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4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6.xml" ContentType="application/vnd.openxmlformats-officedocument.drawingml.chartshapes+xml"/>
  <Override PartName="/xl/drawings/drawing39.xml" ContentType="application/vnd.openxmlformats-officedocument.drawingml.chartshapes+xml"/>
  <Override PartName="/xl/drawings/drawing42.xml" ContentType="application/vnd.openxmlformats-officedocument.drawingml.chartshapes+xml"/>
  <Override PartName="/xl/drawings/drawing27.xml" ContentType="application/vnd.openxmlformats-officedocument.drawingml.chartshapes+xml"/>
  <Override PartName="/xl/workbook.xml" ContentType="application/vnd.openxmlformats-officedocument.spreadsheetml.sheet.main+xml"/>
  <Override PartName="/xl/worksheets/sheet15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2.xml" ContentType="application/vnd.openxmlformats-officedocument.drawingml.chart+xml"/>
  <Override PartName="/xl/worksheets/sheet4.xml" ContentType="application/vnd.openxmlformats-officedocument.spreadsheetml.worksheet+xml"/>
  <Override PartName="/xl/pivotTables/pivotTable24.xml" ContentType="application/vnd.openxmlformats-officedocument.spreadsheetml.pivotTable+xml"/>
  <Override PartName="/xl/pivotTables/pivotTable23.xml" ContentType="application/vnd.openxmlformats-officedocument.spreadsheetml.pivotTable+xml"/>
  <Override PartName="/xl/worksheets/sheet5.xml" ContentType="application/vnd.openxmlformats-officedocument.spreadsheetml.worksheet+xml"/>
  <Override PartName="/xl/charts/chart11.xml" ContentType="application/vnd.openxmlformats-officedocument.drawingml.chart+xml"/>
  <Override PartName="/xl/pivotTables/pivotTable22.xml" ContentType="application/vnd.openxmlformats-officedocument.spreadsheetml.pivotTable+xml"/>
  <Override PartName="/xl/worksheets/sheet1.xml" ContentType="application/vnd.openxmlformats-officedocument.spreadsheetml.worksheet+xml"/>
  <Override PartName="/xl/drawings/drawing38.xml" ContentType="application/vnd.openxmlformats-officedocument.drawing+xml"/>
  <Override PartName="/xl/drawings/drawing4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4.xml" ContentType="application/vnd.openxmlformats-officedocument.spreadsheetml.pivot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11.xml" ContentType="application/vnd.openxmlformats-officedocument.spreadsheetml.workshee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8.xml" ContentType="application/vnd.openxmlformats-officedocument.drawing+xml"/>
  <Override PartName="/xl/pivotTables/pivotTable7.xml" ContentType="application/vnd.openxmlformats-officedocument.spreadsheetml.pivotTable+xml"/>
  <Override PartName="/xl/drawings/drawing19.xml" ContentType="application/vnd.openxmlformats-officedocument.drawing+xml"/>
  <Override PartName="/xl/worksheets/sheet9.xml" ContentType="application/vnd.openxmlformats-officedocument.spreadsheetml.worksheet+xml"/>
  <Override PartName="/xl/charts/chart6.xml" ContentType="application/vnd.openxmlformats-officedocument.drawingml.chart+xml"/>
  <Override PartName="/xl/worksheets/sheet10.xml" ContentType="application/vnd.openxmlformats-officedocument.spreadsheetml.workshee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ivotTables/pivotTable21.xml" ContentType="application/vnd.openxmlformats-officedocument.spreadsheetml.pivotTable+xml"/>
  <Override PartName="/xl/worksheets/sheet13.xml" ContentType="application/vnd.openxmlformats-officedocument.spreadsheetml.worksheet+xml"/>
  <Override PartName="/xl/charts/chart2.xml" ContentType="application/vnd.openxmlformats-officedocument.drawingml.char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worksheets/sheet14.xml" ContentType="application/vnd.openxmlformats-officedocument.spreadsheetml.worksheet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pivotTables/pivotTable17.xml" ContentType="application/vnd.openxmlformats-officedocument.spreadsheetml.pivotTabl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pivotTables/pivotTable13.xml" ContentType="application/vnd.openxmlformats-officedocument.spreadsheetml.pivotTable+xml"/>
  <Override PartName="/xl/worksheets/sheet7.xml" ContentType="application/vnd.openxmlformats-officedocument.spreadsheetml.worksheet+xml"/>
  <Override PartName="/xl/charts/chart9.xml" ContentType="application/vnd.openxmlformats-officedocument.drawingml.chart+xml"/>
  <Override PartName="/xl/pivotTables/pivotTable19.xml" ContentType="application/vnd.openxmlformats-officedocument.spreadsheetml.pivotTable+xml"/>
  <Override PartName="/xl/drawings/drawing26.xml" ContentType="application/vnd.openxmlformats-officedocument.drawing+xml"/>
  <Override PartName="/xl/drawings/drawing29.xml" ContentType="application/vnd.openxmlformats-officedocument.drawing+xml"/>
  <Override PartName="/xl/pivotTables/pivotTable18.xml" ContentType="application/vnd.openxmlformats-officedocument.spreadsheetml.pivotTable+xml"/>
  <Override PartName="/xl/drawings/drawing31.xml" ContentType="application/vnd.openxmlformats-officedocument.drawing+xml"/>
  <Override PartName="/xl/pivotTables/pivotTable16.xml" ContentType="application/vnd.openxmlformats-officedocument.spreadsheetml.pivotTable+xml"/>
  <Override PartName="/xl/pivotTables/pivotTable15.xml" ContentType="application/vnd.openxmlformats-officedocument.spreadsheetml.pivotTable+xml"/>
  <Override PartName="/xl/charts/chart7.xml" ContentType="application/vnd.openxmlformats-officedocument.drawingml.chart+xml"/>
  <Override PartName="/xl/pivotTables/pivotTable14.xml" ContentType="application/vnd.openxmlformats-officedocument.spreadsheetml.pivotTable+xml"/>
  <Override PartName="/xl/worksheets/sheet6.xml" ContentType="application/vnd.openxmlformats-officedocument.spreadsheetml.worksheet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21.xml" ContentType="application/vnd.openxmlformats-officedocument.drawing+xml"/>
  <Override PartName="/xl/pivotTables/pivotTable9.xml" ContentType="application/vnd.openxmlformats-officedocument.spreadsheetml.pivotTable+xml"/>
  <Override PartName="/xl/drawings/drawing22.xml" ContentType="application/vnd.openxmlformats-officedocument.drawing+xml"/>
  <Override PartName="/xl/pivotTables/pivotTable10.xml" ContentType="application/vnd.openxmlformats-officedocument.spreadsheetml.pivotTable+xml"/>
  <Override PartName="/xl/drawings/drawing23.xml" ContentType="application/vnd.openxmlformats-officedocument.drawing+xml"/>
  <Override PartName="/xl/pivotTables/pivotTable20.xml" ContentType="application/vnd.openxmlformats-officedocument.spreadsheetml.pivotTable+xml"/>
  <Override PartName="/xl/drawings/drawing25.xml" ContentType="application/vnd.openxmlformats-officedocument.drawing+xml"/>
  <Override PartName="/xl/pivotTables/pivotTable8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1.xml" ContentType="application/vnd.openxmlformats-officedocument.spreadsheetml.pivotTable+xml"/>
  <Override PartName="/xl/worksheets/sheet8.xml" ContentType="application/vnd.openxmlformats-officedocument.spreadsheetml.worksheet+xml"/>
  <Override PartName="/xl/charts/chart8.xml" ContentType="application/vnd.openxmlformats-officedocument.drawingml.chart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xl/connections.xml" ContentType="application/vnd.openxmlformats-officedocument.spreadsheetml.connection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showPivotChartFilter="1" defaultThemeVersion="124226"/>
  <bookViews>
    <workbookView showSheetTabs="0" xWindow="11610" yWindow="-45" windowWidth="13590" windowHeight="12435"/>
  </bookViews>
  <sheets>
    <sheet name="Indice" sheetId="65" r:id="rId1"/>
    <sheet name="Edad" sheetId="36" r:id="rId2"/>
    <sheet name="EDAD GRAFICA 1 " sheetId="55" r:id="rId3"/>
    <sheet name="EDAD GRAFICA 2 " sheetId="56" r:id="rId4"/>
    <sheet name="renta media" sheetId="50" r:id="rId5"/>
    <sheet name="renta nacionalidades" sheetId="47" r:id="rId6"/>
    <sheet name="GRAFICO RENTA X NACIONAL" sheetId="57" r:id="rId7"/>
    <sheet name="ACOMPAÑANTES " sheetId="66" r:id="rId8"/>
    <sheet name="GRAFICA Acompañantes" sheetId="35" r:id="rId9"/>
    <sheet name="GASTO" sheetId="51" r:id="rId10"/>
    <sheet name="GRAFICA GASTO" sheetId="58" r:id="rId11"/>
    <sheet name="Evolución gasto (nacionalidad) " sheetId="8" r:id="rId12"/>
    <sheet name="Gasto partidas" sheetId="45" r:id="rId13"/>
    <sheet name="GRAFICA GASTO PARTIDA" sheetId="59" r:id="rId14"/>
    <sheet name="Gasto y estimación de ingresos " sheetId="42" state="hidden" r:id="rId15"/>
    <sheet name="fidelidad" sheetId="52" r:id="rId16"/>
    <sheet name="GRAFICA FIDELIDAD" sheetId="60" r:id="rId17"/>
    <sheet name="Zonas de aloja Total y País " sheetId="46" r:id="rId18"/>
    <sheet name="GRAFICA ZONAS ALOJA PAIS" sheetId="61" r:id="rId19"/>
    <sheet name="Tipo de alojamiento" sheetId="44" r:id="rId20"/>
    <sheet name="gráfica tipo alojamiento" sheetId="62" r:id="rId21"/>
    <sheet name="fórmula de contratación" sheetId="67" r:id="rId22"/>
    <sheet name="fórmula de contratación por mer" sheetId="49" r:id="rId23"/>
    <sheet name="Servi contrata origen " sheetId="38" r:id="rId24"/>
    <sheet name="Uso de internet" sheetId="39" r:id="rId25"/>
    <sheet name="Actividades realizadas " sheetId="40" r:id="rId26"/>
    <sheet name="Excursiones realizadas" sheetId="41" r:id="rId27"/>
    <sheet name="Motivación" sheetId="26" r:id="rId28"/>
    <sheet name="gráfica motivación" sheetId="63" r:id="rId29"/>
    <sheet name="Índice satisfacción agrupad " sheetId="27" r:id="rId30"/>
    <sheet name="grafica indice de satisfacción" sheetId="64" r:id="rId31"/>
    <sheet name="satisfacción" sheetId="48" r:id="rId32"/>
    <sheet name="actualizaciones" sheetId="53" state="hidden" r:id="rId33"/>
  </sheets>
  <definedNames>
    <definedName name="_xlnm._FilterDatabase" localSheetId="29" hidden="1">'Índice satisfacción agrupad '!#REF!</definedName>
    <definedName name="_xlnm.Print_Area" localSheetId="7">'ACOMPAÑANTES '!$C$4:$F$14</definedName>
    <definedName name="_xlnm.Print_Area" localSheetId="25">'Actividades realizadas '!$C$3:$F$21</definedName>
    <definedName name="_xlnm.Print_Area" localSheetId="1">Edad!$B$3:$E$27</definedName>
    <definedName name="_xlnm.Print_Area" localSheetId="2">'EDAD GRAFICA 1 '!$B$7:$I$32</definedName>
    <definedName name="_xlnm.Print_Area" localSheetId="3">'EDAD GRAFICA 2 '!$B$7:$I$40</definedName>
    <definedName name="_xlnm.Print_Area" localSheetId="11">'Evolución gasto (nacionalidad) '!$C$3:$O$23</definedName>
    <definedName name="_xlnm.Print_Area" localSheetId="26">'Excursiones realizadas'!$C$3:$F$20</definedName>
    <definedName name="_xlnm.Print_Area" localSheetId="15">fidelidad!$C$3:$H$23</definedName>
    <definedName name="_xlnm.Print_Area" localSheetId="21">'fórmula de contratación'!$C$3:$F$34</definedName>
    <definedName name="_xlnm.Print_Area" localSheetId="22">'fórmula de contratación por mer'!$C$3:$F$20</definedName>
    <definedName name="_xlnm.Print_Area" localSheetId="9">GASTO!$C$3:$F$14</definedName>
    <definedName name="_xlnm.Print_Area" localSheetId="12">'Gasto partidas'!$C$3:$G$23</definedName>
    <definedName name="_xlnm.Print_Area" localSheetId="14">'Gasto y estimación de ingresos '!$C$3:$J$14</definedName>
    <definedName name="_xlnm.Print_Area" localSheetId="8">'GRAFICA Acompañantes'!$B$6:$F$33</definedName>
    <definedName name="_xlnm.Print_Area" localSheetId="16">'GRAFICA FIDELIDAD'!$C$5:$K$35</definedName>
    <definedName name="_xlnm.Print_Area" localSheetId="10">'GRAFICA GASTO'!$C$6:$P$31</definedName>
    <definedName name="_xlnm.Print_Area" localSheetId="13">'GRAFICA GASTO PARTIDA'!$B$7:$J$50</definedName>
    <definedName name="_xlnm.Print_Area" localSheetId="30">'grafica indice de satisfacción'!$C$5:$J$39</definedName>
    <definedName name="_xlnm.Print_Area" localSheetId="28">'gráfica motivación'!$B$6:$K$49</definedName>
    <definedName name="_xlnm.Print_Area" localSheetId="20">'gráfica tipo alojamiento'!$C$4:$J$32</definedName>
    <definedName name="_xlnm.Print_Area" localSheetId="18">'GRAFICA ZONAS ALOJA PAIS'!$C$5:$J$36</definedName>
    <definedName name="_xlnm.Print_Area" localSheetId="6">'GRAFICO RENTA X NACIONAL'!$C$5:$J$41</definedName>
    <definedName name="_xlnm.Print_Area" localSheetId="0">Indice!$C$4:$G$41</definedName>
    <definedName name="_xlnm.Print_Area" localSheetId="29">'Índice satisfacción agrupad '!$C$3:$F$13</definedName>
    <definedName name="_xlnm.Print_Area" localSheetId="27">Motivación!$C$3:$F$27</definedName>
    <definedName name="_xlnm.Print_Area" localSheetId="4">'renta media'!$C$3:$F$13</definedName>
    <definedName name="_xlnm.Print_Area" localSheetId="5">'renta nacionalidades'!$C$3:$G$21</definedName>
    <definedName name="_xlnm.Print_Area" localSheetId="31">satisfacción!$C$3:$F$49</definedName>
    <definedName name="_xlnm.Print_Area" localSheetId="23">'Servi contrata origen '!$C$4:$F$18</definedName>
    <definedName name="_xlnm.Print_Area" localSheetId="19">'Tipo de alojamiento'!$B$3:$E$33</definedName>
    <definedName name="_xlnm.Print_Area" localSheetId="24">'Uso de internet'!$C$4:$F$12</definedName>
    <definedName name="_xlnm.Print_Area" localSheetId="17">'Zonas de aloja Total y País '!$C$3:$F$14</definedName>
  </definedNames>
  <calcPr calcId="125725"/>
  <pivotCaches>
    <pivotCache cacheId="29" r:id="rId34"/>
    <pivotCache cacheId="30" r:id="rId35"/>
    <pivotCache cacheId="31" r:id="rId36"/>
    <pivotCache cacheId="32" r:id="rId37"/>
    <pivotCache cacheId="33" r:id="rId38"/>
    <pivotCache cacheId="34" r:id="rId39"/>
  </pivotCaches>
</workbook>
</file>

<file path=xl/calcChain.xml><?xml version="1.0" encoding="utf-8"?>
<calcChain xmlns="http://schemas.openxmlformats.org/spreadsheetml/2006/main">
  <c r="F13" i="40"/>
  <c r="F17" i="38"/>
  <c r="E32" i="44"/>
  <c r="D47" i="48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7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E47"/>
  <c r="E45"/>
  <c r="E43"/>
  <c r="E41"/>
  <c r="E39"/>
  <c r="E37"/>
  <c r="E35"/>
  <c r="E33"/>
  <c r="E31"/>
  <c r="E29"/>
  <c r="E27"/>
  <c r="E25"/>
  <c r="E23"/>
  <c r="E21"/>
  <c r="E19"/>
  <c r="E17"/>
  <c r="E15"/>
  <c r="E13"/>
  <c r="E11"/>
  <c r="E9"/>
  <c r="E7"/>
  <c r="E48"/>
  <c r="E46"/>
  <c r="E44"/>
  <c r="E42"/>
  <c r="E40"/>
  <c r="E38"/>
  <c r="E36"/>
  <c r="E34"/>
  <c r="E32"/>
  <c r="E30"/>
  <c r="E28"/>
  <c r="E26"/>
  <c r="E24"/>
  <c r="E22"/>
  <c r="E20"/>
  <c r="E18"/>
  <c r="E16"/>
  <c r="E14"/>
  <c r="E12"/>
  <c r="E10"/>
  <c r="E8"/>
  <c r="E6"/>
  <c r="E12" i="27"/>
  <c r="E9"/>
  <c r="E7"/>
  <c r="E5"/>
  <c r="E11"/>
  <c r="E8"/>
  <c r="E6"/>
  <c r="E10"/>
  <c r="D12"/>
  <c r="D9"/>
  <c r="D7"/>
  <c r="D5"/>
  <c r="D11"/>
  <c r="D10"/>
  <c r="D8"/>
  <c r="D6"/>
  <c r="D25" i="26"/>
  <c r="D23"/>
  <c r="D21"/>
  <c r="D19"/>
  <c r="D17"/>
  <c r="D15"/>
  <c r="D13"/>
  <c r="D11"/>
  <c r="D9"/>
  <c r="D7"/>
  <c r="D5"/>
  <c r="D12"/>
  <c r="D8"/>
  <c r="D26"/>
  <c r="D24"/>
  <c r="D22"/>
  <c r="D20"/>
  <c r="D18"/>
  <c r="D16"/>
  <c r="D14"/>
  <c r="D10"/>
  <c r="D6"/>
  <c r="E25"/>
  <c r="E23"/>
  <c r="E21"/>
  <c r="E19"/>
  <c r="E17"/>
  <c r="E15"/>
  <c r="E13"/>
  <c r="E11"/>
  <c r="E9"/>
  <c r="E7"/>
  <c r="E5"/>
  <c r="E26"/>
  <c r="E24"/>
  <c r="E22"/>
  <c r="E20"/>
  <c r="E18"/>
  <c r="E16"/>
  <c r="E14"/>
  <c r="E12"/>
  <c r="E10"/>
  <c r="E8"/>
  <c r="E6"/>
  <c r="E18" i="41"/>
  <c r="E16"/>
  <c r="E14"/>
  <c r="E12"/>
  <c r="E10"/>
  <c r="E8"/>
  <c r="E6"/>
  <c r="E19"/>
  <c r="E17"/>
  <c r="E15"/>
  <c r="E13"/>
  <c r="E11"/>
  <c r="E9"/>
  <c r="E7"/>
  <c r="D18"/>
  <c r="D16"/>
  <c r="D14"/>
  <c r="D12"/>
  <c r="D10"/>
  <c r="D8"/>
  <c r="D6"/>
  <c r="D19"/>
  <c r="D17"/>
  <c r="D15"/>
  <c r="D13"/>
  <c r="D11"/>
  <c r="D9"/>
  <c r="D7"/>
  <c r="D13" i="40"/>
  <c r="D19"/>
  <c r="D17"/>
  <c r="D15"/>
  <c r="D12"/>
  <c r="D10"/>
  <c r="D8"/>
  <c r="D6"/>
  <c r="D20"/>
  <c r="D18"/>
  <c r="D16"/>
  <c r="D14"/>
  <c r="D11"/>
  <c r="D9"/>
  <c r="D7"/>
  <c r="D5"/>
  <c r="E19"/>
  <c r="E17"/>
  <c r="E15"/>
  <c r="E13"/>
  <c r="E11"/>
  <c r="E9"/>
  <c r="E7"/>
  <c r="E5"/>
  <c r="E20"/>
  <c r="E18"/>
  <c r="E16"/>
  <c r="E14"/>
  <c r="E12"/>
  <c r="E10"/>
  <c r="E8"/>
  <c r="E6"/>
  <c r="E10" i="39"/>
  <c r="E8"/>
  <c r="E6"/>
  <c r="E11"/>
  <c r="E9"/>
  <c r="E7"/>
  <c r="D10"/>
  <c r="D8"/>
  <c r="D6"/>
  <c r="D11"/>
  <c r="D9"/>
  <c r="D7"/>
  <c r="D16" i="38"/>
  <c r="D14"/>
  <c r="D11"/>
  <c r="D9"/>
  <c r="D7"/>
  <c r="D6"/>
  <c r="D17"/>
  <c r="D15"/>
  <c r="D12"/>
  <c r="D10"/>
  <c r="D8"/>
  <c r="E16"/>
  <c r="E14"/>
  <c r="E11"/>
  <c r="E9"/>
  <c r="E7"/>
  <c r="E17"/>
  <c r="E15"/>
  <c r="E12"/>
  <c r="E10"/>
  <c r="E8"/>
  <c r="E6"/>
  <c r="E18" i="49"/>
  <c r="E16"/>
  <c r="E14"/>
  <c r="E12"/>
  <c r="E10"/>
  <c r="E8"/>
  <c r="E6"/>
  <c r="E19"/>
  <c r="E17"/>
  <c r="E15"/>
  <c r="E13"/>
  <c r="E11"/>
  <c r="E9"/>
  <c r="E7"/>
  <c r="E5"/>
  <c r="D18"/>
  <c r="D16"/>
  <c r="D14"/>
  <c r="D12"/>
  <c r="D10"/>
  <c r="D8"/>
  <c r="D6"/>
  <c r="D19"/>
  <c r="D17"/>
  <c r="D15"/>
  <c r="D13"/>
  <c r="D11"/>
  <c r="D9"/>
  <c r="D7"/>
  <c r="D5"/>
  <c r="D32" i="67"/>
  <c r="D30"/>
  <c r="D28"/>
  <c r="D26"/>
  <c r="D24"/>
  <c r="D22"/>
  <c r="D18"/>
  <c r="D16"/>
  <c r="D14"/>
  <c r="D8"/>
  <c r="D6"/>
  <c r="D33"/>
  <c r="D31"/>
  <c r="D29"/>
  <c r="D27"/>
  <c r="D25"/>
  <c r="D23"/>
  <c r="D19"/>
  <c r="D17"/>
  <c r="D15"/>
  <c r="D13"/>
  <c r="D7"/>
  <c r="D5"/>
  <c r="E32"/>
  <c r="E30"/>
  <c r="E28"/>
  <c r="E26"/>
  <c r="E24"/>
  <c r="E22"/>
  <c r="E18"/>
  <c r="E16"/>
  <c r="E14"/>
  <c r="E8"/>
  <c r="E6"/>
  <c r="E33"/>
  <c r="E31"/>
  <c r="E29"/>
  <c r="E27"/>
  <c r="E25"/>
  <c r="E23"/>
  <c r="E19"/>
  <c r="E17"/>
  <c r="E15"/>
  <c r="E13"/>
  <c r="E7"/>
  <c r="E5"/>
  <c r="D31" i="44"/>
  <c r="D29"/>
  <c r="D27"/>
  <c r="D20"/>
  <c r="D18"/>
  <c r="D16"/>
  <c r="D14"/>
  <c r="D12"/>
  <c r="D10"/>
  <c r="D8"/>
  <c r="D6"/>
  <c r="D32"/>
  <c r="D30"/>
  <c r="D28"/>
  <c r="D26"/>
  <c r="D19"/>
  <c r="D17"/>
  <c r="D15"/>
  <c r="D13"/>
  <c r="D11"/>
  <c r="D9"/>
  <c r="D7"/>
  <c r="D5"/>
  <c r="C31"/>
  <c r="C29"/>
  <c r="C27"/>
  <c r="C20"/>
  <c r="C18"/>
  <c r="C16"/>
  <c r="C14"/>
  <c r="C12"/>
  <c r="C10"/>
  <c r="C8"/>
  <c r="C6"/>
  <c r="C32"/>
  <c r="C30"/>
  <c r="C28"/>
  <c r="C26"/>
  <c r="C19"/>
  <c r="C17"/>
  <c r="C15"/>
  <c r="C13"/>
  <c r="C11"/>
  <c r="C9"/>
  <c r="C7"/>
  <c r="C5"/>
  <c r="D12" i="46"/>
  <c r="D10"/>
  <c r="D8"/>
  <c r="D6"/>
  <c r="D9"/>
  <c r="D7"/>
  <c r="D13"/>
  <c r="D11"/>
  <c r="D5"/>
  <c r="E12"/>
  <c r="E10"/>
  <c r="E8"/>
  <c r="E6"/>
  <c r="E13"/>
  <c r="E11"/>
  <c r="E9"/>
  <c r="E7"/>
  <c r="E5"/>
  <c r="G12" i="52"/>
  <c r="F12"/>
  <c r="F22"/>
  <c r="F21"/>
  <c r="F16"/>
  <c r="F19"/>
  <c r="F20"/>
  <c r="F15"/>
  <c r="F18"/>
  <c r="F17"/>
  <c r="F13"/>
  <c r="F14"/>
  <c r="F10"/>
  <c r="F11"/>
  <c r="F9"/>
  <c r="F8"/>
  <c r="F7"/>
  <c r="F6"/>
  <c r="G22"/>
  <c r="G21"/>
  <c r="G16"/>
  <c r="G19"/>
  <c r="G20"/>
  <c r="G15"/>
  <c r="G18"/>
  <c r="G17"/>
  <c r="G13"/>
  <c r="G14"/>
  <c r="G10"/>
  <c r="G11"/>
  <c r="G9"/>
  <c r="G8"/>
  <c r="G7"/>
  <c r="G6"/>
  <c r="E12"/>
  <c r="D12"/>
  <c r="D22"/>
  <c r="D21"/>
  <c r="D16"/>
  <c r="D19"/>
  <c r="D20"/>
  <c r="D15"/>
  <c r="D18"/>
  <c r="D17"/>
  <c r="D13"/>
  <c r="D14"/>
  <c r="D10"/>
  <c r="D11"/>
  <c r="D9"/>
  <c r="D8"/>
  <c r="D7"/>
  <c r="D6"/>
  <c r="E22"/>
  <c r="E21"/>
  <c r="E16"/>
  <c r="E19"/>
  <c r="E20"/>
  <c r="E15"/>
  <c r="E18"/>
  <c r="E17"/>
  <c r="E13"/>
  <c r="E14"/>
  <c r="E10"/>
  <c r="E11"/>
  <c r="E9"/>
  <c r="E8"/>
  <c r="E7"/>
  <c r="E6"/>
  <c r="D21" i="45"/>
  <c r="D19"/>
  <c r="D17"/>
  <c r="D15"/>
  <c r="D13"/>
  <c r="D11"/>
  <c r="D9"/>
  <c r="D7"/>
  <c r="D10"/>
  <c r="D6"/>
  <c r="D22"/>
  <c r="D20"/>
  <c r="D18"/>
  <c r="D16"/>
  <c r="D14"/>
  <c r="D12"/>
  <c r="D8"/>
  <c r="E21"/>
  <c r="E19"/>
  <c r="E17"/>
  <c r="E15"/>
  <c r="E13"/>
  <c r="E11"/>
  <c r="E9"/>
  <c r="E7"/>
  <c r="E20"/>
  <c r="E16"/>
  <c r="E12"/>
  <c r="E10"/>
  <c r="E6"/>
  <c r="E22"/>
  <c r="E18"/>
  <c r="E14"/>
  <c r="E8"/>
  <c r="J22" i="8"/>
  <c r="H22"/>
  <c r="J21"/>
  <c r="H21"/>
  <c r="J20"/>
  <c r="H20"/>
  <c r="J19"/>
  <c r="H19"/>
  <c r="J18"/>
  <c r="H18"/>
  <c r="J17"/>
  <c r="H17"/>
  <c r="J16"/>
  <c r="H16"/>
  <c r="J15"/>
  <c r="H15"/>
  <c r="J14"/>
  <c r="H14"/>
  <c r="J13"/>
  <c r="H13"/>
  <c r="J12"/>
  <c r="H12"/>
  <c r="J11"/>
  <c r="H11"/>
  <c r="J10"/>
  <c r="H10"/>
  <c r="J9"/>
  <c r="H9"/>
  <c r="J8"/>
  <c r="H8"/>
  <c r="J7"/>
  <c r="H7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K10"/>
  <c r="I10"/>
  <c r="K9"/>
  <c r="I9"/>
  <c r="K8"/>
  <c r="I8"/>
  <c r="K7"/>
  <c r="I7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G22"/>
  <c r="E22"/>
  <c r="G21"/>
  <c r="E21"/>
  <c r="G20"/>
  <c r="E20"/>
  <c r="G19"/>
  <c r="E19"/>
  <c r="G18"/>
  <c r="E18"/>
  <c r="G17"/>
  <c r="E17"/>
  <c r="G16"/>
  <c r="E16"/>
  <c r="G15"/>
  <c r="E15"/>
  <c r="G14"/>
  <c r="E14"/>
  <c r="G13"/>
  <c r="E13"/>
  <c r="G12"/>
  <c r="E12"/>
  <c r="G11"/>
  <c r="E11"/>
  <c r="G10"/>
  <c r="E10"/>
  <c r="G9"/>
  <c r="E9"/>
  <c r="G8"/>
  <c r="E8"/>
  <c r="G7"/>
  <c r="E7"/>
  <c r="D12" i="51"/>
  <c r="D8"/>
  <c r="D11"/>
  <c r="D13"/>
  <c r="E12"/>
  <c r="E8"/>
  <c r="E6"/>
  <c r="E13"/>
  <c r="E11"/>
  <c r="E7"/>
  <c r="E12" i="66"/>
  <c r="E10"/>
  <c r="E8"/>
  <c r="E6"/>
  <c r="E13"/>
  <c r="E11"/>
  <c r="E9"/>
  <c r="E7"/>
  <c r="D6" i="51"/>
  <c r="D12" i="66"/>
  <c r="D10"/>
  <c r="D8"/>
  <c r="D6"/>
  <c r="D9"/>
  <c r="D7"/>
  <c r="D7" i="51"/>
  <c r="D13" i="66"/>
  <c r="D11"/>
  <c r="E20" i="47"/>
  <c r="E19"/>
  <c r="E17"/>
  <c r="E15"/>
  <c r="E16"/>
  <c r="E18"/>
  <c r="E14"/>
  <c r="E13"/>
  <c r="E9"/>
  <c r="E5"/>
  <c r="E10"/>
  <c r="E12"/>
  <c r="E11"/>
  <c r="E8"/>
  <c r="E6"/>
  <c r="E7"/>
  <c r="D16"/>
  <c r="D20"/>
  <c r="D19"/>
  <c r="D17"/>
  <c r="D15"/>
  <c r="D18"/>
  <c r="D14"/>
  <c r="D13"/>
  <c r="D9"/>
  <c r="D5"/>
  <c r="D10"/>
  <c r="D12"/>
  <c r="D11"/>
  <c r="D6"/>
  <c r="D8"/>
  <c r="D7"/>
  <c r="E12" i="50"/>
  <c r="E11"/>
  <c r="E10"/>
  <c r="E9"/>
  <c r="E8"/>
  <c r="E7"/>
  <c r="E6"/>
  <c r="E5"/>
  <c r="C6" i="36"/>
  <c r="C7"/>
  <c r="C5"/>
  <c r="D25"/>
  <c r="D23"/>
  <c r="D21"/>
  <c r="D19"/>
  <c r="D12" i="50"/>
  <c r="D11"/>
  <c r="D10"/>
  <c r="D9"/>
  <c r="D8"/>
  <c r="D7"/>
  <c r="D6"/>
  <c r="D26" i="36"/>
  <c r="D24"/>
  <c r="D22"/>
  <c r="D20"/>
  <c r="D5" i="50"/>
  <c r="D12" i="36"/>
  <c r="D11"/>
  <c r="D10"/>
  <c r="D9"/>
  <c r="D8"/>
  <c r="D7"/>
  <c r="D6"/>
  <c r="D5"/>
  <c r="C12"/>
  <c r="C11"/>
  <c r="C10"/>
  <c r="C9"/>
  <c r="C8"/>
  <c r="C25"/>
  <c r="C23"/>
  <c r="C21"/>
  <c r="C19"/>
  <c r="C26"/>
  <c r="C24"/>
  <c r="C22"/>
  <c r="C20"/>
  <c r="E7" i="42"/>
  <c r="E5" i="48" l="1"/>
  <c r="D5"/>
  <c r="E4" i="27"/>
  <c r="D4"/>
  <c r="F4" i="26"/>
  <c r="E4"/>
  <c r="D4"/>
  <c r="E4" i="41"/>
  <c r="F4"/>
  <c r="D4"/>
  <c r="E4" i="40"/>
  <c r="F4"/>
  <c r="D4"/>
  <c r="E5" i="39"/>
  <c r="F5"/>
  <c r="D5"/>
  <c r="E5" i="38"/>
  <c r="F5"/>
  <c r="D5"/>
  <c r="E4" i="49"/>
  <c r="F4"/>
  <c r="D4"/>
  <c r="E21" i="67"/>
  <c r="F21"/>
  <c r="D21"/>
  <c r="E12"/>
  <c r="F12"/>
  <c r="D12"/>
  <c r="F4"/>
  <c r="E4"/>
  <c r="D4"/>
  <c r="E25" i="44"/>
  <c r="D25"/>
  <c r="C25"/>
  <c r="E4"/>
  <c r="D4"/>
  <c r="C4"/>
  <c r="F4" i="46"/>
  <c r="E4"/>
  <c r="D4"/>
  <c r="H4" i="52"/>
  <c r="F4"/>
  <c r="D4"/>
  <c r="C4" i="42"/>
  <c r="F4" i="45"/>
  <c r="F5"/>
  <c r="E5"/>
  <c r="D5"/>
  <c r="L4" i="8"/>
  <c r="H4"/>
  <c r="D4"/>
  <c r="E10" i="51"/>
  <c r="F10"/>
  <c r="D10"/>
  <c r="E5"/>
  <c r="F5"/>
  <c r="D5"/>
  <c r="F5" i="66"/>
  <c r="E5"/>
  <c r="D5"/>
  <c r="E4" i="47"/>
  <c r="F4"/>
  <c r="D4"/>
  <c r="F4" i="50"/>
  <c r="E4"/>
  <c r="D4"/>
  <c r="E18" i="36"/>
  <c r="E4"/>
  <c r="D18"/>
  <c r="C18"/>
  <c r="D4"/>
  <c r="C4"/>
  <c r="C7" i="65"/>
  <c r="F5" i="27" l="1"/>
  <c r="F8"/>
  <c r="F6"/>
  <c r="F11"/>
  <c r="F7" i="48"/>
  <c r="F9" i="26"/>
  <c r="F12"/>
  <c r="F14"/>
  <c r="F13"/>
  <c r="F18"/>
  <c r="F22"/>
  <c r="F24"/>
  <c r="F25"/>
  <c r="F19"/>
  <c r="F8" i="48"/>
  <c r="F7" i="27"/>
  <c r="F10"/>
  <c r="F9"/>
  <c r="F12"/>
  <c r="F7" i="26"/>
  <c r="F5"/>
  <c r="F8"/>
  <c r="F11"/>
  <c r="F15"/>
  <c r="F10"/>
  <c r="F21"/>
  <c r="F16"/>
  <c r="F23"/>
  <c r="F20"/>
  <c r="F26"/>
  <c r="F17"/>
  <c r="F6" i="48"/>
  <c r="F19"/>
  <c r="F23"/>
  <c r="F27"/>
  <c r="F31"/>
  <c r="F35"/>
  <c r="F39"/>
  <c r="F43"/>
  <c r="F47"/>
  <c r="F12"/>
  <c r="F28"/>
  <c r="F32"/>
  <c r="F36"/>
  <c r="F40"/>
  <c r="F44"/>
  <c r="F48"/>
  <c r="F15"/>
  <c r="F11"/>
  <c r="F16"/>
  <c r="F20"/>
  <c r="F24"/>
  <c r="F9"/>
  <c r="F13"/>
  <c r="F17"/>
  <c r="F21"/>
  <c r="F25"/>
  <c r="F29"/>
  <c r="F33"/>
  <c r="F37"/>
  <c r="F41"/>
  <c r="F45"/>
  <c r="F10"/>
  <c r="F14"/>
  <c r="F18"/>
  <c r="F22"/>
  <c r="F26"/>
  <c r="F30"/>
  <c r="F34"/>
  <c r="F38"/>
  <c r="F42"/>
  <c r="F46"/>
  <c r="F9" i="41" l="1"/>
  <c r="F13"/>
  <c r="F17"/>
  <c r="F6"/>
  <c r="F18"/>
  <c r="F11"/>
  <c r="F19"/>
  <c r="F10"/>
  <c r="F14"/>
  <c r="F7"/>
  <c r="F15"/>
  <c r="F8"/>
  <c r="F12"/>
  <c r="F16"/>
  <c r="F6" i="26"/>
  <c r="E5" i="41"/>
  <c r="D5"/>
  <c r="F5" l="1"/>
  <c r="F8" i="49"/>
  <c r="F12"/>
  <c r="F16"/>
  <c r="F5"/>
  <c r="F7"/>
  <c r="F11"/>
  <c r="F15"/>
  <c r="F19"/>
  <c r="F9" i="38"/>
  <c r="F14"/>
  <c r="F9" i="39"/>
  <c r="F6" i="40"/>
  <c r="F10"/>
  <c r="F17"/>
  <c r="F20"/>
  <c r="F6" i="38"/>
  <c r="F10"/>
  <c r="F15"/>
  <c r="F6" i="39"/>
  <c r="F10"/>
  <c r="F8" i="40"/>
  <c r="F7"/>
  <c r="F16"/>
  <c r="F7" i="38"/>
  <c r="F11"/>
  <c r="F16"/>
  <c r="F7" i="39"/>
  <c r="F11"/>
  <c r="F9" i="40"/>
  <c r="F12"/>
  <c r="F14"/>
  <c r="F18"/>
  <c r="F9" i="49"/>
  <c r="F13"/>
  <c r="F17"/>
  <c r="F6"/>
  <c r="F10"/>
  <c r="F14"/>
  <c r="F18"/>
  <c r="F8" i="38"/>
  <c r="F12"/>
  <c r="F8" i="39"/>
  <c r="F5" i="40"/>
  <c r="F11"/>
  <c r="F15"/>
  <c r="F19"/>
  <c r="H7" i="52" l="1"/>
  <c r="H8"/>
  <c r="H14"/>
  <c r="H18"/>
  <c r="H16"/>
  <c r="E8" i="44"/>
  <c r="E12"/>
  <c r="E16"/>
  <c r="E20"/>
  <c r="E29"/>
  <c r="F8" i="67"/>
  <c r="F16"/>
  <c r="F22"/>
  <c r="F26"/>
  <c r="F30"/>
  <c r="H17" i="52"/>
  <c r="H19"/>
  <c r="E5" i="44"/>
  <c r="E9"/>
  <c r="E13"/>
  <c r="E17"/>
  <c r="E26"/>
  <c r="E30"/>
  <c r="F5" i="67"/>
  <c r="F13"/>
  <c r="F17"/>
  <c r="F23"/>
  <c r="F27"/>
  <c r="F31"/>
  <c r="H20" i="52"/>
  <c r="H22"/>
  <c r="E6" i="44"/>
  <c r="E10"/>
  <c r="E14"/>
  <c r="E27"/>
  <c r="E31"/>
  <c r="F6" i="67"/>
  <c r="F14"/>
  <c r="F18"/>
  <c r="F24"/>
  <c r="F28"/>
  <c r="F32"/>
  <c r="H10" i="52"/>
  <c r="H6"/>
  <c r="H11"/>
  <c r="H12"/>
  <c r="H9"/>
  <c r="H13"/>
  <c r="H15"/>
  <c r="H21"/>
  <c r="E7" i="44"/>
  <c r="E11"/>
  <c r="E15"/>
  <c r="E19"/>
  <c r="E28"/>
  <c r="F7" i="67"/>
  <c r="F15"/>
  <c r="F19"/>
  <c r="F25"/>
  <c r="F29"/>
  <c r="F33"/>
  <c r="F7" i="46"/>
  <c r="F6"/>
  <c r="F11"/>
  <c r="F12"/>
  <c r="F10"/>
  <c r="F5"/>
  <c r="F8"/>
  <c r="F9"/>
  <c r="F13"/>
  <c r="G13" i="42"/>
  <c r="F13"/>
  <c r="G12"/>
  <c r="F12"/>
  <c r="G11"/>
  <c r="F11"/>
  <c r="G10"/>
  <c r="F10"/>
  <c r="G9"/>
  <c r="F9"/>
  <c r="G8"/>
  <c r="F8"/>
  <c r="D12"/>
  <c r="D10"/>
  <c r="D11"/>
  <c r="D13"/>
  <c r="D9"/>
  <c r="D8"/>
  <c r="G7" l="1"/>
  <c r="F7"/>
  <c r="N8" i="8" l="1"/>
  <c r="N9"/>
  <c r="N10"/>
  <c r="N11"/>
  <c r="N12"/>
  <c r="N13"/>
  <c r="N14"/>
  <c r="N15"/>
  <c r="N16"/>
  <c r="N17"/>
  <c r="N18"/>
  <c r="N19"/>
  <c r="N20"/>
  <c r="N21"/>
  <c r="N22"/>
  <c r="M8"/>
  <c r="M9"/>
  <c r="M10"/>
  <c r="M11"/>
  <c r="M12"/>
  <c r="M13"/>
  <c r="M14"/>
  <c r="M15"/>
  <c r="M16"/>
  <c r="M17"/>
  <c r="M18"/>
  <c r="M19"/>
  <c r="M20"/>
  <c r="M21"/>
  <c r="M22"/>
  <c r="L8"/>
  <c r="L9"/>
  <c r="L10"/>
  <c r="L11"/>
  <c r="L12"/>
  <c r="L13"/>
  <c r="L14"/>
  <c r="L15"/>
  <c r="L16"/>
  <c r="L17"/>
  <c r="L18"/>
  <c r="L19"/>
  <c r="L20"/>
  <c r="L21"/>
  <c r="L22"/>
  <c r="E11" i="42"/>
  <c r="E13"/>
  <c r="E9"/>
  <c r="E12"/>
  <c r="E10"/>
  <c r="E8"/>
  <c r="H7"/>
  <c r="I7"/>
  <c r="O8" i="8"/>
  <c r="O9"/>
  <c r="O10"/>
  <c r="O11"/>
  <c r="O12"/>
  <c r="O13"/>
  <c r="O14"/>
  <c r="O15"/>
  <c r="O16"/>
  <c r="O17"/>
  <c r="O18"/>
  <c r="O19"/>
  <c r="O20"/>
  <c r="O21"/>
  <c r="O22"/>
  <c r="F16" i="45"/>
  <c r="G16"/>
  <c r="F18"/>
  <c r="G18"/>
  <c r="F17"/>
  <c r="G17"/>
  <c r="F20"/>
  <c r="G20"/>
  <c r="F21"/>
  <c r="G21"/>
  <c r="F22"/>
  <c r="G22"/>
  <c r="F7"/>
  <c r="G7"/>
  <c r="F6"/>
  <c r="G6"/>
  <c r="F10"/>
  <c r="G10"/>
  <c r="F11"/>
  <c r="G11"/>
  <c r="F9"/>
  <c r="G9"/>
  <c r="F8"/>
  <c r="G8"/>
  <c r="F12"/>
  <c r="G12"/>
  <c r="F14"/>
  <c r="G14"/>
  <c r="F13"/>
  <c r="G13"/>
  <c r="F15"/>
  <c r="G15"/>
  <c r="G19"/>
  <c r="G8" i="47" l="1"/>
  <c r="F8"/>
  <c r="G5"/>
  <c r="F5"/>
  <c r="G14"/>
  <c r="F14"/>
  <c r="G16"/>
  <c r="F16"/>
  <c r="L7" i="8"/>
  <c r="N7"/>
  <c r="G12" i="47"/>
  <c r="F12"/>
  <c r="G13"/>
  <c r="F13"/>
  <c r="G15"/>
  <c r="F15"/>
  <c r="G17"/>
  <c r="F17"/>
  <c r="G19"/>
  <c r="F19"/>
  <c r="G20"/>
  <c r="F20"/>
  <c r="M7" i="8"/>
  <c r="G6" i="47"/>
  <c r="F6"/>
  <c r="G11"/>
  <c r="F11"/>
  <c r="G10"/>
  <c r="F10"/>
  <c r="G9"/>
  <c r="F9"/>
  <c r="G18"/>
  <c r="F18"/>
  <c r="O7" i="8"/>
  <c r="I12" i="42"/>
  <c r="H12"/>
  <c r="H10"/>
  <c r="I10"/>
  <c r="I11"/>
  <c r="H11"/>
  <c r="H13"/>
  <c r="I13"/>
  <c r="H9"/>
  <c r="I9"/>
  <c r="J7"/>
  <c r="F7" i="51"/>
  <c r="F8"/>
  <c r="F11"/>
  <c r="F6"/>
  <c r="F12"/>
  <c r="F13"/>
  <c r="J9" i="42" l="1"/>
  <c r="E5" i="36"/>
  <c r="E9"/>
  <c r="E19"/>
  <c r="E23"/>
  <c r="E6"/>
  <c r="E10"/>
  <c r="E20"/>
  <c r="E24"/>
  <c r="E8"/>
  <c r="E12"/>
  <c r="E22"/>
  <c r="E26"/>
  <c r="F5" i="50"/>
  <c r="F8"/>
  <c r="F12"/>
  <c r="F9"/>
  <c r="G7" i="47"/>
  <c r="F7"/>
  <c r="F6" i="50"/>
  <c r="F10"/>
  <c r="E7" i="36"/>
  <c r="E11"/>
  <c r="E21"/>
  <c r="E25"/>
  <c r="F7" i="50"/>
  <c r="F11"/>
  <c r="J13" i="42"/>
  <c r="J10"/>
  <c r="J11"/>
  <c r="J12"/>
  <c r="H8"/>
  <c r="I8"/>
  <c r="J8" l="1"/>
</calcChain>
</file>

<file path=xl/connections.xml><?xml version="1.0" encoding="utf-8"?>
<connections xmlns="http://schemas.openxmlformats.org/spreadsheetml/2006/main">
  <connection id="1" sourceFile="I:\BASE DE DATOS\Base GENERAL.accdb" keepAlive="1" name="Base GENERAL" type="5" refreshedVersion="3">
    <dbPr connection="Provider=Microsoft.ACE.OLEDB.12.0;User ID=Admin;Data Source=I:\BASE DE DATOS\Base GENERAL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STDE" commandType="3"/>
  </connection>
  <connection id="2" sourceFile="I:\BASE DE DATOS\investur 2008.accdb" keepAlive="1" name="investur 2008" type="5" refreshedVersion="3">
    <dbPr connection="Provider=Microsoft.ACE.OLEDB.12.0;User ID=Admin;Data Source=I:\BASE DE DATOS\investur 2008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Investur" commandType="3"/>
  </connection>
  <connection id="3" sourceFile="I:\BASE DE DATOS\investur 2008.accdb" keepAlive="1" name="investur 20081" type="5" refreshedVersion="3">
    <dbPr connection="Provider=Microsoft.ACE.OLEDB.12.0;User ID=Admin;Data Source=I:\BASE DE DATOS\investur 2008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Investur" commandType="3"/>
  </connection>
  <connection id="4" sourceFile="I:\BASE DE DATOS\investur 2008.accdb" keepAlive="1" name="investur 20082" type="5" refreshedVersion="3">
    <dbPr connection="Provider=Microsoft.ACE.OLEDB.12.0;User ID=Admin;Data Source=I:\BASE DE DATOS\investur 2008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Investur" commandType="3"/>
  </connection>
  <connection id="5" sourceFile="I:\BASE DE DATOS\investur 2008.accdb" keepAlive="1" name="investur 20083" type="5" refreshedVersion="3">
    <dbPr connection="Provider=Microsoft.ACE.OLEDB.12.0;User ID=Admin;Data Source=I:\BASE DE DATOS\investur 2008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Investur" commandType="3"/>
  </connection>
  <connection id="6" sourceFile="I:\BASE DE DATOS\investur 2008.accdb" keepAlive="1" name="investur 20084" type="5" refreshedVersion="3">
    <dbPr connection="Provider=Microsoft.ACE.OLEDB.12.0;User ID=Admin;Data Source=I:\BASE DE DATOS\investur 2008.accdb;Mode=ReadWrite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Investur" commandType="3"/>
  </connection>
</connections>
</file>

<file path=xl/sharedStrings.xml><?xml version="1.0" encoding="utf-8"?>
<sst xmlns="http://schemas.openxmlformats.org/spreadsheetml/2006/main" count="1060" uniqueCount="513">
  <si>
    <t>Alemania</t>
  </si>
  <si>
    <t>26 a 30 años</t>
  </si>
  <si>
    <t>31 a 45 años</t>
  </si>
  <si>
    <t>no contesta</t>
  </si>
  <si>
    <t>Total</t>
  </si>
  <si>
    <t>Gasto en origen</t>
  </si>
  <si>
    <t>Gasto en destino</t>
  </si>
  <si>
    <t>Gasto total</t>
  </si>
  <si>
    <t>Alquiler de coche</t>
  </si>
  <si>
    <t>Todos los países</t>
  </si>
  <si>
    <t>No contesta</t>
  </si>
  <si>
    <t>Sólo vuelo</t>
  </si>
  <si>
    <t>Vuelo-sólo alojamiento</t>
  </si>
  <si>
    <t>Vuelo-alojamiento y desayuno</t>
  </si>
  <si>
    <t>Vuelo-alojamiento y media pensión</t>
  </si>
  <si>
    <t>Vuelo-alojamiento y todo incluido</t>
  </si>
  <si>
    <t>Excursiones</t>
  </si>
  <si>
    <t>Realiza actividades</t>
  </si>
  <si>
    <t>No realiza actividades</t>
  </si>
  <si>
    <t>El Teide</t>
  </si>
  <si>
    <t>Candelaria</t>
  </si>
  <si>
    <t>Factores alojativos</t>
  </si>
  <si>
    <t>46 a 50 años</t>
  </si>
  <si>
    <t>51 a 60 años</t>
  </si>
  <si>
    <t>Viaje combinado</t>
  </si>
  <si>
    <t>Crucero</t>
  </si>
  <si>
    <t>Sólo consultas</t>
  </si>
  <si>
    <t>Factores ambientales</t>
  </si>
  <si>
    <t>Oferta de restauración</t>
  </si>
  <si>
    <t>Oferta de actividades y ocio</t>
  </si>
  <si>
    <t>Servicios e infraestructuras</t>
  </si>
  <si>
    <t>Factores genéricos</t>
  </si>
  <si>
    <t>Oferta comercial</t>
  </si>
  <si>
    <t>Índice de satisfación</t>
  </si>
  <si>
    <t>relación viajeros</t>
  </si>
  <si>
    <t>15 a 25 años</t>
  </si>
  <si>
    <t>Más de 60 años</t>
  </si>
  <si>
    <t>No contestan</t>
  </si>
  <si>
    <t>FUENTE: Encuestas al Turismo Receptivo del Cabildo Insular de Tenerife
ELABORACIÓN: Turismo de Tenerife</t>
  </si>
  <si>
    <t>FUENTE: Encuesta al Turismo Receptivo, Cabildo Insular de Tenerife. 
ELABORACIÓN: Turismo de Tenerife</t>
  </si>
  <si>
    <t>Fuente: Encuesta al Turismo Receptivo Cabildo Tenerife
Elaboración: Turismo de Tenerife</t>
  </si>
  <si>
    <t>Total vuelo y alojamiento</t>
  </si>
  <si>
    <t xml:space="preserve">Servicios complementarios </t>
  </si>
  <si>
    <t>Usó internet</t>
  </si>
  <si>
    <t>Para reservar</t>
  </si>
  <si>
    <t>Para comprar</t>
  </si>
  <si>
    <t>No usó internet</t>
  </si>
  <si>
    <t>Visita a museos, conciertos, exposiciones</t>
  </si>
  <si>
    <t>Buceo deportivo/fotográfico</t>
  </si>
  <si>
    <t>Surf / windsurf</t>
  </si>
  <si>
    <t>Fuente: Encuesta al Turismo Receptivo Cabildo Tenerife. Elaboración: Turismo de Tenerife</t>
  </si>
  <si>
    <t>Realiza visitas</t>
  </si>
  <si>
    <t>No realiza visitas</t>
  </si>
  <si>
    <t>Santa Cruz (ciudad)</t>
  </si>
  <si>
    <t xml:space="preserve">Puerto de la Cruz </t>
  </si>
  <si>
    <t xml:space="preserve">Acantilado de los Gigantes </t>
  </si>
  <si>
    <t>Garachico/Icod de los Vinos</t>
  </si>
  <si>
    <t>La Orotava (centro urbano)</t>
  </si>
  <si>
    <t>Barranco de Masca</t>
  </si>
  <si>
    <t xml:space="preserve">La Laguna (ciudad) </t>
  </si>
  <si>
    <t>Playa de las Teresitas</t>
  </si>
  <si>
    <t>Anaga/Taganana</t>
  </si>
  <si>
    <t>Barranco del Infierno</t>
  </si>
  <si>
    <t>Segmento de edad</t>
  </si>
  <si>
    <t>Peso</t>
  </si>
  <si>
    <t>Estimación nº de turistas</t>
  </si>
  <si>
    <t>Gasto por turista (€)</t>
  </si>
  <si>
    <t>Estimación de ingresos turísticos (€)</t>
  </si>
  <si>
    <t xml:space="preserve">origen </t>
  </si>
  <si>
    <t>destino</t>
  </si>
  <si>
    <t xml:space="preserve">Ingresos en origen que repercuten en destino (53%) </t>
  </si>
  <si>
    <t>Ingresos en destino</t>
  </si>
  <si>
    <t xml:space="preserve"> Estimación total</t>
  </si>
  <si>
    <t>Hotel</t>
  </si>
  <si>
    <t>Aparthotel</t>
  </si>
  <si>
    <t>Apartamento</t>
  </si>
  <si>
    <t>Time sharing</t>
  </si>
  <si>
    <t>Turismo rural</t>
  </si>
  <si>
    <t>Casa particular</t>
  </si>
  <si>
    <t>25 años y menos</t>
  </si>
  <si>
    <t>61 y más años</t>
  </si>
  <si>
    <t>Visita casinos de juego</t>
  </si>
  <si>
    <t>La temperatura cálida</t>
  </si>
  <si>
    <t>Disfrutar del sol y de la playa</t>
  </si>
  <si>
    <t>Tranquilidad/descanso</t>
  </si>
  <si>
    <t>El paisaje natural/la naturaleza</t>
  </si>
  <si>
    <t>Viajar con la familia/con los hijos</t>
  </si>
  <si>
    <t>Vida nocturna/diversión</t>
  </si>
  <si>
    <t>El precio barato de este viaje (oferta)</t>
  </si>
  <si>
    <t>Visita a familiares/amigos</t>
  </si>
  <si>
    <t>Realizar el viaje de novios/de aniversario</t>
  </si>
  <si>
    <t>Viaje de negocios/profesional</t>
  </si>
  <si>
    <t>Practicar el golf</t>
  </si>
  <si>
    <t>Tratamiento de salud</t>
  </si>
  <si>
    <t>Asistencia a congresos/ferias</t>
  </si>
  <si>
    <t>Practicar otros deportes</t>
  </si>
  <si>
    <t>Principalmente disfrutar de un crucero</t>
  </si>
  <si>
    <t>Otro motivo</t>
  </si>
  <si>
    <t>(€/persona/día)</t>
  </si>
  <si>
    <t>Peso cada concepto 2008</t>
  </si>
  <si>
    <t>Restaurantes</t>
  </si>
  <si>
    <t>Compras</t>
  </si>
  <si>
    <t>Compras de comida</t>
  </si>
  <si>
    <t>Extras alojamiento</t>
  </si>
  <si>
    <t>Excursiones organizadas</t>
  </si>
  <si>
    <t>Ocio/ diversión/cultura</t>
  </si>
  <si>
    <t>Alojamiento pagado en destino</t>
  </si>
  <si>
    <t>Ocio nocturno</t>
  </si>
  <si>
    <t>Transporte público</t>
  </si>
  <si>
    <t>Actividades deportivas</t>
  </si>
  <si>
    <t>Otros servicios fuera del alojamiento</t>
  </si>
  <si>
    <t>Tratamientos salud</t>
  </si>
  <si>
    <t>Casinos</t>
  </si>
  <si>
    <t>-</t>
  </si>
  <si>
    <t>Otros gastos</t>
  </si>
  <si>
    <t xml:space="preserve">FUENTE: Encuesta al Turismo Receptivo, Cabildo Insular de Tenerife. 
ELABORACIÓN: Turismo de Tenerife </t>
  </si>
  <si>
    <t>Los Cristianos</t>
  </si>
  <si>
    <t>Las Américas-Arona</t>
  </si>
  <si>
    <t>Costa Adeje</t>
  </si>
  <si>
    <t>Los Gigantes/ Pº Santiago + Abama</t>
  </si>
  <si>
    <t>Centros sec.sur</t>
  </si>
  <si>
    <t>Resto sur + sur interior</t>
  </si>
  <si>
    <t>Pº Cruz/ Valle Orotava</t>
  </si>
  <si>
    <t>Resto norte</t>
  </si>
  <si>
    <t>Área metropolitana</t>
  </si>
  <si>
    <t>Vuelo-alojamiento y pensión completa</t>
  </si>
  <si>
    <t>Rótulos de columna</t>
  </si>
  <si>
    <t>País</t>
  </si>
  <si>
    <t>clasificacion</t>
  </si>
  <si>
    <t>Rótulos de fila</t>
  </si>
  <si>
    <t>Suma de dato</t>
  </si>
  <si>
    <t>Británicos</t>
  </si>
  <si>
    <t>edad</t>
  </si>
  <si>
    <t>amigos</t>
  </si>
  <si>
    <t>otras relaciones</t>
  </si>
  <si>
    <t>otros familiares</t>
  </si>
  <si>
    <t>pareja</t>
  </si>
  <si>
    <t>pareja e hijos</t>
  </si>
  <si>
    <t>sólo</t>
  </si>
  <si>
    <t>actividades deportivas</t>
  </si>
  <si>
    <t>alojamiento</t>
  </si>
  <si>
    <t>área metropolitana</t>
  </si>
  <si>
    <t>casinos</t>
  </si>
  <si>
    <t>centros sec.sur</t>
  </si>
  <si>
    <t>compras</t>
  </si>
  <si>
    <t>compras de comida</t>
  </si>
  <si>
    <t>costa adeje</t>
  </si>
  <si>
    <t>discotecas</t>
  </si>
  <si>
    <t>excursiones organizadas</t>
  </si>
  <si>
    <t>extras alojamiento</t>
  </si>
  <si>
    <t xml:space="preserve">Gasto en TF persona/día. Excluye compra de casa </t>
  </si>
  <si>
    <t>Gasto en TF por persona. Excluye compra de casa</t>
  </si>
  <si>
    <t>Gasto origen /persona. Incluye servicio gratuito y excluye viaje comb./crucero</t>
  </si>
  <si>
    <t>Gasto origen persona/día. Incluye servicio gratuito y excluye viaje comb./crucero</t>
  </si>
  <si>
    <t>las américas-arona</t>
  </si>
  <si>
    <t>los cristianos</t>
  </si>
  <si>
    <t>los gigantes/ pº santiago + abama</t>
  </si>
  <si>
    <t>ocio/ diversión</t>
  </si>
  <si>
    <t>otros gastos</t>
  </si>
  <si>
    <t>otros servicios</t>
  </si>
  <si>
    <t>pº cruz/ valle orotava</t>
  </si>
  <si>
    <t>Presupuesto vacacional persona/día</t>
  </si>
  <si>
    <t>Presupuesto vacacional por persona</t>
  </si>
  <si>
    <t>resto norte</t>
  </si>
  <si>
    <t>resto sur + sur interior</t>
  </si>
  <si>
    <t>transporte público</t>
  </si>
  <si>
    <t>tratamientos salud</t>
  </si>
  <si>
    <t>gasto</t>
  </si>
  <si>
    <t>(Varios elementos)</t>
  </si>
  <si>
    <t>MES</t>
  </si>
  <si>
    <t>Suma de TOTAL GENERAL</t>
  </si>
  <si>
    <t>DESTINO</t>
  </si>
  <si>
    <t>ORIGEN</t>
  </si>
  <si>
    <t>Lugar de estancia</t>
  </si>
  <si>
    <t>Consulta y compra</t>
  </si>
  <si>
    <t>Consulta y reserva</t>
  </si>
  <si>
    <t>Consulta, reserva y compra</t>
  </si>
  <si>
    <t>NC no utiliza</t>
  </si>
  <si>
    <t>no uso internet</t>
  </si>
  <si>
    <t>para comprar</t>
  </si>
  <si>
    <t>para reservar</t>
  </si>
  <si>
    <t>Reserva y compra</t>
  </si>
  <si>
    <t>Sólo compras</t>
  </si>
  <si>
    <t>Sólo reservas</t>
  </si>
  <si>
    <t>total vuelo y alojamiento</t>
  </si>
  <si>
    <t>Vuelo-alojamiento y pensión Completa</t>
  </si>
  <si>
    <t>No</t>
  </si>
  <si>
    <t>Si</t>
  </si>
  <si>
    <t>Act. practicadas en Tenerife</t>
  </si>
  <si>
    <t>fiestas populares</t>
  </si>
  <si>
    <t>golf</t>
  </si>
  <si>
    <t>museos/ conciertos</t>
  </si>
  <si>
    <t>navegación</t>
  </si>
  <si>
    <t>observ. ballenas</t>
  </si>
  <si>
    <t>otra isla canaria</t>
  </si>
  <si>
    <t>parques temáticos</t>
  </si>
  <si>
    <t>senderismo</t>
  </si>
  <si>
    <t>submarinismo</t>
  </si>
  <si>
    <t>surf/windsurf</t>
  </si>
  <si>
    <t>tratamiento salud</t>
  </si>
  <si>
    <t>visita casinos</t>
  </si>
  <si>
    <t>deportes aventura</t>
  </si>
  <si>
    <t>Exc. Anaga/...</t>
  </si>
  <si>
    <t>No realiza</t>
  </si>
  <si>
    <t>Sí realiza</t>
  </si>
  <si>
    <t>Exc. Bº Infierno</t>
  </si>
  <si>
    <t>Exc. Bº Masca</t>
  </si>
  <si>
    <t>Exc. Candelaria</t>
  </si>
  <si>
    <t>Exc. El Teide</t>
  </si>
  <si>
    <t>Exc. Garachico/...</t>
  </si>
  <si>
    <t>Exc. Gigantes</t>
  </si>
  <si>
    <t>Exc. La Laguna</t>
  </si>
  <si>
    <t>Exc. La Orotava</t>
  </si>
  <si>
    <t>Exc. Pº Cruz</t>
  </si>
  <si>
    <t>Exc. Santa Cruz</t>
  </si>
  <si>
    <t>Exc. Teresitas</t>
  </si>
  <si>
    <t>Medios de transporte</t>
  </si>
  <si>
    <t>bus/ taxi</t>
  </si>
  <si>
    <t>coche alquiler</t>
  </si>
  <si>
    <t>excursión organizada</t>
  </si>
  <si>
    <t>ninguna excursión</t>
  </si>
  <si>
    <t>Indicador</t>
  </si>
  <si>
    <t>activ. culturales</t>
  </si>
  <si>
    <t>activ. naturaleza</t>
  </si>
  <si>
    <t>alojamiento gratis</t>
  </si>
  <si>
    <t>congreso/ feria</t>
  </si>
  <si>
    <t>deportes marítimos</t>
  </si>
  <si>
    <t>diversión</t>
  </si>
  <si>
    <t>familiares/ amigos</t>
  </si>
  <si>
    <t>otro motivo</t>
  </si>
  <si>
    <t>otros deportes</t>
  </si>
  <si>
    <t>paisaje natural</t>
  </si>
  <si>
    <t>practicar golf</t>
  </si>
  <si>
    <t>precio barato</t>
  </si>
  <si>
    <t>sol/ playa</t>
  </si>
  <si>
    <t>temperatura</t>
  </si>
  <si>
    <t>tranquilidad</t>
  </si>
  <si>
    <t>viajar con familia</t>
  </si>
  <si>
    <t>viaje negocios</t>
  </si>
  <si>
    <t>viaje novios/cumpleaños</t>
  </si>
  <si>
    <t>motivos del viaje</t>
  </si>
  <si>
    <t>activ/ culturales</t>
  </si>
  <si>
    <t>actividades naturaleza</t>
  </si>
  <si>
    <t>alquiler coches</t>
  </si>
  <si>
    <t>asistencia médida</t>
  </si>
  <si>
    <t>baño en el mar</t>
  </si>
  <si>
    <t>calidad alojamiento</t>
  </si>
  <si>
    <t>calidad amb. zona</t>
  </si>
  <si>
    <t>calidad restaurant</t>
  </si>
  <si>
    <t>comercio alimenticio</t>
  </si>
  <si>
    <t>comercio no alimenticio</t>
  </si>
  <si>
    <t>comida/ alojamiento</t>
  </si>
  <si>
    <t>el sol</t>
  </si>
  <si>
    <t>estado carreteras</t>
  </si>
  <si>
    <t>factores ambientales</t>
  </si>
  <si>
    <t>factores genéricos</t>
  </si>
  <si>
    <t>hospitalidad local</t>
  </si>
  <si>
    <t>identidad local</t>
  </si>
  <si>
    <t>información turística</t>
  </si>
  <si>
    <t>infraestructuras</t>
  </si>
  <si>
    <t>instal/ activ/ deportiva</t>
  </si>
  <si>
    <t>instal/ niños</t>
  </si>
  <si>
    <t>las playas</t>
  </si>
  <si>
    <t>limpieza pública</t>
  </si>
  <si>
    <t>ocio nocturno</t>
  </si>
  <si>
    <t>oferta comercial</t>
  </si>
  <si>
    <t>oferta gastronómica</t>
  </si>
  <si>
    <t>oferta ocio</t>
  </si>
  <si>
    <t>oferta restauración</t>
  </si>
  <si>
    <t>paisaje urbano</t>
  </si>
  <si>
    <t>piscina alojamiento</t>
  </si>
  <si>
    <t>precio alojamiento</t>
  </si>
  <si>
    <t>precio comercio</t>
  </si>
  <si>
    <t>precio restaurant</t>
  </si>
  <si>
    <t>precios en tenerife</t>
  </si>
  <si>
    <t>relax</t>
  </si>
  <si>
    <t>seguridad personal</t>
  </si>
  <si>
    <t>trato alojamiento</t>
  </si>
  <si>
    <t>trato personal rest.</t>
  </si>
  <si>
    <t>Percepciones</t>
  </si>
  <si>
    <t>Noruega</t>
  </si>
  <si>
    <t>Dinamarca</t>
  </si>
  <si>
    <t>Total nórdicos</t>
  </si>
  <si>
    <t>Holanda</t>
  </si>
  <si>
    <t>Irlanda (Eire)</t>
  </si>
  <si>
    <t>Suecia</t>
  </si>
  <si>
    <t>Suiza + Austria</t>
  </si>
  <si>
    <t>Finlandia</t>
  </si>
  <si>
    <t>Bélgica</t>
  </si>
  <si>
    <t>Italia</t>
  </si>
  <si>
    <t>Francia</t>
  </si>
  <si>
    <t>España</t>
  </si>
  <si>
    <t>renta</t>
  </si>
  <si>
    <t>Renta media</t>
  </si>
  <si>
    <t>Resto del Mundo</t>
  </si>
  <si>
    <t>Rusia</t>
  </si>
  <si>
    <t>Gato medio por turista</t>
  </si>
  <si>
    <t>Gato medio diario por turista</t>
  </si>
  <si>
    <t>Origen</t>
  </si>
  <si>
    <t>Destino</t>
  </si>
  <si>
    <t>dif.  Interanual</t>
  </si>
  <si>
    <t>Satisfacción media</t>
  </si>
  <si>
    <t>ÍNDICE MEDIO DE SATISFACCIÓN</t>
  </si>
  <si>
    <t>Calidad alojamiento</t>
  </si>
  <si>
    <t>Trato alojamiento</t>
  </si>
  <si>
    <t>Calidad de la comida/ bebida en el alojamiento</t>
  </si>
  <si>
    <t>Precios del alojamiento</t>
  </si>
  <si>
    <t>Piscinas del alojamiento</t>
  </si>
  <si>
    <t>La estética / paisaje urbano del centro de vacaciones</t>
  </si>
  <si>
    <t>Tranquilidad / relax</t>
  </si>
  <si>
    <t>Paisaje natural / naturaleza</t>
  </si>
  <si>
    <t>El sol</t>
  </si>
  <si>
    <t>La temperatura</t>
  </si>
  <si>
    <t>El baño en el mar</t>
  </si>
  <si>
    <t>Las playas</t>
  </si>
  <si>
    <t>Calidad de restaurantes y bares</t>
  </si>
  <si>
    <t>Oferta de productos y gastronomía local</t>
  </si>
  <si>
    <t>El trato del personal</t>
  </si>
  <si>
    <t>Los precios de comidas y bebidas en bares y restaurantes</t>
  </si>
  <si>
    <t>Actividades en la naturaleza</t>
  </si>
  <si>
    <t>Instalaciones / actividades deportivas</t>
  </si>
  <si>
    <t>Oferta de ocio nocturno</t>
  </si>
  <si>
    <t>Instalaciones / recreo para niños</t>
  </si>
  <si>
    <t>Actividades culturales</t>
  </si>
  <si>
    <t>Seguridad personal</t>
  </si>
  <si>
    <t>Servicio de alquiler coches</t>
  </si>
  <si>
    <t>Estado de las carreteras</t>
  </si>
  <si>
    <t>Información y señalización turística en Tenerife</t>
  </si>
  <si>
    <t>Hospitalidad de la población local</t>
  </si>
  <si>
    <t>Precios en general en Tenerife</t>
  </si>
  <si>
    <t>Calidad y variedad del comercio de alimentación</t>
  </si>
  <si>
    <t>Calidad y variedad del resto del comercio</t>
  </si>
  <si>
    <t>Precio del comercio</t>
  </si>
  <si>
    <t xml:space="preserve">FUENTE: Encuesta al Turismo Receptivo, Cabildo Insular de Tenerife. ELABORACIÓN: Turismo de Tenerife </t>
  </si>
  <si>
    <t>Asistencia médica-sanitaria</t>
  </si>
  <si>
    <t>Media de Edad (años)</t>
  </si>
  <si>
    <t>Edad media</t>
  </si>
  <si>
    <t>18.001 a 24.000</t>
  </si>
  <si>
    <t>24.001 a 36.000</t>
  </si>
  <si>
    <t>36.001 a 48.000</t>
  </si>
  <si>
    <t>48.001 a 60.000</t>
  </si>
  <si>
    <t>60.000 y más</t>
  </si>
  <si>
    <r>
      <t>Renta media (</t>
    </r>
    <r>
      <rPr>
        <b/>
        <sz val="10"/>
        <color rgb="FF000080"/>
        <rFont val="Arial"/>
        <family val="2"/>
      </rPr>
      <t>€</t>
    </r>
    <r>
      <rPr>
        <b/>
        <i/>
        <sz val="10"/>
        <color rgb="FF000080"/>
        <rFont val="Arial"/>
        <family val="2"/>
      </rPr>
      <t>)</t>
    </r>
  </si>
  <si>
    <t>1ª visita</t>
  </si>
  <si>
    <t>repetidor</t>
  </si>
  <si>
    <t>viajes anteriores a Tenerife</t>
  </si>
  <si>
    <t>Hotel 5*</t>
  </si>
  <si>
    <t>Hotel 4*</t>
  </si>
  <si>
    <t>Hotel 3*</t>
  </si>
  <si>
    <t>Hotel 1 y 2*</t>
  </si>
  <si>
    <t>Aparthotel 4*</t>
  </si>
  <si>
    <t>Aparthotel 3*</t>
  </si>
  <si>
    <t>Aparthotel 1 y 2*</t>
  </si>
  <si>
    <t>Apartam. 3 llaves</t>
  </si>
  <si>
    <t>Apartam. 2 llaves</t>
  </si>
  <si>
    <t>Apartam. 1 llave</t>
  </si>
  <si>
    <t>Casa/apartamento privado</t>
  </si>
  <si>
    <t>Casa/hotel rural</t>
  </si>
  <si>
    <t>Camping</t>
  </si>
  <si>
    <t>Otro alojamiento</t>
  </si>
  <si>
    <t>FUENTE: Encuesta al Turismo Receptivo del Cabildo de Tenerife. 
ELABORACIÓN: Turismo de Tenerife</t>
  </si>
  <si>
    <t>Otro tipo</t>
  </si>
  <si>
    <t>otro tipo</t>
  </si>
  <si>
    <t>contrato vuelo/alojamiento</t>
  </si>
  <si>
    <t>sí, paquete turístico</t>
  </si>
  <si>
    <t>Contratación media de Paquete Turístico</t>
  </si>
  <si>
    <t>otro alojamiento</t>
  </si>
  <si>
    <t>camping</t>
  </si>
  <si>
    <t>ENCUESTA DE TURISMO RECEPTIVO DEL CABILDO DE TENERIFE</t>
  </si>
  <si>
    <t>INDICE</t>
  </si>
  <si>
    <t>TABLAS</t>
  </si>
  <si>
    <t>GRUPOS DE EDAD</t>
  </si>
  <si>
    <t>NIVEL DE RENTA DEL TURISTA</t>
  </si>
  <si>
    <t>NIVEL DE RENTA DEL TURISTA POR MERCADOS</t>
  </si>
  <si>
    <t>GRUPO VACACIONAL</t>
  </si>
  <si>
    <t>GASTO EN ORIGEN Y DESTINO</t>
  </si>
  <si>
    <t>GASTO EN DESTINO SEGÚN CONCEPTOS</t>
  </si>
  <si>
    <t>GASTO SEGÚN MERCADOS</t>
  </si>
  <si>
    <t>NIVEL DE FIDELIDAD POR MERCADOS</t>
  </si>
  <si>
    <t>ZONA DE ALOJAMIENTO</t>
  </si>
  <si>
    <t>TIPO DE ALOJAMIENTO</t>
  </si>
  <si>
    <t>FORMULA DE CONTRATACIÓN DEL VUELO Y EL ALOJAMIENTO</t>
  </si>
  <si>
    <t>SERVICIOS CONTRATADOS EN ORIGEN</t>
  </si>
  <si>
    <t>USO INTERNET</t>
  </si>
  <si>
    <t>ACTIVIDADES REALIZADAS</t>
  </si>
  <si>
    <t>EXCURSIONES REALIZADAS</t>
  </si>
  <si>
    <t>MOTIVOS ELECCIÓN TENERIFE</t>
  </si>
  <si>
    <t>SATISFACCIÓN</t>
  </si>
  <si>
    <t>GRÁFICAS</t>
  </si>
  <si>
    <t>GRÁFICA NIVEL DE RENTA DEL TURISTA POR MERCADOS</t>
  </si>
  <si>
    <t>GRÁFICA GASTO EN ORIGEN Y DESTINO</t>
  </si>
  <si>
    <t>GRÁFICA FIDELIDAD POR MERCADOS</t>
  </si>
  <si>
    <t>GRÁFICA ZONA DE ALOJAMIENTO</t>
  </si>
  <si>
    <t>GRÁFICA TIPO DE ALOJAMIENTO</t>
  </si>
  <si>
    <t>GRÁFICA</t>
  </si>
  <si>
    <t>TABLA</t>
  </si>
  <si>
    <t>Sólo</t>
  </si>
  <si>
    <t>Pareja</t>
  </si>
  <si>
    <t>Pareja e hijos</t>
  </si>
  <si>
    <t>Otros familiares</t>
  </si>
  <si>
    <t>Amigos</t>
  </si>
  <si>
    <t>Otras relaciones</t>
  </si>
  <si>
    <t>SATISFACCIÓN DETALLADA</t>
  </si>
  <si>
    <t>GASTO Y ESTIMACIÓN DE INGRESOS</t>
  </si>
  <si>
    <t>GRÁFICA DE LOS GRUPOS DE EDAD (1)</t>
  </si>
  <si>
    <t>GRÁFICA DE LOS GRUPOS DE EDAD (2)</t>
  </si>
  <si>
    <t>GRÁFICA GRUPO VACACIONAL</t>
  </si>
  <si>
    <t>GRÁFICA GASTO EN DESTINO SEGÚN PARTIDAS</t>
  </si>
  <si>
    <t>GRÁFICA MOTIVOS ELECCIÓN TENERIFE</t>
  </si>
  <si>
    <t>GRÁFICA SATISFACCIÓN</t>
  </si>
  <si>
    <t>GRÁFICA 1</t>
  </si>
  <si>
    <t>GRÁFICA 2</t>
  </si>
  <si>
    <t>Visita a parques temáticos (zoológicos, botánicos, acuáticos)</t>
  </si>
  <si>
    <t>Observación de cetáceos (en barco)</t>
  </si>
  <si>
    <t>Excursión a otra isla canaria (en el día)</t>
  </si>
  <si>
    <t>Tratamientos de salud (hidroterapia, masajes,...)</t>
  </si>
  <si>
    <t>Senderismo (a pié, más de una hora, fuera de áreas urbanas)</t>
  </si>
  <si>
    <t>Fiestas y eventos populares (fiestas populares, carnavales,…)</t>
  </si>
  <si>
    <t xml:space="preserve">Navegación (vela/ pesca deportivas) </t>
  </si>
  <si>
    <t xml:space="preserve">Deportes de aventura / riesgo (parapente, escalada,...) </t>
  </si>
  <si>
    <t>Golf (excluidos minigolf y campos de práctica)</t>
  </si>
  <si>
    <t>Gasto medio por turista (€/persona)</t>
  </si>
  <si>
    <t>Gasto medio diario por turista (€/persona/día)</t>
  </si>
  <si>
    <t>FORMULA DE CONTRATACIÓN DEL VUELO Y ALOJAMIENTO (%)</t>
  </si>
  <si>
    <t>Contrata vuelo y alojamiento como servicios independientes</t>
  </si>
  <si>
    <t>Paquete turístico</t>
  </si>
  <si>
    <t>no lo sabe</t>
  </si>
  <si>
    <t>Ver Índice</t>
  </si>
  <si>
    <t>FORMULA DE CONTRATACIÓN DEL VUELO (%)</t>
  </si>
  <si>
    <t>Agencia de viajes real (origen)</t>
  </si>
  <si>
    <t>Web de viajes (origen)</t>
  </si>
  <si>
    <t>Agencia de viajes a través fax, phone etc.</t>
  </si>
  <si>
    <t>Personalmente en la compañía aérea</t>
  </si>
  <si>
    <t>Web de la compañía aérea</t>
  </si>
  <si>
    <t>Compañía aérea a través fax, phone etc.</t>
  </si>
  <si>
    <t>FORMULA DE CONTRATACIÓN DEL ALOJAMIENTO (%)</t>
  </si>
  <si>
    <t>Web del alojamiento</t>
  </si>
  <si>
    <t>Agencia real o inmobiliaria (origen)</t>
  </si>
  <si>
    <t>Directamente fax, phone etc.</t>
  </si>
  <si>
    <t>En Tenerife</t>
  </si>
  <si>
    <t>Propietario</t>
  </si>
  <si>
    <t>Cesión gratuita</t>
  </si>
  <si>
    <t>Cesión pagada</t>
  </si>
  <si>
    <t>Intercambio</t>
  </si>
  <si>
    <t>Premio/regalo</t>
  </si>
  <si>
    <t>agen. inmobil. en origen</t>
  </si>
  <si>
    <t>agen. viajes en origen</t>
  </si>
  <si>
    <t>agencia personal.</t>
  </si>
  <si>
    <t>agencia/ fax</t>
  </si>
  <si>
    <t>agencia/ net</t>
  </si>
  <si>
    <t>cesion gratuita</t>
  </si>
  <si>
    <t>cesion pagada</t>
  </si>
  <si>
    <t>compañia/ fax</t>
  </si>
  <si>
    <t>compañia/ net</t>
  </si>
  <si>
    <t>compañia/ personal.</t>
  </si>
  <si>
    <t>directamente fax etc.</t>
  </si>
  <si>
    <t>en Tenerife</t>
  </si>
  <si>
    <t>es propietario</t>
  </si>
  <si>
    <t>intercambio</t>
  </si>
  <si>
    <t>no al mismo tiempo</t>
  </si>
  <si>
    <t>premio. regalo. promocion</t>
  </si>
  <si>
    <t>sí, servicios independ.</t>
  </si>
  <si>
    <t>web de viajes</t>
  </si>
  <si>
    <t>web del alojamiento</t>
  </si>
  <si>
    <t>Contratación alojamiento</t>
  </si>
  <si>
    <t>contrato del vuelo</t>
  </si>
  <si>
    <t>FÓRMULA DE CONTRATACIÓN MODALIDAD PAQUETE TURÍSTICO (%)</t>
  </si>
  <si>
    <t>NIVEL DE FIDELIDAD: PORCENTAJE DE REPETICIÓN DE VISITAS A TENERIFE  SEGÚN MERCADOS (%)</t>
  </si>
  <si>
    <t>DISTRIBUCIÓN POR EDADES DE LOS TURISTAS DE TENERIFE (%)</t>
  </si>
  <si>
    <t>RENTA MEDIA FAMILIAR DE LOS TURISTAS DE TENERIFE SEGÚN MERCADOS (€)</t>
  </si>
  <si>
    <t>DISTRIBUCIÓN POR ZONAS DE ALOJAMIENTO DE LOS TURISTAS DE TENERIFE (%)</t>
  </si>
  <si>
    <t>FORMULA DE CONTRATACIÓN POR MERCADOS</t>
  </si>
  <si>
    <r>
      <t>Actividades y visitas culturales</t>
    </r>
    <r>
      <rPr>
        <b/>
        <sz val="8"/>
        <color rgb="FF000080"/>
        <rFont val="Arial"/>
        <family val="2"/>
      </rPr>
      <t xml:space="preserve"> (museos, iglesias, lugares históricos, concierto,...)</t>
    </r>
  </si>
  <si>
    <r>
      <t>Actividades en la naturaleza</t>
    </r>
    <r>
      <rPr>
        <b/>
        <sz val="8"/>
        <color rgb="FF000080"/>
        <rFont val="Arial"/>
        <family val="2"/>
      </rPr>
      <t xml:space="preserve"> (senderismo, observación de flora/fauna,...)</t>
    </r>
  </si>
  <si>
    <r>
      <t>Disponer de alojamiento gratis</t>
    </r>
    <r>
      <rPr>
        <b/>
        <sz val="8"/>
        <color rgb="FF000080"/>
        <rFont val="Arial"/>
        <family val="2"/>
      </rPr>
      <t xml:space="preserve"> (cesión, propiedad,...)</t>
    </r>
  </si>
  <si>
    <r>
      <t>Deportes marítimos</t>
    </r>
    <r>
      <rPr>
        <b/>
        <sz val="8"/>
        <color rgb="FF000080"/>
        <rFont val="Arial"/>
        <family val="2"/>
      </rPr>
      <t xml:space="preserve"> (buceo deportivo, windsurf, vela,...)</t>
    </r>
  </si>
  <si>
    <t>Dif 08-07</t>
  </si>
  <si>
    <r>
      <t>Calidad ambiental de la zona turística</t>
    </r>
    <r>
      <rPr>
        <sz val="8"/>
        <color rgb="FF000080"/>
        <rFont val="Arial"/>
        <family val="2"/>
      </rPr>
      <t xml:space="preserve"> (ruidos, contaminación, etc.)</t>
    </r>
  </si>
  <si>
    <r>
      <t xml:space="preserve">Limpieza pública </t>
    </r>
    <r>
      <rPr>
        <sz val="8"/>
        <color rgb="FF000080"/>
        <rFont val="Arial"/>
        <family val="2"/>
      </rPr>
      <t>(calles, locales,…)</t>
    </r>
  </si>
  <si>
    <r>
      <t xml:space="preserve">Elementos de identidad local </t>
    </r>
    <r>
      <rPr>
        <sz val="8"/>
        <color rgb="FF000080"/>
        <rFont val="Arial"/>
        <family val="2"/>
      </rPr>
      <t>(tradiciones culturales, patrimonio, folklore, etc.)</t>
    </r>
  </si>
  <si>
    <r>
      <t xml:space="preserve">Transporte público </t>
    </r>
    <r>
      <rPr>
        <sz val="8"/>
        <color rgb="FF000080"/>
        <rFont val="Arial"/>
        <family val="2"/>
      </rPr>
      <t>(taxis, autobuses)</t>
    </r>
  </si>
  <si>
    <t>ÍNDICE DE SATISFACCIÓN DE LOS TURISTAS CON DIFERENTES ASPECTOS DEL VIAJE 
(Escala 1 a 10)</t>
  </si>
  <si>
    <t>I semestre 2009</t>
  </si>
  <si>
    <t>I semestre 2008</t>
  </si>
  <si>
    <t xml:space="preserve">total </t>
  </si>
  <si>
    <t>18.000 y menos</t>
  </si>
  <si>
    <t>no usó internet</t>
  </si>
  <si>
    <t>usó internet</t>
  </si>
  <si>
    <t>GASTO MEDIO DE LOS TURISTA SEGÚN MERCADOS 
 (Euros)</t>
  </si>
  <si>
    <t>PORCENTAJE DE TURISTAS SEGÚN TIPO DE ALOJAMIENTO (%)</t>
  </si>
  <si>
    <t>DISTRIBUCIÓN POR EDADES DE LOS TURISTAS  (%)</t>
  </si>
  <si>
    <t>DISTRIBUCIÓN POR EDADES DE LOS TURISTAS EN TENERIFE (%)</t>
  </si>
  <si>
    <t xml:space="preserve">DISTRIBUCIÓN DEL GASTO DE LOS TURISTAS EN DESTINO 
</t>
  </si>
  <si>
    <t>DISTRIBUCIÓN DE LA RENTA MEDIA FAMILIAR DE LOS TURISTAS DE TENERIFE (%)</t>
  </si>
  <si>
    <t>RELACIÓN CON LOS ACOMPAÑANTES DE LOS TURISTAS EN TENERIFE (%)</t>
  </si>
  <si>
    <t>con hijos/nietos (sin pareja)</t>
  </si>
  <si>
    <t>Con hijos/nietos (sin pareja)</t>
  </si>
  <si>
    <t>EVOLUCIÓN GASTO MEDIO DE LOS TURISTAS EN TENERIFE</t>
  </si>
  <si>
    <t xml:space="preserve">GASTO MEDIO DIARIO DE LOS TURISTAS EN DESTINO SEGÚN CONCEPTO (€/persona/día) </t>
  </si>
  <si>
    <t xml:space="preserve">GASTO TURÍSTICO E INGRESOS POR ESTIMACIÓN DEL GASTO EN DESTINO
</t>
  </si>
  <si>
    <t>TOTAL</t>
  </si>
  <si>
    <t xml:space="preserve"> Cabecera 5: Edad Tabla 8.- Gasto turístico por persona sin ajustar</t>
  </si>
  <si>
    <t>PORCENTAJE DE TURISTAS EN TENERIFE SEGÚN TIPO DE ALOJAMIENTO 
 (%)</t>
  </si>
  <si>
    <t>SERVICIOS CONTRATADOS POR LOS TURISTAS EN ORIGEN (%)</t>
  </si>
  <si>
    <t>NIVEL DE USO DE INTERNET DE LOS TURISTAS  (%)</t>
  </si>
  <si>
    <t>PORCENTAJE DE TURISTAS QUE REALIZAN ACTIVIDADES DURANTE LA ESTANCIA EN TENERIFE
(% realiza actividades)</t>
  </si>
  <si>
    <t>PORCENTAJE DE TURISTAS QUE REALIZAN EXCURSIONES</t>
  </si>
  <si>
    <t>FACTORES MOTIVACIONALES DE LOS TURISTAS PARA LA ELECCIÓN DE TENERIFE COMO DESTINO TURÍSTICO</t>
  </si>
  <si>
    <t>ÍNDICE DE SATISFACCIÓN DE LOS TURISTAS
(escala 1-10)</t>
  </si>
  <si>
    <t xml:space="preserve">total  </t>
  </si>
  <si>
    <t>var. Interanual 09/08</t>
  </si>
  <si>
    <t>Posición respecto
 Renta media 
2009</t>
  </si>
  <si>
    <t xml:space="preserve">         </t>
  </si>
</sst>
</file>

<file path=xl/styles.xml><?xml version="1.0" encoding="utf-8"?>
<styleSheet xmlns="http://schemas.openxmlformats.org/spreadsheetml/2006/main">
  <numFmts count="4">
    <numFmt numFmtId="164" formatCode="0.0%"/>
    <numFmt numFmtId="165" formatCode="#,##0.0"/>
    <numFmt numFmtId="166" formatCode="0.0"/>
    <numFmt numFmtId="167" formatCode="_-* #,##0.00\ [$€-1]_-;\-* #,##0.00\ [$€-1]_-;_-* &quot;-&quot;??\ [$€-1]_-"/>
  </numFmts>
  <fonts count="36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b/>
      <sz val="12"/>
      <color theme="0"/>
      <name val="Arial"/>
      <family val="2"/>
    </font>
    <font>
      <sz val="10"/>
      <color rgb="FF000080"/>
      <name val="Arial"/>
      <family val="2"/>
    </font>
    <font>
      <b/>
      <sz val="10"/>
      <color rgb="FF000080"/>
      <name val="Arial"/>
      <family val="2"/>
    </font>
    <font>
      <sz val="7"/>
      <color rgb="FF000080"/>
      <name val="Arial"/>
      <family val="2"/>
    </font>
    <font>
      <b/>
      <i/>
      <sz val="10"/>
      <color rgb="FF000080"/>
      <name val="Arial"/>
      <family val="2"/>
    </font>
    <font>
      <i/>
      <sz val="10"/>
      <color rgb="FF000080"/>
      <name val="Arial"/>
      <family val="2"/>
    </font>
    <font>
      <sz val="8"/>
      <color rgb="FF000080"/>
      <name val="Arial"/>
      <family val="2"/>
    </font>
    <font>
      <sz val="10"/>
      <color indexed="56"/>
      <name val="Arial"/>
      <family val="2"/>
    </font>
    <font>
      <sz val="10"/>
      <color rgb="FF003399"/>
      <name val="Arial"/>
      <family val="2"/>
    </font>
    <font>
      <b/>
      <sz val="10"/>
      <color rgb="FF003399"/>
      <name val="Arial"/>
      <family val="2"/>
    </font>
    <font>
      <b/>
      <sz val="9"/>
      <name val="Arial"/>
      <family val="2"/>
    </font>
    <font>
      <b/>
      <sz val="9"/>
      <color indexed="56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u/>
      <sz val="10"/>
      <color indexed="12"/>
      <name val="Arial"/>
      <family val="2"/>
    </font>
    <font>
      <b/>
      <i/>
      <u/>
      <sz val="10"/>
      <color indexed="18"/>
      <name val="Arial"/>
      <family val="2"/>
    </font>
    <font>
      <b/>
      <sz val="8"/>
      <color rgb="FF000080"/>
      <name val="Arial"/>
      <family val="2"/>
    </font>
    <font>
      <b/>
      <sz val="11"/>
      <color theme="3"/>
      <name val="Arial"/>
      <family val="2"/>
    </font>
    <font>
      <b/>
      <sz val="14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2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3" fontId="12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  <xf numFmtId="0" fontId="29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256">
    <xf numFmtId="0" fontId="0" fillId="0" borderId="0" xfId="0"/>
    <xf numFmtId="0" fontId="0" fillId="2" borderId="0" xfId="0" applyFill="1"/>
    <xf numFmtId="0" fontId="3" fillId="2" borderId="0" xfId="4" applyFont="1" applyFill="1" applyAlignment="1">
      <alignment vertical="center" wrapText="1"/>
    </xf>
    <xf numFmtId="0" fontId="0" fillId="2" borderId="0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165" fontId="0" fillId="2" borderId="0" xfId="0" applyNumberFormat="1" applyFill="1" applyAlignment="1" applyProtection="1">
      <alignment vertical="center"/>
      <protection hidden="1"/>
    </xf>
    <xf numFmtId="0" fontId="1" fillId="0" borderId="0" xfId="3"/>
    <xf numFmtId="0" fontId="1" fillId="0" borderId="0" xfId="3" applyBorder="1"/>
    <xf numFmtId="4" fontId="1" fillId="0" borderId="0" xfId="3" applyNumberFormat="1" applyFont="1" applyFill="1" applyBorder="1" applyAlignment="1">
      <alignment horizontal="center" wrapText="1"/>
    </xf>
    <xf numFmtId="4" fontId="1" fillId="0" borderId="0" xfId="3" applyNumberFormat="1" applyFont="1" applyFill="1" applyBorder="1" applyAlignment="1">
      <alignment vertical="center" wrapText="1"/>
    </xf>
    <xf numFmtId="166" fontId="0" fillId="2" borderId="0" xfId="0" applyNumberForma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11" fillId="2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4" fontId="0" fillId="0" borderId="0" xfId="0" applyNumberFormat="1"/>
    <xf numFmtId="3" fontId="0" fillId="0" borderId="0" xfId="0" applyNumberFormat="1"/>
    <xf numFmtId="0" fontId="3" fillId="0" borderId="0" xfId="3" applyFont="1"/>
    <xf numFmtId="0" fontId="0" fillId="0" borderId="0" xfId="0" applyAlignment="1">
      <alignment horizontal="left" indent="1"/>
    </xf>
    <xf numFmtId="0" fontId="16" fillId="12" borderId="4" xfId="6" applyFont="1" applyFill="1" applyBorder="1" applyAlignment="1">
      <alignment vertical="center" wrapText="1"/>
    </xf>
    <xf numFmtId="2" fontId="16" fillId="12" borderId="4" xfId="7" applyNumberFormat="1" applyFont="1" applyFill="1" applyBorder="1" applyAlignment="1">
      <alignment horizontal="center" vertical="center" wrapText="1"/>
    </xf>
    <xf numFmtId="3" fontId="16" fillId="13" borderId="1" xfId="7" applyFont="1" applyFill="1" applyBorder="1" applyAlignment="1">
      <alignment vertical="center" wrapText="1"/>
    </xf>
    <xf numFmtId="2" fontId="16" fillId="13" borderId="1" xfId="7" applyNumberFormat="1" applyFont="1" applyFill="1" applyBorder="1" applyAlignment="1">
      <alignment horizontal="center" vertical="center" wrapText="1"/>
    </xf>
    <xf numFmtId="3" fontId="15" fillId="2" borderId="3" xfId="7" applyFont="1" applyFill="1" applyBorder="1" applyAlignment="1">
      <alignment horizontal="left" vertical="center" wrapText="1" indent="1"/>
    </xf>
    <xf numFmtId="2" fontId="15" fillId="2" borderId="3" xfId="7" applyNumberFormat="1" applyFont="1" applyFill="1" applyBorder="1" applyAlignment="1">
      <alignment horizontal="center" vertical="center" wrapText="1"/>
    </xf>
    <xf numFmtId="0" fontId="16" fillId="13" borderId="1" xfId="6" applyFont="1" applyFill="1" applyBorder="1" applyAlignment="1">
      <alignment vertical="center" wrapText="1"/>
    </xf>
    <xf numFmtId="2" fontId="16" fillId="13" borderId="1" xfId="6" applyNumberFormat="1" applyFont="1" applyFill="1" applyBorder="1" applyAlignment="1">
      <alignment horizontal="center" vertical="center" wrapText="1"/>
    </xf>
    <xf numFmtId="3" fontId="15" fillId="0" borderId="3" xfId="7" applyFont="1" applyFill="1" applyBorder="1" applyAlignment="1">
      <alignment horizontal="left" vertical="center" wrapText="1" indent="1"/>
    </xf>
    <xf numFmtId="0" fontId="15" fillId="11" borderId="0" xfId="0" applyFont="1" applyFill="1" applyBorder="1" applyAlignment="1" applyProtection="1">
      <alignment horizontal="right" vertical="center"/>
      <protection hidden="1"/>
    </xf>
    <xf numFmtId="0" fontId="16" fillId="2" borderId="0" xfId="0" applyFont="1" applyFill="1" applyBorder="1" applyAlignment="1" applyProtection="1">
      <alignment vertical="center"/>
      <protection hidden="1"/>
    </xf>
    <xf numFmtId="2" fontId="15" fillId="2" borderId="0" xfId="0" applyNumberFormat="1" applyFont="1" applyFill="1" applyBorder="1" applyAlignment="1" applyProtection="1">
      <alignment horizontal="center" vertical="center"/>
      <protection hidden="1"/>
    </xf>
    <xf numFmtId="164" fontId="15" fillId="2" borderId="0" xfId="5" applyNumberFormat="1" applyFont="1" applyFill="1" applyBorder="1" applyAlignment="1" applyProtection="1">
      <alignment horizontal="right" vertical="center"/>
      <protection hidden="1"/>
    </xf>
    <xf numFmtId="0" fontId="16" fillId="2" borderId="0" xfId="0" applyFont="1" applyFill="1" applyBorder="1" applyAlignment="1" applyProtection="1">
      <alignment horizontal="left" vertical="center"/>
      <protection hidden="1"/>
    </xf>
    <xf numFmtId="2" fontId="15" fillId="2" borderId="0" xfId="0" quotePrefix="1" applyNumberFormat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Border="1" applyAlignment="1" applyProtection="1">
      <alignment vertical="center"/>
      <protection hidden="1"/>
    </xf>
    <xf numFmtId="2" fontId="16" fillId="3" borderId="0" xfId="0" applyNumberFormat="1" applyFont="1" applyFill="1" applyBorder="1" applyAlignment="1" applyProtection="1">
      <alignment horizontal="center" vertical="center"/>
      <protection hidden="1"/>
    </xf>
    <xf numFmtId="164" fontId="16" fillId="3" borderId="0" xfId="5" applyNumberFormat="1" applyFont="1" applyFill="1" applyBorder="1" applyAlignment="1" applyProtection="1">
      <alignment horizontal="right" vertical="center"/>
      <protection hidden="1"/>
    </xf>
    <xf numFmtId="0" fontId="16" fillId="4" borderId="0" xfId="0" applyFont="1" applyFill="1" applyBorder="1" applyAlignment="1" applyProtection="1">
      <alignment horizontal="right" vertical="center" wrapText="1"/>
      <protection hidden="1"/>
    </xf>
    <xf numFmtId="0" fontId="16" fillId="12" borderId="0" xfId="0" applyFont="1" applyFill="1" applyBorder="1" applyAlignment="1" applyProtection="1">
      <alignment vertical="center" wrapText="1"/>
      <protection hidden="1"/>
    </xf>
    <xf numFmtId="166" fontId="16" fillId="12" borderId="0" xfId="0" applyNumberFormat="1" applyFont="1" applyFill="1" applyBorder="1" applyAlignment="1" applyProtection="1">
      <alignment vertical="center" wrapText="1"/>
      <protection hidden="1"/>
    </xf>
    <xf numFmtId="164" fontId="16" fillId="12" borderId="0" xfId="5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left" vertical="center" wrapText="1" indent="1"/>
      <protection hidden="1"/>
    </xf>
    <xf numFmtId="166" fontId="15" fillId="0" borderId="0" xfId="0" applyNumberFormat="1" applyFont="1" applyFill="1" applyBorder="1" applyAlignment="1" applyProtection="1">
      <alignment vertical="center" wrapText="1"/>
      <protection hidden="1"/>
    </xf>
    <xf numFmtId="164" fontId="15" fillId="0" borderId="0" xfId="5" applyNumberFormat="1" applyFont="1" applyFill="1" applyBorder="1" applyAlignment="1" applyProtection="1">
      <alignment vertical="center"/>
      <protection hidden="1"/>
    </xf>
    <xf numFmtId="166" fontId="15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6" fillId="12" borderId="0" xfId="0" applyFont="1" applyFill="1" applyBorder="1" applyAlignment="1" applyProtection="1">
      <alignment vertical="center"/>
      <protection hidden="1"/>
    </xf>
    <xf numFmtId="166" fontId="15" fillId="12" borderId="0" xfId="0" applyNumberFormat="1" applyFont="1" applyFill="1" applyBorder="1" applyAlignment="1" applyProtection="1">
      <alignment vertical="center"/>
      <protection hidden="1"/>
    </xf>
    <xf numFmtId="164" fontId="15" fillId="12" borderId="0" xfId="5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left" vertical="center" indent="1"/>
      <protection hidden="1"/>
    </xf>
    <xf numFmtId="166" fontId="15" fillId="0" borderId="0" xfId="0" applyNumberFormat="1" applyFont="1" applyFill="1" applyBorder="1" applyAlignment="1" applyProtection="1">
      <alignment vertical="center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166" fontId="15" fillId="5" borderId="0" xfId="0" applyNumberFormat="1" applyFont="1" applyFill="1" applyBorder="1" applyAlignment="1" applyProtection="1">
      <alignment vertical="center"/>
      <protection hidden="1"/>
    </xf>
    <xf numFmtId="164" fontId="15" fillId="5" borderId="0" xfId="5" applyNumberFormat="1" applyFont="1" applyFill="1" applyBorder="1" applyAlignment="1" applyProtection="1">
      <alignment vertical="center"/>
      <protection hidden="1"/>
    </xf>
    <xf numFmtId="0" fontId="16" fillId="4" borderId="0" xfId="0" applyFont="1" applyFill="1" applyBorder="1" applyAlignment="1" applyProtection="1">
      <alignment vertical="center"/>
      <protection hidden="1"/>
    </xf>
    <xf numFmtId="165" fontId="16" fillId="12" borderId="0" xfId="0" applyNumberFormat="1" applyFont="1" applyFill="1" applyBorder="1" applyAlignment="1" applyProtection="1">
      <alignment horizontal="right" vertical="center"/>
      <protection hidden="1"/>
    </xf>
    <xf numFmtId="0" fontId="15" fillId="2" borderId="0" xfId="0" applyFont="1" applyFill="1" applyBorder="1" applyAlignment="1" applyProtection="1">
      <alignment horizontal="left" vertical="center" wrapText="1" indent="1"/>
      <protection hidden="1"/>
    </xf>
    <xf numFmtId="165" fontId="15" fillId="2" borderId="0" xfId="0" applyNumberFormat="1" applyFont="1" applyFill="1" applyBorder="1" applyAlignment="1" applyProtection="1">
      <alignment horizontal="right" vertical="center"/>
      <protection hidden="1"/>
    </xf>
    <xf numFmtId="164" fontId="15" fillId="2" borderId="0" xfId="5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vertical="center" wrapText="1"/>
      <protection hidden="1"/>
    </xf>
    <xf numFmtId="166" fontId="15" fillId="13" borderId="0" xfId="0" applyNumberFormat="1" applyFont="1" applyFill="1" applyBorder="1" applyAlignment="1" applyProtection="1">
      <alignment vertical="center" wrapText="1"/>
      <protection hidden="1"/>
    </xf>
    <xf numFmtId="164" fontId="15" fillId="13" borderId="0" xfId="5" applyNumberFormat="1" applyFont="1" applyFill="1" applyBorder="1" applyAlignment="1" applyProtection="1">
      <alignment vertical="center"/>
      <protection hidden="1"/>
    </xf>
    <xf numFmtId="164" fontId="15" fillId="13" borderId="0" xfId="5" applyNumberFormat="1" applyFont="1" applyFill="1" applyBorder="1" applyAlignment="1" applyProtection="1">
      <alignment horizontal="right" vertical="center"/>
      <protection hidden="1"/>
    </xf>
    <xf numFmtId="164" fontId="15" fillId="13" borderId="0" xfId="5" quotePrefix="1" applyNumberFormat="1" applyFont="1" applyFill="1" applyBorder="1" applyAlignment="1" applyProtection="1">
      <alignment horizontal="right" vertical="center"/>
      <protection hidden="1"/>
    </xf>
    <xf numFmtId="0" fontId="4" fillId="4" borderId="0" xfId="0" applyFont="1" applyFill="1" applyBorder="1" applyAlignment="1" applyProtection="1">
      <alignment vertical="center"/>
      <protection hidden="1"/>
    </xf>
    <xf numFmtId="0" fontId="5" fillId="4" borderId="0" xfId="4" applyFont="1" applyFill="1" applyBorder="1" applyAlignment="1" applyProtection="1">
      <alignment horizontal="right" vertical="center" wrapText="1"/>
      <protection hidden="1"/>
    </xf>
    <xf numFmtId="166" fontId="6" fillId="2" borderId="0" xfId="0" applyNumberFormat="1" applyFont="1" applyFill="1" applyBorder="1" applyAlignment="1" applyProtection="1">
      <alignment vertical="center"/>
      <protection hidden="1"/>
    </xf>
    <xf numFmtId="164" fontId="6" fillId="2" borderId="0" xfId="5" applyNumberFormat="1" applyFont="1" applyFill="1" applyBorder="1" applyAlignment="1" applyProtection="1">
      <alignment vertical="center"/>
      <protection hidden="1"/>
    </xf>
    <xf numFmtId="0" fontId="16" fillId="4" borderId="0" xfId="0" applyFont="1" applyFill="1" applyBorder="1" applyAlignment="1" applyProtection="1">
      <alignment horizontal="left" vertical="center" wrapText="1"/>
      <protection hidden="1"/>
    </xf>
    <xf numFmtId="0" fontId="8" fillId="11" borderId="2" xfId="6" applyFont="1" applyFill="1" applyBorder="1" applyAlignment="1">
      <alignment horizontal="center" vertical="center" wrapText="1"/>
    </xf>
    <xf numFmtId="0" fontId="16" fillId="11" borderId="2" xfId="6" applyFont="1" applyFill="1" applyBorder="1" applyAlignment="1">
      <alignment horizontal="center" vertical="center" wrapText="1"/>
    </xf>
    <xf numFmtId="0" fontId="30" fillId="4" borderId="0" xfId="0" applyFont="1" applyFill="1" applyBorder="1" applyAlignment="1" applyProtection="1">
      <alignment horizontal="left" vertical="center" wrapText="1"/>
      <protection hidden="1"/>
    </xf>
    <xf numFmtId="0" fontId="5" fillId="4" borderId="0" xfId="0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 applyProtection="1">
      <alignment vertical="center" wrapText="1"/>
      <protection hidden="1"/>
    </xf>
    <xf numFmtId="166" fontId="6" fillId="0" borderId="0" xfId="0" applyNumberFormat="1" applyFont="1" applyFill="1" applyBorder="1" applyAlignment="1" applyProtection="1">
      <alignment vertical="center" wrapText="1"/>
      <protection hidden="1"/>
    </xf>
    <xf numFmtId="164" fontId="6" fillId="0" borderId="0" xfId="9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32" fillId="4" borderId="8" xfId="1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vertical="center"/>
    </xf>
    <xf numFmtId="166" fontId="15" fillId="2" borderId="0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4" fontId="16" fillId="3" borderId="0" xfId="0" applyNumberFormat="1" applyFont="1" applyFill="1" applyBorder="1" applyAlignment="1" applyProtection="1">
      <alignment vertical="center"/>
      <protection hidden="1"/>
    </xf>
    <xf numFmtId="164" fontId="16" fillId="3" borderId="0" xfId="5" applyNumberFormat="1" applyFont="1" applyFill="1" applyBorder="1" applyAlignment="1" applyProtection="1">
      <alignment vertical="center"/>
      <protection hidden="1"/>
    </xf>
    <xf numFmtId="0" fontId="9" fillId="11" borderId="12" xfId="6" applyFont="1" applyFill="1" applyBorder="1" applyAlignment="1">
      <alignment horizontal="center" vertical="center" wrapText="1"/>
    </xf>
    <xf numFmtId="0" fontId="5" fillId="2" borderId="0" xfId="0" applyFont="1" applyFill="1" applyBorder="1" applyProtection="1">
      <protection hidden="1"/>
    </xf>
    <xf numFmtId="0" fontId="5" fillId="4" borderId="0" xfId="0" applyFont="1" applyFill="1" applyBorder="1" applyAlignment="1" applyProtection="1">
      <alignment horizontal="center"/>
      <protection hidden="1"/>
    </xf>
    <xf numFmtId="0" fontId="5" fillId="6" borderId="0" xfId="0" applyFont="1" applyFill="1" applyBorder="1" applyAlignment="1" applyProtection="1">
      <alignment horizontal="center" vertical="center" wrapText="1"/>
      <protection hidden="1"/>
    </xf>
    <xf numFmtId="0" fontId="5" fillId="4" borderId="0" xfId="0" applyFont="1" applyFill="1" applyBorder="1" applyAlignment="1" applyProtection="1">
      <alignment horizontal="right"/>
      <protection hidden="1"/>
    </xf>
    <xf numFmtId="0" fontId="5" fillId="6" borderId="0" xfId="0" applyFont="1" applyFill="1" applyBorder="1" applyAlignment="1" applyProtection="1">
      <alignment horizontal="right"/>
      <protection hidden="1"/>
    </xf>
    <xf numFmtId="0" fontId="22" fillId="2" borderId="0" xfId="0" applyFont="1" applyFill="1" applyProtection="1">
      <protection hidden="1"/>
    </xf>
    <xf numFmtId="166" fontId="6" fillId="2" borderId="0" xfId="0" applyNumberFormat="1" applyFont="1" applyFill="1" applyBorder="1" applyProtection="1">
      <protection hidden="1"/>
    </xf>
    <xf numFmtId="164" fontId="6" fillId="2" borderId="0" xfId="5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Fill="1" applyProtection="1">
      <protection hidden="1"/>
    </xf>
    <xf numFmtId="166" fontId="6" fillId="0" borderId="0" xfId="0" applyNumberFormat="1" applyFont="1" applyFill="1" applyBorder="1" applyProtection="1">
      <protection hidden="1"/>
    </xf>
    <xf numFmtId="164" fontId="6" fillId="0" borderId="0" xfId="5" applyNumberFormat="1" applyFont="1" applyFill="1" applyBorder="1" applyAlignment="1" applyProtection="1">
      <alignment horizontal="right" vertical="center"/>
      <protection hidden="1"/>
    </xf>
    <xf numFmtId="0" fontId="23" fillId="3" borderId="0" xfId="0" applyFont="1" applyFill="1" applyProtection="1">
      <protection hidden="1"/>
    </xf>
    <xf numFmtId="166" fontId="5" fillId="3" borderId="0" xfId="0" applyNumberFormat="1" applyFont="1" applyFill="1" applyBorder="1" applyProtection="1">
      <protection hidden="1"/>
    </xf>
    <xf numFmtId="164" fontId="5" fillId="3" borderId="0" xfId="5" applyNumberFormat="1" applyFont="1" applyFill="1" applyBorder="1" applyAlignment="1" applyProtection="1">
      <alignment horizontal="right" vertical="center"/>
      <protection hidden="1"/>
    </xf>
    <xf numFmtId="164" fontId="6" fillId="0" borderId="0" xfId="5" applyNumberFormat="1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166" fontId="15" fillId="0" borderId="0" xfId="0" applyNumberFormat="1" applyFont="1" applyFill="1" applyBorder="1" applyProtection="1">
      <protection hidden="1"/>
    </xf>
    <xf numFmtId="164" fontId="15" fillId="0" borderId="0" xfId="5" applyNumberFormat="1" applyFont="1" applyFill="1" applyBorder="1" applyProtection="1">
      <protection hidden="1"/>
    </xf>
    <xf numFmtId="0" fontId="24" fillId="11" borderId="0" xfId="0" applyFont="1" applyFill="1" applyBorder="1" applyAlignment="1" applyProtection="1">
      <alignment horizontal="center" vertical="center" wrapText="1"/>
      <protection hidden="1"/>
    </xf>
    <xf numFmtId="0" fontId="25" fillId="11" borderId="0" xfId="0" applyFont="1" applyFill="1" applyBorder="1" applyAlignment="1" applyProtection="1">
      <alignment horizontal="right" vertical="center" wrapText="1"/>
      <protection hidden="1"/>
    </xf>
    <xf numFmtId="0" fontId="21" fillId="2" borderId="0" xfId="0" applyFont="1" applyFill="1" applyBorder="1" applyAlignment="1" applyProtection="1">
      <alignment vertical="center" wrapText="1"/>
      <protection hidden="1"/>
    </xf>
    <xf numFmtId="2" fontId="21" fillId="2" borderId="0" xfId="0" applyNumberFormat="1" applyFont="1" applyFill="1" applyBorder="1" applyProtection="1">
      <protection hidden="1"/>
    </xf>
    <xf numFmtId="164" fontId="21" fillId="2" borderId="0" xfId="5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0" fontId="25" fillId="11" borderId="0" xfId="0" applyFont="1" applyFill="1" applyBorder="1" applyAlignment="1" applyProtection="1">
      <alignment horizontal="center" vertical="center" wrapText="1"/>
      <protection hidden="1"/>
    </xf>
    <xf numFmtId="0" fontId="21" fillId="2" borderId="0" xfId="0" applyFont="1" applyFill="1" applyBorder="1" applyAlignment="1" applyProtection="1">
      <alignment vertical="center"/>
      <protection hidden="1"/>
    </xf>
    <xf numFmtId="166" fontId="21" fillId="2" borderId="0" xfId="0" applyNumberFormat="1" applyFont="1" applyFill="1" applyBorder="1" applyAlignment="1" applyProtection="1">
      <alignment vertical="center"/>
      <protection hidden="1"/>
    </xf>
    <xf numFmtId="164" fontId="21" fillId="2" borderId="0" xfId="5" applyNumberFormat="1" applyFont="1" applyFill="1" applyBorder="1" applyAlignment="1" applyProtection="1">
      <alignment vertical="center"/>
      <protection hidden="1"/>
    </xf>
    <xf numFmtId="2" fontId="21" fillId="2" borderId="0" xfId="0" applyNumberFormat="1" applyFont="1" applyFill="1" applyBorder="1" applyAlignment="1" applyProtection="1">
      <alignment vertical="center"/>
      <protection hidden="1"/>
    </xf>
    <xf numFmtId="164" fontId="21" fillId="2" borderId="0" xfId="5" applyNumberFormat="1" applyFont="1" applyFill="1" applyBorder="1" applyAlignment="1" applyProtection="1">
      <alignment horizontal="right" vertical="center"/>
      <protection hidden="1"/>
    </xf>
    <xf numFmtId="0" fontId="15" fillId="11" borderId="0" xfId="0" applyFont="1" applyFill="1" applyBorder="1" applyProtection="1">
      <protection hidden="1"/>
    </xf>
    <xf numFmtId="0" fontId="15" fillId="0" borderId="0" xfId="0" applyFont="1" applyProtection="1">
      <protection hidden="1"/>
    </xf>
    <xf numFmtId="166" fontId="15" fillId="0" borderId="0" xfId="0" applyNumberFormat="1" applyFont="1" applyAlignment="1" applyProtection="1">
      <alignment horizontal="center"/>
      <protection hidden="1"/>
    </xf>
    <xf numFmtId="164" fontId="16" fillId="0" borderId="0" xfId="5" applyNumberFormat="1" applyFont="1" applyProtection="1">
      <protection hidden="1"/>
    </xf>
    <xf numFmtId="0" fontId="15" fillId="0" borderId="0" xfId="0" applyFont="1" applyFill="1" applyProtection="1">
      <protection hidden="1"/>
    </xf>
    <xf numFmtId="166" fontId="15" fillId="0" borderId="0" xfId="0" applyNumberFormat="1" applyFont="1" applyFill="1" applyAlignment="1" applyProtection="1">
      <alignment horizontal="center"/>
      <protection hidden="1"/>
    </xf>
    <xf numFmtId="0" fontId="16" fillId="12" borderId="0" xfId="0" applyFont="1" applyFill="1" applyAlignment="1" applyProtection="1">
      <alignment vertical="center" wrapText="1"/>
      <protection hidden="1"/>
    </xf>
    <xf numFmtId="166" fontId="16" fillId="12" borderId="0" xfId="0" applyNumberFormat="1" applyFont="1" applyFill="1" applyAlignment="1" applyProtection="1">
      <alignment horizontal="center" vertical="center" wrapText="1"/>
      <protection hidden="1"/>
    </xf>
    <xf numFmtId="164" fontId="16" fillId="12" borderId="0" xfId="5" applyNumberFormat="1" applyFont="1" applyFill="1" applyAlignment="1" applyProtection="1">
      <alignment horizontal="right" vertical="center"/>
      <protection hidden="1"/>
    </xf>
    <xf numFmtId="0" fontId="15" fillId="11" borderId="0" xfId="0" applyFont="1" applyFill="1" applyBorder="1" applyAlignment="1" applyProtection="1">
      <alignment horizontal="center"/>
      <protection hidden="1"/>
    </xf>
    <xf numFmtId="166" fontId="16" fillId="0" borderId="0" xfId="0" applyNumberFormat="1" applyFont="1" applyBorder="1" applyProtection="1">
      <protection hidden="1"/>
    </xf>
    <xf numFmtId="166" fontId="15" fillId="0" borderId="0" xfId="0" applyNumberFormat="1" applyFont="1" applyBorder="1" applyProtection="1">
      <protection hidden="1"/>
    </xf>
    <xf numFmtId="164" fontId="15" fillId="13" borderId="0" xfId="5" applyNumberFormat="1" applyFont="1" applyFill="1" applyProtection="1">
      <protection hidden="1"/>
    </xf>
    <xf numFmtId="0" fontId="15" fillId="0" borderId="0" xfId="0" applyFont="1" applyBorder="1" applyProtection="1">
      <protection hidden="1"/>
    </xf>
    <xf numFmtId="2" fontId="15" fillId="0" borderId="0" xfId="0" applyNumberFormat="1" applyFont="1" applyBorder="1" applyProtection="1">
      <protection hidden="1"/>
    </xf>
    <xf numFmtId="0" fontId="16" fillId="12" borderId="0" xfId="0" applyFont="1" applyFill="1" applyBorder="1" applyProtection="1">
      <protection hidden="1"/>
    </xf>
    <xf numFmtId="2" fontId="16" fillId="12" borderId="0" xfId="0" applyNumberFormat="1" applyFont="1" applyFill="1" applyBorder="1" applyProtection="1">
      <protection hidden="1"/>
    </xf>
    <xf numFmtId="2" fontId="15" fillId="12" borderId="0" xfId="0" applyNumberFormat="1" applyFont="1" applyFill="1" applyBorder="1" applyProtection="1"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right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right" vertical="center" wrapText="1"/>
      <protection hidden="1"/>
    </xf>
    <xf numFmtId="0" fontId="4" fillId="4" borderId="0" xfId="0" applyFont="1" applyFill="1" applyBorder="1" applyAlignment="1" applyProtection="1">
      <alignment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166" fontId="6" fillId="2" borderId="0" xfId="0" applyNumberFormat="1" applyFont="1" applyFill="1" applyBorder="1" applyAlignment="1" applyProtection="1">
      <alignment vertical="center" wrapText="1"/>
      <protection hidden="1"/>
    </xf>
    <xf numFmtId="164" fontId="6" fillId="2" borderId="0" xfId="5" applyNumberFormat="1" applyFont="1" applyFill="1" applyBorder="1" applyAlignment="1" applyProtection="1">
      <alignment vertical="center" wrapText="1"/>
      <protection hidden="1"/>
    </xf>
    <xf numFmtId="0" fontId="13" fillId="3" borderId="0" xfId="0" applyFont="1" applyFill="1" applyBorder="1" applyAlignment="1" applyProtection="1">
      <alignment vertical="center" wrapText="1"/>
      <protection hidden="1"/>
    </xf>
    <xf numFmtId="2" fontId="5" fillId="3" borderId="0" xfId="0" applyNumberFormat="1" applyFont="1" applyFill="1" applyBorder="1" applyAlignment="1" applyProtection="1">
      <alignment vertical="center" wrapText="1"/>
      <protection hidden="1"/>
    </xf>
    <xf numFmtId="164" fontId="5" fillId="3" borderId="0" xfId="5" applyNumberFormat="1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16" fillId="11" borderId="0" xfId="0" applyFont="1" applyFill="1" applyBorder="1" applyAlignment="1" applyProtection="1">
      <alignment vertical="center"/>
      <protection hidden="1"/>
    </xf>
    <xf numFmtId="165" fontId="15" fillId="2" borderId="0" xfId="0" applyNumberFormat="1" applyFont="1" applyFill="1" applyBorder="1" applyAlignment="1" applyProtection="1">
      <alignment vertical="center"/>
      <protection hidden="1"/>
    </xf>
    <xf numFmtId="164" fontId="16" fillId="2" borderId="0" xfId="5" applyNumberFormat="1" applyFont="1" applyFill="1" applyBorder="1" applyAlignment="1" applyProtection="1">
      <alignment horizontal="right" vertical="center"/>
      <protection hidden="1"/>
    </xf>
    <xf numFmtId="0" fontId="18" fillId="0" borderId="0" xfId="0" applyFont="1" applyFill="1" applyBorder="1" applyAlignment="1" applyProtection="1">
      <alignment vertical="center"/>
      <protection hidden="1"/>
    </xf>
    <xf numFmtId="165" fontId="19" fillId="0" borderId="0" xfId="0" applyNumberFormat="1" applyFont="1" applyFill="1" applyBorder="1" applyAlignment="1" applyProtection="1">
      <alignment vertical="center"/>
      <protection hidden="1"/>
    </xf>
    <xf numFmtId="164" fontId="18" fillId="0" borderId="0" xfId="5" applyNumberFormat="1" applyFont="1" applyFill="1" applyBorder="1" applyAlignment="1" applyProtection="1">
      <alignment horizontal="right" vertic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165" fontId="16" fillId="0" borderId="0" xfId="0" applyNumberFormat="1" applyFont="1" applyFill="1" applyBorder="1" applyAlignment="1" applyProtection="1">
      <alignment vertical="center"/>
      <protection hidden="1"/>
    </xf>
    <xf numFmtId="164" fontId="16" fillId="0" borderId="0" xfId="5" applyNumberFormat="1" applyFont="1" applyFill="1" applyBorder="1" applyAlignment="1" applyProtection="1">
      <alignment horizontal="right" vertical="center"/>
      <protection hidden="1"/>
    </xf>
    <xf numFmtId="165" fontId="15" fillId="12" borderId="0" xfId="0" applyNumberFormat="1" applyFont="1" applyFill="1" applyBorder="1" applyAlignment="1" applyProtection="1">
      <alignment vertical="center"/>
      <protection hidden="1"/>
    </xf>
    <xf numFmtId="164" fontId="16" fillId="12" borderId="0" xfId="5" applyNumberFormat="1" applyFont="1" applyFill="1" applyBorder="1" applyAlignment="1" applyProtection="1">
      <alignment horizontal="right" vertical="center"/>
      <protection hidden="1"/>
    </xf>
    <xf numFmtId="166" fontId="6" fillId="13" borderId="0" xfId="0" applyNumberFormat="1" applyFont="1" applyFill="1" applyBorder="1" applyAlignment="1" applyProtection="1">
      <alignment vertical="center"/>
      <protection hidden="1"/>
    </xf>
    <xf numFmtId="0" fontId="8" fillId="4" borderId="0" xfId="4" applyFont="1" applyFill="1" applyBorder="1" applyAlignment="1" applyProtection="1">
      <alignment horizontal="center" vertical="center" wrapText="1"/>
      <protection hidden="1"/>
    </xf>
    <xf numFmtId="0" fontId="6" fillId="2" borderId="0" xfId="4" applyFont="1" applyFill="1" applyBorder="1" applyAlignment="1" applyProtection="1">
      <alignment vertical="center" wrapText="1"/>
      <protection hidden="1"/>
    </xf>
    <xf numFmtId="4" fontId="6" fillId="2" borderId="0" xfId="4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5" applyNumberFormat="1" applyFont="1" applyFill="1" applyBorder="1" applyAlignment="1" applyProtection="1">
      <alignment horizontal="right" vertical="center" wrapText="1"/>
      <protection hidden="1"/>
    </xf>
    <xf numFmtId="0" fontId="5" fillId="3" borderId="0" xfId="0" applyFont="1" applyFill="1" applyBorder="1" applyProtection="1">
      <protection hidden="1"/>
    </xf>
    <xf numFmtId="4" fontId="5" fillId="3" borderId="0" xfId="0" applyNumberFormat="1" applyFont="1" applyFill="1" applyBorder="1" applyAlignment="1" applyProtection="1">
      <alignment horizontal="right"/>
      <protection hidden="1"/>
    </xf>
    <xf numFmtId="164" fontId="5" fillId="3" borderId="0" xfId="5" applyNumberFormat="1" applyFont="1" applyFill="1" applyBorder="1" applyAlignment="1" applyProtection="1">
      <alignment horizontal="right"/>
      <protection hidden="1"/>
    </xf>
    <xf numFmtId="0" fontId="5" fillId="4" borderId="0" xfId="4" applyFont="1" applyFill="1" applyBorder="1" applyAlignment="1" applyProtection="1">
      <alignment horizontal="center" vertical="center" wrapText="1"/>
      <protection hidden="1"/>
    </xf>
    <xf numFmtId="2" fontId="5" fillId="3" borderId="0" xfId="0" applyNumberFormat="1" applyFont="1" applyFill="1" applyBorder="1" applyAlignment="1" applyProtection="1">
      <alignment horizontal="right"/>
      <protection hidden="1"/>
    </xf>
    <xf numFmtId="0" fontId="16" fillId="11" borderId="0" xfId="4" applyFont="1" applyFill="1" applyBorder="1" applyAlignment="1" applyProtection="1">
      <alignment horizontal="center" vertical="center" wrapText="1"/>
      <protection hidden="1"/>
    </xf>
    <xf numFmtId="0" fontId="16" fillId="14" borderId="0" xfId="4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Border="1" applyAlignment="1" applyProtection="1">
      <alignment vertical="center" wrapText="1"/>
      <protection hidden="1"/>
    </xf>
    <xf numFmtId="2" fontId="15" fillId="13" borderId="0" xfId="0" applyNumberFormat="1" applyFont="1" applyFill="1" applyBorder="1" applyAlignment="1" applyProtection="1">
      <alignment vertical="center" wrapText="1"/>
      <protection hidden="1"/>
    </xf>
    <xf numFmtId="2" fontId="15" fillId="2" borderId="0" xfId="0" applyNumberFormat="1" applyFont="1" applyFill="1" applyBorder="1" applyAlignment="1" applyProtection="1">
      <alignment vertical="center" wrapText="1"/>
      <protection hidden="1"/>
    </xf>
    <xf numFmtId="164" fontId="15" fillId="13" borderId="0" xfId="5" applyNumberFormat="1" applyFont="1" applyFill="1" applyBorder="1" applyAlignment="1" applyProtection="1">
      <alignment horizontal="right" vertical="center" wrapText="1"/>
      <protection hidden="1"/>
    </xf>
    <xf numFmtId="164" fontId="15" fillId="2" borderId="0" xfId="5" applyNumberFormat="1" applyFont="1" applyFill="1" applyBorder="1" applyAlignment="1" applyProtection="1">
      <alignment horizontal="right" vertical="center" wrapText="1"/>
      <protection hidden="1"/>
    </xf>
    <xf numFmtId="0" fontId="16" fillId="3" borderId="0" xfId="4" applyFont="1" applyFill="1" applyBorder="1" applyAlignment="1" applyProtection="1">
      <alignment vertical="center" wrapText="1"/>
      <protection hidden="1"/>
    </xf>
    <xf numFmtId="2" fontId="16" fillId="3" borderId="0" xfId="4" applyNumberFormat="1" applyFont="1" applyFill="1" applyBorder="1" applyAlignment="1" applyProtection="1">
      <alignment vertical="center" wrapText="1"/>
      <protection hidden="1"/>
    </xf>
    <xf numFmtId="164" fontId="15" fillId="3" borderId="0" xfId="5" applyNumberFormat="1" applyFont="1" applyFill="1" applyBorder="1" applyAlignment="1" applyProtection="1">
      <alignment horizontal="right" vertical="center" wrapText="1"/>
      <protection hidden="1"/>
    </xf>
    <xf numFmtId="0" fontId="15" fillId="11" borderId="0" xfId="0" applyFont="1" applyFill="1" applyBorder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alignment horizontal="center" vertical="center" wrapText="1"/>
      <protection hidden="1"/>
    </xf>
    <xf numFmtId="0" fontId="15" fillId="6" borderId="0" xfId="0" applyFont="1" applyFill="1" applyBorder="1" applyAlignment="1" applyProtection="1">
      <alignment horizontal="center" vertical="center"/>
      <protection hidden="1"/>
    </xf>
    <xf numFmtId="0" fontId="15" fillId="7" borderId="0" xfId="0" applyFont="1" applyFill="1" applyBorder="1" applyProtection="1">
      <protection hidden="1"/>
    </xf>
    <xf numFmtId="164" fontId="15" fillId="7" borderId="0" xfId="0" applyNumberFormat="1" applyFont="1" applyFill="1" applyBorder="1" applyAlignment="1" applyProtection="1">
      <alignment horizontal="right" wrapText="1"/>
      <protection hidden="1"/>
    </xf>
    <xf numFmtId="3" fontId="15" fillId="7" borderId="0" xfId="0" applyNumberFormat="1" applyFont="1" applyFill="1" applyBorder="1" applyProtection="1">
      <protection hidden="1"/>
    </xf>
    <xf numFmtId="4" fontId="15" fillId="7" borderId="0" xfId="0" applyNumberFormat="1" applyFont="1" applyFill="1" applyBorder="1" applyProtection="1">
      <protection hidden="1"/>
    </xf>
    <xf numFmtId="164" fontId="15" fillId="0" borderId="0" xfId="0" applyNumberFormat="1" applyFont="1" applyFill="1" applyBorder="1" applyAlignment="1" applyProtection="1">
      <alignment horizontal="right" wrapText="1"/>
      <protection hidden="1"/>
    </xf>
    <xf numFmtId="3" fontId="15" fillId="0" borderId="0" xfId="0" applyNumberFormat="1" applyFont="1" applyBorder="1" applyProtection="1">
      <protection hidden="1"/>
    </xf>
    <xf numFmtId="4" fontId="15" fillId="0" borderId="0" xfId="0" applyNumberFormat="1" applyFont="1" applyBorder="1" applyProtection="1">
      <protection hidden="1"/>
    </xf>
    <xf numFmtId="3" fontId="15" fillId="8" borderId="0" xfId="0" applyNumberFormat="1" applyFont="1" applyFill="1" applyBorder="1" applyProtection="1">
      <protection hidden="1"/>
    </xf>
    <xf numFmtId="0" fontId="5" fillId="4" borderId="0" xfId="0" applyFont="1" applyFill="1" applyBorder="1" applyAlignment="1" applyProtection="1">
      <alignment horizontal="center" vertical="center" wrapText="1"/>
      <protection hidden="1"/>
    </xf>
    <xf numFmtId="0" fontId="5" fillId="13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right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165" fontId="15" fillId="0" borderId="0" xfId="0" applyNumberFormat="1" applyFont="1" applyFill="1" applyBorder="1" applyAlignment="1" applyProtection="1">
      <alignment vertical="center"/>
      <protection hidden="1"/>
    </xf>
    <xf numFmtId="0" fontId="15" fillId="14" borderId="0" xfId="0" applyFont="1" applyFill="1" applyBorder="1" applyAlignment="1" applyProtection="1">
      <alignment horizontal="right" vertical="center" wrapText="1"/>
      <protection hidden="1"/>
    </xf>
    <xf numFmtId="0" fontId="15" fillId="11" borderId="0" xfId="0" applyFont="1" applyFill="1" applyBorder="1" applyAlignment="1" applyProtection="1">
      <alignment horizontal="right" vertical="center" wrapText="1"/>
      <protection hidden="1"/>
    </xf>
    <xf numFmtId="0" fontId="16" fillId="11" borderId="2" xfId="6" applyFont="1" applyFill="1" applyBorder="1" applyAlignment="1">
      <alignment horizontal="right" vertical="center" wrapText="1"/>
    </xf>
    <xf numFmtId="0" fontId="35" fillId="15" borderId="0" xfId="0" applyFont="1" applyFill="1" applyAlignment="1">
      <alignment horizontal="center" vertical="center" wrapText="1"/>
    </xf>
    <xf numFmtId="0" fontId="27" fillId="11" borderId="0" xfId="0" applyFont="1" applyFill="1" applyAlignment="1">
      <alignment horizontal="center" vertical="center"/>
    </xf>
    <xf numFmtId="0" fontId="15" fillId="13" borderId="0" xfId="0" applyFont="1" applyFill="1" applyAlignment="1">
      <alignment horizontal="left" vertical="center"/>
    </xf>
    <xf numFmtId="0" fontId="16" fillId="12" borderId="0" xfId="0" applyFont="1" applyFill="1" applyAlignment="1">
      <alignment horizontal="left" vertical="center"/>
    </xf>
    <xf numFmtId="0" fontId="16" fillId="11" borderId="0" xfId="0" applyFont="1" applyFill="1" applyAlignment="1">
      <alignment horizontal="center" vertical="center"/>
    </xf>
    <xf numFmtId="0" fontId="9" fillId="9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0" xfId="0" applyFont="1" applyFill="1" applyBorder="1" applyAlignment="1" applyProtection="1">
      <alignment horizontal="left" vertical="center" wrapText="1"/>
      <protection hidden="1"/>
    </xf>
    <xf numFmtId="0" fontId="9" fillId="9" borderId="0" xfId="0" applyNumberFormat="1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Border="1" applyAlignment="1" applyProtection="1">
      <alignment horizontal="left" vertical="center" wrapText="1"/>
      <protection hidden="1"/>
    </xf>
    <xf numFmtId="0" fontId="20" fillId="11" borderId="0" xfId="0" applyFont="1" applyFill="1" applyBorder="1" applyAlignment="1" applyProtection="1">
      <alignment vertical="center" wrapText="1"/>
      <protection hidden="1"/>
    </xf>
    <xf numFmtId="0" fontId="16" fillId="11" borderId="0" xfId="8" applyFont="1" applyFill="1" applyAlignment="1" applyProtection="1">
      <alignment horizontal="center" vertical="center"/>
    </xf>
    <xf numFmtId="0" fontId="7" fillId="4" borderId="0" xfId="0" applyFont="1" applyFill="1" applyBorder="1" applyAlignment="1" applyProtection="1">
      <alignment vertical="center" wrapText="1"/>
      <protection hidden="1"/>
    </xf>
    <xf numFmtId="0" fontId="5" fillId="4" borderId="0" xfId="4" applyFont="1" applyFill="1" applyBorder="1" applyAlignment="1" applyProtection="1">
      <alignment horizontal="center" wrapText="1"/>
      <protection hidden="1"/>
    </xf>
    <xf numFmtId="0" fontId="5" fillId="4" borderId="0" xfId="4" applyFont="1" applyFill="1" applyBorder="1" applyAlignment="1" applyProtection="1">
      <alignment horizontal="center" vertical="center" wrapText="1"/>
      <protection hidden="1"/>
    </xf>
    <xf numFmtId="0" fontId="9" fillId="10" borderId="0" xfId="4" applyFont="1" applyFill="1" applyBorder="1" applyAlignment="1" applyProtection="1">
      <alignment horizontal="center" vertical="center" wrapText="1"/>
      <protection hidden="1"/>
    </xf>
    <xf numFmtId="0" fontId="20" fillId="4" borderId="0" xfId="4" applyFont="1" applyFill="1" applyBorder="1" applyAlignment="1" applyProtection="1">
      <alignment horizontal="left" vertical="center" wrapText="1"/>
      <protection hidden="1"/>
    </xf>
    <xf numFmtId="0" fontId="16" fillId="11" borderId="0" xfId="4" applyFont="1" applyFill="1" applyBorder="1" applyAlignment="1" applyProtection="1">
      <alignment horizontal="center" vertical="center" wrapText="1"/>
      <protection hidden="1"/>
    </xf>
    <xf numFmtId="0" fontId="16" fillId="14" borderId="0" xfId="4" applyFont="1" applyFill="1" applyBorder="1" applyAlignment="1" applyProtection="1">
      <alignment horizontal="center" vertical="center" wrapText="1"/>
      <protection hidden="1"/>
    </xf>
    <xf numFmtId="0" fontId="9" fillId="9" borderId="0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right" vertical="center" wrapText="1"/>
      <protection hidden="1"/>
    </xf>
    <xf numFmtId="0" fontId="16" fillId="11" borderId="0" xfId="0" applyFont="1" applyFill="1" applyBorder="1" applyAlignment="1" applyProtection="1">
      <alignment horizontal="right" vertical="center" wrapText="1"/>
      <protection hidden="1"/>
    </xf>
    <xf numFmtId="0" fontId="20" fillId="11" borderId="0" xfId="4" applyFont="1" applyFill="1" applyBorder="1" applyAlignment="1" applyProtection="1">
      <alignment horizontal="left" vertical="center" wrapText="1"/>
      <protection hidden="1"/>
    </xf>
    <xf numFmtId="0" fontId="9" fillId="10" borderId="0" xfId="0" applyFont="1" applyFill="1" applyBorder="1" applyAlignment="1" applyProtection="1">
      <alignment horizontal="center" vertical="center" wrapText="1"/>
      <protection hidden="1"/>
    </xf>
    <xf numFmtId="0" fontId="15" fillId="11" borderId="0" xfId="0" applyFont="1" applyFill="1" applyBorder="1" applyAlignment="1" applyProtection="1">
      <alignment horizontal="center" vertical="center" wrapText="1"/>
      <protection hidden="1"/>
    </xf>
    <xf numFmtId="0" fontId="15" fillId="11" borderId="0" xfId="0" applyFont="1" applyFill="1" applyBorder="1" applyAlignment="1" applyProtection="1">
      <alignment horizontal="center" vertical="center"/>
      <protection hidden="1"/>
    </xf>
    <xf numFmtId="0" fontId="15" fillId="11" borderId="0" xfId="0" applyFont="1" applyFill="1" applyBorder="1" applyAlignment="1" applyProtection="1">
      <alignment horizont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hidden="1"/>
    </xf>
    <xf numFmtId="0" fontId="9" fillId="10" borderId="0" xfId="0" applyFont="1" applyFill="1" applyBorder="1" applyAlignment="1" applyProtection="1">
      <alignment horizontal="center" vertical="top" wrapText="1"/>
      <protection hidden="1"/>
    </xf>
    <xf numFmtId="0" fontId="9" fillId="9" borderId="0" xfId="0" applyFont="1" applyFill="1" applyAlignment="1" applyProtection="1">
      <alignment horizontal="center" vertical="center" wrapText="1"/>
      <protection hidden="1"/>
    </xf>
    <xf numFmtId="0" fontId="5" fillId="6" borderId="0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7" fillId="4" borderId="0" xfId="4" applyFont="1" applyFill="1" applyBorder="1" applyAlignment="1" applyProtection="1">
      <alignment horizontal="left" vertical="center" wrapText="1"/>
      <protection hidden="1"/>
    </xf>
    <xf numFmtId="0" fontId="9" fillId="15" borderId="0" xfId="6" applyFont="1" applyFill="1" applyBorder="1" applyAlignment="1" applyProtection="1">
      <alignment horizontal="center" vertical="center" wrapText="1"/>
      <protection hidden="1"/>
    </xf>
    <xf numFmtId="0" fontId="26" fillId="11" borderId="0" xfId="0" quotePrefix="1" applyNumberFormat="1" applyFont="1" applyFill="1" applyBorder="1" applyAlignment="1" applyProtection="1">
      <alignment horizontal="left" vertical="center" wrapText="1"/>
      <protection hidden="1"/>
    </xf>
    <xf numFmtId="0" fontId="26" fillId="11" borderId="0" xfId="0" applyNumberFormat="1" applyFont="1" applyFill="1" applyBorder="1" applyAlignment="1" applyProtection="1">
      <alignment horizontal="left" vertical="center" wrapText="1"/>
      <protection hidden="1"/>
    </xf>
    <xf numFmtId="0" fontId="26" fillId="4" borderId="0" xfId="0" quotePrefix="1" applyNumberFormat="1" applyFont="1" applyFill="1" applyBorder="1" applyAlignment="1" applyProtection="1">
      <alignment horizontal="left" vertical="center" wrapText="1"/>
      <protection hidden="1"/>
    </xf>
    <xf numFmtId="0" fontId="26" fillId="4" borderId="0" xfId="0" applyNumberFormat="1" applyFont="1" applyFill="1" applyBorder="1" applyAlignment="1" applyProtection="1">
      <alignment horizontal="left" vertical="center" wrapText="1"/>
      <protection hidden="1"/>
    </xf>
    <xf numFmtId="0" fontId="7" fillId="4" borderId="0" xfId="10" applyFont="1" applyFill="1" applyBorder="1" applyAlignment="1" applyProtection="1">
      <alignment horizontal="left" vertical="center" wrapText="1"/>
      <protection hidden="1"/>
    </xf>
    <xf numFmtId="0" fontId="20" fillId="11" borderId="0" xfId="0" applyFont="1" applyFill="1" applyBorder="1" applyAlignment="1" applyProtection="1">
      <alignment horizontal="left" vertical="center" wrapText="1"/>
      <protection hidden="1"/>
    </xf>
    <xf numFmtId="0" fontId="20" fillId="4" borderId="0" xfId="0" applyFont="1" applyFill="1" applyBorder="1" applyAlignment="1" applyProtection="1">
      <alignment vertical="center" wrapText="1"/>
      <protection hidden="1"/>
    </xf>
    <xf numFmtId="0" fontId="14" fillId="15" borderId="0" xfId="0" applyFont="1" applyFill="1" applyBorder="1" applyAlignment="1" applyProtection="1">
      <alignment horizontal="center" vertical="center" wrapText="1"/>
      <protection hidden="1"/>
    </xf>
    <xf numFmtId="0" fontId="14" fillId="15" borderId="0" xfId="0" applyFont="1" applyFill="1" applyBorder="1" applyAlignment="1" applyProtection="1">
      <alignment horizontal="center" vertical="center"/>
      <protection hidden="1"/>
    </xf>
    <xf numFmtId="0" fontId="9" fillId="15" borderId="5" xfId="6" applyFont="1" applyFill="1" applyBorder="1" applyAlignment="1">
      <alignment horizontal="center" vertical="center" wrapText="1"/>
    </xf>
    <xf numFmtId="0" fontId="9" fillId="15" borderId="6" xfId="6" applyFont="1" applyFill="1" applyBorder="1" applyAlignment="1">
      <alignment horizontal="center" vertical="center" wrapText="1"/>
    </xf>
    <xf numFmtId="0" fontId="9" fillId="15" borderId="7" xfId="6" applyFont="1" applyFill="1" applyBorder="1" applyAlignment="1">
      <alignment horizontal="center" vertical="center" wrapText="1"/>
    </xf>
    <xf numFmtId="3" fontId="17" fillId="11" borderId="9" xfId="7" applyFont="1" applyFill="1" applyBorder="1" applyAlignment="1">
      <alignment vertical="center" wrapText="1"/>
    </xf>
    <xf numFmtId="3" fontId="17" fillId="11" borderId="10" xfId="7" applyFont="1" applyFill="1" applyBorder="1" applyAlignment="1">
      <alignment vertical="center" wrapText="1"/>
    </xf>
    <xf numFmtId="3" fontId="17" fillId="11" borderId="11" xfId="7" applyFont="1" applyFill="1" applyBorder="1" applyAlignment="1">
      <alignment vertical="center" wrapText="1"/>
    </xf>
    <xf numFmtId="0" fontId="34" fillId="11" borderId="9" xfId="6" applyFont="1" applyFill="1" applyBorder="1" applyAlignment="1">
      <alignment horizontal="center" vertical="center" wrapText="1"/>
    </xf>
    <xf numFmtId="0" fontId="34" fillId="11" borderId="10" xfId="6" applyFont="1" applyFill="1" applyBorder="1" applyAlignment="1">
      <alignment horizontal="center" vertical="center" wrapText="1"/>
    </xf>
    <xf numFmtId="0" fontId="34" fillId="11" borderId="11" xfId="6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</cellXfs>
  <cellStyles count="12">
    <cellStyle name="Estilo 1" xfId="1"/>
    <cellStyle name="Euro" xfId="2"/>
    <cellStyle name="Hipervínculo" xfId="8" builtinId="8"/>
    <cellStyle name="Hipervínculo_Encuesta Turismo Receptivo Adeje 2007" xfId="11"/>
    <cellStyle name="Normal" xfId="0" builtinId="0"/>
    <cellStyle name="Normal_Análisis de las Encuestas INVESTUR 2005-2006" xfId="6"/>
    <cellStyle name="Normal_Edad x España 1 semestre 2008" xfId="3"/>
    <cellStyle name="Normal_Tablas y Gráficos publicación 2006" xfId="7"/>
    <cellStyle name="Normal_WEB Análisis de las Encuestas INVESTUR" xfId="4"/>
    <cellStyle name="Normal_WEB Análisis de las Encuestas INVESTUR 2" xfId="10"/>
    <cellStyle name="Porcentual" xfId="5" builtinId="5"/>
    <cellStyle name="Porcentual 2" xfId="9"/>
  </cellStyles>
  <dxfs count="1">
    <dxf>
      <numFmt numFmtId="14" formatCode="0.00%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8F8F8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DDDDD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99"/>
      <color rgb="FF000080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6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4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2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5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5"/>
  <c:chart>
    <c:title>
      <c:tx>
        <c:strRef>
          <c:f>Edad!$D$4</c:f>
          <c:strCache>
            <c:ptCount val="1"/>
            <c:pt idx="0">
              <c:v>I semestre 2009</c:v>
            </c:pt>
          </c:strCache>
        </c:strRef>
      </c:tx>
      <c:layout>
        <c:manualLayout>
          <c:xMode val="edge"/>
          <c:yMode val="edge"/>
          <c:x val="0.36579033290941732"/>
          <c:y val="0.13364410093812726"/>
        </c:manualLayout>
      </c:layout>
      <c:overlay val="1"/>
      <c:txPr>
        <a:bodyPr/>
        <a:lstStyle/>
        <a:p>
          <a:pPr>
            <a:defRPr sz="1600">
              <a:solidFill>
                <a:srgbClr val="000080"/>
              </a:solidFill>
            </a:defRPr>
          </a:pPr>
          <a:endParaRPr lang="es-ES"/>
        </a:p>
      </c:txPr>
    </c:title>
    <c:view3D>
      <c:rotX val="30"/>
      <c:rotY val="94"/>
      <c:perspective val="30"/>
    </c:view3D>
    <c:plotArea>
      <c:layout>
        <c:manualLayout>
          <c:layoutTarget val="inner"/>
          <c:xMode val="edge"/>
          <c:yMode val="edge"/>
          <c:x val="8.5564304461942881E-2"/>
          <c:y val="0.19607138714305081"/>
          <c:w val="0.75667974492879653"/>
          <c:h val="0.7339317502262479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0"/>
                  <c:y val="9.9456075116745868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4.1237113402061855E-2"/>
                  <c:y val="8.0808061032356063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2.2909507445589915E-2"/>
                  <c:y val="3.1080023473983101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0.16161612206471196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-3.4364261168384876E-2"/>
                  <c:y val="-4.0404030516178024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8.7056128293241816E-2"/>
                  <c:y val="-5.5944042253169513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0"/>
                  <c:y val="-6.5268294019958831E-2"/>
                </c:manualLayout>
              </c:layout>
              <c:dLblPos val="bestFit"/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100" b="1">
                    <a:solidFill>
                      <a:srgbClr val="000080"/>
                    </a:solidFill>
                  </a:defRPr>
                </a:pPr>
                <a:endParaRPr lang="es-ES"/>
              </a:p>
            </c:txPr>
            <c:dLblPos val="outEnd"/>
            <c:showLegendKey val="1"/>
            <c:showCatName val="1"/>
            <c:showPercent val="1"/>
            <c:separator>
</c:separator>
            <c:showLeaderLines val="1"/>
          </c:dLbls>
          <c:cat>
            <c:strRef>
              <c:f>Edad!$B$5:$B$11</c:f>
              <c:strCache>
                <c:ptCount val="7"/>
                <c:pt idx="0">
                  <c:v>25 años y menos</c:v>
                </c:pt>
                <c:pt idx="1">
                  <c:v>26 a 30 años</c:v>
                </c:pt>
                <c:pt idx="2">
                  <c:v>31 a 45 años</c:v>
                </c:pt>
                <c:pt idx="3">
                  <c:v>46 a 50 años</c:v>
                </c:pt>
                <c:pt idx="4">
                  <c:v>51 a 60 años</c:v>
                </c:pt>
                <c:pt idx="5">
                  <c:v>61 y más años</c:v>
                </c:pt>
                <c:pt idx="6">
                  <c:v>no contesta</c:v>
                </c:pt>
              </c:strCache>
            </c:strRef>
          </c:cat>
          <c:val>
            <c:numRef>
              <c:f>Edad!$D$5:$D$11</c:f>
              <c:numCache>
                <c:formatCode>0.0</c:formatCode>
                <c:ptCount val="7"/>
                <c:pt idx="0">
                  <c:v>8.8649851632047483</c:v>
                </c:pt>
                <c:pt idx="1">
                  <c:v>9.068991097922849</c:v>
                </c:pt>
                <c:pt idx="2">
                  <c:v>23.571958456973295</c:v>
                </c:pt>
                <c:pt idx="3">
                  <c:v>9.7551928783382795</c:v>
                </c:pt>
                <c:pt idx="4">
                  <c:v>19.844213649851632</c:v>
                </c:pt>
                <c:pt idx="5">
                  <c:v>23.405044510385757</c:v>
                </c:pt>
                <c:pt idx="6">
                  <c:v>5.4896142433234418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'Tipo de alojamiento'!$B$24:$E$24</c:f>
          <c:strCache>
            <c:ptCount val="1"/>
            <c:pt idx="0">
              <c:v>PORCENTAJE DE TURISTAS EN TENERIFE SEGÚN TIPO DE ALOJAMIENTO 
 (%)</c:v>
            </c:pt>
          </c:strCache>
        </c:strRef>
      </c:tx>
      <c:layout>
        <c:manualLayout>
          <c:xMode val="edge"/>
          <c:yMode val="edge"/>
          <c:x val="0.13485411236116926"/>
          <c:y val="2.5104608024381574E-2"/>
        </c:manualLayout>
      </c:layout>
      <c:overlay val="1"/>
      <c:txPr>
        <a:bodyPr/>
        <a:lstStyle/>
        <a:p>
          <a:pPr>
            <a:defRPr sz="1400">
              <a:solidFill>
                <a:srgbClr val="000080"/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162117385412622"/>
          <c:y val="0.25599671773173827"/>
          <c:w val="0.85130220643517618"/>
          <c:h val="0.69867617669339221"/>
        </c:manualLayout>
      </c:layout>
      <c:barChart>
        <c:barDir val="bar"/>
        <c:grouping val="clustered"/>
        <c:ser>
          <c:idx val="0"/>
          <c:order val="0"/>
          <c:tx>
            <c:strRef>
              <c:f>'Tipo de alojamiento'!$D$25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200" b="1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'Tipo de alojamiento'!$B$26:$B$31</c:f>
              <c:strCache>
                <c:ptCount val="6"/>
                <c:pt idx="0">
                  <c:v>Hotel</c:v>
                </c:pt>
                <c:pt idx="1">
                  <c:v>Apartamento</c:v>
                </c:pt>
                <c:pt idx="2">
                  <c:v>Casa particular</c:v>
                </c:pt>
                <c:pt idx="3">
                  <c:v>Aparthotel</c:v>
                </c:pt>
                <c:pt idx="4">
                  <c:v>Time sharing</c:v>
                </c:pt>
                <c:pt idx="5">
                  <c:v>Turismo rural</c:v>
                </c:pt>
              </c:strCache>
            </c:strRef>
          </c:cat>
          <c:val>
            <c:numRef>
              <c:f>'Tipo de alojamiento'!$D$26:$D$31</c:f>
              <c:numCache>
                <c:formatCode>0.0</c:formatCode>
                <c:ptCount val="6"/>
                <c:pt idx="0">
                  <c:v>50.09272997032641</c:v>
                </c:pt>
                <c:pt idx="1">
                  <c:v>20.326409495548962</c:v>
                </c:pt>
                <c:pt idx="2">
                  <c:v>12.091988130563799</c:v>
                </c:pt>
                <c:pt idx="3" formatCode="0.00">
                  <c:v>8.2900593471810087</c:v>
                </c:pt>
                <c:pt idx="4">
                  <c:v>17.247774480712167</c:v>
                </c:pt>
                <c:pt idx="5" formatCode="0.00">
                  <c:v>0.37091988130563797</c:v>
                </c:pt>
              </c:numCache>
            </c:numRef>
          </c:val>
        </c:ser>
        <c:gapWidth val="18"/>
        <c:axId val="360585856"/>
        <c:axId val="360591744"/>
      </c:barChart>
      <c:barChart>
        <c:barDir val="bar"/>
        <c:grouping val="clustered"/>
        <c:ser>
          <c:idx val="1"/>
          <c:order val="1"/>
          <c:tx>
            <c:strRef>
              <c:f>'Tipo de alojamiento'!$E$25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Lbls>
            <c:dLbl>
              <c:idx val="0"/>
              <c:layout>
                <c:manualLayout>
                  <c:x val="0.6777500754086706"/>
                  <c:y val="6.5891359644046172E-7"/>
                </c:manualLayout>
              </c:layout>
              <c:showVal val="1"/>
            </c:dLbl>
            <c:dLbl>
              <c:idx val="1"/>
              <c:layout>
                <c:manualLayout>
                  <c:x val="0.313952899969837"/>
                  <c:y val="6.5891359644046172E-7"/>
                </c:manualLayout>
              </c:layout>
              <c:showVal val="1"/>
            </c:dLbl>
            <c:dLbl>
              <c:idx val="2"/>
              <c:layout>
                <c:manualLayout>
                  <c:x val="0.21350278899528641"/>
                  <c:y val="2.7902794430598719E-3"/>
                </c:manualLayout>
              </c:layout>
              <c:showVal val="1"/>
            </c:dLbl>
            <c:dLbl>
              <c:idx val="3"/>
              <c:layout>
                <c:manualLayout>
                  <c:x val="-0.27152505593747622"/>
                  <c:y val="2.7902794430598719E-3"/>
                </c:manualLayout>
              </c:layout>
              <c:showVal val="1"/>
            </c:dLbl>
            <c:dLbl>
              <c:idx val="4"/>
              <c:layout>
                <c:manualLayout>
                  <c:x val="0.27978192262845358"/>
                  <c:y val="-5.5777035938685071E-3"/>
                </c:manualLayout>
              </c:layout>
              <c:showVal val="1"/>
            </c:dLbl>
            <c:dLbl>
              <c:idx val="5"/>
              <c:layout>
                <c:manualLayout>
                  <c:x val="-0.15630637079455978"/>
                  <c:y val="8.7855146192061623E-7"/>
                </c:manualLayout>
              </c:layout>
              <c:showVal val="1"/>
            </c:dLbl>
            <c:dLbl>
              <c:idx val="6"/>
              <c:layout>
                <c:manualLayout>
                  <c:x val="0.44848484848485143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0.47272727272727288"/>
                  <c:y val="0"/>
                </c:manualLayout>
              </c:layout>
              <c:showVal val="1"/>
            </c:dLbl>
            <c:dLbl>
              <c:idx val="8"/>
              <c:layout>
                <c:manualLayout>
                  <c:x val="0.55757575757575761"/>
                  <c:y val="0"/>
                </c:manualLayout>
              </c:layout>
              <c:spPr>
                <a:gradFill>
                  <a:gsLst>
                    <a:gs pos="0">
                      <a:srgbClr val="F79646"/>
                    </a:gs>
                    <a:gs pos="50000">
                      <a:srgbClr val="F79646">
                        <a:lumMod val="20000"/>
                        <a:lumOff val="80000"/>
                      </a:srgbClr>
                    </a:gs>
                    <a:gs pos="100000">
                      <a:schemeClr val="accent6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/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56565656565656552"/>
                  <c:y val="4.9482109440079115E-17"/>
                </c:manualLayout>
              </c:layout>
              <c:showVal val="1"/>
            </c:dLbl>
            <c:dLbl>
              <c:idx val="10"/>
              <c:layout>
                <c:manualLayout>
                  <c:x val="0.58585858585858586"/>
                  <c:y val="4.9482109440079115E-17"/>
                </c:manualLayout>
              </c:layout>
              <c:showVal val="1"/>
            </c:dLbl>
            <c:dLbl>
              <c:idx val="11"/>
              <c:layout>
                <c:manualLayout>
                  <c:x val="0.6060606060606066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0.60606060606060663"/>
                  <c:y val="0"/>
                </c:manualLayout>
              </c:layout>
              <c:showVal val="1"/>
            </c:dLbl>
            <c:dLbl>
              <c:idx val="13"/>
              <c:layout>
                <c:manualLayout>
                  <c:x val="-0.70100994193907584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0.6242424242424246"/>
                  <c:y val="2.6990553306342779E-3"/>
                </c:manualLayout>
              </c:layout>
              <c:showVal val="1"/>
            </c:dLbl>
            <c:dLbl>
              <c:idx val="15"/>
              <c:layout>
                <c:manualLayout>
                  <c:x val="0.65050505050505458"/>
                  <c:y val="0"/>
                </c:manualLayout>
              </c:layout>
              <c:showVal val="1"/>
            </c:dLbl>
            <c:dLbl>
              <c:idx val="16"/>
              <c:layout>
                <c:manualLayout>
                  <c:x val="0.72727272727272729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'Tipo de alojamiento'!$B$26:$B$31</c:f>
              <c:strCache>
                <c:ptCount val="6"/>
                <c:pt idx="0">
                  <c:v>Hotel</c:v>
                </c:pt>
                <c:pt idx="1">
                  <c:v>Apartamento</c:v>
                </c:pt>
                <c:pt idx="2">
                  <c:v>Casa particular</c:v>
                </c:pt>
                <c:pt idx="3">
                  <c:v>Aparthotel</c:v>
                </c:pt>
                <c:pt idx="4">
                  <c:v>Time sharing</c:v>
                </c:pt>
                <c:pt idx="5">
                  <c:v>Turismo rural</c:v>
                </c:pt>
              </c:strCache>
            </c:strRef>
          </c:cat>
          <c:val>
            <c:numRef>
              <c:f>'Tipo de alojamiento'!$E$26:$E$31</c:f>
              <c:numCache>
                <c:formatCode>0.0%</c:formatCode>
                <c:ptCount val="6"/>
                <c:pt idx="0">
                  <c:v>5.8122643026037313E-3</c:v>
                </c:pt>
                <c:pt idx="1">
                  <c:v>2.1488206005130017E-2</c:v>
                </c:pt>
                <c:pt idx="2">
                  <c:v>6.7853455978001964E-3</c:v>
                </c:pt>
                <c:pt idx="3">
                  <c:v>-0.10798292871159187</c:v>
                </c:pt>
                <c:pt idx="4">
                  <c:v>1.0443165791008013E-2</c:v>
                </c:pt>
                <c:pt idx="5">
                  <c:v>-1.0200296735905057E-2</c:v>
                </c:pt>
              </c:numCache>
            </c:numRef>
          </c:val>
        </c:ser>
        <c:gapWidth val="18"/>
        <c:axId val="360594816"/>
        <c:axId val="360593280"/>
      </c:barChart>
      <c:catAx>
        <c:axId val="360585856"/>
        <c:scaling>
          <c:orientation val="maxMin"/>
        </c:scaling>
        <c:axPos val="l"/>
        <c:tickLblPos val="nextTo"/>
        <c:txPr>
          <a:bodyPr/>
          <a:lstStyle/>
          <a:p>
            <a:pPr>
              <a:defRPr sz="1200" b="1">
                <a:solidFill>
                  <a:srgbClr val="000080"/>
                </a:solidFill>
              </a:defRPr>
            </a:pPr>
            <a:endParaRPr lang="es-ES"/>
          </a:p>
        </c:txPr>
        <c:crossAx val="360591744"/>
        <c:crosses val="autoZero"/>
        <c:auto val="1"/>
        <c:lblAlgn val="ctr"/>
        <c:lblOffset val="100"/>
      </c:catAx>
      <c:valAx>
        <c:axId val="360591744"/>
        <c:scaling>
          <c:orientation val="minMax"/>
        </c:scaling>
        <c:delete val="1"/>
        <c:axPos val="t"/>
        <c:numFmt formatCode="0.0" sourceLinked="1"/>
        <c:tickLblPos val="none"/>
        <c:crossAx val="360585856"/>
        <c:crosses val="autoZero"/>
        <c:crossBetween val="between"/>
      </c:valAx>
      <c:valAx>
        <c:axId val="360593280"/>
        <c:scaling>
          <c:orientation val="minMax"/>
        </c:scaling>
        <c:delete val="1"/>
        <c:axPos val="t"/>
        <c:numFmt formatCode="0.0%" sourceLinked="1"/>
        <c:tickLblPos val="none"/>
        <c:crossAx val="360594816"/>
        <c:crosses val="autoZero"/>
        <c:crossBetween val="between"/>
      </c:valAx>
      <c:catAx>
        <c:axId val="360594816"/>
        <c:scaling>
          <c:orientation val="maxMin"/>
        </c:scaling>
        <c:delete val="1"/>
        <c:axPos val="l"/>
        <c:tickLblPos val="none"/>
        <c:crossAx val="360593280"/>
        <c:crosses val="autoZero"/>
        <c:auto val="1"/>
        <c:lblAlgn val="ctr"/>
        <c:lblOffset val="100"/>
      </c:catAx>
      <c:spPr>
        <a:noFill/>
      </c:spPr>
    </c:plotArea>
    <c:legend>
      <c:legendPos val="t"/>
      <c:layout>
        <c:manualLayout>
          <c:xMode val="edge"/>
          <c:yMode val="edge"/>
          <c:x val="0.18160064468785311"/>
          <c:y val="0.1841265957514569"/>
          <c:w val="0.63167218162909766"/>
          <c:h val="4.8451146996455856E-2"/>
        </c:manualLayout>
      </c:layout>
      <c:txPr>
        <a:bodyPr/>
        <a:lstStyle/>
        <a:p>
          <a:pPr>
            <a:defRPr sz="1200">
              <a:solidFill>
                <a:srgbClr val="000080"/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 alignWithMargins="0"/>
    <c:pageMargins b="1" l="0.75000000000000488" r="0.75000000000000488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view3D>
      <c:rotX val="0"/>
      <c:perspective val="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37989670646008028"/>
          <c:y val="0.11096330002691079"/>
          <c:w val="0.60698061129455771"/>
          <c:h val="0.86329394578007979"/>
        </c:manualLayout>
      </c:layout>
      <c:bar3DChart>
        <c:barDir val="bar"/>
        <c:grouping val="clustered"/>
        <c:ser>
          <c:idx val="0"/>
          <c:order val="0"/>
          <c:tx>
            <c:strRef>
              <c:f>Motivación!$E$4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8.8282448564897583E-3"/>
                  <c:y val="3.5520792923521092E-3"/>
                </c:manualLayout>
              </c:layout>
              <c:showLegendKey val="1"/>
              <c:showVal val="1"/>
            </c:dLbl>
            <c:dLbl>
              <c:idx val="1"/>
              <c:layout>
                <c:manualLayout>
                  <c:x val="-5.1612903225806842E-3"/>
                  <c:y val="6.9898053688695733E-7"/>
                </c:manualLayout>
              </c:layout>
              <c:showLegendKey val="1"/>
              <c:showVal val="1"/>
            </c:dLbl>
            <c:dLbl>
              <c:idx val="2"/>
              <c:layout>
                <c:manualLayout>
                  <c:x val="-3.4408602150537634E-3"/>
                  <c:y val="3.5515201079226195E-3"/>
                </c:manualLayout>
              </c:layout>
              <c:showLegendKey val="1"/>
              <c:showVal val="1"/>
            </c:dLbl>
            <c:dLbl>
              <c:idx val="3"/>
              <c:layout>
                <c:manualLayout>
                  <c:x val="-6.8817204301074904E-3"/>
                  <c:y val="1.7762493403370861E-3"/>
                </c:manualLayout>
              </c:layout>
              <c:showLegendKey val="1"/>
              <c:showVal val="1"/>
            </c:dLbl>
            <c:dLbl>
              <c:idx val="4"/>
              <c:layout>
                <c:manualLayout>
                  <c:x val="1.0322580645161488E-2"/>
                  <c:y val="-1.7747115831559701E-3"/>
                </c:manualLayout>
              </c:layout>
              <c:showLegendKey val="1"/>
              <c:showVal val="1"/>
            </c:dLbl>
            <c:dLbl>
              <c:idx val="5"/>
              <c:layout>
                <c:manualLayout>
                  <c:x val="2.4086021505376351E-2"/>
                  <c:y val="-3.5505415351709652E-3"/>
                </c:manualLayout>
              </c:layout>
              <c:showLegendKey val="1"/>
              <c:showVal val="1"/>
            </c:dLbl>
            <c:dLbl>
              <c:idx val="6"/>
              <c:layout>
                <c:manualLayout>
                  <c:x val="1.7202946405892811E-3"/>
                  <c:y val="-1.7751309714781093E-3"/>
                </c:manualLayout>
              </c:layout>
              <c:showLegendKey val="1"/>
              <c:showVal val="1"/>
            </c:dLbl>
            <c:dLbl>
              <c:idx val="7"/>
              <c:layout>
                <c:manualLayout>
                  <c:x val="-1.0322580645161365E-2"/>
                  <c:y val="2.7959221475478409E-7"/>
                </c:manualLayout>
              </c:layout>
              <c:showLegendKey val="1"/>
              <c:showVal val="1"/>
            </c:dLbl>
            <c:dLbl>
              <c:idx val="8"/>
              <c:layout>
                <c:manualLayout>
                  <c:x val="-1.2043010752688111E-2"/>
                  <c:y val="-1.7749911753707221E-3"/>
                </c:manualLayout>
              </c:layout>
              <c:showLegendKey val="1"/>
              <c:showVal val="1"/>
            </c:dLbl>
            <c:dLbl>
              <c:idx val="9"/>
              <c:layout>
                <c:manualLayout>
                  <c:x val="-1.7207010414020841E-3"/>
                  <c:y val="6.9898053688695733E-7"/>
                </c:manualLayout>
              </c:layout>
              <c:showLegendKey val="1"/>
              <c:showVal val="1"/>
            </c:dLbl>
            <c:dLbl>
              <c:idx val="10"/>
              <c:layout>
                <c:manualLayout>
                  <c:x val="-1.0322580645161365E-2"/>
                  <c:y val="2.7959221475478409E-7"/>
                </c:manualLayout>
              </c:layout>
              <c:showLegendKey val="1"/>
              <c:showVal val="1"/>
            </c:dLbl>
            <c:dLbl>
              <c:idx val="11"/>
              <c:layout>
                <c:manualLayout>
                  <c:x val="-1.032271611209889E-2"/>
                  <c:y val="2.7959221475478409E-7"/>
                </c:manualLayout>
              </c:layout>
              <c:showLegendKey val="1"/>
              <c:showVal val="1"/>
            </c:dLbl>
            <c:dLbl>
              <c:idx val="12"/>
              <c:layout>
                <c:manualLayout>
                  <c:x val="-1.0322580645161427E-2"/>
                  <c:y val="-3.5505415351709652E-3"/>
                </c:manualLayout>
              </c:layout>
              <c:showLegendKey val="1"/>
              <c:showVal val="1"/>
            </c:dLbl>
            <c:dLbl>
              <c:idx val="13"/>
              <c:layout>
                <c:manualLayout>
                  <c:x val="-8.6022860045720691E-3"/>
                  <c:y val="3.5513803118152314E-3"/>
                </c:manualLayout>
              </c:layout>
              <c:showLegendKey val="1"/>
              <c:showVal val="1"/>
            </c:dLbl>
            <c:dLbl>
              <c:idx val="14"/>
              <c:layout>
                <c:manualLayout>
                  <c:x val="-1.2043010752688181E-2"/>
                  <c:y val="3.5511007196004814E-3"/>
                </c:manualLayout>
              </c:layout>
              <c:showLegendKey val="1"/>
              <c:showVal val="1"/>
            </c:dLbl>
            <c:dLbl>
              <c:idx val="15"/>
              <c:layout>
                <c:manualLayout>
                  <c:x val="-1.0322580645161365E-2"/>
                  <c:y val="1.7756901559076088E-3"/>
                </c:manualLayout>
              </c:layout>
              <c:showLegendKey val="1"/>
              <c:showVal val="1"/>
            </c:dLbl>
            <c:dLbl>
              <c:idx val="16"/>
              <c:layout>
                <c:manualLayout>
                  <c:x val="-1.3763440860215146E-2"/>
                  <c:y val="2.7959221475478409E-7"/>
                </c:manualLayout>
              </c:layout>
              <c:showLegendKey val="1"/>
              <c:showVal val="1"/>
            </c:dLbl>
            <c:dLbl>
              <c:idx val="17"/>
              <c:layout>
                <c:manualLayout>
                  <c:x val="-1.8924731182795709E-2"/>
                  <c:y val="1.7758299520149858E-3"/>
                </c:manualLayout>
              </c:layout>
              <c:showLegendKey val="1"/>
              <c:showVal val="1"/>
            </c:dLbl>
            <c:dLbl>
              <c:idx val="18"/>
              <c:layout>
                <c:manualLayout>
                  <c:x val="-1.5483870967741941E-2"/>
                  <c:y val="-5.3260918949712124E-3"/>
                </c:manualLayout>
              </c:layout>
              <c:showLegendKey val="1"/>
              <c:showVal val="1"/>
            </c:dLbl>
            <c:dLbl>
              <c:idx val="19"/>
              <c:layout>
                <c:manualLayout>
                  <c:x val="-1.204314621962578E-2"/>
                  <c:y val="1.7756901559076088E-3"/>
                </c:manualLayout>
              </c:layout>
              <c:showLegendKey val="1"/>
              <c:showVal val="1"/>
            </c:dLbl>
            <c:dLbl>
              <c:idx val="20"/>
              <c:layout>
                <c:manualLayout>
                  <c:x val="-1.0322580645161427E-2"/>
                  <c:y val="4.1938832213217033E-7"/>
                </c:manualLayout>
              </c:layout>
              <c:showLegendKey val="1"/>
              <c:showVal val="1"/>
            </c:dLbl>
            <c:dLbl>
              <c:idx val="21"/>
              <c:layout>
                <c:manualLayout>
                  <c:x val="-1.032271611209889E-2"/>
                  <c:y val="1.7758299520149858E-3"/>
                </c:manualLayout>
              </c:layout>
              <c:showLegendKey val="1"/>
              <c:showVal val="1"/>
            </c:dLbl>
            <c:spPr>
              <a:noFill/>
              <a:ln w="25400">
                <a:noFill/>
              </a:ln>
            </c:spPr>
            <c:txPr>
              <a:bodyPr anchor="ctr" anchorCtr="0"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1"/>
            <c:showVal val="1"/>
          </c:dLbls>
          <c:cat>
            <c:strRef>
              <c:f>Motivación!$C$5:$C$26</c:f>
              <c:strCache>
                <c:ptCount val="22"/>
                <c:pt idx="0">
                  <c:v>La temperatura cálida</c:v>
                </c:pt>
                <c:pt idx="1">
                  <c:v>Disfrutar del sol y de la playa</c:v>
                </c:pt>
                <c:pt idx="2">
                  <c:v>Tranquilidad/descanso</c:v>
                </c:pt>
                <c:pt idx="3">
                  <c:v>El paisaje natural/la naturaleza</c:v>
                </c:pt>
                <c:pt idx="4">
                  <c:v>Viajar con la familia/con los hijos</c:v>
                </c:pt>
                <c:pt idx="5">
                  <c:v>Vida nocturna/diversión</c:v>
                </c:pt>
                <c:pt idx="6">
                  <c:v>El precio barato de este viaje (oferta)</c:v>
                </c:pt>
                <c:pt idx="7">
                  <c:v>Visita a familiares/amigos</c:v>
                </c:pt>
                <c:pt idx="8">
                  <c:v>Actividades en la naturaleza (senderismo, observación de flora/fauna,...)</c:v>
                </c:pt>
                <c:pt idx="9">
                  <c:v>Realizar el viaje de novios/de aniversario</c:v>
                </c:pt>
                <c:pt idx="10">
                  <c:v>Actividades y visitas culturales (museos, iglesias, lugares históricos, concierto,...)</c:v>
                </c:pt>
                <c:pt idx="11">
                  <c:v>Disponer de alojamiento gratis (cesión, propiedad,...)</c:v>
                </c:pt>
                <c:pt idx="12">
                  <c:v>No contestan</c:v>
                </c:pt>
                <c:pt idx="13">
                  <c:v>Turismo rural</c:v>
                </c:pt>
                <c:pt idx="14">
                  <c:v>Otro motivo</c:v>
                </c:pt>
                <c:pt idx="15">
                  <c:v>Practicar el golf</c:v>
                </c:pt>
                <c:pt idx="16">
                  <c:v>Viaje de negocios/profesional</c:v>
                </c:pt>
                <c:pt idx="17">
                  <c:v>Tratamiento de salud</c:v>
                </c:pt>
                <c:pt idx="18">
                  <c:v>Deportes marítimos (buceo deportivo, windsurf, vela,...)</c:v>
                </c:pt>
                <c:pt idx="19">
                  <c:v>Asistencia a congresos/ferias</c:v>
                </c:pt>
                <c:pt idx="20">
                  <c:v>Practicar otros deportes</c:v>
                </c:pt>
                <c:pt idx="21">
                  <c:v>Principalmente disfrutar de un crucero</c:v>
                </c:pt>
              </c:strCache>
            </c:strRef>
          </c:cat>
          <c:val>
            <c:numRef>
              <c:f>Motivación!$E$5:$E$26</c:f>
              <c:numCache>
                <c:formatCode>0.0</c:formatCode>
                <c:ptCount val="22"/>
                <c:pt idx="0">
                  <c:v>71.921364985163208</c:v>
                </c:pt>
                <c:pt idx="1">
                  <c:v>57.474035608308604</c:v>
                </c:pt>
                <c:pt idx="2">
                  <c:v>30.804896142433236</c:v>
                </c:pt>
                <c:pt idx="3">
                  <c:v>27.967359050445104</c:v>
                </c:pt>
                <c:pt idx="4">
                  <c:v>16.524480712166174</c:v>
                </c:pt>
                <c:pt idx="5">
                  <c:v>12.351632047477745</c:v>
                </c:pt>
                <c:pt idx="6">
                  <c:v>11.034866468842729</c:v>
                </c:pt>
                <c:pt idx="7">
                  <c:v>8.2900593471810087</c:v>
                </c:pt>
                <c:pt idx="8">
                  <c:v>8.5126112759643924</c:v>
                </c:pt>
                <c:pt idx="9">
                  <c:v>3.6535608308605343</c:v>
                </c:pt>
                <c:pt idx="10">
                  <c:v>4.1543026706231458</c:v>
                </c:pt>
                <c:pt idx="11">
                  <c:v>4.525222551928783</c:v>
                </c:pt>
                <c:pt idx="12">
                  <c:v>3.3939169139465877</c:v>
                </c:pt>
                <c:pt idx="13">
                  <c:v>3.1713649851632049</c:v>
                </c:pt>
                <c:pt idx="14">
                  <c:v>3.2084569732937687</c:v>
                </c:pt>
                <c:pt idx="15">
                  <c:v>1.2054896142433233</c:v>
                </c:pt>
                <c:pt idx="16">
                  <c:v>3.0044510385756675</c:v>
                </c:pt>
                <c:pt idx="17">
                  <c:v>1.7433234421364985</c:v>
                </c:pt>
                <c:pt idx="18">
                  <c:v>1.0571216617210681</c:v>
                </c:pt>
                <c:pt idx="19">
                  <c:v>0.83456973293768544</c:v>
                </c:pt>
                <c:pt idx="20">
                  <c:v>0.76038575667655783</c:v>
                </c:pt>
                <c:pt idx="21">
                  <c:v>0.27818991097922846</c:v>
                </c:pt>
              </c:numCache>
            </c:numRef>
          </c:val>
        </c:ser>
        <c:ser>
          <c:idx val="2"/>
          <c:order val="1"/>
          <c:tx>
            <c:strRef>
              <c:f>Motivación!$D$4</c:f>
              <c:strCache>
                <c:ptCount val="1"/>
                <c:pt idx="0">
                  <c:v>I semestre 2008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3.3156481246295506E-2"/>
                  <c:y val="1.4224253925649438E-3"/>
                </c:manualLayout>
              </c:layout>
              <c:showLegendKey val="1"/>
              <c:showVal val="1"/>
            </c:dLbl>
            <c:dLbl>
              <c:idx val="1"/>
              <c:layout>
                <c:manualLayout>
                  <c:x val="-1.0607332147997629E-2"/>
                  <c:y val="5.1444967514879553E-4"/>
                </c:manualLayout>
              </c:layout>
              <c:showLegendKey val="1"/>
              <c:showVal val="1"/>
            </c:dLbl>
            <c:dLbl>
              <c:idx val="2"/>
              <c:layout>
                <c:manualLayout>
                  <c:x val="8.8394886123105768E-3"/>
                  <c:y val="2.713722036409912E-3"/>
                </c:manualLayout>
              </c:layout>
              <c:showLegendKey val="1"/>
              <c:showVal val="1"/>
            </c:dLbl>
            <c:dLbl>
              <c:idx val="3"/>
              <c:layout>
                <c:manualLayout>
                  <c:x val="-3.6020658707984092E-4"/>
                  <c:y val="3.0615347515648817E-5"/>
                </c:manualLayout>
              </c:layout>
              <c:showLegendKey val="1"/>
              <c:showVal val="1"/>
            </c:dLbl>
            <c:dLbl>
              <c:idx val="4"/>
              <c:layout>
                <c:manualLayout>
                  <c:x val="-6.7389382778765558E-3"/>
                  <c:y val="1.0484708053271721E-5"/>
                </c:manualLayout>
              </c:layout>
              <c:showLegendKey val="1"/>
              <c:showVal val="1"/>
            </c:dLbl>
            <c:dLbl>
              <c:idx val="5"/>
              <c:layout>
                <c:manualLayout>
                  <c:x val="-1.5484006434679535E-2"/>
                  <c:y val="-1.7749911753707221E-3"/>
                </c:manualLayout>
              </c:layout>
              <c:showLegendKey val="1"/>
              <c:showVal val="1"/>
            </c:dLbl>
            <c:dLbl>
              <c:idx val="6"/>
              <c:layout>
                <c:manualLayout>
                  <c:x val="1.4412327491321649E-3"/>
                  <c:y val="-1.3621732702852921E-3"/>
                </c:manualLayout>
              </c:layout>
              <c:showLegendKey val="1"/>
              <c:showVal val="1"/>
            </c:dLbl>
            <c:dLbl>
              <c:idx val="7"/>
              <c:layout>
                <c:manualLayout>
                  <c:x val="8.5262890525781643E-4"/>
                  <c:y val="3.9296685783784537E-4"/>
                </c:manualLayout>
              </c:layout>
              <c:showLegendKey val="1"/>
              <c:showVal val="1"/>
            </c:dLbl>
            <c:dLbl>
              <c:idx val="8"/>
              <c:layout>
                <c:manualLayout>
                  <c:x val="-8.8919143171620491E-3"/>
                  <c:y val="8.1766743205035524E-4"/>
                </c:manualLayout>
              </c:layout>
              <c:showLegendKey val="1"/>
              <c:showVal val="1"/>
            </c:dLbl>
            <c:dLbl>
              <c:idx val="9"/>
              <c:layout>
                <c:manualLayout>
                  <c:x val="-1.2850393700787421E-3"/>
                  <c:y val="-1.4227049847797641E-3"/>
                </c:manualLayout>
              </c:layout>
              <c:showLegendKey val="1"/>
              <c:showVal val="1"/>
            </c:dLbl>
            <c:dLbl>
              <c:idx val="10"/>
              <c:layout>
                <c:manualLayout>
                  <c:x val="-5.4399458132249976E-3"/>
                  <c:y val="-5.5513034239562187E-4"/>
                </c:manualLayout>
              </c:layout>
              <c:showLegendKey val="1"/>
              <c:showVal val="1"/>
            </c:dLbl>
            <c:dLbl>
              <c:idx val="11"/>
              <c:layout>
                <c:manualLayout>
                  <c:x val="-5.0546778426890189E-3"/>
                  <c:y val="-4.5702143423817024E-3"/>
                </c:manualLayout>
              </c:layout>
              <c:showLegendKey val="1"/>
              <c:showVal val="1"/>
            </c:dLbl>
            <c:dLbl>
              <c:idx val="12"/>
              <c:layout>
                <c:manualLayout>
                  <c:x val="-9.4921683176700227E-3"/>
                  <c:y val="-1.483096903166739E-3"/>
                </c:manualLayout>
              </c:layout>
              <c:showLegendKey val="1"/>
              <c:showVal val="1"/>
            </c:dLbl>
            <c:dLbl>
              <c:idx val="13"/>
              <c:layout>
                <c:manualLayout>
                  <c:x val="-9.8782490898315124E-3"/>
                  <c:y val="1.1597485068028381E-3"/>
                </c:manualLayout>
              </c:layout>
              <c:showLegendKey val="1"/>
              <c:showVal val="1"/>
            </c:dLbl>
            <c:dLbl>
              <c:idx val="14"/>
              <c:layout>
                <c:manualLayout>
                  <c:x val="-9.1857421048175507E-3"/>
                  <c:y val="1.58333071215632E-3"/>
                </c:manualLayout>
              </c:layout>
              <c:showLegendKey val="1"/>
              <c:showVal val="1"/>
            </c:dLbl>
            <c:dLbl>
              <c:idx val="15"/>
              <c:layout>
                <c:manualLayout>
                  <c:x val="-7.5010752688172084E-3"/>
                  <c:y val="1.1193474317707777E-3"/>
                </c:manualLayout>
              </c:layout>
              <c:showLegendKey val="1"/>
              <c:showVal val="1"/>
            </c:dLbl>
            <c:dLbl>
              <c:idx val="16"/>
              <c:layout>
                <c:manualLayout>
                  <c:x val="-6.1206671746677124E-3"/>
                  <c:y val="-2.0077516941540792E-3"/>
                </c:manualLayout>
              </c:layout>
              <c:showLegendKey val="1"/>
              <c:showVal val="1"/>
            </c:dLbl>
            <c:dLbl>
              <c:idx val="17"/>
              <c:layout>
                <c:manualLayout>
                  <c:x val="-3.4626703920074674E-3"/>
                  <c:y val="6.3509371581548413E-4"/>
                </c:manualLayout>
              </c:layout>
              <c:showLegendKey val="1"/>
              <c:showVal val="1"/>
            </c:dLbl>
            <c:dLbl>
              <c:idx val="18"/>
              <c:layout>
                <c:manualLayout>
                  <c:x val="-2.3406695983297942E-3"/>
                  <c:y val="-6.9307863923625621E-3"/>
                </c:manualLayout>
              </c:layout>
              <c:showLegendKey val="1"/>
              <c:showVal val="1"/>
            </c:dLbl>
            <c:dLbl>
              <c:idx val="19"/>
              <c:layout>
                <c:manualLayout>
                  <c:x val="-2.3127655580062801E-3"/>
                  <c:y val="-2.5124122662407659E-3"/>
                </c:manualLayout>
              </c:layout>
              <c:showLegendKey val="1"/>
              <c:showVal val="1"/>
            </c:dLbl>
            <c:dLbl>
              <c:idx val="20"/>
              <c:layout>
                <c:manualLayout>
                  <c:x val="2.2333495099074928E-4"/>
                  <c:y val="5.7440307136530757E-4"/>
                </c:manualLayout>
              </c:layout>
              <c:showLegendKey val="1"/>
              <c:showVal val="1"/>
            </c:dLbl>
            <c:dLbl>
              <c:idx val="21"/>
              <c:layout>
                <c:manualLayout>
                  <c:x val="1.5401803608385799E-3"/>
                  <c:y val="-1.6650167450909061E-3"/>
                </c:manualLayout>
              </c:layout>
              <c:showLegendKey val="1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99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1"/>
            <c:showVal val="1"/>
          </c:dLbls>
          <c:cat>
            <c:strRef>
              <c:f>Motivación!$C$5:$C$26</c:f>
              <c:strCache>
                <c:ptCount val="22"/>
                <c:pt idx="0">
                  <c:v>La temperatura cálida</c:v>
                </c:pt>
                <c:pt idx="1">
                  <c:v>Disfrutar del sol y de la playa</c:v>
                </c:pt>
                <c:pt idx="2">
                  <c:v>Tranquilidad/descanso</c:v>
                </c:pt>
                <c:pt idx="3">
                  <c:v>El paisaje natural/la naturaleza</c:v>
                </c:pt>
                <c:pt idx="4">
                  <c:v>Viajar con la familia/con los hijos</c:v>
                </c:pt>
                <c:pt idx="5">
                  <c:v>Vida nocturna/diversión</c:v>
                </c:pt>
                <c:pt idx="6">
                  <c:v>El precio barato de este viaje (oferta)</c:v>
                </c:pt>
                <c:pt idx="7">
                  <c:v>Visita a familiares/amigos</c:v>
                </c:pt>
                <c:pt idx="8">
                  <c:v>Actividades en la naturaleza (senderismo, observación de flora/fauna,...)</c:v>
                </c:pt>
                <c:pt idx="9">
                  <c:v>Realizar el viaje de novios/de aniversario</c:v>
                </c:pt>
                <c:pt idx="10">
                  <c:v>Actividades y visitas culturales (museos, iglesias, lugares históricos, concierto,...)</c:v>
                </c:pt>
                <c:pt idx="11">
                  <c:v>Disponer de alojamiento gratis (cesión, propiedad,...)</c:v>
                </c:pt>
                <c:pt idx="12">
                  <c:v>No contestan</c:v>
                </c:pt>
                <c:pt idx="13">
                  <c:v>Turismo rural</c:v>
                </c:pt>
                <c:pt idx="14">
                  <c:v>Otro motivo</c:v>
                </c:pt>
                <c:pt idx="15">
                  <c:v>Practicar el golf</c:v>
                </c:pt>
                <c:pt idx="16">
                  <c:v>Viaje de negocios/profesional</c:v>
                </c:pt>
                <c:pt idx="17">
                  <c:v>Tratamiento de salud</c:v>
                </c:pt>
                <c:pt idx="18">
                  <c:v>Deportes marítimos (buceo deportivo, windsurf, vela,...)</c:v>
                </c:pt>
                <c:pt idx="19">
                  <c:v>Asistencia a congresos/ferias</c:v>
                </c:pt>
                <c:pt idx="20">
                  <c:v>Practicar otros deportes</c:v>
                </c:pt>
                <c:pt idx="21">
                  <c:v>Principalmente disfrutar de un crucero</c:v>
                </c:pt>
              </c:strCache>
            </c:strRef>
          </c:cat>
          <c:val>
            <c:numRef>
              <c:f>Motivación!$D$5:$D$26</c:f>
              <c:numCache>
                <c:formatCode>0.0</c:formatCode>
                <c:ptCount val="22"/>
                <c:pt idx="0">
                  <c:v>73.374554993442004</c:v>
                </c:pt>
                <c:pt idx="1">
                  <c:v>60.989319842608204</c:v>
                </c:pt>
                <c:pt idx="2">
                  <c:v>30.578976953344576</c:v>
                </c:pt>
                <c:pt idx="3">
                  <c:v>28.105677346824059</c:v>
                </c:pt>
                <c:pt idx="4">
                  <c:v>18.381112984822934</c:v>
                </c:pt>
                <c:pt idx="5">
                  <c:v>13.453250890013116</c:v>
                </c:pt>
                <c:pt idx="6">
                  <c:v>10.530260445943414</c:v>
                </c:pt>
                <c:pt idx="7">
                  <c:v>7.813378302417088</c:v>
                </c:pt>
                <c:pt idx="8">
                  <c:v>7.5510586471800636</c:v>
                </c:pt>
                <c:pt idx="9">
                  <c:v>4.6842795578040102</c:v>
                </c:pt>
                <c:pt idx="10">
                  <c:v>4.0097433014802322</c:v>
                </c:pt>
                <c:pt idx="11">
                  <c:v>4.0846917744050968</c:v>
                </c:pt>
                <c:pt idx="12">
                  <c:v>3.5038411092373991</c:v>
                </c:pt>
                <c:pt idx="13">
                  <c:v>2.997938916994566</c:v>
                </c:pt>
                <c:pt idx="14">
                  <c:v>2.4545624882893011</c:v>
                </c:pt>
                <c:pt idx="15">
                  <c:v>1.5551808131909313</c:v>
                </c:pt>
                <c:pt idx="16">
                  <c:v>1.2179126850290425</c:v>
                </c:pt>
                <c:pt idx="17">
                  <c:v>1.2741240397226907</c:v>
                </c:pt>
                <c:pt idx="18">
                  <c:v>0.80569608394228964</c:v>
                </c:pt>
                <c:pt idx="19">
                  <c:v>0.46842795578040097</c:v>
                </c:pt>
                <c:pt idx="20">
                  <c:v>0.50590219224283306</c:v>
                </c:pt>
                <c:pt idx="21">
                  <c:v>0.37474236462432076</c:v>
                </c:pt>
              </c:numCache>
            </c:numRef>
          </c:val>
        </c:ser>
        <c:dLbls>
          <c:showVal val="1"/>
        </c:dLbls>
        <c:gapWidth val="19"/>
        <c:shape val="box"/>
        <c:axId val="377962880"/>
        <c:axId val="377964416"/>
        <c:axId val="0"/>
      </c:bar3DChart>
      <c:catAx>
        <c:axId val="377962880"/>
        <c:scaling>
          <c:orientation val="maxMin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99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7964416"/>
        <c:crosses val="autoZero"/>
        <c:auto val="1"/>
        <c:lblAlgn val="ctr"/>
        <c:lblOffset val="100"/>
        <c:tickLblSkip val="1"/>
        <c:tickMarkSkip val="1"/>
      </c:catAx>
      <c:valAx>
        <c:axId val="377964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3399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>
                    <a:solidFill>
                      <a:srgbClr val="003399"/>
                    </a:solidFill>
                  </a:rPr>
                  <a:t>FUENTE: Encuesta al Turismo Receptivo,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063923461180347E-4"/>
              <c:y val="0.97736407449734553"/>
            </c:manualLayout>
          </c:layout>
          <c:spPr>
            <a:noFill/>
            <a:ln w="25400">
              <a:noFill/>
            </a:ln>
          </c:spPr>
        </c:title>
        <c:numFmt formatCode="0.0" sourceLinked="1"/>
        <c:tickLblPos val="none"/>
        <c:crossAx val="3779628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921723816780965"/>
          <c:y val="0.51531319570405887"/>
          <c:w val="0.20703493353653493"/>
          <c:h val="4.337817293477462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3399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view3D>
      <c:rotX val="0"/>
      <c:perspective val="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7521929824561431"/>
          <c:y val="0.18268108835150054"/>
          <c:w val="0.70065789473684215"/>
          <c:h val="0.776394391982141"/>
        </c:manualLayout>
      </c:layout>
      <c:bar3DChart>
        <c:barDir val="bar"/>
        <c:grouping val="clustered"/>
        <c:ser>
          <c:idx val="0"/>
          <c:order val="0"/>
          <c:tx>
            <c:strRef>
              <c:f>'Índice satisfacción agrupad '!$E$4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3"/>
            <c:spPr>
              <a:gradFill rotWithShape="0">
                <a:gsLst>
                  <a:gs pos="0">
                    <a:srgbClr val="F79646">
                      <a:lumMod val="60000"/>
                      <a:lumOff val="40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60000"/>
                      <a:lumOff val="40000"/>
                    </a:schemeClr>
                  </a:gs>
                </a:gsLst>
                <a:lin ang="5400000" scaled="1"/>
              </a:gra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3"/>
              <c:spPr/>
              <c:txPr>
                <a:bodyPr anchor="b" anchorCtr="0"/>
                <a:lstStyle/>
                <a:p>
                  <a:pPr>
                    <a:defRPr sz="1100" b="1">
                      <a:solidFill>
                        <a:schemeClr val="bg1">
                          <a:lumMod val="6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5"/>
              <c:layout>
                <c:manualLayout>
                  <c:x val="2.1929824561403512E-3"/>
                  <c:y val="-2.3722924314176028E-3"/>
                </c:manualLayout>
              </c:layout>
              <c:showVal val="1"/>
            </c:dLbl>
            <c:txPr>
              <a:bodyPr anchor="b" anchorCtr="0"/>
              <a:lstStyle/>
              <a:p>
                <a:pPr>
                  <a:defRPr sz="1100" b="1"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'Índice satisfacción agrupad '!$C$5:$C$12</c:f>
              <c:strCache>
                <c:ptCount val="8"/>
                <c:pt idx="0">
                  <c:v>Factores alojativos</c:v>
                </c:pt>
                <c:pt idx="1">
                  <c:v>Servicios e infraestructuras</c:v>
                </c:pt>
                <c:pt idx="2">
                  <c:v>Factores ambientales</c:v>
                </c:pt>
                <c:pt idx="3">
                  <c:v>Índice de satisfación</c:v>
                </c:pt>
                <c:pt idx="4">
                  <c:v>Oferta de restauración</c:v>
                </c:pt>
                <c:pt idx="5">
                  <c:v>Factores genéricos</c:v>
                </c:pt>
                <c:pt idx="6">
                  <c:v>Oferta comercial</c:v>
                </c:pt>
                <c:pt idx="7">
                  <c:v>Oferta de actividades y ocio</c:v>
                </c:pt>
              </c:strCache>
            </c:strRef>
          </c:cat>
          <c:val>
            <c:numRef>
              <c:f>'Índice satisfacción agrupad '!$E$5:$E$12</c:f>
              <c:numCache>
                <c:formatCode>0.00</c:formatCode>
                <c:ptCount val="8"/>
                <c:pt idx="0">
                  <c:v>7.8527119619227168</c:v>
                </c:pt>
                <c:pt idx="1">
                  <c:v>7.7359695523158241</c:v>
                </c:pt>
                <c:pt idx="2">
                  <c:v>7.6245086416671892</c:v>
                </c:pt>
                <c:pt idx="3">
                  <c:v>7.523114532783584</c:v>
                </c:pt>
                <c:pt idx="4">
                  <c:v>7.3499115670321986</c:v>
                </c:pt>
                <c:pt idx="5">
                  <c:v>7.3396677050882726</c:v>
                </c:pt>
                <c:pt idx="6">
                  <c:v>6.9827325053014215</c:v>
                </c:pt>
                <c:pt idx="7">
                  <c:v>6.871231755558588</c:v>
                </c:pt>
              </c:numCache>
            </c:numRef>
          </c:val>
        </c:ser>
        <c:ser>
          <c:idx val="0"/>
          <c:order val="1"/>
          <c:tx>
            <c:strRef>
              <c:f>'Índice satisfacción agrupad '!$D$4</c:f>
              <c:strCache>
                <c:ptCount val="1"/>
                <c:pt idx="0">
                  <c:v>I semestre 2008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3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40000"/>
                      <a:lumOff val="6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1"/>
              </a:gra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1.1862396204033301E-2"/>
                </c:manualLayout>
              </c:layout>
              <c:showVal val="1"/>
            </c:dLbl>
            <c:dLbl>
              <c:idx val="3"/>
              <c:spPr/>
              <c:txPr>
                <a:bodyPr anchor="t" anchorCtr="0"/>
                <a:lstStyle/>
                <a:p>
                  <a:pPr>
                    <a:defRPr sz="11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6"/>
              <c:layout>
                <c:manualLayout>
                  <c:x val="6.5789473684210523E-3"/>
                  <c:y val="9.4899169632265724E-3"/>
                </c:manualLayout>
              </c:layout>
              <c:showVal val="1"/>
            </c:dLbl>
            <c:dLbl>
              <c:idx val="7"/>
              <c:layout>
                <c:manualLayout>
                  <c:x val="4.3859649122807015E-3"/>
                  <c:y val="1.8680938903989514E-7"/>
                </c:manualLayout>
              </c:layout>
              <c:showVal val="1"/>
            </c:dLbl>
            <c:txPr>
              <a:bodyPr anchor="t" anchorCtr="0"/>
              <a:lstStyle/>
              <a:p>
                <a:pPr>
                  <a:defRPr sz="11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'Índice satisfacción agrupad '!$C$5:$C$12</c:f>
              <c:strCache>
                <c:ptCount val="8"/>
                <c:pt idx="0">
                  <c:v>Factores alojativos</c:v>
                </c:pt>
                <c:pt idx="1">
                  <c:v>Servicios e infraestructuras</c:v>
                </c:pt>
                <c:pt idx="2">
                  <c:v>Factores ambientales</c:v>
                </c:pt>
                <c:pt idx="3">
                  <c:v>Índice de satisfación</c:v>
                </c:pt>
                <c:pt idx="4">
                  <c:v>Oferta de restauración</c:v>
                </c:pt>
                <c:pt idx="5">
                  <c:v>Factores genéricos</c:v>
                </c:pt>
                <c:pt idx="6">
                  <c:v>Oferta comercial</c:v>
                </c:pt>
                <c:pt idx="7">
                  <c:v>Oferta de actividades y ocio</c:v>
                </c:pt>
              </c:strCache>
            </c:strRef>
          </c:cat>
          <c:val>
            <c:numRef>
              <c:f>'Índice satisfacción agrupad '!$D$5:$D$12</c:f>
              <c:numCache>
                <c:formatCode>0.00</c:formatCode>
                <c:ptCount val="8"/>
                <c:pt idx="0">
                  <c:v>7.7967211692761342</c:v>
                </c:pt>
                <c:pt idx="1">
                  <c:v>7.738529690960875</c:v>
                </c:pt>
                <c:pt idx="2">
                  <c:v>7.4202307188554579</c:v>
                </c:pt>
                <c:pt idx="3">
                  <c:v>7.5297980954632431</c:v>
                </c:pt>
                <c:pt idx="4">
                  <c:v>7.3873612582966226</c:v>
                </c:pt>
                <c:pt idx="5">
                  <c:v>7.3915657549326843</c:v>
                </c:pt>
                <c:pt idx="6">
                  <c:v>7.1698548052546558</c:v>
                </c:pt>
                <c:pt idx="7">
                  <c:v>7.1203838678328584</c:v>
                </c:pt>
              </c:numCache>
            </c:numRef>
          </c:val>
        </c:ser>
        <c:dLbls>
          <c:showVal val="1"/>
        </c:dLbls>
        <c:gapWidth val="16"/>
        <c:shape val="box"/>
        <c:axId val="377383552"/>
        <c:axId val="377397632"/>
        <c:axId val="0"/>
      </c:bar3DChart>
      <c:catAx>
        <c:axId val="377383552"/>
        <c:scaling>
          <c:orientation val="maxMin"/>
        </c:scaling>
        <c:axPos val="l"/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7397632"/>
        <c:crosses val="autoZero"/>
        <c:auto val="1"/>
        <c:lblAlgn val="ctr"/>
        <c:lblOffset val="100"/>
        <c:tickLblSkip val="1"/>
        <c:tickMarkSkip val="1"/>
      </c:catAx>
      <c:valAx>
        <c:axId val="377397632"/>
        <c:scaling>
          <c:orientation val="minMax"/>
        </c:scaling>
        <c:axPos val="t"/>
        <c:title>
          <c:tx>
            <c:rich>
              <a:bodyPr/>
              <a:lstStyle/>
              <a:p>
                <a:pPr>
                  <a:defRPr sz="650" b="0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al Turismo Receptivo,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0964912280701754E-3"/>
              <c:y val="0.97390347558868373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one"/>
        <c:spPr>
          <a:ln w="9525">
            <a:noFill/>
          </a:ln>
        </c:spPr>
        <c:crossAx val="37738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5438596491228105"/>
          <c:y val="0.11565854979871289"/>
          <c:w val="0.50128885205138862"/>
          <c:h val="4.0740512418154046E-2"/>
        </c:manualLayout>
      </c:layout>
      <c:spPr>
        <a:noFill/>
        <a:ln w="3175">
          <a:solidFill>
            <a:schemeClr val="tx1"/>
          </a:solidFill>
        </a:ln>
      </c:spPr>
      <c:txPr>
        <a:bodyPr/>
        <a:lstStyle/>
        <a:p>
          <a:pPr>
            <a:defRPr sz="1010" b="1" i="0" u="none" strike="noStrike" baseline="0">
              <a:solidFill>
                <a:srgbClr val="00008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Edad!$D$4</c:f>
          <c:strCache>
            <c:ptCount val="1"/>
            <c:pt idx="0">
              <c:v>I semestre 2009</c:v>
            </c:pt>
          </c:strCache>
        </c:strRef>
      </c:tx>
      <c:layout>
        <c:manualLayout>
          <c:xMode val="edge"/>
          <c:yMode val="edge"/>
          <c:x val="0.37644027174662853"/>
          <c:y val="6.4400691373068253E-2"/>
        </c:manualLayout>
      </c:layout>
      <c:overlay val="1"/>
      <c:txPr>
        <a:bodyPr/>
        <a:lstStyle/>
        <a:p>
          <a:pPr>
            <a:defRPr sz="1600">
              <a:solidFill>
                <a:srgbClr val="003399"/>
              </a:solidFill>
            </a:defRPr>
          </a:pPr>
          <a:endParaRPr lang="es-ES"/>
        </a:p>
      </c:txPr>
    </c:title>
    <c:view3D>
      <c:rAngAx val="1"/>
    </c:view3D>
    <c:plotArea>
      <c:layout>
        <c:manualLayout>
          <c:layoutTarget val="inner"/>
          <c:xMode val="edge"/>
          <c:yMode val="edge"/>
          <c:x val="0.21585921850563641"/>
          <c:y val="0.13567492168714412"/>
          <c:w val="0.77508588780559384"/>
          <c:h val="0.83570254881371442"/>
        </c:manualLayout>
      </c:layout>
      <c:bar3DChart>
        <c:barDir val="bar"/>
        <c:grouping val="clustered"/>
        <c:ser>
          <c:idx val="0"/>
          <c:order val="0"/>
          <c:tx>
            <c:strRef>
              <c:f>Edad!$H$6</c:f>
              <c:strCache>
                <c:ptCount val="1"/>
                <c:pt idx="0">
                  <c:v>total 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1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1.3582340533162141E-2"/>
                  <c:y val="7.1556323747853584E-3"/>
                </c:manualLayout>
              </c:layout>
              <c:showVal val="1"/>
            </c:dLbl>
            <c:dLbl>
              <c:idx val="1"/>
              <c:layout>
                <c:manualLayout>
                  <c:x val="1.3582340533162228E-2"/>
                  <c:y val="9.5408431663805172E-3"/>
                </c:manualLayout>
              </c:layout>
              <c:showVal val="1"/>
            </c:dLbl>
            <c:dLbl>
              <c:idx val="2"/>
              <c:layout>
                <c:manualLayout>
                  <c:x val="2.2637234221936881E-2"/>
                  <c:y val="1.431145256144406E-2"/>
                </c:manualLayout>
              </c:layout>
              <c:showVal val="1"/>
            </c:dLbl>
            <c:dLbl>
              <c:idx val="3"/>
              <c:layout>
                <c:manualLayout>
                  <c:x val="3.8483298177292694E-2"/>
                  <c:y val="7.1558201866587104E-3"/>
                </c:manualLayout>
              </c:layout>
              <c:showVal val="1"/>
            </c:dLbl>
            <c:dLbl>
              <c:idx val="4"/>
              <c:layout>
                <c:manualLayout>
                  <c:x val="2.4900957644130556E-2"/>
                  <c:y val="1.1926241769848947E-2"/>
                </c:manualLayout>
              </c:layout>
              <c:showVal val="1"/>
            </c:dLbl>
            <c:dLbl>
              <c:idx val="5"/>
              <c:layout>
                <c:manualLayout>
                  <c:x val="2.4900957644130556E-2"/>
                  <c:y val="1.1926241769848861E-2"/>
                </c:manualLayout>
              </c:layout>
              <c:showVal val="1"/>
            </c:dLbl>
            <c:dLbl>
              <c:idx val="6"/>
              <c:layout>
                <c:manualLayout>
                  <c:x val="3.1692127910711632E-2"/>
                  <c:y val="7.1558201866587104E-3"/>
                </c:manualLayout>
              </c:layout>
              <c:showVal val="1"/>
            </c:dLbl>
            <c:txPr>
              <a:bodyPr anchor="t" anchorCtr="0"/>
              <a:lstStyle/>
              <a:p>
                <a:pPr>
                  <a:defRPr sz="11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Edad!$B$5:$B$11</c:f>
              <c:strCache>
                <c:ptCount val="7"/>
                <c:pt idx="0">
                  <c:v>25 años y menos</c:v>
                </c:pt>
                <c:pt idx="1">
                  <c:v>26 a 30 años</c:v>
                </c:pt>
                <c:pt idx="2">
                  <c:v>31 a 45 años</c:v>
                </c:pt>
                <c:pt idx="3">
                  <c:v>46 a 50 años</c:v>
                </c:pt>
                <c:pt idx="4">
                  <c:v>51 a 60 años</c:v>
                </c:pt>
                <c:pt idx="5">
                  <c:v>61 y más años</c:v>
                </c:pt>
                <c:pt idx="6">
                  <c:v>no contesta</c:v>
                </c:pt>
              </c:strCache>
            </c:strRef>
          </c:cat>
          <c:val>
            <c:numRef>
              <c:f>Edad!$D$5:$D$11</c:f>
              <c:numCache>
                <c:formatCode>0.0</c:formatCode>
                <c:ptCount val="7"/>
                <c:pt idx="0">
                  <c:v>8.8649851632047483</c:v>
                </c:pt>
                <c:pt idx="1">
                  <c:v>9.068991097922849</c:v>
                </c:pt>
                <c:pt idx="2">
                  <c:v>23.571958456973295</c:v>
                </c:pt>
                <c:pt idx="3">
                  <c:v>9.7551928783382795</c:v>
                </c:pt>
                <c:pt idx="4">
                  <c:v>19.844213649851632</c:v>
                </c:pt>
                <c:pt idx="5">
                  <c:v>23.405044510385757</c:v>
                </c:pt>
                <c:pt idx="6">
                  <c:v>5.4896142433234418</c:v>
                </c:pt>
              </c:numCache>
            </c:numRef>
          </c:val>
        </c:ser>
        <c:ser>
          <c:idx val="1"/>
          <c:order val="1"/>
          <c:tx>
            <c:strRef>
              <c:f>Edad!$J$6</c:f>
              <c:strCache>
                <c:ptCount val="1"/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rgbClr val="1F497D">
                    <a:lumMod val="50000"/>
                  </a:srgbClr>
                </a:gs>
              </a:gsLst>
              <a:lin ang="5400000" scaled="1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1.5846063955355809E-2"/>
                  <c:y val="7.1556323747853584E-3"/>
                </c:manualLayout>
              </c:layout>
              <c:showVal val="1"/>
            </c:dLbl>
            <c:dLbl>
              <c:idx val="1"/>
              <c:layout>
                <c:manualLayout>
                  <c:x val="1.1318617110968435E-2"/>
                  <c:y val="7.1556323747853584E-3"/>
                </c:manualLayout>
              </c:layout>
              <c:showVal val="1"/>
            </c:dLbl>
            <c:dLbl>
              <c:idx val="2"/>
              <c:layout>
                <c:manualLayout>
                  <c:x val="1.3582340533162141E-2"/>
                  <c:y val="7.1556323747853584E-3"/>
                </c:manualLayout>
              </c:layout>
              <c:showVal val="1"/>
            </c:dLbl>
            <c:dLbl>
              <c:idx val="3"/>
              <c:layout>
                <c:manualLayout>
                  <c:x val="1.8109787377549497E-2"/>
                  <c:y val="2.3852107915951202E-3"/>
                </c:manualLayout>
              </c:layout>
              <c:showVal val="1"/>
            </c:dLbl>
            <c:dLbl>
              <c:idx val="4"/>
              <c:layout>
                <c:manualLayout>
                  <c:x val="4.5274468443873743E-3"/>
                  <c:y val="4.7704215831903801E-3"/>
                </c:manualLayout>
              </c:layout>
              <c:showVal val="1"/>
            </c:dLbl>
            <c:dLbl>
              <c:idx val="5"/>
              <c:layout>
                <c:manualLayout>
                  <c:x val="6.7911702665810723E-3"/>
                  <c:y val="4.7704215831902794E-3"/>
                </c:manualLayout>
              </c:layout>
              <c:showVal val="1"/>
            </c:dLbl>
            <c:dLbl>
              <c:idx val="6"/>
              <c:layout>
                <c:manualLayout>
                  <c:x val="1.8109787377549497E-2"/>
                  <c:y val="4.7704215831902794E-3"/>
                </c:manualLayout>
              </c:layout>
              <c:showVal val="1"/>
            </c:dLbl>
            <c:txPr>
              <a:bodyPr/>
              <a:lstStyle/>
              <a:p>
                <a:pPr>
                  <a:defRPr sz="11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Edad!$B$5:$B$11</c:f>
              <c:strCache>
                <c:ptCount val="7"/>
                <c:pt idx="0">
                  <c:v>25 años y menos</c:v>
                </c:pt>
                <c:pt idx="1">
                  <c:v>26 a 30 años</c:v>
                </c:pt>
                <c:pt idx="2">
                  <c:v>31 a 45 años</c:v>
                </c:pt>
                <c:pt idx="3">
                  <c:v>46 a 50 años</c:v>
                </c:pt>
                <c:pt idx="4">
                  <c:v>51 a 60 años</c:v>
                </c:pt>
                <c:pt idx="5">
                  <c:v>61 y más años</c:v>
                </c:pt>
                <c:pt idx="6">
                  <c:v>no contesta</c:v>
                </c:pt>
              </c:strCache>
            </c:strRef>
          </c:cat>
          <c:val>
            <c:numRef>
              <c:f>Edad!$D$19:$D$25</c:f>
            </c:numRef>
          </c:val>
        </c:ser>
        <c:gapWidth val="35"/>
        <c:gapDepth val="27"/>
        <c:shape val="box"/>
        <c:axId val="386647168"/>
        <c:axId val="386648704"/>
        <c:axId val="0"/>
      </c:bar3DChart>
      <c:catAx>
        <c:axId val="386647168"/>
        <c:scaling>
          <c:orientation val="maxMin"/>
        </c:scaling>
        <c:axPos val="l"/>
        <c:tickLblPos val="nextTo"/>
        <c:txPr>
          <a:bodyPr/>
          <a:lstStyle/>
          <a:p>
            <a:pPr>
              <a:defRPr>
                <a:solidFill>
                  <a:srgbClr val="000080"/>
                </a:solidFill>
              </a:defRPr>
            </a:pPr>
            <a:endParaRPr lang="es-ES"/>
          </a:p>
        </c:txPr>
        <c:crossAx val="386648704"/>
        <c:crosses val="autoZero"/>
        <c:auto val="1"/>
        <c:lblAlgn val="ctr"/>
        <c:lblOffset val="100"/>
      </c:catAx>
      <c:valAx>
        <c:axId val="386648704"/>
        <c:scaling>
          <c:orientation val="minMax"/>
        </c:scaling>
        <c:delete val="1"/>
        <c:axPos val="t"/>
        <c:numFmt formatCode="0.0" sourceLinked="1"/>
        <c:tickLblPos val="none"/>
        <c:crossAx val="386647168"/>
        <c:crosses val="autoZero"/>
        <c:crossBetween val="between"/>
      </c:valAx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lotArea>
      <c:layout>
        <c:manualLayout>
          <c:layoutTarget val="inner"/>
          <c:xMode val="edge"/>
          <c:yMode val="edge"/>
          <c:x val="0.11538471680897858"/>
          <c:y val="0.15634248999283576"/>
          <c:w val="0.78867934728148614"/>
          <c:h val="0.76497926817301476"/>
        </c:manualLayout>
      </c:layout>
      <c:barChart>
        <c:barDir val="bar"/>
        <c:grouping val="clustered"/>
        <c:ser>
          <c:idx val="1"/>
          <c:order val="0"/>
          <c:tx>
            <c:strRef>
              <c:f>'renta nacionalidades'!$E$4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1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1"/>
            <c:spPr>
              <a:gradFill>
                <a:gsLst>
                  <a:gs pos="0">
                    <a:srgbClr val="F79646">
                      <a:lumMod val="60000"/>
                      <a:lumOff val="40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60000"/>
                      <a:lumOff val="40000"/>
                    </a:schemeClr>
                  </a:gs>
                </a:gsLst>
                <a:lin ang="5400000" scaled="1"/>
              </a:gra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1.2558871771611815E-2"/>
                  <c:y val="-2.2887787694348652E-17"/>
                </c:manualLayout>
              </c:layout>
              <c:showVal val="1"/>
            </c:dLbl>
            <c:dLbl>
              <c:idx val="1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1.2558871771611815E-2"/>
                  <c:y val="2.4968784104754077E-3"/>
                </c:manualLayout>
              </c:layout>
              <c:showVal val="1"/>
            </c:dLbl>
            <c:dLbl>
              <c:idx val="3"/>
              <c:layout>
                <c:manualLayout>
                  <c:x val="6.2794358858059346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0465726476343173E-2"/>
                  <c:y val="-4.5775575388697045E-17"/>
                </c:manualLayout>
              </c:layout>
              <c:showVal val="1"/>
            </c:dLbl>
            <c:dLbl>
              <c:idx val="5"/>
              <c:layout>
                <c:manualLayout>
                  <c:x val="1.0465726476343173E-2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1.6745162362149082E-2"/>
                  <c:y val="0"/>
                </c:manualLayout>
              </c:layout>
              <c:showVal val="1"/>
            </c:dLbl>
            <c:dLbl>
              <c:idx val="8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dLbl>
              <c:idx val="9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dLbl>
              <c:idx val="10"/>
              <c:layout>
                <c:manualLayout>
                  <c:x val="1.0465726476343173E-2"/>
                  <c:y val="0"/>
                </c:manualLayout>
              </c:layout>
              <c:showVal val="1"/>
            </c:dLbl>
            <c:dLbl>
              <c:idx val="11"/>
              <c:layout>
                <c:manualLayout>
                  <c:x val="1.4652017066880442E-2"/>
                  <c:y val="0"/>
                </c:manualLayout>
              </c:layout>
              <c:spPr>
                <a:gradFill>
                  <a:gsLst>
                    <a:gs pos="0">
                      <a:srgbClr val="F79646">
                        <a:lumMod val="60000"/>
                        <a:lumOff val="40000"/>
                      </a:srgbClr>
                    </a:gs>
                    <a:gs pos="50000">
                      <a:srgbClr val="F79646">
                        <a:lumMod val="20000"/>
                        <a:lumOff val="80000"/>
                      </a:srgbClr>
                    </a:gs>
                    <a:gs pos="100000">
                      <a:schemeClr val="accent6">
                        <a:lumMod val="60000"/>
                        <a:lumOff val="40000"/>
                      </a:schemeClr>
                    </a:gs>
                  </a:gsLst>
                  <a:lin ang="5400000" scaled="1"/>
                </a:gradFill>
                <a:ln>
                  <a:noFill/>
                </a:ln>
                <a:scene3d>
                  <a:camera prst="orthographicFront"/>
                  <a:lightRig rig="threePt" dir="t"/>
                </a:scene3d>
                <a:sp3d>
                  <a:bevelT/>
                </a:sp3d>
              </c:spPr>
              <c:txPr>
                <a:bodyPr/>
                <a:lstStyle/>
                <a:p>
                  <a:pPr>
                    <a:defRPr sz="1100">
                      <a:solidFill>
                        <a:srgbClr val="00008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dLbl>
              <c:idx val="13"/>
              <c:layout>
                <c:manualLayout>
                  <c:x val="1.2558871771611885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1.2558871771611815E-2"/>
                  <c:y val="0"/>
                </c:manualLayout>
              </c:layout>
              <c:showVal val="1"/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'renta nacionalidades'!$C$5:$C$19</c:f>
              <c:strCache>
                <c:ptCount val="15"/>
                <c:pt idx="0">
                  <c:v>Irlanda (Eire)</c:v>
                </c:pt>
                <c:pt idx="1">
                  <c:v>Dinamarca</c:v>
                </c:pt>
                <c:pt idx="2">
                  <c:v>Noruega</c:v>
                </c:pt>
                <c:pt idx="3">
                  <c:v>Total nórdicos</c:v>
                </c:pt>
                <c:pt idx="4">
                  <c:v>Suiza + Austria</c:v>
                </c:pt>
                <c:pt idx="5">
                  <c:v>Finlandia</c:v>
                </c:pt>
                <c:pt idx="6">
                  <c:v>Suecia</c:v>
                </c:pt>
                <c:pt idx="7">
                  <c:v>Holanda</c:v>
                </c:pt>
                <c:pt idx="8">
                  <c:v>Alemania</c:v>
                </c:pt>
                <c:pt idx="9">
                  <c:v>Bélgica</c:v>
                </c:pt>
                <c:pt idx="10">
                  <c:v>Francia</c:v>
                </c:pt>
                <c:pt idx="11">
                  <c:v>Todos los países</c:v>
                </c:pt>
                <c:pt idx="12">
                  <c:v>Italia</c:v>
                </c:pt>
                <c:pt idx="13">
                  <c:v>Británicos</c:v>
                </c:pt>
                <c:pt idx="14">
                  <c:v>España</c:v>
                </c:pt>
              </c:strCache>
            </c:strRef>
          </c:cat>
          <c:val>
            <c:numRef>
              <c:f>'renta nacionalidades'!$E$5:$E$19</c:f>
              <c:numCache>
                <c:formatCode>#,##0.0</c:formatCode>
                <c:ptCount val="15"/>
                <c:pt idx="0">
                  <c:v>59522.388059701494</c:v>
                </c:pt>
                <c:pt idx="1">
                  <c:v>58757.352941176468</c:v>
                </c:pt>
                <c:pt idx="2">
                  <c:v>58085.106382978709</c:v>
                </c:pt>
                <c:pt idx="3">
                  <c:v>52710.90909090911</c:v>
                </c:pt>
                <c:pt idx="4">
                  <c:v>52482.758620689681</c:v>
                </c:pt>
                <c:pt idx="5">
                  <c:v>49232.142857142877</c:v>
                </c:pt>
                <c:pt idx="6">
                  <c:v>47822.368421052612</c:v>
                </c:pt>
                <c:pt idx="7">
                  <c:v>47620.437956204361</c:v>
                </c:pt>
                <c:pt idx="8">
                  <c:v>46709.864603481619</c:v>
                </c:pt>
                <c:pt idx="9">
                  <c:v>45834.862385321125</c:v>
                </c:pt>
                <c:pt idx="10">
                  <c:v>45816.666666666664</c:v>
                </c:pt>
                <c:pt idx="11">
                  <c:v>41928.26442307698</c:v>
                </c:pt>
                <c:pt idx="12">
                  <c:v>40530.612244897951</c:v>
                </c:pt>
                <c:pt idx="13">
                  <c:v>37984.931568754</c:v>
                </c:pt>
                <c:pt idx="14">
                  <c:v>37027.139874739041</c:v>
                </c:pt>
              </c:numCache>
            </c:numRef>
          </c:val>
        </c:ser>
        <c:gapWidth val="20"/>
        <c:overlap val="-15"/>
        <c:axId val="386818816"/>
        <c:axId val="386820352"/>
      </c:barChart>
      <c:barChart>
        <c:barDir val="bar"/>
        <c:grouping val="clustered"/>
        <c:ser>
          <c:idx val="0"/>
          <c:order val="1"/>
          <c:tx>
            <c:strRef>
              <c:f>'renta nacionalidades'!$F$4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1"/>
            </a:gradFill>
          </c:spPr>
          <c:dLbls>
            <c:dLbl>
              <c:idx val="0"/>
              <c:layout>
                <c:manualLayout>
                  <c:x val="0.71376254568660358"/>
                  <c:y val="2.0472493940295247E-17"/>
                </c:manualLayout>
              </c:layout>
              <c:showVal val="1"/>
            </c:dLbl>
            <c:dLbl>
              <c:idx val="1"/>
              <c:layout>
                <c:manualLayout>
                  <c:x val="-0.78283634043046857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0.76012835101024767"/>
                  <c:y val="2.233564632688442E-3"/>
                </c:manualLayout>
              </c:layout>
              <c:showVal val="1"/>
            </c:dLbl>
            <c:dLbl>
              <c:idx val="3"/>
              <c:layout>
                <c:manualLayout>
                  <c:x val="-0.70779971862853253"/>
                  <c:y val="-2.2330370605367564E-3"/>
                </c:manualLayout>
              </c:layout>
              <c:showVal val="1"/>
            </c:dLbl>
            <c:dLbl>
              <c:idx val="4"/>
              <c:layout>
                <c:manualLayout>
                  <c:x val="0.63003673387585901"/>
                  <c:y val="-4.0944987880590653E-17"/>
                </c:manualLayout>
              </c:layout>
              <c:showVal val="1"/>
            </c:dLbl>
            <c:dLbl>
              <c:idx val="5"/>
              <c:layout>
                <c:manualLayout>
                  <c:x val="0.59817049212318174"/>
                  <c:y val="1.758573838822489E-7"/>
                </c:manualLayout>
              </c:layout>
              <c:showVal val="1"/>
            </c:dLbl>
            <c:dLbl>
              <c:idx val="6"/>
              <c:layout>
                <c:manualLayout>
                  <c:x val="-0.67817907566704172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-0.67189947496664526"/>
                  <c:y val="1.7585738388225048E-7"/>
                </c:manualLayout>
              </c:layout>
              <c:showVal val="1"/>
            </c:dLbl>
            <c:dLbl>
              <c:idx val="8"/>
              <c:layout>
                <c:manualLayout>
                  <c:x val="0.56468000258429318"/>
                  <c:y val="-2.2330370605368791E-3"/>
                </c:manualLayout>
              </c:layout>
              <c:showVal val="1"/>
            </c:dLbl>
            <c:dLbl>
              <c:idx val="9"/>
              <c:layout>
                <c:manualLayout>
                  <c:x val="0.55840073151307734"/>
                  <c:y val="3.5171476776449795E-7"/>
                </c:manualLayout>
              </c:layout>
              <c:showVal val="1"/>
            </c:dLbl>
            <c:dLbl>
              <c:idx val="10"/>
              <c:layout>
                <c:manualLayout>
                  <c:x val="0.56258537395771258"/>
                  <c:y val="5.2757215164674663E-7"/>
                </c:manualLayout>
              </c:layout>
              <c:showVal val="1"/>
            </c:dLbl>
            <c:dLbl>
              <c:idx val="11"/>
              <c:layout>
                <c:manualLayout>
                  <c:x val="-0.619570842584929"/>
                  <c:y val="1.7585738388225048E-7"/>
                </c:manualLayout>
              </c:layout>
              <c:showVal val="1"/>
            </c:dLbl>
            <c:dLbl>
              <c:idx val="12"/>
              <c:layout>
                <c:manualLayout>
                  <c:x val="0.51025773046353773"/>
                  <c:y val="3.5171476776449795E-7"/>
                </c:manualLayout>
              </c:layout>
              <c:showVal val="1"/>
            </c:dLbl>
            <c:dLbl>
              <c:idx val="13"/>
              <c:layout>
                <c:manualLayout>
                  <c:x val="-0.57085659416582724"/>
                  <c:y val="3.5171476776449795E-7"/>
                </c:manualLayout>
              </c:layout>
              <c:showVal val="1"/>
            </c:dLbl>
            <c:dLbl>
              <c:idx val="14"/>
              <c:layout>
                <c:manualLayout>
                  <c:x val="0.44902301207233875"/>
                  <c:y val="2.2333887753045786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50000"/>
                    </a:schemeClr>
                  </a:gs>
                </a:gsLst>
                <a:lin ang="5400000" scaled="1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cat>
            <c:strRef>
              <c:f>'renta nacionalidades'!$C$5:$C$19</c:f>
              <c:strCache>
                <c:ptCount val="15"/>
                <c:pt idx="0">
                  <c:v>Irlanda (Eire)</c:v>
                </c:pt>
                <c:pt idx="1">
                  <c:v>Dinamarca</c:v>
                </c:pt>
                <c:pt idx="2">
                  <c:v>Noruega</c:v>
                </c:pt>
                <c:pt idx="3">
                  <c:v>Total nórdicos</c:v>
                </c:pt>
                <c:pt idx="4">
                  <c:v>Suiza + Austria</c:v>
                </c:pt>
                <c:pt idx="5">
                  <c:v>Finlandia</c:v>
                </c:pt>
                <c:pt idx="6">
                  <c:v>Suecia</c:v>
                </c:pt>
                <c:pt idx="7">
                  <c:v>Holanda</c:v>
                </c:pt>
                <c:pt idx="8">
                  <c:v>Alemania</c:v>
                </c:pt>
                <c:pt idx="9">
                  <c:v>Bélgica</c:v>
                </c:pt>
                <c:pt idx="10">
                  <c:v>Francia</c:v>
                </c:pt>
                <c:pt idx="11">
                  <c:v>Todos los países</c:v>
                </c:pt>
                <c:pt idx="12">
                  <c:v>Italia</c:v>
                </c:pt>
                <c:pt idx="13">
                  <c:v>Británicos</c:v>
                </c:pt>
                <c:pt idx="14">
                  <c:v>España</c:v>
                </c:pt>
              </c:strCache>
            </c:strRef>
          </c:cat>
          <c:val>
            <c:numRef>
              <c:f>'renta nacionalidades'!$F$5:$F$19</c:f>
              <c:numCache>
                <c:formatCode>0.0%</c:formatCode>
                <c:ptCount val="15"/>
                <c:pt idx="0">
                  <c:v>0.18797923291783714</c:v>
                </c:pt>
                <c:pt idx="1">
                  <c:v>-1.9201864104655519E-2</c:v>
                </c:pt>
                <c:pt idx="2">
                  <c:v>-4.6468791017283961E-2</c:v>
                </c:pt>
                <c:pt idx="3">
                  <c:v>-3.7042277180337368E-2</c:v>
                </c:pt>
                <c:pt idx="4">
                  <c:v>3.4251427745247476E-2</c:v>
                </c:pt>
                <c:pt idx="5">
                  <c:v>2.4767558738535866E-2</c:v>
                </c:pt>
                <c:pt idx="6">
                  <c:v>-9.3879816303975461E-2</c:v>
                </c:pt>
                <c:pt idx="7">
                  <c:v>-0.14069400107446006</c:v>
                </c:pt>
                <c:pt idx="8">
                  <c:v>4.1162688552322413E-2</c:v>
                </c:pt>
                <c:pt idx="9">
                  <c:v>2.6647929150979133E-2</c:v>
                </c:pt>
                <c:pt idx="10">
                  <c:v>0.19129772780510668</c:v>
                </c:pt>
                <c:pt idx="11">
                  <c:v>-2.2350687498562394E-2</c:v>
                </c:pt>
                <c:pt idx="12">
                  <c:v>9.5421952564809454E-2</c:v>
                </c:pt>
                <c:pt idx="13">
                  <c:v>-0.14137874644285375</c:v>
                </c:pt>
                <c:pt idx="14">
                  <c:v>0.12725077972167531</c:v>
                </c:pt>
              </c:numCache>
            </c:numRef>
          </c:val>
        </c:ser>
        <c:gapWidth val="36"/>
        <c:axId val="386848256"/>
        <c:axId val="386846720"/>
      </c:barChart>
      <c:catAx>
        <c:axId val="386818816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>
                <a:solidFill>
                  <a:srgbClr val="000080"/>
                </a:solidFill>
              </a:defRPr>
            </a:pPr>
            <a:endParaRPr lang="es-ES"/>
          </a:p>
        </c:txPr>
        <c:crossAx val="386820352"/>
        <c:crosses val="autoZero"/>
        <c:auto val="1"/>
        <c:lblAlgn val="ctr"/>
        <c:lblOffset val="100"/>
      </c:catAx>
      <c:valAx>
        <c:axId val="386820352"/>
        <c:scaling>
          <c:orientation val="minMax"/>
        </c:scaling>
        <c:delete val="1"/>
        <c:axPos val="t"/>
        <c:numFmt formatCode="#,##0.0" sourceLinked="1"/>
        <c:tickLblPos val="none"/>
        <c:crossAx val="386818816"/>
        <c:crosses val="autoZero"/>
        <c:crossBetween val="between"/>
      </c:valAx>
      <c:valAx>
        <c:axId val="386846720"/>
        <c:scaling>
          <c:orientation val="minMax"/>
        </c:scaling>
        <c:delete val="1"/>
        <c:axPos val="t"/>
        <c:numFmt formatCode="0.0%" sourceLinked="1"/>
        <c:tickLblPos val="none"/>
        <c:crossAx val="386848256"/>
        <c:crosses val="autoZero"/>
        <c:crossBetween val="between"/>
      </c:valAx>
      <c:catAx>
        <c:axId val="386848256"/>
        <c:scaling>
          <c:orientation val="maxMin"/>
        </c:scaling>
        <c:delete val="1"/>
        <c:axPos val="l"/>
        <c:tickLblPos val="none"/>
        <c:crossAx val="386846720"/>
        <c:crosses val="autoZero"/>
        <c:auto val="1"/>
        <c:lblAlgn val="ctr"/>
        <c:lblOffset val="100"/>
      </c:catAx>
    </c:plotArea>
    <c:legend>
      <c:legendPos val="t"/>
      <c:layout>
        <c:manualLayout>
          <c:xMode val="edge"/>
          <c:yMode val="edge"/>
          <c:x val="0.28297758653425265"/>
          <c:y val="9.6035717338096044E-2"/>
          <c:w val="0.47744808999667754"/>
          <c:h val="4.309473120726447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'ACOMPAÑANTES '!$C$4:$F$4</c:f>
          <c:strCache>
            <c:ptCount val="1"/>
            <c:pt idx="0">
              <c:v>RELACIÓN CON LOS ACOMPAÑANTES DE LOS TURISTAS EN TENERIFE (%)</c:v>
            </c:pt>
          </c:strCache>
        </c:strRef>
      </c:tx>
      <c:layout>
        <c:manualLayout>
          <c:xMode val="edge"/>
          <c:yMode val="edge"/>
          <c:x val="0.11998778334526367"/>
          <c:y val="0"/>
        </c:manualLayout>
      </c:layout>
      <c:overlay val="1"/>
      <c:txPr>
        <a:bodyPr/>
        <a:lstStyle/>
        <a:p>
          <a:pPr>
            <a:defRPr sz="1400">
              <a:solidFill>
                <a:srgbClr val="003399"/>
              </a:solidFill>
            </a:defRPr>
          </a:pPr>
          <a:endParaRPr lang="es-ES"/>
        </a:p>
      </c:txPr>
    </c:title>
    <c:view3D>
      <c:rAngAx val="1"/>
    </c:view3D>
    <c:plotArea>
      <c:layout>
        <c:manualLayout>
          <c:layoutTarget val="inner"/>
          <c:xMode val="edge"/>
          <c:yMode val="edge"/>
          <c:x val="0.30364438081603434"/>
          <c:y val="0.16428175512246374"/>
          <c:w val="0.66968895251729954"/>
          <c:h val="0.81204974655330331"/>
        </c:manualLayout>
      </c:layout>
      <c:bar3DChart>
        <c:barDir val="bar"/>
        <c:grouping val="clustered"/>
        <c:ser>
          <c:idx val="0"/>
          <c:order val="0"/>
          <c:tx>
            <c:strRef>
              <c:f>'ACOMPAÑANTES '!$E$5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050" b="1">
                    <a:solidFill>
                      <a:srgbClr val="003399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'ACOMPAÑANTES '!$C$6:$C$13</c:f>
              <c:strCache>
                <c:ptCount val="8"/>
                <c:pt idx="0">
                  <c:v>Pareja</c:v>
                </c:pt>
                <c:pt idx="1">
                  <c:v>Pareja e hijos</c:v>
                </c:pt>
                <c:pt idx="2">
                  <c:v>Amigos</c:v>
                </c:pt>
                <c:pt idx="3">
                  <c:v>Otros familiares</c:v>
                </c:pt>
                <c:pt idx="4">
                  <c:v>Sólo</c:v>
                </c:pt>
                <c:pt idx="5">
                  <c:v>Con hijos/nietos (sin pareja)</c:v>
                </c:pt>
                <c:pt idx="6">
                  <c:v>No contesta</c:v>
                </c:pt>
                <c:pt idx="7">
                  <c:v>Otras relaciones</c:v>
                </c:pt>
              </c:strCache>
            </c:strRef>
          </c:cat>
          <c:val>
            <c:numRef>
              <c:f>'ACOMPAÑANTES '!$E$6:$E$13</c:f>
              <c:numCache>
                <c:formatCode>0.0</c:formatCode>
                <c:ptCount val="8"/>
                <c:pt idx="0">
                  <c:v>56.565281899109792</c:v>
                </c:pt>
                <c:pt idx="1">
                  <c:v>12.926557863501484</c:v>
                </c:pt>
                <c:pt idx="2">
                  <c:v>9.4584569732937691</c:v>
                </c:pt>
                <c:pt idx="3">
                  <c:v>8.1973293768545989</c:v>
                </c:pt>
                <c:pt idx="4">
                  <c:v>7.2514836795252222</c:v>
                </c:pt>
                <c:pt idx="5">
                  <c:v>2.9117210682492582</c:v>
                </c:pt>
                <c:pt idx="6">
                  <c:v>1.7247774480712166</c:v>
                </c:pt>
                <c:pt idx="7">
                  <c:v>0.96439169139465875</c:v>
                </c:pt>
              </c:numCache>
            </c:numRef>
          </c:val>
        </c:ser>
        <c:ser>
          <c:idx val="1"/>
          <c:order val="1"/>
          <c:tx>
            <c:strRef>
              <c:f>'ACOMPAÑANTES '!$D$5</c:f>
              <c:strCache>
                <c:ptCount val="1"/>
                <c:pt idx="0">
                  <c:v>I semestre 2008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0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050" b="1">
                    <a:solidFill>
                      <a:srgbClr val="003399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'ACOMPAÑANTES '!$C$6:$C$13</c:f>
              <c:strCache>
                <c:ptCount val="8"/>
                <c:pt idx="0">
                  <c:v>Pareja</c:v>
                </c:pt>
                <c:pt idx="1">
                  <c:v>Pareja e hijos</c:v>
                </c:pt>
                <c:pt idx="2">
                  <c:v>Amigos</c:v>
                </c:pt>
                <c:pt idx="3">
                  <c:v>Otros familiares</c:v>
                </c:pt>
                <c:pt idx="4">
                  <c:v>Sólo</c:v>
                </c:pt>
                <c:pt idx="5">
                  <c:v>Con hijos/nietos (sin pareja)</c:v>
                </c:pt>
                <c:pt idx="6">
                  <c:v>No contesta</c:v>
                </c:pt>
                <c:pt idx="7">
                  <c:v>Otras relaciones</c:v>
                </c:pt>
              </c:strCache>
            </c:strRef>
          </c:cat>
          <c:val>
            <c:numRef>
              <c:f>'ACOMPAÑANTES '!$D$6:$D$13</c:f>
              <c:numCache>
                <c:formatCode>0.0</c:formatCode>
                <c:ptCount val="8"/>
                <c:pt idx="0">
                  <c:v>56.960839422896761</c:v>
                </c:pt>
                <c:pt idx="1">
                  <c:v>15.120854412591344</c:v>
                </c:pt>
                <c:pt idx="2">
                  <c:v>9.0687652239085637</c:v>
                </c:pt>
                <c:pt idx="3">
                  <c:v>8.0382237211916809</c:v>
                </c:pt>
                <c:pt idx="4">
                  <c:v>5.3962900505902196</c:v>
                </c:pt>
                <c:pt idx="5">
                  <c:v>3.1103616263818625</c:v>
                </c:pt>
                <c:pt idx="6">
                  <c:v>1.5926550496533634</c:v>
                </c:pt>
                <c:pt idx="7">
                  <c:v>0.71201049278620943</c:v>
                </c:pt>
              </c:numCache>
            </c:numRef>
          </c:val>
        </c:ser>
        <c:gapWidth val="35"/>
        <c:gapDepth val="45"/>
        <c:shape val="box"/>
        <c:axId val="387015424"/>
        <c:axId val="387016960"/>
        <c:axId val="0"/>
      </c:bar3DChart>
      <c:catAx>
        <c:axId val="387015424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 b="1">
                <a:solidFill>
                  <a:srgbClr val="003399"/>
                </a:solidFill>
              </a:defRPr>
            </a:pPr>
            <a:endParaRPr lang="es-ES"/>
          </a:p>
        </c:txPr>
        <c:crossAx val="387016960"/>
        <c:crosses val="autoZero"/>
        <c:auto val="1"/>
        <c:lblAlgn val="ctr"/>
        <c:lblOffset val="100"/>
      </c:catAx>
      <c:valAx>
        <c:axId val="387016960"/>
        <c:scaling>
          <c:orientation val="minMax"/>
        </c:scaling>
        <c:delete val="1"/>
        <c:axPos val="t"/>
        <c:numFmt formatCode="0.0" sourceLinked="1"/>
        <c:tickLblPos val="none"/>
        <c:crossAx val="38701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7984862801240773"/>
          <c:y val="0.11270433960764982"/>
          <c:w val="0.48361956573610132"/>
          <c:h val="5.5260110224581126E-2"/>
        </c:manualLayout>
      </c:layout>
      <c:txPr>
        <a:bodyPr/>
        <a:lstStyle/>
        <a:p>
          <a:pPr>
            <a:defRPr sz="1100" b="0">
              <a:solidFill>
                <a:srgbClr val="003399"/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GASTO!$C$3</c:f>
          <c:strCache>
            <c:ptCount val="1"/>
            <c:pt idx="0">
              <c:v>EVOLUCIÓN GASTO MEDIO DE LOS TURISTAS EN TENERIFE</c:v>
            </c:pt>
          </c:strCache>
        </c:strRef>
      </c:tx>
      <c:layout>
        <c:manualLayout>
          <c:xMode val="edge"/>
          <c:yMode val="edge"/>
          <c:x val="0.13423032998737774"/>
          <c:y val="0"/>
        </c:manualLayout>
      </c:layout>
      <c:overlay val="1"/>
      <c:txPr>
        <a:bodyPr/>
        <a:lstStyle/>
        <a:p>
          <a:pPr>
            <a:defRPr sz="1600">
              <a:solidFill>
                <a:srgbClr val="000080"/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811905191240408E-2"/>
          <c:y val="0.24269793830582181"/>
          <c:w val="0.95134659694255752"/>
          <c:h val="0.75628885525289014"/>
        </c:manualLayout>
      </c:layout>
      <c:barChart>
        <c:barDir val="col"/>
        <c:grouping val="clustered"/>
        <c:ser>
          <c:idx val="1"/>
          <c:order val="0"/>
          <c:tx>
            <c:strRef>
              <c:f>GASTO!$D$5</c:f>
              <c:strCache>
                <c:ptCount val="1"/>
                <c:pt idx="0">
                  <c:v>I semestre 2008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2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GASTO!$C$6:$C$7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GASTO!$D$6:$D$7</c:f>
              <c:numCache>
                <c:formatCode>#,##0.00</c:formatCode>
                <c:ptCount val="2"/>
                <c:pt idx="0">
                  <c:v>612.71381632662872</c:v>
                </c:pt>
                <c:pt idx="1">
                  <c:v>367.78971450572868</c:v>
                </c:pt>
              </c:numCache>
            </c:numRef>
          </c:val>
        </c:ser>
        <c:ser>
          <c:idx val="0"/>
          <c:order val="1"/>
          <c:tx>
            <c:strRef>
              <c:f>GASTO!$E$5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2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GASTO!$C$6:$C$7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GASTO!$E$6:$E$7</c:f>
              <c:numCache>
                <c:formatCode>#,##0.00</c:formatCode>
                <c:ptCount val="2"/>
                <c:pt idx="0">
                  <c:v>619.50112204586367</c:v>
                </c:pt>
                <c:pt idx="1">
                  <c:v>353.32309931673603</c:v>
                </c:pt>
              </c:numCache>
            </c:numRef>
          </c:val>
        </c:ser>
        <c:gapWidth val="84"/>
        <c:overlap val="-3"/>
        <c:axId val="387203840"/>
        <c:axId val="387205376"/>
      </c:barChart>
      <c:barChart>
        <c:barDir val="col"/>
        <c:grouping val="clustered"/>
        <c:ser>
          <c:idx val="2"/>
          <c:order val="2"/>
          <c:tx>
            <c:strRef>
              <c:f>GASTO!$F$5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7.6335877862595434E-3"/>
                  <c:y val="-0.16445702276333971"/>
                </c:manualLayout>
              </c:layout>
              <c:showVal val="1"/>
            </c:dLbl>
            <c:dLbl>
              <c:idx val="1"/>
              <c:layout>
                <c:manualLayout>
                  <c:x val="-5.0890585241730336E-3"/>
                  <c:y val="0.22944340780178496"/>
                </c:manualLayout>
              </c:layout>
              <c:showVal val="1"/>
            </c:dLbl>
            <c:spPr>
              <a:gradFill>
                <a:gsLst>
                  <a:gs pos="0">
                    <a:prstClr val="white">
                      <a:lumMod val="65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GASTO!$C$6:$C$7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GASTO!$F$6:$F$7</c:f>
              <c:numCache>
                <c:formatCode>0.0%</c:formatCode>
                <c:ptCount val="2"/>
                <c:pt idx="0">
                  <c:v>1.1077448456975336E-2</c:v>
                </c:pt>
                <c:pt idx="1">
                  <c:v>-3.9333930826299213E-2</c:v>
                </c:pt>
              </c:numCache>
            </c:numRef>
          </c:val>
        </c:ser>
        <c:gapWidth val="84"/>
        <c:overlap val="-3"/>
        <c:axId val="387212800"/>
        <c:axId val="387211264"/>
      </c:barChart>
      <c:catAx>
        <c:axId val="3872038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rgbClr val="000080"/>
                </a:solidFill>
              </a:defRPr>
            </a:pPr>
            <a:endParaRPr lang="es-ES"/>
          </a:p>
        </c:txPr>
        <c:crossAx val="387205376"/>
        <c:crosses val="autoZero"/>
        <c:auto val="1"/>
        <c:lblAlgn val="ctr"/>
        <c:lblOffset val="100"/>
      </c:catAx>
      <c:valAx>
        <c:axId val="387205376"/>
        <c:scaling>
          <c:orientation val="minMax"/>
        </c:scaling>
        <c:delete val="1"/>
        <c:axPos val="l"/>
        <c:numFmt formatCode="#,##0.00" sourceLinked="1"/>
        <c:tickLblPos val="none"/>
        <c:crossAx val="387203840"/>
        <c:crosses val="autoZero"/>
        <c:crossBetween val="between"/>
      </c:valAx>
      <c:valAx>
        <c:axId val="387211264"/>
        <c:scaling>
          <c:orientation val="minMax"/>
        </c:scaling>
        <c:delete val="1"/>
        <c:axPos val="r"/>
        <c:numFmt formatCode="0.0%" sourceLinked="1"/>
        <c:tickLblPos val="none"/>
        <c:crossAx val="387212800"/>
        <c:crosses val="max"/>
        <c:crossBetween val="between"/>
      </c:valAx>
      <c:catAx>
        <c:axId val="387212800"/>
        <c:scaling>
          <c:orientation val="minMax"/>
        </c:scaling>
        <c:delete val="1"/>
        <c:axPos val="b"/>
        <c:tickLblPos val="none"/>
        <c:crossAx val="387211264"/>
        <c:crosses val="autoZero"/>
        <c:auto val="1"/>
        <c:lblAlgn val="ctr"/>
        <c:lblOffset val="100"/>
      </c:catAx>
      <c:spPr>
        <a:noFill/>
      </c:spPr>
    </c:plotArea>
    <c:legend>
      <c:legendPos val="t"/>
      <c:layout>
        <c:manualLayout>
          <c:xMode val="edge"/>
          <c:yMode val="edge"/>
          <c:x val="0.16280559395724389"/>
          <c:y val="0.17798223365359489"/>
          <c:w val="0.67947767025305084"/>
          <c:h val="5.0335179918794083E-2"/>
        </c:manualLayout>
      </c:layout>
      <c:txPr>
        <a:bodyPr/>
        <a:lstStyle/>
        <a:p>
          <a:pPr>
            <a:defRPr sz="1200">
              <a:solidFill>
                <a:srgbClr val="000080"/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GASTO!$C$3</c:f>
          <c:strCache>
            <c:ptCount val="1"/>
            <c:pt idx="0">
              <c:v>EVOLUCIÓN GASTO MEDIO DE LOS TURISTAS EN TENERIFE</c:v>
            </c:pt>
          </c:strCache>
        </c:strRef>
      </c:tx>
      <c:overlay val="1"/>
      <c:txPr>
        <a:bodyPr/>
        <a:lstStyle/>
        <a:p>
          <a:pPr>
            <a:defRPr sz="1600">
              <a:solidFill>
                <a:srgbClr val="000080"/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3208110436577202E-2"/>
          <c:y val="0.28950908631029382"/>
          <c:w val="0.95134659694255752"/>
          <c:h val="0.66996478234174262"/>
        </c:manualLayout>
      </c:layout>
      <c:barChart>
        <c:barDir val="col"/>
        <c:grouping val="clustered"/>
        <c:ser>
          <c:idx val="1"/>
          <c:order val="0"/>
          <c:tx>
            <c:strRef>
              <c:f>GASTO!$D$10</c:f>
              <c:strCache>
                <c:ptCount val="1"/>
                <c:pt idx="0">
                  <c:v>I semestre 2008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2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GASTO!$C$11:$C$12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GASTO!$D$11:$D$12</c:f>
              <c:numCache>
                <c:formatCode>#,##0.00</c:formatCode>
                <c:ptCount val="2"/>
                <c:pt idx="0">
                  <c:v>65.200912378702711</c:v>
                </c:pt>
                <c:pt idx="1">
                  <c:v>39.301046480629189</c:v>
                </c:pt>
              </c:numCache>
            </c:numRef>
          </c:val>
        </c:ser>
        <c:ser>
          <c:idx val="0"/>
          <c:order val="1"/>
          <c:tx>
            <c:strRef>
              <c:f>GASTO!$E$10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2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GASTO!$C$11:$C$12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GASTO!$E$11:$E$12</c:f>
              <c:numCache>
                <c:formatCode>#,##0.00</c:formatCode>
                <c:ptCount val="2"/>
                <c:pt idx="0">
                  <c:v>62.431329898946792</c:v>
                </c:pt>
                <c:pt idx="1">
                  <c:v>35.931389038883296</c:v>
                </c:pt>
              </c:numCache>
            </c:numRef>
          </c:val>
        </c:ser>
        <c:gapWidth val="84"/>
        <c:overlap val="-3"/>
        <c:axId val="387233664"/>
        <c:axId val="387235200"/>
      </c:barChart>
      <c:barChart>
        <c:barDir val="col"/>
        <c:grouping val="clustered"/>
        <c:ser>
          <c:idx val="2"/>
          <c:order val="2"/>
          <c:tx>
            <c:strRef>
              <c:f>GASTO!$F$10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5267175572519087E-2"/>
                  <c:y val="0.21062676689223364"/>
                </c:manualLayout>
              </c:layout>
              <c:showVal val="1"/>
            </c:dLbl>
            <c:dLbl>
              <c:idx val="1"/>
              <c:layout>
                <c:manualLayout>
                  <c:x val="-7.6335877862595434E-3"/>
                  <c:y val="0.21130257065735766"/>
                </c:manualLayout>
              </c:layout>
              <c:showVal val="1"/>
            </c:dLbl>
            <c:spPr>
              <a:gradFill>
                <a:gsLst>
                  <a:gs pos="0">
                    <a:prstClr val="white">
                      <a:lumMod val="65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GASTO!$C$11:$C$12</c:f>
              <c:strCache>
                <c:ptCount val="2"/>
                <c:pt idx="0">
                  <c:v>Gasto en origen</c:v>
                </c:pt>
                <c:pt idx="1">
                  <c:v>Gasto en destino</c:v>
                </c:pt>
              </c:strCache>
            </c:strRef>
          </c:cat>
          <c:val>
            <c:numRef>
              <c:f>GASTO!$F$11:$F$12</c:f>
              <c:numCache>
                <c:formatCode>0.0%</c:formatCode>
                <c:ptCount val="2"/>
                <c:pt idx="0">
                  <c:v>-4.2477664479133592E-2</c:v>
                </c:pt>
                <c:pt idx="1">
                  <c:v>-8.5739636561757648E-2</c:v>
                </c:pt>
              </c:numCache>
            </c:numRef>
          </c:val>
        </c:ser>
        <c:gapWidth val="84"/>
        <c:overlap val="-3"/>
        <c:axId val="387451520"/>
        <c:axId val="387449984"/>
      </c:barChart>
      <c:catAx>
        <c:axId val="38723366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rgbClr val="000080"/>
                </a:solidFill>
              </a:defRPr>
            </a:pPr>
            <a:endParaRPr lang="es-ES"/>
          </a:p>
        </c:txPr>
        <c:crossAx val="387235200"/>
        <c:crosses val="autoZero"/>
        <c:auto val="1"/>
        <c:lblAlgn val="ctr"/>
        <c:lblOffset val="100"/>
      </c:catAx>
      <c:valAx>
        <c:axId val="387235200"/>
        <c:scaling>
          <c:orientation val="minMax"/>
        </c:scaling>
        <c:delete val="1"/>
        <c:axPos val="l"/>
        <c:numFmt formatCode="#,##0.00" sourceLinked="1"/>
        <c:tickLblPos val="none"/>
        <c:crossAx val="387233664"/>
        <c:crosses val="autoZero"/>
        <c:crossBetween val="between"/>
      </c:valAx>
      <c:valAx>
        <c:axId val="387449984"/>
        <c:scaling>
          <c:orientation val="minMax"/>
        </c:scaling>
        <c:delete val="1"/>
        <c:axPos val="r"/>
        <c:numFmt formatCode="0.0%" sourceLinked="1"/>
        <c:tickLblPos val="none"/>
        <c:crossAx val="387451520"/>
        <c:crosses val="max"/>
        <c:crossBetween val="between"/>
      </c:valAx>
      <c:catAx>
        <c:axId val="387451520"/>
        <c:scaling>
          <c:orientation val="minMax"/>
        </c:scaling>
        <c:delete val="1"/>
        <c:axPos val="b"/>
        <c:tickLblPos val="none"/>
        <c:crossAx val="387449984"/>
        <c:crosses val="autoZero"/>
        <c:auto val="1"/>
        <c:lblAlgn val="ctr"/>
        <c:lblOffset val="100"/>
      </c:catAx>
      <c:spPr>
        <a:noFill/>
      </c:spPr>
    </c:plotArea>
    <c:legend>
      <c:legendPos val="t"/>
      <c:layout>
        <c:manualLayout>
          <c:xMode val="edge"/>
          <c:yMode val="edge"/>
          <c:x val="0.16026106469515738"/>
          <c:y val="0.20262824289820924"/>
          <c:w val="0.68965578730139665"/>
          <c:h val="5.0335179918794083E-2"/>
        </c:manualLayout>
      </c:layout>
      <c:txPr>
        <a:bodyPr/>
        <a:lstStyle/>
        <a:p>
          <a:pPr>
            <a:defRPr sz="1200">
              <a:solidFill>
                <a:srgbClr val="000080"/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actualizaciones!$A$5</c:f>
          <c:strCache>
            <c:ptCount val="1"/>
            <c:pt idx="0">
              <c:v>DISTRIBUCIÓN DEL GASTO DE LOS TURISTAS EN DESTINO 
</c:v>
            </c:pt>
          </c:strCache>
        </c:strRef>
      </c:tx>
      <c:overlay val="1"/>
      <c:txPr>
        <a:bodyPr/>
        <a:lstStyle/>
        <a:p>
          <a:pPr>
            <a:defRPr sz="1600" b="1">
              <a:solidFill>
                <a:srgbClr val="000080"/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3343870198043431"/>
          <c:y val="0.14155267781609943"/>
          <c:w val="0.58475414349430088"/>
          <c:h val="0.80593664832991752"/>
        </c:manualLayout>
      </c:layout>
      <c:barChart>
        <c:barDir val="bar"/>
        <c:grouping val="clustered"/>
        <c:ser>
          <c:idx val="0"/>
          <c:order val="0"/>
          <c:tx>
            <c:strRef>
              <c:f>'Gasto partidas'!$G$4:$G$5</c:f>
              <c:strCache>
                <c:ptCount val="1"/>
                <c:pt idx="0">
                  <c:v>Peso cada concepto 2008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75000"/>
                  </a:srgbClr>
                </a:gs>
                <a:gs pos="50000">
                  <a:schemeClr val="tx2">
                    <a:lumMod val="20000"/>
                    <a:lumOff val="8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 w="95250"/>
            </a:sp3d>
          </c:spPr>
          <c:dLbls>
            <c:txPr>
              <a:bodyPr/>
              <a:lstStyle/>
              <a:p>
                <a:pPr>
                  <a:defRPr sz="1100" b="1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'Gasto partidas'!$C$6:$C$21</c:f>
              <c:strCache>
                <c:ptCount val="16"/>
                <c:pt idx="0">
                  <c:v>Restaurantes</c:v>
                </c:pt>
                <c:pt idx="1">
                  <c:v>Compras</c:v>
                </c:pt>
                <c:pt idx="2">
                  <c:v>Compras de comida</c:v>
                </c:pt>
                <c:pt idx="3">
                  <c:v>Extras alojamiento</c:v>
                </c:pt>
                <c:pt idx="4">
                  <c:v>Excursiones organizadas</c:v>
                </c:pt>
                <c:pt idx="5">
                  <c:v>Alquiler de coche</c:v>
                </c:pt>
                <c:pt idx="6">
                  <c:v>Ocio/ diversión/cultura</c:v>
                </c:pt>
                <c:pt idx="7">
                  <c:v>Alojamiento pagado en destino</c:v>
                </c:pt>
                <c:pt idx="8">
                  <c:v>Ocio nocturno</c:v>
                </c:pt>
                <c:pt idx="9">
                  <c:v>Transporte público</c:v>
                </c:pt>
                <c:pt idx="10">
                  <c:v>Actividades deportivas</c:v>
                </c:pt>
                <c:pt idx="11">
                  <c:v>Otros servicios fuera del alojamiento</c:v>
                </c:pt>
                <c:pt idx="12">
                  <c:v>Tratamientos salud</c:v>
                </c:pt>
                <c:pt idx="13">
                  <c:v>Casinos</c:v>
                </c:pt>
                <c:pt idx="14">
                  <c:v>Otros gastos</c:v>
                </c:pt>
                <c:pt idx="15">
                  <c:v>Time sharing</c:v>
                </c:pt>
              </c:strCache>
            </c:strRef>
          </c:cat>
          <c:val>
            <c:numRef>
              <c:f>'Gasto partidas'!$G$6:$G$21</c:f>
              <c:numCache>
                <c:formatCode>0.0%</c:formatCode>
                <c:ptCount val="16"/>
                <c:pt idx="0">
                  <c:v>0.30364975333615968</c:v>
                </c:pt>
                <c:pt idx="1">
                  <c:v>0.17047884595216276</c:v>
                </c:pt>
                <c:pt idx="2">
                  <c:v>0.13225804332377708</c:v>
                </c:pt>
                <c:pt idx="3">
                  <c:v>7.8044567887222666E-2</c:v>
                </c:pt>
                <c:pt idx="4">
                  <c:v>5.9252024703786092E-2</c:v>
                </c:pt>
                <c:pt idx="5">
                  <c:v>5.5440239089038335E-2</c:v>
                </c:pt>
                <c:pt idx="6">
                  <c:v>3.5652544843554283E-2</c:v>
                </c:pt>
                <c:pt idx="7">
                  <c:v>5.598210266183698E-2</c:v>
                </c:pt>
                <c:pt idx="8">
                  <c:v>2.7846374426468482E-2</c:v>
                </c:pt>
                <c:pt idx="9">
                  <c:v>2.7944119901343007E-2</c:v>
                </c:pt>
                <c:pt idx="10">
                  <c:v>1.3849371234114036E-2</c:v>
                </c:pt>
                <c:pt idx="11">
                  <c:v>1.3405218135896213E-2</c:v>
                </c:pt>
                <c:pt idx="12">
                  <c:v>8.1581695061294715E-3</c:v>
                </c:pt>
                <c:pt idx="13">
                  <c:v>3.3595909335841037E-3</c:v>
                </c:pt>
                <c:pt idx="14">
                  <c:v>6.7194355435192905E-3</c:v>
                </c:pt>
                <c:pt idx="15">
                  <c:v>7.9595985214108607E-3</c:v>
                </c:pt>
              </c:numCache>
            </c:numRef>
          </c:val>
        </c:ser>
        <c:dLbls>
          <c:showVal val="1"/>
        </c:dLbls>
        <c:gapWidth val="10"/>
        <c:axId val="378052608"/>
        <c:axId val="378054144"/>
      </c:barChart>
      <c:barChart>
        <c:barDir val="bar"/>
        <c:grouping val="clustered"/>
        <c:ser>
          <c:idx val="1"/>
          <c:order val="1"/>
          <c:tx>
            <c:strRef>
              <c:f>'Gasto partidas'!$F$4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1"/>
            </a:gradFill>
            <a:ln w="25400">
              <a:noFill/>
            </a:ln>
          </c:spPr>
          <c:dPt>
            <c:idx val="0"/>
            <c:spPr>
              <a:noFill/>
              <a:ln w="25400">
                <a:noFill/>
              </a:ln>
            </c:spPr>
          </c:dPt>
          <c:dPt>
            <c:idx val="1"/>
            <c:spPr>
              <a:noFill/>
              <a:ln w="25400">
                <a:noFill/>
              </a:ln>
            </c:spPr>
          </c:dPt>
          <c:dPt>
            <c:idx val="2"/>
            <c:spPr>
              <a:noFill/>
              <a:ln w="25400">
                <a:noFill/>
              </a:ln>
            </c:spPr>
          </c:dPt>
          <c:dPt>
            <c:idx val="3"/>
            <c:spPr>
              <a:noFill/>
              <a:ln w="25400">
                <a:noFill/>
              </a:ln>
            </c:spPr>
          </c:dPt>
          <c:dPt>
            <c:idx val="4"/>
            <c:spPr>
              <a:noFill/>
              <a:ln w="25400">
                <a:noFill/>
              </a:ln>
            </c:spPr>
          </c:dPt>
          <c:dPt>
            <c:idx val="5"/>
            <c:spPr>
              <a:noFill/>
              <a:ln w="25400">
                <a:noFill/>
              </a:ln>
            </c:spPr>
          </c:dPt>
          <c:dPt>
            <c:idx val="6"/>
            <c:spPr>
              <a:noFill/>
              <a:ln w="25400">
                <a:noFill/>
              </a:ln>
            </c:spPr>
          </c:dPt>
          <c:dPt>
            <c:idx val="7"/>
            <c:spPr>
              <a:noFill/>
              <a:ln w="25400">
                <a:noFill/>
              </a:ln>
            </c:spPr>
          </c:dPt>
          <c:dPt>
            <c:idx val="8"/>
            <c:spPr>
              <a:noFill/>
              <a:ln w="25400">
                <a:noFill/>
              </a:ln>
            </c:spPr>
          </c:dPt>
          <c:dPt>
            <c:idx val="9"/>
            <c:spPr>
              <a:noFill/>
              <a:ln w="25400">
                <a:noFill/>
              </a:ln>
            </c:spPr>
          </c:dPt>
          <c:dPt>
            <c:idx val="10"/>
            <c:spPr>
              <a:noFill/>
              <a:ln w="25400">
                <a:noFill/>
              </a:ln>
            </c:spPr>
          </c:dPt>
          <c:dPt>
            <c:idx val="11"/>
            <c:spPr>
              <a:noFill/>
              <a:ln w="25400">
                <a:noFill/>
              </a:ln>
            </c:spPr>
          </c:dPt>
          <c:dPt>
            <c:idx val="12"/>
            <c:spPr>
              <a:noFill/>
              <a:ln w="25400">
                <a:noFill/>
              </a:ln>
            </c:spPr>
          </c:dPt>
          <c:dPt>
            <c:idx val="13"/>
            <c:spPr>
              <a:noFill/>
              <a:ln w="25400">
                <a:noFill/>
              </a:ln>
            </c:spPr>
          </c:dPt>
          <c:dPt>
            <c:idx val="14"/>
            <c:spPr>
              <a:noFill/>
              <a:ln w="25400">
                <a:noFill/>
              </a:ln>
            </c:spPr>
          </c:dPt>
          <c:dPt>
            <c:idx val="15"/>
            <c:spPr>
              <a:noFill/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0.41958027274562737"/>
                  <c:y val="1.8267138095341396E-3"/>
                </c:manualLayout>
              </c:layout>
              <c:showVal val="1"/>
            </c:dLbl>
            <c:dLbl>
              <c:idx val="1"/>
              <c:layout>
                <c:manualLayout>
                  <c:x val="-0.28344958978029861"/>
                  <c:y val="2.8922004584137741E-7"/>
                </c:manualLayout>
              </c:layout>
              <c:showVal val="1"/>
            </c:dLbl>
            <c:dLbl>
              <c:idx val="2"/>
              <c:layout>
                <c:manualLayout>
                  <c:x val="-0.1491838555145642"/>
                  <c:y val="2.8922004584137741E-7"/>
                </c:manualLayout>
              </c:layout>
              <c:showVal val="1"/>
            </c:dLbl>
            <c:dLbl>
              <c:idx val="3"/>
              <c:layout>
                <c:manualLayout>
                  <c:x val="-6.7132573463282122E-2"/>
                  <c:y val="1.0411921650289588E-5"/>
                </c:manualLayout>
              </c:layout>
              <c:showVal val="1"/>
            </c:dLbl>
            <c:dLbl>
              <c:idx val="4"/>
              <c:layout>
                <c:manualLayout>
                  <c:x val="-0.18834469467540346"/>
                  <c:y val="1.816735717952612E-3"/>
                </c:manualLayout>
              </c:layout>
              <c:showVal val="1"/>
            </c:dLbl>
            <c:dLbl>
              <c:idx val="5"/>
              <c:layout>
                <c:manualLayout>
                  <c:x val="-1.6783069948424281E-2"/>
                  <c:y val="1.8267138095341396E-3"/>
                </c:manualLayout>
              </c:layout>
              <c:showVal val="1"/>
            </c:dLbl>
            <c:dLbl>
              <c:idx val="6"/>
              <c:layout>
                <c:manualLayout>
                  <c:x val="-3.9627773801002152E-2"/>
                  <c:y val="3.6733838022313383E-3"/>
                </c:manualLayout>
              </c:layout>
              <c:showVal val="1"/>
            </c:dLbl>
            <c:dLbl>
              <c:idx val="7"/>
              <c:layout>
                <c:manualLayout>
                  <c:x val="-0.43449883449883447"/>
                  <c:y val="1.4461002292068884E-7"/>
                </c:manualLayout>
              </c:layout>
              <c:showVal val="1"/>
            </c:dLbl>
            <c:dLbl>
              <c:idx val="8"/>
              <c:layout>
                <c:manualLayout>
                  <c:x val="7.8321971991263367E-2"/>
                  <c:y val="5.5099310933240846E-3"/>
                </c:manualLayout>
              </c:layout>
              <c:showVal val="1"/>
            </c:dLbl>
            <c:dLbl>
              <c:idx val="9"/>
              <c:layout>
                <c:manualLayout>
                  <c:x val="-9.3237156544243235E-3"/>
                  <c:y val="2.8922004584137741E-7"/>
                </c:manualLayout>
              </c:layout>
              <c:showVal val="1"/>
            </c:dLbl>
            <c:dLbl>
              <c:idx val="10"/>
              <c:layout>
                <c:manualLayout>
                  <c:x val="3.7297505643961669E-3"/>
                  <c:y val="1.8368365111385884E-3"/>
                </c:manualLayout>
              </c:layout>
              <c:showVal val="1"/>
            </c:dLbl>
            <c:dLbl>
              <c:idx val="11"/>
              <c:layout>
                <c:manualLayout>
                  <c:x val="9.3243029935943366E-3"/>
                  <c:y val="2.8922004584137741E-7"/>
                </c:manualLayout>
              </c:layout>
              <c:showVal val="1"/>
            </c:dLbl>
            <c:dLbl>
              <c:idx val="12"/>
              <c:layout>
                <c:manualLayout>
                  <c:x val="-1.3053319384028121E-2"/>
                  <c:y val="1.8267138095341396E-3"/>
                </c:manualLayout>
              </c:layout>
              <c:showVal val="1"/>
            </c:dLbl>
            <c:dLbl>
              <c:idx val="13"/>
              <c:layout>
                <c:manualLayout>
                  <c:x val="-0.22377622377622386"/>
                  <c:y val="3.6532830090453597E-3"/>
                </c:manualLayout>
              </c:layout>
              <c:showVal val="1"/>
            </c:dLbl>
            <c:dLbl>
              <c:idx val="14"/>
              <c:layout>
                <c:manualLayout>
                  <c:x val="-2.2377328708037391E-2"/>
                  <c:y val="-1.9811573140134362E-5"/>
                </c:manualLayout>
              </c:layout>
              <c:showVal val="1"/>
            </c:dLbl>
            <c:dLbl>
              <c:idx val="15"/>
              <c:layout>
                <c:manualLayout>
                  <c:x val="-0.26853132169667604"/>
                  <c:y val="3.6733838022313383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1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cat>
            <c:strRef>
              <c:f>'Gasto partidas'!$C$6:$C$21</c:f>
              <c:strCache>
                <c:ptCount val="16"/>
                <c:pt idx="0">
                  <c:v>Restaurantes</c:v>
                </c:pt>
                <c:pt idx="1">
                  <c:v>Compras</c:v>
                </c:pt>
                <c:pt idx="2">
                  <c:v>Compras de comida</c:v>
                </c:pt>
                <c:pt idx="3">
                  <c:v>Extras alojamiento</c:v>
                </c:pt>
                <c:pt idx="4">
                  <c:v>Excursiones organizadas</c:v>
                </c:pt>
                <c:pt idx="5">
                  <c:v>Alquiler de coche</c:v>
                </c:pt>
                <c:pt idx="6">
                  <c:v>Ocio/ diversión/cultura</c:v>
                </c:pt>
                <c:pt idx="7">
                  <c:v>Alojamiento pagado en destino</c:v>
                </c:pt>
                <c:pt idx="8">
                  <c:v>Ocio nocturno</c:v>
                </c:pt>
                <c:pt idx="9">
                  <c:v>Transporte público</c:v>
                </c:pt>
                <c:pt idx="10">
                  <c:v>Actividades deportivas</c:v>
                </c:pt>
                <c:pt idx="11">
                  <c:v>Otros servicios fuera del alojamiento</c:v>
                </c:pt>
                <c:pt idx="12">
                  <c:v>Tratamientos salud</c:v>
                </c:pt>
                <c:pt idx="13">
                  <c:v>Casinos</c:v>
                </c:pt>
                <c:pt idx="14">
                  <c:v>Otros gastos</c:v>
                </c:pt>
                <c:pt idx="15">
                  <c:v>Time sharing</c:v>
                </c:pt>
              </c:strCache>
            </c:strRef>
          </c:cat>
          <c:val>
            <c:numRef>
              <c:f>'Gasto partidas'!$F$6:$F$21</c:f>
              <c:numCache>
                <c:formatCode>0.0%</c:formatCode>
                <c:ptCount val="16"/>
                <c:pt idx="0">
                  <c:v>-6.090743285159983E-2</c:v>
                </c:pt>
                <c:pt idx="1">
                  <c:v>-0.12801881337532384</c:v>
                </c:pt>
                <c:pt idx="2">
                  <c:v>-7.8154663970144367E-2</c:v>
                </c:pt>
                <c:pt idx="3">
                  <c:v>-9.7259542631741303E-2</c:v>
                </c:pt>
                <c:pt idx="4">
                  <c:v>-0.23916549430274714</c:v>
                </c:pt>
                <c:pt idx="5">
                  <c:v>-8.0271787593367727E-2</c:v>
                </c:pt>
                <c:pt idx="6">
                  <c:v>-0.12816658226126987</c:v>
                </c:pt>
                <c:pt idx="7">
                  <c:v>0.24545479356905653</c:v>
                </c:pt>
                <c:pt idx="8">
                  <c:v>-3.5610256290522835E-2</c:v>
                </c:pt>
                <c:pt idx="9">
                  <c:v>-0.11084505620869112</c:v>
                </c:pt>
                <c:pt idx="10">
                  <c:v>-0.12051393199130578</c:v>
                </c:pt>
                <c:pt idx="11">
                  <c:v>-0.11675617464658339</c:v>
                </c:pt>
                <c:pt idx="12">
                  <c:v>-0.14565795238221158</c:v>
                </c:pt>
                <c:pt idx="13">
                  <c:v>0</c:v>
                </c:pt>
                <c:pt idx="14">
                  <c:v>-0.16133415384719674</c:v>
                </c:pt>
                <c:pt idx="15">
                  <c:v>4.775730967056413E-2</c:v>
                </c:pt>
              </c:numCache>
            </c:numRef>
          </c:val>
        </c:ser>
        <c:dLbls>
          <c:showVal val="1"/>
        </c:dLbls>
        <c:axId val="378056064"/>
        <c:axId val="378070144"/>
      </c:barChart>
      <c:catAx>
        <c:axId val="378052608"/>
        <c:scaling>
          <c:orientation val="maxMin"/>
        </c:scaling>
        <c:axPos val="l"/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78054144"/>
        <c:crossesAt val="0"/>
        <c:auto val="1"/>
        <c:lblAlgn val="ctr"/>
        <c:lblOffset val="100"/>
        <c:tickLblSkip val="1"/>
        <c:tickMarkSkip val="1"/>
      </c:catAx>
      <c:valAx>
        <c:axId val="378054144"/>
        <c:scaling>
          <c:orientation val="minMax"/>
        </c:scaling>
        <c:axPos val="t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>
                    <a:solidFill>
                      <a:srgbClr val="000080"/>
                    </a:solidFill>
                  </a:rPr>
                  <a:t>FUENTE: Encuesta al Turismo Receptivo,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7283950617284001E-2"/>
              <c:y val="0.96575399992809163"/>
            </c:manualLayout>
          </c:layout>
          <c:spPr>
            <a:noFill/>
            <a:ln w="25400">
              <a:noFill/>
            </a:ln>
          </c:spPr>
        </c:title>
        <c:numFmt formatCode="0.0%" sourceLinked="1"/>
        <c:tickLblPos val="none"/>
        <c:spPr>
          <a:ln w="9525">
            <a:noFill/>
          </a:ln>
        </c:spPr>
        <c:crossAx val="378052608"/>
        <c:crosses val="autoZero"/>
        <c:crossBetween val="between"/>
      </c:valAx>
      <c:catAx>
        <c:axId val="378056064"/>
        <c:scaling>
          <c:orientation val="maxMin"/>
        </c:scaling>
        <c:delete val="1"/>
        <c:axPos val="l"/>
        <c:tickLblPos val="none"/>
        <c:crossAx val="378070144"/>
        <c:crosses val="autoZero"/>
        <c:auto val="1"/>
        <c:lblAlgn val="ctr"/>
        <c:lblOffset val="100"/>
      </c:catAx>
      <c:valAx>
        <c:axId val="378070144"/>
        <c:scaling>
          <c:orientation val="minMax"/>
        </c:scaling>
        <c:axPos val="b"/>
        <c:numFmt formatCode="0.0%" sourceLinked="1"/>
        <c:majorTickMark val="none"/>
        <c:tickLblPos val="none"/>
        <c:spPr>
          <a:ln w="9525">
            <a:noFill/>
          </a:ln>
        </c:spPr>
        <c:crossAx val="37805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853649762311179"/>
          <c:y val="8.8301482975785064E-2"/>
          <c:w val="0.54325319824532392"/>
          <c:h val="2.7115233883435851E-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100">
              <a:solidFill>
                <a:srgbClr val="000080"/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22" r="0.75000000000000422" t="1" header="0" footer="0"/>
    <c:pageSetup orientation="portrait"/>
    <c:legacyDrawingHF r:id="rId1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rgbClr val="000080"/>
                </a:solidFill>
              </a:defRPr>
            </a:pPr>
            <a:r>
              <a:rPr lang="es-ES" sz="1600" b="1" i="0" u="none" strike="noStrike" baseline="0">
                <a:solidFill>
                  <a:srgbClr val="000080"/>
                </a:solidFill>
              </a:rPr>
              <a:t>NIVEL DE FIDELIDAD: PORCENTAJE DE REPETICIÓN DE VISITAS A TENERIFE SEGÚN MERCADOS </a:t>
            </a:r>
            <a:endParaRPr lang="es-ES" sz="1600">
              <a:solidFill>
                <a:srgbClr val="000080"/>
              </a:solidFill>
            </a:endParaRPr>
          </a:p>
        </c:rich>
      </c:tx>
      <c:overlay val="1"/>
    </c:title>
    <c:plotArea>
      <c:layout>
        <c:manualLayout>
          <c:layoutTarget val="inner"/>
          <c:xMode val="edge"/>
          <c:yMode val="edge"/>
          <c:x val="0.10939759802751929"/>
          <c:y val="0.18347237668737826"/>
          <c:w val="0.83709962207803279"/>
          <c:h val="0.76004290424149301"/>
        </c:manualLayout>
      </c:layout>
      <c:barChart>
        <c:barDir val="bar"/>
        <c:grouping val="clustered"/>
        <c:ser>
          <c:idx val="0"/>
          <c:order val="0"/>
          <c:tx>
            <c:strRef>
              <c:f>fidelidad!$F$4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chemeClr val="tx2">
                    <a:lumMod val="50000"/>
                  </a:scheme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6"/>
            <c:spPr>
              <a:gradFill>
                <a:gsLst>
                  <a:gs pos="0">
                    <a:srgbClr val="F79646"/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/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8"/>
          </c:dPt>
          <c:dLbls>
            <c:txPr>
              <a:bodyPr/>
              <a:lstStyle/>
              <a:p>
                <a:pPr>
                  <a:defRPr sz="11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fidelidad!$C$6:$C$22</c:f>
              <c:strCache>
                <c:ptCount val="17"/>
                <c:pt idx="0">
                  <c:v>Británicos</c:v>
                </c:pt>
                <c:pt idx="1">
                  <c:v>Noruega</c:v>
                </c:pt>
                <c:pt idx="2">
                  <c:v>Finlandia</c:v>
                </c:pt>
                <c:pt idx="3">
                  <c:v>Irlanda (Eire)</c:v>
                </c:pt>
                <c:pt idx="4">
                  <c:v>Total nórdicos</c:v>
                </c:pt>
                <c:pt idx="5">
                  <c:v>Bélgica</c:v>
                </c:pt>
                <c:pt idx="6">
                  <c:v>Todos los países</c:v>
                </c:pt>
                <c:pt idx="7">
                  <c:v>Dinamarca</c:v>
                </c:pt>
                <c:pt idx="8">
                  <c:v>Suecia</c:v>
                </c:pt>
                <c:pt idx="9">
                  <c:v>España</c:v>
                </c:pt>
                <c:pt idx="10">
                  <c:v>Italia</c:v>
                </c:pt>
                <c:pt idx="11">
                  <c:v>Alemania</c:v>
                </c:pt>
                <c:pt idx="12">
                  <c:v>Holanda</c:v>
                </c:pt>
                <c:pt idx="13">
                  <c:v>Suiza + Austria</c:v>
                </c:pt>
                <c:pt idx="14">
                  <c:v>Francia</c:v>
                </c:pt>
                <c:pt idx="15">
                  <c:v>Rusia</c:v>
                </c:pt>
                <c:pt idx="16">
                  <c:v>Resto del Mundo</c:v>
                </c:pt>
              </c:strCache>
            </c:strRef>
          </c:cat>
          <c:val>
            <c:numRef>
              <c:f>fidelidad!$G$6:$G$22</c:f>
              <c:numCache>
                <c:formatCode>0.0</c:formatCode>
                <c:ptCount val="17"/>
                <c:pt idx="0">
                  <c:v>81.141304347826093</c:v>
                </c:pt>
                <c:pt idx="1">
                  <c:v>71.900826446280988</c:v>
                </c:pt>
                <c:pt idx="2">
                  <c:v>66.666666666666671</c:v>
                </c:pt>
                <c:pt idx="3">
                  <c:v>65.476190476190482</c:v>
                </c:pt>
                <c:pt idx="4">
                  <c:v>64.347826086956516</c:v>
                </c:pt>
                <c:pt idx="5">
                  <c:v>63.758389261744966</c:v>
                </c:pt>
                <c:pt idx="6">
                  <c:v>62.685459940652819</c:v>
                </c:pt>
                <c:pt idx="7">
                  <c:v>61.849710982658962</c:v>
                </c:pt>
                <c:pt idx="8">
                  <c:v>59.701492537313435</c:v>
                </c:pt>
                <c:pt idx="9">
                  <c:v>55.288888888888891</c:v>
                </c:pt>
                <c:pt idx="10">
                  <c:v>55.084745762711862</c:v>
                </c:pt>
                <c:pt idx="11">
                  <c:v>52.112676056338032</c:v>
                </c:pt>
                <c:pt idx="12">
                  <c:v>47.513812154696133</c:v>
                </c:pt>
                <c:pt idx="13">
                  <c:v>40.259740259740262</c:v>
                </c:pt>
                <c:pt idx="14">
                  <c:v>36.241610738255034</c:v>
                </c:pt>
                <c:pt idx="15">
                  <c:v>30.107526881720432</c:v>
                </c:pt>
                <c:pt idx="16">
                  <c:v>21.022727272727273</c:v>
                </c:pt>
              </c:numCache>
            </c:numRef>
          </c:val>
        </c:ser>
        <c:gapWidth val="18"/>
        <c:axId val="383974016"/>
        <c:axId val="386072960"/>
      </c:barChart>
      <c:barChart>
        <c:barDir val="bar"/>
        <c:grouping val="clustered"/>
        <c:ser>
          <c:idx val="1"/>
          <c:order val="1"/>
          <c:tx>
            <c:strRef>
              <c:f>fidelidad!$H$4</c:f>
              <c:strCache>
                <c:ptCount val="1"/>
                <c:pt idx="0">
                  <c:v>var. Interanual 09/08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Lbls>
            <c:dLbl>
              <c:idx val="0"/>
              <c:layout>
                <c:manualLayout>
                  <c:x val="0.72564358340837964"/>
                  <c:y val="3.9543079713905864E-7"/>
                </c:manualLayout>
              </c:layout>
              <c:showVal val="1"/>
            </c:dLbl>
            <c:dLbl>
              <c:idx val="1"/>
              <c:layout>
                <c:manualLayout>
                  <c:x val="0.6565004887585536"/>
                  <c:y val="-2.5107878464344533E-3"/>
                </c:manualLayout>
              </c:layout>
              <c:showVal val="1"/>
            </c:dLbl>
            <c:dLbl>
              <c:idx val="2"/>
              <c:layout>
                <c:manualLayout>
                  <c:x val="0.60443146219625776"/>
                  <c:y val="1.977153985695294E-7"/>
                </c:manualLayout>
              </c:layout>
              <c:showVal val="1"/>
            </c:dLbl>
            <c:dLbl>
              <c:idx val="3"/>
              <c:layout>
                <c:manualLayout>
                  <c:x val="-0.66852071643537303"/>
                  <c:y val="-2.5107878464344989E-3"/>
                </c:manualLayout>
              </c:layout>
              <c:showVal val="1"/>
            </c:dLbl>
            <c:dLbl>
              <c:idx val="4"/>
              <c:layout>
                <c:manualLayout>
                  <c:x val="0.5864887123713638"/>
                  <c:y val="3.9543079713905864E-7"/>
                </c:manualLayout>
              </c:layout>
              <c:showVal val="1"/>
            </c:dLbl>
            <c:dLbl>
              <c:idx val="5"/>
              <c:layout>
                <c:manualLayout>
                  <c:x val="-0.65458732614434922"/>
                  <c:y val="5.9314619570858822E-7"/>
                </c:manualLayout>
              </c:layout>
              <c:showVal val="1"/>
            </c:dLbl>
            <c:dLbl>
              <c:idx val="6"/>
              <c:layout>
                <c:manualLayout>
                  <c:x val="0.57677342384987851"/>
                  <c:y val="2.5113809926301592E-3"/>
                </c:manualLayout>
              </c:layout>
              <c:spPr>
                <a:gradFill>
                  <a:gsLst>
                    <a:gs pos="0">
                      <a:srgbClr val="F79646"/>
                    </a:gs>
                    <a:gs pos="50000">
                      <a:srgbClr val="F79646">
                        <a:lumMod val="20000"/>
                        <a:lumOff val="80000"/>
                      </a:srgbClr>
                    </a:gs>
                    <a:gs pos="100000">
                      <a:schemeClr val="accent6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/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57634408602150566"/>
                  <c:y val="2.5113809926301592E-3"/>
                </c:manualLayout>
              </c:layout>
              <c:showVal val="1"/>
            </c:dLbl>
            <c:dLbl>
              <c:idx val="8"/>
              <c:layout>
                <c:manualLayout>
                  <c:x val="-0.62493392138299431"/>
                  <c:y val="3.9543079713905864E-7"/>
                </c:manualLayout>
              </c:layout>
              <c:showVal val="1"/>
            </c:dLbl>
            <c:dLbl>
              <c:idx val="9"/>
              <c:layout>
                <c:manualLayout>
                  <c:x val="0.512870590589666"/>
                  <c:y val="5.9314619570858822E-7"/>
                </c:manualLayout>
              </c:layout>
              <c:showVal val="1"/>
            </c:dLbl>
            <c:dLbl>
              <c:idx val="10"/>
              <c:layout>
                <c:manualLayout>
                  <c:x val="0.50870067194679869"/>
                  <c:y val="5.9314619570858822E-7"/>
                </c:manualLayout>
              </c:layout>
              <c:showVal val="1"/>
            </c:dLbl>
            <c:dLbl>
              <c:idx val="11"/>
              <c:layout>
                <c:manualLayout>
                  <c:x val="0.48875855327468254"/>
                  <c:y val="-2.5105901310358805E-3"/>
                </c:manualLayout>
              </c:layout>
              <c:showVal val="1"/>
            </c:dLbl>
            <c:dLbl>
              <c:idx val="12"/>
              <c:layout>
                <c:manualLayout>
                  <c:x val="-0.5241680713664455"/>
                  <c:y val="-2.5105901310358805E-3"/>
                </c:manualLayout>
              </c:layout>
              <c:showVal val="1"/>
            </c:dLbl>
            <c:dLbl>
              <c:idx val="13"/>
              <c:layout>
                <c:manualLayout>
                  <c:x val="-0.47813594415067617"/>
                  <c:y val="1.9771539847746102E-7"/>
                </c:manualLayout>
              </c:layout>
              <c:showVal val="1"/>
            </c:dLbl>
            <c:dLbl>
              <c:idx val="14"/>
              <c:layout>
                <c:manualLayout>
                  <c:x val="-0.43732699101761896"/>
                  <c:y val="2.6992106212712112E-3"/>
                </c:manualLayout>
              </c:layout>
              <c:showVal val="1"/>
            </c:dLbl>
            <c:dLbl>
              <c:idx val="15"/>
              <c:layout>
                <c:manualLayout>
                  <c:x val="0.30055387504714437"/>
                  <c:y val="2.5115787080287281E-3"/>
                </c:manualLayout>
              </c:layout>
              <c:showVal val="1"/>
            </c:dLbl>
            <c:dLbl>
              <c:idx val="16"/>
              <c:layout>
                <c:manualLayout>
                  <c:x val="0.22873900293255131"/>
                  <c:y val="1.977153985695294E-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cat>
            <c:strRef>
              <c:f>fidelidad!$C$6:$C$22</c:f>
              <c:strCache>
                <c:ptCount val="17"/>
                <c:pt idx="0">
                  <c:v>Británicos</c:v>
                </c:pt>
                <c:pt idx="1">
                  <c:v>Noruega</c:v>
                </c:pt>
                <c:pt idx="2">
                  <c:v>Finlandia</c:v>
                </c:pt>
                <c:pt idx="3">
                  <c:v>Irlanda (Eire)</c:v>
                </c:pt>
                <c:pt idx="4">
                  <c:v>Total nórdicos</c:v>
                </c:pt>
                <c:pt idx="5">
                  <c:v>Bélgica</c:v>
                </c:pt>
                <c:pt idx="6">
                  <c:v>Todos los países</c:v>
                </c:pt>
                <c:pt idx="7">
                  <c:v>Dinamarca</c:v>
                </c:pt>
                <c:pt idx="8">
                  <c:v>Suecia</c:v>
                </c:pt>
                <c:pt idx="9">
                  <c:v>España</c:v>
                </c:pt>
                <c:pt idx="10">
                  <c:v>Italia</c:v>
                </c:pt>
                <c:pt idx="11">
                  <c:v>Alemania</c:v>
                </c:pt>
                <c:pt idx="12">
                  <c:v>Holanda</c:v>
                </c:pt>
                <c:pt idx="13">
                  <c:v>Suiza + Austria</c:v>
                </c:pt>
                <c:pt idx="14">
                  <c:v>Francia</c:v>
                </c:pt>
                <c:pt idx="15">
                  <c:v>Rusia</c:v>
                </c:pt>
                <c:pt idx="16">
                  <c:v>Resto del Mundo</c:v>
                </c:pt>
              </c:strCache>
            </c:strRef>
          </c:cat>
          <c:val>
            <c:numRef>
              <c:f>fidelidad!$H$6:$H$22</c:f>
              <c:numCache>
                <c:formatCode>0.0%</c:formatCode>
                <c:ptCount val="17"/>
                <c:pt idx="0">
                  <c:v>3.2805928590074585E-2</c:v>
                </c:pt>
                <c:pt idx="1">
                  <c:v>9.3702712140611988E-2</c:v>
                </c:pt>
                <c:pt idx="2">
                  <c:v>0.12765957446808507</c:v>
                </c:pt>
                <c:pt idx="3">
                  <c:v>-8.1221198156681829E-2</c:v>
                </c:pt>
                <c:pt idx="4">
                  <c:v>5.5233048295796561E-2</c:v>
                </c:pt>
                <c:pt idx="5">
                  <c:v>-5.1593959731543682E-2</c:v>
                </c:pt>
                <c:pt idx="6">
                  <c:v>4.8096177015238384E-2</c:v>
                </c:pt>
                <c:pt idx="7">
                  <c:v>2.8512047801519724E-2</c:v>
                </c:pt>
                <c:pt idx="8">
                  <c:v>-1.2414562700516107E-2</c:v>
                </c:pt>
                <c:pt idx="9">
                  <c:v>0.18491065076375812</c:v>
                </c:pt>
                <c:pt idx="10">
                  <c:v>0.23940677966101687</c:v>
                </c:pt>
                <c:pt idx="11">
                  <c:v>2.8539659006671769E-2</c:v>
                </c:pt>
                <c:pt idx="12">
                  <c:v>-9.7771432118691437E-2</c:v>
                </c:pt>
                <c:pt idx="13">
                  <c:v>-0.10389610389610382</c:v>
                </c:pt>
                <c:pt idx="14">
                  <c:v>-0.12080536912751672</c:v>
                </c:pt>
                <c:pt idx="15">
                  <c:v>0.19121084618980833</c:v>
                </c:pt>
                <c:pt idx="16">
                  <c:v>1.7942583732057482E-2</c:v>
                </c:pt>
              </c:numCache>
            </c:numRef>
          </c:val>
        </c:ser>
        <c:gapWidth val="18"/>
        <c:axId val="386076032"/>
        <c:axId val="386074496"/>
      </c:barChart>
      <c:catAx>
        <c:axId val="383974016"/>
        <c:scaling>
          <c:orientation val="maxMin"/>
        </c:scaling>
        <c:axPos val="l"/>
        <c:tickLblPos val="nextTo"/>
        <c:txPr>
          <a:bodyPr/>
          <a:lstStyle/>
          <a:p>
            <a:pPr>
              <a:defRPr sz="1100">
                <a:solidFill>
                  <a:srgbClr val="000080"/>
                </a:solidFill>
              </a:defRPr>
            </a:pPr>
            <a:endParaRPr lang="es-ES"/>
          </a:p>
        </c:txPr>
        <c:crossAx val="386072960"/>
        <c:crosses val="autoZero"/>
        <c:auto val="1"/>
        <c:lblAlgn val="ctr"/>
        <c:lblOffset val="100"/>
      </c:catAx>
      <c:valAx>
        <c:axId val="386072960"/>
        <c:scaling>
          <c:orientation val="minMax"/>
        </c:scaling>
        <c:delete val="1"/>
        <c:axPos val="t"/>
        <c:numFmt formatCode="0.0" sourceLinked="1"/>
        <c:tickLblPos val="none"/>
        <c:crossAx val="383974016"/>
        <c:crosses val="autoZero"/>
        <c:crossBetween val="between"/>
      </c:valAx>
      <c:valAx>
        <c:axId val="386074496"/>
        <c:scaling>
          <c:orientation val="minMax"/>
        </c:scaling>
        <c:delete val="1"/>
        <c:axPos val="t"/>
        <c:numFmt formatCode="0.0%" sourceLinked="1"/>
        <c:tickLblPos val="none"/>
        <c:crossAx val="386076032"/>
        <c:crosses val="autoZero"/>
        <c:crossBetween val="between"/>
      </c:valAx>
      <c:catAx>
        <c:axId val="386076032"/>
        <c:scaling>
          <c:orientation val="maxMin"/>
        </c:scaling>
        <c:delete val="1"/>
        <c:axPos val="r"/>
        <c:tickLblPos val="none"/>
        <c:crossAx val="386074496"/>
        <c:crosses val="max"/>
        <c:auto val="1"/>
        <c:lblAlgn val="ctr"/>
        <c:lblOffset val="100"/>
      </c:catAx>
      <c:spPr>
        <a:noFill/>
      </c:spPr>
    </c:plotArea>
    <c:legend>
      <c:legendPos val="t"/>
      <c:layout>
        <c:manualLayout>
          <c:xMode val="edge"/>
          <c:yMode val="edge"/>
          <c:x val="0.40115470170334427"/>
          <c:y val="0.12554927809165098"/>
          <c:w val="0.21314722023383439"/>
          <c:h val="4.845114699645585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printSettings>
    <c:headerFooter alignWithMargins="0"/>
    <c:pageMargins b="1" l="0.75000000000000466" r="0.75000000000000466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rgbClr val="000080"/>
                </a:solidFill>
              </a:defRPr>
            </a:pPr>
            <a:r>
              <a:rPr lang="es-ES"/>
              <a:t>PORCENTAJE DE TURISTAS SEGÚN ZONA DE ALOJAMIENTO (%)</a:t>
            </a:r>
          </a:p>
        </c:rich>
      </c:tx>
      <c:layout>
        <c:manualLayout>
          <c:xMode val="edge"/>
          <c:yMode val="edge"/>
          <c:x val="0.15271190150876968"/>
          <c:y val="1.8641881087737251E-2"/>
        </c:manualLayout>
      </c:layout>
      <c:spPr>
        <a:noFill/>
        <a:ln w="25400">
          <a:noFill/>
        </a:ln>
      </c:spPr>
    </c:title>
    <c:view3D>
      <c:rotX val="0"/>
      <c:perspective val="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9791749057929107"/>
          <c:y val="0.18254029894318471"/>
          <c:w val="0.6986820925154148"/>
          <c:h val="0.76580871476599055"/>
        </c:manualLayout>
      </c:layout>
      <c:bar3DChart>
        <c:barDir val="bar"/>
        <c:grouping val="clustered"/>
        <c:ser>
          <c:idx val="0"/>
          <c:order val="0"/>
          <c:tx>
            <c:strRef>
              <c:f>'Zonas de aloja Total y País '!$E$4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 rotWithShape="0"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1"/>
            </a:gra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2.4719032017850757E-2"/>
                  <c:y val="1.8872261853560154E-3"/>
                </c:manualLayout>
              </c:layout>
              <c:showVal val="1"/>
            </c:dLbl>
            <c:dLbl>
              <c:idx val="1"/>
              <c:layout>
                <c:manualLayout>
                  <c:x val="2.7292284738911741E-2"/>
                  <c:y val="1.5769491059726979E-3"/>
                </c:manualLayout>
              </c:layout>
              <c:showVal val="1"/>
            </c:dLbl>
            <c:dLbl>
              <c:idx val="2"/>
              <c:layout>
                <c:manualLayout>
                  <c:x val="1.5695948796834062E-2"/>
                  <c:y val="3.830653502072029E-4"/>
                </c:manualLayout>
              </c:layout>
              <c:showVal val="1"/>
            </c:dLbl>
            <c:dLbl>
              <c:idx val="3"/>
              <c:layout>
                <c:manualLayout>
                  <c:x val="1.8897634670860409E-2"/>
                  <c:y val="-2.9007979780081863E-3"/>
                </c:manualLayout>
              </c:layout>
              <c:showVal val="1"/>
            </c:dLbl>
            <c:dLbl>
              <c:idx val="4"/>
              <c:layout>
                <c:manualLayout>
                  <c:x val="2.0997371856511585E-2"/>
                  <c:y val="4.8514455789614164E-3"/>
                </c:manualLayout>
              </c:layout>
              <c:showVal val="1"/>
            </c:dLbl>
            <c:dLbl>
              <c:idx val="5"/>
              <c:layout>
                <c:manualLayout>
                  <c:x val="1.2598423113906939E-2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1.8897634670860409E-2"/>
                  <c:y val="-1.2694040260304907E-3"/>
                </c:manualLayout>
              </c:layout>
              <c:showVal val="1"/>
            </c:dLbl>
            <c:dLbl>
              <c:idx val="7"/>
              <c:layout>
                <c:manualLayout>
                  <c:x val="2.0997371856511585E-2"/>
                  <c:y val="0"/>
                </c:manualLayout>
              </c:layout>
              <c:showVal val="1"/>
            </c:dLbl>
            <c:dLbl>
              <c:idx val="8"/>
              <c:layout>
                <c:manualLayout>
                  <c:x val="1.2598423113906939E-2"/>
                  <c:y val="-2.9007979780081863E-3"/>
                </c:manualLayout>
              </c:layout>
              <c:showVal val="1"/>
            </c:dLbl>
            <c:txPr>
              <a:bodyPr anchor="b" anchorCtr="0"/>
              <a:lstStyle/>
              <a:p>
                <a:pPr>
                  <a:defRPr sz="1100">
                    <a:solidFill>
                      <a:srgbClr val="000080"/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'Zonas de aloja Total y País '!$C$5:$C$13</c:f>
              <c:strCache>
                <c:ptCount val="9"/>
                <c:pt idx="0">
                  <c:v>Costa Adeje</c:v>
                </c:pt>
                <c:pt idx="1">
                  <c:v>Las Américas-Arona</c:v>
                </c:pt>
                <c:pt idx="2">
                  <c:v>Pº Cruz/ Valle Orotava</c:v>
                </c:pt>
                <c:pt idx="3">
                  <c:v>Centros sec.sur</c:v>
                </c:pt>
                <c:pt idx="4">
                  <c:v>Los Cristianos</c:v>
                </c:pt>
                <c:pt idx="5">
                  <c:v>Los Gigantes/ Pº Santiago + Abama</c:v>
                </c:pt>
                <c:pt idx="6">
                  <c:v>Área metropolitana</c:v>
                </c:pt>
                <c:pt idx="7">
                  <c:v>Resto sur + sur interior</c:v>
                </c:pt>
                <c:pt idx="8">
                  <c:v>Resto norte</c:v>
                </c:pt>
              </c:strCache>
            </c:strRef>
          </c:cat>
          <c:val>
            <c:numRef>
              <c:f>'Zonas de aloja Total y País '!$E$5:$E$13</c:f>
              <c:numCache>
                <c:formatCode>0.0</c:formatCode>
                <c:ptCount val="9"/>
                <c:pt idx="0">
                  <c:v>30.86053412462908</c:v>
                </c:pt>
                <c:pt idx="1">
                  <c:v>20.270771513353115</c:v>
                </c:pt>
                <c:pt idx="2">
                  <c:v>17.080860534124628</c:v>
                </c:pt>
                <c:pt idx="3">
                  <c:v>12.147626112759644</c:v>
                </c:pt>
                <c:pt idx="4">
                  <c:v>8.215875370919882</c:v>
                </c:pt>
                <c:pt idx="5">
                  <c:v>5.4710682492581606</c:v>
                </c:pt>
                <c:pt idx="6">
                  <c:v>2.9673590504451037</c:v>
                </c:pt>
                <c:pt idx="7">
                  <c:v>1.9658753709198813</c:v>
                </c:pt>
                <c:pt idx="8">
                  <c:v>1.0200296735905046</c:v>
                </c:pt>
              </c:numCache>
            </c:numRef>
          </c:val>
        </c:ser>
        <c:dLbls>
          <c:showVal val="1"/>
        </c:dLbls>
        <c:gapWidth val="13"/>
        <c:shape val="box"/>
        <c:axId val="387331968"/>
        <c:axId val="387333504"/>
        <c:axId val="0"/>
      </c:bar3DChart>
      <c:catAx>
        <c:axId val="387331968"/>
        <c:scaling>
          <c:orientation val="maxMin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000080"/>
                </a:solidFill>
              </a:defRPr>
            </a:pPr>
            <a:endParaRPr lang="es-ES"/>
          </a:p>
        </c:txPr>
        <c:crossAx val="387333504"/>
        <c:crosses val="autoZero"/>
        <c:auto val="1"/>
        <c:lblAlgn val="ctr"/>
        <c:lblOffset val="100"/>
        <c:tickLblSkip val="1"/>
        <c:tickMarkSkip val="1"/>
      </c:catAx>
      <c:valAx>
        <c:axId val="387333504"/>
        <c:scaling>
          <c:orientation val="minMax"/>
        </c:scaling>
        <c:delete val="1"/>
        <c:axPos val="b"/>
        <c:numFmt formatCode="0.0" sourceLinked="1"/>
        <c:tickLblPos val="none"/>
        <c:crossAx val="3873319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4051371806250141"/>
          <c:y val="0.12831225660812123"/>
          <c:w val="0.30770408453442732"/>
          <c:h val="4.535350762914695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>
              <a:solidFill>
                <a:srgbClr val="000080"/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200" b="1" i="0" u="none" strike="noStrike" baseline="0">
          <a:solidFill>
            <a:schemeClr val="tx2">
              <a:lumMod val="75000"/>
            </a:schemeClr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66" r="0.75000000000000466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4.xml"/><Relationship Id="rId4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hyperlink" Target="#Indice!A1"/><Relationship Id="rId4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7.xml"/><Relationship Id="rId4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8.xml"/><Relationship Id="rId4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9.xml"/><Relationship Id="rId4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10.xml"/><Relationship Id="rId4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4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11.xml"/><Relationship Id="rId4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4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2.xml"/><Relationship Id="rId4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dice!A1"/><Relationship Id="rId1" Type="http://schemas.openxmlformats.org/officeDocument/2006/relationships/chart" Target="../charts/chart3.xml"/><Relationship Id="rId4" Type="http://schemas.openxmlformats.org/officeDocument/2006/relationships/hyperlink" Target="#Indic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444737</xdr:colOff>
      <xdr:row>4</xdr:row>
      <xdr:rowOff>114300</xdr:rowOff>
    </xdr:to>
    <xdr:pic>
      <xdr:nvPicPr>
        <xdr:cNvPr id="2" name="1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8100"/>
          <a:ext cx="1159112" cy="88582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0.00785</cdr:x>
      <cdr:y>0</cdr:y>
    </cdr:from>
    <cdr:to>
      <cdr:x>1</cdr:x>
      <cdr:y>0.11985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550" y="0"/>
          <a:ext cx="6019795" cy="681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rgbClr val="000080"/>
              </a:solidFill>
            </a:rPr>
            <a:t>RENTA MEDIA FAMILIAR DE LOS TURISTAS DE TENERIFE SEGÚN MERCADOS</a:t>
          </a:r>
        </a:p>
      </cdr:txBody>
    </cdr:sp>
  </cdr:relSizeAnchor>
  <cdr:relSizeAnchor xmlns:cdr="http://schemas.openxmlformats.org/drawingml/2006/chartDrawing">
    <cdr:from>
      <cdr:x>0</cdr:x>
      <cdr:y>0.96315</cdr:y>
    </cdr:from>
    <cdr:to>
      <cdr:x>0.94682</cdr:x>
      <cdr:y>0.99703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76875"/>
          <a:ext cx="5744748" cy="192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3</xdr:row>
      <xdr:rowOff>123825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5</xdr:col>
      <xdr:colOff>438150</xdr:colOff>
      <xdr:row>17</xdr:row>
      <xdr:rowOff>133350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6848475" y="39052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5</xdr:row>
      <xdr:rowOff>152399</xdr:rowOff>
    </xdr:from>
    <xdr:to>
      <xdr:col>5</xdr:col>
      <xdr:colOff>666750</xdr:colOff>
      <xdr:row>32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4</xdr:row>
      <xdr:rowOff>238125</xdr:rowOff>
    </xdr:to>
    <xdr:pic>
      <xdr:nvPicPr>
        <xdr:cNvPr id="7" name="6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30</xdr:row>
      <xdr:rowOff>38100</xdr:rowOff>
    </xdr:from>
    <xdr:to>
      <xdr:col>6</xdr:col>
      <xdr:colOff>571500</xdr:colOff>
      <xdr:row>32</xdr:row>
      <xdr:rowOff>9525</xdr:rowOff>
    </xdr:to>
    <xdr:sp macro="" textlink="">
      <xdr:nvSpPr>
        <xdr:cNvPr id="8" name="7 Flecha izquierda">
          <a:hlinkClick xmlns:r="http://schemas.openxmlformats.org/officeDocument/2006/relationships" r:id="rId4"/>
        </xdr:cNvPr>
        <xdr:cNvSpPr/>
      </xdr:nvSpPr>
      <xdr:spPr>
        <a:xfrm>
          <a:off x="6372225" y="50577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0.96966</cdr:y>
    </cdr:from>
    <cdr:to>
      <cdr:x>0.71642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886325"/>
          <a:ext cx="3753144" cy="146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</a:t>
          </a:r>
          <a:r>
            <a:rPr lang="es-ES" sz="700" b="0" i="0">
              <a:solidFill>
                <a:srgbClr val="000080"/>
              </a:solidFill>
              <a:latin typeface="Calibri"/>
            </a:rPr>
            <a:t>Encuesta al Turismo Receptivo Cabildo Tenerife. </a:t>
          </a: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 ELABORACIÓN: Turismo de Tenerife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1</xdr:row>
      <xdr:rowOff>381000</xdr:rowOff>
    </xdr:to>
    <xdr:pic>
      <xdr:nvPicPr>
        <xdr:cNvPr id="7" name="6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6</xdr:col>
      <xdr:colOff>438150</xdr:colOff>
      <xdr:row>14</xdr:row>
      <xdr:rowOff>295275</xdr:rowOff>
    </xdr:to>
    <xdr:sp macro="" textlink="">
      <xdr:nvSpPr>
        <xdr:cNvPr id="8" name="7 Flecha izquierda">
          <a:hlinkClick xmlns:r="http://schemas.openxmlformats.org/officeDocument/2006/relationships" r:id="rId3"/>
        </xdr:cNvPr>
        <xdr:cNvSpPr/>
      </xdr:nvSpPr>
      <xdr:spPr>
        <a:xfrm>
          <a:off x="6286500" y="34956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5</xdr:row>
      <xdr:rowOff>9525</xdr:rowOff>
    </xdr:from>
    <xdr:to>
      <xdr:col>8</xdr:col>
      <xdr:colOff>495300</xdr:colOff>
      <xdr:row>30</xdr:row>
      <xdr:rowOff>161926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57150</xdr:colOff>
      <xdr:row>5</xdr:row>
      <xdr:rowOff>66675</xdr:rowOff>
    </xdr:from>
    <xdr:to>
      <xdr:col>15</xdr:col>
      <xdr:colOff>476250</xdr:colOff>
      <xdr:row>30</xdr:row>
      <xdr:rowOff>219075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6" name="5 Imagen" descr="MARCA TENERIFE2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10</xdr:col>
      <xdr:colOff>142875</xdr:colOff>
      <xdr:row>33</xdr:row>
      <xdr:rowOff>57150</xdr:rowOff>
    </xdr:from>
    <xdr:to>
      <xdr:col>10</xdr:col>
      <xdr:colOff>581025</xdr:colOff>
      <xdr:row>35</xdr:row>
      <xdr:rowOff>28575</xdr:rowOff>
    </xdr:to>
    <xdr:sp macro="" textlink="">
      <xdr:nvSpPr>
        <xdr:cNvPr id="7" name="6 Flecha izquierda">
          <a:hlinkClick xmlns:r="http://schemas.openxmlformats.org/officeDocument/2006/relationships" r:id="rId5"/>
        </xdr:cNvPr>
        <xdr:cNvSpPr/>
      </xdr:nvSpPr>
      <xdr:spPr>
        <a:xfrm>
          <a:off x="7762875" y="54006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0.9535</cdr:y>
    </cdr:from>
    <cdr:to>
      <cdr:x>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01861"/>
          <a:ext cx="4991100" cy="19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  <cdr:relSizeAnchor xmlns:cdr="http://schemas.openxmlformats.org/drawingml/2006/chartDrawing">
    <cdr:from>
      <cdr:x>0.37596</cdr:x>
      <cdr:y>0.10584</cdr:y>
    </cdr:from>
    <cdr:to>
      <cdr:x>0.68703</cdr:x>
      <cdr:y>0.1932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876434" y="444572"/>
          <a:ext cx="1552581" cy="3669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ES" sz="1400" b="1" i="0" baseline="0">
              <a:solidFill>
                <a:srgbClr val="000080"/>
              </a:solidFill>
              <a:latin typeface="Calibri"/>
            </a:rPr>
            <a:t>(Euros/Persona)</a:t>
          </a:r>
          <a:endParaRPr lang="es-ES" sz="1400">
            <a:solidFill>
              <a:srgbClr val="00008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0.9535</cdr:y>
    </cdr:from>
    <cdr:to>
      <cdr:x>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06635"/>
          <a:ext cx="4991100" cy="19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  <cdr:relSizeAnchor xmlns:cdr="http://schemas.openxmlformats.org/drawingml/2006/chartDrawing">
    <cdr:from>
      <cdr:x>0.30916</cdr:x>
      <cdr:y>0.12644</cdr:y>
    </cdr:from>
    <cdr:to>
      <cdr:x>0.71947</cdr:x>
      <cdr:y>0.21379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543048" y="531115"/>
          <a:ext cx="2047899" cy="366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ES" sz="1400" b="1" i="0" baseline="0">
              <a:solidFill>
                <a:srgbClr val="000080"/>
              </a:solidFill>
              <a:latin typeface="Calibri"/>
            </a:rPr>
            <a:t>(Euros/Persona/día)</a:t>
          </a:r>
          <a:endParaRPr lang="es-ES" sz="1400">
            <a:solidFill>
              <a:srgbClr val="000080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178037</xdr:colOff>
      <xdr:row>2</xdr:row>
      <xdr:rowOff>276225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24</xdr:row>
      <xdr:rowOff>104775</xdr:rowOff>
    </xdr:from>
    <xdr:to>
      <xdr:col>14</xdr:col>
      <xdr:colOff>238125</xdr:colOff>
      <xdr:row>26</xdr:row>
      <xdr:rowOff>76200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9163050" y="49053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352425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22</xdr:row>
      <xdr:rowOff>142875</xdr:rowOff>
    </xdr:from>
    <xdr:to>
      <xdr:col>7</xdr:col>
      <xdr:colOff>533400</xdr:colOff>
      <xdr:row>24</xdr:row>
      <xdr:rowOff>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6781800" y="49053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28</xdr:row>
      <xdr:rowOff>152400</xdr:rowOff>
    </xdr:from>
    <xdr:to>
      <xdr:col>4</xdr:col>
      <xdr:colOff>723900</xdr:colOff>
      <xdr:row>30</xdr:row>
      <xdr:rowOff>123825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9172575" y="40671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73262</xdr:colOff>
      <xdr:row>1</xdr:row>
      <xdr:rowOff>723900</xdr:rowOff>
    </xdr:to>
    <xdr:pic>
      <xdr:nvPicPr>
        <xdr:cNvPr id="8" name="7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6</xdr:row>
      <xdr:rowOff>76200</xdr:rowOff>
    </xdr:from>
    <xdr:to>
      <xdr:col>9</xdr:col>
      <xdr:colOff>809625</xdr:colOff>
      <xdr:row>49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438150</xdr:colOff>
      <xdr:row>46</xdr:row>
      <xdr:rowOff>133350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7620000" y="63150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161925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438150</xdr:colOff>
      <xdr:row>15</xdr:row>
      <xdr:rowOff>133350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7934325" y="361950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314325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23</xdr:row>
      <xdr:rowOff>85725</xdr:rowOff>
    </xdr:from>
    <xdr:to>
      <xdr:col>7</xdr:col>
      <xdr:colOff>609600</xdr:colOff>
      <xdr:row>25</xdr:row>
      <xdr:rowOff>57150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6210300" y="45148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104775</xdr:rowOff>
    </xdr:from>
    <xdr:to>
      <xdr:col>10</xdr:col>
      <xdr:colOff>352425</xdr:colOff>
      <xdr:row>34</xdr:row>
      <xdr:rowOff>304800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11</xdr:col>
      <xdr:colOff>219075</xdr:colOff>
      <xdr:row>34</xdr:row>
      <xdr:rowOff>76200</xdr:rowOff>
    </xdr:from>
    <xdr:to>
      <xdr:col>11</xdr:col>
      <xdr:colOff>657225</xdr:colOff>
      <xdr:row>36</xdr:row>
      <xdr:rowOff>47625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8601075" y="55816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0.95905</cdr:y>
    </cdr:from>
    <cdr:to>
      <cdr:x>0.79394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648200"/>
          <a:ext cx="4991100" cy="192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  <cdr:relSizeAnchor xmlns:cdr="http://schemas.openxmlformats.org/drawingml/2006/chartDrawing">
    <cdr:from>
      <cdr:x>0.84018</cdr:x>
      <cdr:y>0.44256</cdr:y>
    </cdr:from>
    <cdr:to>
      <cdr:x>0.98534</cdr:x>
      <cdr:y>0.50078</cdr:y>
    </cdr:to>
    <cdr:sp macro="" textlink="">
      <cdr:nvSpPr>
        <cdr:cNvPr id="5" name="AutoShape 102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7" y="2238375"/>
          <a:ext cx="942967" cy="294464"/>
        </a:xfrm>
        <a:prstGeom xmlns:a="http://schemas.openxmlformats.org/drawingml/2006/main" prst="leftArrow">
          <a:avLst>
            <a:gd name="adj1" fmla="val 50000"/>
            <a:gd name="adj2" fmla="val 105963"/>
          </a:avLst>
        </a:prstGeom>
        <a:gradFill xmlns:a="http://schemas.openxmlformats.org/drawingml/2006/main" rotWithShape="1">
          <a:gsLst>
            <a:gs pos="0">
              <a:schemeClr val="accent6"/>
            </a:gs>
            <a:gs pos="50000">
              <a:schemeClr val="accent6">
                <a:lumMod val="20000"/>
                <a:lumOff val="80000"/>
              </a:schemeClr>
            </a:gs>
            <a:gs pos="100000">
              <a:schemeClr val="accent6"/>
            </a:gs>
          </a:gsLst>
          <a:lin ang="5400000" scaled="1"/>
        </a:gradFill>
        <a:ln xmlns:a="http://schemas.openxmlformats.org/drawingml/2006/main" w="9525">
          <a:noFill/>
          <a:miter lim="800000"/>
          <a:headEnd/>
          <a:tailEnd/>
        </a:ln>
      </cdr:spPr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3</xdr:row>
      <xdr:rowOff>152400</xdr:rowOff>
    </xdr:to>
    <xdr:pic>
      <xdr:nvPicPr>
        <xdr:cNvPr id="6" name="5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</xdr:row>
      <xdr:rowOff>28575</xdr:rowOff>
    </xdr:from>
    <xdr:to>
      <xdr:col>6</xdr:col>
      <xdr:colOff>581025</xdr:colOff>
      <xdr:row>15</xdr:row>
      <xdr:rowOff>323850</xdr:rowOff>
    </xdr:to>
    <xdr:sp macro="" textlink="">
      <xdr:nvSpPr>
        <xdr:cNvPr id="7" name="6 Flecha izquierda">
          <a:hlinkClick xmlns:r="http://schemas.openxmlformats.org/officeDocument/2006/relationships" r:id="rId3"/>
        </xdr:cNvPr>
        <xdr:cNvSpPr/>
      </xdr:nvSpPr>
      <xdr:spPr>
        <a:xfrm>
          <a:off x="8639175" y="285750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4</xdr:row>
      <xdr:rowOff>123825</xdr:rowOff>
    </xdr:from>
    <xdr:to>
      <xdr:col>9</xdr:col>
      <xdr:colOff>695326</xdr:colOff>
      <xdr:row>35</xdr:row>
      <xdr:rowOff>152402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33</xdr:row>
      <xdr:rowOff>0</xdr:rowOff>
    </xdr:from>
    <xdr:to>
      <xdr:col>10</xdr:col>
      <xdr:colOff>438150</xdr:colOff>
      <xdr:row>34</xdr:row>
      <xdr:rowOff>133350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7620000" y="53435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0.9608</cdr:y>
    </cdr:from>
    <cdr:to>
      <cdr:x>0.9498</cdr:x>
      <cdr:y>1</cdr:y>
    </cdr:to>
    <cdr:sp macro="" textlink="">
      <cdr:nvSpPr>
        <cdr:cNvPr id="163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09298"/>
          <a:ext cx="5744748" cy="200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1159112</xdr:colOff>
      <xdr:row>2</xdr:row>
      <xdr:rowOff>428625</xdr:rowOff>
    </xdr:to>
    <xdr:pic>
      <xdr:nvPicPr>
        <xdr:cNvPr id="8" name="7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438150</xdr:colOff>
      <xdr:row>23</xdr:row>
      <xdr:rowOff>133350</xdr:rowOff>
    </xdr:to>
    <xdr:sp macro="" textlink="">
      <xdr:nvSpPr>
        <xdr:cNvPr id="9" name="8 Flecha izquierda">
          <a:hlinkClick xmlns:r="http://schemas.openxmlformats.org/officeDocument/2006/relationships" r:id="rId3"/>
        </xdr:cNvPr>
        <xdr:cNvSpPr/>
      </xdr:nvSpPr>
      <xdr:spPr>
        <a:xfrm>
          <a:off x="6610350" y="45815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3</xdr:row>
      <xdr:rowOff>76200</xdr:rowOff>
    </xdr:from>
    <xdr:to>
      <xdr:col>9</xdr:col>
      <xdr:colOff>238125</xdr:colOff>
      <xdr:row>31</xdr:row>
      <xdr:rowOff>95249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29</xdr:row>
      <xdr:rowOff>0</xdr:rowOff>
    </xdr:from>
    <xdr:to>
      <xdr:col>10</xdr:col>
      <xdr:colOff>438150</xdr:colOff>
      <xdr:row>30</xdr:row>
      <xdr:rowOff>133350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7620000" y="46958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6</xdr:row>
      <xdr:rowOff>85725</xdr:rowOff>
    </xdr:from>
    <xdr:to>
      <xdr:col>8</xdr:col>
      <xdr:colOff>714375</xdr:colOff>
      <xdr:row>31</xdr:row>
      <xdr:rowOff>123826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8</xdr:col>
      <xdr:colOff>161925</xdr:colOff>
      <xdr:row>32</xdr:row>
      <xdr:rowOff>9525</xdr:rowOff>
    </xdr:from>
    <xdr:to>
      <xdr:col>8</xdr:col>
      <xdr:colOff>600075</xdr:colOff>
      <xdr:row>33</xdr:row>
      <xdr:rowOff>142875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6257925" y="51911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0.95905</cdr:y>
    </cdr:from>
    <cdr:to>
      <cdr:x>0.79394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648200"/>
          <a:ext cx="4991100" cy="192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80"/>
              </a:solidFill>
              <a:latin typeface="Arial"/>
              <a:cs typeface="Arial"/>
            </a:rPr>
            <a:t>Fuente: Encuesta al Turismo Receptivo Cabildo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806687</xdr:colOff>
      <xdr:row>2</xdr:row>
      <xdr:rowOff>47625</xdr:rowOff>
    </xdr:to>
    <xdr:pic>
      <xdr:nvPicPr>
        <xdr:cNvPr id="2" name="1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168512</xdr:colOff>
      <xdr:row>2</xdr:row>
      <xdr:rowOff>47625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5</xdr:col>
      <xdr:colOff>438150</xdr:colOff>
      <xdr:row>23</xdr:row>
      <xdr:rowOff>133350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7353300" y="46672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3</xdr:row>
      <xdr:rowOff>400050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438150</xdr:colOff>
      <xdr:row>17</xdr:row>
      <xdr:rowOff>295275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6762750" y="36671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3</xdr:row>
      <xdr:rowOff>276225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276225</xdr:colOff>
      <xdr:row>13</xdr:row>
      <xdr:rowOff>76200</xdr:rowOff>
    </xdr:from>
    <xdr:to>
      <xdr:col>5</xdr:col>
      <xdr:colOff>714375</xdr:colOff>
      <xdr:row>15</xdr:row>
      <xdr:rowOff>28575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4467225" y="327660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390525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21</xdr:row>
      <xdr:rowOff>133350</xdr:rowOff>
    </xdr:from>
    <xdr:to>
      <xdr:col>5</xdr:col>
      <xdr:colOff>704850</xdr:colOff>
      <xdr:row>23</xdr:row>
      <xdr:rowOff>47625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>
          <a:spLocks noChangeAspect="1"/>
        </xdr:cNvSpPr>
      </xdr:nvSpPr>
      <xdr:spPr>
        <a:xfrm>
          <a:off x="6448425" y="49815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3</xdr:row>
      <xdr:rowOff>19050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561975</xdr:colOff>
      <xdr:row>21</xdr:row>
      <xdr:rowOff>38100</xdr:rowOff>
    </xdr:from>
    <xdr:to>
      <xdr:col>6</xdr:col>
      <xdr:colOff>314325</xdr:colOff>
      <xdr:row>23</xdr:row>
      <xdr:rowOff>9525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4800600" y="50006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180975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342901</xdr:colOff>
      <xdr:row>28</xdr:row>
      <xdr:rowOff>47625</xdr:rowOff>
    </xdr:from>
    <xdr:to>
      <xdr:col>6</xdr:col>
      <xdr:colOff>1</xdr:colOff>
      <xdr:row>30</xdr:row>
      <xdr:rowOff>19050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7467601" y="6419850"/>
          <a:ext cx="49530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5</xdr:row>
      <xdr:rowOff>76200</xdr:rowOff>
    </xdr:from>
    <xdr:to>
      <xdr:col>10</xdr:col>
      <xdr:colOff>628651</xdr:colOff>
      <xdr:row>48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1159112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438150</xdr:colOff>
      <xdr:row>47</xdr:row>
      <xdr:rowOff>133350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8382000" y="74485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0.03742</cdr:x>
      <cdr:y>0</cdr:y>
    </cdr:from>
    <cdr:to>
      <cdr:x>0.96645</cdr:x>
      <cdr:y>0.1012</cdr:y>
    </cdr:to>
    <cdr:sp macro="" textlink="Motivación!$C$3">
      <cdr:nvSpPr>
        <cdr:cNvPr id="2" name="1 CuadroTexto"/>
        <cdr:cNvSpPr txBox="1"/>
      </cdr:nvSpPr>
      <cdr:spPr>
        <a:xfrm xmlns:a="http://schemas.openxmlformats.org/drawingml/2006/main">
          <a:off x="276225" y="0"/>
          <a:ext cx="685800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F8070E5-3A2F-46C3-8211-05C6284885CC}" type="TxLink">
            <a:rPr lang="es-ES" sz="1600" b="1">
              <a:solidFill>
                <a:srgbClr val="003399"/>
              </a:solidFill>
            </a:rPr>
            <a:pPr algn="ctr"/>
            <a:t>FACTORES MOTIVACIONALES DE LOS TURISTAS PARA LA ELECCIÓN DE TENERIFE COMO DESTINO TURÍSTICO</a:t>
          </a:fld>
          <a:endParaRPr lang="es-ES" sz="1600" b="1">
            <a:solidFill>
              <a:srgbClr val="003399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0.96032</cdr:y>
    </cdr:from>
    <cdr:to>
      <cdr:x>0.77322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33825"/>
          <a:ext cx="428636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80"/>
              </a:solidFill>
              <a:latin typeface="Arial"/>
              <a:cs typeface="Arial"/>
            </a:rPr>
            <a:t>FUENTE: </a:t>
          </a:r>
          <a:r>
            <a:rPr lang="es-ES" sz="800" b="0" i="0">
              <a:solidFill>
                <a:srgbClr val="000080"/>
              </a:solidFill>
              <a:latin typeface="Calibri"/>
            </a:rPr>
            <a:t>Encuesta al Turismo Receptivo Cabildo Tenerife. </a:t>
          </a:r>
          <a:r>
            <a:rPr lang="es-ES" sz="800" b="0" i="0" strike="noStrike">
              <a:solidFill>
                <a:srgbClr val="000080"/>
              </a:solidFill>
              <a:latin typeface="Arial"/>
              <a:cs typeface="Arial"/>
            </a:rPr>
            <a:t> ELABORACIÓN: Turismo de Tenerife </a:t>
          </a:r>
        </a:p>
      </cdr:txBody>
    </cdr:sp>
  </cdr:relSizeAnchor>
  <cdr:relSizeAnchor xmlns:cdr="http://schemas.openxmlformats.org/drawingml/2006/chartDrawing">
    <cdr:from>
      <cdr:x>0.04467</cdr:x>
      <cdr:y>0.00233</cdr:y>
    </cdr:from>
    <cdr:to>
      <cdr:x>0.97101</cdr:x>
      <cdr:y>0.12498</cdr:y>
    </cdr:to>
    <cdr:sp macro="" textlink="actualizaciones!$A$4">
      <cdr:nvSpPr>
        <cdr:cNvPr id="3" name="1 CuadroTexto"/>
        <cdr:cNvSpPr txBox="1"/>
      </cdr:nvSpPr>
      <cdr:spPr>
        <a:xfrm xmlns:a="http://schemas.openxmlformats.org/drawingml/2006/main">
          <a:off x="247650" y="9525"/>
          <a:ext cx="5135218" cy="50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6BA7E36-9066-44B0-A219-BAB2273534D8}" type="TxLink">
            <a:rPr lang="es-ES" sz="1600" b="1">
              <a:solidFill>
                <a:srgbClr val="000080"/>
              </a:solidFill>
            </a:rPr>
            <a:pPr algn="ctr"/>
            <a:t>DISTRIBUCIÓN POR EDADES DE LOS TURISTAS EN TENERIFE (%)</a:t>
          </a:fld>
          <a:endParaRPr lang="es-ES" sz="1600" b="1">
            <a:solidFill>
              <a:srgbClr val="000080"/>
            </a:solidFill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123825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161925</xdr:colOff>
      <xdr:row>14</xdr:row>
      <xdr:rowOff>142875</xdr:rowOff>
    </xdr:from>
    <xdr:to>
      <xdr:col>5</xdr:col>
      <xdr:colOff>600075</xdr:colOff>
      <xdr:row>16</xdr:row>
      <xdr:rowOff>114300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4638675" y="35718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4</xdr:row>
      <xdr:rowOff>142875</xdr:rowOff>
    </xdr:from>
    <xdr:to>
      <xdr:col>9</xdr:col>
      <xdr:colOff>609600</xdr:colOff>
      <xdr:row>37</xdr:row>
      <xdr:rowOff>152400</xdr:rowOff>
    </xdr:to>
    <xdr:graphicFrame macro="">
      <xdr:nvGraphicFramePr>
        <xdr:cNvPr id="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6" name="5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438150</xdr:colOff>
      <xdr:row>35</xdr:row>
      <xdr:rowOff>133350</xdr:rowOff>
    </xdr:to>
    <xdr:sp macro="" textlink="">
      <xdr:nvSpPr>
        <xdr:cNvPr id="7" name="6 Flecha izquierda">
          <a:hlinkClick xmlns:r="http://schemas.openxmlformats.org/officeDocument/2006/relationships" r:id="rId4"/>
        </xdr:cNvPr>
        <xdr:cNvSpPr/>
      </xdr:nvSpPr>
      <xdr:spPr>
        <a:xfrm>
          <a:off x="8382000" y="55054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0.03454</cdr:x>
      <cdr:y>0</cdr:y>
    </cdr:from>
    <cdr:to>
      <cdr:x>0.97204</cdr:x>
      <cdr:y>0.11033</cdr:y>
    </cdr:to>
    <cdr:sp macro="" textlink="'Índice satisfacción agrupad '!$C$3:$F$3">
      <cdr:nvSpPr>
        <cdr:cNvPr id="2" name="1 CuadroTexto"/>
        <cdr:cNvSpPr txBox="1"/>
      </cdr:nvSpPr>
      <cdr:spPr>
        <a:xfrm xmlns:a="http://schemas.openxmlformats.org/drawingml/2006/main">
          <a:off x="200028" y="0"/>
          <a:ext cx="5429250" cy="590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2D63FE1-F295-409E-8A76-B139B2D6ADCE}" type="TxLink">
            <a:rPr lang="es-ES" sz="1600" b="1">
              <a:solidFill>
                <a:srgbClr val="000080"/>
              </a:solidFill>
            </a:rPr>
            <a:pPr algn="ctr"/>
            <a:t>ÍNDICE DE SATISFACCIÓN DE LOS TURISTAS
(escala 1-10)</a:t>
          </a:fld>
          <a:endParaRPr lang="es-ES" sz="1400" b="1">
            <a:solidFill>
              <a:srgbClr val="000080"/>
            </a:solidFill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247650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438150</xdr:colOff>
      <xdr:row>47</xdr:row>
      <xdr:rowOff>133350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7991475" y="852487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6</xdr:row>
      <xdr:rowOff>66675</xdr:rowOff>
    </xdr:from>
    <xdr:to>
      <xdr:col>8</xdr:col>
      <xdr:colOff>381001</xdr:colOff>
      <xdr:row>39</xdr:row>
      <xdr:rowOff>47627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36</xdr:row>
      <xdr:rowOff>47625</xdr:rowOff>
    </xdr:from>
    <xdr:to>
      <xdr:col>9</xdr:col>
      <xdr:colOff>666750</xdr:colOff>
      <xdr:row>38</xdr:row>
      <xdr:rowOff>19050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7086600" y="5876925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1.11022E-16</cdr:x>
      <cdr:y>0</cdr:y>
    </cdr:from>
    <cdr:to>
      <cdr:x>1</cdr:x>
      <cdr:y>0.10733</cdr:y>
    </cdr:to>
    <cdr:sp macro="" textlink="actualizaciones!$A$4">
      <cdr:nvSpPr>
        <cdr:cNvPr id="2" name="1 CuadroTexto"/>
        <cdr:cNvSpPr txBox="1"/>
      </cdr:nvSpPr>
      <cdr:spPr>
        <a:xfrm xmlns:a="http://schemas.openxmlformats.org/drawingml/2006/main">
          <a:off x="1581150" y="0"/>
          <a:ext cx="5610226" cy="571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341F1A21-8B62-48EC-9167-A6050D62CF34}" type="TxLink">
            <a:rPr lang="es-ES" sz="1600" b="1">
              <a:solidFill>
                <a:srgbClr val="003399"/>
              </a:solidFill>
            </a:rPr>
            <a:pPr algn="ctr"/>
            <a:t>DISTRIBUCIÓN POR EDADES DE LOS TURISTAS EN TENERIFE (%)</a:t>
          </a:fld>
          <a:endParaRPr lang="es-ES" sz="1600" b="1">
            <a:solidFill>
              <a:srgbClr val="003399"/>
            </a:solidFill>
          </a:endParaRPr>
        </a:p>
      </cdr:txBody>
    </cdr:sp>
  </cdr:relSizeAnchor>
  <cdr:relSizeAnchor xmlns:cdr="http://schemas.openxmlformats.org/drawingml/2006/chartDrawing">
    <cdr:from>
      <cdr:x>0</cdr:x>
      <cdr:y>0.96954</cdr:y>
    </cdr:from>
    <cdr:to>
      <cdr:x>0.76403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62550"/>
          <a:ext cx="428636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80"/>
              </a:solidFill>
              <a:latin typeface="Arial"/>
              <a:cs typeface="Arial"/>
            </a:rPr>
            <a:t>FUENTE: </a:t>
          </a:r>
          <a:r>
            <a:rPr lang="es-ES" sz="800" b="0" i="0">
              <a:solidFill>
                <a:srgbClr val="000080"/>
              </a:solidFill>
              <a:latin typeface="Calibri"/>
            </a:rPr>
            <a:t>Encuesta al Turismo Receptivo Cabildo Tenerife. </a:t>
          </a:r>
          <a:r>
            <a:rPr lang="es-ES" sz="800" b="0" i="0" strike="noStrike">
              <a:solidFill>
                <a:srgbClr val="000080"/>
              </a:solidFill>
              <a:latin typeface="Arial"/>
              <a:cs typeface="Arial"/>
            </a:rPr>
            <a:t>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152400</xdr:rowOff>
    </xdr:to>
    <xdr:pic>
      <xdr:nvPicPr>
        <xdr:cNvPr id="4" name="3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5</xdr:col>
      <xdr:colOff>447675</xdr:colOff>
      <xdr:row>14</xdr:row>
      <xdr:rowOff>57150</xdr:rowOff>
    </xdr:from>
    <xdr:to>
      <xdr:col>5</xdr:col>
      <xdr:colOff>885825</xdr:colOff>
      <xdr:row>16</xdr:row>
      <xdr:rowOff>28575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5086350" y="365760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2</xdr:row>
      <xdr:rowOff>152400</xdr:rowOff>
    </xdr:to>
    <xdr:pic>
      <xdr:nvPicPr>
        <xdr:cNvPr id="5" name="4 Imagen" descr="MARCA TENERIFE2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20</xdr:row>
      <xdr:rowOff>0</xdr:rowOff>
    </xdr:from>
    <xdr:to>
      <xdr:col>8</xdr:col>
      <xdr:colOff>438150</xdr:colOff>
      <xdr:row>21</xdr:row>
      <xdr:rowOff>95250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6657975" y="4895850"/>
          <a:ext cx="438150" cy="285750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4</xdr:row>
      <xdr:rowOff>85725</xdr:rowOff>
    </xdr:from>
    <xdr:to>
      <xdr:col>9</xdr:col>
      <xdr:colOff>771524</xdr:colOff>
      <xdr:row>39</xdr:row>
      <xdr:rowOff>104776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397112</xdr:colOff>
      <xdr:row>5</xdr:row>
      <xdr:rowOff>76200</xdr:rowOff>
    </xdr:to>
    <xdr:pic>
      <xdr:nvPicPr>
        <xdr:cNvPr id="5" name="4 Imagen" descr="MARCA TENERIFE2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159112" cy="88582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38</xdr:row>
      <xdr:rowOff>0</xdr:rowOff>
    </xdr:from>
    <xdr:to>
      <xdr:col>10</xdr:col>
      <xdr:colOff>438150</xdr:colOff>
      <xdr:row>39</xdr:row>
      <xdr:rowOff>133350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7620000" y="6153150"/>
          <a:ext cx="438150" cy="295275"/>
        </a:xfrm>
        <a:prstGeom prst="leftArrow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uela" refreshedDate="40018.371029629627" createdVersion="3" refreshedVersion="3" minRefreshableVersion="3" recordCount="43419">
  <cacheSource type="external" connectionId="5"/>
  <cacheFields count="5">
    <cacheField name="clasificacion" numFmtId="0">
      <sharedItems containsBlank="1" count="112">
        <s v="aeropuerto"/>
        <s v="sexo"/>
        <s v="edad"/>
        <s v="renta"/>
        <s v="Lugar de estancia"/>
        <s v="Lugar ultima visita"/>
        <s v="Tiempo de estancia"/>
        <s v="viajes anteriores a TF"/>
        <s v="viajes anteriores a Tenerife"/>
        <s v="Intervalos entre visitas"/>
        <s v="Alojamiento"/>
        <s v="Alojamiento con categoría"/>
        <s v="Categoría del alojamiento"/>
        <s v="Time sharing"/>
        <s v="Casa particular"/>
        <s v="grupo vacacional (niños)"/>
        <s v="grupos de niños"/>
        <s v="grupo vacacional (n personas)"/>
        <s v="grupo vacacional"/>
        <s v="relación viajeros"/>
        <s v="relación viajeros tamaño medio"/>
        <s v="Act. practicadas en Tenerife"/>
        <s v="golf"/>
        <s v="observ. ballenas"/>
        <s v="surf/windsurf"/>
        <s v="submarinismo"/>
        <s v="senderismo"/>
        <s v="tratamiento salud"/>
        <s v="museos/ conciertos"/>
        <s v="navegación"/>
        <s v="parques temáticos"/>
        <s v="deportes aventura"/>
        <s v="otra isla canaria"/>
        <s v="fiestas populares"/>
        <s v="visita casinos"/>
        <s v="val. golf"/>
        <s v="val. ballenas"/>
        <s v="val. surf/..."/>
        <s v="val. buceo"/>
        <s v="val. senderismo"/>
        <s v="val. trat. salud"/>
        <s v="val. museos/..."/>
        <s v="val. navegación"/>
        <s v="val. p. temáticos"/>
        <s v="val. d. aventura"/>
        <s v="val. otra isla"/>
        <s v="val. fiestas/..."/>
        <s v="val. casinos/..."/>
        <s v="Actividades"/>
        <s v="Exc. El Teide"/>
        <s v="Exc. La Orotava"/>
        <s v="Exc. Pº Cruz"/>
        <s v="Exc. Garachico/..."/>
        <s v="Exc. Gigantes"/>
        <s v="Exc. Bº Masca"/>
        <s v="Exc. Bº Infierno"/>
        <s v="Exc. Santa Cruz"/>
        <s v="Exc. Teresitas"/>
        <s v="Exc. Candelaria"/>
        <s v="Exc. La Laguna"/>
        <s v="Exc. Anaga/..."/>
        <s v="Ex. Santa Cruz"/>
        <s v="Ex. Teresitas"/>
        <s v="Ex. Candelaria"/>
        <s v="Ex. La Laguna"/>
        <s v="Ex. Anaga/"/>
        <s v="Ex. El Teide"/>
        <s v="Ex. Orotava"/>
        <s v="Ex. Pº Cruz"/>
        <s v="Ex. Garachico"/>
        <s v="Ex. Gigantes"/>
        <s v="Ex. Bº Masca"/>
        <s v="Ex. Infierno"/>
        <s v="Medio de transp.excursiones"/>
        <s v="Medio de transp.excurs."/>
        <s v="Medios de transporte"/>
        <s v="Excursiones"/>
        <s v="contrato vuelo/alojamiento"/>
        <s v="Contratación alojamiento"/>
        <s v="contrato del vuelo"/>
        <s v="Servicios contratados"/>
        <s v="Crucero"/>
        <s v="transporte aerop-alojam"/>
        <s v="realiza escala"/>
        <s v="tiempo reserva vuelo"/>
        <s v="días reserva vuelo"/>
        <s v="tiempo reserva alojam."/>
        <s v="días reserva alojamiento"/>
        <s v="Utiliza coche"/>
        <s v="Utilizar coche"/>
        <s v="Uso de Internet"/>
        <s v="Internet excluyente"/>
        <s v="Internet"/>
        <s v="net vuelo"/>
        <s v="net alojamiento"/>
        <s v="net vuelo y alojamiento"/>
        <s v="net alquiler coche"/>
        <s v="net otros servicios"/>
        <s v="net información"/>
        <s v="net información (valores absolutos)"/>
        <s v="(valores absolutos)net información (valores absolutos)"/>
        <s v="Percepciones"/>
        <s v="Aspectos negativos"/>
        <s v="gasto"/>
        <s v="Distrib. Gasto/ persona"/>
        <s v="Distrib. Gasto/ persona y día"/>
        <s v="motivos del viaje"/>
        <s v="Total casos"/>
        <s v="Excursiones en TF"/>
        <s v="% personas gastan"/>
        <m/>
        <s v="(valores absolutos)" u="1"/>
      </sharedItems>
    </cacheField>
    <cacheField name="Indicador" numFmtId="0">
      <sharedItems containsBlank="1" count="349">
        <s v="aerop. Sur"/>
        <s v="aerop. Norte"/>
        <s v="hombre"/>
        <s v="mujer"/>
        <s v="no contesta"/>
        <s v="25 años y menos"/>
        <s v="26 a 30 años"/>
        <s v="31 a 45 años"/>
        <s v="46 a 50 años"/>
        <s v="51 a 60 años"/>
        <s v="61 y más años"/>
        <s v="Edad media"/>
        <s v="12.000 y menos"/>
        <s v="12.001 a 18.000"/>
        <s v="18.001 a 24.000"/>
        <s v="24.001 a 36.000"/>
        <s v="36.001 a 48.000"/>
        <s v="48.001 a 60.000"/>
        <s v="60.000 y más"/>
        <s v="Renta media"/>
        <s v="los cristianos"/>
        <s v="las américas-arona"/>
        <s v="costa adeje"/>
        <s v="los gigantes/ pº santiago + abama"/>
        <s v="centros sec.sur"/>
        <s v="resto sur + sur interior"/>
        <s v="pº cruz/ valle orotava"/>
        <s v="resto norte"/>
        <s v="área metropolitana"/>
        <s v="las américas"/>
        <s v="los gigantes/ pº santiago"/>
        <s v="resto sur"/>
        <s v="pº de la Cruz"/>
        <s v="1 a 5 noches"/>
        <s v="6 a 8 noches"/>
        <s v="9 a 16 noches"/>
        <s v="Más de 16 noches"/>
        <s v="Estancia media"/>
        <s v="Ninguna visita"/>
        <s v="1 visita"/>
        <s v="2 a 3 visitas"/>
        <s v="4 y más visitas"/>
        <s v="viajes anteriores media"/>
        <s v="1ª visita"/>
        <s v="repetidor"/>
        <s v="6 meses y menos"/>
        <s v="De 7 a 11 meses"/>
        <s v="De 12 a 23 meses"/>
        <s v="De 24 a 35 meses"/>
        <s v="De 36 a 47 meses"/>
        <s v="De 48 a 59 meses"/>
        <s v="De 60 a 71 meses"/>
        <s v="De 72 a 83 meses"/>
        <s v="De 84 a 119 años"/>
        <s v="10 años y más"/>
        <s v="Intervalo visitas(años,meses)"/>
        <s v="Hotel"/>
        <s v="Aparthotel"/>
        <s v="Apartamento"/>
        <s v="Time sharing"/>
        <s v="Turismo rural"/>
        <s v="Casa particular"/>
        <s v="otro tipo"/>
        <s v="Casa/hotel rural"/>
        <s v="Casa/apartamento privado"/>
        <s v="camping"/>
        <s v="otro alojamiento"/>
        <s v="Hotel 1 y 2*"/>
        <s v="Hotel 3*"/>
        <s v="Hotel 4*"/>
        <s v="Hotel 5*"/>
        <s v="Aparthotel 1 y 2*"/>
        <s v="Aparthotel 3*"/>
        <s v="Aparthotel 4*"/>
        <s v="Apartam. 1 llave"/>
        <s v="Apartam. 2 llaves"/>
        <s v="Apartam. 3 llaves"/>
        <s v="Aparthotel 1 y 2 estrellas"/>
        <s v="Aparthotel 3 estrellas"/>
        <s v="ApartHotel 4 estrellas"/>
        <s v="Apartam. 1 y 2 llaves"/>
        <s v="Grupo  con niños"/>
        <s v="Grupo  sin niños"/>
        <s v="2 años y menos"/>
        <s v="3 a 7 años"/>
        <s v="más de 7 años"/>
        <s v="Una persona"/>
        <s v="Dos personas"/>
        <s v="Tres personas"/>
        <s v="Cuatro y mas personas"/>
        <s v="Cuatro personas"/>
        <s v="Cinco personas"/>
        <s v="Seis personas"/>
        <s v="Más de seis personas"/>
        <s v="Nº de personas en pago"/>
        <s v="tamaño grupo (exc. pers. solas)"/>
        <s v="sólo"/>
        <s v="con hijos/nietos/…(sin pareja)"/>
        <s v="pareja"/>
        <s v="pareja e hijos"/>
        <s v="otros familiares"/>
        <s v="amigos"/>
        <s v="otras relaciones"/>
        <s v="Realiza actividades"/>
        <s v="No realiza actividades"/>
        <s v="No"/>
        <s v="Si"/>
        <s v="muy insatisfecho"/>
        <s v="insatisfecho"/>
        <s v="indiferente"/>
        <s v="satisfecho"/>
        <s v="muy satisfecho"/>
        <s v="valoración golf"/>
        <s v="valoración ballenas"/>
        <s v="valoración surf/ ..."/>
        <s v="valoración buceo"/>
        <s v="valoración senderismo"/>
        <s v="valoración trat. salud"/>
        <s v="valoración museos/ ..."/>
        <s v="valoración navegación"/>
        <s v="valoración P. temáticos"/>
        <s v="valoración d. aventura"/>
        <s v="valoración otra isla"/>
        <s v="valoración fiestas/ ..."/>
        <s v="valoración casinos"/>
        <s v="No realiza"/>
        <s v="Sí realiza"/>
        <s v="coche"/>
        <s v="excursión organizada"/>
        <s v="bus/ taxi"/>
        <s v="No esta excursión y sí otras"/>
        <s v="ninguna excursión"/>
        <s v="excursión"/>
        <s v="bús/Taxi"/>
        <s v="No Visitó"/>
        <s v="excursión y coche"/>
        <s v="bús/Taxi y coche"/>
        <s v="excursión y bús/Taxi"/>
        <s v="excurs. bús/Taxi y coche"/>
        <s v="coche alquiler"/>
        <s v="valoración Santa Cruz"/>
        <s v="valoración teresitas"/>
        <s v="valoración candelaria"/>
        <s v="valoración la laguna"/>
        <s v="valoración anaga/ tag."/>
        <s v="valoración el teide"/>
        <s v="valoración la orotava"/>
        <s v="valoración pº cruz"/>
        <s v="valoración garachico/ icod"/>
        <s v="valoración gigantes"/>
        <s v="valoración bº masca"/>
        <s v="valoración bº infierno"/>
        <s v="no al mismo tiempo"/>
        <s v="sí, paquete turístico"/>
        <s v="sí, servicios independ."/>
        <s v="no lo sabe"/>
        <s v="agen. viajes en origen"/>
        <s v="web de viajes"/>
        <s v="web del alojamiento"/>
        <s v="agen. inmobil. en origen"/>
        <s v="directamente fax etc."/>
        <s v="en Tenerife"/>
        <s v="es propietario"/>
        <s v="cesion gratuita"/>
        <s v="cesion pagada"/>
        <s v="intercambio"/>
        <s v="premio. regalo. promocion"/>
        <s v="agencia personal."/>
        <s v="agencia/ net"/>
        <s v="agencia/ fax"/>
        <s v="compañia/ personal."/>
        <s v="compañia/ net"/>
        <s v="compañia/ fax"/>
        <s v="Sólo vuelo"/>
        <s v="total vuelo y alojamiento"/>
        <s v="Vuelo-sólo alojamiento"/>
        <s v="Vuelo-alojamiento y desayuno"/>
        <s v="Vuelo-alojamiento y media pensión"/>
        <s v="Vuelo-alojamiento y pensión Completa"/>
        <s v="Vuelo-alojamiento y todo incluido"/>
        <s v="Sin alquiler de de coche"/>
        <s v="Alquiler de coche"/>
        <s v="Sin excursiones"/>
        <s v="Excursiones"/>
        <s v="Sin viaje combinado"/>
        <s v="Viaje combinado"/>
        <s v="Sin crucero"/>
        <s v="Crucero"/>
        <s v="Bus turístico"/>
        <s v="coche privado o alquiler"/>
        <s v="Bus regular"/>
        <s v="Taxi"/>
        <s v="Limusina"/>
        <s v="No contestan"/>
        <s v="Sí"/>
        <s v="1 semana y menos"/>
        <s v="de 1 a 2 semanas"/>
        <s v="de 2 sem. y 1 mes"/>
        <s v="entre 1 y 2 meses"/>
        <s v="entre 3 y 4 meses"/>
        <s v="más de 4 meses"/>
        <s v="días reserva vuelo"/>
        <s v="días reserva alojamiento"/>
        <s v="no utilizó"/>
        <s v="sí utilizó"/>
        <s v="alquilado"/>
        <s v="cedido"/>
        <s v="propio"/>
        <s v="nº días coche alquilado"/>
        <s v="nº días coche cedido"/>
        <s v="nº días coche propio"/>
        <s v="no usó internet"/>
        <s v="usó internet"/>
        <s v="Sólo consultas"/>
        <s v="Sólo reservas"/>
        <s v="Sólo compras"/>
        <s v="Consulta y reserva"/>
        <s v="Consulta y compra"/>
        <s v="Reserva y compra"/>
        <s v="Consulta, reserva y compra"/>
        <s v="NC no utiliza"/>
        <s v="para consultas"/>
        <s v="para reservar"/>
        <s v="para comprar"/>
        <s v="no uso internet"/>
        <s v="Reservó"/>
        <s v="Compró on line"/>
        <s v="Consultó"/>
        <s v="Uso internet pero no inf."/>
        <s v="no contestans/nc"/>
        <s v="calidad alojamiento"/>
        <s v="trato alojamiento"/>
        <s v="comida/ alojamiento"/>
        <s v="precio alojamiento"/>
        <s v="piscina alojamiento"/>
        <s v="calidad amb. zona"/>
        <s v="limpieza pública"/>
        <s v="paisaje urbano"/>
        <s v="relax"/>
        <s v="paisaje natural"/>
        <s v="el sol"/>
        <s v="temperatura"/>
        <s v="baño en el mar"/>
        <s v="las playas"/>
        <s v="calidad restaurant"/>
        <s v="oferta gastronómica"/>
        <s v="trato personal rest."/>
        <s v="precio restaurant"/>
        <s v="actividades naturaleza"/>
        <s v="instal/ activ/ deportiva"/>
        <s v="ocio nocturno"/>
        <s v="instal/ niños"/>
        <s v="activ/ culturales"/>
        <s v="seguridad personal"/>
        <s v="asistencia médida"/>
        <s v="transporte público"/>
        <s v="alquiler coches"/>
        <s v="estado carreteras"/>
        <s v="información turística"/>
        <s v="hospitalidad local"/>
        <s v="identidad local"/>
        <s v="precios en tenerife"/>
        <s v="comercio alimenticio"/>
        <s v="comercio no alimenticio"/>
        <s v="precio comercio"/>
        <s v="Índice de satisfación"/>
        <s v="Factores alojativos"/>
        <s v="factores ambientales"/>
        <s v="oferta restauración"/>
        <s v="oferta ocio"/>
        <s v="infraestructuras"/>
        <s v="factores genéricos"/>
        <s v="oferta comercial"/>
        <s v="aeropuerto"/>
        <s v="alojamiento"/>
        <s v="medioambiente urbano"/>
        <s v="infraestructura urbana"/>
        <s v="playas/ mar"/>
        <s v="venta callejera"/>
        <s v="restaurantes/ /pub"/>
        <s v="comercio alimentación"/>
        <s v="resto comercio"/>
        <s v="actividades"/>
        <s v="sanidad/ salud"/>
        <s v="información/ comunicación"/>
        <s v="seguridad"/>
        <s v="clima"/>
        <s v="medioambiente natural"/>
        <s v="taxis"/>
        <s v="autobuses regulares"/>
        <s v="carreteras/ tráfico urbano"/>
        <s v="Tenerife en general"/>
        <s v="ocio/ vida nocturna"/>
        <s v="no se quejan"/>
        <s v="Gasto origen /persona. Incluye servicio gratuito y excluye viaje comb./crucero"/>
        <s v="Gasto en TF por persona. Excluye compra de casa"/>
        <s v="Presupuesto vacacional por persona"/>
        <s v="Gasto origen persona/día. Incluye servicio gratuito y excluye viaje comb./crucero"/>
        <s v="Gasto en TF persona/día. Excluye compra de casa "/>
        <s v="Presupuesto vacacional persona/día"/>
        <s v="excursiones organizadas"/>
        <s v="discotecas"/>
        <s v="actividades deportivas"/>
        <s v="ocio/ diversión"/>
        <s v="tratamientos salud"/>
        <s v="extras alojamiento"/>
        <s v="otros servicios"/>
        <s v="comida (en restaurantes)"/>
        <s v="compras de comida"/>
        <s v="compras"/>
        <s v="casinos"/>
        <s v="otros gastos"/>
        <s v="congreso/ feria"/>
        <s v="viaje negocios"/>
        <s v="familiares/ amigos"/>
        <s v="sol/ playa"/>
        <s v="diversión"/>
        <s v="activ. naturaleza"/>
        <s v="activ. culturales"/>
        <s v="viajar con familia"/>
        <s v="viaje novios/cumpleaños"/>
        <s v="alojamiento gratis"/>
        <s v="precio barato"/>
        <s v="tratamiento salud"/>
        <s v="tranquilidad"/>
        <s v="practicar golf"/>
        <s v="deportes marítimos"/>
        <s v="otros deportes"/>
        <s v="otro motivo"/>
        <s v="Total casos"/>
        <s v="18.000 y menos"/>
        <s v="total"/>
        <s v="Realizaron alguna excursión"/>
        <s v="No realiza excursión"/>
        <s v="factores naturales"/>
        <s v="Satisfacción global"/>
        <s v="Importancia fact. alojativos"/>
        <s v="Importancia fact. ambientales"/>
        <s v="Importancia fact. naturales"/>
        <s v="Importancia oferta restauración"/>
        <s v="Importancia oferta ocio"/>
        <s v="Importancia oferta infr. y servicios"/>
        <s v="Importancia factores genéricos"/>
        <s v="Importancia oferta comercial"/>
        <s v="Importancia total"/>
        <s v="identidad"/>
        <s v="reflejo de la crisis"/>
        <m/>
        <s v="ns/nc" u="1"/>
      </sharedItems>
    </cacheField>
    <cacheField name="dato" numFmtId="0">
      <sharedItems containsString="0" containsBlank="1" containsNumber="1" minValue="0" maxValue="60915.789473684206"/>
    </cacheField>
    <cacheField name="País" numFmtId="0">
      <sharedItems containsBlank="1" count="19">
        <s v="Total"/>
        <s v="España"/>
        <s v="Británicos"/>
        <s v="Alemania"/>
        <s v="Total nórdicos"/>
        <s v="Finlandia"/>
        <s v="Noruega"/>
        <s v="Suecia"/>
        <s v="Dinamarca"/>
        <s v="Holanda"/>
        <s v="Francia"/>
        <s v="Bélgica"/>
        <s v="Italia"/>
        <s v="Suiza + Austria"/>
        <s v="Irlanda (Eire)"/>
        <s v="Rusia"/>
        <s v="Resto del Mundo"/>
        <s v="total "/>
        <m/>
      </sharedItems>
    </cacheField>
    <cacheField name="Periodo" numFmtId="0">
      <sharedItems containsBlank="1" count="5">
        <s v="año 2008"/>
        <s v="año 2007"/>
        <s v="I semestre 2009"/>
        <s v="I semestre 2008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nuela" refreshedDate="40018.371199768517" createdVersion="3" refreshedVersion="3" minRefreshableVersion="3" recordCount="43419">
  <cacheSource type="external" connectionId="6"/>
  <cacheFields count="5">
    <cacheField name="clasificacion" numFmtId="0">
      <sharedItems containsBlank="1" count="112">
        <s v="aeropuerto"/>
        <s v="sexo"/>
        <s v="edad"/>
        <s v="renta"/>
        <s v="Lugar de estancia"/>
        <s v="Lugar ultima visita"/>
        <s v="Tiempo de estancia"/>
        <s v="viajes anteriores a TF"/>
        <s v="viajes anteriores a Tenerife"/>
        <s v="Intervalos entre visitas"/>
        <s v="Alojamiento"/>
        <s v="Alojamiento con categoría"/>
        <s v="Categoría del alojamiento"/>
        <s v="Time sharing"/>
        <s v="Casa particular"/>
        <s v="grupo vacacional (niños)"/>
        <s v="grupos de niños"/>
        <s v="grupo vacacional (n personas)"/>
        <s v="grupo vacacional"/>
        <s v="relación viajeros"/>
        <s v="relación viajeros tamaño medio"/>
        <s v="Act. practicadas en Tenerife"/>
        <s v="golf"/>
        <s v="observ. ballenas"/>
        <s v="surf/windsurf"/>
        <s v="submarinismo"/>
        <s v="senderismo"/>
        <s v="tratamiento salud"/>
        <s v="museos/ conciertos"/>
        <s v="navegación"/>
        <s v="parques temáticos"/>
        <s v="deportes aventura"/>
        <s v="otra isla canaria"/>
        <s v="fiestas populares"/>
        <s v="visita casinos"/>
        <s v="val. golf"/>
        <s v="val. ballenas"/>
        <s v="val. surf/..."/>
        <s v="val. buceo"/>
        <s v="val. senderismo"/>
        <s v="val. trat. salud"/>
        <s v="val. museos/..."/>
        <s v="val. navegación"/>
        <s v="val. p. temáticos"/>
        <s v="val. d. aventura"/>
        <s v="val. otra isla"/>
        <s v="val. fiestas/..."/>
        <s v="val. casinos/..."/>
        <s v="Actividades"/>
        <s v="Exc. El Teide"/>
        <s v="Exc. La Orotava"/>
        <s v="Exc. Pº Cruz"/>
        <s v="Exc. Garachico/..."/>
        <s v="Exc. Gigantes"/>
        <s v="Exc. Bº Masca"/>
        <s v="Exc. Bº Infierno"/>
        <s v="Exc. Santa Cruz"/>
        <s v="Exc. Teresitas"/>
        <s v="Exc. Candelaria"/>
        <s v="Exc. La Laguna"/>
        <s v="Exc. Anaga/..."/>
        <s v="Ex. Santa Cruz"/>
        <s v="Ex. Teresitas"/>
        <s v="Ex. Candelaria"/>
        <s v="Ex. La Laguna"/>
        <s v="Ex. Anaga/"/>
        <s v="Ex. El Teide"/>
        <s v="Ex. Orotava"/>
        <s v="Ex. Pº Cruz"/>
        <s v="Ex. Garachico"/>
        <s v="Ex. Gigantes"/>
        <s v="Ex. Bº Masca"/>
        <s v="Ex. Infierno"/>
        <s v="Medio de transp.excursiones"/>
        <s v="Medio de transp.excurs."/>
        <s v="Medios de transporte"/>
        <s v="Excursiones"/>
        <s v="contrato vuelo/alojamiento"/>
        <s v="Contratación alojamiento"/>
        <s v="contrato del vuelo"/>
        <s v="Servicios contratados"/>
        <s v="Crucero"/>
        <s v="transporte aerop-alojam"/>
        <s v="realiza escala"/>
        <s v="tiempo reserva vuelo"/>
        <s v="días reserva vuelo"/>
        <s v="tiempo reserva alojam."/>
        <s v="días reserva alojamiento"/>
        <s v="Utiliza coche"/>
        <s v="Utilizar coche"/>
        <s v="Uso de Internet"/>
        <s v="Internet excluyente"/>
        <s v="Internet"/>
        <s v="net vuelo"/>
        <s v="net alojamiento"/>
        <s v="net vuelo y alojamiento"/>
        <s v="net alquiler coche"/>
        <s v="net otros servicios"/>
        <s v="net información"/>
        <s v="net información (valores absolutos)"/>
        <s v="(valores absolutos)net información (valores absolutos)"/>
        <s v="Percepciones"/>
        <s v="Aspectos negativos"/>
        <s v="gasto"/>
        <s v="Distrib. Gasto/ persona"/>
        <s v="Distrib. Gasto/ persona y día"/>
        <s v="motivos del viaje"/>
        <s v="Total casos"/>
        <s v="Excursiones en TF"/>
        <s v="% personas gastan"/>
        <m/>
        <s v="(valores absolutos)" u="1"/>
      </sharedItems>
    </cacheField>
    <cacheField name="Indicador" numFmtId="0">
      <sharedItems containsBlank="1" count="349">
        <s v="aerop. Sur"/>
        <s v="aerop. Norte"/>
        <s v="hombre"/>
        <s v="mujer"/>
        <s v="no contesta"/>
        <s v="25 años y menos"/>
        <s v="26 a 30 años"/>
        <s v="31 a 45 años"/>
        <s v="46 a 50 años"/>
        <s v="51 a 60 años"/>
        <s v="61 y más años"/>
        <s v="Edad media"/>
        <s v="12.000 y menos"/>
        <s v="12.001 a 18.000"/>
        <s v="18.001 a 24.000"/>
        <s v="24.001 a 36.000"/>
        <s v="36.001 a 48.000"/>
        <s v="48.001 a 60.000"/>
        <s v="60.000 y más"/>
        <s v="Renta media"/>
        <s v="los cristianos"/>
        <s v="las américas-arona"/>
        <s v="costa adeje"/>
        <s v="los gigantes/ pº santiago + abama"/>
        <s v="centros sec.sur"/>
        <s v="resto sur + sur interior"/>
        <s v="pº cruz/ valle orotava"/>
        <s v="resto norte"/>
        <s v="área metropolitana"/>
        <s v="las américas"/>
        <s v="los gigantes/ pº santiago"/>
        <s v="resto sur"/>
        <s v="pº de la Cruz"/>
        <s v="1 a 5 noches"/>
        <s v="6 a 8 noches"/>
        <s v="9 a 16 noches"/>
        <s v="Más de 16 noches"/>
        <s v="Estancia media"/>
        <s v="Ninguna visita"/>
        <s v="1 visita"/>
        <s v="2 a 3 visitas"/>
        <s v="4 y más visitas"/>
        <s v="viajes anteriores media"/>
        <s v="1ª visita"/>
        <s v="repetidor"/>
        <s v="6 meses y menos"/>
        <s v="De 7 a 11 meses"/>
        <s v="De 12 a 23 meses"/>
        <s v="De 24 a 35 meses"/>
        <s v="De 36 a 47 meses"/>
        <s v="De 48 a 59 meses"/>
        <s v="De 60 a 71 meses"/>
        <s v="De 72 a 83 meses"/>
        <s v="De 84 a 119 años"/>
        <s v="10 años y más"/>
        <s v="Intervalo visitas(años,meses)"/>
        <s v="Hotel"/>
        <s v="Aparthotel"/>
        <s v="Apartamento"/>
        <s v="Time sharing"/>
        <s v="Turismo rural"/>
        <s v="Casa particular"/>
        <s v="otro tipo"/>
        <s v="Casa/hotel rural"/>
        <s v="Casa/apartamento privado"/>
        <s v="camping"/>
        <s v="otro alojamiento"/>
        <s v="Hotel 1 y 2*"/>
        <s v="Hotel 3*"/>
        <s v="Hotel 4*"/>
        <s v="Hotel 5*"/>
        <s v="Aparthotel 1 y 2*"/>
        <s v="Aparthotel 3*"/>
        <s v="Aparthotel 4*"/>
        <s v="Apartam. 1 llave"/>
        <s v="Apartam. 2 llaves"/>
        <s v="Apartam. 3 llaves"/>
        <s v="Aparthotel 1 y 2 estrellas"/>
        <s v="Aparthotel 3 estrellas"/>
        <s v="ApartHotel 4 estrellas"/>
        <s v="Apartam. 1 y 2 llaves"/>
        <s v="Grupo  con niños"/>
        <s v="Grupo  sin niños"/>
        <s v="2 años y menos"/>
        <s v="3 a 7 años"/>
        <s v="más de 7 años"/>
        <s v="Una persona"/>
        <s v="Dos personas"/>
        <s v="Tres personas"/>
        <s v="Cuatro y mas personas"/>
        <s v="Cuatro personas"/>
        <s v="Cinco personas"/>
        <s v="Seis personas"/>
        <s v="Más de seis personas"/>
        <s v="Nº de personas en pago"/>
        <s v="tamaño grupo (exc. pers. solas)"/>
        <s v="sólo"/>
        <s v="con hijos/nietos/…(sin pareja)"/>
        <s v="pareja"/>
        <s v="pareja e hijos"/>
        <s v="otros familiares"/>
        <s v="amigos"/>
        <s v="otras relaciones"/>
        <s v="Realiza actividades"/>
        <s v="No realiza actividades"/>
        <s v="No"/>
        <s v="Si"/>
        <s v="muy insatisfecho"/>
        <s v="insatisfecho"/>
        <s v="indiferente"/>
        <s v="satisfecho"/>
        <s v="muy satisfecho"/>
        <s v="valoración golf"/>
        <s v="valoración ballenas"/>
        <s v="valoración surf/ ..."/>
        <s v="valoración buceo"/>
        <s v="valoración senderismo"/>
        <s v="valoración trat. salud"/>
        <s v="valoración museos/ ..."/>
        <s v="valoración navegación"/>
        <s v="valoración P. temáticos"/>
        <s v="valoración d. aventura"/>
        <s v="valoración otra isla"/>
        <s v="valoración fiestas/ ..."/>
        <s v="valoración casinos"/>
        <s v="No realiza"/>
        <s v="Sí realiza"/>
        <s v="coche"/>
        <s v="excursión organizada"/>
        <s v="bus/ taxi"/>
        <s v="No esta excursión y sí otras"/>
        <s v="ninguna excursión"/>
        <s v="excursión"/>
        <s v="bús/Taxi"/>
        <s v="No Visitó"/>
        <s v="excursión y coche"/>
        <s v="bús/Taxi y coche"/>
        <s v="excursión y bús/Taxi"/>
        <s v="excurs. bús/Taxi y coche"/>
        <s v="coche alquiler"/>
        <s v="valoración Santa Cruz"/>
        <s v="valoración teresitas"/>
        <s v="valoración candelaria"/>
        <s v="valoración la laguna"/>
        <s v="valoración anaga/ tag."/>
        <s v="valoración el teide"/>
        <s v="valoración la orotava"/>
        <s v="valoración pº cruz"/>
        <s v="valoración garachico/ icod"/>
        <s v="valoración gigantes"/>
        <s v="valoración bº masca"/>
        <s v="valoración bº infierno"/>
        <s v="no al mismo tiempo"/>
        <s v="sí, paquete turístico"/>
        <s v="sí, servicios independ."/>
        <s v="no lo sabe"/>
        <s v="agen. viajes en origen"/>
        <s v="web de viajes"/>
        <s v="web del alojamiento"/>
        <s v="agen. inmobil. en origen"/>
        <s v="directamente fax etc."/>
        <s v="en Tenerife"/>
        <s v="es propietario"/>
        <s v="cesion gratuita"/>
        <s v="cesion pagada"/>
        <s v="intercambio"/>
        <s v="premio. regalo. promocion"/>
        <s v="agencia personal."/>
        <s v="agencia/ net"/>
        <s v="agencia/ fax"/>
        <s v="compañia/ personal."/>
        <s v="compañia/ net"/>
        <s v="compañia/ fax"/>
        <s v="Sólo vuelo"/>
        <s v="total vuelo y alojamiento"/>
        <s v="Vuelo-sólo alojamiento"/>
        <s v="Vuelo-alojamiento y desayuno"/>
        <s v="Vuelo-alojamiento y media pensión"/>
        <s v="Vuelo-alojamiento y pensión Completa"/>
        <s v="Vuelo-alojamiento y todo incluido"/>
        <s v="Sin alquiler de de coche"/>
        <s v="Alquiler de coche"/>
        <s v="Sin excursiones"/>
        <s v="Excursiones"/>
        <s v="Sin viaje combinado"/>
        <s v="Viaje combinado"/>
        <s v="Sin crucero"/>
        <s v="Crucero"/>
        <s v="Bus turístico"/>
        <s v="coche privado o alquiler"/>
        <s v="Bus regular"/>
        <s v="Taxi"/>
        <s v="Limusina"/>
        <s v="No contestan"/>
        <s v="Sí"/>
        <s v="1 semana y menos"/>
        <s v="de 1 a 2 semanas"/>
        <s v="de 2 sem. y 1 mes"/>
        <s v="entre 1 y 2 meses"/>
        <s v="entre 3 y 4 meses"/>
        <s v="más de 4 meses"/>
        <s v="días reserva vuelo"/>
        <s v="días reserva alojamiento"/>
        <s v="no utilizó"/>
        <s v="sí utilizó"/>
        <s v="alquilado"/>
        <s v="cedido"/>
        <s v="propio"/>
        <s v="nº días coche alquilado"/>
        <s v="nº días coche cedido"/>
        <s v="nº días coche propio"/>
        <s v="no usó internet"/>
        <s v="usó internet"/>
        <s v="Sólo consultas"/>
        <s v="Sólo reservas"/>
        <s v="Sólo compras"/>
        <s v="Consulta y reserva"/>
        <s v="Consulta y compra"/>
        <s v="Reserva y compra"/>
        <s v="Consulta, reserva y compra"/>
        <s v="NC no utiliza"/>
        <s v="para consultas"/>
        <s v="para reservar"/>
        <s v="para comprar"/>
        <s v="no uso internet"/>
        <s v="Reservó"/>
        <s v="Compró on line"/>
        <s v="Consultó"/>
        <s v="Uso internet pero no inf."/>
        <s v="no contestans/nc"/>
        <s v="calidad alojamiento"/>
        <s v="trato alojamiento"/>
        <s v="comida/ alojamiento"/>
        <s v="precio alojamiento"/>
        <s v="piscina alojamiento"/>
        <s v="calidad amb. zona"/>
        <s v="limpieza pública"/>
        <s v="paisaje urbano"/>
        <s v="relax"/>
        <s v="paisaje natural"/>
        <s v="el sol"/>
        <s v="temperatura"/>
        <s v="baño en el mar"/>
        <s v="las playas"/>
        <s v="calidad restaurant"/>
        <s v="oferta gastronómica"/>
        <s v="trato personal rest."/>
        <s v="precio restaurant"/>
        <s v="actividades naturaleza"/>
        <s v="instal/ activ/ deportiva"/>
        <s v="ocio nocturno"/>
        <s v="instal/ niños"/>
        <s v="activ/ culturales"/>
        <s v="seguridad personal"/>
        <s v="asistencia médida"/>
        <s v="transporte público"/>
        <s v="alquiler coches"/>
        <s v="estado carreteras"/>
        <s v="información turística"/>
        <s v="hospitalidad local"/>
        <s v="identidad local"/>
        <s v="precios en tenerife"/>
        <s v="comercio alimenticio"/>
        <s v="comercio no alimenticio"/>
        <s v="precio comercio"/>
        <s v="Índice de satisfación"/>
        <s v="Factores alojativos"/>
        <s v="factores ambientales"/>
        <s v="oferta restauración"/>
        <s v="oferta ocio"/>
        <s v="infraestructuras"/>
        <s v="factores genéricos"/>
        <s v="oferta comercial"/>
        <s v="aeropuerto"/>
        <s v="alojamiento"/>
        <s v="medioambiente urbano"/>
        <s v="infraestructura urbana"/>
        <s v="playas/ mar"/>
        <s v="venta callejera"/>
        <s v="restaurantes/ /pub"/>
        <s v="comercio alimentación"/>
        <s v="resto comercio"/>
        <s v="actividades"/>
        <s v="sanidad/ salud"/>
        <s v="información/ comunicación"/>
        <s v="seguridad"/>
        <s v="clima"/>
        <s v="medioambiente natural"/>
        <s v="taxis"/>
        <s v="autobuses regulares"/>
        <s v="carreteras/ tráfico urbano"/>
        <s v="Tenerife en general"/>
        <s v="ocio/ vida nocturna"/>
        <s v="no se quejan"/>
        <s v="Gasto origen /persona. Incluye servicio gratuito y excluye viaje comb./crucero"/>
        <s v="Gasto en TF por persona. Excluye compra de casa"/>
        <s v="Presupuesto vacacional por persona"/>
        <s v="Gasto origen persona/día. Incluye servicio gratuito y excluye viaje comb./crucero"/>
        <s v="Gasto en TF persona/día. Excluye compra de casa "/>
        <s v="Presupuesto vacacional persona/día"/>
        <s v="excursiones organizadas"/>
        <s v="discotecas"/>
        <s v="actividades deportivas"/>
        <s v="ocio/ diversión"/>
        <s v="tratamientos salud"/>
        <s v="extras alojamiento"/>
        <s v="otros servicios"/>
        <s v="comida (en restaurantes)"/>
        <s v="compras de comida"/>
        <s v="compras"/>
        <s v="casinos"/>
        <s v="otros gastos"/>
        <s v="congreso/ feria"/>
        <s v="viaje negocios"/>
        <s v="familiares/ amigos"/>
        <s v="sol/ playa"/>
        <s v="diversión"/>
        <s v="activ. naturaleza"/>
        <s v="activ. culturales"/>
        <s v="viajar con familia"/>
        <s v="viaje novios/cumpleaños"/>
        <s v="alojamiento gratis"/>
        <s v="precio barato"/>
        <s v="tratamiento salud"/>
        <s v="tranquilidad"/>
        <s v="practicar golf"/>
        <s v="deportes marítimos"/>
        <s v="otros deportes"/>
        <s v="otro motivo"/>
        <s v="Total casos"/>
        <s v="18.000 y menos"/>
        <s v="total"/>
        <s v="Realizaron alguna excursión"/>
        <s v="No realiza excursión"/>
        <s v="factores naturales"/>
        <s v="Satisfacción global"/>
        <s v="Importancia fact. alojativos"/>
        <s v="Importancia fact. ambientales"/>
        <s v="Importancia fact. naturales"/>
        <s v="Importancia oferta restauración"/>
        <s v="Importancia oferta ocio"/>
        <s v="Importancia oferta infr. y servicios"/>
        <s v="Importancia factores genéricos"/>
        <s v="Importancia oferta comercial"/>
        <s v="Importancia total"/>
        <s v="identidad"/>
        <s v="reflejo de la crisis"/>
        <m/>
        <s v="ns/nc" u="1"/>
      </sharedItems>
    </cacheField>
    <cacheField name="dato" numFmtId="0">
      <sharedItems containsString="0" containsBlank="1" containsNumber="1" minValue="0" maxValue="60915.789473684206"/>
    </cacheField>
    <cacheField name="País" numFmtId="0">
      <sharedItems containsBlank="1" count="19">
        <s v="Total"/>
        <s v="España"/>
        <s v="Británicos"/>
        <s v="Alemania"/>
        <s v="Total nórdicos"/>
        <s v="Finlandia"/>
        <s v="Noruega"/>
        <s v="Suecia"/>
        <s v="Dinamarca"/>
        <s v="Holanda"/>
        <s v="Francia"/>
        <s v="Bélgica"/>
        <s v="Italia"/>
        <s v="Suiza + Austria"/>
        <s v="Irlanda (Eire)"/>
        <s v="Rusia"/>
        <s v="Resto del Mundo"/>
        <s v="total "/>
        <m/>
      </sharedItems>
    </cacheField>
    <cacheField name="Periodo" numFmtId="0">
      <sharedItems containsBlank="1" count="5">
        <s v="año 2008"/>
        <s v="año 2007"/>
        <s v="I semestre 2009"/>
        <s v="I semestre 2008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nuela" refreshedDate="40018.37132766204" createdVersion="3" refreshedVersion="3" minRefreshableVersion="3" recordCount="43419">
  <cacheSource type="external" connectionId="4"/>
  <cacheFields count="5">
    <cacheField name="clasificacion" numFmtId="0">
      <sharedItems containsBlank="1" count="112">
        <s v="aeropuerto"/>
        <s v="sexo"/>
        <s v="edad"/>
        <s v="renta"/>
        <s v="Lugar de estancia"/>
        <s v="Lugar ultima visita"/>
        <s v="Tiempo de estancia"/>
        <s v="viajes anteriores a TF"/>
        <s v="viajes anteriores a Tenerife"/>
        <s v="Intervalos entre visitas"/>
        <s v="Alojamiento"/>
        <s v="Alojamiento con categoría"/>
        <s v="Categoría del alojamiento"/>
        <s v="Time sharing"/>
        <s v="Casa particular"/>
        <s v="grupo vacacional (niños)"/>
        <s v="grupos de niños"/>
        <s v="grupo vacacional (n personas)"/>
        <s v="grupo vacacional"/>
        <s v="relación viajeros"/>
        <s v="relación viajeros tamaño medio"/>
        <s v="Act. practicadas en Tenerife"/>
        <s v="golf"/>
        <s v="observ. ballenas"/>
        <s v="surf/windsurf"/>
        <s v="submarinismo"/>
        <s v="senderismo"/>
        <s v="tratamiento salud"/>
        <s v="museos/ conciertos"/>
        <s v="navegación"/>
        <s v="parques temáticos"/>
        <s v="deportes aventura"/>
        <s v="otra isla canaria"/>
        <s v="fiestas populares"/>
        <s v="visita casinos"/>
        <s v="val. golf"/>
        <s v="val. ballenas"/>
        <s v="val. surf/..."/>
        <s v="val. buceo"/>
        <s v="val. senderismo"/>
        <s v="val. trat. salud"/>
        <s v="val. museos/..."/>
        <s v="val. navegación"/>
        <s v="val. p. temáticos"/>
        <s v="val. d. aventura"/>
        <s v="val. otra isla"/>
        <s v="val. fiestas/..."/>
        <s v="val. casinos/..."/>
        <s v="Actividades"/>
        <s v="Exc. El Teide"/>
        <s v="Exc. La Orotava"/>
        <s v="Exc. Pº Cruz"/>
        <s v="Exc. Garachico/..."/>
        <s v="Exc. Gigantes"/>
        <s v="Exc. Bº Masca"/>
        <s v="Exc. Bº Infierno"/>
        <s v="Exc. Santa Cruz"/>
        <s v="Exc. Teresitas"/>
        <s v="Exc. Candelaria"/>
        <s v="Exc. La Laguna"/>
        <s v="Exc. Anaga/..."/>
        <s v="Ex. Santa Cruz"/>
        <s v="Ex. Teresitas"/>
        <s v="Ex. Candelaria"/>
        <s v="Ex. La Laguna"/>
        <s v="Ex. Anaga/"/>
        <s v="Ex. El Teide"/>
        <s v="Ex. Orotava"/>
        <s v="Ex. Pº Cruz"/>
        <s v="Ex. Garachico"/>
        <s v="Ex. Gigantes"/>
        <s v="Ex. Bº Masca"/>
        <s v="Ex. Infierno"/>
        <s v="Medio de transp.excursiones"/>
        <s v="Medio de transp.excurs."/>
        <s v="Medios de transporte"/>
        <s v="Excursiones"/>
        <s v="contrato vuelo/alojamiento"/>
        <s v="Contratación alojamiento"/>
        <s v="contrato del vuelo"/>
        <s v="Servicios contratados"/>
        <s v="Crucero"/>
        <s v="transporte aerop-alojam"/>
        <s v="realiza escala"/>
        <s v="tiempo reserva vuelo"/>
        <s v="días reserva vuelo"/>
        <s v="tiempo reserva alojam."/>
        <s v="días reserva alojamiento"/>
        <s v="Utiliza coche"/>
        <s v="Utilizar coche"/>
        <s v="Uso de Internet"/>
        <s v="Internet excluyente"/>
        <s v="Internet"/>
        <s v="net vuelo"/>
        <s v="net alojamiento"/>
        <s v="net vuelo y alojamiento"/>
        <s v="net alquiler coche"/>
        <s v="net otros servicios"/>
        <s v="net información"/>
        <s v="net información (valores absolutos)"/>
        <s v="(valores absolutos)net información (valores absolutos)"/>
        <s v="Percepciones"/>
        <s v="Aspectos negativos"/>
        <s v="gasto"/>
        <s v="Distrib. Gasto/ persona"/>
        <s v="Distrib. Gasto/ persona y día"/>
        <s v="motivos del viaje"/>
        <s v="Total casos"/>
        <s v="Excursiones en TF"/>
        <s v="% personas gastan"/>
        <m/>
        <s v="(valores absolutos)" u="1"/>
      </sharedItems>
    </cacheField>
    <cacheField name="Indicador" numFmtId="0">
      <sharedItems containsBlank="1" count="349">
        <s v="aerop. Sur"/>
        <s v="aerop. Norte"/>
        <s v="hombre"/>
        <s v="mujer"/>
        <s v="no contesta"/>
        <s v="25 años y menos"/>
        <s v="26 a 30 años"/>
        <s v="31 a 45 años"/>
        <s v="46 a 50 años"/>
        <s v="51 a 60 años"/>
        <s v="61 y más años"/>
        <s v="Edad media"/>
        <s v="12.000 y menos"/>
        <s v="12.001 a 18.000"/>
        <s v="18.001 a 24.000"/>
        <s v="24.001 a 36.000"/>
        <s v="36.001 a 48.000"/>
        <s v="48.001 a 60.000"/>
        <s v="60.000 y más"/>
        <s v="Renta media"/>
        <s v="los cristianos"/>
        <s v="las américas-arona"/>
        <s v="costa adeje"/>
        <s v="los gigantes/ pº santiago + abama"/>
        <s v="centros sec.sur"/>
        <s v="resto sur + sur interior"/>
        <s v="pº cruz/ valle orotava"/>
        <s v="resto norte"/>
        <s v="área metropolitana"/>
        <s v="las américas"/>
        <s v="los gigantes/ pº santiago"/>
        <s v="resto sur"/>
        <s v="pº de la Cruz"/>
        <s v="1 a 5 noches"/>
        <s v="6 a 8 noches"/>
        <s v="9 a 16 noches"/>
        <s v="Más de 16 noches"/>
        <s v="Estancia media"/>
        <s v="Ninguna visita"/>
        <s v="1 visita"/>
        <s v="2 a 3 visitas"/>
        <s v="4 y más visitas"/>
        <s v="viajes anteriores media"/>
        <s v="1ª visita"/>
        <s v="repetidor"/>
        <s v="6 meses y menos"/>
        <s v="De 7 a 11 meses"/>
        <s v="De 12 a 23 meses"/>
        <s v="De 24 a 35 meses"/>
        <s v="De 36 a 47 meses"/>
        <s v="De 48 a 59 meses"/>
        <s v="De 60 a 71 meses"/>
        <s v="De 72 a 83 meses"/>
        <s v="De 84 a 119 años"/>
        <s v="10 años y más"/>
        <s v="Intervalo visitas(años,meses)"/>
        <s v="Hotel"/>
        <s v="Aparthotel"/>
        <s v="Apartamento"/>
        <s v="Time sharing"/>
        <s v="Turismo rural"/>
        <s v="Casa particular"/>
        <s v="otro tipo"/>
        <s v="Casa/hotel rural"/>
        <s v="Casa/apartamento privado"/>
        <s v="camping"/>
        <s v="otro alojamiento"/>
        <s v="Hotel 1 y 2*"/>
        <s v="Hotel 3*"/>
        <s v="Hotel 4*"/>
        <s v="Hotel 5*"/>
        <s v="Aparthotel 1 y 2*"/>
        <s v="Aparthotel 3*"/>
        <s v="Aparthotel 4*"/>
        <s v="Apartam. 1 llave"/>
        <s v="Apartam. 2 llaves"/>
        <s v="Apartam. 3 llaves"/>
        <s v="Aparthotel 1 y 2 estrellas"/>
        <s v="Aparthotel 3 estrellas"/>
        <s v="ApartHotel 4 estrellas"/>
        <s v="Apartam. 1 y 2 llaves"/>
        <s v="Grupo  con niños"/>
        <s v="Grupo  sin niños"/>
        <s v="2 años y menos"/>
        <s v="3 a 7 años"/>
        <s v="más de 7 años"/>
        <s v="Una persona"/>
        <s v="Dos personas"/>
        <s v="Tres personas"/>
        <s v="Cuatro y mas personas"/>
        <s v="Cuatro personas"/>
        <s v="Cinco personas"/>
        <s v="Seis personas"/>
        <s v="Más de seis personas"/>
        <s v="Nº de personas en pago"/>
        <s v="tamaño grupo (exc. pers. solas)"/>
        <s v="sólo"/>
        <s v="con hijos/nietos/…(sin pareja)"/>
        <s v="pareja"/>
        <s v="pareja e hijos"/>
        <s v="otros familiares"/>
        <s v="amigos"/>
        <s v="otras relaciones"/>
        <s v="Realiza actividades"/>
        <s v="No realiza actividades"/>
        <s v="No"/>
        <s v="Si"/>
        <s v="muy insatisfecho"/>
        <s v="insatisfecho"/>
        <s v="indiferente"/>
        <s v="satisfecho"/>
        <s v="muy satisfecho"/>
        <s v="valoración golf"/>
        <s v="valoración ballenas"/>
        <s v="valoración surf/ ..."/>
        <s v="valoración buceo"/>
        <s v="valoración senderismo"/>
        <s v="valoración trat. salud"/>
        <s v="valoración museos/ ..."/>
        <s v="valoración navegación"/>
        <s v="valoración P. temáticos"/>
        <s v="valoración d. aventura"/>
        <s v="valoración otra isla"/>
        <s v="valoración fiestas/ ..."/>
        <s v="valoración casinos"/>
        <s v="No realiza"/>
        <s v="Sí realiza"/>
        <s v="coche"/>
        <s v="excursión organizada"/>
        <s v="bus/ taxi"/>
        <s v="No esta excursión y sí otras"/>
        <s v="ninguna excursión"/>
        <s v="excursión"/>
        <s v="bús/Taxi"/>
        <s v="No Visitó"/>
        <s v="excursión y coche"/>
        <s v="bús/Taxi y coche"/>
        <s v="excursión y bús/Taxi"/>
        <s v="excurs. bús/Taxi y coche"/>
        <s v="coche alquiler"/>
        <s v="valoración Santa Cruz"/>
        <s v="valoración teresitas"/>
        <s v="valoración candelaria"/>
        <s v="valoración la laguna"/>
        <s v="valoración anaga/ tag."/>
        <s v="valoración el teide"/>
        <s v="valoración la orotava"/>
        <s v="valoración pº cruz"/>
        <s v="valoración garachico/ icod"/>
        <s v="valoración gigantes"/>
        <s v="valoración bº masca"/>
        <s v="valoración bº infierno"/>
        <s v="no al mismo tiempo"/>
        <s v="sí, paquete turístico"/>
        <s v="sí, servicios independ."/>
        <s v="no lo sabe"/>
        <s v="agen. viajes en origen"/>
        <s v="web de viajes"/>
        <s v="web del alojamiento"/>
        <s v="agen. inmobil. en origen"/>
        <s v="directamente fax etc."/>
        <s v="en Tenerife"/>
        <s v="es propietario"/>
        <s v="cesion gratuita"/>
        <s v="cesion pagada"/>
        <s v="intercambio"/>
        <s v="premio. regalo. promocion"/>
        <s v="agencia personal."/>
        <s v="agencia/ net"/>
        <s v="agencia/ fax"/>
        <s v="compañia/ personal."/>
        <s v="compañia/ net"/>
        <s v="compañia/ fax"/>
        <s v="Sólo vuelo"/>
        <s v="total vuelo y alojamiento"/>
        <s v="Vuelo-sólo alojamiento"/>
        <s v="Vuelo-alojamiento y desayuno"/>
        <s v="Vuelo-alojamiento y media pensión"/>
        <s v="Vuelo-alojamiento y pensión Completa"/>
        <s v="Vuelo-alojamiento y todo incluido"/>
        <s v="Sin alquiler de de coche"/>
        <s v="Alquiler de coche"/>
        <s v="Sin excursiones"/>
        <s v="Excursiones"/>
        <s v="Sin viaje combinado"/>
        <s v="Viaje combinado"/>
        <s v="Sin crucero"/>
        <s v="Crucero"/>
        <s v="Bus turístico"/>
        <s v="coche privado o alquiler"/>
        <s v="Bus regular"/>
        <s v="Taxi"/>
        <s v="Limusina"/>
        <s v="No contestan"/>
        <s v="Sí"/>
        <s v="1 semana y menos"/>
        <s v="de 1 a 2 semanas"/>
        <s v="de 2 sem. y 1 mes"/>
        <s v="entre 1 y 2 meses"/>
        <s v="entre 3 y 4 meses"/>
        <s v="más de 4 meses"/>
        <s v="días reserva vuelo"/>
        <s v="días reserva alojamiento"/>
        <s v="no utilizó"/>
        <s v="sí utilizó"/>
        <s v="alquilado"/>
        <s v="cedido"/>
        <s v="propio"/>
        <s v="nº días coche alquilado"/>
        <s v="nº días coche cedido"/>
        <s v="nº días coche propio"/>
        <s v="no usó internet"/>
        <s v="usó internet"/>
        <s v="Sólo consultas"/>
        <s v="Sólo reservas"/>
        <s v="Sólo compras"/>
        <s v="Consulta y reserva"/>
        <s v="Consulta y compra"/>
        <s v="Reserva y compra"/>
        <s v="Consulta, reserva y compra"/>
        <s v="NC no utiliza"/>
        <s v="para consultas"/>
        <s v="para reservar"/>
        <s v="para comprar"/>
        <s v="no uso internet"/>
        <s v="Reservó"/>
        <s v="Compró on line"/>
        <s v="Consultó"/>
        <s v="Uso internet pero no inf."/>
        <s v="no contestans/nc"/>
        <s v="calidad alojamiento"/>
        <s v="trato alojamiento"/>
        <s v="comida/ alojamiento"/>
        <s v="precio alojamiento"/>
        <s v="piscina alojamiento"/>
        <s v="calidad amb. zona"/>
        <s v="limpieza pública"/>
        <s v="paisaje urbano"/>
        <s v="relax"/>
        <s v="paisaje natural"/>
        <s v="el sol"/>
        <s v="temperatura"/>
        <s v="baño en el mar"/>
        <s v="las playas"/>
        <s v="calidad restaurant"/>
        <s v="oferta gastronómica"/>
        <s v="trato personal rest."/>
        <s v="precio restaurant"/>
        <s v="actividades naturaleza"/>
        <s v="instal/ activ/ deportiva"/>
        <s v="ocio nocturno"/>
        <s v="instal/ niños"/>
        <s v="activ/ culturales"/>
        <s v="seguridad personal"/>
        <s v="asistencia médida"/>
        <s v="transporte público"/>
        <s v="alquiler coches"/>
        <s v="estado carreteras"/>
        <s v="información turística"/>
        <s v="hospitalidad local"/>
        <s v="identidad local"/>
        <s v="precios en tenerife"/>
        <s v="comercio alimenticio"/>
        <s v="comercio no alimenticio"/>
        <s v="precio comercio"/>
        <s v="Índice de satisfación"/>
        <s v="Factores alojativos"/>
        <s v="factores ambientales"/>
        <s v="oferta restauración"/>
        <s v="oferta ocio"/>
        <s v="infraestructuras"/>
        <s v="factores genéricos"/>
        <s v="oferta comercial"/>
        <s v="aeropuerto"/>
        <s v="alojamiento"/>
        <s v="medioambiente urbano"/>
        <s v="infraestructura urbana"/>
        <s v="playas/ mar"/>
        <s v="venta callejera"/>
        <s v="restaurantes/ /pub"/>
        <s v="comercio alimentación"/>
        <s v="resto comercio"/>
        <s v="actividades"/>
        <s v="sanidad/ salud"/>
        <s v="información/ comunicación"/>
        <s v="seguridad"/>
        <s v="clima"/>
        <s v="medioambiente natural"/>
        <s v="taxis"/>
        <s v="autobuses regulares"/>
        <s v="carreteras/ tráfico urbano"/>
        <s v="Tenerife en general"/>
        <s v="ocio/ vida nocturna"/>
        <s v="no se quejan"/>
        <s v="Gasto origen /persona. Incluye servicio gratuito y excluye viaje comb./crucero"/>
        <s v="Gasto en TF por persona. Excluye compra de casa"/>
        <s v="Presupuesto vacacional por persona"/>
        <s v="Gasto origen persona/día. Incluye servicio gratuito y excluye viaje comb./crucero"/>
        <s v="Gasto en TF persona/día. Excluye compra de casa "/>
        <s v="Presupuesto vacacional persona/día"/>
        <s v="excursiones organizadas"/>
        <s v="discotecas"/>
        <s v="actividades deportivas"/>
        <s v="ocio/ diversión"/>
        <s v="tratamientos salud"/>
        <s v="extras alojamiento"/>
        <s v="otros servicios"/>
        <s v="comida (en restaurantes)"/>
        <s v="compras de comida"/>
        <s v="compras"/>
        <s v="casinos"/>
        <s v="otros gastos"/>
        <s v="congreso/ feria"/>
        <s v="viaje negocios"/>
        <s v="familiares/ amigos"/>
        <s v="sol/ playa"/>
        <s v="diversión"/>
        <s v="activ. naturaleza"/>
        <s v="activ. culturales"/>
        <s v="viajar con familia"/>
        <s v="viaje novios/cumpleaños"/>
        <s v="alojamiento gratis"/>
        <s v="precio barato"/>
        <s v="tratamiento salud"/>
        <s v="tranquilidad"/>
        <s v="practicar golf"/>
        <s v="deportes marítimos"/>
        <s v="otros deportes"/>
        <s v="otro motivo"/>
        <s v="Total casos"/>
        <s v="18.000 y menos"/>
        <s v="total"/>
        <s v="Realizaron alguna excursión"/>
        <s v="No realiza excursión"/>
        <s v="factores naturales"/>
        <s v="Satisfacción global"/>
        <s v="Importancia fact. alojativos"/>
        <s v="Importancia fact. ambientales"/>
        <s v="Importancia fact. naturales"/>
        <s v="Importancia oferta restauración"/>
        <s v="Importancia oferta ocio"/>
        <s v="Importancia oferta infr. y servicios"/>
        <s v="Importancia factores genéricos"/>
        <s v="Importancia oferta comercial"/>
        <s v="Importancia total"/>
        <s v="identidad"/>
        <s v="reflejo de la crisis"/>
        <m/>
        <s v="ns/nc" u="1"/>
      </sharedItems>
    </cacheField>
    <cacheField name="dato" numFmtId="0">
      <sharedItems containsString="0" containsBlank="1" containsNumber="1" minValue="0" maxValue="60915.789473684206"/>
    </cacheField>
    <cacheField name="País" numFmtId="0">
      <sharedItems containsBlank="1" count="19">
        <s v="Total"/>
        <s v="España"/>
        <s v="Británicos"/>
        <s v="Alemania"/>
        <s v="Total nórdicos"/>
        <s v="Finlandia"/>
        <s v="Noruega"/>
        <s v="Suecia"/>
        <s v="Dinamarca"/>
        <s v="Holanda"/>
        <s v="Francia"/>
        <s v="Bélgica"/>
        <s v="Italia"/>
        <s v="Suiza + Austria"/>
        <s v="Irlanda (Eire)"/>
        <s v="Rusia"/>
        <s v="Resto del Mundo"/>
        <s v="total "/>
        <m/>
      </sharedItems>
    </cacheField>
    <cacheField name="Periodo" numFmtId="0">
      <sharedItems containsBlank="1" count="6">
        <s v="año 2008"/>
        <s v="año 2007"/>
        <s v="I semestre 2009"/>
        <s v="I semestre 2008"/>
        <m/>
        <s v="variación interanual" f="1"/>
      </sharedItems>
    </cacheField>
  </cacheFields>
  <calculatedItems count="1">
    <calculatedItem formula="Periodo['año 2008']/Periodo['año 2007']-1">
      <pivotArea cacheIndex="1" outline="0" fieldPosition="0">
        <references count="1">
          <reference field="4" count="1">
            <x v="5"/>
          </reference>
        </references>
      </pivotArea>
    </calculatedItem>
  </calculatedItem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nuela" refreshedDate="40018.371424537036" createdVersion="3" refreshedVersion="3" minRefreshableVersion="3" recordCount="43419">
  <cacheSource type="external" connectionId="3"/>
  <cacheFields count="5">
    <cacheField name="clasificacion" numFmtId="0">
      <sharedItems containsBlank="1" count="112">
        <s v="aeropuerto"/>
        <s v="sexo"/>
        <s v="edad"/>
        <s v="renta"/>
        <s v="Lugar de estancia"/>
        <s v="Lugar ultima visita"/>
        <s v="Tiempo de estancia"/>
        <s v="viajes anteriores a TF"/>
        <s v="viajes anteriores a Tenerife"/>
        <s v="Intervalos entre visitas"/>
        <s v="Alojamiento"/>
        <s v="Alojamiento con categoría"/>
        <s v="Categoría del alojamiento"/>
        <s v="Time sharing"/>
        <s v="Casa particular"/>
        <s v="grupo vacacional (niños)"/>
        <s v="grupos de niños"/>
        <s v="grupo vacacional (n personas)"/>
        <s v="grupo vacacional"/>
        <s v="relación viajeros"/>
        <s v="relación viajeros tamaño medio"/>
        <s v="Act. practicadas en Tenerife"/>
        <s v="golf"/>
        <s v="observ. ballenas"/>
        <s v="surf/windsurf"/>
        <s v="submarinismo"/>
        <s v="senderismo"/>
        <s v="tratamiento salud"/>
        <s v="museos/ conciertos"/>
        <s v="navegación"/>
        <s v="parques temáticos"/>
        <s v="deportes aventura"/>
        <s v="otra isla canaria"/>
        <s v="fiestas populares"/>
        <s v="visita casinos"/>
        <s v="val. golf"/>
        <s v="val. ballenas"/>
        <s v="val. surf/..."/>
        <s v="val. buceo"/>
        <s v="val. senderismo"/>
        <s v="val. trat. salud"/>
        <s v="val. museos/..."/>
        <s v="val. navegación"/>
        <s v="val. p. temáticos"/>
        <s v="val. d. aventura"/>
        <s v="val. otra isla"/>
        <s v="val. fiestas/..."/>
        <s v="val. casinos/..."/>
        <s v="Actividades"/>
        <s v="Exc. El Teide"/>
        <s v="Exc. La Orotava"/>
        <s v="Exc. Pº Cruz"/>
        <s v="Exc. Garachico/..."/>
        <s v="Exc. Gigantes"/>
        <s v="Exc. Bº Masca"/>
        <s v="Exc. Bº Infierno"/>
        <s v="Exc. Santa Cruz"/>
        <s v="Exc. Teresitas"/>
        <s v="Exc. Candelaria"/>
        <s v="Exc. La Laguna"/>
        <s v="Exc. Anaga/..."/>
        <s v="Ex. Santa Cruz"/>
        <s v="Ex. Teresitas"/>
        <s v="Ex. Candelaria"/>
        <s v="Ex. La Laguna"/>
        <s v="Ex. Anaga/"/>
        <s v="Ex. El Teide"/>
        <s v="Ex. Orotava"/>
        <s v="Ex. Pº Cruz"/>
        <s v="Ex. Garachico"/>
        <s v="Ex. Gigantes"/>
        <s v="Ex. Bº Masca"/>
        <s v="Ex. Infierno"/>
        <s v="Medio de transp.excursiones"/>
        <s v="Medio de transp.excurs."/>
        <s v="Medios de transporte"/>
        <s v="Excursiones"/>
        <s v="contrato vuelo/alojamiento"/>
        <s v="Contratación alojamiento"/>
        <s v="contrato del vuelo"/>
        <s v="Servicios contratados"/>
        <s v="Crucero"/>
        <s v="transporte aerop-alojam"/>
        <s v="realiza escala"/>
        <s v="tiempo reserva vuelo"/>
        <s v="días reserva vuelo"/>
        <s v="tiempo reserva alojam."/>
        <s v="días reserva alojamiento"/>
        <s v="Utiliza coche"/>
        <s v="Utilizar coche"/>
        <s v="Uso de Internet"/>
        <s v="Internet excluyente"/>
        <s v="Internet"/>
        <s v="net vuelo"/>
        <s v="net alojamiento"/>
        <s v="net vuelo y alojamiento"/>
        <s v="net alquiler coche"/>
        <s v="net otros servicios"/>
        <s v="net información"/>
        <s v="net información (valores absolutos)"/>
        <s v="(valores absolutos)net información (valores absolutos)"/>
        <s v="Percepciones"/>
        <s v="Aspectos negativos"/>
        <s v="gasto"/>
        <s v="Distrib. Gasto/ persona"/>
        <s v="Distrib. Gasto/ persona y día"/>
        <s v="motivos del viaje"/>
        <s v="Total casos"/>
        <s v="Excursiones en TF"/>
        <s v="% personas gastan"/>
        <m/>
        <s v="(valores absolutos)" u="1"/>
      </sharedItems>
    </cacheField>
    <cacheField name="Indicador" numFmtId="0">
      <sharedItems containsBlank="1" count="349">
        <s v="aerop. Sur"/>
        <s v="aerop. Norte"/>
        <s v="hombre"/>
        <s v="mujer"/>
        <s v="no contesta"/>
        <s v="25 años y menos"/>
        <s v="26 a 30 años"/>
        <s v="31 a 45 años"/>
        <s v="46 a 50 años"/>
        <s v="51 a 60 años"/>
        <s v="61 y más años"/>
        <s v="Edad media"/>
        <s v="12.000 y menos"/>
        <s v="12.001 a 18.000"/>
        <s v="18.001 a 24.000"/>
        <s v="24.001 a 36.000"/>
        <s v="36.001 a 48.000"/>
        <s v="48.001 a 60.000"/>
        <s v="60.000 y más"/>
        <s v="Renta media"/>
        <s v="los cristianos"/>
        <s v="las américas-arona"/>
        <s v="costa adeje"/>
        <s v="los gigantes/ pº santiago + abama"/>
        <s v="centros sec.sur"/>
        <s v="resto sur + sur interior"/>
        <s v="pº cruz/ valle orotava"/>
        <s v="resto norte"/>
        <s v="área metropolitana"/>
        <s v="las américas"/>
        <s v="los gigantes/ pº santiago"/>
        <s v="resto sur"/>
        <s v="pº de la Cruz"/>
        <s v="1 a 5 noches"/>
        <s v="6 a 8 noches"/>
        <s v="9 a 16 noches"/>
        <s v="Más de 16 noches"/>
        <s v="Estancia media"/>
        <s v="Ninguna visita"/>
        <s v="1 visita"/>
        <s v="2 a 3 visitas"/>
        <s v="4 y más visitas"/>
        <s v="viajes anteriores media"/>
        <s v="1ª visita"/>
        <s v="repetidor"/>
        <s v="6 meses y menos"/>
        <s v="De 7 a 11 meses"/>
        <s v="De 12 a 23 meses"/>
        <s v="De 24 a 35 meses"/>
        <s v="De 36 a 47 meses"/>
        <s v="De 48 a 59 meses"/>
        <s v="De 60 a 71 meses"/>
        <s v="De 72 a 83 meses"/>
        <s v="De 84 a 119 años"/>
        <s v="10 años y más"/>
        <s v="Intervalo visitas(años,meses)"/>
        <s v="Hotel"/>
        <s v="Aparthotel"/>
        <s v="Apartamento"/>
        <s v="Time sharing"/>
        <s v="Turismo rural"/>
        <s v="Casa particular"/>
        <s v="otro tipo"/>
        <s v="Casa/hotel rural"/>
        <s v="Casa/apartamento privado"/>
        <s v="camping"/>
        <s v="otro alojamiento"/>
        <s v="Hotel 1 y 2*"/>
        <s v="Hotel 3*"/>
        <s v="Hotel 4*"/>
        <s v="Hotel 5*"/>
        <s v="Aparthotel 1 y 2*"/>
        <s v="Aparthotel 3*"/>
        <s v="Aparthotel 4*"/>
        <s v="Apartam. 1 llave"/>
        <s v="Apartam. 2 llaves"/>
        <s v="Apartam. 3 llaves"/>
        <s v="Aparthotel 1 y 2 estrellas"/>
        <s v="Aparthotel 3 estrellas"/>
        <s v="ApartHotel 4 estrellas"/>
        <s v="Apartam. 1 y 2 llaves"/>
        <s v="Grupo  con niños"/>
        <s v="Grupo  sin niños"/>
        <s v="2 años y menos"/>
        <s v="3 a 7 años"/>
        <s v="más de 7 años"/>
        <s v="Una persona"/>
        <s v="Dos personas"/>
        <s v="Tres personas"/>
        <s v="Cuatro y mas personas"/>
        <s v="Cuatro personas"/>
        <s v="Cinco personas"/>
        <s v="Seis personas"/>
        <s v="Más de seis personas"/>
        <s v="Nº de personas en pago"/>
        <s v="tamaño grupo (exc. pers. solas)"/>
        <s v="sólo"/>
        <s v="con hijos/nietos/…(sin pareja)"/>
        <s v="pareja"/>
        <s v="pareja e hijos"/>
        <s v="otros familiares"/>
        <s v="amigos"/>
        <s v="otras relaciones"/>
        <s v="Realiza actividades"/>
        <s v="No realiza actividades"/>
        <s v="No"/>
        <s v="Si"/>
        <s v="muy insatisfecho"/>
        <s v="insatisfecho"/>
        <s v="indiferente"/>
        <s v="satisfecho"/>
        <s v="muy satisfecho"/>
        <s v="valoración golf"/>
        <s v="valoración ballenas"/>
        <s v="valoración surf/ ..."/>
        <s v="valoración buceo"/>
        <s v="valoración senderismo"/>
        <s v="valoración trat. salud"/>
        <s v="valoración museos/ ..."/>
        <s v="valoración navegación"/>
        <s v="valoración P. temáticos"/>
        <s v="valoración d. aventura"/>
        <s v="valoración otra isla"/>
        <s v="valoración fiestas/ ..."/>
        <s v="valoración casinos"/>
        <s v="No realiza"/>
        <s v="Sí realiza"/>
        <s v="coche"/>
        <s v="excursión organizada"/>
        <s v="bus/ taxi"/>
        <s v="No esta excursión y sí otras"/>
        <s v="ninguna excursión"/>
        <s v="excursión"/>
        <s v="bús/Taxi"/>
        <s v="No Visitó"/>
        <s v="excursión y coche"/>
        <s v="bús/Taxi y coche"/>
        <s v="excursión y bús/Taxi"/>
        <s v="excurs. bús/Taxi y coche"/>
        <s v="coche alquiler"/>
        <s v="valoración Santa Cruz"/>
        <s v="valoración teresitas"/>
        <s v="valoración candelaria"/>
        <s v="valoración la laguna"/>
        <s v="valoración anaga/ tag."/>
        <s v="valoración el teide"/>
        <s v="valoración la orotava"/>
        <s v="valoración pº cruz"/>
        <s v="valoración garachico/ icod"/>
        <s v="valoración gigantes"/>
        <s v="valoración bº masca"/>
        <s v="valoración bº infierno"/>
        <s v="no al mismo tiempo"/>
        <s v="sí, paquete turístico"/>
        <s v="sí, servicios independ."/>
        <s v="no lo sabe"/>
        <s v="agen. viajes en origen"/>
        <s v="web de viajes"/>
        <s v="web del alojamiento"/>
        <s v="agen. inmobil. en origen"/>
        <s v="directamente fax etc."/>
        <s v="en Tenerife"/>
        <s v="es propietario"/>
        <s v="cesion gratuita"/>
        <s v="cesion pagada"/>
        <s v="intercambio"/>
        <s v="premio. regalo. promocion"/>
        <s v="agencia personal."/>
        <s v="agencia/ net"/>
        <s v="agencia/ fax"/>
        <s v="compañia/ personal."/>
        <s v="compañia/ net"/>
        <s v="compañia/ fax"/>
        <s v="Sólo vuelo"/>
        <s v="total vuelo y alojamiento"/>
        <s v="Vuelo-sólo alojamiento"/>
        <s v="Vuelo-alojamiento y desayuno"/>
        <s v="Vuelo-alojamiento y media pensión"/>
        <s v="Vuelo-alojamiento y pensión Completa"/>
        <s v="Vuelo-alojamiento y todo incluido"/>
        <s v="Sin alquiler de de coche"/>
        <s v="Alquiler de coche"/>
        <s v="Sin excursiones"/>
        <s v="Excursiones"/>
        <s v="Sin viaje combinado"/>
        <s v="Viaje combinado"/>
        <s v="Sin crucero"/>
        <s v="Crucero"/>
        <s v="Bus turístico"/>
        <s v="coche privado o alquiler"/>
        <s v="Bus regular"/>
        <s v="Taxi"/>
        <s v="Limusina"/>
        <s v="No contestan"/>
        <s v="Sí"/>
        <s v="1 semana y menos"/>
        <s v="de 1 a 2 semanas"/>
        <s v="de 2 sem. y 1 mes"/>
        <s v="entre 1 y 2 meses"/>
        <s v="entre 3 y 4 meses"/>
        <s v="más de 4 meses"/>
        <s v="días reserva vuelo"/>
        <s v="días reserva alojamiento"/>
        <s v="no utilizó"/>
        <s v="sí utilizó"/>
        <s v="alquilado"/>
        <s v="cedido"/>
        <s v="propio"/>
        <s v="nº días coche alquilado"/>
        <s v="nº días coche cedido"/>
        <s v="nº días coche propio"/>
        <s v="no usó internet"/>
        <s v="usó internet"/>
        <s v="Sólo consultas"/>
        <s v="Sólo reservas"/>
        <s v="Sólo compras"/>
        <s v="Consulta y reserva"/>
        <s v="Consulta y compra"/>
        <s v="Reserva y compra"/>
        <s v="Consulta, reserva y compra"/>
        <s v="NC no utiliza"/>
        <s v="para consultas"/>
        <s v="para reservar"/>
        <s v="para comprar"/>
        <s v="no uso internet"/>
        <s v="Reservó"/>
        <s v="Compró on line"/>
        <s v="Consultó"/>
        <s v="Uso internet pero no inf."/>
        <s v="no contestans/nc"/>
        <s v="calidad alojamiento"/>
        <s v="trato alojamiento"/>
        <s v="comida/ alojamiento"/>
        <s v="precio alojamiento"/>
        <s v="piscina alojamiento"/>
        <s v="calidad amb. zona"/>
        <s v="limpieza pública"/>
        <s v="paisaje urbano"/>
        <s v="relax"/>
        <s v="paisaje natural"/>
        <s v="el sol"/>
        <s v="temperatura"/>
        <s v="baño en el mar"/>
        <s v="las playas"/>
        <s v="calidad restaurant"/>
        <s v="oferta gastronómica"/>
        <s v="trato personal rest."/>
        <s v="precio restaurant"/>
        <s v="actividades naturaleza"/>
        <s v="instal/ activ/ deportiva"/>
        <s v="ocio nocturno"/>
        <s v="instal/ niños"/>
        <s v="activ/ culturales"/>
        <s v="seguridad personal"/>
        <s v="asistencia médida"/>
        <s v="transporte público"/>
        <s v="alquiler coches"/>
        <s v="estado carreteras"/>
        <s v="información turística"/>
        <s v="hospitalidad local"/>
        <s v="identidad local"/>
        <s v="precios en tenerife"/>
        <s v="comercio alimenticio"/>
        <s v="comercio no alimenticio"/>
        <s v="precio comercio"/>
        <s v="Índice de satisfación"/>
        <s v="Factores alojativos"/>
        <s v="factores ambientales"/>
        <s v="oferta restauración"/>
        <s v="oferta ocio"/>
        <s v="infraestructuras"/>
        <s v="factores genéricos"/>
        <s v="oferta comercial"/>
        <s v="aeropuerto"/>
        <s v="alojamiento"/>
        <s v="medioambiente urbano"/>
        <s v="infraestructura urbana"/>
        <s v="playas/ mar"/>
        <s v="venta callejera"/>
        <s v="restaurantes/ /pub"/>
        <s v="comercio alimentación"/>
        <s v="resto comercio"/>
        <s v="actividades"/>
        <s v="sanidad/ salud"/>
        <s v="información/ comunicación"/>
        <s v="seguridad"/>
        <s v="clima"/>
        <s v="medioambiente natural"/>
        <s v="taxis"/>
        <s v="autobuses regulares"/>
        <s v="carreteras/ tráfico urbano"/>
        <s v="Tenerife en general"/>
        <s v="ocio/ vida nocturna"/>
        <s v="no se quejan"/>
        <s v="Gasto origen /persona. Incluye servicio gratuito y excluye viaje comb./crucero"/>
        <s v="Gasto en TF por persona. Excluye compra de casa"/>
        <s v="Presupuesto vacacional por persona"/>
        <s v="Gasto origen persona/día. Incluye servicio gratuito y excluye viaje comb./crucero"/>
        <s v="Gasto en TF persona/día. Excluye compra de casa "/>
        <s v="Presupuesto vacacional persona/día"/>
        <s v="excursiones organizadas"/>
        <s v="discotecas"/>
        <s v="actividades deportivas"/>
        <s v="ocio/ diversión"/>
        <s v="tratamientos salud"/>
        <s v="extras alojamiento"/>
        <s v="otros servicios"/>
        <s v="comida (en restaurantes)"/>
        <s v="compras de comida"/>
        <s v="compras"/>
        <s v="casinos"/>
        <s v="otros gastos"/>
        <s v="congreso/ feria"/>
        <s v="viaje negocios"/>
        <s v="familiares/ amigos"/>
        <s v="sol/ playa"/>
        <s v="diversión"/>
        <s v="activ. naturaleza"/>
        <s v="activ. culturales"/>
        <s v="viajar con familia"/>
        <s v="viaje novios/cumpleaños"/>
        <s v="alojamiento gratis"/>
        <s v="precio barato"/>
        <s v="tratamiento salud"/>
        <s v="tranquilidad"/>
        <s v="practicar golf"/>
        <s v="deportes marítimos"/>
        <s v="otros deportes"/>
        <s v="otro motivo"/>
        <s v="Total casos"/>
        <s v="18.000 y menos"/>
        <s v="total"/>
        <s v="Realizaron alguna excursión"/>
        <s v="No realiza excursión"/>
        <s v="factores naturales"/>
        <s v="Satisfacción global"/>
        <s v="Importancia fact. alojativos"/>
        <s v="Importancia fact. ambientales"/>
        <s v="Importancia fact. naturales"/>
        <s v="Importancia oferta restauración"/>
        <s v="Importancia oferta ocio"/>
        <s v="Importancia oferta infr. y servicios"/>
        <s v="Importancia factores genéricos"/>
        <s v="Importancia oferta comercial"/>
        <s v="Importancia total"/>
        <s v="identidad"/>
        <s v="reflejo de la crisis"/>
        <m/>
        <s v="ns/nc" u="1"/>
      </sharedItems>
    </cacheField>
    <cacheField name="dato" numFmtId="0">
      <sharedItems containsString="0" containsBlank="1" containsNumber="1" minValue="0" maxValue="60915.789473684206"/>
    </cacheField>
    <cacheField name="País" numFmtId="0">
      <sharedItems containsBlank="1" count="19">
        <s v="Total"/>
        <s v="España"/>
        <s v="Británicos"/>
        <s v="Alemania"/>
        <s v="Total nórdicos"/>
        <s v="Finlandia"/>
        <s v="Noruega"/>
        <s v="Suecia"/>
        <s v="Dinamarca"/>
        <s v="Holanda"/>
        <s v="Francia"/>
        <s v="Bélgica"/>
        <s v="Italia"/>
        <s v="Suiza + Austria"/>
        <s v="Irlanda (Eire)"/>
        <s v="Rusia"/>
        <s v="Resto del Mundo"/>
        <s v="total "/>
        <m/>
      </sharedItems>
    </cacheField>
    <cacheField name="Periodo" numFmtId="0">
      <sharedItems containsBlank="1" count="5">
        <s v="año 2008"/>
        <s v="año 2007"/>
        <s v="I semestre 2009"/>
        <s v="I semestre 2008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jorie" refreshedDate="40022.40658923611" createdVersion="3" refreshedVersion="3" minRefreshableVersion="3" recordCount="8999">
  <cacheSource type="external" connectionId="1"/>
  <cacheFields count="23">
    <cacheField name="PAIS/INDICADOR" numFmtId="0">
      <sharedItems count="29">
        <s v="ESPAÑA"/>
        <s v="HOLANDA"/>
        <s v="BELGICA"/>
        <s v="ALEMANIA"/>
        <s v="FRANCIA"/>
        <s v="REINO UNIDO"/>
        <s v="ITALIA"/>
        <s v="SUECIA"/>
        <s v="NORUEGA"/>
        <s v="DINAMARCA"/>
        <s v="FINLANDIA"/>
        <s v="SUIZA"/>
        <s v="AUSTRIA"/>
        <s v="RESTO DE EUROPA"/>
        <s v="USA"/>
        <s v="CANADA"/>
        <s v="RESTO DE AMERICA"/>
        <s v="RESTO DEL MUNDO"/>
        <s v="TOTAL"/>
        <s v="RUSIA"/>
        <s v="PAISES DEL ESTE"/>
        <s v="PLAZAS I SEMESTRE"/>
        <s v="PERNOCTACIONES"/>
        <s v="INDICE OCUPACION"/>
        <s v="ESTANCIA MEDIA"/>
        <s v="IRLANDA"/>
        <s v="PLAZAS II SEMESTRE"/>
        <s v="INDICE OCUPACION ACUMULADO"/>
        <s v="ESTANCIA MEDIA ACUMULADO"/>
      </sharedItems>
    </cacheField>
    <cacheField name="5 *" numFmtId="0">
      <sharedItems containsSemiMixedTypes="0" containsString="0" containsNumber="1" minValue="0" maxValue="274525"/>
    </cacheField>
    <cacheField name="4 *" numFmtId="0">
      <sharedItems containsSemiMixedTypes="0" containsString="0" containsNumber="1" minValue="0" maxValue="1481423"/>
    </cacheField>
    <cacheField name="3 *" numFmtId="0">
      <sharedItems containsSemiMixedTypes="0" containsString="0" containsNumber="1" minValue="0" maxValue="625674"/>
    </cacheField>
    <cacheField name="2 *" numFmtId="0">
      <sharedItems containsSemiMixedTypes="0" containsString="0" containsNumber="1" minValue="0" maxValue="210879"/>
    </cacheField>
    <cacheField name="1 *" numFmtId="0">
      <sharedItems containsSemiMixedTypes="0" containsString="0" containsNumber="1" minValue="0" maxValue="33604"/>
    </cacheField>
    <cacheField name="TOTAL HOTELERO" numFmtId="0">
      <sharedItems containsSemiMixedTypes="0" containsString="0" containsNumber="1" minValue="1" maxValue="2362959"/>
    </cacheField>
    <cacheField name="Extrahoteleros" numFmtId="0">
      <sharedItems containsSemiMixedTypes="0" containsString="0" containsNumber="1" minValue="0" maxValue="2300098"/>
    </cacheField>
    <cacheField name="TOTAL GENERAL" numFmtId="0">
      <sharedItems containsSemiMixedTypes="0" containsString="0" containsNumber="1" minValue="1" maxValue="4547725"/>
    </cacheField>
    <cacheField name="HOTEL Z1" numFmtId="0">
      <sharedItems containsSemiMixedTypes="0" containsString="0" containsNumber="1" minValue="0" maxValue="49531"/>
    </cacheField>
    <cacheField name="EXTRA-H Z1" numFmtId="0">
      <sharedItems containsBlank="1"/>
    </cacheField>
    <cacheField name="TOTAL Z1" numFmtId="0">
      <sharedItems containsSemiMixedTypes="0" containsString="0" containsNumber="1" minValue="0" maxValue="51036"/>
    </cacheField>
    <cacheField name="HOTEL Z2" numFmtId="0">
      <sharedItems containsSemiMixedTypes="0" containsString="0" containsNumber="1" minValue="0" maxValue="40312"/>
    </cacheField>
    <cacheField name="EXTRA-H Z2" numFmtId="0">
      <sharedItems containsString="0" containsBlank="1" containsNumber="1" minValue="0" maxValue="39806"/>
    </cacheField>
    <cacheField name="TOTAL Z2" numFmtId="0">
      <sharedItems containsString="0" containsBlank="1" containsNumber="1" minValue="0" maxValue="66889"/>
    </cacheField>
    <cacheField name="HOTEL Z3" numFmtId="0">
      <sharedItems containsSemiMixedTypes="0" containsString="0" containsNumber="1" minValue="0" maxValue="612081"/>
    </cacheField>
    <cacheField name="EXTRA-H Z3" numFmtId="0">
      <sharedItems containsSemiMixedTypes="0" containsString="0" containsNumber="1" minValue="0" maxValue="349272"/>
    </cacheField>
    <cacheField name="TOTAL Z3" numFmtId="0">
      <sharedItems containsSemiMixedTypes="0" containsString="0" containsNumber="1" minValue="0" maxValue="921646"/>
    </cacheField>
    <cacheField name="HOTEL Z4" numFmtId="0">
      <sharedItems containsSemiMixedTypes="0" containsString="0" containsNumber="1" minValue="0" maxValue="1778712"/>
    </cacheField>
    <cacheField name="EXTRA-H Z4" numFmtId="0">
      <sharedItems containsSemiMixedTypes="0" containsString="0" containsNumber="1" minValue="0" maxValue="1934686"/>
    </cacheField>
    <cacheField name="TOTAL Z4" numFmtId="0">
      <sharedItems containsSemiMixedTypes="0" containsString="0" containsNumber="1" minValue="0" maxValue="3624949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1978" maxValue="2009" count="32">
        <n v="1978"/>
        <n v="1979"/>
        <n v="200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2001"/>
        <n v="2002"/>
        <n v="1998"/>
        <n v="1999"/>
        <n v="2000"/>
        <n v="2004"/>
        <n v="2003"/>
        <n v="2005"/>
        <n v="2006"/>
        <n v="2008"/>
        <n v="2007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jorie" refreshedDate="40022.408086921299" createdVersion="3" refreshedVersion="3" minRefreshableVersion="3" recordCount="43419">
  <cacheSource type="external" connectionId="2"/>
  <cacheFields count="5">
    <cacheField name="clasificacion" numFmtId="0">
      <sharedItems containsBlank="1" count="112">
        <s v="aeropuerto"/>
        <s v="sexo"/>
        <s v="edad"/>
        <s v="renta"/>
        <s v="Lugar de estancia"/>
        <s v="Lugar ultima visita"/>
        <s v="Tiempo de estancia"/>
        <s v="viajes anteriores a TF"/>
        <s v="viajes anteriores a Tenerife"/>
        <s v="Intervalos entre visitas"/>
        <s v="Alojamiento"/>
        <s v="Alojamiento con categoría"/>
        <s v="Categoría del alojamiento"/>
        <s v="Time sharing"/>
        <s v="Casa particular"/>
        <s v="grupo vacacional (niños)"/>
        <s v="grupos de niños"/>
        <s v="grupo vacacional (n personas)"/>
        <s v="grupo vacacional"/>
        <s v="relación viajeros"/>
        <s v="relación viajeros tamaño medio"/>
        <s v="Act. practicadas en Tenerife"/>
        <s v="golf"/>
        <s v="observ. ballenas"/>
        <s v="surf/windsurf"/>
        <s v="submarinismo"/>
        <s v="senderismo"/>
        <s v="tratamiento salud"/>
        <s v="museos/ conciertos"/>
        <s v="navegación"/>
        <s v="parques temáticos"/>
        <s v="deportes aventura"/>
        <s v="otra isla canaria"/>
        <s v="fiestas populares"/>
        <s v="visita casinos"/>
        <s v="val. golf"/>
        <s v="val. ballenas"/>
        <s v="val. surf/..."/>
        <s v="val. buceo"/>
        <s v="val. senderismo"/>
        <s v="val. trat. salud"/>
        <s v="val. museos/..."/>
        <s v="val. navegación"/>
        <s v="val. p. temáticos"/>
        <s v="val. d. aventura"/>
        <s v="val. otra isla"/>
        <s v="val. fiestas/..."/>
        <s v="val. casinos/..."/>
        <s v="Actividades"/>
        <s v="Exc. El Teide"/>
        <s v="Exc. La Orotava"/>
        <s v="Exc. Pº Cruz"/>
        <s v="Exc. Garachico/..."/>
        <s v="Exc. Gigantes"/>
        <s v="Exc. Bº Masca"/>
        <s v="Exc. Bº Infierno"/>
        <s v="Exc. Santa Cruz"/>
        <s v="Exc. Teresitas"/>
        <s v="Exc. Candelaria"/>
        <s v="Exc. La Laguna"/>
        <s v="Exc. Anaga/..."/>
        <s v="Ex. Santa Cruz"/>
        <s v="Ex. Teresitas"/>
        <s v="Ex. Candelaria"/>
        <s v="Ex. La Laguna"/>
        <s v="Ex. Anaga/"/>
        <s v="Ex. El Teide"/>
        <s v="Ex. Orotava"/>
        <s v="Ex. Pº Cruz"/>
        <s v="Ex. Garachico"/>
        <s v="Ex. Gigantes"/>
        <s v="Ex. Bº Masca"/>
        <s v="Ex. Infierno"/>
        <s v="Medio de transp.excursiones"/>
        <s v="Medio de transp.excurs."/>
        <s v="Medios de transporte"/>
        <s v="Excursiones"/>
        <s v="contrato vuelo/alojamiento"/>
        <s v="Contratación alojamiento"/>
        <s v="contrato del vuelo"/>
        <s v="Servicios contratados"/>
        <s v="Crucero"/>
        <s v="transporte aerop-alojam"/>
        <s v="realiza escala"/>
        <s v="tiempo reserva vuelo"/>
        <s v="días reserva vuelo"/>
        <s v="tiempo reserva alojam."/>
        <s v="días reserva alojamiento"/>
        <s v="Utiliza coche"/>
        <s v="Utilizar coche"/>
        <s v="Uso de Internet"/>
        <s v="Internet excluyente"/>
        <s v="Internet"/>
        <s v="net vuelo"/>
        <s v="net alojamiento"/>
        <s v="net vuelo y alojamiento"/>
        <s v="net alquiler coche"/>
        <s v="net otros servicios"/>
        <s v="net información"/>
        <s v="net información (valores absolutos)"/>
        <s v="(valores absolutos)net información (valores absolutos)"/>
        <s v="Percepciones"/>
        <s v="Aspectos negativos"/>
        <s v="gasto"/>
        <s v="Distrib. Gasto/ persona"/>
        <s v="Distrib. Gasto/ persona y día"/>
        <s v="motivos del viaje"/>
        <s v="Total casos"/>
        <s v="Excursiones en TF"/>
        <s v="% personas gastan"/>
        <m/>
        <s v="(valores absolutos)" u="1"/>
      </sharedItems>
    </cacheField>
    <cacheField name="Indicador" numFmtId="0">
      <sharedItems containsBlank="1" count="349">
        <s v="aerop. Sur"/>
        <s v="aerop. Norte"/>
        <s v="hombre"/>
        <s v="mujer"/>
        <s v="no contesta"/>
        <s v="25 años y menos"/>
        <s v="26 a 30 años"/>
        <s v="31 a 45 años"/>
        <s v="46 a 50 años"/>
        <s v="51 a 60 años"/>
        <s v="61 y más años"/>
        <s v="Edad media"/>
        <s v="12.000 y menos"/>
        <s v="12.001 a 18.000"/>
        <s v="18.001 a 24.000"/>
        <s v="24.001 a 36.000"/>
        <s v="36.001 a 48.000"/>
        <s v="48.001 a 60.000"/>
        <s v="60.000 y más"/>
        <s v="Renta media"/>
        <s v="los cristianos"/>
        <s v="las américas-arona"/>
        <s v="costa adeje"/>
        <s v="los gigantes/ pº santiago + abama"/>
        <s v="centros sec.sur"/>
        <s v="resto sur + sur interior"/>
        <s v="pº cruz/ valle orotava"/>
        <s v="resto norte"/>
        <s v="área metropolitana"/>
        <s v="las américas"/>
        <s v="los gigantes/ pº santiago"/>
        <s v="resto sur"/>
        <s v="pº de la Cruz"/>
        <s v="1 a 5 noches"/>
        <s v="6 a 8 noches"/>
        <s v="9 a 16 noches"/>
        <s v="Más de 16 noches"/>
        <s v="Estancia media"/>
        <s v="Ninguna visita"/>
        <s v="1 visita"/>
        <s v="2 a 3 visitas"/>
        <s v="4 y más visitas"/>
        <s v="viajes anteriores media"/>
        <s v="1ª visita"/>
        <s v="repetidor"/>
        <s v="6 meses y menos"/>
        <s v="De 7 a 11 meses"/>
        <s v="De 12 a 23 meses"/>
        <s v="De 24 a 35 meses"/>
        <s v="De 36 a 47 meses"/>
        <s v="De 48 a 59 meses"/>
        <s v="De 60 a 71 meses"/>
        <s v="De 72 a 83 meses"/>
        <s v="De 84 a 119 años"/>
        <s v="10 años y más"/>
        <s v="Intervalo visitas(años,meses)"/>
        <s v="Hotel"/>
        <s v="Aparthotel"/>
        <s v="Apartamento"/>
        <s v="Time sharing"/>
        <s v="Turismo rural"/>
        <s v="Casa particular"/>
        <s v="otro tipo"/>
        <s v="Casa/hotel rural"/>
        <s v="Casa/apartamento privado"/>
        <s v="camping"/>
        <s v="otro alojamiento"/>
        <s v="Hotel 1 y 2*"/>
        <s v="Hotel 3*"/>
        <s v="Hotel 4*"/>
        <s v="Hotel 5*"/>
        <s v="Aparthotel 1 y 2*"/>
        <s v="Aparthotel 3*"/>
        <s v="Aparthotel 4*"/>
        <s v="Apartam. 1 llave"/>
        <s v="Apartam. 2 llaves"/>
        <s v="Apartam. 3 llaves"/>
        <s v="Aparthotel 1 y 2 estrellas"/>
        <s v="Aparthotel 3 estrellas"/>
        <s v="ApartHotel 4 estrellas"/>
        <s v="Apartam. 1 y 2 llaves"/>
        <s v="Grupo  con niños"/>
        <s v="Grupo  sin niños"/>
        <s v="2 años y menos"/>
        <s v="3 a 7 años"/>
        <s v="más de 7 años"/>
        <s v="Una persona"/>
        <s v="Dos personas"/>
        <s v="Tres personas"/>
        <s v="Cuatro y mas personas"/>
        <s v="Cuatro personas"/>
        <s v="Cinco personas"/>
        <s v="Seis personas"/>
        <s v="Más de seis personas"/>
        <s v="Nº de personas en pago"/>
        <s v="tamaño grupo (exc. pers. solas)"/>
        <s v="sólo"/>
        <s v="con hijos/nietos/…(sin pareja)"/>
        <s v="pareja"/>
        <s v="pareja e hijos"/>
        <s v="otros familiares"/>
        <s v="amigos"/>
        <s v="otras relaciones"/>
        <s v="Realiza actividades"/>
        <s v="No realiza actividades"/>
        <s v="No"/>
        <s v="Si"/>
        <s v="muy insatisfecho"/>
        <s v="insatisfecho"/>
        <s v="indiferente"/>
        <s v="satisfecho"/>
        <s v="muy satisfecho"/>
        <s v="valoración golf"/>
        <s v="valoración ballenas"/>
        <s v="valoración surf/ ..."/>
        <s v="valoración buceo"/>
        <s v="valoración senderismo"/>
        <s v="valoración trat. salud"/>
        <s v="valoración museos/ ..."/>
        <s v="valoración navegación"/>
        <s v="valoración P. temáticos"/>
        <s v="valoración d. aventura"/>
        <s v="valoración otra isla"/>
        <s v="valoración fiestas/ ..."/>
        <s v="valoración casinos"/>
        <s v="No realiza"/>
        <s v="Sí realiza"/>
        <s v="coche"/>
        <s v="excursión organizada"/>
        <s v="bus/ taxi"/>
        <s v="No esta excursión y sí otras"/>
        <s v="ninguna excursión"/>
        <s v="excursión"/>
        <s v="bús/Taxi"/>
        <s v="No Visitó"/>
        <s v="excursión y coche"/>
        <s v="bús/Taxi y coche"/>
        <s v="excursión y bús/Taxi"/>
        <s v="excurs. bús/Taxi y coche"/>
        <s v="coche alquiler"/>
        <s v="valoración Santa Cruz"/>
        <s v="valoración teresitas"/>
        <s v="valoración candelaria"/>
        <s v="valoración la laguna"/>
        <s v="valoración anaga/ tag."/>
        <s v="valoración el teide"/>
        <s v="valoración la orotava"/>
        <s v="valoración pº cruz"/>
        <s v="valoración garachico/ icod"/>
        <s v="valoración gigantes"/>
        <s v="valoración bº masca"/>
        <s v="valoración bº infierno"/>
        <s v="no al mismo tiempo"/>
        <s v="sí, paquete turístico"/>
        <s v="sí, servicios independ."/>
        <s v="no lo sabe"/>
        <s v="agen. viajes en origen"/>
        <s v="web de viajes"/>
        <s v="web del alojamiento"/>
        <s v="agen. inmobil. en origen"/>
        <s v="directamente fax etc."/>
        <s v="en Tenerife"/>
        <s v="es propietario"/>
        <s v="cesion gratuita"/>
        <s v="cesion pagada"/>
        <s v="intercambio"/>
        <s v="premio. regalo. promocion"/>
        <s v="agencia personal."/>
        <s v="agencia/ net"/>
        <s v="agencia/ fax"/>
        <s v="compañia/ personal."/>
        <s v="compañia/ net"/>
        <s v="compañia/ fax"/>
        <s v="Sólo vuelo"/>
        <s v="total vuelo y alojamiento"/>
        <s v="Vuelo-sólo alojamiento"/>
        <s v="Vuelo-alojamiento y desayuno"/>
        <s v="Vuelo-alojamiento y media pensión"/>
        <s v="Vuelo-alojamiento y pensión Completa"/>
        <s v="Vuelo-alojamiento y todo incluido"/>
        <s v="Sin alquiler de de coche"/>
        <s v="Alquiler de coche"/>
        <s v="Sin excursiones"/>
        <s v="Excursiones"/>
        <s v="Sin viaje combinado"/>
        <s v="Viaje combinado"/>
        <s v="Sin crucero"/>
        <s v="Crucero"/>
        <s v="Bus turístico"/>
        <s v="coche privado o alquiler"/>
        <s v="Bus regular"/>
        <s v="Taxi"/>
        <s v="Limusina"/>
        <s v="No contestan"/>
        <s v="Sí"/>
        <s v="1 semana y menos"/>
        <s v="de 1 a 2 semanas"/>
        <s v="de 2 sem. y 1 mes"/>
        <s v="entre 1 y 2 meses"/>
        <s v="entre 3 y 4 meses"/>
        <s v="más de 4 meses"/>
        <s v="días reserva vuelo"/>
        <s v="días reserva alojamiento"/>
        <s v="no utilizó"/>
        <s v="sí utilizó"/>
        <s v="alquilado"/>
        <s v="cedido"/>
        <s v="propio"/>
        <s v="nº días coche alquilado"/>
        <s v="nº días coche cedido"/>
        <s v="nº días coche propio"/>
        <s v="no usó internet"/>
        <s v="usó internet"/>
        <s v="Sólo consultas"/>
        <s v="Sólo reservas"/>
        <s v="Sólo compras"/>
        <s v="Consulta y reserva"/>
        <s v="Consulta y compra"/>
        <s v="Reserva y compra"/>
        <s v="Consulta, reserva y compra"/>
        <s v="NC no utiliza"/>
        <s v="para consultas"/>
        <s v="para reservar"/>
        <s v="para comprar"/>
        <s v="no uso internet"/>
        <s v="Reservó"/>
        <s v="Compró on line"/>
        <s v="Consultó"/>
        <s v="Uso internet pero no inf."/>
        <s v="no contestans/nc"/>
        <s v="calidad alojamiento"/>
        <s v="trato alojamiento"/>
        <s v="comida/ alojamiento"/>
        <s v="precio alojamiento"/>
        <s v="piscina alojamiento"/>
        <s v="calidad amb. zona"/>
        <s v="limpieza pública"/>
        <s v="paisaje urbano"/>
        <s v="relax"/>
        <s v="paisaje natural"/>
        <s v="el sol"/>
        <s v="temperatura"/>
        <s v="baño en el mar"/>
        <s v="las playas"/>
        <s v="calidad restaurant"/>
        <s v="oferta gastronómica"/>
        <s v="trato personal rest."/>
        <s v="precio restaurant"/>
        <s v="actividades naturaleza"/>
        <s v="instal/ activ/ deportiva"/>
        <s v="ocio nocturno"/>
        <s v="instal/ niños"/>
        <s v="activ/ culturales"/>
        <s v="seguridad personal"/>
        <s v="asistencia médida"/>
        <s v="transporte público"/>
        <s v="alquiler coches"/>
        <s v="estado carreteras"/>
        <s v="información turística"/>
        <s v="hospitalidad local"/>
        <s v="identidad local"/>
        <s v="precios en tenerife"/>
        <s v="comercio alimenticio"/>
        <s v="comercio no alimenticio"/>
        <s v="precio comercio"/>
        <s v="Índice de satisfación"/>
        <s v="Factores alojativos"/>
        <s v="factores ambientales"/>
        <s v="oferta restauración"/>
        <s v="oferta ocio"/>
        <s v="infraestructuras"/>
        <s v="factores genéricos"/>
        <s v="oferta comercial"/>
        <s v="aeropuerto"/>
        <s v="alojamiento"/>
        <s v="medioambiente urbano"/>
        <s v="infraestructura urbana"/>
        <s v="playas/ mar"/>
        <s v="venta callejera"/>
        <s v="restaurantes/ /pub"/>
        <s v="comercio alimentación"/>
        <s v="resto comercio"/>
        <s v="actividades"/>
        <s v="sanidad/ salud"/>
        <s v="información/ comunicación"/>
        <s v="seguridad"/>
        <s v="clima"/>
        <s v="medioambiente natural"/>
        <s v="taxis"/>
        <s v="autobuses regulares"/>
        <s v="carreteras/ tráfico urbano"/>
        <s v="Tenerife en general"/>
        <s v="ocio/ vida nocturna"/>
        <s v="no se quejan"/>
        <s v="Gasto origen /persona. Incluye servicio gratuito y excluye viaje comb./crucero"/>
        <s v="Gasto en TF por persona. Excluye compra de casa"/>
        <s v="Presupuesto vacacional por persona"/>
        <s v="Gasto origen persona/día. Incluye servicio gratuito y excluye viaje comb./crucero"/>
        <s v="Gasto en TF persona/día. Excluye compra de casa "/>
        <s v="Presupuesto vacacional persona/día"/>
        <s v="excursiones organizadas"/>
        <s v="discotecas"/>
        <s v="actividades deportivas"/>
        <s v="ocio/ diversión"/>
        <s v="tratamientos salud"/>
        <s v="extras alojamiento"/>
        <s v="otros servicios"/>
        <s v="comida (en restaurantes)"/>
        <s v="compras de comida"/>
        <s v="compras"/>
        <s v="casinos"/>
        <s v="otros gastos"/>
        <s v="congreso/ feria"/>
        <s v="viaje negocios"/>
        <s v="familiares/ amigos"/>
        <s v="sol/ playa"/>
        <s v="diversión"/>
        <s v="activ. naturaleza"/>
        <s v="activ. culturales"/>
        <s v="viajar con familia"/>
        <s v="viaje novios/cumpleaños"/>
        <s v="alojamiento gratis"/>
        <s v="precio barato"/>
        <s v="tratamiento salud"/>
        <s v="tranquilidad"/>
        <s v="practicar golf"/>
        <s v="deportes marítimos"/>
        <s v="otros deportes"/>
        <s v="otro motivo"/>
        <s v="Total casos"/>
        <s v="18.000 y menos"/>
        <s v="total"/>
        <s v="Realizaron alguna excursión"/>
        <s v="No realiza excursión"/>
        <s v="factores naturales"/>
        <s v="Satisfacción global"/>
        <s v="Importancia fact. alojativos"/>
        <s v="Importancia fact. ambientales"/>
        <s v="Importancia fact. naturales"/>
        <s v="Importancia oferta restauración"/>
        <s v="Importancia oferta ocio"/>
        <s v="Importancia oferta infr. y servicios"/>
        <s v="Importancia factores genéricos"/>
        <s v="Importancia oferta comercial"/>
        <s v="Importancia total"/>
        <s v="identidad"/>
        <s v="reflejo de la crisis"/>
        <m/>
        <s v="ns/nc" u="1"/>
      </sharedItems>
    </cacheField>
    <cacheField name="dato" numFmtId="0">
      <sharedItems containsSemiMixedTypes="0" containsString="0" containsNumber="1" minValue="0" maxValue="60915.789473684206"/>
    </cacheField>
    <cacheField name="País" numFmtId="0">
      <sharedItems containsBlank="1" count="19">
        <s v="Total"/>
        <s v="España"/>
        <s v="Británicos"/>
        <s v="Alemania"/>
        <s v="Total nórdicos"/>
        <s v="Finlandia"/>
        <s v="Noruega"/>
        <s v="Suecia"/>
        <s v="Dinamarca"/>
        <s v="Holanda"/>
        <s v="Francia"/>
        <s v="Bélgica"/>
        <s v="Italia"/>
        <s v="Suiza + Austria"/>
        <s v="Irlanda (Eire)"/>
        <s v="Rusia"/>
        <s v="Resto del Mundo"/>
        <s v="total "/>
        <m/>
      </sharedItems>
    </cacheField>
    <cacheField name="Periodo" numFmtId="0">
      <sharedItems containsBlank="1" count="5">
        <s v="año 2008"/>
        <s v="año 2007"/>
        <s v="I semestre 2009"/>
        <s v="I semestre 2008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419">
  <r>
    <x v="0"/>
    <x v="0"/>
    <n v="91.009090909090915"/>
    <x v="0"/>
    <x v="0"/>
  </r>
  <r>
    <x v="0"/>
    <x v="1"/>
    <n v="8.9909090909090903"/>
    <x v="0"/>
    <x v="0"/>
  </r>
  <r>
    <x v="1"/>
    <x v="2"/>
    <n v="49.245454545454542"/>
    <x v="0"/>
    <x v="0"/>
  </r>
  <r>
    <x v="1"/>
    <x v="3"/>
    <n v="49.336363636363636"/>
    <x v="0"/>
    <x v="0"/>
  </r>
  <r>
    <x v="1"/>
    <x v="4"/>
    <n v="1.4181818181818182"/>
    <x v="0"/>
    <x v="0"/>
  </r>
  <r>
    <x v="2"/>
    <x v="5"/>
    <n v="11.972727272727273"/>
    <x v="0"/>
    <x v="0"/>
  </r>
  <r>
    <x v="2"/>
    <x v="6"/>
    <n v="10.527272727272727"/>
    <x v="0"/>
    <x v="0"/>
  </r>
  <r>
    <x v="2"/>
    <x v="7"/>
    <n v="27.436363636363637"/>
    <x v="0"/>
    <x v="0"/>
  </r>
  <r>
    <x v="2"/>
    <x v="8"/>
    <n v="9.8454545454545457"/>
    <x v="0"/>
    <x v="0"/>
  </r>
  <r>
    <x v="2"/>
    <x v="9"/>
    <n v="18.336363636363636"/>
    <x v="0"/>
    <x v="0"/>
  </r>
  <r>
    <x v="2"/>
    <x v="10"/>
    <n v="16.663636363636364"/>
    <x v="0"/>
    <x v="0"/>
  </r>
  <r>
    <x v="2"/>
    <x v="4"/>
    <n v="5.2181818181818178"/>
    <x v="0"/>
    <x v="0"/>
  </r>
  <r>
    <x v="2"/>
    <x v="11"/>
    <n v="44.413101860732851"/>
    <x v="0"/>
    <x v="0"/>
  </r>
  <r>
    <x v="3"/>
    <x v="12"/>
    <n v="4.5909090909090908"/>
    <x v="0"/>
    <x v="0"/>
  </r>
  <r>
    <x v="3"/>
    <x v="13"/>
    <n v="5.6363636363636367"/>
    <x v="0"/>
    <x v="0"/>
  </r>
  <r>
    <x v="3"/>
    <x v="14"/>
    <n v="7.6818181818181817"/>
    <x v="0"/>
    <x v="0"/>
  </r>
  <r>
    <x v="3"/>
    <x v="15"/>
    <n v="14.827272727272728"/>
    <x v="0"/>
    <x v="0"/>
  </r>
  <r>
    <x v="3"/>
    <x v="16"/>
    <n v="13.363636363636363"/>
    <x v="0"/>
    <x v="0"/>
  </r>
  <r>
    <x v="3"/>
    <x v="17"/>
    <n v="11.963636363636363"/>
    <x v="0"/>
    <x v="0"/>
  </r>
  <r>
    <x v="3"/>
    <x v="18"/>
    <n v="24.718181818181819"/>
    <x v="0"/>
    <x v="0"/>
  </r>
  <r>
    <x v="3"/>
    <x v="4"/>
    <n v="17.218181818181819"/>
    <x v="0"/>
    <x v="0"/>
  </r>
  <r>
    <x v="3"/>
    <x v="19"/>
    <n v="41812.235339336708"/>
    <x v="0"/>
    <x v="0"/>
  </r>
  <r>
    <x v="0"/>
    <x v="0"/>
    <n v="67.012779552715656"/>
    <x v="1"/>
    <x v="0"/>
  </r>
  <r>
    <x v="0"/>
    <x v="1"/>
    <n v="32.987220447284344"/>
    <x v="1"/>
    <x v="0"/>
  </r>
  <r>
    <x v="1"/>
    <x v="2"/>
    <n v="50.47923322683706"/>
    <x v="1"/>
    <x v="0"/>
  </r>
  <r>
    <x v="1"/>
    <x v="3"/>
    <n v="48.56230031948882"/>
    <x v="1"/>
    <x v="0"/>
  </r>
  <r>
    <x v="1"/>
    <x v="4"/>
    <n v="0.95846645367412142"/>
    <x v="1"/>
    <x v="0"/>
  </r>
  <r>
    <x v="2"/>
    <x v="5"/>
    <n v="16.533546325878593"/>
    <x v="1"/>
    <x v="0"/>
  </r>
  <r>
    <x v="2"/>
    <x v="6"/>
    <n v="20.766773162939298"/>
    <x v="1"/>
    <x v="0"/>
  </r>
  <r>
    <x v="2"/>
    <x v="7"/>
    <n v="37.5"/>
    <x v="1"/>
    <x v="0"/>
  </r>
  <r>
    <x v="2"/>
    <x v="8"/>
    <n v="7.9872204472843453"/>
    <x v="1"/>
    <x v="0"/>
  </r>
  <r>
    <x v="2"/>
    <x v="9"/>
    <n v="8.5463258785942493"/>
    <x v="1"/>
    <x v="0"/>
  </r>
  <r>
    <x v="2"/>
    <x v="10"/>
    <n v="6.5095846645367414"/>
    <x v="1"/>
    <x v="0"/>
  </r>
  <r>
    <x v="2"/>
    <x v="4"/>
    <n v="2.1565495207667733"/>
    <x v="1"/>
    <x v="0"/>
  </r>
  <r>
    <x v="2"/>
    <x v="11"/>
    <n v="36.998367346938835"/>
    <x v="1"/>
    <x v="0"/>
  </r>
  <r>
    <x v="3"/>
    <x v="12"/>
    <n v="8.4664536741214054"/>
    <x v="1"/>
    <x v="0"/>
  </r>
  <r>
    <x v="3"/>
    <x v="13"/>
    <n v="10.862619808306709"/>
    <x v="1"/>
    <x v="0"/>
  </r>
  <r>
    <x v="3"/>
    <x v="14"/>
    <n v="13.698083067092652"/>
    <x v="1"/>
    <x v="0"/>
  </r>
  <r>
    <x v="3"/>
    <x v="15"/>
    <n v="19.88817891373802"/>
    <x v="1"/>
    <x v="0"/>
  </r>
  <r>
    <x v="3"/>
    <x v="16"/>
    <n v="13.019169329073483"/>
    <x v="1"/>
    <x v="0"/>
  </r>
  <r>
    <x v="3"/>
    <x v="17"/>
    <n v="7.9872204472843453"/>
    <x v="1"/>
    <x v="0"/>
  </r>
  <r>
    <x v="3"/>
    <x v="18"/>
    <n v="9.7843450479233223"/>
    <x v="1"/>
    <x v="0"/>
  </r>
  <r>
    <x v="3"/>
    <x v="4"/>
    <n v="16.293929712460063"/>
    <x v="1"/>
    <x v="0"/>
  </r>
  <r>
    <x v="3"/>
    <x v="19"/>
    <n v="33218.988549618385"/>
    <x v="1"/>
    <x v="0"/>
  </r>
  <r>
    <x v="0"/>
    <x v="0"/>
    <n v="99.79397373165078"/>
    <x v="2"/>
    <x v="0"/>
  </r>
  <r>
    <x v="0"/>
    <x v="1"/>
    <n v="0.20602626834921453"/>
    <x v="2"/>
    <x v="0"/>
  </r>
  <r>
    <x v="1"/>
    <x v="2"/>
    <n v="47.901107391192376"/>
    <x v="2"/>
    <x v="0"/>
  </r>
  <r>
    <x v="1"/>
    <x v="3"/>
    <n v="50.656708730363121"/>
    <x v="2"/>
    <x v="0"/>
  </r>
  <r>
    <x v="1"/>
    <x v="4"/>
    <n v="1.4421838784445016"/>
    <x v="2"/>
    <x v="0"/>
  </r>
  <r>
    <x v="2"/>
    <x v="5"/>
    <n v="9.5802214782384763"/>
    <x v="2"/>
    <x v="0"/>
  </r>
  <r>
    <x v="2"/>
    <x v="6"/>
    <n v="4.68709760494463"/>
    <x v="2"/>
    <x v="0"/>
  </r>
  <r>
    <x v="2"/>
    <x v="7"/>
    <n v="24.208086531032706"/>
    <x v="2"/>
    <x v="0"/>
  </r>
  <r>
    <x v="2"/>
    <x v="8"/>
    <n v="10.687612670615504"/>
    <x v="2"/>
    <x v="0"/>
  </r>
  <r>
    <x v="2"/>
    <x v="9"/>
    <n v="22.894669070306463"/>
    <x v="2"/>
    <x v="0"/>
  </r>
  <r>
    <x v="2"/>
    <x v="10"/>
    <n v="21.272212207056398"/>
    <x v="2"/>
    <x v="0"/>
  </r>
  <r>
    <x v="2"/>
    <x v="4"/>
    <n v="6.6701004378058206"/>
    <x v="2"/>
    <x v="0"/>
  </r>
  <r>
    <x v="2"/>
    <x v="11"/>
    <n v="48.052152317880797"/>
    <x v="2"/>
    <x v="0"/>
  </r>
  <r>
    <x v="3"/>
    <x v="12"/>
    <n v="2.1632758176667526"/>
    <x v="2"/>
    <x v="0"/>
  </r>
  <r>
    <x v="3"/>
    <x v="13"/>
    <n v="3.3479268606747361"/>
    <x v="2"/>
    <x v="0"/>
  </r>
  <r>
    <x v="3"/>
    <x v="14"/>
    <n v="5.4854493947978371"/>
    <x v="2"/>
    <x v="0"/>
  </r>
  <r>
    <x v="3"/>
    <x v="15"/>
    <n v="13.031161473087819"/>
    <x v="2"/>
    <x v="0"/>
  </r>
  <r>
    <x v="3"/>
    <x v="16"/>
    <n v="14.47334535153232"/>
    <x v="2"/>
    <x v="0"/>
  </r>
  <r>
    <x v="3"/>
    <x v="17"/>
    <n v="13.932526397115632"/>
    <x v="2"/>
    <x v="0"/>
  </r>
  <r>
    <x v="3"/>
    <x v="18"/>
    <n v="33.3505021890291"/>
    <x v="2"/>
    <x v="0"/>
  </r>
  <r>
    <x v="3"/>
    <x v="4"/>
    <n v="14.215812516095802"/>
    <x v="2"/>
    <x v="0"/>
  </r>
  <r>
    <x v="3"/>
    <x v="19"/>
    <n v="42428.764635244661"/>
    <x v="2"/>
    <x v="0"/>
  </r>
  <r>
    <x v="0"/>
    <x v="0"/>
    <n v="98.542678695350446"/>
    <x v="3"/>
    <x v="0"/>
  </r>
  <r>
    <x v="0"/>
    <x v="1"/>
    <n v="1.457321304649549"/>
    <x v="3"/>
    <x v="0"/>
  </r>
  <r>
    <x v="1"/>
    <x v="2"/>
    <n v="49.548924358084662"/>
    <x v="3"/>
    <x v="0"/>
  </r>
  <r>
    <x v="1"/>
    <x v="3"/>
    <n v="48.785565579458712"/>
    <x v="3"/>
    <x v="0"/>
  </r>
  <r>
    <x v="1"/>
    <x v="4"/>
    <n v="1.6655100624566272"/>
    <x v="3"/>
    <x v="0"/>
  </r>
  <r>
    <x v="2"/>
    <x v="5"/>
    <n v="9.5072866065232482"/>
    <x v="3"/>
    <x v="0"/>
  </r>
  <r>
    <x v="2"/>
    <x v="6"/>
    <n v="8.8827203331020126"/>
    <x v="3"/>
    <x v="0"/>
  </r>
  <r>
    <x v="2"/>
    <x v="7"/>
    <n v="23.317140874392784"/>
    <x v="3"/>
    <x v="0"/>
  </r>
  <r>
    <x v="2"/>
    <x v="8"/>
    <n v="12.005551700208189"/>
    <x v="3"/>
    <x v="0"/>
  </r>
  <r>
    <x v="2"/>
    <x v="9"/>
    <n v="22.414989590562108"/>
    <x v="3"/>
    <x v="0"/>
  </r>
  <r>
    <x v="2"/>
    <x v="10"/>
    <n v="20.263705759888968"/>
    <x v="3"/>
    <x v="0"/>
  </r>
  <r>
    <x v="2"/>
    <x v="4"/>
    <n v="3.6086051353226924"/>
    <x v="3"/>
    <x v="0"/>
  </r>
  <r>
    <x v="2"/>
    <x v="11"/>
    <n v="47.259899208063324"/>
    <x v="3"/>
    <x v="0"/>
  </r>
  <r>
    <x v="3"/>
    <x v="12"/>
    <n v="3.4698126301179735"/>
    <x v="3"/>
    <x v="0"/>
  </r>
  <r>
    <x v="3"/>
    <x v="13"/>
    <n v="3.8167938931297711"/>
    <x v="3"/>
    <x v="0"/>
  </r>
  <r>
    <x v="3"/>
    <x v="14"/>
    <n v="7.0784177654406664"/>
    <x v="3"/>
    <x v="0"/>
  </r>
  <r>
    <x v="3"/>
    <x v="15"/>
    <n v="14.920194309507286"/>
    <x v="3"/>
    <x v="0"/>
  </r>
  <r>
    <x v="3"/>
    <x v="16"/>
    <n v="13.532269257460097"/>
    <x v="3"/>
    <x v="0"/>
  </r>
  <r>
    <x v="3"/>
    <x v="17"/>
    <n v="13.1852879944483"/>
    <x v="3"/>
    <x v="0"/>
  </r>
  <r>
    <x v="3"/>
    <x v="18"/>
    <n v="21.443442054129076"/>
    <x v="3"/>
    <x v="0"/>
  </r>
  <r>
    <x v="3"/>
    <x v="4"/>
    <n v="22.553782095766827"/>
    <x v="3"/>
    <x v="0"/>
  </r>
  <r>
    <x v="3"/>
    <x v="19"/>
    <n v="45174.731182795673"/>
    <x v="3"/>
    <x v="0"/>
  </r>
  <r>
    <x v="0"/>
    <x v="0"/>
    <n v="96.601073345259394"/>
    <x v="4"/>
    <x v="0"/>
  </r>
  <r>
    <x v="0"/>
    <x v="1"/>
    <n v="3.3989266547406083"/>
    <x v="4"/>
    <x v="0"/>
  </r>
  <r>
    <x v="1"/>
    <x v="2"/>
    <n v="51.25223613595707"/>
    <x v="4"/>
    <x v="0"/>
  </r>
  <r>
    <x v="1"/>
    <x v="3"/>
    <n v="46.779964221824685"/>
    <x v="4"/>
    <x v="0"/>
  </r>
  <r>
    <x v="1"/>
    <x v="4"/>
    <n v="1.9677996422182469"/>
    <x v="4"/>
    <x v="0"/>
  </r>
  <r>
    <x v="2"/>
    <x v="5"/>
    <n v="6.1717352415026836"/>
    <x v="4"/>
    <x v="0"/>
  </r>
  <r>
    <x v="2"/>
    <x v="6"/>
    <n v="5.4561717352415027"/>
    <x v="4"/>
    <x v="0"/>
  </r>
  <r>
    <x v="2"/>
    <x v="7"/>
    <n v="22.361359570661897"/>
    <x v="4"/>
    <x v="0"/>
  </r>
  <r>
    <x v="2"/>
    <x v="8"/>
    <n v="8.9445438282647594"/>
    <x v="4"/>
    <x v="0"/>
  </r>
  <r>
    <x v="2"/>
    <x v="9"/>
    <n v="24.77638640429338"/>
    <x v="4"/>
    <x v="0"/>
  </r>
  <r>
    <x v="2"/>
    <x v="10"/>
    <n v="25.402504472271914"/>
    <x v="4"/>
    <x v="0"/>
  </r>
  <r>
    <x v="2"/>
    <x v="4"/>
    <n v="6.8872987477638636"/>
    <x v="4"/>
    <x v="0"/>
  </r>
  <r>
    <x v="2"/>
    <x v="11"/>
    <n v="50.12007684918354"/>
    <x v="4"/>
    <x v="0"/>
  </r>
  <r>
    <x v="3"/>
    <x v="12"/>
    <n v="2.3255813953488373"/>
    <x v="4"/>
    <x v="0"/>
  </r>
  <r>
    <x v="3"/>
    <x v="13"/>
    <n v="2.2361359570661898"/>
    <x v="4"/>
    <x v="0"/>
  </r>
  <r>
    <x v="3"/>
    <x v="14"/>
    <n v="3.1305903398926653"/>
    <x v="4"/>
    <x v="0"/>
  </r>
  <r>
    <x v="3"/>
    <x v="15"/>
    <n v="10.017889087656529"/>
    <x v="4"/>
    <x v="0"/>
  </r>
  <r>
    <x v="3"/>
    <x v="16"/>
    <n v="12.9695885509839"/>
    <x v="4"/>
    <x v="0"/>
  </r>
  <r>
    <x v="3"/>
    <x v="17"/>
    <n v="16.189624329159212"/>
    <x v="4"/>
    <x v="0"/>
  </r>
  <r>
    <x v="3"/>
    <x v="18"/>
    <n v="41.502683363148478"/>
    <x v="4"/>
    <x v="0"/>
  </r>
  <r>
    <x v="3"/>
    <x v="4"/>
    <n v="11.627906976744185"/>
    <x v="4"/>
    <x v="0"/>
  </r>
  <r>
    <x v="3"/>
    <x v="19"/>
    <n v="54552.631578947374"/>
    <x v="4"/>
    <x v="0"/>
  </r>
  <r>
    <x v="0"/>
    <x v="0"/>
    <n v="90.613718411552341"/>
    <x v="5"/>
    <x v="0"/>
  </r>
  <r>
    <x v="0"/>
    <x v="1"/>
    <n v="9.3862815884476536"/>
    <x v="5"/>
    <x v="0"/>
  </r>
  <r>
    <x v="1"/>
    <x v="2"/>
    <n v="46.931407942238266"/>
    <x v="5"/>
    <x v="0"/>
  </r>
  <r>
    <x v="1"/>
    <x v="3"/>
    <n v="51.624548736462096"/>
    <x v="5"/>
    <x v="0"/>
  </r>
  <r>
    <x v="1"/>
    <x v="4"/>
    <n v="1.4440433212996391"/>
    <x v="5"/>
    <x v="0"/>
  </r>
  <r>
    <x v="2"/>
    <x v="5"/>
    <n v="5.7761732851985563"/>
    <x v="5"/>
    <x v="0"/>
  </r>
  <r>
    <x v="2"/>
    <x v="6"/>
    <n v="4.6931407942238268"/>
    <x v="5"/>
    <x v="0"/>
  </r>
  <r>
    <x v="2"/>
    <x v="7"/>
    <n v="22.743682310469314"/>
    <x v="5"/>
    <x v="0"/>
  </r>
  <r>
    <x v="2"/>
    <x v="8"/>
    <n v="8.3032490974729249"/>
    <x v="5"/>
    <x v="0"/>
  </r>
  <r>
    <x v="2"/>
    <x v="9"/>
    <n v="25.992779783393502"/>
    <x v="5"/>
    <x v="0"/>
  </r>
  <r>
    <x v="2"/>
    <x v="10"/>
    <n v="26.714801444043321"/>
    <x v="5"/>
    <x v="0"/>
  </r>
  <r>
    <x v="2"/>
    <x v="4"/>
    <n v="5.7761732851985563"/>
    <x v="5"/>
    <x v="0"/>
  </r>
  <r>
    <x v="2"/>
    <x v="11"/>
    <n v="50.624521072796959"/>
    <x v="5"/>
    <x v="0"/>
  </r>
  <r>
    <x v="3"/>
    <x v="12"/>
    <n v="3.2490974729241877"/>
    <x v="5"/>
    <x v="0"/>
  </r>
  <r>
    <x v="3"/>
    <x v="13"/>
    <n v="3.6101083032490973"/>
    <x v="5"/>
    <x v="0"/>
  </r>
  <r>
    <x v="3"/>
    <x v="14"/>
    <n v="5.4151624548736459"/>
    <x v="5"/>
    <x v="0"/>
  </r>
  <r>
    <x v="3"/>
    <x v="15"/>
    <n v="16.967509025270758"/>
    <x v="5"/>
    <x v="0"/>
  </r>
  <r>
    <x v="3"/>
    <x v="16"/>
    <n v="12.996389891696751"/>
    <x v="5"/>
    <x v="0"/>
  </r>
  <r>
    <x v="3"/>
    <x v="17"/>
    <n v="17.689530685920577"/>
    <x v="5"/>
    <x v="0"/>
  </r>
  <r>
    <x v="3"/>
    <x v="18"/>
    <n v="29.602888086642601"/>
    <x v="5"/>
    <x v="0"/>
  </r>
  <r>
    <x v="3"/>
    <x v="4"/>
    <n v="10.469314079422382"/>
    <x v="5"/>
    <x v="0"/>
  </r>
  <r>
    <x v="3"/>
    <x v="19"/>
    <n v="48350.806451612902"/>
    <x v="5"/>
    <x v="0"/>
  </r>
  <r>
    <x v="0"/>
    <x v="0"/>
    <n v="98.678414096916299"/>
    <x v="6"/>
    <x v="0"/>
  </r>
  <r>
    <x v="0"/>
    <x v="1"/>
    <n v="1.3215859030837005"/>
    <x v="6"/>
    <x v="0"/>
  </r>
  <r>
    <x v="1"/>
    <x v="2"/>
    <n v="56.387665198237883"/>
    <x v="6"/>
    <x v="0"/>
  </r>
  <r>
    <x v="1"/>
    <x v="3"/>
    <n v="41.85022026431718"/>
    <x v="6"/>
    <x v="0"/>
  </r>
  <r>
    <x v="1"/>
    <x v="4"/>
    <n v="1.7621145374449338"/>
    <x v="6"/>
    <x v="0"/>
  </r>
  <r>
    <x v="2"/>
    <x v="5"/>
    <n v="3.9647577092511015"/>
    <x v="6"/>
    <x v="0"/>
  </r>
  <r>
    <x v="2"/>
    <x v="6"/>
    <n v="6.1674008810572687"/>
    <x v="6"/>
    <x v="0"/>
  </r>
  <r>
    <x v="2"/>
    <x v="7"/>
    <n v="18.942731277533039"/>
    <x v="6"/>
    <x v="0"/>
  </r>
  <r>
    <x v="2"/>
    <x v="8"/>
    <n v="8.3700440528634363"/>
    <x v="6"/>
    <x v="0"/>
  </r>
  <r>
    <x v="2"/>
    <x v="9"/>
    <n v="25.110132158590307"/>
    <x v="6"/>
    <x v="0"/>
  </r>
  <r>
    <x v="2"/>
    <x v="10"/>
    <n v="30.396475770925111"/>
    <x v="6"/>
    <x v="0"/>
  </r>
  <r>
    <x v="2"/>
    <x v="4"/>
    <n v="7.0484581497797354"/>
    <x v="6"/>
    <x v="0"/>
  </r>
  <r>
    <x v="2"/>
    <x v="11"/>
    <n v="52.398104265402814"/>
    <x v="6"/>
    <x v="0"/>
  </r>
  <r>
    <x v="3"/>
    <x v="12"/>
    <n v="1.7621145374449338"/>
    <x v="6"/>
    <x v="0"/>
  </r>
  <r>
    <x v="3"/>
    <x v="13"/>
    <n v="1.7621145374449338"/>
    <x v="6"/>
    <x v="0"/>
  </r>
  <r>
    <x v="3"/>
    <x v="14"/>
    <n v="0.88105726872246692"/>
    <x v="6"/>
    <x v="0"/>
  </r>
  <r>
    <x v="3"/>
    <x v="15"/>
    <n v="4.8458149779735686"/>
    <x v="6"/>
    <x v="0"/>
  </r>
  <r>
    <x v="3"/>
    <x v="16"/>
    <n v="9.6916299559471373"/>
    <x v="6"/>
    <x v="0"/>
  </r>
  <r>
    <x v="3"/>
    <x v="17"/>
    <n v="14.977973568281937"/>
    <x v="6"/>
    <x v="0"/>
  </r>
  <r>
    <x v="3"/>
    <x v="18"/>
    <n v="56.828193832599119"/>
    <x v="6"/>
    <x v="0"/>
  </r>
  <r>
    <x v="3"/>
    <x v="4"/>
    <n v="9.251101321585903"/>
    <x v="6"/>
    <x v="0"/>
  </r>
  <r>
    <x v="3"/>
    <x v="19"/>
    <n v="60699.02912621358"/>
    <x v="6"/>
    <x v="0"/>
  </r>
  <r>
    <x v="0"/>
    <x v="0"/>
    <n v="97.264437689969611"/>
    <x v="7"/>
    <x v="0"/>
  </r>
  <r>
    <x v="0"/>
    <x v="1"/>
    <n v="2.735562310030395"/>
    <x v="7"/>
    <x v="0"/>
  </r>
  <r>
    <x v="1"/>
    <x v="2"/>
    <n v="51.975683890577507"/>
    <x v="7"/>
    <x v="0"/>
  </r>
  <r>
    <x v="1"/>
    <x v="3"/>
    <n v="46.200607902735563"/>
    <x v="7"/>
    <x v="0"/>
  </r>
  <r>
    <x v="1"/>
    <x v="4"/>
    <n v="1.8237082066869301"/>
    <x v="7"/>
    <x v="0"/>
  </r>
  <r>
    <x v="2"/>
    <x v="5"/>
    <n v="7.2948328267477205"/>
    <x v="7"/>
    <x v="0"/>
  </r>
  <r>
    <x v="2"/>
    <x v="6"/>
    <n v="5.7750759878419453"/>
    <x v="7"/>
    <x v="0"/>
  </r>
  <r>
    <x v="2"/>
    <x v="7"/>
    <n v="17.62917933130699"/>
    <x v="7"/>
    <x v="0"/>
  </r>
  <r>
    <x v="2"/>
    <x v="8"/>
    <n v="8.8145896656534948"/>
    <x v="7"/>
    <x v="0"/>
  </r>
  <r>
    <x v="2"/>
    <x v="9"/>
    <n v="24.316109422492403"/>
    <x v="7"/>
    <x v="0"/>
  </r>
  <r>
    <x v="2"/>
    <x v="10"/>
    <n v="29.179331306990882"/>
    <x v="7"/>
    <x v="0"/>
  </r>
  <r>
    <x v="2"/>
    <x v="4"/>
    <n v="6.9908814589665651"/>
    <x v="7"/>
    <x v="0"/>
  </r>
  <r>
    <x v="2"/>
    <x v="11"/>
    <n v="51.052287581699339"/>
    <x v="7"/>
    <x v="0"/>
  </r>
  <r>
    <x v="3"/>
    <x v="12"/>
    <n v="2.1276595744680851"/>
    <x v="7"/>
    <x v="0"/>
  </r>
  <r>
    <x v="3"/>
    <x v="13"/>
    <n v="1.8237082066869301"/>
    <x v="7"/>
    <x v="0"/>
  </r>
  <r>
    <x v="3"/>
    <x v="14"/>
    <n v="4.2553191489361701"/>
    <x v="7"/>
    <x v="0"/>
  </r>
  <r>
    <x v="3"/>
    <x v="15"/>
    <n v="10.94224924012158"/>
    <x v="7"/>
    <x v="0"/>
  </r>
  <r>
    <x v="3"/>
    <x v="16"/>
    <n v="16.109422492401215"/>
    <x v="7"/>
    <x v="0"/>
  </r>
  <r>
    <x v="3"/>
    <x v="17"/>
    <n v="19.756838905775076"/>
    <x v="7"/>
    <x v="0"/>
  </r>
  <r>
    <x v="3"/>
    <x v="18"/>
    <n v="32.218844984802431"/>
    <x v="7"/>
    <x v="0"/>
  </r>
  <r>
    <x v="3"/>
    <x v="4"/>
    <n v="12.76595744680851"/>
    <x v="7"/>
    <x v="0"/>
  </r>
  <r>
    <x v="3"/>
    <x v="19"/>
    <n v="51825.783972125435"/>
    <x v="7"/>
    <x v="0"/>
  </r>
  <r>
    <x v="0"/>
    <x v="0"/>
    <n v="100"/>
    <x v="8"/>
    <x v="0"/>
  </r>
  <r>
    <x v="0"/>
    <x v="1"/>
    <n v="0"/>
    <x v="8"/>
    <x v="0"/>
  </r>
  <r>
    <x v="1"/>
    <x v="2"/>
    <n v="50.526315789473685"/>
    <x v="8"/>
    <x v="0"/>
  </r>
  <r>
    <x v="1"/>
    <x v="3"/>
    <n v="46.666666666666664"/>
    <x v="8"/>
    <x v="0"/>
  </r>
  <r>
    <x v="1"/>
    <x v="4"/>
    <n v="2.807017543859649"/>
    <x v="8"/>
    <x v="0"/>
  </r>
  <r>
    <x v="2"/>
    <x v="5"/>
    <n v="7.0175438596491224"/>
    <x v="8"/>
    <x v="0"/>
  </r>
  <r>
    <x v="2"/>
    <x v="6"/>
    <n v="5.2631578947368425"/>
    <x v="8"/>
    <x v="0"/>
  </r>
  <r>
    <x v="2"/>
    <x v="7"/>
    <n v="30.17543859649123"/>
    <x v="8"/>
    <x v="0"/>
  </r>
  <r>
    <x v="2"/>
    <x v="8"/>
    <n v="10.175438596491228"/>
    <x v="8"/>
    <x v="0"/>
  </r>
  <r>
    <x v="2"/>
    <x v="9"/>
    <n v="23.859649122807017"/>
    <x v="8"/>
    <x v="0"/>
  </r>
  <r>
    <x v="2"/>
    <x v="10"/>
    <n v="15.789473684210526"/>
    <x v="8"/>
    <x v="0"/>
  </r>
  <r>
    <x v="2"/>
    <x v="4"/>
    <n v="7.7192982456140351"/>
    <x v="8"/>
    <x v="0"/>
  </r>
  <r>
    <x v="2"/>
    <x v="11"/>
    <n v="46.707224334600753"/>
    <x v="8"/>
    <x v="0"/>
  </r>
  <r>
    <x v="3"/>
    <x v="12"/>
    <n v="2.1052631578947367"/>
    <x v="8"/>
    <x v="0"/>
  </r>
  <r>
    <x v="3"/>
    <x v="13"/>
    <n v="1.7543859649122806"/>
    <x v="8"/>
    <x v="0"/>
  </r>
  <r>
    <x v="3"/>
    <x v="14"/>
    <n v="1.4035087719298245"/>
    <x v="8"/>
    <x v="0"/>
  </r>
  <r>
    <x v="3"/>
    <x v="15"/>
    <n v="6.3157894736842106"/>
    <x v="8"/>
    <x v="0"/>
  </r>
  <r>
    <x v="3"/>
    <x v="16"/>
    <n v="11.929824561403509"/>
    <x v="8"/>
    <x v="0"/>
  </r>
  <r>
    <x v="3"/>
    <x v="17"/>
    <n v="11.578947368421053"/>
    <x v="8"/>
    <x v="0"/>
  </r>
  <r>
    <x v="3"/>
    <x v="18"/>
    <n v="51.578947368421055"/>
    <x v="8"/>
    <x v="0"/>
  </r>
  <r>
    <x v="3"/>
    <x v="4"/>
    <n v="13.333333333333334"/>
    <x v="8"/>
    <x v="0"/>
  </r>
  <r>
    <x v="3"/>
    <x v="19"/>
    <n v="58821.862348178103"/>
    <x v="8"/>
    <x v="0"/>
  </r>
  <r>
    <x v="0"/>
    <x v="0"/>
    <n v="99.7229916897507"/>
    <x v="9"/>
    <x v="0"/>
  </r>
  <r>
    <x v="0"/>
    <x v="1"/>
    <n v="0.2770083102493075"/>
    <x v="9"/>
    <x v="0"/>
  </r>
  <r>
    <x v="1"/>
    <x v="2"/>
    <n v="45.983379501385045"/>
    <x v="9"/>
    <x v="0"/>
  </r>
  <r>
    <x v="1"/>
    <x v="3"/>
    <n v="52.908587257617725"/>
    <x v="9"/>
    <x v="0"/>
  </r>
  <r>
    <x v="1"/>
    <x v="4"/>
    <n v="1.10803324099723"/>
    <x v="9"/>
    <x v="0"/>
  </r>
  <r>
    <x v="2"/>
    <x v="5"/>
    <n v="13.296398891966758"/>
    <x v="9"/>
    <x v="0"/>
  </r>
  <r>
    <x v="2"/>
    <x v="6"/>
    <n v="7.4792243767313016"/>
    <x v="9"/>
    <x v="0"/>
  </r>
  <r>
    <x v="2"/>
    <x v="7"/>
    <n v="21.883656509695292"/>
    <x v="9"/>
    <x v="0"/>
  </r>
  <r>
    <x v="2"/>
    <x v="8"/>
    <n v="12.465373961218837"/>
    <x v="9"/>
    <x v="0"/>
  </r>
  <r>
    <x v="2"/>
    <x v="9"/>
    <n v="19.94459833795014"/>
    <x v="9"/>
    <x v="0"/>
  </r>
  <r>
    <x v="2"/>
    <x v="10"/>
    <n v="18.282548476454295"/>
    <x v="9"/>
    <x v="0"/>
  </r>
  <r>
    <x v="2"/>
    <x v="4"/>
    <n v="6.6481994459833791"/>
    <x v="9"/>
    <x v="0"/>
  </r>
  <r>
    <x v="2"/>
    <x v="11"/>
    <n v="45.735905044510417"/>
    <x v="9"/>
    <x v="0"/>
  </r>
  <r>
    <x v="3"/>
    <x v="12"/>
    <n v="2.770083102493075"/>
    <x v="9"/>
    <x v="0"/>
  </r>
  <r>
    <x v="3"/>
    <x v="13"/>
    <n v="0.554016620498615"/>
    <x v="9"/>
    <x v="0"/>
  </r>
  <r>
    <x v="3"/>
    <x v="14"/>
    <n v="3.0470914127423825"/>
    <x v="9"/>
    <x v="0"/>
  </r>
  <r>
    <x v="3"/>
    <x v="15"/>
    <n v="13.296398891966758"/>
    <x v="9"/>
    <x v="0"/>
  </r>
  <r>
    <x v="3"/>
    <x v="16"/>
    <n v="11.357340720221607"/>
    <x v="9"/>
    <x v="0"/>
  </r>
  <r>
    <x v="3"/>
    <x v="17"/>
    <n v="11.634349030470915"/>
    <x v="9"/>
    <x v="0"/>
  </r>
  <r>
    <x v="3"/>
    <x v="18"/>
    <n v="30.193905817174514"/>
    <x v="9"/>
    <x v="0"/>
  </r>
  <r>
    <x v="3"/>
    <x v="4"/>
    <n v="27.146814404432131"/>
    <x v="9"/>
    <x v="0"/>
  </r>
  <r>
    <x v="3"/>
    <x v="19"/>
    <n v="51707.224334600782"/>
    <x v="9"/>
    <x v="0"/>
  </r>
  <r>
    <x v="0"/>
    <x v="0"/>
    <n v="90.688259109311744"/>
    <x v="10"/>
    <x v="0"/>
  </r>
  <r>
    <x v="0"/>
    <x v="1"/>
    <n v="9.3117408906882595"/>
    <x v="10"/>
    <x v="0"/>
  </r>
  <r>
    <x v="1"/>
    <x v="2"/>
    <n v="50.607287449392715"/>
    <x v="10"/>
    <x v="0"/>
  </r>
  <r>
    <x v="1"/>
    <x v="3"/>
    <n v="48.178137651821864"/>
    <x v="10"/>
    <x v="0"/>
  </r>
  <r>
    <x v="1"/>
    <x v="4"/>
    <n v="1.214574898785425"/>
    <x v="10"/>
    <x v="0"/>
  </r>
  <r>
    <x v="2"/>
    <x v="5"/>
    <n v="8.9068825910931171"/>
    <x v="10"/>
    <x v="0"/>
  </r>
  <r>
    <x v="2"/>
    <x v="6"/>
    <n v="13.765182186234817"/>
    <x v="10"/>
    <x v="0"/>
  </r>
  <r>
    <x v="2"/>
    <x v="7"/>
    <n v="27.125506072874494"/>
    <x v="10"/>
    <x v="0"/>
  </r>
  <r>
    <x v="2"/>
    <x v="8"/>
    <n v="8.097165991902834"/>
    <x v="10"/>
    <x v="0"/>
  </r>
  <r>
    <x v="2"/>
    <x v="9"/>
    <n v="20.242914979757085"/>
    <x v="10"/>
    <x v="0"/>
  </r>
  <r>
    <x v="2"/>
    <x v="10"/>
    <n v="20.647773279352226"/>
    <x v="10"/>
    <x v="0"/>
  </r>
  <r>
    <x v="2"/>
    <x v="4"/>
    <n v="1.214574898785425"/>
    <x v="10"/>
    <x v="0"/>
  </r>
  <r>
    <x v="2"/>
    <x v="11"/>
    <n v="45.963114754098385"/>
    <x v="10"/>
    <x v="0"/>
  </r>
  <r>
    <x v="3"/>
    <x v="12"/>
    <n v="4.8582995951417001"/>
    <x v="10"/>
    <x v="0"/>
  </r>
  <r>
    <x v="3"/>
    <x v="13"/>
    <n v="7.6923076923076925"/>
    <x v="10"/>
    <x v="0"/>
  </r>
  <r>
    <x v="3"/>
    <x v="14"/>
    <n v="8.097165991902834"/>
    <x v="10"/>
    <x v="0"/>
  </r>
  <r>
    <x v="3"/>
    <x v="15"/>
    <n v="18.218623481781375"/>
    <x v="10"/>
    <x v="0"/>
  </r>
  <r>
    <x v="3"/>
    <x v="16"/>
    <n v="14.574898785425102"/>
    <x v="10"/>
    <x v="0"/>
  </r>
  <r>
    <x v="3"/>
    <x v="17"/>
    <n v="12.550607287449393"/>
    <x v="10"/>
    <x v="0"/>
  </r>
  <r>
    <x v="3"/>
    <x v="18"/>
    <n v="16.194331983805668"/>
    <x v="10"/>
    <x v="0"/>
  </r>
  <r>
    <x v="3"/>
    <x v="4"/>
    <n v="17.813765182186234"/>
    <x v="10"/>
    <x v="0"/>
  </r>
  <r>
    <x v="3"/>
    <x v="19"/>
    <n v="40359.605911330058"/>
    <x v="10"/>
    <x v="0"/>
  </r>
  <r>
    <x v="0"/>
    <x v="0"/>
    <n v="99.193548387096769"/>
    <x v="11"/>
    <x v="0"/>
  </r>
  <r>
    <x v="0"/>
    <x v="1"/>
    <n v="0.80645161290322576"/>
    <x v="11"/>
    <x v="0"/>
  </r>
  <r>
    <x v="1"/>
    <x v="2"/>
    <n v="59.677419354838712"/>
    <x v="11"/>
    <x v="0"/>
  </r>
  <r>
    <x v="1"/>
    <x v="3"/>
    <n v="39.91935483870968"/>
    <x v="11"/>
    <x v="0"/>
  </r>
  <r>
    <x v="1"/>
    <x v="4"/>
    <n v="0.40322580645161288"/>
    <x v="11"/>
    <x v="0"/>
  </r>
  <r>
    <x v="2"/>
    <x v="5"/>
    <n v="10.887096774193548"/>
    <x v="11"/>
    <x v="0"/>
  </r>
  <r>
    <x v="2"/>
    <x v="6"/>
    <n v="4.435483870967742"/>
    <x v="11"/>
    <x v="0"/>
  </r>
  <r>
    <x v="2"/>
    <x v="7"/>
    <n v="26.20967741935484"/>
    <x v="11"/>
    <x v="0"/>
  </r>
  <r>
    <x v="2"/>
    <x v="8"/>
    <n v="9.67741935483871"/>
    <x v="11"/>
    <x v="0"/>
  </r>
  <r>
    <x v="2"/>
    <x v="9"/>
    <n v="20.967741935483872"/>
    <x v="11"/>
    <x v="0"/>
  </r>
  <r>
    <x v="2"/>
    <x v="10"/>
    <n v="20.161290322580644"/>
    <x v="11"/>
    <x v="0"/>
  </r>
  <r>
    <x v="2"/>
    <x v="4"/>
    <n v="7.661290322580645"/>
    <x v="11"/>
    <x v="0"/>
  </r>
  <r>
    <x v="2"/>
    <x v="11"/>
    <n v="47.742358078602642"/>
    <x v="11"/>
    <x v="0"/>
  </r>
  <r>
    <x v="3"/>
    <x v="12"/>
    <n v="1.6129032258064515"/>
    <x v="11"/>
    <x v="0"/>
  </r>
  <r>
    <x v="3"/>
    <x v="13"/>
    <n v="3.629032258064516"/>
    <x v="11"/>
    <x v="0"/>
  </r>
  <r>
    <x v="3"/>
    <x v="14"/>
    <n v="6.854838709677419"/>
    <x v="11"/>
    <x v="0"/>
  </r>
  <r>
    <x v="3"/>
    <x v="15"/>
    <n v="20.967741935483872"/>
    <x v="11"/>
    <x v="0"/>
  </r>
  <r>
    <x v="3"/>
    <x v="16"/>
    <n v="15.725806451612904"/>
    <x v="11"/>
    <x v="0"/>
  </r>
  <r>
    <x v="3"/>
    <x v="17"/>
    <n v="7.258064516129032"/>
    <x v="11"/>
    <x v="0"/>
  </r>
  <r>
    <x v="3"/>
    <x v="18"/>
    <n v="17.741935483870968"/>
    <x v="11"/>
    <x v="0"/>
  </r>
  <r>
    <x v="3"/>
    <x v="4"/>
    <n v="26.20967741935484"/>
    <x v="11"/>
    <x v="0"/>
  </r>
  <r>
    <x v="3"/>
    <x v="19"/>
    <n v="42918.03278688524"/>
    <x v="11"/>
    <x v="0"/>
  </r>
  <r>
    <x v="0"/>
    <x v="0"/>
    <n v="93.27354260089686"/>
    <x v="12"/>
    <x v="0"/>
  </r>
  <r>
    <x v="0"/>
    <x v="1"/>
    <n v="6.7264573991031389"/>
    <x v="12"/>
    <x v="0"/>
  </r>
  <r>
    <x v="1"/>
    <x v="2"/>
    <n v="52.914798206278029"/>
    <x v="12"/>
    <x v="0"/>
  </r>
  <r>
    <x v="1"/>
    <x v="3"/>
    <n v="46.63677130044843"/>
    <x v="12"/>
    <x v="0"/>
  </r>
  <r>
    <x v="1"/>
    <x v="4"/>
    <n v="0.44843049327354262"/>
    <x v="12"/>
    <x v="0"/>
  </r>
  <r>
    <x v="2"/>
    <x v="5"/>
    <n v="15.246636771300448"/>
    <x v="12"/>
    <x v="0"/>
  </r>
  <r>
    <x v="2"/>
    <x v="6"/>
    <n v="16.591928251121075"/>
    <x v="12"/>
    <x v="0"/>
  </r>
  <r>
    <x v="2"/>
    <x v="7"/>
    <n v="34.08071748878924"/>
    <x v="12"/>
    <x v="0"/>
  </r>
  <r>
    <x v="2"/>
    <x v="8"/>
    <n v="7.1748878923766819"/>
    <x v="12"/>
    <x v="0"/>
  </r>
  <r>
    <x v="2"/>
    <x v="9"/>
    <n v="10.762331838565023"/>
    <x v="12"/>
    <x v="0"/>
  </r>
  <r>
    <x v="2"/>
    <x v="10"/>
    <n v="12.107623318385651"/>
    <x v="12"/>
    <x v="0"/>
  </r>
  <r>
    <x v="2"/>
    <x v="4"/>
    <n v="4.0358744394618835"/>
    <x v="12"/>
    <x v="0"/>
  </r>
  <r>
    <x v="2"/>
    <x v="11"/>
    <n v="39.887850467289724"/>
    <x v="12"/>
    <x v="0"/>
  </r>
  <r>
    <x v="3"/>
    <x v="12"/>
    <n v="4.9327354260089686"/>
    <x v="12"/>
    <x v="0"/>
  </r>
  <r>
    <x v="3"/>
    <x v="13"/>
    <n v="16.591928251121075"/>
    <x v="12"/>
    <x v="0"/>
  </r>
  <r>
    <x v="3"/>
    <x v="14"/>
    <n v="12.107623318385651"/>
    <x v="12"/>
    <x v="0"/>
  </r>
  <r>
    <x v="3"/>
    <x v="15"/>
    <n v="10.762331838565023"/>
    <x v="12"/>
    <x v="0"/>
  </r>
  <r>
    <x v="3"/>
    <x v="16"/>
    <n v="12.556053811659194"/>
    <x v="12"/>
    <x v="0"/>
  </r>
  <r>
    <x v="3"/>
    <x v="17"/>
    <n v="9.8654708520179373"/>
    <x v="12"/>
    <x v="0"/>
  </r>
  <r>
    <x v="3"/>
    <x v="18"/>
    <n v="11.210762331838565"/>
    <x v="12"/>
    <x v="0"/>
  </r>
  <r>
    <x v="3"/>
    <x v="4"/>
    <n v="21.973094170403588"/>
    <x v="12"/>
    <x v="0"/>
  </r>
  <r>
    <x v="3"/>
    <x v="19"/>
    <n v="34896.551724137913"/>
    <x v="12"/>
    <x v="0"/>
  </r>
  <r>
    <x v="0"/>
    <x v="0"/>
    <n v="98.701298701298697"/>
    <x v="13"/>
    <x v="0"/>
  </r>
  <r>
    <x v="0"/>
    <x v="1"/>
    <n v="1.2987012987012987"/>
    <x v="13"/>
    <x v="0"/>
  </r>
  <r>
    <x v="1"/>
    <x v="2"/>
    <n v="50.649350649350652"/>
    <x v="13"/>
    <x v="0"/>
  </r>
  <r>
    <x v="1"/>
    <x v="3"/>
    <n v="48.051948051948052"/>
    <x v="13"/>
    <x v="0"/>
  </r>
  <r>
    <x v="1"/>
    <x v="4"/>
    <n v="1.2987012987012987"/>
    <x v="13"/>
    <x v="0"/>
  </r>
  <r>
    <x v="2"/>
    <x v="5"/>
    <n v="20.129870129870131"/>
    <x v="13"/>
    <x v="0"/>
  </r>
  <r>
    <x v="2"/>
    <x v="6"/>
    <n v="10.38961038961039"/>
    <x v="13"/>
    <x v="0"/>
  </r>
  <r>
    <x v="2"/>
    <x v="7"/>
    <n v="25.974025974025974"/>
    <x v="13"/>
    <x v="0"/>
  </r>
  <r>
    <x v="2"/>
    <x v="8"/>
    <n v="9.7402597402597397"/>
    <x v="13"/>
    <x v="0"/>
  </r>
  <r>
    <x v="2"/>
    <x v="9"/>
    <n v="16.883116883116884"/>
    <x v="13"/>
    <x v="0"/>
  </r>
  <r>
    <x v="2"/>
    <x v="10"/>
    <n v="13.636363636363637"/>
    <x v="13"/>
    <x v="0"/>
  </r>
  <r>
    <x v="2"/>
    <x v="4"/>
    <n v="3.2467532467532467"/>
    <x v="13"/>
    <x v="0"/>
  </r>
  <r>
    <x v="2"/>
    <x v="11"/>
    <n v="41.818791946308693"/>
    <x v="13"/>
    <x v="0"/>
  </r>
  <r>
    <x v="3"/>
    <x v="12"/>
    <n v="3.8961038961038961"/>
    <x v="13"/>
    <x v="0"/>
  </r>
  <r>
    <x v="3"/>
    <x v="13"/>
    <n v="3.8961038961038961"/>
    <x v="13"/>
    <x v="0"/>
  </r>
  <r>
    <x v="3"/>
    <x v="14"/>
    <n v="5.8441558441558445"/>
    <x v="13"/>
    <x v="0"/>
  </r>
  <r>
    <x v="3"/>
    <x v="15"/>
    <n v="11.038961038961039"/>
    <x v="13"/>
    <x v="0"/>
  </r>
  <r>
    <x v="3"/>
    <x v="16"/>
    <n v="9.7402597402597397"/>
    <x v="13"/>
    <x v="0"/>
  </r>
  <r>
    <x v="3"/>
    <x v="17"/>
    <n v="14.285714285714286"/>
    <x v="13"/>
    <x v="0"/>
  </r>
  <r>
    <x v="3"/>
    <x v="18"/>
    <n v="22.727272727272727"/>
    <x v="13"/>
    <x v="0"/>
  </r>
  <r>
    <x v="3"/>
    <x v="4"/>
    <n v="28.571428571428573"/>
    <x v="13"/>
    <x v="0"/>
  </r>
  <r>
    <x v="3"/>
    <x v="19"/>
    <n v="46936.363636363632"/>
    <x v="13"/>
    <x v="0"/>
  </r>
  <r>
    <x v="0"/>
    <x v="0"/>
    <n v="100"/>
    <x v="14"/>
    <x v="0"/>
  </r>
  <r>
    <x v="0"/>
    <x v="1"/>
    <n v="0"/>
    <x v="14"/>
    <x v="0"/>
  </r>
  <r>
    <x v="1"/>
    <x v="2"/>
    <n v="42.780748663101605"/>
    <x v="14"/>
    <x v="0"/>
  </r>
  <r>
    <x v="1"/>
    <x v="3"/>
    <n v="55.080213903743314"/>
    <x v="14"/>
    <x v="0"/>
  </r>
  <r>
    <x v="1"/>
    <x v="4"/>
    <n v="2.1390374331550803"/>
    <x v="14"/>
    <x v="0"/>
  </r>
  <r>
    <x v="2"/>
    <x v="5"/>
    <n v="18.71657754010695"/>
    <x v="14"/>
    <x v="0"/>
  </r>
  <r>
    <x v="2"/>
    <x v="6"/>
    <n v="9.0909090909090917"/>
    <x v="14"/>
    <x v="0"/>
  </r>
  <r>
    <x v="2"/>
    <x v="7"/>
    <n v="21.390374331550802"/>
    <x v="14"/>
    <x v="0"/>
  </r>
  <r>
    <x v="2"/>
    <x v="8"/>
    <n v="10.160427807486631"/>
    <x v="14"/>
    <x v="0"/>
  </r>
  <r>
    <x v="2"/>
    <x v="9"/>
    <n v="14.973262032085561"/>
    <x v="14"/>
    <x v="0"/>
  </r>
  <r>
    <x v="2"/>
    <x v="10"/>
    <n v="12.834224598930481"/>
    <x v="14"/>
    <x v="0"/>
  </r>
  <r>
    <x v="2"/>
    <x v="4"/>
    <n v="12.834224598930481"/>
    <x v="14"/>
    <x v="0"/>
  </r>
  <r>
    <x v="2"/>
    <x v="11"/>
    <n v="41.736196319018383"/>
    <x v="14"/>
    <x v="0"/>
  </r>
  <r>
    <x v="3"/>
    <x v="12"/>
    <n v="3.2085561497326203"/>
    <x v="14"/>
    <x v="0"/>
  </r>
  <r>
    <x v="3"/>
    <x v="13"/>
    <n v="3.7433155080213902"/>
    <x v="14"/>
    <x v="0"/>
  </r>
  <r>
    <x v="3"/>
    <x v="14"/>
    <n v="4.8128342245989302"/>
    <x v="14"/>
    <x v="0"/>
  </r>
  <r>
    <x v="3"/>
    <x v="15"/>
    <n v="17.647058823529413"/>
    <x v="14"/>
    <x v="0"/>
  </r>
  <r>
    <x v="3"/>
    <x v="16"/>
    <n v="16.042780748663102"/>
    <x v="14"/>
    <x v="0"/>
  </r>
  <r>
    <x v="3"/>
    <x v="17"/>
    <n v="13.903743315508022"/>
    <x v="14"/>
    <x v="0"/>
  </r>
  <r>
    <x v="3"/>
    <x v="18"/>
    <n v="29.946524064171122"/>
    <x v="14"/>
    <x v="0"/>
  </r>
  <r>
    <x v="3"/>
    <x v="4"/>
    <n v="10.695187165775401"/>
    <x v="14"/>
    <x v="0"/>
  </r>
  <r>
    <x v="3"/>
    <x v="19"/>
    <n v="48000"/>
    <x v="14"/>
    <x v="0"/>
  </r>
  <r>
    <x v="0"/>
    <x v="0"/>
    <n v="97.169811320754718"/>
    <x v="15"/>
    <x v="0"/>
  </r>
  <r>
    <x v="0"/>
    <x v="1"/>
    <n v="2.8301886792452828"/>
    <x v="15"/>
    <x v="0"/>
  </r>
  <r>
    <x v="1"/>
    <x v="2"/>
    <n v="39.150943396226417"/>
    <x v="15"/>
    <x v="0"/>
  </r>
  <r>
    <x v="1"/>
    <x v="3"/>
    <n v="57.547169811320757"/>
    <x v="15"/>
    <x v="0"/>
  </r>
  <r>
    <x v="1"/>
    <x v="4"/>
    <n v="3.3018867924528301"/>
    <x v="15"/>
    <x v="0"/>
  </r>
  <r>
    <x v="2"/>
    <x v="5"/>
    <n v="15.09433962264151"/>
    <x v="15"/>
    <x v="0"/>
  </r>
  <r>
    <x v="2"/>
    <x v="6"/>
    <n v="12.735849056603774"/>
    <x v="15"/>
    <x v="0"/>
  </r>
  <r>
    <x v="2"/>
    <x v="7"/>
    <n v="33.490566037735846"/>
    <x v="15"/>
    <x v="0"/>
  </r>
  <r>
    <x v="2"/>
    <x v="8"/>
    <n v="13.20754716981132"/>
    <x v="15"/>
    <x v="0"/>
  </r>
  <r>
    <x v="2"/>
    <x v="9"/>
    <n v="9.9056603773584904"/>
    <x v="15"/>
    <x v="0"/>
  </r>
  <r>
    <x v="2"/>
    <x v="10"/>
    <n v="3.7735849056603774"/>
    <x v="15"/>
    <x v="0"/>
  </r>
  <r>
    <x v="2"/>
    <x v="4"/>
    <n v="11.79245283018868"/>
    <x v="15"/>
    <x v="0"/>
  </r>
  <r>
    <x v="2"/>
    <x v="11"/>
    <n v="38.529411764705877"/>
    <x v="15"/>
    <x v="0"/>
  </r>
  <r>
    <x v="3"/>
    <x v="12"/>
    <n v="14.622641509433961"/>
    <x v="15"/>
    <x v="0"/>
  </r>
  <r>
    <x v="3"/>
    <x v="13"/>
    <n v="11.320754716981131"/>
    <x v="15"/>
    <x v="0"/>
  </r>
  <r>
    <x v="3"/>
    <x v="14"/>
    <n v="14.622641509433961"/>
    <x v="15"/>
    <x v="0"/>
  </r>
  <r>
    <x v="3"/>
    <x v="15"/>
    <n v="16.509433962264151"/>
    <x v="15"/>
    <x v="0"/>
  </r>
  <r>
    <x v="3"/>
    <x v="16"/>
    <n v="8.9622641509433958"/>
    <x v="15"/>
    <x v="0"/>
  </r>
  <r>
    <x v="3"/>
    <x v="17"/>
    <n v="8.9622641509433958"/>
    <x v="15"/>
    <x v="0"/>
  </r>
  <r>
    <x v="3"/>
    <x v="18"/>
    <n v="10.849056603773585"/>
    <x v="15"/>
    <x v="0"/>
  </r>
  <r>
    <x v="3"/>
    <x v="4"/>
    <n v="14.150943396226415"/>
    <x v="15"/>
    <x v="0"/>
  </r>
  <r>
    <x v="3"/>
    <x v="19"/>
    <n v="31467.032967032988"/>
    <x v="15"/>
    <x v="0"/>
  </r>
  <r>
    <x v="0"/>
    <x v="0"/>
    <n v="88.862559241706165"/>
    <x v="16"/>
    <x v="0"/>
  </r>
  <r>
    <x v="0"/>
    <x v="1"/>
    <n v="11.137440758293838"/>
    <x v="16"/>
    <x v="0"/>
  </r>
  <r>
    <x v="1"/>
    <x v="2"/>
    <n v="49.289099526066352"/>
    <x v="16"/>
    <x v="0"/>
  </r>
  <r>
    <x v="1"/>
    <x v="3"/>
    <n v="48.81516587677725"/>
    <x v="16"/>
    <x v="0"/>
  </r>
  <r>
    <x v="1"/>
    <x v="4"/>
    <n v="1.8957345971563981"/>
    <x v="16"/>
    <x v="0"/>
  </r>
  <r>
    <x v="2"/>
    <x v="5"/>
    <n v="22.748815165876778"/>
    <x v="16"/>
    <x v="0"/>
  </r>
  <r>
    <x v="2"/>
    <x v="6"/>
    <n v="23.222748815165875"/>
    <x v="16"/>
    <x v="0"/>
  </r>
  <r>
    <x v="2"/>
    <x v="7"/>
    <n v="27.251184834123222"/>
    <x v="16"/>
    <x v="0"/>
  </r>
  <r>
    <x v="2"/>
    <x v="8"/>
    <n v="6.6350710900473935"/>
    <x v="16"/>
    <x v="0"/>
  </r>
  <r>
    <x v="2"/>
    <x v="9"/>
    <n v="9.7156398104265396"/>
    <x v="16"/>
    <x v="0"/>
  </r>
  <r>
    <x v="2"/>
    <x v="10"/>
    <n v="4.9763033175355451"/>
    <x v="16"/>
    <x v="0"/>
  </r>
  <r>
    <x v="2"/>
    <x v="4"/>
    <n v="5.4502369668246446"/>
    <x v="16"/>
    <x v="0"/>
  </r>
  <r>
    <x v="2"/>
    <x v="11"/>
    <n v="35.360902255639076"/>
    <x v="16"/>
    <x v="0"/>
  </r>
  <r>
    <x v="3"/>
    <x v="12"/>
    <n v="12.559241706161137"/>
    <x v="16"/>
    <x v="0"/>
  </r>
  <r>
    <x v="3"/>
    <x v="13"/>
    <n v="8.0568720379146921"/>
    <x v="16"/>
    <x v="0"/>
  </r>
  <r>
    <x v="3"/>
    <x v="14"/>
    <n v="6.6350710900473935"/>
    <x v="16"/>
    <x v="0"/>
  </r>
  <r>
    <x v="3"/>
    <x v="15"/>
    <n v="10.900473933649289"/>
    <x v="16"/>
    <x v="0"/>
  </r>
  <r>
    <x v="3"/>
    <x v="16"/>
    <n v="8.0568720379146921"/>
    <x v="16"/>
    <x v="0"/>
  </r>
  <r>
    <x v="3"/>
    <x v="17"/>
    <n v="5.6872037914691944"/>
    <x v="16"/>
    <x v="0"/>
  </r>
  <r>
    <x v="3"/>
    <x v="18"/>
    <n v="17.535545023696681"/>
    <x v="16"/>
    <x v="0"/>
  </r>
  <r>
    <x v="3"/>
    <x v="4"/>
    <n v="30.568720379146921"/>
    <x v="16"/>
    <x v="0"/>
  </r>
  <r>
    <x v="3"/>
    <x v="19"/>
    <n v="37023.890784982919"/>
    <x v="16"/>
    <x v="0"/>
  </r>
  <r>
    <x v="0"/>
    <x v="0"/>
    <n v="91.354545454545459"/>
    <x v="0"/>
    <x v="1"/>
  </r>
  <r>
    <x v="0"/>
    <x v="1"/>
    <n v="8.6454545454545446"/>
    <x v="0"/>
    <x v="1"/>
  </r>
  <r>
    <x v="1"/>
    <x v="2"/>
    <n v="48.563636363636363"/>
    <x v="0"/>
    <x v="1"/>
  </r>
  <r>
    <x v="1"/>
    <x v="3"/>
    <n v="49.918181818181822"/>
    <x v="0"/>
    <x v="1"/>
  </r>
  <r>
    <x v="1"/>
    <x v="4"/>
    <n v="1.5181818181818181"/>
    <x v="0"/>
    <x v="1"/>
  </r>
  <r>
    <x v="2"/>
    <x v="5"/>
    <n v="12.118181818181819"/>
    <x v="0"/>
    <x v="1"/>
  </r>
  <r>
    <x v="2"/>
    <x v="6"/>
    <n v="10.745454545454546"/>
    <x v="0"/>
    <x v="1"/>
  </r>
  <r>
    <x v="2"/>
    <x v="7"/>
    <n v="28.472727272727273"/>
    <x v="0"/>
    <x v="1"/>
  </r>
  <r>
    <x v="2"/>
    <x v="8"/>
    <n v="10.227272727272727"/>
    <x v="0"/>
    <x v="1"/>
  </r>
  <r>
    <x v="2"/>
    <x v="9"/>
    <n v="18.072727272727274"/>
    <x v="0"/>
    <x v="1"/>
  </r>
  <r>
    <x v="2"/>
    <x v="10"/>
    <n v="15.209090909090909"/>
    <x v="0"/>
    <x v="1"/>
  </r>
  <r>
    <x v="2"/>
    <x v="4"/>
    <n v="5.1545454545454543"/>
    <x v="0"/>
    <x v="1"/>
  </r>
  <r>
    <x v="2"/>
    <x v="11"/>
    <n v="44.021086935684835"/>
    <x v="0"/>
    <x v="1"/>
  </r>
  <r>
    <x v="3"/>
    <x v="12"/>
    <n v="5.1363636363636367"/>
    <x v="0"/>
    <x v="1"/>
  </r>
  <r>
    <x v="3"/>
    <x v="13"/>
    <n v="5.7454545454545451"/>
    <x v="0"/>
    <x v="1"/>
  </r>
  <r>
    <x v="3"/>
    <x v="14"/>
    <n v="7.790909090909091"/>
    <x v="0"/>
    <x v="1"/>
  </r>
  <r>
    <x v="3"/>
    <x v="15"/>
    <n v="13.154545454545454"/>
    <x v="0"/>
    <x v="1"/>
  </r>
  <r>
    <x v="3"/>
    <x v="16"/>
    <n v="13.318181818181818"/>
    <x v="0"/>
    <x v="1"/>
  </r>
  <r>
    <x v="3"/>
    <x v="17"/>
    <n v="11.736363636363636"/>
    <x v="0"/>
    <x v="1"/>
  </r>
  <r>
    <x v="3"/>
    <x v="18"/>
    <n v="24.727272727272727"/>
    <x v="0"/>
    <x v="1"/>
  </r>
  <r>
    <x v="3"/>
    <x v="4"/>
    <n v="18.390909090909091"/>
    <x v="0"/>
    <x v="1"/>
  </r>
  <r>
    <x v="3"/>
    <x v="19"/>
    <n v="44169.022501949439"/>
    <x v="0"/>
    <x v="1"/>
  </r>
  <r>
    <x v="0"/>
    <x v="0"/>
    <n v="69.028871391076109"/>
    <x v="1"/>
    <x v="1"/>
  </r>
  <r>
    <x v="0"/>
    <x v="1"/>
    <n v="30.971128608923884"/>
    <x v="1"/>
    <x v="1"/>
  </r>
  <r>
    <x v="1"/>
    <x v="2"/>
    <n v="48.293963254593173"/>
    <x v="1"/>
    <x v="1"/>
  </r>
  <r>
    <x v="1"/>
    <x v="3"/>
    <n v="50.349956255468065"/>
    <x v="1"/>
    <x v="1"/>
  </r>
  <r>
    <x v="1"/>
    <x v="4"/>
    <n v="1.3560804899387577"/>
    <x v="1"/>
    <x v="1"/>
  </r>
  <r>
    <x v="2"/>
    <x v="5"/>
    <n v="19.116360454943131"/>
    <x v="1"/>
    <x v="1"/>
  </r>
  <r>
    <x v="2"/>
    <x v="6"/>
    <n v="20.953630796150481"/>
    <x v="1"/>
    <x v="1"/>
  </r>
  <r>
    <x v="2"/>
    <x v="7"/>
    <n v="35.914260717410322"/>
    <x v="1"/>
    <x v="1"/>
  </r>
  <r>
    <x v="2"/>
    <x v="8"/>
    <n v="7.392825896762905"/>
    <x v="1"/>
    <x v="1"/>
  </r>
  <r>
    <x v="2"/>
    <x v="9"/>
    <n v="8.530183727034121"/>
    <x v="1"/>
    <x v="1"/>
  </r>
  <r>
    <x v="2"/>
    <x v="10"/>
    <n v="5.8180227471566051"/>
    <x v="1"/>
    <x v="1"/>
  </r>
  <r>
    <x v="2"/>
    <x v="4"/>
    <n v="2.2747156605424323"/>
    <x v="1"/>
    <x v="1"/>
  </r>
  <r>
    <x v="2"/>
    <x v="11"/>
    <n v="36.472694717994685"/>
    <x v="1"/>
    <x v="1"/>
  </r>
  <r>
    <x v="3"/>
    <x v="12"/>
    <n v="10.411198600174979"/>
    <x v="1"/>
    <x v="1"/>
  </r>
  <r>
    <x v="3"/>
    <x v="13"/>
    <n v="12.598425196850394"/>
    <x v="1"/>
    <x v="1"/>
  </r>
  <r>
    <x v="3"/>
    <x v="14"/>
    <n v="14.173228346456693"/>
    <x v="1"/>
    <x v="1"/>
  </r>
  <r>
    <x v="3"/>
    <x v="15"/>
    <n v="16.797900262467191"/>
    <x v="1"/>
    <x v="1"/>
  </r>
  <r>
    <x v="3"/>
    <x v="16"/>
    <n v="11.592300962379703"/>
    <x v="1"/>
    <x v="1"/>
  </r>
  <r>
    <x v="3"/>
    <x v="17"/>
    <n v="7.0866141732283463"/>
    <x v="1"/>
    <x v="1"/>
  </r>
  <r>
    <x v="3"/>
    <x v="18"/>
    <n v="8.6614173228346463"/>
    <x v="1"/>
    <x v="1"/>
  </r>
  <r>
    <x v="3"/>
    <x v="4"/>
    <n v="18.678915135608047"/>
    <x v="1"/>
    <x v="1"/>
  </r>
  <r>
    <x v="3"/>
    <x v="19"/>
    <n v="31310.381925766535"/>
    <x v="1"/>
    <x v="1"/>
  </r>
  <r>
    <x v="0"/>
    <x v="0"/>
    <n v="99.297752808988761"/>
    <x v="2"/>
    <x v="1"/>
  </r>
  <r>
    <x v="0"/>
    <x v="1"/>
    <n v="0.702247191011236"/>
    <x v="2"/>
    <x v="1"/>
  </r>
  <r>
    <x v="1"/>
    <x v="2"/>
    <n v="45.739700374531836"/>
    <x v="2"/>
    <x v="1"/>
  </r>
  <r>
    <x v="1"/>
    <x v="3"/>
    <n v="52.972846441947567"/>
    <x v="2"/>
    <x v="1"/>
  </r>
  <r>
    <x v="1"/>
    <x v="4"/>
    <n v="1.2874531835205993"/>
    <x v="2"/>
    <x v="1"/>
  </r>
  <r>
    <x v="2"/>
    <x v="5"/>
    <n v="8.9653558052434459"/>
    <x v="2"/>
    <x v="1"/>
  </r>
  <r>
    <x v="2"/>
    <x v="6"/>
    <n v="5.8988764044943824"/>
    <x v="2"/>
    <x v="1"/>
  </r>
  <r>
    <x v="2"/>
    <x v="7"/>
    <n v="25.819288389513108"/>
    <x v="2"/>
    <x v="1"/>
  </r>
  <r>
    <x v="2"/>
    <x v="8"/>
    <n v="11.985018726591761"/>
    <x v="2"/>
    <x v="1"/>
  </r>
  <r>
    <x v="2"/>
    <x v="9"/>
    <n v="22.729400749063672"/>
    <x v="2"/>
    <x v="1"/>
  </r>
  <r>
    <x v="2"/>
    <x v="10"/>
    <n v="17.766853932584269"/>
    <x v="2"/>
    <x v="1"/>
  </r>
  <r>
    <x v="2"/>
    <x v="4"/>
    <n v="6.8352059925093629"/>
    <x v="2"/>
    <x v="1"/>
  </r>
  <r>
    <x v="2"/>
    <x v="11"/>
    <n v="47.139949748743803"/>
    <x v="2"/>
    <x v="1"/>
  </r>
  <r>
    <x v="3"/>
    <x v="12"/>
    <n v="1.8258426966292134"/>
    <x v="2"/>
    <x v="1"/>
  </r>
  <r>
    <x v="3"/>
    <x v="13"/>
    <n v="2.8558052434456931"/>
    <x v="2"/>
    <x v="1"/>
  </r>
  <r>
    <x v="3"/>
    <x v="14"/>
    <n v="5.5945692883895131"/>
    <x v="2"/>
    <x v="1"/>
  </r>
  <r>
    <x v="3"/>
    <x v="15"/>
    <n v="12.078651685393259"/>
    <x v="2"/>
    <x v="1"/>
  </r>
  <r>
    <x v="3"/>
    <x v="16"/>
    <n v="15.074906367041198"/>
    <x v="2"/>
    <x v="1"/>
  </r>
  <r>
    <x v="3"/>
    <x v="17"/>
    <n v="13.014981273408239"/>
    <x v="2"/>
    <x v="1"/>
  </r>
  <r>
    <x v="3"/>
    <x v="18"/>
    <n v="33.871722846441948"/>
    <x v="2"/>
    <x v="1"/>
  </r>
  <r>
    <x v="3"/>
    <x v="4"/>
    <n v="15.683520599250937"/>
    <x v="2"/>
    <x v="1"/>
  </r>
  <r>
    <x v="3"/>
    <x v="19"/>
    <n v="49749.393392559592"/>
    <x v="2"/>
    <x v="1"/>
  </r>
  <r>
    <x v="0"/>
    <x v="0"/>
    <n v="96.468401486988853"/>
    <x v="3"/>
    <x v="1"/>
  </r>
  <r>
    <x v="0"/>
    <x v="1"/>
    <n v="3.5315985130111525"/>
    <x v="3"/>
    <x v="1"/>
  </r>
  <r>
    <x v="1"/>
    <x v="2"/>
    <n v="50.929368029739777"/>
    <x v="3"/>
    <x v="1"/>
  </r>
  <r>
    <x v="1"/>
    <x v="3"/>
    <n v="47.397769516728623"/>
    <x v="3"/>
    <x v="1"/>
  </r>
  <r>
    <x v="1"/>
    <x v="4"/>
    <n v="1.6728624535315986"/>
    <x v="3"/>
    <x v="1"/>
  </r>
  <r>
    <x v="2"/>
    <x v="5"/>
    <n v="9.4175960346964072"/>
    <x v="3"/>
    <x v="1"/>
  </r>
  <r>
    <x v="2"/>
    <x v="6"/>
    <n v="9.1078066914498148"/>
    <x v="3"/>
    <x v="1"/>
  </r>
  <r>
    <x v="2"/>
    <x v="7"/>
    <n v="23.915737298636927"/>
    <x v="3"/>
    <x v="1"/>
  </r>
  <r>
    <x v="2"/>
    <x v="8"/>
    <n v="11.524163568773234"/>
    <x v="3"/>
    <x v="1"/>
  </r>
  <r>
    <x v="2"/>
    <x v="9"/>
    <n v="19.702602230483272"/>
    <x v="3"/>
    <x v="1"/>
  </r>
  <r>
    <x v="2"/>
    <x v="10"/>
    <n v="21.933085501858734"/>
    <x v="3"/>
    <x v="1"/>
  </r>
  <r>
    <x v="2"/>
    <x v="4"/>
    <n v="4.3990086741016112"/>
    <x v="3"/>
    <x v="1"/>
  </r>
  <r>
    <x v="2"/>
    <x v="11"/>
    <n v="47.302657161373936"/>
    <x v="3"/>
    <x v="1"/>
  </r>
  <r>
    <x v="3"/>
    <x v="12"/>
    <n v="4.1511771995043372"/>
    <x v="3"/>
    <x v="1"/>
  </r>
  <r>
    <x v="3"/>
    <x v="13"/>
    <n v="4.5848822800495661"/>
    <x v="3"/>
    <x v="1"/>
  </r>
  <r>
    <x v="3"/>
    <x v="14"/>
    <n v="6.0099132589838913"/>
    <x v="3"/>
    <x v="1"/>
  </r>
  <r>
    <x v="3"/>
    <x v="15"/>
    <n v="12.453531598513012"/>
    <x v="3"/>
    <x v="1"/>
  </r>
  <r>
    <x v="3"/>
    <x v="16"/>
    <n v="11.957868649318463"/>
    <x v="3"/>
    <x v="1"/>
  </r>
  <r>
    <x v="3"/>
    <x v="17"/>
    <n v="11.895910780669144"/>
    <x v="3"/>
    <x v="1"/>
  </r>
  <r>
    <x v="3"/>
    <x v="18"/>
    <n v="23.234200743494423"/>
    <x v="3"/>
    <x v="1"/>
  </r>
  <r>
    <x v="3"/>
    <x v="4"/>
    <n v="25.712515489467162"/>
    <x v="3"/>
    <x v="1"/>
  </r>
  <r>
    <x v="3"/>
    <x v="19"/>
    <n v="45915.763135946574"/>
    <x v="3"/>
    <x v="1"/>
  </r>
  <r>
    <x v="0"/>
    <x v="0"/>
    <n v="96.428571428571431"/>
    <x v="4"/>
    <x v="1"/>
  </r>
  <r>
    <x v="0"/>
    <x v="1"/>
    <n v="3.5714285714285716"/>
    <x v="4"/>
    <x v="1"/>
  </r>
  <r>
    <x v="1"/>
    <x v="2"/>
    <n v="51.515151515151516"/>
    <x v="4"/>
    <x v="1"/>
  </r>
  <r>
    <x v="1"/>
    <x v="3"/>
    <n v="45.454545454545453"/>
    <x v="4"/>
    <x v="1"/>
  </r>
  <r>
    <x v="1"/>
    <x v="4"/>
    <n v="3.0303030303030303"/>
    <x v="4"/>
    <x v="1"/>
  </r>
  <r>
    <x v="2"/>
    <x v="5"/>
    <n v="8.8744588744588739"/>
    <x v="4"/>
    <x v="1"/>
  </r>
  <r>
    <x v="2"/>
    <x v="6"/>
    <n v="7.2510822510822512"/>
    <x v="4"/>
    <x v="1"/>
  </r>
  <r>
    <x v="2"/>
    <x v="7"/>
    <n v="30.735930735930737"/>
    <x v="4"/>
    <x v="1"/>
  </r>
  <r>
    <x v="2"/>
    <x v="8"/>
    <n v="9.0909090909090917"/>
    <x v="4"/>
    <x v="1"/>
  </r>
  <r>
    <x v="2"/>
    <x v="9"/>
    <n v="21.103896103896105"/>
    <x v="4"/>
    <x v="1"/>
  </r>
  <r>
    <x v="2"/>
    <x v="10"/>
    <n v="18.831168831168831"/>
    <x v="4"/>
    <x v="1"/>
  </r>
  <r>
    <x v="2"/>
    <x v="4"/>
    <n v="4.112554112554113"/>
    <x v="4"/>
    <x v="1"/>
  </r>
  <r>
    <x v="2"/>
    <x v="11"/>
    <n v="46.514672686230234"/>
    <x v="4"/>
    <x v="1"/>
  </r>
  <r>
    <x v="3"/>
    <x v="12"/>
    <n v="2.7056277056277058"/>
    <x v="4"/>
    <x v="1"/>
  </r>
  <r>
    <x v="3"/>
    <x v="13"/>
    <n v="1.948051948051948"/>
    <x v="4"/>
    <x v="1"/>
  </r>
  <r>
    <x v="3"/>
    <x v="14"/>
    <n v="3.6796536796536796"/>
    <x v="4"/>
    <x v="1"/>
  </r>
  <r>
    <x v="3"/>
    <x v="15"/>
    <n v="8.4415584415584419"/>
    <x v="4"/>
    <x v="1"/>
  </r>
  <r>
    <x v="3"/>
    <x v="16"/>
    <n v="12.662337662337663"/>
    <x v="4"/>
    <x v="1"/>
  </r>
  <r>
    <x v="3"/>
    <x v="17"/>
    <n v="17.857142857142858"/>
    <x v="4"/>
    <x v="1"/>
  </r>
  <r>
    <x v="3"/>
    <x v="18"/>
    <n v="37.987012987012989"/>
    <x v="4"/>
    <x v="1"/>
  </r>
  <r>
    <x v="3"/>
    <x v="4"/>
    <n v="14.718614718614718"/>
    <x v="4"/>
    <x v="1"/>
  </r>
  <r>
    <x v="3"/>
    <x v="19"/>
    <n v="54022.84263959396"/>
    <x v="4"/>
    <x v="1"/>
  </r>
  <r>
    <x v="0"/>
    <x v="0"/>
    <n v="86.52849740932642"/>
    <x v="5"/>
    <x v="1"/>
  </r>
  <r>
    <x v="0"/>
    <x v="1"/>
    <n v="13.471502590673575"/>
    <x v="5"/>
    <x v="1"/>
  </r>
  <r>
    <x v="1"/>
    <x v="2"/>
    <n v="42.487046632124354"/>
    <x v="5"/>
    <x v="1"/>
  </r>
  <r>
    <x v="1"/>
    <x v="3"/>
    <n v="55.440414507772019"/>
    <x v="5"/>
    <x v="1"/>
  </r>
  <r>
    <x v="1"/>
    <x v="4"/>
    <n v="2.0725388601036268"/>
    <x v="5"/>
    <x v="1"/>
  </r>
  <r>
    <x v="2"/>
    <x v="5"/>
    <n v="9.3264248704663206"/>
    <x v="5"/>
    <x v="1"/>
  </r>
  <r>
    <x v="2"/>
    <x v="6"/>
    <n v="7.2538860103626943"/>
    <x v="5"/>
    <x v="1"/>
  </r>
  <r>
    <x v="2"/>
    <x v="7"/>
    <n v="39.896373056994818"/>
    <x v="5"/>
    <x v="1"/>
  </r>
  <r>
    <x v="2"/>
    <x v="8"/>
    <n v="10.362694300518134"/>
    <x v="5"/>
    <x v="1"/>
  </r>
  <r>
    <x v="2"/>
    <x v="9"/>
    <n v="18.652849740932641"/>
    <x v="5"/>
    <x v="1"/>
  </r>
  <r>
    <x v="2"/>
    <x v="10"/>
    <n v="11.917098445595855"/>
    <x v="5"/>
    <x v="1"/>
  </r>
  <r>
    <x v="2"/>
    <x v="4"/>
    <n v="2.5906735751295336"/>
    <x v="5"/>
    <x v="1"/>
  </r>
  <r>
    <x v="2"/>
    <x v="11"/>
    <n v="44.590425531914889"/>
    <x v="5"/>
    <x v="1"/>
  </r>
  <r>
    <x v="3"/>
    <x v="12"/>
    <n v="2.0725388601036268"/>
    <x v="5"/>
    <x v="1"/>
  </r>
  <r>
    <x v="3"/>
    <x v="13"/>
    <n v="4.1450777202072535"/>
    <x v="5"/>
    <x v="1"/>
  </r>
  <r>
    <x v="3"/>
    <x v="14"/>
    <n v="4.6632124352331603"/>
    <x v="5"/>
    <x v="1"/>
  </r>
  <r>
    <x v="3"/>
    <x v="15"/>
    <n v="9.8445595854922274"/>
    <x v="5"/>
    <x v="1"/>
  </r>
  <r>
    <x v="3"/>
    <x v="16"/>
    <n v="16.062176165803109"/>
    <x v="5"/>
    <x v="1"/>
  </r>
  <r>
    <x v="3"/>
    <x v="17"/>
    <n v="19.17098445595855"/>
    <x v="5"/>
    <x v="1"/>
  </r>
  <r>
    <x v="3"/>
    <x v="18"/>
    <n v="30.051813471502591"/>
    <x v="5"/>
    <x v="1"/>
  </r>
  <r>
    <x v="3"/>
    <x v="4"/>
    <n v="13.989637305699482"/>
    <x v="5"/>
    <x v="1"/>
  </r>
  <r>
    <x v="3"/>
    <x v="19"/>
    <n v="50475.903614457835"/>
    <x v="5"/>
    <x v="1"/>
  </r>
  <r>
    <x v="0"/>
    <x v="0"/>
    <n v="98.75"/>
    <x v="6"/>
    <x v="1"/>
  </r>
  <r>
    <x v="0"/>
    <x v="1"/>
    <n v="1.25"/>
    <x v="6"/>
    <x v="1"/>
  </r>
  <r>
    <x v="1"/>
    <x v="2"/>
    <n v="59.375"/>
    <x v="6"/>
    <x v="1"/>
  </r>
  <r>
    <x v="1"/>
    <x v="3"/>
    <n v="36.875"/>
    <x v="6"/>
    <x v="1"/>
  </r>
  <r>
    <x v="1"/>
    <x v="4"/>
    <n v="3.75"/>
    <x v="6"/>
    <x v="1"/>
  </r>
  <r>
    <x v="2"/>
    <x v="5"/>
    <n v="9.375"/>
    <x v="6"/>
    <x v="1"/>
  </r>
  <r>
    <x v="2"/>
    <x v="6"/>
    <n v="6.25"/>
    <x v="6"/>
    <x v="1"/>
  </r>
  <r>
    <x v="2"/>
    <x v="7"/>
    <n v="27.5"/>
    <x v="6"/>
    <x v="1"/>
  </r>
  <r>
    <x v="2"/>
    <x v="8"/>
    <n v="8.75"/>
    <x v="6"/>
    <x v="1"/>
  </r>
  <r>
    <x v="2"/>
    <x v="9"/>
    <n v="21.875"/>
    <x v="6"/>
    <x v="1"/>
  </r>
  <r>
    <x v="2"/>
    <x v="10"/>
    <n v="23.125"/>
    <x v="6"/>
    <x v="1"/>
  </r>
  <r>
    <x v="2"/>
    <x v="4"/>
    <n v="3.125"/>
    <x v="6"/>
    <x v="1"/>
  </r>
  <r>
    <x v="2"/>
    <x v="11"/>
    <n v="47.851612903225806"/>
    <x v="6"/>
    <x v="1"/>
  </r>
  <r>
    <x v="3"/>
    <x v="12"/>
    <n v="5"/>
    <x v="6"/>
    <x v="1"/>
  </r>
  <r>
    <x v="3"/>
    <x v="13"/>
    <n v="0"/>
    <x v="6"/>
    <x v="1"/>
  </r>
  <r>
    <x v="3"/>
    <x v="14"/>
    <n v="0.625"/>
    <x v="6"/>
    <x v="1"/>
  </r>
  <r>
    <x v="3"/>
    <x v="15"/>
    <n v="7.5"/>
    <x v="6"/>
    <x v="1"/>
  </r>
  <r>
    <x v="3"/>
    <x v="16"/>
    <n v="9.375"/>
    <x v="6"/>
    <x v="1"/>
  </r>
  <r>
    <x v="3"/>
    <x v="17"/>
    <n v="16.25"/>
    <x v="6"/>
    <x v="1"/>
  </r>
  <r>
    <x v="3"/>
    <x v="18"/>
    <n v="48.75"/>
    <x v="6"/>
    <x v="1"/>
  </r>
  <r>
    <x v="3"/>
    <x v="4"/>
    <n v="12.5"/>
    <x v="6"/>
    <x v="1"/>
  </r>
  <r>
    <x v="3"/>
    <x v="19"/>
    <n v="57707.142857142855"/>
    <x v="6"/>
    <x v="1"/>
  </r>
  <r>
    <x v="0"/>
    <x v="0"/>
    <n v="98.322147651006716"/>
    <x v="7"/>
    <x v="1"/>
  </r>
  <r>
    <x v="0"/>
    <x v="1"/>
    <n v="1.6778523489932886"/>
    <x v="7"/>
    <x v="1"/>
  </r>
  <r>
    <x v="1"/>
    <x v="2"/>
    <n v="48.65771812080537"/>
    <x v="7"/>
    <x v="1"/>
  </r>
  <r>
    <x v="1"/>
    <x v="3"/>
    <n v="48.65771812080537"/>
    <x v="7"/>
    <x v="1"/>
  </r>
  <r>
    <x v="1"/>
    <x v="4"/>
    <n v="2.6845637583892619"/>
    <x v="7"/>
    <x v="1"/>
  </r>
  <r>
    <x v="2"/>
    <x v="5"/>
    <n v="9.0604026845637584"/>
    <x v="7"/>
    <x v="1"/>
  </r>
  <r>
    <x v="2"/>
    <x v="6"/>
    <n v="8.053691275167786"/>
    <x v="7"/>
    <x v="1"/>
  </r>
  <r>
    <x v="2"/>
    <x v="7"/>
    <n v="26.845637583892618"/>
    <x v="7"/>
    <x v="1"/>
  </r>
  <r>
    <x v="2"/>
    <x v="8"/>
    <n v="7.7181208053691277"/>
    <x v="7"/>
    <x v="1"/>
  </r>
  <r>
    <x v="2"/>
    <x v="9"/>
    <n v="23.154362416107382"/>
    <x v="7"/>
    <x v="1"/>
  </r>
  <r>
    <x v="2"/>
    <x v="10"/>
    <n v="20.469798657718123"/>
    <x v="7"/>
    <x v="1"/>
  </r>
  <r>
    <x v="2"/>
    <x v="4"/>
    <n v="4.6979865771812079"/>
    <x v="7"/>
    <x v="1"/>
  </r>
  <r>
    <x v="2"/>
    <x v="11"/>
    <n v="47.179577464788736"/>
    <x v="7"/>
    <x v="1"/>
  </r>
  <r>
    <x v="3"/>
    <x v="12"/>
    <n v="2.0134228187919465"/>
    <x v="7"/>
    <x v="1"/>
  </r>
  <r>
    <x v="3"/>
    <x v="13"/>
    <n v="1.6778523489932886"/>
    <x v="7"/>
    <x v="1"/>
  </r>
  <r>
    <x v="3"/>
    <x v="14"/>
    <n v="6.0402684563758386"/>
    <x v="7"/>
    <x v="1"/>
  </r>
  <r>
    <x v="3"/>
    <x v="15"/>
    <n v="12.080536912751677"/>
    <x v="7"/>
    <x v="1"/>
  </r>
  <r>
    <x v="3"/>
    <x v="16"/>
    <n v="15.436241610738255"/>
    <x v="7"/>
    <x v="1"/>
  </r>
  <r>
    <x v="3"/>
    <x v="17"/>
    <n v="20.80536912751678"/>
    <x v="7"/>
    <x v="1"/>
  </r>
  <r>
    <x v="3"/>
    <x v="18"/>
    <n v="26.51006711409396"/>
    <x v="7"/>
    <x v="1"/>
  </r>
  <r>
    <x v="3"/>
    <x v="4"/>
    <n v="15.436241610738255"/>
    <x v="7"/>
    <x v="1"/>
  </r>
  <r>
    <x v="3"/>
    <x v="19"/>
    <n v="49750"/>
    <x v="7"/>
    <x v="1"/>
  </r>
  <r>
    <x v="0"/>
    <x v="0"/>
    <n v="100"/>
    <x v="8"/>
    <x v="1"/>
  </r>
  <r>
    <x v="0"/>
    <x v="1"/>
    <n v="0"/>
    <x v="8"/>
    <x v="1"/>
  </r>
  <r>
    <x v="1"/>
    <x v="2"/>
    <n v="56.410256410256409"/>
    <x v="8"/>
    <x v="1"/>
  </r>
  <r>
    <x v="1"/>
    <x v="3"/>
    <n v="39.926739926739927"/>
    <x v="8"/>
    <x v="1"/>
  </r>
  <r>
    <x v="1"/>
    <x v="4"/>
    <n v="3.6630036630036629"/>
    <x v="8"/>
    <x v="1"/>
  </r>
  <r>
    <x v="2"/>
    <x v="5"/>
    <n v="8.0586080586080584"/>
    <x v="8"/>
    <x v="1"/>
  </r>
  <r>
    <x v="2"/>
    <x v="6"/>
    <n v="6.9597069597069599"/>
    <x v="8"/>
    <x v="1"/>
  </r>
  <r>
    <x v="2"/>
    <x v="7"/>
    <n v="30.402930402930401"/>
    <x v="8"/>
    <x v="1"/>
  </r>
  <r>
    <x v="2"/>
    <x v="8"/>
    <n v="9.8901098901098905"/>
    <x v="8"/>
    <x v="1"/>
  </r>
  <r>
    <x v="2"/>
    <x v="9"/>
    <n v="20.146520146520146"/>
    <x v="8"/>
    <x v="1"/>
  </r>
  <r>
    <x v="2"/>
    <x v="10"/>
    <n v="19.413919413919412"/>
    <x v="8"/>
    <x v="1"/>
  </r>
  <r>
    <x v="2"/>
    <x v="4"/>
    <n v="5.1282051282051286"/>
    <x v="8"/>
    <x v="1"/>
  </r>
  <r>
    <x v="2"/>
    <x v="11"/>
    <n v="46.382239382239419"/>
    <x v="8"/>
    <x v="1"/>
  </r>
  <r>
    <x v="3"/>
    <x v="12"/>
    <n v="2.5641025641025643"/>
    <x v="8"/>
    <x v="1"/>
  </r>
  <r>
    <x v="3"/>
    <x v="13"/>
    <n v="1.8315018315018314"/>
    <x v="8"/>
    <x v="1"/>
  </r>
  <r>
    <x v="3"/>
    <x v="14"/>
    <n v="2.197802197802198"/>
    <x v="8"/>
    <x v="1"/>
  </r>
  <r>
    <x v="3"/>
    <x v="15"/>
    <n v="4.0293040293040292"/>
    <x v="8"/>
    <x v="1"/>
  </r>
  <r>
    <x v="3"/>
    <x v="16"/>
    <n v="9.1575091575091569"/>
    <x v="8"/>
    <x v="1"/>
  </r>
  <r>
    <x v="3"/>
    <x v="17"/>
    <n v="14.652014652014651"/>
    <x v="8"/>
    <x v="1"/>
  </r>
  <r>
    <x v="3"/>
    <x v="18"/>
    <n v="49.816849816849818"/>
    <x v="8"/>
    <x v="1"/>
  </r>
  <r>
    <x v="3"/>
    <x v="4"/>
    <n v="15.750915750915752"/>
    <x v="8"/>
    <x v="1"/>
  </r>
  <r>
    <x v="3"/>
    <x v="19"/>
    <n v="59021.739130434791"/>
    <x v="8"/>
    <x v="1"/>
  </r>
  <r>
    <x v="0"/>
    <x v="0"/>
    <n v="99.127906976744185"/>
    <x v="9"/>
    <x v="1"/>
  </r>
  <r>
    <x v="0"/>
    <x v="1"/>
    <n v="0.87209302325581395"/>
    <x v="9"/>
    <x v="1"/>
  </r>
  <r>
    <x v="1"/>
    <x v="2"/>
    <n v="54.941860465116278"/>
    <x v="9"/>
    <x v="1"/>
  </r>
  <r>
    <x v="1"/>
    <x v="3"/>
    <n v="44.186046511627907"/>
    <x v="9"/>
    <x v="1"/>
  </r>
  <r>
    <x v="1"/>
    <x v="4"/>
    <n v="0.87209302325581395"/>
    <x v="9"/>
    <x v="1"/>
  </r>
  <r>
    <x v="2"/>
    <x v="5"/>
    <n v="12.5"/>
    <x v="9"/>
    <x v="1"/>
  </r>
  <r>
    <x v="2"/>
    <x v="6"/>
    <n v="7.558139534883721"/>
    <x v="9"/>
    <x v="1"/>
  </r>
  <r>
    <x v="2"/>
    <x v="7"/>
    <n v="29.069767441860463"/>
    <x v="9"/>
    <x v="1"/>
  </r>
  <r>
    <x v="2"/>
    <x v="8"/>
    <n v="9.5930232558139537"/>
    <x v="9"/>
    <x v="1"/>
  </r>
  <r>
    <x v="2"/>
    <x v="9"/>
    <n v="22.38372093023256"/>
    <x v="9"/>
    <x v="1"/>
  </r>
  <r>
    <x v="2"/>
    <x v="10"/>
    <n v="13.372093023255815"/>
    <x v="9"/>
    <x v="1"/>
  </r>
  <r>
    <x v="2"/>
    <x v="4"/>
    <n v="5.5232558139534884"/>
    <x v="9"/>
    <x v="1"/>
  </r>
  <r>
    <x v="2"/>
    <x v="11"/>
    <n v="44.52"/>
    <x v="9"/>
    <x v="1"/>
  </r>
  <r>
    <x v="3"/>
    <x v="12"/>
    <n v="4.941860465116279"/>
    <x v="9"/>
    <x v="1"/>
  </r>
  <r>
    <x v="3"/>
    <x v="13"/>
    <n v="1.4534883720930232"/>
    <x v="9"/>
    <x v="1"/>
  </r>
  <r>
    <x v="3"/>
    <x v="14"/>
    <n v="4.0697674418604652"/>
    <x v="9"/>
    <x v="1"/>
  </r>
  <r>
    <x v="3"/>
    <x v="15"/>
    <n v="15.697674418604651"/>
    <x v="9"/>
    <x v="1"/>
  </r>
  <r>
    <x v="3"/>
    <x v="16"/>
    <n v="15.116279069767442"/>
    <x v="9"/>
    <x v="1"/>
  </r>
  <r>
    <x v="3"/>
    <x v="17"/>
    <n v="15.406976744186046"/>
    <x v="9"/>
    <x v="1"/>
  </r>
  <r>
    <x v="3"/>
    <x v="18"/>
    <n v="21.511627906976745"/>
    <x v="9"/>
    <x v="1"/>
  </r>
  <r>
    <x v="3"/>
    <x v="4"/>
    <n v="21.802325581395348"/>
    <x v="9"/>
    <x v="1"/>
  </r>
  <r>
    <x v="3"/>
    <x v="19"/>
    <n v="46338.289962825293"/>
    <x v="9"/>
    <x v="1"/>
  </r>
  <r>
    <x v="0"/>
    <x v="0"/>
    <n v="93.117408906882588"/>
    <x v="10"/>
    <x v="1"/>
  </r>
  <r>
    <x v="0"/>
    <x v="1"/>
    <n v="6.8825910931174086"/>
    <x v="10"/>
    <x v="1"/>
  </r>
  <r>
    <x v="1"/>
    <x v="2"/>
    <n v="51.012145748987855"/>
    <x v="10"/>
    <x v="1"/>
  </r>
  <r>
    <x v="1"/>
    <x v="3"/>
    <n v="48.178137651821864"/>
    <x v="10"/>
    <x v="1"/>
  </r>
  <r>
    <x v="1"/>
    <x v="4"/>
    <n v="0.80971659919028338"/>
    <x v="10"/>
    <x v="1"/>
  </r>
  <r>
    <x v="2"/>
    <x v="5"/>
    <n v="8.9068825910931171"/>
    <x v="10"/>
    <x v="1"/>
  </r>
  <r>
    <x v="2"/>
    <x v="6"/>
    <n v="8.5020242914979764"/>
    <x v="10"/>
    <x v="1"/>
  </r>
  <r>
    <x v="2"/>
    <x v="7"/>
    <n v="26.315789473684209"/>
    <x v="10"/>
    <x v="1"/>
  </r>
  <r>
    <x v="2"/>
    <x v="8"/>
    <n v="13.360323886639677"/>
    <x v="10"/>
    <x v="1"/>
  </r>
  <r>
    <x v="2"/>
    <x v="9"/>
    <n v="20.647773279352226"/>
    <x v="10"/>
    <x v="1"/>
  </r>
  <r>
    <x v="2"/>
    <x v="10"/>
    <n v="20.647773279352226"/>
    <x v="10"/>
    <x v="1"/>
  </r>
  <r>
    <x v="2"/>
    <x v="4"/>
    <n v="1.6194331983805668"/>
    <x v="10"/>
    <x v="1"/>
  </r>
  <r>
    <x v="2"/>
    <x v="11"/>
    <n v="47.234567901234584"/>
    <x v="10"/>
    <x v="1"/>
  </r>
  <r>
    <x v="3"/>
    <x v="12"/>
    <n v="5.2631578947368425"/>
    <x v="10"/>
    <x v="1"/>
  </r>
  <r>
    <x v="3"/>
    <x v="13"/>
    <n v="5.668016194331984"/>
    <x v="10"/>
    <x v="1"/>
  </r>
  <r>
    <x v="3"/>
    <x v="14"/>
    <n v="5.668016194331984"/>
    <x v="10"/>
    <x v="1"/>
  </r>
  <r>
    <x v="3"/>
    <x v="15"/>
    <n v="18.218623481781375"/>
    <x v="10"/>
    <x v="1"/>
  </r>
  <r>
    <x v="3"/>
    <x v="16"/>
    <n v="19.4331983805668"/>
    <x v="10"/>
    <x v="1"/>
  </r>
  <r>
    <x v="3"/>
    <x v="17"/>
    <n v="14.17004048582996"/>
    <x v="10"/>
    <x v="1"/>
  </r>
  <r>
    <x v="3"/>
    <x v="18"/>
    <n v="17.813765182186234"/>
    <x v="10"/>
    <x v="1"/>
  </r>
  <r>
    <x v="3"/>
    <x v="4"/>
    <n v="13.765182186234817"/>
    <x v="10"/>
    <x v="1"/>
  </r>
  <r>
    <x v="3"/>
    <x v="19"/>
    <n v="42281.690140845072"/>
    <x v="10"/>
    <x v="1"/>
  </r>
  <r>
    <x v="0"/>
    <x v="0"/>
    <n v="97.407407407407405"/>
    <x v="11"/>
    <x v="1"/>
  </r>
  <r>
    <x v="0"/>
    <x v="1"/>
    <n v="2.5925925925925926"/>
    <x v="11"/>
    <x v="1"/>
  </r>
  <r>
    <x v="1"/>
    <x v="2"/>
    <n v="58.518518518518519"/>
    <x v="11"/>
    <x v="1"/>
  </r>
  <r>
    <x v="1"/>
    <x v="3"/>
    <n v="40.370370370370374"/>
    <x v="11"/>
    <x v="1"/>
  </r>
  <r>
    <x v="1"/>
    <x v="4"/>
    <n v="1.1111111111111112"/>
    <x v="11"/>
    <x v="1"/>
  </r>
  <r>
    <x v="2"/>
    <x v="5"/>
    <n v="9.6296296296296298"/>
    <x v="11"/>
    <x v="1"/>
  </r>
  <r>
    <x v="2"/>
    <x v="6"/>
    <n v="9.2592592592592595"/>
    <x v="11"/>
    <x v="1"/>
  </r>
  <r>
    <x v="2"/>
    <x v="7"/>
    <n v="26.296296296296298"/>
    <x v="11"/>
    <x v="1"/>
  </r>
  <r>
    <x v="2"/>
    <x v="8"/>
    <n v="12.222222222222221"/>
    <x v="11"/>
    <x v="1"/>
  </r>
  <r>
    <x v="2"/>
    <x v="9"/>
    <n v="21.111111111111111"/>
    <x v="11"/>
    <x v="1"/>
  </r>
  <r>
    <x v="2"/>
    <x v="10"/>
    <n v="12.222222222222221"/>
    <x v="11"/>
    <x v="1"/>
  </r>
  <r>
    <x v="2"/>
    <x v="4"/>
    <n v="9.2592592592592595"/>
    <x v="11"/>
    <x v="1"/>
  </r>
  <r>
    <x v="2"/>
    <x v="11"/>
    <n v="44.881632653061203"/>
    <x v="11"/>
    <x v="1"/>
  </r>
  <r>
    <x v="3"/>
    <x v="12"/>
    <n v="2.5925925925925926"/>
    <x v="11"/>
    <x v="1"/>
  </r>
  <r>
    <x v="3"/>
    <x v="13"/>
    <n v="4.0740740740740744"/>
    <x v="11"/>
    <x v="1"/>
  </r>
  <r>
    <x v="3"/>
    <x v="14"/>
    <n v="9.6296296296296298"/>
    <x v="11"/>
    <x v="1"/>
  </r>
  <r>
    <x v="3"/>
    <x v="15"/>
    <n v="16.666666666666668"/>
    <x v="11"/>
    <x v="1"/>
  </r>
  <r>
    <x v="3"/>
    <x v="16"/>
    <n v="13.333333333333334"/>
    <x v="11"/>
    <x v="1"/>
  </r>
  <r>
    <x v="3"/>
    <x v="17"/>
    <n v="10.74074074074074"/>
    <x v="11"/>
    <x v="1"/>
  </r>
  <r>
    <x v="3"/>
    <x v="18"/>
    <n v="18.518518518518519"/>
    <x v="11"/>
    <x v="1"/>
  </r>
  <r>
    <x v="3"/>
    <x v="4"/>
    <n v="24.444444444444443"/>
    <x v="11"/>
    <x v="1"/>
  </r>
  <r>
    <x v="3"/>
    <x v="19"/>
    <n v="43044.117647058825"/>
    <x v="11"/>
    <x v="1"/>
  </r>
  <r>
    <x v="0"/>
    <x v="0"/>
    <n v="91.496598639455783"/>
    <x v="12"/>
    <x v="1"/>
  </r>
  <r>
    <x v="0"/>
    <x v="1"/>
    <n v="8.5034013605442169"/>
    <x v="12"/>
    <x v="1"/>
  </r>
  <r>
    <x v="1"/>
    <x v="2"/>
    <n v="55.442176870748298"/>
    <x v="12"/>
    <x v="1"/>
  </r>
  <r>
    <x v="1"/>
    <x v="3"/>
    <n v="43.197278911564624"/>
    <x v="12"/>
    <x v="1"/>
  </r>
  <r>
    <x v="1"/>
    <x v="4"/>
    <n v="1.3605442176870748"/>
    <x v="12"/>
    <x v="1"/>
  </r>
  <r>
    <x v="2"/>
    <x v="5"/>
    <n v="20.408163265306122"/>
    <x v="12"/>
    <x v="1"/>
  </r>
  <r>
    <x v="2"/>
    <x v="6"/>
    <n v="17.006802721088434"/>
    <x v="12"/>
    <x v="1"/>
  </r>
  <r>
    <x v="2"/>
    <x v="7"/>
    <n v="28.911564625850339"/>
    <x v="12"/>
    <x v="1"/>
  </r>
  <r>
    <x v="2"/>
    <x v="8"/>
    <n v="6.8027210884353737"/>
    <x v="12"/>
    <x v="1"/>
  </r>
  <r>
    <x v="2"/>
    <x v="9"/>
    <n v="12.244897959183673"/>
    <x v="12"/>
    <x v="1"/>
  </r>
  <r>
    <x v="2"/>
    <x v="10"/>
    <n v="10.204081632653061"/>
    <x v="12"/>
    <x v="1"/>
  </r>
  <r>
    <x v="2"/>
    <x v="4"/>
    <n v="4.4217687074829932"/>
    <x v="12"/>
    <x v="1"/>
  </r>
  <r>
    <x v="2"/>
    <x v="11"/>
    <n v="38.985765124555165"/>
    <x v="12"/>
    <x v="1"/>
  </r>
  <r>
    <x v="3"/>
    <x v="12"/>
    <n v="10.544217687074831"/>
    <x v="12"/>
    <x v="1"/>
  </r>
  <r>
    <x v="3"/>
    <x v="13"/>
    <n v="13.605442176870747"/>
    <x v="12"/>
    <x v="1"/>
  </r>
  <r>
    <x v="3"/>
    <x v="14"/>
    <n v="15.646258503401361"/>
    <x v="12"/>
    <x v="1"/>
  </r>
  <r>
    <x v="3"/>
    <x v="15"/>
    <n v="16.666666666666668"/>
    <x v="12"/>
    <x v="1"/>
  </r>
  <r>
    <x v="3"/>
    <x v="16"/>
    <n v="13.26530612244898"/>
    <x v="12"/>
    <x v="1"/>
  </r>
  <r>
    <x v="3"/>
    <x v="17"/>
    <n v="6.4625850340136051"/>
    <x v="12"/>
    <x v="1"/>
  </r>
  <r>
    <x v="3"/>
    <x v="18"/>
    <n v="5.7823129251700678"/>
    <x v="12"/>
    <x v="1"/>
  </r>
  <r>
    <x v="3"/>
    <x v="4"/>
    <n v="18.027210884353742"/>
    <x v="12"/>
    <x v="1"/>
  </r>
  <r>
    <x v="3"/>
    <x v="19"/>
    <n v="29502.074688796689"/>
    <x v="12"/>
    <x v="1"/>
  </r>
  <r>
    <x v="0"/>
    <x v="0"/>
    <n v="96.15384615384616"/>
    <x v="13"/>
    <x v="1"/>
  </r>
  <r>
    <x v="0"/>
    <x v="1"/>
    <n v="3.8461538461538463"/>
    <x v="13"/>
    <x v="1"/>
  </r>
  <r>
    <x v="1"/>
    <x v="2"/>
    <n v="51.282051282051285"/>
    <x v="13"/>
    <x v="1"/>
  </r>
  <r>
    <x v="1"/>
    <x v="3"/>
    <n v="46.794871794871796"/>
    <x v="13"/>
    <x v="1"/>
  </r>
  <r>
    <x v="1"/>
    <x v="4"/>
    <n v="1.9230769230769231"/>
    <x v="13"/>
    <x v="1"/>
  </r>
  <r>
    <x v="2"/>
    <x v="5"/>
    <n v="14.102564102564102"/>
    <x v="13"/>
    <x v="1"/>
  </r>
  <r>
    <x v="2"/>
    <x v="6"/>
    <n v="11.538461538461538"/>
    <x v="13"/>
    <x v="1"/>
  </r>
  <r>
    <x v="2"/>
    <x v="7"/>
    <n v="25"/>
    <x v="13"/>
    <x v="1"/>
  </r>
  <r>
    <x v="2"/>
    <x v="8"/>
    <n v="10.897435897435898"/>
    <x v="13"/>
    <x v="1"/>
  </r>
  <r>
    <x v="2"/>
    <x v="9"/>
    <n v="15.384615384615385"/>
    <x v="13"/>
    <x v="1"/>
  </r>
  <r>
    <x v="2"/>
    <x v="10"/>
    <n v="19.23076923076923"/>
    <x v="13"/>
    <x v="1"/>
  </r>
  <r>
    <x v="2"/>
    <x v="4"/>
    <n v="3.8461538461538463"/>
    <x v="13"/>
    <x v="1"/>
  </r>
  <r>
    <x v="2"/>
    <x v="11"/>
    <n v="44.393333333333317"/>
    <x v="13"/>
    <x v="1"/>
  </r>
  <r>
    <x v="3"/>
    <x v="12"/>
    <n v="3.8461538461538463"/>
    <x v="13"/>
    <x v="1"/>
  </r>
  <r>
    <x v="3"/>
    <x v="13"/>
    <n v="3.2051282051282053"/>
    <x v="13"/>
    <x v="1"/>
  </r>
  <r>
    <x v="3"/>
    <x v="14"/>
    <n v="5.7692307692307692"/>
    <x v="13"/>
    <x v="1"/>
  </r>
  <r>
    <x v="3"/>
    <x v="15"/>
    <n v="12.179487179487179"/>
    <x v="13"/>
    <x v="1"/>
  </r>
  <r>
    <x v="3"/>
    <x v="16"/>
    <n v="11.538461538461538"/>
    <x v="13"/>
    <x v="1"/>
  </r>
  <r>
    <x v="3"/>
    <x v="17"/>
    <n v="10.256410256410257"/>
    <x v="13"/>
    <x v="1"/>
  </r>
  <r>
    <x v="3"/>
    <x v="18"/>
    <n v="28.846153846153847"/>
    <x v="13"/>
    <x v="1"/>
  </r>
  <r>
    <x v="3"/>
    <x v="4"/>
    <n v="24.358974358974358"/>
    <x v="13"/>
    <x v="1"/>
  </r>
  <r>
    <x v="3"/>
    <x v="19"/>
    <n v="48559.322033898286"/>
    <x v="13"/>
    <x v="1"/>
  </r>
  <r>
    <x v="0"/>
    <x v="0"/>
    <n v="85.13513513513513"/>
    <x v="14"/>
    <x v="1"/>
  </r>
  <r>
    <x v="0"/>
    <x v="1"/>
    <n v="14.864864864864865"/>
    <x v="14"/>
    <x v="1"/>
  </r>
  <r>
    <x v="1"/>
    <x v="2"/>
    <n v="41.891891891891895"/>
    <x v="14"/>
    <x v="1"/>
  </r>
  <r>
    <x v="1"/>
    <x v="3"/>
    <n v="56.081081081081081"/>
    <x v="14"/>
    <x v="1"/>
  </r>
  <r>
    <x v="1"/>
    <x v="4"/>
    <n v="2.0270270270270272"/>
    <x v="14"/>
    <x v="1"/>
  </r>
  <r>
    <x v="2"/>
    <x v="5"/>
    <n v="14.189189189189189"/>
    <x v="14"/>
    <x v="1"/>
  </r>
  <r>
    <x v="2"/>
    <x v="6"/>
    <n v="10.135135135135135"/>
    <x v="14"/>
    <x v="1"/>
  </r>
  <r>
    <x v="2"/>
    <x v="7"/>
    <n v="33.108108108108105"/>
    <x v="14"/>
    <x v="1"/>
  </r>
  <r>
    <x v="2"/>
    <x v="8"/>
    <n v="8.7837837837837842"/>
    <x v="14"/>
    <x v="1"/>
  </r>
  <r>
    <x v="2"/>
    <x v="9"/>
    <n v="14.864864864864865"/>
    <x v="14"/>
    <x v="1"/>
  </r>
  <r>
    <x v="2"/>
    <x v="10"/>
    <n v="8.1081081081081088"/>
    <x v="14"/>
    <x v="1"/>
  </r>
  <r>
    <x v="2"/>
    <x v="4"/>
    <n v="10.810810810810811"/>
    <x v="14"/>
    <x v="1"/>
  </r>
  <r>
    <x v="2"/>
    <x v="11"/>
    <n v="40.803030303030312"/>
    <x v="14"/>
    <x v="1"/>
  </r>
  <r>
    <x v="3"/>
    <x v="12"/>
    <n v="2.7027027027027026"/>
    <x v="14"/>
    <x v="1"/>
  </r>
  <r>
    <x v="3"/>
    <x v="13"/>
    <n v="2.7027027027027026"/>
    <x v="14"/>
    <x v="1"/>
  </r>
  <r>
    <x v="3"/>
    <x v="14"/>
    <n v="9.4594594594594597"/>
    <x v="14"/>
    <x v="1"/>
  </r>
  <r>
    <x v="3"/>
    <x v="15"/>
    <n v="10.135135135135135"/>
    <x v="14"/>
    <x v="1"/>
  </r>
  <r>
    <x v="3"/>
    <x v="16"/>
    <n v="4.7297297297297298"/>
    <x v="14"/>
    <x v="1"/>
  </r>
  <r>
    <x v="3"/>
    <x v="17"/>
    <n v="18.243243243243242"/>
    <x v="14"/>
    <x v="1"/>
  </r>
  <r>
    <x v="3"/>
    <x v="18"/>
    <n v="39.189189189189186"/>
    <x v="14"/>
    <x v="1"/>
  </r>
  <r>
    <x v="3"/>
    <x v="4"/>
    <n v="12.837837837837839"/>
    <x v="14"/>
    <x v="1"/>
  </r>
  <r>
    <x v="3"/>
    <x v="19"/>
    <n v="52372.093023255831"/>
    <x v="14"/>
    <x v="1"/>
  </r>
  <r>
    <x v="0"/>
    <x v="0"/>
    <n v="97.972972972972968"/>
    <x v="15"/>
    <x v="1"/>
  </r>
  <r>
    <x v="0"/>
    <x v="1"/>
    <n v="2.0270270270270272"/>
    <x v="15"/>
    <x v="1"/>
  </r>
  <r>
    <x v="1"/>
    <x v="2"/>
    <n v="35.810810810810814"/>
    <x v="15"/>
    <x v="1"/>
  </r>
  <r>
    <x v="1"/>
    <x v="3"/>
    <n v="62.162162162162161"/>
    <x v="15"/>
    <x v="1"/>
  </r>
  <r>
    <x v="1"/>
    <x v="4"/>
    <n v="2.0270270270270272"/>
    <x v="15"/>
    <x v="1"/>
  </r>
  <r>
    <x v="2"/>
    <x v="5"/>
    <n v="20.27027027027027"/>
    <x v="15"/>
    <x v="1"/>
  </r>
  <r>
    <x v="2"/>
    <x v="6"/>
    <n v="10.135135135135135"/>
    <x v="15"/>
    <x v="1"/>
  </r>
  <r>
    <x v="2"/>
    <x v="7"/>
    <n v="31.756756756756758"/>
    <x v="15"/>
    <x v="1"/>
  </r>
  <r>
    <x v="2"/>
    <x v="8"/>
    <n v="7.4324324324324325"/>
    <x v="15"/>
    <x v="1"/>
  </r>
  <r>
    <x v="2"/>
    <x v="9"/>
    <n v="9.4594594594594597"/>
    <x v="15"/>
    <x v="1"/>
  </r>
  <r>
    <x v="2"/>
    <x v="10"/>
    <n v="8.7837837837837842"/>
    <x v="15"/>
    <x v="1"/>
  </r>
  <r>
    <x v="2"/>
    <x v="4"/>
    <n v="12.162162162162161"/>
    <x v="15"/>
    <x v="1"/>
  </r>
  <r>
    <x v="2"/>
    <x v="11"/>
    <n v="38.530769230769238"/>
    <x v="15"/>
    <x v="1"/>
  </r>
  <r>
    <x v="3"/>
    <x v="12"/>
    <n v="24.324324324324323"/>
    <x v="15"/>
    <x v="1"/>
  </r>
  <r>
    <x v="3"/>
    <x v="13"/>
    <n v="14.864864864864865"/>
    <x v="15"/>
    <x v="1"/>
  </r>
  <r>
    <x v="3"/>
    <x v="14"/>
    <n v="10.135135135135135"/>
    <x v="15"/>
    <x v="1"/>
  </r>
  <r>
    <x v="3"/>
    <x v="15"/>
    <n v="10.810810810810811"/>
    <x v="15"/>
    <x v="1"/>
  </r>
  <r>
    <x v="3"/>
    <x v="16"/>
    <n v="9.4594594594594597"/>
    <x v="15"/>
    <x v="1"/>
  </r>
  <r>
    <x v="3"/>
    <x v="17"/>
    <n v="4.0540540540540544"/>
    <x v="15"/>
    <x v="1"/>
  </r>
  <r>
    <x v="3"/>
    <x v="18"/>
    <n v="12.162162162162161"/>
    <x v="15"/>
    <x v="1"/>
  </r>
  <r>
    <x v="3"/>
    <x v="4"/>
    <n v="14.189189189189189"/>
    <x v="15"/>
    <x v="1"/>
  </r>
  <r>
    <x v="3"/>
    <x v="19"/>
    <n v="27944.881889763783"/>
    <x v="15"/>
    <x v="1"/>
  </r>
  <r>
    <x v="0"/>
    <x v="0"/>
    <n v="86.531986531986533"/>
    <x v="16"/>
    <x v="1"/>
  </r>
  <r>
    <x v="0"/>
    <x v="1"/>
    <n v="13.468013468013469"/>
    <x v="16"/>
    <x v="1"/>
  </r>
  <r>
    <x v="1"/>
    <x v="2"/>
    <n v="52.188552188552187"/>
    <x v="16"/>
    <x v="1"/>
  </r>
  <r>
    <x v="1"/>
    <x v="3"/>
    <n v="46.127946127946124"/>
    <x v="16"/>
    <x v="1"/>
  </r>
  <r>
    <x v="1"/>
    <x v="4"/>
    <n v="1.6835016835016836"/>
    <x v="16"/>
    <x v="1"/>
  </r>
  <r>
    <x v="2"/>
    <x v="5"/>
    <n v="18.518518518518519"/>
    <x v="16"/>
    <x v="1"/>
  </r>
  <r>
    <x v="2"/>
    <x v="6"/>
    <n v="22.558922558922561"/>
    <x v="16"/>
    <x v="1"/>
  </r>
  <r>
    <x v="2"/>
    <x v="7"/>
    <n v="27.609427609427609"/>
    <x v="16"/>
    <x v="1"/>
  </r>
  <r>
    <x v="2"/>
    <x v="8"/>
    <n v="4.7138047138047137"/>
    <x v="16"/>
    <x v="1"/>
  </r>
  <r>
    <x v="2"/>
    <x v="9"/>
    <n v="9.4276094276094273"/>
    <x v="16"/>
    <x v="1"/>
  </r>
  <r>
    <x v="2"/>
    <x v="10"/>
    <n v="12.794612794612794"/>
    <x v="16"/>
    <x v="1"/>
  </r>
  <r>
    <x v="2"/>
    <x v="4"/>
    <n v="4.3771043771043772"/>
    <x v="16"/>
    <x v="1"/>
  </r>
  <r>
    <x v="2"/>
    <x v="11"/>
    <n v="38.813380281690129"/>
    <x v="16"/>
    <x v="1"/>
  </r>
  <r>
    <x v="3"/>
    <x v="12"/>
    <n v="14.478114478114477"/>
    <x v="16"/>
    <x v="1"/>
  </r>
  <r>
    <x v="3"/>
    <x v="13"/>
    <n v="9.7643097643097647"/>
    <x v="16"/>
    <x v="1"/>
  </r>
  <r>
    <x v="3"/>
    <x v="14"/>
    <n v="8.4175084175084169"/>
    <x v="16"/>
    <x v="1"/>
  </r>
  <r>
    <x v="3"/>
    <x v="15"/>
    <n v="8.4175084175084169"/>
    <x v="16"/>
    <x v="1"/>
  </r>
  <r>
    <x v="3"/>
    <x v="16"/>
    <n v="10.774410774410775"/>
    <x v="16"/>
    <x v="1"/>
  </r>
  <r>
    <x v="3"/>
    <x v="17"/>
    <n v="10.437710437710438"/>
    <x v="16"/>
    <x v="1"/>
  </r>
  <r>
    <x v="3"/>
    <x v="18"/>
    <n v="14.478114478114477"/>
    <x v="16"/>
    <x v="1"/>
  </r>
  <r>
    <x v="3"/>
    <x v="4"/>
    <n v="23.232323232323232"/>
    <x v="16"/>
    <x v="1"/>
  </r>
  <r>
    <x v="3"/>
    <x v="19"/>
    <n v="35447.368421052633"/>
    <x v="16"/>
    <x v="1"/>
  </r>
  <r>
    <x v="4"/>
    <x v="20"/>
    <n v="7.6818181818181817"/>
    <x v="0"/>
    <x v="0"/>
  </r>
  <r>
    <x v="4"/>
    <x v="21"/>
    <n v="20.718181818181819"/>
    <x v="0"/>
    <x v="0"/>
  </r>
  <r>
    <x v="4"/>
    <x v="22"/>
    <n v="31.781818181818181"/>
    <x v="0"/>
    <x v="0"/>
  </r>
  <r>
    <x v="4"/>
    <x v="23"/>
    <n v="5.4"/>
    <x v="0"/>
    <x v="0"/>
  </r>
  <r>
    <x v="4"/>
    <x v="24"/>
    <n v="11.881818181818181"/>
    <x v="0"/>
    <x v="0"/>
  </r>
  <r>
    <x v="4"/>
    <x v="25"/>
    <n v="1.4727272727272727"/>
    <x v="0"/>
    <x v="0"/>
  </r>
  <r>
    <x v="4"/>
    <x v="26"/>
    <n v="18.218181818181819"/>
    <x v="0"/>
    <x v="0"/>
  </r>
  <r>
    <x v="4"/>
    <x v="27"/>
    <n v="1.0272727272727273"/>
    <x v="0"/>
    <x v="0"/>
  </r>
  <r>
    <x v="4"/>
    <x v="28"/>
    <n v="1.8181818181818181"/>
    <x v="0"/>
    <x v="0"/>
  </r>
  <r>
    <x v="5"/>
    <x v="20"/>
    <n v="7.581818181818182"/>
    <x v="0"/>
    <x v="0"/>
  </r>
  <r>
    <x v="5"/>
    <x v="29"/>
    <n v="25.627272727272729"/>
    <x v="0"/>
    <x v="0"/>
  </r>
  <r>
    <x v="5"/>
    <x v="30"/>
    <n v="2.8454545454545452"/>
    <x v="0"/>
    <x v="0"/>
  </r>
  <r>
    <x v="5"/>
    <x v="24"/>
    <n v="5.163636363636364"/>
    <x v="0"/>
    <x v="0"/>
  </r>
  <r>
    <x v="5"/>
    <x v="31"/>
    <n v="1.9272727272727272"/>
    <x v="0"/>
    <x v="0"/>
  </r>
  <r>
    <x v="5"/>
    <x v="32"/>
    <n v="8.954545454545455"/>
    <x v="0"/>
    <x v="0"/>
  </r>
  <r>
    <x v="5"/>
    <x v="27"/>
    <n v="0.77272727272727271"/>
    <x v="0"/>
    <x v="0"/>
  </r>
  <r>
    <x v="5"/>
    <x v="28"/>
    <n v="2.0545454545454547"/>
    <x v="0"/>
    <x v="0"/>
  </r>
  <r>
    <x v="5"/>
    <x v="4"/>
    <n v="45.072727272727271"/>
    <x v="0"/>
    <x v="0"/>
  </r>
  <r>
    <x v="6"/>
    <x v="33"/>
    <n v="7.9454545454545453"/>
    <x v="0"/>
    <x v="0"/>
  </r>
  <r>
    <x v="6"/>
    <x v="34"/>
    <n v="58.272727272727273"/>
    <x v="0"/>
    <x v="0"/>
  </r>
  <r>
    <x v="6"/>
    <x v="35"/>
    <n v="29.754545454545454"/>
    <x v="0"/>
    <x v="0"/>
  </r>
  <r>
    <x v="6"/>
    <x v="36"/>
    <n v="4.0272727272727273"/>
    <x v="0"/>
    <x v="0"/>
  </r>
  <r>
    <x v="6"/>
    <x v="4"/>
    <n v="0"/>
    <x v="0"/>
    <x v="0"/>
  </r>
  <r>
    <x v="6"/>
    <x v="37"/>
    <n v="9.4019999999999264"/>
    <x v="0"/>
    <x v="0"/>
  </r>
  <r>
    <x v="7"/>
    <x v="38"/>
    <n v="40.836363636363636"/>
    <x v="0"/>
    <x v="0"/>
  </r>
  <r>
    <x v="7"/>
    <x v="39"/>
    <n v="13.727272727272727"/>
    <x v="0"/>
    <x v="0"/>
  </r>
  <r>
    <x v="7"/>
    <x v="40"/>
    <n v="15.654545454545454"/>
    <x v="0"/>
    <x v="0"/>
  </r>
  <r>
    <x v="7"/>
    <x v="41"/>
    <n v="29.281818181818181"/>
    <x v="0"/>
    <x v="0"/>
  </r>
  <r>
    <x v="8"/>
    <x v="4"/>
    <n v="0.5"/>
    <x v="0"/>
    <x v="0"/>
  </r>
  <r>
    <x v="7"/>
    <x v="42"/>
    <n v="3.9495660118775615"/>
    <x v="0"/>
    <x v="0"/>
  </r>
  <r>
    <x v="8"/>
    <x v="43"/>
    <n v="40.836363636363636"/>
    <x v="0"/>
    <x v="0"/>
  </r>
  <r>
    <x v="8"/>
    <x v="44"/>
    <n v="58.663636363636364"/>
    <x v="0"/>
    <x v="0"/>
  </r>
  <r>
    <x v="7"/>
    <x v="4"/>
    <n v="0.5"/>
    <x v="0"/>
    <x v="0"/>
  </r>
  <r>
    <x v="9"/>
    <x v="45"/>
    <n v="6.7636363636363637"/>
    <x v="0"/>
    <x v="0"/>
  </r>
  <r>
    <x v="9"/>
    <x v="46"/>
    <n v="6.709090909090909"/>
    <x v="0"/>
    <x v="0"/>
  </r>
  <r>
    <x v="9"/>
    <x v="47"/>
    <n v="15.390909090909091"/>
    <x v="0"/>
    <x v="0"/>
  </r>
  <r>
    <x v="9"/>
    <x v="48"/>
    <n v="5.9363636363636365"/>
    <x v="0"/>
    <x v="0"/>
  </r>
  <r>
    <x v="9"/>
    <x v="49"/>
    <n v="3.3363636363636364"/>
    <x v="0"/>
    <x v="0"/>
  </r>
  <r>
    <x v="9"/>
    <x v="50"/>
    <n v="2.4363636363636365"/>
    <x v="0"/>
    <x v="0"/>
  </r>
  <r>
    <x v="9"/>
    <x v="51"/>
    <n v="1.6545454545454545"/>
    <x v="0"/>
    <x v="0"/>
  </r>
  <r>
    <x v="9"/>
    <x v="52"/>
    <n v="1.4090909090909092"/>
    <x v="0"/>
    <x v="0"/>
  </r>
  <r>
    <x v="9"/>
    <x v="53"/>
    <n v="3.2818181818181817"/>
    <x v="0"/>
    <x v="0"/>
  </r>
  <r>
    <x v="9"/>
    <x v="54"/>
    <n v="6.5727272727272723"/>
    <x v="0"/>
    <x v="0"/>
  </r>
  <r>
    <x v="9"/>
    <x v="4"/>
    <n v="46.509090909090908"/>
    <x v="0"/>
    <x v="0"/>
  </r>
  <r>
    <x v="9"/>
    <x v="55"/>
    <n v="4.0130013596193104"/>
    <x v="0"/>
    <x v="0"/>
  </r>
  <r>
    <x v="4"/>
    <x v="20"/>
    <n v="2.7555910543130993"/>
    <x v="1"/>
    <x v="0"/>
  </r>
  <r>
    <x v="4"/>
    <x v="21"/>
    <n v="11.781150159744408"/>
    <x v="1"/>
    <x v="0"/>
  </r>
  <r>
    <x v="4"/>
    <x v="22"/>
    <n v="20.047923322683705"/>
    <x v="1"/>
    <x v="0"/>
  </r>
  <r>
    <x v="4"/>
    <x v="23"/>
    <n v="1.3977635782747604"/>
    <x v="1"/>
    <x v="0"/>
  </r>
  <r>
    <x v="4"/>
    <x v="24"/>
    <n v="10.143769968051119"/>
    <x v="1"/>
    <x v="0"/>
  </r>
  <r>
    <x v="4"/>
    <x v="25"/>
    <n v="1.8370607028753994"/>
    <x v="1"/>
    <x v="0"/>
  </r>
  <r>
    <x v="4"/>
    <x v="26"/>
    <n v="43.650159744408946"/>
    <x v="1"/>
    <x v="0"/>
  </r>
  <r>
    <x v="4"/>
    <x v="27"/>
    <n v="1.5175718849840256"/>
    <x v="1"/>
    <x v="0"/>
  </r>
  <r>
    <x v="4"/>
    <x v="28"/>
    <n v="6.8690095846645365"/>
    <x v="1"/>
    <x v="0"/>
  </r>
  <r>
    <x v="5"/>
    <x v="20"/>
    <n v="1.9968051118210863"/>
    <x v="1"/>
    <x v="0"/>
  </r>
  <r>
    <x v="5"/>
    <x v="29"/>
    <n v="9.3450479233226833"/>
    <x v="1"/>
    <x v="0"/>
  </r>
  <r>
    <x v="5"/>
    <x v="30"/>
    <n v="0.39936102236421728"/>
    <x v="1"/>
    <x v="0"/>
  </r>
  <r>
    <x v="5"/>
    <x v="24"/>
    <n v="1.4776357827476039"/>
    <x v="1"/>
    <x v="0"/>
  </r>
  <r>
    <x v="5"/>
    <x v="31"/>
    <n v="3.2348242811501597"/>
    <x v="1"/>
    <x v="0"/>
  </r>
  <r>
    <x v="5"/>
    <x v="32"/>
    <n v="16.853035143769969"/>
    <x v="1"/>
    <x v="0"/>
  </r>
  <r>
    <x v="5"/>
    <x v="27"/>
    <n v="1.3578274760383386"/>
    <x v="1"/>
    <x v="0"/>
  </r>
  <r>
    <x v="5"/>
    <x v="28"/>
    <n v="8.0670926517571893"/>
    <x v="1"/>
    <x v="0"/>
  </r>
  <r>
    <x v="5"/>
    <x v="4"/>
    <n v="57.268370607028757"/>
    <x v="1"/>
    <x v="0"/>
  </r>
  <r>
    <x v="6"/>
    <x v="33"/>
    <n v="24.161341853035143"/>
    <x v="1"/>
    <x v="0"/>
  </r>
  <r>
    <x v="6"/>
    <x v="34"/>
    <n v="65.694888178913743"/>
    <x v="1"/>
    <x v="0"/>
  </r>
  <r>
    <x v="6"/>
    <x v="35"/>
    <n v="9.3450479233226833"/>
    <x v="1"/>
    <x v="0"/>
  </r>
  <r>
    <x v="6"/>
    <x v="36"/>
    <n v="0.79872204472843455"/>
    <x v="1"/>
    <x v="0"/>
  </r>
  <r>
    <x v="6"/>
    <x v="4"/>
    <n v="0"/>
    <x v="1"/>
    <x v="0"/>
  </r>
  <r>
    <x v="6"/>
    <x v="37"/>
    <n v="6.6617412140575079"/>
    <x v="1"/>
    <x v="0"/>
  </r>
  <r>
    <x v="7"/>
    <x v="38"/>
    <n v="53.154952076677318"/>
    <x v="1"/>
    <x v="0"/>
  </r>
  <r>
    <x v="7"/>
    <x v="39"/>
    <n v="15.415335463258787"/>
    <x v="1"/>
    <x v="0"/>
  </r>
  <r>
    <x v="7"/>
    <x v="40"/>
    <n v="15.135782747603834"/>
    <x v="1"/>
    <x v="0"/>
  </r>
  <r>
    <x v="7"/>
    <x v="41"/>
    <n v="14.81629392971246"/>
    <x v="1"/>
    <x v="0"/>
  </r>
  <r>
    <x v="8"/>
    <x v="4"/>
    <n v="1.4776357827476039"/>
    <x v="1"/>
    <x v="0"/>
  </r>
  <r>
    <x v="7"/>
    <x v="42"/>
    <n v="2.5820835022294335"/>
    <x v="1"/>
    <x v="0"/>
  </r>
  <r>
    <x v="8"/>
    <x v="43"/>
    <n v="53.154952076677318"/>
    <x v="1"/>
    <x v="0"/>
  </r>
  <r>
    <x v="8"/>
    <x v="44"/>
    <n v="45.367412140575077"/>
    <x v="1"/>
    <x v="0"/>
  </r>
  <r>
    <x v="7"/>
    <x v="4"/>
    <n v="1.4776357827476039"/>
    <x v="1"/>
    <x v="0"/>
  </r>
  <r>
    <x v="9"/>
    <x v="45"/>
    <n v="6.3498402555910545"/>
    <x v="1"/>
    <x v="0"/>
  </r>
  <r>
    <x v="9"/>
    <x v="46"/>
    <n v="3.8738019169329072"/>
    <x v="1"/>
    <x v="0"/>
  </r>
  <r>
    <x v="9"/>
    <x v="47"/>
    <n v="6.9089456869009584"/>
    <x v="1"/>
    <x v="0"/>
  </r>
  <r>
    <x v="9"/>
    <x v="48"/>
    <n v="4.2731629392971247"/>
    <x v="1"/>
    <x v="0"/>
  </r>
  <r>
    <x v="9"/>
    <x v="49"/>
    <n v="2.7156549520766773"/>
    <x v="1"/>
    <x v="0"/>
  </r>
  <r>
    <x v="9"/>
    <x v="50"/>
    <n v="2.1565495207667733"/>
    <x v="1"/>
    <x v="0"/>
  </r>
  <r>
    <x v="9"/>
    <x v="51"/>
    <n v="1.5175718849840256"/>
    <x v="1"/>
    <x v="0"/>
  </r>
  <r>
    <x v="9"/>
    <x v="52"/>
    <n v="1.5175718849840256"/>
    <x v="1"/>
    <x v="0"/>
  </r>
  <r>
    <x v="9"/>
    <x v="53"/>
    <n v="3.7539936102236422"/>
    <x v="1"/>
    <x v="0"/>
  </r>
  <r>
    <x v="9"/>
    <x v="54"/>
    <n v="9.8642172523961662"/>
    <x v="1"/>
    <x v="0"/>
  </r>
  <r>
    <x v="9"/>
    <x v="4"/>
    <n v="57.068690095846648"/>
    <x v="1"/>
    <x v="0"/>
  </r>
  <r>
    <x v="9"/>
    <x v="55"/>
    <n v="6.1258139534883735"/>
    <x v="1"/>
    <x v="0"/>
  </r>
  <r>
    <x v="4"/>
    <x v="20"/>
    <n v="13.546227143960856"/>
    <x v="2"/>
    <x v="0"/>
  </r>
  <r>
    <x v="4"/>
    <x v="21"/>
    <n v="22.199330414627866"/>
    <x v="2"/>
    <x v="0"/>
  </r>
  <r>
    <x v="4"/>
    <x v="22"/>
    <n v="35.694050991501413"/>
    <x v="2"/>
    <x v="0"/>
  </r>
  <r>
    <x v="4"/>
    <x v="23"/>
    <n v="7.3396858099407671"/>
    <x v="2"/>
    <x v="0"/>
  </r>
  <r>
    <x v="4"/>
    <x v="24"/>
    <n v="15.477723409734741"/>
    <x v="2"/>
    <x v="0"/>
  </r>
  <r>
    <x v="4"/>
    <x v="25"/>
    <n v="0.79835178985320632"/>
    <x v="2"/>
    <x v="0"/>
  </r>
  <r>
    <x v="4"/>
    <x v="26"/>
    <n v="4.506824620139068"/>
    <x v="2"/>
    <x v="0"/>
  </r>
  <r>
    <x v="4"/>
    <x v="27"/>
    <n v="0.33479268606747359"/>
    <x v="2"/>
    <x v="0"/>
  </r>
  <r>
    <x v="4"/>
    <x v="28"/>
    <n v="0.10301313417460727"/>
    <x v="2"/>
    <x v="0"/>
  </r>
  <r>
    <x v="5"/>
    <x v="20"/>
    <n v="14.447592067988669"/>
    <x v="2"/>
    <x v="0"/>
  </r>
  <r>
    <x v="5"/>
    <x v="29"/>
    <n v="40.226628895184135"/>
    <x v="2"/>
    <x v="0"/>
  </r>
  <r>
    <x v="5"/>
    <x v="30"/>
    <n v="5.3566829770795774"/>
    <x v="2"/>
    <x v="0"/>
  </r>
  <r>
    <x v="5"/>
    <x v="24"/>
    <n v="9.3999484934329125"/>
    <x v="2"/>
    <x v="0"/>
  </r>
  <r>
    <x v="5"/>
    <x v="31"/>
    <n v="1.6224568632500644"/>
    <x v="2"/>
    <x v="0"/>
  </r>
  <r>
    <x v="5"/>
    <x v="32"/>
    <n v="4.1720319340715939"/>
    <x v="2"/>
    <x v="0"/>
  </r>
  <r>
    <x v="5"/>
    <x v="27"/>
    <n v="0.28328611898016998"/>
    <x v="2"/>
    <x v="0"/>
  </r>
  <r>
    <x v="5"/>
    <x v="28"/>
    <n v="0.12876641771825909"/>
    <x v="2"/>
    <x v="0"/>
  </r>
  <r>
    <x v="5"/>
    <x v="4"/>
    <n v="24.362606232294617"/>
    <x v="2"/>
    <x v="0"/>
  </r>
  <r>
    <x v="6"/>
    <x v="33"/>
    <n v="3.7084728302858614"/>
    <x v="2"/>
    <x v="0"/>
  </r>
  <r>
    <x v="6"/>
    <x v="34"/>
    <n v="60.15967035797064"/>
    <x v="2"/>
    <x v="0"/>
  </r>
  <r>
    <x v="6"/>
    <x v="35"/>
    <n v="32.680916816894154"/>
    <x v="2"/>
    <x v="0"/>
  </r>
  <r>
    <x v="6"/>
    <x v="36"/>
    <n v="3.4509399948493433"/>
    <x v="2"/>
    <x v="0"/>
  </r>
  <r>
    <x v="6"/>
    <x v="4"/>
    <n v="0"/>
    <x v="2"/>
    <x v="0"/>
  </r>
  <r>
    <x v="6"/>
    <x v="37"/>
    <n v="9.6778264228689164"/>
    <x v="2"/>
    <x v="0"/>
  </r>
  <r>
    <x v="7"/>
    <x v="38"/>
    <n v="20.834406386814319"/>
    <x v="2"/>
    <x v="0"/>
  </r>
  <r>
    <x v="7"/>
    <x v="39"/>
    <n v="11.898016997167138"/>
    <x v="2"/>
    <x v="0"/>
  </r>
  <r>
    <x v="7"/>
    <x v="40"/>
    <n v="18.181818181818183"/>
    <x v="2"/>
    <x v="0"/>
  </r>
  <r>
    <x v="7"/>
    <x v="41"/>
    <n v="48.725212464589234"/>
    <x v="2"/>
    <x v="0"/>
  </r>
  <r>
    <x v="8"/>
    <x v="4"/>
    <n v="0.36054596961112539"/>
    <x v="2"/>
    <x v="0"/>
  </r>
  <r>
    <x v="7"/>
    <x v="42"/>
    <n v="6.3042129749289115"/>
    <x v="2"/>
    <x v="0"/>
  </r>
  <r>
    <x v="8"/>
    <x v="43"/>
    <n v="20.834406386814319"/>
    <x v="2"/>
    <x v="0"/>
  </r>
  <r>
    <x v="8"/>
    <x v="44"/>
    <n v="78.805047643574554"/>
    <x v="2"/>
    <x v="0"/>
  </r>
  <r>
    <x v="7"/>
    <x v="4"/>
    <n v="0.36054596961112539"/>
    <x v="2"/>
    <x v="0"/>
  </r>
  <r>
    <x v="9"/>
    <x v="45"/>
    <n v="10.893638938964719"/>
    <x v="2"/>
    <x v="0"/>
  </r>
  <r>
    <x v="9"/>
    <x v="46"/>
    <n v="10.79062580479011"/>
    <x v="2"/>
    <x v="0"/>
  </r>
  <r>
    <x v="9"/>
    <x v="47"/>
    <n v="23.12644862219933"/>
    <x v="2"/>
    <x v="0"/>
  </r>
  <r>
    <x v="9"/>
    <x v="48"/>
    <n v="8.3183105845995371"/>
    <x v="2"/>
    <x v="0"/>
  </r>
  <r>
    <x v="9"/>
    <x v="49"/>
    <n v="4.3265516353335052"/>
    <x v="2"/>
    <x v="0"/>
  </r>
  <r>
    <x v="9"/>
    <x v="50"/>
    <n v="3.090394025238218"/>
    <x v="2"/>
    <x v="0"/>
  </r>
  <r>
    <x v="9"/>
    <x v="51"/>
    <n v="1.7769765645119753"/>
    <x v="2"/>
    <x v="0"/>
  </r>
  <r>
    <x v="9"/>
    <x v="52"/>
    <n v="1.2104043265516353"/>
    <x v="2"/>
    <x v="0"/>
  </r>
  <r>
    <x v="9"/>
    <x v="53"/>
    <n v="3.3479268606747361"/>
    <x v="2"/>
    <x v="0"/>
  </r>
  <r>
    <x v="9"/>
    <x v="54"/>
    <n v="5.3824362606232299"/>
    <x v="2"/>
    <x v="0"/>
  </r>
  <r>
    <x v="9"/>
    <x v="4"/>
    <n v="27.736286376513004"/>
    <x v="2"/>
    <x v="0"/>
  </r>
  <r>
    <x v="9"/>
    <x v="55"/>
    <n v="3.0125029698265648"/>
    <x v="2"/>
    <x v="0"/>
  </r>
  <r>
    <x v="4"/>
    <x v="20"/>
    <n v="1.9430950728660652"/>
    <x v="3"/>
    <x v="0"/>
  </r>
  <r>
    <x v="4"/>
    <x v="21"/>
    <n v="10.478834142956281"/>
    <x v="3"/>
    <x v="0"/>
  </r>
  <r>
    <x v="4"/>
    <x v="22"/>
    <n v="37.057598889659957"/>
    <x v="3"/>
    <x v="0"/>
  </r>
  <r>
    <x v="4"/>
    <x v="23"/>
    <n v="6.384455239417071"/>
    <x v="3"/>
    <x v="0"/>
  </r>
  <r>
    <x v="4"/>
    <x v="24"/>
    <n v="7.4947952810548228"/>
    <x v="3"/>
    <x v="0"/>
  </r>
  <r>
    <x v="4"/>
    <x v="25"/>
    <n v="2.9840388619014573"/>
    <x v="3"/>
    <x v="0"/>
  </r>
  <r>
    <x v="4"/>
    <x v="26"/>
    <n v="29.840388619014572"/>
    <x v="3"/>
    <x v="0"/>
  </r>
  <r>
    <x v="4"/>
    <x v="27"/>
    <n v="3.5392088827203332"/>
    <x v="3"/>
    <x v="0"/>
  </r>
  <r>
    <x v="4"/>
    <x v="28"/>
    <n v="0.27758501040943789"/>
    <x v="3"/>
    <x v="0"/>
  </r>
  <r>
    <x v="5"/>
    <x v="20"/>
    <n v="1.5267175572519085"/>
    <x v="3"/>
    <x v="0"/>
  </r>
  <r>
    <x v="5"/>
    <x v="29"/>
    <n v="17.626648160999306"/>
    <x v="3"/>
    <x v="0"/>
  </r>
  <r>
    <x v="5"/>
    <x v="30"/>
    <n v="1.7349063150589867"/>
    <x v="3"/>
    <x v="0"/>
  </r>
  <r>
    <x v="5"/>
    <x v="24"/>
    <n v="2.6370575988896601"/>
    <x v="3"/>
    <x v="0"/>
  </r>
  <r>
    <x v="5"/>
    <x v="31"/>
    <n v="1.8043025676613462"/>
    <x v="3"/>
    <x v="0"/>
  </r>
  <r>
    <x v="5"/>
    <x v="32"/>
    <n v="14.712005551700209"/>
    <x v="3"/>
    <x v="0"/>
  </r>
  <r>
    <x v="5"/>
    <x v="27"/>
    <n v="2.0124913254684249"/>
    <x v="3"/>
    <x v="0"/>
  </r>
  <r>
    <x v="5"/>
    <x v="28"/>
    <n v="0.13879250520471895"/>
    <x v="3"/>
    <x v="0"/>
  </r>
  <r>
    <x v="5"/>
    <x v="4"/>
    <n v="57.807078417765439"/>
    <x v="3"/>
    <x v="0"/>
  </r>
  <r>
    <x v="6"/>
    <x v="33"/>
    <n v="1.8736988202637057"/>
    <x v="3"/>
    <x v="0"/>
  </r>
  <r>
    <x v="6"/>
    <x v="34"/>
    <n v="36.294240111034007"/>
    <x v="3"/>
    <x v="0"/>
  </r>
  <r>
    <x v="6"/>
    <x v="35"/>
    <n v="53.435114503816791"/>
    <x v="3"/>
    <x v="0"/>
  </r>
  <r>
    <x v="6"/>
    <x v="36"/>
    <n v="8.3969465648854964"/>
    <x v="3"/>
    <x v="0"/>
  </r>
  <r>
    <x v="6"/>
    <x v="4"/>
    <n v="0"/>
    <x v="3"/>
    <x v="0"/>
  </r>
  <r>
    <x v="6"/>
    <x v="37"/>
    <n v="11.987508674531574"/>
    <x v="3"/>
    <x v="0"/>
  </r>
  <r>
    <x v="7"/>
    <x v="38"/>
    <n v="51.977793199167245"/>
    <x v="3"/>
    <x v="0"/>
  </r>
  <r>
    <x v="7"/>
    <x v="39"/>
    <n v="16.099930603747399"/>
    <x v="3"/>
    <x v="0"/>
  </r>
  <r>
    <x v="7"/>
    <x v="40"/>
    <n v="13.393476752255378"/>
    <x v="3"/>
    <x v="0"/>
  </r>
  <r>
    <x v="7"/>
    <x v="41"/>
    <n v="18.459403192227619"/>
    <x v="3"/>
    <x v="0"/>
  </r>
  <r>
    <x v="8"/>
    <x v="4"/>
    <n v="6.9396252602359473E-2"/>
    <x v="3"/>
    <x v="0"/>
  </r>
  <r>
    <x v="7"/>
    <x v="42"/>
    <n v="2.5368055555555578"/>
    <x v="3"/>
    <x v="0"/>
  </r>
  <r>
    <x v="8"/>
    <x v="43"/>
    <n v="51.977793199167245"/>
    <x v="3"/>
    <x v="0"/>
  </r>
  <r>
    <x v="8"/>
    <x v="44"/>
    <n v="47.952810548230396"/>
    <x v="3"/>
    <x v="0"/>
  </r>
  <r>
    <x v="7"/>
    <x v="4"/>
    <n v="6.9396252602359473E-2"/>
    <x v="3"/>
    <x v="0"/>
  </r>
  <r>
    <x v="9"/>
    <x v="45"/>
    <n v="3.4004163775156142"/>
    <x v="3"/>
    <x v="0"/>
  </r>
  <r>
    <x v="9"/>
    <x v="46"/>
    <n v="4.8577376821651628"/>
    <x v="3"/>
    <x v="0"/>
  </r>
  <r>
    <x v="9"/>
    <x v="47"/>
    <n v="13.948646773074254"/>
    <x v="3"/>
    <x v="0"/>
  </r>
  <r>
    <x v="9"/>
    <x v="48"/>
    <n v="4.510756419153366"/>
    <x v="3"/>
    <x v="0"/>
  </r>
  <r>
    <x v="9"/>
    <x v="49"/>
    <n v="3.5392088827203332"/>
    <x v="3"/>
    <x v="0"/>
  </r>
  <r>
    <x v="9"/>
    <x v="50"/>
    <n v="2.0818875780707842"/>
    <x v="3"/>
    <x v="0"/>
  </r>
  <r>
    <x v="9"/>
    <x v="51"/>
    <n v="1.7349063150589867"/>
    <x v="3"/>
    <x v="0"/>
  </r>
  <r>
    <x v="9"/>
    <x v="52"/>
    <n v="1.5267175572519085"/>
    <x v="3"/>
    <x v="0"/>
  </r>
  <r>
    <x v="9"/>
    <x v="53"/>
    <n v="3.053435114503817"/>
    <x v="3"/>
    <x v="0"/>
  </r>
  <r>
    <x v="9"/>
    <x v="54"/>
    <n v="6.5926439972241502"/>
    <x v="3"/>
    <x v="0"/>
  </r>
  <r>
    <x v="9"/>
    <x v="4"/>
    <n v="54.753643303261626"/>
    <x v="3"/>
    <x v="0"/>
  </r>
  <r>
    <x v="9"/>
    <x v="55"/>
    <n v="4.2948619631901872"/>
    <x v="3"/>
    <x v="0"/>
  </r>
  <r>
    <x v="4"/>
    <x v="20"/>
    <n v="8.7656529516994635"/>
    <x v="4"/>
    <x v="0"/>
  </r>
  <r>
    <x v="4"/>
    <x v="21"/>
    <n v="37.0304114490161"/>
    <x v="4"/>
    <x v="0"/>
  </r>
  <r>
    <x v="4"/>
    <x v="22"/>
    <n v="25.581395348837209"/>
    <x v="4"/>
    <x v="0"/>
  </r>
  <r>
    <x v="4"/>
    <x v="23"/>
    <n v="10.107334525939176"/>
    <x v="4"/>
    <x v="0"/>
  </r>
  <r>
    <x v="4"/>
    <x v="24"/>
    <n v="4.1144901610017888"/>
    <x v="4"/>
    <x v="0"/>
  </r>
  <r>
    <x v="4"/>
    <x v="25"/>
    <n v="0.62611806797853309"/>
    <x v="4"/>
    <x v="0"/>
  </r>
  <r>
    <x v="4"/>
    <x v="26"/>
    <n v="13.595706618962433"/>
    <x v="4"/>
    <x v="0"/>
  </r>
  <r>
    <x v="4"/>
    <x v="27"/>
    <n v="8.9445438282647588E-2"/>
    <x v="4"/>
    <x v="0"/>
  </r>
  <r>
    <x v="4"/>
    <x v="28"/>
    <n v="8.9445438282647588E-2"/>
    <x v="4"/>
    <x v="0"/>
  </r>
  <r>
    <x v="5"/>
    <x v="20"/>
    <n v="10.912343470483005"/>
    <x v="4"/>
    <x v="0"/>
  </r>
  <r>
    <x v="5"/>
    <x v="29"/>
    <n v="28.711985688729875"/>
    <x v="4"/>
    <x v="0"/>
  </r>
  <r>
    <x v="5"/>
    <x v="30"/>
    <n v="3.8461538461538463"/>
    <x v="4"/>
    <x v="0"/>
  </r>
  <r>
    <x v="5"/>
    <x v="24"/>
    <n v="2.2361359570661898"/>
    <x v="4"/>
    <x v="0"/>
  </r>
  <r>
    <x v="5"/>
    <x v="31"/>
    <n v="0.53667262969588547"/>
    <x v="4"/>
    <x v="0"/>
  </r>
  <r>
    <x v="5"/>
    <x v="32"/>
    <n v="11.806797853309481"/>
    <x v="4"/>
    <x v="0"/>
  </r>
  <r>
    <x v="5"/>
    <x v="27"/>
    <n v="0.53667262969588547"/>
    <x v="4"/>
    <x v="0"/>
  </r>
  <r>
    <x v="5"/>
    <x v="28"/>
    <n v="0.35778175313059035"/>
    <x v="4"/>
    <x v="0"/>
  </r>
  <r>
    <x v="5"/>
    <x v="4"/>
    <n v="41.055456171735244"/>
    <x v="4"/>
    <x v="0"/>
  </r>
  <r>
    <x v="6"/>
    <x v="33"/>
    <n v="0.98389982110912344"/>
    <x v="4"/>
    <x v="0"/>
  </r>
  <r>
    <x v="6"/>
    <x v="34"/>
    <n v="69.588550983899822"/>
    <x v="4"/>
    <x v="0"/>
  </r>
  <r>
    <x v="6"/>
    <x v="35"/>
    <n v="24.0608228980322"/>
    <x v="4"/>
    <x v="0"/>
  </r>
  <r>
    <x v="6"/>
    <x v="36"/>
    <n v="5.3667262969588547"/>
    <x v="4"/>
    <x v="0"/>
  </r>
  <r>
    <x v="6"/>
    <x v="4"/>
    <n v="0"/>
    <x v="4"/>
    <x v="0"/>
  </r>
  <r>
    <x v="6"/>
    <x v="37"/>
    <n v="9.8515205724508128"/>
    <x v="4"/>
    <x v="0"/>
  </r>
  <r>
    <x v="7"/>
    <x v="38"/>
    <n v="35.957066189624328"/>
    <x v="4"/>
    <x v="0"/>
  </r>
  <r>
    <x v="7"/>
    <x v="39"/>
    <n v="17.79964221824687"/>
    <x v="4"/>
    <x v="0"/>
  </r>
  <r>
    <x v="7"/>
    <x v="40"/>
    <n v="17.620751341681576"/>
    <x v="4"/>
    <x v="0"/>
  </r>
  <r>
    <x v="7"/>
    <x v="41"/>
    <n v="28.443649373881932"/>
    <x v="4"/>
    <x v="0"/>
  </r>
  <r>
    <x v="8"/>
    <x v="4"/>
    <n v="0.17889087656529518"/>
    <x v="4"/>
    <x v="0"/>
  </r>
  <r>
    <x v="7"/>
    <x v="42"/>
    <n v="3.3145161290322624"/>
    <x v="4"/>
    <x v="0"/>
  </r>
  <r>
    <x v="8"/>
    <x v="43"/>
    <n v="35.957066189624328"/>
    <x v="4"/>
    <x v="0"/>
  </r>
  <r>
    <x v="8"/>
    <x v="44"/>
    <n v="63.864042933810374"/>
    <x v="4"/>
    <x v="0"/>
  </r>
  <r>
    <x v="7"/>
    <x v="4"/>
    <n v="0.17889087656529518"/>
    <x v="4"/>
    <x v="0"/>
  </r>
  <r>
    <x v="9"/>
    <x v="45"/>
    <n v="2.6833631484794274"/>
    <x v="4"/>
    <x v="0"/>
  </r>
  <r>
    <x v="9"/>
    <x v="46"/>
    <n v="4.9194991055456168"/>
    <x v="4"/>
    <x v="0"/>
  </r>
  <r>
    <x v="9"/>
    <x v="47"/>
    <n v="17.79964221824687"/>
    <x v="4"/>
    <x v="0"/>
  </r>
  <r>
    <x v="9"/>
    <x v="48"/>
    <n v="6.2611806797853307"/>
    <x v="4"/>
    <x v="0"/>
  </r>
  <r>
    <x v="9"/>
    <x v="49"/>
    <n v="3.5778175313059033"/>
    <x v="4"/>
    <x v="0"/>
  </r>
  <r>
    <x v="9"/>
    <x v="50"/>
    <n v="2.8622540250447228"/>
    <x v="4"/>
    <x v="0"/>
  </r>
  <r>
    <x v="9"/>
    <x v="51"/>
    <n v="1.9677996422182469"/>
    <x v="4"/>
    <x v="0"/>
  </r>
  <r>
    <x v="9"/>
    <x v="52"/>
    <n v="2.3255813953488373"/>
    <x v="4"/>
    <x v="0"/>
  </r>
  <r>
    <x v="9"/>
    <x v="53"/>
    <n v="4.1144901610017888"/>
    <x v="4"/>
    <x v="0"/>
  </r>
  <r>
    <x v="9"/>
    <x v="54"/>
    <n v="8.4078711985688734"/>
    <x v="4"/>
    <x v="0"/>
  </r>
  <r>
    <x v="9"/>
    <x v="4"/>
    <n v="45.080500894454381"/>
    <x v="4"/>
    <x v="0"/>
  </r>
  <r>
    <x v="9"/>
    <x v="55"/>
    <n v="4.8707926167209541"/>
    <x v="4"/>
    <x v="0"/>
  </r>
  <r>
    <x v="4"/>
    <x v="20"/>
    <n v="4.3321299638989172"/>
    <x v="5"/>
    <x v="0"/>
  </r>
  <r>
    <x v="4"/>
    <x v="21"/>
    <n v="27.075812274368232"/>
    <x v="5"/>
    <x v="0"/>
  </r>
  <r>
    <x v="4"/>
    <x v="22"/>
    <n v="22.743682310469314"/>
    <x v="5"/>
    <x v="0"/>
  </r>
  <r>
    <x v="4"/>
    <x v="23"/>
    <n v="17.689530685920577"/>
    <x v="5"/>
    <x v="0"/>
  </r>
  <r>
    <x v="4"/>
    <x v="24"/>
    <n v="2.1660649819494586"/>
    <x v="5"/>
    <x v="0"/>
  </r>
  <r>
    <x v="4"/>
    <x v="25"/>
    <n v="1.4440433212996391"/>
    <x v="5"/>
    <x v="0"/>
  </r>
  <r>
    <x v="4"/>
    <x v="26"/>
    <n v="24.548736462093864"/>
    <x v="5"/>
    <x v="0"/>
  </r>
  <r>
    <x v="4"/>
    <x v="27"/>
    <n v="0"/>
    <x v="5"/>
    <x v="0"/>
  </r>
  <r>
    <x v="4"/>
    <x v="28"/>
    <n v="0"/>
    <x v="5"/>
    <x v="0"/>
  </r>
  <r>
    <x v="5"/>
    <x v="20"/>
    <n v="6.859205776173285"/>
    <x v="5"/>
    <x v="0"/>
  </r>
  <r>
    <x v="5"/>
    <x v="29"/>
    <n v="24.187725631768952"/>
    <x v="5"/>
    <x v="0"/>
  </r>
  <r>
    <x v="5"/>
    <x v="30"/>
    <n v="4.6931407942238268"/>
    <x v="5"/>
    <x v="0"/>
  </r>
  <r>
    <x v="5"/>
    <x v="24"/>
    <n v="1.8050541516245486"/>
    <x v="5"/>
    <x v="0"/>
  </r>
  <r>
    <x v="5"/>
    <x v="31"/>
    <n v="1.8050541516245486"/>
    <x v="5"/>
    <x v="0"/>
  </r>
  <r>
    <x v="5"/>
    <x v="32"/>
    <n v="21.660649819494584"/>
    <x v="5"/>
    <x v="0"/>
  </r>
  <r>
    <x v="5"/>
    <x v="27"/>
    <n v="0.36101083032490977"/>
    <x v="5"/>
    <x v="0"/>
  </r>
  <r>
    <x v="5"/>
    <x v="28"/>
    <n v="0"/>
    <x v="5"/>
    <x v="0"/>
  </r>
  <r>
    <x v="5"/>
    <x v="4"/>
    <n v="38.628158844765345"/>
    <x v="5"/>
    <x v="0"/>
  </r>
  <r>
    <x v="6"/>
    <x v="33"/>
    <n v="0.72202166064981954"/>
    <x v="5"/>
    <x v="0"/>
  </r>
  <r>
    <x v="6"/>
    <x v="34"/>
    <n v="69.675090252707577"/>
    <x v="5"/>
    <x v="0"/>
  </r>
  <r>
    <x v="6"/>
    <x v="35"/>
    <n v="23.465703971119133"/>
    <x v="5"/>
    <x v="0"/>
  </r>
  <r>
    <x v="6"/>
    <x v="36"/>
    <n v="6.1371841155234659"/>
    <x v="5"/>
    <x v="0"/>
  </r>
  <r>
    <x v="6"/>
    <x v="4"/>
    <n v="0"/>
    <x v="5"/>
    <x v="0"/>
  </r>
  <r>
    <x v="6"/>
    <x v="37"/>
    <n v="9.9530685920577628"/>
    <x v="5"/>
    <x v="0"/>
  </r>
  <r>
    <x v="7"/>
    <x v="38"/>
    <n v="33.2129963898917"/>
    <x v="5"/>
    <x v="0"/>
  </r>
  <r>
    <x v="7"/>
    <x v="39"/>
    <n v="15.16245487364621"/>
    <x v="5"/>
    <x v="0"/>
  </r>
  <r>
    <x v="7"/>
    <x v="40"/>
    <n v="19.855595667870038"/>
    <x v="5"/>
    <x v="0"/>
  </r>
  <r>
    <x v="7"/>
    <x v="41"/>
    <n v="31.407942238267147"/>
    <x v="5"/>
    <x v="0"/>
  </r>
  <r>
    <x v="8"/>
    <x v="4"/>
    <n v="0.36101083032490977"/>
    <x v="5"/>
    <x v="0"/>
  </r>
  <r>
    <x v="7"/>
    <x v="42"/>
    <n v="4.0181159420289863"/>
    <x v="5"/>
    <x v="0"/>
  </r>
  <r>
    <x v="8"/>
    <x v="43"/>
    <n v="33.2129963898917"/>
    <x v="5"/>
    <x v="0"/>
  </r>
  <r>
    <x v="8"/>
    <x v="44"/>
    <n v="66.4259927797834"/>
    <x v="5"/>
    <x v="0"/>
  </r>
  <r>
    <x v="7"/>
    <x v="4"/>
    <n v="0.36101083032490977"/>
    <x v="5"/>
    <x v="0"/>
  </r>
  <r>
    <x v="9"/>
    <x v="45"/>
    <n v="4.3321299638989172"/>
    <x v="5"/>
    <x v="0"/>
  </r>
  <r>
    <x v="9"/>
    <x v="46"/>
    <n v="3.6101083032490973"/>
    <x v="5"/>
    <x v="0"/>
  </r>
  <r>
    <x v="9"/>
    <x v="47"/>
    <n v="19.855595667870038"/>
    <x v="5"/>
    <x v="0"/>
  </r>
  <r>
    <x v="9"/>
    <x v="48"/>
    <n v="6.1371841155234659"/>
    <x v="5"/>
    <x v="0"/>
  </r>
  <r>
    <x v="9"/>
    <x v="49"/>
    <n v="4.3321299638989172"/>
    <x v="5"/>
    <x v="0"/>
  </r>
  <r>
    <x v="9"/>
    <x v="50"/>
    <n v="2.8880866425992782"/>
    <x v="5"/>
    <x v="0"/>
  </r>
  <r>
    <x v="9"/>
    <x v="51"/>
    <n v="2.8880866425992782"/>
    <x v="5"/>
    <x v="0"/>
  </r>
  <r>
    <x v="9"/>
    <x v="52"/>
    <n v="2.1660649819494586"/>
    <x v="5"/>
    <x v="0"/>
  </r>
  <r>
    <x v="9"/>
    <x v="53"/>
    <n v="2.8880866425992782"/>
    <x v="5"/>
    <x v="0"/>
  </r>
  <r>
    <x v="9"/>
    <x v="54"/>
    <n v="9.025270758122744"/>
    <x v="5"/>
    <x v="0"/>
  </r>
  <r>
    <x v="9"/>
    <x v="4"/>
    <n v="41.877256317689529"/>
    <x v="5"/>
    <x v="0"/>
  </r>
  <r>
    <x v="9"/>
    <x v="55"/>
    <n v="4.5056935817805366"/>
    <x v="5"/>
    <x v="0"/>
  </r>
  <r>
    <x v="4"/>
    <x v="20"/>
    <n v="13.656387665198238"/>
    <x v="6"/>
    <x v="0"/>
  </r>
  <r>
    <x v="4"/>
    <x v="21"/>
    <n v="33.480176211453745"/>
    <x v="6"/>
    <x v="0"/>
  </r>
  <r>
    <x v="4"/>
    <x v="22"/>
    <n v="33.039647577092509"/>
    <x v="6"/>
    <x v="0"/>
  </r>
  <r>
    <x v="4"/>
    <x v="23"/>
    <n v="5.286343612334802"/>
    <x v="6"/>
    <x v="0"/>
  </r>
  <r>
    <x v="4"/>
    <x v="24"/>
    <n v="4.4052863436123344"/>
    <x v="6"/>
    <x v="0"/>
  </r>
  <r>
    <x v="4"/>
    <x v="25"/>
    <n v="0"/>
    <x v="6"/>
    <x v="0"/>
  </r>
  <r>
    <x v="4"/>
    <x v="26"/>
    <n v="10.13215859030837"/>
    <x v="6"/>
    <x v="0"/>
  </r>
  <r>
    <x v="4"/>
    <x v="27"/>
    <n v="0"/>
    <x v="6"/>
    <x v="0"/>
  </r>
  <r>
    <x v="4"/>
    <x v="28"/>
    <n v="0"/>
    <x v="6"/>
    <x v="0"/>
  </r>
  <r>
    <x v="5"/>
    <x v="20"/>
    <n v="13.656387665198238"/>
    <x v="6"/>
    <x v="0"/>
  </r>
  <r>
    <x v="5"/>
    <x v="29"/>
    <n v="34.801762114537446"/>
    <x v="6"/>
    <x v="0"/>
  </r>
  <r>
    <x v="5"/>
    <x v="30"/>
    <n v="4.8458149779735686"/>
    <x v="6"/>
    <x v="0"/>
  </r>
  <r>
    <x v="5"/>
    <x v="24"/>
    <n v="1.7621145374449338"/>
    <x v="6"/>
    <x v="0"/>
  </r>
  <r>
    <x v="5"/>
    <x v="31"/>
    <n v="0.44052863436123346"/>
    <x v="6"/>
    <x v="0"/>
  </r>
  <r>
    <x v="5"/>
    <x v="32"/>
    <n v="9.6916299559471373"/>
    <x v="6"/>
    <x v="0"/>
  </r>
  <r>
    <x v="5"/>
    <x v="27"/>
    <n v="0"/>
    <x v="6"/>
    <x v="0"/>
  </r>
  <r>
    <x v="5"/>
    <x v="28"/>
    <n v="0"/>
    <x v="6"/>
    <x v="0"/>
  </r>
  <r>
    <x v="5"/>
    <x v="4"/>
    <n v="34.801762114537446"/>
    <x v="6"/>
    <x v="0"/>
  </r>
  <r>
    <x v="6"/>
    <x v="33"/>
    <n v="1.7621145374449338"/>
    <x v="6"/>
    <x v="0"/>
  </r>
  <r>
    <x v="6"/>
    <x v="34"/>
    <n v="55.506607929515418"/>
    <x v="6"/>
    <x v="0"/>
  </r>
  <r>
    <x v="6"/>
    <x v="35"/>
    <n v="32.59911894273128"/>
    <x v="6"/>
    <x v="0"/>
  </r>
  <r>
    <x v="6"/>
    <x v="36"/>
    <n v="10.13215859030837"/>
    <x v="6"/>
    <x v="0"/>
  </r>
  <r>
    <x v="6"/>
    <x v="4"/>
    <n v="0"/>
    <x v="6"/>
    <x v="0"/>
  </r>
  <r>
    <x v="6"/>
    <x v="37"/>
    <n v="11.876651982378855"/>
    <x v="6"/>
    <x v="0"/>
  </r>
  <r>
    <x v="7"/>
    <x v="38"/>
    <n v="30.837004405286343"/>
    <x v="6"/>
    <x v="0"/>
  </r>
  <r>
    <x v="7"/>
    <x v="39"/>
    <n v="18.061674008810574"/>
    <x v="6"/>
    <x v="0"/>
  </r>
  <r>
    <x v="7"/>
    <x v="40"/>
    <n v="18.942731277533039"/>
    <x v="6"/>
    <x v="0"/>
  </r>
  <r>
    <x v="7"/>
    <x v="41"/>
    <n v="32.158590308370044"/>
    <x v="6"/>
    <x v="0"/>
  </r>
  <r>
    <x v="8"/>
    <x v="4"/>
    <n v="0"/>
    <x v="6"/>
    <x v="0"/>
  </r>
  <r>
    <x v="7"/>
    <x v="42"/>
    <n v="3.8105726872246701"/>
    <x v="6"/>
    <x v="0"/>
  </r>
  <r>
    <x v="8"/>
    <x v="43"/>
    <n v="30.837004405286343"/>
    <x v="6"/>
    <x v="0"/>
  </r>
  <r>
    <x v="8"/>
    <x v="44"/>
    <n v="69.162995594713649"/>
    <x v="6"/>
    <x v="0"/>
  </r>
  <r>
    <x v="7"/>
    <x v="4"/>
    <n v="0"/>
    <x v="6"/>
    <x v="0"/>
  </r>
  <r>
    <x v="9"/>
    <x v="45"/>
    <n v="1.7621145374449338"/>
    <x v="6"/>
    <x v="0"/>
  </r>
  <r>
    <x v="9"/>
    <x v="46"/>
    <n v="7.4889867841409687"/>
    <x v="6"/>
    <x v="0"/>
  </r>
  <r>
    <x v="9"/>
    <x v="47"/>
    <n v="23.788546255506606"/>
    <x v="6"/>
    <x v="0"/>
  </r>
  <r>
    <x v="9"/>
    <x v="48"/>
    <n v="5.286343612334802"/>
    <x v="6"/>
    <x v="0"/>
  </r>
  <r>
    <x v="9"/>
    <x v="49"/>
    <n v="3.9647577092511015"/>
    <x v="6"/>
    <x v="0"/>
  </r>
  <r>
    <x v="9"/>
    <x v="50"/>
    <n v="3.0837004405286343"/>
    <x v="6"/>
    <x v="0"/>
  </r>
  <r>
    <x v="9"/>
    <x v="51"/>
    <n v="1.7621145374449338"/>
    <x v="6"/>
    <x v="0"/>
  </r>
  <r>
    <x v="9"/>
    <x v="52"/>
    <n v="2.643171806167401"/>
    <x v="6"/>
    <x v="0"/>
  </r>
  <r>
    <x v="9"/>
    <x v="53"/>
    <n v="4.4052863436123344"/>
    <x v="6"/>
    <x v="0"/>
  </r>
  <r>
    <x v="9"/>
    <x v="54"/>
    <n v="6.607929515418502"/>
    <x v="6"/>
    <x v="0"/>
  </r>
  <r>
    <x v="9"/>
    <x v="4"/>
    <n v="39.207048458149778"/>
    <x v="6"/>
    <x v="0"/>
  </r>
  <r>
    <x v="9"/>
    <x v="55"/>
    <n v="4.0247584541062826"/>
    <x v="6"/>
    <x v="0"/>
  </r>
  <r>
    <x v="4"/>
    <x v="20"/>
    <n v="9.4224924012158056"/>
    <x v="7"/>
    <x v="0"/>
  </r>
  <r>
    <x v="4"/>
    <x v="21"/>
    <n v="44.072948328267479"/>
    <x v="7"/>
    <x v="0"/>
  </r>
  <r>
    <x v="4"/>
    <x v="22"/>
    <n v="24.620060790273556"/>
    <x v="7"/>
    <x v="0"/>
  </r>
  <r>
    <x v="4"/>
    <x v="23"/>
    <n v="6.9908814589665651"/>
    <x v="7"/>
    <x v="0"/>
  </r>
  <r>
    <x v="4"/>
    <x v="24"/>
    <n v="1.8237082066869301"/>
    <x v="7"/>
    <x v="0"/>
  </r>
  <r>
    <x v="4"/>
    <x v="25"/>
    <n v="0.91185410334346506"/>
    <x v="7"/>
    <x v="0"/>
  </r>
  <r>
    <x v="4"/>
    <x v="26"/>
    <n v="11.550151975683891"/>
    <x v="7"/>
    <x v="0"/>
  </r>
  <r>
    <x v="4"/>
    <x v="27"/>
    <n v="0.303951367781155"/>
    <x v="7"/>
    <x v="0"/>
  </r>
  <r>
    <x v="4"/>
    <x v="28"/>
    <n v="0.303951367781155"/>
    <x v="7"/>
    <x v="0"/>
  </r>
  <r>
    <x v="5"/>
    <x v="20"/>
    <n v="13.069908814589665"/>
    <x v="7"/>
    <x v="0"/>
  </r>
  <r>
    <x v="5"/>
    <x v="29"/>
    <n v="31.306990881458965"/>
    <x v="7"/>
    <x v="0"/>
  </r>
  <r>
    <x v="5"/>
    <x v="30"/>
    <n v="2.43161094224924"/>
    <x v="7"/>
    <x v="0"/>
  </r>
  <r>
    <x v="5"/>
    <x v="24"/>
    <n v="1.5197568389057752"/>
    <x v="7"/>
    <x v="0"/>
  </r>
  <r>
    <x v="5"/>
    <x v="31"/>
    <n v="0"/>
    <x v="7"/>
    <x v="0"/>
  </r>
  <r>
    <x v="5"/>
    <x v="32"/>
    <n v="8.8145896656534948"/>
    <x v="7"/>
    <x v="0"/>
  </r>
  <r>
    <x v="5"/>
    <x v="27"/>
    <n v="0.60790273556231"/>
    <x v="7"/>
    <x v="0"/>
  </r>
  <r>
    <x v="5"/>
    <x v="28"/>
    <n v="0.60790273556231"/>
    <x v="7"/>
    <x v="0"/>
  </r>
  <r>
    <x v="5"/>
    <x v="4"/>
    <n v="41.641337386018236"/>
    <x v="7"/>
    <x v="0"/>
  </r>
  <r>
    <x v="6"/>
    <x v="33"/>
    <n v="0.91185410334346506"/>
    <x v="7"/>
    <x v="0"/>
  </r>
  <r>
    <x v="6"/>
    <x v="34"/>
    <n v="72.948328267477208"/>
    <x v="7"/>
    <x v="0"/>
  </r>
  <r>
    <x v="6"/>
    <x v="35"/>
    <n v="22.796352583586625"/>
    <x v="7"/>
    <x v="0"/>
  </r>
  <r>
    <x v="6"/>
    <x v="36"/>
    <n v="3.3434650455927053"/>
    <x v="7"/>
    <x v="0"/>
  </r>
  <r>
    <x v="6"/>
    <x v="4"/>
    <n v="0"/>
    <x v="7"/>
    <x v="0"/>
  </r>
  <r>
    <x v="6"/>
    <x v="37"/>
    <n v="9.1702127659574408"/>
    <x v="7"/>
    <x v="0"/>
  </r>
  <r>
    <x v="7"/>
    <x v="38"/>
    <n v="37.689969604863222"/>
    <x v="7"/>
    <x v="0"/>
  </r>
  <r>
    <x v="7"/>
    <x v="39"/>
    <n v="18.844984802431611"/>
    <x v="7"/>
    <x v="0"/>
  </r>
  <r>
    <x v="7"/>
    <x v="40"/>
    <n v="16.413373860182372"/>
    <x v="7"/>
    <x v="0"/>
  </r>
  <r>
    <x v="7"/>
    <x v="41"/>
    <n v="26.747720364741642"/>
    <x v="7"/>
    <x v="0"/>
  </r>
  <r>
    <x v="8"/>
    <x v="4"/>
    <n v="0.303951367781155"/>
    <x v="7"/>
    <x v="0"/>
  </r>
  <r>
    <x v="7"/>
    <x v="42"/>
    <n v="3.0945121951219479"/>
    <x v="7"/>
    <x v="0"/>
  </r>
  <r>
    <x v="8"/>
    <x v="43"/>
    <n v="37.689969604863222"/>
    <x v="7"/>
    <x v="0"/>
  </r>
  <r>
    <x v="8"/>
    <x v="44"/>
    <n v="62.006079027355625"/>
    <x v="7"/>
    <x v="0"/>
  </r>
  <r>
    <x v="7"/>
    <x v="4"/>
    <n v="0.303951367781155"/>
    <x v="7"/>
    <x v="0"/>
  </r>
  <r>
    <x v="9"/>
    <x v="45"/>
    <n v="2.43161094224924"/>
    <x v="7"/>
    <x v="0"/>
  </r>
  <r>
    <x v="9"/>
    <x v="46"/>
    <n v="4.2553191489361701"/>
    <x v="7"/>
    <x v="0"/>
  </r>
  <r>
    <x v="9"/>
    <x v="47"/>
    <n v="14.285714285714286"/>
    <x v="7"/>
    <x v="0"/>
  </r>
  <r>
    <x v="9"/>
    <x v="48"/>
    <n v="6.3829787234042552"/>
    <x v="7"/>
    <x v="0"/>
  </r>
  <r>
    <x v="9"/>
    <x v="49"/>
    <n v="3.3434650455927053"/>
    <x v="7"/>
    <x v="0"/>
  </r>
  <r>
    <x v="9"/>
    <x v="50"/>
    <n v="2.735562310030395"/>
    <x v="7"/>
    <x v="0"/>
  </r>
  <r>
    <x v="9"/>
    <x v="51"/>
    <n v="1.8237082066869301"/>
    <x v="7"/>
    <x v="0"/>
  </r>
  <r>
    <x v="9"/>
    <x v="52"/>
    <n v="2.43161094224924"/>
    <x v="7"/>
    <x v="0"/>
  </r>
  <r>
    <x v="9"/>
    <x v="53"/>
    <n v="4.2553191489361701"/>
    <x v="7"/>
    <x v="0"/>
  </r>
  <r>
    <x v="9"/>
    <x v="54"/>
    <n v="11.246200607902736"/>
    <x v="7"/>
    <x v="0"/>
  </r>
  <r>
    <x v="9"/>
    <x v="4"/>
    <n v="46.808510638297875"/>
    <x v="7"/>
    <x v="0"/>
  </r>
  <r>
    <x v="9"/>
    <x v="55"/>
    <n v="5.9838095238095237"/>
    <x v="7"/>
    <x v="0"/>
  </r>
  <r>
    <x v="4"/>
    <x v="20"/>
    <n v="8.4210526315789469"/>
    <x v="8"/>
    <x v="0"/>
  </r>
  <r>
    <x v="4"/>
    <x v="21"/>
    <n v="41.403508771929822"/>
    <x v="8"/>
    <x v="0"/>
  </r>
  <r>
    <x v="4"/>
    <x v="22"/>
    <n v="23.508771929824562"/>
    <x v="8"/>
    <x v="0"/>
  </r>
  <r>
    <x v="4"/>
    <x v="23"/>
    <n v="10.175438596491228"/>
    <x v="8"/>
    <x v="0"/>
  </r>
  <r>
    <x v="4"/>
    <x v="24"/>
    <n v="8.4210526315789469"/>
    <x v="8"/>
    <x v="0"/>
  </r>
  <r>
    <x v="4"/>
    <x v="25"/>
    <n v="0"/>
    <x v="8"/>
    <x v="0"/>
  </r>
  <r>
    <x v="4"/>
    <x v="26"/>
    <n v="8.0701754385964914"/>
    <x v="8"/>
    <x v="0"/>
  </r>
  <r>
    <x v="4"/>
    <x v="27"/>
    <n v="0"/>
    <x v="8"/>
    <x v="0"/>
  </r>
  <r>
    <x v="4"/>
    <x v="28"/>
    <n v="0"/>
    <x v="8"/>
    <x v="0"/>
  </r>
  <r>
    <x v="5"/>
    <x v="20"/>
    <n v="10.175438596491228"/>
    <x v="8"/>
    <x v="0"/>
  </r>
  <r>
    <x v="5"/>
    <x v="29"/>
    <n v="25.263157894736842"/>
    <x v="8"/>
    <x v="0"/>
  </r>
  <r>
    <x v="5"/>
    <x v="30"/>
    <n v="3.8596491228070176"/>
    <x v="8"/>
    <x v="0"/>
  </r>
  <r>
    <x v="5"/>
    <x v="24"/>
    <n v="3.8596491228070176"/>
    <x v="8"/>
    <x v="0"/>
  </r>
  <r>
    <x v="5"/>
    <x v="31"/>
    <n v="0"/>
    <x v="8"/>
    <x v="0"/>
  </r>
  <r>
    <x v="5"/>
    <x v="32"/>
    <n v="7.3684210526315788"/>
    <x v="8"/>
    <x v="0"/>
  </r>
  <r>
    <x v="5"/>
    <x v="27"/>
    <n v="1.0526315789473684"/>
    <x v="8"/>
    <x v="0"/>
  </r>
  <r>
    <x v="5"/>
    <x v="28"/>
    <n v="0.70175438596491224"/>
    <x v="8"/>
    <x v="0"/>
  </r>
  <r>
    <x v="5"/>
    <x v="4"/>
    <n v="47.719298245614034"/>
    <x v="8"/>
    <x v="0"/>
  </r>
  <r>
    <x v="6"/>
    <x v="33"/>
    <n v="0.70175438596491224"/>
    <x v="8"/>
    <x v="0"/>
  </r>
  <r>
    <x v="6"/>
    <x v="34"/>
    <n v="76.84210526315789"/>
    <x v="8"/>
    <x v="0"/>
  </r>
  <r>
    <x v="6"/>
    <x v="35"/>
    <n v="19.298245614035089"/>
    <x v="8"/>
    <x v="0"/>
  </r>
  <r>
    <x v="6"/>
    <x v="36"/>
    <n v="3.1578947368421053"/>
    <x v="8"/>
    <x v="0"/>
  </r>
  <r>
    <x v="6"/>
    <x v="4"/>
    <n v="0"/>
    <x v="8"/>
    <x v="0"/>
  </r>
  <r>
    <x v="6"/>
    <x v="37"/>
    <n v="8.92631578947368"/>
    <x v="8"/>
    <x v="0"/>
  </r>
  <r>
    <x v="7"/>
    <x v="38"/>
    <n v="40.701754385964911"/>
    <x v="8"/>
    <x v="0"/>
  </r>
  <r>
    <x v="7"/>
    <x v="39"/>
    <n v="18.94736842105263"/>
    <x v="8"/>
    <x v="0"/>
  </r>
  <r>
    <x v="7"/>
    <x v="40"/>
    <n v="15.789473684210526"/>
    <x v="8"/>
    <x v="0"/>
  </r>
  <r>
    <x v="7"/>
    <x v="41"/>
    <n v="24.561403508771932"/>
    <x v="8"/>
    <x v="0"/>
  </r>
  <r>
    <x v="8"/>
    <x v="4"/>
    <n v="0"/>
    <x v="8"/>
    <x v="0"/>
  </r>
  <r>
    <x v="7"/>
    <x v="42"/>
    <n v="2.4912280701754397"/>
    <x v="8"/>
    <x v="0"/>
  </r>
  <r>
    <x v="8"/>
    <x v="43"/>
    <n v="40.701754385964911"/>
    <x v="8"/>
    <x v="0"/>
  </r>
  <r>
    <x v="8"/>
    <x v="44"/>
    <n v="59.298245614035089"/>
    <x v="8"/>
    <x v="0"/>
  </r>
  <r>
    <x v="7"/>
    <x v="4"/>
    <n v="0"/>
    <x v="8"/>
    <x v="0"/>
  </r>
  <r>
    <x v="9"/>
    <x v="45"/>
    <n v="2.1052631578947367"/>
    <x v="8"/>
    <x v="0"/>
  </r>
  <r>
    <x v="9"/>
    <x v="46"/>
    <n v="4.9122807017543861"/>
    <x v="8"/>
    <x v="0"/>
  </r>
  <r>
    <x v="9"/>
    <x v="47"/>
    <n v="15.087719298245615"/>
    <x v="8"/>
    <x v="0"/>
  </r>
  <r>
    <x v="9"/>
    <x v="48"/>
    <n v="7.0175438596491224"/>
    <x v="8"/>
    <x v="0"/>
  </r>
  <r>
    <x v="9"/>
    <x v="49"/>
    <n v="2.807017543859649"/>
    <x v="8"/>
    <x v="0"/>
  </r>
  <r>
    <x v="9"/>
    <x v="50"/>
    <n v="2.807017543859649"/>
    <x v="8"/>
    <x v="0"/>
  </r>
  <r>
    <x v="9"/>
    <x v="51"/>
    <n v="1.4035087719298245"/>
    <x v="8"/>
    <x v="0"/>
  </r>
  <r>
    <x v="9"/>
    <x v="52"/>
    <n v="2.1052631578947367"/>
    <x v="8"/>
    <x v="0"/>
  </r>
  <r>
    <x v="9"/>
    <x v="53"/>
    <n v="4.9122807017543861"/>
    <x v="8"/>
    <x v="0"/>
  </r>
  <r>
    <x v="9"/>
    <x v="54"/>
    <n v="5.9649122807017543"/>
    <x v="8"/>
    <x v="0"/>
  </r>
  <r>
    <x v="9"/>
    <x v="4"/>
    <n v="50.877192982456137"/>
    <x v="8"/>
    <x v="0"/>
  </r>
  <r>
    <x v="9"/>
    <x v="55"/>
    <n v="4.7333333333333334"/>
    <x v="8"/>
    <x v="0"/>
  </r>
  <r>
    <x v="4"/>
    <x v="20"/>
    <n v="9.6952908587257625"/>
    <x v="9"/>
    <x v="0"/>
  </r>
  <r>
    <x v="4"/>
    <x v="21"/>
    <n v="29.085872576177284"/>
    <x v="9"/>
    <x v="0"/>
  </r>
  <r>
    <x v="4"/>
    <x v="22"/>
    <n v="42.936288088642662"/>
    <x v="9"/>
    <x v="0"/>
  </r>
  <r>
    <x v="4"/>
    <x v="23"/>
    <n v="1.9390581717451523"/>
    <x v="9"/>
    <x v="0"/>
  </r>
  <r>
    <x v="4"/>
    <x v="24"/>
    <n v="10.249307479224377"/>
    <x v="9"/>
    <x v="0"/>
  </r>
  <r>
    <x v="4"/>
    <x v="25"/>
    <n v="1.6620498614958448"/>
    <x v="9"/>
    <x v="0"/>
  </r>
  <r>
    <x v="4"/>
    <x v="26"/>
    <n v="4.43213296398892"/>
    <x v="9"/>
    <x v="0"/>
  </r>
  <r>
    <x v="4"/>
    <x v="27"/>
    <n v="0"/>
    <x v="9"/>
    <x v="0"/>
  </r>
  <r>
    <x v="4"/>
    <x v="28"/>
    <n v="0"/>
    <x v="9"/>
    <x v="0"/>
  </r>
  <r>
    <x v="5"/>
    <x v="20"/>
    <n v="4.7091412742382275"/>
    <x v="9"/>
    <x v="0"/>
  </r>
  <r>
    <x v="5"/>
    <x v="29"/>
    <n v="30.470914127423821"/>
    <x v="9"/>
    <x v="0"/>
  </r>
  <r>
    <x v="5"/>
    <x v="30"/>
    <n v="0.83102493074792239"/>
    <x v="9"/>
    <x v="0"/>
  </r>
  <r>
    <x v="5"/>
    <x v="24"/>
    <n v="2.4930747922437675"/>
    <x v="9"/>
    <x v="0"/>
  </r>
  <r>
    <x v="5"/>
    <x v="31"/>
    <n v="1.6620498614958448"/>
    <x v="9"/>
    <x v="0"/>
  </r>
  <r>
    <x v="5"/>
    <x v="32"/>
    <n v="1.9390581717451523"/>
    <x v="9"/>
    <x v="0"/>
  </r>
  <r>
    <x v="5"/>
    <x v="27"/>
    <n v="0.554016620498615"/>
    <x v="9"/>
    <x v="0"/>
  </r>
  <r>
    <x v="5"/>
    <x v="28"/>
    <n v="0.2770083102493075"/>
    <x v="9"/>
    <x v="0"/>
  </r>
  <r>
    <x v="5"/>
    <x v="4"/>
    <n v="57.063711911357338"/>
    <x v="9"/>
    <x v="0"/>
  </r>
  <r>
    <x v="6"/>
    <x v="33"/>
    <n v="1.3850415512465375"/>
    <x v="9"/>
    <x v="0"/>
  </r>
  <r>
    <x v="6"/>
    <x v="34"/>
    <n v="50.692520775623265"/>
    <x v="9"/>
    <x v="0"/>
  </r>
  <r>
    <x v="6"/>
    <x v="35"/>
    <n v="42.382271468144047"/>
    <x v="9"/>
    <x v="0"/>
  </r>
  <r>
    <x v="6"/>
    <x v="36"/>
    <n v="5.54016620498615"/>
    <x v="9"/>
    <x v="0"/>
  </r>
  <r>
    <x v="6"/>
    <x v="4"/>
    <n v="0"/>
    <x v="9"/>
    <x v="0"/>
  </r>
  <r>
    <x v="6"/>
    <x v="37"/>
    <n v="10.193905817174523"/>
    <x v="9"/>
    <x v="0"/>
  </r>
  <r>
    <x v="7"/>
    <x v="38"/>
    <n v="54.016620498614955"/>
    <x v="9"/>
    <x v="0"/>
  </r>
  <r>
    <x v="7"/>
    <x v="39"/>
    <n v="11.911357340720222"/>
    <x v="9"/>
    <x v="0"/>
  </r>
  <r>
    <x v="7"/>
    <x v="40"/>
    <n v="14.681440443213296"/>
    <x v="9"/>
    <x v="0"/>
  </r>
  <r>
    <x v="7"/>
    <x v="41"/>
    <n v="19.390581717451525"/>
    <x v="9"/>
    <x v="0"/>
  </r>
  <r>
    <x v="8"/>
    <x v="4"/>
    <n v="0"/>
    <x v="9"/>
    <x v="0"/>
  </r>
  <r>
    <x v="7"/>
    <x v="42"/>
    <n v="2.8310249307479221"/>
    <x v="9"/>
    <x v="0"/>
  </r>
  <r>
    <x v="8"/>
    <x v="43"/>
    <n v="54.016620498614955"/>
    <x v="9"/>
    <x v="0"/>
  </r>
  <r>
    <x v="8"/>
    <x v="44"/>
    <n v="45.983379501385045"/>
    <x v="9"/>
    <x v="0"/>
  </r>
  <r>
    <x v="7"/>
    <x v="4"/>
    <n v="0"/>
    <x v="9"/>
    <x v="0"/>
  </r>
  <r>
    <x v="9"/>
    <x v="45"/>
    <n v="3.3240997229916895"/>
    <x v="9"/>
    <x v="0"/>
  </r>
  <r>
    <x v="9"/>
    <x v="46"/>
    <n v="4.986149584487535"/>
    <x v="9"/>
    <x v="0"/>
  </r>
  <r>
    <x v="9"/>
    <x v="47"/>
    <n v="12.465373961218837"/>
    <x v="9"/>
    <x v="0"/>
  </r>
  <r>
    <x v="9"/>
    <x v="48"/>
    <n v="5.54016620498615"/>
    <x v="9"/>
    <x v="0"/>
  </r>
  <r>
    <x v="9"/>
    <x v="49"/>
    <n v="2.770083102493075"/>
    <x v="9"/>
    <x v="0"/>
  </r>
  <r>
    <x v="9"/>
    <x v="50"/>
    <n v="0.83102493074792239"/>
    <x v="9"/>
    <x v="0"/>
  </r>
  <r>
    <x v="9"/>
    <x v="51"/>
    <n v="2.770083102493075"/>
    <x v="9"/>
    <x v="0"/>
  </r>
  <r>
    <x v="9"/>
    <x v="52"/>
    <n v="2.21606648199446"/>
    <x v="9"/>
    <x v="0"/>
  </r>
  <r>
    <x v="9"/>
    <x v="53"/>
    <n v="3.0470914127423825"/>
    <x v="9"/>
    <x v="0"/>
  </r>
  <r>
    <x v="9"/>
    <x v="54"/>
    <n v="4.43213296398892"/>
    <x v="9"/>
    <x v="0"/>
  </r>
  <r>
    <x v="9"/>
    <x v="4"/>
    <n v="57.617728531855953"/>
    <x v="9"/>
    <x v="0"/>
  </r>
  <r>
    <x v="9"/>
    <x v="55"/>
    <n v="3.8790849673202619"/>
    <x v="9"/>
    <x v="0"/>
  </r>
  <r>
    <x v="4"/>
    <x v="20"/>
    <n v="3.2388663967611335"/>
    <x v="10"/>
    <x v="0"/>
  </r>
  <r>
    <x v="4"/>
    <x v="21"/>
    <n v="10.526315789473685"/>
    <x v="10"/>
    <x v="0"/>
  </r>
  <r>
    <x v="4"/>
    <x v="22"/>
    <n v="27.530364372469634"/>
    <x v="10"/>
    <x v="0"/>
  </r>
  <r>
    <x v="4"/>
    <x v="23"/>
    <n v="6.0728744939271255"/>
    <x v="10"/>
    <x v="0"/>
  </r>
  <r>
    <x v="4"/>
    <x v="24"/>
    <n v="31.983805668016196"/>
    <x v="10"/>
    <x v="0"/>
  </r>
  <r>
    <x v="4"/>
    <x v="25"/>
    <n v="4.8582995951417001"/>
    <x v="10"/>
    <x v="0"/>
  </r>
  <r>
    <x v="4"/>
    <x v="26"/>
    <n v="13.765182186234817"/>
    <x v="10"/>
    <x v="0"/>
  </r>
  <r>
    <x v="4"/>
    <x v="27"/>
    <n v="1.214574898785425"/>
    <x v="10"/>
    <x v="0"/>
  </r>
  <r>
    <x v="4"/>
    <x v="28"/>
    <n v="0.80971659919028338"/>
    <x v="10"/>
    <x v="0"/>
  </r>
  <r>
    <x v="5"/>
    <x v="20"/>
    <n v="4.8582995951417001"/>
    <x v="10"/>
    <x v="0"/>
  </r>
  <r>
    <x v="5"/>
    <x v="29"/>
    <n v="17.004048582995953"/>
    <x v="10"/>
    <x v="0"/>
  </r>
  <r>
    <x v="5"/>
    <x v="30"/>
    <n v="2.42914979757085"/>
    <x v="10"/>
    <x v="0"/>
  </r>
  <r>
    <x v="5"/>
    <x v="24"/>
    <n v="8.5020242914979764"/>
    <x v="10"/>
    <x v="0"/>
  </r>
  <r>
    <x v="5"/>
    <x v="31"/>
    <n v="2.834008097165992"/>
    <x v="10"/>
    <x v="0"/>
  </r>
  <r>
    <x v="5"/>
    <x v="32"/>
    <n v="3.6437246963562755"/>
    <x v="10"/>
    <x v="0"/>
  </r>
  <r>
    <x v="5"/>
    <x v="27"/>
    <n v="0"/>
    <x v="10"/>
    <x v="0"/>
  </r>
  <r>
    <x v="5"/>
    <x v="28"/>
    <n v="0.40485829959514169"/>
    <x v="10"/>
    <x v="0"/>
  </r>
  <r>
    <x v="5"/>
    <x v="4"/>
    <n v="60.323886639676111"/>
    <x v="10"/>
    <x v="0"/>
  </r>
  <r>
    <x v="6"/>
    <x v="33"/>
    <n v="3.2388663967611335"/>
    <x v="10"/>
    <x v="0"/>
  </r>
  <r>
    <x v="6"/>
    <x v="34"/>
    <n v="63.157894736842103"/>
    <x v="10"/>
    <x v="0"/>
  </r>
  <r>
    <x v="6"/>
    <x v="35"/>
    <n v="27.935222672064778"/>
    <x v="10"/>
    <x v="0"/>
  </r>
  <r>
    <x v="6"/>
    <x v="36"/>
    <n v="5.668016194331984"/>
    <x v="10"/>
    <x v="0"/>
  </r>
  <r>
    <x v="6"/>
    <x v="4"/>
    <n v="0"/>
    <x v="10"/>
    <x v="0"/>
  </r>
  <r>
    <x v="6"/>
    <x v="37"/>
    <n v="9.5263157894736814"/>
    <x v="10"/>
    <x v="0"/>
  </r>
  <r>
    <x v="7"/>
    <x v="38"/>
    <n v="58.299595141700408"/>
    <x v="10"/>
    <x v="0"/>
  </r>
  <r>
    <x v="7"/>
    <x v="39"/>
    <n v="11.740890688259109"/>
    <x v="10"/>
    <x v="0"/>
  </r>
  <r>
    <x v="7"/>
    <x v="40"/>
    <n v="6.4777327935222671"/>
    <x v="10"/>
    <x v="0"/>
  </r>
  <r>
    <x v="7"/>
    <x v="41"/>
    <n v="23.076923076923077"/>
    <x v="10"/>
    <x v="0"/>
  </r>
  <r>
    <x v="8"/>
    <x v="4"/>
    <n v="0.40485829959514169"/>
    <x v="10"/>
    <x v="0"/>
  </r>
  <r>
    <x v="7"/>
    <x v="42"/>
    <n v="3.0650406504065035"/>
    <x v="10"/>
    <x v="0"/>
  </r>
  <r>
    <x v="8"/>
    <x v="43"/>
    <n v="58.299595141700408"/>
    <x v="10"/>
    <x v="0"/>
  </r>
  <r>
    <x v="8"/>
    <x v="44"/>
    <n v="41.295546558704451"/>
    <x v="10"/>
    <x v="0"/>
  </r>
  <r>
    <x v="7"/>
    <x v="4"/>
    <n v="0.40485829959514169"/>
    <x v="10"/>
    <x v="0"/>
  </r>
  <r>
    <x v="9"/>
    <x v="45"/>
    <n v="3.6437246963562755"/>
    <x v="10"/>
    <x v="0"/>
  </r>
  <r>
    <x v="9"/>
    <x v="46"/>
    <n v="4.8582995951417001"/>
    <x v="10"/>
    <x v="0"/>
  </r>
  <r>
    <x v="9"/>
    <x v="47"/>
    <n v="12.550607287449393"/>
    <x v="10"/>
    <x v="0"/>
  </r>
  <r>
    <x v="9"/>
    <x v="48"/>
    <n v="2.834008097165992"/>
    <x v="10"/>
    <x v="0"/>
  </r>
  <r>
    <x v="9"/>
    <x v="49"/>
    <n v="2.42914979757085"/>
    <x v="10"/>
    <x v="0"/>
  </r>
  <r>
    <x v="9"/>
    <x v="50"/>
    <n v="3.2388663967611335"/>
    <x v="10"/>
    <x v="0"/>
  </r>
  <r>
    <x v="9"/>
    <x v="51"/>
    <n v="1.214574898785425"/>
    <x v="10"/>
    <x v="0"/>
  </r>
  <r>
    <x v="9"/>
    <x v="52"/>
    <n v="0"/>
    <x v="10"/>
    <x v="0"/>
  </r>
  <r>
    <x v="9"/>
    <x v="53"/>
    <n v="3.2388663967611335"/>
    <x v="10"/>
    <x v="0"/>
  </r>
  <r>
    <x v="9"/>
    <x v="54"/>
    <n v="3.6437246963562755"/>
    <x v="10"/>
    <x v="0"/>
  </r>
  <r>
    <x v="9"/>
    <x v="4"/>
    <n v="62.348178137651821"/>
    <x v="10"/>
    <x v="0"/>
  </r>
  <r>
    <x v="9"/>
    <x v="55"/>
    <n v="3.5071684587813614"/>
    <x v="10"/>
    <x v="0"/>
  </r>
  <r>
    <x v="4"/>
    <x v="20"/>
    <n v="4.838709677419355"/>
    <x v="11"/>
    <x v="0"/>
  </r>
  <r>
    <x v="4"/>
    <x v="21"/>
    <n v="28.629032258064516"/>
    <x v="11"/>
    <x v="0"/>
  </r>
  <r>
    <x v="4"/>
    <x v="22"/>
    <n v="41.532258064516128"/>
    <x v="11"/>
    <x v="0"/>
  </r>
  <r>
    <x v="4"/>
    <x v="23"/>
    <n v="1.6129032258064515"/>
    <x v="11"/>
    <x v="0"/>
  </r>
  <r>
    <x v="4"/>
    <x v="24"/>
    <n v="21.774193548387096"/>
    <x v="11"/>
    <x v="0"/>
  </r>
  <r>
    <x v="4"/>
    <x v="25"/>
    <n v="0.40322580645161288"/>
    <x v="11"/>
    <x v="0"/>
  </r>
  <r>
    <x v="4"/>
    <x v="26"/>
    <n v="1.2096774193548387"/>
    <x v="11"/>
    <x v="0"/>
  </r>
  <r>
    <x v="4"/>
    <x v="27"/>
    <n v="0"/>
    <x v="11"/>
    <x v="0"/>
  </r>
  <r>
    <x v="4"/>
    <x v="28"/>
    <n v="0"/>
    <x v="11"/>
    <x v="0"/>
  </r>
  <r>
    <x v="5"/>
    <x v="20"/>
    <n v="5.645161290322581"/>
    <x v="11"/>
    <x v="0"/>
  </r>
  <r>
    <x v="5"/>
    <x v="29"/>
    <n v="35.08064516129032"/>
    <x v="11"/>
    <x v="0"/>
  </r>
  <r>
    <x v="5"/>
    <x v="30"/>
    <n v="1.6129032258064515"/>
    <x v="11"/>
    <x v="0"/>
  </r>
  <r>
    <x v="5"/>
    <x v="24"/>
    <n v="12.903225806451612"/>
    <x v="11"/>
    <x v="0"/>
  </r>
  <r>
    <x v="5"/>
    <x v="31"/>
    <n v="2.0161290322580645"/>
    <x v="11"/>
    <x v="0"/>
  </r>
  <r>
    <x v="5"/>
    <x v="32"/>
    <n v="2.4193548387096775"/>
    <x v="11"/>
    <x v="0"/>
  </r>
  <r>
    <x v="5"/>
    <x v="27"/>
    <n v="0.40322580645161288"/>
    <x v="11"/>
    <x v="0"/>
  </r>
  <r>
    <x v="5"/>
    <x v="28"/>
    <n v="0"/>
    <x v="11"/>
    <x v="0"/>
  </r>
  <r>
    <x v="5"/>
    <x v="4"/>
    <n v="39.91935483870968"/>
    <x v="11"/>
    <x v="0"/>
  </r>
  <r>
    <x v="6"/>
    <x v="33"/>
    <n v="3.629032258064516"/>
    <x v="11"/>
    <x v="0"/>
  </r>
  <r>
    <x v="6"/>
    <x v="34"/>
    <n v="50.806451612903224"/>
    <x v="11"/>
    <x v="0"/>
  </r>
  <r>
    <x v="6"/>
    <x v="35"/>
    <n v="39.91935483870968"/>
    <x v="11"/>
    <x v="0"/>
  </r>
  <r>
    <x v="6"/>
    <x v="36"/>
    <n v="5.645161290322581"/>
    <x v="11"/>
    <x v="0"/>
  </r>
  <r>
    <x v="6"/>
    <x v="4"/>
    <n v="0"/>
    <x v="11"/>
    <x v="0"/>
  </r>
  <r>
    <x v="6"/>
    <x v="37"/>
    <n v="11.213709677419347"/>
    <x v="11"/>
    <x v="0"/>
  </r>
  <r>
    <x v="7"/>
    <x v="38"/>
    <n v="35.887096774193552"/>
    <x v="11"/>
    <x v="0"/>
  </r>
  <r>
    <x v="7"/>
    <x v="39"/>
    <n v="17.741935483870968"/>
    <x v="11"/>
    <x v="0"/>
  </r>
  <r>
    <x v="7"/>
    <x v="40"/>
    <n v="13.306451612903226"/>
    <x v="11"/>
    <x v="0"/>
  </r>
  <r>
    <x v="7"/>
    <x v="41"/>
    <n v="33.064516129032256"/>
    <x v="11"/>
    <x v="0"/>
  </r>
  <r>
    <x v="8"/>
    <x v="4"/>
    <n v="0"/>
    <x v="11"/>
    <x v="0"/>
  </r>
  <r>
    <x v="7"/>
    <x v="42"/>
    <n v="4.9274193548387082"/>
    <x v="11"/>
    <x v="0"/>
  </r>
  <r>
    <x v="8"/>
    <x v="43"/>
    <n v="35.887096774193552"/>
    <x v="11"/>
    <x v="0"/>
  </r>
  <r>
    <x v="8"/>
    <x v="44"/>
    <n v="64.112903225806448"/>
    <x v="11"/>
    <x v="0"/>
  </r>
  <r>
    <x v="7"/>
    <x v="4"/>
    <n v="0"/>
    <x v="11"/>
    <x v="0"/>
  </r>
  <r>
    <x v="9"/>
    <x v="45"/>
    <n v="7.258064516129032"/>
    <x v="11"/>
    <x v="0"/>
  </r>
  <r>
    <x v="9"/>
    <x v="46"/>
    <n v="8.064516129032258"/>
    <x v="11"/>
    <x v="0"/>
  </r>
  <r>
    <x v="9"/>
    <x v="47"/>
    <n v="16.532258064516128"/>
    <x v="11"/>
    <x v="0"/>
  </r>
  <r>
    <x v="9"/>
    <x v="48"/>
    <n v="6.0483870967741939"/>
    <x v="11"/>
    <x v="0"/>
  </r>
  <r>
    <x v="9"/>
    <x v="49"/>
    <n v="2.4193548387096775"/>
    <x v="11"/>
    <x v="0"/>
  </r>
  <r>
    <x v="9"/>
    <x v="50"/>
    <n v="2.4193548387096775"/>
    <x v="11"/>
    <x v="0"/>
  </r>
  <r>
    <x v="9"/>
    <x v="51"/>
    <n v="1.2096774193548387"/>
    <x v="11"/>
    <x v="0"/>
  </r>
  <r>
    <x v="9"/>
    <x v="52"/>
    <n v="2.4193548387096775"/>
    <x v="11"/>
    <x v="0"/>
  </r>
  <r>
    <x v="9"/>
    <x v="53"/>
    <n v="4.032258064516129"/>
    <x v="11"/>
    <x v="0"/>
  </r>
  <r>
    <x v="9"/>
    <x v="54"/>
    <n v="5.645161290322581"/>
    <x v="11"/>
    <x v="0"/>
  </r>
  <r>
    <x v="9"/>
    <x v="4"/>
    <n v="43.951612903225808"/>
    <x v="11"/>
    <x v="0"/>
  </r>
  <r>
    <x v="9"/>
    <x v="55"/>
    <n v="4.0707434052757803"/>
    <x v="11"/>
    <x v="0"/>
  </r>
  <r>
    <x v="4"/>
    <x v="20"/>
    <n v="6.7264573991031389"/>
    <x v="12"/>
    <x v="0"/>
  </r>
  <r>
    <x v="4"/>
    <x v="21"/>
    <n v="34.529147982062781"/>
    <x v="12"/>
    <x v="0"/>
  </r>
  <r>
    <x v="4"/>
    <x v="22"/>
    <n v="39.013452914798208"/>
    <x v="12"/>
    <x v="0"/>
  </r>
  <r>
    <x v="4"/>
    <x v="23"/>
    <n v="3.5874439461883409"/>
    <x v="12"/>
    <x v="0"/>
  </r>
  <r>
    <x v="4"/>
    <x v="24"/>
    <n v="8.9686098654708513"/>
    <x v="12"/>
    <x v="0"/>
  </r>
  <r>
    <x v="4"/>
    <x v="25"/>
    <n v="0.89686098654708524"/>
    <x v="12"/>
    <x v="0"/>
  </r>
  <r>
    <x v="4"/>
    <x v="26"/>
    <n v="5.3811659192825116"/>
    <x v="12"/>
    <x v="0"/>
  </r>
  <r>
    <x v="4"/>
    <x v="27"/>
    <n v="0"/>
    <x v="12"/>
    <x v="0"/>
  </r>
  <r>
    <x v="4"/>
    <x v="28"/>
    <n v="0.89686098654708524"/>
    <x v="12"/>
    <x v="0"/>
  </r>
  <r>
    <x v="5"/>
    <x v="20"/>
    <n v="2.2421524663677128"/>
    <x v="12"/>
    <x v="0"/>
  </r>
  <r>
    <x v="5"/>
    <x v="29"/>
    <n v="18.834080717488789"/>
    <x v="12"/>
    <x v="0"/>
  </r>
  <r>
    <x v="5"/>
    <x v="30"/>
    <n v="0.89686098654708524"/>
    <x v="12"/>
    <x v="0"/>
  </r>
  <r>
    <x v="5"/>
    <x v="24"/>
    <n v="3.5874439461883409"/>
    <x v="12"/>
    <x v="0"/>
  </r>
  <r>
    <x v="5"/>
    <x v="31"/>
    <n v="1.7937219730941705"/>
    <x v="12"/>
    <x v="0"/>
  </r>
  <r>
    <x v="5"/>
    <x v="32"/>
    <n v="4.4843049327354256"/>
    <x v="12"/>
    <x v="0"/>
  </r>
  <r>
    <x v="5"/>
    <x v="27"/>
    <n v="0"/>
    <x v="12"/>
    <x v="0"/>
  </r>
  <r>
    <x v="5"/>
    <x v="28"/>
    <n v="2.2421524663677128"/>
    <x v="12"/>
    <x v="0"/>
  </r>
  <r>
    <x v="5"/>
    <x v="4"/>
    <n v="65.919282511210767"/>
    <x v="12"/>
    <x v="0"/>
  </r>
  <r>
    <x v="6"/>
    <x v="33"/>
    <n v="3.5874439461883409"/>
    <x v="12"/>
    <x v="0"/>
  </r>
  <r>
    <x v="6"/>
    <x v="34"/>
    <n v="69.058295964125563"/>
    <x v="12"/>
    <x v="0"/>
  </r>
  <r>
    <x v="6"/>
    <x v="35"/>
    <n v="21.076233183856502"/>
    <x v="12"/>
    <x v="0"/>
  </r>
  <r>
    <x v="6"/>
    <x v="36"/>
    <n v="6.2780269058295968"/>
    <x v="12"/>
    <x v="0"/>
  </r>
  <r>
    <x v="6"/>
    <x v="4"/>
    <n v="0"/>
    <x v="12"/>
    <x v="0"/>
  </r>
  <r>
    <x v="6"/>
    <x v="37"/>
    <n v="9.3632286995515663"/>
    <x v="12"/>
    <x v="0"/>
  </r>
  <r>
    <x v="7"/>
    <x v="38"/>
    <n v="63.228699551569505"/>
    <x v="12"/>
    <x v="0"/>
  </r>
  <r>
    <x v="7"/>
    <x v="39"/>
    <n v="7.623318385650224"/>
    <x v="12"/>
    <x v="0"/>
  </r>
  <r>
    <x v="7"/>
    <x v="40"/>
    <n v="13.452914798206278"/>
    <x v="12"/>
    <x v="0"/>
  </r>
  <r>
    <x v="7"/>
    <x v="41"/>
    <n v="15.695067264573991"/>
    <x v="12"/>
    <x v="0"/>
  </r>
  <r>
    <x v="8"/>
    <x v="4"/>
    <n v="0"/>
    <x v="12"/>
    <x v="0"/>
  </r>
  <r>
    <x v="7"/>
    <x v="42"/>
    <n v="1.641255605381166"/>
    <x v="12"/>
    <x v="0"/>
  </r>
  <r>
    <x v="8"/>
    <x v="43"/>
    <n v="63.228699551569505"/>
    <x v="12"/>
    <x v="0"/>
  </r>
  <r>
    <x v="8"/>
    <x v="44"/>
    <n v="36.771300448430495"/>
    <x v="12"/>
    <x v="0"/>
  </r>
  <r>
    <x v="7"/>
    <x v="4"/>
    <n v="0"/>
    <x v="12"/>
    <x v="0"/>
  </r>
  <r>
    <x v="9"/>
    <x v="45"/>
    <n v="1.3452914798206279"/>
    <x v="12"/>
    <x v="0"/>
  </r>
  <r>
    <x v="9"/>
    <x v="46"/>
    <n v="4.4843049327354256"/>
    <x v="12"/>
    <x v="0"/>
  </r>
  <r>
    <x v="9"/>
    <x v="47"/>
    <n v="6.7264573991031389"/>
    <x v="12"/>
    <x v="0"/>
  </r>
  <r>
    <x v="9"/>
    <x v="48"/>
    <n v="4.4843049327354256"/>
    <x v="12"/>
    <x v="0"/>
  </r>
  <r>
    <x v="9"/>
    <x v="49"/>
    <n v="0.89686098654708524"/>
    <x v="12"/>
    <x v="0"/>
  </r>
  <r>
    <x v="9"/>
    <x v="50"/>
    <n v="1.7937219730941705"/>
    <x v="12"/>
    <x v="0"/>
  </r>
  <r>
    <x v="9"/>
    <x v="51"/>
    <n v="1.7937219730941705"/>
    <x v="12"/>
    <x v="0"/>
  </r>
  <r>
    <x v="9"/>
    <x v="52"/>
    <n v="1.3452914798206279"/>
    <x v="12"/>
    <x v="0"/>
  </r>
  <r>
    <x v="9"/>
    <x v="53"/>
    <n v="1.3452914798206279"/>
    <x v="12"/>
    <x v="0"/>
  </r>
  <r>
    <x v="9"/>
    <x v="54"/>
    <n v="6.2780269058295968"/>
    <x v="12"/>
    <x v="0"/>
  </r>
  <r>
    <x v="9"/>
    <x v="4"/>
    <n v="69.506726457399097"/>
    <x v="12"/>
    <x v="0"/>
  </r>
  <r>
    <x v="9"/>
    <x v="55"/>
    <n v="5.3615196078431362"/>
    <x v="12"/>
    <x v="0"/>
  </r>
  <r>
    <x v="4"/>
    <x v="20"/>
    <n v="5.1948051948051948"/>
    <x v="13"/>
    <x v="0"/>
  </r>
  <r>
    <x v="4"/>
    <x v="21"/>
    <n v="25.974025974025974"/>
    <x v="13"/>
    <x v="0"/>
  </r>
  <r>
    <x v="4"/>
    <x v="22"/>
    <n v="40.259740259740262"/>
    <x v="13"/>
    <x v="0"/>
  </r>
  <r>
    <x v="4"/>
    <x v="23"/>
    <n v="1.948051948051948"/>
    <x v="13"/>
    <x v="0"/>
  </r>
  <r>
    <x v="4"/>
    <x v="24"/>
    <n v="8.4415584415584419"/>
    <x v="13"/>
    <x v="0"/>
  </r>
  <r>
    <x v="4"/>
    <x v="25"/>
    <n v="2.5974025974025974"/>
    <x v="13"/>
    <x v="0"/>
  </r>
  <r>
    <x v="4"/>
    <x v="26"/>
    <n v="14.285714285714286"/>
    <x v="13"/>
    <x v="0"/>
  </r>
  <r>
    <x v="4"/>
    <x v="27"/>
    <n v="1.2987012987012987"/>
    <x v="13"/>
    <x v="0"/>
  </r>
  <r>
    <x v="4"/>
    <x v="28"/>
    <n v="0"/>
    <x v="13"/>
    <x v="0"/>
  </r>
  <r>
    <x v="5"/>
    <x v="20"/>
    <n v="3.2467532467532467"/>
    <x v="13"/>
    <x v="0"/>
  </r>
  <r>
    <x v="5"/>
    <x v="29"/>
    <n v="18.181818181818183"/>
    <x v="13"/>
    <x v="0"/>
  </r>
  <r>
    <x v="5"/>
    <x v="30"/>
    <n v="0.64935064935064934"/>
    <x v="13"/>
    <x v="0"/>
  </r>
  <r>
    <x v="5"/>
    <x v="24"/>
    <n v="1.2987012987012987"/>
    <x v="13"/>
    <x v="0"/>
  </r>
  <r>
    <x v="5"/>
    <x v="31"/>
    <n v="3.2467532467532467"/>
    <x v="13"/>
    <x v="0"/>
  </r>
  <r>
    <x v="5"/>
    <x v="32"/>
    <n v="5.1948051948051948"/>
    <x v="13"/>
    <x v="0"/>
  </r>
  <r>
    <x v="5"/>
    <x v="27"/>
    <n v="0.64935064935064934"/>
    <x v="13"/>
    <x v="0"/>
  </r>
  <r>
    <x v="5"/>
    <x v="28"/>
    <n v="0.64935064935064934"/>
    <x v="13"/>
    <x v="0"/>
  </r>
  <r>
    <x v="5"/>
    <x v="4"/>
    <n v="66.883116883116884"/>
    <x v="13"/>
    <x v="0"/>
  </r>
  <r>
    <x v="6"/>
    <x v="33"/>
    <n v="0.64935064935064934"/>
    <x v="13"/>
    <x v="0"/>
  </r>
  <r>
    <x v="6"/>
    <x v="34"/>
    <n v="54.545454545454547"/>
    <x v="13"/>
    <x v="0"/>
  </r>
  <r>
    <x v="6"/>
    <x v="35"/>
    <n v="38.961038961038959"/>
    <x v="13"/>
    <x v="0"/>
  </r>
  <r>
    <x v="6"/>
    <x v="36"/>
    <n v="5.8441558441558445"/>
    <x v="13"/>
    <x v="0"/>
  </r>
  <r>
    <x v="6"/>
    <x v="4"/>
    <n v="0"/>
    <x v="13"/>
    <x v="0"/>
  </r>
  <r>
    <x v="6"/>
    <x v="37"/>
    <n v="10.357142857142859"/>
    <x v="13"/>
    <x v="0"/>
  </r>
  <r>
    <x v="7"/>
    <x v="38"/>
    <n v="59.740259740259738"/>
    <x v="13"/>
    <x v="0"/>
  </r>
  <r>
    <x v="7"/>
    <x v="39"/>
    <n v="10.38961038961039"/>
    <x v="13"/>
    <x v="0"/>
  </r>
  <r>
    <x v="7"/>
    <x v="40"/>
    <n v="10.38961038961039"/>
    <x v="13"/>
    <x v="0"/>
  </r>
  <r>
    <x v="7"/>
    <x v="41"/>
    <n v="19.480519480519479"/>
    <x v="13"/>
    <x v="0"/>
  </r>
  <r>
    <x v="8"/>
    <x v="4"/>
    <n v="0"/>
    <x v="13"/>
    <x v="0"/>
  </r>
  <r>
    <x v="7"/>
    <x v="42"/>
    <n v="2.9740259740259738"/>
    <x v="13"/>
    <x v="0"/>
  </r>
  <r>
    <x v="8"/>
    <x v="43"/>
    <n v="59.740259740259738"/>
    <x v="13"/>
    <x v="0"/>
  </r>
  <r>
    <x v="8"/>
    <x v="44"/>
    <n v="40.259740259740262"/>
    <x v="13"/>
    <x v="0"/>
  </r>
  <r>
    <x v="7"/>
    <x v="4"/>
    <n v="0"/>
    <x v="13"/>
    <x v="0"/>
  </r>
  <r>
    <x v="9"/>
    <x v="45"/>
    <n v="4.5454545454545459"/>
    <x v="13"/>
    <x v="0"/>
  </r>
  <r>
    <x v="9"/>
    <x v="46"/>
    <n v="1.948051948051948"/>
    <x v="13"/>
    <x v="0"/>
  </r>
  <r>
    <x v="9"/>
    <x v="47"/>
    <n v="11.038961038961039"/>
    <x v="13"/>
    <x v="0"/>
  </r>
  <r>
    <x v="9"/>
    <x v="48"/>
    <n v="7.1428571428571432"/>
    <x v="13"/>
    <x v="0"/>
  </r>
  <r>
    <x v="9"/>
    <x v="49"/>
    <n v="0.64935064935064934"/>
    <x v="13"/>
    <x v="0"/>
  </r>
  <r>
    <x v="9"/>
    <x v="50"/>
    <n v="0.64935064935064934"/>
    <x v="13"/>
    <x v="0"/>
  </r>
  <r>
    <x v="9"/>
    <x v="51"/>
    <n v="0"/>
    <x v="13"/>
    <x v="0"/>
  </r>
  <r>
    <x v="9"/>
    <x v="52"/>
    <n v="1.2987012987012987"/>
    <x v="13"/>
    <x v="0"/>
  </r>
  <r>
    <x v="9"/>
    <x v="53"/>
    <n v="1.948051948051948"/>
    <x v="13"/>
    <x v="0"/>
  </r>
  <r>
    <x v="9"/>
    <x v="54"/>
    <n v="5.1948051948051948"/>
    <x v="13"/>
    <x v="0"/>
  </r>
  <r>
    <x v="9"/>
    <x v="4"/>
    <n v="65.584415584415581"/>
    <x v="13"/>
    <x v="0"/>
  </r>
  <r>
    <x v="9"/>
    <x v="55"/>
    <n v="4.3223270440251573"/>
    <x v="13"/>
    <x v="0"/>
  </r>
  <r>
    <x v="4"/>
    <x v="20"/>
    <n v="11.764705882352942"/>
    <x v="14"/>
    <x v="0"/>
  </r>
  <r>
    <x v="4"/>
    <x v="21"/>
    <n v="26.737967914438503"/>
    <x v="14"/>
    <x v="0"/>
  </r>
  <r>
    <x v="4"/>
    <x v="22"/>
    <n v="32.62032085561497"/>
    <x v="14"/>
    <x v="0"/>
  </r>
  <r>
    <x v="4"/>
    <x v="23"/>
    <n v="6.4171122994652405"/>
    <x v="14"/>
    <x v="0"/>
  </r>
  <r>
    <x v="4"/>
    <x v="24"/>
    <n v="19.251336898395721"/>
    <x v="14"/>
    <x v="0"/>
  </r>
  <r>
    <x v="4"/>
    <x v="25"/>
    <n v="0"/>
    <x v="14"/>
    <x v="0"/>
  </r>
  <r>
    <x v="4"/>
    <x v="26"/>
    <n v="2.6737967914438503"/>
    <x v="14"/>
    <x v="0"/>
  </r>
  <r>
    <x v="4"/>
    <x v="27"/>
    <n v="0"/>
    <x v="14"/>
    <x v="0"/>
  </r>
  <r>
    <x v="4"/>
    <x v="28"/>
    <n v="0.53475935828877008"/>
    <x v="14"/>
    <x v="0"/>
  </r>
  <r>
    <x v="5"/>
    <x v="20"/>
    <n v="9.0909090909090917"/>
    <x v="14"/>
    <x v="0"/>
  </r>
  <r>
    <x v="5"/>
    <x v="29"/>
    <n v="32.085561497326204"/>
    <x v="14"/>
    <x v="0"/>
  </r>
  <r>
    <x v="5"/>
    <x v="30"/>
    <n v="4.8128342245989302"/>
    <x v="14"/>
    <x v="0"/>
  </r>
  <r>
    <x v="5"/>
    <x v="24"/>
    <n v="9.6256684491978604"/>
    <x v="14"/>
    <x v="0"/>
  </r>
  <r>
    <x v="5"/>
    <x v="31"/>
    <n v="1.6042780748663101"/>
    <x v="14"/>
    <x v="0"/>
  </r>
  <r>
    <x v="5"/>
    <x v="32"/>
    <n v="1.6042780748663101"/>
    <x v="14"/>
    <x v="0"/>
  </r>
  <r>
    <x v="5"/>
    <x v="27"/>
    <n v="0"/>
    <x v="14"/>
    <x v="0"/>
  </r>
  <r>
    <x v="5"/>
    <x v="28"/>
    <n v="0.53475935828877008"/>
    <x v="14"/>
    <x v="0"/>
  </r>
  <r>
    <x v="5"/>
    <x v="4"/>
    <n v="40.641711229946523"/>
    <x v="14"/>
    <x v="0"/>
  </r>
  <r>
    <x v="6"/>
    <x v="33"/>
    <n v="9.6256684491978604"/>
    <x v="14"/>
    <x v="0"/>
  </r>
  <r>
    <x v="6"/>
    <x v="34"/>
    <n v="57.754010695187169"/>
    <x v="14"/>
    <x v="0"/>
  </r>
  <r>
    <x v="6"/>
    <x v="35"/>
    <n v="29.411764705882351"/>
    <x v="14"/>
    <x v="0"/>
  </r>
  <r>
    <x v="6"/>
    <x v="36"/>
    <n v="3.2085561497326203"/>
    <x v="14"/>
    <x v="0"/>
  </r>
  <r>
    <x v="6"/>
    <x v="4"/>
    <n v="0"/>
    <x v="14"/>
    <x v="0"/>
  </r>
  <r>
    <x v="6"/>
    <x v="37"/>
    <n v="8.8877005347593538"/>
    <x v="14"/>
    <x v="0"/>
  </r>
  <r>
    <x v="7"/>
    <x v="38"/>
    <n v="34.759358288770052"/>
    <x v="14"/>
    <x v="0"/>
  </r>
  <r>
    <x v="7"/>
    <x v="39"/>
    <n v="17.647058823529413"/>
    <x v="14"/>
    <x v="0"/>
  </r>
  <r>
    <x v="7"/>
    <x v="40"/>
    <n v="21.390374331550802"/>
    <x v="14"/>
    <x v="0"/>
  </r>
  <r>
    <x v="7"/>
    <x v="41"/>
    <n v="26.203208556149733"/>
    <x v="14"/>
    <x v="0"/>
  </r>
  <r>
    <x v="8"/>
    <x v="4"/>
    <n v="0"/>
    <x v="14"/>
    <x v="0"/>
  </r>
  <r>
    <x v="7"/>
    <x v="42"/>
    <n v="3.737967914438503"/>
    <x v="14"/>
    <x v="0"/>
  </r>
  <r>
    <x v="8"/>
    <x v="43"/>
    <n v="34.759358288770052"/>
    <x v="14"/>
    <x v="0"/>
  </r>
  <r>
    <x v="8"/>
    <x v="44"/>
    <n v="65.240641711229941"/>
    <x v="14"/>
    <x v="0"/>
  </r>
  <r>
    <x v="7"/>
    <x v="4"/>
    <n v="0"/>
    <x v="14"/>
    <x v="0"/>
  </r>
  <r>
    <x v="9"/>
    <x v="45"/>
    <n v="11.764705882352942"/>
    <x v="14"/>
    <x v="0"/>
  </r>
  <r>
    <x v="9"/>
    <x v="46"/>
    <n v="9.0909090909090917"/>
    <x v="14"/>
    <x v="0"/>
  </r>
  <r>
    <x v="9"/>
    <x v="47"/>
    <n v="14.973262032085561"/>
    <x v="14"/>
    <x v="0"/>
  </r>
  <r>
    <x v="9"/>
    <x v="48"/>
    <n v="3.2085561497326203"/>
    <x v="14"/>
    <x v="0"/>
  </r>
  <r>
    <x v="9"/>
    <x v="49"/>
    <n v="1.6042780748663101"/>
    <x v="14"/>
    <x v="0"/>
  </r>
  <r>
    <x v="9"/>
    <x v="50"/>
    <n v="3.2085561497326203"/>
    <x v="14"/>
    <x v="0"/>
  </r>
  <r>
    <x v="9"/>
    <x v="51"/>
    <n v="3.2085561497326203"/>
    <x v="14"/>
    <x v="0"/>
  </r>
  <r>
    <x v="9"/>
    <x v="52"/>
    <n v="0.53475935828877008"/>
    <x v="14"/>
    <x v="0"/>
  </r>
  <r>
    <x v="9"/>
    <x v="53"/>
    <n v="2.1390374331550803"/>
    <x v="14"/>
    <x v="0"/>
  </r>
  <r>
    <x v="9"/>
    <x v="54"/>
    <n v="4.2780748663101607"/>
    <x v="14"/>
    <x v="0"/>
  </r>
  <r>
    <x v="9"/>
    <x v="4"/>
    <n v="45.989304812834227"/>
    <x v="14"/>
    <x v="0"/>
  </r>
  <r>
    <x v="9"/>
    <x v="55"/>
    <n v="2.9768976897689767"/>
    <x v="14"/>
    <x v="0"/>
  </r>
  <r>
    <x v="4"/>
    <x v="20"/>
    <n v="2.358490566037736"/>
    <x v="15"/>
    <x v="0"/>
  </r>
  <r>
    <x v="4"/>
    <x v="21"/>
    <n v="32.547169811320757"/>
    <x v="15"/>
    <x v="0"/>
  </r>
  <r>
    <x v="4"/>
    <x v="22"/>
    <n v="50.471698113207545"/>
    <x v="15"/>
    <x v="0"/>
  </r>
  <r>
    <x v="4"/>
    <x v="23"/>
    <n v="2.8301886792452828"/>
    <x v="15"/>
    <x v="0"/>
  </r>
  <r>
    <x v="4"/>
    <x v="24"/>
    <n v="8.0188679245283012"/>
    <x v="15"/>
    <x v="0"/>
  </r>
  <r>
    <x v="4"/>
    <x v="25"/>
    <n v="0.94339622641509435"/>
    <x v="15"/>
    <x v="0"/>
  </r>
  <r>
    <x v="4"/>
    <x v="26"/>
    <n v="1.8867924528301887"/>
    <x v="15"/>
    <x v="0"/>
  </r>
  <r>
    <x v="4"/>
    <x v="27"/>
    <n v="0.47169811320754718"/>
    <x v="15"/>
    <x v="0"/>
  </r>
  <r>
    <x v="4"/>
    <x v="28"/>
    <n v="0.47169811320754718"/>
    <x v="15"/>
    <x v="0"/>
  </r>
  <r>
    <x v="5"/>
    <x v="20"/>
    <n v="0.94339622641509435"/>
    <x v="15"/>
    <x v="0"/>
  </r>
  <r>
    <x v="5"/>
    <x v="29"/>
    <n v="16.037735849056602"/>
    <x v="15"/>
    <x v="0"/>
  </r>
  <r>
    <x v="5"/>
    <x v="30"/>
    <n v="0.47169811320754718"/>
    <x v="15"/>
    <x v="0"/>
  </r>
  <r>
    <x v="5"/>
    <x v="24"/>
    <n v="3.3018867924528301"/>
    <x v="15"/>
    <x v="0"/>
  </r>
  <r>
    <x v="5"/>
    <x v="31"/>
    <n v="0.47169811320754718"/>
    <x v="15"/>
    <x v="0"/>
  </r>
  <r>
    <x v="5"/>
    <x v="32"/>
    <n v="0"/>
    <x v="15"/>
    <x v="0"/>
  </r>
  <r>
    <x v="5"/>
    <x v="27"/>
    <n v="0"/>
    <x v="15"/>
    <x v="0"/>
  </r>
  <r>
    <x v="5"/>
    <x v="28"/>
    <n v="0"/>
    <x v="15"/>
    <x v="0"/>
  </r>
  <r>
    <x v="5"/>
    <x v="4"/>
    <n v="78.773584905660371"/>
    <x v="15"/>
    <x v="0"/>
  </r>
  <r>
    <x v="6"/>
    <x v="33"/>
    <n v="3.3018867924528301"/>
    <x v="15"/>
    <x v="0"/>
  </r>
  <r>
    <x v="6"/>
    <x v="34"/>
    <n v="23.584905660377359"/>
    <x v="15"/>
    <x v="0"/>
  </r>
  <r>
    <x v="6"/>
    <x v="35"/>
    <n v="67.452830188679243"/>
    <x v="15"/>
    <x v="0"/>
  </r>
  <r>
    <x v="6"/>
    <x v="36"/>
    <n v="5.6603773584905657"/>
    <x v="15"/>
    <x v="0"/>
  </r>
  <r>
    <x v="6"/>
    <x v="4"/>
    <n v="0"/>
    <x v="15"/>
    <x v="0"/>
  </r>
  <r>
    <x v="6"/>
    <x v="37"/>
    <n v="12.29245283018868"/>
    <x v="15"/>
    <x v="0"/>
  </r>
  <r>
    <x v="7"/>
    <x v="38"/>
    <n v="72.169811320754718"/>
    <x v="15"/>
    <x v="0"/>
  </r>
  <r>
    <x v="7"/>
    <x v="39"/>
    <n v="7.0754716981132075"/>
    <x v="15"/>
    <x v="0"/>
  </r>
  <r>
    <x v="7"/>
    <x v="40"/>
    <n v="12.264150943396226"/>
    <x v="15"/>
    <x v="0"/>
  </r>
  <r>
    <x v="7"/>
    <x v="41"/>
    <n v="8.4905660377358494"/>
    <x v="15"/>
    <x v="0"/>
  </r>
  <r>
    <x v="8"/>
    <x v="4"/>
    <n v="0"/>
    <x v="15"/>
    <x v="0"/>
  </r>
  <r>
    <x v="7"/>
    <x v="42"/>
    <n v="1.1226415094339621"/>
    <x v="15"/>
    <x v="0"/>
  </r>
  <r>
    <x v="8"/>
    <x v="43"/>
    <n v="72.169811320754718"/>
    <x v="15"/>
    <x v="0"/>
  </r>
  <r>
    <x v="8"/>
    <x v="44"/>
    <n v="27.830188679245282"/>
    <x v="15"/>
    <x v="0"/>
  </r>
  <r>
    <x v="7"/>
    <x v="4"/>
    <n v="0"/>
    <x v="15"/>
    <x v="0"/>
  </r>
  <r>
    <x v="9"/>
    <x v="45"/>
    <n v="1.4150943396226414"/>
    <x v="15"/>
    <x v="0"/>
  </r>
  <r>
    <x v="9"/>
    <x v="46"/>
    <n v="4.2452830188679247"/>
    <x v="15"/>
    <x v="0"/>
  </r>
  <r>
    <x v="9"/>
    <x v="47"/>
    <n v="8.4905660377358494"/>
    <x v="15"/>
    <x v="0"/>
  </r>
  <r>
    <x v="9"/>
    <x v="48"/>
    <n v="2.8301886792452828"/>
    <x v="15"/>
    <x v="0"/>
  </r>
  <r>
    <x v="9"/>
    <x v="49"/>
    <n v="2.358490566037736"/>
    <x v="15"/>
    <x v="0"/>
  </r>
  <r>
    <x v="9"/>
    <x v="50"/>
    <n v="0.47169811320754718"/>
    <x v="15"/>
    <x v="0"/>
  </r>
  <r>
    <x v="9"/>
    <x v="51"/>
    <n v="0"/>
    <x v="15"/>
    <x v="0"/>
  </r>
  <r>
    <x v="9"/>
    <x v="52"/>
    <n v="0"/>
    <x v="15"/>
    <x v="0"/>
  </r>
  <r>
    <x v="9"/>
    <x v="53"/>
    <n v="1.4150943396226414"/>
    <x v="15"/>
    <x v="0"/>
  </r>
  <r>
    <x v="9"/>
    <x v="54"/>
    <n v="0.47169811320754718"/>
    <x v="15"/>
    <x v="0"/>
  </r>
  <r>
    <x v="9"/>
    <x v="4"/>
    <n v="78.301886792452834"/>
    <x v="15"/>
    <x v="0"/>
  </r>
  <r>
    <x v="9"/>
    <x v="55"/>
    <n v="2.1286231884057973"/>
    <x v="15"/>
    <x v="0"/>
  </r>
  <r>
    <x v="4"/>
    <x v="20"/>
    <n v="4.5023696682464456"/>
    <x v="16"/>
    <x v="0"/>
  </r>
  <r>
    <x v="4"/>
    <x v="21"/>
    <n v="28.199052132701421"/>
    <x v="16"/>
    <x v="0"/>
  </r>
  <r>
    <x v="4"/>
    <x v="22"/>
    <n v="34.360189573459714"/>
    <x v="16"/>
    <x v="0"/>
  </r>
  <r>
    <x v="4"/>
    <x v="23"/>
    <n v="3.3175355450236967"/>
    <x v="16"/>
    <x v="0"/>
  </r>
  <r>
    <x v="4"/>
    <x v="24"/>
    <n v="9.9526066350710902"/>
    <x v="16"/>
    <x v="0"/>
  </r>
  <r>
    <x v="4"/>
    <x v="25"/>
    <n v="1.8957345971563981"/>
    <x v="16"/>
    <x v="0"/>
  </r>
  <r>
    <x v="4"/>
    <x v="26"/>
    <n v="13.744075829383887"/>
    <x v="16"/>
    <x v="0"/>
  </r>
  <r>
    <x v="4"/>
    <x v="27"/>
    <n v="0.94786729857819907"/>
    <x v="16"/>
    <x v="0"/>
  </r>
  <r>
    <x v="4"/>
    <x v="28"/>
    <n v="3.080568720379147"/>
    <x v="16"/>
    <x v="0"/>
  </r>
  <r>
    <x v="5"/>
    <x v="20"/>
    <n v="1.6587677725118484"/>
    <x v="16"/>
    <x v="0"/>
  </r>
  <r>
    <x v="5"/>
    <x v="29"/>
    <n v="10.663507109004739"/>
    <x v="16"/>
    <x v="0"/>
  </r>
  <r>
    <x v="5"/>
    <x v="30"/>
    <n v="0.23696682464454977"/>
    <x v="16"/>
    <x v="0"/>
  </r>
  <r>
    <x v="5"/>
    <x v="24"/>
    <n v="1.4218009478672986"/>
    <x v="16"/>
    <x v="0"/>
  </r>
  <r>
    <x v="5"/>
    <x v="31"/>
    <n v="1.1848341232227488"/>
    <x v="16"/>
    <x v="0"/>
  </r>
  <r>
    <x v="5"/>
    <x v="32"/>
    <n v="3.3175355450236967"/>
    <x v="16"/>
    <x v="0"/>
  </r>
  <r>
    <x v="5"/>
    <x v="27"/>
    <n v="0.23696682464454977"/>
    <x v="16"/>
    <x v="0"/>
  </r>
  <r>
    <x v="5"/>
    <x v="28"/>
    <n v="0.94786729857819907"/>
    <x v="16"/>
    <x v="0"/>
  </r>
  <r>
    <x v="5"/>
    <x v="4"/>
    <n v="80.33175355450237"/>
    <x v="16"/>
    <x v="0"/>
  </r>
  <r>
    <x v="6"/>
    <x v="33"/>
    <n v="7.3459715639810428"/>
    <x v="16"/>
    <x v="0"/>
  </r>
  <r>
    <x v="6"/>
    <x v="34"/>
    <n v="63.270142180094787"/>
    <x v="16"/>
    <x v="0"/>
  </r>
  <r>
    <x v="6"/>
    <x v="35"/>
    <n v="24.881516587677726"/>
    <x v="16"/>
    <x v="0"/>
  </r>
  <r>
    <x v="6"/>
    <x v="36"/>
    <n v="4.5023696682464456"/>
    <x v="16"/>
    <x v="0"/>
  </r>
  <r>
    <x v="6"/>
    <x v="4"/>
    <n v="0"/>
    <x v="16"/>
    <x v="0"/>
  </r>
  <r>
    <x v="6"/>
    <x v="37"/>
    <n v="9.7369668246445471"/>
    <x v="16"/>
    <x v="0"/>
  </r>
  <r>
    <x v="7"/>
    <x v="38"/>
    <n v="76.30331753554502"/>
    <x v="16"/>
    <x v="0"/>
  </r>
  <r>
    <x v="7"/>
    <x v="39"/>
    <n v="8.0568720379146921"/>
    <x v="16"/>
    <x v="0"/>
  </r>
  <r>
    <x v="7"/>
    <x v="40"/>
    <n v="7.8199052132701423"/>
    <x v="16"/>
    <x v="0"/>
  </r>
  <r>
    <x v="7"/>
    <x v="41"/>
    <n v="7.8199052132701423"/>
    <x v="16"/>
    <x v="0"/>
  </r>
  <r>
    <x v="8"/>
    <x v="4"/>
    <n v="0"/>
    <x v="16"/>
    <x v="0"/>
  </r>
  <r>
    <x v="7"/>
    <x v="42"/>
    <n v="0.84360189573459676"/>
    <x v="16"/>
    <x v="0"/>
  </r>
  <r>
    <x v="8"/>
    <x v="43"/>
    <n v="76.30331753554502"/>
    <x v="16"/>
    <x v="0"/>
  </r>
  <r>
    <x v="8"/>
    <x v="44"/>
    <n v="23.696682464454977"/>
    <x v="16"/>
    <x v="0"/>
  </r>
  <r>
    <x v="7"/>
    <x v="4"/>
    <n v="0"/>
    <x v="16"/>
    <x v="0"/>
  </r>
  <r>
    <x v="9"/>
    <x v="45"/>
    <n v="2.1327014218009479"/>
    <x v="16"/>
    <x v="0"/>
  </r>
  <r>
    <x v="9"/>
    <x v="46"/>
    <n v="1.8957345971563981"/>
    <x v="16"/>
    <x v="0"/>
  </r>
  <r>
    <x v="9"/>
    <x v="47"/>
    <n v="6.3981042654028437"/>
    <x v="16"/>
    <x v="0"/>
  </r>
  <r>
    <x v="9"/>
    <x v="48"/>
    <n v="3.080568720379147"/>
    <x v="16"/>
    <x v="0"/>
  </r>
  <r>
    <x v="9"/>
    <x v="49"/>
    <n v="1.6587677725118484"/>
    <x v="16"/>
    <x v="0"/>
  </r>
  <r>
    <x v="9"/>
    <x v="50"/>
    <n v="0.7109004739336493"/>
    <x v="16"/>
    <x v="0"/>
  </r>
  <r>
    <x v="9"/>
    <x v="51"/>
    <n v="0.47393364928909953"/>
    <x v="16"/>
    <x v="0"/>
  </r>
  <r>
    <x v="9"/>
    <x v="52"/>
    <n v="0.47393364928909953"/>
    <x v="16"/>
    <x v="0"/>
  </r>
  <r>
    <x v="9"/>
    <x v="53"/>
    <n v="1.1848341232227488"/>
    <x v="16"/>
    <x v="0"/>
  </r>
  <r>
    <x v="9"/>
    <x v="54"/>
    <n v="1.8957345971563981"/>
    <x v="16"/>
    <x v="0"/>
  </r>
  <r>
    <x v="9"/>
    <x v="4"/>
    <n v="80.094786729857816"/>
    <x v="16"/>
    <x v="0"/>
  </r>
  <r>
    <x v="9"/>
    <x v="55"/>
    <n v="3.6369047619047619"/>
    <x v="16"/>
    <x v="0"/>
  </r>
  <r>
    <x v="4"/>
    <x v="20"/>
    <n v="9.2818181818181813"/>
    <x v="0"/>
    <x v="1"/>
  </r>
  <r>
    <x v="4"/>
    <x v="21"/>
    <n v="20.118181818181817"/>
    <x v="0"/>
    <x v="1"/>
  </r>
  <r>
    <x v="4"/>
    <x v="22"/>
    <n v="30.509090909090908"/>
    <x v="0"/>
    <x v="1"/>
  </r>
  <r>
    <x v="4"/>
    <x v="23"/>
    <n v="5.2636363636363637"/>
    <x v="0"/>
    <x v="1"/>
  </r>
  <r>
    <x v="4"/>
    <x v="24"/>
    <n v="12.018181818181818"/>
    <x v="0"/>
    <x v="1"/>
  </r>
  <r>
    <x v="4"/>
    <x v="25"/>
    <n v="1.790909090909091"/>
    <x v="0"/>
    <x v="1"/>
  </r>
  <r>
    <x v="4"/>
    <x v="26"/>
    <n v="17.600000000000001"/>
    <x v="0"/>
    <x v="1"/>
  </r>
  <r>
    <x v="4"/>
    <x v="27"/>
    <n v="1.2454545454545454"/>
    <x v="0"/>
    <x v="1"/>
  </r>
  <r>
    <x v="4"/>
    <x v="28"/>
    <n v="2.1727272727272728"/>
    <x v="0"/>
    <x v="1"/>
  </r>
  <r>
    <x v="5"/>
    <x v="20"/>
    <n v="8.1363636363636367"/>
    <x v="0"/>
    <x v="1"/>
  </r>
  <r>
    <x v="5"/>
    <x v="29"/>
    <n v="25.1"/>
    <x v="0"/>
    <x v="1"/>
  </r>
  <r>
    <x v="5"/>
    <x v="30"/>
    <n v="2.6727272727272728"/>
    <x v="0"/>
    <x v="1"/>
  </r>
  <r>
    <x v="5"/>
    <x v="24"/>
    <n v="6.0363636363636362"/>
    <x v="0"/>
    <x v="1"/>
  </r>
  <r>
    <x v="5"/>
    <x v="31"/>
    <n v="1.9090909090909092"/>
    <x v="0"/>
    <x v="1"/>
  </r>
  <r>
    <x v="5"/>
    <x v="32"/>
    <n v="8.0545454545454547"/>
    <x v="0"/>
    <x v="1"/>
  </r>
  <r>
    <x v="5"/>
    <x v="27"/>
    <n v="0.8545454545454545"/>
    <x v="0"/>
    <x v="1"/>
  </r>
  <r>
    <x v="5"/>
    <x v="28"/>
    <n v="2.2000000000000002"/>
    <x v="0"/>
    <x v="1"/>
  </r>
  <r>
    <x v="5"/>
    <x v="4"/>
    <n v="45.036363636363639"/>
    <x v="0"/>
    <x v="1"/>
  </r>
  <r>
    <x v="6"/>
    <x v="33"/>
    <n v="7.8090909090909095"/>
    <x v="0"/>
    <x v="1"/>
  </r>
  <r>
    <x v="6"/>
    <x v="34"/>
    <n v="57.445454545454545"/>
    <x v="0"/>
    <x v="1"/>
  </r>
  <r>
    <x v="6"/>
    <x v="35"/>
    <n v="30.190909090909091"/>
    <x v="0"/>
    <x v="1"/>
  </r>
  <r>
    <x v="6"/>
    <x v="36"/>
    <n v="4.5545454545454547"/>
    <x v="0"/>
    <x v="1"/>
  </r>
  <r>
    <x v="6"/>
    <x v="4"/>
    <n v="0"/>
    <x v="0"/>
    <x v="1"/>
  </r>
  <r>
    <x v="6"/>
    <x v="37"/>
    <n v="9.5459090909091238"/>
    <x v="0"/>
    <x v="1"/>
  </r>
  <r>
    <x v="7"/>
    <x v="38"/>
    <n v="41.227272727272727"/>
    <x v="0"/>
    <x v="1"/>
  </r>
  <r>
    <x v="7"/>
    <x v="39"/>
    <n v="13.309090909090909"/>
    <x v="0"/>
    <x v="1"/>
  </r>
  <r>
    <x v="7"/>
    <x v="40"/>
    <n v="14.854545454545455"/>
    <x v="0"/>
    <x v="1"/>
  </r>
  <r>
    <x v="7"/>
    <x v="41"/>
    <n v="29.927272727272726"/>
    <x v="0"/>
    <x v="1"/>
  </r>
  <r>
    <x v="8"/>
    <x v="4"/>
    <n v="0.68181818181818177"/>
    <x v="0"/>
    <x v="1"/>
  </r>
  <r>
    <x v="7"/>
    <x v="42"/>
    <n v="4.168054919908478"/>
    <x v="0"/>
    <x v="1"/>
  </r>
  <r>
    <x v="8"/>
    <x v="43"/>
    <n v="41.227272727272727"/>
    <x v="0"/>
    <x v="1"/>
  </r>
  <r>
    <x v="8"/>
    <x v="44"/>
    <n v="58.090909090909093"/>
    <x v="0"/>
    <x v="1"/>
  </r>
  <r>
    <x v="7"/>
    <x v="4"/>
    <n v="0.68181818181818177"/>
    <x v="0"/>
    <x v="1"/>
  </r>
  <r>
    <x v="9"/>
    <x v="45"/>
    <n v="8.9727272727272727"/>
    <x v="0"/>
    <x v="1"/>
  </r>
  <r>
    <x v="9"/>
    <x v="46"/>
    <n v="6.4363636363636365"/>
    <x v="0"/>
    <x v="1"/>
  </r>
  <r>
    <x v="9"/>
    <x v="47"/>
    <n v="15.218181818181819"/>
    <x v="0"/>
    <x v="1"/>
  </r>
  <r>
    <x v="9"/>
    <x v="48"/>
    <n v="5.5181818181818185"/>
    <x v="0"/>
    <x v="1"/>
  </r>
  <r>
    <x v="9"/>
    <x v="49"/>
    <n v="2.9272727272727272"/>
    <x v="0"/>
    <x v="1"/>
  </r>
  <r>
    <x v="9"/>
    <x v="50"/>
    <n v="2.1363636363636362"/>
    <x v="0"/>
    <x v="1"/>
  </r>
  <r>
    <x v="9"/>
    <x v="51"/>
    <n v="1.8"/>
    <x v="0"/>
    <x v="1"/>
  </r>
  <r>
    <x v="9"/>
    <x v="52"/>
    <n v="1.2"/>
    <x v="0"/>
    <x v="1"/>
  </r>
  <r>
    <x v="9"/>
    <x v="53"/>
    <n v="2.5363636363636362"/>
    <x v="0"/>
    <x v="1"/>
  </r>
  <r>
    <x v="9"/>
    <x v="54"/>
    <n v="5.9363636363636365"/>
    <x v="0"/>
    <x v="1"/>
  </r>
  <r>
    <x v="9"/>
    <x v="4"/>
    <n v="47.31818181818182"/>
    <x v="0"/>
    <x v="1"/>
  </r>
  <r>
    <x v="9"/>
    <x v="55"/>
    <n v="3.6786166235260311"/>
    <x v="0"/>
    <x v="1"/>
  </r>
  <r>
    <x v="4"/>
    <x v="20"/>
    <n v="3.10586176727909"/>
    <x v="1"/>
    <x v="1"/>
  </r>
  <r>
    <x v="4"/>
    <x v="21"/>
    <n v="10.061242344706912"/>
    <x v="1"/>
    <x v="1"/>
  </r>
  <r>
    <x v="4"/>
    <x v="22"/>
    <n v="17.804024496937881"/>
    <x v="1"/>
    <x v="1"/>
  </r>
  <r>
    <x v="4"/>
    <x v="23"/>
    <n v="1.3560804899387577"/>
    <x v="1"/>
    <x v="1"/>
  </r>
  <r>
    <x v="4"/>
    <x v="24"/>
    <n v="9.0551181102362204"/>
    <x v="1"/>
    <x v="1"/>
  </r>
  <r>
    <x v="4"/>
    <x v="25"/>
    <n v="2.4934383202099739"/>
    <x v="1"/>
    <x v="1"/>
  </r>
  <r>
    <x v="4"/>
    <x v="26"/>
    <n v="45.406824146981627"/>
    <x v="1"/>
    <x v="1"/>
  </r>
  <r>
    <x v="4"/>
    <x v="27"/>
    <n v="1.7935258092738409"/>
    <x v="1"/>
    <x v="1"/>
  </r>
  <r>
    <x v="4"/>
    <x v="28"/>
    <n v="8.9238845144356951"/>
    <x v="1"/>
    <x v="1"/>
  </r>
  <r>
    <x v="5"/>
    <x v="20"/>
    <n v="2.8433945756780403"/>
    <x v="1"/>
    <x v="1"/>
  </r>
  <r>
    <x v="5"/>
    <x v="29"/>
    <n v="7.0866141732283463"/>
    <x v="1"/>
    <x v="1"/>
  </r>
  <r>
    <x v="5"/>
    <x v="30"/>
    <n v="0.39370078740157483"/>
    <x v="1"/>
    <x v="1"/>
  </r>
  <r>
    <x v="5"/>
    <x v="24"/>
    <n v="2.2747156605424323"/>
    <x v="1"/>
    <x v="1"/>
  </r>
  <r>
    <x v="5"/>
    <x v="31"/>
    <n v="2.7559055118110236"/>
    <x v="1"/>
    <x v="1"/>
  </r>
  <r>
    <x v="5"/>
    <x v="32"/>
    <n v="15.966754155730534"/>
    <x v="1"/>
    <x v="1"/>
  </r>
  <r>
    <x v="5"/>
    <x v="27"/>
    <n v="1.4435695538057742"/>
    <x v="1"/>
    <x v="1"/>
  </r>
  <r>
    <x v="5"/>
    <x v="28"/>
    <n v="9.4488188976377945"/>
    <x v="1"/>
    <x v="1"/>
  </r>
  <r>
    <x v="5"/>
    <x v="4"/>
    <n v="57.786526684164478"/>
    <x v="1"/>
    <x v="1"/>
  </r>
  <r>
    <x v="6"/>
    <x v="33"/>
    <n v="25.196850393700789"/>
    <x v="1"/>
    <x v="1"/>
  </r>
  <r>
    <x v="6"/>
    <x v="34"/>
    <n v="63.29833770778653"/>
    <x v="1"/>
    <x v="1"/>
  </r>
  <r>
    <x v="6"/>
    <x v="35"/>
    <n v="10.061242344706912"/>
    <x v="1"/>
    <x v="1"/>
  </r>
  <r>
    <x v="6"/>
    <x v="36"/>
    <n v="1.4435695538057742"/>
    <x v="1"/>
    <x v="1"/>
  </r>
  <r>
    <x v="6"/>
    <x v="4"/>
    <n v="0"/>
    <x v="1"/>
    <x v="1"/>
  </r>
  <r>
    <x v="6"/>
    <x v="37"/>
    <n v="6.8464566929133888"/>
    <x v="1"/>
    <x v="1"/>
  </r>
  <r>
    <x v="7"/>
    <x v="38"/>
    <n v="53.84951881014873"/>
    <x v="1"/>
    <x v="1"/>
  </r>
  <r>
    <x v="7"/>
    <x v="39"/>
    <n v="14.741907261592301"/>
    <x v="1"/>
    <x v="1"/>
  </r>
  <r>
    <x v="7"/>
    <x v="40"/>
    <n v="12.773403324584427"/>
    <x v="1"/>
    <x v="1"/>
  </r>
  <r>
    <x v="7"/>
    <x v="41"/>
    <n v="16.010498687664043"/>
    <x v="1"/>
    <x v="1"/>
  </r>
  <r>
    <x v="8"/>
    <x v="4"/>
    <n v="2.6246719160104988"/>
    <x v="1"/>
    <x v="1"/>
  </r>
  <r>
    <x v="7"/>
    <x v="42"/>
    <n v="3.1132075471698055"/>
    <x v="1"/>
    <x v="1"/>
  </r>
  <r>
    <x v="8"/>
    <x v="43"/>
    <n v="53.84951881014873"/>
    <x v="1"/>
    <x v="1"/>
  </r>
  <r>
    <x v="8"/>
    <x v="44"/>
    <n v="43.525809273840771"/>
    <x v="1"/>
    <x v="1"/>
  </r>
  <r>
    <x v="7"/>
    <x v="4"/>
    <n v="2.6246719160104988"/>
    <x v="1"/>
    <x v="1"/>
  </r>
  <r>
    <x v="9"/>
    <x v="45"/>
    <n v="8.0927384076990379"/>
    <x v="1"/>
    <x v="1"/>
  </r>
  <r>
    <x v="9"/>
    <x v="46"/>
    <n v="3.8932633420822396"/>
    <x v="1"/>
    <x v="1"/>
  </r>
  <r>
    <x v="9"/>
    <x v="47"/>
    <n v="7.4365704286964132"/>
    <x v="1"/>
    <x v="1"/>
  </r>
  <r>
    <x v="9"/>
    <x v="48"/>
    <n v="3.2808398950131235"/>
    <x v="1"/>
    <x v="1"/>
  </r>
  <r>
    <x v="9"/>
    <x v="49"/>
    <n v="2.4496937882764653"/>
    <x v="1"/>
    <x v="1"/>
  </r>
  <r>
    <x v="9"/>
    <x v="50"/>
    <n v="1.9247594050743657"/>
    <x v="1"/>
    <x v="1"/>
  </r>
  <r>
    <x v="9"/>
    <x v="51"/>
    <n v="1.4873140857392826"/>
    <x v="1"/>
    <x v="1"/>
  </r>
  <r>
    <x v="9"/>
    <x v="52"/>
    <n v="1.0498687664041995"/>
    <x v="1"/>
    <x v="1"/>
  </r>
  <r>
    <x v="9"/>
    <x v="53"/>
    <n v="2.7996500437445317"/>
    <x v="1"/>
    <x v="1"/>
  </r>
  <r>
    <x v="9"/>
    <x v="54"/>
    <n v="8.9676290463692041"/>
    <x v="1"/>
    <x v="1"/>
  </r>
  <r>
    <x v="9"/>
    <x v="4"/>
    <n v="58.617672790901139"/>
    <x v="1"/>
    <x v="1"/>
  </r>
  <r>
    <x v="9"/>
    <x v="55"/>
    <n v="5.4866102889358723"/>
    <x v="1"/>
    <x v="1"/>
  </r>
  <r>
    <x v="4"/>
    <x v="20"/>
    <n v="15.426029962546817"/>
    <x v="2"/>
    <x v="1"/>
  </r>
  <r>
    <x v="4"/>
    <x v="21"/>
    <n v="22.729400749063672"/>
    <x v="2"/>
    <x v="1"/>
  </r>
  <r>
    <x v="4"/>
    <x v="22"/>
    <n v="34.105805243445694"/>
    <x v="2"/>
    <x v="1"/>
  </r>
  <r>
    <x v="4"/>
    <x v="23"/>
    <n v="6.5543071161048685"/>
    <x v="2"/>
    <x v="1"/>
  </r>
  <r>
    <x v="4"/>
    <x v="24"/>
    <n v="15.004681647940075"/>
    <x v="2"/>
    <x v="1"/>
  </r>
  <r>
    <x v="4"/>
    <x v="25"/>
    <n v="0.93632958801498123"/>
    <x v="2"/>
    <x v="1"/>
  </r>
  <r>
    <x v="4"/>
    <x v="26"/>
    <n v="4.9391385767790261"/>
    <x v="2"/>
    <x v="1"/>
  </r>
  <r>
    <x v="4"/>
    <x v="27"/>
    <n v="0.1404494382022472"/>
    <x v="2"/>
    <x v="1"/>
  </r>
  <r>
    <x v="4"/>
    <x v="28"/>
    <n v="0.16385767790262173"/>
    <x v="2"/>
    <x v="1"/>
  </r>
  <r>
    <x v="5"/>
    <x v="20"/>
    <n v="14.72378277153558"/>
    <x v="2"/>
    <x v="1"/>
  </r>
  <r>
    <x v="5"/>
    <x v="29"/>
    <n v="40.58988764044944"/>
    <x v="2"/>
    <x v="1"/>
  </r>
  <r>
    <x v="5"/>
    <x v="30"/>
    <n v="4.8923220973782771"/>
    <x v="2"/>
    <x v="1"/>
  </r>
  <r>
    <x v="5"/>
    <x v="24"/>
    <n v="9.8080524344569291"/>
    <x v="2"/>
    <x v="1"/>
  </r>
  <r>
    <x v="5"/>
    <x v="31"/>
    <n v="1.5215355805243447"/>
    <x v="2"/>
    <x v="1"/>
  </r>
  <r>
    <x v="5"/>
    <x v="32"/>
    <n v="3.838951310861423"/>
    <x v="2"/>
    <x v="1"/>
  </r>
  <r>
    <x v="5"/>
    <x v="27"/>
    <n v="0.25749063670411987"/>
    <x v="2"/>
    <x v="1"/>
  </r>
  <r>
    <x v="5"/>
    <x v="28"/>
    <n v="9.3632958801498134E-2"/>
    <x v="2"/>
    <x v="1"/>
  </r>
  <r>
    <x v="5"/>
    <x v="4"/>
    <n v="24.274344569288388"/>
    <x v="2"/>
    <x v="1"/>
  </r>
  <r>
    <x v="6"/>
    <x v="33"/>
    <n v="3.5814606741573032"/>
    <x v="2"/>
    <x v="1"/>
  </r>
  <r>
    <x v="6"/>
    <x v="34"/>
    <n v="59.527153558052433"/>
    <x v="2"/>
    <x v="1"/>
  </r>
  <r>
    <x v="6"/>
    <x v="35"/>
    <n v="32.935393258426963"/>
    <x v="2"/>
    <x v="1"/>
  </r>
  <r>
    <x v="6"/>
    <x v="36"/>
    <n v="3.9559925093632957"/>
    <x v="2"/>
    <x v="1"/>
  </r>
  <r>
    <x v="6"/>
    <x v="4"/>
    <n v="0"/>
    <x v="2"/>
    <x v="1"/>
  </r>
  <r>
    <x v="6"/>
    <x v="37"/>
    <n v="9.685159176029968"/>
    <x v="2"/>
    <x v="1"/>
  </r>
  <r>
    <x v="7"/>
    <x v="38"/>
    <n v="21.044007490636705"/>
    <x v="2"/>
    <x v="1"/>
  </r>
  <r>
    <x v="7"/>
    <x v="39"/>
    <n v="11.914794007490636"/>
    <x v="2"/>
    <x v="1"/>
  </r>
  <r>
    <x v="7"/>
    <x v="40"/>
    <n v="18.656367041198504"/>
    <x v="2"/>
    <x v="1"/>
  </r>
  <r>
    <x v="7"/>
    <x v="41"/>
    <n v="48.103932584269664"/>
    <x v="2"/>
    <x v="1"/>
  </r>
  <r>
    <x v="8"/>
    <x v="4"/>
    <n v="0.2808988764044944"/>
    <x v="2"/>
    <x v="1"/>
  </r>
  <r>
    <x v="7"/>
    <x v="42"/>
    <n v="6.4309859154929541"/>
    <x v="2"/>
    <x v="1"/>
  </r>
  <r>
    <x v="8"/>
    <x v="43"/>
    <n v="21.044007490636705"/>
    <x v="2"/>
    <x v="1"/>
  </r>
  <r>
    <x v="8"/>
    <x v="44"/>
    <n v="78.675093632958806"/>
    <x v="2"/>
    <x v="1"/>
  </r>
  <r>
    <x v="7"/>
    <x v="4"/>
    <n v="0.2808988764044944"/>
    <x v="2"/>
    <x v="1"/>
  </r>
  <r>
    <x v="9"/>
    <x v="45"/>
    <n v="14.396067415730338"/>
    <x v="2"/>
    <x v="1"/>
  </r>
  <r>
    <x v="9"/>
    <x v="46"/>
    <n v="9.5739700374531829"/>
    <x v="2"/>
    <x v="1"/>
  </r>
  <r>
    <x v="9"/>
    <x v="47"/>
    <n v="22.612359550561798"/>
    <x v="2"/>
    <x v="1"/>
  </r>
  <r>
    <x v="9"/>
    <x v="48"/>
    <n v="7.0458801498127341"/>
    <x v="2"/>
    <x v="1"/>
  </r>
  <r>
    <x v="9"/>
    <x v="49"/>
    <n v="3.3005617977528088"/>
    <x v="2"/>
    <x v="1"/>
  </r>
  <r>
    <x v="9"/>
    <x v="50"/>
    <n v="2.2940074906367043"/>
    <x v="2"/>
    <x v="1"/>
  </r>
  <r>
    <x v="9"/>
    <x v="51"/>
    <n v="2.1301498127340825"/>
    <x v="2"/>
    <x v="1"/>
  </r>
  <r>
    <x v="9"/>
    <x v="52"/>
    <n v="1.2874531835205993"/>
    <x v="2"/>
    <x v="1"/>
  </r>
  <r>
    <x v="9"/>
    <x v="53"/>
    <n v="2.6685393258426968"/>
    <x v="2"/>
    <x v="1"/>
  </r>
  <r>
    <x v="9"/>
    <x v="54"/>
    <n v="5.3604868913857677"/>
    <x v="2"/>
    <x v="1"/>
  </r>
  <r>
    <x v="9"/>
    <x v="4"/>
    <n v="29.330524344569287"/>
    <x v="2"/>
    <x v="1"/>
  </r>
  <r>
    <x v="9"/>
    <x v="55"/>
    <n v="2.885006072650981"/>
    <x v="2"/>
    <x v="1"/>
  </r>
  <r>
    <x v="4"/>
    <x v="20"/>
    <n v="2.7261462205700124"/>
    <x v="3"/>
    <x v="1"/>
  </r>
  <r>
    <x v="4"/>
    <x v="21"/>
    <n v="12.515489467162329"/>
    <x v="3"/>
    <x v="1"/>
  </r>
  <r>
    <x v="4"/>
    <x v="22"/>
    <n v="36.679058240396529"/>
    <x v="3"/>
    <x v="1"/>
  </r>
  <r>
    <x v="4"/>
    <x v="23"/>
    <n v="7.1871127633209415"/>
    <x v="3"/>
    <x v="1"/>
  </r>
  <r>
    <x v="4"/>
    <x v="24"/>
    <n v="6.5675340768277568"/>
    <x v="3"/>
    <x v="1"/>
  </r>
  <r>
    <x v="4"/>
    <x v="25"/>
    <n v="3.0359355638166048"/>
    <x v="3"/>
    <x v="1"/>
  </r>
  <r>
    <x v="4"/>
    <x v="26"/>
    <n v="26.517967781908304"/>
    <x v="3"/>
    <x v="1"/>
  </r>
  <r>
    <x v="4"/>
    <x v="27"/>
    <n v="4.0272614622056997"/>
    <x v="3"/>
    <x v="1"/>
  </r>
  <r>
    <x v="4"/>
    <x v="28"/>
    <n v="0.74349442379182151"/>
    <x v="3"/>
    <x v="1"/>
  </r>
  <r>
    <x v="5"/>
    <x v="20"/>
    <n v="2.1065675340768277"/>
    <x v="3"/>
    <x v="1"/>
  </r>
  <r>
    <x v="5"/>
    <x v="29"/>
    <n v="16.728624535315983"/>
    <x v="3"/>
    <x v="1"/>
  </r>
  <r>
    <x v="5"/>
    <x v="30"/>
    <n v="1.5489467162329615"/>
    <x v="3"/>
    <x v="1"/>
  </r>
  <r>
    <x v="5"/>
    <x v="24"/>
    <n v="3.2837670384138784"/>
    <x v="3"/>
    <x v="1"/>
  </r>
  <r>
    <x v="5"/>
    <x v="31"/>
    <n v="2.4783147459727384"/>
    <x v="3"/>
    <x v="1"/>
  </r>
  <r>
    <x v="5"/>
    <x v="32"/>
    <n v="13.135068153655514"/>
    <x v="3"/>
    <x v="1"/>
  </r>
  <r>
    <x v="5"/>
    <x v="27"/>
    <n v="2.2924411400247831"/>
    <x v="3"/>
    <x v="1"/>
  </r>
  <r>
    <x v="5"/>
    <x v="28"/>
    <n v="0.49566294919454773"/>
    <x v="3"/>
    <x v="1"/>
  </r>
  <r>
    <x v="5"/>
    <x v="4"/>
    <n v="57.930607187112763"/>
    <x v="3"/>
    <x v="1"/>
  </r>
  <r>
    <x v="6"/>
    <x v="33"/>
    <n v="2.7261462205700124"/>
    <x v="3"/>
    <x v="1"/>
  </r>
  <r>
    <x v="6"/>
    <x v="34"/>
    <n v="31.722428748451055"/>
    <x v="3"/>
    <x v="1"/>
  </r>
  <r>
    <x v="6"/>
    <x v="35"/>
    <n v="55.700123915737301"/>
    <x v="3"/>
    <x v="1"/>
  </r>
  <r>
    <x v="6"/>
    <x v="36"/>
    <n v="9.8513011152416361"/>
    <x v="3"/>
    <x v="1"/>
  </r>
  <r>
    <x v="6"/>
    <x v="4"/>
    <n v="0"/>
    <x v="3"/>
    <x v="1"/>
  </r>
  <r>
    <x v="6"/>
    <x v="37"/>
    <n v="12.480173482032235"/>
    <x v="3"/>
    <x v="1"/>
  </r>
  <r>
    <x v="7"/>
    <x v="38"/>
    <n v="52.168525402726146"/>
    <x v="3"/>
    <x v="1"/>
  </r>
  <r>
    <x v="7"/>
    <x v="39"/>
    <n v="14.745972738537795"/>
    <x v="3"/>
    <x v="1"/>
  </r>
  <r>
    <x v="7"/>
    <x v="40"/>
    <n v="13.506815365551425"/>
    <x v="3"/>
    <x v="1"/>
  </r>
  <r>
    <x v="7"/>
    <x v="41"/>
    <n v="19.516728624535315"/>
    <x v="3"/>
    <x v="1"/>
  </r>
  <r>
    <x v="8"/>
    <x v="4"/>
    <n v="6.1957868649318466E-2"/>
    <x v="3"/>
    <x v="1"/>
  </r>
  <r>
    <x v="7"/>
    <x v="42"/>
    <n v="2.7464352138871653"/>
    <x v="3"/>
    <x v="1"/>
  </r>
  <r>
    <x v="8"/>
    <x v="43"/>
    <n v="52.168525402726146"/>
    <x v="3"/>
    <x v="1"/>
  </r>
  <r>
    <x v="8"/>
    <x v="44"/>
    <n v="47.769516728624538"/>
    <x v="3"/>
    <x v="1"/>
  </r>
  <r>
    <x v="7"/>
    <x v="4"/>
    <n v="6.1957868649318466E-2"/>
    <x v="3"/>
    <x v="1"/>
  </r>
  <r>
    <x v="9"/>
    <x v="45"/>
    <n v="4.6468401486988844"/>
    <x v="3"/>
    <x v="1"/>
  </r>
  <r>
    <x v="9"/>
    <x v="46"/>
    <n v="4.8327137546468402"/>
    <x v="3"/>
    <x v="1"/>
  </r>
  <r>
    <x v="9"/>
    <x v="47"/>
    <n v="12.825278810408921"/>
    <x v="3"/>
    <x v="1"/>
  </r>
  <r>
    <x v="9"/>
    <x v="48"/>
    <n v="4.7087980173482036"/>
    <x v="3"/>
    <x v="1"/>
  </r>
  <r>
    <x v="9"/>
    <x v="49"/>
    <n v="3.2837670384138784"/>
    <x v="3"/>
    <x v="1"/>
  </r>
  <r>
    <x v="9"/>
    <x v="50"/>
    <n v="1.7967781908302354"/>
    <x v="3"/>
    <x v="1"/>
  </r>
  <r>
    <x v="9"/>
    <x v="51"/>
    <n v="1.8587360594795539"/>
    <x v="3"/>
    <x v="1"/>
  </r>
  <r>
    <x v="9"/>
    <x v="52"/>
    <n v="1.2391573729863692"/>
    <x v="3"/>
    <x v="1"/>
  </r>
  <r>
    <x v="9"/>
    <x v="53"/>
    <n v="3.0359355638166048"/>
    <x v="3"/>
    <x v="1"/>
  </r>
  <r>
    <x v="9"/>
    <x v="54"/>
    <n v="5.5762081784386615"/>
    <x v="3"/>
    <x v="1"/>
  </r>
  <r>
    <x v="9"/>
    <x v="4"/>
    <n v="56.195786864931847"/>
    <x v="3"/>
    <x v="1"/>
  </r>
  <r>
    <x v="9"/>
    <x v="55"/>
    <n v="4.1417963224893901"/>
    <x v="3"/>
    <x v="1"/>
  </r>
  <r>
    <x v="4"/>
    <x v="20"/>
    <n v="11.796536796536797"/>
    <x v="4"/>
    <x v="1"/>
  </r>
  <r>
    <x v="4"/>
    <x v="21"/>
    <n v="34.415584415584412"/>
    <x v="4"/>
    <x v="1"/>
  </r>
  <r>
    <x v="4"/>
    <x v="22"/>
    <n v="23.484848484848484"/>
    <x v="4"/>
    <x v="1"/>
  </r>
  <r>
    <x v="4"/>
    <x v="23"/>
    <n v="8.4415584415584419"/>
    <x v="4"/>
    <x v="1"/>
  </r>
  <r>
    <x v="4"/>
    <x v="24"/>
    <n v="8.2251082251082259"/>
    <x v="4"/>
    <x v="1"/>
  </r>
  <r>
    <x v="4"/>
    <x v="25"/>
    <n v="0.21645021645021645"/>
    <x v="4"/>
    <x v="1"/>
  </r>
  <r>
    <x v="4"/>
    <x v="26"/>
    <n v="12.987012987012987"/>
    <x v="4"/>
    <x v="1"/>
  </r>
  <r>
    <x v="4"/>
    <x v="27"/>
    <n v="0.4329004329004329"/>
    <x v="4"/>
    <x v="1"/>
  </r>
  <r>
    <x v="4"/>
    <x v="28"/>
    <n v="0"/>
    <x v="4"/>
    <x v="1"/>
  </r>
  <r>
    <x v="5"/>
    <x v="20"/>
    <n v="9.1991341991341997"/>
    <x v="4"/>
    <x v="1"/>
  </r>
  <r>
    <x v="5"/>
    <x v="29"/>
    <n v="25"/>
    <x v="4"/>
    <x v="1"/>
  </r>
  <r>
    <x v="5"/>
    <x v="30"/>
    <n v="3.4632034632034632"/>
    <x v="4"/>
    <x v="1"/>
  </r>
  <r>
    <x v="5"/>
    <x v="24"/>
    <n v="4.329004329004329"/>
    <x v="4"/>
    <x v="1"/>
  </r>
  <r>
    <x v="5"/>
    <x v="31"/>
    <n v="0.75757575757575757"/>
    <x v="4"/>
    <x v="1"/>
  </r>
  <r>
    <x v="5"/>
    <x v="32"/>
    <n v="9.9567099567099575"/>
    <x v="4"/>
    <x v="1"/>
  </r>
  <r>
    <x v="5"/>
    <x v="27"/>
    <n v="0.21645021645021645"/>
    <x v="4"/>
    <x v="1"/>
  </r>
  <r>
    <x v="5"/>
    <x v="28"/>
    <n v="0.32467532467532467"/>
    <x v="4"/>
    <x v="1"/>
  </r>
  <r>
    <x v="5"/>
    <x v="4"/>
    <n v="46.753246753246756"/>
    <x v="4"/>
    <x v="1"/>
  </r>
  <r>
    <x v="6"/>
    <x v="33"/>
    <n v="0.54112554112554112"/>
    <x v="4"/>
    <x v="1"/>
  </r>
  <r>
    <x v="6"/>
    <x v="34"/>
    <n v="75.974025974025977"/>
    <x v="4"/>
    <x v="1"/>
  </r>
  <r>
    <x v="6"/>
    <x v="35"/>
    <n v="20.454545454545453"/>
    <x v="4"/>
    <x v="1"/>
  </r>
  <r>
    <x v="6"/>
    <x v="36"/>
    <n v="3.0303030303030303"/>
    <x v="4"/>
    <x v="1"/>
  </r>
  <r>
    <x v="6"/>
    <x v="4"/>
    <n v="0"/>
    <x v="4"/>
    <x v="1"/>
  </r>
  <r>
    <x v="6"/>
    <x v="37"/>
    <n v="8.9155844155844139"/>
    <x v="4"/>
    <x v="1"/>
  </r>
  <r>
    <x v="7"/>
    <x v="38"/>
    <n v="43.290043290043293"/>
    <x v="4"/>
    <x v="1"/>
  </r>
  <r>
    <x v="7"/>
    <x v="39"/>
    <n v="18.614718614718615"/>
    <x v="4"/>
    <x v="1"/>
  </r>
  <r>
    <x v="7"/>
    <x v="40"/>
    <n v="15.584415584415584"/>
    <x v="4"/>
    <x v="1"/>
  </r>
  <r>
    <x v="7"/>
    <x v="41"/>
    <n v="22.402597402597401"/>
    <x v="4"/>
    <x v="1"/>
  </r>
  <r>
    <x v="8"/>
    <x v="4"/>
    <n v="0.10822510822510822"/>
    <x v="4"/>
    <x v="1"/>
  </r>
  <r>
    <x v="7"/>
    <x v="42"/>
    <n v="2.6034669555796301"/>
    <x v="4"/>
    <x v="1"/>
  </r>
  <r>
    <x v="8"/>
    <x v="43"/>
    <n v="43.290043290043293"/>
    <x v="4"/>
    <x v="1"/>
  </r>
  <r>
    <x v="8"/>
    <x v="44"/>
    <n v="56.601731601731601"/>
    <x v="4"/>
    <x v="1"/>
  </r>
  <r>
    <x v="7"/>
    <x v="4"/>
    <n v="0.10822510822510822"/>
    <x v="4"/>
    <x v="1"/>
  </r>
  <r>
    <x v="9"/>
    <x v="45"/>
    <n v="2.7056277056277058"/>
    <x v="4"/>
    <x v="1"/>
  </r>
  <r>
    <x v="9"/>
    <x v="46"/>
    <n v="5.6277056277056277"/>
    <x v="4"/>
    <x v="1"/>
  </r>
  <r>
    <x v="9"/>
    <x v="47"/>
    <n v="15.476190476190476"/>
    <x v="4"/>
    <x v="1"/>
  </r>
  <r>
    <x v="9"/>
    <x v="48"/>
    <n v="6.1688311688311686"/>
    <x v="4"/>
    <x v="1"/>
  </r>
  <r>
    <x v="9"/>
    <x v="49"/>
    <n v="3.7878787878787881"/>
    <x v="4"/>
    <x v="1"/>
  </r>
  <r>
    <x v="9"/>
    <x v="50"/>
    <n v="3.0303030303030303"/>
    <x v="4"/>
    <x v="1"/>
  </r>
  <r>
    <x v="9"/>
    <x v="51"/>
    <n v="2.2727272727272729"/>
    <x v="4"/>
    <x v="1"/>
  </r>
  <r>
    <x v="9"/>
    <x v="52"/>
    <n v="1.948051948051948"/>
    <x v="4"/>
    <x v="1"/>
  </r>
  <r>
    <x v="9"/>
    <x v="53"/>
    <n v="1.948051948051948"/>
    <x v="4"/>
    <x v="1"/>
  </r>
  <r>
    <x v="9"/>
    <x v="54"/>
    <n v="6.0606060606060606"/>
    <x v="4"/>
    <x v="1"/>
  </r>
  <r>
    <x v="9"/>
    <x v="4"/>
    <n v="50.974025974025977"/>
    <x v="4"/>
    <x v="1"/>
  </r>
  <r>
    <x v="9"/>
    <x v="55"/>
    <n v="4.4615526122148621"/>
    <x v="4"/>
    <x v="1"/>
  </r>
  <r>
    <x v="4"/>
    <x v="20"/>
    <n v="6.7357512953367875"/>
    <x v="5"/>
    <x v="1"/>
  </r>
  <r>
    <x v="4"/>
    <x v="21"/>
    <n v="35.751295336787564"/>
    <x v="5"/>
    <x v="1"/>
  </r>
  <r>
    <x v="4"/>
    <x v="22"/>
    <n v="13.989637305699482"/>
    <x v="5"/>
    <x v="1"/>
  </r>
  <r>
    <x v="4"/>
    <x v="23"/>
    <n v="13.471502590673575"/>
    <x v="5"/>
    <x v="1"/>
  </r>
  <r>
    <x v="4"/>
    <x v="24"/>
    <n v="7.2538860103626943"/>
    <x v="5"/>
    <x v="1"/>
  </r>
  <r>
    <x v="4"/>
    <x v="25"/>
    <n v="0"/>
    <x v="5"/>
    <x v="1"/>
  </r>
  <r>
    <x v="4"/>
    <x v="26"/>
    <n v="22.279792746113991"/>
    <x v="5"/>
    <x v="1"/>
  </r>
  <r>
    <x v="4"/>
    <x v="27"/>
    <n v="0.51813471502590669"/>
    <x v="5"/>
    <x v="1"/>
  </r>
  <r>
    <x v="4"/>
    <x v="28"/>
    <n v="0"/>
    <x v="5"/>
    <x v="1"/>
  </r>
  <r>
    <x v="5"/>
    <x v="20"/>
    <n v="4.6632124352331603"/>
    <x v="5"/>
    <x v="1"/>
  </r>
  <r>
    <x v="5"/>
    <x v="29"/>
    <n v="24.352331606217618"/>
    <x v="5"/>
    <x v="1"/>
  </r>
  <r>
    <x v="5"/>
    <x v="30"/>
    <n v="3.6269430051813472"/>
    <x v="5"/>
    <x v="1"/>
  </r>
  <r>
    <x v="5"/>
    <x v="24"/>
    <n v="5.1813471502590671"/>
    <x v="5"/>
    <x v="1"/>
  </r>
  <r>
    <x v="5"/>
    <x v="31"/>
    <n v="0"/>
    <x v="5"/>
    <x v="1"/>
  </r>
  <r>
    <x v="5"/>
    <x v="32"/>
    <n v="21.761658031088082"/>
    <x v="5"/>
    <x v="1"/>
  </r>
  <r>
    <x v="5"/>
    <x v="27"/>
    <n v="0.51813471502590669"/>
    <x v="5"/>
    <x v="1"/>
  </r>
  <r>
    <x v="5"/>
    <x v="28"/>
    <n v="0.51813471502590669"/>
    <x v="5"/>
    <x v="1"/>
  </r>
  <r>
    <x v="5"/>
    <x v="4"/>
    <n v="39.37823834196891"/>
    <x v="5"/>
    <x v="1"/>
  </r>
  <r>
    <x v="6"/>
    <x v="33"/>
    <n v="0.51813471502590669"/>
    <x v="5"/>
    <x v="1"/>
  </r>
  <r>
    <x v="6"/>
    <x v="34"/>
    <n v="76.165803108808291"/>
    <x v="5"/>
    <x v="1"/>
  </r>
  <r>
    <x v="6"/>
    <x v="35"/>
    <n v="19.689119170984455"/>
    <x v="5"/>
    <x v="1"/>
  </r>
  <r>
    <x v="6"/>
    <x v="36"/>
    <n v="3.6269430051813472"/>
    <x v="5"/>
    <x v="1"/>
  </r>
  <r>
    <x v="6"/>
    <x v="4"/>
    <n v="0"/>
    <x v="5"/>
    <x v="1"/>
  </r>
  <r>
    <x v="6"/>
    <x v="37"/>
    <n v="9.2694300518134725"/>
    <x v="5"/>
    <x v="1"/>
  </r>
  <r>
    <x v="7"/>
    <x v="38"/>
    <n v="36.787564766839381"/>
    <x v="5"/>
    <x v="1"/>
  </r>
  <r>
    <x v="7"/>
    <x v="39"/>
    <n v="22.797927461139896"/>
    <x v="5"/>
    <x v="1"/>
  </r>
  <r>
    <x v="7"/>
    <x v="40"/>
    <n v="19.17098445595855"/>
    <x v="5"/>
    <x v="1"/>
  </r>
  <r>
    <x v="7"/>
    <x v="41"/>
    <n v="21.243523316062177"/>
    <x v="5"/>
    <x v="1"/>
  </r>
  <r>
    <x v="8"/>
    <x v="4"/>
    <n v="0"/>
    <x v="5"/>
    <x v="1"/>
  </r>
  <r>
    <x v="7"/>
    <x v="42"/>
    <n v="2.4715025906735768"/>
    <x v="5"/>
    <x v="1"/>
  </r>
  <r>
    <x v="8"/>
    <x v="43"/>
    <n v="36.787564766839381"/>
    <x v="5"/>
    <x v="1"/>
  </r>
  <r>
    <x v="8"/>
    <x v="44"/>
    <n v="63.212435233160619"/>
    <x v="5"/>
    <x v="1"/>
  </r>
  <r>
    <x v="7"/>
    <x v="4"/>
    <n v="0"/>
    <x v="5"/>
    <x v="1"/>
  </r>
  <r>
    <x v="9"/>
    <x v="45"/>
    <n v="2.5906735751295336"/>
    <x v="5"/>
    <x v="1"/>
  </r>
  <r>
    <x v="9"/>
    <x v="46"/>
    <n v="6.7357512953367875"/>
    <x v="5"/>
    <x v="1"/>
  </r>
  <r>
    <x v="9"/>
    <x v="47"/>
    <n v="18.134715025906736"/>
    <x v="5"/>
    <x v="1"/>
  </r>
  <r>
    <x v="9"/>
    <x v="48"/>
    <n v="9.8445595854922274"/>
    <x v="5"/>
    <x v="1"/>
  </r>
  <r>
    <x v="9"/>
    <x v="49"/>
    <n v="4.1450777202072535"/>
    <x v="5"/>
    <x v="1"/>
  </r>
  <r>
    <x v="9"/>
    <x v="50"/>
    <n v="3.1088082901554404"/>
    <x v="5"/>
    <x v="1"/>
  </r>
  <r>
    <x v="9"/>
    <x v="51"/>
    <n v="3.1088082901554404"/>
    <x v="5"/>
    <x v="1"/>
  </r>
  <r>
    <x v="9"/>
    <x v="52"/>
    <n v="2.0725388601036268"/>
    <x v="5"/>
    <x v="1"/>
  </r>
  <r>
    <x v="9"/>
    <x v="53"/>
    <n v="1.0362694300518134"/>
    <x v="5"/>
    <x v="1"/>
  </r>
  <r>
    <x v="9"/>
    <x v="54"/>
    <n v="6.7357512953367875"/>
    <x v="5"/>
    <x v="1"/>
  </r>
  <r>
    <x v="9"/>
    <x v="4"/>
    <n v="42.487046632124354"/>
    <x v="5"/>
    <x v="1"/>
  </r>
  <r>
    <x v="9"/>
    <x v="55"/>
    <n v="4.0007507507507496"/>
    <x v="5"/>
    <x v="1"/>
  </r>
  <r>
    <x v="4"/>
    <x v="20"/>
    <n v="13.75"/>
    <x v="6"/>
    <x v="1"/>
  </r>
  <r>
    <x v="4"/>
    <x v="21"/>
    <n v="35"/>
    <x v="6"/>
    <x v="1"/>
  </r>
  <r>
    <x v="4"/>
    <x v="22"/>
    <n v="28.75"/>
    <x v="6"/>
    <x v="1"/>
  </r>
  <r>
    <x v="4"/>
    <x v="23"/>
    <n v="5.625"/>
    <x v="6"/>
    <x v="1"/>
  </r>
  <r>
    <x v="4"/>
    <x v="24"/>
    <n v="4.375"/>
    <x v="6"/>
    <x v="1"/>
  </r>
  <r>
    <x v="4"/>
    <x v="25"/>
    <n v="0"/>
    <x v="6"/>
    <x v="1"/>
  </r>
  <r>
    <x v="4"/>
    <x v="26"/>
    <n v="11.875"/>
    <x v="6"/>
    <x v="1"/>
  </r>
  <r>
    <x v="4"/>
    <x v="27"/>
    <n v="0.625"/>
    <x v="6"/>
    <x v="1"/>
  </r>
  <r>
    <x v="4"/>
    <x v="28"/>
    <n v="0"/>
    <x v="6"/>
    <x v="1"/>
  </r>
  <r>
    <x v="5"/>
    <x v="20"/>
    <n v="13.125"/>
    <x v="6"/>
    <x v="1"/>
  </r>
  <r>
    <x v="5"/>
    <x v="29"/>
    <n v="31.25"/>
    <x v="6"/>
    <x v="1"/>
  </r>
  <r>
    <x v="5"/>
    <x v="30"/>
    <n v="3.75"/>
    <x v="6"/>
    <x v="1"/>
  </r>
  <r>
    <x v="5"/>
    <x v="24"/>
    <n v="0.625"/>
    <x v="6"/>
    <x v="1"/>
  </r>
  <r>
    <x v="5"/>
    <x v="31"/>
    <n v="1.25"/>
    <x v="6"/>
    <x v="1"/>
  </r>
  <r>
    <x v="5"/>
    <x v="32"/>
    <n v="8.125"/>
    <x v="6"/>
    <x v="1"/>
  </r>
  <r>
    <x v="5"/>
    <x v="27"/>
    <n v="0.625"/>
    <x v="6"/>
    <x v="1"/>
  </r>
  <r>
    <x v="5"/>
    <x v="28"/>
    <n v="0"/>
    <x v="6"/>
    <x v="1"/>
  </r>
  <r>
    <x v="5"/>
    <x v="4"/>
    <n v="41.25"/>
    <x v="6"/>
    <x v="1"/>
  </r>
  <r>
    <x v="6"/>
    <x v="33"/>
    <n v="1.875"/>
    <x v="6"/>
    <x v="1"/>
  </r>
  <r>
    <x v="6"/>
    <x v="34"/>
    <n v="63.125"/>
    <x v="6"/>
    <x v="1"/>
  </r>
  <r>
    <x v="6"/>
    <x v="35"/>
    <n v="28.75"/>
    <x v="6"/>
    <x v="1"/>
  </r>
  <r>
    <x v="6"/>
    <x v="36"/>
    <n v="6.25"/>
    <x v="6"/>
    <x v="1"/>
  </r>
  <r>
    <x v="6"/>
    <x v="4"/>
    <n v="0"/>
    <x v="6"/>
    <x v="1"/>
  </r>
  <r>
    <x v="6"/>
    <x v="37"/>
    <n v="10.237500000000001"/>
    <x v="6"/>
    <x v="1"/>
  </r>
  <r>
    <x v="7"/>
    <x v="38"/>
    <n v="39.375"/>
    <x v="6"/>
    <x v="1"/>
  </r>
  <r>
    <x v="7"/>
    <x v="39"/>
    <n v="17.5"/>
    <x v="6"/>
    <x v="1"/>
  </r>
  <r>
    <x v="7"/>
    <x v="40"/>
    <n v="15"/>
    <x v="6"/>
    <x v="1"/>
  </r>
  <r>
    <x v="7"/>
    <x v="41"/>
    <n v="27.5"/>
    <x v="6"/>
    <x v="1"/>
  </r>
  <r>
    <x v="8"/>
    <x v="4"/>
    <n v="0.625"/>
    <x v="6"/>
    <x v="1"/>
  </r>
  <r>
    <x v="7"/>
    <x v="42"/>
    <n v="2.8679245283018875"/>
    <x v="6"/>
    <x v="1"/>
  </r>
  <r>
    <x v="8"/>
    <x v="43"/>
    <n v="39.375"/>
    <x v="6"/>
    <x v="1"/>
  </r>
  <r>
    <x v="8"/>
    <x v="44"/>
    <n v="60"/>
    <x v="6"/>
    <x v="1"/>
  </r>
  <r>
    <x v="7"/>
    <x v="4"/>
    <n v="0.625"/>
    <x v="6"/>
    <x v="1"/>
  </r>
  <r>
    <x v="9"/>
    <x v="45"/>
    <n v="5.625"/>
    <x v="6"/>
    <x v="1"/>
  </r>
  <r>
    <x v="9"/>
    <x v="46"/>
    <n v="5.625"/>
    <x v="6"/>
    <x v="1"/>
  </r>
  <r>
    <x v="9"/>
    <x v="47"/>
    <n v="14.375"/>
    <x v="6"/>
    <x v="1"/>
  </r>
  <r>
    <x v="9"/>
    <x v="48"/>
    <n v="7.5"/>
    <x v="6"/>
    <x v="1"/>
  </r>
  <r>
    <x v="9"/>
    <x v="49"/>
    <n v="4.375"/>
    <x v="6"/>
    <x v="1"/>
  </r>
  <r>
    <x v="9"/>
    <x v="50"/>
    <n v="2.5"/>
    <x v="6"/>
    <x v="1"/>
  </r>
  <r>
    <x v="9"/>
    <x v="51"/>
    <n v="3.125"/>
    <x v="6"/>
    <x v="1"/>
  </r>
  <r>
    <x v="9"/>
    <x v="52"/>
    <n v="1.875"/>
    <x v="6"/>
    <x v="1"/>
  </r>
  <r>
    <x v="9"/>
    <x v="53"/>
    <n v="3.125"/>
    <x v="6"/>
    <x v="1"/>
  </r>
  <r>
    <x v="9"/>
    <x v="54"/>
    <n v="3.75"/>
    <x v="6"/>
    <x v="1"/>
  </r>
  <r>
    <x v="9"/>
    <x v="4"/>
    <n v="48.125"/>
    <x v="6"/>
    <x v="1"/>
  </r>
  <r>
    <x v="9"/>
    <x v="55"/>
    <n v="3.6636546184738963"/>
    <x v="6"/>
    <x v="1"/>
  </r>
  <r>
    <x v="4"/>
    <x v="20"/>
    <n v="13.758389261744966"/>
    <x v="7"/>
    <x v="1"/>
  </r>
  <r>
    <x v="4"/>
    <x v="21"/>
    <n v="30.536912751677853"/>
    <x v="7"/>
    <x v="1"/>
  </r>
  <r>
    <x v="4"/>
    <x v="22"/>
    <n v="28.187919463087248"/>
    <x v="7"/>
    <x v="1"/>
  </r>
  <r>
    <x v="4"/>
    <x v="23"/>
    <n v="6.375838926174497"/>
    <x v="7"/>
    <x v="1"/>
  </r>
  <r>
    <x v="4"/>
    <x v="24"/>
    <n v="7.7181208053691277"/>
    <x v="7"/>
    <x v="1"/>
  </r>
  <r>
    <x v="4"/>
    <x v="25"/>
    <n v="0"/>
    <x v="7"/>
    <x v="1"/>
  </r>
  <r>
    <x v="4"/>
    <x v="26"/>
    <n v="13.087248322147651"/>
    <x v="7"/>
    <x v="1"/>
  </r>
  <r>
    <x v="4"/>
    <x v="27"/>
    <n v="0.33557046979865773"/>
    <x v="7"/>
    <x v="1"/>
  </r>
  <r>
    <x v="4"/>
    <x v="28"/>
    <n v="0"/>
    <x v="7"/>
    <x v="1"/>
  </r>
  <r>
    <x v="5"/>
    <x v="20"/>
    <n v="13.087248322147651"/>
    <x v="7"/>
    <x v="1"/>
  </r>
  <r>
    <x v="5"/>
    <x v="29"/>
    <n v="24.496644295302012"/>
    <x v="7"/>
    <x v="1"/>
  </r>
  <r>
    <x v="5"/>
    <x v="30"/>
    <n v="2.0134228187919465"/>
    <x v="7"/>
    <x v="1"/>
  </r>
  <r>
    <x v="5"/>
    <x v="24"/>
    <n v="4.026845637583893"/>
    <x v="7"/>
    <x v="1"/>
  </r>
  <r>
    <x v="5"/>
    <x v="31"/>
    <n v="0.67114093959731547"/>
    <x v="7"/>
    <x v="1"/>
  </r>
  <r>
    <x v="5"/>
    <x v="32"/>
    <n v="7.3825503355704694"/>
    <x v="7"/>
    <x v="1"/>
  </r>
  <r>
    <x v="5"/>
    <x v="27"/>
    <n v="0"/>
    <x v="7"/>
    <x v="1"/>
  </r>
  <r>
    <x v="5"/>
    <x v="28"/>
    <n v="0.33557046979865773"/>
    <x v="7"/>
    <x v="1"/>
  </r>
  <r>
    <x v="5"/>
    <x v="4"/>
    <n v="47.986577181208055"/>
    <x v="7"/>
    <x v="1"/>
  </r>
  <r>
    <x v="6"/>
    <x v="33"/>
    <n v="0.33557046979865773"/>
    <x v="7"/>
    <x v="1"/>
  </r>
  <r>
    <x v="6"/>
    <x v="34"/>
    <n v="79.194630872483216"/>
    <x v="7"/>
    <x v="1"/>
  </r>
  <r>
    <x v="6"/>
    <x v="35"/>
    <n v="18.456375838926174"/>
    <x v="7"/>
    <x v="1"/>
  </r>
  <r>
    <x v="6"/>
    <x v="36"/>
    <n v="2.0134228187919465"/>
    <x v="7"/>
    <x v="1"/>
  </r>
  <r>
    <x v="6"/>
    <x v="4"/>
    <n v="0"/>
    <x v="7"/>
    <x v="1"/>
  </r>
  <r>
    <x v="6"/>
    <x v="37"/>
    <n v="8.4362416107382625"/>
    <x v="7"/>
    <x v="1"/>
  </r>
  <r>
    <x v="7"/>
    <x v="38"/>
    <n v="44.29530201342282"/>
    <x v="7"/>
    <x v="1"/>
  </r>
  <r>
    <x v="7"/>
    <x v="39"/>
    <n v="18.791946308724832"/>
    <x v="7"/>
    <x v="1"/>
  </r>
  <r>
    <x v="7"/>
    <x v="40"/>
    <n v="14.765100671140939"/>
    <x v="7"/>
    <x v="1"/>
  </r>
  <r>
    <x v="7"/>
    <x v="41"/>
    <n v="22.14765100671141"/>
    <x v="7"/>
    <x v="1"/>
  </r>
  <r>
    <x v="8"/>
    <x v="4"/>
    <n v="0"/>
    <x v="7"/>
    <x v="1"/>
  </r>
  <r>
    <x v="7"/>
    <x v="42"/>
    <n v="2.6543624161073813"/>
    <x v="7"/>
    <x v="1"/>
  </r>
  <r>
    <x v="8"/>
    <x v="43"/>
    <n v="44.29530201342282"/>
    <x v="7"/>
    <x v="1"/>
  </r>
  <r>
    <x v="8"/>
    <x v="44"/>
    <n v="55.70469798657718"/>
    <x v="7"/>
    <x v="1"/>
  </r>
  <r>
    <x v="7"/>
    <x v="4"/>
    <n v="0"/>
    <x v="7"/>
    <x v="1"/>
  </r>
  <r>
    <x v="9"/>
    <x v="45"/>
    <n v="1.0067114093959733"/>
    <x v="7"/>
    <x v="1"/>
  </r>
  <r>
    <x v="9"/>
    <x v="46"/>
    <n v="6.375838926174497"/>
    <x v="7"/>
    <x v="1"/>
  </r>
  <r>
    <x v="9"/>
    <x v="47"/>
    <n v="14.765100671140939"/>
    <x v="7"/>
    <x v="1"/>
  </r>
  <r>
    <x v="9"/>
    <x v="48"/>
    <n v="5.7046979865771812"/>
    <x v="7"/>
    <x v="1"/>
  </r>
  <r>
    <x v="9"/>
    <x v="49"/>
    <n v="3.0201342281879193"/>
    <x v="7"/>
    <x v="1"/>
  </r>
  <r>
    <x v="9"/>
    <x v="50"/>
    <n v="3.3557046979865772"/>
    <x v="7"/>
    <x v="1"/>
  </r>
  <r>
    <x v="9"/>
    <x v="51"/>
    <n v="1.6778523489932886"/>
    <x v="7"/>
    <x v="1"/>
  </r>
  <r>
    <x v="9"/>
    <x v="52"/>
    <n v="1.6778523489932886"/>
    <x v="7"/>
    <x v="1"/>
  </r>
  <r>
    <x v="9"/>
    <x v="53"/>
    <n v="2.348993288590604"/>
    <x v="7"/>
    <x v="1"/>
  </r>
  <r>
    <x v="9"/>
    <x v="54"/>
    <n v="7.7181208053691277"/>
    <x v="7"/>
    <x v="1"/>
  </r>
  <r>
    <x v="9"/>
    <x v="4"/>
    <n v="52.348993288590606"/>
    <x v="7"/>
    <x v="1"/>
  </r>
  <r>
    <x v="9"/>
    <x v="55"/>
    <n v="5.2453051643192508"/>
    <x v="7"/>
    <x v="1"/>
  </r>
  <r>
    <x v="4"/>
    <x v="20"/>
    <n v="12.087912087912088"/>
    <x v="8"/>
    <x v="1"/>
  </r>
  <r>
    <x v="4"/>
    <x v="21"/>
    <n v="37.362637362637365"/>
    <x v="8"/>
    <x v="1"/>
  </r>
  <r>
    <x v="4"/>
    <x v="22"/>
    <n v="21.978021978021978"/>
    <x v="8"/>
    <x v="1"/>
  </r>
  <r>
    <x v="4"/>
    <x v="23"/>
    <n v="8.791208791208792"/>
    <x v="8"/>
    <x v="1"/>
  </r>
  <r>
    <x v="4"/>
    <x v="24"/>
    <n v="11.721611721611721"/>
    <x v="8"/>
    <x v="1"/>
  </r>
  <r>
    <x v="4"/>
    <x v="25"/>
    <n v="0.73260073260073255"/>
    <x v="8"/>
    <x v="1"/>
  </r>
  <r>
    <x v="4"/>
    <x v="26"/>
    <n v="6.9597069597069599"/>
    <x v="8"/>
    <x v="1"/>
  </r>
  <r>
    <x v="4"/>
    <x v="27"/>
    <n v="0.36630036630036628"/>
    <x v="8"/>
    <x v="1"/>
  </r>
  <r>
    <x v="4"/>
    <x v="28"/>
    <n v="0"/>
    <x v="8"/>
    <x v="1"/>
  </r>
  <r>
    <x v="5"/>
    <x v="20"/>
    <n v="5.8608058608058604"/>
    <x v="8"/>
    <x v="1"/>
  </r>
  <r>
    <x v="5"/>
    <x v="29"/>
    <n v="22.344322344322343"/>
    <x v="8"/>
    <x v="1"/>
  </r>
  <r>
    <x v="5"/>
    <x v="30"/>
    <n v="4.7619047619047619"/>
    <x v="8"/>
    <x v="1"/>
  </r>
  <r>
    <x v="5"/>
    <x v="24"/>
    <n v="6.2271062271062272"/>
    <x v="8"/>
    <x v="1"/>
  </r>
  <r>
    <x v="5"/>
    <x v="31"/>
    <n v="1.098901098901099"/>
    <x v="8"/>
    <x v="1"/>
  </r>
  <r>
    <x v="5"/>
    <x v="32"/>
    <n v="5.4945054945054945"/>
    <x v="8"/>
    <x v="1"/>
  </r>
  <r>
    <x v="5"/>
    <x v="27"/>
    <n v="0"/>
    <x v="8"/>
    <x v="1"/>
  </r>
  <r>
    <x v="5"/>
    <x v="28"/>
    <n v="0.36630036630036628"/>
    <x v="8"/>
    <x v="1"/>
  </r>
  <r>
    <x v="5"/>
    <x v="4"/>
    <n v="53.846153846153847"/>
    <x v="8"/>
    <x v="1"/>
  </r>
  <r>
    <x v="6"/>
    <x v="33"/>
    <n v="0"/>
    <x v="8"/>
    <x v="1"/>
  </r>
  <r>
    <x v="6"/>
    <x v="34"/>
    <n v="79.853479853479854"/>
    <x v="8"/>
    <x v="1"/>
  </r>
  <r>
    <x v="6"/>
    <x v="35"/>
    <n v="18.315018315018314"/>
    <x v="8"/>
    <x v="1"/>
  </r>
  <r>
    <x v="6"/>
    <x v="36"/>
    <n v="1.8315018315018314"/>
    <x v="8"/>
    <x v="1"/>
  </r>
  <r>
    <x v="6"/>
    <x v="4"/>
    <n v="0"/>
    <x v="8"/>
    <x v="1"/>
  </r>
  <r>
    <x v="6"/>
    <x v="37"/>
    <n v="8.4139194139194124"/>
    <x v="8"/>
    <x v="1"/>
  </r>
  <r>
    <x v="7"/>
    <x v="38"/>
    <n v="49.084249084249088"/>
    <x v="8"/>
    <x v="1"/>
  </r>
  <r>
    <x v="7"/>
    <x v="39"/>
    <n v="16.117216117216117"/>
    <x v="8"/>
    <x v="1"/>
  </r>
  <r>
    <x v="7"/>
    <x v="40"/>
    <n v="14.285714285714286"/>
    <x v="8"/>
    <x v="1"/>
  </r>
  <r>
    <x v="7"/>
    <x v="41"/>
    <n v="20.512820512820515"/>
    <x v="8"/>
    <x v="1"/>
  </r>
  <r>
    <x v="8"/>
    <x v="4"/>
    <n v="0"/>
    <x v="8"/>
    <x v="1"/>
  </r>
  <r>
    <x v="7"/>
    <x v="42"/>
    <n v="2.4871794871794863"/>
    <x v="8"/>
    <x v="1"/>
  </r>
  <r>
    <x v="8"/>
    <x v="43"/>
    <n v="49.084249084249088"/>
    <x v="8"/>
    <x v="1"/>
  </r>
  <r>
    <x v="8"/>
    <x v="44"/>
    <n v="50.915750915750912"/>
    <x v="8"/>
    <x v="1"/>
  </r>
  <r>
    <x v="7"/>
    <x v="4"/>
    <n v="0"/>
    <x v="8"/>
    <x v="1"/>
  </r>
  <r>
    <x v="9"/>
    <x v="45"/>
    <n v="2.9304029304029302"/>
    <x v="8"/>
    <x v="1"/>
  </r>
  <r>
    <x v="9"/>
    <x v="46"/>
    <n v="4.0293040293040292"/>
    <x v="8"/>
    <x v="1"/>
  </r>
  <r>
    <x v="9"/>
    <x v="47"/>
    <n v="15.018315018315018"/>
    <x v="8"/>
    <x v="1"/>
  </r>
  <r>
    <x v="9"/>
    <x v="48"/>
    <n v="3.2967032967032965"/>
    <x v="8"/>
    <x v="1"/>
  </r>
  <r>
    <x v="9"/>
    <x v="49"/>
    <n v="4.0293040293040292"/>
    <x v="8"/>
    <x v="1"/>
  </r>
  <r>
    <x v="9"/>
    <x v="50"/>
    <n v="2.9304029304029302"/>
    <x v="8"/>
    <x v="1"/>
  </r>
  <r>
    <x v="9"/>
    <x v="51"/>
    <n v="1.8315018315018314"/>
    <x v="8"/>
    <x v="1"/>
  </r>
  <r>
    <x v="9"/>
    <x v="52"/>
    <n v="2.197802197802198"/>
    <x v="8"/>
    <x v="1"/>
  </r>
  <r>
    <x v="9"/>
    <x v="53"/>
    <n v="1.4652014652014651"/>
    <x v="8"/>
    <x v="1"/>
  </r>
  <r>
    <x v="9"/>
    <x v="54"/>
    <n v="5.1282051282051286"/>
    <x v="8"/>
    <x v="1"/>
  </r>
  <r>
    <x v="9"/>
    <x v="4"/>
    <n v="57.142857142857146"/>
    <x v="8"/>
    <x v="1"/>
  </r>
  <r>
    <x v="9"/>
    <x v="55"/>
    <n v="4.5135327635327629"/>
    <x v="8"/>
    <x v="1"/>
  </r>
  <r>
    <x v="4"/>
    <x v="20"/>
    <n v="7.2674418604651159"/>
    <x v="9"/>
    <x v="1"/>
  </r>
  <r>
    <x v="4"/>
    <x v="21"/>
    <n v="36.046511627906973"/>
    <x v="9"/>
    <x v="1"/>
  </r>
  <r>
    <x v="4"/>
    <x v="22"/>
    <n v="35.465116279069768"/>
    <x v="9"/>
    <x v="1"/>
  </r>
  <r>
    <x v="4"/>
    <x v="23"/>
    <n v="4.3604651162790695"/>
    <x v="9"/>
    <x v="1"/>
  </r>
  <r>
    <x v="4"/>
    <x v="24"/>
    <n v="11.337209302325581"/>
    <x v="9"/>
    <x v="1"/>
  </r>
  <r>
    <x v="4"/>
    <x v="25"/>
    <n v="2.0348837209302326"/>
    <x v="9"/>
    <x v="1"/>
  </r>
  <r>
    <x v="4"/>
    <x v="26"/>
    <n v="2.6162790697674421"/>
    <x v="9"/>
    <x v="1"/>
  </r>
  <r>
    <x v="4"/>
    <x v="27"/>
    <n v="0.58139534883720934"/>
    <x v="9"/>
    <x v="1"/>
  </r>
  <r>
    <x v="4"/>
    <x v="28"/>
    <n v="0.29069767441860467"/>
    <x v="9"/>
    <x v="1"/>
  </r>
  <r>
    <x v="5"/>
    <x v="20"/>
    <n v="6.1046511627906979"/>
    <x v="9"/>
    <x v="1"/>
  </r>
  <r>
    <x v="5"/>
    <x v="29"/>
    <n v="22.38372093023256"/>
    <x v="9"/>
    <x v="1"/>
  </r>
  <r>
    <x v="5"/>
    <x v="30"/>
    <n v="1.4534883720930232"/>
    <x v="9"/>
    <x v="1"/>
  </r>
  <r>
    <x v="5"/>
    <x v="24"/>
    <n v="2.6162790697674421"/>
    <x v="9"/>
    <x v="1"/>
  </r>
  <r>
    <x v="5"/>
    <x v="31"/>
    <n v="2.0348837209302326"/>
    <x v="9"/>
    <x v="1"/>
  </r>
  <r>
    <x v="5"/>
    <x v="32"/>
    <n v="1.4534883720930232"/>
    <x v="9"/>
    <x v="1"/>
  </r>
  <r>
    <x v="5"/>
    <x v="27"/>
    <n v="0.29069767441860467"/>
    <x v="9"/>
    <x v="1"/>
  </r>
  <r>
    <x v="5"/>
    <x v="28"/>
    <n v="0.87209302325581395"/>
    <x v="9"/>
    <x v="1"/>
  </r>
  <r>
    <x v="5"/>
    <x v="4"/>
    <n v="62.790697674418603"/>
    <x v="9"/>
    <x v="1"/>
  </r>
  <r>
    <x v="6"/>
    <x v="33"/>
    <n v="1.7441860465116279"/>
    <x v="9"/>
    <x v="1"/>
  </r>
  <r>
    <x v="6"/>
    <x v="34"/>
    <n v="52.034883720930232"/>
    <x v="9"/>
    <x v="1"/>
  </r>
  <r>
    <x v="6"/>
    <x v="35"/>
    <n v="41.860465116279073"/>
    <x v="9"/>
    <x v="1"/>
  </r>
  <r>
    <x v="6"/>
    <x v="36"/>
    <n v="4.3604651162790695"/>
    <x v="9"/>
    <x v="1"/>
  </r>
  <r>
    <x v="6"/>
    <x v="4"/>
    <n v="0"/>
    <x v="9"/>
    <x v="1"/>
  </r>
  <r>
    <x v="6"/>
    <x v="37"/>
    <n v="9.8372093023255847"/>
    <x v="9"/>
    <x v="1"/>
  </r>
  <r>
    <x v="7"/>
    <x v="38"/>
    <n v="60.465116279069768"/>
    <x v="9"/>
    <x v="1"/>
  </r>
  <r>
    <x v="7"/>
    <x v="39"/>
    <n v="12.209302325581396"/>
    <x v="9"/>
    <x v="1"/>
  </r>
  <r>
    <x v="7"/>
    <x v="40"/>
    <n v="10.465116279069768"/>
    <x v="9"/>
    <x v="1"/>
  </r>
  <r>
    <x v="7"/>
    <x v="41"/>
    <n v="16.86046511627907"/>
    <x v="9"/>
    <x v="1"/>
  </r>
  <r>
    <x v="8"/>
    <x v="4"/>
    <n v="0"/>
    <x v="9"/>
    <x v="1"/>
  </r>
  <r>
    <x v="7"/>
    <x v="42"/>
    <n v="2.011627906976746"/>
    <x v="9"/>
    <x v="1"/>
  </r>
  <r>
    <x v="8"/>
    <x v="43"/>
    <n v="60.465116279069768"/>
    <x v="9"/>
    <x v="1"/>
  </r>
  <r>
    <x v="8"/>
    <x v="44"/>
    <n v="39.534883720930232"/>
    <x v="9"/>
    <x v="1"/>
  </r>
  <r>
    <x v="7"/>
    <x v="4"/>
    <n v="0"/>
    <x v="9"/>
    <x v="1"/>
  </r>
  <r>
    <x v="9"/>
    <x v="45"/>
    <n v="4.3604651162790695"/>
    <x v="9"/>
    <x v="1"/>
  </r>
  <r>
    <x v="9"/>
    <x v="46"/>
    <n v="4.0697674418604652"/>
    <x v="9"/>
    <x v="1"/>
  </r>
  <r>
    <x v="9"/>
    <x v="47"/>
    <n v="9.8837209302325579"/>
    <x v="9"/>
    <x v="1"/>
  </r>
  <r>
    <x v="9"/>
    <x v="48"/>
    <n v="4.6511627906976747"/>
    <x v="9"/>
    <x v="1"/>
  </r>
  <r>
    <x v="9"/>
    <x v="49"/>
    <n v="2.0348837209302326"/>
    <x v="9"/>
    <x v="1"/>
  </r>
  <r>
    <x v="9"/>
    <x v="50"/>
    <n v="2.6162790697674421"/>
    <x v="9"/>
    <x v="1"/>
  </r>
  <r>
    <x v="9"/>
    <x v="51"/>
    <n v="0.58139534883720934"/>
    <x v="9"/>
    <x v="1"/>
  </r>
  <r>
    <x v="9"/>
    <x v="52"/>
    <n v="2.3255813953488373"/>
    <x v="9"/>
    <x v="1"/>
  </r>
  <r>
    <x v="9"/>
    <x v="53"/>
    <n v="2.6162790697674421"/>
    <x v="9"/>
    <x v="1"/>
  </r>
  <r>
    <x v="9"/>
    <x v="54"/>
    <n v="2.3255813953488373"/>
    <x v="9"/>
    <x v="1"/>
  </r>
  <r>
    <x v="9"/>
    <x v="4"/>
    <n v="64.534883720930239"/>
    <x v="9"/>
    <x v="1"/>
  </r>
  <r>
    <x v="9"/>
    <x v="55"/>
    <n v="3.4699453551912556"/>
    <x v="9"/>
    <x v="1"/>
  </r>
  <r>
    <x v="4"/>
    <x v="20"/>
    <n v="2.834008097165992"/>
    <x v="10"/>
    <x v="1"/>
  </r>
  <r>
    <x v="4"/>
    <x v="21"/>
    <n v="8.9068825910931171"/>
    <x v="10"/>
    <x v="1"/>
  </r>
  <r>
    <x v="4"/>
    <x v="22"/>
    <n v="26.315789473684209"/>
    <x v="10"/>
    <x v="1"/>
  </r>
  <r>
    <x v="4"/>
    <x v="23"/>
    <n v="7.287449392712551"/>
    <x v="10"/>
    <x v="1"/>
  </r>
  <r>
    <x v="4"/>
    <x v="24"/>
    <n v="31.578947368421051"/>
    <x v="10"/>
    <x v="1"/>
  </r>
  <r>
    <x v="4"/>
    <x v="25"/>
    <n v="6.8825910931174086"/>
    <x v="10"/>
    <x v="1"/>
  </r>
  <r>
    <x v="4"/>
    <x v="26"/>
    <n v="14.574898785425102"/>
    <x v="10"/>
    <x v="1"/>
  </r>
  <r>
    <x v="4"/>
    <x v="27"/>
    <n v="0.80971659919028338"/>
    <x v="10"/>
    <x v="1"/>
  </r>
  <r>
    <x v="4"/>
    <x v="28"/>
    <n v="0.80971659919028338"/>
    <x v="10"/>
    <x v="1"/>
  </r>
  <r>
    <x v="5"/>
    <x v="20"/>
    <n v="2.42914979757085"/>
    <x v="10"/>
    <x v="1"/>
  </r>
  <r>
    <x v="5"/>
    <x v="29"/>
    <n v="14.17004048582996"/>
    <x v="10"/>
    <x v="1"/>
  </r>
  <r>
    <x v="5"/>
    <x v="30"/>
    <n v="0.80971659919028338"/>
    <x v="10"/>
    <x v="1"/>
  </r>
  <r>
    <x v="5"/>
    <x v="24"/>
    <n v="11.740890688259109"/>
    <x v="10"/>
    <x v="1"/>
  </r>
  <r>
    <x v="5"/>
    <x v="31"/>
    <n v="0.40485829959514169"/>
    <x v="10"/>
    <x v="1"/>
  </r>
  <r>
    <x v="5"/>
    <x v="32"/>
    <n v="4.4534412955465585"/>
    <x v="10"/>
    <x v="1"/>
  </r>
  <r>
    <x v="5"/>
    <x v="27"/>
    <n v="0.40485829959514169"/>
    <x v="10"/>
    <x v="1"/>
  </r>
  <r>
    <x v="5"/>
    <x v="28"/>
    <n v="0.80971659919028338"/>
    <x v="10"/>
    <x v="1"/>
  </r>
  <r>
    <x v="5"/>
    <x v="4"/>
    <n v="64.777327935222672"/>
    <x v="10"/>
    <x v="1"/>
  </r>
  <r>
    <x v="6"/>
    <x v="33"/>
    <n v="2.0242914979757085"/>
    <x v="10"/>
    <x v="1"/>
  </r>
  <r>
    <x v="6"/>
    <x v="34"/>
    <n v="65.991902834008101"/>
    <x v="10"/>
    <x v="1"/>
  </r>
  <r>
    <x v="6"/>
    <x v="35"/>
    <n v="25.506072874493928"/>
    <x v="10"/>
    <x v="1"/>
  </r>
  <r>
    <x v="6"/>
    <x v="36"/>
    <n v="6.4777327935222671"/>
    <x v="10"/>
    <x v="1"/>
  </r>
  <r>
    <x v="6"/>
    <x v="4"/>
    <n v="0"/>
    <x v="10"/>
    <x v="1"/>
  </r>
  <r>
    <x v="6"/>
    <x v="37"/>
    <n v="9.5425101214574877"/>
    <x v="10"/>
    <x v="1"/>
  </r>
  <r>
    <x v="7"/>
    <x v="38"/>
    <n v="63.157894736842103"/>
    <x v="10"/>
    <x v="1"/>
  </r>
  <r>
    <x v="7"/>
    <x v="39"/>
    <n v="12.955465587044534"/>
    <x v="10"/>
    <x v="1"/>
  </r>
  <r>
    <x v="7"/>
    <x v="40"/>
    <n v="6.4777327935222671"/>
    <x v="10"/>
    <x v="1"/>
  </r>
  <r>
    <x v="7"/>
    <x v="41"/>
    <n v="17.408906882591094"/>
    <x v="10"/>
    <x v="1"/>
  </r>
  <r>
    <x v="8"/>
    <x v="4"/>
    <n v="0"/>
    <x v="10"/>
    <x v="1"/>
  </r>
  <r>
    <x v="7"/>
    <x v="42"/>
    <n v="2.1133603238866399"/>
    <x v="10"/>
    <x v="1"/>
  </r>
  <r>
    <x v="8"/>
    <x v="43"/>
    <n v="63.157894736842103"/>
    <x v="10"/>
    <x v="1"/>
  </r>
  <r>
    <x v="8"/>
    <x v="44"/>
    <n v="36.842105263157897"/>
    <x v="10"/>
    <x v="1"/>
  </r>
  <r>
    <x v="7"/>
    <x v="4"/>
    <n v="0"/>
    <x v="10"/>
    <x v="1"/>
  </r>
  <r>
    <x v="9"/>
    <x v="45"/>
    <n v="2.834008097165992"/>
    <x v="10"/>
    <x v="1"/>
  </r>
  <r>
    <x v="9"/>
    <x v="46"/>
    <n v="3.2388663967611335"/>
    <x v="10"/>
    <x v="1"/>
  </r>
  <r>
    <x v="9"/>
    <x v="47"/>
    <n v="7.6923076923076925"/>
    <x v="10"/>
    <x v="1"/>
  </r>
  <r>
    <x v="9"/>
    <x v="48"/>
    <n v="5.668016194331984"/>
    <x v="10"/>
    <x v="1"/>
  </r>
  <r>
    <x v="9"/>
    <x v="49"/>
    <n v="2.0242914979757085"/>
    <x v="10"/>
    <x v="1"/>
  </r>
  <r>
    <x v="9"/>
    <x v="50"/>
    <n v="2.42914979757085"/>
    <x v="10"/>
    <x v="1"/>
  </r>
  <r>
    <x v="9"/>
    <x v="51"/>
    <n v="2.0242914979757085"/>
    <x v="10"/>
    <x v="1"/>
  </r>
  <r>
    <x v="9"/>
    <x v="52"/>
    <n v="0.40485829959514169"/>
    <x v="10"/>
    <x v="1"/>
  </r>
  <r>
    <x v="9"/>
    <x v="53"/>
    <n v="2.834008097165992"/>
    <x v="10"/>
    <x v="1"/>
  </r>
  <r>
    <x v="9"/>
    <x v="54"/>
    <n v="4.8582995951417001"/>
    <x v="10"/>
    <x v="1"/>
  </r>
  <r>
    <x v="9"/>
    <x v="4"/>
    <n v="65.991902834008101"/>
    <x v="10"/>
    <x v="1"/>
  </r>
  <r>
    <x v="9"/>
    <x v="55"/>
    <n v="4.769841269841268"/>
    <x v="10"/>
    <x v="1"/>
  </r>
  <r>
    <x v="4"/>
    <x v="20"/>
    <n v="8.518518518518519"/>
    <x v="11"/>
    <x v="1"/>
  </r>
  <r>
    <x v="4"/>
    <x v="21"/>
    <n v="25.555555555555557"/>
    <x v="11"/>
    <x v="1"/>
  </r>
  <r>
    <x v="4"/>
    <x v="22"/>
    <n v="42.222222222222221"/>
    <x v="11"/>
    <x v="1"/>
  </r>
  <r>
    <x v="4"/>
    <x v="23"/>
    <n v="0.37037037037037035"/>
    <x v="11"/>
    <x v="1"/>
  </r>
  <r>
    <x v="4"/>
    <x v="24"/>
    <n v="18.518518518518519"/>
    <x v="11"/>
    <x v="1"/>
  </r>
  <r>
    <x v="4"/>
    <x v="25"/>
    <n v="1.8518518518518519"/>
    <x v="11"/>
    <x v="1"/>
  </r>
  <r>
    <x v="4"/>
    <x v="26"/>
    <n v="1.8518518518518519"/>
    <x v="11"/>
    <x v="1"/>
  </r>
  <r>
    <x v="4"/>
    <x v="27"/>
    <n v="0.7407407407407407"/>
    <x v="11"/>
    <x v="1"/>
  </r>
  <r>
    <x v="4"/>
    <x v="28"/>
    <n v="0.37037037037037035"/>
    <x v="11"/>
    <x v="1"/>
  </r>
  <r>
    <x v="5"/>
    <x v="20"/>
    <n v="6.2962962962962967"/>
    <x v="11"/>
    <x v="1"/>
  </r>
  <r>
    <x v="5"/>
    <x v="29"/>
    <n v="34.444444444444443"/>
    <x v="11"/>
    <x v="1"/>
  </r>
  <r>
    <x v="5"/>
    <x v="30"/>
    <n v="0.7407407407407407"/>
    <x v="11"/>
    <x v="1"/>
  </r>
  <r>
    <x v="5"/>
    <x v="24"/>
    <n v="11.851851851851851"/>
    <x v="11"/>
    <x v="1"/>
  </r>
  <r>
    <x v="5"/>
    <x v="31"/>
    <n v="5.5555555555555554"/>
    <x v="11"/>
    <x v="1"/>
  </r>
  <r>
    <x v="5"/>
    <x v="32"/>
    <n v="1.4814814814814814"/>
    <x v="11"/>
    <x v="1"/>
  </r>
  <r>
    <x v="5"/>
    <x v="27"/>
    <n v="0"/>
    <x v="11"/>
    <x v="1"/>
  </r>
  <r>
    <x v="5"/>
    <x v="28"/>
    <n v="0.37037037037037035"/>
    <x v="11"/>
    <x v="1"/>
  </r>
  <r>
    <x v="5"/>
    <x v="4"/>
    <n v="39.25925925925926"/>
    <x v="11"/>
    <x v="1"/>
  </r>
  <r>
    <x v="6"/>
    <x v="33"/>
    <n v="3.7037037037037037"/>
    <x v="11"/>
    <x v="1"/>
  </r>
  <r>
    <x v="6"/>
    <x v="34"/>
    <n v="58.888888888888886"/>
    <x v="11"/>
    <x v="1"/>
  </r>
  <r>
    <x v="6"/>
    <x v="35"/>
    <n v="30.37037037037037"/>
    <x v="11"/>
    <x v="1"/>
  </r>
  <r>
    <x v="6"/>
    <x v="36"/>
    <n v="7.0370370370370372"/>
    <x v="11"/>
    <x v="1"/>
  </r>
  <r>
    <x v="6"/>
    <x v="4"/>
    <n v="0"/>
    <x v="11"/>
    <x v="1"/>
  </r>
  <r>
    <x v="6"/>
    <x v="37"/>
    <n v="10.640740740740741"/>
    <x v="11"/>
    <x v="1"/>
  </r>
  <r>
    <x v="7"/>
    <x v="38"/>
    <n v="33.333333333333336"/>
    <x v="11"/>
    <x v="1"/>
  </r>
  <r>
    <x v="7"/>
    <x v="39"/>
    <n v="13.703703703703704"/>
    <x v="11"/>
    <x v="1"/>
  </r>
  <r>
    <x v="7"/>
    <x v="40"/>
    <n v="16.666666666666668"/>
    <x v="11"/>
    <x v="1"/>
  </r>
  <r>
    <x v="7"/>
    <x v="41"/>
    <n v="36.296296296296298"/>
    <x v="11"/>
    <x v="1"/>
  </r>
  <r>
    <x v="8"/>
    <x v="4"/>
    <n v="0"/>
    <x v="11"/>
    <x v="1"/>
  </r>
  <r>
    <x v="7"/>
    <x v="42"/>
    <n v="4.4185185185185158"/>
    <x v="11"/>
    <x v="1"/>
  </r>
  <r>
    <x v="8"/>
    <x v="43"/>
    <n v="33.333333333333336"/>
    <x v="11"/>
    <x v="1"/>
  </r>
  <r>
    <x v="8"/>
    <x v="44"/>
    <n v="66.666666666666671"/>
    <x v="11"/>
    <x v="1"/>
  </r>
  <r>
    <x v="7"/>
    <x v="4"/>
    <n v="0"/>
    <x v="11"/>
    <x v="1"/>
  </r>
  <r>
    <x v="9"/>
    <x v="45"/>
    <n v="5.1851851851851851"/>
    <x v="11"/>
    <x v="1"/>
  </r>
  <r>
    <x v="9"/>
    <x v="46"/>
    <n v="5.9259259259259256"/>
    <x v="11"/>
    <x v="1"/>
  </r>
  <r>
    <x v="9"/>
    <x v="47"/>
    <n v="22.222222222222221"/>
    <x v="11"/>
    <x v="1"/>
  </r>
  <r>
    <x v="9"/>
    <x v="48"/>
    <n v="9.6296296296296298"/>
    <x v="11"/>
    <x v="1"/>
  </r>
  <r>
    <x v="9"/>
    <x v="49"/>
    <n v="4.0740740740740744"/>
    <x v="11"/>
    <x v="1"/>
  </r>
  <r>
    <x v="9"/>
    <x v="50"/>
    <n v="2.2222222222222223"/>
    <x v="11"/>
    <x v="1"/>
  </r>
  <r>
    <x v="9"/>
    <x v="51"/>
    <n v="1.1111111111111112"/>
    <x v="11"/>
    <x v="1"/>
  </r>
  <r>
    <x v="9"/>
    <x v="52"/>
    <n v="0.37037037037037035"/>
    <x v="11"/>
    <x v="1"/>
  </r>
  <r>
    <x v="9"/>
    <x v="53"/>
    <n v="2.9629629629629628"/>
    <x v="11"/>
    <x v="1"/>
  </r>
  <r>
    <x v="9"/>
    <x v="54"/>
    <n v="7.0370370370370372"/>
    <x v="11"/>
    <x v="1"/>
  </r>
  <r>
    <x v="9"/>
    <x v="4"/>
    <n v="39.25925925925926"/>
    <x v="11"/>
    <x v="1"/>
  </r>
  <r>
    <x v="9"/>
    <x v="55"/>
    <n v="3.7123983739837398"/>
    <x v="11"/>
    <x v="1"/>
  </r>
  <r>
    <x v="4"/>
    <x v="20"/>
    <n v="9.5238095238095237"/>
    <x v="12"/>
    <x v="1"/>
  </r>
  <r>
    <x v="4"/>
    <x v="21"/>
    <n v="30.952380952380953"/>
    <x v="12"/>
    <x v="1"/>
  </r>
  <r>
    <x v="4"/>
    <x v="22"/>
    <n v="38.435374149659864"/>
    <x v="12"/>
    <x v="1"/>
  </r>
  <r>
    <x v="4"/>
    <x v="23"/>
    <n v="2.7210884353741496"/>
    <x v="12"/>
    <x v="1"/>
  </r>
  <r>
    <x v="4"/>
    <x v="24"/>
    <n v="11.904761904761905"/>
    <x v="12"/>
    <x v="1"/>
  </r>
  <r>
    <x v="4"/>
    <x v="25"/>
    <n v="1.0204081632653061"/>
    <x v="12"/>
    <x v="1"/>
  </r>
  <r>
    <x v="4"/>
    <x v="26"/>
    <n v="4.4217687074829932"/>
    <x v="12"/>
    <x v="1"/>
  </r>
  <r>
    <x v="4"/>
    <x v="27"/>
    <n v="0.68027210884353739"/>
    <x v="12"/>
    <x v="1"/>
  </r>
  <r>
    <x v="4"/>
    <x v="28"/>
    <n v="0.3401360544217687"/>
    <x v="12"/>
    <x v="1"/>
  </r>
  <r>
    <x v="5"/>
    <x v="20"/>
    <n v="4.4217687074829932"/>
    <x v="12"/>
    <x v="1"/>
  </r>
  <r>
    <x v="5"/>
    <x v="29"/>
    <n v="15.986394557823129"/>
    <x v="12"/>
    <x v="1"/>
  </r>
  <r>
    <x v="5"/>
    <x v="30"/>
    <n v="1.7006802721088434"/>
    <x v="12"/>
    <x v="1"/>
  </r>
  <r>
    <x v="5"/>
    <x v="24"/>
    <n v="3.7414965986394559"/>
    <x v="12"/>
    <x v="1"/>
  </r>
  <r>
    <x v="5"/>
    <x v="31"/>
    <n v="2.0408163265306123"/>
    <x v="12"/>
    <x v="1"/>
  </r>
  <r>
    <x v="5"/>
    <x v="32"/>
    <n v="2.0408163265306123"/>
    <x v="12"/>
    <x v="1"/>
  </r>
  <r>
    <x v="5"/>
    <x v="27"/>
    <n v="0"/>
    <x v="12"/>
    <x v="1"/>
  </r>
  <r>
    <x v="5"/>
    <x v="28"/>
    <n v="0.3401360544217687"/>
    <x v="12"/>
    <x v="1"/>
  </r>
  <r>
    <x v="5"/>
    <x v="4"/>
    <n v="69.72789115646259"/>
    <x v="12"/>
    <x v="1"/>
  </r>
  <r>
    <x v="6"/>
    <x v="33"/>
    <n v="1.7006802721088434"/>
    <x v="12"/>
    <x v="1"/>
  </r>
  <r>
    <x v="6"/>
    <x v="34"/>
    <n v="70.408163265306129"/>
    <x v="12"/>
    <x v="1"/>
  </r>
  <r>
    <x v="6"/>
    <x v="35"/>
    <n v="20.408163265306122"/>
    <x v="12"/>
    <x v="1"/>
  </r>
  <r>
    <x v="6"/>
    <x v="36"/>
    <n v="7.4829931972789119"/>
    <x v="12"/>
    <x v="1"/>
  </r>
  <r>
    <x v="6"/>
    <x v="4"/>
    <n v="0"/>
    <x v="12"/>
    <x v="1"/>
  </r>
  <r>
    <x v="6"/>
    <x v="37"/>
    <n v="11.108843537414966"/>
    <x v="12"/>
    <x v="1"/>
  </r>
  <r>
    <x v="7"/>
    <x v="38"/>
    <n v="65.306122448979593"/>
    <x v="12"/>
    <x v="1"/>
  </r>
  <r>
    <x v="7"/>
    <x v="39"/>
    <n v="8.5034013605442169"/>
    <x v="12"/>
    <x v="1"/>
  </r>
  <r>
    <x v="7"/>
    <x v="40"/>
    <n v="9.8639455782312933"/>
    <x v="12"/>
    <x v="1"/>
  </r>
  <r>
    <x v="7"/>
    <x v="41"/>
    <n v="15.986394557823129"/>
    <x v="12"/>
    <x v="1"/>
  </r>
  <r>
    <x v="8"/>
    <x v="4"/>
    <n v="0.3401360544217687"/>
    <x v="12"/>
    <x v="1"/>
  </r>
  <r>
    <x v="7"/>
    <x v="42"/>
    <n v="2.3105802047781601"/>
    <x v="12"/>
    <x v="1"/>
  </r>
  <r>
    <x v="8"/>
    <x v="43"/>
    <n v="65.306122448979593"/>
    <x v="12"/>
    <x v="1"/>
  </r>
  <r>
    <x v="8"/>
    <x v="44"/>
    <n v="34.353741496598637"/>
    <x v="12"/>
    <x v="1"/>
  </r>
  <r>
    <x v="7"/>
    <x v="4"/>
    <n v="0.3401360544217687"/>
    <x v="12"/>
    <x v="1"/>
  </r>
  <r>
    <x v="9"/>
    <x v="45"/>
    <n v="3.7414965986394559"/>
    <x v="12"/>
    <x v="1"/>
  </r>
  <r>
    <x v="9"/>
    <x v="46"/>
    <n v="5.7823129251700678"/>
    <x v="12"/>
    <x v="1"/>
  </r>
  <r>
    <x v="9"/>
    <x v="47"/>
    <n v="7.8231292517006805"/>
    <x v="12"/>
    <x v="1"/>
  </r>
  <r>
    <x v="9"/>
    <x v="48"/>
    <n v="4.4217687074829932"/>
    <x v="12"/>
    <x v="1"/>
  </r>
  <r>
    <x v="9"/>
    <x v="49"/>
    <n v="2.3809523809523809"/>
    <x v="12"/>
    <x v="1"/>
  </r>
  <r>
    <x v="9"/>
    <x v="50"/>
    <n v="1.3605442176870748"/>
    <x v="12"/>
    <x v="1"/>
  </r>
  <r>
    <x v="9"/>
    <x v="51"/>
    <n v="1.3605442176870748"/>
    <x v="12"/>
    <x v="1"/>
  </r>
  <r>
    <x v="9"/>
    <x v="52"/>
    <n v="1.0204081632653061"/>
    <x v="12"/>
    <x v="1"/>
  </r>
  <r>
    <x v="9"/>
    <x v="53"/>
    <n v="1.0204081632653061"/>
    <x v="12"/>
    <x v="1"/>
  </r>
  <r>
    <x v="9"/>
    <x v="54"/>
    <n v="4.0816326530612246"/>
    <x v="12"/>
    <x v="1"/>
  </r>
  <r>
    <x v="9"/>
    <x v="4"/>
    <n v="67.006802721088434"/>
    <x v="12"/>
    <x v="1"/>
  </r>
  <r>
    <x v="9"/>
    <x v="55"/>
    <n v="3.8247422680412368"/>
    <x v="12"/>
    <x v="1"/>
  </r>
  <r>
    <x v="4"/>
    <x v="20"/>
    <n v="5.1282051282051286"/>
    <x v="13"/>
    <x v="1"/>
  </r>
  <r>
    <x v="4"/>
    <x v="21"/>
    <n v="20.512820512820515"/>
    <x v="13"/>
    <x v="1"/>
  </r>
  <r>
    <x v="4"/>
    <x v="22"/>
    <n v="33.333333333333336"/>
    <x v="13"/>
    <x v="1"/>
  </r>
  <r>
    <x v="4"/>
    <x v="23"/>
    <n v="7.0512820512820511"/>
    <x v="13"/>
    <x v="1"/>
  </r>
  <r>
    <x v="4"/>
    <x v="24"/>
    <n v="10.256410256410257"/>
    <x v="13"/>
    <x v="1"/>
  </r>
  <r>
    <x v="4"/>
    <x v="25"/>
    <n v="3.2051282051282053"/>
    <x v="13"/>
    <x v="1"/>
  </r>
  <r>
    <x v="4"/>
    <x v="26"/>
    <n v="17.948717948717949"/>
    <x v="13"/>
    <x v="1"/>
  </r>
  <r>
    <x v="4"/>
    <x v="27"/>
    <n v="2.5641025641025643"/>
    <x v="13"/>
    <x v="1"/>
  </r>
  <r>
    <x v="4"/>
    <x v="28"/>
    <n v="0"/>
    <x v="13"/>
    <x v="1"/>
  </r>
  <r>
    <x v="5"/>
    <x v="20"/>
    <n v="3.2051282051282053"/>
    <x v="13"/>
    <x v="1"/>
  </r>
  <r>
    <x v="5"/>
    <x v="29"/>
    <n v="23.076923076923077"/>
    <x v="13"/>
    <x v="1"/>
  </r>
  <r>
    <x v="5"/>
    <x v="30"/>
    <n v="0"/>
    <x v="13"/>
    <x v="1"/>
  </r>
  <r>
    <x v="5"/>
    <x v="24"/>
    <n v="2.5641025641025643"/>
    <x v="13"/>
    <x v="1"/>
  </r>
  <r>
    <x v="5"/>
    <x v="31"/>
    <n v="1.2820512820512822"/>
    <x v="13"/>
    <x v="1"/>
  </r>
  <r>
    <x v="5"/>
    <x v="32"/>
    <n v="8.3333333333333339"/>
    <x v="13"/>
    <x v="1"/>
  </r>
  <r>
    <x v="5"/>
    <x v="27"/>
    <n v="3.2051282051282053"/>
    <x v="13"/>
    <x v="1"/>
  </r>
  <r>
    <x v="5"/>
    <x v="28"/>
    <n v="0"/>
    <x v="13"/>
    <x v="1"/>
  </r>
  <r>
    <x v="5"/>
    <x v="4"/>
    <n v="58.333333333333336"/>
    <x v="13"/>
    <x v="1"/>
  </r>
  <r>
    <x v="6"/>
    <x v="33"/>
    <n v="3.2051282051282053"/>
    <x v="13"/>
    <x v="1"/>
  </r>
  <r>
    <x v="6"/>
    <x v="34"/>
    <n v="55.769230769230766"/>
    <x v="13"/>
    <x v="1"/>
  </r>
  <r>
    <x v="6"/>
    <x v="35"/>
    <n v="31.410256410256409"/>
    <x v="13"/>
    <x v="1"/>
  </r>
  <r>
    <x v="6"/>
    <x v="36"/>
    <n v="9.615384615384615"/>
    <x v="13"/>
    <x v="1"/>
  </r>
  <r>
    <x v="6"/>
    <x v="4"/>
    <n v="0"/>
    <x v="13"/>
    <x v="1"/>
  </r>
  <r>
    <x v="6"/>
    <x v="37"/>
    <n v="12.25"/>
    <x v="13"/>
    <x v="1"/>
  </r>
  <r>
    <x v="7"/>
    <x v="38"/>
    <n v="53.205128205128204"/>
    <x v="13"/>
    <x v="1"/>
  </r>
  <r>
    <x v="7"/>
    <x v="39"/>
    <n v="12.820512820512821"/>
    <x v="13"/>
    <x v="1"/>
  </r>
  <r>
    <x v="7"/>
    <x v="40"/>
    <n v="7.6923076923076925"/>
    <x v="13"/>
    <x v="1"/>
  </r>
  <r>
    <x v="7"/>
    <x v="41"/>
    <n v="26.282051282051281"/>
    <x v="13"/>
    <x v="1"/>
  </r>
  <r>
    <x v="8"/>
    <x v="4"/>
    <n v="0"/>
    <x v="13"/>
    <x v="1"/>
  </r>
  <r>
    <x v="7"/>
    <x v="42"/>
    <n v="3.0769230769230784"/>
    <x v="13"/>
    <x v="1"/>
  </r>
  <r>
    <x v="8"/>
    <x v="43"/>
    <n v="53.205128205128204"/>
    <x v="13"/>
    <x v="1"/>
  </r>
  <r>
    <x v="8"/>
    <x v="44"/>
    <n v="46.794871794871796"/>
    <x v="13"/>
    <x v="1"/>
  </r>
  <r>
    <x v="7"/>
    <x v="4"/>
    <n v="0"/>
    <x v="13"/>
    <x v="1"/>
  </r>
  <r>
    <x v="9"/>
    <x v="45"/>
    <n v="5.7692307692307692"/>
    <x v="13"/>
    <x v="1"/>
  </r>
  <r>
    <x v="9"/>
    <x v="46"/>
    <n v="5.7692307692307692"/>
    <x v="13"/>
    <x v="1"/>
  </r>
  <r>
    <x v="9"/>
    <x v="47"/>
    <n v="10.897435897435898"/>
    <x v="13"/>
    <x v="1"/>
  </r>
  <r>
    <x v="9"/>
    <x v="48"/>
    <n v="7.0512820512820511"/>
    <x v="13"/>
    <x v="1"/>
  </r>
  <r>
    <x v="9"/>
    <x v="49"/>
    <n v="1.9230769230769231"/>
    <x v="13"/>
    <x v="1"/>
  </r>
  <r>
    <x v="9"/>
    <x v="50"/>
    <n v="1.9230769230769231"/>
    <x v="13"/>
    <x v="1"/>
  </r>
  <r>
    <x v="9"/>
    <x v="51"/>
    <n v="1.9230769230769231"/>
    <x v="13"/>
    <x v="1"/>
  </r>
  <r>
    <x v="9"/>
    <x v="52"/>
    <n v="0"/>
    <x v="13"/>
    <x v="1"/>
  </r>
  <r>
    <x v="9"/>
    <x v="53"/>
    <n v="1.9230769230769231"/>
    <x v="13"/>
    <x v="1"/>
  </r>
  <r>
    <x v="9"/>
    <x v="54"/>
    <n v="3.8461538461538463"/>
    <x v="13"/>
    <x v="1"/>
  </r>
  <r>
    <x v="9"/>
    <x v="4"/>
    <n v="58.974358974358971"/>
    <x v="13"/>
    <x v="1"/>
  </r>
  <r>
    <x v="9"/>
    <x v="55"/>
    <n v="3.1966145833333339"/>
    <x v="13"/>
    <x v="1"/>
  </r>
  <r>
    <x v="4"/>
    <x v="20"/>
    <n v="14.189189189189189"/>
    <x v="14"/>
    <x v="1"/>
  </r>
  <r>
    <x v="4"/>
    <x v="21"/>
    <n v="33.108108108108105"/>
    <x v="14"/>
    <x v="1"/>
  </r>
  <r>
    <x v="4"/>
    <x v="22"/>
    <n v="31.081081081081081"/>
    <x v="14"/>
    <x v="1"/>
  </r>
  <r>
    <x v="4"/>
    <x v="23"/>
    <n v="4.0540540540540544"/>
    <x v="14"/>
    <x v="1"/>
  </r>
  <r>
    <x v="4"/>
    <x v="24"/>
    <n v="13.513513513513514"/>
    <x v="14"/>
    <x v="1"/>
  </r>
  <r>
    <x v="4"/>
    <x v="25"/>
    <n v="1.3513513513513513"/>
    <x v="14"/>
    <x v="1"/>
  </r>
  <r>
    <x v="4"/>
    <x v="26"/>
    <n v="2.7027027027027026"/>
    <x v="14"/>
    <x v="1"/>
  </r>
  <r>
    <x v="4"/>
    <x v="27"/>
    <n v="0"/>
    <x v="14"/>
    <x v="1"/>
  </r>
  <r>
    <x v="4"/>
    <x v="28"/>
    <n v="0"/>
    <x v="14"/>
    <x v="1"/>
  </r>
  <r>
    <x v="5"/>
    <x v="20"/>
    <n v="10.810810810810811"/>
    <x v="14"/>
    <x v="1"/>
  </r>
  <r>
    <x v="5"/>
    <x v="29"/>
    <n v="20.27027027027027"/>
    <x v="14"/>
    <x v="1"/>
  </r>
  <r>
    <x v="5"/>
    <x v="30"/>
    <n v="2.7027027027027026"/>
    <x v="14"/>
    <x v="1"/>
  </r>
  <r>
    <x v="5"/>
    <x v="24"/>
    <n v="8.1081081081081088"/>
    <x v="14"/>
    <x v="1"/>
  </r>
  <r>
    <x v="5"/>
    <x v="31"/>
    <n v="1.3513513513513513"/>
    <x v="14"/>
    <x v="1"/>
  </r>
  <r>
    <x v="5"/>
    <x v="32"/>
    <n v="1.3513513513513513"/>
    <x v="14"/>
    <x v="1"/>
  </r>
  <r>
    <x v="5"/>
    <x v="27"/>
    <n v="0"/>
    <x v="14"/>
    <x v="1"/>
  </r>
  <r>
    <x v="5"/>
    <x v="28"/>
    <n v="0"/>
    <x v="14"/>
    <x v="1"/>
  </r>
  <r>
    <x v="5"/>
    <x v="4"/>
    <n v="55.405405405405403"/>
    <x v="14"/>
    <x v="1"/>
  </r>
  <r>
    <x v="6"/>
    <x v="33"/>
    <n v="10.135135135135135"/>
    <x v="14"/>
    <x v="1"/>
  </r>
  <r>
    <x v="6"/>
    <x v="34"/>
    <n v="58.108108108108105"/>
    <x v="14"/>
    <x v="1"/>
  </r>
  <r>
    <x v="6"/>
    <x v="35"/>
    <n v="28.378378378378379"/>
    <x v="14"/>
    <x v="1"/>
  </r>
  <r>
    <x v="6"/>
    <x v="36"/>
    <n v="3.3783783783783785"/>
    <x v="14"/>
    <x v="1"/>
  </r>
  <r>
    <x v="6"/>
    <x v="4"/>
    <n v="0"/>
    <x v="14"/>
    <x v="1"/>
  </r>
  <r>
    <x v="6"/>
    <x v="37"/>
    <n v="9.1081081081081141"/>
    <x v="14"/>
    <x v="1"/>
  </r>
  <r>
    <x v="7"/>
    <x v="38"/>
    <n v="54.729729729729726"/>
    <x v="14"/>
    <x v="1"/>
  </r>
  <r>
    <x v="7"/>
    <x v="39"/>
    <n v="12.837837837837839"/>
    <x v="14"/>
    <x v="1"/>
  </r>
  <r>
    <x v="7"/>
    <x v="40"/>
    <n v="12.162162162162161"/>
    <x v="14"/>
    <x v="1"/>
  </r>
  <r>
    <x v="7"/>
    <x v="41"/>
    <n v="20.27027027027027"/>
    <x v="14"/>
    <x v="1"/>
  </r>
  <r>
    <x v="8"/>
    <x v="4"/>
    <n v="0"/>
    <x v="14"/>
    <x v="1"/>
  </r>
  <r>
    <x v="7"/>
    <x v="42"/>
    <n v="2.4797297297297303"/>
    <x v="14"/>
    <x v="1"/>
  </r>
  <r>
    <x v="8"/>
    <x v="43"/>
    <n v="54.729729729729726"/>
    <x v="14"/>
    <x v="1"/>
  </r>
  <r>
    <x v="8"/>
    <x v="44"/>
    <n v="45.270270270270274"/>
    <x v="14"/>
    <x v="1"/>
  </r>
  <r>
    <x v="7"/>
    <x v="4"/>
    <n v="0"/>
    <x v="14"/>
    <x v="1"/>
  </r>
  <r>
    <x v="9"/>
    <x v="45"/>
    <n v="12.162162162162161"/>
    <x v="14"/>
    <x v="1"/>
  </r>
  <r>
    <x v="9"/>
    <x v="46"/>
    <n v="7.4324324324324325"/>
    <x v="14"/>
    <x v="1"/>
  </r>
  <r>
    <x v="9"/>
    <x v="47"/>
    <n v="6.0810810810810807"/>
    <x v="14"/>
    <x v="1"/>
  </r>
  <r>
    <x v="9"/>
    <x v="48"/>
    <n v="2.0270270270270272"/>
    <x v="14"/>
    <x v="1"/>
  </r>
  <r>
    <x v="9"/>
    <x v="49"/>
    <n v="0.67567567567567566"/>
    <x v="14"/>
    <x v="1"/>
  </r>
  <r>
    <x v="9"/>
    <x v="50"/>
    <n v="1.3513513513513513"/>
    <x v="14"/>
    <x v="1"/>
  </r>
  <r>
    <x v="9"/>
    <x v="51"/>
    <n v="1.3513513513513513"/>
    <x v="14"/>
    <x v="1"/>
  </r>
  <r>
    <x v="9"/>
    <x v="52"/>
    <n v="0.67567567567567566"/>
    <x v="14"/>
    <x v="1"/>
  </r>
  <r>
    <x v="9"/>
    <x v="53"/>
    <n v="1.3513513513513513"/>
    <x v="14"/>
    <x v="1"/>
  </r>
  <r>
    <x v="9"/>
    <x v="54"/>
    <n v="5.4054054054054053"/>
    <x v="14"/>
    <x v="1"/>
  </r>
  <r>
    <x v="9"/>
    <x v="4"/>
    <n v="61.486486486486484"/>
    <x v="14"/>
    <x v="1"/>
  </r>
  <r>
    <x v="9"/>
    <x v="55"/>
    <n v="3.1608187134502916"/>
    <x v="14"/>
    <x v="1"/>
  </r>
  <r>
    <x v="4"/>
    <x v="20"/>
    <n v="1.3513513513513513"/>
    <x v="15"/>
    <x v="1"/>
  </r>
  <r>
    <x v="4"/>
    <x v="21"/>
    <n v="26.351351351351351"/>
    <x v="15"/>
    <x v="1"/>
  </r>
  <r>
    <x v="4"/>
    <x v="22"/>
    <n v="50.675675675675677"/>
    <x v="15"/>
    <x v="1"/>
  </r>
  <r>
    <x v="4"/>
    <x v="23"/>
    <n v="2.7027027027027026"/>
    <x v="15"/>
    <x v="1"/>
  </r>
  <r>
    <x v="4"/>
    <x v="24"/>
    <n v="14.189189189189189"/>
    <x v="15"/>
    <x v="1"/>
  </r>
  <r>
    <x v="4"/>
    <x v="25"/>
    <n v="0"/>
    <x v="15"/>
    <x v="1"/>
  </r>
  <r>
    <x v="4"/>
    <x v="26"/>
    <n v="4.7297297297297298"/>
    <x v="15"/>
    <x v="1"/>
  </r>
  <r>
    <x v="4"/>
    <x v="27"/>
    <n v="0"/>
    <x v="15"/>
    <x v="1"/>
  </r>
  <r>
    <x v="4"/>
    <x v="28"/>
    <n v="0"/>
    <x v="15"/>
    <x v="1"/>
  </r>
  <r>
    <x v="5"/>
    <x v="20"/>
    <n v="1.3513513513513513"/>
    <x v="15"/>
    <x v="1"/>
  </r>
  <r>
    <x v="5"/>
    <x v="29"/>
    <n v="14.189189189189189"/>
    <x v="15"/>
    <x v="1"/>
  </r>
  <r>
    <x v="5"/>
    <x v="30"/>
    <n v="0"/>
    <x v="15"/>
    <x v="1"/>
  </r>
  <r>
    <x v="5"/>
    <x v="24"/>
    <n v="0.67567567567567566"/>
    <x v="15"/>
    <x v="1"/>
  </r>
  <r>
    <x v="5"/>
    <x v="31"/>
    <n v="0.67567567567567566"/>
    <x v="15"/>
    <x v="1"/>
  </r>
  <r>
    <x v="5"/>
    <x v="32"/>
    <n v="0"/>
    <x v="15"/>
    <x v="1"/>
  </r>
  <r>
    <x v="5"/>
    <x v="27"/>
    <n v="0"/>
    <x v="15"/>
    <x v="1"/>
  </r>
  <r>
    <x v="5"/>
    <x v="28"/>
    <n v="0"/>
    <x v="15"/>
    <x v="1"/>
  </r>
  <r>
    <x v="5"/>
    <x v="4"/>
    <n v="83.108108108108112"/>
    <x v="15"/>
    <x v="1"/>
  </r>
  <r>
    <x v="6"/>
    <x v="33"/>
    <n v="1.3513513513513513"/>
    <x v="15"/>
    <x v="1"/>
  </r>
  <r>
    <x v="6"/>
    <x v="34"/>
    <n v="27.027027027027028"/>
    <x v="15"/>
    <x v="1"/>
  </r>
  <r>
    <x v="6"/>
    <x v="35"/>
    <n v="68.243243243243242"/>
    <x v="15"/>
    <x v="1"/>
  </r>
  <r>
    <x v="6"/>
    <x v="36"/>
    <n v="3.3783783783783785"/>
    <x v="15"/>
    <x v="1"/>
  </r>
  <r>
    <x v="6"/>
    <x v="4"/>
    <n v="0"/>
    <x v="15"/>
    <x v="1"/>
  </r>
  <r>
    <x v="6"/>
    <x v="37"/>
    <n v="12.222972972972977"/>
    <x v="15"/>
    <x v="1"/>
  </r>
  <r>
    <x v="7"/>
    <x v="38"/>
    <n v="77.702702702702709"/>
    <x v="15"/>
    <x v="1"/>
  </r>
  <r>
    <x v="7"/>
    <x v="39"/>
    <n v="8.1081081081081088"/>
    <x v="15"/>
    <x v="1"/>
  </r>
  <r>
    <x v="7"/>
    <x v="40"/>
    <n v="6.0810810810810807"/>
    <x v="15"/>
    <x v="1"/>
  </r>
  <r>
    <x v="7"/>
    <x v="41"/>
    <n v="8.1081081081081088"/>
    <x v="15"/>
    <x v="1"/>
  </r>
  <r>
    <x v="8"/>
    <x v="4"/>
    <n v="0"/>
    <x v="15"/>
    <x v="1"/>
  </r>
  <r>
    <x v="7"/>
    <x v="42"/>
    <n v="1.3040540540540544"/>
    <x v="15"/>
    <x v="1"/>
  </r>
  <r>
    <x v="8"/>
    <x v="43"/>
    <n v="77.702702702702709"/>
    <x v="15"/>
    <x v="1"/>
  </r>
  <r>
    <x v="8"/>
    <x v="44"/>
    <n v="22.297297297297298"/>
    <x v="15"/>
    <x v="1"/>
  </r>
  <r>
    <x v="7"/>
    <x v="4"/>
    <n v="0"/>
    <x v="15"/>
    <x v="1"/>
  </r>
  <r>
    <x v="9"/>
    <x v="45"/>
    <n v="3.3783783783783785"/>
    <x v="15"/>
    <x v="1"/>
  </r>
  <r>
    <x v="9"/>
    <x v="46"/>
    <n v="0"/>
    <x v="15"/>
    <x v="1"/>
  </r>
  <r>
    <x v="9"/>
    <x v="47"/>
    <n v="8.7837837837837842"/>
    <x v="15"/>
    <x v="1"/>
  </r>
  <r>
    <x v="9"/>
    <x v="48"/>
    <n v="2.7027027027027026"/>
    <x v="15"/>
    <x v="1"/>
  </r>
  <r>
    <x v="9"/>
    <x v="49"/>
    <n v="0.67567567567567566"/>
    <x v="15"/>
    <x v="1"/>
  </r>
  <r>
    <x v="9"/>
    <x v="50"/>
    <n v="2.0270270270270272"/>
    <x v="15"/>
    <x v="1"/>
  </r>
  <r>
    <x v="9"/>
    <x v="51"/>
    <n v="1.3513513513513513"/>
    <x v="15"/>
    <x v="1"/>
  </r>
  <r>
    <x v="9"/>
    <x v="52"/>
    <n v="0.67567567567567566"/>
    <x v="15"/>
    <x v="1"/>
  </r>
  <r>
    <x v="9"/>
    <x v="53"/>
    <n v="0"/>
    <x v="15"/>
    <x v="1"/>
  </r>
  <r>
    <x v="9"/>
    <x v="54"/>
    <n v="0"/>
    <x v="15"/>
    <x v="1"/>
  </r>
  <r>
    <x v="9"/>
    <x v="4"/>
    <n v="80.405405405405403"/>
    <x v="15"/>
    <x v="1"/>
  </r>
  <r>
    <x v="9"/>
    <x v="55"/>
    <n v="2.0689655172413794"/>
    <x v="15"/>
    <x v="1"/>
  </r>
  <r>
    <x v="4"/>
    <x v="20"/>
    <n v="8.0808080808080813"/>
    <x v="16"/>
    <x v="1"/>
  </r>
  <r>
    <x v="4"/>
    <x v="21"/>
    <n v="22.222222222222221"/>
    <x v="16"/>
    <x v="1"/>
  </r>
  <r>
    <x v="4"/>
    <x v="22"/>
    <n v="32.323232323232325"/>
    <x v="16"/>
    <x v="1"/>
  </r>
  <r>
    <x v="4"/>
    <x v="23"/>
    <n v="3.7037037037037037"/>
    <x v="16"/>
    <x v="1"/>
  </r>
  <r>
    <x v="4"/>
    <x v="24"/>
    <n v="11.111111111111111"/>
    <x v="16"/>
    <x v="1"/>
  </r>
  <r>
    <x v="4"/>
    <x v="25"/>
    <n v="3.3670033670033672"/>
    <x v="16"/>
    <x v="1"/>
  </r>
  <r>
    <x v="4"/>
    <x v="26"/>
    <n v="12.457912457912458"/>
    <x v="16"/>
    <x v="1"/>
  </r>
  <r>
    <x v="4"/>
    <x v="27"/>
    <n v="3.0303030303030303"/>
    <x v="16"/>
    <x v="1"/>
  </r>
  <r>
    <x v="4"/>
    <x v="28"/>
    <n v="3.7037037037037037"/>
    <x v="16"/>
    <x v="1"/>
  </r>
  <r>
    <x v="5"/>
    <x v="20"/>
    <n v="0.67340067340067344"/>
    <x v="16"/>
    <x v="1"/>
  </r>
  <r>
    <x v="5"/>
    <x v="29"/>
    <n v="8.4175084175084169"/>
    <x v="16"/>
    <x v="1"/>
  </r>
  <r>
    <x v="5"/>
    <x v="30"/>
    <n v="0.33670033670033672"/>
    <x v="16"/>
    <x v="1"/>
  </r>
  <r>
    <x v="5"/>
    <x v="24"/>
    <n v="0.67340067340067344"/>
    <x v="16"/>
    <x v="1"/>
  </r>
  <r>
    <x v="5"/>
    <x v="31"/>
    <n v="0.33670033670033672"/>
    <x v="16"/>
    <x v="1"/>
  </r>
  <r>
    <x v="5"/>
    <x v="32"/>
    <n v="4.0404040404040407"/>
    <x v="16"/>
    <x v="1"/>
  </r>
  <r>
    <x v="5"/>
    <x v="27"/>
    <n v="1.3468013468013469"/>
    <x v="16"/>
    <x v="1"/>
  </r>
  <r>
    <x v="5"/>
    <x v="28"/>
    <n v="1.3468013468013469"/>
    <x v="16"/>
    <x v="1"/>
  </r>
  <r>
    <x v="5"/>
    <x v="4"/>
    <n v="82.828282828282823"/>
    <x v="16"/>
    <x v="1"/>
  </r>
  <r>
    <x v="6"/>
    <x v="33"/>
    <n v="11.111111111111111"/>
    <x v="16"/>
    <x v="1"/>
  </r>
  <r>
    <x v="6"/>
    <x v="34"/>
    <n v="65.319865319865315"/>
    <x v="16"/>
    <x v="1"/>
  </r>
  <r>
    <x v="6"/>
    <x v="35"/>
    <n v="18.518518518518519"/>
    <x v="16"/>
    <x v="1"/>
  </r>
  <r>
    <x v="6"/>
    <x v="36"/>
    <n v="5.0505050505050502"/>
    <x v="16"/>
    <x v="1"/>
  </r>
  <r>
    <x v="6"/>
    <x v="4"/>
    <n v="0"/>
    <x v="16"/>
    <x v="1"/>
  </r>
  <r>
    <x v="6"/>
    <x v="37"/>
    <n v="8.9225589225589168"/>
    <x v="16"/>
    <x v="1"/>
  </r>
  <r>
    <x v="7"/>
    <x v="38"/>
    <n v="80.134680134680139"/>
    <x v="16"/>
    <x v="1"/>
  </r>
  <r>
    <x v="7"/>
    <x v="39"/>
    <n v="7.0707070707070709"/>
    <x v="16"/>
    <x v="1"/>
  </r>
  <r>
    <x v="7"/>
    <x v="40"/>
    <n v="6.0606060606060606"/>
    <x v="16"/>
    <x v="1"/>
  </r>
  <r>
    <x v="7"/>
    <x v="41"/>
    <n v="6.7340067340067344"/>
    <x v="16"/>
    <x v="1"/>
  </r>
  <r>
    <x v="8"/>
    <x v="4"/>
    <n v="0"/>
    <x v="16"/>
    <x v="1"/>
  </r>
  <r>
    <x v="7"/>
    <x v="42"/>
    <n v="0.85185185185185164"/>
    <x v="16"/>
    <x v="1"/>
  </r>
  <r>
    <x v="8"/>
    <x v="43"/>
    <n v="80.134680134680139"/>
    <x v="16"/>
    <x v="1"/>
  </r>
  <r>
    <x v="8"/>
    <x v="44"/>
    <n v="19.865319865319865"/>
    <x v="16"/>
    <x v="1"/>
  </r>
  <r>
    <x v="7"/>
    <x v="4"/>
    <n v="0"/>
    <x v="16"/>
    <x v="1"/>
  </r>
  <r>
    <x v="9"/>
    <x v="45"/>
    <n v="2.6936026936026938"/>
    <x v="16"/>
    <x v="1"/>
  </r>
  <r>
    <x v="9"/>
    <x v="46"/>
    <n v="1.6835016835016836"/>
    <x v="16"/>
    <x v="1"/>
  </r>
  <r>
    <x v="9"/>
    <x v="47"/>
    <n v="4.3771043771043772"/>
    <x v="16"/>
    <x v="1"/>
  </r>
  <r>
    <x v="9"/>
    <x v="48"/>
    <n v="3.7037037037037037"/>
    <x v="16"/>
    <x v="1"/>
  </r>
  <r>
    <x v="9"/>
    <x v="49"/>
    <n v="0.67340067340067344"/>
    <x v="16"/>
    <x v="1"/>
  </r>
  <r>
    <x v="9"/>
    <x v="50"/>
    <n v="1.0101010101010102"/>
    <x v="16"/>
    <x v="1"/>
  </r>
  <r>
    <x v="9"/>
    <x v="51"/>
    <n v="0.33670033670033672"/>
    <x v="16"/>
    <x v="1"/>
  </r>
  <r>
    <x v="9"/>
    <x v="52"/>
    <n v="0"/>
    <x v="16"/>
    <x v="1"/>
  </r>
  <r>
    <x v="9"/>
    <x v="53"/>
    <n v="0.67340067340067344"/>
    <x v="16"/>
    <x v="1"/>
  </r>
  <r>
    <x v="9"/>
    <x v="54"/>
    <n v="2.6936026936026938"/>
    <x v="16"/>
    <x v="1"/>
  </r>
  <r>
    <x v="9"/>
    <x v="4"/>
    <n v="82.154882154882159"/>
    <x v="16"/>
    <x v="1"/>
  </r>
  <r>
    <x v="9"/>
    <x v="55"/>
    <n v="4.1415094339622636"/>
    <x v="16"/>
    <x v="1"/>
  </r>
  <r>
    <x v="10"/>
    <x v="56"/>
    <n v="50.109090909090909"/>
    <x v="0"/>
    <x v="0"/>
  </r>
  <r>
    <x v="10"/>
    <x v="57"/>
    <n v="9.463636363636363"/>
    <x v="0"/>
    <x v="0"/>
  </r>
  <r>
    <x v="10"/>
    <x v="58"/>
    <n v="19.136363636363637"/>
    <x v="0"/>
    <x v="0"/>
  </r>
  <r>
    <x v="10"/>
    <x v="59"/>
    <n v="8.709090909090909"/>
    <x v="0"/>
    <x v="0"/>
  </r>
  <r>
    <x v="10"/>
    <x v="60"/>
    <n v="0.3"/>
    <x v="0"/>
    <x v="0"/>
  </r>
  <r>
    <x v="10"/>
    <x v="61"/>
    <n v="12.236363636363636"/>
    <x v="0"/>
    <x v="0"/>
  </r>
  <r>
    <x v="10"/>
    <x v="62"/>
    <n v="4.5454545454545456E-2"/>
    <x v="0"/>
    <x v="0"/>
  </r>
  <r>
    <x v="11"/>
    <x v="56"/>
    <n v="49.863636363636367"/>
    <x v="0"/>
    <x v="0"/>
  </r>
  <r>
    <x v="11"/>
    <x v="57"/>
    <n v="9.2818181818181813"/>
    <x v="0"/>
    <x v="0"/>
  </r>
  <r>
    <x v="11"/>
    <x v="58"/>
    <n v="18.836363636363636"/>
    <x v="0"/>
    <x v="0"/>
  </r>
  <r>
    <x v="11"/>
    <x v="59"/>
    <n v="8.5"/>
    <x v="0"/>
    <x v="0"/>
  </r>
  <r>
    <x v="11"/>
    <x v="63"/>
    <n v="0.30909090909090908"/>
    <x v="0"/>
    <x v="0"/>
  </r>
  <r>
    <x v="11"/>
    <x v="64"/>
    <n v="12.236363636363636"/>
    <x v="0"/>
    <x v="0"/>
  </r>
  <r>
    <x v="11"/>
    <x v="65"/>
    <n v="9.0909090909090905E-3"/>
    <x v="0"/>
    <x v="0"/>
  </r>
  <r>
    <x v="11"/>
    <x v="66"/>
    <n v="3.6363636363636362E-2"/>
    <x v="0"/>
    <x v="0"/>
  </r>
  <r>
    <x v="11"/>
    <x v="4"/>
    <n v="0.92727272727272725"/>
    <x v="0"/>
    <x v="0"/>
  </r>
  <r>
    <x v="12"/>
    <x v="67"/>
    <n v="0.39090909090909093"/>
    <x v="0"/>
    <x v="0"/>
  </r>
  <r>
    <x v="12"/>
    <x v="68"/>
    <n v="5.127272727272727"/>
    <x v="0"/>
    <x v="0"/>
  </r>
  <r>
    <x v="12"/>
    <x v="69"/>
    <n v="38.481818181818184"/>
    <x v="0"/>
    <x v="0"/>
  </r>
  <r>
    <x v="12"/>
    <x v="70"/>
    <n v="5.8636363636363633"/>
    <x v="0"/>
    <x v="0"/>
  </r>
  <r>
    <x v="12"/>
    <x v="71"/>
    <n v="0.3"/>
    <x v="0"/>
    <x v="0"/>
  </r>
  <r>
    <x v="12"/>
    <x v="72"/>
    <n v="5.7818181818181822"/>
    <x v="0"/>
    <x v="0"/>
  </r>
  <r>
    <x v="12"/>
    <x v="73"/>
    <n v="3.2"/>
    <x v="0"/>
    <x v="0"/>
  </r>
  <r>
    <x v="12"/>
    <x v="74"/>
    <n v="1.1363636363636365"/>
    <x v="0"/>
    <x v="0"/>
  </r>
  <r>
    <x v="12"/>
    <x v="75"/>
    <n v="4.6363636363636367"/>
    <x v="0"/>
    <x v="0"/>
  </r>
  <r>
    <x v="12"/>
    <x v="76"/>
    <n v="13.063636363636364"/>
    <x v="0"/>
    <x v="0"/>
  </r>
  <r>
    <x v="12"/>
    <x v="59"/>
    <n v="8.5"/>
    <x v="0"/>
    <x v="0"/>
  </r>
  <r>
    <x v="12"/>
    <x v="63"/>
    <n v="0.30909090909090908"/>
    <x v="0"/>
    <x v="0"/>
  </r>
  <r>
    <x v="12"/>
    <x v="64"/>
    <n v="12.236363636363636"/>
    <x v="0"/>
    <x v="0"/>
  </r>
  <r>
    <x v="12"/>
    <x v="65"/>
    <n v="9.0909090909090905E-3"/>
    <x v="0"/>
    <x v="0"/>
  </r>
  <r>
    <x v="12"/>
    <x v="66"/>
    <n v="3.6363636363636362E-2"/>
    <x v="0"/>
    <x v="0"/>
  </r>
  <r>
    <x v="12"/>
    <x v="4"/>
    <n v="0.92727272727272725"/>
    <x v="0"/>
    <x v="0"/>
  </r>
  <r>
    <x v="13"/>
    <x v="77"/>
    <n v="6.524064171122995"/>
    <x v="0"/>
    <x v="0"/>
  </r>
  <r>
    <x v="13"/>
    <x v="78"/>
    <n v="0"/>
    <x v="0"/>
    <x v="0"/>
  </r>
  <r>
    <x v="13"/>
    <x v="79"/>
    <n v="7.3796791443850269"/>
    <x v="0"/>
    <x v="0"/>
  </r>
  <r>
    <x v="13"/>
    <x v="80"/>
    <n v="29.62566844919786"/>
    <x v="0"/>
    <x v="0"/>
  </r>
  <r>
    <x v="13"/>
    <x v="76"/>
    <n v="56.470588235294116"/>
    <x v="0"/>
    <x v="0"/>
  </r>
  <r>
    <x v="14"/>
    <x v="77"/>
    <n v="0.22288261515601784"/>
    <x v="0"/>
    <x v="0"/>
  </r>
  <r>
    <x v="14"/>
    <x v="78"/>
    <n v="1.9316493313521546"/>
    <x v="0"/>
    <x v="0"/>
  </r>
  <r>
    <x v="14"/>
    <x v="79"/>
    <n v="0.89153046062407137"/>
    <x v="0"/>
    <x v="0"/>
  </r>
  <r>
    <x v="14"/>
    <x v="80"/>
    <n v="20.13372956909361"/>
    <x v="0"/>
    <x v="0"/>
  </r>
  <r>
    <x v="14"/>
    <x v="76"/>
    <n v="17.682020802377416"/>
    <x v="0"/>
    <x v="0"/>
  </r>
  <r>
    <x v="14"/>
    <x v="61"/>
    <n v="59.138187221396734"/>
    <x v="0"/>
    <x v="0"/>
  </r>
  <r>
    <x v="14"/>
    <x v="66"/>
    <n v="0"/>
    <x v="0"/>
    <x v="0"/>
  </r>
  <r>
    <x v="10"/>
    <x v="56"/>
    <n v="67.971246006389777"/>
    <x v="1"/>
    <x v="0"/>
  </r>
  <r>
    <x v="10"/>
    <x v="57"/>
    <n v="8.8658146964856233"/>
    <x v="1"/>
    <x v="0"/>
  </r>
  <r>
    <x v="10"/>
    <x v="58"/>
    <n v="11.102236421725239"/>
    <x v="1"/>
    <x v="0"/>
  </r>
  <r>
    <x v="10"/>
    <x v="59"/>
    <n v="0.67891373801916932"/>
    <x v="1"/>
    <x v="0"/>
  </r>
  <r>
    <x v="10"/>
    <x v="60"/>
    <n v="0.2795527156549521"/>
    <x v="1"/>
    <x v="0"/>
  </r>
  <r>
    <x v="10"/>
    <x v="61"/>
    <n v="10.982428115015974"/>
    <x v="1"/>
    <x v="0"/>
  </r>
  <r>
    <x v="10"/>
    <x v="62"/>
    <n v="0.11980830670926518"/>
    <x v="1"/>
    <x v="0"/>
  </r>
  <r>
    <x v="11"/>
    <x v="56"/>
    <n v="67.611821086261983"/>
    <x v="1"/>
    <x v="0"/>
  </r>
  <r>
    <x v="11"/>
    <x v="57"/>
    <n v="8.7460063897763582"/>
    <x v="1"/>
    <x v="0"/>
  </r>
  <r>
    <x v="11"/>
    <x v="58"/>
    <n v="10.982428115015974"/>
    <x v="1"/>
    <x v="0"/>
  </r>
  <r>
    <x v="11"/>
    <x v="59"/>
    <n v="0.67891373801916932"/>
    <x v="1"/>
    <x v="0"/>
  </r>
  <r>
    <x v="11"/>
    <x v="63"/>
    <n v="0.2795527156549521"/>
    <x v="1"/>
    <x v="0"/>
  </r>
  <r>
    <x v="11"/>
    <x v="64"/>
    <n v="10.982428115015974"/>
    <x v="1"/>
    <x v="0"/>
  </r>
  <r>
    <x v="11"/>
    <x v="65"/>
    <n v="0"/>
    <x v="1"/>
    <x v="0"/>
  </r>
  <r>
    <x v="11"/>
    <x v="66"/>
    <n v="0.11980830670926518"/>
    <x v="1"/>
    <x v="0"/>
  </r>
  <r>
    <x v="11"/>
    <x v="4"/>
    <n v="0.59904153354632583"/>
    <x v="1"/>
    <x v="0"/>
  </r>
  <r>
    <x v="12"/>
    <x v="67"/>
    <n v="0.83865814696485619"/>
    <x v="1"/>
    <x v="0"/>
  </r>
  <r>
    <x v="12"/>
    <x v="68"/>
    <n v="6.4297124600638975"/>
    <x v="1"/>
    <x v="0"/>
  </r>
  <r>
    <x v="12"/>
    <x v="69"/>
    <n v="52.156549520766774"/>
    <x v="1"/>
    <x v="0"/>
  </r>
  <r>
    <x v="12"/>
    <x v="70"/>
    <n v="8.1869009584664543"/>
    <x v="1"/>
    <x v="0"/>
  </r>
  <r>
    <x v="12"/>
    <x v="71"/>
    <n v="0.2795527156549521"/>
    <x v="1"/>
    <x v="0"/>
  </r>
  <r>
    <x v="12"/>
    <x v="72"/>
    <n v="4.9121405750798726"/>
    <x v="1"/>
    <x v="0"/>
  </r>
  <r>
    <x v="12"/>
    <x v="73"/>
    <n v="3.5543130990415337"/>
    <x v="1"/>
    <x v="0"/>
  </r>
  <r>
    <x v="12"/>
    <x v="74"/>
    <n v="0.19968051118210864"/>
    <x v="1"/>
    <x v="0"/>
  </r>
  <r>
    <x v="12"/>
    <x v="75"/>
    <n v="4.6325878594249197"/>
    <x v="1"/>
    <x v="0"/>
  </r>
  <r>
    <x v="12"/>
    <x v="76"/>
    <n v="6.1501597444089455"/>
    <x v="1"/>
    <x v="0"/>
  </r>
  <r>
    <x v="12"/>
    <x v="59"/>
    <n v="0.67891373801916932"/>
    <x v="1"/>
    <x v="0"/>
  </r>
  <r>
    <x v="12"/>
    <x v="63"/>
    <n v="0.2795527156549521"/>
    <x v="1"/>
    <x v="0"/>
  </r>
  <r>
    <x v="12"/>
    <x v="64"/>
    <n v="10.982428115015974"/>
    <x v="1"/>
    <x v="0"/>
  </r>
  <r>
    <x v="12"/>
    <x v="65"/>
    <n v="0"/>
    <x v="1"/>
    <x v="0"/>
  </r>
  <r>
    <x v="12"/>
    <x v="66"/>
    <n v="0.11980830670926518"/>
    <x v="1"/>
    <x v="0"/>
  </r>
  <r>
    <x v="12"/>
    <x v="4"/>
    <n v="0.59904153354632583"/>
    <x v="1"/>
    <x v="0"/>
  </r>
  <r>
    <x v="13"/>
    <x v="77"/>
    <n v="0"/>
    <x v="1"/>
    <x v="0"/>
  </r>
  <r>
    <x v="13"/>
    <x v="78"/>
    <n v="0"/>
    <x v="1"/>
    <x v="0"/>
  </r>
  <r>
    <x v="13"/>
    <x v="79"/>
    <n v="5.882352941176471"/>
    <x v="1"/>
    <x v="0"/>
  </r>
  <r>
    <x v="13"/>
    <x v="80"/>
    <n v="35.294117647058826"/>
    <x v="1"/>
    <x v="0"/>
  </r>
  <r>
    <x v="13"/>
    <x v="76"/>
    <n v="58.823529411764703"/>
    <x v="1"/>
    <x v="0"/>
  </r>
  <r>
    <x v="14"/>
    <x v="77"/>
    <n v="0"/>
    <x v="1"/>
    <x v="0"/>
  </r>
  <r>
    <x v="14"/>
    <x v="78"/>
    <n v="0.72727272727272729"/>
    <x v="1"/>
    <x v="0"/>
  </r>
  <r>
    <x v="14"/>
    <x v="79"/>
    <n v="0"/>
    <x v="1"/>
    <x v="0"/>
  </r>
  <r>
    <x v="14"/>
    <x v="80"/>
    <n v="3.6363636363636362"/>
    <x v="1"/>
    <x v="0"/>
  </r>
  <r>
    <x v="14"/>
    <x v="76"/>
    <n v="3.6363636363636362"/>
    <x v="1"/>
    <x v="0"/>
  </r>
  <r>
    <x v="14"/>
    <x v="61"/>
    <n v="92"/>
    <x v="1"/>
    <x v="0"/>
  </r>
  <r>
    <x v="14"/>
    <x v="66"/>
    <n v="0"/>
    <x v="1"/>
    <x v="0"/>
  </r>
  <r>
    <x v="10"/>
    <x v="56"/>
    <n v="36.518156064898271"/>
    <x v="2"/>
    <x v="0"/>
  </r>
  <r>
    <x v="10"/>
    <x v="57"/>
    <n v="8.3955704352304927"/>
    <x v="2"/>
    <x v="0"/>
  </r>
  <r>
    <x v="10"/>
    <x v="58"/>
    <n v="18.001545197012618"/>
    <x v="2"/>
    <x v="0"/>
  </r>
  <r>
    <x v="10"/>
    <x v="59"/>
    <n v="20.42235385011589"/>
    <x v="2"/>
    <x v="0"/>
  </r>
  <r>
    <x v="10"/>
    <x v="60"/>
    <n v="7.7259850630955446E-2"/>
    <x v="2"/>
    <x v="0"/>
  </r>
  <r>
    <x v="10"/>
    <x v="61"/>
    <n v="16.585114602111769"/>
    <x v="2"/>
    <x v="0"/>
  </r>
  <r>
    <x v="10"/>
    <x v="62"/>
    <n v="0"/>
    <x v="2"/>
    <x v="0"/>
  </r>
  <r>
    <x v="11"/>
    <x v="56"/>
    <n v="36.46664949781097"/>
    <x v="2"/>
    <x v="0"/>
  </r>
  <r>
    <x v="11"/>
    <x v="57"/>
    <n v="8.3183105845995371"/>
    <x v="2"/>
    <x v="0"/>
  </r>
  <r>
    <x v="11"/>
    <x v="58"/>
    <n v="17.847025495750707"/>
    <x v="2"/>
    <x v="0"/>
  </r>
  <r>
    <x v="11"/>
    <x v="59"/>
    <n v="20.087561164048417"/>
    <x v="2"/>
    <x v="0"/>
  </r>
  <r>
    <x v="11"/>
    <x v="63"/>
    <n v="7.7259850630955446E-2"/>
    <x v="2"/>
    <x v="0"/>
  </r>
  <r>
    <x v="11"/>
    <x v="64"/>
    <n v="16.585114602111769"/>
    <x v="2"/>
    <x v="0"/>
  </r>
  <r>
    <x v="11"/>
    <x v="65"/>
    <n v="0"/>
    <x v="2"/>
    <x v="0"/>
  </r>
  <r>
    <x v="11"/>
    <x v="66"/>
    <n v="0"/>
    <x v="2"/>
    <x v="0"/>
  </r>
  <r>
    <x v="11"/>
    <x v="4"/>
    <n v="0.61807880504764356"/>
    <x v="2"/>
    <x v="0"/>
  </r>
  <r>
    <x v="12"/>
    <x v="67"/>
    <n v="0.10301313417460727"/>
    <x v="2"/>
    <x v="0"/>
  </r>
  <r>
    <x v="12"/>
    <x v="68"/>
    <n v="2.6010816379088335"/>
    <x v="2"/>
    <x v="0"/>
  </r>
  <r>
    <x v="12"/>
    <x v="69"/>
    <n v="29.178470254957507"/>
    <x v="2"/>
    <x v="0"/>
  </r>
  <r>
    <x v="12"/>
    <x v="70"/>
    <n v="4.5840844707700228"/>
    <x v="2"/>
    <x v="0"/>
  </r>
  <r>
    <x v="12"/>
    <x v="71"/>
    <n v="0.10301313417460727"/>
    <x v="2"/>
    <x v="0"/>
  </r>
  <r>
    <x v="12"/>
    <x v="72"/>
    <n v="5.6142158125160959"/>
    <x v="2"/>
    <x v="0"/>
  </r>
  <r>
    <x v="12"/>
    <x v="73"/>
    <n v="2.6010816379088335"/>
    <x v="2"/>
    <x v="0"/>
  </r>
  <r>
    <x v="12"/>
    <x v="74"/>
    <n v="1.4421838784445016"/>
    <x v="2"/>
    <x v="0"/>
  </r>
  <r>
    <x v="12"/>
    <x v="75"/>
    <n v="4.506824620139068"/>
    <x v="2"/>
    <x v="0"/>
  </r>
  <r>
    <x v="12"/>
    <x v="76"/>
    <n v="11.898016997167138"/>
    <x v="2"/>
    <x v="0"/>
  </r>
  <r>
    <x v="12"/>
    <x v="59"/>
    <n v="20.087561164048417"/>
    <x v="2"/>
    <x v="0"/>
  </r>
  <r>
    <x v="12"/>
    <x v="63"/>
    <n v="7.7259850630955446E-2"/>
    <x v="2"/>
    <x v="0"/>
  </r>
  <r>
    <x v="12"/>
    <x v="64"/>
    <n v="16.585114602111769"/>
    <x v="2"/>
    <x v="0"/>
  </r>
  <r>
    <x v="12"/>
    <x v="65"/>
    <n v="0"/>
    <x v="2"/>
    <x v="0"/>
  </r>
  <r>
    <x v="12"/>
    <x v="66"/>
    <n v="0"/>
    <x v="2"/>
    <x v="0"/>
  </r>
  <r>
    <x v="12"/>
    <x v="4"/>
    <n v="0.61807880504764356"/>
    <x v="2"/>
    <x v="0"/>
  </r>
  <r>
    <x v="13"/>
    <x v="77"/>
    <n v="7.3076923076923075"/>
    <x v="2"/>
    <x v="0"/>
  </r>
  <r>
    <x v="13"/>
    <x v="78"/>
    <n v="0"/>
    <x v="2"/>
    <x v="0"/>
  </r>
  <r>
    <x v="13"/>
    <x v="79"/>
    <n v="6.9230769230769234"/>
    <x v="2"/>
    <x v="0"/>
  </r>
  <r>
    <x v="13"/>
    <x v="80"/>
    <n v="30.128205128205128"/>
    <x v="2"/>
    <x v="0"/>
  </r>
  <r>
    <x v="13"/>
    <x v="76"/>
    <n v="55.641025641025642"/>
    <x v="2"/>
    <x v="0"/>
  </r>
  <r>
    <x v="14"/>
    <x v="77"/>
    <n v="0.46583850931677018"/>
    <x v="2"/>
    <x v="0"/>
  </r>
  <r>
    <x v="14"/>
    <x v="78"/>
    <n v="2.4844720496894408"/>
    <x v="2"/>
    <x v="0"/>
  </r>
  <r>
    <x v="14"/>
    <x v="79"/>
    <n v="1.0869565217391304"/>
    <x v="2"/>
    <x v="0"/>
  </r>
  <r>
    <x v="14"/>
    <x v="80"/>
    <n v="30.745341614906831"/>
    <x v="2"/>
    <x v="0"/>
  </r>
  <r>
    <x v="14"/>
    <x v="76"/>
    <n v="24.689440993788821"/>
    <x v="2"/>
    <x v="0"/>
  </r>
  <r>
    <x v="14"/>
    <x v="61"/>
    <n v="40.527950310559007"/>
    <x v="2"/>
    <x v="0"/>
  </r>
  <r>
    <x v="14"/>
    <x v="66"/>
    <n v="0"/>
    <x v="2"/>
    <x v="0"/>
  </r>
  <r>
    <x v="10"/>
    <x v="56"/>
    <n v="67.45315752949341"/>
    <x v="3"/>
    <x v="0"/>
  </r>
  <r>
    <x v="10"/>
    <x v="57"/>
    <n v="8.7439278278972932"/>
    <x v="3"/>
    <x v="0"/>
  </r>
  <r>
    <x v="10"/>
    <x v="58"/>
    <n v="10.478834142956281"/>
    <x v="3"/>
    <x v="0"/>
  </r>
  <r>
    <x v="10"/>
    <x v="59"/>
    <n v="0.90215128383067311"/>
    <x v="3"/>
    <x v="0"/>
  </r>
  <r>
    <x v="10"/>
    <x v="60"/>
    <n v="1.31852879944483"/>
    <x v="3"/>
    <x v="0"/>
  </r>
  <r>
    <x v="10"/>
    <x v="61"/>
    <n v="11.034004163775156"/>
    <x v="3"/>
    <x v="0"/>
  </r>
  <r>
    <x v="10"/>
    <x v="62"/>
    <n v="6.9396252602359473E-2"/>
    <x v="3"/>
    <x v="0"/>
  </r>
  <r>
    <x v="11"/>
    <x v="56"/>
    <n v="67.314365024288691"/>
    <x v="3"/>
    <x v="0"/>
  </r>
  <r>
    <x v="11"/>
    <x v="57"/>
    <n v="8.4663428174878561"/>
    <x v="3"/>
    <x v="0"/>
  </r>
  <r>
    <x v="11"/>
    <x v="58"/>
    <n v="10.270645385149201"/>
    <x v="3"/>
    <x v="0"/>
  </r>
  <r>
    <x v="11"/>
    <x v="59"/>
    <n v="0.90215128383067311"/>
    <x v="3"/>
    <x v="0"/>
  </r>
  <r>
    <x v="11"/>
    <x v="63"/>
    <n v="1.3879250520471895"/>
    <x v="3"/>
    <x v="0"/>
  </r>
  <r>
    <x v="11"/>
    <x v="64"/>
    <n v="11.034004163775156"/>
    <x v="3"/>
    <x v="0"/>
  </r>
  <r>
    <x v="11"/>
    <x v="65"/>
    <n v="0"/>
    <x v="3"/>
    <x v="0"/>
  </r>
  <r>
    <x v="11"/>
    <x v="66"/>
    <n v="6.9396252602359473E-2"/>
    <x v="3"/>
    <x v="0"/>
  </r>
  <r>
    <x v="11"/>
    <x v="4"/>
    <n v="0.55517002081887579"/>
    <x v="3"/>
    <x v="0"/>
  </r>
  <r>
    <x v="12"/>
    <x v="67"/>
    <n v="0.41637751561415681"/>
    <x v="3"/>
    <x v="0"/>
  </r>
  <r>
    <x v="12"/>
    <x v="68"/>
    <n v="8.6051353226925738"/>
    <x v="3"/>
    <x v="0"/>
  </r>
  <r>
    <x v="12"/>
    <x v="69"/>
    <n v="50.520471894517698"/>
    <x v="3"/>
    <x v="0"/>
  </r>
  <r>
    <x v="12"/>
    <x v="70"/>
    <n v="7.7723802914642608"/>
    <x v="3"/>
    <x v="0"/>
  </r>
  <r>
    <x v="12"/>
    <x v="71"/>
    <n v="0.69396252602359476"/>
    <x v="3"/>
    <x v="0"/>
  </r>
  <r>
    <x v="12"/>
    <x v="72"/>
    <n v="4.0943789035392086"/>
    <x v="3"/>
    <x v="0"/>
  </r>
  <r>
    <x v="12"/>
    <x v="73"/>
    <n v="3.6780013879250522"/>
    <x v="3"/>
    <x v="0"/>
  </r>
  <r>
    <x v="12"/>
    <x v="74"/>
    <n v="6.9396252602359473E-2"/>
    <x v="3"/>
    <x v="0"/>
  </r>
  <r>
    <x v="12"/>
    <x v="75"/>
    <n v="1.6655100624566272"/>
    <x v="3"/>
    <x v="0"/>
  </r>
  <r>
    <x v="12"/>
    <x v="76"/>
    <n v="8.5357390700902158"/>
    <x v="3"/>
    <x v="0"/>
  </r>
  <r>
    <x v="12"/>
    <x v="59"/>
    <n v="0.90215128383067311"/>
    <x v="3"/>
    <x v="0"/>
  </r>
  <r>
    <x v="12"/>
    <x v="63"/>
    <n v="1.3879250520471895"/>
    <x v="3"/>
    <x v="0"/>
  </r>
  <r>
    <x v="12"/>
    <x v="64"/>
    <n v="11.034004163775156"/>
    <x v="3"/>
    <x v="0"/>
  </r>
  <r>
    <x v="12"/>
    <x v="65"/>
    <n v="0"/>
    <x v="3"/>
    <x v="0"/>
  </r>
  <r>
    <x v="12"/>
    <x v="66"/>
    <n v="6.9396252602359473E-2"/>
    <x v="3"/>
    <x v="0"/>
  </r>
  <r>
    <x v="12"/>
    <x v="4"/>
    <n v="0.55517002081887579"/>
    <x v="3"/>
    <x v="0"/>
  </r>
  <r>
    <x v="13"/>
    <x v="77"/>
    <n v="0"/>
    <x v="3"/>
    <x v="0"/>
  </r>
  <r>
    <x v="13"/>
    <x v="78"/>
    <n v="0"/>
    <x v="3"/>
    <x v="0"/>
  </r>
  <r>
    <x v="13"/>
    <x v="79"/>
    <n v="23.076923076923077"/>
    <x v="3"/>
    <x v="0"/>
  </r>
  <r>
    <x v="13"/>
    <x v="80"/>
    <n v="30.76923076923077"/>
    <x v="3"/>
    <x v="0"/>
  </r>
  <r>
    <x v="13"/>
    <x v="76"/>
    <n v="46.153846153846153"/>
    <x v="3"/>
    <x v="0"/>
  </r>
  <r>
    <x v="14"/>
    <x v="77"/>
    <n v="0"/>
    <x v="3"/>
    <x v="0"/>
  </r>
  <r>
    <x v="14"/>
    <x v="78"/>
    <n v="0.62893081761006286"/>
    <x v="3"/>
    <x v="0"/>
  </r>
  <r>
    <x v="14"/>
    <x v="79"/>
    <n v="0.62893081761006286"/>
    <x v="3"/>
    <x v="0"/>
  </r>
  <r>
    <x v="14"/>
    <x v="80"/>
    <n v="11.320754716981131"/>
    <x v="3"/>
    <x v="0"/>
  </r>
  <r>
    <x v="14"/>
    <x v="76"/>
    <n v="10.062893081761006"/>
    <x v="3"/>
    <x v="0"/>
  </r>
  <r>
    <x v="14"/>
    <x v="61"/>
    <n v="77.35849056603773"/>
    <x v="3"/>
    <x v="0"/>
  </r>
  <r>
    <x v="14"/>
    <x v="66"/>
    <n v="0"/>
    <x v="3"/>
    <x v="0"/>
  </r>
  <r>
    <x v="10"/>
    <x v="56"/>
    <n v="20.483005366726296"/>
    <x v="4"/>
    <x v="0"/>
  </r>
  <r>
    <x v="10"/>
    <x v="57"/>
    <n v="15.205724508050089"/>
    <x v="4"/>
    <x v="0"/>
  </r>
  <r>
    <x v="10"/>
    <x v="58"/>
    <n v="57.781753130590339"/>
    <x v="4"/>
    <x v="0"/>
  </r>
  <r>
    <x v="10"/>
    <x v="59"/>
    <n v="2.5939177101967799"/>
    <x v="4"/>
    <x v="0"/>
  </r>
  <r>
    <x v="10"/>
    <x v="60"/>
    <n v="0"/>
    <x v="4"/>
    <x v="0"/>
  </r>
  <r>
    <x v="10"/>
    <x v="61"/>
    <n v="3.9355992844364938"/>
    <x v="4"/>
    <x v="0"/>
  </r>
  <r>
    <x v="10"/>
    <x v="62"/>
    <n v="0"/>
    <x v="4"/>
    <x v="0"/>
  </r>
  <r>
    <x v="11"/>
    <x v="56"/>
    <n v="20.035778175313059"/>
    <x v="4"/>
    <x v="0"/>
  </r>
  <r>
    <x v="11"/>
    <x v="57"/>
    <n v="14.937388193202146"/>
    <x v="4"/>
    <x v="0"/>
  </r>
  <r>
    <x v="11"/>
    <x v="58"/>
    <n v="57.245080500894453"/>
    <x v="4"/>
    <x v="0"/>
  </r>
  <r>
    <x v="11"/>
    <x v="59"/>
    <n v="2.4150268336314848"/>
    <x v="4"/>
    <x v="0"/>
  </r>
  <r>
    <x v="11"/>
    <x v="63"/>
    <n v="0"/>
    <x v="4"/>
    <x v="0"/>
  </r>
  <r>
    <x v="11"/>
    <x v="64"/>
    <n v="3.9355992844364938"/>
    <x v="4"/>
    <x v="0"/>
  </r>
  <r>
    <x v="11"/>
    <x v="65"/>
    <n v="0"/>
    <x v="4"/>
    <x v="0"/>
  </r>
  <r>
    <x v="11"/>
    <x v="66"/>
    <n v="0"/>
    <x v="4"/>
    <x v="0"/>
  </r>
  <r>
    <x v="11"/>
    <x v="4"/>
    <n v="1.4311270125223614"/>
    <x v="4"/>
    <x v="0"/>
  </r>
  <r>
    <x v="12"/>
    <x v="67"/>
    <n v="0.62611806797853309"/>
    <x v="4"/>
    <x v="0"/>
  </r>
  <r>
    <x v="12"/>
    <x v="68"/>
    <n v="3.3094812164579608"/>
    <x v="4"/>
    <x v="0"/>
  </r>
  <r>
    <x v="12"/>
    <x v="69"/>
    <n v="14.132379248658319"/>
    <x v="4"/>
    <x v="0"/>
  </r>
  <r>
    <x v="12"/>
    <x v="70"/>
    <n v="1.9677996422182469"/>
    <x v="4"/>
    <x v="0"/>
  </r>
  <r>
    <x v="12"/>
    <x v="71"/>
    <n v="0.62611806797853309"/>
    <x v="4"/>
    <x v="0"/>
  </r>
  <r>
    <x v="12"/>
    <x v="72"/>
    <n v="11.359570661896242"/>
    <x v="4"/>
    <x v="0"/>
  </r>
  <r>
    <x v="12"/>
    <x v="73"/>
    <n v="2.9516994633273703"/>
    <x v="4"/>
    <x v="0"/>
  </r>
  <r>
    <x v="12"/>
    <x v="74"/>
    <n v="4.6511627906976747"/>
    <x v="4"/>
    <x v="0"/>
  </r>
  <r>
    <x v="12"/>
    <x v="75"/>
    <n v="12.61180679785331"/>
    <x v="4"/>
    <x v="0"/>
  </r>
  <r>
    <x v="12"/>
    <x v="76"/>
    <n v="39.982110912343472"/>
    <x v="4"/>
    <x v="0"/>
  </r>
  <r>
    <x v="12"/>
    <x v="59"/>
    <n v="2.4150268336314848"/>
    <x v="4"/>
    <x v="0"/>
  </r>
  <r>
    <x v="12"/>
    <x v="63"/>
    <n v="0"/>
    <x v="4"/>
    <x v="0"/>
  </r>
  <r>
    <x v="12"/>
    <x v="64"/>
    <n v="3.9355992844364938"/>
    <x v="4"/>
    <x v="0"/>
  </r>
  <r>
    <x v="12"/>
    <x v="65"/>
    <n v="0"/>
    <x v="4"/>
    <x v="0"/>
  </r>
  <r>
    <x v="12"/>
    <x v="66"/>
    <n v="0"/>
    <x v="4"/>
    <x v="0"/>
  </r>
  <r>
    <x v="12"/>
    <x v="4"/>
    <n v="1.4311270125223614"/>
    <x v="4"/>
    <x v="0"/>
  </r>
  <r>
    <x v="13"/>
    <x v="77"/>
    <n v="0"/>
    <x v="4"/>
    <x v="0"/>
  </r>
  <r>
    <x v="13"/>
    <x v="78"/>
    <n v="0"/>
    <x v="4"/>
    <x v="0"/>
  </r>
  <r>
    <x v="13"/>
    <x v="79"/>
    <n v="3.7037037037037037"/>
    <x v="4"/>
    <x v="0"/>
  </r>
  <r>
    <x v="13"/>
    <x v="80"/>
    <n v="22.222222222222221"/>
    <x v="4"/>
    <x v="0"/>
  </r>
  <r>
    <x v="13"/>
    <x v="76"/>
    <n v="74.074074074074076"/>
    <x v="4"/>
    <x v="0"/>
  </r>
  <r>
    <x v="14"/>
    <x v="77"/>
    <n v="0"/>
    <x v="4"/>
    <x v="0"/>
  </r>
  <r>
    <x v="14"/>
    <x v="78"/>
    <n v="0"/>
    <x v="4"/>
    <x v="0"/>
  </r>
  <r>
    <x v="14"/>
    <x v="79"/>
    <n v="0"/>
    <x v="4"/>
    <x v="0"/>
  </r>
  <r>
    <x v="14"/>
    <x v="80"/>
    <n v="27.272727272727273"/>
    <x v="4"/>
    <x v="0"/>
  </r>
  <r>
    <x v="14"/>
    <x v="76"/>
    <n v="18.181818181818183"/>
    <x v="4"/>
    <x v="0"/>
  </r>
  <r>
    <x v="14"/>
    <x v="61"/>
    <n v="54.545454545454547"/>
    <x v="4"/>
    <x v="0"/>
  </r>
  <r>
    <x v="14"/>
    <x v="66"/>
    <n v="0"/>
    <x v="4"/>
    <x v="0"/>
  </r>
  <r>
    <x v="10"/>
    <x v="56"/>
    <n v="17.328519855595669"/>
    <x v="5"/>
    <x v="0"/>
  </r>
  <r>
    <x v="10"/>
    <x v="57"/>
    <n v="10.830324909747292"/>
    <x v="5"/>
    <x v="0"/>
  </r>
  <r>
    <x v="10"/>
    <x v="58"/>
    <n v="63.176895306859208"/>
    <x v="5"/>
    <x v="0"/>
  </r>
  <r>
    <x v="10"/>
    <x v="59"/>
    <n v="3.6101083032490973"/>
    <x v="5"/>
    <x v="0"/>
  </r>
  <r>
    <x v="10"/>
    <x v="60"/>
    <n v="0"/>
    <x v="5"/>
    <x v="0"/>
  </r>
  <r>
    <x v="10"/>
    <x v="61"/>
    <n v="5.0541516245487363"/>
    <x v="5"/>
    <x v="0"/>
  </r>
  <r>
    <x v="10"/>
    <x v="62"/>
    <n v="0"/>
    <x v="5"/>
    <x v="0"/>
  </r>
  <r>
    <x v="11"/>
    <x v="56"/>
    <n v="16.967509025270758"/>
    <x v="5"/>
    <x v="0"/>
  </r>
  <r>
    <x v="11"/>
    <x v="57"/>
    <n v="10.830324909747292"/>
    <x v="5"/>
    <x v="0"/>
  </r>
  <r>
    <x v="11"/>
    <x v="58"/>
    <n v="62.815884476534293"/>
    <x v="5"/>
    <x v="0"/>
  </r>
  <r>
    <x v="11"/>
    <x v="59"/>
    <n v="3.6101083032490973"/>
    <x v="5"/>
    <x v="0"/>
  </r>
  <r>
    <x v="11"/>
    <x v="63"/>
    <n v="0"/>
    <x v="5"/>
    <x v="0"/>
  </r>
  <r>
    <x v="11"/>
    <x v="64"/>
    <n v="5.0541516245487363"/>
    <x v="5"/>
    <x v="0"/>
  </r>
  <r>
    <x v="11"/>
    <x v="65"/>
    <n v="0"/>
    <x v="5"/>
    <x v="0"/>
  </r>
  <r>
    <x v="11"/>
    <x v="66"/>
    <n v="0"/>
    <x v="5"/>
    <x v="0"/>
  </r>
  <r>
    <x v="11"/>
    <x v="4"/>
    <n v="0.72202166064981954"/>
    <x v="5"/>
    <x v="0"/>
  </r>
  <r>
    <x v="12"/>
    <x v="67"/>
    <n v="0"/>
    <x v="5"/>
    <x v="0"/>
  </r>
  <r>
    <x v="12"/>
    <x v="68"/>
    <n v="1.4440433212996391"/>
    <x v="5"/>
    <x v="0"/>
  </r>
  <r>
    <x v="12"/>
    <x v="69"/>
    <n v="12.635379061371841"/>
    <x v="5"/>
    <x v="0"/>
  </r>
  <r>
    <x v="12"/>
    <x v="70"/>
    <n v="2.8880866425992782"/>
    <x v="5"/>
    <x v="0"/>
  </r>
  <r>
    <x v="12"/>
    <x v="71"/>
    <n v="1.0830324909747293"/>
    <x v="5"/>
    <x v="0"/>
  </r>
  <r>
    <x v="12"/>
    <x v="72"/>
    <n v="7.581227436823105"/>
    <x v="5"/>
    <x v="0"/>
  </r>
  <r>
    <x v="12"/>
    <x v="73"/>
    <n v="2.1660649819494586"/>
    <x v="5"/>
    <x v="0"/>
  </r>
  <r>
    <x v="12"/>
    <x v="74"/>
    <n v="4.3321299638989172"/>
    <x v="5"/>
    <x v="0"/>
  </r>
  <r>
    <x v="12"/>
    <x v="75"/>
    <n v="12.996389891696751"/>
    <x v="5"/>
    <x v="0"/>
  </r>
  <r>
    <x v="12"/>
    <x v="76"/>
    <n v="45.487364620938628"/>
    <x v="5"/>
    <x v="0"/>
  </r>
  <r>
    <x v="12"/>
    <x v="59"/>
    <n v="3.6101083032490973"/>
    <x v="5"/>
    <x v="0"/>
  </r>
  <r>
    <x v="12"/>
    <x v="63"/>
    <n v="0"/>
    <x v="5"/>
    <x v="0"/>
  </r>
  <r>
    <x v="12"/>
    <x v="64"/>
    <n v="5.0541516245487363"/>
    <x v="5"/>
    <x v="0"/>
  </r>
  <r>
    <x v="12"/>
    <x v="65"/>
    <n v="0"/>
    <x v="5"/>
    <x v="0"/>
  </r>
  <r>
    <x v="12"/>
    <x v="66"/>
    <n v="0"/>
    <x v="5"/>
    <x v="0"/>
  </r>
  <r>
    <x v="12"/>
    <x v="4"/>
    <n v="0.72202166064981954"/>
    <x v="5"/>
    <x v="0"/>
  </r>
  <r>
    <x v="13"/>
    <x v="77"/>
    <n v="0"/>
    <x v="5"/>
    <x v="0"/>
  </r>
  <r>
    <x v="13"/>
    <x v="78"/>
    <n v="0"/>
    <x v="5"/>
    <x v="0"/>
  </r>
  <r>
    <x v="13"/>
    <x v="79"/>
    <n v="0"/>
    <x v="5"/>
    <x v="0"/>
  </r>
  <r>
    <x v="13"/>
    <x v="80"/>
    <n v="20"/>
    <x v="5"/>
    <x v="0"/>
  </r>
  <r>
    <x v="13"/>
    <x v="76"/>
    <n v="80"/>
    <x v="5"/>
    <x v="0"/>
  </r>
  <r>
    <x v="14"/>
    <x v="77"/>
    <n v="0"/>
    <x v="5"/>
    <x v="0"/>
  </r>
  <r>
    <x v="14"/>
    <x v="78"/>
    <n v="0"/>
    <x v="5"/>
    <x v="0"/>
  </r>
  <r>
    <x v="14"/>
    <x v="79"/>
    <n v="0"/>
    <x v="5"/>
    <x v="0"/>
  </r>
  <r>
    <x v="14"/>
    <x v="80"/>
    <n v="35.714285714285715"/>
    <x v="5"/>
    <x v="0"/>
  </r>
  <r>
    <x v="14"/>
    <x v="76"/>
    <n v="14.285714285714286"/>
    <x v="5"/>
    <x v="0"/>
  </r>
  <r>
    <x v="14"/>
    <x v="61"/>
    <n v="50"/>
    <x v="5"/>
    <x v="0"/>
  </r>
  <r>
    <x v="14"/>
    <x v="66"/>
    <n v="0"/>
    <x v="5"/>
    <x v="0"/>
  </r>
  <r>
    <x v="10"/>
    <x v="56"/>
    <n v="21.145374449339208"/>
    <x v="6"/>
    <x v="0"/>
  </r>
  <r>
    <x v="10"/>
    <x v="57"/>
    <n v="11.013215859030836"/>
    <x v="6"/>
    <x v="0"/>
  </r>
  <r>
    <x v="10"/>
    <x v="58"/>
    <n v="59.030837004405285"/>
    <x v="6"/>
    <x v="0"/>
  </r>
  <r>
    <x v="10"/>
    <x v="59"/>
    <n v="3.9647577092511015"/>
    <x v="6"/>
    <x v="0"/>
  </r>
  <r>
    <x v="10"/>
    <x v="60"/>
    <n v="0"/>
    <x v="6"/>
    <x v="0"/>
  </r>
  <r>
    <x v="10"/>
    <x v="61"/>
    <n v="4.8458149779735686"/>
    <x v="6"/>
    <x v="0"/>
  </r>
  <r>
    <x v="10"/>
    <x v="62"/>
    <n v="0"/>
    <x v="6"/>
    <x v="0"/>
  </r>
  <r>
    <x v="11"/>
    <x v="56"/>
    <n v="21.145374449339208"/>
    <x v="6"/>
    <x v="0"/>
  </r>
  <r>
    <x v="11"/>
    <x v="57"/>
    <n v="10.13215859030837"/>
    <x v="6"/>
    <x v="0"/>
  </r>
  <r>
    <x v="11"/>
    <x v="58"/>
    <n v="58.14977973568282"/>
    <x v="6"/>
    <x v="0"/>
  </r>
  <r>
    <x v="11"/>
    <x v="59"/>
    <n v="3.0837004405286343"/>
    <x v="6"/>
    <x v="0"/>
  </r>
  <r>
    <x v="11"/>
    <x v="63"/>
    <n v="0"/>
    <x v="6"/>
    <x v="0"/>
  </r>
  <r>
    <x v="11"/>
    <x v="64"/>
    <n v="4.8458149779735686"/>
    <x v="6"/>
    <x v="0"/>
  </r>
  <r>
    <x v="11"/>
    <x v="65"/>
    <n v="0"/>
    <x v="6"/>
    <x v="0"/>
  </r>
  <r>
    <x v="11"/>
    <x v="66"/>
    <n v="0"/>
    <x v="6"/>
    <x v="0"/>
  </r>
  <r>
    <x v="11"/>
    <x v="4"/>
    <n v="2.643171806167401"/>
    <x v="6"/>
    <x v="0"/>
  </r>
  <r>
    <x v="12"/>
    <x v="67"/>
    <n v="0.88105726872246692"/>
    <x v="6"/>
    <x v="0"/>
  </r>
  <r>
    <x v="12"/>
    <x v="68"/>
    <n v="3.9647577092511015"/>
    <x v="6"/>
    <x v="0"/>
  </r>
  <r>
    <x v="12"/>
    <x v="69"/>
    <n v="14.096916299559471"/>
    <x v="6"/>
    <x v="0"/>
  </r>
  <r>
    <x v="12"/>
    <x v="70"/>
    <n v="2.2026431718061672"/>
    <x v="6"/>
    <x v="0"/>
  </r>
  <r>
    <x v="12"/>
    <x v="71"/>
    <n v="0"/>
    <x v="6"/>
    <x v="0"/>
  </r>
  <r>
    <x v="12"/>
    <x v="72"/>
    <n v="6.607929515418502"/>
    <x v="6"/>
    <x v="0"/>
  </r>
  <r>
    <x v="12"/>
    <x v="73"/>
    <n v="3.5242290748898677"/>
    <x v="6"/>
    <x v="0"/>
  </r>
  <r>
    <x v="12"/>
    <x v="74"/>
    <n v="4.8458149779735686"/>
    <x v="6"/>
    <x v="0"/>
  </r>
  <r>
    <x v="12"/>
    <x v="75"/>
    <n v="13.656387665198238"/>
    <x v="6"/>
    <x v="0"/>
  </r>
  <r>
    <x v="12"/>
    <x v="76"/>
    <n v="39.647577092511014"/>
    <x v="6"/>
    <x v="0"/>
  </r>
  <r>
    <x v="12"/>
    <x v="59"/>
    <n v="3.0837004405286343"/>
    <x v="6"/>
    <x v="0"/>
  </r>
  <r>
    <x v="12"/>
    <x v="63"/>
    <n v="0"/>
    <x v="6"/>
    <x v="0"/>
  </r>
  <r>
    <x v="12"/>
    <x v="64"/>
    <n v="4.8458149779735686"/>
    <x v="6"/>
    <x v="0"/>
  </r>
  <r>
    <x v="12"/>
    <x v="65"/>
    <n v="0"/>
    <x v="6"/>
    <x v="0"/>
  </r>
  <r>
    <x v="12"/>
    <x v="66"/>
    <n v="0"/>
    <x v="6"/>
    <x v="0"/>
  </r>
  <r>
    <x v="12"/>
    <x v="4"/>
    <n v="2.643171806167401"/>
    <x v="6"/>
    <x v="0"/>
  </r>
  <r>
    <x v="13"/>
    <x v="77"/>
    <n v="0"/>
    <x v="6"/>
    <x v="0"/>
  </r>
  <r>
    <x v="13"/>
    <x v="78"/>
    <n v="0"/>
    <x v="6"/>
    <x v="0"/>
  </r>
  <r>
    <x v="13"/>
    <x v="79"/>
    <n v="14.285714285714286"/>
    <x v="6"/>
    <x v="0"/>
  </r>
  <r>
    <x v="13"/>
    <x v="80"/>
    <n v="14.285714285714286"/>
    <x v="6"/>
    <x v="0"/>
  </r>
  <r>
    <x v="13"/>
    <x v="76"/>
    <n v="71.428571428571431"/>
    <x v="6"/>
    <x v="0"/>
  </r>
  <r>
    <x v="14"/>
    <x v="77"/>
    <n v="0"/>
    <x v="6"/>
    <x v="0"/>
  </r>
  <r>
    <x v="14"/>
    <x v="78"/>
    <n v="0"/>
    <x v="6"/>
    <x v="0"/>
  </r>
  <r>
    <x v="14"/>
    <x v="79"/>
    <n v="0"/>
    <x v="6"/>
    <x v="0"/>
  </r>
  <r>
    <x v="14"/>
    <x v="80"/>
    <n v="27.272727272727273"/>
    <x v="6"/>
    <x v="0"/>
  </r>
  <r>
    <x v="14"/>
    <x v="76"/>
    <n v="9.0909090909090917"/>
    <x v="6"/>
    <x v="0"/>
  </r>
  <r>
    <x v="14"/>
    <x v="61"/>
    <n v="63.636363636363633"/>
    <x v="6"/>
    <x v="0"/>
  </r>
  <r>
    <x v="14"/>
    <x v="66"/>
    <n v="0"/>
    <x v="6"/>
    <x v="0"/>
  </r>
  <r>
    <x v="10"/>
    <x v="56"/>
    <n v="23.100303951367781"/>
    <x v="7"/>
    <x v="0"/>
  </r>
  <r>
    <x v="10"/>
    <x v="57"/>
    <n v="21.276595744680851"/>
    <x v="7"/>
    <x v="0"/>
  </r>
  <r>
    <x v="10"/>
    <x v="58"/>
    <n v="49.848024316109424"/>
    <x v="7"/>
    <x v="0"/>
  </r>
  <r>
    <x v="10"/>
    <x v="59"/>
    <n v="1.8237082066869301"/>
    <x v="7"/>
    <x v="0"/>
  </r>
  <r>
    <x v="10"/>
    <x v="60"/>
    <n v="0"/>
    <x v="7"/>
    <x v="0"/>
  </r>
  <r>
    <x v="10"/>
    <x v="61"/>
    <n v="3.9513677811550152"/>
    <x v="7"/>
    <x v="0"/>
  </r>
  <r>
    <x v="10"/>
    <x v="62"/>
    <n v="0"/>
    <x v="7"/>
    <x v="0"/>
  </r>
  <r>
    <x v="11"/>
    <x v="56"/>
    <n v="23.100303951367781"/>
    <x v="7"/>
    <x v="0"/>
  </r>
  <r>
    <x v="11"/>
    <x v="57"/>
    <n v="21.276595744680851"/>
    <x v="7"/>
    <x v="0"/>
  </r>
  <r>
    <x v="11"/>
    <x v="58"/>
    <n v="49.848024316109424"/>
    <x v="7"/>
    <x v="0"/>
  </r>
  <r>
    <x v="11"/>
    <x v="59"/>
    <n v="1.8237082066869301"/>
    <x v="7"/>
    <x v="0"/>
  </r>
  <r>
    <x v="11"/>
    <x v="63"/>
    <n v="0"/>
    <x v="7"/>
    <x v="0"/>
  </r>
  <r>
    <x v="11"/>
    <x v="64"/>
    <n v="3.9513677811550152"/>
    <x v="7"/>
    <x v="0"/>
  </r>
  <r>
    <x v="11"/>
    <x v="65"/>
    <n v="0"/>
    <x v="7"/>
    <x v="0"/>
  </r>
  <r>
    <x v="11"/>
    <x v="66"/>
    <n v="0"/>
    <x v="7"/>
    <x v="0"/>
  </r>
  <r>
    <x v="11"/>
    <x v="4"/>
    <n v="0"/>
    <x v="7"/>
    <x v="0"/>
  </r>
  <r>
    <x v="12"/>
    <x v="67"/>
    <n v="0.91185410334346506"/>
    <x v="7"/>
    <x v="0"/>
  </r>
  <r>
    <x v="12"/>
    <x v="68"/>
    <n v="3.3434650455927053"/>
    <x v="7"/>
    <x v="0"/>
  </r>
  <r>
    <x v="12"/>
    <x v="69"/>
    <n v="17.62917933130699"/>
    <x v="7"/>
    <x v="0"/>
  </r>
  <r>
    <x v="12"/>
    <x v="70"/>
    <n v="1.21580547112462"/>
    <x v="7"/>
    <x v="0"/>
  </r>
  <r>
    <x v="12"/>
    <x v="71"/>
    <n v="0"/>
    <x v="7"/>
    <x v="0"/>
  </r>
  <r>
    <x v="12"/>
    <x v="72"/>
    <n v="19.148936170212767"/>
    <x v="7"/>
    <x v="0"/>
  </r>
  <r>
    <x v="12"/>
    <x v="73"/>
    <n v="2.1276595744680851"/>
    <x v="7"/>
    <x v="0"/>
  </r>
  <r>
    <x v="12"/>
    <x v="74"/>
    <n v="4.86322188449848"/>
    <x v="7"/>
    <x v="0"/>
  </r>
  <r>
    <x v="12"/>
    <x v="75"/>
    <n v="15.19756838905775"/>
    <x v="7"/>
    <x v="0"/>
  </r>
  <r>
    <x v="12"/>
    <x v="76"/>
    <n v="29.787234042553191"/>
    <x v="7"/>
    <x v="0"/>
  </r>
  <r>
    <x v="12"/>
    <x v="59"/>
    <n v="1.8237082066869301"/>
    <x v="7"/>
    <x v="0"/>
  </r>
  <r>
    <x v="12"/>
    <x v="63"/>
    <n v="0"/>
    <x v="7"/>
    <x v="0"/>
  </r>
  <r>
    <x v="12"/>
    <x v="64"/>
    <n v="3.9513677811550152"/>
    <x v="7"/>
    <x v="0"/>
  </r>
  <r>
    <x v="12"/>
    <x v="65"/>
    <n v="0"/>
    <x v="7"/>
    <x v="0"/>
  </r>
  <r>
    <x v="12"/>
    <x v="66"/>
    <n v="0"/>
    <x v="7"/>
    <x v="0"/>
  </r>
  <r>
    <x v="12"/>
    <x v="4"/>
    <n v="0"/>
    <x v="7"/>
    <x v="0"/>
  </r>
  <r>
    <x v="13"/>
    <x v="77"/>
    <n v="0"/>
    <x v="7"/>
    <x v="0"/>
  </r>
  <r>
    <x v="13"/>
    <x v="78"/>
    <n v="0"/>
    <x v="7"/>
    <x v="0"/>
  </r>
  <r>
    <x v="13"/>
    <x v="79"/>
    <n v="0"/>
    <x v="7"/>
    <x v="0"/>
  </r>
  <r>
    <x v="13"/>
    <x v="80"/>
    <n v="33.333333333333336"/>
    <x v="7"/>
    <x v="0"/>
  </r>
  <r>
    <x v="13"/>
    <x v="76"/>
    <n v="66.666666666666671"/>
    <x v="7"/>
    <x v="0"/>
  </r>
  <r>
    <x v="14"/>
    <x v="77"/>
    <n v="0"/>
    <x v="7"/>
    <x v="0"/>
  </r>
  <r>
    <x v="14"/>
    <x v="78"/>
    <n v="0"/>
    <x v="7"/>
    <x v="0"/>
  </r>
  <r>
    <x v="14"/>
    <x v="79"/>
    <n v="0"/>
    <x v="7"/>
    <x v="0"/>
  </r>
  <r>
    <x v="14"/>
    <x v="80"/>
    <n v="23.076923076923077"/>
    <x v="7"/>
    <x v="0"/>
  </r>
  <r>
    <x v="14"/>
    <x v="76"/>
    <n v="15.384615384615385"/>
    <x v="7"/>
    <x v="0"/>
  </r>
  <r>
    <x v="14"/>
    <x v="61"/>
    <n v="61.53846153846154"/>
    <x v="7"/>
    <x v="0"/>
  </r>
  <r>
    <x v="14"/>
    <x v="66"/>
    <n v="0"/>
    <x v="7"/>
    <x v="0"/>
  </r>
  <r>
    <x v="10"/>
    <x v="56"/>
    <n v="20"/>
    <x v="8"/>
    <x v="0"/>
  </r>
  <r>
    <x v="10"/>
    <x v="57"/>
    <n v="15.789473684210526"/>
    <x v="8"/>
    <x v="0"/>
  </r>
  <r>
    <x v="10"/>
    <x v="58"/>
    <n v="60.701754385964911"/>
    <x v="8"/>
    <x v="0"/>
  </r>
  <r>
    <x v="10"/>
    <x v="59"/>
    <n v="1.4035087719298245"/>
    <x v="8"/>
    <x v="0"/>
  </r>
  <r>
    <x v="10"/>
    <x v="60"/>
    <n v="0"/>
    <x v="8"/>
    <x v="0"/>
  </r>
  <r>
    <x v="10"/>
    <x v="61"/>
    <n v="2.1052631578947367"/>
    <x v="8"/>
    <x v="0"/>
  </r>
  <r>
    <x v="10"/>
    <x v="62"/>
    <n v="0"/>
    <x v="8"/>
    <x v="0"/>
  </r>
  <r>
    <x v="11"/>
    <x v="56"/>
    <n v="18.596491228070175"/>
    <x v="8"/>
    <x v="0"/>
  </r>
  <r>
    <x v="11"/>
    <x v="57"/>
    <n v="15.43859649122807"/>
    <x v="8"/>
    <x v="0"/>
  </r>
  <r>
    <x v="11"/>
    <x v="58"/>
    <n v="59.649122807017541"/>
    <x v="8"/>
    <x v="0"/>
  </r>
  <r>
    <x v="11"/>
    <x v="59"/>
    <n v="1.4035087719298245"/>
    <x v="8"/>
    <x v="0"/>
  </r>
  <r>
    <x v="11"/>
    <x v="63"/>
    <n v="0"/>
    <x v="8"/>
    <x v="0"/>
  </r>
  <r>
    <x v="11"/>
    <x v="64"/>
    <n v="2.1052631578947367"/>
    <x v="8"/>
    <x v="0"/>
  </r>
  <r>
    <x v="11"/>
    <x v="65"/>
    <n v="0"/>
    <x v="8"/>
    <x v="0"/>
  </r>
  <r>
    <x v="11"/>
    <x v="66"/>
    <n v="0"/>
    <x v="8"/>
    <x v="0"/>
  </r>
  <r>
    <x v="11"/>
    <x v="4"/>
    <n v="2.807017543859649"/>
    <x v="8"/>
    <x v="0"/>
  </r>
  <r>
    <x v="12"/>
    <x v="67"/>
    <n v="0.70175438596491224"/>
    <x v="8"/>
    <x v="0"/>
  </r>
  <r>
    <x v="12"/>
    <x v="68"/>
    <n v="4.5614035087719298"/>
    <x v="8"/>
    <x v="0"/>
  </r>
  <r>
    <x v="12"/>
    <x v="69"/>
    <n v="11.578947368421053"/>
    <x v="8"/>
    <x v="0"/>
  </r>
  <r>
    <x v="12"/>
    <x v="70"/>
    <n v="1.7543859649122806"/>
    <x v="8"/>
    <x v="0"/>
  </r>
  <r>
    <x v="12"/>
    <x v="71"/>
    <n v="1.4035087719298245"/>
    <x v="8"/>
    <x v="0"/>
  </r>
  <r>
    <x v="12"/>
    <x v="72"/>
    <n v="9.8245614035087723"/>
    <x v="8"/>
    <x v="0"/>
  </r>
  <r>
    <x v="12"/>
    <x v="73"/>
    <n v="4.2105263157894735"/>
    <x v="8"/>
    <x v="0"/>
  </r>
  <r>
    <x v="12"/>
    <x v="74"/>
    <n v="4.5614035087719298"/>
    <x v="8"/>
    <x v="0"/>
  </r>
  <r>
    <x v="12"/>
    <x v="75"/>
    <n v="8.4210526315789469"/>
    <x v="8"/>
    <x v="0"/>
  </r>
  <r>
    <x v="12"/>
    <x v="76"/>
    <n v="46.666666666666664"/>
    <x v="8"/>
    <x v="0"/>
  </r>
  <r>
    <x v="12"/>
    <x v="59"/>
    <n v="1.4035087719298245"/>
    <x v="8"/>
    <x v="0"/>
  </r>
  <r>
    <x v="12"/>
    <x v="63"/>
    <n v="0"/>
    <x v="8"/>
    <x v="0"/>
  </r>
  <r>
    <x v="12"/>
    <x v="64"/>
    <n v="2.1052631578947367"/>
    <x v="8"/>
    <x v="0"/>
  </r>
  <r>
    <x v="12"/>
    <x v="65"/>
    <n v="0"/>
    <x v="8"/>
    <x v="0"/>
  </r>
  <r>
    <x v="12"/>
    <x v="66"/>
    <n v="0"/>
    <x v="8"/>
    <x v="0"/>
  </r>
  <r>
    <x v="12"/>
    <x v="4"/>
    <n v="2.807017543859649"/>
    <x v="8"/>
    <x v="0"/>
  </r>
  <r>
    <x v="13"/>
    <x v="77"/>
    <n v="0"/>
    <x v="8"/>
    <x v="0"/>
  </r>
  <r>
    <x v="13"/>
    <x v="78"/>
    <n v="0"/>
    <x v="8"/>
    <x v="0"/>
  </r>
  <r>
    <x v="13"/>
    <x v="79"/>
    <n v="0"/>
    <x v="8"/>
    <x v="0"/>
  </r>
  <r>
    <x v="13"/>
    <x v="80"/>
    <n v="25"/>
    <x v="8"/>
    <x v="0"/>
  </r>
  <r>
    <x v="13"/>
    <x v="76"/>
    <n v="75"/>
    <x v="8"/>
    <x v="0"/>
  </r>
  <r>
    <x v="14"/>
    <x v="77"/>
    <n v="0"/>
    <x v="8"/>
    <x v="0"/>
  </r>
  <r>
    <x v="14"/>
    <x v="78"/>
    <n v="0"/>
    <x v="8"/>
    <x v="0"/>
  </r>
  <r>
    <x v="14"/>
    <x v="79"/>
    <n v="0"/>
    <x v="8"/>
    <x v="0"/>
  </r>
  <r>
    <x v="14"/>
    <x v="80"/>
    <n v="16.666666666666668"/>
    <x v="8"/>
    <x v="0"/>
  </r>
  <r>
    <x v="14"/>
    <x v="76"/>
    <n v="50"/>
    <x v="8"/>
    <x v="0"/>
  </r>
  <r>
    <x v="14"/>
    <x v="61"/>
    <n v="33.333333333333336"/>
    <x v="8"/>
    <x v="0"/>
  </r>
  <r>
    <x v="14"/>
    <x v="66"/>
    <n v="0"/>
    <x v="8"/>
    <x v="0"/>
  </r>
  <r>
    <x v="10"/>
    <x v="56"/>
    <n v="46.260387811634352"/>
    <x v="9"/>
    <x v="0"/>
  </r>
  <r>
    <x v="10"/>
    <x v="57"/>
    <n v="13.296398891966758"/>
    <x v="9"/>
    <x v="0"/>
  </r>
  <r>
    <x v="10"/>
    <x v="58"/>
    <n v="32.963988919667592"/>
    <x v="9"/>
    <x v="0"/>
  </r>
  <r>
    <x v="10"/>
    <x v="59"/>
    <n v="1.6620498614958448"/>
    <x v="9"/>
    <x v="0"/>
  </r>
  <r>
    <x v="10"/>
    <x v="60"/>
    <n v="0.2770083102493075"/>
    <x v="9"/>
    <x v="0"/>
  </r>
  <r>
    <x v="10"/>
    <x v="61"/>
    <n v="5.54016620498615"/>
    <x v="9"/>
    <x v="0"/>
  </r>
  <r>
    <x v="10"/>
    <x v="62"/>
    <n v="0"/>
    <x v="9"/>
    <x v="0"/>
  </r>
  <r>
    <x v="11"/>
    <x v="56"/>
    <n v="46.260387811634352"/>
    <x v="9"/>
    <x v="0"/>
  </r>
  <r>
    <x v="11"/>
    <x v="57"/>
    <n v="13.019390581717451"/>
    <x v="9"/>
    <x v="0"/>
  </r>
  <r>
    <x v="11"/>
    <x v="58"/>
    <n v="32.409972299168977"/>
    <x v="9"/>
    <x v="0"/>
  </r>
  <r>
    <x v="11"/>
    <x v="59"/>
    <n v="1.6620498614958448"/>
    <x v="9"/>
    <x v="0"/>
  </r>
  <r>
    <x v="11"/>
    <x v="63"/>
    <n v="0.2770083102493075"/>
    <x v="9"/>
    <x v="0"/>
  </r>
  <r>
    <x v="11"/>
    <x v="64"/>
    <n v="5.54016620498615"/>
    <x v="9"/>
    <x v="0"/>
  </r>
  <r>
    <x v="11"/>
    <x v="65"/>
    <n v="0"/>
    <x v="9"/>
    <x v="0"/>
  </r>
  <r>
    <x v="11"/>
    <x v="66"/>
    <n v="0"/>
    <x v="9"/>
    <x v="0"/>
  </r>
  <r>
    <x v="11"/>
    <x v="4"/>
    <n v="0.83102493074792239"/>
    <x v="9"/>
    <x v="0"/>
  </r>
  <r>
    <x v="12"/>
    <x v="67"/>
    <n v="0"/>
    <x v="9"/>
    <x v="0"/>
  </r>
  <r>
    <x v="12"/>
    <x v="68"/>
    <n v="6.9252077562326866"/>
    <x v="9"/>
    <x v="0"/>
  </r>
  <r>
    <x v="12"/>
    <x v="69"/>
    <n v="35.180055401662052"/>
    <x v="9"/>
    <x v="0"/>
  </r>
  <r>
    <x v="12"/>
    <x v="70"/>
    <n v="4.1551246537396125"/>
    <x v="9"/>
    <x v="0"/>
  </r>
  <r>
    <x v="12"/>
    <x v="71"/>
    <n v="0"/>
    <x v="9"/>
    <x v="0"/>
  </r>
  <r>
    <x v="12"/>
    <x v="72"/>
    <n v="7.4792243767313016"/>
    <x v="9"/>
    <x v="0"/>
  </r>
  <r>
    <x v="12"/>
    <x v="73"/>
    <n v="5.54016620498615"/>
    <x v="9"/>
    <x v="0"/>
  </r>
  <r>
    <x v="12"/>
    <x v="74"/>
    <n v="0.2770083102493075"/>
    <x v="9"/>
    <x v="0"/>
  </r>
  <r>
    <x v="12"/>
    <x v="75"/>
    <n v="4.986149584487535"/>
    <x v="9"/>
    <x v="0"/>
  </r>
  <r>
    <x v="12"/>
    <x v="76"/>
    <n v="27.146814404432131"/>
    <x v="9"/>
    <x v="0"/>
  </r>
  <r>
    <x v="12"/>
    <x v="59"/>
    <n v="1.6620498614958448"/>
    <x v="9"/>
    <x v="0"/>
  </r>
  <r>
    <x v="12"/>
    <x v="63"/>
    <n v="0.2770083102493075"/>
    <x v="9"/>
    <x v="0"/>
  </r>
  <r>
    <x v="12"/>
    <x v="64"/>
    <n v="5.54016620498615"/>
    <x v="9"/>
    <x v="0"/>
  </r>
  <r>
    <x v="12"/>
    <x v="65"/>
    <n v="0"/>
    <x v="9"/>
    <x v="0"/>
  </r>
  <r>
    <x v="12"/>
    <x v="66"/>
    <n v="0"/>
    <x v="9"/>
    <x v="0"/>
  </r>
  <r>
    <x v="12"/>
    <x v="4"/>
    <n v="0.83102493074792239"/>
    <x v="9"/>
    <x v="0"/>
  </r>
  <r>
    <x v="13"/>
    <x v="77"/>
    <n v="0"/>
    <x v="9"/>
    <x v="0"/>
  </r>
  <r>
    <x v="13"/>
    <x v="78"/>
    <n v="0"/>
    <x v="9"/>
    <x v="0"/>
  </r>
  <r>
    <x v="13"/>
    <x v="79"/>
    <n v="0"/>
    <x v="9"/>
    <x v="0"/>
  </r>
  <r>
    <x v="13"/>
    <x v="80"/>
    <n v="16.666666666666668"/>
    <x v="9"/>
    <x v="0"/>
  </r>
  <r>
    <x v="13"/>
    <x v="76"/>
    <n v="83.333333333333329"/>
    <x v="9"/>
    <x v="0"/>
  </r>
  <r>
    <x v="14"/>
    <x v="77"/>
    <n v="0"/>
    <x v="9"/>
    <x v="0"/>
  </r>
  <r>
    <x v="14"/>
    <x v="78"/>
    <n v="0"/>
    <x v="9"/>
    <x v="0"/>
  </r>
  <r>
    <x v="14"/>
    <x v="79"/>
    <n v="0"/>
    <x v="9"/>
    <x v="0"/>
  </r>
  <r>
    <x v="14"/>
    <x v="80"/>
    <n v="15"/>
    <x v="9"/>
    <x v="0"/>
  </r>
  <r>
    <x v="14"/>
    <x v="76"/>
    <n v="25"/>
    <x v="9"/>
    <x v="0"/>
  </r>
  <r>
    <x v="14"/>
    <x v="61"/>
    <n v="60"/>
    <x v="9"/>
    <x v="0"/>
  </r>
  <r>
    <x v="14"/>
    <x v="66"/>
    <n v="0"/>
    <x v="9"/>
    <x v="0"/>
  </r>
  <r>
    <x v="10"/>
    <x v="56"/>
    <n v="58.299595141700408"/>
    <x v="10"/>
    <x v="0"/>
  </r>
  <r>
    <x v="10"/>
    <x v="57"/>
    <n v="11.740890688259109"/>
    <x v="10"/>
    <x v="0"/>
  </r>
  <r>
    <x v="10"/>
    <x v="58"/>
    <n v="5.2631578947368425"/>
    <x v="10"/>
    <x v="0"/>
  </r>
  <r>
    <x v="10"/>
    <x v="59"/>
    <n v="12.145748987854251"/>
    <x v="10"/>
    <x v="0"/>
  </r>
  <r>
    <x v="10"/>
    <x v="60"/>
    <n v="1.214574898785425"/>
    <x v="10"/>
    <x v="0"/>
  </r>
  <r>
    <x v="10"/>
    <x v="61"/>
    <n v="10.931174089068826"/>
    <x v="10"/>
    <x v="0"/>
  </r>
  <r>
    <x v="10"/>
    <x v="62"/>
    <n v="0.40485829959514169"/>
    <x v="10"/>
    <x v="0"/>
  </r>
  <r>
    <x v="11"/>
    <x v="56"/>
    <n v="57.48987854251012"/>
    <x v="10"/>
    <x v="0"/>
  </r>
  <r>
    <x v="11"/>
    <x v="57"/>
    <n v="11.336032388663968"/>
    <x v="10"/>
    <x v="0"/>
  </r>
  <r>
    <x v="11"/>
    <x v="58"/>
    <n v="5.2631578947368425"/>
    <x v="10"/>
    <x v="0"/>
  </r>
  <r>
    <x v="11"/>
    <x v="59"/>
    <n v="11.740890688259109"/>
    <x v="10"/>
    <x v="0"/>
  </r>
  <r>
    <x v="11"/>
    <x v="63"/>
    <n v="1.214574898785425"/>
    <x v="10"/>
    <x v="0"/>
  </r>
  <r>
    <x v="11"/>
    <x v="64"/>
    <n v="10.931174089068826"/>
    <x v="10"/>
    <x v="0"/>
  </r>
  <r>
    <x v="11"/>
    <x v="65"/>
    <n v="0.40485829959514169"/>
    <x v="10"/>
    <x v="0"/>
  </r>
  <r>
    <x v="11"/>
    <x v="66"/>
    <n v="0"/>
    <x v="10"/>
    <x v="0"/>
  </r>
  <r>
    <x v="11"/>
    <x v="4"/>
    <n v="1.6194331983805668"/>
    <x v="10"/>
    <x v="0"/>
  </r>
  <r>
    <x v="12"/>
    <x v="67"/>
    <n v="0.40485829959514169"/>
    <x v="10"/>
    <x v="0"/>
  </r>
  <r>
    <x v="12"/>
    <x v="68"/>
    <n v="8.097165991902834"/>
    <x v="10"/>
    <x v="0"/>
  </r>
  <r>
    <x v="12"/>
    <x v="69"/>
    <n v="46.963562753036435"/>
    <x v="10"/>
    <x v="0"/>
  </r>
  <r>
    <x v="12"/>
    <x v="70"/>
    <n v="2.0242914979757085"/>
    <x v="10"/>
    <x v="0"/>
  </r>
  <r>
    <x v="12"/>
    <x v="71"/>
    <n v="0"/>
    <x v="10"/>
    <x v="0"/>
  </r>
  <r>
    <x v="12"/>
    <x v="72"/>
    <n v="6.0728744939271255"/>
    <x v="10"/>
    <x v="0"/>
  </r>
  <r>
    <x v="12"/>
    <x v="73"/>
    <n v="5.2631578947368425"/>
    <x v="10"/>
    <x v="0"/>
  </r>
  <r>
    <x v="12"/>
    <x v="74"/>
    <n v="0"/>
    <x v="10"/>
    <x v="0"/>
  </r>
  <r>
    <x v="12"/>
    <x v="75"/>
    <n v="0.80971659919028338"/>
    <x v="10"/>
    <x v="0"/>
  </r>
  <r>
    <x v="12"/>
    <x v="76"/>
    <n v="4.4534412955465585"/>
    <x v="10"/>
    <x v="0"/>
  </r>
  <r>
    <x v="12"/>
    <x v="59"/>
    <n v="11.740890688259109"/>
    <x v="10"/>
    <x v="0"/>
  </r>
  <r>
    <x v="12"/>
    <x v="63"/>
    <n v="1.214574898785425"/>
    <x v="10"/>
    <x v="0"/>
  </r>
  <r>
    <x v="12"/>
    <x v="64"/>
    <n v="10.931174089068826"/>
    <x v="10"/>
    <x v="0"/>
  </r>
  <r>
    <x v="12"/>
    <x v="65"/>
    <n v="0.40485829959514169"/>
    <x v="10"/>
    <x v="0"/>
  </r>
  <r>
    <x v="12"/>
    <x v="66"/>
    <n v="0"/>
    <x v="10"/>
    <x v="0"/>
  </r>
  <r>
    <x v="12"/>
    <x v="4"/>
    <n v="1.6194331983805668"/>
    <x v="10"/>
    <x v="0"/>
  </r>
  <r>
    <x v="13"/>
    <x v="77"/>
    <n v="0"/>
    <x v="10"/>
    <x v="0"/>
  </r>
  <r>
    <x v="13"/>
    <x v="78"/>
    <n v="0"/>
    <x v="10"/>
    <x v="0"/>
  </r>
  <r>
    <x v="13"/>
    <x v="79"/>
    <n v="3.4482758620689653"/>
    <x v="10"/>
    <x v="0"/>
  </r>
  <r>
    <x v="13"/>
    <x v="80"/>
    <n v="41.379310344827587"/>
    <x v="10"/>
    <x v="0"/>
  </r>
  <r>
    <x v="13"/>
    <x v="76"/>
    <n v="55.172413793103445"/>
    <x v="10"/>
    <x v="0"/>
  </r>
  <r>
    <x v="14"/>
    <x v="77"/>
    <n v="0"/>
    <x v="10"/>
    <x v="0"/>
  </r>
  <r>
    <x v="14"/>
    <x v="78"/>
    <n v="0"/>
    <x v="10"/>
    <x v="0"/>
  </r>
  <r>
    <x v="14"/>
    <x v="79"/>
    <n v="7.4074074074074074"/>
    <x v="10"/>
    <x v="0"/>
  </r>
  <r>
    <x v="14"/>
    <x v="80"/>
    <n v="14.814814814814815"/>
    <x v="10"/>
    <x v="0"/>
  </r>
  <r>
    <x v="14"/>
    <x v="76"/>
    <n v="18.518518518518519"/>
    <x v="10"/>
    <x v="0"/>
  </r>
  <r>
    <x v="14"/>
    <x v="61"/>
    <n v="59.25925925925926"/>
    <x v="10"/>
    <x v="0"/>
  </r>
  <r>
    <x v="14"/>
    <x v="66"/>
    <n v="0"/>
    <x v="10"/>
    <x v="0"/>
  </r>
  <r>
    <x v="10"/>
    <x v="56"/>
    <n v="74.193548387096769"/>
    <x v="11"/>
    <x v="0"/>
  </r>
  <r>
    <x v="10"/>
    <x v="57"/>
    <n v="8.064516129032258"/>
    <x v="11"/>
    <x v="0"/>
  </r>
  <r>
    <x v="10"/>
    <x v="58"/>
    <n v="5.241935483870968"/>
    <x v="11"/>
    <x v="0"/>
  </r>
  <r>
    <x v="10"/>
    <x v="59"/>
    <n v="2.8225806451612905"/>
    <x v="11"/>
    <x v="0"/>
  </r>
  <r>
    <x v="10"/>
    <x v="60"/>
    <n v="0"/>
    <x v="11"/>
    <x v="0"/>
  </r>
  <r>
    <x v="10"/>
    <x v="61"/>
    <n v="9.67741935483871"/>
    <x v="11"/>
    <x v="0"/>
  </r>
  <r>
    <x v="10"/>
    <x v="62"/>
    <n v="0"/>
    <x v="11"/>
    <x v="0"/>
  </r>
  <r>
    <x v="11"/>
    <x v="56"/>
    <n v="74.193548387096769"/>
    <x v="11"/>
    <x v="0"/>
  </r>
  <r>
    <x v="11"/>
    <x v="57"/>
    <n v="8.064516129032258"/>
    <x v="11"/>
    <x v="0"/>
  </r>
  <r>
    <x v="11"/>
    <x v="58"/>
    <n v="4.838709677419355"/>
    <x v="11"/>
    <x v="0"/>
  </r>
  <r>
    <x v="11"/>
    <x v="59"/>
    <n v="2.4193548387096775"/>
    <x v="11"/>
    <x v="0"/>
  </r>
  <r>
    <x v="11"/>
    <x v="63"/>
    <n v="0"/>
    <x v="11"/>
    <x v="0"/>
  </r>
  <r>
    <x v="11"/>
    <x v="64"/>
    <n v="9.67741935483871"/>
    <x v="11"/>
    <x v="0"/>
  </r>
  <r>
    <x v="11"/>
    <x v="65"/>
    <n v="0"/>
    <x v="11"/>
    <x v="0"/>
  </r>
  <r>
    <x v="11"/>
    <x v="66"/>
    <n v="0"/>
    <x v="11"/>
    <x v="0"/>
  </r>
  <r>
    <x v="11"/>
    <x v="4"/>
    <n v="0.80645161290322576"/>
    <x v="11"/>
    <x v="0"/>
  </r>
  <r>
    <x v="12"/>
    <x v="67"/>
    <n v="0"/>
    <x v="11"/>
    <x v="0"/>
  </r>
  <r>
    <x v="12"/>
    <x v="68"/>
    <n v="6.854838709677419"/>
    <x v="11"/>
    <x v="0"/>
  </r>
  <r>
    <x v="12"/>
    <x v="69"/>
    <n v="60.08064516129032"/>
    <x v="11"/>
    <x v="0"/>
  </r>
  <r>
    <x v="12"/>
    <x v="70"/>
    <n v="7.258064516129032"/>
    <x v="11"/>
    <x v="0"/>
  </r>
  <r>
    <x v="12"/>
    <x v="71"/>
    <n v="0.40322580645161288"/>
    <x v="11"/>
    <x v="0"/>
  </r>
  <r>
    <x v="12"/>
    <x v="72"/>
    <n v="3.225806451612903"/>
    <x v="11"/>
    <x v="0"/>
  </r>
  <r>
    <x v="12"/>
    <x v="73"/>
    <n v="4.435483870967742"/>
    <x v="11"/>
    <x v="0"/>
  </r>
  <r>
    <x v="12"/>
    <x v="74"/>
    <n v="1.2096774193548387"/>
    <x v="11"/>
    <x v="0"/>
  </r>
  <r>
    <x v="12"/>
    <x v="75"/>
    <n v="0"/>
    <x v="11"/>
    <x v="0"/>
  </r>
  <r>
    <x v="12"/>
    <x v="76"/>
    <n v="3.629032258064516"/>
    <x v="11"/>
    <x v="0"/>
  </r>
  <r>
    <x v="12"/>
    <x v="59"/>
    <n v="2.4193548387096775"/>
    <x v="11"/>
    <x v="0"/>
  </r>
  <r>
    <x v="12"/>
    <x v="63"/>
    <n v="0"/>
    <x v="11"/>
    <x v="0"/>
  </r>
  <r>
    <x v="12"/>
    <x v="64"/>
    <n v="9.67741935483871"/>
    <x v="11"/>
    <x v="0"/>
  </r>
  <r>
    <x v="12"/>
    <x v="65"/>
    <n v="0"/>
    <x v="11"/>
    <x v="0"/>
  </r>
  <r>
    <x v="12"/>
    <x v="66"/>
    <n v="0"/>
    <x v="11"/>
    <x v="0"/>
  </r>
  <r>
    <x v="12"/>
    <x v="4"/>
    <n v="0.80645161290322576"/>
    <x v="11"/>
    <x v="0"/>
  </r>
  <r>
    <x v="13"/>
    <x v="77"/>
    <n v="0"/>
    <x v="11"/>
    <x v="0"/>
  </r>
  <r>
    <x v="13"/>
    <x v="78"/>
    <n v="0"/>
    <x v="11"/>
    <x v="0"/>
  </r>
  <r>
    <x v="13"/>
    <x v="79"/>
    <n v="0"/>
    <x v="11"/>
    <x v="0"/>
  </r>
  <r>
    <x v="13"/>
    <x v="80"/>
    <n v="33.333333333333336"/>
    <x v="11"/>
    <x v="0"/>
  </r>
  <r>
    <x v="13"/>
    <x v="76"/>
    <n v="66.666666666666671"/>
    <x v="11"/>
    <x v="0"/>
  </r>
  <r>
    <x v="14"/>
    <x v="77"/>
    <n v="0"/>
    <x v="11"/>
    <x v="0"/>
  </r>
  <r>
    <x v="14"/>
    <x v="78"/>
    <n v="8.3333333333333339"/>
    <x v="11"/>
    <x v="0"/>
  </r>
  <r>
    <x v="14"/>
    <x v="79"/>
    <n v="0"/>
    <x v="11"/>
    <x v="0"/>
  </r>
  <r>
    <x v="14"/>
    <x v="80"/>
    <n v="12.5"/>
    <x v="11"/>
    <x v="0"/>
  </r>
  <r>
    <x v="14"/>
    <x v="76"/>
    <n v="12.5"/>
    <x v="11"/>
    <x v="0"/>
  </r>
  <r>
    <x v="14"/>
    <x v="61"/>
    <n v="66.666666666666671"/>
    <x v="11"/>
    <x v="0"/>
  </r>
  <r>
    <x v="14"/>
    <x v="66"/>
    <n v="0"/>
    <x v="11"/>
    <x v="0"/>
  </r>
  <r>
    <x v="10"/>
    <x v="56"/>
    <n v="67.713004484304932"/>
    <x v="12"/>
    <x v="0"/>
  </r>
  <r>
    <x v="10"/>
    <x v="57"/>
    <n v="6.7264573991031389"/>
    <x v="12"/>
    <x v="0"/>
  </r>
  <r>
    <x v="10"/>
    <x v="58"/>
    <n v="6.7264573991031389"/>
    <x v="12"/>
    <x v="0"/>
  </r>
  <r>
    <x v="10"/>
    <x v="59"/>
    <n v="6.7264573991031389"/>
    <x v="12"/>
    <x v="0"/>
  </r>
  <r>
    <x v="10"/>
    <x v="60"/>
    <n v="0"/>
    <x v="12"/>
    <x v="0"/>
  </r>
  <r>
    <x v="10"/>
    <x v="61"/>
    <n v="12.107623318385651"/>
    <x v="12"/>
    <x v="0"/>
  </r>
  <r>
    <x v="10"/>
    <x v="62"/>
    <n v="0"/>
    <x v="12"/>
    <x v="0"/>
  </r>
  <r>
    <x v="11"/>
    <x v="56"/>
    <n v="67.264573991031384"/>
    <x v="12"/>
    <x v="0"/>
  </r>
  <r>
    <x v="11"/>
    <x v="57"/>
    <n v="6.2780269058295968"/>
    <x v="12"/>
    <x v="0"/>
  </r>
  <r>
    <x v="11"/>
    <x v="58"/>
    <n v="6.7264573991031389"/>
    <x v="12"/>
    <x v="0"/>
  </r>
  <r>
    <x v="11"/>
    <x v="59"/>
    <n v="5.8295964125560538"/>
    <x v="12"/>
    <x v="0"/>
  </r>
  <r>
    <x v="11"/>
    <x v="63"/>
    <n v="0"/>
    <x v="12"/>
    <x v="0"/>
  </r>
  <r>
    <x v="11"/>
    <x v="64"/>
    <n v="12.107623318385651"/>
    <x v="12"/>
    <x v="0"/>
  </r>
  <r>
    <x v="11"/>
    <x v="65"/>
    <n v="0"/>
    <x v="12"/>
    <x v="0"/>
  </r>
  <r>
    <x v="11"/>
    <x v="66"/>
    <n v="0"/>
    <x v="12"/>
    <x v="0"/>
  </r>
  <r>
    <x v="11"/>
    <x v="4"/>
    <n v="1.7937219730941705"/>
    <x v="12"/>
    <x v="0"/>
  </r>
  <r>
    <x v="12"/>
    <x v="67"/>
    <n v="0.89686098654708524"/>
    <x v="12"/>
    <x v="0"/>
  </r>
  <r>
    <x v="12"/>
    <x v="68"/>
    <n v="8.9686098654708513"/>
    <x v="12"/>
    <x v="0"/>
  </r>
  <r>
    <x v="12"/>
    <x v="69"/>
    <n v="52.466367713004487"/>
    <x v="12"/>
    <x v="0"/>
  </r>
  <r>
    <x v="12"/>
    <x v="70"/>
    <n v="4.9327354260089686"/>
    <x v="12"/>
    <x v="0"/>
  </r>
  <r>
    <x v="12"/>
    <x v="71"/>
    <n v="0"/>
    <x v="12"/>
    <x v="0"/>
  </r>
  <r>
    <x v="12"/>
    <x v="72"/>
    <n v="5.3811659192825116"/>
    <x v="12"/>
    <x v="0"/>
  </r>
  <r>
    <x v="12"/>
    <x v="73"/>
    <n v="0.89686098654708524"/>
    <x v="12"/>
    <x v="0"/>
  </r>
  <r>
    <x v="12"/>
    <x v="74"/>
    <n v="0.44843049327354262"/>
    <x v="12"/>
    <x v="0"/>
  </r>
  <r>
    <x v="12"/>
    <x v="75"/>
    <n v="2.2421524663677128"/>
    <x v="12"/>
    <x v="0"/>
  </r>
  <r>
    <x v="12"/>
    <x v="76"/>
    <n v="4.0358744394618835"/>
    <x v="12"/>
    <x v="0"/>
  </r>
  <r>
    <x v="12"/>
    <x v="59"/>
    <n v="5.8295964125560538"/>
    <x v="12"/>
    <x v="0"/>
  </r>
  <r>
    <x v="12"/>
    <x v="63"/>
    <n v="0"/>
    <x v="12"/>
    <x v="0"/>
  </r>
  <r>
    <x v="12"/>
    <x v="64"/>
    <n v="12.107623318385651"/>
    <x v="12"/>
    <x v="0"/>
  </r>
  <r>
    <x v="12"/>
    <x v="65"/>
    <n v="0"/>
    <x v="12"/>
    <x v="0"/>
  </r>
  <r>
    <x v="12"/>
    <x v="66"/>
    <n v="0"/>
    <x v="12"/>
    <x v="0"/>
  </r>
  <r>
    <x v="12"/>
    <x v="4"/>
    <n v="1.7937219730941705"/>
    <x v="12"/>
    <x v="0"/>
  </r>
  <r>
    <x v="13"/>
    <x v="77"/>
    <n v="7.6923076923076925"/>
    <x v="12"/>
    <x v="0"/>
  </r>
  <r>
    <x v="13"/>
    <x v="78"/>
    <n v="0"/>
    <x v="12"/>
    <x v="0"/>
  </r>
  <r>
    <x v="13"/>
    <x v="79"/>
    <n v="15.384615384615385"/>
    <x v="12"/>
    <x v="0"/>
  </r>
  <r>
    <x v="13"/>
    <x v="80"/>
    <n v="30.76923076923077"/>
    <x v="12"/>
    <x v="0"/>
  </r>
  <r>
    <x v="13"/>
    <x v="76"/>
    <n v="46.153846153846153"/>
    <x v="12"/>
    <x v="0"/>
  </r>
  <r>
    <x v="14"/>
    <x v="77"/>
    <n v="0"/>
    <x v="12"/>
    <x v="0"/>
  </r>
  <r>
    <x v="14"/>
    <x v="78"/>
    <n v="0"/>
    <x v="12"/>
    <x v="0"/>
  </r>
  <r>
    <x v="14"/>
    <x v="79"/>
    <n v="0"/>
    <x v="12"/>
    <x v="0"/>
  </r>
  <r>
    <x v="14"/>
    <x v="80"/>
    <n v="18.518518518518519"/>
    <x v="12"/>
    <x v="0"/>
  </r>
  <r>
    <x v="14"/>
    <x v="76"/>
    <n v="11.111111111111111"/>
    <x v="12"/>
    <x v="0"/>
  </r>
  <r>
    <x v="14"/>
    <x v="61"/>
    <n v="70.370370370370367"/>
    <x v="12"/>
    <x v="0"/>
  </r>
  <r>
    <x v="14"/>
    <x v="66"/>
    <n v="0"/>
    <x v="12"/>
    <x v="0"/>
  </r>
  <r>
    <x v="10"/>
    <x v="56"/>
    <n v="66.233766233766232"/>
    <x v="13"/>
    <x v="0"/>
  </r>
  <r>
    <x v="10"/>
    <x v="57"/>
    <n v="8.4415584415584419"/>
    <x v="13"/>
    <x v="0"/>
  </r>
  <r>
    <x v="10"/>
    <x v="58"/>
    <n v="14.935064935064934"/>
    <x v="13"/>
    <x v="0"/>
  </r>
  <r>
    <x v="10"/>
    <x v="59"/>
    <n v="0.64935064935064934"/>
    <x v="13"/>
    <x v="0"/>
  </r>
  <r>
    <x v="10"/>
    <x v="60"/>
    <n v="0"/>
    <x v="13"/>
    <x v="0"/>
  </r>
  <r>
    <x v="10"/>
    <x v="61"/>
    <n v="9.7402597402597397"/>
    <x v="13"/>
    <x v="0"/>
  </r>
  <r>
    <x v="10"/>
    <x v="62"/>
    <n v="0"/>
    <x v="13"/>
    <x v="0"/>
  </r>
  <r>
    <x v="11"/>
    <x v="56"/>
    <n v="66.233766233766232"/>
    <x v="13"/>
    <x v="0"/>
  </r>
  <r>
    <x v="11"/>
    <x v="57"/>
    <n v="7.7922077922077921"/>
    <x v="13"/>
    <x v="0"/>
  </r>
  <r>
    <x v="11"/>
    <x v="58"/>
    <n v="14.935064935064934"/>
    <x v="13"/>
    <x v="0"/>
  </r>
  <r>
    <x v="11"/>
    <x v="59"/>
    <n v="0.64935064935064934"/>
    <x v="13"/>
    <x v="0"/>
  </r>
  <r>
    <x v="11"/>
    <x v="63"/>
    <n v="0"/>
    <x v="13"/>
    <x v="0"/>
  </r>
  <r>
    <x v="11"/>
    <x v="64"/>
    <n v="9.7402597402597397"/>
    <x v="13"/>
    <x v="0"/>
  </r>
  <r>
    <x v="11"/>
    <x v="65"/>
    <n v="0"/>
    <x v="13"/>
    <x v="0"/>
  </r>
  <r>
    <x v="11"/>
    <x v="66"/>
    <n v="0"/>
    <x v="13"/>
    <x v="0"/>
  </r>
  <r>
    <x v="11"/>
    <x v="4"/>
    <n v="0.64935064935064934"/>
    <x v="13"/>
    <x v="0"/>
  </r>
  <r>
    <x v="12"/>
    <x v="67"/>
    <n v="0"/>
    <x v="13"/>
    <x v="0"/>
  </r>
  <r>
    <x v="12"/>
    <x v="68"/>
    <n v="10.38961038961039"/>
    <x v="13"/>
    <x v="0"/>
  </r>
  <r>
    <x v="12"/>
    <x v="69"/>
    <n v="50"/>
    <x v="13"/>
    <x v="0"/>
  </r>
  <r>
    <x v="12"/>
    <x v="70"/>
    <n v="5.8441558441558445"/>
    <x v="13"/>
    <x v="0"/>
  </r>
  <r>
    <x v="12"/>
    <x v="71"/>
    <n v="0"/>
    <x v="13"/>
    <x v="0"/>
  </r>
  <r>
    <x v="12"/>
    <x v="72"/>
    <n v="5.1948051948051948"/>
    <x v="13"/>
    <x v="0"/>
  </r>
  <r>
    <x v="12"/>
    <x v="73"/>
    <n v="2.5974025974025974"/>
    <x v="13"/>
    <x v="0"/>
  </r>
  <r>
    <x v="12"/>
    <x v="74"/>
    <n v="0.64935064935064934"/>
    <x v="13"/>
    <x v="0"/>
  </r>
  <r>
    <x v="12"/>
    <x v="75"/>
    <n v="3.2467532467532467"/>
    <x v="13"/>
    <x v="0"/>
  </r>
  <r>
    <x v="12"/>
    <x v="76"/>
    <n v="11.038961038961039"/>
    <x v="13"/>
    <x v="0"/>
  </r>
  <r>
    <x v="12"/>
    <x v="59"/>
    <n v="0.64935064935064934"/>
    <x v="13"/>
    <x v="0"/>
  </r>
  <r>
    <x v="12"/>
    <x v="63"/>
    <n v="0"/>
    <x v="13"/>
    <x v="0"/>
  </r>
  <r>
    <x v="12"/>
    <x v="64"/>
    <n v="9.7402597402597397"/>
    <x v="13"/>
    <x v="0"/>
  </r>
  <r>
    <x v="12"/>
    <x v="65"/>
    <n v="0"/>
    <x v="13"/>
    <x v="0"/>
  </r>
  <r>
    <x v="12"/>
    <x v="66"/>
    <n v="0"/>
    <x v="13"/>
    <x v="0"/>
  </r>
  <r>
    <x v="12"/>
    <x v="4"/>
    <n v="0.64935064935064934"/>
    <x v="13"/>
    <x v="0"/>
  </r>
  <r>
    <x v="13"/>
    <x v="77"/>
    <n v="0"/>
    <x v="13"/>
    <x v="0"/>
  </r>
  <r>
    <x v="13"/>
    <x v="78"/>
    <n v="0"/>
    <x v="13"/>
    <x v="0"/>
  </r>
  <r>
    <x v="13"/>
    <x v="79"/>
    <n v="0"/>
    <x v="13"/>
    <x v="0"/>
  </r>
  <r>
    <x v="13"/>
    <x v="80"/>
    <n v="0"/>
    <x v="13"/>
    <x v="0"/>
  </r>
  <r>
    <x v="13"/>
    <x v="76"/>
    <n v="100"/>
    <x v="13"/>
    <x v="0"/>
  </r>
  <r>
    <x v="14"/>
    <x v="77"/>
    <n v="0"/>
    <x v="13"/>
    <x v="0"/>
  </r>
  <r>
    <x v="14"/>
    <x v="78"/>
    <n v="6.666666666666667"/>
    <x v="13"/>
    <x v="0"/>
  </r>
  <r>
    <x v="14"/>
    <x v="79"/>
    <n v="6.666666666666667"/>
    <x v="13"/>
    <x v="0"/>
  </r>
  <r>
    <x v="14"/>
    <x v="80"/>
    <n v="6.666666666666667"/>
    <x v="13"/>
    <x v="0"/>
  </r>
  <r>
    <x v="14"/>
    <x v="76"/>
    <n v="0"/>
    <x v="13"/>
    <x v="0"/>
  </r>
  <r>
    <x v="14"/>
    <x v="61"/>
    <n v="80"/>
    <x v="13"/>
    <x v="0"/>
  </r>
  <r>
    <x v="14"/>
    <x v="66"/>
    <n v="0"/>
    <x v="13"/>
    <x v="0"/>
  </r>
  <r>
    <x v="10"/>
    <x v="56"/>
    <n v="31.016042780748663"/>
    <x v="14"/>
    <x v="0"/>
  </r>
  <r>
    <x v="10"/>
    <x v="57"/>
    <n v="6.9518716577540109"/>
    <x v="14"/>
    <x v="0"/>
  </r>
  <r>
    <x v="10"/>
    <x v="58"/>
    <n v="27.272727272727273"/>
    <x v="14"/>
    <x v="0"/>
  </r>
  <r>
    <x v="10"/>
    <x v="59"/>
    <n v="4.2780748663101607"/>
    <x v="14"/>
    <x v="0"/>
  </r>
  <r>
    <x v="10"/>
    <x v="60"/>
    <n v="0"/>
    <x v="14"/>
    <x v="0"/>
  </r>
  <r>
    <x v="10"/>
    <x v="61"/>
    <n v="30.481283422459892"/>
    <x v="14"/>
    <x v="0"/>
  </r>
  <r>
    <x v="10"/>
    <x v="62"/>
    <n v="0"/>
    <x v="14"/>
    <x v="0"/>
  </r>
  <r>
    <x v="11"/>
    <x v="56"/>
    <n v="31.016042780748663"/>
    <x v="14"/>
    <x v="0"/>
  </r>
  <r>
    <x v="11"/>
    <x v="57"/>
    <n v="6.9518716577540109"/>
    <x v="14"/>
    <x v="0"/>
  </r>
  <r>
    <x v="11"/>
    <x v="58"/>
    <n v="26.203208556149733"/>
    <x v="14"/>
    <x v="0"/>
  </r>
  <r>
    <x v="11"/>
    <x v="59"/>
    <n v="4.2780748663101607"/>
    <x v="14"/>
    <x v="0"/>
  </r>
  <r>
    <x v="11"/>
    <x v="63"/>
    <n v="0"/>
    <x v="14"/>
    <x v="0"/>
  </r>
  <r>
    <x v="11"/>
    <x v="64"/>
    <n v="30.481283422459892"/>
    <x v="14"/>
    <x v="0"/>
  </r>
  <r>
    <x v="11"/>
    <x v="65"/>
    <n v="0"/>
    <x v="14"/>
    <x v="0"/>
  </r>
  <r>
    <x v="11"/>
    <x v="66"/>
    <n v="0"/>
    <x v="14"/>
    <x v="0"/>
  </r>
  <r>
    <x v="11"/>
    <x v="4"/>
    <n v="1.0695187165775402"/>
    <x v="14"/>
    <x v="0"/>
  </r>
  <r>
    <x v="12"/>
    <x v="67"/>
    <n v="0"/>
    <x v="14"/>
    <x v="0"/>
  </r>
  <r>
    <x v="12"/>
    <x v="68"/>
    <n v="2.6737967914438503"/>
    <x v="14"/>
    <x v="0"/>
  </r>
  <r>
    <x v="12"/>
    <x v="69"/>
    <n v="22.994652406417114"/>
    <x v="14"/>
    <x v="0"/>
  </r>
  <r>
    <x v="12"/>
    <x v="70"/>
    <n v="5.3475935828877006"/>
    <x v="14"/>
    <x v="0"/>
  </r>
  <r>
    <x v="12"/>
    <x v="71"/>
    <n v="0"/>
    <x v="14"/>
    <x v="0"/>
  </r>
  <r>
    <x v="12"/>
    <x v="72"/>
    <n v="5.882352941176471"/>
    <x v="14"/>
    <x v="0"/>
  </r>
  <r>
    <x v="12"/>
    <x v="73"/>
    <n v="1.0695187165775402"/>
    <x v="14"/>
    <x v="0"/>
  </r>
  <r>
    <x v="12"/>
    <x v="74"/>
    <n v="0.53475935828877008"/>
    <x v="14"/>
    <x v="0"/>
  </r>
  <r>
    <x v="12"/>
    <x v="75"/>
    <n v="6.4171122994652405"/>
    <x v="14"/>
    <x v="0"/>
  </r>
  <r>
    <x v="12"/>
    <x v="76"/>
    <n v="19.251336898395721"/>
    <x v="14"/>
    <x v="0"/>
  </r>
  <r>
    <x v="12"/>
    <x v="59"/>
    <n v="4.2780748663101607"/>
    <x v="14"/>
    <x v="0"/>
  </r>
  <r>
    <x v="12"/>
    <x v="63"/>
    <n v="0"/>
    <x v="14"/>
    <x v="0"/>
  </r>
  <r>
    <x v="12"/>
    <x v="64"/>
    <n v="30.481283422459892"/>
    <x v="14"/>
    <x v="0"/>
  </r>
  <r>
    <x v="12"/>
    <x v="65"/>
    <n v="0"/>
    <x v="14"/>
    <x v="0"/>
  </r>
  <r>
    <x v="12"/>
    <x v="66"/>
    <n v="0"/>
    <x v="14"/>
    <x v="0"/>
  </r>
  <r>
    <x v="12"/>
    <x v="4"/>
    <n v="1.0695187165775402"/>
    <x v="14"/>
    <x v="0"/>
  </r>
  <r>
    <x v="13"/>
    <x v="77"/>
    <n v="0"/>
    <x v="14"/>
    <x v="0"/>
  </r>
  <r>
    <x v="13"/>
    <x v="78"/>
    <n v="0"/>
    <x v="14"/>
    <x v="0"/>
  </r>
  <r>
    <x v="13"/>
    <x v="79"/>
    <n v="0"/>
    <x v="14"/>
    <x v="0"/>
  </r>
  <r>
    <x v="13"/>
    <x v="80"/>
    <n v="12.5"/>
    <x v="14"/>
    <x v="0"/>
  </r>
  <r>
    <x v="13"/>
    <x v="76"/>
    <n v="87.5"/>
    <x v="14"/>
    <x v="0"/>
  </r>
  <r>
    <x v="14"/>
    <x v="77"/>
    <n v="0"/>
    <x v="14"/>
    <x v="0"/>
  </r>
  <r>
    <x v="14"/>
    <x v="78"/>
    <n v="3.5087719298245612"/>
    <x v="14"/>
    <x v="0"/>
  </r>
  <r>
    <x v="14"/>
    <x v="79"/>
    <n v="0"/>
    <x v="14"/>
    <x v="0"/>
  </r>
  <r>
    <x v="14"/>
    <x v="80"/>
    <n v="26.315789473684209"/>
    <x v="14"/>
    <x v="0"/>
  </r>
  <r>
    <x v="14"/>
    <x v="76"/>
    <n v="38.596491228070178"/>
    <x v="14"/>
    <x v="0"/>
  </r>
  <r>
    <x v="14"/>
    <x v="61"/>
    <n v="31.578947368421051"/>
    <x v="14"/>
    <x v="0"/>
  </r>
  <r>
    <x v="14"/>
    <x v="66"/>
    <n v="0"/>
    <x v="14"/>
    <x v="0"/>
  </r>
  <r>
    <x v="10"/>
    <x v="56"/>
    <n v="56.60377358490566"/>
    <x v="15"/>
    <x v="0"/>
  </r>
  <r>
    <x v="10"/>
    <x v="57"/>
    <n v="7.5471698113207548"/>
    <x v="15"/>
    <x v="0"/>
  </r>
  <r>
    <x v="10"/>
    <x v="58"/>
    <n v="22.641509433962263"/>
    <x v="15"/>
    <x v="0"/>
  </r>
  <r>
    <x v="10"/>
    <x v="59"/>
    <n v="6.6037735849056602"/>
    <x v="15"/>
    <x v="0"/>
  </r>
  <r>
    <x v="10"/>
    <x v="60"/>
    <n v="0"/>
    <x v="15"/>
    <x v="0"/>
  </r>
  <r>
    <x v="10"/>
    <x v="61"/>
    <n v="6.6037735849056602"/>
    <x v="15"/>
    <x v="0"/>
  </r>
  <r>
    <x v="10"/>
    <x v="62"/>
    <n v="0"/>
    <x v="15"/>
    <x v="0"/>
  </r>
  <r>
    <x v="11"/>
    <x v="56"/>
    <n v="54.716981132075475"/>
    <x v="15"/>
    <x v="0"/>
  </r>
  <r>
    <x v="11"/>
    <x v="57"/>
    <n v="6.132075471698113"/>
    <x v="15"/>
    <x v="0"/>
  </r>
  <r>
    <x v="11"/>
    <x v="58"/>
    <n v="19.811320754716981"/>
    <x v="15"/>
    <x v="0"/>
  </r>
  <r>
    <x v="11"/>
    <x v="59"/>
    <n v="5.1886792452830193"/>
    <x v="15"/>
    <x v="0"/>
  </r>
  <r>
    <x v="11"/>
    <x v="63"/>
    <n v="0"/>
    <x v="15"/>
    <x v="0"/>
  </r>
  <r>
    <x v="11"/>
    <x v="64"/>
    <n v="6.6037735849056602"/>
    <x v="15"/>
    <x v="0"/>
  </r>
  <r>
    <x v="11"/>
    <x v="65"/>
    <n v="0"/>
    <x v="15"/>
    <x v="0"/>
  </r>
  <r>
    <x v="11"/>
    <x v="66"/>
    <n v="0"/>
    <x v="15"/>
    <x v="0"/>
  </r>
  <r>
    <x v="11"/>
    <x v="4"/>
    <n v="7.5471698113207548"/>
    <x v="15"/>
    <x v="0"/>
  </r>
  <r>
    <x v="12"/>
    <x v="67"/>
    <n v="0"/>
    <x v="15"/>
    <x v="0"/>
  </r>
  <r>
    <x v="12"/>
    <x v="68"/>
    <n v="1.4150943396226414"/>
    <x v="15"/>
    <x v="0"/>
  </r>
  <r>
    <x v="12"/>
    <x v="69"/>
    <n v="42.452830188679243"/>
    <x v="15"/>
    <x v="0"/>
  </r>
  <r>
    <x v="12"/>
    <x v="70"/>
    <n v="10.849056603773585"/>
    <x v="15"/>
    <x v="0"/>
  </r>
  <r>
    <x v="12"/>
    <x v="71"/>
    <n v="0.94339622641509435"/>
    <x v="15"/>
    <x v="0"/>
  </r>
  <r>
    <x v="12"/>
    <x v="72"/>
    <n v="3.7735849056603774"/>
    <x v="15"/>
    <x v="0"/>
  </r>
  <r>
    <x v="12"/>
    <x v="73"/>
    <n v="1.4150943396226414"/>
    <x v="15"/>
    <x v="0"/>
  </r>
  <r>
    <x v="12"/>
    <x v="74"/>
    <n v="0.94339622641509435"/>
    <x v="15"/>
    <x v="0"/>
  </r>
  <r>
    <x v="12"/>
    <x v="75"/>
    <n v="2.358490566037736"/>
    <x v="15"/>
    <x v="0"/>
  </r>
  <r>
    <x v="12"/>
    <x v="76"/>
    <n v="16.509433962264151"/>
    <x v="15"/>
    <x v="0"/>
  </r>
  <r>
    <x v="12"/>
    <x v="59"/>
    <n v="5.1886792452830193"/>
    <x v="15"/>
    <x v="0"/>
  </r>
  <r>
    <x v="12"/>
    <x v="63"/>
    <n v="0"/>
    <x v="15"/>
    <x v="0"/>
  </r>
  <r>
    <x v="12"/>
    <x v="64"/>
    <n v="6.6037735849056602"/>
    <x v="15"/>
    <x v="0"/>
  </r>
  <r>
    <x v="12"/>
    <x v="65"/>
    <n v="0"/>
    <x v="15"/>
    <x v="0"/>
  </r>
  <r>
    <x v="12"/>
    <x v="66"/>
    <n v="0"/>
    <x v="15"/>
    <x v="0"/>
  </r>
  <r>
    <x v="12"/>
    <x v="4"/>
    <n v="7.5471698113207548"/>
    <x v="15"/>
    <x v="0"/>
  </r>
  <r>
    <x v="13"/>
    <x v="77"/>
    <n v="18.181818181818183"/>
    <x v="15"/>
    <x v="0"/>
  </r>
  <r>
    <x v="13"/>
    <x v="78"/>
    <n v="0"/>
    <x v="15"/>
    <x v="0"/>
  </r>
  <r>
    <x v="13"/>
    <x v="79"/>
    <n v="0"/>
    <x v="15"/>
    <x v="0"/>
  </r>
  <r>
    <x v="13"/>
    <x v="80"/>
    <n v="9.0909090909090917"/>
    <x v="15"/>
    <x v="0"/>
  </r>
  <r>
    <x v="13"/>
    <x v="76"/>
    <n v="72.727272727272734"/>
    <x v="15"/>
    <x v="0"/>
  </r>
  <r>
    <x v="14"/>
    <x v="77"/>
    <n v="0"/>
    <x v="15"/>
    <x v="0"/>
  </r>
  <r>
    <x v="14"/>
    <x v="78"/>
    <n v="0"/>
    <x v="15"/>
    <x v="0"/>
  </r>
  <r>
    <x v="14"/>
    <x v="79"/>
    <n v="7.1428571428571432"/>
    <x v="15"/>
    <x v="0"/>
  </r>
  <r>
    <x v="14"/>
    <x v="80"/>
    <n v="7.1428571428571432"/>
    <x v="15"/>
    <x v="0"/>
  </r>
  <r>
    <x v="14"/>
    <x v="76"/>
    <n v="35.714285714285715"/>
    <x v="15"/>
    <x v="0"/>
  </r>
  <r>
    <x v="14"/>
    <x v="61"/>
    <n v="50"/>
    <x v="15"/>
    <x v="0"/>
  </r>
  <r>
    <x v="14"/>
    <x v="66"/>
    <n v="0"/>
    <x v="15"/>
    <x v="0"/>
  </r>
  <r>
    <x v="10"/>
    <x v="56"/>
    <n v="62.796208530805686"/>
    <x v="16"/>
    <x v="0"/>
  </r>
  <r>
    <x v="10"/>
    <x v="57"/>
    <n v="10.189573459715639"/>
    <x v="16"/>
    <x v="0"/>
  </r>
  <r>
    <x v="10"/>
    <x v="58"/>
    <n v="11.611374407582938"/>
    <x v="16"/>
    <x v="0"/>
  </r>
  <r>
    <x v="10"/>
    <x v="59"/>
    <n v="5.9241706161137442"/>
    <x v="16"/>
    <x v="0"/>
  </r>
  <r>
    <x v="10"/>
    <x v="60"/>
    <n v="0"/>
    <x v="16"/>
    <x v="0"/>
  </r>
  <r>
    <x v="10"/>
    <x v="61"/>
    <n v="9.4786729857819907"/>
    <x v="16"/>
    <x v="0"/>
  </r>
  <r>
    <x v="10"/>
    <x v="62"/>
    <n v="0"/>
    <x v="16"/>
    <x v="0"/>
  </r>
  <r>
    <x v="11"/>
    <x v="56"/>
    <n v="62.322274881516584"/>
    <x v="16"/>
    <x v="0"/>
  </r>
  <r>
    <x v="11"/>
    <x v="57"/>
    <n v="10.189573459715639"/>
    <x v="16"/>
    <x v="0"/>
  </r>
  <r>
    <x v="11"/>
    <x v="58"/>
    <n v="10.663507109004739"/>
    <x v="16"/>
    <x v="0"/>
  </r>
  <r>
    <x v="11"/>
    <x v="59"/>
    <n v="5.6872037914691944"/>
    <x v="16"/>
    <x v="0"/>
  </r>
  <r>
    <x v="11"/>
    <x v="63"/>
    <n v="0"/>
    <x v="16"/>
    <x v="0"/>
  </r>
  <r>
    <x v="11"/>
    <x v="64"/>
    <n v="9.4786729857819907"/>
    <x v="16"/>
    <x v="0"/>
  </r>
  <r>
    <x v="11"/>
    <x v="65"/>
    <n v="0"/>
    <x v="16"/>
    <x v="0"/>
  </r>
  <r>
    <x v="11"/>
    <x v="66"/>
    <n v="0"/>
    <x v="16"/>
    <x v="0"/>
  </r>
  <r>
    <x v="11"/>
    <x v="4"/>
    <n v="1.6587677725118484"/>
    <x v="16"/>
    <x v="0"/>
  </r>
  <r>
    <x v="12"/>
    <x v="67"/>
    <n v="0.47393364928909953"/>
    <x v="16"/>
    <x v="0"/>
  </r>
  <r>
    <x v="12"/>
    <x v="68"/>
    <n v="8.293838862559241"/>
    <x v="16"/>
    <x v="0"/>
  </r>
  <r>
    <x v="12"/>
    <x v="69"/>
    <n v="44.786729857819907"/>
    <x v="16"/>
    <x v="0"/>
  </r>
  <r>
    <x v="12"/>
    <x v="70"/>
    <n v="8.7677725118483405"/>
    <x v="16"/>
    <x v="0"/>
  </r>
  <r>
    <x v="12"/>
    <x v="71"/>
    <n v="0.47393364928909953"/>
    <x v="16"/>
    <x v="0"/>
  </r>
  <r>
    <x v="12"/>
    <x v="72"/>
    <n v="4.7393364928909953"/>
    <x v="16"/>
    <x v="0"/>
  </r>
  <r>
    <x v="12"/>
    <x v="73"/>
    <n v="4.9763033175355451"/>
    <x v="16"/>
    <x v="0"/>
  </r>
  <r>
    <x v="12"/>
    <x v="74"/>
    <n v="0.47393364928909953"/>
    <x v="16"/>
    <x v="0"/>
  </r>
  <r>
    <x v="12"/>
    <x v="75"/>
    <n v="1.6587677725118484"/>
    <x v="16"/>
    <x v="0"/>
  </r>
  <r>
    <x v="12"/>
    <x v="76"/>
    <n v="8.5308056872037916"/>
    <x v="16"/>
    <x v="0"/>
  </r>
  <r>
    <x v="12"/>
    <x v="59"/>
    <n v="5.6872037914691944"/>
    <x v="16"/>
    <x v="0"/>
  </r>
  <r>
    <x v="12"/>
    <x v="63"/>
    <n v="0"/>
    <x v="16"/>
    <x v="0"/>
  </r>
  <r>
    <x v="12"/>
    <x v="64"/>
    <n v="9.4786729857819907"/>
    <x v="16"/>
    <x v="0"/>
  </r>
  <r>
    <x v="12"/>
    <x v="65"/>
    <n v="0"/>
    <x v="16"/>
    <x v="0"/>
  </r>
  <r>
    <x v="12"/>
    <x v="66"/>
    <n v="0"/>
    <x v="16"/>
    <x v="0"/>
  </r>
  <r>
    <x v="12"/>
    <x v="4"/>
    <n v="1.6587677725118484"/>
    <x v="16"/>
    <x v="0"/>
  </r>
  <r>
    <x v="13"/>
    <x v="77"/>
    <n v="4.166666666666667"/>
    <x v="16"/>
    <x v="0"/>
  </r>
  <r>
    <x v="13"/>
    <x v="78"/>
    <n v="0"/>
    <x v="16"/>
    <x v="0"/>
  </r>
  <r>
    <x v="13"/>
    <x v="79"/>
    <n v="29.166666666666668"/>
    <x v="16"/>
    <x v="0"/>
  </r>
  <r>
    <x v="13"/>
    <x v="80"/>
    <n v="20.833333333333332"/>
    <x v="16"/>
    <x v="0"/>
  </r>
  <r>
    <x v="13"/>
    <x v="76"/>
    <n v="45.833333333333336"/>
    <x v="16"/>
    <x v="0"/>
  </r>
  <r>
    <x v="14"/>
    <x v="77"/>
    <n v="0"/>
    <x v="16"/>
    <x v="0"/>
  </r>
  <r>
    <x v="14"/>
    <x v="78"/>
    <n v="5"/>
    <x v="16"/>
    <x v="0"/>
  </r>
  <r>
    <x v="14"/>
    <x v="79"/>
    <n v="0"/>
    <x v="16"/>
    <x v="0"/>
  </r>
  <r>
    <x v="14"/>
    <x v="80"/>
    <n v="2.5"/>
    <x v="16"/>
    <x v="0"/>
  </r>
  <r>
    <x v="14"/>
    <x v="76"/>
    <n v="5"/>
    <x v="16"/>
    <x v="0"/>
  </r>
  <r>
    <x v="14"/>
    <x v="61"/>
    <n v="87.5"/>
    <x v="16"/>
    <x v="0"/>
  </r>
  <r>
    <x v="14"/>
    <x v="66"/>
    <n v="0"/>
    <x v="16"/>
    <x v="0"/>
  </r>
  <r>
    <x v="10"/>
    <x v="56"/>
    <n v="47.527272727272724"/>
    <x v="0"/>
    <x v="1"/>
  </r>
  <r>
    <x v="10"/>
    <x v="57"/>
    <n v="8.6363636363636367"/>
    <x v="0"/>
    <x v="1"/>
  </r>
  <r>
    <x v="10"/>
    <x v="58"/>
    <n v="19.390909090909091"/>
    <x v="0"/>
    <x v="1"/>
  </r>
  <r>
    <x v="10"/>
    <x v="59"/>
    <n v="10.618181818181819"/>
    <x v="0"/>
    <x v="1"/>
  </r>
  <r>
    <x v="10"/>
    <x v="60"/>
    <n v="0.27272727272727271"/>
    <x v="0"/>
    <x v="1"/>
  </r>
  <r>
    <x v="10"/>
    <x v="61"/>
    <n v="13.472727272727273"/>
    <x v="0"/>
    <x v="1"/>
  </r>
  <r>
    <x v="10"/>
    <x v="62"/>
    <n v="8.1818181818181818E-2"/>
    <x v="0"/>
    <x v="1"/>
  </r>
  <r>
    <x v="11"/>
    <x v="56"/>
    <n v="47.309090909090912"/>
    <x v="0"/>
    <x v="1"/>
  </r>
  <r>
    <x v="11"/>
    <x v="57"/>
    <n v="8.4272727272727277"/>
    <x v="0"/>
    <x v="1"/>
  </r>
  <r>
    <x v="11"/>
    <x v="58"/>
    <n v="18.945454545454545"/>
    <x v="0"/>
    <x v="1"/>
  </r>
  <r>
    <x v="11"/>
    <x v="59"/>
    <n v="10.290909090909091"/>
    <x v="0"/>
    <x v="1"/>
  </r>
  <r>
    <x v="11"/>
    <x v="63"/>
    <n v="0.27272727272727271"/>
    <x v="0"/>
    <x v="1"/>
  </r>
  <r>
    <x v="11"/>
    <x v="64"/>
    <n v="13.472727272727273"/>
    <x v="0"/>
    <x v="1"/>
  </r>
  <r>
    <x v="11"/>
    <x v="65"/>
    <n v="2.7272727272727271E-2"/>
    <x v="0"/>
    <x v="1"/>
  </r>
  <r>
    <x v="11"/>
    <x v="66"/>
    <n v="3.6363636363636362E-2"/>
    <x v="0"/>
    <x v="1"/>
  </r>
  <r>
    <x v="11"/>
    <x v="4"/>
    <n v="1.2181818181818183"/>
    <x v="0"/>
    <x v="1"/>
  </r>
  <r>
    <x v="12"/>
    <x v="67"/>
    <n v="0.4"/>
    <x v="0"/>
    <x v="1"/>
  </r>
  <r>
    <x v="12"/>
    <x v="68"/>
    <n v="5.4363636363636365"/>
    <x v="0"/>
    <x v="1"/>
  </r>
  <r>
    <x v="12"/>
    <x v="69"/>
    <n v="35.636363636363633"/>
    <x v="0"/>
    <x v="1"/>
  </r>
  <r>
    <x v="12"/>
    <x v="70"/>
    <n v="5.836363636363636"/>
    <x v="0"/>
    <x v="1"/>
  </r>
  <r>
    <x v="12"/>
    <x v="71"/>
    <n v="0.20909090909090908"/>
    <x v="0"/>
    <x v="1"/>
  </r>
  <r>
    <x v="12"/>
    <x v="72"/>
    <n v="4.9909090909090912"/>
    <x v="0"/>
    <x v="1"/>
  </r>
  <r>
    <x v="12"/>
    <x v="73"/>
    <n v="3.2272727272727271"/>
    <x v="0"/>
    <x v="1"/>
  </r>
  <r>
    <x v="12"/>
    <x v="74"/>
    <n v="1.3"/>
    <x v="0"/>
    <x v="1"/>
  </r>
  <r>
    <x v="12"/>
    <x v="75"/>
    <n v="4.6909090909090905"/>
    <x v="0"/>
    <x v="1"/>
  </r>
  <r>
    <x v="12"/>
    <x v="76"/>
    <n v="12.954545454545455"/>
    <x v="0"/>
    <x v="1"/>
  </r>
  <r>
    <x v="12"/>
    <x v="59"/>
    <n v="10.290909090909091"/>
    <x v="0"/>
    <x v="1"/>
  </r>
  <r>
    <x v="12"/>
    <x v="63"/>
    <n v="0.27272727272727271"/>
    <x v="0"/>
    <x v="1"/>
  </r>
  <r>
    <x v="12"/>
    <x v="64"/>
    <n v="13.472727272727273"/>
    <x v="0"/>
    <x v="1"/>
  </r>
  <r>
    <x v="12"/>
    <x v="65"/>
    <n v="2.7272727272727271E-2"/>
    <x v="0"/>
    <x v="1"/>
  </r>
  <r>
    <x v="12"/>
    <x v="66"/>
    <n v="3.6363636363636362E-2"/>
    <x v="0"/>
    <x v="1"/>
  </r>
  <r>
    <x v="12"/>
    <x v="4"/>
    <n v="1.2181818181818183"/>
    <x v="0"/>
    <x v="1"/>
  </r>
  <r>
    <x v="13"/>
    <x v="77"/>
    <n v="5.5653710247349819"/>
    <x v="0"/>
    <x v="1"/>
  </r>
  <r>
    <x v="13"/>
    <x v="78"/>
    <n v="0.17667844522968199"/>
    <x v="0"/>
    <x v="1"/>
  </r>
  <r>
    <x v="13"/>
    <x v="79"/>
    <n v="6.4487632508833919"/>
    <x v="0"/>
    <x v="1"/>
  </r>
  <r>
    <x v="13"/>
    <x v="80"/>
    <n v="29.770318021201412"/>
    <x v="0"/>
    <x v="1"/>
  </r>
  <r>
    <x v="13"/>
    <x v="76"/>
    <n v="58.03886925795053"/>
    <x v="0"/>
    <x v="1"/>
  </r>
  <r>
    <x v="14"/>
    <x v="77"/>
    <n v="0.1349527665317139"/>
    <x v="0"/>
    <x v="1"/>
  </r>
  <r>
    <x v="14"/>
    <x v="78"/>
    <n v="1.7543859649122806"/>
    <x v="0"/>
    <x v="1"/>
  </r>
  <r>
    <x v="14"/>
    <x v="79"/>
    <n v="1.2820512820512822"/>
    <x v="0"/>
    <x v="1"/>
  </r>
  <r>
    <x v="14"/>
    <x v="80"/>
    <n v="21.187584345479081"/>
    <x v="0"/>
    <x v="1"/>
  </r>
  <r>
    <x v="14"/>
    <x v="76"/>
    <n v="17.881241565452093"/>
    <x v="0"/>
    <x v="1"/>
  </r>
  <r>
    <x v="14"/>
    <x v="61"/>
    <n v="57.759784075573549"/>
    <x v="0"/>
    <x v="1"/>
  </r>
  <r>
    <x v="14"/>
    <x v="66"/>
    <n v="0"/>
    <x v="0"/>
    <x v="1"/>
  </r>
  <r>
    <x v="10"/>
    <x v="56"/>
    <n v="67.629046369203849"/>
    <x v="1"/>
    <x v="1"/>
  </r>
  <r>
    <x v="10"/>
    <x v="57"/>
    <n v="6.7366579177602803"/>
    <x v="1"/>
    <x v="1"/>
  </r>
  <r>
    <x v="10"/>
    <x v="58"/>
    <n v="12.160979877515311"/>
    <x v="1"/>
    <x v="1"/>
  </r>
  <r>
    <x v="10"/>
    <x v="59"/>
    <n v="0.52493438320209973"/>
    <x v="1"/>
    <x v="1"/>
  </r>
  <r>
    <x v="10"/>
    <x v="60"/>
    <n v="0.26246719160104987"/>
    <x v="1"/>
    <x v="1"/>
  </r>
  <r>
    <x v="10"/>
    <x v="61"/>
    <n v="12.379702537182853"/>
    <x v="1"/>
    <x v="1"/>
  </r>
  <r>
    <x v="10"/>
    <x v="62"/>
    <n v="0.30621172353455817"/>
    <x v="1"/>
    <x v="1"/>
  </r>
  <r>
    <x v="11"/>
    <x v="56"/>
    <n v="67.104111986001755"/>
    <x v="1"/>
    <x v="1"/>
  </r>
  <r>
    <x v="11"/>
    <x v="57"/>
    <n v="6.5616797900262469"/>
    <x v="1"/>
    <x v="1"/>
  </r>
  <r>
    <x v="11"/>
    <x v="58"/>
    <n v="11.548556430446194"/>
    <x v="1"/>
    <x v="1"/>
  </r>
  <r>
    <x v="11"/>
    <x v="59"/>
    <n v="0.52493438320209973"/>
    <x v="1"/>
    <x v="1"/>
  </r>
  <r>
    <x v="11"/>
    <x v="63"/>
    <n v="0.26246719160104987"/>
    <x v="1"/>
    <x v="1"/>
  </r>
  <r>
    <x v="11"/>
    <x v="64"/>
    <n v="12.379702537182853"/>
    <x v="1"/>
    <x v="1"/>
  </r>
  <r>
    <x v="11"/>
    <x v="65"/>
    <n v="4.3744531933508309E-2"/>
    <x v="1"/>
    <x v="1"/>
  </r>
  <r>
    <x v="11"/>
    <x v="66"/>
    <n v="0.17497812773403323"/>
    <x v="1"/>
    <x v="1"/>
  </r>
  <r>
    <x v="11"/>
    <x v="4"/>
    <n v="1.3998250218722659"/>
    <x v="1"/>
    <x v="1"/>
  </r>
  <r>
    <x v="12"/>
    <x v="67"/>
    <n v="0.8311461067366579"/>
    <x v="1"/>
    <x v="1"/>
  </r>
  <r>
    <x v="12"/>
    <x v="68"/>
    <n v="7.6552930883639547"/>
    <x v="1"/>
    <x v="1"/>
  </r>
  <r>
    <x v="12"/>
    <x v="69"/>
    <n v="51.443569553805773"/>
    <x v="1"/>
    <x v="1"/>
  </r>
  <r>
    <x v="12"/>
    <x v="70"/>
    <n v="7.1741032370953635"/>
    <x v="1"/>
    <x v="1"/>
  </r>
  <r>
    <x v="12"/>
    <x v="71"/>
    <n v="8.7489063867016617E-2"/>
    <x v="1"/>
    <x v="1"/>
  </r>
  <r>
    <x v="12"/>
    <x v="72"/>
    <n v="3.1496062992125986"/>
    <x v="1"/>
    <x v="1"/>
  </r>
  <r>
    <x v="12"/>
    <x v="73"/>
    <n v="3.3245844269466316"/>
    <x v="1"/>
    <x v="1"/>
  </r>
  <r>
    <x v="12"/>
    <x v="74"/>
    <n v="8.7489063867016617E-2"/>
    <x v="1"/>
    <x v="1"/>
  </r>
  <r>
    <x v="12"/>
    <x v="75"/>
    <n v="5.5555555555555554"/>
    <x v="1"/>
    <x v="1"/>
  </r>
  <r>
    <x v="12"/>
    <x v="76"/>
    <n v="5.9055118110236222"/>
    <x v="1"/>
    <x v="1"/>
  </r>
  <r>
    <x v="12"/>
    <x v="59"/>
    <n v="0.52493438320209973"/>
    <x v="1"/>
    <x v="1"/>
  </r>
  <r>
    <x v="12"/>
    <x v="63"/>
    <n v="0.26246719160104987"/>
    <x v="1"/>
    <x v="1"/>
  </r>
  <r>
    <x v="12"/>
    <x v="64"/>
    <n v="12.379702537182853"/>
    <x v="1"/>
    <x v="1"/>
  </r>
  <r>
    <x v="12"/>
    <x v="65"/>
    <n v="4.3744531933508309E-2"/>
    <x v="1"/>
    <x v="1"/>
  </r>
  <r>
    <x v="12"/>
    <x v="66"/>
    <n v="0.17497812773403323"/>
    <x v="1"/>
    <x v="1"/>
  </r>
  <r>
    <x v="12"/>
    <x v="4"/>
    <n v="1.3998250218722659"/>
    <x v="1"/>
    <x v="1"/>
  </r>
  <r>
    <x v="13"/>
    <x v="77"/>
    <n v="8.3333333333333339"/>
    <x v="1"/>
    <x v="1"/>
  </r>
  <r>
    <x v="13"/>
    <x v="78"/>
    <n v="0"/>
    <x v="1"/>
    <x v="1"/>
  </r>
  <r>
    <x v="13"/>
    <x v="79"/>
    <n v="8.3333333333333339"/>
    <x v="1"/>
    <x v="1"/>
  </r>
  <r>
    <x v="13"/>
    <x v="80"/>
    <n v="25"/>
    <x v="1"/>
    <x v="1"/>
  </r>
  <r>
    <x v="13"/>
    <x v="76"/>
    <n v="58.333333333333336"/>
    <x v="1"/>
    <x v="1"/>
  </r>
  <r>
    <x v="14"/>
    <x v="77"/>
    <n v="0"/>
    <x v="1"/>
    <x v="1"/>
  </r>
  <r>
    <x v="14"/>
    <x v="78"/>
    <n v="0.70671378091872794"/>
    <x v="1"/>
    <x v="1"/>
  </r>
  <r>
    <x v="14"/>
    <x v="79"/>
    <n v="0"/>
    <x v="1"/>
    <x v="1"/>
  </r>
  <r>
    <x v="14"/>
    <x v="80"/>
    <n v="2.4734982332155475"/>
    <x v="1"/>
    <x v="1"/>
  </r>
  <r>
    <x v="14"/>
    <x v="76"/>
    <n v="2.4734982332155475"/>
    <x v="1"/>
    <x v="1"/>
  </r>
  <r>
    <x v="14"/>
    <x v="61"/>
    <n v="94.346289752650179"/>
    <x v="1"/>
    <x v="1"/>
  </r>
  <r>
    <x v="14"/>
    <x v="66"/>
    <n v="0"/>
    <x v="1"/>
    <x v="1"/>
  </r>
  <r>
    <x v="10"/>
    <x v="56"/>
    <n v="32.958801498127343"/>
    <x v="2"/>
    <x v="1"/>
  </r>
  <r>
    <x v="10"/>
    <x v="57"/>
    <n v="7.654494382022472"/>
    <x v="2"/>
    <x v="1"/>
  </r>
  <r>
    <x v="10"/>
    <x v="58"/>
    <n v="18.656367041198504"/>
    <x v="2"/>
    <x v="1"/>
  </r>
  <r>
    <x v="10"/>
    <x v="59"/>
    <n v="22.635767790262172"/>
    <x v="2"/>
    <x v="1"/>
  </r>
  <r>
    <x v="10"/>
    <x v="60"/>
    <n v="2.3408239700374533E-2"/>
    <x v="2"/>
    <x v="1"/>
  </r>
  <r>
    <x v="10"/>
    <x v="61"/>
    <n v="18.071161048689138"/>
    <x v="2"/>
    <x v="1"/>
  </r>
  <r>
    <x v="10"/>
    <x v="62"/>
    <n v="0"/>
    <x v="2"/>
    <x v="1"/>
  </r>
  <r>
    <x v="11"/>
    <x v="56"/>
    <n v="32.935393258426963"/>
    <x v="2"/>
    <x v="1"/>
  </r>
  <r>
    <x v="11"/>
    <x v="57"/>
    <n v="7.5608614232209739"/>
    <x v="2"/>
    <x v="1"/>
  </r>
  <r>
    <x v="11"/>
    <x v="58"/>
    <n v="18.352059925093634"/>
    <x v="2"/>
    <x v="1"/>
  </r>
  <r>
    <x v="11"/>
    <x v="59"/>
    <n v="22.00374531835206"/>
    <x v="2"/>
    <x v="1"/>
  </r>
  <r>
    <x v="11"/>
    <x v="63"/>
    <n v="2.3408239700374533E-2"/>
    <x v="2"/>
    <x v="1"/>
  </r>
  <r>
    <x v="11"/>
    <x v="64"/>
    <n v="18.071161048689138"/>
    <x v="2"/>
    <x v="1"/>
  </r>
  <r>
    <x v="11"/>
    <x v="65"/>
    <n v="0"/>
    <x v="2"/>
    <x v="1"/>
  </r>
  <r>
    <x v="11"/>
    <x v="66"/>
    <n v="0"/>
    <x v="2"/>
    <x v="1"/>
  </r>
  <r>
    <x v="11"/>
    <x v="4"/>
    <n v="1.053370786516854"/>
    <x v="2"/>
    <x v="1"/>
  </r>
  <r>
    <x v="12"/>
    <x v="67"/>
    <n v="4.6816479400749067E-2"/>
    <x v="2"/>
    <x v="1"/>
  </r>
  <r>
    <x v="12"/>
    <x v="68"/>
    <n v="2.9494382022471912"/>
    <x v="2"/>
    <x v="1"/>
  </r>
  <r>
    <x v="12"/>
    <x v="69"/>
    <n v="24.321161048689138"/>
    <x v="2"/>
    <x v="1"/>
  </r>
  <r>
    <x v="12"/>
    <x v="70"/>
    <n v="5.617977528089888"/>
    <x v="2"/>
    <x v="1"/>
  </r>
  <r>
    <x v="12"/>
    <x v="71"/>
    <n v="9.3632958801498134E-2"/>
    <x v="2"/>
    <x v="1"/>
  </r>
  <r>
    <x v="12"/>
    <x v="72"/>
    <n v="4.7518726591760299"/>
    <x v="2"/>
    <x v="1"/>
  </r>
  <r>
    <x v="12"/>
    <x v="73"/>
    <n v="2.7153558052434459"/>
    <x v="2"/>
    <x v="1"/>
  </r>
  <r>
    <x v="12"/>
    <x v="74"/>
    <n v="1.7556179775280898"/>
    <x v="2"/>
    <x v="1"/>
  </r>
  <r>
    <x v="12"/>
    <x v="75"/>
    <n v="4.2837078651685392"/>
    <x v="2"/>
    <x v="1"/>
  </r>
  <r>
    <x v="12"/>
    <x v="76"/>
    <n v="12.312734082397004"/>
    <x v="2"/>
    <x v="1"/>
  </r>
  <r>
    <x v="12"/>
    <x v="59"/>
    <n v="22.00374531835206"/>
    <x v="2"/>
    <x v="1"/>
  </r>
  <r>
    <x v="12"/>
    <x v="63"/>
    <n v="2.3408239700374533E-2"/>
    <x v="2"/>
    <x v="1"/>
  </r>
  <r>
    <x v="12"/>
    <x v="64"/>
    <n v="18.071161048689138"/>
    <x v="2"/>
    <x v="1"/>
  </r>
  <r>
    <x v="12"/>
    <x v="65"/>
    <n v="0"/>
    <x v="2"/>
    <x v="1"/>
  </r>
  <r>
    <x v="12"/>
    <x v="66"/>
    <n v="0"/>
    <x v="2"/>
    <x v="1"/>
  </r>
  <r>
    <x v="12"/>
    <x v="4"/>
    <n v="1.053370786516854"/>
    <x v="2"/>
    <x v="1"/>
  </r>
  <r>
    <x v="13"/>
    <x v="77"/>
    <n v="5.8510638297872344"/>
    <x v="2"/>
    <x v="1"/>
  </r>
  <r>
    <x v="13"/>
    <x v="78"/>
    <n v="0.10638297872340426"/>
    <x v="2"/>
    <x v="1"/>
  </r>
  <r>
    <x v="13"/>
    <x v="79"/>
    <n v="6.2765957446808507"/>
    <x v="2"/>
    <x v="1"/>
  </r>
  <r>
    <x v="13"/>
    <x v="80"/>
    <n v="29.468085106382979"/>
    <x v="2"/>
    <x v="1"/>
  </r>
  <r>
    <x v="13"/>
    <x v="76"/>
    <n v="58.297872340425535"/>
    <x v="2"/>
    <x v="1"/>
  </r>
  <r>
    <x v="14"/>
    <x v="77"/>
    <n v="0.12953367875647667"/>
    <x v="2"/>
    <x v="1"/>
  </r>
  <r>
    <x v="14"/>
    <x v="78"/>
    <n v="2.7202072538860103"/>
    <x v="2"/>
    <x v="1"/>
  </r>
  <r>
    <x v="14"/>
    <x v="79"/>
    <n v="2.2020725388601035"/>
    <x v="2"/>
    <x v="1"/>
  </r>
  <r>
    <x v="14"/>
    <x v="80"/>
    <n v="30.569948186528496"/>
    <x v="2"/>
    <x v="1"/>
  </r>
  <r>
    <x v="14"/>
    <x v="76"/>
    <n v="25.647668393782382"/>
    <x v="2"/>
    <x v="1"/>
  </r>
  <r>
    <x v="14"/>
    <x v="61"/>
    <n v="38.730569948186528"/>
    <x v="2"/>
    <x v="1"/>
  </r>
  <r>
    <x v="14"/>
    <x v="66"/>
    <n v="0"/>
    <x v="2"/>
    <x v="1"/>
  </r>
  <r>
    <x v="10"/>
    <x v="56"/>
    <n v="64.250309789343248"/>
    <x v="3"/>
    <x v="1"/>
  </r>
  <r>
    <x v="10"/>
    <x v="57"/>
    <n v="9.355638166047088"/>
    <x v="3"/>
    <x v="1"/>
  </r>
  <r>
    <x v="10"/>
    <x v="58"/>
    <n v="11.524163568773234"/>
    <x v="3"/>
    <x v="1"/>
  </r>
  <r>
    <x v="10"/>
    <x v="59"/>
    <n v="1.9206939281288724"/>
    <x v="3"/>
    <x v="1"/>
  </r>
  <r>
    <x v="10"/>
    <x v="60"/>
    <n v="0.92936802973977695"/>
    <x v="3"/>
    <x v="1"/>
  </r>
  <r>
    <x v="10"/>
    <x v="61"/>
    <n v="11.957868649318463"/>
    <x v="3"/>
    <x v="1"/>
  </r>
  <r>
    <x v="10"/>
    <x v="62"/>
    <n v="6.1957868649318466E-2"/>
    <x v="3"/>
    <x v="1"/>
  </r>
  <r>
    <x v="11"/>
    <x v="56"/>
    <n v="64.126394052044603"/>
    <x v="3"/>
    <x v="1"/>
  </r>
  <r>
    <x v="11"/>
    <x v="57"/>
    <n v="9.2936802973977688"/>
    <x v="3"/>
    <x v="1"/>
  </r>
  <r>
    <x v="11"/>
    <x v="58"/>
    <n v="11.214374225526642"/>
    <x v="3"/>
    <x v="1"/>
  </r>
  <r>
    <x v="11"/>
    <x v="59"/>
    <n v="1.8587360594795539"/>
    <x v="3"/>
    <x v="1"/>
  </r>
  <r>
    <x v="11"/>
    <x v="63"/>
    <n v="0.92936802973977695"/>
    <x v="3"/>
    <x v="1"/>
  </r>
  <r>
    <x v="11"/>
    <x v="64"/>
    <n v="11.957868649318463"/>
    <x v="3"/>
    <x v="1"/>
  </r>
  <r>
    <x v="11"/>
    <x v="65"/>
    <n v="6.1957868649318466E-2"/>
    <x v="3"/>
    <x v="1"/>
  </r>
  <r>
    <x v="11"/>
    <x v="66"/>
    <n v="0"/>
    <x v="3"/>
    <x v="1"/>
  </r>
  <r>
    <x v="11"/>
    <x v="4"/>
    <n v="0.55762081784386619"/>
    <x v="3"/>
    <x v="1"/>
  </r>
  <r>
    <x v="12"/>
    <x v="67"/>
    <n v="0.68153655514250311"/>
    <x v="3"/>
    <x v="1"/>
  </r>
  <r>
    <x v="12"/>
    <x v="68"/>
    <n v="9.5415117719950437"/>
    <x v="3"/>
    <x v="1"/>
  </r>
  <r>
    <x v="12"/>
    <x v="69"/>
    <n v="48.203221809169762"/>
    <x v="3"/>
    <x v="1"/>
  </r>
  <r>
    <x v="12"/>
    <x v="70"/>
    <n v="5.7001239157372989"/>
    <x v="3"/>
    <x v="1"/>
  </r>
  <r>
    <x v="12"/>
    <x v="71"/>
    <n v="0.55762081784386619"/>
    <x v="3"/>
    <x v="1"/>
  </r>
  <r>
    <x v="12"/>
    <x v="72"/>
    <n v="4.3990086741016112"/>
    <x v="3"/>
    <x v="1"/>
  </r>
  <r>
    <x v="12"/>
    <x v="73"/>
    <n v="4.337050805452292"/>
    <x v="3"/>
    <x v="1"/>
  </r>
  <r>
    <x v="12"/>
    <x v="74"/>
    <n v="0.24783147459727387"/>
    <x v="3"/>
    <x v="1"/>
  </r>
  <r>
    <x v="12"/>
    <x v="75"/>
    <n v="1.1771995043370509"/>
    <x v="3"/>
    <x v="1"/>
  </r>
  <r>
    <x v="12"/>
    <x v="76"/>
    <n v="9.7893432465923169"/>
    <x v="3"/>
    <x v="1"/>
  </r>
  <r>
    <x v="12"/>
    <x v="59"/>
    <n v="1.8587360594795539"/>
    <x v="3"/>
    <x v="1"/>
  </r>
  <r>
    <x v="12"/>
    <x v="63"/>
    <n v="0.92936802973977695"/>
    <x v="3"/>
    <x v="1"/>
  </r>
  <r>
    <x v="12"/>
    <x v="64"/>
    <n v="11.957868649318463"/>
    <x v="3"/>
    <x v="1"/>
  </r>
  <r>
    <x v="12"/>
    <x v="65"/>
    <n v="6.1957868649318466E-2"/>
    <x v="3"/>
    <x v="1"/>
  </r>
  <r>
    <x v="12"/>
    <x v="66"/>
    <n v="0"/>
    <x v="3"/>
    <x v="1"/>
  </r>
  <r>
    <x v="12"/>
    <x v="4"/>
    <n v="0.55762081784386619"/>
    <x v="3"/>
    <x v="1"/>
  </r>
  <r>
    <x v="13"/>
    <x v="77"/>
    <n v="10"/>
    <x v="3"/>
    <x v="1"/>
  </r>
  <r>
    <x v="13"/>
    <x v="78"/>
    <n v="3.3333333333333335"/>
    <x v="3"/>
    <x v="1"/>
  </r>
  <r>
    <x v="13"/>
    <x v="79"/>
    <n v="10"/>
    <x v="3"/>
    <x v="1"/>
  </r>
  <r>
    <x v="13"/>
    <x v="80"/>
    <n v="36.666666666666664"/>
    <x v="3"/>
    <x v="1"/>
  </r>
  <r>
    <x v="13"/>
    <x v="76"/>
    <n v="40"/>
    <x v="3"/>
    <x v="1"/>
  </r>
  <r>
    <x v="14"/>
    <x v="77"/>
    <n v="0"/>
    <x v="3"/>
    <x v="1"/>
  </r>
  <r>
    <x v="14"/>
    <x v="78"/>
    <n v="0"/>
    <x v="3"/>
    <x v="1"/>
  </r>
  <r>
    <x v="14"/>
    <x v="79"/>
    <n v="0.51813471502590669"/>
    <x v="3"/>
    <x v="1"/>
  </r>
  <r>
    <x v="14"/>
    <x v="80"/>
    <n v="15.544041450777202"/>
    <x v="3"/>
    <x v="1"/>
  </r>
  <r>
    <x v="14"/>
    <x v="76"/>
    <n v="7.2538860103626943"/>
    <x v="3"/>
    <x v="1"/>
  </r>
  <r>
    <x v="14"/>
    <x v="61"/>
    <n v="76.683937823834199"/>
    <x v="3"/>
    <x v="1"/>
  </r>
  <r>
    <x v="14"/>
    <x v="66"/>
    <n v="0"/>
    <x v="3"/>
    <x v="1"/>
  </r>
  <r>
    <x v="10"/>
    <x v="56"/>
    <n v="24.134199134199132"/>
    <x v="4"/>
    <x v="1"/>
  </r>
  <r>
    <x v="10"/>
    <x v="57"/>
    <n v="12.770562770562771"/>
    <x v="4"/>
    <x v="1"/>
  </r>
  <r>
    <x v="10"/>
    <x v="58"/>
    <n v="55.303030303030305"/>
    <x v="4"/>
    <x v="1"/>
  </r>
  <r>
    <x v="10"/>
    <x v="59"/>
    <n v="3.3549783549783552"/>
    <x v="4"/>
    <x v="1"/>
  </r>
  <r>
    <x v="10"/>
    <x v="60"/>
    <n v="0"/>
    <x v="4"/>
    <x v="1"/>
  </r>
  <r>
    <x v="10"/>
    <x v="61"/>
    <n v="4.437229437229437"/>
    <x v="4"/>
    <x v="1"/>
  </r>
  <r>
    <x v="10"/>
    <x v="62"/>
    <n v="0"/>
    <x v="4"/>
    <x v="1"/>
  </r>
  <r>
    <x v="11"/>
    <x v="56"/>
    <n v="23.80952380952381"/>
    <x v="4"/>
    <x v="1"/>
  </r>
  <r>
    <x v="11"/>
    <x v="57"/>
    <n v="11.688311688311689"/>
    <x v="4"/>
    <x v="1"/>
  </r>
  <r>
    <x v="11"/>
    <x v="58"/>
    <n v="54.761904761904759"/>
    <x v="4"/>
    <x v="1"/>
  </r>
  <r>
    <x v="11"/>
    <x v="59"/>
    <n v="3.1385281385281387"/>
    <x v="4"/>
    <x v="1"/>
  </r>
  <r>
    <x v="11"/>
    <x v="63"/>
    <n v="0"/>
    <x v="4"/>
    <x v="1"/>
  </r>
  <r>
    <x v="11"/>
    <x v="64"/>
    <n v="4.437229437229437"/>
    <x v="4"/>
    <x v="1"/>
  </r>
  <r>
    <x v="11"/>
    <x v="65"/>
    <n v="0"/>
    <x v="4"/>
    <x v="1"/>
  </r>
  <r>
    <x v="11"/>
    <x v="66"/>
    <n v="0"/>
    <x v="4"/>
    <x v="1"/>
  </r>
  <r>
    <x v="11"/>
    <x v="4"/>
    <n v="2.1645021645021645"/>
    <x v="4"/>
    <x v="1"/>
  </r>
  <r>
    <x v="12"/>
    <x v="67"/>
    <n v="0.21645021645021645"/>
    <x v="4"/>
    <x v="1"/>
  </r>
  <r>
    <x v="12"/>
    <x v="68"/>
    <n v="4.220779220779221"/>
    <x v="4"/>
    <x v="1"/>
  </r>
  <r>
    <x v="12"/>
    <x v="69"/>
    <n v="16.450216450216452"/>
    <x v="4"/>
    <x v="1"/>
  </r>
  <r>
    <x v="12"/>
    <x v="70"/>
    <n v="2.9220779220779223"/>
    <x v="4"/>
    <x v="1"/>
  </r>
  <r>
    <x v="12"/>
    <x v="71"/>
    <n v="0.4329004329004329"/>
    <x v="4"/>
    <x v="1"/>
  </r>
  <r>
    <x v="12"/>
    <x v="72"/>
    <n v="8.9826839826839819"/>
    <x v="4"/>
    <x v="1"/>
  </r>
  <r>
    <x v="12"/>
    <x v="73"/>
    <n v="2.2727272727272729"/>
    <x v="4"/>
    <x v="1"/>
  </r>
  <r>
    <x v="12"/>
    <x v="74"/>
    <n v="4.7619047619047619"/>
    <x v="4"/>
    <x v="1"/>
  </r>
  <r>
    <x v="12"/>
    <x v="75"/>
    <n v="12.121212121212121"/>
    <x v="4"/>
    <x v="1"/>
  </r>
  <r>
    <x v="12"/>
    <x v="76"/>
    <n v="37.878787878787875"/>
    <x v="4"/>
    <x v="1"/>
  </r>
  <r>
    <x v="12"/>
    <x v="59"/>
    <n v="3.1385281385281387"/>
    <x v="4"/>
    <x v="1"/>
  </r>
  <r>
    <x v="12"/>
    <x v="63"/>
    <n v="0"/>
    <x v="4"/>
    <x v="1"/>
  </r>
  <r>
    <x v="12"/>
    <x v="64"/>
    <n v="4.437229437229437"/>
    <x v="4"/>
    <x v="1"/>
  </r>
  <r>
    <x v="12"/>
    <x v="65"/>
    <n v="0"/>
    <x v="4"/>
    <x v="1"/>
  </r>
  <r>
    <x v="12"/>
    <x v="66"/>
    <n v="0"/>
    <x v="4"/>
    <x v="1"/>
  </r>
  <r>
    <x v="12"/>
    <x v="4"/>
    <n v="2.1645021645021645"/>
    <x v="4"/>
    <x v="1"/>
  </r>
  <r>
    <x v="13"/>
    <x v="77"/>
    <n v="6.8965517241379306"/>
    <x v="4"/>
    <x v="1"/>
  </r>
  <r>
    <x v="13"/>
    <x v="78"/>
    <n v="0"/>
    <x v="4"/>
    <x v="1"/>
  </r>
  <r>
    <x v="13"/>
    <x v="79"/>
    <n v="3.4482758620689653"/>
    <x v="4"/>
    <x v="1"/>
  </r>
  <r>
    <x v="13"/>
    <x v="80"/>
    <n v="20.689655172413794"/>
    <x v="4"/>
    <x v="1"/>
  </r>
  <r>
    <x v="13"/>
    <x v="76"/>
    <n v="68.965517241379317"/>
    <x v="4"/>
    <x v="1"/>
  </r>
  <r>
    <x v="14"/>
    <x v="77"/>
    <n v="0"/>
    <x v="4"/>
    <x v="1"/>
  </r>
  <r>
    <x v="14"/>
    <x v="78"/>
    <n v="0"/>
    <x v="4"/>
    <x v="1"/>
  </r>
  <r>
    <x v="14"/>
    <x v="79"/>
    <n v="0"/>
    <x v="4"/>
    <x v="1"/>
  </r>
  <r>
    <x v="14"/>
    <x v="80"/>
    <n v="12.195121951219512"/>
    <x v="4"/>
    <x v="1"/>
  </r>
  <r>
    <x v="14"/>
    <x v="76"/>
    <n v="14.634146341463415"/>
    <x v="4"/>
    <x v="1"/>
  </r>
  <r>
    <x v="14"/>
    <x v="61"/>
    <n v="73.170731707317074"/>
    <x v="4"/>
    <x v="1"/>
  </r>
  <r>
    <x v="14"/>
    <x v="66"/>
    <n v="0"/>
    <x v="4"/>
    <x v="1"/>
  </r>
  <r>
    <x v="10"/>
    <x v="56"/>
    <n v="21.243523316062177"/>
    <x v="5"/>
    <x v="1"/>
  </r>
  <r>
    <x v="10"/>
    <x v="57"/>
    <n v="11.917098445595855"/>
    <x v="5"/>
    <x v="1"/>
  </r>
  <r>
    <x v="10"/>
    <x v="58"/>
    <n v="53.8860103626943"/>
    <x v="5"/>
    <x v="1"/>
  </r>
  <r>
    <x v="10"/>
    <x v="59"/>
    <n v="6.2176165803108807"/>
    <x v="5"/>
    <x v="1"/>
  </r>
  <r>
    <x v="10"/>
    <x v="60"/>
    <n v="0"/>
    <x v="5"/>
    <x v="1"/>
  </r>
  <r>
    <x v="10"/>
    <x v="61"/>
    <n v="6.7357512953367875"/>
    <x v="5"/>
    <x v="1"/>
  </r>
  <r>
    <x v="10"/>
    <x v="62"/>
    <n v="0"/>
    <x v="5"/>
    <x v="1"/>
  </r>
  <r>
    <x v="11"/>
    <x v="56"/>
    <n v="20.725388601036268"/>
    <x v="5"/>
    <x v="1"/>
  </r>
  <r>
    <x v="11"/>
    <x v="57"/>
    <n v="10.880829015544041"/>
    <x v="5"/>
    <x v="1"/>
  </r>
  <r>
    <x v="11"/>
    <x v="58"/>
    <n v="53.8860103626943"/>
    <x v="5"/>
    <x v="1"/>
  </r>
  <r>
    <x v="11"/>
    <x v="59"/>
    <n v="6.2176165803108807"/>
    <x v="5"/>
    <x v="1"/>
  </r>
  <r>
    <x v="11"/>
    <x v="63"/>
    <n v="0"/>
    <x v="5"/>
    <x v="1"/>
  </r>
  <r>
    <x v="11"/>
    <x v="64"/>
    <n v="6.7357512953367875"/>
    <x v="5"/>
    <x v="1"/>
  </r>
  <r>
    <x v="11"/>
    <x v="65"/>
    <n v="0"/>
    <x v="5"/>
    <x v="1"/>
  </r>
  <r>
    <x v="11"/>
    <x v="66"/>
    <n v="0"/>
    <x v="5"/>
    <x v="1"/>
  </r>
  <r>
    <x v="11"/>
    <x v="4"/>
    <n v="1.5544041450777202"/>
    <x v="5"/>
    <x v="1"/>
  </r>
  <r>
    <x v="12"/>
    <x v="67"/>
    <n v="0.51813471502590669"/>
    <x v="5"/>
    <x v="1"/>
  </r>
  <r>
    <x v="12"/>
    <x v="68"/>
    <n v="1.0362694300518134"/>
    <x v="5"/>
    <x v="1"/>
  </r>
  <r>
    <x v="12"/>
    <x v="69"/>
    <n v="16.062176165803109"/>
    <x v="5"/>
    <x v="1"/>
  </r>
  <r>
    <x v="12"/>
    <x v="70"/>
    <n v="3.1088082901554404"/>
    <x v="5"/>
    <x v="1"/>
  </r>
  <r>
    <x v="12"/>
    <x v="71"/>
    <n v="1.0362694300518134"/>
    <x v="5"/>
    <x v="1"/>
  </r>
  <r>
    <x v="12"/>
    <x v="72"/>
    <n v="8.8082901554404138"/>
    <x v="5"/>
    <x v="1"/>
  </r>
  <r>
    <x v="12"/>
    <x v="73"/>
    <n v="1.0362694300518134"/>
    <x v="5"/>
    <x v="1"/>
  </r>
  <r>
    <x v="12"/>
    <x v="74"/>
    <n v="4.1450777202072535"/>
    <x v="5"/>
    <x v="1"/>
  </r>
  <r>
    <x v="12"/>
    <x v="75"/>
    <n v="7.7720207253886011"/>
    <x v="5"/>
    <x v="1"/>
  </r>
  <r>
    <x v="12"/>
    <x v="76"/>
    <n v="41.968911917098445"/>
    <x v="5"/>
    <x v="1"/>
  </r>
  <r>
    <x v="12"/>
    <x v="59"/>
    <n v="6.2176165803108807"/>
    <x v="5"/>
    <x v="1"/>
  </r>
  <r>
    <x v="12"/>
    <x v="63"/>
    <n v="0"/>
    <x v="5"/>
    <x v="1"/>
  </r>
  <r>
    <x v="12"/>
    <x v="64"/>
    <n v="6.7357512953367875"/>
    <x v="5"/>
    <x v="1"/>
  </r>
  <r>
    <x v="12"/>
    <x v="65"/>
    <n v="0"/>
    <x v="5"/>
    <x v="1"/>
  </r>
  <r>
    <x v="12"/>
    <x v="66"/>
    <n v="0"/>
    <x v="5"/>
    <x v="1"/>
  </r>
  <r>
    <x v="12"/>
    <x v="4"/>
    <n v="1.5544041450777202"/>
    <x v="5"/>
    <x v="1"/>
  </r>
  <r>
    <x v="13"/>
    <x v="77"/>
    <n v="16.666666666666668"/>
    <x v="5"/>
    <x v="1"/>
  </r>
  <r>
    <x v="13"/>
    <x v="78"/>
    <n v="0"/>
    <x v="5"/>
    <x v="1"/>
  </r>
  <r>
    <x v="13"/>
    <x v="79"/>
    <n v="0"/>
    <x v="5"/>
    <x v="1"/>
  </r>
  <r>
    <x v="13"/>
    <x v="80"/>
    <n v="16.666666666666668"/>
    <x v="5"/>
    <x v="1"/>
  </r>
  <r>
    <x v="13"/>
    <x v="76"/>
    <n v="66.666666666666671"/>
    <x v="5"/>
    <x v="1"/>
  </r>
  <r>
    <x v="14"/>
    <x v="77"/>
    <n v="0"/>
    <x v="5"/>
    <x v="1"/>
  </r>
  <r>
    <x v="14"/>
    <x v="78"/>
    <n v="0"/>
    <x v="5"/>
    <x v="1"/>
  </r>
  <r>
    <x v="14"/>
    <x v="79"/>
    <n v="0"/>
    <x v="5"/>
    <x v="1"/>
  </r>
  <r>
    <x v="14"/>
    <x v="80"/>
    <n v="15.384615384615385"/>
    <x v="5"/>
    <x v="1"/>
  </r>
  <r>
    <x v="14"/>
    <x v="76"/>
    <n v="7.6923076923076925"/>
    <x v="5"/>
    <x v="1"/>
  </r>
  <r>
    <x v="14"/>
    <x v="61"/>
    <n v="76.92307692307692"/>
    <x v="5"/>
    <x v="1"/>
  </r>
  <r>
    <x v="14"/>
    <x v="66"/>
    <n v="0"/>
    <x v="5"/>
    <x v="1"/>
  </r>
  <r>
    <x v="10"/>
    <x v="56"/>
    <n v="18.125"/>
    <x v="6"/>
    <x v="1"/>
  </r>
  <r>
    <x v="10"/>
    <x v="57"/>
    <n v="11.25"/>
    <x v="6"/>
    <x v="1"/>
  </r>
  <r>
    <x v="10"/>
    <x v="58"/>
    <n v="60.625"/>
    <x v="6"/>
    <x v="1"/>
  </r>
  <r>
    <x v="10"/>
    <x v="59"/>
    <n v="3.125"/>
    <x v="6"/>
    <x v="1"/>
  </r>
  <r>
    <x v="10"/>
    <x v="60"/>
    <n v="0"/>
    <x v="6"/>
    <x v="1"/>
  </r>
  <r>
    <x v="10"/>
    <x v="61"/>
    <n v="6.875"/>
    <x v="6"/>
    <x v="1"/>
  </r>
  <r>
    <x v="10"/>
    <x v="62"/>
    <n v="0"/>
    <x v="6"/>
    <x v="1"/>
  </r>
  <r>
    <x v="11"/>
    <x v="56"/>
    <n v="18.125"/>
    <x v="6"/>
    <x v="1"/>
  </r>
  <r>
    <x v="11"/>
    <x v="57"/>
    <n v="10.625"/>
    <x v="6"/>
    <x v="1"/>
  </r>
  <r>
    <x v="11"/>
    <x v="58"/>
    <n v="60"/>
    <x v="6"/>
    <x v="1"/>
  </r>
  <r>
    <x v="11"/>
    <x v="59"/>
    <n v="3.125"/>
    <x v="6"/>
    <x v="1"/>
  </r>
  <r>
    <x v="11"/>
    <x v="63"/>
    <n v="0"/>
    <x v="6"/>
    <x v="1"/>
  </r>
  <r>
    <x v="11"/>
    <x v="64"/>
    <n v="6.875"/>
    <x v="6"/>
    <x v="1"/>
  </r>
  <r>
    <x v="11"/>
    <x v="65"/>
    <n v="0"/>
    <x v="6"/>
    <x v="1"/>
  </r>
  <r>
    <x v="11"/>
    <x v="66"/>
    <n v="0"/>
    <x v="6"/>
    <x v="1"/>
  </r>
  <r>
    <x v="11"/>
    <x v="4"/>
    <n v="1.25"/>
    <x v="6"/>
    <x v="1"/>
  </r>
  <r>
    <x v="12"/>
    <x v="67"/>
    <n v="0"/>
    <x v="6"/>
    <x v="1"/>
  </r>
  <r>
    <x v="12"/>
    <x v="68"/>
    <n v="2.5"/>
    <x v="6"/>
    <x v="1"/>
  </r>
  <r>
    <x v="12"/>
    <x v="69"/>
    <n v="10"/>
    <x v="6"/>
    <x v="1"/>
  </r>
  <r>
    <x v="12"/>
    <x v="70"/>
    <n v="5.625"/>
    <x v="6"/>
    <x v="1"/>
  </r>
  <r>
    <x v="12"/>
    <x v="71"/>
    <n v="0"/>
    <x v="6"/>
    <x v="1"/>
  </r>
  <r>
    <x v="12"/>
    <x v="72"/>
    <n v="6.25"/>
    <x v="6"/>
    <x v="1"/>
  </r>
  <r>
    <x v="12"/>
    <x v="73"/>
    <n v="4.375"/>
    <x v="6"/>
    <x v="1"/>
  </r>
  <r>
    <x v="12"/>
    <x v="74"/>
    <n v="5"/>
    <x v="6"/>
    <x v="1"/>
  </r>
  <r>
    <x v="12"/>
    <x v="75"/>
    <n v="10"/>
    <x v="6"/>
    <x v="1"/>
  </r>
  <r>
    <x v="12"/>
    <x v="76"/>
    <n v="45"/>
    <x v="6"/>
    <x v="1"/>
  </r>
  <r>
    <x v="12"/>
    <x v="59"/>
    <n v="3.125"/>
    <x v="6"/>
    <x v="1"/>
  </r>
  <r>
    <x v="12"/>
    <x v="63"/>
    <n v="0"/>
    <x v="6"/>
    <x v="1"/>
  </r>
  <r>
    <x v="12"/>
    <x v="64"/>
    <n v="6.875"/>
    <x v="6"/>
    <x v="1"/>
  </r>
  <r>
    <x v="12"/>
    <x v="65"/>
    <n v="0"/>
    <x v="6"/>
    <x v="1"/>
  </r>
  <r>
    <x v="12"/>
    <x v="66"/>
    <n v="0"/>
    <x v="6"/>
    <x v="1"/>
  </r>
  <r>
    <x v="12"/>
    <x v="4"/>
    <n v="1.25"/>
    <x v="6"/>
    <x v="1"/>
  </r>
  <r>
    <x v="13"/>
    <x v="77"/>
    <n v="0"/>
    <x v="6"/>
    <x v="1"/>
  </r>
  <r>
    <x v="13"/>
    <x v="78"/>
    <n v="0"/>
    <x v="6"/>
    <x v="1"/>
  </r>
  <r>
    <x v="13"/>
    <x v="79"/>
    <n v="0"/>
    <x v="6"/>
    <x v="1"/>
  </r>
  <r>
    <x v="13"/>
    <x v="80"/>
    <n v="40"/>
    <x v="6"/>
    <x v="1"/>
  </r>
  <r>
    <x v="13"/>
    <x v="76"/>
    <n v="60"/>
    <x v="6"/>
    <x v="1"/>
  </r>
  <r>
    <x v="14"/>
    <x v="77"/>
    <n v="0"/>
    <x v="6"/>
    <x v="1"/>
  </r>
  <r>
    <x v="14"/>
    <x v="78"/>
    <n v="0"/>
    <x v="6"/>
    <x v="1"/>
  </r>
  <r>
    <x v="14"/>
    <x v="79"/>
    <n v="0"/>
    <x v="6"/>
    <x v="1"/>
  </r>
  <r>
    <x v="14"/>
    <x v="80"/>
    <n v="0"/>
    <x v="6"/>
    <x v="1"/>
  </r>
  <r>
    <x v="14"/>
    <x v="76"/>
    <n v="36.363636363636367"/>
    <x v="6"/>
    <x v="1"/>
  </r>
  <r>
    <x v="14"/>
    <x v="61"/>
    <n v="63.636363636363633"/>
    <x v="6"/>
    <x v="1"/>
  </r>
  <r>
    <x v="14"/>
    <x v="66"/>
    <n v="0"/>
    <x v="6"/>
    <x v="1"/>
  </r>
  <r>
    <x v="10"/>
    <x v="56"/>
    <n v="29.865771812080538"/>
    <x v="7"/>
    <x v="1"/>
  </r>
  <r>
    <x v="10"/>
    <x v="57"/>
    <n v="13.087248322147651"/>
    <x v="7"/>
    <x v="1"/>
  </r>
  <r>
    <x v="10"/>
    <x v="58"/>
    <n v="48.65771812080537"/>
    <x v="7"/>
    <x v="1"/>
  </r>
  <r>
    <x v="10"/>
    <x v="59"/>
    <n v="4.3624161073825505"/>
    <x v="7"/>
    <x v="1"/>
  </r>
  <r>
    <x v="10"/>
    <x v="60"/>
    <n v="0"/>
    <x v="7"/>
    <x v="1"/>
  </r>
  <r>
    <x v="10"/>
    <x v="61"/>
    <n v="4.026845637583893"/>
    <x v="7"/>
    <x v="1"/>
  </r>
  <r>
    <x v="10"/>
    <x v="62"/>
    <n v="0"/>
    <x v="7"/>
    <x v="1"/>
  </r>
  <r>
    <x v="11"/>
    <x v="56"/>
    <n v="29.19463087248322"/>
    <x v="7"/>
    <x v="1"/>
  </r>
  <r>
    <x v="11"/>
    <x v="57"/>
    <n v="12.080536912751677"/>
    <x v="7"/>
    <x v="1"/>
  </r>
  <r>
    <x v="11"/>
    <x v="58"/>
    <n v="47.986577181208055"/>
    <x v="7"/>
    <x v="1"/>
  </r>
  <r>
    <x v="11"/>
    <x v="59"/>
    <n v="3.6912751677852347"/>
    <x v="7"/>
    <x v="1"/>
  </r>
  <r>
    <x v="11"/>
    <x v="63"/>
    <n v="0"/>
    <x v="7"/>
    <x v="1"/>
  </r>
  <r>
    <x v="11"/>
    <x v="64"/>
    <n v="4.026845637583893"/>
    <x v="7"/>
    <x v="1"/>
  </r>
  <r>
    <x v="11"/>
    <x v="65"/>
    <n v="0"/>
    <x v="7"/>
    <x v="1"/>
  </r>
  <r>
    <x v="11"/>
    <x v="66"/>
    <n v="0"/>
    <x v="7"/>
    <x v="1"/>
  </r>
  <r>
    <x v="11"/>
    <x v="4"/>
    <n v="3.0201342281879193"/>
    <x v="7"/>
    <x v="1"/>
  </r>
  <r>
    <x v="12"/>
    <x v="67"/>
    <n v="0.33557046979865773"/>
    <x v="7"/>
    <x v="1"/>
  </r>
  <r>
    <x v="12"/>
    <x v="68"/>
    <n v="4.6979865771812079"/>
    <x v="7"/>
    <x v="1"/>
  </r>
  <r>
    <x v="12"/>
    <x v="69"/>
    <n v="22.818791946308725"/>
    <x v="7"/>
    <x v="1"/>
  </r>
  <r>
    <x v="12"/>
    <x v="70"/>
    <n v="1.3422818791946309"/>
    <x v="7"/>
    <x v="1"/>
  </r>
  <r>
    <x v="12"/>
    <x v="71"/>
    <n v="0"/>
    <x v="7"/>
    <x v="1"/>
  </r>
  <r>
    <x v="12"/>
    <x v="72"/>
    <n v="10.40268456375839"/>
    <x v="7"/>
    <x v="1"/>
  </r>
  <r>
    <x v="12"/>
    <x v="73"/>
    <n v="1.6778523489932886"/>
    <x v="7"/>
    <x v="1"/>
  </r>
  <r>
    <x v="12"/>
    <x v="74"/>
    <n v="4.3624161073825505"/>
    <x v="7"/>
    <x v="1"/>
  </r>
  <r>
    <x v="12"/>
    <x v="75"/>
    <n v="15.100671140939598"/>
    <x v="7"/>
    <x v="1"/>
  </r>
  <r>
    <x v="12"/>
    <x v="76"/>
    <n v="28.523489932885905"/>
    <x v="7"/>
    <x v="1"/>
  </r>
  <r>
    <x v="12"/>
    <x v="59"/>
    <n v="3.6912751677852347"/>
    <x v="7"/>
    <x v="1"/>
  </r>
  <r>
    <x v="12"/>
    <x v="63"/>
    <n v="0"/>
    <x v="7"/>
    <x v="1"/>
  </r>
  <r>
    <x v="12"/>
    <x v="64"/>
    <n v="4.026845637583893"/>
    <x v="7"/>
    <x v="1"/>
  </r>
  <r>
    <x v="12"/>
    <x v="65"/>
    <n v="0"/>
    <x v="7"/>
    <x v="1"/>
  </r>
  <r>
    <x v="12"/>
    <x v="66"/>
    <n v="0"/>
    <x v="7"/>
    <x v="1"/>
  </r>
  <r>
    <x v="12"/>
    <x v="4"/>
    <n v="3.0201342281879193"/>
    <x v="7"/>
    <x v="1"/>
  </r>
  <r>
    <x v="13"/>
    <x v="77"/>
    <n v="0"/>
    <x v="7"/>
    <x v="1"/>
  </r>
  <r>
    <x v="13"/>
    <x v="78"/>
    <n v="0"/>
    <x v="7"/>
    <x v="1"/>
  </r>
  <r>
    <x v="13"/>
    <x v="79"/>
    <n v="9.0909090909090917"/>
    <x v="7"/>
    <x v="1"/>
  </r>
  <r>
    <x v="13"/>
    <x v="80"/>
    <n v="9.0909090909090917"/>
    <x v="7"/>
    <x v="1"/>
  </r>
  <r>
    <x v="13"/>
    <x v="76"/>
    <n v="81.818181818181813"/>
    <x v="7"/>
    <x v="1"/>
  </r>
  <r>
    <x v="14"/>
    <x v="77"/>
    <n v="0"/>
    <x v="7"/>
    <x v="1"/>
  </r>
  <r>
    <x v="14"/>
    <x v="78"/>
    <n v="0"/>
    <x v="7"/>
    <x v="1"/>
  </r>
  <r>
    <x v="14"/>
    <x v="79"/>
    <n v="0"/>
    <x v="7"/>
    <x v="1"/>
  </r>
  <r>
    <x v="14"/>
    <x v="80"/>
    <n v="25"/>
    <x v="7"/>
    <x v="1"/>
  </r>
  <r>
    <x v="14"/>
    <x v="76"/>
    <n v="8.3333333333333339"/>
    <x v="7"/>
    <x v="1"/>
  </r>
  <r>
    <x v="14"/>
    <x v="61"/>
    <n v="66.666666666666671"/>
    <x v="7"/>
    <x v="1"/>
  </r>
  <r>
    <x v="14"/>
    <x v="66"/>
    <n v="0"/>
    <x v="7"/>
    <x v="1"/>
  </r>
  <r>
    <x v="10"/>
    <x v="56"/>
    <n v="23.443223443223442"/>
    <x v="8"/>
    <x v="1"/>
  </r>
  <r>
    <x v="10"/>
    <x v="57"/>
    <n v="13.91941391941392"/>
    <x v="8"/>
    <x v="1"/>
  </r>
  <r>
    <x v="10"/>
    <x v="58"/>
    <n v="60.439560439560438"/>
    <x v="8"/>
    <x v="1"/>
  </r>
  <r>
    <x v="10"/>
    <x v="59"/>
    <n v="0.36630036630036628"/>
    <x v="8"/>
    <x v="1"/>
  </r>
  <r>
    <x v="10"/>
    <x v="60"/>
    <n v="0"/>
    <x v="8"/>
    <x v="1"/>
  </r>
  <r>
    <x v="10"/>
    <x v="61"/>
    <n v="1.8315018315018314"/>
    <x v="8"/>
    <x v="1"/>
  </r>
  <r>
    <x v="10"/>
    <x v="62"/>
    <n v="0"/>
    <x v="8"/>
    <x v="1"/>
  </r>
  <r>
    <x v="11"/>
    <x v="56"/>
    <n v="23.443223443223442"/>
    <x v="8"/>
    <x v="1"/>
  </r>
  <r>
    <x v="11"/>
    <x v="57"/>
    <n v="12.454212454212454"/>
    <x v="8"/>
    <x v="1"/>
  </r>
  <r>
    <x v="11"/>
    <x v="58"/>
    <n v="59.706959706959708"/>
    <x v="8"/>
    <x v="1"/>
  </r>
  <r>
    <x v="11"/>
    <x v="59"/>
    <n v="0.36630036630036628"/>
    <x v="8"/>
    <x v="1"/>
  </r>
  <r>
    <x v="11"/>
    <x v="63"/>
    <n v="0"/>
    <x v="8"/>
    <x v="1"/>
  </r>
  <r>
    <x v="11"/>
    <x v="64"/>
    <n v="1.8315018315018314"/>
    <x v="8"/>
    <x v="1"/>
  </r>
  <r>
    <x v="11"/>
    <x v="65"/>
    <n v="0"/>
    <x v="8"/>
    <x v="1"/>
  </r>
  <r>
    <x v="11"/>
    <x v="66"/>
    <n v="0"/>
    <x v="8"/>
    <x v="1"/>
  </r>
  <r>
    <x v="11"/>
    <x v="4"/>
    <n v="2.197802197802198"/>
    <x v="8"/>
    <x v="1"/>
  </r>
  <r>
    <x v="12"/>
    <x v="67"/>
    <n v="0"/>
    <x v="8"/>
    <x v="1"/>
  </r>
  <r>
    <x v="12"/>
    <x v="68"/>
    <n v="6.9597069597069599"/>
    <x v="8"/>
    <x v="1"/>
  </r>
  <r>
    <x v="12"/>
    <x v="69"/>
    <n v="13.553113553113553"/>
    <x v="8"/>
    <x v="1"/>
  </r>
  <r>
    <x v="12"/>
    <x v="70"/>
    <n v="2.9304029304029302"/>
    <x v="8"/>
    <x v="1"/>
  </r>
  <r>
    <x v="12"/>
    <x v="71"/>
    <n v="0.73260073260073255"/>
    <x v="8"/>
    <x v="1"/>
  </r>
  <r>
    <x v="12"/>
    <x v="72"/>
    <n v="9.1575091575091569"/>
    <x v="8"/>
    <x v="1"/>
  </r>
  <r>
    <x v="12"/>
    <x v="73"/>
    <n v="2.5641025641025643"/>
    <x v="8"/>
    <x v="1"/>
  </r>
  <r>
    <x v="12"/>
    <x v="74"/>
    <n v="5.4945054945054945"/>
    <x v="8"/>
    <x v="1"/>
  </r>
  <r>
    <x v="12"/>
    <x v="75"/>
    <n v="13.186813186813186"/>
    <x v="8"/>
    <x v="1"/>
  </r>
  <r>
    <x v="12"/>
    <x v="76"/>
    <n v="41.025641025641029"/>
    <x v="8"/>
    <x v="1"/>
  </r>
  <r>
    <x v="12"/>
    <x v="59"/>
    <n v="0.36630036630036628"/>
    <x v="8"/>
    <x v="1"/>
  </r>
  <r>
    <x v="12"/>
    <x v="63"/>
    <n v="0"/>
    <x v="8"/>
    <x v="1"/>
  </r>
  <r>
    <x v="12"/>
    <x v="64"/>
    <n v="1.8315018315018314"/>
    <x v="8"/>
    <x v="1"/>
  </r>
  <r>
    <x v="12"/>
    <x v="65"/>
    <n v="0"/>
    <x v="8"/>
    <x v="1"/>
  </r>
  <r>
    <x v="12"/>
    <x v="66"/>
    <n v="0"/>
    <x v="8"/>
    <x v="1"/>
  </r>
  <r>
    <x v="12"/>
    <x v="4"/>
    <n v="2.197802197802198"/>
    <x v="8"/>
    <x v="1"/>
  </r>
  <r>
    <x v="13"/>
    <x v="77"/>
    <n v="0"/>
    <x v="8"/>
    <x v="1"/>
  </r>
  <r>
    <x v="13"/>
    <x v="78"/>
    <n v="0"/>
    <x v="8"/>
    <x v="1"/>
  </r>
  <r>
    <x v="13"/>
    <x v="79"/>
    <n v="0"/>
    <x v="8"/>
    <x v="1"/>
  </r>
  <r>
    <x v="13"/>
    <x v="80"/>
    <n v="100"/>
    <x v="8"/>
    <x v="1"/>
  </r>
  <r>
    <x v="13"/>
    <x v="76"/>
    <n v="0"/>
    <x v="8"/>
    <x v="1"/>
  </r>
  <r>
    <x v="14"/>
    <x v="77"/>
    <n v="0"/>
    <x v="8"/>
    <x v="1"/>
  </r>
  <r>
    <x v="14"/>
    <x v="78"/>
    <n v="0"/>
    <x v="8"/>
    <x v="1"/>
  </r>
  <r>
    <x v="14"/>
    <x v="79"/>
    <n v="0"/>
    <x v="8"/>
    <x v="1"/>
  </r>
  <r>
    <x v="14"/>
    <x v="80"/>
    <n v="0"/>
    <x v="8"/>
    <x v="1"/>
  </r>
  <r>
    <x v="14"/>
    <x v="76"/>
    <n v="0"/>
    <x v="8"/>
    <x v="1"/>
  </r>
  <r>
    <x v="14"/>
    <x v="61"/>
    <n v="100"/>
    <x v="8"/>
    <x v="1"/>
  </r>
  <r>
    <x v="14"/>
    <x v="66"/>
    <n v="0"/>
    <x v="8"/>
    <x v="1"/>
  </r>
  <r>
    <x v="10"/>
    <x v="56"/>
    <n v="35.174418604651166"/>
    <x v="9"/>
    <x v="1"/>
  </r>
  <r>
    <x v="10"/>
    <x v="57"/>
    <n v="16.86046511627907"/>
    <x v="9"/>
    <x v="1"/>
  </r>
  <r>
    <x v="10"/>
    <x v="58"/>
    <n v="38.081395348837212"/>
    <x v="9"/>
    <x v="1"/>
  </r>
  <r>
    <x v="10"/>
    <x v="59"/>
    <n v="2.9069767441860463"/>
    <x v="9"/>
    <x v="1"/>
  </r>
  <r>
    <x v="10"/>
    <x v="60"/>
    <n v="0.58139534883720934"/>
    <x v="9"/>
    <x v="1"/>
  </r>
  <r>
    <x v="10"/>
    <x v="61"/>
    <n v="6.3953488372093021"/>
    <x v="9"/>
    <x v="1"/>
  </r>
  <r>
    <x v="10"/>
    <x v="62"/>
    <n v="0"/>
    <x v="9"/>
    <x v="1"/>
  </r>
  <r>
    <x v="11"/>
    <x v="56"/>
    <n v="35.174418604651166"/>
    <x v="9"/>
    <x v="1"/>
  </r>
  <r>
    <x v="11"/>
    <x v="57"/>
    <n v="16.86046511627907"/>
    <x v="9"/>
    <x v="1"/>
  </r>
  <r>
    <x v="11"/>
    <x v="58"/>
    <n v="37.790697674418603"/>
    <x v="9"/>
    <x v="1"/>
  </r>
  <r>
    <x v="11"/>
    <x v="59"/>
    <n v="2.9069767441860463"/>
    <x v="9"/>
    <x v="1"/>
  </r>
  <r>
    <x v="11"/>
    <x v="63"/>
    <n v="0.58139534883720934"/>
    <x v="9"/>
    <x v="1"/>
  </r>
  <r>
    <x v="11"/>
    <x v="64"/>
    <n v="6.3953488372093021"/>
    <x v="9"/>
    <x v="1"/>
  </r>
  <r>
    <x v="11"/>
    <x v="65"/>
    <n v="0"/>
    <x v="9"/>
    <x v="1"/>
  </r>
  <r>
    <x v="11"/>
    <x v="66"/>
    <n v="0"/>
    <x v="9"/>
    <x v="1"/>
  </r>
  <r>
    <x v="11"/>
    <x v="4"/>
    <n v="0.29069767441860467"/>
    <x v="9"/>
    <x v="1"/>
  </r>
  <r>
    <x v="12"/>
    <x v="67"/>
    <n v="0"/>
    <x v="9"/>
    <x v="1"/>
  </r>
  <r>
    <x v="12"/>
    <x v="68"/>
    <n v="2.6162790697674421"/>
    <x v="9"/>
    <x v="1"/>
  </r>
  <r>
    <x v="12"/>
    <x v="69"/>
    <n v="30.523255813953487"/>
    <x v="9"/>
    <x v="1"/>
  </r>
  <r>
    <x v="12"/>
    <x v="70"/>
    <n v="2.0348837209302326"/>
    <x v="9"/>
    <x v="1"/>
  </r>
  <r>
    <x v="12"/>
    <x v="71"/>
    <n v="0"/>
    <x v="9"/>
    <x v="1"/>
  </r>
  <r>
    <x v="12"/>
    <x v="72"/>
    <n v="11.918604651162791"/>
    <x v="9"/>
    <x v="1"/>
  </r>
  <r>
    <x v="12"/>
    <x v="73"/>
    <n v="4.941860465116279"/>
    <x v="9"/>
    <x v="1"/>
  </r>
  <r>
    <x v="12"/>
    <x v="74"/>
    <n v="2.0348837209302326"/>
    <x v="9"/>
    <x v="1"/>
  </r>
  <r>
    <x v="12"/>
    <x v="75"/>
    <n v="9.8837209302325579"/>
    <x v="9"/>
    <x v="1"/>
  </r>
  <r>
    <x v="12"/>
    <x v="76"/>
    <n v="25.872093023255815"/>
    <x v="9"/>
    <x v="1"/>
  </r>
  <r>
    <x v="12"/>
    <x v="59"/>
    <n v="2.9069767441860463"/>
    <x v="9"/>
    <x v="1"/>
  </r>
  <r>
    <x v="12"/>
    <x v="63"/>
    <n v="0.58139534883720934"/>
    <x v="9"/>
    <x v="1"/>
  </r>
  <r>
    <x v="12"/>
    <x v="64"/>
    <n v="6.3953488372093021"/>
    <x v="9"/>
    <x v="1"/>
  </r>
  <r>
    <x v="12"/>
    <x v="65"/>
    <n v="0"/>
    <x v="9"/>
    <x v="1"/>
  </r>
  <r>
    <x v="12"/>
    <x v="66"/>
    <n v="0"/>
    <x v="9"/>
    <x v="1"/>
  </r>
  <r>
    <x v="12"/>
    <x v="4"/>
    <n v="0.29069767441860467"/>
    <x v="9"/>
    <x v="1"/>
  </r>
  <r>
    <x v="13"/>
    <x v="77"/>
    <n v="0"/>
    <x v="9"/>
    <x v="1"/>
  </r>
  <r>
    <x v="13"/>
    <x v="78"/>
    <n v="0"/>
    <x v="9"/>
    <x v="1"/>
  </r>
  <r>
    <x v="13"/>
    <x v="79"/>
    <n v="0"/>
    <x v="9"/>
    <x v="1"/>
  </r>
  <r>
    <x v="13"/>
    <x v="80"/>
    <n v="20"/>
    <x v="9"/>
    <x v="1"/>
  </r>
  <r>
    <x v="13"/>
    <x v="76"/>
    <n v="80"/>
    <x v="9"/>
    <x v="1"/>
  </r>
  <r>
    <x v="14"/>
    <x v="77"/>
    <n v="0"/>
    <x v="9"/>
    <x v="1"/>
  </r>
  <r>
    <x v="14"/>
    <x v="78"/>
    <n v="0"/>
    <x v="9"/>
    <x v="1"/>
  </r>
  <r>
    <x v="14"/>
    <x v="79"/>
    <n v="0"/>
    <x v="9"/>
    <x v="1"/>
  </r>
  <r>
    <x v="14"/>
    <x v="80"/>
    <n v="13.636363636363637"/>
    <x v="9"/>
    <x v="1"/>
  </r>
  <r>
    <x v="14"/>
    <x v="76"/>
    <n v="27.272727272727273"/>
    <x v="9"/>
    <x v="1"/>
  </r>
  <r>
    <x v="14"/>
    <x v="61"/>
    <n v="59.090909090909093"/>
    <x v="9"/>
    <x v="1"/>
  </r>
  <r>
    <x v="14"/>
    <x v="66"/>
    <n v="0"/>
    <x v="9"/>
    <x v="1"/>
  </r>
  <r>
    <x v="10"/>
    <x v="56"/>
    <n v="61.133603238866399"/>
    <x v="10"/>
    <x v="1"/>
  </r>
  <r>
    <x v="10"/>
    <x v="57"/>
    <n v="6.4777327935222671"/>
    <x v="10"/>
    <x v="1"/>
  </r>
  <r>
    <x v="10"/>
    <x v="58"/>
    <n v="16.194331983805668"/>
    <x v="10"/>
    <x v="1"/>
  </r>
  <r>
    <x v="10"/>
    <x v="59"/>
    <n v="12.145748987854251"/>
    <x v="10"/>
    <x v="1"/>
  </r>
  <r>
    <x v="10"/>
    <x v="60"/>
    <n v="0.40485829959514169"/>
    <x v="10"/>
    <x v="1"/>
  </r>
  <r>
    <x v="10"/>
    <x v="61"/>
    <n v="3.6437246963562755"/>
    <x v="10"/>
    <x v="1"/>
  </r>
  <r>
    <x v="10"/>
    <x v="62"/>
    <n v="0"/>
    <x v="10"/>
    <x v="1"/>
  </r>
  <r>
    <x v="11"/>
    <x v="56"/>
    <n v="61.133603238866399"/>
    <x v="10"/>
    <x v="1"/>
  </r>
  <r>
    <x v="11"/>
    <x v="57"/>
    <n v="6.4777327935222671"/>
    <x v="10"/>
    <x v="1"/>
  </r>
  <r>
    <x v="11"/>
    <x v="58"/>
    <n v="16.194331983805668"/>
    <x v="10"/>
    <x v="1"/>
  </r>
  <r>
    <x v="11"/>
    <x v="59"/>
    <n v="12.145748987854251"/>
    <x v="10"/>
    <x v="1"/>
  </r>
  <r>
    <x v="11"/>
    <x v="63"/>
    <n v="0.40485829959514169"/>
    <x v="10"/>
    <x v="1"/>
  </r>
  <r>
    <x v="11"/>
    <x v="64"/>
    <n v="3.6437246963562755"/>
    <x v="10"/>
    <x v="1"/>
  </r>
  <r>
    <x v="11"/>
    <x v="65"/>
    <n v="0"/>
    <x v="10"/>
    <x v="1"/>
  </r>
  <r>
    <x v="11"/>
    <x v="66"/>
    <n v="0"/>
    <x v="10"/>
    <x v="1"/>
  </r>
  <r>
    <x v="11"/>
    <x v="4"/>
    <n v="0"/>
    <x v="10"/>
    <x v="1"/>
  </r>
  <r>
    <x v="12"/>
    <x v="67"/>
    <n v="1.214574898785425"/>
    <x v="10"/>
    <x v="1"/>
  </r>
  <r>
    <x v="12"/>
    <x v="68"/>
    <n v="6.0728744939271255"/>
    <x v="10"/>
    <x v="1"/>
  </r>
  <r>
    <x v="12"/>
    <x v="69"/>
    <n v="48.582995951417004"/>
    <x v="10"/>
    <x v="1"/>
  </r>
  <r>
    <x v="12"/>
    <x v="70"/>
    <n v="5.2631578947368425"/>
    <x v="10"/>
    <x v="1"/>
  </r>
  <r>
    <x v="12"/>
    <x v="71"/>
    <n v="0"/>
    <x v="10"/>
    <x v="1"/>
  </r>
  <r>
    <x v="12"/>
    <x v="72"/>
    <n v="3.6437246963562755"/>
    <x v="10"/>
    <x v="1"/>
  </r>
  <r>
    <x v="12"/>
    <x v="73"/>
    <n v="2.834008097165992"/>
    <x v="10"/>
    <x v="1"/>
  </r>
  <r>
    <x v="12"/>
    <x v="74"/>
    <n v="0.80971659919028338"/>
    <x v="10"/>
    <x v="1"/>
  </r>
  <r>
    <x v="12"/>
    <x v="75"/>
    <n v="1.6194331983805668"/>
    <x v="10"/>
    <x v="1"/>
  </r>
  <r>
    <x v="12"/>
    <x v="76"/>
    <n v="13.765182186234817"/>
    <x v="10"/>
    <x v="1"/>
  </r>
  <r>
    <x v="12"/>
    <x v="59"/>
    <n v="12.145748987854251"/>
    <x v="10"/>
    <x v="1"/>
  </r>
  <r>
    <x v="12"/>
    <x v="63"/>
    <n v="0.40485829959514169"/>
    <x v="10"/>
    <x v="1"/>
  </r>
  <r>
    <x v="12"/>
    <x v="64"/>
    <n v="3.6437246963562755"/>
    <x v="10"/>
    <x v="1"/>
  </r>
  <r>
    <x v="12"/>
    <x v="65"/>
    <n v="0"/>
    <x v="10"/>
    <x v="1"/>
  </r>
  <r>
    <x v="12"/>
    <x v="66"/>
    <n v="0"/>
    <x v="10"/>
    <x v="1"/>
  </r>
  <r>
    <x v="12"/>
    <x v="4"/>
    <n v="0"/>
    <x v="10"/>
    <x v="1"/>
  </r>
  <r>
    <x v="13"/>
    <x v="77"/>
    <n v="0"/>
    <x v="10"/>
    <x v="1"/>
  </r>
  <r>
    <x v="13"/>
    <x v="78"/>
    <n v="0"/>
    <x v="10"/>
    <x v="1"/>
  </r>
  <r>
    <x v="13"/>
    <x v="79"/>
    <n v="6.666666666666667"/>
    <x v="10"/>
    <x v="1"/>
  </r>
  <r>
    <x v="13"/>
    <x v="80"/>
    <n v="40"/>
    <x v="10"/>
    <x v="1"/>
  </r>
  <r>
    <x v="13"/>
    <x v="76"/>
    <n v="53.333333333333336"/>
    <x v="10"/>
    <x v="1"/>
  </r>
  <r>
    <x v="14"/>
    <x v="77"/>
    <n v="0"/>
    <x v="10"/>
    <x v="1"/>
  </r>
  <r>
    <x v="14"/>
    <x v="78"/>
    <n v="0"/>
    <x v="10"/>
    <x v="1"/>
  </r>
  <r>
    <x v="14"/>
    <x v="79"/>
    <n v="0"/>
    <x v="10"/>
    <x v="1"/>
  </r>
  <r>
    <x v="14"/>
    <x v="80"/>
    <n v="33.333333333333336"/>
    <x v="10"/>
    <x v="1"/>
  </r>
  <r>
    <x v="14"/>
    <x v="76"/>
    <n v="0"/>
    <x v="10"/>
    <x v="1"/>
  </r>
  <r>
    <x v="14"/>
    <x v="61"/>
    <n v="66.666666666666671"/>
    <x v="10"/>
    <x v="1"/>
  </r>
  <r>
    <x v="14"/>
    <x v="66"/>
    <n v="0"/>
    <x v="10"/>
    <x v="1"/>
  </r>
  <r>
    <x v="10"/>
    <x v="56"/>
    <n v="69.629629629629633"/>
    <x v="11"/>
    <x v="1"/>
  </r>
  <r>
    <x v="10"/>
    <x v="57"/>
    <n v="5.9259259259259256"/>
    <x v="11"/>
    <x v="1"/>
  </r>
  <r>
    <x v="10"/>
    <x v="58"/>
    <n v="3.3333333333333335"/>
    <x v="11"/>
    <x v="1"/>
  </r>
  <r>
    <x v="10"/>
    <x v="59"/>
    <n v="8.518518518518519"/>
    <x v="11"/>
    <x v="1"/>
  </r>
  <r>
    <x v="10"/>
    <x v="60"/>
    <n v="0.37037037037037035"/>
    <x v="11"/>
    <x v="1"/>
  </r>
  <r>
    <x v="10"/>
    <x v="61"/>
    <n v="12.222222222222221"/>
    <x v="11"/>
    <x v="1"/>
  </r>
  <r>
    <x v="10"/>
    <x v="62"/>
    <n v="0"/>
    <x v="11"/>
    <x v="1"/>
  </r>
  <r>
    <x v="11"/>
    <x v="56"/>
    <n v="69.629629629629633"/>
    <x v="11"/>
    <x v="1"/>
  </r>
  <r>
    <x v="11"/>
    <x v="57"/>
    <n v="5.9259259259259256"/>
    <x v="11"/>
    <x v="1"/>
  </r>
  <r>
    <x v="11"/>
    <x v="58"/>
    <n v="3.3333333333333335"/>
    <x v="11"/>
    <x v="1"/>
  </r>
  <r>
    <x v="11"/>
    <x v="59"/>
    <n v="7.7777777777777777"/>
    <x v="11"/>
    <x v="1"/>
  </r>
  <r>
    <x v="11"/>
    <x v="63"/>
    <n v="0.37037037037037035"/>
    <x v="11"/>
    <x v="1"/>
  </r>
  <r>
    <x v="11"/>
    <x v="64"/>
    <n v="12.222222222222221"/>
    <x v="11"/>
    <x v="1"/>
  </r>
  <r>
    <x v="11"/>
    <x v="65"/>
    <n v="0"/>
    <x v="11"/>
    <x v="1"/>
  </r>
  <r>
    <x v="11"/>
    <x v="66"/>
    <n v="0"/>
    <x v="11"/>
    <x v="1"/>
  </r>
  <r>
    <x v="11"/>
    <x v="4"/>
    <n v="0.7407407407407407"/>
    <x v="11"/>
    <x v="1"/>
  </r>
  <r>
    <x v="12"/>
    <x v="67"/>
    <n v="0.7407407407407407"/>
    <x v="11"/>
    <x v="1"/>
  </r>
  <r>
    <x v="12"/>
    <x v="68"/>
    <n v="6.2962962962962967"/>
    <x v="11"/>
    <x v="1"/>
  </r>
  <r>
    <x v="12"/>
    <x v="69"/>
    <n v="53.333333333333336"/>
    <x v="11"/>
    <x v="1"/>
  </r>
  <r>
    <x v="12"/>
    <x v="70"/>
    <n v="9.2592592592592595"/>
    <x v="11"/>
    <x v="1"/>
  </r>
  <r>
    <x v="12"/>
    <x v="71"/>
    <n v="0"/>
    <x v="11"/>
    <x v="1"/>
  </r>
  <r>
    <x v="12"/>
    <x v="72"/>
    <n v="2.5925925925925926"/>
    <x v="11"/>
    <x v="1"/>
  </r>
  <r>
    <x v="12"/>
    <x v="73"/>
    <n v="3.3333333333333335"/>
    <x v="11"/>
    <x v="1"/>
  </r>
  <r>
    <x v="12"/>
    <x v="74"/>
    <n v="1.1111111111111112"/>
    <x v="11"/>
    <x v="1"/>
  </r>
  <r>
    <x v="12"/>
    <x v="75"/>
    <n v="0.37037037037037035"/>
    <x v="11"/>
    <x v="1"/>
  </r>
  <r>
    <x v="12"/>
    <x v="76"/>
    <n v="1.8518518518518519"/>
    <x v="11"/>
    <x v="1"/>
  </r>
  <r>
    <x v="12"/>
    <x v="59"/>
    <n v="7.7777777777777777"/>
    <x v="11"/>
    <x v="1"/>
  </r>
  <r>
    <x v="12"/>
    <x v="63"/>
    <n v="0.37037037037037035"/>
    <x v="11"/>
    <x v="1"/>
  </r>
  <r>
    <x v="12"/>
    <x v="64"/>
    <n v="12.222222222222221"/>
    <x v="11"/>
    <x v="1"/>
  </r>
  <r>
    <x v="12"/>
    <x v="65"/>
    <n v="0"/>
    <x v="11"/>
    <x v="1"/>
  </r>
  <r>
    <x v="12"/>
    <x v="66"/>
    <n v="0"/>
    <x v="11"/>
    <x v="1"/>
  </r>
  <r>
    <x v="12"/>
    <x v="4"/>
    <n v="0.7407407407407407"/>
    <x v="11"/>
    <x v="1"/>
  </r>
  <r>
    <x v="13"/>
    <x v="77"/>
    <n v="0"/>
    <x v="11"/>
    <x v="1"/>
  </r>
  <r>
    <x v="13"/>
    <x v="78"/>
    <n v="0"/>
    <x v="11"/>
    <x v="1"/>
  </r>
  <r>
    <x v="13"/>
    <x v="79"/>
    <n v="9.5238095238095237"/>
    <x v="11"/>
    <x v="1"/>
  </r>
  <r>
    <x v="13"/>
    <x v="80"/>
    <n v="28.571428571428573"/>
    <x v="11"/>
    <x v="1"/>
  </r>
  <r>
    <x v="13"/>
    <x v="76"/>
    <n v="61.904761904761905"/>
    <x v="11"/>
    <x v="1"/>
  </r>
  <r>
    <x v="14"/>
    <x v="77"/>
    <n v="0"/>
    <x v="11"/>
    <x v="1"/>
  </r>
  <r>
    <x v="14"/>
    <x v="78"/>
    <n v="6.0606060606060606"/>
    <x v="11"/>
    <x v="1"/>
  </r>
  <r>
    <x v="14"/>
    <x v="79"/>
    <n v="3.0303030303030303"/>
    <x v="11"/>
    <x v="1"/>
  </r>
  <r>
    <x v="14"/>
    <x v="80"/>
    <n v="15.151515151515152"/>
    <x v="11"/>
    <x v="1"/>
  </r>
  <r>
    <x v="14"/>
    <x v="76"/>
    <n v="30.303030303030305"/>
    <x v="11"/>
    <x v="1"/>
  </r>
  <r>
    <x v="14"/>
    <x v="61"/>
    <n v="45.454545454545453"/>
    <x v="11"/>
    <x v="1"/>
  </r>
  <r>
    <x v="14"/>
    <x v="66"/>
    <n v="0"/>
    <x v="11"/>
    <x v="1"/>
  </r>
  <r>
    <x v="10"/>
    <x v="56"/>
    <n v="59.523809523809526"/>
    <x v="12"/>
    <x v="1"/>
  </r>
  <r>
    <x v="10"/>
    <x v="57"/>
    <n v="11.564625850340136"/>
    <x v="12"/>
    <x v="1"/>
  </r>
  <r>
    <x v="10"/>
    <x v="58"/>
    <n v="8.8435374149659864"/>
    <x v="12"/>
    <x v="1"/>
  </r>
  <r>
    <x v="10"/>
    <x v="59"/>
    <n v="6.8027210884353737"/>
    <x v="12"/>
    <x v="1"/>
  </r>
  <r>
    <x v="10"/>
    <x v="60"/>
    <n v="0"/>
    <x v="12"/>
    <x v="1"/>
  </r>
  <r>
    <x v="10"/>
    <x v="61"/>
    <n v="12.92517006802721"/>
    <x v="12"/>
    <x v="1"/>
  </r>
  <r>
    <x v="10"/>
    <x v="62"/>
    <n v="0.3401360544217687"/>
    <x v="12"/>
    <x v="1"/>
  </r>
  <r>
    <x v="11"/>
    <x v="56"/>
    <n v="59.183673469387756"/>
    <x v="12"/>
    <x v="1"/>
  </r>
  <r>
    <x v="11"/>
    <x v="57"/>
    <n v="11.224489795918368"/>
    <x v="12"/>
    <x v="1"/>
  </r>
  <r>
    <x v="11"/>
    <x v="58"/>
    <n v="8.5034013605442169"/>
    <x v="12"/>
    <x v="1"/>
  </r>
  <r>
    <x v="11"/>
    <x v="59"/>
    <n v="6.1224489795918364"/>
    <x v="12"/>
    <x v="1"/>
  </r>
  <r>
    <x v="11"/>
    <x v="63"/>
    <n v="0"/>
    <x v="12"/>
    <x v="1"/>
  </r>
  <r>
    <x v="11"/>
    <x v="64"/>
    <n v="12.92517006802721"/>
    <x v="12"/>
    <x v="1"/>
  </r>
  <r>
    <x v="11"/>
    <x v="65"/>
    <n v="0.3401360544217687"/>
    <x v="12"/>
    <x v="1"/>
  </r>
  <r>
    <x v="11"/>
    <x v="66"/>
    <n v="0"/>
    <x v="12"/>
    <x v="1"/>
  </r>
  <r>
    <x v="11"/>
    <x v="4"/>
    <n v="1.7006802721088434"/>
    <x v="12"/>
    <x v="1"/>
  </r>
  <r>
    <x v="12"/>
    <x v="67"/>
    <n v="1.3605442176870748"/>
    <x v="12"/>
    <x v="1"/>
  </r>
  <r>
    <x v="12"/>
    <x v="68"/>
    <n v="7.1428571428571432"/>
    <x v="12"/>
    <x v="1"/>
  </r>
  <r>
    <x v="12"/>
    <x v="69"/>
    <n v="46.598639455782312"/>
    <x v="12"/>
    <x v="1"/>
  </r>
  <r>
    <x v="12"/>
    <x v="70"/>
    <n v="4.0816326530612246"/>
    <x v="12"/>
    <x v="1"/>
  </r>
  <r>
    <x v="12"/>
    <x v="71"/>
    <n v="0"/>
    <x v="12"/>
    <x v="1"/>
  </r>
  <r>
    <x v="12"/>
    <x v="72"/>
    <n v="6.1224489795918364"/>
    <x v="12"/>
    <x v="1"/>
  </r>
  <r>
    <x v="12"/>
    <x v="73"/>
    <n v="5.1020408163265305"/>
    <x v="12"/>
    <x v="1"/>
  </r>
  <r>
    <x v="12"/>
    <x v="74"/>
    <n v="0.3401360544217687"/>
    <x v="12"/>
    <x v="1"/>
  </r>
  <r>
    <x v="12"/>
    <x v="75"/>
    <n v="1.7006802721088434"/>
    <x v="12"/>
    <x v="1"/>
  </r>
  <r>
    <x v="12"/>
    <x v="76"/>
    <n v="6.4625850340136051"/>
    <x v="12"/>
    <x v="1"/>
  </r>
  <r>
    <x v="12"/>
    <x v="59"/>
    <n v="6.1224489795918364"/>
    <x v="12"/>
    <x v="1"/>
  </r>
  <r>
    <x v="12"/>
    <x v="63"/>
    <n v="0"/>
    <x v="12"/>
    <x v="1"/>
  </r>
  <r>
    <x v="12"/>
    <x v="64"/>
    <n v="12.92517006802721"/>
    <x v="12"/>
    <x v="1"/>
  </r>
  <r>
    <x v="12"/>
    <x v="65"/>
    <n v="0.3401360544217687"/>
    <x v="12"/>
    <x v="1"/>
  </r>
  <r>
    <x v="12"/>
    <x v="66"/>
    <n v="0"/>
    <x v="12"/>
    <x v="1"/>
  </r>
  <r>
    <x v="12"/>
    <x v="4"/>
    <n v="1.7006802721088434"/>
    <x v="12"/>
    <x v="1"/>
  </r>
  <r>
    <x v="13"/>
    <x v="77"/>
    <n v="0"/>
    <x v="12"/>
    <x v="1"/>
  </r>
  <r>
    <x v="13"/>
    <x v="78"/>
    <n v="0"/>
    <x v="12"/>
    <x v="1"/>
  </r>
  <r>
    <x v="13"/>
    <x v="79"/>
    <n v="11.111111111111111"/>
    <x v="12"/>
    <x v="1"/>
  </r>
  <r>
    <x v="13"/>
    <x v="80"/>
    <n v="33.333333333333336"/>
    <x v="12"/>
    <x v="1"/>
  </r>
  <r>
    <x v="13"/>
    <x v="76"/>
    <n v="55.555555555555557"/>
    <x v="12"/>
    <x v="1"/>
  </r>
  <r>
    <x v="14"/>
    <x v="77"/>
    <n v="2.6315789473684212"/>
    <x v="12"/>
    <x v="1"/>
  </r>
  <r>
    <x v="14"/>
    <x v="78"/>
    <n v="2.6315789473684212"/>
    <x v="12"/>
    <x v="1"/>
  </r>
  <r>
    <x v="14"/>
    <x v="79"/>
    <n v="0"/>
    <x v="12"/>
    <x v="1"/>
  </r>
  <r>
    <x v="14"/>
    <x v="80"/>
    <n v="21.05263157894737"/>
    <x v="12"/>
    <x v="1"/>
  </r>
  <r>
    <x v="14"/>
    <x v="76"/>
    <n v="18.421052631578949"/>
    <x v="12"/>
    <x v="1"/>
  </r>
  <r>
    <x v="14"/>
    <x v="61"/>
    <n v="0"/>
    <x v="12"/>
    <x v="1"/>
  </r>
  <r>
    <x v="14"/>
    <x v="66"/>
    <n v="0"/>
    <x v="12"/>
    <x v="1"/>
  </r>
  <r>
    <x v="10"/>
    <x v="56"/>
    <n v="51.92307692307692"/>
    <x v="13"/>
    <x v="1"/>
  </r>
  <r>
    <x v="10"/>
    <x v="57"/>
    <n v="14.743589743589743"/>
    <x v="13"/>
    <x v="1"/>
  </r>
  <r>
    <x v="10"/>
    <x v="58"/>
    <n v="18.589743589743591"/>
    <x v="13"/>
    <x v="1"/>
  </r>
  <r>
    <x v="10"/>
    <x v="59"/>
    <n v="2.5641025641025643"/>
    <x v="13"/>
    <x v="1"/>
  </r>
  <r>
    <x v="10"/>
    <x v="60"/>
    <n v="1.2820512820512822"/>
    <x v="13"/>
    <x v="1"/>
  </r>
  <r>
    <x v="10"/>
    <x v="61"/>
    <n v="10.897435897435898"/>
    <x v="13"/>
    <x v="1"/>
  </r>
  <r>
    <x v="10"/>
    <x v="62"/>
    <n v="0"/>
    <x v="13"/>
    <x v="1"/>
  </r>
  <r>
    <x v="11"/>
    <x v="56"/>
    <n v="51.92307692307692"/>
    <x v="13"/>
    <x v="1"/>
  </r>
  <r>
    <x v="11"/>
    <x v="57"/>
    <n v="14.743589743589743"/>
    <x v="13"/>
    <x v="1"/>
  </r>
  <r>
    <x v="11"/>
    <x v="58"/>
    <n v="18.589743589743591"/>
    <x v="13"/>
    <x v="1"/>
  </r>
  <r>
    <x v="11"/>
    <x v="59"/>
    <n v="2.5641025641025643"/>
    <x v="13"/>
    <x v="1"/>
  </r>
  <r>
    <x v="11"/>
    <x v="63"/>
    <n v="1.2820512820512822"/>
    <x v="13"/>
    <x v="1"/>
  </r>
  <r>
    <x v="11"/>
    <x v="64"/>
    <n v="10.897435897435898"/>
    <x v="13"/>
    <x v="1"/>
  </r>
  <r>
    <x v="11"/>
    <x v="65"/>
    <n v="0"/>
    <x v="13"/>
    <x v="1"/>
  </r>
  <r>
    <x v="11"/>
    <x v="66"/>
    <n v="0"/>
    <x v="13"/>
    <x v="1"/>
  </r>
  <r>
    <x v="11"/>
    <x v="4"/>
    <n v="0"/>
    <x v="13"/>
    <x v="1"/>
  </r>
  <r>
    <x v="12"/>
    <x v="67"/>
    <n v="0.64102564102564108"/>
    <x v="13"/>
    <x v="1"/>
  </r>
  <r>
    <x v="12"/>
    <x v="68"/>
    <n v="5.1282051282051286"/>
    <x v="13"/>
    <x v="1"/>
  </r>
  <r>
    <x v="12"/>
    <x v="69"/>
    <n v="39.102564102564102"/>
    <x v="13"/>
    <x v="1"/>
  </r>
  <r>
    <x v="12"/>
    <x v="70"/>
    <n v="7.0512820512820511"/>
    <x v="13"/>
    <x v="1"/>
  </r>
  <r>
    <x v="12"/>
    <x v="71"/>
    <n v="0.64102564102564108"/>
    <x v="13"/>
    <x v="1"/>
  </r>
  <r>
    <x v="12"/>
    <x v="72"/>
    <n v="7.6923076923076925"/>
    <x v="13"/>
    <x v="1"/>
  </r>
  <r>
    <x v="12"/>
    <x v="73"/>
    <n v="6.4102564102564106"/>
    <x v="13"/>
    <x v="1"/>
  </r>
  <r>
    <x v="12"/>
    <x v="74"/>
    <n v="1.2820512820512822"/>
    <x v="13"/>
    <x v="1"/>
  </r>
  <r>
    <x v="12"/>
    <x v="75"/>
    <n v="1.2820512820512822"/>
    <x v="13"/>
    <x v="1"/>
  </r>
  <r>
    <x v="12"/>
    <x v="76"/>
    <n v="16.025641025641026"/>
    <x v="13"/>
    <x v="1"/>
  </r>
  <r>
    <x v="12"/>
    <x v="59"/>
    <n v="2.5641025641025643"/>
    <x v="13"/>
    <x v="1"/>
  </r>
  <r>
    <x v="12"/>
    <x v="63"/>
    <n v="1.2820512820512822"/>
    <x v="13"/>
    <x v="1"/>
  </r>
  <r>
    <x v="12"/>
    <x v="64"/>
    <n v="10.897435897435898"/>
    <x v="13"/>
    <x v="1"/>
  </r>
  <r>
    <x v="12"/>
    <x v="65"/>
    <n v="0"/>
    <x v="13"/>
    <x v="1"/>
  </r>
  <r>
    <x v="12"/>
    <x v="66"/>
    <n v="0"/>
    <x v="13"/>
    <x v="1"/>
  </r>
  <r>
    <x v="12"/>
    <x v="4"/>
    <n v="0"/>
    <x v="13"/>
    <x v="1"/>
  </r>
  <r>
    <x v="13"/>
    <x v="77"/>
    <n v="25"/>
    <x v="13"/>
    <x v="1"/>
  </r>
  <r>
    <x v="13"/>
    <x v="78"/>
    <n v="0"/>
    <x v="13"/>
    <x v="1"/>
  </r>
  <r>
    <x v="13"/>
    <x v="79"/>
    <n v="25"/>
    <x v="13"/>
    <x v="1"/>
  </r>
  <r>
    <x v="13"/>
    <x v="80"/>
    <n v="25"/>
    <x v="13"/>
    <x v="1"/>
  </r>
  <r>
    <x v="13"/>
    <x v="76"/>
    <n v="25"/>
    <x v="13"/>
    <x v="1"/>
  </r>
  <r>
    <x v="14"/>
    <x v="77"/>
    <n v="0"/>
    <x v="13"/>
    <x v="1"/>
  </r>
  <r>
    <x v="14"/>
    <x v="78"/>
    <n v="0"/>
    <x v="13"/>
    <x v="1"/>
  </r>
  <r>
    <x v="14"/>
    <x v="79"/>
    <n v="0"/>
    <x v="13"/>
    <x v="1"/>
  </r>
  <r>
    <x v="14"/>
    <x v="80"/>
    <n v="35.294117647058826"/>
    <x v="13"/>
    <x v="1"/>
  </r>
  <r>
    <x v="14"/>
    <x v="76"/>
    <n v="5.882352941176471"/>
    <x v="13"/>
    <x v="1"/>
  </r>
  <r>
    <x v="14"/>
    <x v="61"/>
    <n v="58.823529411764703"/>
    <x v="13"/>
    <x v="1"/>
  </r>
  <r>
    <x v="14"/>
    <x v="66"/>
    <n v="0"/>
    <x v="13"/>
    <x v="1"/>
  </r>
  <r>
    <x v="10"/>
    <x v="56"/>
    <n v="29.72972972972973"/>
    <x v="14"/>
    <x v="1"/>
  </r>
  <r>
    <x v="10"/>
    <x v="57"/>
    <n v="10.135135135135135"/>
    <x v="14"/>
    <x v="1"/>
  </r>
  <r>
    <x v="10"/>
    <x v="58"/>
    <n v="33.783783783783782"/>
    <x v="14"/>
    <x v="1"/>
  </r>
  <r>
    <x v="10"/>
    <x v="59"/>
    <n v="2.0270270270270272"/>
    <x v="14"/>
    <x v="1"/>
  </r>
  <r>
    <x v="10"/>
    <x v="60"/>
    <n v="0.67567567567567566"/>
    <x v="14"/>
    <x v="1"/>
  </r>
  <r>
    <x v="10"/>
    <x v="61"/>
    <n v="23.648648648648649"/>
    <x v="14"/>
    <x v="1"/>
  </r>
  <r>
    <x v="10"/>
    <x v="62"/>
    <n v="0"/>
    <x v="14"/>
    <x v="1"/>
  </r>
  <r>
    <x v="11"/>
    <x v="56"/>
    <n v="29.72972972972973"/>
    <x v="14"/>
    <x v="1"/>
  </r>
  <r>
    <x v="11"/>
    <x v="57"/>
    <n v="9.4594594594594597"/>
    <x v="14"/>
    <x v="1"/>
  </r>
  <r>
    <x v="11"/>
    <x v="58"/>
    <n v="31.756756756756758"/>
    <x v="14"/>
    <x v="1"/>
  </r>
  <r>
    <x v="11"/>
    <x v="59"/>
    <n v="2.0270270270270272"/>
    <x v="14"/>
    <x v="1"/>
  </r>
  <r>
    <x v="11"/>
    <x v="63"/>
    <n v="0.67567567567567566"/>
    <x v="14"/>
    <x v="1"/>
  </r>
  <r>
    <x v="11"/>
    <x v="64"/>
    <n v="23.648648648648649"/>
    <x v="14"/>
    <x v="1"/>
  </r>
  <r>
    <x v="11"/>
    <x v="65"/>
    <n v="0"/>
    <x v="14"/>
    <x v="1"/>
  </r>
  <r>
    <x v="11"/>
    <x v="66"/>
    <n v="0"/>
    <x v="14"/>
    <x v="1"/>
  </r>
  <r>
    <x v="11"/>
    <x v="4"/>
    <n v="2.7027027027027026"/>
    <x v="14"/>
    <x v="1"/>
  </r>
  <r>
    <x v="12"/>
    <x v="67"/>
    <n v="0"/>
    <x v="14"/>
    <x v="1"/>
  </r>
  <r>
    <x v="12"/>
    <x v="68"/>
    <n v="2.0270270270270272"/>
    <x v="14"/>
    <x v="1"/>
  </r>
  <r>
    <x v="12"/>
    <x v="69"/>
    <n v="19.594594594594593"/>
    <x v="14"/>
    <x v="1"/>
  </r>
  <r>
    <x v="12"/>
    <x v="70"/>
    <n v="8.1081081081081088"/>
    <x v="14"/>
    <x v="1"/>
  </r>
  <r>
    <x v="12"/>
    <x v="71"/>
    <n v="0"/>
    <x v="14"/>
    <x v="1"/>
  </r>
  <r>
    <x v="12"/>
    <x v="72"/>
    <n v="6.756756756756757"/>
    <x v="14"/>
    <x v="1"/>
  </r>
  <r>
    <x v="12"/>
    <x v="73"/>
    <n v="2.7027027027027026"/>
    <x v="14"/>
    <x v="1"/>
  </r>
  <r>
    <x v="12"/>
    <x v="74"/>
    <n v="0.67567567567567566"/>
    <x v="14"/>
    <x v="1"/>
  </r>
  <r>
    <x v="12"/>
    <x v="75"/>
    <n v="6.0810810810810807"/>
    <x v="14"/>
    <x v="1"/>
  </r>
  <r>
    <x v="12"/>
    <x v="76"/>
    <n v="25"/>
    <x v="14"/>
    <x v="1"/>
  </r>
  <r>
    <x v="12"/>
    <x v="59"/>
    <n v="2.0270270270270272"/>
    <x v="14"/>
    <x v="1"/>
  </r>
  <r>
    <x v="12"/>
    <x v="63"/>
    <n v="0.67567567567567566"/>
    <x v="14"/>
    <x v="1"/>
  </r>
  <r>
    <x v="12"/>
    <x v="64"/>
    <n v="23.648648648648649"/>
    <x v="14"/>
    <x v="1"/>
  </r>
  <r>
    <x v="12"/>
    <x v="65"/>
    <n v="0"/>
    <x v="14"/>
    <x v="1"/>
  </r>
  <r>
    <x v="12"/>
    <x v="66"/>
    <n v="0"/>
    <x v="14"/>
    <x v="1"/>
  </r>
  <r>
    <x v="12"/>
    <x v="4"/>
    <n v="2.7027027027027026"/>
    <x v="14"/>
    <x v="1"/>
  </r>
  <r>
    <x v="13"/>
    <x v="77"/>
    <n v="0"/>
    <x v="14"/>
    <x v="1"/>
  </r>
  <r>
    <x v="13"/>
    <x v="78"/>
    <n v="0"/>
    <x v="14"/>
    <x v="1"/>
  </r>
  <r>
    <x v="13"/>
    <x v="79"/>
    <n v="0"/>
    <x v="14"/>
    <x v="1"/>
  </r>
  <r>
    <x v="13"/>
    <x v="80"/>
    <n v="33.333333333333336"/>
    <x v="14"/>
    <x v="1"/>
  </r>
  <r>
    <x v="13"/>
    <x v="76"/>
    <n v="66.666666666666671"/>
    <x v="14"/>
    <x v="1"/>
  </r>
  <r>
    <x v="14"/>
    <x v="77"/>
    <n v="0"/>
    <x v="14"/>
    <x v="1"/>
  </r>
  <r>
    <x v="14"/>
    <x v="78"/>
    <n v="0"/>
    <x v="14"/>
    <x v="1"/>
  </r>
  <r>
    <x v="14"/>
    <x v="79"/>
    <n v="0"/>
    <x v="14"/>
    <x v="1"/>
  </r>
  <r>
    <x v="14"/>
    <x v="80"/>
    <n v="20"/>
    <x v="14"/>
    <x v="1"/>
  </r>
  <r>
    <x v="14"/>
    <x v="76"/>
    <n v="34.285714285714285"/>
    <x v="14"/>
    <x v="1"/>
  </r>
  <r>
    <x v="14"/>
    <x v="61"/>
    <n v="45.714285714285715"/>
    <x v="14"/>
    <x v="1"/>
  </r>
  <r>
    <x v="14"/>
    <x v="66"/>
    <n v="0"/>
    <x v="14"/>
    <x v="1"/>
  </r>
  <r>
    <x v="10"/>
    <x v="56"/>
    <n v="55.405405405405403"/>
    <x v="15"/>
    <x v="1"/>
  </r>
  <r>
    <x v="10"/>
    <x v="57"/>
    <n v="8.1081081081081088"/>
    <x v="15"/>
    <x v="1"/>
  </r>
  <r>
    <x v="10"/>
    <x v="58"/>
    <n v="28.378378378378379"/>
    <x v="15"/>
    <x v="1"/>
  </r>
  <r>
    <x v="10"/>
    <x v="59"/>
    <n v="4.7297297297297298"/>
    <x v="15"/>
    <x v="1"/>
  </r>
  <r>
    <x v="10"/>
    <x v="60"/>
    <n v="0"/>
    <x v="15"/>
    <x v="1"/>
  </r>
  <r>
    <x v="10"/>
    <x v="61"/>
    <n v="3.3783783783783785"/>
    <x v="15"/>
    <x v="1"/>
  </r>
  <r>
    <x v="10"/>
    <x v="62"/>
    <n v="0"/>
    <x v="15"/>
    <x v="1"/>
  </r>
  <r>
    <x v="11"/>
    <x v="56"/>
    <n v="55.405405405405403"/>
    <x v="15"/>
    <x v="1"/>
  </r>
  <r>
    <x v="11"/>
    <x v="57"/>
    <n v="7.4324324324324325"/>
    <x v="15"/>
    <x v="1"/>
  </r>
  <r>
    <x v="11"/>
    <x v="58"/>
    <n v="25.675675675675677"/>
    <x v="15"/>
    <x v="1"/>
  </r>
  <r>
    <x v="11"/>
    <x v="59"/>
    <n v="4.0540540540540544"/>
    <x v="15"/>
    <x v="1"/>
  </r>
  <r>
    <x v="11"/>
    <x v="63"/>
    <n v="0"/>
    <x v="15"/>
    <x v="1"/>
  </r>
  <r>
    <x v="11"/>
    <x v="64"/>
    <n v="3.3783783783783785"/>
    <x v="15"/>
    <x v="1"/>
  </r>
  <r>
    <x v="11"/>
    <x v="65"/>
    <n v="0"/>
    <x v="15"/>
    <x v="1"/>
  </r>
  <r>
    <x v="11"/>
    <x v="66"/>
    <n v="0"/>
    <x v="15"/>
    <x v="1"/>
  </r>
  <r>
    <x v="11"/>
    <x v="4"/>
    <n v="4.0540540540540544"/>
    <x v="15"/>
    <x v="1"/>
  </r>
  <r>
    <x v="12"/>
    <x v="67"/>
    <n v="0"/>
    <x v="15"/>
    <x v="1"/>
  </r>
  <r>
    <x v="12"/>
    <x v="68"/>
    <n v="7.4324324324324325"/>
    <x v="15"/>
    <x v="1"/>
  </r>
  <r>
    <x v="12"/>
    <x v="69"/>
    <n v="35.810810810810814"/>
    <x v="15"/>
    <x v="1"/>
  </r>
  <r>
    <x v="12"/>
    <x v="70"/>
    <n v="12.162162162162161"/>
    <x v="15"/>
    <x v="1"/>
  </r>
  <r>
    <x v="12"/>
    <x v="71"/>
    <n v="1.3513513513513513"/>
    <x v="15"/>
    <x v="1"/>
  </r>
  <r>
    <x v="12"/>
    <x v="72"/>
    <n v="4.7297297297297298"/>
    <x v="15"/>
    <x v="1"/>
  </r>
  <r>
    <x v="12"/>
    <x v="73"/>
    <n v="1.3513513513513513"/>
    <x v="15"/>
    <x v="1"/>
  </r>
  <r>
    <x v="12"/>
    <x v="74"/>
    <n v="0"/>
    <x v="15"/>
    <x v="1"/>
  </r>
  <r>
    <x v="12"/>
    <x v="75"/>
    <n v="6.0810810810810807"/>
    <x v="15"/>
    <x v="1"/>
  </r>
  <r>
    <x v="12"/>
    <x v="76"/>
    <n v="19.594594594594593"/>
    <x v="15"/>
    <x v="1"/>
  </r>
  <r>
    <x v="12"/>
    <x v="59"/>
    <n v="4.0540540540540544"/>
    <x v="15"/>
    <x v="1"/>
  </r>
  <r>
    <x v="12"/>
    <x v="63"/>
    <n v="0"/>
    <x v="15"/>
    <x v="1"/>
  </r>
  <r>
    <x v="12"/>
    <x v="64"/>
    <n v="3.3783783783783785"/>
    <x v="15"/>
    <x v="1"/>
  </r>
  <r>
    <x v="12"/>
    <x v="65"/>
    <n v="0"/>
    <x v="15"/>
    <x v="1"/>
  </r>
  <r>
    <x v="12"/>
    <x v="66"/>
    <n v="0"/>
    <x v="15"/>
    <x v="1"/>
  </r>
  <r>
    <x v="12"/>
    <x v="4"/>
    <n v="4.0540540540540544"/>
    <x v="15"/>
    <x v="1"/>
  </r>
  <r>
    <x v="13"/>
    <x v="77"/>
    <n v="16.666666666666668"/>
    <x v="15"/>
    <x v="1"/>
  </r>
  <r>
    <x v="13"/>
    <x v="78"/>
    <n v="0"/>
    <x v="15"/>
    <x v="1"/>
  </r>
  <r>
    <x v="13"/>
    <x v="79"/>
    <n v="0"/>
    <x v="15"/>
    <x v="1"/>
  </r>
  <r>
    <x v="13"/>
    <x v="80"/>
    <n v="0"/>
    <x v="15"/>
    <x v="1"/>
  </r>
  <r>
    <x v="13"/>
    <x v="76"/>
    <n v="83.333333333333329"/>
    <x v="15"/>
    <x v="1"/>
  </r>
  <r>
    <x v="14"/>
    <x v="77"/>
    <n v="0"/>
    <x v="15"/>
    <x v="1"/>
  </r>
  <r>
    <x v="14"/>
    <x v="78"/>
    <n v="0"/>
    <x v="15"/>
    <x v="1"/>
  </r>
  <r>
    <x v="14"/>
    <x v="79"/>
    <n v="0"/>
    <x v="15"/>
    <x v="1"/>
  </r>
  <r>
    <x v="14"/>
    <x v="80"/>
    <n v="20"/>
    <x v="15"/>
    <x v="1"/>
  </r>
  <r>
    <x v="14"/>
    <x v="76"/>
    <n v="0"/>
    <x v="15"/>
    <x v="1"/>
  </r>
  <r>
    <x v="14"/>
    <x v="61"/>
    <n v="80"/>
    <x v="15"/>
    <x v="1"/>
  </r>
  <r>
    <x v="14"/>
    <x v="66"/>
    <n v="0"/>
    <x v="15"/>
    <x v="1"/>
  </r>
  <r>
    <x v="10"/>
    <x v="56"/>
    <n v="57.91245791245791"/>
    <x v="16"/>
    <x v="1"/>
  </r>
  <r>
    <x v="10"/>
    <x v="57"/>
    <n v="8.7542087542087543"/>
    <x v="16"/>
    <x v="1"/>
  </r>
  <r>
    <x v="10"/>
    <x v="58"/>
    <n v="11.447811447811448"/>
    <x v="16"/>
    <x v="1"/>
  </r>
  <r>
    <x v="10"/>
    <x v="59"/>
    <n v="10.1010101010101"/>
    <x v="16"/>
    <x v="1"/>
  </r>
  <r>
    <x v="10"/>
    <x v="60"/>
    <n v="0.33670033670033672"/>
    <x v="16"/>
    <x v="1"/>
  </r>
  <r>
    <x v="10"/>
    <x v="61"/>
    <n v="11.447811447811448"/>
    <x v="16"/>
    <x v="1"/>
  </r>
  <r>
    <x v="10"/>
    <x v="62"/>
    <n v="0"/>
    <x v="16"/>
    <x v="1"/>
  </r>
  <r>
    <x v="11"/>
    <x v="56"/>
    <n v="56.228956228956228"/>
    <x v="16"/>
    <x v="1"/>
  </r>
  <r>
    <x v="11"/>
    <x v="57"/>
    <n v="8.4175084175084169"/>
    <x v="16"/>
    <x v="1"/>
  </r>
  <r>
    <x v="11"/>
    <x v="58"/>
    <n v="10.437710437710438"/>
    <x v="16"/>
    <x v="1"/>
  </r>
  <r>
    <x v="11"/>
    <x v="59"/>
    <n v="9.7643097643097647"/>
    <x v="16"/>
    <x v="1"/>
  </r>
  <r>
    <x v="11"/>
    <x v="63"/>
    <n v="0.33670033670033672"/>
    <x v="16"/>
    <x v="1"/>
  </r>
  <r>
    <x v="11"/>
    <x v="64"/>
    <n v="11.447811447811448"/>
    <x v="16"/>
    <x v="1"/>
  </r>
  <r>
    <x v="11"/>
    <x v="65"/>
    <n v="0"/>
    <x v="16"/>
    <x v="1"/>
  </r>
  <r>
    <x v="11"/>
    <x v="66"/>
    <n v="0"/>
    <x v="16"/>
    <x v="1"/>
  </r>
  <r>
    <x v="11"/>
    <x v="4"/>
    <n v="3.3670033670033672"/>
    <x v="16"/>
    <x v="1"/>
  </r>
  <r>
    <x v="12"/>
    <x v="67"/>
    <n v="0"/>
    <x v="16"/>
    <x v="1"/>
  </r>
  <r>
    <x v="12"/>
    <x v="68"/>
    <n v="6.7340067340067344"/>
    <x v="16"/>
    <x v="1"/>
  </r>
  <r>
    <x v="12"/>
    <x v="69"/>
    <n v="42.424242424242422"/>
    <x v="16"/>
    <x v="1"/>
  </r>
  <r>
    <x v="12"/>
    <x v="70"/>
    <n v="7.0707070707070709"/>
    <x v="16"/>
    <x v="1"/>
  </r>
  <r>
    <x v="12"/>
    <x v="71"/>
    <n v="0.33670033670033672"/>
    <x v="16"/>
    <x v="1"/>
  </r>
  <r>
    <x v="12"/>
    <x v="72"/>
    <n v="5.3872053872053876"/>
    <x v="16"/>
    <x v="1"/>
  </r>
  <r>
    <x v="12"/>
    <x v="73"/>
    <n v="2.6936026936026938"/>
    <x v="16"/>
    <x v="1"/>
  </r>
  <r>
    <x v="12"/>
    <x v="74"/>
    <n v="0.67340067340067344"/>
    <x v="16"/>
    <x v="1"/>
  </r>
  <r>
    <x v="12"/>
    <x v="75"/>
    <n v="3.7037037037037037"/>
    <x v="16"/>
    <x v="1"/>
  </r>
  <r>
    <x v="12"/>
    <x v="76"/>
    <n v="6.0606060606060606"/>
    <x v="16"/>
    <x v="1"/>
  </r>
  <r>
    <x v="12"/>
    <x v="59"/>
    <n v="9.7643097643097647"/>
    <x v="16"/>
    <x v="1"/>
  </r>
  <r>
    <x v="12"/>
    <x v="63"/>
    <n v="0.33670033670033672"/>
    <x v="16"/>
    <x v="1"/>
  </r>
  <r>
    <x v="12"/>
    <x v="64"/>
    <n v="11.447811447811448"/>
    <x v="16"/>
    <x v="1"/>
  </r>
  <r>
    <x v="12"/>
    <x v="65"/>
    <n v="0"/>
    <x v="16"/>
    <x v="1"/>
  </r>
  <r>
    <x v="12"/>
    <x v="66"/>
    <n v="0"/>
    <x v="16"/>
    <x v="1"/>
  </r>
  <r>
    <x v="12"/>
    <x v="4"/>
    <n v="3.3670033670033672"/>
    <x v="16"/>
    <x v="1"/>
  </r>
  <r>
    <x v="13"/>
    <x v="77"/>
    <n v="0"/>
    <x v="16"/>
    <x v="1"/>
  </r>
  <r>
    <x v="13"/>
    <x v="78"/>
    <n v="0"/>
    <x v="16"/>
    <x v="1"/>
  </r>
  <r>
    <x v="13"/>
    <x v="79"/>
    <n v="6.8965517241379306"/>
    <x v="16"/>
    <x v="1"/>
  </r>
  <r>
    <x v="13"/>
    <x v="80"/>
    <n v="41.379310344827587"/>
    <x v="16"/>
    <x v="1"/>
  </r>
  <r>
    <x v="13"/>
    <x v="76"/>
    <n v="51.724137931034484"/>
    <x v="16"/>
    <x v="1"/>
  </r>
  <r>
    <x v="14"/>
    <x v="77"/>
    <n v="0"/>
    <x v="16"/>
    <x v="1"/>
  </r>
  <r>
    <x v="14"/>
    <x v="78"/>
    <n v="0"/>
    <x v="16"/>
    <x v="1"/>
  </r>
  <r>
    <x v="14"/>
    <x v="79"/>
    <n v="0"/>
    <x v="16"/>
    <x v="1"/>
  </r>
  <r>
    <x v="14"/>
    <x v="80"/>
    <n v="8.8235294117647065"/>
    <x v="16"/>
    <x v="1"/>
  </r>
  <r>
    <x v="14"/>
    <x v="76"/>
    <n v="11.764705882352942"/>
    <x v="16"/>
    <x v="1"/>
  </r>
  <r>
    <x v="14"/>
    <x v="61"/>
    <n v="79.411764705882348"/>
    <x v="16"/>
    <x v="1"/>
  </r>
  <r>
    <x v="14"/>
    <x v="66"/>
    <n v="0"/>
    <x v="16"/>
    <x v="1"/>
  </r>
  <r>
    <x v="15"/>
    <x v="81"/>
    <n v="14.7"/>
    <x v="0"/>
    <x v="0"/>
  </r>
  <r>
    <x v="15"/>
    <x v="82"/>
    <n v="82.318181818181813"/>
    <x v="0"/>
    <x v="0"/>
  </r>
  <r>
    <x v="15"/>
    <x v="4"/>
    <n v="2.9818181818181819"/>
    <x v="0"/>
    <x v="0"/>
  </r>
  <r>
    <x v="16"/>
    <x v="83"/>
    <n v="14.18403660396543"/>
    <x v="0"/>
    <x v="0"/>
  </r>
  <r>
    <x v="16"/>
    <x v="84"/>
    <n v="35.790543975597359"/>
    <x v="0"/>
    <x v="0"/>
  </r>
  <r>
    <x v="16"/>
    <x v="85"/>
    <n v="50.025419420437217"/>
    <x v="0"/>
    <x v="0"/>
  </r>
  <r>
    <x v="17"/>
    <x v="86"/>
    <n v="14.081818181818182"/>
    <x v="0"/>
    <x v="0"/>
  </r>
  <r>
    <x v="17"/>
    <x v="87"/>
    <n v="59.236363636363635"/>
    <x v="0"/>
    <x v="0"/>
  </r>
  <r>
    <x v="17"/>
    <x v="88"/>
    <n v="10.372727272727273"/>
    <x v="0"/>
    <x v="0"/>
  </r>
  <r>
    <x v="17"/>
    <x v="89"/>
    <n v="13.327272727272728"/>
    <x v="0"/>
    <x v="0"/>
  </r>
  <r>
    <x v="17"/>
    <x v="4"/>
    <n v="2.9818181818181819"/>
    <x v="0"/>
    <x v="0"/>
  </r>
  <r>
    <x v="18"/>
    <x v="86"/>
    <n v="14.081818181818182"/>
    <x v="0"/>
    <x v="0"/>
  </r>
  <r>
    <x v="18"/>
    <x v="87"/>
    <n v="59.236363636363635"/>
    <x v="0"/>
    <x v="0"/>
  </r>
  <r>
    <x v="18"/>
    <x v="88"/>
    <n v="10.372727272727273"/>
    <x v="0"/>
    <x v="0"/>
  </r>
  <r>
    <x v="18"/>
    <x v="90"/>
    <n v="9.6090909090909093"/>
    <x v="0"/>
    <x v="0"/>
  </r>
  <r>
    <x v="18"/>
    <x v="91"/>
    <n v="2.1636363636363636"/>
    <x v="0"/>
    <x v="0"/>
  </r>
  <r>
    <x v="18"/>
    <x v="92"/>
    <n v="0.77272727272727271"/>
    <x v="0"/>
    <x v="0"/>
  </r>
  <r>
    <x v="18"/>
    <x v="93"/>
    <n v="0.78181818181818186"/>
    <x v="0"/>
    <x v="0"/>
  </r>
  <r>
    <x v="18"/>
    <x v="4"/>
    <n v="2.9818181818181819"/>
    <x v="0"/>
    <x v="0"/>
  </r>
  <r>
    <x v="18"/>
    <x v="94"/>
    <n v="2.3142803598200885"/>
    <x v="0"/>
    <x v="0"/>
  </r>
  <r>
    <x v="18"/>
    <x v="95"/>
    <n v="2.5374328619971522"/>
    <x v="0"/>
    <x v="0"/>
  </r>
  <r>
    <x v="19"/>
    <x v="96"/>
    <n v="5.3909090909090907"/>
    <x v="0"/>
    <x v="0"/>
  </r>
  <r>
    <x v="19"/>
    <x v="97"/>
    <n v="3.0181818181818181"/>
    <x v="0"/>
    <x v="0"/>
  </r>
  <r>
    <x v="19"/>
    <x v="98"/>
    <n v="55.145454545454548"/>
    <x v="0"/>
    <x v="0"/>
  </r>
  <r>
    <x v="19"/>
    <x v="99"/>
    <n v="16.227272727272727"/>
    <x v="0"/>
    <x v="0"/>
  </r>
  <r>
    <x v="19"/>
    <x v="100"/>
    <n v="7.9636363636363638"/>
    <x v="0"/>
    <x v="0"/>
  </r>
  <r>
    <x v="19"/>
    <x v="101"/>
    <n v="9.745454545454546"/>
    <x v="0"/>
    <x v="0"/>
  </r>
  <r>
    <x v="19"/>
    <x v="102"/>
    <n v="0.76363636363636367"/>
    <x v="0"/>
    <x v="0"/>
  </r>
  <r>
    <x v="19"/>
    <x v="4"/>
    <n v="1.7454545454545454"/>
    <x v="0"/>
    <x v="0"/>
  </r>
  <r>
    <x v="20"/>
    <x v="96"/>
    <n v="1"/>
    <x v="0"/>
    <x v="0"/>
  </r>
  <r>
    <x v="20"/>
    <x v="97"/>
    <n v="2.9367469879518096"/>
    <x v="0"/>
    <x v="0"/>
  </r>
  <r>
    <x v="20"/>
    <x v="98"/>
    <n v="2"/>
    <x v="0"/>
    <x v="0"/>
  </r>
  <r>
    <x v="20"/>
    <x v="99"/>
    <n v="3.7051428571428517"/>
    <x v="0"/>
    <x v="0"/>
  </r>
  <r>
    <x v="20"/>
    <x v="100"/>
    <n v="4.2387878787878801"/>
    <x v="0"/>
    <x v="0"/>
  </r>
  <r>
    <x v="20"/>
    <x v="101"/>
    <n v="3.8735983690112112"/>
    <x v="0"/>
    <x v="0"/>
  </r>
  <r>
    <x v="20"/>
    <x v="102"/>
    <n v="4.0655737704918025"/>
    <x v="0"/>
    <x v="0"/>
  </r>
  <r>
    <x v="20"/>
    <x v="4"/>
    <n v="3.5045045045045047"/>
    <x v="0"/>
    <x v="0"/>
  </r>
  <r>
    <x v="15"/>
    <x v="81"/>
    <n v="16.373801916932909"/>
    <x v="1"/>
    <x v="0"/>
  </r>
  <r>
    <x v="15"/>
    <x v="82"/>
    <n v="79.113418530351439"/>
    <x v="1"/>
    <x v="0"/>
  </r>
  <r>
    <x v="15"/>
    <x v="4"/>
    <n v="4.5127795527156547"/>
    <x v="1"/>
    <x v="0"/>
  </r>
  <r>
    <x v="16"/>
    <x v="83"/>
    <n v="18.388429752066116"/>
    <x v="1"/>
    <x v="0"/>
  </r>
  <r>
    <x v="16"/>
    <x v="84"/>
    <n v="40.495867768595041"/>
    <x v="1"/>
    <x v="0"/>
  </r>
  <r>
    <x v="16"/>
    <x v="85"/>
    <n v="41.115702479338843"/>
    <x v="1"/>
    <x v="0"/>
  </r>
  <r>
    <x v="17"/>
    <x v="86"/>
    <n v="17.651757188498401"/>
    <x v="1"/>
    <x v="0"/>
  </r>
  <r>
    <x v="17"/>
    <x v="87"/>
    <n v="55.511182108626201"/>
    <x v="1"/>
    <x v="0"/>
  </r>
  <r>
    <x v="17"/>
    <x v="88"/>
    <n v="11.900958466453675"/>
    <x v="1"/>
    <x v="0"/>
  </r>
  <r>
    <x v="17"/>
    <x v="89"/>
    <n v="10.42332268370607"/>
    <x v="1"/>
    <x v="0"/>
  </r>
  <r>
    <x v="17"/>
    <x v="4"/>
    <n v="4.5127795527156547"/>
    <x v="1"/>
    <x v="0"/>
  </r>
  <r>
    <x v="18"/>
    <x v="86"/>
    <n v="17.651757188498401"/>
    <x v="1"/>
    <x v="0"/>
  </r>
  <r>
    <x v="18"/>
    <x v="87"/>
    <n v="55.511182108626201"/>
    <x v="1"/>
    <x v="0"/>
  </r>
  <r>
    <x v="18"/>
    <x v="88"/>
    <n v="11.900958466453675"/>
    <x v="1"/>
    <x v="0"/>
  </r>
  <r>
    <x v="18"/>
    <x v="90"/>
    <n v="8.4664536741214054"/>
    <x v="1"/>
    <x v="0"/>
  </r>
  <r>
    <x v="18"/>
    <x v="91"/>
    <n v="1.0383386581469649"/>
    <x v="1"/>
    <x v="0"/>
  </r>
  <r>
    <x v="18"/>
    <x v="92"/>
    <n v="0.2795527156549521"/>
    <x v="1"/>
    <x v="0"/>
  </r>
  <r>
    <x v="18"/>
    <x v="93"/>
    <n v="0.63897763578274758"/>
    <x v="1"/>
    <x v="0"/>
  </r>
  <r>
    <x v="18"/>
    <x v="4"/>
    <n v="4.5127795527156547"/>
    <x v="1"/>
    <x v="0"/>
  </r>
  <r>
    <x v="18"/>
    <x v="94"/>
    <n v="2.2086992890004229"/>
    <x v="1"/>
    <x v="0"/>
  </r>
  <r>
    <x v="18"/>
    <x v="95"/>
    <n v="2.4828116983068185"/>
    <x v="1"/>
    <x v="0"/>
  </r>
  <r>
    <x v="19"/>
    <x v="96"/>
    <n v="7.8274760383386583"/>
    <x v="1"/>
    <x v="0"/>
  </r>
  <r>
    <x v="19"/>
    <x v="97"/>
    <n v="1.9169329073482428"/>
    <x v="1"/>
    <x v="0"/>
  </r>
  <r>
    <x v="19"/>
    <x v="98"/>
    <n v="54.033546325878596"/>
    <x v="1"/>
    <x v="0"/>
  </r>
  <r>
    <x v="19"/>
    <x v="99"/>
    <n v="18.170926517571885"/>
    <x v="1"/>
    <x v="0"/>
  </r>
  <r>
    <x v="19"/>
    <x v="100"/>
    <n v="5.6309904153354635"/>
    <x v="1"/>
    <x v="0"/>
  </r>
  <r>
    <x v="19"/>
    <x v="101"/>
    <n v="10.023961661341852"/>
    <x v="1"/>
    <x v="0"/>
  </r>
  <r>
    <x v="19"/>
    <x v="102"/>
    <n v="0.83865814696485619"/>
    <x v="1"/>
    <x v="0"/>
  </r>
  <r>
    <x v="19"/>
    <x v="4"/>
    <n v="1.5575079872204474"/>
    <x v="1"/>
    <x v="0"/>
  </r>
  <r>
    <x v="20"/>
    <x v="96"/>
    <n v="1"/>
    <x v="1"/>
    <x v="0"/>
  </r>
  <r>
    <x v="20"/>
    <x v="97"/>
    <n v="2.541666666666667"/>
    <x v="1"/>
    <x v="0"/>
  </r>
  <r>
    <x v="20"/>
    <x v="98"/>
    <n v="2"/>
    <x v="1"/>
    <x v="0"/>
  </r>
  <r>
    <x v="20"/>
    <x v="99"/>
    <n v="3.5066371681415904"/>
    <x v="1"/>
    <x v="0"/>
  </r>
  <r>
    <x v="20"/>
    <x v="100"/>
    <n v="4.078125"/>
    <x v="1"/>
    <x v="0"/>
  </r>
  <r>
    <x v="20"/>
    <x v="101"/>
    <n v="4"/>
    <x v="1"/>
    <x v="0"/>
  </r>
  <r>
    <x v="20"/>
    <x v="102"/>
    <n v="5.9"/>
    <x v="1"/>
    <x v="0"/>
  </r>
  <r>
    <x v="20"/>
    <x v="4"/>
    <n v="3.2857142857142856"/>
    <x v="1"/>
    <x v="0"/>
  </r>
  <r>
    <x v="15"/>
    <x v="81"/>
    <n v="15.168684007210919"/>
    <x v="2"/>
    <x v="0"/>
  </r>
  <r>
    <x v="15"/>
    <x v="82"/>
    <n v="83.904197785217619"/>
    <x v="2"/>
    <x v="0"/>
  </r>
  <r>
    <x v="15"/>
    <x v="4"/>
    <n v="0.92711820757146535"/>
    <x v="2"/>
    <x v="0"/>
  </r>
  <r>
    <x v="16"/>
    <x v="83"/>
    <n v="12.071330589849108"/>
    <x v="2"/>
    <x v="0"/>
  </r>
  <r>
    <x v="16"/>
    <x v="84"/>
    <n v="32.235939643347052"/>
    <x v="2"/>
    <x v="0"/>
  </r>
  <r>
    <x v="16"/>
    <x v="85"/>
    <n v="55.692729766803843"/>
    <x v="2"/>
    <x v="0"/>
  </r>
  <r>
    <x v="17"/>
    <x v="86"/>
    <n v="8.8591295390162248"/>
    <x v="2"/>
    <x v="0"/>
  </r>
  <r>
    <x v="17"/>
    <x v="87"/>
    <n v="62.941024980685036"/>
    <x v="2"/>
    <x v="0"/>
  </r>
  <r>
    <x v="17"/>
    <x v="88"/>
    <n v="10.636106103528199"/>
    <x v="2"/>
    <x v="0"/>
  </r>
  <r>
    <x v="17"/>
    <x v="89"/>
    <n v="16.636621169199074"/>
    <x v="2"/>
    <x v="0"/>
  </r>
  <r>
    <x v="17"/>
    <x v="4"/>
    <n v="0.92711820757146535"/>
    <x v="2"/>
    <x v="0"/>
  </r>
  <r>
    <x v="18"/>
    <x v="86"/>
    <n v="8.8591295390162248"/>
    <x v="2"/>
    <x v="0"/>
  </r>
  <r>
    <x v="18"/>
    <x v="87"/>
    <n v="62.941024980685036"/>
    <x v="2"/>
    <x v="0"/>
  </r>
  <r>
    <x v="18"/>
    <x v="88"/>
    <n v="10.636106103528199"/>
    <x v="2"/>
    <x v="0"/>
  </r>
  <r>
    <x v="18"/>
    <x v="90"/>
    <n v="11.228431625032192"/>
    <x v="2"/>
    <x v="0"/>
  </r>
  <r>
    <x v="18"/>
    <x v="91"/>
    <n v="3.0131341746072624"/>
    <x v="2"/>
    <x v="0"/>
  </r>
  <r>
    <x v="18"/>
    <x v="92"/>
    <n v="1.2876641771825907"/>
    <x v="2"/>
    <x v="0"/>
  </r>
  <r>
    <x v="18"/>
    <x v="93"/>
    <n v="1.1073911923770281"/>
    <x v="2"/>
    <x v="0"/>
  </r>
  <r>
    <x v="18"/>
    <x v="4"/>
    <n v="0.92711820757146535"/>
    <x v="2"/>
    <x v="0"/>
  </r>
  <r>
    <x v="18"/>
    <x v="94"/>
    <n v="2.4647777488952416"/>
    <x v="2"/>
    <x v="0"/>
  </r>
  <r>
    <x v="18"/>
    <x v="95"/>
    <n v="2.6086211818441334"/>
    <x v="2"/>
    <x v="0"/>
  </r>
  <r>
    <x v="19"/>
    <x v="96"/>
    <n v="3.4251867113056913"/>
    <x v="2"/>
    <x v="0"/>
  </r>
  <r>
    <x v="19"/>
    <x v="97"/>
    <n v="2.6783414885397887"/>
    <x v="2"/>
    <x v="0"/>
  </r>
  <r>
    <x v="19"/>
    <x v="98"/>
    <n v="56.348184393510174"/>
    <x v="2"/>
    <x v="0"/>
  </r>
  <r>
    <x v="19"/>
    <x v="99"/>
    <n v="16.868400721091938"/>
    <x v="2"/>
    <x v="0"/>
  </r>
  <r>
    <x v="19"/>
    <x v="100"/>
    <n v="8.3440638681431878"/>
    <x v="2"/>
    <x v="0"/>
  </r>
  <r>
    <x v="19"/>
    <x v="101"/>
    <n v="10.610352819984548"/>
    <x v="2"/>
    <x v="0"/>
  </r>
  <r>
    <x v="19"/>
    <x v="102"/>
    <n v="0.43780582024208087"/>
    <x v="2"/>
    <x v="0"/>
  </r>
  <r>
    <x v="19"/>
    <x v="4"/>
    <n v="1.2876641771825907"/>
    <x v="2"/>
    <x v="0"/>
  </r>
  <r>
    <x v="20"/>
    <x v="96"/>
    <n v="1"/>
    <x v="2"/>
    <x v="0"/>
  </r>
  <r>
    <x v="20"/>
    <x v="97"/>
    <n v="2.9519230769230775"/>
    <x v="2"/>
    <x v="0"/>
  </r>
  <r>
    <x v="20"/>
    <x v="98"/>
    <n v="2"/>
    <x v="2"/>
    <x v="0"/>
  </r>
  <r>
    <x v="20"/>
    <x v="99"/>
    <n v="3.779503105590063"/>
    <x v="2"/>
    <x v="0"/>
  </r>
  <r>
    <x v="20"/>
    <x v="100"/>
    <n v="4.5163398692810475"/>
    <x v="2"/>
    <x v="0"/>
  </r>
  <r>
    <x v="20"/>
    <x v="101"/>
    <n v="3.9795396419437314"/>
    <x v="2"/>
    <x v="0"/>
  </r>
  <r>
    <x v="20"/>
    <x v="102"/>
    <n v="4.8125"/>
    <x v="2"/>
    <x v="0"/>
  </r>
  <r>
    <x v="20"/>
    <x v="4"/>
    <n v="3.65"/>
    <x v="2"/>
    <x v="0"/>
  </r>
  <r>
    <x v="15"/>
    <x v="81"/>
    <n v="9.5766828591256079"/>
    <x v="3"/>
    <x v="0"/>
  </r>
  <r>
    <x v="15"/>
    <x v="82"/>
    <n v="89.590562109646072"/>
    <x v="3"/>
    <x v="0"/>
  </r>
  <r>
    <x v="15"/>
    <x v="4"/>
    <n v="0.83275503122831362"/>
    <x v="3"/>
    <x v="0"/>
  </r>
  <r>
    <x v="16"/>
    <x v="83"/>
    <n v="9.375"/>
    <x v="3"/>
    <x v="0"/>
  </r>
  <r>
    <x v="16"/>
    <x v="84"/>
    <n v="28.125"/>
    <x v="3"/>
    <x v="0"/>
  </r>
  <r>
    <x v="16"/>
    <x v="85"/>
    <n v="62.5"/>
    <x v="3"/>
    <x v="0"/>
  </r>
  <r>
    <x v="17"/>
    <x v="86"/>
    <n v="20.263705759888968"/>
    <x v="3"/>
    <x v="0"/>
  </r>
  <r>
    <x v="17"/>
    <x v="87"/>
    <n v="63.358778625954201"/>
    <x v="3"/>
    <x v="0"/>
  </r>
  <r>
    <x v="17"/>
    <x v="88"/>
    <n v="8.6745315752949335"/>
    <x v="3"/>
    <x v="0"/>
  </r>
  <r>
    <x v="17"/>
    <x v="89"/>
    <n v="6.8702290076335881"/>
    <x v="3"/>
    <x v="0"/>
  </r>
  <r>
    <x v="17"/>
    <x v="4"/>
    <n v="0.83275503122831362"/>
    <x v="3"/>
    <x v="0"/>
  </r>
  <r>
    <x v="18"/>
    <x v="86"/>
    <n v="20.263705759888968"/>
    <x v="3"/>
    <x v="0"/>
  </r>
  <r>
    <x v="18"/>
    <x v="87"/>
    <n v="63.358778625954201"/>
    <x v="3"/>
    <x v="0"/>
  </r>
  <r>
    <x v="18"/>
    <x v="88"/>
    <n v="8.6745315752949335"/>
    <x v="3"/>
    <x v="0"/>
  </r>
  <r>
    <x v="18"/>
    <x v="90"/>
    <n v="5.6210964607911169"/>
    <x v="3"/>
    <x v="0"/>
  </r>
  <r>
    <x v="18"/>
    <x v="91"/>
    <n v="1.0409437890353921"/>
    <x v="3"/>
    <x v="0"/>
  </r>
  <r>
    <x v="18"/>
    <x v="92"/>
    <n v="0.13879250520471895"/>
    <x v="3"/>
    <x v="0"/>
  </r>
  <r>
    <x v="18"/>
    <x v="93"/>
    <n v="6.9396252602359473E-2"/>
    <x v="3"/>
    <x v="0"/>
  </r>
  <r>
    <x v="18"/>
    <x v="4"/>
    <n v="0.83275503122831362"/>
    <x v="3"/>
    <x v="0"/>
  </r>
  <r>
    <x v="18"/>
    <x v="94"/>
    <n v="2.0370888733379982"/>
    <x v="3"/>
    <x v="0"/>
  </r>
  <r>
    <x v="18"/>
    <x v="95"/>
    <n v="2.303430079155671"/>
    <x v="3"/>
    <x v="0"/>
  </r>
  <r>
    <x v="19"/>
    <x v="96"/>
    <n v="7.4947952810548228"/>
    <x v="3"/>
    <x v="0"/>
  </r>
  <r>
    <x v="19"/>
    <x v="97"/>
    <n v="3.6086051353226924"/>
    <x v="3"/>
    <x v="0"/>
  </r>
  <r>
    <x v="19"/>
    <x v="98"/>
    <n v="63.636363636363633"/>
    <x v="3"/>
    <x v="0"/>
  </r>
  <r>
    <x v="19"/>
    <x v="99"/>
    <n v="12.074947952810549"/>
    <x v="3"/>
    <x v="0"/>
  </r>
  <r>
    <x v="19"/>
    <x v="100"/>
    <n v="5.8986814712005549"/>
    <x v="3"/>
    <x v="0"/>
  </r>
  <r>
    <x v="19"/>
    <x v="101"/>
    <n v="5.6210964607911169"/>
    <x v="3"/>
    <x v="0"/>
  </r>
  <r>
    <x v="19"/>
    <x v="102"/>
    <n v="0.76335877862595425"/>
    <x v="3"/>
    <x v="0"/>
  </r>
  <r>
    <x v="19"/>
    <x v="4"/>
    <n v="0.90215128383067311"/>
    <x v="3"/>
    <x v="0"/>
  </r>
  <r>
    <x v="20"/>
    <x v="96"/>
    <n v="1"/>
    <x v="3"/>
    <x v="0"/>
  </r>
  <r>
    <x v="20"/>
    <x v="97"/>
    <n v="2.6153846153846163"/>
    <x v="3"/>
    <x v="0"/>
  </r>
  <r>
    <x v="20"/>
    <x v="98"/>
    <n v="2"/>
    <x v="3"/>
    <x v="0"/>
  </r>
  <r>
    <x v="20"/>
    <x v="99"/>
    <n v="3.4730538922155683"/>
    <x v="3"/>
    <x v="0"/>
  </r>
  <r>
    <x v="20"/>
    <x v="100"/>
    <n v="3.3614457831325293"/>
    <x v="3"/>
    <x v="0"/>
  </r>
  <r>
    <x v="20"/>
    <x v="101"/>
    <n v="3.4133333333333336"/>
    <x v="3"/>
    <x v="0"/>
  </r>
  <r>
    <x v="20"/>
    <x v="102"/>
    <n v="2.285714285714286"/>
    <x v="3"/>
    <x v="0"/>
  </r>
  <r>
    <x v="20"/>
    <x v="4"/>
    <n v="2.666666666666667"/>
    <x v="3"/>
    <x v="0"/>
  </r>
  <r>
    <x v="15"/>
    <x v="81"/>
    <n v="16.36851520572451"/>
    <x v="4"/>
    <x v="0"/>
  </r>
  <r>
    <x v="15"/>
    <x v="82"/>
    <n v="78.533094812164578"/>
    <x v="4"/>
    <x v="0"/>
  </r>
  <r>
    <x v="15"/>
    <x v="4"/>
    <n v="5.0983899821109127"/>
    <x v="4"/>
    <x v="0"/>
  </r>
  <r>
    <x v="16"/>
    <x v="83"/>
    <n v="11.587982832618026"/>
    <x v="4"/>
    <x v="0"/>
  </r>
  <r>
    <x v="16"/>
    <x v="84"/>
    <n v="38.626609442060087"/>
    <x v="4"/>
    <x v="0"/>
  </r>
  <r>
    <x v="16"/>
    <x v="85"/>
    <n v="49.785407725321889"/>
    <x v="4"/>
    <x v="0"/>
  </r>
  <r>
    <x v="17"/>
    <x v="86"/>
    <n v="12.9695885509839"/>
    <x v="4"/>
    <x v="0"/>
  </r>
  <r>
    <x v="17"/>
    <x v="87"/>
    <n v="55.366726296958852"/>
    <x v="4"/>
    <x v="0"/>
  </r>
  <r>
    <x v="17"/>
    <x v="88"/>
    <n v="7.9606440071556355"/>
    <x v="4"/>
    <x v="0"/>
  </r>
  <r>
    <x v="17"/>
    <x v="89"/>
    <n v="18.604651162790699"/>
    <x v="4"/>
    <x v="0"/>
  </r>
  <r>
    <x v="17"/>
    <x v="4"/>
    <n v="5.0983899821109127"/>
    <x v="4"/>
    <x v="0"/>
  </r>
  <r>
    <x v="18"/>
    <x v="86"/>
    <n v="12.9695885509839"/>
    <x v="4"/>
    <x v="0"/>
  </r>
  <r>
    <x v="18"/>
    <x v="87"/>
    <n v="55.366726296958852"/>
    <x v="4"/>
    <x v="0"/>
  </r>
  <r>
    <x v="18"/>
    <x v="88"/>
    <n v="7.9606440071556355"/>
    <x v="4"/>
    <x v="0"/>
  </r>
  <r>
    <x v="18"/>
    <x v="90"/>
    <n v="13.416815742397137"/>
    <x v="4"/>
    <x v="0"/>
  </r>
  <r>
    <x v="18"/>
    <x v="91"/>
    <n v="2.8622540250447228"/>
    <x v="4"/>
    <x v="0"/>
  </r>
  <r>
    <x v="18"/>
    <x v="92"/>
    <n v="0.80500894454382832"/>
    <x v="4"/>
    <x v="0"/>
  </r>
  <r>
    <x v="18"/>
    <x v="93"/>
    <n v="1.5205724508050089"/>
    <x v="4"/>
    <x v="0"/>
  </r>
  <r>
    <x v="18"/>
    <x v="4"/>
    <n v="5.0983899821109127"/>
    <x v="4"/>
    <x v="0"/>
  </r>
  <r>
    <x v="18"/>
    <x v="94"/>
    <n v="2.4618284637134815"/>
    <x v="4"/>
    <x v="0"/>
  </r>
  <r>
    <x v="18"/>
    <x v="95"/>
    <n v="2.6932314410480331"/>
    <x v="4"/>
    <x v="0"/>
  </r>
  <r>
    <x v="19"/>
    <x v="96"/>
    <n v="3.8461538461538463"/>
    <x v="4"/>
    <x v="0"/>
  </r>
  <r>
    <x v="19"/>
    <x v="97"/>
    <n v="3.0411449016100178"/>
    <x v="4"/>
    <x v="0"/>
  </r>
  <r>
    <x v="19"/>
    <x v="98"/>
    <n v="51.967799642218246"/>
    <x v="4"/>
    <x v="0"/>
  </r>
  <r>
    <x v="19"/>
    <x v="99"/>
    <n v="18.425760286225401"/>
    <x v="4"/>
    <x v="0"/>
  </r>
  <r>
    <x v="19"/>
    <x v="100"/>
    <n v="10.822898032200358"/>
    <x v="4"/>
    <x v="0"/>
  </r>
  <r>
    <x v="19"/>
    <x v="101"/>
    <n v="8.7656529516994635"/>
    <x v="4"/>
    <x v="0"/>
  </r>
  <r>
    <x v="19"/>
    <x v="102"/>
    <n v="0.89445438282647582"/>
    <x v="4"/>
    <x v="0"/>
  </r>
  <r>
    <x v="19"/>
    <x v="4"/>
    <n v="2.2361359570661898"/>
    <x v="4"/>
    <x v="0"/>
  </r>
  <r>
    <x v="20"/>
    <x v="96"/>
    <n v="1"/>
    <x v="4"/>
    <x v="0"/>
  </r>
  <r>
    <x v="20"/>
    <x v="97"/>
    <n v="3.7058823529411762"/>
    <x v="4"/>
    <x v="0"/>
  </r>
  <r>
    <x v="20"/>
    <x v="98"/>
    <n v="2"/>
    <x v="4"/>
    <x v="0"/>
  </r>
  <r>
    <x v="20"/>
    <x v="99"/>
    <n v="4.1133004926108372"/>
    <x v="4"/>
    <x v="0"/>
  </r>
  <r>
    <x v="20"/>
    <x v="100"/>
    <n v="5.1681415929203531"/>
    <x v="4"/>
    <x v="0"/>
  </r>
  <r>
    <x v="20"/>
    <x v="101"/>
    <n v="4.2727272727272725"/>
    <x v="4"/>
    <x v="0"/>
  </r>
  <r>
    <x v="20"/>
    <x v="102"/>
    <n v="4.8571428571428577"/>
    <x v="4"/>
    <x v="0"/>
  </r>
  <r>
    <x v="20"/>
    <x v="4"/>
    <n v="4.7777777777777768"/>
    <x v="4"/>
    <x v="0"/>
  </r>
  <r>
    <x v="15"/>
    <x v="81"/>
    <n v="19.133574007220215"/>
    <x v="5"/>
    <x v="0"/>
  </r>
  <r>
    <x v="15"/>
    <x v="82"/>
    <n v="74.007220216606498"/>
    <x v="5"/>
    <x v="0"/>
  </r>
  <r>
    <x v="15"/>
    <x v="4"/>
    <n v="6.859205776173285"/>
    <x v="5"/>
    <x v="0"/>
  </r>
  <r>
    <x v="16"/>
    <x v="83"/>
    <n v="10.447761194029852"/>
    <x v="5"/>
    <x v="0"/>
  </r>
  <r>
    <x v="16"/>
    <x v="84"/>
    <n v="40.298507462686565"/>
    <x v="5"/>
    <x v="0"/>
  </r>
  <r>
    <x v="16"/>
    <x v="85"/>
    <n v="49.253731343283583"/>
    <x v="5"/>
    <x v="0"/>
  </r>
  <r>
    <x v="17"/>
    <x v="86"/>
    <n v="18.411552346570396"/>
    <x v="5"/>
    <x v="0"/>
  </r>
  <r>
    <x v="17"/>
    <x v="87"/>
    <n v="49.097472924187727"/>
    <x v="5"/>
    <x v="0"/>
  </r>
  <r>
    <x v="17"/>
    <x v="88"/>
    <n v="9.7472924187725631"/>
    <x v="5"/>
    <x v="0"/>
  </r>
  <r>
    <x v="17"/>
    <x v="89"/>
    <n v="15.884476534296029"/>
    <x v="5"/>
    <x v="0"/>
  </r>
  <r>
    <x v="17"/>
    <x v="4"/>
    <n v="6.859205776173285"/>
    <x v="5"/>
    <x v="0"/>
  </r>
  <r>
    <x v="18"/>
    <x v="86"/>
    <n v="18.411552346570396"/>
    <x v="5"/>
    <x v="0"/>
  </r>
  <r>
    <x v="18"/>
    <x v="87"/>
    <n v="49.097472924187727"/>
    <x v="5"/>
    <x v="0"/>
  </r>
  <r>
    <x v="18"/>
    <x v="88"/>
    <n v="9.7472924187725631"/>
    <x v="5"/>
    <x v="0"/>
  </r>
  <r>
    <x v="18"/>
    <x v="90"/>
    <n v="10.830324909747292"/>
    <x v="5"/>
    <x v="0"/>
  </r>
  <r>
    <x v="18"/>
    <x v="91"/>
    <n v="3.2490974729241877"/>
    <x v="5"/>
    <x v="0"/>
  </r>
  <r>
    <x v="18"/>
    <x v="92"/>
    <n v="1.0830324909747293"/>
    <x v="5"/>
    <x v="0"/>
  </r>
  <r>
    <x v="18"/>
    <x v="93"/>
    <n v="0.72202166064981954"/>
    <x v="5"/>
    <x v="0"/>
  </r>
  <r>
    <x v="18"/>
    <x v="4"/>
    <n v="6.859205776173285"/>
    <x v="5"/>
    <x v="0"/>
  </r>
  <r>
    <x v="18"/>
    <x v="94"/>
    <n v="2.3604651162790686"/>
    <x v="5"/>
    <x v="0"/>
  </r>
  <r>
    <x v="18"/>
    <x v="95"/>
    <n v="2.695652173913043"/>
    <x v="5"/>
    <x v="0"/>
  </r>
  <r>
    <x v="19"/>
    <x v="96"/>
    <n v="5.4151624548736459"/>
    <x v="5"/>
    <x v="0"/>
  </r>
  <r>
    <x v="19"/>
    <x v="97"/>
    <n v="3.9711191335740073"/>
    <x v="5"/>
    <x v="0"/>
  </r>
  <r>
    <x v="19"/>
    <x v="98"/>
    <n v="50.180505415162457"/>
    <x v="5"/>
    <x v="0"/>
  </r>
  <r>
    <x v="19"/>
    <x v="99"/>
    <n v="23.104693140794225"/>
    <x v="5"/>
    <x v="0"/>
  </r>
  <r>
    <x v="19"/>
    <x v="100"/>
    <n v="6.4981949458483754"/>
    <x v="5"/>
    <x v="0"/>
  </r>
  <r>
    <x v="19"/>
    <x v="101"/>
    <n v="8.6642599277978345"/>
    <x v="5"/>
    <x v="0"/>
  </r>
  <r>
    <x v="19"/>
    <x v="102"/>
    <n v="1.4440433212996391"/>
    <x v="5"/>
    <x v="0"/>
  </r>
  <r>
    <x v="19"/>
    <x v="4"/>
    <n v="0.72202166064981954"/>
    <x v="5"/>
    <x v="0"/>
  </r>
  <r>
    <x v="20"/>
    <x v="96"/>
    <n v="1"/>
    <x v="5"/>
    <x v="0"/>
  </r>
  <r>
    <x v="20"/>
    <x v="97"/>
    <n v="3.2727272727272729"/>
    <x v="5"/>
    <x v="0"/>
  </r>
  <r>
    <x v="20"/>
    <x v="98"/>
    <n v="2"/>
    <x v="5"/>
    <x v="0"/>
  </r>
  <r>
    <x v="20"/>
    <x v="99"/>
    <n v="4.140625"/>
    <x v="5"/>
    <x v="0"/>
  </r>
  <r>
    <x v="20"/>
    <x v="100"/>
    <n v="4.117647058823529"/>
    <x v="5"/>
    <x v="0"/>
  </r>
  <r>
    <x v="20"/>
    <x v="101"/>
    <n v="3.5789473684210527"/>
    <x v="5"/>
    <x v="0"/>
  </r>
  <r>
    <x v="20"/>
    <x v="102"/>
    <n v="3.3333333333333335"/>
    <x v="5"/>
    <x v="0"/>
  </r>
  <r>
    <x v="20"/>
    <x v="4"/>
    <n v="3"/>
    <x v="5"/>
    <x v="0"/>
  </r>
  <r>
    <x v="15"/>
    <x v="81"/>
    <n v="16.29955947136564"/>
    <x v="6"/>
    <x v="0"/>
  </r>
  <r>
    <x v="15"/>
    <x v="82"/>
    <n v="80.1762114537445"/>
    <x v="6"/>
    <x v="0"/>
  </r>
  <r>
    <x v="15"/>
    <x v="4"/>
    <n v="3.5242290748898677"/>
    <x v="6"/>
    <x v="0"/>
  </r>
  <r>
    <x v="16"/>
    <x v="83"/>
    <n v="6"/>
    <x v="6"/>
    <x v="0"/>
  </r>
  <r>
    <x v="16"/>
    <x v="84"/>
    <n v="40"/>
    <x v="6"/>
    <x v="0"/>
  </r>
  <r>
    <x v="16"/>
    <x v="85"/>
    <n v="54"/>
    <x v="6"/>
    <x v="0"/>
  </r>
  <r>
    <x v="17"/>
    <x v="86"/>
    <n v="9.251101321585903"/>
    <x v="6"/>
    <x v="0"/>
  </r>
  <r>
    <x v="17"/>
    <x v="87"/>
    <n v="59.91189427312775"/>
    <x v="6"/>
    <x v="0"/>
  </r>
  <r>
    <x v="17"/>
    <x v="88"/>
    <n v="10.13215859030837"/>
    <x v="6"/>
    <x v="0"/>
  </r>
  <r>
    <x v="17"/>
    <x v="89"/>
    <n v="17.180616740088105"/>
    <x v="6"/>
    <x v="0"/>
  </r>
  <r>
    <x v="17"/>
    <x v="4"/>
    <n v="3.5242290748898677"/>
    <x v="6"/>
    <x v="0"/>
  </r>
  <r>
    <x v="18"/>
    <x v="86"/>
    <n v="9.251101321585903"/>
    <x v="6"/>
    <x v="0"/>
  </r>
  <r>
    <x v="18"/>
    <x v="87"/>
    <n v="59.91189427312775"/>
    <x v="6"/>
    <x v="0"/>
  </r>
  <r>
    <x v="18"/>
    <x v="88"/>
    <n v="10.13215859030837"/>
    <x v="6"/>
    <x v="0"/>
  </r>
  <r>
    <x v="18"/>
    <x v="90"/>
    <n v="11.453744493392071"/>
    <x v="6"/>
    <x v="0"/>
  </r>
  <r>
    <x v="18"/>
    <x v="91"/>
    <n v="3.9647577092511015"/>
    <x v="6"/>
    <x v="0"/>
  </r>
  <r>
    <x v="18"/>
    <x v="92"/>
    <n v="0.88105726872246692"/>
    <x v="6"/>
    <x v="0"/>
  </r>
  <r>
    <x v="18"/>
    <x v="93"/>
    <n v="0.88105726872246692"/>
    <x v="6"/>
    <x v="0"/>
  </r>
  <r>
    <x v="18"/>
    <x v="4"/>
    <n v="3.5242290748898677"/>
    <x v="6"/>
    <x v="0"/>
  </r>
  <r>
    <x v="18"/>
    <x v="94"/>
    <n v="2.4748858447488593"/>
    <x v="6"/>
    <x v="0"/>
  </r>
  <r>
    <x v="18"/>
    <x v="95"/>
    <n v="2.6313131313131302"/>
    <x v="6"/>
    <x v="0"/>
  </r>
  <r>
    <x v="19"/>
    <x v="96"/>
    <n v="3.9647577092511015"/>
    <x v="6"/>
    <x v="0"/>
  </r>
  <r>
    <x v="19"/>
    <x v="97"/>
    <n v="1.7621145374449338"/>
    <x v="6"/>
    <x v="0"/>
  </r>
  <r>
    <x v="19"/>
    <x v="98"/>
    <n v="51.982378854625551"/>
    <x v="6"/>
    <x v="0"/>
  </r>
  <r>
    <x v="19"/>
    <x v="99"/>
    <n v="15.418502202643172"/>
    <x v="6"/>
    <x v="0"/>
  </r>
  <r>
    <x v="19"/>
    <x v="100"/>
    <n v="13.215859030837004"/>
    <x v="6"/>
    <x v="0"/>
  </r>
  <r>
    <x v="19"/>
    <x v="101"/>
    <n v="10.13215859030837"/>
    <x v="6"/>
    <x v="0"/>
  </r>
  <r>
    <x v="19"/>
    <x v="102"/>
    <n v="0.44052863436123346"/>
    <x v="6"/>
    <x v="0"/>
  </r>
  <r>
    <x v="19"/>
    <x v="4"/>
    <n v="3.0837004405286343"/>
    <x v="6"/>
    <x v="0"/>
  </r>
  <r>
    <x v="20"/>
    <x v="96"/>
    <n v="1"/>
    <x v="6"/>
    <x v="0"/>
  </r>
  <r>
    <x v="20"/>
    <x v="97"/>
    <n v="3.25"/>
    <x v="6"/>
    <x v="0"/>
  </r>
  <r>
    <x v="20"/>
    <x v="98"/>
    <n v="2"/>
    <x v="6"/>
    <x v="0"/>
  </r>
  <r>
    <x v="20"/>
    <x v="99"/>
    <n v="4.1818181818181817"/>
    <x v="6"/>
    <x v="0"/>
  </r>
  <r>
    <x v="20"/>
    <x v="100"/>
    <n v="4.7777777777777777"/>
    <x v="6"/>
    <x v="0"/>
  </r>
  <r>
    <x v="20"/>
    <x v="101"/>
    <n v="6.0476190476190474"/>
    <x v="6"/>
    <x v="0"/>
  </r>
  <r>
    <x v="20"/>
    <x v="102"/>
    <n v="16"/>
    <x v="6"/>
    <x v="0"/>
  </r>
  <r>
    <x v="20"/>
    <x v="4"/>
    <n v="3.8"/>
    <x v="6"/>
    <x v="0"/>
  </r>
  <r>
    <x v="15"/>
    <x v="81"/>
    <n v="9.7264437689969601"/>
    <x v="7"/>
    <x v="0"/>
  </r>
  <r>
    <x v="15"/>
    <x v="82"/>
    <n v="84.498480243161097"/>
    <x v="7"/>
    <x v="0"/>
  </r>
  <r>
    <x v="15"/>
    <x v="4"/>
    <n v="5.7750759878419453"/>
    <x v="7"/>
    <x v="0"/>
  </r>
  <r>
    <x v="16"/>
    <x v="83"/>
    <n v="13.513513513513514"/>
    <x v="7"/>
    <x v="0"/>
  </r>
  <r>
    <x v="16"/>
    <x v="84"/>
    <n v="40.54054054054054"/>
    <x v="7"/>
    <x v="0"/>
  </r>
  <r>
    <x v="16"/>
    <x v="85"/>
    <n v="45.945945945945944"/>
    <x v="7"/>
    <x v="0"/>
  </r>
  <r>
    <x v="17"/>
    <x v="86"/>
    <n v="13.98176291793313"/>
    <x v="7"/>
    <x v="0"/>
  </r>
  <r>
    <x v="17"/>
    <x v="87"/>
    <n v="59.878419452887535"/>
    <x v="7"/>
    <x v="0"/>
  </r>
  <r>
    <x v="17"/>
    <x v="88"/>
    <n v="6.0790273556231007"/>
    <x v="7"/>
    <x v="0"/>
  </r>
  <r>
    <x v="17"/>
    <x v="89"/>
    <n v="14.285714285714286"/>
    <x v="7"/>
    <x v="0"/>
  </r>
  <r>
    <x v="17"/>
    <x v="4"/>
    <n v="5.7750759878419453"/>
    <x v="7"/>
    <x v="0"/>
  </r>
  <r>
    <x v="18"/>
    <x v="86"/>
    <n v="13.98176291793313"/>
    <x v="7"/>
    <x v="0"/>
  </r>
  <r>
    <x v="18"/>
    <x v="87"/>
    <n v="59.878419452887535"/>
    <x v="7"/>
    <x v="0"/>
  </r>
  <r>
    <x v="18"/>
    <x v="88"/>
    <n v="6.0790273556231007"/>
    <x v="7"/>
    <x v="0"/>
  </r>
  <r>
    <x v="18"/>
    <x v="90"/>
    <n v="10.94224924012158"/>
    <x v="7"/>
    <x v="0"/>
  </r>
  <r>
    <x v="18"/>
    <x v="91"/>
    <n v="2.43161094224924"/>
    <x v="7"/>
    <x v="0"/>
  </r>
  <r>
    <x v="18"/>
    <x v="92"/>
    <n v="0.303951367781155"/>
    <x v="7"/>
    <x v="0"/>
  </r>
  <r>
    <x v="18"/>
    <x v="93"/>
    <n v="0.60790273556231"/>
    <x v="7"/>
    <x v="0"/>
  </r>
  <r>
    <x v="18"/>
    <x v="4"/>
    <n v="5.7750759878419453"/>
    <x v="7"/>
    <x v="0"/>
  </r>
  <r>
    <x v="18"/>
    <x v="94"/>
    <n v="2.2774193548387096"/>
    <x v="7"/>
    <x v="0"/>
  </r>
  <r>
    <x v="18"/>
    <x v="95"/>
    <n v="2.5"/>
    <x v="7"/>
    <x v="0"/>
  </r>
  <r>
    <x v="19"/>
    <x v="96"/>
    <n v="3.6474164133738602"/>
    <x v="7"/>
    <x v="0"/>
  </r>
  <r>
    <x v="19"/>
    <x v="97"/>
    <n v="2.43161094224924"/>
    <x v="7"/>
    <x v="0"/>
  </r>
  <r>
    <x v="19"/>
    <x v="98"/>
    <n v="60.182370820668694"/>
    <x v="7"/>
    <x v="0"/>
  </r>
  <r>
    <x v="19"/>
    <x v="99"/>
    <n v="15.19756838905775"/>
    <x v="7"/>
    <x v="0"/>
  </r>
  <r>
    <x v="19"/>
    <x v="100"/>
    <n v="8.5106382978723403"/>
    <x v="7"/>
    <x v="0"/>
  </r>
  <r>
    <x v="19"/>
    <x v="101"/>
    <n v="6.9908814589665651"/>
    <x v="7"/>
    <x v="0"/>
  </r>
  <r>
    <x v="19"/>
    <x v="102"/>
    <n v="1.21580547112462"/>
    <x v="7"/>
    <x v="0"/>
  </r>
  <r>
    <x v="19"/>
    <x v="4"/>
    <n v="1.8237082066869301"/>
    <x v="7"/>
    <x v="0"/>
  </r>
  <r>
    <x v="20"/>
    <x v="96"/>
    <n v="1"/>
    <x v="7"/>
    <x v="0"/>
  </r>
  <r>
    <x v="20"/>
    <x v="97"/>
    <n v="3.5"/>
    <x v="7"/>
    <x v="0"/>
  </r>
  <r>
    <x v="20"/>
    <x v="98"/>
    <n v="2"/>
    <x v="7"/>
    <x v="0"/>
  </r>
  <r>
    <x v="20"/>
    <x v="99"/>
    <n v="4.0408163265306127"/>
    <x v="7"/>
    <x v="0"/>
  </r>
  <r>
    <x v="20"/>
    <x v="100"/>
    <n v="5.16"/>
    <x v="7"/>
    <x v="0"/>
  </r>
  <r>
    <x v="20"/>
    <x v="101"/>
    <n v="3.8260869565217388"/>
    <x v="7"/>
    <x v="0"/>
  </r>
  <r>
    <x v="20"/>
    <x v="102"/>
    <n v="3"/>
    <x v="7"/>
    <x v="0"/>
  </r>
  <r>
    <x v="20"/>
    <x v="4"/>
    <n v="5.75"/>
    <x v="7"/>
    <x v="0"/>
  </r>
  <r>
    <x v="15"/>
    <x v="81"/>
    <n v="21.403508771929825"/>
    <x v="8"/>
    <x v="0"/>
  </r>
  <r>
    <x v="15"/>
    <x v="82"/>
    <n v="74.736842105263165"/>
    <x v="8"/>
    <x v="0"/>
  </r>
  <r>
    <x v="15"/>
    <x v="4"/>
    <n v="3.8596491228070176"/>
    <x v="8"/>
    <x v="0"/>
  </r>
  <r>
    <x v="16"/>
    <x v="83"/>
    <n v="15.189873417721518"/>
    <x v="8"/>
    <x v="0"/>
  </r>
  <r>
    <x v="16"/>
    <x v="84"/>
    <n v="35.443037974683541"/>
    <x v="8"/>
    <x v="0"/>
  </r>
  <r>
    <x v="16"/>
    <x v="85"/>
    <n v="49.367088607594937"/>
    <x v="8"/>
    <x v="0"/>
  </r>
  <r>
    <x v="17"/>
    <x v="86"/>
    <n v="9.473684210526315"/>
    <x v="8"/>
    <x v="0"/>
  </r>
  <r>
    <x v="17"/>
    <x v="87"/>
    <n v="52.631578947368418"/>
    <x v="8"/>
    <x v="0"/>
  </r>
  <r>
    <x v="17"/>
    <x v="88"/>
    <n v="6.666666666666667"/>
    <x v="8"/>
    <x v="0"/>
  </r>
  <r>
    <x v="17"/>
    <x v="89"/>
    <n v="27.368421052631579"/>
    <x v="8"/>
    <x v="0"/>
  </r>
  <r>
    <x v="17"/>
    <x v="4"/>
    <n v="3.8596491228070176"/>
    <x v="8"/>
    <x v="0"/>
  </r>
  <r>
    <x v="18"/>
    <x v="86"/>
    <n v="9.473684210526315"/>
    <x v="8"/>
    <x v="0"/>
  </r>
  <r>
    <x v="18"/>
    <x v="87"/>
    <n v="52.631578947368418"/>
    <x v="8"/>
    <x v="0"/>
  </r>
  <r>
    <x v="18"/>
    <x v="88"/>
    <n v="6.666666666666667"/>
    <x v="8"/>
    <x v="0"/>
  </r>
  <r>
    <x v="18"/>
    <x v="90"/>
    <n v="20.350877192982455"/>
    <x v="8"/>
    <x v="0"/>
  </r>
  <r>
    <x v="18"/>
    <x v="91"/>
    <n v="2.1052631578947367"/>
    <x v="8"/>
    <x v="0"/>
  </r>
  <r>
    <x v="18"/>
    <x v="92"/>
    <n v="1.0526315789473684"/>
    <x v="8"/>
    <x v="0"/>
  </r>
  <r>
    <x v="18"/>
    <x v="93"/>
    <n v="3.8596491228070176"/>
    <x v="8"/>
    <x v="0"/>
  </r>
  <r>
    <x v="18"/>
    <x v="4"/>
    <n v="3.8596491228070176"/>
    <x v="8"/>
    <x v="0"/>
  </r>
  <r>
    <x v="18"/>
    <x v="94"/>
    <n v="2.7554744525547439"/>
    <x v="8"/>
    <x v="0"/>
  </r>
  <r>
    <x v="18"/>
    <x v="95"/>
    <n v="2.947368421052631"/>
    <x v="8"/>
    <x v="0"/>
  </r>
  <r>
    <x v="19"/>
    <x v="96"/>
    <n v="2.4561403508771931"/>
    <x v="8"/>
    <x v="0"/>
  </r>
  <r>
    <x v="19"/>
    <x v="97"/>
    <n v="3.8596491228070176"/>
    <x v="8"/>
    <x v="0"/>
  </r>
  <r>
    <x v="19"/>
    <x v="98"/>
    <n v="44.210526315789473"/>
    <x v="8"/>
    <x v="0"/>
  </r>
  <r>
    <x v="19"/>
    <x v="99"/>
    <n v="20"/>
    <x v="8"/>
    <x v="0"/>
  </r>
  <r>
    <x v="19"/>
    <x v="100"/>
    <n v="15.789473684210526"/>
    <x v="8"/>
    <x v="0"/>
  </r>
  <r>
    <x v="19"/>
    <x v="101"/>
    <n v="9.8245614035087723"/>
    <x v="8"/>
    <x v="0"/>
  </r>
  <r>
    <x v="19"/>
    <x v="102"/>
    <n v="0.35087719298245612"/>
    <x v="8"/>
    <x v="0"/>
  </r>
  <r>
    <x v="19"/>
    <x v="4"/>
    <n v="3.5087719298245612"/>
    <x v="8"/>
    <x v="0"/>
  </r>
  <r>
    <x v="20"/>
    <x v="96"/>
    <n v="1"/>
    <x v="8"/>
    <x v="0"/>
  </r>
  <r>
    <x v="20"/>
    <x v="97"/>
    <n v="4.454545454545455"/>
    <x v="8"/>
    <x v="0"/>
  </r>
  <r>
    <x v="20"/>
    <x v="98"/>
    <n v="2"/>
    <x v="8"/>
    <x v="0"/>
  </r>
  <r>
    <x v="20"/>
    <x v="99"/>
    <n v="4.1052631578947363"/>
    <x v="8"/>
    <x v="0"/>
  </r>
  <r>
    <x v="20"/>
    <x v="100"/>
    <n v="5.8181818181818183"/>
    <x v="8"/>
    <x v="0"/>
  </r>
  <r>
    <x v="20"/>
    <x v="101"/>
    <n v="3.72"/>
    <x v="8"/>
    <x v="0"/>
  </r>
  <r>
    <x v="20"/>
    <x v="102"/>
    <n v="2"/>
    <x v="8"/>
    <x v="0"/>
  </r>
  <r>
    <x v="20"/>
    <x v="4"/>
    <n v="5.125"/>
    <x v="8"/>
    <x v="0"/>
  </r>
  <r>
    <x v="15"/>
    <x v="81"/>
    <n v="13.573407202216066"/>
    <x v="9"/>
    <x v="0"/>
  </r>
  <r>
    <x v="15"/>
    <x v="82"/>
    <n v="83.656509695290865"/>
    <x v="9"/>
    <x v="0"/>
  </r>
  <r>
    <x v="15"/>
    <x v="4"/>
    <n v="2.770083102493075"/>
    <x v="9"/>
    <x v="0"/>
  </r>
  <r>
    <x v="16"/>
    <x v="83"/>
    <n v="17.1875"/>
    <x v="9"/>
    <x v="0"/>
  </r>
  <r>
    <x v="16"/>
    <x v="84"/>
    <n v="35.9375"/>
    <x v="9"/>
    <x v="0"/>
  </r>
  <r>
    <x v="16"/>
    <x v="85"/>
    <n v="46.875"/>
    <x v="9"/>
    <x v="0"/>
  </r>
  <r>
    <x v="17"/>
    <x v="86"/>
    <n v="7.4792243767313016"/>
    <x v="9"/>
    <x v="0"/>
  </r>
  <r>
    <x v="17"/>
    <x v="87"/>
    <n v="67.313019390581715"/>
    <x v="9"/>
    <x v="0"/>
  </r>
  <r>
    <x v="17"/>
    <x v="88"/>
    <n v="8.0332409972299175"/>
    <x v="9"/>
    <x v="0"/>
  </r>
  <r>
    <x v="17"/>
    <x v="89"/>
    <n v="14.404432132963988"/>
    <x v="9"/>
    <x v="0"/>
  </r>
  <r>
    <x v="17"/>
    <x v="4"/>
    <n v="2.770083102493075"/>
    <x v="9"/>
    <x v="0"/>
  </r>
  <r>
    <x v="18"/>
    <x v="86"/>
    <n v="7.4792243767313016"/>
    <x v="9"/>
    <x v="0"/>
  </r>
  <r>
    <x v="18"/>
    <x v="87"/>
    <n v="67.313019390581715"/>
    <x v="9"/>
    <x v="0"/>
  </r>
  <r>
    <x v="18"/>
    <x v="88"/>
    <n v="8.0332409972299175"/>
    <x v="9"/>
    <x v="0"/>
  </r>
  <r>
    <x v="18"/>
    <x v="90"/>
    <n v="8.310249307479225"/>
    <x v="9"/>
    <x v="0"/>
  </r>
  <r>
    <x v="18"/>
    <x v="91"/>
    <n v="4.43213296398892"/>
    <x v="9"/>
    <x v="0"/>
  </r>
  <r>
    <x v="18"/>
    <x v="92"/>
    <n v="0.83102493074792239"/>
    <x v="9"/>
    <x v="0"/>
  </r>
  <r>
    <x v="18"/>
    <x v="93"/>
    <n v="0.83102493074792239"/>
    <x v="9"/>
    <x v="0"/>
  </r>
  <r>
    <x v="18"/>
    <x v="4"/>
    <n v="2.770083102493075"/>
    <x v="9"/>
    <x v="0"/>
  </r>
  <r>
    <x v="18"/>
    <x v="94"/>
    <n v="2.3931623931623927"/>
    <x v="9"/>
    <x v="0"/>
  </r>
  <r>
    <x v="18"/>
    <x v="95"/>
    <n v="2.50925925925926"/>
    <x v="9"/>
    <x v="0"/>
  </r>
  <r>
    <x v="19"/>
    <x v="96"/>
    <n v="2.4930747922437675"/>
    <x v="9"/>
    <x v="0"/>
  </r>
  <r>
    <x v="19"/>
    <x v="97"/>
    <n v="2.4930747922437675"/>
    <x v="9"/>
    <x v="0"/>
  </r>
  <r>
    <x v="19"/>
    <x v="98"/>
    <n v="63.988919667590025"/>
    <x v="9"/>
    <x v="0"/>
  </r>
  <r>
    <x v="19"/>
    <x v="99"/>
    <n v="16.343490304709142"/>
    <x v="9"/>
    <x v="0"/>
  </r>
  <r>
    <x v="19"/>
    <x v="100"/>
    <n v="6.3711911357340716"/>
    <x v="9"/>
    <x v="0"/>
  </r>
  <r>
    <x v="19"/>
    <x v="101"/>
    <n v="6.9252077562326866"/>
    <x v="9"/>
    <x v="0"/>
  </r>
  <r>
    <x v="19"/>
    <x v="102"/>
    <n v="0.554016620498615"/>
    <x v="9"/>
    <x v="0"/>
  </r>
  <r>
    <x v="19"/>
    <x v="4"/>
    <n v="0.83102493074792239"/>
    <x v="9"/>
    <x v="0"/>
  </r>
  <r>
    <x v="20"/>
    <x v="96"/>
    <n v="1"/>
    <x v="9"/>
    <x v="0"/>
  </r>
  <r>
    <x v="20"/>
    <x v="97"/>
    <n v="2.2222222222222228"/>
    <x v="9"/>
    <x v="0"/>
  </r>
  <r>
    <x v="20"/>
    <x v="98"/>
    <n v="2"/>
    <x v="9"/>
    <x v="0"/>
  </r>
  <r>
    <x v="20"/>
    <x v="99"/>
    <n v="4.036363636363637"/>
    <x v="9"/>
    <x v="0"/>
  </r>
  <r>
    <x v="20"/>
    <x v="100"/>
    <n v="4.3043478260869561"/>
    <x v="9"/>
    <x v="0"/>
  </r>
  <r>
    <x v="20"/>
    <x v="101"/>
    <n v="3.1304347826086953"/>
    <x v="9"/>
    <x v="0"/>
  </r>
  <r>
    <x v="20"/>
    <x v="102"/>
    <n v="5"/>
    <x v="9"/>
    <x v="0"/>
  </r>
  <r>
    <x v="20"/>
    <x v="4"/>
    <n v="5.5"/>
    <x v="9"/>
    <x v="0"/>
  </r>
  <r>
    <x v="15"/>
    <x v="81"/>
    <n v="14.574898785425102"/>
    <x v="10"/>
    <x v="0"/>
  </r>
  <r>
    <x v="15"/>
    <x v="82"/>
    <n v="83.400809716599184"/>
    <x v="10"/>
    <x v="0"/>
  </r>
  <r>
    <x v="15"/>
    <x v="4"/>
    <n v="2.0242914979757085"/>
    <x v="10"/>
    <x v="0"/>
  </r>
  <r>
    <x v="16"/>
    <x v="83"/>
    <n v="13.333333333333334"/>
    <x v="10"/>
    <x v="0"/>
  </r>
  <r>
    <x v="16"/>
    <x v="84"/>
    <n v="31.111111111111111"/>
    <x v="10"/>
    <x v="0"/>
  </r>
  <r>
    <x v="16"/>
    <x v="85"/>
    <n v="55.555555555555557"/>
    <x v="10"/>
    <x v="0"/>
  </r>
  <r>
    <x v="17"/>
    <x v="86"/>
    <n v="12.145748987854251"/>
    <x v="10"/>
    <x v="0"/>
  </r>
  <r>
    <x v="17"/>
    <x v="87"/>
    <n v="63.967611336032391"/>
    <x v="10"/>
    <x v="0"/>
  </r>
  <r>
    <x v="17"/>
    <x v="88"/>
    <n v="9.7165991902834001"/>
    <x v="10"/>
    <x v="0"/>
  </r>
  <r>
    <x v="17"/>
    <x v="89"/>
    <n v="12.145748987854251"/>
    <x v="10"/>
    <x v="0"/>
  </r>
  <r>
    <x v="17"/>
    <x v="4"/>
    <n v="2.0242914979757085"/>
    <x v="10"/>
    <x v="0"/>
  </r>
  <r>
    <x v="18"/>
    <x v="86"/>
    <n v="12.145748987854251"/>
    <x v="10"/>
    <x v="0"/>
  </r>
  <r>
    <x v="18"/>
    <x v="87"/>
    <n v="63.967611336032391"/>
    <x v="10"/>
    <x v="0"/>
  </r>
  <r>
    <x v="18"/>
    <x v="88"/>
    <n v="9.7165991902834001"/>
    <x v="10"/>
    <x v="0"/>
  </r>
  <r>
    <x v="18"/>
    <x v="90"/>
    <n v="8.5020242914979764"/>
    <x v="10"/>
    <x v="0"/>
  </r>
  <r>
    <x v="18"/>
    <x v="91"/>
    <n v="2.0242914979757085"/>
    <x v="10"/>
    <x v="0"/>
  </r>
  <r>
    <x v="18"/>
    <x v="92"/>
    <n v="1.214574898785425"/>
    <x v="10"/>
    <x v="0"/>
  </r>
  <r>
    <x v="18"/>
    <x v="93"/>
    <n v="0.40485829959514169"/>
    <x v="10"/>
    <x v="0"/>
  </r>
  <r>
    <x v="18"/>
    <x v="4"/>
    <n v="2.0242914979757085"/>
    <x v="10"/>
    <x v="0"/>
  </r>
  <r>
    <x v="18"/>
    <x v="94"/>
    <n v="2.293388429752067"/>
    <x v="10"/>
    <x v="0"/>
  </r>
  <r>
    <x v="18"/>
    <x v="95"/>
    <n v="2.4764150943396217"/>
    <x v="10"/>
    <x v="0"/>
  </r>
  <r>
    <x v="19"/>
    <x v="96"/>
    <n v="2.42914979757085"/>
    <x v="10"/>
    <x v="0"/>
  </r>
  <r>
    <x v="19"/>
    <x v="97"/>
    <n v="4.048582995951417"/>
    <x v="10"/>
    <x v="0"/>
  </r>
  <r>
    <x v="19"/>
    <x v="98"/>
    <n v="57.085020242914979"/>
    <x v="10"/>
    <x v="0"/>
  </r>
  <r>
    <x v="19"/>
    <x v="99"/>
    <n v="14.574898785425102"/>
    <x v="10"/>
    <x v="0"/>
  </r>
  <r>
    <x v="19"/>
    <x v="100"/>
    <n v="8.097165991902834"/>
    <x v="10"/>
    <x v="0"/>
  </r>
  <r>
    <x v="19"/>
    <x v="101"/>
    <n v="9.3117408906882595"/>
    <x v="10"/>
    <x v="0"/>
  </r>
  <r>
    <x v="19"/>
    <x v="102"/>
    <n v="1.214574898785425"/>
    <x v="10"/>
    <x v="0"/>
  </r>
  <r>
    <x v="19"/>
    <x v="4"/>
    <n v="3.2388663967611335"/>
    <x v="10"/>
    <x v="0"/>
  </r>
  <r>
    <x v="20"/>
    <x v="96"/>
    <n v="1"/>
    <x v="10"/>
    <x v="0"/>
  </r>
  <r>
    <x v="20"/>
    <x v="97"/>
    <n v="3"/>
    <x v="10"/>
    <x v="0"/>
  </r>
  <r>
    <x v="20"/>
    <x v="98"/>
    <n v="2"/>
    <x v="10"/>
    <x v="0"/>
  </r>
  <r>
    <x v="20"/>
    <x v="99"/>
    <n v="3.6875"/>
    <x v="10"/>
    <x v="0"/>
  </r>
  <r>
    <x v="20"/>
    <x v="100"/>
    <n v="3.5789473684210527"/>
    <x v="10"/>
    <x v="0"/>
  </r>
  <r>
    <x v="20"/>
    <x v="101"/>
    <n v="4.0434782608695654"/>
    <x v="10"/>
    <x v="0"/>
  </r>
  <r>
    <x v="20"/>
    <x v="102"/>
    <n v="2.5"/>
    <x v="10"/>
    <x v="0"/>
  </r>
  <r>
    <x v="20"/>
    <x v="4"/>
    <n v="2.8333333333333335"/>
    <x v="10"/>
    <x v="0"/>
  </r>
  <r>
    <x v="15"/>
    <x v="81"/>
    <n v="18.548387096774192"/>
    <x v="11"/>
    <x v="0"/>
  </r>
  <r>
    <x v="15"/>
    <x v="82"/>
    <n v="78.629032258064512"/>
    <x v="11"/>
    <x v="0"/>
  </r>
  <r>
    <x v="15"/>
    <x v="4"/>
    <n v="2.8225806451612905"/>
    <x v="11"/>
    <x v="0"/>
  </r>
  <r>
    <x v="16"/>
    <x v="83"/>
    <n v="17.241379310344829"/>
    <x v="11"/>
    <x v="0"/>
  </r>
  <r>
    <x v="16"/>
    <x v="84"/>
    <n v="39.655172413793103"/>
    <x v="11"/>
    <x v="0"/>
  </r>
  <r>
    <x v="16"/>
    <x v="85"/>
    <n v="43.103448275862071"/>
    <x v="11"/>
    <x v="0"/>
  </r>
  <r>
    <x v="17"/>
    <x v="86"/>
    <n v="13.306451612903226"/>
    <x v="11"/>
    <x v="0"/>
  </r>
  <r>
    <x v="17"/>
    <x v="87"/>
    <n v="59.274193548387096"/>
    <x v="11"/>
    <x v="0"/>
  </r>
  <r>
    <x v="17"/>
    <x v="88"/>
    <n v="8.870967741935484"/>
    <x v="11"/>
    <x v="0"/>
  </r>
  <r>
    <x v="17"/>
    <x v="89"/>
    <n v="15.725806451612904"/>
    <x v="11"/>
    <x v="0"/>
  </r>
  <r>
    <x v="17"/>
    <x v="4"/>
    <n v="2.8225806451612905"/>
    <x v="11"/>
    <x v="0"/>
  </r>
  <r>
    <x v="18"/>
    <x v="86"/>
    <n v="13.306451612903226"/>
    <x v="11"/>
    <x v="0"/>
  </r>
  <r>
    <x v="18"/>
    <x v="87"/>
    <n v="59.274193548387096"/>
    <x v="11"/>
    <x v="0"/>
  </r>
  <r>
    <x v="18"/>
    <x v="88"/>
    <n v="8.870967741935484"/>
    <x v="11"/>
    <x v="0"/>
  </r>
  <r>
    <x v="18"/>
    <x v="90"/>
    <n v="11.290322580645162"/>
    <x v="11"/>
    <x v="0"/>
  </r>
  <r>
    <x v="18"/>
    <x v="91"/>
    <n v="3.225806451612903"/>
    <x v="11"/>
    <x v="0"/>
  </r>
  <r>
    <x v="18"/>
    <x v="92"/>
    <n v="0.80645161290322576"/>
    <x v="11"/>
    <x v="0"/>
  </r>
  <r>
    <x v="18"/>
    <x v="93"/>
    <n v="0.40322580645161288"/>
    <x v="11"/>
    <x v="0"/>
  </r>
  <r>
    <x v="18"/>
    <x v="4"/>
    <n v="2.8225806451612905"/>
    <x v="11"/>
    <x v="0"/>
  </r>
  <r>
    <x v="18"/>
    <x v="94"/>
    <n v="2.3775933609958502"/>
    <x v="11"/>
    <x v="0"/>
  </r>
  <r>
    <x v="18"/>
    <x v="95"/>
    <n v="2.5961538461538454"/>
    <x v="11"/>
    <x v="0"/>
  </r>
  <r>
    <x v="19"/>
    <x v="96"/>
    <n v="3.629032258064516"/>
    <x v="11"/>
    <x v="0"/>
  </r>
  <r>
    <x v="19"/>
    <x v="97"/>
    <n v="3.629032258064516"/>
    <x v="11"/>
    <x v="0"/>
  </r>
  <r>
    <x v="19"/>
    <x v="98"/>
    <n v="58.467741935483872"/>
    <x v="11"/>
    <x v="0"/>
  </r>
  <r>
    <x v="19"/>
    <x v="99"/>
    <n v="18.951612903225808"/>
    <x v="11"/>
    <x v="0"/>
  </r>
  <r>
    <x v="19"/>
    <x v="100"/>
    <n v="6.854838709677419"/>
    <x v="11"/>
    <x v="0"/>
  </r>
  <r>
    <x v="19"/>
    <x v="101"/>
    <n v="8.064516129032258"/>
    <x v="11"/>
    <x v="0"/>
  </r>
  <r>
    <x v="19"/>
    <x v="102"/>
    <n v="0.40322580645161288"/>
    <x v="11"/>
    <x v="0"/>
  </r>
  <r>
    <x v="19"/>
    <x v="4"/>
    <n v="0"/>
    <x v="11"/>
    <x v="0"/>
  </r>
  <r>
    <x v="20"/>
    <x v="96"/>
    <n v="1"/>
    <x v="11"/>
    <x v="0"/>
  </r>
  <r>
    <x v="20"/>
    <x v="97"/>
    <n v="4.2222222222222223"/>
    <x v="11"/>
    <x v="0"/>
  </r>
  <r>
    <x v="20"/>
    <x v="98"/>
    <n v="2"/>
    <x v="11"/>
    <x v="0"/>
  </r>
  <r>
    <x v="20"/>
    <x v="99"/>
    <n v="3.7872340425531923"/>
    <x v="11"/>
    <x v="0"/>
  </r>
  <r>
    <x v="20"/>
    <x v="100"/>
    <n v="4.1764705882352935"/>
    <x v="11"/>
    <x v="0"/>
  </r>
  <r>
    <x v="20"/>
    <x v="101"/>
    <n v="3.7368421052631584"/>
    <x v="11"/>
    <x v="0"/>
  </r>
  <r>
    <x v="20"/>
    <x v="102"/>
    <n v="6"/>
    <x v="11"/>
    <x v="0"/>
  </r>
  <r>
    <x v="20"/>
    <x v="4"/>
    <m/>
    <x v="11"/>
    <x v="0"/>
  </r>
  <r>
    <x v="15"/>
    <x v="81"/>
    <n v="15.246636771300448"/>
    <x v="12"/>
    <x v="0"/>
  </r>
  <r>
    <x v="15"/>
    <x v="82"/>
    <n v="84.753363228699556"/>
    <x v="12"/>
    <x v="0"/>
  </r>
  <r>
    <x v="15"/>
    <x v="4"/>
    <n v="0"/>
    <x v="12"/>
    <x v="0"/>
  </r>
  <r>
    <x v="16"/>
    <x v="83"/>
    <n v="26.829268292682926"/>
    <x v="12"/>
    <x v="0"/>
  </r>
  <r>
    <x v="16"/>
    <x v="84"/>
    <n v="41.463414634146339"/>
    <x v="12"/>
    <x v="0"/>
  </r>
  <r>
    <x v="16"/>
    <x v="85"/>
    <n v="31.707317073170731"/>
    <x v="12"/>
    <x v="0"/>
  </r>
  <r>
    <x v="17"/>
    <x v="86"/>
    <n v="23.318385650224215"/>
    <x v="12"/>
    <x v="0"/>
  </r>
  <r>
    <x v="17"/>
    <x v="87"/>
    <n v="52.914798206278029"/>
    <x v="12"/>
    <x v="0"/>
  </r>
  <r>
    <x v="17"/>
    <x v="88"/>
    <n v="13.452914798206278"/>
    <x v="12"/>
    <x v="0"/>
  </r>
  <r>
    <x v="17"/>
    <x v="89"/>
    <n v="10.31390134529148"/>
    <x v="12"/>
    <x v="0"/>
  </r>
  <r>
    <x v="17"/>
    <x v="4"/>
    <n v="0"/>
    <x v="12"/>
    <x v="0"/>
  </r>
  <r>
    <x v="18"/>
    <x v="86"/>
    <n v="23.318385650224215"/>
    <x v="12"/>
    <x v="0"/>
  </r>
  <r>
    <x v="18"/>
    <x v="87"/>
    <n v="52.914798206278029"/>
    <x v="12"/>
    <x v="0"/>
  </r>
  <r>
    <x v="18"/>
    <x v="88"/>
    <n v="13.452914798206278"/>
    <x v="12"/>
    <x v="0"/>
  </r>
  <r>
    <x v="18"/>
    <x v="90"/>
    <n v="9.4170403587443943"/>
    <x v="12"/>
    <x v="0"/>
  </r>
  <r>
    <x v="18"/>
    <x v="91"/>
    <n v="0.44843049327354262"/>
    <x v="12"/>
    <x v="0"/>
  </r>
  <r>
    <x v="18"/>
    <x v="92"/>
    <n v="0"/>
    <x v="12"/>
    <x v="0"/>
  </r>
  <r>
    <x v="18"/>
    <x v="93"/>
    <n v="0.44843049327354262"/>
    <x v="12"/>
    <x v="0"/>
  </r>
  <r>
    <x v="18"/>
    <x v="4"/>
    <n v="0"/>
    <x v="12"/>
    <x v="0"/>
  </r>
  <r>
    <x v="18"/>
    <x v="94"/>
    <n v="2.1390134529147984"/>
    <x v="12"/>
    <x v="0"/>
  </r>
  <r>
    <x v="18"/>
    <x v="95"/>
    <n v="2.4853801169590648"/>
    <x v="12"/>
    <x v="0"/>
  </r>
  <r>
    <x v="19"/>
    <x v="96"/>
    <n v="8.071748878923767"/>
    <x v="12"/>
    <x v="0"/>
  </r>
  <r>
    <x v="19"/>
    <x v="97"/>
    <n v="1.3452914798206279"/>
    <x v="12"/>
    <x v="0"/>
  </r>
  <r>
    <x v="19"/>
    <x v="98"/>
    <n v="41.704035874439462"/>
    <x v="12"/>
    <x v="0"/>
  </r>
  <r>
    <x v="19"/>
    <x v="99"/>
    <n v="13.901345291479821"/>
    <x v="12"/>
    <x v="0"/>
  </r>
  <r>
    <x v="19"/>
    <x v="100"/>
    <n v="12.556053811659194"/>
    <x v="12"/>
    <x v="0"/>
  </r>
  <r>
    <x v="19"/>
    <x v="101"/>
    <n v="18.385650224215247"/>
    <x v="12"/>
    <x v="0"/>
  </r>
  <r>
    <x v="19"/>
    <x v="102"/>
    <n v="1.7937219730941705"/>
    <x v="12"/>
    <x v="0"/>
  </r>
  <r>
    <x v="19"/>
    <x v="4"/>
    <n v="2.2421524663677128"/>
    <x v="12"/>
    <x v="0"/>
  </r>
  <r>
    <x v="20"/>
    <x v="96"/>
    <n v="1"/>
    <x v="12"/>
    <x v="0"/>
  </r>
  <r>
    <x v="20"/>
    <x v="97"/>
    <n v="3"/>
    <x v="12"/>
    <x v="0"/>
  </r>
  <r>
    <x v="20"/>
    <x v="98"/>
    <n v="2"/>
    <x v="12"/>
    <x v="0"/>
  </r>
  <r>
    <x v="20"/>
    <x v="99"/>
    <n v="3.4838709677419355"/>
    <x v="12"/>
    <x v="0"/>
  </r>
  <r>
    <x v="20"/>
    <x v="100"/>
    <n v="3.8148148148148158"/>
    <x v="12"/>
    <x v="0"/>
  </r>
  <r>
    <x v="20"/>
    <x v="101"/>
    <n v="3.2571428571428576"/>
    <x v="12"/>
    <x v="0"/>
  </r>
  <r>
    <x v="20"/>
    <x v="102"/>
    <n v="2.5"/>
    <x v="12"/>
    <x v="0"/>
  </r>
  <r>
    <x v="20"/>
    <x v="4"/>
    <n v="4.25"/>
    <x v="12"/>
    <x v="0"/>
  </r>
  <r>
    <x v="15"/>
    <x v="81"/>
    <n v="7.7922077922077921"/>
    <x v="13"/>
    <x v="0"/>
  </r>
  <r>
    <x v="15"/>
    <x v="82"/>
    <n v="90.909090909090907"/>
    <x v="13"/>
    <x v="0"/>
  </r>
  <r>
    <x v="15"/>
    <x v="4"/>
    <n v="1.2987012987012987"/>
    <x v="13"/>
    <x v="0"/>
  </r>
  <r>
    <x v="16"/>
    <x v="83"/>
    <n v="0"/>
    <x v="13"/>
    <x v="0"/>
  </r>
  <r>
    <x v="16"/>
    <x v="84"/>
    <n v="38.46153846153846"/>
    <x v="13"/>
    <x v="0"/>
  </r>
  <r>
    <x v="16"/>
    <x v="85"/>
    <n v="61.53846153846154"/>
    <x v="13"/>
    <x v="0"/>
  </r>
  <r>
    <x v="17"/>
    <x v="86"/>
    <n v="27.922077922077921"/>
    <x v="13"/>
    <x v="0"/>
  </r>
  <r>
    <x v="17"/>
    <x v="87"/>
    <n v="55.194805194805198"/>
    <x v="13"/>
    <x v="0"/>
  </r>
  <r>
    <x v="17"/>
    <x v="88"/>
    <n v="7.1428571428571432"/>
    <x v="13"/>
    <x v="0"/>
  </r>
  <r>
    <x v="17"/>
    <x v="89"/>
    <n v="8.4415584415584419"/>
    <x v="13"/>
    <x v="0"/>
  </r>
  <r>
    <x v="17"/>
    <x v="4"/>
    <n v="1.2987012987012987"/>
    <x v="13"/>
    <x v="0"/>
  </r>
  <r>
    <x v="18"/>
    <x v="86"/>
    <n v="27.922077922077921"/>
    <x v="13"/>
    <x v="0"/>
  </r>
  <r>
    <x v="18"/>
    <x v="87"/>
    <n v="55.194805194805198"/>
    <x v="13"/>
    <x v="0"/>
  </r>
  <r>
    <x v="18"/>
    <x v="88"/>
    <n v="7.1428571428571432"/>
    <x v="13"/>
    <x v="0"/>
  </r>
  <r>
    <x v="18"/>
    <x v="90"/>
    <n v="8.4415584415584419"/>
    <x v="13"/>
    <x v="0"/>
  </r>
  <r>
    <x v="18"/>
    <x v="91"/>
    <n v="0"/>
    <x v="13"/>
    <x v="0"/>
  </r>
  <r>
    <x v="18"/>
    <x v="92"/>
    <n v="0"/>
    <x v="13"/>
    <x v="0"/>
  </r>
  <r>
    <x v="18"/>
    <x v="93"/>
    <n v="0"/>
    <x v="13"/>
    <x v="0"/>
  </r>
  <r>
    <x v="18"/>
    <x v="4"/>
    <n v="1.2987012987012987"/>
    <x v="13"/>
    <x v="0"/>
  </r>
  <r>
    <x v="18"/>
    <x v="94"/>
    <n v="1.9605263157894743"/>
    <x v="13"/>
    <x v="0"/>
  </r>
  <r>
    <x v="18"/>
    <x v="95"/>
    <n v="2.3394495412844036"/>
    <x v="13"/>
    <x v="0"/>
  </r>
  <r>
    <x v="19"/>
    <x v="96"/>
    <n v="9.0909090909090917"/>
    <x v="13"/>
    <x v="0"/>
  </r>
  <r>
    <x v="19"/>
    <x v="97"/>
    <n v="3.8961038961038961"/>
    <x v="13"/>
    <x v="0"/>
  </r>
  <r>
    <x v="19"/>
    <x v="98"/>
    <n v="55.194805194805198"/>
    <x v="13"/>
    <x v="0"/>
  </r>
  <r>
    <x v="19"/>
    <x v="99"/>
    <n v="12.337662337662337"/>
    <x v="13"/>
    <x v="0"/>
  </r>
  <r>
    <x v="19"/>
    <x v="100"/>
    <n v="3.8961038961038961"/>
    <x v="13"/>
    <x v="0"/>
  </r>
  <r>
    <x v="19"/>
    <x v="101"/>
    <n v="14.285714285714286"/>
    <x v="13"/>
    <x v="0"/>
  </r>
  <r>
    <x v="19"/>
    <x v="102"/>
    <n v="0.64935064935064934"/>
    <x v="13"/>
    <x v="0"/>
  </r>
  <r>
    <x v="19"/>
    <x v="4"/>
    <n v="0.64935064935064934"/>
    <x v="13"/>
    <x v="0"/>
  </r>
  <r>
    <x v="20"/>
    <x v="96"/>
    <n v="1"/>
    <x v="13"/>
    <x v="0"/>
  </r>
  <r>
    <x v="20"/>
    <x v="97"/>
    <n v="2.5"/>
    <x v="13"/>
    <x v="0"/>
  </r>
  <r>
    <x v="20"/>
    <x v="98"/>
    <n v="2"/>
    <x v="13"/>
    <x v="0"/>
  </r>
  <r>
    <x v="20"/>
    <x v="99"/>
    <n v="3.4444444444444446"/>
    <x v="13"/>
    <x v="0"/>
  </r>
  <r>
    <x v="20"/>
    <x v="100"/>
    <n v="2.8333333333333335"/>
    <x v="13"/>
    <x v="0"/>
  </r>
  <r>
    <x v="20"/>
    <x v="101"/>
    <n v="2.9047619047619047"/>
    <x v="13"/>
    <x v="0"/>
  </r>
  <r>
    <x v="20"/>
    <x v="102"/>
    <n v="3"/>
    <x v="13"/>
    <x v="0"/>
  </r>
  <r>
    <x v="20"/>
    <x v="4"/>
    <n v="2"/>
    <x v="13"/>
    <x v="0"/>
  </r>
  <r>
    <x v="15"/>
    <x v="81"/>
    <n v="14.438502673796792"/>
    <x v="14"/>
    <x v="0"/>
  </r>
  <r>
    <x v="15"/>
    <x v="82"/>
    <n v="77.005347593582883"/>
    <x v="14"/>
    <x v="0"/>
  </r>
  <r>
    <x v="15"/>
    <x v="4"/>
    <n v="8.5561497326203213"/>
    <x v="14"/>
    <x v="0"/>
  </r>
  <r>
    <x v="16"/>
    <x v="83"/>
    <n v="19.35483870967742"/>
    <x v="14"/>
    <x v="0"/>
  </r>
  <r>
    <x v="16"/>
    <x v="84"/>
    <n v="32.258064516129032"/>
    <x v="14"/>
    <x v="0"/>
  </r>
  <r>
    <x v="16"/>
    <x v="85"/>
    <n v="48.387096774193552"/>
    <x v="14"/>
    <x v="0"/>
  </r>
  <r>
    <x v="17"/>
    <x v="86"/>
    <n v="17.112299465240643"/>
    <x v="14"/>
    <x v="0"/>
  </r>
  <r>
    <x v="17"/>
    <x v="87"/>
    <n v="48.663101604278076"/>
    <x v="14"/>
    <x v="0"/>
  </r>
  <r>
    <x v="17"/>
    <x v="88"/>
    <n v="10.160427807486631"/>
    <x v="14"/>
    <x v="0"/>
  </r>
  <r>
    <x v="17"/>
    <x v="89"/>
    <n v="15.508021390374331"/>
    <x v="14"/>
    <x v="0"/>
  </r>
  <r>
    <x v="17"/>
    <x v="4"/>
    <n v="8.5561497326203213"/>
    <x v="14"/>
    <x v="0"/>
  </r>
  <r>
    <x v="18"/>
    <x v="86"/>
    <n v="17.112299465240643"/>
    <x v="14"/>
    <x v="0"/>
  </r>
  <r>
    <x v="18"/>
    <x v="87"/>
    <n v="48.663101604278076"/>
    <x v="14"/>
    <x v="0"/>
  </r>
  <r>
    <x v="18"/>
    <x v="88"/>
    <n v="10.160427807486631"/>
    <x v="14"/>
    <x v="0"/>
  </r>
  <r>
    <x v="18"/>
    <x v="90"/>
    <n v="9.0909090909090917"/>
    <x v="14"/>
    <x v="0"/>
  </r>
  <r>
    <x v="18"/>
    <x v="91"/>
    <n v="4.2780748663101607"/>
    <x v="14"/>
    <x v="0"/>
  </r>
  <r>
    <x v="18"/>
    <x v="92"/>
    <n v="1.6042780748663101"/>
    <x v="14"/>
    <x v="0"/>
  </r>
  <r>
    <x v="18"/>
    <x v="93"/>
    <n v="0.53475935828877008"/>
    <x v="14"/>
    <x v="0"/>
  </r>
  <r>
    <x v="18"/>
    <x v="4"/>
    <n v="8.5561497326203213"/>
    <x v="14"/>
    <x v="0"/>
  </r>
  <r>
    <x v="18"/>
    <x v="94"/>
    <n v="2.3625730994152052"/>
    <x v="14"/>
    <x v="0"/>
  </r>
  <r>
    <x v="18"/>
    <x v="95"/>
    <n v="2.6762589928057552"/>
    <x v="14"/>
    <x v="0"/>
  </r>
  <r>
    <x v="19"/>
    <x v="96"/>
    <n v="5.3475935828877006"/>
    <x v="14"/>
    <x v="0"/>
  </r>
  <r>
    <x v="19"/>
    <x v="97"/>
    <n v="3.2085561497326203"/>
    <x v="14"/>
    <x v="0"/>
  </r>
  <r>
    <x v="19"/>
    <x v="98"/>
    <n v="42.245989304812831"/>
    <x v="14"/>
    <x v="0"/>
  </r>
  <r>
    <x v="19"/>
    <x v="99"/>
    <n v="14.973262032085561"/>
    <x v="14"/>
    <x v="0"/>
  </r>
  <r>
    <x v="19"/>
    <x v="100"/>
    <n v="14.973262032085561"/>
    <x v="14"/>
    <x v="0"/>
  </r>
  <r>
    <x v="19"/>
    <x v="101"/>
    <n v="16.577540106951872"/>
    <x v="14"/>
    <x v="0"/>
  </r>
  <r>
    <x v="19"/>
    <x v="102"/>
    <n v="0.53475935828877008"/>
    <x v="14"/>
    <x v="0"/>
  </r>
  <r>
    <x v="19"/>
    <x v="4"/>
    <n v="2.1390374331550803"/>
    <x v="14"/>
    <x v="0"/>
  </r>
  <r>
    <x v="20"/>
    <x v="96"/>
    <n v="1"/>
    <x v="14"/>
    <x v="0"/>
  </r>
  <r>
    <x v="20"/>
    <x v="97"/>
    <n v="3.5"/>
    <x v="14"/>
    <x v="0"/>
  </r>
  <r>
    <x v="20"/>
    <x v="98"/>
    <n v="2"/>
    <x v="14"/>
    <x v="0"/>
  </r>
  <r>
    <x v="20"/>
    <x v="99"/>
    <n v="3.9285714285714293"/>
    <x v="14"/>
    <x v="0"/>
  </r>
  <r>
    <x v="20"/>
    <x v="100"/>
    <n v="4.12"/>
    <x v="14"/>
    <x v="0"/>
  </r>
  <r>
    <x v="20"/>
    <x v="101"/>
    <n v="3.3548387096774195"/>
    <x v="14"/>
    <x v="0"/>
  </r>
  <r>
    <x v="20"/>
    <x v="102"/>
    <m/>
    <x v="14"/>
    <x v="0"/>
  </r>
  <r>
    <x v="20"/>
    <x v="4"/>
    <n v="2"/>
    <x v="14"/>
    <x v="0"/>
  </r>
  <r>
    <x v="15"/>
    <x v="81"/>
    <n v="16.037735849056602"/>
    <x v="15"/>
    <x v="0"/>
  </r>
  <r>
    <x v="15"/>
    <x v="82"/>
    <n v="71.226415094339629"/>
    <x v="15"/>
    <x v="0"/>
  </r>
  <r>
    <x v="15"/>
    <x v="4"/>
    <n v="12.735849056603774"/>
    <x v="15"/>
    <x v="0"/>
  </r>
  <r>
    <x v="16"/>
    <x v="83"/>
    <n v="5.1282051282051286"/>
    <x v="15"/>
    <x v="0"/>
  </r>
  <r>
    <x v="16"/>
    <x v="84"/>
    <n v="51.282051282051285"/>
    <x v="15"/>
    <x v="0"/>
  </r>
  <r>
    <x v="16"/>
    <x v="85"/>
    <n v="43.589743589743591"/>
    <x v="15"/>
    <x v="0"/>
  </r>
  <r>
    <x v="17"/>
    <x v="86"/>
    <n v="17.452830188679247"/>
    <x v="15"/>
    <x v="0"/>
  </r>
  <r>
    <x v="17"/>
    <x v="87"/>
    <n v="44.811320754716981"/>
    <x v="15"/>
    <x v="0"/>
  </r>
  <r>
    <x v="17"/>
    <x v="88"/>
    <n v="16.037735849056602"/>
    <x v="15"/>
    <x v="0"/>
  </r>
  <r>
    <x v="17"/>
    <x v="89"/>
    <n v="8.9622641509433958"/>
    <x v="15"/>
    <x v="0"/>
  </r>
  <r>
    <x v="17"/>
    <x v="4"/>
    <n v="12.735849056603774"/>
    <x v="15"/>
    <x v="0"/>
  </r>
  <r>
    <x v="18"/>
    <x v="86"/>
    <n v="17.452830188679247"/>
    <x v="15"/>
    <x v="0"/>
  </r>
  <r>
    <x v="18"/>
    <x v="87"/>
    <n v="44.811320754716981"/>
    <x v="15"/>
    <x v="0"/>
  </r>
  <r>
    <x v="18"/>
    <x v="88"/>
    <n v="16.037735849056602"/>
    <x v="15"/>
    <x v="0"/>
  </r>
  <r>
    <x v="18"/>
    <x v="90"/>
    <n v="7.5471698113207548"/>
    <x v="15"/>
    <x v="0"/>
  </r>
  <r>
    <x v="18"/>
    <x v="91"/>
    <n v="0.94339622641509435"/>
    <x v="15"/>
    <x v="0"/>
  </r>
  <r>
    <x v="18"/>
    <x v="92"/>
    <n v="0.47169811320754718"/>
    <x v="15"/>
    <x v="0"/>
  </r>
  <r>
    <x v="18"/>
    <x v="93"/>
    <n v="0"/>
    <x v="15"/>
    <x v="0"/>
  </r>
  <r>
    <x v="18"/>
    <x v="4"/>
    <n v="12.735849056603774"/>
    <x v="15"/>
    <x v="0"/>
  </r>
  <r>
    <x v="18"/>
    <x v="94"/>
    <n v="2.2108108108108104"/>
    <x v="15"/>
    <x v="0"/>
  </r>
  <r>
    <x v="18"/>
    <x v="95"/>
    <n v="2.5135135135135149"/>
    <x v="15"/>
    <x v="0"/>
  </r>
  <r>
    <x v="19"/>
    <x v="96"/>
    <n v="9.433962264150944"/>
    <x v="15"/>
    <x v="0"/>
  </r>
  <r>
    <x v="19"/>
    <x v="97"/>
    <n v="15.566037735849056"/>
    <x v="15"/>
    <x v="0"/>
  </r>
  <r>
    <x v="19"/>
    <x v="98"/>
    <n v="23.113207547169811"/>
    <x v="15"/>
    <x v="0"/>
  </r>
  <r>
    <x v="19"/>
    <x v="99"/>
    <n v="7.5471698113207548"/>
    <x v="15"/>
    <x v="0"/>
  </r>
  <r>
    <x v="19"/>
    <x v="100"/>
    <n v="21.226415094339622"/>
    <x v="15"/>
    <x v="0"/>
  </r>
  <r>
    <x v="19"/>
    <x v="101"/>
    <n v="9.433962264150944"/>
    <x v="15"/>
    <x v="0"/>
  </r>
  <r>
    <x v="19"/>
    <x v="102"/>
    <n v="0.94339622641509435"/>
    <x v="15"/>
    <x v="0"/>
  </r>
  <r>
    <x v="19"/>
    <x v="4"/>
    <n v="12.735849056603774"/>
    <x v="15"/>
    <x v="0"/>
  </r>
  <r>
    <x v="20"/>
    <x v="96"/>
    <n v="1"/>
    <x v="15"/>
    <x v="0"/>
  </r>
  <r>
    <x v="20"/>
    <x v="97"/>
    <n v="2.9393939393939394"/>
    <x v="15"/>
    <x v="0"/>
  </r>
  <r>
    <x v="20"/>
    <x v="98"/>
    <n v="2"/>
    <x v="15"/>
    <x v="0"/>
  </r>
  <r>
    <x v="20"/>
    <x v="99"/>
    <n v="3.375"/>
    <x v="15"/>
    <x v="0"/>
  </r>
  <r>
    <x v="20"/>
    <x v="100"/>
    <n v="2.7777777777777786"/>
    <x v="15"/>
    <x v="0"/>
  </r>
  <r>
    <x v="20"/>
    <x v="101"/>
    <n v="3.6470588235294112"/>
    <x v="15"/>
    <x v="0"/>
  </r>
  <r>
    <x v="20"/>
    <x v="102"/>
    <n v="3"/>
    <x v="15"/>
    <x v="0"/>
  </r>
  <r>
    <x v="20"/>
    <x v="4"/>
    <n v="2.64"/>
    <x v="15"/>
    <x v="0"/>
  </r>
  <r>
    <x v="15"/>
    <x v="81"/>
    <n v="13.981042654028435"/>
    <x v="16"/>
    <x v="0"/>
  </r>
  <r>
    <x v="15"/>
    <x v="82"/>
    <n v="75.829383886255926"/>
    <x v="16"/>
    <x v="0"/>
  </r>
  <r>
    <x v="15"/>
    <x v="4"/>
    <n v="10.189573459715639"/>
    <x v="16"/>
    <x v="0"/>
  </r>
  <r>
    <x v="16"/>
    <x v="83"/>
    <n v="20"/>
    <x v="16"/>
    <x v="0"/>
  </r>
  <r>
    <x v="16"/>
    <x v="84"/>
    <n v="37.142857142857146"/>
    <x v="16"/>
    <x v="0"/>
  </r>
  <r>
    <x v="16"/>
    <x v="85"/>
    <n v="42.857142857142854"/>
    <x v="16"/>
    <x v="0"/>
  </r>
  <r>
    <x v="17"/>
    <x v="86"/>
    <n v="17.061611374407583"/>
    <x v="16"/>
    <x v="0"/>
  </r>
  <r>
    <x v="17"/>
    <x v="87"/>
    <n v="50.473933649289101"/>
    <x v="16"/>
    <x v="0"/>
  </r>
  <r>
    <x v="17"/>
    <x v="88"/>
    <n v="11.137440758293838"/>
    <x v="16"/>
    <x v="0"/>
  </r>
  <r>
    <x v="17"/>
    <x v="89"/>
    <n v="11.137440758293838"/>
    <x v="16"/>
    <x v="0"/>
  </r>
  <r>
    <x v="17"/>
    <x v="4"/>
    <n v="10.189573459715639"/>
    <x v="16"/>
    <x v="0"/>
  </r>
  <r>
    <x v="18"/>
    <x v="86"/>
    <n v="17.061611374407583"/>
    <x v="16"/>
    <x v="0"/>
  </r>
  <r>
    <x v="18"/>
    <x v="87"/>
    <n v="50.473933649289101"/>
    <x v="16"/>
    <x v="0"/>
  </r>
  <r>
    <x v="18"/>
    <x v="88"/>
    <n v="11.137440758293838"/>
    <x v="16"/>
    <x v="0"/>
  </r>
  <r>
    <x v="18"/>
    <x v="90"/>
    <n v="7.5829383886255926"/>
    <x v="16"/>
    <x v="0"/>
  </r>
  <r>
    <x v="18"/>
    <x v="91"/>
    <n v="1.8957345971563981"/>
    <x v="16"/>
    <x v="0"/>
  </r>
  <r>
    <x v="18"/>
    <x v="92"/>
    <n v="1.1848341232227488"/>
    <x v="16"/>
    <x v="0"/>
  </r>
  <r>
    <x v="18"/>
    <x v="93"/>
    <n v="0.47393364928909953"/>
    <x v="16"/>
    <x v="0"/>
  </r>
  <r>
    <x v="18"/>
    <x v="4"/>
    <n v="10.189573459715639"/>
    <x v="16"/>
    <x v="0"/>
  </r>
  <r>
    <x v="18"/>
    <x v="94"/>
    <n v="2.258575197889181"/>
    <x v="16"/>
    <x v="0"/>
  </r>
  <r>
    <x v="18"/>
    <x v="95"/>
    <n v="2.5537459283387611"/>
    <x v="16"/>
    <x v="0"/>
  </r>
  <r>
    <x v="19"/>
    <x v="96"/>
    <n v="6.3981042654028437"/>
    <x v="16"/>
    <x v="0"/>
  </r>
  <r>
    <x v="19"/>
    <x v="97"/>
    <n v="4.2654028436018958"/>
    <x v="16"/>
    <x v="0"/>
  </r>
  <r>
    <x v="19"/>
    <x v="98"/>
    <n v="48.341232227488149"/>
    <x v="16"/>
    <x v="0"/>
  </r>
  <r>
    <x v="19"/>
    <x v="99"/>
    <n v="13.981042654028435"/>
    <x v="16"/>
    <x v="0"/>
  </r>
  <r>
    <x v="19"/>
    <x v="100"/>
    <n v="9.0047393364928912"/>
    <x v="16"/>
    <x v="0"/>
  </r>
  <r>
    <x v="19"/>
    <x v="101"/>
    <n v="11.374407582938389"/>
    <x v="16"/>
    <x v="0"/>
  </r>
  <r>
    <x v="19"/>
    <x v="102"/>
    <n v="2.6066350710900474"/>
    <x v="16"/>
    <x v="0"/>
  </r>
  <r>
    <x v="19"/>
    <x v="4"/>
    <n v="4.028436018957346"/>
    <x v="16"/>
    <x v="0"/>
  </r>
  <r>
    <x v="20"/>
    <x v="96"/>
    <n v="1"/>
    <x v="16"/>
    <x v="0"/>
  </r>
  <r>
    <x v="20"/>
    <x v="97"/>
    <n v="3"/>
    <x v="16"/>
    <x v="0"/>
  </r>
  <r>
    <x v="20"/>
    <x v="98"/>
    <n v="2"/>
    <x v="16"/>
    <x v="0"/>
  </r>
  <r>
    <x v="20"/>
    <x v="99"/>
    <n v="3.4736842105263155"/>
    <x v="16"/>
    <x v="0"/>
  </r>
  <r>
    <x v="20"/>
    <x v="100"/>
    <n v="4.3636363636363633"/>
    <x v="16"/>
    <x v="0"/>
  </r>
  <r>
    <x v="20"/>
    <x v="101"/>
    <n v="4.0750000000000002"/>
    <x v="16"/>
    <x v="0"/>
  </r>
  <r>
    <x v="20"/>
    <x v="102"/>
    <n v="2.7"/>
    <x v="16"/>
    <x v="0"/>
  </r>
  <r>
    <x v="20"/>
    <x v="4"/>
    <n v="3.7857142857142851"/>
    <x v="16"/>
    <x v="0"/>
  </r>
  <r>
    <x v="15"/>
    <x v="81"/>
    <n v="15.881818181818181"/>
    <x v="0"/>
    <x v="1"/>
  </r>
  <r>
    <x v="15"/>
    <x v="82"/>
    <n v="79.418181818181822"/>
    <x v="0"/>
    <x v="1"/>
  </r>
  <r>
    <x v="15"/>
    <x v="4"/>
    <n v="4.7"/>
    <x v="0"/>
    <x v="1"/>
  </r>
  <r>
    <x v="16"/>
    <x v="83"/>
    <n v="13.533834586466165"/>
    <x v="0"/>
    <x v="1"/>
  </r>
  <r>
    <x v="16"/>
    <x v="84"/>
    <n v="35.902255639097746"/>
    <x v="0"/>
    <x v="1"/>
  </r>
  <r>
    <x v="16"/>
    <x v="85"/>
    <n v="50.563909774436091"/>
    <x v="0"/>
    <x v="1"/>
  </r>
  <r>
    <x v="17"/>
    <x v="86"/>
    <n v="13.736363636363636"/>
    <x v="0"/>
    <x v="1"/>
  </r>
  <r>
    <x v="17"/>
    <x v="87"/>
    <n v="57.018181818181816"/>
    <x v="0"/>
    <x v="1"/>
  </r>
  <r>
    <x v="17"/>
    <x v="88"/>
    <n v="10.563636363636364"/>
    <x v="0"/>
    <x v="1"/>
  </r>
  <r>
    <x v="17"/>
    <x v="89"/>
    <n v="13.981818181818182"/>
    <x v="0"/>
    <x v="1"/>
  </r>
  <r>
    <x v="17"/>
    <x v="4"/>
    <n v="4.7"/>
    <x v="0"/>
    <x v="1"/>
  </r>
  <r>
    <x v="18"/>
    <x v="86"/>
    <n v="13.736363636363636"/>
    <x v="0"/>
    <x v="1"/>
  </r>
  <r>
    <x v="18"/>
    <x v="87"/>
    <n v="57.018181818181816"/>
    <x v="0"/>
    <x v="1"/>
  </r>
  <r>
    <x v="18"/>
    <x v="88"/>
    <n v="10.563636363636364"/>
    <x v="0"/>
    <x v="1"/>
  </r>
  <r>
    <x v="18"/>
    <x v="90"/>
    <n v="10.072727272727272"/>
    <x v="0"/>
    <x v="1"/>
  </r>
  <r>
    <x v="18"/>
    <x v="91"/>
    <n v="2.2000000000000002"/>
    <x v="0"/>
    <x v="1"/>
  </r>
  <r>
    <x v="18"/>
    <x v="92"/>
    <n v="1.0636363636363637"/>
    <x v="0"/>
    <x v="1"/>
  </r>
  <r>
    <x v="18"/>
    <x v="93"/>
    <n v="0.6454545454545455"/>
    <x v="0"/>
    <x v="1"/>
  </r>
  <r>
    <x v="18"/>
    <x v="4"/>
    <n v="4.7"/>
    <x v="0"/>
    <x v="1"/>
  </r>
  <r>
    <x v="18"/>
    <x v="94"/>
    <n v="2.3362587045692931"/>
    <x v="0"/>
    <x v="1"/>
  </r>
  <r>
    <x v="18"/>
    <x v="95"/>
    <n v="2.5613018279090483"/>
    <x v="0"/>
    <x v="1"/>
  </r>
  <r>
    <x v="19"/>
    <x v="96"/>
    <n v="5.8545454545454545"/>
    <x v="0"/>
    <x v="1"/>
  </r>
  <r>
    <x v="19"/>
    <x v="97"/>
    <n v="2.1363636363636362"/>
    <x v="0"/>
    <x v="1"/>
  </r>
  <r>
    <x v="19"/>
    <x v="98"/>
    <n v="54.345454545454544"/>
    <x v="0"/>
    <x v="1"/>
  </r>
  <r>
    <x v="19"/>
    <x v="99"/>
    <n v="17.363636363636363"/>
    <x v="0"/>
    <x v="1"/>
  </r>
  <r>
    <x v="19"/>
    <x v="100"/>
    <n v="8.7181818181818187"/>
    <x v="0"/>
    <x v="1"/>
  </r>
  <r>
    <x v="19"/>
    <x v="101"/>
    <n v="9.2181818181818187"/>
    <x v="0"/>
    <x v="1"/>
  </r>
  <r>
    <x v="19"/>
    <x v="102"/>
    <n v="0.27272727272727271"/>
    <x v="0"/>
    <x v="1"/>
  </r>
  <r>
    <x v="19"/>
    <x v="4"/>
    <n v="2.0909090909090908"/>
    <x v="0"/>
    <x v="1"/>
  </r>
  <r>
    <x v="20"/>
    <x v="96"/>
    <n v="1"/>
    <x v="0"/>
    <x v="1"/>
  </r>
  <r>
    <x v="20"/>
    <x v="97"/>
    <n v="2.8510638297872335"/>
    <x v="0"/>
    <x v="1"/>
  </r>
  <r>
    <x v="20"/>
    <x v="98"/>
    <n v="2"/>
    <x v="0"/>
    <x v="1"/>
  </r>
  <r>
    <x v="20"/>
    <x v="99"/>
    <n v="3.6698513800424637"/>
    <x v="0"/>
    <x v="1"/>
  </r>
  <r>
    <x v="20"/>
    <x v="100"/>
    <n v="4.1303854875283461"/>
    <x v="0"/>
    <x v="1"/>
  </r>
  <r>
    <x v="20"/>
    <x v="101"/>
    <n v="3.8291621327529937"/>
    <x v="0"/>
    <x v="1"/>
  </r>
  <r>
    <x v="20"/>
    <x v="102"/>
    <n v="3.8275862068965516"/>
    <x v="0"/>
    <x v="1"/>
  </r>
  <r>
    <x v="20"/>
    <x v="4"/>
    <n v="3.6091954022988508"/>
    <x v="0"/>
    <x v="1"/>
  </r>
  <r>
    <x v="15"/>
    <x v="81"/>
    <n v="16.666666666666668"/>
    <x v="1"/>
    <x v="1"/>
  </r>
  <r>
    <x v="15"/>
    <x v="82"/>
    <n v="75.765529308836392"/>
    <x v="1"/>
    <x v="1"/>
  </r>
  <r>
    <x v="15"/>
    <x v="4"/>
    <n v="7.5678040244969376"/>
    <x v="1"/>
    <x v="1"/>
  </r>
  <r>
    <x v="16"/>
    <x v="83"/>
    <n v="16.556291390728475"/>
    <x v="1"/>
    <x v="1"/>
  </r>
  <r>
    <x v="16"/>
    <x v="84"/>
    <n v="44.150110375275936"/>
    <x v="1"/>
    <x v="1"/>
  </r>
  <r>
    <x v="16"/>
    <x v="85"/>
    <n v="39.293598233995588"/>
    <x v="1"/>
    <x v="1"/>
  </r>
  <r>
    <x v="17"/>
    <x v="86"/>
    <n v="17.235345581802274"/>
    <x v="1"/>
    <x v="1"/>
  </r>
  <r>
    <x v="17"/>
    <x v="87"/>
    <n v="51.706036745406827"/>
    <x v="1"/>
    <x v="1"/>
  </r>
  <r>
    <x v="17"/>
    <x v="88"/>
    <n v="11.986001749781277"/>
    <x v="1"/>
    <x v="1"/>
  </r>
  <r>
    <x v="17"/>
    <x v="89"/>
    <n v="11.504811898512687"/>
    <x v="1"/>
    <x v="1"/>
  </r>
  <r>
    <x v="17"/>
    <x v="4"/>
    <n v="7.5678040244969376"/>
    <x v="1"/>
    <x v="1"/>
  </r>
  <r>
    <x v="18"/>
    <x v="86"/>
    <n v="17.235345581802274"/>
    <x v="1"/>
    <x v="1"/>
  </r>
  <r>
    <x v="18"/>
    <x v="87"/>
    <n v="51.706036745406827"/>
    <x v="1"/>
    <x v="1"/>
  </r>
  <r>
    <x v="18"/>
    <x v="88"/>
    <n v="11.986001749781277"/>
    <x v="1"/>
    <x v="1"/>
  </r>
  <r>
    <x v="18"/>
    <x v="90"/>
    <n v="9.1426071741032366"/>
    <x v="1"/>
    <x v="1"/>
  </r>
  <r>
    <x v="18"/>
    <x v="91"/>
    <n v="1.6185476815398074"/>
    <x v="1"/>
    <x v="1"/>
  </r>
  <r>
    <x v="18"/>
    <x v="92"/>
    <n v="0.21872265966754156"/>
    <x v="1"/>
    <x v="1"/>
  </r>
  <r>
    <x v="18"/>
    <x v="93"/>
    <n v="0.52493438320209973"/>
    <x v="1"/>
    <x v="1"/>
  </r>
  <r>
    <x v="18"/>
    <x v="4"/>
    <n v="7.5678040244969376"/>
    <x v="1"/>
    <x v="1"/>
  </r>
  <r>
    <x v="18"/>
    <x v="94"/>
    <n v="2.2385234264079559"/>
    <x v="1"/>
    <x v="1"/>
  </r>
  <r>
    <x v="18"/>
    <x v="95"/>
    <n v="2.5223967422920341"/>
    <x v="1"/>
    <x v="1"/>
  </r>
  <r>
    <x v="19"/>
    <x v="96"/>
    <n v="10.542432195975502"/>
    <x v="1"/>
    <x v="1"/>
  </r>
  <r>
    <x v="19"/>
    <x v="97"/>
    <n v="2.1872265966754156"/>
    <x v="1"/>
    <x v="1"/>
  </r>
  <r>
    <x v="19"/>
    <x v="98"/>
    <n v="50.524934383202101"/>
    <x v="1"/>
    <x v="1"/>
  </r>
  <r>
    <x v="19"/>
    <x v="99"/>
    <n v="18.066491688538932"/>
    <x v="1"/>
    <x v="1"/>
  </r>
  <r>
    <x v="19"/>
    <x v="100"/>
    <n v="8.3114610673665794"/>
    <x v="1"/>
    <x v="1"/>
  </r>
  <r>
    <x v="19"/>
    <x v="101"/>
    <n v="8.0927384076990379"/>
    <x v="1"/>
    <x v="1"/>
  </r>
  <r>
    <x v="19"/>
    <x v="102"/>
    <n v="0.39370078740157483"/>
    <x v="1"/>
    <x v="1"/>
  </r>
  <r>
    <x v="19"/>
    <x v="4"/>
    <n v="1.8810148731408574"/>
    <x v="1"/>
    <x v="1"/>
  </r>
  <r>
    <x v="20"/>
    <x v="96"/>
    <n v="1"/>
    <x v="1"/>
    <x v="1"/>
  </r>
  <r>
    <x v="20"/>
    <x v="97"/>
    <n v="2.86"/>
    <x v="1"/>
    <x v="1"/>
  </r>
  <r>
    <x v="20"/>
    <x v="98"/>
    <n v="2"/>
    <x v="1"/>
    <x v="1"/>
  </r>
  <r>
    <x v="20"/>
    <x v="99"/>
    <n v="3.5307125307125315"/>
    <x v="1"/>
    <x v="1"/>
  </r>
  <r>
    <x v="20"/>
    <x v="100"/>
    <n v="4.0467836257309928"/>
    <x v="1"/>
    <x v="1"/>
  </r>
  <r>
    <x v="20"/>
    <x v="101"/>
    <n v="4.1962025316455716"/>
    <x v="1"/>
    <x v="1"/>
  </r>
  <r>
    <x v="20"/>
    <x v="102"/>
    <n v="4.4444444444444446"/>
    <x v="1"/>
    <x v="1"/>
  </r>
  <r>
    <x v="20"/>
    <x v="4"/>
    <n v="3.4615384615384612"/>
    <x v="1"/>
    <x v="1"/>
  </r>
  <r>
    <x v="15"/>
    <x v="81"/>
    <n v="17.415730337078653"/>
    <x v="2"/>
    <x v="1"/>
  </r>
  <r>
    <x v="15"/>
    <x v="82"/>
    <n v="79.190074906367045"/>
    <x v="2"/>
    <x v="1"/>
  </r>
  <r>
    <x v="15"/>
    <x v="4"/>
    <n v="3.3941947565543069"/>
    <x v="2"/>
    <x v="1"/>
  </r>
  <r>
    <x v="16"/>
    <x v="83"/>
    <n v="11.147540983606557"/>
    <x v="2"/>
    <x v="1"/>
  </r>
  <r>
    <x v="16"/>
    <x v="84"/>
    <n v="32.568306010928964"/>
    <x v="2"/>
    <x v="1"/>
  </r>
  <r>
    <x v="16"/>
    <x v="85"/>
    <n v="56.284153005464482"/>
    <x v="2"/>
    <x v="1"/>
  </r>
  <r>
    <x v="17"/>
    <x v="86"/>
    <n v="8.9419475655430709"/>
    <x v="2"/>
    <x v="1"/>
  </r>
  <r>
    <x v="17"/>
    <x v="87"/>
    <n v="59.269662921348313"/>
    <x v="2"/>
    <x v="1"/>
  </r>
  <r>
    <x v="17"/>
    <x v="88"/>
    <n v="10.978464419475655"/>
    <x v="2"/>
    <x v="1"/>
  </r>
  <r>
    <x v="17"/>
    <x v="89"/>
    <n v="17.415730337078653"/>
    <x v="2"/>
    <x v="1"/>
  </r>
  <r>
    <x v="17"/>
    <x v="4"/>
    <n v="3.3941947565543069"/>
    <x v="2"/>
    <x v="1"/>
  </r>
  <r>
    <x v="18"/>
    <x v="86"/>
    <n v="8.9419475655430709"/>
    <x v="2"/>
    <x v="1"/>
  </r>
  <r>
    <x v="18"/>
    <x v="87"/>
    <n v="59.269662921348313"/>
    <x v="2"/>
    <x v="1"/>
  </r>
  <r>
    <x v="18"/>
    <x v="88"/>
    <n v="10.978464419475655"/>
    <x v="2"/>
    <x v="1"/>
  </r>
  <r>
    <x v="18"/>
    <x v="90"/>
    <n v="12.102059925093632"/>
    <x v="2"/>
    <x v="1"/>
  </r>
  <r>
    <x v="18"/>
    <x v="91"/>
    <n v="2.8323970037453186"/>
    <x v="2"/>
    <x v="1"/>
  </r>
  <r>
    <x v="18"/>
    <x v="92"/>
    <n v="1.7556179775280898"/>
    <x v="2"/>
    <x v="1"/>
  </r>
  <r>
    <x v="18"/>
    <x v="93"/>
    <n v="0.72565543071161054"/>
    <x v="2"/>
    <x v="1"/>
  </r>
  <r>
    <x v="18"/>
    <x v="4"/>
    <n v="3.3941947565543069"/>
    <x v="2"/>
    <x v="1"/>
  </r>
  <r>
    <x v="18"/>
    <x v="94"/>
    <n v="2.4829173733947258"/>
    <x v="2"/>
    <x v="1"/>
  </r>
  <r>
    <x v="18"/>
    <x v="95"/>
    <n v="2.6341789052069422"/>
    <x v="2"/>
    <x v="1"/>
  </r>
  <r>
    <x v="19"/>
    <x v="96"/>
    <n v="3.5346441947565541"/>
    <x v="2"/>
    <x v="1"/>
  </r>
  <r>
    <x v="19"/>
    <x v="97"/>
    <n v="2.2003745318352061"/>
    <x v="2"/>
    <x v="1"/>
  </r>
  <r>
    <x v="19"/>
    <x v="98"/>
    <n v="54.143258426966291"/>
    <x v="2"/>
    <x v="1"/>
  </r>
  <r>
    <x v="19"/>
    <x v="99"/>
    <n v="18.398876404494381"/>
    <x v="2"/>
    <x v="1"/>
  </r>
  <r>
    <x v="19"/>
    <x v="100"/>
    <n v="9.691011235955056"/>
    <x v="2"/>
    <x v="1"/>
  </r>
  <r>
    <x v="19"/>
    <x v="101"/>
    <n v="9.8782771535580522"/>
    <x v="2"/>
    <x v="1"/>
  </r>
  <r>
    <x v="19"/>
    <x v="102"/>
    <n v="0.1404494382022472"/>
    <x v="2"/>
    <x v="1"/>
  </r>
  <r>
    <x v="19"/>
    <x v="4"/>
    <n v="2.0131086142322099"/>
    <x v="2"/>
    <x v="1"/>
  </r>
  <r>
    <x v="20"/>
    <x v="96"/>
    <n v="1"/>
    <x v="2"/>
    <x v="1"/>
  </r>
  <r>
    <x v="20"/>
    <x v="97"/>
    <n v="2.9680851063829796"/>
    <x v="2"/>
    <x v="1"/>
  </r>
  <r>
    <x v="20"/>
    <x v="98"/>
    <n v="2"/>
    <x v="2"/>
    <x v="1"/>
  </r>
  <r>
    <x v="20"/>
    <x v="99"/>
    <n v="3.7997432605905006"/>
    <x v="2"/>
    <x v="1"/>
  </r>
  <r>
    <x v="20"/>
    <x v="100"/>
    <n v="4.296875"/>
    <x v="2"/>
    <x v="1"/>
  </r>
  <r>
    <x v="20"/>
    <x v="101"/>
    <n v="3.8702290076335872"/>
    <x v="2"/>
    <x v="1"/>
  </r>
  <r>
    <x v="20"/>
    <x v="102"/>
    <n v="4"/>
    <x v="2"/>
    <x v="1"/>
  </r>
  <r>
    <x v="20"/>
    <x v="4"/>
    <n v="3.7"/>
    <x v="2"/>
    <x v="1"/>
  </r>
  <r>
    <x v="15"/>
    <x v="81"/>
    <n v="10.099132589838909"/>
    <x v="3"/>
    <x v="1"/>
  </r>
  <r>
    <x v="15"/>
    <x v="82"/>
    <n v="88.909541511771991"/>
    <x v="3"/>
    <x v="1"/>
  </r>
  <r>
    <x v="15"/>
    <x v="4"/>
    <n v="0.99132589838909546"/>
    <x v="3"/>
    <x v="1"/>
  </r>
  <r>
    <x v="16"/>
    <x v="83"/>
    <n v="13.829787234042554"/>
    <x v="3"/>
    <x v="1"/>
  </r>
  <r>
    <x v="16"/>
    <x v="84"/>
    <n v="36.170212765957444"/>
    <x v="3"/>
    <x v="1"/>
  </r>
  <r>
    <x v="16"/>
    <x v="85"/>
    <n v="50"/>
    <x v="3"/>
    <x v="1"/>
  </r>
  <r>
    <x v="17"/>
    <x v="86"/>
    <n v="20.322180916976457"/>
    <x v="3"/>
    <x v="1"/>
  </r>
  <r>
    <x v="17"/>
    <x v="87"/>
    <n v="64.374225526641879"/>
    <x v="3"/>
    <x v="1"/>
  </r>
  <r>
    <x v="17"/>
    <x v="88"/>
    <n v="8.5501858736059475"/>
    <x v="3"/>
    <x v="1"/>
  </r>
  <r>
    <x v="17"/>
    <x v="89"/>
    <n v="5.7620817843866172"/>
    <x v="3"/>
    <x v="1"/>
  </r>
  <r>
    <x v="17"/>
    <x v="4"/>
    <n v="0.99132589838909546"/>
    <x v="3"/>
    <x v="1"/>
  </r>
  <r>
    <x v="18"/>
    <x v="86"/>
    <n v="20.322180916976457"/>
    <x v="3"/>
    <x v="1"/>
  </r>
  <r>
    <x v="18"/>
    <x v="87"/>
    <n v="64.374225526641879"/>
    <x v="3"/>
    <x v="1"/>
  </r>
  <r>
    <x v="18"/>
    <x v="88"/>
    <n v="8.5501858736059475"/>
    <x v="3"/>
    <x v="1"/>
  </r>
  <r>
    <x v="18"/>
    <x v="90"/>
    <n v="4.4609665427509295"/>
    <x v="3"/>
    <x v="1"/>
  </r>
  <r>
    <x v="18"/>
    <x v="91"/>
    <n v="0.80545229244114003"/>
    <x v="3"/>
    <x v="1"/>
  </r>
  <r>
    <x v="18"/>
    <x v="92"/>
    <n v="0.3097893432465923"/>
    <x v="3"/>
    <x v="1"/>
  </r>
  <r>
    <x v="18"/>
    <x v="93"/>
    <n v="0.18587360594795538"/>
    <x v="3"/>
    <x v="1"/>
  </r>
  <r>
    <x v="18"/>
    <x v="4"/>
    <n v="0.99132589838909546"/>
    <x v="3"/>
    <x v="1"/>
  </r>
  <r>
    <x v="18"/>
    <x v="94"/>
    <n v="2.0193992490613284"/>
    <x v="3"/>
    <x v="1"/>
  </r>
  <r>
    <x v="18"/>
    <x v="95"/>
    <n v="2.2826771653543356"/>
    <x v="3"/>
    <x v="1"/>
  </r>
  <r>
    <x v="19"/>
    <x v="96"/>
    <n v="6.4436183395291202"/>
    <x v="3"/>
    <x v="1"/>
  </r>
  <r>
    <x v="19"/>
    <x v="97"/>
    <n v="1.6109045848822801"/>
    <x v="3"/>
    <x v="1"/>
  </r>
  <r>
    <x v="19"/>
    <x v="98"/>
    <n v="67.100371747211895"/>
    <x v="3"/>
    <x v="1"/>
  </r>
  <r>
    <x v="19"/>
    <x v="99"/>
    <n v="11.214374225526642"/>
    <x v="3"/>
    <x v="1"/>
  </r>
  <r>
    <x v="19"/>
    <x v="100"/>
    <n v="5.5142503097893432"/>
    <x v="3"/>
    <x v="1"/>
  </r>
  <r>
    <x v="19"/>
    <x v="101"/>
    <n v="6.7534076827757126"/>
    <x v="3"/>
    <x v="1"/>
  </r>
  <r>
    <x v="19"/>
    <x v="102"/>
    <n v="0.12391573729863693"/>
    <x v="3"/>
    <x v="1"/>
  </r>
  <r>
    <x v="19"/>
    <x v="4"/>
    <n v="1.2391573729863692"/>
    <x v="3"/>
    <x v="1"/>
  </r>
  <r>
    <x v="20"/>
    <x v="96"/>
    <n v="1"/>
    <x v="3"/>
    <x v="1"/>
  </r>
  <r>
    <x v="20"/>
    <x v="97"/>
    <n v="2.5"/>
    <x v="3"/>
    <x v="1"/>
  </r>
  <r>
    <x v="20"/>
    <x v="98"/>
    <n v="2"/>
    <x v="3"/>
    <x v="1"/>
  </r>
  <r>
    <x v="20"/>
    <x v="99"/>
    <n v="3.4166666666666661"/>
    <x v="3"/>
    <x v="1"/>
  </r>
  <r>
    <x v="20"/>
    <x v="100"/>
    <n v="3.3493975903614457"/>
    <x v="3"/>
    <x v="1"/>
  </r>
  <r>
    <x v="20"/>
    <x v="101"/>
    <n v="3.21359223300971"/>
    <x v="3"/>
    <x v="1"/>
  </r>
  <r>
    <x v="20"/>
    <x v="102"/>
    <n v="3.5"/>
    <x v="3"/>
    <x v="1"/>
  </r>
  <r>
    <x v="20"/>
    <x v="4"/>
    <n v="2.6666666666666661"/>
    <x v="3"/>
    <x v="1"/>
  </r>
  <r>
    <x v="15"/>
    <x v="81"/>
    <n v="20.129870129870131"/>
    <x v="4"/>
    <x v="1"/>
  </r>
  <r>
    <x v="15"/>
    <x v="82"/>
    <n v="71.53679653679653"/>
    <x v="4"/>
    <x v="1"/>
  </r>
  <r>
    <x v="15"/>
    <x v="4"/>
    <n v="8.3333333333333339"/>
    <x v="4"/>
    <x v="1"/>
  </r>
  <r>
    <x v="16"/>
    <x v="83"/>
    <n v="14.042553191489361"/>
    <x v="4"/>
    <x v="1"/>
  </r>
  <r>
    <x v="16"/>
    <x v="84"/>
    <n v="35.744680851063826"/>
    <x v="4"/>
    <x v="1"/>
  </r>
  <r>
    <x v="16"/>
    <x v="85"/>
    <n v="50.212765957446805"/>
    <x v="4"/>
    <x v="1"/>
  </r>
  <r>
    <x v="17"/>
    <x v="86"/>
    <n v="11.038961038961039"/>
    <x v="4"/>
    <x v="1"/>
  </r>
  <r>
    <x v="17"/>
    <x v="87"/>
    <n v="49.675324675324674"/>
    <x v="4"/>
    <x v="1"/>
  </r>
  <r>
    <x v="17"/>
    <x v="88"/>
    <n v="8.8744588744588739"/>
    <x v="4"/>
    <x v="1"/>
  </r>
  <r>
    <x v="17"/>
    <x v="89"/>
    <n v="22.077922077922079"/>
    <x v="4"/>
    <x v="1"/>
  </r>
  <r>
    <x v="17"/>
    <x v="4"/>
    <n v="8.3333333333333339"/>
    <x v="4"/>
    <x v="1"/>
  </r>
  <r>
    <x v="18"/>
    <x v="86"/>
    <n v="11.038961038961039"/>
    <x v="4"/>
    <x v="1"/>
  </r>
  <r>
    <x v="18"/>
    <x v="87"/>
    <n v="49.675324675324674"/>
    <x v="4"/>
    <x v="1"/>
  </r>
  <r>
    <x v="18"/>
    <x v="88"/>
    <n v="8.8744588744588739"/>
    <x v="4"/>
    <x v="1"/>
  </r>
  <r>
    <x v="18"/>
    <x v="90"/>
    <n v="14.718614718614718"/>
    <x v="4"/>
    <x v="1"/>
  </r>
  <r>
    <x v="18"/>
    <x v="91"/>
    <n v="3.4632034632034632"/>
    <x v="4"/>
    <x v="1"/>
  </r>
  <r>
    <x v="18"/>
    <x v="92"/>
    <n v="2.0562770562770565"/>
    <x v="4"/>
    <x v="1"/>
  </r>
  <r>
    <x v="18"/>
    <x v="93"/>
    <n v="1.8398268398268398"/>
    <x v="4"/>
    <x v="1"/>
  </r>
  <r>
    <x v="18"/>
    <x v="4"/>
    <n v="8.3333333333333339"/>
    <x v="4"/>
    <x v="1"/>
  </r>
  <r>
    <x v="18"/>
    <x v="94"/>
    <n v="2.6304604486422645"/>
    <x v="4"/>
    <x v="1"/>
  </r>
  <r>
    <x v="18"/>
    <x v="95"/>
    <n v="2.8536912751677828"/>
    <x v="4"/>
    <x v="1"/>
  </r>
  <r>
    <x v="19"/>
    <x v="96"/>
    <n v="2.7056277056277058"/>
    <x v="4"/>
    <x v="1"/>
  </r>
  <r>
    <x v="19"/>
    <x v="97"/>
    <n v="2.8138528138528138"/>
    <x v="4"/>
    <x v="1"/>
  </r>
  <r>
    <x v="19"/>
    <x v="98"/>
    <n v="47.727272727272727"/>
    <x v="4"/>
    <x v="1"/>
  </r>
  <r>
    <x v="19"/>
    <x v="99"/>
    <n v="20.779220779220779"/>
    <x v="4"/>
    <x v="1"/>
  </r>
  <r>
    <x v="19"/>
    <x v="100"/>
    <n v="11.471861471861471"/>
    <x v="4"/>
    <x v="1"/>
  </r>
  <r>
    <x v="19"/>
    <x v="101"/>
    <n v="10.064935064935066"/>
    <x v="4"/>
    <x v="1"/>
  </r>
  <r>
    <x v="19"/>
    <x v="102"/>
    <n v="0.75757575757575757"/>
    <x v="4"/>
    <x v="1"/>
  </r>
  <r>
    <x v="19"/>
    <x v="4"/>
    <n v="3.6796536796536796"/>
    <x v="4"/>
    <x v="1"/>
  </r>
  <r>
    <x v="20"/>
    <x v="96"/>
    <n v="1"/>
    <x v="4"/>
    <x v="1"/>
  </r>
  <r>
    <x v="20"/>
    <x v="97"/>
    <n v="3.1153846153846154"/>
    <x v="4"/>
    <x v="1"/>
  </r>
  <r>
    <x v="20"/>
    <x v="98"/>
    <n v="2"/>
    <x v="4"/>
    <x v="1"/>
  </r>
  <r>
    <x v="20"/>
    <x v="99"/>
    <n v="3.9408602150537635"/>
    <x v="4"/>
    <x v="1"/>
  </r>
  <r>
    <x v="20"/>
    <x v="100"/>
    <n v="5.1702127659574479"/>
    <x v="4"/>
    <x v="1"/>
  </r>
  <r>
    <x v="20"/>
    <x v="101"/>
    <n v="4.1829268292682933"/>
    <x v="4"/>
    <x v="1"/>
  </r>
  <r>
    <x v="20"/>
    <x v="102"/>
    <n v="4.2857142857142856"/>
    <x v="4"/>
    <x v="1"/>
  </r>
  <r>
    <x v="20"/>
    <x v="4"/>
    <n v="4.3529411764705879"/>
    <x v="4"/>
    <x v="1"/>
  </r>
  <r>
    <x v="15"/>
    <x v="81"/>
    <n v="27.461139896373059"/>
    <x v="5"/>
    <x v="1"/>
  </r>
  <r>
    <x v="15"/>
    <x v="82"/>
    <n v="62.694300518134717"/>
    <x v="5"/>
    <x v="1"/>
  </r>
  <r>
    <x v="15"/>
    <x v="4"/>
    <n v="9.8445595854922274"/>
    <x v="5"/>
    <x v="1"/>
  </r>
  <r>
    <x v="16"/>
    <x v="83"/>
    <n v="4.615384615384615"/>
    <x v="5"/>
    <x v="1"/>
  </r>
  <r>
    <x v="16"/>
    <x v="84"/>
    <n v="32.307692307692307"/>
    <x v="5"/>
    <x v="1"/>
  </r>
  <r>
    <x v="16"/>
    <x v="85"/>
    <n v="63.07692307692308"/>
    <x v="5"/>
    <x v="1"/>
  </r>
  <r>
    <x v="17"/>
    <x v="86"/>
    <n v="9.8445595854922274"/>
    <x v="5"/>
    <x v="1"/>
  </r>
  <r>
    <x v="17"/>
    <x v="87"/>
    <n v="43.523316062176164"/>
    <x v="5"/>
    <x v="1"/>
  </r>
  <r>
    <x v="17"/>
    <x v="88"/>
    <n v="10.880829015544041"/>
    <x v="5"/>
    <x v="1"/>
  </r>
  <r>
    <x v="17"/>
    <x v="89"/>
    <n v="25.906735751295336"/>
    <x v="5"/>
    <x v="1"/>
  </r>
  <r>
    <x v="17"/>
    <x v="4"/>
    <n v="9.8445595854922274"/>
    <x v="5"/>
    <x v="1"/>
  </r>
  <r>
    <x v="18"/>
    <x v="86"/>
    <n v="9.8445595854922274"/>
    <x v="5"/>
    <x v="1"/>
  </r>
  <r>
    <x v="18"/>
    <x v="87"/>
    <n v="43.523316062176164"/>
    <x v="5"/>
    <x v="1"/>
  </r>
  <r>
    <x v="18"/>
    <x v="88"/>
    <n v="10.880829015544041"/>
    <x v="5"/>
    <x v="1"/>
  </r>
  <r>
    <x v="18"/>
    <x v="90"/>
    <n v="16.580310880829014"/>
    <x v="5"/>
    <x v="1"/>
  </r>
  <r>
    <x v="18"/>
    <x v="91"/>
    <n v="6.2176165803108807"/>
    <x v="5"/>
    <x v="1"/>
  </r>
  <r>
    <x v="18"/>
    <x v="92"/>
    <n v="1.5544041450777202"/>
    <x v="5"/>
    <x v="1"/>
  </r>
  <r>
    <x v="18"/>
    <x v="93"/>
    <n v="1.5544041450777202"/>
    <x v="5"/>
    <x v="1"/>
  </r>
  <r>
    <x v="18"/>
    <x v="4"/>
    <n v="9.8445595854922274"/>
    <x v="5"/>
    <x v="1"/>
  </r>
  <r>
    <x v="18"/>
    <x v="94"/>
    <n v="2.7471264367816071"/>
    <x v="5"/>
    <x v="1"/>
  </r>
  <r>
    <x v="18"/>
    <x v="95"/>
    <n v="2.9612903225806457"/>
    <x v="5"/>
    <x v="1"/>
  </r>
  <r>
    <x v="19"/>
    <x v="96"/>
    <n v="1.0362694300518134"/>
    <x v="5"/>
    <x v="1"/>
  </r>
  <r>
    <x v="19"/>
    <x v="97"/>
    <n v="4.1450777202072535"/>
    <x v="5"/>
    <x v="1"/>
  </r>
  <r>
    <x v="19"/>
    <x v="98"/>
    <n v="41.968911917098445"/>
    <x v="5"/>
    <x v="1"/>
  </r>
  <r>
    <x v="19"/>
    <x v="99"/>
    <n v="27.979274611398964"/>
    <x v="5"/>
    <x v="1"/>
  </r>
  <r>
    <x v="19"/>
    <x v="100"/>
    <n v="11.398963730569948"/>
    <x v="5"/>
    <x v="1"/>
  </r>
  <r>
    <x v="19"/>
    <x v="101"/>
    <n v="9.3264248704663206"/>
    <x v="5"/>
    <x v="1"/>
  </r>
  <r>
    <x v="19"/>
    <x v="102"/>
    <n v="1.0362694300518134"/>
    <x v="5"/>
    <x v="1"/>
  </r>
  <r>
    <x v="19"/>
    <x v="4"/>
    <n v="3.1088082901554404"/>
    <x v="5"/>
    <x v="1"/>
  </r>
  <r>
    <x v="20"/>
    <x v="96"/>
    <n v="1"/>
    <x v="5"/>
    <x v="1"/>
  </r>
  <r>
    <x v="20"/>
    <x v="97"/>
    <n v="3.25"/>
    <x v="5"/>
    <x v="1"/>
  </r>
  <r>
    <x v="20"/>
    <x v="98"/>
    <n v="2"/>
    <x v="5"/>
    <x v="1"/>
  </r>
  <r>
    <x v="20"/>
    <x v="99"/>
    <n v="3.9433962264150941"/>
    <x v="5"/>
    <x v="1"/>
  </r>
  <r>
    <x v="20"/>
    <x v="100"/>
    <n v="4.5"/>
    <x v="5"/>
    <x v="1"/>
  </r>
  <r>
    <x v="20"/>
    <x v="101"/>
    <n v="3.875"/>
    <x v="5"/>
    <x v="1"/>
  </r>
  <r>
    <x v="20"/>
    <x v="102"/>
    <n v="3.5"/>
    <x v="5"/>
    <x v="1"/>
  </r>
  <r>
    <x v="20"/>
    <x v="4"/>
    <n v="4.5"/>
    <x v="5"/>
    <x v="1"/>
  </r>
  <r>
    <x v="15"/>
    <x v="81"/>
    <n v="18.75"/>
    <x v="6"/>
    <x v="1"/>
  </r>
  <r>
    <x v="15"/>
    <x v="82"/>
    <n v="75.625"/>
    <x v="6"/>
    <x v="1"/>
  </r>
  <r>
    <x v="15"/>
    <x v="4"/>
    <n v="5.625"/>
    <x v="6"/>
    <x v="1"/>
  </r>
  <r>
    <x v="16"/>
    <x v="83"/>
    <n v="20"/>
    <x v="6"/>
    <x v="1"/>
  </r>
  <r>
    <x v="16"/>
    <x v="84"/>
    <n v="32.5"/>
    <x v="6"/>
    <x v="1"/>
  </r>
  <r>
    <x v="16"/>
    <x v="85"/>
    <n v="47.5"/>
    <x v="6"/>
    <x v="1"/>
  </r>
  <r>
    <x v="17"/>
    <x v="86"/>
    <n v="13.125"/>
    <x v="6"/>
    <x v="1"/>
  </r>
  <r>
    <x v="17"/>
    <x v="87"/>
    <n v="52.5"/>
    <x v="6"/>
    <x v="1"/>
  </r>
  <r>
    <x v="17"/>
    <x v="88"/>
    <n v="11.875"/>
    <x v="6"/>
    <x v="1"/>
  </r>
  <r>
    <x v="17"/>
    <x v="89"/>
    <n v="16.875"/>
    <x v="6"/>
    <x v="1"/>
  </r>
  <r>
    <x v="17"/>
    <x v="4"/>
    <n v="5.625"/>
    <x v="6"/>
    <x v="1"/>
  </r>
  <r>
    <x v="18"/>
    <x v="86"/>
    <n v="13.125"/>
    <x v="6"/>
    <x v="1"/>
  </r>
  <r>
    <x v="18"/>
    <x v="87"/>
    <n v="52.5"/>
    <x v="6"/>
    <x v="1"/>
  </r>
  <r>
    <x v="18"/>
    <x v="88"/>
    <n v="11.875"/>
    <x v="6"/>
    <x v="1"/>
  </r>
  <r>
    <x v="18"/>
    <x v="90"/>
    <n v="6.25"/>
    <x v="6"/>
    <x v="1"/>
  </r>
  <r>
    <x v="18"/>
    <x v="91"/>
    <n v="5"/>
    <x v="6"/>
    <x v="1"/>
  </r>
  <r>
    <x v="18"/>
    <x v="92"/>
    <n v="2.5"/>
    <x v="6"/>
    <x v="1"/>
  </r>
  <r>
    <x v="18"/>
    <x v="93"/>
    <n v="3.125"/>
    <x v="6"/>
    <x v="1"/>
  </r>
  <r>
    <x v="18"/>
    <x v="4"/>
    <n v="5.625"/>
    <x v="6"/>
    <x v="1"/>
  </r>
  <r>
    <x v="18"/>
    <x v="94"/>
    <n v="2.6026490066225159"/>
    <x v="6"/>
    <x v="1"/>
  </r>
  <r>
    <x v="18"/>
    <x v="95"/>
    <n v="2.861538461538462"/>
    <x v="6"/>
    <x v="1"/>
  </r>
  <r>
    <x v="19"/>
    <x v="96"/>
    <n v="6.875"/>
    <x v="6"/>
    <x v="1"/>
  </r>
  <r>
    <x v="19"/>
    <x v="97"/>
    <n v="3.75"/>
    <x v="6"/>
    <x v="1"/>
  </r>
  <r>
    <x v="19"/>
    <x v="98"/>
    <n v="45.625"/>
    <x v="6"/>
    <x v="1"/>
  </r>
  <r>
    <x v="19"/>
    <x v="99"/>
    <n v="19.375"/>
    <x v="6"/>
    <x v="1"/>
  </r>
  <r>
    <x v="19"/>
    <x v="100"/>
    <n v="8.75"/>
    <x v="6"/>
    <x v="1"/>
  </r>
  <r>
    <x v="19"/>
    <x v="101"/>
    <n v="10"/>
    <x v="6"/>
    <x v="1"/>
  </r>
  <r>
    <x v="19"/>
    <x v="102"/>
    <n v="1.25"/>
    <x v="6"/>
    <x v="1"/>
  </r>
  <r>
    <x v="19"/>
    <x v="4"/>
    <n v="4.375"/>
    <x v="6"/>
    <x v="1"/>
  </r>
  <r>
    <x v="20"/>
    <x v="96"/>
    <n v="1"/>
    <x v="6"/>
    <x v="1"/>
  </r>
  <r>
    <x v="20"/>
    <x v="97"/>
    <n v="3"/>
    <x v="6"/>
    <x v="1"/>
  </r>
  <r>
    <x v="20"/>
    <x v="98"/>
    <n v="2"/>
    <x v="6"/>
    <x v="1"/>
  </r>
  <r>
    <x v="20"/>
    <x v="99"/>
    <n v="4.1785714285714279"/>
    <x v="6"/>
    <x v="1"/>
  </r>
  <r>
    <x v="20"/>
    <x v="100"/>
    <n v="4.8461538461538476"/>
    <x v="6"/>
    <x v="1"/>
  </r>
  <r>
    <x v="20"/>
    <x v="101"/>
    <n v="5"/>
    <x v="6"/>
    <x v="1"/>
  </r>
  <r>
    <x v="20"/>
    <x v="102"/>
    <n v="3"/>
    <x v="6"/>
    <x v="1"/>
  </r>
  <r>
    <x v="20"/>
    <x v="4"/>
    <n v="4"/>
    <x v="6"/>
    <x v="1"/>
  </r>
  <r>
    <x v="15"/>
    <x v="81"/>
    <n v="15.771812080536913"/>
    <x v="7"/>
    <x v="1"/>
  </r>
  <r>
    <x v="15"/>
    <x v="82"/>
    <n v="76.510067114093957"/>
    <x v="7"/>
    <x v="1"/>
  </r>
  <r>
    <x v="15"/>
    <x v="4"/>
    <n v="7.7181208053691277"/>
    <x v="7"/>
    <x v="1"/>
  </r>
  <r>
    <x v="16"/>
    <x v="83"/>
    <n v="18.181818181818183"/>
    <x v="7"/>
    <x v="1"/>
  </r>
  <r>
    <x v="16"/>
    <x v="84"/>
    <n v="29.09090909090909"/>
    <x v="7"/>
    <x v="1"/>
  </r>
  <r>
    <x v="16"/>
    <x v="85"/>
    <n v="52.727272727272727"/>
    <x v="7"/>
    <x v="1"/>
  </r>
  <r>
    <x v="17"/>
    <x v="86"/>
    <n v="10.738255033557047"/>
    <x v="7"/>
    <x v="1"/>
  </r>
  <r>
    <x v="17"/>
    <x v="87"/>
    <n v="51.34228187919463"/>
    <x v="7"/>
    <x v="1"/>
  </r>
  <r>
    <x v="17"/>
    <x v="88"/>
    <n v="6.0402684563758386"/>
    <x v="7"/>
    <x v="1"/>
  </r>
  <r>
    <x v="17"/>
    <x v="89"/>
    <n v="24.161073825503355"/>
    <x v="7"/>
    <x v="1"/>
  </r>
  <r>
    <x v="17"/>
    <x v="4"/>
    <n v="7.7181208053691277"/>
    <x v="7"/>
    <x v="1"/>
  </r>
  <r>
    <x v="18"/>
    <x v="86"/>
    <n v="10.738255033557047"/>
    <x v="7"/>
    <x v="1"/>
  </r>
  <r>
    <x v="18"/>
    <x v="87"/>
    <n v="51.34228187919463"/>
    <x v="7"/>
    <x v="1"/>
  </r>
  <r>
    <x v="18"/>
    <x v="88"/>
    <n v="6.0402684563758386"/>
    <x v="7"/>
    <x v="1"/>
  </r>
  <r>
    <x v="18"/>
    <x v="90"/>
    <n v="19.127516778523489"/>
    <x v="7"/>
    <x v="1"/>
  </r>
  <r>
    <x v="18"/>
    <x v="91"/>
    <n v="1.3422818791946309"/>
    <x v="7"/>
    <x v="1"/>
  </r>
  <r>
    <x v="18"/>
    <x v="92"/>
    <n v="3.0201342281879193"/>
    <x v="7"/>
    <x v="1"/>
  </r>
  <r>
    <x v="18"/>
    <x v="93"/>
    <n v="0.67114093959731547"/>
    <x v="7"/>
    <x v="1"/>
  </r>
  <r>
    <x v="18"/>
    <x v="4"/>
    <n v="7.7181208053691277"/>
    <x v="7"/>
    <x v="1"/>
  </r>
  <r>
    <x v="18"/>
    <x v="94"/>
    <n v="2.585454545454545"/>
    <x v="7"/>
    <x v="1"/>
  </r>
  <r>
    <x v="18"/>
    <x v="95"/>
    <n v="2.7942386831275723"/>
    <x v="7"/>
    <x v="1"/>
  </r>
  <r>
    <x v="19"/>
    <x v="96"/>
    <n v="2.6845637583892619"/>
    <x v="7"/>
    <x v="1"/>
  </r>
  <r>
    <x v="19"/>
    <x v="97"/>
    <n v="2.0134228187919465"/>
    <x v="7"/>
    <x v="1"/>
  </r>
  <r>
    <x v="19"/>
    <x v="98"/>
    <n v="45.973154362416111"/>
    <x v="7"/>
    <x v="1"/>
  </r>
  <r>
    <x v="19"/>
    <x v="99"/>
    <n v="19.127516778523489"/>
    <x v="7"/>
    <x v="1"/>
  </r>
  <r>
    <x v="19"/>
    <x v="100"/>
    <n v="12.751677852348994"/>
    <x v="7"/>
    <x v="1"/>
  </r>
  <r>
    <x v="19"/>
    <x v="101"/>
    <n v="14.429530201342281"/>
    <x v="7"/>
    <x v="1"/>
  </r>
  <r>
    <x v="19"/>
    <x v="102"/>
    <n v="0.33557046979865773"/>
    <x v="7"/>
    <x v="1"/>
  </r>
  <r>
    <x v="19"/>
    <x v="4"/>
    <n v="2.6845637583892619"/>
    <x v="7"/>
    <x v="1"/>
  </r>
  <r>
    <x v="20"/>
    <x v="96"/>
    <n v="1"/>
    <x v="7"/>
    <x v="1"/>
  </r>
  <r>
    <x v="20"/>
    <x v="97"/>
    <n v="3"/>
    <x v="7"/>
    <x v="1"/>
  </r>
  <r>
    <x v="20"/>
    <x v="98"/>
    <n v="2"/>
    <x v="7"/>
    <x v="1"/>
  </r>
  <r>
    <x v="20"/>
    <x v="99"/>
    <n v="3.9285714285714284"/>
    <x v="7"/>
    <x v="1"/>
  </r>
  <r>
    <x v="20"/>
    <x v="100"/>
    <n v="4.46875"/>
    <x v="7"/>
    <x v="1"/>
  </r>
  <r>
    <x v="20"/>
    <x v="101"/>
    <n v="4.35135135135135"/>
    <x v="7"/>
    <x v="1"/>
  </r>
  <r>
    <x v="20"/>
    <x v="102"/>
    <n v="5"/>
    <x v="7"/>
    <x v="1"/>
  </r>
  <r>
    <x v="20"/>
    <x v="4"/>
    <n v="4.25"/>
    <x v="7"/>
    <x v="1"/>
  </r>
  <r>
    <x v="15"/>
    <x v="81"/>
    <n v="20.512820512820515"/>
    <x v="8"/>
    <x v="1"/>
  </r>
  <r>
    <x v="15"/>
    <x v="82"/>
    <n v="69.963369963369956"/>
    <x v="8"/>
    <x v="1"/>
  </r>
  <r>
    <x v="15"/>
    <x v="4"/>
    <n v="9.5238095238095237"/>
    <x v="8"/>
    <x v="1"/>
  </r>
  <r>
    <x v="16"/>
    <x v="83"/>
    <n v="16"/>
    <x v="8"/>
    <x v="1"/>
  </r>
  <r>
    <x v="16"/>
    <x v="84"/>
    <n v="45.333333333333336"/>
    <x v="8"/>
    <x v="1"/>
  </r>
  <r>
    <x v="16"/>
    <x v="85"/>
    <n v="38.666666666666664"/>
    <x v="8"/>
    <x v="1"/>
  </r>
  <r>
    <x v="17"/>
    <x v="86"/>
    <n v="10.989010989010989"/>
    <x v="8"/>
    <x v="1"/>
  </r>
  <r>
    <x v="17"/>
    <x v="87"/>
    <n v="50.549450549450547"/>
    <x v="8"/>
    <x v="1"/>
  </r>
  <r>
    <x v="17"/>
    <x v="88"/>
    <n v="8.791208791208792"/>
    <x v="8"/>
    <x v="1"/>
  </r>
  <r>
    <x v="17"/>
    <x v="89"/>
    <n v="20.146520146520146"/>
    <x v="8"/>
    <x v="1"/>
  </r>
  <r>
    <x v="17"/>
    <x v="4"/>
    <n v="9.5238095238095237"/>
    <x v="8"/>
    <x v="1"/>
  </r>
  <r>
    <x v="18"/>
    <x v="86"/>
    <n v="10.989010989010989"/>
    <x v="8"/>
    <x v="1"/>
  </r>
  <r>
    <x v="18"/>
    <x v="87"/>
    <n v="50.549450549450547"/>
    <x v="8"/>
    <x v="1"/>
  </r>
  <r>
    <x v="18"/>
    <x v="88"/>
    <n v="8.791208791208792"/>
    <x v="8"/>
    <x v="1"/>
  </r>
  <r>
    <x v="18"/>
    <x v="90"/>
    <n v="13.553113553113553"/>
    <x v="8"/>
    <x v="1"/>
  </r>
  <r>
    <x v="18"/>
    <x v="91"/>
    <n v="2.9304029304029302"/>
    <x v="8"/>
    <x v="1"/>
  </r>
  <r>
    <x v="18"/>
    <x v="92"/>
    <n v="1.098901098901099"/>
    <x v="8"/>
    <x v="1"/>
  </r>
  <r>
    <x v="18"/>
    <x v="93"/>
    <n v="2.5641025641025643"/>
    <x v="8"/>
    <x v="1"/>
  </r>
  <r>
    <x v="18"/>
    <x v="4"/>
    <n v="9.5238095238095237"/>
    <x v="8"/>
    <x v="1"/>
  </r>
  <r>
    <x v="18"/>
    <x v="94"/>
    <n v="2.6153846153846159"/>
    <x v="8"/>
    <x v="1"/>
  </r>
  <r>
    <x v="18"/>
    <x v="95"/>
    <n v="2.8387096774193559"/>
    <x v="8"/>
    <x v="1"/>
  </r>
  <r>
    <x v="19"/>
    <x v="96"/>
    <n v="1.4652014652014651"/>
    <x v="8"/>
    <x v="1"/>
  </r>
  <r>
    <x v="19"/>
    <x v="97"/>
    <n v="2.197802197802198"/>
    <x v="8"/>
    <x v="1"/>
  </r>
  <r>
    <x v="19"/>
    <x v="98"/>
    <n v="54.945054945054942"/>
    <x v="8"/>
    <x v="1"/>
  </r>
  <r>
    <x v="19"/>
    <x v="99"/>
    <n v="18.315018315018314"/>
    <x v="8"/>
    <x v="1"/>
  </r>
  <r>
    <x v="19"/>
    <x v="100"/>
    <n v="11.721611721611721"/>
    <x v="8"/>
    <x v="1"/>
  </r>
  <r>
    <x v="19"/>
    <x v="101"/>
    <n v="5.8608058608058604"/>
    <x v="8"/>
    <x v="1"/>
  </r>
  <r>
    <x v="19"/>
    <x v="102"/>
    <n v="0.73260073260073255"/>
    <x v="8"/>
    <x v="1"/>
  </r>
  <r>
    <x v="19"/>
    <x v="4"/>
    <n v="4.7619047619047619"/>
    <x v="8"/>
    <x v="1"/>
  </r>
  <r>
    <x v="20"/>
    <x v="96"/>
    <n v="1"/>
    <x v="8"/>
    <x v="1"/>
  </r>
  <r>
    <x v="20"/>
    <x v="97"/>
    <n v="3.1666666666666665"/>
    <x v="8"/>
    <x v="1"/>
  </r>
  <r>
    <x v="20"/>
    <x v="98"/>
    <n v="2"/>
    <x v="8"/>
    <x v="1"/>
  </r>
  <r>
    <x v="20"/>
    <x v="99"/>
    <n v="3.8163265306122445"/>
    <x v="8"/>
    <x v="1"/>
  </r>
  <r>
    <x v="20"/>
    <x v="100"/>
    <n v="6.5517241379310329"/>
    <x v="8"/>
    <x v="1"/>
  </r>
  <r>
    <x v="20"/>
    <x v="101"/>
    <n v="3.0769230769230771"/>
    <x v="8"/>
    <x v="1"/>
  </r>
  <r>
    <x v="20"/>
    <x v="102"/>
    <n v="6"/>
    <x v="8"/>
    <x v="1"/>
  </r>
  <r>
    <x v="20"/>
    <x v="4"/>
    <n v="4.375"/>
    <x v="8"/>
    <x v="1"/>
  </r>
  <r>
    <x v="15"/>
    <x v="81"/>
    <n v="16.569767441860463"/>
    <x v="9"/>
    <x v="1"/>
  </r>
  <r>
    <x v="15"/>
    <x v="82"/>
    <n v="80.232558139534888"/>
    <x v="9"/>
    <x v="1"/>
  </r>
  <r>
    <x v="15"/>
    <x v="4"/>
    <n v="3.1976744186046511"/>
    <x v="9"/>
    <x v="1"/>
  </r>
  <r>
    <x v="16"/>
    <x v="83"/>
    <n v="25.35211267605634"/>
    <x v="9"/>
    <x v="1"/>
  </r>
  <r>
    <x v="16"/>
    <x v="84"/>
    <n v="32.394366197183096"/>
    <x v="9"/>
    <x v="1"/>
  </r>
  <r>
    <x v="16"/>
    <x v="85"/>
    <n v="42.25352112676056"/>
    <x v="9"/>
    <x v="1"/>
  </r>
  <r>
    <x v="17"/>
    <x v="86"/>
    <n v="9.0116279069767433"/>
    <x v="9"/>
    <x v="1"/>
  </r>
  <r>
    <x v="17"/>
    <x v="87"/>
    <n v="62.790697674418603"/>
    <x v="9"/>
    <x v="1"/>
  </r>
  <r>
    <x v="17"/>
    <x v="88"/>
    <n v="8.720930232558139"/>
    <x v="9"/>
    <x v="1"/>
  </r>
  <r>
    <x v="17"/>
    <x v="89"/>
    <n v="16.279069767441861"/>
    <x v="9"/>
    <x v="1"/>
  </r>
  <r>
    <x v="17"/>
    <x v="4"/>
    <n v="3.1976744186046511"/>
    <x v="9"/>
    <x v="1"/>
  </r>
  <r>
    <x v="18"/>
    <x v="86"/>
    <n v="9.0116279069767433"/>
    <x v="9"/>
    <x v="1"/>
  </r>
  <r>
    <x v="18"/>
    <x v="87"/>
    <n v="62.790697674418603"/>
    <x v="9"/>
    <x v="1"/>
  </r>
  <r>
    <x v="18"/>
    <x v="88"/>
    <n v="8.720930232558139"/>
    <x v="9"/>
    <x v="1"/>
  </r>
  <r>
    <x v="18"/>
    <x v="90"/>
    <n v="12.209302325581396"/>
    <x v="9"/>
    <x v="1"/>
  </r>
  <r>
    <x v="18"/>
    <x v="91"/>
    <n v="1.7441860465116279"/>
    <x v="9"/>
    <x v="1"/>
  </r>
  <r>
    <x v="18"/>
    <x v="92"/>
    <n v="1.1627906976744187"/>
    <x v="9"/>
    <x v="1"/>
  </r>
  <r>
    <x v="18"/>
    <x v="93"/>
    <n v="1.1627906976744187"/>
    <x v="9"/>
    <x v="1"/>
  </r>
  <r>
    <x v="18"/>
    <x v="4"/>
    <n v="3.1976744186046511"/>
    <x v="9"/>
    <x v="1"/>
  </r>
  <r>
    <x v="18"/>
    <x v="94"/>
    <n v="2.4264264264264277"/>
    <x v="9"/>
    <x v="1"/>
  </r>
  <r>
    <x v="18"/>
    <x v="95"/>
    <n v="2.5728476821192046"/>
    <x v="9"/>
    <x v="1"/>
  </r>
  <r>
    <x v="19"/>
    <x v="96"/>
    <n v="2.9069767441860463"/>
    <x v="9"/>
    <x v="1"/>
  </r>
  <r>
    <x v="19"/>
    <x v="97"/>
    <n v="1.7441860465116279"/>
    <x v="9"/>
    <x v="1"/>
  </r>
  <r>
    <x v="19"/>
    <x v="98"/>
    <n v="61.046511627906973"/>
    <x v="9"/>
    <x v="1"/>
  </r>
  <r>
    <x v="19"/>
    <x v="99"/>
    <n v="17.441860465116278"/>
    <x v="9"/>
    <x v="1"/>
  </r>
  <r>
    <x v="19"/>
    <x v="100"/>
    <n v="6.9767441860465116"/>
    <x v="9"/>
    <x v="1"/>
  </r>
  <r>
    <x v="19"/>
    <x v="101"/>
    <n v="7.2674418604651159"/>
    <x v="9"/>
    <x v="1"/>
  </r>
  <r>
    <x v="19"/>
    <x v="102"/>
    <n v="0"/>
    <x v="9"/>
    <x v="1"/>
  </r>
  <r>
    <x v="19"/>
    <x v="4"/>
    <n v="2.6162790697674421"/>
    <x v="9"/>
    <x v="1"/>
  </r>
  <r>
    <x v="20"/>
    <x v="96"/>
    <n v="1"/>
    <x v="9"/>
    <x v="1"/>
  </r>
  <r>
    <x v="20"/>
    <x v="97"/>
    <n v="2.6666666666666665"/>
    <x v="9"/>
    <x v="1"/>
  </r>
  <r>
    <x v="20"/>
    <x v="98"/>
    <n v="2"/>
    <x v="9"/>
    <x v="1"/>
  </r>
  <r>
    <x v="20"/>
    <x v="99"/>
    <n v="3.7333333333333321"/>
    <x v="9"/>
    <x v="1"/>
  </r>
  <r>
    <x v="20"/>
    <x v="100"/>
    <n v="4.0833333333333348"/>
    <x v="9"/>
    <x v="1"/>
  </r>
  <r>
    <x v="20"/>
    <x v="101"/>
    <n v="3.9545454545454541"/>
    <x v="9"/>
    <x v="1"/>
  </r>
  <r>
    <x v="20"/>
    <x v="102"/>
    <m/>
    <x v="9"/>
    <x v="1"/>
  </r>
  <r>
    <x v="20"/>
    <x v="4"/>
    <n v="5"/>
    <x v="9"/>
    <x v="1"/>
  </r>
  <r>
    <x v="15"/>
    <x v="81"/>
    <n v="18.623481781376519"/>
    <x v="10"/>
    <x v="1"/>
  </r>
  <r>
    <x v="15"/>
    <x v="82"/>
    <n v="76.518218623481786"/>
    <x v="10"/>
    <x v="1"/>
  </r>
  <r>
    <x v="15"/>
    <x v="4"/>
    <n v="4.8582995951417001"/>
    <x v="10"/>
    <x v="1"/>
  </r>
  <r>
    <x v="16"/>
    <x v="83"/>
    <n v="9.0909090909090917"/>
    <x v="10"/>
    <x v="1"/>
  </r>
  <r>
    <x v="16"/>
    <x v="84"/>
    <n v="32.727272727272727"/>
    <x v="10"/>
    <x v="1"/>
  </r>
  <r>
    <x v="16"/>
    <x v="85"/>
    <n v="58.18181818181818"/>
    <x v="10"/>
    <x v="1"/>
  </r>
  <r>
    <x v="17"/>
    <x v="86"/>
    <n v="13.360323886639677"/>
    <x v="10"/>
    <x v="1"/>
  </r>
  <r>
    <x v="17"/>
    <x v="87"/>
    <n v="56.680161943319838"/>
    <x v="10"/>
    <x v="1"/>
  </r>
  <r>
    <x v="17"/>
    <x v="88"/>
    <n v="10.526315789473685"/>
    <x v="10"/>
    <x v="1"/>
  </r>
  <r>
    <x v="17"/>
    <x v="89"/>
    <n v="14.574898785425102"/>
    <x v="10"/>
    <x v="1"/>
  </r>
  <r>
    <x v="17"/>
    <x v="4"/>
    <n v="4.8582995951417001"/>
    <x v="10"/>
    <x v="1"/>
  </r>
  <r>
    <x v="18"/>
    <x v="86"/>
    <n v="13.360323886639677"/>
    <x v="10"/>
    <x v="1"/>
  </r>
  <r>
    <x v="18"/>
    <x v="87"/>
    <n v="56.680161943319838"/>
    <x v="10"/>
    <x v="1"/>
  </r>
  <r>
    <x v="18"/>
    <x v="88"/>
    <n v="10.526315789473685"/>
    <x v="10"/>
    <x v="1"/>
  </r>
  <r>
    <x v="18"/>
    <x v="90"/>
    <n v="11.740890688259109"/>
    <x v="10"/>
    <x v="1"/>
  </r>
  <r>
    <x v="18"/>
    <x v="91"/>
    <n v="2.42914979757085"/>
    <x v="10"/>
    <x v="1"/>
  </r>
  <r>
    <x v="18"/>
    <x v="92"/>
    <n v="0.40485829959514169"/>
    <x v="10"/>
    <x v="1"/>
  </r>
  <r>
    <x v="18"/>
    <x v="93"/>
    <n v="0"/>
    <x v="10"/>
    <x v="1"/>
  </r>
  <r>
    <x v="18"/>
    <x v="4"/>
    <n v="4.8582995951417001"/>
    <x v="10"/>
    <x v="1"/>
  </r>
  <r>
    <x v="18"/>
    <x v="94"/>
    <n v="2.3106382978723414"/>
    <x v="10"/>
    <x v="1"/>
  </r>
  <r>
    <x v="18"/>
    <x v="95"/>
    <n v="2.5247524752475279"/>
    <x v="10"/>
    <x v="1"/>
  </r>
  <r>
    <x v="19"/>
    <x v="96"/>
    <n v="5.668016194331984"/>
    <x v="10"/>
    <x v="1"/>
  </r>
  <r>
    <x v="19"/>
    <x v="97"/>
    <n v="5.2631578947368425"/>
    <x v="10"/>
    <x v="1"/>
  </r>
  <r>
    <x v="19"/>
    <x v="98"/>
    <n v="50.202429149797574"/>
    <x v="10"/>
    <x v="1"/>
  </r>
  <r>
    <x v="19"/>
    <x v="99"/>
    <n v="23.076923076923077"/>
    <x v="10"/>
    <x v="1"/>
  </r>
  <r>
    <x v="19"/>
    <x v="100"/>
    <n v="4.8582995951417001"/>
    <x v="10"/>
    <x v="1"/>
  </r>
  <r>
    <x v="19"/>
    <x v="101"/>
    <n v="6.4777327935222671"/>
    <x v="10"/>
    <x v="1"/>
  </r>
  <r>
    <x v="19"/>
    <x v="102"/>
    <n v="0.80971659919028338"/>
    <x v="10"/>
    <x v="1"/>
  </r>
  <r>
    <x v="19"/>
    <x v="4"/>
    <n v="3.6437246963562755"/>
    <x v="10"/>
    <x v="1"/>
  </r>
  <r>
    <x v="20"/>
    <x v="96"/>
    <n v="1"/>
    <x v="10"/>
    <x v="1"/>
  </r>
  <r>
    <x v="20"/>
    <x v="97"/>
    <n v="2.4615384615384612"/>
    <x v="10"/>
    <x v="1"/>
  </r>
  <r>
    <x v="20"/>
    <x v="98"/>
    <n v="2"/>
    <x v="10"/>
    <x v="1"/>
  </r>
  <r>
    <x v="20"/>
    <x v="99"/>
    <n v="3.6315789473684212"/>
    <x v="10"/>
    <x v="1"/>
  </r>
  <r>
    <x v="20"/>
    <x v="100"/>
    <n v="3.833333333333333"/>
    <x v="10"/>
    <x v="1"/>
  </r>
  <r>
    <x v="20"/>
    <x v="101"/>
    <n v="3.2666666666666666"/>
    <x v="10"/>
    <x v="1"/>
  </r>
  <r>
    <x v="20"/>
    <x v="102"/>
    <n v="2.5"/>
    <x v="10"/>
    <x v="1"/>
  </r>
  <r>
    <x v="20"/>
    <x v="4"/>
    <n v="2.25"/>
    <x v="10"/>
    <x v="1"/>
  </r>
  <r>
    <x v="15"/>
    <x v="81"/>
    <n v="15.925925925925926"/>
    <x v="11"/>
    <x v="1"/>
  </r>
  <r>
    <x v="15"/>
    <x v="82"/>
    <n v="81.851851851851848"/>
    <x v="11"/>
    <x v="1"/>
  </r>
  <r>
    <x v="15"/>
    <x v="4"/>
    <n v="2.2222222222222223"/>
    <x v="11"/>
    <x v="1"/>
  </r>
  <r>
    <x v="16"/>
    <x v="83"/>
    <n v="10"/>
    <x v="11"/>
    <x v="1"/>
  </r>
  <r>
    <x v="16"/>
    <x v="84"/>
    <n v="26"/>
    <x v="11"/>
    <x v="1"/>
  </r>
  <r>
    <x v="16"/>
    <x v="85"/>
    <n v="64"/>
    <x v="11"/>
    <x v="1"/>
  </r>
  <r>
    <x v="17"/>
    <x v="86"/>
    <n v="12.962962962962964"/>
    <x v="11"/>
    <x v="1"/>
  </r>
  <r>
    <x v="17"/>
    <x v="87"/>
    <n v="62.222222222222221"/>
    <x v="11"/>
    <x v="1"/>
  </r>
  <r>
    <x v="17"/>
    <x v="88"/>
    <n v="12.592592592592593"/>
    <x v="11"/>
    <x v="1"/>
  </r>
  <r>
    <x v="17"/>
    <x v="89"/>
    <n v="10"/>
    <x v="11"/>
    <x v="1"/>
  </r>
  <r>
    <x v="17"/>
    <x v="4"/>
    <n v="2.2222222222222223"/>
    <x v="11"/>
    <x v="1"/>
  </r>
  <r>
    <x v="18"/>
    <x v="86"/>
    <n v="12.962962962962964"/>
    <x v="11"/>
    <x v="1"/>
  </r>
  <r>
    <x v="18"/>
    <x v="87"/>
    <n v="62.222222222222221"/>
    <x v="11"/>
    <x v="1"/>
  </r>
  <r>
    <x v="18"/>
    <x v="88"/>
    <n v="12.592592592592593"/>
    <x v="11"/>
    <x v="1"/>
  </r>
  <r>
    <x v="18"/>
    <x v="90"/>
    <n v="7.0370370370370372"/>
    <x v="11"/>
    <x v="1"/>
  </r>
  <r>
    <x v="18"/>
    <x v="91"/>
    <n v="1.8518518518518519"/>
    <x v="11"/>
    <x v="1"/>
  </r>
  <r>
    <x v="18"/>
    <x v="92"/>
    <n v="1.1111111111111112"/>
    <x v="11"/>
    <x v="1"/>
  </r>
  <r>
    <x v="18"/>
    <x v="93"/>
    <n v="0"/>
    <x v="11"/>
    <x v="1"/>
  </r>
  <r>
    <x v="18"/>
    <x v="4"/>
    <n v="2.2222222222222223"/>
    <x v="11"/>
    <x v="1"/>
  </r>
  <r>
    <x v="18"/>
    <x v="94"/>
    <n v="2.2424242424242431"/>
    <x v="11"/>
    <x v="1"/>
  </r>
  <r>
    <x v="18"/>
    <x v="95"/>
    <n v="2.4323144104803487"/>
    <x v="11"/>
    <x v="1"/>
  </r>
  <r>
    <x v="19"/>
    <x v="96"/>
    <n v="7.0370370370370372"/>
    <x v="11"/>
    <x v="1"/>
  </r>
  <r>
    <x v="19"/>
    <x v="97"/>
    <n v="1.1111111111111112"/>
    <x v="11"/>
    <x v="1"/>
  </r>
  <r>
    <x v="19"/>
    <x v="98"/>
    <n v="57.037037037037038"/>
    <x v="11"/>
    <x v="1"/>
  </r>
  <r>
    <x v="19"/>
    <x v="99"/>
    <n v="17.037037037037038"/>
    <x v="11"/>
    <x v="1"/>
  </r>
  <r>
    <x v="19"/>
    <x v="100"/>
    <n v="8.1481481481481488"/>
    <x v="11"/>
    <x v="1"/>
  </r>
  <r>
    <x v="19"/>
    <x v="101"/>
    <n v="7.7777777777777777"/>
    <x v="11"/>
    <x v="1"/>
  </r>
  <r>
    <x v="19"/>
    <x v="102"/>
    <n v="1.1111111111111112"/>
    <x v="11"/>
    <x v="1"/>
  </r>
  <r>
    <x v="19"/>
    <x v="4"/>
    <n v="0.7407407407407407"/>
    <x v="11"/>
    <x v="1"/>
  </r>
  <r>
    <x v="20"/>
    <x v="96"/>
    <n v="1"/>
    <x v="11"/>
    <x v="1"/>
  </r>
  <r>
    <x v="20"/>
    <x v="97"/>
    <n v="2"/>
    <x v="11"/>
    <x v="1"/>
  </r>
  <r>
    <x v="20"/>
    <x v="98"/>
    <n v="2"/>
    <x v="11"/>
    <x v="1"/>
  </r>
  <r>
    <x v="20"/>
    <x v="99"/>
    <n v="3.4130434782608696"/>
    <x v="11"/>
    <x v="1"/>
  </r>
  <r>
    <x v="20"/>
    <x v="100"/>
    <n v="3.7142857142857144"/>
    <x v="11"/>
    <x v="1"/>
  </r>
  <r>
    <x v="20"/>
    <x v="101"/>
    <n v="3.25"/>
    <x v="11"/>
    <x v="1"/>
  </r>
  <r>
    <x v="20"/>
    <x v="102"/>
    <n v="2.3333333333333335"/>
    <x v="11"/>
    <x v="1"/>
  </r>
  <r>
    <x v="20"/>
    <x v="4"/>
    <m/>
    <x v="11"/>
    <x v="1"/>
  </r>
  <r>
    <x v="15"/>
    <x v="81"/>
    <n v="12.244897959183673"/>
    <x v="12"/>
    <x v="1"/>
  </r>
  <r>
    <x v="15"/>
    <x v="82"/>
    <n v="81.292517006802726"/>
    <x v="12"/>
    <x v="1"/>
  </r>
  <r>
    <x v="15"/>
    <x v="4"/>
    <n v="6.4625850340136051"/>
    <x v="12"/>
    <x v="1"/>
  </r>
  <r>
    <x v="16"/>
    <x v="83"/>
    <n v="24"/>
    <x v="12"/>
    <x v="1"/>
  </r>
  <r>
    <x v="16"/>
    <x v="84"/>
    <n v="38"/>
    <x v="12"/>
    <x v="1"/>
  </r>
  <r>
    <x v="16"/>
    <x v="85"/>
    <n v="38"/>
    <x v="12"/>
    <x v="1"/>
  </r>
  <r>
    <x v="17"/>
    <x v="86"/>
    <n v="22.448979591836736"/>
    <x v="12"/>
    <x v="1"/>
  </r>
  <r>
    <x v="17"/>
    <x v="87"/>
    <n v="49.65986394557823"/>
    <x v="12"/>
    <x v="1"/>
  </r>
  <r>
    <x v="17"/>
    <x v="88"/>
    <n v="10.544217687074831"/>
    <x v="12"/>
    <x v="1"/>
  </r>
  <r>
    <x v="17"/>
    <x v="89"/>
    <n v="10.884353741496598"/>
    <x v="12"/>
    <x v="1"/>
  </r>
  <r>
    <x v="17"/>
    <x v="4"/>
    <n v="6.4625850340136051"/>
    <x v="12"/>
    <x v="1"/>
  </r>
  <r>
    <x v="18"/>
    <x v="86"/>
    <n v="22.448979591836736"/>
    <x v="12"/>
    <x v="1"/>
  </r>
  <r>
    <x v="18"/>
    <x v="87"/>
    <n v="49.65986394557823"/>
    <x v="12"/>
    <x v="1"/>
  </r>
  <r>
    <x v="18"/>
    <x v="88"/>
    <n v="10.544217687074831"/>
    <x v="12"/>
    <x v="1"/>
  </r>
  <r>
    <x v="18"/>
    <x v="90"/>
    <n v="9.183673469387756"/>
    <x v="12"/>
    <x v="1"/>
  </r>
  <r>
    <x v="18"/>
    <x v="91"/>
    <n v="1.3605442176870748"/>
    <x v="12"/>
    <x v="1"/>
  </r>
  <r>
    <x v="18"/>
    <x v="92"/>
    <n v="0.3401360544217687"/>
    <x v="12"/>
    <x v="1"/>
  </r>
  <r>
    <x v="18"/>
    <x v="93"/>
    <n v="0"/>
    <x v="12"/>
    <x v="1"/>
  </r>
  <r>
    <x v="18"/>
    <x v="4"/>
    <n v="6.4625850340136051"/>
    <x v="12"/>
    <x v="1"/>
  </r>
  <r>
    <x v="18"/>
    <x v="94"/>
    <n v="2.1272727272727288"/>
    <x v="12"/>
    <x v="1"/>
  </r>
  <r>
    <x v="18"/>
    <x v="95"/>
    <n v="2.483253588516745"/>
    <x v="12"/>
    <x v="1"/>
  </r>
  <r>
    <x v="19"/>
    <x v="96"/>
    <n v="5.1020408163265305"/>
    <x v="12"/>
    <x v="1"/>
  </r>
  <r>
    <x v="19"/>
    <x v="97"/>
    <n v="1.3605442176870748"/>
    <x v="12"/>
    <x v="1"/>
  </r>
  <r>
    <x v="19"/>
    <x v="98"/>
    <n v="48.639455782312922"/>
    <x v="12"/>
    <x v="1"/>
  </r>
  <r>
    <x v="19"/>
    <x v="99"/>
    <n v="13.945578231292517"/>
    <x v="12"/>
    <x v="1"/>
  </r>
  <r>
    <x v="19"/>
    <x v="100"/>
    <n v="10.204081632653061"/>
    <x v="12"/>
    <x v="1"/>
  </r>
  <r>
    <x v="19"/>
    <x v="101"/>
    <n v="18.367346938775512"/>
    <x v="12"/>
    <x v="1"/>
  </r>
  <r>
    <x v="19"/>
    <x v="102"/>
    <n v="0"/>
    <x v="12"/>
    <x v="1"/>
  </r>
  <r>
    <x v="19"/>
    <x v="4"/>
    <n v="2.3809523809523809"/>
    <x v="12"/>
    <x v="1"/>
  </r>
  <r>
    <x v="20"/>
    <x v="96"/>
    <n v="1"/>
    <x v="12"/>
    <x v="1"/>
  </r>
  <r>
    <x v="20"/>
    <x v="97"/>
    <n v="3.25"/>
    <x v="12"/>
    <x v="1"/>
  </r>
  <r>
    <x v="20"/>
    <x v="98"/>
    <n v="2"/>
    <x v="12"/>
    <x v="1"/>
  </r>
  <r>
    <x v="20"/>
    <x v="99"/>
    <n v="3.5853658536585362"/>
    <x v="12"/>
    <x v="1"/>
  </r>
  <r>
    <x v="20"/>
    <x v="100"/>
    <n v="3.28"/>
    <x v="12"/>
    <x v="1"/>
  </r>
  <r>
    <x v="20"/>
    <x v="101"/>
    <n v="3.4222222222222229"/>
    <x v="12"/>
    <x v="1"/>
  </r>
  <r>
    <x v="20"/>
    <x v="102"/>
    <m/>
    <x v="12"/>
    <x v="1"/>
  </r>
  <r>
    <x v="20"/>
    <x v="4"/>
    <n v="2.25"/>
    <x v="12"/>
    <x v="1"/>
  </r>
  <r>
    <x v="15"/>
    <x v="81"/>
    <n v="8.3333333333333339"/>
    <x v="13"/>
    <x v="1"/>
  </r>
  <r>
    <x v="15"/>
    <x v="82"/>
    <n v="91.025641025641022"/>
    <x v="13"/>
    <x v="1"/>
  </r>
  <r>
    <x v="15"/>
    <x v="4"/>
    <n v="0.64102564102564108"/>
    <x v="13"/>
    <x v="1"/>
  </r>
  <r>
    <x v="16"/>
    <x v="83"/>
    <n v="0"/>
    <x v="13"/>
    <x v="1"/>
  </r>
  <r>
    <x v="16"/>
    <x v="84"/>
    <n v="29.411764705882351"/>
    <x v="13"/>
    <x v="1"/>
  </r>
  <r>
    <x v="16"/>
    <x v="85"/>
    <n v="70.588235294117652"/>
    <x v="13"/>
    <x v="1"/>
  </r>
  <r>
    <x v="17"/>
    <x v="86"/>
    <n v="25"/>
    <x v="13"/>
    <x v="1"/>
  </r>
  <r>
    <x v="17"/>
    <x v="87"/>
    <n v="59.615384615384613"/>
    <x v="13"/>
    <x v="1"/>
  </r>
  <r>
    <x v="17"/>
    <x v="88"/>
    <n v="7.0512820512820511"/>
    <x v="13"/>
    <x v="1"/>
  </r>
  <r>
    <x v="17"/>
    <x v="89"/>
    <n v="7.6923076923076925"/>
    <x v="13"/>
    <x v="1"/>
  </r>
  <r>
    <x v="17"/>
    <x v="4"/>
    <n v="0.64102564102564108"/>
    <x v="13"/>
    <x v="1"/>
  </r>
  <r>
    <x v="18"/>
    <x v="86"/>
    <n v="25"/>
    <x v="13"/>
    <x v="1"/>
  </r>
  <r>
    <x v="18"/>
    <x v="87"/>
    <n v="59.615384615384613"/>
    <x v="13"/>
    <x v="1"/>
  </r>
  <r>
    <x v="18"/>
    <x v="88"/>
    <n v="7.0512820512820511"/>
    <x v="13"/>
    <x v="1"/>
  </r>
  <r>
    <x v="18"/>
    <x v="90"/>
    <n v="5.7692307692307692"/>
    <x v="13"/>
    <x v="1"/>
  </r>
  <r>
    <x v="18"/>
    <x v="91"/>
    <n v="0.64102564102564108"/>
    <x v="13"/>
    <x v="1"/>
  </r>
  <r>
    <x v="18"/>
    <x v="92"/>
    <n v="0"/>
    <x v="13"/>
    <x v="1"/>
  </r>
  <r>
    <x v="18"/>
    <x v="93"/>
    <n v="1.2820512820512822"/>
    <x v="13"/>
    <x v="1"/>
  </r>
  <r>
    <x v="18"/>
    <x v="4"/>
    <n v="0.64102564102564108"/>
    <x v="13"/>
    <x v="1"/>
  </r>
  <r>
    <x v="18"/>
    <x v="94"/>
    <n v="2.0451612903225822"/>
    <x v="13"/>
    <x v="1"/>
  </r>
  <r>
    <x v="18"/>
    <x v="95"/>
    <n v="2.3965517241379315"/>
    <x v="13"/>
    <x v="1"/>
  </r>
  <r>
    <x v="19"/>
    <x v="96"/>
    <n v="10.256410256410257"/>
    <x v="13"/>
    <x v="1"/>
  </r>
  <r>
    <x v="19"/>
    <x v="97"/>
    <n v="1.2820512820512822"/>
    <x v="13"/>
    <x v="1"/>
  </r>
  <r>
    <x v="19"/>
    <x v="98"/>
    <n v="59.615384615384613"/>
    <x v="13"/>
    <x v="1"/>
  </r>
  <r>
    <x v="19"/>
    <x v="99"/>
    <n v="7.0512820512820511"/>
    <x v="13"/>
    <x v="1"/>
  </r>
  <r>
    <x v="19"/>
    <x v="100"/>
    <n v="11.538461538461538"/>
    <x v="13"/>
    <x v="1"/>
  </r>
  <r>
    <x v="19"/>
    <x v="101"/>
    <n v="10.256410256410257"/>
    <x v="13"/>
    <x v="1"/>
  </r>
  <r>
    <x v="19"/>
    <x v="102"/>
    <n v="0"/>
    <x v="13"/>
    <x v="1"/>
  </r>
  <r>
    <x v="19"/>
    <x v="4"/>
    <n v="0"/>
    <x v="13"/>
    <x v="1"/>
  </r>
  <r>
    <x v="20"/>
    <x v="96"/>
    <n v="1"/>
    <x v="13"/>
    <x v="1"/>
  </r>
  <r>
    <x v="20"/>
    <x v="97"/>
    <n v="4"/>
    <x v="13"/>
    <x v="1"/>
  </r>
  <r>
    <x v="20"/>
    <x v="98"/>
    <n v="2"/>
    <x v="13"/>
    <x v="1"/>
  </r>
  <r>
    <x v="20"/>
    <x v="99"/>
    <n v="3.6"/>
    <x v="13"/>
    <x v="1"/>
  </r>
  <r>
    <x v="20"/>
    <x v="100"/>
    <n v="3.7647058823529411"/>
    <x v="13"/>
    <x v="1"/>
  </r>
  <r>
    <x v="20"/>
    <x v="101"/>
    <n v="3.7333333333333329"/>
    <x v="13"/>
    <x v="1"/>
  </r>
  <r>
    <x v="20"/>
    <x v="102"/>
    <m/>
    <x v="13"/>
    <x v="1"/>
  </r>
  <r>
    <x v="20"/>
    <x v="4"/>
    <m/>
    <x v="13"/>
    <x v="1"/>
  </r>
  <r>
    <x v="15"/>
    <x v="81"/>
    <n v="16.891891891891891"/>
    <x v="14"/>
    <x v="1"/>
  </r>
  <r>
    <x v="15"/>
    <x v="82"/>
    <n v="79.729729729729726"/>
    <x v="14"/>
    <x v="1"/>
  </r>
  <r>
    <x v="15"/>
    <x v="4"/>
    <n v="3.3783783783783785"/>
    <x v="14"/>
    <x v="1"/>
  </r>
  <r>
    <x v="16"/>
    <x v="83"/>
    <n v="9.375"/>
    <x v="14"/>
    <x v="1"/>
  </r>
  <r>
    <x v="16"/>
    <x v="84"/>
    <n v="40.625"/>
    <x v="14"/>
    <x v="1"/>
  </r>
  <r>
    <x v="16"/>
    <x v="85"/>
    <n v="50"/>
    <x v="14"/>
    <x v="1"/>
  </r>
  <r>
    <x v="17"/>
    <x v="86"/>
    <n v="18.918918918918919"/>
    <x v="14"/>
    <x v="1"/>
  </r>
  <r>
    <x v="17"/>
    <x v="87"/>
    <n v="47.972972972972975"/>
    <x v="14"/>
    <x v="1"/>
  </r>
  <r>
    <x v="17"/>
    <x v="88"/>
    <n v="10.135135135135135"/>
    <x v="14"/>
    <x v="1"/>
  </r>
  <r>
    <x v="17"/>
    <x v="89"/>
    <n v="19.594594594594593"/>
    <x v="14"/>
    <x v="1"/>
  </r>
  <r>
    <x v="17"/>
    <x v="4"/>
    <n v="3.3783783783783785"/>
    <x v="14"/>
    <x v="1"/>
  </r>
  <r>
    <x v="18"/>
    <x v="86"/>
    <n v="18.918918918918919"/>
    <x v="14"/>
    <x v="1"/>
  </r>
  <r>
    <x v="18"/>
    <x v="87"/>
    <n v="47.972972972972975"/>
    <x v="14"/>
    <x v="1"/>
  </r>
  <r>
    <x v="18"/>
    <x v="88"/>
    <n v="10.135135135135135"/>
    <x v="14"/>
    <x v="1"/>
  </r>
  <r>
    <x v="18"/>
    <x v="90"/>
    <n v="11.486486486486486"/>
    <x v="14"/>
    <x v="1"/>
  </r>
  <r>
    <x v="18"/>
    <x v="91"/>
    <n v="5.4054054054054053"/>
    <x v="14"/>
    <x v="1"/>
  </r>
  <r>
    <x v="18"/>
    <x v="92"/>
    <n v="2.0270270270270272"/>
    <x v="14"/>
    <x v="1"/>
  </r>
  <r>
    <x v="18"/>
    <x v="93"/>
    <n v="0.67567567567567566"/>
    <x v="14"/>
    <x v="1"/>
  </r>
  <r>
    <x v="18"/>
    <x v="4"/>
    <n v="3.3783783783783785"/>
    <x v="14"/>
    <x v="1"/>
  </r>
  <r>
    <x v="18"/>
    <x v="94"/>
    <n v="2.4335664335664347"/>
    <x v="14"/>
    <x v="1"/>
  </r>
  <r>
    <x v="18"/>
    <x v="95"/>
    <n v="2.7826086956521743"/>
    <x v="14"/>
    <x v="1"/>
  </r>
  <r>
    <x v="19"/>
    <x v="96"/>
    <n v="6.0810810810810807"/>
    <x v="14"/>
    <x v="1"/>
  </r>
  <r>
    <x v="19"/>
    <x v="97"/>
    <n v="2.7027027027027026"/>
    <x v="14"/>
    <x v="1"/>
  </r>
  <r>
    <x v="19"/>
    <x v="98"/>
    <n v="43.243243243243242"/>
    <x v="14"/>
    <x v="1"/>
  </r>
  <r>
    <x v="19"/>
    <x v="99"/>
    <n v="19.594594594594593"/>
    <x v="14"/>
    <x v="1"/>
  </r>
  <r>
    <x v="19"/>
    <x v="100"/>
    <n v="12.162162162162161"/>
    <x v="14"/>
    <x v="1"/>
  </r>
  <r>
    <x v="19"/>
    <x v="101"/>
    <n v="13.513513513513514"/>
    <x v="14"/>
    <x v="1"/>
  </r>
  <r>
    <x v="19"/>
    <x v="102"/>
    <n v="0"/>
    <x v="14"/>
    <x v="1"/>
  </r>
  <r>
    <x v="19"/>
    <x v="4"/>
    <n v="2.7027027027027026"/>
    <x v="14"/>
    <x v="1"/>
  </r>
  <r>
    <x v="20"/>
    <x v="96"/>
    <n v="1"/>
    <x v="14"/>
    <x v="1"/>
  </r>
  <r>
    <x v="20"/>
    <x v="97"/>
    <n v="2.75"/>
    <x v="14"/>
    <x v="1"/>
  </r>
  <r>
    <x v="20"/>
    <x v="98"/>
    <n v="2"/>
    <x v="14"/>
    <x v="1"/>
  </r>
  <r>
    <x v="20"/>
    <x v="99"/>
    <n v="4.1034482758620694"/>
    <x v="14"/>
    <x v="1"/>
  </r>
  <r>
    <x v="20"/>
    <x v="100"/>
    <n v="3.1111111111111107"/>
    <x v="14"/>
    <x v="1"/>
  </r>
  <r>
    <x v="20"/>
    <x v="101"/>
    <n v="4.2222222222222232"/>
    <x v="14"/>
    <x v="1"/>
  </r>
  <r>
    <x v="20"/>
    <x v="102"/>
    <m/>
    <x v="14"/>
    <x v="1"/>
  </r>
  <r>
    <x v="20"/>
    <x v="4"/>
    <m/>
    <x v="14"/>
    <x v="1"/>
  </r>
  <r>
    <x v="15"/>
    <x v="81"/>
    <n v="13.513513513513514"/>
    <x v="15"/>
    <x v="1"/>
  </r>
  <r>
    <x v="15"/>
    <x v="82"/>
    <n v="77.027027027027032"/>
    <x v="15"/>
    <x v="1"/>
  </r>
  <r>
    <x v="15"/>
    <x v="4"/>
    <n v="9.4594594594594597"/>
    <x v="15"/>
    <x v="1"/>
  </r>
  <r>
    <x v="16"/>
    <x v="83"/>
    <n v="0"/>
    <x v="15"/>
    <x v="1"/>
  </r>
  <r>
    <x v="16"/>
    <x v="84"/>
    <n v="30.434782608695652"/>
    <x v="15"/>
    <x v="1"/>
  </r>
  <r>
    <x v="16"/>
    <x v="85"/>
    <n v="69.565217391304344"/>
    <x v="15"/>
    <x v="1"/>
  </r>
  <r>
    <x v="17"/>
    <x v="86"/>
    <n v="12.837837837837839"/>
    <x v="15"/>
    <x v="1"/>
  </r>
  <r>
    <x v="17"/>
    <x v="87"/>
    <n v="54.729729729729726"/>
    <x v="15"/>
    <x v="1"/>
  </r>
  <r>
    <x v="17"/>
    <x v="88"/>
    <n v="12.837837837837839"/>
    <x v="15"/>
    <x v="1"/>
  </r>
  <r>
    <x v="17"/>
    <x v="89"/>
    <n v="10.135135135135135"/>
    <x v="15"/>
    <x v="1"/>
  </r>
  <r>
    <x v="17"/>
    <x v="4"/>
    <n v="9.4594594594594597"/>
    <x v="15"/>
    <x v="1"/>
  </r>
  <r>
    <x v="18"/>
    <x v="86"/>
    <n v="12.837837837837839"/>
    <x v="15"/>
    <x v="1"/>
  </r>
  <r>
    <x v="18"/>
    <x v="87"/>
    <n v="54.729729729729726"/>
    <x v="15"/>
    <x v="1"/>
  </r>
  <r>
    <x v="18"/>
    <x v="88"/>
    <n v="12.837837837837839"/>
    <x v="15"/>
    <x v="1"/>
  </r>
  <r>
    <x v="18"/>
    <x v="90"/>
    <n v="7.4324324324324325"/>
    <x v="15"/>
    <x v="1"/>
  </r>
  <r>
    <x v="18"/>
    <x v="91"/>
    <n v="2.7027027027027026"/>
    <x v="15"/>
    <x v="1"/>
  </r>
  <r>
    <x v="18"/>
    <x v="92"/>
    <n v="0"/>
    <x v="15"/>
    <x v="1"/>
  </r>
  <r>
    <x v="18"/>
    <x v="93"/>
    <n v="0"/>
    <x v="15"/>
    <x v="1"/>
  </r>
  <r>
    <x v="18"/>
    <x v="4"/>
    <n v="9.4594594594594597"/>
    <x v="15"/>
    <x v="1"/>
  </r>
  <r>
    <x v="18"/>
    <x v="94"/>
    <n v="2.253731343283583"/>
    <x v="15"/>
    <x v="1"/>
  </r>
  <r>
    <x v="18"/>
    <x v="95"/>
    <n v="2.4608695652173904"/>
    <x v="15"/>
    <x v="1"/>
  </r>
  <r>
    <x v="19"/>
    <x v="96"/>
    <n v="7.4324324324324325"/>
    <x v="15"/>
    <x v="1"/>
  </r>
  <r>
    <x v="19"/>
    <x v="97"/>
    <n v="2.0270270270270272"/>
    <x v="15"/>
    <x v="1"/>
  </r>
  <r>
    <x v="19"/>
    <x v="98"/>
    <n v="27.027027027027028"/>
    <x v="15"/>
    <x v="1"/>
  </r>
  <r>
    <x v="19"/>
    <x v="99"/>
    <n v="36.486486486486484"/>
    <x v="15"/>
    <x v="1"/>
  </r>
  <r>
    <x v="19"/>
    <x v="100"/>
    <n v="10.810810810810811"/>
    <x v="15"/>
    <x v="1"/>
  </r>
  <r>
    <x v="19"/>
    <x v="101"/>
    <n v="12.162162162162161"/>
    <x v="15"/>
    <x v="1"/>
  </r>
  <r>
    <x v="19"/>
    <x v="102"/>
    <n v="0"/>
    <x v="15"/>
    <x v="1"/>
  </r>
  <r>
    <x v="19"/>
    <x v="4"/>
    <n v="4.0540540540540544"/>
    <x v="15"/>
    <x v="1"/>
  </r>
  <r>
    <x v="20"/>
    <x v="96"/>
    <n v="1"/>
    <x v="15"/>
    <x v="1"/>
  </r>
  <r>
    <x v="20"/>
    <x v="97"/>
    <n v="2"/>
    <x v="15"/>
    <x v="1"/>
  </r>
  <r>
    <x v="20"/>
    <x v="98"/>
    <n v="2"/>
    <x v="15"/>
    <x v="1"/>
  </r>
  <r>
    <x v="20"/>
    <x v="99"/>
    <n v="2.7959183673469394"/>
    <x v="15"/>
    <x v="1"/>
  </r>
  <r>
    <x v="20"/>
    <x v="100"/>
    <n v="3.0714285714285721"/>
    <x v="15"/>
    <x v="1"/>
  </r>
  <r>
    <x v="20"/>
    <x v="101"/>
    <n v="2.7777777777777786"/>
    <x v="15"/>
    <x v="1"/>
  </r>
  <r>
    <x v="20"/>
    <x v="102"/>
    <m/>
    <x v="15"/>
    <x v="1"/>
  </r>
  <r>
    <x v="20"/>
    <x v="4"/>
    <n v="3.25"/>
    <x v="15"/>
    <x v="1"/>
  </r>
  <r>
    <x v="15"/>
    <x v="81"/>
    <n v="11.111111111111111"/>
    <x v="16"/>
    <x v="1"/>
  </r>
  <r>
    <x v="15"/>
    <x v="82"/>
    <n v="76.094276094276097"/>
    <x v="16"/>
    <x v="1"/>
  </r>
  <r>
    <x v="15"/>
    <x v="4"/>
    <n v="12.794612794612794"/>
    <x v="16"/>
    <x v="1"/>
  </r>
  <r>
    <x v="16"/>
    <x v="83"/>
    <n v="23.076923076923077"/>
    <x v="16"/>
    <x v="1"/>
  </r>
  <r>
    <x v="16"/>
    <x v="84"/>
    <n v="41.025641025641029"/>
    <x v="16"/>
    <x v="1"/>
  </r>
  <r>
    <x v="16"/>
    <x v="85"/>
    <n v="35.897435897435898"/>
    <x v="16"/>
    <x v="1"/>
  </r>
  <r>
    <x v="17"/>
    <x v="86"/>
    <n v="18.181818181818183"/>
    <x v="16"/>
    <x v="1"/>
  </r>
  <r>
    <x v="17"/>
    <x v="87"/>
    <n v="48.821548821548824"/>
    <x v="16"/>
    <x v="1"/>
  </r>
  <r>
    <x v="17"/>
    <x v="88"/>
    <n v="11.111111111111111"/>
    <x v="16"/>
    <x v="1"/>
  </r>
  <r>
    <x v="17"/>
    <x v="89"/>
    <n v="9.0909090909090917"/>
    <x v="16"/>
    <x v="1"/>
  </r>
  <r>
    <x v="17"/>
    <x v="4"/>
    <n v="12.794612794612794"/>
    <x v="16"/>
    <x v="1"/>
  </r>
  <r>
    <x v="18"/>
    <x v="86"/>
    <n v="18.181818181818183"/>
    <x v="16"/>
    <x v="1"/>
  </r>
  <r>
    <x v="18"/>
    <x v="87"/>
    <n v="48.821548821548824"/>
    <x v="16"/>
    <x v="1"/>
  </r>
  <r>
    <x v="18"/>
    <x v="88"/>
    <n v="11.111111111111111"/>
    <x v="16"/>
    <x v="1"/>
  </r>
  <r>
    <x v="18"/>
    <x v="90"/>
    <n v="6.7340067340067344"/>
    <x v="16"/>
    <x v="1"/>
  </r>
  <r>
    <x v="18"/>
    <x v="91"/>
    <n v="1.6835016835016836"/>
    <x v="16"/>
    <x v="1"/>
  </r>
  <r>
    <x v="18"/>
    <x v="92"/>
    <n v="0.33670033670033672"/>
    <x v="16"/>
    <x v="1"/>
  </r>
  <r>
    <x v="18"/>
    <x v="93"/>
    <n v="0.33670033670033672"/>
    <x v="16"/>
    <x v="1"/>
  </r>
  <r>
    <x v="18"/>
    <x v="4"/>
    <n v="12.794612794612794"/>
    <x v="16"/>
    <x v="1"/>
  </r>
  <r>
    <x v="18"/>
    <x v="94"/>
    <n v="2.1776061776061764"/>
    <x v="16"/>
    <x v="1"/>
  </r>
  <r>
    <x v="18"/>
    <x v="95"/>
    <n v="2.4878048780487814"/>
    <x v="16"/>
    <x v="1"/>
  </r>
  <r>
    <x v="19"/>
    <x v="96"/>
    <n v="9.7643097643097647"/>
    <x v="16"/>
    <x v="1"/>
  </r>
  <r>
    <x v="19"/>
    <x v="97"/>
    <n v="1.3468013468013469"/>
    <x v="16"/>
    <x v="1"/>
  </r>
  <r>
    <x v="19"/>
    <x v="98"/>
    <n v="53.198653198653197"/>
    <x v="16"/>
    <x v="1"/>
  </r>
  <r>
    <x v="19"/>
    <x v="99"/>
    <n v="13.468013468013469"/>
    <x v="16"/>
    <x v="1"/>
  </r>
  <r>
    <x v="19"/>
    <x v="100"/>
    <n v="6.7340067340067344"/>
    <x v="16"/>
    <x v="1"/>
  </r>
  <r>
    <x v="19"/>
    <x v="101"/>
    <n v="11.784511784511784"/>
    <x v="16"/>
    <x v="1"/>
  </r>
  <r>
    <x v="19"/>
    <x v="102"/>
    <n v="0.33670033670033672"/>
    <x v="16"/>
    <x v="1"/>
  </r>
  <r>
    <x v="19"/>
    <x v="4"/>
    <n v="3.3670033670033672"/>
    <x v="16"/>
    <x v="1"/>
  </r>
  <r>
    <x v="20"/>
    <x v="96"/>
    <n v="1"/>
    <x v="16"/>
    <x v="1"/>
  </r>
  <r>
    <x v="20"/>
    <x v="97"/>
    <n v="2.5"/>
    <x v="16"/>
    <x v="1"/>
  </r>
  <r>
    <x v="20"/>
    <x v="98"/>
    <n v="2"/>
    <x v="16"/>
    <x v="1"/>
  </r>
  <r>
    <x v="20"/>
    <x v="99"/>
    <n v="3.55"/>
    <x v="16"/>
    <x v="1"/>
  </r>
  <r>
    <x v="20"/>
    <x v="100"/>
    <n v="3.6842105263157894"/>
    <x v="16"/>
    <x v="1"/>
  </r>
  <r>
    <x v="20"/>
    <x v="101"/>
    <n v="4.1333333333333329"/>
    <x v="16"/>
    <x v="1"/>
  </r>
  <r>
    <x v="20"/>
    <x v="102"/>
    <n v="2"/>
    <x v="16"/>
    <x v="1"/>
  </r>
  <r>
    <x v="20"/>
    <x v="4"/>
    <n v="4.5"/>
    <x v="16"/>
    <x v="1"/>
  </r>
  <r>
    <x v="21"/>
    <x v="103"/>
    <n v="54.581818181818178"/>
    <x v="0"/>
    <x v="0"/>
  </r>
  <r>
    <x v="21"/>
    <x v="104"/>
    <n v="16.118181818181817"/>
    <x v="0"/>
    <x v="0"/>
  </r>
  <r>
    <x v="21"/>
    <x v="4"/>
    <n v="29.3"/>
    <x v="0"/>
    <x v="0"/>
  </r>
  <r>
    <x v="22"/>
    <x v="105"/>
    <n v="97.827272727272728"/>
    <x v="0"/>
    <x v="0"/>
  </r>
  <r>
    <x v="22"/>
    <x v="106"/>
    <n v="2.1727272727272728"/>
    <x v="0"/>
    <x v="0"/>
  </r>
  <r>
    <x v="23"/>
    <x v="105"/>
    <n v="86.654545454545456"/>
    <x v="0"/>
    <x v="0"/>
  </r>
  <r>
    <x v="23"/>
    <x v="106"/>
    <n v="13.345454545454546"/>
    <x v="0"/>
    <x v="0"/>
  </r>
  <r>
    <x v="24"/>
    <x v="105"/>
    <n v="99.054545454545448"/>
    <x v="0"/>
    <x v="0"/>
  </r>
  <r>
    <x v="24"/>
    <x v="106"/>
    <n v="0.94545454545454544"/>
    <x v="0"/>
    <x v="0"/>
  </r>
  <r>
    <x v="25"/>
    <x v="105"/>
    <n v="97.5"/>
    <x v="0"/>
    <x v="0"/>
  </r>
  <r>
    <x v="25"/>
    <x v="106"/>
    <n v="2.5"/>
    <x v="0"/>
    <x v="0"/>
  </r>
  <r>
    <x v="26"/>
    <x v="105"/>
    <n v="86.490909090909085"/>
    <x v="0"/>
    <x v="0"/>
  </r>
  <r>
    <x v="26"/>
    <x v="106"/>
    <n v="13.50909090909091"/>
    <x v="0"/>
    <x v="0"/>
  </r>
  <r>
    <x v="27"/>
    <x v="105"/>
    <n v="94.481818181818184"/>
    <x v="0"/>
    <x v="0"/>
  </r>
  <r>
    <x v="27"/>
    <x v="106"/>
    <n v="5.5181818181818185"/>
    <x v="0"/>
    <x v="0"/>
  </r>
  <r>
    <x v="28"/>
    <x v="105"/>
    <n v="94.227272727272734"/>
    <x v="0"/>
    <x v="0"/>
  </r>
  <r>
    <x v="28"/>
    <x v="106"/>
    <n v="5.7727272727272725"/>
    <x v="0"/>
    <x v="0"/>
  </r>
  <r>
    <x v="29"/>
    <x v="105"/>
    <n v="97.763636363636365"/>
    <x v="0"/>
    <x v="0"/>
  </r>
  <r>
    <x v="29"/>
    <x v="106"/>
    <n v="2.2363636363636363"/>
    <x v="0"/>
    <x v="0"/>
  </r>
  <r>
    <x v="30"/>
    <x v="105"/>
    <n v="69.881818181818176"/>
    <x v="0"/>
    <x v="0"/>
  </r>
  <r>
    <x v="30"/>
    <x v="106"/>
    <n v="30.118181818181817"/>
    <x v="0"/>
    <x v="0"/>
  </r>
  <r>
    <x v="31"/>
    <x v="105"/>
    <n v="98.372727272727275"/>
    <x v="0"/>
    <x v="0"/>
  </r>
  <r>
    <x v="31"/>
    <x v="106"/>
    <n v="1.6272727272727272"/>
    <x v="0"/>
    <x v="0"/>
  </r>
  <r>
    <x v="32"/>
    <x v="105"/>
    <n v="93.963636363636368"/>
    <x v="0"/>
    <x v="0"/>
  </r>
  <r>
    <x v="32"/>
    <x v="106"/>
    <n v="6.0363636363636362"/>
    <x v="0"/>
    <x v="0"/>
  </r>
  <r>
    <x v="33"/>
    <x v="105"/>
    <n v="95.118181818181824"/>
    <x v="0"/>
    <x v="0"/>
  </r>
  <r>
    <x v="33"/>
    <x v="106"/>
    <n v="4.8818181818181818"/>
    <x v="0"/>
    <x v="0"/>
  </r>
  <r>
    <x v="34"/>
    <x v="105"/>
    <n v="97.045454545454547"/>
    <x v="0"/>
    <x v="0"/>
  </r>
  <r>
    <x v="34"/>
    <x v="106"/>
    <n v="2.9545454545454546"/>
    <x v="0"/>
    <x v="0"/>
  </r>
  <r>
    <x v="21"/>
    <x v="103"/>
    <n v="63.138977635782744"/>
    <x v="1"/>
    <x v="0"/>
  </r>
  <r>
    <x v="21"/>
    <x v="104"/>
    <n v="9.8242811501597451"/>
    <x v="1"/>
    <x v="0"/>
  </r>
  <r>
    <x v="21"/>
    <x v="4"/>
    <n v="27.036741214057507"/>
    <x v="1"/>
    <x v="0"/>
  </r>
  <r>
    <x v="22"/>
    <x v="105"/>
    <n v="98.841853035143771"/>
    <x v="1"/>
    <x v="0"/>
  </r>
  <r>
    <x v="22"/>
    <x v="106"/>
    <n v="1.1581469648562299"/>
    <x v="1"/>
    <x v="0"/>
  </r>
  <r>
    <x v="23"/>
    <x v="105"/>
    <n v="87.659744408945684"/>
    <x v="1"/>
    <x v="0"/>
  </r>
  <r>
    <x v="23"/>
    <x v="106"/>
    <n v="12.340255591054314"/>
    <x v="1"/>
    <x v="0"/>
  </r>
  <r>
    <x v="24"/>
    <x v="105"/>
    <n v="99.04153354632588"/>
    <x v="1"/>
    <x v="0"/>
  </r>
  <r>
    <x v="24"/>
    <x v="106"/>
    <n v="0.95846645367412142"/>
    <x v="1"/>
    <x v="0"/>
  </r>
  <r>
    <x v="25"/>
    <x v="105"/>
    <n v="97.563897763578268"/>
    <x v="1"/>
    <x v="0"/>
  </r>
  <r>
    <x v="25"/>
    <x v="106"/>
    <n v="2.4361022364217253"/>
    <x v="1"/>
    <x v="0"/>
  </r>
  <r>
    <x v="26"/>
    <x v="105"/>
    <n v="91.533546325878589"/>
    <x v="1"/>
    <x v="0"/>
  </r>
  <r>
    <x v="26"/>
    <x v="106"/>
    <n v="8.4664536741214054"/>
    <x v="1"/>
    <x v="0"/>
  </r>
  <r>
    <x v="27"/>
    <x v="105"/>
    <n v="90.974440894568687"/>
    <x v="1"/>
    <x v="0"/>
  </r>
  <r>
    <x v="27"/>
    <x v="106"/>
    <n v="9.0255591054313093"/>
    <x v="1"/>
    <x v="0"/>
  </r>
  <r>
    <x v="28"/>
    <x v="105"/>
    <n v="91.29392971246007"/>
    <x v="1"/>
    <x v="0"/>
  </r>
  <r>
    <x v="28"/>
    <x v="106"/>
    <n v="8.7060702875399354"/>
    <x v="1"/>
    <x v="0"/>
  </r>
  <r>
    <x v="29"/>
    <x v="105"/>
    <n v="97.963258785942486"/>
    <x v="1"/>
    <x v="0"/>
  </r>
  <r>
    <x v="29"/>
    <x v="106"/>
    <n v="2.0367412140575079"/>
    <x v="1"/>
    <x v="0"/>
  </r>
  <r>
    <x v="30"/>
    <x v="105"/>
    <n v="60.982428115015978"/>
    <x v="1"/>
    <x v="0"/>
  </r>
  <r>
    <x v="30"/>
    <x v="106"/>
    <n v="39.017571884984022"/>
    <x v="1"/>
    <x v="0"/>
  </r>
  <r>
    <x v="31"/>
    <x v="105"/>
    <n v="98.322683706070293"/>
    <x v="1"/>
    <x v="0"/>
  </r>
  <r>
    <x v="31"/>
    <x v="106"/>
    <n v="1.6773162939297124"/>
    <x v="1"/>
    <x v="0"/>
  </r>
  <r>
    <x v="32"/>
    <x v="105"/>
    <n v="90.734824281150154"/>
    <x v="1"/>
    <x v="0"/>
  </r>
  <r>
    <x v="32"/>
    <x v="106"/>
    <n v="9.2651757188498394"/>
    <x v="1"/>
    <x v="0"/>
  </r>
  <r>
    <x v="33"/>
    <x v="105"/>
    <n v="92.412140575079874"/>
    <x v="1"/>
    <x v="0"/>
  </r>
  <r>
    <x v="33"/>
    <x v="106"/>
    <n v="7.5878594249201274"/>
    <x v="1"/>
    <x v="0"/>
  </r>
  <r>
    <x v="34"/>
    <x v="105"/>
    <n v="95.12779552715655"/>
    <x v="1"/>
    <x v="0"/>
  </r>
  <r>
    <x v="34"/>
    <x v="106"/>
    <n v="4.8722044728434506"/>
    <x v="1"/>
    <x v="0"/>
  </r>
  <r>
    <x v="21"/>
    <x v="103"/>
    <n v="38.269379345866597"/>
    <x v="2"/>
    <x v="0"/>
  </r>
  <r>
    <x v="21"/>
    <x v="104"/>
    <n v="26.242595930981199"/>
    <x v="2"/>
    <x v="0"/>
  </r>
  <r>
    <x v="21"/>
    <x v="4"/>
    <n v="35.488024723152201"/>
    <x v="2"/>
    <x v="0"/>
  </r>
  <r>
    <x v="22"/>
    <x v="105"/>
    <n v="97.167138810198296"/>
    <x v="2"/>
    <x v="0"/>
  </r>
  <r>
    <x v="22"/>
    <x v="106"/>
    <n v="2.8328611898016995"/>
    <x v="2"/>
    <x v="0"/>
  </r>
  <r>
    <x v="23"/>
    <x v="105"/>
    <n v="89.466907030646411"/>
    <x v="2"/>
    <x v="0"/>
  </r>
  <r>
    <x v="23"/>
    <x v="106"/>
    <n v="10.533092969353593"/>
    <x v="2"/>
    <x v="0"/>
  </r>
  <r>
    <x v="24"/>
    <x v="105"/>
    <n v="99.407674478496006"/>
    <x v="2"/>
    <x v="0"/>
  </r>
  <r>
    <x v="24"/>
    <x v="106"/>
    <n v="0.59232552150399176"/>
    <x v="2"/>
    <x v="0"/>
  </r>
  <r>
    <x v="25"/>
    <x v="105"/>
    <n v="97.96549060005151"/>
    <x v="2"/>
    <x v="0"/>
  </r>
  <r>
    <x v="25"/>
    <x v="106"/>
    <n v="2.0345093999484933"/>
    <x v="2"/>
    <x v="0"/>
  </r>
  <r>
    <x v="26"/>
    <x v="105"/>
    <n v="96.291527169714143"/>
    <x v="2"/>
    <x v="0"/>
  </r>
  <r>
    <x v="26"/>
    <x v="106"/>
    <n v="3.7084728302858614"/>
    <x v="2"/>
    <x v="0"/>
  </r>
  <r>
    <x v="27"/>
    <x v="105"/>
    <n v="96.265773886170493"/>
    <x v="2"/>
    <x v="0"/>
  </r>
  <r>
    <x v="27"/>
    <x v="106"/>
    <n v="3.7342261138295134"/>
    <x v="2"/>
    <x v="0"/>
  </r>
  <r>
    <x v="28"/>
    <x v="105"/>
    <n v="97.75946433170229"/>
    <x v="2"/>
    <x v="0"/>
  </r>
  <r>
    <x v="28"/>
    <x v="106"/>
    <n v="2.2405356682977078"/>
    <x v="2"/>
    <x v="0"/>
  </r>
  <r>
    <x v="29"/>
    <x v="105"/>
    <n v="98.248776719031682"/>
    <x v="2"/>
    <x v="0"/>
  </r>
  <r>
    <x v="29"/>
    <x v="106"/>
    <n v="1.7512232809683235"/>
    <x v="2"/>
    <x v="0"/>
  </r>
  <r>
    <x v="30"/>
    <x v="105"/>
    <n v="79.860932268864275"/>
    <x v="2"/>
    <x v="0"/>
  </r>
  <r>
    <x v="30"/>
    <x v="106"/>
    <n v="20.139067731135722"/>
    <x v="2"/>
    <x v="0"/>
  </r>
  <r>
    <x v="31"/>
    <x v="105"/>
    <n v="98.506309554468189"/>
    <x v="2"/>
    <x v="0"/>
  </r>
  <r>
    <x v="31"/>
    <x v="106"/>
    <n v="1.4936904455318054"/>
    <x v="2"/>
    <x v="0"/>
  </r>
  <r>
    <x v="32"/>
    <x v="105"/>
    <n v="97.785217615245941"/>
    <x v="2"/>
    <x v="0"/>
  </r>
  <r>
    <x v="32"/>
    <x v="106"/>
    <n v="2.2147823847540562"/>
    <x v="2"/>
    <x v="0"/>
  </r>
  <r>
    <x v="33"/>
    <x v="105"/>
    <n v="97.707957764614989"/>
    <x v="2"/>
    <x v="0"/>
  </r>
  <r>
    <x v="33"/>
    <x v="106"/>
    <n v="2.2920422353850114"/>
    <x v="2"/>
    <x v="0"/>
  </r>
  <r>
    <x v="34"/>
    <x v="105"/>
    <n v="98.557816121555504"/>
    <x v="2"/>
    <x v="0"/>
  </r>
  <r>
    <x v="34"/>
    <x v="106"/>
    <n v="1.4421838784445016"/>
    <x v="2"/>
    <x v="0"/>
  </r>
  <r>
    <x v="21"/>
    <x v="103"/>
    <n v="75.01734906315059"/>
    <x v="3"/>
    <x v="0"/>
  </r>
  <r>
    <x v="21"/>
    <x v="104"/>
    <n v="6.3150589868147122"/>
    <x v="3"/>
    <x v="0"/>
  </r>
  <r>
    <x v="21"/>
    <x v="4"/>
    <n v="18.667591950034698"/>
    <x v="3"/>
    <x v="0"/>
  </r>
  <r>
    <x v="22"/>
    <x v="105"/>
    <n v="98.056904927133928"/>
    <x v="3"/>
    <x v="0"/>
  </r>
  <r>
    <x v="22"/>
    <x v="106"/>
    <n v="1.9430950728660652"/>
    <x v="3"/>
    <x v="0"/>
  </r>
  <r>
    <x v="23"/>
    <x v="105"/>
    <n v="81.401804302567655"/>
    <x v="3"/>
    <x v="0"/>
  </r>
  <r>
    <x v="23"/>
    <x v="106"/>
    <n v="18.598195697432338"/>
    <x v="3"/>
    <x v="0"/>
  </r>
  <r>
    <x v="24"/>
    <x v="105"/>
    <n v="98.959056210964604"/>
    <x v="3"/>
    <x v="0"/>
  </r>
  <r>
    <x v="24"/>
    <x v="106"/>
    <n v="1.0409437890353921"/>
    <x v="3"/>
    <x v="0"/>
  </r>
  <r>
    <x v="25"/>
    <x v="105"/>
    <n v="95.905621096460791"/>
    <x v="3"/>
    <x v="0"/>
  </r>
  <r>
    <x v="25"/>
    <x v="106"/>
    <n v="4.0943789035392086"/>
    <x v="3"/>
    <x v="0"/>
  </r>
  <r>
    <x v="26"/>
    <x v="105"/>
    <n v="64.885496183206101"/>
    <x v="3"/>
    <x v="0"/>
  </r>
  <r>
    <x v="26"/>
    <x v="106"/>
    <n v="35.114503816793892"/>
    <x v="3"/>
    <x v="0"/>
  </r>
  <r>
    <x v="27"/>
    <x v="105"/>
    <n v="95.281054823039554"/>
    <x v="3"/>
    <x v="0"/>
  </r>
  <r>
    <x v="27"/>
    <x v="106"/>
    <n v="4.7189451769604442"/>
    <x v="3"/>
    <x v="0"/>
  </r>
  <r>
    <x v="28"/>
    <x v="105"/>
    <n v="92.990978487161698"/>
    <x v="3"/>
    <x v="0"/>
  </r>
  <r>
    <x v="28"/>
    <x v="106"/>
    <n v="7.0090215128383067"/>
    <x v="3"/>
    <x v="0"/>
  </r>
  <r>
    <x v="29"/>
    <x v="105"/>
    <n v="98.612074947952806"/>
    <x v="3"/>
    <x v="0"/>
  </r>
  <r>
    <x v="29"/>
    <x v="106"/>
    <n v="1.3879250520471895"/>
    <x v="3"/>
    <x v="0"/>
  </r>
  <r>
    <x v="30"/>
    <x v="105"/>
    <n v="55.933379597501734"/>
    <x v="3"/>
    <x v="0"/>
  </r>
  <r>
    <x v="30"/>
    <x v="106"/>
    <n v="44.066620402498266"/>
    <x v="3"/>
    <x v="0"/>
  </r>
  <r>
    <x v="31"/>
    <x v="105"/>
    <n v="98.542678695350446"/>
    <x v="3"/>
    <x v="0"/>
  </r>
  <r>
    <x v="31"/>
    <x v="106"/>
    <n v="1.457321304649549"/>
    <x v="3"/>
    <x v="0"/>
  </r>
  <r>
    <x v="32"/>
    <x v="105"/>
    <n v="91.533657182512144"/>
    <x v="3"/>
    <x v="0"/>
  </r>
  <r>
    <x v="32"/>
    <x v="106"/>
    <n v="8.4663428174878561"/>
    <x v="3"/>
    <x v="0"/>
  </r>
  <r>
    <x v="33"/>
    <x v="105"/>
    <n v="94.031922276197079"/>
    <x v="3"/>
    <x v="0"/>
  </r>
  <r>
    <x v="33"/>
    <x v="106"/>
    <n v="5.9680777238029146"/>
    <x v="3"/>
    <x v="0"/>
  </r>
  <r>
    <x v="34"/>
    <x v="105"/>
    <n v="97.501734906315065"/>
    <x v="3"/>
    <x v="0"/>
  </r>
  <r>
    <x v="34"/>
    <x v="106"/>
    <n v="2.4982650936849411"/>
    <x v="3"/>
    <x v="0"/>
  </r>
  <r>
    <x v="21"/>
    <x v="103"/>
    <n v="48.479427549194988"/>
    <x v="4"/>
    <x v="0"/>
  </r>
  <r>
    <x v="21"/>
    <x v="104"/>
    <n v="14.847942754919499"/>
    <x v="4"/>
    <x v="0"/>
  </r>
  <r>
    <x v="21"/>
    <x v="4"/>
    <n v="36.672629695885512"/>
    <x v="4"/>
    <x v="0"/>
  </r>
  <r>
    <x v="22"/>
    <x v="105"/>
    <n v="98.121645796064399"/>
    <x v="4"/>
    <x v="0"/>
  </r>
  <r>
    <x v="22"/>
    <x v="106"/>
    <n v="1.8783542039355994"/>
    <x v="4"/>
    <x v="0"/>
  </r>
  <r>
    <x v="23"/>
    <x v="105"/>
    <n v="91.949910554561711"/>
    <x v="4"/>
    <x v="0"/>
  </r>
  <r>
    <x v="23"/>
    <x v="106"/>
    <n v="8.0500894454382834"/>
    <x v="4"/>
    <x v="0"/>
  </r>
  <r>
    <x v="24"/>
    <x v="105"/>
    <n v="99.552772808586766"/>
    <x v="4"/>
    <x v="0"/>
  </r>
  <r>
    <x v="24"/>
    <x v="106"/>
    <n v="0.44722719141323791"/>
    <x v="4"/>
    <x v="0"/>
  </r>
  <r>
    <x v="25"/>
    <x v="105"/>
    <n v="98.837209302325576"/>
    <x v="4"/>
    <x v="0"/>
  </r>
  <r>
    <x v="25"/>
    <x v="106"/>
    <n v="1.1627906976744187"/>
    <x v="4"/>
    <x v="0"/>
  </r>
  <r>
    <x v="26"/>
    <x v="105"/>
    <n v="82.915921288014317"/>
    <x v="4"/>
    <x v="0"/>
  </r>
  <r>
    <x v="26"/>
    <x v="106"/>
    <n v="17.08407871198569"/>
    <x v="4"/>
    <x v="0"/>
  </r>
  <r>
    <x v="27"/>
    <x v="105"/>
    <n v="96.422182468694103"/>
    <x v="4"/>
    <x v="0"/>
  </r>
  <r>
    <x v="27"/>
    <x v="106"/>
    <n v="3.5778175313059033"/>
    <x v="4"/>
    <x v="0"/>
  </r>
  <r>
    <x v="28"/>
    <x v="105"/>
    <n v="94.812164579606446"/>
    <x v="4"/>
    <x v="0"/>
  </r>
  <r>
    <x v="28"/>
    <x v="106"/>
    <n v="5.1878354203935597"/>
    <x v="4"/>
    <x v="0"/>
  </r>
  <r>
    <x v="29"/>
    <x v="105"/>
    <n v="97.227191413237918"/>
    <x v="4"/>
    <x v="0"/>
  </r>
  <r>
    <x v="29"/>
    <x v="106"/>
    <n v="2.7728085867620753"/>
    <x v="4"/>
    <x v="0"/>
  </r>
  <r>
    <x v="30"/>
    <x v="105"/>
    <n v="79.248658318425754"/>
    <x v="4"/>
    <x v="0"/>
  </r>
  <r>
    <x v="30"/>
    <x v="106"/>
    <n v="20.751341681574239"/>
    <x v="4"/>
    <x v="0"/>
  </r>
  <r>
    <x v="31"/>
    <x v="105"/>
    <n v="99.105545617173519"/>
    <x v="4"/>
    <x v="0"/>
  </r>
  <r>
    <x v="31"/>
    <x v="106"/>
    <n v="0.89445438282647582"/>
    <x v="4"/>
    <x v="0"/>
  </r>
  <r>
    <x v="32"/>
    <x v="105"/>
    <n v="95.169946332737027"/>
    <x v="4"/>
    <x v="0"/>
  </r>
  <r>
    <x v="32"/>
    <x v="106"/>
    <n v="4.8300536672629697"/>
    <x v="4"/>
    <x v="0"/>
  </r>
  <r>
    <x v="33"/>
    <x v="105"/>
    <n v="95.527728085867622"/>
    <x v="4"/>
    <x v="0"/>
  </r>
  <r>
    <x v="33"/>
    <x v="106"/>
    <n v="4.4722719141323797"/>
    <x v="4"/>
    <x v="0"/>
  </r>
  <r>
    <x v="34"/>
    <x v="105"/>
    <n v="98.568872987477633"/>
    <x v="4"/>
    <x v="0"/>
  </r>
  <r>
    <x v="34"/>
    <x v="106"/>
    <n v="1.4311270125223614"/>
    <x v="4"/>
    <x v="0"/>
  </r>
  <r>
    <x v="21"/>
    <x v="103"/>
    <n v="55.595667870036102"/>
    <x v="5"/>
    <x v="0"/>
  </r>
  <r>
    <x v="21"/>
    <x v="104"/>
    <n v="12.996389891696751"/>
    <x v="5"/>
    <x v="0"/>
  </r>
  <r>
    <x v="21"/>
    <x v="4"/>
    <n v="31.407942238267147"/>
    <x v="5"/>
    <x v="0"/>
  </r>
  <r>
    <x v="22"/>
    <x v="105"/>
    <n v="98.194945848375454"/>
    <x v="5"/>
    <x v="0"/>
  </r>
  <r>
    <x v="22"/>
    <x v="106"/>
    <n v="1.8050541516245486"/>
    <x v="5"/>
    <x v="0"/>
  </r>
  <r>
    <x v="23"/>
    <x v="105"/>
    <n v="91.335740072202171"/>
    <x v="5"/>
    <x v="0"/>
  </r>
  <r>
    <x v="23"/>
    <x v="106"/>
    <n v="8.6642599277978345"/>
    <x v="5"/>
    <x v="0"/>
  </r>
  <r>
    <x v="24"/>
    <x v="105"/>
    <n v="99.638989169675085"/>
    <x v="5"/>
    <x v="0"/>
  </r>
  <r>
    <x v="24"/>
    <x v="106"/>
    <n v="0.36101083032490977"/>
    <x v="5"/>
    <x v="0"/>
  </r>
  <r>
    <x v="25"/>
    <x v="105"/>
    <n v="100"/>
    <x v="5"/>
    <x v="0"/>
  </r>
  <r>
    <x v="25"/>
    <x v="106"/>
    <n v="0"/>
    <x v="5"/>
    <x v="0"/>
  </r>
  <r>
    <x v="26"/>
    <x v="105"/>
    <n v="79.783393501805051"/>
    <x v="5"/>
    <x v="0"/>
  </r>
  <r>
    <x v="26"/>
    <x v="106"/>
    <n v="20.216606498194945"/>
    <x v="5"/>
    <x v="0"/>
  </r>
  <r>
    <x v="27"/>
    <x v="105"/>
    <n v="95.667870036101078"/>
    <x v="5"/>
    <x v="0"/>
  </r>
  <r>
    <x v="27"/>
    <x v="106"/>
    <n v="4.3321299638989172"/>
    <x v="5"/>
    <x v="0"/>
  </r>
  <r>
    <x v="28"/>
    <x v="105"/>
    <n v="90.974729241877256"/>
    <x v="5"/>
    <x v="0"/>
  </r>
  <r>
    <x v="28"/>
    <x v="106"/>
    <n v="9.025270758122744"/>
    <x v="5"/>
    <x v="0"/>
  </r>
  <r>
    <x v="29"/>
    <x v="105"/>
    <n v="97.472924187725638"/>
    <x v="5"/>
    <x v="0"/>
  </r>
  <r>
    <x v="29"/>
    <x v="106"/>
    <n v="2.5270758122743682"/>
    <x v="5"/>
    <x v="0"/>
  </r>
  <r>
    <x v="30"/>
    <x v="105"/>
    <n v="75.812274368231044"/>
    <x v="5"/>
    <x v="0"/>
  </r>
  <r>
    <x v="30"/>
    <x v="106"/>
    <n v="24.187725631768952"/>
    <x v="5"/>
    <x v="0"/>
  </r>
  <r>
    <x v="31"/>
    <x v="105"/>
    <n v="99.277978339350184"/>
    <x v="5"/>
    <x v="0"/>
  </r>
  <r>
    <x v="31"/>
    <x v="106"/>
    <n v="0.72202166064981954"/>
    <x v="5"/>
    <x v="0"/>
  </r>
  <r>
    <x v="32"/>
    <x v="105"/>
    <n v="92.057761732851986"/>
    <x v="5"/>
    <x v="0"/>
  </r>
  <r>
    <x v="32"/>
    <x v="106"/>
    <n v="7.9422382671480145"/>
    <x v="5"/>
    <x v="0"/>
  </r>
  <r>
    <x v="33"/>
    <x v="105"/>
    <n v="93.862815884476532"/>
    <x v="5"/>
    <x v="0"/>
  </r>
  <r>
    <x v="33"/>
    <x v="106"/>
    <n v="6.1371841155234659"/>
    <x v="5"/>
    <x v="0"/>
  </r>
  <r>
    <x v="34"/>
    <x v="105"/>
    <n v="98.194945848375454"/>
    <x v="5"/>
    <x v="0"/>
  </r>
  <r>
    <x v="34"/>
    <x v="106"/>
    <n v="1.8050541516245486"/>
    <x v="5"/>
    <x v="0"/>
  </r>
  <r>
    <x v="21"/>
    <x v="103"/>
    <n v="48.458149779735685"/>
    <x v="6"/>
    <x v="0"/>
  </r>
  <r>
    <x v="21"/>
    <x v="104"/>
    <n v="13.215859030837004"/>
    <x v="6"/>
    <x v="0"/>
  </r>
  <r>
    <x v="21"/>
    <x v="4"/>
    <n v="38.325991189427313"/>
    <x v="6"/>
    <x v="0"/>
  </r>
  <r>
    <x v="22"/>
    <x v="105"/>
    <n v="98.23788546255507"/>
    <x v="6"/>
    <x v="0"/>
  </r>
  <r>
    <x v="22"/>
    <x v="106"/>
    <n v="1.7621145374449338"/>
    <x v="6"/>
    <x v="0"/>
  </r>
  <r>
    <x v="23"/>
    <x v="105"/>
    <n v="95.594713656387668"/>
    <x v="6"/>
    <x v="0"/>
  </r>
  <r>
    <x v="23"/>
    <x v="106"/>
    <n v="4.4052863436123344"/>
    <x v="6"/>
    <x v="0"/>
  </r>
  <r>
    <x v="24"/>
    <x v="105"/>
    <n v="100"/>
    <x v="6"/>
    <x v="0"/>
  </r>
  <r>
    <x v="24"/>
    <x v="106"/>
    <n v="0"/>
    <x v="6"/>
    <x v="0"/>
  </r>
  <r>
    <x v="25"/>
    <x v="105"/>
    <n v="98.23788546255507"/>
    <x v="6"/>
    <x v="0"/>
  </r>
  <r>
    <x v="25"/>
    <x v="106"/>
    <n v="1.7621145374449338"/>
    <x v="6"/>
    <x v="0"/>
  </r>
  <r>
    <x v="26"/>
    <x v="105"/>
    <n v="74.889867841409696"/>
    <x v="6"/>
    <x v="0"/>
  </r>
  <r>
    <x v="26"/>
    <x v="106"/>
    <n v="25.110132158590307"/>
    <x v="6"/>
    <x v="0"/>
  </r>
  <r>
    <x v="27"/>
    <x v="105"/>
    <n v="96.916299559471369"/>
    <x v="6"/>
    <x v="0"/>
  </r>
  <r>
    <x v="27"/>
    <x v="106"/>
    <n v="3.0837004405286343"/>
    <x v="6"/>
    <x v="0"/>
  </r>
  <r>
    <x v="28"/>
    <x v="105"/>
    <n v="97.356828193832598"/>
    <x v="6"/>
    <x v="0"/>
  </r>
  <r>
    <x v="28"/>
    <x v="106"/>
    <n v="2.643171806167401"/>
    <x v="6"/>
    <x v="0"/>
  </r>
  <r>
    <x v="29"/>
    <x v="105"/>
    <n v="97.797356828193827"/>
    <x v="6"/>
    <x v="0"/>
  </r>
  <r>
    <x v="29"/>
    <x v="106"/>
    <n v="2.2026431718061672"/>
    <x v="6"/>
    <x v="0"/>
  </r>
  <r>
    <x v="30"/>
    <x v="105"/>
    <n v="83.259911894273131"/>
    <x v="6"/>
    <x v="0"/>
  </r>
  <r>
    <x v="30"/>
    <x v="106"/>
    <n v="16.740088105726873"/>
    <x v="6"/>
    <x v="0"/>
  </r>
  <r>
    <x v="31"/>
    <x v="105"/>
    <n v="99.559471365638771"/>
    <x v="6"/>
    <x v="0"/>
  </r>
  <r>
    <x v="31"/>
    <x v="106"/>
    <n v="0.44052863436123346"/>
    <x v="6"/>
    <x v="0"/>
  </r>
  <r>
    <x v="32"/>
    <x v="105"/>
    <n v="93.832599118942724"/>
    <x v="6"/>
    <x v="0"/>
  </r>
  <r>
    <x v="32"/>
    <x v="106"/>
    <n v="6.1674008810572687"/>
    <x v="6"/>
    <x v="0"/>
  </r>
  <r>
    <x v="33"/>
    <x v="105"/>
    <n v="97.356828193832598"/>
    <x v="6"/>
    <x v="0"/>
  </r>
  <r>
    <x v="33"/>
    <x v="106"/>
    <n v="2.643171806167401"/>
    <x v="6"/>
    <x v="0"/>
  </r>
  <r>
    <x v="34"/>
    <x v="105"/>
    <n v="99.118942731277528"/>
    <x v="6"/>
    <x v="0"/>
  </r>
  <r>
    <x v="34"/>
    <x v="106"/>
    <n v="0.88105726872246692"/>
    <x v="6"/>
    <x v="0"/>
  </r>
  <r>
    <x v="21"/>
    <x v="103"/>
    <n v="42.249240121580549"/>
    <x v="7"/>
    <x v="0"/>
  </r>
  <r>
    <x v="21"/>
    <x v="104"/>
    <n v="15.19756838905775"/>
    <x v="7"/>
    <x v="0"/>
  </r>
  <r>
    <x v="21"/>
    <x v="4"/>
    <n v="42.553191489361701"/>
    <x v="7"/>
    <x v="0"/>
  </r>
  <r>
    <x v="22"/>
    <x v="105"/>
    <n v="97.264437689969611"/>
    <x v="7"/>
    <x v="0"/>
  </r>
  <r>
    <x v="22"/>
    <x v="106"/>
    <n v="2.735562310030395"/>
    <x v="7"/>
    <x v="0"/>
  </r>
  <r>
    <x v="23"/>
    <x v="105"/>
    <n v="94.224924012158056"/>
    <x v="7"/>
    <x v="0"/>
  </r>
  <r>
    <x v="23"/>
    <x v="106"/>
    <n v="5.7750759878419453"/>
    <x v="7"/>
    <x v="0"/>
  </r>
  <r>
    <x v="24"/>
    <x v="105"/>
    <n v="99.392097264437695"/>
    <x v="7"/>
    <x v="0"/>
  </r>
  <r>
    <x v="24"/>
    <x v="106"/>
    <n v="0.60790273556231"/>
    <x v="7"/>
    <x v="0"/>
  </r>
  <r>
    <x v="25"/>
    <x v="105"/>
    <n v="99.088145896656542"/>
    <x v="7"/>
    <x v="0"/>
  </r>
  <r>
    <x v="25"/>
    <x v="106"/>
    <n v="0.91185410334346506"/>
    <x v="7"/>
    <x v="0"/>
  </r>
  <r>
    <x v="26"/>
    <x v="105"/>
    <n v="88.145896656534958"/>
    <x v="7"/>
    <x v="0"/>
  </r>
  <r>
    <x v="26"/>
    <x v="106"/>
    <n v="11.854103343465045"/>
    <x v="7"/>
    <x v="0"/>
  </r>
  <r>
    <x v="27"/>
    <x v="105"/>
    <n v="95.744680851063833"/>
    <x v="7"/>
    <x v="0"/>
  </r>
  <r>
    <x v="27"/>
    <x v="106"/>
    <n v="4.2553191489361701"/>
    <x v="7"/>
    <x v="0"/>
  </r>
  <r>
    <x v="28"/>
    <x v="105"/>
    <n v="96.352583586626139"/>
    <x v="7"/>
    <x v="0"/>
  </r>
  <r>
    <x v="28"/>
    <x v="106"/>
    <n v="3.6474164133738602"/>
    <x v="7"/>
    <x v="0"/>
  </r>
  <r>
    <x v="29"/>
    <x v="105"/>
    <n v="99.392097264437695"/>
    <x v="7"/>
    <x v="0"/>
  </r>
  <r>
    <x v="29"/>
    <x v="106"/>
    <n v="0.60790273556231"/>
    <x v="7"/>
    <x v="0"/>
  </r>
  <r>
    <x v="30"/>
    <x v="105"/>
    <n v="81.762917933130694"/>
    <x v="7"/>
    <x v="0"/>
  </r>
  <r>
    <x v="30"/>
    <x v="106"/>
    <n v="18.237082066869302"/>
    <x v="7"/>
    <x v="0"/>
  </r>
  <r>
    <x v="31"/>
    <x v="105"/>
    <n v="98.176291793313069"/>
    <x v="7"/>
    <x v="0"/>
  </r>
  <r>
    <x v="31"/>
    <x v="106"/>
    <n v="1.8237082066869301"/>
    <x v="7"/>
    <x v="0"/>
  </r>
  <r>
    <x v="32"/>
    <x v="105"/>
    <n v="97.568389057750764"/>
    <x v="7"/>
    <x v="0"/>
  </r>
  <r>
    <x v="32"/>
    <x v="106"/>
    <n v="2.43161094224924"/>
    <x v="7"/>
    <x v="0"/>
  </r>
  <r>
    <x v="33"/>
    <x v="105"/>
    <n v="95.136778115501514"/>
    <x v="7"/>
    <x v="0"/>
  </r>
  <r>
    <x v="33"/>
    <x v="106"/>
    <n v="4.86322188449848"/>
    <x v="7"/>
    <x v="0"/>
  </r>
  <r>
    <x v="34"/>
    <x v="105"/>
    <n v="97.872340425531917"/>
    <x v="7"/>
    <x v="0"/>
  </r>
  <r>
    <x v="34"/>
    <x v="106"/>
    <n v="2.1276595744680851"/>
    <x v="7"/>
    <x v="0"/>
  </r>
  <r>
    <x v="21"/>
    <x v="103"/>
    <n v="48.771929824561404"/>
    <x v="8"/>
    <x v="0"/>
  </r>
  <r>
    <x v="21"/>
    <x v="104"/>
    <n v="17.543859649122808"/>
    <x v="8"/>
    <x v="0"/>
  </r>
  <r>
    <x v="21"/>
    <x v="4"/>
    <n v="33.684210526315788"/>
    <x v="8"/>
    <x v="0"/>
  </r>
  <r>
    <x v="22"/>
    <x v="105"/>
    <n v="98.94736842105263"/>
    <x v="8"/>
    <x v="0"/>
  </r>
  <r>
    <x v="22"/>
    <x v="106"/>
    <n v="1.0526315789473684"/>
    <x v="8"/>
    <x v="0"/>
  </r>
  <r>
    <x v="23"/>
    <x v="105"/>
    <n v="87.017543859649123"/>
    <x v="8"/>
    <x v="0"/>
  </r>
  <r>
    <x v="23"/>
    <x v="106"/>
    <n v="12.982456140350877"/>
    <x v="8"/>
    <x v="0"/>
  </r>
  <r>
    <x v="24"/>
    <x v="105"/>
    <n v="99.298245614035082"/>
    <x v="8"/>
    <x v="0"/>
  </r>
  <r>
    <x v="24"/>
    <x v="106"/>
    <n v="0.70175438596491224"/>
    <x v="8"/>
    <x v="0"/>
  </r>
  <r>
    <x v="25"/>
    <x v="105"/>
    <n v="97.89473684210526"/>
    <x v="8"/>
    <x v="0"/>
  </r>
  <r>
    <x v="25"/>
    <x v="106"/>
    <n v="2.1052631578947367"/>
    <x v="8"/>
    <x v="0"/>
  </r>
  <r>
    <x v="26"/>
    <x v="105"/>
    <n v="86.315789473684205"/>
    <x v="8"/>
    <x v="0"/>
  </r>
  <r>
    <x v="26"/>
    <x v="106"/>
    <n v="13.684210526315789"/>
    <x v="8"/>
    <x v="0"/>
  </r>
  <r>
    <x v="27"/>
    <x v="105"/>
    <n v="97.543859649122808"/>
    <x v="8"/>
    <x v="0"/>
  </r>
  <r>
    <x v="27"/>
    <x v="106"/>
    <n v="2.4561403508771931"/>
    <x v="8"/>
    <x v="0"/>
  </r>
  <r>
    <x v="28"/>
    <x v="105"/>
    <n v="94.736842105263165"/>
    <x v="8"/>
    <x v="0"/>
  </r>
  <r>
    <x v="28"/>
    <x v="106"/>
    <n v="5.2631578947368425"/>
    <x v="8"/>
    <x v="0"/>
  </r>
  <r>
    <x v="29"/>
    <x v="105"/>
    <n v="94.035087719298247"/>
    <x v="8"/>
    <x v="0"/>
  </r>
  <r>
    <x v="29"/>
    <x v="106"/>
    <n v="5.9649122807017543"/>
    <x v="8"/>
    <x v="0"/>
  </r>
  <r>
    <x v="30"/>
    <x v="105"/>
    <n v="76.491228070175438"/>
    <x v="8"/>
    <x v="0"/>
  </r>
  <r>
    <x v="30"/>
    <x v="106"/>
    <n v="23.508771929824562"/>
    <x v="8"/>
    <x v="0"/>
  </r>
  <r>
    <x v="31"/>
    <x v="105"/>
    <n v="99.649122807017548"/>
    <x v="8"/>
    <x v="0"/>
  </r>
  <r>
    <x v="31"/>
    <x v="106"/>
    <n v="0.35087719298245612"/>
    <x v="8"/>
    <x v="0"/>
  </r>
  <r>
    <x v="32"/>
    <x v="105"/>
    <n v="96.491228070175438"/>
    <x v="8"/>
    <x v="0"/>
  </r>
  <r>
    <x v="32"/>
    <x v="106"/>
    <n v="3.5087719298245612"/>
    <x v="8"/>
    <x v="0"/>
  </r>
  <r>
    <x v="33"/>
    <x v="105"/>
    <n v="96.140350877192986"/>
    <x v="8"/>
    <x v="0"/>
  </r>
  <r>
    <x v="33"/>
    <x v="106"/>
    <n v="3.8596491228070176"/>
    <x v="8"/>
    <x v="0"/>
  </r>
  <r>
    <x v="34"/>
    <x v="105"/>
    <n v="99.298245614035082"/>
    <x v="8"/>
    <x v="0"/>
  </r>
  <r>
    <x v="34"/>
    <x v="106"/>
    <n v="0.70175438596491224"/>
    <x v="8"/>
    <x v="0"/>
  </r>
  <r>
    <x v="21"/>
    <x v="103"/>
    <n v="50.692520775623265"/>
    <x v="9"/>
    <x v="0"/>
  </r>
  <r>
    <x v="21"/>
    <x v="104"/>
    <n v="17.174515235457065"/>
    <x v="9"/>
    <x v="0"/>
  </r>
  <r>
    <x v="21"/>
    <x v="4"/>
    <n v="32.13296398891967"/>
    <x v="9"/>
    <x v="0"/>
  </r>
  <r>
    <x v="22"/>
    <x v="105"/>
    <n v="98.337950138504155"/>
    <x v="9"/>
    <x v="0"/>
  </r>
  <r>
    <x v="22"/>
    <x v="106"/>
    <n v="1.6620498614958448"/>
    <x v="9"/>
    <x v="0"/>
  </r>
  <r>
    <x v="23"/>
    <x v="105"/>
    <n v="78.94736842105263"/>
    <x v="9"/>
    <x v="0"/>
  </r>
  <r>
    <x v="23"/>
    <x v="106"/>
    <n v="21.05263157894737"/>
    <x v="9"/>
    <x v="0"/>
  </r>
  <r>
    <x v="24"/>
    <x v="105"/>
    <n v="98.89196675900277"/>
    <x v="9"/>
    <x v="0"/>
  </r>
  <r>
    <x v="24"/>
    <x v="106"/>
    <n v="1.10803324099723"/>
    <x v="9"/>
    <x v="0"/>
  </r>
  <r>
    <x v="25"/>
    <x v="105"/>
    <n v="98.337950138504155"/>
    <x v="9"/>
    <x v="0"/>
  </r>
  <r>
    <x v="25"/>
    <x v="106"/>
    <n v="1.6620498614958448"/>
    <x v="9"/>
    <x v="0"/>
  </r>
  <r>
    <x v="26"/>
    <x v="105"/>
    <n v="85.31855955678671"/>
    <x v="9"/>
    <x v="0"/>
  </r>
  <r>
    <x v="26"/>
    <x v="106"/>
    <n v="14.681440443213296"/>
    <x v="9"/>
    <x v="0"/>
  </r>
  <r>
    <x v="27"/>
    <x v="105"/>
    <n v="97.229916897506925"/>
    <x v="9"/>
    <x v="0"/>
  </r>
  <r>
    <x v="27"/>
    <x v="106"/>
    <n v="2.770083102493075"/>
    <x v="9"/>
    <x v="0"/>
  </r>
  <r>
    <x v="28"/>
    <x v="105"/>
    <n v="96.39889196675901"/>
    <x v="9"/>
    <x v="0"/>
  </r>
  <r>
    <x v="28"/>
    <x v="106"/>
    <n v="3.601108033240997"/>
    <x v="9"/>
    <x v="0"/>
  </r>
  <r>
    <x v="29"/>
    <x v="105"/>
    <n v="99.445983379501385"/>
    <x v="9"/>
    <x v="0"/>
  </r>
  <r>
    <x v="29"/>
    <x v="106"/>
    <n v="0.554016620498615"/>
    <x v="9"/>
    <x v="0"/>
  </r>
  <r>
    <x v="30"/>
    <x v="105"/>
    <n v="83.10249307479225"/>
    <x v="9"/>
    <x v="0"/>
  </r>
  <r>
    <x v="30"/>
    <x v="106"/>
    <n v="16.897506925207757"/>
    <x v="9"/>
    <x v="0"/>
  </r>
  <r>
    <x v="31"/>
    <x v="105"/>
    <n v="98.060941828254855"/>
    <x v="9"/>
    <x v="0"/>
  </r>
  <r>
    <x v="31"/>
    <x v="106"/>
    <n v="1.9390581717451523"/>
    <x v="9"/>
    <x v="0"/>
  </r>
  <r>
    <x v="32"/>
    <x v="105"/>
    <n v="95.29085872576178"/>
    <x v="9"/>
    <x v="0"/>
  </r>
  <r>
    <x v="32"/>
    <x v="106"/>
    <n v="4.7091412742382275"/>
    <x v="9"/>
    <x v="0"/>
  </r>
  <r>
    <x v="33"/>
    <x v="105"/>
    <n v="97.78393351800554"/>
    <x v="9"/>
    <x v="0"/>
  </r>
  <r>
    <x v="33"/>
    <x v="106"/>
    <n v="2.21606648199446"/>
    <x v="9"/>
    <x v="0"/>
  </r>
  <r>
    <x v="34"/>
    <x v="105"/>
    <n v="98.060941828254855"/>
    <x v="9"/>
    <x v="0"/>
  </r>
  <r>
    <x v="34"/>
    <x v="106"/>
    <n v="1.9390581717451523"/>
    <x v="9"/>
    <x v="0"/>
  </r>
  <r>
    <x v="21"/>
    <x v="103"/>
    <n v="62.753036437246962"/>
    <x v="10"/>
    <x v="0"/>
  </r>
  <r>
    <x v="21"/>
    <x v="104"/>
    <n v="16.194331983805668"/>
    <x v="10"/>
    <x v="0"/>
  </r>
  <r>
    <x v="21"/>
    <x v="4"/>
    <n v="21.05263157894737"/>
    <x v="10"/>
    <x v="0"/>
  </r>
  <r>
    <x v="22"/>
    <x v="105"/>
    <n v="97.570850202429156"/>
    <x v="10"/>
    <x v="0"/>
  </r>
  <r>
    <x v="22"/>
    <x v="106"/>
    <n v="2.42914979757085"/>
    <x v="10"/>
    <x v="0"/>
  </r>
  <r>
    <x v="23"/>
    <x v="105"/>
    <n v="82.591093117408903"/>
    <x v="10"/>
    <x v="0"/>
  </r>
  <r>
    <x v="23"/>
    <x v="106"/>
    <n v="17.408906882591094"/>
    <x v="10"/>
    <x v="0"/>
  </r>
  <r>
    <x v="24"/>
    <x v="105"/>
    <n v="99.190283400809719"/>
    <x v="10"/>
    <x v="0"/>
  </r>
  <r>
    <x v="24"/>
    <x v="106"/>
    <n v="0.80971659919028338"/>
    <x v="10"/>
    <x v="0"/>
  </r>
  <r>
    <x v="25"/>
    <x v="105"/>
    <n v="97.165991902834008"/>
    <x v="10"/>
    <x v="0"/>
  </r>
  <r>
    <x v="25"/>
    <x v="106"/>
    <n v="2.834008097165992"/>
    <x v="10"/>
    <x v="0"/>
  </r>
  <r>
    <x v="26"/>
    <x v="105"/>
    <n v="80.161943319838059"/>
    <x v="10"/>
    <x v="0"/>
  </r>
  <r>
    <x v="26"/>
    <x v="106"/>
    <n v="19.838056680161944"/>
    <x v="10"/>
    <x v="0"/>
  </r>
  <r>
    <x v="27"/>
    <x v="105"/>
    <n v="94.331983805668017"/>
    <x v="10"/>
    <x v="0"/>
  </r>
  <r>
    <x v="27"/>
    <x v="106"/>
    <n v="5.668016194331984"/>
    <x v="10"/>
    <x v="0"/>
  </r>
  <r>
    <x v="28"/>
    <x v="105"/>
    <n v="94.331983805668017"/>
    <x v="10"/>
    <x v="0"/>
  </r>
  <r>
    <x v="28"/>
    <x v="106"/>
    <n v="5.668016194331984"/>
    <x v="10"/>
    <x v="0"/>
  </r>
  <r>
    <x v="29"/>
    <x v="105"/>
    <n v="97.165991902834008"/>
    <x v="10"/>
    <x v="0"/>
  </r>
  <r>
    <x v="29"/>
    <x v="106"/>
    <n v="2.834008097165992"/>
    <x v="10"/>
    <x v="0"/>
  </r>
  <r>
    <x v="30"/>
    <x v="105"/>
    <n v="74.493927125506076"/>
    <x v="10"/>
    <x v="0"/>
  </r>
  <r>
    <x v="30"/>
    <x v="106"/>
    <n v="25.506072874493928"/>
    <x v="10"/>
    <x v="0"/>
  </r>
  <r>
    <x v="31"/>
    <x v="105"/>
    <n v="98.785425101214571"/>
    <x v="10"/>
    <x v="0"/>
  </r>
  <r>
    <x v="31"/>
    <x v="106"/>
    <n v="1.214574898785425"/>
    <x v="10"/>
    <x v="0"/>
  </r>
  <r>
    <x v="32"/>
    <x v="105"/>
    <n v="93.117408906882588"/>
    <x v="10"/>
    <x v="0"/>
  </r>
  <r>
    <x v="32"/>
    <x v="106"/>
    <n v="6.8825910931174086"/>
    <x v="10"/>
    <x v="0"/>
  </r>
  <r>
    <x v="33"/>
    <x v="105"/>
    <n v="93.522267206477736"/>
    <x v="10"/>
    <x v="0"/>
  </r>
  <r>
    <x v="33"/>
    <x v="106"/>
    <n v="6.4777327935222671"/>
    <x v="10"/>
    <x v="0"/>
  </r>
  <r>
    <x v="34"/>
    <x v="105"/>
    <n v="95.951417004048579"/>
    <x v="10"/>
    <x v="0"/>
  </r>
  <r>
    <x v="34"/>
    <x v="106"/>
    <n v="4.048582995951417"/>
    <x v="10"/>
    <x v="0"/>
  </r>
  <r>
    <x v="21"/>
    <x v="103"/>
    <n v="53.225806451612904"/>
    <x v="11"/>
    <x v="0"/>
  </r>
  <r>
    <x v="21"/>
    <x v="104"/>
    <n v="16.532258064516128"/>
    <x v="11"/>
    <x v="0"/>
  </r>
  <r>
    <x v="21"/>
    <x v="4"/>
    <n v="30.241935483870968"/>
    <x v="11"/>
    <x v="0"/>
  </r>
  <r>
    <x v="22"/>
    <x v="105"/>
    <n v="99.193548387096769"/>
    <x v="11"/>
    <x v="0"/>
  </r>
  <r>
    <x v="22"/>
    <x v="106"/>
    <n v="0.80645161290322576"/>
    <x v="11"/>
    <x v="0"/>
  </r>
  <r>
    <x v="23"/>
    <x v="105"/>
    <n v="84.274193548387103"/>
    <x v="11"/>
    <x v="0"/>
  </r>
  <r>
    <x v="23"/>
    <x v="106"/>
    <n v="15.725806451612904"/>
    <x v="11"/>
    <x v="0"/>
  </r>
  <r>
    <x v="24"/>
    <x v="105"/>
    <n v="98.790322580645167"/>
    <x v="11"/>
    <x v="0"/>
  </r>
  <r>
    <x v="24"/>
    <x v="106"/>
    <n v="1.2096774193548387"/>
    <x v="11"/>
    <x v="0"/>
  </r>
  <r>
    <x v="25"/>
    <x v="105"/>
    <n v="98.387096774193552"/>
    <x v="11"/>
    <x v="0"/>
  </r>
  <r>
    <x v="25"/>
    <x v="106"/>
    <n v="1.6129032258064515"/>
    <x v="11"/>
    <x v="0"/>
  </r>
  <r>
    <x v="26"/>
    <x v="105"/>
    <n v="79.032258064516128"/>
    <x v="11"/>
    <x v="0"/>
  </r>
  <r>
    <x v="26"/>
    <x v="106"/>
    <n v="20.967741935483872"/>
    <x v="11"/>
    <x v="0"/>
  </r>
  <r>
    <x v="27"/>
    <x v="105"/>
    <n v="95.564516129032256"/>
    <x v="11"/>
    <x v="0"/>
  </r>
  <r>
    <x v="27"/>
    <x v="106"/>
    <n v="4.435483870967742"/>
    <x v="11"/>
    <x v="0"/>
  </r>
  <r>
    <x v="28"/>
    <x v="105"/>
    <n v="98.387096774193552"/>
    <x v="11"/>
    <x v="0"/>
  </r>
  <r>
    <x v="28"/>
    <x v="106"/>
    <n v="1.6129032258064515"/>
    <x v="11"/>
    <x v="0"/>
  </r>
  <r>
    <x v="29"/>
    <x v="105"/>
    <n v="98.387096774193552"/>
    <x v="11"/>
    <x v="0"/>
  </r>
  <r>
    <x v="29"/>
    <x v="106"/>
    <n v="1.6129032258064515"/>
    <x v="11"/>
    <x v="0"/>
  </r>
  <r>
    <x v="30"/>
    <x v="105"/>
    <n v="80.645161290322577"/>
    <x v="11"/>
    <x v="0"/>
  </r>
  <r>
    <x v="30"/>
    <x v="106"/>
    <n v="19.35483870967742"/>
    <x v="11"/>
    <x v="0"/>
  </r>
  <r>
    <x v="31"/>
    <x v="105"/>
    <n v="97.983870967741936"/>
    <x v="11"/>
    <x v="0"/>
  </r>
  <r>
    <x v="31"/>
    <x v="106"/>
    <n v="2.0161290322580645"/>
    <x v="11"/>
    <x v="0"/>
  </r>
  <r>
    <x v="32"/>
    <x v="105"/>
    <n v="95.564516129032256"/>
    <x v="11"/>
    <x v="0"/>
  </r>
  <r>
    <x v="32"/>
    <x v="106"/>
    <n v="4.435483870967742"/>
    <x v="11"/>
    <x v="0"/>
  </r>
  <r>
    <x v="33"/>
    <x v="105"/>
    <n v="97.177419354838705"/>
    <x v="11"/>
    <x v="0"/>
  </r>
  <r>
    <x v="33"/>
    <x v="106"/>
    <n v="2.8225806451612905"/>
    <x v="11"/>
    <x v="0"/>
  </r>
  <r>
    <x v="34"/>
    <x v="105"/>
    <n v="95.967741935483872"/>
    <x v="11"/>
    <x v="0"/>
  </r>
  <r>
    <x v="34"/>
    <x v="106"/>
    <n v="4.032258064516129"/>
    <x v="11"/>
    <x v="0"/>
  </r>
  <r>
    <x v="21"/>
    <x v="103"/>
    <n v="69.058295964125563"/>
    <x v="12"/>
    <x v="0"/>
  </r>
  <r>
    <x v="21"/>
    <x v="104"/>
    <n v="8.071748878923767"/>
    <x v="12"/>
    <x v="0"/>
  </r>
  <r>
    <x v="21"/>
    <x v="4"/>
    <n v="22.869955156950674"/>
    <x v="12"/>
    <x v="0"/>
  </r>
  <r>
    <x v="22"/>
    <x v="105"/>
    <n v="96.860986547085204"/>
    <x v="12"/>
    <x v="0"/>
  </r>
  <r>
    <x v="22"/>
    <x v="106"/>
    <n v="3.1390134529147984"/>
    <x v="12"/>
    <x v="0"/>
  </r>
  <r>
    <x v="23"/>
    <x v="105"/>
    <n v="83.856502242152473"/>
    <x v="12"/>
    <x v="0"/>
  </r>
  <r>
    <x v="23"/>
    <x v="106"/>
    <n v="16.143497757847534"/>
    <x v="12"/>
    <x v="0"/>
  </r>
  <r>
    <x v="24"/>
    <x v="105"/>
    <n v="98.654708520179369"/>
    <x v="12"/>
    <x v="0"/>
  </r>
  <r>
    <x v="24"/>
    <x v="106"/>
    <n v="1.3452914798206279"/>
    <x v="12"/>
    <x v="0"/>
  </r>
  <r>
    <x v="25"/>
    <x v="105"/>
    <n v="98.654708520179369"/>
    <x v="12"/>
    <x v="0"/>
  </r>
  <r>
    <x v="25"/>
    <x v="106"/>
    <n v="1.3452914798206279"/>
    <x v="12"/>
    <x v="0"/>
  </r>
  <r>
    <x v="26"/>
    <x v="105"/>
    <n v="63.677130044843047"/>
    <x v="12"/>
    <x v="0"/>
  </r>
  <r>
    <x v="26"/>
    <x v="106"/>
    <n v="36.322869955156953"/>
    <x v="12"/>
    <x v="0"/>
  </r>
  <r>
    <x v="27"/>
    <x v="105"/>
    <n v="92.376681614349778"/>
    <x v="12"/>
    <x v="0"/>
  </r>
  <r>
    <x v="27"/>
    <x v="106"/>
    <n v="7.623318385650224"/>
    <x v="12"/>
    <x v="0"/>
  </r>
  <r>
    <x v="28"/>
    <x v="105"/>
    <n v="92.825112107623312"/>
    <x v="12"/>
    <x v="0"/>
  </r>
  <r>
    <x v="28"/>
    <x v="106"/>
    <n v="7.1748878923766819"/>
    <x v="12"/>
    <x v="0"/>
  </r>
  <r>
    <x v="29"/>
    <x v="105"/>
    <n v="97.757847533632287"/>
    <x v="12"/>
    <x v="0"/>
  </r>
  <r>
    <x v="29"/>
    <x v="106"/>
    <n v="2.2421524663677128"/>
    <x v="12"/>
    <x v="0"/>
  </r>
  <r>
    <x v="30"/>
    <x v="105"/>
    <n v="76.233183856502237"/>
    <x v="12"/>
    <x v="0"/>
  </r>
  <r>
    <x v="30"/>
    <x v="106"/>
    <n v="23.766816143497756"/>
    <x v="12"/>
    <x v="0"/>
  </r>
  <r>
    <x v="31"/>
    <x v="105"/>
    <n v="97.309417040358738"/>
    <x v="12"/>
    <x v="0"/>
  </r>
  <r>
    <x v="31"/>
    <x v="106"/>
    <n v="2.6905829596412558"/>
    <x v="12"/>
    <x v="0"/>
  </r>
  <r>
    <x v="32"/>
    <x v="105"/>
    <n v="91.928251121076229"/>
    <x v="12"/>
    <x v="0"/>
  </r>
  <r>
    <x v="32"/>
    <x v="106"/>
    <n v="8.071748878923767"/>
    <x v="12"/>
    <x v="0"/>
  </r>
  <r>
    <x v="33"/>
    <x v="105"/>
    <n v="91.928251121076229"/>
    <x v="12"/>
    <x v="0"/>
  </r>
  <r>
    <x v="33"/>
    <x v="106"/>
    <n v="8.071748878923767"/>
    <x v="12"/>
    <x v="0"/>
  </r>
  <r>
    <x v="34"/>
    <x v="105"/>
    <n v="86.54708520179372"/>
    <x v="12"/>
    <x v="0"/>
  </r>
  <r>
    <x v="34"/>
    <x v="106"/>
    <n v="13.452914798206278"/>
    <x v="12"/>
    <x v="0"/>
  </r>
  <r>
    <x v="21"/>
    <x v="103"/>
    <n v="72.727272727272734"/>
    <x v="13"/>
    <x v="0"/>
  </r>
  <r>
    <x v="21"/>
    <x v="104"/>
    <n v="8.4415584415584419"/>
    <x v="13"/>
    <x v="0"/>
  </r>
  <r>
    <x v="21"/>
    <x v="4"/>
    <n v="18.831168831168831"/>
    <x v="13"/>
    <x v="0"/>
  </r>
  <r>
    <x v="22"/>
    <x v="105"/>
    <n v="96.103896103896105"/>
    <x v="13"/>
    <x v="0"/>
  </r>
  <r>
    <x v="22"/>
    <x v="106"/>
    <n v="3.8961038961038961"/>
    <x v="13"/>
    <x v="0"/>
  </r>
  <r>
    <x v="23"/>
    <x v="105"/>
    <n v="77.272727272727266"/>
    <x v="13"/>
    <x v="0"/>
  </r>
  <r>
    <x v="23"/>
    <x v="106"/>
    <n v="22.727272727272727"/>
    <x v="13"/>
    <x v="0"/>
  </r>
  <r>
    <x v="24"/>
    <x v="105"/>
    <n v="98.051948051948045"/>
    <x v="13"/>
    <x v="0"/>
  </r>
  <r>
    <x v="24"/>
    <x v="106"/>
    <n v="1.948051948051948"/>
    <x v="13"/>
    <x v="0"/>
  </r>
  <r>
    <x v="25"/>
    <x v="105"/>
    <n v="94.15584415584415"/>
    <x v="13"/>
    <x v="0"/>
  </r>
  <r>
    <x v="25"/>
    <x v="106"/>
    <n v="5.8441558441558445"/>
    <x v="13"/>
    <x v="0"/>
  </r>
  <r>
    <x v="26"/>
    <x v="105"/>
    <n v="77.922077922077918"/>
    <x v="13"/>
    <x v="0"/>
  </r>
  <r>
    <x v="26"/>
    <x v="106"/>
    <n v="22.077922077922079"/>
    <x v="13"/>
    <x v="0"/>
  </r>
  <r>
    <x v="27"/>
    <x v="105"/>
    <n v="95.454545454545453"/>
    <x v="13"/>
    <x v="0"/>
  </r>
  <r>
    <x v="27"/>
    <x v="106"/>
    <n v="4.5454545454545459"/>
    <x v="13"/>
    <x v="0"/>
  </r>
  <r>
    <x v="28"/>
    <x v="105"/>
    <n v="92.857142857142861"/>
    <x v="13"/>
    <x v="0"/>
  </r>
  <r>
    <x v="28"/>
    <x v="106"/>
    <n v="7.1428571428571432"/>
    <x v="13"/>
    <x v="0"/>
  </r>
  <r>
    <x v="29"/>
    <x v="105"/>
    <n v="98.051948051948045"/>
    <x v="13"/>
    <x v="0"/>
  </r>
  <r>
    <x v="29"/>
    <x v="106"/>
    <n v="1.948051948051948"/>
    <x v="13"/>
    <x v="0"/>
  </r>
  <r>
    <x v="30"/>
    <x v="105"/>
    <n v="55.194805194805198"/>
    <x v="13"/>
    <x v="0"/>
  </r>
  <r>
    <x v="30"/>
    <x v="106"/>
    <n v="44.805194805194802"/>
    <x v="13"/>
    <x v="0"/>
  </r>
  <r>
    <x v="31"/>
    <x v="105"/>
    <n v="97.402597402597408"/>
    <x v="13"/>
    <x v="0"/>
  </r>
  <r>
    <x v="31"/>
    <x v="106"/>
    <n v="2.5974025974025974"/>
    <x v="13"/>
    <x v="0"/>
  </r>
  <r>
    <x v="32"/>
    <x v="105"/>
    <n v="92.20779220779221"/>
    <x v="13"/>
    <x v="0"/>
  </r>
  <r>
    <x v="32"/>
    <x v="106"/>
    <n v="7.7922077922077921"/>
    <x v="13"/>
    <x v="0"/>
  </r>
  <r>
    <x v="33"/>
    <x v="105"/>
    <n v="95.454545454545453"/>
    <x v="13"/>
    <x v="0"/>
  </r>
  <r>
    <x v="33"/>
    <x v="106"/>
    <n v="4.5454545454545459"/>
    <x v="13"/>
    <x v="0"/>
  </r>
  <r>
    <x v="34"/>
    <x v="105"/>
    <n v="96.103896103896105"/>
    <x v="13"/>
    <x v="0"/>
  </r>
  <r>
    <x v="34"/>
    <x v="106"/>
    <n v="3.8961038961038961"/>
    <x v="13"/>
    <x v="0"/>
  </r>
  <r>
    <x v="21"/>
    <x v="103"/>
    <n v="49.732620320855617"/>
    <x v="14"/>
    <x v="0"/>
  </r>
  <r>
    <x v="21"/>
    <x v="104"/>
    <n v="17.647058823529413"/>
    <x v="14"/>
    <x v="0"/>
  </r>
  <r>
    <x v="21"/>
    <x v="4"/>
    <n v="32.62032085561497"/>
    <x v="14"/>
    <x v="0"/>
  </r>
  <r>
    <x v="22"/>
    <x v="105"/>
    <n v="96.256684491978604"/>
    <x v="14"/>
    <x v="0"/>
  </r>
  <r>
    <x v="22"/>
    <x v="106"/>
    <n v="3.7433155080213902"/>
    <x v="14"/>
    <x v="0"/>
  </r>
  <r>
    <x v="23"/>
    <x v="105"/>
    <n v="88.235294117647058"/>
    <x v="14"/>
    <x v="0"/>
  </r>
  <r>
    <x v="23"/>
    <x v="106"/>
    <n v="11.764705882352942"/>
    <x v="14"/>
    <x v="0"/>
  </r>
  <r>
    <x v="24"/>
    <x v="105"/>
    <n v="97.326203208556151"/>
    <x v="14"/>
    <x v="0"/>
  </r>
  <r>
    <x v="24"/>
    <x v="106"/>
    <n v="2.6737967914438503"/>
    <x v="14"/>
    <x v="0"/>
  </r>
  <r>
    <x v="25"/>
    <x v="105"/>
    <n v="96.791443850267385"/>
    <x v="14"/>
    <x v="0"/>
  </r>
  <r>
    <x v="25"/>
    <x v="106"/>
    <n v="3.2085561497326203"/>
    <x v="14"/>
    <x v="0"/>
  </r>
  <r>
    <x v="26"/>
    <x v="105"/>
    <n v="94.652406417112303"/>
    <x v="14"/>
    <x v="0"/>
  </r>
  <r>
    <x v="26"/>
    <x v="106"/>
    <n v="5.3475935828877006"/>
    <x v="14"/>
    <x v="0"/>
  </r>
  <r>
    <x v="27"/>
    <x v="105"/>
    <n v="93.048128342245988"/>
    <x v="14"/>
    <x v="0"/>
  </r>
  <r>
    <x v="27"/>
    <x v="106"/>
    <n v="6.9518716577540109"/>
    <x v="14"/>
    <x v="0"/>
  </r>
  <r>
    <x v="28"/>
    <x v="105"/>
    <n v="96.791443850267385"/>
    <x v="14"/>
    <x v="0"/>
  </r>
  <r>
    <x v="28"/>
    <x v="106"/>
    <n v="3.2085561497326203"/>
    <x v="14"/>
    <x v="0"/>
  </r>
  <r>
    <x v="29"/>
    <x v="105"/>
    <n v="97.326203208556151"/>
    <x v="14"/>
    <x v="0"/>
  </r>
  <r>
    <x v="29"/>
    <x v="106"/>
    <n v="2.6737967914438503"/>
    <x v="14"/>
    <x v="0"/>
  </r>
  <r>
    <x v="30"/>
    <x v="105"/>
    <n v="73.796791443850267"/>
    <x v="14"/>
    <x v="0"/>
  </r>
  <r>
    <x v="30"/>
    <x v="106"/>
    <n v="26.203208556149733"/>
    <x v="14"/>
    <x v="0"/>
  </r>
  <r>
    <x v="31"/>
    <x v="105"/>
    <n v="96.256684491978604"/>
    <x v="14"/>
    <x v="0"/>
  </r>
  <r>
    <x v="31"/>
    <x v="106"/>
    <n v="3.7433155080213902"/>
    <x v="14"/>
    <x v="0"/>
  </r>
  <r>
    <x v="32"/>
    <x v="105"/>
    <n v="95.721925133689837"/>
    <x v="14"/>
    <x v="0"/>
  </r>
  <r>
    <x v="32"/>
    <x v="106"/>
    <n v="4.2780748663101607"/>
    <x v="14"/>
    <x v="0"/>
  </r>
  <r>
    <x v="33"/>
    <x v="105"/>
    <n v="97.326203208556151"/>
    <x v="14"/>
    <x v="0"/>
  </r>
  <r>
    <x v="33"/>
    <x v="106"/>
    <n v="2.6737967914438503"/>
    <x v="14"/>
    <x v="0"/>
  </r>
  <r>
    <x v="34"/>
    <x v="105"/>
    <n v="97.326203208556151"/>
    <x v="14"/>
    <x v="0"/>
  </r>
  <r>
    <x v="34"/>
    <x v="106"/>
    <n v="2.6737967914438503"/>
    <x v="14"/>
    <x v="0"/>
  </r>
  <r>
    <x v="21"/>
    <x v="103"/>
    <n v="85.84905660377359"/>
    <x v="15"/>
    <x v="0"/>
  </r>
  <r>
    <x v="21"/>
    <x v="104"/>
    <n v="2.358490566037736"/>
    <x v="15"/>
    <x v="0"/>
  </r>
  <r>
    <x v="21"/>
    <x v="4"/>
    <n v="11.79245283018868"/>
    <x v="15"/>
    <x v="0"/>
  </r>
  <r>
    <x v="22"/>
    <x v="105"/>
    <n v="99.056603773584911"/>
    <x v="15"/>
    <x v="0"/>
  </r>
  <r>
    <x v="22"/>
    <x v="106"/>
    <n v="0.94339622641509435"/>
    <x v="15"/>
    <x v="0"/>
  </r>
  <r>
    <x v="23"/>
    <x v="105"/>
    <n v="75"/>
    <x v="15"/>
    <x v="0"/>
  </r>
  <r>
    <x v="23"/>
    <x v="106"/>
    <n v="25"/>
    <x v="15"/>
    <x v="0"/>
  </r>
  <r>
    <x v="24"/>
    <x v="105"/>
    <n v="98.584905660377359"/>
    <x v="15"/>
    <x v="0"/>
  </r>
  <r>
    <x v="24"/>
    <x v="106"/>
    <n v="1.4150943396226414"/>
    <x v="15"/>
    <x v="0"/>
  </r>
  <r>
    <x v="25"/>
    <x v="105"/>
    <n v="96.698113207547166"/>
    <x v="15"/>
    <x v="0"/>
  </r>
  <r>
    <x v="25"/>
    <x v="106"/>
    <n v="3.3018867924528301"/>
    <x v="15"/>
    <x v="0"/>
  </r>
  <r>
    <x v="26"/>
    <x v="105"/>
    <n v="61.320754716981135"/>
    <x v="15"/>
    <x v="0"/>
  </r>
  <r>
    <x v="26"/>
    <x v="106"/>
    <n v="38.679245283018865"/>
    <x v="15"/>
    <x v="0"/>
  </r>
  <r>
    <x v="27"/>
    <x v="105"/>
    <n v="91.509433962264154"/>
    <x v="15"/>
    <x v="0"/>
  </r>
  <r>
    <x v="27"/>
    <x v="106"/>
    <n v="8.4905660377358494"/>
    <x v="15"/>
    <x v="0"/>
  </r>
  <r>
    <x v="28"/>
    <x v="105"/>
    <n v="73.584905660377359"/>
    <x v="15"/>
    <x v="0"/>
  </r>
  <r>
    <x v="28"/>
    <x v="106"/>
    <n v="26.415094339622641"/>
    <x v="15"/>
    <x v="0"/>
  </r>
  <r>
    <x v="29"/>
    <x v="105"/>
    <n v="83.490566037735846"/>
    <x v="15"/>
    <x v="0"/>
  </r>
  <r>
    <x v="29"/>
    <x v="106"/>
    <n v="16.509433962264151"/>
    <x v="15"/>
    <x v="0"/>
  </r>
  <r>
    <x v="30"/>
    <x v="105"/>
    <n v="37.735849056603776"/>
    <x v="15"/>
    <x v="0"/>
  </r>
  <r>
    <x v="30"/>
    <x v="106"/>
    <n v="62.264150943396224"/>
    <x v="15"/>
    <x v="0"/>
  </r>
  <r>
    <x v="31"/>
    <x v="105"/>
    <n v="99.056603773584911"/>
    <x v="15"/>
    <x v="0"/>
  </r>
  <r>
    <x v="31"/>
    <x v="106"/>
    <n v="0.94339622641509435"/>
    <x v="15"/>
    <x v="0"/>
  </r>
  <r>
    <x v="32"/>
    <x v="105"/>
    <n v="80.660377358490564"/>
    <x v="15"/>
    <x v="0"/>
  </r>
  <r>
    <x v="32"/>
    <x v="106"/>
    <n v="19.339622641509433"/>
    <x v="15"/>
    <x v="0"/>
  </r>
  <r>
    <x v="33"/>
    <x v="105"/>
    <n v="91.509433962264154"/>
    <x v="15"/>
    <x v="0"/>
  </r>
  <r>
    <x v="33"/>
    <x v="106"/>
    <n v="8.4905660377358494"/>
    <x v="15"/>
    <x v="0"/>
  </r>
  <r>
    <x v="34"/>
    <x v="105"/>
    <n v="96.698113207547166"/>
    <x v="15"/>
    <x v="0"/>
  </r>
  <r>
    <x v="34"/>
    <x v="106"/>
    <n v="3.3018867924528301"/>
    <x v="15"/>
    <x v="0"/>
  </r>
  <r>
    <x v="21"/>
    <x v="103"/>
    <n v="71.800947867298575"/>
    <x v="16"/>
    <x v="0"/>
  </r>
  <r>
    <x v="21"/>
    <x v="104"/>
    <n v="9.24170616113744"/>
    <x v="16"/>
    <x v="0"/>
  </r>
  <r>
    <x v="21"/>
    <x v="4"/>
    <n v="18.957345971563981"/>
    <x v="16"/>
    <x v="0"/>
  </r>
  <r>
    <x v="22"/>
    <x v="105"/>
    <n v="96.445497630331758"/>
    <x v="16"/>
    <x v="0"/>
  </r>
  <r>
    <x v="22"/>
    <x v="106"/>
    <n v="3.5545023696682465"/>
    <x v="16"/>
    <x v="0"/>
  </r>
  <r>
    <x v="23"/>
    <x v="105"/>
    <n v="79.146919431279628"/>
    <x v="16"/>
    <x v="0"/>
  </r>
  <r>
    <x v="23"/>
    <x v="106"/>
    <n v="20.85308056872038"/>
    <x v="16"/>
    <x v="0"/>
  </r>
  <r>
    <x v="24"/>
    <x v="105"/>
    <n v="96.682464454976298"/>
    <x v="16"/>
    <x v="0"/>
  </r>
  <r>
    <x v="24"/>
    <x v="106"/>
    <n v="3.3175355450236967"/>
    <x v="16"/>
    <x v="0"/>
  </r>
  <r>
    <x v="25"/>
    <x v="105"/>
    <n v="95.023696682464461"/>
    <x v="16"/>
    <x v="0"/>
  </r>
  <r>
    <x v="25"/>
    <x v="106"/>
    <n v="4.9763033175355451"/>
    <x v="16"/>
    <x v="0"/>
  </r>
  <r>
    <x v="26"/>
    <x v="105"/>
    <n v="82.938388625592424"/>
    <x v="16"/>
    <x v="0"/>
  </r>
  <r>
    <x v="26"/>
    <x v="106"/>
    <n v="17.061611374407583"/>
    <x v="16"/>
    <x v="0"/>
  </r>
  <r>
    <x v="27"/>
    <x v="105"/>
    <n v="90.995260663507111"/>
    <x v="16"/>
    <x v="0"/>
  </r>
  <r>
    <x v="27"/>
    <x v="106"/>
    <n v="9.0047393364928912"/>
    <x v="16"/>
    <x v="0"/>
  </r>
  <r>
    <x v="28"/>
    <x v="105"/>
    <n v="87.914691943127963"/>
    <x v="16"/>
    <x v="0"/>
  </r>
  <r>
    <x v="28"/>
    <x v="106"/>
    <n v="12.085308056872037"/>
    <x v="16"/>
    <x v="0"/>
  </r>
  <r>
    <x v="29"/>
    <x v="105"/>
    <n v="96.445497630331758"/>
    <x v="16"/>
    <x v="0"/>
  </r>
  <r>
    <x v="29"/>
    <x v="106"/>
    <n v="3.5545023696682465"/>
    <x v="16"/>
    <x v="0"/>
  </r>
  <r>
    <x v="30"/>
    <x v="105"/>
    <n v="49.763033175355453"/>
    <x v="16"/>
    <x v="0"/>
  </r>
  <r>
    <x v="30"/>
    <x v="106"/>
    <n v="50.236966824644547"/>
    <x v="16"/>
    <x v="0"/>
  </r>
  <r>
    <x v="31"/>
    <x v="105"/>
    <n v="96.682464454976298"/>
    <x v="16"/>
    <x v="0"/>
  </r>
  <r>
    <x v="31"/>
    <x v="106"/>
    <n v="3.3175355450236967"/>
    <x v="16"/>
    <x v="0"/>
  </r>
  <r>
    <x v="32"/>
    <x v="105"/>
    <n v="89.099526066350705"/>
    <x v="16"/>
    <x v="0"/>
  </r>
  <r>
    <x v="32"/>
    <x v="106"/>
    <n v="10.900473933649289"/>
    <x v="16"/>
    <x v="0"/>
  </r>
  <r>
    <x v="33"/>
    <x v="105"/>
    <n v="89.810426540284354"/>
    <x v="16"/>
    <x v="0"/>
  </r>
  <r>
    <x v="33"/>
    <x v="106"/>
    <n v="10.189573459715639"/>
    <x v="16"/>
    <x v="0"/>
  </r>
  <r>
    <x v="34"/>
    <x v="105"/>
    <n v="95.260663507109001"/>
    <x v="16"/>
    <x v="0"/>
  </r>
  <r>
    <x v="34"/>
    <x v="106"/>
    <n v="4.7393364928909953"/>
    <x v="16"/>
    <x v="0"/>
  </r>
  <r>
    <x v="21"/>
    <x v="103"/>
    <n v="53.563636363636363"/>
    <x v="0"/>
    <x v="1"/>
  </r>
  <r>
    <x v="21"/>
    <x v="104"/>
    <n v="23.045454545454547"/>
    <x v="0"/>
    <x v="1"/>
  </r>
  <r>
    <x v="21"/>
    <x v="4"/>
    <n v="23.390909090909091"/>
    <x v="0"/>
    <x v="1"/>
  </r>
  <r>
    <x v="22"/>
    <x v="105"/>
    <n v="97.409090909090907"/>
    <x v="0"/>
    <x v="1"/>
  </r>
  <r>
    <x v="22"/>
    <x v="106"/>
    <n v="2.5909090909090908"/>
    <x v="0"/>
    <x v="1"/>
  </r>
  <r>
    <x v="23"/>
    <x v="105"/>
    <n v="86.9"/>
    <x v="0"/>
    <x v="1"/>
  </r>
  <r>
    <x v="23"/>
    <x v="106"/>
    <n v="13.1"/>
    <x v="0"/>
    <x v="1"/>
  </r>
  <r>
    <x v="24"/>
    <x v="105"/>
    <n v="99.045454545454547"/>
    <x v="0"/>
    <x v="1"/>
  </r>
  <r>
    <x v="24"/>
    <x v="106"/>
    <n v="0.95454545454545459"/>
    <x v="0"/>
    <x v="1"/>
  </r>
  <r>
    <x v="25"/>
    <x v="105"/>
    <n v="97.436363636363637"/>
    <x v="0"/>
    <x v="1"/>
  </r>
  <r>
    <x v="25"/>
    <x v="106"/>
    <n v="2.5636363636363635"/>
    <x v="0"/>
    <x v="1"/>
  </r>
  <r>
    <x v="26"/>
    <x v="105"/>
    <n v="87.927272727272722"/>
    <x v="0"/>
    <x v="1"/>
  </r>
  <r>
    <x v="26"/>
    <x v="106"/>
    <n v="12.072727272727272"/>
    <x v="0"/>
    <x v="1"/>
  </r>
  <r>
    <x v="27"/>
    <x v="105"/>
    <n v="94.618181818181824"/>
    <x v="0"/>
    <x v="1"/>
  </r>
  <r>
    <x v="27"/>
    <x v="106"/>
    <n v="5.3818181818181818"/>
    <x v="0"/>
    <x v="1"/>
  </r>
  <r>
    <x v="28"/>
    <x v="105"/>
    <n v="94.63636363636364"/>
    <x v="0"/>
    <x v="1"/>
  </r>
  <r>
    <x v="28"/>
    <x v="106"/>
    <n v="5.3636363636363633"/>
    <x v="0"/>
    <x v="1"/>
  </r>
  <r>
    <x v="29"/>
    <x v="105"/>
    <n v="97.718181818181819"/>
    <x v="0"/>
    <x v="1"/>
  </r>
  <r>
    <x v="29"/>
    <x v="106"/>
    <n v="2.2818181818181817"/>
    <x v="0"/>
    <x v="1"/>
  </r>
  <r>
    <x v="30"/>
    <x v="105"/>
    <n v="70.154545454545456"/>
    <x v="0"/>
    <x v="1"/>
  </r>
  <r>
    <x v="30"/>
    <x v="106"/>
    <n v="29.845454545454544"/>
    <x v="0"/>
    <x v="1"/>
  </r>
  <r>
    <x v="31"/>
    <x v="105"/>
    <n v="98.36363636363636"/>
    <x v="0"/>
    <x v="1"/>
  </r>
  <r>
    <x v="31"/>
    <x v="106"/>
    <n v="1.6363636363636365"/>
    <x v="0"/>
    <x v="1"/>
  </r>
  <r>
    <x v="32"/>
    <x v="105"/>
    <n v="93.190909090909088"/>
    <x v="0"/>
    <x v="1"/>
  </r>
  <r>
    <x v="32"/>
    <x v="106"/>
    <n v="6.8090909090909095"/>
    <x v="0"/>
    <x v="1"/>
  </r>
  <r>
    <x v="33"/>
    <x v="105"/>
    <n v="94.818181818181813"/>
    <x v="0"/>
    <x v="1"/>
  </r>
  <r>
    <x v="33"/>
    <x v="106"/>
    <n v="5.1818181818181817"/>
    <x v="0"/>
    <x v="1"/>
  </r>
  <r>
    <x v="34"/>
    <x v="105"/>
    <n v="0"/>
    <x v="0"/>
    <x v="1"/>
  </r>
  <r>
    <x v="34"/>
    <x v="106"/>
    <n v="0"/>
    <x v="0"/>
    <x v="1"/>
  </r>
  <r>
    <x v="21"/>
    <x v="103"/>
    <n v="62.860892388451447"/>
    <x v="1"/>
    <x v="1"/>
  </r>
  <r>
    <x v="21"/>
    <x v="104"/>
    <n v="14.260717410323709"/>
    <x v="1"/>
    <x v="1"/>
  </r>
  <r>
    <x v="21"/>
    <x v="4"/>
    <n v="22.878390201224846"/>
    <x v="1"/>
    <x v="1"/>
  </r>
  <r>
    <x v="22"/>
    <x v="105"/>
    <n v="98.512685914260715"/>
    <x v="1"/>
    <x v="1"/>
  </r>
  <r>
    <x v="22"/>
    <x v="106"/>
    <n v="1.4873140857392826"/>
    <x v="1"/>
    <x v="1"/>
  </r>
  <r>
    <x v="23"/>
    <x v="105"/>
    <n v="87.882764654418196"/>
    <x v="1"/>
    <x v="1"/>
  </r>
  <r>
    <x v="23"/>
    <x v="106"/>
    <n v="12.117235345581802"/>
    <x v="1"/>
    <x v="1"/>
  </r>
  <r>
    <x v="24"/>
    <x v="105"/>
    <n v="98.99387576552931"/>
    <x v="1"/>
    <x v="1"/>
  </r>
  <r>
    <x v="24"/>
    <x v="106"/>
    <n v="1.0061242344706911"/>
    <x v="1"/>
    <x v="1"/>
  </r>
  <r>
    <x v="25"/>
    <x v="105"/>
    <n v="97.769028871391072"/>
    <x v="1"/>
    <x v="1"/>
  </r>
  <r>
    <x v="25"/>
    <x v="106"/>
    <n v="2.2309711286089238"/>
    <x v="1"/>
    <x v="1"/>
  </r>
  <r>
    <x v="26"/>
    <x v="105"/>
    <n v="90.98862642169729"/>
    <x v="1"/>
    <x v="1"/>
  </r>
  <r>
    <x v="26"/>
    <x v="106"/>
    <n v="9.0113735783027114"/>
    <x v="1"/>
    <x v="1"/>
  </r>
  <r>
    <x v="27"/>
    <x v="105"/>
    <n v="91.644794400699908"/>
    <x v="1"/>
    <x v="1"/>
  </r>
  <r>
    <x v="27"/>
    <x v="106"/>
    <n v="8.3552055993000867"/>
    <x v="1"/>
    <x v="1"/>
  </r>
  <r>
    <x v="28"/>
    <x v="105"/>
    <n v="91.469816272965886"/>
    <x v="1"/>
    <x v="1"/>
  </r>
  <r>
    <x v="28"/>
    <x v="106"/>
    <n v="8.530183727034121"/>
    <x v="1"/>
    <x v="1"/>
  </r>
  <r>
    <x v="29"/>
    <x v="105"/>
    <n v="97.769028871391072"/>
    <x v="1"/>
    <x v="1"/>
  </r>
  <r>
    <x v="29"/>
    <x v="106"/>
    <n v="2.2309711286089238"/>
    <x v="1"/>
    <x v="1"/>
  </r>
  <r>
    <x v="30"/>
    <x v="105"/>
    <n v="59.973753280839894"/>
    <x v="1"/>
    <x v="1"/>
  </r>
  <r>
    <x v="30"/>
    <x v="106"/>
    <n v="40.026246719160106"/>
    <x v="1"/>
    <x v="1"/>
  </r>
  <r>
    <x v="31"/>
    <x v="105"/>
    <n v="98.250218722659667"/>
    <x v="1"/>
    <x v="1"/>
  </r>
  <r>
    <x v="31"/>
    <x v="106"/>
    <n v="1.7497812773403325"/>
    <x v="1"/>
    <x v="1"/>
  </r>
  <r>
    <x v="32"/>
    <x v="105"/>
    <n v="89.195100612423445"/>
    <x v="1"/>
    <x v="1"/>
  </r>
  <r>
    <x v="32"/>
    <x v="106"/>
    <n v="10.804899387576553"/>
    <x v="1"/>
    <x v="1"/>
  </r>
  <r>
    <x v="33"/>
    <x v="105"/>
    <n v="91.426071741032374"/>
    <x v="1"/>
    <x v="1"/>
  </r>
  <r>
    <x v="33"/>
    <x v="106"/>
    <n v="8.5739282589676282"/>
    <x v="1"/>
    <x v="1"/>
  </r>
  <r>
    <x v="34"/>
    <x v="105"/>
    <n v="0"/>
    <x v="1"/>
    <x v="1"/>
  </r>
  <r>
    <x v="34"/>
    <x v="106"/>
    <n v="0"/>
    <x v="1"/>
    <x v="1"/>
  </r>
  <r>
    <x v="21"/>
    <x v="103"/>
    <n v="39.021535580524343"/>
    <x v="2"/>
    <x v="1"/>
  </r>
  <r>
    <x v="21"/>
    <x v="104"/>
    <n v="33.544007490636702"/>
    <x v="2"/>
    <x v="1"/>
  </r>
  <r>
    <x v="21"/>
    <x v="4"/>
    <n v="27.434456928838951"/>
    <x v="2"/>
    <x v="1"/>
  </r>
  <r>
    <x v="22"/>
    <x v="105"/>
    <n v="96.55898876404494"/>
    <x v="2"/>
    <x v="1"/>
  </r>
  <r>
    <x v="22"/>
    <x v="106"/>
    <n v="3.441011235955056"/>
    <x v="2"/>
    <x v="1"/>
  </r>
  <r>
    <x v="23"/>
    <x v="105"/>
    <n v="89.044943820224717"/>
    <x v="2"/>
    <x v="1"/>
  </r>
  <r>
    <x v="23"/>
    <x v="106"/>
    <n v="10.955056179775282"/>
    <x v="2"/>
    <x v="1"/>
  </r>
  <r>
    <x v="24"/>
    <x v="105"/>
    <n v="99.391385767790268"/>
    <x v="2"/>
    <x v="1"/>
  </r>
  <r>
    <x v="24"/>
    <x v="106"/>
    <n v="0.60861423220973787"/>
    <x v="2"/>
    <x v="1"/>
  </r>
  <r>
    <x v="25"/>
    <x v="105"/>
    <n v="98.010299625468164"/>
    <x v="2"/>
    <x v="1"/>
  </r>
  <r>
    <x v="25"/>
    <x v="106"/>
    <n v="1.9897003745318351"/>
    <x v="2"/>
    <x v="1"/>
  </r>
  <r>
    <x v="26"/>
    <x v="105"/>
    <n v="97.425093632958806"/>
    <x v="2"/>
    <x v="1"/>
  </r>
  <r>
    <x v="26"/>
    <x v="106"/>
    <n v="2.5749063670411987"/>
    <x v="2"/>
    <x v="1"/>
  </r>
  <r>
    <x v="27"/>
    <x v="105"/>
    <n v="96.395131086142328"/>
    <x v="2"/>
    <x v="1"/>
  </r>
  <r>
    <x v="27"/>
    <x v="106"/>
    <n v="3.6048689138576777"/>
    <x v="2"/>
    <x v="1"/>
  </r>
  <r>
    <x v="28"/>
    <x v="105"/>
    <n v="97.542134831460672"/>
    <x v="2"/>
    <x v="1"/>
  </r>
  <r>
    <x v="28"/>
    <x v="106"/>
    <n v="2.457865168539326"/>
    <x v="2"/>
    <x v="1"/>
  </r>
  <r>
    <x v="29"/>
    <x v="105"/>
    <n v="97.846441947565538"/>
    <x v="2"/>
    <x v="1"/>
  </r>
  <r>
    <x v="29"/>
    <x v="106"/>
    <n v="2.1535580524344571"/>
    <x v="2"/>
    <x v="1"/>
  </r>
  <r>
    <x v="30"/>
    <x v="105"/>
    <n v="79.002808988764045"/>
    <x v="2"/>
    <x v="1"/>
  </r>
  <r>
    <x v="30"/>
    <x v="106"/>
    <n v="20.997191011235955"/>
    <x v="2"/>
    <x v="1"/>
  </r>
  <r>
    <x v="31"/>
    <x v="105"/>
    <n v="98.712546816479403"/>
    <x v="2"/>
    <x v="1"/>
  </r>
  <r>
    <x v="31"/>
    <x v="106"/>
    <n v="1.2874531835205993"/>
    <x v="2"/>
    <x v="1"/>
  </r>
  <r>
    <x v="32"/>
    <x v="105"/>
    <n v="97.027153558052433"/>
    <x v="2"/>
    <x v="1"/>
  </r>
  <r>
    <x v="32"/>
    <x v="106"/>
    <n v="2.9728464419475658"/>
    <x v="2"/>
    <x v="1"/>
  </r>
  <r>
    <x v="33"/>
    <x v="105"/>
    <n v="97.565543071161045"/>
    <x v="2"/>
    <x v="1"/>
  </r>
  <r>
    <x v="33"/>
    <x v="106"/>
    <n v="2.4344569288389515"/>
    <x v="2"/>
    <x v="1"/>
  </r>
  <r>
    <x v="34"/>
    <x v="105"/>
    <n v="0"/>
    <x v="2"/>
    <x v="1"/>
  </r>
  <r>
    <x v="34"/>
    <x v="106"/>
    <n v="0"/>
    <x v="2"/>
    <x v="1"/>
  </r>
  <r>
    <x v="21"/>
    <x v="103"/>
    <n v="72.862453531598518"/>
    <x v="3"/>
    <x v="1"/>
  </r>
  <r>
    <x v="21"/>
    <x v="104"/>
    <n v="11.338289962825279"/>
    <x v="3"/>
    <x v="1"/>
  </r>
  <r>
    <x v="21"/>
    <x v="4"/>
    <n v="15.799256505576208"/>
    <x v="3"/>
    <x v="1"/>
  </r>
  <r>
    <x v="22"/>
    <x v="105"/>
    <n v="98.451053283767038"/>
    <x v="3"/>
    <x v="1"/>
  </r>
  <r>
    <x v="22"/>
    <x v="106"/>
    <n v="1.5489467162329615"/>
    <x v="3"/>
    <x v="1"/>
  </r>
  <r>
    <x v="23"/>
    <x v="105"/>
    <n v="82.775712515489474"/>
    <x v="3"/>
    <x v="1"/>
  </r>
  <r>
    <x v="23"/>
    <x v="106"/>
    <n v="17.224287484510533"/>
    <x v="3"/>
    <x v="1"/>
  </r>
  <r>
    <x v="24"/>
    <x v="105"/>
    <n v="99.008674101610907"/>
    <x v="3"/>
    <x v="1"/>
  </r>
  <r>
    <x v="24"/>
    <x v="106"/>
    <n v="0.99132589838909546"/>
    <x v="3"/>
    <x v="1"/>
  </r>
  <r>
    <x v="25"/>
    <x v="105"/>
    <n v="95.229244114002483"/>
    <x v="3"/>
    <x v="1"/>
  </r>
  <r>
    <x v="25"/>
    <x v="106"/>
    <n v="4.7707558859975219"/>
    <x v="3"/>
    <x v="1"/>
  </r>
  <r>
    <x v="26"/>
    <x v="105"/>
    <n v="67.71995043370508"/>
    <x v="3"/>
    <x v="1"/>
  </r>
  <r>
    <x v="26"/>
    <x v="106"/>
    <n v="32.28004956629492"/>
    <x v="3"/>
    <x v="1"/>
  </r>
  <r>
    <x v="27"/>
    <x v="105"/>
    <n v="94.175960346964061"/>
    <x v="3"/>
    <x v="1"/>
  </r>
  <r>
    <x v="27"/>
    <x v="106"/>
    <n v="5.8240396530359355"/>
    <x v="3"/>
    <x v="1"/>
  </r>
  <r>
    <x v="28"/>
    <x v="105"/>
    <n v="93.742255266418837"/>
    <x v="3"/>
    <x v="1"/>
  </r>
  <r>
    <x v="28"/>
    <x v="106"/>
    <n v="6.2577447335811645"/>
    <x v="3"/>
    <x v="1"/>
  </r>
  <r>
    <x v="29"/>
    <x v="105"/>
    <n v="99.008674101610907"/>
    <x v="3"/>
    <x v="1"/>
  </r>
  <r>
    <x v="29"/>
    <x v="106"/>
    <n v="0.99132589838909546"/>
    <x v="3"/>
    <x v="1"/>
  </r>
  <r>
    <x v="30"/>
    <x v="105"/>
    <n v="58.054522924411401"/>
    <x v="3"/>
    <x v="1"/>
  </r>
  <r>
    <x v="30"/>
    <x v="106"/>
    <n v="41.945477075588599"/>
    <x v="3"/>
    <x v="1"/>
  </r>
  <r>
    <x v="31"/>
    <x v="105"/>
    <n v="98.203221809169762"/>
    <x v="3"/>
    <x v="1"/>
  </r>
  <r>
    <x v="31"/>
    <x v="106"/>
    <n v="1.7967781908302354"/>
    <x v="3"/>
    <x v="1"/>
  </r>
  <r>
    <x v="32"/>
    <x v="105"/>
    <n v="90.396530359355637"/>
    <x v="3"/>
    <x v="1"/>
  </r>
  <r>
    <x v="32"/>
    <x v="106"/>
    <n v="9.6034696406443611"/>
    <x v="3"/>
    <x v="1"/>
  </r>
  <r>
    <x v="33"/>
    <x v="105"/>
    <n v="92.379182156133822"/>
    <x v="3"/>
    <x v="1"/>
  </r>
  <r>
    <x v="33"/>
    <x v="106"/>
    <n v="7.6208178438661713"/>
    <x v="3"/>
    <x v="1"/>
  </r>
  <r>
    <x v="34"/>
    <x v="105"/>
    <n v="0"/>
    <x v="3"/>
    <x v="1"/>
  </r>
  <r>
    <x v="34"/>
    <x v="106"/>
    <n v="0"/>
    <x v="3"/>
    <x v="1"/>
  </r>
  <r>
    <x v="21"/>
    <x v="103"/>
    <n v="45.346320346320347"/>
    <x v="4"/>
    <x v="1"/>
  </r>
  <r>
    <x v="21"/>
    <x v="104"/>
    <n v="24.675324675324674"/>
    <x v="4"/>
    <x v="1"/>
  </r>
  <r>
    <x v="21"/>
    <x v="4"/>
    <n v="29.978354978354979"/>
    <x v="4"/>
    <x v="1"/>
  </r>
  <r>
    <x v="22"/>
    <x v="105"/>
    <n v="96.969696969696969"/>
    <x v="4"/>
    <x v="1"/>
  </r>
  <r>
    <x v="22"/>
    <x v="106"/>
    <n v="3.0303030303030303"/>
    <x v="4"/>
    <x v="1"/>
  </r>
  <r>
    <x v="23"/>
    <x v="105"/>
    <n v="90.367965367965368"/>
    <x v="4"/>
    <x v="1"/>
  </r>
  <r>
    <x v="23"/>
    <x v="106"/>
    <n v="9.6320346320346317"/>
    <x v="4"/>
    <x v="1"/>
  </r>
  <r>
    <x v="24"/>
    <x v="105"/>
    <n v="99.458874458874462"/>
    <x v="4"/>
    <x v="1"/>
  </r>
  <r>
    <x v="24"/>
    <x v="106"/>
    <n v="0.54112554112554112"/>
    <x v="4"/>
    <x v="1"/>
  </r>
  <r>
    <x v="25"/>
    <x v="105"/>
    <n v="99.242424242424249"/>
    <x v="4"/>
    <x v="1"/>
  </r>
  <r>
    <x v="25"/>
    <x v="106"/>
    <n v="0.75757575757575757"/>
    <x v="4"/>
    <x v="1"/>
  </r>
  <r>
    <x v="26"/>
    <x v="105"/>
    <n v="91.666666666666671"/>
    <x v="4"/>
    <x v="1"/>
  </r>
  <r>
    <x v="26"/>
    <x v="106"/>
    <n v="8.3333333333333339"/>
    <x v="4"/>
    <x v="1"/>
  </r>
  <r>
    <x v="27"/>
    <x v="105"/>
    <n v="96.53679653679653"/>
    <x v="4"/>
    <x v="1"/>
  </r>
  <r>
    <x v="27"/>
    <x v="106"/>
    <n v="3.4632034632034632"/>
    <x v="4"/>
    <x v="1"/>
  </r>
  <r>
    <x v="28"/>
    <x v="105"/>
    <n v="95.34632034632034"/>
    <x v="4"/>
    <x v="1"/>
  </r>
  <r>
    <x v="28"/>
    <x v="106"/>
    <n v="4.6536796536796539"/>
    <x v="4"/>
    <x v="1"/>
  </r>
  <r>
    <x v="29"/>
    <x v="105"/>
    <n v="97.402597402597408"/>
    <x v="4"/>
    <x v="1"/>
  </r>
  <r>
    <x v="29"/>
    <x v="106"/>
    <n v="2.5974025974025974"/>
    <x v="4"/>
    <x v="1"/>
  </r>
  <r>
    <x v="30"/>
    <x v="105"/>
    <n v="74.891774891774887"/>
    <x v="4"/>
    <x v="1"/>
  </r>
  <r>
    <x v="30"/>
    <x v="106"/>
    <n v="25.10822510822511"/>
    <x v="4"/>
    <x v="1"/>
  </r>
  <r>
    <x v="31"/>
    <x v="105"/>
    <n v="98.376623376623371"/>
    <x v="4"/>
    <x v="1"/>
  </r>
  <r>
    <x v="31"/>
    <x v="106"/>
    <n v="1.6233766233766234"/>
    <x v="4"/>
    <x v="1"/>
  </r>
  <r>
    <x v="32"/>
    <x v="105"/>
    <n v="94.913419913419915"/>
    <x v="4"/>
    <x v="1"/>
  </r>
  <r>
    <x v="32"/>
    <x v="106"/>
    <n v="5.0865800865800868"/>
    <x v="4"/>
    <x v="1"/>
  </r>
  <r>
    <x v="33"/>
    <x v="105"/>
    <n v="96.53679653679653"/>
    <x v="4"/>
    <x v="1"/>
  </r>
  <r>
    <x v="33"/>
    <x v="106"/>
    <n v="3.4632034632034632"/>
    <x v="4"/>
    <x v="1"/>
  </r>
  <r>
    <x v="34"/>
    <x v="105"/>
    <n v="0"/>
    <x v="4"/>
    <x v="1"/>
  </r>
  <r>
    <x v="34"/>
    <x v="106"/>
    <n v="0"/>
    <x v="4"/>
    <x v="1"/>
  </r>
  <r>
    <x v="21"/>
    <x v="103"/>
    <n v="53.8860103626943"/>
    <x v="5"/>
    <x v="1"/>
  </r>
  <r>
    <x v="21"/>
    <x v="104"/>
    <n v="13.989637305699482"/>
    <x v="5"/>
    <x v="1"/>
  </r>
  <r>
    <x v="21"/>
    <x v="4"/>
    <n v="32.124352331606218"/>
    <x v="5"/>
    <x v="1"/>
  </r>
  <r>
    <x v="22"/>
    <x v="105"/>
    <n v="95.336787564766837"/>
    <x v="5"/>
    <x v="1"/>
  </r>
  <r>
    <x v="22"/>
    <x v="106"/>
    <n v="4.6632124352331603"/>
    <x v="5"/>
    <x v="1"/>
  </r>
  <r>
    <x v="23"/>
    <x v="105"/>
    <n v="90.673575129533674"/>
    <x v="5"/>
    <x v="1"/>
  </r>
  <r>
    <x v="23"/>
    <x v="106"/>
    <n v="9.3264248704663206"/>
    <x v="5"/>
    <x v="1"/>
  </r>
  <r>
    <x v="24"/>
    <x v="105"/>
    <n v="99.481865284974091"/>
    <x v="5"/>
    <x v="1"/>
  </r>
  <r>
    <x v="24"/>
    <x v="106"/>
    <n v="0.51813471502590669"/>
    <x v="5"/>
    <x v="1"/>
  </r>
  <r>
    <x v="25"/>
    <x v="105"/>
    <n v="98.963730569948183"/>
    <x v="5"/>
    <x v="1"/>
  </r>
  <r>
    <x v="25"/>
    <x v="106"/>
    <n v="1.0362694300518134"/>
    <x v="5"/>
    <x v="1"/>
  </r>
  <r>
    <x v="26"/>
    <x v="105"/>
    <n v="88.601036269430054"/>
    <x v="5"/>
    <x v="1"/>
  </r>
  <r>
    <x v="26"/>
    <x v="106"/>
    <n v="11.398963730569948"/>
    <x v="5"/>
    <x v="1"/>
  </r>
  <r>
    <x v="27"/>
    <x v="105"/>
    <n v="96.373056994818654"/>
    <x v="5"/>
    <x v="1"/>
  </r>
  <r>
    <x v="27"/>
    <x v="106"/>
    <n v="3.6269430051813472"/>
    <x v="5"/>
    <x v="1"/>
  </r>
  <r>
    <x v="28"/>
    <x v="105"/>
    <n v="93.264248704663217"/>
    <x v="5"/>
    <x v="1"/>
  </r>
  <r>
    <x v="28"/>
    <x v="106"/>
    <n v="6.7357512953367875"/>
    <x v="5"/>
    <x v="1"/>
  </r>
  <r>
    <x v="29"/>
    <x v="105"/>
    <n v="97.409326424870471"/>
    <x v="5"/>
    <x v="1"/>
  </r>
  <r>
    <x v="29"/>
    <x v="106"/>
    <n v="2.5906735751295336"/>
    <x v="5"/>
    <x v="1"/>
  </r>
  <r>
    <x v="30"/>
    <x v="105"/>
    <n v="62.176165803108809"/>
    <x v="5"/>
    <x v="1"/>
  </r>
  <r>
    <x v="30"/>
    <x v="106"/>
    <n v="37.823834196891191"/>
    <x v="5"/>
    <x v="1"/>
  </r>
  <r>
    <x v="31"/>
    <x v="105"/>
    <n v="98.445595854922274"/>
    <x v="5"/>
    <x v="1"/>
  </r>
  <r>
    <x v="31"/>
    <x v="106"/>
    <n v="1.5544041450777202"/>
    <x v="5"/>
    <x v="1"/>
  </r>
  <r>
    <x v="32"/>
    <x v="105"/>
    <n v="94.30051813471502"/>
    <x v="5"/>
    <x v="1"/>
  </r>
  <r>
    <x v="32"/>
    <x v="106"/>
    <n v="5.6994818652849739"/>
    <x v="5"/>
    <x v="1"/>
  </r>
  <r>
    <x v="33"/>
    <x v="105"/>
    <n v="93.782383419689126"/>
    <x v="5"/>
    <x v="1"/>
  </r>
  <r>
    <x v="33"/>
    <x v="106"/>
    <n v="6.2176165803108807"/>
    <x v="5"/>
    <x v="1"/>
  </r>
  <r>
    <x v="34"/>
    <x v="105"/>
    <n v="0"/>
    <x v="5"/>
    <x v="1"/>
  </r>
  <r>
    <x v="34"/>
    <x v="106"/>
    <n v="0"/>
    <x v="5"/>
    <x v="1"/>
  </r>
  <r>
    <x v="21"/>
    <x v="103"/>
    <n v="43.75"/>
    <x v="6"/>
    <x v="1"/>
  </r>
  <r>
    <x v="21"/>
    <x v="104"/>
    <n v="23.125"/>
    <x v="6"/>
    <x v="1"/>
  </r>
  <r>
    <x v="21"/>
    <x v="4"/>
    <n v="33.125"/>
    <x v="6"/>
    <x v="1"/>
  </r>
  <r>
    <x v="22"/>
    <x v="105"/>
    <n v="96.875"/>
    <x v="6"/>
    <x v="1"/>
  </r>
  <r>
    <x v="22"/>
    <x v="106"/>
    <n v="3.125"/>
    <x v="6"/>
    <x v="1"/>
  </r>
  <r>
    <x v="23"/>
    <x v="105"/>
    <n v="95"/>
    <x v="6"/>
    <x v="1"/>
  </r>
  <r>
    <x v="23"/>
    <x v="106"/>
    <n v="5"/>
    <x v="6"/>
    <x v="1"/>
  </r>
  <r>
    <x v="24"/>
    <x v="105"/>
    <n v="98.75"/>
    <x v="6"/>
    <x v="1"/>
  </r>
  <r>
    <x v="24"/>
    <x v="106"/>
    <n v="1.25"/>
    <x v="6"/>
    <x v="1"/>
  </r>
  <r>
    <x v="25"/>
    <x v="105"/>
    <n v="98.75"/>
    <x v="6"/>
    <x v="1"/>
  </r>
  <r>
    <x v="25"/>
    <x v="106"/>
    <n v="1.25"/>
    <x v="6"/>
    <x v="1"/>
  </r>
  <r>
    <x v="26"/>
    <x v="105"/>
    <n v="92.5"/>
    <x v="6"/>
    <x v="1"/>
  </r>
  <r>
    <x v="26"/>
    <x v="106"/>
    <n v="7.5"/>
    <x v="6"/>
    <x v="1"/>
  </r>
  <r>
    <x v="27"/>
    <x v="105"/>
    <n v="94.375"/>
    <x v="6"/>
    <x v="1"/>
  </r>
  <r>
    <x v="27"/>
    <x v="106"/>
    <n v="5.625"/>
    <x v="6"/>
    <x v="1"/>
  </r>
  <r>
    <x v="28"/>
    <x v="105"/>
    <n v="95.625"/>
    <x v="6"/>
    <x v="1"/>
  </r>
  <r>
    <x v="28"/>
    <x v="106"/>
    <n v="4.375"/>
    <x v="6"/>
    <x v="1"/>
  </r>
  <r>
    <x v="29"/>
    <x v="105"/>
    <n v="98.75"/>
    <x v="6"/>
    <x v="1"/>
  </r>
  <r>
    <x v="29"/>
    <x v="106"/>
    <n v="1.25"/>
    <x v="6"/>
    <x v="1"/>
  </r>
  <r>
    <x v="30"/>
    <x v="105"/>
    <n v="76.875"/>
    <x v="6"/>
    <x v="1"/>
  </r>
  <r>
    <x v="30"/>
    <x v="106"/>
    <n v="23.125"/>
    <x v="6"/>
    <x v="1"/>
  </r>
  <r>
    <x v="31"/>
    <x v="105"/>
    <n v="96.25"/>
    <x v="6"/>
    <x v="1"/>
  </r>
  <r>
    <x v="31"/>
    <x v="106"/>
    <n v="3.75"/>
    <x v="6"/>
    <x v="1"/>
  </r>
  <r>
    <x v="32"/>
    <x v="105"/>
    <n v="95.625"/>
    <x v="6"/>
    <x v="1"/>
  </r>
  <r>
    <x v="32"/>
    <x v="106"/>
    <n v="4.375"/>
    <x v="6"/>
    <x v="1"/>
  </r>
  <r>
    <x v="33"/>
    <x v="105"/>
    <n v="96.25"/>
    <x v="6"/>
    <x v="1"/>
  </r>
  <r>
    <x v="33"/>
    <x v="106"/>
    <n v="3.75"/>
    <x v="6"/>
    <x v="1"/>
  </r>
  <r>
    <x v="34"/>
    <x v="105"/>
    <n v="0"/>
    <x v="6"/>
    <x v="1"/>
  </r>
  <r>
    <x v="34"/>
    <x v="106"/>
    <n v="0"/>
    <x v="6"/>
    <x v="1"/>
  </r>
  <r>
    <x v="21"/>
    <x v="103"/>
    <n v="36.577181208053695"/>
    <x v="7"/>
    <x v="1"/>
  </r>
  <r>
    <x v="21"/>
    <x v="104"/>
    <n v="30.872483221476511"/>
    <x v="7"/>
    <x v="1"/>
  </r>
  <r>
    <x v="21"/>
    <x v="4"/>
    <n v="32.550335570469798"/>
    <x v="7"/>
    <x v="1"/>
  </r>
  <r>
    <x v="22"/>
    <x v="105"/>
    <n v="98.322147651006716"/>
    <x v="7"/>
    <x v="1"/>
  </r>
  <r>
    <x v="22"/>
    <x v="106"/>
    <n v="1.6778523489932886"/>
    <x v="7"/>
    <x v="1"/>
  </r>
  <r>
    <x v="23"/>
    <x v="105"/>
    <n v="92.281879194630875"/>
    <x v="7"/>
    <x v="1"/>
  </r>
  <r>
    <x v="23"/>
    <x v="106"/>
    <n v="7.7181208053691277"/>
    <x v="7"/>
    <x v="1"/>
  </r>
  <r>
    <x v="24"/>
    <x v="105"/>
    <n v="99.664429530201346"/>
    <x v="7"/>
    <x v="1"/>
  </r>
  <r>
    <x v="24"/>
    <x v="106"/>
    <n v="0.33557046979865773"/>
    <x v="7"/>
    <x v="1"/>
  </r>
  <r>
    <x v="25"/>
    <x v="105"/>
    <n v="99.664429530201346"/>
    <x v="7"/>
    <x v="1"/>
  </r>
  <r>
    <x v="25"/>
    <x v="106"/>
    <n v="0.33557046979865773"/>
    <x v="7"/>
    <x v="1"/>
  </r>
  <r>
    <x v="26"/>
    <x v="105"/>
    <n v="94.295302013422813"/>
    <x v="7"/>
    <x v="1"/>
  </r>
  <r>
    <x v="26"/>
    <x v="106"/>
    <n v="5.7046979865771812"/>
    <x v="7"/>
    <x v="1"/>
  </r>
  <r>
    <x v="27"/>
    <x v="105"/>
    <n v="96.644295302013418"/>
    <x v="7"/>
    <x v="1"/>
  </r>
  <r>
    <x v="27"/>
    <x v="106"/>
    <n v="3.3557046979865772"/>
    <x v="7"/>
    <x v="1"/>
  </r>
  <r>
    <x v="28"/>
    <x v="105"/>
    <n v="98.322147651006716"/>
    <x v="7"/>
    <x v="1"/>
  </r>
  <r>
    <x v="28"/>
    <x v="106"/>
    <n v="1.6778523489932886"/>
    <x v="7"/>
    <x v="1"/>
  </r>
  <r>
    <x v="29"/>
    <x v="105"/>
    <n v="98.322147651006716"/>
    <x v="7"/>
    <x v="1"/>
  </r>
  <r>
    <x v="29"/>
    <x v="106"/>
    <n v="1.6778523489932886"/>
    <x v="7"/>
    <x v="1"/>
  </r>
  <r>
    <x v="30"/>
    <x v="105"/>
    <n v="78.523489932885909"/>
    <x v="7"/>
    <x v="1"/>
  </r>
  <r>
    <x v="30"/>
    <x v="106"/>
    <n v="21.476510067114095"/>
    <x v="7"/>
    <x v="1"/>
  </r>
  <r>
    <x v="31"/>
    <x v="105"/>
    <n v="98.993288590604024"/>
    <x v="7"/>
    <x v="1"/>
  </r>
  <r>
    <x v="31"/>
    <x v="106"/>
    <n v="1.0067114093959733"/>
    <x v="7"/>
    <x v="1"/>
  </r>
  <r>
    <x v="32"/>
    <x v="105"/>
    <n v="97.651006711409394"/>
    <x v="7"/>
    <x v="1"/>
  </r>
  <r>
    <x v="32"/>
    <x v="106"/>
    <n v="2.348993288590604"/>
    <x v="7"/>
    <x v="1"/>
  </r>
  <r>
    <x v="33"/>
    <x v="105"/>
    <n v="97.986577181208048"/>
    <x v="7"/>
    <x v="1"/>
  </r>
  <r>
    <x v="33"/>
    <x v="106"/>
    <n v="2.0134228187919465"/>
    <x v="7"/>
    <x v="1"/>
  </r>
  <r>
    <x v="34"/>
    <x v="105"/>
    <n v="0"/>
    <x v="7"/>
    <x v="1"/>
  </r>
  <r>
    <x v="34"/>
    <x v="106"/>
    <n v="0"/>
    <x v="7"/>
    <x v="1"/>
  </r>
  <r>
    <x v="21"/>
    <x v="103"/>
    <n v="49.816849816849818"/>
    <x v="8"/>
    <x v="1"/>
  </r>
  <r>
    <x v="21"/>
    <x v="104"/>
    <n v="26.373626373626372"/>
    <x v="8"/>
    <x v="1"/>
  </r>
  <r>
    <x v="21"/>
    <x v="4"/>
    <n v="23.80952380952381"/>
    <x v="8"/>
    <x v="1"/>
  </r>
  <r>
    <x v="22"/>
    <x v="105"/>
    <n v="96.703296703296701"/>
    <x v="8"/>
    <x v="1"/>
  </r>
  <r>
    <x v="22"/>
    <x v="106"/>
    <n v="3.2967032967032965"/>
    <x v="8"/>
    <x v="1"/>
  </r>
  <r>
    <x v="23"/>
    <x v="105"/>
    <n v="85.347985347985343"/>
    <x v="8"/>
    <x v="1"/>
  </r>
  <r>
    <x v="23"/>
    <x v="106"/>
    <n v="14.652014652014651"/>
    <x v="8"/>
    <x v="1"/>
  </r>
  <r>
    <x v="24"/>
    <x v="105"/>
    <n v="99.633699633699635"/>
    <x v="8"/>
    <x v="1"/>
  </r>
  <r>
    <x v="24"/>
    <x v="106"/>
    <n v="0.36630036630036628"/>
    <x v="8"/>
    <x v="1"/>
  </r>
  <r>
    <x v="25"/>
    <x v="105"/>
    <n v="99.26739926739927"/>
    <x v="8"/>
    <x v="1"/>
  </r>
  <r>
    <x v="25"/>
    <x v="106"/>
    <n v="0.73260073260073255"/>
    <x v="8"/>
    <x v="1"/>
  </r>
  <r>
    <x v="26"/>
    <x v="105"/>
    <n v="90.476190476190482"/>
    <x v="8"/>
    <x v="1"/>
  </r>
  <r>
    <x v="26"/>
    <x v="106"/>
    <n v="9.5238095238095237"/>
    <x v="8"/>
    <x v="1"/>
  </r>
  <r>
    <x v="27"/>
    <x v="105"/>
    <n v="97.802197802197796"/>
    <x v="8"/>
    <x v="1"/>
  </r>
  <r>
    <x v="27"/>
    <x v="106"/>
    <n v="2.197802197802198"/>
    <x v="8"/>
    <x v="1"/>
  </r>
  <r>
    <x v="28"/>
    <x v="105"/>
    <n v="93.406593406593402"/>
    <x v="8"/>
    <x v="1"/>
  </r>
  <r>
    <x v="28"/>
    <x v="106"/>
    <n v="6.5934065934065931"/>
    <x v="8"/>
    <x v="1"/>
  </r>
  <r>
    <x v="29"/>
    <x v="105"/>
    <n v="95.604395604395606"/>
    <x v="8"/>
    <x v="1"/>
  </r>
  <r>
    <x v="29"/>
    <x v="106"/>
    <n v="4.395604395604396"/>
    <x v="8"/>
    <x v="1"/>
  </r>
  <r>
    <x v="30"/>
    <x v="105"/>
    <n v="78.754578754578759"/>
    <x v="8"/>
    <x v="1"/>
  </r>
  <r>
    <x v="30"/>
    <x v="106"/>
    <n v="21.245421245421245"/>
    <x v="8"/>
    <x v="1"/>
  </r>
  <r>
    <x v="31"/>
    <x v="105"/>
    <n v="98.901098901098905"/>
    <x v="8"/>
    <x v="1"/>
  </r>
  <r>
    <x v="31"/>
    <x v="106"/>
    <n v="1.098901098901099"/>
    <x v="8"/>
    <x v="1"/>
  </r>
  <r>
    <x v="32"/>
    <x v="105"/>
    <n v="91.941391941391942"/>
    <x v="8"/>
    <x v="1"/>
  </r>
  <r>
    <x v="32"/>
    <x v="106"/>
    <n v="8.0586080586080584"/>
    <x v="8"/>
    <x v="1"/>
  </r>
  <r>
    <x v="33"/>
    <x v="105"/>
    <n v="97.069597069597066"/>
    <x v="8"/>
    <x v="1"/>
  </r>
  <r>
    <x v="33"/>
    <x v="106"/>
    <n v="2.9304029304029302"/>
    <x v="8"/>
    <x v="1"/>
  </r>
  <r>
    <x v="34"/>
    <x v="105"/>
    <n v="0"/>
    <x v="8"/>
    <x v="1"/>
  </r>
  <r>
    <x v="34"/>
    <x v="106"/>
    <n v="0"/>
    <x v="8"/>
    <x v="1"/>
  </r>
  <r>
    <x v="21"/>
    <x v="103"/>
    <n v="49.709302325581397"/>
    <x v="9"/>
    <x v="1"/>
  </r>
  <r>
    <x v="21"/>
    <x v="104"/>
    <n v="26.453488372093023"/>
    <x v="9"/>
    <x v="1"/>
  </r>
  <r>
    <x v="21"/>
    <x v="4"/>
    <n v="23.837209302325583"/>
    <x v="9"/>
    <x v="1"/>
  </r>
  <r>
    <x v="22"/>
    <x v="105"/>
    <n v="98.255813953488371"/>
    <x v="9"/>
    <x v="1"/>
  </r>
  <r>
    <x v="22"/>
    <x v="106"/>
    <n v="1.7441860465116279"/>
    <x v="9"/>
    <x v="1"/>
  </r>
  <r>
    <x v="23"/>
    <x v="105"/>
    <n v="79.941860465116278"/>
    <x v="9"/>
    <x v="1"/>
  </r>
  <r>
    <x v="23"/>
    <x v="106"/>
    <n v="20.058139534883722"/>
    <x v="9"/>
    <x v="1"/>
  </r>
  <r>
    <x v="24"/>
    <x v="105"/>
    <n v="98.54651162790698"/>
    <x v="9"/>
    <x v="1"/>
  </r>
  <r>
    <x v="24"/>
    <x v="106"/>
    <n v="1.4534883720930232"/>
    <x v="9"/>
    <x v="1"/>
  </r>
  <r>
    <x v="25"/>
    <x v="105"/>
    <n v="98.54651162790698"/>
    <x v="9"/>
    <x v="1"/>
  </r>
  <r>
    <x v="25"/>
    <x v="106"/>
    <n v="1.4534883720930232"/>
    <x v="9"/>
    <x v="1"/>
  </r>
  <r>
    <x v="26"/>
    <x v="105"/>
    <n v="86.627906976744185"/>
    <x v="9"/>
    <x v="1"/>
  </r>
  <r>
    <x v="26"/>
    <x v="106"/>
    <n v="13.372093023255815"/>
    <x v="9"/>
    <x v="1"/>
  </r>
  <r>
    <x v="27"/>
    <x v="105"/>
    <n v="97.965116279069761"/>
    <x v="9"/>
    <x v="1"/>
  </r>
  <r>
    <x v="27"/>
    <x v="106"/>
    <n v="2.0348837209302326"/>
    <x v="9"/>
    <x v="1"/>
  </r>
  <r>
    <x v="28"/>
    <x v="105"/>
    <n v="96.511627906976742"/>
    <x v="9"/>
    <x v="1"/>
  </r>
  <r>
    <x v="28"/>
    <x v="106"/>
    <n v="3.4883720930232558"/>
    <x v="9"/>
    <x v="1"/>
  </r>
  <r>
    <x v="29"/>
    <x v="105"/>
    <n v="98.837209302325576"/>
    <x v="9"/>
    <x v="1"/>
  </r>
  <r>
    <x v="29"/>
    <x v="106"/>
    <n v="1.1627906976744187"/>
    <x v="9"/>
    <x v="1"/>
  </r>
  <r>
    <x v="30"/>
    <x v="105"/>
    <n v="80.813953488372093"/>
    <x v="9"/>
    <x v="1"/>
  </r>
  <r>
    <x v="30"/>
    <x v="106"/>
    <n v="19.186046511627907"/>
    <x v="9"/>
    <x v="1"/>
  </r>
  <r>
    <x v="31"/>
    <x v="105"/>
    <n v="98.255813953488371"/>
    <x v="9"/>
    <x v="1"/>
  </r>
  <r>
    <x v="31"/>
    <x v="106"/>
    <n v="1.7441860465116279"/>
    <x v="9"/>
    <x v="1"/>
  </r>
  <r>
    <x v="32"/>
    <x v="105"/>
    <n v="96.220930232558146"/>
    <x v="9"/>
    <x v="1"/>
  </r>
  <r>
    <x v="32"/>
    <x v="106"/>
    <n v="3.7790697674418605"/>
    <x v="9"/>
    <x v="1"/>
  </r>
  <r>
    <x v="33"/>
    <x v="105"/>
    <n v="96.511627906976742"/>
    <x v="9"/>
    <x v="1"/>
  </r>
  <r>
    <x v="33"/>
    <x v="106"/>
    <n v="3.4883720930232558"/>
    <x v="9"/>
    <x v="1"/>
  </r>
  <r>
    <x v="34"/>
    <x v="105"/>
    <n v="0"/>
    <x v="9"/>
    <x v="1"/>
  </r>
  <r>
    <x v="34"/>
    <x v="106"/>
    <n v="0"/>
    <x v="9"/>
    <x v="1"/>
  </r>
  <r>
    <x v="21"/>
    <x v="103"/>
    <n v="69.230769230769226"/>
    <x v="10"/>
    <x v="1"/>
  </r>
  <r>
    <x v="21"/>
    <x v="104"/>
    <n v="13.765182186234817"/>
    <x v="10"/>
    <x v="1"/>
  </r>
  <r>
    <x v="21"/>
    <x v="4"/>
    <n v="17.004048582995953"/>
    <x v="10"/>
    <x v="1"/>
  </r>
  <r>
    <x v="22"/>
    <x v="105"/>
    <n v="95.951417004048579"/>
    <x v="10"/>
    <x v="1"/>
  </r>
  <r>
    <x v="22"/>
    <x v="106"/>
    <n v="4.048582995951417"/>
    <x v="10"/>
    <x v="1"/>
  </r>
  <r>
    <x v="23"/>
    <x v="105"/>
    <n v="82.995951417004051"/>
    <x v="10"/>
    <x v="1"/>
  </r>
  <r>
    <x v="23"/>
    <x v="106"/>
    <n v="17.004048582995953"/>
    <x v="10"/>
    <x v="1"/>
  </r>
  <r>
    <x v="24"/>
    <x v="105"/>
    <n v="98.785425101214571"/>
    <x v="10"/>
    <x v="1"/>
  </r>
  <r>
    <x v="24"/>
    <x v="106"/>
    <n v="1.214574898785425"/>
    <x v="10"/>
    <x v="1"/>
  </r>
  <r>
    <x v="25"/>
    <x v="105"/>
    <n v="94.331983805668017"/>
    <x v="10"/>
    <x v="1"/>
  </r>
  <r>
    <x v="25"/>
    <x v="106"/>
    <n v="5.668016194331984"/>
    <x v="10"/>
    <x v="1"/>
  </r>
  <r>
    <x v="26"/>
    <x v="105"/>
    <n v="81.376518218623488"/>
    <x v="10"/>
    <x v="1"/>
  </r>
  <r>
    <x v="26"/>
    <x v="106"/>
    <n v="18.623481781376519"/>
    <x v="10"/>
    <x v="1"/>
  </r>
  <r>
    <x v="27"/>
    <x v="105"/>
    <n v="93.927125506072869"/>
    <x v="10"/>
    <x v="1"/>
  </r>
  <r>
    <x v="27"/>
    <x v="106"/>
    <n v="6.0728744939271255"/>
    <x v="10"/>
    <x v="1"/>
  </r>
  <r>
    <x v="28"/>
    <x v="105"/>
    <n v="94.331983805668017"/>
    <x v="10"/>
    <x v="1"/>
  </r>
  <r>
    <x v="28"/>
    <x v="106"/>
    <n v="5.668016194331984"/>
    <x v="10"/>
    <x v="1"/>
  </r>
  <r>
    <x v="29"/>
    <x v="105"/>
    <n v="97.570850202429156"/>
    <x v="10"/>
    <x v="1"/>
  </r>
  <r>
    <x v="29"/>
    <x v="106"/>
    <n v="2.42914979757085"/>
    <x v="10"/>
    <x v="1"/>
  </r>
  <r>
    <x v="30"/>
    <x v="105"/>
    <n v="70.040485829959508"/>
    <x v="10"/>
    <x v="1"/>
  </r>
  <r>
    <x v="30"/>
    <x v="106"/>
    <n v="29.959514170040485"/>
    <x v="10"/>
    <x v="1"/>
  </r>
  <r>
    <x v="31"/>
    <x v="105"/>
    <n v="96.761133603238861"/>
    <x v="10"/>
    <x v="1"/>
  </r>
  <r>
    <x v="31"/>
    <x v="106"/>
    <n v="3.2388663967611335"/>
    <x v="10"/>
    <x v="1"/>
  </r>
  <r>
    <x v="32"/>
    <x v="105"/>
    <n v="84.615384615384613"/>
    <x v="10"/>
    <x v="1"/>
  </r>
  <r>
    <x v="32"/>
    <x v="106"/>
    <n v="15.384615384615385"/>
    <x v="10"/>
    <x v="1"/>
  </r>
  <r>
    <x v="33"/>
    <x v="105"/>
    <n v="93.927125506072869"/>
    <x v="10"/>
    <x v="1"/>
  </r>
  <r>
    <x v="33"/>
    <x v="106"/>
    <n v="6.0728744939271255"/>
    <x v="10"/>
    <x v="1"/>
  </r>
  <r>
    <x v="34"/>
    <x v="105"/>
    <n v="0"/>
    <x v="10"/>
    <x v="1"/>
  </r>
  <r>
    <x v="34"/>
    <x v="106"/>
    <n v="0"/>
    <x v="10"/>
    <x v="1"/>
  </r>
  <r>
    <x v="21"/>
    <x v="103"/>
    <n v="52.592592592592595"/>
    <x v="11"/>
    <x v="1"/>
  </r>
  <r>
    <x v="21"/>
    <x v="104"/>
    <n v="27.777777777777779"/>
    <x v="11"/>
    <x v="1"/>
  </r>
  <r>
    <x v="21"/>
    <x v="4"/>
    <n v="19.62962962962963"/>
    <x v="11"/>
    <x v="1"/>
  </r>
  <r>
    <x v="22"/>
    <x v="105"/>
    <n v="98.518518518518519"/>
    <x v="11"/>
    <x v="1"/>
  </r>
  <r>
    <x v="22"/>
    <x v="106"/>
    <n v="1.4814814814814814"/>
    <x v="11"/>
    <x v="1"/>
  </r>
  <r>
    <x v="23"/>
    <x v="105"/>
    <n v="85.555555555555557"/>
    <x v="11"/>
    <x v="1"/>
  </r>
  <r>
    <x v="23"/>
    <x v="106"/>
    <n v="14.444444444444445"/>
    <x v="11"/>
    <x v="1"/>
  </r>
  <r>
    <x v="24"/>
    <x v="105"/>
    <n v="98.888888888888886"/>
    <x v="11"/>
    <x v="1"/>
  </r>
  <r>
    <x v="24"/>
    <x v="106"/>
    <n v="1.1111111111111112"/>
    <x v="11"/>
    <x v="1"/>
  </r>
  <r>
    <x v="25"/>
    <x v="105"/>
    <n v="98.518518518518519"/>
    <x v="11"/>
    <x v="1"/>
  </r>
  <r>
    <x v="25"/>
    <x v="106"/>
    <n v="1.4814814814814814"/>
    <x v="11"/>
    <x v="1"/>
  </r>
  <r>
    <x v="26"/>
    <x v="105"/>
    <n v="78.888888888888886"/>
    <x v="11"/>
    <x v="1"/>
  </r>
  <r>
    <x v="26"/>
    <x v="106"/>
    <n v="21.111111111111111"/>
    <x v="11"/>
    <x v="1"/>
  </r>
  <r>
    <x v="27"/>
    <x v="105"/>
    <n v="94.444444444444443"/>
    <x v="11"/>
    <x v="1"/>
  </r>
  <r>
    <x v="27"/>
    <x v="106"/>
    <n v="5.5555555555555554"/>
    <x v="11"/>
    <x v="1"/>
  </r>
  <r>
    <x v="28"/>
    <x v="105"/>
    <n v="97.407407407407405"/>
    <x v="11"/>
    <x v="1"/>
  </r>
  <r>
    <x v="28"/>
    <x v="106"/>
    <n v="2.5925925925925926"/>
    <x v="11"/>
    <x v="1"/>
  </r>
  <r>
    <x v="29"/>
    <x v="105"/>
    <n v="98.148148148148152"/>
    <x v="11"/>
    <x v="1"/>
  </r>
  <r>
    <x v="29"/>
    <x v="106"/>
    <n v="1.8518518518518519"/>
    <x v="11"/>
    <x v="1"/>
  </r>
  <r>
    <x v="30"/>
    <x v="105"/>
    <n v="84.81481481481481"/>
    <x v="11"/>
    <x v="1"/>
  </r>
  <r>
    <x v="30"/>
    <x v="106"/>
    <n v="15.185185185185185"/>
    <x v="11"/>
    <x v="1"/>
  </r>
  <r>
    <x v="31"/>
    <x v="105"/>
    <n v="99.259259259259252"/>
    <x v="11"/>
    <x v="1"/>
  </r>
  <r>
    <x v="31"/>
    <x v="106"/>
    <n v="0.7407407407407407"/>
    <x v="11"/>
    <x v="1"/>
  </r>
  <r>
    <x v="32"/>
    <x v="105"/>
    <n v="95.18518518518519"/>
    <x v="11"/>
    <x v="1"/>
  </r>
  <r>
    <x v="32"/>
    <x v="106"/>
    <n v="4.8148148148148149"/>
    <x v="11"/>
    <x v="1"/>
  </r>
  <r>
    <x v="33"/>
    <x v="105"/>
    <n v="96.296296296296291"/>
    <x v="11"/>
    <x v="1"/>
  </r>
  <r>
    <x v="33"/>
    <x v="106"/>
    <n v="3.7037037037037037"/>
    <x v="11"/>
    <x v="1"/>
  </r>
  <r>
    <x v="34"/>
    <x v="105"/>
    <n v="0"/>
    <x v="11"/>
    <x v="1"/>
  </r>
  <r>
    <x v="34"/>
    <x v="106"/>
    <n v="0"/>
    <x v="11"/>
    <x v="1"/>
  </r>
  <r>
    <x v="21"/>
    <x v="103"/>
    <n v="65.646258503401356"/>
    <x v="12"/>
    <x v="1"/>
  </r>
  <r>
    <x v="21"/>
    <x v="104"/>
    <n v="11.904761904761905"/>
    <x v="12"/>
    <x v="1"/>
  </r>
  <r>
    <x v="21"/>
    <x v="4"/>
    <n v="22.448979591836736"/>
    <x v="12"/>
    <x v="1"/>
  </r>
  <r>
    <x v="22"/>
    <x v="105"/>
    <n v="97.959183673469383"/>
    <x v="12"/>
    <x v="1"/>
  </r>
  <r>
    <x v="22"/>
    <x v="106"/>
    <n v="2.0408163265306123"/>
    <x v="12"/>
    <x v="1"/>
  </r>
  <r>
    <x v="23"/>
    <x v="105"/>
    <n v="89.455782312925166"/>
    <x v="12"/>
    <x v="1"/>
  </r>
  <r>
    <x v="23"/>
    <x v="106"/>
    <n v="10.544217687074831"/>
    <x v="12"/>
    <x v="1"/>
  </r>
  <r>
    <x v="24"/>
    <x v="105"/>
    <n v="96.258503401360542"/>
    <x v="12"/>
    <x v="1"/>
  </r>
  <r>
    <x v="24"/>
    <x v="106"/>
    <n v="3.7414965986394559"/>
    <x v="12"/>
    <x v="1"/>
  </r>
  <r>
    <x v="25"/>
    <x v="105"/>
    <n v="96.938775510204081"/>
    <x v="12"/>
    <x v="1"/>
  </r>
  <r>
    <x v="25"/>
    <x v="106"/>
    <n v="3.0612244897959182"/>
    <x v="12"/>
    <x v="1"/>
  </r>
  <r>
    <x v="26"/>
    <x v="105"/>
    <n v="67.006802721088434"/>
    <x v="12"/>
    <x v="1"/>
  </r>
  <r>
    <x v="26"/>
    <x v="106"/>
    <n v="32.993197278911566"/>
    <x v="12"/>
    <x v="1"/>
  </r>
  <r>
    <x v="27"/>
    <x v="105"/>
    <n v="91.496598639455783"/>
    <x v="12"/>
    <x v="1"/>
  </r>
  <r>
    <x v="27"/>
    <x v="106"/>
    <n v="8.5034013605442169"/>
    <x v="12"/>
    <x v="1"/>
  </r>
  <r>
    <x v="28"/>
    <x v="105"/>
    <n v="93.877551020408163"/>
    <x v="12"/>
    <x v="1"/>
  </r>
  <r>
    <x v="28"/>
    <x v="106"/>
    <n v="6.1224489795918364"/>
    <x v="12"/>
    <x v="1"/>
  </r>
  <r>
    <x v="29"/>
    <x v="105"/>
    <n v="97.959183673469383"/>
    <x v="12"/>
    <x v="1"/>
  </r>
  <r>
    <x v="29"/>
    <x v="106"/>
    <n v="2.0408163265306123"/>
    <x v="12"/>
    <x v="1"/>
  </r>
  <r>
    <x v="30"/>
    <x v="105"/>
    <n v="71.428571428571431"/>
    <x v="12"/>
    <x v="1"/>
  </r>
  <r>
    <x v="30"/>
    <x v="106"/>
    <n v="28.571428571428573"/>
    <x v="12"/>
    <x v="1"/>
  </r>
  <r>
    <x v="31"/>
    <x v="105"/>
    <n v="98.639455782312922"/>
    <x v="12"/>
    <x v="1"/>
  </r>
  <r>
    <x v="31"/>
    <x v="106"/>
    <n v="1.3605442176870748"/>
    <x v="12"/>
    <x v="1"/>
  </r>
  <r>
    <x v="32"/>
    <x v="105"/>
    <n v="93.877551020408163"/>
    <x v="12"/>
    <x v="1"/>
  </r>
  <r>
    <x v="32"/>
    <x v="106"/>
    <n v="6.1224489795918364"/>
    <x v="12"/>
    <x v="1"/>
  </r>
  <r>
    <x v="33"/>
    <x v="105"/>
    <n v="91.496598639455783"/>
    <x v="12"/>
    <x v="1"/>
  </r>
  <r>
    <x v="33"/>
    <x v="106"/>
    <n v="8.5034013605442169"/>
    <x v="12"/>
    <x v="1"/>
  </r>
  <r>
    <x v="34"/>
    <x v="105"/>
    <n v="0"/>
    <x v="12"/>
    <x v="1"/>
  </r>
  <r>
    <x v="34"/>
    <x v="106"/>
    <n v="0"/>
    <x v="12"/>
    <x v="1"/>
  </r>
  <r>
    <x v="21"/>
    <x v="103"/>
    <n v="71.794871794871796"/>
    <x v="13"/>
    <x v="1"/>
  </r>
  <r>
    <x v="21"/>
    <x v="104"/>
    <n v="15.384615384615385"/>
    <x v="13"/>
    <x v="1"/>
  </r>
  <r>
    <x v="21"/>
    <x v="4"/>
    <n v="12.820512820512821"/>
    <x v="13"/>
    <x v="1"/>
  </r>
  <r>
    <x v="22"/>
    <x v="105"/>
    <n v="95.512820512820511"/>
    <x v="13"/>
    <x v="1"/>
  </r>
  <r>
    <x v="22"/>
    <x v="106"/>
    <n v="4.4871794871794872"/>
    <x v="13"/>
    <x v="1"/>
  </r>
  <r>
    <x v="23"/>
    <x v="105"/>
    <n v="78.84615384615384"/>
    <x v="13"/>
    <x v="1"/>
  </r>
  <r>
    <x v="23"/>
    <x v="106"/>
    <n v="21.153846153846153"/>
    <x v="13"/>
    <x v="1"/>
  </r>
  <r>
    <x v="24"/>
    <x v="105"/>
    <n v="98.717948717948715"/>
    <x v="13"/>
    <x v="1"/>
  </r>
  <r>
    <x v="24"/>
    <x v="106"/>
    <n v="1.2820512820512822"/>
    <x v="13"/>
    <x v="1"/>
  </r>
  <r>
    <x v="25"/>
    <x v="105"/>
    <n v="95.512820512820511"/>
    <x v="13"/>
    <x v="1"/>
  </r>
  <r>
    <x v="25"/>
    <x v="106"/>
    <n v="4.4871794871794872"/>
    <x v="13"/>
    <x v="1"/>
  </r>
  <r>
    <x v="26"/>
    <x v="105"/>
    <n v="72.435897435897431"/>
    <x v="13"/>
    <x v="1"/>
  </r>
  <r>
    <x v="26"/>
    <x v="106"/>
    <n v="27.564102564102566"/>
    <x v="13"/>
    <x v="1"/>
  </r>
  <r>
    <x v="27"/>
    <x v="105"/>
    <n v="92.948717948717942"/>
    <x v="13"/>
    <x v="1"/>
  </r>
  <r>
    <x v="27"/>
    <x v="106"/>
    <n v="7.0512820512820511"/>
    <x v="13"/>
    <x v="1"/>
  </r>
  <r>
    <x v="28"/>
    <x v="105"/>
    <n v="94.230769230769226"/>
    <x v="13"/>
    <x v="1"/>
  </r>
  <r>
    <x v="28"/>
    <x v="106"/>
    <n v="5.7692307692307692"/>
    <x v="13"/>
    <x v="1"/>
  </r>
  <r>
    <x v="29"/>
    <x v="105"/>
    <n v="98.07692307692308"/>
    <x v="13"/>
    <x v="1"/>
  </r>
  <r>
    <x v="29"/>
    <x v="106"/>
    <n v="1.9230769230769231"/>
    <x v="13"/>
    <x v="1"/>
  </r>
  <r>
    <x v="30"/>
    <x v="105"/>
    <n v="61.53846153846154"/>
    <x v="13"/>
    <x v="1"/>
  </r>
  <r>
    <x v="30"/>
    <x v="106"/>
    <n v="38.46153846153846"/>
    <x v="13"/>
    <x v="1"/>
  </r>
  <r>
    <x v="31"/>
    <x v="105"/>
    <n v="99.358974358974365"/>
    <x v="13"/>
    <x v="1"/>
  </r>
  <r>
    <x v="31"/>
    <x v="106"/>
    <n v="0.64102564102564108"/>
    <x v="13"/>
    <x v="1"/>
  </r>
  <r>
    <x v="32"/>
    <x v="105"/>
    <n v="89.102564102564102"/>
    <x v="13"/>
    <x v="1"/>
  </r>
  <r>
    <x v="32"/>
    <x v="106"/>
    <n v="10.897435897435898"/>
    <x v="13"/>
    <x v="1"/>
  </r>
  <r>
    <x v="33"/>
    <x v="105"/>
    <n v="94.871794871794876"/>
    <x v="13"/>
    <x v="1"/>
  </r>
  <r>
    <x v="33"/>
    <x v="106"/>
    <n v="5.1282051282051286"/>
    <x v="13"/>
    <x v="1"/>
  </r>
  <r>
    <x v="34"/>
    <x v="105"/>
    <n v="0"/>
    <x v="13"/>
    <x v="1"/>
  </r>
  <r>
    <x v="34"/>
    <x v="106"/>
    <n v="0"/>
    <x v="13"/>
    <x v="1"/>
  </r>
  <r>
    <x v="21"/>
    <x v="103"/>
    <n v="54.054054054054056"/>
    <x v="14"/>
    <x v="1"/>
  </r>
  <r>
    <x v="21"/>
    <x v="104"/>
    <n v="27.702702702702702"/>
    <x v="14"/>
    <x v="1"/>
  </r>
  <r>
    <x v="21"/>
    <x v="4"/>
    <n v="18.243243243243242"/>
    <x v="14"/>
    <x v="1"/>
  </r>
  <r>
    <x v="22"/>
    <x v="105"/>
    <n v="94.594594594594597"/>
    <x v="14"/>
    <x v="1"/>
  </r>
  <r>
    <x v="22"/>
    <x v="106"/>
    <n v="5.4054054054054053"/>
    <x v="14"/>
    <x v="1"/>
  </r>
  <r>
    <x v="23"/>
    <x v="105"/>
    <n v="84.459459459459453"/>
    <x v="14"/>
    <x v="1"/>
  </r>
  <r>
    <x v="23"/>
    <x v="106"/>
    <n v="15.54054054054054"/>
    <x v="14"/>
    <x v="1"/>
  </r>
  <r>
    <x v="24"/>
    <x v="105"/>
    <n v="98.648648648648646"/>
    <x v="14"/>
    <x v="1"/>
  </r>
  <r>
    <x v="24"/>
    <x v="106"/>
    <n v="1.3513513513513513"/>
    <x v="14"/>
    <x v="1"/>
  </r>
  <r>
    <x v="25"/>
    <x v="105"/>
    <n v="96.621621621621628"/>
    <x v="14"/>
    <x v="1"/>
  </r>
  <r>
    <x v="25"/>
    <x v="106"/>
    <n v="3.3783783783783785"/>
    <x v="14"/>
    <x v="1"/>
  </r>
  <r>
    <x v="26"/>
    <x v="105"/>
    <n v="93.243243243243242"/>
    <x v="14"/>
    <x v="1"/>
  </r>
  <r>
    <x v="26"/>
    <x v="106"/>
    <n v="6.756756756756757"/>
    <x v="14"/>
    <x v="1"/>
  </r>
  <r>
    <x v="27"/>
    <x v="105"/>
    <n v="92.567567567567565"/>
    <x v="14"/>
    <x v="1"/>
  </r>
  <r>
    <x v="27"/>
    <x v="106"/>
    <n v="7.4324324324324325"/>
    <x v="14"/>
    <x v="1"/>
  </r>
  <r>
    <x v="28"/>
    <x v="105"/>
    <n v="95.270270270270274"/>
    <x v="14"/>
    <x v="1"/>
  </r>
  <r>
    <x v="28"/>
    <x v="106"/>
    <n v="4.7297297297297298"/>
    <x v="14"/>
    <x v="1"/>
  </r>
  <r>
    <x v="29"/>
    <x v="105"/>
    <n v="95.945945945945951"/>
    <x v="14"/>
    <x v="1"/>
  </r>
  <r>
    <x v="29"/>
    <x v="106"/>
    <n v="4.0540540540540544"/>
    <x v="14"/>
    <x v="1"/>
  </r>
  <r>
    <x v="30"/>
    <x v="105"/>
    <n v="77.027027027027032"/>
    <x v="14"/>
    <x v="1"/>
  </r>
  <r>
    <x v="30"/>
    <x v="106"/>
    <n v="22.972972972972972"/>
    <x v="14"/>
    <x v="1"/>
  </r>
  <r>
    <x v="31"/>
    <x v="105"/>
    <n v="93.243243243243242"/>
    <x v="14"/>
    <x v="1"/>
  </r>
  <r>
    <x v="31"/>
    <x v="106"/>
    <n v="6.756756756756757"/>
    <x v="14"/>
    <x v="1"/>
  </r>
  <r>
    <x v="32"/>
    <x v="105"/>
    <n v="94.594594594594597"/>
    <x v="14"/>
    <x v="1"/>
  </r>
  <r>
    <x v="32"/>
    <x v="106"/>
    <n v="5.4054054054054053"/>
    <x v="14"/>
    <x v="1"/>
  </r>
  <r>
    <x v="33"/>
    <x v="105"/>
    <n v="97.297297297297291"/>
    <x v="14"/>
    <x v="1"/>
  </r>
  <r>
    <x v="33"/>
    <x v="106"/>
    <n v="2.7027027027027026"/>
    <x v="14"/>
    <x v="1"/>
  </r>
  <r>
    <x v="34"/>
    <x v="105"/>
    <n v="0"/>
    <x v="14"/>
    <x v="1"/>
  </r>
  <r>
    <x v="34"/>
    <x v="106"/>
    <n v="0"/>
    <x v="14"/>
    <x v="1"/>
  </r>
  <r>
    <x v="21"/>
    <x v="103"/>
    <n v="87.162162162162161"/>
    <x v="15"/>
    <x v="1"/>
  </r>
  <r>
    <x v="21"/>
    <x v="104"/>
    <n v="6.756756756756757"/>
    <x v="15"/>
    <x v="1"/>
  </r>
  <r>
    <x v="21"/>
    <x v="4"/>
    <n v="6.0810810810810807"/>
    <x v="15"/>
    <x v="1"/>
  </r>
  <r>
    <x v="22"/>
    <x v="105"/>
    <n v="97.972972972972968"/>
    <x v="15"/>
    <x v="1"/>
  </r>
  <r>
    <x v="22"/>
    <x v="106"/>
    <n v="2.0270270270270272"/>
    <x v="15"/>
    <x v="1"/>
  </r>
  <r>
    <x v="23"/>
    <x v="105"/>
    <n v="75"/>
    <x v="15"/>
    <x v="1"/>
  </r>
  <r>
    <x v="23"/>
    <x v="106"/>
    <n v="25"/>
    <x v="15"/>
    <x v="1"/>
  </r>
  <r>
    <x v="24"/>
    <x v="105"/>
    <n v="99.324324324324323"/>
    <x v="15"/>
    <x v="1"/>
  </r>
  <r>
    <x v="24"/>
    <x v="106"/>
    <n v="0.67567567567567566"/>
    <x v="15"/>
    <x v="1"/>
  </r>
  <r>
    <x v="25"/>
    <x v="105"/>
    <n v="97.972972972972968"/>
    <x v="15"/>
    <x v="1"/>
  </r>
  <r>
    <x v="25"/>
    <x v="106"/>
    <n v="2.0270270270270272"/>
    <x v="15"/>
    <x v="1"/>
  </r>
  <r>
    <x v="26"/>
    <x v="105"/>
    <n v="52.027027027027025"/>
    <x v="15"/>
    <x v="1"/>
  </r>
  <r>
    <x v="26"/>
    <x v="106"/>
    <n v="47.972972972972975"/>
    <x v="15"/>
    <x v="1"/>
  </r>
  <r>
    <x v="27"/>
    <x v="105"/>
    <n v="90.540540540540547"/>
    <x v="15"/>
    <x v="1"/>
  </r>
  <r>
    <x v="27"/>
    <x v="106"/>
    <n v="9.4594594594594597"/>
    <x v="15"/>
    <x v="1"/>
  </r>
  <r>
    <x v="28"/>
    <x v="105"/>
    <n v="68.918918918918919"/>
    <x v="15"/>
    <x v="1"/>
  </r>
  <r>
    <x v="28"/>
    <x v="106"/>
    <n v="31.081081081081081"/>
    <x v="15"/>
    <x v="1"/>
  </r>
  <r>
    <x v="29"/>
    <x v="105"/>
    <n v="84.459459459459453"/>
    <x v="15"/>
    <x v="1"/>
  </r>
  <r>
    <x v="29"/>
    <x v="106"/>
    <n v="15.54054054054054"/>
    <x v="15"/>
    <x v="1"/>
  </r>
  <r>
    <x v="30"/>
    <x v="105"/>
    <n v="36.486486486486484"/>
    <x v="15"/>
    <x v="1"/>
  </r>
  <r>
    <x v="30"/>
    <x v="106"/>
    <n v="63.513513513513516"/>
    <x v="15"/>
    <x v="1"/>
  </r>
  <r>
    <x v="31"/>
    <x v="105"/>
    <n v="97.297297297297291"/>
    <x v="15"/>
    <x v="1"/>
  </r>
  <r>
    <x v="31"/>
    <x v="106"/>
    <n v="2.7027027027027026"/>
    <x v="15"/>
    <x v="1"/>
  </r>
  <r>
    <x v="32"/>
    <x v="105"/>
    <n v="79.729729729729726"/>
    <x v="15"/>
    <x v="1"/>
  </r>
  <r>
    <x v="32"/>
    <x v="106"/>
    <n v="20.27027027027027"/>
    <x v="15"/>
    <x v="1"/>
  </r>
  <r>
    <x v="33"/>
    <x v="105"/>
    <n v="92.567567567567565"/>
    <x v="15"/>
    <x v="1"/>
  </r>
  <r>
    <x v="33"/>
    <x v="106"/>
    <n v="7.4324324324324325"/>
    <x v="15"/>
    <x v="1"/>
  </r>
  <r>
    <x v="34"/>
    <x v="105"/>
    <n v="0"/>
    <x v="15"/>
    <x v="1"/>
  </r>
  <r>
    <x v="34"/>
    <x v="106"/>
    <n v="0"/>
    <x v="15"/>
    <x v="1"/>
  </r>
  <r>
    <x v="21"/>
    <x v="103"/>
    <n v="65.656565656565661"/>
    <x v="16"/>
    <x v="1"/>
  </r>
  <r>
    <x v="21"/>
    <x v="104"/>
    <n v="18.518518518518519"/>
    <x v="16"/>
    <x v="1"/>
  </r>
  <r>
    <x v="21"/>
    <x v="4"/>
    <n v="15.824915824915825"/>
    <x v="16"/>
    <x v="1"/>
  </r>
  <r>
    <x v="22"/>
    <x v="105"/>
    <n v="97.643097643097647"/>
    <x v="16"/>
    <x v="1"/>
  </r>
  <r>
    <x v="22"/>
    <x v="106"/>
    <n v="2.3569023569023568"/>
    <x v="16"/>
    <x v="1"/>
  </r>
  <r>
    <x v="23"/>
    <x v="105"/>
    <n v="81.481481481481481"/>
    <x v="16"/>
    <x v="1"/>
  </r>
  <r>
    <x v="23"/>
    <x v="106"/>
    <n v="18.518518518518519"/>
    <x v="16"/>
    <x v="1"/>
  </r>
  <r>
    <x v="24"/>
    <x v="105"/>
    <n v="97.306397306397301"/>
    <x v="16"/>
    <x v="1"/>
  </r>
  <r>
    <x v="24"/>
    <x v="106"/>
    <n v="2.6936026936026938"/>
    <x v="16"/>
    <x v="1"/>
  </r>
  <r>
    <x v="25"/>
    <x v="105"/>
    <n v="94.949494949494948"/>
    <x v="16"/>
    <x v="1"/>
  </r>
  <r>
    <x v="25"/>
    <x v="106"/>
    <n v="5.0505050505050502"/>
    <x v="16"/>
    <x v="1"/>
  </r>
  <r>
    <x v="26"/>
    <x v="105"/>
    <n v="85.18518518518519"/>
    <x v="16"/>
    <x v="1"/>
  </r>
  <r>
    <x v="26"/>
    <x v="106"/>
    <n v="14.814814814814815"/>
    <x v="16"/>
    <x v="1"/>
  </r>
  <r>
    <x v="27"/>
    <x v="105"/>
    <n v="92.255892255892249"/>
    <x v="16"/>
    <x v="1"/>
  </r>
  <r>
    <x v="27"/>
    <x v="106"/>
    <n v="7.7441077441077439"/>
    <x v="16"/>
    <x v="1"/>
  </r>
  <r>
    <x v="28"/>
    <x v="105"/>
    <n v="88.888888888888886"/>
    <x v="16"/>
    <x v="1"/>
  </r>
  <r>
    <x v="28"/>
    <x v="106"/>
    <n v="11.111111111111111"/>
    <x v="16"/>
    <x v="1"/>
  </r>
  <r>
    <x v="29"/>
    <x v="105"/>
    <n v="94.949494949494948"/>
    <x v="16"/>
    <x v="1"/>
  </r>
  <r>
    <x v="29"/>
    <x v="106"/>
    <n v="5.0505050505050502"/>
    <x v="16"/>
    <x v="1"/>
  </r>
  <r>
    <x v="30"/>
    <x v="105"/>
    <n v="63.299663299663301"/>
    <x v="16"/>
    <x v="1"/>
  </r>
  <r>
    <x v="30"/>
    <x v="106"/>
    <n v="36.700336700336699"/>
    <x v="16"/>
    <x v="1"/>
  </r>
  <r>
    <x v="31"/>
    <x v="105"/>
    <n v="97.979797979797979"/>
    <x v="16"/>
    <x v="1"/>
  </r>
  <r>
    <x v="31"/>
    <x v="106"/>
    <n v="2.0202020202020203"/>
    <x v="16"/>
    <x v="1"/>
  </r>
  <r>
    <x v="32"/>
    <x v="105"/>
    <n v="87.878787878787875"/>
    <x v="16"/>
    <x v="1"/>
  </r>
  <r>
    <x v="32"/>
    <x v="106"/>
    <n v="12.121212121212121"/>
    <x v="16"/>
    <x v="1"/>
  </r>
  <r>
    <x v="33"/>
    <x v="105"/>
    <n v="89.898989898989896"/>
    <x v="16"/>
    <x v="1"/>
  </r>
  <r>
    <x v="33"/>
    <x v="106"/>
    <n v="10.1010101010101"/>
    <x v="16"/>
    <x v="1"/>
  </r>
  <r>
    <x v="34"/>
    <x v="105"/>
    <n v="0"/>
    <x v="16"/>
    <x v="1"/>
  </r>
  <r>
    <x v="34"/>
    <x v="106"/>
    <n v="0"/>
    <x v="16"/>
    <x v="1"/>
  </r>
  <r>
    <x v="35"/>
    <x v="107"/>
    <n v="5.0505050505050502"/>
    <x v="0"/>
    <x v="0"/>
  </r>
  <r>
    <x v="35"/>
    <x v="108"/>
    <n v="2.5252525252525251"/>
    <x v="0"/>
    <x v="0"/>
  </r>
  <r>
    <x v="35"/>
    <x v="109"/>
    <n v="14.646464646464647"/>
    <x v="0"/>
    <x v="0"/>
  </r>
  <r>
    <x v="35"/>
    <x v="110"/>
    <n v="39.898989898989896"/>
    <x v="0"/>
    <x v="0"/>
  </r>
  <r>
    <x v="35"/>
    <x v="111"/>
    <n v="37.878787878787875"/>
    <x v="0"/>
    <x v="0"/>
  </r>
  <r>
    <x v="36"/>
    <x v="107"/>
    <n v="4.1767068273092374"/>
    <x v="0"/>
    <x v="0"/>
  </r>
  <r>
    <x v="36"/>
    <x v="108"/>
    <n v="3.5341365461847389"/>
    <x v="0"/>
    <x v="0"/>
  </r>
  <r>
    <x v="36"/>
    <x v="109"/>
    <n v="13.012048192771084"/>
    <x v="0"/>
    <x v="0"/>
  </r>
  <r>
    <x v="36"/>
    <x v="110"/>
    <n v="36.706827309236949"/>
    <x v="0"/>
    <x v="0"/>
  </r>
  <r>
    <x v="36"/>
    <x v="111"/>
    <n v="42.570281124497996"/>
    <x v="0"/>
    <x v="0"/>
  </r>
  <r>
    <x v="37"/>
    <x v="107"/>
    <n v="7.4074074074074074"/>
    <x v="0"/>
    <x v="0"/>
  </r>
  <r>
    <x v="37"/>
    <x v="108"/>
    <n v="3.7037037037037037"/>
    <x v="0"/>
    <x v="0"/>
  </r>
  <r>
    <x v="37"/>
    <x v="109"/>
    <n v="8.6419753086419746"/>
    <x v="0"/>
    <x v="0"/>
  </r>
  <r>
    <x v="37"/>
    <x v="110"/>
    <n v="38.271604938271608"/>
    <x v="0"/>
    <x v="0"/>
  </r>
  <r>
    <x v="37"/>
    <x v="111"/>
    <n v="41.97530864197531"/>
    <x v="0"/>
    <x v="0"/>
  </r>
  <r>
    <x v="38"/>
    <x v="107"/>
    <n v="3.4042553191489362"/>
    <x v="0"/>
    <x v="0"/>
  </r>
  <r>
    <x v="38"/>
    <x v="108"/>
    <n v="3.4042553191489362"/>
    <x v="0"/>
    <x v="0"/>
  </r>
  <r>
    <x v="38"/>
    <x v="109"/>
    <n v="14.468085106382979"/>
    <x v="0"/>
    <x v="0"/>
  </r>
  <r>
    <x v="38"/>
    <x v="110"/>
    <n v="34.468085106382979"/>
    <x v="0"/>
    <x v="0"/>
  </r>
  <r>
    <x v="38"/>
    <x v="111"/>
    <n v="44.255319148936174"/>
    <x v="0"/>
    <x v="0"/>
  </r>
  <r>
    <x v="39"/>
    <x v="107"/>
    <n v="2.9159519725557463"/>
    <x v="0"/>
    <x v="0"/>
  </r>
  <r>
    <x v="39"/>
    <x v="108"/>
    <n v="1.5437392795883362"/>
    <x v="0"/>
    <x v="0"/>
  </r>
  <r>
    <x v="39"/>
    <x v="109"/>
    <n v="9.9485420240137223"/>
    <x v="0"/>
    <x v="0"/>
  </r>
  <r>
    <x v="39"/>
    <x v="110"/>
    <n v="39.108061749571185"/>
    <x v="0"/>
    <x v="0"/>
  </r>
  <r>
    <x v="39"/>
    <x v="111"/>
    <n v="46.483704974271014"/>
    <x v="0"/>
    <x v="0"/>
  </r>
  <r>
    <x v="40"/>
    <x v="107"/>
    <n v="4"/>
    <x v="0"/>
    <x v="0"/>
  </r>
  <r>
    <x v="40"/>
    <x v="108"/>
    <n v="3.6"/>
    <x v="0"/>
    <x v="0"/>
  </r>
  <r>
    <x v="40"/>
    <x v="109"/>
    <n v="10"/>
    <x v="0"/>
    <x v="0"/>
  </r>
  <r>
    <x v="40"/>
    <x v="110"/>
    <n v="38.200000000000003"/>
    <x v="0"/>
    <x v="0"/>
  </r>
  <r>
    <x v="40"/>
    <x v="111"/>
    <n v="44.2"/>
    <x v="0"/>
    <x v="0"/>
  </r>
  <r>
    <x v="35"/>
    <x v="107"/>
    <n v="0"/>
    <x v="1"/>
    <x v="0"/>
  </r>
  <r>
    <x v="35"/>
    <x v="108"/>
    <n v="0"/>
    <x v="1"/>
    <x v="0"/>
  </r>
  <r>
    <x v="35"/>
    <x v="109"/>
    <n v="33.333333333333336"/>
    <x v="1"/>
    <x v="0"/>
  </r>
  <r>
    <x v="35"/>
    <x v="110"/>
    <n v="33.333333333333336"/>
    <x v="1"/>
    <x v="0"/>
  </r>
  <r>
    <x v="35"/>
    <x v="111"/>
    <n v="33.333333333333336"/>
    <x v="1"/>
    <x v="0"/>
  </r>
  <r>
    <x v="36"/>
    <x v="107"/>
    <n v="4.4609665427509295"/>
    <x v="1"/>
    <x v="0"/>
  </r>
  <r>
    <x v="36"/>
    <x v="108"/>
    <n v="4.8327137546468402"/>
    <x v="1"/>
    <x v="0"/>
  </r>
  <r>
    <x v="36"/>
    <x v="109"/>
    <n v="16.356877323420075"/>
    <x v="1"/>
    <x v="0"/>
  </r>
  <r>
    <x v="36"/>
    <x v="110"/>
    <n v="38.661710037174721"/>
    <x v="1"/>
    <x v="0"/>
  </r>
  <r>
    <x v="36"/>
    <x v="111"/>
    <n v="35.687732342007436"/>
    <x v="1"/>
    <x v="0"/>
  </r>
  <r>
    <x v="37"/>
    <x v="107"/>
    <n v="4.7619047619047619"/>
    <x v="1"/>
    <x v="0"/>
  </r>
  <r>
    <x v="37"/>
    <x v="108"/>
    <n v="4.7619047619047619"/>
    <x v="1"/>
    <x v="0"/>
  </r>
  <r>
    <x v="37"/>
    <x v="109"/>
    <n v="9.5238095238095237"/>
    <x v="1"/>
    <x v="0"/>
  </r>
  <r>
    <x v="37"/>
    <x v="110"/>
    <n v="42.857142857142854"/>
    <x v="1"/>
    <x v="0"/>
  </r>
  <r>
    <x v="37"/>
    <x v="111"/>
    <n v="38.095238095238095"/>
    <x v="1"/>
    <x v="0"/>
  </r>
  <r>
    <x v="38"/>
    <x v="107"/>
    <n v="1.7857142857142858"/>
    <x v="1"/>
    <x v="0"/>
  </r>
  <r>
    <x v="38"/>
    <x v="108"/>
    <n v="0"/>
    <x v="1"/>
    <x v="0"/>
  </r>
  <r>
    <x v="38"/>
    <x v="109"/>
    <n v="10.714285714285714"/>
    <x v="1"/>
    <x v="0"/>
  </r>
  <r>
    <x v="38"/>
    <x v="110"/>
    <n v="37.5"/>
    <x v="1"/>
    <x v="0"/>
  </r>
  <r>
    <x v="38"/>
    <x v="111"/>
    <n v="50"/>
    <x v="1"/>
    <x v="0"/>
  </r>
  <r>
    <x v="39"/>
    <x v="107"/>
    <n v="1.6483516483516483"/>
    <x v="1"/>
    <x v="0"/>
  </r>
  <r>
    <x v="39"/>
    <x v="108"/>
    <n v="1.098901098901099"/>
    <x v="1"/>
    <x v="0"/>
  </r>
  <r>
    <x v="39"/>
    <x v="109"/>
    <n v="12.637362637362637"/>
    <x v="1"/>
    <x v="0"/>
  </r>
  <r>
    <x v="39"/>
    <x v="110"/>
    <n v="43.956043956043956"/>
    <x v="1"/>
    <x v="0"/>
  </r>
  <r>
    <x v="39"/>
    <x v="111"/>
    <n v="40.659340659340657"/>
    <x v="1"/>
    <x v="0"/>
  </r>
  <r>
    <x v="40"/>
    <x v="107"/>
    <n v="0.51813471502590669"/>
    <x v="1"/>
    <x v="0"/>
  </r>
  <r>
    <x v="40"/>
    <x v="108"/>
    <n v="2.5906735751295336"/>
    <x v="1"/>
    <x v="0"/>
  </r>
  <r>
    <x v="40"/>
    <x v="109"/>
    <n v="9.8445595854922274"/>
    <x v="1"/>
    <x v="0"/>
  </r>
  <r>
    <x v="40"/>
    <x v="110"/>
    <n v="43.523316062176164"/>
    <x v="1"/>
    <x v="0"/>
  </r>
  <r>
    <x v="40"/>
    <x v="111"/>
    <n v="43.523316062176164"/>
    <x v="1"/>
    <x v="0"/>
  </r>
  <r>
    <x v="35"/>
    <x v="107"/>
    <n v="10.416666666666666"/>
    <x v="2"/>
    <x v="0"/>
  </r>
  <r>
    <x v="35"/>
    <x v="108"/>
    <n v="4.166666666666667"/>
    <x v="2"/>
    <x v="0"/>
  </r>
  <r>
    <x v="35"/>
    <x v="109"/>
    <n v="9.375"/>
    <x v="2"/>
    <x v="0"/>
  </r>
  <r>
    <x v="35"/>
    <x v="110"/>
    <n v="37.5"/>
    <x v="2"/>
    <x v="0"/>
  </r>
  <r>
    <x v="35"/>
    <x v="111"/>
    <n v="38.541666666666664"/>
    <x v="2"/>
    <x v="0"/>
  </r>
  <r>
    <x v="36"/>
    <x v="107"/>
    <n v="5.0139275766016711"/>
    <x v="2"/>
    <x v="0"/>
  </r>
  <r>
    <x v="36"/>
    <x v="108"/>
    <n v="5.8495821727019495"/>
    <x v="2"/>
    <x v="0"/>
  </r>
  <r>
    <x v="36"/>
    <x v="109"/>
    <n v="12.813370473537605"/>
    <x v="2"/>
    <x v="0"/>
  </r>
  <r>
    <x v="36"/>
    <x v="110"/>
    <n v="32.033426183844014"/>
    <x v="2"/>
    <x v="0"/>
  </r>
  <r>
    <x v="36"/>
    <x v="111"/>
    <n v="44.289693593314766"/>
    <x v="2"/>
    <x v="0"/>
  </r>
  <r>
    <x v="37"/>
    <x v="107"/>
    <n v="5.2631578947368425"/>
    <x v="2"/>
    <x v="0"/>
  </r>
  <r>
    <x v="37"/>
    <x v="108"/>
    <n v="5.2631578947368425"/>
    <x v="2"/>
    <x v="0"/>
  </r>
  <r>
    <x v="37"/>
    <x v="109"/>
    <n v="10.526315789473685"/>
    <x v="2"/>
    <x v="0"/>
  </r>
  <r>
    <x v="37"/>
    <x v="110"/>
    <n v="26.315789473684209"/>
    <x v="2"/>
    <x v="0"/>
  </r>
  <r>
    <x v="37"/>
    <x v="111"/>
    <n v="52.631578947368418"/>
    <x v="2"/>
    <x v="0"/>
  </r>
  <r>
    <x v="38"/>
    <x v="107"/>
    <n v="7.2463768115942031"/>
    <x v="2"/>
    <x v="0"/>
  </r>
  <r>
    <x v="38"/>
    <x v="108"/>
    <n v="4.3478260869565215"/>
    <x v="2"/>
    <x v="0"/>
  </r>
  <r>
    <x v="38"/>
    <x v="109"/>
    <n v="18.840579710144926"/>
    <x v="2"/>
    <x v="0"/>
  </r>
  <r>
    <x v="38"/>
    <x v="110"/>
    <n v="33.333333333333336"/>
    <x v="2"/>
    <x v="0"/>
  </r>
  <r>
    <x v="38"/>
    <x v="111"/>
    <n v="36.231884057971016"/>
    <x v="2"/>
    <x v="0"/>
  </r>
  <r>
    <x v="39"/>
    <x v="107"/>
    <n v="3.3613445378151261"/>
    <x v="2"/>
    <x v="0"/>
  </r>
  <r>
    <x v="39"/>
    <x v="108"/>
    <n v="1.680672268907563"/>
    <x v="2"/>
    <x v="0"/>
  </r>
  <r>
    <x v="39"/>
    <x v="109"/>
    <n v="10.92436974789916"/>
    <x v="2"/>
    <x v="0"/>
  </r>
  <r>
    <x v="39"/>
    <x v="110"/>
    <n v="42.857142857142854"/>
    <x v="2"/>
    <x v="0"/>
  </r>
  <r>
    <x v="39"/>
    <x v="111"/>
    <n v="41.176470588235297"/>
    <x v="2"/>
    <x v="0"/>
  </r>
  <r>
    <x v="40"/>
    <x v="107"/>
    <n v="6.557377049180328"/>
    <x v="2"/>
    <x v="0"/>
  </r>
  <r>
    <x v="40"/>
    <x v="108"/>
    <n v="4.0983606557377046"/>
    <x v="2"/>
    <x v="0"/>
  </r>
  <r>
    <x v="40"/>
    <x v="109"/>
    <n v="10.655737704918034"/>
    <x v="2"/>
    <x v="0"/>
  </r>
  <r>
    <x v="40"/>
    <x v="110"/>
    <n v="29.508196721311474"/>
    <x v="2"/>
    <x v="0"/>
  </r>
  <r>
    <x v="40"/>
    <x v="111"/>
    <n v="49.180327868852459"/>
    <x v="2"/>
    <x v="0"/>
  </r>
  <r>
    <x v="35"/>
    <x v="107"/>
    <n v="0"/>
    <x v="3"/>
    <x v="0"/>
  </r>
  <r>
    <x v="35"/>
    <x v="108"/>
    <n v="0"/>
    <x v="3"/>
    <x v="0"/>
  </r>
  <r>
    <x v="35"/>
    <x v="109"/>
    <n v="8.695652173913043"/>
    <x v="3"/>
    <x v="0"/>
  </r>
  <r>
    <x v="35"/>
    <x v="110"/>
    <n v="39.130434782608695"/>
    <x v="3"/>
    <x v="0"/>
  </r>
  <r>
    <x v="35"/>
    <x v="111"/>
    <n v="52.173913043478258"/>
    <x v="3"/>
    <x v="0"/>
  </r>
  <r>
    <x v="36"/>
    <x v="107"/>
    <n v="5.7017543859649127"/>
    <x v="3"/>
    <x v="0"/>
  </r>
  <r>
    <x v="36"/>
    <x v="108"/>
    <n v="1.3157894736842106"/>
    <x v="3"/>
    <x v="0"/>
  </r>
  <r>
    <x v="36"/>
    <x v="109"/>
    <n v="10.964912280701755"/>
    <x v="3"/>
    <x v="0"/>
  </r>
  <r>
    <x v="36"/>
    <x v="110"/>
    <n v="36.842105263157897"/>
    <x v="3"/>
    <x v="0"/>
  </r>
  <r>
    <x v="36"/>
    <x v="111"/>
    <n v="45.175438596491226"/>
    <x v="3"/>
    <x v="0"/>
  </r>
  <r>
    <x v="37"/>
    <x v="107"/>
    <n v="18.181818181818183"/>
    <x v="3"/>
    <x v="0"/>
  </r>
  <r>
    <x v="37"/>
    <x v="108"/>
    <n v="0"/>
    <x v="3"/>
    <x v="0"/>
  </r>
  <r>
    <x v="37"/>
    <x v="109"/>
    <n v="0"/>
    <x v="3"/>
    <x v="0"/>
  </r>
  <r>
    <x v="37"/>
    <x v="110"/>
    <n v="36.363636363636367"/>
    <x v="3"/>
    <x v="0"/>
  </r>
  <r>
    <x v="37"/>
    <x v="111"/>
    <n v="45.454545454545453"/>
    <x v="3"/>
    <x v="0"/>
  </r>
  <r>
    <x v="38"/>
    <x v="107"/>
    <n v="1.9607843137254901"/>
    <x v="3"/>
    <x v="0"/>
  </r>
  <r>
    <x v="38"/>
    <x v="108"/>
    <n v="1.9607843137254901"/>
    <x v="3"/>
    <x v="0"/>
  </r>
  <r>
    <x v="38"/>
    <x v="109"/>
    <n v="7.8431372549019605"/>
    <x v="3"/>
    <x v="0"/>
  </r>
  <r>
    <x v="38"/>
    <x v="110"/>
    <n v="29.411764705882351"/>
    <x v="3"/>
    <x v="0"/>
  </r>
  <r>
    <x v="38"/>
    <x v="111"/>
    <n v="58.823529411764703"/>
    <x v="3"/>
    <x v="0"/>
  </r>
  <r>
    <x v="39"/>
    <x v="107"/>
    <n v="5.2896725440806049"/>
    <x v="3"/>
    <x v="0"/>
  </r>
  <r>
    <x v="39"/>
    <x v="108"/>
    <n v="1.7632241813602014"/>
    <x v="3"/>
    <x v="0"/>
  </r>
  <r>
    <x v="39"/>
    <x v="109"/>
    <n v="9.3198992443324933"/>
    <x v="3"/>
    <x v="0"/>
  </r>
  <r>
    <x v="39"/>
    <x v="110"/>
    <n v="32.7455919395466"/>
    <x v="3"/>
    <x v="0"/>
  </r>
  <r>
    <x v="39"/>
    <x v="111"/>
    <n v="50.8816120906801"/>
    <x v="3"/>
    <x v="0"/>
  </r>
  <r>
    <x v="40"/>
    <x v="107"/>
    <n v="5.3571428571428568"/>
    <x v="3"/>
    <x v="0"/>
  </r>
  <r>
    <x v="40"/>
    <x v="108"/>
    <n v="5.3571428571428568"/>
    <x v="3"/>
    <x v="0"/>
  </r>
  <r>
    <x v="40"/>
    <x v="109"/>
    <n v="7.1428571428571432"/>
    <x v="3"/>
    <x v="0"/>
  </r>
  <r>
    <x v="40"/>
    <x v="110"/>
    <n v="33.928571428571431"/>
    <x v="3"/>
    <x v="0"/>
  </r>
  <r>
    <x v="40"/>
    <x v="111"/>
    <n v="48.214285714285715"/>
    <x v="3"/>
    <x v="0"/>
  </r>
  <r>
    <x v="35"/>
    <x v="107"/>
    <n v="0"/>
    <x v="4"/>
    <x v="0"/>
  </r>
  <r>
    <x v="35"/>
    <x v="108"/>
    <n v="0"/>
    <x v="4"/>
    <x v="0"/>
  </r>
  <r>
    <x v="35"/>
    <x v="109"/>
    <n v="18.75"/>
    <x v="4"/>
    <x v="0"/>
  </r>
  <r>
    <x v="35"/>
    <x v="110"/>
    <n v="68.75"/>
    <x v="4"/>
    <x v="0"/>
  </r>
  <r>
    <x v="35"/>
    <x v="111"/>
    <n v="12.5"/>
    <x v="4"/>
    <x v="0"/>
  </r>
  <r>
    <x v="36"/>
    <x v="107"/>
    <n v="0"/>
    <x v="4"/>
    <x v="0"/>
  </r>
  <r>
    <x v="36"/>
    <x v="108"/>
    <n v="3.0769230769230771"/>
    <x v="4"/>
    <x v="0"/>
  </r>
  <r>
    <x v="36"/>
    <x v="109"/>
    <n v="13.846153846153847"/>
    <x v="4"/>
    <x v="0"/>
  </r>
  <r>
    <x v="36"/>
    <x v="110"/>
    <n v="41.53846153846154"/>
    <x v="4"/>
    <x v="0"/>
  </r>
  <r>
    <x v="36"/>
    <x v="111"/>
    <n v="41.53846153846154"/>
    <x v="4"/>
    <x v="0"/>
  </r>
  <r>
    <x v="37"/>
    <x v="107"/>
    <n v="0"/>
    <x v="4"/>
    <x v="0"/>
  </r>
  <r>
    <x v="37"/>
    <x v="108"/>
    <n v="0"/>
    <x v="4"/>
    <x v="0"/>
  </r>
  <r>
    <x v="37"/>
    <x v="109"/>
    <n v="0"/>
    <x v="4"/>
    <x v="0"/>
  </r>
  <r>
    <x v="37"/>
    <x v="110"/>
    <n v="50"/>
    <x v="4"/>
    <x v="0"/>
  </r>
  <r>
    <x v="37"/>
    <x v="111"/>
    <n v="50"/>
    <x v="4"/>
    <x v="0"/>
  </r>
  <r>
    <x v="38"/>
    <x v="107"/>
    <n v="0"/>
    <x v="4"/>
    <x v="0"/>
  </r>
  <r>
    <x v="38"/>
    <x v="108"/>
    <n v="18.181818181818183"/>
    <x v="4"/>
    <x v="0"/>
  </r>
  <r>
    <x v="38"/>
    <x v="109"/>
    <n v="36.363636363636367"/>
    <x v="4"/>
    <x v="0"/>
  </r>
  <r>
    <x v="38"/>
    <x v="110"/>
    <n v="18.181818181818183"/>
    <x v="4"/>
    <x v="0"/>
  </r>
  <r>
    <x v="38"/>
    <x v="111"/>
    <n v="27.272727272727273"/>
    <x v="4"/>
    <x v="0"/>
  </r>
  <r>
    <x v="39"/>
    <x v="107"/>
    <n v="2.8985507246376812"/>
    <x v="4"/>
    <x v="0"/>
  </r>
  <r>
    <x v="39"/>
    <x v="108"/>
    <n v="2.8985507246376812"/>
    <x v="4"/>
    <x v="0"/>
  </r>
  <r>
    <x v="39"/>
    <x v="109"/>
    <n v="11.594202898550725"/>
    <x v="4"/>
    <x v="0"/>
  </r>
  <r>
    <x v="39"/>
    <x v="110"/>
    <n v="44.927536231884055"/>
    <x v="4"/>
    <x v="0"/>
  </r>
  <r>
    <x v="39"/>
    <x v="111"/>
    <n v="37.681159420289852"/>
    <x v="4"/>
    <x v="0"/>
  </r>
  <r>
    <x v="40"/>
    <x v="107"/>
    <n v="6.0606060606060606"/>
    <x v="4"/>
    <x v="0"/>
  </r>
  <r>
    <x v="40"/>
    <x v="108"/>
    <n v="3.0303030303030303"/>
    <x v="4"/>
    <x v="0"/>
  </r>
  <r>
    <x v="40"/>
    <x v="109"/>
    <n v="30.303030303030305"/>
    <x v="4"/>
    <x v="0"/>
  </r>
  <r>
    <x v="40"/>
    <x v="110"/>
    <n v="30.303030303030305"/>
    <x v="4"/>
    <x v="0"/>
  </r>
  <r>
    <x v="40"/>
    <x v="111"/>
    <n v="30.303030303030305"/>
    <x v="4"/>
    <x v="0"/>
  </r>
  <r>
    <x v="35"/>
    <x v="107"/>
    <n v="0"/>
    <x v="5"/>
    <x v="0"/>
  </r>
  <r>
    <x v="35"/>
    <x v="108"/>
    <n v="0"/>
    <x v="5"/>
    <x v="0"/>
  </r>
  <r>
    <x v="35"/>
    <x v="109"/>
    <n v="25"/>
    <x v="5"/>
    <x v="0"/>
  </r>
  <r>
    <x v="35"/>
    <x v="110"/>
    <n v="75"/>
    <x v="5"/>
    <x v="0"/>
  </r>
  <r>
    <x v="35"/>
    <x v="111"/>
    <n v="0"/>
    <x v="5"/>
    <x v="0"/>
  </r>
  <r>
    <x v="36"/>
    <x v="107"/>
    <n v="0"/>
    <x v="5"/>
    <x v="0"/>
  </r>
  <r>
    <x v="36"/>
    <x v="108"/>
    <n v="6.25"/>
    <x v="5"/>
    <x v="0"/>
  </r>
  <r>
    <x v="36"/>
    <x v="109"/>
    <n v="0"/>
    <x v="5"/>
    <x v="0"/>
  </r>
  <r>
    <x v="36"/>
    <x v="110"/>
    <n v="31.25"/>
    <x v="5"/>
    <x v="0"/>
  </r>
  <r>
    <x v="36"/>
    <x v="111"/>
    <n v="62.5"/>
    <x v="5"/>
    <x v="0"/>
  </r>
  <r>
    <x v="37"/>
    <x v="107"/>
    <n v="0"/>
    <x v="5"/>
    <x v="0"/>
  </r>
  <r>
    <x v="37"/>
    <x v="108"/>
    <n v="0"/>
    <x v="5"/>
    <x v="0"/>
  </r>
  <r>
    <x v="37"/>
    <x v="109"/>
    <n v="0"/>
    <x v="5"/>
    <x v="0"/>
  </r>
  <r>
    <x v="37"/>
    <x v="110"/>
    <n v="0"/>
    <x v="5"/>
    <x v="0"/>
  </r>
  <r>
    <x v="37"/>
    <x v="111"/>
    <n v="0"/>
    <x v="5"/>
    <x v="0"/>
  </r>
  <r>
    <x v="38"/>
    <x v="107"/>
    <n v="0"/>
    <x v="5"/>
    <x v="0"/>
  </r>
  <r>
    <x v="38"/>
    <x v="108"/>
    <n v="0"/>
    <x v="5"/>
    <x v="0"/>
  </r>
  <r>
    <x v="38"/>
    <x v="109"/>
    <n v="0"/>
    <x v="5"/>
    <x v="0"/>
  </r>
  <r>
    <x v="38"/>
    <x v="110"/>
    <n v="0"/>
    <x v="5"/>
    <x v="0"/>
  </r>
  <r>
    <x v="38"/>
    <x v="111"/>
    <n v="0"/>
    <x v="5"/>
    <x v="0"/>
  </r>
  <r>
    <x v="39"/>
    <x v="107"/>
    <n v="0"/>
    <x v="5"/>
    <x v="0"/>
  </r>
  <r>
    <x v="39"/>
    <x v="108"/>
    <n v="2.3809523809523809"/>
    <x v="5"/>
    <x v="0"/>
  </r>
  <r>
    <x v="39"/>
    <x v="109"/>
    <n v="4.7619047619047619"/>
    <x v="5"/>
    <x v="0"/>
  </r>
  <r>
    <x v="39"/>
    <x v="110"/>
    <n v="52.38095238095238"/>
    <x v="5"/>
    <x v="0"/>
  </r>
  <r>
    <x v="39"/>
    <x v="111"/>
    <n v="40.476190476190474"/>
    <x v="5"/>
    <x v="0"/>
  </r>
  <r>
    <x v="40"/>
    <x v="107"/>
    <n v="11.111111111111111"/>
    <x v="5"/>
    <x v="0"/>
  </r>
  <r>
    <x v="40"/>
    <x v="108"/>
    <n v="0"/>
    <x v="5"/>
    <x v="0"/>
  </r>
  <r>
    <x v="40"/>
    <x v="109"/>
    <n v="11.111111111111111"/>
    <x v="5"/>
    <x v="0"/>
  </r>
  <r>
    <x v="40"/>
    <x v="110"/>
    <n v="22.222222222222221"/>
    <x v="5"/>
    <x v="0"/>
  </r>
  <r>
    <x v="40"/>
    <x v="111"/>
    <n v="55.555555555555557"/>
    <x v="5"/>
    <x v="0"/>
  </r>
  <r>
    <x v="35"/>
    <x v="107"/>
    <n v="0"/>
    <x v="6"/>
    <x v="0"/>
  </r>
  <r>
    <x v="35"/>
    <x v="108"/>
    <n v="0"/>
    <x v="6"/>
    <x v="0"/>
  </r>
  <r>
    <x v="35"/>
    <x v="109"/>
    <n v="0"/>
    <x v="6"/>
    <x v="0"/>
  </r>
  <r>
    <x v="35"/>
    <x v="110"/>
    <n v="75"/>
    <x v="6"/>
    <x v="0"/>
  </r>
  <r>
    <x v="35"/>
    <x v="111"/>
    <n v="25"/>
    <x v="6"/>
    <x v="0"/>
  </r>
  <r>
    <x v="36"/>
    <x v="107"/>
    <n v="0"/>
    <x v="6"/>
    <x v="0"/>
  </r>
  <r>
    <x v="36"/>
    <x v="108"/>
    <n v="0"/>
    <x v="6"/>
    <x v="0"/>
  </r>
  <r>
    <x v="36"/>
    <x v="109"/>
    <n v="11.111111111111111"/>
    <x v="6"/>
    <x v="0"/>
  </r>
  <r>
    <x v="36"/>
    <x v="110"/>
    <n v="55.555555555555557"/>
    <x v="6"/>
    <x v="0"/>
  </r>
  <r>
    <x v="36"/>
    <x v="111"/>
    <n v="33.333333333333336"/>
    <x v="6"/>
    <x v="0"/>
  </r>
  <r>
    <x v="37"/>
    <x v="107"/>
    <n v="0"/>
    <x v="6"/>
    <x v="0"/>
  </r>
  <r>
    <x v="37"/>
    <x v="108"/>
    <n v="0"/>
    <x v="6"/>
    <x v="0"/>
  </r>
  <r>
    <x v="37"/>
    <x v="109"/>
    <n v="0"/>
    <x v="6"/>
    <x v="0"/>
  </r>
  <r>
    <x v="37"/>
    <x v="110"/>
    <n v="0"/>
    <x v="6"/>
    <x v="0"/>
  </r>
  <r>
    <x v="37"/>
    <x v="111"/>
    <n v="0"/>
    <x v="6"/>
    <x v="0"/>
  </r>
  <r>
    <x v="38"/>
    <x v="107"/>
    <n v="0"/>
    <x v="6"/>
    <x v="0"/>
  </r>
  <r>
    <x v="38"/>
    <x v="108"/>
    <n v="25"/>
    <x v="6"/>
    <x v="0"/>
  </r>
  <r>
    <x v="38"/>
    <x v="109"/>
    <n v="50"/>
    <x v="6"/>
    <x v="0"/>
  </r>
  <r>
    <x v="38"/>
    <x v="110"/>
    <n v="0"/>
    <x v="6"/>
    <x v="0"/>
  </r>
  <r>
    <x v="38"/>
    <x v="111"/>
    <n v="25"/>
    <x v="6"/>
    <x v="0"/>
  </r>
  <r>
    <x v="39"/>
    <x v="107"/>
    <n v="2.7027027027027026"/>
    <x v="6"/>
    <x v="0"/>
  </r>
  <r>
    <x v="39"/>
    <x v="108"/>
    <n v="2.7027027027027026"/>
    <x v="6"/>
    <x v="0"/>
  </r>
  <r>
    <x v="39"/>
    <x v="109"/>
    <n v="18.918918918918919"/>
    <x v="6"/>
    <x v="0"/>
  </r>
  <r>
    <x v="39"/>
    <x v="110"/>
    <n v="45.945945945945944"/>
    <x v="6"/>
    <x v="0"/>
  </r>
  <r>
    <x v="39"/>
    <x v="111"/>
    <n v="29.72972972972973"/>
    <x v="6"/>
    <x v="0"/>
  </r>
  <r>
    <x v="40"/>
    <x v="107"/>
    <n v="0"/>
    <x v="6"/>
    <x v="0"/>
  </r>
  <r>
    <x v="40"/>
    <x v="108"/>
    <n v="0"/>
    <x v="6"/>
    <x v="0"/>
  </r>
  <r>
    <x v="40"/>
    <x v="109"/>
    <n v="50"/>
    <x v="6"/>
    <x v="0"/>
  </r>
  <r>
    <x v="40"/>
    <x v="110"/>
    <n v="33.333333333333336"/>
    <x v="6"/>
    <x v="0"/>
  </r>
  <r>
    <x v="40"/>
    <x v="111"/>
    <n v="16.666666666666668"/>
    <x v="6"/>
    <x v="0"/>
  </r>
  <r>
    <x v="35"/>
    <x v="107"/>
    <n v="0"/>
    <x v="7"/>
    <x v="0"/>
  </r>
  <r>
    <x v="35"/>
    <x v="108"/>
    <n v="0"/>
    <x v="7"/>
    <x v="0"/>
  </r>
  <r>
    <x v="35"/>
    <x v="109"/>
    <n v="20"/>
    <x v="7"/>
    <x v="0"/>
  </r>
  <r>
    <x v="35"/>
    <x v="110"/>
    <n v="80"/>
    <x v="7"/>
    <x v="0"/>
  </r>
  <r>
    <x v="35"/>
    <x v="111"/>
    <n v="0"/>
    <x v="7"/>
    <x v="0"/>
  </r>
  <r>
    <x v="36"/>
    <x v="107"/>
    <n v="0"/>
    <x v="7"/>
    <x v="0"/>
  </r>
  <r>
    <x v="36"/>
    <x v="108"/>
    <n v="6.25"/>
    <x v="7"/>
    <x v="0"/>
  </r>
  <r>
    <x v="36"/>
    <x v="109"/>
    <n v="18.75"/>
    <x v="7"/>
    <x v="0"/>
  </r>
  <r>
    <x v="36"/>
    <x v="110"/>
    <n v="50"/>
    <x v="7"/>
    <x v="0"/>
  </r>
  <r>
    <x v="36"/>
    <x v="111"/>
    <n v="25"/>
    <x v="7"/>
    <x v="0"/>
  </r>
  <r>
    <x v="37"/>
    <x v="107"/>
    <n v="0"/>
    <x v="7"/>
    <x v="0"/>
  </r>
  <r>
    <x v="37"/>
    <x v="108"/>
    <n v="0"/>
    <x v="7"/>
    <x v="0"/>
  </r>
  <r>
    <x v="37"/>
    <x v="109"/>
    <n v="0"/>
    <x v="7"/>
    <x v="0"/>
  </r>
  <r>
    <x v="37"/>
    <x v="110"/>
    <n v="0"/>
    <x v="7"/>
    <x v="0"/>
  </r>
  <r>
    <x v="37"/>
    <x v="111"/>
    <n v="0"/>
    <x v="7"/>
    <x v="0"/>
  </r>
  <r>
    <x v="38"/>
    <x v="107"/>
    <n v="0"/>
    <x v="7"/>
    <x v="0"/>
  </r>
  <r>
    <x v="38"/>
    <x v="108"/>
    <n v="0"/>
    <x v="7"/>
    <x v="0"/>
  </r>
  <r>
    <x v="38"/>
    <x v="109"/>
    <n v="50"/>
    <x v="7"/>
    <x v="0"/>
  </r>
  <r>
    <x v="38"/>
    <x v="110"/>
    <n v="0"/>
    <x v="7"/>
    <x v="0"/>
  </r>
  <r>
    <x v="38"/>
    <x v="111"/>
    <n v="50"/>
    <x v="7"/>
    <x v="0"/>
  </r>
  <r>
    <x v="39"/>
    <x v="107"/>
    <n v="6.25"/>
    <x v="7"/>
    <x v="0"/>
  </r>
  <r>
    <x v="39"/>
    <x v="108"/>
    <n v="6.25"/>
    <x v="7"/>
    <x v="0"/>
  </r>
  <r>
    <x v="39"/>
    <x v="109"/>
    <n v="12.5"/>
    <x v="7"/>
    <x v="0"/>
  </r>
  <r>
    <x v="39"/>
    <x v="110"/>
    <n v="46.875"/>
    <x v="7"/>
    <x v="0"/>
  </r>
  <r>
    <x v="39"/>
    <x v="111"/>
    <n v="28.125"/>
    <x v="7"/>
    <x v="0"/>
  </r>
  <r>
    <x v="40"/>
    <x v="107"/>
    <n v="9.0909090909090917"/>
    <x v="7"/>
    <x v="0"/>
  </r>
  <r>
    <x v="40"/>
    <x v="108"/>
    <n v="0"/>
    <x v="7"/>
    <x v="0"/>
  </r>
  <r>
    <x v="40"/>
    <x v="109"/>
    <n v="18.181818181818183"/>
    <x v="7"/>
    <x v="0"/>
  </r>
  <r>
    <x v="40"/>
    <x v="110"/>
    <n v="45.454545454545453"/>
    <x v="7"/>
    <x v="0"/>
  </r>
  <r>
    <x v="40"/>
    <x v="111"/>
    <n v="27.272727272727273"/>
    <x v="7"/>
    <x v="0"/>
  </r>
  <r>
    <x v="35"/>
    <x v="107"/>
    <n v="0"/>
    <x v="8"/>
    <x v="0"/>
  </r>
  <r>
    <x v="35"/>
    <x v="108"/>
    <n v="0"/>
    <x v="8"/>
    <x v="0"/>
  </r>
  <r>
    <x v="35"/>
    <x v="109"/>
    <n v="33.333333333333336"/>
    <x v="8"/>
    <x v="0"/>
  </r>
  <r>
    <x v="35"/>
    <x v="110"/>
    <n v="33.333333333333336"/>
    <x v="8"/>
    <x v="0"/>
  </r>
  <r>
    <x v="35"/>
    <x v="111"/>
    <n v="33.333333333333336"/>
    <x v="8"/>
    <x v="0"/>
  </r>
  <r>
    <x v="36"/>
    <x v="107"/>
    <n v="0"/>
    <x v="8"/>
    <x v="0"/>
  </r>
  <r>
    <x v="36"/>
    <x v="108"/>
    <n v="0"/>
    <x v="8"/>
    <x v="0"/>
  </r>
  <r>
    <x v="36"/>
    <x v="109"/>
    <n v="20.833333333333332"/>
    <x v="8"/>
    <x v="0"/>
  </r>
  <r>
    <x v="36"/>
    <x v="110"/>
    <n v="37.5"/>
    <x v="8"/>
    <x v="0"/>
  </r>
  <r>
    <x v="36"/>
    <x v="111"/>
    <n v="41.666666666666664"/>
    <x v="8"/>
    <x v="0"/>
  </r>
  <r>
    <x v="37"/>
    <x v="107"/>
    <n v="0"/>
    <x v="8"/>
    <x v="0"/>
  </r>
  <r>
    <x v="37"/>
    <x v="108"/>
    <n v="0"/>
    <x v="8"/>
    <x v="0"/>
  </r>
  <r>
    <x v="37"/>
    <x v="109"/>
    <n v="0"/>
    <x v="8"/>
    <x v="0"/>
  </r>
  <r>
    <x v="37"/>
    <x v="110"/>
    <n v="50"/>
    <x v="8"/>
    <x v="0"/>
  </r>
  <r>
    <x v="37"/>
    <x v="111"/>
    <n v="50"/>
    <x v="8"/>
    <x v="0"/>
  </r>
  <r>
    <x v="38"/>
    <x v="107"/>
    <n v="0"/>
    <x v="8"/>
    <x v="0"/>
  </r>
  <r>
    <x v="38"/>
    <x v="108"/>
    <n v="20"/>
    <x v="8"/>
    <x v="0"/>
  </r>
  <r>
    <x v="38"/>
    <x v="109"/>
    <n v="20"/>
    <x v="8"/>
    <x v="0"/>
  </r>
  <r>
    <x v="38"/>
    <x v="110"/>
    <n v="40"/>
    <x v="8"/>
    <x v="0"/>
  </r>
  <r>
    <x v="38"/>
    <x v="111"/>
    <n v="20"/>
    <x v="8"/>
    <x v="0"/>
  </r>
  <r>
    <x v="39"/>
    <x v="107"/>
    <n v="3.7037037037037037"/>
    <x v="8"/>
    <x v="0"/>
  </r>
  <r>
    <x v="39"/>
    <x v="108"/>
    <n v="0"/>
    <x v="8"/>
    <x v="0"/>
  </r>
  <r>
    <x v="39"/>
    <x v="109"/>
    <n v="11.111111111111111"/>
    <x v="8"/>
    <x v="0"/>
  </r>
  <r>
    <x v="39"/>
    <x v="110"/>
    <n v="29.62962962962963"/>
    <x v="8"/>
    <x v="0"/>
  </r>
  <r>
    <x v="39"/>
    <x v="111"/>
    <n v="55.555555555555557"/>
    <x v="8"/>
    <x v="0"/>
  </r>
  <r>
    <x v="40"/>
    <x v="107"/>
    <n v="0"/>
    <x v="8"/>
    <x v="0"/>
  </r>
  <r>
    <x v="40"/>
    <x v="108"/>
    <n v="14.285714285714286"/>
    <x v="8"/>
    <x v="0"/>
  </r>
  <r>
    <x v="40"/>
    <x v="109"/>
    <n v="57.142857142857146"/>
    <x v="8"/>
    <x v="0"/>
  </r>
  <r>
    <x v="40"/>
    <x v="110"/>
    <n v="14.285714285714286"/>
    <x v="8"/>
    <x v="0"/>
  </r>
  <r>
    <x v="40"/>
    <x v="111"/>
    <n v="14.285714285714286"/>
    <x v="8"/>
    <x v="0"/>
  </r>
  <r>
    <x v="35"/>
    <x v="107"/>
    <n v="0"/>
    <x v="9"/>
    <x v="0"/>
  </r>
  <r>
    <x v="35"/>
    <x v="108"/>
    <n v="0"/>
    <x v="9"/>
    <x v="0"/>
  </r>
  <r>
    <x v="35"/>
    <x v="109"/>
    <n v="20"/>
    <x v="9"/>
    <x v="0"/>
  </r>
  <r>
    <x v="35"/>
    <x v="110"/>
    <n v="60"/>
    <x v="9"/>
    <x v="0"/>
  </r>
  <r>
    <x v="35"/>
    <x v="111"/>
    <n v="20"/>
    <x v="9"/>
    <x v="0"/>
  </r>
  <r>
    <x v="36"/>
    <x v="107"/>
    <n v="1.5151515151515151"/>
    <x v="9"/>
    <x v="0"/>
  </r>
  <r>
    <x v="36"/>
    <x v="108"/>
    <n v="0"/>
    <x v="9"/>
    <x v="0"/>
  </r>
  <r>
    <x v="36"/>
    <x v="109"/>
    <n v="9.0909090909090917"/>
    <x v="9"/>
    <x v="0"/>
  </r>
  <r>
    <x v="36"/>
    <x v="110"/>
    <n v="51.515151515151516"/>
    <x v="9"/>
    <x v="0"/>
  </r>
  <r>
    <x v="36"/>
    <x v="111"/>
    <n v="37.878787878787875"/>
    <x v="9"/>
    <x v="0"/>
  </r>
  <r>
    <x v="37"/>
    <x v="107"/>
    <n v="0"/>
    <x v="9"/>
    <x v="0"/>
  </r>
  <r>
    <x v="37"/>
    <x v="108"/>
    <n v="0"/>
    <x v="9"/>
    <x v="0"/>
  </r>
  <r>
    <x v="37"/>
    <x v="109"/>
    <n v="0"/>
    <x v="9"/>
    <x v="0"/>
  </r>
  <r>
    <x v="37"/>
    <x v="110"/>
    <n v="75"/>
    <x v="9"/>
    <x v="0"/>
  </r>
  <r>
    <x v="37"/>
    <x v="111"/>
    <n v="25"/>
    <x v="9"/>
    <x v="0"/>
  </r>
  <r>
    <x v="38"/>
    <x v="107"/>
    <n v="0"/>
    <x v="9"/>
    <x v="0"/>
  </r>
  <r>
    <x v="38"/>
    <x v="108"/>
    <n v="0"/>
    <x v="9"/>
    <x v="0"/>
  </r>
  <r>
    <x v="38"/>
    <x v="109"/>
    <n v="0"/>
    <x v="9"/>
    <x v="0"/>
  </r>
  <r>
    <x v="38"/>
    <x v="110"/>
    <n v="40"/>
    <x v="9"/>
    <x v="0"/>
  </r>
  <r>
    <x v="38"/>
    <x v="111"/>
    <n v="60"/>
    <x v="9"/>
    <x v="0"/>
  </r>
  <r>
    <x v="39"/>
    <x v="107"/>
    <n v="0"/>
    <x v="9"/>
    <x v="0"/>
  </r>
  <r>
    <x v="39"/>
    <x v="108"/>
    <n v="0"/>
    <x v="9"/>
    <x v="0"/>
  </r>
  <r>
    <x v="39"/>
    <x v="109"/>
    <n v="4.3478260869565215"/>
    <x v="9"/>
    <x v="0"/>
  </r>
  <r>
    <x v="39"/>
    <x v="110"/>
    <n v="69.565217391304344"/>
    <x v="9"/>
    <x v="0"/>
  </r>
  <r>
    <x v="39"/>
    <x v="111"/>
    <n v="26.086956521739129"/>
    <x v="9"/>
    <x v="0"/>
  </r>
  <r>
    <x v="40"/>
    <x v="107"/>
    <n v="0"/>
    <x v="9"/>
    <x v="0"/>
  </r>
  <r>
    <x v="40"/>
    <x v="108"/>
    <n v="0"/>
    <x v="9"/>
    <x v="0"/>
  </r>
  <r>
    <x v="40"/>
    <x v="109"/>
    <n v="0"/>
    <x v="9"/>
    <x v="0"/>
  </r>
  <r>
    <x v="40"/>
    <x v="110"/>
    <n v="77.777777777777771"/>
    <x v="9"/>
    <x v="0"/>
  </r>
  <r>
    <x v="40"/>
    <x v="111"/>
    <n v="22.222222222222221"/>
    <x v="9"/>
    <x v="0"/>
  </r>
  <r>
    <x v="35"/>
    <x v="107"/>
    <n v="0"/>
    <x v="10"/>
    <x v="0"/>
  </r>
  <r>
    <x v="35"/>
    <x v="108"/>
    <n v="0"/>
    <x v="10"/>
    <x v="0"/>
  </r>
  <r>
    <x v="35"/>
    <x v="109"/>
    <n v="0"/>
    <x v="10"/>
    <x v="0"/>
  </r>
  <r>
    <x v="35"/>
    <x v="110"/>
    <n v="0"/>
    <x v="10"/>
    <x v="0"/>
  </r>
  <r>
    <x v="35"/>
    <x v="111"/>
    <n v="100"/>
    <x v="10"/>
    <x v="0"/>
  </r>
  <r>
    <x v="36"/>
    <x v="107"/>
    <n v="0"/>
    <x v="10"/>
    <x v="0"/>
  </r>
  <r>
    <x v="36"/>
    <x v="108"/>
    <n v="2.7777777777777777"/>
    <x v="10"/>
    <x v="0"/>
  </r>
  <r>
    <x v="36"/>
    <x v="109"/>
    <n v="11.111111111111111"/>
    <x v="10"/>
    <x v="0"/>
  </r>
  <r>
    <x v="36"/>
    <x v="110"/>
    <n v="58.333333333333336"/>
    <x v="10"/>
    <x v="0"/>
  </r>
  <r>
    <x v="36"/>
    <x v="111"/>
    <n v="27.777777777777779"/>
    <x v="10"/>
    <x v="0"/>
  </r>
  <r>
    <x v="37"/>
    <x v="107"/>
    <n v="0"/>
    <x v="10"/>
    <x v="0"/>
  </r>
  <r>
    <x v="37"/>
    <x v="108"/>
    <n v="0"/>
    <x v="10"/>
    <x v="0"/>
  </r>
  <r>
    <x v="37"/>
    <x v="109"/>
    <n v="0"/>
    <x v="10"/>
    <x v="0"/>
  </r>
  <r>
    <x v="37"/>
    <x v="110"/>
    <n v="0"/>
    <x v="10"/>
    <x v="0"/>
  </r>
  <r>
    <x v="37"/>
    <x v="111"/>
    <n v="100"/>
    <x v="10"/>
    <x v="0"/>
  </r>
  <r>
    <x v="38"/>
    <x v="107"/>
    <n v="0"/>
    <x v="10"/>
    <x v="0"/>
  </r>
  <r>
    <x v="38"/>
    <x v="108"/>
    <n v="0"/>
    <x v="10"/>
    <x v="0"/>
  </r>
  <r>
    <x v="38"/>
    <x v="109"/>
    <n v="0"/>
    <x v="10"/>
    <x v="0"/>
  </r>
  <r>
    <x v="38"/>
    <x v="110"/>
    <n v="50"/>
    <x v="10"/>
    <x v="0"/>
  </r>
  <r>
    <x v="38"/>
    <x v="111"/>
    <n v="50"/>
    <x v="10"/>
    <x v="0"/>
  </r>
  <r>
    <x v="39"/>
    <x v="107"/>
    <n v="0"/>
    <x v="10"/>
    <x v="0"/>
  </r>
  <r>
    <x v="39"/>
    <x v="108"/>
    <n v="0"/>
    <x v="10"/>
    <x v="0"/>
  </r>
  <r>
    <x v="39"/>
    <x v="109"/>
    <n v="17.142857142857142"/>
    <x v="10"/>
    <x v="0"/>
  </r>
  <r>
    <x v="39"/>
    <x v="110"/>
    <n v="31.428571428571427"/>
    <x v="10"/>
    <x v="0"/>
  </r>
  <r>
    <x v="39"/>
    <x v="111"/>
    <n v="51.428571428571431"/>
    <x v="10"/>
    <x v="0"/>
  </r>
  <r>
    <x v="40"/>
    <x v="107"/>
    <n v="0"/>
    <x v="10"/>
    <x v="0"/>
  </r>
  <r>
    <x v="40"/>
    <x v="108"/>
    <n v="9.0909090909090917"/>
    <x v="10"/>
    <x v="0"/>
  </r>
  <r>
    <x v="40"/>
    <x v="109"/>
    <n v="0"/>
    <x v="10"/>
    <x v="0"/>
  </r>
  <r>
    <x v="40"/>
    <x v="110"/>
    <n v="54.545454545454547"/>
    <x v="10"/>
    <x v="0"/>
  </r>
  <r>
    <x v="40"/>
    <x v="111"/>
    <n v="36.363636363636367"/>
    <x v="10"/>
    <x v="0"/>
  </r>
  <r>
    <x v="35"/>
    <x v="107"/>
    <n v="0"/>
    <x v="11"/>
    <x v="0"/>
  </r>
  <r>
    <x v="35"/>
    <x v="108"/>
    <n v="0"/>
    <x v="11"/>
    <x v="0"/>
  </r>
  <r>
    <x v="35"/>
    <x v="109"/>
    <n v="50"/>
    <x v="11"/>
    <x v="0"/>
  </r>
  <r>
    <x v="35"/>
    <x v="110"/>
    <n v="50"/>
    <x v="11"/>
    <x v="0"/>
  </r>
  <r>
    <x v="35"/>
    <x v="111"/>
    <n v="0"/>
    <x v="11"/>
    <x v="0"/>
  </r>
  <r>
    <x v="36"/>
    <x v="107"/>
    <n v="3.0303030303030303"/>
    <x v="11"/>
    <x v="0"/>
  </r>
  <r>
    <x v="36"/>
    <x v="108"/>
    <n v="0"/>
    <x v="11"/>
    <x v="0"/>
  </r>
  <r>
    <x v="36"/>
    <x v="109"/>
    <n v="15.151515151515152"/>
    <x v="11"/>
    <x v="0"/>
  </r>
  <r>
    <x v="36"/>
    <x v="110"/>
    <n v="48.484848484848484"/>
    <x v="11"/>
    <x v="0"/>
  </r>
  <r>
    <x v="36"/>
    <x v="111"/>
    <n v="33.333333333333336"/>
    <x v="11"/>
    <x v="0"/>
  </r>
  <r>
    <x v="37"/>
    <x v="107"/>
    <n v="0"/>
    <x v="11"/>
    <x v="0"/>
  </r>
  <r>
    <x v="37"/>
    <x v="108"/>
    <n v="0"/>
    <x v="11"/>
    <x v="0"/>
  </r>
  <r>
    <x v="37"/>
    <x v="109"/>
    <n v="0"/>
    <x v="11"/>
    <x v="0"/>
  </r>
  <r>
    <x v="37"/>
    <x v="110"/>
    <n v="66.666666666666671"/>
    <x v="11"/>
    <x v="0"/>
  </r>
  <r>
    <x v="37"/>
    <x v="111"/>
    <n v="33.333333333333336"/>
    <x v="11"/>
    <x v="0"/>
  </r>
  <r>
    <x v="38"/>
    <x v="107"/>
    <n v="0"/>
    <x v="11"/>
    <x v="0"/>
  </r>
  <r>
    <x v="38"/>
    <x v="108"/>
    <n v="0"/>
    <x v="11"/>
    <x v="0"/>
  </r>
  <r>
    <x v="38"/>
    <x v="109"/>
    <n v="33.333333333333336"/>
    <x v="11"/>
    <x v="0"/>
  </r>
  <r>
    <x v="38"/>
    <x v="110"/>
    <n v="33.333333333333336"/>
    <x v="11"/>
    <x v="0"/>
  </r>
  <r>
    <x v="38"/>
    <x v="111"/>
    <n v="33.333333333333336"/>
    <x v="11"/>
    <x v="0"/>
  </r>
  <r>
    <x v="39"/>
    <x v="107"/>
    <n v="0"/>
    <x v="11"/>
    <x v="0"/>
  </r>
  <r>
    <x v="39"/>
    <x v="108"/>
    <n v="0"/>
    <x v="11"/>
    <x v="0"/>
  </r>
  <r>
    <x v="39"/>
    <x v="109"/>
    <n v="2.4390243902439024"/>
    <x v="11"/>
    <x v="0"/>
  </r>
  <r>
    <x v="39"/>
    <x v="110"/>
    <n v="63.414634146341463"/>
    <x v="11"/>
    <x v="0"/>
  </r>
  <r>
    <x v="39"/>
    <x v="111"/>
    <n v="34.146341463414636"/>
    <x v="11"/>
    <x v="0"/>
  </r>
  <r>
    <x v="40"/>
    <x v="107"/>
    <n v="0"/>
    <x v="11"/>
    <x v="0"/>
  </r>
  <r>
    <x v="40"/>
    <x v="108"/>
    <n v="0"/>
    <x v="11"/>
    <x v="0"/>
  </r>
  <r>
    <x v="40"/>
    <x v="109"/>
    <n v="12.5"/>
    <x v="11"/>
    <x v="0"/>
  </r>
  <r>
    <x v="40"/>
    <x v="110"/>
    <n v="37.5"/>
    <x v="11"/>
    <x v="0"/>
  </r>
  <r>
    <x v="40"/>
    <x v="111"/>
    <n v="50"/>
    <x v="11"/>
    <x v="0"/>
  </r>
  <r>
    <x v="35"/>
    <x v="107"/>
    <n v="0"/>
    <x v="12"/>
    <x v="0"/>
  </r>
  <r>
    <x v="35"/>
    <x v="108"/>
    <n v="0"/>
    <x v="12"/>
    <x v="0"/>
  </r>
  <r>
    <x v="35"/>
    <x v="109"/>
    <n v="28.571428571428573"/>
    <x v="12"/>
    <x v="0"/>
  </r>
  <r>
    <x v="35"/>
    <x v="110"/>
    <n v="14.285714285714286"/>
    <x v="12"/>
    <x v="0"/>
  </r>
  <r>
    <x v="35"/>
    <x v="111"/>
    <n v="57.142857142857146"/>
    <x v="12"/>
    <x v="0"/>
  </r>
  <r>
    <x v="36"/>
    <x v="107"/>
    <n v="3.0303030303030303"/>
    <x v="12"/>
    <x v="0"/>
  </r>
  <r>
    <x v="36"/>
    <x v="108"/>
    <n v="0"/>
    <x v="12"/>
    <x v="0"/>
  </r>
  <r>
    <x v="36"/>
    <x v="109"/>
    <n v="6.0606060606060606"/>
    <x v="12"/>
    <x v="0"/>
  </r>
  <r>
    <x v="36"/>
    <x v="110"/>
    <n v="39.393939393939391"/>
    <x v="12"/>
    <x v="0"/>
  </r>
  <r>
    <x v="36"/>
    <x v="111"/>
    <n v="51.515151515151516"/>
    <x v="12"/>
    <x v="0"/>
  </r>
  <r>
    <x v="37"/>
    <x v="107"/>
    <n v="50"/>
    <x v="12"/>
    <x v="0"/>
  </r>
  <r>
    <x v="37"/>
    <x v="108"/>
    <n v="0"/>
    <x v="12"/>
    <x v="0"/>
  </r>
  <r>
    <x v="37"/>
    <x v="109"/>
    <n v="50"/>
    <x v="12"/>
    <x v="0"/>
  </r>
  <r>
    <x v="37"/>
    <x v="110"/>
    <n v="0"/>
    <x v="12"/>
    <x v="0"/>
  </r>
  <r>
    <x v="37"/>
    <x v="111"/>
    <n v="0"/>
    <x v="12"/>
    <x v="0"/>
  </r>
  <r>
    <x v="38"/>
    <x v="107"/>
    <n v="0"/>
    <x v="12"/>
    <x v="0"/>
  </r>
  <r>
    <x v="38"/>
    <x v="108"/>
    <n v="0"/>
    <x v="12"/>
    <x v="0"/>
  </r>
  <r>
    <x v="38"/>
    <x v="109"/>
    <n v="100"/>
    <x v="12"/>
    <x v="0"/>
  </r>
  <r>
    <x v="38"/>
    <x v="110"/>
    <n v="0"/>
    <x v="12"/>
    <x v="0"/>
  </r>
  <r>
    <x v="38"/>
    <x v="111"/>
    <n v="0"/>
    <x v="12"/>
    <x v="0"/>
  </r>
  <r>
    <x v="39"/>
    <x v="107"/>
    <n v="1.5151515151515151"/>
    <x v="12"/>
    <x v="0"/>
  </r>
  <r>
    <x v="39"/>
    <x v="108"/>
    <n v="0"/>
    <x v="12"/>
    <x v="0"/>
  </r>
  <r>
    <x v="39"/>
    <x v="109"/>
    <n v="4.5454545454545459"/>
    <x v="12"/>
    <x v="0"/>
  </r>
  <r>
    <x v="39"/>
    <x v="110"/>
    <n v="50"/>
    <x v="12"/>
    <x v="0"/>
  </r>
  <r>
    <x v="39"/>
    <x v="111"/>
    <n v="43.939393939393938"/>
    <x v="12"/>
    <x v="0"/>
  </r>
  <r>
    <x v="40"/>
    <x v="107"/>
    <n v="0"/>
    <x v="12"/>
    <x v="0"/>
  </r>
  <r>
    <x v="40"/>
    <x v="108"/>
    <n v="0"/>
    <x v="12"/>
    <x v="0"/>
  </r>
  <r>
    <x v="40"/>
    <x v="109"/>
    <n v="8.3333333333333339"/>
    <x v="12"/>
    <x v="0"/>
  </r>
  <r>
    <x v="40"/>
    <x v="110"/>
    <n v="58.333333333333336"/>
    <x v="12"/>
    <x v="0"/>
  </r>
  <r>
    <x v="40"/>
    <x v="111"/>
    <n v="33.333333333333336"/>
    <x v="12"/>
    <x v="0"/>
  </r>
  <r>
    <x v="35"/>
    <x v="107"/>
    <n v="0"/>
    <x v="13"/>
    <x v="0"/>
  </r>
  <r>
    <x v="35"/>
    <x v="108"/>
    <n v="0"/>
    <x v="13"/>
    <x v="0"/>
  </r>
  <r>
    <x v="35"/>
    <x v="109"/>
    <n v="33.333333333333336"/>
    <x v="13"/>
    <x v="0"/>
  </r>
  <r>
    <x v="35"/>
    <x v="110"/>
    <n v="16.666666666666668"/>
    <x v="13"/>
    <x v="0"/>
  </r>
  <r>
    <x v="35"/>
    <x v="111"/>
    <n v="50"/>
    <x v="13"/>
    <x v="0"/>
  </r>
  <r>
    <x v="36"/>
    <x v="107"/>
    <n v="0"/>
    <x v="13"/>
    <x v="0"/>
  </r>
  <r>
    <x v="36"/>
    <x v="108"/>
    <n v="3.0303030303030303"/>
    <x v="13"/>
    <x v="0"/>
  </r>
  <r>
    <x v="36"/>
    <x v="109"/>
    <n v="6.0606060606060606"/>
    <x v="13"/>
    <x v="0"/>
  </r>
  <r>
    <x v="36"/>
    <x v="110"/>
    <n v="30.303030303030305"/>
    <x v="13"/>
    <x v="0"/>
  </r>
  <r>
    <x v="36"/>
    <x v="111"/>
    <n v="60.606060606060609"/>
    <x v="13"/>
    <x v="0"/>
  </r>
  <r>
    <x v="37"/>
    <x v="107"/>
    <n v="0"/>
    <x v="13"/>
    <x v="0"/>
  </r>
  <r>
    <x v="37"/>
    <x v="108"/>
    <n v="0"/>
    <x v="13"/>
    <x v="0"/>
  </r>
  <r>
    <x v="37"/>
    <x v="109"/>
    <n v="33.333333333333336"/>
    <x v="13"/>
    <x v="0"/>
  </r>
  <r>
    <x v="37"/>
    <x v="110"/>
    <n v="33.333333333333336"/>
    <x v="13"/>
    <x v="0"/>
  </r>
  <r>
    <x v="37"/>
    <x v="111"/>
    <n v="33.333333333333336"/>
    <x v="13"/>
    <x v="0"/>
  </r>
  <r>
    <x v="38"/>
    <x v="107"/>
    <n v="0"/>
    <x v="13"/>
    <x v="0"/>
  </r>
  <r>
    <x v="38"/>
    <x v="108"/>
    <n v="0"/>
    <x v="13"/>
    <x v="0"/>
  </r>
  <r>
    <x v="38"/>
    <x v="109"/>
    <n v="12.5"/>
    <x v="13"/>
    <x v="0"/>
  </r>
  <r>
    <x v="38"/>
    <x v="110"/>
    <n v="50"/>
    <x v="13"/>
    <x v="0"/>
  </r>
  <r>
    <x v="38"/>
    <x v="111"/>
    <n v="37.5"/>
    <x v="13"/>
    <x v="0"/>
  </r>
  <r>
    <x v="39"/>
    <x v="107"/>
    <n v="0"/>
    <x v="13"/>
    <x v="0"/>
  </r>
  <r>
    <x v="39"/>
    <x v="108"/>
    <n v="0"/>
    <x v="13"/>
    <x v="0"/>
  </r>
  <r>
    <x v="39"/>
    <x v="109"/>
    <n v="12"/>
    <x v="13"/>
    <x v="0"/>
  </r>
  <r>
    <x v="39"/>
    <x v="110"/>
    <n v="32"/>
    <x v="13"/>
    <x v="0"/>
  </r>
  <r>
    <x v="39"/>
    <x v="111"/>
    <n v="56"/>
    <x v="13"/>
    <x v="0"/>
  </r>
  <r>
    <x v="40"/>
    <x v="107"/>
    <n v="16.666666666666668"/>
    <x v="13"/>
    <x v="0"/>
  </r>
  <r>
    <x v="40"/>
    <x v="108"/>
    <n v="0"/>
    <x v="13"/>
    <x v="0"/>
  </r>
  <r>
    <x v="40"/>
    <x v="109"/>
    <n v="0"/>
    <x v="13"/>
    <x v="0"/>
  </r>
  <r>
    <x v="40"/>
    <x v="110"/>
    <n v="16.666666666666668"/>
    <x v="13"/>
    <x v="0"/>
  </r>
  <r>
    <x v="40"/>
    <x v="111"/>
    <n v="66.666666666666671"/>
    <x v="13"/>
    <x v="0"/>
  </r>
  <r>
    <x v="35"/>
    <x v="107"/>
    <n v="0"/>
    <x v="14"/>
    <x v="0"/>
  </r>
  <r>
    <x v="35"/>
    <x v="108"/>
    <n v="0"/>
    <x v="14"/>
    <x v="0"/>
  </r>
  <r>
    <x v="35"/>
    <x v="109"/>
    <n v="16.666666666666668"/>
    <x v="14"/>
    <x v="0"/>
  </r>
  <r>
    <x v="35"/>
    <x v="110"/>
    <n v="83.333333333333329"/>
    <x v="14"/>
    <x v="0"/>
  </r>
  <r>
    <x v="35"/>
    <x v="111"/>
    <n v="0"/>
    <x v="14"/>
    <x v="0"/>
  </r>
  <r>
    <x v="36"/>
    <x v="107"/>
    <n v="8.3333333333333339"/>
    <x v="14"/>
    <x v="0"/>
  </r>
  <r>
    <x v="36"/>
    <x v="108"/>
    <n v="0"/>
    <x v="14"/>
    <x v="0"/>
  </r>
  <r>
    <x v="36"/>
    <x v="109"/>
    <n v="16.666666666666668"/>
    <x v="14"/>
    <x v="0"/>
  </r>
  <r>
    <x v="36"/>
    <x v="110"/>
    <n v="25"/>
    <x v="14"/>
    <x v="0"/>
  </r>
  <r>
    <x v="36"/>
    <x v="111"/>
    <n v="50"/>
    <x v="14"/>
    <x v="0"/>
  </r>
  <r>
    <x v="37"/>
    <x v="107"/>
    <n v="0"/>
    <x v="14"/>
    <x v="0"/>
  </r>
  <r>
    <x v="37"/>
    <x v="108"/>
    <n v="0"/>
    <x v="14"/>
    <x v="0"/>
  </r>
  <r>
    <x v="37"/>
    <x v="109"/>
    <n v="0"/>
    <x v="14"/>
    <x v="0"/>
  </r>
  <r>
    <x v="37"/>
    <x v="110"/>
    <n v="33.333333333333336"/>
    <x v="14"/>
    <x v="0"/>
  </r>
  <r>
    <x v="37"/>
    <x v="111"/>
    <n v="66.666666666666671"/>
    <x v="14"/>
    <x v="0"/>
  </r>
  <r>
    <x v="38"/>
    <x v="107"/>
    <n v="0"/>
    <x v="14"/>
    <x v="0"/>
  </r>
  <r>
    <x v="38"/>
    <x v="108"/>
    <n v="0"/>
    <x v="14"/>
    <x v="0"/>
  </r>
  <r>
    <x v="38"/>
    <x v="109"/>
    <n v="0"/>
    <x v="14"/>
    <x v="0"/>
  </r>
  <r>
    <x v="38"/>
    <x v="110"/>
    <n v="60"/>
    <x v="14"/>
    <x v="0"/>
  </r>
  <r>
    <x v="38"/>
    <x v="111"/>
    <n v="40"/>
    <x v="14"/>
    <x v="0"/>
  </r>
  <r>
    <x v="39"/>
    <x v="107"/>
    <n v="0"/>
    <x v="14"/>
    <x v="0"/>
  </r>
  <r>
    <x v="39"/>
    <x v="108"/>
    <n v="0"/>
    <x v="14"/>
    <x v="0"/>
  </r>
  <r>
    <x v="39"/>
    <x v="109"/>
    <n v="25"/>
    <x v="14"/>
    <x v="0"/>
  </r>
  <r>
    <x v="39"/>
    <x v="110"/>
    <n v="25"/>
    <x v="14"/>
    <x v="0"/>
  </r>
  <r>
    <x v="39"/>
    <x v="111"/>
    <n v="50"/>
    <x v="14"/>
    <x v="0"/>
  </r>
  <r>
    <x v="40"/>
    <x v="107"/>
    <n v="9.0909090909090917"/>
    <x v="14"/>
    <x v="0"/>
  </r>
  <r>
    <x v="40"/>
    <x v="108"/>
    <n v="0"/>
    <x v="14"/>
    <x v="0"/>
  </r>
  <r>
    <x v="40"/>
    <x v="109"/>
    <n v="0"/>
    <x v="14"/>
    <x v="0"/>
  </r>
  <r>
    <x v="40"/>
    <x v="110"/>
    <n v="27.272727272727273"/>
    <x v="14"/>
    <x v="0"/>
  </r>
  <r>
    <x v="40"/>
    <x v="111"/>
    <n v="63.636363636363633"/>
    <x v="14"/>
    <x v="0"/>
  </r>
  <r>
    <x v="35"/>
    <x v="107"/>
    <n v="0"/>
    <x v="15"/>
    <x v="0"/>
  </r>
  <r>
    <x v="35"/>
    <x v="108"/>
    <n v="0"/>
    <x v="15"/>
    <x v="0"/>
  </r>
  <r>
    <x v="35"/>
    <x v="109"/>
    <n v="0"/>
    <x v="15"/>
    <x v="0"/>
  </r>
  <r>
    <x v="35"/>
    <x v="110"/>
    <n v="0"/>
    <x v="15"/>
    <x v="0"/>
  </r>
  <r>
    <x v="35"/>
    <x v="111"/>
    <n v="0"/>
    <x v="15"/>
    <x v="0"/>
  </r>
  <r>
    <x v="36"/>
    <x v="107"/>
    <n v="0"/>
    <x v="15"/>
    <x v="0"/>
  </r>
  <r>
    <x v="36"/>
    <x v="108"/>
    <n v="0"/>
    <x v="15"/>
    <x v="0"/>
  </r>
  <r>
    <x v="36"/>
    <x v="109"/>
    <n v="0"/>
    <x v="15"/>
    <x v="0"/>
  </r>
  <r>
    <x v="36"/>
    <x v="110"/>
    <n v="0"/>
    <x v="15"/>
    <x v="0"/>
  </r>
  <r>
    <x v="36"/>
    <x v="111"/>
    <n v="0"/>
    <x v="15"/>
    <x v="0"/>
  </r>
  <r>
    <x v="37"/>
    <x v="107"/>
    <n v="0"/>
    <x v="15"/>
    <x v="0"/>
  </r>
  <r>
    <x v="37"/>
    <x v="108"/>
    <n v="0"/>
    <x v="15"/>
    <x v="0"/>
  </r>
  <r>
    <x v="37"/>
    <x v="109"/>
    <n v="0"/>
    <x v="15"/>
    <x v="0"/>
  </r>
  <r>
    <x v="37"/>
    <x v="110"/>
    <n v="0"/>
    <x v="15"/>
    <x v="0"/>
  </r>
  <r>
    <x v="37"/>
    <x v="111"/>
    <n v="0"/>
    <x v="15"/>
    <x v="0"/>
  </r>
  <r>
    <x v="38"/>
    <x v="107"/>
    <n v="0"/>
    <x v="15"/>
    <x v="0"/>
  </r>
  <r>
    <x v="38"/>
    <x v="108"/>
    <n v="0"/>
    <x v="15"/>
    <x v="0"/>
  </r>
  <r>
    <x v="38"/>
    <x v="109"/>
    <n v="0"/>
    <x v="15"/>
    <x v="0"/>
  </r>
  <r>
    <x v="38"/>
    <x v="110"/>
    <n v="0"/>
    <x v="15"/>
    <x v="0"/>
  </r>
  <r>
    <x v="38"/>
    <x v="111"/>
    <n v="0"/>
    <x v="15"/>
    <x v="0"/>
  </r>
  <r>
    <x v="39"/>
    <x v="107"/>
    <n v="0"/>
    <x v="15"/>
    <x v="0"/>
  </r>
  <r>
    <x v="39"/>
    <x v="108"/>
    <n v="0"/>
    <x v="15"/>
    <x v="0"/>
  </r>
  <r>
    <x v="39"/>
    <x v="109"/>
    <n v="0"/>
    <x v="15"/>
    <x v="0"/>
  </r>
  <r>
    <x v="39"/>
    <x v="110"/>
    <n v="0"/>
    <x v="15"/>
    <x v="0"/>
  </r>
  <r>
    <x v="39"/>
    <x v="111"/>
    <n v="0"/>
    <x v="15"/>
    <x v="0"/>
  </r>
  <r>
    <x v="40"/>
    <x v="107"/>
    <n v="0"/>
    <x v="15"/>
    <x v="0"/>
  </r>
  <r>
    <x v="40"/>
    <x v="108"/>
    <n v="0"/>
    <x v="15"/>
    <x v="0"/>
  </r>
  <r>
    <x v="40"/>
    <x v="109"/>
    <n v="0"/>
    <x v="15"/>
    <x v="0"/>
  </r>
  <r>
    <x v="40"/>
    <x v="110"/>
    <n v="0"/>
    <x v="15"/>
    <x v="0"/>
  </r>
  <r>
    <x v="40"/>
    <x v="111"/>
    <n v="0"/>
    <x v="15"/>
    <x v="0"/>
  </r>
  <r>
    <x v="35"/>
    <x v="107"/>
    <n v="0"/>
    <x v="16"/>
    <x v="0"/>
  </r>
  <r>
    <x v="35"/>
    <x v="108"/>
    <n v="12.5"/>
    <x v="16"/>
    <x v="0"/>
  </r>
  <r>
    <x v="35"/>
    <x v="109"/>
    <n v="0"/>
    <x v="16"/>
    <x v="0"/>
  </r>
  <r>
    <x v="35"/>
    <x v="110"/>
    <n v="50"/>
    <x v="16"/>
    <x v="0"/>
  </r>
  <r>
    <x v="35"/>
    <x v="111"/>
    <n v="37.5"/>
    <x v="16"/>
    <x v="0"/>
  </r>
  <r>
    <x v="36"/>
    <x v="107"/>
    <n v="7.1428571428571432"/>
    <x v="16"/>
    <x v="0"/>
  </r>
  <r>
    <x v="36"/>
    <x v="108"/>
    <n v="0"/>
    <x v="16"/>
    <x v="0"/>
  </r>
  <r>
    <x v="36"/>
    <x v="109"/>
    <n v="14.285714285714286"/>
    <x v="16"/>
    <x v="0"/>
  </r>
  <r>
    <x v="36"/>
    <x v="110"/>
    <n v="24.285714285714285"/>
    <x v="16"/>
    <x v="0"/>
  </r>
  <r>
    <x v="36"/>
    <x v="111"/>
    <n v="54.285714285714285"/>
    <x v="16"/>
    <x v="0"/>
  </r>
  <r>
    <x v="37"/>
    <x v="107"/>
    <n v="0"/>
    <x v="16"/>
    <x v="0"/>
  </r>
  <r>
    <x v="37"/>
    <x v="108"/>
    <n v="12.5"/>
    <x v="16"/>
    <x v="0"/>
  </r>
  <r>
    <x v="37"/>
    <x v="109"/>
    <n v="12.5"/>
    <x v="16"/>
    <x v="0"/>
  </r>
  <r>
    <x v="37"/>
    <x v="110"/>
    <n v="37.5"/>
    <x v="16"/>
    <x v="0"/>
  </r>
  <r>
    <x v="37"/>
    <x v="111"/>
    <n v="37.5"/>
    <x v="16"/>
    <x v="0"/>
  </r>
  <r>
    <x v="38"/>
    <x v="107"/>
    <n v="6.666666666666667"/>
    <x v="16"/>
    <x v="0"/>
  </r>
  <r>
    <x v="38"/>
    <x v="108"/>
    <n v="13.333333333333334"/>
    <x v="16"/>
    <x v="0"/>
  </r>
  <r>
    <x v="38"/>
    <x v="109"/>
    <n v="13.333333333333334"/>
    <x v="16"/>
    <x v="0"/>
  </r>
  <r>
    <x v="38"/>
    <x v="110"/>
    <n v="40"/>
    <x v="16"/>
    <x v="0"/>
  </r>
  <r>
    <x v="38"/>
    <x v="111"/>
    <n v="26.666666666666668"/>
    <x v="16"/>
    <x v="0"/>
  </r>
  <r>
    <x v="39"/>
    <x v="107"/>
    <n v="2.0408163265306123"/>
    <x v="16"/>
    <x v="0"/>
  </r>
  <r>
    <x v="39"/>
    <x v="108"/>
    <n v="2.0408163265306123"/>
    <x v="16"/>
    <x v="0"/>
  </r>
  <r>
    <x v="39"/>
    <x v="109"/>
    <n v="12.244897959183673"/>
    <x v="16"/>
    <x v="0"/>
  </r>
  <r>
    <x v="39"/>
    <x v="110"/>
    <n v="16.326530612244898"/>
    <x v="16"/>
    <x v="0"/>
  </r>
  <r>
    <x v="39"/>
    <x v="111"/>
    <n v="67.34693877551021"/>
    <x v="16"/>
    <x v="0"/>
  </r>
  <r>
    <x v="40"/>
    <x v="107"/>
    <n v="12"/>
    <x v="16"/>
    <x v="0"/>
  </r>
  <r>
    <x v="40"/>
    <x v="108"/>
    <n v="8"/>
    <x v="16"/>
    <x v="0"/>
  </r>
  <r>
    <x v="40"/>
    <x v="109"/>
    <n v="0"/>
    <x v="16"/>
    <x v="0"/>
  </r>
  <r>
    <x v="40"/>
    <x v="110"/>
    <n v="44"/>
    <x v="16"/>
    <x v="0"/>
  </r>
  <r>
    <x v="40"/>
    <x v="111"/>
    <n v="36"/>
    <x v="16"/>
    <x v="0"/>
  </r>
  <r>
    <x v="35"/>
    <x v="107"/>
    <n v="1.6129032258064515"/>
    <x v="0"/>
    <x v="1"/>
  </r>
  <r>
    <x v="35"/>
    <x v="108"/>
    <n v="4.032258064516129"/>
    <x v="0"/>
    <x v="1"/>
  </r>
  <r>
    <x v="35"/>
    <x v="109"/>
    <n v="8.870967741935484"/>
    <x v="0"/>
    <x v="1"/>
  </r>
  <r>
    <x v="35"/>
    <x v="110"/>
    <n v="44.354838709677416"/>
    <x v="0"/>
    <x v="1"/>
  </r>
  <r>
    <x v="35"/>
    <x v="111"/>
    <n v="41.12903225806452"/>
    <x v="0"/>
    <x v="1"/>
  </r>
  <r>
    <x v="36"/>
    <x v="107"/>
    <n v="3.4874290348742902"/>
    <x v="0"/>
    <x v="1"/>
  </r>
  <r>
    <x v="36"/>
    <x v="108"/>
    <n v="4.3795620437956204"/>
    <x v="0"/>
    <x v="1"/>
  </r>
  <r>
    <x v="36"/>
    <x v="109"/>
    <n v="12.408759124087592"/>
    <x v="0"/>
    <x v="1"/>
  </r>
  <r>
    <x v="36"/>
    <x v="110"/>
    <n v="36.253041362530411"/>
    <x v="0"/>
    <x v="1"/>
  </r>
  <r>
    <x v="36"/>
    <x v="111"/>
    <n v="43.471208434712082"/>
    <x v="0"/>
    <x v="1"/>
  </r>
  <r>
    <x v="37"/>
    <x v="107"/>
    <n v="2.5"/>
    <x v="0"/>
    <x v="1"/>
  </r>
  <r>
    <x v="37"/>
    <x v="108"/>
    <n v="3.75"/>
    <x v="0"/>
    <x v="1"/>
  </r>
  <r>
    <x v="37"/>
    <x v="109"/>
    <n v="13.75"/>
    <x v="0"/>
    <x v="1"/>
  </r>
  <r>
    <x v="37"/>
    <x v="110"/>
    <n v="33.75"/>
    <x v="0"/>
    <x v="1"/>
  </r>
  <r>
    <x v="37"/>
    <x v="111"/>
    <n v="46.25"/>
    <x v="0"/>
    <x v="1"/>
  </r>
  <r>
    <x v="38"/>
    <x v="107"/>
    <n v="1.271186440677966"/>
    <x v="0"/>
    <x v="1"/>
  </r>
  <r>
    <x v="38"/>
    <x v="108"/>
    <n v="2.5423728813559321"/>
    <x v="0"/>
    <x v="1"/>
  </r>
  <r>
    <x v="38"/>
    <x v="109"/>
    <n v="9.7457627118644066"/>
    <x v="0"/>
    <x v="1"/>
  </r>
  <r>
    <x v="38"/>
    <x v="110"/>
    <n v="33.050847457627121"/>
    <x v="0"/>
    <x v="1"/>
  </r>
  <r>
    <x v="38"/>
    <x v="111"/>
    <n v="53.389830508474574"/>
    <x v="0"/>
    <x v="1"/>
  </r>
  <r>
    <x v="39"/>
    <x v="107"/>
    <n v="3.45489443378119"/>
    <x v="0"/>
    <x v="1"/>
  </r>
  <r>
    <x v="39"/>
    <x v="108"/>
    <n v="1.9193857965451055"/>
    <x v="0"/>
    <x v="1"/>
  </r>
  <r>
    <x v="39"/>
    <x v="109"/>
    <n v="10.940499040307103"/>
    <x v="0"/>
    <x v="1"/>
  </r>
  <r>
    <x v="39"/>
    <x v="110"/>
    <n v="39.251439539347409"/>
    <x v="0"/>
    <x v="1"/>
  </r>
  <r>
    <x v="39"/>
    <x v="111"/>
    <n v="44.433781190019197"/>
    <x v="0"/>
    <x v="1"/>
  </r>
  <r>
    <x v="40"/>
    <x v="107"/>
    <n v="3.0927835051546393"/>
    <x v="0"/>
    <x v="1"/>
  </r>
  <r>
    <x v="40"/>
    <x v="108"/>
    <n v="2.268041237113402"/>
    <x v="0"/>
    <x v="1"/>
  </r>
  <r>
    <x v="40"/>
    <x v="109"/>
    <n v="14.020618556701031"/>
    <x v="0"/>
    <x v="1"/>
  </r>
  <r>
    <x v="40"/>
    <x v="110"/>
    <n v="35.670103092783506"/>
    <x v="0"/>
    <x v="1"/>
  </r>
  <r>
    <x v="40"/>
    <x v="111"/>
    <n v="44.948453608247419"/>
    <x v="0"/>
    <x v="1"/>
  </r>
  <r>
    <x v="35"/>
    <x v="107"/>
    <n v="0"/>
    <x v="1"/>
    <x v="1"/>
  </r>
  <r>
    <x v="35"/>
    <x v="108"/>
    <n v="7.4074074074074074"/>
    <x v="1"/>
    <x v="1"/>
  </r>
  <r>
    <x v="35"/>
    <x v="109"/>
    <n v="11.111111111111111"/>
    <x v="1"/>
    <x v="1"/>
  </r>
  <r>
    <x v="35"/>
    <x v="110"/>
    <n v="37.037037037037038"/>
    <x v="1"/>
    <x v="1"/>
  </r>
  <r>
    <x v="35"/>
    <x v="111"/>
    <n v="44.444444444444443"/>
    <x v="1"/>
    <x v="1"/>
  </r>
  <r>
    <x v="36"/>
    <x v="107"/>
    <n v="3.2921810699588478"/>
    <x v="1"/>
    <x v="1"/>
  </r>
  <r>
    <x v="36"/>
    <x v="108"/>
    <n v="4.1152263374485596"/>
    <x v="1"/>
    <x v="1"/>
  </r>
  <r>
    <x v="36"/>
    <x v="109"/>
    <n v="21.810699588477366"/>
    <x v="1"/>
    <x v="1"/>
  </r>
  <r>
    <x v="36"/>
    <x v="110"/>
    <n v="39.91769547325103"/>
    <x v="1"/>
    <x v="1"/>
  </r>
  <r>
    <x v="36"/>
    <x v="111"/>
    <n v="30.864197530864196"/>
    <x v="1"/>
    <x v="1"/>
  </r>
  <r>
    <x v="37"/>
    <x v="107"/>
    <n v="0"/>
    <x v="1"/>
    <x v="1"/>
  </r>
  <r>
    <x v="37"/>
    <x v="108"/>
    <n v="6.25"/>
    <x v="1"/>
    <x v="1"/>
  </r>
  <r>
    <x v="37"/>
    <x v="109"/>
    <n v="12.5"/>
    <x v="1"/>
    <x v="1"/>
  </r>
  <r>
    <x v="37"/>
    <x v="110"/>
    <n v="18.75"/>
    <x v="1"/>
    <x v="1"/>
  </r>
  <r>
    <x v="37"/>
    <x v="111"/>
    <n v="62.5"/>
    <x v="1"/>
    <x v="1"/>
  </r>
  <r>
    <x v="38"/>
    <x v="107"/>
    <n v="2.2727272727272729"/>
    <x v="1"/>
    <x v="1"/>
  </r>
  <r>
    <x v="38"/>
    <x v="108"/>
    <n v="0"/>
    <x v="1"/>
    <x v="1"/>
  </r>
  <r>
    <x v="38"/>
    <x v="109"/>
    <n v="18.181818181818183"/>
    <x v="1"/>
    <x v="1"/>
  </r>
  <r>
    <x v="38"/>
    <x v="110"/>
    <n v="43.18181818181818"/>
    <x v="1"/>
    <x v="1"/>
  </r>
  <r>
    <x v="38"/>
    <x v="111"/>
    <n v="36.363636363636367"/>
    <x v="1"/>
    <x v="1"/>
  </r>
  <r>
    <x v="39"/>
    <x v="107"/>
    <n v="0"/>
    <x v="1"/>
    <x v="1"/>
  </r>
  <r>
    <x v="39"/>
    <x v="108"/>
    <n v="0"/>
    <x v="1"/>
    <x v="1"/>
  </r>
  <r>
    <x v="39"/>
    <x v="109"/>
    <n v="12.269938650306749"/>
    <x v="1"/>
    <x v="1"/>
  </r>
  <r>
    <x v="39"/>
    <x v="110"/>
    <n v="47.852760736196316"/>
    <x v="1"/>
    <x v="1"/>
  </r>
  <r>
    <x v="39"/>
    <x v="111"/>
    <n v="39.877300613496935"/>
    <x v="1"/>
    <x v="1"/>
  </r>
  <r>
    <x v="40"/>
    <x v="107"/>
    <n v="0"/>
    <x v="1"/>
    <x v="1"/>
  </r>
  <r>
    <x v="40"/>
    <x v="108"/>
    <n v="1.2658227848101267"/>
    <x v="1"/>
    <x v="1"/>
  </r>
  <r>
    <x v="40"/>
    <x v="109"/>
    <n v="15.189873417721518"/>
    <x v="1"/>
    <x v="1"/>
  </r>
  <r>
    <x v="40"/>
    <x v="110"/>
    <n v="39.240506329113927"/>
    <x v="1"/>
    <x v="1"/>
  </r>
  <r>
    <x v="40"/>
    <x v="111"/>
    <n v="44.303797468354432"/>
    <x v="1"/>
    <x v="1"/>
  </r>
  <r>
    <x v="35"/>
    <x v="107"/>
    <n v="1.5267175572519085"/>
    <x v="2"/>
    <x v="1"/>
  </r>
  <r>
    <x v="35"/>
    <x v="108"/>
    <n v="3.8167938931297711"/>
    <x v="2"/>
    <x v="1"/>
  </r>
  <r>
    <x v="35"/>
    <x v="109"/>
    <n v="9.9236641221374047"/>
    <x v="2"/>
    <x v="1"/>
  </r>
  <r>
    <x v="35"/>
    <x v="110"/>
    <n v="44.274809160305345"/>
    <x v="2"/>
    <x v="1"/>
  </r>
  <r>
    <x v="35"/>
    <x v="111"/>
    <n v="40.458015267175576"/>
    <x v="2"/>
    <x v="1"/>
  </r>
  <r>
    <x v="36"/>
    <x v="107"/>
    <n v="2.2113022113022112"/>
    <x v="2"/>
    <x v="1"/>
  </r>
  <r>
    <x v="36"/>
    <x v="108"/>
    <n v="3.9312039312039313"/>
    <x v="2"/>
    <x v="1"/>
  </r>
  <r>
    <x v="36"/>
    <x v="109"/>
    <n v="10.565110565110565"/>
    <x v="2"/>
    <x v="1"/>
  </r>
  <r>
    <x v="36"/>
    <x v="110"/>
    <n v="33.906633906633907"/>
    <x v="2"/>
    <x v="1"/>
  </r>
  <r>
    <x v="36"/>
    <x v="111"/>
    <n v="49.385749385749385"/>
    <x v="2"/>
    <x v="1"/>
  </r>
  <r>
    <x v="37"/>
    <x v="107"/>
    <n v="5"/>
    <x v="2"/>
    <x v="1"/>
  </r>
  <r>
    <x v="37"/>
    <x v="108"/>
    <n v="5"/>
    <x v="2"/>
    <x v="1"/>
  </r>
  <r>
    <x v="37"/>
    <x v="109"/>
    <n v="15"/>
    <x v="2"/>
    <x v="1"/>
  </r>
  <r>
    <x v="37"/>
    <x v="110"/>
    <n v="45"/>
    <x v="2"/>
    <x v="1"/>
  </r>
  <r>
    <x v="37"/>
    <x v="111"/>
    <n v="30"/>
    <x v="2"/>
    <x v="1"/>
  </r>
  <r>
    <x v="38"/>
    <x v="107"/>
    <n v="2.6315789473684212"/>
    <x v="2"/>
    <x v="1"/>
  </r>
  <r>
    <x v="38"/>
    <x v="108"/>
    <n v="1.3157894736842106"/>
    <x v="2"/>
    <x v="1"/>
  </r>
  <r>
    <x v="38"/>
    <x v="109"/>
    <n v="10.526315789473685"/>
    <x v="2"/>
    <x v="1"/>
  </r>
  <r>
    <x v="38"/>
    <x v="110"/>
    <n v="26.315789473684209"/>
    <x v="2"/>
    <x v="1"/>
  </r>
  <r>
    <x v="38"/>
    <x v="111"/>
    <n v="59.210526315789473"/>
    <x v="2"/>
    <x v="1"/>
  </r>
  <r>
    <x v="39"/>
    <x v="107"/>
    <n v="1.0309278350515463"/>
    <x v="2"/>
    <x v="1"/>
  </r>
  <r>
    <x v="39"/>
    <x v="108"/>
    <n v="2.0618556701030926"/>
    <x v="2"/>
    <x v="1"/>
  </r>
  <r>
    <x v="39"/>
    <x v="109"/>
    <n v="10.309278350515465"/>
    <x v="2"/>
    <x v="1"/>
  </r>
  <r>
    <x v="39"/>
    <x v="110"/>
    <n v="35.051546391752581"/>
    <x v="2"/>
    <x v="1"/>
  </r>
  <r>
    <x v="39"/>
    <x v="111"/>
    <n v="51.546391752577321"/>
    <x v="2"/>
    <x v="1"/>
  </r>
  <r>
    <x v="40"/>
    <x v="107"/>
    <n v="3.5460992907801416"/>
    <x v="2"/>
    <x v="1"/>
  </r>
  <r>
    <x v="40"/>
    <x v="108"/>
    <n v="0"/>
    <x v="2"/>
    <x v="1"/>
  </r>
  <r>
    <x v="40"/>
    <x v="109"/>
    <n v="8.5106382978723403"/>
    <x v="2"/>
    <x v="1"/>
  </r>
  <r>
    <x v="40"/>
    <x v="110"/>
    <n v="37.588652482269502"/>
    <x v="2"/>
    <x v="1"/>
  </r>
  <r>
    <x v="40"/>
    <x v="111"/>
    <n v="50.354609929078016"/>
    <x v="2"/>
    <x v="1"/>
  </r>
  <r>
    <x v="35"/>
    <x v="107"/>
    <n v="0"/>
    <x v="3"/>
    <x v="1"/>
  </r>
  <r>
    <x v="35"/>
    <x v="108"/>
    <n v="4.5454545454545459"/>
    <x v="3"/>
    <x v="1"/>
  </r>
  <r>
    <x v="35"/>
    <x v="109"/>
    <n v="9.0909090909090917"/>
    <x v="3"/>
    <x v="1"/>
  </r>
  <r>
    <x v="35"/>
    <x v="110"/>
    <n v="45.454545454545453"/>
    <x v="3"/>
    <x v="1"/>
  </r>
  <r>
    <x v="35"/>
    <x v="111"/>
    <n v="40.909090909090907"/>
    <x v="3"/>
    <x v="1"/>
  </r>
  <r>
    <x v="36"/>
    <x v="107"/>
    <n v="3.4782608695652173"/>
    <x v="3"/>
    <x v="1"/>
  </r>
  <r>
    <x v="36"/>
    <x v="108"/>
    <n v="6.9565217391304346"/>
    <x v="3"/>
    <x v="1"/>
  </r>
  <r>
    <x v="36"/>
    <x v="109"/>
    <n v="8.695652173913043"/>
    <x v="3"/>
    <x v="1"/>
  </r>
  <r>
    <x v="36"/>
    <x v="110"/>
    <n v="30.869565217391305"/>
    <x v="3"/>
    <x v="1"/>
  </r>
  <r>
    <x v="36"/>
    <x v="111"/>
    <n v="50"/>
    <x v="3"/>
    <x v="1"/>
  </r>
  <r>
    <x v="37"/>
    <x v="107"/>
    <n v="0"/>
    <x v="3"/>
    <x v="1"/>
  </r>
  <r>
    <x v="37"/>
    <x v="108"/>
    <n v="9.0909090909090917"/>
    <x v="3"/>
    <x v="1"/>
  </r>
  <r>
    <x v="37"/>
    <x v="109"/>
    <n v="18.181818181818183"/>
    <x v="3"/>
    <x v="1"/>
  </r>
  <r>
    <x v="37"/>
    <x v="110"/>
    <n v="18.181818181818183"/>
    <x v="3"/>
    <x v="1"/>
  </r>
  <r>
    <x v="37"/>
    <x v="111"/>
    <n v="54.545454545454547"/>
    <x v="3"/>
    <x v="1"/>
  </r>
  <r>
    <x v="38"/>
    <x v="107"/>
    <n v="0"/>
    <x v="3"/>
    <x v="1"/>
  </r>
  <r>
    <x v="38"/>
    <x v="108"/>
    <n v="1.4705882352941178"/>
    <x v="3"/>
    <x v="1"/>
  </r>
  <r>
    <x v="38"/>
    <x v="109"/>
    <n v="5.882352941176471"/>
    <x v="3"/>
    <x v="1"/>
  </r>
  <r>
    <x v="38"/>
    <x v="110"/>
    <n v="36.764705882352942"/>
    <x v="3"/>
    <x v="1"/>
  </r>
  <r>
    <x v="38"/>
    <x v="111"/>
    <n v="55.882352941176471"/>
    <x v="3"/>
    <x v="1"/>
  </r>
  <r>
    <x v="39"/>
    <x v="107"/>
    <n v="4.8192771084337354"/>
    <x v="3"/>
    <x v="1"/>
  </r>
  <r>
    <x v="39"/>
    <x v="108"/>
    <n v="3.6144578313253013"/>
    <x v="3"/>
    <x v="1"/>
  </r>
  <r>
    <x v="39"/>
    <x v="109"/>
    <n v="9.8795180722891569"/>
    <x v="3"/>
    <x v="1"/>
  </r>
  <r>
    <x v="39"/>
    <x v="110"/>
    <n v="34.939759036144579"/>
    <x v="3"/>
    <x v="1"/>
  </r>
  <r>
    <x v="39"/>
    <x v="111"/>
    <n v="46.746987951807228"/>
    <x v="3"/>
    <x v="1"/>
  </r>
  <r>
    <x v="40"/>
    <x v="107"/>
    <n v="4.3478260869565215"/>
    <x v="3"/>
    <x v="1"/>
  </r>
  <r>
    <x v="40"/>
    <x v="108"/>
    <n v="2.8985507246376812"/>
    <x v="3"/>
    <x v="1"/>
  </r>
  <r>
    <x v="40"/>
    <x v="109"/>
    <n v="15.942028985507246"/>
    <x v="3"/>
    <x v="1"/>
  </r>
  <r>
    <x v="40"/>
    <x v="110"/>
    <n v="36.231884057971016"/>
    <x v="3"/>
    <x v="1"/>
  </r>
  <r>
    <x v="40"/>
    <x v="111"/>
    <n v="40.579710144927539"/>
    <x v="3"/>
    <x v="1"/>
  </r>
  <r>
    <x v="35"/>
    <x v="107"/>
    <n v="0"/>
    <x v="4"/>
    <x v="1"/>
  </r>
  <r>
    <x v="35"/>
    <x v="108"/>
    <n v="4.5454545454545459"/>
    <x v="4"/>
    <x v="1"/>
  </r>
  <r>
    <x v="35"/>
    <x v="109"/>
    <n v="13.636363636363637"/>
    <x v="4"/>
    <x v="1"/>
  </r>
  <r>
    <x v="35"/>
    <x v="110"/>
    <n v="50"/>
    <x v="4"/>
    <x v="1"/>
  </r>
  <r>
    <x v="35"/>
    <x v="111"/>
    <n v="31.818181818181817"/>
    <x v="4"/>
    <x v="1"/>
  </r>
  <r>
    <x v="36"/>
    <x v="107"/>
    <n v="4.2857142857142856"/>
    <x v="4"/>
    <x v="1"/>
  </r>
  <r>
    <x v="36"/>
    <x v="108"/>
    <n v="4.2857142857142856"/>
    <x v="4"/>
    <x v="1"/>
  </r>
  <r>
    <x v="36"/>
    <x v="109"/>
    <n v="12.857142857142858"/>
    <x v="4"/>
    <x v="1"/>
  </r>
  <r>
    <x v="36"/>
    <x v="110"/>
    <n v="42.857142857142854"/>
    <x v="4"/>
    <x v="1"/>
  </r>
  <r>
    <x v="36"/>
    <x v="111"/>
    <n v="35.714285714285715"/>
    <x v="4"/>
    <x v="1"/>
  </r>
  <r>
    <x v="37"/>
    <x v="107"/>
    <n v="25"/>
    <x v="4"/>
    <x v="1"/>
  </r>
  <r>
    <x v="37"/>
    <x v="108"/>
    <n v="0"/>
    <x v="4"/>
    <x v="1"/>
  </r>
  <r>
    <x v="37"/>
    <x v="109"/>
    <n v="0"/>
    <x v="4"/>
    <x v="1"/>
  </r>
  <r>
    <x v="37"/>
    <x v="110"/>
    <n v="25"/>
    <x v="4"/>
    <x v="1"/>
  </r>
  <r>
    <x v="37"/>
    <x v="111"/>
    <n v="50"/>
    <x v="4"/>
    <x v="1"/>
  </r>
  <r>
    <x v="38"/>
    <x v="107"/>
    <n v="0"/>
    <x v="4"/>
    <x v="1"/>
  </r>
  <r>
    <x v="38"/>
    <x v="108"/>
    <n v="0"/>
    <x v="4"/>
    <x v="1"/>
  </r>
  <r>
    <x v="38"/>
    <x v="109"/>
    <n v="20"/>
    <x v="4"/>
    <x v="1"/>
  </r>
  <r>
    <x v="38"/>
    <x v="110"/>
    <n v="20"/>
    <x v="4"/>
    <x v="1"/>
  </r>
  <r>
    <x v="38"/>
    <x v="111"/>
    <n v="60"/>
    <x v="4"/>
    <x v="1"/>
  </r>
  <r>
    <x v="39"/>
    <x v="107"/>
    <n v="3.225806451612903"/>
    <x v="4"/>
    <x v="1"/>
  </r>
  <r>
    <x v="39"/>
    <x v="108"/>
    <n v="0"/>
    <x v="4"/>
    <x v="1"/>
  </r>
  <r>
    <x v="39"/>
    <x v="109"/>
    <n v="8.064516129032258"/>
    <x v="4"/>
    <x v="1"/>
  </r>
  <r>
    <x v="39"/>
    <x v="110"/>
    <n v="46.774193548387096"/>
    <x v="4"/>
    <x v="1"/>
  </r>
  <r>
    <x v="39"/>
    <x v="111"/>
    <n v="41.935483870967744"/>
    <x v="4"/>
    <x v="1"/>
  </r>
  <r>
    <x v="40"/>
    <x v="107"/>
    <n v="8"/>
    <x v="4"/>
    <x v="1"/>
  </r>
  <r>
    <x v="40"/>
    <x v="108"/>
    <n v="20"/>
    <x v="4"/>
    <x v="1"/>
  </r>
  <r>
    <x v="40"/>
    <x v="109"/>
    <n v="24"/>
    <x v="4"/>
    <x v="1"/>
  </r>
  <r>
    <x v="40"/>
    <x v="110"/>
    <n v="20"/>
    <x v="4"/>
    <x v="1"/>
  </r>
  <r>
    <x v="40"/>
    <x v="111"/>
    <n v="28"/>
    <x v="4"/>
    <x v="1"/>
  </r>
  <r>
    <x v="35"/>
    <x v="107"/>
    <n v="0"/>
    <x v="5"/>
    <x v="1"/>
  </r>
  <r>
    <x v="35"/>
    <x v="108"/>
    <n v="12.5"/>
    <x v="5"/>
    <x v="1"/>
  </r>
  <r>
    <x v="35"/>
    <x v="109"/>
    <n v="12.5"/>
    <x v="5"/>
    <x v="1"/>
  </r>
  <r>
    <x v="35"/>
    <x v="110"/>
    <n v="62.5"/>
    <x v="5"/>
    <x v="1"/>
  </r>
  <r>
    <x v="35"/>
    <x v="111"/>
    <n v="12.5"/>
    <x v="5"/>
    <x v="1"/>
  </r>
  <r>
    <x v="36"/>
    <x v="107"/>
    <n v="15.384615384615385"/>
    <x v="5"/>
    <x v="1"/>
  </r>
  <r>
    <x v="36"/>
    <x v="108"/>
    <n v="0"/>
    <x v="5"/>
    <x v="1"/>
  </r>
  <r>
    <x v="36"/>
    <x v="109"/>
    <n v="0"/>
    <x v="5"/>
    <x v="1"/>
  </r>
  <r>
    <x v="36"/>
    <x v="110"/>
    <n v="38.46153846153846"/>
    <x v="5"/>
    <x v="1"/>
  </r>
  <r>
    <x v="36"/>
    <x v="111"/>
    <n v="46.153846153846153"/>
    <x v="5"/>
    <x v="1"/>
  </r>
  <r>
    <x v="37"/>
    <x v="107"/>
    <n v="0"/>
    <x v="5"/>
    <x v="1"/>
  </r>
  <r>
    <x v="37"/>
    <x v="108"/>
    <n v="0"/>
    <x v="5"/>
    <x v="1"/>
  </r>
  <r>
    <x v="37"/>
    <x v="109"/>
    <n v="0"/>
    <x v="5"/>
    <x v="1"/>
  </r>
  <r>
    <x v="37"/>
    <x v="110"/>
    <n v="0"/>
    <x v="5"/>
    <x v="1"/>
  </r>
  <r>
    <x v="37"/>
    <x v="111"/>
    <n v="0"/>
    <x v="5"/>
    <x v="1"/>
  </r>
  <r>
    <x v="38"/>
    <x v="107"/>
    <n v="0"/>
    <x v="5"/>
    <x v="1"/>
  </r>
  <r>
    <x v="38"/>
    <x v="108"/>
    <n v="0"/>
    <x v="5"/>
    <x v="1"/>
  </r>
  <r>
    <x v="38"/>
    <x v="109"/>
    <n v="0"/>
    <x v="5"/>
    <x v="1"/>
  </r>
  <r>
    <x v="38"/>
    <x v="110"/>
    <n v="0"/>
    <x v="5"/>
    <x v="1"/>
  </r>
  <r>
    <x v="38"/>
    <x v="111"/>
    <n v="100"/>
    <x v="5"/>
    <x v="1"/>
  </r>
  <r>
    <x v="39"/>
    <x v="107"/>
    <n v="0"/>
    <x v="5"/>
    <x v="1"/>
  </r>
  <r>
    <x v="39"/>
    <x v="108"/>
    <n v="0"/>
    <x v="5"/>
    <x v="1"/>
  </r>
  <r>
    <x v="39"/>
    <x v="109"/>
    <n v="0"/>
    <x v="5"/>
    <x v="1"/>
  </r>
  <r>
    <x v="39"/>
    <x v="110"/>
    <n v="52.941176470588232"/>
    <x v="5"/>
    <x v="1"/>
  </r>
  <r>
    <x v="39"/>
    <x v="111"/>
    <n v="47.058823529411768"/>
    <x v="5"/>
    <x v="1"/>
  </r>
  <r>
    <x v="40"/>
    <x v="107"/>
    <n v="20"/>
    <x v="5"/>
    <x v="1"/>
  </r>
  <r>
    <x v="40"/>
    <x v="108"/>
    <n v="20"/>
    <x v="5"/>
    <x v="1"/>
  </r>
  <r>
    <x v="40"/>
    <x v="109"/>
    <n v="0"/>
    <x v="5"/>
    <x v="1"/>
  </r>
  <r>
    <x v="40"/>
    <x v="110"/>
    <n v="40"/>
    <x v="5"/>
    <x v="1"/>
  </r>
  <r>
    <x v="40"/>
    <x v="111"/>
    <n v="20"/>
    <x v="5"/>
    <x v="1"/>
  </r>
  <r>
    <x v="35"/>
    <x v="107"/>
    <n v="0"/>
    <x v="6"/>
    <x v="1"/>
  </r>
  <r>
    <x v="35"/>
    <x v="108"/>
    <n v="0"/>
    <x v="6"/>
    <x v="1"/>
  </r>
  <r>
    <x v="35"/>
    <x v="109"/>
    <n v="0"/>
    <x v="6"/>
    <x v="1"/>
  </r>
  <r>
    <x v="35"/>
    <x v="110"/>
    <n v="100"/>
    <x v="6"/>
    <x v="1"/>
  </r>
  <r>
    <x v="35"/>
    <x v="111"/>
    <n v="0"/>
    <x v="6"/>
    <x v="1"/>
  </r>
  <r>
    <x v="36"/>
    <x v="107"/>
    <n v="0"/>
    <x v="6"/>
    <x v="1"/>
  </r>
  <r>
    <x v="36"/>
    <x v="108"/>
    <n v="16.666666666666668"/>
    <x v="6"/>
    <x v="1"/>
  </r>
  <r>
    <x v="36"/>
    <x v="109"/>
    <n v="33.333333333333336"/>
    <x v="6"/>
    <x v="1"/>
  </r>
  <r>
    <x v="36"/>
    <x v="110"/>
    <n v="50"/>
    <x v="6"/>
    <x v="1"/>
  </r>
  <r>
    <x v="36"/>
    <x v="111"/>
    <n v="0"/>
    <x v="6"/>
    <x v="1"/>
  </r>
  <r>
    <x v="37"/>
    <x v="107"/>
    <n v="0"/>
    <x v="6"/>
    <x v="1"/>
  </r>
  <r>
    <x v="37"/>
    <x v="108"/>
    <n v="0"/>
    <x v="6"/>
    <x v="1"/>
  </r>
  <r>
    <x v="37"/>
    <x v="109"/>
    <n v="0"/>
    <x v="6"/>
    <x v="1"/>
  </r>
  <r>
    <x v="37"/>
    <x v="110"/>
    <n v="50"/>
    <x v="6"/>
    <x v="1"/>
  </r>
  <r>
    <x v="37"/>
    <x v="111"/>
    <n v="50"/>
    <x v="6"/>
    <x v="1"/>
  </r>
  <r>
    <x v="38"/>
    <x v="107"/>
    <n v="0"/>
    <x v="6"/>
    <x v="1"/>
  </r>
  <r>
    <x v="38"/>
    <x v="108"/>
    <n v="0"/>
    <x v="6"/>
    <x v="1"/>
  </r>
  <r>
    <x v="38"/>
    <x v="109"/>
    <n v="50"/>
    <x v="6"/>
    <x v="1"/>
  </r>
  <r>
    <x v="38"/>
    <x v="110"/>
    <n v="50"/>
    <x v="6"/>
    <x v="1"/>
  </r>
  <r>
    <x v="38"/>
    <x v="111"/>
    <n v="0"/>
    <x v="6"/>
    <x v="1"/>
  </r>
  <r>
    <x v="39"/>
    <x v="107"/>
    <n v="0"/>
    <x v="6"/>
    <x v="1"/>
  </r>
  <r>
    <x v="39"/>
    <x v="108"/>
    <n v="0"/>
    <x v="6"/>
    <x v="1"/>
  </r>
  <r>
    <x v="39"/>
    <x v="109"/>
    <n v="14.285714285714286"/>
    <x v="6"/>
    <x v="1"/>
  </r>
  <r>
    <x v="39"/>
    <x v="110"/>
    <n v="57.142857142857146"/>
    <x v="6"/>
    <x v="1"/>
  </r>
  <r>
    <x v="39"/>
    <x v="111"/>
    <n v="28.571428571428573"/>
    <x v="6"/>
    <x v="1"/>
  </r>
  <r>
    <x v="40"/>
    <x v="107"/>
    <n v="0"/>
    <x v="6"/>
    <x v="1"/>
  </r>
  <r>
    <x v="40"/>
    <x v="108"/>
    <n v="37.5"/>
    <x v="6"/>
    <x v="1"/>
  </r>
  <r>
    <x v="40"/>
    <x v="109"/>
    <n v="12.5"/>
    <x v="6"/>
    <x v="1"/>
  </r>
  <r>
    <x v="40"/>
    <x v="110"/>
    <n v="12.5"/>
    <x v="6"/>
    <x v="1"/>
  </r>
  <r>
    <x v="40"/>
    <x v="111"/>
    <n v="37.5"/>
    <x v="6"/>
    <x v="1"/>
  </r>
  <r>
    <x v="35"/>
    <x v="107"/>
    <n v="0"/>
    <x v="7"/>
    <x v="1"/>
  </r>
  <r>
    <x v="35"/>
    <x v="108"/>
    <n v="0"/>
    <x v="7"/>
    <x v="1"/>
  </r>
  <r>
    <x v="35"/>
    <x v="109"/>
    <n v="66.666666666666671"/>
    <x v="7"/>
    <x v="1"/>
  </r>
  <r>
    <x v="35"/>
    <x v="110"/>
    <n v="0"/>
    <x v="7"/>
    <x v="1"/>
  </r>
  <r>
    <x v="35"/>
    <x v="111"/>
    <n v="33.333333333333336"/>
    <x v="7"/>
    <x v="1"/>
  </r>
  <r>
    <x v="36"/>
    <x v="107"/>
    <n v="0"/>
    <x v="7"/>
    <x v="1"/>
  </r>
  <r>
    <x v="36"/>
    <x v="108"/>
    <n v="0"/>
    <x v="7"/>
    <x v="1"/>
  </r>
  <r>
    <x v="36"/>
    <x v="109"/>
    <n v="11.764705882352942"/>
    <x v="7"/>
    <x v="1"/>
  </r>
  <r>
    <x v="36"/>
    <x v="110"/>
    <n v="58.823529411764703"/>
    <x v="7"/>
    <x v="1"/>
  </r>
  <r>
    <x v="36"/>
    <x v="111"/>
    <n v="29.411764705882351"/>
    <x v="7"/>
    <x v="1"/>
  </r>
  <r>
    <x v="37"/>
    <x v="107"/>
    <n v="100"/>
    <x v="7"/>
    <x v="1"/>
  </r>
  <r>
    <x v="37"/>
    <x v="108"/>
    <n v="0"/>
    <x v="7"/>
    <x v="1"/>
  </r>
  <r>
    <x v="37"/>
    <x v="109"/>
    <n v="0"/>
    <x v="7"/>
    <x v="1"/>
  </r>
  <r>
    <x v="37"/>
    <x v="110"/>
    <n v="0"/>
    <x v="7"/>
    <x v="1"/>
  </r>
  <r>
    <x v="37"/>
    <x v="111"/>
    <n v="0"/>
    <x v="7"/>
    <x v="1"/>
  </r>
  <r>
    <x v="38"/>
    <x v="107"/>
    <n v="0"/>
    <x v="7"/>
    <x v="1"/>
  </r>
  <r>
    <x v="38"/>
    <x v="108"/>
    <n v="0"/>
    <x v="7"/>
    <x v="1"/>
  </r>
  <r>
    <x v="38"/>
    <x v="109"/>
    <n v="0"/>
    <x v="7"/>
    <x v="1"/>
  </r>
  <r>
    <x v="38"/>
    <x v="110"/>
    <n v="0"/>
    <x v="7"/>
    <x v="1"/>
  </r>
  <r>
    <x v="38"/>
    <x v="111"/>
    <n v="0"/>
    <x v="7"/>
    <x v="1"/>
  </r>
  <r>
    <x v="39"/>
    <x v="107"/>
    <n v="0"/>
    <x v="7"/>
    <x v="1"/>
  </r>
  <r>
    <x v="39"/>
    <x v="108"/>
    <n v="0"/>
    <x v="7"/>
    <x v="1"/>
  </r>
  <r>
    <x v="39"/>
    <x v="109"/>
    <n v="20"/>
    <x v="7"/>
    <x v="1"/>
  </r>
  <r>
    <x v="39"/>
    <x v="110"/>
    <n v="60"/>
    <x v="7"/>
    <x v="1"/>
  </r>
  <r>
    <x v="39"/>
    <x v="111"/>
    <n v="20"/>
    <x v="7"/>
    <x v="1"/>
  </r>
  <r>
    <x v="40"/>
    <x v="107"/>
    <n v="14.285714285714286"/>
    <x v="7"/>
    <x v="1"/>
  </r>
  <r>
    <x v="40"/>
    <x v="108"/>
    <n v="0"/>
    <x v="7"/>
    <x v="1"/>
  </r>
  <r>
    <x v="40"/>
    <x v="109"/>
    <n v="42.857142857142854"/>
    <x v="7"/>
    <x v="1"/>
  </r>
  <r>
    <x v="40"/>
    <x v="110"/>
    <n v="14.285714285714286"/>
    <x v="7"/>
    <x v="1"/>
  </r>
  <r>
    <x v="40"/>
    <x v="111"/>
    <n v="28.571428571428573"/>
    <x v="7"/>
    <x v="1"/>
  </r>
  <r>
    <x v="35"/>
    <x v="107"/>
    <n v="0"/>
    <x v="8"/>
    <x v="1"/>
  </r>
  <r>
    <x v="35"/>
    <x v="108"/>
    <n v="0"/>
    <x v="8"/>
    <x v="1"/>
  </r>
  <r>
    <x v="35"/>
    <x v="109"/>
    <n v="0"/>
    <x v="8"/>
    <x v="1"/>
  </r>
  <r>
    <x v="35"/>
    <x v="110"/>
    <n v="37.5"/>
    <x v="8"/>
    <x v="1"/>
  </r>
  <r>
    <x v="35"/>
    <x v="111"/>
    <n v="62.5"/>
    <x v="8"/>
    <x v="1"/>
  </r>
  <r>
    <x v="36"/>
    <x v="107"/>
    <n v="2.9411764705882355"/>
    <x v="8"/>
    <x v="1"/>
  </r>
  <r>
    <x v="36"/>
    <x v="108"/>
    <n v="5.882352941176471"/>
    <x v="8"/>
    <x v="1"/>
  </r>
  <r>
    <x v="36"/>
    <x v="109"/>
    <n v="14.705882352941176"/>
    <x v="8"/>
    <x v="1"/>
  </r>
  <r>
    <x v="36"/>
    <x v="110"/>
    <n v="35.294117647058826"/>
    <x v="8"/>
    <x v="1"/>
  </r>
  <r>
    <x v="36"/>
    <x v="111"/>
    <n v="41.176470588235297"/>
    <x v="8"/>
    <x v="1"/>
  </r>
  <r>
    <x v="37"/>
    <x v="107"/>
    <n v="0"/>
    <x v="8"/>
    <x v="1"/>
  </r>
  <r>
    <x v="37"/>
    <x v="108"/>
    <n v="0"/>
    <x v="8"/>
    <x v="1"/>
  </r>
  <r>
    <x v="37"/>
    <x v="109"/>
    <n v="0"/>
    <x v="8"/>
    <x v="1"/>
  </r>
  <r>
    <x v="37"/>
    <x v="110"/>
    <n v="0"/>
    <x v="8"/>
    <x v="1"/>
  </r>
  <r>
    <x v="37"/>
    <x v="111"/>
    <n v="100"/>
    <x v="8"/>
    <x v="1"/>
  </r>
  <r>
    <x v="38"/>
    <x v="107"/>
    <n v="0"/>
    <x v="8"/>
    <x v="1"/>
  </r>
  <r>
    <x v="38"/>
    <x v="108"/>
    <n v="0"/>
    <x v="8"/>
    <x v="1"/>
  </r>
  <r>
    <x v="38"/>
    <x v="109"/>
    <n v="0"/>
    <x v="8"/>
    <x v="1"/>
  </r>
  <r>
    <x v="38"/>
    <x v="110"/>
    <n v="0"/>
    <x v="8"/>
    <x v="1"/>
  </r>
  <r>
    <x v="38"/>
    <x v="111"/>
    <n v="100"/>
    <x v="8"/>
    <x v="1"/>
  </r>
  <r>
    <x v="39"/>
    <x v="107"/>
    <n v="8.695652173913043"/>
    <x v="8"/>
    <x v="1"/>
  </r>
  <r>
    <x v="39"/>
    <x v="108"/>
    <n v="0"/>
    <x v="8"/>
    <x v="1"/>
  </r>
  <r>
    <x v="39"/>
    <x v="109"/>
    <n v="4.3478260869565215"/>
    <x v="8"/>
    <x v="1"/>
  </r>
  <r>
    <x v="39"/>
    <x v="110"/>
    <n v="30.434782608695652"/>
    <x v="8"/>
    <x v="1"/>
  </r>
  <r>
    <x v="39"/>
    <x v="111"/>
    <n v="56.521739130434781"/>
    <x v="8"/>
    <x v="1"/>
  </r>
  <r>
    <x v="40"/>
    <x v="107"/>
    <n v="0"/>
    <x v="8"/>
    <x v="1"/>
  </r>
  <r>
    <x v="40"/>
    <x v="108"/>
    <n v="20"/>
    <x v="8"/>
    <x v="1"/>
  </r>
  <r>
    <x v="40"/>
    <x v="109"/>
    <n v="40"/>
    <x v="8"/>
    <x v="1"/>
  </r>
  <r>
    <x v="40"/>
    <x v="110"/>
    <n v="20"/>
    <x v="8"/>
    <x v="1"/>
  </r>
  <r>
    <x v="40"/>
    <x v="111"/>
    <n v="20"/>
    <x v="8"/>
    <x v="1"/>
  </r>
  <r>
    <x v="35"/>
    <x v="107"/>
    <n v="0"/>
    <x v="9"/>
    <x v="1"/>
  </r>
  <r>
    <x v="35"/>
    <x v="108"/>
    <n v="0"/>
    <x v="9"/>
    <x v="1"/>
  </r>
  <r>
    <x v="35"/>
    <x v="109"/>
    <n v="0"/>
    <x v="9"/>
    <x v="1"/>
  </r>
  <r>
    <x v="35"/>
    <x v="110"/>
    <n v="33.333333333333336"/>
    <x v="9"/>
    <x v="1"/>
  </r>
  <r>
    <x v="35"/>
    <x v="111"/>
    <n v="66.666666666666671"/>
    <x v="9"/>
    <x v="1"/>
  </r>
  <r>
    <x v="36"/>
    <x v="107"/>
    <n v="1.5873015873015872"/>
    <x v="9"/>
    <x v="1"/>
  </r>
  <r>
    <x v="36"/>
    <x v="108"/>
    <n v="4.7619047619047619"/>
    <x v="9"/>
    <x v="1"/>
  </r>
  <r>
    <x v="36"/>
    <x v="109"/>
    <n v="7.9365079365079367"/>
    <x v="9"/>
    <x v="1"/>
  </r>
  <r>
    <x v="36"/>
    <x v="110"/>
    <n v="53.968253968253968"/>
    <x v="9"/>
    <x v="1"/>
  </r>
  <r>
    <x v="36"/>
    <x v="111"/>
    <n v="31.746031746031747"/>
    <x v="9"/>
    <x v="1"/>
  </r>
  <r>
    <x v="37"/>
    <x v="107"/>
    <n v="0"/>
    <x v="9"/>
    <x v="1"/>
  </r>
  <r>
    <x v="37"/>
    <x v="108"/>
    <n v="0"/>
    <x v="9"/>
    <x v="1"/>
  </r>
  <r>
    <x v="37"/>
    <x v="109"/>
    <n v="25"/>
    <x v="9"/>
    <x v="1"/>
  </r>
  <r>
    <x v="37"/>
    <x v="110"/>
    <n v="50"/>
    <x v="9"/>
    <x v="1"/>
  </r>
  <r>
    <x v="37"/>
    <x v="111"/>
    <n v="25"/>
    <x v="9"/>
    <x v="1"/>
  </r>
  <r>
    <x v="38"/>
    <x v="107"/>
    <n v="0"/>
    <x v="9"/>
    <x v="1"/>
  </r>
  <r>
    <x v="38"/>
    <x v="108"/>
    <n v="0"/>
    <x v="9"/>
    <x v="1"/>
  </r>
  <r>
    <x v="38"/>
    <x v="109"/>
    <n v="25"/>
    <x v="9"/>
    <x v="1"/>
  </r>
  <r>
    <x v="38"/>
    <x v="110"/>
    <n v="75"/>
    <x v="9"/>
    <x v="1"/>
  </r>
  <r>
    <x v="38"/>
    <x v="111"/>
    <n v="0"/>
    <x v="9"/>
    <x v="1"/>
  </r>
  <r>
    <x v="39"/>
    <x v="107"/>
    <n v="0"/>
    <x v="9"/>
    <x v="1"/>
  </r>
  <r>
    <x v="39"/>
    <x v="108"/>
    <n v="2.8571428571428572"/>
    <x v="9"/>
    <x v="1"/>
  </r>
  <r>
    <x v="39"/>
    <x v="109"/>
    <n v="8.5714285714285712"/>
    <x v="9"/>
    <x v="1"/>
  </r>
  <r>
    <x v="39"/>
    <x v="110"/>
    <n v="68.571428571428569"/>
    <x v="9"/>
    <x v="1"/>
  </r>
  <r>
    <x v="39"/>
    <x v="111"/>
    <n v="20"/>
    <x v="9"/>
    <x v="1"/>
  </r>
  <r>
    <x v="40"/>
    <x v="107"/>
    <n v="0"/>
    <x v="9"/>
    <x v="1"/>
  </r>
  <r>
    <x v="40"/>
    <x v="108"/>
    <n v="0"/>
    <x v="9"/>
    <x v="1"/>
  </r>
  <r>
    <x v="40"/>
    <x v="109"/>
    <n v="20"/>
    <x v="9"/>
    <x v="1"/>
  </r>
  <r>
    <x v="40"/>
    <x v="110"/>
    <n v="40"/>
    <x v="9"/>
    <x v="1"/>
  </r>
  <r>
    <x v="40"/>
    <x v="111"/>
    <n v="40"/>
    <x v="9"/>
    <x v="1"/>
  </r>
  <r>
    <x v="35"/>
    <x v="107"/>
    <n v="12.5"/>
    <x v="10"/>
    <x v="1"/>
  </r>
  <r>
    <x v="35"/>
    <x v="108"/>
    <n v="0"/>
    <x v="10"/>
    <x v="1"/>
  </r>
  <r>
    <x v="35"/>
    <x v="109"/>
    <n v="0"/>
    <x v="10"/>
    <x v="1"/>
  </r>
  <r>
    <x v="35"/>
    <x v="110"/>
    <n v="75"/>
    <x v="10"/>
    <x v="1"/>
  </r>
  <r>
    <x v="35"/>
    <x v="111"/>
    <n v="12.5"/>
    <x v="10"/>
    <x v="1"/>
  </r>
  <r>
    <x v="36"/>
    <x v="107"/>
    <n v="2.6315789473684212"/>
    <x v="10"/>
    <x v="1"/>
  </r>
  <r>
    <x v="36"/>
    <x v="108"/>
    <n v="0"/>
    <x v="10"/>
    <x v="1"/>
  </r>
  <r>
    <x v="36"/>
    <x v="109"/>
    <n v="13.157894736842104"/>
    <x v="10"/>
    <x v="1"/>
  </r>
  <r>
    <x v="36"/>
    <x v="110"/>
    <n v="36.842105263157897"/>
    <x v="10"/>
    <x v="1"/>
  </r>
  <r>
    <x v="36"/>
    <x v="111"/>
    <n v="47.368421052631582"/>
    <x v="10"/>
    <x v="1"/>
  </r>
  <r>
    <x v="37"/>
    <x v="107"/>
    <n v="0"/>
    <x v="10"/>
    <x v="1"/>
  </r>
  <r>
    <x v="37"/>
    <x v="108"/>
    <n v="0"/>
    <x v="10"/>
    <x v="1"/>
  </r>
  <r>
    <x v="37"/>
    <x v="109"/>
    <n v="33.333333333333336"/>
    <x v="10"/>
    <x v="1"/>
  </r>
  <r>
    <x v="37"/>
    <x v="110"/>
    <n v="33.333333333333336"/>
    <x v="10"/>
    <x v="1"/>
  </r>
  <r>
    <x v="37"/>
    <x v="111"/>
    <n v="33.333333333333336"/>
    <x v="10"/>
    <x v="1"/>
  </r>
  <r>
    <x v="38"/>
    <x v="107"/>
    <n v="0"/>
    <x v="10"/>
    <x v="1"/>
  </r>
  <r>
    <x v="38"/>
    <x v="108"/>
    <n v="0"/>
    <x v="10"/>
    <x v="1"/>
  </r>
  <r>
    <x v="38"/>
    <x v="109"/>
    <n v="0"/>
    <x v="10"/>
    <x v="1"/>
  </r>
  <r>
    <x v="38"/>
    <x v="110"/>
    <n v="40"/>
    <x v="10"/>
    <x v="1"/>
  </r>
  <r>
    <x v="38"/>
    <x v="111"/>
    <n v="60"/>
    <x v="10"/>
    <x v="1"/>
  </r>
  <r>
    <x v="39"/>
    <x v="107"/>
    <n v="0"/>
    <x v="10"/>
    <x v="1"/>
  </r>
  <r>
    <x v="39"/>
    <x v="108"/>
    <n v="0"/>
    <x v="10"/>
    <x v="1"/>
  </r>
  <r>
    <x v="39"/>
    <x v="109"/>
    <n v="11.111111111111111"/>
    <x v="10"/>
    <x v="1"/>
  </r>
  <r>
    <x v="39"/>
    <x v="110"/>
    <n v="47.222222222222221"/>
    <x v="10"/>
    <x v="1"/>
  </r>
  <r>
    <x v="39"/>
    <x v="111"/>
    <n v="41.666666666666664"/>
    <x v="10"/>
    <x v="1"/>
  </r>
  <r>
    <x v="40"/>
    <x v="107"/>
    <n v="0"/>
    <x v="10"/>
    <x v="1"/>
  </r>
  <r>
    <x v="40"/>
    <x v="108"/>
    <n v="7.1428571428571432"/>
    <x v="10"/>
    <x v="1"/>
  </r>
  <r>
    <x v="40"/>
    <x v="109"/>
    <n v="7.1428571428571432"/>
    <x v="10"/>
    <x v="1"/>
  </r>
  <r>
    <x v="40"/>
    <x v="110"/>
    <n v="42.857142857142854"/>
    <x v="10"/>
    <x v="1"/>
  </r>
  <r>
    <x v="40"/>
    <x v="111"/>
    <n v="42.857142857142854"/>
    <x v="10"/>
    <x v="1"/>
  </r>
  <r>
    <x v="35"/>
    <x v="107"/>
    <n v="0"/>
    <x v="11"/>
    <x v="1"/>
  </r>
  <r>
    <x v="35"/>
    <x v="108"/>
    <n v="0"/>
    <x v="11"/>
    <x v="1"/>
  </r>
  <r>
    <x v="35"/>
    <x v="109"/>
    <n v="0"/>
    <x v="11"/>
    <x v="1"/>
  </r>
  <r>
    <x v="35"/>
    <x v="110"/>
    <n v="66.666666666666671"/>
    <x v="11"/>
    <x v="1"/>
  </r>
  <r>
    <x v="35"/>
    <x v="111"/>
    <n v="33.333333333333336"/>
    <x v="11"/>
    <x v="1"/>
  </r>
  <r>
    <x v="36"/>
    <x v="107"/>
    <n v="0"/>
    <x v="11"/>
    <x v="1"/>
  </r>
  <r>
    <x v="36"/>
    <x v="108"/>
    <n v="2.9411764705882355"/>
    <x v="11"/>
    <x v="1"/>
  </r>
  <r>
    <x v="36"/>
    <x v="109"/>
    <n v="2.9411764705882355"/>
    <x v="11"/>
    <x v="1"/>
  </r>
  <r>
    <x v="36"/>
    <x v="110"/>
    <n v="44.117647058823529"/>
    <x v="11"/>
    <x v="1"/>
  </r>
  <r>
    <x v="36"/>
    <x v="111"/>
    <n v="50"/>
    <x v="11"/>
    <x v="1"/>
  </r>
  <r>
    <x v="37"/>
    <x v="107"/>
    <n v="0"/>
    <x v="11"/>
    <x v="1"/>
  </r>
  <r>
    <x v="37"/>
    <x v="108"/>
    <n v="0"/>
    <x v="11"/>
    <x v="1"/>
  </r>
  <r>
    <x v="37"/>
    <x v="109"/>
    <n v="0"/>
    <x v="11"/>
    <x v="1"/>
  </r>
  <r>
    <x v="37"/>
    <x v="110"/>
    <n v="33.333333333333336"/>
    <x v="11"/>
    <x v="1"/>
  </r>
  <r>
    <x v="37"/>
    <x v="111"/>
    <n v="66.666666666666671"/>
    <x v="11"/>
    <x v="1"/>
  </r>
  <r>
    <x v="38"/>
    <x v="107"/>
    <n v="0"/>
    <x v="11"/>
    <x v="1"/>
  </r>
  <r>
    <x v="38"/>
    <x v="108"/>
    <n v="0"/>
    <x v="11"/>
    <x v="1"/>
  </r>
  <r>
    <x v="38"/>
    <x v="109"/>
    <n v="0"/>
    <x v="11"/>
    <x v="1"/>
  </r>
  <r>
    <x v="38"/>
    <x v="110"/>
    <n v="25"/>
    <x v="11"/>
    <x v="1"/>
  </r>
  <r>
    <x v="38"/>
    <x v="111"/>
    <n v="75"/>
    <x v="11"/>
    <x v="1"/>
  </r>
  <r>
    <x v="39"/>
    <x v="107"/>
    <n v="0"/>
    <x v="11"/>
    <x v="1"/>
  </r>
  <r>
    <x v="39"/>
    <x v="108"/>
    <n v="0"/>
    <x v="11"/>
    <x v="1"/>
  </r>
  <r>
    <x v="39"/>
    <x v="109"/>
    <n v="10"/>
    <x v="11"/>
    <x v="1"/>
  </r>
  <r>
    <x v="39"/>
    <x v="110"/>
    <n v="47.5"/>
    <x v="11"/>
    <x v="1"/>
  </r>
  <r>
    <x v="39"/>
    <x v="111"/>
    <n v="42.5"/>
    <x v="11"/>
    <x v="1"/>
  </r>
  <r>
    <x v="40"/>
    <x v="107"/>
    <n v="0"/>
    <x v="11"/>
    <x v="1"/>
  </r>
  <r>
    <x v="40"/>
    <x v="108"/>
    <n v="0"/>
    <x v="11"/>
    <x v="1"/>
  </r>
  <r>
    <x v="40"/>
    <x v="109"/>
    <n v="8.3333333333333339"/>
    <x v="11"/>
    <x v="1"/>
  </r>
  <r>
    <x v="40"/>
    <x v="110"/>
    <n v="16.666666666666668"/>
    <x v="11"/>
    <x v="1"/>
  </r>
  <r>
    <x v="40"/>
    <x v="111"/>
    <n v="75"/>
    <x v="11"/>
    <x v="1"/>
  </r>
  <r>
    <x v="35"/>
    <x v="107"/>
    <n v="0"/>
    <x v="12"/>
    <x v="1"/>
  </r>
  <r>
    <x v="35"/>
    <x v="108"/>
    <n v="0"/>
    <x v="12"/>
    <x v="1"/>
  </r>
  <r>
    <x v="35"/>
    <x v="109"/>
    <n v="0"/>
    <x v="12"/>
    <x v="1"/>
  </r>
  <r>
    <x v="35"/>
    <x v="110"/>
    <n v="40"/>
    <x v="12"/>
    <x v="1"/>
  </r>
  <r>
    <x v="35"/>
    <x v="111"/>
    <n v="60"/>
    <x v="12"/>
    <x v="1"/>
  </r>
  <r>
    <x v="36"/>
    <x v="107"/>
    <n v="0"/>
    <x v="12"/>
    <x v="1"/>
  </r>
  <r>
    <x v="36"/>
    <x v="108"/>
    <n v="0"/>
    <x v="12"/>
    <x v="1"/>
  </r>
  <r>
    <x v="36"/>
    <x v="109"/>
    <n v="23.076923076923077"/>
    <x v="12"/>
    <x v="1"/>
  </r>
  <r>
    <x v="36"/>
    <x v="110"/>
    <n v="34.615384615384613"/>
    <x v="12"/>
    <x v="1"/>
  </r>
  <r>
    <x v="36"/>
    <x v="111"/>
    <n v="42.307692307692307"/>
    <x v="12"/>
    <x v="1"/>
  </r>
  <r>
    <x v="37"/>
    <x v="107"/>
    <n v="0"/>
    <x v="12"/>
    <x v="1"/>
  </r>
  <r>
    <x v="37"/>
    <x v="108"/>
    <n v="0"/>
    <x v="12"/>
    <x v="1"/>
  </r>
  <r>
    <x v="37"/>
    <x v="109"/>
    <n v="0"/>
    <x v="12"/>
    <x v="1"/>
  </r>
  <r>
    <x v="37"/>
    <x v="110"/>
    <n v="50"/>
    <x v="12"/>
    <x v="1"/>
  </r>
  <r>
    <x v="37"/>
    <x v="111"/>
    <n v="50"/>
    <x v="12"/>
    <x v="1"/>
  </r>
  <r>
    <x v="38"/>
    <x v="107"/>
    <n v="0"/>
    <x v="12"/>
    <x v="1"/>
  </r>
  <r>
    <x v="38"/>
    <x v="108"/>
    <n v="40"/>
    <x v="12"/>
    <x v="1"/>
  </r>
  <r>
    <x v="38"/>
    <x v="109"/>
    <n v="0"/>
    <x v="12"/>
    <x v="1"/>
  </r>
  <r>
    <x v="38"/>
    <x v="110"/>
    <n v="20"/>
    <x v="12"/>
    <x v="1"/>
  </r>
  <r>
    <x v="38"/>
    <x v="111"/>
    <n v="40"/>
    <x v="12"/>
    <x v="1"/>
  </r>
  <r>
    <x v="39"/>
    <x v="107"/>
    <n v="1.408450704225352"/>
    <x v="12"/>
    <x v="1"/>
  </r>
  <r>
    <x v="39"/>
    <x v="108"/>
    <n v="1.408450704225352"/>
    <x v="12"/>
    <x v="1"/>
  </r>
  <r>
    <x v="39"/>
    <x v="109"/>
    <n v="14.084507042253522"/>
    <x v="12"/>
    <x v="1"/>
  </r>
  <r>
    <x v="39"/>
    <x v="110"/>
    <n v="42.25352112676056"/>
    <x v="12"/>
    <x v="1"/>
  </r>
  <r>
    <x v="39"/>
    <x v="111"/>
    <n v="40.845070422535208"/>
    <x v="12"/>
    <x v="1"/>
  </r>
  <r>
    <x v="40"/>
    <x v="107"/>
    <n v="0"/>
    <x v="12"/>
    <x v="1"/>
  </r>
  <r>
    <x v="40"/>
    <x v="108"/>
    <n v="0"/>
    <x v="12"/>
    <x v="1"/>
  </r>
  <r>
    <x v="40"/>
    <x v="109"/>
    <n v="22.222222222222221"/>
    <x v="12"/>
    <x v="1"/>
  </r>
  <r>
    <x v="40"/>
    <x v="110"/>
    <n v="38.888888888888886"/>
    <x v="12"/>
    <x v="1"/>
  </r>
  <r>
    <x v="40"/>
    <x v="111"/>
    <n v="38.888888888888886"/>
    <x v="12"/>
    <x v="1"/>
  </r>
  <r>
    <x v="35"/>
    <x v="107"/>
    <n v="0"/>
    <x v="13"/>
    <x v="1"/>
  </r>
  <r>
    <x v="35"/>
    <x v="108"/>
    <n v="0"/>
    <x v="13"/>
    <x v="1"/>
  </r>
  <r>
    <x v="35"/>
    <x v="109"/>
    <n v="0"/>
    <x v="13"/>
    <x v="1"/>
  </r>
  <r>
    <x v="35"/>
    <x v="110"/>
    <n v="42.857142857142854"/>
    <x v="13"/>
    <x v="1"/>
  </r>
  <r>
    <x v="35"/>
    <x v="111"/>
    <n v="57.142857142857146"/>
    <x v="13"/>
    <x v="1"/>
  </r>
  <r>
    <x v="36"/>
    <x v="107"/>
    <n v="4"/>
    <x v="13"/>
    <x v="1"/>
  </r>
  <r>
    <x v="36"/>
    <x v="108"/>
    <n v="8"/>
    <x v="13"/>
    <x v="1"/>
  </r>
  <r>
    <x v="36"/>
    <x v="109"/>
    <n v="4"/>
    <x v="13"/>
    <x v="1"/>
  </r>
  <r>
    <x v="36"/>
    <x v="110"/>
    <n v="44"/>
    <x v="13"/>
    <x v="1"/>
  </r>
  <r>
    <x v="36"/>
    <x v="111"/>
    <n v="40"/>
    <x v="13"/>
    <x v="1"/>
  </r>
  <r>
    <x v="37"/>
    <x v="107"/>
    <n v="0"/>
    <x v="13"/>
    <x v="1"/>
  </r>
  <r>
    <x v="37"/>
    <x v="108"/>
    <n v="0"/>
    <x v="13"/>
    <x v="1"/>
  </r>
  <r>
    <x v="37"/>
    <x v="109"/>
    <n v="0"/>
    <x v="13"/>
    <x v="1"/>
  </r>
  <r>
    <x v="37"/>
    <x v="110"/>
    <n v="0"/>
    <x v="13"/>
    <x v="1"/>
  </r>
  <r>
    <x v="37"/>
    <x v="111"/>
    <n v="100"/>
    <x v="13"/>
    <x v="1"/>
  </r>
  <r>
    <x v="38"/>
    <x v="107"/>
    <n v="0"/>
    <x v="13"/>
    <x v="1"/>
  </r>
  <r>
    <x v="38"/>
    <x v="108"/>
    <n v="0"/>
    <x v="13"/>
    <x v="1"/>
  </r>
  <r>
    <x v="38"/>
    <x v="109"/>
    <n v="0"/>
    <x v="13"/>
    <x v="1"/>
  </r>
  <r>
    <x v="38"/>
    <x v="110"/>
    <n v="25"/>
    <x v="13"/>
    <x v="1"/>
  </r>
  <r>
    <x v="38"/>
    <x v="111"/>
    <n v="75"/>
    <x v="13"/>
    <x v="1"/>
  </r>
  <r>
    <x v="39"/>
    <x v="107"/>
    <n v="0"/>
    <x v="13"/>
    <x v="1"/>
  </r>
  <r>
    <x v="39"/>
    <x v="108"/>
    <n v="0"/>
    <x v="13"/>
    <x v="1"/>
  </r>
  <r>
    <x v="39"/>
    <x v="109"/>
    <n v="8.8235294117647065"/>
    <x v="13"/>
    <x v="1"/>
  </r>
  <r>
    <x v="39"/>
    <x v="110"/>
    <n v="23.529411764705884"/>
    <x v="13"/>
    <x v="1"/>
  </r>
  <r>
    <x v="39"/>
    <x v="111"/>
    <n v="67.647058823529406"/>
    <x v="13"/>
    <x v="1"/>
  </r>
  <r>
    <x v="40"/>
    <x v="107"/>
    <n v="0"/>
    <x v="13"/>
    <x v="1"/>
  </r>
  <r>
    <x v="40"/>
    <x v="108"/>
    <n v="0"/>
    <x v="13"/>
    <x v="1"/>
  </r>
  <r>
    <x v="40"/>
    <x v="109"/>
    <n v="16.666666666666668"/>
    <x v="13"/>
    <x v="1"/>
  </r>
  <r>
    <x v="40"/>
    <x v="110"/>
    <n v="33.333333333333336"/>
    <x v="13"/>
    <x v="1"/>
  </r>
  <r>
    <x v="40"/>
    <x v="111"/>
    <n v="50"/>
    <x v="13"/>
    <x v="1"/>
  </r>
  <r>
    <x v="35"/>
    <x v="107"/>
    <n v="0"/>
    <x v="14"/>
    <x v="1"/>
  </r>
  <r>
    <x v="35"/>
    <x v="108"/>
    <n v="0"/>
    <x v="14"/>
    <x v="1"/>
  </r>
  <r>
    <x v="35"/>
    <x v="109"/>
    <n v="12.5"/>
    <x v="14"/>
    <x v="1"/>
  </r>
  <r>
    <x v="35"/>
    <x v="110"/>
    <n v="50"/>
    <x v="14"/>
    <x v="1"/>
  </r>
  <r>
    <x v="35"/>
    <x v="111"/>
    <n v="37.5"/>
    <x v="14"/>
    <x v="1"/>
  </r>
  <r>
    <x v="36"/>
    <x v="107"/>
    <n v="10"/>
    <x v="14"/>
    <x v="1"/>
  </r>
  <r>
    <x v="36"/>
    <x v="108"/>
    <n v="5"/>
    <x v="14"/>
    <x v="1"/>
  </r>
  <r>
    <x v="36"/>
    <x v="109"/>
    <n v="10"/>
    <x v="14"/>
    <x v="1"/>
  </r>
  <r>
    <x v="36"/>
    <x v="110"/>
    <n v="35"/>
    <x v="14"/>
    <x v="1"/>
  </r>
  <r>
    <x v="36"/>
    <x v="111"/>
    <n v="40"/>
    <x v="14"/>
    <x v="1"/>
  </r>
  <r>
    <x v="37"/>
    <x v="107"/>
    <n v="0"/>
    <x v="14"/>
    <x v="1"/>
  </r>
  <r>
    <x v="37"/>
    <x v="108"/>
    <n v="0"/>
    <x v="14"/>
    <x v="1"/>
  </r>
  <r>
    <x v="37"/>
    <x v="109"/>
    <n v="0"/>
    <x v="14"/>
    <x v="1"/>
  </r>
  <r>
    <x v="37"/>
    <x v="110"/>
    <n v="0"/>
    <x v="14"/>
    <x v="1"/>
  </r>
  <r>
    <x v="37"/>
    <x v="111"/>
    <n v="100"/>
    <x v="14"/>
    <x v="1"/>
  </r>
  <r>
    <x v="38"/>
    <x v="107"/>
    <n v="0"/>
    <x v="14"/>
    <x v="1"/>
  </r>
  <r>
    <x v="38"/>
    <x v="108"/>
    <n v="0"/>
    <x v="14"/>
    <x v="1"/>
  </r>
  <r>
    <x v="38"/>
    <x v="109"/>
    <n v="0"/>
    <x v="14"/>
    <x v="1"/>
  </r>
  <r>
    <x v="38"/>
    <x v="110"/>
    <n v="20"/>
    <x v="14"/>
    <x v="1"/>
  </r>
  <r>
    <x v="38"/>
    <x v="111"/>
    <n v="80"/>
    <x v="14"/>
    <x v="1"/>
  </r>
  <r>
    <x v="39"/>
    <x v="107"/>
    <n v="0"/>
    <x v="14"/>
    <x v="1"/>
  </r>
  <r>
    <x v="39"/>
    <x v="108"/>
    <n v="0"/>
    <x v="14"/>
    <x v="1"/>
  </r>
  <r>
    <x v="39"/>
    <x v="109"/>
    <n v="28.571428571428573"/>
    <x v="14"/>
    <x v="1"/>
  </r>
  <r>
    <x v="39"/>
    <x v="110"/>
    <n v="57.142857142857146"/>
    <x v="14"/>
    <x v="1"/>
  </r>
  <r>
    <x v="39"/>
    <x v="111"/>
    <n v="14.285714285714286"/>
    <x v="14"/>
    <x v="1"/>
  </r>
  <r>
    <x v="40"/>
    <x v="107"/>
    <n v="0"/>
    <x v="14"/>
    <x v="1"/>
  </r>
  <r>
    <x v="40"/>
    <x v="108"/>
    <n v="0"/>
    <x v="14"/>
    <x v="1"/>
  </r>
  <r>
    <x v="40"/>
    <x v="109"/>
    <n v="20"/>
    <x v="14"/>
    <x v="1"/>
  </r>
  <r>
    <x v="40"/>
    <x v="110"/>
    <n v="20"/>
    <x v="14"/>
    <x v="1"/>
  </r>
  <r>
    <x v="40"/>
    <x v="111"/>
    <n v="60"/>
    <x v="14"/>
    <x v="1"/>
  </r>
  <r>
    <x v="35"/>
    <x v="107"/>
    <n v="0"/>
    <x v="15"/>
    <x v="1"/>
  </r>
  <r>
    <x v="35"/>
    <x v="108"/>
    <n v="0"/>
    <x v="15"/>
    <x v="1"/>
  </r>
  <r>
    <x v="35"/>
    <x v="109"/>
    <n v="0"/>
    <x v="15"/>
    <x v="1"/>
  </r>
  <r>
    <x v="35"/>
    <x v="110"/>
    <n v="0"/>
    <x v="15"/>
    <x v="1"/>
  </r>
  <r>
    <x v="35"/>
    <x v="111"/>
    <n v="0"/>
    <x v="15"/>
    <x v="1"/>
  </r>
  <r>
    <x v="36"/>
    <x v="107"/>
    <n v="0"/>
    <x v="15"/>
    <x v="1"/>
  </r>
  <r>
    <x v="36"/>
    <x v="108"/>
    <n v="0"/>
    <x v="15"/>
    <x v="1"/>
  </r>
  <r>
    <x v="36"/>
    <x v="109"/>
    <n v="0"/>
    <x v="15"/>
    <x v="1"/>
  </r>
  <r>
    <x v="36"/>
    <x v="110"/>
    <n v="0"/>
    <x v="15"/>
    <x v="1"/>
  </r>
  <r>
    <x v="36"/>
    <x v="111"/>
    <n v="0"/>
    <x v="15"/>
    <x v="1"/>
  </r>
  <r>
    <x v="37"/>
    <x v="107"/>
    <n v="0"/>
    <x v="15"/>
    <x v="1"/>
  </r>
  <r>
    <x v="37"/>
    <x v="108"/>
    <n v="0"/>
    <x v="15"/>
    <x v="1"/>
  </r>
  <r>
    <x v="37"/>
    <x v="109"/>
    <n v="0"/>
    <x v="15"/>
    <x v="1"/>
  </r>
  <r>
    <x v="37"/>
    <x v="110"/>
    <n v="0"/>
    <x v="15"/>
    <x v="1"/>
  </r>
  <r>
    <x v="37"/>
    <x v="111"/>
    <n v="0"/>
    <x v="15"/>
    <x v="1"/>
  </r>
  <r>
    <x v="38"/>
    <x v="107"/>
    <n v="0"/>
    <x v="15"/>
    <x v="1"/>
  </r>
  <r>
    <x v="38"/>
    <x v="108"/>
    <n v="0"/>
    <x v="15"/>
    <x v="1"/>
  </r>
  <r>
    <x v="38"/>
    <x v="109"/>
    <n v="0"/>
    <x v="15"/>
    <x v="1"/>
  </r>
  <r>
    <x v="38"/>
    <x v="110"/>
    <n v="0"/>
    <x v="15"/>
    <x v="1"/>
  </r>
  <r>
    <x v="38"/>
    <x v="111"/>
    <n v="0"/>
    <x v="15"/>
    <x v="1"/>
  </r>
  <r>
    <x v="39"/>
    <x v="107"/>
    <n v="0"/>
    <x v="15"/>
    <x v="1"/>
  </r>
  <r>
    <x v="39"/>
    <x v="108"/>
    <n v="0"/>
    <x v="15"/>
    <x v="1"/>
  </r>
  <r>
    <x v="39"/>
    <x v="109"/>
    <n v="0"/>
    <x v="15"/>
    <x v="1"/>
  </r>
  <r>
    <x v="39"/>
    <x v="110"/>
    <n v="0"/>
    <x v="15"/>
    <x v="1"/>
  </r>
  <r>
    <x v="39"/>
    <x v="111"/>
    <n v="0"/>
    <x v="15"/>
    <x v="1"/>
  </r>
  <r>
    <x v="40"/>
    <x v="107"/>
    <n v="0"/>
    <x v="15"/>
    <x v="1"/>
  </r>
  <r>
    <x v="40"/>
    <x v="108"/>
    <n v="0"/>
    <x v="15"/>
    <x v="1"/>
  </r>
  <r>
    <x v="40"/>
    <x v="109"/>
    <n v="0"/>
    <x v="15"/>
    <x v="1"/>
  </r>
  <r>
    <x v="40"/>
    <x v="110"/>
    <n v="0"/>
    <x v="15"/>
    <x v="1"/>
  </r>
  <r>
    <x v="40"/>
    <x v="111"/>
    <n v="0"/>
    <x v="15"/>
    <x v="1"/>
  </r>
  <r>
    <x v="35"/>
    <x v="107"/>
    <n v="14.285714285714286"/>
    <x v="16"/>
    <x v="1"/>
  </r>
  <r>
    <x v="35"/>
    <x v="108"/>
    <n v="14.285714285714286"/>
    <x v="16"/>
    <x v="1"/>
  </r>
  <r>
    <x v="35"/>
    <x v="109"/>
    <n v="0"/>
    <x v="16"/>
    <x v="1"/>
  </r>
  <r>
    <x v="35"/>
    <x v="110"/>
    <n v="28.571428571428573"/>
    <x v="16"/>
    <x v="1"/>
  </r>
  <r>
    <x v="35"/>
    <x v="111"/>
    <n v="42.857142857142854"/>
    <x v="16"/>
    <x v="1"/>
  </r>
  <r>
    <x v="36"/>
    <x v="107"/>
    <n v="6.3829787234042552"/>
    <x v="16"/>
    <x v="1"/>
  </r>
  <r>
    <x v="36"/>
    <x v="108"/>
    <n v="0"/>
    <x v="16"/>
    <x v="1"/>
  </r>
  <r>
    <x v="36"/>
    <x v="109"/>
    <n v="8.5106382978723403"/>
    <x v="16"/>
    <x v="1"/>
  </r>
  <r>
    <x v="36"/>
    <x v="110"/>
    <n v="29.787234042553191"/>
    <x v="16"/>
    <x v="1"/>
  </r>
  <r>
    <x v="36"/>
    <x v="111"/>
    <n v="55.319148936170215"/>
    <x v="16"/>
    <x v="1"/>
  </r>
  <r>
    <x v="37"/>
    <x v="107"/>
    <n v="0"/>
    <x v="16"/>
    <x v="1"/>
  </r>
  <r>
    <x v="37"/>
    <x v="108"/>
    <n v="0"/>
    <x v="16"/>
    <x v="1"/>
  </r>
  <r>
    <x v="37"/>
    <x v="109"/>
    <n v="25"/>
    <x v="16"/>
    <x v="1"/>
  </r>
  <r>
    <x v="37"/>
    <x v="110"/>
    <n v="50"/>
    <x v="16"/>
    <x v="1"/>
  </r>
  <r>
    <x v="37"/>
    <x v="111"/>
    <n v="25"/>
    <x v="16"/>
    <x v="1"/>
  </r>
  <r>
    <x v="38"/>
    <x v="107"/>
    <n v="0"/>
    <x v="16"/>
    <x v="1"/>
  </r>
  <r>
    <x v="38"/>
    <x v="108"/>
    <n v="0"/>
    <x v="16"/>
    <x v="1"/>
  </r>
  <r>
    <x v="38"/>
    <x v="109"/>
    <n v="0"/>
    <x v="16"/>
    <x v="1"/>
  </r>
  <r>
    <x v="38"/>
    <x v="110"/>
    <n v="25"/>
    <x v="16"/>
    <x v="1"/>
  </r>
  <r>
    <x v="38"/>
    <x v="111"/>
    <n v="75"/>
    <x v="16"/>
    <x v="1"/>
  </r>
  <r>
    <x v="39"/>
    <x v="107"/>
    <n v="3.225806451612903"/>
    <x v="16"/>
    <x v="1"/>
  </r>
  <r>
    <x v="39"/>
    <x v="108"/>
    <n v="0"/>
    <x v="16"/>
    <x v="1"/>
  </r>
  <r>
    <x v="39"/>
    <x v="109"/>
    <n v="3.225806451612903"/>
    <x v="16"/>
    <x v="1"/>
  </r>
  <r>
    <x v="39"/>
    <x v="110"/>
    <n v="41.935483870967744"/>
    <x v="16"/>
    <x v="1"/>
  </r>
  <r>
    <x v="39"/>
    <x v="111"/>
    <n v="51.612903225806448"/>
    <x v="16"/>
    <x v="1"/>
  </r>
  <r>
    <x v="40"/>
    <x v="107"/>
    <n v="5.5555555555555554"/>
    <x v="16"/>
    <x v="1"/>
  </r>
  <r>
    <x v="40"/>
    <x v="108"/>
    <n v="0"/>
    <x v="16"/>
    <x v="1"/>
  </r>
  <r>
    <x v="40"/>
    <x v="109"/>
    <n v="22.222222222222221"/>
    <x v="16"/>
    <x v="1"/>
  </r>
  <r>
    <x v="40"/>
    <x v="110"/>
    <n v="38.888888888888886"/>
    <x v="16"/>
    <x v="1"/>
  </r>
  <r>
    <x v="40"/>
    <x v="111"/>
    <n v="33.333333333333336"/>
    <x v="16"/>
    <x v="1"/>
  </r>
  <r>
    <x v="41"/>
    <x v="107"/>
    <n v="2.6639344262295084"/>
    <x v="0"/>
    <x v="0"/>
  </r>
  <r>
    <x v="41"/>
    <x v="108"/>
    <n v="2.0491803278688523"/>
    <x v="0"/>
    <x v="0"/>
  </r>
  <r>
    <x v="41"/>
    <x v="109"/>
    <n v="13.934426229508198"/>
    <x v="0"/>
    <x v="0"/>
  </r>
  <r>
    <x v="41"/>
    <x v="110"/>
    <n v="40.16393442622951"/>
    <x v="0"/>
    <x v="0"/>
  </r>
  <r>
    <x v="41"/>
    <x v="111"/>
    <n v="41.188524590163937"/>
    <x v="0"/>
    <x v="0"/>
  </r>
  <r>
    <x v="42"/>
    <x v="107"/>
    <n v="7.4468085106382977"/>
    <x v="0"/>
    <x v="0"/>
  </r>
  <r>
    <x v="42"/>
    <x v="108"/>
    <n v="5.8510638297872344"/>
    <x v="0"/>
    <x v="0"/>
  </r>
  <r>
    <x v="42"/>
    <x v="109"/>
    <n v="14.893617021276595"/>
    <x v="0"/>
    <x v="0"/>
  </r>
  <r>
    <x v="42"/>
    <x v="110"/>
    <n v="27.127659574468087"/>
    <x v="0"/>
    <x v="0"/>
  </r>
  <r>
    <x v="42"/>
    <x v="111"/>
    <n v="44.680851063829785"/>
    <x v="0"/>
    <x v="0"/>
  </r>
  <r>
    <x v="43"/>
    <x v="107"/>
    <n v="3.2030975008799718"/>
    <x v="0"/>
    <x v="0"/>
  </r>
  <r>
    <x v="43"/>
    <x v="108"/>
    <n v="2.2879267863428372"/>
    <x v="0"/>
    <x v="0"/>
  </r>
  <r>
    <x v="43"/>
    <x v="109"/>
    <n v="7.9901443153819081"/>
    <x v="0"/>
    <x v="0"/>
  </r>
  <r>
    <x v="43"/>
    <x v="110"/>
    <n v="32.770151355156635"/>
    <x v="0"/>
    <x v="0"/>
  </r>
  <r>
    <x v="43"/>
    <x v="111"/>
    <n v="53.748680042238647"/>
    <x v="0"/>
    <x v="0"/>
  </r>
  <r>
    <x v="44"/>
    <x v="107"/>
    <n v="4.1958041958041958"/>
    <x v="0"/>
    <x v="0"/>
  </r>
  <r>
    <x v="44"/>
    <x v="108"/>
    <n v="2.7972027972027971"/>
    <x v="0"/>
    <x v="0"/>
  </r>
  <r>
    <x v="44"/>
    <x v="109"/>
    <n v="9.0909090909090917"/>
    <x v="0"/>
    <x v="0"/>
  </r>
  <r>
    <x v="44"/>
    <x v="110"/>
    <n v="24.475524475524477"/>
    <x v="0"/>
    <x v="0"/>
  </r>
  <r>
    <x v="44"/>
    <x v="111"/>
    <n v="59.44055944055944"/>
    <x v="0"/>
    <x v="0"/>
  </r>
  <r>
    <x v="45"/>
    <x v="107"/>
    <n v="3.6101083032490973"/>
    <x v="0"/>
    <x v="0"/>
  </r>
  <r>
    <x v="45"/>
    <x v="108"/>
    <n v="2.5270758122743682"/>
    <x v="0"/>
    <x v="0"/>
  </r>
  <r>
    <x v="45"/>
    <x v="109"/>
    <n v="12.454873646209386"/>
    <x v="0"/>
    <x v="0"/>
  </r>
  <r>
    <x v="45"/>
    <x v="110"/>
    <n v="37.906137184115522"/>
    <x v="0"/>
    <x v="0"/>
  </r>
  <r>
    <x v="45"/>
    <x v="111"/>
    <n v="43.501805054151625"/>
    <x v="0"/>
    <x v="0"/>
  </r>
  <r>
    <x v="46"/>
    <x v="107"/>
    <n v="1.6203703703703705"/>
    <x v="0"/>
    <x v="0"/>
  </r>
  <r>
    <x v="46"/>
    <x v="108"/>
    <n v="2.7777777777777777"/>
    <x v="0"/>
    <x v="0"/>
  </r>
  <r>
    <x v="46"/>
    <x v="109"/>
    <n v="13.888888888888889"/>
    <x v="0"/>
    <x v="0"/>
  </r>
  <r>
    <x v="46"/>
    <x v="110"/>
    <n v="37.962962962962962"/>
    <x v="0"/>
    <x v="0"/>
  </r>
  <r>
    <x v="46"/>
    <x v="111"/>
    <n v="43.75"/>
    <x v="0"/>
    <x v="0"/>
  </r>
  <r>
    <x v="47"/>
    <x v="107"/>
    <n v="12.55813953488372"/>
    <x v="0"/>
    <x v="0"/>
  </r>
  <r>
    <x v="47"/>
    <x v="108"/>
    <n v="8.3720930232558146"/>
    <x v="0"/>
    <x v="0"/>
  </r>
  <r>
    <x v="47"/>
    <x v="109"/>
    <n v="33.953488372093027"/>
    <x v="0"/>
    <x v="0"/>
  </r>
  <r>
    <x v="47"/>
    <x v="110"/>
    <n v="26.511627906976745"/>
    <x v="0"/>
    <x v="0"/>
  </r>
  <r>
    <x v="47"/>
    <x v="111"/>
    <n v="18.604651162790699"/>
    <x v="0"/>
    <x v="0"/>
  </r>
  <r>
    <x v="41"/>
    <x v="107"/>
    <n v="1.0695187165775402"/>
    <x v="1"/>
    <x v="0"/>
  </r>
  <r>
    <x v="41"/>
    <x v="108"/>
    <n v="1.6042780748663101"/>
    <x v="1"/>
    <x v="0"/>
  </r>
  <r>
    <x v="41"/>
    <x v="109"/>
    <n v="18.71657754010695"/>
    <x v="1"/>
    <x v="0"/>
  </r>
  <r>
    <x v="41"/>
    <x v="110"/>
    <n v="48.128342245989302"/>
    <x v="1"/>
    <x v="0"/>
  </r>
  <r>
    <x v="41"/>
    <x v="111"/>
    <n v="30.481283422459892"/>
    <x v="1"/>
    <x v="0"/>
  </r>
  <r>
    <x v="42"/>
    <x v="107"/>
    <n v="2.3809523809523809"/>
    <x v="1"/>
    <x v="0"/>
  </r>
  <r>
    <x v="42"/>
    <x v="108"/>
    <n v="4.7619047619047619"/>
    <x v="1"/>
    <x v="0"/>
  </r>
  <r>
    <x v="42"/>
    <x v="109"/>
    <n v="14.285714285714286"/>
    <x v="1"/>
    <x v="0"/>
  </r>
  <r>
    <x v="42"/>
    <x v="110"/>
    <n v="28.571428571428573"/>
    <x v="1"/>
    <x v="0"/>
  </r>
  <r>
    <x v="42"/>
    <x v="111"/>
    <n v="50"/>
    <x v="1"/>
    <x v="0"/>
  </r>
  <r>
    <x v="43"/>
    <x v="107"/>
    <n v="0.45819014891179838"/>
    <x v="1"/>
    <x v="0"/>
  </r>
  <r>
    <x v="43"/>
    <x v="108"/>
    <n v="1.3745704467353952"/>
    <x v="1"/>
    <x v="0"/>
  </r>
  <r>
    <x v="43"/>
    <x v="109"/>
    <n v="7.9037800687285227"/>
    <x v="1"/>
    <x v="0"/>
  </r>
  <r>
    <x v="43"/>
    <x v="110"/>
    <n v="41.122565864833909"/>
    <x v="1"/>
    <x v="0"/>
  </r>
  <r>
    <x v="43"/>
    <x v="111"/>
    <n v="49.140893470790381"/>
    <x v="1"/>
    <x v="0"/>
  </r>
  <r>
    <x v="44"/>
    <x v="107"/>
    <n v="0"/>
    <x v="1"/>
    <x v="0"/>
  </r>
  <r>
    <x v="44"/>
    <x v="108"/>
    <n v="2.9411764705882355"/>
    <x v="1"/>
    <x v="0"/>
  </r>
  <r>
    <x v="44"/>
    <x v="109"/>
    <n v="11.764705882352942"/>
    <x v="1"/>
    <x v="0"/>
  </r>
  <r>
    <x v="44"/>
    <x v="110"/>
    <n v="41.176470588235297"/>
    <x v="1"/>
    <x v="0"/>
  </r>
  <r>
    <x v="44"/>
    <x v="111"/>
    <n v="44.117647058823529"/>
    <x v="1"/>
    <x v="0"/>
  </r>
  <r>
    <x v="45"/>
    <x v="107"/>
    <n v="0.98039215686274506"/>
    <x v="1"/>
    <x v="0"/>
  </r>
  <r>
    <x v="45"/>
    <x v="108"/>
    <n v="2.4509803921568629"/>
    <x v="1"/>
    <x v="0"/>
  </r>
  <r>
    <x v="45"/>
    <x v="109"/>
    <n v="11.274509803921569"/>
    <x v="1"/>
    <x v="0"/>
  </r>
  <r>
    <x v="45"/>
    <x v="110"/>
    <n v="46.078431372549019"/>
    <x v="1"/>
    <x v="0"/>
  </r>
  <r>
    <x v="45"/>
    <x v="111"/>
    <n v="39.215686274509807"/>
    <x v="1"/>
    <x v="0"/>
  </r>
  <r>
    <x v="46"/>
    <x v="107"/>
    <n v="0.6211180124223602"/>
    <x v="1"/>
    <x v="0"/>
  </r>
  <r>
    <x v="46"/>
    <x v="108"/>
    <n v="1.2422360248447204"/>
    <x v="1"/>
    <x v="0"/>
  </r>
  <r>
    <x v="46"/>
    <x v="109"/>
    <n v="19.254658385093169"/>
    <x v="1"/>
    <x v="0"/>
  </r>
  <r>
    <x v="46"/>
    <x v="110"/>
    <n v="36.645962732919251"/>
    <x v="1"/>
    <x v="0"/>
  </r>
  <r>
    <x v="46"/>
    <x v="111"/>
    <n v="42.236024844720497"/>
    <x v="1"/>
    <x v="0"/>
  </r>
  <r>
    <x v="47"/>
    <x v="107"/>
    <n v="8.235294117647058"/>
    <x v="1"/>
    <x v="0"/>
  </r>
  <r>
    <x v="47"/>
    <x v="108"/>
    <n v="9.4117647058823533"/>
    <x v="1"/>
    <x v="0"/>
  </r>
  <r>
    <x v="47"/>
    <x v="109"/>
    <n v="38.823529411764703"/>
    <x v="1"/>
    <x v="0"/>
  </r>
  <r>
    <x v="47"/>
    <x v="110"/>
    <n v="31.764705882352942"/>
    <x v="1"/>
    <x v="0"/>
  </r>
  <r>
    <x v="47"/>
    <x v="111"/>
    <n v="11.764705882352942"/>
    <x v="1"/>
    <x v="0"/>
  </r>
  <r>
    <x v="41"/>
    <x v="107"/>
    <n v="1.5384615384615385"/>
    <x v="2"/>
    <x v="0"/>
  </r>
  <r>
    <x v="41"/>
    <x v="108"/>
    <n v="4.615384615384615"/>
    <x v="2"/>
    <x v="0"/>
  </r>
  <r>
    <x v="41"/>
    <x v="109"/>
    <n v="9.2307692307692299"/>
    <x v="2"/>
    <x v="0"/>
  </r>
  <r>
    <x v="41"/>
    <x v="110"/>
    <n v="38.46153846153846"/>
    <x v="2"/>
    <x v="0"/>
  </r>
  <r>
    <x v="41"/>
    <x v="111"/>
    <n v="46.153846153846153"/>
    <x v="2"/>
    <x v="0"/>
  </r>
  <r>
    <x v="42"/>
    <x v="107"/>
    <n v="12.068965517241379"/>
    <x v="2"/>
    <x v="0"/>
  </r>
  <r>
    <x v="42"/>
    <x v="108"/>
    <n v="8.6206896551724146"/>
    <x v="2"/>
    <x v="0"/>
  </r>
  <r>
    <x v="42"/>
    <x v="109"/>
    <n v="17.241379310344829"/>
    <x v="2"/>
    <x v="0"/>
  </r>
  <r>
    <x v="42"/>
    <x v="110"/>
    <n v="24.137931034482758"/>
    <x v="2"/>
    <x v="0"/>
  </r>
  <r>
    <x v="42"/>
    <x v="111"/>
    <n v="37.931034482758619"/>
    <x v="2"/>
    <x v="0"/>
  </r>
  <r>
    <x v="43"/>
    <x v="107"/>
    <n v="6.0693641618497107"/>
    <x v="2"/>
    <x v="0"/>
  </r>
  <r>
    <x v="43"/>
    <x v="108"/>
    <n v="3.7572254335260116"/>
    <x v="2"/>
    <x v="0"/>
  </r>
  <r>
    <x v="43"/>
    <x v="109"/>
    <n v="11.705202312138729"/>
    <x v="2"/>
    <x v="0"/>
  </r>
  <r>
    <x v="43"/>
    <x v="110"/>
    <n v="29.190751445086704"/>
    <x v="2"/>
    <x v="0"/>
  </r>
  <r>
    <x v="43"/>
    <x v="111"/>
    <n v="49.277456647398843"/>
    <x v="2"/>
    <x v="0"/>
  </r>
  <r>
    <x v="44"/>
    <x v="107"/>
    <n v="10"/>
    <x v="2"/>
    <x v="0"/>
  </r>
  <r>
    <x v="44"/>
    <x v="108"/>
    <n v="2"/>
    <x v="2"/>
    <x v="0"/>
  </r>
  <r>
    <x v="44"/>
    <x v="109"/>
    <n v="8"/>
    <x v="2"/>
    <x v="0"/>
  </r>
  <r>
    <x v="44"/>
    <x v="110"/>
    <n v="18"/>
    <x v="2"/>
    <x v="0"/>
  </r>
  <r>
    <x v="44"/>
    <x v="111"/>
    <n v="62"/>
    <x v="2"/>
    <x v="0"/>
  </r>
  <r>
    <x v="45"/>
    <x v="107"/>
    <n v="13.043478260869565"/>
    <x v="2"/>
    <x v="0"/>
  </r>
  <r>
    <x v="45"/>
    <x v="108"/>
    <n v="0"/>
    <x v="2"/>
    <x v="0"/>
  </r>
  <r>
    <x v="45"/>
    <x v="109"/>
    <n v="20.289855072463769"/>
    <x v="2"/>
    <x v="0"/>
  </r>
  <r>
    <x v="45"/>
    <x v="110"/>
    <n v="33.333333333333336"/>
    <x v="2"/>
    <x v="0"/>
  </r>
  <r>
    <x v="45"/>
    <x v="111"/>
    <n v="33.333333333333336"/>
    <x v="2"/>
    <x v="0"/>
  </r>
  <r>
    <x v="46"/>
    <x v="107"/>
    <n v="4.3478260869565215"/>
    <x v="2"/>
    <x v="0"/>
  </r>
  <r>
    <x v="46"/>
    <x v="108"/>
    <n v="2.8985507246376812"/>
    <x v="2"/>
    <x v="0"/>
  </r>
  <r>
    <x v="46"/>
    <x v="109"/>
    <n v="10.144927536231885"/>
    <x v="2"/>
    <x v="0"/>
  </r>
  <r>
    <x v="46"/>
    <x v="110"/>
    <n v="40.579710144927539"/>
    <x v="2"/>
    <x v="0"/>
  </r>
  <r>
    <x v="46"/>
    <x v="111"/>
    <n v="42.028985507246375"/>
    <x v="2"/>
    <x v="0"/>
  </r>
  <r>
    <x v="47"/>
    <x v="107"/>
    <n v="26.470588235294116"/>
    <x v="2"/>
    <x v="0"/>
  </r>
  <r>
    <x v="47"/>
    <x v="108"/>
    <n v="2.9411764705882355"/>
    <x v="2"/>
    <x v="0"/>
  </r>
  <r>
    <x v="47"/>
    <x v="109"/>
    <n v="26.470588235294116"/>
    <x v="2"/>
    <x v="0"/>
  </r>
  <r>
    <x v="47"/>
    <x v="110"/>
    <n v="23.529411764705884"/>
    <x v="2"/>
    <x v="0"/>
  </r>
  <r>
    <x v="47"/>
    <x v="111"/>
    <n v="20.588235294117649"/>
    <x v="2"/>
    <x v="0"/>
  </r>
  <r>
    <x v="41"/>
    <x v="107"/>
    <n v="8.8607594936708853"/>
    <x v="3"/>
    <x v="0"/>
  </r>
  <r>
    <x v="41"/>
    <x v="108"/>
    <n v="2.5316455696202533"/>
    <x v="3"/>
    <x v="0"/>
  </r>
  <r>
    <x v="41"/>
    <x v="109"/>
    <n v="10.126582278481013"/>
    <x v="3"/>
    <x v="0"/>
  </r>
  <r>
    <x v="41"/>
    <x v="110"/>
    <n v="43.037974683544306"/>
    <x v="3"/>
    <x v="0"/>
  </r>
  <r>
    <x v="41"/>
    <x v="111"/>
    <n v="35.443037974683541"/>
    <x v="3"/>
    <x v="0"/>
  </r>
  <r>
    <x v="42"/>
    <x v="107"/>
    <n v="23.529411764705884"/>
    <x v="3"/>
    <x v="0"/>
  </r>
  <r>
    <x v="42"/>
    <x v="108"/>
    <n v="0"/>
    <x v="3"/>
    <x v="0"/>
  </r>
  <r>
    <x v="42"/>
    <x v="109"/>
    <n v="0"/>
    <x v="3"/>
    <x v="0"/>
  </r>
  <r>
    <x v="42"/>
    <x v="110"/>
    <n v="17.647058823529413"/>
    <x v="3"/>
    <x v="0"/>
  </r>
  <r>
    <x v="42"/>
    <x v="111"/>
    <n v="58.823529411764703"/>
    <x v="3"/>
    <x v="0"/>
  </r>
  <r>
    <x v="43"/>
    <x v="107"/>
    <n v="4.972375690607735"/>
    <x v="3"/>
    <x v="0"/>
  </r>
  <r>
    <x v="43"/>
    <x v="108"/>
    <n v="1.8416206261510129"/>
    <x v="3"/>
    <x v="0"/>
  </r>
  <r>
    <x v="43"/>
    <x v="109"/>
    <n v="4.0515653775322287"/>
    <x v="3"/>
    <x v="0"/>
  </r>
  <r>
    <x v="43"/>
    <x v="110"/>
    <n v="27.624309392265193"/>
    <x v="3"/>
    <x v="0"/>
  </r>
  <r>
    <x v="43"/>
    <x v="111"/>
    <n v="61.510128913443829"/>
    <x v="3"/>
    <x v="0"/>
  </r>
  <r>
    <x v="44"/>
    <x v="107"/>
    <n v="6.25"/>
    <x v="3"/>
    <x v="0"/>
  </r>
  <r>
    <x v="44"/>
    <x v="108"/>
    <n v="6.25"/>
    <x v="3"/>
    <x v="0"/>
  </r>
  <r>
    <x v="44"/>
    <x v="109"/>
    <n v="6.25"/>
    <x v="3"/>
    <x v="0"/>
  </r>
  <r>
    <x v="44"/>
    <x v="110"/>
    <n v="31.25"/>
    <x v="3"/>
    <x v="0"/>
  </r>
  <r>
    <x v="44"/>
    <x v="111"/>
    <n v="50"/>
    <x v="3"/>
    <x v="0"/>
  </r>
  <r>
    <x v="45"/>
    <x v="107"/>
    <n v="4.166666666666667"/>
    <x v="3"/>
    <x v="0"/>
  </r>
  <r>
    <x v="45"/>
    <x v="108"/>
    <n v="4.166666666666667"/>
    <x v="3"/>
    <x v="0"/>
  </r>
  <r>
    <x v="45"/>
    <x v="109"/>
    <n v="10.416666666666666"/>
    <x v="3"/>
    <x v="0"/>
  </r>
  <r>
    <x v="45"/>
    <x v="110"/>
    <n v="34.375"/>
    <x v="3"/>
    <x v="0"/>
  </r>
  <r>
    <x v="45"/>
    <x v="111"/>
    <n v="46.875"/>
    <x v="3"/>
    <x v="0"/>
  </r>
  <r>
    <x v="46"/>
    <x v="107"/>
    <n v="1.3698630136986301"/>
    <x v="3"/>
    <x v="0"/>
  </r>
  <r>
    <x v="46"/>
    <x v="108"/>
    <n v="2.7397260273972601"/>
    <x v="3"/>
    <x v="0"/>
  </r>
  <r>
    <x v="46"/>
    <x v="109"/>
    <n v="10.95890410958904"/>
    <x v="3"/>
    <x v="0"/>
  </r>
  <r>
    <x v="46"/>
    <x v="110"/>
    <n v="47.945205479452056"/>
    <x v="3"/>
    <x v="0"/>
  </r>
  <r>
    <x v="46"/>
    <x v="111"/>
    <n v="36.986301369863014"/>
    <x v="3"/>
    <x v="0"/>
  </r>
  <r>
    <x v="47"/>
    <x v="107"/>
    <n v="14.285714285714286"/>
    <x v="3"/>
    <x v="0"/>
  </r>
  <r>
    <x v="47"/>
    <x v="108"/>
    <n v="10.714285714285714"/>
    <x v="3"/>
    <x v="0"/>
  </r>
  <r>
    <x v="47"/>
    <x v="109"/>
    <n v="25"/>
    <x v="3"/>
    <x v="0"/>
  </r>
  <r>
    <x v="47"/>
    <x v="110"/>
    <n v="17.857142857142858"/>
    <x v="3"/>
    <x v="0"/>
  </r>
  <r>
    <x v="47"/>
    <x v="111"/>
    <n v="32.142857142857146"/>
    <x v="3"/>
    <x v="0"/>
  </r>
  <r>
    <x v="41"/>
    <x v="107"/>
    <n v="2.8571428571428572"/>
    <x v="4"/>
    <x v="0"/>
  </r>
  <r>
    <x v="41"/>
    <x v="108"/>
    <n v="2.8571428571428572"/>
    <x v="4"/>
    <x v="0"/>
  </r>
  <r>
    <x v="41"/>
    <x v="109"/>
    <n v="5.7142857142857144"/>
    <x v="4"/>
    <x v="0"/>
  </r>
  <r>
    <x v="41"/>
    <x v="110"/>
    <n v="31.428571428571427"/>
    <x v="4"/>
    <x v="0"/>
  </r>
  <r>
    <x v="41"/>
    <x v="111"/>
    <n v="57.142857142857146"/>
    <x v="4"/>
    <x v="0"/>
  </r>
  <r>
    <x v="42"/>
    <x v="107"/>
    <n v="0"/>
    <x v="4"/>
    <x v="0"/>
  </r>
  <r>
    <x v="42"/>
    <x v="108"/>
    <n v="5.5555555555555554"/>
    <x v="4"/>
    <x v="0"/>
  </r>
  <r>
    <x v="42"/>
    <x v="109"/>
    <n v="27.777777777777779"/>
    <x v="4"/>
    <x v="0"/>
  </r>
  <r>
    <x v="42"/>
    <x v="110"/>
    <n v="22.222222222222221"/>
    <x v="4"/>
    <x v="0"/>
  </r>
  <r>
    <x v="42"/>
    <x v="111"/>
    <n v="44.444444444444443"/>
    <x v="4"/>
    <x v="0"/>
  </r>
  <r>
    <x v="43"/>
    <x v="107"/>
    <n v="3.1914893617021276"/>
    <x v="4"/>
    <x v="0"/>
  </r>
  <r>
    <x v="43"/>
    <x v="108"/>
    <n v="0.53191489361702127"/>
    <x v="4"/>
    <x v="0"/>
  </r>
  <r>
    <x v="43"/>
    <x v="109"/>
    <n v="7.9787234042553195"/>
    <x v="4"/>
    <x v="0"/>
  </r>
  <r>
    <x v="43"/>
    <x v="110"/>
    <n v="33.51063829787234"/>
    <x v="4"/>
    <x v="0"/>
  </r>
  <r>
    <x v="43"/>
    <x v="111"/>
    <n v="54.787234042553195"/>
    <x v="4"/>
    <x v="0"/>
  </r>
  <r>
    <x v="44"/>
    <x v="107"/>
    <n v="0"/>
    <x v="4"/>
    <x v="0"/>
  </r>
  <r>
    <x v="44"/>
    <x v="108"/>
    <n v="0"/>
    <x v="4"/>
    <x v="0"/>
  </r>
  <r>
    <x v="44"/>
    <x v="109"/>
    <n v="12.5"/>
    <x v="4"/>
    <x v="0"/>
  </r>
  <r>
    <x v="44"/>
    <x v="110"/>
    <n v="12.5"/>
    <x v="4"/>
    <x v="0"/>
  </r>
  <r>
    <x v="44"/>
    <x v="111"/>
    <n v="75"/>
    <x v="4"/>
    <x v="0"/>
  </r>
  <r>
    <x v="45"/>
    <x v="107"/>
    <n v="5"/>
    <x v="4"/>
    <x v="0"/>
  </r>
  <r>
    <x v="45"/>
    <x v="108"/>
    <n v="2.5"/>
    <x v="4"/>
    <x v="0"/>
  </r>
  <r>
    <x v="45"/>
    <x v="109"/>
    <n v="2.5"/>
    <x v="4"/>
    <x v="0"/>
  </r>
  <r>
    <x v="45"/>
    <x v="110"/>
    <n v="35"/>
    <x v="4"/>
    <x v="0"/>
  </r>
  <r>
    <x v="45"/>
    <x v="111"/>
    <n v="55"/>
    <x v="4"/>
    <x v="0"/>
  </r>
  <r>
    <x v="46"/>
    <x v="107"/>
    <n v="2.5"/>
    <x v="4"/>
    <x v="0"/>
  </r>
  <r>
    <x v="46"/>
    <x v="108"/>
    <n v="7.5"/>
    <x v="4"/>
    <x v="0"/>
  </r>
  <r>
    <x v="46"/>
    <x v="109"/>
    <n v="20"/>
    <x v="4"/>
    <x v="0"/>
  </r>
  <r>
    <x v="46"/>
    <x v="110"/>
    <n v="32.5"/>
    <x v="4"/>
    <x v="0"/>
  </r>
  <r>
    <x v="46"/>
    <x v="111"/>
    <n v="37.5"/>
    <x v="4"/>
    <x v="0"/>
  </r>
  <r>
    <x v="47"/>
    <x v="107"/>
    <n v="20"/>
    <x v="4"/>
    <x v="0"/>
  </r>
  <r>
    <x v="47"/>
    <x v="108"/>
    <n v="20"/>
    <x v="4"/>
    <x v="0"/>
  </r>
  <r>
    <x v="47"/>
    <x v="109"/>
    <n v="20"/>
    <x v="4"/>
    <x v="0"/>
  </r>
  <r>
    <x v="47"/>
    <x v="110"/>
    <n v="20"/>
    <x v="4"/>
    <x v="0"/>
  </r>
  <r>
    <x v="47"/>
    <x v="111"/>
    <n v="20"/>
    <x v="4"/>
    <x v="0"/>
  </r>
  <r>
    <x v="41"/>
    <x v="107"/>
    <n v="0"/>
    <x v="5"/>
    <x v="0"/>
  </r>
  <r>
    <x v="41"/>
    <x v="108"/>
    <n v="0"/>
    <x v="5"/>
    <x v="0"/>
  </r>
  <r>
    <x v="41"/>
    <x v="109"/>
    <n v="0"/>
    <x v="5"/>
    <x v="0"/>
  </r>
  <r>
    <x v="41"/>
    <x v="110"/>
    <n v="45.454545454545453"/>
    <x v="5"/>
    <x v="0"/>
  </r>
  <r>
    <x v="41"/>
    <x v="111"/>
    <n v="54.545454545454547"/>
    <x v="5"/>
    <x v="0"/>
  </r>
  <r>
    <x v="42"/>
    <x v="107"/>
    <n v="0"/>
    <x v="5"/>
    <x v="0"/>
  </r>
  <r>
    <x v="42"/>
    <x v="108"/>
    <n v="0"/>
    <x v="5"/>
    <x v="0"/>
  </r>
  <r>
    <x v="42"/>
    <x v="109"/>
    <n v="25"/>
    <x v="5"/>
    <x v="0"/>
  </r>
  <r>
    <x v="42"/>
    <x v="110"/>
    <n v="25"/>
    <x v="5"/>
    <x v="0"/>
  </r>
  <r>
    <x v="42"/>
    <x v="111"/>
    <n v="50"/>
    <x v="5"/>
    <x v="0"/>
  </r>
  <r>
    <x v="43"/>
    <x v="107"/>
    <n v="0"/>
    <x v="5"/>
    <x v="0"/>
  </r>
  <r>
    <x v="43"/>
    <x v="108"/>
    <n v="0"/>
    <x v="5"/>
    <x v="0"/>
  </r>
  <r>
    <x v="43"/>
    <x v="109"/>
    <n v="4"/>
    <x v="5"/>
    <x v="0"/>
  </r>
  <r>
    <x v="43"/>
    <x v="110"/>
    <n v="36"/>
    <x v="5"/>
    <x v="0"/>
  </r>
  <r>
    <x v="43"/>
    <x v="111"/>
    <n v="60"/>
    <x v="5"/>
    <x v="0"/>
  </r>
  <r>
    <x v="44"/>
    <x v="107"/>
    <n v="0"/>
    <x v="5"/>
    <x v="0"/>
  </r>
  <r>
    <x v="44"/>
    <x v="108"/>
    <n v="0"/>
    <x v="5"/>
    <x v="0"/>
  </r>
  <r>
    <x v="44"/>
    <x v="109"/>
    <n v="0"/>
    <x v="5"/>
    <x v="0"/>
  </r>
  <r>
    <x v="44"/>
    <x v="110"/>
    <n v="0"/>
    <x v="5"/>
    <x v="0"/>
  </r>
  <r>
    <x v="44"/>
    <x v="111"/>
    <n v="100"/>
    <x v="5"/>
    <x v="0"/>
  </r>
  <r>
    <x v="45"/>
    <x v="107"/>
    <n v="0"/>
    <x v="5"/>
    <x v="0"/>
  </r>
  <r>
    <x v="45"/>
    <x v="108"/>
    <n v="0"/>
    <x v="5"/>
    <x v="0"/>
  </r>
  <r>
    <x v="45"/>
    <x v="109"/>
    <n v="0"/>
    <x v="5"/>
    <x v="0"/>
  </r>
  <r>
    <x v="45"/>
    <x v="110"/>
    <n v="31.25"/>
    <x v="5"/>
    <x v="0"/>
  </r>
  <r>
    <x v="45"/>
    <x v="111"/>
    <n v="68.75"/>
    <x v="5"/>
    <x v="0"/>
  </r>
  <r>
    <x v="46"/>
    <x v="107"/>
    <n v="0"/>
    <x v="5"/>
    <x v="0"/>
  </r>
  <r>
    <x v="46"/>
    <x v="108"/>
    <n v="8.3333333333333339"/>
    <x v="5"/>
    <x v="0"/>
  </r>
  <r>
    <x v="46"/>
    <x v="109"/>
    <n v="16.666666666666668"/>
    <x v="5"/>
    <x v="0"/>
  </r>
  <r>
    <x v="46"/>
    <x v="110"/>
    <n v="41.666666666666664"/>
    <x v="5"/>
    <x v="0"/>
  </r>
  <r>
    <x v="46"/>
    <x v="111"/>
    <n v="33.333333333333336"/>
    <x v="5"/>
    <x v="0"/>
  </r>
  <r>
    <x v="47"/>
    <x v="107"/>
    <n v="0"/>
    <x v="5"/>
    <x v="0"/>
  </r>
  <r>
    <x v="47"/>
    <x v="108"/>
    <n v="0"/>
    <x v="5"/>
    <x v="0"/>
  </r>
  <r>
    <x v="47"/>
    <x v="109"/>
    <n v="0"/>
    <x v="5"/>
    <x v="0"/>
  </r>
  <r>
    <x v="47"/>
    <x v="110"/>
    <n v="0"/>
    <x v="5"/>
    <x v="0"/>
  </r>
  <r>
    <x v="47"/>
    <x v="111"/>
    <n v="100"/>
    <x v="5"/>
    <x v="0"/>
  </r>
  <r>
    <x v="41"/>
    <x v="107"/>
    <n v="0"/>
    <x v="6"/>
    <x v="0"/>
  </r>
  <r>
    <x v="41"/>
    <x v="108"/>
    <n v="0"/>
    <x v="6"/>
    <x v="0"/>
  </r>
  <r>
    <x v="41"/>
    <x v="109"/>
    <n v="0"/>
    <x v="6"/>
    <x v="0"/>
  </r>
  <r>
    <x v="41"/>
    <x v="110"/>
    <n v="0"/>
    <x v="6"/>
    <x v="0"/>
  </r>
  <r>
    <x v="41"/>
    <x v="111"/>
    <n v="100"/>
    <x v="6"/>
    <x v="0"/>
  </r>
  <r>
    <x v="42"/>
    <x v="107"/>
    <n v="0"/>
    <x v="6"/>
    <x v="0"/>
  </r>
  <r>
    <x v="42"/>
    <x v="108"/>
    <n v="0"/>
    <x v="6"/>
    <x v="0"/>
  </r>
  <r>
    <x v="42"/>
    <x v="109"/>
    <n v="50"/>
    <x v="6"/>
    <x v="0"/>
  </r>
  <r>
    <x v="42"/>
    <x v="110"/>
    <n v="0"/>
    <x v="6"/>
    <x v="0"/>
  </r>
  <r>
    <x v="42"/>
    <x v="111"/>
    <n v="50"/>
    <x v="6"/>
    <x v="0"/>
  </r>
  <r>
    <x v="43"/>
    <x v="107"/>
    <n v="8.8235294117647065"/>
    <x v="6"/>
    <x v="0"/>
  </r>
  <r>
    <x v="43"/>
    <x v="108"/>
    <n v="0"/>
    <x v="6"/>
    <x v="0"/>
  </r>
  <r>
    <x v="43"/>
    <x v="109"/>
    <n v="8.8235294117647065"/>
    <x v="6"/>
    <x v="0"/>
  </r>
  <r>
    <x v="43"/>
    <x v="110"/>
    <n v="35.294117647058826"/>
    <x v="6"/>
    <x v="0"/>
  </r>
  <r>
    <x v="43"/>
    <x v="111"/>
    <n v="47.058823529411768"/>
    <x v="6"/>
    <x v="0"/>
  </r>
  <r>
    <x v="44"/>
    <x v="107"/>
    <n v="0"/>
    <x v="6"/>
    <x v="0"/>
  </r>
  <r>
    <x v="44"/>
    <x v="108"/>
    <n v="0"/>
    <x v="6"/>
    <x v="0"/>
  </r>
  <r>
    <x v="44"/>
    <x v="109"/>
    <n v="0"/>
    <x v="6"/>
    <x v="0"/>
  </r>
  <r>
    <x v="44"/>
    <x v="110"/>
    <n v="0"/>
    <x v="6"/>
    <x v="0"/>
  </r>
  <r>
    <x v="44"/>
    <x v="111"/>
    <n v="100"/>
    <x v="6"/>
    <x v="0"/>
  </r>
  <r>
    <x v="45"/>
    <x v="107"/>
    <n v="0"/>
    <x v="6"/>
    <x v="0"/>
  </r>
  <r>
    <x v="45"/>
    <x v="108"/>
    <n v="10"/>
    <x v="6"/>
    <x v="0"/>
  </r>
  <r>
    <x v="45"/>
    <x v="109"/>
    <n v="0"/>
    <x v="6"/>
    <x v="0"/>
  </r>
  <r>
    <x v="45"/>
    <x v="110"/>
    <n v="50"/>
    <x v="6"/>
    <x v="0"/>
  </r>
  <r>
    <x v="45"/>
    <x v="111"/>
    <n v="40"/>
    <x v="6"/>
    <x v="0"/>
  </r>
  <r>
    <x v="46"/>
    <x v="107"/>
    <n v="0"/>
    <x v="6"/>
    <x v="0"/>
  </r>
  <r>
    <x v="46"/>
    <x v="108"/>
    <n v="20"/>
    <x v="6"/>
    <x v="0"/>
  </r>
  <r>
    <x v="46"/>
    <x v="109"/>
    <n v="20"/>
    <x v="6"/>
    <x v="0"/>
  </r>
  <r>
    <x v="46"/>
    <x v="110"/>
    <n v="20"/>
    <x v="6"/>
    <x v="0"/>
  </r>
  <r>
    <x v="46"/>
    <x v="111"/>
    <n v="40"/>
    <x v="6"/>
    <x v="0"/>
  </r>
  <r>
    <x v="47"/>
    <x v="107"/>
    <n v="0"/>
    <x v="6"/>
    <x v="0"/>
  </r>
  <r>
    <x v="47"/>
    <x v="108"/>
    <n v="0"/>
    <x v="6"/>
    <x v="0"/>
  </r>
  <r>
    <x v="47"/>
    <x v="109"/>
    <n v="0"/>
    <x v="6"/>
    <x v="0"/>
  </r>
  <r>
    <x v="47"/>
    <x v="110"/>
    <n v="0"/>
    <x v="6"/>
    <x v="0"/>
  </r>
  <r>
    <x v="47"/>
    <x v="111"/>
    <n v="0"/>
    <x v="6"/>
    <x v="0"/>
  </r>
  <r>
    <x v="41"/>
    <x v="107"/>
    <n v="0"/>
    <x v="7"/>
    <x v="0"/>
  </r>
  <r>
    <x v="41"/>
    <x v="108"/>
    <n v="0"/>
    <x v="7"/>
    <x v="0"/>
  </r>
  <r>
    <x v="41"/>
    <x v="109"/>
    <n v="14.285714285714286"/>
    <x v="7"/>
    <x v="0"/>
  </r>
  <r>
    <x v="41"/>
    <x v="110"/>
    <n v="14.285714285714286"/>
    <x v="7"/>
    <x v="0"/>
  </r>
  <r>
    <x v="41"/>
    <x v="111"/>
    <n v="71.428571428571431"/>
    <x v="7"/>
    <x v="0"/>
  </r>
  <r>
    <x v="42"/>
    <x v="107"/>
    <n v="0"/>
    <x v="7"/>
    <x v="0"/>
  </r>
  <r>
    <x v="42"/>
    <x v="108"/>
    <n v="100"/>
    <x v="7"/>
    <x v="0"/>
  </r>
  <r>
    <x v="42"/>
    <x v="109"/>
    <n v="0"/>
    <x v="7"/>
    <x v="0"/>
  </r>
  <r>
    <x v="42"/>
    <x v="110"/>
    <n v="0"/>
    <x v="7"/>
    <x v="0"/>
  </r>
  <r>
    <x v="42"/>
    <x v="111"/>
    <n v="0"/>
    <x v="7"/>
    <x v="0"/>
  </r>
  <r>
    <x v="43"/>
    <x v="107"/>
    <n v="3.7735849056603774"/>
    <x v="7"/>
    <x v="0"/>
  </r>
  <r>
    <x v="43"/>
    <x v="108"/>
    <n v="1.8867924528301887"/>
    <x v="7"/>
    <x v="0"/>
  </r>
  <r>
    <x v="43"/>
    <x v="109"/>
    <n v="11.320754716981131"/>
    <x v="7"/>
    <x v="0"/>
  </r>
  <r>
    <x v="43"/>
    <x v="110"/>
    <n v="33.962264150943398"/>
    <x v="7"/>
    <x v="0"/>
  </r>
  <r>
    <x v="43"/>
    <x v="111"/>
    <n v="49.056603773584904"/>
    <x v="7"/>
    <x v="0"/>
  </r>
  <r>
    <x v="44"/>
    <x v="107"/>
    <n v="0"/>
    <x v="7"/>
    <x v="0"/>
  </r>
  <r>
    <x v="44"/>
    <x v="108"/>
    <n v="0"/>
    <x v="7"/>
    <x v="0"/>
  </r>
  <r>
    <x v="44"/>
    <x v="109"/>
    <n v="20"/>
    <x v="7"/>
    <x v="0"/>
  </r>
  <r>
    <x v="44"/>
    <x v="110"/>
    <n v="20"/>
    <x v="7"/>
    <x v="0"/>
  </r>
  <r>
    <x v="44"/>
    <x v="111"/>
    <n v="60"/>
    <x v="7"/>
    <x v="0"/>
  </r>
  <r>
    <x v="45"/>
    <x v="107"/>
    <n v="0"/>
    <x v="7"/>
    <x v="0"/>
  </r>
  <r>
    <x v="45"/>
    <x v="108"/>
    <n v="0"/>
    <x v="7"/>
    <x v="0"/>
  </r>
  <r>
    <x v="45"/>
    <x v="109"/>
    <n v="14.285714285714286"/>
    <x v="7"/>
    <x v="0"/>
  </r>
  <r>
    <x v="45"/>
    <x v="110"/>
    <n v="14.285714285714286"/>
    <x v="7"/>
    <x v="0"/>
  </r>
  <r>
    <x v="45"/>
    <x v="111"/>
    <n v="71.428571428571431"/>
    <x v="7"/>
    <x v="0"/>
  </r>
  <r>
    <x v="46"/>
    <x v="107"/>
    <n v="7.6923076923076925"/>
    <x v="7"/>
    <x v="0"/>
  </r>
  <r>
    <x v="46"/>
    <x v="108"/>
    <n v="0"/>
    <x v="7"/>
    <x v="0"/>
  </r>
  <r>
    <x v="46"/>
    <x v="109"/>
    <n v="23.076923076923077"/>
    <x v="7"/>
    <x v="0"/>
  </r>
  <r>
    <x v="46"/>
    <x v="110"/>
    <n v="15.384615384615385"/>
    <x v="7"/>
    <x v="0"/>
  </r>
  <r>
    <x v="46"/>
    <x v="111"/>
    <n v="53.846153846153847"/>
    <x v="7"/>
    <x v="0"/>
  </r>
  <r>
    <x v="47"/>
    <x v="107"/>
    <n v="50"/>
    <x v="7"/>
    <x v="0"/>
  </r>
  <r>
    <x v="47"/>
    <x v="108"/>
    <n v="0"/>
    <x v="7"/>
    <x v="0"/>
  </r>
  <r>
    <x v="47"/>
    <x v="109"/>
    <n v="50"/>
    <x v="7"/>
    <x v="0"/>
  </r>
  <r>
    <x v="47"/>
    <x v="110"/>
    <n v="0"/>
    <x v="7"/>
    <x v="0"/>
  </r>
  <r>
    <x v="47"/>
    <x v="111"/>
    <n v="0"/>
    <x v="7"/>
    <x v="0"/>
  </r>
  <r>
    <x v="41"/>
    <x v="107"/>
    <n v="7.6923076923076925"/>
    <x v="8"/>
    <x v="0"/>
  </r>
  <r>
    <x v="41"/>
    <x v="108"/>
    <n v="7.6923076923076925"/>
    <x v="8"/>
    <x v="0"/>
  </r>
  <r>
    <x v="41"/>
    <x v="109"/>
    <n v="7.6923076923076925"/>
    <x v="8"/>
    <x v="0"/>
  </r>
  <r>
    <x v="41"/>
    <x v="110"/>
    <n v="38.46153846153846"/>
    <x v="8"/>
    <x v="0"/>
  </r>
  <r>
    <x v="41"/>
    <x v="111"/>
    <n v="38.46153846153846"/>
    <x v="8"/>
    <x v="0"/>
  </r>
  <r>
    <x v="42"/>
    <x v="107"/>
    <n v="0"/>
    <x v="8"/>
    <x v="0"/>
  </r>
  <r>
    <x v="42"/>
    <x v="108"/>
    <n v="0"/>
    <x v="8"/>
    <x v="0"/>
  </r>
  <r>
    <x v="42"/>
    <x v="109"/>
    <n v="27.272727272727273"/>
    <x v="8"/>
    <x v="0"/>
  </r>
  <r>
    <x v="42"/>
    <x v="110"/>
    <n v="27.272727272727273"/>
    <x v="8"/>
    <x v="0"/>
  </r>
  <r>
    <x v="42"/>
    <x v="111"/>
    <n v="45.454545454545453"/>
    <x v="8"/>
    <x v="0"/>
  </r>
  <r>
    <x v="43"/>
    <x v="107"/>
    <n v="1.9607843137254901"/>
    <x v="8"/>
    <x v="0"/>
  </r>
  <r>
    <x v="43"/>
    <x v="108"/>
    <n v="0"/>
    <x v="8"/>
    <x v="0"/>
  </r>
  <r>
    <x v="43"/>
    <x v="109"/>
    <n v="7.8431372549019605"/>
    <x v="8"/>
    <x v="0"/>
  </r>
  <r>
    <x v="43"/>
    <x v="110"/>
    <n v="29.411764705882351"/>
    <x v="8"/>
    <x v="0"/>
  </r>
  <r>
    <x v="43"/>
    <x v="111"/>
    <n v="60.784313725490193"/>
    <x v="8"/>
    <x v="0"/>
  </r>
  <r>
    <x v="44"/>
    <x v="107"/>
    <n v="0"/>
    <x v="8"/>
    <x v="0"/>
  </r>
  <r>
    <x v="44"/>
    <x v="108"/>
    <n v="0"/>
    <x v="8"/>
    <x v="0"/>
  </r>
  <r>
    <x v="44"/>
    <x v="109"/>
    <n v="0"/>
    <x v="8"/>
    <x v="0"/>
  </r>
  <r>
    <x v="44"/>
    <x v="110"/>
    <n v="0"/>
    <x v="8"/>
    <x v="0"/>
  </r>
  <r>
    <x v="44"/>
    <x v="111"/>
    <n v="0"/>
    <x v="8"/>
    <x v="0"/>
  </r>
  <r>
    <x v="45"/>
    <x v="107"/>
    <n v="28.571428571428573"/>
    <x v="8"/>
    <x v="0"/>
  </r>
  <r>
    <x v="45"/>
    <x v="108"/>
    <n v="0"/>
    <x v="8"/>
    <x v="0"/>
  </r>
  <r>
    <x v="45"/>
    <x v="109"/>
    <n v="0"/>
    <x v="8"/>
    <x v="0"/>
  </r>
  <r>
    <x v="45"/>
    <x v="110"/>
    <n v="42.857142857142854"/>
    <x v="8"/>
    <x v="0"/>
  </r>
  <r>
    <x v="45"/>
    <x v="111"/>
    <n v="28.571428571428573"/>
    <x v="8"/>
    <x v="0"/>
  </r>
  <r>
    <x v="46"/>
    <x v="107"/>
    <n v="0"/>
    <x v="8"/>
    <x v="0"/>
  </r>
  <r>
    <x v="46"/>
    <x v="108"/>
    <n v="10"/>
    <x v="8"/>
    <x v="0"/>
  </r>
  <r>
    <x v="46"/>
    <x v="109"/>
    <n v="20"/>
    <x v="8"/>
    <x v="0"/>
  </r>
  <r>
    <x v="46"/>
    <x v="110"/>
    <n v="50"/>
    <x v="8"/>
    <x v="0"/>
  </r>
  <r>
    <x v="46"/>
    <x v="111"/>
    <n v="20"/>
    <x v="8"/>
    <x v="0"/>
  </r>
  <r>
    <x v="47"/>
    <x v="107"/>
    <n v="0"/>
    <x v="8"/>
    <x v="0"/>
  </r>
  <r>
    <x v="47"/>
    <x v="108"/>
    <n v="50"/>
    <x v="8"/>
    <x v="0"/>
  </r>
  <r>
    <x v="47"/>
    <x v="109"/>
    <n v="0"/>
    <x v="8"/>
    <x v="0"/>
  </r>
  <r>
    <x v="47"/>
    <x v="110"/>
    <n v="50"/>
    <x v="8"/>
    <x v="0"/>
  </r>
  <r>
    <x v="47"/>
    <x v="111"/>
    <n v="0"/>
    <x v="8"/>
    <x v="0"/>
  </r>
  <r>
    <x v="41"/>
    <x v="107"/>
    <n v="0"/>
    <x v="9"/>
    <x v="0"/>
  </r>
  <r>
    <x v="41"/>
    <x v="108"/>
    <n v="0"/>
    <x v="9"/>
    <x v="0"/>
  </r>
  <r>
    <x v="41"/>
    <x v="109"/>
    <n v="16.666666666666668"/>
    <x v="9"/>
    <x v="0"/>
  </r>
  <r>
    <x v="41"/>
    <x v="110"/>
    <n v="50"/>
    <x v="9"/>
    <x v="0"/>
  </r>
  <r>
    <x v="41"/>
    <x v="111"/>
    <n v="33.333333333333336"/>
    <x v="9"/>
    <x v="0"/>
  </r>
  <r>
    <x v="42"/>
    <x v="107"/>
    <n v="0"/>
    <x v="9"/>
    <x v="0"/>
  </r>
  <r>
    <x v="42"/>
    <x v="108"/>
    <n v="0"/>
    <x v="9"/>
    <x v="0"/>
  </r>
  <r>
    <x v="42"/>
    <x v="109"/>
    <n v="0"/>
    <x v="9"/>
    <x v="0"/>
  </r>
  <r>
    <x v="42"/>
    <x v="110"/>
    <n v="0"/>
    <x v="9"/>
    <x v="0"/>
  </r>
  <r>
    <x v="42"/>
    <x v="111"/>
    <n v="0"/>
    <x v="9"/>
    <x v="0"/>
  </r>
  <r>
    <x v="43"/>
    <x v="107"/>
    <n v="0"/>
    <x v="9"/>
    <x v="0"/>
  </r>
  <r>
    <x v="43"/>
    <x v="108"/>
    <n v="0"/>
    <x v="9"/>
    <x v="0"/>
  </r>
  <r>
    <x v="43"/>
    <x v="109"/>
    <n v="9.433962264150944"/>
    <x v="9"/>
    <x v="0"/>
  </r>
  <r>
    <x v="43"/>
    <x v="110"/>
    <n v="60.377358490566039"/>
    <x v="9"/>
    <x v="0"/>
  </r>
  <r>
    <x v="43"/>
    <x v="111"/>
    <n v="30.188679245283019"/>
    <x v="9"/>
    <x v="0"/>
  </r>
  <r>
    <x v="44"/>
    <x v="107"/>
    <n v="0"/>
    <x v="9"/>
    <x v="0"/>
  </r>
  <r>
    <x v="44"/>
    <x v="108"/>
    <n v="0"/>
    <x v="9"/>
    <x v="0"/>
  </r>
  <r>
    <x v="44"/>
    <x v="109"/>
    <n v="0"/>
    <x v="9"/>
    <x v="0"/>
  </r>
  <r>
    <x v="44"/>
    <x v="110"/>
    <n v="28.571428571428573"/>
    <x v="9"/>
    <x v="0"/>
  </r>
  <r>
    <x v="44"/>
    <x v="111"/>
    <n v="71.428571428571431"/>
    <x v="9"/>
    <x v="0"/>
  </r>
  <r>
    <x v="45"/>
    <x v="107"/>
    <n v="0"/>
    <x v="9"/>
    <x v="0"/>
  </r>
  <r>
    <x v="45"/>
    <x v="108"/>
    <n v="0"/>
    <x v="9"/>
    <x v="0"/>
  </r>
  <r>
    <x v="45"/>
    <x v="109"/>
    <n v="23.529411764705884"/>
    <x v="9"/>
    <x v="0"/>
  </r>
  <r>
    <x v="45"/>
    <x v="110"/>
    <n v="47.058823529411768"/>
    <x v="9"/>
    <x v="0"/>
  </r>
  <r>
    <x v="45"/>
    <x v="111"/>
    <n v="29.411764705882351"/>
    <x v="9"/>
    <x v="0"/>
  </r>
  <r>
    <x v="46"/>
    <x v="107"/>
    <n v="0"/>
    <x v="9"/>
    <x v="0"/>
  </r>
  <r>
    <x v="46"/>
    <x v="108"/>
    <n v="0"/>
    <x v="9"/>
    <x v="0"/>
  </r>
  <r>
    <x v="46"/>
    <x v="109"/>
    <n v="0"/>
    <x v="9"/>
    <x v="0"/>
  </r>
  <r>
    <x v="46"/>
    <x v="110"/>
    <n v="83.333333333333329"/>
    <x v="9"/>
    <x v="0"/>
  </r>
  <r>
    <x v="46"/>
    <x v="111"/>
    <n v="16.666666666666668"/>
    <x v="9"/>
    <x v="0"/>
  </r>
  <r>
    <x v="47"/>
    <x v="107"/>
    <n v="0"/>
    <x v="9"/>
    <x v="0"/>
  </r>
  <r>
    <x v="47"/>
    <x v="108"/>
    <n v="33.333333333333336"/>
    <x v="9"/>
    <x v="0"/>
  </r>
  <r>
    <x v="47"/>
    <x v="109"/>
    <n v="0"/>
    <x v="9"/>
    <x v="0"/>
  </r>
  <r>
    <x v="47"/>
    <x v="110"/>
    <n v="66.666666666666671"/>
    <x v="9"/>
    <x v="0"/>
  </r>
  <r>
    <x v="47"/>
    <x v="111"/>
    <n v="0"/>
    <x v="9"/>
    <x v="0"/>
  </r>
  <r>
    <x v="41"/>
    <x v="107"/>
    <n v="0"/>
    <x v="10"/>
    <x v="0"/>
  </r>
  <r>
    <x v="41"/>
    <x v="108"/>
    <n v="0"/>
    <x v="10"/>
    <x v="0"/>
  </r>
  <r>
    <x v="41"/>
    <x v="109"/>
    <n v="25"/>
    <x v="10"/>
    <x v="0"/>
  </r>
  <r>
    <x v="41"/>
    <x v="110"/>
    <n v="50"/>
    <x v="10"/>
    <x v="0"/>
  </r>
  <r>
    <x v="41"/>
    <x v="111"/>
    <n v="25"/>
    <x v="10"/>
    <x v="0"/>
  </r>
  <r>
    <x v="42"/>
    <x v="107"/>
    <n v="0"/>
    <x v="10"/>
    <x v="0"/>
  </r>
  <r>
    <x v="42"/>
    <x v="108"/>
    <n v="0"/>
    <x v="10"/>
    <x v="0"/>
  </r>
  <r>
    <x v="42"/>
    <x v="109"/>
    <n v="0"/>
    <x v="10"/>
    <x v="0"/>
  </r>
  <r>
    <x v="42"/>
    <x v="110"/>
    <n v="60"/>
    <x v="10"/>
    <x v="0"/>
  </r>
  <r>
    <x v="42"/>
    <x v="111"/>
    <n v="40"/>
    <x v="10"/>
    <x v="0"/>
  </r>
  <r>
    <x v="43"/>
    <x v="107"/>
    <n v="0"/>
    <x v="10"/>
    <x v="0"/>
  </r>
  <r>
    <x v="43"/>
    <x v="108"/>
    <n v="7.8431372549019605"/>
    <x v="10"/>
    <x v="0"/>
  </r>
  <r>
    <x v="43"/>
    <x v="109"/>
    <n v="1.9607843137254901"/>
    <x v="10"/>
    <x v="0"/>
  </r>
  <r>
    <x v="43"/>
    <x v="110"/>
    <n v="35.294117647058826"/>
    <x v="10"/>
    <x v="0"/>
  </r>
  <r>
    <x v="43"/>
    <x v="111"/>
    <n v="54.901960784313722"/>
    <x v="10"/>
    <x v="0"/>
  </r>
  <r>
    <x v="44"/>
    <x v="107"/>
    <n v="0"/>
    <x v="10"/>
    <x v="0"/>
  </r>
  <r>
    <x v="44"/>
    <x v="108"/>
    <n v="0"/>
    <x v="10"/>
    <x v="0"/>
  </r>
  <r>
    <x v="44"/>
    <x v="109"/>
    <n v="0"/>
    <x v="10"/>
    <x v="0"/>
  </r>
  <r>
    <x v="44"/>
    <x v="110"/>
    <n v="0"/>
    <x v="10"/>
    <x v="0"/>
  </r>
  <r>
    <x v="44"/>
    <x v="111"/>
    <n v="100"/>
    <x v="10"/>
    <x v="0"/>
  </r>
  <r>
    <x v="45"/>
    <x v="107"/>
    <n v="0"/>
    <x v="10"/>
    <x v="0"/>
  </r>
  <r>
    <x v="45"/>
    <x v="108"/>
    <n v="6.666666666666667"/>
    <x v="10"/>
    <x v="0"/>
  </r>
  <r>
    <x v="45"/>
    <x v="109"/>
    <n v="6.666666666666667"/>
    <x v="10"/>
    <x v="0"/>
  </r>
  <r>
    <x v="45"/>
    <x v="110"/>
    <n v="33.333333333333336"/>
    <x v="10"/>
    <x v="0"/>
  </r>
  <r>
    <x v="45"/>
    <x v="111"/>
    <n v="53.333333333333336"/>
    <x v="10"/>
    <x v="0"/>
  </r>
  <r>
    <x v="46"/>
    <x v="107"/>
    <n v="0"/>
    <x v="10"/>
    <x v="0"/>
  </r>
  <r>
    <x v="46"/>
    <x v="108"/>
    <n v="0"/>
    <x v="10"/>
    <x v="0"/>
  </r>
  <r>
    <x v="46"/>
    <x v="109"/>
    <n v="18.181818181818183"/>
    <x v="10"/>
    <x v="0"/>
  </r>
  <r>
    <x v="46"/>
    <x v="110"/>
    <n v="27.272727272727273"/>
    <x v="10"/>
    <x v="0"/>
  </r>
  <r>
    <x v="46"/>
    <x v="111"/>
    <n v="54.545454545454547"/>
    <x v="10"/>
    <x v="0"/>
  </r>
  <r>
    <x v="47"/>
    <x v="107"/>
    <n v="20"/>
    <x v="10"/>
    <x v="0"/>
  </r>
  <r>
    <x v="47"/>
    <x v="108"/>
    <n v="0"/>
    <x v="10"/>
    <x v="0"/>
  </r>
  <r>
    <x v="47"/>
    <x v="109"/>
    <n v="40"/>
    <x v="10"/>
    <x v="0"/>
  </r>
  <r>
    <x v="47"/>
    <x v="110"/>
    <n v="40"/>
    <x v="10"/>
    <x v="0"/>
  </r>
  <r>
    <x v="47"/>
    <x v="111"/>
    <n v="0"/>
    <x v="10"/>
    <x v="0"/>
  </r>
  <r>
    <x v="41"/>
    <x v="107"/>
    <n v="0"/>
    <x v="11"/>
    <x v="0"/>
  </r>
  <r>
    <x v="41"/>
    <x v="108"/>
    <n v="0"/>
    <x v="11"/>
    <x v="0"/>
  </r>
  <r>
    <x v="41"/>
    <x v="109"/>
    <n v="0"/>
    <x v="11"/>
    <x v="0"/>
  </r>
  <r>
    <x v="41"/>
    <x v="110"/>
    <n v="33.333333333333336"/>
    <x v="11"/>
    <x v="0"/>
  </r>
  <r>
    <x v="41"/>
    <x v="111"/>
    <n v="66.666666666666671"/>
    <x v="11"/>
    <x v="0"/>
  </r>
  <r>
    <x v="42"/>
    <x v="107"/>
    <n v="0"/>
    <x v="11"/>
    <x v="0"/>
  </r>
  <r>
    <x v="42"/>
    <x v="108"/>
    <n v="0"/>
    <x v="11"/>
    <x v="0"/>
  </r>
  <r>
    <x v="42"/>
    <x v="109"/>
    <n v="0"/>
    <x v="11"/>
    <x v="0"/>
  </r>
  <r>
    <x v="42"/>
    <x v="110"/>
    <n v="33.333333333333336"/>
    <x v="11"/>
    <x v="0"/>
  </r>
  <r>
    <x v="42"/>
    <x v="111"/>
    <n v="66.666666666666671"/>
    <x v="11"/>
    <x v="0"/>
  </r>
  <r>
    <x v="43"/>
    <x v="107"/>
    <n v="2.3809523809523809"/>
    <x v="11"/>
    <x v="0"/>
  </r>
  <r>
    <x v="43"/>
    <x v="108"/>
    <n v="7.1428571428571432"/>
    <x v="11"/>
    <x v="0"/>
  </r>
  <r>
    <x v="43"/>
    <x v="109"/>
    <n v="9.5238095238095237"/>
    <x v="11"/>
    <x v="0"/>
  </r>
  <r>
    <x v="43"/>
    <x v="110"/>
    <n v="35.714285714285715"/>
    <x v="11"/>
    <x v="0"/>
  </r>
  <r>
    <x v="43"/>
    <x v="111"/>
    <n v="45.238095238095241"/>
    <x v="11"/>
    <x v="0"/>
  </r>
  <r>
    <x v="44"/>
    <x v="107"/>
    <n v="0"/>
    <x v="11"/>
    <x v="0"/>
  </r>
  <r>
    <x v="44"/>
    <x v="108"/>
    <n v="0"/>
    <x v="11"/>
    <x v="0"/>
  </r>
  <r>
    <x v="44"/>
    <x v="109"/>
    <n v="0"/>
    <x v="11"/>
    <x v="0"/>
  </r>
  <r>
    <x v="44"/>
    <x v="110"/>
    <n v="0"/>
    <x v="11"/>
    <x v="0"/>
  </r>
  <r>
    <x v="44"/>
    <x v="111"/>
    <n v="100"/>
    <x v="11"/>
    <x v="0"/>
  </r>
  <r>
    <x v="45"/>
    <x v="107"/>
    <n v="0"/>
    <x v="11"/>
    <x v="0"/>
  </r>
  <r>
    <x v="45"/>
    <x v="108"/>
    <n v="0"/>
    <x v="11"/>
    <x v="0"/>
  </r>
  <r>
    <x v="45"/>
    <x v="109"/>
    <n v="11.111111111111111"/>
    <x v="11"/>
    <x v="0"/>
  </r>
  <r>
    <x v="45"/>
    <x v="110"/>
    <n v="55.555555555555557"/>
    <x v="11"/>
    <x v="0"/>
  </r>
  <r>
    <x v="45"/>
    <x v="111"/>
    <n v="33.333333333333336"/>
    <x v="11"/>
    <x v="0"/>
  </r>
  <r>
    <x v="46"/>
    <x v="107"/>
    <n v="0"/>
    <x v="11"/>
    <x v="0"/>
  </r>
  <r>
    <x v="46"/>
    <x v="108"/>
    <n v="0"/>
    <x v="11"/>
    <x v="0"/>
  </r>
  <r>
    <x v="46"/>
    <x v="109"/>
    <n v="0"/>
    <x v="11"/>
    <x v="0"/>
  </r>
  <r>
    <x v="46"/>
    <x v="110"/>
    <n v="40"/>
    <x v="11"/>
    <x v="0"/>
  </r>
  <r>
    <x v="46"/>
    <x v="111"/>
    <n v="60"/>
    <x v="11"/>
    <x v="0"/>
  </r>
  <r>
    <x v="47"/>
    <x v="107"/>
    <n v="12.5"/>
    <x v="11"/>
    <x v="0"/>
  </r>
  <r>
    <x v="47"/>
    <x v="108"/>
    <n v="0"/>
    <x v="11"/>
    <x v="0"/>
  </r>
  <r>
    <x v="47"/>
    <x v="109"/>
    <n v="62.5"/>
    <x v="11"/>
    <x v="0"/>
  </r>
  <r>
    <x v="47"/>
    <x v="110"/>
    <n v="0"/>
    <x v="11"/>
    <x v="0"/>
  </r>
  <r>
    <x v="47"/>
    <x v="111"/>
    <n v="25"/>
    <x v="11"/>
    <x v="0"/>
  </r>
  <r>
    <x v="41"/>
    <x v="107"/>
    <n v="0"/>
    <x v="12"/>
    <x v="0"/>
  </r>
  <r>
    <x v="41"/>
    <x v="108"/>
    <n v="0"/>
    <x v="12"/>
    <x v="0"/>
  </r>
  <r>
    <x v="41"/>
    <x v="109"/>
    <n v="10"/>
    <x v="12"/>
    <x v="0"/>
  </r>
  <r>
    <x v="41"/>
    <x v="110"/>
    <n v="40"/>
    <x v="12"/>
    <x v="0"/>
  </r>
  <r>
    <x v="41"/>
    <x v="111"/>
    <n v="50"/>
    <x v="12"/>
    <x v="0"/>
  </r>
  <r>
    <x v="42"/>
    <x v="107"/>
    <n v="0"/>
    <x v="12"/>
    <x v="0"/>
  </r>
  <r>
    <x v="42"/>
    <x v="108"/>
    <n v="0"/>
    <x v="12"/>
    <x v="0"/>
  </r>
  <r>
    <x v="42"/>
    <x v="109"/>
    <n v="0"/>
    <x v="12"/>
    <x v="0"/>
  </r>
  <r>
    <x v="42"/>
    <x v="110"/>
    <n v="75"/>
    <x v="12"/>
    <x v="0"/>
  </r>
  <r>
    <x v="42"/>
    <x v="111"/>
    <n v="25"/>
    <x v="12"/>
    <x v="0"/>
  </r>
  <r>
    <x v="43"/>
    <x v="107"/>
    <n v="2.1276595744680851"/>
    <x v="12"/>
    <x v="0"/>
  </r>
  <r>
    <x v="43"/>
    <x v="108"/>
    <n v="0"/>
    <x v="12"/>
    <x v="0"/>
  </r>
  <r>
    <x v="43"/>
    <x v="109"/>
    <n v="8.5106382978723403"/>
    <x v="12"/>
    <x v="0"/>
  </r>
  <r>
    <x v="43"/>
    <x v="110"/>
    <n v="38.297872340425535"/>
    <x v="12"/>
    <x v="0"/>
  </r>
  <r>
    <x v="43"/>
    <x v="111"/>
    <n v="51.063829787234042"/>
    <x v="12"/>
    <x v="0"/>
  </r>
  <r>
    <x v="44"/>
    <x v="107"/>
    <n v="0"/>
    <x v="12"/>
    <x v="0"/>
  </r>
  <r>
    <x v="44"/>
    <x v="108"/>
    <n v="0"/>
    <x v="12"/>
    <x v="0"/>
  </r>
  <r>
    <x v="44"/>
    <x v="109"/>
    <n v="0"/>
    <x v="12"/>
    <x v="0"/>
  </r>
  <r>
    <x v="44"/>
    <x v="110"/>
    <n v="0"/>
    <x v="12"/>
    <x v="0"/>
  </r>
  <r>
    <x v="44"/>
    <x v="111"/>
    <n v="100"/>
    <x v="12"/>
    <x v="0"/>
  </r>
  <r>
    <x v="45"/>
    <x v="107"/>
    <n v="0"/>
    <x v="12"/>
    <x v="0"/>
  </r>
  <r>
    <x v="45"/>
    <x v="108"/>
    <n v="0"/>
    <x v="12"/>
    <x v="0"/>
  </r>
  <r>
    <x v="45"/>
    <x v="109"/>
    <n v="43.75"/>
    <x v="12"/>
    <x v="0"/>
  </r>
  <r>
    <x v="45"/>
    <x v="110"/>
    <n v="6.25"/>
    <x v="12"/>
    <x v="0"/>
  </r>
  <r>
    <x v="45"/>
    <x v="111"/>
    <n v="50"/>
    <x v="12"/>
    <x v="0"/>
  </r>
  <r>
    <x v="46"/>
    <x v="107"/>
    <n v="0"/>
    <x v="12"/>
    <x v="0"/>
  </r>
  <r>
    <x v="46"/>
    <x v="108"/>
    <n v="0"/>
    <x v="12"/>
    <x v="0"/>
  </r>
  <r>
    <x v="46"/>
    <x v="109"/>
    <n v="6.666666666666667"/>
    <x v="12"/>
    <x v="0"/>
  </r>
  <r>
    <x v="46"/>
    <x v="110"/>
    <n v="33.333333333333336"/>
    <x v="12"/>
    <x v="0"/>
  </r>
  <r>
    <x v="46"/>
    <x v="111"/>
    <n v="60"/>
    <x v="12"/>
    <x v="0"/>
  </r>
  <r>
    <x v="47"/>
    <x v="107"/>
    <n v="9.5238095238095237"/>
    <x v="12"/>
    <x v="0"/>
  </r>
  <r>
    <x v="47"/>
    <x v="108"/>
    <n v="0"/>
    <x v="12"/>
    <x v="0"/>
  </r>
  <r>
    <x v="47"/>
    <x v="109"/>
    <n v="33.333333333333336"/>
    <x v="12"/>
    <x v="0"/>
  </r>
  <r>
    <x v="47"/>
    <x v="110"/>
    <n v="38.095238095238095"/>
    <x v="12"/>
    <x v="0"/>
  </r>
  <r>
    <x v="47"/>
    <x v="111"/>
    <n v="19.047619047619047"/>
    <x v="12"/>
    <x v="0"/>
  </r>
  <r>
    <x v="41"/>
    <x v="107"/>
    <n v="0"/>
    <x v="13"/>
    <x v="0"/>
  </r>
  <r>
    <x v="41"/>
    <x v="108"/>
    <n v="0"/>
    <x v="13"/>
    <x v="0"/>
  </r>
  <r>
    <x v="41"/>
    <x v="109"/>
    <n v="0"/>
    <x v="13"/>
    <x v="0"/>
  </r>
  <r>
    <x v="41"/>
    <x v="110"/>
    <n v="37.5"/>
    <x v="13"/>
    <x v="0"/>
  </r>
  <r>
    <x v="41"/>
    <x v="111"/>
    <n v="62.5"/>
    <x v="13"/>
    <x v="0"/>
  </r>
  <r>
    <x v="42"/>
    <x v="107"/>
    <n v="0"/>
    <x v="13"/>
    <x v="0"/>
  </r>
  <r>
    <x v="42"/>
    <x v="108"/>
    <n v="0"/>
    <x v="13"/>
    <x v="0"/>
  </r>
  <r>
    <x v="42"/>
    <x v="109"/>
    <n v="0"/>
    <x v="13"/>
    <x v="0"/>
  </r>
  <r>
    <x v="42"/>
    <x v="110"/>
    <n v="100"/>
    <x v="13"/>
    <x v="0"/>
  </r>
  <r>
    <x v="42"/>
    <x v="111"/>
    <n v="0"/>
    <x v="13"/>
    <x v="0"/>
  </r>
  <r>
    <x v="43"/>
    <x v="107"/>
    <n v="3.5087719298245612"/>
    <x v="13"/>
    <x v="0"/>
  </r>
  <r>
    <x v="43"/>
    <x v="108"/>
    <n v="5.2631578947368425"/>
    <x v="13"/>
    <x v="0"/>
  </r>
  <r>
    <x v="43"/>
    <x v="109"/>
    <n v="3.5087719298245612"/>
    <x v="13"/>
    <x v="0"/>
  </r>
  <r>
    <x v="43"/>
    <x v="110"/>
    <n v="29.82456140350877"/>
    <x v="13"/>
    <x v="0"/>
  </r>
  <r>
    <x v="43"/>
    <x v="111"/>
    <n v="57.89473684210526"/>
    <x v="13"/>
    <x v="0"/>
  </r>
  <r>
    <x v="44"/>
    <x v="107"/>
    <n v="0"/>
    <x v="13"/>
    <x v="0"/>
  </r>
  <r>
    <x v="44"/>
    <x v="108"/>
    <n v="0"/>
    <x v="13"/>
    <x v="0"/>
  </r>
  <r>
    <x v="44"/>
    <x v="109"/>
    <n v="33.333333333333336"/>
    <x v="13"/>
    <x v="0"/>
  </r>
  <r>
    <x v="44"/>
    <x v="110"/>
    <n v="0"/>
    <x v="13"/>
    <x v="0"/>
  </r>
  <r>
    <x v="44"/>
    <x v="111"/>
    <n v="66.666666666666671"/>
    <x v="13"/>
    <x v="0"/>
  </r>
  <r>
    <x v="45"/>
    <x v="107"/>
    <n v="9.0909090909090917"/>
    <x v="13"/>
    <x v="0"/>
  </r>
  <r>
    <x v="45"/>
    <x v="108"/>
    <n v="0"/>
    <x v="13"/>
    <x v="0"/>
  </r>
  <r>
    <x v="45"/>
    <x v="109"/>
    <n v="9.0909090909090917"/>
    <x v="13"/>
    <x v="0"/>
  </r>
  <r>
    <x v="45"/>
    <x v="110"/>
    <n v="54.545454545454547"/>
    <x v="13"/>
    <x v="0"/>
  </r>
  <r>
    <x v="45"/>
    <x v="111"/>
    <n v="27.272727272727273"/>
    <x v="13"/>
    <x v="0"/>
  </r>
  <r>
    <x v="46"/>
    <x v="107"/>
    <n v="0"/>
    <x v="13"/>
    <x v="0"/>
  </r>
  <r>
    <x v="46"/>
    <x v="108"/>
    <n v="0"/>
    <x v="13"/>
    <x v="0"/>
  </r>
  <r>
    <x v="46"/>
    <x v="109"/>
    <n v="0"/>
    <x v="13"/>
    <x v="0"/>
  </r>
  <r>
    <x v="46"/>
    <x v="110"/>
    <n v="0"/>
    <x v="13"/>
    <x v="0"/>
  </r>
  <r>
    <x v="46"/>
    <x v="111"/>
    <n v="100"/>
    <x v="13"/>
    <x v="0"/>
  </r>
  <r>
    <x v="47"/>
    <x v="107"/>
    <n v="0"/>
    <x v="13"/>
    <x v="0"/>
  </r>
  <r>
    <x v="47"/>
    <x v="108"/>
    <n v="0"/>
    <x v="13"/>
    <x v="0"/>
  </r>
  <r>
    <x v="47"/>
    <x v="109"/>
    <n v="40"/>
    <x v="13"/>
    <x v="0"/>
  </r>
  <r>
    <x v="47"/>
    <x v="110"/>
    <n v="20"/>
    <x v="13"/>
    <x v="0"/>
  </r>
  <r>
    <x v="47"/>
    <x v="111"/>
    <n v="40"/>
    <x v="13"/>
    <x v="0"/>
  </r>
  <r>
    <x v="41"/>
    <x v="107"/>
    <n v="0"/>
    <x v="14"/>
    <x v="0"/>
  </r>
  <r>
    <x v="41"/>
    <x v="108"/>
    <n v="0"/>
    <x v="14"/>
    <x v="0"/>
  </r>
  <r>
    <x v="41"/>
    <x v="109"/>
    <n v="0"/>
    <x v="14"/>
    <x v="0"/>
  </r>
  <r>
    <x v="41"/>
    <x v="110"/>
    <n v="100"/>
    <x v="14"/>
    <x v="0"/>
  </r>
  <r>
    <x v="41"/>
    <x v="111"/>
    <n v="0"/>
    <x v="14"/>
    <x v="0"/>
  </r>
  <r>
    <x v="42"/>
    <x v="107"/>
    <n v="0"/>
    <x v="14"/>
    <x v="0"/>
  </r>
  <r>
    <x v="42"/>
    <x v="108"/>
    <n v="0"/>
    <x v="14"/>
    <x v="0"/>
  </r>
  <r>
    <x v="42"/>
    <x v="109"/>
    <n v="0"/>
    <x v="14"/>
    <x v="0"/>
  </r>
  <r>
    <x v="42"/>
    <x v="110"/>
    <n v="25"/>
    <x v="14"/>
    <x v="0"/>
  </r>
  <r>
    <x v="42"/>
    <x v="111"/>
    <n v="75"/>
    <x v="14"/>
    <x v="0"/>
  </r>
  <r>
    <x v="43"/>
    <x v="107"/>
    <n v="7.1428571428571432"/>
    <x v="14"/>
    <x v="0"/>
  </r>
  <r>
    <x v="43"/>
    <x v="108"/>
    <n v="2.3809523809523809"/>
    <x v="14"/>
    <x v="0"/>
  </r>
  <r>
    <x v="43"/>
    <x v="109"/>
    <n v="16.666666666666668"/>
    <x v="14"/>
    <x v="0"/>
  </r>
  <r>
    <x v="43"/>
    <x v="110"/>
    <n v="35.714285714285715"/>
    <x v="14"/>
    <x v="0"/>
  </r>
  <r>
    <x v="43"/>
    <x v="111"/>
    <n v="38.095238095238095"/>
    <x v="14"/>
    <x v="0"/>
  </r>
  <r>
    <x v="44"/>
    <x v="107"/>
    <n v="0"/>
    <x v="14"/>
    <x v="0"/>
  </r>
  <r>
    <x v="44"/>
    <x v="108"/>
    <n v="0"/>
    <x v="14"/>
    <x v="0"/>
  </r>
  <r>
    <x v="44"/>
    <x v="109"/>
    <n v="20"/>
    <x v="14"/>
    <x v="0"/>
  </r>
  <r>
    <x v="44"/>
    <x v="110"/>
    <n v="0"/>
    <x v="14"/>
    <x v="0"/>
  </r>
  <r>
    <x v="44"/>
    <x v="111"/>
    <n v="80"/>
    <x v="14"/>
    <x v="0"/>
  </r>
  <r>
    <x v="45"/>
    <x v="107"/>
    <n v="40"/>
    <x v="14"/>
    <x v="0"/>
  </r>
  <r>
    <x v="45"/>
    <x v="108"/>
    <n v="0"/>
    <x v="14"/>
    <x v="0"/>
  </r>
  <r>
    <x v="45"/>
    <x v="109"/>
    <n v="20"/>
    <x v="14"/>
    <x v="0"/>
  </r>
  <r>
    <x v="45"/>
    <x v="110"/>
    <n v="20"/>
    <x v="14"/>
    <x v="0"/>
  </r>
  <r>
    <x v="45"/>
    <x v="111"/>
    <n v="20"/>
    <x v="14"/>
    <x v="0"/>
  </r>
  <r>
    <x v="46"/>
    <x v="107"/>
    <n v="0"/>
    <x v="14"/>
    <x v="0"/>
  </r>
  <r>
    <x v="46"/>
    <x v="108"/>
    <n v="0"/>
    <x v="14"/>
    <x v="0"/>
  </r>
  <r>
    <x v="46"/>
    <x v="109"/>
    <n v="33.333333333333336"/>
    <x v="14"/>
    <x v="0"/>
  </r>
  <r>
    <x v="46"/>
    <x v="110"/>
    <n v="66.666666666666671"/>
    <x v="14"/>
    <x v="0"/>
  </r>
  <r>
    <x v="46"/>
    <x v="111"/>
    <n v="0"/>
    <x v="14"/>
    <x v="0"/>
  </r>
  <r>
    <x v="47"/>
    <x v="107"/>
    <n v="0"/>
    <x v="14"/>
    <x v="0"/>
  </r>
  <r>
    <x v="47"/>
    <x v="108"/>
    <n v="0"/>
    <x v="14"/>
    <x v="0"/>
  </r>
  <r>
    <x v="47"/>
    <x v="109"/>
    <n v="0"/>
    <x v="14"/>
    <x v="0"/>
  </r>
  <r>
    <x v="47"/>
    <x v="110"/>
    <n v="0"/>
    <x v="14"/>
    <x v="0"/>
  </r>
  <r>
    <x v="47"/>
    <x v="111"/>
    <n v="100"/>
    <x v="14"/>
    <x v="0"/>
  </r>
  <r>
    <x v="41"/>
    <x v="107"/>
    <n v="0"/>
    <x v="15"/>
    <x v="0"/>
  </r>
  <r>
    <x v="41"/>
    <x v="108"/>
    <n v="0"/>
    <x v="15"/>
    <x v="0"/>
  </r>
  <r>
    <x v="41"/>
    <x v="109"/>
    <n v="9.7560975609756095"/>
    <x v="15"/>
    <x v="0"/>
  </r>
  <r>
    <x v="41"/>
    <x v="110"/>
    <n v="12.195121951219512"/>
    <x v="15"/>
    <x v="0"/>
  </r>
  <r>
    <x v="41"/>
    <x v="111"/>
    <n v="78.048780487804876"/>
    <x v="15"/>
    <x v="0"/>
  </r>
  <r>
    <x v="42"/>
    <x v="107"/>
    <n v="4.166666666666667"/>
    <x v="15"/>
    <x v="0"/>
  </r>
  <r>
    <x v="42"/>
    <x v="108"/>
    <n v="8.3333333333333339"/>
    <x v="15"/>
    <x v="0"/>
  </r>
  <r>
    <x v="42"/>
    <x v="109"/>
    <n v="16.666666666666668"/>
    <x v="15"/>
    <x v="0"/>
  </r>
  <r>
    <x v="42"/>
    <x v="110"/>
    <n v="25"/>
    <x v="15"/>
    <x v="0"/>
  </r>
  <r>
    <x v="42"/>
    <x v="111"/>
    <n v="45.833333333333336"/>
    <x v="15"/>
    <x v="0"/>
  </r>
  <r>
    <x v="43"/>
    <x v="107"/>
    <n v="0"/>
    <x v="15"/>
    <x v="0"/>
  </r>
  <r>
    <x v="43"/>
    <x v="108"/>
    <n v="2.8846153846153846"/>
    <x v="15"/>
    <x v="0"/>
  </r>
  <r>
    <x v="43"/>
    <x v="109"/>
    <n v="2.8846153846153846"/>
    <x v="15"/>
    <x v="0"/>
  </r>
  <r>
    <x v="43"/>
    <x v="110"/>
    <n v="13.461538461538462"/>
    <x v="15"/>
    <x v="0"/>
  </r>
  <r>
    <x v="43"/>
    <x v="111"/>
    <n v="80.769230769230774"/>
    <x v="15"/>
    <x v="0"/>
  </r>
  <r>
    <x v="44"/>
    <x v="107"/>
    <n v="0"/>
    <x v="15"/>
    <x v="0"/>
  </r>
  <r>
    <x v="44"/>
    <x v="108"/>
    <n v="50"/>
    <x v="15"/>
    <x v="0"/>
  </r>
  <r>
    <x v="44"/>
    <x v="109"/>
    <n v="0"/>
    <x v="15"/>
    <x v="0"/>
  </r>
  <r>
    <x v="44"/>
    <x v="110"/>
    <n v="0"/>
    <x v="15"/>
    <x v="0"/>
  </r>
  <r>
    <x v="44"/>
    <x v="111"/>
    <n v="50"/>
    <x v="15"/>
    <x v="0"/>
  </r>
  <r>
    <x v="45"/>
    <x v="107"/>
    <n v="0"/>
    <x v="15"/>
    <x v="0"/>
  </r>
  <r>
    <x v="45"/>
    <x v="108"/>
    <n v="2.9411764705882355"/>
    <x v="15"/>
    <x v="0"/>
  </r>
  <r>
    <x v="45"/>
    <x v="109"/>
    <n v="14.705882352941176"/>
    <x v="15"/>
    <x v="0"/>
  </r>
  <r>
    <x v="45"/>
    <x v="110"/>
    <n v="29.411764705882351"/>
    <x v="15"/>
    <x v="0"/>
  </r>
  <r>
    <x v="45"/>
    <x v="111"/>
    <n v="52.941176470588232"/>
    <x v="15"/>
    <x v="0"/>
  </r>
  <r>
    <x v="46"/>
    <x v="107"/>
    <n v="0"/>
    <x v="15"/>
    <x v="0"/>
  </r>
  <r>
    <x v="46"/>
    <x v="108"/>
    <n v="14.285714285714286"/>
    <x v="15"/>
    <x v="0"/>
  </r>
  <r>
    <x v="46"/>
    <x v="109"/>
    <n v="0"/>
    <x v="15"/>
    <x v="0"/>
  </r>
  <r>
    <x v="46"/>
    <x v="110"/>
    <n v="7.1428571428571432"/>
    <x v="15"/>
    <x v="0"/>
  </r>
  <r>
    <x v="46"/>
    <x v="111"/>
    <n v="78.571428571428569"/>
    <x v="15"/>
    <x v="0"/>
  </r>
  <r>
    <x v="47"/>
    <x v="107"/>
    <n v="0"/>
    <x v="15"/>
    <x v="0"/>
  </r>
  <r>
    <x v="47"/>
    <x v="108"/>
    <n v="0"/>
    <x v="15"/>
    <x v="0"/>
  </r>
  <r>
    <x v="47"/>
    <x v="109"/>
    <n v="75"/>
    <x v="15"/>
    <x v="0"/>
  </r>
  <r>
    <x v="47"/>
    <x v="110"/>
    <n v="25"/>
    <x v="15"/>
    <x v="0"/>
  </r>
  <r>
    <x v="47"/>
    <x v="111"/>
    <n v="0"/>
    <x v="15"/>
    <x v="0"/>
  </r>
  <r>
    <x v="41"/>
    <x v="107"/>
    <n v="5.5555555555555554"/>
    <x v="16"/>
    <x v="0"/>
  </r>
  <r>
    <x v="41"/>
    <x v="108"/>
    <n v="2.7777777777777777"/>
    <x v="16"/>
    <x v="0"/>
  </r>
  <r>
    <x v="41"/>
    <x v="109"/>
    <n v="22.222222222222221"/>
    <x v="16"/>
    <x v="0"/>
  </r>
  <r>
    <x v="41"/>
    <x v="110"/>
    <n v="25"/>
    <x v="16"/>
    <x v="0"/>
  </r>
  <r>
    <x v="41"/>
    <x v="111"/>
    <n v="44.444444444444443"/>
    <x v="16"/>
    <x v="0"/>
  </r>
  <r>
    <x v="42"/>
    <x v="107"/>
    <n v="9.0909090909090917"/>
    <x v="16"/>
    <x v="0"/>
  </r>
  <r>
    <x v="42"/>
    <x v="108"/>
    <n v="9.0909090909090917"/>
    <x v="16"/>
    <x v="0"/>
  </r>
  <r>
    <x v="42"/>
    <x v="109"/>
    <n v="27.272727272727273"/>
    <x v="16"/>
    <x v="0"/>
  </r>
  <r>
    <x v="42"/>
    <x v="110"/>
    <n v="18.181818181818183"/>
    <x v="16"/>
    <x v="0"/>
  </r>
  <r>
    <x v="42"/>
    <x v="111"/>
    <n v="36.363636363636367"/>
    <x v="16"/>
    <x v="0"/>
  </r>
  <r>
    <x v="43"/>
    <x v="107"/>
    <n v="3.3557046979865772"/>
    <x v="16"/>
    <x v="0"/>
  </r>
  <r>
    <x v="43"/>
    <x v="108"/>
    <n v="1.3422818791946309"/>
    <x v="16"/>
    <x v="0"/>
  </r>
  <r>
    <x v="43"/>
    <x v="109"/>
    <n v="9.3959731543624159"/>
    <x v="16"/>
    <x v="0"/>
  </r>
  <r>
    <x v="43"/>
    <x v="110"/>
    <n v="18.791946308724832"/>
    <x v="16"/>
    <x v="0"/>
  </r>
  <r>
    <x v="43"/>
    <x v="111"/>
    <n v="67.114093959731548"/>
    <x v="16"/>
    <x v="0"/>
  </r>
  <r>
    <x v="44"/>
    <x v="107"/>
    <n v="0"/>
    <x v="16"/>
    <x v="0"/>
  </r>
  <r>
    <x v="44"/>
    <x v="108"/>
    <n v="0"/>
    <x v="16"/>
    <x v="0"/>
  </r>
  <r>
    <x v="44"/>
    <x v="109"/>
    <n v="11.111111111111111"/>
    <x v="16"/>
    <x v="0"/>
  </r>
  <r>
    <x v="44"/>
    <x v="110"/>
    <n v="44.444444444444443"/>
    <x v="16"/>
    <x v="0"/>
  </r>
  <r>
    <x v="44"/>
    <x v="111"/>
    <n v="44.444444444444443"/>
    <x v="16"/>
    <x v="0"/>
  </r>
  <r>
    <x v="45"/>
    <x v="107"/>
    <n v="0"/>
    <x v="16"/>
    <x v="0"/>
  </r>
  <r>
    <x v="45"/>
    <x v="108"/>
    <n v="5.2631578947368425"/>
    <x v="16"/>
    <x v="0"/>
  </r>
  <r>
    <x v="45"/>
    <x v="109"/>
    <n v="2.6315789473684212"/>
    <x v="16"/>
    <x v="0"/>
  </r>
  <r>
    <x v="45"/>
    <x v="110"/>
    <n v="26.315789473684209"/>
    <x v="16"/>
    <x v="0"/>
  </r>
  <r>
    <x v="45"/>
    <x v="111"/>
    <n v="65.78947368421052"/>
    <x v="16"/>
    <x v="0"/>
  </r>
  <r>
    <x v="46"/>
    <x v="107"/>
    <n v="3.225806451612903"/>
    <x v="16"/>
    <x v="0"/>
  </r>
  <r>
    <x v="46"/>
    <x v="108"/>
    <n v="3.225806451612903"/>
    <x v="16"/>
    <x v="0"/>
  </r>
  <r>
    <x v="46"/>
    <x v="109"/>
    <n v="6.4516129032258061"/>
    <x v="16"/>
    <x v="0"/>
  </r>
  <r>
    <x v="46"/>
    <x v="110"/>
    <n v="35.483870967741936"/>
    <x v="16"/>
    <x v="0"/>
  </r>
  <r>
    <x v="46"/>
    <x v="111"/>
    <n v="51.612903225806448"/>
    <x v="16"/>
    <x v="0"/>
  </r>
  <r>
    <x v="47"/>
    <x v="107"/>
    <n v="12.5"/>
    <x v="16"/>
    <x v="0"/>
  </r>
  <r>
    <x v="47"/>
    <x v="108"/>
    <n v="25"/>
    <x v="16"/>
    <x v="0"/>
  </r>
  <r>
    <x v="47"/>
    <x v="109"/>
    <n v="25"/>
    <x v="16"/>
    <x v="0"/>
  </r>
  <r>
    <x v="47"/>
    <x v="110"/>
    <n v="12.5"/>
    <x v="16"/>
    <x v="0"/>
  </r>
  <r>
    <x v="47"/>
    <x v="111"/>
    <n v="25"/>
    <x v="16"/>
    <x v="0"/>
  </r>
  <r>
    <x v="41"/>
    <x v="107"/>
    <n v="3.4482758620689653"/>
    <x v="0"/>
    <x v="1"/>
  </r>
  <r>
    <x v="41"/>
    <x v="108"/>
    <n v="3.2327586206896552"/>
    <x v="0"/>
    <x v="1"/>
  </r>
  <r>
    <x v="41"/>
    <x v="109"/>
    <n v="13.362068965517242"/>
    <x v="0"/>
    <x v="1"/>
  </r>
  <r>
    <x v="41"/>
    <x v="110"/>
    <n v="40.301724137931032"/>
    <x v="0"/>
    <x v="1"/>
  </r>
  <r>
    <x v="41"/>
    <x v="111"/>
    <n v="39.655172413793103"/>
    <x v="0"/>
    <x v="1"/>
  </r>
  <r>
    <x v="42"/>
    <x v="107"/>
    <n v="7.8534031413612562"/>
    <x v="0"/>
    <x v="1"/>
  </r>
  <r>
    <x v="42"/>
    <x v="108"/>
    <n v="3.1413612565445028"/>
    <x v="0"/>
    <x v="1"/>
  </r>
  <r>
    <x v="42"/>
    <x v="109"/>
    <n v="18.848167539267017"/>
    <x v="0"/>
    <x v="1"/>
  </r>
  <r>
    <x v="42"/>
    <x v="110"/>
    <n v="38.219895287958117"/>
    <x v="0"/>
    <x v="1"/>
  </r>
  <r>
    <x v="42"/>
    <x v="111"/>
    <n v="31.937172774869111"/>
    <x v="0"/>
    <x v="1"/>
  </r>
  <r>
    <x v="43"/>
    <x v="107"/>
    <n v="2.9197080291970803"/>
    <x v="0"/>
    <x v="1"/>
  </r>
  <r>
    <x v="43"/>
    <x v="108"/>
    <n v="1.7031630170316301"/>
    <x v="0"/>
    <x v="1"/>
  </r>
  <r>
    <x v="43"/>
    <x v="109"/>
    <n v="7.2992700729927007"/>
    <x v="0"/>
    <x v="1"/>
  </r>
  <r>
    <x v="43"/>
    <x v="110"/>
    <n v="34.376086200903721"/>
    <x v="0"/>
    <x v="1"/>
  </r>
  <r>
    <x v="43"/>
    <x v="111"/>
    <n v="53.701772679874871"/>
    <x v="0"/>
    <x v="1"/>
  </r>
  <r>
    <x v="44"/>
    <x v="107"/>
    <n v="2.6143790849673203"/>
    <x v="0"/>
    <x v="1"/>
  </r>
  <r>
    <x v="44"/>
    <x v="108"/>
    <n v="0.65359477124183007"/>
    <x v="0"/>
    <x v="1"/>
  </r>
  <r>
    <x v="44"/>
    <x v="109"/>
    <n v="8.4967320261437909"/>
    <x v="0"/>
    <x v="1"/>
  </r>
  <r>
    <x v="44"/>
    <x v="110"/>
    <n v="37.908496732026144"/>
    <x v="0"/>
    <x v="1"/>
  </r>
  <r>
    <x v="44"/>
    <x v="111"/>
    <n v="50.326797385620914"/>
    <x v="0"/>
    <x v="1"/>
  </r>
  <r>
    <x v="45"/>
    <x v="107"/>
    <n v="2.9220779220779223"/>
    <x v="0"/>
    <x v="1"/>
  </r>
  <r>
    <x v="45"/>
    <x v="108"/>
    <n v="2.1103896103896105"/>
    <x v="0"/>
    <x v="1"/>
  </r>
  <r>
    <x v="45"/>
    <x v="109"/>
    <n v="11.85064935064935"/>
    <x v="0"/>
    <x v="1"/>
  </r>
  <r>
    <x v="45"/>
    <x v="110"/>
    <n v="34.090909090909093"/>
    <x v="0"/>
    <x v="1"/>
  </r>
  <r>
    <x v="45"/>
    <x v="111"/>
    <n v="49.025974025974023"/>
    <x v="0"/>
    <x v="1"/>
  </r>
  <r>
    <x v="46"/>
    <x v="107"/>
    <n v="2.2883295194508011"/>
    <x v="0"/>
    <x v="1"/>
  </r>
  <r>
    <x v="46"/>
    <x v="108"/>
    <n v="2.2883295194508011"/>
    <x v="0"/>
    <x v="1"/>
  </r>
  <r>
    <x v="46"/>
    <x v="109"/>
    <n v="11.670480549199084"/>
    <x v="0"/>
    <x v="1"/>
  </r>
  <r>
    <x v="46"/>
    <x v="110"/>
    <n v="44.851258581235697"/>
    <x v="0"/>
    <x v="1"/>
  </r>
  <r>
    <x v="46"/>
    <x v="111"/>
    <n v="38.901601830663616"/>
    <x v="0"/>
    <x v="1"/>
  </r>
  <r>
    <x v="47"/>
    <x v="107"/>
    <n v="0"/>
    <x v="0"/>
    <x v="1"/>
  </r>
  <r>
    <x v="47"/>
    <x v="108"/>
    <n v="0"/>
    <x v="0"/>
    <x v="1"/>
  </r>
  <r>
    <x v="47"/>
    <x v="109"/>
    <n v="0"/>
    <x v="0"/>
    <x v="1"/>
  </r>
  <r>
    <x v="47"/>
    <x v="110"/>
    <n v="0"/>
    <x v="0"/>
    <x v="1"/>
  </r>
  <r>
    <x v="47"/>
    <x v="111"/>
    <n v="0"/>
    <x v="0"/>
    <x v="1"/>
  </r>
  <r>
    <x v="41"/>
    <x v="107"/>
    <n v="0.62893081761006286"/>
    <x v="1"/>
    <x v="1"/>
  </r>
  <r>
    <x v="41"/>
    <x v="108"/>
    <n v="1.2578616352201257"/>
    <x v="1"/>
    <x v="1"/>
  </r>
  <r>
    <x v="41"/>
    <x v="109"/>
    <n v="18.238993710691823"/>
    <x v="1"/>
    <x v="1"/>
  </r>
  <r>
    <x v="41"/>
    <x v="110"/>
    <n v="47.169811320754718"/>
    <x v="1"/>
    <x v="1"/>
  </r>
  <r>
    <x v="41"/>
    <x v="111"/>
    <n v="32.704402515723274"/>
    <x v="1"/>
    <x v="1"/>
  </r>
  <r>
    <x v="42"/>
    <x v="107"/>
    <n v="2.5"/>
    <x v="1"/>
    <x v="1"/>
  </r>
  <r>
    <x v="42"/>
    <x v="108"/>
    <n v="7.5"/>
    <x v="1"/>
    <x v="1"/>
  </r>
  <r>
    <x v="42"/>
    <x v="109"/>
    <n v="22.5"/>
    <x v="1"/>
    <x v="1"/>
  </r>
  <r>
    <x v="42"/>
    <x v="110"/>
    <n v="45"/>
    <x v="1"/>
    <x v="1"/>
  </r>
  <r>
    <x v="42"/>
    <x v="111"/>
    <n v="22.5"/>
    <x v="1"/>
    <x v="1"/>
  </r>
  <r>
    <x v="43"/>
    <x v="107"/>
    <n v="0.60386473429951693"/>
    <x v="1"/>
    <x v="1"/>
  </r>
  <r>
    <x v="43"/>
    <x v="108"/>
    <n v="0.60386473429951693"/>
    <x v="1"/>
    <x v="1"/>
  </r>
  <r>
    <x v="43"/>
    <x v="109"/>
    <n v="7.3671497584541061"/>
    <x v="1"/>
    <x v="1"/>
  </r>
  <r>
    <x v="43"/>
    <x v="110"/>
    <n v="38.164251207729471"/>
    <x v="1"/>
    <x v="1"/>
  </r>
  <r>
    <x v="43"/>
    <x v="111"/>
    <n v="53.260869565217391"/>
    <x v="1"/>
    <x v="1"/>
  </r>
  <r>
    <x v="44"/>
    <x v="107"/>
    <n v="0"/>
    <x v="1"/>
    <x v="1"/>
  </r>
  <r>
    <x v="44"/>
    <x v="108"/>
    <n v="0"/>
    <x v="1"/>
    <x v="1"/>
  </r>
  <r>
    <x v="44"/>
    <x v="109"/>
    <n v="9.0909090909090917"/>
    <x v="1"/>
    <x v="1"/>
  </r>
  <r>
    <x v="44"/>
    <x v="110"/>
    <n v="45.454545454545453"/>
    <x v="1"/>
    <x v="1"/>
  </r>
  <r>
    <x v="44"/>
    <x v="111"/>
    <n v="45.454545454545453"/>
    <x v="1"/>
    <x v="1"/>
  </r>
  <r>
    <x v="45"/>
    <x v="107"/>
    <n v="1.408450704225352"/>
    <x v="1"/>
    <x v="1"/>
  </r>
  <r>
    <x v="45"/>
    <x v="108"/>
    <n v="1.408450704225352"/>
    <x v="1"/>
    <x v="1"/>
  </r>
  <r>
    <x v="45"/>
    <x v="109"/>
    <n v="14.553990610328638"/>
    <x v="1"/>
    <x v="1"/>
  </r>
  <r>
    <x v="45"/>
    <x v="110"/>
    <n v="36.619718309859152"/>
    <x v="1"/>
    <x v="1"/>
  </r>
  <r>
    <x v="45"/>
    <x v="111"/>
    <n v="46.009389671361504"/>
    <x v="1"/>
    <x v="1"/>
  </r>
  <r>
    <x v="46"/>
    <x v="107"/>
    <n v="1.875"/>
    <x v="1"/>
    <x v="1"/>
  </r>
  <r>
    <x v="46"/>
    <x v="108"/>
    <n v="1.25"/>
    <x v="1"/>
    <x v="1"/>
  </r>
  <r>
    <x v="46"/>
    <x v="109"/>
    <n v="12.5"/>
    <x v="1"/>
    <x v="1"/>
  </r>
  <r>
    <x v="46"/>
    <x v="110"/>
    <n v="48.75"/>
    <x v="1"/>
    <x v="1"/>
  </r>
  <r>
    <x v="46"/>
    <x v="111"/>
    <n v="35.625"/>
    <x v="1"/>
    <x v="1"/>
  </r>
  <r>
    <x v="47"/>
    <x v="107"/>
    <n v="0"/>
    <x v="1"/>
    <x v="1"/>
  </r>
  <r>
    <x v="47"/>
    <x v="108"/>
    <n v="0"/>
    <x v="1"/>
    <x v="1"/>
  </r>
  <r>
    <x v="47"/>
    <x v="109"/>
    <n v="0"/>
    <x v="1"/>
    <x v="1"/>
  </r>
  <r>
    <x v="47"/>
    <x v="110"/>
    <n v="0"/>
    <x v="1"/>
    <x v="1"/>
  </r>
  <r>
    <x v="47"/>
    <x v="111"/>
    <n v="0"/>
    <x v="1"/>
    <x v="1"/>
  </r>
  <r>
    <x v="41"/>
    <x v="107"/>
    <n v="1.1764705882352942"/>
    <x v="2"/>
    <x v="1"/>
  </r>
  <r>
    <x v="41"/>
    <x v="108"/>
    <n v="1.1764705882352942"/>
    <x v="2"/>
    <x v="1"/>
  </r>
  <r>
    <x v="41"/>
    <x v="109"/>
    <n v="7.0588235294117645"/>
    <x v="2"/>
    <x v="1"/>
  </r>
  <r>
    <x v="41"/>
    <x v="110"/>
    <n v="42.352941176470587"/>
    <x v="2"/>
    <x v="1"/>
  </r>
  <r>
    <x v="41"/>
    <x v="111"/>
    <n v="48.235294117647058"/>
    <x v="2"/>
    <x v="1"/>
  </r>
  <r>
    <x v="42"/>
    <x v="107"/>
    <n v="11.39240506329114"/>
    <x v="2"/>
    <x v="1"/>
  </r>
  <r>
    <x v="42"/>
    <x v="108"/>
    <n v="0"/>
    <x v="2"/>
    <x v="1"/>
  </r>
  <r>
    <x v="42"/>
    <x v="109"/>
    <n v="18.9873417721519"/>
    <x v="2"/>
    <x v="1"/>
  </r>
  <r>
    <x v="42"/>
    <x v="110"/>
    <n v="34.177215189873415"/>
    <x v="2"/>
    <x v="1"/>
  </r>
  <r>
    <x v="42"/>
    <x v="111"/>
    <n v="35.443037974683541"/>
    <x v="2"/>
    <x v="1"/>
  </r>
  <r>
    <x v="43"/>
    <x v="107"/>
    <n v="2.6960784313725492"/>
    <x v="2"/>
    <x v="1"/>
  </r>
  <r>
    <x v="43"/>
    <x v="108"/>
    <n v="2.9411764705882355"/>
    <x v="2"/>
    <x v="1"/>
  </r>
  <r>
    <x v="43"/>
    <x v="109"/>
    <n v="10.171568627450981"/>
    <x v="2"/>
    <x v="1"/>
  </r>
  <r>
    <x v="43"/>
    <x v="110"/>
    <n v="35.049019607843135"/>
    <x v="2"/>
    <x v="1"/>
  </r>
  <r>
    <x v="43"/>
    <x v="111"/>
    <n v="49.142156862745097"/>
    <x v="2"/>
    <x v="1"/>
  </r>
  <r>
    <x v="44"/>
    <x v="107"/>
    <n v="1.9607843137254901"/>
    <x v="2"/>
    <x v="1"/>
  </r>
  <r>
    <x v="44"/>
    <x v="108"/>
    <n v="0"/>
    <x v="2"/>
    <x v="1"/>
  </r>
  <r>
    <x v="44"/>
    <x v="109"/>
    <n v="9.8039215686274517"/>
    <x v="2"/>
    <x v="1"/>
  </r>
  <r>
    <x v="44"/>
    <x v="110"/>
    <n v="39.215686274509807"/>
    <x v="2"/>
    <x v="1"/>
  </r>
  <r>
    <x v="44"/>
    <x v="111"/>
    <n v="49.019607843137258"/>
    <x v="2"/>
    <x v="1"/>
  </r>
  <r>
    <x v="45"/>
    <x v="107"/>
    <n v="2.0408163265306123"/>
    <x v="2"/>
    <x v="1"/>
  </r>
  <r>
    <x v="45"/>
    <x v="108"/>
    <n v="2.0408163265306123"/>
    <x v="2"/>
    <x v="1"/>
  </r>
  <r>
    <x v="45"/>
    <x v="109"/>
    <n v="6.1224489795918364"/>
    <x v="2"/>
    <x v="1"/>
  </r>
  <r>
    <x v="45"/>
    <x v="110"/>
    <n v="35.714285714285715"/>
    <x v="2"/>
    <x v="1"/>
  </r>
  <r>
    <x v="45"/>
    <x v="111"/>
    <n v="54.081632653061227"/>
    <x v="2"/>
    <x v="1"/>
  </r>
  <r>
    <x v="46"/>
    <x v="107"/>
    <n v="2.4096385542168677"/>
    <x v="2"/>
    <x v="1"/>
  </r>
  <r>
    <x v="46"/>
    <x v="108"/>
    <n v="1.2048192771084338"/>
    <x v="2"/>
    <x v="1"/>
  </r>
  <r>
    <x v="46"/>
    <x v="109"/>
    <n v="14.457831325301205"/>
    <x v="2"/>
    <x v="1"/>
  </r>
  <r>
    <x v="46"/>
    <x v="110"/>
    <n v="32.53012048192771"/>
    <x v="2"/>
    <x v="1"/>
  </r>
  <r>
    <x v="46"/>
    <x v="111"/>
    <n v="49.397590361445786"/>
    <x v="2"/>
    <x v="1"/>
  </r>
  <r>
    <x v="47"/>
    <x v="107"/>
    <n v="0"/>
    <x v="2"/>
    <x v="1"/>
  </r>
  <r>
    <x v="47"/>
    <x v="108"/>
    <n v="0"/>
    <x v="2"/>
    <x v="1"/>
  </r>
  <r>
    <x v="47"/>
    <x v="109"/>
    <n v="0"/>
    <x v="2"/>
    <x v="1"/>
  </r>
  <r>
    <x v="47"/>
    <x v="110"/>
    <n v="0"/>
    <x v="2"/>
    <x v="1"/>
  </r>
  <r>
    <x v="47"/>
    <x v="111"/>
    <n v="0"/>
    <x v="2"/>
    <x v="1"/>
  </r>
  <r>
    <x v="41"/>
    <x v="107"/>
    <n v="2.5316455696202533"/>
    <x v="3"/>
    <x v="1"/>
  </r>
  <r>
    <x v="41"/>
    <x v="108"/>
    <n v="2.5316455696202533"/>
    <x v="3"/>
    <x v="1"/>
  </r>
  <r>
    <x v="41"/>
    <x v="109"/>
    <n v="12.658227848101266"/>
    <x v="3"/>
    <x v="1"/>
  </r>
  <r>
    <x v="41"/>
    <x v="110"/>
    <n v="39.240506329113927"/>
    <x v="3"/>
    <x v="1"/>
  </r>
  <r>
    <x v="41"/>
    <x v="111"/>
    <n v="43.037974683544306"/>
    <x v="3"/>
    <x v="1"/>
  </r>
  <r>
    <x v="42"/>
    <x v="107"/>
    <n v="12.5"/>
    <x v="3"/>
    <x v="1"/>
  </r>
  <r>
    <x v="42"/>
    <x v="108"/>
    <n v="0"/>
    <x v="3"/>
    <x v="1"/>
  </r>
  <r>
    <x v="42"/>
    <x v="109"/>
    <n v="12.5"/>
    <x v="3"/>
    <x v="1"/>
  </r>
  <r>
    <x v="42"/>
    <x v="110"/>
    <n v="25"/>
    <x v="3"/>
    <x v="1"/>
  </r>
  <r>
    <x v="42"/>
    <x v="111"/>
    <n v="50"/>
    <x v="3"/>
    <x v="1"/>
  </r>
  <r>
    <x v="43"/>
    <x v="107"/>
    <n v="5.06993006993007"/>
    <x v="3"/>
    <x v="1"/>
  </r>
  <r>
    <x v="43"/>
    <x v="108"/>
    <n v="1.9230769230769231"/>
    <x v="3"/>
    <x v="1"/>
  </r>
  <r>
    <x v="43"/>
    <x v="109"/>
    <n v="4.72027972027972"/>
    <x v="3"/>
    <x v="1"/>
  </r>
  <r>
    <x v="43"/>
    <x v="110"/>
    <n v="26.573426573426573"/>
    <x v="3"/>
    <x v="1"/>
  </r>
  <r>
    <x v="43"/>
    <x v="111"/>
    <n v="61.713286713286713"/>
    <x v="3"/>
    <x v="1"/>
  </r>
  <r>
    <x v="44"/>
    <x v="107"/>
    <n v="4"/>
    <x v="3"/>
    <x v="1"/>
  </r>
  <r>
    <x v="44"/>
    <x v="108"/>
    <n v="4"/>
    <x v="3"/>
    <x v="1"/>
  </r>
  <r>
    <x v="44"/>
    <x v="109"/>
    <n v="4"/>
    <x v="3"/>
    <x v="1"/>
  </r>
  <r>
    <x v="44"/>
    <x v="110"/>
    <n v="32"/>
    <x v="3"/>
    <x v="1"/>
  </r>
  <r>
    <x v="44"/>
    <x v="111"/>
    <n v="56"/>
    <x v="3"/>
    <x v="1"/>
  </r>
  <r>
    <x v="45"/>
    <x v="107"/>
    <n v="4.0650406504065044"/>
    <x v="3"/>
    <x v="1"/>
  </r>
  <r>
    <x v="45"/>
    <x v="108"/>
    <n v="0.81300813008130079"/>
    <x v="3"/>
    <x v="1"/>
  </r>
  <r>
    <x v="45"/>
    <x v="109"/>
    <n v="9.7560975609756095"/>
    <x v="3"/>
    <x v="1"/>
  </r>
  <r>
    <x v="45"/>
    <x v="110"/>
    <n v="33.333333333333336"/>
    <x v="3"/>
    <x v="1"/>
  </r>
  <r>
    <x v="45"/>
    <x v="111"/>
    <n v="52.032520325203251"/>
    <x v="3"/>
    <x v="1"/>
  </r>
  <r>
    <x v="46"/>
    <x v="107"/>
    <n v="2.1276595744680851"/>
    <x v="3"/>
    <x v="1"/>
  </r>
  <r>
    <x v="46"/>
    <x v="108"/>
    <n v="3.1914893617021276"/>
    <x v="3"/>
    <x v="1"/>
  </r>
  <r>
    <x v="46"/>
    <x v="109"/>
    <n v="11.702127659574469"/>
    <x v="3"/>
    <x v="1"/>
  </r>
  <r>
    <x v="46"/>
    <x v="110"/>
    <n v="41.48936170212766"/>
    <x v="3"/>
    <x v="1"/>
  </r>
  <r>
    <x v="46"/>
    <x v="111"/>
    <n v="41.48936170212766"/>
    <x v="3"/>
    <x v="1"/>
  </r>
  <r>
    <x v="47"/>
    <x v="107"/>
    <n v="0"/>
    <x v="3"/>
    <x v="1"/>
  </r>
  <r>
    <x v="47"/>
    <x v="108"/>
    <n v="0"/>
    <x v="3"/>
    <x v="1"/>
  </r>
  <r>
    <x v="47"/>
    <x v="109"/>
    <n v="0"/>
    <x v="3"/>
    <x v="1"/>
  </r>
  <r>
    <x v="47"/>
    <x v="110"/>
    <n v="0"/>
    <x v="3"/>
    <x v="1"/>
  </r>
  <r>
    <x v="47"/>
    <x v="111"/>
    <n v="0"/>
    <x v="3"/>
    <x v="1"/>
  </r>
  <r>
    <x v="41"/>
    <x v="107"/>
    <n v="0"/>
    <x v="4"/>
    <x v="1"/>
  </r>
  <r>
    <x v="41"/>
    <x v="108"/>
    <n v="10.344827586206897"/>
    <x v="4"/>
    <x v="1"/>
  </r>
  <r>
    <x v="41"/>
    <x v="109"/>
    <n v="13.793103448275861"/>
    <x v="4"/>
    <x v="1"/>
  </r>
  <r>
    <x v="41"/>
    <x v="110"/>
    <n v="41.379310344827587"/>
    <x v="4"/>
    <x v="1"/>
  </r>
  <r>
    <x v="41"/>
    <x v="111"/>
    <n v="34.482758620689658"/>
    <x v="4"/>
    <x v="1"/>
  </r>
  <r>
    <x v="42"/>
    <x v="107"/>
    <n v="5.882352941176471"/>
    <x v="4"/>
    <x v="1"/>
  </r>
  <r>
    <x v="42"/>
    <x v="108"/>
    <n v="0"/>
    <x v="4"/>
    <x v="1"/>
  </r>
  <r>
    <x v="42"/>
    <x v="109"/>
    <n v="5.882352941176471"/>
    <x v="4"/>
    <x v="1"/>
  </r>
  <r>
    <x v="42"/>
    <x v="110"/>
    <n v="58.823529411764703"/>
    <x v="4"/>
    <x v="1"/>
  </r>
  <r>
    <x v="42"/>
    <x v="111"/>
    <n v="29.411764705882351"/>
    <x v="4"/>
    <x v="1"/>
  </r>
  <r>
    <x v="43"/>
    <x v="107"/>
    <n v="1.6129032258064515"/>
    <x v="4"/>
    <x v="1"/>
  </r>
  <r>
    <x v="43"/>
    <x v="108"/>
    <n v="1.6129032258064515"/>
    <x v="4"/>
    <x v="1"/>
  </r>
  <r>
    <x v="43"/>
    <x v="109"/>
    <n v="5.913978494623656"/>
    <x v="4"/>
    <x v="1"/>
  </r>
  <r>
    <x v="43"/>
    <x v="110"/>
    <n v="46.236559139784944"/>
    <x v="4"/>
    <x v="1"/>
  </r>
  <r>
    <x v="43"/>
    <x v="111"/>
    <n v="44.623655913978496"/>
    <x v="4"/>
    <x v="1"/>
  </r>
  <r>
    <x v="44"/>
    <x v="107"/>
    <n v="0"/>
    <x v="4"/>
    <x v="1"/>
  </r>
  <r>
    <x v="44"/>
    <x v="108"/>
    <n v="0"/>
    <x v="4"/>
    <x v="1"/>
  </r>
  <r>
    <x v="44"/>
    <x v="109"/>
    <n v="9.0909090909090917"/>
    <x v="4"/>
    <x v="1"/>
  </r>
  <r>
    <x v="44"/>
    <x v="110"/>
    <n v="54.545454545454547"/>
    <x v="4"/>
    <x v="1"/>
  </r>
  <r>
    <x v="44"/>
    <x v="111"/>
    <n v="36.363636363636367"/>
    <x v="4"/>
    <x v="1"/>
  </r>
  <r>
    <x v="45"/>
    <x v="107"/>
    <n v="0"/>
    <x v="4"/>
    <x v="1"/>
  </r>
  <r>
    <x v="45"/>
    <x v="108"/>
    <n v="5.2631578947368425"/>
    <x v="4"/>
    <x v="1"/>
  </r>
  <r>
    <x v="45"/>
    <x v="109"/>
    <n v="10.526315789473685"/>
    <x v="4"/>
    <x v="1"/>
  </r>
  <r>
    <x v="45"/>
    <x v="110"/>
    <n v="26.315789473684209"/>
    <x v="4"/>
    <x v="1"/>
  </r>
  <r>
    <x v="45"/>
    <x v="111"/>
    <n v="57.89473684210526"/>
    <x v="4"/>
    <x v="1"/>
  </r>
  <r>
    <x v="46"/>
    <x v="107"/>
    <n v="4.7619047619047619"/>
    <x v="4"/>
    <x v="1"/>
  </r>
  <r>
    <x v="46"/>
    <x v="108"/>
    <n v="0"/>
    <x v="4"/>
    <x v="1"/>
  </r>
  <r>
    <x v="46"/>
    <x v="109"/>
    <n v="9.5238095238095237"/>
    <x v="4"/>
    <x v="1"/>
  </r>
  <r>
    <x v="46"/>
    <x v="110"/>
    <n v="57.142857142857146"/>
    <x v="4"/>
    <x v="1"/>
  </r>
  <r>
    <x v="46"/>
    <x v="111"/>
    <n v="28.571428571428573"/>
    <x v="4"/>
    <x v="1"/>
  </r>
  <r>
    <x v="47"/>
    <x v="107"/>
    <n v="0"/>
    <x v="4"/>
    <x v="1"/>
  </r>
  <r>
    <x v="47"/>
    <x v="108"/>
    <n v="0"/>
    <x v="4"/>
    <x v="1"/>
  </r>
  <r>
    <x v="47"/>
    <x v="109"/>
    <n v="0"/>
    <x v="4"/>
    <x v="1"/>
  </r>
  <r>
    <x v="47"/>
    <x v="110"/>
    <n v="0"/>
    <x v="4"/>
    <x v="1"/>
  </r>
  <r>
    <x v="47"/>
    <x v="111"/>
    <n v="0"/>
    <x v="4"/>
    <x v="1"/>
  </r>
  <r>
    <x v="41"/>
    <x v="107"/>
    <n v="0"/>
    <x v="5"/>
    <x v="1"/>
  </r>
  <r>
    <x v="41"/>
    <x v="108"/>
    <n v="11.111111111111111"/>
    <x v="5"/>
    <x v="1"/>
  </r>
  <r>
    <x v="41"/>
    <x v="109"/>
    <n v="11.111111111111111"/>
    <x v="5"/>
    <x v="1"/>
  </r>
  <r>
    <x v="41"/>
    <x v="110"/>
    <n v="22.222222222222221"/>
    <x v="5"/>
    <x v="1"/>
  </r>
  <r>
    <x v="41"/>
    <x v="111"/>
    <n v="55.555555555555557"/>
    <x v="5"/>
    <x v="1"/>
  </r>
  <r>
    <x v="42"/>
    <x v="107"/>
    <n v="25"/>
    <x v="5"/>
    <x v="1"/>
  </r>
  <r>
    <x v="42"/>
    <x v="108"/>
    <n v="0"/>
    <x v="5"/>
    <x v="1"/>
  </r>
  <r>
    <x v="42"/>
    <x v="109"/>
    <n v="0"/>
    <x v="5"/>
    <x v="1"/>
  </r>
  <r>
    <x v="42"/>
    <x v="110"/>
    <n v="25"/>
    <x v="5"/>
    <x v="1"/>
  </r>
  <r>
    <x v="42"/>
    <x v="111"/>
    <n v="50"/>
    <x v="5"/>
    <x v="1"/>
  </r>
  <r>
    <x v="43"/>
    <x v="107"/>
    <n v="3.6363636363636362"/>
    <x v="5"/>
    <x v="1"/>
  </r>
  <r>
    <x v="43"/>
    <x v="108"/>
    <n v="0"/>
    <x v="5"/>
    <x v="1"/>
  </r>
  <r>
    <x v="43"/>
    <x v="109"/>
    <n v="5.4545454545454541"/>
    <x v="5"/>
    <x v="1"/>
  </r>
  <r>
    <x v="43"/>
    <x v="110"/>
    <n v="36.363636363636367"/>
    <x v="5"/>
    <x v="1"/>
  </r>
  <r>
    <x v="43"/>
    <x v="111"/>
    <n v="54.545454545454547"/>
    <x v="5"/>
    <x v="1"/>
  </r>
  <r>
    <x v="44"/>
    <x v="107"/>
    <n v="0"/>
    <x v="5"/>
    <x v="1"/>
  </r>
  <r>
    <x v="44"/>
    <x v="108"/>
    <n v="0"/>
    <x v="5"/>
    <x v="1"/>
  </r>
  <r>
    <x v="44"/>
    <x v="109"/>
    <n v="0"/>
    <x v="5"/>
    <x v="1"/>
  </r>
  <r>
    <x v="44"/>
    <x v="110"/>
    <n v="0"/>
    <x v="5"/>
    <x v="1"/>
  </r>
  <r>
    <x v="44"/>
    <x v="111"/>
    <n v="100"/>
    <x v="5"/>
    <x v="1"/>
  </r>
  <r>
    <x v="45"/>
    <x v="107"/>
    <n v="0"/>
    <x v="5"/>
    <x v="1"/>
  </r>
  <r>
    <x v="45"/>
    <x v="108"/>
    <n v="0"/>
    <x v="5"/>
    <x v="1"/>
  </r>
  <r>
    <x v="45"/>
    <x v="109"/>
    <n v="9.0909090909090917"/>
    <x v="5"/>
    <x v="1"/>
  </r>
  <r>
    <x v="45"/>
    <x v="110"/>
    <n v="9.0909090909090917"/>
    <x v="5"/>
    <x v="1"/>
  </r>
  <r>
    <x v="45"/>
    <x v="111"/>
    <n v="81.818181818181813"/>
    <x v="5"/>
    <x v="1"/>
  </r>
  <r>
    <x v="46"/>
    <x v="107"/>
    <n v="12.5"/>
    <x v="5"/>
    <x v="1"/>
  </r>
  <r>
    <x v="46"/>
    <x v="108"/>
    <n v="0"/>
    <x v="5"/>
    <x v="1"/>
  </r>
  <r>
    <x v="46"/>
    <x v="109"/>
    <n v="12.5"/>
    <x v="5"/>
    <x v="1"/>
  </r>
  <r>
    <x v="46"/>
    <x v="110"/>
    <n v="62.5"/>
    <x v="5"/>
    <x v="1"/>
  </r>
  <r>
    <x v="46"/>
    <x v="111"/>
    <n v="12.5"/>
    <x v="5"/>
    <x v="1"/>
  </r>
  <r>
    <x v="47"/>
    <x v="107"/>
    <n v="0"/>
    <x v="5"/>
    <x v="1"/>
  </r>
  <r>
    <x v="47"/>
    <x v="108"/>
    <n v="0"/>
    <x v="5"/>
    <x v="1"/>
  </r>
  <r>
    <x v="47"/>
    <x v="109"/>
    <n v="0"/>
    <x v="5"/>
    <x v="1"/>
  </r>
  <r>
    <x v="47"/>
    <x v="110"/>
    <n v="0"/>
    <x v="5"/>
    <x v="1"/>
  </r>
  <r>
    <x v="47"/>
    <x v="111"/>
    <n v="0"/>
    <x v="5"/>
    <x v="1"/>
  </r>
  <r>
    <x v="41"/>
    <x v="107"/>
    <n v="0"/>
    <x v="6"/>
    <x v="1"/>
  </r>
  <r>
    <x v="41"/>
    <x v="108"/>
    <n v="14.285714285714286"/>
    <x v="6"/>
    <x v="1"/>
  </r>
  <r>
    <x v="41"/>
    <x v="109"/>
    <n v="28.571428571428573"/>
    <x v="6"/>
    <x v="1"/>
  </r>
  <r>
    <x v="41"/>
    <x v="110"/>
    <n v="28.571428571428573"/>
    <x v="6"/>
    <x v="1"/>
  </r>
  <r>
    <x v="41"/>
    <x v="111"/>
    <n v="28.571428571428573"/>
    <x v="6"/>
    <x v="1"/>
  </r>
  <r>
    <x v="42"/>
    <x v="107"/>
    <n v="0"/>
    <x v="6"/>
    <x v="1"/>
  </r>
  <r>
    <x v="42"/>
    <x v="108"/>
    <n v="0"/>
    <x v="6"/>
    <x v="1"/>
  </r>
  <r>
    <x v="42"/>
    <x v="109"/>
    <n v="0"/>
    <x v="6"/>
    <x v="1"/>
  </r>
  <r>
    <x v="42"/>
    <x v="110"/>
    <n v="0"/>
    <x v="6"/>
    <x v="1"/>
  </r>
  <r>
    <x v="42"/>
    <x v="111"/>
    <n v="100"/>
    <x v="6"/>
    <x v="1"/>
  </r>
  <r>
    <x v="43"/>
    <x v="107"/>
    <n v="0"/>
    <x v="6"/>
    <x v="1"/>
  </r>
  <r>
    <x v="43"/>
    <x v="108"/>
    <n v="3.4482758620689653"/>
    <x v="6"/>
    <x v="1"/>
  </r>
  <r>
    <x v="43"/>
    <x v="109"/>
    <n v="13.793103448275861"/>
    <x v="6"/>
    <x v="1"/>
  </r>
  <r>
    <x v="43"/>
    <x v="110"/>
    <n v="44.827586206896555"/>
    <x v="6"/>
    <x v="1"/>
  </r>
  <r>
    <x v="43"/>
    <x v="111"/>
    <n v="37.931034482758619"/>
    <x v="6"/>
    <x v="1"/>
  </r>
  <r>
    <x v="44"/>
    <x v="107"/>
    <n v="0"/>
    <x v="6"/>
    <x v="1"/>
  </r>
  <r>
    <x v="44"/>
    <x v="108"/>
    <n v="0"/>
    <x v="6"/>
    <x v="1"/>
  </r>
  <r>
    <x v="44"/>
    <x v="109"/>
    <n v="20"/>
    <x v="6"/>
    <x v="1"/>
  </r>
  <r>
    <x v="44"/>
    <x v="110"/>
    <n v="20"/>
    <x v="6"/>
    <x v="1"/>
  </r>
  <r>
    <x v="44"/>
    <x v="111"/>
    <n v="60"/>
    <x v="6"/>
    <x v="1"/>
  </r>
  <r>
    <x v="45"/>
    <x v="107"/>
    <n v="0"/>
    <x v="6"/>
    <x v="1"/>
  </r>
  <r>
    <x v="45"/>
    <x v="108"/>
    <n v="0"/>
    <x v="6"/>
    <x v="1"/>
  </r>
  <r>
    <x v="45"/>
    <x v="109"/>
    <n v="0"/>
    <x v="6"/>
    <x v="1"/>
  </r>
  <r>
    <x v="45"/>
    <x v="110"/>
    <n v="16.666666666666668"/>
    <x v="6"/>
    <x v="1"/>
  </r>
  <r>
    <x v="45"/>
    <x v="111"/>
    <n v="83.333333333333329"/>
    <x v="6"/>
    <x v="1"/>
  </r>
  <r>
    <x v="46"/>
    <x v="107"/>
    <n v="0"/>
    <x v="6"/>
    <x v="1"/>
  </r>
  <r>
    <x v="46"/>
    <x v="108"/>
    <n v="0"/>
    <x v="6"/>
    <x v="1"/>
  </r>
  <r>
    <x v="46"/>
    <x v="109"/>
    <n v="0"/>
    <x v="6"/>
    <x v="1"/>
  </r>
  <r>
    <x v="46"/>
    <x v="110"/>
    <n v="60"/>
    <x v="6"/>
    <x v="1"/>
  </r>
  <r>
    <x v="46"/>
    <x v="111"/>
    <n v="40"/>
    <x v="6"/>
    <x v="1"/>
  </r>
  <r>
    <x v="47"/>
    <x v="107"/>
    <n v="0"/>
    <x v="6"/>
    <x v="1"/>
  </r>
  <r>
    <x v="47"/>
    <x v="108"/>
    <n v="0"/>
    <x v="6"/>
    <x v="1"/>
  </r>
  <r>
    <x v="47"/>
    <x v="109"/>
    <n v="0"/>
    <x v="6"/>
    <x v="1"/>
  </r>
  <r>
    <x v="47"/>
    <x v="110"/>
    <n v="0"/>
    <x v="6"/>
    <x v="1"/>
  </r>
  <r>
    <x v="47"/>
    <x v="111"/>
    <n v="0"/>
    <x v="6"/>
    <x v="1"/>
  </r>
  <r>
    <x v="41"/>
    <x v="107"/>
    <n v="0"/>
    <x v="7"/>
    <x v="1"/>
  </r>
  <r>
    <x v="41"/>
    <x v="108"/>
    <n v="0"/>
    <x v="7"/>
    <x v="1"/>
  </r>
  <r>
    <x v="41"/>
    <x v="109"/>
    <n v="33.333333333333336"/>
    <x v="7"/>
    <x v="1"/>
  </r>
  <r>
    <x v="41"/>
    <x v="110"/>
    <n v="33.333333333333336"/>
    <x v="7"/>
    <x v="1"/>
  </r>
  <r>
    <x v="41"/>
    <x v="111"/>
    <n v="33.333333333333336"/>
    <x v="7"/>
    <x v="1"/>
  </r>
  <r>
    <x v="42"/>
    <x v="107"/>
    <n v="0"/>
    <x v="7"/>
    <x v="1"/>
  </r>
  <r>
    <x v="42"/>
    <x v="108"/>
    <n v="0"/>
    <x v="7"/>
    <x v="1"/>
  </r>
  <r>
    <x v="42"/>
    <x v="109"/>
    <n v="0"/>
    <x v="7"/>
    <x v="1"/>
  </r>
  <r>
    <x v="42"/>
    <x v="110"/>
    <n v="100"/>
    <x v="7"/>
    <x v="1"/>
  </r>
  <r>
    <x v="42"/>
    <x v="111"/>
    <n v="0"/>
    <x v="7"/>
    <x v="1"/>
  </r>
  <r>
    <x v="43"/>
    <x v="107"/>
    <n v="0"/>
    <x v="7"/>
    <x v="1"/>
  </r>
  <r>
    <x v="43"/>
    <x v="108"/>
    <n v="1.7857142857142858"/>
    <x v="7"/>
    <x v="1"/>
  </r>
  <r>
    <x v="43"/>
    <x v="109"/>
    <n v="3.5714285714285716"/>
    <x v="7"/>
    <x v="1"/>
  </r>
  <r>
    <x v="43"/>
    <x v="110"/>
    <n v="53.571428571428569"/>
    <x v="7"/>
    <x v="1"/>
  </r>
  <r>
    <x v="43"/>
    <x v="111"/>
    <n v="41.071428571428569"/>
    <x v="7"/>
    <x v="1"/>
  </r>
  <r>
    <x v="44"/>
    <x v="107"/>
    <n v="0"/>
    <x v="7"/>
    <x v="1"/>
  </r>
  <r>
    <x v="44"/>
    <x v="108"/>
    <n v="0"/>
    <x v="7"/>
    <x v="1"/>
  </r>
  <r>
    <x v="44"/>
    <x v="109"/>
    <n v="0"/>
    <x v="7"/>
    <x v="1"/>
  </r>
  <r>
    <x v="44"/>
    <x v="110"/>
    <n v="100"/>
    <x v="7"/>
    <x v="1"/>
  </r>
  <r>
    <x v="44"/>
    <x v="111"/>
    <n v="0"/>
    <x v="7"/>
    <x v="1"/>
  </r>
  <r>
    <x v="45"/>
    <x v="107"/>
    <n v="0"/>
    <x v="7"/>
    <x v="1"/>
  </r>
  <r>
    <x v="45"/>
    <x v="108"/>
    <n v="20"/>
    <x v="7"/>
    <x v="1"/>
  </r>
  <r>
    <x v="45"/>
    <x v="109"/>
    <n v="20"/>
    <x v="7"/>
    <x v="1"/>
  </r>
  <r>
    <x v="45"/>
    <x v="110"/>
    <n v="20"/>
    <x v="7"/>
    <x v="1"/>
  </r>
  <r>
    <x v="45"/>
    <x v="111"/>
    <n v="40"/>
    <x v="7"/>
    <x v="1"/>
  </r>
  <r>
    <x v="46"/>
    <x v="107"/>
    <n v="0"/>
    <x v="7"/>
    <x v="1"/>
  </r>
  <r>
    <x v="46"/>
    <x v="108"/>
    <n v="0"/>
    <x v="7"/>
    <x v="1"/>
  </r>
  <r>
    <x v="46"/>
    <x v="109"/>
    <n v="0"/>
    <x v="7"/>
    <x v="1"/>
  </r>
  <r>
    <x v="46"/>
    <x v="110"/>
    <n v="60"/>
    <x v="7"/>
    <x v="1"/>
  </r>
  <r>
    <x v="46"/>
    <x v="111"/>
    <n v="40"/>
    <x v="7"/>
    <x v="1"/>
  </r>
  <r>
    <x v="47"/>
    <x v="107"/>
    <n v="0"/>
    <x v="7"/>
    <x v="1"/>
  </r>
  <r>
    <x v="47"/>
    <x v="108"/>
    <n v="0"/>
    <x v="7"/>
    <x v="1"/>
  </r>
  <r>
    <x v="47"/>
    <x v="109"/>
    <n v="0"/>
    <x v="7"/>
    <x v="1"/>
  </r>
  <r>
    <x v="47"/>
    <x v="110"/>
    <n v="0"/>
    <x v="7"/>
    <x v="1"/>
  </r>
  <r>
    <x v="47"/>
    <x v="111"/>
    <n v="0"/>
    <x v="7"/>
    <x v="1"/>
  </r>
  <r>
    <x v="41"/>
    <x v="107"/>
    <n v="0"/>
    <x v="8"/>
    <x v="1"/>
  </r>
  <r>
    <x v="41"/>
    <x v="108"/>
    <n v="10"/>
    <x v="8"/>
    <x v="1"/>
  </r>
  <r>
    <x v="41"/>
    <x v="109"/>
    <n v="0"/>
    <x v="8"/>
    <x v="1"/>
  </r>
  <r>
    <x v="41"/>
    <x v="110"/>
    <n v="70"/>
    <x v="8"/>
    <x v="1"/>
  </r>
  <r>
    <x v="41"/>
    <x v="111"/>
    <n v="20"/>
    <x v="8"/>
    <x v="1"/>
  </r>
  <r>
    <x v="42"/>
    <x v="107"/>
    <n v="0"/>
    <x v="8"/>
    <x v="1"/>
  </r>
  <r>
    <x v="42"/>
    <x v="108"/>
    <n v="0"/>
    <x v="8"/>
    <x v="1"/>
  </r>
  <r>
    <x v="42"/>
    <x v="109"/>
    <n v="10"/>
    <x v="8"/>
    <x v="1"/>
  </r>
  <r>
    <x v="42"/>
    <x v="110"/>
    <n v="70"/>
    <x v="8"/>
    <x v="1"/>
  </r>
  <r>
    <x v="42"/>
    <x v="111"/>
    <n v="20"/>
    <x v="8"/>
    <x v="1"/>
  </r>
  <r>
    <x v="43"/>
    <x v="107"/>
    <n v="2.1739130434782608"/>
    <x v="8"/>
    <x v="1"/>
  </r>
  <r>
    <x v="43"/>
    <x v="108"/>
    <n v="2.1739130434782608"/>
    <x v="8"/>
    <x v="1"/>
  </r>
  <r>
    <x v="43"/>
    <x v="109"/>
    <n v="4.3478260869565215"/>
    <x v="8"/>
    <x v="1"/>
  </r>
  <r>
    <x v="43"/>
    <x v="110"/>
    <n v="50"/>
    <x v="8"/>
    <x v="1"/>
  </r>
  <r>
    <x v="43"/>
    <x v="111"/>
    <n v="41.304347826086953"/>
    <x v="8"/>
    <x v="1"/>
  </r>
  <r>
    <x v="44"/>
    <x v="107"/>
    <n v="0"/>
    <x v="8"/>
    <x v="1"/>
  </r>
  <r>
    <x v="44"/>
    <x v="108"/>
    <n v="0"/>
    <x v="8"/>
    <x v="1"/>
  </r>
  <r>
    <x v="44"/>
    <x v="109"/>
    <n v="0"/>
    <x v="8"/>
    <x v="1"/>
  </r>
  <r>
    <x v="44"/>
    <x v="110"/>
    <n v="100"/>
    <x v="8"/>
    <x v="1"/>
  </r>
  <r>
    <x v="44"/>
    <x v="111"/>
    <n v="0"/>
    <x v="8"/>
    <x v="1"/>
  </r>
  <r>
    <x v="45"/>
    <x v="107"/>
    <n v="0"/>
    <x v="8"/>
    <x v="1"/>
  </r>
  <r>
    <x v="45"/>
    <x v="108"/>
    <n v="6.25"/>
    <x v="8"/>
    <x v="1"/>
  </r>
  <r>
    <x v="45"/>
    <x v="109"/>
    <n v="12.5"/>
    <x v="8"/>
    <x v="1"/>
  </r>
  <r>
    <x v="45"/>
    <x v="110"/>
    <n v="43.75"/>
    <x v="8"/>
    <x v="1"/>
  </r>
  <r>
    <x v="45"/>
    <x v="111"/>
    <n v="37.5"/>
    <x v="8"/>
    <x v="1"/>
  </r>
  <r>
    <x v="46"/>
    <x v="107"/>
    <n v="0"/>
    <x v="8"/>
    <x v="1"/>
  </r>
  <r>
    <x v="46"/>
    <x v="108"/>
    <n v="0"/>
    <x v="8"/>
    <x v="1"/>
  </r>
  <r>
    <x v="46"/>
    <x v="109"/>
    <n v="33.333333333333336"/>
    <x v="8"/>
    <x v="1"/>
  </r>
  <r>
    <x v="46"/>
    <x v="110"/>
    <n v="33.333333333333336"/>
    <x v="8"/>
    <x v="1"/>
  </r>
  <r>
    <x v="46"/>
    <x v="111"/>
    <n v="33.333333333333336"/>
    <x v="8"/>
    <x v="1"/>
  </r>
  <r>
    <x v="47"/>
    <x v="107"/>
    <n v="0"/>
    <x v="8"/>
    <x v="1"/>
  </r>
  <r>
    <x v="47"/>
    <x v="108"/>
    <n v="0"/>
    <x v="8"/>
    <x v="1"/>
  </r>
  <r>
    <x v="47"/>
    <x v="109"/>
    <n v="0"/>
    <x v="8"/>
    <x v="1"/>
  </r>
  <r>
    <x v="47"/>
    <x v="110"/>
    <n v="0"/>
    <x v="8"/>
    <x v="1"/>
  </r>
  <r>
    <x v="47"/>
    <x v="111"/>
    <n v="0"/>
    <x v="8"/>
    <x v="1"/>
  </r>
  <r>
    <x v="41"/>
    <x v="107"/>
    <n v="0"/>
    <x v="9"/>
    <x v="1"/>
  </r>
  <r>
    <x v="41"/>
    <x v="108"/>
    <n v="0"/>
    <x v="9"/>
    <x v="1"/>
  </r>
  <r>
    <x v="41"/>
    <x v="109"/>
    <n v="25"/>
    <x v="9"/>
    <x v="1"/>
  </r>
  <r>
    <x v="41"/>
    <x v="110"/>
    <n v="62.5"/>
    <x v="9"/>
    <x v="1"/>
  </r>
  <r>
    <x v="41"/>
    <x v="111"/>
    <n v="12.5"/>
    <x v="9"/>
    <x v="1"/>
  </r>
  <r>
    <x v="42"/>
    <x v="107"/>
    <n v="0"/>
    <x v="9"/>
    <x v="1"/>
  </r>
  <r>
    <x v="42"/>
    <x v="108"/>
    <n v="0"/>
    <x v="9"/>
    <x v="1"/>
  </r>
  <r>
    <x v="42"/>
    <x v="109"/>
    <n v="66.666666666666671"/>
    <x v="9"/>
    <x v="1"/>
  </r>
  <r>
    <x v="42"/>
    <x v="110"/>
    <n v="0"/>
    <x v="9"/>
    <x v="1"/>
  </r>
  <r>
    <x v="42"/>
    <x v="111"/>
    <n v="33.333333333333336"/>
    <x v="9"/>
    <x v="1"/>
  </r>
  <r>
    <x v="43"/>
    <x v="107"/>
    <n v="0"/>
    <x v="9"/>
    <x v="1"/>
  </r>
  <r>
    <x v="43"/>
    <x v="108"/>
    <n v="0"/>
    <x v="9"/>
    <x v="1"/>
  </r>
  <r>
    <x v="43"/>
    <x v="109"/>
    <n v="8.3333333333333339"/>
    <x v="9"/>
    <x v="1"/>
  </r>
  <r>
    <x v="43"/>
    <x v="110"/>
    <n v="60"/>
    <x v="9"/>
    <x v="1"/>
  </r>
  <r>
    <x v="43"/>
    <x v="111"/>
    <n v="31.666666666666668"/>
    <x v="9"/>
    <x v="1"/>
  </r>
  <r>
    <x v="44"/>
    <x v="107"/>
    <n v="0"/>
    <x v="9"/>
    <x v="1"/>
  </r>
  <r>
    <x v="44"/>
    <x v="108"/>
    <n v="0"/>
    <x v="9"/>
    <x v="1"/>
  </r>
  <r>
    <x v="44"/>
    <x v="109"/>
    <n v="0"/>
    <x v="9"/>
    <x v="1"/>
  </r>
  <r>
    <x v="44"/>
    <x v="110"/>
    <n v="60"/>
    <x v="9"/>
    <x v="1"/>
  </r>
  <r>
    <x v="44"/>
    <x v="111"/>
    <n v="40"/>
    <x v="9"/>
    <x v="1"/>
  </r>
  <r>
    <x v="45"/>
    <x v="107"/>
    <n v="0"/>
    <x v="9"/>
    <x v="1"/>
  </r>
  <r>
    <x v="45"/>
    <x v="108"/>
    <n v="0"/>
    <x v="9"/>
    <x v="1"/>
  </r>
  <r>
    <x v="45"/>
    <x v="109"/>
    <n v="14.285714285714286"/>
    <x v="9"/>
    <x v="1"/>
  </r>
  <r>
    <x v="45"/>
    <x v="110"/>
    <n v="71.428571428571431"/>
    <x v="9"/>
    <x v="1"/>
  </r>
  <r>
    <x v="45"/>
    <x v="111"/>
    <n v="14.285714285714286"/>
    <x v="9"/>
    <x v="1"/>
  </r>
  <r>
    <x v="46"/>
    <x v="107"/>
    <n v="0"/>
    <x v="9"/>
    <x v="1"/>
  </r>
  <r>
    <x v="46"/>
    <x v="108"/>
    <n v="0"/>
    <x v="9"/>
    <x v="1"/>
  </r>
  <r>
    <x v="46"/>
    <x v="109"/>
    <n v="0"/>
    <x v="9"/>
    <x v="1"/>
  </r>
  <r>
    <x v="46"/>
    <x v="110"/>
    <n v="87.5"/>
    <x v="9"/>
    <x v="1"/>
  </r>
  <r>
    <x v="46"/>
    <x v="111"/>
    <n v="12.5"/>
    <x v="9"/>
    <x v="1"/>
  </r>
  <r>
    <x v="47"/>
    <x v="107"/>
    <n v="0"/>
    <x v="9"/>
    <x v="1"/>
  </r>
  <r>
    <x v="47"/>
    <x v="108"/>
    <n v="0"/>
    <x v="9"/>
    <x v="1"/>
  </r>
  <r>
    <x v="47"/>
    <x v="109"/>
    <n v="0"/>
    <x v="9"/>
    <x v="1"/>
  </r>
  <r>
    <x v="47"/>
    <x v="110"/>
    <n v="0"/>
    <x v="9"/>
    <x v="1"/>
  </r>
  <r>
    <x v="47"/>
    <x v="111"/>
    <n v="0"/>
    <x v="9"/>
    <x v="1"/>
  </r>
  <r>
    <x v="41"/>
    <x v="107"/>
    <n v="0"/>
    <x v="10"/>
    <x v="1"/>
  </r>
  <r>
    <x v="41"/>
    <x v="108"/>
    <n v="0"/>
    <x v="10"/>
    <x v="1"/>
  </r>
  <r>
    <x v="41"/>
    <x v="109"/>
    <n v="0"/>
    <x v="10"/>
    <x v="1"/>
  </r>
  <r>
    <x v="41"/>
    <x v="110"/>
    <n v="50"/>
    <x v="10"/>
    <x v="1"/>
  </r>
  <r>
    <x v="41"/>
    <x v="111"/>
    <n v="50"/>
    <x v="10"/>
    <x v="1"/>
  </r>
  <r>
    <x v="42"/>
    <x v="107"/>
    <n v="0"/>
    <x v="10"/>
    <x v="1"/>
  </r>
  <r>
    <x v="42"/>
    <x v="108"/>
    <n v="0"/>
    <x v="10"/>
    <x v="1"/>
  </r>
  <r>
    <x v="42"/>
    <x v="109"/>
    <n v="50"/>
    <x v="10"/>
    <x v="1"/>
  </r>
  <r>
    <x v="42"/>
    <x v="110"/>
    <n v="50"/>
    <x v="10"/>
    <x v="1"/>
  </r>
  <r>
    <x v="42"/>
    <x v="111"/>
    <n v="0"/>
    <x v="10"/>
    <x v="1"/>
  </r>
  <r>
    <x v="43"/>
    <x v="107"/>
    <n v="0"/>
    <x v="10"/>
    <x v="1"/>
  </r>
  <r>
    <x v="43"/>
    <x v="108"/>
    <n v="1.4925373134328359"/>
    <x v="10"/>
    <x v="1"/>
  </r>
  <r>
    <x v="43"/>
    <x v="109"/>
    <n v="8.9552238805970141"/>
    <x v="10"/>
    <x v="1"/>
  </r>
  <r>
    <x v="43"/>
    <x v="110"/>
    <n v="35.820895522388057"/>
    <x v="10"/>
    <x v="1"/>
  </r>
  <r>
    <x v="43"/>
    <x v="111"/>
    <n v="53.731343283582092"/>
    <x v="10"/>
    <x v="1"/>
  </r>
  <r>
    <x v="44"/>
    <x v="107"/>
    <n v="0"/>
    <x v="10"/>
    <x v="1"/>
  </r>
  <r>
    <x v="44"/>
    <x v="108"/>
    <n v="0"/>
    <x v="10"/>
    <x v="1"/>
  </r>
  <r>
    <x v="44"/>
    <x v="109"/>
    <n v="16.666666666666668"/>
    <x v="10"/>
    <x v="1"/>
  </r>
  <r>
    <x v="44"/>
    <x v="110"/>
    <n v="16.666666666666668"/>
    <x v="10"/>
    <x v="1"/>
  </r>
  <r>
    <x v="44"/>
    <x v="111"/>
    <n v="66.666666666666671"/>
    <x v="10"/>
    <x v="1"/>
  </r>
  <r>
    <x v="45"/>
    <x v="107"/>
    <n v="0"/>
    <x v="10"/>
    <x v="1"/>
  </r>
  <r>
    <x v="45"/>
    <x v="108"/>
    <n v="0"/>
    <x v="10"/>
    <x v="1"/>
  </r>
  <r>
    <x v="45"/>
    <x v="109"/>
    <n v="21.212121212121211"/>
    <x v="10"/>
    <x v="1"/>
  </r>
  <r>
    <x v="45"/>
    <x v="110"/>
    <n v="33.333333333333336"/>
    <x v="10"/>
    <x v="1"/>
  </r>
  <r>
    <x v="45"/>
    <x v="111"/>
    <n v="45.454545454545453"/>
    <x v="10"/>
    <x v="1"/>
  </r>
  <r>
    <x v="46"/>
    <x v="107"/>
    <n v="0"/>
    <x v="10"/>
    <x v="1"/>
  </r>
  <r>
    <x v="46"/>
    <x v="108"/>
    <n v="11.111111111111111"/>
    <x v="10"/>
    <x v="1"/>
  </r>
  <r>
    <x v="46"/>
    <x v="109"/>
    <n v="11.111111111111111"/>
    <x v="10"/>
    <x v="1"/>
  </r>
  <r>
    <x v="46"/>
    <x v="110"/>
    <n v="55.555555555555557"/>
    <x v="10"/>
    <x v="1"/>
  </r>
  <r>
    <x v="46"/>
    <x v="111"/>
    <n v="22.222222222222221"/>
    <x v="10"/>
    <x v="1"/>
  </r>
  <r>
    <x v="47"/>
    <x v="107"/>
    <n v="0"/>
    <x v="10"/>
    <x v="1"/>
  </r>
  <r>
    <x v="47"/>
    <x v="108"/>
    <n v="0"/>
    <x v="10"/>
    <x v="1"/>
  </r>
  <r>
    <x v="47"/>
    <x v="109"/>
    <n v="0"/>
    <x v="10"/>
    <x v="1"/>
  </r>
  <r>
    <x v="47"/>
    <x v="110"/>
    <n v="0"/>
    <x v="10"/>
    <x v="1"/>
  </r>
  <r>
    <x v="47"/>
    <x v="111"/>
    <n v="0"/>
    <x v="10"/>
    <x v="1"/>
  </r>
  <r>
    <x v="41"/>
    <x v="107"/>
    <n v="0"/>
    <x v="11"/>
    <x v="1"/>
  </r>
  <r>
    <x v="41"/>
    <x v="108"/>
    <n v="20"/>
    <x v="11"/>
    <x v="1"/>
  </r>
  <r>
    <x v="41"/>
    <x v="109"/>
    <n v="20"/>
    <x v="11"/>
    <x v="1"/>
  </r>
  <r>
    <x v="41"/>
    <x v="110"/>
    <n v="0"/>
    <x v="11"/>
    <x v="1"/>
  </r>
  <r>
    <x v="41"/>
    <x v="111"/>
    <n v="60"/>
    <x v="11"/>
    <x v="1"/>
  </r>
  <r>
    <x v="42"/>
    <x v="107"/>
    <n v="0"/>
    <x v="11"/>
    <x v="1"/>
  </r>
  <r>
    <x v="42"/>
    <x v="108"/>
    <n v="0"/>
    <x v="11"/>
    <x v="1"/>
  </r>
  <r>
    <x v="42"/>
    <x v="109"/>
    <n v="0"/>
    <x v="11"/>
    <x v="1"/>
  </r>
  <r>
    <x v="42"/>
    <x v="110"/>
    <n v="25"/>
    <x v="11"/>
    <x v="1"/>
  </r>
  <r>
    <x v="42"/>
    <x v="111"/>
    <n v="75"/>
    <x v="11"/>
    <x v="1"/>
  </r>
  <r>
    <x v="43"/>
    <x v="107"/>
    <n v="0"/>
    <x v="11"/>
    <x v="1"/>
  </r>
  <r>
    <x v="43"/>
    <x v="108"/>
    <n v="0"/>
    <x v="11"/>
    <x v="1"/>
  </r>
  <r>
    <x v="43"/>
    <x v="109"/>
    <n v="5.7142857142857144"/>
    <x v="11"/>
    <x v="1"/>
  </r>
  <r>
    <x v="43"/>
    <x v="110"/>
    <n v="42.857142857142854"/>
    <x v="11"/>
    <x v="1"/>
  </r>
  <r>
    <x v="43"/>
    <x v="111"/>
    <n v="51.428571428571431"/>
    <x v="11"/>
    <x v="1"/>
  </r>
  <r>
    <x v="44"/>
    <x v="107"/>
    <n v="0"/>
    <x v="11"/>
    <x v="1"/>
  </r>
  <r>
    <x v="44"/>
    <x v="108"/>
    <n v="0"/>
    <x v="11"/>
    <x v="1"/>
  </r>
  <r>
    <x v="44"/>
    <x v="109"/>
    <n v="0"/>
    <x v="11"/>
    <x v="1"/>
  </r>
  <r>
    <x v="44"/>
    <x v="110"/>
    <n v="0"/>
    <x v="11"/>
    <x v="1"/>
  </r>
  <r>
    <x v="44"/>
    <x v="111"/>
    <n v="100"/>
    <x v="11"/>
    <x v="1"/>
  </r>
  <r>
    <x v="45"/>
    <x v="107"/>
    <n v="0"/>
    <x v="11"/>
    <x v="1"/>
  </r>
  <r>
    <x v="45"/>
    <x v="108"/>
    <n v="0"/>
    <x v="11"/>
    <x v="1"/>
  </r>
  <r>
    <x v="45"/>
    <x v="109"/>
    <n v="8.3333333333333339"/>
    <x v="11"/>
    <x v="1"/>
  </r>
  <r>
    <x v="45"/>
    <x v="110"/>
    <n v="75"/>
    <x v="11"/>
    <x v="1"/>
  </r>
  <r>
    <x v="45"/>
    <x v="111"/>
    <n v="16.666666666666668"/>
    <x v="11"/>
    <x v="1"/>
  </r>
  <r>
    <x v="46"/>
    <x v="107"/>
    <n v="0"/>
    <x v="11"/>
    <x v="1"/>
  </r>
  <r>
    <x v="46"/>
    <x v="108"/>
    <n v="0"/>
    <x v="11"/>
    <x v="1"/>
  </r>
  <r>
    <x v="46"/>
    <x v="109"/>
    <n v="0"/>
    <x v="11"/>
    <x v="1"/>
  </r>
  <r>
    <x v="46"/>
    <x v="110"/>
    <n v="75"/>
    <x v="11"/>
    <x v="1"/>
  </r>
  <r>
    <x v="46"/>
    <x v="111"/>
    <n v="25"/>
    <x v="11"/>
    <x v="1"/>
  </r>
  <r>
    <x v="47"/>
    <x v="107"/>
    <n v="0"/>
    <x v="11"/>
    <x v="1"/>
  </r>
  <r>
    <x v="47"/>
    <x v="108"/>
    <n v="0"/>
    <x v="11"/>
    <x v="1"/>
  </r>
  <r>
    <x v="47"/>
    <x v="109"/>
    <n v="0"/>
    <x v="11"/>
    <x v="1"/>
  </r>
  <r>
    <x v="47"/>
    <x v="110"/>
    <n v="0"/>
    <x v="11"/>
    <x v="1"/>
  </r>
  <r>
    <x v="47"/>
    <x v="111"/>
    <n v="0"/>
    <x v="11"/>
    <x v="1"/>
  </r>
  <r>
    <x v="41"/>
    <x v="107"/>
    <n v="0"/>
    <x v="12"/>
    <x v="1"/>
  </r>
  <r>
    <x v="41"/>
    <x v="108"/>
    <n v="0"/>
    <x v="12"/>
    <x v="1"/>
  </r>
  <r>
    <x v="41"/>
    <x v="109"/>
    <n v="25"/>
    <x v="12"/>
    <x v="1"/>
  </r>
  <r>
    <x v="41"/>
    <x v="110"/>
    <n v="43.75"/>
    <x v="12"/>
    <x v="1"/>
  </r>
  <r>
    <x v="41"/>
    <x v="111"/>
    <n v="31.25"/>
    <x v="12"/>
    <x v="1"/>
  </r>
  <r>
    <x v="42"/>
    <x v="107"/>
    <n v="20"/>
    <x v="12"/>
    <x v="1"/>
  </r>
  <r>
    <x v="42"/>
    <x v="108"/>
    <n v="0"/>
    <x v="12"/>
    <x v="1"/>
  </r>
  <r>
    <x v="42"/>
    <x v="109"/>
    <n v="0"/>
    <x v="12"/>
    <x v="1"/>
  </r>
  <r>
    <x v="42"/>
    <x v="110"/>
    <n v="40"/>
    <x v="12"/>
    <x v="1"/>
  </r>
  <r>
    <x v="42"/>
    <x v="111"/>
    <n v="40"/>
    <x v="12"/>
    <x v="1"/>
  </r>
  <r>
    <x v="43"/>
    <x v="107"/>
    <n v="1.4285714285714286"/>
    <x v="12"/>
    <x v="1"/>
  </r>
  <r>
    <x v="43"/>
    <x v="108"/>
    <n v="0"/>
    <x v="12"/>
    <x v="1"/>
  </r>
  <r>
    <x v="43"/>
    <x v="109"/>
    <n v="1.4285714285714286"/>
    <x v="12"/>
    <x v="1"/>
  </r>
  <r>
    <x v="43"/>
    <x v="110"/>
    <n v="28.571428571428573"/>
    <x v="12"/>
    <x v="1"/>
  </r>
  <r>
    <x v="43"/>
    <x v="111"/>
    <n v="68.571428571428569"/>
    <x v="12"/>
    <x v="1"/>
  </r>
  <r>
    <x v="44"/>
    <x v="107"/>
    <n v="0"/>
    <x v="12"/>
    <x v="1"/>
  </r>
  <r>
    <x v="44"/>
    <x v="108"/>
    <n v="0"/>
    <x v="12"/>
    <x v="1"/>
  </r>
  <r>
    <x v="44"/>
    <x v="109"/>
    <n v="0"/>
    <x v="12"/>
    <x v="1"/>
  </r>
  <r>
    <x v="44"/>
    <x v="110"/>
    <n v="66.666666666666671"/>
    <x v="12"/>
    <x v="1"/>
  </r>
  <r>
    <x v="44"/>
    <x v="111"/>
    <n v="33.333333333333336"/>
    <x v="12"/>
    <x v="1"/>
  </r>
  <r>
    <x v="45"/>
    <x v="107"/>
    <n v="6.666666666666667"/>
    <x v="12"/>
    <x v="1"/>
  </r>
  <r>
    <x v="45"/>
    <x v="108"/>
    <n v="0"/>
    <x v="12"/>
    <x v="1"/>
  </r>
  <r>
    <x v="45"/>
    <x v="109"/>
    <n v="6.666666666666667"/>
    <x v="12"/>
    <x v="1"/>
  </r>
  <r>
    <x v="45"/>
    <x v="110"/>
    <n v="33.333333333333336"/>
    <x v="12"/>
    <x v="1"/>
  </r>
  <r>
    <x v="45"/>
    <x v="111"/>
    <n v="53.333333333333336"/>
    <x v="12"/>
    <x v="1"/>
  </r>
  <r>
    <x v="46"/>
    <x v="107"/>
    <n v="0"/>
    <x v="12"/>
    <x v="1"/>
  </r>
  <r>
    <x v="46"/>
    <x v="108"/>
    <n v="0"/>
    <x v="12"/>
    <x v="1"/>
  </r>
  <r>
    <x v="46"/>
    <x v="109"/>
    <n v="0"/>
    <x v="12"/>
    <x v="1"/>
  </r>
  <r>
    <x v="46"/>
    <x v="110"/>
    <n v="73.333333333333329"/>
    <x v="12"/>
    <x v="1"/>
  </r>
  <r>
    <x v="46"/>
    <x v="111"/>
    <n v="26.666666666666668"/>
    <x v="12"/>
    <x v="1"/>
  </r>
  <r>
    <x v="47"/>
    <x v="107"/>
    <n v="0"/>
    <x v="12"/>
    <x v="1"/>
  </r>
  <r>
    <x v="47"/>
    <x v="108"/>
    <n v="0"/>
    <x v="12"/>
    <x v="1"/>
  </r>
  <r>
    <x v="47"/>
    <x v="109"/>
    <n v="0"/>
    <x v="12"/>
    <x v="1"/>
  </r>
  <r>
    <x v="47"/>
    <x v="110"/>
    <n v="0"/>
    <x v="12"/>
    <x v="1"/>
  </r>
  <r>
    <x v="47"/>
    <x v="111"/>
    <n v="0"/>
    <x v="12"/>
    <x v="1"/>
  </r>
  <r>
    <x v="41"/>
    <x v="107"/>
    <n v="14.285714285714286"/>
    <x v="13"/>
    <x v="1"/>
  </r>
  <r>
    <x v="41"/>
    <x v="108"/>
    <n v="0"/>
    <x v="13"/>
    <x v="1"/>
  </r>
  <r>
    <x v="41"/>
    <x v="109"/>
    <n v="0"/>
    <x v="13"/>
    <x v="1"/>
  </r>
  <r>
    <x v="41"/>
    <x v="110"/>
    <n v="71.428571428571431"/>
    <x v="13"/>
    <x v="1"/>
  </r>
  <r>
    <x v="41"/>
    <x v="111"/>
    <n v="14.285714285714286"/>
    <x v="13"/>
    <x v="1"/>
  </r>
  <r>
    <x v="42"/>
    <x v="107"/>
    <n v="0"/>
    <x v="13"/>
    <x v="1"/>
  </r>
  <r>
    <x v="42"/>
    <x v="108"/>
    <n v="0"/>
    <x v="13"/>
    <x v="1"/>
  </r>
  <r>
    <x v="42"/>
    <x v="109"/>
    <n v="0"/>
    <x v="13"/>
    <x v="1"/>
  </r>
  <r>
    <x v="42"/>
    <x v="110"/>
    <n v="0"/>
    <x v="13"/>
    <x v="1"/>
  </r>
  <r>
    <x v="42"/>
    <x v="111"/>
    <n v="100"/>
    <x v="13"/>
    <x v="1"/>
  </r>
  <r>
    <x v="43"/>
    <x v="107"/>
    <n v="3.8461538461538463"/>
    <x v="13"/>
    <x v="1"/>
  </r>
  <r>
    <x v="43"/>
    <x v="108"/>
    <n v="0"/>
    <x v="13"/>
    <x v="1"/>
  </r>
  <r>
    <x v="43"/>
    <x v="109"/>
    <n v="0"/>
    <x v="13"/>
    <x v="1"/>
  </r>
  <r>
    <x v="43"/>
    <x v="110"/>
    <n v="28.846153846153847"/>
    <x v="13"/>
    <x v="1"/>
  </r>
  <r>
    <x v="43"/>
    <x v="111"/>
    <n v="67.307692307692307"/>
    <x v="13"/>
    <x v="1"/>
  </r>
  <r>
    <x v="44"/>
    <x v="107"/>
    <n v="0"/>
    <x v="13"/>
    <x v="1"/>
  </r>
  <r>
    <x v="44"/>
    <x v="108"/>
    <n v="0"/>
    <x v="13"/>
    <x v="1"/>
  </r>
  <r>
    <x v="44"/>
    <x v="109"/>
    <n v="0"/>
    <x v="13"/>
    <x v="1"/>
  </r>
  <r>
    <x v="44"/>
    <x v="110"/>
    <n v="0"/>
    <x v="13"/>
    <x v="1"/>
  </r>
  <r>
    <x v="44"/>
    <x v="111"/>
    <n v="100"/>
    <x v="13"/>
    <x v="1"/>
  </r>
  <r>
    <x v="45"/>
    <x v="107"/>
    <n v="0"/>
    <x v="13"/>
    <x v="1"/>
  </r>
  <r>
    <x v="45"/>
    <x v="108"/>
    <n v="7.6923076923076925"/>
    <x v="13"/>
    <x v="1"/>
  </r>
  <r>
    <x v="45"/>
    <x v="109"/>
    <n v="7.6923076923076925"/>
    <x v="13"/>
    <x v="1"/>
  </r>
  <r>
    <x v="45"/>
    <x v="110"/>
    <n v="23.076923076923077"/>
    <x v="13"/>
    <x v="1"/>
  </r>
  <r>
    <x v="45"/>
    <x v="111"/>
    <n v="61.53846153846154"/>
    <x v="13"/>
    <x v="1"/>
  </r>
  <r>
    <x v="46"/>
    <x v="107"/>
    <n v="0"/>
    <x v="13"/>
    <x v="1"/>
  </r>
  <r>
    <x v="46"/>
    <x v="108"/>
    <n v="0"/>
    <x v="13"/>
    <x v="1"/>
  </r>
  <r>
    <x v="46"/>
    <x v="109"/>
    <n v="0"/>
    <x v="13"/>
    <x v="1"/>
  </r>
  <r>
    <x v="46"/>
    <x v="110"/>
    <n v="25"/>
    <x v="13"/>
    <x v="1"/>
  </r>
  <r>
    <x v="46"/>
    <x v="111"/>
    <n v="75"/>
    <x v="13"/>
    <x v="1"/>
  </r>
  <r>
    <x v="47"/>
    <x v="107"/>
    <n v="0"/>
    <x v="13"/>
    <x v="1"/>
  </r>
  <r>
    <x v="47"/>
    <x v="108"/>
    <n v="0"/>
    <x v="13"/>
    <x v="1"/>
  </r>
  <r>
    <x v="47"/>
    <x v="109"/>
    <n v="0"/>
    <x v="13"/>
    <x v="1"/>
  </r>
  <r>
    <x v="47"/>
    <x v="110"/>
    <n v="0"/>
    <x v="13"/>
    <x v="1"/>
  </r>
  <r>
    <x v="47"/>
    <x v="111"/>
    <n v="0"/>
    <x v="13"/>
    <x v="1"/>
  </r>
  <r>
    <x v="41"/>
    <x v="107"/>
    <n v="0"/>
    <x v="14"/>
    <x v="1"/>
  </r>
  <r>
    <x v="41"/>
    <x v="108"/>
    <n v="0"/>
    <x v="14"/>
    <x v="1"/>
  </r>
  <r>
    <x v="41"/>
    <x v="109"/>
    <n v="50"/>
    <x v="14"/>
    <x v="1"/>
  </r>
  <r>
    <x v="41"/>
    <x v="110"/>
    <n v="25"/>
    <x v="14"/>
    <x v="1"/>
  </r>
  <r>
    <x v="41"/>
    <x v="111"/>
    <n v="25"/>
    <x v="14"/>
    <x v="1"/>
  </r>
  <r>
    <x v="42"/>
    <x v="107"/>
    <n v="0"/>
    <x v="14"/>
    <x v="1"/>
  </r>
  <r>
    <x v="42"/>
    <x v="108"/>
    <n v="0"/>
    <x v="14"/>
    <x v="1"/>
  </r>
  <r>
    <x v="42"/>
    <x v="109"/>
    <n v="0"/>
    <x v="14"/>
    <x v="1"/>
  </r>
  <r>
    <x v="42"/>
    <x v="110"/>
    <n v="50"/>
    <x v="14"/>
    <x v="1"/>
  </r>
  <r>
    <x v="42"/>
    <x v="111"/>
    <n v="50"/>
    <x v="14"/>
    <x v="1"/>
  </r>
  <r>
    <x v="43"/>
    <x v="107"/>
    <n v="3.4482758620689653"/>
    <x v="14"/>
    <x v="1"/>
  </r>
  <r>
    <x v="43"/>
    <x v="108"/>
    <n v="3.4482758620689653"/>
    <x v="14"/>
    <x v="1"/>
  </r>
  <r>
    <x v="43"/>
    <x v="109"/>
    <n v="13.793103448275861"/>
    <x v="14"/>
    <x v="1"/>
  </r>
  <r>
    <x v="43"/>
    <x v="110"/>
    <n v="27.586206896551722"/>
    <x v="14"/>
    <x v="1"/>
  </r>
  <r>
    <x v="43"/>
    <x v="111"/>
    <n v="51.724137931034484"/>
    <x v="14"/>
    <x v="1"/>
  </r>
  <r>
    <x v="44"/>
    <x v="107"/>
    <n v="0"/>
    <x v="14"/>
    <x v="1"/>
  </r>
  <r>
    <x v="44"/>
    <x v="108"/>
    <n v="0"/>
    <x v="14"/>
    <x v="1"/>
  </r>
  <r>
    <x v="44"/>
    <x v="109"/>
    <n v="0"/>
    <x v="14"/>
    <x v="1"/>
  </r>
  <r>
    <x v="44"/>
    <x v="110"/>
    <n v="25"/>
    <x v="14"/>
    <x v="1"/>
  </r>
  <r>
    <x v="44"/>
    <x v="111"/>
    <n v="75"/>
    <x v="14"/>
    <x v="1"/>
  </r>
  <r>
    <x v="45"/>
    <x v="107"/>
    <n v="0"/>
    <x v="14"/>
    <x v="1"/>
  </r>
  <r>
    <x v="45"/>
    <x v="108"/>
    <n v="0"/>
    <x v="14"/>
    <x v="1"/>
  </r>
  <r>
    <x v="45"/>
    <x v="109"/>
    <n v="0"/>
    <x v="14"/>
    <x v="1"/>
  </r>
  <r>
    <x v="45"/>
    <x v="110"/>
    <n v="33.333333333333336"/>
    <x v="14"/>
    <x v="1"/>
  </r>
  <r>
    <x v="45"/>
    <x v="111"/>
    <n v="66.666666666666671"/>
    <x v="14"/>
    <x v="1"/>
  </r>
  <r>
    <x v="46"/>
    <x v="107"/>
    <n v="0"/>
    <x v="14"/>
    <x v="1"/>
  </r>
  <r>
    <x v="46"/>
    <x v="108"/>
    <n v="0"/>
    <x v="14"/>
    <x v="1"/>
  </r>
  <r>
    <x v="46"/>
    <x v="109"/>
    <n v="0"/>
    <x v="14"/>
    <x v="1"/>
  </r>
  <r>
    <x v="46"/>
    <x v="110"/>
    <n v="0"/>
    <x v="14"/>
    <x v="1"/>
  </r>
  <r>
    <x v="46"/>
    <x v="111"/>
    <n v="100"/>
    <x v="14"/>
    <x v="1"/>
  </r>
  <r>
    <x v="47"/>
    <x v="107"/>
    <n v="0"/>
    <x v="14"/>
    <x v="1"/>
  </r>
  <r>
    <x v="47"/>
    <x v="108"/>
    <n v="0"/>
    <x v="14"/>
    <x v="1"/>
  </r>
  <r>
    <x v="47"/>
    <x v="109"/>
    <n v="0"/>
    <x v="14"/>
    <x v="1"/>
  </r>
  <r>
    <x v="47"/>
    <x v="110"/>
    <n v="0"/>
    <x v="14"/>
    <x v="1"/>
  </r>
  <r>
    <x v="47"/>
    <x v="111"/>
    <n v="0"/>
    <x v="14"/>
    <x v="1"/>
  </r>
  <r>
    <x v="41"/>
    <x v="107"/>
    <n v="30.555555555555557"/>
    <x v="15"/>
    <x v="1"/>
  </r>
  <r>
    <x v="41"/>
    <x v="108"/>
    <n v="8.3333333333333339"/>
    <x v="15"/>
    <x v="1"/>
  </r>
  <r>
    <x v="41"/>
    <x v="109"/>
    <n v="5.5555555555555554"/>
    <x v="15"/>
    <x v="1"/>
  </r>
  <r>
    <x v="41"/>
    <x v="110"/>
    <n v="5.5555555555555554"/>
    <x v="15"/>
    <x v="1"/>
  </r>
  <r>
    <x v="41"/>
    <x v="111"/>
    <n v="50"/>
    <x v="15"/>
    <x v="1"/>
  </r>
  <r>
    <x v="42"/>
    <x v="107"/>
    <n v="13.333333333333334"/>
    <x v="15"/>
    <x v="1"/>
  </r>
  <r>
    <x v="42"/>
    <x v="108"/>
    <n v="13.333333333333334"/>
    <x v="15"/>
    <x v="1"/>
  </r>
  <r>
    <x v="42"/>
    <x v="109"/>
    <n v="33.333333333333336"/>
    <x v="15"/>
    <x v="1"/>
  </r>
  <r>
    <x v="42"/>
    <x v="110"/>
    <n v="26.666666666666668"/>
    <x v="15"/>
    <x v="1"/>
  </r>
  <r>
    <x v="42"/>
    <x v="111"/>
    <n v="13.333333333333334"/>
    <x v="15"/>
    <x v="1"/>
  </r>
  <r>
    <x v="43"/>
    <x v="107"/>
    <n v="26.315789473684209"/>
    <x v="15"/>
    <x v="1"/>
  </r>
  <r>
    <x v="43"/>
    <x v="108"/>
    <n v="3.9473684210526314"/>
    <x v="15"/>
    <x v="1"/>
  </r>
  <r>
    <x v="43"/>
    <x v="109"/>
    <n v="6.5789473684210522"/>
    <x v="15"/>
    <x v="1"/>
  </r>
  <r>
    <x v="43"/>
    <x v="110"/>
    <n v="10.526315789473685"/>
    <x v="15"/>
    <x v="1"/>
  </r>
  <r>
    <x v="43"/>
    <x v="111"/>
    <n v="52.631578947368418"/>
    <x v="15"/>
    <x v="1"/>
  </r>
  <r>
    <x v="44"/>
    <x v="107"/>
    <n v="25"/>
    <x v="15"/>
    <x v="1"/>
  </r>
  <r>
    <x v="44"/>
    <x v="108"/>
    <n v="0"/>
    <x v="15"/>
    <x v="1"/>
  </r>
  <r>
    <x v="44"/>
    <x v="109"/>
    <n v="50"/>
    <x v="15"/>
    <x v="1"/>
  </r>
  <r>
    <x v="44"/>
    <x v="110"/>
    <n v="25"/>
    <x v="15"/>
    <x v="1"/>
  </r>
  <r>
    <x v="44"/>
    <x v="111"/>
    <n v="0"/>
    <x v="15"/>
    <x v="1"/>
  </r>
  <r>
    <x v="45"/>
    <x v="107"/>
    <n v="26.923076923076923"/>
    <x v="15"/>
    <x v="1"/>
  </r>
  <r>
    <x v="45"/>
    <x v="108"/>
    <n v="15.384615384615385"/>
    <x v="15"/>
    <x v="1"/>
  </r>
  <r>
    <x v="45"/>
    <x v="109"/>
    <n v="23.076923076923077"/>
    <x v="15"/>
    <x v="1"/>
  </r>
  <r>
    <x v="45"/>
    <x v="110"/>
    <n v="3.8461538461538463"/>
    <x v="15"/>
    <x v="1"/>
  </r>
  <r>
    <x v="45"/>
    <x v="111"/>
    <n v="30.76923076923077"/>
    <x v="15"/>
    <x v="1"/>
  </r>
  <r>
    <x v="46"/>
    <x v="107"/>
    <n v="22.222222222222221"/>
    <x v="15"/>
    <x v="1"/>
  </r>
  <r>
    <x v="46"/>
    <x v="108"/>
    <n v="22.222222222222221"/>
    <x v="15"/>
    <x v="1"/>
  </r>
  <r>
    <x v="46"/>
    <x v="109"/>
    <n v="11.111111111111111"/>
    <x v="15"/>
    <x v="1"/>
  </r>
  <r>
    <x v="46"/>
    <x v="110"/>
    <n v="33.333333333333336"/>
    <x v="15"/>
    <x v="1"/>
  </r>
  <r>
    <x v="46"/>
    <x v="111"/>
    <n v="11.111111111111111"/>
    <x v="15"/>
    <x v="1"/>
  </r>
  <r>
    <x v="47"/>
    <x v="107"/>
    <n v="0"/>
    <x v="15"/>
    <x v="1"/>
  </r>
  <r>
    <x v="47"/>
    <x v="108"/>
    <n v="0"/>
    <x v="15"/>
    <x v="1"/>
  </r>
  <r>
    <x v="47"/>
    <x v="109"/>
    <n v="0"/>
    <x v="15"/>
    <x v="1"/>
  </r>
  <r>
    <x v="47"/>
    <x v="110"/>
    <n v="0"/>
    <x v="15"/>
    <x v="1"/>
  </r>
  <r>
    <x v="47"/>
    <x v="111"/>
    <n v="0"/>
    <x v="15"/>
    <x v="1"/>
  </r>
  <r>
    <x v="41"/>
    <x v="107"/>
    <n v="0"/>
    <x v="16"/>
    <x v="1"/>
  </r>
  <r>
    <x v="41"/>
    <x v="108"/>
    <n v="11.538461538461538"/>
    <x v="16"/>
    <x v="1"/>
  </r>
  <r>
    <x v="41"/>
    <x v="109"/>
    <n v="7.6923076923076925"/>
    <x v="16"/>
    <x v="1"/>
  </r>
  <r>
    <x v="41"/>
    <x v="110"/>
    <n v="30.76923076923077"/>
    <x v="16"/>
    <x v="1"/>
  </r>
  <r>
    <x v="41"/>
    <x v="111"/>
    <n v="50"/>
    <x v="16"/>
    <x v="1"/>
  </r>
  <r>
    <x v="42"/>
    <x v="107"/>
    <n v="0"/>
    <x v="16"/>
    <x v="1"/>
  </r>
  <r>
    <x v="42"/>
    <x v="108"/>
    <n v="8.3333333333333339"/>
    <x v="16"/>
    <x v="1"/>
  </r>
  <r>
    <x v="42"/>
    <x v="109"/>
    <n v="16.666666666666668"/>
    <x v="16"/>
    <x v="1"/>
  </r>
  <r>
    <x v="42"/>
    <x v="110"/>
    <n v="50"/>
    <x v="16"/>
    <x v="1"/>
  </r>
  <r>
    <x v="42"/>
    <x v="111"/>
    <n v="25"/>
    <x v="16"/>
    <x v="1"/>
  </r>
  <r>
    <x v="43"/>
    <x v="107"/>
    <n v="1.1627906976744187"/>
    <x v="16"/>
    <x v="1"/>
  </r>
  <r>
    <x v="43"/>
    <x v="108"/>
    <n v="1.1627906976744187"/>
    <x v="16"/>
    <x v="1"/>
  </r>
  <r>
    <x v="43"/>
    <x v="109"/>
    <n v="5.8139534883720927"/>
    <x v="16"/>
    <x v="1"/>
  </r>
  <r>
    <x v="43"/>
    <x v="110"/>
    <n v="26.744186046511629"/>
    <x v="16"/>
    <x v="1"/>
  </r>
  <r>
    <x v="43"/>
    <x v="111"/>
    <n v="65.116279069767444"/>
    <x v="16"/>
    <x v="1"/>
  </r>
  <r>
    <x v="44"/>
    <x v="107"/>
    <n v="20"/>
    <x v="16"/>
    <x v="1"/>
  </r>
  <r>
    <x v="44"/>
    <x v="108"/>
    <n v="0"/>
    <x v="16"/>
    <x v="1"/>
  </r>
  <r>
    <x v="44"/>
    <x v="109"/>
    <n v="0"/>
    <x v="16"/>
    <x v="1"/>
  </r>
  <r>
    <x v="44"/>
    <x v="110"/>
    <n v="0"/>
    <x v="16"/>
    <x v="1"/>
  </r>
  <r>
    <x v="44"/>
    <x v="111"/>
    <n v="80"/>
    <x v="16"/>
    <x v="1"/>
  </r>
  <r>
    <x v="45"/>
    <x v="107"/>
    <n v="0"/>
    <x v="16"/>
    <x v="1"/>
  </r>
  <r>
    <x v="45"/>
    <x v="108"/>
    <n v="0"/>
    <x v="16"/>
    <x v="1"/>
  </r>
  <r>
    <x v="45"/>
    <x v="109"/>
    <n v="9.375"/>
    <x v="16"/>
    <x v="1"/>
  </r>
  <r>
    <x v="45"/>
    <x v="110"/>
    <n v="31.25"/>
    <x v="16"/>
    <x v="1"/>
  </r>
  <r>
    <x v="45"/>
    <x v="111"/>
    <n v="59.375"/>
    <x v="16"/>
    <x v="1"/>
  </r>
  <r>
    <x v="46"/>
    <x v="107"/>
    <n v="0"/>
    <x v="16"/>
    <x v="1"/>
  </r>
  <r>
    <x v="46"/>
    <x v="108"/>
    <n v="4"/>
    <x v="16"/>
    <x v="1"/>
  </r>
  <r>
    <x v="46"/>
    <x v="109"/>
    <n v="16"/>
    <x v="16"/>
    <x v="1"/>
  </r>
  <r>
    <x v="46"/>
    <x v="110"/>
    <n v="28"/>
    <x v="16"/>
    <x v="1"/>
  </r>
  <r>
    <x v="46"/>
    <x v="111"/>
    <n v="52"/>
    <x v="16"/>
    <x v="1"/>
  </r>
  <r>
    <x v="47"/>
    <x v="107"/>
    <n v="0"/>
    <x v="16"/>
    <x v="1"/>
  </r>
  <r>
    <x v="47"/>
    <x v="108"/>
    <n v="0"/>
    <x v="16"/>
    <x v="1"/>
  </r>
  <r>
    <x v="47"/>
    <x v="109"/>
    <n v="0"/>
    <x v="16"/>
    <x v="1"/>
  </r>
  <r>
    <x v="47"/>
    <x v="110"/>
    <n v="0"/>
    <x v="16"/>
    <x v="1"/>
  </r>
  <r>
    <x v="47"/>
    <x v="111"/>
    <n v="0"/>
    <x v="16"/>
    <x v="1"/>
  </r>
  <r>
    <x v="48"/>
    <x v="112"/>
    <n v="7.6868686868686869"/>
    <x v="0"/>
    <x v="0"/>
  </r>
  <r>
    <x v="48"/>
    <x v="113"/>
    <n v="7.833734939759033"/>
    <x v="0"/>
    <x v="0"/>
  </r>
  <r>
    <x v="48"/>
    <x v="114"/>
    <n v="7.7654320987654328"/>
    <x v="0"/>
    <x v="0"/>
  </r>
  <r>
    <x v="48"/>
    <x v="115"/>
    <n v="7.9659574468085061"/>
    <x v="0"/>
    <x v="0"/>
  </r>
  <r>
    <x v="48"/>
    <x v="116"/>
    <n v="8.1895368782161206"/>
    <x v="0"/>
    <x v="0"/>
  </r>
  <r>
    <x v="48"/>
    <x v="117"/>
    <n v="7.9820000000000064"/>
    <x v="0"/>
    <x v="0"/>
  </r>
  <r>
    <x v="48"/>
    <x v="118"/>
    <n v="7.9508196721311544"/>
    <x v="0"/>
    <x v="0"/>
  </r>
  <r>
    <x v="48"/>
    <x v="119"/>
    <n v="7.5265957446808542"/>
    <x v="0"/>
    <x v="0"/>
  </r>
  <r>
    <x v="48"/>
    <x v="120"/>
    <n v="8.2988384371699624"/>
    <x v="0"/>
    <x v="0"/>
  </r>
  <r>
    <x v="48"/>
    <x v="121"/>
    <n v="8.3076923076923084"/>
    <x v="0"/>
    <x v="0"/>
  </r>
  <r>
    <x v="48"/>
    <x v="122"/>
    <n v="7.9675090252707532"/>
    <x v="0"/>
    <x v="0"/>
  </r>
  <r>
    <x v="48"/>
    <x v="123"/>
    <n v="8.0555555555555589"/>
    <x v="0"/>
    <x v="0"/>
  </r>
  <r>
    <x v="48"/>
    <x v="124"/>
    <n v="6.0465116279069804"/>
    <x v="0"/>
    <x v="0"/>
  </r>
  <r>
    <x v="48"/>
    <x v="112"/>
    <n v="7.6666666666666661"/>
    <x v="1"/>
    <x v="0"/>
  </r>
  <r>
    <x v="48"/>
    <x v="113"/>
    <n v="7.5613382899628281"/>
    <x v="1"/>
    <x v="0"/>
  </r>
  <r>
    <x v="48"/>
    <x v="114"/>
    <n v="7.8571428571428559"/>
    <x v="1"/>
    <x v="0"/>
  </r>
  <r>
    <x v="48"/>
    <x v="115"/>
    <n v="8.25"/>
    <x v="1"/>
    <x v="0"/>
  </r>
  <r>
    <x v="48"/>
    <x v="116"/>
    <n v="8.0219780219780237"/>
    <x v="1"/>
    <x v="0"/>
  </r>
  <r>
    <x v="48"/>
    <x v="117"/>
    <n v="8.207253886010367"/>
    <x v="1"/>
    <x v="0"/>
  </r>
  <r>
    <x v="48"/>
    <x v="118"/>
    <n v="7.6524064171123012"/>
    <x v="1"/>
    <x v="0"/>
  </r>
  <r>
    <x v="48"/>
    <x v="119"/>
    <n v="7.9761904761904798"/>
    <x v="1"/>
    <x v="0"/>
  </r>
  <r>
    <x v="48"/>
    <x v="120"/>
    <n v="8.3688430698740035"/>
    <x v="1"/>
    <x v="0"/>
  </r>
  <r>
    <x v="48"/>
    <x v="121"/>
    <n v="8.1764705882352935"/>
    <x v="1"/>
    <x v="0"/>
  </r>
  <r>
    <x v="48"/>
    <x v="122"/>
    <n v="8.0343137254901897"/>
    <x v="1"/>
    <x v="0"/>
  </r>
  <r>
    <x v="48"/>
    <x v="123"/>
    <n v="8.0186335403726687"/>
    <x v="1"/>
    <x v="0"/>
  </r>
  <r>
    <x v="48"/>
    <x v="124"/>
    <n v="5.9882352941176453"/>
    <x v="1"/>
    <x v="0"/>
  </r>
  <r>
    <x v="48"/>
    <x v="112"/>
    <n v="7.3645833333333339"/>
    <x v="2"/>
    <x v="0"/>
  </r>
  <r>
    <x v="48"/>
    <x v="113"/>
    <n v="7.732590529247906"/>
    <x v="2"/>
    <x v="0"/>
  </r>
  <r>
    <x v="48"/>
    <x v="114"/>
    <n v="8.1578947368421044"/>
    <x v="2"/>
    <x v="0"/>
  </r>
  <r>
    <x v="48"/>
    <x v="115"/>
    <n v="7.5362318840579725"/>
    <x v="2"/>
    <x v="0"/>
  </r>
  <r>
    <x v="48"/>
    <x v="116"/>
    <n v="8.0504201680672285"/>
    <x v="2"/>
    <x v="0"/>
  </r>
  <r>
    <x v="48"/>
    <x v="117"/>
    <n v="7.9016393442622945"/>
    <x v="2"/>
    <x v="0"/>
  </r>
  <r>
    <x v="48"/>
    <x v="118"/>
    <n v="8.1538461538461551"/>
    <x v="2"/>
    <x v="0"/>
  </r>
  <r>
    <x v="48"/>
    <x v="119"/>
    <n v="6.931034482758621"/>
    <x v="2"/>
    <x v="0"/>
  </r>
  <r>
    <x v="48"/>
    <x v="120"/>
    <n v="7.8815028901734117"/>
    <x v="2"/>
    <x v="0"/>
  </r>
  <r>
    <x v="48"/>
    <x v="121"/>
    <n v="8.1"/>
    <x v="2"/>
    <x v="0"/>
  </r>
  <r>
    <x v="48"/>
    <x v="122"/>
    <n v="7.1304347826086945"/>
    <x v="2"/>
    <x v="0"/>
  </r>
  <r>
    <x v="48"/>
    <x v="123"/>
    <n v="7.8695652173913038"/>
    <x v="2"/>
    <x v="0"/>
  </r>
  <r>
    <x v="48"/>
    <x v="124"/>
    <n v="5.6764705882352944"/>
    <x v="2"/>
    <x v="0"/>
  </r>
  <r>
    <x v="48"/>
    <x v="112"/>
    <n v="8.5652173913043494"/>
    <x v="3"/>
    <x v="0"/>
  </r>
  <r>
    <x v="48"/>
    <x v="113"/>
    <n v="8"/>
    <x v="3"/>
    <x v="0"/>
  </r>
  <r>
    <x v="48"/>
    <x v="114"/>
    <n v="7.3636363636363633"/>
    <x v="3"/>
    <x v="0"/>
  </r>
  <r>
    <x v="48"/>
    <x v="115"/>
    <n v="8.5882352941176467"/>
    <x v="3"/>
    <x v="0"/>
  </r>
  <r>
    <x v="48"/>
    <x v="116"/>
    <n v="8.1612090680100717"/>
    <x v="3"/>
    <x v="0"/>
  </r>
  <r>
    <x v="48"/>
    <x v="117"/>
    <n v="8.0892857142857135"/>
    <x v="3"/>
    <x v="0"/>
  </r>
  <r>
    <x v="48"/>
    <x v="118"/>
    <n v="7.6202531645569618"/>
    <x v="3"/>
    <x v="0"/>
  </r>
  <r>
    <x v="48"/>
    <x v="119"/>
    <n v="7.4117647058823533"/>
    <x v="3"/>
    <x v="0"/>
  </r>
  <r>
    <x v="48"/>
    <x v="120"/>
    <n v="8.4825046040515613"/>
    <x v="3"/>
    <x v="0"/>
  </r>
  <r>
    <x v="48"/>
    <x v="121"/>
    <n v="7.8125"/>
    <x v="3"/>
    <x v="0"/>
  </r>
  <r>
    <x v="48"/>
    <x v="122"/>
    <n v="8.03125"/>
    <x v="3"/>
    <x v="0"/>
  </r>
  <r>
    <x v="48"/>
    <x v="123"/>
    <n v="8"/>
    <x v="3"/>
    <x v="0"/>
  </r>
  <r>
    <x v="48"/>
    <x v="124"/>
    <n v="6.2142857142857135"/>
    <x v="3"/>
    <x v="0"/>
  </r>
  <r>
    <x v="48"/>
    <x v="112"/>
    <n v="7.5"/>
    <x v="4"/>
    <x v="0"/>
  </r>
  <r>
    <x v="48"/>
    <x v="113"/>
    <n v="7.8461538461538449"/>
    <x v="4"/>
    <x v="0"/>
  </r>
  <r>
    <x v="48"/>
    <x v="114"/>
    <n v="8.5"/>
    <x v="4"/>
    <x v="0"/>
  </r>
  <r>
    <x v="48"/>
    <x v="115"/>
    <n v="6.7272727272727275"/>
    <x v="4"/>
    <x v="0"/>
  </r>
  <r>
    <x v="48"/>
    <x v="116"/>
    <n v="7.8768115942028984"/>
    <x v="4"/>
    <x v="0"/>
  </r>
  <r>
    <x v="48"/>
    <x v="117"/>
    <n v="6.9696969696969688"/>
    <x v="4"/>
    <x v="0"/>
  </r>
  <r>
    <x v="48"/>
    <x v="118"/>
    <n v="8.4571428571428555"/>
    <x v="4"/>
    <x v="0"/>
  </r>
  <r>
    <x v="48"/>
    <x v="119"/>
    <n v="7.666666666666667"/>
    <x v="4"/>
    <x v="0"/>
  </r>
  <r>
    <x v="48"/>
    <x v="120"/>
    <n v="8.3882978723404253"/>
    <x v="4"/>
    <x v="0"/>
  </r>
  <r>
    <x v="48"/>
    <x v="121"/>
    <n v="9.125"/>
    <x v="4"/>
    <x v="0"/>
  </r>
  <r>
    <x v="48"/>
    <x v="122"/>
    <n v="8.375"/>
    <x v="4"/>
    <x v="0"/>
  </r>
  <r>
    <x v="48"/>
    <x v="123"/>
    <n v="7.6"/>
    <x v="4"/>
    <x v="0"/>
  </r>
  <r>
    <x v="48"/>
    <x v="124"/>
    <n v="5.8"/>
    <x v="4"/>
    <x v="0"/>
  </r>
  <r>
    <x v="48"/>
    <x v="112"/>
    <n v="7.25"/>
    <x v="5"/>
    <x v="0"/>
  </r>
  <r>
    <x v="48"/>
    <x v="113"/>
    <n v="8.4375"/>
    <x v="5"/>
    <x v="0"/>
  </r>
  <r>
    <x v="48"/>
    <x v="114"/>
    <m/>
    <x v="5"/>
    <x v="0"/>
  </r>
  <r>
    <x v="48"/>
    <x v="115"/>
    <m/>
    <x v="5"/>
    <x v="0"/>
  </r>
  <r>
    <x v="48"/>
    <x v="116"/>
    <n v="8.2142857142857153"/>
    <x v="5"/>
    <x v="0"/>
  </r>
  <r>
    <x v="48"/>
    <x v="117"/>
    <n v="7.4444444444444446"/>
    <x v="5"/>
    <x v="0"/>
  </r>
  <r>
    <x v="48"/>
    <x v="118"/>
    <n v="8.8181818181818183"/>
    <x v="5"/>
    <x v="0"/>
  </r>
  <r>
    <x v="48"/>
    <x v="119"/>
    <n v="8"/>
    <x v="5"/>
    <x v="0"/>
  </r>
  <r>
    <x v="48"/>
    <x v="120"/>
    <n v="8.7799999999999994"/>
    <x v="5"/>
    <x v="0"/>
  </r>
  <r>
    <x v="48"/>
    <x v="121"/>
    <n v="9.5"/>
    <x v="5"/>
    <x v="0"/>
  </r>
  <r>
    <x v="48"/>
    <x v="122"/>
    <n v="9"/>
    <x v="5"/>
    <x v="0"/>
  </r>
  <r>
    <x v="48"/>
    <x v="123"/>
    <n v="7.75"/>
    <x v="5"/>
    <x v="0"/>
  </r>
  <r>
    <x v="48"/>
    <x v="124"/>
    <n v="10"/>
    <x v="5"/>
    <x v="0"/>
  </r>
  <r>
    <x v="48"/>
    <x v="112"/>
    <n v="8.5"/>
    <x v="6"/>
    <x v="0"/>
  </r>
  <r>
    <x v="48"/>
    <x v="113"/>
    <n v="7.8888888888888884"/>
    <x v="6"/>
    <x v="0"/>
  </r>
  <r>
    <x v="48"/>
    <x v="114"/>
    <m/>
    <x v="6"/>
    <x v="0"/>
  </r>
  <r>
    <x v="48"/>
    <x v="115"/>
    <n v="6"/>
    <x v="6"/>
    <x v="0"/>
  </r>
  <r>
    <x v="48"/>
    <x v="116"/>
    <n v="7.6216216216216219"/>
    <x v="6"/>
    <x v="0"/>
  </r>
  <r>
    <x v="48"/>
    <x v="117"/>
    <n v="7.166666666666667"/>
    <x v="6"/>
    <x v="0"/>
  </r>
  <r>
    <x v="49"/>
    <x v="4"/>
    <n v="5.5579868708971549"/>
    <x v="1"/>
    <x v="1"/>
  </r>
  <r>
    <x v="50"/>
    <x v="125"/>
    <n v="56.159579131959667"/>
    <x v="1"/>
    <x v="1"/>
  </r>
  <r>
    <x v="50"/>
    <x v="126"/>
    <n v="38.272687417799212"/>
    <x v="1"/>
    <x v="1"/>
  </r>
  <r>
    <x v="50"/>
    <x v="4"/>
    <n v="5.5677334502411222"/>
    <x v="1"/>
    <x v="1"/>
  </r>
  <r>
    <x v="51"/>
    <x v="125"/>
    <n v="43.675417661097853"/>
    <x v="1"/>
    <x v="1"/>
  </r>
  <r>
    <x v="51"/>
    <x v="126"/>
    <n v="49.164677804295941"/>
    <x v="1"/>
    <x v="1"/>
  </r>
  <r>
    <x v="51"/>
    <x v="4"/>
    <n v="7.1599045346062056"/>
    <x v="1"/>
    <x v="1"/>
  </r>
  <r>
    <x v="52"/>
    <x v="125"/>
    <n v="51.601579640193066"/>
    <x v="1"/>
    <x v="1"/>
  </r>
  <r>
    <x v="52"/>
    <x v="126"/>
    <n v="42.8258007898201"/>
    <x v="1"/>
    <x v="1"/>
  </r>
  <r>
    <x v="52"/>
    <x v="4"/>
    <n v="5.5726195699868359"/>
    <x v="1"/>
    <x v="1"/>
  </r>
  <r>
    <x v="53"/>
    <x v="125"/>
    <n v="54.581673306772906"/>
    <x v="1"/>
    <x v="1"/>
  </r>
  <r>
    <x v="53"/>
    <x v="126"/>
    <n v="39.796370075254536"/>
    <x v="1"/>
    <x v="1"/>
  </r>
  <r>
    <x v="53"/>
    <x v="4"/>
    <n v="5.621956617972554"/>
    <x v="1"/>
    <x v="1"/>
  </r>
  <r>
    <x v="54"/>
    <x v="125"/>
    <n v="78.477690288713916"/>
    <x v="1"/>
    <x v="1"/>
  </r>
  <r>
    <x v="54"/>
    <x v="126"/>
    <n v="15.966754155730534"/>
    <x v="1"/>
    <x v="1"/>
  </r>
  <r>
    <x v="54"/>
    <x v="4"/>
    <n v="5.5555555555555554"/>
    <x v="1"/>
    <x v="1"/>
  </r>
  <r>
    <x v="55"/>
    <x v="125"/>
    <n v="87.357830271216102"/>
    <x v="1"/>
    <x v="1"/>
  </r>
  <r>
    <x v="55"/>
    <x v="126"/>
    <n v="7.0866141732283463"/>
    <x v="1"/>
    <x v="1"/>
  </r>
  <r>
    <x v="55"/>
    <x v="4"/>
    <n v="5.5555555555555554"/>
    <x v="1"/>
    <x v="1"/>
  </r>
  <r>
    <x v="56"/>
    <x v="125"/>
    <n v="73.916100304663701"/>
    <x v="2"/>
    <x v="1"/>
  </r>
  <r>
    <x v="56"/>
    <x v="126"/>
    <n v="10.80384344973049"/>
    <x v="2"/>
    <x v="1"/>
  </r>
  <r>
    <x v="56"/>
    <x v="4"/>
    <n v="15.280056245605811"/>
    <x v="2"/>
    <x v="1"/>
  </r>
  <r>
    <x v="57"/>
    <x v="125"/>
    <n v="82.958801498127343"/>
    <x v="2"/>
    <x v="1"/>
  </r>
  <r>
    <x v="57"/>
    <x v="126"/>
    <n v="1.7790262172284643"/>
    <x v="2"/>
    <x v="1"/>
  </r>
  <r>
    <x v="57"/>
    <x v="4"/>
    <n v="15.262172284644194"/>
    <x v="2"/>
    <x v="1"/>
  </r>
  <r>
    <x v="58"/>
    <x v="125"/>
    <n v="81.03407755581668"/>
    <x v="2"/>
    <x v="1"/>
  </r>
  <r>
    <x v="58"/>
    <x v="126"/>
    <n v="3.6427732079905994"/>
    <x v="2"/>
    <x v="1"/>
  </r>
  <r>
    <x v="58"/>
    <x v="4"/>
    <n v="15.323149236192714"/>
    <x v="2"/>
    <x v="1"/>
  </r>
  <r>
    <x v="59"/>
    <x v="125"/>
    <n v="82.482435597189692"/>
    <x v="2"/>
    <x v="1"/>
  </r>
  <r>
    <x v="59"/>
    <x v="126"/>
    <n v="2.2482435597189694"/>
    <x v="2"/>
    <x v="1"/>
  </r>
  <r>
    <x v="59"/>
    <x v="4"/>
    <n v="15.269320843091334"/>
    <x v="2"/>
    <x v="1"/>
  </r>
  <r>
    <x v="60"/>
    <x v="125"/>
    <n v="83.614232209737821"/>
    <x v="2"/>
    <x v="1"/>
  </r>
  <r>
    <x v="60"/>
    <x v="126"/>
    <n v="1.1235955056179776"/>
    <x v="2"/>
    <x v="1"/>
  </r>
  <r>
    <x v="60"/>
    <x v="4"/>
    <n v="15.262172284644194"/>
    <x v="2"/>
    <x v="1"/>
  </r>
  <r>
    <x v="49"/>
    <x v="125"/>
    <n v="69.662921348314612"/>
    <x v="2"/>
    <x v="1"/>
  </r>
  <r>
    <x v="49"/>
    <x v="126"/>
    <n v="15.074906367041198"/>
    <x v="2"/>
    <x v="1"/>
  </r>
  <r>
    <x v="49"/>
    <x v="4"/>
    <n v="15.262172284644194"/>
    <x v="2"/>
    <x v="1"/>
  </r>
  <r>
    <x v="50"/>
    <x v="125"/>
    <n v="82.162921348314612"/>
    <x v="2"/>
    <x v="1"/>
  </r>
  <r>
    <x v="50"/>
    <x v="126"/>
    <n v="2.5749063670411987"/>
    <x v="2"/>
    <x v="1"/>
  </r>
  <r>
    <x v="50"/>
    <x v="4"/>
    <n v="15.262172284644194"/>
    <x v="2"/>
    <x v="1"/>
  </r>
  <r>
    <x v="51"/>
    <x v="125"/>
    <n v="72.588582677165348"/>
    <x v="2"/>
    <x v="1"/>
  </r>
  <r>
    <x v="51"/>
    <x v="126"/>
    <n v="11.786417322834646"/>
    <x v="2"/>
    <x v="1"/>
  </r>
  <r>
    <x v="51"/>
    <x v="4"/>
    <n v="15.625"/>
    <x v="2"/>
    <x v="1"/>
  </r>
  <r>
    <x v="52"/>
    <x v="125"/>
    <n v="79.85476692433825"/>
    <x v="2"/>
    <x v="1"/>
  </r>
  <r>
    <x v="52"/>
    <x v="126"/>
    <n v="4.872335441555399"/>
    <x v="2"/>
    <x v="1"/>
  </r>
  <r>
    <x v="52"/>
    <x v="4"/>
    <n v="15.272897634106348"/>
    <x v="2"/>
    <x v="1"/>
  </r>
  <r>
    <x v="53"/>
    <x v="125"/>
    <n v="75.744680851063833"/>
    <x v="2"/>
    <x v="1"/>
  </r>
  <r>
    <x v="53"/>
    <x v="126"/>
    <n v="8.9612015018773459"/>
    <x v="2"/>
    <x v="1"/>
  </r>
  <r>
    <x v="53"/>
    <x v="4"/>
    <n v="15.294117647058824"/>
    <x v="2"/>
    <x v="1"/>
  </r>
  <r>
    <x v="54"/>
    <x v="125"/>
    <n v="80.688202247191015"/>
    <x v="2"/>
    <x v="1"/>
  </r>
  <r>
    <x v="54"/>
    <x v="126"/>
    <n v="4.0496254681647939"/>
    <x v="2"/>
    <x v="1"/>
  </r>
  <r>
    <x v="54"/>
    <x v="4"/>
    <n v="15.262172284644194"/>
    <x v="2"/>
    <x v="1"/>
  </r>
  <r>
    <x v="55"/>
    <x v="125"/>
    <n v="83.754681647940075"/>
    <x v="2"/>
    <x v="1"/>
  </r>
  <r>
    <x v="55"/>
    <x v="126"/>
    <n v="0.9831460674157303"/>
    <x v="2"/>
    <x v="1"/>
  </r>
  <r>
    <x v="55"/>
    <x v="4"/>
    <n v="15.262172284644194"/>
    <x v="2"/>
    <x v="1"/>
  </r>
  <r>
    <x v="56"/>
    <x v="125"/>
    <n v="52.46105919003115"/>
    <x v="3"/>
    <x v="1"/>
  </r>
  <r>
    <x v="56"/>
    <x v="126"/>
    <n v="40.498442367601243"/>
    <x v="3"/>
    <x v="1"/>
  </r>
  <r>
    <x v="56"/>
    <x v="4"/>
    <n v="7.0404984423676016"/>
    <x v="3"/>
    <x v="1"/>
  </r>
  <r>
    <x v="57"/>
    <x v="125"/>
    <n v="77.385377942998758"/>
    <x v="3"/>
    <x v="1"/>
  </r>
  <r>
    <x v="57"/>
    <x v="126"/>
    <n v="15.613382899628252"/>
    <x v="3"/>
    <x v="1"/>
  </r>
  <r>
    <x v="57"/>
    <x v="4"/>
    <n v="7.0012391573729866"/>
    <x v="3"/>
    <x v="1"/>
  </r>
  <r>
    <x v="58"/>
    <x v="125"/>
    <n v="81.727781230578003"/>
    <x v="3"/>
    <x v="1"/>
  </r>
  <r>
    <x v="58"/>
    <x v="126"/>
    <n v="11.311373523927905"/>
    <x v="3"/>
    <x v="1"/>
  </r>
  <r>
    <x v="58"/>
    <x v="4"/>
    <n v="6.9608452454940961"/>
    <x v="3"/>
    <x v="1"/>
  </r>
  <r>
    <x v="59"/>
    <x v="125"/>
    <n v="70.887647423960274"/>
    <x v="3"/>
    <x v="1"/>
  </r>
  <r>
    <x v="59"/>
    <x v="126"/>
    <n v="22.098075729360644"/>
    <x v="3"/>
    <x v="1"/>
  </r>
  <r>
    <x v="59"/>
    <x v="4"/>
    <n v="7.0142768466790812"/>
    <x v="3"/>
    <x v="1"/>
  </r>
  <r>
    <x v="60"/>
    <x v="125"/>
    <n v="75.945443273403598"/>
    <x v="3"/>
    <x v="1"/>
  </r>
  <r>
    <x v="60"/>
    <x v="126"/>
    <n v="17.048977061376316"/>
    <x v="3"/>
    <x v="1"/>
  </r>
  <r>
    <x v="60"/>
    <x v="4"/>
    <n v="7.005579665220087"/>
    <x v="3"/>
    <x v="1"/>
  </r>
  <r>
    <x v="49"/>
    <x v="125"/>
    <n v="36.143831370117795"/>
    <x v="3"/>
    <x v="1"/>
  </r>
  <r>
    <x v="49"/>
    <x v="126"/>
    <n v="56.850588964662123"/>
    <x v="3"/>
    <x v="1"/>
  </r>
  <r>
    <x v="49"/>
    <x v="4"/>
    <n v="7.005579665220087"/>
    <x v="3"/>
    <x v="1"/>
  </r>
  <r>
    <x v="50"/>
    <x v="125"/>
    <n v="69.540942928039698"/>
    <x v="3"/>
    <x v="1"/>
  </r>
  <r>
    <x v="48"/>
    <x v="118"/>
    <n v="9.75"/>
    <x v="6"/>
    <x v="0"/>
  </r>
  <r>
    <x v="48"/>
    <x v="119"/>
    <n v="8"/>
    <x v="6"/>
    <x v="0"/>
  </r>
  <r>
    <x v="48"/>
    <x v="120"/>
    <n v="7.8529411764705896"/>
    <x v="6"/>
    <x v="0"/>
  </r>
  <r>
    <x v="48"/>
    <x v="121"/>
    <n v="10"/>
    <x v="6"/>
    <x v="0"/>
  </r>
  <r>
    <x v="48"/>
    <x v="122"/>
    <n v="8"/>
    <x v="6"/>
    <x v="0"/>
  </r>
  <r>
    <x v="48"/>
    <x v="123"/>
    <n v="7.6"/>
    <x v="6"/>
    <x v="0"/>
  </r>
  <r>
    <x v="48"/>
    <x v="124"/>
    <m/>
    <x v="6"/>
    <x v="0"/>
  </r>
  <r>
    <x v="48"/>
    <x v="112"/>
    <n v="7"/>
    <x v="7"/>
    <x v="0"/>
  </r>
  <r>
    <x v="48"/>
    <x v="113"/>
    <n v="7.1875"/>
    <x v="7"/>
    <x v="0"/>
  </r>
  <r>
    <x v="48"/>
    <x v="114"/>
    <m/>
    <x v="7"/>
    <x v="0"/>
  </r>
  <r>
    <x v="48"/>
    <x v="115"/>
    <n v="7.5"/>
    <x v="7"/>
    <x v="0"/>
  </r>
  <r>
    <x v="48"/>
    <x v="116"/>
    <n v="7.28125"/>
    <x v="7"/>
    <x v="0"/>
  </r>
  <r>
    <x v="48"/>
    <x v="117"/>
    <n v="7.1818181818181825"/>
    <x v="7"/>
    <x v="0"/>
  </r>
  <r>
    <x v="48"/>
    <x v="118"/>
    <n v="9"/>
    <x v="7"/>
    <x v="0"/>
  </r>
  <r>
    <x v="48"/>
    <x v="119"/>
    <n v="3"/>
    <x v="7"/>
    <x v="0"/>
  </r>
  <r>
    <x v="48"/>
    <x v="120"/>
    <n v="8.1509433962264186"/>
    <x v="7"/>
    <x v="0"/>
  </r>
  <r>
    <x v="48"/>
    <x v="121"/>
    <n v="8.8000000000000007"/>
    <x v="7"/>
    <x v="0"/>
  </r>
  <r>
    <x v="48"/>
    <x v="122"/>
    <n v="9.1428571428571423"/>
    <x v="7"/>
    <x v="0"/>
  </r>
  <r>
    <x v="48"/>
    <x v="123"/>
    <n v="7.8461538461538458"/>
    <x v="7"/>
    <x v="0"/>
  </r>
  <r>
    <x v="48"/>
    <x v="124"/>
    <n v="3.5"/>
    <x v="7"/>
    <x v="0"/>
  </r>
  <r>
    <x v="48"/>
    <x v="112"/>
    <n v="7.333333333333333"/>
    <x v="8"/>
    <x v="0"/>
  </r>
  <r>
    <x v="48"/>
    <x v="113"/>
    <n v="7.875"/>
    <x v="8"/>
    <x v="0"/>
  </r>
  <r>
    <x v="48"/>
    <x v="114"/>
    <n v="8.5"/>
    <x v="8"/>
    <x v="0"/>
  </r>
  <r>
    <x v="48"/>
    <x v="115"/>
    <n v="7"/>
    <x v="8"/>
    <x v="0"/>
  </r>
  <r>
    <x v="48"/>
    <x v="116"/>
    <n v="8.4074074074074066"/>
    <x v="8"/>
    <x v="0"/>
  </r>
  <r>
    <x v="48"/>
    <x v="117"/>
    <n v="5.8571428571428568"/>
    <x v="8"/>
    <x v="0"/>
  </r>
  <r>
    <x v="48"/>
    <x v="118"/>
    <n v="7.4615384615384617"/>
    <x v="8"/>
    <x v="0"/>
  </r>
  <r>
    <x v="48"/>
    <x v="119"/>
    <n v="7.9090909090909083"/>
    <x v="8"/>
    <x v="0"/>
  </r>
  <r>
    <x v="48"/>
    <x v="120"/>
    <n v="8.6078431372548962"/>
    <x v="8"/>
    <x v="0"/>
  </r>
  <r>
    <x v="48"/>
    <x v="121"/>
    <m/>
    <x v="8"/>
    <x v="0"/>
  </r>
  <r>
    <x v="48"/>
    <x v="122"/>
    <n v="6.7142857142857135"/>
    <x v="8"/>
    <x v="0"/>
  </r>
  <r>
    <x v="48"/>
    <x v="123"/>
    <n v="7.1"/>
    <x v="8"/>
    <x v="0"/>
  </r>
  <r>
    <x v="48"/>
    <x v="124"/>
    <n v="6"/>
    <x v="8"/>
    <x v="0"/>
  </r>
  <r>
    <x v="48"/>
    <x v="112"/>
    <n v="8"/>
    <x v="9"/>
    <x v="0"/>
  </r>
  <r>
    <x v="48"/>
    <x v="113"/>
    <n v="8.0303030303030294"/>
    <x v="9"/>
    <x v="0"/>
  </r>
  <r>
    <x v="48"/>
    <x v="114"/>
    <n v="8.5"/>
    <x v="9"/>
    <x v="0"/>
  </r>
  <r>
    <x v="48"/>
    <x v="115"/>
    <n v="8.8000000000000007"/>
    <x v="9"/>
    <x v="0"/>
  </r>
  <r>
    <x v="48"/>
    <x v="116"/>
    <n v="8.0652173913043459"/>
    <x v="9"/>
    <x v="0"/>
  </r>
  <r>
    <x v="48"/>
    <x v="117"/>
    <n v="8"/>
    <x v="9"/>
    <x v="0"/>
  </r>
  <r>
    <x v="48"/>
    <x v="118"/>
    <n v="7.666666666666667"/>
    <x v="9"/>
    <x v="0"/>
  </r>
  <r>
    <x v="48"/>
    <x v="119"/>
    <m/>
    <x v="9"/>
    <x v="0"/>
  </r>
  <r>
    <x v="48"/>
    <x v="120"/>
    <n v="8.0188679245282994"/>
    <x v="9"/>
    <x v="0"/>
  </r>
  <r>
    <x v="48"/>
    <x v="121"/>
    <n v="8.5714285714285712"/>
    <x v="9"/>
    <x v="0"/>
  </r>
  <r>
    <x v="48"/>
    <x v="122"/>
    <n v="7.7058823529411749"/>
    <x v="9"/>
    <x v="0"/>
  </r>
  <r>
    <x v="48"/>
    <x v="123"/>
    <n v="8.1666666666666661"/>
    <x v="9"/>
    <x v="0"/>
  </r>
  <r>
    <x v="48"/>
    <x v="124"/>
    <n v="6"/>
    <x v="9"/>
    <x v="0"/>
  </r>
  <r>
    <x v="48"/>
    <x v="112"/>
    <n v="9.6666666666666661"/>
    <x v="10"/>
    <x v="0"/>
  </r>
  <r>
    <x v="48"/>
    <x v="113"/>
    <n v="7.916666666666667"/>
    <x v="10"/>
    <x v="0"/>
  </r>
  <r>
    <x v="48"/>
    <x v="114"/>
    <n v="9.5"/>
    <x v="10"/>
    <x v="0"/>
  </r>
  <r>
    <x v="48"/>
    <x v="115"/>
    <n v="8.6666666666666679"/>
    <x v="10"/>
    <x v="0"/>
  </r>
  <r>
    <x v="48"/>
    <x v="116"/>
    <n v="8.4285714285714288"/>
    <x v="10"/>
    <x v="0"/>
  </r>
  <r>
    <x v="48"/>
    <x v="117"/>
    <n v="8"/>
    <x v="10"/>
    <x v="0"/>
  </r>
  <r>
    <x v="48"/>
    <x v="118"/>
    <n v="7.625"/>
    <x v="10"/>
    <x v="0"/>
  </r>
  <r>
    <x v="48"/>
    <x v="119"/>
    <n v="8.8000000000000007"/>
    <x v="10"/>
    <x v="0"/>
  </r>
  <r>
    <x v="48"/>
    <x v="120"/>
    <n v="8.4313725490196099"/>
    <x v="10"/>
    <x v="0"/>
  </r>
  <r>
    <x v="48"/>
    <x v="121"/>
    <n v="10"/>
    <x v="10"/>
    <x v="0"/>
  </r>
  <r>
    <x v="48"/>
    <x v="122"/>
    <n v="8.3333333333333304"/>
    <x v="10"/>
    <x v="0"/>
  </r>
  <r>
    <x v="48"/>
    <x v="123"/>
    <n v="8.3636363636363651"/>
    <x v="10"/>
    <x v="0"/>
  </r>
  <r>
    <x v="48"/>
    <x v="124"/>
    <n v="5.4"/>
    <x v="10"/>
    <x v="0"/>
  </r>
  <r>
    <x v="48"/>
    <x v="112"/>
    <n v="7"/>
    <x v="11"/>
    <x v="0"/>
  </r>
  <r>
    <x v="48"/>
    <x v="113"/>
    <n v="7.7272727272727293"/>
    <x v="11"/>
    <x v="0"/>
  </r>
  <r>
    <x v="48"/>
    <x v="114"/>
    <n v="8.3333333333333339"/>
    <x v="11"/>
    <x v="0"/>
  </r>
  <r>
    <x v="48"/>
    <x v="115"/>
    <n v="7.333333333333333"/>
    <x v="11"/>
    <x v="0"/>
  </r>
  <r>
    <x v="48"/>
    <x v="116"/>
    <n v="8.4146341463414664"/>
    <x v="11"/>
    <x v="0"/>
  </r>
  <r>
    <x v="48"/>
    <x v="117"/>
    <n v="8.5"/>
    <x v="11"/>
    <x v="0"/>
  </r>
  <r>
    <x v="48"/>
    <x v="118"/>
    <n v="9"/>
    <x v="11"/>
    <x v="0"/>
  </r>
  <r>
    <x v="48"/>
    <x v="119"/>
    <n v="9"/>
    <x v="11"/>
    <x v="0"/>
  </r>
  <r>
    <x v="48"/>
    <x v="120"/>
    <n v="7.9761904761904754"/>
    <x v="11"/>
    <x v="0"/>
  </r>
  <r>
    <x v="48"/>
    <x v="121"/>
    <n v="9.8000000000000007"/>
    <x v="11"/>
    <x v="0"/>
  </r>
  <r>
    <x v="48"/>
    <x v="122"/>
    <n v="8"/>
    <x v="11"/>
    <x v="0"/>
  </r>
  <r>
    <x v="48"/>
    <x v="123"/>
    <n v="9"/>
    <x v="11"/>
    <x v="0"/>
  </r>
  <r>
    <x v="48"/>
    <x v="124"/>
    <n v="6.125"/>
    <x v="11"/>
    <x v="0"/>
  </r>
  <r>
    <x v="48"/>
    <x v="112"/>
    <n v="8.2857142857142865"/>
    <x v="12"/>
    <x v="0"/>
  </r>
  <r>
    <x v="48"/>
    <x v="113"/>
    <n v="8.3636363636363633"/>
    <x v="12"/>
    <x v="0"/>
  </r>
  <r>
    <x v="48"/>
    <x v="114"/>
    <n v="4"/>
    <x v="12"/>
    <x v="0"/>
  </r>
  <r>
    <x v="48"/>
    <x v="115"/>
    <n v="6"/>
    <x v="12"/>
    <x v="0"/>
  </r>
  <r>
    <x v="48"/>
    <x v="116"/>
    <n v="8.348484848484846"/>
    <x v="12"/>
    <x v="0"/>
  </r>
  <r>
    <x v="48"/>
    <x v="117"/>
    <n v="8.1666666666666679"/>
    <x v="12"/>
    <x v="0"/>
  </r>
  <r>
    <x v="48"/>
    <x v="118"/>
    <n v="8.5"/>
    <x v="12"/>
    <x v="0"/>
  </r>
  <r>
    <x v="48"/>
    <x v="119"/>
    <n v="8.25"/>
    <x v="12"/>
    <x v="0"/>
  </r>
  <r>
    <x v="48"/>
    <x v="120"/>
    <n v="8.531914893617019"/>
    <x v="12"/>
    <x v="0"/>
  </r>
  <r>
    <x v="48"/>
    <x v="121"/>
    <n v="9.6666666666666661"/>
    <x v="12"/>
    <x v="0"/>
  </r>
  <r>
    <x v="48"/>
    <x v="122"/>
    <n v="7.8125"/>
    <x v="12"/>
    <x v="0"/>
  </r>
  <r>
    <x v="48"/>
    <x v="123"/>
    <n v="8.8000000000000007"/>
    <x v="12"/>
    <x v="0"/>
  </r>
  <r>
    <x v="48"/>
    <x v="124"/>
    <n v="6.666666666666667"/>
    <x v="12"/>
    <x v="0"/>
  </r>
  <r>
    <x v="48"/>
    <x v="112"/>
    <n v="7.6666666666666661"/>
    <x v="13"/>
    <x v="0"/>
  </r>
  <r>
    <x v="48"/>
    <x v="113"/>
    <n v="8.6363636363636385"/>
    <x v="13"/>
    <x v="0"/>
  </r>
  <r>
    <x v="48"/>
    <x v="114"/>
    <n v="7.333333333333333"/>
    <x v="13"/>
    <x v="0"/>
  </r>
  <r>
    <x v="48"/>
    <x v="115"/>
    <n v="8.375"/>
    <x v="13"/>
    <x v="0"/>
  </r>
  <r>
    <x v="48"/>
    <x v="116"/>
    <n v="8.6"/>
    <x v="13"/>
    <x v="0"/>
  </r>
  <r>
    <x v="48"/>
    <x v="117"/>
    <n v="8"/>
    <x v="13"/>
    <x v="0"/>
  </r>
  <r>
    <x v="48"/>
    <x v="118"/>
    <n v="9.125"/>
    <x v="13"/>
    <x v="0"/>
  </r>
  <r>
    <x v="48"/>
    <x v="119"/>
    <n v="7.5"/>
    <x v="13"/>
    <x v="0"/>
  </r>
  <r>
    <x v="48"/>
    <x v="120"/>
    <n v="8.4035087719298254"/>
    <x v="13"/>
    <x v="0"/>
  </r>
  <r>
    <x v="48"/>
    <x v="121"/>
    <n v="8.3333333333333339"/>
    <x v="13"/>
    <x v="0"/>
  </r>
  <r>
    <x v="48"/>
    <x v="122"/>
    <n v="7.3636363636363651"/>
    <x v="13"/>
    <x v="0"/>
  </r>
  <r>
    <x v="48"/>
    <x v="123"/>
    <n v="9.75"/>
    <x v="13"/>
    <x v="0"/>
  </r>
  <r>
    <x v="48"/>
    <x v="124"/>
    <n v="7.4"/>
    <x v="13"/>
    <x v="0"/>
  </r>
  <r>
    <x v="48"/>
    <x v="112"/>
    <n v="7.3333333333333339"/>
    <x v="14"/>
    <x v="0"/>
  </r>
  <r>
    <x v="48"/>
    <x v="113"/>
    <n v="7.75"/>
    <x v="14"/>
    <x v="0"/>
  </r>
  <r>
    <x v="48"/>
    <x v="114"/>
    <n v="9"/>
    <x v="14"/>
    <x v="0"/>
  </r>
  <r>
    <x v="48"/>
    <x v="115"/>
    <n v="8.8000000000000007"/>
    <x v="14"/>
    <x v="0"/>
  </r>
  <r>
    <x v="48"/>
    <x v="116"/>
    <n v="8.125"/>
    <x v="14"/>
    <x v="0"/>
  </r>
  <r>
    <x v="48"/>
    <x v="117"/>
    <n v="8.545454545454545"/>
    <x v="14"/>
    <x v="0"/>
  </r>
  <r>
    <x v="48"/>
    <x v="118"/>
    <n v="7.25"/>
    <x v="14"/>
    <x v="0"/>
  </r>
  <r>
    <x v="48"/>
    <x v="119"/>
    <n v="9.5"/>
    <x v="14"/>
    <x v="0"/>
  </r>
  <r>
    <x v="48"/>
    <x v="120"/>
    <n v="7.7142857142857162"/>
    <x v="14"/>
    <x v="0"/>
  </r>
  <r>
    <x v="48"/>
    <x v="121"/>
    <n v="9"/>
    <x v="14"/>
    <x v="0"/>
  </r>
  <r>
    <x v="48"/>
    <x v="122"/>
    <n v="5.2"/>
    <x v="14"/>
    <x v="0"/>
  </r>
  <r>
    <x v="48"/>
    <x v="123"/>
    <n v="7.333333333333333"/>
    <x v="14"/>
    <x v="0"/>
  </r>
  <r>
    <x v="48"/>
    <x v="124"/>
    <n v="10"/>
    <x v="14"/>
    <x v="0"/>
  </r>
  <r>
    <x v="48"/>
    <x v="112"/>
    <n v="9.5"/>
    <x v="15"/>
    <x v="0"/>
  </r>
  <r>
    <x v="48"/>
    <x v="113"/>
    <n v="7.9024390243902438"/>
    <x v="15"/>
    <x v="0"/>
  </r>
  <r>
    <x v="48"/>
    <x v="114"/>
    <n v="5.666666666666667"/>
    <x v="15"/>
    <x v="0"/>
  </r>
  <r>
    <x v="48"/>
    <x v="115"/>
    <n v="7.8"/>
    <x v="15"/>
    <x v="0"/>
  </r>
  <r>
    <x v="48"/>
    <x v="116"/>
    <n v="8.9333333333333318"/>
    <x v="15"/>
    <x v="0"/>
  </r>
  <r>
    <x v="48"/>
    <x v="117"/>
    <n v="7.6428571428571423"/>
    <x v="15"/>
    <x v="0"/>
  </r>
  <r>
    <x v="48"/>
    <x v="118"/>
    <n v="9.1951219512195106"/>
    <x v="15"/>
    <x v="0"/>
  </r>
  <r>
    <x v="48"/>
    <x v="119"/>
    <n v="7.625"/>
    <x v="15"/>
    <x v="0"/>
  </r>
  <r>
    <x v="48"/>
    <x v="120"/>
    <n v="9.2403846153846114"/>
    <x v="15"/>
    <x v="0"/>
  </r>
  <r>
    <x v="48"/>
    <x v="121"/>
    <n v="6.5"/>
    <x v="15"/>
    <x v="0"/>
  </r>
  <r>
    <x v="48"/>
    <x v="122"/>
    <n v="8.3823529411764675"/>
    <x v="15"/>
    <x v="0"/>
  </r>
  <r>
    <x v="48"/>
    <x v="123"/>
    <n v="8.7142857142857153"/>
    <x v="15"/>
    <x v="0"/>
  </r>
  <r>
    <x v="48"/>
    <x v="124"/>
    <n v="5.75"/>
    <x v="15"/>
    <x v="0"/>
  </r>
  <r>
    <x v="48"/>
    <x v="112"/>
    <n v="8"/>
    <x v="16"/>
    <x v="0"/>
  </r>
  <r>
    <x v="48"/>
    <x v="113"/>
    <n v="8.0142857142857178"/>
    <x v="16"/>
    <x v="0"/>
  </r>
  <r>
    <x v="48"/>
    <x v="114"/>
    <n v="7.375"/>
    <x v="16"/>
    <x v="0"/>
  </r>
  <r>
    <x v="48"/>
    <x v="115"/>
    <n v="6.9333333333333336"/>
    <x v="16"/>
    <x v="0"/>
  </r>
  <r>
    <x v="48"/>
    <x v="116"/>
    <n v="8.6938775510204067"/>
    <x v="16"/>
    <x v="0"/>
  </r>
  <r>
    <x v="48"/>
    <x v="117"/>
    <n v="7.4"/>
    <x v="16"/>
    <x v="0"/>
  </r>
  <r>
    <x v="48"/>
    <x v="118"/>
    <n v="7.6944444444444438"/>
    <x v="16"/>
    <x v="0"/>
  </r>
  <r>
    <x v="48"/>
    <x v="119"/>
    <n v="6.7272727272727275"/>
    <x v="16"/>
    <x v="0"/>
  </r>
  <r>
    <x v="48"/>
    <x v="120"/>
    <n v="8.583892617449667"/>
    <x v="16"/>
    <x v="0"/>
  </r>
  <r>
    <x v="48"/>
    <x v="121"/>
    <n v="8.4444444444444464"/>
    <x v="16"/>
    <x v="0"/>
  </r>
  <r>
    <x v="48"/>
    <x v="122"/>
    <n v="8.7368421052631575"/>
    <x v="16"/>
    <x v="0"/>
  </r>
  <r>
    <x v="48"/>
    <x v="123"/>
    <n v="8.2903225806451619"/>
    <x v="16"/>
    <x v="0"/>
  </r>
  <r>
    <x v="48"/>
    <x v="124"/>
    <n v="5.6875"/>
    <x v="16"/>
    <x v="0"/>
  </r>
  <r>
    <x v="48"/>
    <x v="112"/>
    <n v="8.0040322580645196"/>
    <x v="0"/>
    <x v="1"/>
  </r>
  <r>
    <x v="48"/>
    <x v="113"/>
    <n v="7.8872668288726668"/>
    <x v="0"/>
    <x v="1"/>
  </r>
  <r>
    <x v="48"/>
    <x v="114"/>
    <n v="8.0749999999999993"/>
    <x v="0"/>
    <x v="1"/>
  </r>
  <r>
    <x v="48"/>
    <x v="115"/>
    <n v="8.3940677966101642"/>
    <x v="0"/>
    <x v="1"/>
  </r>
  <r>
    <x v="48"/>
    <x v="116"/>
    <n v="8.0642994241842736"/>
    <x v="0"/>
    <x v="1"/>
  </r>
  <r>
    <x v="48"/>
    <x v="117"/>
    <n v="8.0185567010309242"/>
    <x v="0"/>
    <x v="1"/>
  </r>
  <r>
    <x v="48"/>
    <x v="118"/>
    <n v="7.8275862068965596"/>
    <x v="0"/>
    <x v="1"/>
  </r>
  <r>
    <x v="48"/>
    <x v="119"/>
    <n v="7.2460732984293195"/>
    <x v="0"/>
    <x v="1"/>
  </r>
  <r>
    <x v="48"/>
    <x v="120"/>
    <n v="8.3451511991658105"/>
    <x v="0"/>
    <x v="1"/>
  </r>
  <r>
    <x v="48"/>
    <x v="121"/>
    <n v="8.359477124183007"/>
    <x v="0"/>
    <x v="1"/>
  </r>
  <r>
    <x v="48"/>
    <x v="122"/>
    <n v="8.1379870129870167"/>
    <x v="0"/>
    <x v="1"/>
  </r>
  <r>
    <x v="48"/>
    <x v="123"/>
    <n v="7.9862700228832937"/>
    <x v="0"/>
    <x v="1"/>
  </r>
  <r>
    <x v="48"/>
    <x v="124"/>
    <n v="0"/>
    <x v="0"/>
    <x v="1"/>
  </r>
  <r>
    <x v="48"/>
    <x v="112"/>
    <n v="7.814814814814814"/>
    <x v="1"/>
    <x v="1"/>
  </r>
  <r>
    <x v="48"/>
    <x v="113"/>
    <n v="7.4074074074074066"/>
    <x v="1"/>
    <x v="1"/>
  </r>
  <r>
    <x v="48"/>
    <x v="114"/>
    <n v="8.4375"/>
    <x v="1"/>
    <x v="1"/>
  </r>
  <r>
    <x v="48"/>
    <x v="115"/>
    <n v="7.9318181818181817"/>
    <x v="1"/>
    <x v="1"/>
  </r>
  <r>
    <x v="48"/>
    <x v="116"/>
    <n v="8.1840490797545993"/>
    <x v="1"/>
    <x v="1"/>
  </r>
  <r>
    <x v="48"/>
    <x v="117"/>
    <n v="8.2151898734177209"/>
    <x v="1"/>
    <x v="1"/>
  </r>
  <r>
    <x v="48"/>
    <x v="118"/>
    <n v="7.8176100628930802"/>
    <x v="1"/>
    <x v="1"/>
  </r>
  <r>
    <x v="48"/>
    <x v="119"/>
    <n v="7"/>
    <x v="1"/>
    <x v="1"/>
  </r>
  <r>
    <x v="48"/>
    <x v="120"/>
    <n v="8.4963768115941942"/>
    <x v="1"/>
    <x v="1"/>
  </r>
  <r>
    <x v="48"/>
    <x v="121"/>
    <n v="8.4545454545454568"/>
    <x v="1"/>
    <x v="1"/>
  </r>
  <r>
    <x v="48"/>
    <x v="122"/>
    <n v="8.0798122065727735"/>
    <x v="1"/>
    <x v="1"/>
  </r>
  <r>
    <x v="48"/>
    <x v="123"/>
    <n v="7.9187500000000002"/>
    <x v="1"/>
    <x v="1"/>
  </r>
  <r>
    <x v="48"/>
    <x v="124"/>
    <n v="0"/>
    <x v="1"/>
    <x v="1"/>
  </r>
  <r>
    <x v="48"/>
    <x v="112"/>
    <n v="8.0381679389313021"/>
    <x v="2"/>
    <x v="1"/>
  </r>
  <r>
    <x v="48"/>
    <x v="113"/>
    <n v="8.1302211302211393"/>
    <x v="2"/>
    <x v="1"/>
  </r>
  <r>
    <x v="48"/>
    <x v="114"/>
    <n v="7.6"/>
    <x v="2"/>
    <x v="1"/>
  </r>
  <r>
    <x v="48"/>
    <x v="115"/>
    <n v="8.5131578947368389"/>
    <x v="2"/>
    <x v="1"/>
  </r>
  <r>
    <x v="48"/>
    <x v="116"/>
    <n v="8.2886597938144373"/>
    <x v="2"/>
    <x v="1"/>
  </r>
  <r>
    <x v="48"/>
    <x v="117"/>
    <n v="8.3191489361702171"/>
    <x v="2"/>
    <x v="1"/>
  </r>
  <r>
    <x v="48"/>
    <x v="118"/>
    <n v="8.388235294117651"/>
    <x v="2"/>
    <x v="1"/>
  </r>
  <r>
    <x v="48"/>
    <x v="119"/>
    <n v="7.3164556962025324"/>
    <x v="2"/>
    <x v="1"/>
  </r>
  <r>
    <x v="48"/>
    <x v="120"/>
    <n v="8.1605392156862688"/>
    <x v="2"/>
    <x v="1"/>
  </r>
  <r>
    <x v="48"/>
    <x v="121"/>
    <n v="8.4705882352941142"/>
    <x v="2"/>
    <x v="1"/>
  </r>
  <r>
    <x v="48"/>
    <x v="122"/>
    <n v="8.4795918367346967"/>
    <x v="2"/>
    <x v="1"/>
  </r>
  <r>
    <x v="48"/>
    <x v="123"/>
    <n v="8.1927710843373518"/>
    <x v="2"/>
    <x v="1"/>
  </r>
  <r>
    <x v="48"/>
    <x v="124"/>
    <n v="0"/>
    <x v="2"/>
    <x v="1"/>
  </r>
  <r>
    <x v="48"/>
    <x v="112"/>
    <n v="8.0454545454545467"/>
    <x v="3"/>
    <x v="1"/>
  </r>
  <r>
    <x v="48"/>
    <x v="113"/>
    <n v="8.1"/>
    <x v="3"/>
    <x v="1"/>
  </r>
  <r>
    <x v="48"/>
    <x v="114"/>
    <n v="7.9090909090909092"/>
    <x v="3"/>
    <x v="1"/>
  </r>
  <r>
    <x v="48"/>
    <x v="115"/>
    <n v="8.6176470588235308"/>
    <x v="3"/>
    <x v="1"/>
  </r>
  <r>
    <x v="48"/>
    <x v="116"/>
    <n v="8.0144578313252968"/>
    <x v="3"/>
    <x v="1"/>
  </r>
  <r>
    <x v="48"/>
    <x v="117"/>
    <n v="7.8115942028985517"/>
    <x v="3"/>
    <x v="1"/>
  </r>
  <r>
    <x v="48"/>
    <x v="118"/>
    <n v="7.9873417721519004"/>
    <x v="3"/>
    <x v="1"/>
  </r>
  <r>
    <x v="48"/>
    <x v="119"/>
    <n v="7.625"/>
    <x v="3"/>
    <x v="1"/>
  </r>
  <r>
    <x v="48"/>
    <x v="120"/>
    <n v="8.4580419580419477"/>
    <x v="3"/>
    <x v="1"/>
  </r>
  <r>
    <x v="48"/>
    <x v="121"/>
    <n v="8.4"/>
    <x v="3"/>
    <x v="1"/>
  </r>
  <r>
    <x v="48"/>
    <x v="122"/>
    <n v="8.292682926829265"/>
    <x v="3"/>
    <x v="1"/>
  </r>
  <r>
    <x v="48"/>
    <x v="123"/>
    <n v="8.0744680851063837"/>
    <x v="3"/>
    <x v="1"/>
  </r>
  <r>
    <x v="48"/>
    <x v="124"/>
    <n v="0"/>
    <x v="3"/>
    <x v="1"/>
  </r>
  <r>
    <x v="48"/>
    <x v="112"/>
    <n v="7.8181818181818166"/>
    <x v="4"/>
    <x v="1"/>
  </r>
  <r>
    <x v="48"/>
    <x v="113"/>
    <n v="7.6714285714285726"/>
    <x v="4"/>
    <x v="1"/>
  </r>
  <r>
    <x v="48"/>
    <x v="114"/>
    <n v="7.25"/>
    <x v="4"/>
    <x v="1"/>
  </r>
  <r>
    <x v="48"/>
    <x v="115"/>
    <n v="8.6"/>
    <x v="4"/>
    <x v="1"/>
  </r>
  <r>
    <x v="48"/>
    <x v="116"/>
    <n v="8.2096774193548399"/>
    <x v="4"/>
    <x v="1"/>
  </r>
  <r>
    <x v="48"/>
    <x v="117"/>
    <n v="6.28"/>
    <x v="4"/>
    <x v="1"/>
  </r>
  <r>
    <x v="48"/>
    <x v="118"/>
    <n v="7.6896551724137927"/>
    <x v="4"/>
    <x v="1"/>
  </r>
  <r>
    <x v="48"/>
    <x v="119"/>
    <n v="7.5882352941176459"/>
    <x v="4"/>
    <x v="1"/>
  </r>
  <r>
    <x v="48"/>
    <x v="120"/>
    <n v="8.2903225806451672"/>
    <x v="4"/>
    <x v="1"/>
  </r>
  <r>
    <x v="48"/>
    <x v="121"/>
    <n v="8"/>
    <x v="4"/>
    <x v="1"/>
  </r>
  <r>
    <x v="48"/>
    <x v="122"/>
    <n v="8.3421052631578956"/>
    <x v="4"/>
    <x v="1"/>
  </r>
  <r>
    <x v="48"/>
    <x v="123"/>
    <n v="7.8571428571428577"/>
    <x v="4"/>
    <x v="1"/>
  </r>
  <r>
    <x v="48"/>
    <x v="124"/>
    <n v="0"/>
    <x v="4"/>
    <x v="1"/>
  </r>
  <r>
    <x v="48"/>
    <x v="112"/>
    <n v="6.875"/>
    <x v="5"/>
    <x v="1"/>
  </r>
  <r>
    <x v="48"/>
    <x v="113"/>
    <n v="7.384615384615385"/>
    <x v="5"/>
    <x v="1"/>
  </r>
  <r>
    <x v="48"/>
    <x v="114"/>
    <m/>
    <x v="5"/>
    <x v="1"/>
  </r>
  <r>
    <x v="48"/>
    <x v="115"/>
    <n v="10"/>
    <x v="5"/>
    <x v="1"/>
  </r>
  <r>
    <x v="48"/>
    <x v="116"/>
    <n v="8.5882352941176467"/>
    <x v="5"/>
    <x v="1"/>
  </r>
  <r>
    <x v="48"/>
    <x v="117"/>
    <n v="5.8"/>
    <x v="5"/>
    <x v="1"/>
  </r>
  <r>
    <x v="48"/>
    <x v="118"/>
    <n v="8.2222222222222214"/>
    <x v="5"/>
    <x v="1"/>
  </r>
  <r>
    <x v="48"/>
    <x v="119"/>
    <n v="7"/>
    <x v="5"/>
    <x v="1"/>
  </r>
  <r>
    <x v="48"/>
    <x v="120"/>
    <n v="8.2909090909090875"/>
    <x v="5"/>
    <x v="1"/>
  </r>
  <r>
    <x v="48"/>
    <x v="121"/>
    <n v="9"/>
    <x v="5"/>
    <x v="1"/>
  </r>
  <r>
    <x v="48"/>
    <x v="122"/>
    <n v="8.7272727272727284"/>
    <x v="5"/>
    <x v="1"/>
  </r>
  <r>
    <x v="48"/>
    <x v="123"/>
    <n v="7"/>
    <x v="5"/>
    <x v="1"/>
  </r>
  <r>
    <x v="48"/>
    <x v="124"/>
    <n v="0"/>
    <x v="5"/>
    <x v="1"/>
  </r>
  <r>
    <x v="48"/>
    <x v="112"/>
    <n v="8"/>
    <x v="6"/>
    <x v="1"/>
  </r>
  <r>
    <x v="48"/>
    <x v="113"/>
    <n v="6.5"/>
    <x v="6"/>
    <x v="1"/>
  </r>
  <r>
    <x v="48"/>
    <x v="114"/>
    <n v="9"/>
    <x v="6"/>
    <x v="1"/>
  </r>
  <r>
    <x v="48"/>
    <x v="115"/>
    <n v="7"/>
    <x v="6"/>
    <x v="1"/>
  </r>
  <r>
    <x v="48"/>
    <x v="116"/>
    <n v="8.1428571428571441"/>
    <x v="6"/>
    <x v="1"/>
  </r>
  <r>
    <x v="48"/>
    <x v="117"/>
    <n v="6.375"/>
    <x v="6"/>
    <x v="1"/>
  </r>
  <r>
    <x v="48"/>
    <x v="118"/>
    <n v="7.2857142857142856"/>
    <x v="6"/>
    <x v="1"/>
  </r>
  <r>
    <x v="48"/>
    <x v="119"/>
    <n v="9"/>
    <x v="6"/>
    <x v="1"/>
  </r>
  <r>
    <x v="48"/>
    <x v="120"/>
    <n v="8.0689655172413772"/>
    <x v="6"/>
    <x v="1"/>
  </r>
  <r>
    <x v="48"/>
    <x v="121"/>
    <n v="8"/>
    <x v="6"/>
    <x v="1"/>
  </r>
  <r>
    <x v="48"/>
    <x v="122"/>
    <n v="9.3333333333333321"/>
    <x v="6"/>
    <x v="1"/>
  </r>
  <r>
    <x v="48"/>
    <x v="123"/>
    <n v="8.6"/>
    <x v="6"/>
    <x v="1"/>
  </r>
  <r>
    <x v="48"/>
    <x v="124"/>
    <n v="0"/>
    <x v="6"/>
    <x v="1"/>
  </r>
  <r>
    <x v="48"/>
    <x v="112"/>
    <n v="7.333333333333333"/>
    <x v="7"/>
    <x v="1"/>
  </r>
  <r>
    <x v="48"/>
    <x v="113"/>
    <n v="8.0588235294117645"/>
    <x v="7"/>
    <x v="1"/>
  </r>
  <r>
    <x v="48"/>
    <x v="114"/>
    <n v="1"/>
    <x v="7"/>
    <x v="1"/>
  </r>
  <r>
    <x v="48"/>
    <x v="115"/>
    <m/>
    <x v="7"/>
    <x v="1"/>
  </r>
  <r>
    <x v="48"/>
    <x v="116"/>
    <n v="7.7333333333333334"/>
    <x v="7"/>
    <x v="1"/>
  </r>
  <r>
    <x v="48"/>
    <x v="117"/>
    <n v="6.4285714285714288"/>
    <x v="7"/>
    <x v="1"/>
  </r>
  <r>
    <x v="48"/>
    <x v="118"/>
    <n v="7"/>
    <x v="7"/>
    <x v="1"/>
  </r>
  <r>
    <x v="48"/>
    <x v="119"/>
    <n v="7.5"/>
    <x v="7"/>
    <x v="1"/>
  </r>
  <r>
    <x v="48"/>
    <x v="120"/>
    <n v="8.3928571428571459"/>
    <x v="7"/>
    <x v="1"/>
  </r>
  <r>
    <x v="48"/>
    <x v="121"/>
    <n v="7.666666666666667"/>
    <x v="7"/>
    <x v="1"/>
  </r>
  <r>
    <x v="48"/>
    <x v="122"/>
    <n v="7.4"/>
    <x v="7"/>
    <x v="1"/>
  </r>
  <r>
    <x v="48"/>
    <x v="123"/>
    <n v="8.6"/>
    <x v="7"/>
    <x v="1"/>
  </r>
  <r>
    <x v="48"/>
    <x v="124"/>
    <n v="0"/>
    <x v="7"/>
    <x v="1"/>
  </r>
  <r>
    <x v="48"/>
    <x v="112"/>
    <n v="8.875"/>
    <x v="8"/>
    <x v="1"/>
  </r>
  <r>
    <x v="48"/>
    <x v="113"/>
    <n v="7.7941176470588225"/>
    <x v="8"/>
    <x v="1"/>
  </r>
  <r>
    <x v="48"/>
    <x v="114"/>
    <n v="10"/>
    <x v="8"/>
    <x v="1"/>
  </r>
  <r>
    <x v="48"/>
    <x v="115"/>
    <n v="9.5"/>
    <x v="8"/>
    <x v="1"/>
  </r>
  <r>
    <x v="48"/>
    <x v="116"/>
    <n v="8.2608695652173925"/>
    <x v="8"/>
    <x v="1"/>
  </r>
  <r>
    <x v="48"/>
    <x v="117"/>
    <n v="6.4"/>
    <x v="8"/>
    <x v="1"/>
  </r>
  <r>
    <x v="48"/>
    <x v="118"/>
    <n v="7.7"/>
    <x v="8"/>
    <x v="1"/>
  </r>
  <r>
    <x v="48"/>
    <x v="119"/>
    <n v="7.7"/>
    <x v="8"/>
    <x v="1"/>
  </r>
  <r>
    <x v="48"/>
    <x v="120"/>
    <n v="8.304347826086957"/>
    <x v="8"/>
    <x v="1"/>
  </r>
  <r>
    <x v="48"/>
    <x v="121"/>
    <n v="8"/>
    <x v="8"/>
    <x v="1"/>
  </r>
  <r>
    <x v="48"/>
    <x v="122"/>
    <n v="8"/>
    <x v="8"/>
    <x v="1"/>
  </r>
  <r>
    <x v="48"/>
    <x v="123"/>
    <n v="7.666666666666667"/>
    <x v="8"/>
    <x v="1"/>
  </r>
  <r>
    <x v="48"/>
    <x v="124"/>
    <n v="0"/>
    <x v="8"/>
    <x v="1"/>
  </r>
  <r>
    <x v="48"/>
    <x v="112"/>
    <n v="8.6666666666666661"/>
    <x v="9"/>
    <x v="1"/>
  </r>
  <r>
    <x v="48"/>
    <x v="113"/>
    <n v="7.8095238095238093"/>
    <x v="9"/>
    <x v="1"/>
  </r>
  <r>
    <x v="48"/>
    <x v="114"/>
    <n v="8"/>
    <x v="9"/>
    <x v="1"/>
  </r>
  <r>
    <x v="48"/>
    <x v="115"/>
    <n v="7.25"/>
    <x v="9"/>
    <x v="1"/>
  </r>
  <r>
    <x v="48"/>
    <x v="116"/>
    <n v="7.8285714285714283"/>
    <x v="9"/>
    <x v="1"/>
  </r>
  <r>
    <x v="48"/>
    <x v="117"/>
    <n v="8.1999999999999993"/>
    <x v="9"/>
    <x v="1"/>
  </r>
  <r>
    <x v="48"/>
    <x v="118"/>
    <n v="7.375"/>
    <x v="9"/>
    <x v="1"/>
  </r>
  <r>
    <x v="48"/>
    <x v="119"/>
    <n v="7"/>
    <x v="9"/>
    <x v="1"/>
  </r>
  <r>
    <x v="48"/>
    <x v="120"/>
    <n v="7.9833333333333343"/>
    <x v="9"/>
    <x v="1"/>
  </r>
  <r>
    <x v="48"/>
    <x v="121"/>
    <n v="8.6"/>
    <x v="9"/>
    <x v="1"/>
  </r>
  <r>
    <x v="48"/>
    <x v="122"/>
    <n v="7.7142857142857144"/>
    <x v="9"/>
    <x v="1"/>
  </r>
  <r>
    <x v="48"/>
    <x v="123"/>
    <n v="8"/>
    <x v="9"/>
    <x v="1"/>
  </r>
  <r>
    <x v="48"/>
    <x v="124"/>
    <n v="0"/>
    <x v="9"/>
    <x v="1"/>
  </r>
  <r>
    <x v="48"/>
    <x v="112"/>
    <n v="7"/>
    <x v="10"/>
    <x v="1"/>
  </r>
  <r>
    <x v="48"/>
    <x v="113"/>
    <n v="8.1052631578947345"/>
    <x v="10"/>
    <x v="1"/>
  </r>
  <r>
    <x v="48"/>
    <x v="114"/>
    <n v="7.666666666666667"/>
    <x v="10"/>
    <x v="1"/>
  </r>
  <r>
    <x v="48"/>
    <x v="115"/>
    <n v="8.6"/>
    <x v="10"/>
    <x v="1"/>
  </r>
  <r>
    <x v="48"/>
    <x v="116"/>
    <n v="8.4166666666666661"/>
    <x v="10"/>
    <x v="1"/>
  </r>
  <r>
    <x v="48"/>
    <x v="117"/>
    <n v="8"/>
    <x v="10"/>
    <x v="1"/>
  </r>
  <r>
    <x v="48"/>
    <x v="118"/>
    <n v="8.6999999999999993"/>
    <x v="10"/>
    <x v="1"/>
  </r>
  <r>
    <x v="48"/>
    <x v="119"/>
    <n v="7"/>
    <x v="10"/>
    <x v="1"/>
  </r>
  <r>
    <x v="48"/>
    <x v="120"/>
    <n v="8.4925373134328392"/>
    <x v="10"/>
    <x v="1"/>
  </r>
  <r>
    <x v="48"/>
    <x v="121"/>
    <n v="8.5"/>
    <x v="10"/>
    <x v="1"/>
  </r>
  <r>
    <x v="48"/>
    <x v="122"/>
    <n v="8.1515151515151505"/>
    <x v="10"/>
    <x v="1"/>
  </r>
  <r>
    <x v="48"/>
    <x v="123"/>
    <n v="7.2222222222222223"/>
    <x v="10"/>
    <x v="1"/>
  </r>
  <r>
    <x v="48"/>
    <x v="124"/>
    <n v="0"/>
    <x v="10"/>
    <x v="1"/>
  </r>
  <r>
    <x v="48"/>
    <x v="112"/>
    <n v="8"/>
    <x v="11"/>
    <x v="1"/>
  </r>
  <r>
    <x v="48"/>
    <x v="113"/>
    <n v="8.3235294117647101"/>
    <x v="11"/>
    <x v="1"/>
  </r>
  <r>
    <x v="48"/>
    <x v="114"/>
    <n v="9"/>
    <x v="11"/>
    <x v="1"/>
  </r>
  <r>
    <x v="48"/>
    <x v="115"/>
    <n v="9.25"/>
    <x v="11"/>
    <x v="1"/>
  </r>
  <r>
    <x v="48"/>
    <x v="116"/>
    <n v="8.1750000000000007"/>
    <x v="11"/>
    <x v="1"/>
  </r>
  <r>
    <x v="48"/>
    <x v="117"/>
    <n v="9"/>
    <x v="11"/>
    <x v="1"/>
  </r>
  <r>
    <x v="48"/>
    <x v="118"/>
    <n v="7"/>
    <x v="11"/>
    <x v="1"/>
  </r>
  <r>
    <x v="48"/>
    <x v="119"/>
    <n v="9"/>
    <x v="11"/>
    <x v="1"/>
  </r>
  <r>
    <x v="48"/>
    <x v="120"/>
    <n v="8.5428571428571445"/>
    <x v="11"/>
    <x v="1"/>
  </r>
  <r>
    <x v="48"/>
    <x v="121"/>
    <n v="10"/>
    <x v="11"/>
    <x v="1"/>
  </r>
  <r>
    <x v="48"/>
    <x v="122"/>
    <n v="7.9166666666666661"/>
    <x v="11"/>
    <x v="1"/>
  </r>
  <r>
    <x v="48"/>
    <x v="123"/>
    <n v="8.25"/>
    <x v="11"/>
    <x v="1"/>
  </r>
  <r>
    <x v="48"/>
    <x v="124"/>
    <n v="0"/>
    <x v="11"/>
    <x v="1"/>
  </r>
  <r>
    <x v="48"/>
    <x v="112"/>
    <n v="9"/>
    <x v="12"/>
    <x v="1"/>
  </r>
  <r>
    <x v="48"/>
    <x v="113"/>
    <n v="8.0769230769230749"/>
    <x v="12"/>
    <x v="1"/>
  </r>
  <r>
    <x v="48"/>
    <x v="114"/>
    <n v="8.875"/>
    <x v="12"/>
    <x v="1"/>
  </r>
  <r>
    <x v="48"/>
    <x v="115"/>
    <n v="6.6"/>
    <x v="12"/>
    <x v="1"/>
  </r>
  <r>
    <x v="48"/>
    <x v="116"/>
    <n v="8.0563380281690122"/>
    <x v="12"/>
    <x v="1"/>
  </r>
  <r>
    <x v="48"/>
    <x v="117"/>
    <n v="8.0555555555555554"/>
    <x v="12"/>
    <x v="1"/>
  </r>
  <r>
    <x v="48"/>
    <x v="118"/>
    <n v="7.625"/>
    <x v="12"/>
    <x v="1"/>
  </r>
  <r>
    <x v="48"/>
    <x v="119"/>
    <n v="7"/>
    <x v="12"/>
    <x v="1"/>
  </r>
  <r>
    <x v="48"/>
    <x v="120"/>
    <n v="8.9857142857142858"/>
    <x v="12"/>
    <x v="1"/>
  </r>
  <r>
    <x v="48"/>
    <x v="121"/>
    <n v="8.3333333333333339"/>
    <x v="12"/>
    <x v="1"/>
  </r>
  <r>
    <x v="48"/>
    <x v="122"/>
    <n v="8.2666666666666657"/>
    <x v="12"/>
    <x v="1"/>
  </r>
  <r>
    <x v="48"/>
    <x v="123"/>
    <n v="8.1999999999999993"/>
    <x v="12"/>
    <x v="1"/>
  </r>
  <r>
    <x v="48"/>
    <x v="124"/>
    <n v="0"/>
    <x v="12"/>
    <x v="1"/>
  </r>
  <r>
    <x v="48"/>
    <x v="112"/>
    <n v="8.7142857142857135"/>
    <x v="13"/>
    <x v="1"/>
  </r>
  <r>
    <x v="48"/>
    <x v="113"/>
    <n v="7.8"/>
    <x v="13"/>
    <x v="1"/>
  </r>
  <r>
    <x v="48"/>
    <x v="114"/>
    <n v="9"/>
    <x v="13"/>
    <x v="1"/>
  </r>
  <r>
    <x v="48"/>
    <x v="115"/>
    <n v="9.25"/>
    <x v="13"/>
    <x v="1"/>
  </r>
  <r>
    <x v="48"/>
    <x v="116"/>
    <n v="8.9411764705882355"/>
    <x v="13"/>
    <x v="1"/>
  </r>
  <r>
    <x v="48"/>
    <x v="117"/>
    <n v="8.3333333333333321"/>
    <x v="13"/>
    <x v="1"/>
  </r>
  <r>
    <x v="48"/>
    <x v="118"/>
    <n v="7"/>
    <x v="13"/>
    <x v="1"/>
  </r>
  <r>
    <x v="48"/>
    <x v="119"/>
    <n v="9.5"/>
    <x v="13"/>
    <x v="1"/>
  </r>
  <r>
    <x v="48"/>
    <x v="120"/>
    <n v="8.8076923076923084"/>
    <x v="13"/>
    <x v="1"/>
  </r>
  <r>
    <x v="48"/>
    <x v="121"/>
    <n v="10"/>
    <x v="13"/>
    <x v="1"/>
  </r>
  <r>
    <x v="48"/>
    <x v="122"/>
    <n v="8.615384615384615"/>
    <x v="13"/>
    <x v="1"/>
  </r>
  <r>
    <x v="48"/>
    <x v="123"/>
    <n v="9.5"/>
    <x v="13"/>
    <x v="1"/>
  </r>
  <r>
    <x v="48"/>
    <x v="124"/>
    <n v="0"/>
    <x v="13"/>
    <x v="1"/>
  </r>
  <r>
    <x v="48"/>
    <x v="112"/>
    <n v="8"/>
    <x v="14"/>
    <x v="1"/>
  </r>
  <r>
    <x v="48"/>
    <x v="113"/>
    <n v="7.55"/>
    <x v="14"/>
    <x v="1"/>
  </r>
  <r>
    <x v="48"/>
    <x v="114"/>
    <n v="9.5"/>
    <x v="14"/>
    <x v="1"/>
  </r>
  <r>
    <x v="48"/>
    <x v="115"/>
    <n v="9.4"/>
    <x v="14"/>
    <x v="1"/>
  </r>
  <r>
    <x v="48"/>
    <x v="116"/>
    <n v="7.4285714285714279"/>
    <x v="14"/>
    <x v="1"/>
  </r>
  <r>
    <x v="48"/>
    <x v="117"/>
    <n v="8.6"/>
    <x v="14"/>
    <x v="1"/>
  </r>
  <r>
    <x v="48"/>
    <x v="118"/>
    <n v="7"/>
    <x v="14"/>
    <x v="1"/>
  </r>
  <r>
    <x v="48"/>
    <x v="119"/>
    <n v="9"/>
    <x v="14"/>
    <x v="1"/>
  </r>
  <r>
    <x v="48"/>
    <x v="120"/>
    <n v="8.1034482758620694"/>
    <x v="14"/>
    <x v="1"/>
  </r>
  <r>
    <x v="48"/>
    <x v="121"/>
    <n v="9.25"/>
    <x v="14"/>
    <x v="1"/>
  </r>
  <r>
    <x v="48"/>
    <x v="122"/>
    <n v="8.6666666666666661"/>
    <x v="14"/>
    <x v="1"/>
  </r>
  <r>
    <x v="48"/>
    <x v="123"/>
    <n v="10"/>
    <x v="14"/>
    <x v="1"/>
  </r>
  <r>
    <x v="48"/>
    <x v="124"/>
    <n v="0"/>
    <x v="14"/>
    <x v="1"/>
  </r>
  <r>
    <x v="48"/>
    <x v="112"/>
    <n v="10"/>
    <x v="15"/>
    <x v="1"/>
  </r>
  <r>
    <x v="48"/>
    <x v="113"/>
    <n v="6.3333333333333339"/>
    <x v="15"/>
    <x v="1"/>
  </r>
  <r>
    <x v="48"/>
    <x v="114"/>
    <m/>
    <x v="15"/>
    <x v="1"/>
  </r>
  <r>
    <x v="48"/>
    <x v="115"/>
    <n v="4.333333333333333"/>
    <x v="15"/>
    <x v="1"/>
  </r>
  <r>
    <x v="48"/>
    <x v="116"/>
    <n v="6.5098039215686274"/>
    <x v="15"/>
    <x v="1"/>
  </r>
  <r>
    <x v="48"/>
    <x v="117"/>
    <n v="4.7777777777777777"/>
    <x v="15"/>
    <x v="1"/>
  </r>
  <r>
    <x v="48"/>
    <x v="118"/>
    <n v="6.3888888888888893"/>
    <x v="15"/>
    <x v="1"/>
  </r>
  <r>
    <x v="48"/>
    <x v="119"/>
    <n v="5.8"/>
    <x v="15"/>
    <x v="1"/>
  </r>
  <r>
    <x v="48"/>
    <x v="120"/>
    <n v="6.75"/>
    <x v="15"/>
    <x v="1"/>
  </r>
  <r>
    <x v="48"/>
    <x v="121"/>
    <n v="4.75"/>
    <x v="15"/>
    <x v="1"/>
  </r>
  <r>
    <x v="48"/>
    <x v="122"/>
    <n v="5.3076923076923075"/>
    <x v="15"/>
    <x v="1"/>
  </r>
  <r>
    <x v="48"/>
    <x v="123"/>
    <n v="5.1111111111111116"/>
    <x v="15"/>
    <x v="1"/>
  </r>
  <r>
    <x v="48"/>
    <x v="124"/>
    <n v="0"/>
    <x v="15"/>
    <x v="1"/>
  </r>
  <r>
    <x v="48"/>
    <x v="112"/>
    <n v="7.1428571428571423"/>
    <x v="16"/>
    <x v="1"/>
  </r>
  <r>
    <x v="48"/>
    <x v="113"/>
    <n v="8.2340425531914896"/>
    <x v="16"/>
    <x v="1"/>
  </r>
  <r>
    <x v="48"/>
    <x v="114"/>
    <n v="7.75"/>
    <x v="16"/>
    <x v="1"/>
  </r>
  <r>
    <x v="48"/>
    <x v="115"/>
    <n v="9.25"/>
    <x v="16"/>
    <x v="1"/>
  </r>
  <r>
    <x v="48"/>
    <x v="116"/>
    <n v="8.5806451612903221"/>
    <x v="16"/>
    <x v="1"/>
  </r>
  <r>
    <x v="48"/>
    <x v="117"/>
    <n v="7.6111111111111116"/>
    <x v="16"/>
    <x v="1"/>
  </r>
  <r>
    <x v="48"/>
    <x v="118"/>
    <n v="8.1538461538461551"/>
    <x v="16"/>
    <x v="1"/>
  </r>
  <r>
    <x v="48"/>
    <x v="119"/>
    <n v="7.3333333333333339"/>
    <x v="16"/>
    <x v="1"/>
  </r>
  <r>
    <x v="48"/>
    <x v="120"/>
    <n v="8.7558139534883725"/>
    <x v="16"/>
    <x v="1"/>
  </r>
  <r>
    <x v="48"/>
    <x v="121"/>
    <n v="7.6"/>
    <x v="16"/>
    <x v="1"/>
  </r>
  <r>
    <x v="48"/>
    <x v="122"/>
    <n v="8.75"/>
    <x v="16"/>
    <x v="1"/>
  </r>
  <r>
    <x v="48"/>
    <x v="123"/>
    <n v="8.2799999999999994"/>
    <x v="16"/>
    <x v="1"/>
  </r>
  <r>
    <x v="48"/>
    <x v="124"/>
    <n v="0"/>
    <x v="16"/>
    <x v="1"/>
  </r>
  <r>
    <x v="56"/>
    <x v="125"/>
    <n v="56.977278999172107"/>
    <x v="0"/>
    <x v="0"/>
  </r>
  <r>
    <x v="56"/>
    <x v="126"/>
    <n v="29.712078005703248"/>
    <x v="0"/>
    <x v="0"/>
  </r>
  <r>
    <x v="56"/>
    <x v="4"/>
    <n v="13.310642995124644"/>
    <x v="0"/>
    <x v="0"/>
  </r>
  <r>
    <x v="57"/>
    <x v="125"/>
    <n v="76.259319876341152"/>
    <x v="0"/>
    <x v="0"/>
  </r>
  <r>
    <x v="57"/>
    <x v="126"/>
    <n v="10.538279687215857"/>
    <x v="0"/>
    <x v="0"/>
  </r>
  <r>
    <x v="57"/>
    <x v="4"/>
    <n v="13.202400436442989"/>
    <x v="0"/>
    <x v="0"/>
  </r>
  <r>
    <x v="58"/>
    <x v="125"/>
    <n v="75.280693747147424"/>
    <x v="0"/>
    <x v="0"/>
  </r>
  <r>
    <x v="58"/>
    <x v="126"/>
    <n v="11.465084436330443"/>
    <x v="0"/>
    <x v="0"/>
  </r>
  <r>
    <x v="58"/>
    <x v="4"/>
    <n v="13.254221816522136"/>
    <x v="0"/>
    <x v="0"/>
  </r>
  <r>
    <x v="59"/>
    <x v="125"/>
    <n v="72.692342878053239"/>
    <x v="0"/>
    <x v="0"/>
  </r>
  <r>
    <x v="59"/>
    <x v="126"/>
    <n v="14.051779343152502"/>
    <x v="0"/>
    <x v="0"/>
  </r>
  <r>
    <x v="59"/>
    <x v="4"/>
    <n v="13.255877778794256"/>
    <x v="0"/>
    <x v="0"/>
  </r>
  <r>
    <x v="60"/>
    <x v="125"/>
    <n v="79.343576688789895"/>
    <x v="0"/>
    <x v="0"/>
  </r>
  <r>
    <x v="60"/>
    <x v="126"/>
    <n v="7.4461314664969542"/>
    <x v="0"/>
    <x v="0"/>
  </r>
  <r>
    <x v="60"/>
    <x v="4"/>
    <n v="13.210291844713156"/>
    <x v="0"/>
    <x v="0"/>
  </r>
  <r>
    <x v="49"/>
    <x v="125"/>
    <n v="47.571844307020733"/>
    <x v="0"/>
    <x v="0"/>
  </r>
  <r>
    <x v="49"/>
    <x v="126"/>
    <n v="39.214259730811207"/>
    <x v="0"/>
    <x v="0"/>
  </r>
  <r>
    <x v="49"/>
    <x v="4"/>
    <n v="13.213895962168062"/>
    <x v="0"/>
    <x v="0"/>
  </r>
  <r>
    <x v="50"/>
    <x v="125"/>
    <n v="69.760669760669757"/>
    <x v="0"/>
    <x v="0"/>
  </r>
  <r>
    <x v="50"/>
    <x v="126"/>
    <n v="17.026117026117028"/>
    <x v="0"/>
    <x v="0"/>
  </r>
  <r>
    <x v="50"/>
    <x v="4"/>
    <n v="13.213213213213214"/>
    <x v="0"/>
    <x v="0"/>
  </r>
  <r>
    <x v="51"/>
    <x v="125"/>
    <n v="56.76154612913944"/>
    <x v="0"/>
    <x v="0"/>
  </r>
  <r>
    <x v="51"/>
    <x v="126"/>
    <n v="28.297707387307565"/>
    <x v="0"/>
    <x v="0"/>
  </r>
  <r>
    <x v="51"/>
    <x v="4"/>
    <n v="14.940746483552996"/>
    <x v="0"/>
    <x v="0"/>
  </r>
  <r>
    <x v="52"/>
    <x v="125"/>
    <n v="65.087463556851318"/>
    <x v="0"/>
    <x v="0"/>
  </r>
  <r>
    <x v="52"/>
    <x v="126"/>
    <n v="21.674562682215743"/>
    <x v="0"/>
    <x v="0"/>
  </r>
  <r>
    <x v="52"/>
    <x v="4"/>
    <n v="13.237973760932945"/>
    <x v="0"/>
    <x v="0"/>
  </r>
  <r>
    <x v="53"/>
    <x v="125"/>
    <n v="61.164396700556303"/>
    <x v="0"/>
    <x v="0"/>
  </r>
  <r>
    <x v="53"/>
    <x v="126"/>
    <n v="25.666602723959333"/>
    <x v="0"/>
    <x v="0"/>
  </r>
  <r>
    <x v="53"/>
    <x v="4"/>
    <n v="13.169000575484366"/>
    <x v="0"/>
    <x v="0"/>
  </r>
  <r>
    <x v="54"/>
    <x v="125"/>
    <n v="71.827272727272728"/>
    <x v="0"/>
    <x v="0"/>
  </r>
  <r>
    <x v="54"/>
    <x v="126"/>
    <n v="14.963636363636363"/>
    <x v="0"/>
    <x v="0"/>
  </r>
  <r>
    <x v="54"/>
    <x v="4"/>
    <n v="13.209090909090909"/>
    <x v="0"/>
    <x v="0"/>
  </r>
  <r>
    <x v="55"/>
    <x v="125"/>
    <n v="82.545454545454547"/>
    <x v="0"/>
    <x v="0"/>
  </r>
  <r>
    <x v="55"/>
    <x v="126"/>
    <n v="4.2454545454545451"/>
    <x v="0"/>
    <x v="0"/>
  </r>
  <r>
    <x v="55"/>
    <x v="4"/>
    <n v="13.209090909090909"/>
    <x v="0"/>
    <x v="0"/>
  </r>
  <r>
    <x v="56"/>
    <x v="125"/>
    <n v="39.114082741328879"/>
    <x v="1"/>
    <x v="0"/>
  </r>
  <r>
    <x v="56"/>
    <x v="126"/>
    <n v="56.247388215628916"/>
    <x v="1"/>
    <x v="0"/>
  </r>
  <r>
    <x v="56"/>
    <x v="4"/>
    <n v="4.6385290430422064"/>
    <x v="1"/>
    <x v="0"/>
  </r>
  <r>
    <x v="57"/>
    <x v="125"/>
    <n v="70.954854174990018"/>
    <x v="1"/>
    <x v="0"/>
  </r>
  <r>
    <x v="57"/>
    <x v="126"/>
    <n v="24.410707151418297"/>
    <x v="1"/>
    <x v="0"/>
  </r>
  <r>
    <x v="57"/>
    <x v="4"/>
    <n v="4.6344386735916903"/>
    <x v="1"/>
    <x v="0"/>
  </r>
  <r>
    <x v="58"/>
    <x v="125"/>
    <n v="69.814366424535919"/>
    <x v="1"/>
    <x v="0"/>
  </r>
  <r>
    <x v="58"/>
    <x v="126"/>
    <n v="25.504439063761097"/>
    <x v="1"/>
    <x v="0"/>
  </r>
  <r>
    <x v="58"/>
    <x v="4"/>
    <n v="4.6811945117029863"/>
    <x v="1"/>
    <x v="0"/>
  </r>
  <r>
    <x v="59"/>
    <x v="125"/>
    <n v="64.729950900163672"/>
    <x v="1"/>
    <x v="0"/>
  </r>
  <r>
    <x v="59"/>
    <x v="126"/>
    <n v="30.646481178396073"/>
    <x v="1"/>
    <x v="0"/>
  </r>
  <r>
    <x v="59"/>
    <x v="4"/>
    <n v="4.6235679214402623"/>
    <x v="1"/>
    <x v="0"/>
  </r>
  <r>
    <x v="60"/>
    <x v="125"/>
    <n v="82.221334398721538"/>
    <x v="1"/>
    <x v="0"/>
  </r>
  <r>
    <x v="60"/>
    <x v="126"/>
    <n v="13.104274870155812"/>
    <x v="1"/>
    <x v="0"/>
  </r>
  <r>
    <x v="60"/>
    <x v="4"/>
    <n v="4.6743907311226529"/>
    <x v="1"/>
    <x v="0"/>
  </r>
  <r>
    <x v="49"/>
    <x v="125"/>
    <n v="30.347860855657736"/>
    <x v="1"/>
    <x v="0"/>
  </r>
  <r>
    <x v="49"/>
    <x v="126"/>
    <n v="64.97401039584166"/>
    <x v="1"/>
    <x v="0"/>
  </r>
  <r>
    <x v="49"/>
    <x v="4"/>
    <n v="4.6781287485005993"/>
    <x v="1"/>
    <x v="0"/>
  </r>
  <r>
    <x v="50"/>
    <x v="125"/>
    <n v="55.546655987184621"/>
    <x v="1"/>
    <x v="0"/>
  </r>
  <r>
    <x v="50"/>
    <x v="126"/>
    <n v="39.767721265518624"/>
    <x v="1"/>
    <x v="0"/>
  </r>
  <r>
    <x v="50"/>
    <x v="4"/>
    <n v="4.6856227472967564"/>
    <x v="1"/>
    <x v="0"/>
  </r>
  <r>
    <x v="51"/>
    <x v="125"/>
    <n v="44.154929577464792"/>
    <x v="1"/>
    <x v="0"/>
  </r>
  <r>
    <x v="51"/>
    <x v="126"/>
    <n v="49.718309859154928"/>
    <x v="1"/>
    <x v="0"/>
  </r>
  <r>
    <x v="51"/>
    <x v="4"/>
    <n v="6.126760563380282"/>
    <x v="1"/>
    <x v="0"/>
  </r>
  <r>
    <x v="52"/>
    <x v="125"/>
    <n v="50.220088035214083"/>
    <x v="1"/>
    <x v="0"/>
  </r>
  <r>
    <x v="52"/>
    <x v="126"/>
    <n v="45.098039215686278"/>
    <x v="1"/>
    <x v="0"/>
  </r>
  <r>
    <x v="52"/>
    <x v="4"/>
    <n v="4.6818727490996395"/>
    <x v="1"/>
    <x v="0"/>
  </r>
  <r>
    <x v="53"/>
    <x v="125"/>
    <n v="50.181965224423777"/>
    <x v="1"/>
    <x v="0"/>
  </r>
  <r>
    <x v="53"/>
    <x v="126"/>
    <n v="45.127375657096643"/>
    <x v="1"/>
    <x v="0"/>
  </r>
  <r>
    <x v="53"/>
    <x v="4"/>
    <n v="4.6906591184795792"/>
    <x v="1"/>
    <x v="0"/>
  </r>
  <r>
    <x v="54"/>
    <x v="125"/>
    <n v="76.158146964856229"/>
    <x v="1"/>
    <x v="0"/>
  </r>
  <r>
    <x v="54"/>
    <x v="126"/>
    <n v="19.169329073482427"/>
    <x v="1"/>
    <x v="0"/>
  </r>
  <r>
    <x v="54"/>
    <x v="4"/>
    <n v="4.6725239616613417"/>
    <x v="1"/>
    <x v="0"/>
  </r>
  <r>
    <x v="55"/>
    <x v="125"/>
    <n v="87.300319488817891"/>
    <x v="1"/>
    <x v="0"/>
  </r>
  <r>
    <x v="55"/>
    <x v="126"/>
    <n v="8.0271565495207664"/>
    <x v="1"/>
    <x v="0"/>
  </r>
  <r>
    <x v="55"/>
    <x v="4"/>
    <n v="4.6725239616613417"/>
    <x v="1"/>
    <x v="0"/>
  </r>
  <r>
    <x v="56"/>
    <x v="125"/>
    <n v="69.329896907216494"/>
    <x v="2"/>
    <x v="0"/>
  </r>
  <r>
    <x v="56"/>
    <x v="126"/>
    <n v="10.18041237113402"/>
    <x v="2"/>
    <x v="0"/>
  </r>
  <r>
    <x v="56"/>
    <x v="4"/>
    <n v="20.489690721649485"/>
    <x v="2"/>
    <x v="0"/>
  </r>
  <r>
    <x v="57"/>
    <x v="125"/>
    <n v="77.717671303451823"/>
    <x v="2"/>
    <x v="0"/>
  </r>
  <r>
    <x v="57"/>
    <x v="126"/>
    <n v="1.8031942297784647"/>
    <x v="2"/>
    <x v="0"/>
  </r>
  <r>
    <x v="57"/>
    <x v="4"/>
    <n v="20.479134466769708"/>
    <x v="2"/>
    <x v="0"/>
  </r>
  <r>
    <x v="58"/>
    <x v="125"/>
    <n v="75.92258064516129"/>
    <x v="2"/>
    <x v="0"/>
  </r>
  <r>
    <x v="58"/>
    <x v="126"/>
    <n v="3.5612903225806454"/>
    <x v="2"/>
    <x v="0"/>
  </r>
  <r>
    <x v="58"/>
    <x v="4"/>
    <n v="20.516129032258064"/>
    <x v="2"/>
    <x v="0"/>
  </r>
  <r>
    <x v="59"/>
    <x v="125"/>
    <n v="77.620396600566579"/>
    <x v="2"/>
    <x v="0"/>
  </r>
  <r>
    <x v="59"/>
    <x v="126"/>
    <n v="1.9057429822302343"/>
    <x v="2"/>
    <x v="0"/>
  </r>
  <r>
    <x v="59"/>
    <x v="4"/>
    <n v="20.473860417203195"/>
    <x v="2"/>
    <x v="0"/>
  </r>
  <r>
    <x v="60"/>
    <x v="125"/>
    <n v="77.929436003090387"/>
    <x v="2"/>
    <x v="0"/>
  </r>
  <r>
    <x v="60"/>
    <x v="126"/>
    <n v="1.5967035797064126"/>
    <x v="2"/>
    <x v="0"/>
  </r>
  <r>
    <x v="60"/>
    <x v="4"/>
    <n v="20.473860417203195"/>
    <x v="2"/>
    <x v="0"/>
  </r>
  <r>
    <x v="49"/>
    <x v="125"/>
    <n v="65.121071612570844"/>
    <x v="2"/>
    <x v="0"/>
  </r>
  <r>
    <x v="49"/>
    <x v="126"/>
    <n v="14.399793920659453"/>
    <x v="2"/>
    <x v="0"/>
  </r>
  <r>
    <x v="49"/>
    <x v="4"/>
    <n v="20.479134466769708"/>
    <x v="2"/>
    <x v="0"/>
  </r>
  <r>
    <x v="50"/>
    <x v="125"/>
    <n v="77.253992787223083"/>
    <x v="2"/>
    <x v="0"/>
  </r>
  <r>
    <x v="50"/>
    <x v="126"/>
    <n v="2.2668727460072127"/>
    <x v="2"/>
    <x v="0"/>
  </r>
  <r>
    <x v="50"/>
    <x v="4"/>
    <n v="20.479134466769708"/>
    <x v="2"/>
    <x v="0"/>
  </r>
  <r>
    <x v="51"/>
    <x v="125"/>
    <n v="67.547169811320757"/>
    <x v="2"/>
    <x v="0"/>
  </r>
  <r>
    <x v="51"/>
    <x v="126"/>
    <n v="11.455525606469003"/>
    <x v="2"/>
    <x v="0"/>
  </r>
  <r>
    <x v="51"/>
    <x v="4"/>
    <n v="20.997304582210244"/>
    <x v="2"/>
    <x v="0"/>
  </r>
  <r>
    <x v="52"/>
    <x v="125"/>
    <n v="74.310033531080734"/>
    <x v="2"/>
    <x v="0"/>
  </r>
  <r>
    <x v="52"/>
    <x v="126"/>
    <n v="5.1844209440288882"/>
    <x v="2"/>
    <x v="0"/>
  </r>
  <r>
    <x v="52"/>
    <x v="4"/>
    <n v="20.50554552489038"/>
    <x v="2"/>
    <x v="0"/>
  </r>
  <r>
    <x v="53"/>
    <x v="125"/>
    <n v="69.902912621359221"/>
    <x v="2"/>
    <x v="0"/>
  </r>
  <r>
    <x v="53"/>
    <x v="126"/>
    <n v="9.4868238557558939"/>
    <x v="2"/>
    <x v="0"/>
  </r>
  <r>
    <x v="53"/>
    <x v="4"/>
    <n v="20.610263522884882"/>
    <x v="2"/>
    <x v="0"/>
  </r>
  <r>
    <x v="54"/>
    <x v="125"/>
    <n v="76.255472572753021"/>
    <x v="2"/>
    <x v="0"/>
  </r>
  <r>
    <x v="54"/>
    <x v="126"/>
    <n v="3.2706670100437805"/>
    <x v="2"/>
    <x v="0"/>
  </r>
  <r>
    <x v="54"/>
    <x v="4"/>
    <n v="20.473860417203195"/>
    <x v="2"/>
    <x v="0"/>
  </r>
  <r>
    <x v="55"/>
    <x v="125"/>
    <n v="78.6762812258563"/>
    <x v="2"/>
    <x v="0"/>
  </r>
  <r>
    <x v="55"/>
    <x v="126"/>
    <n v="0.84985835694050993"/>
    <x v="2"/>
    <x v="0"/>
  </r>
  <r>
    <x v="55"/>
    <x v="4"/>
    <n v="20.473860417203195"/>
    <x v="2"/>
    <x v="0"/>
  </r>
  <r>
    <x v="56"/>
    <x v="125"/>
    <n v="53.578874218207091"/>
    <x v="3"/>
    <x v="0"/>
  </r>
  <r>
    <x v="56"/>
    <x v="126"/>
    <n v="39.124391938846422"/>
    <x v="3"/>
    <x v="0"/>
  </r>
  <r>
    <x v="56"/>
    <x v="4"/>
    <n v="7.296733842946491"/>
    <x v="3"/>
    <x v="0"/>
  </r>
  <r>
    <x v="57"/>
    <x v="125"/>
    <n v="77.099236641221367"/>
    <x v="3"/>
    <x v="0"/>
  </r>
  <r>
    <x v="57"/>
    <x v="126"/>
    <n v="15.614156835530881"/>
    <x v="3"/>
    <x v="0"/>
  </r>
  <r>
    <x v="57"/>
    <x v="4"/>
    <n v="7.2866065232477446"/>
    <x v="3"/>
    <x v="0"/>
  </r>
  <r>
    <x v="58"/>
    <x v="125"/>
    <n v="81.319444444444443"/>
    <x v="3"/>
    <x v="0"/>
  </r>
  <r>
    <x v="58"/>
    <x v="126"/>
    <n v="11.388888888888889"/>
    <x v="3"/>
    <x v="0"/>
  </r>
  <r>
    <x v="58"/>
    <x v="4"/>
    <n v="7.291666666666667"/>
    <x v="3"/>
    <x v="0"/>
  </r>
  <r>
    <x v="59"/>
    <x v="125"/>
    <n v="68.450312717164692"/>
    <x v="3"/>
    <x v="0"/>
  </r>
  <r>
    <x v="59"/>
    <x v="126"/>
    <n v="24.252953439888813"/>
    <x v="3"/>
    <x v="0"/>
  </r>
  <r>
    <x v="59"/>
    <x v="4"/>
    <n v="7.296733842946491"/>
    <x v="3"/>
    <x v="0"/>
  </r>
  <r>
    <x v="60"/>
    <x v="125"/>
    <n v="74.531575294934072"/>
    <x v="3"/>
    <x v="0"/>
  </r>
  <r>
    <x v="60"/>
    <x v="126"/>
    <n v="18.181818181818183"/>
    <x v="3"/>
    <x v="0"/>
  </r>
  <r>
    <x v="60"/>
    <x v="4"/>
    <n v="7.2866065232477446"/>
    <x v="3"/>
    <x v="0"/>
  </r>
  <r>
    <x v="49"/>
    <x v="125"/>
    <n v="35.66967383761277"/>
    <x v="3"/>
    <x v="0"/>
  </r>
  <r>
    <x v="49"/>
    <x v="126"/>
    <n v="57.043719639139489"/>
    <x v="3"/>
    <x v="0"/>
  </r>
  <r>
    <x v="49"/>
    <x v="4"/>
    <n v="7.2866065232477446"/>
    <x v="3"/>
    <x v="0"/>
  </r>
  <r>
    <x v="50"/>
    <x v="125"/>
    <n v="67.963863794301602"/>
    <x v="3"/>
    <x v="0"/>
  </r>
  <r>
    <x v="50"/>
    <x v="126"/>
    <n v="24.808895066018067"/>
    <x v="3"/>
    <x v="0"/>
  </r>
  <r>
    <x v="50"/>
    <x v="4"/>
    <n v="7.2272411396803333"/>
    <x v="3"/>
    <x v="0"/>
  </r>
  <r>
    <x v="51"/>
    <x v="125"/>
    <n v="40.72620215897939"/>
    <x v="3"/>
    <x v="0"/>
  </r>
  <r>
    <x v="51"/>
    <x v="126"/>
    <n v="51.815505397448476"/>
    <x v="3"/>
    <x v="0"/>
  </r>
  <r>
    <x v="51"/>
    <x v="4"/>
    <n v="7.4582924435721294"/>
    <x v="3"/>
    <x v="0"/>
  </r>
  <r>
    <x v="52"/>
    <x v="125"/>
    <n v="61.11888111888112"/>
    <x v="3"/>
    <x v="0"/>
  </r>
  <r>
    <x v="52"/>
    <x v="126"/>
    <n v="31.53846153846154"/>
    <x v="3"/>
    <x v="0"/>
  </r>
  <r>
    <x v="52"/>
    <x v="4"/>
    <n v="7.3426573426573425"/>
    <x v="3"/>
    <x v="0"/>
  </r>
  <r>
    <x v="53"/>
    <x v="125"/>
    <n v="51.369356032568469"/>
    <x v="3"/>
    <x v="0"/>
  </r>
  <r>
    <x v="53"/>
    <x v="126"/>
    <n v="41.154700222057734"/>
    <x v="3"/>
    <x v="0"/>
  </r>
  <r>
    <x v="53"/>
    <x v="4"/>
    <n v="7.4759437453737974"/>
    <x v="3"/>
    <x v="0"/>
  </r>
  <r>
    <x v="54"/>
    <x v="125"/>
    <n v="57.46009715475364"/>
    <x v="3"/>
    <x v="0"/>
  </r>
  <r>
    <x v="54"/>
    <x v="126"/>
    <n v="35.253296321998612"/>
    <x v="3"/>
    <x v="0"/>
  </r>
  <r>
    <x v="54"/>
    <x v="4"/>
    <n v="7.2866065232477446"/>
    <x v="3"/>
    <x v="0"/>
  </r>
  <r>
    <x v="55"/>
    <x v="125"/>
    <n v="85.079805690492719"/>
    <x v="3"/>
    <x v="0"/>
  </r>
  <r>
    <x v="55"/>
    <x v="126"/>
    <n v="7.6335877862595423"/>
    <x v="3"/>
    <x v="0"/>
  </r>
  <r>
    <x v="55"/>
    <x v="4"/>
    <n v="7.2866065232477446"/>
    <x v="3"/>
    <x v="0"/>
  </r>
  <r>
    <x v="56"/>
    <x v="125"/>
    <n v="63.921217547000893"/>
    <x v="4"/>
    <x v="0"/>
  </r>
  <r>
    <x v="56"/>
    <x v="126"/>
    <n v="16.651745747538047"/>
    <x v="4"/>
    <x v="0"/>
  </r>
  <r>
    <x v="56"/>
    <x v="4"/>
    <n v="19.427036705461056"/>
    <x v="4"/>
    <x v="0"/>
  </r>
  <r>
    <x v="57"/>
    <x v="125"/>
    <n v="78.711985688729868"/>
    <x v="4"/>
    <x v="0"/>
  </r>
  <r>
    <x v="57"/>
    <x v="126"/>
    <n v="1.8783542039355994"/>
    <x v="4"/>
    <x v="0"/>
  </r>
  <r>
    <x v="57"/>
    <x v="4"/>
    <n v="19.409660107334528"/>
    <x v="4"/>
    <x v="0"/>
  </r>
  <r>
    <x v="58"/>
    <x v="125"/>
    <n v="76.654740608228977"/>
    <x v="4"/>
    <x v="0"/>
  </r>
  <r>
    <x v="58"/>
    <x v="126"/>
    <n v="3.9355992844364938"/>
    <x v="4"/>
    <x v="0"/>
  </r>
  <r>
    <x v="58"/>
    <x v="4"/>
    <n v="19.409660107334528"/>
    <x v="4"/>
    <x v="0"/>
  </r>
  <r>
    <x v="59"/>
    <x v="125"/>
    <n v="73.524150268336314"/>
    <x v="4"/>
    <x v="0"/>
  </r>
  <r>
    <x v="59"/>
    <x v="126"/>
    <n v="7.0661896243291595"/>
    <x v="4"/>
    <x v="0"/>
  </r>
  <r>
    <x v="59"/>
    <x v="4"/>
    <n v="19.409660107334528"/>
    <x v="4"/>
    <x v="0"/>
  </r>
  <r>
    <x v="60"/>
    <x v="125"/>
    <n v="77.817531305903401"/>
    <x v="4"/>
    <x v="0"/>
  </r>
  <r>
    <x v="60"/>
    <x v="126"/>
    <n v="2.7728085867620753"/>
    <x v="4"/>
    <x v="0"/>
  </r>
  <r>
    <x v="60"/>
    <x v="4"/>
    <n v="19.409660107334528"/>
    <x v="4"/>
    <x v="0"/>
  </r>
  <r>
    <x v="49"/>
    <x v="125"/>
    <n v="50.894454382826474"/>
    <x v="4"/>
    <x v="0"/>
  </r>
  <r>
    <x v="49"/>
    <x v="126"/>
    <n v="29.695885509838998"/>
    <x v="4"/>
    <x v="0"/>
  </r>
  <r>
    <x v="49"/>
    <x v="4"/>
    <n v="19.409660107334528"/>
    <x v="4"/>
    <x v="0"/>
  </r>
  <r>
    <x v="50"/>
    <x v="125"/>
    <n v="73.07692307692308"/>
    <x v="4"/>
    <x v="0"/>
  </r>
  <r>
    <x v="50"/>
    <x v="126"/>
    <n v="7.5134168157423975"/>
    <x v="4"/>
    <x v="0"/>
  </r>
  <r>
    <x v="50"/>
    <x v="4"/>
    <n v="19.409660107334528"/>
    <x v="4"/>
    <x v="0"/>
  </r>
  <r>
    <x v="51"/>
    <x v="125"/>
    <n v="59.400826446280995"/>
    <x v="4"/>
    <x v="0"/>
  </r>
  <r>
    <x v="51"/>
    <x v="126"/>
    <n v="20.454545454545453"/>
    <x v="4"/>
    <x v="0"/>
  </r>
  <r>
    <x v="51"/>
    <x v="4"/>
    <n v="20.144628099173552"/>
    <x v="4"/>
    <x v="0"/>
  </r>
  <r>
    <x v="52"/>
    <x v="125"/>
    <n v="72.182468694096599"/>
    <x v="4"/>
    <x v="0"/>
  </r>
  <r>
    <x v="52"/>
    <x v="126"/>
    <n v="8.4078711985688734"/>
    <x v="4"/>
    <x v="0"/>
  </r>
  <r>
    <x v="52"/>
    <x v="4"/>
    <n v="19.409660107334528"/>
    <x v="4"/>
    <x v="0"/>
  </r>
  <r>
    <x v="53"/>
    <x v="125"/>
    <n v="71.201588877855016"/>
    <x v="4"/>
    <x v="0"/>
  </r>
  <r>
    <x v="53"/>
    <x v="126"/>
    <n v="8.6395233366434958"/>
    <x v="4"/>
    <x v="0"/>
  </r>
  <r>
    <x v="53"/>
    <x v="4"/>
    <n v="20.158887785501488"/>
    <x v="4"/>
    <x v="0"/>
  </r>
  <r>
    <x v="54"/>
    <x v="125"/>
    <n v="71.019677996422189"/>
    <x v="4"/>
    <x v="0"/>
  </r>
  <r>
    <x v="54"/>
    <x v="126"/>
    <n v="9.5706618962432923"/>
    <x v="4"/>
    <x v="0"/>
  </r>
  <r>
    <x v="54"/>
    <x v="4"/>
    <n v="19.409660107334528"/>
    <x v="4"/>
    <x v="0"/>
  </r>
  <r>
    <x v="55"/>
    <x v="125"/>
    <n v="78.264758497316635"/>
    <x v="4"/>
    <x v="0"/>
  </r>
  <r>
    <x v="55"/>
    <x v="126"/>
    <n v="2.3255813953488373"/>
    <x v="4"/>
    <x v="0"/>
  </r>
  <r>
    <x v="55"/>
    <x v="4"/>
    <n v="19.409660107334528"/>
    <x v="4"/>
    <x v="0"/>
  </r>
  <r>
    <x v="56"/>
    <x v="125"/>
    <n v="64.620938628158839"/>
    <x v="5"/>
    <x v="0"/>
  </r>
  <r>
    <x v="56"/>
    <x v="126"/>
    <n v="19.133574007220215"/>
    <x v="5"/>
    <x v="0"/>
  </r>
  <r>
    <x v="56"/>
    <x v="4"/>
    <n v="16.245487364620939"/>
    <x v="5"/>
    <x v="0"/>
  </r>
  <r>
    <x v="57"/>
    <x v="125"/>
    <n v="81.949458483754512"/>
    <x v="5"/>
    <x v="0"/>
  </r>
  <r>
    <x v="57"/>
    <x v="126"/>
    <n v="1.8050541516245486"/>
    <x v="5"/>
    <x v="0"/>
  </r>
  <r>
    <x v="57"/>
    <x v="4"/>
    <n v="16.245487364620939"/>
    <x v="5"/>
    <x v="0"/>
  </r>
  <r>
    <x v="58"/>
    <x v="125"/>
    <n v="80.144404332129966"/>
    <x v="5"/>
    <x v="0"/>
  </r>
  <r>
    <x v="58"/>
    <x v="126"/>
    <n v="3.6101083032490973"/>
    <x v="5"/>
    <x v="0"/>
  </r>
  <r>
    <x v="58"/>
    <x v="4"/>
    <n v="16.245487364620939"/>
    <x v="5"/>
    <x v="0"/>
  </r>
  <r>
    <x v="59"/>
    <x v="125"/>
    <n v="73.285198555956683"/>
    <x v="5"/>
    <x v="0"/>
  </r>
  <r>
    <x v="59"/>
    <x v="126"/>
    <n v="10.469314079422382"/>
    <x v="5"/>
    <x v="0"/>
  </r>
  <r>
    <x v="59"/>
    <x v="4"/>
    <n v="16.245487364620939"/>
    <x v="5"/>
    <x v="0"/>
  </r>
  <r>
    <x v="60"/>
    <x v="125"/>
    <n v="80.505415162454867"/>
    <x v="5"/>
    <x v="0"/>
  </r>
  <r>
    <x v="60"/>
    <x v="126"/>
    <n v="3.2490974729241877"/>
    <x v="5"/>
    <x v="0"/>
  </r>
  <r>
    <x v="60"/>
    <x v="4"/>
    <n v="16.245487364620939"/>
    <x v="5"/>
    <x v="0"/>
  </r>
  <r>
    <x v="49"/>
    <x v="125"/>
    <n v="51.624548736462096"/>
    <x v="5"/>
    <x v="0"/>
  </r>
  <r>
    <x v="49"/>
    <x v="126"/>
    <n v="32.129963898916969"/>
    <x v="5"/>
    <x v="0"/>
  </r>
  <r>
    <x v="49"/>
    <x v="4"/>
    <n v="16.245487364620939"/>
    <x v="5"/>
    <x v="0"/>
  </r>
  <r>
    <x v="50"/>
    <x v="125"/>
    <n v="72.563176895306853"/>
    <x v="5"/>
    <x v="0"/>
  </r>
  <r>
    <x v="50"/>
    <x v="126"/>
    <n v="11.191335740072201"/>
    <x v="5"/>
    <x v="0"/>
  </r>
  <r>
    <x v="50"/>
    <x v="4"/>
    <n v="16.245487364620939"/>
    <x v="5"/>
    <x v="0"/>
  </r>
  <r>
    <x v="51"/>
    <x v="125"/>
    <n v="60.476190476190474"/>
    <x v="5"/>
    <x v="0"/>
  </r>
  <r>
    <x v="51"/>
    <x v="126"/>
    <n v="23.333333333333332"/>
    <x v="5"/>
    <x v="0"/>
  </r>
  <r>
    <x v="51"/>
    <x v="4"/>
    <n v="16.19047619047619"/>
    <x v="5"/>
    <x v="0"/>
  </r>
  <r>
    <x v="52"/>
    <x v="125"/>
    <n v="77.61732851985559"/>
    <x v="5"/>
    <x v="0"/>
  </r>
  <r>
    <x v="52"/>
    <x v="126"/>
    <n v="6.1371841155234659"/>
    <x v="5"/>
    <x v="0"/>
  </r>
  <r>
    <x v="52"/>
    <x v="4"/>
    <n v="16.245487364620939"/>
    <x v="5"/>
    <x v="0"/>
  </r>
  <r>
    <x v="53"/>
    <x v="125"/>
    <n v="78.070175438596493"/>
    <x v="5"/>
    <x v="0"/>
  </r>
  <r>
    <x v="53"/>
    <x v="126"/>
    <n v="5.7017543859649127"/>
    <x v="5"/>
    <x v="0"/>
  </r>
  <r>
    <x v="53"/>
    <x v="4"/>
    <n v="16.228070175438596"/>
    <x v="5"/>
    <x v="0"/>
  </r>
  <r>
    <x v="54"/>
    <x v="125"/>
    <n v="72.563176895306853"/>
    <x v="5"/>
    <x v="0"/>
  </r>
  <r>
    <x v="54"/>
    <x v="126"/>
    <n v="11.191335740072201"/>
    <x v="5"/>
    <x v="0"/>
  </r>
  <r>
    <x v="54"/>
    <x v="4"/>
    <n v="16.245487364620939"/>
    <x v="5"/>
    <x v="0"/>
  </r>
  <r>
    <x v="55"/>
    <x v="125"/>
    <n v="81.588447653429597"/>
    <x v="5"/>
    <x v="0"/>
  </r>
  <r>
    <x v="55"/>
    <x v="126"/>
    <n v="2.1660649819494586"/>
    <x v="5"/>
    <x v="0"/>
  </r>
  <r>
    <x v="55"/>
    <x v="4"/>
    <n v="16.245487364620939"/>
    <x v="5"/>
    <x v="0"/>
  </r>
  <r>
    <x v="56"/>
    <x v="125"/>
    <n v="60.792951541850222"/>
    <x v="6"/>
    <x v="0"/>
  </r>
  <r>
    <x v="56"/>
    <x v="126"/>
    <n v="14.977973568281937"/>
    <x v="6"/>
    <x v="0"/>
  </r>
  <r>
    <x v="56"/>
    <x v="4"/>
    <n v="24.229074889867842"/>
    <x v="6"/>
    <x v="0"/>
  </r>
  <r>
    <x v="57"/>
    <x v="125"/>
    <n v="74.008810572687224"/>
    <x v="6"/>
    <x v="0"/>
  </r>
  <r>
    <x v="57"/>
    <x v="126"/>
    <n v="1.7621145374449338"/>
    <x v="6"/>
    <x v="0"/>
  </r>
  <r>
    <x v="57"/>
    <x v="4"/>
    <n v="24.229074889867842"/>
    <x v="6"/>
    <x v="0"/>
  </r>
  <r>
    <x v="58"/>
    <x v="125"/>
    <n v="68.722466960352421"/>
    <x v="6"/>
    <x v="0"/>
  </r>
  <r>
    <x v="58"/>
    <x v="126"/>
    <n v="7.0484581497797354"/>
    <x v="6"/>
    <x v="0"/>
  </r>
  <r>
    <x v="58"/>
    <x v="4"/>
    <n v="24.229074889867842"/>
    <x v="6"/>
    <x v="0"/>
  </r>
  <r>
    <x v="59"/>
    <x v="125"/>
    <n v="68.281938325991192"/>
    <x v="6"/>
    <x v="0"/>
  </r>
  <r>
    <x v="59"/>
    <x v="126"/>
    <n v="7.4889867841409687"/>
    <x v="6"/>
    <x v="0"/>
  </r>
  <r>
    <x v="59"/>
    <x v="4"/>
    <n v="24.229074889867842"/>
    <x v="6"/>
    <x v="0"/>
  </r>
  <r>
    <x v="60"/>
    <x v="125"/>
    <n v="73.127753303964752"/>
    <x v="6"/>
    <x v="0"/>
  </r>
  <r>
    <x v="60"/>
    <x v="126"/>
    <n v="2.643171806167401"/>
    <x v="6"/>
    <x v="0"/>
  </r>
  <r>
    <x v="60"/>
    <x v="4"/>
    <n v="24.229074889867842"/>
    <x v="6"/>
    <x v="0"/>
  </r>
  <r>
    <x v="49"/>
    <x v="125"/>
    <n v="52.863436123348016"/>
    <x v="6"/>
    <x v="0"/>
  </r>
  <r>
    <x v="49"/>
    <x v="126"/>
    <n v="22.907488986784141"/>
    <x v="6"/>
    <x v="0"/>
  </r>
  <r>
    <x v="49"/>
    <x v="4"/>
    <n v="24.229074889867842"/>
    <x v="6"/>
    <x v="0"/>
  </r>
  <r>
    <x v="50"/>
    <x v="125"/>
    <n v="66.519823788546262"/>
    <x v="6"/>
    <x v="0"/>
  </r>
  <r>
    <x v="50"/>
    <x v="126"/>
    <n v="9.251101321585903"/>
    <x v="6"/>
    <x v="0"/>
  </r>
  <r>
    <x v="50"/>
    <x v="4"/>
    <n v="24.229074889867842"/>
    <x v="6"/>
    <x v="0"/>
  </r>
  <r>
    <x v="51"/>
    <x v="125"/>
    <n v="55.882352941176471"/>
    <x v="6"/>
    <x v="0"/>
  </r>
  <r>
    <x v="51"/>
    <x v="126"/>
    <n v="18.627450980392158"/>
    <x v="6"/>
    <x v="0"/>
  </r>
  <r>
    <x v="51"/>
    <x v="4"/>
    <n v="25.490196078431371"/>
    <x v="6"/>
    <x v="0"/>
  </r>
  <r>
    <x v="52"/>
    <x v="125"/>
    <n v="66.079295154185019"/>
    <x v="6"/>
    <x v="0"/>
  </r>
  <r>
    <x v="52"/>
    <x v="126"/>
    <n v="9.6916299559471373"/>
    <x v="6"/>
    <x v="0"/>
  </r>
  <r>
    <x v="52"/>
    <x v="4"/>
    <n v="24.229074889867842"/>
    <x v="6"/>
    <x v="0"/>
  </r>
  <r>
    <x v="53"/>
    <x v="125"/>
    <n v="66.04651162790698"/>
    <x v="6"/>
    <x v="0"/>
  </r>
  <r>
    <x v="53"/>
    <x v="126"/>
    <n v="9.3023255813953494"/>
    <x v="6"/>
    <x v="0"/>
  </r>
  <r>
    <x v="53"/>
    <x v="4"/>
    <n v="24.651162790697676"/>
    <x v="6"/>
    <x v="0"/>
  </r>
  <r>
    <x v="54"/>
    <x v="125"/>
    <n v="68.281938325991192"/>
    <x v="6"/>
    <x v="0"/>
  </r>
  <r>
    <x v="54"/>
    <x v="126"/>
    <n v="7.4889867841409687"/>
    <x v="6"/>
    <x v="0"/>
  </r>
  <r>
    <x v="54"/>
    <x v="4"/>
    <n v="24.229074889867842"/>
    <x v="6"/>
    <x v="0"/>
  </r>
  <r>
    <x v="55"/>
    <x v="125"/>
    <n v="74.008810572687224"/>
    <x v="6"/>
    <x v="0"/>
  </r>
  <r>
    <x v="55"/>
    <x v="126"/>
    <n v="1.7621145374449338"/>
    <x v="6"/>
    <x v="0"/>
  </r>
  <r>
    <x v="55"/>
    <x v="4"/>
    <n v="24.229074889867842"/>
    <x v="6"/>
    <x v="0"/>
  </r>
  <r>
    <x v="56"/>
    <x v="125"/>
    <n v="64.634146341463421"/>
    <x v="7"/>
    <x v="0"/>
  </r>
  <r>
    <x v="56"/>
    <x v="126"/>
    <n v="12.5"/>
    <x v="7"/>
    <x v="0"/>
  </r>
  <r>
    <x v="56"/>
    <x v="4"/>
    <n v="22.865853658536587"/>
    <x v="7"/>
    <x v="0"/>
  </r>
  <r>
    <x v="57"/>
    <x v="125"/>
    <n v="75.075987841945292"/>
    <x v="7"/>
    <x v="0"/>
  </r>
  <r>
    <x v="57"/>
    <x v="126"/>
    <n v="2.1276595744680851"/>
    <x v="7"/>
    <x v="0"/>
  </r>
  <r>
    <x v="57"/>
    <x v="4"/>
    <n v="22.796352583586625"/>
    <x v="7"/>
    <x v="0"/>
  </r>
  <r>
    <x v="58"/>
    <x v="125"/>
    <n v="75.379939209726444"/>
    <x v="7"/>
    <x v="0"/>
  </r>
  <r>
    <x v="58"/>
    <x v="126"/>
    <n v="1.8237082066869301"/>
    <x v="7"/>
    <x v="0"/>
  </r>
  <r>
    <x v="58"/>
    <x v="4"/>
    <n v="22.796352583586625"/>
    <x v="7"/>
    <x v="0"/>
  </r>
  <r>
    <x v="59"/>
    <x v="125"/>
    <n v="72.340425531914889"/>
    <x v="7"/>
    <x v="0"/>
  </r>
  <r>
    <x v="59"/>
    <x v="126"/>
    <n v="4.86322188449848"/>
    <x v="7"/>
    <x v="0"/>
  </r>
  <r>
    <x v="59"/>
    <x v="4"/>
    <n v="22.796352583586625"/>
    <x v="7"/>
    <x v="0"/>
  </r>
  <r>
    <x v="60"/>
    <x v="125"/>
    <n v="74.468085106382972"/>
    <x v="7"/>
    <x v="0"/>
  </r>
  <r>
    <x v="60"/>
    <x v="126"/>
    <n v="2.735562310030395"/>
    <x v="7"/>
    <x v="0"/>
  </r>
  <r>
    <x v="60"/>
    <x v="4"/>
    <n v="22.796352583586625"/>
    <x v="7"/>
    <x v="0"/>
  </r>
  <r>
    <x v="49"/>
    <x v="125"/>
    <n v="52.887537993920972"/>
    <x v="7"/>
    <x v="0"/>
  </r>
  <r>
    <x v="49"/>
    <x v="126"/>
    <n v="24.316109422492403"/>
    <x v="7"/>
    <x v="0"/>
  </r>
  <r>
    <x v="49"/>
    <x v="4"/>
    <n v="22.796352583586625"/>
    <x v="7"/>
    <x v="0"/>
  </r>
  <r>
    <x v="50"/>
    <x v="125"/>
    <n v="73.252279635258361"/>
    <x v="7"/>
    <x v="0"/>
  </r>
  <r>
    <x v="50"/>
    <x v="126"/>
    <n v="3.9513677811550152"/>
    <x v="7"/>
    <x v="0"/>
  </r>
  <r>
    <x v="50"/>
    <x v="4"/>
    <n v="22.796352583586625"/>
    <x v="7"/>
    <x v="0"/>
  </r>
  <r>
    <x v="51"/>
    <x v="125"/>
    <n v="59.450171821305844"/>
    <x v="7"/>
    <x v="0"/>
  </r>
  <r>
    <x v="51"/>
    <x v="126"/>
    <n v="17.182130584192439"/>
    <x v="7"/>
    <x v="0"/>
  </r>
  <r>
    <x v="51"/>
    <x v="4"/>
    <n v="23.367697594501717"/>
    <x v="7"/>
    <x v="0"/>
  </r>
  <r>
    <x v="52"/>
    <x v="125"/>
    <n v="70.212765957446805"/>
    <x v="7"/>
    <x v="0"/>
  </r>
  <r>
    <x v="52"/>
    <x v="126"/>
    <n v="6.9908814589665651"/>
    <x v="7"/>
    <x v="0"/>
  </r>
  <r>
    <x v="52"/>
    <x v="4"/>
    <n v="22.796352583586625"/>
    <x v="7"/>
    <x v="0"/>
  </r>
  <r>
    <x v="53"/>
    <x v="125"/>
    <n v="69.706840390879478"/>
    <x v="7"/>
    <x v="0"/>
  </r>
  <r>
    <x v="53"/>
    <x v="126"/>
    <n v="6.5146579804560263"/>
    <x v="7"/>
    <x v="0"/>
  </r>
  <r>
    <x v="53"/>
    <x v="4"/>
    <n v="23.778501628664497"/>
    <x v="7"/>
    <x v="0"/>
  </r>
  <r>
    <x v="54"/>
    <x v="125"/>
    <n v="69.908814589665653"/>
    <x v="7"/>
    <x v="0"/>
  </r>
  <r>
    <x v="54"/>
    <x v="126"/>
    <n v="7.2948328267477205"/>
    <x v="7"/>
    <x v="0"/>
  </r>
  <r>
    <x v="54"/>
    <x v="4"/>
    <n v="22.796352583586625"/>
    <x v="7"/>
    <x v="0"/>
  </r>
  <r>
    <x v="55"/>
    <x v="125"/>
    <n v="76.291793313069903"/>
    <x v="7"/>
    <x v="0"/>
  </r>
  <r>
    <x v="55"/>
    <x v="126"/>
    <n v="0.91185410334346506"/>
    <x v="7"/>
    <x v="0"/>
  </r>
  <r>
    <x v="55"/>
    <x v="4"/>
    <n v="22.796352583586625"/>
    <x v="7"/>
    <x v="0"/>
  </r>
  <r>
    <x v="56"/>
    <x v="125"/>
    <n v="64.912280701754383"/>
    <x v="8"/>
    <x v="0"/>
  </r>
  <r>
    <x v="56"/>
    <x v="126"/>
    <n v="20.350877192982455"/>
    <x v="8"/>
    <x v="0"/>
  </r>
  <r>
    <x v="56"/>
    <x v="4"/>
    <n v="14.736842105263158"/>
    <x v="8"/>
    <x v="0"/>
  </r>
  <r>
    <x v="57"/>
    <x v="125"/>
    <n v="83.508771929824562"/>
    <x v="8"/>
    <x v="0"/>
  </r>
  <r>
    <x v="57"/>
    <x v="126"/>
    <n v="1.7543859649122806"/>
    <x v="8"/>
    <x v="0"/>
  </r>
  <r>
    <x v="57"/>
    <x v="4"/>
    <n v="14.736842105263158"/>
    <x v="8"/>
    <x v="0"/>
  </r>
  <r>
    <x v="58"/>
    <x v="125"/>
    <n v="81.05263157894737"/>
    <x v="8"/>
    <x v="0"/>
  </r>
  <r>
    <x v="58"/>
    <x v="126"/>
    <n v="4.2105263157894735"/>
    <x v="8"/>
    <x v="0"/>
  </r>
  <r>
    <x v="58"/>
    <x v="4"/>
    <n v="14.736842105263158"/>
    <x v="8"/>
    <x v="0"/>
  </r>
  <r>
    <x v="59"/>
    <x v="125"/>
    <n v="79.298245614035082"/>
    <x v="8"/>
    <x v="0"/>
  </r>
  <r>
    <x v="59"/>
    <x v="126"/>
    <n v="5.9649122807017543"/>
    <x v="8"/>
    <x v="0"/>
  </r>
  <r>
    <x v="59"/>
    <x v="4"/>
    <n v="14.736842105263158"/>
    <x v="8"/>
    <x v="0"/>
  </r>
  <r>
    <x v="60"/>
    <x v="125"/>
    <n v="82.807017543859644"/>
    <x v="8"/>
    <x v="0"/>
  </r>
  <r>
    <x v="60"/>
    <x v="126"/>
    <n v="2.4561403508771931"/>
    <x v="8"/>
    <x v="0"/>
  </r>
  <r>
    <x v="60"/>
    <x v="4"/>
    <n v="14.736842105263158"/>
    <x v="8"/>
    <x v="0"/>
  </r>
  <r>
    <x v="49"/>
    <x v="125"/>
    <n v="46.315789473684212"/>
    <x v="8"/>
    <x v="0"/>
  </r>
  <r>
    <x v="49"/>
    <x v="126"/>
    <n v="38.94736842105263"/>
    <x v="8"/>
    <x v="0"/>
  </r>
  <r>
    <x v="49"/>
    <x v="4"/>
    <n v="14.736842105263158"/>
    <x v="8"/>
    <x v="0"/>
  </r>
  <r>
    <x v="50"/>
    <x v="125"/>
    <n v="78.596491228070178"/>
    <x v="8"/>
    <x v="0"/>
  </r>
  <r>
    <x v="50"/>
    <x v="126"/>
    <n v="6.666666666666667"/>
    <x v="8"/>
    <x v="0"/>
  </r>
  <r>
    <x v="50"/>
    <x v="4"/>
    <n v="14.736842105263158"/>
    <x v="8"/>
    <x v="0"/>
  </r>
  <r>
    <x v="51"/>
    <x v="125"/>
    <n v="61.216730038022817"/>
    <x v="8"/>
    <x v="0"/>
  </r>
  <r>
    <x v="51"/>
    <x v="126"/>
    <n v="23.193916349809886"/>
    <x v="8"/>
    <x v="0"/>
  </r>
  <r>
    <x v="51"/>
    <x v="4"/>
    <n v="15.589353612167301"/>
    <x v="8"/>
    <x v="0"/>
  </r>
  <r>
    <x v="52"/>
    <x v="125"/>
    <n v="74.035087719298247"/>
    <x v="8"/>
    <x v="0"/>
  </r>
  <r>
    <x v="52"/>
    <x v="126"/>
    <n v="11.228070175438596"/>
    <x v="8"/>
    <x v="0"/>
  </r>
  <r>
    <x v="52"/>
    <x v="4"/>
    <n v="14.736842105263158"/>
    <x v="8"/>
    <x v="0"/>
  </r>
  <r>
    <x v="53"/>
    <x v="125"/>
    <n v="71.206225680933855"/>
    <x v="8"/>
    <x v="0"/>
  </r>
  <r>
    <x v="53"/>
    <x v="126"/>
    <n v="13.229571984435797"/>
    <x v="8"/>
    <x v="0"/>
  </r>
  <r>
    <x v="53"/>
    <x v="4"/>
    <n v="15.56420233463035"/>
    <x v="8"/>
    <x v="0"/>
  </r>
  <r>
    <x v="54"/>
    <x v="125"/>
    <n v="72.982456140350877"/>
    <x v="8"/>
    <x v="0"/>
  </r>
  <r>
    <x v="54"/>
    <x v="126"/>
    <n v="12.280701754385966"/>
    <x v="8"/>
    <x v="0"/>
  </r>
  <r>
    <x v="54"/>
    <x v="4"/>
    <n v="14.736842105263158"/>
    <x v="8"/>
    <x v="0"/>
  </r>
  <r>
    <x v="55"/>
    <x v="125"/>
    <n v="80.701754385964918"/>
    <x v="8"/>
    <x v="0"/>
  </r>
  <r>
    <x v="55"/>
    <x v="126"/>
    <n v="4.5614035087719298"/>
    <x v="8"/>
    <x v="0"/>
  </r>
  <r>
    <x v="55"/>
    <x v="4"/>
    <n v="14.736842105263158"/>
    <x v="8"/>
    <x v="0"/>
  </r>
  <r>
    <x v="56"/>
    <x v="125"/>
    <n v="63.711911357340718"/>
    <x v="9"/>
    <x v="0"/>
  </r>
  <r>
    <x v="56"/>
    <x v="126"/>
    <n v="25.207756232686979"/>
    <x v="9"/>
    <x v="0"/>
  </r>
  <r>
    <x v="56"/>
    <x v="4"/>
    <n v="11.0803324099723"/>
    <x v="9"/>
    <x v="0"/>
  </r>
  <r>
    <x v="57"/>
    <x v="125"/>
    <n v="85.041551246537395"/>
    <x v="9"/>
    <x v="0"/>
  </r>
  <r>
    <x v="57"/>
    <x v="126"/>
    <n v="3.8781163434903045"/>
    <x v="9"/>
    <x v="0"/>
  </r>
  <r>
    <x v="57"/>
    <x v="4"/>
    <n v="11.0803324099723"/>
    <x v="9"/>
    <x v="0"/>
  </r>
  <r>
    <x v="58"/>
    <x v="125"/>
    <n v="78.116343490304715"/>
    <x v="9"/>
    <x v="0"/>
  </r>
  <r>
    <x v="58"/>
    <x v="126"/>
    <n v="10.803324099722992"/>
    <x v="9"/>
    <x v="0"/>
  </r>
  <r>
    <x v="58"/>
    <x v="4"/>
    <n v="11.0803324099723"/>
    <x v="9"/>
    <x v="0"/>
  </r>
  <r>
    <x v="59"/>
    <x v="125"/>
    <n v="81.16343490304709"/>
    <x v="9"/>
    <x v="0"/>
  </r>
  <r>
    <x v="59"/>
    <x v="126"/>
    <n v="7.7562326869806091"/>
    <x v="9"/>
    <x v="0"/>
  </r>
  <r>
    <x v="59"/>
    <x v="4"/>
    <n v="11.0803324099723"/>
    <x v="9"/>
    <x v="0"/>
  </r>
  <r>
    <x v="60"/>
    <x v="125"/>
    <n v="86.42659279778394"/>
    <x v="9"/>
    <x v="0"/>
  </r>
  <r>
    <x v="60"/>
    <x v="126"/>
    <n v="2.4930747922437675"/>
    <x v="9"/>
    <x v="0"/>
  </r>
  <r>
    <x v="60"/>
    <x v="4"/>
    <n v="11.0803324099723"/>
    <x v="9"/>
    <x v="0"/>
  </r>
  <r>
    <x v="49"/>
    <x v="125"/>
    <n v="44.044321329639892"/>
    <x v="9"/>
    <x v="0"/>
  </r>
  <r>
    <x v="49"/>
    <x v="126"/>
    <n v="44.875346260387815"/>
    <x v="9"/>
    <x v="0"/>
  </r>
  <r>
    <x v="49"/>
    <x v="4"/>
    <n v="11.0803324099723"/>
    <x v="9"/>
    <x v="0"/>
  </r>
  <r>
    <x v="50"/>
    <x v="125"/>
    <n v="79.77839335180056"/>
    <x v="9"/>
    <x v="0"/>
  </r>
  <r>
    <x v="50"/>
    <x v="126"/>
    <n v="9.1412742382271475"/>
    <x v="9"/>
    <x v="0"/>
  </r>
  <r>
    <x v="50"/>
    <x v="4"/>
    <n v="11.0803324099723"/>
    <x v="9"/>
    <x v="0"/>
  </r>
  <r>
    <x v="51"/>
    <x v="125"/>
    <n v="60.518731988472624"/>
    <x v="9"/>
    <x v="0"/>
  </r>
  <r>
    <x v="51"/>
    <x v="126"/>
    <n v="28.24207492795389"/>
    <x v="9"/>
    <x v="0"/>
  </r>
  <r>
    <x v="51"/>
    <x v="4"/>
    <n v="11.239193083573488"/>
    <x v="9"/>
    <x v="0"/>
  </r>
  <r>
    <x v="52"/>
    <x v="125"/>
    <n v="73.40720221606648"/>
    <x v="9"/>
    <x v="0"/>
  </r>
  <r>
    <x v="52"/>
    <x v="126"/>
    <n v="15.512465373961218"/>
    <x v="9"/>
    <x v="0"/>
  </r>
  <r>
    <x v="52"/>
    <x v="4"/>
    <n v="11.0803324099723"/>
    <x v="9"/>
    <x v="0"/>
  </r>
  <r>
    <x v="53"/>
    <x v="125"/>
    <n v="61.408450704225352"/>
    <x v="9"/>
    <x v="0"/>
  </r>
  <r>
    <x v="53"/>
    <x v="126"/>
    <n v="27.887323943661972"/>
    <x v="9"/>
    <x v="0"/>
  </r>
  <r>
    <x v="53"/>
    <x v="4"/>
    <n v="10.704225352112676"/>
    <x v="9"/>
    <x v="0"/>
  </r>
  <r>
    <x v="54"/>
    <x v="125"/>
    <n v="72.576177285318565"/>
    <x v="9"/>
    <x v="0"/>
  </r>
  <r>
    <x v="54"/>
    <x v="126"/>
    <n v="16.343490304709142"/>
    <x v="9"/>
    <x v="0"/>
  </r>
  <r>
    <x v="54"/>
    <x v="4"/>
    <n v="11.0803324099723"/>
    <x v="9"/>
    <x v="0"/>
  </r>
  <r>
    <x v="55"/>
    <x v="125"/>
    <n v="86.149584487534625"/>
    <x v="9"/>
    <x v="0"/>
  </r>
  <r>
    <x v="55"/>
    <x v="126"/>
    <n v="2.770083102493075"/>
    <x v="9"/>
    <x v="0"/>
  </r>
  <r>
    <x v="55"/>
    <x v="4"/>
    <n v="11.0803324099723"/>
    <x v="9"/>
    <x v="0"/>
  </r>
  <r>
    <x v="56"/>
    <x v="125"/>
    <n v="52.845528455284551"/>
    <x v="10"/>
    <x v="0"/>
  </r>
  <r>
    <x v="56"/>
    <x v="126"/>
    <n v="41.056910569105689"/>
    <x v="10"/>
    <x v="0"/>
  </r>
  <r>
    <x v="56"/>
    <x v="4"/>
    <n v="6.0975609756097562"/>
    <x v="10"/>
    <x v="0"/>
  </r>
  <r>
    <x v="57"/>
    <x v="125"/>
    <n v="76.92307692307692"/>
    <x v="10"/>
    <x v="0"/>
  </r>
  <r>
    <x v="57"/>
    <x v="126"/>
    <n v="17.004048582995953"/>
    <x v="10"/>
    <x v="0"/>
  </r>
  <r>
    <x v="57"/>
    <x v="4"/>
    <n v="6.0728744939271255"/>
    <x v="10"/>
    <x v="0"/>
  </r>
  <r>
    <x v="58"/>
    <x v="125"/>
    <n v="72.764227642276424"/>
    <x v="10"/>
    <x v="0"/>
  </r>
  <r>
    <x v="58"/>
    <x v="126"/>
    <n v="21.13821138211382"/>
    <x v="10"/>
    <x v="0"/>
  </r>
  <r>
    <x v="58"/>
    <x v="4"/>
    <n v="6.0975609756097562"/>
    <x v="10"/>
    <x v="0"/>
  </r>
  <r>
    <x v="59"/>
    <x v="125"/>
    <n v="70.731707317073173"/>
    <x v="10"/>
    <x v="0"/>
  </r>
  <r>
    <x v="59"/>
    <x v="126"/>
    <n v="23.170731707317074"/>
    <x v="10"/>
    <x v="0"/>
  </r>
  <r>
    <x v="59"/>
    <x v="4"/>
    <n v="6.0975609756097562"/>
    <x v="10"/>
    <x v="0"/>
  </r>
  <r>
    <x v="60"/>
    <x v="125"/>
    <n v="79.352226720647778"/>
    <x v="10"/>
    <x v="0"/>
  </r>
  <r>
    <x v="60"/>
    <x v="126"/>
    <n v="14.574898785425102"/>
    <x v="10"/>
    <x v="0"/>
  </r>
  <r>
    <x v="60"/>
    <x v="4"/>
    <n v="6.0728744939271255"/>
    <x v="10"/>
    <x v="0"/>
  </r>
  <r>
    <x v="49"/>
    <x v="125"/>
    <n v="34.008097165991906"/>
    <x v="10"/>
    <x v="0"/>
  </r>
  <r>
    <x v="49"/>
    <x v="126"/>
    <n v="59.91902834008097"/>
    <x v="10"/>
    <x v="0"/>
  </r>
  <r>
    <x v="49"/>
    <x v="4"/>
    <n v="6.0728744939271255"/>
    <x v="10"/>
    <x v="0"/>
  </r>
  <r>
    <x v="50"/>
    <x v="125"/>
    <n v="71.138211382113823"/>
    <x v="10"/>
    <x v="0"/>
  </r>
  <r>
    <x v="50"/>
    <x v="126"/>
    <n v="22.764227642276424"/>
    <x v="10"/>
    <x v="0"/>
  </r>
  <r>
    <x v="50"/>
    <x v="4"/>
    <n v="6.0975609756097562"/>
    <x v="10"/>
    <x v="0"/>
  </r>
  <r>
    <x v="51"/>
    <x v="125"/>
    <n v="50.678733031674206"/>
    <x v="10"/>
    <x v="0"/>
  </r>
  <r>
    <x v="51"/>
    <x v="126"/>
    <n v="42.533936651583709"/>
    <x v="10"/>
    <x v="0"/>
  </r>
  <r>
    <x v="51"/>
    <x v="4"/>
    <n v="6.7873303167420813"/>
    <x v="10"/>
    <x v="0"/>
  </r>
  <r>
    <x v="52"/>
    <x v="125"/>
    <n v="53.036437246963565"/>
    <x v="10"/>
    <x v="0"/>
  </r>
  <r>
    <x v="52"/>
    <x v="126"/>
    <n v="40.890688259109311"/>
    <x v="10"/>
    <x v="0"/>
  </r>
  <r>
    <x v="52"/>
    <x v="4"/>
    <n v="6.0728744939271255"/>
    <x v="10"/>
    <x v="0"/>
  </r>
  <r>
    <x v="53"/>
    <x v="125"/>
    <n v="45.493562231759654"/>
    <x v="10"/>
    <x v="0"/>
  </r>
  <r>
    <x v="53"/>
    <x v="126"/>
    <n v="48.497854077253216"/>
    <x v="10"/>
    <x v="0"/>
  </r>
  <r>
    <x v="53"/>
    <x v="4"/>
    <n v="6.0085836909871242"/>
    <x v="10"/>
    <x v="0"/>
  </r>
  <r>
    <x v="54"/>
    <x v="125"/>
    <n v="65.18218623481782"/>
    <x v="10"/>
    <x v="0"/>
  </r>
  <r>
    <x v="54"/>
    <x v="126"/>
    <n v="28.74493927125506"/>
    <x v="10"/>
    <x v="0"/>
  </r>
  <r>
    <x v="54"/>
    <x v="4"/>
    <n v="6.0728744939271255"/>
    <x v="10"/>
    <x v="0"/>
  </r>
  <r>
    <x v="55"/>
    <x v="125"/>
    <n v="87.854251012145752"/>
    <x v="10"/>
    <x v="0"/>
  </r>
  <r>
    <x v="55"/>
    <x v="126"/>
    <n v="6.0728744939271255"/>
    <x v="10"/>
    <x v="0"/>
  </r>
  <r>
    <x v="55"/>
    <x v="4"/>
    <n v="6.0728744939271255"/>
    <x v="10"/>
    <x v="0"/>
  </r>
  <r>
    <x v="56"/>
    <x v="125"/>
    <n v="66.532258064516128"/>
    <x v="11"/>
    <x v="0"/>
  </r>
  <r>
    <x v="56"/>
    <x v="126"/>
    <n v="23.387096774193548"/>
    <x v="11"/>
    <x v="0"/>
  </r>
  <r>
    <x v="56"/>
    <x v="4"/>
    <n v="10.080645161290322"/>
    <x v="11"/>
    <x v="0"/>
  </r>
  <r>
    <x v="57"/>
    <x v="125"/>
    <n v="87.096774193548384"/>
    <x v="11"/>
    <x v="0"/>
  </r>
  <r>
    <x v="57"/>
    <x v="126"/>
    <n v="2.8225806451612905"/>
    <x v="11"/>
    <x v="0"/>
  </r>
  <r>
    <x v="57"/>
    <x v="4"/>
    <n v="10.080645161290322"/>
    <x v="11"/>
    <x v="0"/>
  </r>
  <r>
    <x v="58"/>
    <x v="125"/>
    <n v="81.781376518218622"/>
    <x v="11"/>
    <x v="0"/>
  </r>
  <r>
    <x v="58"/>
    <x v="126"/>
    <n v="8.097165991902834"/>
    <x v="11"/>
    <x v="0"/>
  </r>
  <r>
    <x v="58"/>
    <x v="4"/>
    <n v="10.121457489878543"/>
    <x v="11"/>
    <x v="0"/>
  </r>
  <r>
    <x v="59"/>
    <x v="125"/>
    <n v="80.645161290322577"/>
    <x v="11"/>
    <x v="0"/>
  </r>
  <r>
    <x v="59"/>
    <x v="126"/>
    <n v="9.2741935483870961"/>
    <x v="11"/>
    <x v="0"/>
  </r>
  <r>
    <x v="59"/>
    <x v="4"/>
    <n v="10.080645161290322"/>
    <x v="11"/>
    <x v="0"/>
  </r>
  <r>
    <x v="60"/>
    <x v="125"/>
    <n v="87.096774193548384"/>
    <x v="11"/>
    <x v="0"/>
  </r>
  <r>
    <x v="60"/>
    <x v="126"/>
    <n v="2.8225806451612905"/>
    <x v="11"/>
    <x v="0"/>
  </r>
  <r>
    <x v="60"/>
    <x v="4"/>
    <n v="10.080645161290322"/>
    <x v="11"/>
    <x v="0"/>
  </r>
  <r>
    <x v="49"/>
    <x v="125"/>
    <n v="55.241935483870968"/>
    <x v="11"/>
    <x v="0"/>
  </r>
  <r>
    <x v="49"/>
    <x v="126"/>
    <n v="34.677419354838712"/>
    <x v="11"/>
    <x v="0"/>
  </r>
  <r>
    <x v="49"/>
    <x v="4"/>
    <n v="10.080645161290322"/>
    <x v="11"/>
    <x v="0"/>
  </r>
  <r>
    <x v="50"/>
    <x v="125"/>
    <n v="76.209677419354833"/>
    <x v="11"/>
    <x v="0"/>
  </r>
  <r>
    <x v="50"/>
    <x v="126"/>
    <n v="13.709677419354838"/>
    <x v="11"/>
    <x v="0"/>
  </r>
  <r>
    <x v="50"/>
    <x v="4"/>
    <n v="10.080645161290322"/>
    <x v="11"/>
    <x v="0"/>
  </r>
  <r>
    <x v="51"/>
    <x v="125"/>
    <n v="67.34693877551021"/>
    <x v="11"/>
    <x v="0"/>
  </r>
  <r>
    <x v="51"/>
    <x v="126"/>
    <n v="22.448979591836736"/>
    <x v="11"/>
    <x v="0"/>
  </r>
  <r>
    <x v="51"/>
    <x v="4"/>
    <n v="10.204081632653061"/>
    <x v="11"/>
    <x v="0"/>
  </r>
  <r>
    <x v="52"/>
    <x v="125"/>
    <n v="72.58064516129032"/>
    <x v="11"/>
    <x v="0"/>
  </r>
  <r>
    <x v="52"/>
    <x v="126"/>
    <n v="17.338709677419356"/>
    <x v="11"/>
    <x v="0"/>
  </r>
  <r>
    <x v="52"/>
    <x v="4"/>
    <n v="10.080645161290322"/>
    <x v="11"/>
    <x v="0"/>
  </r>
  <r>
    <x v="53"/>
    <x v="125"/>
    <n v="69.26229508196721"/>
    <x v="11"/>
    <x v="0"/>
  </r>
  <r>
    <x v="53"/>
    <x v="126"/>
    <n v="20.901639344262296"/>
    <x v="11"/>
    <x v="0"/>
  </r>
  <r>
    <x v="53"/>
    <x v="4"/>
    <n v="9.8360655737704921"/>
    <x v="11"/>
    <x v="0"/>
  </r>
  <r>
    <x v="54"/>
    <x v="125"/>
    <n v="74.596774193548384"/>
    <x v="11"/>
    <x v="0"/>
  </r>
  <r>
    <x v="54"/>
    <x v="126"/>
    <n v="15.32258064516129"/>
    <x v="11"/>
    <x v="0"/>
  </r>
  <r>
    <x v="54"/>
    <x v="4"/>
    <n v="10.080645161290322"/>
    <x v="11"/>
    <x v="0"/>
  </r>
  <r>
    <x v="55"/>
    <x v="125"/>
    <n v="83.467741935483872"/>
    <x v="11"/>
    <x v="0"/>
  </r>
  <r>
    <x v="55"/>
    <x v="126"/>
    <n v="6.4516129032258061"/>
    <x v="11"/>
    <x v="0"/>
  </r>
  <r>
    <x v="55"/>
    <x v="4"/>
    <n v="10.080645161290322"/>
    <x v="11"/>
    <x v="0"/>
  </r>
  <r>
    <x v="56"/>
    <x v="125"/>
    <n v="47.297297297297298"/>
    <x v="12"/>
    <x v="0"/>
  </r>
  <r>
    <x v="56"/>
    <x v="126"/>
    <n v="42.342342342342342"/>
    <x v="12"/>
    <x v="0"/>
  </r>
  <r>
    <x v="56"/>
    <x v="4"/>
    <n v="10.36036036036036"/>
    <x v="12"/>
    <x v="0"/>
  </r>
  <r>
    <x v="57"/>
    <x v="125"/>
    <n v="70.403587443946194"/>
    <x v="12"/>
    <x v="0"/>
  </r>
  <r>
    <x v="57"/>
    <x v="126"/>
    <n v="19.282511210762333"/>
    <x v="12"/>
    <x v="0"/>
  </r>
  <r>
    <x v="57"/>
    <x v="4"/>
    <n v="10.31390134529148"/>
    <x v="12"/>
    <x v="0"/>
  </r>
  <r>
    <x v="58"/>
    <x v="125"/>
    <n v="76.681614349775785"/>
    <x v="12"/>
    <x v="0"/>
  </r>
  <r>
    <x v="58"/>
    <x v="126"/>
    <n v="13.004484304932735"/>
    <x v="12"/>
    <x v="0"/>
  </r>
  <r>
    <x v="58"/>
    <x v="4"/>
    <n v="10.31390134529148"/>
    <x v="12"/>
    <x v="0"/>
  </r>
  <r>
    <x v="59"/>
    <x v="125"/>
    <n v="77.477477477477478"/>
    <x v="12"/>
    <x v="0"/>
  </r>
  <r>
    <x v="59"/>
    <x v="126"/>
    <n v="12.162162162162161"/>
    <x v="12"/>
    <x v="0"/>
  </r>
  <r>
    <x v="59"/>
    <x v="4"/>
    <n v="10.36036036036036"/>
    <x v="12"/>
    <x v="0"/>
  </r>
  <r>
    <x v="60"/>
    <x v="125"/>
    <n v="84.304932735426007"/>
    <x v="12"/>
    <x v="0"/>
  </r>
  <r>
    <x v="60"/>
    <x v="126"/>
    <n v="5.3811659192825116"/>
    <x v="12"/>
    <x v="0"/>
  </r>
  <r>
    <x v="60"/>
    <x v="4"/>
    <n v="10.31390134529148"/>
    <x v="12"/>
    <x v="0"/>
  </r>
  <r>
    <x v="49"/>
    <x v="125"/>
    <n v="42.600896860986545"/>
    <x v="12"/>
    <x v="0"/>
  </r>
  <r>
    <x v="49"/>
    <x v="126"/>
    <n v="47.085201793721971"/>
    <x v="12"/>
    <x v="0"/>
  </r>
  <r>
    <x v="49"/>
    <x v="4"/>
    <n v="10.31390134529148"/>
    <x v="12"/>
    <x v="0"/>
  </r>
  <r>
    <x v="50"/>
    <x v="125"/>
    <n v="69.506726457399097"/>
    <x v="12"/>
    <x v="0"/>
  </r>
  <r>
    <x v="50"/>
    <x v="126"/>
    <n v="20.179372197309416"/>
    <x v="12"/>
    <x v="0"/>
  </r>
  <r>
    <x v="50"/>
    <x v="4"/>
    <n v="10.31390134529148"/>
    <x v="12"/>
    <x v="0"/>
  </r>
  <r>
    <x v="51"/>
    <x v="125"/>
    <n v="44.549763033175353"/>
    <x v="12"/>
    <x v="0"/>
  </r>
  <r>
    <x v="51"/>
    <x v="126"/>
    <n v="45.023696682464454"/>
    <x v="12"/>
    <x v="0"/>
  </r>
  <r>
    <x v="51"/>
    <x v="4"/>
    <n v="10.42654028436019"/>
    <x v="12"/>
    <x v="0"/>
  </r>
  <r>
    <x v="52"/>
    <x v="125"/>
    <n v="61.434977578475333"/>
    <x v="12"/>
    <x v="0"/>
  </r>
  <r>
    <x v="52"/>
    <x v="126"/>
    <n v="28.251121076233183"/>
    <x v="12"/>
    <x v="0"/>
  </r>
  <r>
    <x v="52"/>
    <x v="4"/>
    <n v="10.31390134529148"/>
    <x v="12"/>
    <x v="0"/>
  </r>
  <r>
    <x v="53"/>
    <x v="125"/>
    <n v="59.534883720930232"/>
    <x v="12"/>
    <x v="0"/>
  </r>
  <r>
    <x v="53"/>
    <x v="126"/>
    <n v="30.232558139534884"/>
    <x v="12"/>
    <x v="0"/>
  </r>
  <r>
    <x v="53"/>
    <x v="4"/>
    <n v="10.232558139534884"/>
    <x v="12"/>
    <x v="0"/>
  </r>
  <r>
    <x v="54"/>
    <x v="125"/>
    <n v="71.74887892376681"/>
    <x v="12"/>
    <x v="0"/>
  </r>
  <r>
    <x v="54"/>
    <x v="126"/>
    <n v="17.937219730941703"/>
    <x v="12"/>
    <x v="0"/>
  </r>
  <r>
    <x v="54"/>
    <x v="4"/>
    <n v="10.31390134529148"/>
    <x v="12"/>
    <x v="0"/>
  </r>
  <r>
    <x v="55"/>
    <x v="125"/>
    <n v="85.20179372197309"/>
    <x v="12"/>
    <x v="0"/>
  </r>
  <r>
    <x v="55"/>
    <x v="126"/>
    <n v="4.4843049327354256"/>
    <x v="12"/>
    <x v="0"/>
  </r>
  <r>
    <x v="55"/>
    <x v="4"/>
    <n v="10.31390134529148"/>
    <x v="12"/>
    <x v="0"/>
  </r>
  <r>
    <x v="56"/>
    <x v="125"/>
    <n v="56.493506493506494"/>
    <x v="13"/>
    <x v="0"/>
  </r>
  <r>
    <x v="56"/>
    <x v="126"/>
    <n v="37.662337662337663"/>
    <x v="13"/>
    <x v="0"/>
  </r>
  <r>
    <x v="56"/>
    <x v="4"/>
    <n v="5.8441558441558445"/>
    <x v="13"/>
    <x v="0"/>
  </r>
  <r>
    <x v="57"/>
    <x v="125"/>
    <n v="79.220779220779221"/>
    <x v="13"/>
    <x v="0"/>
  </r>
  <r>
    <x v="57"/>
    <x v="126"/>
    <n v="14.935064935064934"/>
    <x v="13"/>
    <x v="0"/>
  </r>
  <r>
    <x v="57"/>
    <x v="4"/>
    <n v="5.8441558441558445"/>
    <x v="13"/>
    <x v="0"/>
  </r>
  <r>
    <x v="58"/>
    <x v="125"/>
    <n v="80.132450331125824"/>
    <x v="13"/>
    <x v="0"/>
  </r>
  <r>
    <x v="58"/>
    <x v="126"/>
    <n v="13.907284768211921"/>
    <x v="13"/>
    <x v="0"/>
  </r>
  <r>
    <x v="58"/>
    <x v="4"/>
    <n v="5.9602649006622519"/>
    <x v="13"/>
    <x v="0"/>
  </r>
  <r>
    <x v="59"/>
    <x v="125"/>
    <n v="77.272727272727266"/>
    <x v="13"/>
    <x v="0"/>
  </r>
  <r>
    <x v="59"/>
    <x v="126"/>
    <n v="16.883116883116884"/>
    <x v="13"/>
    <x v="0"/>
  </r>
  <r>
    <x v="59"/>
    <x v="4"/>
    <n v="5.8441558441558445"/>
    <x v="13"/>
    <x v="0"/>
  </r>
  <r>
    <x v="60"/>
    <x v="125"/>
    <n v="82.467532467532465"/>
    <x v="13"/>
    <x v="0"/>
  </r>
  <r>
    <x v="60"/>
    <x v="126"/>
    <n v="11.688311688311689"/>
    <x v="13"/>
    <x v="0"/>
  </r>
  <r>
    <x v="60"/>
    <x v="4"/>
    <n v="5.8441558441558445"/>
    <x v="13"/>
    <x v="0"/>
  </r>
  <r>
    <x v="49"/>
    <x v="125"/>
    <n v="42.20779220779221"/>
    <x v="13"/>
    <x v="0"/>
  </r>
  <r>
    <x v="49"/>
    <x v="126"/>
    <n v="51.948051948051948"/>
    <x v="13"/>
    <x v="0"/>
  </r>
  <r>
    <x v="49"/>
    <x v="4"/>
    <n v="5.8441558441558445"/>
    <x v="13"/>
    <x v="0"/>
  </r>
  <r>
    <x v="50"/>
    <x v="125"/>
    <n v="74.675324675324674"/>
    <x v="13"/>
    <x v="0"/>
  </r>
  <r>
    <x v="50"/>
    <x v="126"/>
    <n v="19.480519480519479"/>
    <x v="13"/>
    <x v="0"/>
  </r>
  <r>
    <x v="50"/>
    <x v="4"/>
    <n v="5.8441558441558445"/>
    <x v="13"/>
    <x v="0"/>
  </r>
  <r>
    <x v="51"/>
    <x v="125"/>
    <n v="54.887218045112782"/>
    <x v="13"/>
    <x v="0"/>
  </r>
  <r>
    <x v="51"/>
    <x v="126"/>
    <n v="39.097744360902254"/>
    <x v="13"/>
    <x v="0"/>
  </r>
  <r>
    <x v="51"/>
    <x v="4"/>
    <n v="6.0150375939849621"/>
    <x v="13"/>
    <x v="0"/>
  </r>
  <r>
    <x v="52"/>
    <x v="125"/>
    <n v="65.584415584415581"/>
    <x v="13"/>
    <x v="0"/>
  </r>
  <r>
    <x v="52"/>
    <x v="126"/>
    <n v="28.571428571428573"/>
    <x v="13"/>
    <x v="0"/>
  </r>
  <r>
    <x v="52"/>
    <x v="4"/>
    <n v="5.8441558441558445"/>
    <x v="13"/>
    <x v="0"/>
  </r>
  <r>
    <x v="53"/>
    <x v="125"/>
    <n v="54.60526315789474"/>
    <x v="13"/>
    <x v="0"/>
  </r>
  <r>
    <x v="53"/>
    <x v="126"/>
    <n v="39.473684210526315"/>
    <x v="13"/>
    <x v="0"/>
  </r>
  <r>
    <x v="53"/>
    <x v="4"/>
    <n v="5.9210526315789478"/>
    <x v="13"/>
    <x v="0"/>
  </r>
  <r>
    <x v="54"/>
    <x v="125"/>
    <n v="59.740259740259738"/>
    <x v="13"/>
    <x v="0"/>
  </r>
  <r>
    <x v="54"/>
    <x v="126"/>
    <n v="34.415584415584412"/>
    <x v="13"/>
    <x v="0"/>
  </r>
  <r>
    <x v="54"/>
    <x v="4"/>
    <n v="5.8441558441558445"/>
    <x v="13"/>
    <x v="0"/>
  </r>
  <r>
    <x v="55"/>
    <x v="125"/>
    <n v="88.961038961038966"/>
    <x v="13"/>
    <x v="0"/>
  </r>
  <r>
    <x v="55"/>
    <x v="126"/>
    <n v="5.1948051948051948"/>
    <x v="13"/>
    <x v="0"/>
  </r>
  <r>
    <x v="55"/>
    <x v="4"/>
    <n v="5.8441558441558445"/>
    <x v="13"/>
    <x v="0"/>
  </r>
  <r>
    <x v="56"/>
    <x v="125"/>
    <n v="59.13978494623656"/>
    <x v="14"/>
    <x v="0"/>
  </r>
  <r>
    <x v="56"/>
    <x v="126"/>
    <n v="17.741935483870968"/>
    <x v="14"/>
    <x v="0"/>
  </r>
  <r>
    <x v="56"/>
    <x v="4"/>
    <n v="23.118279569892472"/>
    <x v="14"/>
    <x v="0"/>
  </r>
  <r>
    <x v="57"/>
    <x v="125"/>
    <n v="72.192513368983953"/>
    <x v="14"/>
    <x v="0"/>
  </r>
  <r>
    <x v="57"/>
    <x v="126"/>
    <n v="4.8128342245989302"/>
    <x v="14"/>
    <x v="0"/>
  </r>
  <r>
    <x v="57"/>
    <x v="4"/>
    <n v="22.994652406417114"/>
    <x v="14"/>
    <x v="0"/>
  </r>
  <r>
    <x v="58"/>
    <x v="125"/>
    <n v="73.796791443850267"/>
    <x v="14"/>
    <x v="0"/>
  </r>
  <r>
    <x v="58"/>
    <x v="126"/>
    <n v="3.2085561497326203"/>
    <x v="14"/>
    <x v="0"/>
  </r>
  <r>
    <x v="58"/>
    <x v="4"/>
    <n v="22.994652406417114"/>
    <x v="14"/>
    <x v="0"/>
  </r>
  <r>
    <x v="59"/>
    <x v="125"/>
    <n v="72.727272727272734"/>
    <x v="14"/>
    <x v="0"/>
  </r>
  <r>
    <x v="59"/>
    <x v="126"/>
    <n v="4.2780748663101607"/>
    <x v="14"/>
    <x v="0"/>
  </r>
  <r>
    <x v="59"/>
    <x v="4"/>
    <n v="22.994652406417114"/>
    <x v="14"/>
    <x v="0"/>
  </r>
  <r>
    <x v="60"/>
    <x v="125"/>
    <n v="76.470588235294116"/>
    <x v="14"/>
    <x v="0"/>
  </r>
  <r>
    <x v="60"/>
    <x v="126"/>
    <n v="0.53475935828877008"/>
    <x v="14"/>
    <x v="0"/>
  </r>
  <r>
    <x v="60"/>
    <x v="4"/>
    <n v="22.994652406417114"/>
    <x v="14"/>
    <x v="0"/>
  </r>
  <r>
    <x v="49"/>
    <x v="125"/>
    <n v="62.032085561497325"/>
    <x v="14"/>
    <x v="0"/>
  </r>
  <r>
    <x v="49"/>
    <x v="126"/>
    <n v="14.973262032085561"/>
    <x v="14"/>
    <x v="0"/>
  </r>
  <r>
    <x v="49"/>
    <x v="4"/>
    <n v="22.994652406417114"/>
    <x v="14"/>
    <x v="0"/>
  </r>
  <r>
    <x v="50"/>
    <x v="125"/>
    <n v="74.331550802139034"/>
    <x v="14"/>
    <x v="0"/>
  </r>
  <r>
    <x v="50"/>
    <x v="126"/>
    <n v="2.6737967914438503"/>
    <x v="14"/>
    <x v="0"/>
  </r>
  <r>
    <x v="50"/>
    <x v="4"/>
    <n v="22.994652406417114"/>
    <x v="14"/>
    <x v="0"/>
  </r>
  <r>
    <x v="51"/>
    <x v="125"/>
    <n v="58.241758241758241"/>
    <x v="14"/>
    <x v="0"/>
  </r>
  <r>
    <x v="51"/>
    <x v="126"/>
    <n v="18.131868131868131"/>
    <x v="14"/>
    <x v="0"/>
  </r>
  <r>
    <x v="51"/>
    <x v="4"/>
    <n v="23.626373626373628"/>
    <x v="14"/>
    <x v="0"/>
  </r>
  <r>
    <x v="52"/>
    <x v="125"/>
    <n v="70.588235294117652"/>
    <x v="14"/>
    <x v="0"/>
  </r>
  <r>
    <x v="52"/>
    <x v="126"/>
    <n v="6.4171122994652405"/>
    <x v="14"/>
    <x v="0"/>
  </r>
  <r>
    <x v="52"/>
    <x v="4"/>
    <n v="22.994652406417114"/>
    <x v="14"/>
    <x v="0"/>
  </r>
  <r>
    <x v="53"/>
    <x v="125"/>
    <n v="67.79661016949153"/>
    <x v="14"/>
    <x v="0"/>
  </r>
  <r>
    <x v="53"/>
    <x v="126"/>
    <n v="9.0395480225988702"/>
    <x v="14"/>
    <x v="0"/>
  </r>
  <r>
    <x v="53"/>
    <x v="4"/>
    <n v="23.163841807909606"/>
    <x v="14"/>
    <x v="0"/>
  </r>
  <r>
    <x v="54"/>
    <x v="125"/>
    <n v="73.262032085561501"/>
    <x v="14"/>
    <x v="0"/>
  </r>
  <r>
    <x v="54"/>
    <x v="126"/>
    <n v="3.7433155080213902"/>
    <x v="14"/>
    <x v="0"/>
  </r>
  <r>
    <x v="54"/>
    <x v="4"/>
    <n v="22.994652406417114"/>
    <x v="14"/>
    <x v="0"/>
  </r>
  <r>
    <x v="55"/>
    <x v="125"/>
    <n v="74.866310160427801"/>
    <x v="14"/>
    <x v="0"/>
  </r>
  <r>
    <x v="55"/>
    <x v="126"/>
    <n v="2.1390374331550803"/>
    <x v="14"/>
    <x v="0"/>
  </r>
  <r>
    <x v="55"/>
    <x v="4"/>
    <n v="22.994652406417114"/>
    <x v="14"/>
    <x v="0"/>
  </r>
  <r>
    <x v="56"/>
    <x v="125"/>
    <n v="37.440758293838861"/>
    <x v="15"/>
    <x v="0"/>
  </r>
  <r>
    <x v="56"/>
    <x v="126"/>
    <n v="50.236966824644547"/>
    <x v="15"/>
    <x v="0"/>
  </r>
  <r>
    <x v="56"/>
    <x v="4"/>
    <n v="12.322274881516588"/>
    <x v="15"/>
    <x v="0"/>
  </r>
  <r>
    <x v="57"/>
    <x v="125"/>
    <n v="76.415094339622641"/>
    <x v="15"/>
    <x v="0"/>
  </r>
  <r>
    <x v="57"/>
    <x v="126"/>
    <n v="11.320754716981131"/>
    <x v="15"/>
    <x v="0"/>
  </r>
  <r>
    <x v="57"/>
    <x v="4"/>
    <n v="12.264150943396226"/>
    <x v="15"/>
    <x v="0"/>
  </r>
  <r>
    <x v="58"/>
    <x v="125"/>
    <n v="71.226415094339629"/>
    <x v="15"/>
    <x v="0"/>
  </r>
  <r>
    <x v="58"/>
    <x v="126"/>
    <n v="16.509433962264151"/>
    <x v="15"/>
    <x v="0"/>
  </r>
  <r>
    <x v="58"/>
    <x v="4"/>
    <n v="12.264150943396226"/>
    <x v="15"/>
    <x v="0"/>
  </r>
  <r>
    <x v="59"/>
    <x v="125"/>
    <n v="70.754716981132077"/>
    <x v="15"/>
    <x v="0"/>
  </r>
  <r>
    <x v="59"/>
    <x v="126"/>
    <n v="16.981132075471699"/>
    <x v="15"/>
    <x v="0"/>
  </r>
  <r>
    <x v="59"/>
    <x v="4"/>
    <n v="12.264150943396226"/>
    <x v="15"/>
    <x v="0"/>
  </r>
  <r>
    <x v="60"/>
    <x v="125"/>
    <n v="81.603773584905667"/>
    <x v="15"/>
    <x v="0"/>
  </r>
  <r>
    <x v="60"/>
    <x v="126"/>
    <n v="6.132075471698113"/>
    <x v="15"/>
    <x v="0"/>
  </r>
  <r>
    <x v="60"/>
    <x v="4"/>
    <n v="12.264150943396226"/>
    <x v="15"/>
    <x v="0"/>
  </r>
  <r>
    <x v="49"/>
    <x v="125"/>
    <n v="29.245283018867923"/>
    <x v="15"/>
    <x v="0"/>
  </r>
  <r>
    <x v="49"/>
    <x v="126"/>
    <n v="58.490566037735846"/>
    <x v="15"/>
    <x v="0"/>
  </r>
  <r>
    <x v="49"/>
    <x v="4"/>
    <n v="12.264150943396226"/>
    <x v="15"/>
    <x v="0"/>
  </r>
  <r>
    <x v="50"/>
    <x v="125"/>
    <n v="71.226415094339629"/>
    <x v="15"/>
    <x v="0"/>
  </r>
  <r>
    <x v="50"/>
    <x v="126"/>
    <n v="16.509433962264151"/>
    <x v="15"/>
    <x v="0"/>
  </r>
  <r>
    <x v="50"/>
    <x v="4"/>
    <n v="12.264150943396226"/>
    <x v="15"/>
    <x v="0"/>
  </r>
  <r>
    <x v="51"/>
    <x v="125"/>
    <n v="48.07692307692308"/>
    <x v="15"/>
    <x v="0"/>
  </r>
  <r>
    <x v="51"/>
    <x v="126"/>
    <n v="39.42307692307692"/>
    <x v="15"/>
    <x v="0"/>
  </r>
  <r>
    <x v="51"/>
    <x v="4"/>
    <n v="12.5"/>
    <x v="15"/>
    <x v="0"/>
  </r>
  <r>
    <x v="52"/>
    <x v="125"/>
    <n v="59.715639810426538"/>
    <x v="15"/>
    <x v="0"/>
  </r>
  <r>
    <x v="52"/>
    <x v="126"/>
    <n v="27.962085308056871"/>
    <x v="15"/>
    <x v="0"/>
  </r>
  <r>
    <x v="52"/>
    <x v="4"/>
    <n v="12.322274881516588"/>
    <x v="15"/>
    <x v="0"/>
  </r>
  <r>
    <x v="53"/>
    <x v="125"/>
    <n v="71.84466019417475"/>
    <x v="15"/>
    <x v="0"/>
  </r>
  <r>
    <x v="53"/>
    <x v="126"/>
    <n v="15.533980582524272"/>
    <x v="15"/>
    <x v="0"/>
  </r>
  <r>
    <x v="53"/>
    <x v="4"/>
    <n v="12.621359223300971"/>
    <x v="15"/>
    <x v="0"/>
  </r>
  <r>
    <x v="54"/>
    <x v="125"/>
    <n v="63.20754716981132"/>
    <x v="15"/>
    <x v="0"/>
  </r>
  <r>
    <x v="54"/>
    <x v="126"/>
    <n v="24.528301886792452"/>
    <x v="15"/>
    <x v="0"/>
  </r>
  <r>
    <x v="54"/>
    <x v="4"/>
    <n v="12.264150943396226"/>
    <x v="15"/>
    <x v="0"/>
  </r>
  <r>
    <x v="55"/>
    <x v="125"/>
    <n v="84.433962264150949"/>
    <x v="15"/>
    <x v="0"/>
  </r>
  <r>
    <x v="55"/>
    <x v="126"/>
    <n v="3.3018867924528301"/>
    <x v="15"/>
    <x v="0"/>
  </r>
  <r>
    <x v="55"/>
    <x v="4"/>
    <n v="12.264150943396226"/>
    <x v="15"/>
    <x v="0"/>
  </r>
  <r>
    <x v="56"/>
    <x v="125"/>
    <n v="42.753623188405797"/>
    <x v="16"/>
    <x v="0"/>
  </r>
  <r>
    <x v="56"/>
    <x v="126"/>
    <n v="48.067632850241544"/>
    <x v="16"/>
    <x v="0"/>
  </r>
  <r>
    <x v="56"/>
    <x v="4"/>
    <n v="9.1787439613526569"/>
    <x v="16"/>
    <x v="0"/>
  </r>
  <r>
    <x v="57"/>
    <x v="125"/>
    <n v="74.407582938388629"/>
    <x v="16"/>
    <x v="0"/>
  </r>
  <r>
    <x v="57"/>
    <x v="126"/>
    <n v="16.587677725118482"/>
    <x v="16"/>
    <x v="0"/>
  </r>
  <r>
    <x v="57"/>
    <x v="4"/>
    <n v="9.0047393364928912"/>
    <x v="16"/>
    <x v="0"/>
  </r>
  <r>
    <x v="58"/>
    <x v="125"/>
    <n v="72.661870503597129"/>
    <x v="16"/>
    <x v="0"/>
  </r>
  <r>
    <x v="58"/>
    <x v="126"/>
    <n v="18.225419664268586"/>
    <x v="16"/>
    <x v="0"/>
  </r>
  <r>
    <x v="58"/>
    <x v="4"/>
    <n v="9.1127098321342928"/>
    <x v="16"/>
    <x v="0"/>
  </r>
  <r>
    <x v="59"/>
    <x v="125"/>
    <n v="71.702637889688248"/>
    <x v="16"/>
    <x v="0"/>
  </r>
  <r>
    <x v="59"/>
    <x v="126"/>
    <n v="19.18465227817746"/>
    <x v="16"/>
    <x v="0"/>
  </r>
  <r>
    <x v="59"/>
    <x v="4"/>
    <n v="9.1127098321342928"/>
    <x v="16"/>
    <x v="0"/>
  </r>
  <r>
    <x v="60"/>
    <x v="125"/>
    <n v="81.516587677725113"/>
    <x v="16"/>
    <x v="0"/>
  </r>
  <r>
    <x v="60"/>
    <x v="126"/>
    <n v="9.4786729857819907"/>
    <x v="16"/>
    <x v="0"/>
  </r>
  <r>
    <x v="60"/>
    <x v="4"/>
    <n v="9.0047393364928912"/>
    <x v="16"/>
    <x v="0"/>
  </r>
  <r>
    <x v="49"/>
    <x v="125"/>
    <n v="33.886255924170619"/>
    <x v="16"/>
    <x v="0"/>
  </r>
  <r>
    <x v="49"/>
    <x v="126"/>
    <n v="57.109004739336491"/>
    <x v="16"/>
    <x v="0"/>
  </r>
  <r>
    <x v="49"/>
    <x v="4"/>
    <n v="9.0047393364928912"/>
    <x v="16"/>
    <x v="0"/>
  </r>
  <r>
    <x v="50"/>
    <x v="125"/>
    <n v="64.691943127962091"/>
    <x v="16"/>
    <x v="0"/>
  </r>
  <r>
    <x v="50"/>
    <x v="126"/>
    <n v="26.303317535545023"/>
    <x v="16"/>
    <x v="0"/>
  </r>
  <r>
    <x v="50"/>
    <x v="4"/>
    <n v="9.0047393364928912"/>
    <x v="16"/>
    <x v="0"/>
  </r>
  <r>
    <x v="51"/>
    <x v="125"/>
    <n v="38.904109589041099"/>
    <x v="16"/>
    <x v="0"/>
  </r>
  <r>
    <x v="51"/>
    <x v="126"/>
    <n v="51.780821917808218"/>
    <x v="16"/>
    <x v="0"/>
  </r>
  <r>
    <x v="51"/>
    <x v="4"/>
    <n v="9.3150684931506849"/>
    <x v="16"/>
    <x v="0"/>
  </r>
  <r>
    <x v="52"/>
    <x v="125"/>
    <n v="60.570071258907362"/>
    <x v="16"/>
    <x v="0"/>
  </r>
  <r>
    <x v="52"/>
    <x v="126"/>
    <n v="30.403800475059381"/>
    <x v="16"/>
    <x v="0"/>
  </r>
  <r>
    <x v="52"/>
    <x v="4"/>
    <n v="9.026128266033254"/>
    <x v="16"/>
    <x v="0"/>
  </r>
  <r>
    <x v="53"/>
    <x v="125"/>
    <n v="57.107843137254903"/>
    <x v="16"/>
    <x v="0"/>
  </r>
  <r>
    <x v="53"/>
    <x v="126"/>
    <n v="34.068627450980394"/>
    <x v="16"/>
    <x v="0"/>
  </r>
  <r>
    <x v="53"/>
    <x v="4"/>
    <n v="8.8235294117647065"/>
    <x v="16"/>
    <x v="0"/>
  </r>
  <r>
    <x v="54"/>
    <x v="125"/>
    <n v="66.350710900473928"/>
    <x v="16"/>
    <x v="0"/>
  </r>
  <r>
    <x v="54"/>
    <x v="126"/>
    <n v="24.644549763033176"/>
    <x v="16"/>
    <x v="0"/>
  </r>
  <r>
    <x v="54"/>
    <x v="4"/>
    <n v="9.0047393364928912"/>
    <x v="16"/>
    <x v="0"/>
  </r>
  <r>
    <x v="55"/>
    <x v="125"/>
    <n v="84.597156398104261"/>
    <x v="16"/>
    <x v="0"/>
  </r>
  <r>
    <x v="55"/>
    <x v="126"/>
    <n v="6.3981042654028437"/>
    <x v="16"/>
    <x v="0"/>
  </r>
  <r>
    <x v="55"/>
    <x v="4"/>
    <n v="9.0047393364928912"/>
    <x v="16"/>
    <x v="0"/>
  </r>
  <r>
    <x v="56"/>
    <x v="125"/>
    <n v="59.981549815498155"/>
    <x v="0"/>
    <x v="1"/>
  </r>
  <r>
    <x v="56"/>
    <x v="126"/>
    <n v="28.957564575645755"/>
    <x v="0"/>
    <x v="1"/>
  </r>
  <r>
    <x v="56"/>
    <x v="4"/>
    <n v="11.060885608856088"/>
    <x v="0"/>
    <x v="1"/>
  </r>
  <r>
    <x v="57"/>
    <x v="125"/>
    <n v="78.716246931539231"/>
    <x v="0"/>
    <x v="1"/>
  </r>
  <r>
    <x v="57"/>
    <x v="126"/>
    <n v="10.246386035094099"/>
    <x v="0"/>
    <x v="1"/>
  </r>
  <r>
    <x v="57"/>
    <x v="4"/>
    <n v="11.037367033366669"/>
    <x v="0"/>
    <x v="1"/>
  </r>
  <r>
    <x v="58"/>
    <x v="125"/>
    <n v="78.781224265715068"/>
    <x v="0"/>
    <x v="1"/>
  </r>
  <r>
    <x v="58"/>
    <x v="126"/>
    <n v="10.147314484399304"/>
    <x v="0"/>
    <x v="1"/>
  </r>
  <r>
    <x v="58"/>
    <x v="4"/>
    <n v="11.071461249885626"/>
    <x v="0"/>
    <x v="1"/>
  </r>
  <r>
    <x v="59"/>
    <x v="125"/>
    <n v="75.966294193075655"/>
    <x v="0"/>
    <x v="1"/>
  </r>
  <r>
    <x v="59"/>
    <x v="126"/>
    <n v="13.006045063198387"/>
    <x v="0"/>
    <x v="1"/>
  </r>
  <r>
    <x v="59"/>
    <x v="4"/>
    <n v="11.027660743725956"/>
    <x v="0"/>
    <x v="1"/>
  </r>
  <r>
    <x v="60"/>
    <x v="125"/>
    <n v="82.007455223202115"/>
    <x v="0"/>
    <x v="1"/>
  </r>
  <r>
    <x v="60"/>
    <x v="126"/>
    <n v="6.9551777434312214"/>
    <x v="0"/>
    <x v="1"/>
  </r>
  <r>
    <x v="60"/>
    <x v="4"/>
    <n v="11.037367033366669"/>
    <x v="0"/>
    <x v="1"/>
  </r>
  <r>
    <x v="49"/>
    <x v="125"/>
    <n v="51.023006274438487"/>
    <x v="0"/>
    <x v="1"/>
  </r>
  <r>
    <x v="49"/>
    <x v="126"/>
    <n v="37.937619350732021"/>
    <x v="0"/>
    <x v="1"/>
  </r>
  <r>
    <x v="49"/>
    <x v="4"/>
    <n v="11.039374374829499"/>
    <x v="0"/>
    <x v="1"/>
  </r>
  <r>
    <x v="50"/>
    <x v="125"/>
    <n v="73.250841597670828"/>
    <x v="0"/>
    <x v="1"/>
  </r>
  <r>
    <x v="50"/>
    <x v="126"/>
    <n v="15.703757619870803"/>
    <x v="0"/>
    <x v="1"/>
  </r>
  <r>
    <x v="50"/>
    <x v="4"/>
    <n v="11.045400782458374"/>
    <x v="0"/>
    <x v="1"/>
  </r>
  <r>
    <x v="51"/>
    <x v="125"/>
    <n v="60.169398306016937"/>
    <x v="0"/>
    <x v="1"/>
  </r>
  <r>
    <x v="51"/>
    <x v="126"/>
    <n v="27.642723572764272"/>
    <x v="0"/>
    <x v="1"/>
  </r>
  <r>
    <x v="51"/>
    <x v="4"/>
    <n v="12.187878121218787"/>
    <x v="0"/>
    <x v="1"/>
  </r>
  <r>
    <x v="52"/>
    <x v="125"/>
    <n v="68.869644484958982"/>
    <x v="0"/>
    <x v="1"/>
  </r>
  <r>
    <x v="52"/>
    <x v="126"/>
    <n v="20.07292616226071"/>
    <x v="0"/>
    <x v="1"/>
  </r>
  <r>
    <x v="52"/>
    <x v="4"/>
    <n v="11.057429352780311"/>
    <x v="0"/>
    <x v="1"/>
  </r>
  <r>
    <x v="53"/>
    <x v="125"/>
    <n v="65.354028935517874"/>
    <x v="0"/>
    <x v="1"/>
  </r>
  <r>
    <x v="53"/>
    <x v="126"/>
    <n v="23.627479160678355"/>
    <x v="0"/>
    <x v="1"/>
  </r>
  <r>
    <x v="53"/>
    <x v="4"/>
    <n v="11.018491903803776"/>
    <x v="0"/>
    <x v="1"/>
  </r>
  <r>
    <x v="54"/>
    <x v="125"/>
    <n v="75.063636363636363"/>
    <x v="0"/>
    <x v="1"/>
  </r>
  <r>
    <x v="54"/>
    <x v="126"/>
    <n v="13.9"/>
    <x v="0"/>
    <x v="1"/>
  </r>
  <r>
    <x v="54"/>
    <x v="4"/>
    <n v="11.036363636363637"/>
    <x v="0"/>
    <x v="1"/>
  </r>
  <r>
    <x v="55"/>
    <x v="125"/>
    <n v="84.890909090909091"/>
    <x v="0"/>
    <x v="1"/>
  </r>
  <r>
    <x v="55"/>
    <x v="126"/>
    <n v="4.0727272727272723"/>
    <x v="0"/>
    <x v="1"/>
  </r>
  <r>
    <x v="55"/>
    <x v="4"/>
    <n v="11.036363636363637"/>
    <x v="0"/>
    <x v="1"/>
  </r>
  <r>
    <x v="56"/>
    <x v="125"/>
    <n v="39.730483271375462"/>
    <x v="1"/>
    <x v="1"/>
  </r>
  <r>
    <x v="56"/>
    <x v="126"/>
    <n v="55.065055762081784"/>
    <x v="1"/>
    <x v="1"/>
  </r>
  <r>
    <x v="56"/>
    <x v="4"/>
    <n v="5.2044609665427508"/>
    <x v="1"/>
    <x v="1"/>
  </r>
  <r>
    <x v="57"/>
    <x v="125"/>
    <n v="71.772428884026255"/>
    <x v="1"/>
    <x v="1"/>
  </r>
  <r>
    <x v="57"/>
    <x v="126"/>
    <n v="22.669584245076585"/>
    <x v="1"/>
    <x v="1"/>
  </r>
  <r>
    <x v="57"/>
    <x v="4"/>
    <n v="5.5579868708971549"/>
    <x v="1"/>
    <x v="1"/>
  </r>
  <r>
    <x v="58"/>
    <x v="125"/>
    <n v="71.85283687943263"/>
    <x v="1"/>
    <x v="1"/>
  </r>
  <r>
    <x v="58"/>
    <x v="126"/>
    <n v="22.606382978723403"/>
    <x v="1"/>
    <x v="1"/>
  </r>
  <r>
    <x v="58"/>
    <x v="4"/>
    <n v="5.5407801418439719"/>
    <x v="1"/>
    <x v="1"/>
  </r>
  <r>
    <x v="59"/>
    <x v="125"/>
    <n v="67.013104383190239"/>
    <x v="1"/>
    <x v="1"/>
  </r>
  <r>
    <x v="59"/>
    <x v="126"/>
    <n v="27.654767284229553"/>
    <x v="1"/>
    <x v="1"/>
  </r>
  <r>
    <x v="59"/>
    <x v="4"/>
    <n v="5.3321283325802078"/>
    <x v="1"/>
    <x v="1"/>
  </r>
  <r>
    <x v="60"/>
    <x v="125"/>
    <n v="82.939632545931758"/>
    <x v="1"/>
    <x v="1"/>
  </r>
  <r>
    <x v="60"/>
    <x v="126"/>
    <n v="11.504811898512687"/>
    <x v="1"/>
    <x v="1"/>
  </r>
  <r>
    <x v="60"/>
    <x v="4"/>
    <n v="5.5555555555555554"/>
    <x v="1"/>
    <x v="1"/>
  </r>
  <r>
    <x v="49"/>
    <x v="125"/>
    <n v="33.741794310722099"/>
    <x v="1"/>
    <x v="1"/>
  </r>
  <r>
    <x v="49"/>
    <x v="126"/>
    <n v="60.700218818380741"/>
    <x v="1"/>
    <x v="1"/>
  </r>
  <r>
    <x v="50"/>
    <x v="126"/>
    <n v="23.449131513647643"/>
    <x v="3"/>
    <x v="1"/>
  </r>
  <r>
    <x v="50"/>
    <x v="4"/>
    <n v="7.0099255583126547"/>
    <x v="3"/>
    <x v="1"/>
  </r>
  <r>
    <x v="51"/>
    <x v="125"/>
    <n v="45.1505016722408"/>
    <x v="3"/>
    <x v="1"/>
  </r>
  <r>
    <x v="51"/>
    <x v="126"/>
    <n v="47.157190635451506"/>
    <x v="3"/>
    <x v="1"/>
  </r>
  <r>
    <x v="51"/>
    <x v="4"/>
    <n v="7.6923076923076925"/>
    <x v="3"/>
    <x v="1"/>
  </r>
  <r>
    <x v="52"/>
    <x v="125"/>
    <n v="62.601626016260163"/>
    <x v="3"/>
    <x v="1"/>
  </r>
  <r>
    <x v="52"/>
    <x v="126"/>
    <n v="30.331457160725453"/>
    <x v="3"/>
    <x v="1"/>
  </r>
  <r>
    <x v="52"/>
    <x v="4"/>
    <n v="7.0669168230143837"/>
    <x v="3"/>
    <x v="1"/>
  </r>
  <r>
    <x v="53"/>
    <x v="125"/>
    <n v="54.297135243171219"/>
    <x v="3"/>
    <x v="1"/>
  </r>
  <r>
    <x v="53"/>
    <x v="126"/>
    <n v="38.574283810792807"/>
    <x v="3"/>
    <x v="1"/>
  </r>
  <r>
    <x v="53"/>
    <x v="4"/>
    <n v="7.1285809460359761"/>
    <x v="3"/>
    <x v="1"/>
  </r>
  <r>
    <x v="54"/>
    <x v="125"/>
    <n v="59.851301115241633"/>
    <x v="3"/>
    <x v="1"/>
  </r>
  <r>
    <x v="54"/>
    <x v="126"/>
    <n v="33.147459727385375"/>
    <x v="3"/>
    <x v="1"/>
  </r>
  <r>
    <x v="54"/>
    <x v="4"/>
    <n v="7.0012391573729866"/>
    <x v="3"/>
    <x v="1"/>
  </r>
  <r>
    <x v="55"/>
    <x v="125"/>
    <n v="86.18339529120199"/>
    <x v="3"/>
    <x v="1"/>
  </r>
  <r>
    <x v="55"/>
    <x v="126"/>
    <n v="6.8153655514250309"/>
    <x v="3"/>
    <x v="1"/>
  </r>
  <r>
    <x v="55"/>
    <x v="4"/>
    <n v="7.0012391573729866"/>
    <x v="3"/>
    <x v="1"/>
  </r>
  <r>
    <x v="56"/>
    <x v="125"/>
    <n v="67.640692640692635"/>
    <x v="4"/>
    <x v="1"/>
  </r>
  <r>
    <x v="56"/>
    <x v="126"/>
    <n v="17.965367965367964"/>
    <x v="4"/>
    <x v="1"/>
  </r>
  <r>
    <x v="56"/>
    <x v="4"/>
    <n v="14.393939393939394"/>
    <x v="4"/>
    <x v="1"/>
  </r>
  <r>
    <x v="57"/>
    <x v="125"/>
    <n v="81.601731601731601"/>
    <x v="4"/>
    <x v="1"/>
  </r>
  <r>
    <x v="57"/>
    <x v="126"/>
    <n v="4.0043290043290041"/>
    <x v="4"/>
    <x v="1"/>
  </r>
  <r>
    <x v="57"/>
    <x v="4"/>
    <n v="14.393939393939394"/>
    <x v="4"/>
    <x v="1"/>
  </r>
  <r>
    <x v="58"/>
    <x v="125"/>
    <n v="81.709956709956714"/>
    <x v="4"/>
    <x v="1"/>
  </r>
  <r>
    <x v="58"/>
    <x v="126"/>
    <n v="3.8961038961038961"/>
    <x v="4"/>
    <x v="1"/>
  </r>
  <r>
    <x v="58"/>
    <x v="4"/>
    <n v="14.393939393939394"/>
    <x v="4"/>
    <x v="1"/>
  </r>
  <r>
    <x v="59"/>
    <x v="125"/>
    <n v="77.813852813852819"/>
    <x v="4"/>
    <x v="1"/>
  </r>
  <r>
    <x v="59"/>
    <x v="126"/>
    <n v="7.7922077922077921"/>
    <x v="4"/>
    <x v="1"/>
  </r>
  <r>
    <x v="59"/>
    <x v="4"/>
    <n v="14.393939393939394"/>
    <x v="4"/>
    <x v="1"/>
  </r>
  <r>
    <x v="60"/>
    <x v="125"/>
    <n v="81.926406926406926"/>
    <x v="4"/>
    <x v="1"/>
  </r>
  <r>
    <x v="60"/>
    <x v="126"/>
    <n v="3.6796536796536796"/>
    <x v="4"/>
    <x v="1"/>
  </r>
  <r>
    <x v="60"/>
    <x v="4"/>
    <n v="14.393939393939394"/>
    <x v="4"/>
    <x v="1"/>
  </r>
  <r>
    <x v="49"/>
    <x v="125"/>
    <n v="52.813852813852812"/>
    <x v="4"/>
    <x v="1"/>
  </r>
  <r>
    <x v="49"/>
    <x v="126"/>
    <n v="32.79220779220779"/>
    <x v="4"/>
    <x v="1"/>
  </r>
  <r>
    <x v="49"/>
    <x v="4"/>
    <n v="14.393939393939394"/>
    <x v="4"/>
    <x v="1"/>
  </r>
  <r>
    <x v="50"/>
    <x v="125"/>
    <n v="79.545454545454547"/>
    <x v="4"/>
    <x v="1"/>
  </r>
  <r>
    <x v="50"/>
    <x v="126"/>
    <n v="6.0606060606060606"/>
    <x v="4"/>
    <x v="1"/>
  </r>
  <r>
    <x v="50"/>
    <x v="4"/>
    <n v="14.393939393939394"/>
    <x v="4"/>
    <x v="1"/>
  </r>
  <r>
    <x v="51"/>
    <x v="125"/>
    <n v="60.745341614906835"/>
    <x v="4"/>
    <x v="1"/>
  </r>
  <r>
    <x v="51"/>
    <x v="126"/>
    <n v="24.844720496894411"/>
    <x v="4"/>
    <x v="1"/>
  </r>
  <r>
    <x v="51"/>
    <x v="4"/>
    <n v="14.409937888198758"/>
    <x v="4"/>
    <x v="1"/>
  </r>
  <r>
    <x v="52"/>
    <x v="125"/>
    <n v="75"/>
    <x v="4"/>
    <x v="1"/>
  </r>
  <r>
    <x v="52"/>
    <x v="126"/>
    <n v="10.606060606060606"/>
    <x v="4"/>
    <x v="1"/>
  </r>
  <r>
    <x v="52"/>
    <x v="4"/>
    <n v="14.393939393939394"/>
    <x v="4"/>
    <x v="1"/>
  </r>
  <r>
    <x v="53"/>
    <x v="125"/>
    <n v="74.822695035460995"/>
    <x v="4"/>
    <x v="1"/>
  </r>
  <r>
    <x v="53"/>
    <x v="126"/>
    <n v="10.99290780141844"/>
    <x v="4"/>
    <x v="1"/>
  </r>
  <r>
    <x v="53"/>
    <x v="4"/>
    <n v="14.184397163120567"/>
    <x v="4"/>
    <x v="1"/>
  </r>
  <r>
    <x v="54"/>
    <x v="125"/>
    <n v="75.324675324675326"/>
    <x v="4"/>
    <x v="1"/>
  </r>
  <r>
    <x v="54"/>
    <x v="126"/>
    <n v="10.281385281385282"/>
    <x v="4"/>
    <x v="1"/>
  </r>
  <r>
    <x v="54"/>
    <x v="4"/>
    <n v="14.393939393939394"/>
    <x v="4"/>
    <x v="1"/>
  </r>
  <r>
    <x v="55"/>
    <x v="125"/>
    <n v="82.142857142857139"/>
    <x v="4"/>
    <x v="1"/>
  </r>
  <r>
    <x v="55"/>
    <x v="126"/>
    <n v="3.4632034632034632"/>
    <x v="4"/>
    <x v="1"/>
  </r>
  <r>
    <x v="55"/>
    <x v="4"/>
    <n v="14.393939393939394"/>
    <x v="4"/>
    <x v="1"/>
  </r>
  <r>
    <x v="56"/>
    <x v="125"/>
    <n v="63.212435233160619"/>
    <x v="5"/>
    <x v="1"/>
  </r>
  <r>
    <x v="56"/>
    <x v="126"/>
    <n v="18.652849740932641"/>
    <x v="5"/>
    <x v="1"/>
  </r>
  <r>
    <x v="56"/>
    <x v="4"/>
    <n v="18.134715025906736"/>
    <x v="5"/>
    <x v="1"/>
  </r>
  <r>
    <x v="57"/>
    <x v="125"/>
    <n v="78.756476683937819"/>
    <x v="5"/>
    <x v="1"/>
  </r>
  <r>
    <x v="57"/>
    <x v="126"/>
    <n v="3.1088082901554404"/>
    <x v="5"/>
    <x v="1"/>
  </r>
  <r>
    <x v="57"/>
    <x v="4"/>
    <n v="18.134715025906736"/>
    <x v="5"/>
    <x v="1"/>
  </r>
  <r>
    <x v="58"/>
    <x v="125"/>
    <n v="79.274611398963728"/>
    <x v="5"/>
    <x v="1"/>
  </r>
  <r>
    <x v="58"/>
    <x v="126"/>
    <n v="2.5906735751295336"/>
    <x v="5"/>
    <x v="1"/>
  </r>
  <r>
    <x v="58"/>
    <x v="4"/>
    <n v="18.134715025906736"/>
    <x v="5"/>
    <x v="1"/>
  </r>
  <r>
    <x v="59"/>
    <x v="125"/>
    <n v="70.466321243523311"/>
    <x v="5"/>
    <x v="1"/>
  </r>
  <r>
    <x v="59"/>
    <x v="126"/>
    <n v="11.398963730569948"/>
    <x v="5"/>
    <x v="1"/>
  </r>
  <r>
    <x v="59"/>
    <x v="4"/>
    <n v="18.134715025906736"/>
    <x v="5"/>
    <x v="1"/>
  </r>
  <r>
    <x v="60"/>
    <x v="125"/>
    <n v="79.792746113989637"/>
    <x v="5"/>
    <x v="1"/>
  </r>
  <r>
    <x v="60"/>
    <x v="126"/>
    <n v="2.0725388601036268"/>
    <x v="5"/>
    <x v="1"/>
  </r>
  <r>
    <x v="60"/>
    <x v="4"/>
    <n v="18.134715025906736"/>
    <x v="5"/>
    <x v="1"/>
  </r>
  <r>
    <x v="49"/>
    <x v="125"/>
    <n v="47.15025906735751"/>
    <x v="5"/>
    <x v="1"/>
  </r>
  <r>
    <x v="49"/>
    <x v="126"/>
    <n v="34.715025906735754"/>
    <x v="5"/>
    <x v="1"/>
  </r>
  <r>
    <x v="49"/>
    <x v="4"/>
    <n v="18.134715025906736"/>
    <x v="5"/>
    <x v="1"/>
  </r>
  <r>
    <x v="50"/>
    <x v="125"/>
    <n v="74.093264248704656"/>
    <x v="5"/>
    <x v="1"/>
  </r>
  <r>
    <x v="50"/>
    <x v="126"/>
    <n v="7.7720207253886011"/>
    <x v="5"/>
    <x v="1"/>
  </r>
  <r>
    <x v="50"/>
    <x v="4"/>
    <n v="18.134715025906736"/>
    <x v="5"/>
    <x v="1"/>
  </r>
  <r>
    <x v="51"/>
    <x v="125"/>
    <n v="54.666666666666664"/>
    <x v="5"/>
    <x v="1"/>
  </r>
  <r>
    <x v="51"/>
    <x v="126"/>
    <n v="26.666666666666668"/>
    <x v="5"/>
    <x v="1"/>
  </r>
  <r>
    <x v="51"/>
    <x v="4"/>
    <n v="18.666666666666668"/>
    <x v="5"/>
    <x v="1"/>
  </r>
  <r>
    <x v="52"/>
    <x v="125"/>
    <n v="72.538860103626945"/>
    <x v="5"/>
    <x v="1"/>
  </r>
  <r>
    <x v="52"/>
    <x v="126"/>
    <n v="9.3264248704663206"/>
    <x v="5"/>
    <x v="1"/>
  </r>
  <r>
    <x v="52"/>
    <x v="4"/>
    <n v="18.134715025906736"/>
    <x v="5"/>
    <x v="1"/>
  </r>
  <r>
    <x v="53"/>
    <x v="125"/>
    <n v="74.850299401197603"/>
    <x v="5"/>
    <x v="1"/>
  </r>
  <r>
    <x v="53"/>
    <x v="126"/>
    <n v="7.7844311377245505"/>
    <x v="5"/>
    <x v="1"/>
  </r>
  <r>
    <x v="53"/>
    <x v="4"/>
    <n v="17.365269461077844"/>
    <x v="5"/>
    <x v="1"/>
  </r>
  <r>
    <x v="54"/>
    <x v="125"/>
    <n v="71.502590673575128"/>
    <x v="5"/>
    <x v="1"/>
  </r>
  <r>
    <x v="54"/>
    <x v="126"/>
    <n v="10.362694300518134"/>
    <x v="5"/>
    <x v="1"/>
  </r>
  <r>
    <x v="54"/>
    <x v="4"/>
    <n v="18.134715025906736"/>
    <x v="5"/>
    <x v="1"/>
  </r>
  <r>
    <x v="55"/>
    <x v="125"/>
    <n v="79.792746113989637"/>
    <x v="5"/>
    <x v="1"/>
  </r>
  <r>
    <x v="55"/>
    <x v="126"/>
    <n v="2.0725388601036268"/>
    <x v="5"/>
    <x v="1"/>
  </r>
  <r>
    <x v="55"/>
    <x v="4"/>
    <n v="18.134715025906736"/>
    <x v="5"/>
    <x v="1"/>
  </r>
  <r>
    <x v="56"/>
    <x v="125"/>
    <n v="61.25"/>
    <x v="6"/>
    <x v="1"/>
  </r>
  <r>
    <x v="56"/>
    <x v="126"/>
    <n v="22.5"/>
    <x v="6"/>
    <x v="1"/>
  </r>
  <r>
    <x v="56"/>
    <x v="4"/>
    <n v="16.25"/>
    <x v="6"/>
    <x v="1"/>
  </r>
  <r>
    <x v="57"/>
    <x v="125"/>
    <n v="78.125"/>
    <x v="6"/>
    <x v="1"/>
  </r>
  <r>
    <x v="57"/>
    <x v="126"/>
    <n v="5.625"/>
    <x v="6"/>
    <x v="1"/>
  </r>
  <r>
    <x v="57"/>
    <x v="4"/>
    <n v="16.25"/>
    <x v="6"/>
    <x v="1"/>
  </r>
  <r>
    <x v="58"/>
    <x v="125"/>
    <n v="79.375"/>
    <x v="6"/>
    <x v="1"/>
  </r>
  <r>
    <x v="58"/>
    <x v="126"/>
    <n v="4.375"/>
    <x v="6"/>
    <x v="1"/>
  </r>
  <r>
    <x v="58"/>
    <x v="4"/>
    <n v="16.25"/>
    <x v="6"/>
    <x v="1"/>
  </r>
  <r>
    <x v="59"/>
    <x v="125"/>
    <n v="78.75"/>
    <x v="6"/>
    <x v="1"/>
  </r>
  <r>
    <x v="59"/>
    <x v="126"/>
    <n v="5"/>
    <x v="6"/>
    <x v="1"/>
  </r>
  <r>
    <x v="59"/>
    <x v="4"/>
    <n v="16.25"/>
    <x v="6"/>
    <x v="1"/>
  </r>
  <r>
    <x v="60"/>
    <x v="125"/>
    <n v="77.5"/>
    <x v="6"/>
    <x v="1"/>
  </r>
  <r>
    <x v="60"/>
    <x v="126"/>
    <n v="6.25"/>
    <x v="6"/>
    <x v="1"/>
  </r>
  <r>
    <x v="60"/>
    <x v="4"/>
    <n v="16.25"/>
    <x v="6"/>
    <x v="1"/>
  </r>
  <r>
    <x v="49"/>
    <x v="125"/>
    <n v="60.625"/>
    <x v="6"/>
    <x v="1"/>
  </r>
  <r>
    <x v="49"/>
    <x v="126"/>
    <n v="23.125"/>
    <x v="6"/>
    <x v="1"/>
  </r>
  <r>
    <x v="49"/>
    <x v="4"/>
    <n v="16.25"/>
    <x v="6"/>
    <x v="1"/>
  </r>
  <r>
    <x v="50"/>
    <x v="125"/>
    <n v="76.875"/>
    <x v="6"/>
    <x v="1"/>
  </r>
  <r>
    <x v="50"/>
    <x v="126"/>
    <n v="6.875"/>
    <x v="6"/>
    <x v="1"/>
  </r>
  <r>
    <x v="50"/>
    <x v="4"/>
    <n v="16.25"/>
    <x v="6"/>
    <x v="1"/>
  </r>
  <r>
    <x v="51"/>
    <x v="125"/>
    <n v="60.99290780141844"/>
    <x v="6"/>
    <x v="1"/>
  </r>
  <r>
    <x v="51"/>
    <x v="126"/>
    <n v="22.695035460992909"/>
    <x v="6"/>
    <x v="1"/>
  </r>
  <r>
    <x v="51"/>
    <x v="4"/>
    <n v="16.312056737588652"/>
    <x v="6"/>
    <x v="1"/>
  </r>
  <r>
    <x v="52"/>
    <x v="125"/>
    <n v="76.25"/>
    <x v="6"/>
    <x v="1"/>
  </r>
  <r>
    <x v="52"/>
    <x v="126"/>
    <n v="7.5"/>
    <x v="6"/>
    <x v="1"/>
  </r>
  <r>
    <x v="52"/>
    <x v="4"/>
    <n v="16.25"/>
    <x v="6"/>
    <x v="1"/>
  </r>
  <r>
    <x v="53"/>
    <x v="125"/>
    <n v="72.185430463576154"/>
    <x v="6"/>
    <x v="1"/>
  </r>
  <r>
    <x v="53"/>
    <x v="126"/>
    <n v="11.920529801324504"/>
    <x v="6"/>
    <x v="1"/>
  </r>
  <r>
    <x v="53"/>
    <x v="4"/>
    <n v="15.894039735099337"/>
    <x v="6"/>
    <x v="1"/>
  </r>
  <r>
    <x v="54"/>
    <x v="125"/>
    <n v="74.375"/>
    <x v="6"/>
    <x v="1"/>
  </r>
  <r>
    <x v="54"/>
    <x v="126"/>
    <n v="9.375"/>
    <x v="6"/>
    <x v="1"/>
  </r>
  <r>
    <x v="54"/>
    <x v="4"/>
    <n v="16.25"/>
    <x v="6"/>
    <x v="1"/>
  </r>
  <r>
    <x v="55"/>
    <x v="125"/>
    <n v="81.25"/>
    <x v="6"/>
    <x v="1"/>
  </r>
  <r>
    <x v="55"/>
    <x v="126"/>
    <n v="2.5"/>
    <x v="6"/>
    <x v="1"/>
  </r>
  <r>
    <x v="55"/>
    <x v="4"/>
    <n v="16.25"/>
    <x v="6"/>
    <x v="1"/>
  </r>
  <r>
    <x v="56"/>
    <x v="125"/>
    <n v="71.812080536912745"/>
    <x v="7"/>
    <x v="1"/>
  </r>
  <r>
    <x v="56"/>
    <x v="126"/>
    <n v="12.751677852348994"/>
    <x v="7"/>
    <x v="1"/>
  </r>
  <r>
    <x v="56"/>
    <x v="4"/>
    <n v="15.436241610738255"/>
    <x v="7"/>
    <x v="1"/>
  </r>
  <r>
    <x v="57"/>
    <x v="125"/>
    <n v="81.543624161073822"/>
    <x v="7"/>
    <x v="1"/>
  </r>
  <r>
    <x v="57"/>
    <x v="126"/>
    <n v="3.0201342281879193"/>
    <x v="7"/>
    <x v="1"/>
  </r>
  <r>
    <x v="57"/>
    <x v="4"/>
    <n v="15.436241610738255"/>
    <x v="7"/>
    <x v="1"/>
  </r>
  <r>
    <x v="58"/>
    <x v="125"/>
    <n v="81.87919463087249"/>
    <x v="7"/>
    <x v="1"/>
  </r>
  <r>
    <x v="58"/>
    <x v="126"/>
    <n v="2.6845637583892619"/>
    <x v="7"/>
    <x v="1"/>
  </r>
  <r>
    <x v="58"/>
    <x v="4"/>
    <n v="15.436241610738255"/>
    <x v="7"/>
    <x v="1"/>
  </r>
  <r>
    <x v="59"/>
    <x v="125"/>
    <n v="79.865771812080538"/>
    <x v="7"/>
    <x v="1"/>
  </r>
  <r>
    <x v="59"/>
    <x v="126"/>
    <n v="4.6979865771812079"/>
    <x v="7"/>
    <x v="1"/>
  </r>
  <r>
    <x v="59"/>
    <x v="4"/>
    <n v="15.436241610738255"/>
    <x v="7"/>
    <x v="1"/>
  </r>
  <r>
    <x v="60"/>
    <x v="125"/>
    <n v="81.87919463087249"/>
    <x v="7"/>
    <x v="1"/>
  </r>
  <r>
    <x v="60"/>
    <x v="126"/>
    <n v="2.6845637583892619"/>
    <x v="7"/>
    <x v="1"/>
  </r>
  <r>
    <x v="60"/>
    <x v="4"/>
    <n v="15.436241610738255"/>
    <x v="7"/>
    <x v="1"/>
  </r>
  <r>
    <x v="49"/>
    <x v="125"/>
    <n v="60.067114093959731"/>
    <x v="7"/>
    <x v="1"/>
  </r>
  <r>
    <x v="49"/>
    <x v="126"/>
    <n v="24.496644295302012"/>
    <x v="7"/>
    <x v="1"/>
  </r>
  <r>
    <x v="49"/>
    <x v="4"/>
    <n v="15.436241610738255"/>
    <x v="7"/>
    <x v="1"/>
  </r>
  <r>
    <x v="50"/>
    <x v="125"/>
    <n v="79.194630872483216"/>
    <x v="7"/>
    <x v="1"/>
  </r>
  <r>
    <x v="50"/>
    <x v="126"/>
    <n v="5.3691275167785237"/>
    <x v="7"/>
    <x v="1"/>
  </r>
  <r>
    <x v="50"/>
    <x v="4"/>
    <n v="15.436241610738255"/>
    <x v="7"/>
    <x v="1"/>
  </r>
  <r>
    <x v="51"/>
    <x v="125"/>
    <n v="65.250965250965251"/>
    <x v="7"/>
    <x v="1"/>
  </r>
  <r>
    <x v="51"/>
    <x v="126"/>
    <n v="18.918918918918919"/>
    <x v="7"/>
    <x v="1"/>
  </r>
  <r>
    <x v="51"/>
    <x v="4"/>
    <n v="15.83011583011583"/>
    <x v="7"/>
    <x v="1"/>
  </r>
  <r>
    <x v="52"/>
    <x v="125"/>
    <n v="75.838926174496649"/>
    <x v="7"/>
    <x v="1"/>
  </r>
  <r>
    <x v="52"/>
    <x v="126"/>
    <n v="8.724832214765101"/>
    <x v="7"/>
    <x v="1"/>
  </r>
  <r>
    <x v="52"/>
    <x v="4"/>
    <n v="15.436241610738255"/>
    <x v="7"/>
    <x v="1"/>
  </r>
  <r>
    <x v="53"/>
    <x v="125"/>
    <n v="77.41935483870968"/>
    <x v="7"/>
    <x v="1"/>
  </r>
  <r>
    <x v="53"/>
    <x v="126"/>
    <n v="6.8100358422939067"/>
    <x v="7"/>
    <x v="1"/>
  </r>
  <r>
    <x v="53"/>
    <x v="4"/>
    <n v="15.770609318996415"/>
    <x v="7"/>
    <x v="1"/>
  </r>
  <r>
    <x v="54"/>
    <x v="125"/>
    <n v="77.181208053691279"/>
    <x v="7"/>
    <x v="1"/>
  </r>
  <r>
    <x v="54"/>
    <x v="126"/>
    <n v="7.3825503355704694"/>
    <x v="7"/>
    <x v="1"/>
  </r>
  <r>
    <x v="54"/>
    <x v="4"/>
    <n v="15.436241610738255"/>
    <x v="7"/>
    <x v="1"/>
  </r>
  <r>
    <x v="55"/>
    <x v="125"/>
    <n v="83.22147651006712"/>
    <x v="7"/>
    <x v="1"/>
  </r>
  <r>
    <x v="55"/>
    <x v="126"/>
    <n v="1.3422818791946309"/>
    <x v="7"/>
    <x v="1"/>
  </r>
  <r>
    <x v="55"/>
    <x v="4"/>
    <n v="15.436241610738255"/>
    <x v="7"/>
    <x v="1"/>
  </r>
  <r>
    <x v="56"/>
    <x v="125"/>
    <n v="69.963369963369956"/>
    <x v="8"/>
    <x v="1"/>
  </r>
  <r>
    <x v="56"/>
    <x v="126"/>
    <n v="20.512820512820515"/>
    <x v="8"/>
    <x v="1"/>
  </r>
  <r>
    <x v="56"/>
    <x v="4"/>
    <n v="9.5238095238095237"/>
    <x v="8"/>
    <x v="1"/>
  </r>
  <r>
    <x v="57"/>
    <x v="125"/>
    <n v="85.714285714285708"/>
    <x v="8"/>
    <x v="1"/>
  </r>
  <r>
    <x v="57"/>
    <x v="126"/>
    <n v="4.7619047619047619"/>
    <x v="8"/>
    <x v="1"/>
  </r>
  <r>
    <x v="57"/>
    <x v="4"/>
    <n v="9.5238095238095237"/>
    <x v="8"/>
    <x v="1"/>
  </r>
  <r>
    <x v="58"/>
    <x v="125"/>
    <n v="84.615384615384613"/>
    <x v="8"/>
    <x v="1"/>
  </r>
  <r>
    <x v="58"/>
    <x v="126"/>
    <n v="5.8608058608058604"/>
    <x v="8"/>
    <x v="1"/>
  </r>
  <r>
    <x v="58"/>
    <x v="4"/>
    <n v="9.5238095238095237"/>
    <x v="8"/>
    <x v="1"/>
  </r>
  <r>
    <x v="59"/>
    <x v="125"/>
    <n v="80.219780219780219"/>
    <x v="8"/>
    <x v="1"/>
  </r>
  <r>
    <x v="59"/>
    <x v="126"/>
    <n v="10.256410256410257"/>
    <x v="8"/>
    <x v="1"/>
  </r>
  <r>
    <x v="59"/>
    <x v="4"/>
    <n v="9.5238095238095237"/>
    <x v="8"/>
    <x v="1"/>
  </r>
  <r>
    <x v="60"/>
    <x v="125"/>
    <n v="86.080586080586087"/>
    <x v="8"/>
    <x v="1"/>
  </r>
  <r>
    <x v="60"/>
    <x v="126"/>
    <n v="4.395604395604396"/>
    <x v="8"/>
    <x v="1"/>
  </r>
  <r>
    <x v="60"/>
    <x v="4"/>
    <n v="9.5238095238095237"/>
    <x v="8"/>
    <x v="1"/>
  </r>
  <r>
    <x v="49"/>
    <x v="125"/>
    <n v="44.322344322344321"/>
    <x v="8"/>
    <x v="1"/>
  </r>
  <r>
    <x v="49"/>
    <x v="126"/>
    <n v="46.153846153846153"/>
    <x v="8"/>
    <x v="1"/>
  </r>
  <r>
    <x v="49"/>
    <x v="4"/>
    <n v="9.5238095238095237"/>
    <x v="8"/>
    <x v="1"/>
  </r>
  <r>
    <x v="50"/>
    <x v="125"/>
    <n v="85.347985347985343"/>
    <x v="8"/>
    <x v="1"/>
  </r>
  <r>
    <x v="50"/>
    <x v="126"/>
    <n v="5.1282051282051286"/>
    <x v="8"/>
    <x v="1"/>
  </r>
  <r>
    <x v="50"/>
    <x v="4"/>
    <n v="9.5238095238095237"/>
    <x v="8"/>
    <x v="1"/>
  </r>
  <r>
    <x v="51"/>
    <x v="125"/>
    <n v="59.607843137254903"/>
    <x v="8"/>
    <x v="1"/>
  </r>
  <r>
    <x v="51"/>
    <x v="126"/>
    <n v="30.980392156862745"/>
    <x v="8"/>
    <x v="1"/>
  </r>
  <r>
    <x v="51"/>
    <x v="4"/>
    <n v="9.4117647058823533"/>
    <x v="8"/>
    <x v="1"/>
  </r>
  <r>
    <x v="52"/>
    <x v="125"/>
    <n v="75.091575091575095"/>
    <x v="8"/>
    <x v="1"/>
  </r>
  <r>
    <x v="52"/>
    <x v="126"/>
    <n v="15.384615384615385"/>
    <x v="8"/>
    <x v="1"/>
  </r>
  <r>
    <x v="52"/>
    <x v="4"/>
    <n v="9.5238095238095237"/>
    <x v="8"/>
    <x v="1"/>
  </r>
  <r>
    <x v="53"/>
    <x v="125"/>
    <n v="73.493975903614455"/>
    <x v="8"/>
    <x v="1"/>
  </r>
  <r>
    <x v="53"/>
    <x v="126"/>
    <n v="17.269076305220885"/>
    <x v="8"/>
    <x v="1"/>
  </r>
  <r>
    <x v="53"/>
    <x v="4"/>
    <n v="9.236947791164658"/>
    <x v="8"/>
    <x v="1"/>
  </r>
  <r>
    <x v="54"/>
    <x v="125"/>
    <n v="76.556776556776555"/>
    <x v="8"/>
    <x v="1"/>
  </r>
  <r>
    <x v="54"/>
    <x v="126"/>
    <n v="13.91941391941392"/>
    <x v="8"/>
    <x v="1"/>
  </r>
  <r>
    <x v="54"/>
    <x v="4"/>
    <n v="9.5238095238095237"/>
    <x v="8"/>
    <x v="1"/>
  </r>
  <r>
    <x v="55"/>
    <x v="125"/>
    <n v="83.150183150183153"/>
    <x v="8"/>
    <x v="1"/>
  </r>
  <r>
    <x v="55"/>
    <x v="126"/>
    <n v="7.3260073260073257"/>
    <x v="8"/>
    <x v="1"/>
  </r>
  <r>
    <x v="55"/>
    <x v="4"/>
    <n v="9.5238095238095237"/>
    <x v="8"/>
    <x v="1"/>
  </r>
  <r>
    <x v="56"/>
    <x v="125"/>
    <n v="63.953488372093027"/>
    <x v="9"/>
    <x v="1"/>
  </r>
  <r>
    <x v="56"/>
    <x v="126"/>
    <n v="25.872093023255815"/>
    <x v="9"/>
    <x v="1"/>
  </r>
  <r>
    <x v="56"/>
    <x v="4"/>
    <n v="10.174418604651162"/>
    <x v="9"/>
    <x v="1"/>
  </r>
  <r>
    <x v="57"/>
    <x v="125"/>
    <n v="85.174418604651166"/>
    <x v="9"/>
    <x v="1"/>
  </r>
  <r>
    <x v="57"/>
    <x v="126"/>
    <n v="4.6511627906976747"/>
    <x v="9"/>
    <x v="1"/>
  </r>
  <r>
    <x v="57"/>
    <x v="4"/>
    <n v="10.174418604651162"/>
    <x v="9"/>
    <x v="1"/>
  </r>
  <r>
    <x v="58"/>
    <x v="125"/>
    <n v="82.798833819241977"/>
    <x v="9"/>
    <x v="1"/>
  </r>
  <r>
    <x v="58"/>
    <x v="126"/>
    <n v="6.9970845481049562"/>
    <x v="9"/>
    <x v="1"/>
  </r>
  <r>
    <x v="58"/>
    <x v="4"/>
    <n v="10.204081632653061"/>
    <x v="9"/>
    <x v="1"/>
  </r>
  <r>
    <x v="59"/>
    <x v="125"/>
    <n v="81.632653061224488"/>
    <x v="9"/>
    <x v="1"/>
  </r>
  <r>
    <x v="59"/>
    <x v="126"/>
    <n v="8.1632653061224492"/>
    <x v="9"/>
    <x v="1"/>
  </r>
  <r>
    <x v="59"/>
    <x v="4"/>
    <n v="10.204081632653061"/>
    <x v="9"/>
    <x v="1"/>
  </r>
  <r>
    <x v="60"/>
    <x v="125"/>
    <n v="85.174418604651166"/>
    <x v="9"/>
    <x v="1"/>
  </r>
  <r>
    <x v="60"/>
    <x v="126"/>
    <n v="4.6511627906976747"/>
    <x v="9"/>
    <x v="1"/>
  </r>
  <r>
    <x v="60"/>
    <x v="4"/>
    <n v="10.174418604651162"/>
    <x v="9"/>
    <x v="1"/>
  </r>
  <r>
    <x v="49"/>
    <x v="125"/>
    <n v="43.313953488372093"/>
    <x v="9"/>
    <x v="1"/>
  </r>
  <r>
    <x v="49"/>
    <x v="126"/>
    <n v="46.511627906976742"/>
    <x v="9"/>
    <x v="1"/>
  </r>
  <r>
    <x v="49"/>
    <x v="4"/>
    <n v="10.174418604651162"/>
    <x v="9"/>
    <x v="1"/>
  </r>
  <r>
    <x v="50"/>
    <x v="125"/>
    <n v="80.813953488372093"/>
    <x v="9"/>
    <x v="1"/>
  </r>
  <r>
    <x v="50"/>
    <x v="126"/>
    <n v="9.0116279069767433"/>
    <x v="9"/>
    <x v="1"/>
  </r>
  <r>
    <x v="50"/>
    <x v="4"/>
    <n v="10.174418604651162"/>
    <x v="9"/>
    <x v="1"/>
  </r>
  <r>
    <x v="51"/>
    <x v="125"/>
    <n v="60"/>
    <x v="9"/>
    <x v="1"/>
  </r>
  <r>
    <x v="51"/>
    <x v="126"/>
    <n v="30.149253731343283"/>
    <x v="9"/>
    <x v="1"/>
  </r>
  <r>
    <x v="51"/>
    <x v="4"/>
    <n v="9.8507462686567155"/>
    <x v="9"/>
    <x v="1"/>
  </r>
  <r>
    <x v="52"/>
    <x v="125"/>
    <n v="75.801749271137027"/>
    <x v="9"/>
    <x v="1"/>
  </r>
  <r>
    <x v="52"/>
    <x v="126"/>
    <n v="13.994169096209912"/>
    <x v="9"/>
    <x v="1"/>
  </r>
  <r>
    <x v="52"/>
    <x v="4"/>
    <n v="10.204081632653061"/>
    <x v="9"/>
    <x v="1"/>
  </r>
  <r>
    <x v="53"/>
    <x v="125"/>
    <n v="59.696969696969695"/>
    <x v="9"/>
    <x v="1"/>
  </r>
  <r>
    <x v="53"/>
    <x v="126"/>
    <n v="29.696969696969695"/>
    <x v="9"/>
    <x v="1"/>
  </r>
  <r>
    <x v="53"/>
    <x v="4"/>
    <n v="10.606060606060606"/>
    <x v="9"/>
    <x v="1"/>
  </r>
  <r>
    <x v="54"/>
    <x v="125"/>
    <n v="72.674418604651166"/>
    <x v="9"/>
    <x v="1"/>
  </r>
  <r>
    <x v="54"/>
    <x v="126"/>
    <n v="17.151162790697676"/>
    <x v="9"/>
    <x v="1"/>
  </r>
  <r>
    <x v="54"/>
    <x v="4"/>
    <n v="10.174418604651162"/>
    <x v="9"/>
    <x v="1"/>
  </r>
  <r>
    <x v="55"/>
    <x v="125"/>
    <n v="84.593023255813947"/>
    <x v="9"/>
    <x v="1"/>
  </r>
  <r>
    <x v="55"/>
    <x v="126"/>
    <n v="5.2325581395348841"/>
    <x v="9"/>
    <x v="1"/>
  </r>
  <r>
    <x v="55"/>
    <x v="4"/>
    <n v="10.174418604651162"/>
    <x v="9"/>
    <x v="1"/>
  </r>
  <r>
    <x v="56"/>
    <x v="125"/>
    <n v="59.591836734693878"/>
    <x v="10"/>
    <x v="1"/>
  </r>
  <r>
    <x v="56"/>
    <x v="126"/>
    <n v="35.510204081632651"/>
    <x v="10"/>
    <x v="1"/>
  </r>
  <r>
    <x v="56"/>
    <x v="4"/>
    <n v="4.8979591836734695"/>
    <x v="10"/>
    <x v="1"/>
  </r>
  <r>
    <x v="57"/>
    <x v="125"/>
    <n v="80.566801619433193"/>
    <x v="10"/>
    <x v="1"/>
  </r>
  <r>
    <x v="57"/>
    <x v="126"/>
    <n v="14.574898785425102"/>
    <x v="10"/>
    <x v="1"/>
  </r>
  <r>
    <x v="57"/>
    <x v="4"/>
    <n v="4.8582995951417001"/>
    <x v="10"/>
    <x v="1"/>
  </r>
  <r>
    <x v="58"/>
    <x v="125"/>
    <n v="76.446280991735534"/>
    <x v="10"/>
    <x v="1"/>
  </r>
  <r>
    <x v="58"/>
    <x v="126"/>
    <n v="18.595041322314049"/>
    <x v="10"/>
    <x v="1"/>
  </r>
  <r>
    <x v="58"/>
    <x v="4"/>
    <n v="4.9586776859504136"/>
    <x v="10"/>
    <x v="1"/>
  </r>
  <r>
    <x v="59"/>
    <x v="125"/>
    <n v="70.445344129554655"/>
    <x v="10"/>
    <x v="1"/>
  </r>
  <r>
    <x v="59"/>
    <x v="126"/>
    <n v="24.696356275303643"/>
    <x v="10"/>
    <x v="1"/>
  </r>
  <r>
    <x v="59"/>
    <x v="4"/>
    <n v="4.8582995951417001"/>
    <x v="10"/>
    <x v="1"/>
  </r>
  <r>
    <x v="60"/>
    <x v="125"/>
    <n v="80.161943319838059"/>
    <x v="10"/>
    <x v="1"/>
  </r>
  <r>
    <x v="60"/>
    <x v="126"/>
    <n v="14.979757085020243"/>
    <x v="10"/>
    <x v="1"/>
  </r>
  <r>
    <x v="60"/>
    <x v="4"/>
    <n v="4.8582995951417001"/>
    <x v="10"/>
    <x v="1"/>
  </r>
  <r>
    <x v="49"/>
    <x v="125"/>
    <n v="30.76923076923077"/>
    <x v="10"/>
    <x v="1"/>
  </r>
  <r>
    <x v="49"/>
    <x v="126"/>
    <n v="64.372469635627525"/>
    <x v="10"/>
    <x v="1"/>
  </r>
  <r>
    <x v="49"/>
    <x v="4"/>
    <n v="4.8582995951417001"/>
    <x v="10"/>
    <x v="1"/>
  </r>
  <r>
    <x v="50"/>
    <x v="125"/>
    <n v="68.825910931174093"/>
    <x v="10"/>
    <x v="1"/>
  </r>
  <r>
    <x v="50"/>
    <x v="126"/>
    <n v="26.315789473684209"/>
    <x v="10"/>
    <x v="1"/>
  </r>
  <r>
    <x v="50"/>
    <x v="4"/>
    <n v="4.8582995951417001"/>
    <x v="10"/>
    <x v="1"/>
  </r>
  <r>
    <x v="51"/>
    <x v="125"/>
    <n v="48.584905660377359"/>
    <x v="10"/>
    <x v="1"/>
  </r>
  <r>
    <x v="51"/>
    <x v="126"/>
    <n v="46.698113207547166"/>
    <x v="10"/>
    <x v="1"/>
  </r>
  <r>
    <x v="51"/>
    <x v="4"/>
    <n v="4.716981132075472"/>
    <x v="10"/>
    <x v="1"/>
  </r>
  <r>
    <x v="52"/>
    <x v="125"/>
    <n v="63.008130081300813"/>
    <x v="10"/>
    <x v="1"/>
  </r>
  <r>
    <x v="52"/>
    <x v="126"/>
    <n v="32.113821138211385"/>
    <x v="10"/>
    <x v="1"/>
  </r>
  <r>
    <x v="52"/>
    <x v="4"/>
    <n v="4.8780487804878048"/>
    <x v="10"/>
    <x v="1"/>
  </r>
  <r>
    <x v="53"/>
    <x v="125"/>
    <n v="51.082251082251084"/>
    <x v="10"/>
    <x v="1"/>
  </r>
  <r>
    <x v="53"/>
    <x v="126"/>
    <n v="43.722943722943725"/>
    <x v="10"/>
    <x v="1"/>
  </r>
  <r>
    <x v="53"/>
    <x v="4"/>
    <n v="5.1948051948051948"/>
    <x v="10"/>
    <x v="1"/>
  </r>
  <r>
    <x v="54"/>
    <x v="125"/>
    <n v="69.635627530364374"/>
    <x v="10"/>
    <x v="1"/>
  </r>
  <r>
    <x v="54"/>
    <x v="126"/>
    <n v="25.506072874493928"/>
    <x v="10"/>
    <x v="1"/>
  </r>
  <r>
    <x v="54"/>
    <x v="4"/>
    <n v="4.8582995951417001"/>
    <x v="10"/>
    <x v="1"/>
  </r>
  <r>
    <x v="55"/>
    <x v="125"/>
    <n v="88.663967611336034"/>
    <x v="10"/>
    <x v="1"/>
  </r>
  <r>
    <x v="55"/>
    <x v="126"/>
    <n v="6.4777327935222671"/>
    <x v="10"/>
    <x v="1"/>
  </r>
  <r>
    <x v="55"/>
    <x v="4"/>
    <n v="4.8582995951417001"/>
    <x v="10"/>
    <x v="1"/>
  </r>
  <r>
    <x v="56"/>
    <x v="125"/>
    <n v="66.171003717472118"/>
    <x v="11"/>
    <x v="1"/>
  </r>
  <r>
    <x v="56"/>
    <x v="126"/>
    <n v="21.189591078066915"/>
    <x v="11"/>
    <x v="1"/>
  </r>
  <r>
    <x v="56"/>
    <x v="4"/>
    <n v="12.639405204460967"/>
    <x v="11"/>
    <x v="1"/>
  </r>
  <r>
    <x v="57"/>
    <x v="125"/>
    <n v="81.851851851851848"/>
    <x v="11"/>
    <x v="1"/>
  </r>
  <r>
    <x v="57"/>
    <x v="126"/>
    <n v="5.5555555555555554"/>
    <x v="11"/>
    <x v="1"/>
  </r>
  <r>
    <x v="57"/>
    <x v="4"/>
    <n v="12.592592592592593"/>
    <x v="11"/>
    <x v="1"/>
  </r>
  <r>
    <x v="58"/>
    <x v="125"/>
    <n v="79.477611940298502"/>
    <x v="11"/>
    <x v="1"/>
  </r>
  <r>
    <x v="58"/>
    <x v="126"/>
    <n v="8.2089552238805972"/>
    <x v="11"/>
    <x v="1"/>
  </r>
  <r>
    <x v="58"/>
    <x v="4"/>
    <n v="12.313432835820896"/>
    <x v="11"/>
    <x v="1"/>
  </r>
  <r>
    <x v="59"/>
    <x v="125"/>
    <n v="78.148148148148152"/>
    <x v="11"/>
    <x v="1"/>
  </r>
  <r>
    <x v="59"/>
    <x v="126"/>
    <n v="9.2592592592592595"/>
    <x v="11"/>
    <x v="1"/>
  </r>
  <r>
    <x v="59"/>
    <x v="4"/>
    <n v="12.592592592592593"/>
    <x v="11"/>
    <x v="1"/>
  </r>
  <r>
    <x v="60"/>
    <x v="125"/>
    <n v="80"/>
    <x v="11"/>
    <x v="1"/>
  </r>
  <r>
    <x v="60"/>
    <x v="126"/>
    <n v="7.4074074074074074"/>
    <x v="11"/>
    <x v="1"/>
  </r>
  <r>
    <x v="60"/>
    <x v="4"/>
    <n v="12.592592592592593"/>
    <x v="11"/>
    <x v="1"/>
  </r>
  <r>
    <x v="49"/>
    <x v="125"/>
    <n v="50.74074074074074"/>
    <x v="11"/>
    <x v="1"/>
  </r>
  <r>
    <x v="49"/>
    <x v="126"/>
    <n v="36.666666666666664"/>
    <x v="11"/>
    <x v="1"/>
  </r>
  <r>
    <x v="49"/>
    <x v="4"/>
    <n v="12.592592592592593"/>
    <x v="11"/>
    <x v="1"/>
  </r>
  <r>
    <x v="50"/>
    <x v="125"/>
    <n v="74.074074074074076"/>
    <x v="11"/>
    <x v="1"/>
  </r>
  <r>
    <x v="50"/>
    <x v="126"/>
    <n v="13.333333333333334"/>
    <x v="11"/>
    <x v="1"/>
  </r>
  <r>
    <x v="50"/>
    <x v="4"/>
    <n v="12.592592592592593"/>
    <x v="11"/>
    <x v="1"/>
  </r>
  <r>
    <x v="51"/>
    <x v="125"/>
    <n v="60.754716981132077"/>
    <x v="11"/>
    <x v="1"/>
  </r>
  <r>
    <x v="51"/>
    <x v="126"/>
    <n v="26.79245283018868"/>
    <x v="11"/>
    <x v="1"/>
  </r>
  <r>
    <x v="51"/>
    <x v="4"/>
    <n v="12.452830188679245"/>
    <x v="11"/>
    <x v="1"/>
  </r>
  <r>
    <x v="52"/>
    <x v="125"/>
    <n v="70.631970260223042"/>
    <x v="11"/>
    <x v="1"/>
  </r>
  <r>
    <x v="52"/>
    <x v="126"/>
    <n v="16.728624535315983"/>
    <x v="11"/>
    <x v="1"/>
  </r>
  <r>
    <x v="52"/>
    <x v="4"/>
    <n v="12.639405204460967"/>
    <x v="11"/>
    <x v="1"/>
  </r>
  <r>
    <x v="53"/>
    <x v="125"/>
    <n v="62.45353159851301"/>
    <x v="11"/>
    <x v="1"/>
  </r>
  <r>
    <x v="53"/>
    <x v="126"/>
    <n v="24.907063197026023"/>
    <x v="11"/>
    <x v="1"/>
  </r>
  <r>
    <x v="53"/>
    <x v="4"/>
    <n v="12.639405204460967"/>
    <x v="11"/>
    <x v="1"/>
  </r>
  <r>
    <x v="54"/>
    <x v="125"/>
    <n v="71.851851851851848"/>
    <x v="11"/>
    <x v="1"/>
  </r>
  <r>
    <x v="54"/>
    <x v="126"/>
    <n v="15.555555555555555"/>
    <x v="11"/>
    <x v="1"/>
  </r>
  <r>
    <x v="54"/>
    <x v="4"/>
    <n v="12.592592592592593"/>
    <x v="11"/>
    <x v="1"/>
  </r>
  <r>
    <x v="55"/>
    <x v="125"/>
    <n v="80.740740740740748"/>
    <x v="11"/>
    <x v="1"/>
  </r>
  <r>
    <x v="55"/>
    <x v="126"/>
    <n v="6.666666666666667"/>
    <x v="11"/>
    <x v="1"/>
  </r>
  <r>
    <x v="55"/>
    <x v="4"/>
    <n v="12.592592592592593"/>
    <x v="11"/>
    <x v="1"/>
  </r>
  <r>
    <x v="56"/>
    <x v="125"/>
    <n v="44.557823129251702"/>
    <x v="12"/>
    <x v="1"/>
  </r>
  <r>
    <x v="56"/>
    <x v="126"/>
    <n v="43.197278911564624"/>
    <x v="12"/>
    <x v="1"/>
  </r>
  <r>
    <x v="56"/>
    <x v="4"/>
    <n v="12.244897959183673"/>
    <x v="12"/>
    <x v="1"/>
  </r>
  <r>
    <x v="57"/>
    <x v="125"/>
    <n v="63.945578231292515"/>
    <x v="12"/>
    <x v="1"/>
  </r>
  <r>
    <x v="57"/>
    <x v="126"/>
    <n v="23.80952380952381"/>
    <x v="12"/>
    <x v="1"/>
  </r>
  <r>
    <x v="57"/>
    <x v="4"/>
    <n v="12.244897959183673"/>
    <x v="12"/>
    <x v="1"/>
  </r>
  <r>
    <x v="58"/>
    <x v="125"/>
    <n v="73.630136986301366"/>
    <x v="12"/>
    <x v="1"/>
  </r>
  <r>
    <x v="58"/>
    <x v="126"/>
    <n v="14.04109589041096"/>
    <x v="12"/>
    <x v="1"/>
  </r>
  <r>
    <x v="58"/>
    <x v="4"/>
    <n v="12.328767123287671"/>
    <x v="12"/>
    <x v="1"/>
  </r>
  <r>
    <x v="59"/>
    <x v="125"/>
    <n v="75.767918088737204"/>
    <x v="12"/>
    <x v="1"/>
  </r>
  <r>
    <x v="59"/>
    <x v="126"/>
    <n v="11.945392491467576"/>
    <x v="12"/>
    <x v="1"/>
  </r>
  <r>
    <x v="59"/>
    <x v="4"/>
    <n v="12.286689419795222"/>
    <x v="12"/>
    <x v="1"/>
  </r>
  <r>
    <x v="60"/>
    <x v="125"/>
    <n v="85.034013605442183"/>
    <x v="12"/>
    <x v="1"/>
  </r>
  <r>
    <x v="60"/>
    <x v="126"/>
    <n v="2.7210884353741496"/>
    <x v="12"/>
    <x v="1"/>
  </r>
  <r>
    <x v="60"/>
    <x v="4"/>
    <n v="12.244897959183673"/>
    <x v="12"/>
    <x v="1"/>
  </r>
  <r>
    <x v="49"/>
    <x v="125"/>
    <n v="38.56655290102389"/>
    <x v="12"/>
    <x v="1"/>
  </r>
  <r>
    <x v="49"/>
    <x v="126"/>
    <n v="49.146757679180887"/>
    <x v="12"/>
    <x v="1"/>
  </r>
  <r>
    <x v="49"/>
    <x v="4"/>
    <n v="12.286689419795222"/>
    <x v="12"/>
    <x v="1"/>
  </r>
  <r>
    <x v="50"/>
    <x v="125"/>
    <n v="72.789115646258509"/>
    <x v="12"/>
    <x v="1"/>
  </r>
  <r>
    <x v="50"/>
    <x v="126"/>
    <n v="14.965986394557824"/>
    <x v="12"/>
    <x v="1"/>
  </r>
  <r>
    <x v="50"/>
    <x v="4"/>
    <n v="12.244897959183673"/>
    <x v="12"/>
    <x v="1"/>
  </r>
  <r>
    <x v="51"/>
    <x v="125"/>
    <n v="43.060498220640568"/>
    <x v="12"/>
    <x v="1"/>
  </r>
  <r>
    <x v="51"/>
    <x v="126"/>
    <n v="44.128113879003557"/>
    <x v="12"/>
    <x v="1"/>
  </r>
  <r>
    <x v="51"/>
    <x v="4"/>
    <n v="12.811387900355871"/>
    <x v="12"/>
    <x v="1"/>
  </r>
  <r>
    <x v="52"/>
    <x v="125"/>
    <n v="61.224489795918366"/>
    <x v="12"/>
    <x v="1"/>
  </r>
  <r>
    <x v="52"/>
    <x v="126"/>
    <n v="26.530612244897959"/>
    <x v="12"/>
    <x v="1"/>
  </r>
  <r>
    <x v="52"/>
    <x v="4"/>
    <n v="12.244897959183673"/>
    <x v="12"/>
    <x v="1"/>
  </r>
  <r>
    <x v="53"/>
    <x v="125"/>
    <n v="56.643356643356647"/>
    <x v="12"/>
    <x v="1"/>
  </r>
  <r>
    <x v="53"/>
    <x v="126"/>
    <n v="31.11888111888112"/>
    <x v="12"/>
    <x v="1"/>
  </r>
  <r>
    <x v="53"/>
    <x v="4"/>
    <n v="12.237762237762238"/>
    <x v="12"/>
    <x v="1"/>
  </r>
  <r>
    <x v="54"/>
    <x v="125"/>
    <n v="72.10884353741497"/>
    <x v="12"/>
    <x v="1"/>
  </r>
  <r>
    <x v="54"/>
    <x v="126"/>
    <n v="15.646258503401361"/>
    <x v="12"/>
    <x v="1"/>
  </r>
  <r>
    <x v="54"/>
    <x v="4"/>
    <n v="12.244897959183673"/>
    <x v="12"/>
    <x v="1"/>
  </r>
  <r>
    <x v="55"/>
    <x v="125"/>
    <n v="81.632653061224488"/>
    <x v="12"/>
    <x v="1"/>
  </r>
  <r>
    <x v="55"/>
    <x v="126"/>
    <n v="6.1224489795918364"/>
    <x v="12"/>
    <x v="1"/>
  </r>
  <r>
    <x v="55"/>
    <x v="4"/>
    <n v="12.244897959183673"/>
    <x v="12"/>
    <x v="1"/>
  </r>
  <r>
    <x v="56"/>
    <x v="125"/>
    <n v="50"/>
    <x v="13"/>
    <x v="1"/>
  </r>
  <r>
    <x v="56"/>
    <x v="126"/>
    <n v="41.666666666666664"/>
    <x v="13"/>
    <x v="1"/>
  </r>
  <r>
    <x v="56"/>
    <x v="4"/>
    <n v="8.3333333333333339"/>
    <x v="13"/>
    <x v="1"/>
  </r>
  <r>
    <x v="57"/>
    <x v="125"/>
    <n v="68.589743589743591"/>
    <x v="13"/>
    <x v="1"/>
  </r>
  <r>
    <x v="57"/>
    <x v="126"/>
    <n v="23.076923076923077"/>
    <x v="13"/>
    <x v="1"/>
  </r>
  <r>
    <x v="57"/>
    <x v="4"/>
    <n v="8.3333333333333339"/>
    <x v="13"/>
    <x v="1"/>
  </r>
  <r>
    <x v="58"/>
    <x v="125"/>
    <n v="76.623376623376629"/>
    <x v="13"/>
    <x v="1"/>
  </r>
  <r>
    <x v="58"/>
    <x v="126"/>
    <n v="14.935064935064934"/>
    <x v="13"/>
    <x v="1"/>
  </r>
  <r>
    <x v="58"/>
    <x v="4"/>
    <n v="8.4415584415584419"/>
    <x v="13"/>
    <x v="1"/>
  </r>
  <r>
    <x v="59"/>
    <x v="125"/>
    <n v="66.666666666666671"/>
    <x v="13"/>
    <x v="1"/>
  </r>
  <r>
    <x v="59"/>
    <x v="126"/>
    <n v="25"/>
    <x v="13"/>
    <x v="1"/>
  </r>
  <r>
    <x v="59"/>
    <x v="4"/>
    <n v="8.3333333333333339"/>
    <x v="13"/>
    <x v="1"/>
  </r>
  <r>
    <x v="60"/>
    <x v="125"/>
    <n v="76.92307692307692"/>
    <x v="13"/>
    <x v="1"/>
  </r>
  <r>
    <x v="60"/>
    <x v="126"/>
    <n v="14.743589743589743"/>
    <x v="13"/>
    <x v="1"/>
  </r>
  <r>
    <x v="60"/>
    <x v="4"/>
    <n v="8.3333333333333339"/>
    <x v="13"/>
    <x v="1"/>
  </r>
  <r>
    <x v="49"/>
    <x v="125"/>
    <n v="37.179487179487182"/>
    <x v="13"/>
    <x v="1"/>
  </r>
  <r>
    <x v="49"/>
    <x v="126"/>
    <n v="54.487179487179489"/>
    <x v="13"/>
    <x v="1"/>
  </r>
  <r>
    <x v="49"/>
    <x v="4"/>
    <n v="8.3333333333333339"/>
    <x v="13"/>
    <x v="1"/>
  </r>
  <r>
    <x v="50"/>
    <x v="125"/>
    <n v="66.666666666666671"/>
    <x v="13"/>
    <x v="1"/>
  </r>
  <r>
    <x v="50"/>
    <x v="126"/>
    <n v="25"/>
    <x v="13"/>
    <x v="1"/>
  </r>
  <r>
    <x v="50"/>
    <x v="4"/>
    <n v="8.3333333333333339"/>
    <x v="13"/>
    <x v="1"/>
  </r>
  <r>
    <x v="51"/>
    <x v="125"/>
    <n v="48.837209302325583"/>
    <x v="13"/>
    <x v="1"/>
  </r>
  <r>
    <x v="51"/>
    <x v="126"/>
    <n v="44.961240310077521"/>
    <x v="13"/>
    <x v="1"/>
  </r>
  <r>
    <x v="51"/>
    <x v="4"/>
    <n v="6.2015503875968996"/>
    <x v="13"/>
    <x v="1"/>
  </r>
  <r>
    <x v="52"/>
    <x v="125"/>
    <n v="63.46153846153846"/>
    <x v="13"/>
    <x v="1"/>
  </r>
  <r>
    <x v="52"/>
    <x v="126"/>
    <n v="28.205128205128204"/>
    <x v="13"/>
    <x v="1"/>
  </r>
  <r>
    <x v="52"/>
    <x v="4"/>
    <n v="8.3333333333333339"/>
    <x v="13"/>
    <x v="1"/>
  </r>
  <r>
    <x v="53"/>
    <x v="125"/>
    <n v="55.405405405405403"/>
    <x v="13"/>
    <x v="1"/>
  </r>
  <r>
    <x v="53"/>
    <x v="126"/>
    <n v="35.810810810810814"/>
    <x v="13"/>
    <x v="1"/>
  </r>
  <r>
    <x v="53"/>
    <x v="4"/>
    <n v="8.7837837837837842"/>
    <x v="13"/>
    <x v="1"/>
  </r>
  <r>
    <x v="54"/>
    <x v="125"/>
    <n v="61.53846153846154"/>
    <x v="13"/>
    <x v="1"/>
  </r>
  <r>
    <x v="54"/>
    <x v="126"/>
    <n v="30.128205128205128"/>
    <x v="13"/>
    <x v="1"/>
  </r>
  <r>
    <x v="54"/>
    <x v="4"/>
    <n v="8.3333333333333339"/>
    <x v="13"/>
    <x v="1"/>
  </r>
  <r>
    <x v="55"/>
    <x v="125"/>
    <n v="88.461538461538467"/>
    <x v="13"/>
    <x v="1"/>
  </r>
  <r>
    <x v="55"/>
    <x v="126"/>
    <n v="3.2051282051282053"/>
    <x v="13"/>
    <x v="1"/>
  </r>
  <r>
    <x v="55"/>
    <x v="4"/>
    <n v="8.3333333333333339"/>
    <x v="13"/>
    <x v="1"/>
  </r>
  <r>
    <x v="56"/>
    <x v="125"/>
    <n v="58.783783783783782"/>
    <x v="14"/>
    <x v="1"/>
  </r>
  <r>
    <x v="56"/>
    <x v="126"/>
    <n v="22.297297297297298"/>
    <x v="14"/>
    <x v="1"/>
  </r>
  <r>
    <x v="56"/>
    <x v="4"/>
    <n v="18.918918918918919"/>
    <x v="14"/>
    <x v="1"/>
  </r>
  <r>
    <x v="57"/>
    <x v="125"/>
    <n v="75"/>
    <x v="14"/>
    <x v="1"/>
  </r>
  <r>
    <x v="57"/>
    <x v="126"/>
    <n v="6.0810810810810807"/>
    <x v="14"/>
    <x v="1"/>
  </r>
  <r>
    <x v="57"/>
    <x v="4"/>
    <n v="18.918918918918919"/>
    <x v="14"/>
    <x v="1"/>
  </r>
  <r>
    <x v="58"/>
    <x v="125"/>
    <n v="74.829931972789112"/>
    <x v="14"/>
    <x v="1"/>
  </r>
  <r>
    <x v="58"/>
    <x v="126"/>
    <n v="6.1224489795918364"/>
    <x v="14"/>
    <x v="1"/>
  </r>
  <r>
    <x v="58"/>
    <x v="4"/>
    <n v="19.047619047619047"/>
    <x v="14"/>
    <x v="1"/>
  </r>
  <r>
    <x v="59"/>
    <x v="125"/>
    <n v="78.378378378378372"/>
    <x v="14"/>
    <x v="1"/>
  </r>
  <r>
    <x v="59"/>
    <x v="126"/>
    <n v="2.7027027027027026"/>
    <x v="14"/>
    <x v="1"/>
  </r>
  <r>
    <x v="59"/>
    <x v="4"/>
    <n v="18.918918918918919"/>
    <x v="14"/>
    <x v="1"/>
  </r>
  <r>
    <x v="60"/>
    <x v="125"/>
    <n v="79.729729729729726"/>
    <x v="14"/>
    <x v="1"/>
  </r>
  <r>
    <x v="60"/>
    <x v="126"/>
    <n v="1.3513513513513513"/>
    <x v="14"/>
    <x v="1"/>
  </r>
  <r>
    <x v="60"/>
    <x v="4"/>
    <n v="18.918918918918919"/>
    <x v="14"/>
    <x v="1"/>
  </r>
  <r>
    <x v="49"/>
    <x v="125"/>
    <n v="64.86486486486487"/>
    <x v="14"/>
    <x v="1"/>
  </r>
  <r>
    <x v="49"/>
    <x v="126"/>
    <n v="16.216216216216218"/>
    <x v="14"/>
    <x v="1"/>
  </r>
  <r>
    <x v="49"/>
    <x v="4"/>
    <n v="18.918918918918919"/>
    <x v="14"/>
    <x v="1"/>
  </r>
  <r>
    <x v="50"/>
    <x v="125"/>
    <n v="78.378378378378372"/>
    <x v="14"/>
    <x v="1"/>
  </r>
  <r>
    <x v="50"/>
    <x v="126"/>
    <n v="2.7027027027027026"/>
    <x v="14"/>
    <x v="1"/>
  </r>
  <r>
    <x v="50"/>
    <x v="4"/>
    <n v="18.918918918918919"/>
    <x v="14"/>
    <x v="1"/>
  </r>
  <r>
    <x v="51"/>
    <x v="125"/>
    <n v="66.666666666666671"/>
    <x v="14"/>
    <x v="1"/>
  </r>
  <r>
    <x v="51"/>
    <x v="126"/>
    <n v="14.583333333333334"/>
    <x v="14"/>
    <x v="1"/>
  </r>
  <r>
    <x v="51"/>
    <x v="4"/>
    <n v="18.75"/>
    <x v="14"/>
    <x v="1"/>
  </r>
  <r>
    <x v="52"/>
    <x v="125"/>
    <n v="75"/>
    <x v="14"/>
    <x v="1"/>
  </r>
  <r>
    <x v="52"/>
    <x v="126"/>
    <n v="6.0810810810810807"/>
    <x v="14"/>
    <x v="1"/>
  </r>
  <r>
    <x v="52"/>
    <x v="4"/>
    <n v="18.918918918918919"/>
    <x v="14"/>
    <x v="1"/>
  </r>
  <r>
    <x v="53"/>
    <x v="125"/>
    <n v="71.83098591549296"/>
    <x v="14"/>
    <x v="1"/>
  </r>
  <r>
    <x v="53"/>
    <x v="126"/>
    <n v="9.1549295774647881"/>
    <x v="14"/>
    <x v="1"/>
  </r>
  <r>
    <x v="53"/>
    <x v="4"/>
    <n v="19.014084507042252"/>
    <x v="14"/>
    <x v="1"/>
  </r>
  <r>
    <x v="54"/>
    <x v="125"/>
    <n v="79.054054054054049"/>
    <x v="14"/>
    <x v="1"/>
  </r>
  <r>
    <x v="54"/>
    <x v="126"/>
    <n v="2.0270270270270272"/>
    <x v="14"/>
    <x v="1"/>
  </r>
  <r>
    <x v="54"/>
    <x v="4"/>
    <n v="18.918918918918919"/>
    <x v="14"/>
    <x v="1"/>
  </r>
  <r>
    <x v="55"/>
    <x v="125"/>
    <n v="79.054054054054049"/>
    <x v="14"/>
    <x v="1"/>
  </r>
  <r>
    <x v="55"/>
    <x v="126"/>
    <n v="2.0270270270270272"/>
    <x v="14"/>
    <x v="1"/>
  </r>
  <r>
    <x v="55"/>
    <x v="4"/>
    <n v="18.918918918918919"/>
    <x v="14"/>
    <x v="1"/>
  </r>
  <r>
    <x v="56"/>
    <x v="125"/>
    <n v="40.54054054054054"/>
    <x v="15"/>
    <x v="1"/>
  </r>
  <r>
    <x v="56"/>
    <x v="126"/>
    <n v="52.027027027027025"/>
    <x v="15"/>
    <x v="1"/>
  </r>
  <r>
    <x v="56"/>
    <x v="4"/>
    <n v="7.4324324324324325"/>
    <x v="15"/>
    <x v="1"/>
  </r>
  <r>
    <x v="57"/>
    <x v="125"/>
    <n v="83.78378378378379"/>
    <x v="15"/>
    <x v="1"/>
  </r>
  <r>
    <x v="57"/>
    <x v="126"/>
    <n v="8.7837837837837842"/>
    <x v="15"/>
    <x v="1"/>
  </r>
  <r>
    <x v="57"/>
    <x v="4"/>
    <n v="7.4324324324324325"/>
    <x v="15"/>
    <x v="1"/>
  </r>
  <r>
    <x v="58"/>
    <x v="125"/>
    <n v="79.729729729729726"/>
    <x v="15"/>
    <x v="1"/>
  </r>
  <r>
    <x v="58"/>
    <x v="126"/>
    <n v="12.837837837837839"/>
    <x v="15"/>
    <x v="1"/>
  </r>
  <r>
    <x v="58"/>
    <x v="4"/>
    <n v="7.4324324324324325"/>
    <x v="15"/>
    <x v="1"/>
  </r>
  <r>
    <x v="59"/>
    <x v="125"/>
    <n v="71.621621621621628"/>
    <x v="15"/>
    <x v="1"/>
  </r>
  <r>
    <x v="59"/>
    <x v="126"/>
    <n v="20.945945945945947"/>
    <x v="15"/>
    <x v="1"/>
  </r>
  <r>
    <x v="59"/>
    <x v="4"/>
    <n v="7.4324324324324325"/>
    <x v="15"/>
    <x v="1"/>
  </r>
  <r>
    <x v="60"/>
    <x v="125"/>
    <n v="84.459459459459453"/>
    <x v="15"/>
    <x v="1"/>
  </r>
  <r>
    <x v="60"/>
    <x v="126"/>
    <n v="8.1081081081081088"/>
    <x v="15"/>
    <x v="1"/>
  </r>
  <r>
    <x v="60"/>
    <x v="4"/>
    <n v="7.4324324324324325"/>
    <x v="15"/>
    <x v="1"/>
  </r>
  <r>
    <x v="49"/>
    <x v="125"/>
    <n v="36.486486486486484"/>
    <x v="15"/>
    <x v="1"/>
  </r>
  <r>
    <x v="49"/>
    <x v="126"/>
    <n v="56.081081081081081"/>
    <x v="15"/>
    <x v="1"/>
  </r>
  <r>
    <x v="49"/>
    <x v="4"/>
    <n v="7.4324324324324325"/>
    <x v="15"/>
    <x v="1"/>
  </r>
  <r>
    <x v="50"/>
    <x v="125"/>
    <n v="78.378378378378372"/>
    <x v="15"/>
    <x v="1"/>
  </r>
  <r>
    <x v="50"/>
    <x v="126"/>
    <n v="14.189189189189189"/>
    <x v="15"/>
    <x v="1"/>
  </r>
  <r>
    <x v="50"/>
    <x v="4"/>
    <n v="7.4324324324324325"/>
    <x v="15"/>
    <x v="1"/>
  </r>
  <r>
    <x v="51"/>
    <x v="125"/>
    <n v="48.591549295774648"/>
    <x v="15"/>
    <x v="1"/>
  </r>
  <r>
    <x v="51"/>
    <x v="126"/>
    <n v="44.366197183098592"/>
    <x v="15"/>
    <x v="1"/>
  </r>
  <r>
    <x v="51"/>
    <x v="4"/>
    <n v="7.042253521126761"/>
    <x v="15"/>
    <x v="1"/>
  </r>
  <r>
    <x v="52"/>
    <x v="125"/>
    <n v="56.756756756756758"/>
    <x v="15"/>
    <x v="1"/>
  </r>
  <r>
    <x v="52"/>
    <x v="126"/>
    <n v="35.810810810810814"/>
    <x v="15"/>
    <x v="1"/>
  </r>
  <r>
    <x v="52"/>
    <x v="4"/>
    <n v="7.4324324324324325"/>
    <x v="15"/>
    <x v="1"/>
  </r>
  <r>
    <x v="53"/>
    <x v="125"/>
    <n v="70.833333333333329"/>
    <x v="15"/>
    <x v="1"/>
  </r>
  <r>
    <x v="53"/>
    <x v="126"/>
    <n v="22.222222222222221"/>
    <x v="15"/>
    <x v="1"/>
  </r>
  <r>
    <x v="53"/>
    <x v="4"/>
    <n v="6.9444444444444446"/>
    <x v="15"/>
    <x v="1"/>
  </r>
  <r>
    <x v="54"/>
    <x v="125"/>
    <n v="64.86486486486487"/>
    <x v="15"/>
    <x v="1"/>
  </r>
  <r>
    <x v="54"/>
    <x v="126"/>
    <n v="27.702702702702702"/>
    <x v="15"/>
    <x v="1"/>
  </r>
  <r>
    <x v="54"/>
    <x v="4"/>
    <n v="7.4324324324324325"/>
    <x v="15"/>
    <x v="1"/>
  </r>
  <r>
    <x v="55"/>
    <x v="125"/>
    <n v="87.837837837837839"/>
    <x v="15"/>
    <x v="1"/>
  </r>
  <r>
    <x v="55"/>
    <x v="126"/>
    <n v="4.7297297297297298"/>
    <x v="15"/>
    <x v="1"/>
  </r>
  <r>
    <x v="55"/>
    <x v="4"/>
    <n v="7.4324324324324325"/>
    <x v="15"/>
    <x v="1"/>
  </r>
  <r>
    <x v="56"/>
    <x v="125"/>
    <n v="43.75"/>
    <x v="16"/>
    <x v="1"/>
  </r>
  <r>
    <x v="56"/>
    <x v="126"/>
    <n v="49.305555555555557"/>
    <x v="16"/>
    <x v="1"/>
  </r>
  <r>
    <x v="56"/>
    <x v="4"/>
    <n v="6.9444444444444446"/>
    <x v="16"/>
    <x v="1"/>
  </r>
  <r>
    <x v="57"/>
    <x v="125"/>
    <n v="76.767676767676761"/>
    <x v="16"/>
    <x v="1"/>
  </r>
  <r>
    <x v="57"/>
    <x v="126"/>
    <n v="16.498316498316498"/>
    <x v="16"/>
    <x v="1"/>
  </r>
  <r>
    <x v="57"/>
    <x v="4"/>
    <n v="6.7340067340067344"/>
    <x v="16"/>
    <x v="1"/>
  </r>
  <r>
    <x v="58"/>
    <x v="125"/>
    <n v="78.350515463917532"/>
    <x v="16"/>
    <x v="1"/>
  </r>
  <r>
    <x v="58"/>
    <x v="126"/>
    <n v="14.776632302405499"/>
    <x v="16"/>
    <x v="1"/>
  </r>
  <r>
    <x v="58"/>
    <x v="4"/>
    <n v="6.8728522336769755"/>
    <x v="16"/>
    <x v="1"/>
  </r>
  <r>
    <x v="59"/>
    <x v="125"/>
    <n v="72.881355932203391"/>
    <x v="16"/>
    <x v="1"/>
  </r>
  <r>
    <x v="59"/>
    <x v="126"/>
    <n v="20.677966101694917"/>
    <x v="16"/>
    <x v="1"/>
  </r>
  <r>
    <x v="59"/>
    <x v="4"/>
    <n v="6.4406779661016946"/>
    <x v="16"/>
    <x v="1"/>
  </r>
  <r>
    <x v="60"/>
    <x v="125"/>
    <n v="84.17508417508418"/>
    <x v="16"/>
    <x v="1"/>
  </r>
  <r>
    <x v="60"/>
    <x v="126"/>
    <n v="9.0909090909090917"/>
    <x v="16"/>
    <x v="1"/>
  </r>
  <r>
    <x v="60"/>
    <x v="4"/>
    <n v="6.7340067340067344"/>
    <x v="16"/>
    <x v="1"/>
  </r>
  <r>
    <x v="49"/>
    <x v="125"/>
    <n v="37.037037037037038"/>
    <x v="16"/>
    <x v="1"/>
  </r>
  <r>
    <x v="49"/>
    <x v="126"/>
    <n v="56.228956228956228"/>
    <x v="16"/>
    <x v="1"/>
  </r>
  <r>
    <x v="49"/>
    <x v="4"/>
    <n v="6.7340067340067344"/>
    <x v="16"/>
    <x v="1"/>
  </r>
  <r>
    <x v="50"/>
    <x v="125"/>
    <n v="69.830508474576277"/>
    <x v="16"/>
    <x v="1"/>
  </r>
  <r>
    <x v="50"/>
    <x v="126"/>
    <n v="23.389830508474578"/>
    <x v="16"/>
    <x v="1"/>
  </r>
  <r>
    <x v="50"/>
    <x v="4"/>
    <n v="6.7796610169491522"/>
    <x v="16"/>
    <x v="1"/>
  </r>
  <r>
    <x v="51"/>
    <x v="125"/>
    <n v="49.042145593869733"/>
    <x v="16"/>
    <x v="1"/>
  </r>
  <r>
    <x v="51"/>
    <x v="126"/>
    <n v="44.061302681992338"/>
    <x v="16"/>
    <x v="1"/>
  </r>
  <r>
    <x v="51"/>
    <x v="4"/>
    <n v="6.8965517241379306"/>
    <x v="16"/>
    <x v="1"/>
  </r>
  <r>
    <x v="52"/>
    <x v="125"/>
    <n v="66.779661016949149"/>
    <x v="16"/>
    <x v="1"/>
  </r>
  <r>
    <x v="52"/>
    <x v="126"/>
    <n v="26.779661016949152"/>
    <x v="16"/>
    <x v="1"/>
  </r>
  <r>
    <x v="52"/>
    <x v="4"/>
    <n v="6.4406779661016946"/>
    <x v="16"/>
    <x v="1"/>
  </r>
  <r>
    <x v="53"/>
    <x v="125"/>
    <n v="63.986013986013987"/>
    <x v="16"/>
    <x v="1"/>
  </r>
  <r>
    <x v="53"/>
    <x v="126"/>
    <n v="29.37062937062937"/>
    <x v="16"/>
    <x v="1"/>
  </r>
  <r>
    <x v="53"/>
    <x v="4"/>
    <n v="6.6433566433566433"/>
    <x v="16"/>
    <x v="1"/>
  </r>
  <r>
    <x v="54"/>
    <x v="125"/>
    <n v="73.063973063973066"/>
    <x v="16"/>
    <x v="1"/>
  </r>
  <r>
    <x v="54"/>
    <x v="126"/>
    <n v="20.202020202020201"/>
    <x v="16"/>
    <x v="1"/>
  </r>
  <r>
    <x v="54"/>
    <x v="4"/>
    <n v="6.7340067340067344"/>
    <x v="16"/>
    <x v="1"/>
  </r>
  <r>
    <x v="55"/>
    <x v="125"/>
    <n v="87.542087542087543"/>
    <x v="16"/>
    <x v="1"/>
  </r>
  <r>
    <x v="55"/>
    <x v="126"/>
    <n v="5.7239057239057241"/>
    <x v="16"/>
    <x v="1"/>
  </r>
  <r>
    <x v="55"/>
    <x v="4"/>
    <n v="6.7340067340067344"/>
    <x v="16"/>
    <x v="1"/>
  </r>
  <r>
    <x v="61"/>
    <x v="127"/>
    <n v="19.998160242847945"/>
    <x v="0"/>
    <x v="0"/>
  </r>
  <r>
    <x v="61"/>
    <x v="128"/>
    <n v="3.9186827338791281"/>
    <x v="0"/>
    <x v="0"/>
  </r>
  <r>
    <x v="61"/>
    <x v="129"/>
    <n v="6.0436022445037256"/>
    <x v="0"/>
    <x v="0"/>
  </r>
  <r>
    <x v="61"/>
    <x v="130"/>
    <n v="26.648882347530126"/>
    <x v="0"/>
    <x v="0"/>
  </r>
  <r>
    <x v="61"/>
    <x v="131"/>
    <n v="30.328396651641985"/>
    <x v="0"/>
    <x v="0"/>
  </r>
  <r>
    <x v="61"/>
    <x v="4"/>
    <n v="13.310642995124644"/>
    <x v="0"/>
    <x v="0"/>
  </r>
  <r>
    <x v="62"/>
    <x v="127"/>
    <n v="8.9288961629387167"/>
    <x v="0"/>
    <x v="0"/>
  </r>
  <r>
    <x v="62"/>
    <x v="128"/>
    <n v="0.74559010729223496"/>
    <x v="0"/>
    <x v="0"/>
  </r>
  <r>
    <x v="62"/>
    <x v="129"/>
    <n v="0.90925622840516462"/>
    <x v="0"/>
    <x v="0"/>
  </r>
  <r>
    <x v="62"/>
    <x v="130"/>
    <n v="46.01745771958538"/>
    <x v="0"/>
    <x v="0"/>
  </r>
  <r>
    <x v="62"/>
    <x v="131"/>
    <n v="30.241862156755772"/>
    <x v="0"/>
    <x v="0"/>
  </r>
  <r>
    <x v="62"/>
    <x v="4"/>
    <n v="13.202400436442989"/>
    <x v="0"/>
    <x v="0"/>
  </r>
  <r>
    <x v="63"/>
    <x v="127"/>
    <n v="8.1829779478768003"/>
    <x v="0"/>
    <x v="0"/>
  </r>
  <r>
    <x v="63"/>
    <x v="128"/>
    <n v="2.660834700200474"/>
    <x v="0"/>
    <x v="0"/>
  </r>
  <r>
    <x v="63"/>
    <x v="129"/>
    <n v="0.81100783670493892"/>
    <x v="0"/>
    <x v="0"/>
  </r>
  <r>
    <x v="63"/>
    <x v="130"/>
    <n v="44.90614178968471"/>
    <x v="0"/>
    <x v="0"/>
  </r>
  <r>
    <x v="63"/>
    <x v="131"/>
    <n v="30.244213595771825"/>
    <x v="0"/>
    <x v="0"/>
  </r>
  <r>
    <x v="63"/>
    <x v="4"/>
    <n v="13.231273920174958"/>
    <x v="0"/>
    <x v="0"/>
  </r>
  <r>
    <x v="64"/>
    <x v="127"/>
    <n v="10.163754459793248"/>
    <x v="0"/>
    <x v="0"/>
  </r>
  <r>
    <x v="64"/>
    <x v="128"/>
    <n v="2.0309212331900102"/>
    <x v="0"/>
    <x v="0"/>
  </r>
  <r>
    <x v="64"/>
    <x v="129"/>
    <n v="1.9028451193852347"/>
    <x v="0"/>
    <x v="0"/>
  </r>
  <r>
    <x v="64"/>
    <x v="130"/>
    <n v="42.402341963223861"/>
    <x v="0"/>
    <x v="0"/>
  </r>
  <r>
    <x v="64"/>
    <x v="131"/>
    <n v="30.290000914829385"/>
    <x v="0"/>
    <x v="0"/>
  </r>
  <r>
    <x v="64"/>
    <x v="4"/>
    <n v="13.255877778794256"/>
    <x v="0"/>
    <x v="0"/>
  </r>
  <r>
    <x v="65"/>
    <x v="127"/>
    <n v="5.6459678152559327"/>
    <x v="0"/>
    <x v="0"/>
  </r>
  <r>
    <x v="65"/>
    <x v="128"/>
    <n v="1.363760341849259"/>
    <x v="0"/>
    <x v="0"/>
  </r>
  <r>
    <x v="65"/>
    <x v="129"/>
    <n v="0.45458678061641966"/>
    <x v="0"/>
    <x v="0"/>
  </r>
  <r>
    <x v="65"/>
    <x v="130"/>
    <n v="49.104464042185654"/>
    <x v="0"/>
    <x v="0"/>
  </r>
  <r>
    <x v="65"/>
    <x v="131"/>
    <n v="30.239112646604237"/>
    <x v="0"/>
    <x v="0"/>
  </r>
  <r>
    <x v="65"/>
    <x v="4"/>
    <n v="13.210291844713156"/>
    <x v="0"/>
    <x v="0"/>
  </r>
  <r>
    <x v="66"/>
    <x v="127"/>
    <n v="24.272462713714077"/>
    <x v="0"/>
    <x v="0"/>
  </r>
  <r>
    <x v="66"/>
    <x v="128"/>
    <n v="13.523099308839578"/>
    <x v="0"/>
    <x v="0"/>
  </r>
  <r>
    <x v="66"/>
    <x v="129"/>
    <n v="1.6187704619861767"/>
    <x v="0"/>
    <x v="0"/>
  </r>
  <r>
    <x v="66"/>
    <x v="130"/>
    <n v="17.333575845762095"/>
    <x v="0"/>
    <x v="0"/>
  </r>
  <r>
    <x v="66"/>
    <x v="131"/>
    <n v="30.238268461258638"/>
    <x v="0"/>
    <x v="0"/>
  </r>
  <r>
    <x v="66"/>
    <x v="4"/>
    <n v="13.213895962168062"/>
    <x v="0"/>
    <x v="0"/>
  </r>
  <r>
    <x v="61"/>
    <x v="127"/>
    <n v="43.29293773506059"/>
    <x v="1"/>
    <x v="0"/>
  </r>
  <r>
    <x v="61"/>
    <x v="128"/>
    <n v="4.3460091934809864"/>
    <x v="1"/>
    <x v="0"/>
  </r>
  <r>
    <x v="61"/>
    <x v="129"/>
    <n v="9.2352695361470953"/>
    <x v="1"/>
    <x v="0"/>
  </r>
  <r>
    <x v="61"/>
    <x v="130"/>
    <n v="26.911826159632259"/>
    <x v="1"/>
    <x v="0"/>
  </r>
  <r>
    <x v="61"/>
    <x v="131"/>
    <n v="12.202256581696615"/>
    <x v="1"/>
    <x v="0"/>
  </r>
  <r>
    <x v="61"/>
    <x v="4"/>
    <n v="4.6385290430422064"/>
    <x v="1"/>
    <x v="0"/>
  </r>
  <r>
    <x v="62"/>
    <x v="127"/>
    <n v="21.813823411905712"/>
    <x v="1"/>
    <x v="0"/>
  </r>
  <r>
    <x v="62"/>
    <x v="128"/>
    <n v="1.278465840990811"/>
    <x v="1"/>
    <x v="0"/>
  </r>
  <r>
    <x v="62"/>
    <x v="129"/>
    <n v="1.4782261286456253"/>
    <x v="1"/>
    <x v="0"/>
  </r>
  <r>
    <x v="62"/>
    <x v="130"/>
    <n v="58.250099880143829"/>
    <x v="1"/>
    <x v="0"/>
  </r>
  <r>
    <x v="62"/>
    <x v="131"/>
    <n v="12.704754294846184"/>
    <x v="1"/>
    <x v="0"/>
  </r>
  <r>
    <x v="62"/>
    <x v="4"/>
    <n v="4.6344386735916903"/>
    <x v="1"/>
    <x v="0"/>
  </r>
  <r>
    <x v="63"/>
    <x v="127"/>
    <n v="20.2328382175833"/>
    <x v="1"/>
    <x v="0"/>
  </r>
  <r>
    <x v="63"/>
    <x v="128"/>
    <n v="4.1348855881172222"/>
    <x v="1"/>
    <x v="0"/>
  </r>
  <r>
    <x v="63"/>
    <x v="129"/>
    <n v="1.6057808109193095"/>
    <x v="1"/>
    <x v="0"/>
  </r>
  <r>
    <x v="63"/>
    <x v="130"/>
    <n v="56.804496186270576"/>
    <x v="1"/>
    <x v="0"/>
  </r>
  <r>
    <x v="63"/>
    <x v="131"/>
    <n v="12.645523885989562"/>
    <x v="1"/>
    <x v="0"/>
  </r>
  <r>
    <x v="63"/>
    <x v="4"/>
    <n v="4.6567643516659976"/>
    <x v="1"/>
    <x v="0"/>
  </r>
  <r>
    <x v="64"/>
    <x v="127"/>
    <n v="24.427168576104748"/>
    <x v="1"/>
    <x v="0"/>
  </r>
  <r>
    <x v="64"/>
    <x v="128"/>
    <n v="2.6186579378068742"/>
    <x v="1"/>
    <x v="0"/>
  </r>
  <r>
    <x v="64"/>
    <x v="129"/>
    <n v="3.6824877250409167"/>
    <x v="1"/>
    <x v="0"/>
  </r>
  <r>
    <x v="64"/>
    <x v="130"/>
    <n v="52.332242225859247"/>
    <x v="1"/>
    <x v="0"/>
  </r>
  <r>
    <x v="64"/>
    <x v="131"/>
    <n v="12.397708674304418"/>
    <x v="1"/>
    <x v="0"/>
  </r>
  <r>
    <x v="64"/>
    <x v="4"/>
    <n v="4.6235679214402623"/>
    <x v="1"/>
    <x v="0"/>
  </r>
  <r>
    <x v="65"/>
    <x v="127"/>
    <n v="10.946863763483819"/>
    <x v="1"/>
    <x v="0"/>
  </r>
  <r>
    <x v="65"/>
    <x v="128"/>
    <n v="1.5181781861765882"/>
    <x v="1"/>
    <x v="0"/>
  </r>
  <r>
    <x v="65"/>
    <x v="129"/>
    <n v="0.63923292049540548"/>
    <x v="1"/>
    <x v="0"/>
  </r>
  <r>
    <x v="65"/>
    <x v="130"/>
    <n v="69.516580103875356"/>
    <x v="1"/>
    <x v="0"/>
  </r>
  <r>
    <x v="65"/>
    <x v="131"/>
    <n v="12.704754294846184"/>
    <x v="1"/>
    <x v="0"/>
  </r>
  <r>
    <x v="65"/>
    <x v="4"/>
    <n v="4.6743907311226529"/>
    <x v="1"/>
    <x v="0"/>
  </r>
  <r>
    <x v="66"/>
    <x v="127"/>
    <n v="43.382646941223513"/>
    <x v="1"/>
    <x v="0"/>
  </r>
  <r>
    <x v="66"/>
    <x v="128"/>
    <n v="19.752099160335867"/>
    <x v="1"/>
    <x v="0"/>
  </r>
  <r>
    <x v="66"/>
    <x v="129"/>
    <n v="2.1191523390643741"/>
    <x v="1"/>
    <x v="0"/>
  </r>
  <r>
    <x v="66"/>
    <x v="130"/>
    <n v="17.632946821271492"/>
    <x v="1"/>
    <x v="0"/>
  </r>
  <r>
    <x v="66"/>
    <x v="131"/>
    <n v="12.714914034386245"/>
    <x v="1"/>
    <x v="0"/>
  </r>
  <r>
    <x v="66"/>
    <x v="4"/>
    <n v="4.6781287485005993"/>
    <x v="1"/>
    <x v="0"/>
  </r>
  <r>
    <x v="61"/>
    <x v="127"/>
    <n v="4.536082474226804"/>
    <x v="2"/>
    <x v="0"/>
  </r>
  <r>
    <x v="61"/>
    <x v="128"/>
    <n v="2.5773195876288661"/>
    <x v="2"/>
    <x v="0"/>
  </r>
  <r>
    <x v="61"/>
    <x v="129"/>
    <n v="3.0927835051546393"/>
    <x v="2"/>
    <x v="0"/>
  </r>
  <r>
    <x v="61"/>
    <x v="130"/>
    <n v="18.659793814432991"/>
    <x v="2"/>
    <x v="0"/>
  </r>
  <r>
    <x v="61"/>
    <x v="131"/>
    <n v="50.670103092783506"/>
    <x v="2"/>
    <x v="0"/>
  </r>
  <r>
    <x v="61"/>
    <x v="4"/>
    <n v="20.489690721649485"/>
    <x v="2"/>
    <x v="0"/>
  </r>
  <r>
    <x v="62"/>
    <x v="127"/>
    <n v="1.0046367851622875"/>
    <x v="2"/>
    <x v="0"/>
  </r>
  <r>
    <x v="62"/>
    <x v="128"/>
    <n v="0.36063884595569295"/>
    <x v="2"/>
    <x v="0"/>
  </r>
  <r>
    <x v="62"/>
    <x v="129"/>
    <n v="0.43791859866048427"/>
    <x v="2"/>
    <x v="0"/>
  </r>
  <r>
    <x v="62"/>
    <x v="130"/>
    <n v="27.047913446676972"/>
    <x v="2"/>
    <x v="0"/>
  </r>
  <r>
    <x v="62"/>
    <x v="131"/>
    <n v="50.669757856774858"/>
    <x v="2"/>
    <x v="0"/>
  </r>
  <r>
    <x v="62"/>
    <x v="4"/>
    <n v="20.479134466769708"/>
    <x v="2"/>
    <x v="0"/>
  </r>
  <r>
    <x v="63"/>
    <x v="127"/>
    <n v="1.7530291312193864"/>
    <x v="2"/>
    <x v="0"/>
  </r>
  <r>
    <x v="63"/>
    <x v="128"/>
    <n v="1.4952307295694767"/>
    <x v="2"/>
    <x v="0"/>
  </r>
  <r>
    <x v="63"/>
    <x v="129"/>
    <n v="0.41247744263985564"/>
    <x v="2"/>
    <x v="0"/>
  </r>
  <r>
    <x v="63"/>
    <x v="130"/>
    <n v="25.186903841196184"/>
    <x v="2"/>
    <x v="0"/>
  </r>
  <r>
    <x v="63"/>
    <x v="131"/>
    <n v="50.657385924207269"/>
    <x v="2"/>
    <x v="0"/>
  </r>
  <r>
    <x v="63"/>
    <x v="4"/>
    <n v="20.494972931167826"/>
    <x v="2"/>
    <x v="0"/>
  </r>
  <r>
    <x v="64"/>
    <x v="127"/>
    <n v="1.0301313417460727"/>
    <x v="2"/>
    <x v="0"/>
  </r>
  <r>
    <x v="64"/>
    <x v="128"/>
    <n v="0.33479268606747359"/>
    <x v="2"/>
    <x v="0"/>
  </r>
  <r>
    <x v="64"/>
    <x v="129"/>
    <n v="0.54081895441668815"/>
    <x v="2"/>
    <x v="0"/>
  </r>
  <r>
    <x v="64"/>
    <x v="130"/>
    <n v="26.963687870203451"/>
    <x v="2"/>
    <x v="0"/>
  </r>
  <r>
    <x v="64"/>
    <x v="131"/>
    <n v="50.656708730363121"/>
    <x v="2"/>
    <x v="0"/>
  </r>
  <r>
    <x v="64"/>
    <x v="4"/>
    <n v="20.473860417203195"/>
    <x v="2"/>
    <x v="0"/>
  </r>
  <r>
    <x v="65"/>
    <x v="127"/>
    <n v="0.72109193922225079"/>
    <x v="2"/>
    <x v="0"/>
  </r>
  <r>
    <x v="65"/>
    <x v="128"/>
    <n v="0.66958537213494718"/>
    <x v="2"/>
    <x v="0"/>
  </r>
  <r>
    <x v="65"/>
    <x v="129"/>
    <n v="0.20602626834921453"/>
    <x v="2"/>
    <x v="0"/>
  </r>
  <r>
    <x v="65"/>
    <x v="130"/>
    <n v="27.272727272727273"/>
    <x v="2"/>
    <x v="0"/>
  </r>
  <r>
    <x v="65"/>
    <x v="131"/>
    <n v="50.656708730363121"/>
    <x v="2"/>
    <x v="0"/>
  </r>
  <r>
    <x v="65"/>
    <x v="4"/>
    <n v="20.473860417203195"/>
    <x v="2"/>
    <x v="0"/>
  </r>
  <r>
    <x v="66"/>
    <x v="127"/>
    <n v="7.3930963420917051"/>
    <x v="2"/>
    <x v="0"/>
  </r>
  <r>
    <x v="66"/>
    <x v="128"/>
    <n v="6.3884595569294182"/>
    <x v="2"/>
    <x v="0"/>
  </r>
  <r>
    <x v="66"/>
    <x v="129"/>
    <n v="0.7470376094796497"/>
    <x v="2"/>
    <x v="0"/>
  </r>
  <r>
    <x v="66"/>
    <x v="130"/>
    <n v="14.477073673364245"/>
    <x v="2"/>
    <x v="0"/>
  </r>
  <r>
    <x v="66"/>
    <x v="131"/>
    <n v="50.643997939206592"/>
    <x v="2"/>
    <x v="0"/>
  </r>
  <r>
    <x v="66"/>
    <x v="4"/>
    <n v="20.479134466769708"/>
    <x v="2"/>
    <x v="0"/>
  </r>
  <r>
    <x v="61"/>
    <x v="127"/>
    <n v="26.337734537873523"/>
    <x v="3"/>
    <x v="0"/>
  </r>
  <r>
    <x v="61"/>
    <x v="128"/>
    <n v="6.323835997220292"/>
    <x v="3"/>
    <x v="0"/>
  </r>
  <r>
    <x v="61"/>
    <x v="129"/>
    <n v="6.7407922168172343"/>
    <x v="3"/>
    <x v="0"/>
  </r>
  <r>
    <x v="61"/>
    <x v="130"/>
    <n v="39.888811674774146"/>
    <x v="3"/>
    <x v="0"/>
  </r>
  <r>
    <x v="61"/>
    <x v="131"/>
    <n v="13.690062543432939"/>
    <x v="3"/>
    <x v="0"/>
  </r>
  <r>
    <x v="61"/>
    <x v="4"/>
    <n v="7.296733842946491"/>
    <x v="3"/>
    <x v="0"/>
  </r>
  <r>
    <x v="62"/>
    <x v="127"/>
    <n v="13.1852879944483"/>
    <x v="3"/>
    <x v="0"/>
  </r>
  <r>
    <x v="62"/>
    <x v="128"/>
    <n v="1.31852879944483"/>
    <x v="3"/>
    <x v="0"/>
  </r>
  <r>
    <x v="62"/>
    <x v="129"/>
    <n v="1.1797362942401111"/>
    <x v="3"/>
    <x v="0"/>
  </r>
  <r>
    <x v="62"/>
    <x v="130"/>
    <n v="63.358778625954201"/>
    <x v="3"/>
    <x v="0"/>
  </r>
  <r>
    <x v="62"/>
    <x v="131"/>
    <n v="13.740458015267176"/>
    <x v="3"/>
    <x v="0"/>
  </r>
  <r>
    <x v="62"/>
    <x v="4"/>
    <n v="7.2866065232477446"/>
    <x v="3"/>
    <x v="0"/>
  </r>
  <r>
    <x v="63"/>
    <x v="127"/>
    <n v="7.708333333333333"/>
    <x v="3"/>
    <x v="0"/>
  </r>
  <r>
    <x v="63"/>
    <x v="128"/>
    <n v="3.0555555555555554"/>
    <x v="3"/>
    <x v="0"/>
  </r>
  <r>
    <x v="63"/>
    <x v="129"/>
    <n v="0.69444444444444442"/>
    <x v="3"/>
    <x v="0"/>
  </r>
  <r>
    <x v="63"/>
    <x v="130"/>
    <n v="67.638888888888886"/>
    <x v="3"/>
    <x v="0"/>
  </r>
  <r>
    <x v="63"/>
    <x v="131"/>
    <n v="13.680555555555555"/>
    <x v="3"/>
    <x v="0"/>
  </r>
  <r>
    <x v="63"/>
    <x v="4"/>
    <n v="7.291666666666667"/>
    <x v="3"/>
    <x v="0"/>
  </r>
  <r>
    <x v="64"/>
    <x v="127"/>
    <n v="16.191799861014594"/>
    <x v="3"/>
    <x v="0"/>
  </r>
  <r>
    <x v="64"/>
    <x v="128"/>
    <n v="4.9339819318971507"/>
    <x v="3"/>
    <x v="0"/>
  </r>
  <r>
    <x v="64"/>
    <x v="129"/>
    <n v="3.1966643502432244"/>
    <x v="3"/>
    <x v="0"/>
  </r>
  <r>
    <x v="64"/>
    <x v="130"/>
    <n v="54.690757470465599"/>
    <x v="3"/>
    <x v="0"/>
  </r>
  <r>
    <x v="64"/>
    <x v="131"/>
    <n v="13.759555246699097"/>
    <x v="3"/>
    <x v="0"/>
  </r>
  <r>
    <x v="64"/>
    <x v="4"/>
    <n v="7.296733842946491"/>
    <x v="3"/>
    <x v="0"/>
  </r>
  <r>
    <x v="65"/>
    <x v="127"/>
    <n v="13.601665510062457"/>
    <x v="3"/>
    <x v="0"/>
  </r>
  <r>
    <x v="65"/>
    <x v="128"/>
    <n v="3.6780013879250522"/>
    <x v="3"/>
    <x v="0"/>
  </r>
  <r>
    <x v="65"/>
    <x v="129"/>
    <n v="1.0409437890353921"/>
    <x v="3"/>
    <x v="0"/>
  </r>
  <r>
    <x v="65"/>
    <x v="130"/>
    <n v="60.791117279666899"/>
    <x v="3"/>
    <x v="0"/>
  </r>
  <r>
    <x v="65"/>
    <x v="131"/>
    <n v="13.740458015267176"/>
    <x v="3"/>
    <x v="0"/>
  </r>
  <r>
    <x v="65"/>
    <x v="4"/>
    <n v="7.2866065232477446"/>
    <x v="3"/>
    <x v="0"/>
  </r>
  <r>
    <x v="66"/>
    <x v="127"/>
    <n v="37.682165163081194"/>
    <x v="3"/>
    <x v="0"/>
  </r>
  <r>
    <x v="66"/>
    <x v="128"/>
    <n v="16.793893129770993"/>
    <x v="3"/>
    <x v="0"/>
  </r>
  <r>
    <x v="66"/>
    <x v="129"/>
    <n v="2.775850104094379"/>
    <x v="3"/>
    <x v="0"/>
  </r>
  <r>
    <x v="66"/>
    <x v="130"/>
    <n v="21.929215822345594"/>
    <x v="3"/>
    <x v="0"/>
  </r>
  <r>
    <x v="66"/>
    <x v="131"/>
    <n v="13.740458015267176"/>
    <x v="3"/>
    <x v="0"/>
  </r>
  <r>
    <x v="66"/>
    <x v="4"/>
    <n v="7.2866065232477446"/>
    <x v="3"/>
    <x v="0"/>
  </r>
  <r>
    <x v="61"/>
    <x v="127"/>
    <n v="9.5792300805729624"/>
    <x v="4"/>
    <x v="0"/>
  </r>
  <r>
    <x v="61"/>
    <x v="128"/>
    <n v="1.9695613249776187"/>
    <x v="4"/>
    <x v="0"/>
  </r>
  <r>
    <x v="61"/>
    <x v="129"/>
    <n v="5.2820053715308859"/>
    <x v="4"/>
    <x v="0"/>
  </r>
  <r>
    <x v="61"/>
    <x v="130"/>
    <n v="30.170098478066247"/>
    <x v="4"/>
    <x v="0"/>
  </r>
  <r>
    <x v="61"/>
    <x v="131"/>
    <n v="33.751119068934649"/>
    <x v="4"/>
    <x v="0"/>
  </r>
  <r>
    <x v="61"/>
    <x v="4"/>
    <n v="19.427036705461056"/>
    <x v="4"/>
    <x v="0"/>
  </r>
  <r>
    <x v="62"/>
    <x v="127"/>
    <n v="1.4311270125223614"/>
    <x v="4"/>
    <x v="0"/>
  </r>
  <r>
    <x v="62"/>
    <x v="128"/>
    <n v="0.26833631484794274"/>
    <x v="4"/>
    <x v="0"/>
  </r>
  <r>
    <x v="62"/>
    <x v="129"/>
    <n v="0.17889087656529518"/>
    <x v="4"/>
    <x v="0"/>
  </r>
  <r>
    <x v="62"/>
    <x v="130"/>
    <n v="44.991055456171736"/>
    <x v="4"/>
    <x v="0"/>
  </r>
  <r>
    <x v="62"/>
    <x v="131"/>
    <n v="33.720930232558139"/>
    <x v="4"/>
    <x v="0"/>
  </r>
  <r>
    <x v="62"/>
    <x v="4"/>
    <n v="19.409660107334528"/>
    <x v="4"/>
    <x v="0"/>
  </r>
  <r>
    <x v="63"/>
    <x v="127"/>
    <n v="2.8622540250447228"/>
    <x v="4"/>
    <x v="0"/>
  </r>
  <r>
    <x v="63"/>
    <x v="128"/>
    <n v="0.62611806797853309"/>
    <x v="4"/>
    <x v="0"/>
  </r>
  <r>
    <x v="63"/>
    <x v="129"/>
    <n v="0.53667262969588547"/>
    <x v="4"/>
    <x v="0"/>
  </r>
  <r>
    <x v="63"/>
    <x v="130"/>
    <n v="42.933810375670838"/>
    <x v="4"/>
    <x v="0"/>
  </r>
  <r>
    <x v="63"/>
    <x v="131"/>
    <n v="33.720930232558139"/>
    <x v="4"/>
    <x v="0"/>
  </r>
  <r>
    <x v="63"/>
    <x v="4"/>
    <n v="19.409660107334528"/>
    <x v="4"/>
    <x v="0"/>
  </r>
  <r>
    <x v="64"/>
    <x v="127"/>
    <n v="3.6672629695885508"/>
    <x v="4"/>
    <x v="0"/>
  </r>
  <r>
    <x v="64"/>
    <x v="128"/>
    <n v="2.1466905187835419"/>
    <x v="4"/>
    <x v="0"/>
  </r>
  <r>
    <x v="64"/>
    <x v="129"/>
    <n v="1.3416815742397137"/>
    <x v="4"/>
    <x v="0"/>
  </r>
  <r>
    <x v="64"/>
    <x v="130"/>
    <n v="39.803220035778175"/>
    <x v="4"/>
    <x v="0"/>
  </r>
  <r>
    <x v="64"/>
    <x v="131"/>
    <n v="33.720930232558139"/>
    <x v="4"/>
    <x v="0"/>
  </r>
  <r>
    <x v="64"/>
    <x v="4"/>
    <n v="19.409660107334528"/>
    <x v="4"/>
    <x v="0"/>
  </r>
  <r>
    <x v="65"/>
    <x v="127"/>
    <n v="1.4311270125223614"/>
    <x v="4"/>
    <x v="0"/>
  </r>
  <r>
    <x v="65"/>
    <x v="128"/>
    <n v="0.89445438282647582"/>
    <x v="4"/>
    <x v="0"/>
  </r>
  <r>
    <x v="65"/>
    <x v="129"/>
    <n v="0.44722719141323791"/>
    <x v="4"/>
    <x v="0"/>
  </r>
  <r>
    <x v="65"/>
    <x v="130"/>
    <n v="44.096601073345262"/>
    <x v="4"/>
    <x v="0"/>
  </r>
  <r>
    <x v="65"/>
    <x v="131"/>
    <n v="33.720930232558139"/>
    <x v="4"/>
    <x v="0"/>
  </r>
  <r>
    <x v="65"/>
    <x v="4"/>
    <n v="19.409660107334528"/>
    <x v="4"/>
    <x v="0"/>
  </r>
  <r>
    <x v="66"/>
    <x v="127"/>
    <n v="16.010733452593918"/>
    <x v="4"/>
    <x v="0"/>
  </r>
  <r>
    <x v="66"/>
    <x v="128"/>
    <n v="11.806797853309481"/>
    <x v="4"/>
    <x v="0"/>
  </r>
  <r>
    <x v="66"/>
    <x v="129"/>
    <n v="1.9677996422182469"/>
    <x v="4"/>
    <x v="0"/>
  </r>
  <r>
    <x v="66"/>
    <x v="130"/>
    <n v="17.173524150268335"/>
    <x v="4"/>
    <x v="0"/>
  </r>
  <r>
    <x v="66"/>
    <x v="131"/>
    <n v="33.720930232558139"/>
    <x v="4"/>
    <x v="0"/>
  </r>
  <r>
    <x v="66"/>
    <x v="4"/>
    <n v="19.409660107334528"/>
    <x v="4"/>
    <x v="0"/>
  </r>
  <r>
    <x v="61"/>
    <x v="127"/>
    <n v="9.3862815884476536"/>
    <x v="5"/>
    <x v="0"/>
  </r>
  <r>
    <x v="61"/>
    <x v="128"/>
    <n v="2.1660649819494586"/>
    <x v="5"/>
    <x v="0"/>
  </r>
  <r>
    <x v="61"/>
    <x v="129"/>
    <n v="7.9422382671480145"/>
    <x v="5"/>
    <x v="0"/>
  </r>
  <r>
    <x v="61"/>
    <x v="130"/>
    <n v="31.768953068592058"/>
    <x v="5"/>
    <x v="0"/>
  </r>
  <r>
    <x v="61"/>
    <x v="131"/>
    <n v="32.851985559566785"/>
    <x v="5"/>
    <x v="0"/>
  </r>
  <r>
    <x v="61"/>
    <x v="4"/>
    <n v="16.245487364620939"/>
    <x v="5"/>
    <x v="0"/>
  </r>
  <r>
    <x v="62"/>
    <x v="127"/>
    <n v="1.0830324909747293"/>
    <x v="5"/>
    <x v="0"/>
  </r>
  <r>
    <x v="62"/>
    <x v="128"/>
    <n v="0"/>
    <x v="5"/>
    <x v="0"/>
  </r>
  <r>
    <x v="62"/>
    <x v="129"/>
    <n v="0.72202166064981954"/>
    <x v="5"/>
    <x v="0"/>
  </r>
  <r>
    <x v="62"/>
    <x v="130"/>
    <n v="49.097472924187727"/>
    <x v="5"/>
    <x v="0"/>
  </r>
  <r>
    <x v="62"/>
    <x v="131"/>
    <n v="32.851985559566785"/>
    <x v="5"/>
    <x v="0"/>
  </r>
  <r>
    <x v="62"/>
    <x v="4"/>
    <n v="16.245487364620939"/>
    <x v="5"/>
    <x v="0"/>
  </r>
  <r>
    <x v="63"/>
    <x v="127"/>
    <n v="2.5270758122743682"/>
    <x v="5"/>
    <x v="0"/>
  </r>
  <r>
    <x v="63"/>
    <x v="128"/>
    <n v="0.36101083032490977"/>
    <x v="5"/>
    <x v="0"/>
  </r>
  <r>
    <x v="63"/>
    <x v="129"/>
    <n v="0.72202166064981954"/>
    <x v="5"/>
    <x v="0"/>
  </r>
  <r>
    <x v="63"/>
    <x v="130"/>
    <n v="47.292418772563174"/>
    <x v="5"/>
    <x v="0"/>
  </r>
  <r>
    <x v="63"/>
    <x v="131"/>
    <n v="32.851985559566785"/>
    <x v="5"/>
    <x v="0"/>
  </r>
  <r>
    <x v="63"/>
    <x v="4"/>
    <n v="16.245487364620939"/>
    <x v="5"/>
    <x v="0"/>
  </r>
  <r>
    <x v="64"/>
    <x v="127"/>
    <n v="4.6931407942238268"/>
    <x v="5"/>
    <x v="0"/>
  </r>
  <r>
    <x v="64"/>
    <x v="128"/>
    <n v="2.8880866425992782"/>
    <x v="5"/>
    <x v="0"/>
  </r>
  <r>
    <x v="64"/>
    <x v="129"/>
    <n v="2.8880866425992782"/>
    <x v="5"/>
    <x v="0"/>
  </r>
  <r>
    <x v="64"/>
    <x v="130"/>
    <n v="40.433212996389891"/>
    <x v="5"/>
    <x v="0"/>
  </r>
  <r>
    <x v="64"/>
    <x v="131"/>
    <n v="32.851985559566785"/>
    <x v="5"/>
    <x v="0"/>
  </r>
  <r>
    <x v="64"/>
    <x v="4"/>
    <n v="16.245487364620939"/>
    <x v="5"/>
    <x v="0"/>
  </r>
  <r>
    <x v="65"/>
    <x v="127"/>
    <n v="1.4440433212996391"/>
    <x v="5"/>
    <x v="0"/>
  </r>
  <r>
    <x v="65"/>
    <x v="128"/>
    <n v="1.4440433212996391"/>
    <x v="5"/>
    <x v="0"/>
  </r>
  <r>
    <x v="65"/>
    <x v="129"/>
    <n v="0.36101083032490977"/>
    <x v="5"/>
    <x v="0"/>
  </r>
  <r>
    <x v="65"/>
    <x v="130"/>
    <n v="47.653429602888089"/>
    <x v="5"/>
    <x v="0"/>
  </r>
  <r>
    <x v="65"/>
    <x v="131"/>
    <n v="32.851985559566785"/>
    <x v="5"/>
    <x v="0"/>
  </r>
  <r>
    <x v="65"/>
    <x v="4"/>
    <n v="16.245487364620939"/>
    <x v="5"/>
    <x v="0"/>
  </r>
  <r>
    <x v="66"/>
    <x v="127"/>
    <n v="14.440433212996389"/>
    <x v="5"/>
    <x v="0"/>
  </r>
  <r>
    <x v="66"/>
    <x v="128"/>
    <n v="14.440433212996389"/>
    <x v="5"/>
    <x v="0"/>
  </r>
  <r>
    <x v="66"/>
    <x v="129"/>
    <n v="3.2490974729241877"/>
    <x v="5"/>
    <x v="0"/>
  </r>
  <r>
    <x v="66"/>
    <x v="130"/>
    <n v="18.772563176895307"/>
    <x v="5"/>
    <x v="0"/>
  </r>
  <r>
    <x v="66"/>
    <x v="131"/>
    <n v="32.851985559566785"/>
    <x v="5"/>
    <x v="0"/>
  </r>
  <r>
    <x v="66"/>
    <x v="4"/>
    <n v="16.245487364620939"/>
    <x v="5"/>
    <x v="0"/>
  </r>
  <r>
    <x v="61"/>
    <x v="127"/>
    <n v="8.8105726872246688"/>
    <x v="6"/>
    <x v="0"/>
  </r>
  <r>
    <x v="61"/>
    <x v="128"/>
    <n v="1.7621145374449338"/>
    <x v="6"/>
    <x v="0"/>
  </r>
  <r>
    <x v="61"/>
    <x v="129"/>
    <n v="4.8458149779735686"/>
    <x v="6"/>
    <x v="0"/>
  </r>
  <r>
    <x v="61"/>
    <x v="130"/>
    <n v="24.669603524229075"/>
    <x v="6"/>
    <x v="0"/>
  </r>
  <r>
    <x v="61"/>
    <x v="131"/>
    <n v="36.123348017621147"/>
    <x v="6"/>
    <x v="0"/>
  </r>
  <r>
    <x v="61"/>
    <x v="4"/>
    <n v="24.229074889867842"/>
    <x v="6"/>
    <x v="0"/>
  </r>
  <r>
    <x v="62"/>
    <x v="127"/>
    <n v="0.88105726872246692"/>
    <x v="6"/>
    <x v="0"/>
  </r>
  <r>
    <x v="62"/>
    <x v="128"/>
    <n v="0.88105726872246692"/>
    <x v="6"/>
    <x v="0"/>
  </r>
  <r>
    <x v="62"/>
    <x v="129"/>
    <n v="0"/>
    <x v="6"/>
    <x v="0"/>
  </r>
  <r>
    <x v="62"/>
    <x v="130"/>
    <n v="37.885462555066077"/>
    <x v="6"/>
    <x v="0"/>
  </r>
  <r>
    <x v="62"/>
    <x v="131"/>
    <n v="36.123348017621147"/>
    <x v="6"/>
    <x v="0"/>
  </r>
  <r>
    <x v="62"/>
    <x v="4"/>
    <n v="24.229074889867842"/>
    <x v="6"/>
    <x v="0"/>
  </r>
  <r>
    <x v="63"/>
    <x v="127"/>
    <n v="3.9647577092511015"/>
    <x v="6"/>
    <x v="0"/>
  </r>
  <r>
    <x v="63"/>
    <x v="128"/>
    <n v="1.7621145374449338"/>
    <x v="6"/>
    <x v="0"/>
  </r>
  <r>
    <x v="63"/>
    <x v="129"/>
    <n v="1.7621145374449338"/>
    <x v="6"/>
    <x v="0"/>
  </r>
  <r>
    <x v="63"/>
    <x v="130"/>
    <n v="32.59911894273128"/>
    <x v="6"/>
    <x v="0"/>
  </r>
  <r>
    <x v="63"/>
    <x v="131"/>
    <n v="36.123348017621147"/>
    <x v="6"/>
    <x v="0"/>
  </r>
  <r>
    <x v="63"/>
    <x v="4"/>
    <n v="24.229074889867842"/>
    <x v="6"/>
    <x v="0"/>
  </r>
  <r>
    <x v="64"/>
    <x v="127"/>
    <n v="3.5242290748898677"/>
    <x v="6"/>
    <x v="0"/>
  </r>
  <r>
    <x v="64"/>
    <x v="128"/>
    <n v="1.7621145374449338"/>
    <x v="6"/>
    <x v="0"/>
  </r>
  <r>
    <x v="64"/>
    <x v="129"/>
    <n v="2.2026431718061672"/>
    <x v="6"/>
    <x v="0"/>
  </r>
  <r>
    <x v="64"/>
    <x v="130"/>
    <n v="32.158590308370044"/>
    <x v="6"/>
    <x v="0"/>
  </r>
  <r>
    <x v="64"/>
    <x v="131"/>
    <n v="36.123348017621147"/>
    <x v="6"/>
    <x v="0"/>
  </r>
  <r>
    <x v="64"/>
    <x v="4"/>
    <n v="24.229074889867842"/>
    <x v="6"/>
    <x v="0"/>
  </r>
  <r>
    <x v="65"/>
    <x v="127"/>
    <n v="0.88105726872246692"/>
    <x v="6"/>
    <x v="0"/>
  </r>
  <r>
    <x v="65"/>
    <x v="128"/>
    <n v="0.88105726872246692"/>
    <x v="6"/>
    <x v="0"/>
  </r>
  <r>
    <x v="65"/>
    <x v="129"/>
    <n v="0.88105726872246692"/>
    <x v="6"/>
    <x v="0"/>
  </r>
  <r>
    <x v="65"/>
    <x v="130"/>
    <n v="37.004405286343612"/>
    <x v="6"/>
    <x v="0"/>
  </r>
  <r>
    <x v="65"/>
    <x v="131"/>
    <n v="36.123348017621147"/>
    <x v="6"/>
    <x v="0"/>
  </r>
  <r>
    <x v="65"/>
    <x v="4"/>
    <n v="24.229074889867842"/>
    <x v="6"/>
    <x v="0"/>
  </r>
  <r>
    <x v="66"/>
    <x v="127"/>
    <n v="16.29955947136564"/>
    <x v="6"/>
    <x v="0"/>
  </r>
  <r>
    <x v="66"/>
    <x v="128"/>
    <n v="5.286343612334802"/>
    <x v="6"/>
    <x v="0"/>
  </r>
  <r>
    <x v="66"/>
    <x v="129"/>
    <n v="1.3215859030837005"/>
    <x v="6"/>
    <x v="0"/>
  </r>
  <r>
    <x v="66"/>
    <x v="130"/>
    <n v="16.740088105726873"/>
    <x v="6"/>
    <x v="0"/>
  </r>
  <r>
    <x v="66"/>
    <x v="131"/>
    <n v="36.123348017621147"/>
    <x v="6"/>
    <x v="0"/>
  </r>
  <r>
    <x v="66"/>
    <x v="4"/>
    <n v="24.229074889867842"/>
    <x v="6"/>
    <x v="0"/>
  </r>
  <r>
    <x v="61"/>
    <x v="127"/>
    <n v="7.6219512195121952"/>
    <x v="7"/>
    <x v="0"/>
  </r>
  <r>
    <x v="61"/>
    <x v="128"/>
    <n v="1.524390243902439"/>
    <x v="7"/>
    <x v="0"/>
  </r>
  <r>
    <x v="61"/>
    <x v="129"/>
    <n v="3.3536585365853657"/>
    <x v="7"/>
    <x v="0"/>
  </r>
  <r>
    <x v="61"/>
    <x v="130"/>
    <n v="26.829268292682926"/>
    <x v="7"/>
    <x v="0"/>
  </r>
  <r>
    <x v="61"/>
    <x v="131"/>
    <n v="37.804878048780488"/>
    <x v="7"/>
    <x v="0"/>
  </r>
  <r>
    <x v="61"/>
    <x v="4"/>
    <n v="22.865853658536587"/>
    <x v="7"/>
    <x v="0"/>
  </r>
  <r>
    <x v="62"/>
    <x v="127"/>
    <n v="1.8237082066869301"/>
    <x v="7"/>
    <x v="0"/>
  </r>
  <r>
    <x v="62"/>
    <x v="128"/>
    <n v="0.303951367781155"/>
    <x v="7"/>
    <x v="0"/>
  </r>
  <r>
    <x v="62"/>
    <x v="129"/>
    <n v="0"/>
    <x v="7"/>
    <x v="0"/>
  </r>
  <r>
    <x v="62"/>
    <x v="130"/>
    <n v="37.38601823708207"/>
    <x v="7"/>
    <x v="0"/>
  </r>
  <r>
    <x v="62"/>
    <x v="131"/>
    <n v="37.689969604863222"/>
    <x v="7"/>
    <x v="0"/>
  </r>
  <r>
    <x v="62"/>
    <x v="4"/>
    <n v="22.796352583586625"/>
    <x v="7"/>
    <x v="0"/>
  </r>
  <r>
    <x v="63"/>
    <x v="127"/>
    <n v="1.5197568389057752"/>
    <x v="7"/>
    <x v="0"/>
  </r>
  <r>
    <x v="63"/>
    <x v="128"/>
    <n v="0.303951367781155"/>
    <x v="7"/>
    <x v="0"/>
  </r>
  <r>
    <x v="63"/>
    <x v="129"/>
    <n v="0"/>
    <x v="7"/>
    <x v="0"/>
  </r>
  <r>
    <x v="63"/>
    <x v="130"/>
    <n v="37.689969604863222"/>
    <x v="7"/>
    <x v="0"/>
  </r>
  <r>
    <x v="63"/>
    <x v="131"/>
    <n v="37.689969604863222"/>
    <x v="7"/>
    <x v="0"/>
  </r>
  <r>
    <x v="63"/>
    <x v="4"/>
    <n v="22.796352583586625"/>
    <x v="7"/>
    <x v="0"/>
  </r>
  <r>
    <x v="64"/>
    <x v="127"/>
    <n v="3.0395136778115504"/>
    <x v="7"/>
    <x v="0"/>
  </r>
  <r>
    <x v="64"/>
    <x v="128"/>
    <n v="1.5197568389057752"/>
    <x v="7"/>
    <x v="0"/>
  </r>
  <r>
    <x v="64"/>
    <x v="129"/>
    <n v="0.303951367781155"/>
    <x v="7"/>
    <x v="0"/>
  </r>
  <r>
    <x v="64"/>
    <x v="130"/>
    <n v="34.650455927051674"/>
    <x v="7"/>
    <x v="0"/>
  </r>
  <r>
    <x v="64"/>
    <x v="131"/>
    <n v="37.689969604863222"/>
    <x v="7"/>
    <x v="0"/>
  </r>
  <r>
    <x v="64"/>
    <x v="4"/>
    <n v="22.796352583586625"/>
    <x v="7"/>
    <x v="0"/>
  </r>
  <r>
    <x v="65"/>
    <x v="127"/>
    <n v="1.8237082066869301"/>
    <x v="7"/>
    <x v="0"/>
  </r>
  <r>
    <x v="65"/>
    <x v="128"/>
    <n v="0.60790273556231"/>
    <x v="7"/>
    <x v="0"/>
  </r>
  <r>
    <x v="65"/>
    <x v="129"/>
    <n v="0.303951367781155"/>
    <x v="7"/>
    <x v="0"/>
  </r>
  <r>
    <x v="65"/>
    <x v="130"/>
    <n v="36.778115501519757"/>
    <x v="7"/>
    <x v="0"/>
  </r>
  <r>
    <x v="65"/>
    <x v="131"/>
    <n v="37.689969604863222"/>
    <x v="7"/>
    <x v="0"/>
  </r>
  <r>
    <x v="65"/>
    <x v="4"/>
    <n v="22.796352583586625"/>
    <x v="7"/>
    <x v="0"/>
  </r>
  <r>
    <x v="66"/>
    <x v="127"/>
    <n v="13.677811550151976"/>
    <x v="7"/>
    <x v="0"/>
  </r>
  <r>
    <x v="66"/>
    <x v="128"/>
    <n v="9.4224924012158056"/>
    <x v="7"/>
    <x v="0"/>
  </r>
  <r>
    <x v="66"/>
    <x v="129"/>
    <n v="1.21580547112462"/>
    <x v="7"/>
    <x v="0"/>
  </r>
  <r>
    <x v="66"/>
    <x v="130"/>
    <n v="15.19756838905775"/>
    <x v="7"/>
    <x v="0"/>
  </r>
  <r>
    <x v="66"/>
    <x v="131"/>
    <n v="37.689969604863222"/>
    <x v="7"/>
    <x v="0"/>
  </r>
  <r>
    <x v="66"/>
    <x v="4"/>
    <n v="22.796352583586625"/>
    <x v="7"/>
    <x v="0"/>
  </r>
  <r>
    <x v="61"/>
    <x v="127"/>
    <n v="12.631578947368421"/>
    <x v="8"/>
    <x v="0"/>
  </r>
  <r>
    <x v="61"/>
    <x v="128"/>
    <n v="2.4561403508771931"/>
    <x v="8"/>
    <x v="0"/>
  </r>
  <r>
    <x v="61"/>
    <x v="129"/>
    <n v="5.2631578947368425"/>
    <x v="8"/>
    <x v="0"/>
  </r>
  <r>
    <x v="61"/>
    <x v="130"/>
    <n v="36.842105263157897"/>
    <x v="8"/>
    <x v="0"/>
  </r>
  <r>
    <x v="61"/>
    <x v="131"/>
    <n v="28.07017543859649"/>
    <x v="8"/>
    <x v="0"/>
  </r>
  <r>
    <x v="61"/>
    <x v="4"/>
    <n v="14.736842105263158"/>
    <x v="8"/>
    <x v="0"/>
  </r>
  <r>
    <x v="62"/>
    <x v="127"/>
    <n v="1.7543859649122806"/>
    <x v="8"/>
    <x v="0"/>
  </r>
  <r>
    <x v="62"/>
    <x v="128"/>
    <n v="0"/>
    <x v="8"/>
    <x v="0"/>
  </r>
  <r>
    <x v="62"/>
    <x v="129"/>
    <n v="0"/>
    <x v="8"/>
    <x v="0"/>
  </r>
  <r>
    <x v="62"/>
    <x v="130"/>
    <n v="55.438596491228068"/>
    <x v="8"/>
    <x v="0"/>
  </r>
  <r>
    <x v="62"/>
    <x v="131"/>
    <n v="28.07017543859649"/>
    <x v="8"/>
    <x v="0"/>
  </r>
  <r>
    <x v="62"/>
    <x v="4"/>
    <n v="14.736842105263158"/>
    <x v="8"/>
    <x v="0"/>
  </r>
  <r>
    <x v="63"/>
    <x v="127"/>
    <n v="3.8596491228070176"/>
    <x v="8"/>
    <x v="0"/>
  </r>
  <r>
    <x v="63"/>
    <x v="128"/>
    <n v="0.35087719298245612"/>
    <x v="8"/>
    <x v="0"/>
  </r>
  <r>
    <x v="63"/>
    <x v="129"/>
    <n v="0"/>
    <x v="8"/>
    <x v="0"/>
  </r>
  <r>
    <x v="63"/>
    <x v="130"/>
    <n v="52.982456140350877"/>
    <x v="8"/>
    <x v="0"/>
  </r>
  <r>
    <x v="63"/>
    <x v="131"/>
    <n v="28.07017543859649"/>
    <x v="8"/>
    <x v="0"/>
  </r>
  <r>
    <x v="63"/>
    <x v="4"/>
    <n v="14.736842105263158"/>
    <x v="8"/>
    <x v="0"/>
  </r>
  <r>
    <x v="64"/>
    <x v="127"/>
    <n v="3.5087719298245612"/>
    <x v="8"/>
    <x v="0"/>
  </r>
  <r>
    <x v="64"/>
    <x v="128"/>
    <n v="2.4561403508771931"/>
    <x v="8"/>
    <x v="0"/>
  </r>
  <r>
    <x v="64"/>
    <x v="129"/>
    <n v="0.35087719298245612"/>
    <x v="8"/>
    <x v="0"/>
  </r>
  <r>
    <x v="64"/>
    <x v="130"/>
    <n v="51.228070175438596"/>
    <x v="8"/>
    <x v="0"/>
  </r>
  <r>
    <x v="64"/>
    <x v="131"/>
    <n v="28.07017543859649"/>
    <x v="8"/>
    <x v="0"/>
  </r>
  <r>
    <x v="64"/>
    <x v="4"/>
    <n v="14.736842105263158"/>
    <x v="8"/>
    <x v="0"/>
  </r>
  <r>
    <x v="65"/>
    <x v="127"/>
    <n v="1.4035087719298245"/>
    <x v="8"/>
    <x v="0"/>
  </r>
  <r>
    <x v="65"/>
    <x v="128"/>
    <n v="0.70175438596491224"/>
    <x v="8"/>
    <x v="0"/>
  </r>
  <r>
    <x v="65"/>
    <x v="129"/>
    <n v="0.35087719298245612"/>
    <x v="8"/>
    <x v="0"/>
  </r>
  <r>
    <x v="65"/>
    <x v="130"/>
    <n v="54.736842105263158"/>
    <x v="8"/>
    <x v="0"/>
  </r>
  <r>
    <x v="65"/>
    <x v="131"/>
    <n v="28.07017543859649"/>
    <x v="8"/>
    <x v="0"/>
  </r>
  <r>
    <x v="65"/>
    <x v="4"/>
    <n v="14.736842105263158"/>
    <x v="8"/>
    <x v="0"/>
  </r>
  <r>
    <x v="66"/>
    <x v="127"/>
    <n v="20"/>
    <x v="8"/>
    <x v="0"/>
  </r>
  <r>
    <x v="66"/>
    <x v="128"/>
    <n v="17.192982456140349"/>
    <x v="8"/>
    <x v="0"/>
  </r>
  <r>
    <x v="66"/>
    <x v="129"/>
    <n v="2.1052631578947367"/>
    <x v="8"/>
    <x v="0"/>
  </r>
  <r>
    <x v="66"/>
    <x v="130"/>
    <n v="18.245614035087719"/>
    <x v="8"/>
    <x v="0"/>
  </r>
  <r>
    <x v="66"/>
    <x v="131"/>
    <n v="28.07017543859649"/>
    <x v="8"/>
    <x v="0"/>
  </r>
  <r>
    <x v="66"/>
    <x v="4"/>
    <n v="14.736842105263158"/>
    <x v="8"/>
    <x v="0"/>
  </r>
  <r>
    <x v="61"/>
    <x v="127"/>
    <n v="17.72853185595568"/>
    <x v="9"/>
    <x v="0"/>
  </r>
  <r>
    <x v="61"/>
    <x v="128"/>
    <n v="2.21606648199446"/>
    <x v="9"/>
    <x v="0"/>
  </r>
  <r>
    <x v="61"/>
    <x v="129"/>
    <n v="5.54016620498615"/>
    <x v="9"/>
    <x v="0"/>
  </r>
  <r>
    <x v="61"/>
    <x v="130"/>
    <n v="33.795013850415515"/>
    <x v="9"/>
    <x v="0"/>
  </r>
  <r>
    <x v="61"/>
    <x v="131"/>
    <n v="29.916897506925206"/>
    <x v="9"/>
    <x v="0"/>
  </r>
  <r>
    <x v="61"/>
    <x v="4"/>
    <n v="11.0803324099723"/>
    <x v="9"/>
    <x v="0"/>
  </r>
  <r>
    <x v="62"/>
    <x v="127"/>
    <n v="3.601108033240997"/>
    <x v="9"/>
    <x v="0"/>
  </r>
  <r>
    <x v="62"/>
    <x v="128"/>
    <n v="0"/>
    <x v="9"/>
    <x v="0"/>
  </r>
  <r>
    <x v="62"/>
    <x v="129"/>
    <n v="0.2770083102493075"/>
    <x v="9"/>
    <x v="0"/>
  </r>
  <r>
    <x v="62"/>
    <x v="130"/>
    <n v="55.124653739612185"/>
    <x v="9"/>
    <x v="0"/>
  </r>
  <r>
    <x v="62"/>
    <x v="131"/>
    <n v="29.916897506925206"/>
    <x v="9"/>
    <x v="0"/>
  </r>
  <r>
    <x v="62"/>
    <x v="4"/>
    <n v="11.0803324099723"/>
    <x v="9"/>
    <x v="0"/>
  </r>
  <r>
    <x v="63"/>
    <x v="127"/>
    <n v="6.6481994459833791"/>
    <x v="9"/>
    <x v="0"/>
  </r>
  <r>
    <x v="63"/>
    <x v="128"/>
    <n v="3.8781163434903045"/>
    <x v="9"/>
    <x v="0"/>
  </r>
  <r>
    <x v="63"/>
    <x v="129"/>
    <n v="0.2770083102493075"/>
    <x v="9"/>
    <x v="0"/>
  </r>
  <r>
    <x v="63"/>
    <x v="130"/>
    <n v="48.199445983379505"/>
    <x v="9"/>
    <x v="0"/>
  </r>
  <r>
    <x v="63"/>
    <x v="131"/>
    <n v="29.916897506925206"/>
    <x v="9"/>
    <x v="0"/>
  </r>
  <r>
    <x v="63"/>
    <x v="4"/>
    <n v="11.0803324099723"/>
    <x v="9"/>
    <x v="0"/>
  </r>
  <r>
    <x v="64"/>
    <x v="127"/>
    <n v="6.094182825484765"/>
    <x v="9"/>
    <x v="0"/>
  </r>
  <r>
    <x v="64"/>
    <x v="128"/>
    <n v="0.83102493074792239"/>
    <x v="9"/>
    <x v="0"/>
  </r>
  <r>
    <x v="64"/>
    <x v="129"/>
    <n v="1.10803324099723"/>
    <x v="9"/>
    <x v="0"/>
  </r>
  <r>
    <x v="64"/>
    <x v="130"/>
    <n v="51.24653739612188"/>
    <x v="9"/>
    <x v="0"/>
  </r>
  <r>
    <x v="64"/>
    <x v="131"/>
    <n v="29.916897506925206"/>
    <x v="9"/>
    <x v="0"/>
  </r>
  <r>
    <x v="64"/>
    <x v="4"/>
    <n v="11.0803324099723"/>
    <x v="9"/>
    <x v="0"/>
  </r>
  <r>
    <x v="65"/>
    <x v="127"/>
    <n v="1.9390581717451523"/>
    <x v="9"/>
    <x v="0"/>
  </r>
  <r>
    <x v="65"/>
    <x v="128"/>
    <n v="0.554016620498615"/>
    <x v="9"/>
    <x v="0"/>
  </r>
  <r>
    <x v="65"/>
    <x v="129"/>
    <n v="0"/>
    <x v="9"/>
    <x v="0"/>
  </r>
  <r>
    <x v="65"/>
    <x v="130"/>
    <n v="56.509695290858723"/>
    <x v="9"/>
    <x v="0"/>
  </r>
  <r>
    <x v="65"/>
    <x v="131"/>
    <n v="29.916897506925206"/>
    <x v="9"/>
    <x v="0"/>
  </r>
  <r>
    <x v="65"/>
    <x v="4"/>
    <n v="11.0803324099723"/>
    <x v="9"/>
    <x v="0"/>
  </r>
  <r>
    <x v="66"/>
    <x v="127"/>
    <n v="27.977839335180054"/>
    <x v="9"/>
    <x v="0"/>
  </r>
  <r>
    <x v="66"/>
    <x v="128"/>
    <n v="16.343490304709142"/>
    <x v="9"/>
    <x v="0"/>
  </r>
  <r>
    <x v="66"/>
    <x v="129"/>
    <n v="1.10803324099723"/>
    <x v="9"/>
    <x v="0"/>
  </r>
  <r>
    <x v="66"/>
    <x v="130"/>
    <n v="14.127423822714681"/>
    <x v="9"/>
    <x v="0"/>
  </r>
  <r>
    <x v="66"/>
    <x v="131"/>
    <n v="29.916897506925206"/>
    <x v="9"/>
    <x v="0"/>
  </r>
  <r>
    <x v="66"/>
    <x v="4"/>
    <n v="11.0803324099723"/>
    <x v="9"/>
    <x v="0"/>
  </r>
  <r>
    <x v="61"/>
    <x v="127"/>
    <n v="33.739837398373986"/>
    <x v="10"/>
    <x v="0"/>
  </r>
  <r>
    <x v="61"/>
    <x v="128"/>
    <n v="2.4390243902439024"/>
    <x v="10"/>
    <x v="0"/>
  </r>
  <r>
    <x v="61"/>
    <x v="129"/>
    <n v="4.8780487804878048"/>
    <x v="10"/>
    <x v="0"/>
  </r>
  <r>
    <x v="61"/>
    <x v="130"/>
    <n v="34.552845528455286"/>
    <x v="10"/>
    <x v="0"/>
  </r>
  <r>
    <x v="61"/>
    <x v="131"/>
    <n v="18.292682926829269"/>
    <x v="10"/>
    <x v="0"/>
  </r>
  <r>
    <x v="61"/>
    <x v="4"/>
    <n v="6.0975609756097562"/>
    <x v="10"/>
    <x v="0"/>
  </r>
  <r>
    <x v="62"/>
    <x v="127"/>
    <n v="16.599190283400809"/>
    <x v="10"/>
    <x v="0"/>
  </r>
  <r>
    <x v="62"/>
    <x v="128"/>
    <n v="0"/>
    <x v="10"/>
    <x v="0"/>
  </r>
  <r>
    <x v="62"/>
    <x v="129"/>
    <n v="0.40485829959514169"/>
    <x v="10"/>
    <x v="0"/>
  </r>
  <r>
    <x v="62"/>
    <x v="130"/>
    <n v="58.704453441295549"/>
    <x v="10"/>
    <x v="0"/>
  </r>
  <r>
    <x v="62"/>
    <x v="131"/>
    <n v="18.218623481781375"/>
    <x v="10"/>
    <x v="0"/>
  </r>
  <r>
    <x v="62"/>
    <x v="4"/>
    <n v="6.0728744939271255"/>
    <x v="10"/>
    <x v="0"/>
  </r>
  <r>
    <x v="63"/>
    <x v="127"/>
    <n v="15.447154471544716"/>
    <x v="10"/>
    <x v="0"/>
  </r>
  <r>
    <x v="63"/>
    <x v="128"/>
    <n v="5.691056910569106"/>
    <x v="10"/>
    <x v="0"/>
  </r>
  <r>
    <x v="63"/>
    <x v="129"/>
    <n v="0"/>
    <x v="10"/>
    <x v="0"/>
  </r>
  <r>
    <x v="63"/>
    <x v="130"/>
    <n v="54.471544715447152"/>
    <x v="10"/>
    <x v="0"/>
  </r>
  <r>
    <x v="63"/>
    <x v="131"/>
    <n v="18.292682926829269"/>
    <x v="10"/>
    <x v="0"/>
  </r>
  <r>
    <x v="63"/>
    <x v="4"/>
    <n v="6.0975609756097562"/>
    <x v="10"/>
    <x v="0"/>
  </r>
  <r>
    <x v="64"/>
    <x v="127"/>
    <n v="19.105691056910569"/>
    <x v="10"/>
    <x v="0"/>
  </r>
  <r>
    <x v="64"/>
    <x v="128"/>
    <n v="2.845528455284553"/>
    <x v="10"/>
    <x v="0"/>
  </r>
  <r>
    <x v="64"/>
    <x v="129"/>
    <n v="1.2195121951219512"/>
    <x v="10"/>
    <x v="0"/>
  </r>
  <r>
    <x v="64"/>
    <x v="130"/>
    <n v="52.439024390243901"/>
    <x v="10"/>
    <x v="0"/>
  </r>
  <r>
    <x v="64"/>
    <x v="131"/>
    <n v="18.292682926829269"/>
    <x v="10"/>
    <x v="0"/>
  </r>
  <r>
    <x v="64"/>
    <x v="4"/>
    <n v="6.0975609756097562"/>
    <x v="10"/>
    <x v="0"/>
  </r>
  <r>
    <x v="65"/>
    <x v="127"/>
    <n v="12.955465587044534"/>
    <x v="10"/>
    <x v="0"/>
  </r>
  <r>
    <x v="65"/>
    <x v="128"/>
    <n v="1.6194331983805668"/>
    <x v="10"/>
    <x v="0"/>
  </r>
  <r>
    <x v="65"/>
    <x v="129"/>
    <n v="0"/>
    <x v="10"/>
    <x v="0"/>
  </r>
  <r>
    <x v="65"/>
    <x v="130"/>
    <n v="61.133603238866399"/>
    <x v="10"/>
    <x v="0"/>
  </r>
  <r>
    <x v="65"/>
    <x v="131"/>
    <n v="18.218623481781375"/>
    <x v="10"/>
    <x v="0"/>
  </r>
  <r>
    <x v="65"/>
    <x v="4"/>
    <n v="6.0728744939271255"/>
    <x v="10"/>
    <x v="0"/>
  </r>
  <r>
    <x v="66"/>
    <x v="127"/>
    <n v="44.129554655870443"/>
    <x v="10"/>
    <x v="0"/>
  </r>
  <r>
    <x v="66"/>
    <x v="128"/>
    <n v="14.979757085020243"/>
    <x v="10"/>
    <x v="0"/>
  </r>
  <r>
    <x v="66"/>
    <x v="129"/>
    <n v="0.80971659919028338"/>
    <x v="10"/>
    <x v="0"/>
  </r>
  <r>
    <x v="66"/>
    <x v="130"/>
    <n v="15.789473684210526"/>
    <x v="10"/>
    <x v="0"/>
  </r>
  <r>
    <x v="66"/>
    <x v="131"/>
    <n v="18.218623481781375"/>
    <x v="10"/>
    <x v="0"/>
  </r>
  <r>
    <x v="66"/>
    <x v="4"/>
    <n v="6.0728744939271255"/>
    <x v="10"/>
    <x v="0"/>
  </r>
  <r>
    <x v="61"/>
    <x v="127"/>
    <n v="13.306451612903226"/>
    <x v="11"/>
    <x v="0"/>
  </r>
  <r>
    <x v="61"/>
    <x v="128"/>
    <n v="3.225806451612903"/>
    <x v="11"/>
    <x v="0"/>
  </r>
  <r>
    <x v="61"/>
    <x v="129"/>
    <n v="6.854838709677419"/>
    <x v="11"/>
    <x v="0"/>
  </r>
  <r>
    <x v="61"/>
    <x v="130"/>
    <n v="28.225806451612904"/>
    <x v="11"/>
    <x v="0"/>
  </r>
  <r>
    <x v="61"/>
    <x v="131"/>
    <n v="38.306451612903224"/>
    <x v="11"/>
    <x v="0"/>
  </r>
  <r>
    <x v="61"/>
    <x v="4"/>
    <n v="10.080645161290322"/>
    <x v="11"/>
    <x v="0"/>
  </r>
  <r>
    <x v="62"/>
    <x v="127"/>
    <n v="2.8225806451612905"/>
    <x v="11"/>
    <x v="0"/>
  </r>
  <r>
    <x v="62"/>
    <x v="128"/>
    <n v="0"/>
    <x v="11"/>
    <x v="0"/>
  </r>
  <r>
    <x v="62"/>
    <x v="129"/>
    <n v="0"/>
    <x v="11"/>
    <x v="0"/>
  </r>
  <r>
    <x v="62"/>
    <x v="130"/>
    <n v="48.79032258064516"/>
    <x v="11"/>
    <x v="0"/>
  </r>
  <r>
    <x v="62"/>
    <x v="131"/>
    <n v="38.306451612903224"/>
    <x v="11"/>
    <x v="0"/>
  </r>
  <r>
    <x v="62"/>
    <x v="4"/>
    <n v="10.080645161290322"/>
    <x v="11"/>
    <x v="0"/>
  </r>
  <r>
    <x v="63"/>
    <x v="127"/>
    <n v="4.8582995951417001"/>
    <x v="11"/>
    <x v="0"/>
  </r>
  <r>
    <x v="63"/>
    <x v="128"/>
    <n v="2.0242914979757085"/>
    <x v="11"/>
    <x v="0"/>
  </r>
  <r>
    <x v="63"/>
    <x v="129"/>
    <n v="1.214574898785425"/>
    <x v="11"/>
    <x v="0"/>
  </r>
  <r>
    <x v="63"/>
    <x v="130"/>
    <n v="43.724696356275302"/>
    <x v="11"/>
    <x v="0"/>
  </r>
  <r>
    <x v="63"/>
    <x v="131"/>
    <n v="38.056680161943319"/>
    <x v="11"/>
    <x v="0"/>
  </r>
  <r>
    <x v="63"/>
    <x v="4"/>
    <n v="10.121457489878543"/>
    <x v="11"/>
    <x v="0"/>
  </r>
  <r>
    <x v="64"/>
    <x v="127"/>
    <n v="6.854838709677419"/>
    <x v="11"/>
    <x v="0"/>
  </r>
  <r>
    <x v="64"/>
    <x v="128"/>
    <n v="1.2096774193548387"/>
    <x v="11"/>
    <x v="0"/>
  </r>
  <r>
    <x v="64"/>
    <x v="129"/>
    <n v="1.2096774193548387"/>
    <x v="11"/>
    <x v="0"/>
  </r>
  <r>
    <x v="64"/>
    <x v="130"/>
    <n v="42.338709677419352"/>
    <x v="11"/>
    <x v="0"/>
  </r>
  <r>
    <x v="64"/>
    <x v="131"/>
    <n v="38.306451612903224"/>
    <x v="11"/>
    <x v="0"/>
  </r>
  <r>
    <x v="64"/>
    <x v="4"/>
    <n v="10.080645161290322"/>
    <x v="11"/>
    <x v="0"/>
  </r>
  <r>
    <x v="65"/>
    <x v="127"/>
    <n v="2.0161290322580645"/>
    <x v="11"/>
    <x v="0"/>
  </r>
  <r>
    <x v="65"/>
    <x v="128"/>
    <n v="0.80645161290322576"/>
    <x v="11"/>
    <x v="0"/>
  </r>
  <r>
    <x v="65"/>
    <x v="129"/>
    <n v="0"/>
    <x v="11"/>
    <x v="0"/>
  </r>
  <r>
    <x v="65"/>
    <x v="130"/>
    <n v="48.79032258064516"/>
    <x v="11"/>
    <x v="0"/>
  </r>
  <r>
    <x v="65"/>
    <x v="131"/>
    <n v="38.306451612903224"/>
    <x v="11"/>
    <x v="0"/>
  </r>
  <r>
    <x v="65"/>
    <x v="4"/>
    <n v="10.080645161290322"/>
    <x v="11"/>
    <x v="0"/>
  </r>
  <r>
    <x v="66"/>
    <x v="127"/>
    <n v="20.967741935483872"/>
    <x v="11"/>
    <x v="0"/>
  </r>
  <r>
    <x v="66"/>
    <x v="128"/>
    <n v="11.693548387096774"/>
    <x v="11"/>
    <x v="0"/>
  </r>
  <r>
    <x v="66"/>
    <x v="129"/>
    <n v="2.0161290322580645"/>
    <x v="11"/>
    <x v="0"/>
  </r>
  <r>
    <x v="66"/>
    <x v="130"/>
    <n v="16.93548387096774"/>
    <x v="11"/>
    <x v="0"/>
  </r>
  <r>
    <x v="66"/>
    <x v="131"/>
    <n v="38.306451612903224"/>
    <x v="11"/>
    <x v="0"/>
  </r>
  <r>
    <x v="66"/>
    <x v="4"/>
    <n v="10.080645161290322"/>
    <x v="11"/>
    <x v="0"/>
  </r>
  <r>
    <x v="61"/>
    <x v="127"/>
    <n v="27.027027027027028"/>
    <x v="12"/>
    <x v="0"/>
  </r>
  <r>
    <x v="61"/>
    <x v="128"/>
    <n v="6.756756756756757"/>
    <x v="12"/>
    <x v="0"/>
  </r>
  <r>
    <x v="61"/>
    <x v="129"/>
    <n v="9.0090090090090094"/>
    <x v="12"/>
    <x v="0"/>
  </r>
  <r>
    <x v="61"/>
    <x v="130"/>
    <n v="28.378378378378379"/>
    <x v="12"/>
    <x v="0"/>
  </r>
  <r>
    <x v="61"/>
    <x v="131"/>
    <n v="18.918918918918919"/>
    <x v="12"/>
    <x v="0"/>
  </r>
  <r>
    <x v="61"/>
    <x v="4"/>
    <n v="10.36036036036036"/>
    <x v="12"/>
    <x v="0"/>
  </r>
  <r>
    <x v="62"/>
    <x v="127"/>
    <n v="16.591928251121075"/>
    <x v="12"/>
    <x v="0"/>
  </r>
  <r>
    <x v="62"/>
    <x v="128"/>
    <n v="0.44843049327354262"/>
    <x v="12"/>
    <x v="0"/>
  </r>
  <r>
    <x v="62"/>
    <x v="129"/>
    <n v="2.2421524663677128"/>
    <x v="12"/>
    <x v="0"/>
  </r>
  <r>
    <x v="62"/>
    <x v="130"/>
    <n v="51.121076233183857"/>
    <x v="12"/>
    <x v="0"/>
  </r>
  <r>
    <x v="62"/>
    <x v="131"/>
    <n v="19.282511210762333"/>
    <x v="12"/>
    <x v="0"/>
  </r>
  <r>
    <x v="62"/>
    <x v="4"/>
    <n v="10.31390134529148"/>
    <x v="12"/>
    <x v="0"/>
  </r>
  <r>
    <x v="63"/>
    <x v="127"/>
    <n v="9.8654708520179373"/>
    <x v="12"/>
    <x v="0"/>
  </r>
  <r>
    <x v="63"/>
    <x v="128"/>
    <n v="2.2421524663677128"/>
    <x v="12"/>
    <x v="0"/>
  </r>
  <r>
    <x v="63"/>
    <x v="129"/>
    <n v="0.89686098654708524"/>
    <x v="12"/>
    <x v="0"/>
  </r>
  <r>
    <x v="63"/>
    <x v="130"/>
    <n v="57.399103139013455"/>
    <x v="12"/>
    <x v="0"/>
  </r>
  <r>
    <x v="63"/>
    <x v="131"/>
    <n v="19.282511210762333"/>
    <x v="12"/>
    <x v="0"/>
  </r>
  <r>
    <x v="63"/>
    <x v="4"/>
    <n v="10.31390134529148"/>
    <x v="12"/>
    <x v="0"/>
  </r>
  <r>
    <x v="64"/>
    <x v="127"/>
    <n v="9.4594594594594597"/>
    <x v="12"/>
    <x v="0"/>
  </r>
  <r>
    <x v="64"/>
    <x v="128"/>
    <n v="0.90090090090090091"/>
    <x v="12"/>
    <x v="0"/>
  </r>
  <r>
    <x v="64"/>
    <x v="129"/>
    <n v="1.8018018018018018"/>
    <x v="12"/>
    <x v="0"/>
  </r>
  <r>
    <x v="64"/>
    <x v="130"/>
    <n v="58.108108108108105"/>
    <x v="12"/>
    <x v="0"/>
  </r>
  <r>
    <x v="64"/>
    <x v="131"/>
    <n v="19.36936936936937"/>
    <x v="12"/>
    <x v="0"/>
  </r>
  <r>
    <x v="64"/>
    <x v="4"/>
    <n v="10.36036036036036"/>
    <x v="12"/>
    <x v="0"/>
  </r>
  <r>
    <x v="65"/>
    <x v="127"/>
    <n v="4.4843049327354256"/>
    <x v="12"/>
    <x v="0"/>
  </r>
  <r>
    <x v="65"/>
    <x v="128"/>
    <n v="0.44843049327354262"/>
    <x v="12"/>
    <x v="0"/>
  </r>
  <r>
    <x v="65"/>
    <x v="129"/>
    <n v="0.44843049327354262"/>
    <x v="12"/>
    <x v="0"/>
  </r>
  <r>
    <x v="65"/>
    <x v="130"/>
    <n v="65.02242152466367"/>
    <x v="12"/>
    <x v="0"/>
  </r>
  <r>
    <x v="65"/>
    <x v="131"/>
    <n v="19.282511210762333"/>
    <x v="12"/>
    <x v="0"/>
  </r>
  <r>
    <x v="65"/>
    <x v="4"/>
    <n v="10.31390134529148"/>
    <x v="12"/>
    <x v="0"/>
  </r>
  <r>
    <x v="66"/>
    <x v="127"/>
    <n v="27.3542600896861"/>
    <x v="12"/>
    <x v="0"/>
  </r>
  <r>
    <x v="66"/>
    <x v="128"/>
    <n v="18.385650224215247"/>
    <x v="12"/>
    <x v="0"/>
  </r>
  <r>
    <x v="66"/>
    <x v="129"/>
    <n v="1.3452914798206279"/>
    <x v="12"/>
    <x v="0"/>
  </r>
  <r>
    <x v="66"/>
    <x v="130"/>
    <n v="23.318385650224215"/>
    <x v="12"/>
    <x v="0"/>
  </r>
  <r>
    <x v="66"/>
    <x v="131"/>
    <n v="19.282511210762333"/>
    <x v="12"/>
    <x v="0"/>
  </r>
  <r>
    <x v="66"/>
    <x v="4"/>
    <n v="10.31390134529148"/>
    <x v="12"/>
    <x v="0"/>
  </r>
  <r>
    <x v="61"/>
    <x v="127"/>
    <n v="21.428571428571427"/>
    <x v="13"/>
    <x v="0"/>
  </r>
  <r>
    <x v="61"/>
    <x v="128"/>
    <n v="6.4935064935064934"/>
    <x v="13"/>
    <x v="0"/>
  </r>
  <r>
    <x v="61"/>
    <x v="129"/>
    <n v="9.7402597402597397"/>
    <x v="13"/>
    <x v="0"/>
  </r>
  <r>
    <x v="61"/>
    <x v="130"/>
    <n v="40.909090909090907"/>
    <x v="13"/>
    <x v="0"/>
  </r>
  <r>
    <x v="61"/>
    <x v="131"/>
    <n v="15.584415584415584"/>
    <x v="13"/>
    <x v="0"/>
  </r>
  <r>
    <x v="61"/>
    <x v="4"/>
    <n v="5.8441558441558445"/>
    <x v="13"/>
    <x v="0"/>
  </r>
  <r>
    <x v="62"/>
    <x v="127"/>
    <n v="11.038961038961039"/>
    <x v="13"/>
    <x v="0"/>
  </r>
  <r>
    <x v="62"/>
    <x v="128"/>
    <n v="1.2987012987012987"/>
    <x v="13"/>
    <x v="0"/>
  </r>
  <r>
    <x v="62"/>
    <x v="129"/>
    <n v="2.5974025974025974"/>
    <x v="13"/>
    <x v="0"/>
  </r>
  <r>
    <x v="62"/>
    <x v="130"/>
    <n v="63.636363636363633"/>
    <x v="13"/>
    <x v="0"/>
  </r>
  <r>
    <x v="62"/>
    <x v="131"/>
    <n v="15.584415584415584"/>
    <x v="13"/>
    <x v="0"/>
  </r>
  <r>
    <x v="62"/>
    <x v="4"/>
    <n v="5.8441558441558445"/>
    <x v="13"/>
    <x v="0"/>
  </r>
  <r>
    <x v="63"/>
    <x v="127"/>
    <n v="8.6092715231788084"/>
    <x v="13"/>
    <x v="0"/>
  </r>
  <r>
    <x v="63"/>
    <x v="128"/>
    <n v="3.9735099337748343"/>
    <x v="13"/>
    <x v="0"/>
  </r>
  <r>
    <x v="63"/>
    <x v="129"/>
    <n v="1.3245033112582782"/>
    <x v="13"/>
    <x v="0"/>
  </r>
  <r>
    <x v="63"/>
    <x v="130"/>
    <n v="64.238410596026483"/>
    <x v="13"/>
    <x v="0"/>
  </r>
  <r>
    <x v="63"/>
    <x v="131"/>
    <n v="15.894039735099337"/>
    <x v="13"/>
    <x v="0"/>
  </r>
  <r>
    <x v="63"/>
    <x v="4"/>
    <n v="5.9602649006622519"/>
    <x v="13"/>
    <x v="0"/>
  </r>
  <r>
    <x v="64"/>
    <x v="127"/>
    <n v="7.1428571428571432"/>
    <x v="13"/>
    <x v="0"/>
  </r>
  <r>
    <x v="64"/>
    <x v="128"/>
    <n v="4.5454545454545459"/>
    <x v="13"/>
    <x v="0"/>
  </r>
  <r>
    <x v="64"/>
    <x v="129"/>
    <n v="5.1948051948051948"/>
    <x v="13"/>
    <x v="0"/>
  </r>
  <r>
    <x v="64"/>
    <x v="130"/>
    <n v="61.688311688311686"/>
    <x v="13"/>
    <x v="0"/>
  </r>
  <r>
    <x v="64"/>
    <x v="131"/>
    <n v="15.584415584415584"/>
    <x v="13"/>
    <x v="0"/>
  </r>
  <r>
    <x v="64"/>
    <x v="4"/>
    <n v="5.8441558441558445"/>
    <x v="13"/>
    <x v="0"/>
  </r>
  <r>
    <x v="65"/>
    <x v="127"/>
    <n v="8.4415584415584419"/>
    <x v="13"/>
    <x v="0"/>
  </r>
  <r>
    <x v="65"/>
    <x v="128"/>
    <n v="2.5974025974025974"/>
    <x v="13"/>
    <x v="0"/>
  </r>
  <r>
    <x v="65"/>
    <x v="129"/>
    <n v="0.64935064935064934"/>
    <x v="13"/>
    <x v="0"/>
  </r>
  <r>
    <x v="65"/>
    <x v="130"/>
    <n v="66.883116883116884"/>
    <x v="13"/>
    <x v="0"/>
  </r>
  <r>
    <x v="65"/>
    <x v="131"/>
    <n v="15.584415584415584"/>
    <x v="13"/>
    <x v="0"/>
  </r>
  <r>
    <x v="65"/>
    <x v="4"/>
    <n v="5.8441558441558445"/>
    <x v="13"/>
    <x v="0"/>
  </r>
  <r>
    <x v="66"/>
    <x v="127"/>
    <n v="29.870129870129869"/>
    <x v="13"/>
    <x v="0"/>
  </r>
  <r>
    <x v="66"/>
    <x v="128"/>
    <n v="20.779220779220779"/>
    <x v="13"/>
    <x v="0"/>
  </r>
  <r>
    <x v="66"/>
    <x v="129"/>
    <n v="1.948051948051948"/>
    <x v="13"/>
    <x v="0"/>
  </r>
  <r>
    <x v="66"/>
    <x v="130"/>
    <n v="26.623376623376622"/>
    <x v="13"/>
    <x v="0"/>
  </r>
  <r>
    <x v="66"/>
    <x v="131"/>
    <n v="15.584415584415584"/>
    <x v="13"/>
    <x v="0"/>
  </r>
  <r>
    <x v="66"/>
    <x v="4"/>
    <n v="5.8441558441558445"/>
    <x v="13"/>
    <x v="0"/>
  </r>
  <r>
    <x v="61"/>
    <x v="127"/>
    <n v="6.989247311827957"/>
    <x v="14"/>
    <x v="0"/>
  </r>
  <r>
    <x v="61"/>
    <x v="128"/>
    <n v="2.6881720430107525"/>
    <x v="14"/>
    <x v="0"/>
  </r>
  <r>
    <x v="61"/>
    <x v="129"/>
    <n v="8.064516129032258"/>
    <x v="14"/>
    <x v="0"/>
  </r>
  <r>
    <x v="61"/>
    <x v="130"/>
    <n v="19.892473118279568"/>
    <x v="14"/>
    <x v="0"/>
  </r>
  <r>
    <x v="61"/>
    <x v="131"/>
    <n v="39.247311827956992"/>
    <x v="14"/>
    <x v="0"/>
  </r>
  <r>
    <x v="61"/>
    <x v="4"/>
    <n v="23.118279569892472"/>
    <x v="14"/>
    <x v="0"/>
  </r>
  <r>
    <x v="62"/>
    <x v="127"/>
    <n v="2.6737967914438503"/>
    <x v="14"/>
    <x v="0"/>
  </r>
  <r>
    <x v="62"/>
    <x v="128"/>
    <n v="0"/>
    <x v="14"/>
    <x v="0"/>
  </r>
  <r>
    <x v="62"/>
    <x v="129"/>
    <n v="2.1390374331550803"/>
    <x v="14"/>
    <x v="0"/>
  </r>
  <r>
    <x v="62"/>
    <x v="130"/>
    <n v="33.155080213903744"/>
    <x v="14"/>
    <x v="0"/>
  </r>
  <r>
    <x v="62"/>
    <x v="131"/>
    <n v="39.037433155080215"/>
    <x v="14"/>
    <x v="0"/>
  </r>
  <r>
    <x v="62"/>
    <x v="4"/>
    <n v="22.994652406417114"/>
    <x v="14"/>
    <x v="0"/>
  </r>
  <r>
    <x v="63"/>
    <x v="127"/>
    <n v="2.6737967914438503"/>
    <x v="14"/>
    <x v="0"/>
  </r>
  <r>
    <x v="63"/>
    <x v="128"/>
    <n v="0"/>
    <x v="14"/>
    <x v="0"/>
  </r>
  <r>
    <x v="63"/>
    <x v="129"/>
    <n v="0.53475935828877008"/>
    <x v="14"/>
    <x v="0"/>
  </r>
  <r>
    <x v="63"/>
    <x v="130"/>
    <n v="34.759358288770052"/>
    <x v="14"/>
    <x v="0"/>
  </r>
  <r>
    <x v="63"/>
    <x v="131"/>
    <n v="39.037433155080215"/>
    <x v="14"/>
    <x v="0"/>
  </r>
  <r>
    <x v="63"/>
    <x v="4"/>
    <n v="22.994652406417114"/>
    <x v="14"/>
    <x v="0"/>
  </r>
  <r>
    <x v="64"/>
    <x v="127"/>
    <n v="2.6737967914438503"/>
    <x v="14"/>
    <x v="0"/>
  </r>
  <r>
    <x v="64"/>
    <x v="128"/>
    <n v="0.53475935828877008"/>
    <x v="14"/>
    <x v="0"/>
  </r>
  <r>
    <x v="64"/>
    <x v="129"/>
    <n v="1.0695187165775402"/>
    <x v="14"/>
    <x v="0"/>
  </r>
  <r>
    <x v="64"/>
    <x v="130"/>
    <n v="33.689839572192511"/>
    <x v="14"/>
    <x v="0"/>
  </r>
  <r>
    <x v="64"/>
    <x v="131"/>
    <n v="39.037433155080215"/>
    <x v="14"/>
    <x v="0"/>
  </r>
  <r>
    <x v="64"/>
    <x v="4"/>
    <n v="22.994652406417114"/>
    <x v="14"/>
    <x v="0"/>
  </r>
  <r>
    <x v="65"/>
    <x v="127"/>
    <n v="0.53475935828877008"/>
    <x v="14"/>
    <x v="0"/>
  </r>
  <r>
    <x v="65"/>
    <x v="128"/>
    <n v="0"/>
    <x v="14"/>
    <x v="0"/>
  </r>
  <r>
    <x v="65"/>
    <x v="129"/>
    <n v="0"/>
    <x v="14"/>
    <x v="0"/>
  </r>
  <r>
    <x v="65"/>
    <x v="130"/>
    <n v="37.433155080213901"/>
    <x v="14"/>
    <x v="0"/>
  </r>
  <r>
    <x v="65"/>
    <x v="131"/>
    <n v="39.037433155080215"/>
    <x v="14"/>
    <x v="0"/>
  </r>
  <r>
    <x v="65"/>
    <x v="4"/>
    <n v="22.994652406417114"/>
    <x v="14"/>
    <x v="0"/>
  </r>
  <r>
    <x v="66"/>
    <x v="127"/>
    <n v="8.0213903743315509"/>
    <x v="14"/>
    <x v="0"/>
  </r>
  <r>
    <x v="66"/>
    <x v="128"/>
    <n v="4.2780748663101607"/>
    <x v="14"/>
    <x v="0"/>
  </r>
  <r>
    <x v="66"/>
    <x v="129"/>
    <n v="2.6737967914438503"/>
    <x v="14"/>
    <x v="0"/>
  </r>
  <r>
    <x v="66"/>
    <x v="130"/>
    <n v="22.994652406417114"/>
    <x v="14"/>
    <x v="0"/>
  </r>
  <r>
    <x v="66"/>
    <x v="131"/>
    <n v="39.037433155080215"/>
    <x v="14"/>
    <x v="0"/>
  </r>
  <r>
    <x v="66"/>
    <x v="4"/>
    <n v="22.994652406417114"/>
    <x v="14"/>
    <x v="0"/>
  </r>
  <r>
    <x v="61"/>
    <x v="127"/>
    <n v="28.90995260663507"/>
    <x v="15"/>
    <x v="0"/>
  </r>
  <r>
    <x v="61"/>
    <x v="128"/>
    <n v="11.374407582938389"/>
    <x v="15"/>
    <x v="0"/>
  </r>
  <r>
    <x v="61"/>
    <x v="129"/>
    <n v="10.42654028436019"/>
    <x v="15"/>
    <x v="0"/>
  </r>
  <r>
    <x v="61"/>
    <x v="130"/>
    <n v="29.857819905213269"/>
    <x v="15"/>
    <x v="0"/>
  </r>
  <r>
    <x v="61"/>
    <x v="131"/>
    <n v="7.5829383886255926"/>
    <x v="15"/>
    <x v="0"/>
  </r>
  <r>
    <x v="61"/>
    <x v="4"/>
    <n v="12.322274881516588"/>
    <x v="15"/>
    <x v="0"/>
  </r>
  <r>
    <x v="62"/>
    <x v="127"/>
    <n v="8.9622641509433958"/>
    <x v="15"/>
    <x v="0"/>
  </r>
  <r>
    <x v="62"/>
    <x v="128"/>
    <n v="1.4150943396226414"/>
    <x v="15"/>
    <x v="0"/>
  </r>
  <r>
    <x v="62"/>
    <x v="129"/>
    <n v="0.94339622641509435"/>
    <x v="15"/>
    <x v="0"/>
  </r>
  <r>
    <x v="62"/>
    <x v="130"/>
    <n v="68.867924528301884"/>
    <x v="15"/>
    <x v="0"/>
  </r>
  <r>
    <x v="62"/>
    <x v="131"/>
    <n v="7.5471698113207548"/>
    <x v="15"/>
    <x v="0"/>
  </r>
  <r>
    <x v="62"/>
    <x v="4"/>
    <n v="12.264150943396226"/>
    <x v="15"/>
    <x v="0"/>
  </r>
  <r>
    <x v="63"/>
    <x v="127"/>
    <n v="8.0188679245283012"/>
    <x v="15"/>
    <x v="0"/>
  </r>
  <r>
    <x v="63"/>
    <x v="128"/>
    <n v="7.5471698113207548"/>
    <x v="15"/>
    <x v="0"/>
  </r>
  <r>
    <x v="63"/>
    <x v="129"/>
    <n v="0.94339622641509435"/>
    <x v="15"/>
    <x v="0"/>
  </r>
  <r>
    <x v="63"/>
    <x v="130"/>
    <n v="63.679245283018865"/>
    <x v="15"/>
    <x v="0"/>
  </r>
  <r>
    <x v="63"/>
    <x v="131"/>
    <n v="7.5471698113207548"/>
    <x v="15"/>
    <x v="0"/>
  </r>
  <r>
    <x v="63"/>
    <x v="4"/>
    <n v="12.264150943396226"/>
    <x v="15"/>
    <x v="0"/>
  </r>
  <r>
    <x v="64"/>
    <x v="127"/>
    <n v="10.849056603773585"/>
    <x v="15"/>
    <x v="0"/>
  </r>
  <r>
    <x v="64"/>
    <x v="128"/>
    <n v="5.1886792452830193"/>
    <x v="15"/>
    <x v="0"/>
  </r>
  <r>
    <x v="64"/>
    <x v="129"/>
    <n v="0.94339622641509435"/>
    <x v="15"/>
    <x v="0"/>
  </r>
  <r>
    <x v="64"/>
    <x v="130"/>
    <n v="63.20754716981132"/>
    <x v="15"/>
    <x v="0"/>
  </r>
  <r>
    <x v="64"/>
    <x v="131"/>
    <n v="7.5471698113207548"/>
    <x v="15"/>
    <x v="0"/>
  </r>
  <r>
    <x v="64"/>
    <x v="4"/>
    <n v="12.264150943396226"/>
    <x v="15"/>
    <x v="0"/>
  </r>
  <r>
    <x v="65"/>
    <x v="127"/>
    <n v="4.716981132075472"/>
    <x v="15"/>
    <x v="0"/>
  </r>
  <r>
    <x v="65"/>
    <x v="128"/>
    <n v="1.4150943396226414"/>
    <x v="15"/>
    <x v="0"/>
  </r>
  <r>
    <x v="65"/>
    <x v="129"/>
    <n v="0"/>
    <x v="15"/>
    <x v="0"/>
  </r>
  <r>
    <x v="65"/>
    <x v="130"/>
    <n v="74.056603773584911"/>
    <x v="15"/>
    <x v="0"/>
  </r>
  <r>
    <x v="65"/>
    <x v="131"/>
    <n v="7.5471698113207548"/>
    <x v="15"/>
    <x v="0"/>
  </r>
  <r>
    <x v="65"/>
    <x v="4"/>
    <n v="12.264150943396226"/>
    <x v="15"/>
    <x v="0"/>
  </r>
  <r>
    <x v="66"/>
    <x v="127"/>
    <n v="21.69811320754717"/>
    <x v="15"/>
    <x v="0"/>
  </r>
  <r>
    <x v="66"/>
    <x v="128"/>
    <n v="35.849056603773583"/>
    <x v="15"/>
    <x v="0"/>
  </r>
  <r>
    <x v="66"/>
    <x v="129"/>
    <n v="0.94339622641509435"/>
    <x v="15"/>
    <x v="0"/>
  </r>
  <r>
    <x v="66"/>
    <x v="130"/>
    <n v="21.69811320754717"/>
    <x v="15"/>
    <x v="0"/>
  </r>
  <r>
    <x v="66"/>
    <x v="131"/>
    <n v="7.5471698113207548"/>
    <x v="15"/>
    <x v="0"/>
  </r>
  <r>
    <x v="66"/>
    <x v="4"/>
    <n v="12.264150943396226"/>
    <x v="15"/>
    <x v="0"/>
  </r>
  <r>
    <x v="61"/>
    <x v="127"/>
    <n v="31.159420289855074"/>
    <x v="16"/>
    <x v="0"/>
  </r>
  <r>
    <x v="61"/>
    <x v="128"/>
    <n v="7.9710144927536231"/>
    <x v="16"/>
    <x v="0"/>
  </r>
  <r>
    <x v="61"/>
    <x v="129"/>
    <n v="9.420289855072463"/>
    <x v="16"/>
    <x v="0"/>
  </r>
  <r>
    <x v="61"/>
    <x v="130"/>
    <n v="27.777777777777779"/>
    <x v="16"/>
    <x v="0"/>
  </r>
  <r>
    <x v="61"/>
    <x v="131"/>
    <n v="14.97584541062802"/>
    <x v="16"/>
    <x v="0"/>
  </r>
  <r>
    <x v="61"/>
    <x v="4"/>
    <n v="9.1787439613526569"/>
    <x v="16"/>
    <x v="0"/>
  </r>
  <r>
    <x v="62"/>
    <x v="127"/>
    <n v="12.322274881516588"/>
    <x v="16"/>
    <x v="0"/>
  </r>
  <r>
    <x v="62"/>
    <x v="128"/>
    <n v="1.8957345971563981"/>
    <x v="16"/>
    <x v="0"/>
  </r>
  <r>
    <x v="62"/>
    <x v="129"/>
    <n v="2.3696682464454977"/>
    <x v="16"/>
    <x v="0"/>
  </r>
  <r>
    <x v="62"/>
    <x v="130"/>
    <n v="59.715639810426538"/>
    <x v="16"/>
    <x v="0"/>
  </r>
  <r>
    <x v="62"/>
    <x v="131"/>
    <n v="14.691943127962086"/>
    <x v="16"/>
    <x v="0"/>
  </r>
  <r>
    <x v="62"/>
    <x v="4"/>
    <n v="9.0047393364928912"/>
    <x v="16"/>
    <x v="0"/>
  </r>
  <r>
    <x v="63"/>
    <x v="127"/>
    <n v="12.410501193317423"/>
    <x v="16"/>
    <x v="0"/>
  </r>
  <r>
    <x v="63"/>
    <x v="128"/>
    <n v="4.7732696897374698"/>
    <x v="16"/>
    <x v="0"/>
  </r>
  <r>
    <x v="63"/>
    <x v="129"/>
    <n v="1.431980906921241"/>
    <x v="16"/>
    <x v="0"/>
  </r>
  <r>
    <x v="63"/>
    <x v="130"/>
    <n v="57.517899761336515"/>
    <x v="16"/>
    <x v="0"/>
  </r>
  <r>
    <x v="63"/>
    <x v="131"/>
    <n v="14.797136038186158"/>
    <x v="16"/>
    <x v="0"/>
  </r>
  <r>
    <x v="63"/>
    <x v="4"/>
    <n v="9.0692124105011942"/>
    <x v="16"/>
    <x v="0"/>
  </r>
  <r>
    <x v="64"/>
    <x v="127"/>
    <n v="12.949640287769784"/>
    <x v="16"/>
    <x v="0"/>
  </r>
  <r>
    <x v="64"/>
    <x v="128"/>
    <n v="3.8369304556354917"/>
    <x v="16"/>
    <x v="0"/>
  </r>
  <r>
    <x v="64"/>
    <x v="129"/>
    <n v="2.3980815347721824"/>
    <x v="16"/>
    <x v="0"/>
  </r>
  <r>
    <x v="64"/>
    <x v="130"/>
    <n v="56.834532374100718"/>
    <x v="16"/>
    <x v="0"/>
  </r>
  <r>
    <x v="64"/>
    <x v="131"/>
    <n v="14.86810551558753"/>
    <x v="16"/>
    <x v="0"/>
  </r>
  <r>
    <x v="64"/>
    <x v="4"/>
    <n v="9.1127098321342928"/>
    <x v="16"/>
    <x v="0"/>
  </r>
  <r>
    <x v="65"/>
    <x v="127"/>
    <n v="6.8720379146919433"/>
    <x v="16"/>
    <x v="0"/>
  </r>
  <r>
    <x v="65"/>
    <x v="128"/>
    <n v="1.6587677725118484"/>
    <x v="16"/>
    <x v="0"/>
  </r>
  <r>
    <x v="65"/>
    <x v="129"/>
    <n v="0.94786729857819907"/>
    <x v="16"/>
    <x v="0"/>
  </r>
  <r>
    <x v="65"/>
    <x v="130"/>
    <n v="66.824644549763036"/>
    <x v="16"/>
    <x v="0"/>
  </r>
  <r>
    <x v="65"/>
    <x v="131"/>
    <n v="14.691943127962086"/>
    <x v="16"/>
    <x v="0"/>
  </r>
  <r>
    <x v="65"/>
    <x v="4"/>
    <n v="9.0047393364928912"/>
    <x v="16"/>
    <x v="0"/>
  </r>
  <r>
    <x v="66"/>
    <x v="127"/>
    <n v="34.360189573459714"/>
    <x v="16"/>
    <x v="0"/>
  </r>
  <r>
    <x v="66"/>
    <x v="128"/>
    <n v="21.09004739336493"/>
    <x v="16"/>
    <x v="0"/>
  </r>
  <r>
    <x v="66"/>
    <x v="129"/>
    <n v="2.3696682464454977"/>
    <x v="16"/>
    <x v="0"/>
  </r>
  <r>
    <x v="66"/>
    <x v="130"/>
    <n v="19.194312796208532"/>
    <x v="16"/>
    <x v="0"/>
  </r>
  <r>
    <x v="66"/>
    <x v="131"/>
    <n v="14.691943127962086"/>
    <x v="16"/>
    <x v="0"/>
  </r>
  <r>
    <x v="66"/>
    <x v="4"/>
    <n v="9.0047393364928912"/>
    <x v="16"/>
    <x v="0"/>
  </r>
  <r>
    <x v="61"/>
    <x v="127"/>
    <n v="19.132841328413285"/>
    <x v="0"/>
    <x v="1"/>
  </r>
  <r>
    <x v="61"/>
    <x v="128"/>
    <n v="3.9483394833948338"/>
    <x v="0"/>
    <x v="1"/>
  </r>
  <r>
    <x v="61"/>
    <x v="129"/>
    <n v="6.2084870848708489"/>
    <x v="0"/>
    <x v="1"/>
  </r>
  <r>
    <x v="61"/>
    <x v="130"/>
    <n v="26.236162361623617"/>
    <x v="0"/>
    <x v="1"/>
  </r>
  <r>
    <x v="61"/>
    <x v="131"/>
    <n v="33.745387453874535"/>
    <x v="0"/>
    <x v="1"/>
  </r>
  <r>
    <x v="61"/>
    <x v="4"/>
    <n v="11.060885608856088"/>
    <x v="0"/>
    <x v="1"/>
  </r>
  <r>
    <x v="62"/>
    <x v="127"/>
    <n v="8.5916901536503314"/>
    <x v="0"/>
    <x v="1"/>
  </r>
  <r>
    <x v="62"/>
    <x v="128"/>
    <n v="0.56368760796436035"/>
    <x v="0"/>
    <x v="1"/>
  </r>
  <r>
    <x v="62"/>
    <x v="129"/>
    <n v="1.1455586871533776"/>
    <x v="0"/>
    <x v="1"/>
  </r>
  <r>
    <x v="62"/>
    <x v="130"/>
    <n v="44.976816074188562"/>
    <x v="0"/>
    <x v="1"/>
  </r>
  <r>
    <x v="62"/>
    <x v="131"/>
    <n v="33.739430857350669"/>
    <x v="0"/>
    <x v="1"/>
  </r>
  <r>
    <x v="62"/>
    <x v="4"/>
    <n v="11.037367033366669"/>
    <x v="0"/>
    <x v="1"/>
  </r>
  <r>
    <x v="63"/>
    <x v="127"/>
    <n v="7.1317687882385172"/>
    <x v="0"/>
    <x v="1"/>
  </r>
  <r>
    <x v="63"/>
    <x v="128"/>
    <n v="2.5385809515112774"/>
    <x v="0"/>
    <x v="1"/>
  </r>
  <r>
    <x v="63"/>
    <x v="129"/>
    <n v="0.69400054789516941"/>
    <x v="0"/>
    <x v="1"/>
  </r>
  <r>
    <x v="63"/>
    <x v="130"/>
    <n v="44.808693270021003"/>
    <x v="0"/>
    <x v="1"/>
  </r>
  <r>
    <x v="63"/>
    <x v="131"/>
    <n v="33.81426353757648"/>
    <x v="0"/>
    <x v="1"/>
  </r>
  <r>
    <x v="63"/>
    <x v="4"/>
    <n v="11.049219249383619"/>
    <x v="0"/>
    <x v="1"/>
  </r>
  <r>
    <x v="64"/>
    <x v="127"/>
    <n v="9.3406593406593412"/>
    <x v="0"/>
    <x v="1"/>
  </r>
  <r>
    <x v="64"/>
    <x v="128"/>
    <n v="1.9047619047619047"/>
    <x v="0"/>
    <x v="1"/>
  </r>
  <r>
    <x v="64"/>
    <x v="129"/>
    <n v="1.858974358974359"/>
    <x v="0"/>
    <x v="1"/>
  </r>
  <r>
    <x v="64"/>
    <x v="130"/>
    <n v="42.115384615384613"/>
    <x v="0"/>
    <x v="1"/>
  </r>
  <r>
    <x v="64"/>
    <x v="131"/>
    <n v="33.836996336996336"/>
    <x v="0"/>
    <x v="1"/>
  </r>
  <r>
    <x v="64"/>
    <x v="4"/>
    <n v="11.025641025641026"/>
    <x v="0"/>
    <x v="1"/>
  </r>
  <r>
    <x v="65"/>
    <x v="127"/>
    <n v="5.4004909537230654"/>
    <x v="0"/>
    <x v="1"/>
  </r>
  <r>
    <x v="65"/>
    <x v="128"/>
    <n v="1.0910082734794073"/>
    <x v="0"/>
    <x v="1"/>
  </r>
  <r>
    <x v="65"/>
    <x v="129"/>
    <n v="0.49095372306573326"/>
    <x v="0"/>
    <x v="1"/>
  </r>
  <r>
    <x v="65"/>
    <x v="130"/>
    <n v="48.268024365851439"/>
    <x v="0"/>
    <x v="1"/>
  </r>
  <r>
    <x v="65"/>
    <x v="131"/>
    <n v="33.739430857350669"/>
    <x v="0"/>
    <x v="1"/>
  </r>
  <r>
    <x v="65"/>
    <x v="4"/>
    <n v="11.037367033366669"/>
    <x v="0"/>
    <x v="1"/>
  </r>
  <r>
    <x v="66"/>
    <x v="127"/>
    <n v="23.933800127307446"/>
    <x v="0"/>
    <x v="1"/>
  </r>
  <r>
    <x v="66"/>
    <x v="128"/>
    <n v="12.83986541784123"/>
    <x v="0"/>
    <x v="1"/>
  </r>
  <r>
    <x v="66"/>
    <x v="129"/>
    <n v="1.5640629262526144"/>
    <x v="0"/>
    <x v="1"/>
  </r>
  <r>
    <x v="66"/>
    <x v="130"/>
    <n v="17.277439301627716"/>
    <x v="0"/>
    <x v="1"/>
  </r>
  <r>
    <x v="66"/>
    <x v="131"/>
    <n v="33.745566972810764"/>
    <x v="0"/>
    <x v="1"/>
  </r>
  <r>
    <x v="66"/>
    <x v="4"/>
    <n v="11.039374374829499"/>
    <x v="0"/>
    <x v="1"/>
  </r>
  <r>
    <x v="61"/>
    <x v="127"/>
    <n v="40.892193308550183"/>
    <x v="1"/>
    <x v="1"/>
  </r>
  <r>
    <x v="61"/>
    <x v="128"/>
    <n v="4.8791821561338287"/>
    <x v="1"/>
    <x v="1"/>
  </r>
  <r>
    <x v="61"/>
    <x v="129"/>
    <n v="10.130111524163569"/>
    <x v="1"/>
    <x v="1"/>
  </r>
  <r>
    <x v="61"/>
    <x v="130"/>
    <n v="25.371747211895912"/>
    <x v="1"/>
    <x v="1"/>
  </r>
  <r>
    <x v="61"/>
    <x v="131"/>
    <n v="14.358736059479554"/>
    <x v="1"/>
    <x v="1"/>
  </r>
  <r>
    <x v="61"/>
    <x v="4"/>
    <n v="5.2044609665427508"/>
    <x v="1"/>
    <x v="1"/>
  </r>
  <r>
    <x v="62"/>
    <x v="127"/>
    <n v="19.518599562363239"/>
    <x v="1"/>
    <x v="1"/>
  </r>
  <r>
    <x v="62"/>
    <x v="128"/>
    <n v="1.0503282275711159"/>
    <x v="1"/>
    <x v="1"/>
  </r>
  <r>
    <x v="62"/>
    <x v="129"/>
    <n v="2.2319474835886215"/>
    <x v="1"/>
    <x v="1"/>
  </r>
  <r>
    <x v="62"/>
    <x v="130"/>
    <n v="56.236323851203501"/>
    <x v="1"/>
    <x v="1"/>
  </r>
  <r>
    <x v="62"/>
    <x v="131"/>
    <n v="15.536105032822757"/>
    <x v="1"/>
    <x v="1"/>
  </r>
  <r>
    <x v="62"/>
    <x v="4"/>
    <n v="5.5579868708971549"/>
    <x v="1"/>
    <x v="1"/>
  </r>
  <r>
    <x v="63"/>
    <x v="127"/>
    <n v="17.37979708866343"/>
    <x v="1"/>
    <x v="1"/>
  </r>
  <r>
    <x v="63"/>
    <x v="128"/>
    <n v="4.2346713718570799"/>
    <x v="1"/>
    <x v="1"/>
  </r>
  <r>
    <x v="63"/>
    <x v="129"/>
    <n v="1.3674459638288488"/>
    <x v="1"/>
    <x v="1"/>
  </r>
  <r>
    <x v="63"/>
    <x v="130"/>
    <n v="55.977062196735773"/>
    <x v="1"/>
    <x v="1"/>
  </r>
  <r>
    <x v="63"/>
    <x v="131"/>
    <n v="15.52712836347596"/>
    <x v="1"/>
    <x v="1"/>
  </r>
  <r>
    <x v="63"/>
    <x v="4"/>
    <n v="5.5138950154389059"/>
    <x v="1"/>
    <x v="1"/>
  </r>
  <r>
    <x v="64"/>
    <x v="127"/>
    <n v="20.857787810383748"/>
    <x v="1"/>
    <x v="1"/>
  </r>
  <r>
    <x v="64"/>
    <x v="128"/>
    <n v="3.0248306997742662"/>
    <x v="1"/>
    <x v="1"/>
  </r>
  <r>
    <x v="64"/>
    <x v="129"/>
    <n v="4.0180586907449207"/>
    <x v="1"/>
    <x v="1"/>
  </r>
  <r>
    <x v="64"/>
    <x v="130"/>
    <n v="51.602708803611741"/>
    <x v="1"/>
    <x v="1"/>
  </r>
  <r>
    <x v="64"/>
    <x v="131"/>
    <n v="15.349887133182845"/>
    <x v="1"/>
    <x v="1"/>
  </r>
  <r>
    <x v="64"/>
    <x v="4"/>
    <n v="5.3273137697516928"/>
    <x v="1"/>
    <x v="1"/>
  </r>
  <r>
    <x v="65"/>
    <x v="127"/>
    <n v="9.6237970253718288"/>
    <x v="1"/>
    <x v="1"/>
  </r>
  <r>
    <x v="65"/>
    <x v="128"/>
    <n v="1.3123359580052494"/>
    <x v="1"/>
    <x v="1"/>
  </r>
  <r>
    <x v="65"/>
    <x v="129"/>
    <n v="0.61242344706911633"/>
    <x v="1"/>
    <x v="1"/>
  </r>
  <r>
    <x v="65"/>
    <x v="130"/>
    <n v="67.410323709536314"/>
    <x v="1"/>
    <x v="1"/>
  </r>
  <r>
    <x v="65"/>
    <x v="131"/>
    <n v="15.529308836395451"/>
    <x v="1"/>
    <x v="1"/>
  </r>
  <r>
    <x v="65"/>
    <x v="4"/>
    <n v="5.5555555555555554"/>
    <x v="1"/>
    <x v="1"/>
  </r>
  <r>
    <x v="66"/>
    <x v="127"/>
    <n v="39.956236323851201"/>
    <x v="1"/>
    <x v="1"/>
  </r>
  <r>
    <x v="66"/>
    <x v="128"/>
    <n v="19.387308533916848"/>
    <x v="1"/>
    <x v="1"/>
  </r>
  <r>
    <x v="66"/>
    <x v="129"/>
    <n v="2.0568927789934355"/>
    <x v="1"/>
    <x v="1"/>
  </r>
  <r>
    <x v="66"/>
    <x v="130"/>
    <n v="18.205689277899342"/>
    <x v="1"/>
    <x v="1"/>
  </r>
  <r>
    <x v="66"/>
    <x v="131"/>
    <n v="15.536105032822757"/>
    <x v="1"/>
    <x v="1"/>
  </r>
  <r>
    <x v="66"/>
    <x v="4"/>
    <n v="5.5579868708971549"/>
    <x v="1"/>
    <x v="1"/>
  </r>
  <r>
    <x v="61"/>
    <x v="127"/>
    <n v="4.7340051558471998"/>
    <x v="2"/>
    <x v="1"/>
  </r>
  <r>
    <x v="61"/>
    <x v="128"/>
    <n v="2.437309585188657"/>
    <x v="2"/>
    <x v="1"/>
  </r>
  <r>
    <x v="61"/>
    <x v="129"/>
    <n v="3.6559643777829858"/>
    <x v="2"/>
    <x v="1"/>
  </r>
  <r>
    <x v="61"/>
    <x v="130"/>
    <n v="18.256386219826577"/>
    <x v="2"/>
    <x v="1"/>
  </r>
  <r>
    <x v="61"/>
    <x v="131"/>
    <n v="55.65971408483712"/>
    <x v="2"/>
    <x v="1"/>
  </r>
  <r>
    <x v="61"/>
    <x v="4"/>
    <n v="15.280056245605811"/>
    <x v="2"/>
    <x v="1"/>
  </r>
  <r>
    <x v="62"/>
    <x v="127"/>
    <n v="1.0299625468164795"/>
    <x v="2"/>
    <x v="1"/>
  </r>
  <r>
    <x v="62"/>
    <x v="128"/>
    <n v="0.23408239700374531"/>
    <x v="2"/>
    <x v="1"/>
  </r>
  <r>
    <x v="62"/>
    <x v="129"/>
    <n v="0.51498127340823974"/>
    <x v="2"/>
    <x v="1"/>
  </r>
  <r>
    <x v="62"/>
    <x v="130"/>
    <n v="27.317415730337078"/>
    <x v="2"/>
    <x v="1"/>
  </r>
  <r>
    <x v="62"/>
    <x v="131"/>
    <n v="55.641385767790261"/>
    <x v="2"/>
    <x v="1"/>
  </r>
  <r>
    <x v="62"/>
    <x v="4"/>
    <n v="15.262172284644194"/>
    <x v="2"/>
    <x v="1"/>
  </r>
  <r>
    <x v="63"/>
    <x v="127"/>
    <n v="1.8309859154929577"/>
    <x v="2"/>
    <x v="1"/>
  </r>
  <r>
    <x v="63"/>
    <x v="128"/>
    <n v="1.4788732394366197"/>
    <x v="2"/>
    <x v="1"/>
  </r>
  <r>
    <x v="63"/>
    <x v="129"/>
    <n v="0.46948356807511737"/>
    <x v="2"/>
    <x v="1"/>
  </r>
  <r>
    <x v="63"/>
    <x v="130"/>
    <n v="25.23474178403756"/>
    <x v="2"/>
    <x v="1"/>
  </r>
  <r>
    <x v="63"/>
    <x v="131"/>
    <n v="55.70422535211268"/>
    <x v="2"/>
    <x v="1"/>
  </r>
  <r>
    <x v="63"/>
    <x v="4"/>
    <n v="15.305164319248826"/>
    <x v="2"/>
    <x v="1"/>
  </r>
  <r>
    <x v="64"/>
    <x v="127"/>
    <n v="1.1241217798594847"/>
    <x v="2"/>
    <x v="1"/>
  </r>
  <r>
    <x v="64"/>
    <x v="128"/>
    <n v="0.49180327868852458"/>
    <x v="2"/>
    <x v="1"/>
  </r>
  <r>
    <x v="64"/>
    <x v="129"/>
    <n v="0.63231850117096022"/>
    <x v="2"/>
    <x v="1"/>
  </r>
  <r>
    <x v="64"/>
    <x v="130"/>
    <n v="26.838407494145198"/>
    <x v="2"/>
    <x v="1"/>
  </r>
  <r>
    <x v="64"/>
    <x v="131"/>
    <n v="55.644028103044498"/>
    <x v="2"/>
    <x v="1"/>
  </r>
  <r>
    <x v="64"/>
    <x v="4"/>
    <n v="15.269320843091334"/>
    <x v="2"/>
    <x v="1"/>
  </r>
  <r>
    <x v="65"/>
    <x v="127"/>
    <n v="0.51498127340823974"/>
    <x v="2"/>
    <x v="1"/>
  </r>
  <r>
    <x v="65"/>
    <x v="128"/>
    <n v="0.46816479400749061"/>
    <x v="2"/>
    <x v="1"/>
  </r>
  <r>
    <x v="65"/>
    <x v="129"/>
    <n v="0.1404494382022472"/>
    <x v="2"/>
    <x v="1"/>
  </r>
  <r>
    <x v="65"/>
    <x v="130"/>
    <n v="27.972846441947567"/>
    <x v="2"/>
    <x v="1"/>
  </r>
  <r>
    <x v="65"/>
    <x v="131"/>
    <n v="55.641385767790261"/>
    <x v="2"/>
    <x v="1"/>
  </r>
  <r>
    <x v="65"/>
    <x v="4"/>
    <n v="15.262172284644194"/>
    <x v="2"/>
    <x v="1"/>
  </r>
  <r>
    <x v="66"/>
    <x v="127"/>
    <n v="8.0992509363295877"/>
    <x v="2"/>
    <x v="1"/>
  </r>
  <r>
    <x v="66"/>
    <x v="128"/>
    <n v="6.25"/>
    <x v="2"/>
    <x v="1"/>
  </r>
  <r>
    <x v="66"/>
    <x v="129"/>
    <n v="0.74906367041198507"/>
    <x v="2"/>
    <x v="1"/>
  </r>
  <r>
    <x v="66"/>
    <x v="130"/>
    <n v="14.021535580524345"/>
    <x v="2"/>
    <x v="1"/>
  </r>
  <r>
    <x v="66"/>
    <x v="131"/>
    <n v="55.641385767790261"/>
    <x v="2"/>
    <x v="1"/>
  </r>
  <r>
    <x v="66"/>
    <x v="4"/>
    <n v="15.262172284644194"/>
    <x v="2"/>
    <x v="1"/>
  </r>
  <r>
    <x v="61"/>
    <x v="127"/>
    <n v="26.978193146417446"/>
    <x v="3"/>
    <x v="1"/>
  </r>
  <r>
    <x v="61"/>
    <x v="128"/>
    <n v="6.4174454828660439"/>
    <x v="3"/>
    <x v="1"/>
  </r>
  <r>
    <x v="61"/>
    <x v="129"/>
    <n v="7.6012461059190031"/>
    <x v="3"/>
    <x v="1"/>
  </r>
  <r>
    <x v="61"/>
    <x v="130"/>
    <n v="38.068535825545169"/>
    <x v="3"/>
    <x v="1"/>
  </r>
  <r>
    <x v="61"/>
    <x v="131"/>
    <n v="14.392523364485982"/>
    <x v="3"/>
    <x v="1"/>
  </r>
  <r>
    <x v="61"/>
    <x v="4"/>
    <n v="7.0404984423676016"/>
    <x v="3"/>
    <x v="1"/>
  </r>
  <r>
    <x v="62"/>
    <x v="127"/>
    <n v="13.754646840148698"/>
    <x v="3"/>
    <x v="1"/>
  </r>
  <r>
    <x v="62"/>
    <x v="128"/>
    <n v="0.74349442379182151"/>
    <x v="3"/>
    <x v="1"/>
  </r>
  <r>
    <x v="62"/>
    <x v="129"/>
    <n v="1.3011152416356877"/>
    <x v="3"/>
    <x v="1"/>
  </r>
  <r>
    <x v="62"/>
    <x v="130"/>
    <n v="62.949194547707556"/>
    <x v="3"/>
    <x v="1"/>
  </r>
  <r>
    <x v="62"/>
    <x v="131"/>
    <n v="14.436183395291202"/>
    <x v="3"/>
    <x v="1"/>
  </r>
  <r>
    <x v="62"/>
    <x v="4"/>
    <n v="7.0012391573729866"/>
    <x v="3"/>
    <x v="1"/>
  </r>
  <r>
    <x v="63"/>
    <x v="127"/>
    <n v="7.8784119106699748"/>
    <x v="3"/>
    <x v="1"/>
  </r>
  <r>
    <x v="63"/>
    <x v="128"/>
    <n v="2.9776674937965262"/>
    <x v="3"/>
    <x v="1"/>
  </r>
  <r>
    <x v="63"/>
    <x v="129"/>
    <n v="0.68238213399503722"/>
    <x v="3"/>
    <x v="1"/>
  </r>
  <r>
    <x v="63"/>
    <x v="130"/>
    <n v="67.121588089330018"/>
    <x v="3"/>
    <x v="1"/>
  </r>
  <r>
    <x v="63"/>
    <x v="131"/>
    <n v="14.454094292803971"/>
    <x v="3"/>
    <x v="1"/>
  </r>
  <r>
    <x v="63"/>
    <x v="4"/>
    <n v="6.9478908188585606"/>
    <x v="3"/>
    <x v="1"/>
  </r>
  <r>
    <x v="64"/>
    <x v="127"/>
    <n v="16.139044072004967"/>
    <x v="3"/>
    <x v="1"/>
  </r>
  <r>
    <x v="64"/>
    <x v="128"/>
    <n v="3.2278088144009933"/>
    <x v="3"/>
    <x v="1"/>
  </r>
  <r>
    <x v="64"/>
    <x v="129"/>
    <n v="2.8553693358162633"/>
    <x v="3"/>
    <x v="1"/>
  </r>
  <r>
    <x v="64"/>
    <x v="130"/>
    <n v="56.424581005586589"/>
    <x v="3"/>
    <x v="1"/>
  </r>
  <r>
    <x v="64"/>
    <x v="131"/>
    <n v="14.46306641837368"/>
    <x v="3"/>
    <x v="1"/>
  </r>
  <r>
    <x v="64"/>
    <x v="4"/>
    <n v="7.0142768466790812"/>
    <x v="3"/>
    <x v="1"/>
  </r>
  <r>
    <x v="65"/>
    <x v="127"/>
    <n v="12.957222566646001"/>
    <x v="3"/>
    <x v="1"/>
  </r>
  <r>
    <x v="65"/>
    <x v="128"/>
    <n v="2.8518288902665838"/>
    <x v="3"/>
    <x v="1"/>
  </r>
  <r>
    <x v="65"/>
    <x v="129"/>
    <n v="1.3639181649101053"/>
    <x v="3"/>
    <x v="1"/>
  </r>
  <r>
    <x v="65"/>
    <x v="130"/>
    <n v="61.500309981401116"/>
    <x v="3"/>
    <x v="1"/>
  </r>
  <r>
    <x v="65"/>
    <x v="131"/>
    <n v="14.445133292002479"/>
    <x v="3"/>
    <x v="1"/>
  </r>
  <r>
    <x v="65"/>
    <x v="4"/>
    <n v="7.005579665220087"/>
    <x v="3"/>
    <x v="1"/>
  </r>
  <r>
    <x v="66"/>
    <x v="127"/>
    <n v="39.739615623062619"/>
    <x v="3"/>
    <x v="1"/>
  </r>
  <r>
    <x v="66"/>
    <x v="128"/>
    <n v="15.375077495350279"/>
    <x v="3"/>
    <x v="1"/>
  </r>
  <r>
    <x v="66"/>
    <x v="129"/>
    <n v="2.4798512089274642"/>
    <x v="3"/>
    <x v="1"/>
  </r>
  <r>
    <x v="66"/>
    <x v="130"/>
    <n v="21.698698078115314"/>
    <x v="3"/>
    <x v="1"/>
  </r>
  <r>
    <x v="66"/>
    <x v="131"/>
    <n v="14.445133292002479"/>
    <x v="3"/>
    <x v="1"/>
  </r>
  <r>
    <x v="66"/>
    <x v="4"/>
    <n v="7.005579665220087"/>
    <x v="3"/>
    <x v="1"/>
  </r>
  <r>
    <x v="61"/>
    <x v="127"/>
    <n v="11.147186147186147"/>
    <x v="4"/>
    <x v="1"/>
  </r>
  <r>
    <x v="61"/>
    <x v="128"/>
    <n v="1.5151515151515151"/>
    <x v="4"/>
    <x v="1"/>
  </r>
  <r>
    <x v="61"/>
    <x v="129"/>
    <n v="5.5194805194805197"/>
    <x v="4"/>
    <x v="1"/>
  </r>
  <r>
    <x v="61"/>
    <x v="130"/>
    <n v="34.307359307359306"/>
    <x v="4"/>
    <x v="1"/>
  </r>
  <r>
    <x v="61"/>
    <x v="131"/>
    <n v="33.333333333333336"/>
    <x v="4"/>
    <x v="1"/>
  </r>
  <r>
    <x v="61"/>
    <x v="4"/>
    <n v="14.393939393939394"/>
    <x v="4"/>
    <x v="1"/>
  </r>
  <r>
    <x v="62"/>
    <x v="127"/>
    <n v="3.2467532467532467"/>
    <x v="4"/>
    <x v="1"/>
  </r>
  <r>
    <x v="62"/>
    <x v="128"/>
    <n v="0.10822510822510822"/>
    <x v="4"/>
    <x v="1"/>
  </r>
  <r>
    <x v="62"/>
    <x v="129"/>
    <n v="0.64935064935064934"/>
    <x v="4"/>
    <x v="1"/>
  </r>
  <r>
    <x v="62"/>
    <x v="130"/>
    <n v="48.268398268398265"/>
    <x v="4"/>
    <x v="1"/>
  </r>
  <r>
    <x v="62"/>
    <x v="131"/>
    <n v="33.333333333333336"/>
    <x v="4"/>
    <x v="1"/>
  </r>
  <r>
    <x v="62"/>
    <x v="4"/>
    <n v="14.393939393939394"/>
    <x v="4"/>
    <x v="1"/>
  </r>
  <r>
    <x v="63"/>
    <x v="127"/>
    <n v="2.5974025974025974"/>
    <x v="4"/>
    <x v="1"/>
  </r>
  <r>
    <x v="63"/>
    <x v="128"/>
    <n v="1.1904761904761905"/>
    <x v="4"/>
    <x v="1"/>
  </r>
  <r>
    <x v="63"/>
    <x v="129"/>
    <n v="0.10822510822510822"/>
    <x v="4"/>
    <x v="1"/>
  </r>
  <r>
    <x v="63"/>
    <x v="130"/>
    <n v="48.376623376623378"/>
    <x v="4"/>
    <x v="1"/>
  </r>
  <r>
    <x v="63"/>
    <x v="131"/>
    <n v="33.333333333333336"/>
    <x v="4"/>
    <x v="1"/>
  </r>
  <r>
    <x v="63"/>
    <x v="4"/>
    <n v="14.393939393939394"/>
    <x v="4"/>
    <x v="1"/>
  </r>
  <r>
    <x v="64"/>
    <x v="127"/>
    <n v="4.6536796536796539"/>
    <x v="4"/>
    <x v="1"/>
  </r>
  <r>
    <x v="64"/>
    <x v="128"/>
    <n v="2.0562770562770565"/>
    <x v="4"/>
    <x v="1"/>
  </r>
  <r>
    <x v="64"/>
    <x v="129"/>
    <n v="1.0822510822510822"/>
    <x v="4"/>
    <x v="1"/>
  </r>
  <r>
    <x v="64"/>
    <x v="130"/>
    <n v="44.480519480519483"/>
    <x v="4"/>
    <x v="1"/>
  </r>
  <r>
    <x v="64"/>
    <x v="131"/>
    <n v="33.333333333333336"/>
    <x v="4"/>
    <x v="1"/>
  </r>
  <r>
    <x v="64"/>
    <x v="4"/>
    <n v="14.393939393939394"/>
    <x v="4"/>
    <x v="1"/>
  </r>
  <r>
    <x v="65"/>
    <x v="127"/>
    <n v="2.4891774891774894"/>
    <x v="4"/>
    <x v="1"/>
  </r>
  <r>
    <x v="65"/>
    <x v="128"/>
    <n v="0.64935064935064934"/>
    <x v="4"/>
    <x v="1"/>
  </r>
  <r>
    <x v="65"/>
    <x v="129"/>
    <n v="0.54112554112554112"/>
    <x v="4"/>
    <x v="1"/>
  </r>
  <r>
    <x v="65"/>
    <x v="130"/>
    <n v="48.593073593073591"/>
    <x v="4"/>
    <x v="1"/>
  </r>
  <r>
    <x v="65"/>
    <x v="131"/>
    <n v="33.333333333333336"/>
    <x v="4"/>
    <x v="1"/>
  </r>
  <r>
    <x v="65"/>
    <x v="4"/>
    <n v="14.393939393939394"/>
    <x v="4"/>
    <x v="1"/>
  </r>
  <r>
    <x v="66"/>
    <x v="127"/>
    <n v="18.939393939393938"/>
    <x v="4"/>
    <x v="1"/>
  </r>
  <r>
    <x v="66"/>
    <x v="128"/>
    <n v="12.445887445887445"/>
    <x v="4"/>
    <x v="1"/>
  </r>
  <r>
    <x v="66"/>
    <x v="129"/>
    <n v="1.5151515151515151"/>
    <x v="4"/>
    <x v="1"/>
  </r>
  <r>
    <x v="66"/>
    <x v="130"/>
    <n v="19.480519480519479"/>
    <x v="4"/>
    <x v="1"/>
  </r>
  <r>
    <x v="66"/>
    <x v="131"/>
    <n v="33.333333333333336"/>
    <x v="4"/>
    <x v="1"/>
  </r>
  <r>
    <x v="66"/>
    <x v="4"/>
    <n v="14.393939393939394"/>
    <x v="4"/>
    <x v="1"/>
  </r>
  <r>
    <x v="61"/>
    <x v="127"/>
    <n v="10.362694300518134"/>
    <x v="5"/>
    <x v="1"/>
  </r>
  <r>
    <x v="61"/>
    <x v="128"/>
    <n v="3.1088082901554404"/>
    <x v="5"/>
    <x v="1"/>
  </r>
  <r>
    <x v="61"/>
    <x v="129"/>
    <n v="6.2176165803108807"/>
    <x v="5"/>
    <x v="1"/>
  </r>
  <r>
    <x v="61"/>
    <x v="130"/>
    <n v="39.37823834196891"/>
    <x v="5"/>
    <x v="1"/>
  </r>
  <r>
    <x v="61"/>
    <x v="131"/>
    <n v="23.834196891191709"/>
    <x v="5"/>
    <x v="1"/>
  </r>
  <r>
    <x v="61"/>
    <x v="4"/>
    <n v="18.134715025906736"/>
    <x v="5"/>
    <x v="1"/>
  </r>
  <r>
    <x v="62"/>
    <x v="127"/>
    <n v="2.5906735751295336"/>
    <x v="5"/>
    <x v="1"/>
  </r>
  <r>
    <x v="62"/>
    <x v="128"/>
    <n v="0"/>
    <x v="5"/>
    <x v="1"/>
  </r>
  <r>
    <x v="62"/>
    <x v="129"/>
    <n v="0.51813471502590669"/>
    <x v="5"/>
    <x v="1"/>
  </r>
  <r>
    <x v="62"/>
    <x v="130"/>
    <n v="54.922279792746117"/>
    <x v="5"/>
    <x v="1"/>
  </r>
  <r>
    <x v="62"/>
    <x v="131"/>
    <n v="23.834196891191709"/>
    <x v="5"/>
    <x v="1"/>
  </r>
  <r>
    <x v="62"/>
    <x v="4"/>
    <n v="18.134715025906736"/>
    <x v="5"/>
    <x v="1"/>
  </r>
  <r>
    <x v="63"/>
    <x v="127"/>
    <n v="2.0725388601036268"/>
    <x v="5"/>
    <x v="1"/>
  </r>
  <r>
    <x v="63"/>
    <x v="128"/>
    <n v="0.51813471502590669"/>
    <x v="5"/>
    <x v="1"/>
  </r>
  <r>
    <x v="63"/>
    <x v="129"/>
    <n v="0"/>
    <x v="5"/>
    <x v="1"/>
  </r>
  <r>
    <x v="63"/>
    <x v="130"/>
    <n v="55.440414507772019"/>
    <x v="5"/>
    <x v="1"/>
  </r>
  <r>
    <x v="63"/>
    <x v="131"/>
    <n v="23.834196891191709"/>
    <x v="5"/>
    <x v="1"/>
  </r>
  <r>
    <x v="63"/>
    <x v="4"/>
    <n v="18.134715025906736"/>
    <x v="5"/>
    <x v="1"/>
  </r>
  <r>
    <x v="64"/>
    <x v="127"/>
    <n v="7.2538860103626943"/>
    <x v="5"/>
    <x v="1"/>
  </r>
  <r>
    <x v="64"/>
    <x v="128"/>
    <n v="1.5544041450777202"/>
    <x v="5"/>
    <x v="1"/>
  </r>
  <r>
    <x v="64"/>
    <x v="129"/>
    <n v="2.5906735751295336"/>
    <x v="5"/>
    <x v="1"/>
  </r>
  <r>
    <x v="64"/>
    <x v="130"/>
    <n v="46.632124352331608"/>
    <x v="5"/>
    <x v="1"/>
  </r>
  <r>
    <x v="64"/>
    <x v="131"/>
    <n v="23.834196891191709"/>
    <x v="5"/>
    <x v="1"/>
  </r>
  <r>
    <x v="64"/>
    <x v="4"/>
    <n v="18.134715025906736"/>
    <x v="5"/>
    <x v="1"/>
  </r>
  <r>
    <x v="65"/>
    <x v="127"/>
    <n v="1.5544041450777202"/>
    <x v="5"/>
    <x v="1"/>
  </r>
  <r>
    <x v="65"/>
    <x v="128"/>
    <n v="0"/>
    <x v="5"/>
    <x v="1"/>
  </r>
  <r>
    <x v="65"/>
    <x v="129"/>
    <n v="0.51813471502590669"/>
    <x v="5"/>
    <x v="1"/>
  </r>
  <r>
    <x v="65"/>
    <x v="130"/>
    <n v="55.958549222797927"/>
    <x v="5"/>
    <x v="1"/>
  </r>
  <r>
    <x v="65"/>
    <x v="131"/>
    <n v="23.834196891191709"/>
    <x v="5"/>
    <x v="1"/>
  </r>
  <r>
    <x v="65"/>
    <x v="4"/>
    <n v="18.134715025906736"/>
    <x v="5"/>
    <x v="1"/>
  </r>
  <r>
    <x v="66"/>
    <x v="127"/>
    <n v="18.134715025906736"/>
    <x v="5"/>
    <x v="1"/>
  </r>
  <r>
    <x v="66"/>
    <x v="128"/>
    <n v="16.062176165803109"/>
    <x v="5"/>
    <x v="1"/>
  </r>
  <r>
    <x v="66"/>
    <x v="129"/>
    <n v="0.51813471502590669"/>
    <x v="5"/>
    <x v="1"/>
  </r>
  <r>
    <x v="66"/>
    <x v="130"/>
    <n v="23.316062176165804"/>
    <x v="5"/>
    <x v="1"/>
  </r>
  <r>
    <x v="66"/>
    <x v="131"/>
    <n v="23.834196891191709"/>
    <x v="5"/>
    <x v="1"/>
  </r>
  <r>
    <x v="66"/>
    <x v="4"/>
    <n v="18.134715025906736"/>
    <x v="5"/>
    <x v="1"/>
  </r>
  <r>
    <x v="61"/>
    <x v="127"/>
    <n v="16.25"/>
    <x v="6"/>
    <x v="1"/>
  </r>
  <r>
    <x v="61"/>
    <x v="128"/>
    <n v="1.25"/>
    <x v="6"/>
    <x v="1"/>
  </r>
  <r>
    <x v="61"/>
    <x v="129"/>
    <n v="5"/>
    <x v="6"/>
    <x v="1"/>
  </r>
  <r>
    <x v="61"/>
    <x v="130"/>
    <n v="24.375"/>
    <x v="6"/>
    <x v="1"/>
  </r>
  <r>
    <x v="61"/>
    <x v="131"/>
    <n v="36.875"/>
    <x v="6"/>
    <x v="1"/>
  </r>
  <r>
    <x v="61"/>
    <x v="4"/>
    <n v="16.25"/>
    <x v="6"/>
    <x v="1"/>
  </r>
  <r>
    <x v="62"/>
    <x v="127"/>
    <n v="3.75"/>
    <x v="6"/>
    <x v="1"/>
  </r>
  <r>
    <x v="62"/>
    <x v="128"/>
    <n v="0.625"/>
    <x v="6"/>
    <x v="1"/>
  </r>
  <r>
    <x v="62"/>
    <x v="129"/>
    <n v="1.25"/>
    <x v="6"/>
    <x v="1"/>
  </r>
  <r>
    <x v="62"/>
    <x v="130"/>
    <n v="41.25"/>
    <x v="6"/>
    <x v="1"/>
  </r>
  <r>
    <x v="62"/>
    <x v="131"/>
    <n v="36.875"/>
    <x v="6"/>
    <x v="1"/>
  </r>
  <r>
    <x v="62"/>
    <x v="4"/>
    <n v="16.25"/>
    <x v="6"/>
    <x v="1"/>
  </r>
  <r>
    <x v="63"/>
    <x v="127"/>
    <n v="4.375"/>
    <x v="6"/>
    <x v="1"/>
  </r>
  <r>
    <x v="63"/>
    <x v="128"/>
    <n v="0"/>
    <x v="6"/>
    <x v="1"/>
  </r>
  <r>
    <x v="63"/>
    <x v="129"/>
    <n v="0"/>
    <x v="6"/>
    <x v="1"/>
  </r>
  <r>
    <x v="63"/>
    <x v="130"/>
    <n v="42.5"/>
    <x v="6"/>
    <x v="1"/>
  </r>
  <r>
    <x v="63"/>
    <x v="131"/>
    <n v="36.875"/>
    <x v="6"/>
    <x v="1"/>
  </r>
  <r>
    <x v="63"/>
    <x v="4"/>
    <n v="16.25"/>
    <x v="6"/>
    <x v="1"/>
  </r>
  <r>
    <x v="64"/>
    <x v="127"/>
    <n v="3.125"/>
    <x v="6"/>
    <x v="1"/>
  </r>
  <r>
    <x v="64"/>
    <x v="128"/>
    <n v="1.875"/>
    <x v="6"/>
    <x v="1"/>
  </r>
  <r>
    <x v="64"/>
    <x v="129"/>
    <n v="0"/>
    <x v="6"/>
    <x v="1"/>
  </r>
  <r>
    <x v="64"/>
    <x v="130"/>
    <n v="41.875"/>
    <x v="6"/>
    <x v="1"/>
  </r>
  <r>
    <x v="64"/>
    <x v="131"/>
    <n v="36.875"/>
    <x v="6"/>
    <x v="1"/>
  </r>
  <r>
    <x v="64"/>
    <x v="4"/>
    <n v="16.25"/>
    <x v="6"/>
    <x v="1"/>
  </r>
  <r>
    <x v="65"/>
    <x v="127"/>
    <n v="4.375"/>
    <x v="6"/>
    <x v="1"/>
  </r>
  <r>
    <x v="65"/>
    <x v="128"/>
    <n v="1.25"/>
    <x v="6"/>
    <x v="1"/>
  </r>
  <r>
    <x v="65"/>
    <x v="129"/>
    <n v="0.625"/>
    <x v="6"/>
    <x v="1"/>
  </r>
  <r>
    <x v="65"/>
    <x v="130"/>
    <n v="40.625"/>
    <x v="6"/>
    <x v="1"/>
  </r>
  <r>
    <x v="65"/>
    <x v="131"/>
    <n v="36.875"/>
    <x v="6"/>
    <x v="1"/>
  </r>
  <r>
    <x v="65"/>
    <x v="4"/>
    <n v="16.25"/>
    <x v="6"/>
    <x v="1"/>
  </r>
  <r>
    <x v="66"/>
    <x v="127"/>
    <n v="14.375"/>
    <x v="6"/>
    <x v="1"/>
  </r>
  <r>
    <x v="66"/>
    <x v="128"/>
    <n v="8.75"/>
    <x v="6"/>
    <x v="1"/>
  </r>
  <r>
    <x v="66"/>
    <x v="129"/>
    <n v="0"/>
    <x v="6"/>
    <x v="1"/>
  </r>
  <r>
    <x v="66"/>
    <x v="130"/>
    <n v="23.75"/>
    <x v="6"/>
    <x v="1"/>
  </r>
  <r>
    <x v="66"/>
    <x v="131"/>
    <n v="36.875"/>
    <x v="6"/>
    <x v="1"/>
  </r>
  <r>
    <x v="66"/>
    <x v="4"/>
    <n v="16.25"/>
    <x v="6"/>
    <x v="1"/>
  </r>
  <r>
    <x v="61"/>
    <x v="127"/>
    <n v="6.375838926174497"/>
    <x v="7"/>
    <x v="1"/>
  </r>
  <r>
    <x v="61"/>
    <x v="128"/>
    <n v="0.33557046979865773"/>
    <x v="7"/>
    <x v="1"/>
  </r>
  <r>
    <x v="61"/>
    <x v="129"/>
    <n v="6.0402684563758386"/>
    <x v="7"/>
    <x v="1"/>
  </r>
  <r>
    <x v="61"/>
    <x v="130"/>
    <n v="29.530201342281877"/>
    <x v="7"/>
    <x v="1"/>
  </r>
  <r>
    <x v="61"/>
    <x v="131"/>
    <n v="42.281879194630875"/>
    <x v="7"/>
    <x v="1"/>
  </r>
  <r>
    <x v="61"/>
    <x v="4"/>
    <n v="15.436241610738255"/>
    <x v="7"/>
    <x v="1"/>
  </r>
  <r>
    <x v="62"/>
    <x v="127"/>
    <n v="2.6845637583892619"/>
    <x v="7"/>
    <x v="1"/>
  </r>
  <r>
    <x v="62"/>
    <x v="128"/>
    <n v="0"/>
    <x v="7"/>
    <x v="1"/>
  </r>
  <r>
    <x v="62"/>
    <x v="129"/>
    <n v="0.33557046979865773"/>
    <x v="7"/>
    <x v="1"/>
  </r>
  <r>
    <x v="62"/>
    <x v="130"/>
    <n v="39.261744966442954"/>
    <x v="7"/>
    <x v="1"/>
  </r>
  <r>
    <x v="62"/>
    <x v="131"/>
    <n v="42.281879194630875"/>
    <x v="7"/>
    <x v="1"/>
  </r>
  <r>
    <x v="62"/>
    <x v="4"/>
    <n v="15.436241610738255"/>
    <x v="7"/>
    <x v="1"/>
  </r>
  <r>
    <x v="63"/>
    <x v="127"/>
    <n v="1.0067114093959733"/>
    <x v="7"/>
    <x v="1"/>
  </r>
  <r>
    <x v="63"/>
    <x v="128"/>
    <n v="1.3422818791946309"/>
    <x v="7"/>
    <x v="1"/>
  </r>
  <r>
    <x v="63"/>
    <x v="129"/>
    <n v="0.33557046979865773"/>
    <x v="7"/>
    <x v="1"/>
  </r>
  <r>
    <x v="63"/>
    <x v="130"/>
    <n v="39.597315436241608"/>
    <x v="7"/>
    <x v="1"/>
  </r>
  <r>
    <x v="63"/>
    <x v="131"/>
    <n v="42.281879194630875"/>
    <x v="7"/>
    <x v="1"/>
  </r>
  <r>
    <x v="63"/>
    <x v="4"/>
    <n v="15.436241610738255"/>
    <x v="7"/>
    <x v="1"/>
  </r>
  <r>
    <x v="64"/>
    <x v="127"/>
    <n v="2.0134228187919465"/>
    <x v="7"/>
    <x v="1"/>
  </r>
  <r>
    <x v="64"/>
    <x v="128"/>
    <n v="1.3422818791946309"/>
    <x v="7"/>
    <x v="1"/>
  </r>
  <r>
    <x v="64"/>
    <x v="129"/>
    <n v="1.3422818791946309"/>
    <x v="7"/>
    <x v="1"/>
  </r>
  <r>
    <x v="64"/>
    <x v="130"/>
    <n v="37.583892617449663"/>
    <x v="7"/>
    <x v="1"/>
  </r>
  <r>
    <x v="64"/>
    <x v="131"/>
    <n v="42.281879194630875"/>
    <x v="7"/>
    <x v="1"/>
  </r>
  <r>
    <x v="64"/>
    <x v="4"/>
    <n v="15.436241610738255"/>
    <x v="7"/>
    <x v="1"/>
  </r>
  <r>
    <x v="65"/>
    <x v="127"/>
    <n v="1.6778523489932886"/>
    <x v="7"/>
    <x v="1"/>
  </r>
  <r>
    <x v="65"/>
    <x v="128"/>
    <n v="0.33557046979865773"/>
    <x v="7"/>
    <x v="1"/>
  </r>
  <r>
    <x v="65"/>
    <x v="129"/>
    <n v="0.67114093959731547"/>
    <x v="7"/>
    <x v="1"/>
  </r>
  <r>
    <x v="65"/>
    <x v="130"/>
    <n v="39.597315436241608"/>
    <x v="7"/>
    <x v="1"/>
  </r>
  <r>
    <x v="65"/>
    <x v="131"/>
    <n v="42.281879194630875"/>
    <x v="7"/>
    <x v="1"/>
  </r>
  <r>
    <x v="65"/>
    <x v="4"/>
    <n v="15.436241610738255"/>
    <x v="7"/>
    <x v="1"/>
  </r>
  <r>
    <x v="66"/>
    <x v="127"/>
    <n v="14.429530201342281"/>
    <x v="7"/>
    <x v="1"/>
  </r>
  <r>
    <x v="66"/>
    <x v="128"/>
    <n v="8.053691275167786"/>
    <x v="7"/>
    <x v="1"/>
  </r>
  <r>
    <x v="66"/>
    <x v="129"/>
    <n v="2.0134228187919465"/>
    <x v="7"/>
    <x v="1"/>
  </r>
  <r>
    <x v="66"/>
    <x v="130"/>
    <n v="17.785234899328859"/>
    <x v="7"/>
    <x v="1"/>
  </r>
  <r>
    <x v="66"/>
    <x v="131"/>
    <n v="42.281879194630875"/>
    <x v="7"/>
    <x v="1"/>
  </r>
  <r>
    <x v="66"/>
    <x v="4"/>
    <n v="15.436241610738255"/>
    <x v="7"/>
    <x v="1"/>
  </r>
  <r>
    <x v="61"/>
    <x v="127"/>
    <n v="13.91941391941392"/>
    <x v="8"/>
    <x v="1"/>
  </r>
  <r>
    <x v="61"/>
    <x v="128"/>
    <n v="1.8315018315018314"/>
    <x v="8"/>
    <x v="1"/>
  </r>
  <r>
    <x v="61"/>
    <x v="129"/>
    <n v="4.7619047619047619"/>
    <x v="8"/>
    <x v="1"/>
  </r>
  <r>
    <x v="61"/>
    <x v="130"/>
    <n v="41.758241758241759"/>
    <x v="8"/>
    <x v="1"/>
  </r>
  <r>
    <x v="61"/>
    <x v="131"/>
    <n v="28.205128205128204"/>
    <x v="8"/>
    <x v="1"/>
  </r>
  <r>
    <x v="61"/>
    <x v="4"/>
    <n v="9.5238095238095237"/>
    <x v="8"/>
    <x v="1"/>
  </r>
  <r>
    <x v="62"/>
    <x v="127"/>
    <n v="4.0293040293040292"/>
    <x v="8"/>
    <x v="1"/>
  </r>
  <r>
    <x v="62"/>
    <x v="128"/>
    <n v="0"/>
    <x v="8"/>
    <x v="1"/>
  </r>
  <r>
    <x v="62"/>
    <x v="129"/>
    <n v="0.73260073260073255"/>
    <x v="8"/>
    <x v="1"/>
  </r>
  <r>
    <x v="62"/>
    <x v="130"/>
    <n v="57.509157509157511"/>
    <x v="8"/>
    <x v="1"/>
  </r>
  <r>
    <x v="62"/>
    <x v="131"/>
    <n v="28.205128205128204"/>
    <x v="8"/>
    <x v="1"/>
  </r>
  <r>
    <x v="62"/>
    <x v="4"/>
    <n v="9.5238095238095237"/>
    <x v="8"/>
    <x v="1"/>
  </r>
  <r>
    <x v="63"/>
    <x v="127"/>
    <n v="3.6630036630036629"/>
    <x v="8"/>
    <x v="1"/>
  </r>
  <r>
    <x v="63"/>
    <x v="128"/>
    <n v="2.197802197802198"/>
    <x v="8"/>
    <x v="1"/>
  </r>
  <r>
    <x v="63"/>
    <x v="129"/>
    <n v="0"/>
    <x v="8"/>
    <x v="1"/>
  </r>
  <r>
    <x v="63"/>
    <x v="130"/>
    <n v="56.410256410256409"/>
    <x v="8"/>
    <x v="1"/>
  </r>
  <r>
    <x v="63"/>
    <x v="131"/>
    <n v="28.205128205128204"/>
    <x v="8"/>
    <x v="1"/>
  </r>
  <r>
    <x v="63"/>
    <x v="4"/>
    <n v="9.5238095238095237"/>
    <x v="8"/>
    <x v="1"/>
  </r>
  <r>
    <x v="64"/>
    <x v="127"/>
    <n v="6.5934065934065931"/>
    <x v="8"/>
    <x v="1"/>
  </r>
  <r>
    <x v="64"/>
    <x v="128"/>
    <n v="3.2967032967032965"/>
    <x v="8"/>
    <x v="1"/>
  </r>
  <r>
    <x v="64"/>
    <x v="129"/>
    <n v="0.36630036630036628"/>
    <x v="8"/>
    <x v="1"/>
  </r>
  <r>
    <x v="64"/>
    <x v="130"/>
    <n v="52.014652014652015"/>
    <x v="8"/>
    <x v="1"/>
  </r>
  <r>
    <x v="64"/>
    <x v="131"/>
    <n v="28.205128205128204"/>
    <x v="8"/>
    <x v="1"/>
  </r>
  <r>
    <x v="64"/>
    <x v="4"/>
    <n v="9.5238095238095237"/>
    <x v="8"/>
    <x v="1"/>
  </r>
  <r>
    <x v="65"/>
    <x v="127"/>
    <n v="2.9304029304029302"/>
    <x v="8"/>
    <x v="1"/>
  </r>
  <r>
    <x v="65"/>
    <x v="128"/>
    <n v="1.098901098901099"/>
    <x v="8"/>
    <x v="1"/>
  </r>
  <r>
    <x v="65"/>
    <x v="129"/>
    <n v="0.36630036630036628"/>
    <x v="8"/>
    <x v="1"/>
  </r>
  <r>
    <x v="65"/>
    <x v="130"/>
    <n v="57.875457875457876"/>
    <x v="8"/>
    <x v="1"/>
  </r>
  <r>
    <x v="65"/>
    <x v="131"/>
    <n v="28.205128205128204"/>
    <x v="8"/>
    <x v="1"/>
  </r>
  <r>
    <x v="65"/>
    <x v="4"/>
    <n v="9.5238095238095237"/>
    <x v="8"/>
    <x v="1"/>
  </r>
  <r>
    <x v="66"/>
    <x v="127"/>
    <n v="27.106227106227106"/>
    <x v="8"/>
    <x v="1"/>
  </r>
  <r>
    <x v="66"/>
    <x v="128"/>
    <n v="16.84981684981685"/>
    <x v="8"/>
    <x v="1"/>
  </r>
  <r>
    <x v="66"/>
    <x v="129"/>
    <n v="2.5641025641025643"/>
    <x v="8"/>
    <x v="1"/>
  </r>
  <r>
    <x v="66"/>
    <x v="130"/>
    <n v="16.117216117216117"/>
    <x v="8"/>
    <x v="1"/>
  </r>
  <r>
    <x v="66"/>
    <x v="131"/>
    <n v="28.205128205128204"/>
    <x v="8"/>
    <x v="1"/>
  </r>
  <r>
    <x v="66"/>
    <x v="4"/>
    <n v="9.5238095238095237"/>
    <x v="8"/>
    <x v="1"/>
  </r>
  <r>
    <x v="61"/>
    <x v="127"/>
    <n v="18.313953488372093"/>
    <x v="9"/>
    <x v="1"/>
  </r>
  <r>
    <x v="61"/>
    <x v="128"/>
    <n v="2.9069767441860463"/>
    <x v="9"/>
    <x v="1"/>
  </r>
  <r>
    <x v="61"/>
    <x v="129"/>
    <n v="4.941860465116279"/>
    <x v="9"/>
    <x v="1"/>
  </r>
  <r>
    <x v="61"/>
    <x v="130"/>
    <n v="36.337209302325583"/>
    <x v="9"/>
    <x v="1"/>
  </r>
  <r>
    <x v="61"/>
    <x v="131"/>
    <n v="27.61627906976744"/>
    <x v="9"/>
    <x v="1"/>
  </r>
  <r>
    <x v="61"/>
    <x v="4"/>
    <n v="10.174418604651162"/>
    <x v="9"/>
    <x v="1"/>
  </r>
  <r>
    <x v="62"/>
    <x v="127"/>
    <n v="4.3604651162790695"/>
    <x v="9"/>
    <x v="1"/>
  </r>
  <r>
    <x v="62"/>
    <x v="128"/>
    <n v="0.29069767441860467"/>
    <x v="9"/>
    <x v="1"/>
  </r>
  <r>
    <x v="62"/>
    <x v="129"/>
    <n v="0"/>
    <x v="9"/>
    <x v="1"/>
  </r>
  <r>
    <x v="62"/>
    <x v="130"/>
    <n v="57.558139534883722"/>
    <x v="9"/>
    <x v="1"/>
  </r>
  <r>
    <x v="62"/>
    <x v="131"/>
    <n v="27.61627906976744"/>
    <x v="9"/>
    <x v="1"/>
  </r>
  <r>
    <x v="62"/>
    <x v="4"/>
    <n v="10.174418604651162"/>
    <x v="9"/>
    <x v="1"/>
  </r>
  <r>
    <x v="63"/>
    <x v="127"/>
    <n v="4.3731778425655978"/>
    <x v="9"/>
    <x v="1"/>
  </r>
  <r>
    <x v="63"/>
    <x v="128"/>
    <n v="2.3323615160349855"/>
    <x v="9"/>
    <x v="1"/>
  </r>
  <r>
    <x v="63"/>
    <x v="129"/>
    <n v="0.29154518950437319"/>
    <x v="9"/>
    <x v="1"/>
  </r>
  <r>
    <x v="63"/>
    <x v="130"/>
    <n v="55.102040816326529"/>
    <x v="9"/>
    <x v="1"/>
  </r>
  <r>
    <x v="63"/>
    <x v="131"/>
    <n v="27.696793002915452"/>
    <x v="9"/>
    <x v="1"/>
  </r>
  <r>
    <x v="63"/>
    <x v="4"/>
    <n v="10.204081632653061"/>
    <x v="9"/>
    <x v="1"/>
  </r>
  <r>
    <x v="64"/>
    <x v="127"/>
    <n v="5.5393586005830908"/>
    <x v="9"/>
    <x v="1"/>
  </r>
  <r>
    <x v="64"/>
    <x v="128"/>
    <n v="1.1661807580174928"/>
    <x v="9"/>
    <x v="1"/>
  </r>
  <r>
    <x v="64"/>
    <x v="129"/>
    <n v="1.4577259475218658"/>
    <x v="9"/>
    <x v="1"/>
  </r>
  <r>
    <x v="64"/>
    <x v="130"/>
    <n v="53.935860058309039"/>
    <x v="9"/>
    <x v="1"/>
  </r>
  <r>
    <x v="64"/>
    <x v="131"/>
    <n v="27.696793002915452"/>
    <x v="9"/>
    <x v="1"/>
  </r>
  <r>
    <x v="64"/>
    <x v="4"/>
    <n v="10.204081632653061"/>
    <x v="9"/>
    <x v="1"/>
  </r>
  <r>
    <x v="65"/>
    <x v="127"/>
    <n v="4.0697674418604652"/>
    <x v="9"/>
    <x v="1"/>
  </r>
  <r>
    <x v="65"/>
    <x v="128"/>
    <n v="0.29069767441860467"/>
    <x v="9"/>
    <x v="1"/>
  </r>
  <r>
    <x v="65"/>
    <x v="129"/>
    <n v="0.29069767441860467"/>
    <x v="9"/>
    <x v="1"/>
  </r>
  <r>
    <x v="65"/>
    <x v="130"/>
    <n v="57.558139534883722"/>
    <x v="9"/>
    <x v="1"/>
  </r>
  <r>
    <x v="65"/>
    <x v="131"/>
    <n v="27.61627906976744"/>
    <x v="9"/>
    <x v="1"/>
  </r>
  <r>
    <x v="65"/>
    <x v="4"/>
    <n v="10.174418604651162"/>
    <x v="9"/>
    <x v="1"/>
  </r>
  <r>
    <x v="66"/>
    <x v="127"/>
    <n v="31.976744186046513"/>
    <x v="9"/>
    <x v="1"/>
  </r>
  <r>
    <x v="66"/>
    <x v="128"/>
    <n v="14.825581395348838"/>
    <x v="9"/>
    <x v="1"/>
  </r>
  <r>
    <x v="66"/>
    <x v="129"/>
    <n v="0.87209302325581395"/>
    <x v="9"/>
    <x v="1"/>
  </r>
  <r>
    <x v="66"/>
    <x v="130"/>
    <n v="15.697674418604651"/>
    <x v="9"/>
    <x v="1"/>
  </r>
  <r>
    <x v="66"/>
    <x v="131"/>
    <n v="27.61627906976744"/>
    <x v="9"/>
    <x v="1"/>
  </r>
  <r>
    <x v="66"/>
    <x v="4"/>
    <n v="10.174418604651162"/>
    <x v="9"/>
    <x v="1"/>
  </r>
  <r>
    <x v="61"/>
    <x v="127"/>
    <n v="23.673469387755102"/>
    <x v="10"/>
    <x v="1"/>
  </r>
  <r>
    <x v="61"/>
    <x v="128"/>
    <n v="8.5714285714285712"/>
    <x v="10"/>
    <x v="1"/>
  </r>
  <r>
    <x v="61"/>
    <x v="129"/>
    <n v="3.6734693877551021"/>
    <x v="10"/>
    <x v="1"/>
  </r>
  <r>
    <x v="61"/>
    <x v="130"/>
    <n v="43.673469387755105"/>
    <x v="10"/>
    <x v="1"/>
  </r>
  <r>
    <x v="61"/>
    <x v="131"/>
    <n v="15.918367346938776"/>
    <x v="10"/>
    <x v="1"/>
  </r>
  <r>
    <x v="61"/>
    <x v="4"/>
    <n v="4.8979591836734695"/>
    <x v="10"/>
    <x v="1"/>
  </r>
  <r>
    <x v="62"/>
    <x v="127"/>
    <n v="12.955465587044534"/>
    <x v="10"/>
    <x v="1"/>
  </r>
  <r>
    <x v="62"/>
    <x v="128"/>
    <n v="1.6194331983805668"/>
    <x v="10"/>
    <x v="1"/>
  </r>
  <r>
    <x v="62"/>
    <x v="129"/>
    <n v="0"/>
    <x v="10"/>
    <x v="1"/>
  </r>
  <r>
    <x v="62"/>
    <x v="130"/>
    <n v="64.777327935222672"/>
    <x v="10"/>
    <x v="1"/>
  </r>
  <r>
    <x v="62"/>
    <x v="131"/>
    <n v="15.789473684210526"/>
    <x v="10"/>
    <x v="1"/>
  </r>
  <r>
    <x v="62"/>
    <x v="4"/>
    <n v="4.8582995951417001"/>
    <x v="10"/>
    <x v="1"/>
  </r>
  <r>
    <x v="63"/>
    <x v="127"/>
    <n v="7.8512396694214877"/>
    <x v="10"/>
    <x v="1"/>
  </r>
  <r>
    <x v="63"/>
    <x v="128"/>
    <n v="9.9173553719008272"/>
    <x v="10"/>
    <x v="1"/>
  </r>
  <r>
    <x v="63"/>
    <x v="129"/>
    <n v="0.82644628099173556"/>
    <x v="10"/>
    <x v="1"/>
  </r>
  <r>
    <x v="63"/>
    <x v="130"/>
    <n v="60.330578512396691"/>
    <x v="10"/>
    <x v="1"/>
  </r>
  <r>
    <x v="63"/>
    <x v="131"/>
    <n v="16.115702479338843"/>
    <x v="10"/>
    <x v="1"/>
  </r>
  <r>
    <x v="63"/>
    <x v="4"/>
    <n v="4.9586776859504136"/>
    <x v="10"/>
    <x v="1"/>
  </r>
  <r>
    <x v="64"/>
    <x v="127"/>
    <n v="17.004048582995953"/>
    <x v="10"/>
    <x v="1"/>
  </r>
  <r>
    <x v="64"/>
    <x v="128"/>
    <n v="7.6923076923076925"/>
    <x v="10"/>
    <x v="1"/>
  </r>
  <r>
    <x v="64"/>
    <x v="129"/>
    <n v="0.40485829959514169"/>
    <x v="10"/>
    <x v="1"/>
  </r>
  <r>
    <x v="64"/>
    <x v="130"/>
    <n v="54.655870445344128"/>
    <x v="10"/>
    <x v="1"/>
  </r>
  <r>
    <x v="64"/>
    <x v="131"/>
    <n v="15.789473684210526"/>
    <x v="10"/>
    <x v="1"/>
  </r>
  <r>
    <x v="64"/>
    <x v="4"/>
    <n v="4.8582995951417001"/>
    <x v="10"/>
    <x v="1"/>
  </r>
  <r>
    <x v="65"/>
    <x v="127"/>
    <n v="11.740890688259109"/>
    <x v="10"/>
    <x v="1"/>
  </r>
  <r>
    <x v="65"/>
    <x v="128"/>
    <n v="3.2388663967611335"/>
    <x v="10"/>
    <x v="1"/>
  </r>
  <r>
    <x v="65"/>
    <x v="129"/>
    <n v="0"/>
    <x v="10"/>
    <x v="1"/>
  </r>
  <r>
    <x v="65"/>
    <x v="130"/>
    <n v="64.372469635627525"/>
    <x v="10"/>
    <x v="1"/>
  </r>
  <r>
    <x v="65"/>
    <x v="131"/>
    <n v="15.789473684210526"/>
    <x v="10"/>
    <x v="1"/>
  </r>
  <r>
    <x v="65"/>
    <x v="4"/>
    <n v="4.8582995951417001"/>
    <x v="10"/>
    <x v="1"/>
  </r>
  <r>
    <x v="66"/>
    <x v="127"/>
    <n v="36.032388663967609"/>
    <x v="10"/>
    <x v="1"/>
  </r>
  <r>
    <x v="66"/>
    <x v="128"/>
    <n v="26.720647773279353"/>
    <x v="10"/>
    <x v="1"/>
  </r>
  <r>
    <x v="66"/>
    <x v="129"/>
    <n v="2.42914979757085"/>
    <x v="10"/>
    <x v="1"/>
  </r>
  <r>
    <x v="66"/>
    <x v="130"/>
    <n v="14.979757085020243"/>
    <x v="10"/>
    <x v="1"/>
  </r>
  <r>
    <x v="66"/>
    <x v="131"/>
    <n v="15.789473684210526"/>
    <x v="10"/>
    <x v="1"/>
  </r>
  <r>
    <x v="66"/>
    <x v="4"/>
    <n v="4.8582995951417001"/>
    <x v="10"/>
    <x v="1"/>
  </r>
  <r>
    <x v="61"/>
    <x v="127"/>
    <n v="15.241635687732343"/>
    <x v="11"/>
    <x v="1"/>
  </r>
  <r>
    <x v="61"/>
    <x v="128"/>
    <n v="1.8587360594795539"/>
    <x v="11"/>
    <x v="1"/>
  </r>
  <r>
    <x v="61"/>
    <x v="129"/>
    <n v="4.4609665427509295"/>
    <x v="11"/>
    <x v="1"/>
  </r>
  <r>
    <x v="61"/>
    <x v="130"/>
    <n v="34.20074349442379"/>
    <x v="11"/>
    <x v="1"/>
  </r>
  <r>
    <x v="61"/>
    <x v="131"/>
    <n v="31.970260223048328"/>
    <x v="11"/>
    <x v="1"/>
  </r>
  <r>
    <x v="61"/>
    <x v="4"/>
    <n v="12.639405204460967"/>
    <x v="11"/>
    <x v="1"/>
  </r>
  <r>
    <x v="62"/>
    <x v="127"/>
    <n v="4.0740740740740744"/>
    <x v="11"/>
    <x v="1"/>
  </r>
  <r>
    <x v="62"/>
    <x v="128"/>
    <n v="0.37037037037037035"/>
    <x v="11"/>
    <x v="1"/>
  </r>
  <r>
    <x v="62"/>
    <x v="129"/>
    <n v="1.1111111111111112"/>
    <x v="11"/>
    <x v="1"/>
  </r>
  <r>
    <x v="62"/>
    <x v="130"/>
    <n v="50"/>
    <x v="11"/>
    <x v="1"/>
  </r>
  <r>
    <x v="62"/>
    <x v="131"/>
    <n v="31.851851851851851"/>
    <x v="11"/>
    <x v="1"/>
  </r>
  <r>
    <x v="62"/>
    <x v="4"/>
    <n v="12.592592592592593"/>
    <x v="11"/>
    <x v="1"/>
  </r>
  <r>
    <x v="63"/>
    <x v="127"/>
    <n v="6.3432835820895521"/>
    <x v="11"/>
    <x v="1"/>
  </r>
  <r>
    <x v="63"/>
    <x v="128"/>
    <n v="1.4925373134328359"/>
    <x v="11"/>
    <x v="1"/>
  </r>
  <r>
    <x v="63"/>
    <x v="129"/>
    <n v="0.37313432835820898"/>
    <x v="11"/>
    <x v="1"/>
  </r>
  <r>
    <x v="63"/>
    <x v="130"/>
    <n v="47.388059701492537"/>
    <x v="11"/>
    <x v="1"/>
  </r>
  <r>
    <x v="63"/>
    <x v="131"/>
    <n v="32.089552238805972"/>
    <x v="11"/>
    <x v="1"/>
  </r>
  <r>
    <x v="63"/>
    <x v="4"/>
    <n v="12.313432835820896"/>
    <x v="11"/>
    <x v="1"/>
  </r>
  <r>
    <x v="64"/>
    <x v="127"/>
    <n v="6.2962962962962967"/>
    <x v="11"/>
    <x v="1"/>
  </r>
  <r>
    <x v="64"/>
    <x v="128"/>
    <n v="1.1111111111111112"/>
    <x v="11"/>
    <x v="1"/>
  </r>
  <r>
    <x v="64"/>
    <x v="129"/>
    <n v="1.8518518518518519"/>
    <x v="11"/>
    <x v="1"/>
  </r>
  <r>
    <x v="64"/>
    <x v="130"/>
    <n v="46.296296296296298"/>
    <x v="11"/>
    <x v="1"/>
  </r>
  <r>
    <x v="64"/>
    <x v="131"/>
    <n v="31.851851851851851"/>
    <x v="11"/>
    <x v="1"/>
  </r>
  <r>
    <x v="64"/>
    <x v="4"/>
    <n v="12.592592592592593"/>
    <x v="11"/>
    <x v="1"/>
  </r>
  <r>
    <x v="65"/>
    <x v="127"/>
    <n v="6.666666666666667"/>
    <x v="11"/>
    <x v="1"/>
  </r>
  <r>
    <x v="65"/>
    <x v="128"/>
    <n v="0.37037037037037035"/>
    <x v="11"/>
    <x v="1"/>
  </r>
  <r>
    <x v="65"/>
    <x v="129"/>
    <n v="0.37037037037037035"/>
    <x v="11"/>
    <x v="1"/>
  </r>
  <r>
    <x v="65"/>
    <x v="130"/>
    <n v="48.148148148148145"/>
    <x v="11"/>
    <x v="1"/>
  </r>
  <r>
    <x v="65"/>
    <x v="131"/>
    <n v="31.851851851851851"/>
    <x v="11"/>
    <x v="1"/>
  </r>
  <r>
    <x v="65"/>
    <x v="4"/>
    <n v="12.592592592592593"/>
    <x v="11"/>
    <x v="1"/>
  </r>
  <r>
    <x v="66"/>
    <x v="127"/>
    <n v="24.444444444444443"/>
    <x v="11"/>
    <x v="1"/>
  </r>
  <r>
    <x v="66"/>
    <x v="128"/>
    <n v="11.481481481481481"/>
    <x v="11"/>
    <x v="1"/>
  </r>
  <r>
    <x v="66"/>
    <x v="129"/>
    <n v="1.1111111111111112"/>
    <x v="11"/>
    <x v="1"/>
  </r>
  <r>
    <x v="66"/>
    <x v="130"/>
    <n v="18.888888888888889"/>
    <x v="11"/>
    <x v="1"/>
  </r>
  <r>
    <x v="66"/>
    <x v="131"/>
    <n v="31.851851851851851"/>
    <x v="11"/>
    <x v="1"/>
  </r>
  <r>
    <x v="66"/>
    <x v="4"/>
    <n v="12.592592592592593"/>
    <x v="11"/>
    <x v="1"/>
  </r>
  <r>
    <x v="61"/>
    <x v="127"/>
    <n v="30.612244897959183"/>
    <x v="12"/>
    <x v="1"/>
  </r>
  <r>
    <x v="61"/>
    <x v="128"/>
    <n v="3.7414965986394559"/>
    <x v="12"/>
    <x v="1"/>
  </r>
  <r>
    <x v="61"/>
    <x v="129"/>
    <n v="9.183673469387756"/>
    <x v="12"/>
    <x v="1"/>
  </r>
  <r>
    <x v="61"/>
    <x v="130"/>
    <n v="26.19047619047619"/>
    <x v="12"/>
    <x v="1"/>
  </r>
  <r>
    <x v="61"/>
    <x v="131"/>
    <n v="18.367346938775512"/>
    <x v="12"/>
    <x v="1"/>
  </r>
  <r>
    <x v="61"/>
    <x v="4"/>
    <n v="12.244897959183673"/>
    <x v="12"/>
    <x v="1"/>
  </r>
  <r>
    <x v="62"/>
    <x v="127"/>
    <n v="19.047619047619047"/>
    <x v="12"/>
    <x v="1"/>
  </r>
  <r>
    <x v="62"/>
    <x v="128"/>
    <n v="0.68027210884353739"/>
    <x v="12"/>
    <x v="1"/>
  </r>
  <r>
    <x v="62"/>
    <x v="129"/>
    <n v="4.0816326530612246"/>
    <x v="12"/>
    <x v="1"/>
  </r>
  <r>
    <x v="62"/>
    <x v="130"/>
    <n v="45.57823129251701"/>
    <x v="12"/>
    <x v="1"/>
  </r>
  <r>
    <x v="62"/>
    <x v="131"/>
    <n v="18.367346938775512"/>
    <x v="12"/>
    <x v="1"/>
  </r>
  <r>
    <x v="62"/>
    <x v="4"/>
    <n v="12.244897959183673"/>
    <x v="12"/>
    <x v="1"/>
  </r>
  <r>
    <x v="63"/>
    <x v="127"/>
    <n v="11.643835616438356"/>
    <x v="12"/>
    <x v="1"/>
  </r>
  <r>
    <x v="63"/>
    <x v="128"/>
    <n v="1.0273972602739727"/>
    <x v="12"/>
    <x v="1"/>
  </r>
  <r>
    <x v="63"/>
    <x v="129"/>
    <n v="1.3698630136986301"/>
    <x v="12"/>
    <x v="1"/>
  </r>
  <r>
    <x v="63"/>
    <x v="130"/>
    <n v="55.136986301369866"/>
    <x v="12"/>
    <x v="1"/>
  </r>
  <r>
    <x v="63"/>
    <x v="131"/>
    <n v="18.493150684931507"/>
    <x v="12"/>
    <x v="1"/>
  </r>
  <r>
    <x v="63"/>
    <x v="4"/>
    <n v="12.328767123287671"/>
    <x v="12"/>
    <x v="1"/>
  </r>
  <r>
    <x v="64"/>
    <x v="127"/>
    <n v="9.8976109215017072"/>
    <x v="12"/>
    <x v="1"/>
  </r>
  <r>
    <x v="64"/>
    <x v="128"/>
    <n v="0.68259385665529015"/>
    <x v="12"/>
    <x v="1"/>
  </r>
  <r>
    <x v="64"/>
    <x v="129"/>
    <n v="1.3651877133105803"/>
    <x v="12"/>
    <x v="1"/>
  </r>
  <r>
    <x v="64"/>
    <x v="130"/>
    <n v="57.337883959044369"/>
    <x v="12"/>
    <x v="1"/>
  </r>
  <r>
    <x v="64"/>
    <x v="131"/>
    <n v="18.430034129692832"/>
    <x v="12"/>
    <x v="1"/>
  </r>
  <r>
    <x v="64"/>
    <x v="4"/>
    <n v="12.286689419795222"/>
    <x v="12"/>
    <x v="1"/>
  </r>
  <r>
    <x v="65"/>
    <x v="127"/>
    <n v="2.0408163265306123"/>
    <x v="12"/>
    <x v="1"/>
  </r>
  <r>
    <x v="65"/>
    <x v="128"/>
    <n v="0.3401360544217687"/>
    <x v="12"/>
    <x v="1"/>
  </r>
  <r>
    <x v="65"/>
    <x v="129"/>
    <n v="0.3401360544217687"/>
    <x v="12"/>
    <x v="1"/>
  </r>
  <r>
    <x v="65"/>
    <x v="130"/>
    <n v="66.666666666666671"/>
    <x v="12"/>
    <x v="1"/>
  </r>
  <r>
    <x v="65"/>
    <x v="131"/>
    <n v="18.367346938775512"/>
    <x v="12"/>
    <x v="1"/>
  </r>
  <r>
    <x v="65"/>
    <x v="4"/>
    <n v="12.244897959183673"/>
    <x v="12"/>
    <x v="1"/>
  </r>
  <r>
    <x v="66"/>
    <x v="127"/>
    <n v="29.351535836177476"/>
    <x v="12"/>
    <x v="1"/>
  </r>
  <r>
    <x v="66"/>
    <x v="128"/>
    <n v="18.771331058020479"/>
    <x v="12"/>
    <x v="1"/>
  </r>
  <r>
    <x v="66"/>
    <x v="129"/>
    <n v="1.3651877133105803"/>
    <x v="12"/>
    <x v="1"/>
  </r>
  <r>
    <x v="66"/>
    <x v="130"/>
    <n v="20.136518771331058"/>
    <x v="12"/>
    <x v="1"/>
  </r>
  <r>
    <x v="66"/>
    <x v="131"/>
    <n v="18.430034129692832"/>
    <x v="12"/>
    <x v="1"/>
  </r>
  <r>
    <x v="66"/>
    <x v="4"/>
    <n v="12.286689419795222"/>
    <x v="12"/>
    <x v="1"/>
  </r>
  <r>
    <x v="61"/>
    <x v="127"/>
    <n v="30.76923076923077"/>
    <x v="13"/>
    <x v="1"/>
  </r>
  <r>
    <x v="61"/>
    <x v="128"/>
    <n v="2.5641025641025643"/>
    <x v="13"/>
    <x v="1"/>
  </r>
  <r>
    <x v="61"/>
    <x v="129"/>
    <n v="8.9743589743589745"/>
    <x v="13"/>
    <x v="1"/>
  </r>
  <r>
    <x v="61"/>
    <x v="130"/>
    <n v="33.974358974358971"/>
    <x v="13"/>
    <x v="1"/>
  </r>
  <r>
    <x v="61"/>
    <x v="131"/>
    <n v="16.025641025641026"/>
    <x v="13"/>
    <x v="1"/>
  </r>
  <r>
    <x v="61"/>
    <x v="4"/>
    <n v="8.3333333333333339"/>
    <x v="13"/>
    <x v="1"/>
  </r>
  <r>
    <x v="62"/>
    <x v="127"/>
    <n v="20.512820512820515"/>
    <x v="13"/>
    <x v="1"/>
  </r>
  <r>
    <x v="62"/>
    <x v="128"/>
    <n v="0"/>
    <x v="13"/>
    <x v="1"/>
  </r>
  <r>
    <x v="62"/>
    <x v="129"/>
    <n v="2.5641025641025643"/>
    <x v="13"/>
    <x v="1"/>
  </r>
  <r>
    <x v="62"/>
    <x v="130"/>
    <n v="52.564102564102562"/>
    <x v="13"/>
    <x v="1"/>
  </r>
  <r>
    <x v="62"/>
    <x v="131"/>
    <n v="16.025641025641026"/>
    <x v="13"/>
    <x v="1"/>
  </r>
  <r>
    <x v="62"/>
    <x v="4"/>
    <n v="8.3333333333333339"/>
    <x v="13"/>
    <x v="1"/>
  </r>
  <r>
    <x v="63"/>
    <x v="127"/>
    <n v="12.337662337662337"/>
    <x v="13"/>
    <x v="1"/>
  </r>
  <r>
    <x v="63"/>
    <x v="128"/>
    <n v="2.5974025974025974"/>
    <x v="13"/>
    <x v="1"/>
  </r>
  <r>
    <x v="63"/>
    <x v="129"/>
    <n v="0"/>
    <x v="13"/>
    <x v="1"/>
  </r>
  <r>
    <x v="63"/>
    <x v="130"/>
    <n v="60.38961038961039"/>
    <x v="13"/>
    <x v="1"/>
  </r>
  <r>
    <x v="63"/>
    <x v="131"/>
    <n v="16.233766233766232"/>
    <x v="13"/>
    <x v="1"/>
  </r>
  <r>
    <x v="63"/>
    <x v="4"/>
    <n v="8.4415584415584419"/>
    <x v="13"/>
    <x v="1"/>
  </r>
  <r>
    <x v="64"/>
    <x v="127"/>
    <n v="19.871794871794872"/>
    <x v="13"/>
    <x v="1"/>
  </r>
  <r>
    <x v="64"/>
    <x v="128"/>
    <n v="1.9230769230769231"/>
    <x v="13"/>
    <x v="1"/>
  </r>
  <r>
    <x v="64"/>
    <x v="129"/>
    <n v="3.2051282051282053"/>
    <x v="13"/>
    <x v="1"/>
  </r>
  <r>
    <x v="64"/>
    <x v="130"/>
    <n v="50.641025641025642"/>
    <x v="13"/>
    <x v="1"/>
  </r>
  <r>
    <x v="64"/>
    <x v="131"/>
    <n v="16.025641025641026"/>
    <x v="13"/>
    <x v="1"/>
  </r>
  <r>
    <x v="64"/>
    <x v="4"/>
    <n v="8.3333333333333339"/>
    <x v="13"/>
    <x v="1"/>
  </r>
  <r>
    <x v="65"/>
    <x v="127"/>
    <n v="13.461538461538462"/>
    <x v="13"/>
    <x v="1"/>
  </r>
  <r>
    <x v="65"/>
    <x v="128"/>
    <n v="0"/>
    <x v="13"/>
    <x v="1"/>
  </r>
  <r>
    <x v="65"/>
    <x v="129"/>
    <n v="1.2820512820512822"/>
    <x v="13"/>
    <x v="1"/>
  </r>
  <r>
    <x v="65"/>
    <x v="130"/>
    <n v="60.897435897435898"/>
    <x v="13"/>
    <x v="1"/>
  </r>
  <r>
    <x v="65"/>
    <x v="131"/>
    <n v="16.025641025641026"/>
    <x v="13"/>
    <x v="1"/>
  </r>
  <r>
    <x v="65"/>
    <x v="4"/>
    <n v="8.3333333333333339"/>
    <x v="13"/>
    <x v="1"/>
  </r>
  <r>
    <x v="66"/>
    <x v="127"/>
    <n v="39.102564102564102"/>
    <x v="13"/>
    <x v="1"/>
  </r>
  <r>
    <x v="66"/>
    <x v="128"/>
    <n v="10.897435897435898"/>
    <x v="13"/>
    <x v="1"/>
  </r>
  <r>
    <x v="66"/>
    <x v="129"/>
    <n v="5.7692307692307692"/>
    <x v="13"/>
    <x v="1"/>
  </r>
  <r>
    <x v="66"/>
    <x v="130"/>
    <n v="21.153846153846153"/>
    <x v="13"/>
    <x v="1"/>
  </r>
  <r>
    <x v="66"/>
    <x v="131"/>
    <n v="16.025641025641026"/>
    <x v="13"/>
    <x v="1"/>
  </r>
  <r>
    <x v="66"/>
    <x v="4"/>
    <n v="8.3333333333333339"/>
    <x v="13"/>
    <x v="1"/>
  </r>
  <r>
    <x v="61"/>
    <x v="127"/>
    <n v="8.1081081081081088"/>
    <x v="14"/>
    <x v="1"/>
  </r>
  <r>
    <x v="61"/>
    <x v="128"/>
    <n v="6.0810810810810807"/>
    <x v="14"/>
    <x v="1"/>
  </r>
  <r>
    <x v="61"/>
    <x v="129"/>
    <n v="8.1081081081081088"/>
    <x v="14"/>
    <x v="1"/>
  </r>
  <r>
    <x v="61"/>
    <x v="130"/>
    <n v="14.189189189189189"/>
    <x v="14"/>
    <x v="1"/>
  </r>
  <r>
    <x v="61"/>
    <x v="131"/>
    <n v="44.594594594594597"/>
    <x v="14"/>
    <x v="1"/>
  </r>
  <r>
    <x v="61"/>
    <x v="4"/>
    <n v="18.918918918918919"/>
    <x v="14"/>
    <x v="1"/>
  </r>
  <r>
    <x v="62"/>
    <x v="127"/>
    <n v="4.7297297297297298"/>
    <x v="14"/>
    <x v="1"/>
  </r>
  <r>
    <x v="62"/>
    <x v="128"/>
    <n v="0.67567567567567566"/>
    <x v="14"/>
    <x v="1"/>
  </r>
  <r>
    <x v="62"/>
    <x v="129"/>
    <n v="0.67567567567567566"/>
    <x v="14"/>
    <x v="1"/>
  </r>
  <r>
    <x v="62"/>
    <x v="130"/>
    <n v="30.405405405405407"/>
    <x v="14"/>
    <x v="1"/>
  </r>
  <r>
    <x v="62"/>
    <x v="131"/>
    <n v="44.594594594594597"/>
    <x v="14"/>
    <x v="1"/>
  </r>
  <r>
    <x v="62"/>
    <x v="4"/>
    <n v="18.918918918918919"/>
    <x v="14"/>
    <x v="1"/>
  </r>
  <r>
    <x v="63"/>
    <x v="127"/>
    <n v="4.0540540540540544"/>
    <x v="14"/>
    <x v="1"/>
  </r>
  <r>
    <x v="63"/>
    <x v="128"/>
    <n v="2.0270270270270272"/>
    <x v="14"/>
    <x v="1"/>
  </r>
  <r>
    <x v="63"/>
    <x v="129"/>
    <n v="0.67567567567567566"/>
    <x v="14"/>
    <x v="1"/>
  </r>
  <r>
    <x v="63"/>
    <x v="130"/>
    <n v="29.72972972972973"/>
    <x v="14"/>
    <x v="1"/>
  </r>
  <r>
    <x v="63"/>
    <x v="131"/>
    <n v="44.594594594594597"/>
    <x v="14"/>
    <x v="1"/>
  </r>
  <r>
    <x v="63"/>
    <x v="4"/>
    <n v="18.918918918918919"/>
    <x v="14"/>
    <x v="1"/>
  </r>
  <r>
    <x v="64"/>
    <x v="127"/>
    <n v="2.0270270270270272"/>
    <x v="14"/>
    <x v="1"/>
  </r>
  <r>
    <x v="64"/>
    <x v="128"/>
    <n v="0"/>
    <x v="14"/>
    <x v="1"/>
  </r>
  <r>
    <x v="64"/>
    <x v="129"/>
    <n v="0.67567567567567566"/>
    <x v="14"/>
    <x v="1"/>
  </r>
  <r>
    <x v="64"/>
    <x v="130"/>
    <n v="33.783783783783782"/>
    <x v="14"/>
    <x v="1"/>
  </r>
  <r>
    <x v="64"/>
    <x v="131"/>
    <n v="44.594594594594597"/>
    <x v="14"/>
    <x v="1"/>
  </r>
  <r>
    <x v="64"/>
    <x v="4"/>
    <n v="18.918918918918919"/>
    <x v="14"/>
    <x v="1"/>
  </r>
  <r>
    <x v="65"/>
    <x v="127"/>
    <n v="1.3513513513513513"/>
    <x v="14"/>
    <x v="1"/>
  </r>
  <r>
    <x v="65"/>
    <x v="128"/>
    <n v="0"/>
    <x v="14"/>
    <x v="1"/>
  </r>
  <r>
    <x v="65"/>
    <x v="129"/>
    <n v="0"/>
    <x v="14"/>
    <x v="1"/>
  </r>
  <r>
    <x v="65"/>
    <x v="130"/>
    <n v="35.135135135135137"/>
    <x v="14"/>
    <x v="1"/>
  </r>
  <r>
    <x v="65"/>
    <x v="131"/>
    <n v="44.594594594594597"/>
    <x v="14"/>
    <x v="1"/>
  </r>
  <r>
    <x v="65"/>
    <x v="4"/>
    <n v="18.918918918918919"/>
    <x v="14"/>
    <x v="1"/>
  </r>
  <r>
    <x v="66"/>
    <x v="127"/>
    <n v="7.4324324324324325"/>
    <x v="14"/>
    <x v="1"/>
  </r>
  <r>
    <x v="66"/>
    <x v="128"/>
    <n v="8.1081081081081088"/>
    <x v="14"/>
    <x v="1"/>
  </r>
  <r>
    <x v="66"/>
    <x v="129"/>
    <n v="0.67567567567567566"/>
    <x v="14"/>
    <x v="1"/>
  </r>
  <r>
    <x v="66"/>
    <x v="130"/>
    <n v="20.27027027027027"/>
    <x v="14"/>
    <x v="1"/>
  </r>
  <r>
    <x v="66"/>
    <x v="131"/>
    <n v="44.594594594594597"/>
    <x v="14"/>
    <x v="1"/>
  </r>
  <r>
    <x v="66"/>
    <x v="4"/>
    <n v="18.918918918918919"/>
    <x v="14"/>
    <x v="1"/>
  </r>
  <r>
    <x v="61"/>
    <x v="127"/>
    <n v="27.702702702702702"/>
    <x v="15"/>
    <x v="1"/>
  </r>
  <r>
    <x v="61"/>
    <x v="128"/>
    <n v="16.891891891891891"/>
    <x v="15"/>
    <x v="1"/>
  </r>
  <r>
    <x v="61"/>
    <x v="129"/>
    <n v="8.7837837837837842"/>
    <x v="15"/>
    <x v="1"/>
  </r>
  <r>
    <x v="61"/>
    <x v="130"/>
    <n v="26.351351351351351"/>
    <x v="15"/>
    <x v="1"/>
  </r>
  <r>
    <x v="61"/>
    <x v="131"/>
    <n v="14.189189189189189"/>
    <x v="15"/>
    <x v="1"/>
  </r>
  <r>
    <x v="61"/>
    <x v="4"/>
    <n v="7.4324324324324325"/>
    <x v="15"/>
    <x v="1"/>
  </r>
  <r>
    <x v="62"/>
    <x v="127"/>
    <n v="6.0810810810810807"/>
    <x v="15"/>
    <x v="1"/>
  </r>
  <r>
    <x v="62"/>
    <x v="128"/>
    <n v="2.0270270270270272"/>
    <x v="15"/>
    <x v="1"/>
  </r>
  <r>
    <x v="62"/>
    <x v="129"/>
    <n v="0.67567567567567566"/>
    <x v="15"/>
    <x v="1"/>
  </r>
  <r>
    <x v="62"/>
    <x v="130"/>
    <n v="69.594594594594597"/>
    <x v="15"/>
    <x v="1"/>
  </r>
  <r>
    <x v="62"/>
    <x v="131"/>
    <n v="14.189189189189189"/>
    <x v="15"/>
    <x v="1"/>
  </r>
  <r>
    <x v="62"/>
    <x v="4"/>
    <n v="7.4324324324324325"/>
    <x v="15"/>
    <x v="1"/>
  </r>
  <r>
    <x v="63"/>
    <x v="127"/>
    <n v="7.4324324324324325"/>
    <x v="15"/>
    <x v="1"/>
  </r>
  <r>
    <x v="63"/>
    <x v="128"/>
    <n v="5.4054054054054053"/>
    <x v="15"/>
    <x v="1"/>
  </r>
  <r>
    <x v="63"/>
    <x v="129"/>
    <n v="1.3513513513513513"/>
    <x v="15"/>
    <x v="1"/>
  </r>
  <r>
    <x v="63"/>
    <x v="130"/>
    <n v="65.540540540540547"/>
    <x v="15"/>
    <x v="1"/>
  </r>
  <r>
    <x v="63"/>
    <x v="131"/>
    <n v="14.189189189189189"/>
    <x v="15"/>
    <x v="1"/>
  </r>
  <r>
    <x v="63"/>
    <x v="4"/>
    <n v="7.4324324324324325"/>
    <x v="15"/>
    <x v="1"/>
  </r>
  <r>
    <x v="64"/>
    <x v="127"/>
    <n v="14.864864864864865"/>
    <x v="15"/>
    <x v="1"/>
  </r>
  <r>
    <x v="64"/>
    <x v="128"/>
    <n v="6.0810810810810807"/>
    <x v="15"/>
    <x v="1"/>
  </r>
  <r>
    <x v="64"/>
    <x v="129"/>
    <n v="0.67567567567567566"/>
    <x v="15"/>
    <x v="1"/>
  </r>
  <r>
    <x v="64"/>
    <x v="130"/>
    <n v="57.432432432432435"/>
    <x v="15"/>
    <x v="1"/>
  </r>
  <r>
    <x v="64"/>
    <x v="131"/>
    <n v="14.189189189189189"/>
    <x v="15"/>
    <x v="1"/>
  </r>
  <r>
    <x v="64"/>
    <x v="4"/>
    <n v="7.4324324324324325"/>
    <x v="15"/>
    <x v="1"/>
  </r>
  <r>
    <x v="65"/>
    <x v="127"/>
    <n v="4.7297297297297298"/>
    <x v="15"/>
    <x v="1"/>
  </r>
  <r>
    <x v="65"/>
    <x v="128"/>
    <n v="2.7027027027027026"/>
    <x v="15"/>
    <x v="1"/>
  </r>
  <r>
    <x v="65"/>
    <x v="129"/>
    <n v="0.67567567567567566"/>
    <x v="15"/>
    <x v="1"/>
  </r>
  <r>
    <x v="65"/>
    <x v="130"/>
    <n v="70.270270270270274"/>
    <x v="15"/>
    <x v="1"/>
  </r>
  <r>
    <x v="65"/>
    <x v="131"/>
    <n v="14.189189189189189"/>
    <x v="15"/>
    <x v="1"/>
  </r>
  <r>
    <x v="65"/>
    <x v="4"/>
    <n v="7.4324324324324325"/>
    <x v="15"/>
    <x v="1"/>
  </r>
  <r>
    <x v="66"/>
    <x v="127"/>
    <n v="23.648648648648649"/>
    <x v="15"/>
    <x v="1"/>
  </r>
  <r>
    <x v="66"/>
    <x v="128"/>
    <n v="32.432432432432435"/>
    <x v="15"/>
    <x v="1"/>
  </r>
  <r>
    <x v="66"/>
    <x v="129"/>
    <n v="2.0270270270270272"/>
    <x v="15"/>
    <x v="1"/>
  </r>
  <r>
    <x v="66"/>
    <x v="130"/>
    <n v="22.297297297297298"/>
    <x v="15"/>
    <x v="1"/>
  </r>
  <r>
    <x v="66"/>
    <x v="131"/>
    <n v="14.189189189189189"/>
    <x v="15"/>
    <x v="1"/>
  </r>
  <r>
    <x v="66"/>
    <x v="4"/>
    <n v="7.4324324324324325"/>
    <x v="15"/>
    <x v="1"/>
  </r>
  <r>
    <x v="61"/>
    <x v="127"/>
    <n v="35.763888888888886"/>
    <x v="16"/>
    <x v="1"/>
  </r>
  <r>
    <x v="61"/>
    <x v="128"/>
    <n v="5.9027777777777777"/>
    <x v="16"/>
    <x v="1"/>
  </r>
  <r>
    <x v="61"/>
    <x v="129"/>
    <n v="7.6388888888888893"/>
    <x v="16"/>
    <x v="1"/>
  </r>
  <r>
    <x v="61"/>
    <x v="130"/>
    <n v="26.736111111111111"/>
    <x v="16"/>
    <x v="1"/>
  </r>
  <r>
    <x v="61"/>
    <x v="131"/>
    <n v="17.013888888888889"/>
    <x v="16"/>
    <x v="1"/>
  </r>
  <r>
    <x v="61"/>
    <x v="4"/>
    <n v="6.9444444444444446"/>
    <x v="16"/>
    <x v="1"/>
  </r>
  <r>
    <x v="62"/>
    <x v="127"/>
    <n v="13.804713804713804"/>
    <x v="16"/>
    <x v="1"/>
  </r>
  <r>
    <x v="62"/>
    <x v="128"/>
    <n v="1.0101010101010102"/>
    <x v="16"/>
    <x v="1"/>
  </r>
  <r>
    <x v="62"/>
    <x v="129"/>
    <n v="1.6835016835016836"/>
    <x v="16"/>
    <x v="1"/>
  </r>
  <r>
    <x v="62"/>
    <x v="130"/>
    <n v="59.25925925925926"/>
    <x v="16"/>
    <x v="1"/>
  </r>
  <r>
    <x v="62"/>
    <x v="131"/>
    <n v="17.508417508417509"/>
    <x v="16"/>
    <x v="1"/>
  </r>
  <r>
    <x v="62"/>
    <x v="4"/>
    <n v="6.7340067340067344"/>
    <x v="16"/>
    <x v="1"/>
  </r>
  <r>
    <x v="63"/>
    <x v="127"/>
    <n v="12.627986348122867"/>
    <x v="16"/>
    <x v="1"/>
  </r>
  <r>
    <x v="63"/>
    <x v="128"/>
    <n v="2.0477815699658701"/>
    <x v="16"/>
    <x v="1"/>
  </r>
  <r>
    <x v="63"/>
    <x v="129"/>
    <n v="0.68259385665529015"/>
    <x v="16"/>
    <x v="1"/>
  </r>
  <r>
    <x v="63"/>
    <x v="130"/>
    <n v="60.409556313993171"/>
    <x v="16"/>
    <x v="1"/>
  </r>
  <r>
    <x v="63"/>
    <x v="131"/>
    <n v="17.406143344709896"/>
    <x v="16"/>
    <x v="1"/>
  </r>
  <r>
    <x v="63"/>
    <x v="4"/>
    <n v="6.8259385665529013"/>
    <x v="16"/>
    <x v="1"/>
  </r>
  <r>
    <x v="64"/>
    <x v="127"/>
    <n v="14.915254237288135"/>
    <x v="16"/>
    <x v="1"/>
  </r>
  <r>
    <x v="64"/>
    <x v="128"/>
    <n v="3.0508474576271185"/>
    <x v="16"/>
    <x v="1"/>
  </r>
  <r>
    <x v="64"/>
    <x v="129"/>
    <n v="3.0508474576271185"/>
    <x v="16"/>
    <x v="1"/>
  </r>
  <r>
    <x v="64"/>
    <x v="130"/>
    <n v="55.254237288135592"/>
    <x v="16"/>
    <x v="1"/>
  </r>
  <r>
    <x v="64"/>
    <x v="131"/>
    <n v="17.627118644067796"/>
    <x v="16"/>
    <x v="1"/>
  </r>
  <r>
    <x v="64"/>
    <x v="4"/>
    <n v="6.4406779661016946"/>
    <x v="16"/>
    <x v="1"/>
  </r>
  <r>
    <x v="65"/>
    <x v="127"/>
    <n v="7.7441077441077439"/>
    <x v="16"/>
    <x v="1"/>
  </r>
  <r>
    <x v="65"/>
    <x v="128"/>
    <n v="1.0101010101010102"/>
    <x v="16"/>
    <x v="1"/>
  </r>
  <r>
    <x v="65"/>
    <x v="129"/>
    <n v="0.33670033670033672"/>
    <x v="16"/>
    <x v="1"/>
  </r>
  <r>
    <x v="65"/>
    <x v="130"/>
    <n v="66.666666666666671"/>
    <x v="16"/>
    <x v="1"/>
  </r>
  <r>
    <x v="65"/>
    <x v="131"/>
    <n v="17.508417508417509"/>
    <x v="16"/>
    <x v="1"/>
  </r>
  <r>
    <x v="65"/>
    <x v="4"/>
    <n v="6.7340067340067344"/>
    <x v="16"/>
    <x v="1"/>
  </r>
  <r>
    <x v="66"/>
    <x v="127"/>
    <n v="33.333333333333336"/>
    <x v="16"/>
    <x v="1"/>
  </r>
  <r>
    <x v="66"/>
    <x v="128"/>
    <n v="19.865319865319865"/>
    <x v="16"/>
    <x v="1"/>
  </r>
  <r>
    <x v="66"/>
    <x v="129"/>
    <n v="3.3670033670033672"/>
    <x v="16"/>
    <x v="1"/>
  </r>
  <r>
    <x v="66"/>
    <x v="130"/>
    <n v="19.528619528619529"/>
    <x v="16"/>
    <x v="1"/>
  </r>
  <r>
    <x v="66"/>
    <x v="131"/>
    <n v="17.508417508417509"/>
    <x v="16"/>
    <x v="1"/>
  </r>
  <r>
    <x v="66"/>
    <x v="4"/>
    <n v="6.7340067340067344"/>
    <x v="16"/>
    <x v="1"/>
  </r>
  <r>
    <x v="67"/>
    <x v="127"/>
    <n v="11.12021112021112"/>
    <x v="0"/>
    <x v="0"/>
  </r>
  <r>
    <x v="67"/>
    <x v="128"/>
    <n v="4.2497042497042496"/>
    <x v="0"/>
    <x v="0"/>
  </r>
  <r>
    <x v="67"/>
    <x v="129"/>
    <n v="1.7199017199017199"/>
    <x v="0"/>
    <x v="0"/>
  </r>
  <r>
    <x v="67"/>
    <x v="130"/>
    <n v="39.494039494039491"/>
    <x v="0"/>
    <x v="0"/>
  </r>
  <r>
    <x v="67"/>
    <x v="131"/>
    <n v="30.266630266630266"/>
    <x v="0"/>
    <x v="0"/>
  </r>
  <r>
    <x v="67"/>
    <x v="4"/>
    <n v="13.213213213213214"/>
    <x v="0"/>
    <x v="0"/>
  </r>
  <r>
    <x v="68"/>
    <x v="127"/>
    <n v="18.616199514455971"/>
    <x v="0"/>
    <x v="0"/>
  </r>
  <r>
    <x v="68"/>
    <x v="128"/>
    <n v="7.6362833811520634"/>
    <x v="0"/>
    <x v="0"/>
  </r>
  <r>
    <x v="68"/>
    <x v="129"/>
    <n v="2.5049657912160672"/>
    <x v="0"/>
    <x v="0"/>
  </r>
  <r>
    <x v="68"/>
    <x v="130"/>
    <n v="22.445376296623262"/>
    <x v="0"/>
    <x v="0"/>
  </r>
  <r>
    <x v="68"/>
    <x v="131"/>
    <n v="34.109468108585304"/>
    <x v="0"/>
    <x v="0"/>
  </r>
  <r>
    <x v="68"/>
    <x v="4"/>
    <n v="14.886338556610021"/>
    <x v="0"/>
    <x v="0"/>
  </r>
  <r>
    <x v="69"/>
    <x v="127"/>
    <n v="15.933715742511154"/>
    <x v="0"/>
    <x v="0"/>
  </r>
  <r>
    <x v="69"/>
    <x v="128"/>
    <n v="4.4614404079031234"/>
    <x v="0"/>
    <x v="0"/>
  </r>
  <r>
    <x v="69"/>
    <x v="129"/>
    <n v="1.3748520440681054"/>
    <x v="0"/>
    <x v="0"/>
  </r>
  <r>
    <x v="69"/>
    <x v="130"/>
    <n v="34.771920240371486"/>
    <x v="0"/>
    <x v="0"/>
  </r>
  <r>
    <x v="69"/>
    <x v="131"/>
    <n v="30.274059910771193"/>
    <x v="0"/>
    <x v="0"/>
  </r>
  <r>
    <x v="69"/>
    <x v="4"/>
    <n v="13.229536556496404"/>
    <x v="0"/>
    <x v="0"/>
  </r>
  <r>
    <x v="70"/>
    <x v="127"/>
    <n v="17.024745827738347"/>
    <x v="0"/>
    <x v="0"/>
  </r>
  <r>
    <x v="70"/>
    <x v="128"/>
    <n v="6.8578553615960098"/>
    <x v="0"/>
    <x v="0"/>
  </r>
  <r>
    <x v="70"/>
    <x v="129"/>
    <n v="2.06215231152887"/>
    <x v="0"/>
    <x v="0"/>
  </r>
  <r>
    <x v="70"/>
    <x v="130"/>
    <n v="31.028198733934396"/>
    <x v="0"/>
    <x v="0"/>
  </r>
  <r>
    <x v="70"/>
    <x v="131"/>
    <n v="30.136197966621907"/>
    <x v="0"/>
    <x v="0"/>
  </r>
  <r>
    <x v="70"/>
    <x v="4"/>
    <n v="13.169000575484366"/>
    <x v="0"/>
    <x v="0"/>
  </r>
  <r>
    <x v="71"/>
    <x v="127"/>
    <n v="10.245454545454546"/>
    <x v="0"/>
    <x v="0"/>
  </r>
  <r>
    <x v="71"/>
    <x v="128"/>
    <n v="4.1090909090909093"/>
    <x v="0"/>
    <x v="0"/>
  </r>
  <r>
    <x v="71"/>
    <x v="129"/>
    <n v="0.65454545454545454"/>
    <x v="0"/>
    <x v="0"/>
  </r>
  <r>
    <x v="71"/>
    <x v="130"/>
    <n v="41.590909090909093"/>
    <x v="0"/>
    <x v="0"/>
  </r>
  <r>
    <x v="71"/>
    <x v="131"/>
    <n v="30.236363636363638"/>
    <x v="0"/>
    <x v="0"/>
  </r>
  <r>
    <x v="71"/>
    <x v="4"/>
    <n v="13.209090909090909"/>
    <x v="0"/>
    <x v="0"/>
  </r>
  <r>
    <x v="72"/>
    <x v="127"/>
    <n v="3.1727272727272728"/>
    <x v="0"/>
    <x v="0"/>
  </r>
  <r>
    <x v="72"/>
    <x v="128"/>
    <n v="0.40909090909090912"/>
    <x v="0"/>
    <x v="0"/>
  </r>
  <r>
    <x v="72"/>
    <x v="129"/>
    <n v="0.67272727272727273"/>
    <x v="0"/>
    <x v="0"/>
  </r>
  <r>
    <x v="72"/>
    <x v="130"/>
    <n v="52.309090909090912"/>
    <x v="0"/>
    <x v="0"/>
  </r>
  <r>
    <x v="72"/>
    <x v="131"/>
    <n v="30.236363636363638"/>
    <x v="0"/>
    <x v="0"/>
  </r>
  <r>
    <x v="72"/>
    <x v="4"/>
    <n v="13.209090909090909"/>
    <x v="0"/>
    <x v="0"/>
  </r>
  <r>
    <x v="67"/>
    <x v="127"/>
    <n v="28.554265118141771"/>
    <x v="1"/>
    <x v="0"/>
  </r>
  <r>
    <x v="67"/>
    <x v="128"/>
    <n v="8.8105726872246688"/>
    <x v="1"/>
    <x v="0"/>
  </r>
  <r>
    <x v="67"/>
    <x v="129"/>
    <n v="2.6031237484981977"/>
    <x v="1"/>
    <x v="0"/>
  </r>
  <r>
    <x v="67"/>
    <x v="130"/>
    <n v="42.811373648378051"/>
    <x v="1"/>
    <x v="0"/>
  </r>
  <r>
    <x v="67"/>
    <x v="131"/>
    <n v="12.735282338806568"/>
    <x v="1"/>
    <x v="0"/>
  </r>
  <r>
    <x v="67"/>
    <x v="4"/>
    <n v="4.6856227472967564"/>
    <x v="1"/>
    <x v="0"/>
  </r>
  <r>
    <x v="68"/>
    <x v="127"/>
    <n v="39.29068150208623"/>
    <x v="1"/>
    <x v="0"/>
  </r>
  <r>
    <x v="68"/>
    <x v="128"/>
    <n v="7.5799721835883167"/>
    <x v="1"/>
    <x v="0"/>
  </r>
  <r>
    <x v="68"/>
    <x v="129"/>
    <n v="3.963838664812239"/>
    <x v="1"/>
    <x v="0"/>
  </r>
  <r>
    <x v="68"/>
    <x v="130"/>
    <n v="26.495132127955493"/>
    <x v="1"/>
    <x v="0"/>
  </r>
  <r>
    <x v="68"/>
    <x v="131"/>
    <n v="17.107093184979139"/>
    <x v="1"/>
    <x v="0"/>
  </r>
  <r>
    <x v="68"/>
    <x v="4"/>
    <n v="6.0500695410292069"/>
    <x v="1"/>
    <x v="0"/>
  </r>
  <r>
    <x v="69"/>
    <x v="127"/>
    <n v="36"/>
    <x v="1"/>
    <x v="0"/>
  </r>
  <r>
    <x v="69"/>
    <x v="128"/>
    <n v="6.84"/>
    <x v="1"/>
    <x v="0"/>
  </r>
  <r>
    <x v="69"/>
    <x v="129"/>
    <n v="2.3199999999999998"/>
    <x v="1"/>
    <x v="0"/>
  </r>
  <r>
    <x v="69"/>
    <x v="130"/>
    <n v="37.479999999999997"/>
    <x v="1"/>
    <x v="0"/>
  </r>
  <r>
    <x v="69"/>
    <x v="131"/>
    <n v="12.72"/>
    <x v="1"/>
    <x v="0"/>
  </r>
  <r>
    <x v="69"/>
    <x v="4"/>
    <n v="4.68"/>
    <x v="1"/>
    <x v="0"/>
  </r>
  <r>
    <x v="70"/>
    <x v="127"/>
    <n v="34.290335624747271"/>
    <x v="1"/>
    <x v="0"/>
  </r>
  <r>
    <x v="70"/>
    <x v="128"/>
    <n v="9.5430651031136264"/>
    <x v="1"/>
    <x v="0"/>
  </r>
  <r>
    <x v="70"/>
    <x v="129"/>
    <n v="1.8196522442377678"/>
    <x v="1"/>
    <x v="0"/>
  </r>
  <r>
    <x v="70"/>
    <x v="130"/>
    <n v="37.484836231298019"/>
    <x v="1"/>
    <x v="0"/>
  </r>
  <r>
    <x v="70"/>
    <x v="131"/>
    <n v="12.697128993125759"/>
    <x v="1"/>
    <x v="0"/>
  </r>
  <r>
    <x v="70"/>
    <x v="4"/>
    <n v="4.6906591184795792"/>
    <x v="1"/>
    <x v="0"/>
  </r>
  <r>
    <x v="71"/>
    <x v="127"/>
    <n v="15.894568690095847"/>
    <x v="1"/>
    <x v="0"/>
  </r>
  <r>
    <x v="71"/>
    <x v="128"/>
    <n v="2.5958466453674123"/>
    <x v="1"/>
    <x v="0"/>
  </r>
  <r>
    <x v="71"/>
    <x v="129"/>
    <n v="0.67891373801916932"/>
    <x v="1"/>
    <x v="0"/>
  </r>
  <r>
    <x v="71"/>
    <x v="130"/>
    <n v="63.45846645367412"/>
    <x v="1"/>
    <x v="0"/>
  </r>
  <r>
    <x v="71"/>
    <x v="131"/>
    <n v="12.699680511182109"/>
    <x v="1"/>
    <x v="0"/>
  </r>
  <r>
    <x v="71"/>
    <x v="4"/>
    <n v="4.6725239616613417"/>
    <x v="1"/>
    <x v="0"/>
  </r>
  <r>
    <x v="72"/>
    <x v="127"/>
    <n v="6.8290734824281154"/>
    <x v="1"/>
    <x v="0"/>
  </r>
  <r>
    <x v="72"/>
    <x v="128"/>
    <n v="0.75878594249201281"/>
    <x v="1"/>
    <x v="0"/>
  </r>
  <r>
    <x v="72"/>
    <x v="129"/>
    <n v="0.43929712460063897"/>
    <x v="1"/>
    <x v="0"/>
  </r>
  <r>
    <x v="72"/>
    <x v="130"/>
    <n v="74.600638977635782"/>
    <x v="1"/>
    <x v="0"/>
  </r>
  <r>
    <x v="72"/>
    <x v="131"/>
    <n v="12.699680511182109"/>
    <x v="1"/>
    <x v="0"/>
  </r>
  <r>
    <x v="72"/>
    <x v="4"/>
    <n v="4.6725239616613417"/>
    <x v="1"/>
    <x v="0"/>
  </r>
  <r>
    <x v="67"/>
    <x v="127"/>
    <n v="1.0046367851622875"/>
    <x v="2"/>
    <x v="0"/>
  </r>
  <r>
    <x v="67"/>
    <x v="128"/>
    <n v="0.77279752704791349"/>
    <x v="2"/>
    <x v="0"/>
  </r>
  <r>
    <x v="67"/>
    <x v="129"/>
    <n v="0.48943843379701185"/>
    <x v="2"/>
    <x v="0"/>
  </r>
  <r>
    <x v="67"/>
    <x v="130"/>
    <n v="26.584234930448222"/>
    <x v="2"/>
    <x v="0"/>
  </r>
  <r>
    <x v="67"/>
    <x v="131"/>
    <n v="50.669757856774858"/>
    <x v="2"/>
    <x v="0"/>
  </r>
  <r>
    <x v="67"/>
    <x v="4"/>
    <n v="20.479134466769708"/>
    <x v="2"/>
    <x v="0"/>
  </r>
  <r>
    <x v="68"/>
    <x v="127"/>
    <n v="5.2560646900269541"/>
    <x v="2"/>
    <x v="0"/>
  </r>
  <r>
    <x v="68"/>
    <x v="128"/>
    <n v="4.5283018867924527"/>
    <x v="2"/>
    <x v="0"/>
  </r>
  <r>
    <x v="68"/>
    <x v="129"/>
    <n v="1.6981132075471699"/>
    <x v="2"/>
    <x v="0"/>
  </r>
  <r>
    <x v="68"/>
    <x v="130"/>
    <n v="16.19946091644205"/>
    <x v="2"/>
    <x v="0"/>
  </r>
  <r>
    <x v="68"/>
    <x v="131"/>
    <n v="51.347708894878707"/>
    <x v="2"/>
    <x v="0"/>
  </r>
  <r>
    <x v="68"/>
    <x v="4"/>
    <n v="20.997304582210244"/>
    <x v="2"/>
    <x v="0"/>
  </r>
  <r>
    <x v="69"/>
    <x v="127"/>
    <n v="3.0927835051546393"/>
    <x v="2"/>
    <x v="0"/>
  </r>
  <r>
    <x v="69"/>
    <x v="128"/>
    <n v="1.7010309278350515"/>
    <x v="2"/>
    <x v="0"/>
  </r>
  <r>
    <x v="69"/>
    <x v="129"/>
    <n v="0.46391752577319589"/>
    <x v="2"/>
    <x v="0"/>
  </r>
  <r>
    <x v="69"/>
    <x v="130"/>
    <n v="23.582474226804123"/>
    <x v="2"/>
    <x v="0"/>
  </r>
  <r>
    <x v="69"/>
    <x v="131"/>
    <n v="50.670103092783506"/>
    <x v="2"/>
    <x v="0"/>
  </r>
  <r>
    <x v="69"/>
    <x v="4"/>
    <n v="20.489690721649485"/>
    <x v="2"/>
    <x v="0"/>
  </r>
  <r>
    <x v="70"/>
    <x v="127"/>
    <n v="5.4368932038834954"/>
    <x v="2"/>
    <x v="0"/>
  </r>
  <r>
    <x v="70"/>
    <x v="128"/>
    <n v="1.6643550624133148"/>
    <x v="2"/>
    <x v="0"/>
  </r>
  <r>
    <x v="70"/>
    <x v="129"/>
    <n v="2.3855755894590844"/>
    <x v="2"/>
    <x v="0"/>
  </r>
  <r>
    <x v="70"/>
    <x v="130"/>
    <n v="18.945908460471568"/>
    <x v="2"/>
    <x v="0"/>
  </r>
  <r>
    <x v="70"/>
    <x v="131"/>
    <n v="50.957004160887656"/>
    <x v="2"/>
    <x v="0"/>
  </r>
  <r>
    <x v="70"/>
    <x v="4"/>
    <n v="20.610263522884882"/>
    <x v="2"/>
    <x v="0"/>
  </r>
  <r>
    <x v="71"/>
    <x v="127"/>
    <n v="2.0602626834921454"/>
    <x v="2"/>
    <x v="0"/>
  </r>
  <r>
    <x v="71"/>
    <x v="128"/>
    <n v="1.0558846252897245"/>
    <x v="2"/>
    <x v="0"/>
  </r>
  <r>
    <x v="71"/>
    <x v="129"/>
    <n v="0.15451970126191089"/>
    <x v="2"/>
    <x v="0"/>
  </r>
  <r>
    <x v="71"/>
    <x v="130"/>
    <n v="25.598763842389904"/>
    <x v="2"/>
    <x v="0"/>
  </r>
  <r>
    <x v="71"/>
    <x v="131"/>
    <n v="50.656708730363121"/>
    <x v="2"/>
    <x v="0"/>
  </r>
  <r>
    <x v="71"/>
    <x v="4"/>
    <n v="20.473860417203195"/>
    <x v="2"/>
    <x v="0"/>
  </r>
  <r>
    <x v="72"/>
    <x v="127"/>
    <n v="0.59232552150399176"/>
    <x v="2"/>
    <x v="0"/>
  </r>
  <r>
    <x v="72"/>
    <x v="128"/>
    <n v="0"/>
    <x v="2"/>
    <x v="0"/>
  </r>
  <r>
    <x v="72"/>
    <x v="129"/>
    <n v="0.25753283543651817"/>
    <x v="2"/>
    <x v="0"/>
  </r>
  <r>
    <x v="72"/>
    <x v="130"/>
    <n v="28.019572495493176"/>
    <x v="2"/>
    <x v="0"/>
  </r>
  <r>
    <x v="72"/>
    <x v="131"/>
    <n v="50.656708730363121"/>
    <x v="2"/>
    <x v="0"/>
  </r>
  <r>
    <x v="72"/>
    <x v="4"/>
    <n v="20.473860417203195"/>
    <x v="2"/>
    <x v="0"/>
  </r>
  <r>
    <x v="67"/>
    <x v="127"/>
    <n v="14.662960389159139"/>
    <x v="3"/>
    <x v="0"/>
  </r>
  <r>
    <x v="67"/>
    <x v="128"/>
    <n v="6.0458651841556641"/>
    <x v="3"/>
    <x v="0"/>
  </r>
  <r>
    <x v="67"/>
    <x v="129"/>
    <n v="4.2390548992355805"/>
    <x v="3"/>
    <x v="0"/>
  </r>
  <r>
    <x v="67"/>
    <x v="130"/>
    <n v="54.204308547602501"/>
    <x v="3"/>
    <x v="0"/>
  </r>
  <r>
    <x v="67"/>
    <x v="131"/>
    <n v="13.759555246699097"/>
    <x v="3"/>
    <x v="0"/>
  </r>
  <r>
    <x v="67"/>
    <x v="4"/>
    <n v="7.2272411396803333"/>
    <x v="3"/>
    <x v="0"/>
  </r>
  <r>
    <x v="68"/>
    <x v="127"/>
    <n v="34.723569350145489"/>
    <x v="3"/>
    <x v="0"/>
  </r>
  <r>
    <x v="68"/>
    <x v="128"/>
    <n v="14.354995150339477"/>
    <x v="3"/>
    <x v="0"/>
  </r>
  <r>
    <x v="68"/>
    <x v="129"/>
    <n v="3.7827352085354025"/>
    <x v="3"/>
    <x v="0"/>
  </r>
  <r>
    <x v="68"/>
    <x v="130"/>
    <n v="26.188166828322018"/>
    <x v="3"/>
    <x v="0"/>
  </r>
  <r>
    <x v="68"/>
    <x v="131"/>
    <n v="14.064015518913676"/>
    <x v="3"/>
    <x v="0"/>
  </r>
  <r>
    <x v="68"/>
    <x v="4"/>
    <n v="7.3714839961202712"/>
    <x v="3"/>
    <x v="0"/>
  </r>
  <r>
    <x v="69"/>
    <x v="127"/>
    <n v="23.16817864619679"/>
    <x v="3"/>
    <x v="0"/>
  </r>
  <r>
    <x v="69"/>
    <x v="128"/>
    <n v="5.7920446615491974"/>
    <x v="3"/>
    <x v="0"/>
  </r>
  <r>
    <x v="69"/>
    <x v="129"/>
    <n v="2.8611304954640615"/>
    <x v="3"/>
    <x v="0"/>
  </r>
  <r>
    <x v="69"/>
    <x v="130"/>
    <n v="47.173761339846479"/>
    <x v="3"/>
    <x v="0"/>
  </r>
  <r>
    <x v="69"/>
    <x v="131"/>
    <n v="13.817166782972784"/>
    <x v="3"/>
    <x v="0"/>
  </r>
  <r>
    <x v="69"/>
    <x v="4"/>
    <n v="7.3272854152128399"/>
    <x v="3"/>
    <x v="0"/>
  </r>
  <r>
    <x v="70"/>
    <x v="127"/>
    <n v="25.610658771280534"/>
    <x v="3"/>
    <x v="0"/>
  </r>
  <r>
    <x v="70"/>
    <x v="128"/>
    <n v="14.137675795706883"/>
    <x v="3"/>
    <x v="0"/>
  </r>
  <r>
    <x v="70"/>
    <x v="129"/>
    <n v="2.0725388601036268"/>
    <x v="3"/>
    <x v="0"/>
  </r>
  <r>
    <x v="70"/>
    <x v="130"/>
    <n v="37.379718726868987"/>
    <x v="3"/>
    <x v="0"/>
  </r>
  <r>
    <x v="70"/>
    <x v="131"/>
    <n v="13.989637305699482"/>
    <x v="3"/>
    <x v="0"/>
  </r>
  <r>
    <x v="70"/>
    <x v="4"/>
    <n v="7.4759437453737974"/>
    <x v="3"/>
    <x v="0"/>
  </r>
  <r>
    <x v="71"/>
    <x v="127"/>
    <n v="22.276197085357392"/>
    <x v="3"/>
    <x v="0"/>
  </r>
  <r>
    <x v="71"/>
    <x v="128"/>
    <n v="11.589174184594032"/>
    <x v="3"/>
    <x v="0"/>
  </r>
  <r>
    <x v="71"/>
    <x v="129"/>
    <n v="1.6655100624566272"/>
    <x v="3"/>
    <x v="0"/>
  </r>
  <r>
    <x v="71"/>
    <x v="130"/>
    <n v="43.719639139486468"/>
    <x v="3"/>
    <x v="0"/>
  </r>
  <r>
    <x v="71"/>
    <x v="131"/>
    <n v="13.740458015267176"/>
    <x v="3"/>
    <x v="0"/>
  </r>
  <r>
    <x v="71"/>
    <x v="4"/>
    <n v="7.2866065232477446"/>
    <x v="3"/>
    <x v="0"/>
  </r>
  <r>
    <x v="72"/>
    <x v="127"/>
    <n v="5.6904927133934766"/>
    <x v="3"/>
    <x v="0"/>
  </r>
  <r>
    <x v="72"/>
    <x v="128"/>
    <n v="0.83275503122831362"/>
    <x v="3"/>
    <x v="0"/>
  </r>
  <r>
    <x v="72"/>
    <x v="129"/>
    <n v="1.1797362942401111"/>
    <x v="3"/>
    <x v="0"/>
  </r>
  <r>
    <x v="72"/>
    <x v="130"/>
    <n v="71.33934767522554"/>
    <x v="3"/>
    <x v="0"/>
  </r>
  <r>
    <x v="72"/>
    <x v="131"/>
    <n v="13.740458015267176"/>
    <x v="3"/>
    <x v="0"/>
  </r>
  <r>
    <x v="72"/>
    <x v="4"/>
    <n v="7.2866065232477446"/>
    <x v="3"/>
    <x v="0"/>
  </r>
  <r>
    <x v="67"/>
    <x v="127"/>
    <n v="4.3828264758497317"/>
    <x v="4"/>
    <x v="0"/>
  </r>
  <r>
    <x v="67"/>
    <x v="128"/>
    <n v="1.6100178890876566"/>
    <x v="4"/>
    <x v="0"/>
  </r>
  <r>
    <x v="67"/>
    <x v="129"/>
    <n v="1.5205724508050089"/>
    <x v="4"/>
    <x v="0"/>
  </r>
  <r>
    <x v="67"/>
    <x v="130"/>
    <n v="39.355992844364934"/>
    <x v="4"/>
    <x v="0"/>
  </r>
  <r>
    <x v="67"/>
    <x v="131"/>
    <n v="33.720930232558139"/>
    <x v="4"/>
    <x v="0"/>
  </r>
  <r>
    <x v="67"/>
    <x v="4"/>
    <n v="19.409660107334528"/>
    <x v="4"/>
    <x v="0"/>
  </r>
  <r>
    <x v="68"/>
    <x v="127"/>
    <n v="12.88659793814433"/>
    <x v="4"/>
    <x v="0"/>
  </r>
  <r>
    <x v="68"/>
    <x v="128"/>
    <n v="5.463917525773196"/>
    <x v="4"/>
    <x v="0"/>
  </r>
  <r>
    <x v="68"/>
    <x v="129"/>
    <n v="2.3711340206185567"/>
    <x v="4"/>
    <x v="0"/>
  </r>
  <r>
    <x v="68"/>
    <x v="130"/>
    <n v="24.123711340206185"/>
    <x v="4"/>
    <x v="0"/>
  </r>
  <r>
    <x v="68"/>
    <x v="131"/>
    <n v="35.154639175257735"/>
    <x v="4"/>
    <x v="0"/>
  </r>
  <r>
    <x v="68"/>
    <x v="4"/>
    <n v="20.103092783505154"/>
    <x v="4"/>
    <x v="0"/>
  </r>
  <r>
    <x v="69"/>
    <x v="127"/>
    <n v="5.8139534883720927"/>
    <x v="4"/>
    <x v="0"/>
  </r>
  <r>
    <x v="69"/>
    <x v="128"/>
    <n v="1.4311270125223614"/>
    <x v="4"/>
    <x v="0"/>
  </r>
  <r>
    <x v="69"/>
    <x v="129"/>
    <n v="1.1627906976744187"/>
    <x v="4"/>
    <x v="0"/>
  </r>
  <r>
    <x v="69"/>
    <x v="130"/>
    <n v="38.46153846153846"/>
    <x v="4"/>
    <x v="0"/>
  </r>
  <r>
    <x v="69"/>
    <x v="131"/>
    <n v="33.720930232558139"/>
    <x v="4"/>
    <x v="0"/>
  </r>
  <r>
    <x v="69"/>
    <x v="4"/>
    <n v="19.409660107334528"/>
    <x v="4"/>
    <x v="0"/>
  </r>
  <r>
    <x v="70"/>
    <x v="127"/>
    <n v="6.2562065541211522"/>
    <x v="4"/>
    <x v="0"/>
  </r>
  <r>
    <x v="70"/>
    <x v="128"/>
    <n v="0.99304865938430986"/>
    <x v="4"/>
    <x v="0"/>
  </r>
  <r>
    <x v="70"/>
    <x v="129"/>
    <n v="1.3902681231380338"/>
    <x v="4"/>
    <x v="0"/>
  </r>
  <r>
    <x v="70"/>
    <x v="130"/>
    <n v="36.643495531281033"/>
    <x v="4"/>
    <x v="0"/>
  </r>
  <r>
    <x v="70"/>
    <x v="131"/>
    <n v="34.558093346573983"/>
    <x v="4"/>
    <x v="0"/>
  </r>
  <r>
    <x v="70"/>
    <x v="4"/>
    <n v="20.158887785501488"/>
    <x v="4"/>
    <x v="0"/>
  </r>
  <r>
    <x v="71"/>
    <x v="127"/>
    <n v="6.1717352415026836"/>
    <x v="4"/>
    <x v="0"/>
  </r>
  <r>
    <x v="71"/>
    <x v="128"/>
    <n v="2.6833631484794274"/>
    <x v="4"/>
    <x v="0"/>
  </r>
  <r>
    <x v="71"/>
    <x v="129"/>
    <n v="0.7155635062611807"/>
    <x v="4"/>
    <x v="0"/>
  </r>
  <r>
    <x v="71"/>
    <x v="130"/>
    <n v="37.298747763864043"/>
    <x v="4"/>
    <x v="0"/>
  </r>
  <r>
    <x v="71"/>
    <x v="131"/>
    <n v="33.720930232558139"/>
    <x v="4"/>
    <x v="0"/>
  </r>
  <r>
    <x v="71"/>
    <x v="4"/>
    <n v="19.409660107334528"/>
    <x v="4"/>
    <x v="0"/>
  </r>
  <r>
    <x v="72"/>
    <x v="127"/>
    <n v="0.98389982110912344"/>
    <x v="4"/>
    <x v="0"/>
  </r>
  <r>
    <x v="72"/>
    <x v="128"/>
    <n v="8.9445438282647588E-2"/>
    <x v="4"/>
    <x v="0"/>
  </r>
  <r>
    <x v="72"/>
    <x v="129"/>
    <n v="1.2522361359570662"/>
    <x v="4"/>
    <x v="0"/>
  </r>
  <r>
    <x v="72"/>
    <x v="130"/>
    <n v="44.543828264758496"/>
    <x v="4"/>
    <x v="0"/>
  </r>
  <r>
    <x v="72"/>
    <x v="131"/>
    <n v="33.720930232558139"/>
    <x v="4"/>
    <x v="0"/>
  </r>
  <r>
    <x v="72"/>
    <x v="4"/>
    <n v="19.409660107334528"/>
    <x v="4"/>
    <x v="0"/>
  </r>
  <r>
    <x v="67"/>
    <x v="127"/>
    <n v="5.7761732851985563"/>
    <x v="5"/>
    <x v="0"/>
  </r>
  <r>
    <x v="67"/>
    <x v="128"/>
    <n v="1.8050541516245486"/>
    <x v="5"/>
    <x v="0"/>
  </r>
  <r>
    <x v="67"/>
    <x v="129"/>
    <n v="3.6101083032490973"/>
    <x v="5"/>
    <x v="0"/>
  </r>
  <r>
    <x v="67"/>
    <x v="130"/>
    <n v="39.711191335740075"/>
    <x v="5"/>
    <x v="0"/>
  </r>
  <r>
    <x v="67"/>
    <x v="131"/>
    <n v="32.851985559566785"/>
    <x v="5"/>
    <x v="0"/>
  </r>
  <r>
    <x v="67"/>
    <x v="4"/>
    <n v="16.245487364620939"/>
    <x v="5"/>
    <x v="0"/>
  </r>
  <r>
    <x v="68"/>
    <x v="127"/>
    <n v="13.80952380952381"/>
    <x v="5"/>
    <x v="0"/>
  </r>
  <r>
    <x v="68"/>
    <x v="128"/>
    <n v="5.2380952380952381"/>
    <x v="5"/>
    <x v="0"/>
  </r>
  <r>
    <x v="68"/>
    <x v="129"/>
    <n v="4.2857142857142856"/>
    <x v="5"/>
    <x v="0"/>
  </r>
  <r>
    <x v="68"/>
    <x v="130"/>
    <n v="26.19047619047619"/>
    <x v="5"/>
    <x v="0"/>
  </r>
  <r>
    <x v="68"/>
    <x v="131"/>
    <n v="34.285714285714285"/>
    <x v="5"/>
    <x v="0"/>
  </r>
  <r>
    <x v="68"/>
    <x v="4"/>
    <n v="16.19047619047619"/>
    <x v="5"/>
    <x v="0"/>
  </r>
  <r>
    <x v="69"/>
    <x v="127"/>
    <n v="3.9711191335740073"/>
    <x v="5"/>
    <x v="0"/>
  </r>
  <r>
    <x v="69"/>
    <x v="128"/>
    <n v="0.72202166064981954"/>
    <x v="5"/>
    <x v="0"/>
  </r>
  <r>
    <x v="69"/>
    <x v="129"/>
    <n v="1.4440433212996391"/>
    <x v="5"/>
    <x v="0"/>
  </r>
  <r>
    <x v="69"/>
    <x v="130"/>
    <n v="44.765342960288805"/>
    <x v="5"/>
    <x v="0"/>
  </r>
  <r>
    <x v="69"/>
    <x v="131"/>
    <n v="32.851985559566785"/>
    <x v="5"/>
    <x v="0"/>
  </r>
  <r>
    <x v="69"/>
    <x v="4"/>
    <n v="16.245487364620939"/>
    <x v="5"/>
    <x v="0"/>
  </r>
  <r>
    <x v="70"/>
    <x v="127"/>
    <n v="4.8245614035087723"/>
    <x v="5"/>
    <x v="0"/>
  </r>
  <r>
    <x v="70"/>
    <x v="128"/>
    <n v="0.43859649122807015"/>
    <x v="5"/>
    <x v="0"/>
  </r>
  <r>
    <x v="70"/>
    <x v="129"/>
    <n v="0.43859649122807015"/>
    <x v="5"/>
    <x v="0"/>
  </r>
  <r>
    <x v="70"/>
    <x v="130"/>
    <n v="46.491228070175438"/>
    <x v="5"/>
    <x v="0"/>
  </r>
  <r>
    <x v="70"/>
    <x v="131"/>
    <n v="31.578947368421051"/>
    <x v="5"/>
    <x v="0"/>
  </r>
  <r>
    <x v="70"/>
    <x v="4"/>
    <n v="16.228070175438596"/>
    <x v="5"/>
    <x v="0"/>
  </r>
  <r>
    <x v="71"/>
    <x v="127"/>
    <n v="7.2202166064981945"/>
    <x v="5"/>
    <x v="0"/>
  </r>
  <r>
    <x v="71"/>
    <x v="128"/>
    <n v="3.2490974729241877"/>
    <x v="5"/>
    <x v="0"/>
  </r>
  <r>
    <x v="71"/>
    <x v="129"/>
    <n v="0.72202166064981954"/>
    <x v="5"/>
    <x v="0"/>
  </r>
  <r>
    <x v="71"/>
    <x v="130"/>
    <n v="39.711191335740075"/>
    <x v="5"/>
    <x v="0"/>
  </r>
  <r>
    <x v="71"/>
    <x v="131"/>
    <n v="32.851985559566785"/>
    <x v="5"/>
    <x v="0"/>
  </r>
  <r>
    <x v="71"/>
    <x v="4"/>
    <n v="16.245487364620939"/>
    <x v="5"/>
    <x v="0"/>
  </r>
  <r>
    <x v="72"/>
    <x v="127"/>
    <n v="1.0830324909747293"/>
    <x v="5"/>
    <x v="0"/>
  </r>
  <r>
    <x v="72"/>
    <x v="128"/>
    <n v="0"/>
    <x v="5"/>
    <x v="0"/>
  </r>
  <r>
    <x v="72"/>
    <x v="129"/>
    <n v="1.0830324909747293"/>
    <x v="5"/>
    <x v="0"/>
  </r>
  <r>
    <x v="72"/>
    <x v="130"/>
    <n v="48.736462093862819"/>
    <x v="5"/>
    <x v="0"/>
  </r>
  <r>
    <x v="72"/>
    <x v="131"/>
    <n v="32.851985559566785"/>
    <x v="5"/>
    <x v="0"/>
  </r>
  <r>
    <x v="72"/>
    <x v="4"/>
    <n v="16.245487364620939"/>
    <x v="5"/>
    <x v="0"/>
  </r>
  <r>
    <x v="67"/>
    <x v="127"/>
    <n v="6.1674008810572687"/>
    <x v="6"/>
    <x v="0"/>
  </r>
  <r>
    <x v="67"/>
    <x v="128"/>
    <n v="1.7621145374449338"/>
    <x v="6"/>
    <x v="0"/>
  </r>
  <r>
    <x v="67"/>
    <x v="129"/>
    <n v="1.3215859030837005"/>
    <x v="6"/>
    <x v="0"/>
  </r>
  <r>
    <x v="67"/>
    <x v="130"/>
    <n v="30.396475770925111"/>
    <x v="6"/>
    <x v="0"/>
  </r>
  <r>
    <x v="67"/>
    <x v="131"/>
    <n v="36.123348017621147"/>
    <x v="6"/>
    <x v="0"/>
  </r>
  <r>
    <x v="67"/>
    <x v="4"/>
    <n v="24.229074889867842"/>
    <x v="6"/>
    <x v="0"/>
  </r>
  <r>
    <x v="68"/>
    <x v="127"/>
    <n v="12.682926829268293"/>
    <x v="6"/>
    <x v="0"/>
  </r>
  <r>
    <x v="68"/>
    <x v="128"/>
    <n v="4.3902439024390247"/>
    <x v="6"/>
    <x v="0"/>
  </r>
  <r>
    <x v="68"/>
    <x v="129"/>
    <n v="1.9512195121951219"/>
    <x v="6"/>
    <x v="0"/>
  </r>
  <r>
    <x v="68"/>
    <x v="130"/>
    <n v="18.048780487804876"/>
    <x v="6"/>
    <x v="0"/>
  </r>
  <r>
    <x v="68"/>
    <x v="131"/>
    <n v="37.560975609756099"/>
    <x v="6"/>
    <x v="0"/>
  </r>
  <r>
    <x v="68"/>
    <x v="4"/>
    <n v="25.365853658536587"/>
    <x v="6"/>
    <x v="0"/>
  </r>
  <r>
    <x v="69"/>
    <x v="127"/>
    <n v="7.0484581497797354"/>
    <x v="6"/>
    <x v="0"/>
  </r>
  <r>
    <x v="69"/>
    <x v="128"/>
    <n v="1.3215859030837005"/>
    <x v="6"/>
    <x v="0"/>
  </r>
  <r>
    <x v="69"/>
    <x v="129"/>
    <n v="1.3215859030837005"/>
    <x v="6"/>
    <x v="0"/>
  </r>
  <r>
    <x v="69"/>
    <x v="130"/>
    <n v="29.955947136563875"/>
    <x v="6"/>
    <x v="0"/>
  </r>
  <r>
    <x v="69"/>
    <x v="131"/>
    <n v="36.123348017621147"/>
    <x v="6"/>
    <x v="0"/>
  </r>
  <r>
    <x v="69"/>
    <x v="4"/>
    <n v="24.229074889867842"/>
    <x v="6"/>
    <x v="0"/>
  </r>
  <r>
    <x v="70"/>
    <x v="127"/>
    <n v="7.9069767441860463"/>
    <x v="6"/>
    <x v="0"/>
  </r>
  <r>
    <x v="70"/>
    <x v="128"/>
    <n v="0.46511627906976744"/>
    <x v="6"/>
    <x v="0"/>
  </r>
  <r>
    <x v="70"/>
    <x v="129"/>
    <n v="0.93023255813953487"/>
    <x v="6"/>
    <x v="0"/>
  </r>
  <r>
    <x v="70"/>
    <x v="130"/>
    <n v="27.906976744186046"/>
    <x v="6"/>
    <x v="0"/>
  </r>
  <r>
    <x v="70"/>
    <x v="131"/>
    <n v="38.139534883720927"/>
    <x v="6"/>
    <x v="0"/>
  </r>
  <r>
    <x v="70"/>
    <x v="4"/>
    <n v="24.651162790697676"/>
    <x v="6"/>
    <x v="0"/>
  </r>
  <r>
    <x v="71"/>
    <x v="127"/>
    <n v="5.286343612334802"/>
    <x v="6"/>
    <x v="0"/>
  </r>
  <r>
    <x v="71"/>
    <x v="128"/>
    <n v="1.7621145374449338"/>
    <x v="6"/>
    <x v="0"/>
  </r>
  <r>
    <x v="71"/>
    <x v="129"/>
    <n v="0.44052863436123346"/>
    <x v="6"/>
    <x v="0"/>
  </r>
  <r>
    <x v="71"/>
    <x v="130"/>
    <n v="32.158590308370044"/>
    <x v="6"/>
    <x v="0"/>
  </r>
  <r>
    <x v="71"/>
    <x v="131"/>
    <n v="36.123348017621147"/>
    <x v="6"/>
    <x v="0"/>
  </r>
  <r>
    <x v="71"/>
    <x v="4"/>
    <n v="24.229074889867842"/>
    <x v="6"/>
    <x v="0"/>
  </r>
  <r>
    <x v="72"/>
    <x v="127"/>
    <n v="0.88105726872246692"/>
    <x v="6"/>
    <x v="0"/>
  </r>
  <r>
    <x v="72"/>
    <x v="128"/>
    <n v="0"/>
    <x v="6"/>
    <x v="0"/>
  </r>
  <r>
    <x v="72"/>
    <x v="129"/>
    <n v="0.88105726872246692"/>
    <x v="6"/>
    <x v="0"/>
  </r>
  <r>
    <x v="72"/>
    <x v="130"/>
    <n v="37.885462555066077"/>
    <x v="6"/>
    <x v="0"/>
  </r>
  <r>
    <x v="72"/>
    <x v="131"/>
    <n v="36.123348017621147"/>
    <x v="6"/>
    <x v="0"/>
  </r>
  <r>
    <x v="72"/>
    <x v="4"/>
    <n v="24.229074889867842"/>
    <x v="6"/>
    <x v="0"/>
  </r>
  <r>
    <x v="67"/>
    <x v="127"/>
    <n v="2.43161094224924"/>
    <x v="7"/>
    <x v="0"/>
  </r>
  <r>
    <x v="67"/>
    <x v="128"/>
    <n v="0.91185410334346506"/>
    <x v="7"/>
    <x v="0"/>
  </r>
  <r>
    <x v="67"/>
    <x v="129"/>
    <n v="0.60790273556231"/>
    <x v="7"/>
    <x v="0"/>
  </r>
  <r>
    <x v="67"/>
    <x v="130"/>
    <n v="35.562310030395139"/>
    <x v="7"/>
    <x v="0"/>
  </r>
  <r>
    <x v="67"/>
    <x v="131"/>
    <n v="37.689969604863222"/>
    <x v="7"/>
    <x v="0"/>
  </r>
  <r>
    <x v="67"/>
    <x v="4"/>
    <n v="22.796352583586625"/>
    <x v="7"/>
    <x v="0"/>
  </r>
  <r>
    <x v="68"/>
    <x v="127"/>
    <n v="9.9656357388316152"/>
    <x v="7"/>
    <x v="0"/>
  </r>
  <r>
    <x v="68"/>
    <x v="128"/>
    <n v="5.4982817869415808"/>
    <x v="7"/>
    <x v="0"/>
  </r>
  <r>
    <x v="68"/>
    <x v="129"/>
    <n v="2.0618556701030926"/>
    <x v="7"/>
    <x v="0"/>
  </r>
  <r>
    <x v="68"/>
    <x v="130"/>
    <n v="20.274914089347078"/>
    <x v="7"/>
    <x v="0"/>
  </r>
  <r>
    <x v="68"/>
    <x v="131"/>
    <n v="39.175257731958766"/>
    <x v="7"/>
    <x v="0"/>
  </r>
  <r>
    <x v="68"/>
    <x v="4"/>
    <n v="23.367697594501717"/>
    <x v="7"/>
    <x v="0"/>
  </r>
  <r>
    <x v="69"/>
    <x v="127"/>
    <n v="4.2553191489361701"/>
    <x v="7"/>
    <x v="0"/>
  </r>
  <r>
    <x v="69"/>
    <x v="128"/>
    <n v="1.8237082066869301"/>
    <x v="7"/>
    <x v="0"/>
  </r>
  <r>
    <x v="69"/>
    <x v="129"/>
    <n v="0.91185410334346506"/>
    <x v="7"/>
    <x v="0"/>
  </r>
  <r>
    <x v="69"/>
    <x v="130"/>
    <n v="32.522796352583583"/>
    <x v="7"/>
    <x v="0"/>
  </r>
  <r>
    <x v="69"/>
    <x v="131"/>
    <n v="37.689969604863222"/>
    <x v="7"/>
    <x v="0"/>
  </r>
  <r>
    <x v="69"/>
    <x v="4"/>
    <n v="22.796352583586625"/>
    <x v="7"/>
    <x v="0"/>
  </r>
  <r>
    <x v="70"/>
    <x v="127"/>
    <n v="3.9087947882736156"/>
    <x v="7"/>
    <x v="0"/>
  </r>
  <r>
    <x v="70"/>
    <x v="128"/>
    <n v="0.65146579804560256"/>
    <x v="7"/>
    <x v="0"/>
  </r>
  <r>
    <x v="70"/>
    <x v="129"/>
    <n v="1.9543973941368078"/>
    <x v="7"/>
    <x v="0"/>
  </r>
  <r>
    <x v="70"/>
    <x v="130"/>
    <n v="30.944625407166125"/>
    <x v="7"/>
    <x v="0"/>
  </r>
  <r>
    <x v="70"/>
    <x v="131"/>
    <n v="38.762214983713356"/>
    <x v="7"/>
    <x v="0"/>
  </r>
  <r>
    <x v="70"/>
    <x v="4"/>
    <n v="23.778501628664497"/>
    <x v="7"/>
    <x v="0"/>
  </r>
  <r>
    <x v="71"/>
    <x v="127"/>
    <n v="4.2553191489361701"/>
    <x v="7"/>
    <x v="0"/>
  </r>
  <r>
    <x v="71"/>
    <x v="128"/>
    <n v="2.735562310030395"/>
    <x v="7"/>
    <x v="0"/>
  </r>
  <r>
    <x v="71"/>
    <x v="129"/>
    <n v="0.303951367781155"/>
    <x v="7"/>
    <x v="0"/>
  </r>
  <r>
    <x v="71"/>
    <x v="130"/>
    <n v="32.218844984802431"/>
    <x v="7"/>
    <x v="0"/>
  </r>
  <r>
    <x v="71"/>
    <x v="131"/>
    <n v="37.689969604863222"/>
    <x v="7"/>
    <x v="0"/>
  </r>
  <r>
    <x v="71"/>
    <x v="4"/>
    <n v="22.796352583586625"/>
    <x v="7"/>
    <x v="0"/>
  </r>
  <r>
    <x v="72"/>
    <x v="127"/>
    <n v="0.60790273556231"/>
    <x v="7"/>
    <x v="0"/>
  </r>
  <r>
    <x v="72"/>
    <x v="128"/>
    <n v="0"/>
    <x v="7"/>
    <x v="0"/>
  </r>
  <r>
    <x v="72"/>
    <x v="129"/>
    <n v="0.303951367781155"/>
    <x v="7"/>
    <x v="0"/>
  </r>
  <r>
    <x v="72"/>
    <x v="130"/>
    <n v="38.601823708206688"/>
    <x v="7"/>
    <x v="0"/>
  </r>
  <r>
    <x v="72"/>
    <x v="131"/>
    <n v="37.689969604863222"/>
    <x v="7"/>
    <x v="0"/>
  </r>
  <r>
    <x v="72"/>
    <x v="4"/>
    <n v="22.796352583586625"/>
    <x v="7"/>
    <x v="0"/>
  </r>
  <r>
    <x v="67"/>
    <x v="127"/>
    <n v="3.8596491228070176"/>
    <x v="8"/>
    <x v="0"/>
  </r>
  <r>
    <x v="67"/>
    <x v="128"/>
    <n v="2.1052631578947367"/>
    <x v="8"/>
    <x v="0"/>
  </r>
  <r>
    <x v="67"/>
    <x v="129"/>
    <n v="0.70175438596491224"/>
    <x v="8"/>
    <x v="0"/>
  </r>
  <r>
    <x v="67"/>
    <x v="130"/>
    <n v="50.526315789473685"/>
    <x v="8"/>
    <x v="0"/>
  </r>
  <r>
    <x v="67"/>
    <x v="131"/>
    <n v="28.07017543859649"/>
    <x v="8"/>
    <x v="0"/>
  </r>
  <r>
    <x v="67"/>
    <x v="4"/>
    <n v="14.736842105263158"/>
    <x v="8"/>
    <x v="0"/>
  </r>
  <r>
    <x v="68"/>
    <x v="127"/>
    <n v="15.530303030303031"/>
    <x v="8"/>
    <x v="0"/>
  </r>
  <r>
    <x v="68"/>
    <x v="128"/>
    <n v="6.4393939393939394"/>
    <x v="8"/>
    <x v="0"/>
  </r>
  <r>
    <x v="68"/>
    <x v="129"/>
    <n v="1.5151515151515151"/>
    <x v="8"/>
    <x v="0"/>
  </r>
  <r>
    <x v="68"/>
    <x v="130"/>
    <n v="31.439393939393938"/>
    <x v="8"/>
    <x v="0"/>
  </r>
  <r>
    <x v="68"/>
    <x v="131"/>
    <n v="29.545454545454547"/>
    <x v="8"/>
    <x v="0"/>
  </r>
  <r>
    <x v="68"/>
    <x v="4"/>
    <n v="15.530303030303031"/>
    <x v="8"/>
    <x v="0"/>
  </r>
  <r>
    <x v="69"/>
    <x v="127"/>
    <n v="8.4210526315789469"/>
    <x v="8"/>
    <x v="0"/>
  </r>
  <r>
    <x v="69"/>
    <x v="128"/>
    <n v="1.7543859649122806"/>
    <x v="8"/>
    <x v="0"/>
  </r>
  <r>
    <x v="69"/>
    <x v="129"/>
    <n v="1.0526315789473684"/>
    <x v="8"/>
    <x v="0"/>
  </r>
  <r>
    <x v="69"/>
    <x v="130"/>
    <n v="45.964912280701753"/>
    <x v="8"/>
    <x v="0"/>
  </r>
  <r>
    <x v="69"/>
    <x v="131"/>
    <n v="28.07017543859649"/>
    <x v="8"/>
    <x v="0"/>
  </r>
  <r>
    <x v="69"/>
    <x v="4"/>
    <n v="14.736842105263158"/>
    <x v="8"/>
    <x v="0"/>
  </r>
  <r>
    <x v="70"/>
    <x v="127"/>
    <n v="8.9494163424124515"/>
    <x v="8"/>
    <x v="0"/>
  </r>
  <r>
    <x v="70"/>
    <x v="128"/>
    <n v="2.3346303501945527"/>
    <x v="8"/>
    <x v="0"/>
  </r>
  <r>
    <x v="70"/>
    <x v="129"/>
    <n v="1.9455252918287937"/>
    <x v="8"/>
    <x v="0"/>
  </r>
  <r>
    <x v="70"/>
    <x v="130"/>
    <n v="42.023346303501945"/>
    <x v="8"/>
    <x v="0"/>
  </r>
  <r>
    <x v="70"/>
    <x v="131"/>
    <n v="29.182879377431906"/>
    <x v="8"/>
    <x v="0"/>
  </r>
  <r>
    <x v="70"/>
    <x v="4"/>
    <n v="15.56420233463035"/>
    <x v="8"/>
    <x v="0"/>
  </r>
  <r>
    <x v="71"/>
    <x v="127"/>
    <n v="8.0701754385964914"/>
    <x v="8"/>
    <x v="0"/>
  </r>
  <r>
    <x v="71"/>
    <x v="128"/>
    <n v="2.807017543859649"/>
    <x v="8"/>
    <x v="0"/>
  </r>
  <r>
    <x v="71"/>
    <x v="129"/>
    <n v="1.4035087719298245"/>
    <x v="8"/>
    <x v="0"/>
  </r>
  <r>
    <x v="71"/>
    <x v="130"/>
    <n v="44.912280701754383"/>
    <x v="8"/>
    <x v="0"/>
  </r>
  <r>
    <x v="71"/>
    <x v="131"/>
    <n v="28.07017543859649"/>
    <x v="8"/>
    <x v="0"/>
  </r>
  <r>
    <x v="71"/>
    <x v="4"/>
    <n v="14.736842105263158"/>
    <x v="8"/>
    <x v="0"/>
  </r>
  <r>
    <x v="72"/>
    <x v="127"/>
    <n v="1.4035087719298245"/>
    <x v="8"/>
    <x v="0"/>
  </r>
  <r>
    <x v="72"/>
    <x v="128"/>
    <n v="0.35087719298245612"/>
    <x v="8"/>
    <x v="0"/>
  </r>
  <r>
    <x v="72"/>
    <x v="129"/>
    <n v="2.807017543859649"/>
    <x v="8"/>
    <x v="0"/>
  </r>
  <r>
    <x v="72"/>
    <x v="130"/>
    <n v="52.631578947368418"/>
    <x v="8"/>
    <x v="0"/>
  </r>
  <r>
    <x v="72"/>
    <x v="131"/>
    <n v="28.07017543859649"/>
    <x v="8"/>
    <x v="0"/>
  </r>
  <r>
    <x v="72"/>
    <x v="4"/>
    <n v="14.736842105263158"/>
    <x v="8"/>
    <x v="0"/>
  </r>
  <r>
    <x v="67"/>
    <x v="127"/>
    <n v="5.54016620498615"/>
    <x v="9"/>
    <x v="0"/>
  </r>
  <r>
    <x v="67"/>
    <x v="128"/>
    <n v="3.0470914127423825"/>
    <x v="9"/>
    <x v="0"/>
  </r>
  <r>
    <x v="67"/>
    <x v="129"/>
    <n v="0.554016620498615"/>
    <x v="9"/>
    <x v="0"/>
  </r>
  <r>
    <x v="67"/>
    <x v="130"/>
    <n v="49.86149584487535"/>
    <x v="9"/>
    <x v="0"/>
  </r>
  <r>
    <x v="67"/>
    <x v="131"/>
    <n v="29.916897506925206"/>
    <x v="9"/>
    <x v="0"/>
  </r>
  <r>
    <x v="67"/>
    <x v="4"/>
    <n v="11.0803324099723"/>
    <x v="9"/>
    <x v="0"/>
  </r>
  <r>
    <x v="68"/>
    <x v="127"/>
    <n v="19.884726224783861"/>
    <x v="9"/>
    <x v="0"/>
  </r>
  <r>
    <x v="68"/>
    <x v="128"/>
    <n v="8.0691642651296824"/>
    <x v="9"/>
    <x v="0"/>
  </r>
  <r>
    <x v="68"/>
    <x v="129"/>
    <n v="0.86455331412103742"/>
    <x v="9"/>
    <x v="0"/>
  </r>
  <r>
    <x v="68"/>
    <x v="130"/>
    <n v="29.394812680115272"/>
    <x v="9"/>
    <x v="0"/>
  </r>
  <r>
    <x v="68"/>
    <x v="131"/>
    <n v="31.123919308357348"/>
    <x v="9"/>
    <x v="0"/>
  </r>
  <r>
    <x v="68"/>
    <x v="4"/>
    <n v="11.239193083573488"/>
    <x v="9"/>
    <x v="0"/>
  </r>
  <r>
    <x v="69"/>
    <x v="127"/>
    <n v="11.0803324099723"/>
    <x v="9"/>
    <x v="0"/>
  </r>
  <r>
    <x v="69"/>
    <x v="128"/>
    <n v="4.1551246537396125"/>
    <x v="9"/>
    <x v="0"/>
  </r>
  <r>
    <x v="69"/>
    <x v="129"/>
    <n v="0.554016620498615"/>
    <x v="9"/>
    <x v="0"/>
  </r>
  <r>
    <x v="69"/>
    <x v="130"/>
    <n v="43.490304709141277"/>
    <x v="9"/>
    <x v="0"/>
  </r>
  <r>
    <x v="69"/>
    <x v="131"/>
    <n v="29.916897506925206"/>
    <x v="9"/>
    <x v="0"/>
  </r>
  <r>
    <x v="69"/>
    <x v="4"/>
    <n v="11.0803324099723"/>
    <x v="9"/>
    <x v="0"/>
  </r>
  <r>
    <x v="70"/>
    <x v="127"/>
    <n v="14.084507042253522"/>
    <x v="9"/>
    <x v="0"/>
  </r>
  <r>
    <x v="70"/>
    <x v="128"/>
    <n v="12.67605633802817"/>
    <x v="9"/>
    <x v="0"/>
  </r>
  <r>
    <x v="70"/>
    <x v="129"/>
    <n v="1.971830985915493"/>
    <x v="9"/>
    <x v="0"/>
  </r>
  <r>
    <x v="70"/>
    <x v="130"/>
    <n v="30.985915492957748"/>
    <x v="9"/>
    <x v="0"/>
  </r>
  <r>
    <x v="70"/>
    <x v="131"/>
    <n v="30.422535211267604"/>
    <x v="9"/>
    <x v="0"/>
  </r>
  <r>
    <x v="70"/>
    <x v="4"/>
    <n v="10.704225352112676"/>
    <x v="9"/>
    <x v="0"/>
  </r>
  <r>
    <x v="71"/>
    <x v="127"/>
    <n v="9.6952908587257625"/>
    <x v="9"/>
    <x v="0"/>
  </r>
  <r>
    <x v="71"/>
    <x v="128"/>
    <n v="6.3711911357340716"/>
    <x v="9"/>
    <x v="0"/>
  </r>
  <r>
    <x v="71"/>
    <x v="129"/>
    <n v="0.554016620498615"/>
    <x v="9"/>
    <x v="0"/>
  </r>
  <r>
    <x v="71"/>
    <x v="130"/>
    <n v="42.659279778393355"/>
    <x v="9"/>
    <x v="0"/>
  </r>
  <r>
    <x v="71"/>
    <x v="131"/>
    <n v="29.916897506925206"/>
    <x v="9"/>
    <x v="0"/>
  </r>
  <r>
    <x v="71"/>
    <x v="4"/>
    <n v="11.0803324099723"/>
    <x v="9"/>
    <x v="0"/>
  </r>
  <r>
    <x v="72"/>
    <x v="127"/>
    <n v="1.3850415512465375"/>
    <x v="9"/>
    <x v="0"/>
  </r>
  <r>
    <x v="72"/>
    <x v="128"/>
    <n v="0"/>
    <x v="9"/>
    <x v="0"/>
  </r>
  <r>
    <x v="72"/>
    <x v="129"/>
    <n v="1.3850415512465375"/>
    <x v="9"/>
    <x v="0"/>
  </r>
  <r>
    <x v="72"/>
    <x v="130"/>
    <n v="56.232686980609415"/>
    <x v="9"/>
    <x v="0"/>
  </r>
  <r>
    <x v="72"/>
    <x v="131"/>
    <n v="29.916897506925206"/>
    <x v="9"/>
    <x v="0"/>
  </r>
  <r>
    <x v="72"/>
    <x v="4"/>
    <n v="11.0803324099723"/>
    <x v="9"/>
    <x v="0"/>
  </r>
  <r>
    <x v="67"/>
    <x v="127"/>
    <n v="16.260162601626018"/>
    <x v="10"/>
    <x v="0"/>
  </r>
  <r>
    <x v="67"/>
    <x v="128"/>
    <n v="6.5040650406504064"/>
    <x v="10"/>
    <x v="0"/>
  </r>
  <r>
    <x v="67"/>
    <x v="129"/>
    <n v="0"/>
    <x v="10"/>
    <x v="0"/>
  </r>
  <r>
    <x v="67"/>
    <x v="130"/>
    <n v="52.845528455284551"/>
    <x v="10"/>
    <x v="0"/>
  </r>
  <r>
    <x v="67"/>
    <x v="131"/>
    <n v="18.292682926829269"/>
    <x v="10"/>
    <x v="0"/>
  </r>
  <r>
    <x v="67"/>
    <x v="4"/>
    <n v="6.0975609756097562"/>
    <x v="10"/>
    <x v="0"/>
  </r>
  <r>
    <x v="68"/>
    <x v="127"/>
    <n v="34.389140271493211"/>
    <x v="10"/>
    <x v="0"/>
  </r>
  <r>
    <x v="68"/>
    <x v="128"/>
    <n v="6.3348416289592757"/>
    <x v="10"/>
    <x v="0"/>
  </r>
  <r>
    <x v="68"/>
    <x v="129"/>
    <n v="1.8099547511312217"/>
    <x v="10"/>
    <x v="0"/>
  </r>
  <r>
    <x v="68"/>
    <x v="130"/>
    <n v="32.126696832579185"/>
    <x v="10"/>
    <x v="0"/>
  </r>
  <r>
    <x v="68"/>
    <x v="131"/>
    <n v="18.552036199095024"/>
    <x v="10"/>
    <x v="0"/>
  </r>
  <r>
    <x v="68"/>
    <x v="4"/>
    <n v="6.7873303167420813"/>
    <x v="10"/>
    <x v="0"/>
  </r>
  <r>
    <x v="69"/>
    <x v="127"/>
    <n v="31.578947368421051"/>
    <x v="10"/>
    <x v="0"/>
  </r>
  <r>
    <x v="69"/>
    <x v="128"/>
    <n v="8.097165991902834"/>
    <x v="10"/>
    <x v="0"/>
  </r>
  <r>
    <x v="69"/>
    <x v="129"/>
    <n v="1.214574898785425"/>
    <x v="10"/>
    <x v="0"/>
  </r>
  <r>
    <x v="69"/>
    <x v="130"/>
    <n v="34.817813765182187"/>
    <x v="10"/>
    <x v="0"/>
  </r>
  <r>
    <x v="69"/>
    <x v="131"/>
    <n v="18.218623481781375"/>
    <x v="10"/>
    <x v="0"/>
  </r>
  <r>
    <x v="69"/>
    <x v="4"/>
    <n v="6.0728744939271255"/>
    <x v="10"/>
    <x v="0"/>
  </r>
  <r>
    <x v="70"/>
    <x v="127"/>
    <n v="33.047210300429185"/>
    <x v="10"/>
    <x v="0"/>
  </r>
  <r>
    <x v="70"/>
    <x v="128"/>
    <n v="14.163090128755364"/>
    <x v="10"/>
    <x v="0"/>
  </r>
  <r>
    <x v="70"/>
    <x v="129"/>
    <n v="1.7167381974248928"/>
    <x v="10"/>
    <x v="0"/>
  </r>
  <r>
    <x v="70"/>
    <x v="130"/>
    <n v="27.467811158798284"/>
    <x v="10"/>
    <x v="0"/>
  </r>
  <r>
    <x v="70"/>
    <x v="131"/>
    <n v="18.025751072961373"/>
    <x v="10"/>
    <x v="0"/>
  </r>
  <r>
    <x v="70"/>
    <x v="4"/>
    <n v="6.0085836909871242"/>
    <x v="10"/>
    <x v="0"/>
  </r>
  <r>
    <x v="71"/>
    <x v="127"/>
    <n v="23.076923076923077"/>
    <x v="10"/>
    <x v="0"/>
  </r>
  <r>
    <x v="71"/>
    <x v="128"/>
    <n v="5.2631578947368425"/>
    <x v="10"/>
    <x v="0"/>
  </r>
  <r>
    <x v="71"/>
    <x v="129"/>
    <n v="0.40485829959514169"/>
    <x v="10"/>
    <x v="0"/>
  </r>
  <r>
    <x v="71"/>
    <x v="130"/>
    <n v="46.963562753036435"/>
    <x v="10"/>
    <x v="0"/>
  </r>
  <r>
    <x v="71"/>
    <x v="131"/>
    <n v="18.218623481781375"/>
    <x v="10"/>
    <x v="0"/>
  </r>
  <r>
    <x v="71"/>
    <x v="4"/>
    <n v="6.0728744939271255"/>
    <x v="10"/>
    <x v="0"/>
  </r>
  <r>
    <x v="72"/>
    <x v="127"/>
    <n v="5.2631578947368425"/>
    <x v="10"/>
    <x v="0"/>
  </r>
  <r>
    <x v="72"/>
    <x v="128"/>
    <n v="0"/>
    <x v="10"/>
    <x v="0"/>
  </r>
  <r>
    <x v="72"/>
    <x v="129"/>
    <n v="0.80971659919028338"/>
    <x v="10"/>
    <x v="0"/>
  </r>
  <r>
    <x v="72"/>
    <x v="130"/>
    <n v="69.635627530364374"/>
    <x v="10"/>
    <x v="0"/>
  </r>
  <r>
    <x v="72"/>
    <x v="131"/>
    <n v="18.218623481781375"/>
    <x v="10"/>
    <x v="0"/>
  </r>
  <r>
    <x v="72"/>
    <x v="4"/>
    <n v="6.0728744939271255"/>
    <x v="10"/>
    <x v="0"/>
  </r>
  <r>
    <x v="67"/>
    <x v="127"/>
    <n v="8.4677419354838701"/>
    <x v="11"/>
    <x v="0"/>
  </r>
  <r>
    <x v="67"/>
    <x v="128"/>
    <n v="4.032258064516129"/>
    <x v="11"/>
    <x v="0"/>
  </r>
  <r>
    <x v="67"/>
    <x v="129"/>
    <n v="1.2096774193548387"/>
    <x v="11"/>
    <x v="0"/>
  </r>
  <r>
    <x v="67"/>
    <x v="130"/>
    <n v="37.903225806451616"/>
    <x v="11"/>
    <x v="0"/>
  </r>
  <r>
    <x v="67"/>
    <x v="131"/>
    <n v="38.306451612903224"/>
    <x v="11"/>
    <x v="0"/>
  </r>
  <r>
    <x v="67"/>
    <x v="4"/>
    <n v="10.080645161290322"/>
    <x v="11"/>
    <x v="0"/>
  </r>
  <r>
    <x v="68"/>
    <x v="127"/>
    <n v="12.244897959183673"/>
    <x v="11"/>
    <x v="0"/>
  </r>
  <r>
    <x v="68"/>
    <x v="128"/>
    <n v="8.1632653061224492"/>
    <x v="11"/>
    <x v="0"/>
  </r>
  <r>
    <x v="68"/>
    <x v="129"/>
    <n v="2.0408163265306123"/>
    <x v="11"/>
    <x v="0"/>
  </r>
  <r>
    <x v="68"/>
    <x v="130"/>
    <n v="28.571428571428573"/>
    <x v="11"/>
    <x v="0"/>
  </r>
  <r>
    <x v="68"/>
    <x v="131"/>
    <n v="38.775510204081634"/>
    <x v="11"/>
    <x v="0"/>
  </r>
  <r>
    <x v="68"/>
    <x v="4"/>
    <n v="10.204081632653061"/>
    <x v="11"/>
    <x v="0"/>
  </r>
  <r>
    <x v="69"/>
    <x v="127"/>
    <n v="11.290322580645162"/>
    <x v="11"/>
    <x v="0"/>
  </r>
  <r>
    <x v="69"/>
    <x v="128"/>
    <n v="4.838709677419355"/>
    <x v="11"/>
    <x v="0"/>
  </r>
  <r>
    <x v="69"/>
    <x v="129"/>
    <n v="1.2096774193548387"/>
    <x v="11"/>
    <x v="0"/>
  </r>
  <r>
    <x v="69"/>
    <x v="130"/>
    <n v="34.274193548387096"/>
    <x v="11"/>
    <x v="0"/>
  </r>
  <r>
    <x v="69"/>
    <x v="131"/>
    <n v="38.306451612903224"/>
    <x v="11"/>
    <x v="0"/>
  </r>
  <r>
    <x v="69"/>
    <x v="4"/>
    <n v="10.080645161290322"/>
    <x v="11"/>
    <x v="0"/>
  </r>
  <r>
    <x v="70"/>
    <x v="127"/>
    <n v="11.475409836065573"/>
    <x v="11"/>
    <x v="0"/>
  </r>
  <r>
    <x v="70"/>
    <x v="128"/>
    <n v="6.1475409836065573"/>
    <x v="11"/>
    <x v="0"/>
  </r>
  <r>
    <x v="70"/>
    <x v="129"/>
    <n v="3.278688524590164"/>
    <x v="11"/>
    <x v="0"/>
  </r>
  <r>
    <x v="70"/>
    <x v="130"/>
    <n v="30.737704918032787"/>
    <x v="11"/>
    <x v="0"/>
  </r>
  <r>
    <x v="70"/>
    <x v="131"/>
    <n v="38.524590163934427"/>
    <x v="11"/>
    <x v="0"/>
  </r>
  <r>
    <x v="70"/>
    <x v="4"/>
    <n v="9.8360655737704921"/>
    <x v="11"/>
    <x v="0"/>
  </r>
  <r>
    <x v="71"/>
    <x v="127"/>
    <n v="8.4677419354838701"/>
    <x v="11"/>
    <x v="0"/>
  </r>
  <r>
    <x v="71"/>
    <x v="128"/>
    <n v="5.645161290322581"/>
    <x v="11"/>
    <x v="0"/>
  </r>
  <r>
    <x v="71"/>
    <x v="129"/>
    <n v="1.2096774193548387"/>
    <x v="11"/>
    <x v="0"/>
  </r>
  <r>
    <x v="71"/>
    <x v="130"/>
    <n v="36.29032258064516"/>
    <x v="11"/>
    <x v="0"/>
  </r>
  <r>
    <x v="71"/>
    <x v="131"/>
    <n v="38.306451612903224"/>
    <x v="11"/>
    <x v="0"/>
  </r>
  <r>
    <x v="71"/>
    <x v="4"/>
    <n v="10.080645161290322"/>
    <x v="11"/>
    <x v="0"/>
  </r>
  <r>
    <x v="72"/>
    <x v="127"/>
    <n v="4.435483870967742"/>
    <x v="11"/>
    <x v="0"/>
  </r>
  <r>
    <x v="72"/>
    <x v="128"/>
    <n v="0.40322580645161288"/>
    <x v="11"/>
    <x v="0"/>
  </r>
  <r>
    <x v="72"/>
    <x v="129"/>
    <n v="1.6129032258064515"/>
    <x v="11"/>
    <x v="0"/>
  </r>
  <r>
    <x v="72"/>
    <x v="130"/>
    <n v="45.161290322580648"/>
    <x v="11"/>
    <x v="0"/>
  </r>
  <r>
    <x v="72"/>
    <x v="131"/>
    <n v="38.306451612903224"/>
    <x v="11"/>
    <x v="0"/>
  </r>
  <r>
    <x v="72"/>
    <x v="4"/>
    <n v="10.080645161290322"/>
    <x v="11"/>
    <x v="0"/>
  </r>
  <r>
    <x v="67"/>
    <x v="127"/>
    <n v="12.107623318385651"/>
    <x v="12"/>
    <x v="0"/>
  </r>
  <r>
    <x v="67"/>
    <x v="128"/>
    <n v="5.8295964125560538"/>
    <x v="12"/>
    <x v="0"/>
  </r>
  <r>
    <x v="67"/>
    <x v="129"/>
    <n v="2.2421524663677128"/>
    <x v="12"/>
    <x v="0"/>
  </r>
  <r>
    <x v="67"/>
    <x v="130"/>
    <n v="50.224215246636774"/>
    <x v="12"/>
    <x v="0"/>
  </r>
  <r>
    <x v="67"/>
    <x v="131"/>
    <n v="19.282511210762333"/>
    <x v="12"/>
    <x v="0"/>
  </r>
  <r>
    <x v="67"/>
    <x v="4"/>
    <n v="10.31390134529148"/>
    <x v="12"/>
    <x v="0"/>
  </r>
  <r>
    <x v="68"/>
    <x v="127"/>
    <n v="25.118483412322274"/>
    <x v="12"/>
    <x v="0"/>
  </r>
  <r>
    <x v="68"/>
    <x v="128"/>
    <n v="16.113744075829384"/>
    <x v="12"/>
    <x v="0"/>
  </r>
  <r>
    <x v="68"/>
    <x v="129"/>
    <n v="3.7914691943127963"/>
    <x v="12"/>
    <x v="0"/>
  </r>
  <r>
    <x v="68"/>
    <x v="130"/>
    <n v="24.170616113744074"/>
    <x v="12"/>
    <x v="0"/>
  </r>
  <r>
    <x v="68"/>
    <x v="131"/>
    <n v="20.379146919431278"/>
    <x v="12"/>
    <x v="0"/>
  </r>
  <r>
    <x v="68"/>
    <x v="4"/>
    <n v="10.42654028436019"/>
    <x v="12"/>
    <x v="0"/>
  </r>
  <r>
    <x v="69"/>
    <x v="127"/>
    <n v="17.937219730941703"/>
    <x v="12"/>
    <x v="0"/>
  </r>
  <r>
    <x v="69"/>
    <x v="128"/>
    <n v="8.9686098654708513"/>
    <x v="12"/>
    <x v="0"/>
  </r>
  <r>
    <x v="69"/>
    <x v="129"/>
    <n v="1.3452914798206279"/>
    <x v="12"/>
    <x v="0"/>
  </r>
  <r>
    <x v="69"/>
    <x v="130"/>
    <n v="42.152466367713004"/>
    <x v="12"/>
    <x v="0"/>
  </r>
  <r>
    <x v="69"/>
    <x v="131"/>
    <n v="19.282511210762333"/>
    <x v="12"/>
    <x v="0"/>
  </r>
  <r>
    <x v="69"/>
    <x v="4"/>
    <n v="10.31390134529148"/>
    <x v="12"/>
    <x v="0"/>
  </r>
  <r>
    <x v="70"/>
    <x v="127"/>
    <n v="17.209302325581394"/>
    <x v="12"/>
    <x v="0"/>
  </r>
  <r>
    <x v="70"/>
    <x v="128"/>
    <n v="11.627906976744185"/>
    <x v="12"/>
    <x v="0"/>
  </r>
  <r>
    <x v="70"/>
    <x v="129"/>
    <n v="1.8604651162790697"/>
    <x v="12"/>
    <x v="0"/>
  </r>
  <r>
    <x v="70"/>
    <x v="130"/>
    <n v="40.465116279069768"/>
    <x v="12"/>
    <x v="0"/>
  </r>
  <r>
    <x v="70"/>
    <x v="131"/>
    <n v="19.069767441860463"/>
    <x v="12"/>
    <x v="0"/>
  </r>
  <r>
    <x v="70"/>
    <x v="4"/>
    <n v="10.232558139534884"/>
    <x v="12"/>
    <x v="0"/>
  </r>
  <r>
    <x v="71"/>
    <x v="127"/>
    <n v="10.762331838565023"/>
    <x v="12"/>
    <x v="0"/>
  </r>
  <r>
    <x v="71"/>
    <x v="128"/>
    <n v="7.1748878923766819"/>
    <x v="12"/>
    <x v="0"/>
  </r>
  <r>
    <x v="71"/>
    <x v="129"/>
    <n v="0"/>
    <x v="12"/>
    <x v="0"/>
  </r>
  <r>
    <x v="71"/>
    <x v="130"/>
    <n v="52.466367713004487"/>
    <x v="12"/>
    <x v="0"/>
  </r>
  <r>
    <x v="71"/>
    <x v="131"/>
    <n v="19.282511210762333"/>
    <x v="12"/>
    <x v="0"/>
  </r>
  <r>
    <x v="71"/>
    <x v="4"/>
    <n v="10.31390134529148"/>
    <x v="12"/>
    <x v="0"/>
  </r>
  <r>
    <x v="72"/>
    <x v="127"/>
    <n v="3.5874439461883409"/>
    <x v="12"/>
    <x v="0"/>
  </r>
  <r>
    <x v="72"/>
    <x v="128"/>
    <n v="0.44843049327354262"/>
    <x v="12"/>
    <x v="0"/>
  </r>
  <r>
    <x v="72"/>
    <x v="129"/>
    <n v="0.44843049327354262"/>
    <x v="12"/>
    <x v="0"/>
  </r>
  <r>
    <x v="72"/>
    <x v="130"/>
    <n v="65.919282511210767"/>
    <x v="12"/>
    <x v="0"/>
  </r>
  <r>
    <x v="72"/>
    <x v="131"/>
    <n v="19.282511210762333"/>
    <x v="12"/>
    <x v="0"/>
  </r>
  <r>
    <x v="72"/>
    <x v="4"/>
    <n v="10.31390134529148"/>
    <x v="12"/>
    <x v="0"/>
  </r>
  <r>
    <x v="67"/>
    <x v="127"/>
    <n v="9.0909090909090917"/>
    <x v="13"/>
    <x v="0"/>
  </r>
  <r>
    <x v="67"/>
    <x v="128"/>
    <n v="8.4415584415584419"/>
    <x v="13"/>
    <x v="0"/>
  </r>
  <r>
    <x v="67"/>
    <x v="129"/>
    <n v="1.948051948051948"/>
    <x v="13"/>
    <x v="0"/>
  </r>
  <r>
    <x v="67"/>
    <x v="130"/>
    <n v="59.090909090909093"/>
    <x v="13"/>
    <x v="0"/>
  </r>
  <r>
    <x v="67"/>
    <x v="131"/>
    <n v="15.584415584415584"/>
    <x v="13"/>
    <x v="0"/>
  </r>
  <r>
    <x v="67"/>
    <x v="4"/>
    <n v="5.8441558441558445"/>
    <x v="13"/>
    <x v="0"/>
  </r>
  <r>
    <x v="68"/>
    <x v="127"/>
    <n v="24.81203007518797"/>
    <x v="13"/>
    <x v="0"/>
  </r>
  <r>
    <x v="68"/>
    <x v="128"/>
    <n v="12.781954887218046"/>
    <x v="13"/>
    <x v="0"/>
  </r>
  <r>
    <x v="68"/>
    <x v="129"/>
    <n v="1.5037593984962405"/>
    <x v="13"/>
    <x v="0"/>
  </r>
  <r>
    <x v="68"/>
    <x v="130"/>
    <n v="36.842105263157897"/>
    <x v="13"/>
    <x v="0"/>
  </r>
  <r>
    <x v="68"/>
    <x v="131"/>
    <n v="18.045112781954888"/>
    <x v="13"/>
    <x v="0"/>
  </r>
  <r>
    <x v="68"/>
    <x v="4"/>
    <n v="6.0150375939849621"/>
    <x v="13"/>
    <x v="0"/>
  </r>
  <r>
    <x v="69"/>
    <x v="127"/>
    <n v="18.181818181818183"/>
    <x v="13"/>
    <x v="0"/>
  </r>
  <r>
    <x v="69"/>
    <x v="128"/>
    <n v="8.4415584415584419"/>
    <x v="13"/>
    <x v="0"/>
  </r>
  <r>
    <x v="69"/>
    <x v="129"/>
    <n v="1.948051948051948"/>
    <x v="13"/>
    <x v="0"/>
  </r>
  <r>
    <x v="69"/>
    <x v="130"/>
    <n v="50"/>
    <x v="13"/>
    <x v="0"/>
  </r>
  <r>
    <x v="69"/>
    <x v="131"/>
    <n v="15.584415584415584"/>
    <x v="13"/>
    <x v="0"/>
  </r>
  <r>
    <x v="69"/>
    <x v="4"/>
    <n v="5.8441558441558445"/>
    <x v="13"/>
    <x v="0"/>
  </r>
  <r>
    <x v="70"/>
    <x v="127"/>
    <n v="20.394736842105264"/>
    <x v="13"/>
    <x v="0"/>
  </r>
  <r>
    <x v="70"/>
    <x v="128"/>
    <n v="17.763157894736842"/>
    <x v="13"/>
    <x v="0"/>
  </r>
  <r>
    <x v="70"/>
    <x v="129"/>
    <n v="1.3157894736842106"/>
    <x v="13"/>
    <x v="0"/>
  </r>
  <r>
    <x v="70"/>
    <x v="130"/>
    <n v="39.473684210526315"/>
    <x v="13"/>
    <x v="0"/>
  </r>
  <r>
    <x v="70"/>
    <x v="131"/>
    <n v="15.131578947368421"/>
    <x v="13"/>
    <x v="0"/>
  </r>
  <r>
    <x v="70"/>
    <x v="4"/>
    <n v="5.9210526315789478"/>
    <x v="13"/>
    <x v="0"/>
  </r>
  <r>
    <x v="71"/>
    <x v="127"/>
    <n v="14.935064935064934"/>
    <x v="13"/>
    <x v="0"/>
  </r>
  <r>
    <x v="71"/>
    <x v="128"/>
    <n v="18.181818181818183"/>
    <x v="13"/>
    <x v="0"/>
  </r>
  <r>
    <x v="71"/>
    <x v="129"/>
    <n v="1.2987012987012987"/>
    <x v="13"/>
    <x v="0"/>
  </r>
  <r>
    <x v="71"/>
    <x v="130"/>
    <n v="44.155844155844157"/>
    <x v="13"/>
    <x v="0"/>
  </r>
  <r>
    <x v="71"/>
    <x v="131"/>
    <n v="15.584415584415584"/>
    <x v="13"/>
    <x v="0"/>
  </r>
  <r>
    <x v="71"/>
    <x v="4"/>
    <n v="5.8441558441558445"/>
    <x v="13"/>
    <x v="0"/>
  </r>
  <r>
    <x v="72"/>
    <x v="127"/>
    <n v="2.5974025974025974"/>
    <x v="13"/>
    <x v="0"/>
  </r>
  <r>
    <x v="72"/>
    <x v="128"/>
    <n v="0"/>
    <x v="13"/>
    <x v="0"/>
  </r>
  <r>
    <x v="72"/>
    <x v="129"/>
    <n v="2.5974025974025974"/>
    <x v="13"/>
    <x v="0"/>
  </r>
  <r>
    <x v="72"/>
    <x v="130"/>
    <n v="73.376623376623371"/>
    <x v="13"/>
    <x v="0"/>
  </r>
  <r>
    <x v="72"/>
    <x v="131"/>
    <n v="15.584415584415584"/>
    <x v="13"/>
    <x v="0"/>
  </r>
  <r>
    <x v="72"/>
    <x v="4"/>
    <n v="5.8441558441558445"/>
    <x v="13"/>
    <x v="0"/>
  </r>
  <r>
    <x v="67"/>
    <x v="127"/>
    <n v="1.0695187165775402"/>
    <x v="14"/>
    <x v="0"/>
  </r>
  <r>
    <x v="67"/>
    <x v="128"/>
    <n v="0.53475935828877008"/>
    <x v="14"/>
    <x v="0"/>
  </r>
  <r>
    <x v="67"/>
    <x v="129"/>
    <n v="1.0695187165775402"/>
    <x v="14"/>
    <x v="0"/>
  </r>
  <r>
    <x v="67"/>
    <x v="130"/>
    <n v="35.294117647058826"/>
    <x v="14"/>
    <x v="0"/>
  </r>
  <r>
    <x v="67"/>
    <x v="131"/>
    <n v="39.037433155080215"/>
    <x v="14"/>
    <x v="0"/>
  </r>
  <r>
    <x v="67"/>
    <x v="4"/>
    <n v="22.994652406417114"/>
    <x v="14"/>
    <x v="0"/>
  </r>
  <r>
    <x v="68"/>
    <x v="127"/>
    <n v="9.3406593406593412"/>
    <x v="14"/>
    <x v="0"/>
  </r>
  <r>
    <x v="68"/>
    <x v="128"/>
    <n v="6.0439560439560438"/>
    <x v="14"/>
    <x v="0"/>
  </r>
  <r>
    <x v="68"/>
    <x v="129"/>
    <n v="2.7472527472527473"/>
    <x v="14"/>
    <x v="0"/>
  </r>
  <r>
    <x v="68"/>
    <x v="130"/>
    <n v="19.780219780219781"/>
    <x v="14"/>
    <x v="0"/>
  </r>
  <r>
    <x v="68"/>
    <x v="131"/>
    <n v="38.46153846153846"/>
    <x v="14"/>
    <x v="0"/>
  </r>
  <r>
    <x v="68"/>
    <x v="4"/>
    <n v="23.626373626373628"/>
    <x v="14"/>
    <x v="0"/>
  </r>
  <r>
    <x v="69"/>
    <x v="127"/>
    <n v="5.882352941176471"/>
    <x v="14"/>
    <x v="0"/>
  </r>
  <r>
    <x v="69"/>
    <x v="128"/>
    <n v="0"/>
    <x v="14"/>
    <x v="0"/>
  </r>
  <r>
    <x v="69"/>
    <x v="129"/>
    <n v="0.53475935828877008"/>
    <x v="14"/>
    <x v="0"/>
  </r>
  <r>
    <x v="69"/>
    <x v="130"/>
    <n v="31.550802139037433"/>
    <x v="14"/>
    <x v="0"/>
  </r>
  <r>
    <x v="69"/>
    <x v="131"/>
    <n v="39.037433155080215"/>
    <x v="14"/>
    <x v="0"/>
  </r>
  <r>
    <x v="69"/>
    <x v="4"/>
    <n v="22.994652406417114"/>
    <x v="14"/>
    <x v="0"/>
  </r>
  <r>
    <x v="70"/>
    <x v="127"/>
    <n v="5.6497175141242941"/>
    <x v="14"/>
    <x v="0"/>
  </r>
  <r>
    <x v="70"/>
    <x v="128"/>
    <n v="1.6949152542372881"/>
    <x v="14"/>
    <x v="0"/>
  </r>
  <r>
    <x v="70"/>
    <x v="129"/>
    <n v="1.6949152542372881"/>
    <x v="14"/>
    <x v="0"/>
  </r>
  <r>
    <x v="70"/>
    <x v="130"/>
    <n v="29.378531073446329"/>
    <x v="14"/>
    <x v="0"/>
  </r>
  <r>
    <x v="70"/>
    <x v="131"/>
    <n v="38.418079096045197"/>
    <x v="14"/>
    <x v="0"/>
  </r>
  <r>
    <x v="70"/>
    <x v="4"/>
    <n v="23.163841807909606"/>
    <x v="14"/>
    <x v="0"/>
  </r>
  <r>
    <x v="71"/>
    <x v="127"/>
    <n v="2.1390374331550803"/>
    <x v="14"/>
    <x v="0"/>
  </r>
  <r>
    <x v="71"/>
    <x v="128"/>
    <n v="0"/>
    <x v="14"/>
    <x v="0"/>
  </r>
  <r>
    <x v="71"/>
    <x v="129"/>
    <n v="1.6042780748663101"/>
    <x v="14"/>
    <x v="0"/>
  </r>
  <r>
    <x v="71"/>
    <x v="130"/>
    <n v="34.224598930481285"/>
    <x v="14"/>
    <x v="0"/>
  </r>
  <r>
    <x v="71"/>
    <x v="131"/>
    <n v="39.037433155080215"/>
    <x v="14"/>
    <x v="0"/>
  </r>
  <r>
    <x v="71"/>
    <x v="4"/>
    <n v="22.994652406417114"/>
    <x v="14"/>
    <x v="0"/>
  </r>
  <r>
    <x v="72"/>
    <x v="127"/>
    <n v="0.53475935828877008"/>
    <x v="14"/>
    <x v="0"/>
  </r>
  <r>
    <x v="72"/>
    <x v="128"/>
    <n v="0"/>
    <x v="14"/>
    <x v="0"/>
  </r>
  <r>
    <x v="72"/>
    <x v="129"/>
    <n v="1.6042780748663101"/>
    <x v="14"/>
    <x v="0"/>
  </r>
  <r>
    <x v="72"/>
    <x v="130"/>
    <n v="35.828877005347593"/>
    <x v="14"/>
    <x v="0"/>
  </r>
  <r>
    <x v="72"/>
    <x v="131"/>
    <n v="39.037433155080215"/>
    <x v="14"/>
    <x v="0"/>
  </r>
  <r>
    <x v="72"/>
    <x v="4"/>
    <n v="22.994652406417114"/>
    <x v="14"/>
    <x v="0"/>
  </r>
  <r>
    <x v="67"/>
    <x v="127"/>
    <n v="8.9622641509433958"/>
    <x v="15"/>
    <x v="0"/>
  </r>
  <r>
    <x v="67"/>
    <x v="128"/>
    <n v="6.6037735849056602"/>
    <x v="15"/>
    <x v="0"/>
  </r>
  <r>
    <x v="67"/>
    <x v="129"/>
    <n v="0.94339622641509435"/>
    <x v="15"/>
    <x v="0"/>
  </r>
  <r>
    <x v="67"/>
    <x v="130"/>
    <n v="63.679245283018865"/>
    <x v="15"/>
    <x v="0"/>
  </r>
  <r>
    <x v="67"/>
    <x v="131"/>
    <n v="7.5471698113207548"/>
    <x v="15"/>
    <x v="0"/>
  </r>
  <r>
    <x v="67"/>
    <x v="4"/>
    <n v="12.264150943396226"/>
    <x v="15"/>
    <x v="0"/>
  </r>
  <r>
    <x v="68"/>
    <x v="127"/>
    <n v="22.596153846153847"/>
    <x v="15"/>
    <x v="0"/>
  </r>
  <r>
    <x v="68"/>
    <x v="128"/>
    <n v="15.865384615384615"/>
    <x v="15"/>
    <x v="0"/>
  </r>
  <r>
    <x v="68"/>
    <x v="129"/>
    <n v="0.96153846153846156"/>
    <x v="15"/>
    <x v="0"/>
  </r>
  <r>
    <x v="68"/>
    <x v="130"/>
    <n v="40.384615384615387"/>
    <x v="15"/>
    <x v="0"/>
  </r>
  <r>
    <x v="68"/>
    <x v="131"/>
    <n v="7.6923076923076925"/>
    <x v="15"/>
    <x v="0"/>
  </r>
  <r>
    <x v="68"/>
    <x v="4"/>
    <n v="12.5"/>
    <x v="15"/>
    <x v="0"/>
  </r>
  <r>
    <x v="69"/>
    <x v="127"/>
    <n v="13.270142180094787"/>
    <x v="15"/>
    <x v="0"/>
  </r>
  <r>
    <x v="69"/>
    <x v="128"/>
    <n v="14.691943127962086"/>
    <x v="15"/>
    <x v="0"/>
  </r>
  <r>
    <x v="69"/>
    <x v="129"/>
    <n v="0"/>
    <x v="15"/>
    <x v="0"/>
  </r>
  <r>
    <x v="69"/>
    <x v="130"/>
    <n v="52.132701421800945"/>
    <x v="15"/>
    <x v="0"/>
  </r>
  <r>
    <x v="69"/>
    <x v="131"/>
    <n v="7.5829383886255926"/>
    <x v="15"/>
    <x v="0"/>
  </r>
  <r>
    <x v="69"/>
    <x v="4"/>
    <n v="12.322274881516588"/>
    <x v="15"/>
    <x v="0"/>
  </r>
  <r>
    <x v="70"/>
    <x v="127"/>
    <n v="9.7087378640776691"/>
    <x v="15"/>
    <x v="0"/>
  </r>
  <r>
    <x v="70"/>
    <x v="128"/>
    <n v="4.8543689320388346"/>
    <x v="15"/>
    <x v="0"/>
  </r>
  <r>
    <x v="70"/>
    <x v="129"/>
    <n v="0.970873786407767"/>
    <x v="15"/>
    <x v="0"/>
  </r>
  <r>
    <x v="70"/>
    <x v="130"/>
    <n v="64.077669902912618"/>
    <x v="15"/>
    <x v="0"/>
  </r>
  <r>
    <x v="70"/>
    <x v="131"/>
    <n v="7.766990291262136"/>
    <x v="15"/>
    <x v="0"/>
  </r>
  <r>
    <x v="70"/>
    <x v="4"/>
    <n v="12.621359223300971"/>
    <x v="15"/>
    <x v="0"/>
  </r>
  <r>
    <x v="71"/>
    <x v="127"/>
    <n v="13.20754716981132"/>
    <x v="15"/>
    <x v="0"/>
  </r>
  <r>
    <x v="71"/>
    <x v="128"/>
    <n v="10.849056603773585"/>
    <x v="15"/>
    <x v="0"/>
  </r>
  <r>
    <x v="71"/>
    <x v="129"/>
    <n v="0.47169811320754718"/>
    <x v="15"/>
    <x v="0"/>
  </r>
  <r>
    <x v="71"/>
    <x v="130"/>
    <n v="55.660377358490564"/>
    <x v="15"/>
    <x v="0"/>
  </r>
  <r>
    <x v="71"/>
    <x v="131"/>
    <n v="7.5471698113207548"/>
    <x v="15"/>
    <x v="0"/>
  </r>
  <r>
    <x v="71"/>
    <x v="4"/>
    <n v="12.264150943396226"/>
    <x v="15"/>
    <x v="0"/>
  </r>
  <r>
    <x v="72"/>
    <x v="127"/>
    <n v="1.8867924528301887"/>
    <x v="15"/>
    <x v="0"/>
  </r>
  <r>
    <x v="72"/>
    <x v="128"/>
    <n v="1.4150943396226414"/>
    <x v="15"/>
    <x v="0"/>
  </r>
  <r>
    <x v="72"/>
    <x v="129"/>
    <n v="0"/>
    <x v="15"/>
    <x v="0"/>
  </r>
  <r>
    <x v="72"/>
    <x v="130"/>
    <n v="76.886792452830193"/>
    <x v="15"/>
    <x v="0"/>
  </r>
  <r>
    <x v="72"/>
    <x v="131"/>
    <n v="7.5471698113207548"/>
    <x v="15"/>
    <x v="0"/>
  </r>
  <r>
    <x v="72"/>
    <x v="4"/>
    <n v="12.264150943396226"/>
    <x v="15"/>
    <x v="0"/>
  </r>
  <r>
    <x v="67"/>
    <x v="127"/>
    <n v="15.876777251184834"/>
    <x v="16"/>
    <x v="0"/>
  </r>
  <r>
    <x v="67"/>
    <x v="128"/>
    <n v="8.0568720379146921"/>
    <x v="16"/>
    <x v="0"/>
  </r>
  <r>
    <x v="67"/>
    <x v="129"/>
    <n v="2.3696682464454977"/>
    <x v="16"/>
    <x v="0"/>
  </r>
  <r>
    <x v="67"/>
    <x v="130"/>
    <n v="50"/>
    <x v="16"/>
    <x v="0"/>
  </r>
  <r>
    <x v="67"/>
    <x v="131"/>
    <n v="14.691943127962086"/>
    <x v="16"/>
    <x v="0"/>
  </r>
  <r>
    <x v="67"/>
    <x v="4"/>
    <n v="9.0047393364928912"/>
    <x v="16"/>
    <x v="0"/>
  </r>
  <r>
    <x v="68"/>
    <x v="127"/>
    <n v="32.513661202185794"/>
    <x v="16"/>
    <x v="0"/>
  </r>
  <r>
    <x v="68"/>
    <x v="128"/>
    <n v="15.573770491803279"/>
    <x v="16"/>
    <x v="0"/>
  </r>
  <r>
    <x v="68"/>
    <x v="129"/>
    <n v="4.3715846994535523"/>
    <x v="16"/>
    <x v="0"/>
  </r>
  <r>
    <x v="68"/>
    <x v="130"/>
    <n v="23.224043715846996"/>
    <x v="16"/>
    <x v="0"/>
  </r>
  <r>
    <x v="68"/>
    <x v="131"/>
    <n v="15.573770491803279"/>
    <x v="16"/>
    <x v="0"/>
  </r>
  <r>
    <x v="68"/>
    <x v="4"/>
    <n v="9.2896174863387984"/>
    <x v="16"/>
    <x v="0"/>
  </r>
  <r>
    <x v="69"/>
    <x v="127"/>
    <n v="19.002375296912113"/>
    <x v="16"/>
    <x v="0"/>
  </r>
  <r>
    <x v="69"/>
    <x v="128"/>
    <n v="10.213776722090261"/>
    <x v="16"/>
    <x v="0"/>
  </r>
  <r>
    <x v="69"/>
    <x v="129"/>
    <n v="1.4251781472684086"/>
    <x v="16"/>
    <x v="0"/>
  </r>
  <r>
    <x v="69"/>
    <x v="130"/>
    <n v="45.843230403800476"/>
    <x v="16"/>
    <x v="0"/>
  </r>
  <r>
    <x v="69"/>
    <x v="131"/>
    <n v="14.726840855106888"/>
    <x v="16"/>
    <x v="0"/>
  </r>
  <r>
    <x v="69"/>
    <x v="4"/>
    <n v="9.026128266033254"/>
    <x v="16"/>
    <x v="0"/>
  </r>
  <r>
    <x v="70"/>
    <x v="127"/>
    <n v="16.911764705882351"/>
    <x v="16"/>
    <x v="0"/>
  </r>
  <r>
    <x v="70"/>
    <x v="128"/>
    <n v="14.705882352941176"/>
    <x v="16"/>
    <x v="0"/>
  </r>
  <r>
    <x v="70"/>
    <x v="129"/>
    <n v="2.9411764705882355"/>
    <x v="16"/>
    <x v="0"/>
  </r>
  <r>
    <x v="70"/>
    <x v="130"/>
    <n v="41.911764705882355"/>
    <x v="16"/>
    <x v="0"/>
  </r>
  <r>
    <x v="70"/>
    <x v="131"/>
    <n v="15.196078431372548"/>
    <x v="16"/>
    <x v="0"/>
  </r>
  <r>
    <x v="70"/>
    <x v="4"/>
    <n v="8.8235294117647065"/>
    <x v="16"/>
    <x v="0"/>
  </r>
  <r>
    <x v="71"/>
    <x v="127"/>
    <n v="15.876777251184834"/>
    <x v="16"/>
    <x v="0"/>
  </r>
  <r>
    <x v="71"/>
    <x v="128"/>
    <n v="7.5829383886255926"/>
    <x v="16"/>
    <x v="0"/>
  </r>
  <r>
    <x v="71"/>
    <x v="129"/>
    <n v="1.1848341232227488"/>
    <x v="16"/>
    <x v="0"/>
  </r>
  <r>
    <x v="71"/>
    <x v="130"/>
    <n v="51.658767772511851"/>
    <x v="16"/>
    <x v="0"/>
  </r>
  <r>
    <x v="71"/>
    <x v="131"/>
    <n v="14.691943127962086"/>
    <x v="16"/>
    <x v="0"/>
  </r>
  <r>
    <x v="71"/>
    <x v="4"/>
    <n v="9.0047393364928912"/>
    <x v="16"/>
    <x v="0"/>
  </r>
  <r>
    <x v="72"/>
    <x v="127"/>
    <n v="3.7914691943127963"/>
    <x v="16"/>
    <x v="0"/>
  </r>
  <r>
    <x v="72"/>
    <x v="128"/>
    <n v="1.8957345971563981"/>
    <x v="16"/>
    <x v="0"/>
  </r>
  <r>
    <x v="72"/>
    <x v="129"/>
    <n v="0.7109004739336493"/>
    <x v="16"/>
    <x v="0"/>
  </r>
  <r>
    <x v="72"/>
    <x v="130"/>
    <n v="69.905213270142184"/>
    <x v="16"/>
    <x v="0"/>
  </r>
  <r>
    <x v="72"/>
    <x v="131"/>
    <n v="14.691943127962086"/>
    <x v="16"/>
    <x v="0"/>
  </r>
  <r>
    <x v="72"/>
    <x v="4"/>
    <n v="9.0047393364928912"/>
    <x v="16"/>
    <x v="0"/>
  </r>
  <r>
    <x v="67"/>
    <x v="127"/>
    <n v="10.272040760622327"/>
    <x v="0"/>
    <x v="1"/>
  </r>
  <r>
    <x v="67"/>
    <x v="128"/>
    <n v="3.6939313984168867"/>
    <x v="0"/>
    <x v="1"/>
  </r>
  <r>
    <x v="67"/>
    <x v="129"/>
    <n v="1.8560640524065144"/>
    <x v="0"/>
    <x v="1"/>
  </r>
  <r>
    <x v="67"/>
    <x v="130"/>
    <n v="39.532344645619141"/>
    <x v="0"/>
    <x v="1"/>
  </r>
  <r>
    <x v="67"/>
    <x v="131"/>
    <n v="33.71849695205168"/>
    <x v="0"/>
    <x v="1"/>
  </r>
  <r>
    <x v="67"/>
    <x v="4"/>
    <n v="11.045400782458374"/>
    <x v="0"/>
    <x v="1"/>
  </r>
  <r>
    <x v="68"/>
    <x v="127"/>
    <n v="17.584583378955436"/>
    <x v="0"/>
    <x v="1"/>
  </r>
  <r>
    <x v="68"/>
    <x v="128"/>
    <n v="7.7192598270009851"/>
    <x v="0"/>
    <x v="1"/>
  </r>
  <r>
    <x v="68"/>
    <x v="129"/>
    <n v="2.9453629694514398"/>
    <x v="0"/>
    <x v="1"/>
  </r>
  <r>
    <x v="68"/>
    <x v="130"/>
    <n v="21.92050804773897"/>
    <x v="0"/>
    <x v="1"/>
  </r>
  <r>
    <x v="68"/>
    <x v="131"/>
    <n v="37.97218876601336"/>
    <x v="0"/>
    <x v="1"/>
  </r>
  <r>
    <x v="68"/>
    <x v="4"/>
    <n v="12.13182962881857"/>
    <x v="0"/>
    <x v="1"/>
  </r>
  <r>
    <x v="69"/>
    <x v="127"/>
    <n v="14.560364464692483"/>
    <x v="0"/>
    <x v="1"/>
  </r>
  <r>
    <x v="69"/>
    <x v="128"/>
    <n v="4.4555808656036451"/>
    <x v="0"/>
    <x v="1"/>
  </r>
  <r>
    <x v="69"/>
    <x v="129"/>
    <n v="1.2665148063781322"/>
    <x v="0"/>
    <x v="1"/>
  </r>
  <r>
    <x v="69"/>
    <x v="130"/>
    <n v="35.052391799544417"/>
    <x v="0"/>
    <x v="1"/>
  </r>
  <r>
    <x v="69"/>
    <x v="131"/>
    <n v="33.785876993166291"/>
    <x v="0"/>
    <x v="1"/>
  </r>
  <r>
    <x v="69"/>
    <x v="4"/>
    <n v="11.052391799544418"/>
    <x v="0"/>
    <x v="1"/>
  </r>
  <r>
    <x v="70"/>
    <x v="127"/>
    <n v="15.512120341094183"/>
    <x v="0"/>
    <x v="1"/>
  </r>
  <r>
    <x v="70"/>
    <x v="128"/>
    <n v="6.476956979975089"/>
    <x v="0"/>
    <x v="1"/>
  </r>
  <r>
    <x v="70"/>
    <x v="129"/>
    <n v="1.973747245377024"/>
    <x v="0"/>
    <x v="1"/>
  </r>
  <r>
    <x v="70"/>
    <x v="130"/>
    <n v="31.551212034109419"/>
    <x v="0"/>
    <x v="1"/>
  </r>
  <r>
    <x v="70"/>
    <x v="131"/>
    <n v="33.802816901408448"/>
    <x v="0"/>
    <x v="1"/>
  </r>
  <r>
    <x v="70"/>
    <x v="4"/>
    <n v="11.018491903803776"/>
    <x v="0"/>
    <x v="1"/>
  </r>
  <r>
    <x v="71"/>
    <x v="127"/>
    <n v="9.8545454545454554"/>
    <x v="0"/>
    <x v="1"/>
  </r>
  <r>
    <x v="71"/>
    <x v="128"/>
    <n v="3.7636363636363637"/>
    <x v="0"/>
    <x v="1"/>
  </r>
  <r>
    <x v="71"/>
    <x v="129"/>
    <n v="0.41818181818181815"/>
    <x v="0"/>
    <x v="1"/>
  </r>
  <r>
    <x v="71"/>
    <x v="130"/>
    <n v="41.327272727272728"/>
    <x v="0"/>
    <x v="1"/>
  </r>
  <r>
    <x v="71"/>
    <x v="131"/>
    <n v="33.736363636363635"/>
    <x v="0"/>
    <x v="1"/>
  </r>
  <r>
    <x v="71"/>
    <x v="4"/>
    <n v="11.036363636363637"/>
    <x v="0"/>
    <x v="1"/>
  </r>
  <r>
    <x v="72"/>
    <x v="127"/>
    <n v="3.1090909090909089"/>
    <x v="0"/>
    <x v="1"/>
  </r>
  <r>
    <x v="72"/>
    <x v="128"/>
    <n v="0.39090909090909093"/>
    <x v="0"/>
    <x v="1"/>
  </r>
  <r>
    <x v="72"/>
    <x v="129"/>
    <n v="0.60909090909090913"/>
    <x v="0"/>
    <x v="1"/>
  </r>
  <r>
    <x v="72"/>
    <x v="130"/>
    <n v="51.154545454545456"/>
    <x v="0"/>
    <x v="1"/>
  </r>
  <r>
    <x v="72"/>
    <x v="131"/>
    <n v="33.736363636363635"/>
    <x v="0"/>
    <x v="1"/>
  </r>
  <r>
    <x v="72"/>
    <x v="4"/>
    <n v="11.036363636363637"/>
    <x v="0"/>
    <x v="1"/>
  </r>
  <r>
    <x v="67"/>
    <x v="127"/>
    <n v="26.698816308636562"/>
    <x v="1"/>
    <x v="1"/>
  </r>
  <r>
    <x v="67"/>
    <x v="128"/>
    <n v="8.8557650153441472"/>
    <x v="1"/>
    <x v="1"/>
  </r>
  <r>
    <x v="67"/>
    <x v="129"/>
    <n v="3.0249890398947832"/>
    <x v="1"/>
    <x v="1"/>
  </r>
  <r>
    <x v="67"/>
    <x v="130"/>
    <n v="40.815431828145549"/>
    <x v="1"/>
    <x v="1"/>
  </r>
  <r>
    <x v="67"/>
    <x v="131"/>
    <n v="15.344147303814117"/>
    <x v="1"/>
    <x v="1"/>
  </r>
  <r>
    <x v="67"/>
    <x v="4"/>
    <n v="5.5677334502411222"/>
    <x v="1"/>
    <x v="1"/>
  </r>
  <r>
    <x v="68"/>
    <x v="127"/>
    <n v="36.349453978159126"/>
    <x v="1"/>
    <x v="1"/>
  </r>
  <r>
    <x v="68"/>
    <x v="128"/>
    <n v="9.3603744149765991"/>
    <x v="1"/>
    <x v="1"/>
  </r>
  <r>
    <x v="68"/>
    <x v="129"/>
    <n v="5.1482059282371297"/>
    <x v="1"/>
    <x v="1"/>
  </r>
  <r>
    <x v="68"/>
    <x v="130"/>
    <n v="21.684867394695789"/>
    <x v="1"/>
    <x v="1"/>
  </r>
  <r>
    <x v="68"/>
    <x v="131"/>
    <n v="21.138845553822154"/>
    <x v="1"/>
    <x v="1"/>
  </r>
  <r>
    <x v="68"/>
    <x v="4"/>
    <n v="7.0202808112324497"/>
    <x v="1"/>
    <x v="1"/>
  </r>
  <r>
    <x v="69"/>
    <x v="127"/>
    <n v="32.733655111891181"/>
    <x v="1"/>
    <x v="1"/>
  </r>
  <r>
    <x v="69"/>
    <x v="128"/>
    <n v="7.6349275998244845"/>
    <x v="1"/>
    <x v="1"/>
  </r>
  <r>
    <x v="69"/>
    <x v="129"/>
    <n v="2.7643703378674855"/>
    <x v="1"/>
    <x v="1"/>
  </r>
  <r>
    <x v="69"/>
    <x v="130"/>
    <n v="36.068451075032911"/>
    <x v="1"/>
    <x v="1"/>
  </r>
  <r>
    <x v="69"/>
    <x v="131"/>
    <n v="15.533128565160158"/>
    <x v="1"/>
    <x v="1"/>
  </r>
  <r>
    <x v="69"/>
    <x v="4"/>
    <n v="5.5726195699868359"/>
    <x v="1"/>
    <x v="1"/>
  </r>
  <r>
    <x v="70"/>
    <x v="127"/>
    <n v="28.375387339530764"/>
    <x v="1"/>
    <x v="1"/>
  </r>
  <r>
    <x v="70"/>
    <x v="128"/>
    <n v="10.624169986719787"/>
    <x v="1"/>
    <x v="1"/>
  </r>
  <r>
    <x v="70"/>
    <x v="129"/>
    <n v="1.593625498007968"/>
    <x v="1"/>
    <x v="1"/>
  </r>
  <r>
    <x v="70"/>
    <x v="130"/>
    <n v="39.176626826029214"/>
    <x v="1"/>
    <x v="1"/>
  </r>
  <r>
    <x v="70"/>
    <x v="131"/>
    <n v="15.405046480743692"/>
    <x v="1"/>
    <x v="1"/>
  </r>
  <r>
    <x v="70"/>
    <x v="4"/>
    <n v="5.621956617972554"/>
    <x v="1"/>
    <x v="1"/>
  </r>
  <r>
    <x v="71"/>
    <x v="127"/>
    <n v="13.254593175853019"/>
    <x v="1"/>
    <x v="1"/>
  </r>
  <r>
    <x v="71"/>
    <x v="128"/>
    <n v="2.537182852143482"/>
    <x v="1"/>
    <x v="1"/>
  </r>
  <r>
    <x v="71"/>
    <x v="129"/>
    <n v="0.30621172353455817"/>
    <x v="1"/>
    <x v="1"/>
  </r>
  <r>
    <x v="71"/>
    <x v="130"/>
    <n v="62.948381452318458"/>
    <x v="1"/>
    <x v="1"/>
  </r>
  <r>
    <x v="71"/>
    <x v="131"/>
    <n v="15.529308836395451"/>
    <x v="1"/>
    <x v="1"/>
  </r>
  <r>
    <x v="71"/>
    <x v="4"/>
    <n v="5.5555555555555554"/>
    <x v="1"/>
    <x v="1"/>
  </r>
  <r>
    <x v="72"/>
    <x v="127"/>
    <n v="5.7305336832895888"/>
    <x v="1"/>
    <x v="1"/>
  </r>
  <r>
    <x v="72"/>
    <x v="128"/>
    <n v="0.96237970253718286"/>
    <x v="1"/>
    <x v="1"/>
  </r>
  <r>
    <x v="72"/>
    <x v="129"/>
    <n v="0.39370078740157483"/>
    <x v="1"/>
    <x v="1"/>
  </r>
  <r>
    <x v="72"/>
    <x v="130"/>
    <n v="71.828521434820644"/>
    <x v="1"/>
    <x v="1"/>
  </r>
  <r>
    <x v="72"/>
    <x v="131"/>
    <n v="15.529308836395451"/>
    <x v="1"/>
    <x v="1"/>
  </r>
  <r>
    <x v="72"/>
    <x v="4"/>
    <n v="5.5555555555555554"/>
    <x v="1"/>
    <x v="1"/>
  </r>
  <r>
    <x v="67"/>
    <x v="127"/>
    <n v="1.3342696629213484"/>
    <x v="2"/>
    <x v="1"/>
  </r>
  <r>
    <x v="67"/>
    <x v="128"/>
    <n v="0.67883895131086147"/>
    <x v="2"/>
    <x v="1"/>
  </r>
  <r>
    <x v="67"/>
    <x v="129"/>
    <n v="0.60861423220973787"/>
    <x v="2"/>
    <x v="1"/>
  </r>
  <r>
    <x v="67"/>
    <x v="130"/>
    <n v="26.521535580524343"/>
    <x v="2"/>
    <x v="1"/>
  </r>
  <r>
    <x v="67"/>
    <x v="131"/>
    <n v="55.641385767790261"/>
    <x v="2"/>
    <x v="1"/>
  </r>
  <r>
    <x v="67"/>
    <x v="4"/>
    <n v="15.262172284644194"/>
    <x v="2"/>
    <x v="1"/>
  </r>
  <r>
    <x v="68"/>
    <x v="127"/>
    <n v="5.5090998524348258"/>
    <x v="2"/>
    <x v="1"/>
  </r>
  <r>
    <x v="68"/>
    <x v="128"/>
    <n v="4.3039842597147073"/>
    <x v="2"/>
    <x v="1"/>
  </r>
  <r>
    <x v="68"/>
    <x v="129"/>
    <n v="2.0659124446630597"/>
    <x v="2"/>
    <x v="1"/>
  </r>
  <r>
    <x v="68"/>
    <x v="130"/>
    <n v="15.789473684210526"/>
    <x v="2"/>
    <x v="1"/>
  </r>
  <r>
    <x v="68"/>
    <x v="131"/>
    <n v="56.763403836694543"/>
    <x v="2"/>
    <x v="1"/>
  </r>
  <r>
    <x v="68"/>
    <x v="4"/>
    <n v="15.617314313821938"/>
    <x v="2"/>
    <x v="1"/>
  </r>
  <r>
    <x v="69"/>
    <x v="127"/>
    <n v="2.9508196721311477"/>
    <x v="2"/>
    <x v="1"/>
  </r>
  <r>
    <x v="69"/>
    <x v="128"/>
    <n v="1.5222482435597189"/>
    <x v="2"/>
    <x v="1"/>
  </r>
  <r>
    <x v="69"/>
    <x v="129"/>
    <n v="0.42154566744730682"/>
    <x v="2"/>
    <x v="1"/>
  </r>
  <r>
    <x v="69"/>
    <x v="130"/>
    <n v="24.192037470725996"/>
    <x v="2"/>
    <x v="1"/>
  </r>
  <r>
    <x v="69"/>
    <x v="131"/>
    <n v="55.644028103044498"/>
    <x v="2"/>
    <x v="1"/>
  </r>
  <r>
    <x v="69"/>
    <x v="4"/>
    <n v="15.269320843091334"/>
    <x v="2"/>
    <x v="1"/>
  </r>
  <r>
    <x v="70"/>
    <x v="127"/>
    <n v="5.1564455569461831"/>
    <x v="2"/>
    <x v="1"/>
  </r>
  <r>
    <x v="70"/>
    <x v="128"/>
    <n v="1.902377972465582"/>
    <x v="2"/>
    <x v="1"/>
  </r>
  <r>
    <x v="70"/>
    <x v="129"/>
    <n v="1.9524405506883604"/>
    <x v="2"/>
    <x v="1"/>
  </r>
  <r>
    <x v="70"/>
    <x v="130"/>
    <n v="19.474342928660825"/>
    <x v="2"/>
    <x v="1"/>
  </r>
  <r>
    <x v="70"/>
    <x v="131"/>
    <n v="56.270337922403002"/>
    <x v="2"/>
    <x v="1"/>
  </r>
  <r>
    <x v="70"/>
    <x v="4"/>
    <n v="15.294117647058824"/>
    <x v="2"/>
    <x v="1"/>
  </r>
  <r>
    <x v="71"/>
    <x v="127"/>
    <n v="2.411048689138577"/>
    <x v="2"/>
    <x v="1"/>
  </r>
  <r>
    <x v="71"/>
    <x v="128"/>
    <n v="1.3810861423220975"/>
    <x v="2"/>
    <x v="1"/>
  </r>
  <r>
    <x v="71"/>
    <x v="129"/>
    <n v="0.25749063670411987"/>
    <x v="2"/>
    <x v="1"/>
  </r>
  <r>
    <x v="71"/>
    <x v="130"/>
    <n v="25.04681647940075"/>
    <x v="2"/>
    <x v="1"/>
  </r>
  <r>
    <x v="71"/>
    <x v="131"/>
    <n v="55.641385767790261"/>
    <x v="2"/>
    <x v="1"/>
  </r>
  <r>
    <x v="71"/>
    <x v="4"/>
    <n v="15.262172284644194"/>
    <x v="2"/>
    <x v="1"/>
  </r>
  <r>
    <x v="72"/>
    <x v="127"/>
    <n v="0.5617977528089888"/>
    <x v="2"/>
    <x v="1"/>
  </r>
  <r>
    <x v="72"/>
    <x v="128"/>
    <n v="0.16385767790262173"/>
    <x v="2"/>
    <x v="1"/>
  </r>
  <r>
    <x v="72"/>
    <x v="129"/>
    <n v="0.2808988764044944"/>
    <x v="2"/>
    <x v="1"/>
  </r>
  <r>
    <x v="72"/>
    <x v="130"/>
    <n v="28.113295880149813"/>
    <x v="2"/>
    <x v="1"/>
  </r>
  <r>
    <x v="72"/>
    <x v="131"/>
    <n v="55.641385767790261"/>
    <x v="2"/>
    <x v="1"/>
  </r>
  <r>
    <x v="72"/>
    <x v="4"/>
    <n v="15.262172284644194"/>
    <x v="2"/>
    <x v="1"/>
  </r>
  <r>
    <x v="67"/>
    <x v="127"/>
    <n v="15.074441687344914"/>
    <x v="3"/>
    <x v="1"/>
  </r>
  <r>
    <x v="67"/>
    <x v="128"/>
    <n v="4.3424317617866004"/>
    <x v="3"/>
    <x v="1"/>
  </r>
  <r>
    <x v="67"/>
    <x v="129"/>
    <n v="4.2183622828784122"/>
    <x v="3"/>
    <x v="1"/>
  </r>
  <r>
    <x v="67"/>
    <x v="130"/>
    <n v="55.086848635235732"/>
    <x v="3"/>
    <x v="1"/>
  </r>
  <r>
    <x v="67"/>
    <x v="131"/>
    <n v="14.454094292803971"/>
    <x v="3"/>
    <x v="1"/>
  </r>
  <r>
    <x v="67"/>
    <x v="4"/>
    <n v="7.0099255583126547"/>
    <x v="3"/>
    <x v="1"/>
  </r>
  <r>
    <x v="68"/>
    <x v="127"/>
    <n v="31.404958677685951"/>
    <x v="3"/>
    <x v="1"/>
  </r>
  <r>
    <x v="68"/>
    <x v="128"/>
    <n v="13.388429752066116"/>
    <x v="3"/>
    <x v="1"/>
  </r>
  <r>
    <x v="68"/>
    <x v="129"/>
    <n v="3.553719008264463"/>
    <x v="3"/>
    <x v="1"/>
  </r>
  <r>
    <x v="68"/>
    <x v="130"/>
    <n v="29.421487603305785"/>
    <x v="3"/>
    <x v="1"/>
  </r>
  <r>
    <x v="68"/>
    <x v="131"/>
    <n v="15.206611570247935"/>
    <x v="3"/>
    <x v="1"/>
  </r>
  <r>
    <x v="68"/>
    <x v="4"/>
    <n v="7.6033057851239674"/>
    <x v="3"/>
    <x v="1"/>
  </r>
  <r>
    <x v="69"/>
    <x v="127"/>
    <n v="23.283395755305868"/>
    <x v="3"/>
    <x v="1"/>
  </r>
  <r>
    <x v="69"/>
    <x v="128"/>
    <n v="5.3058676654182273"/>
    <x v="3"/>
    <x v="1"/>
  </r>
  <r>
    <x v="69"/>
    <x v="129"/>
    <n v="2.184769038701623"/>
    <x v="3"/>
    <x v="1"/>
  </r>
  <r>
    <x v="69"/>
    <x v="130"/>
    <n v="47.940074906367045"/>
    <x v="3"/>
    <x v="1"/>
  </r>
  <r>
    <x v="69"/>
    <x v="131"/>
    <n v="14.544319600499376"/>
    <x v="3"/>
    <x v="1"/>
  </r>
  <r>
    <x v="69"/>
    <x v="4"/>
    <n v="7.0536828963795255"/>
    <x v="3"/>
    <x v="1"/>
  </r>
  <r>
    <x v="70"/>
    <x v="127"/>
    <n v="25.183211192538309"/>
    <x v="3"/>
    <x v="1"/>
  </r>
  <r>
    <x v="70"/>
    <x v="128"/>
    <n v="10.726182544970021"/>
    <x v="3"/>
    <x v="1"/>
  </r>
  <r>
    <x v="70"/>
    <x v="129"/>
    <n v="2.9980013324450367"/>
    <x v="3"/>
    <x v="1"/>
  </r>
  <r>
    <x v="70"/>
    <x v="130"/>
    <n v="39.70686209193871"/>
    <x v="3"/>
    <x v="1"/>
  </r>
  <r>
    <x v="70"/>
    <x v="131"/>
    <n v="14.590273151232511"/>
    <x v="3"/>
    <x v="1"/>
  </r>
  <r>
    <x v="70"/>
    <x v="4"/>
    <n v="7.1285809460359761"/>
    <x v="3"/>
    <x v="1"/>
  </r>
  <r>
    <x v="71"/>
    <x v="127"/>
    <n v="23.110285006195788"/>
    <x v="3"/>
    <x v="1"/>
  </r>
  <r>
    <x v="71"/>
    <x v="128"/>
    <n v="9.6654275092936803"/>
    <x v="3"/>
    <x v="1"/>
  </r>
  <r>
    <x v="71"/>
    <x v="129"/>
    <n v="0.86741016109045854"/>
    <x v="3"/>
    <x v="1"/>
  </r>
  <r>
    <x v="71"/>
    <x v="130"/>
    <n v="45.41511771995043"/>
    <x v="3"/>
    <x v="1"/>
  </r>
  <r>
    <x v="71"/>
    <x v="131"/>
    <n v="14.436183395291202"/>
    <x v="3"/>
    <x v="1"/>
  </r>
  <r>
    <x v="71"/>
    <x v="4"/>
    <n v="7.0012391573729866"/>
    <x v="3"/>
    <x v="1"/>
  </r>
  <r>
    <x v="72"/>
    <x v="127"/>
    <n v="5.0185873605947959"/>
    <x v="3"/>
    <x v="1"/>
  </r>
  <r>
    <x v="72"/>
    <x v="128"/>
    <n v="0.37174721189591076"/>
    <x v="3"/>
    <x v="1"/>
  </r>
  <r>
    <x v="72"/>
    <x v="129"/>
    <n v="1.486988847583643"/>
    <x v="3"/>
    <x v="1"/>
  </r>
  <r>
    <x v="72"/>
    <x v="130"/>
    <n v="71.74721189591078"/>
    <x v="3"/>
    <x v="1"/>
  </r>
  <r>
    <x v="72"/>
    <x v="131"/>
    <n v="14.436183395291202"/>
    <x v="3"/>
    <x v="1"/>
  </r>
  <r>
    <x v="72"/>
    <x v="4"/>
    <n v="7.0012391573729866"/>
    <x v="3"/>
    <x v="1"/>
  </r>
  <r>
    <x v="67"/>
    <x v="127"/>
    <n v="3.8961038961038961"/>
    <x v="4"/>
    <x v="1"/>
  </r>
  <r>
    <x v="67"/>
    <x v="128"/>
    <n v="0.64935064935064934"/>
    <x v="4"/>
    <x v="1"/>
  </r>
  <r>
    <x v="67"/>
    <x v="129"/>
    <n v="1.5151515151515151"/>
    <x v="4"/>
    <x v="1"/>
  </r>
  <r>
    <x v="67"/>
    <x v="130"/>
    <n v="46.212121212121211"/>
    <x v="4"/>
    <x v="1"/>
  </r>
  <r>
    <x v="67"/>
    <x v="131"/>
    <n v="33.333333333333336"/>
    <x v="4"/>
    <x v="1"/>
  </r>
  <r>
    <x v="67"/>
    <x v="4"/>
    <n v="14.393939393939394"/>
    <x v="4"/>
    <x v="1"/>
  </r>
  <r>
    <x v="68"/>
    <x v="127"/>
    <n v="15.031055900621118"/>
    <x v="4"/>
    <x v="1"/>
  </r>
  <r>
    <x v="68"/>
    <x v="128"/>
    <n v="7.2049689440993792"/>
    <x v="4"/>
    <x v="1"/>
  </r>
  <r>
    <x v="68"/>
    <x v="129"/>
    <n v="2.7329192546583849"/>
    <x v="4"/>
    <x v="1"/>
  </r>
  <r>
    <x v="68"/>
    <x v="130"/>
    <n v="26.086956521739129"/>
    <x v="4"/>
    <x v="1"/>
  </r>
  <r>
    <x v="68"/>
    <x v="131"/>
    <n v="34.658385093167702"/>
    <x v="4"/>
    <x v="1"/>
  </r>
  <r>
    <x v="68"/>
    <x v="4"/>
    <n v="14.409937888198758"/>
    <x v="4"/>
    <x v="1"/>
  </r>
  <r>
    <x v="69"/>
    <x v="127"/>
    <n v="7.6839826839826841"/>
    <x v="4"/>
    <x v="1"/>
  </r>
  <r>
    <x v="69"/>
    <x v="128"/>
    <n v="2.0562770562770565"/>
    <x v="4"/>
    <x v="1"/>
  </r>
  <r>
    <x v="69"/>
    <x v="129"/>
    <n v="1.1904761904761905"/>
    <x v="4"/>
    <x v="1"/>
  </r>
  <r>
    <x v="69"/>
    <x v="130"/>
    <n v="41.666666666666664"/>
    <x v="4"/>
    <x v="1"/>
  </r>
  <r>
    <x v="69"/>
    <x v="131"/>
    <n v="33.333333333333336"/>
    <x v="4"/>
    <x v="1"/>
  </r>
  <r>
    <x v="69"/>
    <x v="4"/>
    <n v="14.393939393939394"/>
    <x v="4"/>
    <x v="1"/>
  </r>
  <r>
    <x v="70"/>
    <x v="127"/>
    <n v="7.6832151300236404"/>
    <x v="4"/>
    <x v="1"/>
  </r>
  <r>
    <x v="70"/>
    <x v="128"/>
    <n v="1.5366430260047281"/>
    <x v="4"/>
    <x v="1"/>
  </r>
  <r>
    <x v="70"/>
    <x v="129"/>
    <n v="1.7730496453900708"/>
    <x v="4"/>
    <x v="1"/>
  </r>
  <r>
    <x v="70"/>
    <x v="130"/>
    <n v="40.543735224586285"/>
    <x v="4"/>
    <x v="1"/>
  </r>
  <r>
    <x v="70"/>
    <x v="131"/>
    <n v="34.278959810874703"/>
    <x v="4"/>
    <x v="1"/>
  </r>
  <r>
    <x v="70"/>
    <x v="4"/>
    <n v="14.184397163120567"/>
    <x v="4"/>
    <x v="1"/>
  </r>
  <r>
    <x v="71"/>
    <x v="127"/>
    <n v="6.6017316017316015"/>
    <x v="4"/>
    <x v="1"/>
  </r>
  <r>
    <x v="71"/>
    <x v="128"/>
    <n v="3.3549783549783552"/>
    <x v="4"/>
    <x v="1"/>
  </r>
  <r>
    <x v="71"/>
    <x v="129"/>
    <n v="0.32467532467532467"/>
    <x v="4"/>
    <x v="1"/>
  </r>
  <r>
    <x v="71"/>
    <x v="130"/>
    <n v="41.99134199134199"/>
    <x v="4"/>
    <x v="1"/>
  </r>
  <r>
    <x v="71"/>
    <x v="131"/>
    <n v="33.333333333333336"/>
    <x v="4"/>
    <x v="1"/>
  </r>
  <r>
    <x v="71"/>
    <x v="4"/>
    <n v="14.393939393939394"/>
    <x v="4"/>
    <x v="1"/>
  </r>
  <r>
    <x v="72"/>
    <x v="127"/>
    <n v="2.3809523809523809"/>
    <x v="4"/>
    <x v="1"/>
  </r>
  <r>
    <x v="72"/>
    <x v="128"/>
    <n v="0"/>
    <x v="4"/>
    <x v="1"/>
  </r>
  <r>
    <x v="72"/>
    <x v="129"/>
    <n v="1.1904761904761905"/>
    <x v="4"/>
    <x v="1"/>
  </r>
  <r>
    <x v="72"/>
    <x v="130"/>
    <n v="48.80952380952381"/>
    <x v="4"/>
    <x v="1"/>
  </r>
  <r>
    <x v="72"/>
    <x v="131"/>
    <n v="33.333333333333336"/>
    <x v="4"/>
    <x v="1"/>
  </r>
  <r>
    <x v="72"/>
    <x v="4"/>
    <n v="14.393939393939394"/>
    <x v="4"/>
    <x v="1"/>
  </r>
  <r>
    <x v="67"/>
    <x v="127"/>
    <n v="5.1813471502590671"/>
    <x v="5"/>
    <x v="1"/>
  </r>
  <r>
    <x v="67"/>
    <x v="128"/>
    <n v="0"/>
    <x v="5"/>
    <x v="1"/>
  </r>
  <r>
    <x v="67"/>
    <x v="129"/>
    <n v="2.5906735751295336"/>
    <x v="5"/>
    <x v="1"/>
  </r>
  <r>
    <x v="67"/>
    <x v="130"/>
    <n v="50.259067357512954"/>
    <x v="5"/>
    <x v="1"/>
  </r>
  <r>
    <x v="67"/>
    <x v="131"/>
    <n v="23.834196891191709"/>
    <x v="5"/>
    <x v="1"/>
  </r>
  <r>
    <x v="67"/>
    <x v="4"/>
    <n v="18.134715025906736"/>
    <x v="5"/>
    <x v="1"/>
  </r>
  <r>
    <x v="68"/>
    <x v="127"/>
    <n v="16"/>
    <x v="5"/>
    <x v="1"/>
  </r>
  <r>
    <x v="68"/>
    <x v="128"/>
    <n v="8.6666666666666661"/>
    <x v="5"/>
    <x v="1"/>
  </r>
  <r>
    <x v="68"/>
    <x v="129"/>
    <n v="2.6666666666666665"/>
    <x v="5"/>
    <x v="1"/>
  </r>
  <r>
    <x v="68"/>
    <x v="130"/>
    <n v="30"/>
    <x v="5"/>
    <x v="1"/>
  </r>
  <r>
    <x v="68"/>
    <x v="131"/>
    <n v="24.666666666666668"/>
    <x v="5"/>
    <x v="1"/>
  </r>
  <r>
    <x v="68"/>
    <x v="4"/>
    <n v="18.666666666666668"/>
    <x v="5"/>
    <x v="1"/>
  </r>
  <r>
    <x v="69"/>
    <x v="127"/>
    <n v="7.2538860103626943"/>
    <x v="5"/>
    <x v="1"/>
  </r>
  <r>
    <x v="69"/>
    <x v="128"/>
    <n v="1.0362694300518134"/>
    <x v="5"/>
    <x v="1"/>
  </r>
  <r>
    <x v="69"/>
    <x v="129"/>
    <n v="1.0362694300518134"/>
    <x v="5"/>
    <x v="1"/>
  </r>
  <r>
    <x v="69"/>
    <x v="130"/>
    <n v="48.704663212435236"/>
    <x v="5"/>
    <x v="1"/>
  </r>
  <r>
    <x v="69"/>
    <x v="131"/>
    <n v="23.834196891191709"/>
    <x v="5"/>
    <x v="1"/>
  </r>
  <r>
    <x v="69"/>
    <x v="4"/>
    <n v="18.134715025906736"/>
    <x v="5"/>
    <x v="1"/>
  </r>
  <r>
    <x v="70"/>
    <x v="127"/>
    <n v="6.5868263473053892"/>
    <x v="5"/>
    <x v="1"/>
  </r>
  <r>
    <x v="70"/>
    <x v="128"/>
    <n v="0"/>
    <x v="5"/>
    <x v="1"/>
  </r>
  <r>
    <x v="70"/>
    <x v="129"/>
    <n v="1.1976047904191616"/>
    <x v="5"/>
    <x v="1"/>
  </r>
  <r>
    <x v="70"/>
    <x v="130"/>
    <n v="50.299401197604787"/>
    <x v="5"/>
    <x v="1"/>
  </r>
  <r>
    <x v="70"/>
    <x v="131"/>
    <n v="24.550898203592816"/>
    <x v="5"/>
    <x v="1"/>
  </r>
  <r>
    <x v="70"/>
    <x v="4"/>
    <n v="17.365269461077844"/>
    <x v="5"/>
    <x v="1"/>
  </r>
  <r>
    <x v="71"/>
    <x v="127"/>
    <n v="7.7720207253886011"/>
    <x v="5"/>
    <x v="1"/>
  </r>
  <r>
    <x v="71"/>
    <x v="128"/>
    <n v="2.5906735751295336"/>
    <x v="5"/>
    <x v="1"/>
  </r>
  <r>
    <x v="71"/>
    <x v="129"/>
    <n v="0"/>
    <x v="5"/>
    <x v="1"/>
  </r>
  <r>
    <x v="71"/>
    <x v="130"/>
    <n v="47.668393782383419"/>
    <x v="5"/>
    <x v="1"/>
  </r>
  <r>
    <x v="71"/>
    <x v="131"/>
    <n v="23.834196891191709"/>
    <x v="5"/>
    <x v="1"/>
  </r>
  <r>
    <x v="71"/>
    <x v="4"/>
    <n v="18.134715025906736"/>
    <x v="5"/>
    <x v="1"/>
  </r>
  <r>
    <x v="72"/>
    <x v="127"/>
    <n v="1.5544041450777202"/>
    <x v="5"/>
    <x v="1"/>
  </r>
  <r>
    <x v="72"/>
    <x v="128"/>
    <n v="0"/>
    <x v="5"/>
    <x v="1"/>
  </r>
  <r>
    <x v="72"/>
    <x v="129"/>
    <n v="0.51813471502590669"/>
    <x v="5"/>
    <x v="1"/>
  </r>
  <r>
    <x v="72"/>
    <x v="130"/>
    <n v="55.958549222797927"/>
    <x v="5"/>
    <x v="1"/>
  </r>
  <r>
    <x v="72"/>
    <x v="131"/>
    <n v="23.834196891191709"/>
    <x v="5"/>
    <x v="1"/>
  </r>
  <r>
    <x v="72"/>
    <x v="4"/>
    <n v="18.134715025906736"/>
    <x v="5"/>
    <x v="1"/>
  </r>
  <r>
    <x v="67"/>
    <x v="127"/>
    <n v="4.375"/>
    <x v="6"/>
    <x v="1"/>
  </r>
  <r>
    <x v="67"/>
    <x v="128"/>
    <n v="0"/>
    <x v="6"/>
    <x v="1"/>
  </r>
  <r>
    <x v="67"/>
    <x v="129"/>
    <n v="2.5"/>
    <x v="6"/>
    <x v="1"/>
  </r>
  <r>
    <x v="67"/>
    <x v="130"/>
    <n v="40"/>
    <x v="6"/>
    <x v="1"/>
  </r>
  <r>
    <x v="67"/>
    <x v="131"/>
    <n v="36.875"/>
    <x v="6"/>
    <x v="1"/>
  </r>
  <r>
    <x v="67"/>
    <x v="4"/>
    <n v="16.25"/>
    <x v="6"/>
    <x v="1"/>
  </r>
  <r>
    <x v="68"/>
    <x v="127"/>
    <n v="15.602836879432624"/>
    <x v="6"/>
    <x v="1"/>
  </r>
  <r>
    <x v="68"/>
    <x v="128"/>
    <n v="4.9645390070921982"/>
    <x v="6"/>
    <x v="1"/>
  </r>
  <r>
    <x v="68"/>
    <x v="129"/>
    <n v="2.1276595744680851"/>
    <x v="6"/>
    <x v="1"/>
  </r>
  <r>
    <x v="68"/>
    <x v="130"/>
    <n v="22.695035460992909"/>
    <x v="6"/>
    <x v="1"/>
  </r>
  <r>
    <x v="68"/>
    <x v="131"/>
    <n v="38.297872340425535"/>
    <x v="6"/>
    <x v="1"/>
  </r>
  <r>
    <x v="68"/>
    <x v="4"/>
    <n v="16.312056737588652"/>
    <x v="6"/>
    <x v="1"/>
  </r>
  <r>
    <x v="69"/>
    <x v="127"/>
    <n v="4.375"/>
    <x v="6"/>
    <x v="1"/>
  </r>
  <r>
    <x v="69"/>
    <x v="128"/>
    <n v="3.125"/>
    <x v="6"/>
    <x v="1"/>
  </r>
  <r>
    <x v="69"/>
    <x v="129"/>
    <n v="0.625"/>
    <x v="6"/>
    <x v="1"/>
  </r>
  <r>
    <x v="69"/>
    <x v="130"/>
    <n v="39.375"/>
    <x v="6"/>
    <x v="1"/>
  </r>
  <r>
    <x v="69"/>
    <x v="131"/>
    <n v="36.875"/>
    <x v="6"/>
    <x v="1"/>
  </r>
  <r>
    <x v="69"/>
    <x v="4"/>
    <n v="16.25"/>
    <x v="6"/>
    <x v="1"/>
  </r>
  <r>
    <x v="70"/>
    <x v="127"/>
    <n v="8.6092715231788084"/>
    <x v="6"/>
    <x v="1"/>
  </r>
  <r>
    <x v="70"/>
    <x v="128"/>
    <n v="0.66225165562913912"/>
    <x v="6"/>
    <x v="1"/>
  </r>
  <r>
    <x v="70"/>
    <x v="129"/>
    <n v="2.6490066225165565"/>
    <x v="6"/>
    <x v="1"/>
  </r>
  <r>
    <x v="70"/>
    <x v="130"/>
    <n v="35.76158940397351"/>
    <x v="6"/>
    <x v="1"/>
  </r>
  <r>
    <x v="70"/>
    <x v="131"/>
    <n v="36.423841059602651"/>
    <x v="6"/>
    <x v="1"/>
  </r>
  <r>
    <x v="70"/>
    <x v="4"/>
    <n v="15.894039735099337"/>
    <x v="6"/>
    <x v="1"/>
  </r>
  <r>
    <x v="71"/>
    <x v="127"/>
    <n v="4.375"/>
    <x v="6"/>
    <x v="1"/>
  </r>
  <r>
    <x v="71"/>
    <x v="128"/>
    <n v="5"/>
    <x v="6"/>
    <x v="1"/>
  </r>
  <r>
    <x v="71"/>
    <x v="129"/>
    <n v="0"/>
    <x v="6"/>
    <x v="1"/>
  </r>
  <r>
    <x v="71"/>
    <x v="130"/>
    <n v="37.5"/>
    <x v="6"/>
    <x v="1"/>
  </r>
  <r>
    <x v="71"/>
    <x v="131"/>
    <n v="36.875"/>
    <x v="6"/>
    <x v="1"/>
  </r>
  <r>
    <x v="71"/>
    <x v="4"/>
    <n v="16.25"/>
    <x v="6"/>
    <x v="1"/>
  </r>
  <r>
    <x v="72"/>
    <x v="127"/>
    <n v="2.5"/>
    <x v="6"/>
    <x v="1"/>
  </r>
  <r>
    <x v="72"/>
    <x v="128"/>
    <n v="0"/>
    <x v="6"/>
    <x v="1"/>
  </r>
  <r>
    <x v="72"/>
    <x v="129"/>
    <n v="0.625"/>
    <x v="6"/>
    <x v="1"/>
  </r>
  <r>
    <x v="72"/>
    <x v="130"/>
    <n v="44.375"/>
    <x v="6"/>
    <x v="1"/>
  </r>
  <r>
    <x v="72"/>
    <x v="131"/>
    <n v="36.875"/>
    <x v="6"/>
    <x v="1"/>
  </r>
  <r>
    <x v="72"/>
    <x v="4"/>
    <n v="16.25"/>
    <x v="6"/>
    <x v="1"/>
  </r>
  <r>
    <x v="67"/>
    <x v="127"/>
    <n v="3.3557046979865772"/>
    <x v="7"/>
    <x v="1"/>
  </r>
  <r>
    <x v="67"/>
    <x v="128"/>
    <n v="1.0067114093959733"/>
    <x v="7"/>
    <x v="1"/>
  </r>
  <r>
    <x v="67"/>
    <x v="129"/>
    <n v="1.0067114093959733"/>
    <x v="7"/>
    <x v="1"/>
  </r>
  <r>
    <x v="67"/>
    <x v="130"/>
    <n v="36.912751677852349"/>
    <x v="7"/>
    <x v="1"/>
  </r>
  <r>
    <x v="67"/>
    <x v="131"/>
    <n v="42.281879194630875"/>
    <x v="7"/>
    <x v="1"/>
  </r>
  <r>
    <x v="67"/>
    <x v="4"/>
    <n v="15.436241610738255"/>
    <x v="7"/>
    <x v="1"/>
  </r>
  <r>
    <x v="68"/>
    <x v="127"/>
    <n v="10.810810810810811"/>
    <x v="7"/>
    <x v="1"/>
  </r>
  <r>
    <x v="68"/>
    <x v="128"/>
    <n v="5.4054054054054053"/>
    <x v="7"/>
    <x v="1"/>
  </r>
  <r>
    <x v="68"/>
    <x v="129"/>
    <n v="2.7027027027027026"/>
    <x v="7"/>
    <x v="1"/>
  </r>
  <r>
    <x v="68"/>
    <x v="130"/>
    <n v="20.849420849420849"/>
    <x v="7"/>
    <x v="1"/>
  </r>
  <r>
    <x v="68"/>
    <x v="131"/>
    <n v="44.401544401544399"/>
    <x v="7"/>
    <x v="1"/>
  </r>
  <r>
    <x v="68"/>
    <x v="4"/>
    <n v="15.83011583011583"/>
    <x v="7"/>
    <x v="1"/>
  </r>
  <r>
    <x v="69"/>
    <x v="127"/>
    <n v="5.7046979865771812"/>
    <x v="7"/>
    <x v="1"/>
  </r>
  <r>
    <x v="69"/>
    <x v="128"/>
    <n v="1.6778523489932886"/>
    <x v="7"/>
    <x v="1"/>
  </r>
  <r>
    <x v="69"/>
    <x v="129"/>
    <n v="1.3422818791946309"/>
    <x v="7"/>
    <x v="1"/>
  </r>
  <r>
    <x v="69"/>
    <x v="130"/>
    <n v="33.557046979865774"/>
    <x v="7"/>
    <x v="1"/>
  </r>
  <r>
    <x v="69"/>
    <x v="131"/>
    <n v="42.281879194630875"/>
    <x v="7"/>
    <x v="1"/>
  </r>
  <r>
    <x v="69"/>
    <x v="4"/>
    <n v="15.436241610738255"/>
    <x v="7"/>
    <x v="1"/>
  </r>
  <r>
    <x v="70"/>
    <x v="127"/>
    <n v="4.301075268817204"/>
    <x v="7"/>
    <x v="1"/>
  </r>
  <r>
    <x v="70"/>
    <x v="128"/>
    <n v="2.150537634408602"/>
    <x v="7"/>
    <x v="1"/>
  </r>
  <r>
    <x v="70"/>
    <x v="129"/>
    <n v="0.35842293906810035"/>
    <x v="7"/>
    <x v="1"/>
  </r>
  <r>
    <x v="70"/>
    <x v="130"/>
    <n v="33.691756272401435"/>
    <x v="7"/>
    <x v="1"/>
  </r>
  <r>
    <x v="70"/>
    <x v="131"/>
    <n v="43.727598566308245"/>
    <x v="7"/>
    <x v="1"/>
  </r>
  <r>
    <x v="70"/>
    <x v="4"/>
    <n v="15.770609318996415"/>
    <x v="7"/>
    <x v="1"/>
  </r>
  <r>
    <x v="71"/>
    <x v="127"/>
    <n v="5.3691275167785237"/>
    <x v="7"/>
    <x v="1"/>
  </r>
  <r>
    <x v="71"/>
    <x v="128"/>
    <n v="1.6778523489932886"/>
    <x v="7"/>
    <x v="1"/>
  </r>
  <r>
    <x v="71"/>
    <x v="129"/>
    <n v="0.33557046979865773"/>
    <x v="7"/>
    <x v="1"/>
  </r>
  <r>
    <x v="71"/>
    <x v="130"/>
    <n v="34.899328859060404"/>
    <x v="7"/>
    <x v="1"/>
  </r>
  <r>
    <x v="71"/>
    <x v="131"/>
    <n v="42.281879194630875"/>
    <x v="7"/>
    <x v="1"/>
  </r>
  <r>
    <x v="71"/>
    <x v="4"/>
    <n v="15.436241610738255"/>
    <x v="7"/>
    <x v="1"/>
  </r>
  <r>
    <x v="72"/>
    <x v="127"/>
    <n v="0.67114093959731547"/>
    <x v="7"/>
    <x v="1"/>
  </r>
  <r>
    <x v="72"/>
    <x v="128"/>
    <n v="0"/>
    <x v="7"/>
    <x v="1"/>
  </r>
  <r>
    <x v="72"/>
    <x v="129"/>
    <n v="0.67114093959731547"/>
    <x v="7"/>
    <x v="1"/>
  </r>
  <r>
    <x v="72"/>
    <x v="130"/>
    <n v="40.939597315436245"/>
    <x v="7"/>
    <x v="1"/>
  </r>
  <r>
    <x v="72"/>
    <x v="131"/>
    <n v="42.281879194630875"/>
    <x v="7"/>
    <x v="1"/>
  </r>
  <r>
    <x v="72"/>
    <x v="4"/>
    <n v="15.436241610738255"/>
    <x v="7"/>
    <x v="1"/>
  </r>
  <r>
    <x v="67"/>
    <x v="127"/>
    <n v="3.2967032967032965"/>
    <x v="8"/>
    <x v="1"/>
  </r>
  <r>
    <x v="67"/>
    <x v="128"/>
    <n v="1.098901098901099"/>
    <x v="8"/>
    <x v="1"/>
  </r>
  <r>
    <x v="67"/>
    <x v="129"/>
    <n v="0.73260073260073255"/>
    <x v="8"/>
    <x v="1"/>
  </r>
  <r>
    <x v="67"/>
    <x v="130"/>
    <n v="57.142857142857146"/>
    <x v="8"/>
    <x v="1"/>
  </r>
  <r>
    <x v="67"/>
    <x v="131"/>
    <n v="28.205128205128204"/>
    <x v="8"/>
    <x v="1"/>
  </r>
  <r>
    <x v="67"/>
    <x v="4"/>
    <n v="9.5238095238095237"/>
    <x v="8"/>
    <x v="1"/>
  </r>
  <r>
    <x v="68"/>
    <x v="127"/>
    <n v="18.431372549019606"/>
    <x v="8"/>
    <x v="1"/>
  </r>
  <r>
    <x v="68"/>
    <x v="128"/>
    <n v="9.4117647058823533"/>
    <x v="8"/>
    <x v="1"/>
  </r>
  <r>
    <x v="68"/>
    <x v="129"/>
    <n v="3.1372549019607843"/>
    <x v="8"/>
    <x v="1"/>
  </r>
  <r>
    <x v="68"/>
    <x v="130"/>
    <n v="30.980392156862745"/>
    <x v="8"/>
    <x v="1"/>
  </r>
  <r>
    <x v="68"/>
    <x v="131"/>
    <n v="28.627450980392158"/>
    <x v="8"/>
    <x v="1"/>
  </r>
  <r>
    <x v="68"/>
    <x v="4"/>
    <n v="9.4117647058823533"/>
    <x v="8"/>
    <x v="1"/>
  </r>
  <r>
    <x v="69"/>
    <x v="127"/>
    <n v="12.087912087912088"/>
    <x v="8"/>
    <x v="1"/>
  </r>
  <r>
    <x v="69"/>
    <x v="128"/>
    <n v="2.5641025641025643"/>
    <x v="8"/>
    <x v="1"/>
  </r>
  <r>
    <x v="69"/>
    <x v="129"/>
    <n v="1.4652014652014651"/>
    <x v="8"/>
    <x v="1"/>
  </r>
  <r>
    <x v="69"/>
    <x v="130"/>
    <n v="46.886446886446883"/>
    <x v="8"/>
    <x v="1"/>
  </r>
  <r>
    <x v="69"/>
    <x v="131"/>
    <n v="28.205128205128204"/>
    <x v="8"/>
    <x v="1"/>
  </r>
  <r>
    <x v="69"/>
    <x v="4"/>
    <n v="9.5238095238095237"/>
    <x v="8"/>
    <x v="1"/>
  </r>
  <r>
    <x v="70"/>
    <x v="127"/>
    <n v="11.646586345381525"/>
    <x v="8"/>
    <x v="1"/>
  </r>
  <r>
    <x v="70"/>
    <x v="128"/>
    <n v="2.4096385542168677"/>
    <x v="8"/>
    <x v="1"/>
  </r>
  <r>
    <x v="70"/>
    <x v="129"/>
    <n v="3.2128514056224899"/>
    <x v="8"/>
    <x v="1"/>
  </r>
  <r>
    <x v="70"/>
    <x v="130"/>
    <n v="44.578313253012048"/>
    <x v="8"/>
    <x v="1"/>
  </r>
  <r>
    <x v="70"/>
    <x v="131"/>
    <n v="28.91566265060241"/>
    <x v="8"/>
    <x v="1"/>
  </r>
  <r>
    <x v="70"/>
    <x v="4"/>
    <n v="9.236947791164658"/>
    <x v="8"/>
    <x v="1"/>
  </r>
  <r>
    <x v="71"/>
    <x v="127"/>
    <n v="8.4249084249084252"/>
    <x v="8"/>
    <x v="1"/>
  </r>
  <r>
    <x v="71"/>
    <x v="128"/>
    <n v="4.7619047619047619"/>
    <x v="8"/>
    <x v="1"/>
  </r>
  <r>
    <x v="71"/>
    <x v="129"/>
    <n v="0.73260073260073255"/>
    <x v="8"/>
    <x v="1"/>
  </r>
  <r>
    <x v="71"/>
    <x v="130"/>
    <n v="48.35164835164835"/>
    <x v="8"/>
    <x v="1"/>
  </r>
  <r>
    <x v="71"/>
    <x v="131"/>
    <n v="28.205128205128204"/>
    <x v="8"/>
    <x v="1"/>
  </r>
  <r>
    <x v="71"/>
    <x v="4"/>
    <n v="9.5238095238095237"/>
    <x v="8"/>
    <x v="1"/>
  </r>
  <r>
    <x v="72"/>
    <x v="127"/>
    <n v="4.7619047619047619"/>
    <x v="8"/>
    <x v="1"/>
  </r>
  <r>
    <x v="72"/>
    <x v="128"/>
    <n v="0"/>
    <x v="8"/>
    <x v="1"/>
  </r>
  <r>
    <x v="72"/>
    <x v="129"/>
    <n v="2.5641025641025643"/>
    <x v="8"/>
    <x v="1"/>
  </r>
  <r>
    <x v="72"/>
    <x v="130"/>
    <n v="54.945054945054942"/>
    <x v="8"/>
    <x v="1"/>
  </r>
  <r>
    <x v="72"/>
    <x v="131"/>
    <n v="28.205128205128204"/>
    <x v="8"/>
    <x v="1"/>
  </r>
  <r>
    <x v="72"/>
    <x v="4"/>
    <n v="9.5238095238095237"/>
    <x v="8"/>
    <x v="1"/>
  </r>
  <r>
    <x v="67"/>
    <x v="127"/>
    <n v="5.8139534883720927"/>
    <x v="9"/>
    <x v="1"/>
  </r>
  <r>
    <x v="67"/>
    <x v="128"/>
    <n v="2.6162790697674421"/>
    <x v="9"/>
    <x v="1"/>
  </r>
  <r>
    <x v="67"/>
    <x v="129"/>
    <n v="0.58139534883720934"/>
    <x v="9"/>
    <x v="1"/>
  </r>
  <r>
    <x v="67"/>
    <x v="130"/>
    <n v="53.197674418604649"/>
    <x v="9"/>
    <x v="1"/>
  </r>
  <r>
    <x v="67"/>
    <x v="131"/>
    <n v="27.61627906976744"/>
    <x v="9"/>
    <x v="1"/>
  </r>
  <r>
    <x v="67"/>
    <x v="4"/>
    <n v="10.174418604651162"/>
    <x v="9"/>
    <x v="1"/>
  </r>
  <r>
    <x v="68"/>
    <x v="127"/>
    <n v="20"/>
    <x v="9"/>
    <x v="1"/>
  </r>
  <r>
    <x v="68"/>
    <x v="128"/>
    <n v="7.7611940298507465"/>
    <x v="9"/>
    <x v="1"/>
  </r>
  <r>
    <x v="68"/>
    <x v="129"/>
    <n v="2.6865671641791047"/>
    <x v="9"/>
    <x v="1"/>
  </r>
  <r>
    <x v="68"/>
    <x v="130"/>
    <n v="31.940298507462686"/>
    <x v="9"/>
    <x v="1"/>
  </r>
  <r>
    <x v="68"/>
    <x v="131"/>
    <n v="28.059701492537314"/>
    <x v="9"/>
    <x v="1"/>
  </r>
  <r>
    <x v="68"/>
    <x v="4"/>
    <n v="9.8507462686567155"/>
    <x v="9"/>
    <x v="1"/>
  </r>
  <r>
    <x v="69"/>
    <x v="127"/>
    <n v="10.174418604651162"/>
    <x v="9"/>
    <x v="1"/>
  </r>
  <r>
    <x v="69"/>
    <x v="128"/>
    <n v="3.7790697674418605"/>
    <x v="9"/>
    <x v="1"/>
  </r>
  <r>
    <x v="69"/>
    <x v="129"/>
    <n v="0.29069767441860467"/>
    <x v="9"/>
    <x v="1"/>
  </r>
  <r>
    <x v="69"/>
    <x v="130"/>
    <n v="47.965116279069768"/>
    <x v="9"/>
    <x v="1"/>
  </r>
  <r>
    <x v="69"/>
    <x v="131"/>
    <n v="27.61627906976744"/>
    <x v="9"/>
    <x v="1"/>
  </r>
  <r>
    <x v="69"/>
    <x v="4"/>
    <n v="10.174418604651162"/>
    <x v="9"/>
    <x v="1"/>
  </r>
  <r>
    <x v="70"/>
    <x v="127"/>
    <n v="15.454545454545455"/>
    <x v="9"/>
    <x v="1"/>
  </r>
  <r>
    <x v="70"/>
    <x v="128"/>
    <n v="14.545454545454545"/>
    <x v="9"/>
    <x v="1"/>
  </r>
  <r>
    <x v="70"/>
    <x v="129"/>
    <n v="0.30303030303030304"/>
    <x v="9"/>
    <x v="1"/>
  </r>
  <r>
    <x v="70"/>
    <x v="130"/>
    <n v="32.121212121212125"/>
    <x v="9"/>
    <x v="1"/>
  </r>
  <r>
    <x v="70"/>
    <x v="131"/>
    <n v="27.575757575757574"/>
    <x v="9"/>
    <x v="1"/>
  </r>
  <r>
    <x v="70"/>
    <x v="4"/>
    <n v="10.606060606060606"/>
    <x v="9"/>
    <x v="1"/>
  </r>
  <r>
    <x v="71"/>
    <x v="127"/>
    <n v="11.627906976744185"/>
    <x v="9"/>
    <x v="1"/>
  </r>
  <r>
    <x v="71"/>
    <x v="128"/>
    <n v="6.1046511627906979"/>
    <x v="9"/>
    <x v="1"/>
  </r>
  <r>
    <x v="71"/>
    <x v="129"/>
    <n v="0"/>
    <x v="9"/>
    <x v="1"/>
  </r>
  <r>
    <x v="71"/>
    <x v="130"/>
    <n v="45.058139534883722"/>
    <x v="9"/>
    <x v="1"/>
  </r>
  <r>
    <x v="71"/>
    <x v="131"/>
    <n v="27.61627906976744"/>
    <x v="9"/>
    <x v="1"/>
  </r>
  <r>
    <x v="71"/>
    <x v="4"/>
    <n v="10.174418604651162"/>
    <x v="9"/>
    <x v="1"/>
  </r>
  <r>
    <x v="72"/>
    <x v="127"/>
    <n v="4.3604651162790695"/>
    <x v="9"/>
    <x v="1"/>
  </r>
  <r>
    <x v="72"/>
    <x v="128"/>
    <n v="0.29069767441860467"/>
    <x v="9"/>
    <x v="1"/>
  </r>
  <r>
    <x v="72"/>
    <x v="129"/>
    <n v="0.58139534883720934"/>
    <x v="9"/>
    <x v="1"/>
  </r>
  <r>
    <x v="72"/>
    <x v="130"/>
    <n v="56.97674418604651"/>
    <x v="9"/>
    <x v="1"/>
  </r>
  <r>
    <x v="72"/>
    <x v="131"/>
    <n v="27.61627906976744"/>
    <x v="9"/>
    <x v="1"/>
  </r>
  <r>
    <x v="72"/>
    <x v="4"/>
    <n v="10.174418604651162"/>
    <x v="9"/>
    <x v="1"/>
  </r>
  <r>
    <x v="67"/>
    <x v="127"/>
    <n v="14.17004048582996"/>
    <x v="10"/>
    <x v="1"/>
  </r>
  <r>
    <x v="67"/>
    <x v="128"/>
    <n v="10.931174089068826"/>
    <x v="10"/>
    <x v="1"/>
  </r>
  <r>
    <x v="67"/>
    <x v="129"/>
    <n v="1.214574898785425"/>
    <x v="10"/>
    <x v="1"/>
  </r>
  <r>
    <x v="67"/>
    <x v="130"/>
    <n v="53.036437246963565"/>
    <x v="10"/>
    <x v="1"/>
  </r>
  <r>
    <x v="67"/>
    <x v="131"/>
    <n v="15.789473684210526"/>
    <x v="10"/>
    <x v="1"/>
  </r>
  <r>
    <x v="67"/>
    <x v="4"/>
    <n v="4.8582995951417001"/>
    <x v="10"/>
    <x v="1"/>
  </r>
  <r>
    <x v="68"/>
    <x v="127"/>
    <n v="31.132075471698112"/>
    <x v="10"/>
    <x v="1"/>
  </r>
  <r>
    <x v="68"/>
    <x v="128"/>
    <n v="13.679245283018869"/>
    <x v="10"/>
    <x v="1"/>
  </r>
  <r>
    <x v="68"/>
    <x v="129"/>
    <n v="2.358490566037736"/>
    <x v="10"/>
    <x v="1"/>
  </r>
  <r>
    <x v="68"/>
    <x v="130"/>
    <n v="32.075471698113205"/>
    <x v="10"/>
    <x v="1"/>
  </r>
  <r>
    <x v="68"/>
    <x v="131"/>
    <n v="16.509433962264151"/>
    <x v="10"/>
    <x v="1"/>
  </r>
  <r>
    <x v="68"/>
    <x v="4"/>
    <n v="4.716981132075472"/>
    <x v="10"/>
    <x v="1"/>
  </r>
  <r>
    <x v="69"/>
    <x v="127"/>
    <n v="19.918699186991869"/>
    <x v="10"/>
    <x v="1"/>
  </r>
  <r>
    <x v="69"/>
    <x v="128"/>
    <n v="11.788617886178862"/>
    <x v="10"/>
    <x v="1"/>
  </r>
  <r>
    <x v="69"/>
    <x v="129"/>
    <n v="0.4065040650406504"/>
    <x v="10"/>
    <x v="1"/>
  </r>
  <r>
    <x v="69"/>
    <x v="130"/>
    <n v="47.154471544715449"/>
    <x v="10"/>
    <x v="1"/>
  </r>
  <r>
    <x v="69"/>
    <x v="131"/>
    <n v="15.853658536585366"/>
    <x v="10"/>
    <x v="1"/>
  </r>
  <r>
    <x v="69"/>
    <x v="4"/>
    <n v="4.8780487804878048"/>
    <x v="10"/>
    <x v="1"/>
  </r>
  <r>
    <x v="70"/>
    <x v="127"/>
    <n v="25.541125541125542"/>
    <x v="10"/>
    <x v="1"/>
  </r>
  <r>
    <x v="70"/>
    <x v="128"/>
    <n v="16.883116883116884"/>
    <x v="10"/>
    <x v="1"/>
  </r>
  <r>
    <x v="70"/>
    <x v="129"/>
    <n v="1.2987012987012987"/>
    <x v="10"/>
    <x v="1"/>
  </r>
  <r>
    <x v="70"/>
    <x v="130"/>
    <n v="34.632034632034632"/>
    <x v="10"/>
    <x v="1"/>
  </r>
  <r>
    <x v="70"/>
    <x v="131"/>
    <n v="16.450216450216452"/>
    <x v="10"/>
    <x v="1"/>
  </r>
  <r>
    <x v="70"/>
    <x v="4"/>
    <n v="5.1948051948051948"/>
    <x v="10"/>
    <x v="1"/>
  </r>
  <r>
    <x v="71"/>
    <x v="127"/>
    <n v="19.02834008097166"/>
    <x v="10"/>
    <x v="1"/>
  </r>
  <r>
    <x v="71"/>
    <x v="128"/>
    <n v="6.8825910931174086"/>
    <x v="10"/>
    <x v="1"/>
  </r>
  <r>
    <x v="71"/>
    <x v="129"/>
    <n v="0"/>
    <x v="10"/>
    <x v="1"/>
  </r>
  <r>
    <x v="71"/>
    <x v="130"/>
    <n v="53.846153846153847"/>
    <x v="10"/>
    <x v="1"/>
  </r>
  <r>
    <x v="71"/>
    <x v="131"/>
    <n v="15.789473684210526"/>
    <x v="10"/>
    <x v="1"/>
  </r>
  <r>
    <x v="71"/>
    <x v="4"/>
    <n v="4.8582995951417001"/>
    <x v="10"/>
    <x v="1"/>
  </r>
  <r>
    <x v="72"/>
    <x v="127"/>
    <n v="5.2631578947368425"/>
    <x v="10"/>
    <x v="1"/>
  </r>
  <r>
    <x v="72"/>
    <x v="128"/>
    <n v="0.80971659919028338"/>
    <x v="10"/>
    <x v="1"/>
  </r>
  <r>
    <x v="72"/>
    <x v="129"/>
    <n v="0.40485829959514169"/>
    <x v="10"/>
    <x v="1"/>
  </r>
  <r>
    <x v="72"/>
    <x v="130"/>
    <n v="72.874493927125499"/>
    <x v="10"/>
    <x v="1"/>
  </r>
  <r>
    <x v="72"/>
    <x v="131"/>
    <n v="15.789473684210526"/>
    <x v="10"/>
    <x v="1"/>
  </r>
  <r>
    <x v="72"/>
    <x v="4"/>
    <n v="4.8582995951417001"/>
    <x v="10"/>
    <x v="1"/>
  </r>
  <r>
    <x v="67"/>
    <x v="127"/>
    <n v="8.1481481481481488"/>
    <x v="11"/>
    <x v="1"/>
  </r>
  <r>
    <x v="67"/>
    <x v="128"/>
    <n v="3.3333333333333335"/>
    <x v="11"/>
    <x v="1"/>
  </r>
  <r>
    <x v="67"/>
    <x v="129"/>
    <n v="1.8518518518518519"/>
    <x v="11"/>
    <x v="1"/>
  </r>
  <r>
    <x v="67"/>
    <x v="130"/>
    <n v="42.222222222222221"/>
    <x v="11"/>
    <x v="1"/>
  </r>
  <r>
    <x v="67"/>
    <x v="131"/>
    <n v="31.851851851851851"/>
    <x v="11"/>
    <x v="1"/>
  </r>
  <r>
    <x v="67"/>
    <x v="4"/>
    <n v="12.592592592592593"/>
    <x v="11"/>
    <x v="1"/>
  </r>
  <r>
    <x v="68"/>
    <x v="127"/>
    <n v="17.735849056603772"/>
    <x v="11"/>
    <x v="1"/>
  </r>
  <r>
    <x v="68"/>
    <x v="128"/>
    <n v="7.5471698113207548"/>
    <x v="11"/>
    <x v="1"/>
  </r>
  <r>
    <x v="68"/>
    <x v="129"/>
    <n v="1.5094339622641511"/>
    <x v="11"/>
    <x v="1"/>
  </r>
  <r>
    <x v="68"/>
    <x v="130"/>
    <n v="28.30188679245283"/>
    <x v="11"/>
    <x v="1"/>
  </r>
  <r>
    <x v="68"/>
    <x v="131"/>
    <n v="32.452830188679243"/>
    <x v="11"/>
    <x v="1"/>
  </r>
  <r>
    <x v="68"/>
    <x v="4"/>
    <n v="12.452830188679245"/>
    <x v="11"/>
    <x v="1"/>
  </r>
  <r>
    <x v="69"/>
    <x v="127"/>
    <n v="13.011152416356877"/>
    <x v="11"/>
    <x v="1"/>
  </r>
  <r>
    <x v="69"/>
    <x v="128"/>
    <n v="3.7174721189591078"/>
    <x v="11"/>
    <x v="1"/>
  </r>
  <r>
    <x v="69"/>
    <x v="129"/>
    <n v="0"/>
    <x v="11"/>
    <x v="1"/>
  </r>
  <r>
    <x v="69"/>
    <x v="130"/>
    <n v="38.661710037174721"/>
    <x v="11"/>
    <x v="1"/>
  </r>
  <r>
    <x v="69"/>
    <x v="131"/>
    <n v="31.970260223048328"/>
    <x v="11"/>
    <x v="1"/>
  </r>
  <r>
    <x v="69"/>
    <x v="4"/>
    <n v="12.639405204460967"/>
    <x v="11"/>
    <x v="1"/>
  </r>
  <r>
    <x v="70"/>
    <x v="127"/>
    <n v="14.49814126394052"/>
    <x v="11"/>
    <x v="1"/>
  </r>
  <r>
    <x v="70"/>
    <x v="128"/>
    <n v="8.5501858736059475"/>
    <x v="11"/>
    <x v="1"/>
  </r>
  <r>
    <x v="70"/>
    <x v="129"/>
    <n v="2.2304832713754648"/>
    <x v="11"/>
    <x v="1"/>
  </r>
  <r>
    <x v="70"/>
    <x v="130"/>
    <n v="30.483271375464685"/>
    <x v="11"/>
    <x v="1"/>
  </r>
  <r>
    <x v="70"/>
    <x v="131"/>
    <n v="31.970260223048328"/>
    <x v="11"/>
    <x v="1"/>
  </r>
  <r>
    <x v="70"/>
    <x v="4"/>
    <n v="12.639405204460967"/>
    <x v="11"/>
    <x v="1"/>
  </r>
  <r>
    <x v="71"/>
    <x v="127"/>
    <n v="10"/>
    <x v="11"/>
    <x v="1"/>
  </r>
  <r>
    <x v="71"/>
    <x v="128"/>
    <n v="5.5555555555555554"/>
    <x v="11"/>
    <x v="1"/>
  </r>
  <r>
    <x v="71"/>
    <x v="129"/>
    <n v="0"/>
    <x v="11"/>
    <x v="1"/>
  </r>
  <r>
    <x v="71"/>
    <x v="130"/>
    <n v="40"/>
    <x v="11"/>
    <x v="1"/>
  </r>
  <r>
    <x v="71"/>
    <x v="131"/>
    <n v="31.851851851851851"/>
    <x v="11"/>
    <x v="1"/>
  </r>
  <r>
    <x v="71"/>
    <x v="4"/>
    <n v="12.592592592592593"/>
    <x v="11"/>
    <x v="1"/>
  </r>
  <r>
    <x v="72"/>
    <x v="127"/>
    <n v="4.4444444444444446"/>
    <x v="11"/>
    <x v="1"/>
  </r>
  <r>
    <x v="72"/>
    <x v="128"/>
    <n v="0"/>
    <x v="11"/>
    <x v="1"/>
  </r>
  <r>
    <x v="72"/>
    <x v="129"/>
    <n v="2.2222222222222223"/>
    <x v="11"/>
    <x v="1"/>
  </r>
  <r>
    <x v="72"/>
    <x v="130"/>
    <n v="48.888888888888886"/>
    <x v="11"/>
    <x v="1"/>
  </r>
  <r>
    <x v="72"/>
    <x v="131"/>
    <n v="31.851851851851851"/>
    <x v="11"/>
    <x v="1"/>
  </r>
  <r>
    <x v="72"/>
    <x v="4"/>
    <n v="12.592592592592593"/>
    <x v="11"/>
    <x v="1"/>
  </r>
  <r>
    <x v="67"/>
    <x v="127"/>
    <n v="8.8435374149659864"/>
    <x v="12"/>
    <x v="1"/>
  </r>
  <r>
    <x v="67"/>
    <x v="128"/>
    <n v="5.1020408163265305"/>
    <x v="12"/>
    <x v="1"/>
  </r>
  <r>
    <x v="67"/>
    <x v="129"/>
    <n v="1.0204081632653061"/>
    <x v="12"/>
    <x v="1"/>
  </r>
  <r>
    <x v="67"/>
    <x v="130"/>
    <n v="54.42176870748299"/>
    <x v="12"/>
    <x v="1"/>
  </r>
  <r>
    <x v="67"/>
    <x v="131"/>
    <n v="18.367346938775512"/>
    <x v="12"/>
    <x v="1"/>
  </r>
  <r>
    <x v="67"/>
    <x v="4"/>
    <n v="12.244897959183673"/>
    <x v="12"/>
    <x v="1"/>
  </r>
  <r>
    <x v="68"/>
    <x v="127"/>
    <n v="29.181494661921707"/>
    <x v="12"/>
    <x v="1"/>
  </r>
  <r>
    <x v="68"/>
    <x v="128"/>
    <n v="11.743772241992882"/>
    <x v="12"/>
    <x v="1"/>
  </r>
  <r>
    <x v="68"/>
    <x v="129"/>
    <n v="3.5587188612099645"/>
    <x v="12"/>
    <x v="1"/>
  </r>
  <r>
    <x v="68"/>
    <x v="130"/>
    <n v="24.555160142348754"/>
    <x v="12"/>
    <x v="1"/>
  </r>
  <r>
    <x v="68"/>
    <x v="131"/>
    <n v="18.505338078291814"/>
    <x v="12"/>
    <x v="1"/>
  </r>
  <r>
    <x v="68"/>
    <x v="4"/>
    <n v="12.811387900355871"/>
    <x v="12"/>
    <x v="1"/>
  </r>
  <r>
    <x v="69"/>
    <x v="127"/>
    <n v="18.027210884353742"/>
    <x v="12"/>
    <x v="1"/>
  </r>
  <r>
    <x v="69"/>
    <x v="128"/>
    <n v="7.8231292517006805"/>
    <x v="12"/>
    <x v="1"/>
  </r>
  <r>
    <x v="69"/>
    <x v="129"/>
    <n v="1.0204081632653061"/>
    <x v="12"/>
    <x v="1"/>
  </r>
  <r>
    <x v="69"/>
    <x v="130"/>
    <n v="42.857142857142854"/>
    <x v="12"/>
    <x v="1"/>
  </r>
  <r>
    <x v="69"/>
    <x v="131"/>
    <n v="18.367346938775512"/>
    <x v="12"/>
    <x v="1"/>
  </r>
  <r>
    <x v="69"/>
    <x v="4"/>
    <n v="12.244897959183673"/>
    <x v="12"/>
    <x v="1"/>
  </r>
  <r>
    <x v="70"/>
    <x v="127"/>
    <n v="20.27972027972028"/>
    <x v="12"/>
    <x v="1"/>
  </r>
  <r>
    <x v="70"/>
    <x v="128"/>
    <n v="9.0909090909090917"/>
    <x v="12"/>
    <x v="1"/>
  </r>
  <r>
    <x v="70"/>
    <x v="129"/>
    <n v="2.0979020979020979"/>
    <x v="12"/>
    <x v="1"/>
  </r>
  <r>
    <x v="70"/>
    <x v="130"/>
    <n v="38.46153846153846"/>
    <x v="12"/>
    <x v="1"/>
  </r>
  <r>
    <x v="70"/>
    <x v="131"/>
    <n v="18.181818181818183"/>
    <x v="12"/>
    <x v="1"/>
  </r>
  <r>
    <x v="70"/>
    <x v="4"/>
    <n v="12.237762237762238"/>
    <x v="12"/>
    <x v="1"/>
  </r>
  <r>
    <x v="71"/>
    <x v="127"/>
    <n v="11.564625850340136"/>
    <x v="12"/>
    <x v="1"/>
  </r>
  <r>
    <x v="71"/>
    <x v="128"/>
    <n v="3.0612244897959182"/>
    <x v="12"/>
    <x v="1"/>
  </r>
  <r>
    <x v="71"/>
    <x v="129"/>
    <n v="1.0204081632653061"/>
    <x v="12"/>
    <x v="1"/>
  </r>
  <r>
    <x v="71"/>
    <x v="130"/>
    <n v="53.741496598639458"/>
    <x v="12"/>
    <x v="1"/>
  </r>
  <r>
    <x v="71"/>
    <x v="131"/>
    <n v="18.367346938775512"/>
    <x v="12"/>
    <x v="1"/>
  </r>
  <r>
    <x v="71"/>
    <x v="4"/>
    <n v="12.244897959183673"/>
    <x v="12"/>
    <x v="1"/>
  </r>
  <r>
    <x v="72"/>
    <x v="127"/>
    <n v="5.4421768707482991"/>
    <x v="12"/>
    <x v="1"/>
  </r>
  <r>
    <x v="72"/>
    <x v="128"/>
    <n v="0.68027210884353739"/>
    <x v="12"/>
    <x v="1"/>
  </r>
  <r>
    <x v="72"/>
    <x v="129"/>
    <n v="0.3401360544217687"/>
    <x v="12"/>
    <x v="1"/>
  </r>
  <r>
    <x v="72"/>
    <x v="130"/>
    <n v="63.265306122448976"/>
    <x v="12"/>
    <x v="1"/>
  </r>
  <r>
    <x v="72"/>
    <x v="131"/>
    <n v="18.367346938775512"/>
    <x v="12"/>
    <x v="1"/>
  </r>
  <r>
    <x v="72"/>
    <x v="4"/>
    <n v="12.244897959183673"/>
    <x v="12"/>
    <x v="1"/>
  </r>
  <r>
    <x v="67"/>
    <x v="127"/>
    <n v="15.384615384615385"/>
    <x v="13"/>
    <x v="1"/>
  </r>
  <r>
    <x v="67"/>
    <x v="128"/>
    <n v="5.1282051282051286"/>
    <x v="13"/>
    <x v="1"/>
  </r>
  <r>
    <x v="67"/>
    <x v="129"/>
    <n v="4.4871794871794872"/>
    <x v="13"/>
    <x v="1"/>
  </r>
  <r>
    <x v="67"/>
    <x v="130"/>
    <n v="50.641025641025642"/>
    <x v="13"/>
    <x v="1"/>
  </r>
  <r>
    <x v="67"/>
    <x v="131"/>
    <n v="16.025641025641026"/>
    <x v="13"/>
    <x v="1"/>
  </r>
  <r>
    <x v="67"/>
    <x v="4"/>
    <n v="8.3333333333333339"/>
    <x v="13"/>
    <x v="1"/>
  </r>
  <r>
    <x v="68"/>
    <x v="127"/>
    <n v="33.07692307692308"/>
    <x v="13"/>
    <x v="1"/>
  </r>
  <r>
    <x v="68"/>
    <x v="128"/>
    <n v="9.2307692307692299"/>
    <x v="13"/>
    <x v="1"/>
  </r>
  <r>
    <x v="68"/>
    <x v="129"/>
    <n v="3.0769230769230771"/>
    <x v="13"/>
    <x v="1"/>
  </r>
  <r>
    <x v="68"/>
    <x v="130"/>
    <n v="29.23076923076923"/>
    <x v="13"/>
    <x v="1"/>
  </r>
  <r>
    <x v="68"/>
    <x v="131"/>
    <n v="19.23076923076923"/>
    <x v="13"/>
    <x v="1"/>
  </r>
  <r>
    <x v="68"/>
    <x v="4"/>
    <n v="6.1538461538461542"/>
    <x v="13"/>
    <x v="1"/>
  </r>
  <r>
    <x v="69"/>
    <x v="127"/>
    <n v="23.717948717948719"/>
    <x v="13"/>
    <x v="1"/>
  </r>
  <r>
    <x v="69"/>
    <x v="128"/>
    <n v="3.8461538461538463"/>
    <x v="13"/>
    <x v="1"/>
  </r>
  <r>
    <x v="69"/>
    <x v="129"/>
    <n v="0.64102564102564108"/>
    <x v="13"/>
    <x v="1"/>
  </r>
  <r>
    <x v="69"/>
    <x v="130"/>
    <n v="47.435897435897438"/>
    <x v="13"/>
    <x v="1"/>
  </r>
  <r>
    <x v="69"/>
    <x v="131"/>
    <n v="16.025641025641026"/>
    <x v="13"/>
    <x v="1"/>
  </r>
  <r>
    <x v="69"/>
    <x v="4"/>
    <n v="8.3333333333333339"/>
    <x v="13"/>
    <x v="1"/>
  </r>
  <r>
    <x v="70"/>
    <x v="127"/>
    <n v="26.351351351351351"/>
    <x v="13"/>
    <x v="1"/>
  </r>
  <r>
    <x v="70"/>
    <x v="128"/>
    <n v="8.1081081081081088"/>
    <x v="13"/>
    <x v="1"/>
  </r>
  <r>
    <x v="70"/>
    <x v="129"/>
    <n v="2.7027027027027026"/>
    <x v="13"/>
    <x v="1"/>
  </r>
  <r>
    <x v="70"/>
    <x v="130"/>
    <n v="39.189189189189186"/>
    <x v="13"/>
    <x v="1"/>
  </r>
  <r>
    <x v="70"/>
    <x v="131"/>
    <n v="16.216216216216218"/>
    <x v="13"/>
    <x v="1"/>
  </r>
  <r>
    <x v="70"/>
    <x v="4"/>
    <n v="8.7837837837837842"/>
    <x v="13"/>
    <x v="1"/>
  </r>
  <r>
    <x v="71"/>
    <x v="127"/>
    <n v="20.512820512820515"/>
    <x v="13"/>
    <x v="1"/>
  </r>
  <r>
    <x v="71"/>
    <x v="128"/>
    <n v="6.4102564102564106"/>
    <x v="13"/>
    <x v="1"/>
  </r>
  <r>
    <x v="71"/>
    <x v="129"/>
    <n v="3.2051282051282053"/>
    <x v="13"/>
    <x v="1"/>
  </r>
  <r>
    <x v="71"/>
    <x v="130"/>
    <n v="45.512820512820511"/>
    <x v="13"/>
    <x v="1"/>
  </r>
  <r>
    <x v="71"/>
    <x v="131"/>
    <n v="16.025641025641026"/>
    <x v="13"/>
    <x v="1"/>
  </r>
  <r>
    <x v="71"/>
    <x v="4"/>
    <n v="8.3333333333333339"/>
    <x v="13"/>
    <x v="1"/>
  </r>
  <r>
    <x v="72"/>
    <x v="127"/>
    <n v="3.2051282051282053"/>
    <x v="13"/>
    <x v="1"/>
  </r>
  <r>
    <x v="72"/>
    <x v="128"/>
    <n v="0"/>
    <x v="13"/>
    <x v="1"/>
  </r>
  <r>
    <x v="72"/>
    <x v="129"/>
    <n v="0"/>
    <x v="13"/>
    <x v="1"/>
  </r>
  <r>
    <x v="72"/>
    <x v="130"/>
    <n v="72.435897435897431"/>
    <x v="13"/>
    <x v="1"/>
  </r>
  <r>
    <x v="72"/>
    <x v="131"/>
    <n v="16.025641025641026"/>
    <x v="13"/>
    <x v="1"/>
  </r>
  <r>
    <x v="72"/>
    <x v="4"/>
    <n v="8.3333333333333339"/>
    <x v="13"/>
    <x v="1"/>
  </r>
  <r>
    <x v="67"/>
    <x v="127"/>
    <n v="0.67567567567567566"/>
    <x v="14"/>
    <x v="1"/>
  </r>
  <r>
    <x v="67"/>
    <x v="128"/>
    <n v="1.3513513513513513"/>
    <x v="14"/>
    <x v="1"/>
  </r>
  <r>
    <x v="67"/>
    <x v="129"/>
    <n v="0.67567567567567566"/>
    <x v="14"/>
    <x v="1"/>
  </r>
  <r>
    <x v="67"/>
    <x v="130"/>
    <n v="33.783783783783782"/>
    <x v="14"/>
    <x v="1"/>
  </r>
  <r>
    <x v="67"/>
    <x v="131"/>
    <n v="44.594594594594597"/>
    <x v="14"/>
    <x v="1"/>
  </r>
  <r>
    <x v="67"/>
    <x v="4"/>
    <n v="18.918918918918919"/>
    <x v="14"/>
    <x v="1"/>
  </r>
  <r>
    <x v="68"/>
    <x v="127"/>
    <n v="4.166666666666667"/>
    <x v="14"/>
    <x v="1"/>
  </r>
  <r>
    <x v="68"/>
    <x v="128"/>
    <n v="7.6388888888888893"/>
    <x v="14"/>
    <x v="1"/>
  </r>
  <r>
    <x v="68"/>
    <x v="129"/>
    <n v="2.7777777777777777"/>
    <x v="14"/>
    <x v="1"/>
  </r>
  <r>
    <x v="68"/>
    <x v="130"/>
    <n v="21.527777777777779"/>
    <x v="14"/>
    <x v="1"/>
  </r>
  <r>
    <x v="68"/>
    <x v="131"/>
    <n v="45.138888888888886"/>
    <x v="14"/>
    <x v="1"/>
  </r>
  <r>
    <x v="68"/>
    <x v="4"/>
    <n v="18.75"/>
    <x v="14"/>
    <x v="1"/>
  </r>
  <r>
    <x v="69"/>
    <x v="127"/>
    <n v="2.7027027027027026"/>
    <x v="14"/>
    <x v="1"/>
  </r>
  <r>
    <x v="69"/>
    <x v="128"/>
    <n v="2.7027027027027026"/>
    <x v="14"/>
    <x v="1"/>
  </r>
  <r>
    <x v="69"/>
    <x v="129"/>
    <n v="1.3513513513513513"/>
    <x v="14"/>
    <x v="1"/>
  </r>
  <r>
    <x v="69"/>
    <x v="130"/>
    <n v="30.405405405405407"/>
    <x v="14"/>
    <x v="1"/>
  </r>
  <r>
    <x v="69"/>
    <x v="131"/>
    <n v="44.594594594594597"/>
    <x v="14"/>
    <x v="1"/>
  </r>
  <r>
    <x v="69"/>
    <x v="4"/>
    <n v="18.918918918918919"/>
    <x v="14"/>
    <x v="1"/>
  </r>
  <r>
    <x v="70"/>
    <x v="127"/>
    <n v="3.5211267605633805"/>
    <x v="14"/>
    <x v="1"/>
  </r>
  <r>
    <x v="70"/>
    <x v="128"/>
    <n v="2.816901408450704"/>
    <x v="14"/>
    <x v="1"/>
  </r>
  <r>
    <x v="70"/>
    <x v="129"/>
    <n v="3.5211267605633805"/>
    <x v="14"/>
    <x v="1"/>
  </r>
  <r>
    <x v="70"/>
    <x v="130"/>
    <n v="27.464788732394368"/>
    <x v="14"/>
    <x v="1"/>
  </r>
  <r>
    <x v="70"/>
    <x v="131"/>
    <n v="44.366197183098592"/>
    <x v="14"/>
    <x v="1"/>
  </r>
  <r>
    <x v="70"/>
    <x v="4"/>
    <n v="19.014084507042252"/>
    <x v="14"/>
    <x v="1"/>
  </r>
  <r>
    <x v="71"/>
    <x v="127"/>
    <n v="1.3513513513513513"/>
    <x v="14"/>
    <x v="1"/>
  </r>
  <r>
    <x v="71"/>
    <x v="128"/>
    <n v="0.67567567567567566"/>
    <x v="14"/>
    <x v="1"/>
  </r>
  <r>
    <x v="71"/>
    <x v="129"/>
    <n v="0"/>
    <x v="14"/>
    <x v="1"/>
  </r>
  <r>
    <x v="71"/>
    <x v="130"/>
    <n v="34.45945945945946"/>
    <x v="14"/>
    <x v="1"/>
  </r>
  <r>
    <x v="71"/>
    <x v="131"/>
    <n v="44.594594594594597"/>
    <x v="14"/>
    <x v="1"/>
  </r>
  <r>
    <x v="71"/>
    <x v="4"/>
    <n v="18.918918918918919"/>
    <x v="14"/>
    <x v="1"/>
  </r>
  <r>
    <x v="72"/>
    <x v="127"/>
    <n v="2.0270270270270272"/>
    <x v="14"/>
    <x v="1"/>
  </r>
  <r>
    <x v="72"/>
    <x v="128"/>
    <n v="0"/>
    <x v="14"/>
    <x v="1"/>
  </r>
  <r>
    <x v="72"/>
    <x v="129"/>
    <n v="0"/>
    <x v="14"/>
    <x v="1"/>
  </r>
  <r>
    <x v="72"/>
    <x v="130"/>
    <n v="34.45945945945946"/>
    <x v="14"/>
    <x v="1"/>
  </r>
  <r>
    <x v="72"/>
    <x v="131"/>
    <n v="44.594594594594597"/>
    <x v="14"/>
    <x v="1"/>
  </r>
  <r>
    <x v="72"/>
    <x v="4"/>
    <n v="18.918918918918919"/>
    <x v="14"/>
    <x v="1"/>
  </r>
  <r>
    <x v="67"/>
    <x v="127"/>
    <n v="6.756756756756757"/>
    <x v="15"/>
    <x v="1"/>
  </r>
  <r>
    <x v="67"/>
    <x v="128"/>
    <n v="6.756756756756757"/>
    <x v="15"/>
    <x v="1"/>
  </r>
  <r>
    <x v="67"/>
    <x v="129"/>
    <n v="1.3513513513513513"/>
    <x v="15"/>
    <x v="1"/>
  </r>
  <r>
    <x v="67"/>
    <x v="130"/>
    <n v="64.189189189189193"/>
    <x v="15"/>
    <x v="1"/>
  </r>
  <r>
    <x v="67"/>
    <x v="131"/>
    <n v="14.189189189189189"/>
    <x v="15"/>
    <x v="1"/>
  </r>
  <r>
    <x v="67"/>
    <x v="4"/>
    <n v="7.4324324324324325"/>
    <x v="15"/>
    <x v="1"/>
  </r>
  <r>
    <x v="68"/>
    <x v="127"/>
    <n v="19.718309859154928"/>
    <x v="15"/>
    <x v="1"/>
  </r>
  <r>
    <x v="68"/>
    <x v="128"/>
    <n v="21.12676056338028"/>
    <x v="15"/>
    <x v="1"/>
  </r>
  <r>
    <x v="68"/>
    <x v="129"/>
    <n v="5.6338028169014081"/>
    <x v="15"/>
    <x v="1"/>
  </r>
  <r>
    <x v="68"/>
    <x v="130"/>
    <n v="34.507042253521128"/>
    <x v="15"/>
    <x v="1"/>
  </r>
  <r>
    <x v="68"/>
    <x v="131"/>
    <n v="14.084507042253522"/>
    <x v="15"/>
    <x v="1"/>
  </r>
  <r>
    <x v="68"/>
    <x v="4"/>
    <n v="7.042253521126761"/>
    <x v="15"/>
    <x v="1"/>
  </r>
  <r>
    <x v="69"/>
    <x v="127"/>
    <n v="11.486486486486486"/>
    <x v="15"/>
    <x v="1"/>
  </r>
  <r>
    <x v="69"/>
    <x v="128"/>
    <n v="25"/>
    <x v="15"/>
    <x v="1"/>
  </r>
  <r>
    <x v="69"/>
    <x v="129"/>
    <n v="0.67567567567567566"/>
    <x v="15"/>
    <x v="1"/>
  </r>
  <r>
    <x v="69"/>
    <x v="130"/>
    <n v="42.567567567567565"/>
    <x v="15"/>
    <x v="1"/>
  </r>
  <r>
    <x v="69"/>
    <x v="131"/>
    <n v="14.189189189189189"/>
    <x v="15"/>
    <x v="1"/>
  </r>
  <r>
    <x v="69"/>
    <x v="4"/>
    <n v="7.4324324324324325"/>
    <x v="15"/>
    <x v="1"/>
  </r>
  <r>
    <x v="70"/>
    <x v="127"/>
    <n v="13.888888888888889"/>
    <x v="15"/>
    <x v="1"/>
  </r>
  <r>
    <x v="70"/>
    <x v="128"/>
    <n v="7.6388888888888893"/>
    <x v="15"/>
    <x v="1"/>
  </r>
  <r>
    <x v="70"/>
    <x v="129"/>
    <n v="2.0833333333333335"/>
    <x v="15"/>
    <x v="1"/>
  </r>
  <r>
    <x v="70"/>
    <x v="130"/>
    <n v="57.638888888888886"/>
    <x v="15"/>
    <x v="1"/>
  </r>
  <r>
    <x v="70"/>
    <x v="131"/>
    <n v="13.194444444444445"/>
    <x v="15"/>
    <x v="1"/>
  </r>
  <r>
    <x v="70"/>
    <x v="4"/>
    <n v="6.9444444444444446"/>
    <x v="15"/>
    <x v="1"/>
  </r>
  <r>
    <x v="71"/>
    <x v="127"/>
    <n v="14.864864864864865"/>
    <x v="15"/>
    <x v="1"/>
  </r>
  <r>
    <x v="71"/>
    <x v="128"/>
    <n v="12.837837837837839"/>
    <x v="15"/>
    <x v="1"/>
  </r>
  <r>
    <x v="71"/>
    <x v="129"/>
    <n v="0.67567567567567566"/>
    <x v="15"/>
    <x v="1"/>
  </r>
  <r>
    <x v="71"/>
    <x v="130"/>
    <n v="50.675675675675677"/>
    <x v="15"/>
    <x v="1"/>
  </r>
  <r>
    <x v="71"/>
    <x v="131"/>
    <n v="14.189189189189189"/>
    <x v="15"/>
    <x v="1"/>
  </r>
  <r>
    <x v="71"/>
    <x v="4"/>
    <n v="7.4324324324324325"/>
    <x v="15"/>
    <x v="1"/>
  </r>
  <r>
    <x v="72"/>
    <x v="127"/>
    <n v="2.7027027027027026"/>
    <x v="15"/>
    <x v="1"/>
  </r>
  <r>
    <x v="72"/>
    <x v="128"/>
    <n v="1.3513513513513513"/>
    <x v="15"/>
    <x v="1"/>
  </r>
  <r>
    <x v="72"/>
    <x v="129"/>
    <n v="0.67567567567567566"/>
    <x v="15"/>
    <x v="1"/>
  </r>
  <r>
    <x v="72"/>
    <x v="130"/>
    <n v="73.648648648648646"/>
    <x v="15"/>
    <x v="1"/>
  </r>
  <r>
    <x v="72"/>
    <x v="131"/>
    <n v="14.189189189189189"/>
    <x v="15"/>
    <x v="1"/>
  </r>
  <r>
    <x v="72"/>
    <x v="4"/>
    <n v="7.4324324324324325"/>
    <x v="15"/>
    <x v="1"/>
  </r>
  <r>
    <x v="67"/>
    <x v="127"/>
    <n v="15.59322033898305"/>
    <x v="16"/>
    <x v="1"/>
  </r>
  <r>
    <x v="67"/>
    <x v="128"/>
    <n v="6.4406779661016946"/>
    <x v="16"/>
    <x v="1"/>
  </r>
  <r>
    <x v="67"/>
    <x v="129"/>
    <n v="1.3559322033898304"/>
    <x v="16"/>
    <x v="1"/>
  </r>
  <r>
    <x v="67"/>
    <x v="130"/>
    <n v="52.203389830508478"/>
    <x v="16"/>
    <x v="1"/>
  </r>
  <r>
    <x v="67"/>
    <x v="131"/>
    <n v="17.627118644067796"/>
    <x v="16"/>
    <x v="1"/>
  </r>
  <r>
    <x v="67"/>
    <x v="4"/>
    <n v="6.7796610169491522"/>
    <x v="16"/>
    <x v="1"/>
  </r>
  <r>
    <x v="68"/>
    <x v="127"/>
    <n v="29.118773946360154"/>
    <x v="16"/>
    <x v="1"/>
  </r>
  <r>
    <x v="68"/>
    <x v="128"/>
    <n v="11.111111111111111"/>
    <x v="16"/>
    <x v="1"/>
  </r>
  <r>
    <x v="68"/>
    <x v="129"/>
    <n v="3.8314176245210727"/>
    <x v="16"/>
    <x v="1"/>
  </r>
  <r>
    <x v="68"/>
    <x v="130"/>
    <n v="30.268199233716476"/>
    <x v="16"/>
    <x v="1"/>
  </r>
  <r>
    <x v="68"/>
    <x v="131"/>
    <n v="18.773946360153257"/>
    <x v="16"/>
    <x v="1"/>
  </r>
  <r>
    <x v="68"/>
    <x v="4"/>
    <n v="6.8965517241379306"/>
    <x v="16"/>
    <x v="1"/>
  </r>
  <r>
    <x v="69"/>
    <x v="127"/>
    <n v="17.627118644067796"/>
    <x v="16"/>
    <x v="1"/>
  </r>
  <r>
    <x v="69"/>
    <x v="128"/>
    <n v="8.1355932203389827"/>
    <x v="16"/>
    <x v="1"/>
  </r>
  <r>
    <x v="69"/>
    <x v="129"/>
    <n v="1.0169491525423728"/>
    <x v="16"/>
    <x v="1"/>
  </r>
  <r>
    <x v="69"/>
    <x v="130"/>
    <n v="49.491525423728817"/>
    <x v="16"/>
    <x v="1"/>
  </r>
  <r>
    <x v="69"/>
    <x v="131"/>
    <n v="17.288135593220339"/>
    <x v="16"/>
    <x v="1"/>
  </r>
  <r>
    <x v="69"/>
    <x v="4"/>
    <n v="6.4406779661016946"/>
    <x v="16"/>
    <x v="1"/>
  </r>
  <r>
    <x v="70"/>
    <x v="127"/>
    <n v="20.27972027972028"/>
    <x v="16"/>
    <x v="1"/>
  </r>
  <r>
    <x v="70"/>
    <x v="128"/>
    <n v="8.0419580419580416"/>
    <x v="16"/>
    <x v="1"/>
  </r>
  <r>
    <x v="70"/>
    <x v="129"/>
    <n v="1.3986013986013985"/>
    <x v="16"/>
    <x v="1"/>
  </r>
  <r>
    <x v="70"/>
    <x v="130"/>
    <n v="46.503496503496507"/>
    <x v="16"/>
    <x v="1"/>
  </r>
  <r>
    <x v="70"/>
    <x v="131"/>
    <n v="17.482517482517483"/>
    <x v="16"/>
    <x v="1"/>
  </r>
  <r>
    <x v="70"/>
    <x v="4"/>
    <n v="6.6433566433566433"/>
    <x v="16"/>
    <x v="1"/>
  </r>
  <r>
    <x v="71"/>
    <x v="127"/>
    <n v="13.468013468013469"/>
    <x v="16"/>
    <x v="1"/>
  </r>
  <r>
    <x v="71"/>
    <x v="128"/>
    <n v="6.0606060606060606"/>
    <x v="16"/>
    <x v="1"/>
  </r>
  <r>
    <x v="71"/>
    <x v="129"/>
    <n v="0.67340067340067344"/>
    <x v="16"/>
    <x v="1"/>
  </r>
  <r>
    <x v="71"/>
    <x v="130"/>
    <n v="55.555555555555557"/>
    <x v="16"/>
    <x v="1"/>
  </r>
  <r>
    <x v="71"/>
    <x v="131"/>
    <n v="17.508417508417509"/>
    <x v="16"/>
    <x v="1"/>
  </r>
  <r>
    <x v="71"/>
    <x v="4"/>
    <n v="6.7340067340067344"/>
    <x v="16"/>
    <x v="1"/>
  </r>
  <r>
    <x v="72"/>
    <x v="127"/>
    <n v="5.3872053872053876"/>
    <x v="16"/>
    <x v="1"/>
  </r>
  <r>
    <x v="72"/>
    <x v="128"/>
    <n v="0.33670033670033672"/>
    <x v="16"/>
    <x v="1"/>
  </r>
  <r>
    <x v="72"/>
    <x v="129"/>
    <n v="0"/>
    <x v="16"/>
    <x v="1"/>
  </r>
  <r>
    <x v="72"/>
    <x v="130"/>
    <n v="70.033670033670035"/>
    <x v="16"/>
    <x v="1"/>
  </r>
  <r>
    <x v="72"/>
    <x v="131"/>
    <n v="17.508417508417509"/>
    <x v="16"/>
    <x v="1"/>
  </r>
  <r>
    <x v="72"/>
    <x v="4"/>
    <n v="6.7340067340067344"/>
    <x v="16"/>
    <x v="1"/>
  </r>
  <r>
    <x v="73"/>
    <x v="127"/>
    <n v="33.518181818181816"/>
    <x v="0"/>
    <x v="0"/>
  </r>
  <r>
    <x v="73"/>
    <x v="132"/>
    <n v="20.581818181818182"/>
    <x v="0"/>
    <x v="0"/>
  </r>
  <r>
    <x v="73"/>
    <x v="133"/>
    <n v="10.545454545454545"/>
    <x v="0"/>
    <x v="0"/>
  </r>
  <r>
    <x v="74"/>
    <x v="134"/>
    <n v="43.445454545454545"/>
    <x v="0"/>
    <x v="0"/>
  </r>
  <r>
    <x v="74"/>
    <x v="127"/>
    <n v="28.127272727272729"/>
    <x v="0"/>
    <x v="0"/>
  </r>
  <r>
    <x v="74"/>
    <x v="132"/>
    <n v="14.318181818181818"/>
    <x v="0"/>
    <x v="0"/>
  </r>
  <r>
    <x v="74"/>
    <x v="135"/>
    <n v="3.5636363636363635"/>
    <x v="0"/>
    <x v="0"/>
  </r>
  <r>
    <x v="74"/>
    <x v="133"/>
    <n v="6.372727272727273"/>
    <x v="0"/>
    <x v="0"/>
  </r>
  <r>
    <x v="74"/>
    <x v="136"/>
    <n v="1.4727272727272727"/>
    <x v="0"/>
    <x v="0"/>
  </r>
  <r>
    <x v="74"/>
    <x v="137"/>
    <n v="2.3454545454545452"/>
    <x v="0"/>
    <x v="0"/>
  </r>
  <r>
    <x v="74"/>
    <x v="138"/>
    <n v="0.35454545454545455"/>
    <x v="0"/>
    <x v="0"/>
  </r>
  <r>
    <x v="75"/>
    <x v="131"/>
    <n v="30.236363636363638"/>
    <x v="0"/>
    <x v="0"/>
  </r>
  <r>
    <x v="75"/>
    <x v="139"/>
    <n v="33.518181818181816"/>
    <x v="0"/>
    <x v="0"/>
  </r>
  <r>
    <x v="75"/>
    <x v="128"/>
    <n v="20.581818181818182"/>
    <x v="0"/>
    <x v="0"/>
  </r>
  <r>
    <x v="75"/>
    <x v="129"/>
    <n v="10.545454545454545"/>
    <x v="0"/>
    <x v="0"/>
  </r>
  <r>
    <x v="75"/>
    <x v="4"/>
    <n v="13.209090909090909"/>
    <x v="0"/>
    <x v="0"/>
  </r>
  <r>
    <x v="73"/>
    <x v="127"/>
    <n v="59.824281150159742"/>
    <x v="1"/>
    <x v="0"/>
  </r>
  <r>
    <x v="73"/>
    <x v="132"/>
    <n v="24.76038338658147"/>
    <x v="1"/>
    <x v="0"/>
  </r>
  <r>
    <x v="73"/>
    <x v="133"/>
    <n v="13.458466453674122"/>
    <x v="1"/>
    <x v="0"/>
  </r>
  <r>
    <x v="74"/>
    <x v="134"/>
    <n v="17.37220447284345"/>
    <x v="1"/>
    <x v="0"/>
  </r>
  <r>
    <x v="74"/>
    <x v="127"/>
    <n v="48.921725239616613"/>
    <x v="1"/>
    <x v="0"/>
  </r>
  <r>
    <x v="74"/>
    <x v="132"/>
    <n v="12.539936102236421"/>
    <x v="1"/>
    <x v="0"/>
  </r>
  <r>
    <x v="74"/>
    <x v="135"/>
    <n v="7.7076677316293933"/>
    <x v="1"/>
    <x v="0"/>
  </r>
  <r>
    <x v="74"/>
    <x v="133"/>
    <n v="6.3099041533546325"/>
    <x v="1"/>
    <x v="0"/>
  </r>
  <r>
    <x v="74"/>
    <x v="136"/>
    <n v="2.6357827476038338"/>
    <x v="1"/>
    <x v="0"/>
  </r>
  <r>
    <x v="74"/>
    <x v="137"/>
    <n v="3.9536741214057507"/>
    <x v="1"/>
    <x v="0"/>
  </r>
  <r>
    <x v="74"/>
    <x v="138"/>
    <n v="0.5591054313099042"/>
    <x v="1"/>
    <x v="0"/>
  </r>
  <r>
    <x v="75"/>
    <x v="131"/>
    <n v="12.699680511182109"/>
    <x v="1"/>
    <x v="0"/>
  </r>
  <r>
    <x v="75"/>
    <x v="139"/>
    <n v="59.824281150159742"/>
    <x v="1"/>
    <x v="0"/>
  </r>
  <r>
    <x v="75"/>
    <x v="128"/>
    <n v="24.76038338658147"/>
    <x v="1"/>
    <x v="0"/>
  </r>
  <r>
    <x v="75"/>
    <x v="129"/>
    <n v="13.458466453674122"/>
    <x v="1"/>
    <x v="0"/>
  </r>
  <r>
    <x v="75"/>
    <x v="4"/>
    <n v="4.6725239616613417"/>
    <x v="1"/>
    <x v="0"/>
  </r>
  <r>
    <x v="73"/>
    <x v="127"/>
    <n v="12.310069533865567"/>
    <x v="2"/>
    <x v="0"/>
  </r>
  <r>
    <x v="73"/>
    <x v="132"/>
    <n v="11.408704609837754"/>
    <x v="2"/>
    <x v="0"/>
  </r>
  <r>
    <x v="73"/>
    <x v="133"/>
    <n v="6.8503734226113826"/>
    <x v="2"/>
    <x v="0"/>
  </r>
  <r>
    <x v="74"/>
    <x v="134"/>
    <n v="71.13056914756632"/>
    <x v="2"/>
    <x v="0"/>
  </r>
  <r>
    <x v="74"/>
    <x v="127"/>
    <n v="11.666237445274273"/>
    <x v="2"/>
    <x v="0"/>
  </r>
  <r>
    <x v="74"/>
    <x v="132"/>
    <n v="10.043780582024208"/>
    <x v="2"/>
    <x v="0"/>
  </r>
  <r>
    <x v="74"/>
    <x v="135"/>
    <n v="0.30903940252382178"/>
    <x v="2"/>
    <x v="0"/>
  </r>
  <r>
    <x v="74"/>
    <x v="133"/>
    <n v="5.5112026783414887"/>
    <x v="2"/>
    <x v="0"/>
  </r>
  <r>
    <x v="74"/>
    <x v="136"/>
    <n v="0.28328611898016998"/>
    <x v="2"/>
    <x v="0"/>
  </r>
  <r>
    <x v="74"/>
    <x v="137"/>
    <n v="1.0043780582024209"/>
    <x v="2"/>
    <x v="0"/>
  </r>
  <r>
    <x v="74"/>
    <x v="138"/>
    <n v="5.1506567087303633E-2"/>
    <x v="2"/>
    <x v="0"/>
  </r>
  <r>
    <x v="75"/>
    <x v="131"/>
    <n v="50.656708730363121"/>
    <x v="2"/>
    <x v="0"/>
  </r>
  <r>
    <x v="75"/>
    <x v="139"/>
    <n v="12.310069533865567"/>
    <x v="2"/>
    <x v="0"/>
  </r>
  <r>
    <x v="75"/>
    <x v="128"/>
    <n v="11.408704609837754"/>
    <x v="2"/>
    <x v="0"/>
  </r>
  <r>
    <x v="75"/>
    <x v="129"/>
    <n v="6.8503734226113826"/>
    <x v="2"/>
    <x v="0"/>
  </r>
  <r>
    <x v="75"/>
    <x v="4"/>
    <n v="20.473860417203195"/>
    <x v="2"/>
    <x v="0"/>
  </r>
  <r>
    <x v="73"/>
    <x v="127"/>
    <n v="48.022206800832755"/>
    <x v="3"/>
    <x v="0"/>
  </r>
  <r>
    <x v="73"/>
    <x v="132"/>
    <n v="30.187369882026371"/>
    <x v="3"/>
    <x v="0"/>
  </r>
  <r>
    <x v="73"/>
    <x v="133"/>
    <n v="14.226231783483692"/>
    <x v="3"/>
    <x v="0"/>
  </r>
  <r>
    <x v="74"/>
    <x v="134"/>
    <n v="21.027064538514921"/>
    <x v="3"/>
    <x v="0"/>
  </r>
  <r>
    <x v="74"/>
    <x v="127"/>
    <n v="38.931297709923662"/>
    <x v="3"/>
    <x v="0"/>
  </r>
  <r>
    <x v="74"/>
    <x v="132"/>
    <n v="20.194309507286608"/>
    <x v="3"/>
    <x v="0"/>
  </r>
  <r>
    <x v="74"/>
    <x v="135"/>
    <n v="5.6210964607911169"/>
    <x v="3"/>
    <x v="0"/>
  </r>
  <r>
    <x v="74"/>
    <x v="133"/>
    <n v="7.1478140180430261"/>
    <x v="3"/>
    <x v="0"/>
  </r>
  <r>
    <x v="74"/>
    <x v="136"/>
    <n v="2.7064538514920193"/>
    <x v="3"/>
    <x v="0"/>
  </r>
  <r>
    <x v="74"/>
    <x v="137"/>
    <n v="3.6086051353226924"/>
    <x v="3"/>
    <x v="0"/>
  </r>
  <r>
    <x v="74"/>
    <x v="138"/>
    <n v="0.76335877862595425"/>
    <x v="3"/>
    <x v="0"/>
  </r>
  <r>
    <x v="75"/>
    <x v="131"/>
    <n v="13.740458015267176"/>
    <x v="3"/>
    <x v="0"/>
  </r>
  <r>
    <x v="75"/>
    <x v="139"/>
    <n v="48.022206800832755"/>
    <x v="3"/>
    <x v="0"/>
  </r>
  <r>
    <x v="75"/>
    <x v="128"/>
    <n v="30.187369882026371"/>
    <x v="3"/>
    <x v="0"/>
  </r>
  <r>
    <x v="75"/>
    <x v="129"/>
    <n v="14.226231783483692"/>
    <x v="3"/>
    <x v="0"/>
  </r>
  <r>
    <x v="75"/>
    <x v="4"/>
    <n v="7.2866065232477446"/>
    <x v="3"/>
    <x v="0"/>
  </r>
  <r>
    <x v="73"/>
    <x v="127"/>
    <n v="21.91413237924866"/>
    <x v="4"/>
    <x v="0"/>
  </r>
  <r>
    <x v="73"/>
    <x v="132"/>
    <n v="18.51520572450805"/>
    <x v="4"/>
    <x v="0"/>
  </r>
  <r>
    <x v="73"/>
    <x v="133"/>
    <n v="10.375670840787119"/>
    <x v="4"/>
    <x v="0"/>
  </r>
  <r>
    <x v="74"/>
    <x v="134"/>
    <n v="53.130590339892663"/>
    <x v="4"/>
    <x v="0"/>
  </r>
  <r>
    <x v="74"/>
    <x v="127"/>
    <n v="19.767441860465116"/>
    <x v="4"/>
    <x v="0"/>
  </r>
  <r>
    <x v="74"/>
    <x v="132"/>
    <n v="15.742397137745975"/>
    <x v="4"/>
    <x v="0"/>
  </r>
  <r>
    <x v="74"/>
    <x v="135"/>
    <n v="0.98389982110912344"/>
    <x v="4"/>
    <x v="0"/>
  </r>
  <r>
    <x v="74"/>
    <x v="133"/>
    <n v="7.6028622540250446"/>
    <x v="4"/>
    <x v="0"/>
  </r>
  <r>
    <x v="74"/>
    <x v="136"/>
    <n v="0.98389982110912344"/>
    <x v="4"/>
    <x v="0"/>
  </r>
  <r>
    <x v="74"/>
    <x v="137"/>
    <n v="1.6100178890876566"/>
    <x v="4"/>
    <x v="0"/>
  </r>
  <r>
    <x v="74"/>
    <x v="138"/>
    <n v="0.17889087656529518"/>
    <x v="4"/>
    <x v="0"/>
  </r>
  <r>
    <x v="75"/>
    <x v="131"/>
    <n v="33.720930232558139"/>
    <x v="4"/>
    <x v="0"/>
  </r>
  <r>
    <x v="75"/>
    <x v="139"/>
    <n v="21.91413237924866"/>
    <x v="4"/>
    <x v="0"/>
  </r>
  <r>
    <x v="75"/>
    <x v="128"/>
    <n v="18.51520572450805"/>
    <x v="4"/>
    <x v="0"/>
  </r>
  <r>
    <x v="75"/>
    <x v="129"/>
    <n v="10.375670840787119"/>
    <x v="4"/>
    <x v="0"/>
  </r>
  <r>
    <x v="75"/>
    <x v="4"/>
    <n v="19.409660107334528"/>
    <x v="4"/>
    <x v="0"/>
  </r>
  <r>
    <x v="73"/>
    <x v="127"/>
    <n v="19.133574007220215"/>
    <x v="5"/>
    <x v="0"/>
  </r>
  <r>
    <x v="73"/>
    <x v="132"/>
    <n v="22.021660649819495"/>
    <x v="5"/>
    <x v="0"/>
  </r>
  <r>
    <x v="73"/>
    <x v="133"/>
    <n v="15.884476534296029"/>
    <x v="5"/>
    <x v="0"/>
  </r>
  <r>
    <x v="74"/>
    <x v="134"/>
    <n v="49.097472924187727"/>
    <x v="5"/>
    <x v="0"/>
  </r>
  <r>
    <x v="74"/>
    <x v="127"/>
    <n v="15.523465703971119"/>
    <x v="5"/>
    <x v="0"/>
  </r>
  <r>
    <x v="74"/>
    <x v="132"/>
    <n v="18.772563176895307"/>
    <x v="5"/>
    <x v="0"/>
  </r>
  <r>
    <x v="74"/>
    <x v="135"/>
    <n v="0.72202166064981954"/>
    <x v="5"/>
    <x v="0"/>
  </r>
  <r>
    <x v="74"/>
    <x v="133"/>
    <n v="10.830324909747292"/>
    <x v="5"/>
    <x v="0"/>
  </r>
  <r>
    <x v="74"/>
    <x v="136"/>
    <n v="2.5270758122743682"/>
    <x v="5"/>
    <x v="0"/>
  </r>
  <r>
    <x v="74"/>
    <x v="137"/>
    <n v="2.1660649819494586"/>
    <x v="5"/>
    <x v="0"/>
  </r>
  <r>
    <x v="74"/>
    <x v="138"/>
    <n v="0.36101083032490977"/>
    <x v="5"/>
    <x v="0"/>
  </r>
  <r>
    <x v="75"/>
    <x v="131"/>
    <n v="32.851985559566785"/>
    <x v="5"/>
    <x v="0"/>
  </r>
  <r>
    <x v="75"/>
    <x v="139"/>
    <n v="19.133574007220215"/>
    <x v="5"/>
    <x v="0"/>
  </r>
  <r>
    <x v="75"/>
    <x v="128"/>
    <n v="22.021660649819495"/>
    <x v="5"/>
    <x v="0"/>
  </r>
  <r>
    <x v="75"/>
    <x v="129"/>
    <n v="15.884476534296029"/>
    <x v="5"/>
    <x v="0"/>
  </r>
  <r>
    <x v="75"/>
    <x v="4"/>
    <n v="16.245487364620939"/>
    <x v="5"/>
    <x v="0"/>
  </r>
  <r>
    <x v="73"/>
    <x v="127"/>
    <n v="21.58590308370044"/>
    <x v="6"/>
    <x v="0"/>
  </r>
  <r>
    <x v="73"/>
    <x v="132"/>
    <n v="11.013215859030836"/>
    <x v="6"/>
    <x v="0"/>
  </r>
  <r>
    <x v="73"/>
    <x v="133"/>
    <n v="8.3700440528634363"/>
    <x v="6"/>
    <x v="0"/>
  </r>
  <r>
    <x v="74"/>
    <x v="134"/>
    <n v="60.352422907488986"/>
    <x v="6"/>
    <x v="0"/>
  </r>
  <r>
    <x v="74"/>
    <x v="127"/>
    <n v="21.145374449339208"/>
    <x v="6"/>
    <x v="0"/>
  </r>
  <r>
    <x v="74"/>
    <x v="132"/>
    <n v="10.13215859030837"/>
    <x v="6"/>
    <x v="0"/>
  </r>
  <r>
    <x v="74"/>
    <x v="135"/>
    <n v="0"/>
    <x v="6"/>
    <x v="0"/>
  </r>
  <r>
    <x v="74"/>
    <x v="133"/>
    <n v="7.4889867841409687"/>
    <x v="6"/>
    <x v="0"/>
  </r>
  <r>
    <x v="74"/>
    <x v="136"/>
    <n v="0"/>
    <x v="6"/>
    <x v="0"/>
  </r>
  <r>
    <x v="74"/>
    <x v="137"/>
    <n v="0.44052863436123346"/>
    <x v="6"/>
    <x v="0"/>
  </r>
  <r>
    <x v="74"/>
    <x v="138"/>
    <n v="0.44052863436123346"/>
    <x v="6"/>
    <x v="0"/>
  </r>
  <r>
    <x v="75"/>
    <x v="131"/>
    <n v="36.123348017621147"/>
    <x v="6"/>
    <x v="0"/>
  </r>
  <r>
    <x v="75"/>
    <x v="139"/>
    <n v="21.58590308370044"/>
    <x v="6"/>
    <x v="0"/>
  </r>
  <r>
    <x v="75"/>
    <x v="128"/>
    <n v="11.013215859030836"/>
    <x v="6"/>
    <x v="0"/>
  </r>
  <r>
    <x v="75"/>
    <x v="129"/>
    <n v="8.3700440528634363"/>
    <x v="6"/>
    <x v="0"/>
  </r>
  <r>
    <x v="75"/>
    <x v="4"/>
    <n v="24.229074889867842"/>
    <x v="6"/>
    <x v="0"/>
  </r>
  <r>
    <x v="73"/>
    <x v="127"/>
    <n v="20.060790273556233"/>
    <x v="7"/>
    <x v="0"/>
  </r>
  <r>
    <x v="73"/>
    <x v="132"/>
    <n v="15.501519756838906"/>
    <x v="7"/>
    <x v="0"/>
  </r>
  <r>
    <x v="73"/>
    <x v="133"/>
    <n v="6.3829787234042552"/>
    <x v="7"/>
    <x v="0"/>
  </r>
  <r>
    <x v="74"/>
    <x v="134"/>
    <n v="60.486322188449847"/>
    <x v="7"/>
    <x v="0"/>
  </r>
  <r>
    <x v="74"/>
    <x v="127"/>
    <n v="18.541033434650455"/>
    <x v="7"/>
    <x v="0"/>
  </r>
  <r>
    <x v="74"/>
    <x v="132"/>
    <n v="13.373860182370821"/>
    <x v="7"/>
    <x v="0"/>
  </r>
  <r>
    <x v="74"/>
    <x v="135"/>
    <n v="1.21580547112462"/>
    <x v="7"/>
    <x v="0"/>
  </r>
  <r>
    <x v="74"/>
    <x v="133"/>
    <n v="5.1671732522796354"/>
    <x v="7"/>
    <x v="0"/>
  </r>
  <r>
    <x v="74"/>
    <x v="136"/>
    <n v="0.303951367781155"/>
    <x v="7"/>
    <x v="0"/>
  </r>
  <r>
    <x v="74"/>
    <x v="137"/>
    <n v="0.91185410334346506"/>
    <x v="7"/>
    <x v="0"/>
  </r>
  <r>
    <x v="74"/>
    <x v="138"/>
    <n v="0"/>
    <x v="7"/>
    <x v="0"/>
  </r>
  <r>
    <x v="75"/>
    <x v="131"/>
    <n v="37.689969604863222"/>
    <x v="7"/>
    <x v="0"/>
  </r>
  <r>
    <x v="75"/>
    <x v="139"/>
    <n v="20.060790273556233"/>
    <x v="7"/>
    <x v="0"/>
  </r>
  <r>
    <x v="75"/>
    <x v="128"/>
    <n v="15.501519756838906"/>
    <x v="7"/>
    <x v="0"/>
  </r>
  <r>
    <x v="75"/>
    <x v="129"/>
    <n v="6.3829787234042552"/>
    <x v="7"/>
    <x v="0"/>
  </r>
  <r>
    <x v="75"/>
    <x v="4"/>
    <n v="22.796352583586625"/>
    <x v="7"/>
    <x v="0"/>
  </r>
  <r>
    <x v="73"/>
    <x v="127"/>
    <n v="27.017543859649123"/>
    <x v="8"/>
    <x v="0"/>
  </r>
  <r>
    <x v="73"/>
    <x v="132"/>
    <n v="24.561403508771932"/>
    <x v="8"/>
    <x v="0"/>
  </r>
  <r>
    <x v="73"/>
    <x v="133"/>
    <n v="11.228070175438596"/>
    <x v="8"/>
    <x v="0"/>
  </r>
  <r>
    <x v="74"/>
    <x v="134"/>
    <n v="42.807017543859651"/>
    <x v="8"/>
    <x v="0"/>
  </r>
  <r>
    <x v="74"/>
    <x v="127"/>
    <n v="24.210526315789473"/>
    <x v="8"/>
    <x v="0"/>
  </r>
  <r>
    <x v="74"/>
    <x v="132"/>
    <n v="20"/>
    <x v="8"/>
    <x v="0"/>
  </r>
  <r>
    <x v="74"/>
    <x v="135"/>
    <n v="1.7543859649122806"/>
    <x v="8"/>
    <x v="0"/>
  </r>
  <r>
    <x v="74"/>
    <x v="133"/>
    <n v="7.3684210526315788"/>
    <x v="8"/>
    <x v="0"/>
  </r>
  <r>
    <x v="74"/>
    <x v="136"/>
    <n v="1.0526315789473684"/>
    <x v="8"/>
    <x v="0"/>
  </r>
  <r>
    <x v="74"/>
    <x v="137"/>
    <n v="2.807017543859649"/>
    <x v="8"/>
    <x v="0"/>
  </r>
  <r>
    <x v="74"/>
    <x v="138"/>
    <n v="0"/>
    <x v="8"/>
    <x v="0"/>
  </r>
  <r>
    <x v="75"/>
    <x v="131"/>
    <n v="28.07017543859649"/>
    <x v="8"/>
    <x v="0"/>
  </r>
  <r>
    <x v="75"/>
    <x v="139"/>
    <n v="27.017543859649123"/>
    <x v="8"/>
    <x v="0"/>
  </r>
  <r>
    <x v="75"/>
    <x v="128"/>
    <n v="24.561403508771932"/>
    <x v="8"/>
    <x v="0"/>
  </r>
  <r>
    <x v="75"/>
    <x v="129"/>
    <n v="11.228070175438596"/>
    <x v="8"/>
    <x v="0"/>
  </r>
  <r>
    <x v="75"/>
    <x v="4"/>
    <n v="14.736842105263158"/>
    <x v="8"/>
    <x v="0"/>
  </r>
  <r>
    <x v="73"/>
    <x v="127"/>
    <n v="33.518005540166207"/>
    <x v="9"/>
    <x v="0"/>
  </r>
  <r>
    <x v="73"/>
    <x v="132"/>
    <n v="25.207756232686979"/>
    <x v="9"/>
    <x v="0"/>
  </r>
  <r>
    <x v="73"/>
    <x v="133"/>
    <n v="8.310249307479225"/>
    <x v="9"/>
    <x v="0"/>
  </r>
  <r>
    <x v="74"/>
    <x v="134"/>
    <n v="40.99722991689751"/>
    <x v="9"/>
    <x v="0"/>
  </r>
  <r>
    <x v="74"/>
    <x v="127"/>
    <n v="28.254847645429361"/>
    <x v="9"/>
    <x v="0"/>
  </r>
  <r>
    <x v="74"/>
    <x v="132"/>
    <n v="19.667590027700832"/>
    <x v="9"/>
    <x v="0"/>
  </r>
  <r>
    <x v="74"/>
    <x v="135"/>
    <n v="2.770083102493075"/>
    <x v="9"/>
    <x v="0"/>
  </r>
  <r>
    <x v="74"/>
    <x v="133"/>
    <n v="3.8781163434903045"/>
    <x v="9"/>
    <x v="0"/>
  </r>
  <r>
    <x v="74"/>
    <x v="136"/>
    <n v="1.6620498614958448"/>
    <x v="9"/>
    <x v="0"/>
  </r>
  <r>
    <x v="74"/>
    <x v="137"/>
    <n v="1.9390581717451523"/>
    <x v="9"/>
    <x v="0"/>
  </r>
  <r>
    <x v="74"/>
    <x v="138"/>
    <n v="0.83102493074792239"/>
    <x v="9"/>
    <x v="0"/>
  </r>
  <r>
    <x v="75"/>
    <x v="131"/>
    <n v="29.916897506925206"/>
    <x v="9"/>
    <x v="0"/>
  </r>
  <r>
    <x v="75"/>
    <x v="139"/>
    <n v="33.518005540166207"/>
    <x v="9"/>
    <x v="0"/>
  </r>
  <r>
    <x v="75"/>
    <x v="128"/>
    <n v="25.207756232686979"/>
    <x v="9"/>
    <x v="0"/>
  </r>
  <r>
    <x v="75"/>
    <x v="129"/>
    <n v="8.310249307479225"/>
    <x v="9"/>
    <x v="0"/>
  </r>
  <r>
    <x v="75"/>
    <x v="4"/>
    <n v="11.0803324099723"/>
    <x v="9"/>
    <x v="0"/>
  </r>
  <r>
    <x v="73"/>
    <x v="127"/>
    <n v="55.465587044534416"/>
    <x v="10"/>
    <x v="0"/>
  </r>
  <r>
    <x v="73"/>
    <x v="132"/>
    <n v="21.457489878542511"/>
    <x v="10"/>
    <x v="0"/>
  </r>
  <r>
    <x v="73"/>
    <x v="133"/>
    <n v="7.6923076923076925"/>
    <x v="10"/>
    <x v="0"/>
  </r>
  <r>
    <x v="74"/>
    <x v="134"/>
    <n v="24.291497975708502"/>
    <x v="10"/>
    <x v="0"/>
  </r>
  <r>
    <x v="74"/>
    <x v="127"/>
    <n v="48.582995951417004"/>
    <x v="10"/>
    <x v="0"/>
  </r>
  <r>
    <x v="74"/>
    <x v="132"/>
    <n v="14.574898785425102"/>
    <x v="10"/>
    <x v="0"/>
  </r>
  <r>
    <x v="74"/>
    <x v="135"/>
    <n v="4.8582995951417001"/>
    <x v="10"/>
    <x v="0"/>
  </r>
  <r>
    <x v="74"/>
    <x v="133"/>
    <n v="4.048582995951417"/>
    <x v="10"/>
    <x v="0"/>
  </r>
  <r>
    <x v="74"/>
    <x v="136"/>
    <n v="1.6194331983805668"/>
    <x v="10"/>
    <x v="0"/>
  </r>
  <r>
    <x v="74"/>
    <x v="137"/>
    <n v="1.6194331983805668"/>
    <x v="10"/>
    <x v="0"/>
  </r>
  <r>
    <x v="74"/>
    <x v="138"/>
    <n v="0.40485829959514169"/>
    <x v="10"/>
    <x v="0"/>
  </r>
  <r>
    <x v="75"/>
    <x v="131"/>
    <n v="18.218623481781375"/>
    <x v="10"/>
    <x v="0"/>
  </r>
  <r>
    <x v="75"/>
    <x v="139"/>
    <n v="55.465587044534416"/>
    <x v="10"/>
    <x v="0"/>
  </r>
  <r>
    <x v="75"/>
    <x v="128"/>
    <n v="21.457489878542511"/>
    <x v="10"/>
    <x v="0"/>
  </r>
  <r>
    <x v="75"/>
    <x v="129"/>
    <n v="7.6923076923076925"/>
    <x v="10"/>
    <x v="0"/>
  </r>
  <r>
    <x v="75"/>
    <x v="4"/>
    <n v="6.0728744939271255"/>
    <x v="10"/>
    <x v="0"/>
  </r>
  <r>
    <x v="73"/>
    <x v="127"/>
    <n v="24.193548387096776"/>
    <x v="11"/>
    <x v="0"/>
  </r>
  <r>
    <x v="73"/>
    <x v="132"/>
    <n v="18.14516129032258"/>
    <x v="11"/>
    <x v="0"/>
  </r>
  <r>
    <x v="73"/>
    <x v="133"/>
    <n v="11.693548387096774"/>
    <x v="11"/>
    <x v="0"/>
  </r>
  <r>
    <x v="74"/>
    <x v="134"/>
    <n v="48.387096774193552"/>
    <x v="11"/>
    <x v="0"/>
  </r>
  <r>
    <x v="74"/>
    <x v="127"/>
    <n v="22.580645161290324"/>
    <x v="11"/>
    <x v="0"/>
  </r>
  <r>
    <x v="74"/>
    <x v="132"/>
    <n v="15.725806451612904"/>
    <x v="11"/>
    <x v="0"/>
  </r>
  <r>
    <x v="74"/>
    <x v="135"/>
    <n v="1.6129032258064515"/>
    <x v="11"/>
    <x v="0"/>
  </r>
  <r>
    <x v="74"/>
    <x v="133"/>
    <n v="10.887096774193548"/>
    <x v="11"/>
    <x v="0"/>
  </r>
  <r>
    <x v="74"/>
    <x v="136"/>
    <n v="0"/>
    <x v="11"/>
    <x v="0"/>
  </r>
  <r>
    <x v="74"/>
    <x v="137"/>
    <n v="0.80645161290322576"/>
    <x v="11"/>
    <x v="0"/>
  </r>
  <r>
    <x v="74"/>
    <x v="138"/>
    <n v="0"/>
    <x v="11"/>
    <x v="0"/>
  </r>
  <r>
    <x v="75"/>
    <x v="131"/>
    <n v="38.306451612903224"/>
    <x v="11"/>
    <x v="0"/>
  </r>
  <r>
    <x v="75"/>
    <x v="139"/>
    <n v="24.193548387096776"/>
    <x v="11"/>
    <x v="0"/>
  </r>
  <r>
    <x v="75"/>
    <x v="128"/>
    <n v="18.14516129032258"/>
    <x v="11"/>
    <x v="0"/>
  </r>
  <r>
    <x v="75"/>
    <x v="129"/>
    <n v="11.693548387096774"/>
    <x v="11"/>
    <x v="0"/>
  </r>
  <r>
    <x v="75"/>
    <x v="4"/>
    <n v="10.080645161290322"/>
    <x v="11"/>
    <x v="0"/>
  </r>
  <r>
    <x v="73"/>
    <x v="127"/>
    <n v="39.461883408071749"/>
    <x v="12"/>
    <x v="0"/>
  </r>
  <r>
    <x v="73"/>
    <x v="132"/>
    <n v="28.699551569506728"/>
    <x v="12"/>
    <x v="0"/>
  </r>
  <r>
    <x v="73"/>
    <x v="133"/>
    <n v="13.004484304932735"/>
    <x v="12"/>
    <x v="0"/>
  </r>
  <r>
    <x v="74"/>
    <x v="134"/>
    <n v="29.59641255605381"/>
    <x v="12"/>
    <x v="0"/>
  </r>
  <r>
    <x v="74"/>
    <x v="127"/>
    <n v="31.390134529147982"/>
    <x v="12"/>
    <x v="0"/>
  </r>
  <r>
    <x v="74"/>
    <x v="132"/>
    <n v="21.524663677130047"/>
    <x v="12"/>
    <x v="0"/>
  </r>
  <r>
    <x v="74"/>
    <x v="135"/>
    <n v="4.4843049327354256"/>
    <x v="12"/>
    <x v="0"/>
  </r>
  <r>
    <x v="74"/>
    <x v="133"/>
    <n v="7.1748878923766819"/>
    <x v="12"/>
    <x v="0"/>
  </r>
  <r>
    <x v="74"/>
    <x v="136"/>
    <n v="3.1390134529147984"/>
    <x v="12"/>
    <x v="0"/>
  </r>
  <r>
    <x v="74"/>
    <x v="137"/>
    <n v="2.2421524663677128"/>
    <x v="12"/>
    <x v="0"/>
  </r>
  <r>
    <x v="74"/>
    <x v="138"/>
    <n v="0.44843049327354262"/>
    <x v="12"/>
    <x v="0"/>
  </r>
  <r>
    <x v="75"/>
    <x v="131"/>
    <n v="19.282511210762333"/>
    <x v="12"/>
    <x v="0"/>
  </r>
  <r>
    <x v="75"/>
    <x v="139"/>
    <n v="39.461883408071749"/>
    <x v="12"/>
    <x v="0"/>
  </r>
  <r>
    <x v="75"/>
    <x v="128"/>
    <n v="28.699551569506728"/>
    <x v="12"/>
    <x v="0"/>
  </r>
  <r>
    <x v="75"/>
    <x v="129"/>
    <n v="13.004484304932735"/>
    <x v="12"/>
    <x v="0"/>
  </r>
  <r>
    <x v="75"/>
    <x v="4"/>
    <n v="10.31390134529148"/>
    <x v="12"/>
    <x v="0"/>
  </r>
  <r>
    <x v="73"/>
    <x v="127"/>
    <n v="40.909090909090907"/>
    <x v="13"/>
    <x v="0"/>
  </r>
  <r>
    <x v="73"/>
    <x v="132"/>
    <n v="37.662337662337663"/>
    <x v="13"/>
    <x v="0"/>
  </r>
  <r>
    <x v="73"/>
    <x v="133"/>
    <n v="12.337662337662337"/>
    <x v="13"/>
    <x v="0"/>
  </r>
  <r>
    <x v="74"/>
    <x v="134"/>
    <n v="21.428571428571427"/>
    <x v="13"/>
    <x v="0"/>
  </r>
  <r>
    <x v="74"/>
    <x v="127"/>
    <n v="33.766233766233768"/>
    <x v="13"/>
    <x v="0"/>
  </r>
  <r>
    <x v="74"/>
    <x v="132"/>
    <n v="27.272727272727273"/>
    <x v="13"/>
    <x v="0"/>
  </r>
  <r>
    <x v="74"/>
    <x v="135"/>
    <n v="5.1948051948051948"/>
    <x v="13"/>
    <x v="0"/>
  </r>
  <r>
    <x v="74"/>
    <x v="133"/>
    <n v="5.8441558441558445"/>
    <x v="13"/>
    <x v="0"/>
  </r>
  <r>
    <x v="74"/>
    <x v="136"/>
    <n v="1.2987012987012987"/>
    <x v="13"/>
    <x v="0"/>
  </r>
  <r>
    <x v="74"/>
    <x v="137"/>
    <n v="4.5454545454545459"/>
    <x v="13"/>
    <x v="0"/>
  </r>
  <r>
    <x v="74"/>
    <x v="138"/>
    <n v="0.64935064935064934"/>
    <x v="13"/>
    <x v="0"/>
  </r>
  <r>
    <x v="75"/>
    <x v="131"/>
    <n v="15.584415584415584"/>
    <x v="13"/>
    <x v="0"/>
  </r>
  <r>
    <x v="75"/>
    <x v="139"/>
    <n v="40.909090909090907"/>
    <x v="13"/>
    <x v="0"/>
  </r>
  <r>
    <x v="75"/>
    <x v="128"/>
    <n v="37.662337662337663"/>
    <x v="13"/>
    <x v="0"/>
  </r>
  <r>
    <x v="75"/>
    <x v="129"/>
    <n v="12.337662337662337"/>
    <x v="13"/>
    <x v="0"/>
  </r>
  <r>
    <x v="75"/>
    <x v="4"/>
    <n v="5.8441558441558445"/>
    <x v="13"/>
    <x v="0"/>
  </r>
  <r>
    <x v="73"/>
    <x v="127"/>
    <n v="16.577540106951872"/>
    <x v="14"/>
    <x v="0"/>
  </r>
  <r>
    <x v="73"/>
    <x v="132"/>
    <n v="11.229946524064172"/>
    <x v="14"/>
    <x v="0"/>
  </r>
  <r>
    <x v="73"/>
    <x v="133"/>
    <n v="14.438502673796792"/>
    <x v="14"/>
    <x v="0"/>
  </r>
  <r>
    <x v="74"/>
    <x v="134"/>
    <n v="62.032085561497325"/>
    <x v="14"/>
    <x v="0"/>
  </r>
  <r>
    <x v="74"/>
    <x v="127"/>
    <n v="12.834224598930481"/>
    <x v="14"/>
    <x v="0"/>
  </r>
  <r>
    <x v="74"/>
    <x v="132"/>
    <n v="8.0213903743315509"/>
    <x v="14"/>
    <x v="0"/>
  </r>
  <r>
    <x v="74"/>
    <x v="135"/>
    <n v="2.6737967914438503"/>
    <x v="14"/>
    <x v="0"/>
  </r>
  <r>
    <x v="74"/>
    <x v="133"/>
    <n v="12.834224598930481"/>
    <x v="14"/>
    <x v="0"/>
  </r>
  <r>
    <x v="74"/>
    <x v="136"/>
    <n v="1.0695187165775402"/>
    <x v="14"/>
    <x v="0"/>
  </r>
  <r>
    <x v="74"/>
    <x v="137"/>
    <n v="0.53475935828877008"/>
    <x v="14"/>
    <x v="0"/>
  </r>
  <r>
    <x v="74"/>
    <x v="138"/>
    <n v="0"/>
    <x v="14"/>
    <x v="0"/>
  </r>
  <r>
    <x v="75"/>
    <x v="131"/>
    <n v="39.037433155080215"/>
    <x v="14"/>
    <x v="0"/>
  </r>
  <r>
    <x v="75"/>
    <x v="139"/>
    <n v="16.577540106951872"/>
    <x v="14"/>
    <x v="0"/>
  </r>
  <r>
    <x v="75"/>
    <x v="128"/>
    <n v="11.229946524064172"/>
    <x v="14"/>
    <x v="0"/>
  </r>
  <r>
    <x v="75"/>
    <x v="129"/>
    <n v="14.438502673796792"/>
    <x v="14"/>
    <x v="0"/>
  </r>
  <r>
    <x v="75"/>
    <x v="4"/>
    <n v="22.994652406417114"/>
    <x v="14"/>
    <x v="0"/>
  </r>
  <r>
    <x v="73"/>
    <x v="127"/>
    <n v="36.320754716981135"/>
    <x v="15"/>
    <x v="0"/>
  </r>
  <r>
    <x v="73"/>
    <x v="132"/>
    <n v="47.169811320754718"/>
    <x v="15"/>
    <x v="0"/>
  </r>
  <r>
    <x v="73"/>
    <x v="133"/>
    <n v="12.264150943396226"/>
    <x v="15"/>
    <x v="0"/>
  </r>
  <r>
    <x v="74"/>
    <x v="134"/>
    <n v="19.811320754716981"/>
    <x v="15"/>
    <x v="0"/>
  </r>
  <r>
    <x v="74"/>
    <x v="127"/>
    <n v="26.886792452830189"/>
    <x v="15"/>
    <x v="0"/>
  </r>
  <r>
    <x v="74"/>
    <x v="132"/>
    <n v="32.547169811320757"/>
    <x v="15"/>
    <x v="0"/>
  </r>
  <r>
    <x v="74"/>
    <x v="135"/>
    <n v="8.4905660377358494"/>
    <x v="15"/>
    <x v="0"/>
  </r>
  <r>
    <x v="74"/>
    <x v="133"/>
    <n v="5.1886792452830193"/>
    <x v="15"/>
    <x v="0"/>
  </r>
  <r>
    <x v="74"/>
    <x v="136"/>
    <n v="0.94339622641509435"/>
    <x v="15"/>
    <x v="0"/>
  </r>
  <r>
    <x v="74"/>
    <x v="137"/>
    <n v="6.132075471698113"/>
    <x v="15"/>
    <x v="0"/>
  </r>
  <r>
    <x v="74"/>
    <x v="138"/>
    <n v="0"/>
    <x v="15"/>
    <x v="0"/>
  </r>
  <r>
    <x v="75"/>
    <x v="131"/>
    <n v="7.5471698113207548"/>
    <x v="15"/>
    <x v="0"/>
  </r>
  <r>
    <x v="75"/>
    <x v="139"/>
    <n v="36.320754716981135"/>
    <x v="15"/>
    <x v="0"/>
  </r>
  <r>
    <x v="75"/>
    <x v="128"/>
    <n v="47.169811320754718"/>
    <x v="15"/>
    <x v="0"/>
  </r>
  <r>
    <x v="75"/>
    <x v="129"/>
    <n v="12.264150943396226"/>
    <x v="15"/>
    <x v="0"/>
  </r>
  <r>
    <x v="75"/>
    <x v="4"/>
    <n v="12.264150943396226"/>
    <x v="15"/>
    <x v="0"/>
  </r>
  <r>
    <x v="73"/>
    <x v="127"/>
    <n v="46.682464454976305"/>
    <x v="16"/>
    <x v="0"/>
  </r>
  <r>
    <x v="73"/>
    <x v="132"/>
    <n v="30.09478672985782"/>
    <x v="16"/>
    <x v="0"/>
  </r>
  <r>
    <x v="73"/>
    <x v="133"/>
    <n v="13.507109004739336"/>
    <x v="16"/>
    <x v="0"/>
  </r>
  <r>
    <x v="74"/>
    <x v="134"/>
    <n v="23.696682464454977"/>
    <x v="16"/>
    <x v="0"/>
  </r>
  <r>
    <x v="74"/>
    <x v="127"/>
    <n v="36.255924170616112"/>
    <x v="16"/>
    <x v="0"/>
  </r>
  <r>
    <x v="74"/>
    <x v="132"/>
    <n v="19.90521327014218"/>
    <x v="16"/>
    <x v="0"/>
  </r>
  <r>
    <x v="74"/>
    <x v="135"/>
    <n v="6.6350710900473935"/>
    <x v="16"/>
    <x v="0"/>
  </r>
  <r>
    <x v="74"/>
    <x v="133"/>
    <n v="7.109004739336493"/>
    <x v="16"/>
    <x v="0"/>
  </r>
  <r>
    <x v="74"/>
    <x v="136"/>
    <n v="2.8436018957345972"/>
    <x v="16"/>
    <x v="0"/>
  </r>
  <r>
    <x v="74"/>
    <x v="137"/>
    <n v="2.6066350710900474"/>
    <x v="16"/>
    <x v="0"/>
  </r>
  <r>
    <x v="74"/>
    <x v="138"/>
    <n v="0.94786729857819907"/>
    <x v="16"/>
    <x v="0"/>
  </r>
  <r>
    <x v="75"/>
    <x v="131"/>
    <n v="14.691943127962086"/>
    <x v="16"/>
    <x v="0"/>
  </r>
  <r>
    <x v="75"/>
    <x v="139"/>
    <n v="46.682464454976305"/>
    <x v="16"/>
    <x v="0"/>
  </r>
  <r>
    <x v="75"/>
    <x v="128"/>
    <n v="30.09478672985782"/>
    <x v="16"/>
    <x v="0"/>
  </r>
  <r>
    <x v="75"/>
    <x v="129"/>
    <n v="13.507109004739336"/>
    <x v="16"/>
    <x v="0"/>
  </r>
  <r>
    <x v="75"/>
    <x v="4"/>
    <n v="9.0047393364928912"/>
    <x v="16"/>
    <x v="0"/>
  </r>
  <r>
    <x v="73"/>
    <x v="127"/>
    <n v="32.954545454545453"/>
    <x v="0"/>
    <x v="1"/>
  </r>
  <r>
    <x v="73"/>
    <x v="132"/>
    <n v="19.727272727272727"/>
    <x v="0"/>
    <x v="1"/>
  </r>
  <r>
    <x v="73"/>
    <x v="133"/>
    <n v="10.790909090909091"/>
    <x v="0"/>
    <x v="1"/>
  </r>
  <r>
    <x v="74"/>
    <x v="134"/>
    <n v="44.772727272727273"/>
    <x v="0"/>
    <x v="1"/>
  </r>
  <r>
    <x v="74"/>
    <x v="127"/>
    <n v="27.6"/>
    <x v="0"/>
    <x v="1"/>
  </r>
  <r>
    <x v="74"/>
    <x v="132"/>
    <n v="13.418181818181818"/>
    <x v="0"/>
    <x v="1"/>
  </r>
  <r>
    <x v="74"/>
    <x v="135"/>
    <n v="3.418181818181818"/>
    <x v="0"/>
    <x v="1"/>
  </r>
  <r>
    <x v="74"/>
    <x v="133"/>
    <n v="6.4636363636363638"/>
    <x v="0"/>
    <x v="1"/>
  </r>
  <r>
    <x v="74"/>
    <x v="136"/>
    <n v="1.4363636363636363"/>
    <x v="0"/>
    <x v="1"/>
  </r>
  <r>
    <x v="74"/>
    <x v="137"/>
    <n v="2.3909090909090911"/>
    <x v="0"/>
    <x v="1"/>
  </r>
  <r>
    <x v="74"/>
    <x v="138"/>
    <n v="0.5"/>
    <x v="0"/>
    <x v="1"/>
  </r>
  <r>
    <x v="75"/>
    <x v="131"/>
    <n v="33.736363636363635"/>
    <x v="0"/>
    <x v="1"/>
  </r>
  <r>
    <x v="75"/>
    <x v="139"/>
    <n v="32.954545454545453"/>
    <x v="0"/>
    <x v="1"/>
  </r>
  <r>
    <x v="75"/>
    <x v="128"/>
    <n v="19.727272727272727"/>
    <x v="0"/>
    <x v="1"/>
  </r>
  <r>
    <x v="75"/>
    <x v="129"/>
    <n v="10.790909090909091"/>
    <x v="0"/>
    <x v="1"/>
  </r>
  <r>
    <x v="75"/>
    <x v="4"/>
    <n v="11.036363636363637"/>
    <x v="0"/>
    <x v="1"/>
  </r>
  <r>
    <x v="73"/>
    <x v="127"/>
    <n v="55.511811023622045"/>
    <x v="1"/>
    <x v="1"/>
  </r>
  <r>
    <x v="73"/>
    <x v="132"/>
    <n v="24.453193350831146"/>
    <x v="1"/>
    <x v="1"/>
  </r>
  <r>
    <x v="73"/>
    <x v="133"/>
    <n v="14.47944006999125"/>
    <x v="1"/>
    <x v="1"/>
  </r>
  <r>
    <x v="74"/>
    <x v="134"/>
    <n v="21.084864391951005"/>
    <x v="1"/>
    <x v="1"/>
  </r>
  <r>
    <x v="74"/>
    <x v="127"/>
    <n v="44.575678040244966"/>
    <x v="1"/>
    <x v="1"/>
  </r>
  <r>
    <x v="74"/>
    <x v="132"/>
    <n v="12.510936132983376"/>
    <x v="1"/>
    <x v="1"/>
  </r>
  <r>
    <x v="74"/>
    <x v="135"/>
    <n v="7.349081364829396"/>
    <x v="1"/>
    <x v="1"/>
  </r>
  <r>
    <x v="74"/>
    <x v="133"/>
    <n v="7.5678040244969376"/>
    <x v="1"/>
    <x v="1"/>
  </r>
  <r>
    <x v="74"/>
    <x v="136"/>
    <n v="2.3184601924759405"/>
    <x v="1"/>
    <x v="1"/>
  </r>
  <r>
    <x v="74"/>
    <x v="137"/>
    <n v="3.3245844269466316"/>
    <x v="1"/>
    <x v="1"/>
  </r>
  <r>
    <x v="74"/>
    <x v="138"/>
    <n v="1.268591426071741"/>
    <x v="1"/>
    <x v="1"/>
  </r>
  <r>
    <x v="75"/>
    <x v="131"/>
    <n v="15.529308836395451"/>
    <x v="1"/>
    <x v="1"/>
  </r>
  <r>
    <x v="75"/>
    <x v="139"/>
    <n v="55.511811023622045"/>
    <x v="1"/>
    <x v="1"/>
  </r>
  <r>
    <x v="75"/>
    <x v="128"/>
    <n v="24.453193350831146"/>
    <x v="1"/>
    <x v="1"/>
  </r>
  <r>
    <x v="75"/>
    <x v="129"/>
    <n v="14.47944006999125"/>
    <x v="1"/>
    <x v="1"/>
  </r>
  <r>
    <x v="75"/>
    <x v="4"/>
    <n v="5.5555555555555554"/>
    <x v="1"/>
    <x v="1"/>
  </r>
  <r>
    <x v="73"/>
    <x v="127"/>
    <n v="12.874531835205993"/>
    <x v="2"/>
    <x v="1"/>
  </r>
  <r>
    <x v="73"/>
    <x v="132"/>
    <n v="11.212546816479401"/>
    <x v="2"/>
    <x v="1"/>
  </r>
  <r>
    <x v="73"/>
    <x v="133"/>
    <n v="7.1629213483146064"/>
    <x v="2"/>
    <x v="1"/>
  </r>
  <r>
    <x v="74"/>
    <x v="134"/>
    <n v="70.903558052434462"/>
    <x v="2"/>
    <x v="1"/>
  </r>
  <r>
    <x v="74"/>
    <x v="127"/>
    <n v="12.078651685393259"/>
    <x v="2"/>
    <x v="1"/>
  </r>
  <r>
    <x v="74"/>
    <x v="132"/>
    <n v="9.3867041198501866"/>
    <x v="2"/>
    <x v="1"/>
  </r>
  <r>
    <x v="74"/>
    <x v="135"/>
    <n v="0.46816479400749061"/>
    <x v="2"/>
    <x v="1"/>
  </r>
  <r>
    <x v="74"/>
    <x v="133"/>
    <n v="5.5243445692883899"/>
    <x v="2"/>
    <x v="1"/>
  </r>
  <r>
    <x v="74"/>
    <x v="136"/>
    <n v="0.2808988764044944"/>
    <x v="2"/>
    <x v="1"/>
  </r>
  <r>
    <x v="74"/>
    <x v="137"/>
    <n v="1.3108614232209739"/>
    <x v="2"/>
    <x v="1"/>
  </r>
  <r>
    <x v="74"/>
    <x v="138"/>
    <n v="4.6816479400749067E-2"/>
    <x v="2"/>
    <x v="1"/>
  </r>
  <r>
    <x v="75"/>
    <x v="131"/>
    <n v="55.641385767790261"/>
    <x v="2"/>
    <x v="1"/>
  </r>
  <r>
    <x v="75"/>
    <x v="139"/>
    <n v="12.874531835205993"/>
    <x v="2"/>
    <x v="1"/>
  </r>
  <r>
    <x v="75"/>
    <x v="128"/>
    <n v="11.212546816479401"/>
    <x v="2"/>
    <x v="1"/>
  </r>
  <r>
    <x v="75"/>
    <x v="129"/>
    <n v="7.1629213483146064"/>
    <x v="2"/>
    <x v="1"/>
  </r>
  <r>
    <x v="75"/>
    <x v="4"/>
    <n v="15.262172284644194"/>
    <x v="2"/>
    <x v="1"/>
  </r>
  <r>
    <x v="73"/>
    <x v="127"/>
    <n v="49.442379182156131"/>
    <x v="3"/>
    <x v="1"/>
  </r>
  <r>
    <x v="73"/>
    <x v="132"/>
    <n v="27.323420074349443"/>
    <x v="3"/>
    <x v="1"/>
  </r>
  <r>
    <x v="73"/>
    <x v="133"/>
    <n v="14.622057001239158"/>
    <x v="3"/>
    <x v="1"/>
  </r>
  <r>
    <x v="74"/>
    <x v="134"/>
    <n v="21.437422552664188"/>
    <x v="3"/>
    <x v="1"/>
  </r>
  <r>
    <x v="74"/>
    <x v="127"/>
    <n v="41.387856257744737"/>
    <x v="3"/>
    <x v="1"/>
  </r>
  <r>
    <x v="74"/>
    <x v="132"/>
    <n v="17.843866171003718"/>
    <x v="3"/>
    <x v="1"/>
  </r>
  <r>
    <x v="74"/>
    <x v="135"/>
    <n v="4.7087980173482036"/>
    <x v="3"/>
    <x v="1"/>
  </r>
  <r>
    <x v="74"/>
    <x v="133"/>
    <n v="7.2490706319702598"/>
    <x v="3"/>
    <x v="1"/>
  </r>
  <r>
    <x v="74"/>
    <x v="136"/>
    <n v="2.6022304832713754"/>
    <x v="3"/>
    <x v="1"/>
  </r>
  <r>
    <x v="74"/>
    <x v="137"/>
    <n v="4.0272614622056997"/>
    <x v="3"/>
    <x v="1"/>
  </r>
  <r>
    <x v="74"/>
    <x v="138"/>
    <n v="0.74349442379182151"/>
    <x v="3"/>
    <x v="1"/>
  </r>
  <r>
    <x v="75"/>
    <x v="131"/>
    <n v="14.436183395291202"/>
    <x v="3"/>
    <x v="1"/>
  </r>
  <r>
    <x v="75"/>
    <x v="139"/>
    <n v="49.442379182156131"/>
    <x v="3"/>
    <x v="1"/>
  </r>
  <r>
    <x v="75"/>
    <x v="128"/>
    <n v="27.323420074349443"/>
    <x v="3"/>
    <x v="1"/>
  </r>
  <r>
    <x v="75"/>
    <x v="129"/>
    <n v="14.622057001239158"/>
    <x v="3"/>
    <x v="1"/>
  </r>
  <r>
    <x v="75"/>
    <x v="4"/>
    <n v="7.0012391573729866"/>
    <x v="3"/>
    <x v="1"/>
  </r>
  <r>
    <x v="73"/>
    <x v="127"/>
    <n v="26.623376623376622"/>
    <x v="4"/>
    <x v="1"/>
  </r>
  <r>
    <x v="73"/>
    <x v="132"/>
    <n v="19.696969696969695"/>
    <x v="4"/>
    <x v="1"/>
  </r>
  <r>
    <x v="73"/>
    <x v="133"/>
    <n v="10.930735930735931"/>
    <x v="4"/>
    <x v="1"/>
  </r>
  <r>
    <x v="74"/>
    <x v="134"/>
    <n v="47.727272727272727"/>
    <x v="4"/>
    <x v="1"/>
  </r>
  <r>
    <x v="74"/>
    <x v="127"/>
    <n v="23.7012987012987"/>
    <x v="4"/>
    <x v="1"/>
  </r>
  <r>
    <x v="74"/>
    <x v="132"/>
    <n v="16.558441558441558"/>
    <x v="4"/>
    <x v="1"/>
  </r>
  <r>
    <x v="74"/>
    <x v="135"/>
    <n v="1.0822510822510822"/>
    <x v="4"/>
    <x v="1"/>
  </r>
  <r>
    <x v="74"/>
    <x v="133"/>
    <n v="7.4675324675324672"/>
    <x v="4"/>
    <x v="1"/>
  </r>
  <r>
    <x v="74"/>
    <x v="136"/>
    <n v="1.4069264069264069"/>
    <x v="4"/>
    <x v="1"/>
  </r>
  <r>
    <x v="74"/>
    <x v="137"/>
    <n v="1.6233766233766234"/>
    <x v="4"/>
    <x v="1"/>
  </r>
  <r>
    <x v="74"/>
    <x v="138"/>
    <n v="0.4329004329004329"/>
    <x v="4"/>
    <x v="1"/>
  </r>
  <r>
    <x v="75"/>
    <x v="131"/>
    <n v="33.333333333333336"/>
    <x v="4"/>
    <x v="1"/>
  </r>
  <r>
    <x v="75"/>
    <x v="139"/>
    <n v="26.623376623376622"/>
    <x v="4"/>
    <x v="1"/>
  </r>
  <r>
    <x v="75"/>
    <x v="128"/>
    <n v="19.696969696969695"/>
    <x v="4"/>
    <x v="1"/>
  </r>
  <r>
    <x v="75"/>
    <x v="129"/>
    <n v="10.930735930735931"/>
    <x v="4"/>
    <x v="1"/>
  </r>
  <r>
    <x v="75"/>
    <x v="4"/>
    <n v="14.393939393939394"/>
    <x v="4"/>
    <x v="1"/>
  </r>
  <r>
    <x v="73"/>
    <x v="127"/>
    <n v="27.461139896373059"/>
    <x v="5"/>
    <x v="1"/>
  </r>
  <r>
    <x v="73"/>
    <x v="132"/>
    <n v="25.906735751295336"/>
    <x v="5"/>
    <x v="1"/>
  </r>
  <r>
    <x v="73"/>
    <x v="133"/>
    <n v="12.435233160621761"/>
    <x v="5"/>
    <x v="1"/>
  </r>
  <r>
    <x v="74"/>
    <x v="134"/>
    <n v="41.968911917098445"/>
    <x v="5"/>
    <x v="1"/>
  </r>
  <r>
    <x v="74"/>
    <x v="127"/>
    <n v="22.797927461139896"/>
    <x v="5"/>
    <x v="1"/>
  </r>
  <r>
    <x v="74"/>
    <x v="132"/>
    <n v="21.243523316062177"/>
    <x v="5"/>
    <x v="1"/>
  </r>
  <r>
    <x v="74"/>
    <x v="135"/>
    <n v="1.5544041450777202"/>
    <x v="5"/>
    <x v="1"/>
  </r>
  <r>
    <x v="74"/>
    <x v="133"/>
    <n v="7.2538860103626943"/>
    <x v="5"/>
    <x v="1"/>
  </r>
  <r>
    <x v="74"/>
    <x v="136"/>
    <n v="2.0725388601036268"/>
    <x v="5"/>
    <x v="1"/>
  </r>
  <r>
    <x v="74"/>
    <x v="137"/>
    <n v="2.0725388601036268"/>
    <x v="5"/>
    <x v="1"/>
  </r>
  <r>
    <x v="74"/>
    <x v="138"/>
    <n v="1.0362694300518134"/>
    <x v="5"/>
    <x v="1"/>
  </r>
  <r>
    <x v="75"/>
    <x v="131"/>
    <n v="23.834196891191709"/>
    <x v="5"/>
    <x v="1"/>
  </r>
  <r>
    <x v="75"/>
    <x v="139"/>
    <n v="27.461139896373059"/>
    <x v="5"/>
    <x v="1"/>
  </r>
  <r>
    <x v="75"/>
    <x v="128"/>
    <n v="25.906735751295336"/>
    <x v="5"/>
    <x v="1"/>
  </r>
  <r>
    <x v="75"/>
    <x v="129"/>
    <n v="12.435233160621761"/>
    <x v="5"/>
    <x v="1"/>
  </r>
  <r>
    <x v="75"/>
    <x v="4"/>
    <n v="18.134715025906736"/>
    <x v="5"/>
    <x v="1"/>
  </r>
  <r>
    <x v="73"/>
    <x v="127"/>
    <n v="24.375"/>
    <x v="6"/>
    <x v="1"/>
  </r>
  <r>
    <x v="73"/>
    <x v="132"/>
    <n v="16.25"/>
    <x v="6"/>
    <x v="1"/>
  </r>
  <r>
    <x v="73"/>
    <x v="133"/>
    <n v="9.375"/>
    <x v="6"/>
    <x v="1"/>
  </r>
  <r>
    <x v="74"/>
    <x v="134"/>
    <n v="53.125"/>
    <x v="6"/>
    <x v="1"/>
  </r>
  <r>
    <x v="74"/>
    <x v="127"/>
    <n v="23.125"/>
    <x v="6"/>
    <x v="1"/>
  </r>
  <r>
    <x v="74"/>
    <x v="132"/>
    <n v="13.75"/>
    <x v="6"/>
    <x v="1"/>
  </r>
  <r>
    <x v="74"/>
    <x v="135"/>
    <n v="0.625"/>
    <x v="6"/>
    <x v="1"/>
  </r>
  <r>
    <x v="74"/>
    <x v="133"/>
    <n v="6.875"/>
    <x v="6"/>
    <x v="1"/>
  </r>
  <r>
    <x v="74"/>
    <x v="136"/>
    <n v="0.625"/>
    <x v="6"/>
    <x v="1"/>
  </r>
  <r>
    <x v="74"/>
    <x v="137"/>
    <n v="1.875"/>
    <x v="6"/>
    <x v="1"/>
  </r>
  <r>
    <x v="74"/>
    <x v="138"/>
    <n v="0"/>
    <x v="6"/>
    <x v="1"/>
  </r>
  <r>
    <x v="75"/>
    <x v="131"/>
    <n v="36.875"/>
    <x v="6"/>
    <x v="1"/>
  </r>
  <r>
    <x v="75"/>
    <x v="139"/>
    <n v="24.375"/>
    <x v="6"/>
    <x v="1"/>
  </r>
  <r>
    <x v="75"/>
    <x v="128"/>
    <n v="16.25"/>
    <x v="6"/>
    <x v="1"/>
  </r>
  <r>
    <x v="75"/>
    <x v="129"/>
    <n v="9.375"/>
    <x v="6"/>
    <x v="1"/>
  </r>
  <r>
    <x v="75"/>
    <x v="4"/>
    <n v="16.25"/>
    <x v="6"/>
    <x v="1"/>
  </r>
  <r>
    <x v="73"/>
    <x v="127"/>
    <n v="20.469798657718123"/>
    <x v="7"/>
    <x v="1"/>
  </r>
  <r>
    <x v="73"/>
    <x v="132"/>
    <n v="13.087248322147651"/>
    <x v="7"/>
    <x v="1"/>
  </r>
  <r>
    <x v="73"/>
    <x v="133"/>
    <n v="10.40268456375839"/>
    <x v="7"/>
    <x v="1"/>
  </r>
  <r>
    <x v="74"/>
    <x v="134"/>
    <n v="57.718120805369125"/>
    <x v="7"/>
    <x v="1"/>
  </r>
  <r>
    <x v="74"/>
    <x v="127"/>
    <n v="19.127516778523489"/>
    <x v="7"/>
    <x v="1"/>
  </r>
  <r>
    <x v="74"/>
    <x v="132"/>
    <n v="12.416107382550335"/>
    <x v="7"/>
    <x v="1"/>
  </r>
  <r>
    <x v="74"/>
    <x v="135"/>
    <n v="0.33557046979865773"/>
    <x v="7"/>
    <x v="1"/>
  </r>
  <r>
    <x v="74"/>
    <x v="133"/>
    <n v="9.0604026845637584"/>
    <x v="7"/>
    <x v="1"/>
  </r>
  <r>
    <x v="74"/>
    <x v="136"/>
    <n v="1.0067114093959733"/>
    <x v="7"/>
    <x v="1"/>
  </r>
  <r>
    <x v="74"/>
    <x v="137"/>
    <n v="0.33557046979865773"/>
    <x v="7"/>
    <x v="1"/>
  </r>
  <r>
    <x v="74"/>
    <x v="138"/>
    <n v="0"/>
    <x v="7"/>
    <x v="1"/>
  </r>
  <r>
    <x v="75"/>
    <x v="131"/>
    <n v="42.281879194630875"/>
    <x v="7"/>
    <x v="1"/>
  </r>
  <r>
    <x v="75"/>
    <x v="139"/>
    <n v="20.469798657718123"/>
    <x v="7"/>
    <x v="1"/>
  </r>
  <r>
    <x v="75"/>
    <x v="128"/>
    <n v="13.087248322147651"/>
    <x v="7"/>
    <x v="1"/>
  </r>
  <r>
    <x v="75"/>
    <x v="129"/>
    <n v="10.40268456375839"/>
    <x v="7"/>
    <x v="1"/>
  </r>
  <r>
    <x v="75"/>
    <x v="4"/>
    <n v="15.436241610738255"/>
    <x v="7"/>
    <x v="1"/>
  </r>
  <r>
    <x v="73"/>
    <x v="127"/>
    <n v="34.065934065934066"/>
    <x v="8"/>
    <x v="1"/>
  </r>
  <r>
    <x v="73"/>
    <x v="132"/>
    <n v="24.542124542124544"/>
    <x v="8"/>
    <x v="1"/>
  </r>
  <r>
    <x v="73"/>
    <x v="133"/>
    <n v="11.355311355311356"/>
    <x v="8"/>
    <x v="1"/>
  </r>
  <r>
    <x v="74"/>
    <x v="134"/>
    <n v="37.72893772893773"/>
    <x v="8"/>
    <x v="1"/>
  </r>
  <r>
    <x v="74"/>
    <x v="127"/>
    <n v="29.670329670329672"/>
    <x v="8"/>
    <x v="1"/>
  </r>
  <r>
    <x v="74"/>
    <x v="132"/>
    <n v="19.413919413919412"/>
    <x v="8"/>
    <x v="1"/>
  </r>
  <r>
    <x v="74"/>
    <x v="135"/>
    <n v="1.8315018315018314"/>
    <x v="8"/>
    <x v="1"/>
  </r>
  <r>
    <x v="74"/>
    <x v="133"/>
    <n v="6.2271062271062272"/>
    <x v="8"/>
    <x v="1"/>
  </r>
  <r>
    <x v="74"/>
    <x v="136"/>
    <n v="1.8315018315018314"/>
    <x v="8"/>
    <x v="1"/>
  </r>
  <r>
    <x v="74"/>
    <x v="137"/>
    <n v="2.5641025641025643"/>
    <x v="8"/>
    <x v="1"/>
  </r>
  <r>
    <x v="74"/>
    <x v="138"/>
    <n v="0.73260073260073255"/>
    <x v="8"/>
    <x v="1"/>
  </r>
  <r>
    <x v="75"/>
    <x v="131"/>
    <n v="28.205128205128204"/>
    <x v="8"/>
    <x v="1"/>
  </r>
  <r>
    <x v="75"/>
    <x v="139"/>
    <n v="34.065934065934066"/>
    <x v="8"/>
    <x v="1"/>
  </r>
  <r>
    <x v="75"/>
    <x v="128"/>
    <n v="24.542124542124544"/>
    <x v="8"/>
    <x v="1"/>
  </r>
  <r>
    <x v="75"/>
    <x v="129"/>
    <n v="11.355311355311356"/>
    <x v="8"/>
    <x v="1"/>
  </r>
  <r>
    <x v="75"/>
    <x v="4"/>
    <n v="9.5238095238095237"/>
    <x v="8"/>
    <x v="1"/>
  </r>
  <r>
    <x v="73"/>
    <x v="127"/>
    <n v="37.790697674418603"/>
    <x v="9"/>
    <x v="1"/>
  </r>
  <r>
    <x v="73"/>
    <x v="132"/>
    <n v="25"/>
    <x v="9"/>
    <x v="1"/>
  </r>
  <r>
    <x v="73"/>
    <x v="133"/>
    <n v="7.8488372093023253"/>
    <x v="9"/>
    <x v="1"/>
  </r>
  <r>
    <x v="74"/>
    <x v="134"/>
    <n v="37.790697674418603"/>
    <x v="9"/>
    <x v="1"/>
  </r>
  <r>
    <x v="74"/>
    <x v="127"/>
    <n v="30.232558139534884"/>
    <x v="9"/>
    <x v="1"/>
  </r>
  <r>
    <x v="74"/>
    <x v="132"/>
    <n v="17.732558139534884"/>
    <x v="9"/>
    <x v="1"/>
  </r>
  <r>
    <x v="74"/>
    <x v="135"/>
    <n v="6.3953488372093021"/>
    <x v="9"/>
    <x v="1"/>
  </r>
  <r>
    <x v="74"/>
    <x v="133"/>
    <n v="5.8139534883720927"/>
    <x v="9"/>
    <x v="1"/>
  </r>
  <r>
    <x v="74"/>
    <x v="136"/>
    <n v="1.1627906976744187"/>
    <x v="9"/>
    <x v="1"/>
  </r>
  <r>
    <x v="74"/>
    <x v="137"/>
    <n v="0.87209302325581395"/>
    <x v="9"/>
    <x v="1"/>
  </r>
  <r>
    <x v="74"/>
    <x v="138"/>
    <n v="0"/>
    <x v="9"/>
    <x v="1"/>
  </r>
  <r>
    <x v="75"/>
    <x v="131"/>
    <n v="27.61627906976744"/>
    <x v="9"/>
    <x v="1"/>
  </r>
  <r>
    <x v="75"/>
    <x v="139"/>
    <n v="37.790697674418603"/>
    <x v="9"/>
    <x v="1"/>
  </r>
  <r>
    <x v="75"/>
    <x v="128"/>
    <n v="25"/>
    <x v="9"/>
    <x v="1"/>
  </r>
  <r>
    <x v="75"/>
    <x v="129"/>
    <n v="7.8488372093023253"/>
    <x v="9"/>
    <x v="1"/>
  </r>
  <r>
    <x v="75"/>
    <x v="4"/>
    <n v="10.174418604651162"/>
    <x v="9"/>
    <x v="1"/>
  </r>
  <r>
    <x v="73"/>
    <x v="127"/>
    <n v="50.202429149797574"/>
    <x v="10"/>
    <x v="1"/>
  </r>
  <r>
    <x v="73"/>
    <x v="132"/>
    <n v="35.222672064777328"/>
    <x v="10"/>
    <x v="1"/>
  </r>
  <r>
    <x v="73"/>
    <x v="133"/>
    <n v="8.097165991902834"/>
    <x v="10"/>
    <x v="1"/>
  </r>
  <r>
    <x v="74"/>
    <x v="134"/>
    <n v="20.647773279352226"/>
    <x v="10"/>
    <x v="1"/>
  </r>
  <r>
    <x v="74"/>
    <x v="127"/>
    <n v="40.48582995951417"/>
    <x v="10"/>
    <x v="1"/>
  </r>
  <r>
    <x v="74"/>
    <x v="132"/>
    <n v="22.672064777327936"/>
    <x v="10"/>
    <x v="1"/>
  </r>
  <r>
    <x v="74"/>
    <x v="135"/>
    <n v="8.097165991902834"/>
    <x v="10"/>
    <x v="1"/>
  </r>
  <r>
    <x v="74"/>
    <x v="133"/>
    <n v="2.42914979757085"/>
    <x v="10"/>
    <x v="1"/>
  </r>
  <r>
    <x v="74"/>
    <x v="136"/>
    <n v="1.214574898785425"/>
    <x v="10"/>
    <x v="1"/>
  </r>
  <r>
    <x v="74"/>
    <x v="137"/>
    <n v="4.048582995951417"/>
    <x v="10"/>
    <x v="1"/>
  </r>
  <r>
    <x v="74"/>
    <x v="138"/>
    <n v="0.40485829959514169"/>
    <x v="10"/>
    <x v="1"/>
  </r>
  <r>
    <x v="75"/>
    <x v="131"/>
    <n v="15.789473684210526"/>
    <x v="10"/>
    <x v="1"/>
  </r>
  <r>
    <x v="75"/>
    <x v="139"/>
    <n v="50.202429149797574"/>
    <x v="10"/>
    <x v="1"/>
  </r>
  <r>
    <x v="75"/>
    <x v="128"/>
    <n v="35.222672064777328"/>
    <x v="10"/>
    <x v="1"/>
  </r>
  <r>
    <x v="75"/>
    <x v="129"/>
    <n v="8.097165991902834"/>
    <x v="10"/>
    <x v="1"/>
  </r>
  <r>
    <x v="75"/>
    <x v="4"/>
    <n v="4.8582995951417001"/>
    <x v="10"/>
    <x v="1"/>
  </r>
  <r>
    <x v="73"/>
    <x v="127"/>
    <n v="31.481481481481481"/>
    <x v="11"/>
    <x v="1"/>
  </r>
  <r>
    <x v="73"/>
    <x v="132"/>
    <n v="20"/>
    <x v="11"/>
    <x v="1"/>
  </r>
  <r>
    <x v="73"/>
    <x v="133"/>
    <n v="9.6296296296296298"/>
    <x v="11"/>
    <x v="1"/>
  </r>
  <r>
    <x v="74"/>
    <x v="134"/>
    <n v="44.444444444444443"/>
    <x v="11"/>
    <x v="1"/>
  </r>
  <r>
    <x v="74"/>
    <x v="127"/>
    <n v="27.407407407407408"/>
    <x v="11"/>
    <x v="1"/>
  </r>
  <r>
    <x v="74"/>
    <x v="132"/>
    <n v="16.296296296296298"/>
    <x v="11"/>
    <x v="1"/>
  </r>
  <r>
    <x v="74"/>
    <x v="135"/>
    <n v="2.2222222222222223"/>
    <x v="11"/>
    <x v="1"/>
  </r>
  <r>
    <x v="74"/>
    <x v="133"/>
    <n v="6.666666666666667"/>
    <x v="11"/>
    <x v="1"/>
  </r>
  <r>
    <x v="74"/>
    <x v="136"/>
    <n v="1.4814814814814814"/>
    <x v="11"/>
    <x v="1"/>
  </r>
  <r>
    <x v="74"/>
    <x v="137"/>
    <n v="1.1111111111111112"/>
    <x v="11"/>
    <x v="1"/>
  </r>
  <r>
    <x v="74"/>
    <x v="138"/>
    <n v="0.37037037037037035"/>
    <x v="11"/>
    <x v="1"/>
  </r>
  <r>
    <x v="75"/>
    <x v="131"/>
    <n v="31.851851851851851"/>
    <x v="11"/>
    <x v="1"/>
  </r>
  <r>
    <x v="75"/>
    <x v="139"/>
    <n v="31.481481481481481"/>
    <x v="11"/>
    <x v="1"/>
  </r>
  <r>
    <x v="75"/>
    <x v="128"/>
    <n v="20"/>
    <x v="11"/>
    <x v="1"/>
  </r>
  <r>
    <x v="75"/>
    <x v="129"/>
    <n v="9.6296296296296298"/>
    <x v="11"/>
    <x v="1"/>
  </r>
  <r>
    <x v="75"/>
    <x v="4"/>
    <n v="12.592592592592593"/>
    <x v="11"/>
    <x v="1"/>
  </r>
  <r>
    <x v="73"/>
    <x v="127"/>
    <n v="45.238095238095241"/>
    <x v="12"/>
    <x v="1"/>
  </r>
  <r>
    <x v="73"/>
    <x v="132"/>
    <n v="25.170068027210885"/>
    <x v="12"/>
    <x v="1"/>
  </r>
  <r>
    <x v="73"/>
    <x v="133"/>
    <n v="12.244897959183673"/>
    <x v="12"/>
    <x v="1"/>
  </r>
  <r>
    <x v="74"/>
    <x v="134"/>
    <n v="30.612244897959183"/>
    <x v="12"/>
    <x v="1"/>
  </r>
  <r>
    <x v="74"/>
    <x v="127"/>
    <n v="36.054421768707485"/>
    <x v="12"/>
    <x v="1"/>
  </r>
  <r>
    <x v="74"/>
    <x v="132"/>
    <n v="14.625850340136054"/>
    <x v="12"/>
    <x v="1"/>
  </r>
  <r>
    <x v="74"/>
    <x v="135"/>
    <n v="6.4625850340136051"/>
    <x v="12"/>
    <x v="1"/>
  </r>
  <r>
    <x v="74"/>
    <x v="133"/>
    <n v="5.7823129251700678"/>
    <x v="12"/>
    <x v="1"/>
  </r>
  <r>
    <x v="74"/>
    <x v="136"/>
    <n v="2.3809523809523809"/>
    <x v="12"/>
    <x v="1"/>
  </r>
  <r>
    <x v="74"/>
    <x v="137"/>
    <n v="3.7414965986394559"/>
    <x v="12"/>
    <x v="1"/>
  </r>
  <r>
    <x v="74"/>
    <x v="138"/>
    <n v="0.3401360544217687"/>
    <x v="12"/>
    <x v="1"/>
  </r>
  <r>
    <x v="75"/>
    <x v="131"/>
    <n v="18.367346938775512"/>
    <x v="12"/>
    <x v="1"/>
  </r>
  <r>
    <x v="75"/>
    <x v="139"/>
    <n v="45.238095238095241"/>
    <x v="12"/>
    <x v="1"/>
  </r>
  <r>
    <x v="75"/>
    <x v="128"/>
    <n v="25.170068027210885"/>
    <x v="12"/>
    <x v="1"/>
  </r>
  <r>
    <x v="75"/>
    <x v="129"/>
    <n v="12.244897959183673"/>
    <x v="12"/>
    <x v="1"/>
  </r>
  <r>
    <x v="75"/>
    <x v="4"/>
    <n v="12.244897959183673"/>
    <x v="12"/>
    <x v="1"/>
  </r>
  <r>
    <x v="73"/>
    <x v="127"/>
    <n v="50.641025641025642"/>
    <x v="13"/>
    <x v="1"/>
  </r>
  <r>
    <x v="73"/>
    <x v="132"/>
    <n v="19.871794871794872"/>
    <x v="13"/>
    <x v="1"/>
  </r>
  <r>
    <x v="73"/>
    <x v="133"/>
    <n v="16.666666666666668"/>
    <x v="13"/>
    <x v="1"/>
  </r>
  <r>
    <x v="74"/>
    <x v="134"/>
    <n v="24.358974358974358"/>
    <x v="13"/>
    <x v="1"/>
  </r>
  <r>
    <x v="74"/>
    <x v="127"/>
    <n v="41.025641025641029"/>
    <x v="13"/>
    <x v="1"/>
  </r>
  <r>
    <x v="74"/>
    <x v="132"/>
    <n v="14.102564102564102"/>
    <x v="13"/>
    <x v="1"/>
  </r>
  <r>
    <x v="74"/>
    <x v="135"/>
    <n v="3.8461538461538463"/>
    <x v="13"/>
    <x v="1"/>
  </r>
  <r>
    <x v="74"/>
    <x v="133"/>
    <n v="10.897435897435898"/>
    <x v="13"/>
    <x v="1"/>
  </r>
  <r>
    <x v="74"/>
    <x v="136"/>
    <n v="3.8461538461538463"/>
    <x v="13"/>
    <x v="1"/>
  </r>
  <r>
    <x v="74"/>
    <x v="137"/>
    <n v="0"/>
    <x v="13"/>
    <x v="1"/>
  </r>
  <r>
    <x v="74"/>
    <x v="138"/>
    <n v="1.9230769230769231"/>
    <x v="13"/>
    <x v="1"/>
  </r>
  <r>
    <x v="75"/>
    <x v="131"/>
    <n v="16.025641025641026"/>
    <x v="13"/>
    <x v="1"/>
  </r>
  <r>
    <x v="75"/>
    <x v="139"/>
    <n v="50.641025641025642"/>
    <x v="13"/>
    <x v="1"/>
  </r>
  <r>
    <x v="75"/>
    <x v="128"/>
    <n v="19.871794871794872"/>
    <x v="13"/>
    <x v="1"/>
  </r>
  <r>
    <x v="75"/>
    <x v="129"/>
    <n v="16.666666666666668"/>
    <x v="13"/>
    <x v="1"/>
  </r>
  <r>
    <x v="75"/>
    <x v="4"/>
    <n v="8.3333333333333339"/>
    <x v="13"/>
    <x v="1"/>
  </r>
  <r>
    <x v="73"/>
    <x v="127"/>
    <n v="15.54054054054054"/>
    <x v="14"/>
    <x v="1"/>
  </r>
  <r>
    <x v="73"/>
    <x v="132"/>
    <n v="12.837837837837839"/>
    <x v="14"/>
    <x v="1"/>
  </r>
  <r>
    <x v="73"/>
    <x v="133"/>
    <n v="12.162162162162161"/>
    <x v="14"/>
    <x v="1"/>
  </r>
  <r>
    <x v="74"/>
    <x v="134"/>
    <n v="63.513513513513516"/>
    <x v="14"/>
    <x v="1"/>
  </r>
  <r>
    <x v="74"/>
    <x v="127"/>
    <n v="13.513513513513514"/>
    <x v="14"/>
    <x v="1"/>
  </r>
  <r>
    <x v="74"/>
    <x v="132"/>
    <n v="10.135135135135135"/>
    <x v="14"/>
    <x v="1"/>
  </r>
  <r>
    <x v="74"/>
    <x v="135"/>
    <n v="0.67567567567567566"/>
    <x v="14"/>
    <x v="1"/>
  </r>
  <r>
    <x v="74"/>
    <x v="133"/>
    <n v="8.7837837837837842"/>
    <x v="14"/>
    <x v="1"/>
  </r>
  <r>
    <x v="74"/>
    <x v="136"/>
    <n v="1.3513513513513513"/>
    <x v="14"/>
    <x v="1"/>
  </r>
  <r>
    <x v="74"/>
    <x v="137"/>
    <n v="2.0270270270270272"/>
    <x v="14"/>
    <x v="1"/>
  </r>
  <r>
    <x v="74"/>
    <x v="138"/>
    <n v="0"/>
    <x v="14"/>
    <x v="1"/>
  </r>
  <r>
    <x v="75"/>
    <x v="131"/>
    <n v="44.594594594594597"/>
    <x v="14"/>
    <x v="1"/>
  </r>
  <r>
    <x v="75"/>
    <x v="139"/>
    <n v="15.54054054054054"/>
    <x v="14"/>
    <x v="1"/>
  </r>
  <r>
    <x v="75"/>
    <x v="128"/>
    <n v="12.837837837837839"/>
    <x v="14"/>
    <x v="1"/>
  </r>
  <r>
    <x v="75"/>
    <x v="129"/>
    <n v="12.162162162162161"/>
    <x v="14"/>
    <x v="1"/>
  </r>
  <r>
    <x v="75"/>
    <x v="4"/>
    <n v="18.918918918918919"/>
    <x v="14"/>
    <x v="1"/>
  </r>
  <r>
    <x v="73"/>
    <x v="127"/>
    <n v="32.432432432432435"/>
    <x v="15"/>
    <x v="1"/>
  </r>
  <r>
    <x v="73"/>
    <x v="132"/>
    <n v="49.324324324324323"/>
    <x v="15"/>
    <x v="1"/>
  </r>
  <r>
    <x v="73"/>
    <x v="133"/>
    <n v="12.837837837837839"/>
    <x v="15"/>
    <x v="1"/>
  </r>
  <r>
    <x v="74"/>
    <x v="134"/>
    <n v="21.621621621621621"/>
    <x v="15"/>
    <x v="1"/>
  </r>
  <r>
    <x v="74"/>
    <x v="127"/>
    <n v="22.297297297297298"/>
    <x v="15"/>
    <x v="1"/>
  </r>
  <r>
    <x v="74"/>
    <x v="132"/>
    <n v="34.45945945945946"/>
    <x v="15"/>
    <x v="1"/>
  </r>
  <r>
    <x v="74"/>
    <x v="135"/>
    <n v="8.7837837837837842"/>
    <x v="15"/>
    <x v="1"/>
  </r>
  <r>
    <x v="74"/>
    <x v="133"/>
    <n v="5.4054054054054053"/>
    <x v="15"/>
    <x v="1"/>
  </r>
  <r>
    <x v="74"/>
    <x v="136"/>
    <n v="1.3513513513513513"/>
    <x v="15"/>
    <x v="1"/>
  </r>
  <r>
    <x v="74"/>
    <x v="137"/>
    <n v="6.0810810810810807"/>
    <x v="15"/>
    <x v="1"/>
  </r>
  <r>
    <x v="74"/>
    <x v="138"/>
    <n v="0"/>
    <x v="15"/>
    <x v="1"/>
  </r>
  <r>
    <x v="75"/>
    <x v="131"/>
    <n v="14.189189189189189"/>
    <x v="15"/>
    <x v="1"/>
  </r>
  <r>
    <x v="75"/>
    <x v="139"/>
    <n v="32.432432432432435"/>
    <x v="15"/>
    <x v="1"/>
  </r>
  <r>
    <x v="75"/>
    <x v="128"/>
    <n v="49.324324324324323"/>
    <x v="15"/>
    <x v="1"/>
  </r>
  <r>
    <x v="75"/>
    <x v="129"/>
    <n v="12.837837837837839"/>
    <x v="15"/>
    <x v="1"/>
  </r>
  <r>
    <x v="75"/>
    <x v="4"/>
    <n v="7.4324324324324325"/>
    <x v="15"/>
    <x v="1"/>
  </r>
  <r>
    <x v="73"/>
    <x v="127"/>
    <n v="47.138047138047135"/>
    <x v="16"/>
    <x v="1"/>
  </r>
  <r>
    <x v="73"/>
    <x v="132"/>
    <n v="28.619528619528619"/>
    <x v="16"/>
    <x v="1"/>
  </r>
  <r>
    <x v="73"/>
    <x v="133"/>
    <n v="13.804713804713804"/>
    <x v="16"/>
    <x v="1"/>
  </r>
  <r>
    <x v="74"/>
    <x v="134"/>
    <n v="24.242424242424242"/>
    <x v="16"/>
    <x v="1"/>
  </r>
  <r>
    <x v="74"/>
    <x v="127"/>
    <n v="38.047138047138048"/>
    <x v="16"/>
    <x v="1"/>
  </r>
  <r>
    <x v="74"/>
    <x v="132"/>
    <n v="18.855218855218855"/>
    <x v="16"/>
    <x v="1"/>
  </r>
  <r>
    <x v="74"/>
    <x v="135"/>
    <n v="5.0505050505050502"/>
    <x v="16"/>
    <x v="1"/>
  </r>
  <r>
    <x v="74"/>
    <x v="133"/>
    <n v="5.7239057239057241"/>
    <x v="16"/>
    <x v="1"/>
  </r>
  <r>
    <x v="74"/>
    <x v="136"/>
    <n v="3.3670033670033672"/>
    <x v="16"/>
    <x v="1"/>
  </r>
  <r>
    <x v="74"/>
    <x v="137"/>
    <n v="4.0404040404040407"/>
    <x v="16"/>
    <x v="1"/>
  </r>
  <r>
    <x v="74"/>
    <x v="138"/>
    <n v="0.67340067340067344"/>
    <x v="16"/>
    <x v="1"/>
  </r>
  <r>
    <x v="75"/>
    <x v="131"/>
    <n v="17.508417508417509"/>
    <x v="16"/>
    <x v="1"/>
  </r>
  <r>
    <x v="75"/>
    <x v="139"/>
    <n v="47.138047138047135"/>
    <x v="16"/>
    <x v="1"/>
  </r>
  <r>
    <x v="75"/>
    <x v="128"/>
    <n v="28.619528619528619"/>
    <x v="16"/>
    <x v="1"/>
  </r>
  <r>
    <x v="75"/>
    <x v="129"/>
    <n v="13.804713804713804"/>
    <x v="16"/>
    <x v="1"/>
  </r>
  <r>
    <x v="75"/>
    <x v="4"/>
    <n v="6.7340067340067344"/>
    <x v="16"/>
    <x v="1"/>
  </r>
  <r>
    <x v="76"/>
    <x v="140"/>
    <n v="6.6665309446254009"/>
    <x v="0"/>
    <x v="0"/>
  </r>
  <r>
    <x v="76"/>
    <x v="141"/>
    <n v="7.2348484848484809"/>
    <x v="0"/>
    <x v="0"/>
  </r>
  <r>
    <x v="76"/>
    <x v="142"/>
    <n v="7.2004287245444889"/>
    <x v="0"/>
    <x v="0"/>
  </r>
  <r>
    <x v="76"/>
    <x v="143"/>
    <n v="6.89326334208224"/>
    <x v="0"/>
    <x v="0"/>
  </r>
  <r>
    <x v="76"/>
    <x v="144"/>
    <n v="7.9672386895475906"/>
    <x v="0"/>
    <x v="0"/>
  </r>
  <r>
    <x v="76"/>
    <x v="145"/>
    <n v="8.2936132465996355"/>
    <x v="0"/>
    <x v="0"/>
  </r>
  <r>
    <x v="76"/>
    <x v="146"/>
    <n v="7.4235463029432927"/>
    <x v="0"/>
    <x v="0"/>
  </r>
  <r>
    <x v="76"/>
    <x v="147"/>
    <n v="7.5"/>
    <x v="0"/>
    <x v="0"/>
  </r>
  <r>
    <x v="76"/>
    <x v="148"/>
    <n v="7.5429645542427552"/>
    <x v="0"/>
    <x v="0"/>
  </r>
  <r>
    <x v="76"/>
    <x v="149"/>
    <n v="7.6257907542579053"/>
    <x v="0"/>
    <x v="0"/>
  </r>
  <r>
    <x v="76"/>
    <x v="150"/>
    <n v="8.3195876288659889"/>
    <x v="0"/>
    <x v="0"/>
  </r>
  <r>
    <x v="76"/>
    <x v="151"/>
    <n v="7.7031700288184473"/>
    <x v="0"/>
    <x v="0"/>
  </r>
  <r>
    <x v="76"/>
    <x v="140"/>
    <n v="6.6458527493010227"/>
    <x v="1"/>
    <x v="0"/>
  </r>
  <r>
    <x v="76"/>
    <x v="141"/>
    <n v="7.0517928286852536"/>
    <x v="1"/>
    <x v="0"/>
  </r>
  <r>
    <x v="76"/>
    <x v="142"/>
    <n v="7.1133603238866456"/>
    <x v="1"/>
    <x v="0"/>
  </r>
  <r>
    <x v="76"/>
    <x v="143"/>
    <n v="6.8677966101694921"/>
    <x v="1"/>
    <x v="0"/>
  </r>
  <r>
    <x v="76"/>
    <x v="144"/>
    <n v="7.9961832061068723"/>
    <x v="1"/>
    <x v="0"/>
  </r>
  <r>
    <x v="76"/>
    <x v="145"/>
    <n v="8.129129129129133"/>
    <x v="1"/>
    <x v="0"/>
  </r>
  <r>
    <x v="76"/>
    <x v="146"/>
    <n v="7.3423423423423468"/>
    <x v="1"/>
    <x v="0"/>
  </r>
  <r>
    <x v="76"/>
    <x v="147"/>
    <n v="7.2408376963350767"/>
    <x v="1"/>
    <x v="0"/>
  </r>
  <r>
    <x v="76"/>
    <x v="148"/>
    <n v="7.4961997828447391"/>
    <x v="1"/>
    <x v="0"/>
  </r>
  <r>
    <x v="76"/>
    <x v="149"/>
    <n v="7.6659364731653943"/>
    <x v="1"/>
    <x v="0"/>
  </r>
  <r>
    <x v="76"/>
    <x v="150"/>
    <n v="8.0313315926892894"/>
    <x v="1"/>
    <x v="0"/>
  </r>
  <r>
    <x v="76"/>
    <x v="151"/>
    <n v="7.3333333333333321"/>
    <x v="1"/>
    <x v="0"/>
  </r>
  <r>
    <x v="76"/>
    <x v="140"/>
    <n v="6.6225806451612907"/>
    <x v="2"/>
    <x v="0"/>
  </r>
  <r>
    <x v="76"/>
    <x v="141"/>
    <n v="7.4074074074074057"/>
    <x v="2"/>
    <x v="0"/>
  </r>
  <r>
    <x v="76"/>
    <x v="142"/>
    <n v="7.5784313725490176"/>
    <x v="2"/>
    <x v="0"/>
  </r>
  <r>
    <x v="76"/>
    <x v="143"/>
    <n v="6.9433962264150937"/>
    <x v="2"/>
    <x v="0"/>
  </r>
  <r>
    <x v="76"/>
    <x v="144"/>
    <n v="7.5102040816326525"/>
    <x v="2"/>
    <x v="0"/>
  </r>
  <r>
    <x v="76"/>
    <x v="145"/>
    <n v="8.2676991150442412"/>
    <x v="2"/>
    <x v="0"/>
  </r>
  <r>
    <x v="76"/>
    <x v="146"/>
    <n v="7.6865671641791042"/>
    <x v="2"/>
    <x v="0"/>
  </r>
  <r>
    <x v="76"/>
    <x v="147"/>
    <n v="7.7066246056782335"/>
    <x v="2"/>
    <x v="0"/>
  </r>
  <r>
    <x v="76"/>
    <x v="148"/>
    <n v="7.8129032258064539"/>
    <x v="2"/>
    <x v="0"/>
  </r>
  <r>
    <x v="76"/>
    <x v="149"/>
    <n v="7.5564202334630313"/>
    <x v="2"/>
    <x v="0"/>
  </r>
  <r>
    <x v="76"/>
    <x v="150"/>
    <n v="8.3030303030303045"/>
    <x v="2"/>
    <x v="0"/>
  </r>
  <r>
    <x v="76"/>
    <x v="151"/>
    <n v="7.875"/>
    <x v="2"/>
    <x v="0"/>
  </r>
  <r>
    <x v="76"/>
    <x v="140"/>
    <n v="6.4444444444444446"/>
    <x v="3"/>
    <x v="0"/>
  </r>
  <r>
    <x v="76"/>
    <x v="141"/>
    <n v="7.4808743169398912"/>
    <x v="3"/>
    <x v="0"/>
  </r>
  <r>
    <x v="76"/>
    <x v="142"/>
    <n v="7.3759999999999994"/>
    <x v="3"/>
    <x v="0"/>
  </r>
  <r>
    <x v="76"/>
    <x v="143"/>
    <n v="6.8932806324110674"/>
    <x v="3"/>
    <x v="0"/>
  </r>
  <r>
    <x v="76"/>
    <x v="144"/>
    <n v="7.8947368421052646"/>
    <x v="3"/>
    <x v="0"/>
  </r>
  <r>
    <x v="76"/>
    <x v="145"/>
    <n v="8.5514018691588678"/>
    <x v="3"/>
    <x v="0"/>
  </r>
  <r>
    <x v="76"/>
    <x v="146"/>
    <n v="7.5"/>
    <x v="3"/>
    <x v="0"/>
  </r>
  <r>
    <x v="76"/>
    <x v="147"/>
    <n v="7.5566750629722899"/>
    <x v="3"/>
    <x v="0"/>
  </r>
  <r>
    <x v="76"/>
    <x v="148"/>
    <n v="7.4651810584958245"/>
    <x v="3"/>
    <x v="0"/>
  </r>
  <r>
    <x v="76"/>
    <x v="149"/>
    <n v="7.5302325581395353"/>
    <x v="3"/>
    <x v="0"/>
  </r>
  <r>
    <x v="76"/>
    <x v="150"/>
    <n v="8.5777202072538898"/>
    <x v="3"/>
    <x v="0"/>
  </r>
  <r>
    <x v="76"/>
    <x v="151"/>
    <n v="8.2307692307692282"/>
    <x v="3"/>
    <x v="0"/>
  </r>
  <r>
    <x v="76"/>
    <x v="140"/>
    <n v="6.7542372881355917"/>
    <x v="4"/>
    <x v="0"/>
  </r>
  <r>
    <x v="76"/>
    <x v="141"/>
    <n v="6.6"/>
    <x v="4"/>
    <x v="0"/>
  </r>
  <r>
    <x v="76"/>
    <x v="142"/>
    <n v="7.1785714285714288"/>
    <x v="4"/>
    <x v="0"/>
  </r>
  <r>
    <x v="76"/>
    <x v="143"/>
    <n v="7"/>
    <x v="4"/>
    <x v="0"/>
  </r>
  <r>
    <x v="76"/>
    <x v="144"/>
    <n v="8.2631578947368407"/>
    <x v="4"/>
    <x v="0"/>
  </r>
  <r>
    <x v="76"/>
    <x v="145"/>
    <n v="8.1046025104602464"/>
    <x v="4"/>
    <x v="0"/>
  </r>
  <r>
    <x v="76"/>
    <x v="146"/>
    <n v="7.7"/>
    <x v="4"/>
    <x v="0"/>
  </r>
  <r>
    <x v="76"/>
    <x v="147"/>
    <n v="7.2698412698412707"/>
    <x v="4"/>
    <x v="0"/>
  </r>
  <r>
    <x v="76"/>
    <x v="148"/>
    <n v="7.416666666666667"/>
    <x v="4"/>
    <x v="0"/>
  </r>
  <r>
    <x v="76"/>
    <x v="149"/>
    <n v="7.0185185185185173"/>
    <x v="4"/>
    <x v="0"/>
  </r>
  <r>
    <x v="76"/>
    <x v="150"/>
    <n v="8.6296296296296298"/>
    <x v="4"/>
    <x v="0"/>
  </r>
  <r>
    <x v="76"/>
    <x v="151"/>
    <n v="8.3809523809523778"/>
    <x v="4"/>
    <x v="0"/>
  </r>
  <r>
    <x v="76"/>
    <x v="140"/>
    <n v="7.2777777777777786"/>
    <x v="5"/>
    <x v="0"/>
  </r>
  <r>
    <x v="76"/>
    <x v="141"/>
    <n v="7"/>
    <x v="5"/>
    <x v="0"/>
  </r>
  <r>
    <x v="76"/>
    <x v="142"/>
    <n v="8"/>
    <x v="5"/>
    <x v="0"/>
  </r>
  <r>
    <x v="76"/>
    <x v="143"/>
    <n v="7.6190476190476186"/>
    <x v="5"/>
    <x v="0"/>
  </r>
  <r>
    <x v="76"/>
    <x v="144"/>
    <n v="8.75"/>
    <x v="5"/>
    <x v="0"/>
  </r>
  <r>
    <x v="76"/>
    <x v="145"/>
    <n v="8.0909090909090882"/>
    <x v="5"/>
    <x v="0"/>
  </r>
  <r>
    <x v="76"/>
    <x v="146"/>
    <n v="8.0476190476190474"/>
    <x v="5"/>
    <x v="0"/>
  </r>
  <r>
    <x v="76"/>
    <x v="147"/>
    <n v="7.75"/>
    <x v="5"/>
    <x v="0"/>
  </r>
  <r>
    <x v="76"/>
    <x v="148"/>
    <n v="8.7272727272727284"/>
    <x v="5"/>
    <x v="0"/>
  </r>
  <r>
    <x v="76"/>
    <x v="149"/>
    <n v="7.4285714285714288"/>
    <x v="5"/>
    <x v="0"/>
  </r>
  <r>
    <x v="76"/>
    <x v="150"/>
    <n v="9.1999999999999993"/>
    <x v="5"/>
    <x v="0"/>
  </r>
  <r>
    <x v="76"/>
    <x v="151"/>
    <n v="8.5"/>
    <x v="5"/>
    <x v="0"/>
  </r>
  <r>
    <x v="76"/>
    <x v="140"/>
    <n v="6.0526315789473681"/>
    <x v="6"/>
    <x v="0"/>
  </r>
  <r>
    <x v="76"/>
    <x v="141"/>
    <n v="4.333333333333333"/>
    <x v="6"/>
    <x v="0"/>
  </r>
  <r>
    <x v="76"/>
    <x v="142"/>
    <n v="5.7777777777777777"/>
    <x v="6"/>
    <x v="0"/>
  </r>
  <r>
    <x v="76"/>
    <x v="143"/>
    <n v="5.7777777777777777"/>
    <x v="6"/>
    <x v="0"/>
  </r>
  <r>
    <x v="76"/>
    <x v="144"/>
    <n v="5.5"/>
    <x v="6"/>
    <x v="0"/>
  </r>
  <r>
    <x v="76"/>
    <x v="145"/>
    <n v="8.28125"/>
    <x v="6"/>
    <x v="0"/>
  </r>
  <r>
    <x v="76"/>
    <x v="146"/>
    <n v="6.3636363636363642"/>
    <x v="6"/>
    <x v="0"/>
  </r>
  <r>
    <x v="76"/>
    <x v="147"/>
    <n v="6.8636363636363642"/>
    <x v="6"/>
    <x v="0"/>
  </r>
  <r>
    <x v="76"/>
    <x v="148"/>
    <n v="6.1"/>
    <x v="6"/>
    <x v="0"/>
  </r>
  <r>
    <x v="76"/>
    <x v="149"/>
    <n v="5.4"/>
    <x v="6"/>
    <x v="0"/>
  </r>
  <r>
    <x v="76"/>
    <x v="150"/>
    <n v="8.5714285714285694"/>
    <x v="6"/>
    <x v="0"/>
  </r>
  <r>
    <x v="76"/>
    <x v="151"/>
    <n v="9"/>
    <x v="6"/>
    <x v="0"/>
  </r>
  <r>
    <x v="76"/>
    <x v="140"/>
    <n v="6.3478260869565233"/>
    <x v="7"/>
    <x v="0"/>
  </r>
  <r>
    <x v="76"/>
    <x v="141"/>
    <n v="5.75"/>
    <x v="7"/>
    <x v="0"/>
  </r>
  <r>
    <x v="76"/>
    <x v="142"/>
    <n v="7.5"/>
    <x v="7"/>
    <x v="0"/>
  </r>
  <r>
    <x v="76"/>
    <x v="143"/>
    <n v="5.5555555555555554"/>
    <x v="7"/>
    <x v="0"/>
  </r>
  <r>
    <x v="76"/>
    <x v="144"/>
    <n v="8.3333333333333339"/>
    <x v="7"/>
    <x v="0"/>
  </r>
  <r>
    <x v="76"/>
    <x v="145"/>
    <n v="7.7627118644067803"/>
    <x v="7"/>
    <x v="0"/>
  </r>
  <r>
    <x v="76"/>
    <x v="146"/>
    <n v="7.6"/>
    <x v="7"/>
    <x v="0"/>
  </r>
  <r>
    <x v="76"/>
    <x v="147"/>
    <n v="6.7878787878787881"/>
    <x v="7"/>
    <x v="0"/>
  </r>
  <r>
    <x v="76"/>
    <x v="148"/>
    <n v="7.1875"/>
    <x v="7"/>
    <x v="0"/>
  </r>
  <r>
    <x v="76"/>
    <x v="149"/>
    <n v="6.25"/>
    <x v="7"/>
    <x v="0"/>
  </r>
  <r>
    <x v="76"/>
    <x v="150"/>
    <n v="8.0526315789473699"/>
    <x v="7"/>
    <x v="0"/>
  </r>
  <r>
    <x v="76"/>
    <x v="151"/>
    <n v="8.6666666666666661"/>
    <x v="7"/>
    <x v="0"/>
  </r>
  <r>
    <x v="76"/>
    <x v="140"/>
    <n v="6.85"/>
    <x v="8"/>
    <x v="0"/>
  </r>
  <r>
    <x v="76"/>
    <x v="141"/>
    <n v="8.4"/>
    <x v="8"/>
    <x v="0"/>
  </r>
  <r>
    <x v="76"/>
    <x v="142"/>
    <n v="7.8888888888888884"/>
    <x v="8"/>
    <x v="0"/>
  </r>
  <r>
    <x v="76"/>
    <x v="143"/>
    <n v="8"/>
    <x v="8"/>
    <x v="0"/>
  </r>
  <r>
    <x v="76"/>
    <x v="144"/>
    <n v="8.5"/>
    <x v="8"/>
    <x v="0"/>
  </r>
  <r>
    <x v="76"/>
    <x v="145"/>
    <n v="8.2926829268292668"/>
    <x v="8"/>
    <x v="0"/>
  </r>
  <r>
    <x v="76"/>
    <x v="146"/>
    <n v="8.3076923076923066"/>
    <x v="8"/>
    <x v="0"/>
  </r>
  <r>
    <x v="76"/>
    <x v="147"/>
    <n v="7.4857142857142849"/>
    <x v="8"/>
    <x v="0"/>
  </r>
  <r>
    <x v="76"/>
    <x v="148"/>
    <n v="7.5217391304347831"/>
    <x v="8"/>
    <x v="0"/>
  </r>
  <r>
    <x v="76"/>
    <x v="149"/>
    <n v="7.92"/>
    <x v="8"/>
    <x v="0"/>
  </r>
  <r>
    <x v="76"/>
    <x v="150"/>
    <n v="8.6428571428571423"/>
    <x v="8"/>
    <x v="0"/>
  </r>
  <r>
    <x v="76"/>
    <x v="151"/>
    <n v="8"/>
    <x v="8"/>
    <x v="0"/>
  </r>
  <r>
    <x v="76"/>
    <x v="140"/>
    <n v="6.8030303030303036"/>
    <x v="9"/>
    <x v="0"/>
  </r>
  <r>
    <x v="76"/>
    <x v="141"/>
    <n v="7.1111111111111107"/>
    <x v="9"/>
    <x v="0"/>
  </r>
  <r>
    <x v="76"/>
    <x v="142"/>
    <n v="7.0357142857142856"/>
    <x v="9"/>
    <x v="0"/>
  </r>
  <r>
    <x v="76"/>
    <x v="143"/>
    <n v="6.8125"/>
    <x v="9"/>
    <x v="0"/>
  </r>
  <r>
    <x v="76"/>
    <x v="144"/>
    <n v="7.8571428571428568"/>
    <x v="9"/>
    <x v="0"/>
  </r>
  <r>
    <x v="76"/>
    <x v="145"/>
    <n v="8.099173553719007"/>
    <x v="9"/>
    <x v="0"/>
  </r>
  <r>
    <x v="76"/>
    <x v="146"/>
    <n v="7.454545454545455"/>
    <x v="9"/>
    <x v="0"/>
  </r>
  <r>
    <x v="76"/>
    <x v="147"/>
    <n v="7.454545454545455"/>
    <x v="9"/>
    <x v="0"/>
  </r>
  <r>
    <x v="76"/>
    <x v="148"/>
    <n v="6.9743589743589745"/>
    <x v="9"/>
    <x v="0"/>
  </r>
  <r>
    <x v="76"/>
    <x v="149"/>
    <n v="7.884057971014494"/>
    <x v="9"/>
    <x v="0"/>
  </r>
  <r>
    <x v="76"/>
    <x v="150"/>
    <n v="7.8666666666666654"/>
    <x v="9"/>
    <x v="0"/>
  </r>
  <r>
    <x v="76"/>
    <x v="151"/>
    <n v="8"/>
    <x v="9"/>
    <x v="0"/>
  </r>
  <r>
    <x v="76"/>
    <x v="140"/>
    <n v="6.25"/>
    <x v="10"/>
    <x v="0"/>
  </r>
  <r>
    <x v="76"/>
    <x v="141"/>
    <n v="6.75"/>
    <x v="10"/>
    <x v="0"/>
  </r>
  <r>
    <x v="76"/>
    <x v="142"/>
    <n v="7.115384615384615"/>
    <x v="10"/>
    <x v="0"/>
  </r>
  <r>
    <x v="76"/>
    <x v="143"/>
    <n v="6.64864864864865"/>
    <x v="10"/>
    <x v="0"/>
  </r>
  <r>
    <x v="76"/>
    <x v="144"/>
    <n v="7.6551724137931032"/>
    <x v="10"/>
    <x v="0"/>
  </r>
  <r>
    <x v="76"/>
    <x v="145"/>
    <n v="8.7009345794392488"/>
    <x v="10"/>
    <x v="0"/>
  </r>
  <r>
    <x v="76"/>
    <x v="146"/>
    <n v="7.2750000000000004"/>
    <x v="10"/>
    <x v="0"/>
  </r>
  <r>
    <x v="76"/>
    <x v="147"/>
    <n v="7.1818181818181825"/>
    <x v="10"/>
    <x v="0"/>
  </r>
  <r>
    <x v="76"/>
    <x v="148"/>
    <n v="7.342465753424654"/>
    <x v="10"/>
    <x v="0"/>
  </r>
  <r>
    <x v="76"/>
    <x v="149"/>
    <n v="7.5733333333333333"/>
    <x v="10"/>
    <x v="0"/>
  </r>
  <r>
    <x v="76"/>
    <x v="150"/>
    <n v="8.2115384615384581"/>
    <x v="10"/>
    <x v="0"/>
  </r>
  <r>
    <x v="76"/>
    <x v="151"/>
    <n v="7.5"/>
    <x v="10"/>
    <x v="0"/>
  </r>
  <r>
    <x v="76"/>
    <x v="140"/>
    <n v="6.7317073170731714"/>
    <x v="11"/>
    <x v="0"/>
  </r>
  <r>
    <x v="76"/>
    <x v="141"/>
    <n v="6.75"/>
    <x v="11"/>
    <x v="0"/>
  </r>
  <r>
    <x v="76"/>
    <x v="142"/>
    <n v="7.1818181818181817"/>
    <x v="11"/>
    <x v="0"/>
  </r>
  <r>
    <x v="76"/>
    <x v="143"/>
    <n v="6.470588235294116"/>
    <x v="11"/>
    <x v="0"/>
  </r>
  <r>
    <x v="76"/>
    <x v="144"/>
    <n v="7.333333333333333"/>
    <x v="11"/>
    <x v="0"/>
  </r>
  <r>
    <x v="76"/>
    <x v="145"/>
    <n v="8.370967741935484"/>
    <x v="11"/>
    <x v="0"/>
  </r>
  <r>
    <x v="76"/>
    <x v="146"/>
    <n v="7.5416666666666661"/>
    <x v="11"/>
    <x v="0"/>
  </r>
  <r>
    <x v="76"/>
    <x v="147"/>
    <n v="7.2571428571428571"/>
    <x v="11"/>
    <x v="0"/>
  </r>
  <r>
    <x v="76"/>
    <x v="148"/>
    <n v="6.9375"/>
    <x v="11"/>
    <x v="0"/>
  </r>
  <r>
    <x v="76"/>
    <x v="149"/>
    <n v="7.7777777777777777"/>
    <x v="11"/>
    <x v="0"/>
  </r>
  <r>
    <x v="76"/>
    <x v="150"/>
    <n v="8.2068965517241352"/>
    <x v="11"/>
    <x v="0"/>
  </r>
  <r>
    <x v="76"/>
    <x v="151"/>
    <n v="7.454545454545455"/>
    <x v="11"/>
    <x v="0"/>
  </r>
  <r>
    <x v="76"/>
    <x v="140"/>
    <n v="7.0133333333333319"/>
    <x v="12"/>
    <x v="0"/>
  </r>
  <r>
    <x v="76"/>
    <x v="141"/>
    <n v="7.2727272727272707"/>
    <x v="12"/>
    <x v="0"/>
  </r>
  <r>
    <x v="76"/>
    <x v="142"/>
    <n v="7.4285714285714288"/>
    <x v="12"/>
    <x v="0"/>
  </r>
  <r>
    <x v="76"/>
    <x v="143"/>
    <n v="6.8636363636363633"/>
    <x v="12"/>
    <x v="0"/>
  </r>
  <r>
    <x v="76"/>
    <x v="144"/>
    <n v="7.8"/>
    <x v="12"/>
    <x v="0"/>
  </r>
  <r>
    <x v="76"/>
    <x v="145"/>
    <n v="8.5555555555555536"/>
    <x v="12"/>
    <x v="0"/>
  </r>
  <r>
    <x v="76"/>
    <x v="146"/>
    <n v="7.7586206896551735"/>
    <x v="12"/>
    <x v="0"/>
  </r>
  <r>
    <x v="76"/>
    <x v="147"/>
    <n v="7.4305555555555554"/>
    <x v="12"/>
    <x v="0"/>
  </r>
  <r>
    <x v="76"/>
    <x v="148"/>
    <n v="7.979591836734695"/>
    <x v="12"/>
    <x v="0"/>
  </r>
  <r>
    <x v="76"/>
    <x v="149"/>
    <n v="7.7735849056603774"/>
    <x v="12"/>
    <x v="0"/>
  </r>
  <r>
    <x v="76"/>
    <x v="150"/>
    <n v="8.235294117647058"/>
    <x v="12"/>
    <x v="0"/>
  </r>
  <r>
    <x v="76"/>
    <x v="151"/>
    <n v="7.375"/>
    <x v="12"/>
    <x v="0"/>
  </r>
  <r>
    <x v="76"/>
    <x v="140"/>
    <n v="6.7435897435897427"/>
    <x v="13"/>
    <x v="0"/>
  </r>
  <r>
    <x v="76"/>
    <x v="141"/>
    <n v="7.882352941176471"/>
    <x v="13"/>
    <x v="0"/>
  </r>
  <r>
    <x v="76"/>
    <x v="142"/>
    <n v="6"/>
    <x v="13"/>
    <x v="0"/>
  </r>
  <r>
    <x v="76"/>
    <x v="143"/>
    <n v="7.5882352941176467"/>
    <x v="13"/>
    <x v="0"/>
  </r>
  <r>
    <x v="76"/>
    <x v="144"/>
    <n v="9.0769230769230766"/>
    <x v="13"/>
    <x v="0"/>
  </r>
  <r>
    <x v="76"/>
    <x v="145"/>
    <n v="8.6666666666666661"/>
    <x v="13"/>
    <x v="0"/>
  </r>
  <r>
    <x v="76"/>
    <x v="146"/>
    <n v="7.3"/>
    <x v="13"/>
    <x v="0"/>
  </r>
  <r>
    <x v="76"/>
    <x v="147"/>
    <n v="7.71875"/>
    <x v="13"/>
    <x v="0"/>
  </r>
  <r>
    <x v="76"/>
    <x v="148"/>
    <n v="7.625"/>
    <x v="13"/>
    <x v="0"/>
  </r>
  <r>
    <x v="76"/>
    <x v="149"/>
    <n v="7.8095238095238093"/>
    <x v="13"/>
    <x v="0"/>
  </r>
  <r>
    <x v="76"/>
    <x v="150"/>
    <n v="8.35"/>
    <x v="13"/>
    <x v="0"/>
  </r>
  <r>
    <x v="76"/>
    <x v="151"/>
    <n v="6.5714285714285712"/>
    <x v="13"/>
    <x v="0"/>
  </r>
  <r>
    <x v="76"/>
    <x v="140"/>
    <n v="7.4615384615384608"/>
    <x v="14"/>
    <x v="0"/>
  </r>
  <r>
    <x v="76"/>
    <x v="141"/>
    <n v="7.6666666666666661"/>
    <x v="14"/>
    <x v="0"/>
  </r>
  <r>
    <x v="76"/>
    <x v="142"/>
    <n v="8.25"/>
    <x v="14"/>
    <x v="0"/>
  </r>
  <r>
    <x v="76"/>
    <x v="143"/>
    <n v="6.75"/>
    <x v="14"/>
    <x v="0"/>
  </r>
  <r>
    <x v="76"/>
    <x v="144"/>
    <m/>
    <x v="14"/>
    <x v="0"/>
  </r>
  <r>
    <x v="76"/>
    <x v="145"/>
    <n v="8"/>
    <x v="14"/>
    <x v="0"/>
  </r>
  <r>
    <x v="76"/>
    <x v="146"/>
    <n v="6"/>
    <x v="14"/>
    <x v="0"/>
  </r>
  <r>
    <x v="76"/>
    <x v="147"/>
    <n v="8.0909090909090899"/>
    <x v="14"/>
    <x v="0"/>
  </r>
  <r>
    <x v="76"/>
    <x v="148"/>
    <n v="7.5"/>
    <x v="14"/>
    <x v="0"/>
  </r>
  <r>
    <x v="76"/>
    <x v="149"/>
    <n v="7.4"/>
    <x v="14"/>
    <x v="0"/>
  </r>
  <r>
    <x v="76"/>
    <x v="150"/>
    <n v="9"/>
    <x v="14"/>
    <x v="0"/>
  </r>
  <r>
    <x v="76"/>
    <x v="151"/>
    <n v="7.666666666666667"/>
    <x v="14"/>
    <x v="0"/>
  </r>
  <r>
    <x v="76"/>
    <x v="140"/>
    <n v="7.2153846153846146"/>
    <x v="15"/>
    <x v="0"/>
  </r>
  <r>
    <x v="76"/>
    <x v="141"/>
    <n v="6.8571428571428568"/>
    <x v="15"/>
    <x v="0"/>
  </r>
  <r>
    <x v="76"/>
    <x v="142"/>
    <n v="8.2083333333333339"/>
    <x v="15"/>
    <x v="0"/>
  </r>
  <r>
    <x v="76"/>
    <x v="143"/>
    <n v="7.6190476190476186"/>
    <x v="15"/>
    <x v="0"/>
  </r>
  <r>
    <x v="76"/>
    <x v="144"/>
    <n v="8.5"/>
    <x v="15"/>
    <x v="0"/>
  </r>
  <r>
    <x v="76"/>
    <x v="145"/>
    <n v="8.0229885057471257"/>
    <x v="15"/>
    <x v="0"/>
  </r>
  <r>
    <x v="76"/>
    <x v="146"/>
    <n v="8.2608695652173889"/>
    <x v="15"/>
    <x v="0"/>
  </r>
  <r>
    <x v="76"/>
    <x v="147"/>
    <n v="8.1698113207547145"/>
    <x v="15"/>
    <x v="0"/>
  </r>
  <r>
    <x v="76"/>
    <x v="148"/>
    <n v="8.6097560975609753"/>
    <x v="15"/>
    <x v="0"/>
  </r>
  <r>
    <x v="76"/>
    <x v="149"/>
    <n v="7.666666666666667"/>
    <x v="15"/>
    <x v="0"/>
  </r>
  <r>
    <x v="76"/>
    <x v="150"/>
    <n v="8.2058823529411793"/>
    <x v="15"/>
    <x v="0"/>
  </r>
  <r>
    <x v="76"/>
    <x v="151"/>
    <n v="10"/>
    <x v="15"/>
    <x v="0"/>
  </r>
  <r>
    <x v="76"/>
    <x v="140"/>
    <n v="7"/>
    <x v="16"/>
    <x v="0"/>
  </r>
  <r>
    <x v="76"/>
    <x v="141"/>
    <n v="8.1525423728813582"/>
    <x v="16"/>
    <x v="0"/>
  </r>
  <r>
    <x v="76"/>
    <x v="142"/>
    <n v="6.8039215686274499"/>
    <x v="16"/>
    <x v="0"/>
  </r>
  <r>
    <x v="76"/>
    <x v="143"/>
    <n v="6.8730158730158717"/>
    <x v="16"/>
    <x v="0"/>
  </r>
  <r>
    <x v="76"/>
    <x v="144"/>
    <n v="8.7037037037037024"/>
    <x v="16"/>
    <x v="0"/>
  </r>
  <r>
    <x v="76"/>
    <x v="145"/>
    <n v="8.6885245901639347"/>
    <x v="16"/>
    <x v="0"/>
  </r>
  <r>
    <x v="76"/>
    <x v="146"/>
    <n v="7.3157894736842097"/>
    <x v="16"/>
    <x v="0"/>
  </r>
  <r>
    <x v="76"/>
    <x v="147"/>
    <n v="8.0218978102189755"/>
    <x v="16"/>
    <x v="0"/>
  </r>
  <r>
    <x v="76"/>
    <x v="148"/>
    <n v="7.8105263157894749"/>
    <x v="16"/>
    <x v="0"/>
  </r>
  <r>
    <x v="76"/>
    <x v="149"/>
    <n v="7.8252427184465994"/>
    <x v="16"/>
    <x v="0"/>
  </r>
  <r>
    <x v="76"/>
    <x v="150"/>
    <n v="8.5810810810810807"/>
    <x v="16"/>
    <x v="0"/>
  </r>
  <r>
    <x v="76"/>
    <x v="151"/>
    <n v="7.4666666666666668"/>
    <x v="16"/>
    <x v="0"/>
  </r>
  <r>
    <x v="76"/>
    <x v="140"/>
    <n v="6.503762541806025"/>
    <x v="0"/>
    <x v="1"/>
  </r>
  <r>
    <x v="76"/>
    <x v="141"/>
    <n v="7.4650900900900927"/>
    <x v="0"/>
    <x v="1"/>
  </r>
  <r>
    <x v="76"/>
    <x v="142"/>
    <n v="7.068376068376069"/>
    <x v="0"/>
    <x v="1"/>
  </r>
  <r>
    <x v="76"/>
    <x v="143"/>
    <n v="6.5071090047393447"/>
    <x v="0"/>
    <x v="1"/>
  </r>
  <r>
    <x v="76"/>
    <x v="144"/>
    <n v="7.9689119170984437"/>
    <x v="0"/>
    <x v="1"/>
  </r>
  <r>
    <x v="76"/>
    <x v="145"/>
    <n v="8.4204925509273476"/>
    <x v="0"/>
    <x v="1"/>
  </r>
  <r>
    <x v="76"/>
    <x v="146"/>
    <n v="7.4950419527078589"/>
    <x v="0"/>
    <x v="1"/>
  </r>
  <r>
    <x v="76"/>
    <x v="147"/>
    <n v="7.5588235294117707"/>
    <x v="0"/>
    <x v="1"/>
  </r>
  <r>
    <x v="76"/>
    <x v="148"/>
    <n v="7.4877353108956157"/>
    <x v="0"/>
    <x v="1"/>
  </r>
  <r>
    <x v="76"/>
    <x v="149"/>
    <n v="7.5694950546590336"/>
    <x v="0"/>
    <x v="1"/>
  </r>
  <r>
    <x v="76"/>
    <x v="150"/>
    <n v="8.3742489270386216"/>
    <x v="0"/>
    <x v="1"/>
  </r>
  <r>
    <x v="76"/>
    <x v="151"/>
    <n v="7.7988165680473323"/>
    <x v="0"/>
    <x v="1"/>
  </r>
  <r>
    <x v="76"/>
    <x v="140"/>
    <n v="6.4978858350951327"/>
    <x v="1"/>
    <x v="1"/>
  </r>
  <r>
    <x v="76"/>
    <x v="141"/>
    <n v="7.3576470588235292"/>
    <x v="1"/>
    <x v="1"/>
  </r>
  <r>
    <x v="76"/>
    <x v="142"/>
    <n v="7.0824999999999996"/>
    <x v="1"/>
    <x v="1"/>
  </r>
  <r>
    <x v="76"/>
    <x v="143"/>
    <n v="6.7175257731958844"/>
    <x v="1"/>
    <x v="1"/>
  </r>
  <r>
    <x v="76"/>
    <x v="144"/>
    <n v="7.8028169014084474"/>
    <x v="1"/>
    <x v="1"/>
  </r>
  <r>
    <x v="76"/>
    <x v="145"/>
    <n v="8.2955536181342531"/>
    <x v="1"/>
    <x v="1"/>
  </r>
  <r>
    <x v="76"/>
    <x v="146"/>
    <n v="7.5689655172413781"/>
    <x v="1"/>
    <x v="1"/>
  </r>
  <r>
    <x v="76"/>
    <x v="147"/>
    <n v="7.4721649484536155"/>
    <x v="1"/>
    <x v="1"/>
  </r>
  <r>
    <x v="76"/>
    <x v="148"/>
    <n v="7.5313653136531382"/>
    <x v="1"/>
    <x v="1"/>
  </r>
  <r>
    <x v="76"/>
    <x v="149"/>
    <n v="7.726141078838177"/>
    <x v="1"/>
    <x v="1"/>
  </r>
  <r>
    <x v="76"/>
    <x v="150"/>
    <n v="8.166666666666659"/>
    <x v="1"/>
    <x v="1"/>
  </r>
  <r>
    <x v="76"/>
    <x v="151"/>
    <n v="7.4672131147540988"/>
    <x v="1"/>
    <x v="1"/>
  </r>
  <r>
    <x v="76"/>
    <x v="140"/>
    <n v="6.8532608695652195"/>
    <x v="2"/>
    <x v="1"/>
  </r>
  <r>
    <x v="76"/>
    <x v="141"/>
    <n v="7.3"/>
    <x v="2"/>
    <x v="1"/>
  </r>
  <r>
    <x v="76"/>
    <x v="142"/>
    <n v="6.9918032786885247"/>
    <x v="2"/>
    <x v="1"/>
  </r>
  <r>
    <x v="76"/>
    <x v="143"/>
    <n v="6.3880597014925371"/>
    <x v="2"/>
    <x v="1"/>
  </r>
  <r>
    <x v="76"/>
    <x v="144"/>
    <n v="7.7027027027027017"/>
    <x v="2"/>
    <x v="1"/>
  </r>
  <r>
    <x v="76"/>
    <x v="145"/>
    <n v="8.4442307692307654"/>
    <x v="2"/>
    <x v="1"/>
  </r>
  <r>
    <x v="76"/>
    <x v="146"/>
    <n v="7.359550561797751"/>
    <x v="2"/>
    <x v="1"/>
  </r>
  <r>
    <x v="76"/>
    <x v="147"/>
    <n v="7.8333333333333393"/>
    <x v="2"/>
    <x v="1"/>
  </r>
  <r>
    <x v="76"/>
    <x v="148"/>
    <n v="7.6467065868263475"/>
    <x v="2"/>
    <x v="1"/>
  </r>
  <r>
    <x v="76"/>
    <x v="149"/>
    <n v="7.589473684210529"/>
    <x v="2"/>
    <x v="1"/>
  </r>
  <r>
    <x v="76"/>
    <x v="150"/>
    <n v="8.466666666666665"/>
    <x v="2"/>
    <x v="1"/>
  </r>
  <r>
    <x v="76"/>
    <x v="151"/>
    <n v="7.5897435897435894"/>
    <x v="2"/>
    <x v="1"/>
  </r>
  <r>
    <x v="76"/>
    <x v="140"/>
    <n v="6.2201257861635213"/>
    <x v="3"/>
    <x v="1"/>
  </r>
  <r>
    <x v="76"/>
    <x v="141"/>
    <n v="7.530612244897962"/>
    <x v="3"/>
    <x v="1"/>
  </r>
  <r>
    <x v="76"/>
    <x v="142"/>
    <n v="7.0737704918032751"/>
    <x v="3"/>
    <x v="1"/>
  </r>
  <r>
    <x v="76"/>
    <x v="143"/>
    <n v="6.2430278884462176"/>
    <x v="3"/>
    <x v="1"/>
  </r>
  <r>
    <x v="76"/>
    <x v="144"/>
    <n v="8.0943396226415167"/>
    <x v="3"/>
    <x v="1"/>
  </r>
  <r>
    <x v="76"/>
    <x v="145"/>
    <n v="8.5275813295615368"/>
    <x v="3"/>
    <x v="1"/>
  </r>
  <r>
    <x v="76"/>
    <x v="146"/>
    <n v="7.4080882352941195"/>
    <x v="3"/>
    <x v="1"/>
  </r>
  <r>
    <x v="76"/>
    <x v="147"/>
    <n v="7.3033175355450251"/>
    <x v="3"/>
    <x v="1"/>
  </r>
  <r>
    <x v="76"/>
    <x v="148"/>
    <n v="7.2717391304347778"/>
    <x v="3"/>
    <x v="1"/>
  </r>
  <r>
    <x v="76"/>
    <x v="149"/>
    <n v="7.3106575963718825"/>
    <x v="3"/>
    <x v="1"/>
  </r>
  <r>
    <x v="76"/>
    <x v="150"/>
    <n v="8.4425427872860634"/>
    <x v="3"/>
    <x v="1"/>
  </r>
  <r>
    <x v="76"/>
    <x v="151"/>
    <n v="8.139534883720934"/>
    <x v="3"/>
    <x v="1"/>
  </r>
  <r>
    <x v="76"/>
    <x v="140"/>
    <n v="6.1683168316831676"/>
    <x v="4"/>
    <x v="1"/>
  </r>
  <r>
    <x v="76"/>
    <x v="141"/>
    <n v="7.5652173913043477"/>
    <x v="4"/>
    <x v="1"/>
  </r>
  <r>
    <x v="76"/>
    <x v="142"/>
    <n v="6.7647058823529402"/>
    <x v="4"/>
    <x v="1"/>
  </r>
  <r>
    <x v="76"/>
    <x v="143"/>
    <n v="6.1860465116279064"/>
    <x v="4"/>
    <x v="1"/>
  </r>
  <r>
    <x v="76"/>
    <x v="144"/>
    <n v="8.9499999999999993"/>
    <x v="4"/>
    <x v="1"/>
  </r>
  <r>
    <x v="76"/>
    <x v="145"/>
    <n v="8.31111111111111"/>
    <x v="4"/>
    <x v="1"/>
  </r>
  <r>
    <x v="76"/>
    <x v="146"/>
    <n v="7.3235294117647056"/>
    <x v="4"/>
    <x v="1"/>
  </r>
  <r>
    <x v="76"/>
    <x v="147"/>
    <n v="7.5118110236220463"/>
    <x v="4"/>
    <x v="1"/>
  </r>
  <r>
    <x v="76"/>
    <x v="148"/>
    <n v="7.4626865671641767"/>
    <x v="4"/>
    <x v="1"/>
  </r>
  <r>
    <x v="76"/>
    <x v="149"/>
    <n v="6.7118644067796609"/>
    <x v="4"/>
    <x v="1"/>
  </r>
  <r>
    <x v="76"/>
    <x v="150"/>
    <n v="8.5483870967741922"/>
    <x v="4"/>
    <x v="1"/>
  </r>
  <r>
    <x v="76"/>
    <x v="151"/>
    <n v="7.9090909090909101"/>
    <x v="4"/>
    <x v="1"/>
  </r>
  <r>
    <x v="76"/>
    <x v="140"/>
    <n v="7.2857142857142856"/>
    <x v="5"/>
    <x v="1"/>
  </r>
  <r>
    <x v="76"/>
    <x v="141"/>
    <n v="8"/>
    <x v="5"/>
    <x v="1"/>
  </r>
  <r>
    <x v="76"/>
    <x v="142"/>
    <n v="8.3333333333333339"/>
    <x v="5"/>
    <x v="1"/>
  </r>
  <r>
    <x v="76"/>
    <x v="143"/>
    <n v="7.375"/>
    <x v="5"/>
    <x v="1"/>
  </r>
  <r>
    <x v="76"/>
    <x v="144"/>
    <n v="8"/>
    <x v="5"/>
    <x v="1"/>
  </r>
  <r>
    <x v="76"/>
    <x v="145"/>
    <n v="8.612244897959183"/>
    <x v="5"/>
    <x v="1"/>
  </r>
  <r>
    <x v="76"/>
    <x v="146"/>
    <n v="7.8888888888888893"/>
    <x v="5"/>
    <x v="1"/>
  </r>
  <r>
    <x v="76"/>
    <x v="147"/>
    <n v="8"/>
    <x v="5"/>
    <x v="1"/>
  </r>
  <r>
    <x v="76"/>
    <x v="148"/>
    <n v="8"/>
    <x v="5"/>
    <x v="1"/>
  </r>
  <r>
    <x v="76"/>
    <x v="149"/>
    <n v="6.1111111111111107"/>
    <x v="5"/>
    <x v="1"/>
  </r>
  <r>
    <x v="76"/>
    <x v="150"/>
    <n v="8.8333333333333339"/>
    <x v="5"/>
    <x v="1"/>
  </r>
  <r>
    <x v="76"/>
    <x v="151"/>
    <n v="9"/>
    <x v="5"/>
    <x v="1"/>
  </r>
  <r>
    <x v="76"/>
    <x v="140"/>
    <n v="5.2"/>
    <x v="6"/>
    <x v="1"/>
  </r>
  <r>
    <x v="76"/>
    <x v="141"/>
    <n v="6.25"/>
    <x v="6"/>
    <x v="1"/>
  </r>
  <r>
    <x v="76"/>
    <x v="142"/>
    <n v="6"/>
    <x v="6"/>
    <x v="1"/>
  </r>
  <r>
    <x v="76"/>
    <x v="143"/>
    <n v="5.4"/>
    <x v="6"/>
    <x v="1"/>
  </r>
  <r>
    <x v="76"/>
    <x v="144"/>
    <n v="8.6666666666666679"/>
    <x v="6"/>
    <x v="1"/>
  </r>
  <r>
    <x v="76"/>
    <x v="145"/>
    <n v="8.321428571428573"/>
    <x v="6"/>
    <x v="1"/>
  </r>
  <r>
    <x v="76"/>
    <x v="146"/>
    <n v="7"/>
    <x v="6"/>
    <x v="1"/>
  </r>
  <r>
    <x v="76"/>
    <x v="147"/>
    <n v="7.4705882352941178"/>
    <x v="6"/>
    <x v="1"/>
  </r>
  <r>
    <x v="76"/>
    <x v="148"/>
    <n v="7.7777777777777786"/>
    <x v="6"/>
    <x v="1"/>
  </r>
  <r>
    <x v="76"/>
    <x v="149"/>
    <n v="6.2222222222222223"/>
    <x v="6"/>
    <x v="1"/>
  </r>
  <r>
    <x v="76"/>
    <x v="150"/>
    <n v="8"/>
    <x v="6"/>
    <x v="1"/>
  </r>
  <r>
    <x v="76"/>
    <x v="151"/>
    <n v="8"/>
    <x v="6"/>
    <x v="1"/>
  </r>
  <r>
    <x v="76"/>
    <x v="140"/>
    <n v="6.6923076923076925"/>
    <x v="7"/>
    <x v="1"/>
  </r>
  <r>
    <x v="76"/>
    <x v="141"/>
    <n v="7.3333333333333339"/>
    <x v="7"/>
    <x v="1"/>
  </r>
  <r>
    <x v="76"/>
    <x v="142"/>
    <n v="8"/>
    <x v="7"/>
    <x v="1"/>
  </r>
  <r>
    <x v="76"/>
    <x v="143"/>
    <n v="6.8571428571428568"/>
    <x v="7"/>
    <x v="1"/>
  </r>
  <r>
    <x v="76"/>
    <x v="144"/>
    <n v="9"/>
    <x v="7"/>
    <x v="1"/>
  </r>
  <r>
    <x v="76"/>
    <x v="145"/>
    <n v="8.45614035087719"/>
    <x v="7"/>
    <x v="1"/>
  </r>
  <r>
    <x v="76"/>
    <x v="146"/>
    <n v="7.1"/>
    <x v="7"/>
    <x v="1"/>
  </r>
  <r>
    <x v="76"/>
    <x v="147"/>
    <n v="7.5588235294117645"/>
    <x v="7"/>
    <x v="1"/>
  </r>
  <r>
    <x v="76"/>
    <x v="148"/>
    <n v="7.875"/>
    <x v="7"/>
    <x v="1"/>
  </r>
  <r>
    <x v="76"/>
    <x v="149"/>
    <n v="6.7692307692307692"/>
    <x v="7"/>
    <x v="1"/>
  </r>
  <r>
    <x v="76"/>
    <x v="150"/>
    <n v="8.8571428571428559"/>
    <x v="7"/>
    <x v="1"/>
  </r>
  <r>
    <x v="76"/>
    <x v="151"/>
    <n v="6.666666666666667"/>
    <x v="7"/>
    <x v="1"/>
  </r>
  <r>
    <x v="76"/>
    <x v="140"/>
    <n v="5.647058823529413"/>
    <x v="8"/>
    <x v="1"/>
  </r>
  <r>
    <x v="76"/>
    <x v="141"/>
    <n v="8.1"/>
    <x v="8"/>
    <x v="1"/>
  </r>
  <r>
    <x v="76"/>
    <x v="142"/>
    <n v="6"/>
    <x v="8"/>
    <x v="1"/>
  </r>
  <r>
    <x v="76"/>
    <x v="143"/>
    <n v="4.8666666666666671"/>
    <x v="8"/>
    <x v="1"/>
  </r>
  <r>
    <x v="76"/>
    <x v="144"/>
    <n v="9.2857142857142847"/>
    <x v="8"/>
    <x v="1"/>
  </r>
  <r>
    <x v="76"/>
    <x v="145"/>
    <n v="8.054945054945053"/>
    <x v="8"/>
    <x v="1"/>
  </r>
  <r>
    <x v="76"/>
    <x v="146"/>
    <n v="7.2857142857142856"/>
    <x v="8"/>
    <x v="1"/>
  </r>
  <r>
    <x v="76"/>
    <x v="147"/>
    <n v="7.2244897959183678"/>
    <x v="8"/>
    <x v="1"/>
  </r>
  <r>
    <x v="76"/>
    <x v="148"/>
    <n v="6.9333333333333327"/>
    <x v="8"/>
    <x v="1"/>
  </r>
  <r>
    <x v="76"/>
    <x v="149"/>
    <n v="7.0357142857142856"/>
    <x v="8"/>
    <x v="1"/>
  </r>
  <r>
    <x v="76"/>
    <x v="150"/>
    <n v="8.5"/>
    <x v="8"/>
    <x v="1"/>
  </r>
  <r>
    <x v="76"/>
    <x v="151"/>
    <n v="8.0666666666666664"/>
    <x v="8"/>
    <x v="1"/>
  </r>
  <r>
    <x v="76"/>
    <x v="140"/>
    <n v="6.5538461538461528"/>
    <x v="9"/>
    <x v="1"/>
  </r>
  <r>
    <x v="76"/>
    <x v="141"/>
    <n v="7"/>
    <x v="9"/>
    <x v="1"/>
  </r>
  <r>
    <x v="76"/>
    <x v="142"/>
    <n v="7.333333333333333"/>
    <x v="9"/>
    <x v="1"/>
  </r>
  <r>
    <x v="76"/>
    <x v="143"/>
    <n v="6.6"/>
    <x v="9"/>
    <x v="1"/>
  </r>
  <r>
    <x v="76"/>
    <x v="144"/>
    <n v="7.545454545454545"/>
    <x v="9"/>
    <x v="1"/>
  </r>
  <r>
    <x v="76"/>
    <x v="145"/>
    <n v="8.1428571428571459"/>
    <x v="9"/>
    <x v="1"/>
  </r>
  <r>
    <x v="76"/>
    <x v="146"/>
    <n v="7.1363636363636358"/>
    <x v="9"/>
    <x v="1"/>
  </r>
  <r>
    <x v="76"/>
    <x v="147"/>
    <n v="7.540540540540543"/>
    <x v="9"/>
    <x v="1"/>
  </r>
  <r>
    <x v="76"/>
    <x v="148"/>
    <n v="7.3947368421052628"/>
    <x v="9"/>
    <x v="1"/>
  </r>
  <r>
    <x v="76"/>
    <x v="149"/>
    <n v="7.4473684210526319"/>
    <x v="9"/>
    <x v="1"/>
  </r>
  <r>
    <x v="76"/>
    <x v="150"/>
    <n v="8"/>
    <x v="9"/>
    <x v="1"/>
  </r>
  <r>
    <x v="76"/>
    <x v="151"/>
    <n v="7.75"/>
    <x v="9"/>
    <x v="1"/>
  </r>
  <r>
    <x v="76"/>
    <x v="140"/>
    <n v="5.5428571428571418"/>
    <x v="10"/>
    <x v="1"/>
  </r>
  <r>
    <x v="76"/>
    <x v="141"/>
    <n v="7.1851851851851851"/>
    <x v="10"/>
    <x v="1"/>
  </r>
  <r>
    <x v="76"/>
    <x v="142"/>
    <n v="7.21875"/>
    <x v="10"/>
    <x v="1"/>
  </r>
  <r>
    <x v="76"/>
    <x v="143"/>
    <n v="6.3333333333333321"/>
    <x v="10"/>
    <x v="1"/>
  </r>
  <r>
    <x v="76"/>
    <x v="144"/>
    <n v="7.9333333333333327"/>
    <x v="10"/>
    <x v="1"/>
  </r>
  <r>
    <x v="76"/>
    <x v="145"/>
    <n v="8.7599999999999945"/>
    <x v="10"/>
    <x v="1"/>
  </r>
  <r>
    <x v="76"/>
    <x v="146"/>
    <n v="7.6938775510204085"/>
    <x v="10"/>
    <x v="1"/>
  </r>
  <r>
    <x v="76"/>
    <x v="147"/>
    <n v="7.2"/>
    <x v="10"/>
    <x v="1"/>
  </r>
  <r>
    <x v="76"/>
    <x v="148"/>
    <n v="7.2333333333333316"/>
    <x v="10"/>
    <x v="1"/>
  </r>
  <r>
    <x v="76"/>
    <x v="149"/>
    <n v="7.5374999999999996"/>
    <x v="10"/>
    <x v="1"/>
  </r>
  <r>
    <x v="76"/>
    <x v="150"/>
    <n v="8.607843137254898"/>
    <x v="10"/>
    <x v="1"/>
  </r>
  <r>
    <x v="76"/>
    <x v="151"/>
    <n v="8.1999999999999993"/>
    <x v="10"/>
    <x v="1"/>
  </r>
  <r>
    <x v="76"/>
    <x v="140"/>
    <n v="6.5454545454545467"/>
    <x v="11"/>
    <x v="1"/>
  </r>
  <r>
    <x v="76"/>
    <x v="141"/>
    <n v="6.5"/>
    <x v="11"/>
    <x v="1"/>
  </r>
  <r>
    <x v="76"/>
    <x v="142"/>
    <n v="7.125"/>
    <x v="11"/>
    <x v="1"/>
  </r>
  <r>
    <x v="76"/>
    <x v="143"/>
    <n v="7.0588235294117645"/>
    <x v="11"/>
    <x v="1"/>
  </r>
  <r>
    <x v="76"/>
    <x v="144"/>
    <n v="8"/>
    <x v="11"/>
    <x v="1"/>
  </r>
  <r>
    <x v="76"/>
    <x v="145"/>
    <n v="8.5"/>
    <x v="11"/>
    <x v="1"/>
  </r>
  <r>
    <x v="76"/>
    <x v="146"/>
    <n v="7.045454545454545"/>
    <x v="11"/>
    <x v="1"/>
  </r>
  <r>
    <x v="76"/>
    <x v="147"/>
    <n v="7.5818181818181829"/>
    <x v="11"/>
    <x v="1"/>
  </r>
  <r>
    <x v="76"/>
    <x v="148"/>
    <n v="7.0303030303030285"/>
    <x v="11"/>
    <x v="1"/>
  </r>
  <r>
    <x v="76"/>
    <x v="149"/>
    <n v="7.9056603773584913"/>
    <x v="11"/>
    <x v="1"/>
  </r>
  <r>
    <x v="76"/>
    <x v="150"/>
    <n v="8.6451612903225836"/>
    <x v="11"/>
    <x v="1"/>
  </r>
  <r>
    <x v="76"/>
    <x v="151"/>
    <n v="8.4"/>
    <x v="11"/>
    <x v="1"/>
  </r>
  <r>
    <x v="76"/>
    <x v="140"/>
    <n v="6.4893617021276624"/>
    <x v="12"/>
    <x v="1"/>
  </r>
  <r>
    <x v="76"/>
    <x v="141"/>
    <n v="7.5283018867924518"/>
    <x v="12"/>
    <x v="1"/>
  </r>
  <r>
    <x v="76"/>
    <x v="142"/>
    <n v="7.1071428571428568"/>
    <x v="12"/>
    <x v="1"/>
  </r>
  <r>
    <x v="76"/>
    <x v="143"/>
    <n v="6.4074074074074074"/>
    <x v="12"/>
    <x v="1"/>
  </r>
  <r>
    <x v="76"/>
    <x v="144"/>
    <n v="7.333333333333333"/>
    <x v="12"/>
    <x v="1"/>
  </r>
  <r>
    <x v="76"/>
    <x v="145"/>
    <n v="8.7788461538461444"/>
    <x v="12"/>
    <x v="1"/>
  </r>
  <r>
    <x v="76"/>
    <x v="146"/>
    <n v="7.8125"/>
    <x v="12"/>
    <x v="1"/>
  </r>
  <r>
    <x v="76"/>
    <x v="147"/>
    <n v="7.7127659574468126"/>
    <x v="12"/>
    <x v="1"/>
  </r>
  <r>
    <x v="76"/>
    <x v="148"/>
    <n v="7.612903225806452"/>
    <x v="12"/>
    <x v="1"/>
  </r>
  <r>
    <x v="76"/>
    <x v="149"/>
    <n v="7.5857142857142854"/>
    <x v="12"/>
    <x v="1"/>
  </r>
  <r>
    <x v="76"/>
    <x v="150"/>
    <n v="8.0555555555555554"/>
    <x v="12"/>
    <x v="1"/>
  </r>
  <r>
    <x v="76"/>
    <x v="151"/>
    <n v="8.8000000000000007"/>
    <x v="12"/>
    <x v="1"/>
  </r>
  <r>
    <x v="76"/>
    <x v="140"/>
    <n v="6.5957446808510634"/>
    <x v="13"/>
    <x v="1"/>
  </r>
  <r>
    <x v="76"/>
    <x v="141"/>
    <n v="8.482758620689653"/>
    <x v="13"/>
    <x v="1"/>
  </r>
  <r>
    <x v="76"/>
    <x v="142"/>
    <n v="6.166666666666667"/>
    <x v="13"/>
    <x v="1"/>
  </r>
  <r>
    <x v="76"/>
    <x v="143"/>
    <n v="6.4444444444444446"/>
    <x v="13"/>
    <x v="1"/>
  </r>
  <r>
    <x v="76"/>
    <x v="144"/>
    <n v="7.8125"/>
    <x v="13"/>
    <x v="1"/>
  </r>
  <r>
    <x v="76"/>
    <x v="145"/>
    <n v="8.546875"/>
    <x v="13"/>
    <x v="1"/>
  </r>
  <r>
    <x v="76"/>
    <x v="146"/>
    <n v="6.8076923076923057"/>
    <x v="13"/>
    <x v="1"/>
  </r>
  <r>
    <x v="76"/>
    <x v="147"/>
    <n v="7.5"/>
    <x v="13"/>
    <x v="1"/>
  </r>
  <r>
    <x v="76"/>
    <x v="148"/>
    <n v="7.4"/>
    <x v="13"/>
    <x v="1"/>
  </r>
  <r>
    <x v="76"/>
    <x v="149"/>
    <n v="7.8461538461538467"/>
    <x v="13"/>
    <x v="1"/>
  </r>
  <r>
    <x v="76"/>
    <x v="150"/>
    <n v="8.9166666666666643"/>
    <x v="13"/>
    <x v="1"/>
  </r>
  <r>
    <x v="76"/>
    <x v="151"/>
    <n v="9.4"/>
    <x v="13"/>
    <x v="1"/>
  </r>
  <r>
    <x v="76"/>
    <x v="140"/>
    <n v="7.28"/>
    <x v="14"/>
    <x v="1"/>
  </r>
  <r>
    <x v="76"/>
    <x v="141"/>
    <n v="7.833333333333333"/>
    <x v="14"/>
    <x v="1"/>
  </r>
  <r>
    <x v="76"/>
    <x v="142"/>
    <n v="7.166666666666667"/>
    <x v="14"/>
    <x v="1"/>
  </r>
  <r>
    <x v="76"/>
    <x v="143"/>
    <n v="6.666666666666667"/>
    <x v="14"/>
    <x v="1"/>
  </r>
  <r>
    <x v="76"/>
    <x v="144"/>
    <n v="7"/>
    <x v="14"/>
    <x v="1"/>
  </r>
  <r>
    <x v="76"/>
    <x v="145"/>
    <n v="8.1999999999999993"/>
    <x v="14"/>
    <x v="1"/>
  </r>
  <r>
    <x v="76"/>
    <x v="146"/>
    <n v="7.5"/>
    <x v="14"/>
    <x v="1"/>
  </r>
  <r>
    <x v="76"/>
    <x v="147"/>
    <n v="8"/>
    <x v="14"/>
    <x v="1"/>
  </r>
  <r>
    <x v="76"/>
    <x v="148"/>
    <n v="8.1428571428571423"/>
    <x v="14"/>
    <x v="1"/>
  </r>
  <r>
    <x v="76"/>
    <x v="149"/>
    <n v="7.9"/>
    <x v="14"/>
    <x v="1"/>
  </r>
  <r>
    <x v="76"/>
    <x v="150"/>
    <n v="8.5"/>
    <x v="14"/>
    <x v="1"/>
  </r>
  <r>
    <x v="76"/>
    <x v="151"/>
    <n v="8"/>
    <x v="14"/>
    <x v="1"/>
  </r>
  <r>
    <x v="76"/>
    <x v="140"/>
    <n v="7.3703703703703702"/>
    <x v="15"/>
    <x v="1"/>
  </r>
  <r>
    <x v="76"/>
    <x v="141"/>
    <n v="8.5833333333333321"/>
    <x v="15"/>
    <x v="1"/>
  </r>
  <r>
    <x v="76"/>
    <x v="142"/>
    <n v="7.2307692307692299"/>
    <x v="15"/>
    <x v="1"/>
  </r>
  <r>
    <x v="76"/>
    <x v="143"/>
    <n v="6.4"/>
    <x v="15"/>
    <x v="1"/>
  </r>
  <r>
    <x v="76"/>
    <x v="144"/>
    <n v="8.1999999999999993"/>
    <x v="15"/>
    <x v="1"/>
  </r>
  <r>
    <x v="76"/>
    <x v="145"/>
    <n v="8.7846153846153836"/>
    <x v="15"/>
    <x v="1"/>
  </r>
  <r>
    <x v="76"/>
    <x v="146"/>
    <n v="8.0714285714285712"/>
    <x v="15"/>
    <x v="1"/>
  </r>
  <r>
    <x v="76"/>
    <x v="147"/>
    <n v="8.0925925925925917"/>
    <x v="15"/>
    <x v="1"/>
  </r>
  <r>
    <x v="76"/>
    <x v="148"/>
    <n v="8.0666666666666664"/>
    <x v="15"/>
    <x v="1"/>
  </r>
  <r>
    <x v="76"/>
    <x v="149"/>
    <n v="7.846153846153844"/>
    <x v="15"/>
    <x v="1"/>
  </r>
  <r>
    <x v="76"/>
    <x v="150"/>
    <n v="7.612903225806452"/>
    <x v="15"/>
    <x v="1"/>
  </r>
  <r>
    <x v="76"/>
    <x v="151"/>
    <n v="5.8"/>
    <x v="15"/>
    <x v="1"/>
  </r>
  <r>
    <x v="76"/>
    <x v="140"/>
    <n v="6.8910891089108919"/>
    <x v="16"/>
    <x v="1"/>
  </r>
  <r>
    <x v="76"/>
    <x v="141"/>
    <n v="7.8857142857142861"/>
    <x v="16"/>
    <x v="1"/>
  </r>
  <r>
    <x v="76"/>
    <x v="142"/>
    <n v="7.4444444444444438"/>
    <x v="16"/>
    <x v="1"/>
  </r>
  <r>
    <x v="76"/>
    <x v="143"/>
    <n v="6.2765957446808507"/>
    <x v="16"/>
    <x v="1"/>
  </r>
  <r>
    <x v="76"/>
    <x v="144"/>
    <n v="8.4666666666666668"/>
    <x v="16"/>
    <x v="1"/>
  </r>
  <r>
    <x v="76"/>
    <x v="145"/>
    <n v="8.4214876033057813"/>
    <x v="16"/>
    <x v="1"/>
  </r>
  <r>
    <x v="76"/>
    <x v="146"/>
    <n v="7.4509803921568629"/>
    <x v="16"/>
    <x v="1"/>
  </r>
  <r>
    <x v="76"/>
    <x v="147"/>
    <n v="7.9431818181818166"/>
    <x v="16"/>
    <x v="1"/>
  </r>
  <r>
    <x v="76"/>
    <x v="148"/>
    <n v="7.7931034482758603"/>
    <x v="16"/>
    <x v="1"/>
  </r>
  <r>
    <x v="76"/>
    <x v="149"/>
    <n v="7.8644067796610182"/>
    <x v="16"/>
    <x v="1"/>
  </r>
  <r>
    <x v="76"/>
    <x v="150"/>
    <n v="8.8536585365853693"/>
    <x v="16"/>
    <x v="1"/>
  </r>
  <r>
    <x v="76"/>
    <x v="151"/>
    <n v="7.4"/>
    <x v="16"/>
    <x v="1"/>
  </r>
  <r>
    <x v="77"/>
    <x v="152"/>
    <n v="18.890909090909091"/>
    <x v="0"/>
    <x v="0"/>
  </r>
  <r>
    <x v="77"/>
    <x v="153"/>
    <n v="55.354545454545452"/>
    <x v="0"/>
    <x v="0"/>
  </r>
  <r>
    <x v="77"/>
    <x v="154"/>
    <n v="22.372727272727271"/>
    <x v="0"/>
    <x v="0"/>
  </r>
  <r>
    <x v="77"/>
    <x v="155"/>
    <n v="1.0363636363636364"/>
    <x v="0"/>
    <x v="0"/>
  </r>
  <r>
    <x v="77"/>
    <x v="4"/>
    <n v="2.3454545454545452"/>
    <x v="0"/>
    <x v="0"/>
  </r>
  <r>
    <x v="78"/>
    <x v="156"/>
    <n v="47.009090909090908"/>
    <x v="0"/>
    <x v="0"/>
  </r>
  <r>
    <x v="78"/>
    <x v="157"/>
    <n v="26.336363636363636"/>
    <x v="0"/>
    <x v="0"/>
  </r>
  <r>
    <x v="78"/>
    <x v="158"/>
    <n v="4.9272727272727277"/>
    <x v="0"/>
    <x v="0"/>
  </r>
  <r>
    <x v="78"/>
    <x v="159"/>
    <n v="0.10909090909090909"/>
    <x v="0"/>
    <x v="0"/>
  </r>
  <r>
    <x v="78"/>
    <x v="160"/>
    <n v="2.4818181818181819"/>
    <x v="0"/>
    <x v="0"/>
  </r>
  <r>
    <x v="78"/>
    <x v="161"/>
    <n v="0.47272727272727272"/>
    <x v="0"/>
    <x v="0"/>
  </r>
  <r>
    <x v="78"/>
    <x v="162"/>
    <n v="6.0363636363636362"/>
    <x v="0"/>
    <x v="0"/>
  </r>
  <r>
    <x v="78"/>
    <x v="163"/>
    <n v="5.9"/>
    <x v="0"/>
    <x v="0"/>
  </r>
  <r>
    <x v="78"/>
    <x v="164"/>
    <n v="1.1454545454545455"/>
    <x v="0"/>
    <x v="0"/>
  </r>
  <r>
    <x v="78"/>
    <x v="165"/>
    <n v="3.7181818181818183"/>
    <x v="0"/>
    <x v="0"/>
  </r>
  <r>
    <x v="78"/>
    <x v="166"/>
    <n v="1.1454545454545455"/>
    <x v="0"/>
    <x v="0"/>
  </r>
  <r>
    <x v="78"/>
    <x v="4"/>
    <n v="0.71818181818181814"/>
    <x v="0"/>
    <x v="0"/>
  </r>
  <r>
    <x v="79"/>
    <x v="167"/>
    <n v="44.790909090909089"/>
    <x v="0"/>
    <x v="0"/>
  </r>
  <r>
    <x v="79"/>
    <x v="168"/>
    <n v="22.954545454545453"/>
    <x v="0"/>
    <x v="0"/>
  </r>
  <r>
    <x v="79"/>
    <x v="169"/>
    <n v="6.790909090909091"/>
    <x v="0"/>
    <x v="0"/>
  </r>
  <r>
    <x v="79"/>
    <x v="170"/>
    <n v="0.74545454545454548"/>
    <x v="0"/>
    <x v="0"/>
  </r>
  <r>
    <x v="79"/>
    <x v="171"/>
    <n v="19.936363636363637"/>
    <x v="0"/>
    <x v="0"/>
  </r>
  <r>
    <x v="79"/>
    <x v="172"/>
    <n v="1.0818181818181818"/>
    <x v="0"/>
    <x v="0"/>
  </r>
  <r>
    <x v="79"/>
    <x v="4"/>
    <n v="3.7"/>
    <x v="0"/>
    <x v="0"/>
  </r>
  <r>
    <x v="80"/>
    <x v="173"/>
    <n v="16.227272727272727"/>
    <x v="0"/>
    <x v="0"/>
  </r>
  <r>
    <x v="80"/>
    <x v="174"/>
    <n v="83.772727272727266"/>
    <x v="0"/>
    <x v="0"/>
  </r>
  <r>
    <x v="80"/>
    <x v="175"/>
    <n v="27.309090909090909"/>
    <x v="0"/>
    <x v="0"/>
  </r>
  <r>
    <x v="80"/>
    <x v="176"/>
    <n v="6.1818181818181817"/>
    <x v="0"/>
    <x v="0"/>
  </r>
  <r>
    <x v="80"/>
    <x v="177"/>
    <n v="30.854545454545455"/>
    <x v="0"/>
    <x v="0"/>
  </r>
  <r>
    <x v="80"/>
    <x v="178"/>
    <n v="6.6727272727272728"/>
    <x v="0"/>
    <x v="0"/>
  </r>
  <r>
    <x v="80"/>
    <x v="179"/>
    <n v="12.754545454545454"/>
    <x v="0"/>
    <x v="0"/>
  </r>
  <r>
    <x v="80"/>
    <x v="180"/>
    <n v="89.663636363636357"/>
    <x v="0"/>
    <x v="0"/>
  </r>
  <r>
    <x v="80"/>
    <x v="181"/>
    <n v="10.336363636363636"/>
    <x v="0"/>
    <x v="0"/>
  </r>
  <r>
    <x v="80"/>
    <x v="182"/>
    <n v="98.927272727272722"/>
    <x v="0"/>
    <x v="0"/>
  </r>
  <r>
    <x v="80"/>
    <x v="183"/>
    <n v="1.0727272727272728"/>
    <x v="0"/>
    <x v="0"/>
  </r>
  <r>
    <x v="80"/>
    <x v="184"/>
    <n v="99.336363636363643"/>
    <x v="0"/>
    <x v="0"/>
  </r>
  <r>
    <x v="80"/>
    <x v="185"/>
    <n v="0.66363636363636369"/>
    <x v="0"/>
    <x v="0"/>
  </r>
  <r>
    <x v="81"/>
    <x v="186"/>
    <n v="99.74545454545455"/>
    <x v="0"/>
    <x v="0"/>
  </r>
  <r>
    <x v="81"/>
    <x v="187"/>
    <n v="0.25454545454545452"/>
    <x v="0"/>
    <x v="0"/>
  </r>
  <r>
    <x v="77"/>
    <x v="152"/>
    <n v="17.172523961661341"/>
    <x v="1"/>
    <x v="0"/>
  </r>
  <r>
    <x v="77"/>
    <x v="153"/>
    <n v="56.509584664536739"/>
    <x v="1"/>
    <x v="0"/>
  </r>
  <r>
    <x v="77"/>
    <x v="154"/>
    <n v="20.726837060702877"/>
    <x v="1"/>
    <x v="0"/>
  </r>
  <r>
    <x v="77"/>
    <x v="155"/>
    <n v="2.1565495207667733"/>
    <x v="1"/>
    <x v="0"/>
  </r>
  <r>
    <x v="77"/>
    <x v="4"/>
    <n v="3.4345047923322682"/>
    <x v="1"/>
    <x v="0"/>
  </r>
  <r>
    <x v="78"/>
    <x v="156"/>
    <n v="67.332268370607025"/>
    <x v="1"/>
    <x v="0"/>
  </r>
  <r>
    <x v="78"/>
    <x v="157"/>
    <n v="11.421725239616613"/>
    <x v="1"/>
    <x v="0"/>
  </r>
  <r>
    <x v="78"/>
    <x v="158"/>
    <n v="5.5511182108626196"/>
    <x v="1"/>
    <x v="0"/>
  </r>
  <r>
    <x v="78"/>
    <x v="159"/>
    <n v="3.9936102236421724E-2"/>
    <x v="1"/>
    <x v="0"/>
  </r>
  <r>
    <x v="78"/>
    <x v="160"/>
    <n v="2.2763578274760383"/>
    <x v="1"/>
    <x v="0"/>
  </r>
  <r>
    <x v="78"/>
    <x v="161"/>
    <n v="0.87859424920127793"/>
    <x v="1"/>
    <x v="0"/>
  </r>
  <r>
    <x v="78"/>
    <x v="162"/>
    <n v="1.2779552715654952"/>
    <x v="1"/>
    <x v="0"/>
  </r>
  <r>
    <x v="78"/>
    <x v="163"/>
    <n v="8.6261980830670932"/>
    <x v="1"/>
    <x v="0"/>
  </r>
  <r>
    <x v="78"/>
    <x v="164"/>
    <n v="3.9936102236421724E-2"/>
    <x v="1"/>
    <x v="0"/>
  </r>
  <r>
    <x v="78"/>
    <x v="165"/>
    <n v="0.47923322683706071"/>
    <x v="1"/>
    <x v="0"/>
  </r>
  <r>
    <x v="78"/>
    <x v="166"/>
    <n v="1.1182108626198084"/>
    <x v="1"/>
    <x v="0"/>
  </r>
  <r>
    <x v="78"/>
    <x v="4"/>
    <n v="0.95846645367412142"/>
    <x v="1"/>
    <x v="0"/>
  </r>
  <r>
    <x v="79"/>
    <x v="167"/>
    <n v="68.21086261980831"/>
    <x v="1"/>
    <x v="0"/>
  </r>
  <r>
    <x v="79"/>
    <x v="168"/>
    <n v="12.100638977635782"/>
    <x v="1"/>
    <x v="0"/>
  </r>
  <r>
    <x v="79"/>
    <x v="169"/>
    <n v="3.0750798722044728"/>
    <x v="1"/>
    <x v="0"/>
  </r>
  <r>
    <x v="79"/>
    <x v="170"/>
    <n v="0.91853035143769968"/>
    <x v="1"/>
    <x v="0"/>
  </r>
  <r>
    <x v="79"/>
    <x v="171"/>
    <n v="12.26038338658147"/>
    <x v="1"/>
    <x v="0"/>
  </r>
  <r>
    <x v="79"/>
    <x v="172"/>
    <n v="1.0782747603833867"/>
    <x v="1"/>
    <x v="0"/>
  </r>
  <r>
    <x v="79"/>
    <x v="4"/>
    <n v="2.3562300319488818"/>
    <x v="1"/>
    <x v="0"/>
  </r>
  <r>
    <x v="80"/>
    <x v="173"/>
    <n v="16.214057507987221"/>
    <x v="1"/>
    <x v="0"/>
  </r>
  <r>
    <x v="80"/>
    <x v="174"/>
    <n v="83.785942492012779"/>
    <x v="1"/>
    <x v="0"/>
  </r>
  <r>
    <x v="80"/>
    <x v="175"/>
    <n v="8.9456869009584672"/>
    <x v="1"/>
    <x v="0"/>
  </r>
  <r>
    <x v="80"/>
    <x v="176"/>
    <n v="5.7507987220447285"/>
    <x v="1"/>
    <x v="0"/>
  </r>
  <r>
    <x v="80"/>
    <x v="177"/>
    <n v="39.856230031948883"/>
    <x v="1"/>
    <x v="0"/>
  </r>
  <r>
    <x v="80"/>
    <x v="178"/>
    <n v="10.982428115015974"/>
    <x v="1"/>
    <x v="0"/>
  </r>
  <r>
    <x v="80"/>
    <x v="179"/>
    <n v="18.250798722044728"/>
    <x v="1"/>
    <x v="0"/>
  </r>
  <r>
    <x v="80"/>
    <x v="180"/>
    <n v="85.902555910543128"/>
    <x v="1"/>
    <x v="0"/>
  </r>
  <r>
    <x v="80"/>
    <x v="181"/>
    <n v="14.09744408945687"/>
    <x v="1"/>
    <x v="0"/>
  </r>
  <r>
    <x v="80"/>
    <x v="182"/>
    <n v="98.322683706070293"/>
    <x v="1"/>
    <x v="0"/>
  </r>
  <r>
    <x v="80"/>
    <x v="183"/>
    <n v="1.6773162939297124"/>
    <x v="1"/>
    <x v="0"/>
  </r>
  <r>
    <x v="80"/>
    <x v="184"/>
    <n v="98.961661341853031"/>
    <x v="1"/>
    <x v="0"/>
  </r>
  <r>
    <x v="80"/>
    <x v="185"/>
    <n v="1.0383386581469649"/>
    <x v="1"/>
    <x v="0"/>
  </r>
  <r>
    <x v="81"/>
    <x v="186"/>
    <n v="99.840255591054316"/>
    <x v="1"/>
    <x v="0"/>
  </r>
  <r>
    <x v="81"/>
    <x v="187"/>
    <n v="0.15974440894568689"/>
    <x v="1"/>
    <x v="0"/>
  </r>
  <r>
    <x v="77"/>
    <x v="152"/>
    <n v="27.195467422096318"/>
    <x v="2"/>
    <x v="0"/>
  </r>
  <r>
    <x v="77"/>
    <x v="153"/>
    <n v="38.346639196497556"/>
    <x v="2"/>
    <x v="0"/>
  </r>
  <r>
    <x v="77"/>
    <x v="154"/>
    <n v="32.861189801699716"/>
    <x v="2"/>
    <x v="0"/>
  </r>
  <r>
    <x v="77"/>
    <x v="155"/>
    <n v="0.38629925315477726"/>
    <x v="2"/>
    <x v="0"/>
  </r>
  <r>
    <x v="77"/>
    <x v="4"/>
    <n v="1.2104043265516353"/>
    <x v="2"/>
    <x v="0"/>
  </r>
  <r>
    <x v="78"/>
    <x v="156"/>
    <n v="24.285346381663661"/>
    <x v="2"/>
    <x v="0"/>
  </r>
  <r>
    <x v="78"/>
    <x v="157"/>
    <n v="33.530775173834662"/>
    <x v="2"/>
    <x v="0"/>
  </r>
  <r>
    <x v="78"/>
    <x v="158"/>
    <n v="6.592840587174865"/>
    <x v="2"/>
    <x v="0"/>
  </r>
  <r>
    <x v="78"/>
    <x v="159"/>
    <n v="0.1802729848055627"/>
    <x v="2"/>
    <x v="0"/>
  </r>
  <r>
    <x v="78"/>
    <x v="160"/>
    <n v="3.3221735771310841"/>
    <x v="2"/>
    <x v="0"/>
  </r>
  <r>
    <x v="78"/>
    <x v="161"/>
    <n v="0.10301313417460727"/>
    <x v="2"/>
    <x v="0"/>
  </r>
  <r>
    <x v="78"/>
    <x v="162"/>
    <n v="12.438835951583828"/>
    <x v="2"/>
    <x v="0"/>
  </r>
  <r>
    <x v="78"/>
    <x v="163"/>
    <n v="6.3610610352819981"/>
    <x v="2"/>
    <x v="0"/>
  </r>
  <r>
    <x v="78"/>
    <x v="164"/>
    <n v="2.4723152201905743"/>
    <x v="2"/>
    <x v="0"/>
  </r>
  <r>
    <x v="78"/>
    <x v="165"/>
    <n v="8.215297450424929"/>
    <x v="2"/>
    <x v="0"/>
  </r>
  <r>
    <x v="78"/>
    <x v="166"/>
    <n v="2.0087561164048418"/>
    <x v="2"/>
    <x v="0"/>
  </r>
  <r>
    <x v="78"/>
    <x v="4"/>
    <n v="0.48931238732938448"/>
    <x v="2"/>
    <x v="0"/>
  </r>
  <r>
    <x v="79"/>
    <x v="167"/>
    <n v="21.220705639969097"/>
    <x v="2"/>
    <x v="0"/>
  </r>
  <r>
    <x v="79"/>
    <x v="168"/>
    <n v="25.598763842389904"/>
    <x v="2"/>
    <x v="0"/>
  </r>
  <r>
    <x v="79"/>
    <x v="169"/>
    <n v="10.018027298480556"/>
    <x v="2"/>
    <x v="0"/>
  </r>
  <r>
    <x v="79"/>
    <x v="170"/>
    <n v="0.61807880504764356"/>
    <x v="2"/>
    <x v="0"/>
  </r>
  <r>
    <x v="79"/>
    <x v="171"/>
    <n v="35.977337110481585"/>
    <x v="2"/>
    <x v="0"/>
  </r>
  <r>
    <x v="79"/>
    <x v="172"/>
    <n v="1.7769765645119753"/>
    <x v="2"/>
    <x v="0"/>
  </r>
  <r>
    <x v="79"/>
    <x v="4"/>
    <n v="4.7901107391192381"/>
    <x v="2"/>
    <x v="0"/>
  </r>
  <r>
    <x v="80"/>
    <x v="173"/>
    <n v="22.714396085500901"/>
    <x v="2"/>
    <x v="0"/>
  </r>
  <r>
    <x v="80"/>
    <x v="174"/>
    <n v="77.285603914499092"/>
    <x v="2"/>
    <x v="0"/>
  </r>
  <r>
    <x v="80"/>
    <x v="175"/>
    <n v="37.908833376255473"/>
    <x v="2"/>
    <x v="0"/>
  </r>
  <r>
    <x v="80"/>
    <x v="176"/>
    <n v="3.9917589492660315"/>
    <x v="2"/>
    <x v="0"/>
  </r>
  <r>
    <x v="80"/>
    <x v="177"/>
    <n v="24.002060262683493"/>
    <x v="2"/>
    <x v="0"/>
  </r>
  <r>
    <x v="80"/>
    <x v="178"/>
    <n v="2.0087561164048418"/>
    <x v="2"/>
    <x v="0"/>
  </r>
  <r>
    <x v="80"/>
    <x v="179"/>
    <n v="9.37419520988926"/>
    <x v="2"/>
    <x v="0"/>
  </r>
  <r>
    <x v="80"/>
    <x v="180"/>
    <n v="92.27401493690445"/>
    <x v="2"/>
    <x v="0"/>
  </r>
  <r>
    <x v="80"/>
    <x v="181"/>
    <n v="7.7259850630955444"/>
    <x v="2"/>
    <x v="0"/>
  </r>
  <r>
    <x v="80"/>
    <x v="182"/>
    <n v="99.665207313932527"/>
    <x v="2"/>
    <x v="0"/>
  </r>
  <r>
    <x v="80"/>
    <x v="183"/>
    <n v="0.33479268606747359"/>
    <x v="2"/>
    <x v="0"/>
  </r>
  <r>
    <x v="80"/>
    <x v="184"/>
    <n v="99.742467164563479"/>
    <x v="2"/>
    <x v="0"/>
  </r>
  <r>
    <x v="80"/>
    <x v="185"/>
    <n v="0.25753283543651817"/>
    <x v="2"/>
    <x v="0"/>
  </r>
  <r>
    <x v="81"/>
    <x v="186"/>
    <n v="99.716713881019828"/>
    <x v="2"/>
    <x v="0"/>
  </r>
  <r>
    <x v="81"/>
    <x v="187"/>
    <n v="0.28328611898016998"/>
    <x v="2"/>
    <x v="0"/>
  </r>
  <r>
    <x v="77"/>
    <x v="152"/>
    <n v="9.021512838306732"/>
    <x v="3"/>
    <x v="0"/>
  </r>
  <r>
    <x v="77"/>
    <x v="153"/>
    <n v="72.519083969465655"/>
    <x v="3"/>
    <x v="0"/>
  </r>
  <r>
    <x v="77"/>
    <x v="154"/>
    <n v="15.544760582928522"/>
    <x v="3"/>
    <x v="0"/>
  </r>
  <r>
    <x v="77"/>
    <x v="155"/>
    <n v="0.41637751561415681"/>
    <x v="3"/>
    <x v="0"/>
  </r>
  <r>
    <x v="77"/>
    <x v="4"/>
    <n v="2.4982650936849411"/>
    <x v="3"/>
    <x v="0"/>
  </r>
  <r>
    <x v="78"/>
    <x v="156"/>
    <n v="66.967383761276892"/>
    <x v="3"/>
    <x v="0"/>
  </r>
  <r>
    <x v="78"/>
    <x v="157"/>
    <n v="19.916724496877169"/>
    <x v="3"/>
    <x v="0"/>
  </r>
  <r>
    <x v="78"/>
    <x v="158"/>
    <n v="2.2900763358778624"/>
    <x v="3"/>
    <x v="0"/>
  </r>
  <r>
    <x v="78"/>
    <x v="159"/>
    <n v="0.13879250520471895"/>
    <x v="3"/>
    <x v="0"/>
  </r>
  <r>
    <x v="78"/>
    <x v="160"/>
    <n v="2.9840388619014573"/>
    <x v="3"/>
    <x v="0"/>
  </r>
  <r>
    <x v="78"/>
    <x v="161"/>
    <n v="0.34698126301179738"/>
    <x v="3"/>
    <x v="0"/>
  </r>
  <r>
    <x v="78"/>
    <x v="162"/>
    <n v="2.2206800832755031"/>
    <x v="3"/>
    <x v="0"/>
  </r>
  <r>
    <x v="78"/>
    <x v="163"/>
    <n v="3.5392088827203332"/>
    <x v="3"/>
    <x v="0"/>
  </r>
  <r>
    <x v="78"/>
    <x v="164"/>
    <n v="0.41637751561415681"/>
    <x v="3"/>
    <x v="0"/>
  </r>
  <r>
    <x v="78"/>
    <x v="165"/>
    <n v="0.55517002081887579"/>
    <x v="3"/>
    <x v="0"/>
  </r>
  <r>
    <x v="78"/>
    <x v="166"/>
    <n v="6.9396252602359473E-2"/>
    <x v="3"/>
    <x v="0"/>
  </r>
  <r>
    <x v="78"/>
    <x v="4"/>
    <n v="0.55517002081887579"/>
    <x v="3"/>
    <x v="0"/>
  </r>
  <r>
    <x v="79"/>
    <x v="167"/>
    <n v="63.913948646773072"/>
    <x v="3"/>
    <x v="0"/>
  </r>
  <r>
    <x v="79"/>
    <x v="168"/>
    <n v="17.626648160999306"/>
    <x v="3"/>
    <x v="0"/>
  </r>
  <r>
    <x v="79"/>
    <x v="169"/>
    <n v="4.4413601665510063"/>
    <x v="3"/>
    <x v="0"/>
  </r>
  <r>
    <x v="79"/>
    <x v="170"/>
    <n v="0.69396252602359476"/>
    <x v="3"/>
    <x v="0"/>
  </r>
  <r>
    <x v="79"/>
    <x v="171"/>
    <n v="9.6460791117279658"/>
    <x v="3"/>
    <x v="0"/>
  </r>
  <r>
    <x v="79"/>
    <x v="172"/>
    <n v="0.4857737682165163"/>
    <x v="3"/>
    <x v="0"/>
  </r>
  <r>
    <x v="79"/>
    <x v="4"/>
    <n v="3.1922276197085355"/>
    <x v="3"/>
    <x v="0"/>
  </r>
  <r>
    <x v="80"/>
    <x v="173"/>
    <n v="8.7439278278972932"/>
    <x v="3"/>
    <x v="0"/>
  </r>
  <r>
    <x v="80"/>
    <x v="174"/>
    <n v="91.256072172102705"/>
    <x v="3"/>
    <x v="0"/>
  </r>
  <r>
    <x v="80"/>
    <x v="175"/>
    <n v="11.936155447605829"/>
    <x v="3"/>
    <x v="0"/>
  </r>
  <r>
    <x v="80"/>
    <x v="176"/>
    <n v="6.106870229007634"/>
    <x v="3"/>
    <x v="0"/>
  </r>
  <r>
    <x v="80"/>
    <x v="177"/>
    <n v="50.728660652324777"/>
    <x v="3"/>
    <x v="0"/>
  </r>
  <r>
    <x v="80"/>
    <x v="178"/>
    <n v="8.6051353226925738"/>
    <x v="3"/>
    <x v="0"/>
  </r>
  <r>
    <x v="80"/>
    <x v="179"/>
    <n v="13.879250520471894"/>
    <x v="3"/>
    <x v="0"/>
  </r>
  <r>
    <x v="80"/>
    <x v="180"/>
    <n v="83.414295628036086"/>
    <x v="3"/>
    <x v="0"/>
  </r>
  <r>
    <x v="80"/>
    <x v="181"/>
    <n v="16.585704371963914"/>
    <x v="3"/>
    <x v="0"/>
  </r>
  <r>
    <x v="80"/>
    <x v="182"/>
    <n v="98.959056210964604"/>
    <x v="3"/>
    <x v="0"/>
  </r>
  <r>
    <x v="80"/>
    <x v="183"/>
    <n v="1.0409437890353921"/>
    <x v="3"/>
    <x v="0"/>
  </r>
  <r>
    <x v="80"/>
    <x v="184"/>
    <n v="99.444829979181122"/>
    <x v="3"/>
    <x v="0"/>
  </r>
  <r>
    <x v="80"/>
    <x v="185"/>
    <n v="0.55517002081887579"/>
    <x v="3"/>
    <x v="0"/>
  </r>
  <r>
    <x v="81"/>
    <x v="186"/>
    <n v="99.375433726578763"/>
    <x v="3"/>
    <x v="0"/>
  </r>
  <r>
    <x v="81"/>
    <x v="187"/>
    <n v="0.62456627342123527"/>
    <x v="3"/>
    <x v="0"/>
  </r>
  <r>
    <x v="77"/>
    <x v="152"/>
    <n v="7.3345259391771016"/>
    <x v="4"/>
    <x v="0"/>
  </r>
  <r>
    <x v="77"/>
    <x v="153"/>
    <n v="78.890876565295173"/>
    <x v="4"/>
    <x v="0"/>
  </r>
  <r>
    <x v="77"/>
    <x v="154"/>
    <n v="12.254025044722718"/>
    <x v="4"/>
    <x v="0"/>
  </r>
  <r>
    <x v="77"/>
    <x v="155"/>
    <n v="0.44722719141323791"/>
    <x v="4"/>
    <x v="0"/>
  </r>
  <r>
    <x v="77"/>
    <x v="4"/>
    <n v="1.0733452593917709"/>
    <x v="4"/>
    <x v="0"/>
  </r>
  <r>
    <x v="78"/>
    <x v="156"/>
    <n v="31.753130590339893"/>
    <x v="4"/>
    <x v="0"/>
  </r>
  <r>
    <x v="78"/>
    <x v="157"/>
    <n v="58.676207513416813"/>
    <x v="4"/>
    <x v="0"/>
  </r>
  <r>
    <x v="78"/>
    <x v="158"/>
    <n v="1.5205724508050089"/>
    <x v="4"/>
    <x v="0"/>
  </r>
  <r>
    <x v="78"/>
    <x v="159"/>
    <n v="0"/>
    <x v="4"/>
    <x v="0"/>
  </r>
  <r>
    <x v="78"/>
    <x v="160"/>
    <n v="0.80500894454382832"/>
    <x v="4"/>
    <x v="0"/>
  </r>
  <r>
    <x v="78"/>
    <x v="161"/>
    <n v="0.53667262969588547"/>
    <x v="4"/>
    <x v="0"/>
  </r>
  <r>
    <x v="78"/>
    <x v="162"/>
    <n v="2.1466905187835419"/>
    <x v="4"/>
    <x v="0"/>
  </r>
  <r>
    <x v="78"/>
    <x v="163"/>
    <n v="2.0572450805008944"/>
    <x v="4"/>
    <x v="0"/>
  </r>
  <r>
    <x v="78"/>
    <x v="164"/>
    <n v="0.17889087656529518"/>
    <x v="4"/>
    <x v="0"/>
  </r>
  <r>
    <x v="78"/>
    <x v="165"/>
    <n v="1.5205724508050089"/>
    <x v="4"/>
    <x v="0"/>
  </r>
  <r>
    <x v="78"/>
    <x v="166"/>
    <n v="8.9445438282647588E-2"/>
    <x v="4"/>
    <x v="0"/>
  </r>
  <r>
    <x v="78"/>
    <x v="4"/>
    <n v="0.7155635062611807"/>
    <x v="4"/>
    <x v="0"/>
  </r>
  <r>
    <x v="79"/>
    <x v="167"/>
    <n v="23.792486583184257"/>
    <x v="4"/>
    <x v="0"/>
  </r>
  <r>
    <x v="79"/>
    <x v="168"/>
    <n v="53.756708407871201"/>
    <x v="4"/>
    <x v="0"/>
  </r>
  <r>
    <x v="79"/>
    <x v="169"/>
    <n v="10.196779964221825"/>
    <x v="4"/>
    <x v="0"/>
  </r>
  <r>
    <x v="79"/>
    <x v="170"/>
    <n v="0.17889087656529518"/>
    <x v="4"/>
    <x v="0"/>
  </r>
  <r>
    <x v="79"/>
    <x v="171"/>
    <n v="6.7978533094812166"/>
    <x v="4"/>
    <x v="0"/>
  </r>
  <r>
    <x v="79"/>
    <x v="172"/>
    <n v="0.62611806797853309"/>
    <x v="4"/>
    <x v="0"/>
  </r>
  <r>
    <x v="79"/>
    <x v="4"/>
    <n v="4.6511627906976747"/>
    <x v="4"/>
    <x v="0"/>
  </r>
  <r>
    <x v="80"/>
    <x v="173"/>
    <n v="6.3506261180679786"/>
    <x v="4"/>
    <x v="0"/>
  </r>
  <r>
    <x v="80"/>
    <x v="174"/>
    <n v="93.649373881932021"/>
    <x v="4"/>
    <x v="0"/>
  </r>
  <r>
    <x v="80"/>
    <x v="175"/>
    <n v="60.644007155635066"/>
    <x v="4"/>
    <x v="0"/>
  </r>
  <r>
    <x v="80"/>
    <x v="176"/>
    <n v="14.758497316636852"/>
    <x v="4"/>
    <x v="0"/>
  </r>
  <r>
    <x v="80"/>
    <x v="177"/>
    <n v="8.3184257602862246"/>
    <x v="4"/>
    <x v="0"/>
  </r>
  <r>
    <x v="80"/>
    <x v="178"/>
    <n v="2.9516994633273703"/>
    <x v="4"/>
    <x v="0"/>
  </r>
  <r>
    <x v="80"/>
    <x v="179"/>
    <n v="6.9767441860465116"/>
    <x v="4"/>
    <x v="0"/>
  </r>
  <r>
    <x v="80"/>
    <x v="180"/>
    <n v="93.381037567084078"/>
    <x v="4"/>
    <x v="0"/>
  </r>
  <r>
    <x v="80"/>
    <x v="181"/>
    <n v="6.6189624329159216"/>
    <x v="4"/>
    <x v="0"/>
  </r>
  <r>
    <x v="80"/>
    <x v="182"/>
    <n v="98.837209302325576"/>
    <x v="4"/>
    <x v="0"/>
  </r>
  <r>
    <x v="80"/>
    <x v="183"/>
    <n v="1.1627906976744187"/>
    <x v="4"/>
    <x v="0"/>
  </r>
  <r>
    <x v="80"/>
    <x v="184"/>
    <n v="99.373881932021462"/>
    <x v="4"/>
    <x v="0"/>
  </r>
  <r>
    <x v="80"/>
    <x v="185"/>
    <n v="0.62611806797853309"/>
    <x v="4"/>
    <x v="0"/>
  </r>
  <r>
    <x v="81"/>
    <x v="186"/>
    <n v="100"/>
    <x v="4"/>
    <x v="0"/>
  </r>
  <r>
    <x v="81"/>
    <x v="187"/>
    <n v="0"/>
    <x v="4"/>
    <x v="0"/>
  </r>
  <r>
    <x v="77"/>
    <x v="152"/>
    <n v="6.1371841155234659"/>
    <x v="5"/>
    <x v="0"/>
  </r>
  <r>
    <x v="77"/>
    <x v="153"/>
    <n v="79.42238267148015"/>
    <x v="5"/>
    <x v="0"/>
  </r>
  <r>
    <x v="77"/>
    <x v="154"/>
    <n v="13.35740072202166"/>
    <x v="5"/>
    <x v="0"/>
  </r>
  <r>
    <x v="77"/>
    <x v="155"/>
    <n v="0.72202166064981954"/>
    <x v="5"/>
    <x v="0"/>
  </r>
  <r>
    <x v="77"/>
    <x v="4"/>
    <n v="0.36101083032490977"/>
    <x v="5"/>
    <x v="0"/>
  </r>
  <r>
    <x v="78"/>
    <x v="156"/>
    <n v="33.2129963898917"/>
    <x v="5"/>
    <x v="0"/>
  </r>
  <r>
    <x v="78"/>
    <x v="157"/>
    <n v="55.595667870036102"/>
    <x v="5"/>
    <x v="0"/>
  </r>
  <r>
    <x v="78"/>
    <x v="158"/>
    <n v="0.36101083032490977"/>
    <x v="5"/>
    <x v="0"/>
  </r>
  <r>
    <x v="78"/>
    <x v="159"/>
    <n v="0"/>
    <x v="5"/>
    <x v="0"/>
  </r>
  <r>
    <x v="78"/>
    <x v="160"/>
    <n v="1.0830324909747293"/>
    <x v="5"/>
    <x v="0"/>
  </r>
  <r>
    <x v="78"/>
    <x v="161"/>
    <n v="0"/>
    <x v="5"/>
    <x v="0"/>
  </r>
  <r>
    <x v="78"/>
    <x v="162"/>
    <n v="1.8050541516245486"/>
    <x v="5"/>
    <x v="0"/>
  </r>
  <r>
    <x v="78"/>
    <x v="163"/>
    <n v="3.6101083032490973"/>
    <x v="5"/>
    <x v="0"/>
  </r>
  <r>
    <x v="78"/>
    <x v="164"/>
    <n v="0"/>
    <x v="5"/>
    <x v="0"/>
  </r>
  <r>
    <x v="78"/>
    <x v="165"/>
    <n v="3.9711191335740073"/>
    <x v="5"/>
    <x v="0"/>
  </r>
  <r>
    <x v="78"/>
    <x v="166"/>
    <n v="0"/>
    <x v="5"/>
    <x v="0"/>
  </r>
  <r>
    <x v="78"/>
    <x v="4"/>
    <n v="0.36101083032490977"/>
    <x v="5"/>
    <x v="0"/>
  </r>
  <r>
    <x v="79"/>
    <x v="167"/>
    <n v="22.021660649819495"/>
    <x v="5"/>
    <x v="0"/>
  </r>
  <r>
    <x v="79"/>
    <x v="168"/>
    <n v="56.678700361010833"/>
    <x v="5"/>
    <x v="0"/>
  </r>
  <r>
    <x v="79"/>
    <x v="169"/>
    <n v="14.079422382671479"/>
    <x v="5"/>
    <x v="0"/>
  </r>
  <r>
    <x v="79"/>
    <x v="170"/>
    <n v="0.36101083032490977"/>
    <x v="5"/>
    <x v="0"/>
  </r>
  <r>
    <x v="79"/>
    <x v="171"/>
    <n v="1.0830324909747293"/>
    <x v="5"/>
    <x v="0"/>
  </r>
  <r>
    <x v="79"/>
    <x v="172"/>
    <n v="0.72202166064981954"/>
    <x v="5"/>
    <x v="0"/>
  </r>
  <r>
    <x v="79"/>
    <x v="4"/>
    <n v="5.0541516245487363"/>
    <x v="5"/>
    <x v="0"/>
  </r>
  <r>
    <x v="80"/>
    <x v="173"/>
    <n v="7.581227436823105"/>
    <x v="5"/>
    <x v="0"/>
  </r>
  <r>
    <x v="80"/>
    <x v="174"/>
    <n v="92.418772563176901"/>
    <x v="5"/>
    <x v="0"/>
  </r>
  <r>
    <x v="80"/>
    <x v="175"/>
    <n v="61.73285198555957"/>
    <x v="5"/>
    <x v="0"/>
  </r>
  <r>
    <x v="80"/>
    <x v="176"/>
    <n v="16.967509025270758"/>
    <x v="5"/>
    <x v="0"/>
  </r>
  <r>
    <x v="80"/>
    <x v="177"/>
    <n v="7.9422382671480145"/>
    <x v="5"/>
    <x v="0"/>
  </r>
  <r>
    <x v="80"/>
    <x v="178"/>
    <n v="2.8880866425992782"/>
    <x v="5"/>
    <x v="0"/>
  </r>
  <r>
    <x v="80"/>
    <x v="179"/>
    <n v="2.8880866425992782"/>
    <x v="5"/>
    <x v="0"/>
  </r>
  <r>
    <x v="80"/>
    <x v="180"/>
    <n v="94.945848375451263"/>
    <x v="5"/>
    <x v="0"/>
  </r>
  <r>
    <x v="80"/>
    <x v="181"/>
    <n v="5.0541516245487363"/>
    <x v="5"/>
    <x v="0"/>
  </r>
  <r>
    <x v="80"/>
    <x v="182"/>
    <n v="98.194945848375454"/>
    <x v="5"/>
    <x v="0"/>
  </r>
  <r>
    <x v="80"/>
    <x v="183"/>
    <n v="1.8050541516245486"/>
    <x v="5"/>
    <x v="0"/>
  </r>
  <r>
    <x v="80"/>
    <x v="184"/>
    <n v="99.638989169675085"/>
    <x v="5"/>
    <x v="0"/>
  </r>
  <r>
    <x v="80"/>
    <x v="185"/>
    <n v="0.36101083032490977"/>
    <x v="5"/>
    <x v="0"/>
  </r>
  <r>
    <x v="81"/>
    <x v="186"/>
    <n v="100"/>
    <x v="5"/>
    <x v="0"/>
  </r>
  <r>
    <x v="81"/>
    <x v="187"/>
    <n v="0"/>
    <x v="5"/>
    <x v="0"/>
  </r>
  <r>
    <x v="77"/>
    <x v="152"/>
    <n v="13.656387665198238"/>
    <x v="6"/>
    <x v="0"/>
  </r>
  <r>
    <x v="77"/>
    <x v="153"/>
    <n v="68.722466960352421"/>
    <x v="6"/>
    <x v="0"/>
  </r>
  <r>
    <x v="77"/>
    <x v="154"/>
    <n v="16.29955947136564"/>
    <x v="6"/>
    <x v="0"/>
  </r>
  <r>
    <x v="77"/>
    <x v="155"/>
    <n v="0"/>
    <x v="6"/>
    <x v="0"/>
  </r>
  <r>
    <x v="77"/>
    <x v="4"/>
    <n v="1.3215859030837005"/>
    <x v="6"/>
    <x v="0"/>
  </r>
  <r>
    <x v="78"/>
    <x v="156"/>
    <n v="30.837004405286343"/>
    <x v="6"/>
    <x v="0"/>
  </r>
  <r>
    <x v="78"/>
    <x v="157"/>
    <n v="53.744493392070481"/>
    <x v="6"/>
    <x v="0"/>
  </r>
  <r>
    <x v="78"/>
    <x v="158"/>
    <n v="4.4052863436123344"/>
    <x v="6"/>
    <x v="0"/>
  </r>
  <r>
    <x v="78"/>
    <x v="159"/>
    <n v="0"/>
    <x v="6"/>
    <x v="0"/>
  </r>
  <r>
    <x v="78"/>
    <x v="160"/>
    <n v="1.7621145374449338"/>
    <x v="6"/>
    <x v="0"/>
  </r>
  <r>
    <x v="78"/>
    <x v="161"/>
    <n v="1.3215859030837005"/>
    <x v="6"/>
    <x v="0"/>
  </r>
  <r>
    <x v="78"/>
    <x v="162"/>
    <n v="3.9647577092511015"/>
    <x v="6"/>
    <x v="0"/>
  </r>
  <r>
    <x v="78"/>
    <x v="163"/>
    <n v="2.2026431718061672"/>
    <x v="6"/>
    <x v="0"/>
  </r>
  <r>
    <x v="78"/>
    <x v="164"/>
    <n v="0.44052863436123346"/>
    <x v="6"/>
    <x v="0"/>
  </r>
  <r>
    <x v="78"/>
    <x v="165"/>
    <n v="0.44052863436123346"/>
    <x v="6"/>
    <x v="0"/>
  </r>
  <r>
    <x v="78"/>
    <x v="166"/>
    <n v="0.44052863436123346"/>
    <x v="6"/>
    <x v="0"/>
  </r>
  <r>
    <x v="78"/>
    <x v="4"/>
    <n v="0.44052863436123346"/>
    <x v="6"/>
    <x v="0"/>
  </r>
  <r>
    <x v="79"/>
    <x v="167"/>
    <n v="26.431718061674008"/>
    <x v="6"/>
    <x v="0"/>
  </r>
  <r>
    <x v="79"/>
    <x v="168"/>
    <n v="45.374449339207047"/>
    <x v="6"/>
    <x v="0"/>
  </r>
  <r>
    <x v="79"/>
    <x v="169"/>
    <n v="4.4052863436123344"/>
    <x v="6"/>
    <x v="0"/>
  </r>
  <r>
    <x v="79"/>
    <x v="170"/>
    <n v="0"/>
    <x v="6"/>
    <x v="0"/>
  </r>
  <r>
    <x v="79"/>
    <x v="171"/>
    <n v="17.621145374449338"/>
    <x v="6"/>
    <x v="0"/>
  </r>
  <r>
    <x v="79"/>
    <x v="172"/>
    <n v="0"/>
    <x v="6"/>
    <x v="0"/>
  </r>
  <r>
    <x v="79"/>
    <x v="4"/>
    <n v="6.1674008810572687"/>
    <x v="6"/>
    <x v="0"/>
  </r>
  <r>
    <x v="80"/>
    <x v="173"/>
    <n v="9.6916299559471373"/>
    <x v="6"/>
    <x v="0"/>
  </r>
  <r>
    <x v="80"/>
    <x v="174"/>
    <n v="90.308370044052865"/>
    <x v="6"/>
    <x v="0"/>
  </r>
  <r>
    <x v="80"/>
    <x v="175"/>
    <n v="65.198237885462561"/>
    <x v="6"/>
    <x v="0"/>
  </r>
  <r>
    <x v="80"/>
    <x v="176"/>
    <n v="10.572687224669604"/>
    <x v="6"/>
    <x v="0"/>
  </r>
  <r>
    <x v="80"/>
    <x v="177"/>
    <n v="3.0837004405286343"/>
    <x v="6"/>
    <x v="0"/>
  </r>
  <r>
    <x v="80"/>
    <x v="178"/>
    <n v="4.8458149779735686"/>
    <x v="6"/>
    <x v="0"/>
  </r>
  <r>
    <x v="80"/>
    <x v="179"/>
    <n v="6.607929515418502"/>
    <x v="6"/>
    <x v="0"/>
  </r>
  <r>
    <x v="80"/>
    <x v="180"/>
    <n v="92.951541850220266"/>
    <x v="6"/>
    <x v="0"/>
  </r>
  <r>
    <x v="80"/>
    <x v="181"/>
    <n v="7.0484581497797354"/>
    <x v="6"/>
    <x v="0"/>
  </r>
  <r>
    <x v="80"/>
    <x v="182"/>
    <n v="99.559471365638771"/>
    <x v="6"/>
    <x v="0"/>
  </r>
  <r>
    <x v="80"/>
    <x v="183"/>
    <n v="0.44052863436123346"/>
    <x v="6"/>
    <x v="0"/>
  </r>
  <r>
    <x v="80"/>
    <x v="184"/>
    <n v="98.23788546255507"/>
    <x v="6"/>
    <x v="0"/>
  </r>
  <r>
    <x v="80"/>
    <x v="185"/>
    <n v="1.7621145374449338"/>
    <x v="6"/>
    <x v="0"/>
  </r>
  <r>
    <x v="81"/>
    <x v="186"/>
    <n v="100"/>
    <x v="6"/>
    <x v="0"/>
  </r>
  <r>
    <x v="81"/>
    <x v="187"/>
    <n v="0"/>
    <x v="6"/>
    <x v="0"/>
  </r>
  <r>
    <x v="77"/>
    <x v="152"/>
    <n v="6.3829787234042552"/>
    <x v="7"/>
    <x v="0"/>
  </r>
  <r>
    <x v="77"/>
    <x v="153"/>
    <n v="82.674772036474167"/>
    <x v="7"/>
    <x v="0"/>
  </r>
  <r>
    <x v="77"/>
    <x v="154"/>
    <n v="9.1185410334346511"/>
    <x v="7"/>
    <x v="0"/>
  </r>
  <r>
    <x v="77"/>
    <x v="155"/>
    <n v="0.60790273556231"/>
    <x v="7"/>
    <x v="0"/>
  </r>
  <r>
    <x v="77"/>
    <x v="4"/>
    <n v="1.21580547112462"/>
    <x v="7"/>
    <x v="0"/>
  </r>
  <r>
    <x v="78"/>
    <x v="156"/>
    <n v="34.042553191489361"/>
    <x v="7"/>
    <x v="0"/>
  </r>
  <r>
    <x v="78"/>
    <x v="157"/>
    <n v="58.358662613981764"/>
    <x v="7"/>
    <x v="0"/>
  </r>
  <r>
    <x v="78"/>
    <x v="158"/>
    <n v="0.303951367781155"/>
    <x v="7"/>
    <x v="0"/>
  </r>
  <r>
    <x v="78"/>
    <x v="159"/>
    <n v="0"/>
    <x v="7"/>
    <x v="0"/>
  </r>
  <r>
    <x v="78"/>
    <x v="160"/>
    <n v="0.303951367781155"/>
    <x v="7"/>
    <x v="0"/>
  </r>
  <r>
    <x v="78"/>
    <x v="161"/>
    <n v="0.91185410334346506"/>
    <x v="7"/>
    <x v="0"/>
  </r>
  <r>
    <x v="78"/>
    <x v="162"/>
    <n v="2.1276595744680851"/>
    <x v="7"/>
    <x v="0"/>
  </r>
  <r>
    <x v="78"/>
    <x v="163"/>
    <n v="1.21580547112462"/>
    <x v="7"/>
    <x v="0"/>
  </r>
  <r>
    <x v="78"/>
    <x v="164"/>
    <n v="0"/>
    <x v="7"/>
    <x v="0"/>
  </r>
  <r>
    <x v="78"/>
    <x v="165"/>
    <n v="1.21580547112462"/>
    <x v="7"/>
    <x v="0"/>
  </r>
  <r>
    <x v="78"/>
    <x v="166"/>
    <n v="0"/>
    <x v="7"/>
    <x v="0"/>
  </r>
  <r>
    <x v="78"/>
    <x v="4"/>
    <n v="1.5197568389057752"/>
    <x v="7"/>
    <x v="0"/>
  </r>
  <r>
    <x v="79"/>
    <x v="167"/>
    <n v="30.3951367781155"/>
    <x v="7"/>
    <x v="0"/>
  </r>
  <r>
    <x v="79"/>
    <x v="168"/>
    <n v="51.975683890577507"/>
    <x v="7"/>
    <x v="0"/>
  </r>
  <r>
    <x v="79"/>
    <x v="169"/>
    <n v="7.9027355623100304"/>
    <x v="7"/>
    <x v="0"/>
  </r>
  <r>
    <x v="79"/>
    <x v="170"/>
    <n v="0"/>
    <x v="7"/>
    <x v="0"/>
  </r>
  <r>
    <x v="79"/>
    <x v="171"/>
    <n v="5.1671732522796354"/>
    <x v="7"/>
    <x v="0"/>
  </r>
  <r>
    <x v="79"/>
    <x v="172"/>
    <n v="0.60790273556231"/>
    <x v="7"/>
    <x v="0"/>
  </r>
  <r>
    <x v="79"/>
    <x v="4"/>
    <n v="3.9513677811550152"/>
    <x v="7"/>
    <x v="0"/>
  </r>
  <r>
    <x v="80"/>
    <x v="173"/>
    <n v="5.4711246200607899"/>
    <x v="7"/>
    <x v="0"/>
  </r>
  <r>
    <x v="80"/>
    <x v="174"/>
    <n v="94.528875379939208"/>
    <x v="7"/>
    <x v="0"/>
  </r>
  <r>
    <x v="80"/>
    <x v="175"/>
    <n v="57.446808510638299"/>
    <x v="7"/>
    <x v="0"/>
  </r>
  <r>
    <x v="80"/>
    <x v="176"/>
    <n v="20.060790273556233"/>
    <x v="7"/>
    <x v="0"/>
  </r>
  <r>
    <x v="80"/>
    <x v="177"/>
    <n v="7.598784194528875"/>
    <x v="7"/>
    <x v="0"/>
  </r>
  <r>
    <x v="80"/>
    <x v="178"/>
    <n v="1.8237082066869301"/>
    <x v="7"/>
    <x v="0"/>
  </r>
  <r>
    <x v="80"/>
    <x v="179"/>
    <n v="7.598784194528875"/>
    <x v="7"/>
    <x v="0"/>
  </r>
  <r>
    <x v="80"/>
    <x v="180"/>
    <n v="93.313069908814583"/>
    <x v="7"/>
    <x v="0"/>
  </r>
  <r>
    <x v="80"/>
    <x v="181"/>
    <n v="6.6869300911854106"/>
    <x v="7"/>
    <x v="0"/>
  </r>
  <r>
    <x v="80"/>
    <x v="182"/>
    <n v="99.088145896656542"/>
    <x v="7"/>
    <x v="0"/>
  </r>
  <r>
    <x v="80"/>
    <x v="183"/>
    <n v="0.91185410334346506"/>
    <x v="7"/>
    <x v="0"/>
  </r>
  <r>
    <x v="80"/>
    <x v="184"/>
    <n v="99.392097264437695"/>
    <x v="7"/>
    <x v="0"/>
  </r>
  <r>
    <x v="80"/>
    <x v="185"/>
    <n v="0.60790273556231"/>
    <x v="7"/>
    <x v="0"/>
  </r>
  <r>
    <x v="81"/>
    <x v="186"/>
    <n v="100"/>
    <x v="7"/>
    <x v="0"/>
  </r>
  <r>
    <x v="81"/>
    <x v="187"/>
    <n v="0"/>
    <x v="7"/>
    <x v="0"/>
  </r>
  <r>
    <x v="77"/>
    <x v="152"/>
    <n v="4.5614035087719298"/>
    <x v="8"/>
    <x v="0"/>
  </r>
  <r>
    <x v="77"/>
    <x v="153"/>
    <n v="82.10526315789474"/>
    <x v="8"/>
    <x v="0"/>
  </r>
  <r>
    <x v="77"/>
    <x v="154"/>
    <n v="11.578947368421053"/>
    <x v="8"/>
    <x v="0"/>
  </r>
  <r>
    <x v="77"/>
    <x v="155"/>
    <n v="0.35087719298245612"/>
    <x v="8"/>
    <x v="0"/>
  </r>
  <r>
    <x v="77"/>
    <x v="4"/>
    <n v="1.4035087719298245"/>
    <x v="8"/>
    <x v="0"/>
  </r>
  <r>
    <x v="78"/>
    <x v="156"/>
    <n v="28.421052631578949"/>
    <x v="8"/>
    <x v="0"/>
  </r>
  <r>
    <x v="78"/>
    <x v="157"/>
    <n v="65.964912280701753"/>
    <x v="8"/>
    <x v="0"/>
  </r>
  <r>
    <x v="78"/>
    <x v="158"/>
    <n v="1.7543859649122806"/>
    <x v="8"/>
    <x v="0"/>
  </r>
  <r>
    <x v="78"/>
    <x v="159"/>
    <n v="0"/>
    <x v="8"/>
    <x v="0"/>
  </r>
  <r>
    <x v="78"/>
    <x v="160"/>
    <n v="0.35087719298245612"/>
    <x v="8"/>
    <x v="0"/>
  </r>
  <r>
    <x v="78"/>
    <x v="161"/>
    <n v="0"/>
    <x v="8"/>
    <x v="0"/>
  </r>
  <r>
    <x v="78"/>
    <x v="162"/>
    <n v="1.0526315789473684"/>
    <x v="8"/>
    <x v="0"/>
  </r>
  <r>
    <x v="78"/>
    <x v="163"/>
    <n v="1.4035087719298245"/>
    <x v="8"/>
    <x v="0"/>
  </r>
  <r>
    <x v="78"/>
    <x v="164"/>
    <n v="0.35087719298245612"/>
    <x v="8"/>
    <x v="0"/>
  </r>
  <r>
    <x v="78"/>
    <x v="165"/>
    <n v="0.35087719298245612"/>
    <x v="8"/>
    <x v="0"/>
  </r>
  <r>
    <x v="78"/>
    <x v="166"/>
    <n v="0"/>
    <x v="8"/>
    <x v="0"/>
  </r>
  <r>
    <x v="78"/>
    <x v="4"/>
    <n v="0.35087719298245612"/>
    <x v="8"/>
    <x v="0"/>
  </r>
  <r>
    <x v="79"/>
    <x v="167"/>
    <n v="15.789473684210526"/>
    <x v="8"/>
    <x v="0"/>
  </r>
  <r>
    <x v="79"/>
    <x v="168"/>
    <n v="59.649122807017541"/>
    <x v="8"/>
    <x v="0"/>
  </r>
  <r>
    <x v="79"/>
    <x v="169"/>
    <n v="13.684210526315789"/>
    <x v="8"/>
    <x v="0"/>
  </r>
  <r>
    <x v="79"/>
    <x v="170"/>
    <n v="0.35087719298245612"/>
    <x v="8"/>
    <x v="0"/>
  </r>
  <r>
    <x v="79"/>
    <x v="171"/>
    <n v="5.6140350877192979"/>
    <x v="8"/>
    <x v="0"/>
  </r>
  <r>
    <x v="79"/>
    <x v="172"/>
    <n v="1.0526315789473684"/>
    <x v="8"/>
    <x v="0"/>
  </r>
  <r>
    <x v="79"/>
    <x v="4"/>
    <n v="3.8596491228070176"/>
    <x v="8"/>
    <x v="0"/>
  </r>
  <r>
    <x v="80"/>
    <x v="173"/>
    <n v="3.5087719298245612"/>
    <x v="8"/>
    <x v="0"/>
  </r>
  <r>
    <x v="80"/>
    <x v="174"/>
    <n v="96.491228070175438"/>
    <x v="8"/>
    <x v="0"/>
  </r>
  <r>
    <x v="80"/>
    <x v="175"/>
    <n v="59.649122807017541"/>
    <x v="8"/>
    <x v="0"/>
  </r>
  <r>
    <x v="80"/>
    <x v="176"/>
    <n v="9.8245614035087723"/>
    <x v="8"/>
    <x v="0"/>
  </r>
  <r>
    <x v="80"/>
    <x v="177"/>
    <n v="13.684210526315789"/>
    <x v="8"/>
    <x v="0"/>
  </r>
  <r>
    <x v="80"/>
    <x v="178"/>
    <n v="2.807017543859649"/>
    <x v="8"/>
    <x v="0"/>
  </r>
  <r>
    <x v="80"/>
    <x v="179"/>
    <n v="10.526315789473685"/>
    <x v="8"/>
    <x v="0"/>
  </r>
  <r>
    <x v="80"/>
    <x v="180"/>
    <n v="92.280701754385959"/>
    <x v="8"/>
    <x v="0"/>
  </r>
  <r>
    <x v="80"/>
    <x v="181"/>
    <n v="7.7192982456140351"/>
    <x v="8"/>
    <x v="0"/>
  </r>
  <r>
    <x v="80"/>
    <x v="182"/>
    <n v="98.596491228070178"/>
    <x v="8"/>
    <x v="0"/>
  </r>
  <r>
    <x v="80"/>
    <x v="183"/>
    <n v="1.4035087719298245"/>
    <x v="8"/>
    <x v="0"/>
  </r>
  <r>
    <x v="80"/>
    <x v="184"/>
    <n v="100"/>
    <x v="8"/>
    <x v="0"/>
  </r>
  <r>
    <x v="80"/>
    <x v="185"/>
    <n v="0"/>
    <x v="8"/>
    <x v="0"/>
  </r>
  <r>
    <x v="81"/>
    <x v="186"/>
    <n v="100"/>
    <x v="8"/>
    <x v="0"/>
  </r>
  <r>
    <x v="81"/>
    <x v="187"/>
    <n v="0"/>
    <x v="8"/>
    <x v="0"/>
  </r>
  <r>
    <x v="77"/>
    <x v="152"/>
    <n v="8.310249307479225"/>
    <x v="9"/>
    <x v="0"/>
  </r>
  <r>
    <x v="77"/>
    <x v="153"/>
    <n v="81.16343490304709"/>
    <x v="9"/>
    <x v="0"/>
  </r>
  <r>
    <x v="77"/>
    <x v="154"/>
    <n v="9.1412742382271475"/>
    <x v="9"/>
    <x v="0"/>
  </r>
  <r>
    <x v="77"/>
    <x v="155"/>
    <n v="0.2770083102493075"/>
    <x v="9"/>
    <x v="0"/>
  </r>
  <r>
    <x v="77"/>
    <x v="4"/>
    <n v="1.10803324099723"/>
    <x v="9"/>
    <x v="0"/>
  </r>
  <r>
    <x v="78"/>
    <x v="156"/>
    <n v="65.927977839335185"/>
    <x v="9"/>
    <x v="0"/>
  </r>
  <r>
    <x v="78"/>
    <x v="157"/>
    <n v="25.207756232686979"/>
    <x v="9"/>
    <x v="0"/>
  </r>
  <r>
    <x v="78"/>
    <x v="158"/>
    <n v="2.21606648199446"/>
    <x v="9"/>
    <x v="0"/>
  </r>
  <r>
    <x v="78"/>
    <x v="159"/>
    <n v="0"/>
    <x v="9"/>
    <x v="0"/>
  </r>
  <r>
    <x v="78"/>
    <x v="160"/>
    <n v="0.554016620498615"/>
    <x v="9"/>
    <x v="0"/>
  </r>
  <r>
    <x v="78"/>
    <x v="161"/>
    <n v="0"/>
    <x v="9"/>
    <x v="0"/>
  </r>
  <r>
    <x v="78"/>
    <x v="162"/>
    <n v="1.10803324099723"/>
    <x v="9"/>
    <x v="0"/>
  </r>
  <r>
    <x v="78"/>
    <x v="163"/>
    <n v="2.21606648199446"/>
    <x v="9"/>
    <x v="0"/>
  </r>
  <r>
    <x v="78"/>
    <x v="164"/>
    <n v="0.2770083102493075"/>
    <x v="9"/>
    <x v="0"/>
  </r>
  <r>
    <x v="78"/>
    <x v="165"/>
    <n v="1.10803324099723"/>
    <x v="9"/>
    <x v="0"/>
  </r>
  <r>
    <x v="78"/>
    <x v="166"/>
    <n v="0.2770083102493075"/>
    <x v="9"/>
    <x v="0"/>
  </r>
  <r>
    <x v="78"/>
    <x v="4"/>
    <n v="1.10803324099723"/>
    <x v="9"/>
    <x v="0"/>
  </r>
  <r>
    <x v="79"/>
    <x v="167"/>
    <n v="60.664819944598335"/>
    <x v="9"/>
    <x v="0"/>
  </r>
  <r>
    <x v="79"/>
    <x v="168"/>
    <n v="26.315789473684209"/>
    <x v="9"/>
    <x v="0"/>
  </r>
  <r>
    <x v="79"/>
    <x v="169"/>
    <n v="3.0470914127423825"/>
    <x v="9"/>
    <x v="0"/>
  </r>
  <r>
    <x v="79"/>
    <x v="170"/>
    <n v="0.554016620498615"/>
    <x v="9"/>
    <x v="0"/>
  </r>
  <r>
    <x v="79"/>
    <x v="171"/>
    <n v="6.3711911357340716"/>
    <x v="9"/>
    <x v="0"/>
  </r>
  <r>
    <x v="79"/>
    <x v="172"/>
    <n v="0"/>
    <x v="9"/>
    <x v="0"/>
  </r>
  <r>
    <x v="79"/>
    <x v="4"/>
    <n v="3.0470914127423825"/>
    <x v="9"/>
    <x v="0"/>
  </r>
  <r>
    <x v="80"/>
    <x v="173"/>
    <n v="4.1551246537396125"/>
    <x v="9"/>
    <x v="0"/>
  </r>
  <r>
    <x v="80"/>
    <x v="174"/>
    <n v="95.844875346260395"/>
    <x v="9"/>
    <x v="0"/>
  </r>
  <r>
    <x v="80"/>
    <x v="175"/>
    <n v="35.734072022160667"/>
    <x v="9"/>
    <x v="0"/>
  </r>
  <r>
    <x v="80"/>
    <x v="176"/>
    <n v="12.465373961218837"/>
    <x v="9"/>
    <x v="0"/>
  </r>
  <r>
    <x v="80"/>
    <x v="177"/>
    <n v="32.686980609418285"/>
    <x v="9"/>
    <x v="0"/>
  </r>
  <r>
    <x v="80"/>
    <x v="178"/>
    <n v="4.1551246537396125"/>
    <x v="9"/>
    <x v="0"/>
  </r>
  <r>
    <x v="80"/>
    <x v="179"/>
    <n v="10.803324099722992"/>
    <x v="9"/>
    <x v="0"/>
  </r>
  <r>
    <x v="80"/>
    <x v="180"/>
    <n v="89.473684210526315"/>
    <x v="9"/>
    <x v="0"/>
  </r>
  <r>
    <x v="80"/>
    <x v="181"/>
    <n v="10.526315789473685"/>
    <x v="9"/>
    <x v="0"/>
  </r>
  <r>
    <x v="80"/>
    <x v="182"/>
    <n v="99.168975069252085"/>
    <x v="9"/>
    <x v="0"/>
  </r>
  <r>
    <x v="80"/>
    <x v="183"/>
    <n v="0.83102493074792239"/>
    <x v="9"/>
    <x v="0"/>
  </r>
  <r>
    <x v="80"/>
    <x v="184"/>
    <n v="99.168975069252085"/>
    <x v="9"/>
    <x v="0"/>
  </r>
  <r>
    <x v="80"/>
    <x v="185"/>
    <n v="0.83102493074792239"/>
    <x v="9"/>
    <x v="0"/>
  </r>
  <r>
    <x v="81"/>
    <x v="186"/>
    <n v="99.7229916897507"/>
    <x v="9"/>
    <x v="0"/>
  </r>
  <r>
    <x v="81"/>
    <x v="187"/>
    <n v="0.2770083102493075"/>
    <x v="9"/>
    <x v="0"/>
  </r>
  <r>
    <x v="77"/>
    <x v="152"/>
    <n v="22.267206477732792"/>
    <x v="10"/>
    <x v="0"/>
  </r>
  <r>
    <x v="77"/>
    <x v="153"/>
    <n v="53.036437246963565"/>
    <x v="10"/>
    <x v="0"/>
  </r>
  <r>
    <x v="77"/>
    <x v="154"/>
    <n v="13.765182186234817"/>
    <x v="10"/>
    <x v="0"/>
  </r>
  <r>
    <x v="77"/>
    <x v="155"/>
    <n v="1.6194331983805668"/>
    <x v="10"/>
    <x v="0"/>
  </r>
  <r>
    <x v="77"/>
    <x v="4"/>
    <n v="9.3117408906882595"/>
    <x v="10"/>
    <x v="0"/>
  </r>
  <r>
    <x v="78"/>
    <x v="156"/>
    <n v="58.704453441295549"/>
    <x v="10"/>
    <x v="0"/>
  </r>
  <r>
    <x v="78"/>
    <x v="157"/>
    <n v="14.574898785425102"/>
    <x v="10"/>
    <x v="0"/>
  </r>
  <r>
    <x v="78"/>
    <x v="158"/>
    <n v="2.42914979757085"/>
    <x v="10"/>
    <x v="0"/>
  </r>
  <r>
    <x v="78"/>
    <x v="159"/>
    <n v="0.40485829959514169"/>
    <x v="10"/>
    <x v="0"/>
  </r>
  <r>
    <x v="78"/>
    <x v="160"/>
    <n v="1.6194331983805668"/>
    <x v="10"/>
    <x v="0"/>
  </r>
  <r>
    <x v="78"/>
    <x v="161"/>
    <n v="0.80971659919028338"/>
    <x v="10"/>
    <x v="0"/>
  </r>
  <r>
    <x v="78"/>
    <x v="162"/>
    <n v="11.336032388663968"/>
    <x v="10"/>
    <x v="0"/>
  </r>
  <r>
    <x v="78"/>
    <x v="163"/>
    <n v="5.2631578947368425"/>
    <x v="10"/>
    <x v="0"/>
  </r>
  <r>
    <x v="78"/>
    <x v="164"/>
    <n v="1.6194331983805668"/>
    <x v="10"/>
    <x v="0"/>
  </r>
  <r>
    <x v="78"/>
    <x v="165"/>
    <n v="2.42914979757085"/>
    <x v="10"/>
    <x v="0"/>
  </r>
  <r>
    <x v="78"/>
    <x v="166"/>
    <n v="0"/>
    <x v="10"/>
    <x v="0"/>
  </r>
  <r>
    <x v="78"/>
    <x v="4"/>
    <n v="0.80971659919028338"/>
    <x v="10"/>
    <x v="0"/>
  </r>
  <r>
    <x v="79"/>
    <x v="167"/>
    <n v="61.943319838056681"/>
    <x v="10"/>
    <x v="0"/>
  </r>
  <r>
    <x v="79"/>
    <x v="168"/>
    <n v="21.05263157894737"/>
    <x v="10"/>
    <x v="0"/>
  </r>
  <r>
    <x v="79"/>
    <x v="169"/>
    <n v="4.8582995951417001"/>
    <x v="10"/>
    <x v="0"/>
  </r>
  <r>
    <x v="79"/>
    <x v="170"/>
    <n v="0.80971659919028338"/>
    <x v="10"/>
    <x v="0"/>
  </r>
  <r>
    <x v="79"/>
    <x v="171"/>
    <n v="9.3117408906882595"/>
    <x v="10"/>
    <x v="0"/>
  </r>
  <r>
    <x v="79"/>
    <x v="172"/>
    <n v="0.40485829959514169"/>
    <x v="10"/>
    <x v="0"/>
  </r>
  <r>
    <x v="79"/>
    <x v="4"/>
    <n v="1.6194331983805668"/>
    <x v="10"/>
    <x v="0"/>
  </r>
  <r>
    <x v="80"/>
    <x v="173"/>
    <n v="22.267206477732792"/>
    <x v="10"/>
    <x v="0"/>
  </r>
  <r>
    <x v="80"/>
    <x v="174"/>
    <n v="77.732793522267201"/>
    <x v="10"/>
    <x v="0"/>
  </r>
  <r>
    <x v="80"/>
    <x v="175"/>
    <n v="12.550607287449393"/>
    <x v="10"/>
    <x v="0"/>
  </r>
  <r>
    <x v="80"/>
    <x v="176"/>
    <n v="1.6194331983805668"/>
    <x v="10"/>
    <x v="0"/>
  </r>
  <r>
    <x v="80"/>
    <x v="177"/>
    <n v="29.149797570850204"/>
    <x v="10"/>
    <x v="0"/>
  </r>
  <r>
    <x v="80"/>
    <x v="178"/>
    <n v="12.550607287449393"/>
    <x v="10"/>
    <x v="0"/>
  </r>
  <r>
    <x v="80"/>
    <x v="179"/>
    <n v="21.862348178137651"/>
    <x v="10"/>
    <x v="0"/>
  </r>
  <r>
    <x v="80"/>
    <x v="180"/>
    <n v="87.044534412955471"/>
    <x v="10"/>
    <x v="0"/>
  </r>
  <r>
    <x v="80"/>
    <x v="181"/>
    <n v="12.955465587044534"/>
    <x v="10"/>
    <x v="0"/>
  </r>
  <r>
    <x v="80"/>
    <x v="182"/>
    <n v="96.356275303643727"/>
    <x v="10"/>
    <x v="0"/>
  </r>
  <r>
    <x v="80"/>
    <x v="183"/>
    <n v="3.6437246963562755"/>
    <x v="10"/>
    <x v="0"/>
  </r>
  <r>
    <x v="80"/>
    <x v="184"/>
    <n v="97.97570850202429"/>
    <x v="10"/>
    <x v="0"/>
  </r>
  <r>
    <x v="80"/>
    <x v="185"/>
    <n v="2.0242914979757085"/>
    <x v="10"/>
    <x v="0"/>
  </r>
  <r>
    <x v="81"/>
    <x v="186"/>
    <n v="100"/>
    <x v="10"/>
    <x v="0"/>
  </r>
  <r>
    <x v="81"/>
    <x v="187"/>
    <n v="0"/>
    <x v="10"/>
    <x v="0"/>
  </r>
  <r>
    <x v="77"/>
    <x v="152"/>
    <n v="11.693548387096774"/>
    <x v="11"/>
    <x v="0"/>
  </r>
  <r>
    <x v="77"/>
    <x v="153"/>
    <n v="76.612903225806448"/>
    <x v="11"/>
    <x v="0"/>
  </r>
  <r>
    <x v="77"/>
    <x v="154"/>
    <n v="6.854838709677419"/>
    <x v="11"/>
    <x v="0"/>
  </r>
  <r>
    <x v="77"/>
    <x v="155"/>
    <n v="2.0161290322580645"/>
    <x v="11"/>
    <x v="0"/>
  </r>
  <r>
    <x v="77"/>
    <x v="4"/>
    <n v="2.8225806451612905"/>
    <x v="11"/>
    <x v="0"/>
  </r>
  <r>
    <x v="78"/>
    <x v="156"/>
    <n v="67.338709677419359"/>
    <x v="11"/>
    <x v="0"/>
  </r>
  <r>
    <x v="78"/>
    <x v="157"/>
    <n v="17.741935483870968"/>
    <x v="11"/>
    <x v="0"/>
  </r>
  <r>
    <x v="78"/>
    <x v="158"/>
    <n v="2.0161290322580645"/>
    <x v="11"/>
    <x v="0"/>
  </r>
  <r>
    <x v="78"/>
    <x v="159"/>
    <n v="0"/>
    <x v="11"/>
    <x v="0"/>
  </r>
  <r>
    <x v="78"/>
    <x v="160"/>
    <n v="3.225806451612903"/>
    <x v="11"/>
    <x v="0"/>
  </r>
  <r>
    <x v="78"/>
    <x v="161"/>
    <n v="0"/>
    <x v="11"/>
    <x v="0"/>
  </r>
  <r>
    <x v="78"/>
    <x v="162"/>
    <n v="2.8225806451612905"/>
    <x v="11"/>
    <x v="0"/>
  </r>
  <r>
    <x v="78"/>
    <x v="163"/>
    <n v="4.032258064516129"/>
    <x v="11"/>
    <x v="0"/>
  </r>
  <r>
    <x v="78"/>
    <x v="164"/>
    <n v="0"/>
    <x v="11"/>
    <x v="0"/>
  </r>
  <r>
    <x v="78"/>
    <x v="165"/>
    <n v="2.0161290322580645"/>
    <x v="11"/>
    <x v="0"/>
  </r>
  <r>
    <x v="78"/>
    <x v="166"/>
    <n v="0"/>
    <x v="11"/>
    <x v="0"/>
  </r>
  <r>
    <x v="78"/>
    <x v="4"/>
    <n v="0.80645161290322576"/>
    <x v="11"/>
    <x v="0"/>
  </r>
  <r>
    <x v="79"/>
    <x v="167"/>
    <n v="65.322580645161295"/>
    <x v="11"/>
    <x v="0"/>
  </r>
  <r>
    <x v="79"/>
    <x v="168"/>
    <n v="17.741935483870968"/>
    <x v="11"/>
    <x v="0"/>
  </r>
  <r>
    <x v="79"/>
    <x v="169"/>
    <n v="4.032258064516129"/>
    <x v="11"/>
    <x v="0"/>
  </r>
  <r>
    <x v="79"/>
    <x v="170"/>
    <n v="0"/>
    <x v="11"/>
    <x v="0"/>
  </r>
  <r>
    <x v="79"/>
    <x v="171"/>
    <n v="9.2741935483870961"/>
    <x v="11"/>
    <x v="0"/>
  </r>
  <r>
    <x v="79"/>
    <x v="172"/>
    <n v="0.80645161290322576"/>
    <x v="11"/>
    <x v="0"/>
  </r>
  <r>
    <x v="79"/>
    <x v="4"/>
    <n v="2.8225806451612905"/>
    <x v="11"/>
    <x v="0"/>
  </r>
  <r>
    <x v="80"/>
    <x v="173"/>
    <n v="8.4677419354838701"/>
    <x v="11"/>
    <x v="0"/>
  </r>
  <r>
    <x v="80"/>
    <x v="174"/>
    <n v="91.532258064516128"/>
    <x v="11"/>
    <x v="0"/>
  </r>
  <r>
    <x v="80"/>
    <x v="175"/>
    <n v="13.709677419354838"/>
    <x v="11"/>
    <x v="0"/>
  </r>
  <r>
    <x v="80"/>
    <x v="176"/>
    <n v="4.032258064516129"/>
    <x v="11"/>
    <x v="0"/>
  </r>
  <r>
    <x v="80"/>
    <x v="177"/>
    <n v="40.725806451612904"/>
    <x v="11"/>
    <x v="0"/>
  </r>
  <r>
    <x v="80"/>
    <x v="178"/>
    <n v="6.854838709677419"/>
    <x v="11"/>
    <x v="0"/>
  </r>
  <r>
    <x v="80"/>
    <x v="179"/>
    <n v="26.20967741935484"/>
    <x v="11"/>
    <x v="0"/>
  </r>
  <r>
    <x v="80"/>
    <x v="180"/>
    <n v="95.967741935483872"/>
    <x v="11"/>
    <x v="0"/>
  </r>
  <r>
    <x v="80"/>
    <x v="181"/>
    <n v="4.032258064516129"/>
    <x v="11"/>
    <x v="0"/>
  </r>
  <r>
    <x v="80"/>
    <x v="182"/>
    <n v="99.596774193548384"/>
    <x v="11"/>
    <x v="0"/>
  </r>
  <r>
    <x v="80"/>
    <x v="183"/>
    <n v="0.40322580645161288"/>
    <x v="11"/>
    <x v="0"/>
  </r>
  <r>
    <x v="80"/>
    <x v="184"/>
    <n v="99.193548387096769"/>
    <x v="11"/>
    <x v="0"/>
  </r>
  <r>
    <x v="80"/>
    <x v="185"/>
    <n v="0.80645161290322576"/>
    <x v="11"/>
    <x v="0"/>
  </r>
  <r>
    <x v="81"/>
    <x v="186"/>
    <n v="100"/>
    <x v="11"/>
    <x v="0"/>
  </r>
  <r>
    <x v="81"/>
    <x v="187"/>
    <n v="0"/>
    <x v="11"/>
    <x v="0"/>
  </r>
  <r>
    <x v="77"/>
    <x v="152"/>
    <n v="19.282511210762333"/>
    <x v="12"/>
    <x v="0"/>
  </r>
  <r>
    <x v="77"/>
    <x v="153"/>
    <n v="65.919282511210767"/>
    <x v="12"/>
    <x v="0"/>
  </r>
  <r>
    <x v="77"/>
    <x v="154"/>
    <n v="11.659192825112108"/>
    <x v="12"/>
    <x v="0"/>
  </r>
  <r>
    <x v="77"/>
    <x v="155"/>
    <n v="0"/>
    <x v="12"/>
    <x v="0"/>
  </r>
  <r>
    <x v="77"/>
    <x v="4"/>
    <n v="3.1390134529147984"/>
    <x v="12"/>
    <x v="0"/>
  </r>
  <r>
    <x v="78"/>
    <x v="156"/>
    <n v="68.609865470852014"/>
    <x v="12"/>
    <x v="0"/>
  </r>
  <r>
    <x v="78"/>
    <x v="157"/>
    <n v="10.31390134529148"/>
    <x v="12"/>
    <x v="0"/>
  </r>
  <r>
    <x v="78"/>
    <x v="158"/>
    <n v="1.3452914798206279"/>
    <x v="12"/>
    <x v="0"/>
  </r>
  <r>
    <x v="78"/>
    <x v="159"/>
    <n v="0"/>
    <x v="12"/>
    <x v="0"/>
  </r>
  <r>
    <x v="78"/>
    <x v="160"/>
    <n v="1.3452914798206279"/>
    <x v="12"/>
    <x v="0"/>
  </r>
  <r>
    <x v="78"/>
    <x v="161"/>
    <n v="0.89686098654708524"/>
    <x v="12"/>
    <x v="0"/>
  </r>
  <r>
    <x v="78"/>
    <x v="162"/>
    <n v="4.4843049327354256"/>
    <x v="12"/>
    <x v="0"/>
  </r>
  <r>
    <x v="78"/>
    <x v="163"/>
    <n v="8.071748878923767"/>
    <x v="12"/>
    <x v="0"/>
  </r>
  <r>
    <x v="78"/>
    <x v="164"/>
    <n v="1.7937219730941705"/>
    <x v="12"/>
    <x v="0"/>
  </r>
  <r>
    <x v="78"/>
    <x v="165"/>
    <n v="3.1390134529147984"/>
    <x v="12"/>
    <x v="0"/>
  </r>
  <r>
    <x v="78"/>
    <x v="166"/>
    <n v="0"/>
    <x v="12"/>
    <x v="0"/>
  </r>
  <r>
    <x v="78"/>
    <x v="4"/>
    <n v="0"/>
    <x v="12"/>
    <x v="0"/>
  </r>
  <r>
    <x v="79"/>
    <x v="167"/>
    <n v="72.645739910313907"/>
    <x v="12"/>
    <x v="0"/>
  </r>
  <r>
    <x v="79"/>
    <x v="168"/>
    <n v="11.659192825112108"/>
    <x v="12"/>
    <x v="0"/>
  </r>
  <r>
    <x v="79"/>
    <x v="169"/>
    <n v="1.7937219730941705"/>
    <x v="12"/>
    <x v="0"/>
  </r>
  <r>
    <x v="79"/>
    <x v="170"/>
    <n v="0.89686098654708524"/>
    <x v="12"/>
    <x v="0"/>
  </r>
  <r>
    <x v="79"/>
    <x v="171"/>
    <n v="10.31390134529148"/>
    <x v="12"/>
    <x v="0"/>
  </r>
  <r>
    <x v="79"/>
    <x v="172"/>
    <n v="0.44843049327354262"/>
    <x v="12"/>
    <x v="0"/>
  </r>
  <r>
    <x v="79"/>
    <x v="4"/>
    <n v="2.2421524663677128"/>
    <x v="12"/>
    <x v="0"/>
  </r>
  <r>
    <x v="80"/>
    <x v="173"/>
    <n v="17.937219730941703"/>
    <x v="12"/>
    <x v="0"/>
  </r>
  <r>
    <x v="80"/>
    <x v="174"/>
    <n v="82.062780269058294"/>
    <x v="12"/>
    <x v="0"/>
  </r>
  <r>
    <x v="80"/>
    <x v="175"/>
    <n v="9.4170403587443943"/>
    <x v="12"/>
    <x v="0"/>
  </r>
  <r>
    <x v="80"/>
    <x v="176"/>
    <n v="1.7937219730941705"/>
    <x v="12"/>
    <x v="0"/>
  </r>
  <r>
    <x v="80"/>
    <x v="177"/>
    <n v="14.349775784753364"/>
    <x v="12"/>
    <x v="0"/>
  </r>
  <r>
    <x v="80"/>
    <x v="178"/>
    <n v="35.874439461883405"/>
    <x v="12"/>
    <x v="0"/>
  </r>
  <r>
    <x v="80"/>
    <x v="179"/>
    <n v="20.627802690582961"/>
    <x v="12"/>
    <x v="0"/>
  </r>
  <r>
    <x v="80"/>
    <x v="180"/>
    <n v="90.582959641255599"/>
    <x v="12"/>
    <x v="0"/>
  </r>
  <r>
    <x v="80"/>
    <x v="181"/>
    <n v="9.4170403587443943"/>
    <x v="12"/>
    <x v="0"/>
  </r>
  <r>
    <x v="80"/>
    <x v="182"/>
    <n v="98.654708520179369"/>
    <x v="12"/>
    <x v="0"/>
  </r>
  <r>
    <x v="80"/>
    <x v="183"/>
    <n v="1.3452914798206279"/>
    <x v="12"/>
    <x v="0"/>
  </r>
  <r>
    <x v="80"/>
    <x v="184"/>
    <n v="98.654708520179369"/>
    <x v="12"/>
    <x v="0"/>
  </r>
  <r>
    <x v="80"/>
    <x v="185"/>
    <n v="1.3452914798206279"/>
    <x v="12"/>
    <x v="0"/>
  </r>
  <r>
    <x v="81"/>
    <x v="186"/>
    <n v="99.551569506726452"/>
    <x v="12"/>
    <x v="0"/>
  </r>
  <r>
    <x v="81"/>
    <x v="187"/>
    <n v="0.44843049327354262"/>
    <x v="12"/>
    <x v="0"/>
  </r>
  <r>
    <x v="77"/>
    <x v="152"/>
    <n v="5.8441558441558445"/>
    <x v="13"/>
    <x v="0"/>
  </r>
  <r>
    <x v="77"/>
    <x v="153"/>
    <n v="77.272727272727266"/>
    <x v="13"/>
    <x v="0"/>
  </r>
  <r>
    <x v="77"/>
    <x v="154"/>
    <n v="11.688311688311689"/>
    <x v="13"/>
    <x v="0"/>
  </r>
  <r>
    <x v="77"/>
    <x v="155"/>
    <n v="0.64935064935064934"/>
    <x v="13"/>
    <x v="0"/>
  </r>
  <r>
    <x v="77"/>
    <x v="4"/>
    <n v="4.5454545454545459"/>
    <x v="13"/>
    <x v="0"/>
  </r>
  <r>
    <x v="78"/>
    <x v="156"/>
    <n v="62.337662337662337"/>
    <x v="13"/>
    <x v="0"/>
  </r>
  <r>
    <x v="78"/>
    <x v="157"/>
    <n v="25.974025974025974"/>
    <x v="13"/>
    <x v="0"/>
  </r>
  <r>
    <x v="78"/>
    <x v="158"/>
    <n v="1.948051948051948"/>
    <x v="13"/>
    <x v="0"/>
  </r>
  <r>
    <x v="78"/>
    <x v="159"/>
    <n v="0"/>
    <x v="13"/>
    <x v="0"/>
  </r>
  <r>
    <x v="78"/>
    <x v="160"/>
    <n v="0"/>
    <x v="13"/>
    <x v="0"/>
  </r>
  <r>
    <x v="78"/>
    <x v="161"/>
    <n v="0"/>
    <x v="13"/>
    <x v="0"/>
  </r>
  <r>
    <x v="78"/>
    <x v="162"/>
    <n v="3.2467532467532467"/>
    <x v="13"/>
    <x v="0"/>
  </r>
  <r>
    <x v="78"/>
    <x v="163"/>
    <n v="4.5454545454545459"/>
    <x v="13"/>
    <x v="0"/>
  </r>
  <r>
    <x v="78"/>
    <x v="164"/>
    <n v="0.64935064935064934"/>
    <x v="13"/>
    <x v="0"/>
  </r>
  <r>
    <x v="78"/>
    <x v="165"/>
    <n v="0.64935064935064934"/>
    <x v="13"/>
    <x v="0"/>
  </r>
  <r>
    <x v="78"/>
    <x v="166"/>
    <n v="0.64935064935064934"/>
    <x v="13"/>
    <x v="0"/>
  </r>
  <r>
    <x v="78"/>
    <x v="4"/>
    <n v="0"/>
    <x v="13"/>
    <x v="0"/>
  </r>
  <r>
    <x v="79"/>
    <x v="167"/>
    <n v="59.090909090909093"/>
    <x v="13"/>
    <x v="0"/>
  </r>
  <r>
    <x v="79"/>
    <x v="168"/>
    <n v="24.025974025974026"/>
    <x v="13"/>
    <x v="0"/>
  </r>
  <r>
    <x v="79"/>
    <x v="169"/>
    <n v="8.4415584415584419"/>
    <x v="13"/>
    <x v="0"/>
  </r>
  <r>
    <x v="79"/>
    <x v="170"/>
    <n v="0"/>
    <x v="13"/>
    <x v="0"/>
  </r>
  <r>
    <x v="79"/>
    <x v="171"/>
    <n v="7.1428571428571432"/>
    <x v="13"/>
    <x v="0"/>
  </r>
  <r>
    <x v="79"/>
    <x v="172"/>
    <n v="0"/>
    <x v="13"/>
    <x v="0"/>
  </r>
  <r>
    <x v="79"/>
    <x v="4"/>
    <n v="1.2987012987012987"/>
    <x v="13"/>
    <x v="0"/>
  </r>
  <r>
    <x v="80"/>
    <x v="173"/>
    <n v="9.7402597402597397"/>
    <x v="13"/>
    <x v="0"/>
  </r>
  <r>
    <x v="80"/>
    <x v="174"/>
    <n v="90.259740259740255"/>
    <x v="13"/>
    <x v="0"/>
  </r>
  <r>
    <x v="80"/>
    <x v="175"/>
    <n v="10.38961038961039"/>
    <x v="13"/>
    <x v="0"/>
  </r>
  <r>
    <x v="80"/>
    <x v="176"/>
    <n v="10.38961038961039"/>
    <x v="13"/>
    <x v="0"/>
  </r>
  <r>
    <x v="80"/>
    <x v="177"/>
    <n v="50"/>
    <x v="13"/>
    <x v="0"/>
  </r>
  <r>
    <x v="80"/>
    <x v="178"/>
    <n v="8.4415584415584419"/>
    <x v="13"/>
    <x v="0"/>
  </r>
  <r>
    <x v="80"/>
    <x v="179"/>
    <n v="11.038961038961039"/>
    <x v="13"/>
    <x v="0"/>
  </r>
  <r>
    <x v="80"/>
    <x v="180"/>
    <n v="90.259740259740255"/>
    <x v="13"/>
    <x v="0"/>
  </r>
  <r>
    <x v="80"/>
    <x v="181"/>
    <n v="9.7402597402597397"/>
    <x v="13"/>
    <x v="0"/>
  </r>
  <r>
    <x v="80"/>
    <x v="182"/>
    <n v="100"/>
    <x v="13"/>
    <x v="0"/>
  </r>
  <r>
    <x v="80"/>
    <x v="183"/>
    <n v="0"/>
    <x v="13"/>
    <x v="0"/>
  </r>
  <r>
    <x v="80"/>
    <x v="184"/>
    <n v="100"/>
    <x v="13"/>
    <x v="0"/>
  </r>
  <r>
    <x v="80"/>
    <x v="185"/>
    <n v="0"/>
    <x v="13"/>
    <x v="0"/>
  </r>
  <r>
    <x v="81"/>
    <x v="186"/>
    <n v="100"/>
    <x v="13"/>
    <x v="0"/>
  </r>
  <r>
    <x v="81"/>
    <x v="187"/>
    <n v="0"/>
    <x v="13"/>
    <x v="0"/>
  </r>
  <r>
    <x v="77"/>
    <x v="152"/>
    <n v="35.828877005347593"/>
    <x v="14"/>
    <x v="0"/>
  </r>
  <r>
    <x v="77"/>
    <x v="153"/>
    <n v="14.973262032085561"/>
    <x v="14"/>
    <x v="0"/>
  </r>
  <r>
    <x v="77"/>
    <x v="154"/>
    <n v="44.919786096256686"/>
    <x v="14"/>
    <x v="0"/>
  </r>
  <r>
    <x v="77"/>
    <x v="155"/>
    <n v="1.0695187165775402"/>
    <x v="14"/>
    <x v="0"/>
  </r>
  <r>
    <x v="77"/>
    <x v="4"/>
    <n v="3.2085561497326203"/>
    <x v="14"/>
    <x v="0"/>
  </r>
  <r>
    <x v="78"/>
    <x v="156"/>
    <n v="18.181818181818183"/>
    <x v="14"/>
    <x v="0"/>
  </r>
  <r>
    <x v="78"/>
    <x v="157"/>
    <n v="26.737967914438503"/>
    <x v="14"/>
    <x v="0"/>
  </r>
  <r>
    <x v="78"/>
    <x v="158"/>
    <n v="23.529411764705884"/>
    <x v="14"/>
    <x v="0"/>
  </r>
  <r>
    <x v="78"/>
    <x v="159"/>
    <n v="0"/>
    <x v="14"/>
    <x v="0"/>
  </r>
  <r>
    <x v="78"/>
    <x v="160"/>
    <n v="3.2085561497326203"/>
    <x v="14"/>
    <x v="0"/>
  </r>
  <r>
    <x v="78"/>
    <x v="161"/>
    <n v="1.6042780748663101"/>
    <x v="14"/>
    <x v="0"/>
  </r>
  <r>
    <x v="78"/>
    <x v="162"/>
    <n v="8.5561497326203213"/>
    <x v="14"/>
    <x v="0"/>
  </r>
  <r>
    <x v="78"/>
    <x v="163"/>
    <n v="11.764705882352942"/>
    <x v="14"/>
    <x v="0"/>
  </r>
  <r>
    <x v="78"/>
    <x v="164"/>
    <n v="3.7433155080213902"/>
    <x v="14"/>
    <x v="0"/>
  </r>
  <r>
    <x v="78"/>
    <x v="165"/>
    <n v="1.0695187165775402"/>
    <x v="14"/>
    <x v="0"/>
  </r>
  <r>
    <x v="78"/>
    <x v="166"/>
    <n v="0.53475935828877008"/>
    <x v="14"/>
    <x v="0"/>
  </r>
  <r>
    <x v="78"/>
    <x v="4"/>
    <n v="1.0695187165775402"/>
    <x v="14"/>
    <x v="0"/>
  </r>
  <r>
    <x v="79"/>
    <x v="167"/>
    <n v="15.508021390374331"/>
    <x v="14"/>
    <x v="0"/>
  </r>
  <r>
    <x v="79"/>
    <x v="168"/>
    <n v="12.299465240641711"/>
    <x v="14"/>
    <x v="0"/>
  </r>
  <r>
    <x v="79"/>
    <x v="169"/>
    <n v="2.6737967914438503"/>
    <x v="14"/>
    <x v="0"/>
  </r>
  <r>
    <x v="79"/>
    <x v="170"/>
    <n v="1.6042780748663101"/>
    <x v="14"/>
    <x v="0"/>
  </r>
  <r>
    <x v="79"/>
    <x v="171"/>
    <n v="65.240641711229941"/>
    <x v="14"/>
    <x v="0"/>
  </r>
  <r>
    <x v="79"/>
    <x v="172"/>
    <n v="0"/>
    <x v="14"/>
    <x v="0"/>
  </r>
  <r>
    <x v="79"/>
    <x v="4"/>
    <n v="2.6737967914438503"/>
    <x v="14"/>
    <x v="0"/>
  </r>
  <r>
    <x v="80"/>
    <x v="173"/>
    <n v="31.550802139037433"/>
    <x v="14"/>
    <x v="0"/>
  </r>
  <r>
    <x v="80"/>
    <x v="174"/>
    <n v="68.44919786096257"/>
    <x v="14"/>
    <x v="0"/>
  </r>
  <r>
    <x v="80"/>
    <x v="175"/>
    <n v="44.919786096256686"/>
    <x v="14"/>
    <x v="0"/>
  </r>
  <r>
    <x v="80"/>
    <x v="176"/>
    <n v="4.8128342245989302"/>
    <x v="14"/>
    <x v="0"/>
  </r>
  <r>
    <x v="80"/>
    <x v="177"/>
    <n v="10.160427807486631"/>
    <x v="14"/>
    <x v="0"/>
  </r>
  <r>
    <x v="80"/>
    <x v="178"/>
    <n v="3.2085561497326203"/>
    <x v="14"/>
    <x v="0"/>
  </r>
  <r>
    <x v="80"/>
    <x v="179"/>
    <n v="5.3475935828877006"/>
    <x v="14"/>
    <x v="0"/>
  </r>
  <r>
    <x v="80"/>
    <x v="180"/>
    <n v="93.048128342245988"/>
    <x v="14"/>
    <x v="0"/>
  </r>
  <r>
    <x v="80"/>
    <x v="181"/>
    <n v="6.9518716577540109"/>
    <x v="14"/>
    <x v="0"/>
  </r>
  <r>
    <x v="80"/>
    <x v="182"/>
    <n v="100"/>
    <x v="14"/>
    <x v="0"/>
  </r>
  <r>
    <x v="80"/>
    <x v="183"/>
    <n v="0"/>
    <x v="14"/>
    <x v="0"/>
  </r>
  <r>
    <x v="80"/>
    <x v="184"/>
    <n v="99.465240641711233"/>
    <x v="14"/>
    <x v="0"/>
  </r>
  <r>
    <x v="80"/>
    <x v="185"/>
    <n v="0.53475935828877008"/>
    <x v="14"/>
    <x v="0"/>
  </r>
  <r>
    <x v="81"/>
    <x v="186"/>
    <n v="99.465240641711233"/>
    <x v="14"/>
    <x v="0"/>
  </r>
  <r>
    <x v="81"/>
    <x v="187"/>
    <n v="0.53475935828877008"/>
    <x v="14"/>
    <x v="0"/>
  </r>
  <r>
    <x v="77"/>
    <x v="152"/>
    <n v="25"/>
    <x v="15"/>
    <x v="0"/>
  </r>
  <r>
    <x v="77"/>
    <x v="153"/>
    <n v="57.547169811320757"/>
    <x v="15"/>
    <x v="0"/>
  </r>
  <r>
    <x v="77"/>
    <x v="154"/>
    <n v="10.849056603773585"/>
    <x v="15"/>
    <x v="0"/>
  </r>
  <r>
    <x v="77"/>
    <x v="155"/>
    <n v="4.2452830188679247"/>
    <x v="15"/>
    <x v="0"/>
  </r>
  <r>
    <x v="77"/>
    <x v="4"/>
    <n v="2.358490566037736"/>
    <x v="15"/>
    <x v="0"/>
  </r>
  <r>
    <x v="78"/>
    <x v="156"/>
    <n v="68.396226415094333"/>
    <x v="15"/>
    <x v="0"/>
  </r>
  <r>
    <x v="78"/>
    <x v="157"/>
    <n v="5.6603773584905657"/>
    <x v="15"/>
    <x v="0"/>
  </r>
  <r>
    <x v="78"/>
    <x v="158"/>
    <n v="1.8867924528301887"/>
    <x v="15"/>
    <x v="0"/>
  </r>
  <r>
    <x v="78"/>
    <x v="159"/>
    <n v="0"/>
    <x v="15"/>
    <x v="0"/>
  </r>
  <r>
    <x v="78"/>
    <x v="160"/>
    <n v="2.8301886792452828"/>
    <x v="15"/>
    <x v="0"/>
  </r>
  <r>
    <x v="78"/>
    <x v="161"/>
    <n v="1.4150943396226414"/>
    <x v="15"/>
    <x v="0"/>
  </r>
  <r>
    <x v="78"/>
    <x v="162"/>
    <n v="7.5471698113207548"/>
    <x v="15"/>
    <x v="0"/>
  </r>
  <r>
    <x v="78"/>
    <x v="163"/>
    <n v="2.358490566037736"/>
    <x v="15"/>
    <x v="0"/>
  </r>
  <r>
    <x v="78"/>
    <x v="164"/>
    <n v="0.47169811320754718"/>
    <x v="15"/>
    <x v="0"/>
  </r>
  <r>
    <x v="78"/>
    <x v="165"/>
    <n v="3.7735849056603774"/>
    <x v="15"/>
    <x v="0"/>
  </r>
  <r>
    <x v="78"/>
    <x v="166"/>
    <n v="3.3018867924528301"/>
    <x v="15"/>
    <x v="0"/>
  </r>
  <r>
    <x v="78"/>
    <x v="4"/>
    <n v="2.358490566037736"/>
    <x v="15"/>
    <x v="0"/>
  </r>
  <r>
    <x v="79"/>
    <x v="167"/>
    <n v="70.283018867924525"/>
    <x v="15"/>
    <x v="0"/>
  </r>
  <r>
    <x v="79"/>
    <x v="168"/>
    <n v="11.320754716981131"/>
    <x v="15"/>
    <x v="0"/>
  </r>
  <r>
    <x v="79"/>
    <x v="169"/>
    <n v="7.0754716981132075"/>
    <x v="15"/>
    <x v="0"/>
  </r>
  <r>
    <x v="79"/>
    <x v="170"/>
    <n v="3.3018867924528301"/>
    <x v="15"/>
    <x v="0"/>
  </r>
  <r>
    <x v="79"/>
    <x v="171"/>
    <n v="2.8301886792452828"/>
    <x v="15"/>
    <x v="0"/>
  </r>
  <r>
    <x v="79"/>
    <x v="172"/>
    <n v="1.8867924528301887"/>
    <x v="15"/>
    <x v="0"/>
  </r>
  <r>
    <x v="79"/>
    <x v="4"/>
    <n v="3.3018867924528301"/>
    <x v="15"/>
    <x v="0"/>
  </r>
  <r>
    <x v="80"/>
    <x v="173"/>
    <n v="13.20754716981132"/>
    <x v="15"/>
    <x v="0"/>
  </r>
  <r>
    <x v="80"/>
    <x v="174"/>
    <n v="86.79245283018868"/>
    <x v="15"/>
    <x v="0"/>
  </r>
  <r>
    <x v="80"/>
    <x v="175"/>
    <n v="29.245283018867923"/>
    <x v="15"/>
    <x v="0"/>
  </r>
  <r>
    <x v="80"/>
    <x v="176"/>
    <n v="8.4905660377358494"/>
    <x v="15"/>
    <x v="0"/>
  </r>
  <r>
    <x v="80"/>
    <x v="177"/>
    <n v="33.018867924528301"/>
    <x v="15"/>
    <x v="0"/>
  </r>
  <r>
    <x v="80"/>
    <x v="178"/>
    <n v="11.79245283018868"/>
    <x v="15"/>
    <x v="0"/>
  </r>
  <r>
    <x v="80"/>
    <x v="179"/>
    <n v="4.2452830188679247"/>
    <x v="15"/>
    <x v="0"/>
  </r>
  <r>
    <x v="80"/>
    <x v="180"/>
    <n v="97.64150943396227"/>
    <x v="15"/>
    <x v="0"/>
  </r>
  <r>
    <x v="80"/>
    <x v="181"/>
    <n v="2.358490566037736"/>
    <x v="15"/>
    <x v="0"/>
  </r>
  <r>
    <x v="80"/>
    <x v="182"/>
    <n v="94.811320754716988"/>
    <x v="15"/>
    <x v="0"/>
  </r>
  <r>
    <x v="80"/>
    <x v="183"/>
    <n v="5.1886792452830193"/>
    <x v="15"/>
    <x v="0"/>
  </r>
  <r>
    <x v="80"/>
    <x v="184"/>
    <n v="99.056603773584911"/>
    <x v="15"/>
    <x v="0"/>
  </r>
  <r>
    <x v="80"/>
    <x v="185"/>
    <n v="0.94339622641509435"/>
    <x v="15"/>
    <x v="0"/>
  </r>
  <r>
    <x v="81"/>
    <x v="186"/>
    <n v="100"/>
    <x v="15"/>
    <x v="0"/>
  </r>
  <r>
    <x v="81"/>
    <x v="187"/>
    <n v="0"/>
    <x v="15"/>
    <x v="0"/>
  </r>
  <r>
    <x v="77"/>
    <x v="152"/>
    <n v="22.274881516587676"/>
    <x v="16"/>
    <x v="0"/>
  </r>
  <r>
    <x v="77"/>
    <x v="153"/>
    <n v="54.028436018957343"/>
    <x v="16"/>
    <x v="0"/>
  </r>
  <r>
    <x v="77"/>
    <x v="154"/>
    <n v="16.587677725118482"/>
    <x v="16"/>
    <x v="0"/>
  </r>
  <r>
    <x v="77"/>
    <x v="155"/>
    <n v="2.8436018957345972"/>
    <x v="16"/>
    <x v="0"/>
  </r>
  <r>
    <x v="77"/>
    <x v="4"/>
    <n v="4.2654028436018958"/>
    <x v="16"/>
    <x v="0"/>
  </r>
  <r>
    <x v="78"/>
    <x v="156"/>
    <n v="57.81990521327014"/>
    <x v="16"/>
    <x v="0"/>
  </r>
  <r>
    <x v="78"/>
    <x v="157"/>
    <n v="16.587677725118482"/>
    <x v="16"/>
    <x v="0"/>
  </r>
  <r>
    <x v="78"/>
    <x v="158"/>
    <n v="5.6872037914691944"/>
    <x v="16"/>
    <x v="0"/>
  </r>
  <r>
    <x v="78"/>
    <x v="159"/>
    <n v="0.23696682464454977"/>
    <x v="16"/>
    <x v="0"/>
  </r>
  <r>
    <x v="78"/>
    <x v="160"/>
    <n v="1.4218009478672986"/>
    <x v="16"/>
    <x v="0"/>
  </r>
  <r>
    <x v="78"/>
    <x v="161"/>
    <n v="1.1848341232227488"/>
    <x v="16"/>
    <x v="0"/>
  </r>
  <r>
    <x v="78"/>
    <x v="162"/>
    <n v="1.6587677725118484"/>
    <x v="16"/>
    <x v="0"/>
  </r>
  <r>
    <x v="78"/>
    <x v="163"/>
    <n v="6.8720379146919433"/>
    <x v="16"/>
    <x v="0"/>
  </r>
  <r>
    <x v="78"/>
    <x v="164"/>
    <n v="0.7109004739336493"/>
    <x v="16"/>
    <x v="0"/>
  </r>
  <r>
    <x v="78"/>
    <x v="165"/>
    <n v="4.7393364928909953"/>
    <x v="16"/>
    <x v="0"/>
  </r>
  <r>
    <x v="78"/>
    <x v="166"/>
    <n v="1.8957345971563981"/>
    <x v="16"/>
    <x v="0"/>
  </r>
  <r>
    <x v="78"/>
    <x v="4"/>
    <n v="1.1848341232227488"/>
    <x v="16"/>
    <x v="0"/>
  </r>
  <r>
    <x v="79"/>
    <x v="167"/>
    <n v="57.582938388625593"/>
    <x v="16"/>
    <x v="0"/>
  </r>
  <r>
    <x v="79"/>
    <x v="168"/>
    <n v="17.061611374407583"/>
    <x v="16"/>
    <x v="0"/>
  </r>
  <r>
    <x v="79"/>
    <x v="169"/>
    <n v="7.8199052132701423"/>
    <x v="16"/>
    <x v="0"/>
  </r>
  <r>
    <x v="79"/>
    <x v="170"/>
    <n v="1.6587677725118484"/>
    <x v="16"/>
    <x v="0"/>
  </r>
  <r>
    <x v="79"/>
    <x v="171"/>
    <n v="10.189573459715639"/>
    <x v="16"/>
    <x v="0"/>
  </r>
  <r>
    <x v="79"/>
    <x v="172"/>
    <n v="0.23696682464454977"/>
    <x v="16"/>
    <x v="0"/>
  </r>
  <r>
    <x v="79"/>
    <x v="4"/>
    <n v="5.4502369668246446"/>
    <x v="16"/>
    <x v="0"/>
  </r>
  <r>
    <x v="80"/>
    <x v="173"/>
    <n v="15.876777251184834"/>
    <x v="16"/>
    <x v="0"/>
  </r>
  <r>
    <x v="80"/>
    <x v="174"/>
    <n v="84.123222748815166"/>
    <x v="16"/>
    <x v="0"/>
  </r>
  <r>
    <x v="80"/>
    <x v="175"/>
    <n v="19.194312796208532"/>
    <x v="16"/>
    <x v="0"/>
  </r>
  <r>
    <x v="80"/>
    <x v="176"/>
    <n v="5.2132701421800949"/>
    <x v="16"/>
    <x v="0"/>
  </r>
  <r>
    <x v="80"/>
    <x v="177"/>
    <n v="35.781990521327018"/>
    <x v="16"/>
    <x v="0"/>
  </r>
  <r>
    <x v="80"/>
    <x v="178"/>
    <n v="8.7677725118483405"/>
    <x v="16"/>
    <x v="0"/>
  </r>
  <r>
    <x v="80"/>
    <x v="179"/>
    <n v="15.165876777251185"/>
    <x v="16"/>
    <x v="0"/>
  </r>
  <r>
    <x v="80"/>
    <x v="180"/>
    <n v="91.232227488151665"/>
    <x v="16"/>
    <x v="0"/>
  </r>
  <r>
    <x v="80"/>
    <x v="181"/>
    <n v="8.7677725118483405"/>
    <x v="16"/>
    <x v="0"/>
  </r>
  <r>
    <x v="80"/>
    <x v="182"/>
    <n v="98.104265402843609"/>
    <x v="16"/>
    <x v="0"/>
  </r>
  <r>
    <x v="80"/>
    <x v="183"/>
    <n v="1.8957345971563981"/>
    <x v="16"/>
    <x v="0"/>
  </r>
  <r>
    <x v="80"/>
    <x v="184"/>
    <n v="98.578199052132703"/>
    <x v="16"/>
    <x v="0"/>
  </r>
  <r>
    <x v="80"/>
    <x v="185"/>
    <n v="1.4218009478672986"/>
    <x v="16"/>
    <x v="0"/>
  </r>
  <r>
    <x v="81"/>
    <x v="186"/>
    <n v="99.763033175355446"/>
    <x v="16"/>
    <x v="0"/>
  </r>
  <r>
    <x v="81"/>
    <x v="187"/>
    <n v="0.23696682464454977"/>
    <x v="16"/>
    <x v="0"/>
  </r>
  <r>
    <x v="77"/>
    <x v="152"/>
    <n v="20.463636363636365"/>
    <x v="0"/>
    <x v="1"/>
  </r>
  <r>
    <x v="77"/>
    <x v="153"/>
    <n v="53.845454545454544"/>
    <x v="0"/>
    <x v="1"/>
  </r>
  <r>
    <x v="77"/>
    <x v="154"/>
    <n v="19.218181818181819"/>
    <x v="0"/>
    <x v="1"/>
  </r>
  <r>
    <x v="77"/>
    <x v="155"/>
    <n v="2.2999999999999998"/>
    <x v="0"/>
    <x v="1"/>
  </r>
  <r>
    <x v="77"/>
    <x v="4"/>
    <n v="4.1727272727272728"/>
    <x v="0"/>
    <x v="1"/>
  </r>
  <r>
    <x v="78"/>
    <x v="156"/>
    <n v="49.118181818181817"/>
    <x v="0"/>
    <x v="1"/>
  </r>
  <r>
    <x v="78"/>
    <x v="157"/>
    <n v="19.336363636363636"/>
    <x v="0"/>
    <x v="1"/>
  </r>
  <r>
    <x v="78"/>
    <x v="158"/>
    <n v="5.6454545454545455"/>
    <x v="0"/>
    <x v="1"/>
  </r>
  <r>
    <x v="78"/>
    <x v="159"/>
    <n v="0.16363636363636364"/>
    <x v="0"/>
    <x v="1"/>
  </r>
  <r>
    <x v="78"/>
    <x v="160"/>
    <n v="3.0363636363636362"/>
    <x v="0"/>
    <x v="1"/>
  </r>
  <r>
    <x v="78"/>
    <x v="161"/>
    <n v="0.50909090909090904"/>
    <x v="0"/>
    <x v="1"/>
  </r>
  <r>
    <x v="78"/>
    <x v="162"/>
    <n v="7.6909090909090905"/>
    <x v="0"/>
    <x v="1"/>
  </r>
  <r>
    <x v="78"/>
    <x v="163"/>
    <n v="6.4909090909090912"/>
    <x v="0"/>
    <x v="1"/>
  </r>
  <r>
    <x v="78"/>
    <x v="164"/>
    <n v="1.3727272727272728"/>
    <x v="0"/>
    <x v="1"/>
  </r>
  <r>
    <x v="78"/>
    <x v="165"/>
    <n v="4.0363636363636362"/>
    <x v="0"/>
    <x v="1"/>
  </r>
  <r>
    <x v="78"/>
    <x v="166"/>
    <n v="1.3545454545454545"/>
    <x v="0"/>
    <x v="1"/>
  </r>
  <r>
    <x v="78"/>
    <x v="4"/>
    <n v="1.2454545454545454"/>
    <x v="0"/>
    <x v="1"/>
  </r>
  <r>
    <x v="79"/>
    <x v="167"/>
    <n v="45.309090909090912"/>
    <x v="0"/>
    <x v="1"/>
  </r>
  <r>
    <x v="79"/>
    <x v="168"/>
    <n v="19.227272727272727"/>
    <x v="0"/>
    <x v="1"/>
  </r>
  <r>
    <x v="79"/>
    <x v="169"/>
    <n v="9.1"/>
    <x v="0"/>
    <x v="1"/>
  </r>
  <r>
    <x v="79"/>
    <x v="170"/>
    <n v="1.3090909090909091"/>
    <x v="0"/>
    <x v="1"/>
  </r>
  <r>
    <x v="79"/>
    <x v="171"/>
    <n v="20.290909090909089"/>
    <x v="0"/>
    <x v="1"/>
  </r>
  <r>
    <x v="79"/>
    <x v="172"/>
    <n v="1.6363636363636365"/>
    <x v="0"/>
    <x v="1"/>
  </r>
  <r>
    <x v="79"/>
    <x v="4"/>
    <n v="3.1272727272727274"/>
    <x v="0"/>
    <x v="1"/>
  </r>
  <r>
    <x v="80"/>
    <x v="173"/>
    <n v="17.272727272727273"/>
    <x v="0"/>
    <x v="1"/>
  </r>
  <r>
    <x v="80"/>
    <x v="174"/>
    <n v="82.727272727272734"/>
    <x v="0"/>
    <x v="1"/>
  </r>
  <r>
    <x v="80"/>
    <x v="175"/>
    <n v="29.209090909090911"/>
    <x v="0"/>
    <x v="1"/>
  </r>
  <r>
    <x v="80"/>
    <x v="176"/>
    <n v="5.7727272727272725"/>
    <x v="0"/>
    <x v="1"/>
  </r>
  <r>
    <x v="80"/>
    <x v="177"/>
    <n v="29.936363636363637"/>
    <x v="0"/>
    <x v="1"/>
  </r>
  <r>
    <x v="80"/>
    <x v="178"/>
    <n v="4.4090909090909092"/>
    <x v="0"/>
    <x v="1"/>
  </r>
  <r>
    <x v="80"/>
    <x v="179"/>
    <n v="13.4"/>
    <x v="0"/>
    <x v="1"/>
  </r>
  <r>
    <x v="80"/>
    <x v="180"/>
    <n v="87.663636363636357"/>
    <x v="0"/>
    <x v="1"/>
  </r>
  <r>
    <x v="80"/>
    <x v="181"/>
    <n v="12.336363636363636"/>
    <x v="0"/>
    <x v="1"/>
  </r>
  <r>
    <x v="80"/>
    <x v="182"/>
    <n v="98.7"/>
    <x v="0"/>
    <x v="1"/>
  </r>
  <r>
    <x v="80"/>
    <x v="183"/>
    <n v="1.3"/>
    <x v="0"/>
    <x v="1"/>
  </r>
  <r>
    <x v="80"/>
    <x v="184"/>
    <n v="99.563636363636363"/>
    <x v="0"/>
    <x v="1"/>
  </r>
  <r>
    <x v="80"/>
    <x v="185"/>
    <n v="0.43636363636363634"/>
    <x v="0"/>
    <x v="1"/>
  </r>
  <r>
    <x v="81"/>
    <x v="186"/>
    <n v="99.74545454545455"/>
    <x v="0"/>
    <x v="1"/>
  </r>
  <r>
    <x v="81"/>
    <x v="187"/>
    <n v="0.25454545454545452"/>
    <x v="0"/>
    <x v="1"/>
  </r>
  <r>
    <x v="77"/>
    <x v="152"/>
    <n v="15.179352580927384"/>
    <x v="1"/>
    <x v="1"/>
  </r>
  <r>
    <x v="77"/>
    <x v="153"/>
    <n v="56.474190726159229"/>
    <x v="1"/>
    <x v="1"/>
  </r>
  <r>
    <x v="77"/>
    <x v="154"/>
    <n v="15.310586176727909"/>
    <x v="1"/>
    <x v="1"/>
  </r>
  <r>
    <x v="77"/>
    <x v="155"/>
    <n v="6.0367454068241466"/>
    <x v="1"/>
    <x v="1"/>
  </r>
  <r>
    <x v="77"/>
    <x v="4"/>
    <n v="6.99912510936133"/>
    <x v="1"/>
    <x v="1"/>
  </r>
  <r>
    <x v="78"/>
    <x v="156"/>
    <n v="71.128608923884514"/>
    <x v="1"/>
    <x v="1"/>
  </r>
  <r>
    <x v="78"/>
    <x v="157"/>
    <n v="8.1802274715660541"/>
    <x v="1"/>
    <x v="1"/>
  </r>
  <r>
    <x v="78"/>
    <x v="158"/>
    <n v="2.8871391076115485"/>
    <x v="1"/>
    <x v="1"/>
  </r>
  <r>
    <x v="78"/>
    <x v="159"/>
    <n v="8.7489063867016617E-2"/>
    <x v="1"/>
    <x v="1"/>
  </r>
  <r>
    <x v="78"/>
    <x v="160"/>
    <n v="2.930883639545057"/>
    <x v="1"/>
    <x v="1"/>
  </r>
  <r>
    <x v="78"/>
    <x v="161"/>
    <n v="0.65616797900262469"/>
    <x v="1"/>
    <x v="1"/>
  </r>
  <r>
    <x v="78"/>
    <x v="162"/>
    <n v="2.0997375328083989"/>
    <x v="1"/>
    <x v="1"/>
  </r>
  <r>
    <x v="78"/>
    <x v="163"/>
    <n v="8.3114610673665794"/>
    <x v="1"/>
    <x v="1"/>
  </r>
  <r>
    <x v="78"/>
    <x v="164"/>
    <n v="0.26246719160104987"/>
    <x v="1"/>
    <x v="1"/>
  </r>
  <r>
    <x v="78"/>
    <x v="165"/>
    <n v="0.30621172353455817"/>
    <x v="1"/>
    <x v="1"/>
  </r>
  <r>
    <x v="78"/>
    <x v="166"/>
    <n v="1.3998250218722659"/>
    <x v="1"/>
    <x v="1"/>
  </r>
  <r>
    <x v="78"/>
    <x v="4"/>
    <n v="1.7497812773403325"/>
    <x v="1"/>
    <x v="1"/>
  </r>
  <r>
    <x v="79"/>
    <x v="167"/>
    <n v="71.741032370953633"/>
    <x v="1"/>
    <x v="1"/>
  </r>
  <r>
    <x v="79"/>
    <x v="168"/>
    <n v="8.4426946631671047"/>
    <x v="1"/>
    <x v="1"/>
  </r>
  <r>
    <x v="79"/>
    <x v="169"/>
    <n v="5.3368328958880138"/>
    <x v="1"/>
    <x v="1"/>
  </r>
  <r>
    <x v="79"/>
    <x v="170"/>
    <n v="2.0559930008748908"/>
    <x v="1"/>
    <x v="1"/>
  </r>
  <r>
    <x v="79"/>
    <x v="171"/>
    <n v="8.3552055993000867"/>
    <x v="1"/>
    <x v="1"/>
  </r>
  <r>
    <x v="79"/>
    <x v="172"/>
    <n v="1.6622922134733158"/>
    <x v="1"/>
    <x v="1"/>
  </r>
  <r>
    <x v="79"/>
    <x v="4"/>
    <n v="2.4059492563429572"/>
    <x v="1"/>
    <x v="1"/>
  </r>
  <r>
    <x v="80"/>
    <x v="173"/>
    <n v="15.966754155730534"/>
    <x v="1"/>
    <x v="1"/>
  </r>
  <r>
    <x v="80"/>
    <x v="174"/>
    <n v="84.033245844269473"/>
    <x v="1"/>
    <x v="1"/>
  </r>
  <r>
    <x v="80"/>
    <x v="175"/>
    <n v="9.9300087489063866"/>
    <x v="1"/>
    <x v="1"/>
  </r>
  <r>
    <x v="80"/>
    <x v="176"/>
    <n v="5.2493438320209975"/>
    <x v="1"/>
    <x v="1"/>
  </r>
  <r>
    <x v="80"/>
    <x v="177"/>
    <n v="39.676290463692041"/>
    <x v="1"/>
    <x v="1"/>
  </r>
  <r>
    <x v="80"/>
    <x v="178"/>
    <n v="10.061242344706912"/>
    <x v="1"/>
    <x v="1"/>
  </r>
  <r>
    <x v="80"/>
    <x v="179"/>
    <n v="19.116360454943131"/>
    <x v="1"/>
    <x v="1"/>
  </r>
  <r>
    <x v="80"/>
    <x v="180"/>
    <n v="85.083114610673661"/>
    <x v="1"/>
    <x v="1"/>
  </r>
  <r>
    <x v="80"/>
    <x v="181"/>
    <n v="14.916885389326334"/>
    <x v="1"/>
    <x v="1"/>
  </r>
  <r>
    <x v="80"/>
    <x v="182"/>
    <n v="97.812773403324584"/>
    <x v="1"/>
    <x v="1"/>
  </r>
  <r>
    <x v="80"/>
    <x v="183"/>
    <n v="2.1872265966754156"/>
    <x v="1"/>
    <x v="1"/>
  </r>
  <r>
    <x v="80"/>
    <x v="184"/>
    <n v="99.343832020997382"/>
    <x v="1"/>
    <x v="1"/>
  </r>
  <r>
    <x v="80"/>
    <x v="185"/>
    <n v="0.65616797900262469"/>
    <x v="1"/>
    <x v="1"/>
  </r>
  <r>
    <x v="81"/>
    <x v="186"/>
    <n v="100"/>
    <x v="1"/>
    <x v="1"/>
  </r>
  <r>
    <x v="81"/>
    <x v="187"/>
    <n v="0"/>
    <x v="1"/>
    <x v="1"/>
  </r>
  <r>
    <x v="77"/>
    <x v="152"/>
    <n v="31.109550561797754"/>
    <x v="2"/>
    <x v="1"/>
  </r>
  <r>
    <x v="77"/>
    <x v="153"/>
    <n v="35.276217228464418"/>
    <x v="2"/>
    <x v="1"/>
  </r>
  <r>
    <x v="77"/>
    <x v="154"/>
    <n v="30.992509363295881"/>
    <x v="2"/>
    <x v="1"/>
  </r>
  <r>
    <x v="77"/>
    <x v="155"/>
    <n v="0.67883895131086147"/>
    <x v="2"/>
    <x v="1"/>
  </r>
  <r>
    <x v="77"/>
    <x v="4"/>
    <n v="1.9428838951310861"/>
    <x v="2"/>
    <x v="1"/>
  </r>
  <r>
    <x v="78"/>
    <x v="156"/>
    <n v="25.468164794007489"/>
    <x v="2"/>
    <x v="1"/>
  </r>
  <r>
    <x v="78"/>
    <x v="157"/>
    <n v="23.946629213483146"/>
    <x v="2"/>
    <x v="1"/>
  </r>
  <r>
    <x v="78"/>
    <x v="158"/>
    <n v="9.6207865168539328"/>
    <x v="2"/>
    <x v="1"/>
  </r>
  <r>
    <x v="78"/>
    <x v="159"/>
    <n v="0.30430711610486894"/>
    <x v="2"/>
    <x v="1"/>
  </r>
  <r>
    <x v="78"/>
    <x v="160"/>
    <n v="3.9325842696629212"/>
    <x v="2"/>
    <x v="1"/>
  </r>
  <r>
    <x v="78"/>
    <x v="161"/>
    <n v="0.25749063670411987"/>
    <x v="2"/>
    <x v="1"/>
  </r>
  <r>
    <x v="78"/>
    <x v="162"/>
    <n v="14.817415730337078"/>
    <x v="2"/>
    <x v="1"/>
  </r>
  <r>
    <x v="78"/>
    <x v="163"/>
    <n v="7.8183520599250933"/>
    <x v="2"/>
    <x v="1"/>
  </r>
  <r>
    <x v="78"/>
    <x v="164"/>
    <n v="2.6217228464419478"/>
    <x v="2"/>
    <x v="1"/>
  </r>
  <r>
    <x v="78"/>
    <x v="165"/>
    <n v="8.0524344569288395"/>
    <x v="2"/>
    <x v="1"/>
  </r>
  <r>
    <x v="78"/>
    <x v="166"/>
    <n v="2.3642322097378279"/>
    <x v="2"/>
    <x v="1"/>
  </r>
  <r>
    <x v="78"/>
    <x v="4"/>
    <n v="0.79588014981273403"/>
    <x v="2"/>
    <x v="1"/>
  </r>
  <r>
    <x v="79"/>
    <x v="167"/>
    <n v="21.044007490636705"/>
    <x v="2"/>
    <x v="1"/>
  </r>
  <r>
    <x v="79"/>
    <x v="168"/>
    <n v="20.084269662921347"/>
    <x v="2"/>
    <x v="1"/>
  </r>
  <r>
    <x v="79"/>
    <x v="169"/>
    <n v="12.242509363295881"/>
    <x v="2"/>
    <x v="1"/>
  </r>
  <r>
    <x v="79"/>
    <x v="170"/>
    <n v="1.1704119850187267"/>
    <x v="2"/>
    <x v="1"/>
  </r>
  <r>
    <x v="79"/>
    <x v="171"/>
    <n v="38.412921348314605"/>
    <x v="2"/>
    <x v="1"/>
  </r>
  <r>
    <x v="79"/>
    <x v="172"/>
    <n v="2.808988764044944"/>
    <x v="2"/>
    <x v="1"/>
  </r>
  <r>
    <x v="79"/>
    <x v="4"/>
    <n v="4.2368913857677901"/>
    <x v="2"/>
    <x v="1"/>
  </r>
  <r>
    <x v="80"/>
    <x v="173"/>
    <n v="24.485018726591761"/>
    <x v="2"/>
    <x v="1"/>
  </r>
  <r>
    <x v="80"/>
    <x v="174"/>
    <n v="75.514981273408239"/>
    <x v="2"/>
    <x v="1"/>
  </r>
  <r>
    <x v="80"/>
    <x v="175"/>
    <n v="41.736891385767791"/>
    <x v="2"/>
    <x v="1"/>
  </r>
  <r>
    <x v="80"/>
    <x v="176"/>
    <n v="3.5814606741573032"/>
    <x v="2"/>
    <x v="1"/>
  </r>
  <r>
    <x v="80"/>
    <x v="177"/>
    <n v="21.301498127340825"/>
    <x v="2"/>
    <x v="1"/>
  </r>
  <r>
    <x v="80"/>
    <x v="178"/>
    <n v="0.86610486891385763"/>
    <x v="2"/>
    <x v="1"/>
  </r>
  <r>
    <x v="80"/>
    <x v="179"/>
    <n v="8.0290262172284645"/>
    <x v="2"/>
    <x v="1"/>
  </r>
  <r>
    <x v="80"/>
    <x v="180"/>
    <n v="90.098314606741567"/>
    <x v="2"/>
    <x v="1"/>
  </r>
  <r>
    <x v="80"/>
    <x v="181"/>
    <n v="9.9016853932584272"/>
    <x v="2"/>
    <x v="1"/>
  </r>
  <r>
    <x v="80"/>
    <x v="182"/>
    <n v="99.367977528089881"/>
    <x v="2"/>
    <x v="1"/>
  </r>
  <r>
    <x v="80"/>
    <x v="183"/>
    <n v="0.6320224719101124"/>
    <x v="2"/>
    <x v="1"/>
  </r>
  <r>
    <x v="80"/>
    <x v="184"/>
    <n v="99.859550561797747"/>
    <x v="2"/>
    <x v="1"/>
  </r>
  <r>
    <x v="80"/>
    <x v="185"/>
    <n v="0.1404494382022472"/>
    <x v="2"/>
    <x v="1"/>
  </r>
  <r>
    <x v="81"/>
    <x v="186"/>
    <n v="99.742509363295881"/>
    <x v="2"/>
    <x v="1"/>
  </r>
  <r>
    <x v="81"/>
    <x v="187"/>
    <n v="0.25749063670411987"/>
    <x v="2"/>
    <x v="1"/>
  </r>
  <r>
    <x v="77"/>
    <x v="152"/>
    <n v="8.8599752168525399"/>
    <x v="3"/>
    <x v="1"/>
  </r>
  <r>
    <x v="77"/>
    <x v="153"/>
    <n v="75.774473358116481"/>
    <x v="3"/>
    <x v="1"/>
  </r>
  <r>
    <x v="77"/>
    <x v="154"/>
    <n v="9.7273853779429995"/>
    <x v="3"/>
    <x v="1"/>
  </r>
  <r>
    <x v="77"/>
    <x v="155"/>
    <n v="1.2391573729863692"/>
    <x v="3"/>
    <x v="1"/>
  </r>
  <r>
    <x v="77"/>
    <x v="4"/>
    <n v="4.3990086741016112"/>
    <x v="3"/>
    <x v="1"/>
  </r>
  <r>
    <x v="78"/>
    <x v="156"/>
    <n v="66.852540272614618"/>
    <x v="3"/>
    <x v="1"/>
  </r>
  <r>
    <x v="78"/>
    <x v="157"/>
    <n v="17.657992565055761"/>
    <x v="3"/>
    <x v="1"/>
  </r>
  <r>
    <x v="78"/>
    <x v="158"/>
    <n v="1.6109045848822801"/>
    <x v="3"/>
    <x v="1"/>
  </r>
  <r>
    <x v="78"/>
    <x v="159"/>
    <n v="6.1957868649318466E-2"/>
    <x v="3"/>
    <x v="1"/>
  </r>
  <r>
    <x v="78"/>
    <x v="160"/>
    <n v="3.0978934324659231"/>
    <x v="3"/>
    <x v="1"/>
  </r>
  <r>
    <x v="78"/>
    <x v="161"/>
    <n v="0.37174721189591076"/>
    <x v="3"/>
    <x v="1"/>
  </r>
  <r>
    <x v="78"/>
    <x v="162"/>
    <n v="3.2218091697645601"/>
    <x v="3"/>
    <x v="1"/>
  </r>
  <r>
    <x v="78"/>
    <x v="163"/>
    <n v="4.337050805452292"/>
    <x v="3"/>
    <x v="1"/>
  </r>
  <r>
    <x v="78"/>
    <x v="164"/>
    <n v="0.92936802973977695"/>
    <x v="3"/>
    <x v="1"/>
  </r>
  <r>
    <x v="78"/>
    <x v="165"/>
    <n v="1.0532837670384139"/>
    <x v="3"/>
    <x v="1"/>
  </r>
  <r>
    <x v="78"/>
    <x v="166"/>
    <n v="0.12391573729863693"/>
    <x v="3"/>
    <x v="1"/>
  </r>
  <r>
    <x v="78"/>
    <x v="4"/>
    <n v="0.68153655514250311"/>
    <x v="3"/>
    <x v="1"/>
  </r>
  <r>
    <x v="79"/>
    <x v="167"/>
    <n v="67.224287484510526"/>
    <x v="3"/>
    <x v="1"/>
  </r>
  <r>
    <x v="79"/>
    <x v="168"/>
    <n v="15.241635687732343"/>
    <x v="3"/>
    <x v="1"/>
  </r>
  <r>
    <x v="79"/>
    <x v="169"/>
    <n v="5.2664188351920691"/>
    <x v="3"/>
    <x v="1"/>
  </r>
  <r>
    <x v="79"/>
    <x v="170"/>
    <n v="1.0532837670384139"/>
    <x v="3"/>
    <x v="1"/>
  </r>
  <r>
    <x v="79"/>
    <x v="171"/>
    <n v="8.6741016109045841"/>
    <x v="3"/>
    <x v="1"/>
  </r>
  <r>
    <x v="79"/>
    <x v="172"/>
    <n v="0.43370508054522927"/>
    <x v="3"/>
    <x v="1"/>
  </r>
  <r>
    <x v="79"/>
    <x v="4"/>
    <n v="2.1065675340768277"/>
    <x v="3"/>
    <x v="1"/>
  </r>
  <r>
    <x v="80"/>
    <x v="173"/>
    <n v="10.346964064436184"/>
    <x v="3"/>
    <x v="1"/>
  </r>
  <r>
    <x v="80"/>
    <x v="174"/>
    <n v="89.653035935563821"/>
    <x v="3"/>
    <x v="1"/>
  </r>
  <r>
    <x v="80"/>
    <x v="175"/>
    <n v="11.586121437422552"/>
    <x v="3"/>
    <x v="1"/>
  </r>
  <r>
    <x v="80"/>
    <x v="176"/>
    <n v="5.3283767038413883"/>
    <x v="3"/>
    <x v="1"/>
  </r>
  <r>
    <x v="80"/>
    <x v="177"/>
    <n v="50.743494423791823"/>
    <x v="3"/>
    <x v="1"/>
  </r>
  <r>
    <x v="80"/>
    <x v="178"/>
    <n v="3.6555142503097895"/>
    <x v="3"/>
    <x v="1"/>
  </r>
  <r>
    <x v="80"/>
    <x v="179"/>
    <n v="18.339529120198264"/>
    <x v="3"/>
    <x v="1"/>
  </r>
  <r>
    <x v="80"/>
    <x v="180"/>
    <n v="82.094175960346959"/>
    <x v="3"/>
    <x v="1"/>
  </r>
  <r>
    <x v="80"/>
    <x v="181"/>
    <n v="17.905824039653037"/>
    <x v="3"/>
    <x v="1"/>
  </r>
  <r>
    <x v="80"/>
    <x v="182"/>
    <n v="98.698884758364315"/>
    <x v="3"/>
    <x v="1"/>
  </r>
  <r>
    <x v="80"/>
    <x v="183"/>
    <n v="1.3011152416356877"/>
    <x v="3"/>
    <x v="1"/>
  </r>
  <r>
    <x v="80"/>
    <x v="184"/>
    <n v="99.504337050805447"/>
    <x v="3"/>
    <x v="1"/>
  </r>
  <r>
    <x v="80"/>
    <x v="185"/>
    <n v="0.49566294919454773"/>
    <x v="3"/>
    <x v="1"/>
  </r>
  <r>
    <x v="81"/>
    <x v="186"/>
    <n v="99.194547707558854"/>
    <x v="3"/>
    <x v="1"/>
  </r>
  <r>
    <x v="81"/>
    <x v="187"/>
    <n v="0.80545229244114003"/>
    <x v="3"/>
    <x v="1"/>
  </r>
  <r>
    <x v="77"/>
    <x v="152"/>
    <n v="11.688311688311689"/>
    <x v="4"/>
    <x v="1"/>
  </r>
  <r>
    <x v="77"/>
    <x v="153"/>
    <n v="78.679653679653683"/>
    <x v="4"/>
    <x v="1"/>
  </r>
  <r>
    <x v="77"/>
    <x v="154"/>
    <n v="5.6277056277056277"/>
    <x v="4"/>
    <x v="1"/>
  </r>
  <r>
    <x v="77"/>
    <x v="155"/>
    <n v="1.5151515151515151"/>
    <x v="4"/>
    <x v="1"/>
  </r>
  <r>
    <x v="77"/>
    <x v="4"/>
    <n v="2.4891774891774894"/>
    <x v="4"/>
    <x v="1"/>
  </r>
  <r>
    <x v="78"/>
    <x v="156"/>
    <n v="45.454545454545453"/>
    <x v="4"/>
    <x v="1"/>
  </r>
  <r>
    <x v="78"/>
    <x v="157"/>
    <n v="41.125541125541126"/>
    <x v="4"/>
    <x v="1"/>
  </r>
  <r>
    <x v="78"/>
    <x v="158"/>
    <n v="3.8961038961038961"/>
    <x v="4"/>
    <x v="1"/>
  </r>
  <r>
    <x v="78"/>
    <x v="159"/>
    <n v="0"/>
    <x v="4"/>
    <x v="1"/>
  </r>
  <r>
    <x v="78"/>
    <x v="160"/>
    <n v="0.97402597402597402"/>
    <x v="4"/>
    <x v="1"/>
  </r>
  <r>
    <x v="78"/>
    <x v="161"/>
    <n v="0.10822510822510822"/>
    <x v="4"/>
    <x v="1"/>
  </r>
  <r>
    <x v="78"/>
    <x v="162"/>
    <n v="1.4069264069264069"/>
    <x v="4"/>
    <x v="1"/>
  </r>
  <r>
    <x v="78"/>
    <x v="163"/>
    <n v="2.5974025974025974"/>
    <x v="4"/>
    <x v="1"/>
  </r>
  <r>
    <x v="78"/>
    <x v="164"/>
    <n v="0.21645021645021645"/>
    <x v="4"/>
    <x v="1"/>
  </r>
  <r>
    <x v="78"/>
    <x v="165"/>
    <n v="1.7316017316017316"/>
    <x v="4"/>
    <x v="1"/>
  </r>
  <r>
    <x v="78"/>
    <x v="166"/>
    <n v="0.4329004329004329"/>
    <x v="4"/>
    <x v="1"/>
  </r>
  <r>
    <x v="78"/>
    <x v="4"/>
    <n v="2.0562770562770565"/>
    <x v="4"/>
    <x v="1"/>
  </r>
  <r>
    <x v="79"/>
    <x v="167"/>
    <n v="21.212121212121211"/>
    <x v="4"/>
    <x v="1"/>
  </r>
  <r>
    <x v="79"/>
    <x v="168"/>
    <n v="54.112554112554115"/>
    <x v="4"/>
    <x v="1"/>
  </r>
  <r>
    <x v="79"/>
    <x v="169"/>
    <n v="15.367965367965368"/>
    <x v="4"/>
    <x v="1"/>
  </r>
  <r>
    <x v="79"/>
    <x v="170"/>
    <n v="0.4329004329004329"/>
    <x v="4"/>
    <x v="1"/>
  </r>
  <r>
    <x v="79"/>
    <x v="171"/>
    <n v="5.7359307359307357"/>
    <x v="4"/>
    <x v="1"/>
  </r>
  <r>
    <x v="79"/>
    <x v="172"/>
    <n v="0.21645021645021645"/>
    <x v="4"/>
    <x v="1"/>
  </r>
  <r>
    <x v="79"/>
    <x v="4"/>
    <n v="2.9220779220779223"/>
    <x v="4"/>
    <x v="1"/>
  </r>
  <r>
    <x v="80"/>
    <x v="173"/>
    <n v="6.0606060606060606"/>
    <x v="4"/>
    <x v="1"/>
  </r>
  <r>
    <x v="80"/>
    <x v="174"/>
    <n v="93.939393939393938"/>
    <x v="4"/>
    <x v="1"/>
  </r>
  <r>
    <x v="80"/>
    <x v="175"/>
    <n v="56.385281385281388"/>
    <x v="4"/>
    <x v="1"/>
  </r>
  <r>
    <x v="80"/>
    <x v="176"/>
    <n v="16.99134199134199"/>
    <x v="4"/>
    <x v="1"/>
  </r>
  <r>
    <x v="80"/>
    <x v="177"/>
    <n v="10.281385281385282"/>
    <x v="4"/>
    <x v="1"/>
  </r>
  <r>
    <x v="80"/>
    <x v="178"/>
    <n v="1.8398268398268398"/>
    <x v="4"/>
    <x v="1"/>
  </r>
  <r>
    <x v="80"/>
    <x v="179"/>
    <n v="8.4415584415584419"/>
    <x v="4"/>
    <x v="1"/>
  </r>
  <r>
    <x v="80"/>
    <x v="180"/>
    <n v="90.151515151515156"/>
    <x v="4"/>
    <x v="1"/>
  </r>
  <r>
    <x v="80"/>
    <x v="181"/>
    <n v="9.8484848484848477"/>
    <x v="4"/>
    <x v="1"/>
  </r>
  <r>
    <x v="80"/>
    <x v="182"/>
    <n v="99.242424242424249"/>
    <x v="4"/>
    <x v="1"/>
  </r>
  <r>
    <x v="80"/>
    <x v="183"/>
    <n v="0.75757575757575757"/>
    <x v="4"/>
    <x v="1"/>
  </r>
  <r>
    <x v="80"/>
    <x v="184"/>
    <n v="99.783549783549788"/>
    <x v="4"/>
    <x v="1"/>
  </r>
  <r>
    <x v="80"/>
    <x v="185"/>
    <n v="0.21645021645021645"/>
    <x v="4"/>
    <x v="1"/>
  </r>
  <r>
    <x v="81"/>
    <x v="186"/>
    <n v="100"/>
    <x v="4"/>
    <x v="1"/>
  </r>
  <r>
    <x v="81"/>
    <x v="187"/>
    <n v="0"/>
    <x v="4"/>
    <x v="1"/>
  </r>
  <r>
    <x v="77"/>
    <x v="152"/>
    <n v="15.025906735751295"/>
    <x v="5"/>
    <x v="1"/>
  </r>
  <r>
    <x v="77"/>
    <x v="153"/>
    <n v="77.202072538860108"/>
    <x v="5"/>
    <x v="1"/>
  </r>
  <r>
    <x v="77"/>
    <x v="154"/>
    <n v="3.6269430051813472"/>
    <x v="5"/>
    <x v="1"/>
  </r>
  <r>
    <x v="77"/>
    <x v="155"/>
    <n v="2.0725388601036268"/>
    <x v="5"/>
    <x v="1"/>
  </r>
  <r>
    <x v="77"/>
    <x v="4"/>
    <n v="2.0725388601036268"/>
    <x v="5"/>
    <x v="1"/>
  </r>
  <r>
    <x v="78"/>
    <x v="156"/>
    <n v="41.968911917098445"/>
    <x v="5"/>
    <x v="1"/>
  </r>
  <r>
    <x v="78"/>
    <x v="157"/>
    <n v="43.005181347150256"/>
    <x v="5"/>
    <x v="1"/>
  </r>
  <r>
    <x v="78"/>
    <x v="158"/>
    <n v="2.0725388601036268"/>
    <x v="5"/>
    <x v="1"/>
  </r>
  <r>
    <x v="78"/>
    <x v="159"/>
    <n v="0"/>
    <x v="5"/>
    <x v="1"/>
  </r>
  <r>
    <x v="78"/>
    <x v="160"/>
    <n v="0"/>
    <x v="5"/>
    <x v="1"/>
  </r>
  <r>
    <x v="78"/>
    <x v="161"/>
    <n v="0.51813471502590669"/>
    <x v="5"/>
    <x v="1"/>
  </r>
  <r>
    <x v="78"/>
    <x v="162"/>
    <n v="0.51813471502590669"/>
    <x v="5"/>
    <x v="1"/>
  </r>
  <r>
    <x v="78"/>
    <x v="163"/>
    <n v="3.6269430051813472"/>
    <x v="5"/>
    <x v="1"/>
  </r>
  <r>
    <x v="78"/>
    <x v="164"/>
    <n v="0"/>
    <x v="5"/>
    <x v="1"/>
  </r>
  <r>
    <x v="78"/>
    <x v="165"/>
    <n v="5.6994818652849739"/>
    <x v="5"/>
    <x v="1"/>
  </r>
  <r>
    <x v="78"/>
    <x v="166"/>
    <n v="0"/>
    <x v="5"/>
    <x v="1"/>
  </r>
  <r>
    <x v="78"/>
    <x v="4"/>
    <n v="2.5906735751295336"/>
    <x v="5"/>
    <x v="1"/>
  </r>
  <r>
    <x v="79"/>
    <x v="167"/>
    <n v="24.870466321243523"/>
    <x v="5"/>
    <x v="1"/>
  </r>
  <r>
    <x v="79"/>
    <x v="168"/>
    <n v="54.404145077720209"/>
    <x v="5"/>
    <x v="1"/>
  </r>
  <r>
    <x v="79"/>
    <x v="169"/>
    <n v="12.435233160621761"/>
    <x v="5"/>
    <x v="1"/>
  </r>
  <r>
    <x v="79"/>
    <x v="170"/>
    <n v="0.51813471502590669"/>
    <x v="5"/>
    <x v="1"/>
  </r>
  <r>
    <x v="79"/>
    <x v="171"/>
    <n v="2.5906735751295336"/>
    <x v="5"/>
    <x v="1"/>
  </r>
  <r>
    <x v="79"/>
    <x v="172"/>
    <n v="0.51813471502590669"/>
    <x v="5"/>
    <x v="1"/>
  </r>
  <r>
    <x v="79"/>
    <x v="4"/>
    <n v="4.6632124352331603"/>
    <x v="5"/>
    <x v="1"/>
  </r>
  <r>
    <x v="80"/>
    <x v="173"/>
    <n v="6.7357512953367875"/>
    <x v="5"/>
    <x v="1"/>
  </r>
  <r>
    <x v="80"/>
    <x v="174"/>
    <n v="93.264248704663217"/>
    <x v="5"/>
    <x v="1"/>
  </r>
  <r>
    <x v="80"/>
    <x v="175"/>
    <n v="58.549222797927463"/>
    <x v="5"/>
    <x v="1"/>
  </r>
  <r>
    <x v="80"/>
    <x v="176"/>
    <n v="17.616580310880828"/>
    <x v="5"/>
    <x v="1"/>
  </r>
  <r>
    <x v="80"/>
    <x v="177"/>
    <n v="10.362694300518134"/>
    <x v="5"/>
    <x v="1"/>
  </r>
  <r>
    <x v="80"/>
    <x v="178"/>
    <n v="0.51813471502590669"/>
    <x v="5"/>
    <x v="1"/>
  </r>
  <r>
    <x v="80"/>
    <x v="179"/>
    <n v="6.2176165803108807"/>
    <x v="5"/>
    <x v="1"/>
  </r>
  <r>
    <x v="80"/>
    <x v="180"/>
    <n v="87.564766839378237"/>
    <x v="5"/>
    <x v="1"/>
  </r>
  <r>
    <x v="80"/>
    <x v="181"/>
    <n v="12.435233160621761"/>
    <x v="5"/>
    <x v="1"/>
  </r>
  <r>
    <x v="80"/>
    <x v="182"/>
    <n v="100"/>
    <x v="5"/>
    <x v="1"/>
  </r>
  <r>
    <x v="80"/>
    <x v="183"/>
    <n v="0"/>
    <x v="5"/>
    <x v="1"/>
  </r>
  <r>
    <x v="80"/>
    <x v="184"/>
    <n v="100"/>
    <x v="5"/>
    <x v="1"/>
  </r>
  <r>
    <x v="80"/>
    <x v="185"/>
    <n v="0"/>
    <x v="5"/>
    <x v="1"/>
  </r>
  <r>
    <x v="81"/>
    <x v="186"/>
    <n v="100"/>
    <x v="5"/>
    <x v="1"/>
  </r>
  <r>
    <x v="81"/>
    <x v="187"/>
    <n v="0"/>
    <x v="5"/>
    <x v="1"/>
  </r>
  <r>
    <x v="77"/>
    <x v="152"/>
    <n v="15"/>
    <x v="6"/>
    <x v="1"/>
  </r>
  <r>
    <x v="77"/>
    <x v="153"/>
    <n v="70"/>
    <x v="6"/>
    <x v="1"/>
  </r>
  <r>
    <x v="77"/>
    <x v="154"/>
    <n v="10.625"/>
    <x v="6"/>
    <x v="1"/>
  </r>
  <r>
    <x v="77"/>
    <x v="155"/>
    <n v="1.25"/>
    <x v="6"/>
    <x v="1"/>
  </r>
  <r>
    <x v="77"/>
    <x v="4"/>
    <n v="3.125"/>
    <x v="6"/>
    <x v="1"/>
  </r>
  <r>
    <x v="78"/>
    <x v="156"/>
    <n v="31.875"/>
    <x v="6"/>
    <x v="1"/>
  </r>
  <r>
    <x v="78"/>
    <x v="157"/>
    <n v="45.625"/>
    <x v="6"/>
    <x v="1"/>
  </r>
  <r>
    <x v="78"/>
    <x v="158"/>
    <n v="10"/>
    <x v="6"/>
    <x v="1"/>
  </r>
  <r>
    <x v="78"/>
    <x v="159"/>
    <n v="0"/>
    <x v="6"/>
    <x v="1"/>
  </r>
  <r>
    <x v="78"/>
    <x v="160"/>
    <n v="1.875"/>
    <x v="6"/>
    <x v="1"/>
  </r>
  <r>
    <x v="78"/>
    <x v="161"/>
    <n v="0"/>
    <x v="6"/>
    <x v="1"/>
  </r>
  <r>
    <x v="78"/>
    <x v="162"/>
    <n v="3.125"/>
    <x v="6"/>
    <x v="1"/>
  </r>
  <r>
    <x v="78"/>
    <x v="163"/>
    <n v="3.125"/>
    <x v="6"/>
    <x v="1"/>
  </r>
  <r>
    <x v="78"/>
    <x v="164"/>
    <n v="0"/>
    <x v="6"/>
    <x v="1"/>
  </r>
  <r>
    <x v="78"/>
    <x v="165"/>
    <n v="0.625"/>
    <x v="6"/>
    <x v="1"/>
  </r>
  <r>
    <x v="78"/>
    <x v="166"/>
    <n v="0.625"/>
    <x v="6"/>
    <x v="1"/>
  </r>
  <r>
    <x v="78"/>
    <x v="4"/>
    <n v="3.125"/>
    <x v="6"/>
    <x v="1"/>
  </r>
  <r>
    <x v="79"/>
    <x v="167"/>
    <n v="17.5"/>
    <x v="6"/>
    <x v="1"/>
  </r>
  <r>
    <x v="79"/>
    <x v="168"/>
    <n v="53.125"/>
    <x v="6"/>
    <x v="1"/>
  </r>
  <r>
    <x v="79"/>
    <x v="169"/>
    <n v="8.75"/>
    <x v="6"/>
    <x v="1"/>
  </r>
  <r>
    <x v="79"/>
    <x v="170"/>
    <n v="0.625"/>
    <x v="6"/>
    <x v="1"/>
  </r>
  <r>
    <x v="79"/>
    <x v="171"/>
    <n v="16.875"/>
    <x v="6"/>
    <x v="1"/>
  </r>
  <r>
    <x v="79"/>
    <x v="172"/>
    <n v="0"/>
    <x v="6"/>
    <x v="1"/>
  </r>
  <r>
    <x v="79"/>
    <x v="4"/>
    <n v="3.125"/>
    <x v="6"/>
    <x v="1"/>
  </r>
  <r>
    <x v="80"/>
    <x v="173"/>
    <n v="8.75"/>
    <x v="6"/>
    <x v="1"/>
  </r>
  <r>
    <x v="80"/>
    <x v="174"/>
    <n v="91.25"/>
    <x v="6"/>
    <x v="1"/>
  </r>
  <r>
    <x v="80"/>
    <x v="175"/>
    <n v="59.375"/>
    <x v="6"/>
    <x v="1"/>
  </r>
  <r>
    <x v="80"/>
    <x v="176"/>
    <n v="17.5"/>
    <x v="6"/>
    <x v="1"/>
  </r>
  <r>
    <x v="80"/>
    <x v="177"/>
    <n v="3.75"/>
    <x v="6"/>
    <x v="1"/>
  </r>
  <r>
    <x v="80"/>
    <x v="178"/>
    <n v="4.375"/>
    <x v="6"/>
    <x v="1"/>
  </r>
  <r>
    <x v="80"/>
    <x v="179"/>
    <n v="6.25"/>
    <x v="6"/>
    <x v="1"/>
  </r>
  <r>
    <x v="80"/>
    <x v="180"/>
    <n v="91.875"/>
    <x v="6"/>
    <x v="1"/>
  </r>
  <r>
    <x v="80"/>
    <x v="181"/>
    <n v="8.125"/>
    <x v="6"/>
    <x v="1"/>
  </r>
  <r>
    <x v="80"/>
    <x v="182"/>
    <n v="99.375"/>
    <x v="6"/>
    <x v="1"/>
  </r>
  <r>
    <x v="80"/>
    <x v="183"/>
    <n v="0.625"/>
    <x v="6"/>
    <x v="1"/>
  </r>
  <r>
    <x v="80"/>
    <x v="184"/>
    <n v="100"/>
    <x v="6"/>
    <x v="1"/>
  </r>
  <r>
    <x v="80"/>
    <x v="185"/>
    <n v="0"/>
    <x v="6"/>
    <x v="1"/>
  </r>
  <r>
    <x v="81"/>
    <x v="186"/>
    <n v="100"/>
    <x v="6"/>
    <x v="1"/>
  </r>
  <r>
    <x v="81"/>
    <x v="187"/>
    <n v="0"/>
    <x v="6"/>
    <x v="1"/>
  </r>
  <r>
    <x v="77"/>
    <x v="152"/>
    <n v="10.067114093959731"/>
    <x v="7"/>
    <x v="1"/>
  </r>
  <r>
    <x v="77"/>
    <x v="153"/>
    <n v="78.523489932885909"/>
    <x v="7"/>
    <x v="1"/>
  </r>
  <r>
    <x v="77"/>
    <x v="154"/>
    <n v="5.3691275167785237"/>
    <x v="7"/>
    <x v="1"/>
  </r>
  <r>
    <x v="77"/>
    <x v="155"/>
    <n v="2.348993288590604"/>
    <x v="7"/>
    <x v="1"/>
  </r>
  <r>
    <x v="77"/>
    <x v="4"/>
    <n v="3.6912751677852347"/>
    <x v="7"/>
    <x v="1"/>
  </r>
  <r>
    <x v="78"/>
    <x v="156"/>
    <n v="47.986577181208055"/>
    <x v="7"/>
    <x v="1"/>
  </r>
  <r>
    <x v="78"/>
    <x v="157"/>
    <n v="39.597315436241608"/>
    <x v="7"/>
    <x v="1"/>
  </r>
  <r>
    <x v="78"/>
    <x v="158"/>
    <n v="2.0134228187919465"/>
    <x v="7"/>
    <x v="1"/>
  </r>
  <r>
    <x v="78"/>
    <x v="159"/>
    <n v="0"/>
    <x v="7"/>
    <x v="1"/>
  </r>
  <r>
    <x v="78"/>
    <x v="160"/>
    <n v="0.67114093959731547"/>
    <x v="7"/>
    <x v="1"/>
  </r>
  <r>
    <x v="78"/>
    <x v="161"/>
    <n v="0"/>
    <x v="7"/>
    <x v="1"/>
  </r>
  <r>
    <x v="78"/>
    <x v="162"/>
    <n v="2.0134228187919465"/>
    <x v="7"/>
    <x v="1"/>
  </r>
  <r>
    <x v="78"/>
    <x v="163"/>
    <n v="3.3557046979865772"/>
    <x v="7"/>
    <x v="1"/>
  </r>
  <r>
    <x v="78"/>
    <x v="164"/>
    <n v="0.33557046979865773"/>
    <x v="7"/>
    <x v="1"/>
  </r>
  <r>
    <x v="78"/>
    <x v="165"/>
    <n v="1.0067114093959733"/>
    <x v="7"/>
    <x v="1"/>
  </r>
  <r>
    <x v="78"/>
    <x v="166"/>
    <n v="0.33557046979865773"/>
    <x v="7"/>
    <x v="1"/>
  </r>
  <r>
    <x v="78"/>
    <x v="4"/>
    <n v="2.6845637583892619"/>
    <x v="7"/>
    <x v="1"/>
  </r>
  <r>
    <x v="79"/>
    <x v="167"/>
    <n v="29.19463087248322"/>
    <x v="7"/>
    <x v="1"/>
  </r>
  <r>
    <x v="79"/>
    <x v="168"/>
    <n v="50.671140939597315"/>
    <x v="7"/>
    <x v="1"/>
  </r>
  <r>
    <x v="79"/>
    <x v="169"/>
    <n v="12.416107382550335"/>
    <x v="7"/>
    <x v="1"/>
  </r>
  <r>
    <x v="79"/>
    <x v="170"/>
    <n v="0.33557046979865773"/>
    <x v="7"/>
    <x v="1"/>
  </r>
  <r>
    <x v="79"/>
    <x v="171"/>
    <n v="4.3624161073825505"/>
    <x v="7"/>
    <x v="1"/>
  </r>
  <r>
    <x v="79"/>
    <x v="172"/>
    <n v="0.33557046979865773"/>
    <x v="7"/>
    <x v="1"/>
  </r>
  <r>
    <x v="79"/>
    <x v="4"/>
    <n v="2.6845637583892619"/>
    <x v="7"/>
    <x v="1"/>
  </r>
  <r>
    <x v="80"/>
    <x v="173"/>
    <n v="5.7046979865771812"/>
    <x v="7"/>
    <x v="1"/>
  </r>
  <r>
    <x v="80"/>
    <x v="174"/>
    <n v="94.295302013422813"/>
    <x v="7"/>
    <x v="1"/>
  </r>
  <r>
    <x v="80"/>
    <x v="175"/>
    <n v="56.375838926174495"/>
    <x v="7"/>
    <x v="1"/>
  </r>
  <r>
    <x v="80"/>
    <x v="176"/>
    <n v="16.44295302013423"/>
    <x v="7"/>
    <x v="1"/>
  </r>
  <r>
    <x v="80"/>
    <x v="177"/>
    <n v="11.073825503355705"/>
    <x v="7"/>
    <x v="1"/>
  </r>
  <r>
    <x v="80"/>
    <x v="178"/>
    <n v="1.3422818791946309"/>
    <x v="7"/>
    <x v="1"/>
  </r>
  <r>
    <x v="80"/>
    <x v="179"/>
    <n v="9.0604026845637584"/>
    <x v="7"/>
    <x v="1"/>
  </r>
  <r>
    <x v="80"/>
    <x v="180"/>
    <n v="92.617449664429529"/>
    <x v="7"/>
    <x v="1"/>
  </r>
  <r>
    <x v="80"/>
    <x v="181"/>
    <n v="7.3825503355704694"/>
    <x v="7"/>
    <x v="1"/>
  </r>
  <r>
    <x v="80"/>
    <x v="182"/>
    <n v="99.664429530201346"/>
    <x v="7"/>
    <x v="1"/>
  </r>
  <r>
    <x v="80"/>
    <x v="183"/>
    <n v="0.33557046979865773"/>
    <x v="7"/>
    <x v="1"/>
  </r>
  <r>
    <x v="80"/>
    <x v="184"/>
    <n v="100"/>
    <x v="7"/>
    <x v="1"/>
  </r>
  <r>
    <x v="80"/>
    <x v="185"/>
    <n v="0"/>
    <x v="7"/>
    <x v="1"/>
  </r>
  <r>
    <x v="81"/>
    <x v="186"/>
    <n v="100"/>
    <x v="7"/>
    <x v="1"/>
  </r>
  <r>
    <x v="81"/>
    <x v="187"/>
    <n v="0"/>
    <x v="7"/>
    <x v="1"/>
  </r>
  <r>
    <x v="77"/>
    <x v="152"/>
    <n v="9.1575091575091569"/>
    <x v="8"/>
    <x v="1"/>
  </r>
  <r>
    <x v="77"/>
    <x v="153"/>
    <n v="84.981684981684978"/>
    <x v="8"/>
    <x v="1"/>
  </r>
  <r>
    <x v="77"/>
    <x v="154"/>
    <n v="4.395604395604396"/>
    <x v="8"/>
    <x v="1"/>
  </r>
  <r>
    <x v="77"/>
    <x v="155"/>
    <n v="0.36630036630036628"/>
    <x v="8"/>
    <x v="1"/>
  </r>
  <r>
    <x v="77"/>
    <x v="4"/>
    <n v="1.098901098901099"/>
    <x v="8"/>
    <x v="1"/>
  </r>
  <r>
    <x v="78"/>
    <x v="156"/>
    <n v="53.113553113553117"/>
    <x v="8"/>
    <x v="1"/>
  </r>
  <r>
    <x v="78"/>
    <x v="157"/>
    <n v="38.827838827838825"/>
    <x v="8"/>
    <x v="1"/>
  </r>
  <r>
    <x v="78"/>
    <x v="158"/>
    <n v="3.6630036630036629"/>
    <x v="8"/>
    <x v="1"/>
  </r>
  <r>
    <x v="78"/>
    <x v="159"/>
    <n v="0"/>
    <x v="8"/>
    <x v="1"/>
  </r>
  <r>
    <x v="78"/>
    <x v="160"/>
    <n v="1.4652014652014651"/>
    <x v="8"/>
    <x v="1"/>
  </r>
  <r>
    <x v="78"/>
    <x v="161"/>
    <n v="0"/>
    <x v="8"/>
    <x v="1"/>
  </r>
  <r>
    <x v="78"/>
    <x v="162"/>
    <n v="0.36630036630036628"/>
    <x v="8"/>
    <x v="1"/>
  </r>
  <r>
    <x v="78"/>
    <x v="163"/>
    <n v="0.73260073260073255"/>
    <x v="8"/>
    <x v="1"/>
  </r>
  <r>
    <x v="78"/>
    <x v="164"/>
    <n v="0.36630036630036628"/>
    <x v="8"/>
    <x v="1"/>
  </r>
  <r>
    <x v="78"/>
    <x v="165"/>
    <n v="0.36630036630036628"/>
    <x v="8"/>
    <x v="1"/>
  </r>
  <r>
    <x v="78"/>
    <x v="166"/>
    <n v="0.73260073260073255"/>
    <x v="8"/>
    <x v="1"/>
  </r>
  <r>
    <x v="78"/>
    <x v="4"/>
    <n v="0.36630036630036628"/>
    <x v="8"/>
    <x v="1"/>
  </r>
  <r>
    <x v="79"/>
    <x v="167"/>
    <n v="12.087912087912088"/>
    <x v="8"/>
    <x v="1"/>
  </r>
  <r>
    <x v="79"/>
    <x v="168"/>
    <n v="58.241758241758241"/>
    <x v="8"/>
    <x v="1"/>
  </r>
  <r>
    <x v="79"/>
    <x v="169"/>
    <n v="24.542124542124544"/>
    <x v="8"/>
    <x v="1"/>
  </r>
  <r>
    <x v="79"/>
    <x v="170"/>
    <n v="0.36630036630036628"/>
    <x v="8"/>
    <x v="1"/>
  </r>
  <r>
    <x v="79"/>
    <x v="171"/>
    <n v="2.9304029304029302"/>
    <x v="8"/>
    <x v="1"/>
  </r>
  <r>
    <x v="79"/>
    <x v="172"/>
    <n v="0"/>
    <x v="8"/>
    <x v="1"/>
  </r>
  <r>
    <x v="79"/>
    <x v="4"/>
    <n v="1.8315018315018314"/>
    <x v="8"/>
    <x v="1"/>
  </r>
  <r>
    <x v="80"/>
    <x v="173"/>
    <n v="4.395604395604396"/>
    <x v="8"/>
    <x v="1"/>
  </r>
  <r>
    <x v="80"/>
    <x v="174"/>
    <n v="95.604395604395606"/>
    <x v="8"/>
    <x v="1"/>
  </r>
  <r>
    <x v="80"/>
    <x v="175"/>
    <n v="53.113553113553117"/>
    <x v="8"/>
    <x v="1"/>
  </r>
  <r>
    <x v="80"/>
    <x v="176"/>
    <n v="16.84981684981685"/>
    <x v="8"/>
    <x v="1"/>
  </r>
  <r>
    <x v="80"/>
    <x v="177"/>
    <n v="13.186813186813186"/>
    <x v="8"/>
    <x v="1"/>
  </r>
  <r>
    <x v="80"/>
    <x v="178"/>
    <n v="1.8315018315018314"/>
    <x v="8"/>
    <x v="1"/>
  </r>
  <r>
    <x v="80"/>
    <x v="179"/>
    <n v="10.622710622710622"/>
    <x v="8"/>
    <x v="1"/>
  </r>
  <r>
    <x v="80"/>
    <x v="180"/>
    <n v="88.278388278388277"/>
    <x v="8"/>
    <x v="1"/>
  </r>
  <r>
    <x v="80"/>
    <x v="181"/>
    <n v="11.721611721611721"/>
    <x v="8"/>
    <x v="1"/>
  </r>
  <r>
    <x v="80"/>
    <x v="182"/>
    <n v="98.168498168498175"/>
    <x v="8"/>
    <x v="1"/>
  </r>
  <r>
    <x v="80"/>
    <x v="183"/>
    <n v="1.8315018315018314"/>
    <x v="8"/>
    <x v="1"/>
  </r>
  <r>
    <x v="80"/>
    <x v="184"/>
    <n v="99.26739926739927"/>
    <x v="8"/>
    <x v="1"/>
  </r>
  <r>
    <x v="80"/>
    <x v="185"/>
    <n v="0.73260073260073255"/>
    <x v="8"/>
    <x v="1"/>
  </r>
  <r>
    <x v="81"/>
    <x v="186"/>
    <n v="100"/>
    <x v="8"/>
    <x v="1"/>
  </r>
  <r>
    <x v="81"/>
    <x v="187"/>
    <n v="0"/>
    <x v="8"/>
    <x v="1"/>
  </r>
  <r>
    <x v="77"/>
    <x v="152"/>
    <n v="9.3023255813953494"/>
    <x v="9"/>
    <x v="1"/>
  </r>
  <r>
    <x v="77"/>
    <x v="153"/>
    <n v="76.45348837209302"/>
    <x v="9"/>
    <x v="1"/>
  </r>
  <r>
    <x v="77"/>
    <x v="154"/>
    <n v="9.3023255813953494"/>
    <x v="9"/>
    <x v="1"/>
  </r>
  <r>
    <x v="77"/>
    <x v="155"/>
    <n v="1.7441860465116279"/>
    <x v="9"/>
    <x v="1"/>
  </r>
  <r>
    <x v="77"/>
    <x v="4"/>
    <n v="3.1976744186046511"/>
    <x v="9"/>
    <x v="1"/>
  </r>
  <r>
    <x v="78"/>
    <x v="156"/>
    <n v="69.186046511627907"/>
    <x v="9"/>
    <x v="1"/>
  </r>
  <r>
    <x v="78"/>
    <x v="157"/>
    <n v="18.604651162790699"/>
    <x v="9"/>
    <x v="1"/>
  </r>
  <r>
    <x v="78"/>
    <x v="158"/>
    <n v="3.4883720930232558"/>
    <x v="9"/>
    <x v="1"/>
  </r>
  <r>
    <x v="78"/>
    <x v="159"/>
    <n v="0"/>
    <x v="9"/>
    <x v="1"/>
  </r>
  <r>
    <x v="78"/>
    <x v="160"/>
    <n v="2.0348837209302326"/>
    <x v="9"/>
    <x v="1"/>
  </r>
  <r>
    <x v="78"/>
    <x v="161"/>
    <n v="0.29069767441860467"/>
    <x v="9"/>
    <x v="1"/>
  </r>
  <r>
    <x v="78"/>
    <x v="162"/>
    <n v="2.3255813953488373"/>
    <x v="9"/>
    <x v="1"/>
  </r>
  <r>
    <x v="78"/>
    <x v="163"/>
    <n v="2.0348837209302326"/>
    <x v="9"/>
    <x v="1"/>
  </r>
  <r>
    <x v="78"/>
    <x v="164"/>
    <n v="0"/>
    <x v="9"/>
    <x v="1"/>
  </r>
  <r>
    <x v="78"/>
    <x v="165"/>
    <n v="1.1627906976744187"/>
    <x v="9"/>
    <x v="1"/>
  </r>
  <r>
    <x v="78"/>
    <x v="166"/>
    <n v="0"/>
    <x v="9"/>
    <x v="1"/>
  </r>
  <r>
    <x v="78"/>
    <x v="4"/>
    <n v="0.87209302325581395"/>
    <x v="9"/>
    <x v="1"/>
  </r>
  <r>
    <x v="79"/>
    <x v="167"/>
    <n v="56.395348837209305"/>
    <x v="9"/>
    <x v="1"/>
  </r>
  <r>
    <x v="79"/>
    <x v="168"/>
    <n v="27.61627906976744"/>
    <x v="9"/>
    <x v="1"/>
  </r>
  <r>
    <x v="79"/>
    <x v="169"/>
    <n v="4.6511627906976747"/>
    <x v="9"/>
    <x v="1"/>
  </r>
  <r>
    <x v="79"/>
    <x v="170"/>
    <n v="0.58139534883720934"/>
    <x v="9"/>
    <x v="1"/>
  </r>
  <r>
    <x v="79"/>
    <x v="171"/>
    <n v="8.1395348837209305"/>
    <x v="9"/>
    <x v="1"/>
  </r>
  <r>
    <x v="79"/>
    <x v="172"/>
    <n v="0"/>
    <x v="9"/>
    <x v="1"/>
  </r>
  <r>
    <x v="79"/>
    <x v="4"/>
    <n v="2.6162790697674421"/>
    <x v="9"/>
    <x v="1"/>
  </r>
  <r>
    <x v="80"/>
    <x v="173"/>
    <n v="5.2325581395348841"/>
    <x v="9"/>
    <x v="1"/>
  </r>
  <r>
    <x v="80"/>
    <x v="174"/>
    <n v="94.767441860465112"/>
    <x v="9"/>
    <x v="1"/>
  </r>
  <r>
    <x v="80"/>
    <x v="175"/>
    <n v="42.151162790697676"/>
    <x v="9"/>
    <x v="1"/>
  </r>
  <r>
    <x v="80"/>
    <x v="176"/>
    <n v="7.2674418604651159"/>
    <x v="9"/>
    <x v="1"/>
  </r>
  <r>
    <x v="80"/>
    <x v="177"/>
    <n v="25.290697674418606"/>
    <x v="9"/>
    <x v="1"/>
  </r>
  <r>
    <x v="80"/>
    <x v="178"/>
    <n v="2.6162790697674421"/>
    <x v="9"/>
    <x v="1"/>
  </r>
  <r>
    <x v="80"/>
    <x v="179"/>
    <n v="17.441860465116278"/>
    <x v="9"/>
    <x v="1"/>
  </r>
  <r>
    <x v="80"/>
    <x v="180"/>
    <n v="90.406976744186053"/>
    <x v="9"/>
    <x v="1"/>
  </r>
  <r>
    <x v="80"/>
    <x v="181"/>
    <n v="9.5930232558139537"/>
    <x v="9"/>
    <x v="1"/>
  </r>
  <r>
    <x v="80"/>
    <x v="182"/>
    <n v="99.127906976744185"/>
    <x v="9"/>
    <x v="1"/>
  </r>
  <r>
    <x v="80"/>
    <x v="183"/>
    <n v="0.87209302325581395"/>
    <x v="9"/>
    <x v="1"/>
  </r>
  <r>
    <x v="80"/>
    <x v="184"/>
    <n v="99.70930232558139"/>
    <x v="9"/>
    <x v="1"/>
  </r>
  <r>
    <x v="80"/>
    <x v="185"/>
    <n v="0.29069767441860467"/>
    <x v="9"/>
    <x v="1"/>
  </r>
  <r>
    <x v="81"/>
    <x v="186"/>
    <n v="99.70930232558139"/>
    <x v="9"/>
    <x v="1"/>
  </r>
  <r>
    <x v="81"/>
    <x v="187"/>
    <n v="0.29069767441860467"/>
    <x v="9"/>
    <x v="1"/>
  </r>
  <r>
    <x v="77"/>
    <x v="152"/>
    <n v="10.931174089068826"/>
    <x v="10"/>
    <x v="1"/>
  </r>
  <r>
    <x v="77"/>
    <x v="153"/>
    <n v="56.680161943319838"/>
    <x v="10"/>
    <x v="1"/>
  </r>
  <r>
    <x v="77"/>
    <x v="154"/>
    <n v="17.408906882591094"/>
    <x v="10"/>
    <x v="1"/>
  </r>
  <r>
    <x v="77"/>
    <x v="155"/>
    <n v="6.4777327935222671"/>
    <x v="10"/>
    <x v="1"/>
  </r>
  <r>
    <x v="77"/>
    <x v="4"/>
    <n v="8.5020242914979764"/>
    <x v="10"/>
    <x v="1"/>
  </r>
  <r>
    <x v="78"/>
    <x v="156"/>
    <n v="67.206477732793516"/>
    <x v="10"/>
    <x v="1"/>
  </r>
  <r>
    <x v="78"/>
    <x v="157"/>
    <n v="10.931174089068826"/>
    <x v="10"/>
    <x v="1"/>
  </r>
  <r>
    <x v="78"/>
    <x v="158"/>
    <n v="2.0242914979757085"/>
    <x v="10"/>
    <x v="1"/>
  </r>
  <r>
    <x v="78"/>
    <x v="159"/>
    <n v="0.40485829959514169"/>
    <x v="10"/>
    <x v="1"/>
  </r>
  <r>
    <x v="78"/>
    <x v="160"/>
    <n v="1.6194331983805668"/>
    <x v="10"/>
    <x v="1"/>
  </r>
  <r>
    <x v="78"/>
    <x v="161"/>
    <n v="1.214574898785425"/>
    <x v="10"/>
    <x v="1"/>
  </r>
  <r>
    <x v="78"/>
    <x v="162"/>
    <n v="9.7165991902834001"/>
    <x v="10"/>
    <x v="1"/>
  </r>
  <r>
    <x v="78"/>
    <x v="163"/>
    <n v="2.0242914979757085"/>
    <x v="10"/>
    <x v="1"/>
  </r>
  <r>
    <x v="78"/>
    <x v="164"/>
    <n v="0.40485829959514169"/>
    <x v="10"/>
    <x v="1"/>
  </r>
  <r>
    <x v="78"/>
    <x v="165"/>
    <n v="2.42914979757085"/>
    <x v="10"/>
    <x v="1"/>
  </r>
  <r>
    <x v="78"/>
    <x v="166"/>
    <n v="0.40485829959514169"/>
    <x v="10"/>
    <x v="1"/>
  </r>
  <r>
    <x v="78"/>
    <x v="4"/>
    <n v="1.6194331983805668"/>
    <x v="10"/>
    <x v="1"/>
  </r>
  <r>
    <x v="79"/>
    <x v="167"/>
    <n v="70.850202429149803"/>
    <x v="10"/>
    <x v="1"/>
  </r>
  <r>
    <x v="79"/>
    <x v="168"/>
    <n v="16.599190283400809"/>
    <x v="10"/>
    <x v="1"/>
  </r>
  <r>
    <x v="79"/>
    <x v="169"/>
    <n v="4.048582995951417"/>
    <x v="10"/>
    <x v="1"/>
  </r>
  <r>
    <x v="79"/>
    <x v="170"/>
    <n v="1.214574898785425"/>
    <x v="10"/>
    <x v="1"/>
  </r>
  <r>
    <x v="79"/>
    <x v="171"/>
    <n v="4.8582995951417001"/>
    <x v="10"/>
    <x v="1"/>
  </r>
  <r>
    <x v="79"/>
    <x v="172"/>
    <n v="0"/>
    <x v="10"/>
    <x v="1"/>
  </r>
  <r>
    <x v="79"/>
    <x v="4"/>
    <n v="2.42914979757085"/>
    <x v="10"/>
    <x v="1"/>
  </r>
  <r>
    <x v="80"/>
    <x v="173"/>
    <n v="12.955465587044534"/>
    <x v="10"/>
    <x v="1"/>
  </r>
  <r>
    <x v="80"/>
    <x v="174"/>
    <n v="87.044534412955471"/>
    <x v="10"/>
    <x v="1"/>
  </r>
  <r>
    <x v="80"/>
    <x v="175"/>
    <n v="16.599190283400809"/>
    <x v="10"/>
    <x v="1"/>
  </r>
  <r>
    <x v="80"/>
    <x v="176"/>
    <n v="2.0242914979757085"/>
    <x v="10"/>
    <x v="1"/>
  </r>
  <r>
    <x v="80"/>
    <x v="177"/>
    <n v="40.08097165991903"/>
    <x v="10"/>
    <x v="1"/>
  </r>
  <r>
    <x v="80"/>
    <x v="178"/>
    <n v="11.336032388663968"/>
    <x v="10"/>
    <x v="1"/>
  </r>
  <r>
    <x v="80"/>
    <x v="179"/>
    <n v="17.004048582995953"/>
    <x v="10"/>
    <x v="1"/>
  </r>
  <r>
    <x v="80"/>
    <x v="180"/>
    <n v="80.566801619433193"/>
    <x v="10"/>
    <x v="1"/>
  </r>
  <r>
    <x v="80"/>
    <x v="181"/>
    <n v="19.4331983805668"/>
    <x v="10"/>
    <x v="1"/>
  </r>
  <r>
    <x v="80"/>
    <x v="182"/>
    <n v="97.97570850202429"/>
    <x v="10"/>
    <x v="1"/>
  </r>
  <r>
    <x v="80"/>
    <x v="183"/>
    <n v="2.0242914979757085"/>
    <x v="10"/>
    <x v="1"/>
  </r>
  <r>
    <x v="80"/>
    <x v="184"/>
    <n v="99.190283400809719"/>
    <x v="10"/>
    <x v="1"/>
  </r>
  <r>
    <x v="80"/>
    <x v="185"/>
    <n v="0.80971659919028338"/>
    <x v="10"/>
    <x v="1"/>
  </r>
  <r>
    <x v="81"/>
    <x v="186"/>
    <n v="100"/>
    <x v="10"/>
    <x v="1"/>
  </r>
  <r>
    <x v="81"/>
    <x v="187"/>
    <n v="0"/>
    <x v="10"/>
    <x v="1"/>
  </r>
  <r>
    <x v="77"/>
    <x v="152"/>
    <n v="13.703703703703704"/>
    <x v="11"/>
    <x v="1"/>
  </r>
  <r>
    <x v="77"/>
    <x v="153"/>
    <n v="65.18518518518519"/>
    <x v="11"/>
    <x v="1"/>
  </r>
  <r>
    <x v="77"/>
    <x v="154"/>
    <n v="9.6296296296296298"/>
    <x v="11"/>
    <x v="1"/>
  </r>
  <r>
    <x v="77"/>
    <x v="155"/>
    <n v="2.9629629629629628"/>
    <x v="11"/>
    <x v="1"/>
  </r>
  <r>
    <x v="77"/>
    <x v="4"/>
    <n v="8.518518518518519"/>
    <x v="11"/>
    <x v="1"/>
  </r>
  <r>
    <x v="78"/>
    <x v="156"/>
    <n v="63.333333333333336"/>
    <x v="11"/>
    <x v="1"/>
  </r>
  <r>
    <x v="78"/>
    <x v="157"/>
    <n v="11.481481481481481"/>
    <x v="11"/>
    <x v="1"/>
  </r>
  <r>
    <x v="78"/>
    <x v="158"/>
    <n v="1.4814814814814814"/>
    <x v="11"/>
    <x v="1"/>
  </r>
  <r>
    <x v="78"/>
    <x v="159"/>
    <n v="0"/>
    <x v="11"/>
    <x v="1"/>
  </r>
  <r>
    <x v="78"/>
    <x v="160"/>
    <n v="2.5925925925925926"/>
    <x v="11"/>
    <x v="1"/>
  </r>
  <r>
    <x v="78"/>
    <x v="161"/>
    <n v="0"/>
    <x v="11"/>
    <x v="1"/>
  </r>
  <r>
    <x v="78"/>
    <x v="162"/>
    <n v="4.8148148148148149"/>
    <x v="11"/>
    <x v="1"/>
  </r>
  <r>
    <x v="78"/>
    <x v="163"/>
    <n v="7.0370370370370372"/>
    <x v="11"/>
    <x v="1"/>
  </r>
  <r>
    <x v="78"/>
    <x v="164"/>
    <n v="1.4814814814814814"/>
    <x v="11"/>
    <x v="1"/>
  </r>
  <r>
    <x v="78"/>
    <x v="165"/>
    <n v="5.5555555555555554"/>
    <x v="11"/>
    <x v="1"/>
  </r>
  <r>
    <x v="78"/>
    <x v="166"/>
    <n v="0.7407407407407407"/>
    <x v="11"/>
    <x v="1"/>
  </r>
  <r>
    <x v="78"/>
    <x v="4"/>
    <n v="1.4814814814814814"/>
    <x v="11"/>
    <x v="1"/>
  </r>
  <r>
    <x v="79"/>
    <x v="167"/>
    <n v="63.333333333333336"/>
    <x v="11"/>
    <x v="1"/>
  </r>
  <r>
    <x v="79"/>
    <x v="168"/>
    <n v="13.703703703703704"/>
    <x v="11"/>
    <x v="1"/>
  </r>
  <r>
    <x v="79"/>
    <x v="169"/>
    <n v="7.7777777777777777"/>
    <x v="11"/>
    <x v="1"/>
  </r>
  <r>
    <x v="79"/>
    <x v="170"/>
    <n v="0.7407407407407407"/>
    <x v="11"/>
    <x v="1"/>
  </r>
  <r>
    <x v="79"/>
    <x v="171"/>
    <n v="12.962962962962964"/>
    <x v="11"/>
    <x v="1"/>
  </r>
  <r>
    <x v="79"/>
    <x v="172"/>
    <n v="0.37037037037037035"/>
    <x v="11"/>
    <x v="1"/>
  </r>
  <r>
    <x v="79"/>
    <x v="4"/>
    <n v="1.1111111111111112"/>
    <x v="11"/>
    <x v="1"/>
  </r>
  <r>
    <x v="80"/>
    <x v="173"/>
    <n v="14.444444444444445"/>
    <x v="11"/>
    <x v="1"/>
  </r>
  <r>
    <x v="80"/>
    <x v="174"/>
    <n v="85.555555555555557"/>
    <x v="11"/>
    <x v="1"/>
  </r>
  <r>
    <x v="80"/>
    <x v="175"/>
    <n v="12.962962962962964"/>
    <x v="11"/>
    <x v="1"/>
  </r>
  <r>
    <x v="80"/>
    <x v="176"/>
    <n v="5.5555555555555554"/>
    <x v="11"/>
    <x v="1"/>
  </r>
  <r>
    <x v="80"/>
    <x v="177"/>
    <n v="43.703703703703702"/>
    <x v="11"/>
    <x v="1"/>
  </r>
  <r>
    <x v="80"/>
    <x v="178"/>
    <n v="3.3333333333333335"/>
    <x v="11"/>
    <x v="1"/>
  </r>
  <r>
    <x v="80"/>
    <x v="179"/>
    <n v="20"/>
    <x v="11"/>
    <x v="1"/>
  </r>
  <r>
    <x v="80"/>
    <x v="180"/>
    <n v="95.18518518518519"/>
    <x v="11"/>
    <x v="1"/>
  </r>
  <r>
    <x v="80"/>
    <x v="181"/>
    <n v="4.8148148148148149"/>
    <x v="11"/>
    <x v="1"/>
  </r>
  <r>
    <x v="80"/>
    <x v="182"/>
    <n v="98.518518518518519"/>
    <x v="11"/>
    <x v="1"/>
  </r>
  <r>
    <x v="80"/>
    <x v="183"/>
    <n v="1.4814814814814814"/>
    <x v="11"/>
    <x v="1"/>
  </r>
  <r>
    <x v="80"/>
    <x v="184"/>
    <n v="99.259259259259252"/>
    <x v="11"/>
    <x v="1"/>
  </r>
  <r>
    <x v="80"/>
    <x v="185"/>
    <n v="0.7407407407407407"/>
    <x v="11"/>
    <x v="1"/>
  </r>
  <r>
    <x v="81"/>
    <x v="186"/>
    <n v="100"/>
    <x v="11"/>
    <x v="1"/>
  </r>
  <r>
    <x v="81"/>
    <x v="187"/>
    <n v="0"/>
    <x v="11"/>
    <x v="1"/>
  </r>
  <r>
    <x v="77"/>
    <x v="152"/>
    <n v="18.707482993197278"/>
    <x v="12"/>
    <x v="1"/>
  </r>
  <r>
    <x v="77"/>
    <x v="153"/>
    <n v="65.986394557823132"/>
    <x v="12"/>
    <x v="1"/>
  </r>
  <r>
    <x v="77"/>
    <x v="154"/>
    <n v="7.8231292517006805"/>
    <x v="12"/>
    <x v="1"/>
  </r>
  <r>
    <x v="77"/>
    <x v="155"/>
    <n v="1.0204081632653061"/>
    <x v="12"/>
    <x v="1"/>
  </r>
  <r>
    <x v="77"/>
    <x v="4"/>
    <n v="6.4625850340136051"/>
    <x v="12"/>
    <x v="1"/>
  </r>
  <r>
    <x v="78"/>
    <x v="156"/>
    <n v="63.265306122448976"/>
    <x v="12"/>
    <x v="1"/>
  </r>
  <r>
    <x v="78"/>
    <x v="157"/>
    <n v="11.224489795918368"/>
    <x v="12"/>
    <x v="1"/>
  </r>
  <r>
    <x v="78"/>
    <x v="158"/>
    <n v="2.0408163265306123"/>
    <x v="12"/>
    <x v="1"/>
  </r>
  <r>
    <x v="78"/>
    <x v="159"/>
    <n v="0"/>
    <x v="12"/>
    <x v="1"/>
  </r>
  <r>
    <x v="78"/>
    <x v="160"/>
    <n v="2.0408163265306123"/>
    <x v="12"/>
    <x v="1"/>
  </r>
  <r>
    <x v="78"/>
    <x v="161"/>
    <n v="2.0408163265306123"/>
    <x v="12"/>
    <x v="1"/>
  </r>
  <r>
    <x v="78"/>
    <x v="162"/>
    <n v="7.8231292517006805"/>
    <x v="12"/>
    <x v="1"/>
  </r>
  <r>
    <x v="78"/>
    <x v="163"/>
    <n v="6.1224489795918364"/>
    <x v="12"/>
    <x v="1"/>
  </r>
  <r>
    <x v="78"/>
    <x v="164"/>
    <n v="1.0204081632653061"/>
    <x v="12"/>
    <x v="1"/>
  </r>
  <r>
    <x v="78"/>
    <x v="165"/>
    <n v="3.4013605442176869"/>
    <x v="12"/>
    <x v="1"/>
  </r>
  <r>
    <x v="78"/>
    <x v="166"/>
    <n v="0.68027210884353739"/>
    <x v="12"/>
    <x v="1"/>
  </r>
  <r>
    <x v="78"/>
    <x v="4"/>
    <n v="0.3401360544217687"/>
    <x v="12"/>
    <x v="1"/>
  </r>
  <r>
    <x v="79"/>
    <x v="167"/>
    <n v="67.006802721088434"/>
    <x v="12"/>
    <x v="1"/>
  </r>
  <r>
    <x v="79"/>
    <x v="168"/>
    <n v="14.965986394557824"/>
    <x v="12"/>
    <x v="1"/>
  </r>
  <r>
    <x v="79"/>
    <x v="169"/>
    <n v="5.1020408163265305"/>
    <x v="12"/>
    <x v="1"/>
  </r>
  <r>
    <x v="79"/>
    <x v="170"/>
    <n v="2.0408163265306123"/>
    <x v="12"/>
    <x v="1"/>
  </r>
  <r>
    <x v="79"/>
    <x v="171"/>
    <n v="7.4829931972789119"/>
    <x v="12"/>
    <x v="1"/>
  </r>
  <r>
    <x v="79"/>
    <x v="172"/>
    <n v="0.68027210884353739"/>
    <x v="12"/>
    <x v="1"/>
  </r>
  <r>
    <x v="79"/>
    <x v="4"/>
    <n v="2.7210884353741496"/>
    <x v="12"/>
    <x v="1"/>
  </r>
  <r>
    <x v="80"/>
    <x v="173"/>
    <n v="19.387755102040817"/>
    <x v="12"/>
    <x v="1"/>
  </r>
  <r>
    <x v="80"/>
    <x v="174"/>
    <n v="80.612244897959187"/>
    <x v="12"/>
    <x v="1"/>
  </r>
  <r>
    <x v="80"/>
    <x v="175"/>
    <n v="11.224489795918368"/>
    <x v="12"/>
    <x v="1"/>
  </r>
  <r>
    <x v="80"/>
    <x v="176"/>
    <n v="3.4013605442176869"/>
    <x v="12"/>
    <x v="1"/>
  </r>
  <r>
    <x v="80"/>
    <x v="177"/>
    <n v="17.687074829931973"/>
    <x v="12"/>
    <x v="1"/>
  </r>
  <r>
    <x v="80"/>
    <x v="178"/>
    <n v="23.80952380952381"/>
    <x v="12"/>
    <x v="1"/>
  </r>
  <r>
    <x v="80"/>
    <x v="179"/>
    <n v="24.489795918367346"/>
    <x v="12"/>
    <x v="1"/>
  </r>
  <r>
    <x v="80"/>
    <x v="180"/>
    <n v="89.795918367346943"/>
    <x v="12"/>
    <x v="1"/>
  </r>
  <r>
    <x v="80"/>
    <x v="181"/>
    <n v="10.204081632653061"/>
    <x v="12"/>
    <x v="1"/>
  </r>
  <r>
    <x v="80"/>
    <x v="182"/>
    <n v="99.659863945578238"/>
    <x v="12"/>
    <x v="1"/>
  </r>
  <r>
    <x v="80"/>
    <x v="183"/>
    <n v="0.3401360544217687"/>
    <x v="12"/>
    <x v="1"/>
  </r>
  <r>
    <x v="80"/>
    <x v="184"/>
    <n v="98.639455782312922"/>
    <x v="12"/>
    <x v="1"/>
  </r>
  <r>
    <x v="80"/>
    <x v="185"/>
    <n v="1.3605442176870748"/>
    <x v="12"/>
    <x v="1"/>
  </r>
  <r>
    <x v="81"/>
    <x v="186"/>
    <n v="100"/>
    <x v="12"/>
    <x v="1"/>
  </r>
  <r>
    <x v="81"/>
    <x v="187"/>
    <n v="0"/>
    <x v="12"/>
    <x v="1"/>
  </r>
  <r>
    <x v="77"/>
    <x v="152"/>
    <n v="14.102564102564102"/>
    <x v="13"/>
    <x v="1"/>
  </r>
  <r>
    <x v="77"/>
    <x v="153"/>
    <n v="61.53846153846154"/>
    <x v="13"/>
    <x v="1"/>
  </r>
  <r>
    <x v="77"/>
    <x v="154"/>
    <n v="15.384615384615385"/>
    <x v="13"/>
    <x v="1"/>
  </r>
  <r>
    <x v="77"/>
    <x v="155"/>
    <n v="2.5641025641025643"/>
    <x v="13"/>
    <x v="1"/>
  </r>
  <r>
    <x v="77"/>
    <x v="4"/>
    <n v="6.4102564102564106"/>
    <x v="13"/>
    <x v="1"/>
  </r>
  <r>
    <x v="78"/>
    <x v="156"/>
    <n v="60.256410256410255"/>
    <x v="13"/>
    <x v="1"/>
  </r>
  <r>
    <x v="78"/>
    <x v="157"/>
    <n v="18.589743589743591"/>
    <x v="13"/>
    <x v="1"/>
  </r>
  <r>
    <x v="78"/>
    <x v="158"/>
    <n v="2.5641025641025643"/>
    <x v="13"/>
    <x v="1"/>
  </r>
  <r>
    <x v="78"/>
    <x v="159"/>
    <n v="0"/>
    <x v="13"/>
    <x v="1"/>
  </r>
  <r>
    <x v="78"/>
    <x v="160"/>
    <n v="3.8461538461538463"/>
    <x v="13"/>
    <x v="1"/>
  </r>
  <r>
    <x v="78"/>
    <x v="161"/>
    <n v="2.5641025641025643"/>
    <x v="13"/>
    <x v="1"/>
  </r>
  <r>
    <x v="78"/>
    <x v="162"/>
    <n v="2.5641025641025643"/>
    <x v="13"/>
    <x v="1"/>
  </r>
  <r>
    <x v="78"/>
    <x v="163"/>
    <n v="3.2051282051282053"/>
    <x v="13"/>
    <x v="1"/>
  </r>
  <r>
    <x v="78"/>
    <x v="164"/>
    <n v="2.5641025641025643"/>
    <x v="13"/>
    <x v="1"/>
  </r>
  <r>
    <x v="78"/>
    <x v="165"/>
    <n v="1.2820512820512822"/>
    <x v="13"/>
    <x v="1"/>
  </r>
  <r>
    <x v="78"/>
    <x v="166"/>
    <n v="0"/>
    <x v="13"/>
    <x v="1"/>
  </r>
  <r>
    <x v="78"/>
    <x v="4"/>
    <n v="2.5641025641025643"/>
    <x v="13"/>
    <x v="1"/>
  </r>
  <r>
    <x v="79"/>
    <x v="167"/>
    <n v="54.487179487179489"/>
    <x v="13"/>
    <x v="1"/>
  </r>
  <r>
    <x v="79"/>
    <x v="168"/>
    <n v="18.589743589743591"/>
    <x v="13"/>
    <x v="1"/>
  </r>
  <r>
    <x v="79"/>
    <x v="169"/>
    <n v="10.256410256410257"/>
    <x v="13"/>
    <x v="1"/>
  </r>
  <r>
    <x v="79"/>
    <x v="170"/>
    <n v="0.64102564102564108"/>
    <x v="13"/>
    <x v="1"/>
  </r>
  <r>
    <x v="79"/>
    <x v="171"/>
    <n v="9.615384615384615"/>
    <x v="13"/>
    <x v="1"/>
  </r>
  <r>
    <x v="79"/>
    <x v="172"/>
    <n v="3.2051282051282053"/>
    <x v="13"/>
    <x v="1"/>
  </r>
  <r>
    <x v="79"/>
    <x v="4"/>
    <n v="3.2051282051282053"/>
    <x v="13"/>
    <x v="1"/>
  </r>
  <r>
    <x v="80"/>
    <x v="173"/>
    <n v="12.179487179487179"/>
    <x v="13"/>
    <x v="1"/>
  </r>
  <r>
    <x v="80"/>
    <x v="174"/>
    <n v="87.820512820512818"/>
    <x v="13"/>
    <x v="1"/>
  </r>
  <r>
    <x v="80"/>
    <x v="175"/>
    <n v="26.282051282051281"/>
    <x v="13"/>
    <x v="1"/>
  </r>
  <r>
    <x v="80"/>
    <x v="176"/>
    <n v="14.743589743589743"/>
    <x v="13"/>
    <x v="1"/>
  </r>
  <r>
    <x v="80"/>
    <x v="177"/>
    <n v="31.410256410256409"/>
    <x v="13"/>
    <x v="1"/>
  </r>
  <r>
    <x v="80"/>
    <x v="178"/>
    <n v="1.2820512820512822"/>
    <x v="13"/>
    <x v="1"/>
  </r>
  <r>
    <x v="80"/>
    <x v="179"/>
    <n v="14.102564102564102"/>
    <x v="13"/>
    <x v="1"/>
  </r>
  <r>
    <x v="80"/>
    <x v="180"/>
    <n v="80.769230769230774"/>
    <x v="13"/>
    <x v="1"/>
  </r>
  <r>
    <x v="80"/>
    <x v="181"/>
    <n v="19.23076923076923"/>
    <x v="13"/>
    <x v="1"/>
  </r>
  <r>
    <x v="80"/>
    <x v="182"/>
    <n v="98.07692307692308"/>
    <x v="13"/>
    <x v="1"/>
  </r>
  <r>
    <x v="80"/>
    <x v="183"/>
    <n v="1.9230769230769231"/>
    <x v="13"/>
    <x v="1"/>
  </r>
  <r>
    <x v="80"/>
    <x v="184"/>
    <n v="98.717948717948715"/>
    <x v="13"/>
    <x v="1"/>
  </r>
  <r>
    <x v="80"/>
    <x v="185"/>
    <n v="1.2820512820512822"/>
    <x v="13"/>
    <x v="1"/>
  </r>
  <r>
    <x v="81"/>
    <x v="186"/>
    <n v="99.358974358974365"/>
    <x v="13"/>
    <x v="1"/>
  </r>
  <r>
    <x v="81"/>
    <x v="187"/>
    <n v="0.64102564102564108"/>
    <x v="13"/>
    <x v="1"/>
  </r>
  <r>
    <x v="77"/>
    <x v="152"/>
    <n v="27.702702702702702"/>
    <x v="14"/>
    <x v="1"/>
  </r>
  <r>
    <x v="77"/>
    <x v="153"/>
    <n v="41.891891891891895"/>
    <x v="14"/>
    <x v="1"/>
  </r>
  <r>
    <x v="77"/>
    <x v="154"/>
    <n v="23.648648648648649"/>
    <x v="14"/>
    <x v="1"/>
  </r>
  <r>
    <x v="77"/>
    <x v="155"/>
    <n v="0.67567567567567566"/>
    <x v="14"/>
    <x v="1"/>
  </r>
  <r>
    <x v="77"/>
    <x v="4"/>
    <n v="6.0810810810810807"/>
    <x v="14"/>
    <x v="1"/>
  </r>
  <r>
    <x v="78"/>
    <x v="156"/>
    <n v="33.108108108108105"/>
    <x v="14"/>
    <x v="1"/>
  </r>
  <r>
    <x v="78"/>
    <x v="157"/>
    <n v="22.297297297297298"/>
    <x v="14"/>
    <x v="1"/>
  </r>
  <r>
    <x v="78"/>
    <x v="158"/>
    <n v="19.594594594594593"/>
    <x v="14"/>
    <x v="1"/>
  </r>
  <r>
    <x v="78"/>
    <x v="159"/>
    <n v="0"/>
    <x v="14"/>
    <x v="1"/>
  </r>
  <r>
    <x v="78"/>
    <x v="160"/>
    <n v="2.7027027027027026"/>
    <x v="14"/>
    <x v="1"/>
  </r>
  <r>
    <x v="78"/>
    <x v="161"/>
    <n v="0.67567567567567566"/>
    <x v="14"/>
    <x v="1"/>
  </r>
  <r>
    <x v="78"/>
    <x v="162"/>
    <n v="6.0810810810810807"/>
    <x v="14"/>
    <x v="1"/>
  </r>
  <r>
    <x v="78"/>
    <x v="163"/>
    <n v="12.162162162162161"/>
    <x v="14"/>
    <x v="1"/>
  </r>
  <r>
    <x v="78"/>
    <x v="164"/>
    <n v="2.7027027027027026"/>
    <x v="14"/>
    <x v="1"/>
  </r>
  <r>
    <x v="78"/>
    <x v="165"/>
    <n v="0"/>
    <x v="14"/>
    <x v="1"/>
  </r>
  <r>
    <x v="78"/>
    <x v="166"/>
    <n v="0"/>
    <x v="14"/>
    <x v="1"/>
  </r>
  <r>
    <x v="78"/>
    <x v="4"/>
    <n v="0.67567567567567566"/>
    <x v="14"/>
    <x v="1"/>
  </r>
  <r>
    <x v="79"/>
    <x v="167"/>
    <n v="29.054054054054053"/>
    <x v="14"/>
    <x v="1"/>
  </r>
  <r>
    <x v="79"/>
    <x v="168"/>
    <n v="17.567567567567568"/>
    <x v="14"/>
    <x v="1"/>
  </r>
  <r>
    <x v="79"/>
    <x v="169"/>
    <n v="8.1081081081081088"/>
    <x v="14"/>
    <x v="1"/>
  </r>
  <r>
    <x v="79"/>
    <x v="170"/>
    <n v="2.0270270270270272"/>
    <x v="14"/>
    <x v="1"/>
  </r>
  <r>
    <x v="79"/>
    <x v="171"/>
    <n v="39.189189189189186"/>
    <x v="14"/>
    <x v="1"/>
  </r>
  <r>
    <x v="79"/>
    <x v="172"/>
    <n v="0.67567567567567566"/>
    <x v="14"/>
    <x v="1"/>
  </r>
  <r>
    <x v="79"/>
    <x v="4"/>
    <n v="3.3783783783783785"/>
    <x v="14"/>
    <x v="1"/>
  </r>
  <r>
    <x v="80"/>
    <x v="173"/>
    <n v="23.648648648648649"/>
    <x v="14"/>
    <x v="1"/>
  </r>
  <r>
    <x v="80"/>
    <x v="174"/>
    <n v="76.351351351351354"/>
    <x v="14"/>
    <x v="1"/>
  </r>
  <r>
    <x v="80"/>
    <x v="175"/>
    <n v="46.621621621621621"/>
    <x v="14"/>
    <x v="1"/>
  </r>
  <r>
    <x v="80"/>
    <x v="176"/>
    <n v="6.756756756756757"/>
    <x v="14"/>
    <x v="1"/>
  </r>
  <r>
    <x v="80"/>
    <x v="177"/>
    <n v="12.162162162162161"/>
    <x v="14"/>
    <x v="1"/>
  </r>
  <r>
    <x v="80"/>
    <x v="178"/>
    <n v="0.67567567567567566"/>
    <x v="14"/>
    <x v="1"/>
  </r>
  <r>
    <x v="80"/>
    <x v="179"/>
    <n v="10.135135135135135"/>
    <x v="14"/>
    <x v="1"/>
  </r>
  <r>
    <x v="80"/>
    <x v="180"/>
    <n v="88.513513513513516"/>
    <x v="14"/>
    <x v="1"/>
  </r>
  <r>
    <x v="80"/>
    <x v="181"/>
    <n v="11.486486486486486"/>
    <x v="14"/>
    <x v="1"/>
  </r>
  <r>
    <x v="80"/>
    <x v="182"/>
    <n v="99.324324324324323"/>
    <x v="14"/>
    <x v="1"/>
  </r>
  <r>
    <x v="80"/>
    <x v="183"/>
    <n v="0.67567567567567566"/>
    <x v="14"/>
    <x v="1"/>
  </r>
  <r>
    <x v="80"/>
    <x v="184"/>
    <n v="100"/>
    <x v="14"/>
    <x v="1"/>
  </r>
  <r>
    <x v="80"/>
    <x v="185"/>
    <n v="0"/>
    <x v="14"/>
    <x v="1"/>
  </r>
  <r>
    <x v="81"/>
    <x v="186"/>
    <n v="100"/>
    <x v="14"/>
    <x v="1"/>
  </r>
  <r>
    <x v="81"/>
    <x v="187"/>
    <n v="0"/>
    <x v="14"/>
    <x v="1"/>
  </r>
  <r>
    <x v="77"/>
    <x v="152"/>
    <n v="16.216216216216218"/>
    <x v="15"/>
    <x v="1"/>
  </r>
  <r>
    <x v="77"/>
    <x v="153"/>
    <n v="69.594594594594597"/>
    <x v="15"/>
    <x v="1"/>
  </r>
  <r>
    <x v="77"/>
    <x v="154"/>
    <n v="4.7297297297297298"/>
    <x v="15"/>
    <x v="1"/>
  </r>
  <r>
    <x v="77"/>
    <x v="155"/>
    <n v="3.3783783783783785"/>
    <x v="15"/>
    <x v="1"/>
  </r>
  <r>
    <x v="77"/>
    <x v="4"/>
    <n v="6.0810810810810807"/>
    <x v="15"/>
    <x v="1"/>
  </r>
  <r>
    <x v="78"/>
    <x v="156"/>
    <n v="80.405405405405403"/>
    <x v="15"/>
    <x v="1"/>
  </r>
  <r>
    <x v="78"/>
    <x v="157"/>
    <n v="3.3783783783783785"/>
    <x v="15"/>
    <x v="1"/>
  </r>
  <r>
    <x v="78"/>
    <x v="158"/>
    <n v="0"/>
    <x v="15"/>
    <x v="1"/>
  </r>
  <r>
    <x v="78"/>
    <x v="159"/>
    <n v="0.67567567567567566"/>
    <x v="15"/>
    <x v="1"/>
  </r>
  <r>
    <x v="78"/>
    <x v="160"/>
    <n v="1.3513513513513513"/>
    <x v="15"/>
    <x v="1"/>
  </r>
  <r>
    <x v="78"/>
    <x v="161"/>
    <n v="0"/>
    <x v="15"/>
    <x v="1"/>
  </r>
  <r>
    <x v="78"/>
    <x v="162"/>
    <n v="6.756756756756757"/>
    <x v="15"/>
    <x v="1"/>
  </r>
  <r>
    <x v="78"/>
    <x v="163"/>
    <n v="1.3513513513513513"/>
    <x v="15"/>
    <x v="1"/>
  </r>
  <r>
    <x v="78"/>
    <x v="164"/>
    <n v="0"/>
    <x v="15"/>
    <x v="1"/>
  </r>
  <r>
    <x v="78"/>
    <x v="165"/>
    <n v="0.67567567567567566"/>
    <x v="15"/>
    <x v="1"/>
  </r>
  <r>
    <x v="78"/>
    <x v="166"/>
    <n v="2.0270270270270272"/>
    <x v="15"/>
    <x v="1"/>
  </r>
  <r>
    <x v="78"/>
    <x v="4"/>
    <n v="3.3783783783783785"/>
    <x v="15"/>
    <x v="1"/>
  </r>
  <r>
    <x v="79"/>
    <x v="167"/>
    <n v="79.054054054054049"/>
    <x v="15"/>
    <x v="1"/>
  </r>
  <r>
    <x v="79"/>
    <x v="168"/>
    <n v="6.0810810810810807"/>
    <x v="15"/>
    <x v="1"/>
  </r>
  <r>
    <x v="79"/>
    <x v="169"/>
    <n v="9.4594594594594597"/>
    <x v="15"/>
    <x v="1"/>
  </r>
  <r>
    <x v="79"/>
    <x v="170"/>
    <n v="2.7027027027027026"/>
    <x v="15"/>
    <x v="1"/>
  </r>
  <r>
    <x v="79"/>
    <x v="171"/>
    <n v="0.67567567567567566"/>
    <x v="15"/>
    <x v="1"/>
  </r>
  <r>
    <x v="79"/>
    <x v="172"/>
    <n v="0"/>
    <x v="15"/>
    <x v="1"/>
  </r>
  <r>
    <x v="79"/>
    <x v="4"/>
    <n v="2.0270270270270272"/>
    <x v="15"/>
    <x v="1"/>
  </r>
  <r>
    <x v="80"/>
    <x v="173"/>
    <n v="6.0810810810810807"/>
    <x v="15"/>
    <x v="1"/>
  </r>
  <r>
    <x v="80"/>
    <x v="174"/>
    <n v="93.918918918918919"/>
    <x v="15"/>
    <x v="1"/>
  </r>
  <r>
    <x v="80"/>
    <x v="175"/>
    <n v="33.108108108108105"/>
    <x v="15"/>
    <x v="1"/>
  </r>
  <r>
    <x v="80"/>
    <x v="176"/>
    <n v="12.162162162162161"/>
    <x v="15"/>
    <x v="1"/>
  </r>
  <r>
    <x v="80"/>
    <x v="177"/>
    <n v="35.135135135135137"/>
    <x v="15"/>
    <x v="1"/>
  </r>
  <r>
    <x v="80"/>
    <x v="178"/>
    <n v="6.756756756756757"/>
    <x v="15"/>
    <x v="1"/>
  </r>
  <r>
    <x v="80"/>
    <x v="179"/>
    <n v="6.756756756756757"/>
    <x v="15"/>
    <x v="1"/>
  </r>
  <r>
    <x v="80"/>
    <x v="180"/>
    <n v="97.297297297297291"/>
    <x v="15"/>
    <x v="1"/>
  </r>
  <r>
    <x v="80"/>
    <x v="181"/>
    <n v="2.7027027027027026"/>
    <x v="15"/>
    <x v="1"/>
  </r>
  <r>
    <x v="80"/>
    <x v="182"/>
    <n v="93.243243243243242"/>
    <x v="15"/>
    <x v="1"/>
  </r>
  <r>
    <x v="80"/>
    <x v="183"/>
    <n v="6.756756756756757"/>
    <x v="15"/>
    <x v="1"/>
  </r>
  <r>
    <x v="80"/>
    <x v="184"/>
    <n v="99.324324324324323"/>
    <x v="15"/>
    <x v="1"/>
  </r>
  <r>
    <x v="80"/>
    <x v="185"/>
    <n v="0.67567567567567566"/>
    <x v="15"/>
    <x v="1"/>
  </r>
  <r>
    <x v="81"/>
    <x v="186"/>
    <n v="100"/>
    <x v="15"/>
    <x v="1"/>
  </r>
  <r>
    <x v="81"/>
    <x v="187"/>
    <n v="0"/>
    <x v="15"/>
    <x v="1"/>
  </r>
  <r>
    <x v="77"/>
    <x v="152"/>
    <n v="28.956228956228955"/>
    <x v="16"/>
    <x v="1"/>
  </r>
  <r>
    <x v="77"/>
    <x v="153"/>
    <n v="47.474747474747474"/>
    <x v="16"/>
    <x v="1"/>
  </r>
  <r>
    <x v="77"/>
    <x v="154"/>
    <n v="13.804713804713804"/>
    <x v="16"/>
    <x v="1"/>
  </r>
  <r>
    <x v="77"/>
    <x v="155"/>
    <n v="3.0303030303030303"/>
    <x v="16"/>
    <x v="1"/>
  </r>
  <r>
    <x v="77"/>
    <x v="4"/>
    <n v="6.7340067340067344"/>
    <x v="16"/>
    <x v="1"/>
  </r>
  <r>
    <x v="78"/>
    <x v="156"/>
    <n v="56.228956228956228"/>
    <x v="16"/>
    <x v="1"/>
  </r>
  <r>
    <x v="78"/>
    <x v="157"/>
    <n v="10.1010101010101"/>
    <x v="16"/>
    <x v="1"/>
  </r>
  <r>
    <x v="78"/>
    <x v="158"/>
    <n v="7.4074074074074074"/>
    <x v="16"/>
    <x v="1"/>
  </r>
  <r>
    <x v="78"/>
    <x v="159"/>
    <n v="0"/>
    <x v="16"/>
    <x v="1"/>
  </r>
  <r>
    <x v="78"/>
    <x v="160"/>
    <n v="1.3468013468013469"/>
    <x v="16"/>
    <x v="1"/>
  </r>
  <r>
    <x v="78"/>
    <x v="161"/>
    <n v="2.6936026936026938"/>
    <x v="16"/>
    <x v="1"/>
  </r>
  <r>
    <x v="78"/>
    <x v="162"/>
    <n v="3.0303030303030303"/>
    <x v="16"/>
    <x v="1"/>
  </r>
  <r>
    <x v="78"/>
    <x v="163"/>
    <n v="7.4074074074074074"/>
    <x v="16"/>
    <x v="1"/>
  </r>
  <r>
    <x v="78"/>
    <x v="164"/>
    <n v="0"/>
    <x v="16"/>
    <x v="1"/>
  </r>
  <r>
    <x v="78"/>
    <x v="165"/>
    <n v="7.4074074074074074"/>
    <x v="16"/>
    <x v="1"/>
  </r>
  <r>
    <x v="78"/>
    <x v="166"/>
    <n v="0.67340067340067344"/>
    <x v="16"/>
    <x v="1"/>
  </r>
  <r>
    <x v="78"/>
    <x v="4"/>
    <n v="3.7037037037037037"/>
    <x v="16"/>
    <x v="1"/>
  </r>
  <r>
    <x v="79"/>
    <x v="167"/>
    <n v="61.27946127946128"/>
    <x v="16"/>
    <x v="1"/>
  </r>
  <r>
    <x v="79"/>
    <x v="168"/>
    <n v="12.457912457912458"/>
    <x v="16"/>
    <x v="1"/>
  </r>
  <r>
    <x v="79"/>
    <x v="169"/>
    <n v="8.4175084175084169"/>
    <x v="16"/>
    <x v="1"/>
  </r>
  <r>
    <x v="79"/>
    <x v="170"/>
    <n v="1.6835016835016836"/>
    <x v="16"/>
    <x v="1"/>
  </r>
  <r>
    <x v="79"/>
    <x v="171"/>
    <n v="12.121212121212121"/>
    <x v="16"/>
    <x v="1"/>
  </r>
  <r>
    <x v="79"/>
    <x v="172"/>
    <n v="1.3468013468013469"/>
    <x v="16"/>
    <x v="1"/>
  </r>
  <r>
    <x v="79"/>
    <x v="4"/>
    <n v="2.6936026936026938"/>
    <x v="16"/>
    <x v="1"/>
  </r>
  <r>
    <x v="80"/>
    <x v="173"/>
    <n v="19.19191919191919"/>
    <x v="16"/>
    <x v="1"/>
  </r>
  <r>
    <x v="80"/>
    <x v="174"/>
    <n v="80.808080808080803"/>
    <x v="16"/>
    <x v="1"/>
  </r>
  <r>
    <x v="80"/>
    <x v="175"/>
    <n v="27.609427609427609"/>
    <x v="16"/>
    <x v="1"/>
  </r>
  <r>
    <x v="80"/>
    <x v="176"/>
    <n v="4.3771043771043772"/>
    <x v="16"/>
    <x v="1"/>
  </r>
  <r>
    <x v="80"/>
    <x v="177"/>
    <n v="29.292929292929294"/>
    <x v="16"/>
    <x v="1"/>
  </r>
  <r>
    <x v="80"/>
    <x v="178"/>
    <n v="4.3771043771043772"/>
    <x v="16"/>
    <x v="1"/>
  </r>
  <r>
    <x v="80"/>
    <x v="179"/>
    <n v="15.151515151515152"/>
    <x v="16"/>
    <x v="1"/>
  </r>
  <r>
    <x v="80"/>
    <x v="180"/>
    <n v="87.205387205387211"/>
    <x v="16"/>
    <x v="1"/>
  </r>
  <r>
    <x v="80"/>
    <x v="181"/>
    <n v="12.794612794612794"/>
    <x v="16"/>
    <x v="1"/>
  </r>
  <r>
    <x v="80"/>
    <x v="182"/>
    <n v="96.296296296296291"/>
    <x v="16"/>
    <x v="1"/>
  </r>
  <r>
    <x v="80"/>
    <x v="183"/>
    <n v="3.7037037037037037"/>
    <x v="16"/>
    <x v="1"/>
  </r>
  <r>
    <x v="80"/>
    <x v="184"/>
    <n v="98.316498316498311"/>
    <x v="16"/>
    <x v="1"/>
  </r>
  <r>
    <x v="80"/>
    <x v="185"/>
    <n v="1.6835016835016836"/>
    <x v="16"/>
    <x v="1"/>
  </r>
  <r>
    <x v="81"/>
    <x v="186"/>
    <n v="99.326599326599322"/>
    <x v="16"/>
    <x v="1"/>
  </r>
  <r>
    <x v="81"/>
    <x v="187"/>
    <n v="0.67340067340067344"/>
    <x v="16"/>
    <x v="1"/>
  </r>
  <r>
    <x v="82"/>
    <x v="188"/>
    <n v="52.372727272727275"/>
    <x v="0"/>
    <x v="0"/>
  </r>
  <r>
    <x v="82"/>
    <x v="189"/>
    <n v="17"/>
    <x v="0"/>
    <x v="0"/>
  </r>
  <r>
    <x v="82"/>
    <x v="190"/>
    <n v="6.2454545454545451"/>
    <x v="0"/>
    <x v="0"/>
  </r>
  <r>
    <x v="82"/>
    <x v="191"/>
    <n v="25.363636363636363"/>
    <x v="0"/>
    <x v="0"/>
  </r>
  <r>
    <x v="82"/>
    <x v="192"/>
    <n v="0.44545454545454544"/>
    <x v="0"/>
    <x v="0"/>
  </r>
  <r>
    <x v="82"/>
    <x v="193"/>
    <n v="2.3181818181818183"/>
    <x v="0"/>
    <x v="0"/>
  </r>
  <r>
    <x v="83"/>
    <x v="4"/>
    <n v="2.1818181818181817"/>
    <x v="0"/>
    <x v="0"/>
  </r>
  <r>
    <x v="83"/>
    <x v="105"/>
    <n v="87.909090909090907"/>
    <x v="0"/>
    <x v="0"/>
  </r>
  <r>
    <x v="83"/>
    <x v="194"/>
    <n v="9.9090909090909083"/>
    <x v="0"/>
    <x v="0"/>
  </r>
  <r>
    <x v="84"/>
    <x v="195"/>
    <n v="8.8181818181818183"/>
    <x v="0"/>
    <x v="0"/>
  </r>
  <r>
    <x v="84"/>
    <x v="196"/>
    <n v="11.227272727272727"/>
    <x v="0"/>
    <x v="0"/>
  </r>
  <r>
    <x v="84"/>
    <x v="197"/>
    <n v="19.863636363636363"/>
    <x v="0"/>
    <x v="0"/>
  </r>
  <r>
    <x v="84"/>
    <x v="198"/>
    <n v="19.736363636363638"/>
    <x v="0"/>
    <x v="0"/>
  </r>
  <r>
    <x v="84"/>
    <x v="199"/>
    <n v="20.063636363636363"/>
    <x v="0"/>
    <x v="0"/>
  </r>
  <r>
    <x v="84"/>
    <x v="200"/>
    <n v="18.390909090909091"/>
    <x v="0"/>
    <x v="0"/>
  </r>
  <r>
    <x v="84"/>
    <x v="4"/>
    <n v="1.9"/>
    <x v="0"/>
    <x v="0"/>
  </r>
  <r>
    <x v="85"/>
    <x v="201"/>
    <n v="76.858122509498699"/>
    <x v="0"/>
    <x v="0"/>
  </r>
  <r>
    <x v="86"/>
    <x v="195"/>
    <n v="8.045454545454545"/>
    <x v="0"/>
    <x v="0"/>
  </r>
  <r>
    <x v="86"/>
    <x v="196"/>
    <n v="10.3"/>
    <x v="0"/>
    <x v="0"/>
  </r>
  <r>
    <x v="86"/>
    <x v="197"/>
    <n v="18.118181818181817"/>
    <x v="0"/>
    <x v="0"/>
  </r>
  <r>
    <x v="86"/>
    <x v="198"/>
    <n v="17.845454545454544"/>
    <x v="0"/>
    <x v="0"/>
  </r>
  <r>
    <x v="86"/>
    <x v="199"/>
    <n v="17.790909090909089"/>
    <x v="0"/>
    <x v="0"/>
  </r>
  <r>
    <x v="86"/>
    <x v="200"/>
    <n v="17.827272727272728"/>
    <x v="0"/>
    <x v="0"/>
  </r>
  <r>
    <x v="86"/>
    <x v="4"/>
    <n v="10.072727272727272"/>
    <x v="0"/>
    <x v="0"/>
  </r>
  <r>
    <x v="87"/>
    <x v="202"/>
    <n v="79.958249090174078"/>
    <x v="0"/>
    <x v="0"/>
  </r>
  <r>
    <x v="88"/>
    <x v="203"/>
    <n v="54.4"/>
    <x v="0"/>
    <x v="0"/>
  </r>
  <r>
    <x v="88"/>
    <x v="204"/>
    <n v="37.1"/>
    <x v="0"/>
    <x v="0"/>
  </r>
  <r>
    <x v="88"/>
    <x v="4"/>
    <n v="8.5"/>
    <x v="0"/>
    <x v="0"/>
  </r>
  <r>
    <x v="89"/>
    <x v="205"/>
    <n v="34.200000000000003"/>
    <x v="0"/>
    <x v="0"/>
  </r>
  <r>
    <x v="89"/>
    <x v="206"/>
    <n v="1.7636363636363637"/>
    <x v="0"/>
    <x v="0"/>
  </r>
  <r>
    <x v="89"/>
    <x v="207"/>
    <n v="1.1363636363636365"/>
    <x v="0"/>
    <x v="0"/>
  </r>
  <r>
    <x v="89"/>
    <x v="203"/>
    <n v="54.4"/>
    <x v="0"/>
    <x v="0"/>
  </r>
  <r>
    <x v="89"/>
    <x v="4"/>
    <n v="8.5"/>
    <x v="0"/>
    <x v="0"/>
  </r>
  <r>
    <x v="89"/>
    <x v="208"/>
    <n v="5.556684051605826"/>
    <x v="0"/>
    <x v="0"/>
  </r>
  <r>
    <x v="89"/>
    <x v="209"/>
    <n v="6.7865168539325804"/>
    <x v="0"/>
    <x v="0"/>
  </r>
  <r>
    <x v="89"/>
    <x v="210"/>
    <n v="12.990384615384615"/>
    <x v="0"/>
    <x v="0"/>
  </r>
  <r>
    <x v="82"/>
    <x v="188"/>
    <n v="56.589456869009588"/>
    <x v="1"/>
    <x v="0"/>
  </r>
  <r>
    <x v="82"/>
    <x v="189"/>
    <n v="27.116613418530353"/>
    <x v="1"/>
    <x v="0"/>
  </r>
  <r>
    <x v="82"/>
    <x v="190"/>
    <n v="7.9872204472843453"/>
    <x v="1"/>
    <x v="0"/>
  </r>
  <r>
    <x v="82"/>
    <x v="191"/>
    <n v="10.862619808306709"/>
    <x v="1"/>
    <x v="0"/>
  </r>
  <r>
    <x v="82"/>
    <x v="192"/>
    <n v="0.15974440894568689"/>
    <x v="1"/>
    <x v="0"/>
  </r>
  <r>
    <x v="82"/>
    <x v="193"/>
    <n v="1.9568690095846646"/>
    <x v="1"/>
    <x v="0"/>
  </r>
  <r>
    <x v="83"/>
    <x v="4"/>
    <n v="2.2763578274760383"/>
    <x v="1"/>
    <x v="0"/>
  </r>
  <r>
    <x v="83"/>
    <x v="105"/>
    <n v="91.892971246006397"/>
    <x v="1"/>
    <x v="0"/>
  </r>
  <r>
    <x v="83"/>
    <x v="194"/>
    <n v="5.8306709265175716"/>
    <x v="1"/>
    <x v="0"/>
  </r>
  <r>
    <x v="84"/>
    <x v="195"/>
    <n v="17.971246006389777"/>
    <x v="1"/>
    <x v="0"/>
  </r>
  <r>
    <x v="84"/>
    <x v="196"/>
    <n v="18.370607028753994"/>
    <x v="1"/>
    <x v="0"/>
  </r>
  <r>
    <x v="84"/>
    <x v="197"/>
    <n v="29.313099041533548"/>
    <x v="1"/>
    <x v="0"/>
  </r>
  <r>
    <x v="84"/>
    <x v="198"/>
    <n v="20.447284345047922"/>
    <x v="1"/>
    <x v="0"/>
  </r>
  <r>
    <x v="84"/>
    <x v="199"/>
    <n v="10.463258785942491"/>
    <x v="1"/>
    <x v="0"/>
  </r>
  <r>
    <x v="84"/>
    <x v="200"/>
    <n v="2.2763578274760383"/>
    <x v="1"/>
    <x v="0"/>
  </r>
  <r>
    <x v="84"/>
    <x v="4"/>
    <n v="1.1581469648562299"/>
    <x v="1"/>
    <x v="0"/>
  </r>
  <r>
    <x v="85"/>
    <x v="201"/>
    <n v="36.148686868686944"/>
    <x v="1"/>
    <x v="0"/>
  </r>
  <r>
    <x v="86"/>
    <x v="195"/>
    <n v="16.094249201277954"/>
    <x v="1"/>
    <x v="0"/>
  </r>
  <r>
    <x v="86"/>
    <x v="196"/>
    <n v="16.613418530351439"/>
    <x v="1"/>
    <x v="0"/>
  </r>
  <r>
    <x v="86"/>
    <x v="197"/>
    <n v="26.557507987220447"/>
    <x v="1"/>
    <x v="0"/>
  </r>
  <r>
    <x v="86"/>
    <x v="198"/>
    <n v="17.971246006389777"/>
    <x v="1"/>
    <x v="0"/>
  </r>
  <r>
    <x v="86"/>
    <x v="199"/>
    <n v="9.6645367412140573"/>
    <x v="1"/>
    <x v="0"/>
  </r>
  <r>
    <x v="86"/>
    <x v="200"/>
    <n v="2.1565495207667733"/>
    <x v="1"/>
    <x v="0"/>
  </r>
  <r>
    <x v="86"/>
    <x v="4"/>
    <n v="10.942492012779553"/>
    <x v="1"/>
    <x v="0"/>
  </r>
  <r>
    <x v="87"/>
    <x v="202"/>
    <n v="36.576681614349731"/>
    <x v="1"/>
    <x v="0"/>
  </r>
  <r>
    <x v="88"/>
    <x v="203"/>
    <n v="30.191693290734825"/>
    <x v="1"/>
    <x v="0"/>
  </r>
  <r>
    <x v="88"/>
    <x v="204"/>
    <n v="64.41693290734824"/>
    <x v="1"/>
    <x v="0"/>
  </r>
  <r>
    <x v="88"/>
    <x v="4"/>
    <n v="5.3913738019169326"/>
    <x v="1"/>
    <x v="0"/>
  </r>
  <r>
    <x v="89"/>
    <x v="205"/>
    <n v="57.747603833865817"/>
    <x v="1"/>
    <x v="0"/>
  </r>
  <r>
    <x v="89"/>
    <x v="206"/>
    <n v="4.1932907348242807"/>
    <x v="1"/>
    <x v="0"/>
  </r>
  <r>
    <x v="89"/>
    <x v="207"/>
    <n v="2.4760383386581468"/>
    <x v="1"/>
    <x v="0"/>
  </r>
  <r>
    <x v="89"/>
    <x v="203"/>
    <n v="30.191693290734825"/>
    <x v="1"/>
    <x v="0"/>
  </r>
  <r>
    <x v="89"/>
    <x v="4"/>
    <n v="5.3913738019169326"/>
    <x v="1"/>
    <x v="0"/>
  </r>
  <r>
    <x v="89"/>
    <x v="208"/>
    <n v="4.3037615330021284"/>
    <x v="1"/>
    <x v="0"/>
  </r>
  <r>
    <x v="89"/>
    <x v="209"/>
    <n v="5.1145833333333339"/>
    <x v="1"/>
    <x v="0"/>
  </r>
  <r>
    <x v="89"/>
    <x v="210"/>
    <n v="6.4807692307692299"/>
    <x v="1"/>
    <x v="0"/>
  </r>
  <r>
    <x v="82"/>
    <x v="188"/>
    <n v="34.895699201648213"/>
    <x v="2"/>
    <x v="0"/>
  </r>
  <r>
    <x v="82"/>
    <x v="189"/>
    <n v="13.803759979397373"/>
    <x v="2"/>
    <x v="0"/>
  </r>
  <r>
    <x v="82"/>
    <x v="190"/>
    <n v="5.6399690960597475"/>
    <x v="2"/>
    <x v="0"/>
  </r>
  <r>
    <x v="82"/>
    <x v="191"/>
    <n v="47.205768735513779"/>
    <x v="2"/>
    <x v="0"/>
  </r>
  <r>
    <x v="82"/>
    <x v="192"/>
    <n v="0.38629925315477726"/>
    <x v="2"/>
    <x v="0"/>
  </r>
  <r>
    <x v="82"/>
    <x v="193"/>
    <n v="1.1846510430079835"/>
    <x v="2"/>
    <x v="0"/>
  </r>
  <r>
    <x v="83"/>
    <x v="4"/>
    <n v="1.3134174607262425"/>
    <x v="2"/>
    <x v="0"/>
  </r>
  <r>
    <x v="83"/>
    <x v="105"/>
    <n v="97.347411795003865"/>
    <x v="2"/>
    <x v="0"/>
  </r>
  <r>
    <x v="83"/>
    <x v="194"/>
    <n v="1.3391707442698944"/>
    <x v="2"/>
    <x v="0"/>
  </r>
  <r>
    <x v="84"/>
    <x v="195"/>
    <n v="5.2536698429049702"/>
    <x v="2"/>
    <x v="0"/>
  </r>
  <r>
    <x v="84"/>
    <x v="196"/>
    <n v="6.7473602884367754"/>
    <x v="2"/>
    <x v="0"/>
  </r>
  <r>
    <x v="84"/>
    <x v="197"/>
    <n v="14.808138037599795"/>
    <x v="2"/>
    <x v="0"/>
  </r>
  <r>
    <x v="84"/>
    <x v="198"/>
    <n v="18.465104300798352"/>
    <x v="2"/>
    <x v="0"/>
  </r>
  <r>
    <x v="84"/>
    <x v="199"/>
    <n v="24.079320113314449"/>
    <x v="2"/>
    <x v="0"/>
  </r>
  <r>
    <x v="84"/>
    <x v="200"/>
    <n v="29.178470254957507"/>
    <x v="2"/>
    <x v="0"/>
  </r>
  <r>
    <x v="84"/>
    <x v="4"/>
    <n v="1.4679371619881534"/>
    <x v="2"/>
    <x v="0"/>
  </r>
  <r>
    <x v="85"/>
    <x v="201"/>
    <n v="104.15185572399383"/>
    <x v="2"/>
    <x v="0"/>
  </r>
  <r>
    <x v="86"/>
    <x v="195"/>
    <n v="4.6355910378573268"/>
    <x v="2"/>
    <x v="0"/>
  </r>
  <r>
    <x v="86"/>
    <x v="196"/>
    <n v="6.3868143188256505"/>
    <x v="2"/>
    <x v="0"/>
  </r>
  <r>
    <x v="86"/>
    <x v="197"/>
    <n v="12.928148338913211"/>
    <x v="2"/>
    <x v="0"/>
  </r>
  <r>
    <x v="86"/>
    <x v="198"/>
    <n v="16.250321916044296"/>
    <x v="2"/>
    <x v="0"/>
  </r>
  <r>
    <x v="86"/>
    <x v="199"/>
    <n v="19.85578161215555"/>
    <x v="2"/>
    <x v="0"/>
  </r>
  <r>
    <x v="86"/>
    <x v="200"/>
    <n v="28.611898016997166"/>
    <x v="2"/>
    <x v="0"/>
  </r>
  <r>
    <x v="86"/>
    <x v="4"/>
    <n v="11.331444759206798"/>
    <x v="2"/>
    <x v="0"/>
  </r>
  <r>
    <x v="87"/>
    <x v="202"/>
    <n v="111.51931455126309"/>
    <x v="2"/>
    <x v="0"/>
  </r>
  <r>
    <x v="88"/>
    <x v="203"/>
    <n v="75.611640484161725"/>
    <x v="2"/>
    <x v="0"/>
  </r>
  <r>
    <x v="88"/>
    <x v="204"/>
    <n v="16.945660571722893"/>
    <x v="2"/>
    <x v="0"/>
  </r>
  <r>
    <x v="88"/>
    <x v="4"/>
    <n v="7.4426989441153744"/>
    <x v="2"/>
    <x v="0"/>
  </r>
  <r>
    <x v="89"/>
    <x v="205"/>
    <n v="15.554983260365697"/>
    <x v="2"/>
    <x v="0"/>
  </r>
  <r>
    <x v="89"/>
    <x v="206"/>
    <n v="0.72109193922225079"/>
    <x v="2"/>
    <x v="0"/>
  </r>
  <r>
    <x v="89"/>
    <x v="207"/>
    <n v="0.66958537213494718"/>
    <x v="2"/>
    <x v="0"/>
  </r>
  <r>
    <x v="89"/>
    <x v="203"/>
    <n v="75.611640484161725"/>
    <x v="2"/>
    <x v="0"/>
  </r>
  <r>
    <x v="89"/>
    <x v="4"/>
    <n v="7.4426989441153744"/>
    <x v="2"/>
    <x v="0"/>
  </r>
  <r>
    <x v="89"/>
    <x v="208"/>
    <n v="7.0340715502555318"/>
    <x v="2"/>
    <x v="0"/>
  </r>
  <r>
    <x v="89"/>
    <x v="209"/>
    <n v="7.7037037037037024"/>
    <x v="2"/>
    <x v="0"/>
  </r>
  <r>
    <x v="89"/>
    <x v="210"/>
    <n v="21.826086956521738"/>
    <x v="2"/>
    <x v="0"/>
  </r>
  <r>
    <x v="82"/>
    <x v="188"/>
    <n v="66.897987508674532"/>
    <x v="3"/>
    <x v="0"/>
  </r>
  <r>
    <x v="82"/>
    <x v="189"/>
    <n v="17.557251908396946"/>
    <x v="3"/>
    <x v="0"/>
  </r>
  <r>
    <x v="82"/>
    <x v="190"/>
    <n v="5.2741151977793201"/>
    <x v="3"/>
    <x v="0"/>
  </r>
  <r>
    <x v="82"/>
    <x v="191"/>
    <n v="8.3969465648854964"/>
    <x v="3"/>
    <x v="0"/>
  </r>
  <r>
    <x v="82"/>
    <x v="192"/>
    <n v="0.69396252602359476"/>
    <x v="3"/>
    <x v="0"/>
  </r>
  <r>
    <x v="82"/>
    <x v="193"/>
    <n v="4.0249826509368498"/>
    <x v="3"/>
    <x v="0"/>
  </r>
  <r>
    <x v="83"/>
    <x v="4"/>
    <n v="0.41637751561415681"/>
    <x v="3"/>
    <x v="0"/>
  </r>
  <r>
    <x v="83"/>
    <x v="105"/>
    <n v="78.278972935461482"/>
    <x v="3"/>
    <x v="0"/>
  </r>
  <r>
    <x v="83"/>
    <x v="194"/>
    <n v="21.30464954892436"/>
    <x v="3"/>
    <x v="0"/>
  </r>
  <r>
    <x v="84"/>
    <x v="195"/>
    <n v="4.2331714087439281"/>
    <x v="3"/>
    <x v="0"/>
  </r>
  <r>
    <x v="84"/>
    <x v="196"/>
    <n v="9.9236641221374047"/>
    <x v="3"/>
    <x v="0"/>
  </r>
  <r>
    <x v="84"/>
    <x v="197"/>
    <n v="17.071478140180432"/>
    <x v="3"/>
    <x v="0"/>
  </r>
  <r>
    <x v="84"/>
    <x v="198"/>
    <n v="18.390006939625259"/>
    <x v="3"/>
    <x v="0"/>
  </r>
  <r>
    <x v="84"/>
    <x v="199"/>
    <n v="26.023594725884802"/>
    <x v="3"/>
    <x v="0"/>
  </r>
  <r>
    <x v="84"/>
    <x v="200"/>
    <n v="22.345593337959752"/>
    <x v="3"/>
    <x v="0"/>
  </r>
  <r>
    <x v="84"/>
    <x v="4"/>
    <n v="2.0124913254684249"/>
    <x v="3"/>
    <x v="0"/>
  </r>
  <r>
    <x v="85"/>
    <x v="201"/>
    <n v="86.087110481586492"/>
    <x v="3"/>
    <x v="0"/>
  </r>
  <r>
    <x v="86"/>
    <x v="195"/>
    <n v="3.7473976405274114"/>
    <x v="3"/>
    <x v="0"/>
  </r>
  <r>
    <x v="86"/>
    <x v="196"/>
    <n v="9.4378903539208885"/>
    <x v="3"/>
    <x v="0"/>
  </r>
  <r>
    <x v="86"/>
    <x v="197"/>
    <n v="16.308119361554475"/>
    <x v="3"/>
    <x v="0"/>
  </r>
  <r>
    <x v="86"/>
    <x v="198"/>
    <n v="17.626648160999306"/>
    <x v="3"/>
    <x v="0"/>
  </r>
  <r>
    <x v="86"/>
    <x v="199"/>
    <n v="24.843858431644691"/>
    <x v="3"/>
    <x v="0"/>
  </r>
  <r>
    <x v="86"/>
    <x v="200"/>
    <n v="21.16585704371964"/>
    <x v="3"/>
    <x v="0"/>
  </r>
  <r>
    <x v="86"/>
    <x v="4"/>
    <n v="6.8702290076335881"/>
    <x v="3"/>
    <x v="0"/>
  </r>
  <r>
    <x v="87"/>
    <x v="202"/>
    <n v="87.114008941877998"/>
    <x v="3"/>
    <x v="0"/>
  </r>
  <r>
    <x v="88"/>
    <x v="203"/>
    <n v="41.013185287994446"/>
    <x v="3"/>
    <x v="0"/>
  </r>
  <r>
    <x v="88"/>
    <x v="204"/>
    <n v="49.548924358084662"/>
    <x v="3"/>
    <x v="0"/>
  </r>
  <r>
    <x v="88"/>
    <x v="4"/>
    <n v="9.4378903539208885"/>
    <x v="3"/>
    <x v="0"/>
  </r>
  <r>
    <x v="89"/>
    <x v="205"/>
    <n v="47.189451769604439"/>
    <x v="3"/>
    <x v="0"/>
  </r>
  <r>
    <x v="89"/>
    <x v="206"/>
    <n v="1.3879250520471895"/>
    <x v="3"/>
    <x v="0"/>
  </r>
  <r>
    <x v="89"/>
    <x v="207"/>
    <n v="0.9715475364330326"/>
    <x v="3"/>
    <x v="0"/>
  </r>
  <r>
    <x v="89"/>
    <x v="203"/>
    <n v="41.013185287994446"/>
    <x v="3"/>
    <x v="0"/>
  </r>
  <r>
    <x v="89"/>
    <x v="4"/>
    <n v="9.4378903539208885"/>
    <x v="3"/>
    <x v="0"/>
  </r>
  <r>
    <x v="89"/>
    <x v="208"/>
    <n v="6.9984984984984946"/>
    <x v="3"/>
    <x v="0"/>
  </r>
  <r>
    <x v="89"/>
    <x v="209"/>
    <n v="12.210526315789473"/>
    <x v="3"/>
    <x v="0"/>
  </r>
  <r>
    <x v="89"/>
    <x v="210"/>
    <n v="12.81818181818182"/>
    <x v="3"/>
    <x v="0"/>
  </r>
  <r>
    <x v="82"/>
    <x v="188"/>
    <n v="74.0608228980322"/>
    <x v="4"/>
    <x v="0"/>
  </r>
  <r>
    <x v="82"/>
    <x v="189"/>
    <n v="6.7084078711985686"/>
    <x v="4"/>
    <x v="0"/>
  </r>
  <r>
    <x v="82"/>
    <x v="190"/>
    <n v="6.0822898032200357"/>
    <x v="4"/>
    <x v="0"/>
  </r>
  <r>
    <x v="82"/>
    <x v="191"/>
    <n v="12.701252236135957"/>
    <x v="4"/>
    <x v="0"/>
  </r>
  <r>
    <x v="82"/>
    <x v="192"/>
    <n v="0.17889087656529518"/>
    <x v="4"/>
    <x v="0"/>
  </r>
  <r>
    <x v="82"/>
    <x v="193"/>
    <n v="2.8622540250447228"/>
    <x v="4"/>
    <x v="0"/>
  </r>
  <r>
    <x v="83"/>
    <x v="4"/>
    <n v="6.0822898032200357"/>
    <x v="4"/>
    <x v="0"/>
  </r>
  <r>
    <x v="83"/>
    <x v="105"/>
    <n v="90.250447227191415"/>
    <x v="4"/>
    <x v="0"/>
  </r>
  <r>
    <x v="83"/>
    <x v="194"/>
    <n v="3.6672629695885508"/>
    <x v="4"/>
    <x v="0"/>
  </r>
  <r>
    <x v="84"/>
    <x v="195"/>
    <n v="7.3345259391771016"/>
    <x v="4"/>
    <x v="0"/>
  </r>
  <r>
    <x v="84"/>
    <x v="196"/>
    <n v="10.196779964221825"/>
    <x v="4"/>
    <x v="0"/>
  </r>
  <r>
    <x v="84"/>
    <x v="197"/>
    <n v="17.173524150268335"/>
    <x v="4"/>
    <x v="0"/>
  </r>
  <r>
    <x v="84"/>
    <x v="198"/>
    <n v="19.499105545617173"/>
    <x v="4"/>
    <x v="0"/>
  </r>
  <r>
    <x v="84"/>
    <x v="199"/>
    <n v="21.288014311270125"/>
    <x v="4"/>
    <x v="0"/>
  </r>
  <r>
    <x v="84"/>
    <x v="200"/>
    <n v="22.093023255813954"/>
    <x v="4"/>
    <x v="0"/>
  </r>
  <r>
    <x v="84"/>
    <x v="4"/>
    <n v="2.4150268336314848"/>
    <x v="4"/>
    <x v="0"/>
  </r>
  <r>
    <x v="85"/>
    <x v="201"/>
    <n v="83.823098075160459"/>
    <x v="4"/>
    <x v="0"/>
  </r>
  <r>
    <x v="86"/>
    <x v="195"/>
    <n v="7.1556350626118066"/>
    <x v="4"/>
    <x v="0"/>
  </r>
  <r>
    <x v="86"/>
    <x v="196"/>
    <n v="9.6601073345259394"/>
    <x v="4"/>
    <x v="0"/>
  </r>
  <r>
    <x v="86"/>
    <x v="197"/>
    <n v="16.815742397137747"/>
    <x v="4"/>
    <x v="0"/>
  </r>
  <r>
    <x v="86"/>
    <x v="198"/>
    <n v="18.962432915921287"/>
    <x v="4"/>
    <x v="0"/>
  </r>
  <r>
    <x v="86"/>
    <x v="199"/>
    <n v="19.767441860465116"/>
    <x v="4"/>
    <x v="0"/>
  </r>
  <r>
    <x v="86"/>
    <x v="200"/>
    <n v="21.466905187835419"/>
    <x v="4"/>
    <x v="0"/>
  </r>
  <r>
    <x v="86"/>
    <x v="4"/>
    <n v="6.1717352415026836"/>
    <x v="4"/>
    <x v="0"/>
  </r>
  <r>
    <x v="87"/>
    <x v="202"/>
    <n v="84.209723546234542"/>
    <x v="4"/>
    <x v="0"/>
  </r>
  <r>
    <x v="88"/>
    <x v="203"/>
    <n v="64.758497316636848"/>
    <x v="4"/>
    <x v="0"/>
  </r>
  <r>
    <x v="88"/>
    <x v="204"/>
    <n v="24.597495527728086"/>
    <x v="4"/>
    <x v="0"/>
  </r>
  <r>
    <x v="88"/>
    <x v="4"/>
    <n v="10.644007155635062"/>
    <x v="4"/>
    <x v="0"/>
  </r>
  <r>
    <x v="89"/>
    <x v="205"/>
    <n v="23.434704830053668"/>
    <x v="4"/>
    <x v="0"/>
  </r>
  <r>
    <x v="89"/>
    <x v="206"/>
    <n v="1.0733452593917709"/>
    <x v="4"/>
    <x v="0"/>
  </r>
  <r>
    <x v="89"/>
    <x v="207"/>
    <n v="8.9445438282647588E-2"/>
    <x v="4"/>
    <x v="0"/>
  </r>
  <r>
    <x v="89"/>
    <x v="203"/>
    <n v="64.758497316636848"/>
    <x v="4"/>
    <x v="0"/>
  </r>
  <r>
    <x v="89"/>
    <x v="4"/>
    <n v="10.644007155635062"/>
    <x v="4"/>
    <x v="0"/>
  </r>
  <r>
    <x v="89"/>
    <x v="208"/>
    <n v="4.1620553359683834"/>
    <x v="4"/>
    <x v="0"/>
  </r>
  <r>
    <x v="89"/>
    <x v="209"/>
    <n v="3.8181818181818183"/>
    <x v="4"/>
    <x v="0"/>
  </r>
  <r>
    <x v="89"/>
    <x v="210"/>
    <n v="7"/>
    <x v="4"/>
    <x v="0"/>
  </r>
  <r>
    <x v="82"/>
    <x v="188"/>
    <n v="73.285198555956683"/>
    <x v="5"/>
    <x v="0"/>
  </r>
  <r>
    <x v="82"/>
    <x v="189"/>
    <n v="3.9711191335740073"/>
    <x v="5"/>
    <x v="0"/>
  </r>
  <r>
    <x v="82"/>
    <x v="190"/>
    <n v="11.191335740072201"/>
    <x v="5"/>
    <x v="0"/>
  </r>
  <r>
    <x v="82"/>
    <x v="191"/>
    <n v="12.635379061371841"/>
    <x v="5"/>
    <x v="0"/>
  </r>
  <r>
    <x v="82"/>
    <x v="192"/>
    <n v="0"/>
    <x v="5"/>
    <x v="0"/>
  </r>
  <r>
    <x v="82"/>
    <x v="193"/>
    <n v="3.2490974729241877"/>
    <x v="5"/>
    <x v="0"/>
  </r>
  <r>
    <x v="83"/>
    <x v="4"/>
    <n v="1.4440433212996391"/>
    <x v="5"/>
    <x v="0"/>
  </r>
  <r>
    <x v="83"/>
    <x v="105"/>
    <n v="96.028880866425993"/>
    <x v="5"/>
    <x v="0"/>
  </r>
  <r>
    <x v="83"/>
    <x v="194"/>
    <n v="2.5270758122743682"/>
    <x v="5"/>
    <x v="0"/>
  </r>
  <r>
    <x v="84"/>
    <x v="195"/>
    <n v="7.581227436823105"/>
    <x v="5"/>
    <x v="0"/>
  </r>
  <r>
    <x v="84"/>
    <x v="196"/>
    <n v="10.108303249097473"/>
    <x v="5"/>
    <x v="0"/>
  </r>
  <r>
    <x v="84"/>
    <x v="197"/>
    <n v="16.60649819494585"/>
    <x v="5"/>
    <x v="0"/>
  </r>
  <r>
    <x v="84"/>
    <x v="198"/>
    <n v="18.050541516245488"/>
    <x v="5"/>
    <x v="0"/>
  </r>
  <r>
    <x v="84"/>
    <x v="199"/>
    <n v="22.382671480144403"/>
    <x v="5"/>
    <x v="0"/>
  </r>
  <r>
    <x v="84"/>
    <x v="200"/>
    <n v="23.104693140794225"/>
    <x v="5"/>
    <x v="0"/>
  </r>
  <r>
    <x v="84"/>
    <x v="4"/>
    <n v="2.1660649819494586"/>
    <x v="5"/>
    <x v="0"/>
  </r>
  <r>
    <x v="85"/>
    <x v="201"/>
    <n v="84.298892988929865"/>
    <x v="5"/>
    <x v="0"/>
  </r>
  <r>
    <x v="86"/>
    <x v="195"/>
    <n v="7.2202166064981945"/>
    <x v="5"/>
    <x v="0"/>
  </r>
  <r>
    <x v="86"/>
    <x v="196"/>
    <n v="9.7472924187725631"/>
    <x v="5"/>
    <x v="0"/>
  </r>
  <r>
    <x v="86"/>
    <x v="197"/>
    <n v="15.884476534296029"/>
    <x v="5"/>
    <x v="0"/>
  </r>
  <r>
    <x v="86"/>
    <x v="198"/>
    <n v="17.689530685920577"/>
    <x v="5"/>
    <x v="0"/>
  </r>
  <r>
    <x v="86"/>
    <x v="199"/>
    <n v="21.299638989169676"/>
    <x v="5"/>
    <x v="0"/>
  </r>
  <r>
    <x v="86"/>
    <x v="200"/>
    <n v="22.743682310469314"/>
    <x v="5"/>
    <x v="0"/>
  </r>
  <r>
    <x v="86"/>
    <x v="4"/>
    <n v="5.4151624548736459"/>
    <x v="5"/>
    <x v="0"/>
  </r>
  <r>
    <x v="87"/>
    <x v="202"/>
    <n v="85.110687022900777"/>
    <x v="5"/>
    <x v="0"/>
  </r>
  <r>
    <x v="88"/>
    <x v="203"/>
    <n v="69.314079422382676"/>
    <x v="5"/>
    <x v="0"/>
  </r>
  <r>
    <x v="88"/>
    <x v="204"/>
    <n v="23.104693140794225"/>
    <x v="5"/>
    <x v="0"/>
  </r>
  <r>
    <x v="88"/>
    <x v="4"/>
    <n v="7.581227436823105"/>
    <x v="5"/>
    <x v="0"/>
  </r>
  <r>
    <x v="89"/>
    <x v="205"/>
    <n v="22.021660649819495"/>
    <x v="5"/>
    <x v="0"/>
  </r>
  <r>
    <x v="89"/>
    <x v="206"/>
    <n v="1.0830324909747293"/>
    <x v="5"/>
    <x v="0"/>
  </r>
  <r>
    <x v="89"/>
    <x v="207"/>
    <n v="0"/>
    <x v="5"/>
    <x v="0"/>
  </r>
  <r>
    <x v="89"/>
    <x v="203"/>
    <n v="69.314079422382676"/>
    <x v="5"/>
    <x v="0"/>
  </r>
  <r>
    <x v="89"/>
    <x v="4"/>
    <n v="7.581227436823105"/>
    <x v="5"/>
    <x v="0"/>
  </r>
  <r>
    <x v="89"/>
    <x v="208"/>
    <n v="3.491525423728814"/>
    <x v="5"/>
    <x v="0"/>
  </r>
  <r>
    <x v="89"/>
    <x v="209"/>
    <n v="1"/>
    <x v="5"/>
    <x v="0"/>
  </r>
  <r>
    <x v="89"/>
    <x v="210"/>
    <m/>
    <x v="5"/>
    <x v="0"/>
  </r>
  <r>
    <x v="82"/>
    <x v="188"/>
    <n v="63.436123348017624"/>
    <x v="6"/>
    <x v="0"/>
  </r>
  <r>
    <x v="82"/>
    <x v="189"/>
    <n v="9.251101321585903"/>
    <x v="6"/>
    <x v="0"/>
  </r>
  <r>
    <x v="82"/>
    <x v="190"/>
    <n v="5.286343612334802"/>
    <x v="6"/>
    <x v="0"/>
  </r>
  <r>
    <x v="82"/>
    <x v="191"/>
    <n v="22.466960352422909"/>
    <x v="6"/>
    <x v="0"/>
  </r>
  <r>
    <x v="82"/>
    <x v="192"/>
    <n v="0"/>
    <x v="6"/>
    <x v="0"/>
  </r>
  <r>
    <x v="82"/>
    <x v="193"/>
    <n v="1.3215859030837005"/>
    <x v="6"/>
    <x v="0"/>
  </r>
  <r>
    <x v="83"/>
    <x v="4"/>
    <n v="7.4889867841409687"/>
    <x v="6"/>
    <x v="0"/>
  </r>
  <r>
    <x v="83"/>
    <x v="105"/>
    <n v="86.784140969162991"/>
    <x v="6"/>
    <x v="0"/>
  </r>
  <r>
    <x v="83"/>
    <x v="194"/>
    <n v="5.7268722466960353"/>
    <x v="6"/>
    <x v="0"/>
  </r>
  <r>
    <x v="84"/>
    <x v="195"/>
    <n v="4.4052863436123344"/>
    <x v="6"/>
    <x v="0"/>
  </r>
  <r>
    <x v="84"/>
    <x v="196"/>
    <n v="8.8105726872246688"/>
    <x v="6"/>
    <x v="0"/>
  </r>
  <r>
    <x v="84"/>
    <x v="197"/>
    <n v="14.537444933920705"/>
    <x v="6"/>
    <x v="0"/>
  </r>
  <r>
    <x v="84"/>
    <x v="198"/>
    <n v="18.942731277533039"/>
    <x v="6"/>
    <x v="0"/>
  </r>
  <r>
    <x v="84"/>
    <x v="199"/>
    <n v="21.145374449339208"/>
    <x v="6"/>
    <x v="0"/>
  </r>
  <r>
    <x v="84"/>
    <x v="200"/>
    <n v="28.634361233480178"/>
    <x v="6"/>
    <x v="0"/>
  </r>
  <r>
    <x v="84"/>
    <x v="4"/>
    <n v="3.5242290748898677"/>
    <x v="6"/>
    <x v="0"/>
  </r>
  <r>
    <x v="85"/>
    <x v="201"/>
    <n v="102.34703196347029"/>
    <x v="6"/>
    <x v="0"/>
  </r>
  <r>
    <x v="86"/>
    <x v="195"/>
    <n v="5.286343612334802"/>
    <x v="6"/>
    <x v="0"/>
  </r>
  <r>
    <x v="86"/>
    <x v="196"/>
    <n v="8.3700440528634363"/>
    <x v="6"/>
    <x v="0"/>
  </r>
  <r>
    <x v="86"/>
    <x v="197"/>
    <n v="15.418502202643172"/>
    <x v="6"/>
    <x v="0"/>
  </r>
  <r>
    <x v="86"/>
    <x v="198"/>
    <n v="18.502202643171806"/>
    <x v="6"/>
    <x v="0"/>
  </r>
  <r>
    <x v="86"/>
    <x v="199"/>
    <n v="18.502202643171806"/>
    <x v="6"/>
    <x v="0"/>
  </r>
  <r>
    <x v="86"/>
    <x v="200"/>
    <n v="26.872246696035241"/>
    <x v="6"/>
    <x v="0"/>
  </r>
  <r>
    <x v="86"/>
    <x v="4"/>
    <n v="7.0484581497797354"/>
    <x v="6"/>
    <x v="0"/>
  </r>
  <r>
    <x v="87"/>
    <x v="202"/>
    <n v="101.36018957345972"/>
    <x v="6"/>
    <x v="0"/>
  </r>
  <r>
    <x v="88"/>
    <x v="203"/>
    <n v="64.317180616740089"/>
    <x v="6"/>
    <x v="0"/>
  </r>
  <r>
    <x v="88"/>
    <x v="204"/>
    <n v="22.466960352422909"/>
    <x v="6"/>
    <x v="0"/>
  </r>
  <r>
    <x v="88"/>
    <x v="4"/>
    <n v="13.215859030837004"/>
    <x v="6"/>
    <x v="0"/>
  </r>
  <r>
    <x v="89"/>
    <x v="205"/>
    <n v="21.58590308370044"/>
    <x v="6"/>
    <x v="0"/>
  </r>
  <r>
    <x v="89"/>
    <x v="206"/>
    <n v="0.88105726872246692"/>
    <x v="6"/>
    <x v="0"/>
  </r>
  <r>
    <x v="89"/>
    <x v="207"/>
    <n v="0"/>
    <x v="6"/>
    <x v="0"/>
  </r>
  <r>
    <x v="89"/>
    <x v="203"/>
    <n v="64.317180616740089"/>
    <x v="6"/>
    <x v="0"/>
  </r>
  <r>
    <x v="89"/>
    <x v="4"/>
    <n v="13.215859030837004"/>
    <x v="6"/>
    <x v="0"/>
  </r>
  <r>
    <x v="89"/>
    <x v="208"/>
    <n v="6.1818181818181808"/>
    <x v="6"/>
    <x v="0"/>
  </r>
  <r>
    <x v="89"/>
    <x v="209"/>
    <n v="7"/>
    <x v="6"/>
    <x v="0"/>
  </r>
  <r>
    <x v="89"/>
    <x v="210"/>
    <m/>
    <x v="6"/>
    <x v="0"/>
  </r>
  <r>
    <x v="82"/>
    <x v="188"/>
    <n v="79.331306990881458"/>
    <x v="7"/>
    <x v="0"/>
  </r>
  <r>
    <x v="82"/>
    <x v="189"/>
    <n v="5.4711246200607899"/>
    <x v="7"/>
    <x v="0"/>
  </r>
  <r>
    <x v="82"/>
    <x v="190"/>
    <n v="3.9513677811550152"/>
    <x v="7"/>
    <x v="0"/>
  </r>
  <r>
    <x v="82"/>
    <x v="191"/>
    <n v="10.638297872340425"/>
    <x v="7"/>
    <x v="0"/>
  </r>
  <r>
    <x v="82"/>
    <x v="192"/>
    <n v="0.303951367781155"/>
    <x v="7"/>
    <x v="0"/>
  </r>
  <r>
    <x v="82"/>
    <x v="193"/>
    <n v="2.1276595744680851"/>
    <x v="7"/>
    <x v="0"/>
  </r>
  <r>
    <x v="83"/>
    <x v="4"/>
    <n v="6.0790273556231007"/>
    <x v="7"/>
    <x v="0"/>
  </r>
  <r>
    <x v="83"/>
    <x v="105"/>
    <n v="89.665653495440736"/>
    <x v="7"/>
    <x v="0"/>
  </r>
  <r>
    <x v="83"/>
    <x v="194"/>
    <n v="4.2553191489361701"/>
    <x v="7"/>
    <x v="0"/>
  </r>
  <r>
    <x v="84"/>
    <x v="195"/>
    <n v="6.6869300911854106"/>
    <x v="7"/>
    <x v="0"/>
  </r>
  <r>
    <x v="84"/>
    <x v="196"/>
    <n v="10.94224924012158"/>
    <x v="7"/>
    <x v="0"/>
  </r>
  <r>
    <x v="84"/>
    <x v="197"/>
    <n v="20.972644376899694"/>
    <x v="7"/>
    <x v="0"/>
  </r>
  <r>
    <x v="84"/>
    <x v="198"/>
    <n v="20.060790273556233"/>
    <x v="7"/>
    <x v="0"/>
  </r>
  <r>
    <x v="84"/>
    <x v="199"/>
    <n v="23.404255319148938"/>
    <x v="7"/>
    <x v="0"/>
  </r>
  <r>
    <x v="84"/>
    <x v="200"/>
    <n v="16.717325227963524"/>
    <x v="7"/>
    <x v="0"/>
  </r>
  <r>
    <x v="84"/>
    <x v="4"/>
    <n v="1.21580547112462"/>
    <x v="7"/>
    <x v="0"/>
  </r>
  <r>
    <x v="85"/>
    <x v="201"/>
    <n v="74.867692307692309"/>
    <x v="7"/>
    <x v="0"/>
  </r>
  <r>
    <x v="86"/>
    <x v="195"/>
    <n v="6.0790273556231007"/>
    <x v="7"/>
    <x v="0"/>
  </r>
  <r>
    <x v="86"/>
    <x v="196"/>
    <n v="10.030395136778116"/>
    <x v="7"/>
    <x v="0"/>
  </r>
  <r>
    <x v="86"/>
    <x v="197"/>
    <n v="20.060790273556233"/>
    <x v="7"/>
    <x v="0"/>
  </r>
  <r>
    <x v="86"/>
    <x v="198"/>
    <n v="19.45288753799392"/>
    <x v="7"/>
    <x v="0"/>
  </r>
  <r>
    <x v="86"/>
    <x v="199"/>
    <n v="21.88449848024316"/>
    <x v="7"/>
    <x v="0"/>
  </r>
  <r>
    <x v="86"/>
    <x v="200"/>
    <n v="16.717325227963524"/>
    <x v="7"/>
    <x v="0"/>
  </r>
  <r>
    <x v="86"/>
    <x v="4"/>
    <n v="5.7750759878419453"/>
    <x v="7"/>
    <x v="0"/>
  </r>
  <r>
    <x v="87"/>
    <x v="202"/>
    <n v="76.170967741935527"/>
    <x v="7"/>
    <x v="0"/>
  </r>
  <r>
    <x v="88"/>
    <x v="203"/>
    <n v="64.437689969604861"/>
    <x v="7"/>
    <x v="0"/>
  </r>
  <r>
    <x v="88"/>
    <x v="204"/>
    <n v="23.70820668693009"/>
    <x v="7"/>
    <x v="0"/>
  </r>
  <r>
    <x v="88"/>
    <x v="4"/>
    <n v="11.854103343465045"/>
    <x v="7"/>
    <x v="0"/>
  </r>
  <r>
    <x v="89"/>
    <x v="205"/>
    <n v="22.492401215805472"/>
    <x v="7"/>
    <x v="0"/>
  </r>
  <r>
    <x v="89"/>
    <x v="206"/>
    <n v="0.91185410334346506"/>
    <x v="7"/>
    <x v="0"/>
  </r>
  <r>
    <x v="89"/>
    <x v="207"/>
    <n v="0.303951367781155"/>
    <x v="7"/>
    <x v="0"/>
  </r>
  <r>
    <x v="89"/>
    <x v="203"/>
    <n v="64.437689969604861"/>
    <x v="7"/>
    <x v="0"/>
  </r>
  <r>
    <x v="89"/>
    <x v="4"/>
    <n v="11.854103343465045"/>
    <x v="7"/>
    <x v="0"/>
  </r>
  <r>
    <x v="89"/>
    <x v="208"/>
    <n v="3.2328767123287681"/>
    <x v="7"/>
    <x v="0"/>
  </r>
  <r>
    <x v="89"/>
    <x v="209"/>
    <n v="5.3333333333333339"/>
    <x v="7"/>
    <x v="0"/>
  </r>
  <r>
    <x v="89"/>
    <x v="210"/>
    <n v="7"/>
    <x v="7"/>
    <x v="0"/>
  </r>
  <r>
    <x v="82"/>
    <x v="188"/>
    <n v="77.192982456140356"/>
    <x v="8"/>
    <x v="0"/>
  </r>
  <r>
    <x v="82"/>
    <x v="189"/>
    <n v="8.7719298245614041"/>
    <x v="8"/>
    <x v="0"/>
  </r>
  <r>
    <x v="82"/>
    <x v="190"/>
    <n v="4.2105263157894735"/>
    <x v="8"/>
    <x v="0"/>
  </r>
  <r>
    <x v="82"/>
    <x v="191"/>
    <n v="7.3684210526315788"/>
    <x v="8"/>
    <x v="0"/>
  </r>
  <r>
    <x v="82"/>
    <x v="192"/>
    <n v="0.35087719298245612"/>
    <x v="8"/>
    <x v="0"/>
  </r>
  <r>
    <x v="82"/>
    <x v="193"/>
    <n v="4.5614035087719298"/>
    <x v="8"/>
    <x v="0"/>
  </r>
  <r>
    <x v="83"/>
    <x v="4"/>
    <n v="9.473684210526315"/>
    <x v="8"/>
    <x v="0"/>
  </r>
  <r>
    <x v="83"/>
    <x v="105"/>
    <n v="88.070175438596493"/>
    <x v="8"/>
    <x v="0"/>
  </r>
  <r>
    <x v="83"/>
    <x v="194"/>
    <n v="2.4561403508771931"/>
    <x v="8"/>
    <x v="0"/>
  </r>
  <r>
    <x v="84"/>
    <x v="195"/>
    <n v="10.175438596491228"/>
    <x v="8"/>
    <x v="0"/>
  </r>
  <r>
    <x v="84"/>
    <x v="196"/>
    <n v="10.526315789473685"/>
    <x v="8"/>
    <x v="0"/>
  </r>
  <r>
    <x v="84"/>
    <x v="197"/>
    <n v="15.43859649122807"/>
    <x v="8"/>
    <x v="0"/>
  </r>
  <r>
    <x v="84"/>
    <x v="198"/>
    <n v="20.701754385964911"/>
    <x v="8"/>
    <x v="0"/>
  </r>
  <r>
    <x v="84"/>
    <x v="199"/>
    <n v="17.894736842105264"/>
    <x v="8"/>
    <x v="0"/>
  </r>
  <r>
    <x v="84"/>
    <x v="200"/>
    <n v="22.105263157894736"/>
    <x v="8"/>
    <x v="0"/>
  </r>
  <r>
    <x v="84"/>
    <x v="4"/>
    <n v="3.1578947368421053"/>
    <x v="8"/>
    <x v="0"/>
  </r>
  <r>
    <x v="85"/>
    <x v="201"/>
    <n v="79.202898550724669"/>
    <x v="8"/>
    <x v="0"/>
  </r>
  <r>
    <x v="86"/>
    <x v="195"/>
    <n v="9.8245614035087723"/>
    <x v="8"/>
    <x v="0"/>
  </r>
  <r>
    <x v="86"/>
    <x v="196"/>
    <n v="10.175438596491228"/>
    <x v="8"/>
    <x v="0"/>
  </r>
  <r>
    <x v="86"/>
    <x v="197"/>
    <n v="15.087719298245615"/>
    <x v="8"/>
    <x v="0"/>
  </r>
  <r>
    <x v="86"/>
    <x v="198"/>
    <n v="20"/>
    <x v="8"/>
    <x v="0"/>
  </r>
  <r>
    <x v="86"/>
    <x v="199"/>
    <n v="16.842105263157894"/>
    <x v="8"/>
    <x v="0"/>
  </r>
  <r>
    <x v="86"/>
    <x v="200"/>
    <n v="21.403508771929825"/>
    <x v="8"/>
    <x v="0"/>
  </r>
  <r>
    <x v="86"/>
    <x v="4"/>
    <n v="6.666666666666667"/>
    <x v="8"/>
    <x v="0"/>
  </r>
  <r>
    <x v="87"/>
    <x v="202"/>
    <n v="79.086466165413498"/>
    <x v="8"/>
    <x v="0"/>
  </r>
  <r>
    <x v="88"/>
    <x v="203"/>
    <n v="61.05263157894737"/>
    <x v="8"/>
    <x v="0"/>
  </r>
  <r>
    <x v="88"/>
    <x v="204"/>
    <n v="28.771929824561404"/>
    <x v="8"/>
    <x v="0"/>
  </r>
  <r>
    <x v="88"/>
    <x v="4"/>
    <n v="10.175438596491228"/>
    <x v="8"/>
    <x v="0"/>
  </r>
  <r>
    <x v="89"/>
    <x v="205"/>
    <n v="27.368421052631579"/>
    <x v="8"/>
    <x v="0"/>
  </r>
  <r>
    <x v="89"/>
    <x v="206"/>
    <n v="1.4035087719298245"/>
    <x v="8"/>
    <x v="0"/>
  </r>
  <r>
    <x v="89"/>
    <x v="207"/>
    <n v="0"/>
    <x v="8"/>
    <x v="0"/>
  </r>
  <r>
    <x v="89"/>
    <x v="203"/>
    <n v="61.05263157894737"/>
    <x v="8"/>
    <x v="0"/>
  </r>
  <r>
    <x v="89"/>
    <x v="4"/>
    <n v="10.175438596491228"/>
    <x v="8"/>
    <x v="0"/>
  </r>
  <r>
    <x v="89"/>
    <x v="208"/>
    <n v="4.4025974025974008"/>
    <x v="8"/>
    <x v="0"/>
  </r>
  <r>
    <x v="89"/>
    <x v="209"/>
    <n v="2.5"/>
    <x v="8"/>
    <x v="0"/>
  </r>
  <r>
    <x v="89"/>
    <x v="210"/>
    <m/>
    <x v="8"/>
    <x v="0"/>
  </r>
  <r>
    <x v="82"/>
    <x v="188"/>
    <n v="71.468144044321335"/>
    <x v="9"/>
    <x v="0"/>
  </r>
  <r>
    <x v="82"/>
    <x v="189"/>
    <n v="9.1412742382271475"/>
    <x v="9"/>
    <x v="0"/>
  </r>
  <r>
    <x v="82"/>
    <x v="190"/>
    <n v="2.770083102493075"/>
    <x v="9"/>
    <x v="0"/>
  </r>
  <r>
    <x v="82"/>
    <x v="191"/>
    <n v="15.235457063711911"/>
    <x v="9"/>
    <x v="0"/>
  </r>
  <r>
    <x v="82"/>
    <x v="192"/>
    <n v="0.554016620498615"/>
    <x v="9"/>
    <x v="0"/>
  </r>
  <r>
    <x v="82"/>
    <x v="193"/>
    <n v="3.601108033240997"/>
    <x v="9"/>
    <x v="0"/>
  </r>
  <r>
    <x v="83"/>
    <x v="4"/>
    <n v="1.6620498614958448"/>
    <x v="9"/>
    <x v="0"/>
  </r>
  <r>
    <x v="83"/>
    <x v="105"/>
    <n v="80.609418282548475"/>
    <x v="9"/>
    <x v="0"/>
  </r>
  <r>
    <x v="83"/>
    <x v="194"/>
    <n v="17.72853185595568"/>
    <x v="9"/>
    <x v="0"/>
  </r>
  <r>
    <x v="84"/>
    <x v="195"/>
    <n v="4.1551246537396125"/>
    <x v="9"/>
    <x v="0"/>
  </r>
  <r>
    <x v="84"/>
    <x v="196"/>
    <n v="8.0332409972299175"/>
    <x v="9"/>
    <x v="0"/>
  </r>
  <r>
    <x v="84"/>
    <x v="197"/>
    <n v="18.005540166204987"/>
    <x v="9"/>
    <x v="0"/>
  </r>
  <r>
    <x v="84"/>
    <x v="198"/>
    <n v="27.977839335180054"/>
    <x v="9"/>
    <x v="0"/>
  </r>
  <r>
    <x v="84"/>
    <x v="199"/>
    <n v="23.545706371191137"/>
    <x v="9"/>
    <x v="0"/>
  </r>
  <r>
    <x v="84"/>
    <x v="200"/>
    <n v="18.005540166204987"/>
    <x v="9"/>
    <x v="0"/>
  </r>
  <r>
    <x v="84"/>
    <x v="4"/>
    <n v="0.2770083102493075"/>
    <x v="9"/>
    <x v="0"/>
  </r>
  <r>
    <x v="85"/>
    <x v="201"/>
    <n v="75.77222222222224"/>
    <x v="9"/>
    <x v="0"/>
  </r>
  <r>
    <x v="86"/>
    <x v="195"/>
    <n v="3.601108033240997"/>
    <x v="9"/>
    <x v="0"/>
  </r>
  <r>
    <x v="86"/>
    <x v="196"/>
    <n v="7.7562326869806091"/>
    <x v="9"/>
    <x v="0"/>
  </r>
  <r>
    <x v="86"/>
    <x v="197"/>
    <n v="17.72853185595568"/>
    <x v="9"/>
    <x v="0"/>
  </r>
  <r>
    <x v="86"/>
    <x v="198"/>
    <n v="26.592797783933516"/>
    <x v="9"/>
    <x v="0"/>
  </r>
  <r>
    <x v="86"/>
    <x v="199"/>
    <n v="22.991689750692522"/>
    <x v="9"/>
    <x v="0"/>
  </r>
  <r>
    <x v="86"/>
    <x v="200"/>
    <n v="17.174515235457065"/>
    <x v="9"/>
    <x v="0"/>
  </r>
  <r>
    <x v="86"/>
    <x v="4"/>
    <n v="4.1551246537396125"/>
    <x v="9"/>
    <x v="0"/>
  </r>
  <r>
    <x v="87"/>
    <x v="202"/>
    <n v="76.494219653179158"/>
    <x v="9"/>
    <x v="0"/>
  </r>
  <r>
    <x v="88"/>
    <x v="203"/>
    <n v="52.35457063711911"/>
    <x v="9"/>
    <x v="0"/>
  </r>
  <r>
    <x v="88"/>
    <x v="204"/>
    <n v="35.45706371191136"/>
    <x v="9"/>
    <x v="0"/>
  </r>
  <r>
    <x v="88"/>
    <x v="4"/>
    <n v="12.18836565096953"/>
    <x v="9"/>
    <x v="0"/>
  </r>
  <r>
    <x v="89"/>
    <x v="205"/>
    <n v="34.903047091412745"/>
    <x v="9"/>
    <x v="0"/>
  </r>
  <r>
    <x v="89"/>
    <x v="206"/>
    <n v="0"/>
    <x v="9"/>
    <x v="0"/>
  </r>
  <r>
    <x v="89"/>
    <x v="207"/>
    <n v="0.554016620498615"/>
    <x v="9"/>
    <x v="0"/>
  </r>
  <r>
    <x v="89"/>
    <x v="203"/>
    <n v="52.35457063711911"/>
    <x v="9"/>
    <x v="0"/>
  </r>
  <r>
    <x v="89"/>
    <x v="4"/>
    <n v="12.18836565096953"/>
    <x v="9"/>
    <x v="0"/>
  </r>
  <r>
    <x v="89"/>
    <x v="208"/>
    <n v="4.5666666666666647"/>
    <x v="9"/>
    <x v="0"/>
  </r>
  <r>
    <x v="89"/>
    <x v="209"/>
    <m/>
    <x v="9"/>
    <x v="0"/>
  </r>
  <r>
    <x v="89"/>
    <x v="210"/>
    <n v="8"/>
    <x v="9"/>
    <x v="0"/>
  </r>
  <r>
    <x v="82"/>
    <x v="188"/>
    <n v="56.275303643724698"/>
    <x v="10"/>
    <x v="0"/>
  </r>
  <r>
    <x v="82"/>
    <x v="189"/>
    <n v="23.886639676113361"/>
    <x v="10"/>
    <x v="0"/>
  </r>
  <r>
    <x v="82"/>
    <x v="190"/>
    <n v="6.0728744939271255"/>
    <x v="10"/>
    <x v="0"/>
  </r>
  <r>
    <x v="82"/>
    <x v="191"/>
    <n v="14.979757085020243"/>
    <x v="10"/>
    <x v="0"/>
  </r>
  <r>
    <x v="82"/>
    <x v="192"/>
    <n v="1.6194331983805668"/>
    <x v="10"/>
    <x v="0"/>
  </r>
  <r>
    <x v="82"/>
    <x v="193"/>
    <n v="2.0242914979757085"/>
    <x v="10"/>
    <x v="0"/>
  </r>
  <r>
    <x v="83"/>
    <x v="4"/>
    <n v="1.6194331983805668"/>
    <x v="10"/>
    <x v="0"/>
  </r>
  <r>
    <x v="83"/>
    <x v="105"/>
    <n v="62.348178137651821"/>
    <x v="10"/>
    <x v="0"/>
  </r>
  <r>
    <x v="83"/>
    <x v="194"/>
    <n v="36.032388663967609"/>
    <x v="10"/>
    <x v="0"/>
  </r>
  <r>
    <x v="84"/>
    <x v="195"/>
    <n v="4.8582995951417001"/>
    <x v="10"/>
    <x v="0"/>
  </r>
  <r>
    <x v="84"/>
    <x v="196"/>
    <n v="10.526315789473685"/>
    <x v="10"/>
    <x v="0"/>
  </r>
  <r>
    <x v="84"/>
    <x v="197"/>
    <n v="22.672064777327936"/>
    <x v="10"/>
    <x v="0"/>
  </r>
  <r>
    <x v="84"/>
    <x v="198"/>
    <n v="21.05263157894737"/>
    <x v="10"/>
    <x v="0"/>
  </r>
  <r>
    <x v="84"/>
    <x v="199"/>
    <n v="25.506072874493928"/>
    <x v="10"/>
    <x v="0"/>
  </r>
  <r>
    <x v="84"/>
    <x v="200"/>
    <n v="12.550607287449393"/>
    <x v="10"/>
    <x v="0"/>
  </r>
  <r>
    <x v="84"/>
    <x v="4"/>
    <n v="2.834008097165992"/>
    <x v="10"/>
    <x v="0"/>
  </r>
  <r>
    <x v="85"/>
    <x v="201"/>
    <n v="70.56666666666672"/>
    <x v="10"/>
    <x v="0"/>
  </r>
  <r>
    <x v="86"/>
    <x v="195"/>
    <n v="4.4534412955465585"/>
    <x v="10"/>
    <x v="0"/>
  </r>
  <r>
    <x v="86"/>
    <x v="196"/>
    <n v="9.3117408906882595"/>
    <x v="10"/>
    <x v="0"/>
  </r>
  <r>
    <x v="86"/>
    <x v="197"/>
    <n v="21.05263157894737"/>
    <x v="10"/>
    <x v="0"/>
  </r>
  <r>
    <x v="86"/>
    <x v="198"/>
    <n v="18.218623481781375"/>
    <x v="10"/>
    <x v="0"/>
  </r>
  <r>
    <x v="86"/>
    <x v="199"/>
    <n v="21.05263157894737"/>
    <x v="10"/>
    <x v="0"/>
  </r>
  <r>
    <x v="86"/>
    <x v="200"/>
    <n v="10.526315789473685"/>
    <x v="10"/>
    <x v="0"/>
  </r>
  <r>
    <x v="86"/>
    <x v="4"/>
    <n v="15.384615384615385"/>
    <x v="10"/>
    <x v="0"/>
  </r>
  <r>
    <x v="87"/>
    <x v="202"/>
    <n v="69.167464114832569"/>
    <x v="10"/>
    <x v="0"/>
  </r>
  <r>
    <x v="88"/>
    <x v="203"/>
    <n v="27.935222672064778"/>
    <x v="10"/>
    <x v="0"/>
  </r>
  <r>
    <x v="88"/>
    <x v="204"/>
    <n v="52.631578947368418"/>
    <x v="10"/>
    <x v="0"/>
  </r>
  <r>
    <x v="88"/>
    <x v="4"/>
    <n v="19.4331983805668"/>
    <x v="10"/>
    <x v="0"/>
  </r>
  <r>
    <x v="89"/>
    <x v="205"/>
    <n v="49.392712550607285"/>
    <x v="10"/>
    <x v="0"/>
  </r>
  <r>
    <x v="89"/>
    <x v="206"/>
    <n v="0.80971659919028338"/>
    <x v="10"/>
    <x v="0"/>
  </r>
  <r>
    <x v="89"/>
    <x v="207"/>
    <n v="2.42914979757085"/>
    <x v="10"/>
    <x v="0"/>
  </r>
  <r>
    <x v="89"/>
    <x v="203"/>
    <n v="27.935222672064778"/>
    <x v="10"/>
    <x v="0"/>
  </r>
  <r>
    <x v="89"/>
    <x v="4"/>
    <n v="19.4331983805668"/>
    <x v="10"/>
    <x v="0"/>
  </r>
  <r>
    <x v="89"/>
    <x v="208"/>
    <n v="6.0747663551401869"/>
    <x v="10"/>
    <x v="0"/>
  </r>
  <r>
    <x v="89"/>
    <x v="209"/>
    <n v="6.5"/>
    <x v="10"/>
    <x v="0"/>
  </r>
  <r>
    <x v="89"/>
    <x v="210"/>
    <n v="13"/>
    <x v="10"/>
    <x v="0"/>
  </r>
  <r>
    <x v="82"/>
    <x v="188"/>
    <n v="72.177419354838705"/>
    <x v="11"/>
    <x v="0"/>
  </r>
  <r>
    <x v="82"/>
    <x v="189"/>
    <n v="11.693548387096774"/>
    <x v="11"/>
    <x v="0"/>
  </r>
  <r>
    <x v="82"/>
    <x v="190"/>
    <n v="3.225806451612903"/>
    <x v="11"/>
    <x v="0"/>
  </r>
  <r>
    <x v="82"/>
    <x v="191"/>
    <n v="15.725806451612904"/>
    <x v="11"/>
    <x v="0"/>
  </r>
  <r>
    <x v="82"/>
    <x v="192"/>
    <n v="0"/>
    <x v="11"/>
    <x v="0"/>
  </r>
  <r>
    <x v="82"/>
    <x v="193"/>
    <n v="2.0161290322580645"/>
    <x v="11"/>
    <x v="0"/>
  </r>
  <r>
    <x v="83"/>
    <x v="4"/>
    <n v="2.0161290322580645"/>
    <x v="11"/>
    <x v="0"/>
  </r>
  <r>
    <x v="83"/>
    <x v="105"/>
    <n v="77.822580645161295"/>
    <x v="11"/>
    <x v="0"/>
  </r>
  <r>
    <x v="83"/>
    <x v="194"/>
    <n v="20.161290322580644"/>
    <x v="11"/>
    <x v="0"/>
  </r>
  <r>
    <x v="84"/>
    <x v="195"/>
    <n v="12.096774193548388"/>
    <x v="11"/>
    <x v="0"/>
  </r>
  <r>
    <x v="84"/>
    <x v="196"/>
    <n v="12.096774193548388"/>
    <x v="11"/>
    <x v="0"/>
  </r>
  <r>
    <x v="84"/>
    <x v="197"/>
    <n v="12.903225806451612"/>
    <x v="11"/>
    <x v="0"/>
  </r>
  <r>
    <x v="84"/>
    <x v="198"/>
    <n v="14.919354838709678"/>
    <x v="11"/>
    <x v="0"/>
  </r>
  <r>
    <x v="84"/>
    <x v="199"/>
    <n v="26.20967741935484"/>
    <x v="11"/>
    <x v="0"/>
  </r>
  <r>
    <x v="84"/>
    <x v="200"/>
    <n v="20.56451612903226"/>
    <x v="11"/>
    <x v="0"/>
  </r>
  <r>
    <x v="84"/>
    <x v="4"/>
    <n v="1.2096774193548387"/>
    <x v="11"/>
    <x v="0"/>
  </r>
  <r>
    <x v="85"/>
    <x v="201"/>
    <n v="81.816326530612287"/>
    <x v="11"/>
    <x v="0"/>
  </r>
  <r>
    <x v="86"/>
    <x v="195"/>
    <n v="11.693548387096774"/>
    <x v="11"/>
    <x v="0"/>
  </r>
  <r>
    <x v="86"/>
    <x v="196"/>
    <n v="10.483870967741936"/>
    <x v="11"/>
    <x v="0"/>
  </r>
  <r>
    <x v="86"/>
    <x v="197"/>
    <n v="11.693548387096774"/>
    <x v="11"/>
    <x v="0"/>
  </r>
  <r>
    <x v="86"/>
    <x v="198"/>
    <n v="14.112903225806452"/>
    <x v="11"/>
    <x v="0"/>
  </r>
  <r>
    <x v="86"/>
    <x v="199"/>
    <n v="23.79032258064516"/>
    <x v="11"/>
    <x v="0"/>
  </r>
  <r>
    <x v="86"/>
    <x v="200"/>
    <n v="20.56451612903226"/>
    <x v="11"/>
    <x v="0"/>
  </r>
  <r>
    <x v="86"/>
    <x v="4"/>
    <n v="7.661290322580645"/>
    <x v="11"/>
    <x v="0"/>
  </r>
  <r>
    <x v="87"/>
    <x v="202"/>
    <n v="83.480349344978166"/>
    <x v="11"/>
    <x v="0"/>
  </r>
  <r>
    <x v="88"/>
    <x v="203"/>
    <n v="58.064516129032256"/>
    <x v="11"/>
    <x v="0"/>
  </r>
  <r>
    <x v="88"/>
    <x v="204"/>
    <n v="26.612903225806452"/>
    <x v="11"/>
    <x v="0"/>
  </r>
  <r>
    <x v="88"/>
    <x v="4"/>
    <n v="15.32258064516129"/>
    <x v="11"/>
    <x v="0"/>
  </r>
  <r>
    <x v="89"/>
    <x v="205"/>
    <n v="24.596774193548388"/>
    <x v="11"/>
    <x v="0"/>
  </r>
  <r>
    <x v="89"/>
    <x v="206"/>
    <n v="0.80645161290322576"/>
    <x v="11"/>
    <x v="0"/>
  </r>
  <r>
    <x v="89"/>
    <x v="207"/>
    <n v="1.2096774193548387"/>
    <x v="11"/>
    <x v="0"/>
  </r>
  <r>
    <x v="89"/>
    <x v="203"/>
    <n v="58.064516129032256"/>
    <x v="11"/>
    <x v="0"/>
  </r>
  <r>
    <x v="89"/>
    <x v="4"/>
    <n v="15.32258064516129"/>
    <x v="11"/>
    <x v="0"/>
  </r>
  <r>
    <x v="89"/>
    <x v="208"/>
    <n v="7.5"/>
    <x v="11"/>
    <x v="0"/>
  </r>
  <r>
    <x v="89"/>
    <x v="209"/>
    <n v="7"/>
    <x v="11"/>
    <x v="0"/>
  </r>
  <r>
    <x v="89"/>
    <x v="210"/>
    <n v="67.666666666666671"/>
    <x v="11"/>
    <x v="0"/>
  </r>
  <r>
    <x v="82"/>
    <x v="188"/>
    <n v="60.986547085201792"/>
    <x v="12"/>
    <x v="0"/>
  </r>
  <r>
    <x v="82"/>
    <x v="189"/>
    <n v="16.591928251121075"/>
    <x v="12"/>
    <x v="0"/>
  </r>
  <r>
    <x v="82"/>
    <x v="190"/>
    <n v="5.3811659192825116"/>
    <x v="12"/>
    <x v="0"/>
  </r>
  <r>
    <x v="82"/>
    <x v="191"/>
    <n v="15.246636771300448"/>
    <x v="12"/>
    <x v="0"/>
  </r>
  <r>
    <x v="82"/>
    <x v="192"/>
    <n v="0"/>
    <x v="12"/>
    <x v="0"/>
  </r>
  <r>
    <x v="82"/>
    <x v="193"/>
    <n v="5.3811659192825116"/>
    <x v="12"/>
    <x v="0"/>
  </r>
  <r>
    <x v="83"/>
    <x v="4"/>
    <n v="2.6905829596412558"/>
    <x v="12"/>
    <x v="0"/>
  </r>
  <r>
    <x v="83"/>
    <x v="105"/>
    <n v="46.63677130044843"/>
    <x v="12"/>
    <x v="0"/>
  </r>
  <r>
    <x v="83"/>
    <x v="194"/>
    <n v="50.672645739910315"/>
    <x v="12"/>
    <x v="0"/>
  </r>
  <r>
    <x v="84"/>
    <x v="195"/>
    <n v="16.143497757847534"/>
    <x v="12"/>
    <x v="0"/>
  </r>
  <r>
    <x v="84"/>
    <x v="196"/>
    <n v="14.798206278026905"/>
    <x v="12"/>
    <x v="0"/>
  </r>
  <r>
    <x v="84"/>
    <x v="197"/>
    <n v="23.318385650224215"/>
    <x v="12"/>
    <x v="0"/>
  </r>
  <r>
    <x v="84"/>
    <x v="198"/>
    <n v="22.421524663677129"/>
    <x v="12"/>
    <x v="0"/>
  </r>
  <r>
    <x v="84"/>
    <x v="199"/>
    <n v="15.246636771300448"/>
    <x v="12"/>
    <x v="0"/>
  </r>
  <r>
    <x v="84"/>
    <x v="200"/>
    <n v="5.3811659192825116"/>
    <x v="12"/>
    <x v="0"/>
  </r>
  <r>
    <x v="84"/>
    <x v="4"/>
    <n v="2.6905829596412558"/>
    <x v="12"/>
    <x v="0"/>
  </r>
  <r>
    <x v="85"/>
    <x v="201"/>
    <n v="48.096774193548356"/>
    <x v="12"/>
    <x v="0"/>
  </r>
  <r>
    <x v="86"/>
    <x v="195"/>
    <n v="15.246636771300448"/>
    <x v="12"/>
    <x v="0"/>
  </r>
  <r>
    <x v="86"/>
    <x v="196"/>
    <n v="12.556053811659194"/>
    <x v="12"/>
    <x v="0"/>
  </r>
  <r>
    <x v="86"/>
    <x v="197"/>
    <n v="19.282511210762333"/>
    <x v="12"/>
    <x v="0"/>
  </r>
  <r>
    <x v="86"/>
    <x v="198"/>
    <n v="19.730941704035875"/>
    <x v="12"/>
    <x v="0"/>
  </r>
  <r>
    <x v="86"/>
    <x v="199"/>
    <n v="14.798206278026905"/>
    <x v="12"/>
    <x v="0"/>
  </r>
  <r>
    <x v="86"/>
    <x v="200"/>
    <n v="4.9327354260089686"/>
    <x v="12"/>
    <x v="0"/>
  </r>
  <r>
    <x v="86"/>
    <x v="4"/>
    <n v="13.452914798206278"/>
    <x v="12"/>
    <x v="0"/>
  </r>
  <r>
    <x v="87"/>
    <x v="202"/>
    <n v="49.76165803108811"/>
    <x v="12"/>
    <x v="0"/>
  </r>
  <r>
    <x v="88"/>
    <x v="203"/>
    <n v="40.358744394618832"/>
    <x v="12"/>
    <x v="0"/>
  </r>
  <r>
    <x v="88"/>
    <x v="204"/>
    <n v="45.291479820627799"/>
    <x v="12"/>
    <x v="0"/>
  </r>
  <r>
    <x v="88"/>
    <x v="4"/>
    <n v="14.349775784753364"/>
    <x v="12"/>
    <x v="0"/>
  </r>
  <r>
    <x v="89"/>
    <x v="205"/>
    <n v="42.152466367713004"/>
    <x v="12"/>
    <x v="0"/>
  </r>
  <r>
    <x v="89"/>
    <x v="206"/>
    <n v="0.89686098654708524"/>
    <x v="12"/>
    <x v="0"/>
  </r>
  <r>
    <x v="89"/>
    <x v="207"/>
    <n v="2.2421524663677128"/>
    <x v="12"/>
    <x v="0"/>
  </r>
  <r>
    <x v="89"/>
    <x v="203"/>
    <n v="40.358744394618832"/>
    <x v="12"/>
    <x v="0"/>
  </r>
  <r>
    <x v="89"/>
    <x v="4"/>
    <n v="14.349775784753364"/>
    <x v="12"/>
    <x v="0"/>
  </r>
  <r>
    <x v="89"/>
    <x v="208"/>
    <n v="5"/>
    <x v="12"/>
    <x v="0"/>
  </r>
  <r>
    <x v="89"/>
    <x v="209"/>
    <n v="7.5"/>
    <x v="12"/>
    <x v="0"/>
  </r>
  <r>
    <x v="89"/>
    <x v="210"/>
    <n v="12"/>
    <x v="12"/>
    <x v="0"/>
  </r>
  <r>
    <x v="82"/>
    <x v="188"/>
    <n v="69.480519480519476"/>
    <x v="13"/>
    <x v="0"/>
  </r>
  <r>
    <x v="82"/>
    <x v="189"/>
    <n v="12.987012987012987"/>
    <x v="13"/>
    <x v="0"/>
  </r>
  <r>
    <x v="82"/>
    <x v="190"/>
    <n v="3.8961038961038961"/>
    <x v="13"/>
    <x v="0"/>
  </r>
  <r>
    <x v="82"/>
    <x v="191"/>
    <n v="12.987012987012987"/>
    <x v="13"/>
    <x v="0"/>
  </r>
  <r>
    <x v="82"/>
    <x v="192"/>
    <n v="1.948051948051948"/>
    <x v="13"/>
    <x v="0"/>
  </r>
  <r>
    <x v="82"/>
    <x v="193"/>
    <n v="1.2987012987012987"/>
    <x v="13"/>
    <x v="0"/>
  </r>
  <r>
    <x v="83"/>
    <x v="4"/>
    <n v="0"/>
    <x v="13"/>
    <x v="0"/>
  </r>
  <r>
    <x v="83"/>
    <x v="105"/>
    <n v="82.467532467532465"/>
    <x v="13"/>
    <x v="0"/>
  </r>
  <r>
    <x v="83"/>
    <x v="194"/>
    <n v="17.532467532467532"/>
    <x v="13"/>
    <x v="0"/>
  </r>
  <r>
    <x v="84"/>
    <x v="195"/>
    <n v="2.5974025974025974"/>
    <x v="13"/>
    <x v="0"/>
  </r>
  <r>
    <x v="84"/>
    <x v="196"/>
    <n v="9.7402597402597397"/>
    <x v="13"/>
    <x v="0"/>
  </r>
  <r>
    <x v="84"/>
    <x v="197"/>
    <n v="23.376623376623378"/>
    <x v="13"/>
    <x v="0"/>
  </r>
  <r>
    <x v="84"/>
    <x v="198"/>
    <n v="25.324675324675326"/>
    <x v="13"/>
    <x v="0"/>
  </r>
  <r>
    <x v="84"/>
    <x v="199"/>
    <n v="18.181818181818183"/>
    <x v="13"/>
    <x v="0"/>
  </r>
  <r>
    <x v="84"/>
    <x v="200"/>
    <n v="16.883116883116884"/>
    <x v="13"/>
    <x v="0"/>
  </r>
  <r>
    <x v="84"/>
    <x v="4"/>
    <n v="3.8961038961038961"/>
    <x v="13"/>
    <x v="0"/>
  </r>
  <r>
    <x v="85"/>
    <x v="201"/>
    <n v="68.729729729729669"/>
    <x v="13"/>
    <x v="0"/>
  </r>
  <r>
    <x v="86"/>
    <x v="195"/>
    <n v="1.948051948051948"/>
    <x v="13"/>
    <x v="0"/>
  </r>
  <r>
    <x v="86"/>
    <x v="196"/>
    <n v="9.0909090909090917"/>
    <x v="13"/>
    <x v="0"/>
  </r>
  <r>
    <x v="86"/>
    <x v="197"/>
    <n v="22.727272727272727"/>
    <x v="13"/>
    <x v="0"/>
  </r>
  <r>
    <x v="86"/>
    <x v="198"/>
    <n v="23.376623376623378"/>
    <x v="13"/>
    <x v="0"/>
  </r>
  <r>
    <x v="86"/>
    <x v="199"/>
    <n v="17.532467532467532"/>
    <x v="13"/>
    <x v="0"/>
  </r>
  <r>
    <x v="86"/>
    <x v="200"/>
    <n v="14.935064935064934"/>
    <x v="13"/>
    <x v="0"/>
  </r>
  <r>
    <x v="86"/>
    <x v="4"/>
    <n v="10.38961038961039"/>
    <x v="13"/>
    <x v="0"/>
  </r>
  <r>
    <x v="87"/>
    <x v="202"/>
    <n v="67.492753623188392"/>
    <x v="13"/>
    <x v="0"/>
  </r>
  <r>
    <x v="88"/>
    <x v="203"/>
    <n v="42.857142857142854"/>
    <x v="13"/>
    <x v="0"/>
  </r>
  <r>
    <x v="88"/>
    <x v="204"/>
    <n v="47.402597402597401"/>
    <x v="13"/>
    <x v="0"/>
  </r>
  <r>
    <x v="88"/>
    <x v="4"/>
    <n v="9.7402597402597397"/>
    <x v="13"/>
    <x v="0"/>
  </r>
  <r>
    <x v="89"/>
    <x v="205"/>
    <n v="44.155844155844157"/>
    <x v="13"/>
    <x v="0"/>
  </r>
  <r>
    <x v="89"/>
    <x v="206"/>
    <n v="1.948051948051948"/>
    <x v="13"/>
    <x v="0"/>
  </r>
  <r>
    <x v="89"/>
    <x v="207"/>
    <n v="1.2987012987012987"/>
    <x v="13"/>
    <x v="0"/>
  </r>
  <r>
    <x v="89"/>
    <x v="203"/>
    <n v="42.857142857142854"/>
    <x v="13"/>
    <x v="0"/>
  </r>
  <r>
    <x v="89"/>
    <x v="4"/>
    <n v="9.7402597402597397"/>
    <x v="13"/>
    <x v="0"/>
  </r>
  <r>
    <x v="89"/>
    <x v="208"/>
    <n v="6.4153846153846139"/>
    <x v="13"/>
    <x v="0"/>
  </r>
  <r>
    <x v="89"/>
    <x v="209"/>
    <n v="5.6666666666666661"/>
    <x v="13"/>
    <x v="0"/>
  </r>
  <r>
    <x v="89"/>
    <x v="210"/>
    <n v="12"/>
    <x v="13"/>
    <x v="0"/>
  </r>
  <r>
    <x v="82"/>
    <x v="188"/>
    <n v="14.438502673796792"/>
    <x v="14"/>
    <x v="0"/>
  </r>
  <r>
    <x v="82"/>
    <x v="189"/>
    <n v="15.508021390374331"/>
    <x v="14"/>
    <x v="0"/>
  </r>
  <r>
    <x v="82"/>
    <x v="190"/>
    <n v="11.229946524064172"/>
    <x v="14"/>
    <x v="0"/>
  </r>
  <r>
    <x v="82"/>
    <x v="191"/>
    <n v="61.497326203208559"/>
    <x v="14"/>
    <x v="0"/>
  </r>
  <r>
    <x v="82"/>
    <x v="192"/>
    <n v="1.0695187165775402"/>
    <x v="14"/>
    <x v="0"/>
  </r>
  <r>
    <x v="82"/>
    <x v="193"/>
    <n v="2.6737967914438503"/>
    <x v="14"/>
    <x v="0"/>
  </r>
  <r>
    <x v="83"/>
    <x v="4"/>
    <n v="2.6737967914438503"/>
    <x v="14"/>
    <x v="0"/>
  </r>
  <r>
    <x v="83"/>
    <x v="105"/>
    <n v="95.721925133689837"/>
    <x v="14"/>
    <x v="0"/>
  </r>
  <r>
    <x v="83"/>
    <x v="194"/>
    <n v="1.6042780748663101"/>
    <x v="14"/>
    <x v="0"/>
  </r>
  <r>
    <x v="84"/>
    <x v="195"/>
    <n v="7.4866310160427805"/>
    <x v="14"/>
    <x v="0"/>
  </r>
  <r>
    <x v="84"/>
    <x v="196"/>
    <n v="8.0213903743315509"/>
    <x v="14"/>
    <x v="0"/>
  </r>
  <r>
    <x v="84"/>
    <x v="197"/>
    <n v="22.994652406417114"/>
    <x v="14"/>
    <x v="0"/>
  </r>
  <r>
    <x v="84"/>
    <x v="198"/>
    <n v="25.668449197860962"/>
    <x v="14"/>
    <x v="0"/>
  </r>
  <r>
    <x v="84"/>
    <x v="199"/>
    <n v="20.320855614973262"/>
    <x v="14"/>
    <x v="0"/>
  </r>
  <r>
    <x v="84"/>
    <x v="200"/>
    <n v="14.438502673796792"/>
    <x v="14"/>
    <x v="0"/>
  </r>
  <r>
    <x v="84"/>
    <x v="4"/>
    <n v="1.0695187165775402"/>
    <x v="14"/>
    <x v="0"/>
  </r>
  <r>
    <x v="85"/>
    <x v="201"/>
    <n v="66.01621621621625"/>
    <x v="14"/>
    <x v="0"/>
  </r>
  <r>
    <x v="86"/>
    <x v="195"/>
    <n v="10.695187165775401"/>
    <x v="14"/>
    <x v="0"/>
  </r>
  <r>
    <x v="86"/>
    <x v="196"/>
    <n v="6.4171122994652405"/>
    <x v="14"/>
    <x v="0"/>
  </r>
  <r>
    <x v="86"/>
    <x v="197"/>
    <n v="19.786096256684491"/>
    <x v="14"/>
    <x v="0"/>
  </r>
  <r>
    <x v="86"/>
    <x v="198"/>
    <n v="21.390374331550802"/>
    <x v="14"/>
    <x v="0"/>
  </r>
  <r>
    <x v="86"/>
    <x v="199"/>
    <n v="15.508021390374331"/>
    <x v="14"/>
    <x v="0"/>
  </r>
  <r>
    <x v="86"/>
    <x v="200"/>
    <n v="11.764705882352942"/>
    <x v="14"/>
    <x v="0"/>
  </r>
  <r>
    <x v="86"/>
    <x v="4"/>
    <n v="14.438502673796792"/>
    <x v="14"/>
    <x v="0"/>
  </r>
  <r>
    <x v="87"/>
    <x v="202"/>
    <n v="61.693750000000001"/>
    <x v="14"/>
    <x v="0"/>
  </r>
  <r>
    <x v="88"/>
    <x v="203"/>
    <n v="62.566844919786099"/>
    <x v="14"/>
    <x v="0"/>
  </r>
  <r>
    <x v="88"/>
    <x v="204"/>
    <n v="22.459893048128343"/>
    <x v="14"/>
    <x v="0"/>
  </r>
  <r>
    <x v="88"/>
    <x v="4"/>
    <n v="14.973262032085561"/>
    <x v="14"/>
    <x v="0"/>
  </r>
  <r>
    <x v="89"/>
    <x v="205"/>
    <n v="19.251336898395721"/>
    <x v="14"/>
    <x v="0"/>
  </r>
  <r>
    <x v="89"/>
    <x v="206"/>
    <n v="2.6737967914438503"/>
    <x v="14"/>
    <x v="0"/>
  </r>
  <r>
    <x v="89"/>
    <x v="207"/>
    <n v="0.53475935828877008"/>
    <x v="14"/>
    <x v="0"/>
  </r>
  <r>
    <x v="89"/>
    <x v="203"/>
    <n v="62.566844919786099"/>
    <x v="14"/>
    <x v="0"/>
  </r>
  <r>
    <x v="89"/>
    <x v="4"/>
    <n v="14.973262032085561"/>
    <x v="14"/>
    <x v="0"/>
  </r>
  <r>
    <x v="89"/>
    <x v="208"/>
    <n v="6.75"/>
    <x v="14"/>
    <x v="0"/>
  </r>
  <r>
    <x v="89"/>
    <x v="209"/>
    <n v="7.25"/>
    <x v="14"/>
    <x v="0"/>
  </r>
  <r>
    <x v="89"/>
    <x v="210"/>
    <m/>
    <x v="14"/>
    <x v="0"/>
  </r>
  <r>
    <x v="82"/>
    <x v="188"/>
    <n v="55.660377358490564"/>
    <x v="15"/>
    <x v="0"/>
  </r>
  <r>
    <x v="82"/>
    <x v="189"/>
    <n v="13.679245283018869"/>
    <x v="15"/>
    <x v="0"/>
  </r>
  <r>
    <x v="82"/>
    <x v="190"/>
    <n v="9.9056603773584904"/>
    <x v="15"/>
    <x v="0"/>
  </r>
  <r>
    <x v="82"/>
    <x v="191"/>
    <n v="25.471698113207548"/>
    <x v="15"/>
    <x v="0"/>
  </r>
  <r>
    <x v="82"/>
    <x v="192"/>
    <n v="0.94339622641509435"/>
    <x v="15"/>
    <x v="0"/>
  </r>
  <r>
    <x v="82"/>
    <x v="193"/>
    <n v="5.1886792452830193"/>
    <x v="15"/>
    <x v="0"/>
  </r>
  <r>
    <x v="83"/>
    <x v="4"/>
    <n v="6.6037735849056602"/>
    <x v="15"/>
    <x v="0"/>
  </r>
  <r>
    <x v="83"/>
    <x v="105"/>
    <n v="79.716981132075475"/>
    <x v="15"/>
    <x v="0"/>
  </r>
  <r>
    <x v="83"/>
    <x v="194"/>
    <n v="13.679245283018869"/>
    <x v="15"/>
    <x v="0"/>
  </r>
  <r>
    <x v="84"/>
    <x v="195"/>
    <n v="1.8867924528301887"/>
    <x v="15"/>
    <x v="0"/>
  </r>
  <r>
    <x v="84"/>
    <x v="196"/>
    <n v="18.867924528301888"/>
    <x v="15"/>
    <x v="0"/>
  </r>
  <r>
    <x v="84"/>
    <x v="197"/>
    <n v="35.849056603773583"/>
    <x v="15"/>
    <x v="0"/>
  </r>
  <r>
    <x v="84"/>
    <x v="198"/>
    <n v="30.660377358490567"/>
    <x v="15"/>
    <x v="0"/>
  </r>
  <r>
    <x v="84"/>
    <x v="199"/>
    <n v="6.6037735849056602"/>
    <x v="15"/>
    <x v="0"/>
  </r>
  <r>
    <x v="84"/>
    <x v="200"/>
    <n v="1.4150943396226414"/>
    <x v="15"/>
    <x v="0"/>
  </r>
  <r>
    <x v="84"/>
    <x v="4"/>
    <n v="4.716981132075472"/>
    <x v="15"/>
    <x v="0"/>
  </r>
  <r>
    <x v="85"/>
    <x v="201"/>
    <n v="39.589108910891099"/>
    <x v="15"/>
    <x v="0"/>
  </r>
  <r>
    <x v="86"/>
    <x v="195"/>
    <n v="0.94339622641509435"/>
    <x v="15"/>
    <x v="0"/>
  </r>
  <r>
    <x v="86"/>
    <x v="196"/>
    <n v="15.09433962264151"/>
    <x v="15"/>
    <x v="0"/>
  </r>
  <r>
    <x v="86"/>
    <x v="197"/>
    <n v="34.905660377358494"/>
    <x v="15"/>
    <x v="0"/>
  </r>
  <r>
    <x v="86"/>
    <x v="198"/>
    <n v="30.660377358490567"/>
    <x v="15"/>
    <x v="0"/>
  </r>
  <r>
    <x v="86"/>
    <x v="199"/>
    <n v="6.132075471698113"/>
    <x v="15"/>
    <x v="0"/>
  </r>
  <r>
    <x v="86"/>
    <x v="200"/>
    <n v="2.8301886792452828"/>
    <x v="15"/>
    <x v="0"/>
  </r>
  <r>
    <x v="86"/>
    <x v="4"/>
    <n v="9.433962264150944"/>
    <x v="15"/>
    <x v="0"/>
  </r>
  <r>
    <x v="87"/>
    <x v="202"/>
    <n v="43.755208333333343"/>
    <x v="15"/>
    <x v="0"/>
  </r>
  <r>
    <x v="88"/>
    <x v="203"/>
    <n v="53.301886792452834"/>
    <x v="15"/>
    <x v="0"/>
  </r>
  <r>
    <x v="88"/>
    <x v="204"/>
    <n v="38.679245283018865"/>
    <x v="15"/>
    <x v="0"/>
  </r>
  <r>
    <x v="88"/>
    <x v="4"/>
    <n v="8.0188679245283012"/>
    <x v="15"/>
    <x v="0"/>
  </r>
  <r>
    <x v="89"/>
    <x v="205"/>
    <n v="38.20754716981132"/>
    <x v="15"/>
    <x v="0"/>
  </r>
  <r>
    <x v="89"/>
    <x v="206"/>
    <n v="0.47169811320754718"/>
    <x v="15"/>
    <x v="0"/>
  </r>
  <r>
    <x v="89"/>
    <x v="207"/>
    <n v="0"/>
    <x v="15"/>
    <x v="0"/>
  </r>
  <r>
    <x v="89"/>
    <x v="203"/>
    <n v="53.301886792452834"/>
    <x v="15"/>
    <x v="0"/>
  </r>
  <r>
    <x v="89"/>
    <x v="4"/>
    <n v="8.0188679245283012"/>
    <x v="15"/>
    <x v="0"/>
  </r>
  <r>
    <x v="89"/>
    <x v="208"/>
    <n v="6.8181818181818175"/>
    <x v="15"/>
    <x v="0"/>
  </r>
  <r>
    <x v="89"/>
    <x v="209"/>
    <n v="1"/>
    <x v="15"/>
    <x v="0"/>
  </r>
  <r>
    <x v="89"/>
    <x v="210"/>
    <m/>
    <x v="15"/>
    <x v="0"/>
  </r>
  <r>
    <x v="82"/>
    <x v="188"/>
    <n v="55.213270142180093"/>
    <x v="16"/>
    <x v="0"/>
  </r>
  <r>
    <x v="82"/>
    <x v="189"/>
    <n v="21.563981042654028"/>
    <x v="16"/>
    <x v="0"/>
  </r>
  <r>
    <x v="82"/>
    <x v="190"/>
    <n v="7.3459715639810428"/>
    <x v="16"/>
    <x v="0"/>
  </r>
  <r>
    <x v="82"/>
    <x v="191"/>
    <n v="16.113744075829384"/>
    <x v="16"/>
    <x v="0"/>
  </r>
  <r>
    <x v="82"/>
    <x v="192"/>
    <n v="1.1848341232227488"/>
    <x v="16"/>
    <x v="0"/>
  </r>
  <r>
    <x v="82"/>
    <x v="193"/>
    <n v="4.028436018957346"/>
    <x v="16"/>
    <x v="0"/>
  </r>
  <r>
    <x v="83"/>
    <x v="4"/>
    <n v="4.2654028436018958"/>
    <x v="16"/>
    <x v="0"/>
  </r>
  <r>
    <x v="83"/>
    <x v="105"/>
    <n v="55.687203791469194"/>
    <x v="16"/>
    <x v="0"/>
  </r>
  <r>
    <x v="83"/>
    <x v="194"/>
    <n v="40.047393364928908"/>
    <x v="16"/>
    <x v="0"/>
  </r>
  <r>
    <x v="84"/>
    <x v="195"/>
    <n v="13.744075829383887"/>
    <x v="16"/>
    <x v="0"/>
  </r>
  <r>
    <x v="84"/>
    <x v="196"/>
    <n v="16.113744075829384"/>
    <x v="16"/>
    <x v="0"/>
  </r>
  <r>
    <x v="84"/>
    <x v="197"/>
    <n v="18.48341232227488"/>
    <x v="16"/>
    <x v="0"/>
  </r>
  <r>
    <x v="84"/>
    <x v="198"/>
    <n v="15.876777251184834"/>
    <x v="16"/>
    <x v="0"/>
  </r>
  <r>
    <x v="84"/>
    <x v="199"/>
    <n v="16.587677725118482"/>
    <x v="16"/>
    <x v="0"/>
  </r>
  <r>
    <x v="84"/>
    <x v="200"/>
    <n v="11.611374407582938"/>
    <x v="16"/>
    <x v="0"/>
  </r>
  <r>
    <x v="84"/>
    <x v="4"/>
    <n v="7.5829383886255926"/>
    <x v="16"/>
    <x v="0"/>
  </r>
  <r>
    <x v="85"/>
    <x v="201"/>
    <n v="59.843589743589746"/>
    <x v="16"/>
    <x v="0"/>
  </r>
  <r>
    <x v="86"/>
    <x v="195"/>
    <n v="13.270142180094787"/>
    <x v="16"/>
    <x v="0"/>
  </r>
  <r>
    <x v="86"/>
    <x v="196"/>
    <n v="14.691943127962086"/>
    <x v="16"/>
    <x v="0"/>
  </r>
  <r>
    <x v="86"/>
    <x v="197"/>
    <n v="16.350710900473935"/>
    <x v="16"/>
    <x v="0"/>
  </r>
  <r>
    <x v="86"/>
    <x v="198"/>
    <n v="13.033175355450236"/>
    <x v="16"/>
    <x v="0"/>
  </r>
  <r>
    <x v="86"/>
    <x v="199"/>
    <n v="16.350710900473935"/>
    <x v="16"/>
    <x v="0"/>
  </r>
  <r>
    <x v="86"/>
    <x v="200"/>
    <n v="11.848341232227488"/>
    <x v="16"/>
    <x v="0"/>
  </r>
  <r>
    <x v="86"/>
    <x v="4"/>
    <n v="14.454976303317535"/>
    <x v="16"/>
    <x v="0"/>
  </r>
  <r>
    <x v="87"/>
    <x v="202"/>
    <n v="63.565096952908604"/>
    <x v="16"/>
    <x v="0"/>
  </r>
  <r>
    <x v="88"/>
    <x v="203"/>
    <n v="44.786729857819907"/>
    <x v="16"/>
    <x v="0"/>
  </r>
  <r>
    <x v="88"/>
    <x v="204"/>
    <n v="47.156398104265406"/>
    <x v="16"/>
    <x v="0"/>
  </r>
  <r>
    <x v="88"/>
    <x v="4"/>
    <n v="8.0568720379146921"/>
    <x v="16"/>
    <x v="0"/>
  </r>
  <r>
    <x v="89"/>
    <x v="205"/>
    <n v="43.127962085308056"/>
    <x v="16"/>
    <x v="0"/>
  </r>
  <r>
    <x v="89"/>
    <x v="206"/>
    <n v="3.3175355450236967"/>
    <x v="16"/>
    <x v="0"/>
  </r>
  <r>
    <x v="89"/>
    <x v="207"/>
    <n v="0.7109004739336493"/>
    <x v="16"/>
    <x v="0"/>
  </r>
  <r>
    <x v="89"/>
    <x v="203"/>
    <n v="44.786729857819907"/>
    <x v="16"/>
    <x v="0"/>
  </r>
  <r>
    <x v="89"/>
    <x v="4"/>
    <n v="8.0568720379146921"/>
    <x v="16"/>
    <x v="0"/>
  </r>
  <r>
    <x v="89"/>
    <x v="208"/>
    <n v="6.086705202312138"/>
    <x v="16"/>
    <x v="0"/>
  </r>
  <r>
    <x v="89"/>
    <x v="209"/>
    <n v="12.75"/>
    <x v="16"/>
    <x v="0"/>
  </r>
  <r>
    <x v="89"/>
    <x v="210"/>
    <n v="9.3333333333333339"/>
    <x v="16"/>
    <x v="0"/>
  </r>
  <r>
    <x v="82"/>
    <x v="188"/>
    <n v="50.272727272727273"/>
    <x v="0"/>
    <x v="1"/>
  </r>
  <r>
    <x v="82"/>
    <x v="189"/>
    <n v="16.054545454545455"/>
    <x v="0"/>
    <x v="1"/>
  </r>
  <r>
    <x v="82"/>
    <x v="190"/>
    <n v="4.8818181818181818"/>
    <x v="0"/>
    <x v="1"/>
  </r>
  <r>
    <x v="82"/>
    <x v="191"/>
    <n v="28.981818181818181"/>
    <x v="0"/>
    <x v="1"/>
  </r>
  <r>
    <x v="82"/>
    <x v="192"/>
    <n v="0.71818181818181814"/>
    <x v="0"/>
    <x v="1"/>
  </r>
  <r>
    <x v="82"/>
    <x v="193"/>
    <n v="2.9"/>
    <x v="0"/>
    <x v="1"/>
  </r>
  <r>
    <x v="83"/>
    <x v="4"/>
    <n v="1.3636363636363635"/>
    <x v="0"/>
    <x v="1"/>
  </r>
  <r>
    <x v="83"/>
    <x v="105"/>
    <n v="89.390909090909091"/>
    <x v="0"/>
    <x v="1"/>
  </r>
  <r>
    <x v="83"/>
    <x v="194"/>
    <n v="9.245454545454546"/>
    <x v="0"/>
    <x v="1"/>
  </r>
  <r>
    <x v="84"/>
    <x v="195"/>
    <n v="9.8909090909090907"/>
    <x v="0"/>
    <x v="1"/>
  </r>
  <r>
    <x v="84"/>
    <x v="196"/>
    <n v="11.463636363636363"/>
    <x v="0"/>
    <x v="1"/>
  </r>
  <r>
    <x v="84"/>
    <x v="197"/>
    <n v="19.690909090909091"/>
    <x v="0"/>
    <x v="1"/>
  </r>
  <r>
    <x v="84"/>
    <x v="198"/>
    <n v="19.809090909090909"/>
    <x v="0"/>
    <x v="1"/>
  </r>
  <r>
    <x v="84"/>
    <x v="199"/>
    <n v="19.463636363636365"/>
    <x v="0"/>
    <x v="1"/>
  </r>
  <r>
    <x v="84"/>
    <x v="200"/>
    <n v="17.690909090909091"/>
    <x v="0"/>
    <x v="1"/>
  </r>
  <r>
    <x v="84"/>
    <x v="4"/>
    <n v="1.990909090909091"/>
    <x v="0"/>
    <x v="1"/>
  </r>
  <r>
    <x v="85"/>
    <x v="201"/>
    <n v="75.430850570448001"/>
    <x v="0"/>
    <x v="1"/>
  </r>
  <r>
    <x v="86"/>
    <x v="195"/>
    <n v="8.709090909090909"/>
    <x v="0"/>
    <x v="1"/>
  </r>
  <r>
    <x v="86"/>
    <x v="196"/>
    <n v="10.409090909090908"/>
    <x v="0"/>
    <x v="1"/>
  </r>
  <r>
    <x v="86"/>
    <x v="197"/>
    <n v="17.972727272727273"/>
    <x v="0"/>
    <x v="1"/>
  </r>
  <r>
    <x v="86"/>
    <x v="198"/>
    <n v="17.372727272727271"/>
    <x v="0"/>
    <x v="1"/>
  </r>
  <r>
    <x v="86"/>
    <x v="199"/>
    <n v="17.372727272727271"/>
    <x v="0"/>
    <x v="1"/>
  </r>
  <r>
    <x v="86"/>
    <x v="200"/>
    <n v="16.554545454545455"/>
    <x v="0"/>
    <x v="1"/>
  </r>
  <r>
    <x v="86"/>
    <x v="4"/>
    <n v="11.609090909090909"/>
    <x v="0"/>
    <x v="1"/>
  </r>
  <r>
    <x v="87"/>
    <x v="202"/>
    <n v="78.712537282731532"/>
    <x v="0"/>
    <x v="1"/>
  </r>
  <r>
    <x v="88"/>
    <x v="203"/>
    <n v="54.218181818181819"/>
    <x v="0"/>
    <x v="1"/>
  </r>
  <r>
    <x v="88"/>
    <x v="204"/>
    <n v="37.172727272727272"/>
    <x v="0"/>
    <x v="1"/>
  </r>
  <r>
    <x v="88"/>
    <x v="4"/>
    <n v="8.6090909090909093"/>
    <x v="0"/>
    <x v="1"/>
  </r>
  <r>
    <x v="89"/>
    <x v="205"/>
    <n v="34.363636363636367"/>
    <x v="0"/>
    <x v="1"/>
  </r>
  <r>
    <x v="89"/>
    <x v="206"/>
    <n v="1.6454545454545455"/>
    <x v="0"/>
    <x v="1"/>
  </r>
  <r>
    <x v="89"/>
    <x v="207"/>
    <n v="1.1636363636363636"/>
    <x v="0"/>
    <x v="1"/>
  </r>
  <r>
    <x v="89"/>
    <x v="203"/>
    <n v="54.218181818181819"/>
    <x v="0"/>
    <x v="1"/>
  </r>
  <r>
    <x v="89"/>
    <x v="4"/>
    <n v="8.6090909090909093"/>
    <x v="0"/>
    <x v="1"/>
  </r>
  <r>
    <x v="89"/>
    <x v="208"/>
    <n v="5.527671232876715"/>
    <x v="0"/>
    <x v="1"/>
  </r>
  <r>
    <x v="89"/>
    <x v="209"/>
    <n v="6.4909090909090921"/>
    <x v="0"/>
    <x v="1"/>
  </r>
  <r>
    <x v="89"/>
    <x v="210"/>
    <n v="18.117647058823533"/>
    <x v="0"/>
    <x v="1"/>
  </r>
  <r>
    <x v="82"/>
    <x v="188"/>
    <n v="60.84864391951006"/>
    <x v="1"/>
    <x v="1"/>
  </r>
  <r>
    <x v="82"/>
    <x v="189"/>
    <n v="21.872265966754156"/>
    <x v="1"/>
    <x v="1"/>
  </r>
  <r>
    <x v="82"/>
    <x v="190"/>
    <n v="5.9930008748906385"/>
    <x v="1"/>
    <x v="1"/>
  </r>
  <r>
    <x v="82"/>
    <x v="191"/>
    <n v="12.204724409448819"/>
    <x v="1"/>
    <x v="1"/>
  </r>
  <r>
    <x v="82"/>
    <x v="192"/>
    <n v="0.56867891513560809"/>
    <x v="1"/>
    <x v="1"/>
  </r>
  <r>
    <x v="82"/>
    <x v="193"/>
    <n v="3.5870516185476817"/>
    <x v="1"/>
    <x v="1"/>
  </r>
  <r>
    <x v="83"/>
    <x v="4"/>
    <n v="1.4873140857392826"/>
    <x v="1"/>
    <x v="1"/>
  </r>
  <r>
    <x v="83"/>
    <x v="105"/>
    <n v="92.432195975503063"/>
    <x v="1"/>
    <x v="1"/>
  </r>
  <r>
    <x v="83"/>
    <x v="194"/>
    <n v="6.0804899387576556"/>
    <x v="1"/>
    <x v="1"/>
  </r>
  <r>
    <x v="84"/>
    <x v="195"/>
    <n v="20.909886264216972"/>
    <x v="1"/>
    <x v="1"/>
  </r>
  <r>
    <x v="84"/>
    <x v="196"/>
    <n v="19.553805774278214"/>
    <x v="1"/>
    <x v="1"/>
  </r>
  <r>
    <x v="84"/>
    <x v="197"/>
    <n v="26.946631671041121"/>
    <x v="1"/>
    <x v="1"/>
  </r>
  <r>
    <x v="84"/>
    <x v="198"/>
    <n v="19.947506561679791"/>
    <x v="1"/>
    <x v="1"/>
  </r>
  <r>
    <x v="84"/>
    <x v="199"/>
    <n v="9.4488188976377945"/>
    <x v="1"/>
    <x v="1"/>
  </r>
  <r>
    <x v="84"/>
    <x v="200"/>
    <n v="1.6185476815398074"/>
    <x v="1"/>
    <x v="1"/>
  </r>
  <r>
    <x v="84"/>
    <x v="4"/>
    <n v="1.5748031496062993"/>
    <x v="1"/>
    <x v="1"/>
  </r>
  <r>
    <x v="85"/>
    <x v="201"/>
    <n v="33.644000000000041"/>
    <x v="1"/>
    <x v="1"/>
  </r>
  <r>
    <x v="86"/>
    <x v="195"/>
    <n v="17.279090113735784"/>
    <x v="1"/>
    <x v="1"/>
  </r>
  <r>
    <x v="86"/>
    <x v="196"/>
    <n v="17.760279965004376"/>
    <x v="1"/>
    <x v="1"/>
  </r>
  <r>
    <x v="86"/>
    <x v="197"/>
    <n v="24.890638670166229"/>
    <x v="1"/>
    <x v="1"/>
  </r>
  <r>
    <x v="86"/>
    <x v="198"/>
    <n v="17.716535433070867"/>
    <x v="1"/>
    <x v="1"/>
  </r>
  <r>
    <x v="86"/>
    <x v="199"/>
    <n v="8.4426946631671047"/>
    <x v="1"/>
    <x v="1"/>
  </r>
  <r>
    <x v="86"/>
    <x v="200"/>
    <n v="1.3560804899387577"/>
    <x v="1"/>
    <x v="1"/>
  </r>
  <r>
    <x v="86"/>
    <x v="4"/>
    <n v="12.554680664916885"/>
    <x v="1"/>
    <x v="1"/>
  </r>
  <r>
    <x v="87"/>
    <x v="202"/>
    <n v="33.889944972486276"/>
    <x v="1"/>
    <x v="1"/>
  </r>
  <r>
    <x v="88"/>
    <x v="203"/>
    <n v="31.889763779527559"/>
    <x v="1"/>
    <x v="1"/>
  </r>
  <r>
    <x v="88"/>
    <x v="204"/>
    <n v="61.504811898512685"/>
    <x v="1"/>
    <x v="1"/>
  </r>
  <r>
    <x v="88"/>
    <x v="4"/>
    <n v="6.605424321959755"/>
    <x v="1"/>
    <x v="1"/>
  </r>
  <r>
    <x v="89"/>
    <x v="205"/>
    <n v="54.330708661417326"/>
    <x v="1"/>
    <x v="1"/>
  </r>
  <r>
    <x v="89"/>
    <x v="206"/>
    <n v="4.6806649168853891"/>
    <x v="1"/>
    <x v="1"/>
  </r>
  <r>
    <x v="89"/>
    <x v="207"/>
    <n v="2.4934383202099739"/>
    <x v="1"/>
    <x v="1"/>
  </r>
  <r>
    <x v="89"/>
    <x v="203"/>
    <n v="31.889763779527559"/>
    <x v="1"/>
    <x v="1"/>
  </r>
  <r>
    <x v="89"/>
    <x v="4"/>
    <n v="6.605424321959755"/>
    <x v="1"/>
    <x v="1"/>
  </r>
  <r>
    <x v="89"/>
    <x v="208"/>
    <n v="4.2291149710504587"/>
    <x v="1"/>
    <x v="1"/>
  </r>
  <r>
    <x v="89"/>
    <x v="209"/>
    <n v="5.24"/>
    <x v="1"/>
    <x v="1"/>
  </r>
  <r>
    <x v="89"/>
    <x v="210"/>
    <n v="5.7826086956521747"/>
    <x v="1"/>
    <x v="1"/>
  </r>
  <r>
    <x v="82"/>
    <x v="188"/>
    <n v="28.955992509363295"/>
    <x v="2"/>
    <x v="1"/>
  </r>
  <r>
    <x v="82"/>
    <x v="189"/>
    <n v="15.074906367041198"/>
    <x v="2"/>
    <x v="1"/>
  </r>
  <r>
    <x v="82"/>
    <x v="190"/>
    <n v="3.9325842696629212"/>
    <x v="2"/>
    <x v="1"/>
  </r>
  <r>
    <x v="82"/>
    <x v="191"/>
    <n v="52.785580524344567"/>
    <x v="2"/>
    <x v="1"/>
  </r>
  <r>
    <x v="82"/>
    <x v="192"/>
    <n v="0.6320224719101124"/>
    <x v="2"/>
    <x v="1"/>
  </r>
  <r>
    <x v="82"/>
    <x v="193"/>
    <n v="2.0599250936329589"/>
    <x v="2"/>
    <x v="1"/>
  </r>
  <r>
    <x v="83"/>
    <x v="4"/>
    <n v="1.1470037453183521"/>
    <x v="2"/>
    <x v="1"/>
  </r>
  <r>
    <x v="83"/>
    <x v="105"/>
    <n v="97.073970037453179"/>
    <x v="2"/>
    <x v="1"/>
  </r>
  <r>
    <x v="83"/>
    <x v="194"/>
    <n v="1.7790262172284643"/>
    <x v="2"/>
    <x v="1"/>
  </r>
  <r>
    <x v="84"/>
    <x v="195"/>
    <n v="5.571161048689139"/>
    <x v="2"/>
    <x v="1"/>
  </r>
  <r>
    <x v="84"/>
    <x v="196"/>
    <n v="6.6713483146067416"/>
    <x v="2"/>
    <x v="1"/>
  </r>
  <r>
    <x v="84"/>
    <x v="197"/>
    <n v="14.396067415730338"/>
    <x v="2"/>
    <x v="1"/>
  </r>
  <r>
    <x v="84"/>
    <x v="198"/>
    <n v="20.318352059925093"/>
    <x v="2"/>
    <x v="1"/>
  </r>
  <r>
    <x v="84"/>
    <x v="199"/>
    <n v="23.572097378277153"/>
    <x v="2"/>
    <x v="1"/>
  </r>
  <r>
    <x v="84"/>
    <x v="200"/>
    <n v="28.20692883895131"/>
    <x v="2"/>
    <x v="1"/>
  </r>
  <r>
    <x v="84"/>
    <x v="4"/>
    <n v="1.2640449438202248"/>
    <x v="2"/>
    <x v="1"/>
  </r>
  <r>
    <x v="85"/>
    <x v="201"/>
    <n v="102.74561403508757"/>
    <x v="2"/>
    <x v="1"/>
  </r>
  <r>
    <x v="86"/>
    <x v="195"/>
    <n v="4.868913857677903"/>
    <x v="2"/>
    <x v="1"/>
  </r>
  <r>
    <x v="86"/>
    <x v="196"/>
    <n v="5.8754681647940075"/>
    <x v="2"/>
    <x v="1"/>
  </r>
  <r>
    <x v="86"/>
    <x v="197"/>
    <n v="12.382958801498127"/>
    <x v="2"/>
    <x v="1"/>
  </r>
  <r>
    <x v="86"/>
    <x v="198"/>
    <n v="17.181647940074907"/>
    <x v="2"/>
    <x v="1"/>
  </r>
  <r>
    <x v="86"/>
    <x v="199"/>
    <n v="20.318352059925093"/>
    <x v="2"/>
    <x v="1"/>
  </r>
  <r>
    <x v="86"/>
    <x v="200"/>
    <n v="26.568352059925093"/>
    <x v="2"/>
    <x v="1"/>
  </r>
  <r>
    <x v="86"/>
    <x v="4"/>
    <n v="12.804307116104869"/>
    <x v="2"/>
    <x v="1"/>
  </r>
  <r>
    <x v="87"/>
    <x v="202"/>
    <n v="110.91785234899318"/>
    <x v="2"/>
    <x v="1"/>
  </r>
  <r>
    <x v="88"/>
    <x v="203"/>
    <n v="74.250936329588015"/>
    <x v="2"/>
    <x v="1"/>
  </r>
  <r>
    <x v="88"/>
    <x v="204"/>
    <n v="18.164794007490638"/>
    <x v="2"/>
    <x v="1"/>
  </r>
  <r>
    <x v="88"/>
    <x v="4"/>
    <n v="7.584269662921348"/>
    <x v="2"/>
    <x v="1"/>
  </r>
  <r>
    <x v="89"/>
    <x v="205"/>
    <n v="16.99438202247191"/>
    <x v="2"/>
    <x v="1"/>
  </r>
  <r>
    <x v="89"/>
    <x v="206"/>
    <n v="0.6320224719101124"/>
    <x v="2"/>
    <x v="1"/>
  </r>
  <r>
    <x v="89"/>
    <x v="207"/>
    <n v="0.53838951310861427"/>
    <x v="2"/>
    <x v="1"/>
  </r>
  <r>
    <x v="89"/>
    <x v="203"/>
    <n v="74.250936329588015"/>
    <x v="2"/>
    <x v="1"/>
  </r>
  <r>
    <x v="89"/>
    <x v="4"/>
    <n v="7.584269662921348"/>
    <x v="2"/>
    <x v="1"/>
  </r>
  <r>
    <x v="89"/>
    <x v="208"/>
    <n v="7.6517985611510859"/>
    <x v="2"/>
    <x v="1"/>
  </r>
  <r>
    <x v="89"/>
    <x v="209"/>
    <n v="8.875"/>
    <x v="2"/>
    <x v="1"/>
  </r>
  <r>
    <x v="89"/>
    <x v="210"/>
    <n v="21.0625"/>
    <x v="2"/>
    <x v="1"/>
  </r>
  <r>
    <x v="82"/>
    <x v="188"/>
    <n v="68.339529120198264"/>
    <x v="3"/>
    <x v="1"/>
  </r>
  <r>
    <x v="82"/>
    <x v="189"/>
    <n v="15.30359355638166"/>
    <x v="3"/>
    <x v="1"/>
  </r>
  <r>
    <x v="82"/>
    <x v="190"/>
    <n v="3.9653035935563818"/>
    <x v="3"/>
    <x v="1"/>
  </r>
  <r>
    <x v="82"/>
    <x v="191"/>
    <n v="10.161090458488228"/>
    <x v="3"/>
    <x v="1"/>
  </r>
  <r>
    <x v="82"/>
    <x v="192"/>
    <n v="1.2391573729863692"/>
    <x v="3"/>
    <x v="1"/>
  </r>
  <r>
    <x v="82"/>
    <x v="193"/>
    <n v="3.4696406443618342"/>
    <x v="3"/>
    <x v="1"/>
  </r>
  <r>
    <x v="83"/>
    <x v="4"/>
    <n v="0.49566294919454773"/>
    <x v="3"/>
    <x v="1"/>
  </r>
  <r>
    <x v="83"/>
    <x v="105"/>
    <n v="79.182156133828997"/>
    <x v="3"/>
    <x v="1"/>
  </r>
  <r>
    <x v="83"/>
    <x v="194"/>
    <n v="20.322180916976457"/>
    <x v="3"/>
    <x v="1"/>
  </r>
  <r>
    <x v="84"/>
    <x v="195"/>
    <n v="6.5675340768277568"/>
    <x v="3"/>
    <x v="1"/>
  </r>
  <r>
    <x v="84"/>
    <x v="196"/>
    <n v="12.701363073110285"/>
    <x v="3"/>
    <x v="1"/>
  </r>
  <r>
    <x v="84"/>
    <x v="197"/>
    <n v="19.083023543990087"/>
    <x v="3"/>
    <x v="1"/>
  </r>
  <r>
    <x v="84"/>
    <x v="198"/>
    <n v="18.029739776951672"/>
    <x v="3"/>
    <x v="1"/>
  </r>
  <r>
    <x v="84"/>
    <x v="199"/>
    <n v="21.871127633209419"/>
    <x v="3"/>
    <x v="1"/>
  </r>
  <r>
    <x v="84"/>
    <x v="200"/>
    <n v="19.888475836431226"/>
    <x v="3"/>
    <x v="1"/>
  </r>
  <r>
    <x v="84"/>
    <x v="4"/>
    <n v="1.8587360594795539"/>
    <x v="3"/>
    <x v="1"/>
  </r>
  <r>
    <x v="85"/>
    <x v="201"/>
    <n v="78.049873737373744"/>
    <x v="3"/>
    <x v="1"/>
  </r>
  <r>
    <x v="86"/>
    <x v="195"/>
    <n v="6.7534076827757126"/>
    <x v="3"/>
    <x v="1"/>
  </r>
  <r>
    <x v="86"/>
    <x v="196"/>
    <n v="11.895910780669144"/>
    <x v="3"/>
    <x v="1"/>
  </r>
  <r>
    <x v="86"/>
    <x v="197"/>
    <n v="17.967781908302353"/>
    <x v="3"/>
    <x v="1"/>
  </r>
  <r>
    <x v="86"/>
    <x v="198"/>
    <n v="16.109045848822799"/>
    <x v="3"/>
    <x v="1"/>
  </r>
  <r>
    <x v="86"/>
    <x v="199"/>
    <n v="20.817843866171003"/>
    <x v="3"/>
    <x v="1"/>
  </r>
  <r>
    <x v="86"/>
    <x v="200"/>
    <n v="18.339529120198264"/>
    <x v="3"/>
    <x v="1"/>
  </r>
  <r>
    <x v="86"/>
    <x v="4"/>
    <n v="8.1164807930607186"/>
    <x v="3"/>
    <x v="1"/>
  </r>
  <r>
    <x v="87"/>
    <x v="202"/>
    <n v="77.868509777477968"/>
    <x v="3"/>
    <x v="1"/>
  </r>
  <r>
    <x v="88"/>
    <x v="203"/>
    <n v="39.714993804213137"/>
    <x v="3"/>
    <x v="1"/>
  </r>
  <r>
    <x v="88"/>
    <x v="204"/>
    <n v="50.123915737298638"/>
    <x v="3"/>
    <x v="1"/>
  </r>
  <r>
    <x v="88"/>
    <x v="4"/>
    <n v="10.161090458488228"/>
    <x v="3"/>
    <x v="1"/>
  </r>
  <r>
    <x v="89"/>
    <x v="205"/>
    <n v="47.831474597273854"/>
    <x v="3"/>
    <x v="1"/>
  </r>
  <r>
    <x v="89"/>
    <x v="206"/>
    <n v="0.86741016109045854"/>
    <x v="3"/>
    <x v="1"/>
  </r>
  <r>
    <x v="89"/>
    <x v="207"/>
    <n v="1.4250309789343247"/>
    <x v="3"/>
    <x v="1"/>
  </r>
  <r>
    <x v="89"/>
    <x v="203"/>
    <n v="39.714993804213137"/>
    <x v="3"/>
    <x v="1"/>
  </r>
  <r>
    <x v="89"/>
    <x v="4"/>
    <n v="10.161090458488228"/>
    <x v="3"/>
    <x v="1"/>
  </r>
  <r>
    <x v="89"/>
    <x v="208"/>
    <n v="6.3736702127659655"/>
    <x v="3"/>
    <x v="1"/>
  </r>
  <r>
    <x v="89"/>
    <x v="209"/>
    <n v="7.5"/>
    <x v="3"/>
    <x v="1"/>
  </r>
  <r>
    <x v="89"/>
    <x v="210"/>
    <n v="30.888888888888889"/>
    <x v="3"/>
    <x v="1"/>
  </r>
  <r>
    <x v="82"/>
    <x v="188"/>
    <n v="73.484848484848484"/>
    <x v="4"/>
    <x v="1"/>
  </r>
  <r>
    <x v="82"/>
    <x v="189"/>
    <n v="8.4415584415584419"/>
    <x v="4"/>
    <x v="1"/>
  </r>
  <r>
    <x v="82"/>
    <x v="190"/>
    <n v="4.9783549783549788"/>
    <x v="4"/>
    <x v="1"/>
  </r>
  <r>
    <x v="82"/>
    <x v="191"/>
    <n v="13.311688311688311"/>
    <x v="4"/>
    <x v="1"/>
  </r>
  <r>
    <x v="82"/>
    <x v="192"/>
    <n v="0.21645021645021645"/>
    <x v="4"/>
    <x v="1"/>
  </r>
  <r>
    <x v="82"/>
    <x v="193"/>
    <n v="3.0303030303030303"/>
    <x v="4"/>
    <x v="1"/>
  </r>
  <r>
    <x v="83"/>
    <x v="4"/>
    <n v="3.0303030303030303"/>
    <x v="4"/>
    <x v="1"/>
  </r>
  <r>
    <x v="83"/>
    <x v="105"/>
    <n v="91.233766233766232"/>
    <x v="4"/>
    <x v="1"/>
  </r>
  <r>
    <x v="83"/>
    <x v="194"/>
    <n v="5.7359307359307357"/>
    <x v="4"/>
    <x v="1"/>
  </r>
  <r>
    <x v="84"/>
    <x v="195"/>
    <n v="6.9264069264069263"/>
    <x v="4"/>
    <x v="1"/>
  </r>
  <r>
    <x v="84"/>
    <x v="196"/>
    <n v="9.7402597402597397"/>
    <x v="4"/>
    <x v="1"/>
  </r>
  <r>
    <x v="84"/>
    <x v="197"/>
    <n v="18.506493506493506"/>
    <x v="4"/>
    <x v="1"/>
  </r>
  <r>
    <x v="84"/>
    <x v="198"/>
    <n v="18.722943722943722"/>
    <x v="4"/>
    <x v="1"/>
  </r>
  <r>
    <x v="84"/>
    <x v="199"/>
    <n v="22.186147186147185"/>
    <x v="4"/>
    <x v="1"/>
  </r>
  <r>
    <x v="84"/>
    <x v="200"/>
    <n v="18.614718614718615"/>
    <x v="4"/>
    <x v="1"/>
  </r>
  <r>
    <x v="84"/>
    <x v="4"/>
    <n v="5.3030303030303028"/>
    <x v="4"/>
    <x v="1"/>
  </r>
  <r>
    <x v="85"/>
    <x v="201"/>
    <n v="79.873142857142867"/>
    <x v="4"/>
    <x v="1"/>
  </r>
  <r>
    <x v="86"/>
    <x v="195"/>
    <n v="6.8181818181818183"/>
    <x v="4"/>
    <x v="1"/>
  </r>
  <r>
    <x v="86"/>
    <x v="196"/>
    <n v="9.3073593073593077"/>
    <x v="4"/>
    <x v="1"/>
  </r>
  <r>
    <x v="86"/>
    <x v="197"/>
    <n v="17.640692640692642"/>
    <x v="4"/>
    <x v="1"/>
  </r>
  <r>
    <x v="86"/>
    <x v="198"/>
    <n v="17.857142857142858"/>
    <x v="4"/>
    <x v="1"/>
  </r>
  <r>
    <x v="86"/>
    <x v="199"/>
    <n v="20.238095238095237"/>
    <x v="4"/>
    <x v="1"/>
  </r>
  <r>
    <x v="86"/>
    <x v="200"/>
    <n v="17.207792207792206"/>
    <x v="4"/>
    <x v="1"/>
  </r>
  <r>
    <x v="86"/>
    <x v="4"/>
    <n v="10.930735930735931"/>
    <x v="4"/>
    <x v="1"/>
  </r>
  <r>
    <x v="87"/>
    <x v="202"/>
    <n v="79.125151883353425"/>
    <x v="4"/>
    <x v="1"/>
  </r>
  <r>
    <x v="88"/>
    <x v="203"/>
    <n v="61.038961038961041"/>
    <x v="4"/>
    <x v="1"/>
  </r>
  <r>
    <x v="88"/>
    <x v="204"/>
    <n v="29.004329004329005"/>
    <x v="4"/>
    <x v="1"/>
  </r>
  <r>
    <x v="88"/>
    <x v="4"/>
    <n v="9.9567099567099575"/>
    <x v="4"/>
    <x v="1"/>
  </r>
  <r>
    <x v="89"/>
    <x v="205"/>
    <n v="28.246753246753247"/>
    <x v="4"/>
    <x v="1"/>
  </r>
  <r>
    <x v="89"/>
    <x v="206"/>
    <n v="0.4329004329004329"/>
    <x v="4"/>
    <x v="1"/>
  </r>
  <r>
    <x v="89"/>
    <x v="207"/>
    <n v="0.32467532467532467"/>
    <x v="4"/>
    <x v="1"/>
  </r>
  <r>
    <x v="89"/>
    <x v="203"/>
    <n v="61.038961038961041"/>
    <x v="4"/>
    <x v="1"/>
  </r>
  <r>
    <x v="89"/>
    <x v="4"/>
    <n v="9.9567099567099575"/>
    <x v="4"/>
    <x v="1"/>
  </r>
  <r>
    <x v="89"/>
    <x v="208"/>
    <n v="4.1952191235059733"/>
    <x v="4"/>
    <x v="1"/>
  </r>
  <r>
    <x v="89"/>
    <x v="209"/>
    <n v="9.5"/>
    <x v="4"/>
    <x v="1"/>
  </r>
  <r>
    <x v="89"/>
    <x v="210"/>
    <n v="5.333333333333333"/>
    <x v="4"/>
    <x v="1"/>
  </r>
  <r>
    <x v="82"/>
    <x v="188"/>
    <n v="73.056994818652853"/>
    <x v="5"/>
    <x v="1"/>
  </r>
  <r>
    <x v="82"/>
    <x v="189"/>
    <n v="9.3264248704663206"/>
    <x v="5"/>
    <x v="1"/>
  </r>
  <r>
    <x v="82"/>
    <x v="190"/>
    <n v="8.8082901554404138"/>
    <x v="5"/>
    <x v="1"/>
  </r>
  <r>
    <x v="82"/>
    <x v="191"/>
    <n v="9.8445595854922274"/>
    <x v="5"/>
    <x v="1"/>
  </r>
  <r>
    <x v="82"/>
    <x v="192"/>
    <n v="0.51813471502590669"/>
    <x v="5"/>
    <x v="1"/>
  </r>
  <r>
    <x v="82"/>
    <x v="193"/>
    <n v="3.1088082901554404"/>
    <x v="5"/>
    <x v="1"/>
  </r>
  <r>
    <x v="83"/>
    <x v="4"/>
    <n v="3.1088082901554404"/>
    <x v="5"/>
    <x v="1"/>
  </r>
  <r>
    <x v="83"/>
    <x v="105"/>
    <n v="92.746113989637308"/>
    <x v="5"/>
    <x v="1"/>
  </r>
  <r>
    <x v="83"/>
    <x v="194"/>
    <n v="4.1450777202072535"/>
    <x v="5"/>
    <x v="1"/>
  </r>
  <r>
    <x v="84"/>
    <x v="195"/>
    <n v="2.5906735751295336"/>
    <x v="5"/>
    <x v="1"/>
  </r>
  <r>
    <x v="84"/>
    <x v="196"/>
    <n v="6.7357512953367875"/>
    <x v="5"/>
    <x v="1"/>
  </r>
  <r>
    <x v="84"/>
    <x v="197"/>
    <n v="15.544041450777202"/>
    <x v="5"/>
    <x v="1"/>
  </r>
  <r>
    <x v="84"/>
    <x v="198"/>
    <n v="16.062176165803109"/>
    <x v="5"/>
    <x v="1"/>
  </r>
  <r>
    <x v="84"/>
    <x v="199"/>
    <n v="19.689119170984455"/>
    <x v="5"/>
    <x v="1"/>
  </r>
  <r>
    <x v="84"/>
    <x v="200"/>
    <n v="29.015544041450777"/>
    <x v="5"/>
    <x v="1"/>
  </r>
  <r>
    <x v="84"/>
    <x v="4"/>
    <n v="10.362694300518134"/>
    <x v="5"/>
    <x v="1"/>
  </r>
  <r>
    <x v="85"/>
    <x v="201"/>
    <n v="99.901734104046199"/>
    <x v="5"/>
    <x v="1"/>
  </r>
  <r>
    <x v="86"/>
    <x v="195"/>
    <n v="3.1088082901554404"/>
    <x v="5"/>
    <x v="1"/>
  </r>
  <r>
    <x v="86"/>
    <x v="196"/>
    <n v="6.7357512953367875"/>
    <x v="5"/>
    <x v="1"/>
  </r>
  <r>
    <x v="86"/>
    <x v="197"/>
    <n v="14.507772020725389"/>
    <x v="5"/>
    <x v="1"/>
  </r>
  <r>
    <x v="86"/>
    <x v="198"/>
    <n v="16.580310880829014"/>
    <x v="5"/>
    <x v="1"/>
  </r>
  <r>
    <x v="86"/>
    <x v="199"/>
    <n v="16.062176165803109"/>
    <x v="5"/>
    <x v="1"/>
  </r>
  <r>
    <x v="86"/>
    <x v="200"/>
    <n v="27.979274611398964"/>
    <x v="5"/>
    <x v="1"/>
  </r>
  <r>
    <x v="86"/>
    <x v="4"/>
    <n v="15.025906735751295"/>
    <x v="5"/>
    <x v="1"/>
  </r>
  <r>
    <x v="87"/>
    <x v="202"/>
    <n v="101.37804878048779"/>
    <x v="5"/>
    <x v="1"/>
  </r>
  <r>
    <x v="88"/>
    <x v="203"/>
    <n v="55.440414507772019"/>
    <x v="5"/>
    <x v="1"/>
  </r>
  <r>
    <x v="88"/>
    <x v="204"/>
    <n v="30.051813471502591"/>
    <x v="5"/>
    <x v="1"/>
  </r>
  <r>
    <x v="88"/>
    <x v="4"/>
    <n v="14.507772020725389"/>
    <x v="5"/>
    <x v="1"/>
  </r>
  <r>
    <x v="89"/>
    <x v="205"/>
    <n v="29.533678756476682"/>
    <x v="5"/>
    <x v="1"/>
  </r>
  <r>
    <x v="89"/>
    <x v="206"/>
    <n v="0.51813471502590669"/>
    <x v="5"/>
    <x v="1"/>
  </r>
  <r>
    <x v="89"/>
    <x v="207"/>
    <n v="0"/>
    <x v="5"/>
    <x v="1"/>
  </r>
  <r>
    <x v="89"/>
    <x v="203"/>
    <n v="55.440414507772019"/>
    <x v="5"/>
    <x v="1"/>
  </r>
  <r>
    <x v="89"/>
    <x v="4"/>
    <n v="14.507772020725389"/>
    <x v="5"/>
    <x v="1"/>
  </r>
  <r>
    <x v="89"/>
    <x v="208"/>
    <n v="4.0535714285714262"/>
    <x v="5"/>
    <x v="1"/>
  </r>
  <r>
    <x v="89"/>
    <x v="209"/>
    <n v="20"/>
    <x v="5"/>
    <x v="1"/>
  </r>
  <r>
    <x v="89"/>
    <x v="210"/>
    <m/>
    <x v="5"/>
    <x v="1"/>
  </r>
  <r>
    <x v="82"/>
    <x v="188"/>
    <n v="63.75"/>
    <x v="6"/>
    <x v="1"/>
  </r>
  <r>
    <x v="82"/>
    <x v="189"/>
    <n v="8.125"/>
    <x v="6"/>
    <x v="1"/>
  </r>
  <r>
    <x v="82"/>
    <x v="190"/>
    <n v="2.5"/>
    <x v="6"/>
    <x v="1"/>
  </r>
  <r>
    <x v="82"/>
    <x v="191"/>
    <n v="28.125"/>
    <x v="6"/>
    <x v="1"/>
  </r>
  <r>
    <x v="82"/>
    <x v="192"/>
    <n v="0"/>
    <x v="6"/>
    <x v="1"/>
  </r>
  <r>
    <x v="82"/>
    <x v="193"/>
    <n v="2.5"/>
    <x v="6"/>
    <x v="1"/>
  </r>
  <r>
    <x v="83"/>
    <x v="4"/>
    <n v="1.25"/>
    <x v="6"/>
    <x v="1"/>
  </r>
  <r>
    <x v="83"/>
    <x v="105"/>
    <n v="95"/>
    <x v="6"/>
    <x v="1"/>
  </r>
  <r>
    <x v="83"/>
    <x v="194"/>
    <n v="3.75"/>
    <x v="6"/>
    <x v="1"/>
  </r>
  <r>
    <x v="84"/>
    <x v="195"/>
    <n v="8.125"/>
    <x v="6"/>
    <x v="1"/>
  </r>
  <r>
    <x v="84"/>
    <x v="196"/>
    <n v="3.125"/>
    <x v="6"/>
    <x v="1"/>
  </r>
  <r>
    <x v="84"/>
    <x v="197"/>
    <n v="21.25"/>
    <x v="6"/>
    <x v="1"/>
  </r>
  <r>
    <x v="84"/>
    <x v="198"/>
    <n v="23.75"/>
    <x v="6"/>
    <x v="1"/>
  </r>
  <r>
    <x v="84"/>
    <x v="199"/>
    <n v="24.375"/>
    <x v="6"/>
    <x v="1"/>
  </r>
  <r>
    <x v="84"/>
    <x v="200"/>
    <n v="17.5"/>
    <x v="6"/>
    <x v="1"/>
  </r>
  <r>
    <x v="84"/>
    <x v="4"/>
    <n v="1.875"/>
    <x v="6"/>
    <x v="1"/>
  </r>
  <r>
    <x v="85"/>
    <x v="201"/>
    <n v="80.082802547770683"/>
    <x v="6"/>
    <x v="1"/>
  </r>
  <r>
    <x v="86"/>
    <x v="195"/>
    <n v="8.125"/>
    <x v="6"/>
    <x v="1"/>
  </r>
  <r>
    <x v="86"/>
    <x v="196"/>
    <n v="3.125"/>
    <x v="6"/>
    <x v="1"/>
  </r>
  <r>
    <x v="86"/>
    <x v="197"/>
    <n v="21.25"/>
    <x v="6"/>
    <x v="1"/>
  </r>
  <r>
    <x v="86"/>
    <x v="198"/>
    <n v="21.875"/>
    <x v="6"/>
    <x v="1"/>
  </r>
  <r>
    <x v="86"/>
    <x v="199"/>
    <n v="22.5"/>
    <x v="6"/>
    <x v="1"/>
  </r>
  <r>
    <x v="86"/>
    <x v="200"/>
    <n v="14.375"/>
    <x v="6"/>
    <x v="1"/>
  </r>
  <r>
    <x v="86"/>
    <x v="4"/>
    <n v="8.75"/>
    <x v="6"/>
    <x v="1"/>
  </r>
  <r>
    <x v="87"/>
    <x v="202"/>
    <n v="74.595890410958916"/>
    <x v="6"/>
    <x v="1"/>
  </r>
  <r>
    <x v="88"/>
    <x v="203"/>
    <n v="66.25"/>
    <x v="6"/>
    <x v="1"/>
  </r>
  <r>
    <x v="88"/>
    <x v="204"/>
    <n v="25.625"/>
    <x v="6"/>
    <x v="1"/>
  </r>
  <r>
    <x v="88"/>
    <x v="4"/>
    <n v="8.125"/>
    <x v="6"/>
    <x v="1"/>
  </r>
  <r>
    <x v="89"/>
    <x v="205"/>
    <n v="25"/>
    <x v="6"/>
    <x v="1"/>
  </r>
  <r>
    <x v="89"/>
    <x v="206"/>
    <n v="0"/>
    <x v="6"/>
    <x v="1"/>
  </r>
  <r>
    <x v="89"/>
    <x v="207"/>
    <n v="0.625"/>
    <x v="6"/>
    <x v="1"/>
  </r>
  <r>
    <x v="89"/>
    <x v="203"/>
    <n v="66.25"/>
    <x v="6"/>
    <x v="1"/>
  </r>
  <r>
    <x v="89"/>
    <x v="4"/>
    <n v="8.125"/>
    <x v="6"/>
    <x v="1"/>
  </r>
  <r>
    <x v="89"/>
    <x v="208"/>
    <n v="5.1794871794871797"/>
    <x v="6"/>
    <x v="1"/>
  </r>
  <r>
    <x v="89"/>
    <x v="209"/>
    <m/>
    <x v="6"/>
    <x v="1"/>
  </r>
  <r>
    <x v="89"/>
    <x v="210"/>
    <n v="7"/>
    <x v="6"/>
    <x v="1"/>
  </r>
  <r>
    <x v="82"/>
    <x v="188"/>
    <n v="75.167785234899327"/>
    <x v="7"/>
    <x v="1"/>
  </r>
  <r>
    <x v="82"/>
    <x v="189"/>
    <n v="8.053691275167786"/>
    <x v="7"/>
    <x v="1"/>
  </r>
  <r>
    <x v="82"/>
    <x v="190"/>
    <n v="4.3624161073825505"/>
    <x v="7"/>
    <x v="1"/>
  </r>
  <r>
    <x v="82"/>
    <x v="191"/>
    <n v="12.080536912751677"/>
    <x v="7"/>
    <x v="1"/>
  </r>
  <r>
    <x v="82"/>
    <x v="192"/>
    <n v="0"/>
    <x v="7"/>
    <x v="1"/>
  </r>
  <r>
    <x v="82"/>
    <x v="193"/>
    <n v="2.6845637583892619"/>
    <x v="7"/>
    <x v="1"/>
  </r>
  <r>
    <x v="83"/>
    <x v="4"/>
    <n v="3.6912751677852347"/>
    <x v="7"/>
    <x v="1"/>
  </r>
  <r>
    <x v="83"/>
    <x v="105"/>
    <n v="86.241610738255034"/>
    <x v="7"/>
    <x v="1"/>
  </r>
  <r>
    <x v="83"/>
    <x v="194"/>
    <n v="10.067114093959731"/>
    <x v="7"/>
    <x v="1"/>
  </r>
  <r>
    <x v="84"/>
    <x v="195"/>
    <n v="5.0335570469798654"/>
    <x v="7"/>
    <x v="1"/>
  </r>
  <r>
    <x v="84"/>
    <x v="196"/>
    <n v="11.409395973154362"/>
    <x v="7"/>
    <x v="1"/>
  </r>
  <r>
    <x v="84"/>
    <x v="197"/>
    <n v="22.818791946308725"/>
    <x v="7"/>
    <x v="1"/>
  </r>
  <r>
    <x v="84"/>
    <x v="198"/>
    <n v="19.463087248322147"/>
    <x v="7"/>
    <x v="1"/>
  </r>
  <r>
    <x v="84"/>
    <x v="199"/>
    <n v="21.476510067114095"/>
    <x v="7"/>
    <x v="1"/>
  </r>
  <r>
    <x v="84"/>
    <x v="200"/>
    <n v="15.436241610738255"/>
    <x v="7"/>
    <x v="1"/>
  </r>
  <r>
    <x v="84"/>
    <x v="4"/>
    <n v="4.3624161073825505"/>
    <x v="7"/>
    <x v="1"/>
  </r>
  <r>
    <x v="85"/>
    <x v="201"/>
    <n v="72.045614035087652"/>
    <x v="7"/>
    <x v="1"/>
  </r>
  <r>
    <x v="86"/>
    <x v="195"/>
    <n v="5.7046979865771812"/>
    <x v="7"/>
    <x v="1"/>
  </r>
  <r>
    <x v="86"/>
    <x v="196"/>
    <n v="10.067114093959731"/>
    <x v="7"/>
    <x v="1"/>
  </r>
  <r>
    <x v="86"/>
    <x v="197"/>
    <n v="20.469798657718123"/>
    <x v="7"/>
    <x v="1"/>
  </r>
  <r>
    <x v="86"/>
    <x v="198"/>
    <n v="18.120805369127517"/>
    <x v="7"/>
    <x v="1"/>
  </r>
  <r>
    <x v="86"/>
    <x v="199"/>
    <n v="19.463087248322147"/>
    <x v="7"/>
    <x v="1"/>
  </r>
  <r>
    <x v="86"/>
    <x v="200"/>
    <n v="14.093959731543624"/>
    <x v="7"/>
    <x v="1"/>
  </r>
  <r>
    <x v="86"/>
    <x v="4"/>
    <n v="12.080536912751677"/>
    <x v="7"/>
    <x v="1"/>
  </r>
  <r>
    <x v="87"/>
    <x v="202"/>
    <n v="71.69465648854964"/>
    <x v="7"/>
    <x v="1"/>
  </r>
  <r>
    <x v="88"/>
    <x v="203"/>
    <n v="67.114093959731548"/>
    <x v="7"/>
    <x v="1"/>
  </r>
  <r>
    <x v="88"/>
    <x v="204"/>
    <n v="24.161073825503355"/>
    <x v="7"/>
    <x v="1"/>
  </r>
  <r>
    <x v="89"/>
    <x v="4"/>
    <n v="8.724832214765101"/>
    <x v="7"/>
    <x v="1"/>
  </r>
  <r>
    <x v="89"/>
    <x v="205"/>
    <n v="23.48993288590604"/>
    <x v="7"/>
    <x v="1"/>
  </r>
  <r>
    <x v="89"/>
    <x v="206"/>
    <n v="0.33557046979865773"/>
    <x v="7"/>
    <x v="1"/>
  </r>
  <r>
    <x v="89"/>
    <x v="207"/>
    <n v="0.33557046979865773"/>
    <x v="7"/>
    <x v="1"/>
  </r>
  <r>
    <x v="89"/>
    <x v="203"/>
    <n v="67.114093959731548"/>
    <x v="7"/>
    <x v="1"/>
  </r>
  <r>
    <x v="89"/>
    <x v="4"/>
    <n v="8.724832214765101"/>
    <x v="7"/>
    <x v="1"/>
  </r>
  <r>
    <x v="89"/>
    <x v="208"/>
    <n v="4.1176470588235308"/>
    <x v="7"/>
    <x v="1"/>
  </r>
  <r>
    <x v="89"/>
    <x v="209"/>
    <n v="10"/>
    <x v="7"/>
    <x v="1"/>
  </r>
  <r>
    <x v="89"/>
    <x v="210"/>
    <n v="3"/>
    <x v="7"/>
    <x v="1"/>
  </r>
  <r>
    <x v="82"/>
    <x v="188"/>
    <n v="77.65567765567765"/>
    <x v="8"/>
    <x v="1"/>
  </r>
  <r>
    <x v="82"/>
    <x v="189"/>
    <n v="8.4249084249084252"/>
    <x v="8"/>
    <x v="1"/>
  </r>
  <r>
    <x v="82"/>
    <x v="190"/>
    <n v="4.395604395604396"/>
    <x v="8"/>
    <x v="1"/>
  </r>
  <r>
    <x v="82"/>
    <x v="191"/>
    <n v="8.4249084249084252"/>
    <x v="8"/>
    <x v="1"/>
  </r>
  <r>
    <x v="82"/>
    <x v="192"/>
    <n v="0.36630036630036628"/>
    <x v="8"/>
    <x v="1"/>
  </r>
  <r>
    <x v="82"/>
    <x v="193"/>
    <n v="3.6630036630036629"/>
    <x v="8"/>
    <x v="1"/>
  </r>
  <r>
    <x v="83"/>
    <x v="4"/>
    <n v="3.2967032967032965"/>
    <x v="8"/>
    <x v="1"/>
  </r>
  <r>
    <x v="83"/>
    <x v="105"/>
    <n v="93.406593406593402"/>
    <x v="8"/>
    <x v="1"/>
  </r>
  <r>
    <x v="83"/>
    <x v="194"/>
    <n v="3.2967032967032965"/>
    <x v="8"/>
    <x v="1"/>
  </r>
  <r>
    <x v="84"/>
    <x v="195"/>
    <n v="11.355311355311356"/>
    <x v="8"/>
    <x v="1"/>
  </r>
  <r>
    <x v="84"/>
    <x v="196"/>
    <n v="13.91941391941392"/>
    <x v="8"/>
    <x v="1"/>
  </r>
  <r>
    <x v="84"/>
    <x v="197"/>
    <n v="14.285714285714286"/>
    <x v="8"/>
    <x v="1"/>
  </r>
  <r>
    <x v="84"/>
    <x v="198"/>
    <n v="16.84981684981685"/>
    <x v="8"/>
    <x v="1"/>
  </r>
  <r>
    <x v="84"/>
    <x v="199"/>
    <n v="23.443223443223442"/>
    <x v="8"/>
    <x v="1"/>
  </r>
  <r>
    <x v="84"/>
    <x v="200"/>
    <n v="15.384615384615385"/>
    <x v="8"/>
    <x v="1"/>
  </r>
  <r>
    <x v="84"/>
    <x v="4"/>
    <n v="4.7619047619047619"/>
    <x v="8"/>
    <x v="1"/>
  </r>
  <r>
    <x v="85"/>
    <x v="201"/>
    <n v="75.000000000000057"/>
    <x v="8"/>
    <x v="1"/>
  </r>
  <r>
    <x v="86"/>
    <x v="195"/>
    <n v="9.8901098901098905"/>
    <x v="8"/>
    <x v="1"/>
  </r>
  <r>
    <x v="86"/>
    <x v="196"/>
    <n v="13.91941391941392"/>
    <x v="8"/>
    <x v="1"/>
  </r>
  <r>
    <x v="86"/>
    <x v="197"/>
    <n v="14.652014652014651"/>
    <x v="8"/>
    <x v="1"/>
  </r>
  <r>
    <x v="86"/>
    <x v="198"/>
    <n v="16.117216117216117"/>
    <x v="8"/>
    <x v="1"/>
  </r>
  <r>
    <x v="86"/>
    <x v="199"/>
    <n v="22.710622710622712"/>
    <x v="8"/>
    <x v="1"/>
  </r>
  <r>
    <x v="86"/>
    <x v="200"/>
    <n v="14.652014652014651"/>
    <x v="8"/>
    <x v="1"/>
  </r>
  <r>
    <x v="86"/>
    <x v="4"/>
    <n v="8.0586080586080584"/>
    <x v="8"/>
    <x v="1"/>
  </r>
  <r>
    <x v="87"/>
    <x v="202"/>
    <n v="74.976095617529893"/>
    <x v="8"/>
    <x v="1"/>
  </r>
  <r>
    <x v="88"/>
    <x v="203"/>
    <n v="55.311355311355314"/>
    <x v="8"/>
    <x v="1"/>
  </r>
  <r>
    <x v="88"/>
    <x v="204"/>
    <n v="35.531135531135533"/>
    <x v="8"/>
    <x v="1"/>
  </r>
  <r>
    <x v="88"/>
    <x v="4"/>
    <n v="9.1575091575091569"/>
    <x v="8"/>
    <x v="1"/>
  </r>
  <r>
    <x v="89"/>
    <x v="205"/>
    <n v="34.432234432234431"/>
    <x v="8"/>
    <x v="1"/>
  </r>
  <r>
    <x v="89"/>
    <x v="206"/>
    <n v="0.73260073260073255"/>
    <x v="8"/>
    <x v="1"/>
  </r>
  <r>
    <x v="89"/>
    <x v="207"/>
    <n v="0.36630036630036628"/>
    <x v="8"/>
    <x v="1"/>
  </r>
  <r>
    <x v="89"/>
    <x v="203"/>
    <n v="55.311355311355314"/>
    <x v="8"/>
    <x v="1"/>
  </r>
  <r>
    <x v="89"/>
    <x v="4"/>
    <n v="9.1575091575091569"/>
    <x v="8"/>
    <x v="1"/>
  </r>
  <r>
    <x v="89"/>
    <x v="208"/>
    <n v="3.9090909090909105"/>
    <x v="8"/>
    <x v="1"/>
  </r>
  <r>
    <x v="89"/>
    <x v="209"/>
    <n v="4"/>
    <x v="8"/>
    <x v="1"/>
  </r>
  <r>
    <x v="89"/>
    <x v="210"/>
    <n v="6"/>
    <x v="8"/>
    <x v="1"/>
  </r>
  <r>
    <x v="82"/>
    <x v="188"/>
    <n v="72.674418604651166"/>
    <x v="9"/>
    <x v="1"/>
  </r>
  <r>
    <x v="82"/>
    <x v="189"/>
    <n v="8.1395348837209305"/>
    <x v="9"/>
    <x v="1"/>
  </r>
  <r>
    <x v="82"/>
    <x v="190"/>
    <n v="4.0697674418604652"/>
    <x v="9"/>
    <x v="1"/>
  </r>
  <r>
    <x v="82"/>
    <x v="191"/>
    <n v="13.953488372093023"/>
    <x v="9"/>
    <x v="1"/>
  </r>
  <r>
    <x v="82"/>
    <x v="192"/>
    <n v="1.1627906976744187"/>
    <x v="9"/>
    <x v="1"/>
  </r>
  <r>
    <x v="82"/>
    <x v="193"/>
    <n v="4.3604651162790695"/>
    <x v="9"/>
    <x v="1"/>
  </r>
  <r>
    <x v="83"/>
    <x v="4"/>
    <n v="0.87209302325581395"/>
    <x v="9"/>
    <x v="1"/>
  </r>
  <r>
    <x v="83"/>
    <x v="105"/>
    <n v="83.139534883720927"/>
    <x v="9"/>
    <x v="1"/>
  </r>
  <r>
    <x v="83"/>
    <x v="194"/>
    <n v="15.988372093023257"/>
    <x v="9"/>
    <x v="1"/>
  </r>
  <r>
    <x v="84"/>
    <x v="195"/>
    <n v="4.6511627906976747"/>
    <x v="9"/>
    <x v="1"/>
  </r>
  <r>
    <x v="84"/>
    <x v="196"/>
    <n v="11.046511627906977"/>
    <x v="9"/>
    <x v="1"/>
  </r>
  <r>
    <x v="84"/>
    <x v="197"/>
    <n v="19.476744186046513"/>
    <x v="9"/>
    <x v="1"/>
  </r>
  <r>
    <x v="84"/>
    <x v="198"/>
    <n v="22.965116279069768"/>
    <x v="9"/>
    <x v="1"/>
  </r>
  <r>
    <x v="84"/>
    <x v="199"/>
    <n v="22.674418604651162"/>
    <x v="9"/>
    <x v="1"/>
  </r>
  <r>
    <x v="84"/>
    <x v="200"/>
    <n v="17.732558139534884"/>
    <x v="9"/>
    <x v="1"/>
  </r>
  <r>
    <x v="84"/>
    <x v="4"/>
    <n v="1.4534883720930232"/>
    <x v="9"/>
    <x v="1"/>
  </r>
  <r>
    <x v="85"/>
    <x v="201"/>
    <n v="73.64896755162242"/>
    <x v="9"/>
    <x v="1"/>
  </r>
  <r>
    <x v="86"/>
    <x v="195"/>
    <n v="4.0697674418604652"/>
    <x v="9"/>
    <x v="1"/>
  </r>
  <r>
    <x v="86"/>
    <x v="196"/>
    <n v="10.174418604651162"/>
    <x v="9"/>
    <x v="1"/>
  </r>
  <r>
    <x v="86"/>
    <x v="197"/>
    <n v="20.63953488372093"/>
    <x v="9"/>
    <x v="1"/>
  </r>
  <r>
    <x v="86"/>
    <x v="198"/>
    <n v="22.093023255813954"/>
    <x v="9"/>
    <x v="1"/>
  </r>
  <r>
    <x v="86"/>
    <x v="199"/>
    <n v="20.348837209302324"/>
    <x v="9"/>
    <x v="1"/>
  </r>
  <r>
    <x v="86"/>
    <x v="200"/>
    <n v="17.441860465116278"/>
    <x v="9"/>
    <x v="1"/>
  </r>
  <r>
    <x v="86"/>
    <x v="4"/>
    <n v="5.2325581395348841"/>
    <x v="9"/>
    <x v="1"/>
  </r>
  <r>
    <x v="87"/>
    <x v="202"/>
    <n v="73.625766871165666"/>
    <x v="9"/>
    <x v="1"/>
  </r>
  <r>
    <x v="88"/>
    <x v="203"/>
    <n v="46.220930232558139"/>
    <x v="9"/>
    <x v="1"/>
  </r>
  <r>
    <x v="88"/>
    <x v="204"/>
    <n v="41.279069767441861"/>
    <x v="9"/>
    <x v="1"/>
  </r>
  <r>
    <x v="88"/>
    <x v="4"/>
    <n v="12.5"/>
    <x v="9"/>
    <x v="1"/>
  </r>
  <r>
    <x v="89"/>
    <x v="205"/>
    <n v="40.406976744186046"/>
    <x v="9"/>
    <x v="1"/>
  </r>
  <r>
    <x v="89"/>
    <x v="206"/>
    <n v="0.29069767441860467"/>
    <x v="9"/>
    <x v="1"/>
  </r>
  <r>
    <x v="89"/>
    <x v="207"/>
    <n v="0.58139534883720934"/>
    <x v="9"/>
    <x v="1"/>
  </r>
  <r>
    <x v="89"/>
    <x v="203"/>
    <n v="46.220930232558139"/>
    <x v="9"/>
    <x v="1"/>
  </r>
  <r>
    <x v="89"/>
    <x v="4"/>
    <n v="12.5"/>
    <x v="9"/>
    <x v="1"/>
  </r>
  <r>
    <x v="89"/>
    <x v="208"/>
    <n v="3.9850746268656723"/>
    <x v="9"/>
    <x v="1"/>
  </r>
  <r>
    <x v="89"/>
    <x v="209"/>
    <n v="5"/>
    <x v="9"/>
    <x v="1"/>
  </r>
  <r>
    <x v="89"/>
    <x v="210"/>
    <n v="23"/>
    <x v="9"/>
    <x v="1"/>
  </r>
  <r>
    <x v="82"/>
    <x v="188"/>
    <n v="65.18218623481782"/>
    <x v="10"/>
    <x v="1"/>
  </r>
  <r>
    <x v="82"/>
    <x v="189"/>
    <n v="19.02834008097166"/>
    <x v="10"/>
    <x v="1"/>
  </r>
  <r>
    <x v="82"/>
    <x v="190"/>
    <n v="6.0728744939271255"/>
    <x v="10"/>
    <x v="1"/>
  </r>
  <r>
    <x v="82"/>
    <x v="191"/>
    <n v="11.336032388663968"/>
    <x v="10"/>
    <x v="1"/>
  </r>
  <r>
    <x v="82"/>
    <x v="192"/>
    <n v="0.80971659919028338"/>
    <x v="10"/>
    <x v="1"/>
  </r>
  <r>
    <x v="82"/>
    <x v="193"/>
    <n v="2.834008097165992"/>
    <x v="10"/>
    <x v="1"/>
  </r>
  <r>
    <x v="83"/>
    <x v="4"/>
    <n v="0"/>
    <x v="10"/>
    <x v="1"/>
  </r>
  <r>
    <x v="83"/>
    <x v="105"/>
    <n v="76.518218623481786"/>
    <x v="10"/>
    <x v="1"/>
  </r>
  <r>
    <x v="83"/>
    <x v="194"/>
    <n v="23.481781376518217"/>
    <x v="10"/>
    <x v="1"/>
  </r>
  <r>
    <x v="84"/>
    <x v="195"/>
    <n v="7.287449392712551"/>
    <x v="10"/>
    <x v="1"/>
  </r>
  <r>
    <x v="84"/>
    <x v="196"/>
    <n v="7.6923076923076925"/>
    <x v="10"/>
    <x v="1"/>
  </r>
  <r>
    <x v="84"/>
    <x v="197"/>
    <n v="20.647773279352226"/>
    <x v="10"/>
    <x v="1"/>
  </r>
  <r>
    <x v="84"/>
    <x v="198"/>
    <n v="24.696356275303643"/>
    <x v="10"/>
    <x v="1"/>
  </r>
  <r>
    <x v="84"/>
    <x v="199"/>
    <n v="27.530364372469634"/>
    <x v="10"/>
    <x v="1"/>
  </r>
  <r>
    <x v="84"/>
    <x v="200"/>
    <n v="9.7165991902834001"/>
    <x v="10"/>
    <x v="1"/>
  </r>
  <r>
    <x v="84"/>
    <x v="4"/>
    <n v="2.42914979757085"/>
    <x v="10"/>
    <x v="1"/>
  </r>
  <r>
    <x v="85"/>
    <x v="201"/>
    <n v="66.547717842323635"/>
    <x v="10"/>
    <x v="1"/>
  </r>
  <r>
    <x v="86"/>
    <x v="195"/>
    <n v="7.287449392712551"/>
    <x v="10"/>
    <x v="1"/>
  </r>
  <r>
    <x v="86"/>
    <x v="196"/>
    <n v="6.8825910931174086"/>
    <x v="10"/>
    <x v="1"/>
  </r>
  <r>
    <x v="86"/>
    <x v="197"/>
    <n v="20.647773279352226"/>
    <x v="10"/>
    <x v="1"/>
  </r>
  <r>
    <x v="86"/>
    <x v="198"/>
    <n v="23.076923076923077"/>
    <x v="10"/>
    <x v="1"/>
  </r>
  <r>
    <x v="86"/>
    <x v="199"/>
    <n v="25.101214574898787"/>
    <x v="10"/>
    <x v="1"/>
  </r>
  <r>
    <x v="86"/>
    <x v="200"/>
    <n v="9.3117408906882595"/>
    <x v="10"/>
    <x v="1"/>
  </r>
  <r>
    <x v="86"/>
    <x v="4"/>
    <n v="7.6923076923076925"/>
    <x v="10"/>
    <x v="1"/>
  </r>
  <r>
    <x v="87"/>
    <x v="202"/>
    <n v="66.675438596491205"/>
    <x v="10"/>
    <x v="1"/>
  </r>
  <r>
    <x v="88"/>
    <x v="203"/>
    <n v="34.817813765182187"/>
    <x v="10"/>
    <x v="1"/>
  </r>
  <r>
    <x v="88"/>
    <x v="204"/>
    <n v="52.226720647773277"/>
    <x v="10"/>
    <x v="1"/>
  </r>
  <r>
    <x v="88"/>
    <x v="4"/>
    <n v="12.955465587044534"/>
    <x v="10"/>
    <x v="1"/>
  </r>
  <r>
    <x v="89"/>
    <x v="205"/>
    <n v="51.012145748987855"/>
    <x v="10"/>
    <x v="1"/>
  </r>
  <r>
    <x v="89"/>
    <x v="206"/>
    <n v="1.214574898785425"/>
    <x v="10"/>
    <x v="1"/>
  </r>
  <r>
    <x v="89"/>
    <x v="207"/>
    <n v="0"/>
    <x v="10"/>
    <x v="1"/>
  </r>
  <r>
    <x v="89"/>
    <x v="203"/>
    <n v="34.817813765182187"/>
    <x v="10"/>
    <x v="1"/>
  </r>
  <r>
    <x v="89"/>
    <x v="4"/>
    <n v="12.955465587044534"/>
    <x v="10"/>
    <x v="1"/>
  </r>
  <r>
    <x v="89"/>
    <x v="208"/>
    <n v="5.8571428571428603"/>
    <x v="10"/>
    <x v="1"/>
  </r>
  <r>
    <x v="89"/>
    <x v="209"/>
    <n v="10.333333333333334"/>
    <x v="10"/>
    <x v="1"/>
  </r>
  <r>
    <x v="89"/>
    <x v="210"/>
    <m/>
    <x v="10"/>
    <x v="1"/>
  </r>
  <r>
    <x v="82"/>
    <x v="188"/>
    <n v="52.592592592592595"/>
    <x v="11"/>
    <x v="1"/>
  </r>
  <r>
    <x v="82"/>
    <x v="189"/>
    <n v="12.962962962962964"/>
    <x v="11"/>
    <x v="1"/>
  </r>
  <r>
    <x v="82"/>
    <x v="190"/>
    <n v="3.7037037037037037"/>
    <x v="11"/>
    <x v="1"/>
  </r>
  <r>
    <x v="82"/>
    <x v="191"/>
    <n v="30.74074074074074"/>
    <x v="11"/>
    <x v="1"/>
  </r>
  <r>
    <x v="82"/>
    <x v="192"/>
    <n v="0.37037037037037035"/>
    <x v="11"/>
    <x v="1"/>
  </r>
  <r>
    <x v="82"/>
    <x v="193"/>
    <n v="2.9629629629629628"/>
    <x v="11"/>
    <x v="1"/>
  </r>
  <r>
    <x v="83"/>
    <x v="4"/>
    <n v="1.1111111111111112"/>
    <x v="11"/>
    <x v="1"/>
  </r>
  <r>
    <x v="83"/>
    <x v="105"/>
    <n v="86.296296296296291"/>
    <x v="11"/>
    <x v="1"/>
  </r>
  <r>
    <x v="83"/>
    <x v="194"/>
    <n v="12.592592592592593"/>
    <x v="11"/>
    <x v="1"/>
  </r>
  <r>
    <x v="84"/>
    <x v="195"/>
    <n v="8.518518518518519"/>
    <x v="11"/>
    <x v="1"/>
  </r>
  <r>
    <x v="84"/>
    <x v="196"/>
    <n v="11.111111111111111"/>
    <x v="11"/>
    <x v="1"/>
  </r>
  <r>
    <x v="84"/>
    <x v="197"/>
    <n v="17.407407407407408"/>
    <x v="11"/>
    <x v="1"/>
  </r>
  <r>
    <x v="84"/>
    <x v="198"/>
    <n v="16.296296296296298"/>
    <x v="11"/>
    <x v="1"/>
  </r>
  <r>
    <x v="84"/>
    <x v="199"/>
    <n v="26.296296296296298"/>
    <x v="11"/>
    <x v="1"/>
  </r>
  <r>
    <x v="84"/>
    <x v="200"/>
    <n v="19.62962962962963"/>
    <x v="11"/>
    <x v="1"/>
  </r>
  <r>
    <x v="84"/>
    <x v="4"/>
    <n v="0.7407407407407407"/>
    <x v="11"/>
    <x v="1"/>
  </r>
  <r>
    <x v="85"/>
    <x v="201"/>
    <n v="78.138059701492509"/>
    <x v="11"/>
    <x v="1"/>
  </r>
  <r>
    <x v="86"/>
    <x v="195"/>
    <n v="8.1481481481481488"/>
    <x v="11"/>
    <x v="1"/>
  </r>
  <r>
    <x v="86"/>
    <x v="196"/>
    <n v="10.37037037037037"/>
    <x v="11"/>
    <x v="1"/>
  </r>
  <r>
    <x v="86"/>
    <x v="197"/>
    <n v="15.185185185185185"/>
    <x v="11"/>
    <x v="1"/>
  </r>
  <r>
    <x v="86"/>
    <x v="198"/>
    <n v="13.333333333333334"/>
    <x v="11"/>
    <x v="1"/>
  </r>
  <r>
    <x v="86"/>
    <x v="199"/>
    <n v="23.703703703703702"/>
    <x v="11"/>
    <x v="1"/>
  </r>
  <r>
    <x v="86"/>
    <x v="200"/>
    <n v="18.518518518518519"/>
    <x v="11"/>
    <x v="1"/>
  </r>
  <r>
    <x v="86"/>
    <x v="4"/>
    <n v="10.74074074074074"/>
    <x v="11"/>
    <x v="1"/>
  </r>
  <r>
    <x v="87"/>
    <x v="202"/>
    <n v="81.174273858921168"/>
    <x v="11"/>
    <x v="1"/>
  </r>
  <r>
    <x v="88"/>
    <x v="203"/>
    <n v="55.185185185185183"/>
    <x v="11"/>
    <x v="1"/>
  </r>
  <r>
    <x v="88"/>
    <x v="204"/>
    <n v="32.962962962962962"/>
    <x v="11"/>
    <x v="1"/>
  </r>
  <r>
    <x v="88"/>
    <x v="4"/>
    <n v="11.851851851851851"/>
    <x v="11"/>
    <x v="1"/>
  </r>
  <r>
    <x v="89"/>
    <x v="205"/>
    <n v="29.62962962962963"/>
    <x v="11"/>
    <x v="1"/>
  </r>
  <r>
    <x v="89"/>
    <x v="206"/>
    <n v="1.4814814814814814"/>
    <x v="11"/>
    <x v="1"/>
  </r>
  <r>
    <x v="89"/>
    <x v="207"/>
    <n v="1.8518518518518519"/>
    <x v="11"/>
    <x v="1"/>
  </r>
  <r>
    <x v="89"/>
    <x v="203"/>
    <n v="55.185185185185183"/>
    <x v="11"/>
    <x v="1"/>
  </r>
  <r>
    <x v="89"/>
    <x v="4"/>
    <n v="11.851851851851851"/>
    <x v="11"/>
    <x v="1"/>
  </r>
  <r>
    <x v="89"/>
    <x v="208"/>
    <n v="4.7532467532467555"/>
    <x v="11"/>
    <x v="1"/>
  </r>
  <r>
    <x v="89"/>
    <x v="209"/>
    <n v="4.5"/>
    <x v="11"/>
    <x v="1"/>
  </r>
  <r>
    <x v="89"/>
    <x v="210"/>
    <n v="44.4"/>
    <x v="11"/>
    <x v="1"/>
  </r>
  <r>
    <x v="82"/>
    <x v="188"/>
    <n v="59.183673469387756"/>
    <x v="12"/>
    <x v="1"/>
  </r>
  <r>
    <x v="82"/>
    <x v="189"/>
    <n v="17.006802721088434"/>
    <x v="12"/>
    <x v="1"/>
  </r>
  <r>
    <x v="82"/>
    <x v="190"/>
    <n v="7.8231292517006805"/>
    <x v="12"/>
    <x v="1"/>
  </r>
  <r>
    <x v="82"/>
    <x v="191"/>
    <n v="14.625850340136054"/>
    <x v="12"/>
    <x v="1"/>
  </r>
  <r>
    <x v="82"/>
    <x v="192"/>
    <n v="0.68027210884353739"/>
    <x v="12"/>
    <x v="1"/>
  </r>
  <r>
    <x v="82"/>
    <x v="193"/>
    <n v="3.7414965986394559"/>
    <x v="12"/>
    <x v="1"/>
  </r>
  <r>
    <x v="83"/>
    <x v="4"/>
    <n v="2.0408163265306123"/>
    <x v="12"/>
    <x v="1"/>
  </r>
  <r>
    <x v="83"/>
    <x v="105"/>
    <n v="62.925170068027214"/>
    <x v="12"/>
    <x v="1"/>
  </r>
  <r>
    <x v="83"/>
    <x v="194"/>
    <n v="35.034013605442176"/>
    <x v="12"/>
    <x v="1"/>
  </r>
  <r>
    <x v="84"/>
    <x v="195"/>
    <n v="19.727891156462587"/>
    <x v="12"/>
    <x v="1"/>
  </r>
  <r>
    <x v="84"/>
    <x v="196"/>
    <n v="12.92517006802721"/>
    <x v="12"/>
    <x v="1"/>
  </r>
  <r>
    <x v="84"/>
    <x v="197"/>
    <n v="30.952380952380953"/>
    <x v="12"/>
    <x v="1"/>
  </r>
  <r>
    <x v="84"/>
    <x v="198"/>
    <n v="16.326530612244898"/>
    <x v="12"/>
    <x v="1"/>
  </r>
  <r>
    <x v="84"/>
    <x v="199"/>
    <n v="12.585034013605442"/>
    <x v="12"/>
    <x v="1"/>
  </r>
  <r>
    <x v="84"/>
    <x v="200"/>
    <n v="3.7414965986394559"/>
    <x v="12"/>
    <x v="1"/>
  </r>
  <r>
    <x v="84"/>
    <x v="4"/>
    <n v="3.7414965986394559"/>
    <x v="12"/>
    <x v="1"/>
  </r>
  <r>
    <x v="85"/>
    <x v="201"/>
    <n v="40.017667844522975"/>
    <x v="12"/>
    <x v="1"/>
  </r>
  <r>
    <x v="86"/>
    <x v="195"/>
    <n v="17.006802721088434"/>
    <x v="12"/>
    <x v="1"/>
  </r>
  <r>
    <x v="86"/>
    <x v="196"/>
    <n v="10.204081632653061"/>
    <x v="12"/>
    <x v="1"/>
  </r>
  <r>
    <x v="86"/>
    <x v="197"/>
    <n v="27.891156462585034"/>
    <x v="12"/>
    <x v="1"/>
  </r>
  <r>
    <x v="86"/>
    <x v="198"/>
    <n v="13.945578231292517"/>
    <x v="12"/>
    <x v="1"/>
  </r>
  <r>
    <x v="86"/>
    <x v="199"/>
    <n v="10.884353741496598"/>
    <x v="12"/>
    <x v="1"/>
  </r>
  <r>
    <x v="86"/>
    <x v="200"/>
    <n v="3.0612244897959182"/>
    <x v="12"/>
    <x v="1"/>
  </r>
  <r>
    <x v="86"/>
    <x v="4"/>
    <n v="17.006802721088434"/>
    <x v="12"/>
    <x v="1"/>
  </r>
  <r>
    <x v="87"/>
    <x v="202"/>
    <n v="41.389344262295118"/>
    <x v="12"/>
    <x v="1"/>
  </r>
  <r>
    <x v="88"/>
    <x v="203"/>
    <n v="35.034013605442176"/>
    <x v="12"/>
    <x v="1"/>
  </r>
  <r>
    <x v="88"/>
    <x v="204"/>
    <n v="50.34013605442177"/>
    <x v="12"/>
    <x v="1"/>
  </r>
  <r>
    <x v="88"/>
    <x v="4"/>
    <n v="14.625850340136054"/>
    <x v="12"/>
    <x v="1"/>
  </r>
  <r>
    <x v="89"/>
    <x v="205"/>
    <n v="46.598639455782312"/>
    <x v="12"/>
    <x v="1"/>
  </r>
  <r>
    <x v="89"/>
    <x v="206"/>
    <n v="1.7006802721088434"/>
    <x v="12"/>
    <x v="1"/>
  </r>
  <r>
    <x v="89"/>
    <x v="207"/>
    <n v="2.0408163265306123"/>
    <x v="12"/>
    <x v="1"/>
  </r>
  <r>
    <x v="89"/>
    <x v="203"/>
    <n v="35.034013605442176"/>
    <x v="12"/>
    <x v="1"/>
  </r>
  <r>
    <x v="89"/>
    <x v="4"/>
    <n v="14.625850340136054"/>
    <x v="12"/>
    <x v="1"/>
  </r>
  <r>
    <x v="89"/>
    <x v="208"/>
    <n v="5.2461538461538444"/>
    <x v="12"/>
    <x v="1"/>
  </r>
  <r>
    <x v="89"/>
    <x v="209"/>
    <n v="9"/>
    <x v="12"/>
    <x v="1"/>
  </r>
  <r>
    <x v="89"/>
    <x v="210"/>
    <n v="14.2"/>
    <x v="12"/>
    <x v="1"/>
  </r>
  <r>
    <x v="82"/>
    <x v="188"/>
    <n v="57.692307692307693"/>
    <x v="13"/>
    <x v="1"/>
  </r>
  <r>
    <x v="82"/>
    <x v="189"/>
    <n v="19.871794871794872"/>
    <x v="13"/>
    <x v="1"/>
  </r>
  <r>
    <x v="82"/>
    <x v="190"/>
    <n v="7.0512820512820511"/>
    <x v="13"/>
    <x v="1"/>
  </r>
  <r>
    <x v="82"/>
    <x v="191"/>
    <n v="15.384615384615385"/>
    <x v="13"/>
    <x v="1"/>
  </r>
  <r>
    <x v="82"/>
    <x v="192"/>
    <n v="0.64102564102564108"/>
    <x v="13"/>
    <x v="1"/>
  </r>
  <r>
    <x v="82"/>
    <x v="193"/>
    <n v="2.5641025641025643"/>
    <x v="13"/>
    <x v="1"/>
  </r>
  <r>
    <x v="83"/>
    <x v="4"/>
    <n v="0"/>
    <x v="13"/>
    <x v="1"/>
  </r>
  <r>
    <x v="83"/>
    <x v="105"/>
    <n v="73.07692307692308"/>
    <x v="13"/>
    <x v="1"/>
  </r>
  <r>
    <x v="83"/>
    <x v="194"/>
    <n v="26.923076923076923"/>
    <x v="13"/>
    <x v="1"/>
  </r>
  <r>
    <x v="84"/>
    <x v="195"/>
    <n v="8.3333333333333339"/>
    <x v="13"/>
    <x v="1"/>
  </r>
  <r>
    <x v="84"/>
    <x v="196"/>
    <n v="12.820512820512821"/>
    <x v="13"/>
    <x v="1"/>
  </r>
  <r>
    <x v="84"/>
    <x v="197"/>
    <n v="17.948717948717949"/>
    <x v="13"/>
    <x v="1"/>
  </r>
  <r>
    <x v="84"/>
    <x v="198"/>
    <n v="26.923076923076923"/>
    <x v="13"/>
    <x v="1"/>
  </r>
  <r>
    <x v="84"/>
    <x v="199"/>
    <n v="21.153846153846153"/>
    <x v="13"/>
    <x v="1"/>
  </r>
  <r>
    <x v="84"/>
    <x v="200"/>
    <n v="10.897435897435898"/>
    <x v="13"/>
    <x v="1"/>
  </r>
  <r>
    <x v="84"/>
    <x v="4"/>
    <n v="1.9230769230769231"/>
    <x v="13"/>
    <x v="1"/>
  </r>
  <r>
    <x v="85"/>
    <x v="201"/>
    <n v="64.313725490196092"/>
    <x v="13"/>
    <x v="1"/>
  </r>
  <r>
    <x v="86"/>
    <x v="195"/>
    <n v="7.0512820512820511"/>
    <x v="13"/>
    <x v="1"/>
  </r>
  <r>
    <x v="86"/>
    <x v="196"/>
    <n v="11.538461538461538"/>
    <x v="13"/>
    <x v="1"/>
  </r>
  <r>
    <x v="86"/>
    <x v="197"/>
    <n v="16.025641025641026"/>
    <x v="13"/>
    <x v="1"/>
  </r>
  <r>
    <x v="86"/>
    <x v="198"/>
    <n v="23.717948717948719"/>
    <x v="13"/>
    <x v="1"/>
  </r>
  <r>
    <x v="86"/>
    <x v="199"/>
    <n v="19.871794871794872"/>
    <x v="13"/>
    <x v="1"/>
  </r>
  <r>
    <x v="86"/>
    <x v="200"/>
    <n v="11.538461538461538"/>
    <x v="13"/>
    <x v="1"/>
  </r>
  <r>
    <x v="86"/>
    <x v="4"/>
    <n v="10.256410256410257"/>
    <x v="13"/>
    <x v="1"/>
  </r>
  <r>
    <x v="87"/>
    <x v="202"/>
    <n v="69.464285714285722"/>
    <x v="13"/>
    <x v="1"/>
  </r>
  <r>
    <x v="88"/>
    <x v="203"/>
    <n v="39.102564102564102"/>
    <x v="13"/>
    <x v="1"/>
  </r>
  <r>
    <x v="88"/>
    <x v="204"/>
    <n v="50.641025641025642"/>
    <x v="13"/>
    <x v="1"/>
  </r>
  <r>
    <x v="88"/>
    <x v="4"/>
    <n v="10.256410256410257"/>
    <x v="13"/>
    <x v="1"/>
  </r>
  <r>
    <x v="89"/>
    <x v="205"/>
    <n v="48.717948717948715"/>
    <x v="13"/>
    <x v="1"/>
  </r>
  <r>
    <x v="89"/>
    <x v="206"/>
    <n v="0.64102564102564108"/>
    <x v="13"/>
    <x v="1"/>
  </r>
  <r>
    <x v="89"/>
    <x v="207"/>
    <n v="1.2820512820512822"/>
    <x v="13"/>
    <x v="1"/>
  </r>
  <r>
    <x v="89"/>
    <x v="203"/>
    <n v="39.102564102564102"/>
    <x v="13"/>
    <x v="1"/>
  </r>
  <r>
    <x v="89"/>
    <x v="4"/>
    <n v="10.256410256410257"/>
    <x v="13"/>
    <x v="1"/>
  </r>
  <r>
    <x v="89"/>
    <x v="208"/>
    <n v="6.4324324324324333"/>
    <x v="13"/>
    <x v="1"/>
  </r>
  <r>
    <x v="89"/>
    <x v="209"/>
    <n v="2"/>
    <x v="13"/>
    <x v="1"/>
  </r>
  <r>
    <x v="89"/>
    <x v="210"/>
    <n v="125"/>
    <x v="13"/>
    <x v="1"/>
  </r>
  <r>
    <x v="82"/>
    <x v="188"/>
    <n v="38.513513513513516"/>
    <x v="14"/>
    <x v="1"/>
  </r>
  <r>
    <x v="82"/>
    <x v="189"/>
    <n v="14.864864864864865"/>
    <x v="14"/>
    <x v="1"/>
  </r>
  <r>
    <x v="82"/>
    <x v="190"/>
    <n v="7.4324324324324325"/>
    <x v="14"/>
    <x v="1"/>
  </r>
  <r>
    <x v="82"/>
    <x v="191"/>
    <n v="40.54054054054054"/>
    <x v="14"/>
    <x v="1"/>
  </r>
  <r>
    <x v="82"/>
    <x v="192"/>
    <n v="0.67567567567567566"/>
    <x v="14"/>
    <x v="1"/>
  </r>
  <r>
    <x v="82"/>
    <x v="193"/>
    <n v="2.7027027027027026"/>
    <x v="14"/>
    <x v="1"/>
  </r>
  <r>
    <x v="83"/>
    <x v="4"/>
    <n v="0"/>
    <x v="14"/>
    <x v="1"/>
  </r>
  <r>
    <x v="83"/>
    <x v="105"/>
    <n v="97.972972972972968"/>
    <x v="14"/>
    <x v="1"/>
  </r>
  <r>
    <x v="83"/>
    <x v="194"/>
    <n v="2.0270270270270272"/>
    <x v="14"/>
    <x v="1"/>
  </r>
  <r>
    <x v="84"/>
    <x v="195"/>
    <n v="6.0810810810810807"/>
    <x v="14"/>
    <x v="1"/>
  </r>
  <r>
    <x v="84"/>
    <x v="196"/>
    <n v="12.837837837837839"/>
    <x v="14"/>
    <x v="1"/>
  </r>
  <r>
    <x v="84"/>
    <x v="197"/>
    <n v="24.324324324324323"/>
    <x v="14"/>
    <x v="1"/>
  </r>
  <r>
    <x v="84"/>
    <x v="198"/>
    <n v="20.27027027027027"/>
    <x v="14"/>
    <x v="1"/>
  </r>
  <r>
    <x v="84"/>
    <x v="199"/>
    <n v="21.621621621621621"/>
    <x v="14"/>
    <x v="1"/>
  </r>
  <r>
    <x v="84"/>
    <x v="200"/>
    <n v="14.189189189189189"/>
    <x v="14"/>
    <x v="1"/>
  </r>
  <r>
    <x v="84"/>
    <x v="4"/>
    <n v="0.67567567567567566"/>
    <x v="14"/>
    <x v="1"/>
  </r>
  <r>
    <x v="85"/>
    <x v="201"/>
    <n v="65.993197278911566"/>
    <x v="14"/>
    <x v="1"/>
  </r>
  <r>
    <x v="86"/>
    <x v="195"/>
    <n v="6.0810810810810807"/>
    <x v="14"/>
    <x v="1"/>
  </r>
  <r>
    <x v="86"/>
    <x v="196"/>
    <n v="11.486486486486486"/>
    <x v="14"/>
    <x v="1"/>
  </r>
  <r>
    <x v="86"/>
    <x v="197"/>
    <n v="21.621621621621621"/>
    <x v="14"/>
    <x v="1"/>
  </r>
  <r>
    <x v="86"/>
    <x v="198"/>
    <n v="14.189189189189189"/>
    <x v="14"/>
    <x v="1"/>
  </r>
  <r>
    <x v="86"/>
    <x v="199"/>
    <n v="18.243243243243242"/>
    <x v="14"/>
    <x v="1"/>
  </r>
  <r>
    <x v="86"/>
    <x v="200"/>
    <n v="10.810810810810811"/>
    <x v="14"/>
    <x v="1"/>
  </r>
  <r>
    <x v="86"/>
    <x v="4"/>
    <n v="17.567567567567568"/>
    <x v="14"/>
    <x v="1"/>
  </r>
  <r>
    <x v="87"/>
    <x v="202"/>
    <n v="62.770491803278702"/>
    <x v="14"/>
    <x v="1"/>
  </r>
  <r>
    <x v="88"/>
    <x v="203"/>
    <n v="67.567567567567565"/>
    <x v="14"/>
    <x v="1"/>
  </r>
  <r>
    <x v="88"/>
    <x v="204"/>
    <n v="22.972972972972972"/>
    <x v="14"/>
    <x v="1"/>
  </r>
  <r>
    <x v="88"/>
    <x v="4"/>
    <n v="9.4594594594594597"/>
    <x v="14"/>
    <x v="1"/>
  </r>
  <r>
    <x v="89"/>
    <x v="205"/>
    <n v="20.27027027027027"/>
    <x v="14"/>
    <x v="1"/>
  </r>
  <r>
    <x v="89"/>
    <x v="206"/>
    <n v="2.7027027027027026"/>
    <x v="14"/>
    <x v="1"/>
  </r>
  <r>
    <x v="89"/>
    <x v="207"/>
    <n v="0"/>
    <x v="14"/>
    <x v="1"/>
  </r>
  <r>
    <x v="89"/>
    <x v="203"/>
    <n v="67.567567567567565"/>
    <x v="14"/>
    <x v="1"/>
  </r>
  <r>
    <x v="89"/>
    <x v="4"/>
    <n v="9.4594594594594597"/>
    <x v="14"/>
    <x v="1"/>
  </r>
  <r>
    <x v="89"/>
    <x v="208"/>
    <n v="6.206896551724137"/>
    <x v="14"/>
    <x v="1"/>
  </r>
  <r>
    <x v="89"/>
    <x v="209"/>
    <n v="6.75"/>
    <x v="14"/>
    <x v="1"/>
  </r>
  <r>
    <x v="89"/>
    <x v="210"/>
    <m/>
    <x v="14"/>
    <x v="1"/>
  </r>
  <r>
    <x v="82"/>
    <x v="188"/>
    <n v="69.594594594594597"/>
    <x v="15"/>
    <x v="1"/>
  </r>
  <r>
    <x v="82"/>
    <x v="189"/>
    <n v="8.1081081081081088"/>
    <x v="15"/>
    <x v="1"/>
  </r>
  <r>
    <x v="82"/>
    <x v="190"/>
    <n v="4.7297297297297298"/>
    <x v="15"/>
    <x v="1"/>
  </r>
  <r>
    <x v="82"/>
    <x v="191"/>
    <n v="17.567567567567568"/>
    <x v="15"/>
    <x v="1"/>
  </r>
  <r>
    <x v="82"/>
    <x v="192"/>
    <n v="2.0270270270270272"/>
    <x v="15"/>
    <x v="1"/>
  </r>
  <r>
    <x v="82"/>
    <x v="193"/>
    <n v="4.0540540540540544"/>
    <x v="15"/>
    <x v="1"/>
  </r>
  <r>
    <x v="83"/>
    <x v="4"/>
    <n v="8.7837837837837842"/>
    <x v="15"/>
    <x v="1"/>
  </r>
  <r>
    <x v="83"/>
    <x v="105"/>
    <n v="80.405405405405403"/>
    <x v="15"/>
    <x v="1"/>
  </r>
  <r>
    <x v="83"/>
    <x v="194"/>
    <n v="10.810810810810811"/>
    <x v="15"/>
    <x v="1"/>
  </r>
  <r>
    <x v="84"/>
    <x v="195"/>
    <n v="9.4594594594594597"/>
    <x v="15"/>
    <x v="1"/>
  </r>
  <r>
    <x v="84"/>
    <x v="196"/>
    <n v="18.918918918918919"/>
    <x v="15"/>
    <x v="1"/>
  </r>
  <r>
    <x v="84"/>
    <x v="197"/>
    <n v="44.594594594594597"/>
    <x v="15"/>
    <x v="1"/>
  </r>
  <r>
    <x v="84"/>
    <x v="198"/>
    <n v="18.243243243243242"/>
    <x v="15"/>
    <x v="1"/>
  </r>
  <r>
    <x v="84"/>
    <x v="199"/>
    <n v="5.4054054054054053"/>
    <x v="15"/>
    <x v="1"/>
  </r>
  <r>
    <x v="84"/>
    <x v="200"/>
    <n v="0.67567567567567566"/>
    <x v="15"/>
    <x v="1"/>
  </r>
  <r>
    <x v="84"/>
    <x v="4"/>
    <n v="2.7027027027027026"/>
    <x v="15"/>
    <x v="1"/>
  </r>
  <r>
    <x v="85"/>
    <x v="201"/>
    <n v="30.798611111111114"/>
    <x v="15"/>
    <x v="1"/>
  </r>
  <r>
    <x v="86"/>
    <x v="195"/>
    <n v="7.4324324324324325"/>
    <x v="15"/>
    <x v="1"/>
  </r>
  <r>
    <x v="86"/>
    <x v="196"/>
    <n v="16.891891891891891"/>
    <x v="15"/>
    <x v="1"/>
  </r>
  <r>
    <x v="86"/>
    <x v="197"/>
    <n v="41.216216216216218"/>
    <x v="15"/>
    <x v="1"/>
  </r>
  <r>
    <x v="86"/>
    <x v="198"/>
    <n v="20.27027027027027"/>
    <x v="15"/>
    <x v="1"/>
  </r>
  <r>
    <x v="86"/>
    <x v="199"/>
    <n v="8.7837837837837842"/>
    <x v="15"/>
    <x v="1"/>
  </r>
  <r>
    <x v="86"/>
    <x v="200"/>
    <n v="0.67567567567567566"/>
    <x v="15"/>
    <x v="1"/>
  </r>
  <r>
    <x v="86"/>
    <x v="4"/>
    <n v="4.7297297297297298"/>
    <x v="15"/>
    <x v="1"/>
  </r>
  <r>
    <x v="87"/>
    <x v="202"/>
    <n v="34.546099290780134"/>
    <x v="15"/>
    <x v="1"/>
  </r>
  <r>
    <x v="88"/>
    <x v="203"/>
    <n v="56.756756756756758"/>
    <x v="15"/>
    <x v="1"/>
  </r>
  <r>
    <x v="88"/>
    <x v="204"/>
    <n v="36.486486486486484"/>
    <x v="15"/>
    <x v="1"/>
  </r>
  <r>
    <x v="88"/>
    <x v="4"/>
    <n v="6.756756756756757"/>
    <x v="15"/>
    <x v="1"/>
  </r>
  <r>
    <x v="89"/>
    <x v="205"/>
    <n v="35.135135135135137"/>
    <x v="15"/>
    <x v="1"/>
  </r>
  <r>
    <x v="89"/>
    <x v="206"/>
    <n v="0"/>
    <x v="15"/>
    <x v="1"/>
  </r>
  <r>
    <x v="89"/>
    <x v="207"/>
    <n v="1.3513513513513513"/>
    <x v="15"/>
    <x v="1"/>
  </r>
  <r>
    <x v="89"/>
    <x v="203"/>
    <n v="56.756756756756758"/>
    <x v="15"/>
    <x v="1"/>
  </r>
  <r>
    <x v="89"/>
    <x v="4"/>
    <n v="6.756756756756757"/>
    <x v="15"/>
    <x v="1"/>
  </r>
  <r>
    <x v="89"/>
    <x v="208"/>
    <n v="6.4038461538461533"/>
    <x v="15"/>
    <x v="1"/>
  </r>
  <r>
    <x v="89"/>
    <x v="209"/>
    <m/>
    <x v="15"/>
    <x v="1"/>
  </r>
  <r>
    <x v="89"/>
    <x v="210"/>
    <n v="7.5"/>
    <x v="15"/>
    <x v="1"/>
  </r>
  <r>
    <x v="82"/>
    <x v="188"/>
    <n v="48.148148148148145"/>
    <x v="16"/>
    <x v="1"/>
  </r>
  <r>
    <x v="82"/>
    <x v="189"/>
    <n v="24.242424242424242"/>
    <x v="16"/>
    <x v="1"/>
  </r>
  <r>
    <x v="82"/>
    <x v="190"/>
    <n v="10.437710437710438"/>
    <x v="16"/>
    <x v="1"/>
  </r>
  <r>
    <x v="82"/>
    <x v="191"/>
    <n v="18.518518518518519"/>
    <x v="16"/>
    <x v="1"/>
  </r>
  <r>
    <x v="82"/>
    <x v="192"/>
    <n v="1.0101010101010102"/>
    <x v="16"/>
    <x v="1"/>
  </r>
  <r>
    <x v="82"/>
    <x v="193"/>
    <n v="3.3670033670033672"/>
    <x v="16"/>
    <x v="1"/>
  </r>
  <r>
    <x v="83"/>
    <x v="4"/>
    <n v="2.0202020202020203"/>
    <x v="16"/>
    <x v="1"/>
  </r>
  <r>
    <x v="83"/>
    <x v="105"/>
    <n v="60.942760942760941"/>
    <x v="16"/>
    <x v="1"/>
  </r>
  <r>
    <x v="83"/>
    <x v="194"/>
    <n v="37.037037037037038"/>
    <x v="16"/>
    <x v="1"/>
  </r>
  <r>
    <x v="84"/>
    <x v="195"/>
    <n v="17.171717171717173"/>
    <x v="16"/>
    <x v="1"/>
  </r>
  <r>
    <x v="84"/>
    <x v="196"/>
    <n v="14.141414141414142"/>
    <x v="16"/>
    <x v="1"/>
  </r>
  <r>
    <x v="84"/>
    <x v="197"/>
    <n v="23.569023569023567"/>
    <x v="16"/>
    <x v="1"/>
  </r>
  <r>
    <x v="84"/>
    <x v="198"/>
    <n v="20.202020202020201"/>
    <x v="16"/>
    <x v="1"/>
  </r>
  <r>
    <x v="84"/>
    <x v="199"/>
    <n v="11.111111111111111"/>
    <x v="16"/>
    <x v="1"/>
  </r>
  <r>
    <x v="84"/>
    <x v="200"/>
    <n v="7.7441077441077439"/>
    <x v="16"/>
    <x v="1"/>
  </r>
  <r>
    <x v="84"/>
    <x v="4"/>
    <n v="6.0606060606060606"/>
    <x v="16"/>
    <x v="1"/>
  </r>
  <r>
    <x v="85"/>
    <x v="201"/>
    <n v="47.931899641577047"/>
    <x v="16"/>
    <x v="1"/>
  </r>
  <r>
    <x v="86"/>
    <x v="195"/>
    <n v="16.161616161616163"/>
    <x v="16"/>
    <x v="1"/>
  </r>
  <r>
    <x v="86"/>
    <x v="196"/>
    <n v="13.468013468013469"/>
    <x v="16"/>
    <x v="1"/>
  </r>
  <r>
    <x v="86"/>
    <x v="197"/>
    <n v="21.212121212121211"/>
    <x v="16"/>
    <x v="1"/>
  </r>
  <r>
    <x v="86"/>
    <x v="198"/>
    <n v="16.498316498316498"/>
    <x v="16"/>
    <x v="1"/>
  </r>
  <r>
    <x v="86"/>
    <x v="199"/>
    <n v="9.4276094276094273"/>
    <x v="16"/>
    <x v="1"/>
  </r>
  <r>
    <x v="86"/>
    <x v="200"/>
    <n v="7.7441077441077439"/>
    <x v="16"/>
    <x v="1"/>
  </r>
  <r>
    <x v="86"/>
    <x v="4"/>
    <n v="15.488215488215488"/>
    <x v="16"/>
    <x v="1"/>
  </r>
  <r>
    <x v="87"/>
    <x v="202"/>
    <n v="50.549800796812733"/>
    <x v="16"/>
    <x v="1"/>
  </r>
  <r>
    <x v="88"/>
    <x v="203"/>
    <n v="39.057239057239059"/>
    <x v="16"/>
    <x v="1"/>
  </r>
  <r>
    <x v="88"/>
    <x v="204"/>
    <n v="52.188552188552187"/>
    <x v="16"/>
    <x v="1"/>
  </r>
  <r>
    <x v="88"/>
    <x v="4"/>
    <n v="8.7542087542087543"/>
    <x v="16"/>
    <x v="1"/>
  </r>
  <r>
    <x v="89"/>
    <x v="205"/>
    <n v="46.801346801346803"/>
    <x v="16"/>
    <x v="1"/>
  </r>
  <r>
    <x v="89"/>
    <x v="206"/>
    <n v="3.7037037037037037"/>
    <x v="16"/>
    <x v="1"/>
  </r>
  <r>
    <x v="89"/>
    <x v="207"/>
    <n v="1.6835016835016836"/>
    <x v="16"/>
    <x v="1"/>
  </r>
  <r>
    <x v="89"/>
    <x v="203"/>
    <n v="39.057239057239059"/>
    <x v="16"/>
    <x v="1"/>
  </r>
  <r>
    <x v="89"/>
    <x v="4"/>
    <n v="8.7542087542087543"/>
    <x v="16"/>
    <x v="1"/>
  </r>
  <r>
    <x v="89"/>
    <x v="208"/>
    <n v="4.9296875"/>
    <x v="16"/>
    <x v="1"/>
  </r>
  <r>
    <x v="89"/>
    <x v="209"/>
    <n v="9.6"/>
    <x v="16"/>
    <x v="1"/>
  </r>
  <r>
    <x v="89"/>
    <x v="210"/>
    <n v="23"/>
    <x v="16"/>
    <x v="1"/>
  </r>
  <r>
    <x v="90"/>
    <x v="211"/>
    <n v="28.545454545454547"/>
    <x v="0"/>
    <x v="0"/>
  </r>
  <r>
    <x v="90"/>
    <x v="212"/>
    <n v="68.281818181818181"/>
    <x v="0"/>
    <x v="0"/>
  </r>
  <r>
    <x v="90"/>
    <x v="4"/>
    <n v="3.1727272727272728"/>
    <x v="0"/>
    <x v="0"/>
  </r>
  <r>
    <x v="91"/>
    <x v="213"/>
    <n v="24.545454545454547"/>
    <x v="0"/>
    <x v="0"/>
  </r>
  <r>
    <x v="91"/>
    <x v="214"/>
    <n v="7.0636363636363635"/>
    <x v="0"/>
    <x v="0"/>
  </r>
  <r>
    <x v="91"/>
    <x v="215"/>
    <n v="20.572727272727274"/>
    <x v="0"/>
    <x v="0"/>
  </r>
  <r>
    <x v="91"/>
    <x v="216"/>
    <n v="4.1545454545454543"/>
    <x v="0"/>
    <x v="0"/>
  </r>
  <r>
    <x v="91"/>
    <x v="217"/>
    <n v="7.5090909090909088"/>
    <x v="0"/>
    <x v="0"/>
  </r>
  <r>
    <x v="91"/>
    <x v="218"/>
    <n v="3.3636363636363638"/>
    <x v="0"/>
    <x v="0"/>
  </r>
  <r>
    <x v="91"/>
    <x v="219"/>
    <n v="1.0727272727272728"/>
    <x v="0"/>
    <x v="0"/>
  </r>
  <r>
    <x v="91"/>
    <x v="220"/>
    <n v="31.718181818181819"/>
    <x v="0"/>
    <x v="0"/>
  </r>
  <r>
    <x v="92"/>
    <x v="221"/>
    <n v="24.545454545454547"/>
    <x v="0"/>
    <x v="0"/>
  </r>
  <r>
    <x v="92"/>
    <x v="222"/>
    <n v="11.218181818181819"/>
    <x v="0"/>
    <x v="0"/>
  </r>
  <r>
    <x v="92"/>
    <x v="223"/>
    <n v="32.518181818181816"/>
    <x v="0"/>
    <x v="0"/>
  </r>
  <r>
    <x v="92"/>
    <x v="224"/>
    <n v="28.545454545454547"/>
    <x v="0"/>
    <x v="0"/>
  </r>
  <r>
    <x v="92"/>
    <x v="4"/>
    <n v="3.1727272727272728"/>
    <x v="0"/>
    <x v="0"/>
  </r>
  <r>
    <x v="93"/>
    <x v="225"/>
    <n v="18.958611481975968"/>
    <x v="0"/>
    <x v="0"/>
  </r>
  <r>
    <x v="93"/>
    <x v="226"/>
    <n v="81.041388518024036"/>
    <x v="0"/>
    <x v="0"/>
  </r>
  <r>
    <x v="94"/>
    <x v="225"/>
    <n v="37.338044758539461"/>
    <x v="0"/>
    <x v="0"/>
  </r>
  <r>
    <x v="94"/>
    <x v="226"/>
    <n v="62.661955241460539"/>
    <x v="0"/>
    <x v="0"/>
  </r>
  <r>
    <x v="95"/>
    <x v="225"/>
    <n v="31.138107416879794"/>
    <x v="0"/>
    <x v="0"/>
  </r>
  <r>
    <x v="95"/>
    <x v="226"/>
    <n v="68.861892583120209"/>
    <x v="0"/>
    <x v="0"/>
  </r>
  <r>
    <x v="96"/>
    <x v="225"/>
    <n v="60.17316017316017"/>
    <x v="0"/>
    <x v="0"/>
  </r>
  <r>
    <x v="96"/>
    <x v="226"/>
    <n v="39.82683982683983"/>
    <x v="0"/>
    <x v="0"/>
  </r>
  <r>
    <x v="97"/>
    <x v="225"/>
    <n v="40.776699029126213"/>
    <x v="0"/>
    <x v="0"/>
  </r>
  <r>
    <x v="97"/>
    <x v="226"/>
    <n v="59.223300970873787"/>
    <x v="0"/>
    <x v="0"/>
  </r>
  <r>
    <x v="98"/>
    <x v="227"/>
    <n v="36.905871388630011"/>
    <x v="0"/>
    <x v="0"/>
  </r>
  <r>
    <x v="98"/>
    <x v="228"/>
    <n v="63.094128611369989"/>
    <x v="0"/>
    <x v="0"/>
  </r>
  <r>
    <x v="99"/>
    <x v="227"/>
    <n v="2772"/>
    <x v="0"/>
    <x v="0"/>
  </r>
  <r>
    <x v="99"/>
    <x v="228"/>
    <n v="4739"/>
    <x v="0"/>
    <x v="0"/>
  </r>
  <r>
    <x v="90"/>
    <x v="211"/>
    <n v="39.496805111821089"/>
    <x v="1"/>
    <x v="0"/>
  </r>
  <r>
    <x v="90"/>
    <x v="212"/>
    <n v="56.110223642172521"/>
    <x v="1"/>
    <x v="0"/>
  </r>
  <r>
    <x v="90"/>
    <x v="4"/>
    <n v="4.3929712460063897"/>
    <x v="1"/>
    <x v="0"/>
  </r>
  <r>
    <x v="91"/>
    <x v="213"/>
    <n v="27.476038338658146"/>
    <x v="1"/>
    <x v="0"/>
  </r>
  <r>
    <x v="91"/>
    <x v="214"/>
    <n v="3.1150159744408947"/>
    <x v="1"/>
    <x v="0"/>
  </r>
  <r>
    <x v="91"/>
    <x v="215"/>
    <n v="10.862619808306709"/>
    <x v="1"/>
    <x v="0"/>
  </r>
  <r>
    <x v="91"/>
    <x v="216"/>
    <n v="4.1134185303514377"/>
    <x v="1"/>
    <x v="0"/>
  </r>
  <r>
    <x v="91"/>
    <x v="217"/>
    <n v="5.3913738019169326"/>
    <x v="1"/>
    <x v="0"/>
  </r>
  <r>
    <x v="91"/>
    <x v="218"/>
    <n v="3.4345047923322682"/>
    <x v="1"/>
    <x v="0"/>
  </r>
  <r>
    <x v="91"/>
    <x v="219"/>
    <n v="1.7172523961661341"/>
    <x v="1"/>
    <x v="0"/>
  </r>
  <r>
    <x v="91"/>
    <x v="220"/>
    <n v="43.889776357827479"/>
    <x v="1"/>
    <x v="0"/>
  </r>
  <r>
    <x v="92"/>
    <x v="221"/>
    <n v="27.476038338658146"/>
    <x v="1"/>
    <x v="0"/>
  </r>
  <r>
    <x v="92"/>
    <x v="222"/>
    <n v="7.2284345047923324"/>
    <x v="1"/>
    <x v="0"/>
  </r>
  <r>
    <x v="92"/>
    <x v="223"/>
    <n v="21.405750798722046"/>
    <x v="1"/>
    <x v="0"/>
  </r>
  <r>
    <x v="92"/>
    <x v="224"/>
    <n v="39.496805111821089"/>
    <x v="1"/>
    <x v="0"/>
  </r>
  <r>
    <x v="92"/>
    <x v="4"/>
    <n v="4.3929712460063897"/>
    <x v="1"/>
    <x v="0"/>
  </r>
  <r>
    <x v="93"/>
    <x v="225"/>
    <n v="13.575525812619503"/>
    <x v="1"/>
    <x v="0"/>
  </r>
  <r>
    <x v="93"/>
    <x v="226"/>
    <n v="86.424474187380497"/>
    <x v="1"/>
    <x v="0"/>
  </r>
  <r>
    <x v="94"/>
    <x v="225"/>
    <n v="35.825545171339563"/>
    <x v="1"/>
    <x v="0"/>
  </r>
  <r>
    <x v="94"/>
    <x v="226"/>
    <n v="64.17445482866043"/>
    <x v="1"/>
    <x v="0"/>
  </r>
  <r>
    <x v="95"/>
    <x v="225"/>
    <n v="9.5238095238095237"/>
    <x v="1"/>
    <x v="0"/>
  </r>
  <r>
    <x v="95"/>
    <x v="226"/>
    <n v="90.476190476190482"/>
    <x v="1"/>
    <x v="0"/>
  </r>
  <r>
    <x v="96"/>
    <x v="225"/>
    <n v="67.272727272727266"/>
    <x v="1"/>
    <x v="0"/>
  </r>
  <r>
    <x v="96"/>
    <x v="226"/>
    <n v="32.727272727272727"/>
    <x v="1"/>
    <x v="0"/>
  </r>
  <r>
    <x v="97"/>
    <x v="225"/>
    <n v="71.428571428571431"/>
    <x v="1"/>
    <x v="0"/>
  </r>
  <r>
    <x v="97"/>
    <x v="226"/>
    <n v="28.571428571428573"/>
    <x v="1"/>
    <x v="0"/>
  </r>
  <r>
    <x v="98"/>
    <x v="227"/>
    <n v="48.540925266903912"/>
    <x v="1"/>
    <x v="0"/>
  </r>
  <r>
    <x v="98"/>
    <x v="228"/>
    <n v="51.459074733096088"/>
    <x v="1"/>
    <x v="0"/>
  </r>
  <r>
    <x v="99"/>
    <x v="227"/>
    <n v="682"/>
    <x v="1"/>
    <x v="0"/>
  </r>
  <r>
    <x v="99"/>
    <x v="228"/>
    <n v="723"/>
    <x v="1"/>
    <x v="0"/>
  </r>
  <r>
    <x v="90"/>
    <x v="211"/>
    <n v="20.216327581766674"/>
    <x v="2"/>
    <x v="0"/>
  </r>
  <r>
    <x v="90"/>
    <x v="212"/>
    <n v="78.032449137265004"/>
    <x v="2"/>
    <x v="0"/>
  </r>
  <r>
    <x v="90"/>
    <x v="4"/>
    <n v="1.7512232809683235"/>
    <x v="2"/>
    <x v="0"/>
  </r>
  <r>
    <x v="91"/>
    <x v="213"/>
    <n v="16.456348184393509"/>
    <x v="2"/>
    <x v="0"/>
  </r>
  <r>
    <x v="91"/>
    <x v="214"/>
    <n v="5.3051764099922742"/>
    <x v="2"/>
    <x v="0"/>
  </r>
  <r>
    <x v="91"/>
    <x v="215"/>
    <n v="36.363636363636367"/>
    <x v="2"/>
    <x v="0"/>
  </r>
  <r>
    <x v="91"/>
    <x v="216"/>
    <n v="2.2920422353850114"/>
    <x v="2"/>
    <x v="0"/>
  </r>
  <r>
    <x v="91"/>
    <x v="217"/>
    <n v="11.125418490857584"/>
    <x v="2"/>
    <x v="0"/>
  </r>
  <r>
    <x v="91"/>
    <x v="218"/>
    <n v="5.5112026783414887"/>
    <x v="2"/>
    <x v="0"/>
  </r>
  <r>
    <x v="91"/>
    <x v="219"/>
    <n v="0.97862477465876896"/>
    <x v="2"/>
    <x v="0"/>
  </r>
  <r>
    <x v="91"/>
    <x v="220"/>
    <n v="21.967550862734999"/>
    <x v="2"/>
    <x v="0"/>
  </r>
  <r>
    <x v="92"/>
    <x v="221"/>
    <n v="16.456348184393509"/>
    <x v="2"/>
    <x v="0"/>
  </r>
  <r>
    <x v="92"/>
    <x v="222"/>
    <n v="7.5972186453772856"/>
    <x v="2"/>
    <x v="0"/>
  </r>
  <r>
    <x v="92"/>
    <x v="223"/>
    <n v="53.978882307494203"/>
    <x v="2"/>
    <x v="0"/>
  </r>
  <r>
    <x v="92"/>
    <x v="224"/>
    <n v="20.216327581766674"/>
    <x v="2"/>
    <x v="0"/>
  </r>
  <r>
    <x v="92"/>
    <x v="4"/>
    <n v="1.7512232809683235"/>
    <x v="2"/>
    <x v="0"/>
  </r>
  <r>
    <x v="93"/>
    <x v="225"/>
    <n v="12.279704377487208"/>
    <x v="2"/>
    <x v="0"/>
  </r>
  <r>
    <x v="93"/>
    <x v="226"/>
    <n v="87.720295622512793"/>
    <x v="2"/>
    <x v="0"/>
  </r>
  <r>
    <x v="94"/>
    <x v="225"/>
    <n v="31.937172774869111"/>
    <x v="2"/>
    <x v="0"/>
  </r>
  <r>
    <x v="94"/>
    <x v="226"/>
    <n v="68.062827225130889"/>
    <x v="2"/>
    <x v="0"/>
  </r>
  <r>
    <x v="95"/>
    <x v="225"/>
    <n v="10.034013605442176"/>
    <x v="2"/>
    <x v="0"/>
  </r>
  <r>
    <x v="95"/>
    <x v="226"/>
    <n v="89.965986394557817"/>
    <x v="2"/>
    <x v="0"/>
  </r>
  <r>
    <x v="96"/>
    <x v="225"/>
    <n v="44.244604316546763"/>
    <x v="2"/>
    <x v="0"/>
  </r>
  <r>
    <x v="96"/>
    <x v="226"/>
    <n v="55.755395683453237"/>
    <x v="2"/>
    <x v="0"/>
  </r>
  <r>
    <x v="97"/>
    <x v="225"/>
    <n v="22.807017543859651"/>
    <x v="2"/>
    <x v="0"/>
  </r>
  <r>
    <x v="97"/>
    <x v="226"/>
    <n v="77.192982456140356"/>
    <x v="2"/>
    <x v="0"/>
  </r>
  <r>
    <x v="98"/>
    <x v="227"/>
    <n v="22.970297029702969"/>
    <x v="2"/>
    <x v="0"/>
  </r>
  <r>
    <x v="98"/>
    <x v="228"/>
    <n v="77.029702970297024"/>
    <x v="2"/>
    <x v="0"/>
  </r>
  <r>
    <x v="99"/>
    <x v="227"/>
    <n v="696"/>
    <x v="2"/>
    <x v="0"/>
  </r>
  <r>
    <x v="99"/>
    <x v="228"/>
    <n v="2334"/>
    <x v="2"/>
    <x v="0"/>
  </r>
  <r>
    <x v="90"/>
    <x v="211"/>
    <n v="32.269257460097158"/>
    <x v="3"/>
    <x v="0"/>
  </r>
  <r>
    <x v="90"/>
    <x v="212"/>
    <n v="63.289382373351842"/>
    <x v="3"/>
    <x v="0"/>
  </r>
  <r>
    <x v="90"/>
    <x v="4"/>
    <n v="4.4413601665510063"/>
    <x v="3"/>
    <x v="0"/>
  </r>
  <r>
    <x v="91"/>
    <x v="213"/>
    <n v="34.073560027758504"/>
    <x v="3"/>
    <x v="0"/>
  </r>
  <r>
    <x v="91"/>
    <x v="214"/>
    <n v="12.768910478834142"/>
    <x v="3"/>
    <x v="0"/>
  </r>
  <r>
    <x v="91"/>
    <x v="215"/>
    <n v="3.6780013879250522"/>
    <x v="3"/>
    <x v="0"/>
  </r>
  <r>
    <x v="91"/>
    <x v="216"/>
    <n v="8.1887578070784173"/>
    <x v="3"/>
    <x v="0"/>
  </r>
  <r>
    <x v="91"/>
    <x v="217"/>
    <n v="2.9840388619014573"/>
    <x v="3"/>
    <x v="0"/>
  </r>
  <r>
    <x v="91"/>
    <x v="218"/>
    <n v="1.31852879944483"/>
    <x v="3"/>
    <x v="0"/>
  </r>
  <r>
    <x v="91"/>
    <x v="219"/>
    <n v="0.27758501040943789"/>
    <x v="3"/>
    <x v="0"/>
  </r>
  <r>
    <x v="91"/>
    <x v="220"/>
    <n v="36.710617626648158"/>
    <x v="3"/>
    <x v="0"/>
  </r>
  <r>
    <x v="92"/>
    <x v="221"/>
    <n v="34.073560027758504"/>
    <x v="3"/>
    <x v="0"/>
  </r>
  <r>
    <x v="92"/>
    <x v="222"/>
    <n v="20.957668285912561"/>
    <x v="3"/>
    <x v="0"/>
  </r>
  <r>
    <x v="92"/>
    <x v="223"/>
    <n v="8.258154059680777"/>
    <x v="3"/>
    <x v="0"/>
  </r>
  <r>
    <x v="92"/>
    <x v="224"/>
    <n v="32.269257460097158"/>
    <x v="3"/>
    <x v="0"/>
  </r>
  <r>
    <x v="92"/>
    <x v="4"/>
    <n v="4.4413601665510063"/>
    <x v="3"/>
    <x v="0"/>
  </r>
  <r>
    <x v="93"/>
    <x v="225"/>
    <n v="65.263157894736835"/>
    <x v="3"/>
    <x v="0"/>
  </r>
  <r>
    <x v="93"/>
    <x v="226"/>
    <n v="34.736842105263158"/>
    <x v="3"/>
    <x v="0"/>
  </r>
  <r>
    <x v="94"/>
    <x v="225"/>
    <n v="67.961165048543691"/>
    <x v="3"/>
    <x v="0"/>
  </r>
  <r>
    <x v="94"/>
    <x v="226"/>
    <n v="32.038834951456309"/>
    <x v="3"/>
    <x v="0"/>
  </r>
  <r>
    <x v="95"/>
    <x v="225"/>
    <n v="76.262626262626256"/>
    <x v="3"/>
    <x v="0"/>
  </r>
  <r>
    <x v="95"/>
    <x v="226"/>
    <n v="23.737373737373737"/>
    <x v="3"/>
    <x v="0"/>
  </r>
  <r>
    <x v="96"/>
    <x v="225"/>
    <n v="77.304964539007088"/>
    <x v="3"/>
    <x v="0"/>
  </r>
  <r>
    <x v="96"/>
    <x v="226"/>
    <n v="22.695035460992909"/>
    <x v="3"/>
    <x v="0"/>
  </r>
  <r>
    <x v="97"/>
    <x v="225"/>
    <n v="100"/>
    <x v="3"/>
    <x v="0"/>
  </r>
  <r>
    <x v="97"/>
    <x v="226"/>
    <n v="0"/>
    <x v="3"/>
    <x v="0"/>
  </r>
  <r>
    <x v="98"/>
    <x v="227"/>
    <n v="50.986842105263158"/>
    <x v="3"/>
    <x v="0"/>
  </r>
  <r>
    <x v="98"/>
    <x v="228"/>
    <n v="49.013157894736842"/>
    <x v="3"/>
    <x v="0"/>
  </r>
  <r>
    <x v="99"/>
    <x v="227"/>
    <n v="465"/>
    <x v="3"/>
    <x v="0"/>
  </r>
  <r>
    <x v="99"/>
    <x v="228"/>
    <n v="447"/>
    <x v="3"/>
    <x v="0"/>
  </r>
  <r>
    <x v="90"/>
    <x v="211"/>
    <n v="16.100178890876567"/>
    <x v="4"/>
    <x v="0"/>
  </r>
  <r>
    <x v="90"/>
    <x v="212"/>
    <n v="81.395348837209298"/>
    <x v="4"/>
    <x v="0"/>
  </r>
  <r>
    <x v="90"/>
    <x v="4"/>
    <n v="2.5044722719141324"/>
    <x v="4"/>
    <x v="0"/>
  </r>
  <r>
    <x v="91"/>
    <x v="213"/>
    <n v="23.255813953488371"/>
    <x v="4"/>
    <x v="0"/>
  </r>
  <r>
    <x v="91"/>
    <x v="214"/>
    <n v="12.522361359570661"/>
    <x v="4"/>
    <x v="0"/>
  </r>
  <r>
    <x v="91"/>
    <x v="215"/>
    <n v="28.264758497316638"/>
    <x v="4"/>
    <x v="0"/>
  </r>
  <r>
    <x v="91"/>
    <x v="216"/>
    <n v="4.3828264758497317"/>
    <x v="4"/>
    <x v="0"/>
  </r>
  <r>
    <x v="91"/>
    <x v="217"/>
    <n v="10.912343470483005"/>
    <x v="4"/>
    <x v="0"/>
  </r>
  <r>
    <x v="91"/>
    <x v="218"/>
    <n v="1.5205724508050089"/>
    <x v="4"/>
    <x v="0"/>
  </r>
  <r>
    <x v="91"/>
    <x v="219"/>
    <n v="0.53667262969588547"/>
    <x v="4"/>
    <x v="0"/>
  </r>
  <r>
    <x v="91"/>
    <x v="220"/>
    <n v="18.604651162790699"/>
    <x v="4"/>
    <x v="0"/>
  </r>
  <r>
    <x v="92"/>
    <x v="221"/>
    <n v="23.255813953488371"/>
    <x v="4"/>
    <x v="0"/>
  </r>
  <r>
    <x v="92"/>
    <x v="222"/>
    <n v="16.905187835420392"/>
    <x v="4"/>
    <x v="0"/>
  </r>
  <r>
    <x v="92"/>
    <x v="223"/>
    <n v="41.234347048300535"/>
    <x v="4"/>
    <x v="0"/>
  </r>
  <r>
    <x v="92"/>
    <x v="224"/>
    <n v="16.100178890876567"/>
    <x v="4"/>
    <x v="0"/>
  </r>
  <r>
    <x v="92"/>
    <x v="4"/>
    <n v="2.5044722719141324"/>
    <x v="4"/>
    <x v="0"/>
  </r>
  <r>
    <x v="93"/>
    <x v="225"/>
    <n v="27.702702702702702"/>
    <x v="4"/>
    <x v="0"/>
  </r>
  <r>
    <x v="93"/>
    <x v="226"/>
    <n v="72.297297297297291"/>
    <x v="4"/>
    <x v="0"/>
  </r>
  <r>
    <x v="94"/>
    <x v="225"/>
    <n v="41.176470588235297"/>
    <x v="4"/>
    <x v="0"/>
  </r>
  <r>
    <x v="94"/>
    <x v="226"/>
    <n v="58.823529411764703"/>
    <x v="4"/>
    <x v="0"/>
  </r>
  <r>
    <x v="95"/>
    <x v="225"/>
    <n v="29.258517034068138"/>
    <x v="4"/>
    <x v="0"/>
  </r>
  <r>
    <x v="95"/>
    <x v="226"/>
    <n v="70.741482965931866"/>
    <x v="4"/>
    <x v="0"/>
  </r>
  <r>
    <x v="96"/>
    <x v="225"/>
    <n v="40.384615384615387"/>
    <x v="4"/>
    <x v="0"/>
  </r>
  <r>
    <x v="96"/>
    <x v="226"/>
    <n v="59.615384615384613"/>
    <x v="4"/>
    <x v="0"/>
  </r>
  <r>
    <x v="97"/>
    <x v="225"/>
    <n v="46.153846153846153"/>
    <x v="4"/>
    <x v="0"/>
  </r>
  <r>
    <x v="97"/>
    <x v="226"/>
    <n v="53.846153846153847"/>
    <x v="4"/>
    <x v="0"/>
  </r>
  <r>
    <x v="98"/>
    <x v="227"/>
    <n v="34.725274725274723"/>
    <x v="4"/>
    <x v="0"/>
  </r>
  <r>
    <x v="98"/>
    <x v="228"/>
    <n v="65.27472527472527"/>
    <x v="4"/>
    <x v="0"/>
  </r>
  <r>
    <x v="99"/>
    <x v="227"/>
    <n v="316"/>
    <x v="4"/>
    <x v="0"/>
  </r>
  <r>
    <x v="99"/>
    <x v="228"/>
    <n v="594"/>
    <x v="4"/>
    <x v="0"/>
  </r>
  <r>
    <x v="90"/>
    <x v="211"/>
    <n v="15.884476534296029"/>
    <x v="5"/>
    <x v="0"/>
  </r>
  <r>
    <x v="90"/>
    <x v="212"/>
    <n v="83.393501805054157"/>
    <x v="5"/>
    <x v="0"/>
  </r>
  <r>
    <x v="90"/>
    <x v="4"/>
    <n v="0.72202166064981954"/>
    <x v="5"/>
    <x v="0"/>
  </r>
  <r>
    <x v="91"/>
    <x v="213"/>
    <n v="29.602888086642601"/>
    <x v="5"/>
    <x v="0"/>
  </r>
  <r>
    <x v="91"/>
    <x v="214"/>
    <n v="11.191335740072201"/>
    <x v="5"/>
    <x v="0"/>
  </r>
  <r>
    <x v="91"/>
    <x v="215"/>
    <n v="21.660649819494584"/>
    <x v="5"/>
    <x v="0"/>
  </r>
  <r>
    <x v="91"/>
    <x v="216"/>
    <n v="6.4981949458483754"/>
    <x v="5"/>
    <x v="0"/>
  </r>
  <r>
    <x v="91"/>
    <x v="217"/>
    <n v="13.35740072202166"/>
    <x v="5"/>
    <x v="0"/>
  </r>
  <r>
    <x v="91"/>
    <x v="218"/>
    <n v="0.72202166064981954"/>
    <x v="5"/>
    <x v="0"/>
  </r>
  <r>
    <x v="91"/>
    <x v="219"/>
    <n v="0.36101083032490977"/>
    <x v="5"/>
    <x v="0"/>
  </r>
  <r>
    <x v="91"/>
    <x v="220"/>
    <n v="16.60649819494585"/>
    <x v="5"/>
    <x v="0"/>
  </r>
  <r>
    <x v="92"/>
    <x v="221"/>
    <n v="29.602888086642601"/>
    <x v="5"/>
    <x v="0"/>
  </r>
  <r>
    <x v="92"/>
    <x v="222"/>
    <n v="17.689530685920577"/>
    <x v="5"/>
    <x v="0"/>
  </r>
  <r>
    <x v="92"/>
    <x v="223"/>
    <n v="36.101083032490976"/>
    <x v="5"/>
    <x v="0"/>
  </r>
  <r>
    <x v="92"/>
    <x v="224"/>
    <n v="15.884476534296029"/>
    <x v="5"/>
    <x v="0"/>
  </r>
  <r>
    <x v="92"/>
    <x v="4"/>
    <n v="0.72202166064981954"/>
    <x v="5"/>
    <x v="0"/>
  </r>
  <r>
    <x v="93"/>
    <x v="225"/>
    <n v="33.333333333333336"/>
    <x v="5"/>
    <x v="0"/>
  </r>
  <r>
    <x v="93"/>
    <x v="226"/>
    <n v="66.666666666666671"/>
    <x v="5"/>
    <x v="0"/>
  </r>
  <r>
    <x v="94"/>
    <x v="225"/>
    <n v="57.142857142857146"/>
    <x v="5"/>
    <x v="0"/>
  </r>
  <r>
    <x v="94"/>
    <x v="226"/>
    <n v="42.857142857142854"/>
    <x v="5"/>
    <x v="0"/>
  </r>
  <r>
    <x v="95"/>
    <x v="225"/>
    <n v="32.799999999999997"/>
    <x v="5"/>
    <x v="0"/>
  </r>
  <r>
    <x v="95"/>
    <x v="226"/>
    <n v="67.2"/>
    <x v="5"/>
    <x v="0"/>
  </r>
  <r>
    <x v="96"/>
    <x v="225"/>
    <n v="50"/>
    <x v="5"/>
    <x v="0"/>
  </r>
  <r>
    <x v="96"/>
    <x v="226"/>
    <n v="50"/>
    <x v="5"/>
    <x v="0"/>
  </r>
  <r>
    <x v="97"/>
    <x v="225"/>
    <n v="0"/>
    <x v="5"/>
    <x v="0"/>
  </r>
  <r>
    <x v="97"/>
    <x v="226"/>
    <n v="100"/>
    <x v="5"/>
    <x v="0"/>
  </r>
  <r>
    <x v="98"/>
    <x v="227"/>
    <n v="48.917748917748916"/>
    <x v="5"/>
    <x v="0"/>
  </r>
  <r>
    <x v="98"/>
    <x v="228"/>
    <n v="51.082251082251084"/>
    <x v="5"/>
    <x v="0"/>
  </r>
  <r>
    <x v="99"/>
    <x v="227"/>
    <n v="113"/>
    <x v="5"/>
    <x v="0"/>
  </r>
  <r>
    <x v="99"/>
    <x v="228"/>
    <n v="118"/>
    <x v="5"/>
    <x v="0"/>
  </r>
  <r>
    <x v="90"/>
    <x v="211"/>
    <n v="18.942731277533039"/>
    <x v="6"/>
    <x v="0"/>
  </r>
  <r>
    <x v="90"/>
    <x v="212"/>
    <n v="78.854625550660799"/>
    <x v="6"/>
    <x v="0"/>
  </r>
  <r>
    <x v="90"/>
    <x v="4"/>
    <n v="2.2026431718061672"/>
    <x v="6"/>
    <x v="0"/>
  </r>
  <r>
    <x v="91"/>
    <x v="213"/>
    <n v="17.621145374449338"/>
    <x v="6"/>
    <x v="0"/>
  </r>
  <r>
    <x v="91"/>
    <x v="214"/>
    <n v="10.13215859030837"/>
    <x v="6"/>
    <x v="0"/>
  </r>
  <r>
    <x v="91"/>
    <x v="215"/>
    <n v="35.242290748898675"/>
    <x v="6"/>
    <x v="0"/>
  </r>
  <r>
    <x v="91"/>
    <x v="216"/>
    <n v="2.643171806167401"/>
    <x v="6"/>
    <x v="0"/>
  </r>
  <r>
    <x v="91"/>
    <x v="217"/>
    <n v="7.0484581497797354"/>
    <x v="6"/>
    <x v="0"/>
  </r>
  <r>
    <x v="91"/>
    <x v="218"/>
    <n v="5.286343612334802"/>
    <x v="6"/>
    <x v="0"/>
  </r>
  <r>
    <x v="91"/>
    <x v="219"/>
    <n v="0.88105726872246692"/>
    <x v="6"/>
    <x v="0"/>
  </r>
  <r>
    <x v="91"/>
    <x v="220"/>
    <n v="21.145374449339208"/>
    <x v="6"/>
    <x v="0"/>
  </r>
  <r>
    <x v="92"/>
    <x v="221"/>
    <n v="17.621145374449338"/>
    <x v="6"/>
    <x v="0"/>
  </r>
  <r>
    <x v="92"/>
    <x v="222"/>
    <n v="12.775330396475772"/>
    <x v="6"/>
    <x v="0"/>
  </r>
  <r>
    <x v="92"/>
    <x v="223"/>
    <n v="48.458149779735685"/>
    <x v="6"/>
    <x v="0"/>
  </r>
  <r>
    <x v="92"/>
    <x v="224"/>
    <n v="18.942731277533039"/>
    <x v="6"/>
    <x v="0"/>
  </r>
  <r>
    <x v="92"/>
    <x v="4"/>
    <n v="2.2026431718061672"/>
    <x v="6"/>
    <x v="0"/>
  </r>
  <r>
    <x v="93"/>
    <x v="225"/>
    <n v="19.642857142857142"/>
    <x v="6"/>
    <x v="0"/>
  </r>
  <r>
    <x v="93"/>
    <x v="226"/>
    <n v="80.357142857142861"/>
    <x v="6"/>
    <x v="0"/>
  </r>
  <r>
    <x v="94"/>
    <x v="225"/>
    <n v="41.025641025641029"/>
    <x v="6"/>
    <x v="0"/>
  </r>
  <r>
    <x v="94"/>
    <x v="226"/>
    <n v="58.974358974358971"/>
    <x v="6"/>
    <x v="0"/>
  </r>
  <r>
    <x v="95"/>
    <x v="225"/>
    <n v="22.891566265060241"/>
    <x v="6"/>
    <x v="0"/>
  </r>
  <r>
    <x v="95"/>
    <x v="226"/>
    <n v="77.108433734939766"/>
    <x v="6"/>
    <x v="0"/>
  </r>
  <r>
    <x v="96"/>
    <x v="225"/>
    <n v="46.666666666666664"/>
    <x v="6"/>
    <x v="0"/>
  </r>
  <r>
    <x v="96"/>
    <x v="226"/>
    <n v="53.333333333333336"/>
    <x v="6"/>
    <x v="0"/>
  </r>
  <r>
    <x v="97"/>
    <x v="225"/>
    <n v="50"/>
    <x v="6"/>
    <x v="0"/>
  </r>
  <r>
    <x v="97"/>
    <x v="226"/>
    <n v="50"/>
    <x v="6"/>
    <x v="0"/>
  </r>
  <r>
    <x v="98"/>
    <x v="227"/>
    <n v="22.346368715083798"/>
    <x v="6"/>
    <x v="0"/>
  </r>
  <r>
    <x v="98"/>
    <x v="228"/>
    <n v="77.653631284916202"/>
    <x v="6"/>
    <x v="0"/>
  </r>
  <r>
    <x v="99"/>
    <x v="227"/>
    <n v="40"/>
    <x v="6"/>
    <x v="0"/>
  </r>
  <r>
    <x v="99"/>
    <x v="228"/>
    <n v="139"/>
    <x v="6"/>
    <x v="0"/>
  </r>
  <r>
    <x v="90"/>
    <x v="211"/>
    <n v="18.237082066869302"/>
    <x v="7"/>
    <x v="0"/>
  </r>
  <r>
    <x v="90"/>
    <x v="212"/>
    <n v="78.419452887538"/>
    <x v="7"/>
    <x v="0"/>
  </r>
  <r>
    <x v="90"/>
    <x v="4"/>
    <n v="3.3434650455927053"/>
    <x v="7"/>
    <x v="0"/>
  </r>
  <r>
    <x v="91"/>
    <x v="213"/>
    <n v="21.88449848024316"/>
    <x v="7"/>
    <x v="0"/>
  </r>
  <r>
    <x v="91"/>
    <x v="214"/>
    <n v="12.158054711246201"/>
    <x v="7"/>
    <x v="0"/>
  </r>
  <r>
    <x v="91"/>
    <x v="215"/>
    <n v="25.227963525835865"/>
    <x v="7"/>
    <x v="0"/>
  </r>
  <r>
    <x v="91"/>
    <x v="216"/>
    <n v="4.86322188449848"/>
    <x v="7"/>
    <x v="0"/>
  </r>
  <r>
    <x v="91"/>
    <x v="217"/>
    <n v="13.069908814589665"/>
    <x v="7"/>
    <x v="0"/>
  </r>
  <r>
    <x v="91"/>
    <x v="218"/>
    <n v="0.60790273556231"/>
    <x v="7"/>
    <x v="0"/>
  </r>
  <r>
    <x v="91"/>
    <x v="219"/>
    <n v="0.60790273556231"/>
    <x v="7"/>
    <x v="0"/>
  </r>
  <r>
    <x v="91"/>
    <x v="220"/>
    <n v="21.580547112462007"/>
    <x v="7"/>
    <x v="0"/>
  </r>
  <r>
    <x v="92"/>
    <x v="221"/>
    <n v="21.88449848024316"/>
    <x v="7"/>
    <x v="0"/>
  </r>
  <r>
    <x v="92"/>
    <x v="222"/>
    <n v="17.021276595744681"/>
    <x v="7"/>
    <x v="0"/>
  </r>
  <r>
    <x v="92"/>
    <x v="223"/>
    <n v="39.513677811550153"/>
    <x v="7"/>
    <x v="0"/>
  </r>
  <r>
    <x v="92"/>
    <x v="224"/>
    <n v="18.237082066869302"/>
    <x v="7"/>
    <x v="0"/>
  </r>
  <r>
    <x v="92"/>
    <x v="4"/>
    <n v="3.3434650455927053"/>
    <x v="7"/>
    <x v="0"/>
  </r>
  <r>
    <x v="93"/>
    <x v="225"/>
    <n v="30.555555555555557"/>
    <x v="7"/>
    <x v="0"/>
  </r>
  <r>
    <x v="93"/>
    <x v="226"/>
    <n v="69.444444444444443"/>
    <x v="7"/>
    <x v="0"/>
  </r>
  <r>
    <x v="94"/>
    <x v="225"/>
    <n v="39.130434782608695"/>
    <x v="7"/>
    <x v="0"/>
  </r>
  <r>
    <x v="94"/>
    <x v="226"/>
    <n v="60.869565217391305"/>
    <x v="7"/>
    <x v="0"/>
  </r>
  <r>
    <x v="95"/>
    <x v="225"/>
    <n v="29.530201342281877"/>
    <x v="7"/>
    <x v="0"/>
  </r>
  <r>
    <x v="95"/>
    <x v="226"/>
    <n v="70.469798657718115"/>
    <x v="7"/>
    <x v="0"/>
  </r>
  <r>
    <x v="96"/>
    <x v="225"/>
    <n v="35.714285714285715"/>
    <x v="7"/>
    <x v="0"/>
  </r>
  <r>
    <x v="96"/>
    <x v="226"/>
    <n v="64.285714285714292"/>
    <x v="7"/>
    <x v="0"/>
  </r>
  <r>
    <x v="97"/>
    <x v="225"/>
    <n v="40"/>
    <x v="7"/>
    <x v="0"/>
  </r>
  <r>
    <x v="97"/>
    <x v="226"/>
    <n v="60"/>
    <x v="7"/>
    <x v="0"/>
  </r>
  <r>
    <x v="98"/>
    <x v="227"/>
    <n v="39.534883720930232"/>
    <x v="7"/>
    <x v="0"/>
  </r>
  <r>
    <x v="98"/>
    <x v="228"/>
    <n v="60.465116279069768"/>
    <x v="7"/>
    <x v="0"/>
  </r>
  <r>
    <x v="99"/>
    <x v="227"/>
    <n v="102"/>
    <x v="7"/>
    <x v="0"/>
  </r>
  <r>
    <x v="99"/>
    <x v="228"/>
    <n v="156"/>
    <x v="7"/>
    <x v="0"/>
  </r>
  <r>
    <x v="90"/>
    <x v="211"/>
    <n v="11.578947368421053"/>
    <x v="8"/>
    <x v="0"/>
  </r>
  <r>
    <x v="90"/>
    <x v="212"/>
    <n v="84.912280701754383"/>
    <x v="8"/>
    <x v="0"/>
  </r>
  <r>
    <x v="90"/>
    <x v="4"/>
    <n v="3.5087719298245612"/>
    <x v="8"/>
    <x v="0"/>
  </r>
  <r>
    <x v="91"/>
    <x v="213"/>
    <n v="23.157894736842106"/>
    <x v="8"/>
    <x v="0"/>
  </r>
  <r>
    <x v="91"/>
    <x v="214"/>
    <n v="16.140350877192983"/>
    <x v="8"/>
    <x v="0"/>
  </r>
  <r>
    <x v="91"/>
    <x v="215"/>
    <n v="32.631578947368418"/>
    <x v="8"/>
    <x v="0"/>
  </r>
  <r>
    <x v="91"/>
    <x v="216"/>
    <n v="3.1578947368421053"/>
    <x v="8"/>
    <x v="0"/>
  </r>
  <r>
    <x v="91"/>
    <x v="217"/>
    <n v="9.1228070175438596"/>
    <x v="8"/>
    <x v="0"/>
  </r>
  <r>
    <x v="91"/>
    <x v="218"/>
    <n v="0.35087719298245612"/>
    <x v="8"/>
    <x v="0"/>
  </r>
  <r>
    <x v="91"/>
    <x v="219"/>
    <n v="0.35087719298245612"/>
    <x v="8"/>
    <x v="0"/>
  </r>
  <r>
    <x v="91"/>
    <x v="220"/>
    <n v="15.087719298245615"/>
    <x v="8"/>
    <x v="0"/>
  </r>
  <r>
    <x v="92"/>
    <x v="221"/>
    <n v="23.157894736842106"/>
    <x v="8"/>
    <x v="0"/>
  </r>
  <r>
    <x v="92"/>
    <x v="222"/>
    <n v="19.298245614035089"/>
    <x v="8"/>
    <x v="0"/>
  </r>
  <r>
    <x v="92"/>
    <x v="223"/>
    <n v="42.456140350877192"/>
    <x v="8"/>
    <x v="0"/>
  </r>
  <r>
    <x v="92"/>
    <x v="224"/>
    <n v="11.578947368421053"/>
    <x v="8"/>
    <x v="0"/>
  </r>
  <r>
    <x v="92"/>
    <x v="4"/>
    <n v="3.5087719298245612"/>
    <x v="8"/>
    <x v="0"/>
  </r>
  <r>
    <x v="93"/>
    <x v="225"/>
    <n v="34.375"/>
    <x v="8"/>
    <x v="0"/>
  </r>
  <r>
    <x v="93"/>
    <x v="226"/>
    <n v="65.625"/>
    <x v="8"/>
    <x v="0"/>
  </r>
  <r>
    <x v="94"/>
    <x v="225"/>
    <n v="34.615384615384613"/>
    <x v="8"/>
    <x v="0"/>
  </r>
  <r>
    <x v="94"/>
    <x v="226"/>
    <n v="65.384615384615387"/>
    <x v="8"/>
    <x v="0"/>
  </r>
  <r>
    <x v="95"/>
    <x v="225"/>
    <n v="29.577464788732396"/>
    <x v="8"/>
    <x v="0"/>
  </r>
  <r>
    <x v="95"/>
    <x v="226"/>
    <n v="70.422535211267601"/>
    <x v="8"/>
    <x v="0"/>
  </r>
  <r>
    <x v="96"/>
    <x v="225"/>
    <n v="33.333333333333336"/>
    <x v="8"/>
    <x v="0"/>
  </r>
  <r>
    <x v="96"/>
    <x v="226"/>
    <n v="66.666666666666671"/>
    <x v="8"/>
    <x v="0"/>
  </r>
  <r>
    <x v="97"/>
    <x v="225"/>
    <n v="75"/>
    <x v="8"/>
    <x v="0"/>
  </r>
  <r>
    <x v="97"/>
    <x v="226"/>
    <n v="25"/>
    <x v="8"/>
    <x v="0"/>
  </r>
  <r>
    <x v="98"/>
    <x v="227"/>
    <n v="25.206611570247933"/>
    <x v="8"/>
    <x v="0"/>
  </r>
  <r>
    <x v="98"/>
    <x v="228"/>
    <n v="74.793388429752071"/>
    <x v="8"/>
    <x v="0"/>
  </r>
  <r>
    <x v="99"/>
    <x v="227"/>
    <n v="61"/>
    <x v="8"/>
    <x v="0"/>
  </r>
  <r>
    <x v="99"/>
    <x v="228"/>
    <n v="181"/>
    <x v="8"/>
    <x v="0"/>
  </r>
  <r>
    <x v="90"/>
    <x v="211"/>
    <n v="33.2409972299169"/>
    <x v="9"/>
    <x v="0"/>
  </r>
  <r>
    <x v="90"/>
    <x v="212"/>
    <n v="65.096952908587255"/>
    <x v="9"/>
    <x v="0"/>
  </r>
  <r>
    <x v="90"/>
    <x v="4"/>
    <n v="1.6620498614958448"/>
    <x v="9"/>
    <x v="0"/>
  </r>
  <r>
    <x v="91"/>
    <x v="213"/>
    <n v="31.578947368421051"/>
    <x v="9"/>
    <x v="0"/>
  </r>
  <r>
    <x v="91"/>
    <x v="214"/>
    <n v="15.789473684210526"/>
    <x v="9"/>
    <x v="0"/>
  </r>
  <r>
    <x v="91"/>
    <x v="215"/>
    <n v="4.7091412742382275"/>
    <x v="9"/>
    <x v="0"/>
  </r>
  <r>
    <x v="91"/>
    <x v="216"/>
    <n v="9.97229916897507"/>
    <x v="9"/>
    <x v="0"/>
  </r>
  <r>
    <x v="91"/>
    <x v="217"/>
    <n v="2.21606648199446"/>
    <x v="9"/>
    <x v="0"/>
  </r>
  <r>
    <x v="91"/>
    <x v="218"/>
    <n v="0.554016620498615"/>
    <x v="9"/>
    <x v="0"/>
  </r>
  <r>
    <x v="91"/>
    <x v="219"/>
    <n v="0.2770083102493075"/>
    <x v="9"/>
    <x v="0"/>
  </r>
  <r>
    <x v="91"/>
    <x v="220"/>
    <n v="34.903047091412745"/>
    <x v="9"/>
    <x v="0"/>
  </r>
  <r>
    <x v="92"/>
    <x v="221"/>
    <n v="31.578947368421051"/>
    <x v="9"/>
    <x v="0"/>
  </r>
  <r>
    <x v="92"/>
    <x v="222"/>
    <n v="25.761772853185594"/>
    <x v="9"/>
    <x v="0"/>
  </r>
  <r>
    <x v="92"/>
    <x v="223"/>
    <n v="7.7562326869806091"/>
    <x v="9"/>
    <x v="0"/>
  </r>
  <r>
    <x v="92"/>
    <x v="224"/>
    <n v="33.2409972299169"/>
    <x v="9"/>
    <x v="0"/>
  </r>
  <r>
    <x v="92"/>
    <x v="4"/>
    <n v="1.6620498614958448"/>
    <x v="9"/>
    <x v="0"/>
  </r>
  <r>
    <x v="93"/>
    <x v="225"/>
    <n v="80"/>
    <x v="9"/>
    <x v="0"/>
  </r>
  <r>
    <x v="93"/>
    <x v="226"/>
    <n v="20"/>
    <x v="9"/>
    <x v="0"/>
  </r>
  <r>
    <x v="94"/>
    <x v="225"/>
    <n v="76"/>
    <x v="9"/>
    <x v="0"/>
  </r>
  <r>
    <x v="94"/>
    <x v="226"/>
    <n v="24"/>
    <x v="9"/>
    <x v="0"/>
  </r>
  <r>
    <x v="95"/>
    <x v="225"/>
    <n v="77.922077922077918"/>
    <x v="9"/>
    <x v="0"/>
  </r>
  <r>
    <x v="95"/>
    <x v="226"/>
    <n v="22.077922077922079"/>
    <x v="9"/>
    <x v="0"/>
  </r>
  <r>
    <x v="96"/>
    <x v="225"/>
    <n v="69.230769230769226"/>
    <x v="9"/>
    <x v="0"/>
  </r>
  <r>
    <x v="96"/>
    <x v="226"/>
    <n v="30.76923076923077"/>
    <x v="9"/>
    <x v="0"/>
  </r>
  <r>
    <x v="97"/>
    <x v="225"/>
    <n v="57.142857142857146"/>
    <x v="9"/>
    <x v="0"/>
  </r>
  <r>
    <x v="97"/>
    <x v="226"/>
    <n v="42.857142857142854"/>
    <x v="9"/>
    <x v="0"/>
  </r>
  <r>
    <x v="98"/>
    <x v="227"/>
    <n v="52.765957446808514"/>
    <x v="9"/>
    <x v="0"/>
  </r>
  <r>
    <x v="98"/>
    <x v="228"/>
    <n v="47.234042553191486"/>
    <x v="9"/>
    <x v="0"/>
  </r>
  <r>
    <x v="99"/>
    <x v="227"/>
    <n v="124"/>
    <x v="9"/>
    <x v="0"/>
  </r>
  <r>
    <x v="99"/>
    <x v="228"/>
    <n v="111"/>
    <x v="9"/>
    <x v="0"/>
  </r>
  <r>
    <x v="90"/>
    <x v="211"/>
    <n v="43.724696356275302"/>
    <x v="10"/>
    <x v="0"/>
  </r>
  <r>
    <x v="90"/>
    <x v="212"/>
    <n v="53.036437246963565"/>
    <x v="10"/>
    <x v="0"/>
  </r>
  <r>
    <x v="90"/>
    <x v="4"/>
    <n v="3.2388663967611335"/>
    <x v="10"/>
    <x v="0"/>
  </r>
  <r>
    <x v="91"/>
    <x v="213"/>
    <n v="25.506072874493928"/>
    <x v="10"/>
    <x v="0"/>
  </r>
  <r>
    <x v="91"/>
    <x v="214"/>
    <n v="4.8582995951417001"/>
    <x v="10"/>
    <x v="0"/>
  </r>
  <r>
    <x v="91"/>
    <x v="215"/>
    <n v="7.287449392712551"/>
    <x v="10"/>
    <x v="0"/>
  </r>
  <r>
    <x v="91"/>
    <x v="216"/>
    <n v="2.42914979757085"/>
    <x v="10"/>
    <x v="0"/>
  </r>
  <r>
    <x v="91"/>
    <x v="217"/>
    <n v="6.0728744939271255"/>
    <x v="10"/>
    <x v="0"/>
  </r>
  <r>
    <x v="91"/>
    <x v="218"/>
    <n v="4.048582995951417"/>
    <x v="10"/>
    <x v="0"/>
  </r>
  <r>
    <x v="91"/>
    <x v="219"/>
    <n v="2.834008097165992"/>
    <x v="10"/>
    <x v="0"/>
  </r>
  <r>
    <x v="91"/>
    <x v="220"/>
    <n v="46.963562753036435"/>
    <x v="10"/>
    <x v="0"/>
  </r>
  <r>
    <x v="92"/>
    <x v="221"/>
    <n v="25.506072874493928"/>
    <x v="10"/>
    <x v="0"/>
  </r>
  <r>
    <x v="92"/>
    <x v="222"/>
    <n v="7.287449392712551"/>
    <x v="10"/>
    <x v="0"/>
  </r>
  <r>
    <x v="92"/>
    <x v="223"/>
    <n v="20.242914979757085"/>
    <x v="10"/>
    <x v="0"/>
  </r>
  <r>
    <x v="92"/>
    <x v="224"/>
    <n v="43.724696356275302"/>
    <x v="10"/>
    <x v="0"/>
  </r>
  <r>
    <x v="92"/>
    <x v="4"/>
    <n v="3.2388663967611335"/>
    <x v="10"/>
    <x v="0"/>
  </r>
  <r>
    <x v="93"/>
    <x v="225"/>
    <n v="25"/>
    <x v="10"/>
    <x v="0"/>
  </r>
  <r>
    <x v="93"/>
    <x v="226"/>
    <n v="75"/>
    <x v="10"/>
    <x v="0"/>
  </r>
  <r>
    <x v="94"/>
    <x v="225"/>
    <n v="50"/>
    <x v="10"/>
    <x v="0"/>
  </r>
  <r>
    <x v="94"/>
    <x v="226"/>
    <n v="50"/>
    <x v="10"/>
    <x v="0"/>
  </r>
  <r>
    <x v="95"/>
    <x v="225"/>
    <n v="16.666666666666668"/>
    <x v="10"/>
    <x v="0"/>
  </r>
  <r>
    <x v="95"/>
    <x v="226"/>
    <n v="83.333333333333329"/>
    <x v="10"/>
    <x v="0"/>
  </r>
  <r>
    <x v="96"/>
    <x v="225"/>
    <n v="64.285714285714292"/>
    <x v="10"/>
    <x v="0"/>
  </r>
  <r>
    <x v="96"/>
    <x v="226"/>
    <n v="35.714285714285715"/>
    <x v="10"/>
    <x v="0"/>
  </r>
  <r>
    <x v="97"/>
    <x v="225"/>
    <n v="100"/>
    <x v="10"/>
    <x v="0"/>
  </r>
  <r>
    <x v="97"/>
    <x v="226"/>
    <n v="0"/>
    <x v="10"/>
    <x v="0"/>
  </r>
  <r>
    <x v="98"/>
    <x v="227"/>
    <n v="49.618320610687022"/>
    <x v="10"/>
    <x v="0"/>
  </r>
  <r>
    <x v="98"/>
    <x v="228"/>
    <n v="50.381679389312978"/>
    <x v="10"/>
    <x v="0"/>
  </r>
  <r>
    <x v="99"/>
    <x v="227"/>
    <n v="65"/>
    <x v="10"/>
    <x v="0"/>
  </r>
  <r>
    <x v="99"/>
    <x v="228"/>
    <n v="66"/>
    <x v="10"/>
    <x v="0"/>
  </r>
  <r>
    <x v="90"/>
    <x v="211"/>
    <n v="41.935483870967744"/>
    <x v="11"/>
    <x v="0"/>
  </r>
  <r>
    <x v="90"/>
    <x v="212"/>
    <n v="54.435483870967744"/>
    <x v="11"/>
    <x v="0"/>
  </r>
  <r>
    <x v="90"/>
    <x v="4"/>
    <n v="3.629032258064516"/>
    <x v="11"/>
    <x v="0"/>
  </r>
  <r>
    <x v="91"/>
    <x v="213"/>
    <n v="28.225806451612904"/>
    <x v="11"/>
    <x v="0"/>
  </r>
  <r>
    <x v="91"/>
    <x v="214"/>
    <n v="10.887096774193548"/>
    <x v="11"/>
    <x v="0"/>
  </r>
  <r>
    <x v="91"/>
    <x v="215"/>
    <n v="8.870967741935484"/>
    <x v="11"/>
    <x v="0"/>
  </r>
  <r>
    <x v="91"/>
    <x v="216"/>
    <n v="5.241935483870968"/>
    <x v="11"/>
    <x v="0"/>
  </r>
  <r>
    <x v="91"/>
    <x v="217"/>
    <n v="1.2096774193548387"/>
    <x v="11"/>
    <x v="0"/>
  </r>
  <r>
    <x v="91"/>
    <x v="218"/>
    <n v="0"/>
    <x v="11"/>
    <x v="0"/>
  </r>
  <r>
    <x v="91"/>
    <x v="219"/>
    <n v="0"/>
    <x v="11"/>
    <x v="0"/>
  </r>
  <r>
    <x v="91"/>
    <x v="220"/>
    <n v="45.564516129032256"/>
    <x v="11"/>
    <x v="0"/>
  </r>
  <r>
    <x v="92"/>
    <x v="221"/>
    <n v="28.225806451612904"/>
    <x v="11"/>
    <x v="0"/>
  </r>
  <r>
    <x v="92"/>
    <x v="222"/>
    <n v="16.129032258064516"/>
    <x v="11"/>
    <x v="0"/>
  </r>
  <r>
    <x v="92"/>
    <x v="223"/>
    <n v="10.080645161290322"/>
    <x v="11"/>
    <x v="0"/>
  </r>
  <r>
    <x v="92"/>
    <x v="224"/>
    <n v="41.935483870967744"/>
    <x v="11"/>
    <x v="0"/>
  </r>
  <r>
    <x v="92"/>
    <x v="4"/>
    <n v="3.629032258064516"/>
    <x v="11"/>
    <x v="0"/>
  </r>
  <r>
    <x v="93"/>
    <x v="225"/>
    <n v="54.166666666666664"/>
    <x v="11"/>
    <x v="0"/>
  </r>
  <r>
    <x v="93"/>
    <x v="226"/>
    <n v="45.833333333333336"/>
    <x v="11"/>
    <x v="0"/>
  </r>
  <r>
    <x v="94"/>
    <x v="225"/>
    <n v="70"/>
    <x v="11"/>
    <x v="0"/>
  </r>
  <r>
    <x v="94"/>
    <x v="226"/>
    <n v="30"/>
    <x v="11"/>
    <x v="0"/>
  </r>
  <r>
    <x v="95"/>
    <x v="225"/>
    <n v="62.162162162162161"/>
    <x v="11"/>
    <x v="0"/>
  </r>
  <r>
    <x v="95"/>
    <x v="226"/>
    <n v="37.837837837837839"/>
    <x v="11"/>
    <x v="0"/>
  </r>
  <r>
    <x v="96"/>
    <x v="225"/>
    <n v="100"/>
    <x v="11"/>
    <x v="0"/>
  </r>
  <r>
    <x v="96"/>
    <x v="226"/>
    <n v="0"/>
    <x v="11"/>
    <x v="0"/>
  </r>
  <r>
    <x v="97"/>
    <x v="225"/>
    <n v="0"/>
    <x v="11"/>
    <x v="0"/>
  </r>
  <r>
    <x v="97"/>
    <x v="226"/>
    <n v="0"/>
    <x v="11"/>
    <x v="0"/>
  </r>
  <r>
    <x v="98"/>
    <x v="227"/>
    <n v="45.185185185185183"/>
    <x v="11"/>
    <x v="0"/>
  </r>
  <r>
    <x v="98"/>
    <x v="228"/>
    <n v="54.814814814814817"/>
    <x v="11"/>
    <x v="0"/>
  </r>
  <r>
    <x v="99"/>
    <x v="227"/>
    <n v="61"/>
    <x v="11"/>
    <x v="0"/>
  </r>
  <r>
    <x v="99"/>
    <x v="228"/>
    <n v="74"/>
    <x v="11"/>
    <x v="0"/>
  </r>
  <r>
    <x v="90"/>
    <x v="211"/>
    <n v="47.982062780269061"/>
    <x v="12"/>
    <x v="0"/>
  </r>
  <r>
    <x v="90"/>
    <x v="212"/>
    <n v="47.085201793721971"/>
    <x v="12"/>
    <x v="0"/>
  </r>
  <r>
    <x v="90"/>
    <x v="4"/>
    <n v="4.9327354260089686"/>
    <x v="12"/>
    <x v="0"/>
  </r>
  <r>
    <x v="91"/>
    <x v="213"/>
    <n v="26.00896860986547"/>
    <x v="12"/>
    <x v="0"/>
  </r>
  <r>
    <x v="91"/>
    <x v="214"/>
    <n v="0.89686098654708524"/>
    <x v="12"/>
    <x v="0"/>
  </r>
  <r>
    <x v="91"/>
    <x v="215"/>
    <n v="7.1748878923766819"/>
    <x v="12"/>
    <x v="0"/>
  </r>
  <r>
    <x v="91"/>
    <x v="216"/>
    <n v="2.2421524663677128"/>
    <x v="12"/>
    <x v="0"/>
  </r>
  <r>
    <x v="91"/>
    <x v="217"/>
    <n v="7.623318385650224"/>
    <x v="12"/>
    <x v="0"/>
  </r>
  <r>
    <x v="91"/>
    <x v="218"/>
    <n v="1.3452914798206279"/>
    <x v="12"/>
    <x v="0"/>
  </r>
  <r>
    <x v="91"/>
    <x v="219"/>
    <n v="1.7937219730941705"/>
    <x v="12"/>
    <x v="0"/>
  </r>
  <r>
    <x v="91"/>
    <x v="220"/>
    <n v="52.914798206278029"/>
    <x v="12"/>
    <x v="0"/>
  </r>
  <r>
    <x v="92"/>
    <x v="221"/>
    <n v="26.00896860986547"/>
    <x v="12"/>
    <x v="0"/>
  </r>
  <r>
    <x v="92"/>
    <x v="222"/>
    <n v="3.1390134529147984"/>
    <x v="12"/>
    <x v="0"/>
  </r>
  <r>
    <x v="92"/>
    <x v="223"/>
    <n v="17.937219730941703"/>
    <x v="12"/>
    <x v="0"/>
  </r>
  <r>
    <x v="92"/>
    <x v="224"/>
    <n v="47.982062780269061"/>
    <x v="12"/>
    <x v="0"/>
  </r>
  <r>
    <x v="92"/>
    <x v="4"/>
    <n v="4.9327354260089686"/>
    <x v="12"/>
    <x v="0"/>
  </r>
  <r>
    <x v="93"/>
    <x v="225"/>
    <n v="8.8235294117647065"/>
    <x v="12"/>
    <x v="0"/>
  </r>
  <r>
    <x v="93"/>
    <x v="226"/>
    <n v="91.17647058823529"/>
    <x v="12"/>
    <x v="0"/>
  </r>
  <r>
    <x v="94"/>
    <x v="225"/>
    <n v="57.142857142857146"/>
    <x v="12"/>
    <x v="0"/>
  </r>
  <r>
    <x v="94"/>
    <x v="226"/>
    <n v="42.857142857142854"/>
    <x v="12"/>
    <x v="0"/>
  </r>
  <r>
    <x v="95"/>
    <x v="225"/>
    <n v="0"/>
    <x v="12"/>
    <x v="0"/>
  </r>
  <r>
    <x v="95"/>
    <x v="226"/>
    <n v="100"/>
    <x v="12"/>
    <x v="0"/>
  </r>
  <r>
    <x v="96"/>
    <x v="225"/>
    <n v="43.75"/>
    <x v="12"/>
    <x v="0"/>
  </r>
  <r>
    <x v="96"/>
    <x v="226"/>
    <n v="56.25"/>
    <x v="12"/>
    <x v="0"/>
  </r>
  <r>
    <x v="97"/>
    <x v="225"/>
    <n v="0"/>
    <x v="12"/>
    <x v="0"/>
  </r>
  <r>
    <x v="97"/>
    <x v="226"/>
    <n v="0"/>
    <x v="12"/>
    <x v="0"/>
  </r>
  <r>
    <x v="98"/>
    <x v="227"/>
    <n v="60"/>
    <x v="12"/>
    <x v="0"/>
  </r>
  <r>
    <x v="98"/>
    <x v="228"/>
    <n v="40"/>
    <x v="12"/>
    <x v="0"/>
  </r>
  <r>
    <x v="99"/>
    <x v="227"/>
    <n v="63"/>
    <x v="12"/>
    <x v="0"/>
  </r>
  <r>
    <x v="99"/>
    <x v="228"/>
    <n v="42"/>
    <x v="12"/>
    <x v="0"/>
  </r>
  <r>
    <x v="90"/>
    <x v="211"/>
    <n v="28.571428571428573"/>
    <x v="13"/>
    <x v="0"/>
  </r>
  <r>
    <x v="90"/>
    <x v="212"/>
    <n v="71.428571428571431"/>
    <x v="13"/>
    <x v="0"/>
  </r>
  <r>
    <x v="90"/>
    <x v="4"/>
    <n v="0"/>
    <x v="13"/>
    <x v="0"/>
  </r>
  <r>
    <x v="91"/>
    <x v="213"/>
    <n v="40.909090909090907"/>
    <x v="13"/>
    <x v="0"/>
  </r>
  <r>
    <x v="91"/>
    <x v="214"/>
    <n v="12.337662337662337"/>
    <x v="13"/>
    <x v="0"/>
  </r>
  <r>
    <x v="91"/>
    <x v="215"/>
    <n v="6.4935064935064934"/>
    <x v="13"/>
    <x v="0"/>
  </r>
  <r>
    <x v="91"/>
    <x v="216"/>
    <n v="8.4415584415584419"/>
    <x v="13"/>
    <x v="0"/>
  </r>
  <r>
    <x v="91"/>
    <x v="217"/>
    <n v="3.2467532467532467"/>
    <x v="13"/>
    <x v="0"/>
  </r>
  <r>
    <x v="91"/>
    <x v="218"/>
    <n v="0"/>
    <x v="13"/>
    <x v="0"/>
  </r>
  <r>
    <x v="91"/>
    <x v="219"/>
    <n v="0"/>
    <x v="13"/>
    <x v="0"/>
  </r>
  <r>
    <x v="91"/>
    <x v="220"/>
    <n v="28.571428571428573"/>
    <x v="13"/>
    <x v="0"/>
  </r>
  <r>
    <x v="92"/>
    <x v="221"/>
    <n v="40.909090909090907"/>
    <x v="13"/>
    <x v="0"/>
  </r>
  <r>
    <x v="92"/>
    <x v="222"/>
    <n v="20.779220779220779"/>
    <x v="13"/>
    <x v="0"/>
  </r>
  <r>
    <x v="92"/>
    <x v="223"/>
    <n v="9.7402597402597397"/>
    <x v="13"/>
    <x v="0"/>
  </r>
  <r>
    <x v="92"/>
    <x v="224"/>
    <n v="28.571428571428573"/>
    <x v="13"/>
    <x v="0"/>
  </r>
  <r>
    <x v="92"/>
    <x v="4"/>
    <n v="0"/>
    <x v="13"/>
    <x v="0"/>
  </r>
  <r>
    <x v="93"/>
    <x v="225"/>
    <n v="58.823529411764703"/>
    <x v="13"/>
    <x v="0"/>
  </r>
  <r>
    <x v="93"/>
    <x v="226"/>
    <n v="41.176470588235297"/>
    <x v="13"/>
    <x v="0"/>
  </r>
  <r>
    <x v="94"/>
    <x v="225"/>
    <n v="66.666666666666671"/>
    <x v="13"/>
    <x v="0"/>
  </r>
  <r>
    <x v="94"/>
    <x v="226"/>
    <n v="33.333333333333336"/>
    <x v="13"/>
    <x v="0"/>
  </r>
  <r>
    <x v="95"/>
    <x v="225"/>
    <n v="72.41379310344827"/>
    <x v="13"/>
    <x v="0"/>
  </r>
  <r>
    <x v="95"/>
    <x v="226"/>
    <n v="27.586206896551722"/>
    <x v="13"/>
    <x v="0"/>
  </r>
  <r>
    <x v="96"/>
    <x v="225"/>
    <n v="100"/>
    <x v="13"/>
    <x v="0"/>
  </r>
  <r>
    <x v="96"/>
    <x v="226"/>
    <n v="0"/>
    <x v="13"/>
    <x v="0"/>
  </r>
  <r>
    <x v="97"/>
    <x v="225"/>
    <n v="0"/>
    <x v="13"/>
    <x v="0"/>
  </r>
  <r>
    <x v="97"/>
    <x v="226"/>
    <n v="0"/>
    <x v="13"/>
    <x v="0"/>
  </r>
  <r>
    <x v="98"/>
    <x v="227"/>
    <n v="60"/>
    <x v="13"/>
    <x v="0"/>
  </r>
  <r>
    <x v="98"/>
    <x v="228"/>
    <n v="40"/>
    <x v="13"/>
    <x v="0"/>
  </r>
  <r>
    <x v="99"/>
    <x v="227"/>
    <n v="66"/>
    <x v="13"/>
    <x v="0"/>
  </r>
  <r>
    <x v="99"/>
    <x v="228"/>
    <n v="44"/>
    <x v="13"/>
    <x v="0"/>
  </r>
  <r>
    <x v="90"/>
    <x v="211"/>
    <n v="11.764705882352942"/>
    <x v="14"/>
    <x v="0"/>
  </r>
  <r>
    <x v="90"/>
    <x v="212"/>
    <n v="86.631016042780743"/>
    <x v="14"/>
    <x v="0"/>
  </r>
  <r>
    <x v="90"/>
    <x v="4"/>
    <n v="1.6042780748663101"/>
    <x v="14"/>
    <x v="0"/>
  </r>
  <r>
    <x v="91"/>
    <x v="213"/>
    <n v="16.577540106951872"/>
    <x v="14"/>
    <x v="0"/>
  </r>
  <r>
    <x v="91"/>
    <x v="214"/>
    <n v="10.160427807486631"/>
    <x v="14"/>
    <x v="0"/>
  </r>
  <r>
    <x v="91"/>
    <x v="215"/>
    <n v="42.780748663101605"/>
    <x v="14"/>
    <x v="0"/>
  </r>
  <r>
    <x v="91"/>
    <x v="216"/>
    <n v="1.6042780748663101"/>
    <x v="14"/>
    <x v="0"/>
  </r>
  <r>
    <x v="91"/>
    <x v="217"/>
    <n v="9.6256684491978604"/>
    <x v="14"/>
    <x v="0"/>
  </r>
  <r>
    <x v="91"/>
    <x v="218"/>
    <n v="4.8128342245989302"/>
    <x v="14"/>
    <x v="0"/>
  </r>
  <r>
    <x v="91"/>
    <x v="219"/>
    <n v="1.0695187165775402"/>
    <x v="14"/>
    <x v="0"/>
  </r>
  <r>
    <x v="91"/>
    <x v="220"/>
    <n v="13.368983957219251"/>
    <x v="14"/>
    <x v="0"/>
  </r>
  <r>
    <x v="92"/>
    <x v="221"/>
    <n v="16.577540106951872"/>
    <x v="14"/>
    <x v="0"/>
  </r>
  <r>
    <x v="92"/>
    <x v="222"/>
    <n v="11.764705882352942"/>
    <x v="14"/>
    <x v="0"/>
  </r>
  <r>
    <x v="92"/>
    <x v="223"/>
    <n v="58.288770053475936"/>
    <x v="14"/>
    <x v="0"/>
  </r>
  <r>
    <x v="92"/>
    <x v="224"/>
    <n v="11.764705882352942"/>
    <x v="14"/>
    <x v="0"/>
  </r>
  <r>
    <x v="92"/>
    <x v="4"/>
    <n v="1.6042780748663101"/>
    <x v="14"/>
    <x v="0"/>
  </r>
  <r>
    <x v="93"/>
    <x v="225"/>
    <n v="17.600000000000001"/>
    <x v="14"/>
    <x v="0"/>
  </r>
  <r>
    <x v="93"/>
    <x v="226"/>
    <n v="82.4"/>
    <x v="14"/>
    <x v="0"/>
  </r>
  <r>
    <x v="94"/>
    <x v="225"/>
    <n v="27.5"/>
    <x v="14"/>
    <x v="0"/>
  </r>
  <r>
    <x v="94"/>
    <x v="226"/>
    <n v="72.5"/>
    <x v="14"/>
    <x v="0"/>
  </r>
  <r>
    <x v="95"/>
    <x v="225"/>
    <n v="20"/>
    <x v="14"/>
    <x v="0"/>
  </r>
  <r>
    <x v="95"/>
    <x v="226"/>
    <n v="80"/>
    <x v="14"/>
    <x v="0"/>
  </r>
  <r>
    <x v="96"/>
    <x v="225"/>
    <n v="28.571428571428573"/>
    <x v="14"/>
    <x v="0"/>
  </r>
  <r>
    <x v="96"/>
    <x v="226"/>
    <n v="71.428571428571431"/>
    <x v="14"/>
    <x v="0"/>
  </r>
  <r>
    <x v="97"/>
    <x v="225"/>
    <n v="50"/>
    <x v="14"/>
    <x v="0"/>
  </r>
  <r>
    <x v="97"/>
    <x v="226"/>
    <n v="50"/>
    <x v="14"/>
    <x v="0"/>
  </r>
  <r>
    <x v="98"/>
    <x v="227"/>
    <n v="13.580246913580247"/>
    <x v="14"/>
    <x v="0"/>
  </r>
  <r>
    <x v="98"/>
    <x v="228"/>
    <n v="86.419753086419746"/>
    <x v="14"/>
    <x v="0"/>
  </r>
  <r>
    <x v="99"/>
    <x v="227"/>
    <n v="22"/>
    <x v="14"/>
    <x v="0"/>
  </r>
  <r>
    <x v="99"/>
    <x v="228"/>
    <n v="140"/>
    <x v="14"/>
    <x v="0"/>
  </r>
  <r>
    <x v="90"/>
    <x v="211"/>
    <n v="34.433962264150942"/>
    <x v="15"/>
    <x v="0"/>
  </r>
  <r>
    <x v="90"/>
    <x v="212"/>
    <n v="54.716981132075475"/>
    <x v="15"/>
    <x v="0"/>
  </r>
  <r>
    <x v="90"/>
    <x v="4"/>
    <n v="10.849056603773585"/>
    <x v="15"/>
    <x v="0"/>
  </r>
  <r>
    <x v="91"/>
    <x v="213"/>
    <n v="42.452830188679243"/>
    <x v="15"/>
    <x v="0"/>
  </r>
  <r>
    <x v="91"/>
    <x v="214"/>
    <n v="5.1886792452830193"/>
    <x v="15"/>
    <x v="0"/>
  </r>
  <r>
    <x v="91"/>
    <x v="215"/>
    <n v="2.358490566037736"/>
    <x v="15"/>
    <x v="0"/>
  </r>
  <r>
    <x v="91"/>
    <x v="216"/>
    <n v="1.4150943396226414"/>
    <x v="15"/>
    <x v="0"/>
  </r>
  <r>
    <x v="91"/>
    <x v="217"/>
    <n v="0.94339622641509435"/>
    <x v="15"/>
    <x v="0"/>
  </r>
  <r>
    <x v="91"/>
    <x v="218"/>
    <n v="0.94339622641509435"/>
    <x v="15"/>
    <x v="0"/>
  </r>
  <r>
    <x v="91"/>
    <x v="219"/>
    <n v="1.4150943396226414"/>
    <x v="15"/>
    <x v="0"/>
  </r>
  <r>
    <x v="91"/>
    <x v="220"/>
    <n v="45.283018867924525"/>
    <x v="15"/>
    <x v="0"/>
  </r>
  <r>
    <x v="92"/>
    <x v="221"/>
    <n v="42.452830188679243"/>
    <x v="15"/>
    <x v="0"/>
  </r>
  <r>
    <x v="92"/>
    <x v="222"/>
    <n v="6.6037735849056602"/>
    <x v="15"/>
    <x v="0"/>
  </r>
  <r>
    <x v="92"/>
    <x v="223"/>
    <n v="5.6603773584905657"/>
    <x v="15"/>
    <x v="0"/>
  </r>
  <r>
    <x v="92"/>
    <x v="224"/>
    <n v="34.433962264150942"/>
    <x v="15"/>
    <x v="0"/>
  </r>
  <r>
    <x v="92"/>
    <x v="4"/>
    <n v="10.849056603773585"/>
    <x v="15"/>
    <x v="0"/>
  </r>
  <r>
    <x v="93"/>
    <x v="225"/>
    <n v="46.153846153846153"/>
    <x v="15"/>
    <x v="0"/>
  </r>
  <r>
    <x v="93"/>
    <x v="226"/>
    <n v="53.846153846153847"/>
    <x v="15"/>
    <x v="0"/>
  </r>
  <r>
    <x v="94"/>
    <x v="225"/>
    <n v="100"/>
    <x v="15"/>
    <x v="0"/>
  </r>
  <r>
    <x v="94"/>
    <x v="226"/>
    <n v="0"/>
    <x v="15"/>
    <x v="0"/>
  </r>
  <r>
    <x v="95"/>
    <x v="225"/>
    <n v="50"/>
    <x v="15"/>
    <x v="0"/>
  </r>
  <r>
    <x v="95"/>
    <x v="226"/>
    <n v="50"/>
    <x v="15"/>
    <x v="0"/>
  </r>
  <r>
    <x v="96"/>
    <x v="225"/>
    <n v="90"/>
    <x v="15"/>
    <x v="0"/>
  </r>
  <r>
    <x v="96"/>
    <x v="226"/>
    <n v="10"/>
    <x v="15"/>
    <x v="0"/>
  </r>
  <r>
    <x v="97"/>
    <x v="225"/>
    <n v="0"/>
    <x v="15"/>
    <x v="0"/>
  </r>
  <r>
    <x v="97"/>
    <x v="226"/>
    <n v="0"/>
    <x v="15"/>
    <x v="0"/>
  </r>
  <r>
    <x v="98"/>
    <x v="227"/>
    <n v="62.068965517241381"/>
    <x v="15"/>
    <x v="0"/>
  </r>
  <r>
    <x v="98"/>
    <x v="228"/>
    <n v="37.931034482758619"/>
    <x v="15"/>
    <x v="0"/>
  </r>
  <r>
    <x v="99"/>
    <x v="227"/>
    <n v="72"/>
    <x v="15"/>
    <x v="0"/>
  </r>
  <r>
    <x v="99"/>
    <x v="228"/>
    <n v="44"/>
    <x v="15"/>
    <x v="0"/>
  </r>
  <r>
    <x v="90"/>
    <x v="211"/>
    <n v="33.886255924170619"/>
    <x v="16"/>
    <x v="0"/>
  </r>
  <r>
    <x v="90"/>
    <x v="212"/>
    <n v="61.611374407582936"/>
    <x v="16"/>
    <x v="0"/>
  </r>
  <r>
    <x v="90"/>
    <x v="4"/>
    <n v="4.5023696682464456"/>
    <x v="16"/>
    <x v="0"/>
  </r>
  <r>
    <x v="91"/>
    <x v="213"/>
    <n v="31.51658767772512"/>
    <x v="16"/>
    <x v="0"/>
  </r>
  <r>
    <x v="91"/>
    <x v="214"/>
    <n v="5.2132701421800949"/>
    <x v="16"/>
    <x v="0"/>
  </r>
  <r>
    <x v="91"/>
    <x v="215"/>
    <n v="9.9526066350710902"/>
    <x v="16"/>
    <x v="0"/>
  </r>
  <r>
    <x v="91"/>
    <x v="216"/>
    <n v="4.5023696682464456"/>
    <x v="16"/>
    <x v="0"/>
  </r>
  <r>
    <x v="91"/>
    <x v="217"/>
    <n v="6.1611374407582939"/>
    <x v="16"/>
    <x v="0"/>
  </r>
  <r>
    <x v="91"/>
    <x v="218"/>
    <n v="1.8957345971563981"/>
    <x v="16"/>
    <x v="0"/>
  </r>
  <r>
    <x v="91"/>
    <x v="219"/>
    <n v="2.3696682464454977"/>
    <x v="16"/>
    <x v="0"/>
  </r>
  <r>
    <x v="91"/>
    <x v="220"/>
    <n v="38.388625592417064"/>
    <x v="16"/>
    <x v="0"/>
  </r>
  <r>
    <x v="92"/>
    <x v="221"/>
    <n v="31.51658767772512"/>
    <x v="16"/>
    <x v="0"/>
  </r>
  <r>
    <x v="92"/>
    <x v="222"/>
    <n v="9.7156398104265396"/>
    <x v="16"/>
    <x v="0"/>
  </r>
  <r>
    <x v="92"/>
    <x v="223"/>
    <n v="20.379146919431278"/>
    <x v="16"/>
    <x v="0"/>
  </r>
  <r>
    <x v="92"/>
    <x v="224"/>
    <n v="33.886255924170619"/>
    <x v="16"/>
    <x v="0"/>
  </r>
  <r>
    <x v="92"/>
    <x v="4"/>
    <n v="4.5023696682464456"/>
    <x v="16"/>
    <x v="0"/>
  </r>
  <r>
    <x v="93"/>
    <x v="225"/>
    <n v="23.943661971830984"/>
    <x v="16"/>
    <x v="0"/>
  </r>
  <r>
    <x v="93"/>
    <x v="226"/>
    <n v="76.056338028169009"/>
    <x v="16"/>
    <x v="0"/>
  </r>
  <r>
    <x v="94"/>
    <x v="225"/>
    <n v="47.916666666666664"/>
    <x v="16"/>
    <x v="0"/>
  </r>
  <r>
    <x v="94"/>
    <x v="226"/>
    <n v="52.083333333333336"/>
    <x v="16"/>
    <x v="0"/>
  </r>
  <r>
    <x v="95"/>
    <x v="225"/>
    <n v="35"/>
    <x v="16"/>
    <x v="0"/>
  </r>
  <r>
    <x v="95"/>
    <x v="226"/>
    <n v="65"/>
    <x v="16"/>
    <x v="0"/>
  </r>
  <r>
    <x v="96"/>
    <x v="225"/>
    <n v="77.142857142857139"/>
    <x v="16"/>
    <x v="0"/>
  </r>
  <r>
    <x v="96"/>
    <x v="226"/>
    <n v="22.857142857142858"/>
    <x v="16"/>
    <x v="0"/>
  </r>
  <r>
    <x v="97"/>
    <x v="225"/>
    <n v="33.333333333333336"/>
    <x v="16"/>
    <x v="0"/>
  </r>
  <r>
    <x v="97"/>
    <x v="226"/>
    <n v="66.666666666666671"/>
    <x v="16"/>
    <x v="0"/>
  </r>
  <r>
    <x v="98"/>
    <x v="227"/>
    <n v="53.846153846153847"/>
    <x v="16"/>
    <x v="0"/>
  </r>
  <r>
    <x v="98"/>
    <x v="228"/>
    <n v="46.153846153846153"/>
    <x v="16"/>
    <x v="0"/>
  </r>
  <r>
    <x v="99"/>
    <x v="227"/>
    <n v="140"/>
    <x v="16"/>
    <x v="0"/>
  </r>
  <r>
    <x v="99"/>
    <x v="228"/>
    <n v="120"/>
    <x v="16"/>
    <x v="0"/>
  </r>
  <r>
    <x v="90"/>
    <x v="211"/>
    <n v="32.009090909090908"/>
    <x v="0"/>
    <x v="1"/>
  </r>
  <r>
    <x v="90"/>
    <x v="212"/>
    <n v="64.090909090909093"/>
    <x v="0"/>
    <x v="1"/>
  </r>
  <r>
    <x v="90"/>
    <x v="4"/>
    <n v="3.9"/>
    <x v="0"/>
    <x v="1"/>
  </r>
  <r>
    <x v="91"/>
    <x v="213"/>
    <n v="23.772727272727273"/>
    <x v="0"/>
    <x v="1"/>
  </r>
  <r>
    <x v="91"/>
    <x v="214"/>
    <n v="6.6545454545454543"/>
    <x v="0"/>
    <x v="1"/>
  </r>
  <r>
    <x v="91"/>
    <x v="215"/>
    <n v="19.181818181818183"/>
    <x v="0"/>
    <x v="1"/>
  </r>
  <r>
    <x v="91"/>
    <x v="216"/>
    <n v="3.4272727272727272"/>
    <x v="0"/>
    <x v="1"/>
  </r>
  <r>
    <x v="91"/>
    <x v="217"/>
    <n v="7.663636363636364"/>
    <x v="0"/>
    <x v="1"/>
  </r>
  <r>
    <x v="91"/>
    <x v="218"/>
    <n v="2.5272727272727273"/>
    <x v="0"/>
    <x v="1"/>
  </r>
  <r>
    <x v="91"/>
    <x v="219"/>
    <n v="0.86363636363636365"/>
    <x v="0"/>
    <x v="1"/>
  </r>
  <r>
    <x v="91"/>
    <x v="220"/>
    <n v="35.909090909090907"/>
    <x v="0"/>
    <x v="1"/>
  </r>
  <r>
    <x v="92"/>
    <x v="221"/>
    <n v="23.772727272727273"/>
    <x v="0"/>
    <x v="1"/>
  </r>
  <r>
    <x v="92"/>
    <x v="222"/>
    <n v="10.081818181818182"/>
    <x v="0"/>
    <x v="1"/>
  </r>
  <r>
    <x v="92"/>
    <x v="223"/>
    <n v="30.236363636363638"/>
    <x v="0"/>
    <x v="1"/>
  </r>
  <r>
    <x v="92"/>
    <x v="224"/>
    <n v="32.009090909090908"/>
    <x v="0"/>
    <x v="1"/>
  </r>
  <r>
    <x v="92"/>
    <x v="4"/>
    <n v="3.9"/>
    <x v="0"/>
    <x v="1"/>
  </r>
  <r>
    <x v="93"/>
    <x v="225"/>
    <n v="18.756737333812431"/>
    <x v="0"/>
    <x v="1"/>
  </r>
  <r>
    <x v="93"/>
    <x v="226"/>
    <n v="81.243262666187562"/>
    <x v="0"/>
    <x v="1"/>
  </r>
  <r>
    <x v="94"/>
    <x v="225"/>
    <n v="42.285298398835515"/>
    <x v="0"/>
    <x v="1"/>
  </r>
  <r>
    <x v="94"/>
    <x v="226"/>
    <n v="57.714701601164485"/>
    <x v="0"/>
    <x v="1"/>
  </r>
  <r>
    <x v="95"/>
    <x v="225"/>
    <n v="30.930720783764869"/>
    <x v="0"/>
    <x v="1"/>
  </r>
  <r>
    <x v="95"/>
    <x v="226"/>
    <n v="69.069279216235131"/>
    <x v="0"/>
    <x v="1"/>
  </r>
  <r>
    <x v="96"/>
    <x v="225"/>
    <n v="47.797062750333779"/>
    <x v="0"/>
    <x v="1"/>
  </r>
  <r>
    <x v="96"/>
    <x v="226"/>
    <n v="52.202937249666221"/>
    <x v="0"/>
    <x v="1"/>
  </r>
  <r>
    <x v="97"/>
    <x v="225"/>
    <n v="50.684931506849317"/>
    <x v="0"/>
    <x v="1"/>
  </r>
  <r>
    <x v="97"/>
    <x v="226"/>
    <n v="49.315068493150683"/>
    <x v="0"/>
    <x v="1"/>
  </r>
  <r>
    <x v="98"/>
    <x v="227"/>
    <n v="37.432624113475178"/>
    <x v="0"/>
    <x v="1"/>
  </r>
  <r>
    <x v="98"/>
    <x v="228"/>
    <n v="62.567375886524822"/>
    <x v="0"/>
    <x v="1"/>
  </r>
  <r>
    <x v="99"/>
    <x v="227"/>
    <n v="2639"/>
    <x v="0"/>
    <x v="1"/>
  </r>
  <r>
    <x v="99"/>
    <x v="228"/>
    <n v="4411"/>
    <x v="0"/>
    <x v="1"/>
  </r>
  <r>
    <x v="90"/>
    <x v="211"/>
    <n v="45.056867891513562"/>
    <x v="1"/>
    <x v="1"/>
  </r>
  <r>
    <x v="90"/>
    <x v="212"/>
    <n v="48.731408573928256"/>
    <x v="1"/>
    <x v="1"/>
  </r>
  <r>
    <x v="90"/>
    <x v="4"/>
    <n v="6.21172353455818"/>
    <x v="1"/>
    <x v="1"/>
  </r>
  <r>
    <x v="91"/>
    <x v="213"/>
    <n v="27.865266841644793"/>
    <x v="1"/>
    <x v="1"/>
  </r>
  <r>
    <x v="91"/>
    <x v="214"/>
    <n v="2.4934383202099739"/>
    <x v="1"/>
    <x v="1"/>
  </r>
  <r>
    <x v="91"/>
    <x v="215"/>
    <n v="8.5739282589676282"/>
    <x v="1"/>
    <x v="1"/>
  </r>
  <r>
    <x v="91"/>
    <x v="216"/>
    <n v="2.8871391076115485"/>
    <x v="1"/>
    <x v="1"/>
  </r>
  <r>
    <x v="91"/>
    <x v="217"/>
    <n v="4.2869641294838141"/>
    <x v="1"/>
    <x v="1"/>
  </r>
  <r>
    <x v="91"/>
    <x v="218"/>
    <n v="1.4873140857392826"/>
    <x v="1"/>
    <x v="1"/>
  </r>
  <r>
    <x v="91"/>
    <x v="219"/>
    <n v="1.1373578302712162"/>
    <x v="1"/>
    <x v="1"/>
  </r>
  <r>
    <x v="91"/>
    <x v="220"/>
    <n v="51.268591426071744"/>
    <x v="1"/>
    <x v="1"/>
  </r>
  <r>
    <x v="92"/>
    <x v="221"/>
    <n v="27.865266841644793"/>
    <x v="1"/>
    <x v="1"/>
  </r>
  <r>
    <x v="92"/>
    <x v="222"/>
    <n v="5.3805774278215219"/>
    <x v="1"/>
    <x v="1"/>
  </r>
  <r>
    <x v="92"/>
    <x v="223"/>
    <n v="15.485564304461942"/>
    <x v="1"/>
    <x v="1"/>
  </r>
  <r>
    <x v="92"/>
    <x v="224"/>
    <n v="45.056867891513562"/>
    <x v="1"/>
    <x v="1"/>
  </r>
  <r>
    <x v="92"/>
    <x v="4"/>
    <n v="6.21172353455818"/>
    <x v="1"/>
    <x v="1"/>
  </r>
  <r>
    <x v="93"/>
    <x v="225"/>
    <n v="16.314199395770391"/>
    <x v="1"/>
    <x v="1"/>
  </r>
  <r>
    <x v="93"/>
    <x v="226"/>
    <n v="83.685800604229613"/>
    <x v="1"/>
    <x v="1"/>
  </r>
  <r>
    <x v="94"/>
    <x v="225"/>
    <n v="39.393939393939391"/>
    <x v="1"/>
    <x v="1"/>
  </r>
  <r>
    <x v="94"/>
    <x v="226"/>
    <n v="60.606060606060609"/>
    <x v="1"/>
    <x v="1"/>
  </r>
  <r>
    <x v="95"/>
    <x v="225"/>
    <n v="15.625"/>
    <x v="1"/>
    <x v="1"/>
  </r>
  <r>
    <x v="95"/>
    <x v="226"/>
    <n v="84.375"/>
    <x v="1"/>
    <x v="1"/>
  </r>
  <r>
    <x v="96"/>
    <x v="225"/>
    <n v="59.016393442622949"/>
    <x v="1"/>
    <x v="1"/>
  </r>
  <r>
    <x v="96"/>
    <x v="226"/>
    <n v="40.983606557377051"/>
    <x v="1"/>
    <x v="1"/>
  </r>
  <r>
    <x v="97"/>
    <x v="225"/>
    <n v="92.857142857142861"/>
    <x v="1"/>
    <x v="1"/>
  </r>
  <r>
    <x v="97"/>
    <x v="226"/>
    <n v="7.1428571428571432"/>
    <x v="1"/>
    <x v="1"/>
  </r>
  <r>
    <x v="98"/>
    <x v="227"/>
    <n v="51.70556552962298"/>
    <x v="1"/>
    <x v="1"/>
  </r>
  <r>
    <x v="98"/>
    <x v="228"/>
    <n v="48.29443447037702"/>
    <x v="1"/>
    <x v="1"/>
  </r>
  <r>
    <x v="99"/>
    <x v="227"/>
    <n v="576"/>
    <x v="1"/>
    <x v="1"/>
  </r>
  <r>
    <x v="99"/>
    <x v="228"/>
    <n v="538"/>
    <x v="1"/>
    <x v="1"/>
  </r>
  <r>
    <x v="90"/>
    <x v="211"/>
    <n v="22.659176029962548"/>
    <x v="2"/>
    <x v="1"/>
  </r>
  <r>
    <x v="90"/>
    <x v="212"/>
    <n v="74.765917602996254"/>
    <x v="2"/>
    <x v="1"/>
  </r>
  <r>
    <x v="90"/>
    <x v="4"/>
    <n v="2.5749063670411987"/>
    <x v="2"/>
    <x v="1"/>
  </r>
  <r>
    <x v="91"/>
    <x v="213"/>
    <n v="16.549625468164795"/>
    <x v="2"/>
    <x v="1"/>
  </r>
  <r>
    <x v="91"/>
    <x v="214"/>
    <n v="5.8286516853932584"/>
    <x v="2"/>
    <x v="1"/>
  </r>
  <r>
    <x v="91"/>
    <x v="215"/>
    <n v="33.309925093632955"/>
    <x v="2"/>
    <x v="1"/>
  </r>
  <r>
    <x v="91"/>
    <x v="216"/>
    <n v="2.1301498127340825"/>
    <x v="2"/>
    <x v="1"/>
  </r>
  <r>
    <x v="91"/>
    <x v="217"/>
    <n v="11.165730337078651"/>
    <x v="2"/>
    <x v="1"/>
  </r>
  <r>
    <x v="91"/>
    <x v="218"/>
    <n v="4.7518726591760299"/>
    <x v="2"/>
    <x v="1"/>
  </r>
  <r>
    <x v="91"/>
    <x v="219"/>
    <n v="1.0299625468164795"/>
    <x v="2"/>
    <x v="1"/>
  </r>
  <r>
    <x v="91"/>
    <x v="220"/>
    <n v="25.234082397003746"/>
    <x v="2"/>
    <x v="1"/>
  </r>
  <r>
    <x v="92"/>
    <x v="221"/>
    <n v="16.549625468164795"/>
    <x v="2"/>
    <x v="1"/>
  </r>
  <r>
    <x v="92"/>
    <x v="222"/>
    <n v="7.9588014981273405"/>
    <x v="2"/>
    <x v="1"/>
  </r>
  <r>
    <x v="92"/>
    <x v="223"/>
    <n v="50.257490636704119"/>
    <x v="2"/>
    <x v="1"/>
  </r>
  <r>
    <x v="92"/>
    <x v="224"/>
    <n v="22.659176029962548"/>
    <x v="2"/>
    <x v="1"/>
  </r>
  <r>
    <x v="92"/>
    <x v="4"/>
    <n v="2.5749063670411987"/>
    <x v="2"/>
    <x v="1"/>
  </r>
  <r>
    <x v="93"/>
    <x v="225"/>
    <n v="12.619300106044539"/>
    <x v="2"/>
    <x v="1"/>
  </r>
  <r>
    <x v="93"/>
    <x v="226"/>
    <n v="87.380699893955466"/>
    <x v="2"/>
    <x v="1"/>
  </r>
  <r>
    <x v="94"/>
    <x v="225"/>
    <n v="39.370932754880691"/>
    <x v="2"/>
    <x v="1"/>
  </r>
  <r>
    <x v="94"/>
    <x v="226"/>
    <n v="60.629067245119309"/>
    <x v="2"/>
    <x v="1"/>
  </r>
  <r>
    <x v="95"/>
    <x v="225"/>
    <n v="13.333333333333334"/>
    <x v="2"/>
    <x v="1"/>
  </r>
  <r>
    <x v="95"/>
    <x v="226"/>
    <n v="86.666666666666671"/>
    <x v="2"/>
    <x v="1"/>
  </r>
  <r>
    <x v="96"/>
    <x v="225"/>
    <n v="26.602564102564102"/>
    <x v="2"/>
    <x v="1"/>
  </r>
  <r>
    <x v="96"/>
    <x v="226"/>
    <n v="73.397435897435898"/>
    <x v="2"/>
    <x v="1"/>
  </r>
  <r>
    <x v="97"/>
    <x v="225"/>
    <n v="30.76923076923077"/>
    <x v="2"/>
    <x v="1"/>
  </r>
  <r>
    <x v="97"/>
    <x v="226"/>
    <n v="69.230769230769226"/>
    <x v="2"/>
    <x v="1"/>
  </r>
  <r>
    <x v="98"/>
    <x v="227"/>
    <n v="23.857232310582344"/>
    <x v="2"/>
    <x v="1"/>
  </r>
  <r>
    <x v="98"/>
    <x v="228"/>
    <n v="76.142767689417653"/>
    <x v="2"/>
    <x v="1"/>
  </r>
  <r>
    <x v="99"/>
    <x v="227"/>
    <n v="762"/>
    <x v="2"/>
    <x v="1"/>
  </r>
  <r>
    <x v="99"/>
    <x v="228"/>
    <n v="2432"/>
    <x v="2"/>
    <x v="1"/>
  </r>
  <r>
    <x v="90"/>
    <x v="211"/>
    <n v="37.608426270136306"/>
    <x v="3"/>
    <x v="1"/>
  </r>
  <r>
    <x v="90"/>
    <x v="212"/>
    <n v="58.798017348203224"/>
    <x v="3"/>
    <x v="1"/>
  </r>
  <r>
    <x v="90"/>
    <x v="4"/>
    <n v="3.5935563816604708"/>
    <x v="3"/>
    <x v="1"/>
  </r>
  <r>
    <x v="91"/>
    <x v="213"/>
    <n v="33.023543990086743"/>
    <x v="3"/>
    <x v="1"/>
  </r>
  <r>
    <x v="91"/>
    <x v="214"/>
    <n v="12.825278810408921"/>
    <x v="3"/>
    <x v="1"/>
  </r>
  <r>
    <x v="91"/>
    <x v="215"/>
    <n v="3.7794299876084261"/>
    <x v="3"/>
    <x v="1"/>
  </r>
  <r>
    <x v="91"/>
    <x v="216"/>
    <n v="6.0718711276332096"/>
    <x v="3"/>
    <x v="1"/>
  </r>
  <r>
    <x v="91"/>
    <x v="217"/>
    <n v="2.5402726146220571"/>
    <x v="3"/>
    <x v="1"/>
  </r>
  <r>
    <x v="91"/>
    <x v="218"/>
    <n v="0.3097893432465923"/>
    <x v="3"/>
    <x v="1"/>
  </r>
  <r>
    <x v="91"/>
    <x v="219"/>
    <n v="0.24783147459727387"/>
    <x v="3"/>
    <x v="1"/>
  </r>
  <r>
    <x v="91"/>
    <x v="220"/>
    <n v="41.201982651796776"/>
    <x v="3"/>
    <x v="1"/>
  </r>
  <r>
    <x v="92"/>
    <x v="221"/>
    <n v="33.023543990086743"/>
    <x v="3"/>
    <x v="1"/>
  </r>
  <r>
    <x v="92"/>
    <x v="222"/>
    <n v="18.89714993804213"/>
    <x v="3"/>
    <x v="1"/>
  </r>
  <r>
    <x v="92"/>
    <x v="223"/>
    <n v="6.8773234200743492"/>
    <x v="3"/>
    <x v="1"/>
  </r>
  <r>
    <x v="92"/>
    <x v="224"/>
    <n v="37.608426270136306"/>
    <x v="3"/>
    <x v="1"/>
  </r>
  <r>
    <x v="92"/>
    <x v="4"/>
    <n v="3.5935563816604708"/>
    <x v="3"/>
    <x v="1"/>
  </r>
  <r>
    <x v="93"/>
    <x v="225"/>
    <n v="74.545454545454547"/>
    <x v="3"/>
    <x v="1"/>
  </r>
  <r>
    <x v="93"/>
    <x v="226"/>
    <n v="25.454545454545453"/>
    <x v="3"/>
    <x v="1"/>
  </r>
  <r>
    <x v="94"/>
    <x v="225"/>
    <n v="87.5"/>
    <x v="3"/>
    <x v="1"/>
  </r>
  <r>
    <x v="94"/>
    <x v="226"/>
    <n v="12.5"/>
    <x v="3"/>
    <x v="1"/>
  </r>
  <r>
    <x v="95"/>
    <x v="225"/>
    <n v="70.48458149779735"/>
    <x v="3"/>
    <x v="1"/>
  </r>
  <r>
    <x v="95"/>
    <x v="226"/>
    <n v="29.515418502202643"/>
    <x v="3"/>
    <x v="1"/>
  </r>
  <r>
    <x v="96"/>
    <x v="225"/>
    <n v="86.915887850467286"/>
    <x v="3"/>
    <x v="1"/>
  </r>
  <r>
    <x v="96"/>
    <x v="226"/>
    <n v="13.084112149532711"/>
    <x v="3"/>
    <x v="1"/>
  </r>
  <r>
    <x v="97"/>
    <x v="225"/>
    <n v="100"/>
    <x v="3"/>
    <x v="1"/>
  </r>
  <r>
    <x v="97"/>
    <x v="226"/>
    <n v="0"/>
    <x v="3"/>
    <x v="1"/>
  </r>
  <r>
    <x v="98"/>
    <x v="227"/>
    <n v="49.63119072708114"/>
    <x v="3"/>
    <x v="1"/>
  </r>
  <r>
    <x v="98"/>
    <x v="228"/>
    <n v="50.36880927291886"/>
    <x v="3"/>
    <x v="1"/>
  </r>
  <r>
    <x v="99"/>
    <x v="227"/>
    <n v="471"/>
    <x v="3"/>
    <x v="1"/>
  </r>
  <r>
    <x v="99"/>
    <x v="228"/>
    <n v="478"/>
    <x v="3"/>
    <x v="1"/>
  </r>
  <r>
    <x v="90"/>
    <x v="211"/>
    <n v="21.428571428571427"/>
    <x v="4"/>
    <x v="1"/>
  </r>
  <r>
    <x v="90"/>
    <x v="212"/>
    <n v="75.757575757575751"/>
    <x v="4"/>
    <x v="1"/>
  </r>
  <r>
    <x v="90"/>
    <x v="4"/>
    <n v="2.8138528138528138"/>
    <x v="4"/>
    <x v="1"/>
  </r>
  <r>
    <x v="91"/>
    <x v="213"/>
    <n v="21.645021645021647"/>
    <x v="4"/>
    <x v="1"/>
  </r>
  <r>
    <x v="91"/>
    <x v="214"/>
    <n v="8.4415584415584419"/>
    <x v="4"/>
    <x v="1"/>
  </r>
  <r>
    <x v="91"/>
    <x v="215"/>
    <n v="27.056277056277057"/>
    <x v="4"/>
    <x v="1"/>
  </r>
  <r>
    <x v="91"/>
    <x v="216"/>
    <n v="4.112554112554113"/>
    <x v="4"/>
    <x v="1"/>
  </r>
  <r>
    <x v="91"/>
    <x v="217"/>
    <n v="13.203463203463203"/>
    <x v="4"/>
    <x v="1"/>
  </r>
  <r>
    <x v="91"/>
    <x v="218"/>
    <n v="0.86580086580086579"/>
    <x v="4"/>
    <x v="1"/>
  </r>
  <r>
    <x v="91"/>
    <x v="219"/>
    <n v="0.4329004329004329"/>
    <x v="4"/>
    <x v="1"/>
  </r>
  <r>
    <x v="91"/>
    <x v="220"/>
    <n v="24.242424242424242"/>
    <x v="4"/>
    <x v="1"/>
  </r>
  <r>
    <x v="92"/>
    <x v="221"/>
    <n v="21.645021645021647"/>
    <x v="4"/>
    <x v="1"/>
  </r>
  <r>
    <x v="92"/>
    <x v="222"/>
    <n v="12.554112554112555"/>
    <x v="4"/>
    <x v="1"/>
  </r>
  <r>
    <x v="92"/>
    <x v="223"/>
    <n v="41.558441558441558"/>
    <x v="4"/>
    <x v="1"/>
  </r>
  <r>
    <x v="92"/>
    <x v="224"/>
    <n v="21.428571428571427"/>
    <x v="4"/>
    <x v="1"/>
  </r>
  <r>
    <x v="92"/>
    <x v="4"/>
    <n v="2.8138528138528138"/>
    <x v="4"/>
    <x v="1"/>
  </r>
  <r>
    <x v="93"/>
    <x v="225"/>
    <n v="21.621621621621621"/>
    <x v="4"/>
    <x v="1"/>
  </r>
  <r>
    <x v="93"/>
    <x v="226"/>
    <n v="78.378378378378372"/>
    <x v="4"/>
    <x v="1"/>
  </r>
  <r>
    <x v="94"/>
    <x v="225"/>
    <n v="26.086956521739129"/>
    <x v="4"/>
    <x v="1"/>
  </r>
  <r>
    <x v="94"/>
    <x v="226"/>
    <n v="73.913043478260875"/>
    <x v="4"/>
    <x v="1"/>
  </r>
  <r>
    <x v="95"/>
    <x v="225"/>
    <n v="22.872340425531913"/>
    <x v="4"/>
    <x v="1"/>
  </r>
  <r>
    <x v="95"/>
    <x v="226"/>
    <n v="77.127659574468083"/>
    <x v="4"/>
    <x v="1"/>
  </r>
  <r>
    <x v="96"/>
    <x v="225"/>
    <n v="36.170212765957444"/>
    <x v="4"/>
    <x v="1"/>
  </r>
  <r>
    <x v="96"/>
    <x v="226"/>
    <n v="63.829787234042556"/>
    <x v="4"/>
    <x v="1"/>
  </r>
  <r>
    <x v="97"/>
    <x v="225"/>
    <n v="55.555555555555557"/>
    <x v="4"/>
    <x v="1"/>
  </r>
  <r>
    <x v="97"/>
    <x v="226"/>
    <n v="44.444444444444443"/>
    <x v="4"/>
    <x v="1"/>
  </r>
  <r>
    <x v="98"/>
    <x v="227"/>
    <n v="38"/>
    <x v="4"/>
    <x v="1"/>
  </r>
  <r>
    <x v="98"/>
    <x v="228"/>
    <n v="62"/>
    <x v="4"/>
    <x v="1"/>
  </r>
  <r>
    <x v="99"/>
    <x v="227"/>
    <n v="266"/>
    <x v="4"/>
    <x v="1"/>
  </r>
  <r>
    <x v="99"/>
    <x v="228"/>
    <n v="434"/>
    <x v="4"/>
    <x v="1"/>
  </r>
  <r>
    <x v="90"/>
    <x v="211"/>
    <n v="24.352331606217618"/>
    <x v="5"/>
    <x v="1"/>
  </r>
  <r>
    <x v="90"/>
    <x v="212"/>
    <n v="74.093264248704656"/>
    <x v="5"/>
    <x v="1"/>
  </r>
  <r>
    <x v="90"/>
    <x v="229"/>
    <n v="1.5544041450777202"/>
    <x v="5"/>
    <x v="1"/>
  </r>
  <r>
    <x v="91"/>
    <x v="213"/>
    <n v="21.243523316062177"/>
    <x v="5"/>
    <x v="1"/>
  </r>
  <r>
    <x v="91"/>
    <x v="214"/>
    <n v="10.362694300518134"/>
    <x v="5"/>
    <x v="1"/>
  </r>
  <r>
    <x v="91"/>
    <x v="215"/>
    <n v="20.207253886010363"/>
    <x v="5"/>
    <x v="1"/>
  </r>
  <r>
    <x v="91"/>
    <x v="216"/>
    <n v="6.2176165803108807"/>
    <x v="5"/>
    <x v="1"/>
  </r>
  <r>
    <x v="91"/>
    <x v="217"/>
    <n v="14.507772020725389"/>
    <x v="5"/>
    <x v="1"/>
  </r>
  <r>
    <x v="91"/>
    <x v="218"/>
    <n v="0.51813471502590669"/>
    <x v="5"/>
    <x v="1"/>
  </r>
  <r>
    <x v="91"/>
    <x v="219"/>
    <n v="1.0362694300518134"/>
    <x v="5"/>
    <x v="1"/>
  </r>
  <r>
    <x v="91"/>
    <x v="220"/>
    <n v="25.906735751295336"/>
    <x v="5"/>
    <x v="1"/>
  </r>
  <r>
    <x v="92"/>
    <x v="221"/>
    <n v="21.243523316062177"/>
    <x v="5"/>
    <x v="1"/>
  </r>
  <r>
    <x v="92"/>
    <x v="222"/>
    <n v="16.580310880829014"/>
    <x v="5"/>
    <x v="1"/>
  </r>
  <r>
    <x v="92"/>
    <x v="223"/>
    <n v="36.269430051813472"/>
    <x v="5"/>
    <x v="1"/>
  </r>
  <r>
    <x v="92"/>
    <x v="224"/>
    <n v="24.352331606217618"/>
    <x v="5"/>
    <x v="1"/>
  </r>
  <r>
    <x v="92"/>
    <x v="4"/>
    <n v="1.5544041450777202"/>
    <x v="5"/>
    <x v="1"/>
  </r>
  <r>
    <x v="93"/>
    <x v="225"/>
    <n v="35"/>
    <x v="5"/>
    <x v="1"/>
  </r>
  <r>
    <x v="93"/>
    <x v="226"/>
    <n v="65"/>
    <x v="5"/>
    <x v="1"/>
  </r>
  <r>
    <x v="94"/>
    <x v="225"/>
    <n v="36.363636363636367"/>
    <x v="5"/>
    <x v="1"/>
  </r>
  <r>
    <x v="94"/>
    <x v="226"/>
    <n v="63.636363636363633"/>
    <x v="5"/>
    <x v="1"/>
  </r>
  <r>
    <x v="95"/>
    <x v="225"/>
    <n v="30.76923076923077"/>
    <x v="5"/>
    <x v="1"/>
  </r>
  <r>
    <x v="95"/>
    <x v="226"/>
    <n v="69.230769230769226"/>
    <x v="5"/>
    <x v="1"/>
  </r>
  <r>
    <x v="96"/>
    <x v="225"/>
    <n v="25"/>
    <x v="5"/>
    <x v="1"/>
  </r>
  <r>
    <x v="96"/>
    <x v="226"/>
    <n v="75"/>
    <x v="5"/>
    <x v="1"/>
  </r>
  <r>
    <x v="97"/>
    <x v="225"/>
    <n v="66.666666666666671"/>
    <x v="5"/>
    <x v="1"/>
  </r>
  <r>
    <x v="97"/>
    <x v="226"/>
    <n v="33.333333333333336"/>
    <x v="5"/>
    <x v="1"/>
  </r>
  <r>
    <x v="98"/>
    <x v="227"/>
    <n v="48.251748251748253"/>
    <x v="5"/>
    <x v="1"/>
  </r>
  <r>
    <x v="98"/>
    <x v="228"/>
    <n v="51.748251748251747"/>
    <x v="5"/>
    <x v="1"/>
  </r>
  <r>
    <x v="99"/>
    <x v="227"/>
    <n v="69"/>
    <x v="5"/>
    <x v="1"/>
  </r>
  <r>
    <x v="100"/>
    <x v="228"/>
    <n v="74"/>
    <x v="5"/>
    <x v="1"/>
  </r>
  <r>
    <x v="90"/>
    <x v="211"/>
    <n v="15"/>
    <x v="6"/>
    <x v="1"/>
  </r>
  <r>
    <x v="90"/>
    <x v="212"/>
    <n v="81.875"/>
    <x v="6"/>
    <x v="1"/>
  </r>
  <r>
    <x v="90"/>
    <x v="4"/>
    <n v="3.125"/>
    <x v="6"/>
    <x v="1"/>
  </r>
  <r>
    <x v="91"/>
    <x v="213"/>
    <n v="16.875"/>
    <x v="6"/>
    <x v="1"/>
  </r>
  <r>
    <x v="91"/>
    <x v="214"/>
    <n v="8.125"/>
    <x v="6"/>
    <x v="1"/>
  </r>
  <r>
    <x v="91"/>
    <x v="215"/>
    <n v="37.5"/>
    <x v="6"/>
    <x v="1"/>
  </r>
  <r>
    <x v="91"/>
    <x v="216"/>
    <n v="1.875"/>
    <x v="6"/>
    <x v="1"/>
  </r>
  <r>
    <x v="91"/>
    <x v="217"/>
    <n v="15.625"/>
    <x v="6"/>
    <x v="1"/>
  </r>
  <r>
    <x v="91"/>
    <x v="218"/>
    <n v="1.25"/>
    <x v="6"/>
    <x v="1"/>
  </r>
  <r>
    <x v="91"/>
    <x v="219"/>
    <n v="0.625"/>
    <x v="6"/>
    <x v="1"/>
  </r>
  <r>
    <x v="91"/>
    <x v="220"/>
    <n v="18.125"/>
    <x v="6"/>
    <x v="1"/>
  </r>
  <r>
    <x v="92"/>
    <x v="221"/>
    <n v="16.875"/>
    <x v="6"/>
    <x v="1"/>
  </r>
  <r>
    <x v="92"/>
    <x v="222"/>
    <n v="10"/>
    <x v="6"/>
    <x v="1"/>
  </r>
  <r>
    <x v="92"/>
    <x v="223"/>
    <n v="55"/>
    <x v="6"/>
    <x v="1"/>
  </r>
  <r>
    <x v="92"/>
    <x v="224"/>
    <n v="15"/>
    <x v="6"/>
    <x v="1"/>
  </r>
  <r>
    <x v="92"/>
    <x v="4"/>
    <n v="3.125"/>
    <x v="6"/>
    <x v="1"/>
  </r>
  <r>
    <x v="93"/>
    <x v="225"/>
    <n v="8.3333333333333339"/>
    <x v="6"/>
    <x v="1"/>
  </r>
  <r>
    <x v="93"/>
    <x v="226"/>
    <n v="91.666666666666671"/>
    <x v="6"/>
    <x v="1"/>
  </r>
  <r>
    <x v="94"/>
    <x v="225"/>
    <n v="13.636363636363637"/>
    <x v="6"/>
    <x v="1"/>
  </r>
  <r>
    <x v="94"/>
    <x v="226"/>
    <n v="86.36363636363636"/>
    <x v="6"/>
    <x v="1"/>
  </r>
  <r>
    <x v="95"/>
    <x v="225"/>
    <n v="18.181818181818183"/>
    <x v="6"/>
    <x v="1"/>
  </r>
  <r>
    <x v="95"/>
    <x v="226"/>
    <n v="81.818181818181813"/>
    <x v="6"/>
    <x v="1"/>
  </r>
  <r>
    <x v="96"/>
    <x v="225"/>
    <n v="37.5"/>
    <x v="6"/>
    <x v="1"/>
  </r>
  <r>
    <x v="96"/>
    <x v="226"/>
    <n v="62.5"/>
    <x v="6"/>
    <x v="1"/>
  </r>
  <r>
    <x v="97"/>
    <x v="225"/>
    <n v="100"/>
    <x v="6"/>
    <x v="1"/>
  </r>
  <r>
    <x v="97"/>
    <x v="226"/>
    <n v="0"/>
    <x v="6"/>
    <x v="1"/>
  </r>
  <r>
    <x v="98"/>
    <x v="227"/>
    <n v="28.244274809160306"/>
    <x v="6"/>
    <x v="1"/>
  </r>
  <r>
    <x v="98"/>
    <x v="228"/>
    <n v="71.755725190839698"/>
    <x v="6"/>
    <x v="1"/>
  </r>
  <r>
    <x v="99"/>
    <x v="227"/>
    <n v="37"/>
    <x v="6"/>
    <x v="1"/>
  </r>
  <r>
    <x v="99"/>
    <x v="228"/>
    <n v="94"/>
    <x v="6"/>
    <x v="1"/>
  </r>
  <r>
    <x v="90"/>
    <x v="211"/>
    <n v="24.832214765100669"/>
    <x v="7"/>
    <x v="1"/>
  </r>
  <r>
    <x v="90"/>
    <x v="212"/>
    <n v="72.483221476510067"/>
    <x v="7"/>
    <x v="1"/>
  </r>
  <r>
    <x v="90"/>
    <x v="4"/>
    <n v="2.6845637583892619"/>
    <x v="7"/>
    <x v="1"/>
  </r>
  <r>
    <x v="91"/>
    <x v="213"/>
    <n v="22.818791946308725"/>
    <x v="7"/>
    <x v="1"/>
  </r>
  <r>
    <x v="91"/>
    <x v="214"/>
    <n v="7.3825503355704694"/>
    <x v="7"/>
    <x v="1"/>
  </r>
  <r>
    <x v="91"/>
    <x v="215"/>
    <n v="26.174496644295303"/>
    <x v="7"/>
    <x v="1"/>
  </r>
  <r>
    <x v="91"/>
    <x v="216"/>
    <n v="3.3557046979865772"/>
    <x v="7"/>
    <x v="1"/>
  </r>
  <r>
    <x v="91"/>
    <x v="217"/>
    <n v="11.74496644295302"/>
    <x v="7"/>
    <x v="1"/>
  </r>
  <r>
    <x v="91"/>
    <x v="218"/>
    <n v="1.0067114093959733"/>
    <x v="7"/>
    <x v="1"/>
  </r>
  <r>
    <x v="91"/>
    <x v="219"/>
    <n v="0"/>
    <x v="7"/>
    <x v="1"/>
  </r>
  <r>
    <x v="91"/>
    <x v="220"/>
    <n v="27.516778523489933"/>
    <x v="7"/>
    <x v="1"/>
  </r>
  <r>
    <x v="92"/>
    <x v="221"/>
    <n v="22.818791946308725"/>
    <x v="7"/>
    <x v="1"/>
  </r>
  <r>
    <x v="92"/>
    <x v="222"/>
    <n v="10.738255033557047"/>
    <x v="7"/>
    <x v="1"/>
  </r>
  <r>
    <x v="92"/>
    <x v="223"/>
    <n v="38.926174496644293"/>
    <x v="7"/>
    <x v="1"/>
  </r>
  <r>
    <x v="92"/>
    <x v="224"/>
    <n v="24.832214765100669"/>
    <x v="7"/>
    <x v="1"/>
  </r>
  <r>
    <x v="92"/>
    <x v="4"/>
    <n v="2.6845637583892619"/>
    <x v="7"/>
    <x v="1"/>
  </r>
  <r>
    <x v="93"/>
    <x v="225"/>
    <n v="28.571428571428573"/>
    <x v="7"/>
    <x v="1"/>
  </r>
  <r>
    <x v="93"/>
    <x v="226"/>
    <n v="71.428571428571431"/>
    <x v="7"/>
    <x v="1"/>
  </r>
  <r>
    <x v="94"/>
    <x v="225"/>
    <n v="35.294117647058826"/>
    <x v="7"/>
    <x v="1"/>
  </r>
  <r>
    <x v="94"/>
    <x v="226"/>
    <n v="64.705882352941174"/>
    <x v="7"/>
    <x v="1"/>
  </r>
  <r>
    <x v="95"/>
    <x v="225"/>
    <n v="18.75"/>
    <x v="7"/>
    <x v="1"/>
  </r>
  <r>
    <x v="95"/>
    <x v="226"/>
    <n v="81.25"/>
    <x v="7"/>
    <x v="1"/>
  </r>
  <r>
    <x v="96"/>
    <x v="225"/>
    <n v="40"/>
    <x v="7"/>
    <x v="1"/>
  </r>
  <r>
    <x v="96"/>
    <x v="226"/>
    <n v="60"/>
    <x v="7"/>
    <x v="1"/>
  </r>
  <r>
    <x v="97"/>
    <x v="225"/>
    <n v="66.666666666666671"/>
    <x v="7"/>
    <x v="1"/>
  </r>
  <r>
    <x v="97"/>
    <x v="226"/>
    <n v="33.333333333333336"/>
    <x v="7"/>
    <x v="1"/>
  </r>
  <r>
    <x v="98"/>
    <x v="227"/>
    <n v="37.962962962962962"/>
    <x v="7"/>
    <x v="1"/>
  </r>
  <r>
    <x v="98"/>
    <x v="228"/>
    <n v="62.037037037037038"/>
    <x v="7"/>
    <x v="1"/>
  </r>
  <r>
    <x v="99"/>
    <x v="227"/>
    <n v="82"/>
    <x v="7"/>
    <x v="1"/>
  </r>
  <r>
    <x v="100"/>
    <x v="228"/>
    <n v="134"/>
    <x v="7"/>
    <x v="1"/>
  </r>
  <r>
    <x v="90"/>
    <x v="211"/>
    <n v="19.413919413919412"/>
    <x v="8"/>
    <x v="1"/>
  </r>
  <r>
    <x v="90"/>
    <x v="212"/>
    <n v="76.92307692307692"/>
    <x v="8"/>
    <x v="1"/>
  </r>
  <r>
    <x v="90"/>
    <x v="4"/>
    <n v="3.6630036630036629"/>
    <x v="8"/>
    <x v="1"/>
  </r>
  <r>
    <x v="91"/>
    <x v="213"/>
    <n v="23.443223443223442"/>
    <x v="8"/>
    <x v="1"/>
  </r>
  <r>
    <x v="91"/>
    <x v="214"/>
    <n v="8.4249084249084252"/>
    <x v="8"/>
    <x v="1"/>
  </r>
  <r>
    <x v="91"/>
    <x v="215"/>
    <n v="26.739926739926741"/>
    <x v="8"/>
    <x v="1"/>
  </r>
  <r>
    <x v="91"/>
    <x v="216"/>
    <n v="4.7619047619047619"/>
    <x v="8"/>
    <x v="1"/>
  </r>
  <r>
    <x v="91"/>
    <x v="217"/>
    <n v="12.454212454212454"/>
    <x v="8"/>
    <x v="1"/>
  </r>
  <r>
    <x v="91"/>
    <x v="218"/>
    <n v="0.73260073260073255"/>
    <x v="8"/>
    <x v="1"/>
  </r>
  <r>
    <x v="91"/>
    <x v="219"/>
    <n v="0.36630036630036628"/>
    <x v="8"/>
    <x v="1"/>
  </r>
  <r>
    <x v="91"/>
    <x v="220"/>
    <n v="23.076923076923077"/>
    <x v="8"/>
    <x v="1"/>
  </r>
  <r>
    <x v="92"/>
    <x v="221"/>
    <n v="23.443223443223442"/>
    <x v="8"/>
    <x v="1"/>
  </r>
  <r>
    <x v="92"/>
    <x v="222"/>
    <n v="13.186813186813186"/>
    <x v="8"/>
    <x v="1"/>
  </r>
  <r>
    <x v="92"/>
    <x v="223"/>
    <n v="40.293040293040292"/>
    <x v="8"/>
    <x v="1"/>
  </r>
  <r>
    <x v="92"/>
    <x v="224"/>
    <n v="19.413919413919412"/>
    <x v="8"/>
    <x v="1"/>
  </r>
  <r>
    <x v="92"/>
    <x v="4"/>
    <n v="3.6630036630036629"/>
    <x v="8"/>
    <x v="1"/>
  </r>
  <r>
    <x v="93"/>
    <x v="225"/>
    <n v="20"/>
    <x v="8"/>
    <x v="1"/>
  </r>
  <r>
    <x v="93"/>
    <x v="226"/>
    <n v="80"/>
    <x v="8"/>
    <x v="1"/>
  </r>
  <r>
    <x v="94"/>
    <x v="225"/>
    <n v="26.315789473684209"/>
    <x v="8"/>
    <x v="1"/>
  </r>
  <r>
    <x v="94"/>
    <x v="226"/>
    <n v="73.684210526315795"/>
    <x v="8"/>
    <x v="1"/>
  </r>
  <r>
    <x v="95"/>
    <x v="225"/>
    <n v="24.166666666666668"/>
    <x v="8"/>
    <x v="1"/>
  </r>
  <r>
    <x v="95"/>
    <x v="226"/>
    <n v="75.833333333333329"/>
    <x v="8"/>
    <x v="1"/>
  </r>
  <r>
    <x v="96"/>
    <x v="225"/>
    <n v="41.176470588235297"/>
    <x v="8"/>
    <x v="1"/>
  </r>
  <r>
    <x v="96"/>
    <x v="226"/>
    <n v="58.823529411764703"/>
    <x v="8"/>
    <x v="1"/>
  </r>
  <r>
    <x v="97"/>
    <x v="225"/>
    <n v="0"/>
    <x v="8"/>
    <x v="1"/>
  </r>
  <r>
    <x v="97"/>
    <x v="226"/>
    <n v="100"/>
    <x v="8"/>
    <x v="1"/>
  </r>
  <r>
    <x v="98"/>
    <x v="227"/>
    <n v="37.142857142857146"/>
    <x v="8"/>
    <x v="1"/>
  </r>
  <r>
    <x v="98"/>
    <x v="228"/>
    <n v="62.857142857142854"/>
    <x v="8"/>
    <x v="1"/>
  </r>
  <r>
    <x v="99"/>
    <x v="227"/>
    <n v="78"/>
    <x v="8"/>
    <x v="1"/>
  </r>
  <r>
    <x v="99"/>
    <x v="228"/>
    <n v="132"/>
    <x v="8"/>
    <x v="1"/>
  </r>
  <r>
    <x v="90"/>
    <x v="211"/>
    <n v="31.395348837209301"/>
    <x v="9"/>
    <x v="1"/>
  </r>
  <r>
    <x v="90"/>
    <x v="212"/>
    <n v="65.406976744186053"/>
    <x v="9"/>
    <x v="1"/>
  </r>
  <r>
    <x v="90"/>
    <x v="4"/>
    <n v="3.1976744186046511"/>
    <x v="9"/>
    <x v="1"/>
  </r>
  <r>
    <x v="91"/>
    <x v="213"/>
    <n v="28.197674418604652"/>
    <x v="9"/>
    <x v="1"/>
  </r>
  <r>
    <x v="91"/>
    <x v="214"/>
    <n v="15.988372093023257"/>
    <x v="9"/>
    <x v="1"/>
  </r>
  <r>
    <x v="91"/>
    <x v="215"/>
    <n v="6.9767441860465116"/>
    <x v="9"/>
    <x v="1"/>
  </r>
  <r>
    <x v="91"/>
    <x v="216"/>
    <n v="9.8837209302325579"/>
    <x v="9"/>
    <x v="1"/>
  </r>
  <r>
    <x v="91"/>
    <x v="217"/>
    <n v="2.3255813953488373"/>
    <x v="9"/>
    <x v="1"/>
  </r>
  <r>
    <x v="91"/>
    <x v="218"/>
    <n v="1.7441860465116279"/>
    <x v="9"/>
    <x v="1"/>
  </r>
  <r>
    <x v="91"/>
    <x v="219"/>
    <n v="0.29069767441860467"/>
    <x v="9"/>
    <x v="1"/>
  </r>
  <r>
    <x v="91"/>
    <x v="220"/>
    <n v="34.593023255813954"/>
    <x v="9"/>
    <x v="1"/>
  </r>
  <r>
    <x v="92"/>
    <x v="221"/>
    <n v="28.197674418604652"/>
    <x v="9"/>
    <x v="1"/>
  </r>
  <r>
    <x v="92"/>
    <x v="222"/>
    <n v="25.872093023255815"/>
    <x v="9"/>
    <x v="1"/>
  </r>
  <r>
    <x v="92"/>
    <x v="223"/>
    <n v="11.337209302325581"/>
    <x v="9"/>
    <x v="1"/>
  </r>
  <r>
    <x v="92"/>
    <x v="224"/>
    <n v="31.395348837209301"/>
    <x v="9"/>
    <x v="1"/>
  </r>
  <r>
    <x v="92"/>
    <x v="4"/>
    <n v="3.1976744186046511"/>
    <x v="9"/>
    <x v="1"/>
  </r>
  <r>
    <x v="93"/>
    <x v="225"/>
    <n v="54.054054054054056"/>
    <x v="9"/>
    <x v="1"/>
  </r>
  <r>
    <x v="93"/>
    <x v="226"/>
    <n v="45.945945945945944"/>
    <x v="9"/>
    <x v="1"/>
  </r>
  <r>
    <x v="94"/>
    <x v="225"/>
    <n v="70.833333333333329"/>
    <x v="9"/>
    <x v="1"/>
  </r>
  <r>
    <x v="94"/>
    <x v="226"/>
    <n v="29.166666666666668"/>
    <x v="9"/>
    <x v="1"/>
  </r>
  <r>
    <x v="95"/>
    <x v="225"/>
    <n v="75.581395348837205"/>
    <x v="9"/>
    <x v="1"/>
  </r>
  <r>
    <x v="95"/>
    <x v="226"/>
    <n v="24.418604651162791"/>
    <x v="9"/>
    <x v="1"/>
  </r>
  <r>
    <x v="96"/>
    <x v="225"/>
    <n v="90.909090909090907"/>
    <x v="9"/>
    <x v="1"/>
  </r>
  <r>
    <x v="96"/>
    <x v="226"/>
    <n v="9.0909090909090917"/>
    <x v="9"/>
    <x v="1"/>
  </r>
  <r>
    <x v="97"/>
    <x v="225"/>
    <n v="66.666666666666671"/>
    <x v="9"/>
    <x v="1"/>
  </r>
  <r>
    <x v="97"/>
    <x v="226"/>
    <n v="33.333333333333336"/>
    <x v="9"/>
    <x v="1"/>
  </r>
  <r>
    <x v="98"/>
    <x v="227"/>
    <n v="48.444444444444443"/>
    <x v="9"/>
    <x v="1"/>
  </r>
  <r>
    <x v="98"/>
    <x v="228"/>
    <n v="51.555555555555557"/>
    <x v="9"/>
    <x v="1"/>
  </r>
  <r>
    <x v="99"/>
    <x v="227"/>
    <n v="109"/>
    <x v="9"/>
    <x v="1"/>
  </r>
  <r>
    <x v="99"/>
    <x v="228"/>
    <n v="116"/>
    <x v="9"/>
    <x v="1"/>
  </r>
  <r>
    <x v="90"/>
    <x v="211"/>
    <n v="48.178137651821864"/>
    <x v="10"/>
    <x v="1"/>
  </r>
  <r>
    <x v="90"/>
    <x v="212"/>
    <n v="46.963562753036435"/>
    <x v="10"/>
    <x v="1"/>
  </r>
  <r>
    <x v="90"/>
    <x v="4"/>
    <n v="4.8582995951417001"/>
    <x v="10"/>
    <x v="1"/>
  </r>
  <r>
    <x v="91"/>
    <x v="213"/>
    <n v="25.910931174089068"/>
    <x v="10"/>
    <x v="1"/>
  </r>
  <r>
    <x v="91"/>
    <x v="214"/>
    <n v="2.42914979757085"/>
    <x v="10"/>
    <x v="1"/>
  </r>
  <r>
    <x v="91"/>
    <x v="215"/>
    <n v="9.3117408906882595"/>
    <x v="10"/>
    <x v="1"/>
  </r>
  <r>
    <x v="91"/>
    <x v="216"/>
    <n v="1.214574898785425"/>
    <x v="10"/>
    <x v="1"/>
  </r>
  <r>
    <x v="91"/>
    <x v="217"/>
    <n v="5.668016194331984"/>
    <x v="10"/>
    <x v="1"/>
  </r>
  <r>
    <x v="91"/>
    <x v="218"/>
    <n v="1.214574898785425"/>
    <x v="10"/>
    <x v="1"/>
  </r>
  <r>
    <x v="91"/>
    <x v="219"/>
    <n v="1.214574898785425"/>
    <x v="10"/>
    <x v="1"/>
  </r>
  <r>
    <x v="91"/>
    <x v="220"/>
    <n v="53.036437246963565"/>
    <x v="10"/>
    <x v="1"/>
  </r>
  <r>
    <x v="92"/>
    <x v="221"/>
    <n v="25.910931174089068"/>
    <x v="10"/>
    <x v="1"/>
  </r>
  <r>
    <x v="92"/>
    <x v="222"/>
    <n v="3.6437246963562755"/>
    <x v="10"/>
    <x v="1"/>
  </r>
  <r>
    <x v="92"/>
    <x v="223"/>
    <n v="17.408906882591094"/>
    <x v="10"/>
    <x v="1"/>
  </r>
  <r>
    <x v="92"/>
    <x v="224"/>
    <n v="48.178137651821864"/>
    <x v="10"/>
    <x v="1"/>
  </r>
  <r>
    <x v="92"/>
    <x v="4"/>
    <n v="4.8582995951417001"/>
    <x v="10"/>
    <x v="1"/>
  </r>
  <r>
    <x v="93"/>
    <x v="225"/>
    <n v="14.814814814814815"/>
    <x v="10"/>
    <x v="1"/>
  </r>
  <r>
    <x v="93"/>
    <x v="226"/>
    <n v="85.18518518518519"/>
    <x v="10"/>
    <x v="1"/>
  </r>
  <r>
    <x v="94"/>
    <x v="225"/>
    <n v="50"/>
    <x v="10"/>
    <x v="1"/>
  </r>
  <r>
    <x v="94"/>
    <x v="226"/>
    <n v="50"/>
    <x v="10"/>
    <x v="1"/>
  </r>
  <r>
    <x v="95"/>
    <x v="225"/>
    <n v="13.636363636363637"/>
    <x v="10"/>
    <x v="1"/>
  </r>
  <r>
    <x v="95"/>
    <x v="226"/>
    <n v="86.36363636363636"/>
    <x v="10"/>
    <x v="1"/>
  </r>
  <r>
    <x v="96"/>
    <x v="225"/>
    <n v="33.333333333333336"/>
    <x v="10"/>
    <x v="1"/>
  </r>
  <r>
    <x v="96"/>
    <x v="226"/>
    <n v="66.666666666666671"/>
    <x v="10"/>
    <x v="1"/>
  </r>
  <r>
    <x v="97"/>
    <x v="225"/>
    <n v="100"/>
    <x v="10"/>
    <x v="1"/>
  </r>
  <r>
    <x v="97"/>
    <x v="226"/>
    <n v="0"/>
    <x v="10"/>
    <x v="1"/>
  </r>
  <r>
    <x v="98"/>
    <x v="227"/>
    <n v="61.206896551724135"/>
    <x v="10"/>
    <x v="1"/>
  </r>
  <r>
    <x v="98"/>
    <x v="228"/>
    <n v="38.793103448275865"/>
    <x v="10"/>
    <x v="1"/>
  </r>
  <r>
    <x v="99"/>
    <x v="227"/>
    <n v="71"/>
    <x v="10"/>
    <x v="1"/>
  </r>
  <r>
    <x v="99"/>
    <x v="228"/>
    <n v="45"/>
    <x v="10"/>
    <x v="1"/>
  </r>
  <r>
    <x v="90"/>
    <x v="211"/>
    <n v="40.370370370370374"/>
    <x v="11"/>
    <x v="1"/>
  </r>
  <r>
    <x v="90"/>
    <x v="212"/>
    <n v="58.148148148148145"/>
    <x v="11"/>
    <x v="1"/>
  </r>
  <r>
    <x v="90"/>
    <x v="4"/>
    <n v="1.4814814814814814"/>
    <x v="11"/>
    <x v="1"/>
  </r>
  <r>
    <x v="91"/>
    <x v="213"/>
    <n v="29.62962962962963"/>
    <x v="11"/>
    <x v="1"/>
  </r>
  <r>
    <x v="91"/>
    <x v="214"/>
    <n v="10.74074074074074"/>
    <x v="11"/>
    <x v="1"/>
  </r>
  <r>
    <x v="91"/>
    <x v="215"/>
    <n v="8.8888888888888893"/>
    <x v="11"/>
    <x v="1"/>
  </r>
  <r>
    <x v="91"/>
    <x v="216"/>
    <n v="5.5555555555555554"/>
    <x v="11"/>
    <x v="1"/>
  </r>
  <r>
    <x v="91"/>
    <x v="217"/>
    <n v="2.9629629629629628"/>
    <x v="11"/>
    <x v="1"/>
  </r>
  <r>
    <x v="91"/>
    <x v="218"/>
    <n v="0"/>
    <x v="11"/>
    <x v="1"/>
  </r>
  <r>
    <x v="91"/>
    <x v="219"/>
    <n v="0.37037037037037035"/>
    <x v="11"/>
    <x v="1"/>
  </r>
  <r>
    <x v="91"/>
    <x v="220"/>
    <n v="41.851851851851855"/>
    <x v="11"/>
    <x v="1"/>
  </r>
  <r>
    <x v="92"/>
    <x v="221"/>
    <n v="29.62962962962963"/>
    <x v="11"/>
    <x v="1"/>
  </r>
  <r>
    <x v="92"/>
    <x v="222"/>
    <n v="16.296296296296298"/>
    <x v="11"/>
    <x v="1"/>
  </r>
  <r>
    <x v="92"/>
    <x v="223"/>
    <n v="12.222222222222221"/>
    <x v="11"/>
    <x v="1"/>
  </r>
  <r>
    <x v="92"/>
    <x v="224"/>
    <n v="40.370370370370374"/>
    <x v="11"/>
    <x v="1"/>
  </r>
  <r>
    <x v="92"/>
    <x v="4"/>
    <n v="1.4814814814814814"/>
    <x v="11"/>
    <x v="1"/>
  </r>
  <r>
    <x v="93"/>
    <x v="225"/>
    <n v="43.243243243243242"/>
    <x v="11"/>
    <x v="1"/>
  </r>
  <r>
    <x v="93"/>
    <x v="226"/>
    <n v="56.756756756756758"/>
    <x v="11"/>
    <x v="1"/>
  </r>
  <r>
    <x v="94"/>
    <x v="225"/>
    <n v="64.285714285714292"/>
    <x v="11"/>
    <x v="1"/>
  </r>
  <r>
    <x v="94"/>
    <x v="226"/>
    <n v="35.714285714285715"/>
    <x v="11"/>
    <x v="1"/>
  </r>
  <r>
    <x v="95"/>
    <x v="225"/>
    <n v="65.714285714285708"/>
    <x v="11"/>
    <x v="1"/>
  </r>
  <r>
    <x v="95"/>
    <x v="226"/>
    <n v="34.285714285714285"/>
    <x v="11"/>
    <x v="1"/>
  </r>
  <r>
    <x v="96"/>
    <x v="225"/>
    <n v="83.333333333333329"/>
    <x v="11"/>
    <x v="1"/>
  </r>
  <r>
    <x v="96"/>
    <x v="226"/>
    <n v="16.666666666666668"/>
    <x v="11"/>
    <x v="1"/>
  </r>
  <r>
    <x v="97"/>
    <x v="225"/>
    <n v="0"/>
    <x v="11"/>
    <x v="1"/>
  </r>
  <r>
    <x v="97"/>
    <x v="226"/>
    <n v="0"/>
    <x v="11"/>
    <x v="1"/>
  </r>
  <r>
    <x v="98"/>
    <x v="227"/>
    <n v="43.949044585987259"/>
    <x v="11"/>
    <x v="1"/>
  </r>
  <r>
    <x v="98"/>
    <x v="228"/>
    <n v="56.050955414012741"/>
    <x v="11"/>
    <x v="1"/>
  </r>
  <r>
    <x v="99"/>
    <x v="227"/>
    <n v="69"/>
    <x v="11"/>
    <x v="1"/>
  </r>
  <r>
    <x v="99"/>
    <x v="228"/>
    <n v="88"/>
    <x v="11"/>
    <x v="1"/>
  </r>
  <r>
    <x v="90"/>
    <x v="211"/>
    <n v="44.897959183673471"/>
    <x v="12"/>
    <x v="1"/>
  </r>
  <r>
    <x v="90"/>
    <x v="212"/>
    <n v="45.918367346938773"/>
    <x v="12"/>
    <x v="1"/>
  </r>
  <r>
    <x v="90"/>
    <x v="4"/>
    <n v="9.183673469387756"/>
    <x v="12"/>
    <x v="1"/>
  </r>
  <r>
    <x v="91"/>
    <x v="213"/>
    <n v="22.789115646258505"/>
    <x v="12"/>
    <x v="1"/>
  </r>
  <r>
    <x v="91"/>
    <x v="214"/>
    <n v="2.7210884353741496"/>
    <x v="12"/>
    <x v="1"/>
  </r>
  <r>
    <x v="91"/>
    <x v="215"/>
    <n v="9.8639455782312933"/>
    <x v="12"/>
    <x v="1"/>
  </r>
  <r>
    <x v="91"/>
    <x v="216"/>
    <n v="0.68027210884353739"/>
    <x v="12"/>
    <x v="1"/>
  </r>
  <r>
    <x v="91"/>
    <x v="217"/>
    <n v="6.1224489795918364"/>
    <x v="12"/>
    <x v="1"/>
  </r>
  <r>
    <x v="91"/>
    <x v="218"/>
    <n v="2.0408163265306123"/>
    <x v="12"/>
    <x v="1"/>
  </r>
  <r>
    <x v="91"/>
    <x v="219"/>
    <n v="1.7006802721088434"/>
    <x v="12"/>
    <x v="1"/>
  </r>
  <r>
    <x v="91"/>
    <x v="220"/>
    <n v="54.081632653061227"/>
    <x v="12"/>
    <x v="1"/>
  </r>
  <r>
    <x v="92"/>
    <x v="221"/>
    <n v="22.789115646258505"/>
    <x v="12"/>
    <x v="1"/>
  </r>
  <r>
    <x v="92"/>
    <x v="222"/>
    <n v="3.4013605442176869"/>
    <x v="12"/>
    <x v="1"/>
  </r>
  <r>
    <x v="92"/>
    <x v="223"/>
    <n v="19.727891156462587"/>
    <x v="12"/>
    <x v="1"/>
  </r>
  <r>
    <x v="92"/>
    <x v="224"/>
    <n v="44.897959183673471"/>
    <x v="12"/>
    <x v="1"/>
  </r>
  <r>
    <x v="92"/>
    <x v="4"/>
    <n v="9.183673469387756"/>
    <x v="12"/>
    <x v="1"/>
  </r>
  <r>
    <x v="93"/>
    <x v="225"/>
    <n v="14.634146341463415"/>
    <x v="12"/>
    <x v="1"/>
  </r>
  <r>
    <x v="93"/>
    <x v="226"/>
    <n v="85.365853658536579"/>
    <x v="12"/>
    <x v="1"/>
  </r>
  <r>
    <x v="94"/>
    <x v="225"/>
    <n v="30"/>
    <x v="12"/>
    <x v="1"/>
  </r>
  <r>
    <x v="94"/>
    <x v="226"/>
    <n v="70"/>
    <x v="12"/>
    <x v="1"/>
  </r>
  <r>
    <x v="95"/>
    <x v="225"/>
    <n v="14.285714285714286"/>
    <x v="12"/>
    <x v="1"/>
  </r>
  <r>
    <x v="95"/>
    <x v="226"/>
    <n v="85.714285714285708"/>
    <x v="12"/>
    <x v="1"/>
  </r>
  <r>
    <x v="96"/>
    <x v="225"/>
    <n v="50"/>
    <x v="12"/>
    <x v="1"/>
  </r>
  <r>
    <x v="96"/>
    <x v="226"/>
    <n v="50"/>
    <x v="12"/>
    <x v="1"/>
  </r>
  <r>
    <x v="97"/>
    <x v="225"/>
    <n v="0"/>
    <x v="12"/>
    <x v="1"/>
  </r>
  <r>
    <x v="97"/>
    <x v="226"/>
    <n v="0"/>
    <x v="12"/>
    <x v="1"/>
  </r>
  <r>
    <x v="98"/>
    <x v="227"/>
    <n v="54.074074074074076"/>
    <x v="12"/>
    <x v="1"/>
  </r>
  <r>
    <x v="98"/>
    <x v="228"/>
    <n v="45.925925925925924"/>
    <x v="12"/>
    <x v="1"/>
  </r>
  <r>
    <x v="99"/>
    <x v="227"/>
    <n v="73"/>
    <x v="12"/>
    <x v="1"/>
  </r>
  <r>
    <x v="99"/>
    <x v="228"/>
    <n v="62"/>
    <x v="12"/>
    <x v="1"/>
  </r>
  <r>
    <x v="90"/>
    <x v="211"/>
    <n v="33.974358974358971"/>
    <x v="13"/>
    <x v="1"/>
  </r>
  <r>
    <x v="90"/>
    <x v="212"/>
    <n v="62.820512820512818"/>
    <x v="13"/>
    <x v="1"/>
  </r>
  <r>
    <x v="90"/>
    <x v="4"/>
    <n v="3.2051282051282053"/>
    <x v="13"/>
    <x v="1"/>
  </r>
  <r>
    <x v="91"/>
    <x v="213"/>
    <n v="28.846153846153847"/>
    <x v="13"/>
    <x v="1"/>
  </r>
  <r>
    <x v="91"/>
    <x v="214"/>
    <n v="10.256410256410257"/>
    <x v="13"/>
    <x v="1"/>
  </r>
  <r>
    <x v="91"/>
    <x v="215"/>
    <n v="5.7692307692307692"/>
    <x v="13"/>
    <x v="1"/>
  </r>
  <r>
    <x v="91"/>
    <x v="216"/>
    <n v="6.4102564102564106"/>
    <x v="13"/>
    <x v="1"/>
  </r>
  <r>
    <x v="91"/>
    <x v="217"/>
    <n v="9.615384615384615"/>
    <x v="13"/>
    <x v="1"/>
  </r>
  <r>
    <x v="91"/>
    <x v="218"/>
    <n v="0.64102564102564108"/>
    <x v="13"/>
    <x v="1"/>
  </r>
  <r>
    <x v="91"/>
    <x v="219"/>
    <n v="1.2820512820512822"/>
    <x v="13"/>
    <x v="1"/>
  </r>
  <r>
    <x v="91"/>
    <x v="220"/>
    <n v="37.179487179487182"/>
    <x v="13"/>
    <x v="1"/>
  </r>
  <r>
    <x v="92"/>
    <x v="221"/>
    <n v="28.846153846153847"/>
    <x v="13"/>
    <x v="1"/>
  </r>
  <r>
    <x v="92"/>
    <x v="222"/>
    <n v="16.666666666666668"/>
    <x v="13"/>
    <x v="1"/>
  </r>
  <r>
    <x v="92"/>
    <x v="223"/>
    <n v="17.307692307692307"/>
    <x v="13"/>
    <x v="1"/>
  </r>
  <r>
    <x v="92"/>
    <x v="224"/>
    <n v="33.974358974358971"/>
    <x v="13"/>
    <x v="1"/>
  </r>
  <r>
    <x v="92"/>
    <x v="4"/>
    <n v="3.2051282051282053"/>
    <x v="13"/>
    <x v="1"/>
  </r>
  <r>
    <x v="93"/>
    <x v="225"/>
    <n v="45.833333333333336"/>
    <x v="13"/>
    <x v="1"/>
  </r>
  <r>
    <x v="93"/>
    <x v="226"/>
    <n v="54.166666666666664"/>
    <x v="13"/>
    <x v="1"/>
  </r>
  <r>
    <x v="94"/>
    <x v="225"/>
    <n v="81.818181818181813"/>
    <x v="13"/>
    <x v="1"/>
  </r>
  <r>
    <x v="94"/>
    <x v="226"/>
    <n v="18.181818181818183"/>
    <x v="13"/>
    <x v="1"/>
  </r>
  <r>
    <x v="95"/>
    <x v="225"/>
    <n v="50"/>
    <x v="13"/>
    <x v="1"/>
  </r>
  <r>
    <x v="95"/>
    <x v="226"/>
    <n v="50"/>
    <x v="13"/>
    <x v="1"/>
  </r>
  <r>
    <x v="96"/>
    <x v="225"/>
    <n v="60"/>
    <x v="13"/>
    <x v="1"/>
  </r>
  <r>
    <x v="96"/>
    <x v="226"/>
    <n v="40"/>
    <x v="13"/>
    <x v="1"/>
  </r>
  <r>
    <x v="97"/>
    <x v="225"/>
    <n v="0"/>
    <x v="13"/>
    <x v="1"/>
  </r>
  <r>
    <x v="97"/>
    <x v="226"/>
    <n v="100"/>
    <x v="13"/>
    <x v="1"/>
  </r>
  <r>
    <x v="98"/>
    <x v="227"/>
    <n v="52.04081632653061"/>
    <x v="13"/>
    <x v="1"/>
  </r>
  <r>
    <x v="98"/>
    <x v="228"/>
    <n v="47.95918367346939"/>
    <x v="13"/>
    <x v="1"/>
  </r>
  <r>
    <x v="99"/>
    <x v="227"/>
    <n v="51"/>
    <x v="13"/>
    <x v="1"/>
  </r>
  <r>
    <x v="99"/>
    <x v="228"/>
    <n v="47"/>
    <x v="13"/>
    <x v="1"/>
  </r>
  <r>
    <x v="90"/>
    <x v="211"/>
    <n v="18.243243243243242"/>
    <x v="14"/>
    <x v="1"/>
  </r>
  <r>
    <x v="90"/>
    <x v="212"/>
    <n v="77.027027027027032"/>
    <x v="14"/>
    <x v="1"/>
  </r>
  <r>
    <x v="90"/>
    <x v="4"/>
    <n v="4.7297297297297298"/>
    <x v="14"/>
    <x v="1"/>
  </r>
  <r>
    <x v="91"/>
    <x v="213"/>
    <n v="19.594594594594593"/>
    <x v="14"/>
    <x v="1"/>
  </r>
  <r>
    <x v="91"/>
    <x v="214"/>
    <n v="6.0810810810810807"/>
    <x v="14"/>
    <x v="1"/>
  </r>
  <r>
    <x v="91"/>
    <x v="215"/>
    <n v="28.378378378378379"/>
    <x v="14"/>
    <x v="1"/>
  </r>
  <r>
    <x v="91"/>
    <x v="216"/>
    <n v="3.3783783783783785"/>
    <x v="14"/>
    <x v="1"/>
  </r>
  <r>
    <x v="91"/>
    <x v="217"/>
    <n v="16.216216216216218"/>
    <x v="14"/>
    <x v="1"/>
  </r>
  <r>
    <x v="91"/>
    <x v="218"/>
    <n v="2.0270270270270272"/>
    <x v="14"/>
    <x v="1"/>
  </r>
  <r>
    <x v="91"/>
    <x v="219"/>
    <n v="1.3513513513513513"/>
    <x v="14"/>
    <x v="1"/>
  </r>
  <r>
    <x v="91"/>
    <x v="220"/>
    <n v="22.972972972972972"/>
    <x v="14"/>
    <x v="1"/>
  </r>
  <r>
    <x v="92"/>
    <x v="221"/>
    <n v="19.594594594594593"/>
    <x v="14"/>
    <x v="1"/>
  </r>
  <r>
    <x v="92"/>
    <x v="222"/>
    <n v="9.4594594594594597"/>
    <x v="14"/>
    <x v="1"/>
  </r>
  <r>
    <x v="92"/>
    <x v="223"/>
    <n v="47.972972972972975"/>
    <x v="14"/>
    <x v="1"/>
  </r>
  <r>
    <x v="92"/>
    <x v="224"/>
    <n v="18.243243243243242"/>
    <x v="14"/>
    <x v="1"/>
  </r>
  <r>
    <x v="92"/>
    <x v="4"/>
    <n v="4.7297297297297298"/>
    <x v="14"/>
    <x v="1"/>
  </r>
  <r>
    <x v="93"/>
    <x v="225"/>
    <n v="18.571428571428573"/>
    <x v="14"/>
    <x v="1"/>
  </r>
  <r>
    <x v="93"/>
    <x v="226"/>
    <n v="81.428571428571431"/>
    <x v="14"/>
    <x v="1"/>
  </r>
  <r>
    <x v="94"/>
    <x v="225"/>
    <n v="29.72972972972973"/>
    <x v="14"/>
    <x v="1"/>
  </r>
  <r>
    <x v="94"/>
    <x v="226"/>
    <n v="70.270270270270274"/>
    <x v="14"/>
    <x v="1"/>
  </r>
  <r>
    <x v="95"/>
    <x v="225"/>
    <n v="6.666666666666667"/>
    <x v="14"/>
    <x v="1"/>
  </r>
  <r>
    <x v="95"/>
    <x v="226"/>
    <n v="93.333333333333329"/>
    <x v="14"/>
    <x v="1"/>
  </r>
  <r>
    <x v="96"/>
    <x v="225"/>
    <n v="37.5"/>
    <x v="14"/>
    <x v="1"/>
  </r>
  <r>
    <x v="96"/>
    <x v="226"/>
    <n v="62.5"/>
    <x v="14"/>
    <x v="1"/>
  </r>
  <r>
    <x v="97"/>
    <x v="225"/>
    <n v="0"/>
    <x v="14"/>
    <x v="1"/>
  </r>
  <r>
    <x v="97"/>
    <x v="226"/>
    <n v="100"/>
    <x v="14"/>
    <x v="1"/>
  </r>
  <r>
    <x v="98"/>
    <x v="227"/>
    <n v="41.228070175438596"/>
    <x v="14"/>
    <x v="1"/>
  </r>
  <r>
    <x v="98"/>
    <x v="228"/>
    <n v="58.771929824561404"/>
    <x v="14"/>
    <x v="1"/>
  </r>
  <r>
    <x v="99"/>
    <x v="227"/>
    <n v="47"/>
    <x v="14"/>
    <x v="1"/>
  </r>
  <r>
    <x v="99"/>
    <x v="228"/>
    <n v="67"/>
    <x v="14"/>
    <x v="1"/>
  </r>
  <r>
    <x v="90"/>
    <x v="211"/>
    <n v="37.162162162162161"/>
    <x v="15"/>
    <x v="1"/>
  </r>
  <r>
    <x v="90"/>
    <x v="212"/>
    <n v="52.702702702702702"/>
    <x v="15"/>
    <x v="1"/>
  </r>
  <r>
    <x v="90"/>
    <x v="4"/>
    <n v="10.135135135135135"/>
    <x v="15"/>
    <x v="1"/>
  </r>
  <r>
    <x v="91"/>
    <x v="213"/>
    <n v="43.243243243243242"/>
    <x v="15"/>
    <x v="1"/>
  </r>
  <r>
    <x v="91"/>
    <x v="214"/>
    <n v="4.7297297297297298"/>
    <x v="15"/>
    <x v="1"/>
  </r>
  <r>
    <x v="91"/>
    <x v="215"/>
    <n v="1.3513513513513513"/>
    <x v="15"/>
    <x v="1"/>
  </r>
  <r>
    <x v="91"/>
    <x v="216"/>
    <n v="1.3513513513513513"/>
    <x v="15"/>
    <x v="1"/>
  </r>
  <r>
    <x v="91"/>
    <x v="217"/>
    <n v="1.3513513513513513"/>
    <x v="15"/>
    <x v="1"/>
  </r>
  <r>
    <x v="91"/>
    <x v="218"/>
    <n v="0.67567567567567566"/>
    <x v="15"/>
    <x v="1"/>
  </r>
  <r>
    <x v="91"/>
    <x v="219"/>
    <n v="0"/>
    <x v="15"/>
    <x v="1"/>
  </r>
  <r>
    <x v="91"/>
    <x v="220"/>
    <n v="47.297297297297298"/>
    <x v="15"/>
    <x v="1"/>
  </r>
  <r>
    <x v="92"/>
    <x v="221"/>
    <n v="43.243243243243242"/>
    <x v="15"/>
    <x v="1"/>
  </r>
  <r>
    <x v="92"/>
    <x v="222"/>
    <n v="6.0810810810810807"/>
    <x v="15"/>
    <x v="1"/>
  </r>
  <r>
    <x v="92"/>
    <x v="223"/>
    <n v="3.3783783783783785"/>
    <x v="15"/>
    <x v="1"/>
  </r>
  <r>
    <x v="92"/>
    <x v="224"/>
    <n v="37.162162162162161"/>
    <x v="15"/>
    <x v="1"/>
  </r>
  <r>
    <x v="92"/>
    <x v="4"/>
    <n v="10.135135135135135"/>
    <x v="15"/>
    <x v="1"/>
  </r>
  <r>
    <x v="93"/>
    <x v="225"/>
    <n v="25"/>
    <x v="15"/>
    <x v="1"/>
  </r>
  <r>
    <x v="93"/>
    <x v="226"/>
    <n v="75"/>
    <x v="15"/>
    <x v="1"/>
  </r>
  <r>
    <x v="94"/>
    <x v="225"/>
    <n v="66.666666666666671"/>
    <x v="15"/>
    <x v="1"/>
  </r>
  <r>
    <x v="94"/>
    <x v="226"/>
    <n v="33.333333333333336"/>
    <x v="15"/>
    <x v="1"/>
  </r>
  <r>
    <x v="95"/>
    <x v="225"/>
    <n v="60"/>
    <x v="15"/>
    <x v="1"/>
  </r>
  <r>
    <x v="95"/>
    <x v="226"/>
    <n v="40"/>
    <x v="15"/>
    <x v="1"/>
  </r>
  <r>
    <x v="96"/>
    <x v="225"/>
    <n v="80"/>
    <x v="15"/>
    <x v="1"/>
  </r>
  <r>
    <x v="96"/>
    <x v="226"/>
    <n v="20"/>
    <x v="15"/>
    <x v="1"/>
  </r>
  <r>
    <x v="97"/>
    <x v="225"/>
    <n v="100"/>
    <x v="15"/>
    <x v="1"/>
  </r>
  <r>
    <x v="97"/>
    <x v="226"/>
    <n v="0"/>
    <x v="15"/>
    <x v="1"/>
  </r>
  <r>
    <x v="98"/>
    <x v="227"/>
    <n v="73.07692307692308"/>
    <x v="15"/>
    <x v="1"/>
  </r>
  <r>
    <x v="98"/>
    <x v="228"/>
    <n v="26.923076923076923"/>
    <x v="15"/>
    <x v="1"/>
  </r>
  <r>
    <x v="99"/>
    <x v="227"/>
    <n v="57"/>
    <x v="15"/>
    <x v="1"/>
  </r>
  <r>
    <x v="100"/>
    <x v="228"/>
    <n v="21"/>
    <x v="15"/>
    <x v="1"/>
  </r>
  <r>
    <x v="90"/>
    <x v="211"/>
    <n v="38.72053872053872"/>
    <x v="16"/>
    <x v="1"/>
  </r>
  <r>
    <x v="90"/>
    <x v="212"/>
    <n v="57.239057239057239"/>
    <x v="16"/>
    <x v="1"/>
  </r>
  <r>
    <x v="90"/>
    <x v="4"/>
    <n v="4.0404040404040407"/>
    <x v="16"/>
    <x v="1"/>
  </r>
  <r>
    <x v="91"/>
    <x v="213"/>
    <n v="30.976430976430976"/>
    <x v="16"/>
    <x v="1"/>
  </r>
  <r>
    <x v="91"/>
    <x v="214"/>
    <n v="3.7037037037037037"/>
    <x v="16"/>
    <x v="1"/>
  </r>
  <r>
    <x v="91"/>
    <x v="215"/>
    <n v="9.0909090909090917"/>
    <x v="16"/>
    <x v="1"/>
  </r>
  <r>
    <x v="91"/>
    <x v="216"/>
    <n v="4.3771043771043772"/>
    <x v="16"/>
    <x v="1"/>
  </r>
  <r>
    <x v="91"/>
    <x v="217"/>
    <n v="5.3872053872053876"/>
    <x v="16"/>
    <x v="1"/>
  </r>
  <r>
    <x v="91"/>
    <x v="218"/>
    <n v="2.6936026936026938"/>
    <x v="16"/>
    <x v="1"/>
  </r>
  <r>
    <x v="91"/>
    <x v="219"/>
    <n v="1.0101010101010102"/>
    <x v="16"/>
    <x v="1"/>
  </r>
  <r>
    <x v="91"/>
    <x v="220"/>
    <n v="42.760942760942761"/>
    <x v="16"/>
    <x v="1"/>
  </r>
  <r>
    <x v="92"/>
    <x v="221"/>
    <n v="30.976430976430976"/>
    <x v="16"/>
    <x v="1"/>
  </r>
  <r>
    <x v="92"/>
    <x v="222"/>
    <n v="8.0808080808080813"/>
    <x v="16"/>
    <x v="1"/>
  </r>
  <r>
    <x v="92"/>
    <x v="223"/>
    <n v="18.181818181818183"/>
    <x v="16"/>
    <x v="1"/>
  </r>
  <r>
    <x v="92"/>
    <x v="224"/>
    <n v="38.72053872053872"/>
    <x v="16"/>
    <x v="1"/>
  </r>
  <r>
    <x v="92"/>
    <x v="4"/>
    <n v="4.0404040404040407"/>
    <x v="16"/>
    <x v="1"/>
  </r>
  <r>
    <x v="93"/>
    <x v="225"/>
    <n v="24"/>
    <x v="16"/>
    <x v="1"/>
  </r>
  <r>
    <x v="93"/>
    <x v="226"/>
    <n v="76"/>
    <x v="16"/>
    <x v="1"/>
  </r>
  <r>
    <x v="94"/>
    <x v="225"/>
    <n v="57.142857142857146"/>
    <x v="16"/>
    <x v="1"/>
  </r>
  <r>
    <x v="94"/>
    <x v="226"/>
    <n v="42.857142857142854"/>
    <x v="16"/>
    <x v="1"/>
  </r>
  <r>
    <x v="95"/>
    <x v="225"/>
    <n v="31.25"/>
    <x v="16"/>
    <x v="1"/>
  </r>
  <r>
    <x v="95"/>
    <x v="226"/>
    <n v="68.75"/>
    <x v="16"/>
    <x v="1"/>
  </r>
  <r>
    <x v="96"/>
    <x v="225"/>
    <n v="54.545454545454547"/>
    <x v="16"/>
    <x v="1"/>
  </r>
  <r>
    <x v="96"/>
    <x v="226"/>
    <n v="45.454545454545453"/>
    <x v="16"/>
    <x v="1"/>
  </r>
  <r>
    <x v="97"/>
    <x v="225"/>
    <n v="0"/>
    <x v="16"/>
    <x v="1"/>
  </r>
  <r>
    <x v="97"/>
    <x v="226"/>
    <n v="100"/>
    <x v="16"/>
    <x v="1"/>
  </r>
  <r>
    <x v="98"/>
    <x v="227"/>
    <n v="51.176470588235297"/>
    <x v="16"/>
    <x v="1"/>
  </r>
  <r>
    <x v="98"/>
    <x v="228"/>
    <n v="48.823529411764703"/>
    <x v="16"/>
    <x v="1"/>
  </r>
  <r>
    <x v="99"/>
    <x v="227"/>
    <n v="87"/>
    <x v="16"/>
    <x v="1"/>
  </r>
  <r>
    <x v="99"/>
    <x v="228"/>
    <n v="83"/>
    <x v="16"/>
    <x v="1"/>
  </r>
  <r>
    <x v="101"/>
    <x v="230"/>
    <n v="7.8729867875397757"/>
    <x v="0"/>
    <x v="0"/>
  </r>
  <r>
    <x v="101"/>
    <x v="231"/>
    <n v="8.1394923857867916"/>
    <x v="0"/>
    <x v="0"/>
  </r>
  <r>
    <x v="101"/>
    <x v="232"/>
    <n v="7.4358738199401655"/>
    <x v="0"/>
    <x v="0"/>
  </r>
  <r>
    <x v="101"/>
    <x v="233"/>
    <n v="7.5033098209441347"/>
    <x v="0"/>
    <x v="0"/>
  </r>
  <r>
    <x v="101"/>
    <x v="234"/>
    <n v="7.8009189997862789"/>
    <x v="0"/>
    <x v="0"/>
  </r>
  <r>
    <x v="101"/>
    <x v="235"/>
    <n v="7.2661998224677173"/>
    <x v="0"/>
    <x v="0"/>
  </r>
  <r>
    <x v="101"/>
    <x v="236"/>
    <n v="7.5508947469693863"/>
    <x v="0"/>
    <x v="0"/>
  </r>
  <r>
    <x v="101"/>
    <x v="237"/>
    <n v="7.4033830845771211"/>
    <x v="0"/>
    <x v="0"/>
  </r>
  <r>
    <x v="101"/>
    <x v="238"/>
    <n v="7.446118192352249"/>
    <x v="0"/>
    <x v="0"/>
  </r>
  <r>
    <x v="101"/>
    <x v="239"/>
    <n v="7.749427803761586"/>
    <x v="0"/>
    <x v="0"/>
  </r>
  <r>
    <x v="101"/>
    <x v="240"/>
    <n v="8.0056985468704944"/>
    <x v="0"/>
    <x v="0"/>
  </r>
  <r>
    <x v="101"/>
    <x v="241"/>
    <n v="8.3708250071367409"/>
    <x v="0"/>
    <x v="0"/>
  </r>
  <r>
    <x v="101"/>
    <x v="242"/>
    <n v="7.2238596491227991"/>
    <x v="0"/>
    <x v="0"/>
  </r>
  <r>
    <x v="101"/>
    <x v="243"/>
    <n v="7.0336549776417892"/>
    <x v="0"/>
    <x v="0"/>
  </r>
  <r>
    <x v="101"/>
    <x v="244"/>
    <n v="7.4301189464740638"/>
    <x v="0"/>
    <x v="0"/>
  </r>
  <r>
    <x v="101"/>
    <x v="245"/>
    <n v="7.2451553720903581"/>
    <x v="0"/>
    <x v="0"/>
  </r>
  <r>
    <x v="101"/>
    <x v="246"/>
    <n v="7.812154108131109"/>
    <x v="0"/>
    <x v="0"/>
  </r>
  <r>
    <x v="101"/>
    <x v="247"/>
    <n v="6.9408366320744408"/>
    <x v="0"/>
    <x v="0"/>
  </r>
  <r>
    <x v="101"/>
    <x v="248"/>
    <n v="7.5512367491166144"/>
    <x v="0"/>
    <x v="0"/>
  </r>
  <r>
    <x v="101"/>
    <x v="249"/>
    <n v="7.0656143608789899"/>
    <x v="0"/>
    <x v="0"/>
  </r>
  <r>
    <x v="101"/>
    <x v="250"/>
    <n v="7.0384709033357886"/>
    <x v="0"/>
    <x v="0"/>
  </r>
  <r>
    <x v="101"/>
    <x v="251"/>
    <n v="6.9447270261105318"/>
    <x v="0"/>
    <x v="0"/>
  </r>
  <r>
    <x v="101"/>
    <x v="252"/>
    <n v="6.8739469578783083"/>
    <x v="0"/>
    <x v="0"/>
  </r>
  <r>
    <x v="101"/>
    <x v="253"/>
    <n v="8.1248628216071452"/>
    <x v="0"/>
    <x v="0"/>
  </r>
  <r>
    <x v="101"/>
    <x v="254"/>
    <n v="7.5286016949152614"/>
    <x v="0"/>
    <x v="0"/>
  </r>
  <r>
    <x v="101"/>
    <x v="255"/>
    <n v="8.0045843520782594"/>
    <x v="0"/>
    <x v="0"/>
  </r>
  <r>
    <x v="101"/>
    <x v="256"/>
    <n v="7.8657882983474607"/>
    <x v="0"/>
    <x v="0"/>
  </r>
  <r>
    <x v="101"/>
    <x v="257"/>
    <n v="7.3833032083144952"/>
    <x v="0"/>
    <x v="0"/>
  </r>
  <r>
    <x v="101"/>
    <x v="258"/>
    <n v="7.3247228119839596"/>
    <x v="0"/>
    <x v="0"/>
  </r>
  <r>
    <x v="101"/>
    <x v="259"/>
    <n v="8.0459246080284679"/>
    <x v="0"/>
    <x v="0"/>
  </r>
  <r>
    <x v="101"/>
    <x v="260"/>
    <n v="7.1469331966512755"/>
    <x v="0"/>
    <x v="0"/>
  </r>
  <r>
    <x v="101"/>
    <x v="261"/>
    <n v="6.8036835065336136"/>
    <x v="0"/>
    <x v="0"/>
  </r>
  <r>
    <x v="101"/>
    <x v="262"/>
    <n v="7.3724415613466068"/>
    <x v="0"/>
    <x v="0"/>
  </r>
  <r>
    <x v="101"/>
    <x v="263"/>
    <n v="7.2055079842629004"/>
    <x v="0"/>
    <x v="0"/>
  </r>
  <r>
    <x v="101"/>
    <x v="264"/>
    <n v="6.7142084775086532"/>
    <x v="0"/>
    <x v="0"/>
  </r>
  <r>
    <x v="101"/>
    <x v="265"/>
    <n v="7.5035201853666926"/>
    <x v="0"/>
    <x v="0"/>
  </r>
  <r>
    <x v="101"/>
    <x v="230"/>
    <n v="7.4561403508771891"/>
    <x v="1"/>
    <x v="0"/>
  </r>
  <r>
    <x v="101"/>
    <x v="231"/>
    <n v="8.0395379831186045"/>
    <x v="1"/>
    <x v="0"/>
  </r>
  <r>
    <x v="101"/>
    <x v="232"/>
    <n v="6.9526266416510287"/>
    <x v="1"/>
    <x v="0"/>
  </r>
  <r>
    <x v="101"/>
    <x v="233"/>
    <n v="7.2019543973941387"/>
    <x v="1"/>
    <x v="0"/>
  </r>
  <r>
    <x v="101"/>
    <x v="234"/>
    <n v="7.3544494720965297"/>
    <x v="1"/>
    <x v="0"/>
  </r>
  <r>
    <x v="101"/>
    <x v="235"/>
    <n v="7.3646649260226198"/>
    <x v="1"/>
    <x v="0"/>
  </r>
  <r>
    <x v="101"/>
    <x v="236"/>
    <n v="7.5535864978902989"/>
    <x v="1"/>
    <x v="0"/>
  </r>
  <r>
    <x v="101"/>
    <x v="237"/>
    <n v="7.3968804159445343"/>
    <x v="1"/>
    <x v="0"/>
  </r>
  <r>
    <x v="101"/>
    <x v="238"/>
    <n v="7.6575225032147474"/>
    <x v="1"/>
    <x v="0"/>
  </r>
  <r>
    <x v="101"/>
    <x v="239"/>
    <n v="7.9061418685121243"/>
    <x v="1"/>
    <x v="0"/>
  </r>
  <r>
    <x v="101"/>
    <x v="240"/>
    <n v="7.4748819235723545"/>
    <x v="1"/>
    <x v="0"/>
  </r>
  <r>
    <x v="101"/>
    <x v="241"/>
    <n v="8.1604255319148926"/>
    <x v="1"/>
    <x v="0"/>
  </r>
  <r>
    <x v="101"/>
    <x v="242"/>
    <n v="6.9756232686980573"/>
    <x v="1"/>
    <x v="0"/>
  </r>
  <r>
    <x v="101"/>
    <x v="243"/>
    <n v="6.5281973816716929"/>
    <x v="1"/>
    <x v="0"/>
  </r>
  <r>
    <x v="101"/>
    <x v="244"/>
    <n v="6.9226078799249651"/>
    <x v="1"/>
    <x v="0"/>
  </r>
  <r>
    <x v="101"/>
    <x v="245"/>
    <n v="6.7941613062840105"/>
    <x v="1"/>
    <x v="0"/>
  </r>
  <r>
    <x v="101"/>
    <x v="246"/>
    <n v="7.862619808306718"/>
    <x v="1"/>
    <x v="0"/>
  </r>
  <r>
    <x v="101"/>
    <x v="247"/>
    <n v="6.7078861409239448"/>
    <x v="1"/>
    <x v="0"/>
  </r>
  <r>
    <x v="101"/>
    <x v="248"/>
    <n v="7.4230769230769234"/>
    <x v="1"/>
    <x v="0"/>
  </r>
  <r>
    <x v="101"/>
    <x v="249"/>
    <n v="6.8338945005611613"/>
    <x v="1"/>
    <x v="0"/>
  </r>
  <r>
    <x v="101"/>
    <x v="250"/>
    <n v="6.6287809349220925"/>
    <x v="1"/>
    <x v="0"/>
  </r>
  <r>
    <x v="101"/>
    <x v="251"/>
    <n v="6.6980198019801973"/>
    <x v="1"/>
    <x v="0"/>
  </r>
  <r>
    <x v="101"/>
    <x v="252"/>
    <n v="6.7603833865814629"/>
    <x v="1"/>
    <x v="0"/>
  </r>
  <r>
    <x v="101"/>
    <x v="253"/>
    <n v="7.6717460317460366"/>
    <x v="1"/>
    <x v="0"/>
  </r>
  <r>
    <x v="101"/>
    <x v="254"/>
    <n v="6.8495440729483255"/>
    <x v="1"/>
    <x v="0"/>
  </r>
  <r>
    <x v="101"/>
    <x v="255"/>
    <n v="7.4425855513308008"/>
    <x v="1"/>
    <x v="0"/>
  </r>
  <r>
    <x v="101"/>
    <x v="256"/>
    <n v="7.59430840502979"/>
    <x v="1"/>
    <x v="0"/>
  </r>
  <r>
    <x v="101"/>
    <x v="257"/>
    <n v="6.5582290664100054"/>
    <x v="1"/>
    <x v="0"/>
  </r>
  <r>
    <x v="101"/>
    <x v="258"/>
    <n v="6.592942345924456"/>
    <x v="1"/>
    <x v="0"/>
  </r>
  <r>
    <x v="101"/>
    <x v="259"/>
    <n v="8.1633281972264875"/>
    <x v="1"/>
    <x v="0"/>
  </r>
  <r>
    <x v="101"/>
    <x v="260"/>
    <n v="7.2607526881720341"/>
    <x v="1"/>
    <x v="0"/>
  </r>
  <r>
    <x v="101"/>
    <x v="261"/>
    <n v="6.8030797946803583"/>
    <x v="1"/>
    <x v="0"/>
  </r>
  <r>
    <x v="101"/>
    <x v="262"/>
    <n v="6.9056709713644038"/>
    <x v="1"/>
    <x v="0"/>
  </r>
  <r>
    <x v="101"/>
    <x v="263"/>
    <n v="6.9625000000000057"/>
    <x v="1"/>
    <x v="0"/>
  </r>
  <r>
    <x v="101"/>
    <x v="264"/>
    <n v="6.5788944723618048"/>
    <x v="1"/>
    <x v="0"/>
  </r>
  <r>
    <x v="101"/>
    <x v="265"/>
    <n v="7.2470102901640869"/>
    <x v="1"/>
    <x v="0"/>
  </r>
  <r>
    <x v="101"/>
    <x v="230"/>
    <n v="8.2241379310344627"/>
    <x v="2"/>
    <x v="0"/>
  </r>
  <r>
    <x v="101"/>
    <x v="231"/>
    <n v="8.2562007586810466"/>
    <x v="2"/>
    <x v="0"/>
  </r>
  <r>
    <x v="101"/>
    <x v="232"/>
    <n v="7.6804088586030455"/>
    <x v="2"/>
    <x v="0"/>
  </r>
  <r>
    <x v="101"/>
    <x v="233"/>
    <n v="7.9425252216447539"/>
    <x v="2"/>
    <x v="0"/>
  </r>
  <r>
    <x v="101"/>
    <x v="234"/>
    <n v="8.1816124469589493"/>
    <x v="2"/>
    <x v="0"/>
  </r>
  <r>
    <x v="101"/>
    <x v="235"/>
    <n v="7.4488340192043996"/>
    <x v="2"/>
    <x v="0"/>
  </r>
  <r>
    <x v="101"/>
    <x v="236"/>
    <n v="7.6156092381205367"/>
    <x v="2"/>
    <x v="0"/>
  </r>
  <r>
    <x v="101"/>
    <x v="237"/>
    <n v="7.5657425199011703"/>
    <x v="2"/>
    <x v="0"/>
  </r>
  <r>
    <x v="101"/>
    <x v="238"/>
    <n v="7.3090567051867854"/>
    <x v="2"/>
    <x v="0"/>
  </r>
  <r>
    <x v="101"/>
    <x v="239"/>
    <n v="7.5933972911963812"/>
    <x v="2"/>
    <x v="0"/>
  </r>
  <r>
    <x v="101"/>
    <x v="240"/>
    <n v="8.2607781282860149"/>
    <x v="2"/>
    <x v="0"/>
  </r>
  <r>
    <x v="101"/>
    <x v="241"/>
    <n v="8.507280910775739"/>
    <x v="2"/>
    <x v="0"/>
  </r>
  <r>
    <x v="101"/>
    <x v="242"/>
    <n v="7.3042635658914632"/>
    <x v="2"/>
    <x v="0"/>
  </r>
  <r>
    <x v="101"/>
    <x v="243"/>
    <n v="7.2992518703241878"/>
    <x v="2"/>
    <x v="0"/>
  </r>
  <r>
    <x v="101"/>
    <x v="244"/>
    <n v="7.7504363001745222"/>
    <x v="2"/>
    <x v="0"/>
  </r>
  <r>
    <x v="101"/>
    <x v="245"/>
    <n v="7.5487033523086566"/>
    <x v="2"/>
    <x v="0"/>
  </r>
  <r>
    <x v="101"/>
    <x v="246"/>
    <n v="7.9029673590504252"/>
    <x v="2"/>
    <x v="0"/>
  </r>
  <r>
    <x v="101"/>
    <x v="247"/>
    <n v="7.0072695551032194"/>
    <x v="2"/>
    <x v="0"/>
  </r>
  <r>
    <x v="101"/>
    <x v="248"/>
    <n v="7.3272946859903412"/>
    <x v="2"/>
    <x v="0"/>
  </r>
  <r>
    <x v="101"/>
    <x v="249"/>
    <n v="7.3102652825836199"/>
    <x v="2"/>
    <x v="0"/>
  </r>
  <r>
    <x v="101"/>
    <x v="250"/>
    <n v="7.5118110236220446"/>
    <x v="2"/>
    <x v="0"/>
  </r>
  <r>
    <x v="101"/>
    <x v="251"/>
    <n v="7.1042128603104189"/>
    <x v="2"/>
    <x v="0"/>
  </r>
  <r>
    <x v="101"/>
    <x v="252"/>
    <n v="6.9709228824273026"/>
    <x v="2"/>
    <x v="0"/>
  </r>
  <r>
    <x v="101"/>
    <x v="253"/>
    <n v="8.2147734326505617"/>
    <x v="2"/>
    <x v="0"/>
  </r>
  <r>
    <x v="101"/>
    <x v="254"/>
    <n v="7.7763300760043439"/>
    <x v="2"/>
    <x v="0"/>
  </r>
  <r>
    <x v="101"/>
    <x v="255"/>
    <n v="8.2286141202838987"/>
    <x v="2"/>
    <x v="0"/>
  </r>
  <r>
    <x v="101"/>
    <x v="256"/>
    <n v="7.9935622317596557"/>
    <x v="2"/>
    <x v="0"/>
  </r>
  <r>
    <x v="101"/>
    <x v="257"/>
    <n v="7.5911549475023783"/>
    <x v="2"/>
    <x v="0"/>
  </r>
  <r>
    <x v="101"/>
    <x v="258"/>
    <n v="7.7437269989963378"/>
    <x v="2"/>
    <x v="0"/>
  </r>
  <r>
    <x v="101"/>
    <x v="259"/>
    <n v="8.0241796200345394"/>
    <x v="2"/>
    <x v="0"/>
  </r>
  <r>
    <x v="101"/>
    <x v="260"/>
    <n v="7.012705882352944"/>
    <x v="2"/>
    <x v="0"/>
  </r>
  <r>
    <x v="101"/>
    <x v="261"/>
    <n v="6.7431982232093279"/>
    <x v="2"/>
    <x v="0"/>
  </r>
  <r>
    <x v="101"/>
    <x v="262"/>
    <n v="7.50452290633209"/>
    <x v="2"/>
    <x v="0"/>
  </r>
  <r>
    <x v="101"/>
    <x v="263"/>
    <n v="7.3404390709513256"/>
    <x v="2"/>
    <x v="0"/>
  </r>
  <r>
    <x v="101"/>
    <x v="264"/>
    <n v="6.7489819662594535"/>
    <x v="2"/>
    <x v="0"/>
  </r>
  <r>
    <x v="101"/>
    <x v="265"/>
    <n v="7.6624573516645542"/>
    <x v="2"/>
    <x v="0"/>
  </r>
  <r>
    <x v="101"/>
    <x v="230"/>
    <n v="7.8533916849015322"/>
    <x v="3"/>
    <x v="0"/>
  </r>
  <r>
    <x v="101"/>
    <x v="231"/>
    <n v="8.2618492618492727"/>
    <x v="3"/>
    <x v="0"/>
  </r>
  <r>
    <x v="101"/>
    <x v="232"/>
    <n v="7.6063055780113089"/>
    <x v="3"/>
    <x v="0"/>
  </r>
  <r>
    <x v="101"/>
    <x v="233"/>
    <n v="7.3728675873273808"/>
    <x v="3"/>
    <x v="0"/>
  </r>
  <r>
    <x v="101"/>
    <x v="234"/>
    <n v="7.6225941422594135"/>
    <x v="3"/>
    <x v="0"/>
  </r>
  <r>
    <x v="101"/>
    <x v="235"/>
    <n v="6.8625840179238295"/>
    <x v="3"/>
    <x v="0"/>
  </r>
  <r>
    <x v="101"/>
    <x v="236"/>
    <n v="7.2399049881235129"/>
    <x v="3"/>
    <x v="0"/>
  </r>
  <r>
    <x v="101"/>
    <x v="237"/>
    <n v="6.8506191950464297"/>
    <x v="3"/>
    <x v="0"/>
  </r>
  <r>
    <x v="101"/>
    <x v="238"/>
    <n v="7.3131462333825707"/>
    <x v="3"/>
    <x v="0"/>
  </r>
  <r>
    <x v="101"/>
    <x v="239"/>
    <n v="7.7773556231002976"/>
    <x v="3"/>
    <x v="0"/>
  </r>
  <r>
    <x v="101"/>
    <x v="240"/>
    <n v="7.9686588921282802"/>
    <x v="3"/>
    <x v="0"/>
  </r>
  <r>
    <x v="101"/>
    <x v="241"/>
    <n v="8.3017621145374356"/>
    <x v="3"/>
    <x v="0"/>
  </r>
  <r>
    <x v="101"/>
    <x v="242"/>
    <n v="7.0649953574744684"/>
    <x v="3"/>
    <x v="0"/>
  </r>
  <r>
    <x v="101"/>
    <x v="243"/>
    <n v="6.85067114093959"/>
    <x v="3"/>
    <x v="0"/>
  </r>
  <r>
    <x v="101"/>
    <x v="244"/>
    <n v="7.4138559708295384"/>
    <x v="3"/>
    <x v="0"/>
  </r>
  <r>
    <x v="101"/>
    <x v="245"/>
    <n v="7.4244741873804898"/>
    <x v="3"/>
    <x v="0"/>
  </r>
  <r>
    <x v="101"/>
    <x v="246"/>
    <n v="7.7108655616943036"/>
    <x v="3"/>
    <x v="0"/>
  </r>
  <r>
    <x v="101"/>
    <x v="247"/>
    <n v="6.9925023430178035"/>
    <x v="3"/>
    <x v="0"/>
  </r>
  <r>
    <x v="101"/>
    <x v="248"/>
    <n v="7.9251207729468698"/>
    <x v="3"/>
    <x v="0"/>
  </r>
  <r>
    <x v="101"/>
    <x v="249"/>
    <n v="6.9891067538126359"/>
    <x v="3"/>
    <x v="0"/>
  </r>
  <r>
    <x v="101"/>
    <x v="250"/>
    <n v="6.5985748218527291"/>
    <x v="3"/>
    <x v="0"/>
  </r>
  <r>
    <x v="101"/>
    <x v="251"/>
    <n v="6.7836990595611306"/>
    <x v="3"/>
    <x v="0"/>
  </r>
  <r>
    <x v="101"/>
    <x v="252"/>
    <n v="6.8653846153846141"/>
    <x v="3"/>
    <x v="0"/>
  </r>
  <r>
    <x v="101"/>
    <x v="253"/>
    <n v="8.3304431599229236"/>
    <x v="3"/>
    <x v="0"/>
  </r>
  <r>
    <x v="101"/>
    <x v="254"/>
    <n v="7.7963446475195806"/>
    <x v="3"/>
    <x v="0"/>
  </r>
  <r>
    <x v="101"/>
    <x v="255"/>
    <n v="8.1151832460733093"/>
    <x v="3"/>
    <x v="0"/>
  </r>
  <r>
    <x v="101"/>
    <x v="256"/>
    <n v="8.0502793296089443"/>
    <x v="3"/>
    <x v="0"/>
  </r>
  <r>
    <x v="101"/>
    <x v="257"/>
    <n v="7.2662819455894603"/>
    <x v="3"/>
    <x v="0"/>
  </r>
  <r>
    <x v="101"/>
    <x v="258"/>
    <n v="7.1099656357388312"/>
    <x v="3"/>
    <x v="0"/>
  </r>
  <r>
    <x v="101"/>
    <x v="259"/>
    <n v="8.1845493562231617"/>
    <x v="3"/>
    <x v="0"/>
  </r>
  <r>
    <x v="101"/>
    <x v="260"/>
    <n v="7.608964451313752"/>
    <x v="3"/>
    <x v="0"/>
  </r>
  <r>
    <x v="101"/>
    <x v="261"/>
    <n v="6.8045789043336002"/>
    <x v="3"/>
    <x v="0"/>
  </r>
  <r>
    <x v="101"/>
    <x v="262"/>
    <n v="7.773087071240103"/>
    <x v="3"/>
    <x v="0"/>
  </r>
  <r>
    <x v="101"/>
    <x v="263"/>
    <n v="7.3671726755218172"/>
    <x v="3"/>
    <x v="0"/>
  </r>
  <r>
    <x v="101"/>
    <x v="264"/>
    <n v="6.7192832764505086"/>
    <x v="3"/>
    <x v="0"/>
  </r>
  <r>
    <x v="101"/>
    <x v="265"/>
    <n v="7.4799614908540697"/>
    <x v="3"/>
    <x v="0"/>
  </r>
  <r>
    <x v="101"/>
    <x v="230"/>
    <n v="7.4976700838769812"/>
    <x v="4"/>
    <x v="0"/>
  </r>
  <r>
    <x v="101"/>
    <x v="231"/>
    <n v="7.9903100775193918"/>
    <x v="4"/>
    <x v="0"/>
  </r>
  <r>
    <x v="101"/>
    <x v="232"/>
    <n v="7.337365591397857"/>
    <x v="4"/>
    <x v="0"/>
  </r>
  <r>
    <x v="101"/>
    <x v="233"/>
    <n v="6.8926096997690491"/>
    <x v="4"/>
    <x v="0"/>
  </r>
  <r>
    <x v="101"/>
    <x v="234"/>
    <n v="7.450450450450445"/>
    <x v="4"/>
    <x v="0"/>
  </r>
  <r>
    <x v="101"/>
    <x v="235"/>
    <n v="6.9989847715736131"/>
    <x v="4"/>
    <x v="0"/>
  </r>
  <r>
    <x v="101"/>
    <x v="236"/>
    <n v="7.698275862068968"/>
    <x v="4"/>
    <x v="0"/>
  </r>
  <r>
    <x v="101"/>
    <x v="237"/>
    <n v="7.3694736842105257"/>
    <x v="4"/>
    <x v="0"/>
  </r>
  <r>
    <x v="101"/>
    <x v="238"/>
    <n v="7.4453125"/>
    <x v="4"/>
    <x v="0"/>
  </r>
  <r>
    <x v="101"/>
    <x v="239"/>
    <n v="7.6156941649899297"/>
    <x v="4"/>
    <x v="0"/>
  </r>
  <r>
    <x v="101"/>
    <x v="240"/>
    <n v="7.7448210922787126"/>
    <x v="4"/>
    <x v="0"/>
  </r>
  <r>
    <x v="101"/>
    <x v="241"/>
    <n v="8.0793201133144485"/>
    <x v="4"/>
    <x v="0"/>
  </r>
  <r>
    <x v="101"/>
    <x v="242"/>
    <n v="7.0725689404934631"/>
    <x v="4"/>
    <x v="0"/>
  </r>
  <r>
    <x v="101"/>
    <x v="243"/>
    <n v="7.3434835566382484"/>
    <x v="4"/>
    <x v="0"/>
  </r>
  <r>
    <x v="101"/>
    <x v="244"/>
    <n v="7.3217477656405068"/>
    <x v="4"/>
    <x v="0"/>
  </r>
  <r>
    <x v="101"/>
    <x v="245"/>
    <n v="6.921679909194089"/>
    <x v="4"/>
    <x v="0"/>
  </r>
  <r>
    <x v="101"/>
    <x v="246"/>
    <n v="7.626984126984123"/>
    <x v="4"/>
    <x v="0"/>
  </r>
  <r>
    <x v="101"/>
    <x v="247"/>
    <n v="6.6770938446014059"/>
    <x v="4"/>
    <x v="0"/>
  </r>
  <r>
    <x v="101"/>
    <x v="248"/>
    <n v="7.3586206896551776"/>
    <x v="4"/>
    <x v="0"/>
  </r>
  <r>
    <x v="101"/>
    <x v="249"/>
    <n v="6.7725631768953072"/>
    <x v="4"/>
    <x v="0"/>
  </r>
  <r>
    <x v="101"/>
    <x v="250"/>
    <n v="6.5889967637540492"/>
    <x v="4"/>
    <x v="0"/>
  </r>
  <r>
    <x v="101"/>
    <x v="251"/>
    <n v="7.1566666666666645"/>
    <x v="4"/>
    <x v="0"/>
  </r>
  <r>
    <x v="101"/>
    <x v="252"/>
    <n v="6.6983050847457664"/>
    <x v="4"/>
    <x v="0"/>
  </r>
  <r>
    <x v="101"/>
    <x v="253"/>
    <n v="8.1084337349397551"/>
    <x v="4"/>
    <x v="0"/>
  </r>
  <r>
    <x v="101"/>
    <x v="254"/>
    <n v="7.8305084745762699"/>
    <x v="4"/>
    <x v="0"/>
  </r>
  <r>
    <x v="101"/>
    <x v="255"/>
    <n v="8.0303030303030205"/>
    <x v="4"/>
    <x v="0"/>
  </r>
  <r>
    <x v="101"/>
    <x v="256"/>
    <n v="7.814404432132962"/>
    <x v="4"/>
    <x v="0"/>
  </r>
  <r>
    <x v="101"/>
    <x v="257"/>
    <n v="7.7535667963683563"/>
    <x v="4"/>
    <x v="0"/>
  </r>
  <r>
    <x v="101"/>
    <x v="258"/>
    <n v="7.4523160762942826"/>
    <x v="4"/>
    <x v="0"/>
  </r>
  <r>
    <x v="101"/>
    <x v="259"/>
    <n v="7.7845373891001284"/>
    <x v="4"/>
    <x v="0"/>
  </r>
  <r>
    <x v="101"/>
    <x v="260"/>
    <n v="6.7139959432048624"/>
    <x v="4"/>
    <x v="0"/>
  </r>
  <r>
    <x v="101"/>
    <x v="261"/>
    <n v="6.3633540372670838"/>
    <x v="4"/>
    <x v="0"/>
  </r>
  <r>
    <x v="101"/>
    <x v="262"/>
    <n v="7.2203389830508451"/>
    <x v="4"/>
    <x v="0"/>
  </r>
  <r>
    <x v="101"/>
    <x v="263"/>
    <n v="6.8870056497175112"/>
    <x v="4"/>
    <x v="0"/>
  </r>
  <r>
    <x v="101"/>
    <x v="264"/>
    <n v="6.2398720682302775"/>
    <x v="4"/>
    <x v="0"/>
  </r>
  <r>
    <x v="101"/>
    <x v="265"/>
    <n v="7.3387722250676815"/>
    <x v="4"/>
    <x v="0"/>
  </r>
  <r>
    <x v="101"/>
    <x v="230"/>
    <n v="7.8089887640449422"/>
    <x v="5"/>
    <x v="0"/>
  </r>
  <r>
    <x v="101"/>
    <x v="231"/>
    <n v="8.4615384615384635"/>
    <x v="5"/>
    <x v="0"/>
  </r>
  <r>
    <x v="101"/>
    <x v="232"/>
    <n v="8.0764705882352956"/>
    <x v="5"/>
    <x v="0"/>
  </r>
  <r>
    <x v="101"/>
    <x v="233"/>
    <n v="7.5736842105263165"/>
    <x v="5"/>
    <x v="0"/>
  </r>
  <r>
    <x v="101"/>
    <x v="234"/>
    <n v="7.913793103448274"/>
    <x v="5"/>
    <x v="0"/>
  </r>
  <r>
    <x v="101"/>
    <x v="235"/>
    <n v="7.75"/>
    <x v="5"/>
    <x v="0"/>
  </r>
  <r>
    <x v="101"/>
    <x v="236"/>
    <n v="8.0613026819923341"/>
    <x v="5"/>
    <x v="0"/>
  </r>
  <r>
    <x v="101"/>
    <x v="237"/>
    <n v="8.0158730158730158"/>
    <x v="5"/>
    <x v="0"/>
  </r>
  <r>
    <x v="101"/>
    <x v="238"/>
    <n v="8.0787401574803059"/>
    <x v="5"/>
    <x v="0"/>
  </r>
  <r>
    <x v="101"/>
    <x v="239"/>
    <n v="8.0960000000000019"/>
    <x v="5"/>
    <x v="0"/>
  </r>
  <r>
    <x v="101"/>
    <x v="240"/>
    <n v="8.0992366412213741"/>
    <x v="5"/>
    <x v="0"/>
  </r>
  <r>
    <x v="101"/>
    <x v="241"/>
    <n v="8.3141762452107209"/>
    <x v="5"/>
    <x v="0"/>
  </r>
  <r>
    <x v="101"/>
    <x v="242"/>
    <n v="7.4640522875816977"/>
    <x v="5"/>
    <x v="0"/>
  </r>
  <r>
    <x v="101"/>
    <x v="243"/>
    <n v="7.6363636363636376"/>
    <x v="5"/>
    <x v="0"/>
  </r>
  <r>
    <x v="101"/>
    <x v="244"/>
    <n v="7.746987951807232"/>
    <x v="5"/>
    <x v="0"/>
  </r>
  <r>
    <x v="101"/>
    <x v="245"/>
    <n v="7.4867256637168165"/>
    <x v="5"/>
    <x v="0"/>
  </r>
  <r>
    <x v="101"/>
    <x v="246"/>
    <n v="8.0634920634920668"/>
    <x v="5"/>
    <x v="0"/>
  </r>
  <r>
    <x v="101"/>
    <x v="247"/>
    <n v="7.3127572016460904"/>
    <x v="5"/>
    <x v="0"/>
  </r>
  <r>
    <x v="101"/>
    <x v="248"/>
    <n v="7.9629629629629655"/>
    <x v="5"/>
    <x v="0"/>
  </r>
  <r>
    <x v="101"/>
    <x v="249"/>
    <n v="7.7040816326530592"/>
    <x v="5"/>
    <x v="0"/>
  </r>
  <r>
    <x v="101"/>
    <x v="250"/>
    <n v="7.6590909090909101"/>
    <x v="5"/>
    <x v="0"/>
  </r>
  <r>
    <x v="101"/>
    <x v="251"/>
    <n v="7.9680851063829783"/>
    <x v="5"/>
    <x v="0"/>
  </r>
  <r>
    <x v="101"/>
    <x v="252"/>
    <n v="7.2222222222222223"/>
    <x v="5"/>
    <x v="0"/>
  </r>
  <r>
    <x v="101"/>
    <x v="253"/>
    <n v="8.5514403292180994"/>
    <x v="5"/>
    <x v="0"/>
  </r>
  <r>
    <x v="101"/>
    <x v="254"/>
    <n v="8.5813953488372086"/>
    <x v="5"/>
    <x v="0"/>
  </r>
  <r>
    <x v="101"/>
    <x v="255"/>
    <n v="8.4175824175824179"/>
    <x v="5"/>
    <x v="0"/>
  </r>
  <r>
    <x v="101"/>
    <x v="256"/>
    <n v="8.4615384615384652"/>
    <x v="5"/>
    <x v="0"/>
  </r>
  <r>
    <x v="101"/>
    <x v="257"/>
    <n v="8.1142857142857157"/>
    <x v="5"/>
    <x v="0"/>
  </r>
  <r>
    <x v="101"/>
    <x v="258"/>
    <n v="7.8756476683937775"/>
    <x v="5"/>
    <x v="0"/>
  </r>
  <r>
    <x v="101"/>
    <x v="259"/>
    <n v="8.0227272727272698"/>
    <x v="5"/>
    <x v="0"/>
  </r>
  <r>
    <x v="101"/>
    <x v="260"/>
    <n v="7.5"/>
    <x v="5"/>
    <x v="0"/>
  </r>
  <r>
    <x v="101"/>
    <x v="261"/>
    <n v="7.0474308300395219"/>
    <x v="5"/>
    <x v="0"/>
  </r>
  <r>
    <x v="101"/>
    <x v="262"/>
    <n v="7.6244897959183646"/>
    <x v="5"/>
    <x v="0"/>
  </r>
  <r>
    <x v="101"/>
    <x v="263"/>
    <n v="7.4244897959183653"/>
    <x v="5"/>
    <x v="0"/>
  </r>
  <r>
    <x v="101"/>
    <x v="264"/>
    <n v="6.9920318725099611"/>
    <x v="5"/>
    <x v="0"/>
  </r>
  <r>
    <x v="101"/>
    <x v="265"/>
    <n v="7.8540207340991852"/>
    <x v="5"/>
    <x v="0"/>
  </r>
  <r>
    <x v="101"/>
    <x v="230"/>
    <n v="7.4818181818181761"/>
    <x v="6"/>
    <x v="0"/>
  </r>
  <r>
    <x v="101"/>
    <x v="231"/>
    <n v="7.8861386138613838"/>
    <x v="6"/>
    <x v="0"/>
  </r>
  <r>
    <x v="101"/>
    <x v="232"/>
    <n v="7.4647887323943687"/>
    <x v="6"/>
    <x v="0"/>
  </r>
  <r>
    <x v="101"/>
    <x v="233"/>
    <n v="6.9152542372881358"/>
    <x v="6"/>
    <x v="0"/>
  </r>
  <r>
    <x v="101"/>
    <x v="234"/>
    <n v="7.3406593406593421"/>
    <x v="6"/>
    <x v="0"/>
  </r>
  <r>
    <x v="101"/>
    <x v="235"/>
    <n v="6.9019607843137258"/>
    <x v="6"/>
    <x v="0"/>
  </r>
  <r>
    <x v="101"/>
    <x v="236"/>
    <n v="7.6511627906976765"/>
    <x v="6"/>
    <x v="0"/>
  </r>
  <r>
    <x v="101"/>
    <x v="237"/>
    <n v="7.1463414634146334"/>
    <x v="6"/>
    <x v="0"/>
  </r>
  <r>
    <x v="101"/>
    <x v="238"/>
    <n v="7.2216981132075491"/>
    <x v="6"/>
    <x v="0"/>
  </r>
  <r>
    <x v="101"/>
    <x v="239"/>
    <n v="7.2390243902439027"/>
    <x v="6"/>
    <x v="0"/>
  </r>
  <r>
    <x v="101"/>
    <x v="240"/>
    <n v="7.3640552995391699"/>
    <x v="6"/>
    <x v="0"/>
  </r>
  <r>
    <x v="101"/>
    <x v="241"/>
    <n v="7.8842592592592577"/>
    <x v="6"/>
    <x v="0"/>
  </r>
  <r>
    <x v="101"/>
    <x v="242"/>
    <n v="6.75"/>
    <x v="6"/>
    <x v="0"/>
  </r>
  <r>
    <x v="101"/>
    <x v="243"/>
    <n v="7.2928176795580146"/>
    <x v="6"/>
    <x v="0"/>
  </r>
  <r>
    <x v="101"/>
    <x v="244"/>
    <n v="7.1792452830188669"/>
    <x v="6"/>
    <x v="0"/>
  </r>
  <r>
    <x v="101"/>
    <x v="245"/>
    <n v="6.64"/>
    <x v="6"/>
    <x v="0"/>
  </r>
  <r>
    <x v="101"/>
    <x v="246"/>
    <n v="7.349282296650717"/>
    <x v="6"/>
    <x v="0"/>
  </r>
  <r>
    <x v="101"/>
    <x v="247"/>
    <n v="6.6618357487922699"/>
    <x v="6"/>
    <x v="0"/>
  </r>
  <r>
    <x v="101"/>
    <x v="248"/>
    <n v="6.78481012658228"/>
    <x v="6"/>
    <x v="0"/>
  </r>
  <r>
    <x v="101"/>
    <x v="249"/>
    <n v="6"/>
    <x v="6"/>
    <x v="0"/>
  </r>
  <r>
    <x v="101"/>
    <x v="250"/>
    <n v="6.333333333333333"/>
    <x v="6"/>
    <x v="0"/>
  </r>
  <r>
    <x v="101"/>
    <x v="251"/>
    <n v="6.65"/>
    <x v="6"/>
    <x v="0"/>
  </r>
  <r>
    <x v="101"/>
    <x v="252"/>
    <n v="6.1090909090909076"/>
    <x v="6"/>
    <x v="0"/>
  </r>
  <r>
    <x v="101"/>
    <x v="253"/>
    <n v="7.9378531073446341"/>
    <x v="6"/>
    <x v="0"/>
  </r>
  <r>
    <x v="101"/>
    <x v="254"/>
    <n v="7.6923076923076916"/>
    <x v="6"/>
    <x v="0"/>
  </r>
  <r>
    <x v="101"/>
    <x v="255"/>
    <n v="7.9642857142857144"/>
    <x v="6"/>
    <x v="0"/>
  </r>
  <r>
    <x v="101"/>
    <x v="256"/>
    <n v="7.6111111111111116"/>
    <x v="6"/>
    <x v="0"/>
  </r>
  <r>
    <x v="101"/>
    <x v="257"/>
    <n v="7.8571428571428559"/>
    <x v="6"/>
    <x v="0"/>
  </r>
  <r>
    <x v="101"/>
    <x v="258"/>
    <n v="7.4248366013071898"/>
    <x v="6"/>
    <x v="0"/>
  </r>
  <r>
    <x v="101"/>
    <x v="259"/>
    <n v="7.590643274853802"/>
    <x v="6"/>
    <x v="0"/>
  </r>
  <r>
    <x v="101"/>
    <x v="260"/>
    <n v="5.7594936708860729"/>
    <x v="6"/>
    <x v="0"/>
  </r>
  <r>
    <x v="101"/>
    <x v="261"/>
    <n v="6.1641025641025617"/>
    <x v="6"/>
    <x v="0"/>
  </r>
  <r>
    <x v="101"/>
    <x v="262"/>
    <n v="7.0101522842639632"/>
    <x v="6"/>
    <x v="0"/>
  </r>
  <r>
    <x v="101"/>
    <x v="263"/>
    <n v="6.7126436781609193"/>
    <x v="6"/>
    <x v="0"/>
  </r>
  <r>
    <x v="101"/>
    <x v="264"/>
    <n v="5.9526315789473694"/>
    <x v="6"/>
    <x v="0"/>
  </r>
  <r>
    <x v="101"/>
    <x v="265"/>
    <n v="7.1613935300391018"/>
    <x v="6"/>
    <x v="0"/>
  </r>
  <r>
    <x v="101"/>
    <x v="230"/>
    <n v="7.1777777777777763"/>
    <x v="7"/>
    <x v="0"/>
  </r>
  <r>
    <x v="101"/>
    <x v="231"/>
    <n v="7.6730769230769242"/>
    <x v="7"/>
    <x v="0"/>
  </r>
  <r>
    <x v="101"/>
    <x v="232"/>
    <n v="6.9508196721311499"/>
    <x v="7"/>
    <x v="0"/>
  </r>
  <r>
    <x v="101"/>
    <x v="233"/>
    <n v="6.1918819188191856"/>
    <x v="7"/>
    <x v="0"/>
  </r>
  <r>
    <x v="101"/>
    <x v="234"/>
    <n v="7.133828996282527"/>
    <x v="7"/>
    <x v="0"/>
  </r>
  <r>
    <x v="101"/>
    <x v="235"/>
    <n v="6.3321167883211702"/>
    <x v="7"/>
    <x v="0"/>
  </r>
  <r>
    <x v="101"/>
    <x v="236"/>
    <n v="7.5457516339869271"/>
    <x v="7"/>
    <x v="0"/>
  </r>
  <r>
    <x v="101"/>
    <x v="237"/>
    <n v="6.9665427509293689"/>
    <x v="7"/>
    <x v="0"/>
  </r>
  <r>
    <x v="101"/>
    <x v="238"/>
    <n v="7.1092715231788102"/>
    <x v="7"/>
    <x v="0"/>
  </r>
  <r>
    <x v="101"/>
    <x v="239"/>
    <n v="7.1770833333333348"/>
    <x v="7"/>
    <x v="0"/>
  </r>
  <r>
    <x v="101"/>
    <x v="240"/>
    <n v="7.5852090032154322"/>
    <x v="7"/>
    <x v="0"/>
  </r>
  <r>
    <x v="101"/>
    <x v="241"/>
    <n v="7.8942307692307647"/>
    <x v="7"/>
    <x v="0"/>
  </r>
  <r>
    <x v="101"/>
    <x v="242"/>
    <n v="6.9230769230769242"/>
    <x v="7"/>
    <x v="0"/>
  </r>
  <r>
    <x v="101"/>
    <x v="243"/>
    <n v="7.2569169960474298"/>
    <x v="7"/>
    <x v="0"/>
  </r>
  <r>
    <x v="101"/>
    <x v="244"/>
    <n v="7.1103448275862053"/>
    <x v="7"/>
    <x v="0"/>
  </r>
  <r>
    <x v="101"/>
    <x v="245"/>
    <n v="6.5433070866141732"/>
    <x v="7"/>
    <x v="0"/>
  </r>
  <r>
    <x v="101"/>
    <x v="246"/>
    <n v="7.3999999999999941"/>
    <x v="7"/>
    <x v="0"/>
  </r>
  <r>
    <x v="101"/>
    <x v="247"/>
    <n v="5.8586206896551767"/>
    <x v="7"/>
    <x v="0"/>
  </r>
  <r>
    <x v="101"/>
    <x v="248"/>
    <n v="6.7669902912621351"/>
    <x v="7"/>
    <x v="0"/>
  </r>
  <r>
    <x v="101"/>
    <x v="249"/>
    <n v="6.078125"/>
    <x v="7"/>
    <x v="0"/>
  </r>
  <r>
    <x v="101"/>
    <x v="250"/>
    <n v="6.1294117647058828"/>
    <x v="7"/>
    <x v="0"/>
  </r>
  <r>
    <x v="101"/>
    <x v="251"/>
    <n v="6.5"/>
    <x v="7"/>
    <x v="0"/>
  </r>
  <r>
    <x v="101"/>
    <x v="252"/>
    <n v="6.1111111111111116"/>
    <x v="7"/>
    <x v="0"/>
  </r>
  <r>
    <x v="101"/>
    <x v="253"/>
    <n v="7.665024630541871"/>
    <x v="7"/>
    <x v="0"/>
  </r>
  <r>
    <x v="101"/>
    <x v="254"/>
    <n v="7.328125"/>
    <x v="7"/>
    <x v="0"/>
  </r>
  <r>
    <x v="101"/>
    <x v="255"/>
    <n v="7.7241379310344831"/>
    <x v="7"/>
    <x v="0"/>
  </r>
  <r>
    <x v="101"/>
    <x v="256"/>
    <n v="7.40625"/>
    <x v="7"/>
    <x v="0"/>
  </r>
  <r>
    <x v="101"/>
    <x v="257"/>
    <n v="7.4795918367346923"/>
    <x v="7"/>
    <x v="0"/>
  </r>
  <r>
    <x v="101"/>
    <x v="258"/>
    <n v="7.2"/>
    <x v="7"/>
    <x v="0"/>
  </r>
  <r>
    <x v="101"/>
    <x v="259"/>
    <n v="7.4577114427860707"/>
    <x v="7"/>
    <x v="0"/>
  </r>
  <r>
    <x v="101"/>
    <x v="260"/>
    <n v="6.1592920353982326"/>
    <x v="7"/>
    <x v="0"/>
  </r>
  <r>
    <x v="101"/>
    <x v="261"/>
    <n v="5.523985239852399"/>
    <x v="7"/>
    <x v="0"/>
  </r>
  <r>
    <x v="101"/>
    <x v="262"/>
    <n v="6.9402985074626873"/>
    <x v="7"/>
    <x v="0"/>
  </r>
  <r>
    <x v="101"/>
    <x v="263"/>
    <n v="6.5622489959839383"/>
    <x v="7"/>
    <x v="0"/>
  </r>
  <r>
    <x v="101"/>
    <x v="264"/>
    <n v="5.468401486988844"/>
    <x v="7"/>
    <x v="0"/>
  </r>
  <r>
    <x v="101"/>
    <x v="265"/>
    <n v="6.9463522094078005"/>
    <x v="7"/>
    <x v="0"/>
  </r>
  <r>
    <x v="101"/>
    <x v="230"/>
    <n v="7.5756457564575657"/>
    <x v="8"/>
    <x v="0"/>
  </r>
  <r>
    <x v="101"/>
    <x v="231"/>
    <n v="7.9806201550387552"/>
    <x v="8"/>
    <x v="0"/>
  </r>
  <r>
    <x v="101"/>
    <x v="232"/>
    <n v="7.0744680851063855"/>
    <x v="8"/>
    <x v="0"/>
  </r>
  <r>
    <x v="101"/>
    <x v="233"/>
    <n v="7.1403508771929829"/>
    <x v="8"/>
    <x v="0"/>
  </r>
  <r>
    <x v="101"/>
    <x v="234"/>
    <n v="7.4390243902438984"/>
    <x v="8"/>
    <x v="0"/>
  </r>
  <r>
    <x v="101"/>
    <x v="235"/>
    <n v="7.0509803921568643"/>
    <x v="8"/>
    <x v="0"/>
  </r>
  <r>
    <x v="101"/>
    <x v="236"/>
    <n v="7.5534351145038183"/>
    <x v="8"/>
    <x v="0"/>
  </r>
  <r>
    <x v="101"/>
    <x v="237"/>
    <n v="7.3303571428571397"/>
    <x v="8"/>
    <x v="0"/>
  </r>
  <r>
    <x v="101"/>
    <x v="238"/>
    <n v="7.3984375"/>
    <x v="8"/>
    <x v="0"/>
  </r>
  <r>
    <x v="101"/>
    <x v="239"/>
    <n v="7.9482071713147393"/>
    <x v="8"/>
    <x v="0"/>
  </r>
  <r>
    <x v="101"/>
    <x v="240"/>
    <n v="7.8897058823529331"/>
    <x v="8"/>
    <x v="0"/>
  </r>
  <r>
    <x v="101"/>
    <x v="241"/>
    <n v="8.2222222222222214"/>
    <x v="8"/>
    <x v="0"/>
  </r>
  <r>
    <x v="101"/>
    <x v="242"/>
    <n v="7.2322580645161292"/>
    <x v="8"/>
    <x v="0"/>
  </r>
  <r>
    <x v="101"/>
    <x v="243"/>
    <n v="7.2010582010582018"/>
    <x v="8"/>
    <x v="0"/>
  </r>
  <r>
    <x v="101"/>
    <x v="244"/>
    <n v="7.265625"/>
    <x v="8"/>
    <x v="0"/>
  </r>
  <r>
    <x v="101"/>
    <x v="245"/>
    <n v="7"/>
    <x v="8"/>
    <x v="0"/>
  </r>
  <r>
    <x v="101"/>
    <x v="246"/>
    <n v="7.6809338521400807"/>
    <x v="8"/>
    <x v="0"/>
  </r>
  <r>
    <x v="101"/>
    <x v="247"/>
    <n v="7.0199203187251022"/>
    <x v="8"/>
    <x v="0"/>
  </r>
  <r>
    <x v="101"/>
    <x v="248"/>
    <n v="7.5677966101694913"/>
    <x v="8"/>
    <x v="0"/>
  </r>
  <r>
    <x v="101"/>
    <x v="249"/>
    <n v="6.6885245901639365"/>
    <x v="8"/>
    <x v="0"/>
  </r>
  <r>
    <x v="101"/>
    <x v="250"/>
    <n v="6.0547945205479454"/>
    <x v="8"/>
    <x v="0"/>
  </r>
  <r>
    <x v="101"/>
    <x v="251"/>
    <n v="7.125"/>
    <x v="8"/>
    <x v="0"/>
  </r>
  <r>
    <x v="101"/>
    <x v="252"/>
    <n v="6.9540229885057459"/>
    <x v="8"/>
    <x v="0"/>
  </r>
  <r>
    <x v="101"/>
    <x v="253"/>
    <n v="8.1690821256038681"/>
    <x v="8"/>
    <x v="0"/>
  </r>
  <r>
    <x v="101"/>
    <x v="254"/>
    <n v="7.5374999999999996"/>
    <x v="8"/>
    <x v="0"/>
  </r>
  <r>
    <x v="101"/>
    <x v="255"/>
    <n v="7.8976377952755863"/>
    <x v="8"/>
    <x v="0"/>
  </r>
  <r>
    <x v="101"/>
    <x v="256"/>
    <n v="7.7647058823529385"/>
    <x v="8"/>
    <x v="0"/>
  </r>
  <r>
    <x v="101"/>
    <x v="257"/>
    <n v="7.5637254901960791"/>
    <x v="8"/>
    <x v="0"/>
  </r>
  <r>
    <x v="101"/>
    <x v="258"/>
    <n v="7.3030303030303028"/>
    <x v="8"/>
    <x v="0"/>
  </r>
  <r>
    <x v="101"/>
    <x v="259"/>
    <n v="8.0203045685279228"/>
    <x v="8"/>
    <x v="0"/>
  </r>
  <r>
    <x v="101"/>
    <x v="260"/>
    <n v="6.6722689075630246"/>
    <x v="8"/>
    <x v="0"/>
  </r>
  <r>
    <x v="101"/>
    <x v="261"/>
    <n v="6.7408906882591095"/>
    <x v="8"/>
    <x v="0"/>
  </r>
  <r>
    <x v="101"/>
    <x v="262"/>
    <n v="7.2948717948717956"/>
    <x v="8"/>
    <x v="0"/>
  </r>
  <r>
    <x v="101"/>
    <x v="263"/>
    <n v="6.7926267281106005"/>
    <x v="8"/>
    <x v="0"/>
  </r>
  <r>
    <x v="101"/>
    <x v="264"/>
    <n v="6.5614035087719325"/>
    <x v="8"/>
    <x v="0"/>
  </r>
  <r>
    <x v="101"/>
    <x v="265"/>
    <n v="7.3896103896103877"/>
    <x v="8"/>
    <x v="0"/>
  </r>
  <r>
    <x v="101"/>
    <x v="230"/>
    <n v="7.8107344632768374"/>
    <x v="9"/>
    <x v="0"/>
  </r>
  <r>
    <x v="101"/>
    <x v="231"/>
    <n v="8.0171428571428542"/>
    <x v="9"/>
    <x v="0"/>
  </r>
  <r>
    <x v="101"/>
    <x v="232"/>
    <n v="7.559259259259262"/>
    <x v="9"/>
    <x v="0"/>
  </r>
  <r>
    <x v="101"/>
    <x v="233"/>
    <n v="7.413793103448274"/>
    <x v="9"/>
    <x v="0"/>
  </r>
  <r>
    <x v="101"/>
    <x v="234"/>
    <n v="7.6459627329192568"/>
    <x v="9"/>
    <x v="0"/>
  </r>
  <r>
    <x v="101"/>
    <x v="235"/>
    <n v="7.2652439024390247"/>
    <x v="9"/>
    <x v="0"/>
  </r>
  <r>
    <x v="101"/>
    <x v="236"/>
    <n v="7.502857142857148"/>
    <x v="9"/>
    <x v="0"/>
  </r>
  <r>
    <x v="101"/>
    <x v="237"/>
    <n v="7.272171253822628"/>
    <x v="9"/>
    <x v="0"/>
  </r>
  <r>
    <x v="101"/>
    <x v="238"/>
    <n v="7.3821839080459766"/>
    <x v="9"/>
    <x v="0"/>
  </r>
  <r>
    <x v="101"/>
    <x v="239"/>
    <n v="7.3712574850299379"/>
    <x v="9"/>
    <x v="0"/>
  </r>
  <r>
    <x v="101"/>
    <x v="240"/>
    <n v="8.0113636363636331"/>
    <x v="9"/>
    <x v="0"/>
  </r>
  <r>
    <x v="101"/>
    <x v="241"/>
    <n v="8.2272727272727266"/>
    <x v="9"/>
    <x v="0"/>
  </r>
  <r>
    <x v="101"/>
    <x v="242"/>
    <n v="7.2405063291139244"/>
    <x v="9"/>
    <x v="0"/>
  </r>
  <r>
    <x v="101"/>
    <x v="243"/>
    <n v="6.9607142857142836"/>
    <x v="9"/>
    <x v="0"/>
  </r>
  <r>
    <x v="101"/>
    <x v="244"/>
    <n v="7.234177215189872"/>
    <x v="9"/>
    <x v="0"/>
  </r>
  <r>
    <x v="101"/>
    <x v="245"/>
    <n v="7.107011070110703"/>
    <x v="9"/>
    <x v="0"/>
  </r>
  <r>
    <x v="101"/>
    <x v="246"/>
    <n v="7.3699059561128513"/>
    <x v="9"/>
    <x v="0"/>
  </r>
  <r>
    <x v="101"/>
    <x v="247"/>
    <n v="7.2443729903536962"/>
    <x v="9"/>
    <x v="0"/>
  </r>
  <r>
    <x v="101"/>
    <x v="248"/>
    <n v="7.3548387096774208"/>
    <x v="9"/>
    <x v="0"/>
  </r>
  <r>
    <x v="101"/>
    <x v="249"/>
    <n v="7.1714285714285735"/>
    <x v="9"/>
    <x v="0"/>
  </r>
  <r>
    <x v="101"/>
    <x v="250"/>
    <n v="6.9662921348314608"/>
    <x v="9"/>
    <x v="0"/>
  </r>
  <r>
    <x v="101"/>
    <x v="251"/>
    <n v="7.3382352941176476"/>
    <x v="9"/>
    <x v="0"/>
  </r>
  <r>
    <x v="101"/>
    <x v="252"/>
    <n v="7.15"/>
    <x v="9"/>
    <x v="0"/>
  </r>
  <r>
    <x v="101"/>
    <x v="253"/>
    <n v="7.6531365313653152"/>
    <x v="9"/>
    <x v="0"/>
  </r>
  <r>
    <x v="101"/>
    <x v="254"/>
    <n v="7.2282608695652186"/>
    <x v="9"/>
    <x v="0"/>
  </r>
  <r>
    <x v="101"/>
    <x v="255"/>
    <n v="7.6192893401015267"/>
    <x v="9"/>
    <x v="0"/>
  </r>
  <r>
    <x v="101"/>
    <x v="256"/>
    <n v="7.5231788079470165"/>
    <x v="9"/>
    <x v="0"/>
  </r>
  <r>
    <x v="101"/>
    <x v="257"/>
    <n v="7.328571428571431"/>
    <x v="9"/>
    <x v="0"/>
  </r>
  <r>
    <x v="101"/>
    <x v="258"/>
    <n v="6.9596774193548372"/>
    <x v="9"/>
    <x v="0"/>
  </r>
  <r>
    <x v="101"/>
    <x v="259"/>
    <n v="7.3695652173913038"/>
    <x v="9"/>
    <x v="0"/>
  </r>
  <r>
    <x v="101"/>
    <x v="260"/>
    <n v="6.8040540540540535"/>
    <x v="9"/>
    <x v="0"/>
  </r>
  <r>
    <x v="101"/>
    <x v="261"/>
    <n v="7.0401234567901234"/>
    <x v="9"/>
    <x v="0"/>
  </r>
  <r>
    <x v="101"/>
    <x v="262"/>
    <n v="7.2556634304207135"/>
    <x v="9"/>
    <x v="0"/>
  </r>
  <r>
    <x v="101"/>
    <x v="263"/>
    <n v="7.1331168831168847"/>
    <x v="9"/>
    <x v="0"/>
  </r>
  <r>
    <x v="101"/>
    <x v="264"/>
    <n v="6.8670886075949333"/>
    <x v="9"/>
    <x v="0"/>
  </r>
  <r>
    <x v="101"/>
    <x v="265"/>
    <n v="7.3952271984308586"/>
    <x v="9"/>
    <x v="0"/>
  </r>
  <r>
    <x v="101"/>
    <x v="230"/>
    <n v="7.8130434782608704"/>
    <x v="10"/>
    <x v="0"/>
  </r>
  <r>
    <x v="101"/>
    <x v="231"/>
    <n v="7.88"/>
    <x v="10"/>
    <x v="0"/>
  </r>
  <r>
    <x v="101"/>
    <x v="232"/>
    <n v="7.1449999999999996"/>
    <x v="10"/>
    <x v="0"/>
  </r>
  <r>
    <x v="101"/>
    <x v="233"/>
    <n v="7.0785340314136107"/>
    <x v="10"/>
    <x v="0"/>
  </r>
  <r>
    <x v="101"/>
    <x v="234"/>
    <n v="7.705314009661838"/>
    <x v="10"/>
    <x v="0"/>
  </r>
  <r>
    <x v="101"/>
    <x v="235"/>
    <n v="6.5333333333333341"/>
    <x v="10"/>
    <x v="0"/>
  </r>
  <r>
    <x v="101"/>
    <x v="236"/>
    <n v="7.1203319502074685"/>
    <x v="10"/>
    <x v="0"/>
  </r>
  <r>
    <x v="101"/>
    <x v="237"/>
    <n v="6.6866952789699585"/>
    <x v="10"/>
    <x v="0"/>
  </r>
  <r>
    <x v="101"/>
    <x v="238"/>
    <n v="7.1410256410256423"/>
    <x v="10"/>
    <x v="0"/>
  </r>
  <r>
    <x v="101"/>
    <x v="239"/>
    <n v="7.3948497854077271"/>
    <x v="10"/>
    <x v="0"/>
  </r>
  <r>
    <x v="101"/>
    <x v="240"/>
    <n v="7.9294605809128598"/>
    <x v="10"/>
    <x v="0"/>
  </r>
  <r>
    <x v="101"/>
    <x v="241"/>
    <n v="8.1750000000000007"/>
    <x v="10"/>
    <x v="0"/>
  </r>
  <r>
    <x v="101"/>
    <x v="242"/>
    <n v="6.9715909090909056"/>
    <x v="10"/>
    <x v="0"/>
  </r>
  <r>
    <x v="101"/>
    <x v="243"/>
    <n v="6.6995073891625614"/>
    <x v="10"/>
    <x v="0"/>
  </r>
  <r>
    <x v="101"/>
    <x v="244"/>
    <n v="7.2843601895734595"/>
    <x v="10"/>
    <x v="0"/>
  </r>
  <r>
    <x v="101"/>
    <x v="245"/>
    <n v="6.6243386243386215"/>
    <x v="10"/>
    <x v="0"/>
  </r>
  <r>
    <x v="101"/>
    <x v="246"/>
    <n v="7.4354066985645932"/>
    <x v="10"/>
    <x v="0"/>
  </r>
  <r>
    <x v="101"/>
    <x v="247"/>
    <n v="7.2575757575757578"/>
    <x v="10"/>
    <x v="0"/>
  </r>
  <r>
    <x v="101"/>
    <x v="248"/>
    <n v="7.4423076923076907"/>
    <x v="10"/>
    <x v="0"/>
  </r>
  <r>
    <x v="101"/>
    <x v="249"/>
    <n v="6.7391304347826084"/>
    <x v="10"/>
    <x v="0"/>
  </r>
  <r>
    <x v="101"/>
    <x v="250"/>
    <n v="6.0317460317460307"/>
    <x v="10"/>
    <x v="0"/>
  </r>
  <r>
    <x v="101"/>
    <x v="251"/>
    <n v="6.5769230769230766"/>
    <x v="10"/>
    <x v="0"/>
  </r>
  <r>
    <x v="101"/>
    <x v="252"/>
    <n v="6.1754385964912277"/>
    <x v="10"/>
    <x v="0"/>
  </r>
  <r>
    <x v="101"/>
    <x v="253"/>
    <n v="8.0487804878048852"/>
    <x v="10"/>
    <x v="0"/>
  </r>
  <r>
    <x v="101"/>
    <x v="254"/>
    <n v="7.2884615384615383"/>
    <x v="10"/>
    <x v="0"/>
  </r>
  <r>
    <x v="101"/>
    <x v="255"/>
    <n v="7.7024793388429771"/>
    <x v="10"/>
    <x v="0"/>
  </r>
  <r>
    <x v="101"/>
    <x v="256"/>
    <n v="7.9154929577464799"/>
    <x v="10"/>
    <x v="0"/>
  </r>
  <r>
    <x v="101"/>
    <x v="257"/>
    <n v="7.3567839195979907"/>
    <x v="10"/>
    <x v="0"/>
  </r>
  <r>
    <x v="101"/>
    <x v="258"/>
    <n v="6.75"/>
    <x v="10"/>
    <x v="0"/>
  </r>
  <r>
    <x v="101"/>
    <x v="259"/>
    <n v="7.6631578947368428"/>
    <x v="10"/>
    <x v="0"/>
  </r>
  <r>
    <x v="101"/>
    <x v="260"/>
    <n v="6.4117647058823497"/>
    <x v="10"/>
    <x v="0"/>
  </r>
  <r>
    <x v="101"/>
    <x v="261"/>
    <n v="6.7853658536585337"/>
    <x v="10"/>
    <x v="0"/>
  </r>
  <r>
    <x v="101"/>
    <x v="262"/>
    <n v="6.9418604651162799"/>
    <x v="10"/>
    <x v="0"/>
  </r>
  <r>
    <x v="101"/>
    <x v="263"/>
    <n v="6.8736263736263705"/>
    <x v="10"/>
    <x v="0"/>
  </r>
  <r>
    <x v="101"/>
    <x v="264"/>
    <n v="6.7540106951871612"/>
    <x v="10"/>
    <x v="0"/>
  </r>
  <r>
    <x v="101"/>
    <x v="265"/>
    <n v="7.2219160317717641"/>
    <x v="10"/>
    <x v="0"/>
  </r>
  <r>
    <x v="101"/>
    <x v="230"/>
    <n v="8.2784810126582347"/>
    <x v="11"/>
    <x v="0"/>
  </r>
  <r>
    <x v="101"/>
    <x v="231"/>
    <n v="8.2951541850220263"/>
    <x v="11"/>
    <x v="0"/>
  </r>
  <r>
    <x v="101"/>
    <x v="232"/>
    <n v="7.9223744292237432"/>
    <x v="11"/>
    <x v="0"/>
  </r>
  <r>
    <x v="101"/>
    <x v="233"/>
    <n v="7.6056338028168984"/>
    <x v="11"/>
    <x v="0"/>
  </r>
  <r>
    <x v="101"/>
    <x v="234"/>
    <n v="8.1415525114155223"/>
    <x v="11"/>
    <x v="0"/>
  </r>
  <r>
    <x v="101"/>
    <x v="235"/>
    <n v="7.4888888888888907"/>
    <x v="11"/>
    <x v="0"/>
  </r>
  <r>
    <x v="101"/>
    <x v="236"/>
    <n v="7.6286919831223621"/>
    <x v="11"/>
    <x v="0"/>
  </r>
  <r>
    <x v="101"/>
    <x v="237"/>
    <n v="7.5345622119815667"/>
    <x v="11"/>
    <x v="0"/>
  </r>
  <r>
    <x v="101"/>
    <x v="238"/>
    <n v="7.7947598253275068"/>
    <x v="11"/>
    <x v="0"/>
  </r>
  <r>
    <x v="101"/>
    <x v="239"/>
    <n v="7.9"/>
    <x v="11"/>
    <x v="0"/>
  </r>
  <r>
    <x v="101"/>
    <x v="240"/>
    <n v="8.2521008403361176"/>
    <x v="11"/>
    <x v="0"/>
  </r>
  <r>
    <x v="101"/>
    <x v="241"/>
    <n v="8.5127118644067785"/>
    <x v="11"/>
    <x v="0"/>
  </r>
  <r>
    <x v="101"/>
    <x v="242"/>
    <n v="7.0719999999999992"/>
    <x v="11"/>
    <x v="0"/>
  </r>
  <r>
    <x v="101"/>
    <x v="243"/>
    <n v="6.5448717948717956"/>
    <x v="11"/>
    <x v="0"/>
  </r>
  <r>
    <x v="101"/>
    <x v="244"/>
    <n v="7.5245901639344277"/>
    <x v="11"/>
    <x v="0"/>
  </r>
  <r>
    <x v="101"/>
    <x v="245"/>
    <n v="7.271676300578032"/>
    <x v="11"/>
    <x v="0"/>
  </r>
  <r>
    <x v="101"/>
    <x v="246"/>
    <n v="7.734375"/>
    <x v="11"/>
    <x v="0"/>
  </r>
  <r>
    <x v="101"/>
    <x v="247"/>
    <n v="7.4293478260869579"/>
    <x v="11"/>
    <x v="0"/>
  </r>
  <r>
    <x v="101"/>
    <x v="248"/>
    <n v="7.4761904761904763"/>
    <x v="11"/>
    <x v="0"/>
  </r>
  <r>
    <x v="101"/>
    <x v="249"/>
    <n v="7.2253521126760551"/>
    <x v="11"/>
    <x v="0"/>
  </r>
  <r>
    <x v="101"/>
    <x v="250"/>
    <n v="6.851851851851853"/>
    <x v="11"/>
    <x v="0"/>
  </r>
  <r>
    <x v="101"/>
    <x v="251"/>
    <n v="7.25"/>
    <x v="11"/>
    <x v="0"/>
  </r>
  <r>
    <x v="101"/>
    <x v="252"/>
    <n v="7.0322580645161308"/>
    <x v="11"/>
    <x v="0"/>
  </r>
  <r>
    <x v="101"/>
    <x v="253"/>
    <n v="8.0457142857142898"/>
    <x v="11"/>
    <x v="0"/>
  </r>
  <r>
    <x v="101"/>
    <x v="254"/>
    <n v="7.5373134328358224"/>
    <x v="11"/>
    <x v="0"/>
  </r>
  <r>
    <x v="101"/>
    <x v="255"/>
    <n v="7.8976377952755916"/>
    <x v="11"/>
    <x v="0"/>
  </r>
  <r>
    <x v="101"/>
    <x v="256"/>
    <n v="8.2441860465116275"/>
    <x v="11"/>
    <x v="0"/>
  </r>
  <r>
    <x v="101"/>
    <x v="257"/>
    <n v="7.9722222222222188"/>
    <x v="11"/>
    <x v="0"/>
  </r>
  <r>
    <x v="101"/>
    <x v="258"/>
    <n v="7.4883720930232585"/>
    <x v="11"/>
    <x v="0"/>
  </r>
  <r>
    <x v="101"/>
    <x v="259"/>
    <n v="7.7752808988764048"/>
    <x v="11"/>
    <x v="0"/>
  </r>
  <r>
    <x v="101"/>
    <x v="260"/>
    <n v="7.0250000000000004"/>
    <x v="11"/>
    <x v="0"/>
  </r>
  <r>
    <x v="101"/>
    <x v="261"/>
    <n v="7.2330097087378658"/>
    <x v="11"/>
    <x v="0"/>
  </r>
  <r>
    <x v="101"/>
    <x v="262"/>
    <n v="7.5409836065573836"/>
    <x v="11"/>
    <x v="0"/>
  </r>
  <r>
    <x v="101"/>
    <x v="263"/>
    <n v="7.4866310160427805"/>
    <x v="11"/>
    <x v="0"/>
  </r>
  <r>
    <x v="101"/>
    <x v="264"/>
    <n v="7.1701030927835054"/>
    <x v="11"/>
    <x v="0"/>
  </r>
  <r>
    <x v="101"/>
    <x v="265"/>
    <n v="7.6853913630229407"/>
    <x v="11"/>
    <x v="0"/>
  </r>
  <r>
    <x v="101"/>
    <x v="230"/>
    <n v="7.5117370892018798"/>
    <x v="12"/>
    <x v="0"/>
  </r>
  <r>
    <x v="101"/>
    <x v="231"/>
    <n v="7.5463917525773203"/>
    <x v="12"/>
    <x v="0"/>
  </r>
  <r>
    <x v="101"/>
    <x v="232"/>
    <n v="7.0855614973262027"/>
    <x v="12"/>
    <x v="0"/>
  </r>
  <r>
    <x v="101"/>
    <x v="233"/>
    <n v="7.038251366120222"/>
    <x v="12"/>
    <x v="0"/>
  </r>
  <r>
    <x v="101"/>
    <x v="234"/>
    <n v="7.2435233160621797"/>
    <x v="12"/>
    <x v="0"/>
  </r>
  <r>
    <x v="101"/>
    <x v="235"/>
    <n v="7.1509433962264177"/>
    <x v="12"/>
    <x v="0"/>
  </r>
  <r>
    <x v="101"/>
    <x v="236"/>
    <n v="7.8027522935779849"/>
    <x v="12"/>
    <x v="0"/>
  </r>
  <r>
    <x v="101"/>
    <x v="237"/>
    <n v="7.7809523809523764"/>
    <x v="12"/>
    <x v="0"/>
  </r>
  <r>
    <x v="101"/>
    <x v="238"/>
    <n v="7.7511737089201898"/>
    <x v="12"/>
    <x v="0"/>
  </r>
  <r>
    <x v="101"/>
    <x v="239"/>
    <n v="8.1279620853080559"/>
    <x v="12"/>
    <x v="0"/>
  </r>
  <r>
    <x v="101"/>
    <x v="240"/>
    <n v="8.2883720930232556"/>
    <x v="12"/>
    <x v="0"/>
  </r>
  <r>
    <x v="101"/>
    <x v="241"/>
    <n v="8.6543778801843327"/>
    <x v="12"/>
    <x v="0"/>
  </r>
  <r>
    <x v="101"/>
    <x v="242"/>
    <n v="7.2925531914893638"/>
    <x v="12"/>
    <x v="0"/>
  </r>
  <r>
    <x v="101"/>
    <x v="243"/>
    <n v="7.3842364532019689"/>
    <x v="12"/>
    <x v="0"/>
  </r>
  <r>
    <x v="101"/>
    <x v="244"/>
    <n v="7.0824742268041243"/>
    <x v="12"/>
    <x v="0"/>
  </r>
  <r>
    <x v="101"/>
    <x v="245"/>
    <n v="6.8938547486033528"/>
    <x v="12"/>
    <x v="0"/>
  </r>
  <r>
    <x v="101"/>
    <x v="246"/>
    <n v="7.5797872340425503"/>
    <x v="12"/>
    <x v="0"/>
  </r>
  <r>
    <x v="101"/>
    <x v="247"/>
    <n v="6.8191489361702127"/>
    <x v="12"/>
    <x v="0"/>
  </r>
  <r>
    <x v="101"/>
    <x v="248"/>
    <n v="7.7007874015748046"/>
    <x v="12"/>
    <x v="0"/>
  </r>
  <r>
    <x v="101"/>
    <x v="249"/>
    <n v="7.3018867924528301"/>
    <x v="12"/>
    <x v="0"/>
  </r>
  <r>
    <x v="101"/>
    <x v="250"/>
    <n v="7.6115702479338854"/>
    <x v="12"/>
    <x v="0"/>
  </r>
  <r>
    <x v="101"/>
    <x v="251"/>
    <n v="7.2783505154639165"/>
    <x v="12"/>
    <x v="0"/>
  </r>
  <r>
    <x v="101"/>
    <x v="252"/>
    <n v="6.9677419354838719"/>
    <x v="12"/>
    <x v="0"/>
  </r>
  <r>
    <x v="101"/>
    <x v="253"/>
    <n v="8.2189349112426004"/>
    <x v="12"/>
    <x v="0"/>
  </r>
  <r>
    <x v="101"/>
    <x v="254"/>
    <n v="7.567901234567902"/>
    <x v="12"/>
    <x v="0"/>
  </r>
  <r>
    <x v="101"/>
    <x v="255"/>
    <n v="7.8473282442748076"/>
    <x v="12"/>
    <x v="0"/>
  </r>
  <r>
    <x v="101"/>
    <x v="256"/>
    <n v="7.8991596638655466"/>
    <x v="12"/>
    <x v="0"/>
  </r>
  <r>
    <x v="101"/>
    <x v="257"/>
    <n v="8.04712041884817"/>
    <x v="12"/>
    <x v="0"/>
  </r>
  <r>
    <x v="101"/>
    <x v="258"/>
    <n v="7.4535519125683036"/>
    <x v="12"/>
    <x v="0"/>
  </r>
  <r>
    <x v="101"/>
    <x v="259"/>
    <n v="8.0314136125654478"/>
    <x v="12"/>
    <x v="0"/>
  </r>
  <r>
    <x v="101"/>
    <x v="260"/>
    <n v="7.0704225352112697"/>
    <x v="12"/>
    <x v="0"/>
  </r>
  <r>
    <x v="101"/>
    <x v="261"/>
    <n v="7.1121951219512223"/>
    <x v="12"/>
    <x v="0"/>
  </r>
  <r>
    <x v="101"/>
    <x v="262"/>
    <n v="7.0222222222222239"/>
    <x v="12"/>
    <x v="0"/>
  </r>
  <r>
    <x v="101"/>
    <x v="263"/>
    <n v="7.1189189189189204"/>
    <x v="12"/>
    <x v="0"/>
  </r>
  <r>
    <x v="101"/>
    <x v="264"/>
    <n v="6.9895833333333357"/>
    <x v="12"/>
    <x v="0"/>
  </r>
  <r>
    <x v="101"/>
    <x v="265"/>
    <n v="7.510050661872854"/>
    <x v="12"/>
    <x v="0"/>
  </r>
  <r>
    <x v="101"/>
    <x v="230"/>
    <n v="7.897260273972603"/>
    <x v="13"/>
    <x v="0"/>
  </r>
  <r>
    <x v="101"/>
    <x v="231"/>
    <n v="8.3546099290780163"/>
    <x v="13"/>
    <x v="0"/>
  </r>
  <r>
    <x v="101"/>
    <x v="232"/>
    <n v="7.6058394160583953"/>
    <x v="13"/>
    <x v="0"/>
  </r>
  <r>
    <x v="101"/>
    <x v="233"/>
    <n v="7.5925925925925908"/>
    <x v="13"/>
    <x v="0"/>
  </r>
  <r>
    <x v="101"/>
    <x v="234"/>
    <n v="8.0238095238095255"/>
    <x v="13"/>
    <x v="0"/>
  </r>
  <r>
    <x v="101"/>
    <x v="235"/>
    <n v="7.04"/>
    <x v="13"/>
    <x v="0"/>
  </r>
  <r>
    <x v="101"/>
    <x v="236"/>
    <n v="7.4452054794520546"/>
    <x v="13"/>
    <x v="0"/>
  </r>
  <r>
    <x v="101"/>
    <x v="237"/>
    <n v="6.8630136986301364"/>
    <x v="13"/>
    <x v="0"/>
  </r>
  <r>
    <x v="101"/>
    <x v="238"/>
    <n v="7.3424657534246585"/>
    <x v="13"/>
    <x v="0"/>
  </r>
  <r>
    <x v="101"/>
    <x v="239"/>
    <n v="7.8402777777777777"/>
    <x v="13"/>
    <x v="0"/>
  </r>
  <r>
    <x v="101"/>
    <x v="240"/>
    <n v="8.2466666666666608"/>
    <x v="13"/>
    <x v="0"/>
  </r>
  <r>
    <x v="101"/>
    <x v="241"/>
    <n v="8.4600000000000009"/>
    <x v="13"/>
    <x v="0"/>
  </r>
  <r>
    <x v="101"/>
    <x v="242"/>
    <n v="7.2622950819672143"/>
    <x v="13"/>
    <x v="0"/>
  </r>
  <r>
    <x v="101"/>
    <x v="243"/>
    <n v="6.9117647058823515"/>
    <x v="13"/>
    <x v="0"/>
  </r>
  <r>
    <x v="101"/>
    <x v="244"/>
    <n v="7.6315789473684248"/>
    <x v="13"/>
    <x v="0"/>
  </r>
  <r>
    <x v="101"/>
    <x v="245"/>
    <n v="7.5"/>
    <x v="13"/>
    <x v="0"/>
  </r>
  <r>
    <x v="101"/>
    <x v="246"/>
    <n v="7.7352941176470589"/>
    <x v="13"/>
    <x v="0"/>
  </r>
  <r>
    <x v="101"/>
    <x v="247"/>
    <n v="6.8731343283582076"/>
    <x v="13"/>
    <x v="0"/>
  </r>
  <r>
    <x v="101"/>
    <x v="248"/>
    <n v="8.1948051948051948"/>
    <x v="13"/>
    <x v="0"/>
  </r>
  <r>
    <x v="101"/>
    <x v="249"/>
    <n v="7.4285714285714288"/>
    <x v="13"/>
    <x v="0"/>
  </r>
  <r>
    <x v="101"/>
    <x v="250"/>
    <n v="7.3076923076923057"/>
    <x v="13"/>
    <x v="0"/>
  </r>
  <r>
    <x v="101"/>
    <x v="251"/>
    <n v="7"/>
    <x v="13"/>
    <x v="0"/>
  </r>
  <r>
    <x v="101"/>
    <x v="252"/>
    <n v="6.9069767441860455"/>
    <x v="13"/>
    <x v="0"/>
  </r>
  <r>
    <x v="101"/>
    <x v="253"/>
    <n v="8.4876033057851306"/>
    <x v="13"/>
    <x v="0"/>
  </r>
  <r>
    <x v="101"/>
    <x v="254"/>
    <n v="8.16"/>
    <x v="13"/>
    <x v="0"/>
  </r>
  <r>
    <x v="101"/>
    <x v="255"/>
    <n v="8.2087912087912063"/>
    <x v="13"/>
    <x v="0"/>
  </r>
  <r>
    <x v="101"/>
    <x v="256"/>
    <n v="8.1234567901234556"/>
    <x v="13"/>
    <x v="0"/>
  </r>
  <r>
    <x v="101"/>
    <x v="257"/>
    <n v="7.7555555555555582"/>
    <x v="13"/>
    <x v="0"/>
  </r>
  <r>
    <x v="101"/>
    <x v="258"/>
    <n v="7.55639097744361"/>
    <x v="13"/>
    <x v="0"/>
  </r>
  <r>
    <x v="101"/>
    <x v="259"/>
    <n v="8.3149606299212575"/>
    <x v="13"/>
    <x v="0"/>
  </r>
  <r>
    <x v="101"/>
    <x v="260"/>
    <n v="7.52"/>
    <x v="13"/>
    <x v="0"/>
  </r>
  <r>
    <x v="101"/>
    <x v="261"/>
    <n v="6.8273381294964031"/>
    <x v="13"/>
    <x v="0"/>
  </r>
  <r>
    <x v="101"/>
    <x v="262"/>
    <n v="7.653543307086613"/>
    <x v="13"/>
    <x v="0"/>
  </r>
  <r>
    <x v="101"/>
    <x v="263"/>
    <n v="7.3445378151260501"/>
    <x v="13"/>
    <x v="0"/>
  </r>
  <r>
    <x v="101"/>
    <x v="264"/>
    <n v="6.8721804511278206"/>
    <x v="13"/>
    <x v="0"/>
  </r>
  <r>
    <x v="101"/>
    <x v="265"/>
    <n v="7.6148238153098422"/>
    <x v="13"/>
    <x v="0"/>
  </r>
  <r>
    <x v="101"/>
    <x v="230"/>
    <n v="8.1695906432748568"/>
    <x v="14"/>
    <x v="0"/>
  </r>
  <r>
    <x v="101"/>
    <x v="231"/>
    <n v="8.035211267605634"/>
    <x v="14"/>
    <x v="0"/>
  </r>
  <r>
    <x v="101"/>
    <x v="232"/>
    <n v="7.4307692307692328"/>
    <x v="14"/>
    <x v="0"/>
  </r>
  <r>
    <x v="101"/>
    <x v="233"/>
    <n v="8.071428571428573"/>
    <x v="14"/>
    <x v="0"/>
  </r>
  <r>
    <x v="101"/>
    <x v="234"/>
    <n v="8.2866242038216562"/>
    <x v="14"/>
    <x v="0"/>
  </r>
  <r>
    <x v="101"/>
    <x v="235"/>
    <n v="7.3101265822784809"/>
    <x v="14"/>
    <x v="0"/>
  </r>
  <r>
    <x v="101"/>
    <x v="236"/>
    <n v="7.4360465116279073"/>
    <x v="14"/>
    <x v="0"/>
  </r>
  <r>
    <x v="101"/>
    <x v="237"/>
    <n v="7.4451612903225799"/>
    <x v="14"/>
    <x v="0"/>
  </r>
  <r>
    <x v="101"/>
    <x v="238"/>
    <n v="7.4647058823529457"/>
    <x v="14"/>
    <x v="0"/>
  </r>
  <r>
    <x v="101"/>
    <x v="239"/>
    <n v="7.5389610389610384"/>
    <x v="14"/>
    <x v="0"/>
  </r>
  <r>
    <x v="101"/>
    <x v="240"/>
    <n v="8.5842696629213542"/>
    <x v="14"/>
    <x v="0"/>
  </r>
  <r>
    <x v="101"/>
    <x v="241"/>
    <n v="8.8771929824561457"/>
    <x v="14"/>
    <x v="0"/>
  </r>
  <r>
    <x v="101"/>
    <x v="242"/>
    <n v="7.7403846153846159"/>
    <x v="14"/>
    <x v="0"/>
  </r>
  <r>
    <x v="101"/>
    <x v="243"/>
    <n v="7.3103448275862073"/>
    <x v="14"/>
    <x v="0"/>
  </r>
  <r>
    <x v="101"/>
    <x v="244"/>
    <n v="7.6607142857142865"/>
    <x v="14"/>
    <x v="0"/>
  </r>
  <r>
    <x v="101"/>
    <x v="245"/>
    <n v="7.3666666666666627"/>
    <x v="14"/>
    <x v="0"/>
  </r>
  <r>
    <x v="101"/>
    <x v="246"/>
    <n v="7.8703703703703667"/>
    <x v="14"/>
    <x v="0"/>
  </r>
  <r>
    <x v="101"/>
    <x v="247"/>
    <n v="7.8975903614457819"/>
    <x v="14"/>
    <x v="0"/>
  </r>
  <r>
    <x v="101"/>
    <x v="248"/>
    <n v="7.4285714285714288"/>
    <x v="14"/>
    <x v="0"/>
  </r>
  <r>
    <x v="101"/>
    <x v="249"/>
    <n v="7.6122448979591839"/>
    <x v="14"/>
    <x v="0"/>
  </r>
  <r>
    <x v="101"/>
    <x v="250"/>
    <n v="7.6956521739130421"/>
    <x v="14"/>
    <x v="0"/>
  </r>
  <r>
    <x v="101"/>
    <x v="251"/>
    <n v="7.1864406779661021"/>
    <x v="14"/>
    <x v="0"/>
  </r>
  <r>
    <x v="101"/>
    <x v="252"/>
    <n v="6.7555555555555555"/>
    <x v="14"/>
    <x v="0"/>
  </r>
  <r>
    <x v="101"/>
    <x v="253"/>
    <n v="8.2162162162162193"/>
    <x v="14"/>
    <x v="0"/>
  </r>
  <r>
    <x v="101"/>
    <x v="254"/>
    <n v="7.4117647058823541"/>
    <x v="14"/>
    <x v="0"/>
  </r>
  <r>
    <x v="101"/>
    <x v="255"/>
    <n v="8.4100719424460415"/>
    <x v="14"/>
    <x v="0"/>
  </r>
  <r>
    <x v="101"/>
    <x v="256"/>
    <n v="8.1578947368421062"/>
    <x v="14"/>
    <x v="0"/>
  </r>
  <r>
    <x v="101"/>
    <x v="257"/>
    <n v="7.9931034482758623"/>
    <x v="14"/>
    <x v="0"/>
  </r>
  <r>
    <x v="101"/>
    <x v="258"/>
    <n v="7.8243243243243237"/>
    <x v="14"/>
    <x v="0"/>
  </r>
  <r>
    <x v="101"/>
    <x v="259"/>
    <n v="8.0562500000000004"/>
    <x v="14"/>
    <x v="0"/>
  </r>
  <r>
    <x v="101"/>
    <x v="260"/>
    <n v="6.4395604395604398"/>
    <x v="14"/>
    <x v="0"/>
  </r>
  <r>
    <x v="101"/>
    <x v="261"/>
    <n v="7.6529411764705868"/>
    <x v="14"/>
    <x v="0"/>
  </r>
  <r>
    <x v="101"/>
    <x v="262"/>
    <n v="7.6407185628742518"/>
    <x v="14"/>
    <x v="0"/>
  </r>
  <r>
    <x v="101"/>
    <x v="263"/>
    <n v="7.3888888888888893"/>
    <x v="14"/>
    <x v="0"/>
  </r>
  <r>
    <x v="101"/>
    <x v="264"/>
    <n v="7.414634146341462"/>
    <x v="14"/>
    <x v="0"/>
  </r>
  <r>
    <x v="101"/>
    <x v="265"/>
    <n v="7.7691321077383524"/>
    <x v="14"/>
    <x v="0"/>
  </r>
  <r>
    <x v="101"/>
    <x v="230"/>
    <n v="7.9648241206030175"/>
    <x v="15"/>
    <x v="0"/>
  </r>
  <r>
    <x v="101"/>
    <x v="231"/>
    <n v="8.43"/>
    <x v="15"/>
    <x v="0"/>
  </r>
  <r>
    <x v="101"/>
    <x v="232"/>
    <n v="7.9726027397260291"/>
    <x v="15"/>
    <x v="0"/>
  </r>
  <r>
    <x v="101"/>
    <x v="233"/>
    <n v="7.1801242236024843"/>
    <x v="15"/>
    <x v="0"/>
  </r>
  <r>
    <x v="101"/>
    <x v="234"/>
    <n v="7.9060773480662947"/>
    <x v="15"/>
    <x v="0"/>
  </r>
  <r>
    <x v="101"/>
    <x v="235"/>
    <n v="7.5412371134020635"/>
    <x v="15"/>
    <x v="0"/>
  </r>
  <r>
    <x v="101"/>
    <x v="236"/>
    <n v="7.9550000000000001"/>
    <x v="15"/>
    <x v="0"/>
  </r>
  <r>
    <x v="101"/>
    <x v="237"/>
    <n v="8.65"/>
    <x v="15"/>
    <x v="0"/>
  </r>
  <r>
    <x v="101"/>
    <x v="238"/>
    <n v="8.11"/>
    <x v="15"/>
    <x v="0"/>
  </r>
  <r>
    <x v="101"/>
    <x v="239"/>
    <n v="8.8069306930693063"/>
    <x v="15"/>
    <x v="0"/>
  </r>
  <r>
    <x v="101"/>
    <x v="240"/>
    <n v="8.7707317073170685"/>
    <x v="15"/>
    <x v="0"/>
  </r>
  <r>
    <x v="101"/>
    <x v="241"/>
    <n v="9.1902439024390254"/>
    <x v="15"/>
    <x v="0"/>
  </r>
  <r>
    <x v="101"/>
    <x v="242"/>
    <n v="8.8155339805825239"/>
    <x v="15"/>
    <x v="0"/>
  </r>
  <r>
    <x v="101"/>
    <x v="243"/>
    <n v="7.7586206896551753"/>
    <x v="15"/>
    <x v="0"/>
  </r>
  <r>
    <x v="101"/>
    <x v="244"/>
    <n v="8.1702127659574462"/>
    <x v="15"/>
    <x v="0"/>
  </r>
  <r>
    <x v="101"/>
    <x v="245"/>
    <n v="8.1925133689839527"/>
    <x v="15"/>
    <x v="0"/>
  </r>
  <r>
    <x v="101"/>
    <x v="246"/>
    <n v="8.8253968253968189"/>
    <x v="15"/>
    <x v="0"/>
  </r>
  <r>
    <x v="101"/>
    <x v="247"/>
    <n v="7.5434782608695672"/>
    <x v="15"/>
    <x v="0"/>
  </r>
  <r>
    <x v="101"/>
    <x v="248"/>
    <n v="7.3333333333333348"/>
    <x v="15"/>
    <x v="0"/>
  </r>
  <r>
    <x v="101"/>
    <x v="249"/>
    <n v="6.5851063829787213"/>
    <x v="15"/>
    <x v="0"/>
  </r>
  <r>
    <x v="101"/>
    <x v="250"/>
    <n v="6.3058823529411763"/>
    <x v="15"/>
    <x v="0"/>
  </r>
  <r>
    <x v="101"/>
    <x v="251"/>
    <n v="6.141414141414141"/>
    <x v="15"/>
    <x v="0"/>
  </r>
  <r>
    <x v="101"/>
    <x v="252"/>
    <n v="7.17741935483871"/>
    <x v="15"/>
    <x v="0"/>
  </r>
  <r>
    <x v="101"/>
    <x v="253"/>
    <n v="9.0406976744186007"/>
    <x v="15"/>
    <x v="0"/>
  </r>
  <r>
    <x v="101"/>
    <x v="254"/>
    <n v="6.7333333333333325"/>
    <x v="15"/>
    <x v="0"/>
  </r>
  <r>
    <x v="101"/>
    <x v="255"/>
    <n v="8.5970149253731325"/>
    <x v="15"/>
    <x v="0"/>
  </r>
  <r>
    <x v="101"/>
    <x v="256"/>
    <n v="8.8383838383838338"/>
    <x v="15"/>
    <x v="0"/>
  </r>
  <r>
    <x v="101"/>
    <x v="257"/>
    <n v="9.2032967032967097"/>
    <x v="15"/>
    <x v="0"/>
  </r>
  <r>
    <x v="101"/>
    <x v="258"/>
    <n v="8.4831460674157313"/>
    <x v="15"/>
    <x v="0"/>
  </r>
  <r>
    <x v="101"/>
    <x v="259"/>
    <n v="9.0952380952380949"/>
    <x v="15"/>
    <x v="0"/>
  </r>
  <r>
    <x v="101"/>
    <x v="260"/>
    <n v="8.3437500000000071"/>
    <x v="15"/>
    <x v="0"/>
  </r>
  <r>
    <x v="101"/>
    <x v="261"/>
    <n v="7.7074468085106389"/>
    <x v="15"/>
    <x v="0"/>
  </r>
  <r>
    <x v="101"/>
    <x v="262"/>
    <n v="7.7934782608695663"/>
    <x v="15"/>
    <x v="0"/>
  </r>
  <r>
    <x v="101"/>
    <x v="263"/>
    <n v="7.529729729729727"/>
    <x v="15"/>
    <x v="0"/>
  </r>
  <r>
    <x v="101"/>
    <x v="264"/>
    <n v="7.4708994708994725"/>
    <x v="15"/>
    <x v="0"/>
  </r>
  <r>
    <x v="101"/>
    <x v="265"/>
    <n v="8.1243363589655697"/>
    <x v="15"/>
    <x v="0"/>
  </r>
  <r>
    <x v="101"/>
    <x v="230"/>
    <n v="7.9268929503916459"/>
    <x v="16"/>
    <x v="0"/>
  </r>
  <r>
    <x v="101"/>
    <x v="231"/>
    <n v="7.9491978609625704"/>
    <x v="16"/>
    <x v="0"/>
  </r>
  <r>
    <x v="101"/>
    <x v="232"/>
    <n v="7.6017191977077374"/>
    <x v="16"/>
    <x v="0"/>
  </r>
  <r>
    <x v="101"/>
    <x v="233"/>
    <n v="7.5983146067415754"/>
    <x v="16"/>
    <x v="0"/>
  </r>
  <r>
    <x v="101"/>
    <x v="234"/>
    <n v="7.9335260115606969"/>
    <x v="16"/>
    <x v="0"/>
  </r>
  <r>
    <x v="101"/>
    <x v="235"/>
    <n v="7.3315789473684134"/>
    <x v="16"/>
    <x v="0"/>
  </r>
  <r>
    <x v="101"/>
    <x v="236"/>
    <n v="7.525906735751299"/>
    <x v="16"/>
    <x v="0"/>
  </r>
  <r>
    <x v="101"/>
    <x v="237"/>
    <n v="7.6612466124661225"/>
    <x v="16"/>
    <x v="0"/>
  </r>
  <r>
    <x v="101"/>
    <x v="238"/>
    <n v="7.5130208333333304"/>
    <x v="16"/>
    <x v="0"/>
  </r>
  <r>
    <x v="101"/>
    <x v="239"/>
    <n v="8.2389610389610368"/>
    <x v="16"/>
    <x v="0"/>
  </r>
  <r>
    <x v="101"/>
    <x v="240"/>
    <n v="8.5143603133159331"/>
    <x v="16"/>
    <x v="0"/>
  </r>
  <r>
    <x v="101"/>
    <x v="241"/>
    <n v="8.669230769230774"/>
    <x v="16"/>
    <x v="0"/>
  </r>
  <r>
    <x v="101"/>
    <x v="242"/>
    <n v="7.879518072289156"/>
    <x v="16"/>
    <x v="0"/>
  </r>
  <r>
    <x v="101"/>
    <x v="243"/>
    <n v="7.428961748633883"/>
    <x v="16"/>
    <x v="0"/>
  </r>
  <r>
    <x v="101"/>
    <x v="244"/>
    <n v="7.5616045845272248"/>
    <x v="16"/>
    <x v="0"/>
  </r>
  <r>
    <x v="101"/>
    <x v="245"/>
    <n v="7.3463855421686741"/>
    <x v="16"/>
    <x v="0"/>
  </r>
  <r>
    <x v="101"/>
    <x v="246"/>
    <n v="7.7196531791907521"/>
    <x v="16"/>
    <x v="0"/>
  </r>
  <r>
    <x v="101"/>
    <x v="247"/>
    <n v="6.9181286549707623"/>
    <x v="16"/>
    <x v="0"/>
  </r>
  <r>
    <x v="101"/>
    <x v="248"/>
    <n v="8.0663900414937775"/>
    <x v="16"/>
    <x v="0"/>
  </r>
  <r>
    <x v="101"/>
    <x v="249"/>
    <n v="7.5133689839572186"/>
    <x v="16"/>
    <x v="0"/>
  </r>
  <r>
    <x v="101"/>
    <x v="250"/>
    <n v="7.2694300518134742"/>
    <x v="16"/>
    <x v="0"/>
  </r>
  <r>
    <x v="101"/>
    <x v="251"/>
    <n v="7.2658227848101253"/>
    <x v="16"/>
    <x v="0"/>
  </r>
  <r>
    <x v="101"/>
    <x v="252"/>
    <n v="7.117021276595743"/>
    <x v="16"/>
    <x v="0"/>
  </r>
  <r>
    <x v="101"/>
    <x v="253"/>
    <n v="8.591772151898736"/>
    <x v="16"/>
    <x v="0"/>
  </r>
  <r>
    <x v="101"/>
    <x v="254"/>
    <n v="8.0656934306569337"/>
    <x v="16"/>
    <x v="0"/>
  </r>
  <r>
    <x v="101"/>
    <x v="255"/>
    <n v="8.1299212598425221"/>
    <x v="16"/>
    <x v="0"/>
  </r>
  <r>
    <x v="101"/>
    <x v="256"/>
    <n v="8.0986547085201757"/>
    <x v="16"/>
    <x v="0"/>
  </r>
  <r>
    <x v="101"/>
    <x v="257"/>
    <n v="8.0865671641791135"/>
    <x v="16"/>
    <x v="0"/>
  </r>
  <r>
    <x v="101"/>
    <x v="258"/>
    <n v="7.9696048632218837"/>
    <x v="16"/>
    <x v="0"/>
  </r>
  <r>
    <x v="101"/>
    <x v="259"/>
    <n v="7.941368078175894"/>
    <x v="16"/>
    <x v="0"/>
  </r>
  <r>
    <x v="101"/>
    <x v="260"/>
    <n v="7.4923076923076923"/>
    <x v="16"/>
    <x v="0"/>
  </r>
  <r>
    <x v="101"/>
    <x v="261"/>
    <n v="7.0948275862068968"/>
    <x v="16"/>
    <x v="0"/>
  </r>
  <r>
    <x v="101"/>
    <x v="262"/>
    <n v="7.5272727272727264"/>
    <x v="16"/>
    <x v="0"/>
  </r>
  <r>
    <x v="101"/>
    <x v="263"/>
    <n v="7.5"/>
    <x v="16"/>
    <x v="0"/>
  </r>
  <r>
    <x v="101"/>
    <x v="264"/>
    <n v="7.0507462686567148"/>
    <x v="16"/>
    <x v="0"/>
  </r>
  <r>
    <x v="101"/>
    <x v="265"/>
    <n v="7.7306540869091931"/>
    <x v="16"/>
    <x v="0"/>
  </r>
  <r>
    <x v="101"/>
    <x v="230"/>
    <n v="7.9594461901021214"/>
    <x v="0"/>
    <x v="1"/>
  </r>
  <r>
    <x v="101"/>
    <x v="231"/>
    <n v="8.131380060047638"/>
    <x v="0"/>
    <x v="1"/>
  </r>
  <r>
    <x v="101"/>
    <x v="232"/>
    <n v="7.4655917747400604"/>
    <x v="0"/>
    <x v="1"/>
  </r>
  <r>
    <x v="101"/>
    <x v="233"/>
    <n v="7.608579387186631"/>
    <x v="0"/>
    <x v="1"/>
  </r>
  <r>
    <x v="101"/>
    <x v="234"/>
    <n v="7.8923027166882234"/>
    <x v="0"/>
    <x v="1"/>
  </r>
  <r>
    <x v="101"/>
    <x v="235"/>
    <n v="7.2148148148148463"/>
    <x v="0"/>
    <x v="1"/>
  </r>
  <r>
    <x v="101"/>
    <x v="236"/>
    <n v="7.5288367546431969"/>
    <x v="0"/>
    <x v="1"/>
  </r>
  <r>
    <x v="101"/>
    <x v="237"/>
    <n v="7.3401999394123028"/>
    <x v="0"/>
    <x v="1"/>
  </r>
  <r>
    <x v="101"/>
    <x v="238"/>
    <n v="7.3639752771509936"/>
    <x v="0"/>
    <x v="1"/>
  </r>
  <r>
    <x v="101"/>
    <x v="239"/>
    <n v="7.7351667170343683"/>
    <x v="0"/>
    <x v="1"/>
  </r>
  <r>
    <x v="101"/>
    <x v="240"/>
    <n v="8.25172744721689"/>
    <x v="0"/>
    <x v="1"/>
  </r>
  <r>
    <x v="101"/>
    <x v="241"/>
    <n v="8.5549884437596511"/>
    <x v="0"/>
    <x v="1"/>
  </r>
  <r>
    <x v="101"/>
    <x v="242"/>
    <n v="7.313731170336041"/>
    <x v="0"/>
    <x v="1"/>
  </r>
  <r>
    <x v="101"/>
    <x v="243"/>
    <n v="7.0495479204339837"/>
    <x v="0"/>
    <x v="1"/>
  </r>
  <r>
    <x v="101"/>
    <x v="244"/>
    <n v="7.5259608178995636"/>
    <x v="0"/>
    <x v="1"/>
  </r>
  <r>
    <x v="101"/>
    <x v="245"/>
    <n v="7.3292332452006006"/>
    <x v="0"/>
    <x v="1"/>
  </r>
  <r>
    <x v="101"/>
    <x v="246"/>
    <n v="7.8253096392030157"/>
    <x v="0"/>
    <x v="1"/>
  </r>
  <r>
    <x v="101"/>
    <x v="247"/>
    <n v="7.2601599654128828"/>
    <x v="0"/>
    <x v="1"/>
  </r>
  <r>
    <x v="101"/>
    <x v="248"/>
    <n v="7.6573616600790366"/>
    <x v="0"/>
    <x v="1"/>
  </r>
  <r>
    <x v="101"/>
    <x v="249"/>
    <n v="7.1636129861780775"/>
    <x v="0"/>
    <x v="1"/>
  </r>
  <r>
    <x v="101"/>
    <x v="250"/>
    <n v="7.1291996047430768"/>
    <x v="0"/>
    <x v="1"/>
  </r>
  <r>
    <x v="101"/>
    <x v="251"/>
    <n v="7.0184201204392487"/>
    <x v="0"/>
    <x v="1"/>
  </r>
  <r>
    <x v="101"/>
    <x v="252"/>
    <n v="6.9116003943476771"/>
    <x v="0"/>
    <x v="1"/>
  </r>
  <r>
    <x v="101"/>
    <x v="253"/>
    <n v="8.1364356194420289"/>
    <x v="0"/>
    <x v="1"/>
  </r>
  <r>
    <x v="101"/>
    <x v="254"/>
    <n v="7.5932944606414043"/>
    <x v="0"/>
    <x v="1"/>
  </r>
  <r>
    <x v="101"/>
    <x v="255"/>
    <n v="7.9412206855080898"/>
    <x v="0"/>
    <x v="1"/>
  </r>
  <r>
    <x v="101"/>
    <x v="256"/>
    <n v="7.8609031086907164"/>
    <x v="0"/>
    <x v="1"/>
  </r>
  <r>
    <x v="101"/>
    <x v="257"/>
    <n v="7.1858536038560832"/>
    <x v="0"/>
    <x v="1"/>
  </r>
  <r>
    <x v="101"/>
    <x v="258"/>
    <n v="7.2102674823077839"/>
    <x v="0"/>
    <x v="1"/>
  </r>
  <r>
    <x v="101"/>
    <x v="259"/>
    <n v="8.0135181188231428"/>
    <x v="0"/>
    <x v="1"/>
  </r>
  <r>
    <x v="101"/>
    <x v="260"/>
    <n v="7.1427332639611389"/>
    <x v="0"/>
    <x v="1"/>
  </r>
  <r>
    <x v="101"/>
    <x v="261"/>
    <n v="7.1457943925233662"/>
    <x v="0"/>
    <x v="1"/>
  </r>
  <r>
    <x v="101"/>
    <x v="262"/>
    <n v="7.5027920482465982"/>
    <x v="0"/>
    <x v="1"/>
  </r>
  <r>
    <x v="101"/>
    <x v="263"/>
    <n v="7.3344220226292025"/>
    <x v="0"/>
    <x v="1"/>
  </r>
  <r>
    <x v="101"/>
    <x v="264"/>
    <n v="7.0394578642474555"/>
    <x v="0"/>
    <x v="1"/>
  </r>
  <r>
    <x v="101"/>
    <x v="265"/>
    <n v="7.5665030683715351"/>
    <x v="0"/>
    <x v="1"/>
  </r>
  <r>
    <x v="101"/>
    <x v="230"/>
    <n v="7.5200992555831165"/>
    <x v="1"/>
    <x v="1"/>
  </r>
  <r>
    <x v="101"/>
    <x v="231"/>
    <n v="8.0840420210104913"/>
    <x v="1"/>
    <x v="1"/>
  </r>
  <r>
    <x v="101"/>
    <x v="232"/>
    <n v="6.9191022964509488"/>
    <x v="1"/>
    <x v="1"/>
  </r>
  <r>
    <x v="101"/>
    <x v="233"/>
    <n v="7.172924378635642"/>
    <x v="1"/>
    <x v="1"/>
  </r>
  <r>
    <x v="101"/>
    <x v="234"/>
    <n v="7.3880090497737623"/>
    <x v="1"/>
    <x v="1"/>
  </r>
  <r>
    <x v="101"/>
    <x v="235"/>
    <n v="7.4147783251231498"/>
    <x v="1"/>
    <x v="1"/>
  </r>
  <r>
    <x v="101"/>
    <x v="236"/>
    <n v="7.6877677296525482"/>
    <x v="1"/>
    <x v="1"/>
  </r>
  <r>
    <x v="101"/>
    <x v="237"/>
    <n v="7.5482625482625414"/>
    <x v="1"/>
    <x v="1"/>
  </r>
  <r>
    <x v="101"/>
    <x v="238"/>
    <n v="7.7979700338327715"/>
    <x v="1"/>
    <x v="1"/>
  </r>
  <r>
    <x v="101"/>
    <x v="239"/>
    <n v="8.0009708737864287"/>
    <x v="1"/>
    <x v="1"/>
  </r>
  <r>
    <x v="101"/>
    <x v="240"/>
    <n v="7.4966248794599784"/>
    <x v="1"/>
    <x v="1"/>
  </r>
  <r>
    <x v="101"/>
    <x v="241"/>
    <n v="8.2378664103796275"/>
    <x v="1"/>
    <x v="1"/>
  </r>
  <r>
    <x v="101"/>
    <x v="242"/>
    <n v="6.9353826850690066"/>
    <x v="1"/>
    <x v="1"/>
  </r>
  <r>
    <x v="101"/>
    <x v="243"/>
    <n v="6.4889267461669489"/>
    <x v="1"/>
    <x v="1"/>
  </r>
  <r>
    <x v="101"/>
    <x v="244"/>
    <n v="7.0240837696335001"/>
    <x v="1"/>
    <x v="1"/>
  </r>
  <r>
    <x v="101"/>
    <x v="245"/>
    <n v="6.8736323851203425"/>
    <x v="1"/>
    <x v="1"/>
  </r>
  <r>
    <x v="101"/>
    <x v="246"/>
    <n v="7.9797263051191107"/>
    <x v="1"/>
    <x v="1"/>
  </r>
  <r>
    <x v="101"/>
    <x v="247"/>
    <n v="6.8285864978902948"/>
    <x v="1"/>
    <x v="1"/>
  </r>
  <r>
    <x v="101"/>
    <x v="248"/>
    <n v="7.4284313725490199"/>
    <x v="1"/>
    <x v="1"/>
  </r>
  <r>
    <x v="101"/>
    <x v="249"/>
    <n v="6.8550913838120096"/>
    <x v="1"/>
    <x v="1"/>
  </r>
  <r>
    <x v="101"/>
    <x v="250"/>
    <n v="6.671067106710673"/>
    <x v="1"/>
    <x v="1"/>
  </r>
  <r>
    <x v="101"/>
    <x v="251"/>
    <n v="6.7946175637393837"/>
    <x v="1"/>
    <x v="1"/>
  </r>
  <r>
    <x v="101"/>
    <x v="252"/>
    <n v="6.8884803921568656"/>
    <x v="1"/>
    <x v="1"/>
  </r>
  <r>
    <x v="101"/>
    <x v="253"/>
    <n v="7.6492220650636478"/>
    <x v="1"/>
    <x v="1"/>
  </r>
  <r>
    <x v="101"/>
    <x v="254"/>
    <n v="6.8382608695652243"/>
    <x v="1"/>
    <x v="1"/>
  </r>
  <r>
    <x v="101"/>
    <x v="255"/>
    <n v="7.3519278096800615"/>
    <x v="1"/>
    <x v="1"/>
  </r>
  <r>
    <x v="101"/>
    <x v="256"/>
    <n v="7.5898407884761241"/>
    <x v="1"/>
    <x v="1"/>
  </r>
  <r>
    <x v="101"/>
    <x v="257"/>
    <n v="6.5127118644067838"/>
    <x v="1"/>
    <x v="1"/>
  </r>
  <r>
    <x v="101"/>
    <x v="258"/>
    <n v="6.6128306133933634"/>
    <x v="1"/>
    <x v="1"/>
  </r>
  <r>
    <x v="101"/>
    <x v="259"/>
    <n v="8.2089820359281429"/>
    <x v="1"/>
    <x v="1"/>
  </r>
  <r>
    <x v="101"/>
    <x v="260"/>
    <n v="7.2934537246049613"/>
    <x v="1"/>
    <x v="1"/>
  </r>
  <r>
    <x v="101"/>
    <x v="261"/>
    <n v="6.8364978902953535"/>
    <x v="1"/>
    <x v="1"/>
  </r>
  <r>
    <x v="101"/>
    <x v="262"/>
    <n v="6.9553516819571826"/>
    <x v="1"/>
    <x v="1"/>
  </r>
  <r>
    <x v="101"/>
    <x v="263"/>
    <n v="7.009345794392515"/>
    <x v="1"/>
    <x v="1"/>
  </r>
  <r>
    <x v="101"/>
    <x v="264"/>
    <n v="6.5910885504794123"/>
    <x v="1"/>
    <x v="1"/>
  </r>
  <r>
    <x v="101"/>
    <x v="265"/>
    <n v="7.2917928370053247"/>
    <x v="1"/>
    <x v="1"/>
  </r>
  <r>
    <x v="101"/>
    <x v="230"/>
    <n v="8.2753731343283814"/>
    <x v="2"/>
    <x v="1"/>
  </r>
  <r>
    <x v="101"/>
    <x v="231"/>
    <n v="8.2701821147050847"/>
    <x v="2"/>
    <x v="1"/>
  </r>
  <r>
    <x v="101"/>
    <x v="232"/>
    <n v="7.7309388783868913"/>
    <x v="2"/>
    <x v="1"/>
  </r>
  <r>
    <x v="101"/>
    <x v="233"/>
    <n v="8.0295235311312716"/>
    <x v="2"/>
    <x v="1"/>
  </r>
  <r>
    <x v="101"/>
    <x v="234"/>
    <n v="8.218181818181824"/>
    <x v="2"/>
    <x v="1"/>
  </r>
  <r>
    <x v="101"/>
    <x v="235"/>
    <n v="7.2766928734466259"/>
    <x v="2"/>
    <x v="1"/>
  </r>
  <r>
    <x v="101"/>
    <x v="236"/>
    <n v="7.4978080857281872"/>
    <x v="2"/>
    <x v="1"/>
  </r>
  <r>
    <x v="101"/>
    <x v="237"/>
    <n v="7.4035976691157908"/>
    <x v="2"/>
    <x v="1"/>
  </r>
  <r>
    <x v="101"/>
    <x v="238"/>
    <n v="7.172677865612644"/>
    <x v="2"/>
    <x v="1"/>
  </r>
  <r>
    <x v="101"/>
    <x v="239"/>
    <n v="7.521469218830819"/>
    <x v="2"/>
    <x v="1"/>
  </r>
  <r>
    <x v="101"/>
    <x v="240"/>
    <n v="8.4962605548853904"/>
    <x v="2"/>
    <x v="1"/>
  </r>
  <r>
    <x v="101"/>
    <x v="241"/>
    <n v="8.6675590167923922"/>
    <x v="2"/>
    <x v="1"/>
  </r>
  <r>
    <x v="101"/>
    <x v="242"/>
    <n v="7.3947736817545389"/>
    <x v="2"/>
    <x v="1"/>
  </r>
  <r>
    <x v="101"/>
    <x v="243"/>
    <n v="7.3060881264715762"/>
    <x v="2"/>
    <x v="1"/>
  </r>
  <r>
    <x v="101"/>
    <x v="244"/>
    <n v="7.9336132248753568"/>
    <x v="2"/>
    <x v="1"/>
  </r>
  <r>
    <x v="101"/>
    <x v="245"/>
    <n v="7.6833002551743581"/>
    <x v="2"/>
    <x v="1"/>
  </r>
  <r>
    <x v="101"/>
    <x v="246"/>
    <n v="8.012276487856921"/>
    <x v="2"/>
    <x v="1"/>
  </r>
  <r>
    <x v="101"/>
    <x v="247"/>
    <n v="7.6854817537411479"/>
    <x v="2"/>
    <x v="1"/>
  </r>
  <r>
    <x v="101"/>
    <x v="248"/>
    <n v="7.6254107338444683"/>
    <x v="2"/>
    <x v="1"/>
  </r>
  <r>
    <x v="101"/>
    <x v="249"/>
    <n v="7.5097613882863348"/>
    <x v="2"/>
    <x v="1"/>
  </r>
  <r>
    <x v="101"/>
    <x v="250"/>
    <n v="7.5901262916188257"/>
    <x v="2"/>
    <x v="1"/>
  </r>
  <r>
    <x v="101"/>
    <x v="251"/>
    <n v="7.1469428007889571"/>
    <x v="2"/>
    <x v="1"/>
  </r>
  <r>
    <x v="101"/>
    <x v="252"/>
    <n v="7.0353477765108376"/>
    <x v="2"/>
    <x v="1"/>
  </r>
  <r>
    <x v="101"/>
    <x v="253"/>
    <n v="8.2244955953395582"/>
    <x v="2"/>
    <x v="1"/>
  </r>
  <r>
    <x v="101"/>
    <x v="254"/>
    <n v="7.7752808988764075"/>
    <x v="2"/>
    <x v="1"/>
  </r>
  <r>
    <x v="101"/>
    <x v="255"/>
    <n v="8.2025486250838373"/>
    <x v="2"/>
    <x v="1"/>
  </r>
  <r>
    <x v="101"/>
    <x v="256"/>
    <n v="7.9520676691729353"/>
    <x v="2"/>
    <x v="1"/>
  </r>
  <r>
    <x v="101"/>
    <x v="257"/>
    <n v="7.2525862068965559"/>
    <x v="2"/>
    <x v="1"/>
  </r>
  <r>
    <x v="101"/>
    <x v="258"/>
    <n v="7.554476479514415"/>
    <x v="2"/>
    <x v="1"/>
  </r>
  <r>
    <x v="101"/>
    <x v="259"/>
    <n v="8.0069314849373416"/>
    <x v="2"/>
    <x v="1"/>
  </r>
  <r>
    <x v="101"/>
    <x v="260"/>
    <n v="7.046461137646542"/>
    <x v="2"/>
    <x v="1"/>
  </r>
  <r>
    <x v="101"/>
    <x v="261"/>
    <n v="7.4851031321619477"/>
    <x v="2"/>
    <x v="1"/>
  </r>
  <r>
    <x v="101"/>
    <x v="262"/>
    <n v="7.7113951011714628"/>
    <x v="2"/>
    <x v="1"/>
  </r>
  <r>
    <x v="101"/>
    <x v="263"/>
    <n v="7.542470486610986"/>
    <x v="2"/>
    <x v="1"/>
  </r>
  <r>
    <x v="101"/>
    <x v="264"/>
    <n v="7.3883881230116613"/>
    <x v="2"/>
    <x v="1"/>
  </r>
  <r>
    <x v="101"/>
    <x v="265"/>
    <n v="7.7527584419431275"/>
    <x v="2"/>
    <x v="1"/>
  </r>
  <r>
    <x v="101"/>
    <x v="230"/>
    <n v="7.9147540983606515"/>
    <x v="3"/>
    <x v="1"/>
  </r>
  <r>
    <x v="101"/>
    <x v="231"/>
    <n v="8.1918844566712608"/>
    <x v="3"/>
    <x v="1"/>
  </r>
  <r>
    <x v="101"/>
    <x v="232"/>
    <n v="7.6228782287822874"/>
    <x v="3"/>
    <x v="1"/>
  </r>
  <r>
    <x v="101"/>
    <x v="233"/>
    <n v="7.494169096209907"/>
    <x v="3"/>
    <x v="1"/>
  </r>
  <r>
    <x v="101"/>
    <x v="234"/>
    <n v="7.7989614243323357"/>
    <x v="3"/>
    <x v="1"/>
  </r>
  <r>
    <x v="101"/>
    <x v="235"/>
    <n v="6.8930232558139473"/>
    <x v="3"/>
    <x v="1"/>
  </r>
  <r>
    <x v="101"/>
    <x v="236"/>
    <n v="7.2959545777146859"/>
    <x v="3"/>
    <x v="1"/>
  </r>
  <r>
    <x v="101"/>
    <x v="237"/>
    <n v="6.7534435261707975"/>
    <x v="3"/>
    <x v="1"/>
  </r>
  <r>
    <x v="101"/>
    <x v="238"/>
    <n v="7.2787318361955045"/>
    <x v="3"/>
    <x v="1"/>
  </r>
  <r>
    <x v="101"/>
    <x v="239"/>
    <n v="7.791864406779661"/>
    <x v="3"/>
    <x v="1"/>
  </r>
  <r>
    <x v="101"/>
    <x v="240"/>
    <n v="8.3525179856115077"/>
    <x v="3"/>
    <x v="1"/>
  </r>
  <r>
    <x v="101"/>
    <x v="241"/>
    <n v="8.5778795811518282"/>
    <x v="3"/>
    <x v="1"/>
  </r>
  <r>
    <x v="101"/>
    <x v="242"/>
    <n v="7.323308270676697"/>
    <x v="3"/>
    <x v="1"/>
  </r>
  <r>
    <x v="101"/>
    <x v="243"/>
    <n v="6.9400749063670419"/>
    <x v="3"/>
    <x v="1"/>
  </r>
  <r>
    <x v="101"/>
    <x v="244"/>
    <n v="7.3598360655737673"/>
    <x v="3"/>
    <x v="1"/>
  </r>
  <r>
    <x v="101"/>
    <x v="245"/>
    <n v="7.3551401869158912"/>
    <x v="3"/>
    <x v="1"/>
  </r>
  <r>
    <x v="101"/>
    <x v="246"/>
    <n v="7.5471074380165337"/>
    <x v="3"/>
    <x v="1"/>
  </r>
  <r>
    <x v="101"/>
    <x v="247"/>
    <n v="6.8992443324937014"/>
    <x v="3"/>
    <x v="1"/>
  </r>
  <r>
    <x v="101"/>
    <x v="248"/>
    <n v="8.0158192090395435"/>
    <x v="3"/>
    <x v="1"/>
  </r>
  <r>
    <x v="101"/>
    <x v="249"/>
    <n v="7.0984555984555939"/>
    <x v="3"/>
    <x v="1"/>
  </r>
  <r>
    <x v="101"/>
    <x v="250"/>
    <n v="6.8063829787234047"/>
    <x v="3"/>
    <x v="1"/>
  </r>
  <r>
    <x v="101"/>
    <x v="251"/>
    <n v="6.8736263736263767"/>
    <x v="3"/>
    <x v="1"/>
  </r>
  <r>
    <x v="101"/>
    <x v="252"/>
    <n v="6.9085365853658534"/>
    <x v="3"/>
    <x v="1"/>
  </r>
  <r>
    <x v="101"/>
    <x v="253"/>
    <n v="8.2896039603960308"/>
    <x v="3"/>
    <x v="1"/>
  </r>
  <r>
    <x v="101"/>
    <x v="254"/>
    <n v="7.8262806236080129"/>
    <x v="3"/>
    <x v="1"/>
  </r>
  <r>
    <x v="101"/>
    <x v="255"/>
    <n v="7.9953650057937402"/>
    <x v="3"/>
    <x v="1"/>
  </r>
  <r>
    <x v="101"/>
    <x v="256"/>
    <n v="7.9513444302176692"/>
    <x v="3"/>
    <x v="1"/>
  </r>
  <r>
    <x v="101"/>
    <x v="257"/>
    <n v="7.2161383285302625"/>
    <x v="3"/>
    <x v="1"/>
  </r>
  <r>
    <x v="101"/>
    <x v="258"/>
    <n v="6.9780736100234941"/>
    <x v="3"/>
    <x v="1"/>
  </r>
  <r>
    <x v="101"/>
    <x v="259"/>
    <n v="8.1378776142524991"/>
    <x v="3"/>
    <x v="1"/>
  </r>
  <r>
    <x v="101"/>
    <x v="260"/>
    <n v="7.616147308781871"/>
    <x v="3"/>
    <x v="1"/>
  </r>
  <r>
    <x v="101"/>
    <x v="261"/>
    <n v="6.844827586206895"/>
    <x v="3"/>
    <x v="1"/>
  </r>
  <r>
    <x v="101"/>
    <x v="262"/>
    <n v="7.8239875389408144"/>
    <x v="3"/>
    <x v="1"/>
  </r>
  <r>
    <x v="101"/>
    <x v="263"/>
    <n v="7.3652542372881475"/>
    <x v="3"/>
    <x v="1"/>
  </r>
  <r>
    <x v="101"/>
    <x v="264"/>
    <n v="6.7319277108433733"/>
    <x v="3"/>
    <x v="1"/>
  </r>
  <r>
    <x v="101"/>
    <x v="265"/>
    <n v="7.511284295407612"/>
    <x v="3"/>
    <x v="1"/>
  </r>
  <r>
    <x v="101"/>
    <x v="230"/>
    <n v="7.6151121605667038"/>
    <x v="4"/>
    <x v="1"/>
  </r>
  <r>
    <x v="101"/>
    <x v="231"/>
    <n v="7.6824242424242488"/>
    <x v="4"/>
    <x v="1"/>
  </r>
  <r>
    <x v="101"/>
    <x v="232"/>
    <n v="7.2464678178963924"/>
    <x v="4"/>
    <x v="1"/>
  </r>
  <r>
    <x v="101"/>
    <x v="233"/>
    <n v="7.2029569892473129"/>
    <x v="4"/>
    <x v="1"/>
  </r>
  <r>
    <x v="101"/>
    <x v="234"/>
    <n v="7.6375488917861816"/>
    <x v="4"/>
    <x v="1"/>
  </r>
  <r>
    <x v="101"/>
    <x v="235"/>
    <n v="6.9197452229299374"/>
    <x v="4"/>
    <x v="1"/>
  </r>
  <r>
    <x v="101"/>
    <x v="236"/>
    <n v="7.5717761557177647"/>
    <x v="4"/>
    <x v="1"/>
  </r>
  <r>
    <x v="101"/>
    <x v="237"/>
    <n v="7.2885154061624604"/>
    <x v="4"/>
    <x v="1"/>
  </r>
  <r>
    <x v="101"/>
    <x v="238"/>
    <n v="6.931989924433255"/>
    <x v="4"/>
    <x v="1"/>
  </r>
  <r>
    <x v="101"/>
    <x v="239"/>
    <n v="7.48025477707007"/>
    <x v="4"/>
    <x v="1"/>
  </r>
  <r>
    <x v="101"/>
    <x v="240"/>
    <n v="8.3873239436619791"/>
    <x v="4"/>
    <x v="1"/>
  </r>
  <r>
    <x v="101"/>
    <x v="241"/>
    <n v="8.6226415094339544"/>
    <x v="4"/>
    <x v="1"/>
  </r>
  <r>
    <x v="101"/>
    <x v="242"/>
    <n v="7.5505617977528114"/>
    <x v="4"/>
    <x v="1"/>
  </r>
  <r>
    <x v="101"/>
    <x v="243"/>
    <n v="7.3512747875354085"/>
    <x v="4"/>
    <x v="1"/>
  </r>
  <r>
    <x v="101"/>
    <x v="244"/>
    <n v="7.279650436953804"/>
    <x v="4"/>
    <x v="1"/>
  </r>
  <r>
    <x v="101"/>
    <x v="245"/>
    <n v="7.0291666666666677"/>
    <x v="4"/>
    <x v="1"/>
  </r>
  <r>
    <x v="101"/>
    <x v="246"/>
    <n v="7.3808900523560226"/>
    <x v="4"/>
    <x v="1"/>
  </r>
  <r>
    <x v="101"/>
    <x v="247"/>
    <n v="6.7784891165172869"/>
    <x v="4"/>
    <x v="1"/>
  </r>
  <r>
    <x v="101"/>
    <x v="248"/>
    <n v="7.5283582089552246"/>
    <x v="4"/>
    <x v="1"/>
  </r>
  <r>
    <x v="101"/>
    <x v="249"/>
    <n v="6.8281938325991201"/>
    <x v="4"/>
    <x v="1"/>
  </r>
  <r>
    <x v="101"/>
    <x v="250"/>
    <n v="6.5242290748898686"/>
    <x v="4"/>
    <x v="1"/>
  </r>
  <r>
    <x v="101"/>
    <x v="251"/>
    <n v="7.2194092827004219"/>
    <x v="4"/>
    <x v="1"/>
  </r>
  <r>
    <x v="101"/>
    <x v="252"/>
    <n v="6.6450216450216493"/>
    <x v="4"/>
    <x v="1"/>
  </r>
  <r>
    <x v="101"/>
    <x v="253"/>
    <n v="8.261941448382121"/>
    <x v="4"/>
    <x v="1"/>
  </r>
  <r>
    <x v="101"/>
    <x v="254"/>
    <n v="8.0446428571428523"/>
    <x v="4"/>
    <x v="1"/>
  </r>
  <r>
    <x v="101"/>
    <x v="255"/>
    <n v="7.8580246913580254"/>
    <x v="4"/>
    <x v="1"/>
  </r>
  <r>
    <x v="101"/>
    <x v="256"/>
    <n v="8.0193548387096794"/>
    <x v="4"/>
    <x v="1"/>
  </r>
  <r>
    <x v="101"/>
    <x v="257"/>
    <n v="7.5711947626841285"/>
    <x v="4"/>
    <x v="1"/>
  </r>
  <r>
    <x v="101"/>
    <x v="258"/>
    <n v="7.4040590405904032"/>
    <x v="4"/>
    <x v="1"/>
  </r>
  <r>
    <x v="101"/>
    <x v="259"/>
    <n v="7.6484098939929277"/>
    <x v="4"/>
    <x v="1"/>
  </r>
  <r>
    <x v="101"/>
    <x v="260"/>
    <n v="6.4393203883495085"/>
    <x v="4"/>
    <x v="1"/>
  </r>
  <r>
    <x v="101"/>
    <x v="261"/>
    <n v="6.4531886024423386"/>
    <x v="4"/>
    <x v="1"/>
  </r>
  <r>
    <x v="101"/>
    <x v="262"/>
    <n v="7.1051212938005417"/>
    <x v="4"/>
    <x v="1"/>
  </r>
  <r>
    <x v="101"/>
    <x v="263"/>
    <n v="6.9970760233918119"/>
    <x v="4"/>
    <x v="1"/>
  </r>
  <r>
    <x v="101"/>
    <x v="264"/>
    <n v="6.6174298375184595"/>
    <x v="4"/>
    <x v="1"/>
  </r>
  <r>
    <x v="101"/>
    <x v="265"/>
    <n v="7.3791912306558638"/>
    <x v="4"/>
    <x v="1"/>
  </r>
  <r>
    <x v="101"/>
    <x v="230"/>
    <n v="7.9659090909090935"/>
    <x v="5"/>
    <x v="1"/>
  </r>
  <r>
    <x v="101"/>
    <x v="231"/>
    <n v="8.2317073170731767"/>
    <x v="5"/>
    <x v="1"/>
  </r>
  <r>
    <x v="101"/>
    <x v="232"/>
    <n v="7.9645390070922009"/>
    <x v="5"/>
    <x v="1"/>
  </r>
  <r>
    <x v="101"/>
    <x v="233"/>
    <n v="7.6835443037974711"/>
    <x v="5"/>
    <x v="1"/>
  </r>
  <r>
    <x v="101"/>
    <x v="234"/>
    <n v="7.8869047619047619"/>
    <x v="5"/>
    <x v="1"/>
  </r>
  <r>
    <x v="101"/>
    <x v="235"/>
    <n v="7.485029940119758"/>
    <x v="5"/>
    <x v="1"/>
  </r>
  <r>
    <x v="101"/>
    <x v="236"/>
    <n v="7.8146067415730309"/>
    <x v="5"/>
    <x v="1"/>
  </r>
  <r>
    <x v="101"/>
    <x v="237"/>
    <n v="7.7560975609756104"/>
    <x v="5"/>
    <x v="1"/>
  </r>
  <r>
    <x v="101"/>
    <x v="238"/>
    <n v="7.8218390804597711"/>
    <x v="5"/>
    <x v="1"/>
  </r>
  <r>
    <x v="101"/>
    <x v="239"/>
    <n v="7.9595375722543338"/>
    <x v="5"/>
    <x v="1"/>
  </r>
  <r>
    <x v="101"/>
    <x v="240"/>
    <n v="8.7692307692307647"/>
    <x v="5"/>
    <x v="1"/>
  </r>
  <r>
    <x v="101"/>
    <x v="241"/>
    <n v="8.8121546961326001"/>
    <x v="5"/>
    <x v="1"/>
  </r>
  <r>
    <x v="101"/>
    <x v="242"/>
    <n v="7.7744360902255654"/>
    <x v="5"/>
    <x v="1"/>
  </r>
  <r>
    <x v="101"/>
    <x v="243"/>
    <n v="7.7450980392156881"/>
    <x v="5"/>
    <x v="1"/>
  </r>
  <r>
    <x v="101"/>
    <x v="244"/>
    <n v="7.7953216374269028"/>
    <x v="5"/>
    <x v="1"/>
  </r>
  <r>
    <x v="101"/>
    <x v="245"/>
    <n v="7.6604938271604901"/>
    <x v="5"/>
    <x v="1"/>
  </r>
  <r>
    <x v="101"/>
    <x v="246"/>
    <n v="7.7777777777777795"/>
    <x v="5"/>
    <x v="1"/>
  </r>
  <r>
    <x v="101"/>
    <x v="247"/>
    <n v="7.3076923076923048"/>
    <x v="5"/>
    <x v="1"/>
  </r>
  <r>
    <x v="101"/>
    <x v="248"/>
    <n v="8.0000000000000053"/>
    <x v="5"/>
    <x v="1"/>
  </r>
  <r>
    <x v="101"/>
    <x v="249"/>
    <n v="7.7222222222222214"/>
    <x v="5"/>
    <x v="1"/>
  </r>
  <r>
    <x v="101"/>
    <x v="250"/>
    <n v="7.2786885245901605"/>
    <x v="5"/>
    <x v="1"/>
  </r>
  <r>
    <x v="101"/>
    <x v="251"/>
    <n v="7.88"/>
    <x v="5"/>
    <x v="1"/>
  </r>
  <r>
    <x v="101"/>
    <x v="252"/>
    <n v="7.174603174603174"/>
    <x v="5"/>
    <x v="1"/>
  </r>
  <r>
    <x v="101"/>
    <x v="253"/>
    <n v="8.5253164556962044"/>
    <x v="5"/>
    <x v="1"/>
  </r>
  <r>
    <x v="101"/>
    <x v="254"/>
    <n v="8.5833333333333304"/>
    <x v="5"/>
    <x v="1"/>
  </r>
  <r>
    <x v="101"/>
    <x v="255"/>
    <n v="8.3278688524590123"/>
    <x v="5"/>
    <x v="1"/>
  </r>
  <r>
    <x v="101"/>
    <x v="256"/>
    <n v="8.4459459459459456"/>
    <x v="5"/>
    <x v="1"/>
  </r>
  <r>
    <x v="101"/>
    <x v="257"/>
    <n v="7.9640287769784202"/>
    <x v="5"/>
    <x v="1"/>
  </r>
  <r>
    <x v="101"/>
    <x v="258"/>
    <n v="7.8045112781954877"/>
    <x v="5"/>
    <x v="1"/>
  </r>
  <r>
    <x v="101"/>
    <x v="259"/>
    <n v="7.948905109489055"/>
    <x v="5"/>
    <x v="1"/>
  </r>
  <r>
    <x v="101"/>
    <x v="260"/>
    <n v="7.3603603603603593"/>
    <x v="5"/>
    <x v="1"/>
  </r>
  <r>
    <x v="101"/>
    <x v="261"/>
    <n v="7.155279503105592"/>
    <x v="5"/>
    <x v="1"/>
  </r>
  <r>
    <x v="101"/>
    <x v="262"/>
    <n v="7.8690476190476168"/>
    <x v="5"/>
    <x v="1"/>
  </r>
  <r>
    <x v="101"/>
    <x v="263"/>
    <n v="7.7289156626506008"/>
    <x v="5"/>
    <x v="1"/>
  </r>
  <r>
    <x v="101"/>
    <x v="264"/>
    <n v="7.2095808383233528"/>
    <x v="5"/>
    <x v="1"/>
  </r>
  <r>
    <x v="101"/>
    <x v="265"/>
    <n v="7.8714948557595301"/>
    <x v="5"/>
    <x v="1"/>
  </r>
  <r>
    <x v="101"/>
    <x v="230"/>
    <n v="7.1041666666666661"/>
    <x v="6"/>
    <x v="1"/>
  </r>
  <r>
    <x v="101"/>
    <x v="231"/>
    <n v="6.986206896551721"/>
    <x v="6"/>
    <x v="1"/>
  </r>
  <r>
    <x v="101"/>
    <x v="232"/>
    <n v="6.9736842105263159"/>
    <x v="6"/>
    <x v="1"/>
  </r>
  <r>
    <x v="101"/>
    <x v="233"/>
    <n v="6.8805970149253701"/>
    <x v="6"/>
    <x v="1"/>
  </r>
  <r>
    <x v="101"/>
    <x v="234"/>
    <n v="7.2045454545454541"/>
    <x v="6"/>
    <x v="1"/>
  </r>
  <r>
    <x v="101"/>
    <x v="235"/>
    <n v="6.6736111111111107"/>
    <x v="6"/>
    <x v="1"/>
  </r>
  <r>
    <x v="101"/>
    <x v="236"/>
    <n v="7.5616438356164384"/>
    <x v="6"/>
    <x v="1"/>
  </r>
  <r>
    <x v="101"/>
    <x v="237"/>
    <n v="7.1102941176470598"/>
    <x v="6"/>
    <x v="1"/>
  </r>
  <r>
    <x v="101"/>
    <x v="238"/>
    <n v="6.5214285714285705"/>
    <x v="6"/>
    <x v="1"/>
  </r>
  <r>
    <x v="101"/>
    <x v="239"/>
    <n v="7.2428571428571429"/>
    <x v="6"/>
    <x v="1"/>
  </r>
  <r>
    <x v="101"/>
    <x v="240"/>
    <n v="8.1148648648648614"/>
    <x v="6"/>
    <x v="1"/>
  </r>
  <r>
    <x v="101"/>
    <x v="241"/>
    <n v="8.6258503401360525"/>
    <x v="6"/>
    <x v="1"/>
  </r>
  <r>
    <x v="101"/>
    <x v="242"/>
    <n v="7.6837606837606822"/>
    <x v="6"/>
    <x v="1"/>
  </r>
  <r>
    <x v="101"/>
    <x v="243"/>
    <n v="7.5496183206106888"/>
    <x v="6"/>
    <x v="1"/>
  </r>
  <r>
    <x v="101"/>
    <x v="244"/>
    <n v="6.9580419580419548"/>
    <x v="6"/>
    <x v="1"/>
  </r>
  <r>
    <x v="101"/>
    <x v="245"/>
    <n v="6.5275590551181075"/>
    <x v="6"/>
    <x v="1"/>
  </r>
  <r>
    <x v="101"/>
    <x v="246"/>
    <n v="7.014598540145986"/>
    <x v="6"/>
    <x v="1"/>
  </r>
  <r>
    <x v="101"/>
    <x v="247"/>
    <n v="6.6595744680851103"/>
    <x v="6"/>
    <x v="1"/>
  </r>
  <r>
    <x v="101"/>
    <x v="248"/>
    <n v="7.1578947368421035"/>
    <x v="6"/>
    <x v="1"/>
  </r>
  <r>
    <x v="101"/>
    <x v="249"/>
    <n v="6.4318181818181817"/>
    <x v="6"/>
    <x v="1"/>
  </r>
  <r>
    <x v="101"/>
    <x v="250"/>
    <n v="5.6857142857142842"/>
    <x v="6"/>
    <x v="1"/>
  </r>
  <r>
    <x v="101"/>
    <x v="251"/>
    <n v="7.238095238095239"/>
    <x v="6"/>
    <x v="1"/>
  </r>
  <r>
    <x v="101"/>
    <x v="252"/>
    <n v="6.0277777777777768"/>
    <x v="6"/>
    <x v="1"/>
  </r>
  <r>
    <x v="101"/>
    <x v="253"/>
    <n v="8.033333333333335"/>
    <x v="6"/>
    <x v="1"/>
  </r>
  <r>
    <x v="101"/>
    <x v="254"/>
    <n v="7.5"/>
    <x v="6"/>
    <x v="1"/>
  </r>
  <r>
    <x v="101"/>
    <x v="255"/>
    <n v="7.7216494845360835"/>
    <x v="6"/>
    <x v="1"/>
  </r>
  <r>
    <x v="101"/>
    <x v="256"/>
    <n v="8.0943396226415132"/>
    <x v="6"/>
    <x v="1"/>
  </r>
  <r>
    <x v="101"/>
    <x v="257"/>
    <n v="7.7222222222222223"/>
    <x v="6"/>
    <x v="1"/>
  </r>
  <r>
    <x v="101"/>
    <x v="258"/>
    <n v="7.5376344086021518"/>
    <x v="6"/>
    <x v="1"/>
  </r>
  <r>
    <x v="101"/>
    <x v="259"/>
    <n v="7.2857142857142856"/>
    <x v="6"/>
    <x v="1"/>
  </r>
  <r>
    <x v="101"/>
    <x v="260"/>
    <n v="5.7228915662650612"/>
    <x v="6"/>
    <x v="1"/>
  </r>
  <r>
    <x v="101"/>
    <x v="261"/>
    <n v="6.2424242424242404"/>
    <x v="6"/>
    <x v="1"/>
  </r>
  <r>
    <x v="101"/>
    <x v="262"/>
    <n v="6.6615384615384627"/>
    <x v="6"/>
    <x v="1"/>
  </r>
  <r>
    <x v="101"/>
    <x v="263"/>
    <n v="6.6583333333333332"/>
    <x v="6"/>
    <x v="1"/>
  </r>
  <r>
    <x v="101"/>
    <x v="264"/>
    <n v="6.4272727272727268"/>
    <x v="6"/>
    <x v="1"/>
  </r>
  <r>
    <x v="101"/>
    <x v="265"/>
    <n v="7.1219700876740566"/>
    <x v="6"/>
    <x v="1"/>
  </r>
  <r>
    <x v="101"/>
    <x v="230"/>
    <n v="7.5539568345323751"/>
    <x v="7"/>
    <x v="1"/>
  </r>
  <r>
    <x v="101"/>
    <x v="231"/>
    <n v="7.5127272727272709"/>
    <x v="7"/>
    <x v="1"/>
  </r>
  <r>
    <x v="101"/>
    <x v="232"/>
    <n v="7.1010101010101021"/>
    <x v="7"/>
    <x v="1"/>
  </r>
  <r>
    <x v="101"/>
    <x v="233"/>
    <n v="6.8912133891213392"/>
    <x v="7"/>
    <x v="1"/>
  </r>
  <r>
    <x v="101"/>
    <x v="234"/>
    <n v="7.4639999999999995"/>
    <x v="7"/>
    <x v="1"/>
  </r>
  <r>
    <x v="101"/>
    <x v="235"/>
    <n v="6.6064257028112419"/>
    <x v="7"/>
    <x v="1"/>
  </r>
  <r>
    <x v="101"/>
    <x v="236"/>
    <n v="7.428571428571427"/>
    <x v="7"/>
    <x v="1"/>
  </r>
  <r>
    <x v="101"/>
    <x v="237"/>
    <n v="7.1181818181818146"/>
    <x v="7"/>
    <x v="1"/>
  </r>
  <r>
    <x v="101"/>
    <x v="238"/>
    <n v="6.72265625"/>
    <x v="7"/>
    <x v="1"/>
  </r>
  <r>
    <x v="101"/>
    <x v="239"/>
    <n v="7.0647773279352224"/>
    <x v="7"/>
    <x v="1"/>
  </r>
  <r>
    <x v="101"/>
    <x v="240"/>
    <n v="8.1721611721611698"/>
    <x v="7"/>
    <x v="1"/>
  </r>
  <r>
    <x v="101"/>
    <x v="241"/>
    <n v="8.3492647058823497"/>
    <x v="7"/>
    <x v="1"/>
  </r>
  <r>
    <x v="101"/>
    <x v="242"/>
    <n v="7.358744394618836"/>
    <x v="7"/>
    <x v="1"/>
  </r>
  <r>
    <x v="101"/>
    <x v="243"/>
    <n v="7.2100840336134473"/>
    <x v="7"/>
    <x v="1"/>
  </r>
  <r>
    <x v="101"/>
    <x v="244"/>
    <n v="6.9609375"/>
    <x v="7"/>
    <x v="1"/>
  </r>
  <r>
    <x v="101"/>
    <x v="245"/>
    <n v="6.6666666666666661"/>
    <x v="7"/>
    <x v="1"/>
  </r>
  <r>
    <x v="101"/>
    <x v="246"/>
    <n v="7.0464135021097052"/>
    <x v="7"/>
    <x v="1"/>
  </r>
  <r>
    <x v="101"/>
    <x v="247"/>
    <n v="6.144578313253013"/>
    <x v="7"/>
    <x v="1"/>
  </r>
  <r>
    <x v="101"/>
    <x v="248"/>
    <n v="7"/>
    <x v="7"/>
    <x v="1"/>
  </r>
  <r>
    <x v="101"/>
    <x v="249"/>
    <n v="6.3174603174603163"/>
    <x v="7"/>
    <x v="1"/>
  </r>
  <r>
    <x v="101"/>
    <x v="250"/>
    <n v="6.4868421052631566"/>
    <x v="7"/>
    <x v="1"/>
  </r>
  <r>
    <x v="101"/>
    <x v="251"/>
    <n v="6.5636363636363644"/>
    <x v="7"/>
    <x v="1"/>
  </r>
  <r>
    <x v="101"/>
    <x v="252"/>
    <n v="6.2835820895522376"/>
    <x v="7"/>
    <x v="1"/>
  </r>
  <r>
    <x v="101"/>
    <x v="253"/>
    <n v="7.9408866995073861"/>
    <x v="7"/>
    <x v="1"/>
  </r>
  <r>
    <x v="101"/>
    <x v="254"/>
    <n v="7.725806451612903"/>
    <x v="7"/>
    <x v="1"/>
  </r>
  <r>
    <x v="101"/>
    <x v="255"/>
    <n v="7.4632352941176459"/>
    <x v="7"/>
    <x v="1"/>
  </r>
  <r>
    <x v="101"/>
    <x v="256"/>
    <n v="7.4588235294117657"/>
    <x v="7"/>
    <x v="1"/>
  </r>
  <r>
    <x v="101"/>
    <x v="257"/>
    <n v="7.2925531914893629"/>
    <x v="7"/>
    <x v="1"/>
  </r>
  <r>
    <x v="101"/>
    <x v="258"/>
    <n v="7.0062499999999996"/>
    <x v="7"/>
    <x v="1"/>
  </r>
  <r>
    <x v="101"/>
    <x v="259"/>
    <n v="7.4761904761904772"/>
    <x v="7"/>
    <x v="1"/>
  </r>
  <r>
    <x v="101"/>
    <x v="260"/>
    <n v="5.8867924528301883"/>
    <x v="7"/>
    <x v="1"/>
  </r>
  <r>
    <x v="101"/>
    <x v="261"/>
    <n v="5.7555555555555564"/>
    <x v="7"/>
    <x v="1"/>
  </r>
  <r>
    <x v="101"/>
    <x v="262"/>
    <n v="6.5964912280701729"/>
    <x v="7"/>
    <x v="1"/>
  </r>
  <r>
    <x v="101"/>
    <x v="263"/>
    <n v="6.2970297029702964"/>
    <x v="7"/>
    <x v="1"/>
  </r>
  <r>
    <x v="101"/>
    <x v="264"/>
    <n v="5.8325358851674647"/>
    <x v="7"/>
    <x v="1"/>
  </r>
  <r>
    <x v="101"/>
    <x v="265"/>
    <n v="7.0536664695446438"/>
    <x v="7"/>
    <x v="1"/>
  </r>
  <r>
    <x v="101"/>
    <x v="230"/>
    <n v="7.7309236947791167"/>
    <x v="8"/>
    <x v="1"/>
  </r>
  <r>
    <x v="101"/>
    <x v="231"/>
    <n v="7.9211618257261422"/>
    <x v="8"/>
    <x v="1"/>
  </r>
  <r>
    <x v="101"/>
    <x v="232"/>
    <n v="7.0217391304347831"/>
    <x v="8"/>
    <x v="1"/>
  </r>
  <r>
    <x v="101"/>
    <x v="233"/>
    <n v="7.3990610328638509"/>
    <x v="8"/>
    <x v="1"/>
  </r>
  <r>
    <x v="101"/>
    <x v="234"/>
    <n v="7.9078341013824902"/>
    <x v="8"/>
    <x v="1"/>
  </r>
  <r>
    <x v="101"/>
    <x v="235"/>
    <n v="7.0044444444444407"/>
    <x v="8"/>
    <x v="1"/>
  </r>
  <r>
    <x v="101"/>
    <x v="236"/>
    <n v="7.552301255230125"/>
    <x v="8"/>
    <x v="1"/>
  </r>
  <r>
    <x v="101"/>
    <x v="237"/>
    <n v="7.2113402061855654"/>
    <x v="8"/>
    <x v="1"/>
  </r>
  <r>
    <x v="101"/>
    <x v="238"/>
    <n v="6.7366071428571441"/>
    <x v="8"/>
    <x v="1"/>
  </r>
  <r>
    <x v="101"/>
    <x v="239"/>
    <n v="7.7155555555555546"/>
    <x v="8"/>
    <x v="1"/>
  </r>
  <r>
    <x v="101"/>
    <x v="240"/>
    <n v="8.5060240963855467"/>
    <x v="8"/>
    <x v="1"/>
  </r>
  <r>
    <x v="101"/>
    <x v="241"/>
    <n v="8.7822580645161334"/>
    <x v="8"/>
    <x v="1"/>
  </r>
  <r>
    <x v="101"/>
    <x v="242"/>
    <n v="7.5333333333333341"/>
    <x v="8"/>
    <x v="1"/>
  </r>
  <r>
    <x v="101"/>
    <x v="243"/>
    <n v="7.0652173913043477"/>
    <x v="8"/>
    <x v="1"/>
  </r>
  <r>
    <x v="101"/>
    <x v="244"/>
    <n v="7.4502164502164501"/>
    <x v="8"/>
    <x v="1"/>
  </r>
  <r>
    <x v="101"/>
    <x v="245"/>
    <n v="7.2378640776699052"/>
    <x v="8"/>
    <x v="1"/>
  </r>
  <r>
    <x v="101"/>
    <x v="246"/>
    <n v="7.6621004566210109"/>
    <x v="8"/>
    <x v="1"/>
  </r>
  <r>
    <x v="101"/>
    <x v="247"/>
    <n v="7.1621621621621614"/>
    <x v="8"/>
    <x v="1"/>
  </r>
  <r>
    <x v="101"/>
    <x v="248"/>
    <n v="7.7653061224489797"/>
    <x v="8"/>
    <x v="1"/>
  </r>
  <r>
    <x v="101"/>
    <x v="249"/>
    <n v="6.5208333333333339"/>
    <x v="8"/>
    <x v="1"/>
  </r>
  <r>
    <x v="101"/>
    <x v="250"/>
    <n v="6.2727272727272716"/>
    <x v="8"/>
    <x v="1"/>
  </r>
  <r>
    <x v="101"/>
    <x v="251"/>
    <n v="7"/>
    <x v="8"/>
    <x v="1"/>
  </r>
  <r>
    <x v="101"/>
    <x v="252"/>
    <n v="6.8461538461538449"/>
    <x v="8"/>
    <x v="1"/>
  </r>
  <r>
    <x v="101"/>
    <x v="253"/>
    <n v="8.5654761904761951"/>
    <x v="8"/>
    <x v="1"/>
  </r>
  <r>
    <x v="101"/>
    <x v="254"/>
    <n v="8.1"/>
    <x v="8"/>
    <x v="1"/>
  </r>
  <r>
    <x v="101"/>
    <x v="255"/>
    <n v="7.9312977099236646"/>
    <x v="8"/>
    <x v="1"/>
  </r>
  <r>
    <x v="101"/>
    <x v="256"/>
    <n v="8.1428571428571406"/>
    <x v="8"/>
    <x v="1"/>
  </r>
  <r>
    <x v="101"/>
    <x v="257"/>
    <n v="7.4659090909090899"/>
    <x v="8"/>
    <x v="1"/>
  </r>
  <r>
    <x v="101"/>
    <x v="258"/>
    <n v="7.3910256410256396"/>
    <x v="8"/>
    <x v="1"/>
  </r>
  <r>
    <x v="101"/>
    <x v="259"/>
    <n v="7.838926174496641"/>
    <x v="8"/>
    <x v="1"/>
  </r>
  <r>
    <x v="101"/>
    <x v="260"/>
    <n v="6.5803571428571432"/>
    <x v="8"/>
    <x v="1"/>
  </r>
  <r>
    <x v="101"/>
    <x v="261"/>
    <n v="6.7808219178082174"/>
    <x v="8"/>
    <x v="1"/>
  </r>
  <r>
    <x v="101"/>
    <x v="262"/>
    <n v="7.3148148148148175"/>
    <x v="8"/>
    <x v="1"/>
  </r>
  <r>
    <x v="101"/>
    <x v="263"/>
    <n v="7.3061224489795951"/>
    <x v="8"/>
    <x v="1"/>
  </r>
  <r>
    <x v="101"/>
    <x v="264"/>
    <n v="7.0680628272251314"/>
    <x v="8"/>
    <x v="1"/>
  </r>
  <r>
    <x v="101"/>
    <x v="265"/>
    <n v="7.5033535089154233"/>
    <x v="8"/>
    <x v="1"/>
  </r>
  <r>
    <x v="101"/>
    <x v="230"/>
    <n v="7.722891566265063"/>
    <x v="9"/>
    <x v="1"/>
  </r>
  <r>
    <x v="101"/>
    <x v="231"/>
    <n v="7.81039755351682"/>
    <x v="9"/>
    <x v="1"/>
  </r>
  <r>
    <x v="101"/>
    <x v="232"/>
    <n v="7.5019920318725104"/>
    <x v="9"/>
    <x v="1"/>
  </r>
  <r>
    <x v="101"/>
    <x v="233"/>
    <n v="7.3711340206185563"/>
    <x v="9"/>
    <x v="1"/>
  </r>
  <r>
    <x v="101"/>
    <x v="234"/>
    <n v="7.6655844155844113"/>
    <x v="9"/>
    <x v="1"/>
  </r>
  <r>
    <x v="101"/>
    <x v="235"/>
    <n v="7.0607028753993593"/>
    <x v="9"/>
    <x v="1"/>
  </r>
  <r>
    <x v="101"/>
    <x v="236"/>
    <n v="7.375"/>
    <x v="9"/>
    <x v="1"/>
  </r>
  <r>
    <x v="101"/>
    <x v="237"/>
    <n v="7.1019736842105292"/>
    <x v="9"/>
    <x v="1"/>
  </r>
  <r>
    <x v="101"/>
    <x v="238"/>
    <n v="7.2592592592592569"/>
    <x v="9"/>
    <x v="1"/>
  </r>
  <r>
    <x v="101"/>
    <x v="239"/>
    <n v="7.2064516129032281"/>
    <x v="9"/>
    <x v="1"/>
  </r>
  <r>
    <x v="101"/>
    <x v="240"/>
    <n v="8.1151515151515152"/>
    <x v="9"/>
    <x v="1"/>
  </r>
  <r>
    <x v="101"/>
    <x v="241"/>
    <n v="8.2140672782874642"/>
    <x v="9"/>
    <x v="1"/>
  </r>
  <r>
    <x v="101"/>
    <x v="242"/>
    <n v="7.25"/>
    <x v="9"/>
    <x v="1"/>
  </r>
  <r>
    <x v="101"/>
    <x v="243"/>
    <n v="6.83984375"/>
    <x v="9"/>
    <x v="1"/>
  </r>
  <r>
    <x v="101"/>
    <x v="244"/>
    <n v="7.2155477031802127"/>
    <x v="9"/>
    <x v="1"/>
  </r>
  <r>
    <x v="101"/>
    <x v="245"/>
    <n v="6.9404255319148946"/>
    <x v="9"/>
    <x v="1"/>
  </r>
  <r>
    <x v="101"/>
    <x v="246"/>
    <n v="7.2241379310344822"/>
    <x v="9"/>
    <x v="1"/>
  </r>
  <r>
    <x v="101"/>
    <x v="247"/>
    <n v="7.2178571428571416"/>
    <x v="9"/>
    <x v="1"/>
  </r>
  <r>
    <x v="101"/>
    <x v="248"/>
    <n v="7.3355263157894699"/>
    <x v="9"/>
    <x v="1"/>
  </r>
  <r>
    <x v="101"/>
    <x v="249"/>
    <n v="7.0729166666666687"/>
    <x v="9"/>
    <x v="1"/>
  </r>
  <r>
    <x v="101"/>
    <x v="250"/>
    <n v="6.9108910891089117"/>
    <x v="9"/>
    <x v="1"/>
  </r>
  <r>
    <x v="101"/>
    <x v="251"/>
    <n v="7.0149253731343295"/>
    <x v="9"/>
    <x v="1"/>
  </r>
  <r>
    <x v="101"/>
    <x v="252"/>
    <n v="6.9801980198019802"/>
    <x v="9"/>
    <x v="1"/>
  </r>
  <r>
    <x v="101"/>
    <x v="253"/>
    <n v="7.5992063492063497"/>
    <x v="9"/>
    <x v="1"/>
  </r>
  <r>
    <x v="101"/>
    <x v="254"/>
    <n v="7.5212765957446832"/>
    <x v="9"/>
    <x v="1"/>
  </r>
  <r>
    <x v="101"/>
    <x v="255"/>
    <n v="7.4866310160427769"/>
    <x v="9"/>
    <x v="1"/>
  </r>
  <r>
    <x v="101"/>
    <x v="256"/>
    <n v="7.6875"/>
    <x v="9"/>
    <x v="1"/>
  </r>
  <r>
    <x v="101"/>
    <x v="257"/>
    <n v="7.1811594202898519"/>
    <x v="9"/>
    <x v="1"/>
  </r>
  <r>
    <x v="101"/>
    <x v="258"/>
    <n v="6.8481012658227858"/>
    <x v="9"/>
    <x v="1"/>
  </r>
  <r>
    <x v="101"/>
    <x v="259"/>
    <n v="7.3888888888888902"/>
    <x v="9"/>
    <x v="1"/>
  </r>
  <r>
    <x v="101"/>
    <x v="260"/>
    <n v="6.746575342465758"/>
    <x v="9"/>
    <x v="1"/>
  </r>
  <r>
    <x v="101"/>
    <x v="261"/>
    <n v="7.1368078175895739"/>
    <x v="9"/>
    <x v="1"/>
  </r>
  <r>
    <x v="101"/>
    <x v="262"/>
    <n v="7.3993174061433464"/>
    <x v="9"/>
    <x v="1"/>
  </r>
  <r>
    <x v="101"/>
    <x v="263"/>
    <n v="7.0769230769230775"/>
    <x v="9"/>
    <x v="1"/>
  </r>
  <r>
    <x v="101"/>
    <x v="264"/>
    <n v="6.911262798634815"/>
    <x v="9"/>
    <x v="1"/>
  </r>
  <r>
    <x v="101"/>
    <x v="265"/>
    <n v="7.3365418067957737"/>
    <x v="9"/>
    <x v="1"/>
  </r>
  <r>
    <x v="101"/>
    <x v="230"/>
    <n v="8.1822033898305104"/>
    <x v="10"/>
    <x v="1"/>
  </r>
  <r>
    <x v="101"/>
    <x v="231"/>
    <n v="8.0991379310344858"/>
    <x v="10"/>
    <x v="1"/>
  </r>
  <r>
    <x v="101"/>
    <x v="232"/>
    <n v="7.5804878048780475"/>
    <x v="10"/>
    <x v="1"/>
  </r>
  <r>
    <x v="101"/>
    <x v="233"/>
    <n v="7.4349999999999996"/>
    <x v="10"/>
    <x v="1"/>
  </r>
  <r>
    <x v="101"/>
    <x v="234"/>
    <n v="8.0849056603773644"/>
    <x v="10"/>
    <x v="1"/>
  </r>
  <r>
    <x v="101"/>
    <x v="235"/>
    <n v="6.9439655172413808"/>
    <x v="10"/>
    <x v="1"/>
  </r>
  <r>
    <x v="101"/>
    <x v="236"/>
    <n v="7.3679653679653647"/>
    <x v="10"/>
    <x v="1"/>
  </r>
  <r>
    <x v="101"/>
    <x v="237"/>
    <n v="6.8078602620087363"/>
    <x v="10"/>
    <x v="1"/>
  </r>
  <r>
    <x v="101"/>
    <x v="238"/>
    <n v="7.5720524017467268"/>
    <x v="10"/>
    <x v="1"/>
  </r>
  <r>
    <x v="101"/>
    <x v="239"/>
    <n v="7.7423580786026198"/>
    <x v="10"/>
    <x v="1"/>
  </r>
  <r>
    <x v="101"/>
    <x v="240"/>
    <n v="8.2489451476793256"/>
    <x v="10"/>
    <x v="1"/>
  </r>
  <r>
    <x v="101"/>
    <x v="241"/>
    <n v="8.4364406779661092"/>
    <x v="10"/>
    <x v="1"/>
  </r>
  <r>
    <x v="101"/>
    <x v="242"/>
    <n v="6.8765432098765471"/>
    <x v="10"/>
    <x v="1"/>
  </r>
  <r>
    <x v="101"/>
    <x v="243"/>
    <n v="6.5347593582887669"/>
    <x v="10"/>
    <x v="1"/>
  </r>
  <r>
    <x v="101"/>
    <x v="244"/>
    <n v="7.2163461538461569"/>
    <x v="10"/>
    <x v="1"/>
  </r>
  <r>
    <x v="101"/>
    <x v="245"/>
    <n v="6.6594594594594563"/>
    <x v="10"/>
    <x v="1"/>
  </r>
  <r>
    <x v="101"/>
    <x v="246"/>
    <n v="7.3732057416267915"/>
    <x v="10"/>
    <x v="1"/>
  </r>
  <r>
    <x v="101"/>
    <x v="247"/>
    <n v="7.3781094527363171"/>
    <x v="10"/>
    <x v="1"/>
  </r>
  <r>
    <x v="101"/>
    <x v="248"/>
    <n v="7.2371134020618566"/>
    <x v="10"/>
    <x v="1"/>
  </r>
  <r>
    <x v="101"/>
    <x v="249"/>
    <n v="7.0222222222222213"/>
    <x v="10"/>
    <x v="1"/>
  </r>
  <r>
    <x v="101"/>
    <x v="250"/>
    <n v="6.1571428571428584"/>
    <x v="10"/>
    <x v="1"/>
  </r>
  <r>
    <x v="101"/>
    <x v="251"/>
    <n v="7.3396226415094352"/>
    <x v="10"/>
    <x v="1"/>
  </r>
  <r>
    <x v="101"/>
    <x v="252"/>
    <n v="6.2835820895522385"/>
    <x v="10"/>
    <x v="1"/>
  </r>
  <r>
    <x v="101"/>
    <x v="253"/>
    <n v="8.2750000000000004"/>
    <x v="10"/>
    <x v="1"/>
  </r>
  <r>
    <x v="101"/>
    <x v="254"/>
    <n v="7.6111111111111125"/>
    <x v="10"/>
    <x v="1"/>
  </r>
  <r>
    <x v="101"/>
    <x v="255"/>
    <n v="7.5042735042735051"/>
    <x v="10"/>
    <x v="1"/>
  </r>
  <r>
    <x v="101"/>
    <x v="256"/>
    <n v="8.3037037037037074"/>
    <x v="10"/>
    <x v="1"/>
  </r>
  <r>
    <x v="101"/>
    <x v="257"/>
    <n v="7.4902912621359228"/>
    <x v="10"/>
    <x v="1"/>
  </r>
  <r>
    <x v="101"/>
    <x v="258"/>
    <n v="6.7391304347826084"/>
    <x v="10"/>
    <x v="1"/>
  </r>
  <r>
    <x v="101"/>
    <x v="259"/>
    <n v="7.4239130434782625"/>
    <x v="10"/>
    <x v="1"/>
  </r>
  <r>
    <x v="101"/>
    <x v="260"/>
    <n v="6.4566929133858268"/>
    <x v="10"/>
    <x v="1"/>
  </r>
  <r>
    <x v="101"/>
    <x v="261"/>
    <n v="7.2322274881516586"/>
    <x v="10"/>
    <x v="1"/>
  </r>
  <r>
    <x v="101"/>
    <x v="262"/>
    <n v="7.2076502732240444"/>
    <x v="10"/>
    <x v="1"/>
  </r>
  <r>
    <x v="101"/>
    <x v="263"/>
    <n v="7.1822916666666687"/>
    <x v="10"/>
    <x v="1"/>
  </r>
  <r>
    <x v="101"/>
    <x v="264"/>
    <n v="7.1317073170731717"/>
    <x v="10"/>
    <x v="1"/>
  </r>
  <r>
    <x v="101"/>
    <x v="265"/>
    <n v="7.4162214667314199"/>
    <x v="10"/>
    <x v="1"/>
  </r>
  <r>
    <x v="101"/>
    <x v="230"/>
    <n v="8.3319999999999936"/>
    <x v="11"/>
    <x v="1"/>
  </r>
  <r>
    <x v="101"/>
    <x v="231"/>
    <n v="8.351239669421485"/>
    <x v="11"/>
    <x v="1"/>
  </r>
  <r>
    <x v="101"/>
    <x v="232"/>
    <n v="8.0172413793103434"/>
    <x v="11"/>
    <x v="1"/>
  </r>
  <r>
    <x v="101"/>
    <x v="233"/>
    <n v="7.6740088105726905"/>
    <x v="11"/>
    <x v="1"/>
  </r>
  <r>
    <x v="101"/>
    <x v="234"/>
    <n v="8.2282157676348557"/>
    <x v="11"/>
    <x v="1"/>
  </r>
  <r>
    <x v="101"/>
    <x v="235"/>
    <n v="7.4899598393574269"/>
    <x v="11"/>
    <x v="1"/>
  </r>
  <r>
    <x v="101"/>
    <x v="236"/>
    <n v="7.5517241379310347"/>
    <x v="11"/>
    <x v="1"/>
  </r>
  <r>
    <x v="101"/>
    <x v="237"/>
    <n v="7.4791666666666687"/>
    <x v="11"/>
    <x v="1"/>
  </r>
  <r>
    <x v="101"/>
    <x v="238"/>
    <n v="7.69140625"/>
    <x v="11"/>
    <x v="1"/>
  </r>
  <r>
    <x v="101"/>
    <x v="239"/>
    <n v="7.9479999999999995"/>
    <x v="11"/>
    <x v="1"/>
  </r>
  <r>
    <x v="101"/>
    <x v="240"/>
    <n v="8.6145038167938992"/>
    <x v="11"/>
    <x v="1"/>
  </r>
  <r>
    <x v="101"/>
    <x v="241"/>
    <n v="8.8441064638783278"/>
    <x v="11"/>
    <x v="1"/>
  </r>
  <r>
    <x v="101"/>
    <x v="242"/>
    <n v="7.575163398692812"/>
    <x v="11"/>
    <x v="1"/>
  </r>
  <r>
    <x v="101"/>
    <x v="243"/>
    <n v="6.882978723404257"/>
    <x v="11"/>
    <x v="1"/>
  </r>
  <r>
    <x v="101"/>
    <x v="244"/>
    <n v="7.4318181818181799"/>
    <x v="11"/>
    <x v="1"/>
  </r>
  <r>
    <x v="101"/>
    <x v="245"/>
    <n v="7.2110552763819111"/>
    <x v="11"/>
    <x v="1"/>
  </r>
  <r>
    <x v="101"/>
    <x v="246"/>
    <n v="7.6636771300448396"/>
    <x v="11"/>
    <x v="1"/>
  </r>
  <r>
    <x v="101"/>
    <x v="247"/>
    <n v="7.4684684684684663"/>
    <x v="11"/>
    <x v="1"/>
  </r>
  <r>
    <x v="101"/>
    <x v="248"/>
    <n v="7.6299212598425168"/>
    <x v="11"/>
    <x v="1"/>
  </r>
  <r>
    <x v="101"/>
    <x v="249"/>
    <n v="7.3673469387755111"/>
    <x v="11"/>
    <x v="1"/>
  </r>
  <r>
    <x v="101"/>
    <x v="250"/>
    <n v="7.2222222222222214"/>
    <x v="11"/>
    <x v="1"/>
  </r>
  <r>
    <x v="101"/>
    <x v="251"/>
    <n v="7.4705882352941178"/>
    <x v="11"/>
    <x v="1"/>
  </r>
  <r>
    <x v="101"/>
    <x v="252"/>
    <n v="7.0547945205479445"/>
    <x v="11"/>
    <x v="1"/>
  </r>
  <r>
    <x v="101"/>
    <x v="253"/>
    <n v="8.191176470588232"/>
    <x v="11"/>
    <x v="1"/>
  </r>
  <r>
    <x v="101"/>
    <x v="254"/>
    <n v="7.6595744680851068"/>
    <x v="11"/>
    <x v="1"/>
  </r>
  <r>
    <x v="101"/>
    <x v="255"/>
    <n v="7.8693181818181772"/>
    <x v="11"/>
    <x v="1"/>
  </r>
  <r>
    <x v="101"/>
    <x v="256"/>
    <n v="7.8666666666666645"/>
    <x v="11"/>
    <x v="1"/>
  </r>
  <r>
    <x v="101"/>
    <x v="257"/>
    <n v="7.5"/>
    <x v="11"/>
    <x v="1"/>
  </r>
  <r>
    <x v="101"/>
    <x v="258"/>
    <n v="7.2195121951219487"/>
    <x v="11"/>
    <x v="1"/>
  </r>
  <r>
    <x v="101"/>
    <x v="259"/>
    <n v="7.751173708920188"/>
    <x v="11"/>
    <x v="1"/>
  </r>
  <r>
    <x v="101"/>
    <x v="260"/>
    <n v="7.1194029850746272"/>
    <x v="11"/>
    <x v="1"/>
  </r>
  <r>
    <x v="101"/>
    <x v="261"/>
    <n v="7.3934426229508174"/>
    <x v="11"/>
    <x v="1"/>
  </r>
  <r>
    <x v="101"/>
    <x v="262"/>
    <n v="7.7222222222222205"/>
    <x v="11"/>
    <x v="1"/>
  </r>
  <r>
    <x v="101"/>
    <x v="263"/>
    <n v="7.5044642857142811"/>
    <x v="11"/>
    <x v="1"/>
  </r>
  <r>
    <x v="101"/>
    <x v="264"/>
    <n v="7.2703862660944214"/>
    <x v="11"/>
    <x v="1"/>
  </r>
  <r>
    <x v="101"/>
    <x v="265"/>
    <n v="7.7239076789084056"/>
    <x v="11"/>
    <x v="1"/>
  </r>
  <r>
    <x v="101"/>
    <x v="230"/>
    <n v="7.5238095238095237"/>
    <x v="12"/>
    <x v="1"/>
  </r>
  <r>
    <x v="101"/>
    <x v="231"/>
    <n v="7.6317991631799176"/>
    <x v="12"/>
    <x v="1"/>
  </r>
  <r>
    <x v="101"/>
    <x v="232"/>
    <n v="6.8571428571428532"/>
    <x v="12"/>
    <x v="1"/>
  </r>
  <r>
    <x v="101"/>
    <x v="233"/>
    <n v="7.1896551724137918"/>
    <x v="12"/>
    <x v="1"/>
  </r>
  <r>
    <x v="101"/>
    <x v="234"/>
    <n v="7.5485232067510522"/>
    <x v="12"/>
    <x v="1"/>
  </r>
  <r>
    <x v="101"/>
    <x v="235"/>
    <n v="7.0522388059701502"/>
    <x v="12"/>
    <x v="1"/>
  </r>
  <r>
    <x v="101"/>
    <x v="236"/>
    <n v="7.3736654804270509"/>
    <x v="12"/>
    <x v="1"/>
  </r>
  <r>
    <x v="101"/>
    <x v="237"/>
    <n v="7.6315789473684132"/>
    <x v="12"/>
    <x v="1"/>
  </r>
  <r>
    <x v="101"/>
    <x v="238"/>
    <n v="7.695167286245356"/>
    <x v="12"/>
    <x v="1"/>
  </r>
  <r>
    <x v="101"/>
    <x v="239"/>
    <n v="8.0516605166051605"/>
    <x v="12"/>
    <x v="1"/>
  </r>
  <r>
    <x v="101"/>
    <x v="240"/>
    <n v="8.3626760563380316"/>
    <x v="12"/>
    <x v="1"/>
  </r>
  <r>
    <x v="101"/>
    <x v="241"/>
    <n v="8.7234042553191493"/>
    <x v="12"/>
    <x v="1"/>
  </r>
  <r>
    <x v="101"/>
    <x v="242"/>
    <n v="7.0370370370370363"/>
    <x v="12"/>
    <x v="1"/>
  </r>
  <r>
    <x v="101"/>
    <x v="243"/>
    <n v="7.1766917293233101"/>
    <x v="12"/>
    <x v="1"/>
  </r>
  <r>
    <x v="101"/>
    <x v="244"/>
    <n v="7.0364372469635645"/>
    <x v="12"/>
    <x v="1"/>
  </r>
  <r>
    <x v="101"/>
    <x v="245"/>
    <n v="6.6837209302325604"/>
    <x v="12"/>
    <x v="1"/>
  </r>
  <r>
    <x v="101"/>
    <x v="246"/>
    <n v="7.4615384615384581"/>
    <x v="12"/>
    <x v="1"/>
  </r>
  <r>
    <x v="101"/>
    <x v="247"/>
    <n v="6.9063829787234026"/>
    <x v="12"/>
    <x v="1"/>
  </r>
  <r>
    <x v="101"/>
    <x v="248"/>
    <n v="7.6730769230769242"/>
    <x v="12"/>
    <x v="1"/>
  </r>
  <r>
    <x v="101"/>
    <x v="249"/>
    <n v="7.0603448275862046"/>
    <x v="12"/>
    <x v="1"/>
  </r>
  <r>
    <x v="101"/>
    <x v="250"/>
    <n v="7.4202898550724639"/>
    <x v="12"/>
    <x v="1"/>
  </r>
  <r>
    <x v="101"/>
    <x v="251"/>
    <n v="7.0108695652173898"/>
    <x v="12"/>
    <x v="1"/>
  </r>
  <r>
    <x v="101"/>
    <x v="252"/>
    <n v="6.5229357798165131"/>
    <x v="12"/>
    <x v="1"/>
  </r>
  <r>
    <x v="101"/>
    <x v="253"/>
    <n v="8.0280373831775691"/>
    <x v="12"/>
    <x v="1"/>
  </r>
  <r>
    <x v="101"/>
    <x v="254"/>
    <n v="7.69"/>
    <x v="12"/>
    <x v="1"/>
  </r>
  <r>
    <x v="101"/>
    <x v="255"/>
    <n v="7.7823834196891202"/>
    <x v="12"/>
    <x v="1"/>
  </r>
  <r>
    <x v="101"/>
    <x v="256"/>
    <n v="7.9364161849710975"/>
    <x v="12"/>
    <x v="1"/>
  </r>
  <r>
    <x v="101"/>
    <x v="257"/>
    <n v="7.7509881422924902"/>
    <x v="12"/>
    <x v="1"/>
  </r>
  <r>
    <x v="101"/>
    <x v="258"/>
    <n v="7.2571428571428616"/>
    <x v="12"/>
    <x v="1"/>
  </r>
  <r>
    <x v="101"/>
    <x v="259"/>
    <n v="7.9076923076923089"/>
    <x v="12"/>
    <x v="1"/>
  </r>
  <r>
    <x v="101"/>
    <x v="260"/>
    <n v="7.1555555555555559"/>
    <x v="12"/>
    <x v="1"/>
  </r>
  <r>
    <x v="101"/>
    <x v="261"/>
    <n v="7.1072796934865883"/>
    <x v="12"/>
    <x v="1"/>
  </r>
  <r>
    <x v="101"/>
    <x v="262"/>
    <n v="6.9051724137931032"/>
    <x v="12"/>
    <x v="1"/>
  </r>
  <r>
    <x v="101"/>
    <x v="263"/>
    <n v="7.1021276595744682"/>
    <x v="12"/>
    <x v="1"/>
  </r>
  <r>
    <x v="101"/>
    <x v="264"/>
    <n v="7.0645161290322553"/>
    <x v="12"/>
    <x v="1"/>
  </r>
  <r>
    <x v="101"/>
    <x v="265"/>
    <n v="7.4415016713808182"/>
    <x v="12"/>
    <x v="1"/>
  </r>
  <r>
    <x v="101"/>
    <x v="230"/>
    <n v="7.9652777777777803"/>
    <x v="13"/>
    <x v="1"/>
  </r>
  <r>
    <x v="101"/>
    <x v="231"/>
    <n v="8.2071428571428608"/>
    <x v="13"/>
    <x v="1"/>
  </r>
  <r>
    <x v="101"/>
    <x v="232"/>
    <n v="7.7008547008546993"/>
    <x v="13"/>
    <x v="1"/>
  </r>
  <r>
    <x v="101"/>
    <x v="233"/>
    <n v="7.5230769230769221"/>
    <x v="13"/>
    <x v="1"/>
  </r>
  <r>
    <x v="101"/>
    <x v="234"/>
    <n v="7.9032258064516103"/>
    <x v="13"/>
    <x v="1"/>
  </r>
  <r>
    <x v="101"/>
    <x v="235"/>
    <n v="6.8978102189780994"/>
    <x v="13"/>
    <x v="1"/>
  </r>
  <r>
    <x v="101"/>
    <x v="236"/>
    <n v="7.4328358208955212"/>
    <x v="13"/>
    <x v="1"/>
  </r>
  <r>
    <x v="101"/>
    <x v="237"/>
    <n v="6.8014705882352953"/>
    <x v="13"/>
    <x v="1"/>
  </r>
  <r>
    <x v="101"/>
    <x v="238"/>
    <n v="7.5140845070422531"/>
    <x v="13"/>
    <x v="1"/>
  </r>
  <r>
    <x v="101"/>
    <x v="239"/>
    <n v="7.9565217391304346"/>
    <x v="13"/>
    <x v="1"/>
  </r>
  <r>
    <x v="101"/>
    <x v="240"/>
    <n v="8.358620689655174"/>
    <x v="13"/>
    <x v="1"/>
  </r>
  <r>
    <x v="101"/>
    <x v="241"/>
    <n v="8.4178082191780792"/>
    <x v="13"/>
    <x v="1"/>
  </r>
  <r>
    <x v="101"/>
    <x v="242"/>
    <n v="7.6513761467889889"/>
    <x v="13"/>
    <x v="1"/>
  </r>
  <r>
    <x v="101"/>
    <x v="243"/>
    <n v="7.1774193548387109"/>
    <x v="13"/>
    <x v="1"/>
  </r>
  <r>
    <x v="101"/>
    <x v="244"/>
    <n v="7.359375"/>
    <x v="13"/>
    <x v="1"/>
  </r>
  <r>
    <x v="101"/>
    <x v="245"/>
    <n v="7.2868217054263562"/>
    <x v="13"/>
    <x v="1"/>
  </r>
  <r>
    <x v="101"/>
    <x v="246"/>
    <n v="7.5503875968992276"/>
    <x v="13"/>
    <x v="1"/>
  </r>
  <r>
    <x v="101"/>
    <x v="247"/>
    <n v="7.0454545454545467"/>
    <x v="13"/>
    <x v="1"/>
  </r>
  <r>
    <x v="101"/>
    <x v="248"/>
    <n v="8.0987654320987623"/>
    <x v="13"/>
    <x v="1"/>
  </r>
  <r>
    <x v="101"/>
    <x v="249"/>
    <n v="7.3653846153846159"/>
    <x v="13"/>
    <x v="1"/>
  </r>
  <r>
    <x v="101"/>
    <x v="250"/>
    <n v="6.7872340425531918"/>
    <x v="13"/>
    <x v="1"/>
  </r>
  <r>
    <x v="101"/>
    <x v="251"/>
    <n v="6.25"/>
    <x v="13"/>
    <x v="1"/>
  </r>
  <r>
    <x v="101"/>
    <x v="252"/>
    <n v="6.3777777777777782"/>
    <x v="13"/>
    <x v="1"/>
  </r>
  <r>
    <x v="101"/>
    <x v="253"/>
    <n v="8.1735537190082646"/>
    <x v="13"/>
    <x v="1"/>
  </r>
  <r>
    <x v="101"/>
    <x v="254"/>
    <n v="8.1025641025641022"/>
    <x v="13"/>
    <x v="1"/>
  </r>
  <r>
    <x v="101"/>
    <x v="255"/>
    <n v="8.0256410256410238"/>
    <x v="13"/>
    <x v="1"/>
  </r>
  <r>
    <x v="101"/>
    <x v="256"/>
    <n v="7.8024691358024718"/>
    <x v="13"/>
    <x v="1"/>
  </r>
  <r>
    <x v="101"/>
    <x v="257"/>
    <n v="7.5267175572519074"/>
    <x v="13"/>
    <x v="1"/>
  </r>
  <r>
    <x v="101"/>
    <x v="258"/>
    <n v="7.0991735537190079"/>
    <x v="13"/>
    <x v="1"/>
  </r>
  <r>
    <x v="101"/>
    <x v="259"/>
    <n v="7.9040000000000008"/>
    <x v="13"/>
    <x v="1"/>
  </r>
  <r>
    <x v="101"/>
    <x v="260"/>
    <n v="7.1866666666666692"/>
    <x v="13"/>
    <x v="1"/>
  </r>
  <r>
    <x v="101"/>
    <x v="261"/>
    <n v="6.8283582089552244"/>
    <x v="13"/>
    <x v="1"/>
  </r>
  <r>
    <x v="101"/>
    <x v="262"/>
    <n v="7.529411764705884"/>
    <x v="13"/>
    <x v="1"/>
  </r>
  <r>
    <x v="101"/>
    <x v="263"/>
    <n v="7.1523809523809501"/>
    <x v="13"/>
    <x v="1"/>
  </r>
  <r>
    <x v="101"/>
    <x v="264"/>
    <n v="6.8125"/>
    <x v="13"/>
    <x v="1"/>
  </r>
  <r>
    <x v="101"/>
    <x v="265"/>
    <n v="7.5284469502819054"/>
    <x v="13"/>
    <x v="1"/>
  </r>
  <r>
    <x v="101"/>
    <x v="230"/>
    <n v="8.3955223880597014"/>
    <x v="14"/>
    <x v="1"/>
  </r>
  <r>
    <x v="101"/>
    <x v="231"/>
    <n v="8.3739837398373975"/>
    <x v="14"/>
    <x v="1"/>
  </r>
  <r>
    <x v="101"/>
    <x v="232"/>
    <n v="7.7403846153846141"/>
    <x v="14"/>
    <x v="1"/>
  </r>
  <r>
    <x v="101"/>
    <x v="233"/>
    <n v="8.1666666666666625"/>
    <x v="14"/>
    <x v="1"/>
  </r>
  <r>
    <x v="101"/>
    <x v="234"/>
    <n v="8.289256198347104"/>
    <x v="14"/>
    <x v="1"/>
  </r>
  <r>
    <x v="101"/>
    <x v="235"/>
    <n v="7.767441860465115"/>
    <x v="14"/>
    <x v="1"/>
  </r>
  <r>
    <x v="101"/>
    <x v="236"/>
    <n v="8.0277777777777803"/>
    <x v="14"/>
    <x v="1"/>
  </r>
  <r>
    <x v="101"/>
    <x v="237"/>
    <n v="7.8321167883211675"/>
    <x v="14"/>
    <x v="1"/>
  </r>
  <r>
    <x v="101"/>
    <x v="238"/>
    <n v="7.6618705035971235"/>
    <x v="14"/>
    <x v="1"/>
  </r>
  <r>
    <x v="101"/>
    <x v="239"/>
    <n v="7.899224806201552"/>
    <x v="14"/>
    <x v="1"/>
  </r>
  <r>
    <x v="101"/>
    <x v="240"/>
    <n v="8.7304964539007024"/>
    <x v="14"/>
    <x v="1"/>
  </r>
  <r>
    <x v="101"/>
    <x v="241"/>
    <n v="8.8951048951048932"/>
    <x v="14"/>
    <x v="1"/>
  </r>
  <r>
    <x v="101"/>
    <x v="242"/>
    <n v="8.0606060606060623"/>
    <x v="14"/>
    <x v="1"/>
  </r>
  <r>
    <x v="101"/>
    <x v="243"/>
    <n v="7.7589285714285703"/>
    <x v="14"/>
    <x v="1"/>
  </r>
  <r>
    <x v="101"/>
    <x v="244"/>
    <n v="7.8214285714285694"/>
    <x v="14"/>
    <x v="1"/>
  </r>
  <r>
    <x v="101"/>
    <x v="245"/>
    <n v="7.569230769230769"/>
    <x v="14"/>
    <x v="1"/>
  </r>
  <r>
    <x v="101"/>
    <x v="246"/>
    <n v="7.9703703703703743"/>
    <x v="14"/>
    <x v="1"/>
  </r>
  <r>
    <x v="101"/>
    <x v="247"/>
    <n v="7.9270072992700742"/>
    <x v="14"/>
    <x v="1"/>
  </r>
  <r>
    <x v="101"/>
    <x v="248"/>
    <n v="7.5"/>
    <x v="14"/>
    <x v="1"/>
  </r>
  <r>
    <x v="101"/>
    <x v="249"/>
    <n v="7.6363636363636358"/>
    <x v="14"/>
    <x v="1"/>
  </r>
  <r>
    <x v="101"/>
    <x v="250"/>
    <n v="7.5714285714285721"/>
    <x v="14"/>
    <x v="1"/>
  </r>
  <r>
    <x v="101"/>
    <x v="251"/>
    <n v="7.1458333333333339"/>
    <x v="14"/>
    <x v="1"/>
  </r>
  <r>
    <x v="101"/>
    <x v="252"/>
    <n v="6.4444444444444446"/>
    <x v="14"/>
    <x v="1"/>
  </r>
  <r>
    <x v="101"/>
    <x v="253"/>
    <n v="8.3114754098360653"/>
    <x v="14"/>
    <x v="1"/>
  </r>
  <r>
    <x v="101"/>
    <x v="254"/>
    <n v="7.9333333333333336"/>
    <x v="14"/>
    <x v="1"/>
  </r>
  <r>
    <x v="101"/>
    <x v="255"/>
    <n v="8.3027522935779849"/>
    <x v="14"/>
    <x v="1"/>
  </r>
  <r>
    <x v="101"/>
    <x v="256"/>
    <n v="8.1999999999999993"/>
    <x v="14"/>
    <x v="1"/>
  </r>
  <r>
    <x v="101"/>
    <x v="257"/>
    <n v="7.9090909090909074"/>
    <x v="14"/>
    <x v="1"/>
  </r>
  <r>
    <x v="101"/>
    <x v="258"/>
    <n v="7.826086956521741"/>
    <x v="14"/>
    <x v="1"/>
  </r>
  <r>
    <x v="101"/>
    <x v="259"/>
    <n v="7.913385826771651"/>
    <x v="14"/>
    <x v="1"/>
  </r>
  <r>
    <x v="101"/>
    <x v="260"/>
    <n v="6.9080459770114953"/>
    <x v="14"/>
    <x v="1"/>
  </r>
  <r>
    <x v="101"/>
    <x v="261"/>
    <n v="7.6838235294117663"/>
    <x v="14"/>
    <x v="1"/>
  </r>
  <r>
    <x v="101"/>
    <x v="262"/>
    <n v="7.9457364341085279"/>
    <x v="14"/>
    <x v="1"/>
  </r>
  <r>
    <x v="101"/>
    <x v="263"/>
    <n v="7.8907563025210079"/>
    <x v="14"/>
    <x v="1"/>
  </r>
  <r>
    <x v="101"/>
    <x v="264"/>
    <n v="7.6461538461538465"/>
    <x v="14"/>
    <x v="1"/>
  </r>
  <r>
    <x v="101"/>
    <x v="265"/>
    <n v="7.9417225373904072"/>
    <x v="14"/>
    <x v="1"/>
  </r>
  <r>
    <x v="101"/>
    <x v="230"/>
    <n v="8.0218978102189773"/>
    <x v="15"/>
    <x v="1"/>
  </r>
  <r>
    <x v="101"/>
    <x v="231"/>
    <n v="8.3984962406015065"/>
    <x v="15"/>
    <x v="1"/>
  </r>
  <r>
    <x v="101"/>
    <x v="232"/>
    <n v="7.9009900990099027"/>
    <x v="15"/>
    <x v="1"/>
  </r>
  <r>
    <x v="101"/>
    <x v="233"/>
    <n v="7.2972972972972965"/>
    <x v="15"/>
    <x v="1"/>
  </r>
  <r>
    <x v="101"/>
    <x v="234"/>
    <n v="7.9745762711864403"/>
    <x v="15"/>
    <x v="1"/>
  </r>
  <r>
    <x v="101"/>
    <x v="235"/>
    <n v="7.7619047619047592"/>
    <x v="15"/>
    <x v="1"/>
  </r>
  <r>
    <x v="101"/>
    <x v="236"/>
    <n v="8.2857142857142829"/>
    <x v="15"/>
    <x v="1"/>
  </r>
  <r>
    <x v="101"/>
    <x v="237"/>
    <n v="8.6058394160583944"/>
    <x v="15"/>
    <x v="1"/>
  </r>
  <r>
    <x v="101"/>
    <x v="238"/>
    <n v="7.9044117647058814"/>
    <x v="15"/>
    <x v="1"/>
  </r>
  <r>
    <x v="101"/>
    <x v="239"/>
    <n v="9.0714285714285783"/>
    <x v="15"/>
    <x v="1"/>
  </r>
  <r>
    <x v="101"/>
    <x v="240"/>
    <n v="8.8642857142857139"/>
    <x v="15"/>
    <x v="1"/>
  </r>
  <r>
    <x v="101"/>
    <x v="241"/>
    <n v="9.1914893617021249"/>
    <x v="15"/>
    <x v="1"/>
  </r>
  <r>
    <x v="101"/>
    <x v="242"/>
    <n v="9"/>
    <x v="15"/>
    <x v="1"/>
  </r>
  <r>
    <x v="101"/>
    <x v="243"/>
    <n v="7.9270072992700751"/>
    <x v="15"/>
    <x v="1"/>
  </r>
  <r>
    <x v="101"/>
    <x v="244"/>
    <n v="8.2720000000000038"/>
    <x v="15"/>
    <x v="1"/>
  </r>
  <r>
    <x v="101"/>
    <x v="245"/>
    <n v="8.421875"/>
    <x v="15"/>
    <x v="1"/>
  </r>
  <r>
    <x v="101"/>
    <x v="246"/>
    <n v="8.7131782945736411"/>
    <x v="15"/>
    <x v="1"/>
  </r>
  <r>
    <x v="101"/>
    <x v="247"/>
    <n v="7.4841269841269868"/>
    <x v="15"/>
    <x v="1"/>
  </r>
  <r>
    <x v="101"/>
    <x v="248"/>
    <n v="7.6164383561643829"/>
    <x v="15"/>
    <x v="1"/>
  </r>
  <r>
    <x v="101"/>
    <x v="249"/>
    <n v="7.0384615384615383"/>
    <x v="15"/>
    <x v="1"/>
  </r>
  <r>
    <x v="101"/>
    <x v="250"/>
    <n v="6.2765957446808525"/>
    <x v="15"/>
    <x v="1"/>
  </r>
  <r>
    <x v="101"/>
    <x v="251"/>
    <n v="6.6666666666666661"/>
    <x v="15"/>
    <x v="1"/>
  </r>
  <r>
    <x v="101"/>
    <x v="252"/>
    <n v="7.7971014492753596"/>
    <x v="15"/>
    <x v="1"/>
  </r>
  <r>
    <x v="101"/>
    <x v="253"/>
    <n v="9.1140350877192997"/>
    <x v="15"/>
    <x v="1"/>
  </r>
  <r>
    <x v="101"/>
    <x v="254"/>
    <n v="7.75"/>
    <x v="15"/>
    <x v="1"/>
  </r>
  <r>
    <x v="101"/>
    <x v="255"/>
    <n v="8.7710843373493947"/>
    <x v="15"/>
    <x v="1"/>
  </r>
  <r>
    <x v="101"/>
    <x v="256"/>
    <n v="8.7931034482758683"/>
    <x v="15"/>
    <x v="1"/>
  </r>
  <r>
    <x v="101"/>
    <x v="257"/>
    <n v="8.806451612903226"/>
    <x v="15"/>
    <x v="1"/>
  </r>
  <r>
    <x v="101"/>
    <x v="258"/>
    <n v="8.2358490566037759"/>
    <x v="15"/>
    <x v="1"/>
  </r>
  <r>
    <x v="101"/>
    <x v="259"/>
    <n v="9"/>
    <x v="15"/>
    <x v="1"/>
  </r>
  <r>
    <x v="101"/>
    <x v="260"/>
    <n v="8.5730337078651679"/>
    <x v="15"/>
    <x v="1"/>
  </r>
  <r>
    <x v="101"/>
    <x v="261"/>
    <n v="7.842105263157892"/>
    <x v="15"/>
    <x v="1"/>
  </r>
  <r>
    <x v="101"/>
    <x v="262"/>
    <n v="8.1176470588235325"/>
    <x v="15"/>
    <x v="1"/>
  </r>
  <r>
    <x v="101"/>
    <x v="263"/>
    <n v="7.8292682926829249"/>
    <x v="15"/>
    <x v="1"/>
  </r>
  <r>
    <x v="101"/>
    <x v="264"/>
    <n v="7.5483870967741922"/>
    <x v="15"/>
    <x v="1"/>
  </r>
  <r>
    <x v="101"/>
    <x v="265"/>
    <n v="8.2406639004149351"/>
    <x v="15"/>
    <x v="1"/>
  </r>
  <r>
    <x v="101"/>
    <x v="230"/>
    <n v="7.8081180811808135"/>
    <x v="16"/>
    <x v="1"/>
  </r>
  <r>
    <x v="101"/>
    <x v="231"/>
    <n v="8.0150375939849621"/>
    <x v="16"/>
    <x v="1"/>
  </r>
  <r>
    <x v="101"/>
    <x v="232"/>
    <n v="7.5127118644067776"/>
    <x v="16"/>
    <x v="1"/>
  </r>
  <r>
    <x v="101"/>
    <x v="233"/>
    <n v="7.6528925619834709"/>
    <x v="16"/>
    <x v="1"/>
  </r>
  <r>
    <x v="101"/>
    <x v="234"/>
    <n v="7.6666666666666714"/>
    <x v="16"/>
    <x v="1"/>
  </r>
  <r>
    <x v="101"/>
    <x v="235"/>
    <n v="7.4175824175824197"/>
    <x v="16"/>
    <x v="1"/>
  </r>
  <r>
    <x v="101"/>
    <x v="236"/>
    <n v="7.7142857142857144"/>
    <x v="16"/>
    <x v="1"/>
  </r>
  <r>
    <x v="101"/>
    <x v="237"/>
    <n v="7.7992565055762073"/>
    <x v="16"/>
    <x v="1"/>
  </r>
  <r>
    <x v="101"/>
    <x v="238"/>
    <n v="7.4578754578754616"/>
    <x v="16"/>
    <x v="1"/>
  </r>
  <r>
    <x v="101"/>
    <x v="239"/>
    <n v="8.3905109489051029"/>
    <x v="16"/>
    <x v="1"/>
  </r>
  <r>
    <x v="101"/>
    <x v="240"/>
    <n v="8.3701067615658289"/>
    <x v="16"/>
    <x v="1"/>
  </r>
  <r>
    <x v="101"/>
    <x v="241"/>
    <n v="8.5642857142857167"/>
    <x v="16"/>
    <x v="1"/>
  </r>
  <r>
    <x v="101"/>
    <x v="242"/>
    <n v="7.4778761061946906"/>
    <x v="16"/>
    <x v="1"/>
  </r>
  <r>
    <x v="101"/>
    <x v="243"/>
    <n v="7.4080000000000004"/>
    <x v="16"/>
    <x v="1"/>
  </r>
  <r>
    <x v="101"/>
    <x v="244"/>
    <n v="7.467741935483871"/>
    <x v="16"/>
    <x v="1"/>
  </r>
  <r>
    <x v="101"/>
    <x v="245"/>
    <n v="7.2477876106194721"/>
    <x v="16"/>
    <x v="1"/>
  </r>
  <r>
    <x v="101"/>
    <x v="246"/>
    <n v="7.6694214876033024"/>
    <x v="16"/>
    <x v="1"/>
  </r>
  <r>
    <x v="101"/>
    <x v="247"/>
    <n v="7.0041322314049603"/>
    <x v="16"/>
    <x v="1"/>
  </r>
  <r>
    <x v="101"/>
    <x v="248"/>
    <n v="8.0063694267515917"/>
    <x v="16"/>
    <x v="1"/>
  </r>
  <r>
    <x v="101"/>
    <x v="249"/>
    <n v="7.2521008403361344"/>
    <x v="16"/>
    <x v="1"/>
  </r>
  <r>
    <x v="101"/>
    <x v="250"/>
    <n v="6.9121621621621623"/>
    <x v="16"/>
    <x v="1"/>
  </r>
  <r>
    <x v="101"/>
    <x v="251"/>
    <n v="7.3103448275862055"/>
    <x v="16"/>
    <x v="1"/>
  </r>
  <r>
    <x v="101"/>
    <x v="252"/>
    <n v="7.1186440677966099"/>
    <x v="16"/>
    <x v="1"/>
  </r>
  <r>
    <x v="101"/>
    <x v="253"/>
    <n v="8.5745614035087723"/>
    <x v="16"/>
    <x v="1"/>
  </r>
  <r>
    <x v="101"/>
    <x v="254"/>
    <n v="7.5974025974025983"/>
    <x v="16"/>
    <x v="1"/>
  </r>
  <r>
    <x v="101"/>
    <x v="255"/>
    <n v="7.9245283018867934"/>
    <x v="16"/>
    <x v="1"/>
  </r>
  <r>
    <x v="101"/>
    <x v="256"/>
    <n v="8.0448717948717903"/>
    <x v="16"/>
    <x v="1"/>
  </r>
  <r>
    <x v="101"/>
    <x v="257"/>
    <n v="7.8626609442060076"/>
    <x v="16"/>
    <x v="1"/>
  </r>
  <r>
    <x v="101"/>
    <x v="258"/>
    <n v="7.6909871244635211"/>
    <x v="16"/>
    <x v="1"/>
  </r>
  <r>
    <x v="101"/>
    <x v="259"/>
    <n v="8.0625"/>
    <x v="16"/>
    <x v="1"/>
  </r>
  <r>
    <x v="101"/>
    <x v="260"/>
    <n v="7.2134831460674187"/>
    <x v="16"/>
    <x v="1"/>
  </r>
  <r>
    <x v="101"/>
    <x v="261"/>
    <n v="7.1230158730158761"/>
    <x v="16"/>
    <x v="1"/>
  </r>
  <r>
    <x v="101"/>
    <x v="262"/>
    <n v="7.6504065040650406"/>
    <x v="16"/>
    <x v="1"/>
  </r>
  <r>
    <x v="101"/>
    <x v="263"/>
    <n v="7.5"/>
    <x v="16"/>
    <x v="1"/>
  </r>
  <r>
    <x v="101"/>
    <x v="264"/>
    <n v="7.1176470588235317"/>
    <x v="16"/>
    <x v="1"/>
  </r>
  <r>
    <x v="101"/>
    <x v="265"/>
    <n v="7.6793358412245407"/>
    <x v="16"/>
    <x v="1"/>
  </r>
  <r>
    <x v="101"/>
    <x v="266"/>
    <n v="7.7623530898521098"/>
    <x v="0"/>
    <x v="0"/>
  </r>
  <r>
    <x v="101"/>
    <x v="267"/>
    <n v="7.5876393341623958"/>
    <x v="0"/>
    <x v="0"/>
  </r>
  <r>
    <x v="101"/>
    <x v="268"/>
    <n v="7.3597071583514335"/>
    <x v="0"/>
    <x v="0"/>
  </r>
  <r>
    <x v="101"/>
    <x v="269"/>
    <n v="7.1208208829001522"/>
    <x v="0"/>
    <x v="0"/>
  </r>
  <r>
    <x v="101"/>
    <x v="270"/>
    <n v="7.6936397105497001"/>
    <x v="0"/>
    <x v="0"/>
  </r>
  <r>
    <x v="101"/>
    <x v="271"/>
    <n v="7.3402401791166048"/>
    <x v="0"/>
    <x v="0"/>
  </r>
  <r>
    <x v="101"/>
    <x v="272"/>
    <n v="7.09179680220638"/>
    <x v="0"/>
    <x v="0"/>
  </r>
  <r>
    <x v="101"/>
    <x v="266"/>
    <n v="7.4090362003518226"/>
    <x v="1"/>
    <x v="0"/>
  </r>
  <r>
    <x v="101"/>
    <x v="267"/>
    <n v="7.4751878950774078"/>
    <x v="1"/>
    <x v="0"/>
  </r>
  <r>
    <x v="101"/>
    <x v="268"/>
    <n v="7.0804760221515393"/>
    <x v="1"/>
    <x v="0"/>
  </r>
  <r>
    <x v="101"/>
    <x v="269"/>
    <n v="6.8952284263959376"/>
    <x v="1"/>
    <x v="0"/>
  </r>
  <r>
    <x v="101"/>
    <x v="270"/>
    <n v="7.0767296972346871"/>
    <x v="1"/>
    <x v="0"/>
  </r>
  <r>
    <x v="101"/>
    <x v="271"/>
    <n v="7.3999641448547724"/>
    <x v="1"/>
    <x v="0"/>
  </r>
  <r>
    <x v="101"/>
    <x v="272"/>
    <n v="6.8105781057810617"/>
    <x v="1"/>
    <x v="0"/>
  </r>
  <r>
    <x v="101"/>
    <x v="266"/>
    <n v="8.072630331753551"/>
    <x v="2"/>
    <x v="0"/>
  </r>
  <r>
    <x v="101"/>
    <x v="267"/>
    <n v="7.6897829195372429"/>
    <x v="2"/>
    <x v="0"/>
  </r>
  <r>
    <x v="101"/>
    <x v="268"/>
    <n v="7.5506003430531727"/>
    <x v="2"/>
    <x v="0"/>
  </r>
  <r>
    <x v="101"/>
    <x v="269"/>
    <n v="7.283184039087951"/>
    <x v="2"/>
    <x v="0"/>
  </r>
  <r>
    <x v="101"/>
    <x v="270"/>
    <n v="7.9309276865456573"/>
    <x v="2"/>
    <x v="0"/>
  </r>
  <r>
    <x v="101"/>
    <x v="271"/>
    <n v="7.2890990109770657"/>
    <x v="2"/>
    <x v="0"/>
  </r>
  <r>
    <x v="101"/>
    <x v="272"/>
    <n v="7.1934452438049457"/>
    <x v="2"/>
    <x v="0"/>
  </r>
  <r>
    <x v="101"/>
    <x v="266"/>
    <n v="7.7509887676000639"/>
    <x v="3"/>
    <x v="0"/>
  </r>
  <r>
    <x v="101"/>
    <x v="267"/>
    <n v="7.3775395521742908"/>
    <x v="3"/>
    <x v="0"/>
  </r>
  <r>
    <x v="101"/>
    <x v="268"/>
    <n v="7.3868715083798975"/>
    <x v="3"/>
    <x v="0"/>
  </r>
  <r>
    <x v="101"/>
    <x v="269"/>
    <n v="7.1843687374749514"/>
    <x v="3"/>
    <x v="0"/>
  </r>
  <r>
    <x v="101"/>
    <x v="270"/>
    <n v="7.7087912087912027"/>
    <x v="3"/>
    <x v="0"/>
  </r>
  <r>
    <x v="101"/>
    <x v="271"/>
    <n v="7.5057660626029747"/>
    <x v="3"/>
    <x v="0"/>
  </r>
  <r>
    <x v="101"/>
    <x v="272"/>
    <n v="7.2786202795123351"/>
    <x v="3"/>
    <x v="0"/>
  </r>
  <r>
    <x v="101"/>
    <x v="266"/>
    <n v="7.4592656962850281"/>
    <x v="4"/>
    <x v="0"/>
  </r>
  <r>
    <x v="101"/>
    <x v="267"/>
    <n v="7.5114742698191863"/>
    <x v="4"/>
    <x v="0"/>
  </r>
  <r>
    <x v="101"/>
    <x v="268"/>
    <n v="7.1458708515564648"/>
    <x v="4"/>
    <x v="0"/>
  </r>
  <r>
    <x v="101"/>
    <x v="269"/>
    <n v="6.9529702970297071"/>
    <x v="4"/>
    <x v="0"/>
  </r>
  <r>
    <x v="101"/>
    <x v="270"/>
    <n v="7.8323570432357084"/>
    <x v="4"/>
    <x v="0"/>
  </r>
  <r>
    <x v="101"/>
    <x v="271"/>
    <n v="6.9390569395017812"/>
    <x v="4"/>
    <x v="0"/>
  </r>
  <r>
    <x v="101"/>
    <x v="272"/>
    <n v="6.7813516443802015"/>
    <x v="4"/>
    <x v="0"/>
  </r>
  <r>
    <x v="101"/>
    <x v="266"/>
    <n v="7.983020554066127"/>
    <x v="5"/>
    <x v="0"/>
  </r>
  <r>
    <x v="101"/>
    <x v="267"/>
    <n v="7.979001399906676"/>
    <x v="5"/>
    <x v="0"/>
  </r>
  <r>
    <x v="101"/>
    <x v="268"/>
    <n v="7.6597938144329927"/>
    <x v="5"/>
    <x v="0"/>
  </r>
  <r>
    <x v="101"/>
    <x v="269"/>
    <n v="7.7287128712871294"/>
    <x v="5"/>
    <x v="0"/>
  </r>
  <r>
    <x v="101"/>
    <x v="270"/>
    <n v="8.3004975124378095"/>
    <x v="5"/>
    <x v="0"/>
  </r>
  <r>
    <x v="101"/>
    <x v="271"/>
    <n v="7.5007633587786229"/>
    <x v="5"/>
    <x v="0"/>
  </r>
  <r>
    <x v="101"/>
    <x v="272"/>
    <n v="7.3441295546558676"/>
    <x v="5"/>
    <x v="0"/>
  </r>
  <r>
    <x v="101"/>
    <x v="266"/>
    <n v="7.4312026002166824"/>
    <x v="6"/>
    <x v="0"/>
  </r>
  <r>
    <x v="101"/>
    <x v="267"/>
    <n v="7.2914600550964224"/>
    <x v="6"/>
    <x v="0"/>
  </r>
  <r>
    <x v="101"/>
    <x v="268"/>
    <n v="6.9726027397260246"/>
    <x v="6"/>
    <x v="0"/>
  </r>
  <r>
    <x v="101"/>
    <x v="269"/>
    <n v="6.4115755627009623"/>
    <x v="6"/>
    <x v="0"/>
  </r>
  <r>
    <x v="101"/>
    <x v="270"/>
    <n v="7.7721354166666643"/>
    <x v="6"/>
    <x v="0"/>
  </r>
  <r>
    <x v="101"/>
    <x v="271"/>
    <n v="6.640449438202249"/>
    <x v="6"/>
    <x v="0"/>
  </r>
  <r>
    <x v="101"/>
    <x v="272"/>
    <n v="6.5597147950089107"/>
    <x v="6"/>
    <x v="0"/>
  </r>
  <r>
    <x v="101"/>
    <x v="266"/>
    <n v="7.0503189227498204"/>
    <x v="7"/>
    <x v="0"/>
  </r>
  <r>
    <x v="101"/>
    <x v="267"/>
    <n v="7.2239747634069422"/>
    <x v="7"/>
    <x v="0"/>
  </r>
  <r>
    <x v="101"/>
    <x v="268"/>
    <n v="6.7339857651245563"/>
    <x v="7"/>
    <x v="0"/>
  </r>
  <r>
    <x v="101"/>
    <x v="269"/>
    <n v="6.3543307086614185"/>
    <x v="7"/>
    <x v="0"/>
  </r>
  <r>
    <x v="101"/>
    <x v="270"/>
    <n v="7.4832214765100673"/>
    <x v="7"/>
    <x v="0"/>
  </r>
  <r>
    <x v="101"/>
    <x v="271"/>
    <n v="6.3111111111111136"/>
    <x v="7"/>
    <x v="0"/>
  </r>
  <r>
    <x v="101"/>
    <x v="272"/>
    <n v="6.3167938931297751"/>
    <x v="7"/>
    <x v="0"/>
  </r>
  <r>
    <x v="101"/>
    <x v="266"/>
    <n v="7.473913043478257"/>
    <x v="8"/>
    <x v="0"/>
  </r>
  <r>
    <x v="101"/>
    <x v="267"/>
    <n v="7.570759137769449"/>
    <x v="8"/>
    <x v="0"/>
  </r>
  <r>
    <x v="101"/>
    <x v="268"/>
    <n v="7.2505050505050521"/>
    <x v="8"/>
    <x v="0"/>
  </r>
  <r>
    <x v="101"/>
    <x v="269"/>
    <n v="6.9642004773269708"/>
    <x v="8"/>
    <x v="0"/>
  </r>
  <r>
    <x v="101"/>
    <x v="270"/>
    <n v="7.7102396514161251"/>
    <x v="8"/>
    <x v="0"/>
  </r>
  <r>
    <x v="101"/>
    <x v="271"/>
    <n v="7.1740674955595045"/>
    <x v="8"/>
    <x v="0"/>
  </r>
  <r>
    <x v="101"/>
    <x v="272"/>
    <n v="6.8880706921944004"/>
    <x v="8"/>
    <x v="0"/>
  </r>
  <r>
    <x v="101"/>
    <x v="266"/>
    <n v="7.7021671826625386"/>
    <x v="9"/>
    <x v="0"/>
  </r>
  <r>
    <x v="101"/>
    <x v="267"/>
    <n v="7.4962173314993095"/>
    <x v="9"/>
    <x v="0"/>
  </r>
  <r>
    <x v="101"/>
    <x v="268"/>
    <n v="7.2440427280197213"/>
    <x v="9"/>
    <x v="0"/>
  </r>
  <r>
    <x v="101"/>
    <x v="269"/>
    <n v="7.2088974854932273"/>
    <x v="9"/>
    <x v="0"/>
  </r>
  <r>
    <x v="101"/>
    <x v="270"/>
    <n v="7.3882163034705437"/>
    <x v="9"/>
    <x v="0"/>
  </r>
  <r>
    <x v="101"/>
    <x v="271"/>
    <n v="7.1149732620320867"/>
    <x v="9"/>
    <x v="0"/>
  </r>
  <r>
    <x v="101"/>
    <x v="272"/>
    <n v="7.0836012861736348"/>
    <x v="9"/>
    <x v="0"/>
  </r>
  <r>
    <x v="101"/>
    <x v="266"/>
    <n v="7.5460588793922092"/>
    <x v="10"/>
    <x v="0"/>
  </r>
  <r>
    <x v="101"/>
    <x v="267"/>
    <n v="7.2053307008884531"/>
    <x v="10"/>
    <x v="0"/>
  </r>
  <r>
    <x v="101"/>
    <x v="268"/>
    <n v="7.1623296158612142"/>
    <x v="10"/>
    <x v="0"/>
  </r>
  <r>
    <x v="101"/>
    <x v="269"/>
    <n v="6.70434782608696"/>
    <x v="10"/>
    <x v="0"/>
  </r>
  <r>
    <x v="101"/>
    <x v="270"/>
    <n v="7.4919168591224015"/>
    <x v="10"/>
    <x v="0"/>
  </r>
  <r>
    <x v="101"/>
    <x v="271"/>
    <n v="7.0037664783427509"/>
    <x v="10"/>
    <x v="0"/>
  </r>
  <r>
    <x v="101"/>
    <x v="272"/>
    <n v="6.8539741219963037"/>
    <x v="10"/>
    <x v="0"/>
  </r>
  <r>
    <x v="101"/>
    <x v="266"/>
    <n v="8.0565022421524723"/>
    <x v="11"/>
    <x v="0"/>
  </r>
  <r>
    <x v="101"/>
    <x v="267"/>
    <n v="7.7158789166224109"/>
    <x v="11"/>
    <x v="0"/>
  </r>
  <r>
    <x v="101"/>
    <x v="268"/>
    <n v="7.4959016393442637"/>
    <x v="11"/>
    <x v="0"/>
  </r>
  <r>
    <x v="101"/>
    <x v="269"/>
    <n v="7.1950464396284808"/>
    <x v="11"/>
    <x v="0"/>
  </r>
  <r>
    <x v="101"/>
    <x v="270"/>
    <n v="7.8661710037174748"/>
    <x v="11"/>
    <x v="0"/>
  </r>
  <r>
    <x v="101"/>
    <x v="271"/>
    <n v="7.375"/>
    <x v="11"/>
    <x v="0"/>
  </r>
  <r>
    <x v="101"/>
    <x v="272"/>
    <n v="7.3953900709219837"/>
    <x v="11"/>
    <x v="0"/>
  </r>
  <r>
    <x v="101"/>
    <x v="266"/>
    <n v="7.293814432989695"/>
    <x v="12"/>
    <x v="0"/>
  </r>
  <r>
    <x v="101"/>
    <x v="267"/>
    <n v="7.8150503444621089"/>
    <x v="12"/>
    <x v="0"/>
  </r>
  <r>
    <x v="101"/>
    <x v="268"/>
    <n v="7.0961281708945263"/>
    <x v="12"/>
    <x v="0"/>
  </r>
  <r>
    <x v="101"/>
    <x v="269"/>
    <n v="7.4025735294117645"/>
    <x v="12"/>
    <x v="0"/>
  </r>
  <r>
    <x v="101"/>
    <x v="270"/>
    <n v="7.861556064073226"/>
    <x v="12"/>
    <x v="0"/>
  </r>
  <r>
    <x v="101"/>
    <x v="271"/>
    <n v="7.4275092936802967"/>
    <x v="12"/>
    <x v="0"/>
  </r>
  <r>
    <x v="101"/>
    <x v="272"/>
    <n v="7.0430879712746863"/>
    <x v="12"/>
    <x v="0"/>
  </r>
  <r>
    <x v="101"/>
    <x v="266"/>
    <n v="7.896350364963503"/>
    <x v="13"/>
    <x v="0"/>
  </r>
  <r>
    <x v="101"/>
    <x v="267"/>
    <n v="7.5023255813953478"/>
    <x v="13"/>
    <x v="0"/>
  </r>
  <r>
    <x v="101"/>
    <x v="268"/>
    <n v="7.4352720450281433"/>
    <x v="13"/>
    <x v="0"/>
  </r>
  <r>
    <x v="101"/>
    <x v="269"/>
    <n v="7.4782608695652204"/>
    <x v="13"/>
    <x v="0"/>
  </r>
  <r>
    <x v="101"/>
    <x v="270"/>
    <n v="8.0065466448445104"/>
    <x v="13"/>
    <x v="0"/>
  </r>
  <r>
    <x v="101"/>
    <x v="271"/>
    <n v="7.5337243401759517"/>
    <x v="13"/>
    <x v="0"/>
  </r>
  <r>
    <x v="101"/>
    <x v="272"/>
    <n v="7.2823218997361501"/>
    <x v="13"/>
    <x v="0"/>
  </r>
  <r>
    <x v="101"/>
    <x v="266"/>
    <n v="8.0202702702702684"/>
    <x v="14"/>
    <x v="0"/>
  </r>
  <r>
    <x v="101"/>
    <x v="267"/>
    <n v="7.7675906183368841"/>
    <x v="14"/>
    <x v="0"/>
  </r>
  <r>
    <x v="101"/>
    <x v="268"/>
    <n v="7.7058823529411766"/>
    <x v="14"/>
    <x v="0"/>
  </r>
  <r>
    <x v="101"/>
    <x v="269"/>
    <n v="7.3920265780730885"/>
    <x v="14"/>
    <x v="0"/>
  </r>
  <r>
    <x v="101"/>
    <x v="270"/>
    <n v="8.0595930232558146"/>
    <x v="14"/>
    <x v="0"/>
  </r>
  <r>
    <x v="101"/>
    <x v="271"/>
    <n v="7.5439429928741113"/>
    <x v="14"/>
    <x v="0"/>
  </r>
  <r>
    <x v="101"/>
    <x v="272"/>
    <n v="7.4863157894736823"/>
    <x v="14"/>
    <x v="0"/>
  </r>
  <r>
    <x v="101"/>
    <x v="266"/>
    <n v="7.9165727170236782"/>
    <x v="15"/>
    <x v="0"/>
  </r>
  <r>
    <x v="101"/>
    <x v="267"/>
    <n v="8.4066115702479358"/>
    <x v="15"/>
    <x v="0"/>
  </r>
  <r>
    <x v="101"/>
    <x v="268"/>
    <n v="8.1871657754010645"/>
    <x v="15"/>
    <x v="0"/>
  </r>
  <r>
    <x v="101"/>
    <x v="269"/>
    <n v="6.7616279069767433"/>
    <x v="15"/>
    <x v="0"/>
  </r>
  <r>
    <x v="101"/>
    <x v="270"/>
    <n v="8.7283950617283956"/>
    <x v="15"/>
    <x v="0"/>
  </r>
  <r>
    <x v="101"/>
    <x v="271"/>
    <n v="8.3881188118811867"/>
    <x v="15"/>
    <x v="0"/>
  </r>
  <r>
    <x v="101"/>
    <x v="272"/>
    <n v="7.5967741935483906"/>
    <x v="15"/>
    <x v="0"/>
  </r>
  <r>
    <x v="101"/>
    <x v="266"/>
    <n v="7.8053097345132709"/>
    <x v="16"/>
    <x v="0"/>
  </r>
  <r>
    <x v="101"/>
    <x v="267"/>
    <n v="7.8672592592592583"/>
    <x v="16"/>
    <x v="0"/>
  </r>
  <r>
    <x v="101"/>
    <x v="268"/>
    <n v="7.3886048210372541"/>
    <x v="16"/>
    <x v="0"/>
  </r>
  <r>
    <x v="101"/>
    <x v="269"/>
    <n v="7.4850051706308136"/>
    <x v="16"/>
    <x v="0"/>
  </r>
  <r>
    <x v="101"/>
    <x v="270"/>
    <n v="8.1693851944792932"/>
    <x v="16"/>
    <x v="0"/>
  </r>
  <r>
    <x v="101"/>
    <x v="271"/>
    <n v="7.4918032786885203"/>
    <x v="16"/>
    <x v="0"/>
  </r>
  <r>
    <x v="101"/>
    <x v="272"/>
    <n v="7.3577889447236178"/>
    <x v="16"/>
    <x v="0"/>
  </r>
  <r>
    <x v="101"/>
    <x v="266"/>
    <n v="7.8235911945641048"/>
    <x v="0"/>
    <x v="1"/>
  </r>
  <r>
    <x v="101"/>
    <x v="267"/>
    <n v="7.6226375715975356"/>
    <x v="0"/>
    <x v="1"/>
  </r>
  <r>
    <x v="101"/>
    <x v="268"/>
    <n v="7.4879295732290876"/>
    <x v="0"/>
    <x v="1"/>
  </r>
  <r>
    <x v="101"/>
    <x v="269"/>
    <n v="7.2035963216775025"/>
    <x v="0"/>
    <x v="1"/>
  </r>
  <r>
    <x v="101"/>
    <x v="270"/>
    <n v="7.6219251336898282"/>
    <x v="0"/>
    <x v="1"/>
  </r>
  <r>
    <x v="101"/>
    <x v="271"/>
    <n v="7.4607215174180812"/>
    <x v="0"/>
    <x v="1"/>
  </r>
  <r>
    <x v="101"/>
    <x v="272"/>
    <n v="7.289773579247246"/>
    <x v="0"/>
    <x v="1"/>
  </r>
  <r>
    <x v="101"/>
    <x v="266"/>
    <n v="7.4247575346751438"/>
    <x v="1"/>
    <x v="1"/>
  </r>
  <r>
    <x v="101"/>
    <x v="267"/>
    <n v="7.5458468781526893"/>
    <x v="1"/>
    <x v="1"/>
  </r>
  <r>
    <x v="101"/>
    <x v="268"/>
    <n v="7.1870645458130742"/>
    <x v="1"/>
    <x v="1"/>
  </r>
  <r>
    <x v="101"/>
    <x v="269"/>
    <n v="6.9504387004979842"/>
    <x v="1"/>
    <x v="1"/>
  </r>
  <r>
    <x v="101"/>
    <x v="270"/>
    <n v="7.0517578125"/>
    <x v="1"/>
    <x v="1"/>
  </r>
  <r>
    <x v="101"/>
    <x v="271"/>
    <n v="7.4288049029622165"/>
    <x v="1"/>
    <x v="1"/>
  </r>
  <r>
    <x v="101"/>
    <x v="272"/>
    <n v="6.847265624999987"/>
    <x v="1"/>
    <x v="1"/>
  </r>
  <r>
    <x v="101"/>
    <x v="266"/>
    <n v="8.1202941013875769"/>
    <x v="2"/>
    <x v="1"/>
  </r>
  <r>
    <x v="101"/>
    <x v="267"/>
    <n v="7.6686598557692216"/>
    <x v="2"/>
    <x v="1"/>
  </r>
  <r>
    <x v="101"/>
    <x v="268"/>
    <n v="7.8306700684839461"/>
    <x v="2"/>
    <x v="1"/>
  </r>
  <r>
    <x v="101"/>
    <x v="269"/>
    <n v="7.4113021214338017"/>
    <x v="2"/>
    <x v="1"/>
  </r>
  <r>
    <x v="101"/>
    <x v="270"/>
    <n v="7.8076897969841301"/>
    <x v="2"/>
    <x v="1"/>
  </r>
  <r>
    <x v="101"/>
    <x v="271"/>
    <n v="7.5800020038072278"/>
    <x v="2"/>
    <x v="1"/>
  </r>
  <r>
    <x v="101"/>
    <x v="272"/>
    <n v="7.5473138805563078"/>
    <x v="2"/>
    <x v="1"/>
  </r>
  <r>
    <x v="101"/>
    <x v="266"/>
    <n v="7.8118797845194203"/>
    <x v="3"/>
    <x v="1"/>
  </r>
  <r>
    <x v="101"/>
    <x v="267"/>
    <n v="7.4847033374536442"/>
    <x v="3"/>
    <x v="1"/>
  </r>
  <r>
    <x v="101"/>
    <x v="268"/>
    <n v="7.2915798249270649"/>
    <x v="3"/>
    <x v="1"/>
  </r>
  <r>
    <x v="101"/>
    <x v="269"/>
    <n v="7.2814217662147325"/>
    <x v="3"/>
    <x v="1"/>
  </r>
  <r>
    <x v="101"/>
    <x v="270"/>
    <n v="7.6378559463986573"/>
    <x v="3"/>
    <x v="1"/>
  </r>
  <r>
    <x v="101"/>
    <x v="271"/>
    <n v="7.4980820300973816"/>
    <x v="3"/>
    <x v="1"/>
  </r>
  <r>
    <x v="101"/>
    <x v="272"/>
    <n v="7.2987869198312181"/>
    <x v="3"/>
    <x v="1"/>
  </r>
  <r>
    <x v="101"/>
    <x v="266"/>
    <n v="7.4924083769633576"/>
    <x v="4"/>
    <x v="1"/>
  </r>
  <r>
    <x v="101"/>
    <x v="267"/>
    <n v="7.5895511617838114"/>
    <x v="4"/>
    <x v="1"/>
  </r>
  <r>
    <x v="101"/>
    <x v="268"/>
    <n v="7.1183953033268113"/>
    <x v="4"/>
    <x v="1"/>
  </r>
  <r>
    <x v="101"/>
    <x v="269"/>
    <n v="7"/>
    <x v="4"/>
    <x v="1"/>
  </r>
  <r>
    <x v="101"/>
    <x v="270"/>
    <n v="7.8341601700921322"/>
    <x v="4"/>
    <x v="1"/>
  </r>
  <r>
    <x v="101"/>
    <x v="271"/>
    <n v="6.8443148688046671"/>
    <x v="4"/>
    <x v="1"/>
  </r>
  <r>
    <x v="101"/>
    <x v="272"/>
    <n v="6.9129814550641902"/>
    <x v="4"/>
    <x v="1"/>
  </r>
  <r>
    <x v="101"/>
    <x v="266"/>
    <n v="7.9479553903345721"/>
    <x v="5"/>
    <x v="1"/>
  </r>
  <r>
    <x v="101"/>
    <x v="267"/>
    <n v="8.0139534883720955"/>
    <x v="5"/>
    <x v="1"/>
  </r>
  <r>
    <x v="101"/>
    <x v="268"/>
    <n v="7.6359583952451704"/>
    <x v="5"/>
    <x v="1"/>
  </r>
  <r>
    <x v="101"/>
    <x v="269"/>
    <n v="7.656593406593406"/>
    <x v="5"/>
    <x v="1"/>
  </r>
  <r>
    <x v="101"/>
    <x v="270"/>
    <n v="8.2392550143266483"/>
    <x v="5"/>
    <x v="1"/>
  </r>
  <r>
    <x v="101"/>
    <x v="271"/>
    <n v="7.4767726161369223"/>
    <x v="5"/>
    <x v="1"/>
  </r>
  <r>
    <x v="101"/>
    <x v="272"/>
    <n v="7.6027944111776433"/>
    <x v="5"/>
    <x v="1"/>
  </r>
  <r>
    <x v="101"/>
    <x v="266"/>
    <n v="7.0313901345291487"/>
    <x v="6"/>
    <x v="1"/>
  </r>
  <r>
    <x v="101"/>
    <x v="267"/>
    <n v="7.4587670136108901"/>
    <x v="6"/>
    <x v="1"/>
  </r>
  <r>
    <x v="101"/>
    <x v="268"/>
    <n v="6.7956204379562077"/>
    <x v="6"/>
    <x v="1"/>
  </r>
  <r>
    <x v="101"/>
    <x v="269"/>
    <n v="6.5934579439252321"/>
    <x v="6"/>
    <x v="1"/>
  </r>
  <r>
    <x v="101"/>
    <x v="270"/>
    <n v="7.7827788649706449"/>
    <x v="6"/>
    <x v="1"/>
  </r>
  <r>
    <x v="101"/>
    <x v="271"/>
    <n v="6.4678899082568835"/>
    <x v="6"/>
    <x v="1"/>
  </r>
  <r>
    <x v="101"/>
    <x v="272"/>
    <n v="6.5888888888888886"/>
    <x v="6"/>
    <x v="1"/>
  </r>
  <r>
    <x v="101"/>
    <x v="266"/>
    <n v="7.3266129032258061"/>
    <x v="7"/>
    <x v="1"/>
  </r>
  <r>
    <x v="101"/>
    <x v="267"/>
    <n v="7.358068842199379"/>
    <x v="7"/>
    <x v="1"/>
  </r>
  <r>
    <x v="101"/>
    <x v="268"/>
    <n v="6.703205791106515"/>
    <x v="7"/>
    <x v="1"/>
  </r>
  <r>
    <x v="101"/>
    <x v="269"/>
    <n v="6.5574712643678161"/>
    <x v="7"/>
    <x v="1"/>
  </r>
  <r>
    <x v="101"/>
    <x v="270"/>
    <n v="7.4724220623501187"/>
    <x v="7"/>
    <x v="1"/>
  </r>
  <r>
    <x v="101"/>
    <x v="271"/>
    <n v="6.3627254509018023"/>
    <x v="7"/>
    <x v="1"/>
  </r>
  <r>
    <x v="101"/>
    <x v="272"/>
    <n v="6.2519561815336449"/>
    <x v="7"/>
    <x v="1"/>
  </r>
  <r>
    <x v="101"/>
    <x v="266"/>
    <n v="7.625"/>
    <x v="8"/>
    <x v="1"/>
  </r>
  <r>
    <x v="101"/>
    <x v="267"/>
    <n v="7.6114551083591282"/>
    <x v="8"/>
    <x v="1"/>
  </r>
  <r>
    <x v="101"/>
    <x v="268"/>
    <n v="7.3804100227790448"/>
    <x v="8"/>
    <x v="1"/>
  </r>
  <r>
    <x v="101"/>
    <x v="269"/>
    <n v="7.0060422960725068"/>
    <x v="8"/>
    <x v="1"/>
  </r>
  <r>
    <x v="101"/>
    <x v="270"/>
    <n v="7.8921694480102698"/>
    <x v="8"/>
    <x v="1"/>
  </r>
  <r>
    <x v="101"/>
    <x v="271"/>
    <n v="7.0625"/>
    <x v="8"/>
    <x v="1"/>
  </r>
  <r>
    <x v="101"/>
    <x v="272"/>
    <n v="7.2338308457711431"/>
    <x v="8"/>
    <x v="1"/>
  </r>
  <r>
    <x v="101"/>
    <x v="266"/>
    <n v="7.6255798542080804"/>
    <x v="9"/>
    <x v="1"/>
  </r>
  <r>
    <x v="101"/>
    <x v="267"/>
    <n v="7.4058345642540617"/>
    <x v="9"/>
    <x v="1"/>
  </r>
  <r>
    <x v="101"/>
    <x v="268"/>
    <n v="7.1590073529411722"/>
    <x v="9"/>
    <x v="1"/>
  </r>
  <r>
    <x v="101"/>
    <x v="269"/>
    <n v="7.0928433268858804"/>
    <x v="9"/>
    <x v="1"/>
  </r>
  <r>
    <x v="101"/>
    <x v="270"/>
    <n v="7.3441127694859034"/>
    <x v="9"/>
    <x v="1"/>
  </r>
  <r>
    <x v="101"/>
    <x v="271"/>
    <n v="7.1521438450899026"/>
    <x v="9"/>
    <x v="1"/>
  </r>
  <r>
    <x v="101"/>
    <x v="272"/>
    <n v="7.1295871559633053"/>
    <x v="9"/>
    <x v="1"/>
  </r>
  <r>
    <x v="101"/>
    <x v="266"/>
    <n v="7.8940092165898621"/>
    <x v="10"/>
    <x v="1"/>
  </r>
  <r>
    <x v="101"/>
    <x v="267"/>
    <n v="7.4345841784989855"/>
    <x v="10"/>
    <x v="1"/>
  </r>
  <r>
    <x v="101"/>
    <x v="268"/>
    <n v="7.1693648816936459"/>
    <x v="10"/>
    <x v="1"/>
  </r>
  <r>
    <x v="101"/>
    <x v="269"/>
    <n v="6.8302387267904514"/>
    <x v="10"/>
    <x v="1"/>
  </r>
  <r>
    <x v="101"/>
    <x v="270"/>
    <n v="7.6133651551312642"/>
    <x v="10"/>
    <x v="1"/>
  </r>
  <r>
    <x v="101"/>
    <x v="271"/>
    <n v="7.1111111111111134"/>
    <x v="10"/>
    <x v="1"/>
  </r>
  <r>
    <x v="101"/>
    <x v="272"/>
    <n v="7.1724137931034484"/>
    <x v="10"/>
    <x v="1"/>
  </r>
  <r>
    <x v="101"/>
    <x v="266"/>
    <n v="8.1283557046979826"/>
    <x v="11"/>
    <x v="1"/>
  </r>
  <r>
    <x v="101"/>
    <x v="267"/>
    <n v="7.8336475023562704"/>
    <x v="11"/>
    <x v="1"/>
  </r>
  <r>
    <x v="101"/>
    <x v="268"/>
    <n v="7.4502314814814801"/>
    <x v="11"/>
    <x v="1"/>
  </r>
  <r>
    <x v="101"/>
    <x v="269"/>
    <n v="7.383561643835618"/>
    <x v="11"/>
    <x v="1"/>
  </r>
  <r>
    <x v="101"/>
    <x v="270"/>
    <n v="7.7056491575817656"/>
    <x v="11"/>
    <x v="1"/>
  </r>
  <r>
    <x v="101"/>
    <x v="271"/>
    <n v="7.4602368866328215"/>
    <x v="11"/>
    <x v="1"/>
  </r>
  <r>
    <x v="101"/>
    <x v="272"/>
    <n v="7.4933135215453186"/>
    <x v="11"/>
    <x v="1"/>
  </r>
  <r>
    <x v="101"/>
    <x v="266"/>
    <n v="7.3589108910891072"/>
    <x v="12"/>
    <x v="1"/>
  </r>
  <r>
    <x v="101"/>
    <x v="267"/>
    <n v="7.6946502057613166"/>
    <x v="12"/>
    <x v="1"/>
  </r>
  <r>
    <x v="101"/>
    <x v="268"/>
    <n v="7.0290010741138582"/>
    <x v="12"/>
    <x v="1"/>
  </r>
  <r>
    <x v="101"/>
    <x v="269"/>
    <n v="7.1947626841243846"/>
    <x v="12"/>
    <x v="1"/>
  </r>
  <r>
    <x v="101"/>
    <x v="270"/>
    <n v="7.7258064516129066"/>
    <x v="12"/>
    <x v="1"/>
  </r>
  <r>
    <x v="101"/>
    <x v="271"/>
    <n v="7.4165477888730393"/>
    <x v="12"/>
    <x v="1"/>
  </r>
  <r>
    <x v="101"/>
    <x v="272"/>
    <n v="7.0251748251748252"/>
    <x v="12"/>
    <x v="1"/>
  </r>
  <r>
    <x v="101"/>
    <x v="266"/>
    <n v="7.8702290076335899"/>
    <x v="13"/>
    <x v="1"/>
  </r>
  <r>
    <x v="101"/>
    <x v="267"/>
    <n v="7.5937241948802647"/>
    <x v="13"/>
    <x v="1"/>
  </r>
  <r>
    <x v="101"/>
    <x v="268"/>
    <n v="7.3088803088803083"/>
    <x v="13"/>
    <x v="1"/>
  </r>
  <r>
    <x v="101"/>
    <x v="269"/>
    <n v="7.1647509578544044"/>
    <x v="13"/>
    <x v="1"/>
  </r>
  <r>
    <x v="101"/>
    <x v="270"/>
    <n v="7.7197898423817888"/>
    <x v="13"/>
    <x v="1"/>
  </r>
  <r>
    <x v="101"/>
    <x v="271"/>
    <n v="7.3113772455089832"/>
    <x v="13"/>
    <x v="1"/>
  </r>
  <r>
    <x v="101"/>
    <x v="272"/>
    <n v="7.15625"/>
    <x v="13"/>
    <x v="1"/>
  </r>
  <r>
    <x v="101"/>
    <x v="266"/>
    <n v="8.2114093959731527"/>
    <x v="14"/>
    <x v="1"/>
  </r>
  <r>
    <x v="101"/>
    <x v="267"/>
    <n v="8.086104006820122"/>
    <x v="14"/>
    <x v="1"/>
  </r>
  <r>
    <x v="101"/>
    <x v="268"/>
    <n v="7.8247232472324715"/>
    <x v="14"/>
    <x v="1"/>
  </r>
  <r>
    <x v="101"/>
    <x v="269"/>
    <n v="7.3140794223826706"/>
    <x v="14"/>
    <x v="1"/>
  </r>
  <r>
    <x v="101"/>
    <x v="270"/>
    <n v="8.0836298932384381"/>
    <x v="14"/>
    <x v="1"/>
  </r>
  <r>
    <x v="101"/>
    <x v="271"/>
    <n v="7.5742857142857103"/>
    <x v="14"/>
    <x v="1"/>
  </r>
  <r>
    <x v="101"/>
    <x v="272"/>
    <n v="7.8253968253968242"/>
    <x v="14"/>
    <x v="1"/>
  </r>
  <r>
    <x v="101"/>
    <x v="266"/>
    <n v="7.9416666666666664"/>
    <x v="15"/>
    <x v="1"/>
  </r>
  <r>
    <x v="101"/>
    <x v="267"/>
    <n v="8.5256305939788408"/>
    <x v="15"/>
    <x v="1"/>
  </r>
  <r>
    <x v="101"/>
    <x v="268"/>
    <n v="8.2263779527559056"/>
    <x v="15"/>
    <x v="1"/>
  </r>
  <r>
    <x v="101"/>
    <x v="269"/>
    <n v="7.1746575342465775"/>
    <x v="15"/>
    <x v="1"/>
  </r>
  <r>
    <x v="101"/>
    <x v="270"/>
    <n v="8.6847195357833709"/>
    <x v="15"/>
    <x v="1"/>
  </r>
  <r>
    <x v="101"/>
    <x v="271"/>
    <n v="8.4418604651162816"/>
    <x v="15"/>
    <x v="1"/>
  </r>
  <r>
    <x v="101"/>
    <x v="272"/>
    <n v="7.8278688524590168"/>
    <x v="15"/>
    <x v="1"/>
  </r>
  <r>
    <x v="101"/>
    <x v="266"/>
    <n v="7.7396166134185291"/>
    <x v="16"/>
    <x v="1"/>
  </r>
  <r>
    <x v="101"/>
    <x v="267"/>
    <n v="7.8595178719867018"/>
    <x v="16"/>
    <x v="1"/>
  </r>
  <r>
    <x v="101"/>
    <x v="268"/>
    <n v="7.3496868475991564"/>
    <x v="16"/>
    <x v="1"/>
  </r>
  <r>
    <x v="101"/>
    <x v="269"/>
    <n v="7.3434022257551659"/>
    <x v="16"/>
    <x v="1"/>
  </r>
  <r>
    <x v="101"/>
    <x v="270"/>
    <n v="7.9917127071823186"/>
    <x v="16"/>
    <x v="1"/>
  </r>
  <r>
    <x v="101"/>
    <x v="271"/>
    <n v="7.4694189602446484"/>
    <x v="16"/>
    <x v="1"/>
  </r>
  <r>
    <x v="101"/>
    <x v="272"/>
    <n v="7.4254143646408828"/>
    <x v="16"/>
    <x v="1"/>
  </r>
  <r>
    <x v="102"/>
    <x v="273"/>
    <n v="7.209090909090909"/>
    <x v="0"/>
    <x v="0"/>
  </r>
  <r>
    <x v="102"/>
    <x v="274"/>
    <n v="17.145454545454545"/>
    <x v="0"/>
    <x v="0"/>
  </r>
  <r>
    <x v="102"/>
    <x v="275"/>
    <n v="14.963636363636363"/>
    <x v="0"/>
    <x v="0"/>
  </r>
  <r>
    <x v="102"/>
    <x v="276"/>
    <n v="3.918181818181818"/>
    <x v="0"/>
    <x v="0"/>
  </r>
  <r>
    <x v="102"/>
    <x v="277"/>
    <n v="6.1545454545454543"/>
    <x v="0"/>
    <x v="0"/>
  </r>
  <r>
    <x v="102"/>
    <x v="278"/>
    <n v="12.818181818181817"/>
    <x v="0"/>
    <x v="0"/>
  </r>
  <r>
    <x v="102"/>
    <x v="279"/>
    <n v="7.9818181818181815"/>
    <x v="0"/>
    <x v="0"/>
  </r>
  <r>
    <x v="102"/>
    <x v="280"/>
    <n v="0.80909090909090908"/>
    <x v="0"/>
    <x v="0"/>
  </r>
  <r>
    <x v="102"/>
    <x v="281"/>
    <n v="2.3909090909090907"/>
    <x v="0"/>
    <x v="0"/>
  </r>
  <r>
    <x v="102"/>
    <x v="282"/>
    <n v="4.372727272727273"/>
    <x v="0"/>
    <x v="0"/>
  </r>
  <r>
    <x v="102"/>
    <x v="283"/>
    <n v="0.18181818181818182"/>
    <x v="0"/>
    <x v="0"/>
  </r>
  <r>
    <x v="102"/>
    <x v="284"/>
    <n v="2.290909090909091"/>
    <x v="0"/>
    <x v="0"/>
  </r>
  <r>
    <x v="102"/>
    <x v="285"/>
    <n v="1.1272727272727272"/>
    <x v="0"/>
    <x v="0"/>
  </r>
  <r>
    <x v="102"/>
    <x v="286"/>
    <n v="8.4090909090909083"/>
    <x v="0"/>
    <x v="0"/>
  </r>
  <r>
    <x v="102"/>
    <x v="287"/>
    <n v="1.8090909090909091"/>
    <x v="0"/>
    <x v="0"/>
  </r>
  <r>
    <x v="102"/>
    <x v="288"/>
    <n v="1.6"/>
    <x v="0"/>
    <x v="0"/>
  </r>
  <r>
    <x v="102"/>
    <x v="289"/>
    <n v="1.9090909090909092"/>
    <x v="0"/>
    <x v="0"/>
  </r>
  <r>
    <x v="102"/>
    <x v="181"/>
    <n v="0.67272727272727273"/>
    <x v="0"/>
    <x v="0"/>
  </r>
  <r>
    <x v="102"/>
    <x v="290"/>
    <n v="6.5272727272727273"/>
    <x v="0"/>
    <x v="0"/>
  </r>
  <r>
    <x v="102"/>
    <x v="291"/>
    <n v="11.836363636363636"/>
    <x v="0"/>
    <x v="0"/>
  </r>
  <r>
    <x v="102"/>
    <x v="292"/>
    <n v="0.97272727272727266"/>
    <x v="0"/>
    <x v="0"/>
  </r>
  <r>
    <x v="102"/>
    <x v="293"/>
    <n v="42"/>
    <x v="0"/>
    <x v="0"/>
  </r>
  <r>
    <x v="102"/>
    <x v="273"/>
    <n v="5.7907348242811505"/>
    <x v="1"/>
    <x v="0"/>
  </r>
  <r>
    <x v="102"/>
    <x v="274"/>
    <n v="17.731629392971247"/>
    <x v="1"/>
    <x v="0"/>
  </r>
  <r>
    <x v="102"/>
    <x v="275"/>
    <n v="12.779552715654951"/>
    <x v="1"/>
    <x v="0"/>
  </r>
  <r>
    <x v="102"/>
    <x v="276"/>
    <n v="3.9536741214057507"/>
    <x v="1"/>
    <x v="0"/>
  </r>
  <r>
    <x v="102"/>
    <x v="277"/>
    <n v="8.9856230031948883"/>
    <x v="1"/>
    <x v="0"/>
  </r>
  <r>
    <x v="102"/>
    <x v="278"/>
    <n v="2.4760383386581468"/>
    <x v="1"/>
    <x v="0"/>
  </r>
  <r>
    <x v="102"/>
    <x v="279"/>
    <n v="6.3897763578274756"/>
    <x v="1"/>
    <x v="0"/>
  </r>
  <r>
    <x v="102"/>
    <x v="280"/>
    <n v="0.59904153354632583"/>
    <x v="1"/>
    <x v="0"/>
  </r>
  <r>
    <x v="102"/>
    <x v="281"/>
    <n v="2.2763578274760383"/>
    <x v="1"/>
    <x v="0"/>
  </r>
  <r>
    <x v="102"/>
    <x v="282"/>
    <n v="6.7092651757188495"/>
    <x v="1"/>
    <x v="0"/>
  </r>
  <r>
    <x v="102"/>
    <x v="283"/>
    <n v="0.43929712460063897"/>
    <x v="1"/>
    <x v="0"/>
  </r>
  <r>
    <x v="102"/>
    <x v="284"/>
    <n v="3.9536741214057507"/>
    <x v="1"/>
    <x v="0"/>
  </r>
  <r>
    <x v="102"/>
    <x v="285"/>
    <n v="1.0383386581469649"/>
    <x v="1"/>
    <x v="0"/>
  </r>
  <r>
    <x v="102"/>
    <x v="286"/>
    <n v="9.5846645367412133"/>
    <x v="1"/>
    <x v="0"/>
  </r>
  <r>
    <x v="102"/>
    <x v="287"/>
    <n v="2.1964856230031948"/>
    <x v="1"/>
    <x v="0"/>
  </r>
  <r>
    <x v="102"/>
    <x v="288"/>
    <n v="1.0383386581469649"/>
    <x v="1"/>
    <x v="0"/>
  </r>
  <r>
    <x v="102"/>
    <x v="289"/>
    <n v="2.3162939297124598"/>
    <x v="1"/>
    <x v="0"/>
  </r>
  <r>
    <x v="102"/>
    <x v="181"/>
    <n v="0.99840255591054305"/>
    <x v="1"/>
    <x v="0"/>
  </r>
  <r>
    <x v="102"/>
    <x v="290"/>
    <n v="16.613418530351439"/>
    <x v="1"/>
    <x v="0"/>
  </r>
  <r>
    <x v="102"/>
    <x v="291"/>
    <n v="13.777955271565496"/>
    <x v="1"/>
    <x v="0"/>
  </r>
  <r>
    <x v="102"/>
    <x v="292"/>
    <n v="1.9169329073482428"/>
    <x v="1"/>
    <x v="0"/>
  </r>
  <r>
    <x v="102"/>
    <x v="293"/>
    <n v="40.135782747603834"/>
    <x v="1"/>
    <x v="0"/>
  </r>
  <r>
    <x v="102"/>
    <x v="273"/>
    <n v="11.357198042750451"/>
    <x v="2"/>
    <x v="0"/>
  </r>
  <r>
    <x v="102"/>
    <x v="274"/>
    <n v="15.812516095802215"/>
    <x v="2"/>
    <x v="0"/>
  </r>
  <r>
    <x v="102"/>
    <x v="275"/>
    <n v="16.868400721091938"/>
    <x v="2"/>
    <x v="0"/>
  </r>
  <r>
    <x v="102"/>
    <x v="276"/>
    <n v="4.2750450682462011"/>
    <x v="2"/>
    <x v="0"/>
  </r>
  <r>
    <x v="102"/>
    <x v="277"/>
    <n v="4.1462786505279423"/>
    <x v="2"/>
    <x v="0"/>
  </r>
  <r>
    <x v="102"/>
    <x v="278"/>
    <n v="25.573010558846253"/>
    <x v="2"/>
    <x v="0"/>
  </r>
  <r>
    <x v="102"/>
    <x v="279"/>
    <n v="10.378573268091682"/>
    <x v="2"/>
    <x v="0"/>
  </r>
  <r>
    <x v="102"/>
    <x v="280"/>
    <n v="0.97862477465876907"/>
    <x v="2"/>
    <x v="0"/>
  </r>
  <r>
    <x v="102"/>
    <x v="281"/>
    <n v="1.9314962657738861"/>
    <x v="2"/>
    <x v="0"/>
  </r>
  <r>
    <x v="102"/>
    <x v="282"/>
    <n v="3.1161473087818696"/>
    <x v="2"/>
    <x v="0"/>
  </r>
  <r>
    <x v="102"/>
    <x v="283"/>
    <n v="7.7259850630955446E-2"/>
    <x v="2"/>
    <x v="0"/>
  </r>
  <r>
    <x v="102"/>
    <x v="284"/>
    <n v="0.56657223796033995"/>
    <x v="2"/>
    <x v="0"/>
  </r>
  <r>
    <x v="102"/>
    <x v="285"/>
    <n v="1.1588977594643317"/>
    <x v="2"/>
    <x v="0"/>
  </r>
  <r>
    <x v="102"/>
    <x v="286"/>
    <n v="8.8848828225598773"/>
    <x v="2"/>
    <x v="0"/>
  </r>
  <r>
    <x v="102"/>
    <x v="287"/>
    <n v="0.25753283543651817"/>
    <x v="2"/>
    <x v="0"/>
  </r>
  <r>
    <x v="102"/>
    <x v="288"/>
    <n v="2.6783414885397887"/>
    <x v="2"/>
    <x v="0"/>
  </r>
  <r>
    <x v="102"/>
    <x v="289"/>
    <n v="1.5967035797064124"/>
    <x v="2"/>
    <x v="0"/>
  </r>
  <r>
    <x v="102"/>
    <x v="181"/>
    <n v="0.46355910378573273"/>
    <x v="2"/>
    <x v="0"/>
  </r>
  <r>
    <x v="102"/>
    <x v="290"/>
    <n v="3.7084728302858618"/>
    <x v="2"/>
    <x v="0"/>
  </r>
  <r>
    <x v="102"/>
    <x v="291"/>
    <n v="13.62348699459181"/>
    <x v="2"/>
    <x v="0"/>
  </r>
  <r>
    <x v="102"/>
    <x v="292"/>
    <n v="0.54081895441668815"/>
    <x v="2"/>
    <x v="0"/>
  </r>
  <r>
    <x v="102"/>
    <x v="293"/>
    <n v="36.440896214267319"/>
    <x v="2"/>
    <x v="0"/>
  </r>
  <r>
    <x v="102"/>
    <x v="273"/>
    <n v="5.343511450381679"/>
    <x v="3"/>
    <x v="0"/>
  </r>
  <r>
    <x v="102"/>
    <x v="274"/>
    <n v="17.279666897987507"/>
    <x v="3"/>
    <x v="0"/>
  </r>
  <r>
    <x v="102"/>
    <x v="275"/>
    <n v="18.320610687022899"/>
    <x v="3"/>
    <x v="0"/>
  </r>
  <r>
    <x v="102"/>
    <x v="276"/>
    <n v="4.9271339347675225"/>
    <x v="3"/>
    <x v="0"/>
  </r>
  <r>
    <x v="102"/>
    <x v="277"/>
    <n v="7.5641915336571834"/>
    <x v="3"/>
    <x v="0"/>
  </r>
  <r>
    <x v="102"/>
    <x v="278"/>
    <n v="5.0659264399722419"/>
    <x v="3"/>
    <x v="0"/>
  </r>
  <r>
    <x v="102"/>
    <x v="279"/>
    <n v="4.3719639139486466"/>
    <x v="3"/>
    <x v="0"/>
  </r>
  <r>
    <x v="102"/>
    <x v="280"/>
    <n v="0.62456627342123527"/>
    <x v="3"/>
    <x v="0"/>
  </r>
  <r>
    <x v="102"/>
    <x v="281"/>
    <n v="1.1797362942401111"/>
    <x v="3"/>
    <x v="0"/>
  </r>
  <r>
    <x v="102"/>
    <x v="282"/>
    <n v="5.0659264399722419"/>
    <x v="3"/>
    <x v="0"/>
  </r>
  <r>
    <x v="102"/>
    <x v="283"/>
    <n v="6.9396252602359473E-2"/>
    <x v="3"/>
    <x v="0"/>
  </r>
  <r>
    <x v="102"/>
    <x v="284"/>
    <n v="2.0124913254684249"/>
    <x v="3"/>
    <x v="0"/>
  </r>
  <r>
    <x v="102"/>
    <x v="285"/>
    <n v="0.90215128383067322"/>
    <x v="3"/>
    <x v="0"/>
  </r>
  <r>
    <x v="102"/>
    <x v="286"/>
    <n v="6.3150589868147113"/>
    <x v="3"/>
    <x v="0"/>
  </r>
  <r>
    <x v="102"/>
    <x v="287"/>
    <n v="4.788341429562804"/>
    <x v="3"/>
    <x v="0"/>
  </r>
  <r>
    <x v="102"/>
    <x v="288"/>
    <n v="0.13879250520471895"/>
    <x v="3"/>
    <x v="0"/>
  </r>
  <r>
    <x v="102"/>
    <x v="289"/>
    <n v="2.2206800832755031"/>
    <x v="3"/>
    <x v="0"/>
  </r>
  <r>
    <x v="102"/>
    <x v="181"/>
    <n v="0.69396252602359465"/>
    <x v="3"/>
    <x v="0"/>
  </r>
  <r>
    <x v="102"/>
    <x v="290"/>
    <n v="4.7189451769604442"/>
    <x v="3"/>
    <x v="0"/>
  </r>
  <r>
    <x v="102"/>
    <x v="291"/>
    <n v="8.1887578070784173"/>
    <x v="3"/>
    <x v="0"/>
  </r>
  <r>
    <x v="102"/>
    <x v="292"/>
    <n v="0.34698126301179733"/>
    <x v="3"/>
    <x v="0"/>
  </r>
  <r>
    <x v="102"/>
    <x v="293"/>
    <n v="47.883414295628036"/>
    <x v="3"/>
    <x v="0"/>
  </r>
  <r>
    <x v="102"/>
    <x v="273"/>
    <n v="2.7728085867620753"/>
    <x v="4"/>
    <x v="0"/>
  </r>
  <r>
    <x v="102"/>
    <x v="274"/>
    <n v="20.393559928443651"/>
    <x v="4"/>
    <x v="0"/>
  </r>
  <r>
    <x v="102"/>
    <x v="275"/>
    <n v="12.075134168157424"/>
    <x v="4"/>
    <x v="0"/>
  </r>
  <r>
    <x v="102"/>
    <x v="276"/>
    <n v="3.2200357781753133"/>
    <x v="4"/>
    <x v="0"/>
  </r>
  <r>
    <x v="102"/>
    <x v="277"/>
    <n v="3.5778175313059033"/>
    <x v="4"/>
    <x v="0"/>
  </r>
  <r>
    <x v="102"/>
    <x v="278"/>
    <n v="10.733452593917709"/>
    <x v="4"/>
    <x v="0"/>
  </r>
  <r>
    <x v="102"/>
    <x v="279"/>
    <n v="7.2450805008944545"/>
    <x v="4"/>
    <x v="0"/>
  </r>
  <r>
    <x v="102"/>
    <x v="280"/>
    <n v="0.89445438282647582"/>
    <x v="4"/>
    <x v="0"/>
  </r>
  <r>
    <x v="102"/>
    <x v="281"/>
    <n v="3.1305903398926653"/>
    <x v="4"/>
    <x v="0"/>
  </r>
  <r>
    <x v="102"/>
    <x v="282"/>
    <n v="2.5939177101967799"/>
    <x v="4"/>
    <x v="0"/>
  </r>
  <r>
    <x v="102"/>
    <x v="283"/>
    <n v="0"/>
    <x v="4"/>
    <x v="0"/>
  </r>
  <r>
    <x v="102"/>
    <x v="284"/>
    <n v="1.4311270125223614"/>
    <x v="4"/>
    <x v="0"/>
  </r>
  <r>
    <x v="102"/>
    <x v="285"/>
    <n v="1.5205724508050089"/>
    <x v="4"/>
    <x v="0"/>
  </r>
  <r>
    <x v="102"/>
    <x v="286"/>
    <n v="9.3917710196779964"/>
    <x v="4"/>
    <x v="0"/>
  </r>
  <r>
    <x v="102"/>
    <x v="287"/>
    <n v="0.89445438282647582"/>
    <x v="4"/>
    <x v="0"/>
  </r>
  <r>
    <x v="102"/>
    <x v="288"/>
    <n v="0.62611806797853309"/>
    <x v="4"/>
    <x v="0"/>
  </r>
  <r>
    <x v="102"/>
    <x v="289"/>
    <n v="0.80500894454382832"/>
    <x v="4"/>
    <x v="0"/>
  </r>
  <r>
    <x v="102"/>
    <x v="181"/>
    <n v="0.53667262969588547"/>
    <x v="4"/>
    <x v="0"/>
  </r>
  <r>
    <x v="102"/>
    <x v="290"/>
    <n v="1.5205724508050089"/>
    <x v="4"/>
    <x v="0"/>
  </r>
  <r>
    <x v="102"/>
    <x v="291"/>
    <n v="10.286225402504472"/>
    <x v="4"/>
    <x v="0"/>
  </r>
  <r>
    <x v="102"/>
    <x v="292"/>
    <n v="0.7155635062611807"/>
    <x v="4"/>
    <x v="0"/>
  </r>
  <r>
    <x v="102"/>
    <x v="293"/>
    <n v="50.268336314847936"/>
    <x v="4"/>
    <x v="0"/>
  </r>
  <r>
    <x v="102"/>
    <x v="273"/>
    <n v="1.4440433212996391"/>
    <x v="5"/>
    <x v="0"/>
  </r>
  <r>
    <x v="102"/>
    <x v="274"/>
    <n v="24.187725631768952"/>
    <x v="5"/>
    <x v="0"/>
  </r>
  <r>
    <x v="102"/>
    <x v="275"/>
    <n v="15.884476534296029"/>
    <x v="5"/>
    <x v="0"/>
  </r>
  <r>
    <x v="102"/>
    <x v="276"/>
    <n v="5.7761732851985563"/>
    <x v="5"/>
    <x v="0"/>
  </r>
  <r>
    <x v="102"/>
    <x v="277"/>
    <n v="3.9711191335740073"/>
    <x v="5"/>
    <x v="0"/>
  </r>
  <r>
    <x v="102"/>
    <x v="278"/>
    <n v="10.108303249097473"/>
    <x v="5"/>
    <x v="0"/>
  </r>
  <r>
    <x v="102"/>
    <x v="279"/>
    <n v="4.6931407942238268"/>
    <x v="5"/>
    <x v="0"/>
  </r>
  <r>
    <x v="102"/>
    <x v="280"/>
    <n v="0.36101083032490977"/>
    <x v="5"/>
    <x v="0"/>
  </r>
  <r>
    <x v="102"/>
    <x v="281"/>
    <n v="3.9711191335740073"/>
    <x v="5"/>
    <x v="0"/>
  </r>
  <r>
    <x v="102"/>
    <x v="282"/>
    <n v="2.1660649819494582"/>
    <x v="5"/>
    <x v="0"/>
  </r>
  <r>
    <x v="102"/>
    <x v="283"/>
    <n v="0"/>
    <x v="5"/>
    <x v="0"/>
  </r>
  <r>
    <x v="102"/>
    <x v="284"/>
    <n v="2.5270758122743682"/>
    <x v="5"/>
    <x v="0"/>
  </r>
  <r>
    <x v="102"/>
    <x v="285"/>
    <n v="1.8050541516245486"/>
    <x v="5"/>
    <x v="0"/>
  </r>
  <r>
    <x v="102"/>
    <x v="286"/>
    <n v="12.274368231046932"/>
    <x v="5"/>
    <x v="0"/>
  </r>
  <r>
    <x v="102"/>
    <x v="287"/>
    <n v="1.0830324909747291"/>
    <x v="5"/>
    <x v="0"/>
  </r>
  <r>
    <x v="102"/>
    <x v="288"/>
    <n v="1.0830324909747291"/>
    <x v="5"/>
    <x v="0"/>
  </r>
  <r>
    <x v="102"/>
    <x v="289"/>
    <n v="1.0830324909747291"/>
    <x v="5"/>
    <x v="0"/>
  </r>
  <r>
    <x v="102"/>
    <x v="181"/>
    <n v="0.72202166064981954"/>
    <x v="5"/>
    <x v="0"/>
  </r>
  <r>
    <x v="102"/>
    <x v="290"/>
    <n v="1.0830324909747291"/>
    <x v="5"/>
    <x v="0"/>
  </r>
  <r>
    <x v="102"/>
    <x v="291"/>
    <n v="12.63537906137184"/>
    <x v="5"/>
    <x v="0"/>
  </r>
  <r>
    <x v="102"/>
    <x v="292"/>
    <n v="0.36101083032490977"/>
    <x v="5"/>
    <x v="0"/>
  </r>
  <r>
    <x v="102"/>
    <x v="293"/>
    <n v="45.487364620938628"/>
    <x v="5"/>
    <x v="0"/>
  </r>
  <r>
    <x v="102"/>
    <x v="273"/>
    <n v="2.2026431718061676"/>
    <x v="6"/>
    <x v="0"/>
  </r>
  <r>
    <x v="102"/>
    <x v="274"/>
    <n v="18.942731277533039"/>
    <x v="6"/>
    <x v="0"/>
  </r>
  <r>
    <x v="102"/>
    <x v="275"/>
    <n v="14.537444933920703"/>
    <x v="6"/>
    <x v="0"/>
  </r>
  <r>
    <x v="102"/>
    <x v="276"/>
    <n v="2.2026431718061676"/>
    <x v="6"/>
    <x v="0"/>
  </r>
  <r>
    <x v="102"/>
    <x v="277"/>
    <n v="5.286343612334802"/>
    <x v="6"/>
    <x v="0"/>
  </r>
  <r>
    <x v="102"/>
    <x v="278"/>
    <n v="14.096916299559473"/>
    <x v="6"/>
    <x v="0"/>
  </r>
  <r>
    <x v="102"/>
    <x v="279"/>
    <n v="9.6916299559471373"/>
    <x v="6"/>
    <x v="0"/>
  </r>
  <r>
    <x v="102"/>
    <x v="280"/>
    <n v="1.3215859030837005"/>
    <x v="6"/>
    <x v="0"/>
  </r>
  <r>
    <x v="102"/>
    <x v="281"/>
    <n v="4.4052863436123353"/>
    <x v="6"/>
    <x v="0"/>
  </r>
  <r>
    <x v="102"/>
    <x v="282"/>
    <n v="3.5242290748898681"/>
    <x v="6"/>
    <x v="0"/>
  </r>
  <r>
    <x v="102"/>
    <x v="283"/>
    <n v="0"/>
    <x v="6"/>
    <x v="0"/>
  </r>
  <r>
    <x v="102"/>
    <x v="284"/>
    <n v="0.88105726872246704"/>
    <x v="6"/>
    <x v="0"/>
  </r>
  <r>
    <x v="102"/>
    <x v="285"/>
    <n v="1.7621145374449341"/>
    <x v="6"/>
    <x v="0"/>
  </r>
  <r>
    <x v="102"/>
    <x v="286"/>
    <n v="7.4889867841409687"/>
    <x v="6"/>
    <x v="0"/>
  </r>
  <r>
    <x v="102"/>
    <x v="287"/>
    <n v="0.88105726872246704"/>
    <x v="6"/>
    <x v="0"/>
  </r>
  <r>
    <x v="102"/>
    <x v="288"/>
    <n v="0.44052863436123352"/>
    <x v="6"/>
    <x v="0"/>
  </r>
  <r>
    <x v="102"/>
    <x v="289"/>
    <n v="0"/>
    <x v="6"/>
    <x v="0"/>
  </r>
  <r>
    <x v="102"/>
    <x v="181"/>
    <n v="0.44052863436123352"/>
    <x v="6"/>
    <x v="0"/>
  </r>
  <r>
    <x v="102"/>
    <x v="290"/>
    <n v="0.88105726872246704"/>
    <x v="6"/>
    <x v="0"/>
  </r>
  <r>
    <x v="102"/>
    <x v="291"/>
    <n v="7.929515418502203"/>
    <x v="6"/>
    <x v="0"/>
  </r>
  <r>
    <x v="102"/>
    <x v="292"/>
    <n v="1.3215859030837005"/>
    <x v="6"/>
    <x v="0"/>
  </r>
  <r>
    <x v="102"/>
    <x v="293"/>
    <n v="51.101321585903079"/>
    <x v="6"/>
    <x v="0"/>
  </r>
  <r>
    <x v="102"/>
    <x v="273"/>
    <n v="4.5592705167173255"/>
    <x v="7"/>
    <x v="0"/>
  </r>
  <r>
    <x v="102"/>
    <x v="274"/>
    <n v="20.060790273556233"/>
    <x v="7"/>
    <x v="0"/>
  </r>
  <r>
    <x v="102"/>
    <x v="275"/>
    <n v="10.030395136778116"/>
    <x v="7"/>
    <x v="0"/>
  </r>
  <r>
    <x v="102"/>
    <x v="276"/>
    <n v="1.5197568389057752"/>
    <x v="7"/>
    <x v="0"/>
  </r>
  <r>
    <x v="102"/>
    <x v="277"/>
    <n v="3.9513677811550152"/>
    <x v="7"/>
    <x v="0"/>
  </r>
  <r>
    <x v="102"/>
    <x v="278"/>
    <n v="10.030395136778116"/>
    <x v="7"/>
    <x v="0"/>
  </r>
  <r>
    <x v="102"/>
    <x v="279"/>
    <n v="7.9027355623100304"/>
    <x v="7"/>
    <x v="0"/>
  </r>
  <r>
    <x v="102"/>
    <x v="280"/>
    <n v="1.5197568389057752"/>
    <x v="7"/>
    <x v="0"/>
  </r>
  <r>
    <x v="102"/>
    <x v="281"/>
    <n v="2.43161094224924"/>
    <x v="7"/>
    <x v="0"/>
  </r>
  <r>
    <x v="102"/>
    <x v="282"/>
    <n v="1.8237082066869299"/>
    <x v="7"/>
    <x v="0"/>
  </r>
  <r>
    <x v="102"/>
    <x v="283"/>
    <n v="0"/>
    <x v="7"/>
    <x v="0"/>
  </r>
  <r>
    <x v="102"/>
    <x v="284"/>
    <n v="1.5197568389057752"/>
    <x v="7"/>
    <x v="0"/>
  </r>
  <r>
    <x v="102"/>
    <x v="285"/>
    <n v="1.21580547112462"/>
    <x v="7"/>
    <x v="0"/>
  </r>
  <r>
    <x v="102"/>
    <x v="286"/>
    <n v="8.8145896656534948"/>
    <x v="7"/>
    <x v="0"/>
  </r>
  <r>
    <x v="102"/>
    <x v="287"/>
    <n v="1.21580547112462"/>
    <x v="7"/>
    <x v="0"/>
  </r>
  <r>
    <x v="102"/>
    <x v="288"/>
    <n v="0"/>
    <x v="7"/>
    <x v="0"/>
  </r>
  <r>
    <x v="102"/>
    <x v="289"/>
    <n v="1.21580547112462"/>
    <x v="7"/>
    <x v="0"/>
  </r>
  <r>
    <x v="102"/>
    <x v="181"/>
    <n v="0.60790273556231"/>
    <x v="7"/>
    <x v="0"/>
  </r>
  <r>
    <x v="102"/>
    <x v="290"/>
    <n v="0.60790273556231"/>
    <x v="7"/>
    <x v="0"/>
  </r>
  <r>
    <x v="102"/>
    <x v="291"/>
    <n v="14.893617021276595"/>
    <x v="7"/>
    <x v="0"/>
  </r>
  <r>
    <x v="102"/>
    <x v="292"/>
    <n v="1.21580547112462"/>
    <x v="7"/>
    <x v="0"/>
  </r>
  <r>
    <x v="102"/>
    <x v="293"/>
    <n v="48.024316109422493"/>
    <x v="7"/>
    <x v="0"/>
  </r>
  <r>
    <x v="102"/>
    <x v="273"/>
    <n v="2.4561403508771931"/>
    <x v="8"/>
    <x v="0"/>
  </r>
  <r>
    <x v="102"/>
    <x v="274"/>
    <n v="18.245614035087719"/>
    <x v="8"/>
    <x v="0"/>
  </r>
  <r>
    <x v="102"/>
    <x v="275"/>
    <n v="8.7719298245614024"/>
    <x v="8"/>
    <x v="0"/>
  </r>
  <r>
    <x v="102"/>
    <x v="276"/>
    <n v="3.5087719298245612"/>
    <x v="8"/>
    <x v="0"/>
  </r>
  <r>
    <x v="102"/>
    <x v="277"/>
    <n v="1.4035087719298245"/>
    <x v="8"/>
    <x v="0"/>
  </r>
  <r>
    <x v="102"/>
    <x v="278"/>
    <n v="9.4736842105263168"/>
    <x v="8"/>
    <x v="0"/>
  </r>
  <r>
    <x v="102"/>
    <x v="279"/>
    <n v="7.0175438596491224"/>
    <x v="8"/>
    <x v="0"/>
  </r>
  <r>
    <x v="102"/>
    <x v="280"/>
    <n v="0.35087719298245612"/>
    <x v="8"/>
    <x v="0"/>
  </r>
  <r>
    <x v="102"/>
    <x v="281"/>
    <n v="2.1052631578947367"/>
    <x v="8"/>
    <x v="0"/>
  </r>
  <r>
    <x v="102"/>
    <x v="282"/>
    <n v="3.1578947368421053"/>
    <x v="8"/>
    <x v="0"/>
  </r>
  <r>
    <x v="102"/>
    <x v="283"/>
    <n v="0"/>
    <x v="8"/>
    <x v="0"/>
  </r>
  <r>
    <x v="102"/>
    <x v="284"/>
    <n v="0.70175438596491224"/>
    <x v="8"/>
    <x v="0"/>
  </r>
  <r>
    <x v="102"/>
    <x v="285"/>
    <n v="1.4035087719298245"/>
    <x v="8"/>
    <x v="0"/>
  </r>
  <r>
    <x v="102"/>
    <x v="286"/>
    <n v="8.7719298245614024"/>
    <x v="8"/>
    <x v="0"/>
  </r>
  <r>
    <x v="102"/>
    <x v="287"/>
    <n v="0.35087719298245612"/>
    <x v="8"/>
    <x v="0"/>
  </r>
  <r>
    <x v="102"/>
    <x v="288"/>
    <n v="1.0526315789473684"/>
    <x v="8"/>
    <x v="0"/>
  </r>
  <r>
    <x v="102"/>
    <x v="289"/>
    <n v="0.70175438596491224"/>
    <x v="8"/>
    <x v="0"/>
  </r>
  <r>
    <x v="102"/>
    <x v="181"/>
    <n v="0.35087719298245612"/>
    <x v="8"/>
    <x v="0"/>
  </r>
  <r>
    <x v="102"/>
    <x v="290"/>
    <n v="3.5087719298245612"/>
    <x v="8"/>
    <x v="0"/>
  </r>
  <r>
    <x v="102"/>
    <x v="291"/>
    <n v="4.5614035087719298"/>
    <x v="8"/>
    <x v="0"/>
  </r>
  <r>
    <x v="102"/>
    <x v="292"/>
    <n v="0"/>
    <x v="8"/>
    <x v="0"/>
  </r>
  <r>
    <x v="102"/>
    <x v="293"/>
    <n v="56.84210526315789"/>
    <x v="8"/>
    <x v="0"/>
  </r>
  <r>
    <x v="102"/>
    <x v="273"/>
    <n v="4.1551246537396125"/>
    <x v="9"/>
    <x v="0"/>
  </r>
  <r>
    <x v="102"/>
    <x v="274"/>
    <n v="17.72853185595568"/>
    <x v="9"/>
    <x v="0"/>
  </r>
  <r>
    <x v="102"/>
    <x v="275"/>
    <n v="11.634349030470915"/>
    <x v="9"/>
    <x v="0"/>
  </r>
  <r>
    <x v="102"/>
    <x v="276"/>
    <n v="1.3850415512465373"/>
    <x v="9"/>
    <x v="0"/>
  </r>
  <r>
    <x v="102"/>
    <x v="277"/>
    <n v="4.43213296398892"/>
    <x v="9"/>
    <x v="0"/>
  </r>
  <r>
    <x v="102"/>
    <x v="278"/>
    <n v="11.634349030470915"/>
    <x v="9"/>
    <x v="0"/>
  </r>
  <r>
    <x v="102"/>
    <x v="279"/>
    <n v="8.5872576177285325"/>
    <x v="9"/>
    <x v="0"/>
  </r>
  <r>
    <x v="102"/>
    <x v="280"/>
    <n v="1.9390581717451523"/>
    <x v="9"/>
    <x v="0"/>
  </r>
  <r>
    <x v="102"/>
    <x v="281"/>
    <n v="4.1551246537396125"/>
    <x v="9"/>
    <x v="0"/>
  </r>
  <r>
    <x v="102"/>
    <x v="282"/>
    <n v="4.7091412742382275"/>
    <x v="9"/>
    <x v="0"/>
  </r>
  <r>
    <x v="102"/>
    <x v="283"/>
    <n v="0.2770083102493075"/>
    <x v="9"/>
    <x v="0"/>
  </r>
  <r>
    <x v="102"/>
    <x v="284"/>
    <n v="1.10803324099723"/>
    <x v="9"/>
    <x v="0"/>
  </r>
  <r>
    <x v="102"/>
    <x v="285"/>
    <n v="0.554016620498615"/>
    <x v="9"/>
    <x v="0"/>
  </r>
  <r>
    <x v="102"/>
    <x v="286"/>
    <n v="4.1551246537396125"/>
    <x v="9"/>
    <x v="0"/>
  </r>
  <r>
    <x v="102"/>
    <x v="287"/>
    <n v="2.4930747922437675"/>
    <x v="9"/>
    <x v="0"/>
  </r>
  <r>
    <x v="102"/>
    <x v="288"/>
    <n v="0.8310249307479225"/>
    <x v="9"/>
    <x v="0"/>
  </r>
  <r>
    <x v="102"/>
    <x v="289"/>
    <n v="1.9390581717451523"/>
    <x v="9"/>
    <x v="0"/>
  </r>
  <r>
    <x v="102"/>
    <x v="181"/>
    <n v="1.3850415512465373"/>
    <x v="9"/>
    <x v="0"/>
  </r>
  <r>
    <x v="102"/>
    <x v="290"/>
    <n v="2.21606648199446"/>
    <x v="9"/>
    <x v="0"/>
  </r>
  <r>
    <x v="102"/>
    <x v="291"/>
    <n v="7.7562326869806091"/>
    <x v="9"/>
    <x v="0"/>
  </r>
  <r>
    <x v="102"/>
    <x v="292"/>
    <n v="1.10803324099723"/>
    <x v="9"/>
    <x v="0"/>
  </r>
  <r>
    <x v="102"/>
    <x v="293"/>
    <n v="49.86149584487535"/>
    <x v="9"/>
    <x v="0"/>
  </r>
  <r>
    <x v="102"/>
    <x v="273"/>
    <n v="5.668016194331984"/>
    <x v="10"/>
    <x v="0"/>
  </r>
  <r>
    <x v="102"/>
    <x v="274"/>
    <n v="16.194331983805668"/>
    <x v="10"/>
    <x v="0"/>
  </r>
  <r>
    <x v="102"/>
    <x v="275"/>
    <n v="21.457489878542511"/>
    <x v="10"/>
    <x v="0"/>
  </r>
  <r>
    <x v="102"/>
    <x v="276"/>
    <n v="3.2388663967611335"/>
    <x v="10"/>
    <x v="0"/>
  </r>
  <r>
    <x v="102"/>
    <x v="277"/>
    <n v="9.3117408906882595"/>
    <x v="10"/>
    <x v="0"/>
  </r>
  <r>
    <x v="102"/>
    <x v="278"/>
    <n v="6.4777327935222671"/>
    <x v="10"/>
    <x v="0"/>
  </r>
  <r>
    <x v="102"/>
    <x v="279"/>
    <n v="6.8825910931174086"/>
    <x v="10"/>
    <x v="0"/>
  </r>
  <r>
    <x v="102"/>
    <x v="280"/>
    <n v="1.214574898785425"/>
    <x v="10"/>
    <x v="0"/>
  </r>
  <r>
    <x v="102"/>
    <x v="281"/>
    <n v="4.8582995951417001"/>
    <x v="10"/>
    <x v="0"/>
  </r>
  <r>
    <x v="102"/>
    <x v="282"/>
    <n v="6.4777327935222671"/>
    <x v="10"/>
    <x v="0"/>
  </r>
  <r>
    <x v="102"/>
    <x v="283"/>
    <n v="0"/>
    <x v="10"/>
    <x v="0"/>
  </r>
  <r>
    <x v="102"/>
    <x v="284"/>
    <n v="12.550607287449392"/>
    <x v="10"/>
    <x v="0"/>
  </r>
  <r>
    <x v="102"/>
    <x v="285"/>
    <n v="0.80971659919028338"/>
    <x v="10"/>
    <x v="0"/>
  </r>
  <r>
    <x v="102"/>
    <x v="286"/>
    <n v="10.931174089068826"/>
    <x v="10"/>
    <x v="0"/>
  </r>
  <r>
    <x v="102"/>
    <x v="287"/>
    <n v="8.097165991902834"/>
    <x v="10"/>
    <x v="0"/>
  </r>
  <r>
    <x v="102"/>
    <x v="288"/>
    <n v="2.834008097165992"/>
    <x v="10"/>
    <x v="0"/>
  </r>
  <r>
    <x v="102"/>
    <x v="289"/>
    <n v="2.42914979757085"/>
    <x v="10"/>
    <x v="0"/>
  </r>
  <r>
    <x v="102"/>
    <x v="181"/>
    <n v="0"/>
    <x v="10"/>
    <x v="0"/>
  </r>
  <r>
    <x v="102"/>
    <x v="290"/>
    <n v="8.9068825910931171"/>
    <x v="10"/>
    <x v="0"/>
  </r>
  <r>
    <x v="102"/>
    <x v="291"/>
    <n v="9.3117408906882595"/>
    <x v="10"/>
    <x v="0"/>
  </r>
  <r>
    <x v="102"/>
    <x v="292"/>
    <n v="1.214574898785425"/>
    <x v="10"/>
    <x v="0"/>
  </r>
  <r>
    <x v="102"/>
    <x v="293"/>
    <n v="30.76923076923077"/>
    <x v="10"/>
    <x v="0"/>
  </r>
  <r>
    <x v="102"/>
    <x v="273"/>
    <n v="4.435483870967742"/>
    <x v="11"/>
    <x v="0"/>
  </r>
  <r>
    <x v="102"/>
    <x v="274"/>
    <n v="24.193548387096776"/>
    <x v="11"/>
    <x v="0"/>
  </r>
  <r>
    <x v="102"/>
    <x v="275"/>
    <n v="11.29032258064516"/>
    <x v="11"/>
    <x v="0"/>
  </r>
  <r>
    <x v="102"/>
    <x v="276"/>
    <n v="1.2096774193548387"/>
    <x v="11"/>
    <x v="0"/>
  </r>
  <r>
    <x v="102"/>
    <x v="277"/>
    <n v="4.838709677419355"/>
    <x v="11"/>
    <x v="0"/>
  </r>
  <r>
    <x v="102"/>
    <x v="278"/>
    <n v="11.29032258064516"/>
    <x v="11"/>
    <x v="0"/>
  </r>
  <r>
    <x v="102"/>
    <x v="279"/>
    <n v="4.838709677419355"/>
    <x v="11"/>
    <x v="0"/>
  </r>
  <r>
    <x v="102"/>
    <x v="280"/>
    <n v="0"/>
    <x v="11"/>
    <x v="0"/>
  </r>
  <r>
    <x v="102"/>
    <x v="281"/>
    <n v="2.4193548387096775"/>
    <x v="11"/>
    <x v="0"/>
  </r>
  <r>
    <x v="102"/>
    <x v="282"/>
    <n v="4.435483870967742"/>
    <x v="11"/>
    <x v="0"/>
  </r>
  <r>
    <x v="102"/>
    <x v="283"/>
    <n v="0"/>
    <x v="11"/>
    <x v="0"/>
  </r>
  <r>
    <x v="102"/>
    <x v="284"/>
    <n v="3.6290322580645165"/>
    <x v="11"/>
    <x v="0"/>
  </r>
  <r>
    <x v="102"/>
    <x v="285"/>
    <n v="0.40322580645161288"/>
    <x v="11"/>
    <x v="0"/>
  </r>
  <r>
    <x v="102"/>
    <x v="286"/>
    <n v="9.2741935483870961"/>
    <x v="11"/>
    <x v="0"/>
  </r>
  <r>
    <x v="102"/>
    <x v="287"/>
    <n v="2.0161290322580645"/>
    <x v="11"/>
    <x v="0"/>
  </r>
  <r>
    <x v="102"/>
    <x v="288"/>
    <n v="2.0161290322580645"/>
    <x v="11"/>
    <x v="0"/>
  </r>
  <r>
    <x v="102"/>
    <x v="289"/>
    <n v="4.032258064516129"/>
    <x v="11"/>
    <x v="0"/>
  </r>
  <r>
    <x v="102"/>
    <x v="181"/>
    <n v="0.80645161290322576"/>
    <x v="11"/>
    <x v="0"/>
  </r>
  <r>
    <x v="102"/>
    <x v="290"/>
    <n v="2.82258064516129"/>
    <x v="11"/>
    <x v="0"/>
  </r>
  <r>
    <x v="102"/>
    <x v="291"/>
    <n v="8.870967741935484"/>
    <x v="11"/>
    <x v="0"/>
  </r>
  <r>
    <x v="102"/>
    <x v="292"/>
    <n v="0"/>
    <x v="11"/>
    <x v="0"/>
  </r>
  <r>
    <x v="102"/>
    <x v="293"/>
    <n v="46.37096774193548"/>
    <x v="11"/>
    <x v="0"/>
  </r>
  <r>
    <x v="102"/>
    <x v="273"/>
    <n v="8.071748878923767"/>
    <x v="12"/>
    <x v="0"/>
  </r>
  <r>
    <x v="102"/>
    <x v="274"/>
    <n v="16.143497757847534"/>
    <x v="12"/>
    <x v="0"/>
  </r>
  <r>
    <x v="102"/>
    <x v="275"/>
    <n v="12.556053811659194"/>
    <x v="12"/>
    <x v="0"/>
  </r>
  <r>
    <x v="102"/>
    <x v="276"/>
    <n v="3.1390134529147984"/>
    <x v="12"/>
    <x v="0"/>
  </r>
  <r>
    <x v="102"/>
    <x v="277"/>
    <n v="8.9686098654708513"/>
    <x v="12"/>
    <x v="0"/>
  </r>
  <r>
    <x v="102"/>
    <x v="278"/>
    <n v="3.1390134529147984"/>
    <x v="12"/>
    <x v="0"/>
  </r>
  <r>
    <x v="102"/>
    <x v="279"/>
    <n v="8.9686098654708513"/>
    <x v="12"/>
    <x v="0"/>
  </r>
  <r>
    <x v="102"/>
    <x v="280"/>
    <n v="0.44843049327354262"/>
    <x v="12"/>
    <x v="0"/>
  </r>
  <r>
    <x v="102"/>
    <x v="281"/>
    <n v="3.5874439461883409"/>
    <x v="12"/>
    <x v="0"/>
  </r>
  <r>
    <x v="102"/>
    <x v="282"/>
    <n v="4.4843049327354256"/>
    <x v="12"/>
    <x v="0"/>
  </r>
  <r>
    <x v="102"/>
    <x v="283"/>
    <n v="0.89686098654708524"/>
    <x v="12"/>
    <x v="0"/>
  </r>
  <r>
    <x v="102"/>
    <x v="284"/>
    <n v="3.5874439461883409"/>
    <x v="12"/>
    <x v="0"/>
  </r>
  <r>
    <x v="102"/>
    <x v="285"/>
    <n v="1.3452914798206279"/>
    <x v="12"/>
    <x v="0"/>
  </r>
  <r>
    <x v="102"/>
    <x v="286"/>
    <n v="5.8295964125560538"/>
    <x v="12"/>
    <x v="0"/>
  </r>
  <r>
    <x v="102"/>
    <x v="287"/>
    <n v="2.2421524663677128"/>
    <x v="12"/>
    <x v="0"/>
  </r>
  <r>
    <x v="102"/>
    <x v="288"/>
    <n v="2.2421524663677128"/>
    <x v="12"/>
    <x v="0"/>
  </r>
  <r>
    <x v="102"/>
    <x v="289"/>
    <n v="2.2421524663677128"/>
    <x v="12"/>
    <x v="0"/>
  </r>
  <r>
    <x v="102"/>
    <x v="181"/>
    <n v="0.89686098654708524"/>
    <x v="12"/>
    <x v="0"/>
  </r>
  <r>
    <x v="102"/>
    <x v="290"/>
    <n v="1.7937219730941705"/>
    <x v="12"/>
    <x v="0"/>
  </r>
  <r>
    <x v="102"/>
    <x v="291"/>
    <n v="11.210762331838566"/>
    <x v="12"/>
    <x v="0"/>
  </r>
  <r>
    <x v="102"/>
    <x v="292"/>
    <n v="1.3452914798206279"/>
    <x v="12"/>
    <x v="0"/>
  </r>
  <r>
    <x v="102"/>
    <x v="293"/>
    <n v="48.430493273542602"/>
    <x v="12"/>
    <x v="0"/>
  </r>
  <r>
    <x v="102"/>
    <x v="273"/>
    <n v="5.1948051948051948"/>
    <x v="13"/>
    <x v="0"/>
  </r>
  <r>
    <x v="102"/>
    <x v="274"/>
    <n v="20.779220779220779"/>
    <x v="13"/>
    <x v="0"/>
  </r>
  <r>
    <x v="102"/>
    <x v="275"/>
    <n v="18.831168831168831"/>
    <x v="13"/>
    <x v="0"/>
  </r>
  <r>
    <x v="102"/>
    <x v="276"/>
    <n v="4.5454545454545459"/>
    <x v="13"/>
    <x v="0"/>
  </r>
  <r>
    <x v="102"/>
    <x v="277"/>
    <n v="9.0909090909090917"/>
    <x v="13"/>
    <x v="0"/>
  </r>
  <r>
    <x v="102"/>
    <x v="278"/>
    <n v="9.7402597402597415"/>
    <x v="13"/>
    <x v="0"/>
  </r>
  <r>
    <x v="102"/>
    <x v="279"/>
    <n v="7.1428571428571423"/>
    <x v="13"/>
    <x v="0"/>
  </r>
  <r>
    <x v="102"/>
    <x v="280"/>
    <n v="1.2987012987012987"/>
    <x v="13"/>
    <x v="0"/>
  </r>
  <r>
    <x v="102"/>
    <x v="281"/>
    <n v="1.948051948051948"/>
    <x v="13"/>
    <x v="0"/>
  </r>
  <r>
    <x v="102"/>
    <x v="282"/>
    <n v="2.5974025974025974"/>
    <x v="13"/>
    <x v="0"/>
  </r>
  <r>
    <x v="102"/>
    <x v="283"/>
    <n v="0"/>
    <x v="13"/>
    <x v="0"/>
  </r>
  <r>
    <x v="102"/>
    <x v="284"/>
    <n v="1.948051948051948"/>
    <x v="13"/>
    <x v="0"/>
  </r>
  <r>
    <x v="102"/>
    <x v="285"/>
    <n v="0.64935064935064934"/>
    <x v="13"/>
    <x v="0"/>
  </r>
  <r>
    <x v="102"/>
    <x v="286"/>
    <n v="9.7402597402597415"/>
    <x v="13"/>
    <x v="0"/>
  </r>
  <r>
    <x v="102"/>
    <x v="287"/>
    <n v="4.5454545454545459"/>
    <x v="13"/>
    <x v="0"/>
  </r>
  <r>
    <x v="102"/>
    <x v="288"/>
    <n v="0"/>
    <x v="13"/>
    <x v="0"/>
  </r>
  <r>
    <x v="102"/>
    <x v="289"/>
    <n v="1.948051948051948"/>
    <x v="13"/>
    <x v="0"/>
  </r>
  <r>
    <x v="102"/>
    <x v="181"/>
    <n v="0.64935064935064934"/>
    <x v="13"/>
    <x v="0"/>
  </r>
  <r>
    <x v="102"/>
    <x v="290"/>
    <n v="1.948051948051948"/>
    <x v="13"/>
    <x v="0"/>
  </r>
  <r>
    <x v="102"/>
    <x v="291"/>
    <n v="11.688311688311687"/>
    <x v="13"/>
    <x v="0"/>
  </r>
  <r>
    <x v="102"/>
    <x v="292"/>
    <n v="0.64935064935064934"/>
    <x v="13"/>
    <x v="0"/>
  </r>
  <r>
    <x v="102"/>
    <x v="293"/>
    <n v="40.909090909090914"/>
    <x v="13"/>
    <x v="0"/>
  </r>
  <r>
    <x v="102"/>
    <x v="273"/>
    <n v="6.9518716577540109"/>
    <x v="14"/>
    <x v="0"/>
  </r>
  <r>
    <x v="102"/>
    <x v="274"/>
    <n v="11.229946524064172"/>
    <x v="14"/>
    <x v="0"/>
  </r>
  <r>
    <x v="102"/>
    <x v="275"/>
    <n v="14.973262032085561"/>
    <x v="14"/>
    <x v="0"/>
  </r>
  <r>
    <x v="102"/>
    <x v="276"/>
    <n v="4.2780748663101598"/>
    <x v="14"/>
    <x v="0"/>
  </r>
  <r>
    <x v="102"/>
    <x v="277"/>
    <n v="2.6737967914438503"/>
    <x v="14"/>
    <x v="0"/>
  </r>
  <r>
    <x v="102"/>
    <x v="278"/>
    <n v="16.042780748663102"/>
    <x v="14"/>
    <x v="0"/>
  </r>
  <r>
    <x v="102"/>
    <x v="279"/>
    <n v="16.577540106951872"/>
    <x v="14"/>
    <x v="0"/>
  </r>
  <r>
    <x v="102"/>
    <x v="280"/>
    <n v="0"/>
    <x v="14"/>
    <x v="0"/>
  </r>
  <r>
    <x v="102"/>
    <x v="281"/>
    <n v="5.3475935828877006"/>
    <x v="14"/>
    <x v="0"/>
  </r>
  <r>
    <x v="102"/>
    <x v="282"/>
    <n v="4.8128342245989302"/>
    <x v="14"/>
    <x v="0"/>
  </r>
  <r>
    <x v="102"/>
    <x v="283"/>
    <n v="0.53475935828876997"/>
    <x v="14"/>
    <x v="0"/>
  </r>
  <r>
    <x v="102"/>
    <x v="284"/>
    <n v="0.53475935828876997"/>
    <x v="14"/>
    <x v="0"/>
  </r>
  <r>
    <x v="102"/>
    <x v="285"/>
    <n v="3.2085561497326207"/>
    <x v="14"/>
    <x v="0"/>
  </r>
  <r>
    <x v="102"/>
    <x v="286"/>
    <n v="4.8128342245989302"/>
    <x v="14"/>
    <x v="0"/>
  </r>
  <r>
    <x v="102"/>
    <x v="287"/>
    <n v="0"/>
    <x v="14"/>
    <x v="0"/>
  </r>
  <r>
    <x v="102"/>
    <x v="288"/>
    <n v="4.2780748663101598"/>
    <x v="14"/>
    <x v="0"/>
  </r>
  <r>
    <x v="102"/>
    <x v="289"/>
    <n v="3.2085561497326207"/>
    <x v="14"/>
    <x v="0"/>
  </r>
  <r>
    <x v="102"/>
    <x v="181"/>
    <n v="0"/>
    <x v="14"/>
    <x v="0"/>
  </r>
  <r>
    <x v="102"/>
    <x v="290"/>
    <n v="6.4171122994652414"/>
    <x v="14"/>
    <x v="0"/>
  </r>
  <r>
    <x v="102"/>
    <x v="291"/>
    <n v="8.0213903743315509"/>
    <x v="14"/>
    <x v="0"/>
  </r>
  <r>
    <x v="102"/>
    <x v="292"/>
    <n v="2.6737967914438503"/>
    <x v="14"/>
    <x v="0"/>
  </r>
  <r>
    <x v="102"/>
    <x v="293"/>
    <n v="39.037433155080215"/>
    <x v="14"/>
    <x v="0"/>
  </r>
  <r>
    <x v="102"/>
    <x v="273"/>
    <n v="6.6037735849056602"/>
    <x v="15"/>
    <x v="0"/>
  </r>
  <r>
    <x v="102"/>
    <x v="274"/>
    <n v="19.339622641509436"/>
    <x v="15"/>
    <x v="0"/>
  </r>
  <r>
    <x v="102"/>
    <x v="275"/>
    <n v="7.5471698113207548"/>
    <x v="15"/>
    <x v="0"/>
  </r>
  <r>
    <x v="102"/>
    <x v="276"/>
    <n v="2.8301886792452833"/>
    <x v="15"/>
    <x v="0"/>
  </r>
  <r>
    <x v="102"/>
    <x v="277"/>
    <n v="8.9622641509433958"/>
    <x v="15"/>
    <x v="0"/>
  </r>
  <r>
    <x v="102"/>
    <x v="278"/>
    <n v="3.3018867924528301"/>
    <x v="15"/>
    <x v="0"/>
  </r>
  <r>
    <x v="102"/>
    <x v="279"/>
    <n v="7.5471698113207548"/>
    <x v="15"/>
    <x v="0"/>
  </r>
  <r>
    <x v="102"/>
    <x v="280"/>
    <n v="1.4150943396226416"/>
    <x v="15"/>
    <x v="0"/>
  </r>
  <r>
    <x v="102"/>
    <x v="281"/>
    <n v="3.7735849056603774"/>
    <x v="15"/>
    <x v="0"/>
  </r>
  <r>
    <x v="102"/>
    <x v="282"/>
    <n v="5.6603773584905666"/>
    <x v="15"/>
    <x v="0"/>
  </r>
  <r>
    <x v="102"/>
    <x v="283"/>
    <n v="0.47169811320754718"/>
    <x v="15"/>
    <x v="0"/>
  </r>
  <r>
    <x v="102"/>
    <x v="284"/>
    <n v="8.4905660377358494"/>
    <x v="15"/>
    <x v="0"/>
  </r>
  <r>
    <x v="102"/>
    <x v="285"/>
    <n v="1.8867924528301887"/>
    <x v="15"/>
    <x v="0"/>
  </r>
  <r>
    <x v="102"/>
    <x v="286"/>
    <n v="11.320754716981133"/>
    <x v="15"/>
    <x v="0"/>
  </r>
  <r>
    <x v="102"/>
    <x v="287"/>
    <n v="0.47169811320754718"/>
    <x v="15"/>
    <x v="0"/>
  </r>
  <r>
    <x v="102"/>
    <x v="288"/>
    <n v="0"/>
    <x v="15"/>
    <x v="0"/>
  </r>
  <r>
    <x v="102"/>
    <x v="289"/>
    <n v="1.4150943396226416"/>
    <x v="15"/>
    <x v="0"/>
  </r>
  <r>
    <x v="102"/>
    <x v="181"/>
    <n v="0.47169811320754718"/>
    <x v="15"/>
    <x v="0"/>
  </r>
  <r>
    <x v="102"/>
    <x v="290"/>
    <n v="0.47169811320754718"/>
    <x v="15"/>
    <x v="0"/>
  </r>
  <r>
    <x v="102"/>
    <x v="291"/>
    <n v="8.4905660377358494"/>
    <x v="15"/>
    <x v="0"/>
  </r>
  <r>
    <x v="102"/>
    <x v="292"/>
    <n v="0.94339622641509435"/>
    <x v="15"/>
    <x v="0"/>
  </r>
  <r>
    <x v="102"/>
    <x v="293"/>
    <n v="48.584905660377359"/>
    <x v="15"/>
    <x v="0"/>
  </r>
  <r>
    <x v="102"/>
    <x v="273"/>
    <n v="1.4218009478672986"/>
    <x v="16"/>
    <x v="0"/>
  </r>
  <r>
    <x v="102"/>
    <x v="274"/>
    <n v="13.507109004739338"/>
    <x v="16"/>
    <x v="0"/>
  </r>
  <r>
    <x v="102"/>
    <x v="275"/>
    <n v="11.374407582938389"/>
    <x v="16"/>
    <x v="0"/>
  </r>
  <r>
    <x v="102"/>
    <x v="276"/>
    <n v="3.5545023696682465"/>
    <x v="16"/>
    <x v="0"/>
  </r>
  <r>
    <x v="102"/>
    <x v="277"/>
    <n v="7.8199052132701423"/>
    <x v="16"/>
    <x v="0"/>
  </r>
  <r>
    <x v="102"/>
    <x v="278"/>
    <n v="4.028436018957346"/>
    <x v="16"/>
    <x v="0"/>
  </r>
  <r>
    <x v="102"/>
    <x v="279"/>
    <n v="7.8199052132701423"/>
    <x v="16"/>
    <x v="0"/>
  </r>
  <r>
    <x v="102"/>
    <x v="280"/>
    <n v="0.23696682464454977"/>
    <x v="16"/>
    <x v="0"/>
  </r>
  <r>
    <x v="102"/>
    <x v="281"/>
    <n v="4.028436018957346"/>
    <x v="16"/>
    <x v="0"/>
  </r>
  <r>
    <x v="102"/>
    <x v="282"/>
    <n v="2.6066350710900474"/>
    <x v="16"/>
    <x v="0"/>
  </r>
  <r>
    <x v="102"/>
    <x v="283"/>
    <n v="0"/>
    <x v="16"/>
    <x v="0"/>
  </r>
  <r>
    <x v="102"/>
    <x v="284"/>
    <n v="2.8436018957345972"/>
    <x v="16"/>
    <x v="0"/>
  </r>
  <r>
    <x v="102"/>
    <x v="285"/>
    <n v="0.94786729857819907"/>
    <x v="16"/>
    <x v="0"/>
  </r>
  <r>
    <x v="102"/>
    <x v="286"/>
    <n v="4.2654028436018958"/>
    <x v="16"/>
    <x v="0"/>
  </r>
  <r>
    <x v="102"/>
    <x v="287"/>
    <n v="1.8957345971563981"/>
    <x v="16"/>
    <x v="0"/>
  </r>
  <r>
    <x v="102"/>
    <x v="288"/>
    <n v="2.1327014218009479"/>
    <x v="16"/>
    <x v="0"/>
  </r>
  <r>
    <x v="102"/>
    <x v="289"/>
    <n v="2.1327014218009479"/>
    <x v="16"/>
    <x v="0"/>
  </r>
  <r>
    <x v="102"/>
    <x v="181"/>
    <n v="0.94786729857819907"/>
    <x v="16"/>
    <x v="0"/>
  </r>
  <r>
    <x v="102"/>
    <x v="290"/>
    <n v="3.7914691943127963"/>
    <x v="16"/>
    <x v="0"/>
  </r>
  <r>
    <x v="102"/>
    <x v="291"/>
    <n v="10.900473933649289"/>
    <x v="16"/>
    <x v="0"/>
  </r>
  <r>
    <x v="102"/>
    <x v="292"/>
    <n v="1.6587677725118484"/>
    <x v="16"/>
    <x v="0"/>
  </r>
  <r>
    <x v="102"/>
    <x v="293"/>
    <n v="54.502369668246445"/>
    <x v="16"/>
    <x v="0"/>
  </r>
  <r>
    <x v="102"/>
    <x v="273"/>
    <n v="8.3545454545454554"/>
    <x v="0"/>
    <x v="1"/>
  </r>
  <r>
    <x v="102"/>
    <x v="274"/>
    <n v="17.445454545454545"/>
    <x v="0"/>
    <x v="1"/>
  </r>
  <r>
    <x v="102"/>
    <x v="275"/>
    <n v="19.3"/>
    <x v="0"/>
    <x v="1"/>
  </r>
  <r>
    <x v="102"/>
    <x v="276"/>
    <n v="4.5636363636363635"/>
    <x v="0"/>
    <x v="1"/>
  </r>
  <r>
    <x v="102"/>
    <x v="277"/>
    <n v="6.4909090909090912"/>
    <x v="0"/>
    <x v="1"/>
  </r>
  <r>
    <x v="102"/>
    <x v="278"/>
    <n v="12.572727272727272"/>
    <x v="0"/>
    <x v="1"/>
  </r>
  <r>
    <x v="102"/>
    <x v="279"/>
    <n v="6.7545454545454549"/>
    <x v="0"/>
    <x v="1"/>
  </r>
  <r>
    <x v="102"/>
    <x v="280"/>
    <n v="0.75454545454545452"/>
    <x v="0"/>
    <x v="1"/>
  </r>
  <r>
    <x v="102"/>
    <x v="281"/>
    <n v="2.7363636363636363"/>
    <x v="0"/>
    <x v="1"/>
  </r>
  <r>
    <x v="102"/>
    <x v="282"/>
    <n v="4.3818181818181818"/>
    <x v="0"/>
    <x v="1"/>
  </r>
  <r>
    <x v="102"/>
    <x v="283"/>
    <n v="0.17272727272727273"/>
    <x v="0"/>
    <x v="1"/>
  </r>
  <r>
    <x v="102"/>
    <x v="284"/>
    <n v="2.2999999999999998"/>
    <x v="0"/>
    <x v="1"/>
  </r>
  <r>
    <x v="102"/>
    <x v="285"/>
    <n v="1.3090909090909091"/>
    <x v="0"/>
    <x v="1"/>
  </r>
  <r>
    <x v="102"/>
    <x v="286"/>
    <n v="6.7727272727272725"/>
    <x v="0"/>
    <x v="1"/>
  </r>
  <r>
    <x v="102"/>
    <x v="287"/>
    <n v="1.8636363636363635"/>
    <x v="0"/>
    <x v="1"/>
  </r>
  <r>
    <x v="102"/>
    <x v="288"/>
    <n v="2.2636363636363637"/>
    <x v="0"/>
    <x v="1"/>
  </r>
  <r>
    <x v="102"/>
    <x v="289"/>
    <n v="2.3454545454545452"/>
    <x v="0"/>
    <x v="1"/>
  </r>
  <r>
    <x v="102"/>
    <x v="181"/>
    <n v="0.78181818181818186"/>
    <x v="0"/>
    <x v="1"/>
  </r>
  <r>
    <x v="102"/>
    <x v="290"/>
    <n v="8.036363636363637"/>
    <x v="0"/>
    <x v="1"/>
  </r>
  <r>
    <x v="102"/>
    <x v="291"/>
    <n v="8.3818181818181809"/>
    <x v="0"/>
    <x v="1"/>
  </r>
  <r>
    <x v="102"/>
    <x v="292"/>
    <n v="1.3"/>
    <x v="0"/>
    <x v="1"/>
  </r>
  <r>
    <x v="102"/>
    <x v="293"/>
    <n v="41.081818181818178"/>
    <x v="0"/>
    <x v="1"/>
  </r>
  <r>
    <x v="102"/>
    <x v="273"/>
    <n v="6.7366579177602803"/>
    <x v="1"/>
    <x v="1"/>
  </r>
  <r>
    <x v="102"/>
    <x v="274"/>
    <n v="18.678915135608047"/>
    <x v="1"/>
    <x v="1"/>
  </r>
  <r>
    <x v="102"/>
    <x v="275"/>
    <n v="15.529308836395451"/>
    <x v="1"/>
    <x v="1"/>
  </r>
  <r>
    <x v="102"/>
    <x v="276"/>
    <n v="3.499562554680665"/>
    <x v="1"/>
    <x v="1"/>
  </r>
  <r>
    <x v="102"/>
    <x v="277"/>
    <n v="9.3613298337707782"/>
    <x v="1"/>
    <x v="1"/>
  </r>
  <r>
    <x v="102"/>
    <x v="278"/>
    <n v="1.837270341207349"/>
    <x v="1"/>
    <x v="1"/>
  </r>
  <r>
    <x v="102"/>
    <x v="279"/>
    <n v="5.8180227471566051"/>
    <x v="1"/>
    <x v="1"/>
  </r>
  <r>
    <x v="102"/>
    <x v="280"/>
    <n v="0.43744531933508313"/>
    <x v="1"/>
    <x v="1"/>
  </r>
  <r>
    <x v="102"/>
    <x v="281"/>
    <n v="3.3245844269466316"/>
    <x v="1"/>
    <x v="1"/>
  </r>
  <r>
    <x v="102"/>
    <x v="282"/>
    <n v="6.9116360454943129"/>
    <x v="1"/>
    <x v="1"/>
  </r>
  <r>
    <x v="102"/>
    <x v="283"/>
    <n v="0.26246719160104987"/>
    <x v="1"/>
    <x v="1"/>
  </r>
  <r>
    <x v="102"/>
    <x v="284"/>
    <n v="3.9370078740157481"/>
    <x v="1"/>
    <x v="1"/>
  </r>
  <r>
    <x v="102"/>
    <x v="285"/>
    <n v="1.3560804899387577"/>
    <x v="1"/>
    <x v="1"/>
  </r>
  <r>
    <x v="102"/>
    <x v="286"/>
    <n v="9.8862642169728776"/>
    <x v="1"/>
    <x v="1"/>
  </r>
  <r>
    <x v="102"/>
    <x v="287"/>
    <n v="1.7060367454068242"/>
    <x v="1"/>
    <x v="1"/>
  </r>
  <r>
    <x v="102"/>
    <x v="288"/>
    <n v="0.8311461067366579"/>
    <x v="1"/>
    <x v="1"/>
  </r>
  <r>
    <x v="102"/>
    <x v="289"/>
    <n v="3.7182852143482066"/>
    <x v="1"/>
    <x v="1"/>
  </r>
  <r>
    <x v="102"/>
    <x v="181"/>
    <n v="1.2248468941382327"/>
    <x v="1"/>
    <x v="1"/>
  </r>
  <r>
    <x v="102"/>
    <x v="290"/>
    <n v="15.660542432195976"/>
    <x v="1"/>
    <x v="1"/>
  </r>
  <r>
    <x v="102"/>
    <x v="291"/>
    <n v="13.079615048118985"/>
    <x v="1"/>
    <x v="1"/>
  </r>
  <r>
    <x v="102"/>
    <x v="292"/>
    <n v="1.9247594050743657"/>
    <x v="1"/>
    <x v="1"/>
  </r>
  <r>
    <x v="102"/>
    <x v="293"/>
    <n v="40.376202974628171"/>
    <x v="1"/>
    <x v="1"/>
  </r>
  <r>
    <x v="102"/>
    <x v="273"/>
    <n v="13.436329588014981"/>
    <x v="2"/>
    <x v="1"/>
  </r>
  <r>
    <x v="102"/>
    <x v="274"/>
    <n v="16.619850187265918"/>
    <x v="2"/>
    <x v="1"/>
  </r>
  <r>
    <x v="102"/>
    <x v="275"/>
    <n v="20.692883895131086"/>
    <x v="2"/>
    <x v="1"/>
  </r>
  <r>
    <x v="102"/>
    <x v="276"/>
    <n v="5.547752808988764"/>
    <x v="2"/>
    <x v="1"/>
  </r>
  <r>
    <x v="102"/>
    <x v="277"/>
    <n v="4.0262172284644198"/>
    <x v="2"/>
    <x v="1"/>
  </r>
  <r>
    <x v="102"/>
    <x v="278"/>
    <n v="25.140449438202246"/>
    <x v="2"/>
    <x v="1"/>
  </r>
  <r>
    <x v="102"/>
    <x v="279"/>
    <n v="7.9822097378277155"/>
    <x v="2"/>
    <x v="1"/>
  </r>
  <r>
    <x v="102"/>
    <x v="280"/>
    <n v="0.79588014981273403"/>
    <x v="2"/>
    <x v="1"/>
  </r>
  <r>
    <x v="102"/>
    <x v="281"/>
    <n v="2.2940074906367043"/>
    <x v="2"/>
    <x v="1"/>
  </r>
  <r>
    <x v="102"/>
    <x v="282"/>
    <n v="2.457865168539326"/>
    <x v="2"/>
    <x v="1"/>
  </r>
  <r>
    <x v="102"/>
    <x v="283"/>
    <n v="9.3632958801498134E-2"/>
    <x v="2"/>
    <x v="1"/>
  </r>
  <r>
    <x v="102"/>
    <x v="284"/>
    <n v="0.6320224719101124"/>
    <x v="2"/>
    <x v="1"/>
  </r>
  <r>
    <x v="102"/>
    <x v="285"/>
    <n v="1.2172284644194757"/>
    <x v="2"/>
    <x v="1"/>
  </r>
  <r>
    <x v="102"/>
    <x v="286"/>
    <n v="6.9990636704119851"/>
    <x v="2"/>
    <x v="1"/>
  </r>
  <r>
    <x v="102"/>
    <x v="287"/>
    <n v="0.67883895131086147"/>
    <x v="2"/>
    <x v="1"/>
  </r>
  <r>
    <x v="102"/>
    <x v="288"/>
    <n v="4.213483146067416"/>
    <x v="2"/>
    <x v="1"/>
  </r>
  <r>
    <x v="102"/>
    <x v="289"/>
    <n v="1.7556179775280898"/>
    <x v="2"/>
    <x v="1"/>
  </r>
  <r>
    <x v="102"/>
    <x v="181"/>
    <n v="0.53838951310861427"/>
    <x v="2"/>
    <x v="1"/>
  </r>
  <r>
    <x v="102"/>
    <x v="290"/>
    <n v="7.5608614232209739"/>
    <x v="2"/>
    <x v="1"/>
  </r>
  <r>
    <x v="102"/>
    <x v="291"/>
    <n v="5.2434456928838955"/>
    <x v="2"/>
    <x v="1"/>
  </r>
  <r>
    <x v="102"/>
    <x v="292"/>
    <n v="0.9831460674157303"/>
    <x v="2"/>
    <x v="1"/>
  </r>
  <r>
    <x v="102"/>
    <x v="293"/>
    <n v="35.814606741573037"/>
    <x v="2"/>
    <x v="1"/>
  </r>
  <r>
    <x v="102"/>
    <x v="273"/>
    <n v="4.337050805452292"/>
    <x v="3"/>
    <x v="1"/>
  </r>
  <r>
    <x v="102"/>
    <x v="274"/>
    <n v="17.905824039653037"/>
    <x v="3"/>
    <x v="1"/>
  </r>
  <r>
    <x v="102"/>
    <x v="275"/>
    <n v="27.199504337050804"/>
    <x v="3"/>
    <x v="1"/>
  </r>
  <r>
    <x v="102"/>
    <x v="276"/>
    <n v="5.6381660470879797"/>
    <x v="3"/>
    <x v="1"/>
  </r>
  <r>
    <x v="102"/>
    <x v="277"/>
    <n v="10.099132589838909"/>
    <x v="3"/>
    <x v="1"/>
  </r>
  <r>
    <x v="102"/>
    <x v="278"/>
    <n v="4.7087980173482036"/>
    <x v="3"/>
    <x v="1"/>
  </r>
  <r>
    <x v="102"/>
    <x v="279"/>
    <n v="4.337050805452292"/>
    <x v="3"/>
    <x v="1"/>
  </r>
  <r>
    <x v="102"/>
    <x v="280"/>
    <n v="1.0532837670384139"/>
    <x v="3"/>
    <x v="1"/>
  </r>
  <r>
    <x v="102"/>
    <x v="281"/>
    <n v="2.4163568773234201"/>
    <x v="3"/>
    <x v="1"/>
  </r>
  <r>
    <x v="102"/>
    <x v="282"/>
    <n v="6.8153655514250309"/>
    <x v="3"/>
    <x v="1"/>
  </r>
  <r>
    <x v="102"/>
    <x v="283"/>
    <n v="0.3097893432465923"/>
    <x v="3"/>
    <x v="1"/>
  </r>
  <r>
    <x v="102"/>
    <x v="284"/>
    <n v="1.5489467162329615"/>
    <x v="3"/>
    <x v="1"/>
  </r>
  <r>
    <x v="102"/>
    <x v="285"/>
    <n v="1.3630731102850062"/>
    <x v="3"/>
    <x v="1"/>
  </r>
  <r>
    <x v="102"/>
    <x v="286"/>
    <n v="3.7794299876084261"/>
    <x v="3"/>
    <x v="1"/>
  </r>
  <r>
    <x v="102"/>
    <x v="287"/>
    <n v="4.8327137546468402"/>
    <x v="3"/>
    <x v="1"/>
  </r>
  <r>
    <x v="102"/>
    <x v="288"/>
    <n v="0.68153655514250311"/>
    <x v="3"/>
    <x v="1"/>
  </r>
  <r>
    <x v="102"/>
    <x v="289"/>
    <n v="2.2304832713754648"/>
    <x v="3"/>
    <x v="1"/>
  </r>
  <r>
    <x v="102"/>
    <x v="181"/>
    <n v="0.99132589838909546"/>
    <x v="3"/>
    <x v="1"/>
  </r>
  <r>
    <x v="102"/>
    <x v="290"/>
    <n v="4.0892193308550189"/>
    <x v="3"/>
    <x v="1"/>
  </r>
  <r>
    <x v="102"/>
    <x v="291"/>
    <n v="9.7273853779429995"/>
    <x v="3"/>
    <x v="1"/>
  </r>
  <r>
    <x v="102"/>
    <x v="292"/>
    <n v="0.74349442379182151"/>
    <x v="3"/>
    <x v="1"/>
  </r>
  <r>
    <x v="102"/>
    <x v="293"/>
    <n v="42.317224287484514"/>
    <x v="3"/>
    <x v="1"/>
  </r>
  <r>
    <x v="102"/>
    <x v="273"/>
    <n v="3.3549783549783552"/>
    <x v="4"/>
    <x v="1"/>
  </r>
  <r>
    <x v="102"/>
    <x v="274"/>
    <n v="14.718614718614718"/>
    <x v="4"/>
    <x v="1"/>
  </r>
  <r>
    <x v="102"/>
    <x v="275"/>
    <n v="13.095238095238095"/>
    <x v="4"/>
    <x v="1"/>
  </r>
  <r>
    <x v="102"/>
    <x v="276"/>
    <n v="2.4891774891774894"/>
    <x v="4"/>
    <x v="1"/>
  </r>
  <r>
    <x v="102"/>
    <x v="277"/>
    <n v="4.437229437229437"/>
    <x v="4"/>
    <x v="1"/>
  </r>
  <r>
    <x v="102"/>
    <x v="278"/>
    <n v="5.7359307359307357"/>
    <x v="4"/>
    <x v="1"/>
  </r>
  <r>
    <x v="102"/>
    <x v="279"/>
    <n v="6.6017316017316015"/>
    <x v="4"/>
    <x v="1"/>
  </r>
  <r>
    <x v="102"/>
    <x v="280"/>
    <n v="0.4329004329004329"/>
    <x v="4"/>
    <x v="1"/>
  </r>
  <r>
    <x v="102"/>
    <x v="281"/>
    <n v="2.0562770562770565"/>
    <x v="4"/>
    <x v="1"/>
  </r>
  <r>
    <x v="102"/>
    <x v="282"/>
    <n v="2.9220779220779223"/>
    <x v="4"/>
    <x v="1"/>
  </r>
  <r>
    <x v="102"/>
    <x v="283"/>
    <n v="0"/>
    <x v="4"/>
    <x v="1"/>
  </r>
  <r>
    <x v="102"/>
    <x v="284"/>
    <n v="2.4891774891774894"/>
    <x v="4"/>
    <x v="1"/>
  </r>
  <r>
    <x v="102"/>
    <x v="285"/>
    <n v="0.54112554112554112"/>
    <x v="4"/>
    <x v="1"/>
  </r>
  <r>
    <x v="102"/>
    <x v="286"/>
    <n v="5.5194805194805197"/>
    <x v="4"/>
    <x v="1"/>
  </r>
  <r>
    <x v="102"/>
    <x v="287"/>
    <n v="1.7316017316017316"/>
    <x v="4"/>
    <x v="1"/>
  </r>
  <r>
    <x v="102"/>
    <x v="288"/>
    <n v="0.75757575757575757"/>
    <x v="4"/>
    <x v="1"/>
  </r>
  <r>
    <x v="102"/>
    <x v="289"/>
    <n v="1.1904761904761905"/>
    <x v="4"/>
    <x v="1"/>
  </r>
  <r>
    <x v="102"/>
    <x v="181"/>
    <n v="0.4329004329004329"/>
    <x v="4"/>
    <x v="1"/>
  </r>
  <r>
    <x v="102"/>
    <x v="290"/>
    <n v="3.6796536796536796"/>
    <x v="4"/>
    <x v="1"/>
  </r>
  <r>
    <x v="102"/>
    <x v="291"/>
    <n v="7.2510822510822512"/>
    <x v="4"/>
    <x v="1"/>
  </r>
  <r>
    <x v="102"/>
    <x v="292"/>
    <n v="0.97402597402597402"/>
    <x v="4"/>
    <x v="1"/>
  </r>
  <r>
    <x v="102"/>
    <x v="293"/>
    <n v="58.333333333333336"/>
    <x v="4"/>
    <x v="1"/>
  </r>
  <r>
    <x v="102"/>
    <x v="273"/>
    <n v="2.0725388601036268"/>
    <x v="5"/>
    <x v="1"/>
  </r>
  <r>
    <x v="102"/>
    <x v="274"/>
    <n v="9.8445595854922274"/>
    <x v="5"/>
    <x v="1"/>
  </r>
  <r>
    <x v="102"/>
    <x v="275"/>
    <n v="13.989637305699482"/>
    <x v="5"/>
    <x v="1"/>
  </r>
  <r>
    <x v="102"/>
    <x v="276"/>
    <n v="3.6269430051813472"/>
    <x v="5"/>
    <x v="1"/>
  </r>
  <r>
    <x v="102"/>
    <x v="277"/>
    <n v="2.0725388601036268"/>
    <x v="5"/>
    <x v="1"/>
  </r>
  <r>
    <x v="102"/>
    <x v="278"/>
    <n v="5.1813471502590671"/>
    <x v="5"/>
    <x v="1"/>
  </r>
  <r>
    <x v="102"/>
    <x v="279"/>
    <n v="9.8445595854922274"/>
    <x v="5"/>
    <x v="1"/>
  </r>
  <r>
    <x v="102"/>
    <x v="280"/>
    <n v="1.0362694300518134"/>
    <x v="5"/>
    <x v="1"/>
  </r>
  <r>
    <x v="102"/>
    <x v="281"/>
    <n v="2.0725388601036268"/>
    <x v="5"/>
    <x v="1"/>
  </r>
  <r>
    <x v="102"/>
    <x v="282"/>
    <n v="3.6269430051813472"/>
    <x v="5"/>
    <x v="1"/>
  </r>
  <r>
    <x v="102"/>
    <x v="283"/>
    <n v="0"/>
    <x v="5"/>
    <x v="1"/>
  </r>
  <r>
    <x v="102"/>
    <x v="284"/>
    <n v="3.1088082901554404"/>
    <x v="5"/>
    <x v="1"/>
  </r>
  <r>
    <x v="102"/>
    <x v="285"/>
    <n v="0.51813471502590669"/>
    <x v="5"/>
    <x v="1"/>
  </r>
  <r>
    <x v="102"/>
    <x v="286"/>
    <n v="3.1088082901554404"/>
    <x v="5"/>
    <x v="1"/>
  </r>
  <r>
    <x v="102"/>
    <x v="287"/>
    <n v="2.0725388601036268"/>
    <x v="5"/>
    <x v="1"/>
  </r>
  <r>
    <x v="102"/>
    <x v="288"/>
    <n v="0"/>
    <x v="5"/>
    <x v="1"/>
  </r>
  <r>
    <x v="102"/>
    <x v="289"/>
    <n v="0"/>
    <x v="5"/>
    <x v="1"/>
  </r>
  <r>
    <x v="102"/>
    <x v="181"/>
    <n v="0"/>
    <x v="5"/>
    <x v="1"/>
  </r>
  <r>
    <x v="102"/>
    <x v="290"/>
    <n v="4.6632124352331603"/>
    <x v="5"/>
    <x v="1"/>
  </r>
  <r>
    <x v="102"/>
    <x v="291"/>
    <n v="6.7357512953367875"/>
    <x v="5"/>
    <x v="1"/>
  </r>
  <r>
    <x v="102"/>
    <x v="292"/>
    <n v="2.0725388601036268"/>
    <x v="5"/>
    <x v="1"/>
  </r>
  <r>
    <x v="102"/>
    <x v="293"/>
    <n v="63.212435233160619"/>
    <x v="5"/>
    <x v="1"/>
  </r>
  <r>
    <x v="102"/>
    <x v="273"/>
    <n v="3.75"/>
    <x v="6"/>
    <x v="1"/>
  </r>
  <r>
    <x v="102"/>
    <x v="274"/>
    <n v="22.5"/>
    <x v="6"/>
    <x v="1"/>
  </r>
  <r>
    <x v="102"/>
    <x v="275"/>
    <n v="13.75"/>
    <x v="6"/>
    <x v="1"/>
  </r>
  <r>
    <x v="102"/>
    <x v="276"/>
    <n v="1.875"/>
    <x v="6"/>
    <x v="1"/>
  </r>
  <r>
    <x v="102"/>
    <x v="277"/>
    <n v="6.875"/>
    <x v="6"/>
    <x v="1"/>
  </r>
  <r>
    <x v="102"/>
    <x v="278"/>
    <n v="6.25"/>
    <x v="6"/>
    <x v="1"/>
  </r>
  <r>
    <x v="102"/>
    <x v="279"/>
    <n v="5.625"/>
    <x v="6"/>
    <x v="1"/>
  </r>
  <r>
    <x v="102"/>
    <x v="280"/>
    <n v="0.625"/>
    <x v="6"/>
    <x v="1"/>
  </r>
  <r>
    <x v="102"/>
    <x v="281"/>
    <n v="3.125"/>
    <x v="6"/>
    <x v="1"/>
  </r>
  <r>
    <x v="102"/>
    <x v="282"/>
    <n v="2.5"/>
    <x v="6"/>
    <x v="1"/>
  </r>
  <r>
    <x v="102"/>
    <x v="283"/>
    <n v="0"/>
    <x v="6"/>
    <x v="1"/>
  </r>
  <r>
    <x v="102"/>
    <x v="284"/>
    <n v="2.5"/>
    <x v="6"/>
    <x v="1"/>
  </r>
  <r>
    <x v="102"/>
    <x v="285"/>
    <n v="0"/>
    <x v="6"/>
    <x v="1"/>
  </r>
  <r>
    <x v="102"/>
    <x v="286"/>
    <n v="6.875"/>
    <x v="6"/>
    <x v="1"/>
  </r>
  <r>
    <x v="102"/>
    <x v="287"/>
    <n v="0"/>
    <x v="6"/>
    <x v="1"/>
  </r>
  <r>
    <x v="102"/>
    <x v="288"/>
    <n v="1.875"/>
    <x v="6"/>
    <x v="1"/>
  </r>
  <r>
    <x v="102"/>
    <x v="289"/>
    <n v="0.625"/>
    <x v="6"/>
    <x v="1"/>
  </r>
  <r>
    <x v="102"/>
    <x v="181"/>
    <n v="0.625"/>
    <x v="6"/>
    <x v="1"/>
  </r>
  <r>
    <x v="102"/>
    <x v="290"/>
    <n v="1.25"/>
    <x v="6"/>
    <x v="1"/>
  </r>
  <r>
    <x v="102"/>
    <x v="291"/>
    <n v="8.75"/>
    <x v="6"/>
    <x v="1"/>
  </r>
  <r>
    <x v="102"/>
    <x v="292"/>
    <n v="1.875"/>
    <x v="6"/>
    <x v="1"/>
  </r>
  <r>
    <x v="102"/>
    <x v="293"/>
    <n v="51.25"/>
    <x v="6"/>
    <x v="1"/>
  </r>
  <r>
    <x v="102"/>
    <x v="273"/>
    <n v="3.0201342281879193"/>
    <x v="7"/>
    <x v="1"/>
  </r>
  <r>
    <x v="102"/>
    <x v="274"/>
    <n v="14.093959731543624"/>
    <x v="7"/>
    <x v="1"/>
  </r>
  <r>
    <x v="102"/>
    <x v="275"/>
    <n v="10.738255033557047"/>
    <x v="7"/>
    <x v="1"/>
  </r>
  <r>
    <x v="102"/>
    <x v="276"/>
    <n v="2.348993288590604"/>
    <x v="7"/>
    <x v="1"/>
  </r>
  <r>
    <x v="102"/>
    <x v="277"/>
    <n v="5.0335570469798654"/>
    <x v="7"/>
    <x v="1"/>
  </r>
  <r>
    <x v="102"/>
    <x v="278"/>
    <n v="5.3691275167785237"/>
    <x v="7"/>
    <x v="1"/>
  </r>
  <r>
    <x v="102"/>
    <x v="279"/>
    <n v="5.7046979865771812"/>
    <x v="7"/>
    <x v="1"/>
  </r>
  <r>
    <x v="102"/>
    <x v="280"/>
    <n v="0.33557046979865773"/>
    <x v="7"/>
    <x v="1"/>
  </r>
  <r>
    <x v="102"/>
    <x v="281"/>
    <n v="2.0134228187919465"/>
    <x v="7"/>
    <x v="1"/>
  </r>
  <r>
    <x v="102"/>
    <x v="282"/>
    <n v="2.348993288590604"/>
    <x v="7"/>
    <x v="1"/>
  </r>
  <r>
    <x v="102"/>
    <x v="283"/>
    <n v="0"/>
    <x v="7"/>
    <x v="1"/>
  </r>
  <r>
    <x v="102"/>
    <x v="284"/>
    <n v="2.348993288590604"/>
    <x v="7"/>
    <x v="1"/>
  </r>
  <r>
    <x v="102"/>
    <x v="285"/>
    <n v="1.0067114093959733"/>
    <x v="7"/>
    <x v="1"/>
  </r>
  <r>
    <x v="102"/>
    <x v="286"/>
    <n v="7.7181208053691277"/>
    <x v="7"/>
    <x v="1"/>
  </r>
  <r>
    <x v="102"/>
    <x v="287"/>
    <n v="2.348993288590604"/>
    <x v="7"/>
    <x v="1"/>
  </r>
  <r>
    <x v="102"/>
    <x v="288"/>
    <n v="1.0067114093959733"/>
    <x v="7"/>
    <x v="1"/>
  </r>
  <r>
    <x v="102"/>
    <x v="289"/>
    <n v="1.6778523489932886"/>
    <x v="7"/>
    <x v="1"/>
  </r>
  <r>
    <x v="102"/>
    <x v="181"/>
    <n v="0.67114093959731547"/>
    <x v="7"/>
    <x v="1"/>
  </r>
  <r>
    <x v="102"/>
    <x v="290"/>
    <n v="2.6845637583892619"/>
    <x v="7"/>
    <x v="1"/>
  </r>
  <r>
    <x v="102"/>
    <x v="291"/>
    <n v="9.3959731543624159"/>
    <x v="7"/>
    <x v="1"/>
  </r>
  <r>
    <x v="102"/>
    <x v="292"/>
    <n v="0.67114093959731547"/>
    <x v="7"/>
    <x v="1"/>
  </r>
  <r>
    <x v="102"/>
    <x v="293"/>
    <n v="58.724832214765101"/>
    <x v="7"/>
    <x v="1"/>
  </r>
  <r>
    <x v="102"/>
    <x v="273"/>
    <n v="4.395604395604396"/>
    <x v="8"/>
    <x v="1"/>
  </r>
  <r>
    <x v="102"/>
    <x v="274"/>
    <n v="14.285714285714286"/>
    <x v="8"/>
    <x v="1"/>
  </r>
  <r>
    <x v="102"/>
    <x v="275"/>
    <n v="14.652014652014651"/>
    <x v="8"/>
    <x v="1"/>
  </r>
  <r>
    <x v="102"/>
    <x v="276"/>
    <n v="2.197802197802198"/>
    <x v="8"/>
    <x v="1"/>
  </r>
  <r>
    <x v="102"/>
    <x v="277"/>
    <n v="4.0293040293040292"/>
    <x v="8"/>
    <x v="1"/>
  </r>
  <r>
    <x v="102"/>
    <x v="278"/>
    <n v="6.2271062271062272"/>
    <x v="8"/>
    <x v="1"/>
  </r>
  <r>
    <x v="102"/>
    <x v="279"/>
    <n v="5.8608058608058604"/>
    <x v="8"/>
    <x v="1"/>
  </r>
  <r>
    <x v="102"/>
    <x v="280"/>
    <n v="0"/>
    <x v="8"/>
    <x v="1"/>
  </r>
  <r>
    <x v="102"/>
    <x v="281"/>
    <n v="1.4652014652014651"/>
    <x v="8"/>
    <x v="1"/>
  </r>
  <r>
    <x v="102"/>
    <x v="282"/>
    <n v="3.2967032967032965"/>
    <x v="8"/>
    <x v="1"/>
  </r>
  <r>
    <x v="102"/>
    <x v="283"/>
    <n v="0"/>
    <x v="8"/>
    <x v="1"/>
  </r>
  <r>
    <x v="102"/>
    <x v="284"/>
    <n v="2.197802197802198"/>
    <x v="8"/>
    <x v="1"/>
  </r>
  <r>
    <x v="102"/>
    <x v="285"/>
    <n v="0.36630036630036628"/>
    <x v="8"/>
    <x v="1"/>
  </r>
  <r>
    <x v="102"/>
    <x v="286"/>
    <n v="4.0293040293040292"/>
    <x v="8"/>
    <x v="1"/>
  </r>
  <r>
    <x v="102"/>
    <x v="287"/>
    <n v="1.8315018315018314"/>
    <x v="8"/>
    <x v="1"/>
  </r>
  <r>
    <x v="102"/>
    <x v="288"/>
    <n v="0.36630036630036628"/>
    <x v="8"/>
    <x v="1"/>
  </r>
  <r>
    <x v="102"/>
    <x v="289"/>
    <n v="1.8315018315018314"/>
    <x v="8"/>
    <x v="1"/>
  </r>
  <r>
    <x v="102"/>
    <x v="181"/>
    <n v="0.36630036630036628"/>
    <x v="8"/>
    <x v="1"/>
  </r>
  <r>
    <x v="102"/>
    <x v="290"/>
    <n v="5.4945054945054945"/>
    <x v="8"/>
    <x v="1"/>
  </r>
  <r>
    <x v="102"/>
    <x v="291"/>
    <n v="4.395604395604396"/>
    <x v="8"/>
    <x v="1"/>
  </r>
  <r>
    <x v="102"/>
    <x v="292"/>
    <n v="0"/>
    <x v="8"/>
    <x v="1"/>
  </r>
  <r>
    <x v="102"/>
    <x v="293"/>
    <n v="58.608058608058606"/>
    <x v="8"/>
    <x v="1"/>
  </r>
  <r>
    <x v="102"/>
    <x v="273"/>
    <n v="2.6162790697674421"/>
    <x v="9"/>
    <x v="1"/>
  </r>
  <r>
    <x v="102"/>
    <x v="274"/>
    <n v="22.38372093023256"/>
    <x v="9"/>
    <x v="1"/>
  </r>
  <r>
    <x v="102"/>
    <x v="275"/>
    <n v="17.732558139534884"/>
    <x v="9"/>
    <x v="1"/>
  </r>
  <r>
    <x v="102"/>
    <x v="276"/>
    <n v="4.6511627906976747"/>
    <x v="9"/>
    <x v="1"/>
  </r>
  <r>
    <x v="102"/>
    <x v="277"/>
    <n v="4.3604651162790695"/>
    <x v="9"/>
    <x v="1"/>
  </r>
  <r>
    <x v="102"/>
    <x v="278"/>
    <n v="13.081395348837209"/>
    <x v="9"/>
    <x v="1"/>
  </r>
  <r>
    <x v="102"/>
    <x v="279"/>
    <n v="6.1046511627906979"/>
    <x v="9"/>
    <x v="1"/>
  </r>
  <r>
    <x v="102"/>
    <x v="280"/>
    <n v="0.87209302325581395"/>
    <x v="9"/>
    <x v="1"/>
  </r>
  <r>
    <x v="102"/>
    <x v="281"/>
    <n v="2.9069767441860463"/>
    <x v="9"/>
    <x v="1"/>
  </r>
  <r>
    <x v="102"/>
    <x v="282"/>
    <n v="3.1976744186046511"/>
    <x v="9"/>
    <x v="1"/>
  </r>
  <r>
    <x v="102"/>
    <x v="283"/>
    <n v="0.29069767441860467"/>
    <x v="9"/>
    <x v="1"/>
  </r>
  <r>
    <x v="102"/>
    <x v="284"/>
    <n v="0.87209302325581395"/>
    <x v="9"/>
    <x v="1"/>
  </r>
  <r>
    <x v="102"/>
    <x v="285"/>
    <n v="0.58139534883720934"/>
    <x v="9"/>
    <x v="1"/>
  </r>
  <r>
    <x v="102"/>
    <x v="286"/>
    <n v="6.1046511627906979"/>
    <x v="9"/>
    <x v="1"/>
  </r>
  <r>
    <x v="102"/>
    <x v="287"/>
    <n v="1.4534883720930232"/>
    <x v="9"/>
    <x v="1"/>
  </r>
  <r>
    <x v="102"/>
    <x v="288"/>
    <n v="1.7441860465116279"/>
    <x v="9"/>
    <x v="1"/>
  </r>
  <r>
    <x v="102"/>
    <x v="289"/>
    <n v="3.4883720930232558"/>
    <x v="9"/>
    <x v="1"/>
  </r>
  <r>
    <x v="102"/>
    <x v="181"/>
    <n v="1.1627906976744187"/>
    <x v="9"/>
    <x v="1"/>
  </r>
  <r>
    <x v="102"/>
    <x v="290"/>
    <n v="3.7790697674418605"/>
    <x v="9"/>
    <x v="1"/>
  </r>
  <r>
    <x v="102"/>
    <x v="291"/>
    <n v="8.4302325581395348"/>
    <x v="9"/>
    <x v="1"/>
  </r>
  <r>
    <x v="102"/>
    <x v="292"/>
    <n v="1.1627906976744187"/>
    <x v="9"/>
    <x v="1"/>
  </r>
  <r>
    <x v="102"/>
    <x v="293"/>
    <n v="43.604651162790695"/>
    <x v="9"/>
    <x v="1"/>
  </r>
  <r>
    <x v="102"/>
    <x v="273"/>
    <n v="5.668016194331984"/>
    <x v="10"/>
    <x v="1"/>
  </r>
  <r>
    <x v="102"/>
    <x v="274"/>
    <n v="22.267206477732792"/>
    <x v="10"/>
    <x v="1"/>
  </r>
  <r>
    <x v="102"/>
    <x v="275"/>
    <n v="15.384615384615385"/>
    <x v="10"/>
    <x v="1"/>
  </r>
  <r>
    <x v="102"/>
    <x v="276"/>
    <n v="3.6437246963562755"/>
    <x v="10"/>
    <x v="1"/>
  </r>
  <r>
    <x v="102"/>
    <x v="277"/>
    <n v="8.097165991902834"/>
    <x v="10"/>
    <x v="1"/>
  </r>
  <r>
    <x v="102"/>
    <x v="278"/>
    <n v="2.42914979757085"/>
    <x v="10"/>
    <x v="1"/>
  </r>
  <r>
    <x v="102"/>
    <x v="279"/>
    <n v="6.0728744939271255"/>
    <x v="10"/>
    <x v="1"/>
  </r>
  <r>
    <x v="102"/>
    <x v="280"/>
    <n v="0.80971659919028338"/>
    <x v="10"/>
    <x v="1"/>
  </r>
  <r>
    <x v="102"/>
    <x v="281"/>
    <n v="6.4777327935222671"/>
    <x v="10"/>
    <x v="1"/>
  </r>
  <r>
    <x v="102"/>
    <x v="282"/>
    <n v="3.6437246963562755"/>
    <x v="10"/>
    <x v="1"/>
  </r>
  <r>
    <x v="102"/>
    <x v="283"/>
    <n v="0"/>
    <x v="10"/>
    <x v="1"/>
  </r>
  <r>
    <x v="102"/>
    <x v="284"/>
    <n v="12.145748987854251"/>
    <x v="10"/>
    <x v="1"/>
  </r>
  <r>
    <x v="102"/>
    <x v="285"/>
    <n v="0.40485829959514169"/>
    <x v="10"/>
    <x v="1"/>
  </r>
  <r>
    <x v="102"/>
    <x v="286"/>
    <n v="6.0728744939271255"/>
    <x v="10"/>
    <x v="1"/>
  </r>
  <r>
    <x v="102"/>
    <x v="287"/>
    <n v="6.4777327935222671"/>
    <x v="10"/>
    <x v="1"/>
  </r>
  <r>
    <x v="102"/>
    <x v="288"/>
    <n v="1.6194331983805668"/>
    <x v="10"/>
    <x v="1"/>
  </r>
  <r>
    <x v="102"/>
    <x v="289"/>
    <n v="2.0242914979757085"/>
    <x v="10"/>
    <x v="1"/>
  </r>
  <r>
    <x v="102"/>
    <x v="181"/>
    <n v="0.40485829959514169"/>
    <x v="10"/>
    <x v="1"/>
  </r>
  <r>
    <x v="102"/>
    <x v="290"/>
    <n v="12.550607287449393"/>
    <x v="10"/>
    <x v="1"/>
  </r>
  <r>
    <x v="102"/>
    <x v="291"/>
    <n v="9.3117408906882595"/>
    <x v="10"/>
    <x v="1"/>
  </r>
  <r>
    <x v="102"/>
    <x v="292"/>
    <n v="1.6194331983805668"/>
    <x v="10"/>
    <x v="1"/>
  </r>
  <r>
    <x v="102"/>
    <x v="293"/>
    <n v="38.866396761133601"/>
    <x v="10"/>
    <x v="1"/>
  </r>
  <r>
    <x v="102"/>
    <x v="273"/>
    <n v="2.5925925925925926"/>
    <x v="11"/>
    <x v="1"/>
  </r>
  <r>
    <x v="102"/>
    <x v="274"/>
    <n v="22.222222222222221"/>
    <x v="11"/>
    <x v="1"/>
  </r>
  <r>
    <x v="102"/>
    <x v="275"/>
    <n v="20.37037037037037"/>
    <x v="11"/>
    <x v="1"/>
  </r>
  <r>
    <x v="102"/>
    <x v="276"/>
    <n v="3.7037037037037037"/>
    <x v="11"/>
    <x v="1"/>
  </r>
  <r>
    <x v="102"/>
    <x v="277"/>
    <n v="4.8148148148148149"/>
    <x v="11"/>
    <x v="1"/>
  </r>
  <r>
    <x v="102"/>
    <x v="278"/>
    <n v="13.333333333333334"/>
    <x v="11"/>
    <x v="1"/>
  </r>
  <r>
    <x v="102"/>
    <x v="279"/>
    <n v="5.9259259259259256"/>
    <x v="11"/>
    <x v="1"/>
  </r>
  <r>
    <x v="102"/>
    <x v="280"/>
    <n v="0.37037037037037035"/>
    <x v="11"/>
    <x v="1"/>
  </r>
  <r>
    <x v="102"/>
    <x v="281"/>
    <n v="2.9629629629629628"/>
    <x v="11"/>
    <x v="1"/>
  </r>
  <r>
    <x v="102"/>
    <x v="282"/>
    <n v="5.1851851851851851"/>
    <x v="11"/>
    <x v="1"/>
  </r>
  <r>
    <x v="102"/>
    <x v="283"/>
    <n v="0"/>
    <x v="11"/>
    <x v="1"/>
  </r>
  <r>
    <x v="102"/>
    <x v="284"/>
    <n v="5.9259259259259256"/>
    <x v="11"/>
    <x v="1"/>
  </r>
  <r>
    <x v="102"/>
    <x v="285"/>
    <n v="1.4814814814814814"/>
    <x v="11"/>
    <x v="1"/>
  </r>
  <r>
    <x v="102"/>
    <x v="286"/>
    <n v="4.0740740740740744"/>
    <x v="11"/>
    <x v="1"/>
  </r>
  <r>
    <x v="102"/>
    <x v="287"/>
    <n v="0.7407407407407407"/>
    <x v="11"/>
    <x v="1"/>
  </r>
  <r>
    <x v="102"/>
    <x v="288"/>
    <n v="0.7407407407407407"/>
    <x v="11"/>
    <x v="1"/>
  </r>
  <r>
    <x v="102"/>
    <x v="289"/>
    <n v="3.7037037037037037"/>
    <x v="11"/>
    <x v="1"/>
  </r>
  <r>
    <x v="102"/>
    <x v="181"/>
    <n v="0.7407407407407407"/>
    <x v="11"/>
    <x v="1"/>
  </r>
  <r>
    <x v="102"/>
    <x v="290"/>
    <n v="4.4444444444444446"/>
    <x v="11"/>
    <x v="1"/>
  </r>
  <r>
    <x v="102"/>
    <x v="291"/>
    <n v="7.7777777777777777"/>
    <x v="11"/>
    <x v="1"/>
  </r>
  <r>
    <x v="102"/>
    <x v="292"/>
    <n v="1.1111111111111112"/>
    <x v="11"/>
    <x v="1"/>
  </r>
  <r>
    <x v="102"/>
    <x v="293"/>
    <n v="43.333333333333336"/>
    <x v="11"/>
    <x v="1"/>
  </r>
  <r>
    <x v="102"/>
    <x v="273"/>
    <n v="5.4421768707482991"/>
    <x v="12"/>
    <x v="1"/>
  </r>
  <r>
    <x v="102"/>
    <x v="274"/>
    <n v="14.285714285714286"/>
    <x v="12"/>
    <x v="1"/>
  </r>
  <r>
    <x v="102"/>
    <x v="275"/>
    <n v="14.285714285714286"/>
    <x v="12"/>
    <x v="1"/>
  </r>
  <r>
    <x v="102"/>
    <x v="276"/>
    <n v="2.7210884353741496"/>
    <x v="12"/>
    <x v="1"/>
  </r>
  <r>
    <x v="102"/>
    <x v="277"/>
    <n v="5.4421768707482991"/>
    <x v="12"/>
    <x v="1"/>
  </r>
  <r>
    <x v="102"/>
    <x v="278"/>
    <n v="2.0408163265306123"/>
    <x v="12"/>
    <x v="1"/>
  </r>
  <r>
    <x v="102"/>
    <x v="279"/>
    <n v="7.4829931972789119"/>
    <x v="12"/>
    <x v="1"/>
  </r>
  <r>
    <x v="102"/>
    <x v="280"/>
    <n v="1.3605442176870748"/>
    <x v="12"/>
    <x v="1"/>
  </r>
  <r>
    <x v="102"/>
    <x v="281"/>
    <n v="3.4013605442176869"/>
    <x v="12"/>
    <x v="1"/>
  </r>
  <r>
    <x v="102"/>
    <x v="282"/>
    <n v="1.7006802721088434"/>
    <x v="12"/>
    <x v="1"/>
  </r>
  <r>
    <x v="102"/>
    <x v="283"/>
    <n v="0.3401360544217687"/>
    <x v="12"/>
    <x v="1"/>
  </r>
  <r>
    <x v="102"/>
    <x v="284"/>
    <n v="1.7006802721088434"/>
    <x v="12"/>
    <x v="1"/>
  </r>
  <r>
    <x v="102"/>
    <x v="285"/>
    <n v="4.7619047619047619"/>
    <x v="12"/>
    <x v="1"/>
  </r>
  <r>
    <x v="102"/>
    <x v="286"/>
    <n v="5.4421768707482991"/>
    <x v="12"/>
    <x v="1"/>
  </r>
  <r>
    <x v="102"/>
    <x v="287"/>
    <n v="3.0612244897959182"/>
    <x v="12"/>
    <x v="1"/>
  </r>
  <r>
    <x v="102"/>
    <x v="288"/>
    <n v="1.3605442176870748"/>
    <x v="12"/>
    <x v="1"/>
  </r>
  <r>
    <x v="102"/>
    <x v="289"/>
    <n v="2.7210884353741496"/>
    <x v="12"/>
    <x v="1"/>
  </r>
  <r>
    <x v="102"/>
    <x v="181"/>
    <n v="0.3401360544217687"/>
    <x v="12"/>
    <x v="1"/>
  </r>
  <r>
    <x v="102"/>
    <x v="290"/>
    <n v="2.3809523809523809"/>
    <x v="12"/>
    <x v="1"/>
  </r>
  <r>
    <x v="102"/>
    <x v="291"/>
    <n v="9.183673469387756"/>
    <x v="12"/>
    <x v="1"/>
  </r>
  <r>
    <x v="102"/>
    <x v="292"/>
    <n v="2.0408163265306123"/>
    <x v="12"/>
    <x v="1"/>
  </r>
  <r>
    <x v="102"/>
    <x v="293"/>
    <n v="51.700680272108841"/>
    <x v="12"/>
    <x v="1"/>
  </r>
  <r>
    <x v="102"/>
    <x v="273"/>
    <n v="1.9230769230769231"/>
    <x v="13"/>
    <x v="1"/>
  </r>
  <r>
    <x v="102"/>
    <x v="274"/>
    <n v="18.589743589743591"/>
    <x v="13"/>
    <x v="1"/>
  </r>
  <r>
    <x v="102"/>
    <x v="275"/>
    <n v="29.487179487179485"/>
    <x v="13"/>
    <x v="1"/>
  </r>
  <r>
    <x v="102"/>
    <x v="276"/>
    <n v="3.2051282051282053"/>
    <x v="13"/>
    <x v="1"/>
  </r>
  <r>
    <x v="102"/>
    <x v="277"/>
    <n v="8.3333333333333339"/>
    <x v="13"/>
    <x v="1"/>
  </r>
  <r>
    <x v="102"/>
    <x v="278"/>
    <n v="2.5641025641025643"/>
    <x v="13"/>
    <x v="1"/>
  </r>
  <r>
    <x v="102"/>
    <x v="279"/>
    <n v="5.7692307692307692"/>
    <x v="13"/>
    <x v="1"/>
  </r>
  <r>
    <x v="102"/>
    <x v="280"/>
    <n v="1.2820512820512822"/>
    <x v="13"/>
    <x v="1"/>
  </r>
  <r>
    <x v="102"/>
    <x v="281"/>
    <n v="5.1282051282051286"/>
    <x v="13"/>
    <x v="1"/>
  </r>
  <r>
    <x v="102"/>
    <x v="282"/>
    <n v="5.1282051282051286"/>
    <x v="13"/>
    <x v="1"/>
  </r>
  <r>
    <x v="102"/>
    <x v="283"/>
    <n v="0"/>
    <x v="13"/>
    <x v="1"/>
  </r>
  <r>
    <x v="102"/>
    <x v="284"/>
    <n v="3.8461538461538463"/>
    <x v="13"/>
    <x v="1"/>
  </r>
  <r>
    <x v="102"/>
    <x v="285"/>
    <n v="0.64102564102564108"/>
    <x v="13"/>
    <x v="1"/>
  </r>
  <r>
    <x v="102"/>
    <x v="286"/>
    <n v="4.4871794871794872"/>
    <x v="13"/>
    <x v="1"/>
  </r>
  <r>
    <x v="102"/>
    <x v="287"/>
    <n v="1.9230769230769231"/>
    <x v="13"/>
    <x v="1"/>
  </r>
  <r>
    <x v="102"/>
    <x v="288"/>
    <n v="0.64102564102564108"/>
    <x v="13"/>
    <x v="1"/>
  </r>
  <r>
    <x v="102"/>
    <x v="289"/>
    <n v="1.9230769230769231"/>
    <x v="13"/>
    <x v="1"/>
  </r>
  <r>
    <x v="102"/>
    <x v="181"/>
    <n v="1.2820512820512822"/>
    <x v="13"/>
    <x v="1"/>
  </r>
  <r>
    <x v="102"/>
    <x v="290"/>
    <n v="1.9230769230769231"/>
    <x v="13"/>
    <x v="1"/>
  </r>
  <r>
    <x v="102"/>
    <x v="291"/>
    <n v="10.256410256410257"/>
    <x v="13"/>
    <x v="1"/>
  </r>
  <r>
    <x v="102"/>
    <x v="292"/>
    <n v="1.2820512820512822"/>
    <x v="13"/>
    <x v="1"/>
  </r>
  <r>
    <x v="102"/>
    <x v="293"/>
    <n v="46.153846153846153"/>
    <x v="13"/>
    <x v="1"/>
  </r>
  <r>
    <x v="102"/>
    <x v="273"/>
    <n v="8.7837837837837842"/>
    <x v="14"/>
    <x v="1"/>
  </r>
  <r>
    <x v="102"/>
    <x v="274"/>
    <n v="13.513513513513514"/>
    <x v="14"/>
    <x v="1"/>
  </r>
  <r>
    <x v="102"/>
    <x v="275"/>
    <n v="12.162162162162161"/>
    <x v="14"/>
    <x v="1"/>
  </r>
  <r>
    <x v="102"/>
    <x v="276"/>
    <n v="4.0540540540540544"/>
    <x v="14"/>
    <x v="1"/>
  </r>
  <r>
    <x v="102"/>
    <x v="277"/>
    <n v="6.0810810810810807"/>
    <x v="14"/>
    <x v="1"/>
  </r>
  <r>
    <x v="102"/>
    <x v="278"/>
    <n v="16.891891891891891"/>
    <x v="14"/>
    <x v="1"/>
  </r>
  <r>
    <x v="102"/>
    <x v="279"/>
    <n v="14.864864864864865"/>
    <x v="14"/>
    <x v="1"/>
  </r>
  <r>
    <x v="102"/>
    <x v="280"/>
    <n v="2.7027027027027026"/>
    <x v="14"/>
    <x v="1"/>
  </r>
  <r>
    <x v="102"/>
    <x v="281"/>
    <n v="2.7027027027027026"/>
    <x v="14"/>
    <x v="1"/>
  </r>
  <r>
    <x v="102"/>
    <x v="282"/>
    <n v="4.0540540540540544"/>
    <x v="14"/>
    <x v="1"/>
  </r>
  <r>
    <x v="102"/>
    <x v="283"/>
    <n v="0"/>
    <x v="14"/>
    <x v="1"/>
  </r>
  <r>
    <x v="102"/>
    <x v="284"/>
    <n v="2.7027027027027026"/>
    <x v="14"/>
    <x v="1"/>
  </r>
  <r>
    <x v="102"/>
    <x v="285"/>
    <n v="4.7297297297297298"/>
    <x v="14"/>
    <x v="1"/>
  </r>
  <r>
    <x v="102"/>
    <x v="286"/>
    <n v="6.0810810810810807"/>
    <x v="14"/>
    <x v="1"/>
  </r>
  <r>
    <x v="102"/>
    <x v="287"/>
    <n v="0"/>
    <x v="14"/>
    <x v="1"/>
  </r>
  <r>
    <x v="102"/>
    <x v="288"/>
    <n v="7.4324324324324325"/>
    <x v="14"/>
    <x v="1"/>
  </r>
  <r>
    <x v="102"/>
    <x v="289"/>
    <n v="1.3513513513513513"/>
    <x v="14"/>
    <x v="1"/>
  </r>
  <r>
    <x v="102"/>
    <x v="181"/>
    <n v="0.67567567567567566"/>
    <x v="14"/>
    <x v="1"/>
  </r>
  <r>
    <x v="102"/>
    <x v="290"/>
    <n v="6.756756756756757"/>
    <x v="14"/>
    <x v="1"/>
  </r>
  <r>
    <x v="102"/>
    <x v="291"/>
    <n v="8.1081081081081088"/>
    <x v="14"/>
    <x v="1"/>
  </r>
  <r>
    <x v="102"/>
    <x v="292"/>
    <n v="2.0270270270270272"/>
    <x v="14"/>
    <x v="1"/>
  </r>
  <r>
    <x v="102"/>
    <x v="293"/>
    <n v="35.135135135135137"/>
    <x v="14"/>
    <x v="1"/>
  </r>
  <r>
    <x v="102"/>
    <x v="273"/>
    <n v="4.7297297297297298"/>
    <x v="15"/>
    <x v="1"/>
  </r>
  <r>
    <x v="102"/>
    <x v="274"/>
    <n v="29.72972972972973"/>
    <x v="15"/>
    <x v="1"/>
  </r>
  <r>
    <x v="102"/>
    <x v="275"/>
    <n v="12.162162162162161"/>
    <x v="15"/>
    <x v="1"/>
  </r>
  <r>
    <x v="102"/>
    <x v="276"/>
    <n v="4.0540540540540544"/>
    <x v="15"/>
    <x v="1"/>
  </r>
  <r>
    <x v="102"/>
    <x v="277"/>
    <n v="12.837837837837839"/>
    <x v="15"/>
    <x v="1"/>
  </r>
  <r>
    <x v="102"/>
    <x v="278"/>
    <n v="4.0540540540540544"/>
    <x v="15"/>
    <x v="1"/>
  </r>
  <r>
    <x v="102"/>
    <x v="279"/>
    <n v="6.756756756756757"/>
    <x v="15"/>
    <x v="1"/>
  </r>
  <r>
    <x v="102"/>
    <x v="280"/>
    <n v="0"/>
    <x v="15"/>
    <x v="1"/>
  </r>
  <r>
    <x v="102"/>
    <x v="281"/>
    <n v="3.3783783783783785"/>
    <x v="15"/>
    <x v="1"/>
  </r>
  <r>
    <x v="102"/>
    <x v="282"/>
    <n v="10.135135135135135"/>
    <x v="15"/>
    <x v="1"/>
  </r>
  <r>
    <x v="102"/>
    <x v="283"/>
    <n v="1.3513513513513513"/>
    <x v="15"/>
    <x v="1"/>
  </r>
  <r>
    <x v="102"/>
    <x v="284"/>
    <n v="7.4324324324324325"/>
    <x v="15"/>
    <x v="1"/>
  </r>
  <r>
    <x v="102"/>
    <x v="285"/>
    <n v="2.0270270270270272"/>
    <x v="15"/>
    <x v="1"/>
  </r>
  <r>
    <x v="102"/>
    <x v="286"/>
    <n v="8.7837837837837842"/>
    <x v="15"/>
    <x v="1"/>
  </r>
  <r>
    <x v="102"/>
    <x v="287"/>
    <n v="0.67567567567567566"/>
    <x v="15"/>
    <x v="1"/>
  </r>
  <r>
    <x v="102"/>
    <x v="288"/>
    <n v="1.3513513513513513"/>
    <x v="15"/>
    <x v="1"/>
  </r>
  <r>
    <x v="102"/>
    <x v="289"/>
    <n v="2.7027027027027026"/>
    <x v="15"/>
    <x v="1"/>
  </r>
  <r>
    <x v="102"/>
    <x v="181"/>
    <n v="0.67567567567567566"/>
    <x v="15"/>
    <x v="1"/>
  </r>
  <r>
    <x v="102"/>
    <x v="290"/>
    <n v="0.67567567567567566"/>
    <x v="15"/>
    <x v="1"/>
  </r>
  <r>
    <x v="102"/>
    <x v="291"/>
    <n v="8.1081081081081088"/>
    <x v="15"/>
    <x v="1"/>
  </r>
  <r>
    <x v="102"/>
    <x v="292"/>
    <n v="4.7297297297297298"/>
    <x v="15"/>
    <x v="1"/>
  </r>
  <r>
    <x v="102"/>
    <x v="293"/>
    <n v="40.54054054054054"/>
    <x v="15"/>
    <x v="1"/>
  </r>
  <r>
    <x v="102"/>
    <x v="273"/>
    <n v="7.0707070707070709"/>
    <x v="16"/>
    <x v="1"/>
  </r>
  <r>
    <x v="102"/>
    <x v="274"/>
    <n v="10.1010101010101"/>
    <x v="16"/>
    <x v="1"/>
  </r>
  <r>
    <x v="102"/>
    <x v="275"/>
    <n v="15.488215488215488"/>
    <x v="16"/>
    <x v="1"/>
  </r>
  <r>
    <x v="102"/>
    <x v="276"/>
    <n v="3.7037037037037037"/>
    <x v="16"/>
    <x v="1"/>
  </r>
  <r>
    <x v="102"/>
    <x v="277"/>
    <n v="6.3973063973063971"/>
    <x v="16"/>
    <x v="1"/>
  </r>
  <r>
    <x v="102"/>
    <x v="278"/>
    <n v="3.3670033670033672"/>
    <x v="16"/>
    <x v="1"/>
  </r>
  <r>
    <x v="102"/>
    <x v="279"/>
    <n v="7.7441077441077439"/>
    <x v="16"/>
    <x v="1"/>
  </r>
  <r>
    <x v="102"/>
    <x v="280"/>
    <n v="0.67340067340067344"/>
    <x v="16"/>
    <x v="1"/>
  </r>
  <r>
    <x v="102"/>
    <x v="281"/>
    <n v="2.6936026936026938"/>
    <x v="16"/>
    <x v="1"/>
  </r>
  <r>
    <x v="102"/>
    <x v="282"/>
    <n v="4.7138047138047137"/>
    <x v="16"/>
    <x v="1"/>
  </r>
  <r>
    <x v="102"/>
    <x v="283"/>
    <n v="0"/>
    <x v="16"/>
    <x v="1"/>
  </r>
  <r>
    <x v="102"/>
    <x v="284"/>
    <n v="4.3771043771043772"/>
    <x v="16"/>
    <x v="1"/>
  </r>
  <r>
    <x v="102"/>
    <x v="285"/>
    <n v="0.67340067340067344"/>
    <x v="16"/>
    <x v="1"/>
  </r>
  <r>
    <x v="102"/>
    <x v="286"/>
    <n v="5.3872053872053876"/>
    <x v="16"/>
    <x v="1"/>
  </r>
  <r>
    <x v="102"/>
    <x v="287"/>
    <n v="2.3569023569023568"/>
    <x v="16"/>
    <x v="1"/>
  </r>
  <r>
    <x v="102"/>
    <x v="288"/>
    <n v="0.67340067340067344"/>
    <x v="16"/>
    <x v="1"/>
  </r>
  <r>
    <x v="102"/>
    <x v="289"/>
    <n v="2.3569023569023568"/>
    <x v="16"/>
    <x v="1"/>
  </r>
  <r>
    <x v="102"/>
    <x v="181"/>
    <n v="1.0101010101010102"/>
    <x v="16"/>
    <x v="1"/>
  </r>
  <r>
    <x v="102"/>
    <x v="290"/>
    <n v="8.7542087542087543"/>
    <x v="16"/>
    <x v="1"/>
  </r>
  <r>
    <x v="102"/>
    <x v="291"/>
    <n v="11.784511784511784"/>
    <x v="16"/>
    <x v="1"/>
  </r>
  <r>
    <x v="102"/>
    <x v="292"/>
    <n v="2.3569023569023568"/>
    <x v="16"/>
    <x v="1"/>
  </r>
  <r>
    <x v="102"/>
    <x v="293"/>
    <n v="48.821548821548824"/>
    <x v="16"/>
    <x v="1"/>
  </r>
  <r>
    <x v="103"/>
    <x v="294"/>
    <n v="643.17659762201754"/>
    <x v="0"/>
    <x v="0"/>
  </r>
  <r>
    <x v="103"/>
    <x v="295"/>
    <n v="376.69051645709465"/>
    <x v="0"/>
    <x v="0"/>
  </r>
  <r>
    <x v="103"/>
    <x v="296"/>
    <n v="1015.4233629359832"/>
    <x v="0"/>
    <x v="0"/>
  </r>
  <r>
    <x v="103"/>
    <x v="297"/>
    <n v="68.307611983919543"/>
    <x v="0"/>
    <x v="0"/>
  </r>
  <r>
    <x v="103"/>
    <x v="298"/>
    <n v="40.062917528009486"/>
    <x v="0"/>
    <x v="0"/>
  </r>
  <r>
    <x v="103"/>
    <x v="299"/>
    <n v="107.80798338039341"/>
    <x v="0"/>
    <x v="0"/>
  </r>
  <r>
    <x v="103"/>
    <x v="294"/>
    <n v="495.81818437929809"/>
    <x v="1"/>
    <x v="0"/>
  </r>
  <r>
    <x v="103"/>
    <x v="295"/>
    <n v="339.11581428034975"/>
    <x v="1"/>
    <x v="0"/>
  </r>
  <r>
    <x v="103"/>
    <x v="296"/>
    <n v="829.47876924418688"/>
    <x v="1"/>
    <x v="0"/>
  </r>
  <r>
    <x v="103"/>
    <x v="297"/>
    <n v="73.948275529781526"/>
    <x v="1"/>
    <x v="0"/>
  </r>
  <r>
    <x v="103"/>
    <x v="298"/>
    <n v="50.91419447203463"/>
    <x v="1"/>
    <x v="0"/>
  </r>
  <r>
    <x v="103"/>
    <x v="299"/>
    <n v="123.73739125050295"/>
    <x v="1"/>
    <x v="0"/>
  </r>
  <r>
    <x v="103"/>
    <x v="294"/>
    <n v="539.65196832336642"/>
    <x v="2"/>
    <x v="0"/>
  </r>
  <r>
    <x v="103"/>
    <x v="295"/>
    <n v="370.52899487247851"/>
    <x v="2"/>
    <x v="0"/>
  </r>
  <r>
    <x v="103"/>
    <x v="296"/>
    <n v="910.92622708745546"/>
    <x v="2"/>
    <x v="0"/>
  </r>
  <r>
    <x v="103"/>
    <x v="297"/>
    <n v="55.900964002711412"/>
    <x v="2"/>
    <x v="0"/>
  </r>
  <r>
    <x v="103"/>
    <x v="298"/>
    <n v="38.286385669917728"/>
    <x v="2"/>
    <x v="0"/>
  </r>
  <r>
    <x v="103"/>
    <x v="299"/>
    <n v="94.305613214201884"/>
    <x v="2"/>
    <x v="0"/>
  </r>
  <r>
    <x v="103"/>
    <x v="294"/>
    <n v="858.05011168995873"/>
    <x v="3"/>
    <x v="0"/>
  </r>
  <r>
    <x v="103"/>
    <x v="295"/>
    <n v="330.72474802551159"/>
    <x v="3"/>
    <x v="0"/>
  </r>
  <r>
    <x v="103"/>
    <x v="296"/>
    <n v="1186.348507320613"/>
    <x v="3"/>
    <x v="0"/>
  </r>
  <r>
    <x v="103"/>
    <x v="297"/>
    <n v="71.147165109812875"/>
    <x v="3"/>
    <x v="0"/>
  </r>
  <r>
    <x v="103"/>
    <x v="298"/>
    <n v="27.589114386057755"/>
    <x v="3"/>
    <x v="0"/>
  </r>
  <r>
    <x v="103"/>
    <x v="299"/>
    <n v="98.368768884465979"/>
    <x v="3"/>
    <x v="0"/>
  </r>
  <r>
    <x v="103"/>
    <x v="294"/>
    <n v="722.31166008283526"/>
    <x v="4"/>
    <x v="0"/>
  </r>
  <r>
    <x v="103"/>
    <x v="295"/>
    <n v="395.61895988076498"/>
    <x v="4"/>
    <x v="0"/>
  </r>
  <r>
    <x v="103"/>
    <x v="296"/>
    <n v="1119.6303441057012"/>
    <x v="4"/>
    <x v="0"/>
  </r>
  <r>
    <x v="103"/>
    <x v="297"/>
    <n v="72.5500674034637"/>
    <x v="4"/>
    <x v="0"/>
  </r>
  <r>
    <x v="103"/>
    <x v="298"/>
    <n v="40.158162079779849"/>
    <x v="4"/>
    <x v="0"/>
  </r>
  <r>
    <x v="103"/>
    <x v="299"/>
    <n v="112.45735244328776"/>
    <x v="4"/>
    <x v="0"/>
  </r>
  <r>
    <x v="103"/>
    <x v="294"/>
    <n v="729.74629789549567"/>
    <x v="5"/>
    <x v="0"/>
  </r>
  <r>
    <x v="103"/>
    <x v="295"/>
    <n v="407.28295591291982"/>
    <x v="5"/>
    <x v="0"/>
  </r>
  <r>
    <x v="103"/>
    <x v="296"/>
    <n v="1141.2032750746951"/>
    <x v="5"/>
    <x v="0"/>
  </r>
  <r>
    <x v="103"/>
    <x v="297"/>
    <n v="71.821932113651499"/>
    <x v="5"/>
    <x v="0"/>
  </r>
  <r>
    <x v="103"/>
    <x v="298"/>
    <n v="40.920340510656075"/>
    <x v="5"/>
    <x v="0"/>
  </r>
  <r>
    <x v="103"/>
    <x v="299"/>
    <n v="112.31769778985456"/>
    <x v="5"/>
    <x v="0"/>
  </r>
  <r>
    <x v="103"/>
    <x v="294"/>
    <n v="789.90253633514556"/>
    <x v="6"/>
    <x v="0"/>
  </r>
  <r>
    <x v="103"/>
    <x v="295"/>
    <n v="530.76521533227594"/>
    <x v="6"/>
    <x v="0"/>
  </r>
  <r>
    <x v="103"/>
    <x v="296"/>
    <n v="1320.7943795140225"/>
    <x v="6"/>
    <x v="0"/>
  </r>
  <r>
    <x v="103"/>
    <x v="297"/>
    <n v="66.3350682776356"/>
    <x v="6"/>
    <x v="0"/>
  </r>
  <r>
    <x v="103"/>
    <x v="298"/>
    <n v="44.689801142591492"/>
    <x v="6"/>
    <x v="0"/>
  </r>
  <r>
    <x v="103"/>
    <x v="299"/>
    <n v="110.91872897671777"/>
    <x v="6"/>
    <x v="0"/>
  </r>
  <r>
    <x v="103"/>
    <x v="294"/>
    <n v="678.66733569761789"/>
    <x v="7"/>
    <x v="0"/>
  </r>
  <r>
    <x v="103"/>
    <x v="295"/>
    <n v="324.36166784123913"/>
    <x v="7"/>
    <x v="0"/>
  </r>
  <r>
    <x v="103"/>
    <x v="296"/>
    <n v="1006.3713265557216"/>
    <x v="7"/>
    <x v="0"/>
  </r>
  <r>
    <x v="103"/>
    <x v="297"/>
    <n v="73.237482269527135"/>
    <x v="7"/>
    <x v="0"/>
  </r>
  <r>
    <x v="103"/>
    <x v="298"/>
    <n v="35.371225959485471"/>
    <x v="7"/>
    <x v="0"/>
  </r>
  <r>
    <x v="103"/>
    <x v="299"/>
    <n v="108.60122229018585"/>
    <x v="7"/>
    <x v="0"/>
  </r>
  <r>
    <x v="103"/>
    <x v="294"/>
    <n v="711.84721492058691"/>
    <x v="8"/>
    <x v="0"/>
  </r>
  <r>
    <x v="103"/>
    <x v="295"/>
    <n v="358.89798511797164"/>
    <x v="8"/>
    <x v="0"/>
  </r>
  <r>
    <x v="103"/>
    <x v="296"/>
    <n v="1069.2164224605192"/>
    <x v="8"/>
    <x v="0"/>
  </r>
  <r>
    <x v="103"/>
    <x v="297"/>
    <n v="79.233877279146583"/>
    <x v="8"/>
    <x v="0"/>
  </r>
  <r>
    <x v="103"/>
    <x v="298"/>
    <n v="40.206731823357664"/>
    <x v="8"/>
    <x v="0"/>
  </r>
  <r>
    <x v="103"/>
    <x v="299"/>
    <n v="119.01172193465148"/>
    <x v="8"/>
    <x v="0"/>
  </r>
  <r>
    <x v="103"/>
    <x v="294"/>
    <n v="817.78486985318318"/>
    <x v="9"/>
    <x v="0"/>
  </r>
  <r>
    <x v="103"/>
    <x v="295"/>
    <n v="360.15741107153855"/>
    <x v="9"/>
    <x v="0"/>
  </r>
  <r>
    <x v="103"/>
    <x v="296"/>
    <n v="1176.723559005093"/>
    <x v="9"/>
    <x v="0"/>
  </r>
  <r>
    <x v="103"/>
    <x v="297"/>
    <n v="80.895556136629452"/>
    <x v="9"/>
    <x v="0"/>
  </r>
  <r>
    <x v="103"/>
    <x v="298"/>
    <n v="35.33065907522429"/>
    <x v="9"/>
    <x v="0"/>
  </r>
  <r>
    <x v="103"/>
    <x v="299"/>
    <n v="116.53459213118118"/>
    <x v="9"/>
    <x v="0"/>
  </r>
  <r>
    <x v="103"/>
    <x v="294"/>
    <n v="749.77792667565177"/>
    <x v="10"/>
    <x v="0"/>
  </r>
  <r>
    <x v="103"/>
    <x v="295"/>
    <n v="329.41025164789414"/>
    <x v="10"/>
    <x v="0"/>
  </r>
  <r>
    <x v="103"/>
    <x v="296"/>
    <n v="1083.2156898674828"/>
    <x v="10"/>
    <x v="0"/>
  </r>
  <r>
    <x v="103"/>
    <x v="297"/>
    <n v="77.851273135216985"/>
    <x v="10"/>
    <x v="0"/>
  </r>
  <r>
    <x v="103"/>
    <x v="298"/>
    <n v="34.578976692320389"/>
    <x v="10"/>
    <x v="0"/>
  </r>
  <r>
    <x v="103"/>
    <x v="299"/>
    <n v="112.47293036502823"/>
    <x v="10"/>
    <x v="0"/>
  </r>
  <r>
    <x v="103"/>
    <x v="294"/>
    <n v="904.88175680676147"/>
    <x v="11"/>
    <x v="0"/>
  </r>
  <r>
    <x v="103"/>
    <x v="295"/>
    <n v="294.48924731182808"/>
    <x v="11"/>
    <x v="0"/>
  </r>
  <r>
    <x v="103"/>
    <x v="296"/>
    <n v="1195.8904148154202"/>
    <x v="11"/>
    <x v="0"/>
  </r>
  <r>
    <x v="103"/>
    <x v="297"/>
    <n v="83.913161711104735"/>
    <x v="11"/>
    <x v="0"/>
  </r>
  <r>
    <x v="103"/>
    <x v="298"/>
    <n v="26.261536617523671"/>
    <x v="11"/>
    <x v="0"/>
  </r>
  <r>
    <x v="103"/>
    <x v="299"/>
    <n v="110.89951257421187"/>
    <x v="11"/>
    <x v="0"/>
  </r>
  <r>
    <x v="103"/>
    <x v="294"/>
    <n v="759.88355991162109"/>
    <x v="12"/>
    <x v="0"/>
  </r>
  <r>
    <x v="103"/>
    <x v="295"/>
    <n v="379.75485799701039"/>
    <x v="12"/>
    <x v="0"/>
  </r>
  <r>
    <x v="103"/>
    <x v="296"/>
    <n v="1132.1733459019977"/>
    <x v="12"/>
    <x v="0"/>
  </r>
  <r>
    <x v="103"/>
    <x v="297"/>
    <n v="81.00470223018749"/>
    <x v="12"/>
    <x v="0"/>
  </r>
  <r>
    <x v="103"/>
    <x v="298"/>
    <n v="40.558109833971905"/>
    <x v="12"/>
    <x v="0"/>
  </r>
  <r>
    <x v="103"/>
    <x v="299"/>
    <n v="120.55035135462882"/>
    <x v="12"/>
    <x v="0"/>
  </r>
  <r>
    <x v="103"/>
    <x v="294"/>
    <n v="981.95942652915357"/>
    <x v="13"/>
    <x v="0"/>
  </r>
  <r>
    <x v="103"/>
    <x v="295"/>
    <n v="381.18548199522434"/>
    <x v="13"/>
    <x v="0"/>
  </r>
  <r>
    <x v="103"/>
    <x v="296"/>
    <n v="1359.4598518752766"/>
    <x v="13"/>
    <x v="0"/>
  </r>
  <r>
    <x v="103"/>
    <x v="297"/>
    <n v="95.109604493843634"/>
    <x v="13"/>
    <x v="0"/>
  </r>
  <r>
    <x v="103"/>
    <x v="298"/>
    <n v="36.80411550298718"/>
    <x v="13"/>
    <x v="0"/>
  </r>
  <r>
    <x v="103"/>
    <x v="299"/>
    <n v="131.67314793660466"/>
    <x v="13"/>
    <x v="0"/>
  </r>
  <r>
    <x v="103"/>
    <x v="294"/>
    <n v="421.18860218320384"/>
    <x v="14"/>
    <x v="0"/>
  </r>
  <r>
    <x v="103"/>
    <x v="295"/>
    <n v="580.75566107693385"/>
    <x v="14"/>
    <x v="0"/>
  </r>
  <r>
    <x v="103"/>
    <x v="296"/>
    <n v="1008.6177706729927"/>
    <x v="14"/>
    <x v="0"/>
  </r>
  <r>
    <x v="103"/>
    <x v="297"/>
    <n v="47.841696006431469"/>
    <x v="14"/>
    <x v="0"/>
  </r>
  <r>
    <x v="103"/>
    <x v="298"/>
    <n v="65.343747666297631"/>
    <x v="14"/>
    <x v="0"/>
  </r>
  <r>
    <x v="103"/>
    <x v="299"/>
    <n v="114.56621694200784"/>
    <x v="14"/>
    <x v="0"/>
  </r>
  <r>
    <x v="103"/>
    <x v="294"/>
    <n v="1290.9470904066429"/>
    <x v="15"/>
    <x v="0"/>
  </r>
  <r>
    <x v="103"/>
    <x v="295"/>
    <n v="930.42924528301853"/>
    <x v="15"/>
    <x v="0"/>
  </r>
  <r>
    <x v="103"/>
    <x v="296"/>
    <n v="2239.6732808828333"/>
    <x v="15"/>
    <x v="0"/>
  </r>
  <r>
    <x v="103"/>
    <x v="297"/>
    <n v="103.27576723253145"/>
    <x v="15"/>
    <x v="0"/>
  </r>
  <r>
    <x v="103"/>
    <x v="298"/>
    <n v="75.691097467382932"/>
    <x v="15"/>
    <x v="0"/>
  </r>
  <r>
    <x v="103"/>
    <x v="299"/>
    <n v="179.17386247062663"/>
    <x v="15"/>
    <x v="0"/>
  </r>
  <r>
    <x v="103"/>
    <x v="294"/>
    <n v="812.64253904892769"/>
    <x v="16"/>
    <x v="0"/>
  </r>
  <r>
    <x v="103"/>
    <x v="295"/>
    <n v="481.14174112095287"/>
    <x v="16"/>
    <x v="0"/>
  </r>
  <r>
    <x v="103"/>
    <x v="296"/>
    <n v="1266.3333289138609"/>
    <x v="16"/>
    <x v="0"/>
  </r>
  <r>
    <x v="103"/>
    <x v="297"/>
    <n v="88.403549284421985"/>
    <x v="16"/>
    <x v="0"/>
  </r>
  <r>
    <x v="103"/>
    <x v="298"/>
    <n v="49.41392425238309"/>
    <x v="16"/>
    <x v="0"/>
  </r>
  <r>
    <x v="103"/>
    <x v="299"/>
    <n v="137.53127929137514"/>
    <x v="16"/>
    <x v="0"/>
  </r>
  <r>
    <x v="103"/>
    <x v="294"/>
    <n v="637.36725732437719"/>
    <x v="0"/>
    <x v="1"/>
  </r>
  <r>
    <x v="103"/>
    <x v="295"/>
    <n v="388.1446143833125"/>
    <x v="0"/>
    <x v="1"/>
  </r>
  <r>
    <x v="103"/>
    <x v="296"/>
    <n v="1022.408668346693"/>
    <x v="0"/>
    <x v="1"/>
  </r>
  <r>
    <x v="103"/>
    <x v="297"/>
    <n v="66.468318345722523"/>
    <x v="0"/>
    <x v="1"/>
  </r>
  <r>
    <x v="103"/>
    <x v="298"/>
    <n v="40.642639932184302"/>
    <x v="0"/>
    <x v="1"/>
  </r>
  <r>
    <x v="103"/>
    <x v="299"/>
    <n v="106.61051162250645"/>
    <x v="0"/>
    <x v="1"/>
  </r>
  <r>
    <x v="103"/>
    <x v="294"/>
    <n v="501.12180882248003"/>
    <x v="1"/>
    <x v="1"/>
  </r>
  <r>
    <x v="103"/>
    <x v="295"/>
    <n v="351.23191440308398"/>
    <x v="1"/>
    <x v="1"/>
  </r>
  <r>
    <x v="103"/>
    <x v="296"/>
    <n v="845.26460365064736"/>
    <x v="1"/>
    <x v="1"/>
  </r>
  <r>
    <x v="103"/>
    <x v="297"/>
    <n v="73.188751010941672"/>
    <x v="1"/>
    <x v="1"/>
  </r>
  <r>
    <x v="103"/>
    <x v="298"/>
    <n v="51.275390960856477"/>
    <x v="1"/>
    <x v="1"/>
  </r>
  <r>
    <x v="103"/>
    <x v="299"/>
    <n v="123.43162429830487"/>
    <x v="1"/>
    <x v="1"/>
  </r>
  <r>
    <x v="103"/>
    <x v="294"/>
    <n v="566.7977269871966"/>
    <x v="2"/>
    <x v="1"/>
  </r>
  <r>
    <x v="103"/>
    <x v="295"/>
    <n v="412.26003166070404"/>
    <x v="2"/>
    <x v="1"/>
  </r>
  <r>
    <x v="103"/>
    <x v="296"/>
    <n v="978.17226795332783"/>
    <x v="2"/>
    <x v="1"/>
  </r>
  <r>
    <x v="103"/>
    <x v="297"/>
    <n v="58.336013863258493"/>
    <x v="2"/>
    <x v="1"/>
  </r>
  <r>
    <x v="103"/>
    <x v="298"/>
    <n v="42.566159643613943"/>
    <x v="2"/>
    <x v="1"/>
  </r>
  <r>
    <x v="103"/>
    <x v="299"/>
    <n v="100.6363392942461"/>
    <x v="2"/>
    <x v="1"/>
  </r>
  <r>
    <x v="103"/>
    <x v="294"/>
    <n v="829.5364924473331"/>
    <x v="3"/>
    <x v="1"/>
  </r>
  <r>
    <x v="103"/>
    <x v="295"/>
    <n v="326.33927342105761"/>
    <x v="3"/>
    <x v="1"/>
  </r>
  <r>
    <x v="103"/>
    <x v="296"/>
    <n v="1158.6488509308892"/>
    <x v="3"/>
    <x v="1"/>
  </r>
  <r>
    <x v="103"/>
    <x v="297"/>
    <n v="65.892855711728586"/>
    <x v="3"/>
    <x v="1"/>
  </r>
  <r>
    <x v="103"/>
    <x v="298"/>
    <n v="26.148616755279139"/>
    <x v="3"/>
    <x v="1"/>
  </r>
  <r>
    <x v="103"/>
    <x v="299"/>
    <n v="92.079220336856793"/>
    <x v="3"/>
    <x v="1"/>
  </r>
  <r>
    <x v="103"/>
    <x v="294"/>
    <n v="722.27764824565475"/>
    <x v="4"/>
    <x v="1"/>
  </r>
  <r>
    <x v="103"/>
    <x v="295"/>
    <n v="373.82556060569425"/>
    <x v="4"/>
    <x v="1"/>
  </r>
  <r>
    <x v="103"/>
    <x v="296"/>
    <n v="1097.8577314782735"/>
    <x v="4"/>
    <x v="1"/>
  </r>
  <r>
    <x v="103"/>
    <x v="297"/>
    <n v="80.424699640698094"/>
    <x v="4"/>
    <x v="1"/>
  </r>
  <r>
    <x v="103"/>
    <x v="298"/>
    <n v="41.91542991451724"/>
    <x v="4"/>
    <x v="1"/>
  </r>
  <r>
    <x v="103"/>
    <x v="299"/>
    <n v="122.26429386152984"/>
    <x v="4"/>
    <x v="1"/>
  </r>
  <r>
    <x v="103"/>
    <x v="294"/>
    <n v="724.00836970141131"/>
    <x v="5"/>
    <x v="1"/>
  </r>
  <r>
    <x v="103"/>
    <x v="295"/>
    <n v="414.05543154761898"/>
    <x v="5"/>
    <x v="1"/>
  </r>
  <r>
    <x v="103"/>
    <x v="296"/>
    <n v="1142.8044497025423"/>
    <x v="5"/>
    <x v="1"/>
  </r>
  <r>
    <x v="103"/>
    <x v="297"/>
    <n v="74.66927050445365"/>
    <x v="5"/>
    <x v="1"/>
  </r>
  <r>
    <x v="103"/>
    <x v="298"/>
    <n v="44.71239755744817"/>
    <x v="5"/>
    <x v="1"/>
  </r>
  <r>
    <x v="103"/>
    <x v="299"/>
    <n v="117.96206351301713"/>
    <x v="5"/>
    <x v="1"/>
  </r>
  <r>
    <x v="103"/>
    <x v="294"/>
    <n v="758.28515811001512"/>
    <x v="6"/>
    <x v="1"/>
  </r>
  <r>
    <x v="103"/>
    <x v="295"/>
    <n v="479.66349627987154"/>
    <x v="6"/>
    <x v="1"/>
  </r>
  <r>
    <x v="103"/>
    <x v="296"/>
    <n v="1233.0185772504271"/>
    <x v="6"/>
    <x v="1"/>
  </r>
  <r>
    <x v="103"/>
    <x v="297"/>
    <n v="75.197487940174938"/>
    <x v="6"/>
    <x v="1"/>
  </r>
  <r>
    <x v="103"/>
    <x v="298"/>
    <n v="46.760573824953767"/>
    <x v="6"/>
    <x v="1"/>
  </r>
  <r>
    <x v="103"/>
    <x v="299"/>
    <n v="122.34737466031687"/>
    <x v="6"/>
    <x v="1"/>
  </r>
  <r>
    <x v="103"/>
    <x v="294"/>
    <n v="713.77861177805141"/>
    <x v="7"/>
    <x v="1"/>
  </r>
  <r>
    <x v="103"/>
    <x v="295"/>
    <n v="305.72295648559117"/>
    <x v="7"/>
    <x v="1"/>
  </r>
  <r>
    <x v="103"/>
    <x v="296"/>
    <n v="1021.3326741341351"/>
    <x v="7"/>
    <x v="1"/>
  </r>
  <r>
    <x v="103"/>
    <x v="297"/>
    <n v="84.496132301685506"/>
    <x v="7"/>
    <x v="1"/>
  </r>
  <r>
    <x v="103"/>
    <x v="298"/>
    <n v="36.239236687631703"/>
    <x v="7"/>
    <x v="1"/>
  </r>
  <r>
    <x v="103"/>
    <x v="299"/>
    <n v="120.87894802512184"/>
    <x v="7"/>
    <x v="1"/>
  </r>
  <r>
    <x v="103"/>
    <x v="294"/>
    <n v="707.75623331991835"/>
    <x v="8"/>
    <x v="1"/>
  </r>
  <r>
    <x v="103"/>
    <x v="295"/>
    <n v="358.17191735108821"/>
    <x v="8"/>
    <x v="1"/>
  </r>
  <r>
    <x v="103"/>
    <x v="296"/>
    <n v="1068.470797536902"/>
    <x v="8"/>
    <x v="1"/>
  </r>
  <r>
    <x v="103"/>
    <x v="297"/>
    <n v="84.446035329235784"/>
    <x v="8"/>
    <x v="1"/>
  </r>
  <r>
    <x v="103"/>
    <x v="298"/>
    <n v="42.524121134655601"/>
    <x v="8"/>
    <x v="1"/>
  </r>
  <r>
    <x v="103"/>
    <x v="299"/>
    <n v="127.3218019609191"/>
    <x v="8"/>
    <x v="1"/>
  </r>
  <r>
    <x v="103"/>
    <x v="294"/>
    <n v="705.07475223996926"/>
    <x v="9"/>
    <x v="1"/>
  </r>
  <r>
    <x v="103"/>
    <x v="295"/>
    <n v="322.18525480367623"/>
    <x v="9"/>
    <x v="1"/>
  </r>
  <r>
    <x v="103"/>
    <x v="296"/>
    <n v="1030.1857119324475"/>
    <x v="9"/>
    <x v="1"/>
  </r>
  <r>
    <x v="103"/>
    <x v="297"/>
    <n v="71.901253366171986"/>
    <x v="9"/>
    <x v="1"/>
  </r>
  <r>
    <x v="103"/>
    <x v="298"/>
    <n v="32.735400220694324"/>
    <x v="9"/>
    <x v="1"/>
  </r>
  <r>
    <x v="103"/>
    <x v="299"/>
    <n v="105.00157303697708"/>
    <x v="9"/>
    <x v="1"/>
  </r>
  <r>
    <x v="103"/>
    <x v="294"/>
    <n v="774.87455548551338"/>
    <x v="10"/>
    <x v="1"/>
  </r>
  <r>
    <x v="103"/>
    <x v="295"/>
    <n v="337.08232118758417"/>
    <x v="10"/>
    <x v="1"/>
  </r>
  <r>
    <x v="103"/>
    <x v="296"/>
    <n v="1116.3927505364595"/>
    <x v="10"/>
    <x v="1"/>
  </r>
  <r>
    <x v="103"/>
    <x v="297"/>
    <n v="80.147368205141277"/>
    <x v="10"/>
    <x v="1"/>
  </r>
  <r>
    <x v="103"/>
    <x v="298"/>
    <n v="35.324282279734113"/>
    <x v="10"/>
    <x v="1"/>
  </r>
  <r>
    <x v="103"/>
    <x v="299"/>
    <n v="115.47151755774578"/>
    <x v="10"/>
    <x v="1"/>
  </r>
  <r>
    <x v="103"/>
    <x v="294"/>
    <n v="820.75364243128104"/>
    <x v="11"/>
    <x v="1"/>
  </r>
  <r>
    <x v="103"/>
    <x v="295"/>
    <n v="401.38148148148127"/>
    <x v="11"/>
    <x v="1"/>
  </r>
  <r>
    <x v="103"/>
    <x v="296"/>
    <n v="1220.72629868128"/>
    <x v="11"/>
    <x v="1"/>
  </r>
  <r>
    <x v="103"/>
    <x v="297"/>
    <n v="77.819604615706595"/>
    <x v="11"/>
    <x v="1"/>
  </r>
  <r>
    <x v="103"/>
    <x v="298"/>
    <n v="37.721197354681514"/>
    <x v="11"/>
    <x v="1"/>
  </r>
  <r>
    <x v="103"/>
    <x v="299"/>
    <n v="115.74293794903997"/>
    <x v="11"/>
    <x v="1"/>
  </r>
  <r>
    <x v="103"/>
    <x v="294"/>
    <n v="679.23969077387437"/>
    <x v="12"/>
    <x v="1"/>
  </r>
  <r>
    <x v="103"/>
    <x v="295"/>
    <n v="394.64448236632558"/>
    <x v="12"/>
    <x v="1"/>
  </r>
  <r>
    <x v="103"/>
    <x v="296"/>
    <n v="1046.5841828395949"/>
    <x v="12"/>
    <x v="1"/>
  </r>
  <r>
    <x v="103"/>
    <x v="297"/>
    <n v="69.925555613537114"/>
    <x v="12"/>
    <x v="1"/>
  </r>
  <r>
    <x v="103"/>
    <x v="298"/>
    <n v="35.55683681836814"/>
    <x v="12"/>
    <x v="1"/>
  </r>
  <r>
    <x v="103"/>
    <x v="299"/>
    <n v="108.77305442513514"/>
    <x v="12"/>
    <x v="1"/>
  </r>
  <r>
    <x v="103"/>
    <x v="294"/>
    <n v="888.2245653680335"/>
    <x v="13"/>
    <x v="1"/>
  </r>
  <r>
    <x v="103"/>
    <x v="295"/>
    <n v="469.675366578872"/>
    <x v="13"/>
    <x v="1"/>
  </r>
  <r>
    <x v="103"/>
    <x v="296"/>
    <n v="1330.9262947168802"/>
    <x v="13"/>
    <x v="1"/>
  </r>
  <r>
    <x v="103"/>
    <x v="297"/>
    <n v="74.844815496971563"/>
    <x v="13"/>
    <x v="1"/>
  </r>
  <r>
    <x v="103"/>
    <x v="298"/>
    <n v="38.340846251336473"/>
    <x v="13"/>
    <x v="1"/>
  </r>
  <r>
    <x v="103"/>
    <x v="299"/>
    <n v="112.14836523562994"/>
    <x v="13"/>
    <x v="1"/>
  </r>
  <r>
    <x v="103"/>
    <x v="294"/>
    <n v="470.44104692620027"/>
    <x v="14"/>
    <x v="1"/>
  </r>
  <r>
    <x v="103"/>
    <x v="295"/>
    <n v="560.22699485199439"/>
    <x v="14"/>
    <x v="1"/>
  </r>
  <r>
    <x v="103"/>
    <x v="296"/>
    <n v="1026.2126013180841"/>
    <x v="14"/>
    <x v="1"/>
  </r>
  <r>
    <x v="103"/>
    <x v="297"/>
    <n v="52.867153481934565"/>
    <x v="14"/>
    <x v="1"/>
  </r>
  <r>
    <x v="103"/>
    <x v="298"/>
    <n v="61.508601808675969"/>
    <x v="14"/>
    <x v="1"/>
  </r>
  <r>
    <x v="103"/>
    <x v="299"/>
    <n v="115.80817659026162"/>
    <x v="14"/>
    <x v="1"/>
  </r>
  <r>
    <x v="103"/>
    <x v="294"/>
    <n v="1079.0852150467911"/>
    <x v="15"/>
    <x v="1"/>
  </r>
  <r>
    <x v="103"/>
    <x v="295"/>
    <n v="801.59968333761935"/>
    <x v="15"/>
    <x v="1"/>
  </r>
  <r>
    <x v="103"/>
    <x v="296"/>
    <n v="1852.445689655"/>
    <x v="15"/>
    <x v="1"/>
  </r>
  <r>
    <x v="103"/>
    <x v="297"/>
    <n v="87.156882753779229"/>
    <x v="15"/>
    <x v="1"/>
  </r>
  <r>
    <x v="103"/>
    <x v="298"/>
    <n v="65.581400295172855"/>
    <x v="15"/>
    <x v="1"/>
  </r>
  <r>
    <x v="103"/>
    <x v="299"/>
    <n v="149.62061339521151"/>
    <x v="15"/>
    <x v="1"/>
  </r>
  <r>
    <x v="103"/>
    <x v="294"/>
    <n v="700.42645430130904"/>
    <x v="16"/>
    <x v="1"/>
  </r>
  <r>
    <x v="103"/>
    <x v="295"/>
    <n v="469.28937091958767"/>
    <x v="16"/>
    <x v="1"/>
  </r>
  <r>
    <x v="103"/>
    <x v="296"/>
    <n v="1169.55375605155"/>
    <x v="16"/>
    <x v="1"/>
  </r>
  <r>
    <x v="103"/>
    <x v="297"/>
    <n v="76.077483808162384"/>
    <x v="16"/>
    <x v="1"/>
  </r>
  <r>
    <x v="103"/>
    <x v="298"/>
    <n v="52.595827608723646"/>
    <x v="16"/>
    <x v="1"/>
  </r>
  <r>
    <x v="103"/>
    <x v="299"/>
    <n v="127.03219073520495"/>
    <x v="16"/>
    <x v="1"/>
  </r>
  <r>
    <x v="104"/>
    <x v="255"/>
    <n v="10.301729735791728"/>
    <x v="0"/>
    <x v="0"/>
  </r>
  <r>
    <x v="104"/>
    <x v="181"/>
    <n v="20.396411753618594"/>
    <x v="0"/>
    <x v="0"/>
  </r>
  <r>
    <x v="104"/>
    <x v="300"/>
    <n v="28.143811648762"/>
    <x v="0"/>
    <x v="0"/>
  </r>
  <r>
    <x v="104"/>
    <x v="301"/>
    <n v="10.967378259977421"/>
    <x v="0"/>
    <x v="0"/>
  </r>
  <r>
    <x v="104"/>
    <x v="302"/>
    <n v="5.6637693514429559"/>
    <x v="0"/>
    <x v="0"/>
  </r>
  <r>
    <x v="104"/>
    <x v="303"/>
    <n v="14.540267812433424"/>
    <x v="0"/>
    <x v="0"/>
  </r>
  <r>
    <x v="104"/>
    <x v="274"/>
    <n v="13.093067725966309"/>
    <x v="0"/>
    <x v="0"/>
  </r>
  <r>
    <x v="104"/>
    <x v="304"/>
    <n v="3.4863015293011728"/>
    <x v="0"/>
    <x v="0"/>
  </r>
  <r>
    <x v="104"/>
    <x v="305"/>
    <n v="29.53707811558667"/>
    <x v="0"/>
    <x v="0"/>
  </r>
  <r>
    <x v="104"/>
    <x v="306"/>
    <n v="4.9546369193843001"/>
    <x v="0"/>
    <x v="0"/>
  </r>
  <r>
    <x v="104"/>
    <x v="307"/>
    <n v="110.50488743682094"/>
    <x v="0"/>
    <x v="0"/>
  </r>
  <r>
    <x v="104"/>
    <x v="308"/>
    <n v="47.089341623422484"/>
    <x v="0"/>
    <x v="0"/>
  </r>
  <r>
    <x v="104"/>
    <x v="309"/>
    <n v="70.39547530314573"/>
    <x v="0"/>
    <x v="0"/>
  </r>
  <r>
    <x v="104"/>
    <x v="310"/>
    <n v="2.6601298658886949"/>
    <x v="0"/>
    <x v="0"/>
  </r>
  <r>
    <x v="104"/>
    <x v="59"/>
    <n v="2.4491558320173068"/>
    <x v="0"/>
    <x v="0"/>
  </r>
  <r>
    <x v="104"/>
    <x v="311"/>
    <n v="2.5070735435347227"/>
    <x v="0"/>
    <x v="0"/>
  </r>
  <r>
    <x v="104"/>
    <x v="255"/>
    <n v="7.8003310907124135"/>
    <x v="1"/>
    <x v="0"/>
  </r>
  <r>
    <x v="104"/>
    <x v="181"/>
    <n v="33.476396750409471"/>
    <x v="1"/>
    <x v="0"/>
  </r>
  <r>
    <x v="104"/>
    <x v="300"/>
    <n v="37.090600985272559"/>
    <x v="1"/>
    <x v="0"/>
  </r>
  <r>
    <x v="104"/>
    <x v="301"/>
    <n v="12.896416636655461"/>
    <x v="1"/>
    <x v="0"/>
  </r>
  <r>
    <x v="104"/>
    <x v="302"/>
    <n v="3.6599500494479815"/>
    <x v="1"/>
    <x v="0"/>
  </r>
  <r>
    <x v="104"/>
    <x v="303"/>
    <n v="21.18498772054102"/>
    <x v="1"/>
    <x v="0"/>
  </r>
  <r>
    <x v="104"/>
    <x v="274"/>
    <n v="12.472385335802569"/>
    <x v="1"/>
    <x v="0"/>
  </r>
  <r>
    <x v="104"/>
    <x v="304"/>
    <n v="3.3438699790003192"/>
    <x v="1"/>
    <x v="0"/>
  </r>
  <r>
    <x v="104"/>
    <x v="305"/>
    <n v="25.562677489635885"/>
    <x v="1"/>
    <x v="0"/>
  </r>
  <r>
    <x v="104"/>
    <x v="306"/>
    <n v="3.0678104087094371"/>
    <x v="1"/>
    <x v="0"/>
  </r>
  <r>
    <x v="104"/>
    <x v="307"/>
    <n v="61.36942535124232"/>
    <x v="1"/>
    <x v="0"/>
  </r>
  <r>
    <x v="104"/>
    <x v="308"/>
    <n v="22.700281724380787"/>
    <x v="1"/>
    <x v="0"/>
  </r>
  <r>
    <x v="104"/>
    <x v="309"/>
    <n v="86.380671462181155"/>
    <x v="1"/>
    <x v="0"/>
  </r>
  <r>
    <x v="104"/>
    <x v="310"/>
    <n v="5.4156005661136914"/>
    <x v="1"/>
    <x v="0"/>
  </r>
  <r>
    <x v="104"/>
    <x v="59"/>
    <n v="0.40139277847321525"/>
    <x v="1"/>
    <x v="0"/>
  </r>
  <r>
    <x v="104"/>
    <x v="311"/>
    <n v="2.2930159517716291"/>
    <x v="1"/>
    <x v="0"/>
  </r>
  <r>
    <x v="104"/>
    <x v="255"/>
    <n v="13.750922587589987"/>
    <x v="2"/>
    <x v="0"/>
  </r>
  <r>
    <x v="104"/>
    <x v="181"/>
    <n v="6.6915237017603282"/>
    <x v="2"/>
    <x v="0"/>
  </r>
  <r>
    <x v="104"/>
    <x v="300"/>
    <n v="15.567952272060211"/>
    <x v="2"/>
    <x v="0"/>
  </r>
  <r>
    <x v="104"/>
    <x v="301"/>
    <n v="12.166671881982129"/>
    <x v="2"/>
    <x v="0"/>
  </r>
  <r>
    <x v="104"/>
    <x v="302"/>
    <n v="5.6808903312218719"/>
    <x v="2"/>
    <x v="0"/>
  </r>
  <r>
    <x v="104"/>
    <x v="303"/>
    <n v="9.1588066937374304"/>
    <x v="2"/>
    <x v="0"/>
  </r>
  <r>
    <x v="104"/>
    <x v="274"/>
    <n v="6.8714716003583298"/>
    <x v="2"/>
    <x v="0"/>
  </r>
  <r>
    <x v="104"/>
    <x v="304"/>
    <n v="2.6861676616400763"/>
    <x v="2"/>
    <x v="0"/>
  </r>
  <r>
    <x v="104"/>
    <x v="305"/>
    <n v="30.601769203295991"/>
    <x v="2"/>
    <x v="0"/>
  </r>
  <r>
    <x v="104"/>
    <x v="306"/>
    <n v="5.5192237744074699"/>
    <x v="2"/>
    <x v="0"/>
  </r>
  <r>
    <x v="104"/>
    <x v="307"/>
    <n v="146.12586586258669"/>
    <x v="2"/>
    <x v="0"/>
  </r>
  <r>
    <x v="104"/>
    <x v="308"/>
    <n v="56.702666439313667"/>
    <x v="2"/>
    <x v="0"/>
  </r>
  <r>
    <x v="104"/>
    <x v="309"/>
    <n v="51.748668114657939"/>
    <x v="2"/>
    <x v="0"/>
  </r>
  <r>
    <x v="104"/>
    <x v="310"/>
    <n v="0.76749581351441576"/>
    <x v="2"/>
    <x v="0"/>
  </r>
  <r>
    <x v="104"/>
    <x v="59"/>
    <n v="4.9088387736878003"/>
    <x v="2"/>
    <x v="0"/>
  </r>
  <r>
    <x v="104"/>
    <x v="311"/>
    <n v="1.5800601606647515"/>
    <x v="2"/>
    <x v="0"/>
  </r>
  <r>
    <x v="104"/>
    <x v="255"/>
    <n v="6.2771985525358733"/>
    <x v="3"/>
    <x v="0"/>
  </r>
  <r>
    <x v="104"/>
    <x v="181"/>
    <n v="31.092271447336053"/>
    <x v="3"/>
    <x v="0"/>
  </r>
  <r>
    <x v="104"/>
    <x v="300"/>
    <n v="37.31452739816487"/>
    <x v="3"/>
    <x v="0"/>
  </r>
  <r>
    <x v="104"/>
    <x v="301"/>
    <n v="4.1428050468831241"/>
    <x v="3"/>
    <x v="0"/>
  </r>
  <r>
    <x v="104"/>
    <x v="302"/>
    <n v="8.0090384728054111"/>
    <x v="3"/>
    <x v="0"/>
  </r>
  <r>
    <x v="104"/>
    <x v="303"/>
    <n v="18.511628380009952"/>
    <x v="3"/>
    <x v="0"/>
  </r>
  <r>
    <x v="104"/>
    <x v="274"/>
    <n v="25.234271573907272"/>
    <x v="3"/>
    <x v="0"/>
  </r>
  <r>
    <x v="104"/>
    <x v="304"/>
    <n v="4.2953962860339399"/>
    <x v="3"/>
    <x v="0"/>
  </r>
  <r>
    <x v="104"/>
    <x v="305"/>
    <n v="37.942412089633571"/>
    <x v="3"/>
    <x v="0"/>
  </r>
  <r>
    <x v="104"/>
    <x v="306"/>
    <n v="6.8536307968526557"/>
    <x v="3"/>
    <x v="0"/>
  </r>
  <r>
    <x v="104"/>
    <x v="307"/>
    <n v="65.877070907886903"/>
    <x v="3"/>
    <x v="0"/>
  </r>
  <r>
    <x v="104"/>
    <x v="308"/>
    <n v="40.505312474541789"/>
    <x v="3"/>
    <x v="0"/>
  </r>
  <r>
    <x v="104"/>
    <x v="309"/>
    <n v="37.564743726728736"/>
    <x v="3"/>
    <x v="0"/>
  </r>
  <r>
    <x v="104"/>
    <x v="310"/>
    <n v="1.9196354653664143"/>
    <x v="3"/>
    <x v="0"/>
  </r>
  <r>
    <x v="104"/>
    <x v="59"/>
    <n v="1.2468682273203069"/>
    <x v="3"/>
    <x v="0"/>
  </r>
  <r>
    <x v="104"/>
    <x v="311"/>
    <n v="3.9379371795047264"/>
    <x v="3"/>
    <x v="0"/>
  </r>
  <r>
    <x v="104"/>
    <x v="255"/>
    <n v="8.5260793835970663"/>
    <x v="4"/>
    <x v="0"/>
  </r>
  <r>
    <x v="104"/>
    <x v="181"/>
    <n v="10.394120849182407"/>
    <x v="4"/>
    <x v="0"/>
  </r>
  <r>
    <x v="104"/>
    <x v="300"/>
    <n v="16.433691888109095"/>
    <x v="4"/>
    <x v="0"/>
  </r>
  <r>
    <x v="104"/>
    <x v="301"/>
    <n v="7.0536867470916063"/>
    <x v="4"/>
    <x v="0"/>
  </r>
  <r>
    <x v="104"/>
    <x v="302"/>
    <n v="3.8391296236064743"/>
    <x v="4"/>
    <x v="0"/>
  </r>
  <r>
    <x v="104"/>
    <x v="303"/>
    <n v="8.5831727648723195"/>
    <x v="4"/>
    <x v="0"/>
  </r>
  <r>
    <x v="104"/>
    <x v="274"/>
    <n v="11.677019860246238"/>
    <x v="4"/>
    <x v="0"/>
  </r>
  <r>
    <x v="104"/>
    <x v="304"/>
    <n v="2.988959802132479"/>
    <x v="4"/>
    <x v="0"/>
  </r>
  <r>
    <x v="104"/>
    <x v="305"/>
    <n v="16.681807432294747"/>
    <x v="4"/>
    <x v="0"/>
  </r>
  <r>
    <x v="104"/>
    <x v="306"/>
    <n v="3.926045806378577"/>
    <x v="4"/>
    <x v="0"/>
  </r>
  <r>
    <x v="104"/>
    <x v="307"/>
    <n v="155.47559246025594"/>
    <x v="4"/>
    <x v="0"/>
  </r>
  <r>
    <x v="104"/>
    <x v="308"/>
    <n v="72.801588272078561"/>
    <x v="4"/>
    <x v="0"/>
  </r>
  <r>
    <x v="104"/>
    <x v="309"/>
    <n v="74.525822364846974"/>
    <x v="4"/>
    <x v="0"/>
  </r>
  <r>
    <x v="104"/>
    <x v="310"/>
    <n v="0.432245406267667"/>
    <x v="4"/>
    <x v="0"/>
  </r>
  <r>
    <x v="104"/>
    <x v="59"/>
    <n v="0.79849435096257559"/>
    <x v="4"/>
    <x v="0"/>
  </r>
  <r>
    <x v="104"/>
    <x v="311"/>
    <n v="1.4815028688419256"/>
    <x v="4"/>
    <x v="0"/>
  </r>
  <r>
    <x v="104"/>
    <x v="255"/>
    <n v="11.996633673896572"/>
    <x v="5"/>
    <x v="0"/>
  </r>
  <r>
    <x v="104"/>
    <x v="181"/>
    <n v="9.4628115152237182"/>
    <x v="5"/>
    <x v="0"/>
  </r>
  <r>
    <x v="104"/>
    <x v="300"/>
    <n v="20.653892649174466"/>
    <x v="5"/>
    <x v="0"/>
  </r>
  <r>
    <x v="104"/>
    <x v="301"/>
    <n v="9.126116729492928"/>
    <x v="5"/>
    <x v="0"/>
  </r>
  <r>
    <x v="104"/>
    <x v="302"/>
    <n v="4.3441269144719898"/>
    <x v="5"/>
    <x v="0"/>
  </r>
  <r>
    <x v="104"/>
    <x v="303"/>
    <n v="10.302552490814143"/>
    <x v="5"/>
    <x v="0"/>
  </r>
  <r>
    <x v="104"/>
    <x v="274"/>
    <n v="14.92372264191895"/>
    <x v="5"/>
    <x v="0"/>
  </r>
  <r>
    <x v="104"/>
    <x v="304"/>
    <n v="1.4290138788689102"/>
    <x v="5"/>
    <x v="0"/>
  </r>
  <r>
    <x v="104"/>
    <x v="305"/>
    <n v="12.953795815445622"/>
    <x v="5"/>
    <x v="0"/>
  </r>
  <r>
    <x v="104"/>
    <x v="306"/>
    <n v="4.2962231847948464"/>
    <x v="5"/>
    <x v="0"/>
  </r>
  <r>
    <x v="104"/>
    <x v="307"/>
    <n v="133.63831781594607"/>
    <x v="5"/>
    <x v="0"/>
  </r>
  <r>
    <x v="104"/>
    <x v="308"/>
    <n v="83.599279388442923"/>
    <x v="5"/>
    <x v="0"/>
  </r>
  <r>
    <x v="104"/>
    <x v="309"/>
    <n v="87.147662621902995"/>
    <x v="5"/>
    <x v="0"/>
  </r>
  <r>
    <x v="104"/>
    <x v="310"/>
    <n v="0.18819322373163871"/>
    <x v="5"/>
    <x v="0"/>
  </r>
  <r>
    <x v="104"/>
    <x v="59"/>
    <n v="1.1291593423898332"/>
    <x v="5"/>
    <x v="0"/>
  </r>
  <r>
    <x v="104"/>
    <x v="311"/>
    <n v="2.0914540264042767"/>
    <x v="5"/>
    <x v="0"/>
  </r>
  <r>
    <x v="104"/>
    <x v="255"/>
    <n v="10.060619711837916"/>
    <x v="6"/>
    <x v="0"/>
  </r>
  <r>
    <x v="104"/>
    <x v="181"/>
    <n v="13.577829817903845"/>
    <x v="6"/>
    <x v="0"/>
  </r>
  <r>
    <x v="104"/>
    <x v="300"/>
    <n v="10.077356732357085"/>
    <x v="6"/>
    <x v="0"/>
  </r>
  <r>
    <x v="104"/>
    <x v="301"/>
    <n v="9.389281206318973"/>
    <x v="6"/>
    <x v="0"/>
  </r>
  <r>
    <x v="104"/>
    <x v="302"/>
    <n v="4.8519319637695384"/>
    <x v="6"/>
    <x v="0"/>
  </r>
  <r>
    <x v="104"/>
    <x v="303"/>
    <n v="9.1112824298857671"/>
    <x v="6"/>
    <x v="0"/>
  </r>
  <r>
    <x v="104"/>
    <x v="274"/>
    <n v="26.565592211268299"/>
    <x v="6"/>
    <x v="0"/>
  </r>
  <r>
    <x v="104"/>
    <x v="304"/>
    <n v="10.448809511124086"/>
    <x v="6"/>
    <x v="0"/>
  </r>
  <r>
    <x v="104"/>
    <x v="305"/>
    <n v="20.316684226480529"/>
    <x v="6"/>
    <x v="0"/>
  </r>
  <r>
    <x v="104"/>
    <x v="306"/>
    <n v="4.5375673701665322"/>
    <x v="6"/>
    <x v="0"/>
  </r>
  <r>
    <x v="104"/>
    <x v="307"/>
    <n v="220.5857687155667"/>
    <x v="6"/>
    <x v="0"/>
  </r>
  <r>
    <x v="104"/>
    <x v="308"/>
    <n v="88.215588244606593"/>
    <x v="6"/>
    <x v="0"/>
  </r>
  <r>
    <x v="104"/>
    <x v="309"/>
    <n v="101.07105130067939"/>
    <x v="6"/>
    <x v="0"/>
  </r>
  <r>
    <x v="104"/>
    <x v="310"/>
    <n v="0.51041655574322908"/>
    <x v="6"/>
    <x v="0"/>
  </r>
  <r>
    <x v="104"/>
    <x v="59"/>
    <n v="0"/>
    <x v="6"/>
    <x v="0"/>
  </r>
  <r>
    <x v="104"/>
    <x v="311"/>
    <n v="1.4454353345676785"/>
    <x v="6"/>
    <x v="0"/>
  </r>
  <r>
    <x v="104"/>
    <x v="255"/>
    <n v="6.5882830121951663"/>
    <x v="7"/>
    <x v="0"/>
  </r>
  <r>
    <x v="104"/>
    <x v="181"/>
    <n v="5.5548029648901407"/>
    <x v="7"/>
    <x v="0"/>
  </r>
  <r>
    <x v="104"/>
    <x v="300"/>
    <n v="13.410311979937607"/>
    <x v="7"/>
    <x v="0"/>
  </r>
  <r>
    <x v="104"/>
    <x v="301"/>
    <n v="5.1001485461419103"/>
    <x v="7"/>
    <x v="0"/>
  </r>
  <r>
    <x v="104"/>
    <x v="302"/>
    <n v="2.2867048885533938"/>
    <x v="7"/>
    <x v="0"/>
  </r>
  <r>
    <x v="104"/>
    <x v="303"/>
    <n v="6.4415682518408142"/>
    <x v="7"/>
    <x v="0"/>
  </r>
  <r>
    <x v="104"/>
    <x v="274"/>
    <n v="6.3901794384346253"/>
    <x v="7"/>
    <x v="0"/>
  </r>
  <r>
    <x v="104"/>
    <x v="304"/>
    <n v="1.3859351987691679"/>
    <x v="7"/>
    <x v="0"/>
  </r>
  <r>
    <x v="104"/>
    <x v="305"/>
    <n v="18.919622595705924"/>
    <x v="7"/>
    <x v="0"/>
  </r>
  <r>
    <x v="104"/>
    <x v="306"/>
    <n v="3.6740174900017237"/>
    <x v="7"/>
    <x v="0"/>
  </r>
  <r>
    <x v="104"/>
    <x v="307"/>
    <n v="138.38327189886252"/>
    <x v="7"/>
    <x v="0"/>
  </r>
  <r>
    <x v="104"/>
    <x v="308"/>
    <n v="66.2979520644422"/>
    <x v="7"/>
    <x v="0"/>
  </r>
  <r>
    <x v="104"/>
    <x v="309"/>
    <n v="47.419748130836574"/>
    <x v="7"/>
    <x v="0"/>
  </r>
  <r>
    <x v="104"/>
    <x v="310"/>
    <n v="0.28855117377894102"/>
    <x v="7"/>
    <x v="0"/>
  </r>
  <r>
    <x v="104"/>
    <x v="59"/>
    <n v="1.2874633404665314"/>
    <x v="7"/>
    <x v="0"/>
  </r>
  <r>
    <x v="104"/>
    <x v="311"/>
    <n v="0.93310686638216456"/>
    <x v="7"/>
    <x v="0"/>
  </r>
  <r>
    <x v="104"/>
    <x v="255"/>
    <n v="5.888502100775189"/>
    <x v="8"/>
    <x v="0"/>
  </r>
  <r>
    <x v="104"/>
    <x v="181"/>
    <n v="14.739381430985262"/>
    <x v="8"/>
    <x v="0"/>
  </r>
  <r>
    <x v="104"/>
    <x v="300"/>
    <n v="20.434277689420721"/>
    <x v="8"/>
    <x v="0"/>
  </r>
  <r>
    <x v="104"/>
    <x v="301"/>
    <n v="5.3206266697789202"/>
    <x v="8"/>
    <x v="0"/>
  </r>
  <r>
    <x v="104"/>
    <x v="302"/>
    <n v="4.3739998247574325"/>
    <x v="8"/>
    <x v="0"/>
  </r>
  <r>
    <x v="104"/>
    <x v="303"/>
    <n v="8.859520576792864"/>
    <x v="8"/>
    <x v="0"/>
  </r>
  <r>
    <x v="104"/>
    <x v="274"/>
    <n v="2.8805440146629224"/>
    <x v="8"/>
    <x v="0"/>
  </r>
  <r>
    <x v="104"/>
    <x v="304"/>
    <n v="0.7241078865312961"/>
    <x v="8"/>
    <x v="0"/>
  </r>
  <r>
    <x v="104"/>
    <x v="305"/>
    <n v="14.721592480531399"/>
    <x v="8"/>
    <x v="0"/>
  </r>
  <r>
    <x v="104"/>
    <x v="306"/>
    <n v="3.2975199244973283"/>
    <x v="8"/>
    <x v="0"/>
  </r>
  <r>
    <x v="104"/>
    <x v="307"/>
    <n v="146.16182885513595"/>
    <x v="8"/>
    <x v="0"/>
  </r>
  <r>
    <x v="104"/>
    <x v="308"/>
    <n v="56.023968890157441"/>
    <x v="8"/>
    <x v="0"/>
  </r>
  <r>
    <x v="104"/>
    <x v="309"/>
    <n v="72.699266177135328"/>
    <x v="8"/>
    <x v="0"/>
  </r>
  <r>
    <x v="104"/>
    <x v="310"/>
    <n v="0.80287913832619828"/>
    <x v="8"/>
    <x v="0"/>
  </r>
  <r>
    <x v="104"/>
    <x v="59"/>
    <n v="0.45161951530848682"/>
    <x v="8"/>
    <x v="0"/>
  </r>
  <r>
    <x v="104"/>
    <x v="311"/>
    <n v="1.5183499431750993"/>
    <x v="8"/>
    <x v="0"/>
  </r>
  <r>
    <x v="104"/>
    <x v="255"/>
    <n v="7.728291112583884"/>
    <x v="9"/>
    <x v="0"/>
  </r>
  <r>
    <x v="104"/>
    <x v="181"/>
    <n v="17.919578849213799"/>
    <x v="9"/>
    <x v="0"/>
  </r>
  <r>
    <x v="104"/>
    <x v="300"/>
    <n v="26.600523085734849"/>
    <x v="9"/>
    <x v="0"/>
  </r>
  <r>
    <x v="104"/>
    <x v="301"/>
    <n v="8.5712843260478326"/>
    <x v="9"/>
    <x v="0"/>
  </r>
  <r>
    <x v="104"/>
    <x v="302"/>
    <n v="4.0857081186912065"/>
    <x v="9"/>
    <x v="0"/>
  </r>
  <r>
    <x v="104"/>
    <x v="303"/>
    <n v="7.8839534639639606"/>
    <x v="9"/>
    <x v="0"/>
  </r>
  <r>
    <x v="104"/>
    <x v="274"/>
    <n v="5.6575864729508991"/>
    <x v="9"/>
    <x v="0"/>
  </r>
  <r>
    <x v="104"/>
    <x v="304"/>
    <n v="1.102127234990435"/>
    <x v="9"/>
    <x v="0"/>
  </r>
  <r>
    <x v="104"/>
    <x v="305"/>
    <n v="32.663762357494633"/>
    <x v="9"/>
    <x v="0"/>
  </r>
  <r>
    <x v="104"/>
    <x v="306"/>
    <n v="2.1023689300350874"/>
    <x v="9"/>
    <x v="0"/>
  </r>
  <r>
    <x v="104"/>
    <x v="307"/>
    <n v="136.59929394852531"/>
    <x v="9"/>
    <x v="0"/>
  </r>
  <r>
    <x v="104"/>
    <x v="308"/>
    <n v="47.191350456703006"/>
    <x v="9"/>
    <x v="0"/>
  </r>
  <r>
    <x v="104"/>
    <x v="309"/>
    <n v="59.278140757040802"/>
    <x v="9"/>
    <x v="0"/>
  </r>
  <r>
    <x v="104"/>
    <x v="310"/>
    <n v="0.14254178905876291"/>
    <x v="9"/>
    <x v="0"/>
  </r>
  <r>
    <x v="104"/>
    <x v="59"/>
    <n v="0"/>
    <x v="9"/>
    <x v="0"/>
  </r>
  <r>
    <x v="104"/>
    <x v="311"/>
    <n v="2.6309001685038353"/>
    <x v="9"/>
    <x v="0"/>
  </r>
  <r>
    <x v="104"/>
    <x v="255"/>
    <n v="5.4802123427678202"/>
    <x v="10"/>
    <x v="0"/>
  </r>
  <r>
    <x v="104"/>
    <x v="181"/>
    <n v="35.472019593908399"/>
    <x v="10"/>
    <x v="0"/>
  </r>
  <r>
    <x v="104"/>
    <x v="300"/>
    <n v="29.640443042647423"/>
    <x v="10"/>
    <x v="0"/>
  </r>
  <r>
    <x v="104"/>
    <x v="301"/>
    <n v="2.5581178815771746"/>
    <x v="10"/>
    <x v="0"/>
  </r>
  <r>
    <x v="104"/>
    <x v="302"/>
    <n v="6.5769402662735761"/>
    <x v="10"/>
    <x v="0"/>
  </r>
  <r>
    <x v="104"/>
    <x v="303"/>
    <n v="11.677753293003619"/>
    <x v="10"/>
    <x v="0"/>
  </r>
  <r>
    <x v="104"/>
    <x v="274"/>
    <n v="12.728898462188667"/>
    <x v="10"/>
    <x v="0"/>
  </r>
  <r>
    <x v="104"/>
    <x v="304"/>
    <n v="5.9963599217677137"/>
    <x v="10"/>
    <x v="0"/>
  </r>
  <r>
    <x v="104"/>
    <x v="305"/>
    <n v="16.232944177789577"/>
    <x v="10"/>
    <x v="0"/>
  </r>
  <r>
    <x v="104"/>
    <x v="306"/>
    <n v="3.6515556213124096"/>
    <x v="10"/>
    <x v="0"/>
  </r>
  <r>
    <x v="104"/>
    <x v="307"/>
    <n v="60.111246214379122"/>
    <x v="10"/>
    <x v="0"/>
  </r>
  <r>
    <x v="104"/>
    <x v="308"/>
    <n v="35.022635327251919"/>
    <x v="10"/>
    <x v="0"/>
  </r>
  <r>
    <x v="104"/>
    <x v="309"/>
    <n v="84.290395470939202"/>
    <x v="10"/>
    <x v="0"/>
  </r>
  <r>
    <x v="104"/>
    <x v="310"/>
    <n v="15.433018248582545"/>
    <x v="10"/>
    <x v="0"/>
  </r>
  <r>
    <x v="104"/>
    <x v="59"/>
    <n v="3.6740385437442797"/>
    <x v="10"/>
    <x v="0"/>
  </r>
  <r>
    <x v="104"/>
    <x v="311"/>
    <n v="0.86367323976078225"/>
    <x v="10"/>
    <x v="0"/>
  </r>
  <r>
    <x v="104"/>
    <x v="255"/>
    <n v="5.929013752942434"/>
    <x v="11"/>
    <x v="0"/>
  </r>
  <r>
    <x v="104"/>
    <x v="181"/>
    <n v="14.660497971583643"/>
    <x v="11"/>
    <x v="0"/>
  </r>
  <r>
    <x v="104"/>
    <x v="300"/>
    <n v="22.117197188345326"/>
    <x v="11"/>
    <x v="0"/>
  </r>
  <r>
    <x v="104"/>
    <x v="301"/>
    <n v="1.6331334640274437"/>
    <x v="11"/>
    <x v="0"/>
  </r>
  <r>
    <x v="104"/>
    <x v="302"/>
    <n v="3.2239264308393634"/>
    <x v="11"/>
    <x v="0"/>
  </r>
  <r>
    <x v="104"/>
    <x v="303"/>
    <n v="4.6178024820298651"/>
    <x v="11"/>
    <x v="0"/>
  </r>
  <r>
    <x v="104"/>
    <x v="274"/>
    <n v="8.8713422737293222"/>
    <x v="11"/>
    <x v="0"/>
  </r>
  <r>
    <x v="104"/>
    <x v="304"/>
    <n v="8.7026523562515941"/>
    <x v="11"/>
    <x v="0"/>
  </r>
  <r>
    <x v="104"/>
    <x v="305"/>
    <n v="26.923246865138193"/>
    <x v="11"/>
    <x v="0"/>
  </r>
  <r>
    <x v="104"/>
    <x v="306"/>
    <n v="4.1490326914293947"/>
    <x v="11"/>
    <x v="0"/>
  </r>
  <r>
    <x v="104"/>
    <x v="307"/>
    <n v="74.435266176279711"/>
    <x v="11"/>
    <x v="0"/>
  </r>
  <r>
    <x v="104"/>
    <x v="308"/>
    <n v="48.188526366651807"/>
    <x v="11"/>
    <x v="0"/>
  </r>
  <r>
    <x v="104"/>
    <x v="309"/>
    <n v="61.968678031844682"/>
    <x v="11"/>
    <x v="0"/>
  </r>
  <r>
    <x v="104"/>
    <x v="310"/>
    <n v="4.3751847122710554"/>
    <x v="11"/>
    <x v="0"/>
  </r>
  <r>
    <x v="104"/>
    <x v="59"/>
    <n v="1.0081070765601514"/>
    <x v="11"/>
    <x v="0"/>
  </r>
  <r>
    <x v="104"/>
    <x v="311"/>
    <n v="3.6856394719039125"/>
    <x v="11"/>
    <x v="0"/>
  </r>
  <r>
    <x v="104"/>
    <x v="255"/>
    <n v="12.107362142037859"/>
    <x v="12"/>
    <x v="0"/>
  </r>
  <r>
    <x v="104"/>
    <x v="181"/>
    <n v="30.508498967040779"/>
    <x v="12"/>
    <x v="0"/>
  </r>
  <r>
    <x v="104"/>
    <x v="300"/>
    <n v="38.396857638780077"/>
    <x v="12"/>
    <x v="0"/>
  </r>
  <r>
    <x v="104"/>
    <x v="301"/>
    <n v="31.674236504288608"/>
    <x v="12"/>
    <x v="0"/>
  </r>
  <r>
    <x v="104"/>
    <x v="302"/>
    <n v="10.313455154666821"/>
    <x v="12"/>
    <x v="0"/>
  </r>
  <r>
    <x v="104"/>
    <x v="303"/>
    <n v="12.083956789929898"/>
    <x v="12"/>
    <x v="0"/>
  </r>
  <r>
    <x v="104"/>
    <x v="274"/>
    <n v="16.765027211520984"/>
    <x v="12"/>
    <x v="0"/>
  </r>
  <r>
    <x v="104"/>
    <x v="304"/>
    <n v="8.8608133012569379"/>
    <x v="12"/>
    <x v="0"/>
  </r>
  <r>
    <x v="104"/>
    <x v="305"/>
    <n v="28.621725582596227"/>
    <x v="12"/>
    <x v="0"/>
  </r>
  <r>
    <x v="104"/>
    <x v="306"/>
    <n v="7.0151880358409038"/>
    <x v="12"/>
    <x v="0"/>
  </r>
  <r>
    <x v="104"/>
    <x v="307"/>
    <n v="59.935821668965644"/>
    <x v="12"/>
    <x v="0"/>
  </r>
  <r>
    <x v="104"/>
    <x v="308"/>
    <n v="29.73763237019487"/>
    <x v="12"/>
    <x v="0"/>
  </r>
  <r>
    <x v="104"/>
    <x v="309"/>
    <n v="78.524201310832183"/>
    <x v="12"/>
    <x v="0"/>
  </r>
  <r>
    <x v="104"/>
    <x v="310"/>
    <n v="10.334217967020656"/>
    <x v="12"/>
    <x v="0"/>
  </r>
  <r>
    <x v="104"/>
    <x v="59"/>
    <n v="1.0192653337335438"/>
    <x v="12"/>
    <x v="0"/>
  </r>
  <r>
    <x v="104"/>
    <x v="311"/>
    <n v="3.8565980183044011"/>
    <x v="12"/>
    <x v="0"/>
  </r>
  <r>
    <x v="104"/>
    <x v="255"/>
    <n v="5.7905773051954474"/>
    <x v="13"/>
    <x v="0"/>
  </r>
  <r>
    <x v="104"/>
    <x v="181"/>
    <n v="30.207317368802332"/>
    <x v="13"/>
    <x v="0"/>
  </r>
  <r>
    <x v="104"/>
    <x v="300"/>
    <n v="39.815642332937479"/>
    <x v="13"/>
    <x v="0"/>
  </r>
  <r>
    <x v="104"/>
    <x v="301"/>
    <n v="11.145520314868387"/>
    <x v="13"/>
    <x v="0"/>
  </r>
  <r>
    <x v="104"/>
    <x v="302"/>
    <n v="21.52113839139458"/>
    <x v="13"/>
    <x v="0"/>
  </r>
  <r>
    <x v="104"/>
    <x v="303"/>
    <n v="21.169649549352027"/>
    <x v="13"/>
    <x v="0"/>
  </r>
  <r>
    <x v="104"/>
    <x v="274"/>
    <n v="0"/>
    <x v="13"/>
    <x v="0"/>
  </r>
  <r>
    <x v="104"/>
    <x v="304"/>
    <n v="2.2651701990568935"/>
    <x v="13"/>
    <x v="0"/>
  </r>
  <r>
    <x v="104"/>
    <x v="305"/>
    <n v="42.811883483873068"/>
    <x v="13"/>
    <x v="0"/>
  </r>
  <r>
    <x v="104"/>
    <x v="306"/>
    <n v="5.9267876039299949"/>
    <x v="13"/>
    <x v="0"/>
  </r>
  <r>
    <x v="104"/>
    <x v="307"/>
    <n v="102.99677246899792"/>
    <x v="13"/>
    <x v="0"/>
  </r>
  <r>
    <x v="104"/>
    <x v="308"/>
    <n v="29.238471014944398"/>
    <x v="13"/>
    <x v="0"/>
  </r>
  <r>
    <x v="104"/>
    <x v="309"/>
    <n v="60.570489782525748"/>
    <x v="13"/>
    <x v="0"/>
  </r>
  <r>
    <x v="104"/>
    <x v="310"/>
    <n v="0.60646504712302207"/>
    <x v="13"/>
    <x v="0"/>
  </r>
  <r>
    <x v="104"/>
    <x v="59"/>
    <n v="2.5194006258468988"/>
    <x v="13"/>
    <x v="0"/>
  </r>
  <r>
    <x v="104"/>
    <x v="311"/>
    <n v="4.6001965063759043"/>
    <x v="13"/>
    <x v="0"/>
  </r>
  <r>
    <x v="104"/>
    <x v="255"/>
    <n v="25.248583547887954"/>
    <x v="14"/>
    <x v="0"/>
  </r>
  <r>
    <x v="104"/>
    <x v="181"/>
    <n v="15.939765139804514"/>
    <x v="14"/>
    <x v="0"/>
  </r>
  <r>
    <x v="104"/>
    <x v="300"/>
    <n v="16.167776919248787"/>
    <x v="14"/>
    <x v="0"/>
  </r>
  <r>
    <x v="104"/>
    <x v="301"/>
    <n v="33.877958521530118"/>
    <x v="14"/>
    <x v="0"/>
  </r>
  <r>
    <x v="104"/>
    <x v="302"/>
    <n v="8.030289857303643"/>
    <x v="14"/>
    <x v="0"/>
  </r>
  <r>
    <x v="104"/>
    <x v="303"/>
    <n v="14.240602358404026"/>
    <x v="14"/>
    <x v="0"/>
  </r>
  <r>
    <x v="104"/>
    <x v="274"/>
    <n v="54.482939673672959"/>
    <x v="14"/>
    <x v="0"/>
  </r>
  <r>
    <x v="104"/>
    <x v="304"/>
    <n v="5.3535265715357623"/>
    <x v="14"/>
    <x v="0"/>
  </r>
  <r>
    <x v="104"/>
    <x v="305"/>
    <n v="51.133858321571388"/>
    <x v="14"/>
    <x v="0"/>
  </r>
  <r>
    <x v="104"/>
    <x v="306"/>
    <n v="5.9827757461966034"/>
    <x v="14"/>
    <x v="0"/>
  </r>
  <r>
    <x v="104"/>
    <x v="307"/>
    <n v="178.30346976878741"/>
    <x v="14"/>
    <x v="0"/>
  </r>
  <r>
    <x v="104"/>
    <x v="308"/>
    <n v="72.008732583480025"/>
    <x v="14"/>
    <x v="0"/>
  </r>
  <r>
    <x v="104"/>
    <x v="309"/>
    <n v="93.268535064714413"/>
    <x v="14"/>
    <x v="0"/>
  </r>
  <r>
    <x v="104"/>
    <x v="310"/>
    <n v="1.0973066885756524"/>
    <x v="14"/>
    <x v="0"/>
  </r>
  <r>
    <x v="104"/>
    <x v="59"/>
    <n v="0"/>
    <x v="14"/>
    <x v="0"/>
  </r>
  <r>
    <x v="104"/>
    <x v="311"/>
    <n v="5.6195403142207665"/>
    <x v="14"/>
    <x v="0"/>
  </r>
  <r>
    <x v="104"/>
    <x v="255"/>
    <n v="14.65398492182562"/>
    <x v="15"/>
    <x v="0"/>
  </r>
  <r>
    <x v="104"/>
    <x v="181"/>
    <n v="44.755155567396663"/>
    <x v="15"/>
    <x v="0"/>
  </r>
  <r>
    <x v="104"/>
    <x v="300"/>
    <n v="134.43671527389751"/>
    <x v="15"/>
    <x v="0"/>
  </r>
  <r>
    <x v="104"/>
    <x v="301"/>
    <n v="4.0506873692345762"/>
    <x v="15"/>
    <x v="0"/>
  </r>
  <r>
    <x v="104"/>
    <x v="302"/>
    <n v="3.9283669608720904"/>
    <x v="15"/>
    <x v="0"/>
  </r>
  <r>
    <x v="104"/>
    <x v="303"/>
    <n v="48.94792279557533"/>
    <x v="15"/>
    <x v="0"/>
  </r>
  <r>
    <x v="104"/>
    <x v="274"/>
    <n v="19.785326052631842"/>
    <x v="15"/>
    <x v="0"/>
  </r>
  <r>
    <x v="104"/>
    <x v="304"/>
    <n v="4.7846098194094822"/>
    <x v="15"/>
    <x v="0"/>
  </r>
  <r>
    <x v="104"/>
    <x v="305"/>
    <n v="27.910223946555305"/>
    <x v="15"/>
    <x v="0"/>
  </r>
  <r>
    <x v="104"/>
    <x v="306"/>
    <n v="7.5264688191654754"/>
    <x v="15"/>
    <x v="0"/>
  </r>
  <r>
    <x v="104"/>
    <x v="307"/>
    <n v="160.34700054372604"/>
    <x v="15"/>
    <x v="0"/>
  </r>
  <r>
    <x v="104"/>
    <x v="308"/>
    <n v="81.21040096428959"/>
    <x v="15"/>
    <x v="0"/>
  </r>
  <r>
    <x v="104"/>
    <x v="309"/>
    <n v="364.29840389002345"/>
    <x v="15"/>
    <x v="0"/>
  </r>
  <r>
    <x v="104"/>
    <x v="310"/>
    <n v="3.5849288912389623"/>
    <x v="15"/>
    <x v="0"/>
  </r>
  <r>
    <x v="104"/>
    <x v="59"/>
    <n v="5.410325754494492"/>
    <x v="15"/>
    <x v="0"/>
  </r>
  <r>
    <x v="104"/>
    <x v="311"/>
    <n v="4.7987237126820741"/>
    <x v="15"/>
    <x v="0"/>
  </r>
  <r>
    <x v="104"/>
    <x v="255"/>
    <n v="8.8850079548651255"/>
    <x v="16"/>
    <x v="0"/>
  </r>
  <r>
    <x v="104"/>
    <x v="181"/>
    <n v="41.640544487644298"/>
    <x v="16"/>
    <x v="0"/>
  </r>
  <r>
    <x v="104"/>
    <x v="300"/>
    <n v="43.104169425503237"/>
    <x v="16"/>
    <x v="0"/>
  </r>
  <r>
    <x v="104"/>
    <x v="301"/>
    <n v="16.824510620041593"/>
    <x v="16"/>
    <x v="0"/>
  </r>
  <r>
    <x v="104"/>
    <x v="302"/>
    <n v="6.4319630213378671"/>
    <x v="16"/>
    <x v="0"/>
  </r>
  <r>
    <x v="104"/>
    <x v="303"/>
    <n v="24.898263712242375"/>
    <x v="16"/>
    <x v="0"/>
  </r>
  <r>
    <x v="104"/>
    <x v="274"/>
    <n v="31.847910585754402"/>
    <x v="16"/>
    <x v="0"/>
  </r>
  <r>
    <x v="104"/>
    <x v="304"/>
    <n v="3.1304342540971546"/>
    <x v="16"/>
    <x v="0"/>
  </r>
  <r>
    <x v="104"/>
    <x v="305"/>
    <n v="35.900752615485693"/>
    <x v="16"/>
    <x v="0"/>
  </r>
  <r>
    <x v="104"/>
    <x v="306"/>
    <n v="6.4393659004239625"/>
    <x v="16"/>
    <x v="0"/>
  </r>
  <r>
    <x v="104"/>
    <x v="307"/>
    <n v="83.972279293829388"/>
    <x v="16"/>
    <x v="0"/>
  </r>
  <r>
    <x v="104"/>
    <x v="308"/>
    <n v="42.943536848367003"/>
    <x v="16"/>
    <x v="0"/>
  </r>
  <r>
    <x v="104"/>
    <x v="309"/>
    <n v="124.61173223726169"/>
    <x v="16"/>
    <x v="0"/>
  </r>
  <r>
    <x v="104"/>
    <x v="310"/>
    <n v="2.4320787375142099"/>
    <x v="16"/>
    <x v="0"/>
  </r>
  <r>
    <x v="104"/>
    <x v="59"/>
    <n v="0.95512670726132776"/>
    <x v="16"/>
    <x v="0"/>
  </r>
  <r>
    <x v="104"/>
    <x v="311"/>
    <n v="7.1240647193236253"/>
    <x v="16"/>
    <x v="0"/>
  </r>
  <r>
    <x v="104"/>
    <x v="255"/>
    <n v="11.558713018813995"/>
    <x v="0"/>
    <x v="1"/>
  </r>
  <r>
    <x v="104"/>
    <x v="181"/>
    <n v="19.556528694952988"/>
    <x v="0"/>
    <x v="1"/>
  </r>
  <r>
    <x v="104"/>
    <x v="300"/>
    <n v="27.924778521968584"/>
    <x v="0"/>
    <x v="1"/>
  </r>
  <r>
    <x v="104"/>
    <x v="301"/>
    <n v="12.266775166398935"/>
    <x v="0"/>
    <x v="1"/>
  </r>
  <r>
    <x v="104"/>
    <x v="302"/>
    <n v="5.7457419261931904"/>
    <x v="0"/>
    <x v="1"/>
  </r>
  <r>
    <x v="104"/>
    <x v="303"/>
    <n v="14.905876835747511"/>
    <x v="0"/>
    <x v="1"/>
  </r>
  <r>
    <x v="104"/>
    <x v="274"/>
    <n v="11.473846250323755"/>
    <x v="0"/>
    <x v="1"/>
  </r>
  <r>
    <x v="104"/>
    <x v="304"/>
    <n v="3.988175729093058"/>
    <x v="0"/>
    <x v="1"/>
  </r>
  <r>
    <x v="104"/>
    <x v="305"/>
    <n v="30.91747259438738"/>
    <x v="0"/>
    <x v="1"/>
  </r>
  <r>
    <x v="104"/>
    <x v="306"/>
    <n v="5.4704327301810531"/>
    <x v="0"/>
    <x v="1"/>
  </r>
  <r>
    <x v="104"/>
    <x v="307"/>
    <n v="111.1588407966847"/>
    <x v="0"/>
    <x v="1"/>
  </r>
  <r>
    <x v="104"/>
    <x v="308"/>
    <n v="50.246789024851459"/>
    <x v="0"/>
    <x v="1"/>
  </r>
  <r>
    <x v="104"/>
    <x v="309"/>
    <n v="73.635720525149708"/>
    <x v="0"/>
    <x v="1"/>
  </r>
  <r>
    <x v="104"/>
    <x v="310"/>
    <n v="0"/>
    <x v="0"/>
    <x v="1"/>
  </r>
  <r>
    <x v="104"/>
    <x v="59"/>
    <n v="6.7405440934034253"/>
    <x v="0"/>
    <x v="1"/>
  </r>
  <r>
    <x v="104"/>
    <x v="311"/>
    <n v="2.5543784751634786"/>
    <x v="0"/>
    <x v="1"/>
  </r>
  <r>
    <x v="104"/>
    <x v="255"/>
    <n v="8.1424707281869146"/>
    <x v="1"/>
    <x v="1"/>
  </r>
  <r>
    <x v="104"/>
    <x v="181"/>
    <n v="31.872088649727967"/>
    <x v="1"/>
    <x v="1"/>
  </r>
  <r>
    <x v="104"/>
    <x v="300"/>
    <n v="40.16214513407327"/>
    <x v="1"/>
    <x v="1"/>
  </r>
  <r>
    <x v="104"/>
    <x v="301"/>
    <n v="13.24971716561225"/>
    <x v="1"/>
    <x v="1"/>
  </r>
  <r>
    <x v="104"/>
    <x v="302"/>
    <n v="4.1108528569927385"/>
    <x v="1"/>
    <x v="1"/>
  </r>
  <r>
    <x v="104"/>
    <x v="303"/>
    <n v="21.223328966490886"/>
    <x v="1"/>
    <x v="1"/>
  </r>
  <r>
    <x v="104"/>
    <x v="274"/>
    <n v="14.248342084129154"/>
    <x v="1"/>
    <x v="1"/>
  </r>
  <r>
    <x v="104"/>
    <x v="304"/>
    <n v="5.6128331105581646"/>
    <x v="1"/>
    <x v="1"/>
  </r>
  <r>
    <x v="104"/>
    <x v="305"/>
    <n v="27.706127881466788"/>
    <x v="1"/>
    <x v="1"/>
  </r>
  <r>
    <x v="104"/>
    <x v="306"/>
    <n v="3.9865389694087123"/>
    <x v="1"/>
    <x v="1"/>
  </r>
  <r>
    <x v="104"/>
    <x v="307"/>
    <n v="63.32911392007432"/>
    <x v="1"/>
    <x v="1"/>
  </r>
  <r>
    <x v="104"/>
    <x v="308"/>
    <n v="21.742813711729521"/>
    <x v="1"/>
    <x v="1"/>
  </r>
  <r>
    <x v="104"/>
    <x v="309"/>
    <n v="92.940011329706365"/>
    <x v="1"/>
    <x v="1"/>
  </r>
  <r>
    <x v="104"/>
    <x v="310"/>
    <n v="0"/>
    <x v="1"/>
    <x v="1"/>
  </r>
  <r>
    <x v="104"/>
    <x v="59"/>
    <n v="0.42429713972485361"/>
    <x v="1"/>
    <x v="1"/>
  </r>
  <r>
    <x v="104"/>
    <x v="311"/>
    <n v="2.4812327552019502"/>
    <x v="1"/>
    <x v="1"/>
  </r>
  <r>
    <x v="104"/>
    <x v="255"/>
    <n v="15.775071849629226"/>
    <x v="2"/>
    <x v="1"/>
  </r>
  <r>
    <x v="104"/>
    <x v="181"/>
    <n v="8.2085152539054871"/>
    <x v="2"/>
    <x v="1"/>
  </r>
  <r>
    <x v="104"/>
    <x v="300"/>
    <n v="16.417645341509786"/>
    <x v="2"/>
    <x v="1"/>
  </r>
  <r>
    <x v="104"/>
    <x v="301"/>
    <n v="15.194904068335351"/>
    <x v="2"/>
    <x v="1"/>
  </r>
  <r>
    <x v="104"/>
    <x v="302"/>
    <n v="5.7923867410329581"/>
    <x v="2"/>
    <x v="1"/>
  </r>
  <r>
    <x v="104"/>
    <x v="303"/>
    <n v="11.735509631005044"/>
    <x v="2"/>
    <x v="1"/>
  </r>
  <r>
    <x v="104"/>
    <x v="274"/>
    <n v="9.5594653202413991"/>
    <x v="2"/>
    <x v="1"/>
  </r>
  <r>
    <x v="104"/>
    <x v="304"/>
    <n v="2.8836881996417811"/>
    <x v="2"/>
    <x v="1"/>
  </r>
  <r>
    <x v="104"/>
    <x v="305"/>
    <n v="30.836477640798954"/>
    <x v="2"/>
    <x v="1"/>
  </r>
  <r>
    <x v="104"/>
    <x v="306"/>
    <n v="5.7828172648000411"/>
    <x v="2"/>
    <x v="1"/>
  </r>
  <r>
    <x v="104"/>
    <x v="307"/>
    <n v="147.54414136989465"/>
    <x v="2"/>
    <x v="1"/>
  </r>
  <r>
    <x v="104"/>
    <x v="308"/>
    <n v="63.966936766798646"/>
    <x v="2"/>
    <x v="1"/>
  </r>
  <r>
    <x v="104"/>
    <x v="309"/>
    <n v="65.982251307996677"/>
    <x v="2"/>
    <x v="1"/>
  </r>
  <r>
    <x v="104"/>
    <x v="310"/>
    <n v="0"/>
    <x v="2"/>
    <x v="1"/>
  </r>
  <r>
    <x v="104"/>
    <x v="59"/>
    <n v="11.523814188157523"/>
    <x v="2"/>
    <x v="1"/>
  </r>
  <r>
    <x v="104"/>
    <x v="311"/>
    <n v="1.0564067169564197"/>
    <x v="2"/>
    <x v="1"/>
  </r>
  <r>
    <x v="104"/>
    <x v="255"/>
    <n v="6.9396656325617334"/>
    <x v="3"/>
    <x v="1"/>
  </r>
  <r>
    <x v="104"/>
    <x v="181"/>
    <n v="30.627187753221659"/>
    <x v="3"/>
    <x v="1"/>
  </r>
  <r>
    <x v="104"/>
    <x v="300"/>
    <n v="33.995920372176968"/>
    <x v="3"/>
    <x v="1"/>
  </r>
  <r>
    <x v="104"/>
    <x v="301"/>
    <n v="4.4406541703884024"/>
    <x v="3"/>
    <x v="1"/>
  </r>
  <r>
    <x v="104"/>
    <x v="302"/>
    <n v="6.0680590001307575"/>
    <x v="3"/>
    <x v="1"/>
  </r>
  <r>
    <x v="104"/>
    <x v="303"/>
    <n v="18.527374771182803"/>
    <x v="3"/>
    <x v="1"/>
  </r>
  <r>
    <x v="104"/>
    <x v="274"/>
    <n v="12.1177241095276"/>
    <x v="3"/>
    <x v="1"/>
  </r>
  <r>
    <x v="104"/>
    <x v="304"/>
    <n v="4.9950642171161892"/>
    <x v="3"/>
    <x v="1"/>
  </r>
  <r>
    <x v="104"/>
    <x v="305"/>
    <n v="39.480044635656746"/>
    <x v="3"/>
    <x v="1"/>
  </r>
  <r>
    <x v="104"/>
    <x v="306"/>
    <n v="7.9224198450475312"/>
    <x v="3"/>
    <x v="1"/>
  </r>
  <r>
    <x v="104"/>
    <x v="307"/>
    <n v="73.286482980322006"/>
    <x v="3"/>
    <x v="1"/>
  </r>
  <r>
    <x v="104"/>
    <x v="308"/>
    <n v="42.641161050770648"/>
    <x v="3"/>
    <x v="1"/>
  </r>
  <r>
    <x v="104"/>
    <x v="309"/>
    <n v="39.194967337697584"/>
    <x v="3"/>
    <x v="1"/>
  </r>
  <r>
    <x v="104"/>
    <x v="310"/>
    <n v="0"/>
    <x v="3"/>
    <x v="1"/>
  </r>
  <r>
    <x v="104"/>
    <x v="59"/>
    <n v="1.5784524839083911"/>
    <x v="3"/>
    <x v="1"/>
  </r>
  <r>
    <x v="104"/>
    <x v="311"/>
    <n v="4.5240950613484108"/>
    <x v="3"/>
    <x v="1"/>
  </r>
  <r>
    <x v="104"/>
    <x v="255"/>
    <n v="8.2140612351196083"/>
    <x v="4"/>
    <x v="1"/>
  </r>
  <r>
    <x v="104"/>
    <x v="181"/>
    <n v="13.011973706138571"/>
    <x v="4"/>
    <x v="1"/>
  </r>
  <r>
    <x v="104"/>
    <x v="300"/>
    <n v="17.45977172847082"/>
    <x v="4"/>
    <x v="1"/>
  </r>
  <r>
    <x v="104"/>
    <x v="301"/>
    <n v="5.1144303171480017"/>
    <x v="4"/>
    <x v="1"/>
  </r>
  <r>
    <x v="104"/>
    <x v="302"/>
    <n v="5.7390264945322507"/>
    <x v="4"/>
    <x v="1"/>
  </r>
  <r>
    <x v="104"/>
    <x v="303"/>
    <n v="10.74373234748847"/>
    <x v="4"/>
    <x v="1"/>
  </r>
  <r>
    <x v="104"/>
    <x v="274"/>
    <n v="4.7604516843818692"/>
    <x v="4"/>
    <x v="1"/>
  </r>
  <r>
    <x v="104"/>
    <x v="304"/>
    <n v="2.8169953996534134"/>
    <x v="4"/>
    <x v="1"/>
  </r>
  <r>
    <x v="104"/>
    <x v="305"/>
    <n v="21.621445857548647"/>
    <x v="4"/>
    <x v="1"/>
  </r>
  <r>
    <x v="104"/>
    <x v="306"/>
    <n v="3.929841997706693"/>
    <x v="4"/>
    <x v="1"/>
  </r>
  <r>
    <x v="104"/>
    <x v="307"/>
    <n v="135.76455480167425"/>
    <x v="4"/>
    <x v="1"/>
  </r>
  <r>
    <x v="104"/>
    <x v="308"/>
    <n v="61.345885088645467"/>
    <x v="4"/>
    <x v="1"/>
  </r>
  <r>
    <x v="104"/>
    <x v="309"/>
    <n v="78.264665218469986"/>
    <x v="4"/>
    <x v="1"/>
  </r>
  <r>
    <x v="104"/>
    <x v="310"/>
    <n v="0"/>
    <x v="4"/>
    <x v="1"/>
  </r>
  <r>
    <x v="104"/>
    <x v="59"/>
    <n v="3.5845383607793631"/>
    <x v="4"/>
    <x v="1"/>
  </r>
  <r>
    <x v="104"/>
    <x v="311"/>
    <n v="1.4541863679370919"/>
    <x v="4"/>
    <x v="1"/>
  </r>
  <r>
    <x v="104"/>
    <x v="255"/>
    <n v="9.1783651986319708"/>
    <x v="5"/>
    <x v="1"/>
  </r>
  <r>
    <x v="104"/>
    <x v="181"/>
    <n v="14.935660014384055"/>
    <x v="5"/>
    <x v="1"/>
  </r>
  <r>
    <x v="104"/>
    <x v="300"/>
    <n v="28.27003100061296"/>
    <x v="5"/>
    <x v="1"/>
  </r>
  <r>
    <x v="104"/>
    <x v="301"/>
    <n v="7.0247704162960272"/>
    <x v="5"/>
    <x v="1"/>
  </r>
  <r>
    <x v="104"/>
    <x v="302"/>
    <n v="6.5002714424274917"/>
    <x v="5"/>
    <x v="1"/>
  </r>
  <r>
    <x v="104"/>
    <x v="303"/>
    <n v="17.850661669343786"/>
    <x v="5"/>
    <x v="1"/>
  </r>
  <r>
    <x v="104"/>
    <x v="274"/>
    <n v="7.7098883966541925"/>
    <x v="5"/>
    <x v="1"/>
  </r>
  <r>
    <x v="104"/>
    <x v="304"/>
    <n v="6.5444688156731292"/>
    <x v="5"/>
    <x v="1"/>
  </r>
  <r>
    <x v="104"/>
    <x v="305"/>
    <n v="26.688272750608498"/>
    <x v="5"/>
    <x v="1"/>
  </r>
  <r>
    <x v="104"/>
    <x v="306"/>
    <n v="2.791771395823988"/>
    <x v="5"/>
    <x v="1"/>
  </r>
  <r>
    <x v="104"/>
    <x v="307"/>
    <n v="129.82596873075633"/>
    <x v="5"/>
    <x v="1"/>
  </r>
  <r>
    <x v="104"/>
    <x v="308"/>
    <n v="56.377403341721312"/>
    <x v="5"/>
    <x v="1"/>
  </r>
  <r>
    <x v="104"/>
    <x v="309"/>
    <n v="98.118682187007821"/>
    <x v="5"/>
    <x v="1"/>
  </r>
  <r>
    <x v="104"/>
    <x v="310"/>
    <n v="0"/>
    <x v="5"/>
    <x v="1"/>
  </r>
  <r>
    <x v="104"/>
    <x v="59"/>
    <n v="0.21570431165699169"/>
    <x v="5"/>
    <x v="1"/>
  </r>
  <r>
    <x v="104"/>
    <x v="311"/>
    <n v="2.0235118760203519"/>
    <x v="5"/>
    <x v="1"/>
  </r>
  <r>
    <x v="104"/>
    <x v="255"/>
    <n v="12.074395395408658"/>
    <x v="6"/>
    <x v="1"/>
  </r>
  <r>
    <x v="104"/>
    <x v="181"/>
    <n v="16.325142003871658"/>
    <x v="6"/>
    <x v="1"/>
  </r>
  <r>
    <x v="104"/>
    <x v="300"/>
    <n v="13.363535523448814"/>
    <x v="6"/>
    <x v="1"/>
  </r>
  <r>
    <x v="104"/>
    <x v="301"/>
    <n v="4.0694898781327442"/>
    <x v="6"/>
    <x v="1"/>
  </r>
  <r>
    <x v="104"/>
    <x v="302"/>
    <n v="9.2942938739865273"/>
    <x v="6"/>
    <x v="1"/>
  </r>
  <r>
    <x v="104"/>
    <x v="303"/>
    <n v="8.0493446543660401"/>
    <x v="6"/>
    <x v="1"/>
  </r>
  <r>
    <x v="104"/>
    <x v="274"/>
    <n v="6.1897031013013919"/>
    <x v="6"/>
    <x v="1"/>
  </r>
  <r>
    <x v="104"/>
    <x v="304"/>
    <n v="3.3230242557296115"/>
    <x v="6"/>
    <x v="1"/>
  </r>
  <r>
    <x v="104"/>
    <x v="305"/>
    <n v="30.834807906921498"/>
    <x v="6"/>
    <x v="1"/>
  </r>
  <r>
    <x v="104"/>
    <x v="306"/>
    <n v="6.4415752374777933"/>
    <x v="6"/>
    <x v="1"/>
  </r>
  <r>
    <x v="104"/>
    <x v="307"/>
    <n v="164.60449314793127"/>
    <x v="6"/>
    <x v="1"/>
  </r>
  <r>
    <x v="104"/>
    <x v="308"/>
    <n v="90.942992412967897"/>
    <x v="6"/>
    <x v="1"/>
  </r>
  <r>
    <x v="104"/>
    <x v="309"/>
    <n v="103.73816281203635"/>
    <x v="6"/>
    <x v="1"/>
  </r>
  <r>
    <x v="104"/>
    <x v="310"/>
    <n v="0"/>
    <x v="6"/>
    <x v="1"/>
  </r>
  <r>
    <x v="104"/>
    <x v="59"/>
    <n v="9.0450435306549597"/>
    <x v="6"/>
    <x v="1"/>
  </r>
  <r>
    <x v="104"/>
    <x v="311"/>
    <n v="1.3674925456363538"/>
    <x v="6"/>
    <x v="1"/>
  </r>
  <r>
    <x v="104"/>
    <x v="255"/>
    <n v="6.656591885579104"/>
    <x v="7"/>
    <x v="1"/>
  </r>
  <r>
    <x v="104"/>
    <x v="181"/>
    <n v="8.3373319026622603"/>
    <x v="7"/>
    <x v="1"/>
  </r>
  <r>
    <x v="104"/>
    <x v="300"/>
    <n v="12.229995977720492"/>
    <x v="7"/>
    <x v="1"/>
  </r>
  <r>
    <x v="104"/>
    <x v="301"/>
    <n v="6.1132559252904297"/>
    <x v="7"/>
    <x v="1"/>
  </r>
  <r>
    <x v="104"/>
    <x v="302"/>
    <n v="4.5999997465983631"/>
    <x v="7"/>
    <x v="1"/>
  </r>
  <r>
    <x v="104"/>
    <x v="303"/>
    <n v="7.5403508197745133"/>
    <x v="7"/>
    <x v="1"/>
  </r>
  <r>
    <x v="104"/>
    <x v="274"/>
    <n v="4.3442185328654919"/>
    <x v="7"/>
    <x v="1"/>
  </r>
  <r>
    <x v="104"/>
    <x v="304"/>
    <n v="1.2766222776773681"/>
    <x v="7"/>
    <x v="1"/>
  </r>
  <r>
    <x v="104"/>
    <x v="305"/>
    <n v="14.075979901992808"/>
    <x v="7"/>
    <x v="1"/>
  </r>
  <r>
    <x v="104"/>
    <x v="306"/>
    <n v="3.6882173611426659"/>
    <x v="7"/>
    <x v="1"/>
  </r>
  <r>
    <x v="104"/>
    <x v="307"/>
    <n v="121.52222391517408"/>
    <x v="7"/>
    <x v="1"/>
  </r>
  <r>
    <x v="104"/>
    <x v="308"/>
    <n v="55.852891964216141"/>
    <x v="7"/>
    <x v="1"/>
  </r>
  <r>
    <x v="104"/>
    <x v="309"/>
    <n v="58.085338816014627"/>
    <x v="7"/>
    <x v="1"/>
  </r>
  <r>
    <x v="104"/>
    <x v="310"/>
    <n v="0"/>
    <x v="7"/>
    <x v="1"/>
  </r>
  <r>
    <x v="104"/>
    <x v="59"/>
    <n v="0.24669385020427306"/>
    <x v="7"/>
    <x v="1"/>
  </r>
  <r>
    <x v="104"/>
    <x v="311"/>
    <n v="1.1532436086785123"/>
    <x v="7"/>
    <x v="1"/>
  </r>
  <r>
    <x v="104"/>
    <x v="255"/>
    <n v="6.9742763000792092"/>
    <x v="8"/>
    <x v="1"/>
  </r>
  <r>
    <x v="104"/>
    <x v="181"/>
    <n v="14.763453020020899"/>
    <x v="8"/>
    <x v="1"/>
  </r>
  <r>
    <x v="104"/>
    <x v="300"/>
    <n v="18.076598743677451"/>
    <x v="8"/>
    <x v="1"/>
  </r>
  <r>
    <x v="104"/>
    <x v="301"/>
    <n v="3.3910216341231227"/>
    <x v="8"/>
    <x v="1"/>
  </r>
  <r>
    <x v="104"/>
    <x v="302"/>
    <n v="4.360289198618938"/>
    <x v="8"/>
    <x v="1"/>
  </r>
  <r>
    <x v="104"/>
    <x v="303"/>
    <n v="10.896902710400431"/>
    <x v="8"/>
    <x v="1"/>
  </r>
  <r>
    <x v="104"/>
    <x v="274"/>
    <n v="2.357343793923079"/>
    <x v="8"/>
    <x v="1"/>
  </r>
  <r>
    <x v="104"/>
    <x v="304"/>
    <n v="1.5994920313889449"/>
    <x v="8"/>
    <x v="1"/>
  </r>
  <r>
    <x v="104"/>
    <x v="305"/>
    <n v="20.821836343843671"/>
    <x v="8"/>
    <x v="1"/>
  </r>
  <r>
    <x v="104"/>
    <x v="306"/>
    <n v="3.5133652345240152"/>
    <x v="8"/>
    <x v="1"/>
  </r>
  <r>
    <x v="104"/>
    <x v="307"/>
    <n v="138.79126024161462"/>
    <x v="8"/>
    <x v="1"/>
  </r>
  <r>
    <x v="104"/>
    <x v="308"/>
    <n v="53.520665264357568"/>
    <x v="8"/>
    <x v="1"/>
  </r>
  <r>
    <x v="104"/>
    <x v="309"/>
    <n v="71.424945142501059"/>
    <x v="8"/>
    <x v="1"/>
  </r>
  <r>
    <x v="104"/>
    <x v="310"/>
    <n v="0"/>
    <x v="8"/>
    <x v="1"/>
  </r>
  <r>
    <x v="104"/>
    <x v="59"/>
    <n v="6.2394515099542973"/>
    <x v="8"/>
    <x v="1"/>
  </r>
  <r>
    <x v="104"/>
    <x v="311"/>
    <n v="1.4410161820608731"/>
    <x v="8"/>
    <x v="1"/>
  </r>
  <r>
    <x v="104"/>
    <x v="255"/>
    <n v="5.200647054916173"/>
    <x v="9"/>
    <x v="1"/>
  </r>
  <r>
    <x v="104"/>
    <x v="181"/>
    <n v="17.946177692917786"/>
    <x v="9"/>
    <x v="1"/>
  </r>
  <r>
    <x v="104"/>
    <x v="300"/>
    <n v="27.539990730688658"/>
    <x v="9"/>
    <x v="1"/>
  </r>
  <r>
    <x v="104"/>
    <x v="301"/>
    <n v="14.429830513502177"/>
    <x v="9"/>
    <x v="1"/>
  </r>
  <r>
    <x v="104"/>
    <x v="302"/>
    <n v="3.5540789437200124"/>
    <x v="9"/>
    <x v="1"/>
  </r>
  <r>
    <x v="104"/>
    <x v="303"/>
    <n v="6.8947065891371988"/>
    <x v="9"/>
    <x v="1"/>
  </r>
  <r>
    <x v="104"/>
    <x v="274"/>
    <n v="4.177925667547715"/>
    <x v="9"/>
    <x v="1"/>
  </r>
  <r>
    <x v="104"/>
    <x v="304"/>
    <n v="2.1902135833700398"/>
    <x v="9"/>
    <x v="1"/>
  </r>
  <r>
    <x v="104"/>
    <x v="305"/>
    <n v="23.985982840126226"/>
    <x v="9"/>
    <x v="1"/>
  </r>
  <r>
    <x v="104"/>
    <x v="306"/>
    <n v="2.3167770203652687"/>
    <x v="9"/>
    <x v="1"/>
  </r>
  <r>
    <x v="104"/>
    <x v="307"/>
    <n v="110.43659062862501"/>
    <x v="9"/>
    <x v="1"/>
  </r>
  <r>
    <x v="104"/>
    <x v="308"/>
    <n v="46.621706999585122"/>
    <x v="9"/>
    <x v="1"/>
  </r>
  <r>
    <x v="104"/>
    <x v="309"/>
    <n v="50.629599923356061"/>
    <x v="9"/>
    <x v="1"/>
  </r>
  <r>
    <x v="104"/>
    <x v="310"/>
    <n v="0"/>
    <x v="9"/>
    <x v="1"/>
  </r>
  <r>
    <x v="104"/>
    <x v="59"/>
    <n v="3.0694964088105667"/>
    <x v="9"/>
    <x v="1"/>
  </r>
  <r>
    <x v="104"/>
    <x v="311"/>
    <n v="3.19153020700807"/>
    <x v="9"/>
    <x v="1"/>
  </r>
  <r>
    <x v="104"/>
    <x v="255"/>
    <n v="4.7333366297848203"/>
    <x v="10"/>
    <x v="1"/>
  </r>
  <r>
    <x v="104"/>
    <x v="181"/>
    <n v="30.165029028919925"/>
    <x v="10"/>
    <x v="1"/>
  </r>
  <r>
    <x v="104"/>
    <x v="300"/>
    <n v="49.718672514010038"/>
    <x v="10"/>
    <x v="1"/>
  </r>
  <r>
    <x v="104"/>
    <x v="301"/>
    <n v="2.6030935439577894"/>
    <x v="10"/>
    <x v="1"/>
  </r>
  <r>
    <x v="104"/>
    <x v="302"/>
    <n v="7.0685966295751221"/>
    <x v="10"/>
    <x v="1"/>
  </r>
  <r>
    <x v="104"/>
    <x v="303"/>
    <n v="11.738081190196294"/>
    <x v="10"/>
    <x v="1"/>
  </r>
  <r>
    <x v="104"/>
    <x v="274"/>
    <n v="10.523511290807873"/>
    <x v="10"/>
    <x v="1"/>
  </r>
  <r>
    <x v="104"/>
    <x v="304"/>
    <n v="3.2961473541231618"/>
    <x v="10"/>
    <x v="1"/>
  </r>
  <r>
    <x v="104"/>
    <x v="305"/>
    <n v="21.140212087962677"/>
    <x v="10"/>
    <x v="1"/>
  </r>
  <r>
    <x v="104"/>
    <x v="306"/>
    <n v="2.9427175226444056"/>
    <x v="10"/>
    <x v="1"/>
  </r>
  <r>
    <x v="104"/>
    <x v="307"/>
    <n v="74.368056264678572"/>
    <x v="10"/>
    <x v="1"/>
  </r>
  <r>
    <x v="104"/>
    <x v="308"/>
    <n v="32.309492143122853"/>
    <x v="10"/>
    <x v="1"/>
  </r>
  <r>
    <x v="104"/>
    <x v="309"/>
    <n v="79.199690566343421"/>
    <x v="10"/>
    <x v="1"/>
  </r>
  <r>
    <x v="104"/>
    <x v="310"/>
    <n v="0"/>
    <x v="10"/>
    <x v="1"/>
  </r>
  <r>
    <x v="104"/>
    <x v="59"/>
    <n v="4.2867172919591283"/>
    <x v="10"/>
    <x v="1"/>
  </r>
  <r>
    <x v="104"/>
    <x v="311"/>
    <n v="2.9889671294980729"/>
    <x v="10"/>
    <x v="1"/>
  </r>
  <r>
    <x v="104"/>
    <x v="255"/>
    <n v="8.8017680155542575"/>
    <x v="11"/>
    <x v="1"/>
  </r>
  <r>
    <x v="104"/>
    <x v="181"/>
    <n v="15.179687749317072"/>
    <x v="11"/>
    <x v="1"/>
  </r>
  <r>
    <x v="104"/>
    <x v="300"/>
    <n v="17.590791996641354"/>
    <x v="11"/>
    <x v="1"/>
  </r>
  <r>
    <x v="104"/>
    <x v="301"/>
    <n v="5.1982245852959057"/>
    <x v="11"/>
    <x v="1"/>
  </r>
  <r>
    <x v="104"/>
    <x v="302"/>
    <n v="2.9787503720385979"/>
    <x v="11"/>
    <x v="1"/>
  </r>
  <r>
    <x v="104"/>
    <x v="303"/>
    <n v="7.9220942679909632"/>
    <x v="11"/>
    <x v="1"/>
  </r>
  <r>
    <x v="104"/>
    <x v="274"/>
    <n v="12.6266552023478"/>
    <x v="11"/>
    <x v="1"/>
  </r>
  <r>
    <x v="104"/>
    <x v="304"/>
    <n v="4.5174248492861855"/>
    <x v="11"/>
    <x v="1"/>
  </r>
  <r>
    <x v="104"/>
    <x v="305"/>
    <n v="44.194701759395265"/>
    <x v="11"/>
    <x v="1"/>
  </r>
  <r>
    <x v="104"/>
    <x v="306"/>
    <n v="3.2910462903500526"/>
    <x v="11"/>
    <x v="1"/>
  </r>
  <r>
    <x v="104"/>
    <x v="307"/>
    <n v="92.669185662196682"/>
    <x v="11"/>
    <x v="1"/>
  </r>
  <r>
    <x v="104"/>
    <x v="308"/>
    <n v="53.396297087890765"/>
    <x v="11"/>
    <x v="1"/>
  </r>
  <r>
    <x v="104"/>
    <x v="309"/>
    <n v="99.893778801639328"/>
    <x v="11"/>
    <x v="1"/>
  </r>
  <r>
    <x v="104"/>
    <x v="310"/>
    <n v="0"/>
    <x v="11"/>
    <x v="1"/>
  </r>
  <r>
    <x v="104"/>
    <x v="59"/>
    <n v="30.739952612143398"/>
    <x v="11"/>
    <x v="1"/>
  </r>
  <r>
    <x v="104"/>
    <x v="311"/>
    <n v="2.3811222293936098"/>
    <x v="11"/>
    <x v="1"/>
  </r>
  <r>
    <x v="104"/>
    <x v="255"/>
    <n v="15.590170056887715"/>
    <x v="12"/>
    <x v="1"/>
  </r>
  <r>
    <x v="104"/>
    <x v="181"/>
    <n v="31.962416213397642"/>
    <x v="12"/>
    <x v="1"/>
  </r>
  <r>
    <x v="104"/>
    <x v="300"/>
    <n v="44.783398448153676"/>
    <x v="12"/>
    <x v="1"/>
  </r>
  <r>
    <x v="104"/>
    <x v="301"/>
    <n v="29.727913071619898"/>
    <x v="12"/>
    <x v="1"/>
  </r>
  <r>
    <x v="104"/>
    <x v="302"/>
    <n v="4.9072325984724223"/>
    <x v="12"/>
    <x v="1"/>
  </r>
  <r>
    <x v="104"/>
    <x v="303"/>
    <n v="13.637755588132546"/>
    <x v="12"/>
    <x v="1"/>
  </r>
  <r>
    <x v="104"/>
    <x v="274"/>
    <n v="5.3433770781641394"/>
    <x v="12"/>
    <x v="1"/>
  </r>
  <r>
    <x v="104"/>
    <x v="304"/>
    <n v="5.311455604710166"/>
    <x v="12"/>
    <x v="1"/>
  </r>
  <r>
    <x v="104"/>
    <x v="305"/>
    <n v="27.926084684158472"/>
    <x v="12"/>
    <x v="1"/>
  </r>
  <r>
    <x v="104"/>
    <x v="306"/>
    <n v="4.7049476090847788"/>
    <x v="12"/>
    <x v="1"/>
  </r>
  <r>
    <x v="104"/>
    <x v="307"/>
    <n v="73.0536798895549"/>
    <x v="12"/>
    <x v="1"/>
  </r>
  <r>
    <x v="104"/>
    <x v="308"/>
    <n v="41.239767922225731"/>
    <x v="12"/>
    <x v="1"/>
  </r>
  <r>
    <x v="104"/>
    <x v="309"/>
    <n v="86.214348238565606"/>
    <x v="12"/>
    <x v="1"/>
  </r>
  <r>
    <x v="104"/>
    <x v="310"/>
    <n v="0"/>
    <x v="12"/>
    <x v="1"/>
  </r>
  <r>
    <x v="104"/>
    <x v="59"/>
    <n v="4.3718539730433816"/>
    <x v="12"/>
    <x v="1"/>
  </r>
  <r>
    <x v="104"/>
    <x v="311"/>
    <n v="5.8700813901546001"/>
    <x v="12"/>
    <x v="1"/>
  </r>
  <r>
    <x v="104"/>
    <x v="255"/>
    <n v="8.4475209068695936"/>
    <x v="13"/>
    <x v="1"/>
  </r>
  <r>
    <x v="104"/>
    <x v="181"/>
    <n v="41.326044281134969"/>
    <x v="13"/>
    <x v="1"/>
  </r>
  <r>
    <x v="104"/>
    <x v="300"/>
    <n v="27.329797391857237"/>
    <x v="13"/>
    <x v="1"/>
  </r>
  <r>
    <x v="104"/>
    <x v="301"/>
    <n v="4.554092845522355"/>
    <x v="13"/>
    <x v="1"/>
  </r>
  <r>
    <x v="104"/>
    <x v="302"/>
    <n v="20.844788192722955"/>
    <x v="13"/>
    <x v="1"/>
  </r>
  <r>
    <x v="104"/>
    <x v="303"/>
    <n v="17.940443848413594"/>
    <x v="13"/>
    <x v="1"/>
  </r>
  <r>
    <x v="104"/>
    <x v="274"/>
    <n v="39.591882164844762"/>
    <x v="13"/>
    <x v="1"/>
  </r>
  <r>
    <x v="104"/>
    <x v="304"/>
    <n v="5.1366534402914574"/>
    <x v="13"/>
    <x v="1"/>
  </r>
  <r>
    <x v="104"/>
    <x v="305"/>
    <n v="42.488256475219984"/>
    <x v="13"/>
    <x v="1"/>
  </r>
  <r>
    <x v="104"/>
    <x v="306"/>
    <n v="10.489967266149863"/>
    <x v="13"/>
    <x v="1"/>
  </r>
  <r>
    <x v="104"/>
    <x v="307"/>
    <n v="111.55008751526238"/>
    <x v="13"/>
    <x v="1"/>
  </r>
  <r>
    <x v="104"/>
    <x v="308"/>
    <n v="47.375124867469033"/>
    <x v="13"/>
    <x v="1"/>
  </r>
  <r>
    <x v="104"/>
    <x v="309"/>
    <n v="65.789945400243624"/>
    <x v="13"/>
    <x v="1"/>
  </r>
  <r>
    <x v="104"/>
    <x v="310"/>
    <n v="0"/>
    <x v="13"/>
    <x v="1"/>
  </r>
  <r>
    <x v="104"/>
    <x v="59"/>
    <n v="0.46708644569460112"/>
    <x v="13"/>
    <x v="1"/>
  </r>
  <r>
    <x v="104"/>
    <x v="311"/>
    <n v="26.343675537175471"/>
    <x v="13"/>
    <x v="1"/>
  </r>
  <r>
    <x v="104"/>
    <x v="255"/>
    <n v="21.67366670674582"/>
    <x v="14"/>
    <x v="1"/>
  </r>
  <r>
    <x v="104"/>
    <x v="181"/>
    <n v="14.519737503822121"/>
    <x v="14"/>
    <x v="1"/>
  </r>
  <r>
    <x v="104"/>
    <x v="300"/>
    <n v="22.049872491502022"/>
    <x v="14"/>
    <x v="1"/>
  </r>
  <r>
    <x v="104"/>
    <x v="301"/>
    <n v="31.309952159804801"/>
    <x v="14"/>
    <x v="1"/>
  </r>
  <r>
    <x v="104"/>
    <x v="302"/>
    <n v="10.540985124240645"/>
    <x v="14"/>
    <x v="1"/>
  </r>
  <r>
    <x v="104"/>
    <x v="303"/>
    <n v="11.950101511623433"/>
    <x v="14"/>
    <x v="1"/>
  </r>
  <r>
    <x v="104"/>
    <x v="274"/>
    <n v="16.319505978095719"/>
    <x v="14"/>
    <x v="1"/>
  </r>
  <r>
    <x v="104"/>
    <x v="304"/>
    <n v="7.2809362758574032"/>
    <x v="14"/>
    <x v="1"/>
  </r>
  <r>
    <x v="104"/>
    <x v="305"/>
    <n v="46.086111526516717"/>
    <x v="14"/>
    <x v="1"/>
  </r>
  <r>
    <x v="104"/>
    <x v="306"/>
    <n v="8.2705079720800825"/>
    <x v="14"/>
    <x v="1"/>
  </r>
  <r>
    <x v="104"/>
    <x v="307"/>
    <n v="160.89388423676064"/>
    <x v="14"/>
    <x v="1"/>
  </r>
  <r>
    <x v="104"/>
    <x v="308"/>
    <n v="84.332094498714454"/>
    <x v="14"/>
    <x v="1"/>
  </r>
  <r>
    <x v="104"/>
    <x v="309"/>
    <n v="123.69104466453486"/>
    <x v="14"/>
    <x v="1"/>
  </r>
  <r>
    <x v="104"/>
    <x v="310"/>
    <n v="0"/>
    <x v="14"/>
    <x v="1"/>
  </r>
  <r>
    <x v="104"/>
    <x v="59"/>
    <n v="0"/>
    <x v="14"/>
    <x v="1"/>
  </r>
  <r>
    <x v="104"/>
    <x v="311"/>
    <n v="1.3085942016959329"/>
    <x v="14"/>
    <x v="1"/>
  </r>
  <r>
    <x v="104"/>
    <x v="255"/>
    <n v="13.986695296765859"/>
    <x v="15"/>
    <x v="1"/>
  </r>
  <r>
    <x v="104"/>
    <x v="181"/>
    <n v="39.354226187734064"/>
    <x v="15"/>
    <x v="1"/>
  </r>
  <r>
    <x v="104"/>
    <x v="300"/>
    <n v="137.79934852885302"/>
    <x v="15"/>
    <x v="1"/>
  </r>
  <r>
    <x v="104"/>
    <x v="301"/>
    <n v="6.0924197584173854"/>
    <x v="15"/>
    <x v="1"/>
  </r>
  <r>
    <x v="104"/>
    <x v="302"/>
    <n v="6.868524186241256"/>
    <x v="15"/>
    <x v="1"/>
  </r>
  <r>
    <x v="104"/>
    <x v="303"/>
    <n v="35.157887511093868"/>
    <x v="15"/>
    <x v="1"/>
  </r>
  <r>
    <x v="104"/>
    <x v="274"/>
    <n v="12.068423852661192"/>
    <x v="15"/>
    <x v="1"/>
  </r>
  <r>
    <x v="104"/>
    <x v="304"/>
    <n v="2.2080170971589137"/>
    <x v="15"/>
    <x v="1"/>
  </r>
  <r>
    <x v="104"/>
    <x v="305"/>
    <n v="18.52302567739638"/>
    <x v="15"/>
    <x v="1"/>
  </r>
  <r>
    <x v="104"/>
    <x v="306"/>
    <n v="5.5957129246101083"/>
    <x v="15"/>
    <x v="1"/>
  </r>
  <r>
    <x v="104"/>
    <x v="307"/>
    <n v="138.48374814802816"/>
    <x v="15"/>
    <x v="1"/>
  </r>
  <r>
    <x v="104"/>
    <x v="308"/>
    <n v="83.400160421556549"/>
    <x v="15"/>
    <x v="1"/>
  </r>
  <r>
    <x v="104"/>
    <x v="309"/>
    <n v="293.90075568853473"/>
    <x v="15"/>
    <x v="1"/>
  </r>
  <r>
    <x v="104"/>
    <x v="310"/>
    <n v="0"/>
    <x v="15"/>
    <x v="1"/>
  </r>
  <r>
    <x v="104"/>
    <x v="59"/>
    <n v="3.4924699252074203"/>
    <x v="15"/>
    <x v="1"/>
  </r>
  <r>
    <x v="104"/>
    <x v="311"/>
    <n v="4.6682681333605833"/>
    <x v="15"/>
    <x v="1"/>
  </r>
  <r>
    <x v="104"/>
    <x v="255"/>
    <n v="15.409577736848869"/>
    <x v="16"/>
    <x v="1"/>
  </r>
  <r>
    <x v="104"/>
    <x v="181"/>
    <n v="33.39457613918389"/>
    <x v="16"/>
    <x v="1"/>
  </r>
  <r>
    <x v="104"/>
    <x v="300"/>
    <n v="43.52568635993098"/>
    <x v="16"/>
    <x v="1"/>
  </r>
  <r>
    <x v="104"/>
    <x v="301"/>
    <n v="22.007342299099943"/>
    <x v="16"/>
    <x v="1"/>
  </r>
  <r>
    <x v="104"/>
    <x v="302"/>
    <n v="10.355674626473045"/>
    <x v="16"/>
    <x v="1"/>
  </r>
  <r>
    <x v="104"/>
    <x v="303"/>
    <n v="21.347571620196693"/>
    <x v="16"/>
    <x v="1"/>
  </r>
  <r>
    <x v="104"/>
    <x v="274"/>
    <n v="41.755771611631658"/>
    <x v="16"/>
    <x v="1"/>
  </r>
  <r>
    <x v="104"/>
    <x v="304"/>
    <n v="7.4812085056661433"/>
    <x v="16"/>
    <x v="1"/>
  </r>
  <r>
    <x v="104"/>
    <x v="305"/>
    <n v="32.465423839527006"/>
    <x v="16"/>
    <x v="1"/>
  </r>
  <r>
    <x v="104"/>
    <x v="306"/>
    <n v="6.4395521489542196"/>
    <x v="16"/>
    <x v="1"/>
  </r>
  <r>
    <x v="104"/>
    <x v="307"/>
    <n v="71.08592871751118"/>
    <x v="16"/>
    <x v="1"/>
  </r>
  <r>
    <x v="104"/>
    <x v="308"/>
    <n v="44.404342962476825"/>
    <x v="16"/>
    <x v="1"/>
  </r>
  <r>
    <x v="104"/>
    <x v="309"/>
    <n v="104.54199376479697"/>
    <x v="16"/>
    <x v="1"/>
  </r>
  <r>
    <x v="104"/>
    <x v="310"/>
    <n v="0"/>
    <x v="16"/>
    <x v="1"/>
  </r>
  <r>
    <x v="104"/>
    <x v="59"/>
    <n v="12.65124196987772"/>
    <x v="16"/>
    <x v="1"/>
  </r>
  <r>
    <x v="104"/>
    <x v="311"/>
    <n v="2.4234786174125706"/>
    <x v="16"/>
    <x v="1"/>
  </r>
  <r>
    <x v="105"/>
    <x v="255"/>
    <n v="1.0956404017882289"/>
    <x v="0"/>
    <x v="0"/>
  </r>
  <r>
    <x v="105"/>
    <x v="181"/>
    <n v="2.1692602448238771"/>
    <x v="0"/>
    <x v="0"/>
  </r>
  <r>
    <x v="105"/>
    <x v="300"/>
    <n v="2.9932349123437856"/>
    <x v="0"/>
    <x v="0"/>
  </r>
  <r>
    <x v="105"/>
    <x v="301"/>
    <n v="1.1664354464256979"/>
    <x v="0"/>
    <x v="0"/>
  </r>
  <r>
    <x v="105"/>
    <x v="302"/>
    <n v="0.60237015404228056"/>
    <x v="0"/>
    <x v="0"/>
  </r>
  <r>
    <x v="105"/>
    <x v="303"/>
    <n v="1.5464300924895871"/>
    <x v="0"/>
    <x v="0"/>
  </r>
  <r>
    <x v="105"/>
    <x v="274"/>
    <n v="1.3925131363209649"/>
    <x v="0"/>
    <x v="0"/>
  </r>
  <r>
    <x v="105"/>
    <x v="304"/>
    <n v="0.37078557740137341"/>
    <x v="0"/>
    <x v="0"/>
  </r>
  <r>
    <x v="105"/>
    <x v="305"/>
    <n v="3.1414157587317484"/>
    <x v="0"/>
    <x v="0"/>
  </r>
  <r>
    <x v="105"/>
    <x v="306"/>
    <n v="0.52695037865422556"/>
    <x v="0"/>
    <x v="0"/>
  </r>
  <r>
    <x v="105"/>
    <x v="307"/>
    <n v="11.752746614016731"/>
    <x v="0"/>
    <x v="0"/>
  </r>
  <r>
    <x v="105"/>
    <x v="308"/>
    <n v="5.008186634617096"/>
    <x v="0"/>
    <x v="0"/>
  </r>
  <r>
    <x v="105"/>
    <x v="309"/>
    <n v="7.4869103367410741"/>
    <x v="0"/>
    <x v="0"/>
  </r>
  <r>
    <x v="105"/>
    <x v="310"/>
    <n v="0.28291809529277617"/>
    <x v="0"/>
    <x v="0"/>
  </r>
  <r>
    <x v="105"/>
    <x v="59"/>
    <n v="0.26047995323643619"/>
    <x v="0"/>
    <x v="0"/>
  </r>
  <r>
    <x v="105"/>
    <x v="311"/>
    <n v="0.2666397910835806"/>
    <x v="0"/>
    <x v="0"/>
  </r>
  <r>
    <x v="105"/>
    <x v="255"/>
    <n v="1.1711266693403581"/>
    <x v="1"/>
    <x v="0"/>
  </r>
  <r>
    <x v="105"/>
    <x v="181"/>
    <n v="5.0260816588290105"/>
    <x v="1"/>
    <x v="0"/>
  </r>
  <r>
    <x v="105"/>
    <x v="300"/>
    <n v="5.5687113137331368"/>
    <x v="1"/>
    <x v="0"/>
  </r>
  <r>
    <x v="105"/>
    <x v="301"/>
    <n v="1.9362431269225131"/>
    <x v="1"/>
    <x v="0"/>
  </r>
  <r>
    <x v="105"/>
    <x v="302"/>
    <n v="0.5494978432986779"/>
    <x v="1"/>
    <x v="0"/>
  </r>
  <r>
    <x v="105"/>
    <x v="303"/>
    <n v="3.1806732074122377"/>
    <x v="1"/>
    <x v="0"/>
  </r>
  <r>
    <x v="105"/>
    <x v="274"/>
    <n v="1.8725798850307476"/>
    <x v="1"/>
    <x v="0"/>
  </r>
  <r>
    <x v="105"/>
    <x v="304"/>
    <n v="0.50204219098810055"/>
    <x v="1"/>
    <x v="0"/>
  </r>
  <r>
    <x v="105"/>
    <x v="305"/>
    <n v="3.8379311082710483"/>
    <x v="1"/>
    <x v="0"/>
  </r>
  <r>
    <x v="105"/>
    <x v="306"/>
    <n v="0.46059513940342595"/>
    <x v="1"/>
    <x v="0"/>
  </r>
  <r>
    <x v="105"/>
    <x v="307"/>
    <n v="9.2138871895459822"/>
    <x v="1"/>
    <x v="0"/>
  </r>
  <r>
    <x v="105"/>
    <x v="308"/>
    <n v="3.4081765273548004"/>
    <x v="1"/>
    <x v="0"/>
  </r>
  <r>
    <x v="105"/>
    <x v="309"/>
    <n v="12.969027453890895"/>
    <x v="1"/>
    <x v="0"/>
  </r>
  <r>
    <x v="105"/>
    <x v="310"/>
    <n v="0.81308782662086077"/>
    <x v="1"/>
    <x v="0"/>
  </r>
  <r>
    <x v="105"/>
    <x v="59"/>
    <n v="6.026433779334326E-2"/>
    <x v="1"/>
    <x v="0"/>
  </r>
  <r>
    <x v="105"/>
    <x v="311"/>
    <n v="0.3442689935995219"/>
    <x v="1"/>
    <x v="0"/>
  </r>
  <r>
    <x v="105"/>
    <x v="255"/>
    <n v="1.4208689003861745"/>
    <x v="2"/>
    <x v="0"/>
  </r>
  <r>
    <x v="105"/>
    <x v="181"/>
    <n v="0.69142836514903105"/>
    <x v="2"/>
    <x v="0"/>
  </r>
  <r>
    <x v="105"/>
    <x v="300"/>
    <n v="1.6086207369118377"/>
    <x v="2"/>
    <x v="0"/>
  </r>
  <r>
    <x v="105"/>
    <x v="301"/>
    <n v="1.2571698799259361"/>
    <x v="2"/>
    <x v="0"/>
  </r>
  <r>
    <x v="105"/>
    <x v="302"/>
    <n v="0.58700064280940656"/>
    <x v="2"/>
    <x v="0"/>
  </r>
  <r>
    <x v="105"/>
    <x v="303"/>
    <n v="0.94637021718998993"/>
    <x v="2"/>
    <x v="0"/>
  </r>
  <r>
    <x v="105"/>
    <x v="274"/>
    <n v="0.71002219921209919"/>
    <x v="2"/>
    <x v="0"/>
  </r>
  <r>
    <x v="105"/>
    <x v="304"/>
    <n v="0.27755898321265737"/>
    <x v="2"/>
    <x v="0"/>
  </r>
  <r>
    <x v="105"/>
    <x v="305"/>
    <n v="3.1620498101705374"/>
    <x v="2"/>
    <x v="0"/>
  </r>
  <r>
    <x v="105"/>
    <x v="306"/>
    <n v="0.57029580127263146"/>
    <x v="2"/>
    <x v="0"/>
  </r>
  <r>
    <x v="105"/>
    <x v="307"/>
    <n v="15.09903768446272"/>
    <x v="2"/>
    <x v="0"/>
  </r>
  <r>
    <x v="105"/>
    <x v="308"/>
    <n v="5.8590290796417017"/>
    <x v="2"/>
    <x v="0"/>
  </r>
  <r>
    <x v="105"/>
    <x v="309"/>
    <n v="5.3471374514813235"/>
    <x v="2"/>
    <x v="0"/>
  </r>
  <r>
    <x v="105"/>
    <x v="310"/>
    <n v="7.930456488667853E-2"/>
    <x v="2"/>
    <x v="0"/>
  </r>
  <r>
    <x v="105"/>
    <x v="59"/>
    <n v="0.5072253375084429"/>
    <x v="2"/>
    <x v="0"/>
  </r>
  <r>
    <x v="105"/>
    <x v="311"/>
    <n v="0.16326601569656579"/>
    <x v="2"/>
    <x v="0"/>
  </r>
  <r>
    <x v="105"/>
    <x v="255"/>
    <n v="0.52364496435129015"/>
    <x v="3"/>
    <x v="0"/>
  </r>
  <r>
    <x v="105"/>
    <x v="181"/>
    <n v="2.5937225399798036"/>
    <x v="3"/>
    <x v="0"/>
  </r>
  <r>
    <x v="105"/>
    <x v="300"/>
    <n v="3.1127841832091834"/>
    <x v="3"/>
    <x v="0"/>
  </r>
  <r>
    <x v="105"/>
    <x v="301"/>
    <n v="0.34559349731148448"/>
    <x v="3"/>
    <x v="0"/>
  </r>
  <r>
    <x v="105"/>
    <x v="302"/>
    <n v="0.6681153432506981"/>
    <x v="3"/>
    <x v="0"/>
  </r>
  <r>
    <x v="105"/>
    <x v="303"/>
    <n v="1.5442431686693443"/>
    <x v="3"/>
    <x v="0"/>
  </r>
  <r>
    <x v="105"/>
    <x v="274"/>
    <n v="2.105047200301049"/>
    <x v="3"/>
    <x v="0"/>
  </r>
  <r>
    <x v="105"/>
    <x v="304"/>
    <n v="0.35832268427549446"/>
    <x v="3"/>
    <x v="0"/>
  </r>
  <r>
    <x v="105"/>
    <x v="305"/>
    <n v="3.1651624303092452"/>
    <x v="3"/>
    <x v="0"/>
  </r>
  <r>
    <x v="105"/>
    <x v="306"/>
    <n v="0.57173103961240224"/>
    <x v="3"/>
    <x v="0"/>
  </r>
  <r>
    <x v="105"/>
    <x v="307"/>
    <n v="5.4954763910075641"/>
    <x v="3"/>
    <x v="0"/>
  </r>
  <r>
    <x v="105"/>
    <x v="308"/>
    <n v="3.3789600136514184"/>
    <x v="3"/>
    <x v="0"/>
  </r>
  <r>
    <x v="105"/>
    <x v="309"/>
    <n v="3.1336572716345881"/>
    <x v="3"/>
    <x v="0"/>
  </r>
  <r>
    <x v="105"/>
    <x v="310"/>
    <n v="0.16013631501638295"/>
    <x v="3"/>
    <x v="0"/>
  </r>
  <r>
    <x v="105"/>
    <x v="59"/>
    <n v="0.10401395829388445"/>
    <x v="3"/>
    <x v="0"/>
  </r>
  <r>
    <x v="105"/>
    <x v="311"/>
    <n v="0.32850338518387634"/>
    <x v="3"/>
    <x v="0"/>
  </r>
  <r>
    <x v="105"/>
    <x v="255"/>
    <n v="0.8654582123535054"/>
    <x v="4"/>
    <x v="0"/>
  </r>
  <r>
    <x v="105"/>
    <x v="181"/>
    <n v="1.0550778199914601"/>
    <x v="4"/>
    <x v="0"/>
  </r>
  <r>
    <x v="105"/>
    <x v="300"/>
    <n v="1.6681376004091144"/>
    <x v="4"/>
    <x v="0"/>
  </r>
  <r>
    <x v="105"/>
    <x v="301"/>
    <n v="0.71599979873328723"/>
    <x v="4"/>
    <x v="0"/>
  </r>
  <r>
    <x v="105"/>
    <x v="302"/>
    <n v="0.38969919368004635"/>
    <x v="4"/>
    <x v="0"/>
  </r>
  <r>
    <x v="105"/>
    <x v="303"/>
    <n v="0.87125360006602959"/>
    <x v="4"/>
    <x v="0"/>
  </r>
  <r>
    <x v="105"/>
    <x v="274"/>
    <n v="1.1853012714504554"/>
    <x v="4"/>
    <x v="0"/>
  </r>
  <r>
    <x v="105"/>
    <x v="304"/>
    <n v="0.30340085879645035"/>
    <x v="4"/>
    <x v="0"/>
  </r>
  <r>
    <x v="105"/>
    <x v="305"/>
    <n v="1.6933231077996653"/>
    <x v="4"/>
    <x v="0"/>
  </r>
  <r>
    <x v="105"/>
    <x v="306"/>
    <n v="0.39852180965418926"/>
    <x v="4"/>
    <x v="0"/>
  </r>
  <r>
    <x v="105"/>
    <x v="307"/>
    <n v="15.781887812835134"/>
    <x v="4"/>
    <x v="0"/>
  </r>
  <r>
    <x v="105"/>
    <x v="308"/>
    <n v="7.3898833927895371"/>
    <x v="4"/>
    <x v="0"/>
  </r>
  <r>
    <x v="105"/>
    <x v="309"/>
    <n v="7.5649055206009486"/>
    <x v="4"/>
    <x v="0"/>
  </r>
  <r>
    <x v="105"/>
    <x v="310"/>
    <n v="4.3876009098170667E-2"/>
    <x v="4"/>
    <x v="0"/>
  </r>
  <r>
    <x v="105"/>
    <x v="59"/>
    <n v="8.105290397459218E-2"/>
    <x v="4"/>
    <x v="0"/>
  </r>
  <r>
    <x v="105"/>
    <x v="311"/>
    <n v="0.1503831675472376"/>
    <x v="4"/>
    <x v="0"/>
  </r>
  <r>
    <x v="105"/>
    <x v="255"/>
    <n v="1.2053201043414408"/>
    <x v="5"/>
    <x v="0"/>
  </r>
  <r>
    <x v="105"/>
    <x v="181"/>
    <n v="0.95074312285708107"/>
    <x v="5"/>
    <x v="0"/>
  </r>
  <r>
    <x v="105"/>
    <x v="300"/>
    <n v="2.0751281334136089"/>
    <x v="5"/>
    <x v="0"/>
  </r>
  <r>
    <x v="105"/>
    <x v="301"/>
    <n v="0.91691488359432027"/>
    <x v="5"/>
    <x v="0"/>
  </r>
  <r>
    <x v="105"/>
    <x v="302"/>
    <n v="0.43646106467491519"/>
    <x v="5"/>
    <x v="0"/>
  </r>
  <r>
    <x v="105"/>
    <x v="303"/>
    <n v="1.0351131809776988"/>
    <x v="5"/>
    <x v="0"/>
  </r>
  <r>
    <x v="105"/>
    <x v="274"/>
    <n v="1.4994092026882662"/>
    <x v="5"/>
    <x v="0"/>
  </r>
  <r>
    <x v="105"/>
    <x v="304"/>
    <n v="0.14357520654576988"/>
    <x v="5"/>
    <x v="0"/>
  </r>
  <r>
    <x v="105"/>
    <x v="305"/>
    <n v="1.3014876463106404"/>
    <x v="5"/>
    <x v="0"/>
  </r>
  <r>
    <x v="105"/>
    <x v="306"/>
    <n v="0.43164810380419794"/>
    <x v="5"/>
    <x v="0"/>
  </r>
  <r>
    <x v="105"/>
    <x v="307"/>
    <n v="13.426845859636222"/>
    <x v="5"/>
    <x v="0"/>
  </r>
  <r>
    <x v="105"/>
    <x v="308"/>
    <n v="8.3993472581061699"/>
    <x v="5"/>
    <x v="0"/>
  </r>
  <r>
    <x v="105"/>
    <x v="309"/>
    <n v="8.7558587400315915"/>
    <x v="5"/>
    <x v="0"/>
  </r>
  <r>
    <x v="105"/>
    <x v="310"/>
    <n v="1.8908060563534244E-2"/>
    <x v="5"/>
    <x v="0"/>
  </r>
  <r>
    <x v="105"/>
    <x v="59"/>
    <n v="0.11344836338120552"/>
    <x v="5"/>
    <x v="0"/>
  </r>
  <r>
    <x v="105"/>
    <x v="311"/>
    <n v="0.21013157972941038"/>
    <x v="5"/>
    <x v="0"/>
  </r>
  <r>
    <x v="105"/>
    <x v="255"/>
    <n v="0.84709223834837044"/>
    <x v="6"/>
    <x v="0"/>
  </r>
  <r>
    <x v="105"/>
    <x v="181"/>
    <n v="1.1432371545490252"/>
    <x v="6"/>
    <x v="0"/>
  </r>
  <r>
    <x v="105"/>
    <x v="300"/>
    <n v="0.84850147561018541"/>
    <x v="6"/>
    <x v="0"/>
  </r>
  <r>
    <x v="105"/>
    <x v="301"/>
    <n v="0.7905663330246312"/>
    <x v="6"/>
    <x v="0"/>
  </r>
  <r>
    <x v="105"/>
    <x v="302"/>
    <n v="0.4085269123797049"/>
    <x v="6"/>
    <x v="0"/>
  </r>
  <r>
    <x v="105"/>
    <x v="303"/>
    <n v="0.76715916601782908"/>
    <x v="6"/>
    <x v="0"/>
  </r>
  <r>
    <x v="105"/>
    <x v="274"/>
    <n v="2.2367913323285977"/>
    <x v="6"/>
    <x v="0"/>
  </r>
  <r>
    <x v="105"/>
    <x v="304"/>
    <n v="0.87977735868885909"/>
    <x v="6"/>
    <x v="0"/>
  </r>
  <r>
    <x v="105"/>
    <x v="305"/>
    <n v="1.7106406971109342"/>
    <x v="6"/>
    <x v="0"/>
  </r>
  <r>
    <x v="105"/>
    <x v="306"/>
    <n v="0.38205778673138108"/>
    <x v="6"/>
    <x v="0"/>
  </r>
  <r>
    <x v="105"/>
    <x v="307"/>
    <n v="18.573059902979828"/>
    <x v="6"/>
    <x v="0"/>
  </r>
  <r>
    <x v="105"/>
    <x v="308"/>
    <n v="7.427647823266204"/>
    <x v="6"/>
    <x v="0"/>
  </r>
  <r>
    <x v="105"/>
    <x v="309"/>
    <n v="8.5100625538776704"/>
    <x v="6"/>
    <x v="0"/>
  </r>
  <r>
    <x v="105"/>
    <x v="310"/>
    <n v="4.2976468157905401E-2"/>
    <x v="6"/>
    <x v="0"/>
  </r>
  <r>
    <x v="105"/>
    <x v="59"/>
    <n v="0"/>
    <x v="6"/>
    <x v="0"/>
  </r>
  <r>
    <x v="105"/>
    <x v="311"/>
    <n v="0.12170393952034984"/>
    <x v="6"/>
    <x v="0"/>
  </r>
  <r>
    <x v="105"/>
    <x v="255"/>
    <n v="0.71844385515817288"/>
    <x v="7"/>
    <x v="0"/>
  </r>
  <r>
    <x v="105"/>
    <x v="181"/>
    <n v="0.60574417482560694"/>
    <x v="7"/>
    <x v="0"/>
  </r>
  <r>
    <x v="105"/>
    <x v="300"/>
    <n v="1.4623774084850738"/>
    <x v="7"/>
    <x v="0"/>
  </r>
  <r>
    <x v="105"/>
    <x v="301"/>
    <n v="0.55616469064656482"/>
    <x v="7"/>
    <x v="0"/>
  </r>
  <r>
    <x v="105"/>
    <x v="302"/>
    <n v="0.24936225002786389"/>
    <x v="7"/>
    <x v="0"/>
  </r>
  <r>
    <x v="105"/>
    <x v="303"/>
    <n v="0.70244479776454227"/>
    <x v="7"/>
    <x v="0"/>
  </r>
  <r>
    <x v="105"/>
    <x v="274"/>
    <n v="0.69684091323996944"/>
    <x v="7"/>
    <x v="0"/>
  </r>
  <r>
    <x v="105"/>
    <x v="304"/>
    <n v="0.15113446483097642"/>
    <x v="7"/>
    <x v="0"/>
  </r>
  <r>
    <x v="105"/>
    <x v="305"/>
    <n v="2.0631607006918262"/>
    <x v="7"/>
    <x v="0"/>
  </r>
  <r>
    <x v="105"/>
    <x v="306"/>
    <n v="0.40064691886329629"/>
    <x v="7"/>
    <x v="0"/>
  </r>
  <r>
    <x v="105"/>
    <x v="307"/>
    <n v="15.090519209388715"/>
    <x v="7"/>
    <x v="0"/>
  </r>
  <r>
    <x v="105"/>
    <x v="308"/>
    <n v="7.2297070696723393"/>
    <x v="7"/>
    <x v="0"/>
  </r>
  <r>
    <x v="105"/>
    <x v="309"/>
    <n v="5.1710630212281092"/>
    <x v="7"/>
    <x v="0"/>
  </r>
  <r>
    <x v="105"/>
    <x v="310"/>
    <n v="3.1466137279838061E-2"/>
    <x v="7"/>
    <x v="0"/>
  </r>
  <r>
    <x v="105"/>
    <x v="59"/>
    <n v="0.14039623434321771"/>
    <x v="7"/>
    <x v="0"/>
  </r>
  <r>
    <x v="105"/>
    <x v="311"/>
    <n v="0.10175411303935417"/>
    <x v="7"/>
    <x v="0"/>
  </r>
  <r>
    <x v="105"/>
    <x v="255"/>
    <n v="0.65967889100665333"/>
    <x v="8"/>
    <x v="0"/>
  </r>
  <r>
    <x v="105"/>
    <x v="181"/>
    <n v="1.6512278725749969"/>
    <x v="8"/>
    <x v="0"/>
  </r>
  <r>
    <x v="105"/>
    <x v="300"/>
    <n v="2.2892174298289714"/>
    <x v="8"/>
    <x v="0"/>
  </r>
  <r>
    <x v="105"/>
    <x v="301"/>
    <n v="0.59606077078891162"/>
    <x v="8"/>
    <x v="0"/>
  </r>
  <r>
    <x v="105"/>
    <x v="302"/>
    <n v="0.49001177282070296"/>
    <x v="8"/>
    <x v="0"/>
  </r>
  <r>
    <x v="105"/>
    <x v="303"/>
    <n v="0.99251704574919897"/>
    <x v="8"/>
    <x v="0"/>
  </r>
  <r>
    <x v="105"/>
    <x v="274"/>
    <n v="0.32270245447285073"/>
    <x v="8"/>
    <x v="0"/>
  </r>
  <r>
    <x v="105"/>
    <x v="304"/>
    <n v="8.1120576910935396E-2"/>
    <x v="8"/>
    <x v="0"/>
  </r>
  <r>
    <x v="105"/>
    <x v="305"/>
    <n v="1.6492350066633055"/>
    <x v="8"/>
    <x v="0"/>
  </r>
  <r>
    <x v="105"/>
    <x v="306"/>
    <n v="0.36941555757929928"/>
    <x v="8"/>
    <x v="0"/>
  </r>
  <r>
    <x v="105"/>
    <x v="307"/>
    <n v="16.37426148730885"/>
    <x v="8"/>
    <x v="0"/>
  </r>
  <r>
    <x v="105"/>
    <x v="308"/>
    <n v="6.2762700997228231"/>
    <x v="8"/>
    <x v="0"/>
  </r>
  <r>
    <x v="105"/>
    <x v="309"/>
    <n v="8.1443753382403887"/>
    <x v="8"/>
    <x v="0"/>
  </r>
  <r>
    <x v="105"/>
    <x v="310"/>
    <n v="8.994518648701498E-2"/>
    <x v="8"/>
    <x v="0"/>
  </r>
  <r>
    <x v="105"/>
    <x v="59"/>
    <n v="5.0594167398945913E-2"/>
    <x v="8"/>
    <x v="0"/>
  </r>
  <r>
    <x v="105"/>
    <x v="311"/>
    <n v="0.17009816580381407"/>
    <x v="8"/>
    <x v="0"/>
  </r>
  <r>
    <x v="105"/>
    <x v="255"/>
    <n v="0.75812855751162578"/>
    <x v="9"/>
    <x v="0"/>
  </r>
  <r>
    <x v="105"/>
    <x v="181"/>
    <n v="1.7578717295016772"/>
    <x v="9"/>
    <x v="0"/>
  </r>
  <r>
    <x v="105"/>
    <x v="300"/>
    <n v="2.6094534874864874"/>
    <x v="9"/>
    <x v="0"/>
  </r>
  <r>
    <x v="105"/>
    <x v="301"/>
    <n v="0.84082435915849685"/>
    <x v="9"/>
    <x v="0"/>
  </r>
  <r>
    <x v="105"/>
    <x v="302"/>
    <n v="0.40079908446943585"/>
    <x v="9"/>
    <x v="0"/>
  </r>
  <r>
    <x v="105"/>
    <x v="303"/>
    <n v="0.77339869578559473"/>
    <x v="9"/>
    <x v="0"/>
  </r>
  <r>
    <x v="105"/>
    <x v="274"/>
    <n v="0.55499693389545346"/>
    <x v="9"/>
    <x v="0"/>
  </r>
  <r>
    <x v="105"/>
    <x v="304"/>
    <n v="0.10811628582378981"/>
    <x v="9"/>
    <x v="0"/>
  </r>
  <r>
    <x v="105"/>
    <x v="305"/>
    <n v="3.204244079091183"/>
    <x v="9"/>
    <x v="0"/>
  </r>
  <r>
    <x v="105"/>
    <x v="306"/>
    <n v="0.20623782166920276"/>
    <x v="9"/>
    <x v="0"/>
  </r>
  <r>
    <x v="105"/>
    <x v="307"/>
    <n v="13.400093781363495"/>
    <x v="9"/>
    <x v="0"/>
  </r>
  <r>
    <x v="105"/>
    <x v="308"/>
    <n v="4.6293688899102614"/>
    <x v="9"/>
    <x v="0"/>
  </r>
  <r>
    <x v="105"/>
    <x v="309"/>
    <n v="5.815056742742315"/>
    <x v="9"/>
    <x v="0"/>
  </r>
  <r>
    <x v="105"/>
    <x v="310"/>
    <n v="1.3983039633210168E-2"/>
    <x v="9"/>
    <x v="0"/>
  </r>
  <r>
    <x v="105"/>
    <x v="59"/>
    <n v="0"/>
    <x v="9"/>
    <x v="0"/>
  </r>
  <r>
    <x v="105"/>
    <x v="311"/>
    <n v="0.25808558718203367"/>
    <x v="9"/>
    <x v="0"/>
  </r>
  <r>
    <x v="105"/>
    <x v="255"/>
    <n v="0.57527090890932919"/>
    <x v="10"/>
    <x v="0"/>
  </r>
  <r>
    <x v="105"/>
    <x v="181"/>
    <n v="3.7235821673163505"/>
    <x v="10"/>
    <x v="0"/>
  </r>
  <r>
    <x v="105"/>
    <x v="300"/>
    <n v="3.111427722708846"/>
    <x v="10"/>
    <x v="0"/>
  </r>
  <r>
    <x v="105"/>
    <x v="301"/>
    <n v="0.26853171132578069"/>
    <x v="10"/>
    <x v="0"/>
  </r>
  <r>
    <x v="105"/>
    <x v="302"/>
    <n v="0.69039704452595541"/>
    <x v="10"/>
    <x v="0"/>
  </r>
  <r>
    <x v="105"/>
    <x v="303"/>
    <n v="1.2258415058954077"/>
    <x v="10"/>
    <x v="0"/>
  </r>
  <r>
    <x v="105"/>
    <x v="274"/>
    <n v="1.3361827115004681"/>
    <x v="10"/>
    <x v="0"/>
  </r>
  <r>
    <x v="105"/>
    <x v="304"/>
    <n v="0.62945214648390369"/>
    <x v="10"/>
    <x v="0"/>
  </r>
  <r>
    <x v="105"/>
    <x v="305"/>
    <n v="1.7040107147955899"/>
    <x v="10"/>
    <x v="0"/>
  </r>
  <r>
    <x v="105"/>
    <x v="306"/>
    <n v="0.383312468535557"/>
    <x v="10"/>
    <x v="0"/>
  </r>
  <r>
    <x v="105"/>
    <x v="307"/>
    <n v="6.3100203208464265"/>
    <x v="10"/>
    <x v="0"/>
  </r>
  <r>
    <x v="105"/>
    <x v="308"/>
    <n v="3.6764092332474378"/>
    <x v="10"/>
    <x v="0"/>
  </r>
  <r>
    <x v="105"/>
    <x v="309"/>
    <n v="8.8481630604853301"/>
    <x v="10"/>
    <x v="0"/>
  </r>
  <r>
    <x v="105"/>
    <x v="310"/>
    <n v="1.6200405896302128"/>
    <x v="10"/>
    <x v="0"/>
  </r>
  <r>
    <x v="105"/>
    <x v="59"/>
    <n v="0.38567255431569775"/>
    <x v="10"/>
    <x v="0"/>
  </r>
  <r>
    <x v="105"/>
    <x v="311"/>
    <n v="9.0661831798093159E-2"/>
    <x v="10"/>
    <x v="0"/>
  </r>
  <r>
    <x v="105"/>
    <x v="255"/>
    <n v="0.52872902219695217"/>
    <x v="11"/>
    <x v="0"/>
  </r>
  <r>
    <x v="105"/>
    <x v="181"/>
    <n v="1.3073727065633753"/>
    <x v="11"/>
    <x v="0"/>
  </r>
  <r>
    <x v="105"/>
    <x v="300"/>
    <n v="1.9723354558466888"/>
    <x v="11"/>
    <x v="0"/>
  </r>
  <r>
    <x v="105"/>
    <x v="301"/>
    <n v="0.14563721649723352"/>
    <x v="11"/>
    <x v="0"/>
  </r>
  <r>
    <x v="105"/>
    <x v="302"/>
    <n v="0.28749865330750163"/>
    <x v="11"/>
    <x v="0"/>
  </r>
  <r>
    <x v="105"/>
    <x v="303"/>
    <n v="0.41179971792283587"/>
    <x v="11"/>
    <x v="0"/>
  </r>
  <r>
    <x v="105"/>
    <x v="274"/>
    <n v="0.79111574393558992"/>
    <x v="11"/>
    <x v="0"/>
  </r>
  <r>
    <x v="105"/>
    <x v="304"/>
    <n v="0.77607255819863219"/>
    <x v="11"/>
    <x v="0"/>
  </r>
  <r>
    <x v="105"/>
    <x v="305"/>
    <n v="2.400922410123798"/>
    <x v="11"/>
    <x v="0"/>
  </r>
  <r>
    <x v="105"/>
    <x v="306"/>
    <n v="0.36999644281714855"/>
    <x v="11"/>
    <x v="0"/>
  </r>
  <r>
    <x v="105"/>
    <x v="307"/>
    <n v="6.6378806226959233"/>
    <x v="11"/>
    <x v="0"/>
  </r>
  <r>
    <x v="105"/>
    <x v="308"/>
    <n v="4.2972867813483084"/>
    <x v="11"/>
    <x v="0"/>
  </r>
  <r>
    <x v="105"/>
    <x v="309"/>
    <n v="5.5261532369282556"/>
    <x v="11"/>
    <x v="0"/>
  </r>
  <r>
    <x v="105"/>
    <x v="310"/>
    <n v="0.39016390098641557"/>
    <x v="11"/>
    <x v="0"/>
  </r>
  <r>
    <x v="105"/>
    <x v="59"/>
    <n v="8.9899516356316961E-2"/>
    <x v="11"/>
    <x v="0"/>
  </r>
  <r>
    <x v="105"/>
    <x v="311"/>
    <n v="0.32867263179869483"/>
    <x v="11"/>
    <x v="0"/>
  </r>
  <r>
    <x v="105"/>
    <x v="255"/>
    <n v="1.293075554441782"/>
    <x v="12"/>
    <x v="0"/>
  </r>
  <r>
    <x v="105"/>
    <x v="181"/>
    <n v="3.2583310678400785"/>
    <x v="12"/>
    <x v="0"/>
  </r>
  <r>
    <x v="105"/>
    <x v="300"/>
    <n v="4.1008138187011269"/>
    <x v="12"/>
    <x v="0"/>
  </r>
  <r>
    <x v="105"/>
    <x v="301"/>
    <n v="3.3828327301036194"/>
    <x v="12"/>
    <x v="0"/>
  </r>
  <r>
    <x v="105"/>
    <x v="302"/>
    <n v="1.1014849135491853"/>
    <x v="12"/>
    <x v="0"/>
  </r>
  <r>
    <x v="105"/>
    <x v="303"/>
    <n v="1.2905758449015161"/>
    <x v="12"/>
    <x v="0"/>
  </r>
  <r>
    <x v="105"/>
    <x v="274"/>
    <n v="1.7905177529545868"/>
    <x v="12"/>
    <x v="0"/>
  </r>
  <r>
    <x v="105"/>
    <x v="304"/>
    <n v="0.9463416504694907"/>
    <x v="12"/>
    <x v="0"/>
  </r>
  <r>
    <x v="105"/>
    <x v="305"/>
    <n v="3.0568222245780428"/>
    <x v="12"/>
    <x v="0"/>
  </r>
  <r>
    <x v="105"/>
    <x v="306"/>
    <n v="0.74922745785082423"/>
    <x v="12"/>
    <x v="0"/>
  </r>
  <r>
    <x v="105"/>
    <x v="307"/>
    <n v="6.4011916820782222"/>
    <x v="12"/>
    <x v="0"/>
  </r>
  <r>
    <x v="105"/>
    <x v="308"/>
    <n v="3.1760019245945665"/>
    <x v="12"/>
    <x v="0"/>
  </r>
  <r>
    <x v="105"/>
    <x v="309"/>
    <n v="8.3864448717986448"/>
    <x v="12"/>
    <x v="0"/>
  </r>
  <r>
    <x v="105"/>
    <x v="310"/>
    <n v="1.1037023978187763"/>
    <x v="12"/>
    <x v="0"/>
  </r>
  <r>
    <x v="105"/>
    <x v="59"/>
    <n v="0.10885831868897516"/>
    <x v="12"/>
    <x v="0"/>
  </r>
  <r>
    <x v="105"/>
    <x v="311"/>
    <n v="0.41188762360243347"/>
    <x v="12"/>
    <x v="0"/>
  </r>
  <r>
    <x v="105"/>
    <x v="255"/>
    <n v="0.55909022257059537"/>
    <x v="13"/>
    <x v="0"/>
  </r>
  <r>
    <x v="105"/>
    <x v="181"/>
    <n v="2.9165685735395388"/>
    <x v="13"/>
    <x v="0"/>
  </r>
  <r>
    <x v="105"/>
    <x v="300"/>
    <n v="3.844268914904315"/>
    <x v="13"/>
    <x v="0"/>
  </r>
  <r>
    <x v="105"/>
    <x v="301"/>
    <n v="1.0761192028148796"/>
    <x v="13"/>
    <x v="0"/>
  </r>
  <r>
    <x v="105"/>
    <x v="302"/>
    <n v="2.0779030171001684"/>
    <x v="13"/>
    <x v="0"/>
  </r>
  <r>
    <x v="105"/>
    <x v="303"/>
    <n v="2.0439661633857158"/>
    <x v="13"/>
    <x v="0"/>
  </r>
  <r>
    <x v="105"/>
    <x v="274"/>
    <n v="0"/>
    <x v="13"/>
    <x v="0"/>
  </r>
  <r>
    <x v="105"/>
    <x v="304"/>
    <n v="0.21870608818480361"/>
    <x v="13"/>
    <x v="0"/>
  </r>
  <r>
    <x v="105"/>
    <x v="305"/>
    <n v="4.1335611639601604"/>
    <x v="13"/>
    <x v="0"/>
  </r>
  <r>
    <x v="105"/>
    <x v="306"/>
    <n v="0.57224156175875907"/>
    <x v="13"/>
    <x v="0"/>
  </r>
  <r>
    <x v="105"/>
    <x v="307"/>
    <n v="9.9445159625239441"/>
    <x v="13"/>
    <x v="0"/>
  </r>
  <r>
    <x v="105"/>
    <x v="308"/>
    <n v="2.8230247876498091"/>
    <x v="13"/>
    <x v="0"/>
  </r>
  <r>
    <x v="105"/>
    <x v="309"/>
    <n v="5.8481852203817999"/>
    <x v="13"/>
    <x v="0"/>
  </r>
  <r>
    <x v="105"/>
    <x v="310"/>
    <n v="5.8555245929119433E-2"/>
    <x v="13"/>
    <x v="0"/>
  </r>
  <r>
    <x v="105"/>
    <x v="59"/>
    <n v="0.24325247421970064"/>
    <x v="13"/>
    <x v="0"/>
  </r>
  <r>
    <x v="105"/>
    <x v="311"/>
    <n v="0.44415690406388075"/>
    <x v="13"/>
    <x v="0"/>
  </r>
  <r>
    <x v="105"/>
    <x v="255"/>
    <n v="2.8408454413086925"/>
    <x v="14"/>
    <x v="0"/>
  </r>
  <r>
    <x v="105"/>
    <x v="181"/>
    <n v="1.7934633460550187"/>
    <x v="14"/>
    <x v="0"/>
  </r>
  <r>
    <x v="105"/>
    <x v="300"/>
    <n v="1.8191181010225785"/>
    <x v="14"/>
    <x v="0"/>
  </r>
  <r>
    <x v="105"/>
    <x v="301"/>
    <n v="3.8117799299194521"/>
    <x v="14"/>
    <x v="0"/>
  </r>
  <r>
    <x v="105"/>
    <x v="302"/>
    <n v="0.90352840151370684"/>
    <x v="14"/>
    <x v="0"/>
  </r>
  <r>
    <x v="105"/>
    <x v="303"/>
    <n v="1.6022819741405248"/>
    <x v="14"/>
    <x v="0"/>
  </r>
  <r>
    <x v="105"/>
    <x v="274"/>
    <n v="6.1301502520919593"/>
    <x v="14"/>
    <x v="0"/>
  </r>
  <r>
    <x v="105"/>
    <x v="304"/>
    <n v="0.60235226767580419"/>
    <x v="14"/>
    <x v="0"/>
  </r>
  <r>
    <x v="105"/>
    <x v="305"/>
    <n v="5.7533282227038791"/>
    <x v="14"/>
    <x v="0"/>
  </r>
  <r>
    <x v="105"/>
    <x v="306"/>
    <n v="0.67315226506544179"/>
    <x v="14"/>
    <x v="0"/>
  </r>
  <r>
    <x v="105"/>
    <x v="307"/>
    <n v="20.061822410808208"/>
    <x v="14"/>
    <x v="0"/>
  </r>
  <r>
    <x v="105"/>
    <x v="308"/>
    <n v="8.10206557948902"/>
    <x v="14"/>
    <x v="0"/>
  </r>
  <r>
    <x v="105"/>
    <x v="309"/>
    <n v="10.494113151083992"/>
    <x v="14"/>
    <x v="0"/>
  </r>
  <r>
    <x v="105"/>
    <x v="310"/>
    <n v="0.12346350828137603"/>
    <x v="14"/>
    <x v="0"/>
  </r>
  <r>
    <x v="105"/>
    <x v="59"/>
    <n v="0"/>
    <x v="14"/>
    <x v="0"/>
  </r>
  <r>
    <x v="105"/>
    <x v="311"/>
    <n v="0.63228281513795626"/>
    <x v="14"/>
    <x v="0"/>
  </r>
  <r>
    <x v="105"/>
    <x v="255"/>
    <n v="1.1921123574163583"/>
    <x v="15"/>
    <x v="0"/>
  </r>
  <r>
    <x v="105"/>
    <x v="181"/>
    <n v="3.6408645357974225"/>
    <x v="15"/>
    <x v="0"/>
  </r>
  <r>
    <x v="105"/>
    <x v="300"/>
    <n v="10.93652480355574"/>
    <x v="15"/>
    <x v="0"/>
  </r>
  <r>
    <x v="105"/>
    <x v="301"/>
    <n v="0.32952637078961233"/>
    <x v="15"/>
    <x v="0"/>
  </r>
  <r>
    <x v="105"/>
    <x v="302"/>
    <n v="0.31957551638713888"/>
    <x v="15"/>
    <x v="0"/>
  </r>
  <r>
    <x v="105"/>
    <x v="303"/>
    <n v="3.9819492067006776"/>
    <x v="15"/>
    <x v="0"/>
  </r>
  <r>
    <x v="105"/>
    <x v="274"/>
    <n v="1.6095506996001334"/>
    <x v="15"/>
    <x v="0"/>
  </r>
  <r>
    <x v="105"/>
    <x v="304"/>
    <n v="0.38923149720445516"/>
    <x v="15"/>
    <x v="0"/>
  </r>
  <r>
    <x v="105"/>
    <x v="305"/>
    <n v="2.2705170670259878"/>
    <x v="15"/>
    <x v="0"/>
  </r>
  <r>
    <x v="105"/>
    <x v="306"/>
    <n v="0.61228372588759805"/>
    <x v="15"/>
    <x v="0"/>
  </r>
  <r>
    <x v="105"/>
    <x v="307"/>
    <n v="13.044345401101285"/>
    <x v="15"/>
    <x v="0"/>
  </r>
  <r>
    <x v="105"/>
    <x v="308"/>
    <n v="6.6065253278700702"/>
    <x v="15"/>
    <x v="0"/>
  </r>
  <r>
    <x v="105"/>
    <x v="309"/>
    <n v="29.635940761582855"/>
    <x v="15"/>
    <x v="0"/>
  </r>
  <r>
    <x v="105"/>
    <x v="310"/>
    <n v="0.29163657902634676"/>
    <x v="15"/>
    <x v="0"/>
  </r>
  <r>
    <x v="105"/>
    <x v="59"/>
    <n v="0.44013394472480144"/>
    <x v="15"/>
    <x v="0"/>
  </r>
  <r>
    <x v="105"/>
    <x v="311"/>
    <n v="0.39037967271243279"/>
    <x v="15"/>
    <x v="0"/>
  </r>
  <r>
    <x v="105"/>
    <x v="255"/>
    <n v="0.91250264223730437"/>
    <x v="16"/>
    <x v="0"/>
  </r>
  <r>
    <x v="105"/>
    <x v="181"/>
    <n v="4.2765416825957363"/>
    <x v="16"/>
    <x v="0"/>
  </r>
  <r>
    <x v="105"/>
    <x v="300"/>
    <n v="4.4268579940526545"/>
    <x v="16"/>
    <x v="0"/>
  </r>
  <r>
    <x v="105"/>
    <x v="301"/>
    <n v="1.7279005796197482"/>
    <x v="16"/>
    <x v="0"/>
  </r>
  <r>
    <x v="105"/>
    <x v="302"/>
    <n v="0.66057152470298808"/>
    <x v="16"/>
    <x v="0"/>
  </r>
  <r>
    <x v="105"/>
    <x v="303"/>
    <n v="2.5570862220896258"/>
    <x v="16"/>
    <x v="0"/>
  </r>
  <r>
    <x v="105"/>
    <x v="274"/>
    <n v="3.2708245965413361"/>
    <x v="16"/>
    <x v="0"/>
  </r>
  <r>
    <x v="105"/>
    <x v="304"/>
    <n v="0.32149994043051777"/>
    <x v="16"/>
    <x v="0"/>
  </r>
  <r>
    <x v="105"/>
    <x v="305"/>
    <n v="3.6870570950924675"/>
    <x v="16"/>
    <x v="0"/>
  </r>
  <r>
    <x v="105"/>
    <x v="306"/>
    <n v="0.6613318106543945"/>
    <x v="16"/>
    <x v="0"/>
  </r>
  <r>
    <x v="105"/>
    <x v="307"/>
    <n v="8.6240695697240177"/>
    <x v="16"/>
    <x v="0"/>
  </r>
  <r>
    <x v="105"/>
    <x v="308"/>
    <n v="4.4103608055514361"/>
    <x v="16"/>
    <x v="0"/>
  </r>
  <r>
    <x v="105"/>
    <x v="309"/>
    <n v="12.797797762016158"/>
    <x v="16"/>
    <x v="0"/>
  </r>
  <r>
    <x v="105"/>
    <x v="310"/>
    <n v="0.24977786011949266"/>
    <x v="16"/>
    <x v="0"/>
  </r>
  <r>
    <x v="105"/>
    <x v="59"/>
    <n v="9.809283778639083E-2"/>
    <x v="16"/>
    <x v="0"/>
  </r>
  <r>
    <x v="105"/>
    <x v="311"/>
    <n v="0.73165132916879272"/>
    <x v="16"/>
    <x v="0"/>
  </r>
  <r>
    <x v="105"/>
    <x v="255"/>
    <n v="1.2103133571735756"/>
    <x v="0"/>
    <x v="1"/>
  </r>
  <r>
    <x v="105"/>
    <x v="181"/>
    <n v="2.0477649943313789"/>
    <x v="0"/>
    <x v="1"/>
  </r>
  <r>
    <x v="105"/>
    <x v="300"/>
    <n v="2.9240048079954843"/>
    <x v="0"/>
    <x v="1"/>
  </r>
  <r>
    <x v="105"/>
    <x v="301"/>
    <n v="1.2844545763158879"/>
    <x v="0"/>
    <x v="1"/>
  </r>
  <r>
    <x v="105"/>
    <x v="302"/>
    <n v="0.6016368940750314"/>
    <x v="0"/>
    <x v="1"/>
  </r>
  <r>
    <x v="105"/>
    <x v="303"/>
    <n v="1.5607950301495159"/>
    <x v="0"/>
    <x v="1"/>
  </r>
  <r>
    <x v="105"/>
    <x v="274"/>
    <n v="1.2014269540492093"/>
    <x v="0"/>
    <x v="1"/>
  </r>
  <r>
    <x v="105"/>
    <x v="304"/>
    <n v="0.41760205896798497"/>
    <x v="0"/>
    <x v="1"/>
  </r>
  <r>
    <x v="105"/>
    <x v="305"/>
    <n v="3.2373699381693055"/>
    <x v="0"/>
    <x v="1"/>
  </r>
  <r>
    <x v="105"/>
    <x v="306"/>
    <n v="0.57280925584714648"/>
    <x v="0"/>
    <x v="1"/>
  </r>
  <r>
    <x v="105"/>
    <x v="307"/>
    <n v="11.639447191497302"/>
    <x v="0"/>
    <x v="1"/>
  </r>
  <r>
    <x v="105"/>
    <x v="308"/>
    <n v="5.2613435261238015"/>
    <x v="0"/>
    <x v="1"/>
  </r>
  <r>
    <x v="105"/>
    <x v="309"/>
    <n v="7.7103995896104642"/>
    <x v="0"/>
    <x v="1"/>
  </r>
  <r>
    <x v="105"/>
    <x v="310"/>
    <n v="0"/>
    <x v="0"/>
    <x v="1"/>
  </r>
  <r>
    <x v="105"/>
    <x v="59"/>
    <n v="0.70580267349700943"/>
    <x v="0"/>
    <x v="1"/>
  </r>
  <r>
    <x v="105"/>
    <x v="311"/>
    <n v="0.26746908438117872"/>
    <x v="0"/>
    <x v="1"/>
  </r>
  <r>
    <x v="105"/>
    <x v="255"/>
    <n v="1.1886971338714081"/>
    <x v="1"/>
    <x v="1"/>
  </r>
  <r>
    <x v="105"/>
    <x v="181"/>
    <n v="4.6529194507602583"/>
    <x v="1"/>
    <x v="1"/>
  </r>
  <r>
    <x v="105"/>
    <x v="300"/>
    <n v="5.8631622273735617"/>
    <x v="1"/>
    <x v="1"/>
  </r>
  <r>
    <x v="105"/>
    <x v="301"/>
    <n v="1.9342901368804928"/>
    <x v="1"/>
    <x v="1"/>
  </r>
  <r>
    <x v="105"/>
    <x v="302"/>
    <n v="0.6001322168661255"/>
    <x v="1"/>
    <x v="1"/>
  </r>
  <r>
    <x v="105"/>
    <x v="303"/>
    <n v="3.0983360156696964"/>
    <x v="1"/>
    <x v="1"/>
  </r>
  <r>
    <x v="105"/>
    <x v="274"/>
    <n v="2.0800766699955973"/>
    <x v="1"/>
    <x v="1"/>
  </r>
  <r>
    <x v="105"/>
    <x v="304"/>
    <n v="0.81940222496871884"/>
    <x v="1"/>
    <x v="1"/>
  </r>
  <r>
    <x v="105"/>
    <x v="305"/>
    <n v="4.0447421799584049"/>
    <x v="1"/>
    <x v="1"/>
  </r>
  <r>
    <x v="105"/>
    <x v="306"/>
    <n v="0.58198397086015685"/>
    <x v="1"/>
    <x v="1"/>
  </r>
  <r>
    <x v="105"/>
    <x v="307"/>
    <n v="9.245244928767546"/>
    <x v="1"/>
    <x v="1"/>
  </r>
  <r>
    <x v="105"/>
    <x v="308"/>
    <n v="3.1741741793387881"/>
    <x v="1"/>
    <x v="1"/>
  </r>
  <r>
    <x v="105"/>
    <x v="309"/>
    <n v="13.568059226440477"/>
    <x v="1"/>
    <x v="1"/>
  </r>
  <r>
    <x v="105"/>
    <x v="310"/>
    <n v="0"/>
    <x v="1"/>
    <x v="1"/>
  </r>
  <r>
    <x v="105"/>
    <x v="59"/>
    <n v="6.1941984286761169E-2"/>
    <x v="1"/>
    <x v="1"/>
  </r>
  <r>
    <x v="105"/>
    <x v="311"/>
    <n v="0.36222841481840523"/>
    <x v="1"/>
    <x v="1"/>
  </r>
  <r>
    <x v="105"/>
    <x v="255"/>
    <n v="1.6287880831810475"/>
    <x v="2"/>
    <x v="1"/>
  </r>
  <r>
    <x v="105"/>
    <x v="181"/>
    <n v="0.84753539975067782"/>
    <x v="2"/>
    <x v="1"/>
  </r>
  <r>
    <x v="105"/>
    <x v="300"/>
    <n v="1.6951342815451294"/>
    <x v="2"/>
    <x v="1"/>
  </r>
  <r>
    <x v="105"/>
    <x v="301"/>
    <n v="1.5688853215692644"/>
    <x v="2"/>
    <x v="1"/>
  </r>
  <r>
    <x v="105"/>
    <x v="302"/>
    <n v="0.59806830592610871"/>
    <x v="2"/>
    <x v="1"/>
  </r>
  <r>
    <x v="105"/>
    <x v="303"/>
    <n v="1.2117002330792344"/>
    <x v="2"/>
    <x v="1"/>
  </r>
  <r>
    <x v="105"/>
    <x v="274"/>
    <n v="0.98702201445489579"/>
    <x v="2"/>
    <x v="1"/>
  </r>
  <r>
    <x v="105"/>
    <x v="304"/>
    <n v="0.29774298462524945"/>
    <x v="2"/>
    <x v="1"/>
  </r>
  <r>
    <x v="105"/>
    <x v="305"/>
    <n v="3.1838896068034428"/>
    <x v="2"/>
    <x v="1"/>
  </r>
  <r>
    <x v="105"/>
    <x v="306"/>
    <n v="0.59708025027735834"/>
    <x v="2"/>
    <x v="1"/>
  </r>
  <r>
    <x v="105"/>
    <x v="307"/>
    <n v="15.234044034614806"/>
    <x v="2"/>
    <x v="1"/>
  </r>
  <r>
    <x v="105"/>
    <x v="308"/>
    <n v="6.6046345345683095"/>
    <x v="2"/>
    <x v="1"/>
  </r>
  <r>
    <x v="105"/>
    <x v="309"/>
    <n v="6.8127172830879008"/>
    <x v="2"/>
    <x v="1"/>
  </r>
  <r>
    <x v="105"/>
    <x v="310"/>
    <n v="0"/>
    <x v="2"/>
    <x v="1"/>
  </r>
  <r>
    <x v="105"/>
    <x v="59"/>
    <n v="1.1898425187144173"/>
    <x v="2"/>
    <x v="1"/>
  </r>
  <r>
    <x v="105"/>
    <x v="311"/>
    <n v="0.10907479141601994"/>
    <x v="2"/>
    <x v="1"/>
  </r>
  <r>
    <x v="105"/>
    <x v="255"/>
    <n v="0.55605522171248811"/>
    <x v="3"/>
    <x v="1"/>
  </r>
  <r>
    <x v="105"/>
    <x v="181"/>
    <n v="2.4540674692796456"/>
    <x v="3"/>
    <x v="1"/>
  </r>
  <r>
    <x v="105"/>
    <x v="300"/>
    <n v="2.7239942153946095"/>
    <x v="3"/>
    <x v="1"/>
  </r>
  <r>
    <x v="105"/>
    <x v="301"/>
    <n v="0.35581670213011518"/>
    <x v="3"/>
    <x v="1"/>
  </r>
  <r>
    <x v="105"/>
    <x v="302"/>
    <n v="0.48621591750042437"/>
    <x v="3"/>
    <x v="1"/>
  </r>
  <r>
    <x v="105"/>
    <x v="303"/>
    <n v="1.4845446497884631"/>
    <x v="3"/>
    <x v="1"/>
  </r>
  <r>
    <x v="105"/>
    <x v="274"/>
    <n v="0.97095798603869932"/>
    <x v="3"/>
    <x v="1"/>
  </r>
  <r>
    <x v="105"/>
    <x v="304"/>
    <n v="0.4002399665603707"/>
    <x v="3"/>
    <x v="1"/>
  </r>
  <r>
    <x v="105"/>
    <x v="305"/>
    <n v="3.1634211409397883"/>
    <x v="3"/>
    <x v="1"/>
  </r>
  <r>
    <x v="105"/>
    <x v="306"/>
    <n v="0.63480045821906828"/>
    <x v="3"/>
    <x v="1"/>
  </r>
  <r>
    <x v="105"/>
    <x v="307"/>
    <n v="5.8722327126167899"/>
    <x v="3"/>
    <x v="1"/>
  </r>
  <r>
    <x v="105"/>
    <x v="308"/>
    <n v="3.416712204534766"/>
    <x v="3"/>
    <x v="1"/>
  </r>
  <r>
    <x v="105"/>
    <x v="309"/>
    <n v="3.1405787262594469"/>
    <x v="3"/>
    <x v="1"/>
  </r>
  <r>
    <x v="105"/>
    <x v="310"/>
    <n v="0"/>
    <x v="3"/>
    <x v="1"/>
  </r>
  <r>
    <x v="105"/>
    <x v="59"/>
    <n v="0.12647680628645916"/>
    <x v="3"/>
    <x v="1"/>
  </r>
  <r>
    <x v="105"/>
    <x v="311"/>
    <n v="0.3625025780179888"/>
    <x v="3"/>
    <x v="1"/>
  </r>
  <r>
    <x v="105"/>
    <x v="255"/>
    <n v="0.92100686602692505"/>
    <x v="4"/>
    <x v="1"/>
  </r>
  <r>
    <x v="105"/>
    <x v="181"/>
    <n v="1.458975868438473"/>
    <x v="4"/>
    <x v="1"/>
  </r>
  <r>
    <x v="105"/>
    <x v="300"/>
    <n v="1.9576880645144368"/>
    <x v="4"/>
    <x v="1"/>
  </r>
  <r>
    <x v="105"/>
    <x v="301"/>
    <n v="0.57345876821199293"/>
    <x v="4"/>
    <x v="1"/>
  </r>
  <r>
    <x v="105"/>
    <x v="302"/>
    <n v="0.64349201381351306"/>
    <x v="4"/>
    <x v="1"/>
  </r>
  <r>
    <x v="105"/>
    <x v="303"/>
    <n v="1.2046478563473195"/>
    <x v="4"/>
    <x v="1"/>
  </r>
  <r>
    <x v="105"/>
    <x v="274"/>
    <n v="0.53376868776670339"/>
    <x v="4"/>
    <x v="1"/>
  </r>
  <r>
    <x v="105"/>
    <x v="304"/>
    <n v="0.31585740967625947"/>
    <x v="4"/>
    <x v="1"/>
  </r>
  <r>
    <x v="105"/>
    <x v="305"/>
    <n v="2.4243184361824026"/>
    <x v="4"/>
    <x v="1"/>
  </r>
  <r>
    <x v="105"/>
    <x v="306"/>
    <n v="0.4406360457618525"/>
    <x v="4"/>
    <x v="1"/>
  </r>
  <r>
    <x v="105"/>
    <x v="307"/>
    <n v="15.222687481414866"/>
    <x v="4"/>
    <x v="1"/>
  </r>
  <r>
    <x v="105"/>
    <x v="308"/>
    <n v="6.8784465749503809"/>
    <x v="4"/>
    <x v="1"/>
  </r>
  <r>
    <x v="105"/>
    <x v="309"/>
    <n v="8.775475610690405"/>
    <x v="4"/>
    <x v="1"/>
  </r>
  <r>
    <x v="105"/>
    <x v="310"/>
    <n v="0"/>
    <x v="4"/>
    <x v="1"/>
  </r>
  <r>
    <x v="105"/>
    <x v="59"/>
    <n v="0.40191865476963573"/>
    <x v="4"/>
    <x v="1"/>
  </r>
  <r>
    <x v="105"/>
    <x v="311"/>
    <n v="0.16305157595204059"/>
    <x v="4"/>
    <x v="1"/>
  </r>
  <r>
    <x v="105"/>
    <x v="255"/>
    <n v="0.99113954900862711"/>
    <x v="5"/>
    <x v="1"/>
  </r>
  <r>
    <x v="105"/>
    <x v="181"/>
    <n v="1.6128496753440611"/>
    <x v="5"/>
    <x v="1"/>
  </r>
  <r>
    <x v="105"/>
    <x v="300"/>
    <n v="3.0527817503474091"/>
    <x v="5"/>
    <x v="1"/>
  </r>
  <r>
    <x v="105"/>
    <x v="301"/>
    <n v="0.75858038241216985"/>
    <x v="5"/>
    <x v="1"/>
  </r>
  <r>
    <x v="105"/>
    <x v="302"/>
    <n v="0.70194157308553418"/>
    <x v="5"/>
    <x v="1"/>
  </r>
  <r>
    <x v="105"/>
    <x v="303"/>
    <n v="1.9276305064758203"/>
    <x v="5"/>
    <x v="1"/>
  </r>
  <r>
    <x v="105"/>
    <x v="274"/>
    <n v="0.83256387635410856"/>
    <x v="5"/>
    <x v="1"/>
  </r>
  <r>
    <x v="105"/>
    <x v="304"/>
    <n v="0.70671429280609754"/>
    <x v="5"/>
    <x v="1"/>
  </r>
  <r>
    <x v="105"/>
    <x v="305"/>
    <n v="2.8819732104144182"/>
    <x v="5"/>
    <x v="1"/>
  </r>
  <r>
    <x v="105"/>
    <x v="306"/>
    <n v="0.30147362654567278"/>
    <x v="5"/>
    <x v="1"/>
  </r>
  <r>
    <x v="105"/>
    <x v="307"/>
    <n v="14.019452191397763"/>
    <x v="5"/>
    <x v="1"/>
  </r>
  <r>
    <x v="105"/>
    <x v="308"/>
    <n v="6.087998561085767"/>
    <x v="5"/>
    <x v="1"/>
  </r>
  <r>
    <x v="105"/>
    <x v="309"/>
    <n v="10.595493239541906"/>
    <x v="5"/>
    <x v="1"/>
  </r>
  <r>
    <x v="105"/>
    <x v="310"/>
    <n v="0"/>
    <x v="5"/>
    <x v="1"/>
  </r>
  <r>
    <x v="105"/>
    <x v="59"/>
    <n v="2.3293154014703256E-2"/>
    <x v="5"/>
    <x v="1"/>
  </r>
  <r>
    <x v="105"/>
    <x v="311"/>
    <n v="0.21851196861412117"/>
    <x v="5"/>
    <x v="1"/>
  </r>
  <r>
    <x v="105"/>
    <x v="255"/>
    <n v="1.1770869821397763"/>
    <x v="6"/>
    <x v="1"/>
  </r>
  <r>
    <x v="105"/>
    <x v="181"/>
    <n v="1.591476136490247"/>
    <x v="6"/>
    <x v="1"/>
  </r>
  <r>
    <x v="105"/>
    <x v="300"/>
    <n v="1.302760360655034"/>
    <x v="6"/>
    <x v="1"/>
  </r>
  <r>
    <x v="105"/>
    <x v="301"/>
    <n v="0.39671912361931744"/>
    <x v="6"/>
    <x v="1"/>
  </r>
  <r>
    <x v="105"/>
    <x v="302"/>
    <n v="0.90606543590671862"/>
    <x v="6"/>
    <x v="1"/>
  </r>
  <r>
    <x v="105"/>
    <x v="303"/>
    <n v="0.78470006133917836"/>
    <x v="6"/>
    <x v="1"/>
  </r>
  <r>
    <x v="105"/>
    <x v="274"/>
    <n v="0.60341066407536548"/>
    <x v="6"/>
    <x v="1"/>
  </r>
  <r>
    <x v="105"/>
    <x v="304"/>
    <n v="0.32394902309074708"/>
    <x v="6"/>
    <x v="1"/>
  </r>
  <r>
    <x v="105"/>
    <x v="305"/>
    <n v="3.0059683980383278"/>
    <x v="6"/>
    <x v="1"/>
  </r>
  <r>
    <x v="105"/>
    <x v="306"/>
    <n v="0.62796472272162429"/>
    <x v="6"/>
    <x v="1"/>
  </r>
  <r>
    <x v="105"/>
    <x v="307"/>
    <n v="16.046667327112857"/>
    <x v="6"/>
    <x v="1"/>
  </r>
  <r>
    <x v="105"/>
    <x v="308"/>
    <n v="8.8656871818895713"/>
    <x v="6"/>
    <x v="1"/>
  </r>
  <r>
    <x v="105"/>
    <x v="309"/>
    <n v="10.113039783638126"/>
    <x v="6"/>
    <x v="1"/>
  </r>
  <r>
    <x v="105"/>
    <x v="310"/>
    <n v="0"/>
    <x v="6"/>
    <x v="1"/>
  </r>
  <r>
    <x v="105"/>
    <x v="59"/>
    <n v="0.88176696589462789"/>
    <x v="6"/>
    <x v="1"/>
  </r>
  <r>
    <x v="105"/>
    <x v="311"/>
    <n v="0.13331165834223171"/>
    <x v="6"/>
    <x v="1"/>
  </r>
  <r>
    <x v="105"/>
    <x v="255"/>
    <n v="0.7890470890622806"/>
    <x v="7"/>
    <x v="1"/>
  </r>
  <r>
    <x v="105"/>
    <x v="181"/>
    <n v="0.98827561932909891"/>
    <x v="7"/>
    <x v="1"/>
  </r>
  <r>
    <x v="105"/>
    <x v="300"/>
    <n v="1.4496972161339341"/>
    <x v="7"/>
    <x v="1"/>
  </r>
  <r>
    <x v="105"/>
    <x v="301"/>
    <n v="0.72464211047595495"/>
    <x v="7"/>
    <x v="1"/>
  </r>
  <r>
    <x v="105"/>
    <x v="302"/>
    <n v="0.54526647752041135"/>
    <x v="7"/>
    <x v="1"/>
  </r>
  <r>
    <x v="105"/>
    <x v="303"/>
    <n v="0.89380451244741699"/>
    <x v="7"/>
    <x v="1"/>
  </r>
  <r>
    <x v="105"/>
    <x v="274"/>
    <n v="0.51494714510497919"/>
    <x v="7"/>
    <x v="1"/>
  </r>
  <r>
    <x v="105"/>
    <x v="304"/>
    <n v="0.15132595017814465"/>
    <x v="7"/>
    <x v="1"/>
  </r>
  <r>
    <x v="105"/>
    <x v="305"/>
    <n v="1.668513130785148"/>
    <x v="7"/>
    <x v="1"/>
  </r>
  <r>
    <x v="105"/>
    <x v="306"/>
    <n v="0.43718726078779457"/>
    <x v="7"/>
    <x v="1"/>
  </r>
  <r>
    <x v="105"/>
    <x v="307"/>
    <n v="14.404782309754127"/>
    <x v="7"/>
    <x v="1"/>
  </r>
  <r>
    <x v="105"/>
    <x v="308"/>
    <n v="6.6205894213748691"/>
    <x v="7"/>
    <x v="1"/>
  </r>
  <r>
    <x v="105"/>
    <x v="309"/>
    <n v="6.8852151818505876"/>
    <x v="7"/>
    <x v="1"/>
  </r>
  <r>
    <x v="105"/>
    <x v="310"/>
    <n v="0"/>
    <x v="7"/>
    <x v="1"/>
  </r>
  <r>
    <x v="105"/>
    <x v="59"/>
    <n v="2.9242150899313226E-2"/>
    <x v="7"/>
    <x v="1"/>
  </r>
  <r>
    <x v="105"/>
    <x v="311"/>
    <n v="0.13670111192768372"/>
    <x v="7"/>
    <x v="1"/>
  </r>
  <r>
    <x v="105"/>
    <x v="255"/>
    <n v="0.8280240740382121"/>
    <x v="8"/>
    <x v="1"/>
  </r>
  <r>
    <x v="105"/>
    <x v="181"/>
    <n v="1.752797565013394"/>
    <x v="8"/>
    <x v="1"/>
  </r>
  <r>
    <x v="105"/>
    <x v="300"/>
    <n v="2.146152273365459"/>
    <x v="8"/>
    <x v="1"/>
  </r>
  <r>
    <x v="105"/>
    <x v="301"/>
    <n v="0.40260056066411581"/>
    <x v="8"/>
    <x v="1"/>
  </r>
  <r>
    <x v="105"/>
    <x v="302"/>
    <n v="0.51767728591198192"/>
    <x v="8"/>
    <x v="1"/>
  </r>
  <r>
    <x v="105"/>
    <x v="303"/>
    <n v="1.2937396495979536"/>
    <x v="8"/>
    <x v="1"/>
  </r>
  <r>
    <x v="105"/>
    <x v="274"/>
    <n v="0.27987669661592196"/>
    <x v="8"/>
    <x v="1"/>
  </r>
  <r>
    <x v="105"/>
    <x v="304"/>
    <n v="0.18990040704399513"/>
    <x v="8"/>
    <x v="1"/>
  </r>
  <r>
    <x v="105"/>
    <x v="305"/>
    <n v="2.4720818356724057"/>
    <x v="8"/>
    <x v="1"/>
  </r>
  <r>
    <x v="105"/>
    <x v="306"/>
    <n v="0.41712585935859064"/>
    <x v="8"/>
    <x v="1"/>
  </r>
  <r>
    <x v="105"/>
    <x v="307"/>
    <n v="16.478054467795374"/>
    <x v="8"/>
    <x v="1"/>
  </r>
  <r>
    <x v="105"/>
    <x v="308"/>
    <n v="6.3542649288106787"/>
    <x v="8"/>
    <x v="1"/>
  </r>
  <r>
    <x v="105"/>
    <x v="309"/>
    <n v="8.4799585677696694"/>
    <x v="8"/>
    <x v="1"/>
  </r>
  <r>
    <x v="105"/>
    <x v="310"/>
    <n v="0"/>
    <x v="8"/>
    <x v="1"/>
  </r>
  <r>
    <x v="105"/>
    <x v="59"/>
    <n v="0.7407816720679048"/>
    <x v="8"/>
    <x v="1"/>
  </r>
  <r>
    <x v="105"/>
    <x v="311"/>
    <n v="0.17108529092996838"/>
    <x v="8"/>
    <x v="1"/>
  </r>
  <r>
    <x v="105"/>
    <x v="255"/>
    <n v="0.52840798953693657"/>
    <x v="9"/>
    <x v="1"/>
  </r>
  <r>
    <x v="105"/>
    <x v="181"/>
    <n v="1.8234084286921803"/>
    <x v="9"/>
    <x v="1"/>
  </r>
  <r>
    <x v="105"/>
    <x v="300"/>
    <n v="2.7981808763801248"/>
    <x v="9"/>
    <x v="1"/>
  </r>
  <r>
    <x v="105"/>
    <x v="301"/>
    <n v="1.4661325120670656"/>
    <x v="9"/>
    <x v="1"/>
  </r>
  <r>
    <x v="105"/>
    <x v="302"/>
    <n v="0.36110962529775503"/>
    <x v="9"/>
    <x v="1"/>
  </r>
  <r>
    <x v="105"/>
    <x v="303"/>
    <n v="0.70053168552730871"/>
    <x v="9"/>
    <x v="1"/>
  </r>
  <r>
    <x v="105"/>
    <x v="274"/>
    <n v="0.4244951213016393"/>
    <x v="9"/>
    <x v="1"/>
  </r>
  <r>
    <x v="105"/>
    <x v="304"/>
    <n v="0.22253506996807856"/>
    <x v="9"/>
    <x v="1"/>
  </r>
  <r>
    <x v="105"/>
    <x v="305"/>
    <n v="2.4370784703871555"/>
    <x v="9"/>
    <x v="1"/>
  </r>
  <r>
    <x v="105"/>
    <x v="306"/>
    <n v="0.23539445661465247"/>
    <x v="9"/>
    <x v="1"/>
  </r>
  <r>
    <x v="105"/>
    <x v="307"/>
    <n v="11.220830063870967"/>
    <x v="9"/>
    <x v="1"/>
  </r>
  <r>
    <x v="105"/>
    <x v="308"/>
    <n v="4.7369648823107813"/>
    <x v="9"/>
    <x v="1"/>
  </r>
  <r>
    <x v="105"/>
    <x v="309"/>
    <n v="5.1441839494318966"/>
    <x v="9"/>
    <x v="1"/>
  </r>
  <r>
    <x v="105"/>
    <x v="310"/>
    <n v="0"/>
    <x v="9"/>
    <x v="1"/>
  </r>
  <r>
    <x v="105"/>
    <x v="59"/>
    <n v="0.31187396667059208"/>
    <x v="9"/>
    <x v="1"/>
  </r>
  <r>
    <x v="105"/>
    <x v="311"/>
    <n v="0.32427312263718339"/>
    <x v="9"/>
    <x v="1"/>
  </r>
  <r>
    <x v="105"/>
    <x v="255"/>
    <n v="0.49602636722819266"/>
    <x v="10"/>
    <x v="1"/>
  </r>
  <r>
    <x v="105"/>
    <x v="181"/>
    <n v="3.1611209886055245"/>
    <x v="10"/>
    <x v="1"/>
  </r>
  <r>
    <x v="105"/>
    <x v="300"/>
    <n v="5.2102300004074964"/>
    <x v="10"/>
    <x v="1"/>
  </r>
  <r>
    <x v="105"/>
    <x v="301"/>
    <n v="0.27278918343554248"/>
    <x v="10"/>
    <x v="1"/>
  </r>
  <r>
    <x v="105"/>
    <x v="302"/>
    <n v="0.74074814064703143"/>
    <x v="10"/>
    <x v="1"/>
  </r>
  <r>
    <x v="105"/>
    <x v="303"/>
    <n v="1.2300831794562932"/>
    <x v="10"/>
    <x v="1"/>
  </r>
  <r>
    <x v="105"/>
    <x v="274"/>
    <n v="1.1028032621253898"/>
    <x v="10"/>
    <x v="1"/>
  </r>
  <r>
    <x v="105"/>
    <x v="304"/>
    <n v="0.34541722378804418"/>
    <x v="10"/>
    <x v="1"/>
  </r>
  <r>
    <x v="105"/>
    <x v="305"/>
    <n v="2.2153722468081383"/>
    <x v="10"/>
    <x v="1"/>
  </r>
  <r>
    <x v="105"/>
    <x v="306"/>
    <n v="0.30837981675569304"/>
    <x v="10"/>
    <x v="1"/>
  </r>
  <r>
    <x v="105"/>
    <x v="307"/>
    <n v="7.793343189382945"/>
    <x v="10"/>
    <x v="1"/>
  </r>
  <r>
    <x v="105"/>
    <x v="308"/>
    <n v="3.3858483493217411"/>
    <x v="10"/>
    <x v="1"/>
  </r>
  <r>
    <x v="105"/>
    <x v="309"/>
    <n v="8.2996705854420032"/>
    <x v="10"/>
    <x v="1"/>
  </r>
  <r>
    <x v="105"/>
    <x v="310"/>
    <n v="0"/>
    <x v="10"/>
    <x v="1"/>
  </r>
  <r>
    <x v="105"/>
    <x v="59"/>
    <n v="0.44922323763848304"/>
    <x v="10"/>
    <x v="1"/>
  </r>
  <r>
    <x v="105"/>
    <x v="311"/>
    <n v="0.31322650869156704"/>
    <x v="10"/>
    <x v="1"/>
  </r>
  <r>
    <x v="105"/>
    <x v="255"/>
    <n v="0.82717624928633982"/>
    <x v="11"/>
    <x v="1"/>
  </r>
  <r>
    <x v="105"/>
    <x v="181"/>
    <n v="1.4265630672870213"/>
    <x v="11"/>
    <x v="1"/>
  </r>
  <r>
    <x v="105"/>
    <x v="300"/>
    <n v="1.6531548343519562"/>
    <x v="11"/>
    <x v="1"/>
  </r>
  <r>
    <x v="105"/>
    <x v="301"/>
    <n v="0.48852093213710263"/>
    <x v="11"/>
    <x v="1"/>
  </r>
  <r>
    <x v="105"/>
    <x v="302"/>
    <n v="0.27993825285430629"/>
    <x v="11"/>
    <x v="1"/>
  </r>
  <r>
    <x v="105"/>
    <x v="303"/>
    <n v="0.74450590057694432"/>
    <x v="11"/>
    <x v="1"/>
  </r>
  <r>
    <x v="105"/>
    <x v="274"/>
    <n v="1.1866331029007693"/>
    <x v="11"/>
    <x v="1"/>
  </r>
  <r>
    <x v="105"/>
    <x v="304"/>
    <n v="0.42454044876688846"/>
    <x v="11"/>
    <x v="1"/>
  </r>
  <r>
    <x v="105"/>
    <x v="305"/>
    <n v="4.1533482335665619"/>
    <x v="11"/>
    <x v="1"/>
  </r>
  <r>
    <x v="105"/>
    <x v="306"/>
    <n v="0.30928732975792356"/>
    <x v="11"/>
    <x v="1"/>
  </r>
  <r>
    <x v="105"/>
    <x v="307"/>
    <n v="8.7089036299314788"/>
    <x v="11"/>
    <x v="1"/>
  </r>
  <r>
    <x v="105"/>
    <x v="308"/>
    <n v="5.0180996219041152"/>
    <x v="11"/>
    <x v="1"/>
  </r>
  <r>
    <x v="105"/>
    <x v="309"/>
    <n v="9.3878594766594627"/>
    <x v="11"/>
    <x v="1"/>
  </r>
  <r>
    <x v="105"/>
    <x v="310"/>
    <n v="0"/>
    <x v="11"/>
    <x v="1"/>
  </r>
  <r>
    <x v="105"/>
    <x v="59"/>
    <n v="2.8888921703023773"/>
    <x v="11"/>
    <x v="1"/>
  </r>
  <r>
    <x v="105"/>
    <x v="311"/>
    <n v="0.22377410439828566"/>
    <x v="11"/>
    <x v="1"/>
  </r>
  <r>
    <x v="105"/>
    <x v="255"/>
    <n v="1.40464939319437"/>
    <x v="12"/>
    <x v="1"/>
  </r>
  <r>
    <x v="105"/>
    <x v="181"/>
    <n v="2.8797625924125123"/>
    <x v="12"/>
    <x v="1"/>
  </r>
  <r>
    <x v="105"/>
    <x v="300"/>
    <n v="4.0349125908084291"/>
    <x v="12"/>
    <x v="1"/>
  </r>
  <r>
    <x v="105"/>
    <x v="301"/>
    <n v="2.6784374323445923"/>
    <x v="12"/>
    <x v="1"/>
  </r>
  <r>
    <x v="105"/>
    <x v="302"/>
    <n v="0.44213381037897226"/>
    <x v="12"/>
    <x v="1"/>
  </r>
  <r>
    <x v="105"/>
    <x v="303"/>
    <n v="1.228739971501484"/>
    <x v="12"/>
    <x v="1"/>
  </r>
  <r>
    <x v="105"/>
    <x v="274"/>
    <n v="0.48142973059719835"/>
    <x v="12"/>
    <x v="1"/>
  </r>
  <r>
    <x v="105"/>
    <x v="304"/>
    <n v="0.47855365688194207"/>
    <x v="12"/>
    <x v="1"/>
  </r>
  <r>
    <x v="105"/>
    <x v="305"/>
    <n v="2.5160955757867201"/>
    <x v="12"/>
    <x v="1"/>
  </r>
  <r>
    <x v="105"/>
    <x v="306"/>
    <n v="0.42390825629207823"/>
    <x v="12"/>
    <x v="1"/>
  </r>
  <r>
    <x v="105"/>
    <x v="307"/>
    <n v="6.5820197440465966"/>
    <x v="12"/>
    <x v="1"/>
  </r>
  <r>
    <x v="105"/>
    <x v="308"/>
    <n v="3.7156371467441929"/>
    <x v="12"/>
    <x v="1"/>
  </r>
  <r>
    <x v="105"/>
    <x v="309"/>
    <n v="7.7677749181733331"/>
    <x v="12"/>
    <x v="1"/>
  </r>
  <r>
    <x v="105"/>
    <x v="310"/>
    <n v="0"/>
    <x v="12"/>
    <x v="1"/>
  </r>
  <r>
    <x v="105"/>
    <x v="59"/>
    <n v="0.39389705230679833"/>
    <x v="12"/>
    <x v="1"/>
  </r>
  <r>
    <x v="105"/>
    <x v="311"/>
    <n v="0.52888494689892196"/>
    <x v="12"/>
    <x v="1"/>
  </r>
  <r>
    <x v="105"/>
    <x v="255"/>
    <n v="0.68959354341792656"/>
    <x v="13"/>
    <x v="1"/>
  </r>
  <r>
    <x v="105"/>
    <x v="181"/>
    <n v="3.3735546351946897"/>
    <x v="13"/>
    <x v="1"/>
  </r>
  <r>
    <x v="105"/>
    <x v="300"/>
    <n v="2.2310038687230382"/>
    <x v="13"/>
    <x v="1"/>
  </r>
  <r>
    <x v="105"/>
    <x v="301"/>
    <n v="0.37176268126713102"/>
    <x v="13"/>
    <x v="1"/>
  </r>
  <r>
    <x v="105"/>
    <x v="302"/>
    <n v="1.7016153626712598"/>
    <x v="13"/>
    <x v="1"/>
  </r>
  <r>
    <x v="105"/>
    <x v="303"/>
    <n v="1.464526028441925"/>
    <x v="13"/>
    <x v="1"/>
  </r>
  <r>
    <x v="105"/>
    <x v="274"/>
    <n v="3.2319903808036505"/>
    <x v="13"/>
    <x v="1"/>
  </r>
  <r>
    <x v="105"/>
    <x v="304"/>
    <n v="0.4193186481870575"/>
    <x v="13"/>
    <x v="1"/>
  </r>
  <r>
    <x v="105"/>
    <x v="305"/>
    <n v="3.4684291000179575"/>
    <x v="13"/>
    <x v="1"/>
  </r>
  <r>
    <x v="105"/>
    <x v="306"/>
    <n v="0.85632385846121328"/>
    <x v="13"/>
    <x v="1"/>
  </r>
  <r>
    <x v="105"/>
    <x v="307"/>
    <n v="9.1061295930826436"/>
    <x v="13"/>
    <x v="1"/>
  </r>
  <r>
    <x v="105"/>
    <x v="308"/>
    <n v="3.8673571320382849"/>
    <x v="13"/>
    <x v="1"/>
  </r>
  <r>
    <x v="105"/>
    <x v="309"/>
    <n v="5.3706077877749907"/>
    <x v="13"/>
    <x v="1"/>
  </r>
  <r>
    <x v="105"/>
    <x v="310"/>
    <n v="0"/>
    <x v="13"/>
    <x v="1"/>
  </r>
  <r>
    <x v="105"/>
    <x v="59"/>
    <n v="3.8129505770987816E-2"/>
    <x v="13"/>
    <x v="1"/>
  </r>
  <r>
    <x v="105"/>
    <x v="311"/>
    <n v="2.1505041254837129"/>
    <x v="13"/>
    <x v="1"/>
  </r>
  <r>
    <x v="105"/>
    <x v="255"/>
    <n v="2.3796013891679375"/>
    <x v="14"/>
    <x v="1"/>
  </r>
  <r>
    <x v="105"/>
    <x v="181"/>
    <n v="1.5941551562059886"/>
    <x v="14"/>
    <x v="1"/>
  </r>
  <r>
    <x v="105"/>
    <x v="300"/>
    <n v="2.4209058818563052"/>
    <x v="14"/>
    <x v="1"/>
  </r>
  <r>
    <x v="105"/>
    <x v="301"/>
    <n v="3.4375911866847964"/>
    <x v="14"/>
    <x v="1"/>
  </r>
  <r>
    <x v="105"/>
    <x v="302"/>
    <n v="1.15731884153384"/>
    <x v="14"/>
    <x v="1"/>
  </r>
  <r>
    <x v="105"/>
    <x v="303"/>
    <n v="1.3120289493473787"/>
    <x v="14"/>
    <x v="1"/>
  </r>
  <r>
    <x v="105"/>
    <x v="274"/>
    <n v="1.7917558492271271"/>
    <x v="14"/>
    <x v="1"/>
  </r>
  <r>
    <x v="105"/>
    <x v="304"/>
    <n v="0.79939062969354291"/>
    <x v="14"/>
    <x v="1"/>
  </r>
  <r>
    <x v="105"/>
    <x v="305"/>
    <n v="5.0598994851071746"/>
    <x v="14"/>
    <x v="1"/>
  </r>
  <r>
    <x v="105"/>
    <x v="306"/>
    <n v="0.90803796726101793"/>
    <x v="14"/>
    <x v="1"/>
  </r>
  <r>
    <x v="105"/>
    <x v="307"/>
    <n v="17.664907171395072"/>
    <x v="14"/>
    <x v="1"/>
  </r>
  <r>
    <x v="105"/>
    <x v="308"/>
    <n v="9.2590133425888226"/>
    <x v="14"/>
    <x v="1"/>
  </r>
  <r>
    <x v="105"/>
    <x v="309"/>
    <n v="13.580322411239727"/>
    <x v="14"/>
    <x v="1"/>
  </r>
  <r>
    <x v="105"/>
    <x v="310"/>
    <n v="0"/>
    <x v="14"/>
    <x v="1"/>
  </r>
  <r>
    <x v="105"/>
    <x v="59"/>
    <n v="0"/>
    <x v="14"/>
    <x v="1"/>
  </r>
  <r>
    <x v="105"/>
    <x v="311"/>
    <n v="0.14367354736720916"/>
    <x v="14"/>
    <x v="1"/>
  </r>
  <r>
    <x v="105"/>
    <x v="255"/>
    <n v="1.1442956903932269"/>
    <x v="15"/>
    <x v="1"/>
  </r>
  <r>
    <x v="105"/>
    <x v="181"/>
    <n v="3.2196934636731029"/>
    <x v="15"/>
    <x v="1"/>
  </r>
  <r>
    <x v="105"/>
    <x v="300"/>
    <n v="11.273799658524181"/>
    <x v="15"/>
    <x v="1"/>
  </r>
  <r>
    <x v="105"/>
    <x v="301"/>
    <n v="0.49844009079368362"/>
    <x v="15"/>
    <x v="1"/>
  </r>
  <r>
    <x v="105"/>
    <x v="302"/>
    <n v="0.56193564376103178"/>
    <x v="15"/>
    <x v="1"/>
  </r>
  <r>
    <x v="105"/>
    <x v="303"/>
    <n v="2.8763777510458231"/>
    <x v="15"/>
    <x v="1"/>
  </r>
  <r>
    <x v="105"/>
    <x v="274"/>
    <n v="0.98735584864226422"/>
    <x v="15"/>
    <x v="1"/>
  </r>
  <r>
    <x v="105"/>
    <x v="304"/>
    <n v="0.18064484819210563"/>
    <x v="15"/>
    <x v="1"/>
  </r>
  <r>
    <x v="105"/>
    <x v="305"/>
    <n v="1.5154271974873772"/>
    <x v="15"/>
    <x v="1"/>
  </r>
  <r>
    <x v="105"/>
    <x v="306"/>
    <n v="0.45780293689458051"/>
    <x v="15"/>
    <x v="1"/>
  </r>
  <r>
    <x v="105"/>
    <x v="307"/>
    <n v="11.329792551635244"/>
    <x v="15"/>
    <x v="1"/>
  </r>
  <r>
    <x v="105"/>
    <x v="308"/>
    <n v="6.8232303716917437"/>
    <x v="15"/>
    <x v="1"/>
  </r>
  <r>
    <x v="105"/>
    <x v="309"/>
    <n v="24.044948502986824"/>
    <x v="15"/>
    <x v="1"/>
  </r>
  <r>
    <x v="105"/>
    <x v="310"/>
    <n v="0"/>
    <x v="15"/>
    <x v="1"/>
  </r>
  <r>
    <x v="105"/>
    <x v="59"/>
    <n v="0.28572998835306679"/>
    <x v="15"/>
    <x v="1"/>
  </r>
  <r>
    <x v="105"/>
    <x v="311"/>
    <n v="0.38192575109859933"/>
    <x v="15"/>
    <x v="1"/>
  </r>
  <r>
    <x v="105"/>
    <x v="255"/>
    <n v="1.7270356935260818"/>
    <x v="16"/>
    <x v="1"/>
  </r>
  <r>
    <x v="105"/>
    <x v="181"/>
    <n v="3.742712872957592"/>
    <x v="16"/>
    <x v="1"/>
  </r>
  <r>
    <x v="105"/>
    <x v="300"/>
    <n v="4.8781618297733926"/>
    <x v="16"/>
    <x v="1"/>
  </r>
  <r>
    <x v="105"/>
    <x v="301"/>
    <n v="2.4664832689934681"/>
    <x v="16"/>
    <x v="1"/>
  </r>
  <r>
    <x v="105"/>
    <x v="302"/>
    <n v="1.1606171185141503"/>
    <x v="16"/>
    <x v="1"/>
  </r>
  <r>
    <x v="105"/>
    <x v="303"/>
    <n v="2.3925391589427987"/>
    <x v="16"/>
    <x v="1"/>
  </r>
  <r>
    <x v="105"/>
    <x v="274"/>
    <n v="4.6797977994923032"/>
    <x v="16"/>
    <x v="1"/>
  </r>
  <r>
    <x v="105"/>
    <x v="304"/>
    <n v="0.83845997214446955"/>
    <x v="16"/>
    <x v="1"/>
  </r>
  <r>
    <x v="105"/>
    <x v="305"/>
    <n v="3.6385776906941594"/>
    <x v="16"/>
    <x v="1"/>
  </r>
  <r>
    <x v="105"/>
    <x v="306"/>
    <n v="0.72171584461864302"/>
    <x v="16"/>
    <x v="1"/>
  </r>
  <r>
    <x v="105"/>
    <x v="307"/>
    <n v="7.9669889921135217"/>
    <x v="16"/>
    <x v="1"/>
  </r>
  <r>
    <x v="105"/>
    <x v="308"/>
    <n v="4.9766376829643821"/>
    <x v="16"/>
    <x v="1"/>
  </r>
  <r>
    <x v="105"/>
    <x v="309"/>
    <n v="11.716593263450843"/>
    <x v="16"/>
    <x v="1"/>
  </r>
  <r>
    <x v="105"/>
    <x v="310"/>
    <n v="0"/>
    <x v="16"/>
    <x v="1"/>
  </r>
  <r>
    <x v="105"/>
    <x v="59"/>
    <n v="1.4178939113410114"/>
    <x v="16"/>
    <x v="1"/>
  </r>
  <r>
    <x v="105"/>
    <x v="311"/>
    <n v="0.27161250919680541"/>
    <x v="16"/>
    <x v="1"/>
  </r>
  <r>
    <x v="106"/>
    <x v="312"/>
    <n v="0.65454545454545454"/>
    <x v="0"/>
    <x v="0"/>
  </r>
  <r>
    <x v="106"/>
    <x v="313"/>
    <n v="1.2818181818181817"/>
    <x v="0"/>
    <x v="0"/>
  </r>
  <r>
    <x v="106"/>
    <x v="314"/>
    <n v="7.8090909090909095"/>
    <x v="0"/>
    <x v="0"/>
  </r>
  <r>
    <x v="106"/>
    <x v="241"/>
    <n v="71.390909090909091"/>
    <x v="0"/>
    <x v="0"/>
  </r>
  <r>
    <x v="106"/>
    <x v="315"/>
    <n v="62.290909090909089"/>
    <x v="0"/>
    <x v="0"/>
  </r>
  <r>
    <x v="106"/>
    <x v="316"/>
    <n v="13.918181818181818"/>
    <x v="0"/>
    <x v="0"/>
  </r>
  <r>
    <x v="106"/>
    <x v="239"/>
    <n v="27.418181818181818"/>
    <x v="0"/>
    <x v="0"/>
  </r>
  <r>
    <x v="106"/>
    <x v="317"/>
    <n v="6.9727272727272727"/>
    <x v="0"/>
    <x v="0"/>
  </r>
  <r>
    <x v="106"/>
    <x v="60"/>
    <n v="2.8909090909090911"/>
    <x v="0"/>
    <x v="0"/>
  </r>
  <r>
    <x v="106"/>
    <x v="318"/>
    <n v="4.4636363636363638"/>
    <x v="0"/>
    <x v="0"/>
  </r>
  <r>
    <x v="106"/>
    <x v="319"/>
    <n v="19.354545454545455"/>
    <x v="0"/>
    <x v="0"/>
  </r>
  <r>
    <x v="106"/>
    <x v="320"/>
    <n v="4.836363636363636"/>
    <x v="0"/>
    <x v="0"/>
  </r>
  <r>
    <x v="106"/>
    <x v="187"/>
    <n v="0.25454545454545452"/>
    <x v="0"/>
    <x v="0"/>
  </r>
  <r>
    <x v="106"/>
    <x v="321"/>
    <n v="4.3272727272727272"/>
    <x v="0"/>
    <x v="0"/>
  </r>
  <r>
    <x v="106"/>
    <x v="322"/>
    <n v="10.527272727272727"/>
    <x v="0"/>
    <x v="0"/>
  </r>
  <r>
    <x v="106"/>
    <x v="323"/>
    <n v="1.1454545454545455"/>
    <x v="0"/>
    <x v="0"/>
  </r>
  <r>
    <x v="106"/>
    <x v="324"/>
    <n v="31.654545454545456"/>
    <x v="0"/>
    <x v="0"/>
  </r>
  <r>
    <x v="106"/>
    <x v="325"/>
    <n v="1.4545454545454546"/>
    <x v="0"/>
    <x v="0"/>
  </r>
  <r>
    <x v="106"/>
    <x v="326"/>
    <n v="1.1181818181818182"/>
    <x v="0"/>
    <x v="0"/>
  </r>
  <r>
    <x v="106"/>
    <x v="327"/>
    <n v="0.50909090909090904"/>
    <x v="0"/>
    <x v="0"/>
  </r>
  <r>
    <x v="106"/>
    <x v="328"/>
    <n v="2.5090909090909093"/>
    <x v="0"/>
    <x v="0"/>
  </r>
  <r>
    <x v="106"/>
    <x v="4"/>
    <n v="3.1818181818181817"/>
    <x v="0"/>
    <x v="0"/>
  </r>
  <r>
    <x v="106"/>
    <x v="312"/>
    <n v="0.87859424920127793"/>
    <x v="1"/>
    <x v="0"/>
  </r>
  <r>
    <x v="106"/>
    <x v="313"/>
    <n v="3.2747603833865813"/>
    <x v="1"/>
    <x v="0"/>
  </r>
  <r>
    <x v="106"/>
    <x v="314"/>
    <n v="15.05591054313099"/>
    <x v="1"/>
    <x v="0"/>
  </r>
  <r>
    <x v="106"/>
    <x v="241"/>
    <n v="44.64856230031949"/>
    <x v="1"/>
    <x v="0"/>
  </r>
  <r>
    <x v="106"/>
    <x v="315"/>
    <n v="54.512779552715656"/>
    <x v="1"/>
    <x v="0"/>
  </r>
  <r>
    <x v="106"/>
    <x v="316"/>
    <n v="7.2683706070287544"/>
    <x v="1"/>
    <x v="0"/>
  </r>
  <r>
    <x v="106"/>
    <x v="239"/>
    <n v="36.142172523961662"/>
    <x v="1"/>
    <x v="0"/>
  </r>
  <r>
    <x v="106"/>
    <x v="317"/>
    <n v="5.8706070287539935"/>
    <x v="1"/>
    <x v="0"/>
  </r>
  <r>
    <x v="106"/>
    <x v="60"/>
    <n v="2.9552715654952078"/>
    <x v="1"/>
    <x v="0"/>
  </r>
  <r>
    <x v="106"/>
    <x v="318"/>
    <n v="10.982428115015974"/>
    <x v="1"/>
    <x v="0"/>
  </r>
  <r>
    <x v="106"/>
    <x v="319"/>
    <n v="20.327476038338659"/>
    <x v="1"/>
    <x v="0"/>
  </r>
  <r>
    <x v="106"/>
    <x v="320"/>
    <n v="9.0255591054313093"/>
    <x v="1"/>
    <x v="0"/>
  </r>
  <r>
    <x v="106"/>
    <x v="187"/>
    <n v="0.19968051118210864"/>
    <x v="1"/>
    <x v="0"/>
  </r>
  <r>
    <x v="106"/>
    <x v="321"/>
    <n v="2.6757188498402558"/>
    <x v="1"/>
    <x v="0"/>
  </r>
  <r>
    <x v="106"/>
    <x v="322"/>
    <n v="17.212460063897762"/>
    <x v="1"/>
    <x v="0"/>
  </r>
  <r>
    <x v="106"/>
    <x v="323"/>
    <n v="1.5974440894568691"/>
    <x v="1"/>
    <x v="0"/>
  </r>
  <r>
    <x v="106"/>
    <x v="324"/>
    <n v="37.699680511182109"/>
    <x v="1"/>
    <x v="0"/>
  </r>
  <r>
    <x v="106"/>
    <x v="325"/>
    <n v="0.5591054313099042"/>
    <x v="1"/>
    <x v="0"/>
  </r>
  <r>
    <x v="106"/>
    <x v="326"/>
    <n v="1.0782747603833867"/>
    <x v="1"/>
    <x v="0"/>
  </r>
  <r>
    <x v="106"/>
    <x v="327"/>
    <n v="0.35942492012779553"/>
    <x v="1"/>
    <x v="0"/>
  </r>
  <r>
    <x v="106"/>
    <x v="328"/>
    <n v="3.8338658146964857"/>
    <x v="1"/>
    <x v="0"/>
  </r>
  <r>
    <x v="106"/>
    <x v="4"/>
    <n v="1.9968051118210863"/>
    <x v="1"/>
    <x v="0"/>
  </r>
  <r>
    <x v="106"/>
    <x v="312"/>
    <n v="0.15451970126191089"/>
    <x v="2"/>
    <x v="0"/>
  </r>
  <r>
    <x v="106"/>
    <x v="313"/>
    <n v="0.46355910378573267"/>
    <x v="2"/>
    <x v="0"/>
  </r>
  <r>
    <x v="106"/>
    <x v="314"/>
    <n v="6.3868143188256505"/>
    <x v="2"/>
    <x v="0"/>
  </r>
  <r>
    <x v="106"/>
    <x v="241"/>
    <n v="89.054854493947985"/>
    <x v="2"/>
    <x v="0"/>
  </r>
  <r>
    <x v="106"/>
    <x v="315"/>
    <n v="63.662116919907291"/>
    <x v="2"/>
    <x v="0"/>
  </r>
  <r>
    <x v="106"/>
    <x v="316"/>
    <n v="27.633273242338397"/>
    <x v="2"/>
    <x v="0"/>
  </r>
  <r>
    <x v="106"/>
    <x v="239"/>
    <n v="10.661859387071852"/>
    <x v="2"/>
    <x v="0"/>
  </r>
  <r>
    <x v="106"/>
    <x v="317"/>
    <n v="2.0860159670357969"/>
    <x v="2"/>
    <x v="0"/>
  </r>
  <r>
    <x v="106"/>
    <x v="60"/>
    <n v="3.1676538758691732"/>
    <x v="2"/>
    <x v="0"/>
  </r>
  <r>
    <x v="106"/>
    <x v="318"/>
    <n v="1.4679371619881534"/>
    <x v="2"/>
    <x v="0"/>
  </r>
  <r>
    <x v="106"/>
    <x v="319"/>
    <n v="21.066185938707186"/>
    <x v="2"/>
    <x v="0"/>
  </r>
  <r>
    <x v="106"/>
    <x v="320"/>
    <n v="2.6010816379088335"/>
    <x v="2"/>
    <x v="0"/>
  </r>
  <r>
    <x v="106"/>
    <x v="187"/>
    <n v="0.23177955189286634"/>
    <x v="2"/>
    <x v="0"/>
  </r>
  <r>
    <x v="106"/>
    <x v="321"/>
    <n v="7.2624259593098124"/>
    <x v="2"/>
    <x v="0"/>
  </r>
  <r>
    <x v="106"/>
    <x v="322"/>
    <n v="7.7259850630955444"/>
    <x v="2"/>
    <x v="0"/>
  </r>
  <r>
    <x v="106"/>
    <x v="323"/>
    <n v="0.77259850630955451"/>
    <x v="2"/>
    <x v="0"/>
  </r>
  <r>
    <x v="106"/>
    <x v="324"/>
    <n v="32.397630697913982"/>
    <x v="2"/>
    <x v="0"/>
  </r>
  <r>
    <x v="106"/>
    <x v="325"/>
    <n v="1.9572495493175379"/>
    <x v="2"/>
    <x v="0"/>
  </r>
  <r>
    <x v="106"/>
    <x v="326"/>
    <n v="0.87561164048416174"/>
    <x v="2"/>
    <x v="0"/>
  </r>
  <r>
    <x v="106"/>
    <x v="327"/>
    <n v="0.25753283543651817"/>
    <x v="2"/>
    <x v="0"/>
  </r>
  <r>
    <x v="106"/>
    <x v="328"/>
    <n v="2.5238217872778779"/>
    <x v="2"/>
    <x v="0"/>
  </r>
  <r>
    <x v="106"/>
    <x v="4"/>
    <n v="1.8542364151429307"/>
    <x v="2"/>
    <x v="0"/>
  </r>
  <r>
    <x v="106"/>
    <x v="312"/>
    <n v="0.41637751561415681"/>
    <x v="3"/>
    <x v="0"/>
  </r>
  <r>
    <x v="106"/>
    <x v="313"/>
    <n v="0.62456627342123527"/>
    <x v="3"/>
    <x v="0"/>
  </r>
  <r>
    <x v="106"/>
    <x v="314"/>
    <n v="4.3719639139486466"/>
    <x v="3"/>
    <x v="0"/>
  </r>
  <r>
    <x v="106"/>
    <x v="241"/>
    <n v="78.764746703678"/>
    <x v="3"/>
    <x v="0"/>
  </r>
  <r>
    <x v="106"/>
    <x v="315"/>
    <n v="62.942401110340043"/>
    <x v="3"/>
    <x v="0"/>
  </r>
  <r>
    <x v="106"/>
    <x v="316"/>
    <n v="4.2331714087439281"/>
    <x v="3"/>
    <x v="0"/>
  </r>
  <r>
    <x v="106"/>
    <x v="239"/>
    <n v="57.182512144344209"/>
    <x v="3"/>
    <x v="0"/>
  </r>
  <r>
    <x v="106"/>
    <x v="317"/>
    <n v="20.124913254684248"/>
    <x v="3"/>
    <x v="0"/>
  </r>
  <r>
    <x v="106"/>
    <x v="60"/>
    <n v="4.0249826509368498"/>
    <x v="3"/>
    <x v="0"/>
  </r>
  <r>
    <x v="106"/>
    <x v="318"/>
    <n v="3.8861901457321304"/>
    <x v="3"/>
    <x v="0"/>
  </r>
  <r>
    <x v="106"/>
    <x v="319"/>
    <n v="12.560721721027065"/>
    <x v="3"/>
    <x v="0"/>
  </r>
  <r>
    <x v="106"/>
    <x v="320"/>
    <n v="2.7064538514920193"/>
    <x v="3"/>
    <x v="0"/>
  </r>
  <r>
    <x v="106"/>
    <x v="187"/>
    <n v="0.4857737682165163"/>
    <x v="3"/>
    <x v="0"/>
  </r>
  <r>
    <x v="106"/>
    <x v="321"/>
    <n v="2.6370575988896601"/>
    <x v="3"/>
    <x v="0"/>
  </r>
  <r>
    <x v="106"/>
    <x v="322"/>
    <n v="6.9396252602359469"/>
    <x v="3"/>
    <x v="0"/>
  </r>
  <r>
    <x v="106"/>
    <x v="323"/>
    <n v="0.55517002081887579"/>
    <x v="3"/>
    <x v="0"/>
  </r>
  <r>
    <x v="106"/>
    <x v="324"/>
    <n v="7.5641915336571826"/>
    <x v="3"/>
    <x v="0"/>
  </r>
  <r>
    <x v="106"/>
    <x v="325"/>
    <n v="1.6655100624566272"/>
    <x v="3"/>
    <x v="0"/>
  </r>
  <r>
    <x v="106"/>
    <x v="326"/>
    <n v="0.83275503122831362"/>
    <x v="3"/>
    <x v="0"/>
  </r>
  <r>
    <x v="106"/>
    <x v="327"/>
    <n v="0.69396252602359476"/>
    <x v="3"/>
    <x v="0"/>
  </r>
  <r>
    <x v="106"/>
    <x v="328"/>
    <n v="2.775850104094379"/>
    <x v="3"/>
    <x v="0"/>
  </r>
  <r>
    <x v="106"/>
    <x v="4"/>
    <n v="4.3025676613462869"/>
    <x v="3"/>
    <x v="0"/>
  </r>
  <r>
    <x v="106"/>
    <x v="312"/>
    <n v="0.7155635062611807"/>
    <x v="4"/>
    <x v="0"/>
  </r>
  <r>
    <x v="106"/>
    <x v="313"/>
    <n v="0.44722719141323791"/>
    <x v="4"/>
    <x v="0"/>
  </r>
  <r>
    <x v="106"/>
    <x v="314"/>
    <n v="3.8461538461538463"/>
    <x v="4"/>
    <x v="0"/>
  </r>
  <r>
    <x v="106"/>
    <x v="241"/>
    <n v="78.890876565295173"/>
    <x v="4"/>
    <x v="0"/>
  </r>
  <r>
    <x v="106"/>
    <x v="315"/>
    <n v="67.53130590339893"/>
    <x v="4"/>
    <x v="0"/>
  </r>
  <r>
    <x v="106"/>
    <x v="316"/>
    <n v="5.9928443649373886"/>
    <x v="4"/>
    <x v="0"/>
  </r>
  <r>
    <x v="106"/>
    <x v="239"/>
    <n v="20.572450805008945"/>
    <x v="4"/>
    <x v="0"/>
  </r>
  <r>
    <x v="106"/>
    <x v="317"/>
    <n v="8.8550983899821105"/>
    <x v="4"/>
    <x v="0"/>
  </r>
  <r>
    <x v="106"/>
    <x v="60"/>
    <n v="1.2522361359570662"/>
    <x v="4"/>
    <x v="0"/>
  </r>
  <r>
    <x v="106"/>
    <x v="318"/>
    <n v="1.3416815742397137"/>
    <x v="4"/>
    <x v="0"/>
  </r>
  <r>
    <x v="106"/>
    <x v="319"/>
    <n v="24.0608228980322"/>
    <x v="4"/>
    <x v="0"/>
  </r>
  <r>
    <x v="106"/>
    <x v="320"/>
    <n v="2.9516994633273703"/>
    <x v="4"/>
    <x v="0"/>
  </r>
  <r>
    <x v="106"/>
    <x v="187"/>
    <n v="0.17889087656529518"/>
    <x v="4"/>
    <x v="0"/>
  </r>
  <r>
    <x v="106"/>
    <x v="321"/>
    <n v="1.3416815742397137"/>
    <x v="4"/>
    <x v="0"/>
  </r>
  <r>
    <x v="106"/>
    <x v="322"/>
    <n v="10.733452593917709"/>
    <x v="4"/>
    <x v="0"/>
  </r>
  <r>
    <x v="106"/>
    <x v="323"/>
    <n v="2.7728085867620753"/>
    <x v="4"/>
    <x v="0"/>
  </r>
  <r>
    <x v="106"/>
    <x v="324"/>
    <n v="39.355992844364934"/>
    <x v="4"/>
    <x v="0"/>
  </r>
  <r>
    <x v="106"/>
    <x v="325"/>
    <n v="1.6100178890876566"/>
    <x v="4"/>
    <x v="0"/>
  </r>
  <r>
    <x v="106"/>
    <x v="326"/>
    <n v="0.53667262969588547"/>
    <x v="4"/>
    <x v="0"/>
  </r>
  <r>
    <x v="106"/>
    <x v="327"/>
    <n v="0.89445438282647582"/>
    <x v="4"/>
    <x v="0"/>
  </r>
  <r>
    <x v="106"/>
    <x v="328"/>
    <n v="0.53667262969588547"/>
    <x v="4"/>
    <x v="0"/>
  </r>
  <r>
    <x v="106"/>
    <x v="4"/>
    <n v="4.3828264758497317"/>
    <x v="4"/>
    <x v="0"/>
  </r>
  <r>
    <x v="106"/>
    <x v="312"/>
    <n v="0.36101083032490977"/>
    <x v="5"/>
    <x v="0"/>
  </r>
  <r>
    <x v="106"/>
    <x v="313"/>
    <n v="0"/>
    <x v="5"/>
    <x v="0"/>
  </r>
  <r>
    <x v="106"/>
    <x v="314"/>
    <n v="4.3321299638989172"/>
    <x v="5"/>
    <x v="0"/>
  </r>
  <r>
    <x v="106"/>
    <x v="241"/>
    <n v="86.642599277978334"/>
    <x v="5"/>
    <x v="0"/>
  </r>
  <r>
    <x v="106"/>
    <x v="315"/>
    <n v="47.292418772563174"/>
    <x v="5"/>
    <x v="0"/>
  </r>
  <r>
    <x v="106"/>
    <x v="316"/>
    <n v="3.9711191335740073"/>
    <x v="5"/>
    <x v="0"/>
  </r>
  <r>
    <x v="106"/>
    <x v="239"/>
    <n v="27.797833935018051"/>
    <x v="5"/>
    <x v="0"/>
  </r>
  <r>
    <x v="106"/>
    <x v="317"/>
    <n v="10.469314079422382"/>
    <x v="5"/>
    <x v="0"/>
  </r>
  <r>
    <x v="106"/>
    <x v="60"/>
    <n v="0"/>
    <x v="5"/>
    <x v="0"/>
  </r>
  <r>
    <x v="106"/>
    <x v="318"/>
    <n v="1.4440433212996391"/>
    <x v="5"/>
    <x v="0"/>
  </r>
  <r>
    <x v="106"/>
    <x v="319"/>
    <n v="27.797833935018051"/>
    <x v="5"/>
    <x v="0"/>
  </r>
  <r>
    <x v="106"/>
    <x v="320"/>
    <n v="3.6101083032490973"/>
    <x v="5"/>
    <x v="0"/>
  </r>
  <r>
    <x v="106"/>
    <x v="187"/>
    <n v="0.72202166064981954"/>
    <x v="5"/>
    <x v="0"/>
  </r>
  <r>
    <x v="106"/>
    <x v="321"/>
    <n v="3.2490974729241877"/>
    <x v="5"/>
    <x v="0"/>
  </r>
  <r>
    <x v="106"/>
    <x v="322"/>
    <n v="13.35740072202166"/>
    <x v="5"/>
    <x v="0"/>
  </r>
  <r>
    <x v="106"/>
    <x v="323"/>
    <n v="3.6101083032490973"/>
    <x v="5"/>
    <x v="0"/>
  </r>
  <r>
    <x v="106"/>
    <x v="324"/>
    <n v="47.292418772563174"/>
    <x v="5"/>
    <x v="0"/>
  </r>
  <r>
    <x v="106"/>
    <x v="325"/>
    <n v="2.1660649819494586"/>
    <x v="5"/>
    <x v="0"/>
  </r>
  <r>
    <x v="106"/>
    <x v="326"/>
    <n v="0"/>
    <x v="5"/>
    <x v="0"/>
  </r>
  <r>
    <x v="106"/>
    <x v="327"/>
    <n v="2.1660649819494586"/>
    <x v="5"/>
    <x v="0"/>
  </r>
  <r>
    <x v="106"/>
    <x v="328"/>
    <n v="0.72202166064981954"/>
    <x v="5"/>
    <x v="0"/>
  </r>
  <r>
    <x v="106"/>
    <x v="4"/>
    <n v="1.4440433212996391"/>
    <x v="5"/>
    <x v="0"/>
  </r>
  <r>
    <x v="106"/>
    <x v="312"/>
    <n v="0.88105726872246692"/>
    <x v="6"/>
    <x v="0"/>
  </r>
  <r>
    <x v="106"/>
    <x v="313"/>
    <n v="0.44052863436123346"/>
    <x v="6"/>
    <x v="0"/>
  </r>
  <r>
    <x v="106"/>
    <x v="314"/>
    <n v="5.7268722466960353"/>
    <x v="6"/>
    <x v="0"/>
  </r>
  <r>
    <x v="106"/>
    <x v="241"/>
    <n v="71.806167400881051"/>
    <x v="6"/>
    <x v="0"/>
  </r>
  <r>
    <x v="106"/>
    <x v="315"/>
    <n v="79.295154185022028"/>
    <x v="6"/>
    <x v="0"/>
  </r>
  <r>
    <x v="106"/>
    <x v="316"/>
    <n v="7.929515418502203"/>
    <x v="6"/>
    <x v="0"/>
  </r>
  <r>
    <x v="106"/>
    <x v="239"/>
    <n v="15.859030837004406"/>
    <x v="6"/>
    <x v="0"/>
  </r>
  <r>
    <x v="106"/>
    <x v="317"/>
    <n v="10.572687224669604"/>
    <x v="6"/>
    <x v="0"/>
  </r>
  <r>
    <x v="106"/>
    <x v="60"/>
    <n v="2.2026431718061672"/>
    <x v="6"/>
    <x v="0"/>
  </r>
  <r>
    <x v="106"/>
    <x v="318"/>
    <n v="0.44052863436123346"/>
    <x v="6"/>
    <x v="0"/>
  </r>
  <r>
    <x v="106"/>
    <x v="319"/>
    <n v="19.823788546255507"/>
    <x v="6"/>
    <x v="0"/>
  </r>
  <r>
    <x v="106"/>
    <x v="320"/>
    <n v="3.0837004405286343"/>
    <x v="6"/>
    <x v="0"/>
  </r>
  <r>
    <x v="106"/>
    <x v="187"/>
    <n v="0"/>
    <x v="6"/>
    <x v="0"/>
  </r>
  <r>
    <x v="106"/>
    <x v="321"/>
    <n v="0.44052863436123346"/>
    <x v="6"/>
    <x v="0"/>
  </r>
  <r>
    <x v="106"/>
    <x v="322"/>
    <n v="10.572687224669604"/>
    <x v="6"/>
    <x v="0"/>
  </r>
  <r>
    <x v="106"/>
    <x v="323"/>
    <n v="3.0837004405286343"/>
    <x v="6"/>
    <x v="0"/>
  </r>
  <r>
    <x v="106"/>
    <x v="324"/>
    <n v="36.563876651982376"/>
    <x v="6"/>
    <x v="0"/>
  </r>
  <r>
    <x v="106"/>
    <x v="325"/>
    <n v="1.7621145374449338"/>
    <x v="6"/>
    <x v="0"/>
  </r>
  <r>
    <x v="106"/>
    <x v="326"/>
    <n v="0.44052863436123346"/>
    <x v="6"/>
    <x v="0"/>
  </r>
  <r>
    <x v="106"/>
    <x v="327"/>
    <n v="0.44052863436123346"/>
    <x v="6"/>
    <x v="0"/>
  </r>
  <r>
    <x v="106"/>
    <x v="328"/>
    <n v="0.44052863436123346"/>
    <x v="6"/>
    <x v="0"/>
  </r>
  <r>
    <x v="106"/>
    <x v="4"/>
    <n v="4.4052863436123344"/>
    <x v="6"/>
    <x v="0"/>
  </r>
  <r>
    <x v="106"/>
    <x v="312"/>
    <n v="0.91185410334346506"/>
    <x v="7"/>
    <x v="0"/>
  </r>
  <r>
    <x v="106"/>
    <x v="313"/>
    <n v="0.91185410334346506"/>
    <x v="7"/>
    <x v="0"/>
  </r>
  <r>
    <x v="106"/>
    <x v="314"/>
    <n v="4.2553191489361701"/>
    <x v="7"/>
    <x v="0"/>
  </r>
  <r>
    <x v="106"/>
    <x v="241"/>
    <n v="77.507598784194528"/>
    <x v="7"/>
    <x v="0"/>
  </r>
  <r>
    <x v="106"/>
    <x v="315"/>
    <n v="75.075987841945292"/>
    <x v="7"/>
    <x v="0"/>
  </r>
  <r>
    <x v="106"/>
    <x v="316"/>
    <n v="6.0790273556231007"/>
    <x v="7"/>
    <x v="0"/>
  </r>
  <r>
    <x v="106"/>
    <x v="239"/>
    <n v="15.19756838905775"/>
    <x v="7"/>
    <x v="0"/>
  </r>
  <r>
    <x v="106"/>
    <x v="317"/>
    <n v="6.9908814589665651"/>
    <x v="7"/>
    <x v="0"/>
  </r>
  <r>
    <x v="106"/>
    <x v="60"/>
    <n v="0.91185410334346506"/>
    <x v="7"/>
    <x v="0"/>
  </r>
  <r>
    <x v="106"/>
    <x v="318"/>
    <n v="1.8237082066869301"/>
    <x v="7"/>
    <x v="0"/>
  </r>
  <r>
    <x v="106"/>
    <x v="319"/>
    <n v="22.492401215805472"/>
    <x v="7"/>
    <x v="0"/>
  </r>
  <r>
    <x v="106"/>
    <x v="320"/>
    <n v="2.1276595744680851"/>
    <x v="7"/>
    <x v="0"/>
  </r>
  <r>
    <x v="106"/>
    <x v="187"/>
    <n v="0"/>
    <x v="7"/>
    <x v="0"/>
  </r>
  <r>
    <x v="106"/>
    <x v="321"/>
    <n v="0.60790273556231"/>
    <x v="7"/>
    <x v="0"/>
  </r>
  <r>
    <x v="106"/>
    <x v="322"/>
    <n v="7.598784194528875"/>
    <x v="7"/>
    <x v="0"/>
  </r>
  <r>
    <x v="106"/>
    <x v="323"/>
    <n v="3.6474164133738602"/>
    <x v="7"/>
    <x v="0"/>
  </r>
  <r>
    <x v="106"/>
    <x v="324"/>
    <n v="45.288753799392097"/>
    <x v="7"/>
    <x v="0"/>
  </r>
  <r>
    <x v="106"/>
    <x v="325"/>
    <n v="1.8237082066869301"/>
    <x v="7"/>
    <x v="0"/>
  </r>
  <r>
    <x v="106"/>
    <x v="326"/>
    <n v="0"/>
    <x v="7"/>
    <x v="0"/>
  </r>
  <r>
    <x v="106"/>
    <x v="327"/>
    <n v="0.60790273556231"/>
    <x v="7"/>
    <x v="0"/>
  </r>
  <r>
    <x v="106"/>
    <x v="328"/>
    <n v="0.60790273556231"/>
    <x v="7"/>
    <x v="0"/>
  </r>
  <r>
    <x v="106"/>
    <x v="4"/>
    <n v="3.9513677811550152"/>
    <x v="7"/>
    <x v="0"/>
  </r>
  <r>
    <x v="106"/>
    <x v="312"/>
    <n v="0.70175438596491224"/>
    <x v="8"/>
    <x v="0"/>
  </r>
  <r>
    <x v="106"/>
    <x v="313"/>
    <n v="0.35087719298245612"/>
    <x v="8"/>
    <x v="0"/>
  </r>
  <r>
    <x v="106"/>
    <x v="314"/>
    <n v="1.4035087719298245"/>
    <x v="8"/>
    <x v="0"/>
  </r>
  <r>
    <x v="106"/>
    <x v="241"/>
    <n v="78.596491228070178"/>
    <x v="8"/>
    <x v="0"/>
  </r>
  <r>
    <x v="106"/>
    <x v="315"/>
    <n v="69.122807017543863"/>
    <x v="8"/>
    <x v="0"/>
  </r>
  <r>
    <x v="106"/>
    <x v="316"/>
    <n v="6.3157894736842106"/>
    <x v="8"/>
    <x v="0"/>
  </r>
  <r>
    <x v="106"/>
    <x v="239"/>
    <n v="23.508771929824562"/>
    <x v="8"/>
    <x v="0"/>
  </r>
  <r>
    <x v="106"/>
    <x v="317"/>
    <n v="8.0701754385964914"/>
    <x v="8"/>
    <x v="0"/>
  </r>
  <r>
    <x v="106"/>
    <x v="60"/>
    <n v="2.1052631578947367"/>
    <x v="8"/>
    <x v="0"/>
  </r>
  <r>
    <x v="106"/>
    <x v="318"/>
    <n v="1.4035087719298245"/>
    <x v="8"/>
    <x v="0"/>
  </r>
  <r>
    <x v="106"/>
    <x v="319"/>
    <n v="25.614035087719298"/>
    <x v="8"/>
    <x v="0"/>
  </r>
  <r>
    <x v="106"/>
    <x v="320"/>
    <n v="3.1578947368421053"/>
    <x v="8"/>
    <x v="0"/>
  </r>
  <r>
    <x v="106"/>
    <x v="187"/>
    <n v="0"/>
    <x v="8"/>
    <x v="0"/>
  </r>
  <r>
    <x v="106"/>
    <x v="321"/>
    <n v="1.0526315789473684"/>
    <x v="8"/>
    <x v="0"/>
  </r>
  <r>
    <x v="106"/>
    <x v="322"/>
    <n v="11.929824561403509"/>
    <x v="8"/>
    <x v="0"/>
  </r>
  <r>
    <x v="106"/>
    <x v="323"/>
    <n v="0.70175438596491224"/>
    <x v="8"/>
    <x v="0"/>
  </r>
  <r>
    <x v="106"/>
    <x v="324"/>
    <n v="27.017543859649123"/>
    <x v="8"/>
    <x v="0"/>
  </r>
  <r>
    <x v="106"/>
    <x v="325"/>
    <n v="0.70175438596491224"/>
    <x v="8"/>
    <x v="0"/>
  </r>
  <r>
    <x v="106"/>
    <x v="326"/>
    <n v="1.7543859649122806"/>
    <x v="8"/>
    <x v="0"/>
  </r>
  <r>
    <x v="106"/>
    <x v="327"/>
    <n v="0.35087719298245612"/>
    <x v="8"/>
    <x v="0"/>
  </r>
  <r>
    <x v="106"/>
    <x v="328"/>
    <n v="0.35087719298245612"/>
    <x v="8"/>
    <x v="0"/>
  </r>
  <r>
    <x v="106"/>
    <x v="4"/>
    <n v="7.7192982456140351"/>
    <x v="8"/>
    <x v="0"/>
  </r>
  <r>
    <x v="106"/>
    <x v="312"/>
    <n v="0.554016620498615"/>
    <x v="9"/>
    <x v="0"/>
  </r>
  <r>
    <x v="106"/>
    <x v="313"/>
    <n v="0.554016620498615"/>
    <x v="9"/>
    <x v="0"/>
  </r>
  <r>
    <x v="106"/>
    <x v="314"/>
    <n v="4.7091412742382275"/>
    <x v="9"/>
    <x v="0"/>
  </r>
  <r>
    <x v="106"/>
    <x v="241"/>
    <n v="73.684210526315795"/>
    <x v="9"/>
    <x v="0"/>
  </r>
  <r>
    <x v="106"/>
    <x v="315"/>
    <n v="72.29916897506925"/>
    <x v="9"/>
    <x v="0"/>
  </r>
  <r>
    <x v="106"/>
    <x v="316"/>
    <n v="4.986149584487535"/>
    <x v="9"/>
    <x v="0"/>
  </r>
  <r>
    <x v="106"/>
    <x v="239"/>
    <n v="26.038781163434901"/>
    <x v="9"/>
    <x v="0"/>
  </r>
  <r>
    <x v="106"/>
    <x v="317"/>
    <n v="4.1551246537396125"/>
    <x v="9"/>
    <x v="0"/>
  </r>
  <r>
    <x v="106"/>
    <x v="60"/>
    <n v="0.554016620498615"/>
    <x v="9"/>
    <x v="0"/>
  </r>
  <r>
    <x v="106"/>
    <x v="318"/>
    <n v="2.4930747922437675"/>
    <x v="9"/>
    <x v="0"/>
  </r>
  <r>
    <x v="106"/>
    <x v="319"/>
    <n v="10.249307479224377"/>
    <x v="9"/>
    <x v="0"/>
  </r>
  <r>
    <x v="106"/>
    <x v="320"/>
    <n v="4.1551246537396125"/>
    <x v="9"/>
    <x v="0"/>
  </r>
  <r>
    <x v="106"/>
    <x v="187"/>
    <n v="0"/>
    <x v="9"/>
    <x v="0"/>
  </r>
  <r>
    <x v="106"/>
    <x v="321"/>
    <n v="1.9390581717451523"/>
    <x v="9"/>
    <x v="0"/>
  </r>
  <r>
    <x v="106"/>
    <x v="322"/>
    <n v="4.43213296398892"/>
    <x v="9"/>
    <x v="0"/>
  </r>
  <r>
    <x v="106"/>
    <x v="323"/>
    <n v="0.2770083102493075"/>
    <x v="9"/>
    <x v="0"/>
  </r>
  <r>
    <x v="106"/>
    <x v="324"/>
    <n v="48.75346260387812"/>
    <x v="9"/>
    <x v="0"/>
  </r>
  <r>
    <x v="106"/>
    <x v="325"/>
    <n v="1.10803324099723"/>
    <x v="9"/>
    <x v="0"/>
  </r>
  <r>
    <x v="106"/>
    <x v="326"/>
    <n v="1.6620498614958448"/>
    <x v="9"/>
    <x v="0"/>
  </r>
  <r>
    <x v="106"/>
    <x v="327"/>
    <n v="0.554016620498615"/>
    <x v="9"/>
    <x v="0"/>
  </r>
  <r>
    <x v="106"/>
    <x v="328"/>
    <n v="1.3850415512465375"/>
    <x v="9"/>
    <x v="0"/>
  </r>
  <r>
    <x v="106"/>
    <x v="4"/>
    <n v="5.8171745152354575"/>
    <x v="9"/>
    <x v="0"/>
  </r>
  <r>
    <x v="106"/>
    <x v="312"/>
    <n v="0"/>
    <x v="10"/>
    <x v="0"/>
  </r>
  <r>
    <x v="106"/>
    <x v="313"/>
    <n v="0"/>
    <x v="10"/>
    <x v="0"/>
  </r>
  <r>
    <x v="106"/>
    <x v="314"/>
    <n v="8.097165991902834"/>
    <x v="10"/>
    <x v="0"/>
  </r>
  <r>
    <x v="106"/>
    <x v="241"/>
    <n v="68.825910931174093"/>
    <x v="10"/>
    <x v="0"/>
  </r>
  <r>
    <x v="106"/>
    <x v="315"/>
    <n v="61.133603238866399"/>
    <x v="10"/>
    <x v="0"/>
  </r>
  <r>
    <x v="106"/>
    <x v="316"/>
    <n v="0.80971659919028338"/>
    <x v="10"/>
    <x v="0"/>
  </r>
  <r>
    <x v="106"/>
    <x v="239"/>
    <n v="40.890688259109311"/>
    <x v="10"/>
    <x v="0"/>
  </r>
  <r>
    <x v="106"/>
    <x v="317"/>
    <n v="10.526315789473685"/>
    <x v="10"/>
    <x v="0"/>
  </r>
  <r>
    <x v="106"/>
    <x v="60"/>
    <n v="3.2388663967611335"/>
    <x v="10"/>
    <x v="0"/>
  </r>
  <r>
    <x v="106"/>
    <x v="318"/>
    <n v="3.2388663967611335"/>
    <x v="10"/>
    <x v="0"/>
  </r>
  <r>
    <x v="106"/>
    <x v="319"/>
    <n v="14.574898785425102"/>
    <x v="10"/>
    <x v="0"/>
  </r>
  <r>
    <x v="106"/>
    <x v="320"/>
    <n v="5.2631578947368425"/>
    <x v="10"/>
    <x v="0"/>
  </r>
  <r>
    <x v="106"/>
    <x v="187"/>
    <n v="0.40485829959514169"/>
    <x v="10"/>
    <x v="0"/>
  </r>
  <r>
    <x v="106"/>
    <x v="321"/>
    <n v="5.668016194331984"/>
    <x v="10"/>
    <x v="0"/>
  </r>
  <r>
    <x v="106"/>
    <x v="322"/>
    <n v="16.194331983805668"/>
    <x v="10"/>
    <x v="0"/>
  </r>
  <r>
    <x v="106"/>
    <x v="323"/>
    <n v="2.0242914979757085"/>
    <x v="10"/>
    <x v="0"/>
  </r>
  <r>
    <x v="106"/>
    <x v="324"/>
    <n v="28.74493927125506"/>
    <x v="10"/>
    <x v="0"/>
  </r>
  <r>
    <x v="106"/>
    <x v="325"/>
    <n v="1.6194331983805668"/>
    <x v="10"/>
    <x v="0"/>
  </r>
  <r>
    <x v="106"/>
    <x v="326"/>
    <n v="3.2388663967611335"/>
    <x v="10"/>
    <x v="0"/>
  </r>
  <r>
    <x v="106"/>
    <x v="327"/>
    <n v="1.214574898785425"/>
    <x v="10"/>
    <x v="0"/>
  </r>
  <r>
    <x v="106"/>
    <x v="328"/>
    <n v="4.8582995951417001"/>
    <x v="10"/>
    <x v="0"/>
  </r>
  <r>
    <x v="106"/>
    <x v="4"/>
    <n v="4.048582995951417"/>
    <x v="10"/>
    <x v="0"/>
  </r>
  <r>
    <x v="106"/>
    <x v="312"/>
    <n v="0.40322580645161288"/>
    <x v="11"/>
    <x v="0"/>
  </r>
  <r>
    <x v="106"/>
    <x v="313"/>
    <n v="0.40322580645161288"/>
    <x v="11"/>
    <x v="0"/>
  </r>
  <r>
    <x v="106"/>
    <x v="314"/>
    <n v="4.032258064516129"/>
    <x v="11"/>
    <x v="0"/>
  </r>
  <r>
    <x v="106"/>
    <x v="241"/>
    <n v="77.822580645161295"/>
    <x v="11"/>
    <x v="0"/>
  </r>
  <r>
    <x v="106"/>
    <x v="315"/>
    <n v="64.112903225806448"/>
    <x v="11"/>
    <x v="0"/>
  </r>
  <r>
    <x v="106"/>
    <x v="316"/>
    <n v="6.0483870967741939"/>
    <x v="11"/>
    <x v="0"/>
  </r>
  <r>
    <x v="106"/>
    <x v="239"/>
    <n v="31.048387096774192"/>
    <x v="11"/>
    <x v="0"/>
  </r>
  <r>
    <x v="106"/>
    <x v="317"/>
    <n v="2.0161290322580645"/>
    <x v="11"/>
    <x v="0"/>
  </r>
  <r>
    <x v="106"/>
    <x v="60"/>
    <n v="1.6129032258064515"/>
    <x v="11"/>
    <x v="0"/>
  </r>
  <r>
    <x v="106"/>
    <x v="318"/>
    <n v="2.8225806451612905"/>
    <x v="11"/>
    <x v="0"/>
  </r>
  <r>
    <x v="106"/>
    <x v="319"/>
    <n v="16.129032258064516"/>
    <x v="11"/>
    <x v="0"/>
  </r>
  <r>
    <x v="106"/>
    <x v="320"/>
    <n v="4.032258064516129"/>
    <x v="11"/>
    <x v="0"/>
  </r>
  <r>
    <x v="106"/>
    <x v="187"/>
    <n v="0"/>
    <x v="11"/>
    <x v="0"/>
  </r>
  <r>
    <x v="106"/>
    <x v="321"/>
    <n v="1.6129032258064515"/>
    <x v="11"/>
    <x v="0"/>
  </r>
  <r>
    <x v="106"/>
    <x v="322"/>
    <n v="13.306451612903226"/>
    <x v="11"/>
    <x v="0"/>
  </r>
  <r>
    <x v="106"/>
    <x v="323"/>
    <n v="0.40322580645161288"/>
    <x v="11"/>
    <x v="0"/>
  </r>
  <r>
    <x v="106"/>
    <x v="324"/>
    <n v="49.596774193548384"/>
    <x v="11"/>
    <x v="0"/>
  </r>
  <r>
    <x v="106"/>
    <x v="325"/>
    <n v="1.2096774193548387"/>
    <x v="11"/>
    <x v="0"/>
  </r>
  <r>
    <x v="106"/>
    <x v="326"/>
    <n v="0"/>
    <x v="11"/>
    <x v="0"/>
  </r>
  <r>
    <x v="106"/>
    <x v="327"/>
    <n v="0.80645161290322576"/>
    <x v="11"/>
    <x v="0"/>
  </r>
  <r>
    <x v="106"/>
    <x v="328"/>
    <n v="1.6129032258064515"/>
    <x v="11"/>
    <x v="0"/>
  </r>
  <r>
    <x v="106"/>
    <x v="4"/>
    <n v="2.4193548387096775"/>
    <x v="11"/>
    <x v="0"/>
  </r>
  <r>
    <x v="106"/>
    <x v="312"/>
    <n v="4.4843049327354256"/>
    <x v="12"/>
    <x v="0"/>
  </r>
  <r>
    <x v="106"/>
    <x v="313"/>
    <n v="1.3452914798206279"/>
    <x v="12"/>
    <x v="0"/>
  </r>
  <r>
    <x v="106"/>
    <x v="314"/>
    <n v="8.52017937219731"/>
    <x v="12"/>
    <x v="0"/>
  </r>
  <r>
    <x v="106"/>
    <x v="241"/>
    <n v="61.434977578475333"/>
    <x v="12"/>
    <x v="0"/>
  </r>
  <r>
    <x v="106"/>
    <x v="315"/>
    <n v="45.291479820627799"/>
    <x v="12"/>
    <x v="0"/>
  </r>
  <r>
    <x v="106"/>
    <x v="316"/>
    <n v="8.9686098654708513"/>
    <x v="12"/>
    <x v="0"/>
  </r>
  <r>
    <x v="106"/>
    <x v="239"/>
    <n v="25.560538116591928"/>
    <x v="12"/>
    <x v="0"/>
  </r>
  <r>
    <x v="106"/>
    <x v="317"/>
    <n v="4.9327354260089686"/>
    <x v="12"/>
    <x v="0"/>
  </r>
  <r>
    <x v="106"/>
    <x v="60"/>
    <n v="4.4843049327354256"/>
    <x v="12"/>
    <x v="0"/>
  </r>
  <r>
    <x v="106"/>
    <x v="318"/>
    <n v="3.1390134529147984"/>
    <x v="12"/>
    <x v="0"/>
  </r>
  <r>
    <x v="106"/>
    <x v="319"/>
    <n v="16.591928251121075"/>
    <x v="12"/>
    <x v="0"/>
  </r>
  <r>
    <x v="106"/>
    <x v="320"/>
    <n v="6.7264573991031389"/>
    <x v="12"/>
    <x v="0"/>
  </r>
  <r>
    <x v="106"/>
    <x v="187"/>
    <n v="0.44843049327354262"/>
    <x v="12"/>
    <x v="0"/>
  </r>
  <r>
    <x v="106"/>
    <x v="321"/>
    <n v="4.9327354260089686"/>
    <x v="12"/>
    <x v="0"/>
  </r>
  <r>
    <x v="106"/>
    <x v="322"/>
    <n v="13.452914798206278"/>
    <x v="12"/>
    <x v="0"/>
  </r>
  <r>
    <x v="106"/>
    <x v="323"/>
    <n v="0"/>
    <x v="12"/>
    <x v="0"/>
  </r>
  <r>
    <x v="106"/>
    <x v="324"/>
    <n v="35.874439461883405"/>
    <x v="12"/>
    <x v="0"/>
  </r>
  <r>
    <x v="106"/>
    <x v="325"/>
    <n v="0.89686098654708524"/>
    <x v="12"/>
    <x v="0"/>
  </r>
  <r>
    <x v="106"/>
    <x v="326"/>
    <n v="1.3452914798206279"/>
    <x v="12"/>
    <x v="0"/>
  </r>
  <r>
    <x v="106"/>
    <x v="327"/>
    <n v="0.44843049327354262"/>
    <x v="12"/>
    <x v="0"/>
  </r>
  <r>
    <x v="106"/>
    <x v="328"/>
    <n v="0.89686098654708524"/>
    <x v="12"/>
    <x v="0"/>
  </r>
  <r>
    <x v="106"/>
    <x v="4"/>
    <n v="11.659192825112108"/>
    <x v="12"/>
    <x v="0"/>
  </r>
  <r>
    <x v="106"/>
    <x v="312"/>
    <n v="0"/>
    <x v="13"/>
    <x v="0"/>
  </r>
  <r>
    <x v="106"/>
    <x v="313"/>
    <n v="0.64935064935064934"/>
    <x v="13"/>
    <x v="0"/>
  </r>
  <r>
    <x v="106"/>
    <x v="314"/>
    <n v="5.8441558441558445"/>
    <x v="13"/>
    <x v="0"/>
  </r>
  <r>
    <x v="106"/>
    <x v="241"/>
    <n v="72.727272727272734"/>
    <x v="13"/>
    <x v="0"/>
  </r>
  <r>
    <x v="106"/>
    <x v="315"/>
    <n v="71.428571428571431"/>
    <x v="13"/>
    <x v="0"/>
  </r>
  <r>
    <x v="106"/>
    <x v="316"/>
    <n v="7.1428571428571432"/>
    <x v="13"/>
    <x v="0"/>
  </r>
  <r>
    <x v="106"/>
    <x v="239"/>
    <n v="44.805194805194802"/>
    <x v="13"/>
    <x v="0"/>
  </r>
  <r>
    <x v="106"/>
    <x v="317"/>
    <n v="11.688311688311689"/>
    <x v="13"/>
    <x v="0"/>
  </r>
  <r>
    <x v="106"/>
    <x v="60"/>
    <n v="4.5454545454545459"/>
    <x v="13"/>
    <x v="0"/>
  </r>
  <r>
    <x v="106"/>
    <x v="318"/>
    <n v="4.5454545454545459"/>
    <x v="13"/>
    <x v="0"/>
  </r>
  <r>
    <x v="106"/>
    <x v="319"/>
    <n v="10.38961038961039"/>
    <x v="13"/>
    <x v="0"/>
  </r>
  <r>
    <x v="106"/>
    <x v="320"/>
    <n v="1.948051948051948"/>
    <x v="13"/>
    <x v="0"/>
  </r>
  <r>
    <x v="106"/>
    <x v="187"/>
    <n v="0"/>
    <x v="13"/>
    <x v="0"/>
  </r>
  <r>
    <x v="106"/>
    <x v="321"/>
    <n v="2.5974025974025974"/>
    <x v="13"/>
    <x v="0"/>
  </r>
  <r>
    <x v="106"/>
    <x v="322"/>
    <n v="7.7922077922077921"/>
    <x v="13"/>
    <x v="0"/>
  </r>
  <r>
    <x v="106"/>
    <x v="323"/>
    <n v="0"/>
    <x v="13"/>
    <x v="0"/>
  </r>
  <r>
    <x v="106"/>
    <x v="324"/>
    <n v="12.987012987012987"/>
    <x v="13"/>
    <x v="0"/>
  </r>
  <r>
    <x v="106"/>
    <x v="325"/>
    <n v="3.8961038961038961"/>
    <x v="13"/>
    <x v="0"/>
  </r>
  <r>
    <x v="106"/>
    <x v="326"/>
    <n v="1.948051948051948"/>
    <x v="13"/>
    <x v="0"/>
  </r>
  <r>
    <x v="106"/>
    <x v="327"/>
    <n v="1.2987012987012987"/>
    <x v="13"/>
    <x v="0"/>
  </r>
  <r>
    <x v="106"/>
    <x v="328"/>
    <n v="1.2987012987012987"/>
    <x v="13"/>
    <x v="0"/>
  </r>
  <r>
    <x v="106"/>
    <x v="4"/>
    <n v="5.1948051948051948"/>
    <x v="13"/>
    <x v="0"/>
  </r>
  <r>
    <x v="106"/>
    <x v="312"/>
    <n v="1.0695187165775402"/>
    <x v="14"/>
    <x v="0"/>
  </r>
  <r>
    <x v="106"/>
    <x v="313"/>
    <n v="0.53475935828877008"/>
    <x v="14"/>
    <x v="0"/>
  </r>
  <r>
    <x v="106"/>
    <x v="314"/>
    <n v="5.3475935828877006"/>
    <x v="14"/>
    <x v="0"/>
  </r>
  <r>
    <x v="106"/>
    <x v="241"/>
    <n v="77.540106951871664"/>
    <x v="14"/>
    <x v="0"/>
  </r>
  <r>
    <x v="106"/>
    <x v="315"/>
    <n v="61.497326203208559"/>
    <x v="14"/>
    <x v="0"/>
  </r>
  <r>
    <x v="106"/>
    <x v="316"/>
    <n v="25.668449197860962"/>
    <x v="14"/>
    <x v="0"/>
  </r>
  <r>
    <x v="106"/>
    <x v="239"/>
    <n v="8.0213903743315509"/>
    <x v="14"/>
    <x v="0"/>
  </r>
  <r>
    <x v="106"/>
    <x v="317"/>
    <n v="2.6737967914438503"/>
    <x v="14"/>
    <x v="0"/>
  </r>
  <r>
    <x v="106"/>
    <x v="60"/>
    <n v="1.0695187165775402"/>
    <x v="14"/>
    <x v="0"/>
  </r>
  <r>
    <x v="106"/>
    <x v="318"/>
    <n v="2.6737967914438503"/>
    <x v="14"/>
    <x v="0"/>
  </r>
  <r>
    <x v="106"/>
    <x v="319"/>
    <n v="18.181818181818183"/>
    <x v="14"/>
    <x v="0"/>
  </r>
  <r>
    <x v="106"/>
    <x v="320"/>
    <n v="3.2085561497326203"/>
    <x v="14"/>
    <x v="0"/>
  </r>
  <r>
    <x v="106"/>
    <x v="187"/>
    <n v="0"/>
    <x v="14"/>
    <x v="0"/>
  </r>
  <r>
    <x v="106"/>
    <x v="321"/>
    <n v="8.0213903743315509"/>
    <x v="14"/>
    <x v="0"/>
  </r>
  <r>
    <x v="106"/>
    <x v="322"/>
    <n v="13.368983957219251"/>
    <x v="14"/>
    <x v="0"/>
  </r>
  <r>
    <x v="106"/>
    <x v="323"/>
    <n v="0.53475935828877008"/>
    <x v="14"/>
    <x v="0"/>
  </r>
  <r>
    <x v="106"/>
    <x v="324"/>
    <n v="25.133689839572192"/>
    <x v="14"/>
    <x v="0"/>
  </r>
  <r>
    <x v="106"/>
    <x v="325"/>
    <n v="2.1390374331550803"/>
    <x v="14"/>
    <x v="0"/>
  </r>
  <r>
    <x v="106"/>
    <x v="326"/>
    <n v="5.3475935828877006"/>
    <x v="14"/>
    <x v="0"/>
  </r>
  <r>
    <x v="106"/>
    <x v="327"/>
    <n v="0"/>
    <x v="14"/>
    <x v="0"/>
  </r>
  <r>
    <x v="106"/>
    <x v="328"/>
    <n v="1.0695187165775402"/>
    <x v="14"/>
    <x v="0"/>
  </r>
  <r>
    <x v="106"/>
    <x v="4"/>
    <n v="5.882352941176471"/>
    <x v="14"/>
    <x v="0"/>
  </r>
  <r>
    <x v="106"/>
    <x v="312"/>
    <n v="0.94339622641509435"/>
    <x v="15"/>
    <x v="0"/>
  </r>
  <r>
    <x v="106"/>
    <x v="313"/>
    <n v="2.8301886792452828"/>
    <x v="15"/>
    <x v="0"/>
  </r>
  <r>
    <x v="106"/>
    <x v="314"/>
    <n v="0"/>
    <x v="15"/>
    <x v="0"/>
  </r>
  <r>
    <x v="106"/>
    <x v="241"/>
    <n v="16.509433962264151"/>
    <x v="15"/>
    <x v="0"/>
  </r>
  <r>
    <x v="106"/>
    <x v="315"/>
    <n v="80.660377358490564"/>
    <x v="15"/>
    <x v="0"/>
  </r>
  <r>
    <x v="106"/>
    <x v="316"/>
    <n v="3.3018867924528301"/>
    <x v="15"/>
    <x v="0"/>
  </r>
  <r>
    <x v="106"/>
    <x v="239"/>
    <n v="40.566037735849058"/>
    <x v="15"/>
    <x v="0"/>
  </r>
  <r>
    <x v="106"/>
    <x v="317"/>
    <n v="12.264150943396226"/>
    <x v="15"/>
    <x v="0"/>
  </r>
  <r>
    <x v="106"/>
    <x v="60"/>
    <n v="0.94339622641509435"/>
    <x v="15"/>
    <x v="0"/>
  </r>
  <r>
    <x v="106"/>
    <x v="318"/>
    <n v="12.264150943396226"/>
    <x v="15"/>
    <x v="0"/>
  </r>
  <r>
    <x v="106"/>
    <x v="319"/>
    <n v="31.60377358490566"/>
    <x v="15"/>
    <x v="0"/>
  </r>
  <r>
    <x v="106"/>
    <x v="320"/>
    <n v="6.132075471698113"/>
    <x v="15"/>
    <x v="0"/>
  </r>
  <r>
    <x v="106"/>
    <x v="187"/>
    <n v="0"/>
    <x v="15"/>
    <x v="0"/>
  </r>
  <r>
    <x v="106"/>
    <x v="321"/>
    <n v="1.8867924528301887"/>
    <x v="15"/>
    <x v="0"/>
  </r>
  <r>
    <x v="106"/>
    <x v="322"/>
    <n v="7.5471698113207548"/>
    <x v="15"/>
    <x v="0"/>
  </r>
  <r>
    <x v="106"/>
    <x v="323"/>
    <n v="2.358490566037736"/>
    <x v="15"/>
    <x v="0"/>
  </r>
  <r>
    <x v="106"/>
    <x v="324"/>
    <n v="56.60377358490566"/>
    <x v="15"/>
    <x v="0"/>
  </r>
  <r>
    <x v="106"/>
    <x v="325"/>
    <n v="0.47169811320754718"/>
    <x v="15"/>
    <x v="0"/>
  </r>
  <r>
    <x v="106"/>
    <x v="326"/>
    <n v="1.4150943396226414"/>
    <x v="15"/>
    <x v="0"/>
  </r>
  <r>
    <x v="106"/>
    <x v="327"/>
    <n v="0.94339622641509435"/>
    <x v="15"/>
    <x v="0"/>
  </r>
  <r>
    <x v="106"/>
    <x v="328"/>
    <n v="1.8867924528301887"/>
    <x v="15"/>
    <x v="0"/>
  </r>
  <r>
    <x v="106"/>
    <x v="4"/>
    <n v="1.4150943396226414"/>
    <x v="15"/>
    <x v="0"/>
  </r>
  <r>
    <x v="106"/>
    <x v="312"/>
    <n v="3.080568720379147"/>
    <x v="16"/>
    <x v="0"/>
  </r>
  <r>
    <x v="106"/>
    <x v="313"/>
    <n v="3.080568720379147"/>
    <x v="16"/>
    <x v="0"/>
  </r>
  <r>
    <x v="106"/>
    <x v="314"/>
    <n v="10.189573459715639"/>
    <x v="16"/>
    <x v="0"/>
  </r>
  <r>
    <x v="106"/>
    <x v="241"/>
    <n v="47.867298578199055"/>
    <x v="16"/>
    <x v="0"/>
  </r>
  <r>
    <x v="106"/>
    <x v="315"/>
    <n v="67.535545023696685"/>
    <x v="16"/>
    <x v="0"/>
  </r>
  <r>
    <x v="106"/>
    <x v="316"/>
    <n v="6.3981042654028437"/>
    <x v="16"/>
    <x v="0"/>
  </r>
  <r>
    <x v="106"/>
    <x v="239"/>
    <n v="34.123222748815166"/>
    <x v="16"/>
    <x v="0"/>
  </r>
  <r>
    <x v="106"/>
    <x v="317"/>
    <n v="10.42654028436019"/>
    <x v="16"/>
    <x v="0"/>
  </r>
  <r>
    <x v="106"/>
    <x v="60"/>
    <n v="3.3175355450236967"/>
    <x v="16"/>
    <x v="0"/>
  </r>
  <r>
    <x v="106"/>
    <x v="318"/>
    <n v="4.5023696682464456"/>
    <x v="16"/>
    <x v="0"/>
  </r>
  <r>
    <x v="106"/>
    <x v="319"/>
    <n v="20.142180094786731"/>
    <x v="16"/>
    <x v="0"/>
  </r>
  <r>
    <x v="106"/>
    <x v="320"/>
    <n v="13.744075829383887"/>
    <x v="16"/>
    <x v="0"/>
  </r>
  <r>
    <x v="106"/>
    <x v="187"/>
    <n v="0.7109004739336493"/>
    <x v="16"/>
    <x v="0"/>
  </r>
  <r>
    <x v="106"/>
    <x v="321"/>
    <n v="3.5545023696682465"/>
    <x v="16"/>
    <x v="0"/>
  </r>
  <r>
    <x v="106"/>
    <x v="322"/>
    <n v="8.293838862559241"/>
    <x v="16"/>
    <x v="0"/>
  </r>
  <r>
    <x v="106"/>
    <x v="323"/>
    <n v="0.94786729857819907"/>
    <x v="16"/>
    <x v="0"/>
  </r>
  <r>
    <x v="106"/>
    <x v="324"/>
    <n v="22.274881516587676"/>
    <x v="16"/>
    <x v="0"/>
  </r>
  <r>
    <x v="106"/>
    <x v="325"/>
    <n v="0.94786729857819907"/>
    <x v="16"/>
    <x v="0"/>
  </r>
  <r>
    <x v="106"/>
    <x v="326"/>
    <n v="2.6066350710900474"/>
    <x v="16"/>
    <x v="0"/>
  </r>
  <r>
    <x v="106"/>
    <x v="327"/>
    <n v="1.1848341232227488"/>
    <x v="16"/>
    <x v="0"/>
  </r>
  <r>
    <x v="106"/>
    <x v="328"/>
    <n v="1.1848341232227488"/>
    <x v="16"/>
    <x v="0"/>
  </r>
  <r>
    <x v="106"/>
    <x v="4"/>
    <n v="7.5829383886255926"/>
    <x v="16"/>
    <x v="0"/>
  </r>
  <r>
    <x v="106"/>
    <x v="312"/>
    <n v="0.75454545454545452"/>
    <x v="0"/>
    <x v="1"/>
  </r>
  <r>
    <x v="106"/>
    <x v="313"/>
    <n v="1.9545454545454546"/>
    <x v="0"/>
    <x v="1"/>
  </r>
  <r>
    <x v="106"/>
    <x v="314"/>
    <n v="8.0636363636363644"/>
    <x v="0"/>
    <x v="1"/>
  </r>
  <r>
    <x v="106"/>
    <x v="241"/>
    <n v="73.263636363636365"/>
    <x v="0"/>
    <x v="1"/>
  </r>
  <r>
    <x v="106"/>
    <x v="315"/>
    <n v="59.918181818181822"/>
    <x v="0"/>
    <x v="1"/>
  </r>
  <r>
    <x v="106"/>
    <x v="316"/>
    <n v="13.236363636363636"/>
    <x v="0"/>
    <x v="1"/>
  </r>
  <r>
    <x v="106"/>
    <x v="239"/>
    <n v="26.390909090909091"/>
    <x v="0"/>
    <x v="1"/>
  </r>
  <r>
    <x v="106"/>
    <x v="317"/>
    <n v="6.3545454545454545"/>
    <x v="0"/>
    <x v="1"/>
  </r>
  <r>
    <x v="106"/>
    <x v="60"/>
    <n v="2.8909090909090911"/>
    <x v="0"/>
    <x v="1"/>
  </r>
  <r>
    <x v="106"/>
    <x v="318"/>
    <n v="4.1818181818181817"/>
    <x v="0"/>
    <x v="1"/>
  </r>
  <r>
    <x v="106"/>
    <x v="319"/>
    <n v="20.727272727272727"/>
    <x v="0"/>
    <x v="1"/>
  </r>
  <r>
    <x v="106"/>
    <x v="320"/>
    <n v="4.7"/>
    <x v="0"/>
    <x v="1"/>
  </r>
  <r>
    <x v="106"/>
    <x v="187"/>
    <n v="0.5"/>
    <x v="0"/>
    <x v="1"/>
  </r>
  <r>
    <x v="106"/>
    <x v="321"/>
    <n v="5.2727272727272725"/>
    <x v="0"/>
    <x v="1"/>
  </r>
  <r>
    <x v="106"/>
    <x v="322"/>
    <n v="11.036363636363637"/>
    <x v="0"/>
    <x v="1"/>
  </r>
  <r>
    <x v="106"/>
    <x v="323"/>
    <n v="1.1727272727272726"/>
    <x v="0"/>
    <x v="1"/>
  </r>
  <r>
    <x v="106"/>
    <x v="324"/>
    <n v="28.727272727272727"/>
    <x v="0"/>
    <x v="1"/>
  </r>
  <r>
    <x v="106"/>
    <x v="325"/>
    <n v="1.5909090909090908"/>
    <x v="0"/>
    <x v="1"/>
  </r>
  <r>
    <x v="106"/>
    <x v="326"/>
    <n v="1.2454545454545454"/>
    <x v="0"/>
    <x v="1"/>
  </r>
  <r>
    <x v="106"/>
    <x v="327"/>
    <n v="0.50909090909090904"/>
    <x v="0"/>
    <x v="1"/>
  </r>
  <r>
    <x v="106"/>
    <x v="328"/>
    <n v="3.0727272727272728"/>
    <x v="0"/>
    <x v="1"/>
  </r>
  <r>
    <x v="106"/>
    <x v="4"/>
    <n v="3.5"/>
    <x v="0"/>
    <x v="1"/>
  </r>
  <r>
    <x v="106"/>
    <x v="312"/>
    <n v="1.9247594050743657"/>
    <x v="1"/>
    <x v="1"/>
  </r>
  <r>
    <x v="106"/>
    <x v="313"/>
    <n v="6.0367454068241466"/>
    <x v="1"/>
    <x v="1"/>
  </r>
  <r>
    <x v="106"/>
    <x v="314"/>
    <n v="15.748031496062993"/>
    <x v="1"/>
    <x v="1"/>
  </r>
  <r>
    <x v="106"/>
    <x v="241"/>
    <n v="43.919510061242342"/>
    <x v="1"/>
    <x v="1"/>
  </r>
  <r>
    <x v="106"/>
    <x v="315"/>
    <n v="52.624671916010499"/>
    <x v="1"/>
    <x v="1"/>
  </r>
  <r>
    <x v="106"/>
    <x v="316"/>
    <n v="5.5118110236220472"/>
    <x v="1"/>
    <x v="1"/>
  </r>
  <r>
    <x v="106"/>
    <x v="239"/>
    <n v="32.54593175853018"/>
    <x v="1"/>
    <x v="1"/>
  </r>
  <r>
    <x v="106"/>
    <x v="317"/>
    <n v="5.4680664916885391"/>
    <x v="1"/>
    <x v="1"/>
  </r>
  <r>
    <x v="106"/>
    <x v="60"/>
    <n v="2.2309711286089238"/>
    <x v="1"/>
    <x v="1"/>
  </r>
  <r>
    <x v="106"/>
    <x v="318"/>
    <n v="9.7987751531058613"/>
    <x v="1"/>
    <x v="1"/>
  </r>
  <r>
    <x v="106"/>
    <x v="319"/>
    <n v="20.866141732283463"/>
    <x v="1"/>
    <x v="1"/>
  </r>
  <r>
    <x v="106"/>
    <x v="320"/>
    <n v="9.2738407699037619"/>
    <x v="1"/>
    <x v="1"/>
  </r>
  <r>
    <x v="106"/>
    <x v="187"/>
    <n v="0.13123359580052493"/>
    <x v="1"/>
    <x v="1"/>
  </r>
  <r>
    <x v="106"/>
    <x v="321"/>
    <n v="2.7996500437445317"/>
    <x v="1"/>
    <x v="1"/>
  </r>
  <r>
    <x v="106"/>
    <x v="322"/>
    <n v="15.135608048993875"/>
    <x v="1"/>
    <x v="1"/>
  </r>
  <r>
    <x v="106"/>
    <x v="323"/>
    <n v="1.7497812773403325"/>
    <x v="1"/>
    <x v="1"/>
  </r>
  <r>
    <x v="106"/>
    <x v="324"/>
    <n v="39.326334208223969"/>
    <x v="1"/>
    <x v="1"/>
  </r>
  <r>
    <x v="106"/>
    <x v="325"/>
    <n v="0.43744531933508313"/>
    <x v="1"/>
    <x v="1"/>
  </r>
  <r>
    <x v="106"/>
    <x v="326"/>
    <n v="1.1811023622047243"/>
    <x v="1"/>
    <x v="1"/>
  </r>
  <r>
    <x v="106"/>
    <x v="327"/>
    <n v="0.43744531933508313"/>
    <x v="1"/>
    <x v="1"/>
  </r>
  <r>
    <x v="106"/>
    <x v="328"/>
    <n v="3.1933508311461067"/>
    <x v="1"/>
    <x v="1"/>
  </r>
  <r>
    <x v="106"/>
    <x v="4"/>
    <n v="3.3245844269466316"/>
    <x v="1"/>
    <x v="1"/>
  </r>
  <r>
    <x v="106"/>
    <x v="312"/>
    <n v="0.16385767790262173"/>
    <x v="2"/>
    <x v="1"/>
  </r>
  <r>
    <x v="106"/>
    <x v="313"/>
    <n v="0.65543071161048694"/>
    <x v="2"/>
    <x v="1"/>
  </r>
  <r>
    <x v="106"/>
    <x v="314"/>
    <n v="6.7415730337078648"/>
    <x v="2"/>
    <x v="1"/>
  </r>
  <r>
    <x v="106"/>
    <x v="241"/>
    <n v="89.161985018726597"/>
    <x v="2"/>
    <x v="1"/>
  </r>
  <r>
    <x v="106"/>
    <x v="315"/>
    <n v="59.59737827715356"/>
    <x v="2"/>
    <x v="1"/>
  </r>
  <r>
    <x v="106"/>
    <x v="316"/>
    <n v="24.882958801498127"/>
    <x v="2"/>
    <x v="1"/>
  </r>
  <r>
    <x v="106"/>
    <x v="239"/>
    <n v="9.9719101123595504"/>
    <x v="2"/>
    <x v="1"/>
  </r>
  <r>
    <x v="106"/>
    <x v="317"/>
    <n v="2.1535580524344571"/>
    <x v="2"/>
    <x v="1"/>
  </r>
  <r>
    <x v="106"/>
    <x v="60"/>
    <n v="2.9260299625468167"/>
    <x v="2"/>
    <x v="1"/>
  </r>
  <r>
    <x v="106"/>
    <x v="318"/>
    <n v="1.8024344569288389"/>
    <x v="2"/>
    <x v="1"/>
  </r>
  <r>
    <x v="106"/>
    <x v="319"/>
    <n v="22.612359550561798"/>
    <x v="2"/>
    <x v="1"/>
  </r>
  <r>
    <x v="106"/>
    <x v="320"/>
    <n v="2.5749063670411987"/>
    <x v="2"/>
    <x v="1"/>
  </r>
  <r>
    <x v="106"/>
    <x v="187"/>
    <n v="0.37453183520599254"/>
    <x v="2"/>
    <x v="1"/>
  </r>
  <r>
    <x v="106"/>
    <x v="321"/>
    <n v="8.3801498127340821"/>
    <x v="2"/>
    <x v="1"/>
  </r>
  <r>
    <x v="106"/>
    <x v="322"/>
    <n v="10.369850187265918"/>
    <x v="2"/>
    <x v="1"/>
  </r>
  <r>
    <x v="106"/>
    <x v="323"/>
    <n v="0.72565543071161054"/>
    <x v="2"/>
    <x v="1"/>
  </r>
  <r>
    <x v="106"/>
    <x v="324"/>
    <n v="31.29681647940075"/>
    <x v="2"/>
    <x v="1"/>
  </r>
  <r>
    <x v="106"/>
    <x v="325"/>
    <n v="2.2237827715355807"/>
    <x v="2"/>
    <x v="1"/>
  </r>
  <r>
    <x v="106"/>
    <x v="326"/>
    <n v="1.053370786516854"/>
    <x v="2"/>
    <x v="1"/>
  </r>
  <r>
    <x v="106"/>
    <x v="327"/>
    <n v="0.21067415730337077"/>
    <x v="2"/>
    <x v="1"/>
  </r>
  <r>
    <x v="106"/>
    <x v="328"/>
    <n v="3.5580524344569286"/>
    <x v="2"/>
    <x v="1"/>
  </r>
  <r>
    <x v="106"/>
    <x v="4"/>
    <n v="1.9897003745318351"/>
    <x v="2"/>
    <x v="1"/>
  </r>
  <r>
    <x v="106"/>
    <x v="312"/>
    <n v="0.18587360594795538"/>
    <x v="3"/>
    <x v="1"/>
  </r>
  <r>
    <x v="106"/>
    <x v="313"/>
    <n v="0.80545229244114003"/>
    <x v="3"/>
    <x v="1"/>
  </r>
  <r>
    <x v="106"/>
    <x v="314"/>
    <n v="4.8946716232961585"/>
    <x v="3"/>
    <x v="1"/>
  </r>
  <r>
    <x v="106"/>
    <x v="241"/>
    <n v="76.641883519206942"/>
    <x v="3"/>
    <x v="1"/>
  </r>
  <r>
    <x v="106"/>
    <x v="315"/>
    <n v="64.064436183395287"/>
    <x v="3"/>
    <x v="1"/>
  </r>
  <r>
    <x v="106"/>
    <x v="316"/>
    <n v="4.337050805452292"/>
    <x v="3"/>
    <x v="1"/>
  </r>
  <r>
    <x v="106"/>
    <x v="239"/>
    <n v="55.328376703841386"/>
    <x v="3"/>
    <x v="1"/>
  </r>
  <r>
    <x v="106"/>
    <x v="317"/>
    <n v="18.835192069392814"/>
    <x v="3"/>
    <x v="1"/>
  </r>
  <r>
    <x v="106"/>
    <x v="60"/>
    <n v="3.2837670384138784"/>
    <x v="3"/>
    <x v="1"/>
  </r>
  <r>
    <x v="106"/>
    <x v="318"/>
    <n v="3.7794299876084261"/>
    <x v="3"/>
    <x v="1"/>
  </r>
  <r>
    <x v="106"/>
    <x v="319"/>
    <n v="11.338289962825279"/>
    <x v="3"/>
    <x v="1"/>
  </r>
  <r>
    <x v="106"/>
    <x v="320"/>
    <n v="3.6555142503097895"/>
    <x v="3"/>
    <x v="1"/>
  </r>
  <r>
    <x v="106"/>
    <x v="187"/>
    <n v="0.99132589838909546"/>
    <x v="3"/>
    <x v="1"/>
  </r>
  <r>
    <x v="106"/>
    <x v="321"/>
    <n v="3.7794299876084261"/>
    <x v="3"/>
    <x v="1"/>
  </r>
  <r>
    <x v="106"/>
    <x v="322"/>
    <n v="8.3023543990086743"/>
    <x v="3"/>
    <x v="1"/>
  </r>
  <r>
    <x v="106"/>
    <x v="323"/>
    <n v="0.3097893432465923"/>
    <x v="3"/>
    <x v="1"/>
  </r>
  <r>
    <x v="106"/>
    <x v="324"/>
    <n v="9.355638166047088"/>
    <x v="3"/>
    <x v="1"/>
  </r>
  <r>
    <x v="106"/>
    <x v="325"/>
    <n v="1.3011152416356877"/>
    <x v="3"/>
    <x v="1"/>
  </r>
  <r>
    <x v="106"/>
    <x v="326"/>
    <n v="0.55762081784386619"/>
    <x v="3"/>
    <x v="1"/>
  </r>
  <r>
    <x v="106"/>
    <x v="327"/>
    <n v="0.80545229244114003"/>
    <x v="3"/>
    <x v="1"/>
  </r>
  <r>
    <x v="106"/>
    <x v="328"/>
    <n v="2.7881040892193307"/>
    <x v="3"/>
    <x v="1"/>
  </r>
  <r>
    <x v="106"/>
    <x v="4"/>
    <n v="4.2750929368029738"/>
    <x v="3"/>
    <x v="1"/>
  </r>
  <r>
    <x v="106"/>
    <x v="312"/>
    <n v="0.32467532467532467"/>
    <x v="4"/>
    <x v="1"/>
  </r>
  <r>
    <x v="106"/>
    <x v="313"/>
    <n v="0.4329004329004329"/>
    <x v="4"/>
    <x v="1"/>
  </r>
  <r>
    <x v="106"/>
    <x v="314"/>
    <n v="4.437229437229437"/>
    <x v="4"/>
    <x v="1"/>
  </r>
  <r>
    <x v="106"/>
    <x v="241"/>
    <n v="84.090909090909093"/>
    <x v="4"/>
    <x v="1"/>
  </r>
  <r>
    <x v="106"/>
    <x v="315"/>
    <n v="67.748917748917748"/>
    <x v="4"/>
    <x v="1"/>
  </r>
  <r>
    <x v="106"/>
    <x v="316"/>
    <n v="5.4112554112554117"/>
    <x v="4"/>
    <x v="1"/>
  </r>
  <r>
    <x v="106"/>
    <x v="239"/>
    <n v="24.89177489177489"/>
    <x v="4"/>
    <x v="1"/>
  </r>
  <r>
    <x v="106"/>
    <x v="317"/>
    <n v="6.1688311688311686"/>
    <x v="4"/>
    <x v="1"/>
  </r>
  <r>
    <x v="106"/>
    <x v="60"/>
    <n v="3.0303030303030303"/>
    <x v="4"/>
    <x v="1"/>
  </r>
  <r>
    <x v="106"/>
    <x v="318"/>
    <n v="2.4891774891774894"/>
    <x v="4"/>
    <x v="1"/>
  </r>
  <r>
    <x v="106"/>
    <x v="319"/>
    <n v="33.658008658008661"/>
    <x v="4"/>
    <x v="1"/>
  </r>
  <r>
    <x v="106"/>
    <x v="320"/>
    <n v="4.9783549783549788"/>
    <x v="4"/>
    <x v="1"/>
  </r>
  <r>
    <x v="106"/>
    <x v="187"/>
    <n v="1.0822510822510822"/>
    <x v="4"/>
    <x v="1"/>
  </r>
  <r>
    <x v="106"/>
    <x v="321"/>
    <n v="1.2987012987012987"/>
    <x v="4"/>
    <x v="1"/>
  </r>
  <r>
    <x v="106"/>
    <x v="322"/>
    <n v="5.9523809523809526"/>
    <x v="4"/>
    <x v="1"/>
  </r>
  <r>
    <x v="106"/>
    <x v="323"/>
    <n v="3.7878787878787881"/>
    <x v="4"/>
    <x v="1"/>
  </r>
  <r>
    <x v="106"/>
    <x v="324"/>
    <n v="15.909090909090908"/>
    <x v="4"/>
    <x v="1"/>
  </r>
  <r>
    <x v="106"/>
    <x v="325"/>
    <n v="1.5151515151515151"/>
    <x v="4"/>
    <x v="1"/>
  </r>
  <r>
    <x v="106"/>
    <x v="326"/>
    <n v="1.0822510822510822"/>
    <x v="4"/>
    <x v="1"/>
  </r>
  <r>
    <x v="106"/>
    <x v="327"/>
    <n v="1.1904761904761905"/>
    <x v="4"/>
    <x v="1"/>
  </r>
  <r>
    <x v="106"/>
    <x v="328"/>
    <n v="2.0562770562770565"/>
    <x v="4"/>
    <x v="1"/>
  </r>
  <r>
    <x v="106"/>
    <x v="4"/>
    <n v="5.7359307359307357"/>
    <x v="4"/>
    <x v="1"/>
  </r>
  <r>
    <x v="106"/>
    <x v="312"/>
    <n v="0"/>
    <x v="5"/>
    <x v="1"/>
  </r>
  <r>
    <x v="106"/>
    <x v="313"/>
    <n v="0.51813471502590669"/>
    <x v="5"/>
    <x v="1"/>
  </r>
  <r>
    <x v="106"/>
    <x v="314"/>
    <n v="4.1450777202072535"/>
    <x v="5"/>
    <x v="1"/>
  </r>
  <r>
    <x v="106"/>
    <x v="241"/>
    <n v="87.046632124352328"/>
    <x v="5"/>
    <x v="1"/>
  </r>
  <r>
    <x v="106"/>
    <x v="315"/>
    <n v="62.176165803108809"/>
    <x v="5"/>
    <x v="1"/>
  </r>
  <r>
    <x v="106"/>
    <x v="316"/>
    <n v="3.6269430051813472"/>
    <x v="5"/>
    <x v="1"/>
  </r>
  <r>
    <x v="106"/>
    <x v="239"/>
    <n v="26.94300518134715"/>
    <x v="5"/>
    <x v="1"/>
  </r>
  <r>
    <x v="106"/>
    <x v="317"/>
    <n v="9.3264248704663206"/>
    <x v="5"/>
    <x v="1"/>
  </r>
  <r>
    <x v="106"/>
    <x v="60"/>
    <n v="1.0362694300518134"/>
    <x v="5"/>
    <x v="1"/>
  </r>
  <r>
    <x v="106"/>
    <x v="318"/>
    <n v="1.5544041450777202"/>
    <x v="5"/>
    <x v="1"/>
  </r>
  <r>
    <x v="106"/>
    <x v="319"/>
    <n v="38.3419689119171"/>
    <x v="5"/>
    <x v="1"/>
  </r>
  <r>
    <x v="106"/>
    <x v="320"/>
    <n v="8.290155440414507"/>
    <x v="5"/>
    <x v="1"/>
  </r>
  <r>
    <x v="106"/>
    <x v="187"/>
    <n v="3.6269430051813472"/>
    <x v="5"/>
    <x v="1"/>
  </r>
  <r>
    <x v="106"/>
    <x v="321"/>
    <n v="2.0725388601036268"/>
    <x v="5"/>
    <x v="1"/>
  </r>
  <r>
    <x v="106"/>
    <x v="322"/>
    <n v="3.6269430051813472"/>
    <x v="5"/>
    <x v="1"/>
  </r>
  <r>
    <x v="106"/>
    <x v="323"/>
    <n v="2.0725388601036268"/>
    <x v="5"/>
    <x v="1"/>
  </r>
  <r>
    <x v="106"/>
    <x v="324"/>
    <n v="20.207253886010363"/>
    <x v="5"/>
    <x v="1"/>
  </r>
  <r>
    <x v="106"/>
    <x v="325"/>
    <n v="1.5544041450777202"/>
    <x v="5"/>
    <x v="1"/>
  </r>
  <r>
    <x v="106"/>
    <x v="326"/>
    <n v="2.0725388601036268"/>
    <x v="5"/>
    <x v="1"/>
  </r>
  <r>
    <x v="106"/>
    <x v="327"/>
    <n v="2.0725388601036268"/>
    <x v="5"/>
    <x v="1"/>
  </r>
  <r>
    <x v="106"/>
    <x v="328"/>
    <n v="3.1088082901554404"/>
    <x v="5"/>
    <x v="1"/>
  </r>
  <r>
    <x v="106"/>
    <x v="4"/>
    <n v="3.6269430051813472"/>
    <x v="5"/>
    <x v="1"/>
  </r>
  <r>
    <x v="106"/>
    <x v="312"/>
    <n v="0"/>
    <x v="6"/>
    <x v="1"/>
  </r>
  <r>
    <x v="106"/>
    <x v="313"/>
    <n v="0.625"/>
    <x v="6"/>
    <x v="1"/>
  </r>
  <r>
    <x v="106"/>
    <x v="314"/>
    <n v="6.875"/>
    <x v="6"/>
    <x v="1"/>
  </r>
  <r>
    <x v="106"/>
    <x v="241"/>
    <n v="85"/>
    <x v="6"/>
    <x v="1"/>
  </r>
  <r>
    <x v="106"/>
    <x v="315"/>
    <n v="75.625"/>
    <x v="6"/>
    <x v="1"/>
  </r>
  <r>
    <x v="106"/>
    <x v="316"/>
    <n v="5"/>
    <x v="6"/>
    <x v="1"/>
  </r>
  <r>
    <x v="106"/>
    <x v="239"/>
    <n v="16.875"/>
    <x v="6"/>
    <x v="1"/>
  </r>
  <r>
    <x v="106"/>
    <x v="317"/>
    <n v="6.25"/>
    <x v="6"/>
    <x v="1"/>
  </r>
  <r>
    <x v="106"/>
    <x v="60"/>
    <n v="2.5"/>
    <x v="6"/>
    <x v="1"/>
  </r>
  <r>
    <x v="106"/>
    <x v="318"/>
    <n v="1.875"/>
    <x v="6"/>
    <x v="1"/>
  </r>
  <r>
    <x v="106"/>
    <x v="319"/>
    <n v="30.625"/>
    <x v="6"/>
    <x v="1"/>
  </r>
  <r>
    <x v="106"/>
    <x v="320"/>
    <n v="3.125"/>
    <x v="6"/>
    <x v="1"/>
  </r>
  <r>
    <x v="106"/>
    <x v="187"/>
    <n v="0"/>
    <x v="6"/>
    <x v="1"/>
  </r>
  <r>
    <x v="106"/>
    <x v="321"/>
    <n v="1.25"/>
    <x v="6"/>
    <x v="1"/>
  </r>
  <r>
    <x v="106"/>
    <x v="322"/>
    <n v="6.875"/>
    <x v="6"/>
    <x v="1"/>
  </r>
  <r>
    <x v="106"/>
    <x v="323"/>
    <n v="5.625"/>
    <x v="6"/>
    <x v="1"/>
  </r>
  <r>
    <x v="106"/>
    <x v="324"/>
    <n v="16.875"/>
    <x v="6"/>
    <x v="1"/>
  </r>
  <r>
    <x v="106"/>
    <x v="325"/>
    <n v="1.875"/>
    <x v="6"/>
    <x v="1"/>
  </r>
  <r>
    <x v="106"/>
    <x v="326"/>
    <n v="2.5"/>
    <x v="6"/>
    <x v="1"/>
  </r>
  <r>
    <x v="106"/>
    <x v="327"/>
    <n v="1.875"/>
    <x v="6"/>
    <x v="1"/>
  </r>
  <r>
    <x v="106"/>
    <x v="328"/>
    <n v="3.125"/>
    <x v="6"/>
    <x v="1"/>
  </r>
  <r>
    <x v="106"/>
    <x v="4"/>
    <n v="5"/>
    <x v="6"/>
    <x v="1"/>
  </r>
  <r>
    <x v="106"/>
    <x v="312"/>
    <n v="0.67114093959731547"/>
    <x v="7"/>
    <x v="1"/>
  </r>
  <r>
    <x v="106"/>
    <x v="313"/>
    <n v="0.67114093959731547"/>
    <x v="7"/>
    <x v="1"/>
  </r>
  <r>
    <x v="106"/>
    <x v="314"/>
    <n v="4.6979865771812079"/>
    <x v="7"/>
    <x v="1"/>
  </r>
  <r>
    <x v="106"/>
    <x v="241"/>
    <n v="81.87919463087249"/>
    <x v="7"/>
    <x v="1"/>
  </r>
  <r>
    <x v="106"/>
    <x v="315"/>
    <n v="69.463087248322154"/>
    <x v="7"/>
    <x v="1"/>
  </r>
  <r>
    <x v="106"/>
    <x v="316"/>
    <n v="7.3825503355704694"/>
    <x v="7"/>
    <x v="1"/>
  </r>
  <r>
    <x v="106"/>
    <x v="239"/>
    <n v="19.798657718120804"/>
    <x v="7"/>
    <x v="1"/>
  </r>
  <r>
    <x v="106"/>
    <x v="317"/>
    <n v="2.6845637583892619"/>
    <x v="7"/>
    <x v="1"/>
  </r>
  <r>
    <x v="106"/>
    <x v="60"/>
    <n v="1.6778523489932886"/>
    <x v="7"/>
    <x v="1"/>
  </r>
  <r>
    <x v="106"/>
    <x v="318"/>
    <n v="2.348993288590604"/>
    <x v="7"/>
    <x v="1"/>
  </r>
  <r>
    <x v="106"/>
    <x v="319"/>
    <n v="33.892617449664428"/>
    <x v="7"/>
    <x v="1"/>
  </r>
  <r>
    <x v="106"/>
    <x v="320"/>
    <n v="6.7114093959731544"/>
    <x v="7"/>
    <x v="1"/>
  </r>
  <r>
    <x v="106"/>
    <x v="187"/>
    <n v="0.33557046979865773"/>
    <x v="7"/>
    <x v="1"/>
  </r>
  <r>
    <x v="106"/>
    <x v="321"/>
    <n v="1.6778523489932886"/>
    <x v="7"/>
    <x v="1"/>
  </r>
  <r>
    <x v="106"/>
    <x v="322"/>
    <n v="7.0469798657718119"/>
    <x v="7"/>
    <x v="1"/>
  </r>
  <r>
    <x v="106"/>
    <x v="323"/>
    <n v="4.026845637583893"/>
    <x v="7"/>
    <x v="1"/>
  </r>
  <r>
    <x v="106"/>
    <x v="324"/>
    <n v="12.416107382550335"/>
    <x v="7"/>
    <x v="1"/>
  </r>
  <r>
    <x v="106"/>
    <x v="325"/>
    <n v="1.0067114093959733"/>
    <x v="7"/>
    <x v="1"/>
  </r>
  <r>
    <x v="106"/>
    <x v="326"/>
    <n v="0"/>
    <x v="7"/>
    <x v="1"/>
  </r>
  <r>
    <x v="106"/>
    <x v="327"/>
    <n v="0.67114093959731547"/>
    <x v="7"/>
    <x v="1"/>
  </r>
  <r>
    <x v="106"/>
    <x v="328"/>
    <n v="1.6778523489932886"/>
    <x v="7"/>
    <x v="1"/>
  </r>
  <r>
    <x v="106"/>
    <x v="4"/>
    <n v="8.724832214765101"/>
    <x v="7"/>
    <x v="1"/>
  </r>
  <r>
    <x v="106"/>
    <x v="312"/>
    <n v="0.36630036630036628"/>
    <x v="8"/>
    <x v="1"/>
  </r>
  <r>
    <x v="106"/>
    <x v="313"/>
    <n v="0"/>
    <x v="8"/>
    <x v="1"/>
  </r>
  <r>
    <x v="106"/>
    <x v="314"/>
    <n v="2.9304029304029302"/>
    <x v="8"/>
    <x v="1"/>
  </r>
  <r>
    <x v="106"/>
    <x v="241"/>
    <n v="83.882783882783883"/>
    <x v="8"/>
    <x v="1"/>
  </r>
  <r>
    <x v="106"/>
    <x v="315"/>
    <n v="65.201465201465197"/>
    <x v="8"/>
    <x v="1"/>
  </r>
  <r>
    <x v="106"/>
    <x v="316"/>
    <n v="4.7619047619047619"/>
    <x v="8"/>
    <x v="1"/>
  </r>
  <r>
    <x v="106"/>
    <x v="239"/>
    <n v="33.699633699633701"/>
    <x v="8"/>
    <x v="1"/>
  </r>
  <r>
    <x v="106"/>
    <x v="317"/>
    <n v="7.6923076923076925"/>
    <x v="8"/>
    <x v="1"/>
  </r>
  <r>
    <x v="106"/>
    <x v="60"/>
    <n v="6.2271062271062272"/>
    <x v="8"/>
    <x v="1"/>
  </r>
  <r>
    <x v="106"/>
    <x v="318"/>
    <n v="3.6630036630036629"/>
    <x v="8"/>
    <x v="1"/>
  </r>
  <r>
    <x v="106"/>
    <x v="319"/>
    <n v="31.868131868131869"/>
    <x v="8"/>
    <x v="1"/>
  </r>
  <r>
    <x v="106"/>
    <x v="320"/>
    <n v="1.8315018315018314"/>
    <x v="8"/>
    <x v="1"/>
  </r>
  <r>
    <x v="106"/>
    <x v="187"/>
    <n v="0.73260073260073255"/>
    <x v="8"/>
    <x v="1"/>
  </r>
  <r>
    <x v="106"/>
    <x v="321"/>
    <n v="0.36630036630036628"/>
    <x v="8"/>
    <x v="1"/>
  </r>
  <r>
    <x v="106"/>
    <x v="322"/>
    <n v="5.8608058608058604"/>
    <x v="8"/>
    <x v="1"/>
  </r>
  <r>
    <x v="106"/>
    <x v="323"/>
    <n v="3.6630036630036629"/>
    <x v="8"/>
    <x v="1"/>
  </r>
  <r>
    <x v="106"/>
    <x v="324"/>
    <n v="16.117216117216117"/>
    <x v="8"/>
    <x v="1"/>
  </r>
  <r>
    <x v="106"/>
    <x v="325"/>
    <n v="1.8315018315018314"/>
    <x v="8"/>
    <x v="1"/>
  </r>
  <r>
    <x v="106"/>
    <x v="326"/>
    <n v="0.73260073260073255"/>
    <x v="8"/>
    <x v="1"/>
  </r>
  <r>
    <x v="106"/>
    <x v="327"/>
    <n v="0.73260073260073255"/>
    <x v="8"/>
    <x v="1"/>
  </r>
  <r>
    <x v="106"/>
    <x v="328"/>
    <n v="1.098901098901099"/>
    <x v="8"/>
    <x v="1"/>
  </r>
  <r>
    <x v="106"/>
    <x v="4"/>
    <n v="4.395604395604396"/>
    <x v="8"/>
    <x v="1"/>
  </r>
  <r>
    <x v="106"/>
    <x v="312"/>
    <n v="0"/>
    <x v="9"/>
    <x v="1"/>
  </r>
  <r>
    <x v="106"/>
    <x v="313"/>
    <n v="0.29069767441860467"/>
    <x v="9"/>
    <x v="1"/>
  </r>
  <r>
    <x v="106"/>
    <x v="314"/>
    <n v="4.0697674418604652"/>
    <x v="9"/>
    <x v="1"/>
  </r>
  <r>
    <x v="106"/>
    <x v="241"/>
    <n v="71.511627906976742"/>
    <x v="9"/>
    <x v="1"/>
  </r>
  <r>
    <x v="106"/>
    <x v="315"/>
    <n v="69.476744186046517"/>
    <x v="9"/>
    <x v="1"/>
  </r>
  <r>
    <x v="106"/>
    <x v="316"/>
    <n v="7.8488372093023253"/>
    <x v="9"/>
    <x v="1"/>
  </r>
  <r>
    <x v="106"/>
    <x v="239"/>
    <n v="26.744186046511629"/>
    <x v="9"/>
    <x v="1"/>
  </r>
  <r>
    <x v="106"/>
    <x v="317"/>
    <n v="5.5232558139534884"/>
    <x v="9"/>
    <x v="1"/>
  </r>
  <r>
    <x v="106"/>
    <x v="60"/>
    <n v="0.87209302325581395"/>
    <x v="9"/>
    <x v="1"/>
  </r>
  <r>
    <x v="106"/>
    <x v="318"/>
    <n v="1.1627906976744187"/>
    <x v="9"/>
    <x v="1"/>
  </r>
  <r>
    <x v="106"/>
    <x v="319"/>
    <n v="16.279069767441861"/>
    <x v="9"/>
    <x v="1"/>
  </r>
  <r>
    <x v="106"/>
    <x v="320"/>
    <n v="3.4883720930232558"/>
    <x v="9"/>
    <x v="1"/>
  </r>
  <r>
    <x v="106"/>
    <x v="187"/>
    <n v="0"/>
    <x v="9"/>
    <x v="1"/>
  </r>
  <r>
    <x v="106"/>
    <x v="321"/>
    <n v="1.4534883720930232"/>
    <x v="9"/>
    <x v="1"/>
  </r>
  <r>
    <x v="106"/>
    <x v="322"/>
    <n v="6.1046511627906979"/>
    <x v="9"/>
    <x v="1"/>
  </r>
  <r>
    <x v="106"/>
    <x v="323"/>
    <n v="1.4534883720930232"/>
    <x v="9"/>
    <x v="1"/>
  </r>
  <r>
    <x v="106"/>
    <x v="324"/>
    <n v="42.151162790697676"/>
    <x v="9"/>
    <x v="1"/>
  </r>
  <r>
    <x v="106"/>
    <x v="325"/>
    <n v="1.4534883720930232"/>
    <x v="9"/>
    <x v="1"/>
  </r>
  <r>
    <x v="106"/>
    <x v="326"/>
    <n v="1.1627906976744187"/>
    <x v="9"/>
    <x v="1"/>
  </r>
  <r>
    <x v="106"/>
    <x v="327"/>
    <n v="0.29069767441860467"/>
    <x v="9"/>
    <x v="1"/>
  </r>
  <r>
    <x v="106"/>
    <x v="328"/>
    <n v="2.3255813953488373"/>
    <x v="9"/>
    <x v="1"/>
  </r>
  <r>
    <x v="106"/>
    <x v="4"/>
    <n v="5.8139534883720927"/>
    <x v="9"/>
    <x v="1"/>
  </r>
  <r>
    <x v="106"/>
    <x v="312"/>
    <n v="0"/>
    <x v="10"/>
    <x v="1"/>
  </r>
  <r>
    <x v="106"/>
    <x v="313"/>
    <n v="2.0242914979757085"/>
    <x v="10"/>
    <x v="1"/>
  </r>
  <r>
    <x v="106"/>
    <x v="314"/>
    <n v="2.0242914979757085"/>
    <x v="10"/>
    <x v="1"/>
  </r>
  <r>
    <x v="106"/>
    <x v="241"/>
    <n v="74.089068825910928"/>
    <x v="10"/>
    <x v="1"/>
  </r>
  <r>
    <x v="106"/>
    <x v="315"/>
    <n v="56.275303643724698"/>
    <x v="10"/>
    <x v="1"/>
  </r>
  <r>
    <x v="106"/>
    <x v="316"/>
    <n v="2.834008097165992"/>
    <x v="10"/>
    <x v="1"/>
  </r>
  <r>
    <x v="106"/>
    <x v="239"/>
    <n v="43.724696356275302"/>
    <x v="10"/>
    <x v="1"/>
  </r>
  <r>
    <x v="106"/>
    <x v="317"/>
    <n v="6.4777327935222671"/>
    <x v="10"/>
    <x v="1"/>
  </r>
  <r>
    <x v="106"/>
    <x v="60"/>
    <n v="4.4534412955465585"/>
    <x v="10"/>
    <x v="1"/>
  </r>
  <r>
    <x v="106"/>
    <x v="318"/>
    <n v="6.0728744939271255"/>
    <x v="10"/>
    <x v="1"/>
  </r>
  <r>
    <x v="106"/>
    <x v="319"/>
    <n v="21.05263157894737"/>
    <x v="10"/>
    <x v="1"/>
  </r>
  <r>
    <x v="106"/>
    <x v="320"/>
    <n v="5.2631578947368425"/>
    <x v="10"/>
    <x v="1"/>
  </r>
  <r>
    <x v="106"/>
    <x v="187"/>
    <n v="0.40485829959514169"/>
    <x v="10"/>
    <x v="1"/>
  </r>
  <r>
    <x v="106"/>
    <x v="321"/>
    <n v="5.668016194331984"/>
    <x v="10"/>
    <x v="1"/>
  </r>
  <r>
    <x v="106"/>
    <x v="322"/>
    <n v="15.789473684210526"/>
    <x v="10"/>
    <x v="1"/>
  </r>
  <r>
    <x v="106"/>
    <x v="323"/>
    <n v="0.80971659919028338"/>
    <x v="10"/>
    <x v="1"/>
  </r>
  <r>
    <x v="106"/>
    <x v="324"/>
    <n v="27.530364372469634"/>
    <x v="10"/>
    <x v="1"/>
  </r>
  <r>
    <x v="106"/>
    <x v="325"/>
    <n v="3.2388663967611335"/>
    <x v="10"/>
    <x v="1"/>
  </r>
  <r>
    <x v="106"/>
    <x v="326"/>
    <n v="2.0242914979757085"/>
    <x v="10"/>
    <x v="1"/>
  </r>
  <r>
    <x v="106"/>
    <x v="327"/>
    <n v="0.40485829959514169"/>
    <x v="10"/>
    <x v="1"/>
  </r>
  <r>
    <x v="106"/>
    <x v="328"/>
    <n v="4.8582995951417001"/>
    <x v="10"/>
    <x v="1"/>
  </r>
  <r>
    <x v="106"/>
    <x v="4"/>
    <n v="2.42914979757085"/>
    <x v="10"/>
    <x v="1"/>
  </r>
  <r>
    <x v="106"/>
    <x v="312"/>
    <n v="1.1111111111111112"/>
    <x v="11"/>
    <x v="1"/>
  </r>
  <r>
    <x v="106"/>
    <x v="313"/>
    <n v="2.2222222222222223"/>
    <x v="11"/>
    <x v="1"/>
  </r>
  <r>
    <x v="106"/>
    <x v="314"/>
    <n v="7.0370370370370372"/>
    <x v="11"/>
    <x v="1"/>
  </r>
  <r>
    <x v="106"/>
    <x v="241"/>
    <n v="77.407407407407405"/>
    <x v="11"/>
    <x v="1"/>
  </r>
  <r>
    <x v="106"/>
    <x v="315"/>
    <n v="61.481481481481481"/>
    <x v="11"/>
    <x v="1"/>
  </r>
  <r>
    <x v="106"/>
    <x v="316"/>
    <n v="3.7037037037037037"/>
    <x v="11"/>
    <x v="1"/>
  </r>
  <r>
    <x v="106"/>
    <x v="239"/>
    <n v="26.666666666666668"/>
    <x v="11"/>
    <x v="1"/>
  </r>
  <r>
    <x v="106"/>
    <x v="317"/>
    <n v="2.9629629629629628"/>
    <x v="11"/>
    <x v="1"/>
  </r>
  <r>
    <x v="106"/>
    <x v="60"/>
    <n v="1.1111111111111112"/>
    <x v="11"/>
    <x v="1"/>
  </r>
  <r>
    <x v="106"/>
    <x v="318"/>
    <n v="2.5925925925925926"/>
    <x v="11"/>
    <x v="1"/>
  </r>
  <r>
    <x v="106"/>
    <x v="319"/>
    <n v="14.444444444444445"/>
    <x v="11"/>
    <x v="1"/>
  </r>
  <r>
    <x v="106"/>
    <x v="320"/>
    <n v="4.4444444444444446"/>
    <x v="11"/>
    <x v="1"/>
  </r>
  <r>
    <x v="106"/>
    <x v="187"/>
    <n v="0"/>
    <x v="11"/>
    <x v="1"/>
  </r>
  <r>
    <x v="106"/>
    <x v="321"/>
    <n v="6.2962962962962967"/>
    <x v="11"/>
    <x v="1"/>
  </r>
  <r>
    <x v="106"/>
    <x v="322"/>
    <n v="9.2592592592592595"/>
    <x v="11"/>
    <x v="1"/>
  </r>
  <r>
    <x v="106"/>
    <x v="323"/>
    <n v="1.1111111111111112"/>
    <x v="11"/>
    <x v="1"/>
  </r>
  <r>
    <x v="106"/>
    <x v="324"/>
    <n v="48.148148148148145"/>
    <x v="11"/>
    <x v="1"/>
  </r>
  <r>
    <x v="106"/>
    <x v="325"/>
    <n v="0.37037037037037035"/>
    <x v="11"/>
    <x v="1"/>
  </r>
  <r>
    <x v="106"/>
    <x v="326"/>
    <n v="1.4814814814814814"/>
    <x v="11"/>
    <x v="1"/>
  </r>
  <r>
    <x v="106"/>
    <x v="327"/>
    <n v="1.8518518518518519"/>
    <x v="11"/>
    <x v="1"/>
  </r>
  <r>
    <x v="106"/>
    <x v="328"/>
    <n v="2.2222222222222223"/>
    <x v="11"/>
    <x v="1"/>
  </r>
  <r>
    <x v="106"/>
    <x v="4"/>
    <n v="4.8148148148148149"/>
    <x v="11"/>
    <x v="1"/>
  </r>
  <r>
    <x v="106"/>
    <x v="312"/>
    <n v="3.7414965986394559"/>
    <x v="12"/>
    <x v="1"/>
  </r>
  <r>
    <x v="106"/>
    <x v="313"/>
    <n v="1.0204081632653061"/>
    <x v="12"/>
    <x v="1"/>
  </r>
  <r>
    <x v="106"/>
    <x v="314"/>
    <n v="6.8027210884353737"/>
    <x v="12"/>
    <x v="1"/>
  </r>
  <r>
    <x v="106"/>
    <x v="241"/>
    <n v="66.326530612244895"/>
    <x v="12"/>
    <x v="1"/>
  </r>
  <r>
    <x v="106"/>
    <x v="315"/>
    <n v="47.95918367346939"/>
    <x v="12"/>
    <x v="1"/>
  </r>
  <r>
    <x v="106"/>
    <x v="316"/>
    <n v="8.5034013605442169"/>
    <x v="12"/>
    <x v="1"/>
  </r>
  <r>
    <x v="106"/>
    <x v="239"/>
    <n v="24.489795918367346"/>
    <x v="12"/>
    <x v="1"/>
  </r>
  <r>
    <x v="106"/>
    <x v="317"/>
    <n v="4.0816326530612246"/>
    <x v="12"/>
    <x v="1"/>
  </r>
  <r>
    <x v="106"/>
    <x v="60"/>
    <n v="9.183673469387756"/>
    <x v="12"/>
    <x v="1"/>
  </r>
  <r>
    <x v="106"/>
    <x v="318"/>
    <n v="3.0612244897959182"/>
    <x v="12"/>
    <x v="1"/>
  </r>
  <r>
    <x v="106"/>
    <x v="319"/>
    <n v="19.727891156462587"/>
    <x v="12"/>
    <x v="1"/>
  </r>
  <r>
    <x v="106"/>
    <x v="320"/>
    <n v="6.1224489795918364"/>
    <x v="12"/>
    <x v="1"/>
  </r>
  <r>
    <x v="106"/>
    <x v="187"/>
    <n v="0.3401360544217687"/>
    <x v="12"/>
    <x v="1"/>
  </r>
  <r>
    <x v="106"/>
    <x v="321"/>
    <n v="6.4625850340136051"/>
    <x v="12"/>
    <x v="1"/>
  </r>
  <r>
    <x v="106"/>
    <x v="322"/>
    <n v="21.428571428571427"/>
    <x v="12"/>
    <x v="1"/>
  </r>
  <r>
    <x v="106"/>
    <x v="323"/>
    <n v="1.0204081632653061"/>
    <x v="12"/>
    <x v="1"/>
  </r>
  <r>
    <x v="106"/>
    <x v="324"/>
    <n v="25.85034013605442"/>
    <x v="12"/>
    <x v="1"/>
  </r>
  <r>
    <x v="106"/>
    <x v="325"/>
    <n v="1.0204081632653061"/>
    <x v="12"/>
    <x v="1"/>
  </r>
  <r>
    <x v="106"/>
    <x v="326"/>
    <n v="3.7414965986394559"/>
    <x v="12"/>
    <x v="1"/>
  </r>
  <r>
    <x v="106"/>
    <x v="327"/>
    <n v="0"/>
    <x v="12"/>
    <x v="1"/>
  </r>
  <r>
    <x v="106"/>
    <x v="328"/>
    <n v="1.3605442176870748"/>
    <x v="12"/>
    <x v="1"/>
  </r>
  <r>
    <x v="106"/>
    <x v="4"/>
    <n v="7.4829931972789119"/>
    <x v="12"/>
    <x v="1"/>
  </r>
  <r>
    <x v="106"/>
    <x v="312"/>
    <n v="0.64102564102564108"/>
    <x v="13"/>
    <x v="1"/>
  </r>
  <r>
    <x v="106"/>
    <x v="313"/>
    <n v="0.64102564102564108"/>
    <x v="13"/>
    <x v="1"/>
  </r>
  <r>
    <x v="106"/>
    <x v="314"/>
    <n v="8.9743589743589745"/>
    <x v="13"/>
    <x v="1"/>
  </r>
  <r>
    <x v="106"/>
    <x v="241"/>
    <n v="73.717948717948715"/>
    <x v="13"/>
    <x v="1"/>
  </r>
  <r>
    <x v="106"/>
    <x v="315"/>
    <n v="68.589743589743591"/>
    <x v="13"/>
    <x v="1"/>
  </r>
  <r>
    <x v="106"/>
    <x v="316"/>
    <n v="5.7692307692307692"/>
    <x v="13"/>
    <x v="1"/>
  </r>
  <r>
    <x v="106"/>
    <x v="239"/>
    <n v="50"/>
    <x v="13"/>
    <x v="1"/>
  </r>
  <r>
    <x v="106"/>
    <x v="317"/>
    <n v="10.897435897435898"/>
    <x v="13"/>
    <x v="1"/>
  </r>
  <r>
    <x v="106"/>
    <x v="60"/>
    <n v="1.2820512820512822"/>
    <x v="13"/>
    <x v="1"/>
  </r>
  <r>
    <x v="106"/>
    <x v="318"/>
    <n v="2.5641025641025643"/>
    <x v="13"/>
    <x v="1"/>
  </r>
  <r>
    <x v="106"/>
    <x v="319"/>
    <n v="13.461538461538462"/>
    <x v="13"/>
    <x v="1"/>
  </r>
  <r>
    <x v="106"/>
    <x v="320"/>
    <n v="1.2820512820512822"/>
    <x v="13"/>
    <x v="1"/>
  </r>
  <r>
    <x v="106"/>
    <x v="187"/>
    <n v="0.64102564102564108"/>
    <x v="13"/>
    <x v="1"/>
  </r>
  <r>
    <x v="106"/>
    <x v="321"/>
    <n v="1.9230769230769231"/>
    <x v="13"/>
    <x v="1"/>
  </r>
  <r>
    <x v="106"/>
    <x v="322"/>
    <n v="7.6923076923076925"/>
    <x v="13"/>
    <x v="1"/>
  </r>
  <r>
    <x v="106"/>
    <x v="323"/>
    <n v="0"/>
    <x v="13"/>
    <x v="1"/>
  </r>
  <r>
    <x v="106"/>
    <x v="324"/>
    <n v="12.820512820512821"/>
    <x v="13"/>
    <x v="1"/>
  </r>
  <r>
    <x v="106"/>
    <x v="325"/>
    <n v="4.4871794871794872"/>
    <x v="13"/>
    <x v="1"/>
  </r>
  <r>
    <x v="106"/>
    <x v="326"/>
    <n v="0.64102564102564108"/>
    <x v="13"/>
    <x v="1"/>
  </r>
  <r>
    <x v="106"/>
    <x v="327"/>
    <n v="1.9230769230769231"/>
    <x v="13"/>
    <x v="1"/>
  </r>
  <r>
    <x v="106"/>
    <x v="328"/>
    <n v="3.8461538461538463"/>
    <x v="13"/>
    <x v="1"/>
  </r>
  <r>
    <x v="106"/>
    <x v="4"/>
    <n v="5.1282051282051286"/>
    <x v="13"/>
    <x v="1"/>
  </r>
  <r>
    <x v="106"/>
    <x v="312"/>
    <n v="0"/>
    <x v="14"/>
    <x v="1"/>
  </r>
  <r>
    <x v="106"/>
    <x v="313"/>
    <n v="2.0270270270270272"/>
    <x v="14"/>
    <x v="1"/>
  </r>
  <r>
    <x v="106"/>
    <x v="314"/>
    <n v="4.7297297297297298"/>
    <x v="14"/>
    <x v="1"/>
  </r>
  <r>
    <x v="106"/>
    <x v="241"/>
    <n v="77.027027027027032"/>
    <x v="14"/>
    <x v="1"/>
  </r>
  <r>
    <x v="106"/>
    <x v="315"/>
    <n v="60.810810810810814"/>
    <x v="14"/>
    <x v="1"/>
  </r>
  <r>
    <x v="106"/>
    <x v="316"/>
    <n v="22.972972972972972"/>
    <x v="14"/>
    <x v="1"/>
  </r>
  <r>
    <x v="106"/>
    <x v="239"/>
    <n v="7.4324324324324325"/>
    <x v="14"/>
    <x v="1"/>
  </r>
  <r>
    <x v="106"/>
    <x v="317"/>
    <n v="2.0270270270270272"/>
    <x v="14"/>
    <x v="1"/>
  </r>
  <r>
    <x v="106"/>
    <x v="60"/>
    <n v="0.67567567567567566"/>
    <x v="14"/>
    <x v="1"/>
  </r>
  <r>
    <x v="106"/>
    <x v="318"/>
    <n v="0"/>
    <x v="14"/>
    <x v="1"/>
  </r>
  <r>
    <x v="106"/>
    <x v="319"/>
    <n v="20.945945945945947"/>
    <x v="14"/>
    <x v="1"/>
  </r>
  <r>
    <x v="106"/>
    <x v="320"/>
    <n v="2.0270270270270272"/>
    <x v="14"/>
    <x v="1"/>
  </r>
  <r>
    <x v="106"/>
    <x v="187"/>
    <n v="0"/>
    <x v="14"/>
    <x v="1"/>
  </r>
  <r>
    <x v="106"/>
    <x v="321"/>
    <n v="10.810810810810811"/>
    <x v="14"/>
    <x v="1"/>
  </r>
  <r>
    <x v="106"/>
    <x v="322"/>
    <n v="14.189189189189189"/>
    <x v="14"/>
    <x v="1"/>
  </r>
  <r>
    <x v="106"/>
    <x v="323"/>
    <n v="1.3513513513513513"/>
    <x v="14"/>
    <x v="1"/>
  </r>
  <r>
    <x v="106"/>
    <x v="324"/>
    <n v="33.783783783783782"/>
    <x v="14"/>
    <x v="1"/>
  </r>
  <r>
    <x v="106"/>
    <x v="325"/>
    <n v="4.0540540540540544"/>
    <x v="14"/>
    <x v="1"/>
  </r>
  <r>
    <x v="106"/>
    <x v="326"/>
    <n v="2.7027027027027026"/>
    <x v="14"/>
    <x v="1"/>
  </r>
  <r>
    <x v="106"/>
    <x v="327"/>
    <n v="0.67567567567567566"/>
    <x v="14"/>
    <x v="1"/>
  </r>
  <r>
    <x v="106"/>
    <x v="328"/>
    <n v="0.67567567567567566"/>
    <x v="14"/>
    <x v="1"/>
  </r>
  <r>
    <x v="106"/>
    <x v="4"/>
    <n v="6.0810810810810807"/>
    <x v="14"/>
    <x v="1"/>
  </r>
  <r>
    <x v="106"/>
    <x v="312"/>
    <n v="0"/>
    <x v="15"/>
    <x v="1"/>
  </r>
  <r>
    <x v="106"/>
    <x v="313"/>
    <n v="3.3783783783783785"/>
    <x v="15"/>
    <x v="1"/>
  </r>
  <r>
    <x v="106"/>
    <x v="314"/>
    <n v="4.0540540540540544"/>
    <x v="15"/>
    <x v="1"/>
  </r>
  <r>
    <x v="106"/>
    <x v="241"/>
    <n v="12.162162162162161"/>
    <x v="15"/>
    <x v="1"/>
  </r>
  <r>
    <x v="106"/>
    <x v="315"/>
    <n v="82.432432432432435"/>
    <x v="15"/>
    <x v="1"/>
  </r>
  <r>
    <x v="106"/>
    <x v="316"/>
    <n v="4.0540540540540544"/>
    <x v="15"/>
    <x v="1"/>
  </r>
  <r>
    <x v="106"/>
    <x v="239"/>
    <n v="43.918918918918919"/>
    <x v="15"/>
    <x v="1"/>
  </r>
  <r>
    <x v="106"/>
    <x v="317"/>
    <n v="14.864864864864865"/>
    <x v="15"/>
    <x v="1"/>
  </r>
  <r>
    <x v="106"/>
    <x v="60"/>
    <n v="1.3513513513513513"/>
    <x v="15"/>
    <x v="1"/>
  </r>
  <r>
    <x v="106"/>
    <x v="318"/>
    <n v="13.513513513513514"/>
    <x v="15"/>
    <x v="1"/>
  </r>
  <r>
    <x v="106"/>
    <x v="319"/>
    <n v="24.324324324324323"/>
    <x v="15"/>
    <x v="1"/>
  </r>
  <r>
    <x v="106"/>
    <x v="320"/>
    <n v="6.0810810810810807"/>
    <x v="15"/>
    <x v="1"/>
  </r>
  <r>
    <x v="106"/>
    <x v="187"/>
    <n v="0.67567567567567566"/>
    <x v="15"/>
    <x v="1"/>
  </r>
  <r>
    <x v="106"/>
    <x v="321"/>
    <n v="1.3513513513513513"/>
    <x v="15"/>
    <x v="1"/>
  </r>
  <r>
    <x v="106"/>
    <x v="322"/>
    <n v="10.810810810810811"/>
    <x v="15"/>
    <x v="1"/>
  </r>
  <r>
    <x v="106"/>
    <x v="323"/>
    <n v="1.3513513513513513"/>
    <x v="15"/>
    <x v="1"/>
  </r>
  <r>
    <x v="106"/>
    <x v="324"/>
    <n v="51.351351351351354"/>
    <x v="15"/>
    <x v="1"/>
  </r>
  <r>
    <x v="106"/>
    <x v="325"/>
    <n v="0.67567567567567566"/>
    <x v="15"/>
    <x v="1"/>
  </r>
  <r>
    <x v="106"/>
    <x v="326"/>
    <n v="2.7027027027027026"/>
    <x v="15"/>
    <x v="1"/>
  </r>
  <r>
    <x v="106"/>
    <x v="327"/>
    <n v="1.3513513513513513"/>
    <x v="15"/>
    <x v="1"/>
  </r>
  <r>
    <x v="106"/>
    <x v="328"/>
    <n v="2.7027027027027026"/>
    <x v="15"/>
    <x v="1"/>
  </r>
  <r>
    <x v="106"/>
    <x v="4"/>
    <n v="2.7027027027027026"/>
    <x v="15"/>
    <x v="1"/>
  </r>
  <r>
    <x v="106"/>
    <x v="312"/>
    <n v="3.7037037037037037"/>
    <x v="16"/>
    <x v="1"/>
  </r>
  <r>
    <x v="106"/>
    <x v="313"/>
    <n v="2.6936026936026938"/>
    <x v="16"/>
    <x v="1"/>
  </r>
  <r>
    <x v="106"/>
    <x v="314"/>
    <n v="11.447811447811448"/>
    <x v="16"/>
    <x v="1"/>
  </r>
  <r>
    <x v="106"/>
    <x v="241"/>
    <n v="51.178451178451176"/>
    <x v="16"/>
    <x v="1"/>
  </r>
  <r>
    <x v="106"/>
    <x v="315"/>
    <n v="59.932659932659931"/>
    <x v="16"/>
    <x v="1"/>
  </r>
  <r>
    <x v="106"/>
    <x v="316"/>
    <n v="9.7643097643097647"/>
    <x v="16"/>
    <x v="1"/>
  </r>
  <r>
    <x v="106"/>
    <x v="239"/>
    <n v="37.710437710437709"/>
    <x v="16"/>
    <x v="1"/>
  </r>
  <r>
    <x v="106"/>
    <x v="317"/>
    <n v="8.0808080808080813"/>
    <x v="16"/>
    <x v="1"/>
  </r>
  <r>
    <x v="106"/>
    <x v="60"/>
    <n v="4.0404040404040407"/>
    <x v="16"/>
    <x v="1"/>
  </r>
  <r>
    <x v="106"/>
    <x v="318"/>
    <n v="5.3872053872053876"/>
    <x v="16"/>
    <x v="1"/>
  </r>
  <r>
    <x v="106"/>
    <x v="319"/>
    <n v="16.835016835016834"/>
    <x v="16"/>
    <x v="1"/>
  </r>
  <r>
    <x v="106"/>
    <x v="320"/>
    <n v="7.0707070707070709"/>
    <x v="16"/>
    <x v="1"/>
  </r>
  <r>
    <x v="106"/>
    <x v="187"/>
    <n v="2.0202020202020203"/>
    <x v="16"/>
    <x v="1"/>
  </r>
  <r>
    <x v="106"/>
    <x v="321"/>
    <n v="3.0303030303030303"/>
    <x v="16"/>
    <x v="1"/>
  </r>
  <r>
    <x v="106"/>
    <x v="322"/>
    <n v="13.131313131313131"/>
    <x v="16"/>
    <x v="1"/>
  </r>
  <r>
    <x v="106"/>
    <x v="323"/>
    <n v="0.33670033670033672"/>
    <x v="16"/>
    <x v="1"/>
  </r>
  <r>
    <x v="106"/>
    <x v="324"/>
    <n v="20.53872053872054"/>
    <x v="16"/>
    <x v="1"/>
  </r>
  <r>
    <x v="106"/>
    <x v="325"/>
    <n v="1.3468013468013469"/>
    <x v="16"/>
    <x v="1"/>
  </r>
  <r>
    <x v="106"/>
    <x v="326"/>
    <n v="4.3771043771043772"/>
    <x v="16"/>
    <x v="1"/>
  </r>
  <r>
    <x v="106"/>
    <x v="327"/>
    <n v="0"/>
    <x v="16"/>
    <x v="1"/>
  </r>
  <r>
    <x v="106"/>
    <x v="328"/>
    <n v="2.6936026936026938"/>
    <x v="16"/>
    <x v="1"/>
  </r>
  <r>
    <x v="106"/>
    <x v="4"/>
    <n v="6.7340067340067344"/>
    <x v="16"/>
    <x v="1"/>
  </r>
  <r>
    <x v="107"/>
    <x v="329"/>
    <n v="11000"/>
    <x v="0"/>
    <x v="0"/>
  </r>
  <r>
    <x v="107"/>
    <x v="329"/>
    <n v="2504"/>
    <x v="1"/>
    <x v="0"/>
  </r>
  <r>
    <x v="107"/>
    <x v="329"/>
    <n v="3883"/>
    <x v="2"/>
    <x v="0"/>
  </r>
  <r>
    <x v="107"/>
    <x v="329"/>
    <n v="1441"/>
    <x v="3"/>
    <x v="0"/>
  </r>
  <r>
    <x v="107"/>
    <x v="329"/>
    <n v="1118"/>
    <x v="4"/>
    <x v="0"/>
  </r>
  <r>
    <x v="107"/>
    <x v="329"/>
    <n v="277"/>
    <x v="5"/>
    <x v="0"/>
  </r>
  <r>
    <x v="107"/>
    <x v="329"/>
    <n v="227"/>
    <x v="6"/>
    <x v="0"/>
  </r>
  <r>
    <x v="107"/>
    <x v="329"/>
    <n v="329"/>
    <x v="7"/>
    <x v="0"/>
  </r>
  <r>
    <x v="107"/>
    <x v="329"/>
    <n v="285"/>
    <x v="8"/>
    <x v="0"/>
  </r>
  <r>
    <x v="107"/>
    <x v="329"/>
    <n v="361"/>
    <x v="9"/>
    <x v="0"/>
  </r>
  <r>
    <x v="107"/>
    <x v="329"/>
    <n v="247"/>
    <x v="10"/>
    <x v="0"/>
  </r>
  <r>
    <x v="107"/>
    <x v="329"/>
    <n v="248"/>
    <x v="11"/>
    <x v="0"/>
  </r>
  <r>
    <x v="107"/>
    <x v="329"/>
    <n v="223"/>
    <x v="12"/>
    <x v="0"/>
  </r>
  <r>
    <x v="107"/>
    <x v="329"/>
    <n v="154"/>
    <x v="13"/>
    <x v="0"/>
  </r>
  <r>
    <x v="107"/>
    <x v="329"/>
    <n v="187"/>
    <x v="14"/>
    <x v="0"/>
  </r>
  <r>
    <x v="107"/>
    <x v="329"/>
    <n v="212"/>
    <x v="15"/>
    <x v="0"/>
  </r>
  <r>
    <x v="107"/>
    <x v="329"/>
    <n v="422"/>
    <x v="16"/>
    <x v="0"/>
  </r>
  <r>
    <x v="107"/>
    <x v="329"/>
    <n v="11000"/>
    <x v="0"/>
    <x v="1"/>
  </r>
  <r>
    <x v="107"/>
    <x v="329"/>
    <n v="2286"/>
    <x v="1"/>
    <x v="1"/>
  </r>
  <r>
    <x v="107"/>
    <x v="329"/>
    <n v="4272"/>
    <x v="2"/>
    <x v="1"/>
  </r>
  <r>
    <x v="107"/>
    <x v="329"/>
    <n v="1614"/>
    <x v="3"/>
    <x v="1"/>
  </r>
  <r>
    <x v="107"/>
    <x v="329"/>
    <n v="924"/>
    <x v="4"/>
    <x v="1"/>
  </r>
  <r>
    <x v="107"/>
    <x v="329"/>
    <n v="193"/>
    <x v="5"/>
    <x v="1"/>
  </r>
  <r>
    <x v="107"/>
    <x v="329"/>
    <n v="160"/>
    <x v="6"/>
    <x v="1"/>
  </r>
  <r>
    <x v="107"/>
    <x v="329"/>
    <n v="298"/>
    <x v="7"/>
    <x v="1"/>
  </r>
  <r>
    <x v="107"/>
    <x v="329"/>
    <n v="273"/>
    <x v="8"/>
    <x v="1"/>
  </r>
  <r>
    <x v="107"/>
    <x v="329"/>
    <n v="344"/>
    <x v="9"/>
    <x v="1"/>
  </r>
  <r>
    <x v="107"/>
    <x v="329"/>
    <n v="247"/>
    <x v="10"/>
    <x v="1"/>
  </r>
  <r>
    <x v="107"/>
    <x v="329"/>
    <n v="270"/>
    <x v="11"/>
    <x v="1"/>
  </r>
  <r>
    <x v="107"/>
    <x v="329"/>
    <n v="294"/>
    <x v="12"/>
    <x v="1"/>
  </r>
  <r>
    <x v="107"/>
    <x v="329"/>
    <n v="156"/>
    <x v="13"/>
    <x v="1"/>
  </r>
  <r>
    <x v="107"/>
    <x v="329"/>
    <n v="148"/>
    <x v="14"/>
    <x v="1"/>
  </r>
  <r>
    <x v="107"/>
    <x v="329"/>
    <n v="148"/>
    <x v="15"/>
    <x v="1"/>
  </r>
  <r>
    <x v="107"/>
    <x v="329"/>
    <n v="297"/>
    <x v="16"/>
    <x v="1"/>
  </r>
  <r>
    <x v="0"/>
    <x v="0"/>
    <n v="89.261869436201778"/>
    <x v="17"/>
    <x v="2"/>
  </r>
  <r>
    <x v="0"/>
    <x v="1"/>
    <n v="10.738130563798219"/>
    <x v="17"/>
    <x v="2"/>
  </r>
  <r>
    <x v="1"/>
    <x v="2"/>
    <n v="51.7433234421365"/>
    <x v="17"/>
    <x v="2"/>
  </r>
  <r>
    <x v="1"/>
    <x v="3"/>
    <n v="46.36498516320475"/>
    <x v="17"/>
    <x v="2"/>
  </r>
  <r>
    <x v="1"/>
    <x v="4"/>
    <n v="1.8916913946587537"/>
    <x v="17"/>
    <x v="2"/>
  </r>
  <r>
    <x v="2"/>
    <x v="5"/>
    <n v="8.8649851632047483"/>
    <x v="17"/>
    <x v="2"/>
  </r>
  <r>
    <x v="2"/>
    <x v="6"/>
    <n v="9.068991097922849"/>
    <x v="17"/>
    <x v="2"/>
  </r>
  <r>
    <x v="2"/>
    <x v="7"/>
    <n v="23.571958456973295"/>
    <x v="17"/>
    <x v="2"/>
  </r>
  <r>
    <x v="2"/>
    <x v="8"/>
    <n v="9.7551928783382795"/>
    <x v="17"/>
    <x v="2"/>
  </r>
  <r>
    <x v="2"/>
    <x v="9"/>
    <n v="19.844213649851632"/>
    <x v="17"/>
    <x v="2"/>
  </r>
  <r>
    <x v="2"/>
    <x v="10"/>
    <n v="23.405044510385757"/>
    <x v="17"/>
    <x v="2"/>
  </r>
  <r>
    <x v="2"/>
    <x v="4"/>
    <n v="5.4896142433234418"/>
    <x v="17"/>
    <x v="2"/>
  </r>
  <r>
    <x v="2"/>
    <x v="11"/>
    <n v="47.711145996860303"/>
    <x v="17"/>
    <x v="2"/>
  </r>
  <r>
    <x v="3"/>
    <x v="330"/>
    <n v="7.2700296735905043"/>
    <x v="17"/>
    <x v="2"/>
  </r>
  <r>
    <x v="3"/>
    <x v="14"/>
    <n v="7.3998516320474774"/>
    <x v="17"/>
    <x v="2"/>
  </r>
  <r>
    <x v="3"/>
    <x v="15"/>
    <n v="14.540059347181009"/>
    <x v="17"/>
    <x v="2"/>
  </r>
  <r>
    <x v="3"/>
    <x v="16"/>
    <n v="13.798219584569733"/>
    <x v="17"/>
    <x v="2"/>
  </r>
  <r>
    <x v="3"/>
    <x v="17"/>
    <n v="11.739614243323443"/>
    <x v="17"/>
    <x v="2"/>
  </r>
  <r>
    <x v="3"/>
    <x v="18"/>
    <n v="26.26112759643917"/>
    <x v="17"/>
    <x v="2"/>
  </r>
  <r>
    <x v="3"/>
    <x v="4"/>
    <n v="18.991097922848663"/>
    <x v="17"/>
    <x v="2"/>
  </r>
  <r>
    <x v="3"/>
    <x v="19"/>
    <n v="41928.26442307698"/>
    <x v="17"/>
    <x v="2"/>
  </r>
  <r>
    <x v="0"/>
    <x v="0"/>
    <n v="59.733333333333334"/>
    <x v="1"/>
    <x v="2"/>
  </r>
  <r>
    <x v="0"/>
    <x v="1"/>
    <n v="40.266666666666666"/>
    <x v="1"/>
    <x v="2"/>
  </r>
  <r>
    <x v="1"/>
    <x v="2"/>
    <n v="54.93333333333333"/>
    <x v="1"/>
    <x v="2"/>
  </r>
  <r>
    <x v="1"/>
    <x v="3"/>
    <n v="43.733333333333334"/>
    <x v="1"/>
    <x v="2"/>
  </r>
  <r>
    <x v="1"/>
    <x v="4"/>
    <n v="1.3333333333333333"/>
    <x v="1"/>
    <x v="2"/>
  </r>
  <r>
    <x v="2"/>
    <x v="5"/>
    <n v="13.955555555555556"/>
    <x v="1"/>
    <x v="2"/>
  </r>
  <r>
    <x v="2"/>
    <x v="6"/>
    <n v="17.244444444444444"/>
    <x v="1"/>
    <x v="2"/>
  </r>
  <r>
    <x v="2"/>
    <x v="7"/>
    <n v="34.844444444444441"/>
    <x v="1"/>
    <x v="2"/>
  </r>
  <r>
    <x v="2"/>
    <x v="8"/>
    <n v="7.5555555555555554"/>
    <x v="1"/>
    <x v="2"/>
  </r>
  <r>
    <x v="2"/>
    <x v="9"/>
    <n v="11.555555555555555"/>
    <x v="1"/>
    <x v="2"/>
  </r>
  <r>
    <x v="2"/>
    <x v="10"/>
    <n v="11.822222222222223"/>
    <x v="1"/>
    <x v="2"/>
  </r>
  <r>
    <x v="2"/>
    <x v="4"/>
    <n v="3.0222222222222221"/>
    <x v="1"/>
    <x v="2"/>
  </r>
  <r>
    <x v="2"/>
    <x v="11"/>
    <n v="40.092575618698476"/>
    <x v="1"/>
    <x v="2"/>
  </r>
  <r>
    <x v="3"/>
    <x v="330"/>
    <n v="14.133333333333333"/>
    <x v="1"/>
    <x v="2"/>
  </r>
  <r>
    <x v="3"/>
    <x v="14"/>
    <n v="12.977777777777778"/>
    <x v="1"/>
    <x v="2"/>
  </r>
  <r>
    <x v="3"/>
    <x v="15"/>
    <n v="20.533333333333335"/>
    <x v="1"/>
    <x v="2"/>
  </r>
  <r>
    <x v="3"/>
    <x v="16"/>
    <n v="13.6"/>
    <x v="1"/>
    <x v="2"/>
  </r>
  <r>
    <x v="3"/>
    <x v="17"/>
    <n v="9.4222222222222225"/>
    <x v="1"/>
    <x v="2"/>
  </r>
  <r>
    <x v="3"/>
    <x v="18"/>
    <n v="14.488888888888889"/>
    <x v="1"/>
    <x v="2"/>
  </r>
  <r>
    <x v="3"/>
    <x v="4"/>
    <n v="14.844444444444445"/>
    <x v="1"/>
    <x v="2"/>
  </r>
  <r>
    <x v="3"/>
    <x v="19"/>
    <n v="37027.139874739041"/>
    <x v="1"/>
    <x v="2"/>
  </r>
  <r>
    <x v="0"/>
    <x v="0"/>
    <n v="99.836956521739125"/>
    <x v="2"/>
    <x v="2"/>
  </r>
  <r>
    <x v="0"/>
    <x v="1"/>
    <n v="0.16304347826086957"/>
    <x v="2"/>
    <x v="2"/>
  </r>
  <r>
    <x v="1"/>
    <x v="2"/>
    <n v="50.163043478260867"/>
    <x v="2"/>
    <x v="2"/>
  </r>
  <r>
    <x v="1"/>
    <x v="3"/>
    <n v="48.75"/>
    <x v="2"/>
    <x v="2"/>
  </r>
  <r>
    <x v="1"/>
    <x v="4"/>
    <n v="1.0869565217391304"/>
    <x v="2"/>
    <x v="2"/>
  </r>
  <r>
    <x v="2"/>
    <x v="5"/>
    <n v="7.0652173913043477"/>
    <x v="2"/>
    <x v="2"/>
  </r>
  <r>
    <x v="2"/>
    <x v="6"/>
    <n v="4.9456521739130439"/>
    <x v="2"/>
    <x v="2"/>
  </r>
  <r>
    <x v="2"/>
    <x v="7"/>
    <n v="18.206521739130434"/>
    <x v="2"/>
    <x v="2"/>
  </r>
  <r>
    <x v="2"/>
    <x v="8"/>
    <n v="9.2934782608695645"/>
    <x v="2"/>
    <x v="2"/>
  </r>
  <r>
    <x v="2"/>
    <x v="9"/>
    <n v="25.217391304347824"/>
    <x v="2"/>
    <x v="2"/>
  </r>
  <r>
    <x v="2"/>
    <x v="10"/>
    <n v="28.586956521739129"/>
    <x v="2"/>
    <x v="2"/>
  </r>
  <r>
    <x v="2"/>
    <x v="4"/>
    <n v="6.6847826086956523"/>
    <x v="2"/>
    <x v="2"/>
  </r>
  <r>
    <x v="2"/>
    <x v="11"/>
    <n v="51.307513104251527"/>
    <x v="2"/>
    <x v="2"/>
  </r>
  <r>
    <x v="3"/>
    <x v="330"/>
    <n v="5.2173913043478262"/>
    <x v="2"/>
    <x v="2"/>
  </r>
  <r>
    <x v="3"/>
    <x v="14"/>
    <n v="5.4891304347826084"/>
    <x v="2"/>
    <x v="2"/>
  </r>
  <r>
    <x v="3"/>
    <x v="15"/>
    <n v="12.771739130434783"/>
    <x v="2"/>
    <x v="2"/>
  </r>
  <r>
    <x v="3"/>
    <x v="16"/>
    <n v="13.75"/>
    <x v="2"/>
    <x v="2"/>
  </r>
  <r>
    <x v="3"/>
    <x v="17"/>
    <n v="12.282608695652174"/>
    <x v="2"/>
    <x v="2"/>
  </r>
  <r>
    <x v="3"/>
    <x v="18"/>
    <n v="34.673913043478258"/>
    <x v="2"/>
    <x v="2"/>
  </r>
  <r>
    <x v="3"/>
    <x v="4"/>
    <n v="15.815217391304348"/>
    <x v="2"/>
    <x v="2"/>
  </r>
  <r>
    <x v="3"/>
    <x v="19"/>
    <n v="37984.931568754"/>
    <x v="2"/>
    <x v="2"/>
  </r>
  <r>
    <x v="0"/>
    <x v="0"/>
    <n v="96.478873239436624"/>
    <x v="3"/>
    <x v="2"/>
  </r>
  <r>
    <x v="0"/>
    <x v="1"/>
    <n v="3.5211267605633805"/>
    <x v="3"/>
    <x v="2"/>
  </r>
  <r>
    <x v="1"/>
    <x v="2"/>
    <n v="49.436619718309856"/>
    <x v="3"/>
    <x v="2"/>
  </r>
  <r>
    <x v="1"/>
    <x v="3"/>
    <n v="47.605633802816904"/>
    <x v="3"/>
    <x v="2"/>
  </r>
  <r>
    <x v="1"/>
    <x v="4"/>
    <n v="2.9577464788732395"/>
    <x v="3"/>
    <x v="2"/>
  </r>
  <r>
    <x v="2"/>
    <x v="5"/>
    <n v="6.197183098591549"/>
    <x v="3"/>
    <x v="2"/>
  </r>
  <r>
    <x v="89"/>
    <x v="4"/>
    <n v="10.169491525423728"/>
    <x v="7"/>
    <x v="3"/>
  </r>
  <r>
    <x v="89"/>
    <x v="208"/>
    <n v="2.8913043478260874"/>
    <x v="7"/>
    <x v="3"/>
  </r>
  <r>
    <x v="89"/>
    <x v="209"/>
    <n v="2"/>
    <x v="7"/>
    <x v="3"/>
  </r>
  <r>
    <x v="89"/>
    <x v="210"/>
    <n v="7"/>
    <x v="7"/>
    <x v="3"/>
  </r>
  <r>
    <x v="82"/>
    <x v="188"/>
    <n v="75.675675675675677"/>
    <x v="8"/>
    <x v="3"/>
  </r>
  <r>
    <x v="82"/>
    <x v="189"/>
    <n v="10.135135135135135"/>
    <x v="8"/>
    <x v="3"/>
  </r>
  <r>
    <x v="82"/>
    <x v="190"/>
    <n v="4.0540540540540544"/>
    <x v="8"/>
    <x v="3"/>
  </r>
  <r>
    <x v="82"/>
    <x v="191"/>
    <n v="8.1081081081081088"/>
    <x v="8"/>
    <x v="3"/>
  </r>
  <r>
    <x v="82"/>
    <x v="192"/>
    <n v="0.67567567567567566"/>
    <x v="8"/>
    <x v="3"/>
  </r>
  <r>
    <x v="82"/>
    <x v="193"/>
    <n v="4.0540540540540544"/>
    <x v="8"/>
    <x v="3"/>
  </r>
  <r>
    <x v="83"/>
    <x v="4"/>
    <n v="7.4324324324324325"/>
    <x v="8"/>
    <x v="3"/>
  </r>
  <r>
    <x v="83"/>
    <x v="105"/>
    <n v="89.86486486486487"/>
    <x v="8"/>
    <x v="3"/>
  </r>
  <r>
    <x v="83"/>
    <x v="194"/>
    <n v="2.7027027027027026"/>
    <x v="8"/>
    <x v="3"/>
  </r>
  <r>
    <x v="84"/>
    <x v="195"/>
    <n v="8.7837837837837842"/>
    <x v="8"/>
    <x v="3"/>
  </r>
  <r>
    <x v="84"/>
    <x v="196"/>
    <n v="10.135135135135135"/>
    <x v="8"/>
    <x v="3"/>
  </r>
  <r>
    <x v="84"/>
    <x v="197"/>
    <n v="17.567567567567568"/>
    <x v="8"/>
    <x v="3"/>
  </r>
  <r>
    <x v="84"/>
    <x v="198"/>
    <n v="22.297297297297298"/>
    <x v="8"/>
    <x v="3"/>
  </r>
  <r>
    <x v="84"/>
    <x v="199"/>
    <n v="18.243243243243242"/>
    <x v="8"/>
    <x v="3"/>
  </r>
  <r>
    <x v="84"/>
    <x v="200"/>
    <n v="19.594594594594593"/>
    <x v="8"/>
    <x v="3"/>
  </r>
  <r>
    <x v="84"/>
    <x v="4"/>
    <n v="3.3783783783783785"/>
    <x v="8"/>
    <x v="3"/>
  </r>
  <r>
    <x v="85"/>
    <x v="201"/>
    <n v="74.937062937062962"/>
    <x v="8"/>
    <x v="3"/>
  </r>
  <r>
    <x v="86"/>
    <x v="195"/>
    <n v="8.7837837837837842"/>
    <x v="8"/>
    <x v="3"/>
  </r>
  <r>
    <x v="86"/>
    <x v="196"/>
    <n v="10.135135135135135"/>
    <x v="8"/>
    <x v="3"/>
  </r>
  <r>
    <x v="86"/>
    <x v="197"/>
    <n v="17.567567567567568"/>
    <x v="8"/>
    <x v="3"/>
  </r>
  <r>
    <x v="86"/>
    <x v="198"/>
    <n v="20.945945945945947"/>
    <x v="8"/>
    <x v="3"/>
  </r>
  <r>
    <x v="86"/>
    <x v="199"/>
    <n v="17.567567567567568"/>
    <x v="8"/>
    <x v="3"/>
  </r>
  <r>
    <x v="86"/>
    <x v="200"/>
    <n v="18.918918918918919"/>
    <x v="8"/>
    <x v="3"/>
  </r>
  <r>
    <x v="86"/>
    <x v="4"/>
    <n v="6.0810810810810807"/>
    <x v="8"/>
    <x v="3"/>
  </r>
  <r>
    <x v="2"/>
    <x v="6"/>
    <n v="8.169014084507042"/>
    <x v="3"/>
    <x v="2"/>
  </r>
  <r>
    <x v="2"/>
    <x v="7"/>
    <n v="18.732394366197184"/>
    <x v="3"/>
    <x v="2"/>
  </r>
  <r>
    <x v="2"/>
    <x v="8"/>
    <n v="11.690140845070422"/>
    <x v="3"/>
    <x v="2"/>
  </r>
  <r>
    <x v="2"/>
    <x v="9"/>
    <n v="21.690140845070424"/>
    <x v="3"/>
    <x v="2"/>
  </r>
  <r>
    <x v="2"/>
    <x v="10"/>
    <n v="27.6056338028169"/>
    <x v="3"/>
    <x v="2"/>
  </r>
  <r>
    <x v="2"/>
    <x v="4"/>
    <n v="5.915492957746479"/>
    <x v="3"/>
    <x v="2"/>
  </r>
  <r>
    <x v="2"/>
    <x v="11"/>
    <n v="50.678143712574901"/>
    <x v="3"/>
    <x v="2"/>
  </r>
  <r>
    <x v="3"/>
    <x v="330"/>
    <n v="4.507042253521127"/>
    <x v="3"/>
    <x v="2"/>
  </r>
  <r>
    <x v="3"/>
    <x v="14"/>
    <n v="6.056338028169014"/>
    <x v="3"/>
    <x v="2"/>
  </r>
  <r>
    <x v="3"/>
    <x v="15"/>
    <n v="13.380281690140846"/>
    <x v="3"/>
    <x v="2"/>
  </r>
  <r>
    <x v="3"/>
    <x v="16"/>
    <n v="14.507042253521126"/>
    <x v="3"/>
    <x v="2"/>
  </r>
  <r>
    <x v="3"/>
    <x v="17"/>
    <n v="14.225352112676056"/>
    <x v="3"/>
    <x v="2"/>
  </r>
  <r>
    <x v="3"/>
    <x v="18"/>
    <n v="20.140845070422536"/>
    <x v="3"/>
    <x v="2"/>
  </r>
  <r>
    <x v="3"/>
    <x v="4"/>
    <n v="27.183098591549296"/>
    <x v="3"/>
    <x v="2"/>
  </r>
  <r>
    <x v="3"/>
    <x v="19"/>
    <n v="46709.864603481619"/>
    <x v="3"/>
    <x v="2"/>
  </r>
  <r>
    <x v="0"/>
    <x v="0"/>
    <n v="93.913043478260875"/>
    <x v="4"/>
    <x v="2"/>
  </r>
  <r>
    <x v="0"/>
    <x v="1"/>
    <n v="6.0869565217391308"/>
    <x v="4"/>
    <x v="2"/>
  </r>
  <r>
    <x v="1"/>
    <x v="2"/>
    <n v="51.304347826086953"/>
    <x v="4"/>
    <x v="2"/>
  </r>
  <r>
    <x v="1"/>
    <x v="3"/>
    <n v="45.362318840579711"/>
    <x v="4"/>
    <x v="2"/>
  </r>
  <r>
    <x v="1"/>
    <x v="4"/>
    <n v="3.3333333333333335"/>
    <x v="4"/>
    <x v="2"/>
  </r>
  <r>
    <x v="2"/>
    <x v="5"/>
    <n v="7.6811594202898554"/>
    <x v="4"/>
    <x v="2"/>
  </r>
  <r>
    <x v="2"/>
    <x v="6"/>
    <n v="4.4927536231884062"/>
    <x v="4"/>
    <x v="2"/>
  </r>
  <r>
    <x v="2"/>
    <x v="7"/>
    <n v="23.478260869565219"/>
    <x v="4"/>
    <x v="2"/>
  </r>
  <r>
    <x v="2"/>
    <x v="8"/>
    <n v="11.304347826086957"/>
    <x v="4"/>
    <x v="2"/>
  </r>
  <r>
    <x v="2"/>
    <x v="9"/>
    <n v="18.840579710144926"/>
    <x v="4"/>
    <x v="2"/>
  </r>
  <r>
    <x v="2"/>
    <x v="10"/>
    <n v="27.10144927536232"/>
    <x v="4"/>
    <x v="2"/>
  </r>
  <r>
    <x v="2"/>
    <x v="4"/>
    <n v="7.1014492753623184"/>
    <x v="4"/>
    <x v="2"/>
  </r>
  <r>
    <x v="2"/>
    <x v="11"/>
    <n v="49.79251170046799"/>
    <x v="4"/>
    <x v="2"/>
  </r>
  <r>
    <x v="3"/>
    <x v="330"/>
    <n v="3.3333333333333335"/>
    <x v="4"/>
    <x v="2"/>
  </r>
  <r>
    <x v="3"/>
    <x v="14"/>
    <n v="3.9130434782608696"/>
    <x v="4"/>
    <x v="2"/>
  </r>
  <r>
    <x v="3"/>
    <x v="15"/>
    <n v="12.318840579710145"/>
    <x v="4"/>
    <x v="2"/>
  </r>
  <r>
    <x v="3"/>
    <x v="16"/>
    <n v="12.898550724637682"/>
    <x v="4"/>
    <x v="2"/>
  </r>
  <r>
    <x v="3"/>
    <x v="17"/>
    <n v="12.608695652173912"/>
    <x v="4"/>
    <x v="2"/>
  </r>
  <r>
    <x v="3"/>
    <x v="18"/>
    <n v="34.637681159420289"/>
    <x v="4"/>
    <x v="2"/>
  </r>
  <r>
    <x v="3"/>
    <x v="4"/>
    <n v="20.289855072463769"/>
    <x v="4"/>
    <x v="2"/>
  </r>
  <r>
    <x v="3"/>
    <x v="19"/>
    <n v="52710.90909090911"/>
    <x v="4"/>
    <x v="2"/>
  </r>
  <r>
    <x v="0"/>
    <x v="0"/>
    <n v="80"/>
    <x v="5"/>
    <x v="2"/>
  </r>
  <r>
    <x v="0"/>
    <x v="1"/>
    <n v="20"/>
    <x v="5"/>
    <x v="2"/>
  </r>
  <r>
    <x v="1"/>
    <x v="2"/>
    <n v="48.205128205128204"/>
    <x v="5"/>
    <x v="2"/>
  </r>
  <r>
    <x v="1"/>
    <x v="3"/>
    <n v="48.205128205128204"/>
    <x v="5"/>
    <x v="2"/>
  </r>
  <r>
    <x v="1"/>
    <x v="4"/>
    <n v="3.5897435897435899"/>
    <x v="5"/>
    <x v="2"/>
  </r>
  <r>
    <x v="2"/>
    <x v="5"/>
    <n v="7.6923076923076925"/>
    <x v="5"/>
    <x v="2"/>
  </r>
  <r>
    <x v="2"/>
    <x v="6"/>
    <n v="3.0769230769230771"/>
    <x v="5"/>
    <x v="2"/>
  </r>
  <r>
    <x v="2"/>
    <x v="7"/>
    <n v="26.666666666666668"/>
    <x v="5"/>
    <x v="2"/>
  </r>
  <r>
    <x v="2"/>
    <x v="8"/>
    <n v="11.282051282051283"/>
    <x v="5"/>
    <x v="2"/>
  </r>
  <r>
    <x v="2"/>
    <x v="9"/>
    <n v="22.564102564102566"/>
    <x v="5"/>
    <x v="2"/>
  </r>
  <r>
    <x v="2"/>
    <x v="10"/>
    <n v="22.564102564102566"/>
    <x v="5"/>
    <x v="2"/>
  </r>
  <r>
    <x v="2"/>
    <x v="4"/>
    <n v="6.1538461538461542"/>
    <x v="5"/>
    <x v="2"/>
  </r>
  <r>
    <x v="2"/>
    <x v="11"/>
    <n v="48.7049180327869"/>
    <x v="5"/>
    <x v="2"/>
  </r>
  <r>
    <x v="3"/>
    <x v="330"/>
    <n v="4.615384615384615"/>
    <x v="5"/>
    <x v="2"/>
  </r>
  <r>
    <x v="3"/>
    <x v="14"/>
    <n v="4.615384615384615"/>
    <x v="5"/>
    <x v="2"/>
  </r>
  <r>
    <x v="3"/>
    <x v="15"/>
    <n v="17.435897435897434"/>
    <x v="5"/>
    <x v="2"/>
  </r>
  <r>
    <x v="3"/>
    <x v="16"/>
    <n v="14.358974358974359"/>
    <x v="5"/>
    <x v="2"/>
  </r>
  <r>
    <x v="3"/>
    <x v="17"/>
    <n v="15.384615384615385"/>
    <x v="5"/>
    <x v="2"/>
  </r>
  <r>
    <x v="3"/>
    <x v="18"/>
    <n v="29.743589743589745"/>
    <x v="5"/>
    <x v="2"/>
  </r>
  <r>
    <x v="3"/>
    <x v="4"/>
    <n v="13.846153846153847"/>
    <x v="5"/>
    <x v="2"/>
  </r>
  <r>
    <x v="3"/>
    <x v="19"/>
    <n v="49232.142857142877"/>
    <x v="5"/>
    <x v="2"/>
  </r>
  <r>
    <x v="0"/>
    <x v="0"/>
    <n v="99.173553719008268"/>
    <x v="6"/>
    <x v="2"/>
  </r>
  <r>
    <x v="0"/>
    <x v="1"/>
    <n v="0.82644628099173556"/>
    <x v="6"/>
    <x v="2"/>
  </r>
  <r>
    <x v="1"/>
    <x v="2"/>
    <n v="55.371900826446279"/>
    <x v="6"/>
    <x v="2"/>
  </r>
  <r>
    <x v="1"/>
    <x v="3"/>
    <n v="42.148760330578511"/>
    <x v="6"/>
    <x v="2"/>
  </r>
  <r>
    <x v="1"/>
    <x v="4"/>
    <n v="2.4793388429752068"/>
    <x v="6"/>
    <x v="2"/>
  </r>
  <r>
    <x v="2"/>
    <x v="5"/>
    <n v="4.9586776859504136"/>
    <x v="6"/>
    <x v="2"/>
  </r>
  <r>
    <x v="2"/>
    <x v="6"/>
    <n v="4.9586776859504136"/>
    <x v="6"/>
    <x v="2"/>
  </r>
  <r>
    <x v="2"/>
    <x v="7"/>
    <n v="19.008264462809919"/>
    <x v="6"/>
    <x v="2"/>
  </r>
  <r>
    <x v="2"/>
    <x v="8"/>
    <n v="10.743801652892563"/>
    <x v="6"/>
    <x v="2"/>
  </r>
  <r>
    <x v="2"/>
    <x v="9"/>
    <n v="17.355371900826448"/>
    <x v="6"/>
    <x v="2"/>
  </r>
  <r>
    <x v="2"/>
    <x v="10"/>
    <n v="33.884297520661157"/>
    <x v="6"/>
    <x v="2"/>
  </r>
  <r>
    <x v="2"/>
    <x v="4"/>
    <n v="9.0909090909090917"/>
    <x v="6"/>
    <x v="2"/>
  </r>
  <r>
    <x v="2"/>
    <x v="11"/>
    <n v="52.090909090909093"/>
    <x v="6"/>
    <x v="2"/>
  </r>
  <r>
    <x v="3"/>
    <x v="330"/>
    <n v="0"/>
    <x v="6"/>
    <x v="2"/>
  </r>
  <r>
    <x v="3"/>
    <x v="14"/>
    <n v="3.3057851239669422"/>
    <x v="6"/>
    <x v="2"/>
  </r>
  <r>
    <x v="3"/>
    <x v="15"/>
    <n v="7.4380165289256199"/>
    <x v="6"/>
    <x v="2"/>
  </r>
  <r>
    <x v="3"/>
    <x v="16"/>
    <n v="14.049586776859504"/>
    <x v="6"/>
    <x v="2"/>
  </r>
  <r>
    <x v="3"/>
    <x v="17"/>
    <n v="9.9173553719008272"/>
    <x v="6"/>
    <x v="2"/>
  </r>
  <r>
    <x v="3"/>
    <x v="18"/>
    <n v="42.97520661157025"/>
    <x v="6"/>
    <x v="2"/>
  </r>
  <r>
    <x v="3"/>
    <x v="4"/>
    <n v="22.314049586776861"/>
    <x v="6"/>
    <x v="2"/>
  </r>
  <r>
    <x v="3"/>
    <x v="19"/>
    <n v="58085.106382978709"/>
    <x v="6"/>
    <x v="2"/>
  </r>
  <r>
    <x v="0"/>
    <x v="0"/>
    <n v="99.004975124378106"/>
    <x v="7"/>
    <x v="2"/>
  </r>
  <r>
    <x v="0"/>
    <x v="1"/>
    <n v="0.99502487562189057"/>
    <x v="7"/>
    <x v="2"/>
  </r>
  <r>
    <x v="1"/>
    <x v="2"/>
    <n v="46.766169154228855"/>
    <x v="7"/>
    <x v="2"/>
  </r>
  <r>
    <x v="1"/>
    <x v="3"/>
    <n v="49.253731343283583"/>
    <x v="7"/>
    <x v="2"/>
  </r>
  <r>
    <x v="1"/>
    <x v="4"/>
    <n v="3.9800995024875623"/>
    <x v="7"/>
    <x v="2"/>
  </r>
  <r>
    <x v="2"/>
    <x v="5"/>
    <n v="11.940298507462687"/>
    <x v="7"/>
    <x v="2"/>
  </r>
  <r>
    <x v="2"/>
    <x v="6"/>
    <n v="6.9651741293532341"/>
    <x v="7"/>
    <x v="2"/>
  </r>
  <r>
    <x v="2"/>
    <x v="7"/>
    <n v="16.915422885572138"/>
    <x v="7"/>
    <x v="2"/>
  </r>
  <r>
    <x v="2"/>
    <x v="8"/>
    <n v="12.437810945273633"/>
    <x v="7"/>
    <x v="2"/>
  </r>
  <r>
    <x v="2"/>
    <x v="9"/>
    <n v="15.920398009950249"/>
    <x v="7"/>
    <x v="2"/>
  </r>
  <r>
    <x v="2"/>
    <x v="10"/>
    <n v="28.35820895522388"/>
    <x v="7"/>
    <x v="2"/>
  </r>
  <r>
    <x v="2"/>
    <x v="4"/>
    <n v="7.4626865671641793"/>
    <x v="7"/>
    <x v="2"/>
  </r>
  <r>
    <x v="2"/>
    <x v="11"/>
    <n v="49.381720430107556"/>
    <x v="7"/>
    <x v="2"/>
  </r>
  <r>
    <x v="3"/>
    <x v="330"/>
    <n v="5.9701492537313436"/>
    <x v="7"/>
    <x v="2"/>
  </r>
  <r>
    <x v="3"/>
    <x v="14"/>
    <n v="4.4776119402985071"/>
    <x v="7"/>
    <x v="2"/>
  </r>
  <r>
    <x v="3"/>
    <x v="15"/>
    <n v="13.930348258706468"/>
    <x v="7"/>
    <x v="2"/>
  </r>
  <r>
    <x v="3"/>
    <x v="16"/>
    <n v="11.940298507462687"/>
    <x v="7"/>
    <x v="2"/>
  </r>
  <r>
    <x v="3"/>
    <x v="17"/>
    <n v="15.920398009950249"/>
    <x v="7"/>
    <x v="2"/>
  </r>
  <r>
    <x v="3"/>
    <x v="18"/>
    <n v="23.383084577114428"/>
    <x v="7"/>
    <x v="2"/>
  </r>
  <r>
    <x v="3"/>
    <x v="4"/>
    <n v="24.378109452736318"/>
    <x v="7"/>
    <x v="2"/>
  </r>
  <r>
    <x v="3"/>
    <x v="19"/>
    <n v="47822.368421052612"/>
    <x v="7"/>
    <x v="2"/>
  </r>
  <r>
    <x v="0"/>
    <x v="0"/>
    <n v="100"/>
    <x v="8"/>
    <x v="2"/>
  </r>
  <r>
    <x v="0"/>
    <x v="1"/>
    <n v="0"/>
    <x v="8"/>
    <x v="2"/>
  </r>
  <r>
    <x v="1"/>
    <x v="2"/>
    <n v="57.225433526011564"/>
    <x v="8"/>
    <x v="2"/>
  </r>
  <r>
    <x v="1"/>
    <x v="3"/>
    <n v="39.884393063583815"/>
    <x v="8"/>
    <x v="2"/>
  </r>
  <r>
    <x v="1"/>
    <x v="4"/>
    <n v="2.8901734104046244"/>
    <x v="8"/>
    <x v="2"/>
  </r>
  <r>
    <x v="2"/>
    <x v="5"/>
    <n v="4.6242774566473992"/>
    <x v="8"/>
    <x v="2"/>
  </r>
  <r>
    <x v="2"/>
    <x v="6"/>
    <n v="2.8901734104046244"/>
    <x v="8"/>
    <x v="2"/>
  </r>
  <r>
    <x v="2"/>
    <x v="7"/>
    <n v="30.635838150289018"/>
    <x v="8"/>
    <x v="2"/>
  </r>
  <r>
    <x v="2"/>
    <x v="8"/>
    <n v="10.404624277456648"/>
    <x v="8"/>
    <x v="2"/>
  </r>
  <r>
    <x v="2"/>
    <x v="9"/>
    <n v="19.075144508670519"/>
    <x v="8"/>
    <x v="2"/>
  </r>
  <r>
    <x v="2"/>
    <x v="10"/>
    <n v="26.01156069364162"/>
    <x v="8"/>
    <x v="2"/>
  </r>
  <r>
    <x v="2"/>
    <x v="4"/>
    <n v="6.3583815028901736"/>
    <x v="8"/>
    <x v="2"/>
  </r>
  <r>
    <x v="2"/>
    <x v="11"/>
    <n v="49.932098765432094"/>
    <x v="8"/>
    <x v="2"/>
  </r>
  <r>
    <x v="3"/>
    <x v="330"/>
    <n v="1.1560693641618498"/>
    <x v="8"/>
    <x v="2"/>
  </r>
  <r>
    <x v="3"/>
    <x v="14"/>
    <n v="2.8901734104046244"/>
    <x v="8"/>
    <x v="2"/>
  </r>
  <r>
    <x v="3"/>
    <x v="15"/>
    <n v="8.0924855491329488"/>
    <x v="8"/>
    <x v="2"/>
  </r>
  <r>
    <x v="3"/>
    <x v="16"/>
    <n v="11.560693641618498"/>
    <x v="8"/>
    <x v="2"/>
  </r>
  <r>
    <x v="3"/>
    <x v="17"/>
    <n v="7.5144508670520231"/>
    <x v="8"/>
    <x v="2"/>
  </r>
  <r>
    <x v="3"/>
    <x v="18"/>
    <n v="47.398843930635842"/>
    <x v="8"/>
    <x v="2"/>
  </r>
  <r>
    <x v="3"/>
    <x v="4"/>
    <n v="21.387283236994218"/>
    <x v="8"/>
    <x v="2"/>
  </r>
  <r>
    <x v="3"/>
    <x v="19"/>
    <n v="58757.352941176468"/>
    <x v="8"/>
    <x v="2"/>
  </r>
  <r>
    <x v="0"/>
    <x v="0"/>
    <n v="99.447513812154696"/>
    <x v="9"/>
    <x v="2"/>
  </r>
  <r>
    <x v="0"/>
    <x v="1"/>
    <n v="0.5524861878453039"/>
    <x v="9"/>
    <x v="2"/>
  </r>
  <r>
    <x v="1"/>
    <x v="2"/>
    <n v="48.618784530386741"/>
    <x v="9"/>
    <x v="2"/>
  </r>
  <r>
    <x v="1"/>
    <x v="3"/>
    <n v="50.828729281767956"/>
    <x v="9"/>
    <x v="2"/>
  </r>
  <r>
    <x v="1"/>
    <x v="4"/>
    <n v="0.5524861878453039"/>
    <x v="9"/>
    <x v="2"/>
  </r>
  <r>
    <x v="2"/>
    <x v="5"/>
    <n v="11.049723756906078"/>
    <x v="9"/>
    <x v="2"/>
  </r>
  <r>
    <x v="2"/>
    <x v="6"/>
    <n v="7.7348066298342539"/>
    <x v="9"/>
    <x v="2"/>
  </r>
  <r>
    <x v="2"/>
    <x v="7"/>
    <n v="22.099447513812155"/>
    <x v="9"/>
    <x v="2"/>
  </r>
  <r>
    <x v="2"/>
    <x v="8"/>
    <n v="10.497237569060774"/>
    <x v="9"/>
    <x v="2"/>
  </r>
  <r>
    <x v="2"/>
    <x v="9"/>
    <n v="22.099447513812155"/>
    <x v="9"/>
    <x v="2"/>
  </r>
  <r>
    <x v="2"/>
    <x v="10"/>
    <n v="23.204419889502763"/>
    <x v="9"/>
    <x v="2"/>
  </r>
  <r>
    <x v="2"/>
    <x v="4"/>
    <n v="3.3149171270718232"/>
    <x v="9"/>
    <x v="2"/>
  </r>
  <r>
    <x v="2"/>
    <x v="11"/>
    <n v="47.354285714285709"/>
    <x v="9"/>
    <x v="2"/>
  </r>
  <r>
    <x v="3"/>
    <x v="330"/>
    <n v="6.0773480662983426"/>
    <x v="9"/>
    <x v="2"/>
  </r>
  <r>
    <x v="3"/>
    <x v="14"/>
    <n v="5.5248618784530388"/>
    <x v="9"/>
    <x v="2"/>
  </r>
  <r>
    <x v="3"/>
    <x v="15"/>
    <n v="14.917127071823204"/>
    <x v="9"/>
    <x v="2"/>
  </r>
  <r>
    <x v="3"/>
    <x v="16"/>
    <n v="12.707182320441989"/>
    <x v="9"/>
    <x v="2"/>
  </r>
  <r>
    <x v="3"/>
    <x v="17"/>
    <n v="9.94475138121547"/>
    <x v="9"/>
    <x v="2"/>
  </r>
  <r>
    <x v="3"/>
    <x v="18"/>
    <n v="26.519337016574585"/>
    <x v="9"/>
    <x v="2"/>
  </r>
  <r>
    <x v="3"/>
    <x v="4"/>
    <n v="24.30939226519337"/>
    <x v="9"/>
    <x v="2"/>
  </r>
  <r>
    <x v="3"/>
    <x v="19"/>
    <n v="47620.437956204361"/>
    <x v="9"/>
    <x v="2"/>
  </r>
  <r>
    <x v="0"/>
    <x v="0"/>
    <n v="91.946308724832221"/>
    <x v="10"/>
    <x v="2"/>
  </r>
  <r>
    <x v="0"/>
    <x v="1"/>
    <n v="8.053691275167786"/>
    <x v="10"/>
    <x v="2"/>
  </r>
  <r>
    <x v="1"/>
    <x v="2"/>
    <n v="54.36241610738255"/>
    <x v="10"/>
    <x v="2"/>
  </r>
  <r>
    <x v="1"/>
    <x v="3"/>
    <n v="42.281879194630875"/>
    <x v="10"/>
    <x v="2"/>
  </r>
  <r>
    <x v="1"/>
    <x v="4"/>
    <n v="3.3557046979865772"/>
    <x v="10"/>
    <x v="2"/>
  </r>
  <r>
    <x v="2"/>
    <x v="5"/>
    <n v="6.0402684563758386"/>
    <x v="10"/>
    <x v="2"/>
  </r>
  <r>
    <x v="2"/>
    <x v="6"/>
    <n v="10.067114093959731"/>
    <x v="10"/>
    <x v="2"/>
  </r>
  <r>
    <x v="2"/>
    <x v="7"/>
    <n v="18.120805369127517"/>
    <x v="10"/>
    <x v="2"/>
  </r>
  <r>
    <x v="2"/>
    <x v="8"/>
    <n v="10.738255033557047"/>
    <x v="10"/>
    <x v="2"/>
  </r>
  <r>
    <x v="2"/>
    <x v="9"/>
    <n v="22.14765100671141"/>
    <x v="10"/>
    <x v="2"/>
  </r>
  <r>
    <x v="2"/>
    <x v="10"/>
    <n v="28.859060402684563"/>
    <x v="10"/>
    <x v="2"/>
  </r>
  <r>
    <x v="2"/>
    <x v="4"/>
    <n v="4.026845637583893"/>
    <x v="10"/>
    <x v="2"/>
  </r>
  <r>
    <x v="2"/>
    <x v="11"/>
    <n v="50.468531468531488"/>
    <x v="10"/>
    <x v="2"/>
  </r>
  <r>
    <x v="3"/>
    <x v="330"/>
    <n v="7.3825503355704694"/>
    <x v="10"/>
    <x v="2"/>
  </r>
  <r>
    <x v="3"/>
    <x v="14"/>
    <n v="5.3691275167785237"/>
    <x v="10"/>
    <x v="2"/>
  </r>
  <r>
    <x v="3"/>
    <x v="15"/>
    <n v="12.080536912751677"/>
    <x v="10"/>
    <x v="2"/>
  </r>
  <r>
    <x v="3"/>
    <x v="16"/>
    <n v="22.14765100671141"/>
    <x v="10"/>
    <x v="2"/>
  </r>
  <r>
    <x v="3"/>
    <x v="17"/>
    <n v="11.409395973154362"/>
    <x v="10"/>
    <x v="2"/>
  </r>
  <r>
    <x v="3"/>
    <x v="18"/>
    <n v="22.14765100671141"/>
    <x v="10"/>
    <x v="2"/>
  </r>
  <r>
    <x v="3"/>
    <x v="4"/>
    <n v="19.463087248322147"/>
    <x v="10"/>
    <x v="2"/>
  </r>
  <r>
    <x v="3"/>
    <x v="19"/>
    <n v="45816.666666666664"/>
    <x v="10"/>
    <x v="2"/>
  </r>
  <r>
    <x v="0"/>
    <x v="0"/>
    <n v="97.986577181208048"/>
    <x v="11"/>
    <x v="2"/>
  </r>
  <r>
    <x v="0"/>
    <x v="1"/>
    <n v="2.0134228187919465"/>
    <x v="11"/>
    <x v="2"/>
  </r>
  <r>
    <x v="1"/>
    <x v="2"/>
    <n v="65.100671140939596"/>
    <x v="11"/>
    <x v="2"/>
  </r>
  <r>
    <x v="1"/>
    <x v="3"/>
    <n v="34.228187919463089"/>
    <x v="11"/>
    <x v="2"/>
  </r>
  <r>
    <x v="1"/>
    <x v="4"/>
    <n v="0.67114093959731547"/>
    <x v="11"/>
    <x v="2"/>
  </r>
  <r>
    <x v="2"/>
    <x v="5"/>
    <n v="6.0402684563758386"/>
    <x v="11"/>
    <x v="2"/>
  </r>
  <r>
    <x v="2"/>
    <x v="6"/>
    <n v="7.3825503355704694"/>
    <x v="11"/>
    <x v="2"/>
  </r>
  <r>
    <x v="2"/>
    <x v="7"/>
    <n v="17.449664429530202"/>
    <x v="11"/>
    <x v="2"/>
  </r>
  <r>
    <x v="2"/>
    <x v="8"/>
    <n v="14.093959731543624"/>
    <x v="11"/>
    <x v="2"/>
  </r>
  <r>
    <x v="2"/>
    <x v="9"/>
    <n v="23.48993288590604"/>
    <x v="11"/>
    <x v="2"/>
  </r>
  <r>
    <x v="2"/>
    <x v="10"/>
    <n v="29.530201342281877"/>
    <x v="11"/>
    <x v="2"/>
  </r>
  <r>
    <x v="2"/>
    <x v="4"/>
    <n v="2.0134228187919465"/>
    <x v="11"/>
    <x v="2"/>
  </r>
  <r>
    <x v="2"/>
    <x v="11"/>
    <n v="51.109589041095909"/>
    <x v="11"/>
    <x v="2"/>
  </r>
  <r>
    <x v="3"/>
    <x v="330"/>
    <n v="4.6979865771812079"/>
    <x v="11"/>
    <x v="2"/>
  </r>
  <r>
    <x v="3"/>
    <x v="14"/>
    <n v="8.053691275167786"/>
    <x v="11"/>
    <x v="2"/>
  </r>
  <r>
    <x v="3"/>
    <x v="15"/>
    <n v="16.778523489932887"/>
    <x v="11"/>
    <x v="2"/>
  </r>
  <r>
    <x v="3"/>
    <x v="16"/>
    <n v="10.067114093959731"/>
    <x v="11"/>
    <x v="2"/>
  </r>
  <r>
    <x v="3"/>
    <x v="17"/>
    <n v="11.409395973154362"/>
    <x v="11"/>
    <x v="2"/>
  </r>
  <r>
    <x v="3"/>
    <x v="18"/>
    <n v="22.14765100671141"/>
    <x v="11"/>
    <x v="2"/>
  </r>
  <r>
    <x v="3"/>
    <x v="4"/>
    <n v="26.845637583892618"/>
    <x v="11"/>
    <x v="2"/>
  </r>
  <r>
    <x v="3"/>
    <x v="19"/>
    <n v="45834.862385321125"/>
    <x v="11"/>
    <x v="2"/>
  </r>
  <r>
    <x v="0"/>
    <x v="0"/>
    <n v="98.305084745762713"/>
    <x v="12"/>
    <x v="2"/>
  </r>
  <r>
    <x v="0"/>
    <x v="1"/>
    <n v="1.6949152542372881"/>
    <x v="12"/>
    <x v="2"/>
  </r>
  <r>
    <x v="1"/>
    <x v="2"/>
    <n v="59.322033898305087"/>
    <x v="12"/>
    <x v="2"/>
  </r>
  <r>
    <x v="1"/>
    <x v="3"/>
    <n v="38.983050847457626"/>
    <x v="12"/>
    <x v="2"/>
  </r>
  <r>
    <x v="1"/>
    <x v="4"/>
    <n v="1.6949152542372881"/>
    <x v="12"/>
    <x v="2"/>
  </r>
  <r>
    <x v="2"/>
    <x v="5"/>
    <n v="5.9322033898305087"/>
    <x v="12"/>
    <x v="2"/>
  </r>
  <r>
    <x v="2"/>
    <x v="6"/>
    <n v="7.6271186440677967"/>
    <x v="12"/>
    <x v="2"/>
  </r>
  <r>
    <x v="2"/>
    <x v="7"/>
    <n v="28.8135593220339"/>
    <x v="12"/>
    <x v="2"/>
  </r>
  <r>
    <x v="2"/>
    <x v="8"/>
    <n v="9.3220338983050848"/>
    <x v="12"/>
    <x v="2"/>
  </r>
  <r>
    <x v="2"/>
    <x v="9"/>
    <n v="13.559322033898304"/>
    <x v="12"/>
    <x v="2"/>
  </r>
  <r>
    <x v="2"/>
    <x v="10"/>
    <n v="30.508474576271187"/>
    <x v="12"/>
    <x v="2"/>
  </r>
  <r>
    <x v="2"/>
    <x v="4"/>
    <n v="4.2372881355932206"/>
    <x v="12"/>
    <x v="2"/>
  </r>
  <r>
    <x v="2"/>
    <x v="11"/>
    <n v="49.433628318584077"/>
    <x v="12"/>
    <x v="2"/>
  </r>
  <r>
    <x v="3"/>
    <x v="330"/>
    <n v="5.0847457627118642"/>
    <x v="12"/>
    <x v="2"/>
  </r>
  <r>
    <x v="3"/>
    <x v="14"/>
    <n v="11.864406779661017"/>
    <x v="12"/>
    <x v="2"/>
  </r>
  <r>
    <x v="3"/>
    <x v="15"/>
    <n v="27.966101694915253"/>
    <x v="12"/>
    <x v="2"/>
  </r>
  <r>
    <x v="3"/>
    <x v="16"/>
    <n v="10.169491525423728"/>
    <x v="12"/>
    <x v="2"/>
  </r>
  <r>
    <x v="3"/>
    <x v="17"/>
    <n v="11.864406779661017"/>
    <x v="12"/>
    <x v="2"/>
  </r>
  <r>
    <x v="3"/>
    <x v="18"/>
    <n v="16.101694915254239"/>
    <x v="12"/>
    <x v="2"/>
  </r>
  <r>
    <x v="3"/>
    <x v="4"/>
    <n v="16.949152542372882"/>
    <x v="12"/>
    <x v="2"/>
  </r>
  <r>
    <x v="3"/>
    <x v="19"/>
    <n v="40530.612244897951"/>
    <x v="12"/>
    <x v="2"/>
  </r>
  <r>
    <x v="0"/>
    <x v="0"/>
    <n v="97.402597402597408"/>
    <x v="13"/>
    <x v="2"/>
  </r>
  <r>
    <x v="0"/>
    <x v="1"/>
    <n v="2.5974025974025974"/>
    <x v="13"/>
    <x v="2"/>
  </r>
  <r>
    <x v="1"/>
    <x v="2"/>
    <n v="55.844155844155843"/>
    <x v="13"/>
    <x v="2"/>
  </r>
  <r>
    <x v="1"/>
    <x v="3"/>
    <n v="41.558441558441558"/>
    <x v="13"/>
    <x v="2"/>
  </r>
  <r>
    <x v="1"/>
    <x v="4"/>
    <n v="2.5974025974025974"/>
    <x v="13"/>
    <x v="2"/>
  </r>
  <r>
    <x v="2"/>
    <x v="5"/>
    <n v="20.779220779220779"/>
    <x v="13"/>
    <x v="2"/>
  </r>
  <r>
    <x v="2"/>
    <x v="6"/>
    <n v="9.0909090909090917"/>
    <x v="13"/>
    <x v="2"/>
  </r>
  <r>
    <x v="2"/>
    <x v="7"/>
    <n v="23.376623376623378"/>
    <x v="13"/>
    <x v="2"/>
  </r>
  <r>
    <x v="2"/>
    <x v="8"/>
    <n v="5.1948051948051948"/>
    <x v="13"/>
    <x v="2"/>
  </r>
  <r>
    <x v="2"/>
    <x v="9"/>
    <n v="19.480519480519479"/>
    <x v="13"/>
    <x v="2"/>
  </r>
  <r>
    <x v="2"/>
    <x v="10"/>
    <n v="16.883116883116884"/>
    <x v="13"/>
    <x v="2"/>
  </r>
  <r>
    <x v="2"/>
    <x v="4"/>
    <n v="5.1948051948051948"/>
    <x v="13"/>
    <x v="2"/>
  </r>
  <r>
    <x v="2"/>
    <x v="11"/>
    <n v="43.356164383561641"/>
    <x v="13"/>
    <x v="2"/>
  </r>
  <r>
    <x v="3"/>
    <x v="330"/>
    <n v="2.5974025974025974"/>
    <x v="13"/>
    <x v="2"/>
  </r>
  <r>
    <x v="3"/>
    <x v="14"/>
    <n v="5.1948051948051948"/>
    <x v="13"/>
    <x v="2"/>
  </r>
  <r>
    <x v="3"/>
    <x v="15"/>
    <n v="5.1948051948051948"/>
    <x v="13"/>
    <x v="2"/>
  </r>
  <r>
    <x v="3"/>
    <x v="16"/>
    <n v="22.077922077922079"/>
    <x v="13"/>
    <x v="2"/>
  </r>
  <r>
    <x v="3"/>
    <x v="17"/>
    <n v="9.0909090909090917"/>
    <x v="13"/>
    <x v="2"/>
  </r>
  <r>
    <x v="3"/>
    <x v="18"/>
    <n v="31.168831168831169"/>
    <x v="13"/>
    <x v="2"/>
  </r>
  <r>
    <x v="3"/>
    <x v="4"/>
    <n v="24.675324675324674"/>
    <x v="13"/>
    <x v="2"/>
  </r>
  <r>
    <x v="3"/>
    <x v="19"/>
    <n v="52482.758620689681"/>
    <x v="13"/>
    <x v="2"/>
  </r>
  <r>
    <x v="0"/>
    <x v="0"/>
    <n v="96.428571428571431"/>
    <x v="14"/>
    <x v="2"/>
  </r>
  <r>
    <x v="0"/>
    <x v="1"/>
    <n v="3.5714285714285716"/>
    <x v="14"/>
    <x v="2"/>
  </r>
  <r>
    <x v="1"/>
    <x v="2"/>
    <n v="48.80952380952381"/>
    <x v="14"/>
    <x v="2"/>
  </r>
  <r>
    <x v="1"/>
    <x v="3"/>
    <n v="48.80952380952381"/>
    <x v="14"/>
    <x v="2"/>
  </r>
  <r>
    <x v="1"/>
    <x v="4"/>
    <n v="2.3809523809523809"/>
    <x v="14"/>
    <x v="2"/>
  </r>
  <r>
    <x v="2"/>
    <x v="5"/>
    <n v="4.7619047619047619"/>
    <x v="14"/>
    <x v="2"/>
  </r>
  <r>
    <x v="2"/>
    <x v="6"/>
    <n v="10.714285714285714"/>
    <x v="14"/>
    <x v="2"/>
  </r>
  <r>
    <x v="2"/>
    <x v="7"/>
    <n v="25"/>
    <x v="14"/>
    <x v="2"/>
  </r>
  <r>
    <x v="2"/>
    <x v="8"/>
    <n v="13.095238095238095"/>
    <x v="14"/>
    <x v="2"/>
  </r>
  <r>
    <x v="2"/>
    <x v="9"/>
    <n v="20.238095238095237"/>
    <x v="14"/>
    <x v="2"/>
  </r>
  <r>
    <x v="2"/>
    <x v="10"/>
    <n v="13.095238095238095"/>
    <x v="14"/>
    <x v="2"/>
  </r>
  <r>
    <x v="2"/>
    <x v="4"/>
    <n v="13.095238095238095"/>
    <x v="14"/>
    <x v="2"/>
  </r>
  <r>
    <x v="2"/>
    <x v="11"/>
    <n v="45.931506849315063"/>
    <x v="14"/>
    <x v="2"/>
  </r>
  <r>
    <x v="3"/>
    <x v="330"/>
    <n v="1.1904761904761905"/>
    <x v="14"/>
    <x v="2"/>
  </r>
  <r>
    <x v="3"/>
    <x v="14"/>
    <n v="0"/>
    <x v="14"/>
    <x v="2"/>
  </r>
  <r>
    <x v="3"/>
    <x v="15"/>
    <n v="4.7619047619047619"/>
    <x v="14"/>
    <x v="2"/>
  </r>
  <r>
    <x v="3"/>
    <x v="16"/>
    <n v="11.904761904761905"/>
    <x v="14"/>
    <x v="2"/>
  </r>
  <r>
    <x v="3"/>
    <x v="17"/>
    <n v="20.238095238095237"/>
    <x v="14"/>
    <x v="2"/>
  </r>
  <r>
    <x v="3"/>
    <x v="18"/>
    <n v="41.666666666666664"/>
    <x v="14"/>
    <x v="2"/>
  </r>
  <r>
    <x v="3"/>
    <x v="4"/>
    <n v="20.238095238095237"/>
    <x v="14"/>
    <x v="2"/>
  </r>
  <r>
    <x v="3"/>
    <x v="19"/>
    <n v="59522.388059701494"/>
    <x v="14"/>
    <x v="2"/>
  </r>
  <r>
    <x v="0"/>
    <x v="0"/>
    <n v="95.6989247311828"/>
    <x v="15"/>
    <x v="2"/>
  </r>
  <r>
    <x v="0"/>
    <x v="1"/>
    <n v="4.301075268817204"/>
    <x v="15"/>
    <x v="2"/>
  </r>
  <r>
    <x v="1"/>
    <x v="2"/>
    <n v="35.483870967741936"/>
    <x v="15"/>
    <x v="2"/>
  </r>
  <r>
    <x v="1"/>
    <x v="3"/>
    <n v="61.29032258064516"/>
    <x v="15"/>
    <x v="2"/>
  </r>
  <r>
    <x v="1"/>
    <x v="4"/>
    <n v="3.225806451612903"/>
    <x v="15"/>
    <x v="2"/>
  </r>
  <r>
    <x v="2"/>
    <x v="5"/>
    <n v="12.903225806451612"/>
    <x v="15"/>
    <x v="2"/>
  </r>
  <r>
    <x v="2"/>
    <x v="6"/>
    <n v="10.75268817204301"/>
    <x v="15"/>
    <x v="2"/>
  </r>
  <r>
    <x v="2"/>
    <x v="7"/>
    <n v="37.634408602150536"/>
    <x v="15"/>
    <x v="2"/>
  </r>
  <r>
    <x v="2"/>
    <x v="8"/>
    <n v="15.053763440860216"/>
    <x v="15"/>
    <x v="2"/>
  </r>
  <r>
    <x v="2"/>
    <x v="9"/>
    <n v="11.827956989247312"/>
    <x v="15"/>
    <x v="2"/>
  </r>
  <r>
    <x v="2"/>
    <x v="10"/>
    <n v="3.225806451612903"/>
    <x v="15"/>
    <x v="2"/>
  </r>
  <r>
    <x v="2"/>
    <x v="4"/>
    <n v="8.6021505376344081"/>
    <x v="15"/>
    <x v="2"/>
  </r>
  <r>
    <x v="2"/>
    <x v="11"/>
    <n v="39.117647058823522"/>
    <x v="15"/>
    <x v="2"/>
  </r>
  <r>
    <x v="3"/>
    <x v="330"/>
    <n v="17.204301075268816"/>
    <x v="15"/>
    <x v="2"/>
  </r>
  <r>
    <x v="3"/>
    <x v="14"/>
    <n v="15.053763440860216"/>
    <x v="15"/>
    <x v="2"/>
  </r>
  <r>
    <x v="3"/>
    <x v="15"/>
    <n v="12.903225806451612"/>
    <x v="15"/>
    <x v="2"/>
  </r>
  <r>
    <x v="3"/>
    <x v="16"/>
    <n v="20.43010752688172"/>
    <x v="15"/>
    <x v="2"/>
  </r>
  <r>
    <x v="3"/>
    <x v="17"/>
    <n v="9.67741935483871"/>
    <x v="15"/>
    <x v="2"/>
  </r>
  <r>
    <x v="3"/>
    <x v="18"/>
    <n v="6.4516129032258061"/>
    <x v="15"/>
    <x v="2"/>
  </r>
  <r>
    <x v="3"/>
    <x v="4"/>
    <n v="18.27956989247312"/>
    <x v="15"/>
    <x v="2"/>
  </r>
  <r>
    <x v="3"/>
    <x v="19"/>
    <n v="33289.473684210534"/>
    <x v="15"/>
    <x v="2"/>
  </r>
  <r>
    <x v="0"/>
    <x v="0"/>
    <n v="83.522727272727266"/>
    <x v="16"/>
    <x v="2"/>
  </r>
  <r>
    <x v="0"/>
    <x v="1"/>
    <n v="16.477272727272727"/>
    <x v="16"/>
    <x v="2"/>
  </r>
  <r>
    <x v="1"/>
    <x v="2"/>
    <n v="51.704545454545453"/>
    <x v="16"/>
    <x v="2"/>
  </r>
  <r>
    <x v="1"/>
    <x v="3"/>
    <n v="44.31818181818182"/>
    <x v="16"/>
    <x v="2"/>
  </r>
  <r>
    <x v="1"/>
    <x v="4"/>
    <n v="3.9772727272727271"/>
    <x v="16"/>
    <x v="2"/>
  </r>
  <r>
    <x v="2"/>
    <x v="5"/>
    <n v="9.6590909090909083"/>
    <x v="16"/>
    <x v="2"/>
  </r>
  <r>
    <x v="2"/>
    <x v="6"/>
    <n v="22.727272727272727"/>
    <x v="16"/>
    <x v="2"/>
  </r>
  <r>
    <x v="2"/>
    <x v="7"/>
    <n v="27.272727272727273"/>
    <x v="16"/>
    <x v="2"/>
  </r>
  <r>
    <x v="2"/>
    <x v="8"/>
    <n v="7.3863636363636367"/>
    <x v="16"/>
    <x v="2"/>
  </r>
  <r>
    <x v="2"/>
    <x v="9"/>
    <n v="14.204545454545455"/>
    <x v="16"/>
    <x v="2"/>
  </r>
  <r>
    <x v="2"/>
    <x v="10"/>
    <n v="15.909090909090908"/>
    <x v="16"/>
    <x v="2"/>
  </r>
  <r>
    <x v="2"/>
    <x v="4"/>
    <n v="2.8409090909090908"/>
    <x v="16"/>
    <x v="2"/>
  </r>
  <r>
    <x v="2"/>
    <x v="11"/>
    <n v="41.725146198830402"/>
    <x v="16"/>
    <x v="2"/>
  </r>
  <r>
    <x v="3"/>
    <x v="330"/>
    <n v="15.909090909090908"/>
    <x v="16"/>
    <x v="2"/>
  </r>
  <r>
    <x v="3"/>
    <x v="14"/>
    <n v="11.363636363636363"/>
    <x v="16"/>
    <x v="2"/>
  </r>
  <r>
    <x v="3"/>
    <x v="15"/>
    <n v="8.5227272727272734"/>
    <x v="16"/>
    <x v="2"/>
  </r>
  <r>
    <x v="3"/>
    <x v="16"/>
    <n v="9.6590909090909083"/>
    <x v="16"/>
    <x v="2"/>
  </r>
  <r>
    <x v="3"/>
    <x v="17"/>
    <n v="7.9545454545454541"/>
    <x v="16"/>
    <x v="2"/>
  </r>
  <r>
    <x v="3"/>
    <x v="18"/>
    <n v="19.886363636363637"/>
    <x v="16"/>
    <x v="2"/>
  </r>
  <r>
    <x v="3"/>
    <x v="4"/>
    <n v="26.704545454545453"/>
    <x v="16"/>
    <x v="2"/>
  </r>
  <r>
    <x v="3"/>
    <x v="19"/>
    <n v="39844.961240310084"/>
    <x v="16"/>
    <x v="2"/>
  </r>
  <r>
    <x v="0"/>
    <x v="0"/>
    <n v="92.242833052276566"/>
    <x v="17"/>
    <x v="2"/>
  </r>
  <r>
    <x v="0"/>
    <x v="1"/>
    <n v="7.75716694772344"/>
    <x v="17"/>
    <x v="3"/>
  </r>
  <r>
    <x v="1"/>
    <x v="2"/>
    <n v="49.915682967959526"/>
    <x v="17"/>
    <x v="3"/>
  </r>
  <r>
    <x v="1"/>
    <x v="3"/>
    <n v="48.566610455311974"/>
    <x v="17"/>
    <x v="3"/>
  </r>
  <r>
    <x v="1"/>
    <x v="4"/>
    <n v="1.5177065767284992"/>
    <x v="17"/>
    <x v="3"/>
  </r>
  <r>
    <x v="2"/>
    <x v="5"/>
    <n v="10.286677908937605"/>
    <x v="17"/>
    <x v="3"/>
  </r>
  <r>
    <x v="2"/>
    <x v="6"/>
    <n v="9.5934045343826124"/>
    <x v="17"/>
    <x v="3"/>
  </r>
  <r>
    <x v="2"/>
    <x v="7"/>
    <n v="26.119542814315157"/>
    <x v="17"/>
    <x v="3"/>
  </r>
  <r>
    <x v="2"/>
    <x v="8"/>
    <n v="9.4435075885328832"/>
    <x v="17"/>
    <x v="3"/>
  </r>
  <r>
    <x v="2"/>
    <x v="9"/>
    <n v="20.236087689713322"/>
    <x v="17"/>
    <x v="3"/>
  </r>
  <r>
    <x v="2"/>
    <x v="10"/>
    <n v="19.524077196927113"/>
    <x v="17"/>
    <x v="3"/>
  </r>
  <r>
    <x v="2"/>
    <x v="4"/>
    <n v="4.7967022671913062"/>
    <x v="17"/>
    <x v="3"/>
  </r>
  <r>
    <x v="2"/>
    <x v="11"/>
    <n v="45.926982877386394"/>
    <x v="17"/>
    <x v="3"/>
  </r>
  <r>
    <x v="3"/>
    <x v="330"/>
    <n v="10.08056960839423"/>
    <x v="17"/>
    <x v="3"/>
  </r>
  <r>
    <x v="3"/>
    <x v="14"/>
    <n v="7.0638935731684471"/>
    <x v="17"/>
    <x v="3"/>
  </r>
  <r>
    <x v="3"/>
    <x v="15"/>
    <n v="14.427581038036349"/>
    <x v="17"/>
    <x v="3"/>
  </r>
  <r>
    <x v="3"/>
    <x v="16"/>
    <n v="13.528199362937981"/>
    <x v="17"/>
    <x v="3"/>
  </r>
  <r>
    <x v="3"/>
    <x v="17"/>
    <n v="11.973018549747049"/>
    <x v="17"/>
    <x v="3"/>
  </r>
  <r>
    <x v="3"/>
    <x v="18"/>
    <n v="26.025857223159079"/>
    <x v="17"/>
    <x v="3"/>
  </r>
  <r>
    <x v="3"/>
    <x v="4"/>
    <n v="16.900880644556867"/>
    <x v="17"/>
    <x v="3"/>
  </r>
  <r>
    <x v="3"/>
    <x v="19"/>
    <n v="42886.814205185998"/>
    <x v="17"/>
    <x v="3"/>
  </r>
  <r>
    <x v="0"/>
    <x v="0"/>
    <n v="68.277680140597539"/>
    <x v="1"/>
    <x v="3"/>
  </r>
  <r>
    <x v="0"/>
    <x v="1"/>
    <n v="31.722319859402461"/>
    <x v="1"/>
    <x v="3"/>
  </r>
  <r>
    <x v="1"/>
    <x v="2"/>
    <n v="51.142355008787348"/>
    <x v="1"/>
    <x v="3"/>
  </r>
  <r>
    <x v="1"/>
    <x v="3"/>
    <n v="48.066783831282955"/>
    <x v="1"/>
    <x v="3"/>
  </r>
  <r>
    <x v="1"/>
    <x v="4"/>
    <n v="0.79086115992970119"/>
    <x v="1"/>
    <x v="3"/>
  </r>
  <r>
    <x v="2"/>
    <x v="5"/>
    <n v="16.256590509666079"/>
    <x v="1"/>
    <x v="3"/>
  </r>
  <r>
    <x v="2"/>
    <x v="6"/>
    <n v="19.595782073813709"/>
    <x v="1"/>
    <x v="3"/>
  </r>
  <r>
    <x v="2"/>
    <x v="7"/>
    <n v="35.588752196836552"/>
    <x v="1"/>
    <x v="3"/>
  </r>
  <r>
    <x v="2"/>
    <x v="8"/>
    <n v="7.5571177504393674"/>
    <x v="1"/>
    <x v="3"/>
  </r>
  <r>
    <x v="2"/>
    <x v="9"/>
    <n v="9.7539543057996489"/>
    <x v="1"/>
    <x v="3"/>
  </r>
  <r>
    <x v="2"/>
    <x v="10"/>
    <n v="9.4903339191564147"/>
    <x v="1"/>
    <x v="3"/>
  </r>
  <r>
    <x v="2"/>
    <x v="4"/>
    <n v="1.7574692442882249"/>
    <x v="1"/>
    <x v="3"/>
  </r>
  <r>
    <x v="2"/>
    <x v="11"/>
    <n v="38.140429338103772"/>
    <x v="1"/>
    <x v="3"/>
  </r>
  <r>
    <x v="3"/>
    <x v="330"/>
    <n v="19.859402460456941"/>
    <x v="1"/>
    <x v="3"/>
  </r>
  <r>
    <x v="3"/>
    <x v="14"/>
    <n v="12.653778558875219"/>
    <x v="1"/>
    <x v="3"/>
  </r>
  <r>
    <x v="3"/>
    <x v="15"/>
    <n v="20.650263620386642"/>
    <x v="1"/>
    <x v="3"/>
  </r>
  <r>
    <x v="3"/>
    <x v="16"/>
    <n v="12.741652021089632"/>
    <x v="1"/>
    <x v="3"/>
  </r>
  <r>
    <x v="3"/>
    <x v="17"/>
    <n v="7.5571177504393674"/>
    <x v="1"/>
    <x v="3"/>
  </r>
  <r>
    <x v="3"/>
    <x v="18"/>
    <n v="9.4024604569420038"/>
    <x v="1"/>
    <x v="3"/>
  </r>
  <r>
    <x v="3"/>
    <x v="4"/>
    <n v="17.135325131810195"/>
    <x v="1"/>
    <x v="3"/>
  </r>
  <r>
    <x v="3"/>
    <x v="19"/>
    <n v="32847.295864263011"/>
    <x v="1"/>
    <x v="3"/>
  </r>
  <r>
    <x v="0"/>
    <x v="0"/>
    <n v="99.895178197064993"/>
    <x v="2"/>
    <x v="3"/>
  </r>
  <r>
    <x v="0"/>
    <x v="1"/>
    <n v="0.10482180293501048"/>
    <x v="2"/>
    <x v="3"/>
  </r>
  <r>
    <x v="1"/>
    <x v="2"/>
    <n v="48.270440251572325"/>
    <x v="2"/>
    <x v="3"/>
  </r>
  <r>
    <x v="1"/>
    <x v="3"/>
    <n v="50.157232704402517"/>
    <x v="2"/>
    <x v="3"/>
  </r>
  <r>
    <x v="1"/>
    <x v="4"/>
    <n v="1.5723270440251573"/>
    <x v="2"/>
    <x v="3"/>
  </r>
  <r>
    <x v="2"/>
    <x v="5"/>
    <n v="7.9664570230607969"/>
    <x v="2"/>
    <x v="3"/>
  </r>
  <r>
    <x v="2"/>
    <x v="6"/>
    <n v="5.1362683438155132"/>
    <x v="2"/>
    <x v="3"/>
  </r>
  <r>
    <x v="2"/>
    <x v="7"/>
    <n v="23.008385744234801"/>
    <x v="2"/>
    <x v="3"/>
  </r>
  <r>
    <x v="2"/>
    <x v="8"/>
    <n v="10.482180293501049"/>
    <x v="2"/>
    <x v="3"/>
  </r>
  <r>
    <x v="2"/>
    <x v="9"/>
    <n v="23.951781970649897"/>
    <x v="2"/>
    <x v="3"/>
  </r>
  <r>
    <x v="2"/>
    <x v="10"/>
    <n v="23.113207547169811"/>
    <x v="2"/>
    <x v="3"/>
  </r>
  <r>
    <x v="2"/>
    <x v="4"/>
    <n v="6.3417190775681345"/>
    <x v="2"/>
    <x v="3"/>
  </r>
  <r>
    <x v="2"/>
    <x v="11"/>
    <n v="49.031897034135469"/>
    <x v="2"/>
    <x v="3"/>
  </r>
  <r>
    <x v="3"/>
    <x v="330"/>
    <n v="5.3459119496855347"/>
    <x v="2"/>
    <x v="3"/>
  </r>
  <r>
    <x v="3"/>
    <x v="14"/>
    <n v="4.8742138364779874"/>
    <x v="2"/>
    <x v="3"/>
  </r>
  <r>
    <x v="3"/>
    <x v="15"/>
    <n v="12.735849056603774"/>
    <x v="2"/>
    <x v="3"/>
  </r>
  <r>
    <x v="3"/>
    <x v="16"/>
    <n v="14.046121593291405"/>
    <x v="2"/>
    <x v="3"/>
  </r>
  <r>
    <x v="3"/>
    <x v="17"/>
    <n v="13.522012578616351"/>
    <x v="2"/>
    <x v="3"/>
  </r>
  <r>
    <x v="3"/>
    <x v="18"/>
    <n v="35.062893081761004"/>
    <x v="2"/>
    <x v="3"/>
  </r>
  <r>
    <x v="3"/>
    <x v="4"/>
    <n v="14.412997903563941"/>
    <x v="2"/>
    <x v="3"/>
  </r>
  <r>
    <x v="3"/>
    <x v="19"/>
    <n v="44239.449479485636"/>
    <x v="2"/>
    <x v="3"/>
  </r>
  <r>
    <x v="0"/>
    <x v="0"/>
    <n v="99.066666666666663"/>
    <x v="3"/>
    <x v="3"/>
  </r>
  <r>
    <x v="0"/>
    <x v="1"/>
    <n v="0.93333333333333335"/>
    <x v="3"/>
    <x v="3"/>
  </r>
  <r>
    <x v="1"/>
    <x v="2"/>
    <n v="49.333333333333336"/>
    <x v="3"/>
    <x v="3"/>
  </r>
  <r>
    <x v="1"/>
    <x v="3"/>
    <n v="48.4"/>
    <x v="3"/>
    <x v="3"/>
  </r>
  <r>
    <x v="1"/>
    <x v="4"/>
    <n v="2.2666666666666666"/>
    <x v="3"/>
    <x v="3"/>
  </r>
  <r>
    <x v="2"/>
    <x v="5"/>
    <n v="7.333333333333333"/>
    <x v="3"/>
    <x v="3"/>
  </r>
  <r>
    <x v="2"/>
    <x v="6"/>
    <n v="6.8"/>
    <x v="3"/>
    <x v="3"/>
  </r>
  <r>
    <x v="2"/>
    <x v="7"/>
    <n v="20.8"/>
    <x v="3"/>
    <x v="3"/>
  </r>
  <r>
    <x v="2"/>
    <x v="8"/>
    <n v="11.066666666666666"/>
    <x v="3"/>
    <x v="3"/>
  </r>
  <r>
    <x v="2"/>
    <x v="9"/>
    <n v="25.866666666666667"/>
    <x v="3"/>
    <x v="3"/>
  </r>
  <r>
    <x v="2"/>
    <x v="10"/>
    <n v="24.4"/>
    <x v="3"/>
    <x v="3"/>
  </r>
  <r>
    <x v="2"/>
    <x v="4"/>
    <n v="3.7333333333333334"/>
    <x v="3"/>
    <x v="3"/>
  </r>
  <r>
    <x v="2"/>
    <x v="11"/>
    <n v="49.55124653739616"/>
    <x v="3"/>
    <x v="3"/>
  </r>
  <r>
    <x v="3"/>
    <x v="330"/>
    <n v="7.333333333333333"/>
    <x v="3"/>
    <x v="3"/>
  </r>
  <r>
    <x v="3"/>
    <x v="14"/>
    <n v="6.9333333333333336"/>
    <x v="3"/>
    <x v="3"/>
  </r>
  <r>
    <x v="3"/>
    <x v="15"/>
    <n v="15.6"/>
    <x v="3"/>
    <x v="3"/>
  </r>
  <r>
    <x v="3"/>
    <x v="16"/>
    <n v="14.4"/>
    <x v="3"/>
    <x v="3"/>
  </r>
  <r>
    <x v="3"/>
    <x v="17"/>
    <n v="14"/>
    <x v="3"/>
    <x v="3"/>
  </r>
  <r>
    <x v="3"/>
    <x v="18"/>
    <n v="20.666666666666668"/>
    <x v="3"/>
    <x v="3"/>
  </r>
  <r>
    <x v="3"/>
    <x v="4"/>
    <n v="21.066666666666666"/>
    <x v="3"/>
    <x v="3"/>
  </r>
  <r>
    <x v="3"/>
    <x v="19"/>
    <n v="44863.175675675651"/>
    <x v="3"/>
    <x v="3"/>
  </r>
  <r>
    <x v="0"/>
    <x v="0"/>
    <n v="98.479729729729726"/>
    <x v="4"/>
    <x v="3"/>
  </r>
  <r>
    <x v="0"/>
    <x v="1"/>
    <n v="1.5202702702702702"/>
    <x v="4"/>
    <x v="3"/>
  </r>
  <r>
    <x v="1"/>
    <x v="2"/>
    <n v="53.547297297297298"/>
    <x v="4"/>
    <x v="3"/>
  </r>
  <r>
    <x v="1"/>
    <x v="3"/>
    <n v="44.763513513513516"/>
    <x v="4"/>
    <x v="3"/>
  </r>
  <r>
    <x v="1"/>
    <x v="4"/>
    <n v="1.6891891891891893"/>
    <x v="4"/>
    <x v="3"/>
  </r>
  <r>
    <x v="2"/>
    <x v="5"/>
    <n v="6.4189189189189193"/>
    <x v="4"/>
    <x v="3"/>
  </r>
  <r>
    <x v="2"/>
    <x v="6"/>
    <n v="6.25"/>
    <x v="4"/>
    <x v="3"/>
  </r>
  <r>
    <x v="2"/>
    <x v="7"/>
    <n v="23.986486486486488"/>
    <x v="4"/>
    <x v="3"/>
  </r>
  <r>
    <x v="2"/>
    <x v="8"/>
    <n v="8.2770270270270263"/>
    <x v="4"/>
    <x v="3"/>
  </r>
  <r>
    <x v="2"/>
    <x v="9"/>
    <n v="25.168918918918919"/>
    <x v="4"/>
    <x v="3"/>
  </r>
  <r>
    <x v="2"/>
    <x v="10"/>
    <n v="24.662162162162161"/>
    <x v="4"/>
    <x v="3"/>
  </r>
  <r>
    <x v="2"/>
    <x v="4"/>
    <n v="5.2364864864864868"/>
    <x v="4"/>
    <x v="3"/>
  </r>
  <r>
    <x v="2"/>
    <x v="11"/>
    <n v="49.283422459893053"/>
    <x v="4"/>
    <x v="3"/>
  </r>
  <r>
    <x v="3"/>
    <x v="330"/>
    <n v="4.2229729729729728"/>
    <x v="4"/>
    <x v="3"/>
  </r>
  <r>
    <x v="3"/>
    <x v="14"/>
    <n v="3.8851351351351351"/>
    <x v="4"/>
    <x v="3"/>
  </r>
  <r>
    <x v="3"/>
    <x v="15"/>
    <n v="9.4594594594594597"/>
    <x v="4"/>
    <x v="3"/>
  </r>
  <r>
    <x v="3"/>
    <x v="16"/>
    <n v="13.175675675675675"/>
    <x v="4"/>
    <x v="3"/>
  </r>
  <r>
    <x v="3"/>
    <x v="17"/>
    <n v="15.202702702702704"/>
    <x v="4"/>
    <x v="3"/>
  </r>
  <r>
    <x v="3"/>
    <x v="18"/>
    <n v="42.567567567567565"/>
    <x v="4"/>
    <x v="3"/>
  </r>
  <r>
    <x v="3"/>
    <x v="4"/>
    <n v="11.486486486486486"/>
    <x v="4"/>
    <x v="3"/>
  </r>
  <r>
    <x v="3"/>
    <x v="19"/>
    <n v="54738.549618320591"/>
    <x v="4"/>
    <x v="3"/>
  </r>
  <r>
    <x v="0"/>
    <x v="0"/>
    <n v="98.742138364779876"/>
    <x v="5"/>
    <x v="3"/>
  </r>
  <r>
    <x v="0"/>
    <x v="1"/>
    <n v="1.2578616352201257"/>
    <x v="5"/>
    <x v="3"/>
  </r>
  <r>
    <x v="1"/>
    <x v="2"/>
    <n v="50.943396226415096"/>
    <x v="5"/>
    <x v="3"/>
  </r>
  <r>
    <x v="1"/>
    <x v="3"/>
    <n v="47.79874213836478"/>
    <x v="5"/>
    <x v="3"/>
  </r>
  <r>
    <x v="1"/>
    <x v="4"/>
    <n v="1.2578616352201257"/>
    <x v="5"/>
    <x v="3"/>
  </r>
  <r>
    <x v="2"/>
    <x v="5"/>
    <n v="6.2893081761006293"/>
    <x v="5"/>
    <x v="3"/>
  </r>
  <r>
    <x v="2"/>
    <x v="6"/>
    <n v="5.0314465408805029"/>
    <x v="5"/>
    <x v="3"/>
  </r>
  <r>
    <x v="2"/>
    <x v="7"/>
    <n v="25.786163522012579"/>
    <x v="5"/>
    <x v="3"/>
  </r>
  <r>
    <x v="2"/>
    <x v="8"/>
    <n v="9.433962264150944"/>
    <x v="5"/>
    <x v="3"/>
  </r>
  <r>
    <x v="2"/>
    <x v="9"/>
    <n v="27.672955974842768"/>
    <x v="5"/>
    <x v="3"/>
  </r>
  <r>
    <x v="2"/>
    <x v="10"/>
    <n v="20.754716981132077"/>
    <x v="5"/>
    <x v="3"/>
  </r>
  <r>
    <x v="2"/>
    <x v="4"/>
    <n v="5.0314465408805029"/>
    <x v="5"/>
    <x v="3"/>
  </r>
  <r>
    <x v="2"/>
    <x v="11"/>
    <n v="49"/>
    <x v="5"/>
    <x v="3"/>
  </r>
  <r>
    <x v="3"/>
    <x v="330"/>
    <n v="6.2893081761006293"/>
    <x v="5"/>
    <x v="3"/>
  </r>
  <r>
    <x v="3"/>
    <x v="14"/>
    <n v="5.6603773584905657"/>
    <x v="5"/>
    <x v="3"/>
  </r>
  <r>
    <x v="3"/>
    <x v="15"/>
    <n v="15.723270440251572"/>
    <x v="5"/>
    <x v="3"/>
  </r>
  <r>
    <x v="3"/>
    <x v="16"/>
    <n v="16.981132075471699"/>
    <x v="5"/>
    <x v="3"/>
  </r>
  <r>
    <x v="3"/>
    <x v="17"/>
    <n v="16.981132075471699"/>
    <x v="5"/>
    <x v="3"/>
  </r>
  <r>
    <x v="3"/>
    <x v="18"/>
    <n v="27.672955974842768"/>
    <x v="5"/>
    <x v="3"/>
  </r>
  <r>
    <x v="3"/>
    <x v="4"/>
    <n v="10.691823899371069"/>
    <x v="5"/>
    <x v="3"/>
  </r>
  <r>
    <x v="3"/>
    <x v="19"/>
    <n v="48042.253521126739"/>
    <x v="5"/>
    <x v="3"/>
  </r>
  <r>
    <x v="0"/>
    <x v="0"/>
    <n v="99.074074074074076"/>
    <x v="6"/>
    <x v="3"/>
  </r>
  <r>
    <x v="0"/>
    <x v="1"/>
    <n v="0.92592592592592593"/>
    <x v="6"/>
    <x v="3"/>
  </r>
  <r>
    <x v="1"/>
    <x v="2"/>
    <n v="62.962962962962962"/>
    <x v="6"/>
    <x v="3"/>
  </r>
  <r>
    <x v="1"/>
    <x v="3"/>
    <n v="37.037037037037038"/>
    <x v="6"/>
    <x v="3"/>
  </r>
  <r>
    <x v="1"/>
    <x v="4"/>
    <n v="0"/>
    <x v="6"/>
    <x v="3"/>
  </r>
  <r>
    <x v="2"/>
    <x v="5"/>
    <n v="4.6296296296296298"/>
    <x v="6"/>
    <x v="3"/>
  </r>
  <r>
    <x v="2"/>
    <x v="6"/>
    <n v="5.5555555555555554"/>
    <x v="6"/>
    <x v="3"/>
  </r>
  <r>
    <x v="2"/>
    <x v="7"/>
    <n v="24.074074074074073"/>
    <x v="6"/>
    <x v="3"/>
  </r>
  <r>
    <x v="2"/>
    <x v="8"/>
    <n v="10.185185185185185"/>
    <x v="6"/>
    <x v="3"/>
  </r>
  <r>
    <x v="2"/>
    <x v="9"/>
    <n v="20.37037037037037"/>
    <x v="6"/>
    <x v="3"/>
  </r>
  <r>
    <x v="2"/>
    <x v="10"/>
    <n v="30.555555555555557"/>
    <x v="6"/>
    <x v="3"/>
  </r>
  <r>
    <x v="2"/>
    <x v="4"/>
    <n v="4.6296296296296298"/>
    <x v="6"/>
    <x v="3"/>
  </r>
  <r>
    <x v="2"/>
    <x v="11"/>
    <n v="51.038834951456309"/>
    <x v="6"/>
    <x v="3"/>
  </r>
  <r>
    <x v="3"/>
    <x v="330"/>
    <n v="3.7037037037037037"/>
    <x v="6"/>
    <x v="3"/>
  </r>
  <r>
    <x v="3"/>
    <x v="14"/>
    <n v="0.92592592592592593"/>
    <x v="6"/>
    <x v="3"/>
  </r>
  <r>
    <x v="3"/>
    <x v="15"/>
    <n v="3.7037037037037037"/>
    <x v="6"/>
    <x v="3"/>
  </r>
  <r>
    <x v="3"/>
    <x v="16"/>
    <n v="9.2592592592592595"/>
    <x v="6"/>
    <x v="3"/>
  </r>
  <r>
    <x v="3"/>
    <x v="17"/>
    <n v="13.888888888888889"/>
    <x v="6"/>
    <x v="3"/>
  </r>
  <r>
    <x v="3"/>
    <x v="18"/>
    <n v="56.481481481481481"/>
    <x v="6"/>
    <x v="3"/>
  </r>
  <r>
    <x v="3"/>
    <x v="4"/>
    <n v="12.037037037037036"/>
    <x v="6"/>
    <x v="3"/>
  </r>
  <r>
    <x v="3"/>
    <x v="19"/>
    <n v="60915.789473684206"/>
    <x v="6"/>
    <x v="3"/>
  </r>
  <r>
    <x v="0"/>
    <x v="0"/>
    <n v="96.610169491525426"/>
    <x v="7"/>
    <x v="3"/>
  </r>
  <r>
    <x v="0"/>
    <x v="1"/>
    <n v="3.3898305084745761"/>
    <x v="7"/>
    <x v="3"/>
  </r>
  <r>
    <x v="1"/>
    <x v="2"/>
    <n v="54.237288135593218"/>
    <x v="7"/>
    <x v="3"/>
  </r>
  <r>
    <x v="1"/>
    <x v="3"/>
    <n v="44.632768361581924"/>
    <x v="7"/>
    <x v="3"/>
  </r>
  <r>
    <x v="1"/>
    <x v="4"/>
    <n v="1.1299435028248588"/>
    <x v="7"/>
    <x v="3"/>
  </r>
  <r>
    <x v="2"/>
    <x v="5"/>
    <n v="7.9096045197740112"/>
    <x v="7"/>
    <x v="3"/>
  </r>
  <r>
    <x v="2"/>
    <x v="6"/>
    <n v="7.9096045197740112"/>
    <x v="7"/>
    <x v="3"/>
  </r>
  <r>
    <x v="2"/>
    <x v="7"/>
    <n v="15.819209039548022"/>
    <x v="7"/>
    <x v="3"/>
  </r>
  <r>
    <x v="2"/>
    <x v="8"/>
    <n v="7.9096045197740112"/>
    <x v="7"/>
    <x v="3"/>
  </r>
  <r>
    <x v="2"/>
    <x v="9"/>
    <n v="25.423728813559322"/>
    <x v="7"/>
    <x v="3"/>
  </r>
  <r>
    <x v="2"/>
    <x v="10"/>
    <n v="27.118644067796609"/>
    <x v="7"/>
    <x v="3"/>
  </r>
  <r>
    <x v="2"/>
    <x v="4"/>
    <n v="7.9096045197740112"/>
    <x v="7"/>
    <x v="3"/>
  </r>
  <r>
    <x v="2"/>
    <x v="11"/>
    <n v="50.018404907975452"/>
    <x v="7"/>
    <x v="3"/>
  </r>
  <r>
    <x v="3"/>
    <x v="330"/>
    <n v="3.9548022598870056"/>
    <x v="7"/>
    <x v="3"/>
  </r>
  <r>
    <x v="3"/>
    <x v="14"/>
    <n v="5.6497175141242941"/>
    <x v="7"/>
    <x v="3"/>
  </r>
  <r>
    <x v="3"/>
    <x v="15"/>
    <n v="10.169491525423728"/>
    <x v="7"/>
    <x v="3"/>
  </r>
  <r>
    <x v="3"/>
    <x v="16"/>
    <n v="14.124293785310735"/>
    <x v="7"/>
    <x v="3"/>
  </r>
  <r>
    <x v="3"/>
    <x v="17"/>
    <n v="17.514124293785311"/>
    <x v="7"/>
    <x v="3"/>
  </r>
  <r>
    <x v="3"/>
    <x v="18"/>
    <n v="37.288135593220339"/>
    <x v="7"/>
    <x v="3"/>
  </r>
  <r>
    <x v="3"/>
    <x v="4"/>
    <n v="11.299435028248588"/>
    <x v="7"/>
    <x v="3"/>
  </r>
  <r>
    <x v="3"/>
    <x v="19"/>
    <n v="52777.070063694271"/>
    <x v="7"/>
    <x v="3"/>
  </r>
  <r>
    <x v="0"/>
    <x v="0"/>
    <n v="100"/>
    <x v="8"/>
    <x v="3"/>
  </r>
  <r>
    <x v="0"/>
    <x v="1"/>
    <n v="0"/>
    <x v="8"/>
    <x v="3"/>
  </r>
  <r>
    <x v="1"/>
    <x v="2"/>
    <n v="48.648648648648646"/>
    <x v="8"/>
    <x v="3"/>
  </r>
  <r>
    <x v="1"/>
    <x v="3"/>
    <n v="47.297297297297298"/>
    <x v="8"/>
    <x v="3"/>
  </r>
  <r>
    <x v="1"/>
    <x v="4"/>
    <n v="4.0540540540540544"/>
    <x v="8"/>
    <x v="3"/>
  </r>
  <r>
    <x v="2"/>
    <x v="5"/>
    <n v="6.0810810810810807"/>
    <x v="8"/>
    <x v="3"/>
  </r>
  <r>
    <x v="2"/>
    <x v="6"/>
    <n v="6.0810810810810807"/>
    <x v="8"/>
    <x v="3"/>
  </r>
  <r>
    <x v="2"/>
    <x v="7"/>
    <n v="31.756756756756758"/>
    <x v="8"/>
    <x v="3"/>
  </r>
  <r>
    <x v="2"/>
    <x v="8"/>
    <n v="6.0810810810810807"/>
    <x v="8"/>
    <x v="3"/>
  </r>
  <r>
    <x v="2"/>
    <x v="9"/>
    <n v="25.675675675675677"/>
    <x v="8"/>
    <x v="3"/>
  </r>
  <r>
    <x v="2"/>
    <x v="10"/>
    <n v="21.621621621621621"/>
    <x v="8"/>
    <x v="3"/>
  </r>
  <r>
    <x v="2"/>
    <x v="4"/>
    <n v="2.7027027027027026"/>
    <x v="8"/>
    <x v="3"/>
  </r>
  <r>
    <x v="2"/>
    <x v="11"/>
    <n v="47.493055555555536"/>
    <x v="8"/>
    <x v="3"/>
  </r>
  <r>
    <x v="3"/>
    <x v="330"/>
    <n v="2.7027027027027026"/>
    <x v="8"/>
    <x v="3"/>
  </r>
  <r>
    <x v="3"/>
    <x v="14"/>
    <n v="2.0270270270270272"/>
    <x v="8"/>
    <x v="3"/>
  </r>
  <r>
    <x v="3"/>
    <x v="15"/>
    <n v="6.0810810810810807"/>
    <x v="8"/>
    <x v="3"/>
  </r>
  <r>
    <x v="3"/>
    <x v="16"/>
    <n v="10.810810810810811"/>
    <x v="8"/>
    <x v="3"/>
  </r>
  <r>
    <x v="3"/>
    <x v="17"/>
    <n v="11.486486486486486"/>
    <x v="8"/>
    <x v="3"/>
  </r>
  <r>
    <x v="3"/>
    <x v="18"/>
    <n v="54.729729729729726"/>
    <x v="8"/>
    <x v="3"/>
  </r>
  <r>
    <x v="3"/>
    <x v="4"/>
    <n v="12.162162162162161"/>
    <x v="8"/>
    <x v="3"/>
  </r>
  <r>
    <x v="3"/>
    <x v="19"/>
    <n v="59907.69230769229"/>
    <x v="8"/>
    <x v="3"/>
  </r>
  <r>
    <x v="0"/>
    <x v="0"/>
    <n v="100"/>
    <x v="9"/>
    <x v="3"/>
  </r>
  <r>
    <x v="0"/>
    <x v="1"/>
    <n v="0"/>
    <x v="9"/>
    <x v="3"/>
  </r>
  <r>
    <x v="1"/>
    <x v="2"/>
    <n v="44.378698224852073"/>
    <x v="9"/>
    <x v="3"/>
  </r>
  <r>
    <x v="1"/>
    <x v="3"/>
    <n v="55.029585798816569"/>
    <x v="9"/>
    <x v="3"/>
  </r>
  <r>
    <x v="1"/>
    <x v="4"/>
    <n v="0.59171597633136097"/>
    <x v="9"/>
    <x v="3"/>
  </r>
  <r>
    <x v="2"/>
    <x v="5"/>
    <n v="7.1005917159763312"/>
    <x v="9"/>
    <x v="3"/>
  </r>
  <r>
    <x v="2"/>
    <x v="6"/>
    <n v="5.3254437869822482"/>
    <x v="9"/>
    <x v="3"/>
  </r>
  <r>
    <x v="2"/>
    <x v="7"/>
    <n v="18.934911242603551"/>
    <x v="9"/>
    <x v="3"/>
  </r>
  <r>
    <x v="2"/>
    <x v="8"/>
    <n v="14.792899408284024"/>
    <x v="9"/>
    <x v="3"/>
  </r>
  <r>
    <x v="2"/>
    <x v="9"/>
    <n v="23.076923076923077"/>
    <x v="9"/>
    <x v="3"/>
  </r>
  <r>
    <x v="2"/>
    <x v="10"/>
    <n v="24.852071005917161"/>
    <x v="9"/>
    <x v="3"/>
  </r>
  <r>
    <x v="2"/>
    <x v="4"/>
    <n v="5.9171597633136095"/>
    <x v="9"/>
    <x v="3"/>
  </r>
  <r>
    <x v="2"/>
    <x v="11"/>
    <n v="50.044025157232703"/>
    <x v="9"/>
    <x v="3"/>
  </r>
  <r>
    <x v="3"/>
    <x v="330"/>
    <n v="1.7751479289940828"/>
    <x v="9"/>
    <x v="3"/>
  </r>
  <r>
    <x v="3"/>
    <x v="14"/>
    <n v="1.1834319526627219"/>
    <x v="9"/>
    <x v="3"/>
  </r>
  <r>
    <x v="3"/>
    <x v="15"/>
    <n v="10.059171597633137"/>
    <x v="9"/>
    <x v="3"/>
  </r>
  <r>
    <x v="3"/>
    <x v="16"/>
    <n v="14.792899408284024"/>
    <x v="9"/>
    <x v="3"/>
  </r>
  <r>
    <x v="3"/>
    <x v="17"/>
    <n v="11.834319526627219"/>
    <x v="9"/>
    <x v="3"/>
  </r>
  <r>
    <x v="3"/>
    <x v="18"/>
    <n v="35.502958579881657"/>
    <x v="9"/>
    <x v="3"/>
  </r>
  <r>
    <x v="3"/>
    <x v="4"/>
    <n v="24.852071005917161"/>
    <x v="9"/>
    <x v="3"/>
  </r>
  <r>
    <x v="3"/>
    <x v="19"/>
    <n v="55417.322834645704"/>
    <x v="9"/>
    <x v="3"/>
  </r>
  <r>
    <x v="0"/>
    <x v="0"/>
    <n v="96.18320610687023"/>
    <x v="10"/>
    <x v="3"/>
  </r>
  <r>
    <x v="0"/>
    <x v="1"/>
    <n v="3.8167938931297711"/>
    <x v="10"/>
    <x v="3"/>
  </r>
  <r>
    <x v="1"/>
    <x v="2"/>
    <n v="53.435114503816791"/>
    <x v="10"/>
    <x v="3"/>
  </r>
  <r>
    <x v="1"/>
    <x v="3"/>
    <n v="44.274809160305345"/>
    <x v="10"/>
    <x v="3"/>
  </r>
  <r>
    <x v="1"/>
    <x v="4"/>
    <n v="2.2900763358778624"/>
    <x v="10"/>
    <x v="3"/>
  </r>
  <r>
    <x v="2"/>
    <x v="5"/>
    <n v="3.8167938931297711"/>
    <x v="10"/>
    <x v="3"/>
  </r>
  <r>
    <x v="2"/>
    <x v="6"/>
    <n v="12.977099236641221"/>
    <x v="10"/>
    <x v="3"/>
  </r>
  <r>
    <x v="2"/>
    <x v="7"/>
    <n v="22.900763358778626"/>
    <x v="10"/>
    <x v="3"/>
  </r>
  <r>
    <x v="2"/>
    <x v="8"/>
    <n v="7.6335877862595423"/>
    <x v="10"/>
    <x v="3"/>
  </r>
  <r>
    <x v="2"/>
    <x v="9"/>
    <n v="25.190839694656489"/>
    <x v="10"/>
    <x v="3"/>
  </r>
  <r>
    <x v="2"/>
    <x v="10"/>
    <n v="25.190839694656489"/>
    <x v="10"/>
    <x v="3"/>
  </r>
  <r>
    <x v="2"/>
    <x v="4"/>
    <n v="2.2900763358778624"/>
    <x v="10"/>
    <x v="3"/>
  </r>
  <r>
    <x v="2"/>
    <x v="11"/>
    <n v="49.3125"/>
    <x v="10"/>
    <x v="3"/>
  </r>
  <r>
    <x v="3"/>
    <x v="330"/>
    <n v="15.267175572519085"/>
    <x v="10"/>
    <x v="3"/>
  </r>
  <r>
    <x v="3"/>
    <x v="14"/>
    <n v="9.1603053435114496"/>
    <x v="10"/>
    <x v="3"/>
  </r>
  <r>
    <x v="3"/>
    <x v="15"/>
    <n v="17.557251908396946"/>
    <x v="10"/>
    <x v="3"/>
  </r>
  <r>
    <x v="3"/>
    <x v="16"/>
    <n v="15.267175572519085"/>
    <x v="10"/>
    <x v="3"/>
  </r>
  <r>
    <x v="3"/>
    <x v="17"/>
    <n v="14.503816793893129"/>
    <x v="10"/>
    <x v="3"/>
  </r>
  <r>
    <x v="3"/>
    <x v="18"/>
    <n v="12.977099236641221"/>
    <x v="10"/>
    <x v="3"/>
  </r>
  <r>
    <x v="3"/>
    <x v="4"/>
    <n v="15.267175572519085"/>
    <x v="10"/>
    <x v="3"/>
  </r>
  <r>
    <x v="3"/>
    <x v="19"/>
    <n v="38459.459459459453"/>
    <x v="10"/>
    <x v="3"/>
  </r>
  <r>
    <x v="0"/>
    <x v="0"/>
    <n v="99.159663865546221"/>
    <x v="11"/>
    <x v="3"/>
  </r>
  <r>
    <x v="0"/>
    <x v="1"/>
    <n v="0.84033613445378152"/>
    <x v="11"/>
    <x v="3"/>
  </r>
  <r>
    <x v="1"/>
    <x v="2"/>
    <n v="62.184873949579831"/>
    <x v="11"/>
    <x v="3"/>
  </r>
  <r>
    <x v="1"/>
    <x v="3"/>
    <n v="37.815126050420169"/>
    <x v="11"/>
    <x v="3"/>
  </r>
  <r>
    <x v="1"/>
    <x v="4"/>
    <n v="0"/>
    <x v="11"/>
    <x v="3"/>
  </r>
  <r>
    <x v="2"/>
    <x v="5"/>
    <n v="8.4033613445378155"/>
    <x v="11"/>
    <x v="3"/>
  </r>
  <r>
    <x v="2"/>
    <x v="6"/>
    <n v="2.5210084033613445"/>
    <x v="11"/>
    <x v="3"/>
  </r>
  <r>
    <x v="2"/>
    <x v="7"/>
    <n v="23.529411764705884"/>
    <x v="11"/>
    <x v="3"/>
  </r>
  <r>
    <x v="2"/>
    <x v="8"/>
    <n v="8.4033613445378155"/>
    <x v="11"/>
    <x v="3"/>
  </r>
  <r>
    <x v="2"/>
    <x v="9"/>
    <n v="22.689075630252102"/>
    <x v="11"/>
    <x v="3"/>
  </r>
  <r>
    <x v="2"/>
    <x v="10"/>
    <n v="27.731092436974791"/>
    <x v="11"/>
    <x v="3"/>
  </r>
  <r>
    <x v="2"/>
    <x v="4"/>
    <n v="6.7226890756302522"/>
    <x v="11"/>
    <x v="3"/>
  </r>
  <r>
    <x v="2"/>
    <x v="11"/>
    <n v="51.189189189189214"/>
    <x v="11"/>
    <x v="3"/>
  </r>
  <r>
    <x v="3"/>
    <x v="330"/>
    <n v="4.2016806722689077"/>
    <x v="11"/>
    <x v="3"/>
  </r>
  <r>
    <x v="3"/>
    <x v="14"/>
    <n v="6.7226890756302522"/>
    <x v="11"/>
    <x v="3"/>
  </r>
  <r>
    <x v="3"/>
    <x v="15"/>
    <n v="21.008403361344538"/>
    <x v="11"/>
    <x v="3"/>
  </r>
  <r>
    <x v="3"/>
    <x v="16"/>
    <n v="17.647058823529413"/>
    <x v="11"/>
    <x v="3"/>
  </r>
  <r>
    <x v="3"/>
    <x v="17"/>
    <n v="7.5630252100840334"/>
    <x v="11"/>
    <x v="3"/>
  </r>
  <r>
    <x v="3"/>
    <x v="18"/>
    <n v="21.008403361344538"/>
    <x v="11"/>
    <x v="3"/>
  </r>
  <r>
    <x v="3"/>
    <x v="4"/>
    <n v="21.84873949579832"/>
    <x v="11"/>
    <x v="3"/>
  </r>
  <r>
    <x v="3"/>
    <x v="19"/>
    <n v="44645.161290322569"/>
    <x v="11"/>
    <x v="3"/>
  </r>
  <r>
    <x v="0"/>
    <x v="0"/>
    <n v="97.979797979797979"/>
    <x v="12"/>
    <x v="3"/>
  </r>
  <r>
    <x v="0"/>
    <x v="1"/>
    <n v="2.0202020202020203"/>
    <x v="12"/>
    <x v="3"/>
  </r>
  <r>
    <x v="1"/>
    <x v="2"/>
    <n v="52.525252525252526"/>
    <x v="12"/>
    <x v="3"/>
  </r>
  <r>
    <x v="1"/>
    <x v="3"/>
    <n v="46.464646464646464"/>
    <x v="12"/>
    <x v="3"/>
  </r>
  <r>
    <x v="1"/>
    <x v="4"/>
    <n v="1.0101010101010102"/>
    <x v="12"/>
    <x v="3"/>
  </r>
  <r>
    <x v="2"/>
    <x v="5"/>
    <n v="8.0808080808080813"/>
    <x v="12"/>
    <x v="3"/>
  </r>
  <r>
    <x v="2"/>
    <x v="6"/>
    <n v="15.151515151515152"/>
    <x v="12"/>
    <x v="3"/>
  </r>
  <r>
    <x v="2"/>
    <x v="7"/>
    <n v="41.414141414141412"/>
    <x v="12"/>
    <x v="3"/>
  </r>
  <r>
    <x v="2"/>
    <x v="8"/>
    <n v="4.0404040404040407"/>
    <x v="12"/>
    <x v="3"/>
  </r>
  <r>
    <x v="2"/>
    <x v="9"/>
    <n v="10.1010101010101"/>
    <x v="12"/>
    <x v="3"/>
  </r>
  <r>
    <x v="2"/>
    <x v="10"/>
    <n v="17.171717171717173"/>
    <x v="12"/>
    <x v="3"/>
  </r>
  <r>
    <x v="2"/>
    <x v="4"/>
    <n v="4.0404040404040407"/>
    <x v="12"/>
    <x v="3"/>
  </r>
  <r>
    <x v="2"/>
    <x v="11"/>
    <n v="42.263157894736835"/>
    <x v="12"/>
    <x v="3"/>
  </r>
  <r>
    <x v="3"/>
    <x v="330"/>
    <n v="18.181818181818183"/>
    <x v="12"/>
    <x v="3"/>
  </r>
  <r>
    <x v="3"/>
    <x v="14"/>
    <n v="12.121212121212121"/>
    <x v="12"/>
    <x v="3"/>
  </r>
  <r>
    <x v="3"/>
    <x v="15"/>
    <n v="11.111111111111111"/>
    <x v="12"/>
    <x v="3"/>
  </r>
  <r>
    <x v="3"/>
    <x v="16"/>
    <n v="10.1010101010101"/>
    <x v="12"/>
    <x v="3"/>
  </r>
  <r>
    <x v="3"/>
    <x v="17"/>
    <n v="11.111111111111111"/>
    <x v="12"/>
    <x v="3"/>
  </r>
  <r>
    <x v="3"/>
    <x v="18"/>
    <n v="13.131313131313131"/>
    <x v="12"/>
    <x v="3"/>
  </r>
  <r>
    <x v="3"/>
    <x v="4"/>
    <n v="24.242424242424242"/>
    <x v="12"/>
    <x v="3"/>
  </r>
  <r>
    <x v="3"/>
    <x v="19"/>
    <n v="37000"/>
    <x v="12"/>
    <x v="3"/>
  </r>
  <r>
    <x v="0"/>
    <x v="0"/>
    <n v="100"/>
    <x v="13"/>
    <x v="3"/>
  </r>
  <r>
    <x v="0"/>
    <x v="1"/>
    <n v="0"/>
    <x v="13"/>
    <x v="3"/>
  </r>
  <r>
    <x v="1"/>
    <x v="2"/>
    <n v="50.724637681159422"/>
    <x v="13"/>
    <x v="3"/>
  </r>
  <r>
    <x v="1"/>
    <x v="3"/>
    <n v="46.376811594202898"/>
    <x v="13"/>
    <x v="3"/>
  </r>
  <r>
    <x v="1"/>
    <x v="4"/>
    <n v="2.8985507246376812"/>
    <x v="13"/>
    <x v="3"/>
  </r>
  <r>
    <x v="2"/>
    <x v="5"/>
    <n v="10.144927536231885"/>
    <x v="13"/>
    <x v="3"/>
  </r>
  <r>
    <x v="2"/>
    <x v="6"/>
    <n v="2.8985507246376812"/>
    <x v="13"/>
    <x v="3"/>
  </r>
  <r>
    <x v="2"/>
    <x v="7"/>
    <n v="31.884057971014492"/>
    <x v="13"/>
    <x v="3"/>
  </r>
  <r>
    <x v="2"/>
    <x v="8"/>
    <n v="11.594202898550725"/>
    <x v="13"/>
    <x v="3"/>
  </r>
  <r>
    <x v="2"/>
    <x v="9"/>
    <n v="21.739130434782609"/>
    <x v="13"/>
    <x v="3"/>
  </r>
  <r>
    <x v="2"/>
    <x v="10"/>
    <n v="17.391304347826086"/>
    <x v="13"/>
    <x v="3"/>
  </r>
  <r>
    <x v="2"/>
    <x v="4"/>
    <n v="4.3478260869565215"/>
    <x v="13"/>
    <x v="3"/>
  </r>
  <r>
    <x v="2"/>
    <x v="11"/>
    <n v="45.833333333333314"/>
    <x v="13"/>
    <x v="3"/>
  </r>
  <r>
    <x v="3"/>
    <x v="330"/>
    <n v="7.2463768115942031"/>
    <x v="13"/>
    <x v="3"/>
  </r>
  <r>
    <x v="3"/>
    <x v="14"/>
    <n v="2.8985507246376812"/>
    <x v="13"/>
    <x v="3"/>
  </r>
  <r>
    <x v="3"/>
    <x v="15"/>
    <n v="10.144927536231885"/>
    <x v="13"/>
    <x v="3"/>
  </r>
  <r>
    <x v="3"/>
    <x v="16"/>
    <n v="5.7971014492753623"/>
    <x v="13"/>
    <x v="3"/>
  </r>
  <r>
    <x v="3"/>
    <x v="17"/>
    <n v="14.492753623188406"/>
    <x v="13"/>
    <x v="3"/>
  </r>
  <r>
    <x v="3"/>
    <x v="18"/>
    <n v="27.536231884057973"/>
    <x v="13"/>
    <x v="3"/>
  </r>
  <r>
    <x v="3"/>
    <x v="4"/>
    <n v="31.884057971014492"/>
    <x v="13"/>
    <x v="3"/>
  </r>
  <r>
    <x v="3"/>
    <x v="19"/>
    <n v="50744.680851063829"/>
    <x v="13"/>
    <x v="3"/>
  </r>
  <r>
    <x v="0"/>
    <x v="0"/>
    <n v="100"/>
    <x v="14"/>
    <x v="3"/>
  </r>
  <r>
    <x v="0"/>
    <x v="1"/>
    <n v="0"/>
    <x v="14"/>
    <x v="3"/>
  </r>
  <r>
    <x v="1"/>
    <x v="2"/>
    <n v="40.229885057471265"/>
    <x v="14"/>
    <x v="3"/>
  </r>
  <r>
    <x v="1"/>
    <x v="3"/>
    <n v="57.47126436781609"/>
    <x v="14"/>
    <x v="3"/>
  </r>
  <r>
    <x v="1"/>
    <x v="4"/>
    <n v="2.2988505747126435"/>
    <x v="14"/>
    <x v="3"/>
  </r>
  <r>
    <x v="2"/>
    <x v="5"/>
    <n v="24.137931034482758"/>
    <x v="14"/>
    <x v="3"/>
  </r>
  <r>
    <x v="2"/>
    <x v="6"/>
    <n v="9.1954022988505741"/>
    <x v="14"/>
    <x v="3"/>
  </r>
  <r>
    <x v="2"/>
    <x v="7"/>
    <n v="16.091954022988507"/>
    <x v="14"/>
    <x v="3"/>
  </r>
  <r>
    <x v="2"/>
    <x v="8"/>
    <n v="8.0459770114942533"/>
    <x v="14"/>
    <x v="3"/>
  </r>
  <r>
    <x v="2"/>
    <x v="9"/>
    <n v="16.091954022988507"/>
    <x v="14"/>
    <x v="3"/>
  </r>
  <r>
    <x v="2"/>
    <x v="10"/>
    <n v="13.793103448275861"/>
    <x v="14"/>
    <x v="3"/>
  </r>
  <r>
    <x v="2"/>
    <x v="4"/>
    <n v="12.64367816091954"/>
    <x v="14"/>
    <x v="3"/>
  </r>
  <r>
    <x v="2"/>
    <x v="11"/>
    <n v="41.23684210526315"/>
    <x v="14"/>
    <x v="3"/>
  </r>
  <r>
    <x v="3"/>
    <x v="330"/>
    <n v="6.8965517241379306"/>
    <x v="14"/>
    <x v="3"/>
  </r>
  <r>
    <x v="3"/>
    <x v="14"/>
    <n v="5.7471264367816088"/>
    <x v="14"/>
    <x v="3"/>
  </r>
  <r>
    <x v="3"/>
    <x v="15"/>
    <n v="9.1954022988505741"/>
    <x v="14"/>
    <x v="3"/>
  </r>
  <r>
    <x v="3"/>
    <x v="16"/>
    <n v="19.540229885057471"/>
    <x v="14"/>
    <x v="3"/>
  </r>
  <r>
    <x v="3"/>
    <x v="17"/>
    <n v="13.793103448275861"/>
    <x v="14"/>
    <x v="3"/>
  </r>
  <r>
    <x v="3"/>
    <x v="18"/>
    <n v="33.333333333333336"/>
    <x v="14"/>
    <x v="3"/>
  </r>
  <r>
    <x v="3"/>
    <x v="4"/>
    <n v="11.494252873563218"/>
    <x v="14"/>
    <x v="3"/>
  </r>
  <r>
    <x v="3"/>
    <x v="19"/>
    <n v="50103.896103896099"/>
    <x v="14"/>
    <x v="3"/>
  </r>
  <r>
    <x v="0"/>
    <x v="0"/>
    <n v="96.703296703296701"/>
    <x v="15"/>
    <x v="3"/>
  </r>
  <r>
    <x v="0"/>
    <x v="1"/>
    <n v="3.2967032967032965"/>
    <x v="15"/>
    <x v="3"/>
  </r>
  <r>
    <x v="1"/>
    <x v="2"/>
    <n v="42.857142857142854"/>
    <x v="15"/>
    <x v="3"/>
  </r>
  <r>
    <x v="1"/>
    <x v="3"/>
    <n v="53.846153846153847"/>
    <x v="15"/>
    <x v="3"/>
  </r>
  <r>
    <x v="1"/>
    <x v="4"/>
    <n v="3.2967032967032965"/>
    <x v="15"/>
    <x v="3"/>
  </r>
  <r>
    <x v="2"/>
    <x v="5"/>
    <n v="16.483516483516482"/>
    <x v="15"/>
    <x v="3"/>
  </r>
  <r>
    <x v="2"/>
    <x v="6"/>
    <n v="12.087912087912088"/>
    <x v="15"/>
    <x v="3"/>
  </r>
  <r>
    <x v="2"/>
    <x v="7"/>
    <n v="35.164835164835168"/>
    <x v="15"/>
    <x v="3"/>
  </r>
  <r>
    <x v="2"/>
    <x v="8"/>
    <n v="15.384615384615385"/>
    <x v="15"/>
    <x v="3"/>
  </r>
  <r>
    <x v="2"/>
    <x v="9"/>
    <n v="6.5934065934065931"/>
    <x v="15"/>
    <x v="3"/>
  </r>
  <r>
    <x v="2"/>
    <x v="10"/>
    <n v="2.197802197802198"/>
    <x v="15"/>
    <x v="3"/>
  </r>
  <r>
    <x v="2"/>
    <x v="4"/>
    <n v="12.087912087912088"/>
    <x v="15"/>
    <x v="3"/>
  </r>
  <r>
    <x v="2"/>
    <x v="11"/>
    <n v="37.450000000000003"/>
    <x v="15"/>
    <x v="3"/>
  </r>
  <r>
    <x v="3"/>
    <x v="330"/>
    <n v="35.164835164835168"/>
    <x v="15"/>
    <x v="3"/>
  </r>
  <r>
    <x v="3"/>
    <x v="14"/>
    <n v="9.8901098901098905"/>
    <x v="15"/>
    <x v="3"/>
  </r>
  <r>
    <x v="3"/>
    <x v="15"/>
    <n v="12.087912087912088"/>
    <x v="15"/>
    <x v="3"/>
  </r>
  <r>
    <x v="3"/>
    <x v="16"/>
    <n v="10.989010989010989"/>
    <x v="15"/>
    <x v="3"/>
  </r>
  <r>
    <x v="3"/>
    <x v="17"/>
    <n v="9.8901098901098905"/>
    <x v="15"/>
    <x v="3"/>
  </r>
  <r>
    <x v="3"/>
    <x v="18"/>
    <n v="12.087912087912088"/>
    <x v="15"/>
    <x v="3"/>
  </r>
  <r>
    <x v="3"/>
    <x v="4"/>
    <n v="9.8901098901098905"/>
    <x v="15"/>
    <x v="3"/>
  </r>
  <r>
    <x v="3"/>
    <x v="19"/>
    <n v="31024.390243902442"/>
    <x v="15"/>
    <x v="3"/>
  </r>
  <r>
    <x v="0"/>
    <x v="0"/>
    <n v="86.956521739130437"/>
    <x v="16"/>
    <x v="3"/>
  </r>
  <r>
    <x v="0"/>
    <x v="1"/>
    <n v="13.043478260869565"/>
    <x v="16"/>
    <x v="3"/>
  </r>
  <r>
    <x v="1"/>
    <x v="2"/>
    <n v="51.086956521739133"/>
    <x v="16"/>
    <x v="3"/>
  </r>
  <r>
    <x v="1"/>
    <x v="3"/>
    <n v="47.282608695652172"/>
    <x v="16"/>
    <x v="3"/>
  </r>
  <r>
    <x v="1"/>
    <x v="4"/>
    <n v="1.6304347826086956"/>
    <x v="16"/>
    <x v="3"/>
  </r>
  <r>
    <x v="2"/>
    <x v="5"/>
    <n v="22.282608695652176"/>
    <x v="16"/>
    <x v="3"/>
  </r>
  <r>
    <x v="2"/>
    <x v="6"/>
    <n v="20.652173913043477"/>
    <x v="16"/>
    <x v="3"/>
  </r>
  <r>
    <x v="2"/>
    <x v="7"/>
    <n v="28.804347826086957"/>
    <x v="16"/>
    <x v="3"/>
  </r>
  <r>
    <x v="2"/>
    <x v="8"/>
    <n v="4.3478260869565215"/>
    <x v="16"/>
    <x v="3"/>
  </r>
  <r>
    <x v="2"/>
    <x v="9"/>
    <n v="13.586956521739131"/>
    <x v="16"/>
    <x v="3"/>
  </r>
  <r>
    <x v="2"/>
    <x v="10"/>
    <n v="7.0652173913043477"/>
    <x v="16"/>
    <x v="3"/>
  </r>
  <r>
    <x v="2"/>
    <x v="4"/>
    <n v="3.2608695652173911"/>
    <x v="16"/>
    <x v="3"/>
  </r>
  <r>
    <x v="2"/>
    <x v="11"/>
    <n v="36.792134831460714"/>
    <x v="16"/>
    <x v="3"/>
  </r>
  <r>
    <x v="3"/>
    <x v="330"/>
    <n v="22.282608695652176"/>
    <x v="16"/>
    <x v="3"/>
  </r>
  <r>
    <x v="3"/>
    <x v="14"/>
    <n v="8.1521739130434785"/>
    <x v="16"/>
    <x v="3"/>
  </r>
  <r>
    <x v="3"/>
    <x v="15"/>
    <n v="9.2391304347826093"/>
    <x v="16"/>
    <x v="3"/>
  </r>
  <r>
    <x v="3"/>
    <x v="16"/>
    <n v="8.695652173913043"/>
    <x v="16"/>
    <x v="3"/>
  </r>
  <r>
    <x v="3"/>
    <x v="17"/>
    <n v="5.4347826086956523"/>
    <x v="16"/>
    <x v="3"/>
  </r>
  <r>
    <x v="3"/>
    <x v="18"/>
    <n v="17.391304347826086"/>
    <x v="16"/>
    <x v="3"/>
  </r>
  <r>
    <x v="3"/>
    <x v="4"/>
    <n v="28.804347826086957"/>
    <x v="16"/>
    <x v="3"/>
  </r>
  <r>
    <x v="3"/>
    <x v="19"/>
    <n v="36045.801526717551"/>
    <x v="16"/>
    <x v="3"/>
  </r>
  <r>
    <x v="4"/>
    <x v="20"/>
    <n v="8.215875370919882"/>
    <x v="17"/>
    <x v="2"/>
  </r>
  <r>
    <x v="4"/>
    <x v="21"/>
    <n v="20.270771513353115"/>
    <x v="17"/>
    <x v="2"/>
  </r>
  <r>
    <x v="4"/>
    <x v="22"/>
    <n v="30.86053412462908"/>
    <x v="17"/>
    <x v="2"/>
  </r>
  <r>
    <x v="4"/>
    <x v="23"/>
    <n v="5.4710682492581606"/>
    <x v="17"/>
    <x v="2"/>
  </r>
  <r>
    <x v="4"/>
    <x v="24"/>
    <n v="12.147626112759644"/>
    <x v="17"/>
    <x v="2"/>
  </r>
  <r>
    <x v="4"/>
    <x v="25"/>
    <n v="1.9658753709198813"/>
    <x v="17"/>
    <x v="2"/>
  </r>
  <r>
    <x v="4"/>
    <x v="26"/>
    <n v="17.080860534124628"/>
    <x v="17"/>
    <x v="2"/>
  </r>
  <r>
    <x v="4"/>
    <x v="27"/>
    <n v="1.0200296735905046"/>
    <x v="17"/>
    <x v="2"/>
  </r>
  <r>
    <x v="4"/>
    <x v="28"/>
    <n v="2.9673590504451037"/>
    <x v="17"/>
    <x v="2"/>
  </r>
  <r>
    <x v="5"/>
    <x v="20"/>
    <n v="7.232937685459941"/>
    <x v="17"/>
    <x v="2"/>
  </r>
  <r>
    <x v="5"/>
    <x v="21"/>
    <n v="13.983679525222552"/>
    <x v="17"/>
    <x v="2"/>
  </r>
  <r>
    <x v="5"/>
    <x v="22"/>
    <n v="12.759643916913946"/>
    <x v="17"/>
    <x v="2"/>
  </r>
  <r>
    <x v="5"/>
    <x v="23"/>
    <n v="2.9673590504451037"/>
    <x v="17"/>
    <x v="2"/>
  </r>
  <r>
    <x v="5"/>
    <x v="24"/>
    <n v="5.4525222551928785"/>
    <x v="17"/>
    <x v="2"/>
  </r>
  <r>
    <x v="5"/>
    <x v="25"/>
    <n v="2.392433234421365"/>
    <x v="17"/>
    <x v="2"/>
  </r>
  <r>
    <x v="5"/>
    <x v="26"/>
    <n v="10.200296735905045"/>
    <x v="17"/>
    <x v="2"/>
  </r>
  <r>
    <x v="5"/>
    <x v="27"/>
    <n v="0.68620178041543023"/>
    <x v="17"/>
    <x v="2"/>
  </r>
  <r>
    <x v="5"/>
    <x v="28"/>
    <n v="2.7448071216617209"/>
    <x v="17"/>
    <x v="2"/>
  </r>
  <r>
    <x v="5"/>
    <x v="4"/>
    <n v="41.580118694362021"/>
    <x v="17"/>
    <x v="2"/>
  </r>
  <r>
    <x v="6"/>
    <x v="33"/>
    <n v="11.053412462908012"/>
    <x v="17"/>
    <x v="2"/>
  </r>
  <r>
    <x v="6"/>
    <x v="34"/>
    <n v="54.710682492581604"/>
    <x v="17"/>
    <x v="2"/>
  </r>
  <r>
    <x v="6"/>
    <x v="35"/>
    <n v="28.486646884272997"/>
    <x v="17"/>
    <x v="2"/>
  </r>
  <r>
    <x v="6"/>
    <x v="36"/>
    <n v="5.7492581602373889"/>
    <x v="17"/>
    <x v="2"/>
  </r>
  <r>
    <x v="6"/>
    <x v="4"/>
    <n v="0"/>
    <x v="17"/>
    <x v="2"/>
  </r>
  <r>
    <x v="6"/>
    <x v="37"/>
    <n v="9.8303041543027003"/>
    <x v="17"/>
    <x v="2"/>
  </r>
  <r>
    <x v="7"/>
    <x v="38"/>
    <n v="36.387240356083083"/>
    <x v="17"/>
    <x v="2"/>
  </r>
  <r>
    <x v="7"/>
    <x v="39"/>
    <n v="14.039317507418398"/>
    <x v="17"/>
    <x v="2"/>
  </r>
  <r>
    <x v="7"/>
    <x v="40"/>
    <n v="16.301928783382788"/>
    <x v="17"/>
    <x v="2"/>
  </r>
  <r>
    <x v="7"/>
    <x v="41"/>
    <n v="32.344213649851632"/>
    <x v="17"/>
    <x v="2"/>
  </r>
  <r>
    <x v="7"/>
    <x v="4"/>
    <n v="0.92729970326409494"/>
    <x v="17"/>
    <x v="2"/>
  </r>
  <r>
    <x v="7"/>
    <x v="42"/>
    <n v="4.4773493073755093"/>
    <x v="17"/>
    <x v="2"/>
  </r>
  <r>
    <x v="8"/>
    <x v="43"/>
    <n v="36.387240356083083"/>
    <x v="17"/>
    <x v="2"/>
  </r>
  <r>
    <x v="8"/>
    <x v="44"/>
    <n v="62.685459940652819"/>
    <x v="17"/>
    <x v="2"/>
  </r>
  <r>
    <x v="8"/>
    <x v="4"/>
    <n v="0.92729970326409494"/>
    <x v="17"/>
    <x v="2"/>
  </r>
  <r>
    <x v="9"/>
    <x v="45"/>
    <n v="9.5326409495548958"/>
    <x v="17"/>
    <x v="2"/>
  </r>
  <r>
    <x v="9"/>
    <x v="46"/>
    <n v="6.5467359050445104"/>
    <x v="17"/>
    <x v="2"/>
  </r>
  <r>
    <x v="9"/>
    <x v="47"/>
    <n v="16.617210682492583"/>
    <x v="17"/>
    <x v="2"/>
  </r>
  <r>
    <x v="9"/>
    <x v="48"/>
    <n v="5.0074183976261128"/>
    <x v="17"/>
    <x v="2"/>
  </r>
  <r>
    <x v="9"/>
    <x v="49"/>
    <n v="3.5608308605341246"/>
    <x v="17"/>
    <x v="2"/>
  </r>
  <r>
    <x v="9"/>
    <x v="50"/>
    <n v="2.4109792284866467"/>
    <x v="17"/>
    <x v="2"/>
  </r>
  <r>
    <x v="9"/>
    <x v="51"/>
    <n v="1.5207715133531157"/>
    <x v="17"/>
    <x v="2"/>
  </r>
  <r>
    <x v="9"/>
    <x v="52"/>
    <n v="1.2982195845697329"/>
    <x v="17"/>
    <x v="2"/>
  </r>
  <r>
    <x v="9"/>
    <x v="53"/>
    <n v="3.2084569732937687"/>
    <x v="17"/>
    <x v="2"/>
  </r>
  <r>
    <x v="9"/>
    <x v="54"/>
    <n v="6.8249258160237387"/>
    <x v="17"/>
    <x v="2"/>
  </r>
  <r>
    <x v="9"/>
    <x v="4"/>
    <n v="43.471810089020771"/>
    <x v="17"/>
    <x v="2"/>
  </r>
  <r>
    <x v="9"/>
    <x v="55"/>
    <n v="4.0121391076115582"/>
    <x v="17"/>
    <x v="2"/>
  </r>
  <r>
    <x v="4"/>
    <x v="20"/>
    <n v="2.3111111111111109"/>
    <x v="1"/>
    <x v="2"/>
  </r>
  <r>
    <x v="4"/>
    <x v="21"/>
    <n v="11.2"/>
    <x v="1"/>
    <x v="2"/>
  </r>
  <r>
    <x v="4"/>
    <x v="22"/>
    <n v="19.288888888888888"/>
    <x v="1"/>
    <x v="2"/>
  </r>
  <r>
    <x v="4"/>
    <x v="23"/>
    <n v="1.4222222222222223"/>
    <x v="1"/>
    <x v="2"/>
  </r>
  <r>
    <x v="4"/>
    <x v="24"/>
    <n v="10.488888888888889"/>
    <x v="1"/>
    <x v="2"/>
  </r>
  <r>
    <x v="4"/>
    <x v="25"/>
    <n v="4.177777777777778"/>
    <x v="1"/>
    <x v="2"/>
  </r>
  <r>
    <x v="4"/>
    <x v="26"/>
    <n v="36.799999999999997"/>
    <x v="1"/>
    <x v="2"/>
  </r>
  <r>
    <x v="4"/>
    <x v="27"/>
    <n v="2.4"/>
    <x v="1"/>
    <x v="2"/>
  </r>
  <r>
    <x v="4"/>
    <x v="28"/>
    <n v="11.911111111111111"/>
    <x v="1"/>
    <x v="2"/>
  </r>
  <r>
    <x v="5"/>
    <x v="20"/>
    <n v="1.7777777777777777"/>
    <x v="1"/>
    <x v="2"/>
  </r>
  <r>
    <x v="5"/>
    <x v="21"/>
    <n v="4.8888888888888893"/>
    <x v="1"/>
    <x v="2"/>
  </r>
  <r>
    <x v="5"/>
    <x v="22"/>
    <n v="6.1333333333333337"/>
    <x v="1"/>
    <x v="2"/>
  </r>
  <r>
    <x v="5"/>
    <x v="23"/>
    <n v="0.35555555555555557"/>
    <x v="1"/>
    <x v="2"/>
  </r>
  <r>
    <x v="5"/>
    <x v="24"/>
    <n v="1.6888888888888889"/>
    <x v="1"/>
    <x v="2"/>
  </r>
  <r>
    <x v="5"/>
    <x v="25"/>
    <n v="4.0888888888888886"/>
    <x v="1"/>
    <x v="2"/>
  </r>
  <r>
    <x v="5"/>
    <x v="26"/>
    <n v="20.177777777777777"/>
    <x v="1"/>
    <x v="2"/>
  </r>
  <r>
    <x v="5"/>
    <x v="27"/>
    <n v="1.7777777777777777"/>
    <x v="1"/>
    <x v="2"/>
  </r>
  <r>
    <x v="5"/>
    <x v="28"/>
    <n v="11.022222222222222"/>
    <x v="1"/>
    <x v="2"/>
  </r>
  <r>
    <x v="5"/>
    <x v="4"/>
    <n v="48.088888888888889"/>
    <x v="1"/>
    <x v="2"/>
  </r>
  <r>
    <x v="6"/>
    <x v="33"/>
    <n v="39.911111111111111"/>
    <x v="1"/>
    <x v="2"/>
  </r>
  <r>
    <x v="6"/>
    <x v="34"/>
    <n v="50.4"/>
    <x v="1"/>
    <x v="2"/>
  </r>
  <r>
    <x v="6"/>
    <x v="35"/>
    <n v="8.7111111111111104"/>
    <x v="1"/>
    <x v="2"/>
  </r>
  <r>
    <x v="6"/>
    <x v="36"/>
    <n v="0.97777777777777775"/>
    <x v="1"/>
    <x v="2"/>
  </r>
  <r>
    <x v="6"/>
    <x v="4"/>
    <n v="0"/>
    <x v="1"/>
    <x v="2"/>
  </r>
  <r>
    <x v="6"/>
    <x v="37"/>
    <n v="6.1448888888888868"/>
    <x v="1"/>
    <x v="2"/>
  </r>
  <r>
    <x v="7"/>
    <x v="38"/>
    <n v="41.6"/>
    <x v="1"/>
    <x v="2"/>
  </r>
  <r>
    <x v="7"/>
    <x v="39"/>
    <n v="15.822222222222223"/>
    <x v="1"/>
    <x v="2"/>
  </r>
  <r>
    <x v="7"/>
    <x v="40"/>
    <n v="17.866666666666667"/>
    <x v="1"/>
    <x v="2"/>
  </r>
  <r>
    <x v="7"/>
    <x v="41"/>
    <n v="21.6"/>
    <x v="1"/>
    <x v="2"/>
  </r>
  <r>
    <x v="7"/>
    <x v="4"/>
    <n v="3.1111111111111112"/>
    <x v="1"/>
    <x v="2"/>
  </r>
  <r>
    <x v="7"/>
    <x v="42"/>
    <n v="3.8009174311926492"/>
    <x v="1"/>
    <x v="2"/>
  </r>
  <r>
    <x v="8"/>
    <x v="43"/>
    <n v="41.6"/>
    <x v="1"/>
    <x v="2"/>
  </r>
  <r>
    <x v="8"/>
    <x v="44"/>
    <n v="55.288888888888891"/>
    <x v="1"/>
    <x v="2"/>
  </r>
  <r>
    <x v="8"/>
    <x v="4"/>
    <n v="3.1111111111111112"/>
    <x v="1"/>
    <x v="2"/>
  </r>
  <r>
    <x v="9"/>
    <x v="45"/>
    <n v="10.577777777777778"/>
    <x v="1"/>
    <x v="2"/>
  </r>
  <r>
    <x v="9"/>
    <x v="46"/>
    <n v="6.1333333333333337"/>
    <x v="1"/>
    <x v="2"/>
  </r>
  <r>
    <x v="9"/>
    <x v="47"/>
    <n v="8.2666666666666675"/>
    <x v="1"/>
    <x v="2"/>
  </r>
  <r>
    <x v="9"/>
    <x v="48"/>
    <n v="3.2"/>
    <x v="1"/>
    <x v="2"/>
  </r>
  <r>
    <x v="9"/>
    <x v="49"/>
    <n v="2.9333333333333331"/>
    <x v="1"/>
    <x v="2"/>
  </r>
  <r>
    <x v="9"/>
    <x v="50"/>
    <n v="2.3111111111111109"/>
    <x v="1"/>
    <x v="2"/>
  </r>
  <r>
    <x v="9"/>
    <x v="51"/>
    <n v="1.1555555555555554"/>
    <x v="1"/>
    <x v="2"/>
  </r>
  <r>
    <x v="9"/>
    <x v="52"/>
    <n v="1.4222222222222223"/>
    <x v="1"/>
    <x v="2"/>
  </r>
  <r>
    <x v="9"/>
    <x v="53"/>
    <n v="3.911111111111111"/>
    <x v="1"/>
    <x v="2"/>
  </r>
  <r>
    <x v="9"/>
    <x v="54"/>
    <n v="10.488888888888889"/>
    <x v="1"/>
    <x v="2"/>
  </r>
  <r>
    <x v="9"/>
    <x v="4"/>
    <n v="49.6"/>
    <x v="1"/>
    <x v="2"/>
  </r>
  <r>
    <x v="9"/>
    <x v="55"/>
    <n v="5.8177542621986991"/>
    <x v="1"/>
    <x v="2"/>
  </r>
  <r>
    <x v="4"/>
    <x v="20"/>
    <n v="14.076086956521738"/>
    <x v="2"/>
    <x v="2"/>
  </r>
  <r>
    <x v="4"/>
    <x v="21"/>
    <n v="19.510869565217391"/>
    <x v="2"/>
    <x v="2"/>
  </r>
  <r>
    <x v="4"/>
    <x v="22"/>
    <n v="35.652173913043477"/>
    <x v="2"/>
    <x v="2"/>
  </r>
  <r>
    <x v="4"/>
    <x v="23"/>
    <n v="8.9673913043478262"/>
    <x v="2"/>
    <x v="2"/>
  </r>
  <r>
    <x v="4"/>
    <x v="24"/>
    <n v="15.706521739130435"/>
    <x v="2"/>
    <x v="2"/>
  </r>
  <r>
    <x v="4"/>
    <x v="25"/>
    <n v="0.81521739130434778"/>
    <x v="2"/>
    <x v="2"/>
  </r>
  <r>
    <x v="4"/>
    <x v="26"/>
    <n v="4.8369565217391308"/>
    <x v="2"/>
    <x v="2"/>
  </r>
  <r>
    <x v="4"/>
    <x v="27"/>
    <n v="0.16304347826086957"/>
    <x v="2"/>
    <x v="2"/>
  </r>
  <r>
    <x v="4"/>
    <x v="28"/>
    <n v="0.27173913043478259"/>
    <x v="2"/>
    <x v="2"/>
  </r>
  <r>
    <x v="5"/>
    <x v="20"/>
    <n v="13.641304347826088"/>
    <x v="2"/>
    <x v="2"/>
  </r>
  <r>
    <x v="5"/>
    <x v="21"/>
    <n v="20.326086956521738"/>
    <x v="2"/>
    <x v="2"/>
  </r>
  <r>
    <x v="5"/>
    <x v="22"/>
    <n v="20.108695652173914"/>
    <x v="2"/>
    <x v="2"/>
  </r>
  <r>
    <x v="5"/>
    <x v="23"/>
    <n v="5.9782608695652177"/>
    <x v="2"/>
    <x v="2"/>
  </r>
  <r>
    <x v="5"/>
    <x v="24"/>
    <n v="10.597826086956522"/>
    <x v="2"/>
    <x v="2"/>
  </r>
  <r>
    <x v="5"/>
    <x v="25"/>
    <n v="2.1195652173913042"/>
    <x v="2"/>
    <x v="2"/>
  </r>
  <r>
    <x v="5"/>
    <x v="26"/>
    <n v="4.8913043478260869"/>
    <x v="2"/>
    <x v="2"/>
  </r>
  <r>
    <x v="5"/>
    <x v="27"/>
    <n v="0.10869565217391304"/>
    <x v="2"/>
    <x v="2"/>
  </r>
  <r>
    <x v="5"/>
    <x v="28"/>
    <n v="0.38043478260869568"/>
    <x v="2"/>
    <x v="2"/>
  </r>
  <r>
    <x v="5"/>
    <x v="4"/>
    <n v="21.847826086956523"/>
    <x v="2"/>
    <x v="2"/>
  </r>
  <r>
    <x v="6"/>
    <x v="33"/>
    <n v="4.0217391304347823"/>
    <x v="2"/>
    <x v="2"/>
  </r>
  <r>
    <x v="6"/>
    <x v="34"/>
    <n v="59.347826086956523"/>
    <x v="2"/>
    <x v="2"/>
  </r>
  <r>
    <x v="6"/>
    <x v="35"/>
    <n v="31.793478260869566"/>
    <x v="2"/>
    <x v="2"/>
  </r>
  <r>
    <x v="6"/>
    <x v="36"/>
    <n v="4.8369565217391308"/>
    <x v="2"/>
    <x v="2"/>
  </r>
  <r>
    <x v="6"/>
    <x v="4"/>
    <n v="0"/>
    <x v="2"/>
    <x v="2"/>
  </r>
  <r>
    <x v="6"/>
    <x v="37"/>
    <n v="9.963043478260877"/>
    <x v="2"/>
    <x v="2"/>
  </r>
  <r>
    <x v="7"/>
    <x v="38"/>
    <n v="18.478260869565219"/>
    <x v="2"/>
    <x v="2"/>
  </r>
  <r>
    <x v="7"/>
    <x v="39"/>
    <n v="12.119565217391305"/>
    <x v="2"/>
    <x v="2"/>
  </r>
  <r>
    <x v="7"/>
    <x v="40"/>
    <n v="18.206521739130434"/>
    <x v="2"/>
    <x v="2"/>
  </r>
  <r>
    <x v="7"/>
    <x v="41"/>
    <n v="50.815217391304351"/>
    <x v="2"/>
    <x v="2"/>
  </r>
  <r>
    <x v="7"/>
    <x v="4"/>
    <n v="0.38043478260869568"/>
    <x v="2"/>
    <x v="2"/>
  </r>
  <r>
    <x v="7"/>
    <x v="42"/>
    <n v="6.7523186033824363"/>
    <x v="2"/>
    <x v="2"/>
  </r>
  <r>
    <x v="8"/>
    <x v="43"/>
    <n v="18.478260869565219"/>
    <x v="2"/>
    <x v="2"/>
  </r>
  <r>
    <x v="8"/>
    <x v="44"/>
    <n v="81.141304347826093"/>
    <x v="2"/>
    <x v="2"/>
  </r>
  <r>
    <x v="8"/>
    <x v="4"/>
    <n v="0.38043478260869568"/>
    <x v="2"/>
    <x v="2"/>
  </r>
  <r>
    <x v="9"/>
    <x v="45"/>
    <n v="13.967391304347826"/>
    <x v="2"/>
    <x v="2"/>
  </r>
  <r>
    <x v="9"/>
    <x v="46"/>
    <n v="8.1521739130434785"/>
    <x v="2"/>
    <x v="2"/>
  </r>
  <r>
    <x v="9"/>
    <x v="47"/>
    <n v="25.869565217391305"/>
    <x v="2"/>
    <x v="2"/>
  </r>
  <r>
    <x v="9"/>
    <x v="48"/>
    <n v="6.4130434782608692"/>
    <x v="2"/>
    <x v="2"/>
  </r>
  <r>
    <x v="9"/>
    <x v="49"/>
    <n v="3.8586956521739131"/>
    <x v="2"/>
    <x v="2"/>
  </r>
  <r>
    <x v="9"/>
    <x v="50"/>
    <n v="2.5543478260869565"/>
    <x v="2"/>
    <x v="2"/>
  </r>
  <r>
    <x v="9"/>
    <x v="51"/>
    <n v="1.7934782608695652"/>
    <x v="2"/>
    <x v="2"/>
  </r>
  <r>
    <x v="9"/>
    <x v="52"/>
    <n v="1.1413043478260869"/>
    <x v="2"/>
    <x v="2"/>
  </r>
  <r>
    <x v="9"/>
    <x v="53"/>
    <n v="3.9130434782608696"/>
    <x v="2"/>
    <x v="2"/>
  </r>
  <r>
    <x v="9"/>
    <x v="54"/>
    <n v="5.7065217391304346"/>
    <x v="2"/>
    <x v="2"/>
  </r>
  <r>
    <x v="9"/>
    <x v="4"/>
    <n v="26.630434782608695"/>
    <x v="2"/>
    <x v="2"/>
  </r>
  <r>
    <x v="9"/>
    <x v="55"/>
    <n v="3.0793209876543224"/>
    <x v="2"/>
    <x v="2"/>
  </r>
  <r>
    <x v="4"/>
    <x v="20"/>
    <n v="2.2535211267605635"/>
    <x v="3"/>
    <x v="2"/>
  </r>
  <r>
    <x v="4"/>
    <x v="21"/>
    <n v="12.112676056338028"/>
    <x v="3"/>
    <x v="2"/>
  </r>
  <r>
    <x v="4"/>
    <x v="22"/>
    <n v="30.985915492957748"/>
    <x v="3"/>
    <x v="2"/>
  </r>
  <r>
    <x v="4"/>
    <x v="23"/>
    <n v="6.056338028169014"/>
    <x v="3"/>
    <x v="2"/>
  </r>
  <r>
    <x v="4"/>
    <x v="24"/>
    <n v="10"/>
    <x v="3"/>
    <x v="2"/>
  </r>
  <r>
    <x v="4"/>
    <x v="25"/>
    <n v="3.23943661971831"/>
    <x v="3"/>
    <x v="2"/>
  </r>
  <r>
    <x v="4"/>
    <x v="26"/>
    <n v="32.25352112676056"/>
    <x v="3"/>
    <x v="2"/>
  </r>
  <r>
    <x v="4"/>
    <x v="27"/>
    <n v="2.535211267605634"/>
    <x v="3"/>
    <x v="2"/>
  </r>
  <r>
    <x v="4"/>
    <x v="28"/>
    <n v="0.56338028169014087"/>
    <x v="3"/>
    <x v="2"/>
  </r>
  <r>
    <x v="5"/>
    <x v="20"/>
    <n v="1.408450704225352"/>
    <x v="3"/>
    <x v="2"/>
  </r>
  <r>
    <x v="5"/>
    <x v="21"/>
    <n v="5.774647887323944"/>
    <x v="3"/>
    <x v="2"/>
  </r>
  <r>
    <x v="5"/>
    <x v="22"/>
    <n v="8.873239436619718"/>
    <x v="3"/>
    <x v="2"/>
  </r>
  <r>
    <x v="5"/>
    <x v="23"/>
    <n v="2.676056338028169"/>
    <x v="3"/>
    <x v="2"/>
  </r>
  <r>
    <x v="5"/>
    <x v="24"/>
    <n v="2.676056338028169"/>
    <x v="3"/>
    <x v="2"/>
  </r>
  <r>
    <x v="5"/>
    <x v="25"/>
    <n v="2.9577464788732395"/>
    <x v="3"/>
    <x v="2"/>
  </r>
  <r>
    <x v="5"/>
    <x v="26"/>
    <n v="18.309859154929576"/>
    <x v="3"/>
    <x v="2"/>
  </r>
  <r>
    <x v="5"/>
    <x v="27"/>
    <n v="1.408450704225352"/>
    <x v="3"/>
    <x v="2"/>
  </r>
  <r>
    <x v="5"/>
    <x v="28"/>
    <n v="0.84507042253521125"/>
    <x v="3"/>
    <x v="2"/>
  </r>
  <r>
    <x v="5"/>
    <x v="4"/>
    <n v="55.070422535211264"/>
    <x v="3"/>
    <x v="2"/>
  </r>
  <r>
    <x v="6"/>
    <x v="33"/>
    <n v="2.112676056338028"/>
    <x v="3"/>
    <x v="2"/>
  </r>
  <r>
    <x v="6"/>
    <x v="34"/>
    <n v="34.08450704225352"/>
    <x v="3"/>
    <x v="2"/>
  </r>
  <r>
    <x v="6"/>
    <x v="35"/>
    <n v="52.676056338028168"/>
    <x v="3"/>
    <x v="2"/>
  </r>
  <r>
    <x v="6"/>
    <x v="36"/>
    <n v="11.126760563380282"/>
    <x v="3"/>
    <x v="2"/>
  </r>
  <r>
    <x v="6"/>
    <x v="4"/>
    <n v="0"/>
    <x v="3"/>
    <x v="2"/>
  </r>
  <r>
    <x v="6"/>
    <x v="37"/>
    <n v="13.146478873239442"/>
    <x v="3"/>
    <x v="2"/>
  </r>
  <r>
    <x v="7"/>
    <x v="38"/>
    <n v="47.323943661971832"/>
    <x v="3"/>
    <x v="2"/>
  </r>
  <r>
    <x v="7"/>
    <x v="39"/>
    <n v="15.352112676056338"/>
    <x v="3"/>
    <x v="2"/>
  </r>
  <r>
    <x v="7"/>
    <x v="40"/>
    <n v="12.95774647887324"/>
    <x v="3"/>
    <x v="2"/>
  </r>
  <r>
    <x v="7"/>
    <x v="41"/>
    <n v="23.802816901408452"/>
    <x v="3"/>
    <x v="2"/>
  </r>
  <r>
    <x v="7"/>
    <x v="4"/>
    <n v="0.56338028169014087"/>
    <x v="3"/>
    <x v="2"/>
  </r>
  <r>
    <x v="7"/>
    <x v="42"/>
    <n v="3.4915014164305966"/>
    <x v="3"/>
    <x v="2"/>
  </r>
  <r>
    <x v="8"/>
    <x v="43"/>
    <n v="47.323943661971832"/>
    <x v="3"/>
    <x v="2"/>
  </r>
  <r>
    <x v="8"/>
    <x v="44"/>
    <n v="52.112676056338032"/>
    <x v="3"/>
    <x v="2"/>
  </r>
  <r>
    <x v="8"/>
    <x v="4"/>
    <n v="0.56338028169014087"/>
    <x v="3"/>
    <x v="2"/>
  </r>
  <r>
    <x v="9"/>
    <x v="45"/>
    <n v="5.915492957746479"/>
    <x v="3"/>
    <x v="2"/>
  </r>
  <r>
    <x v="9"/>
    <x v="46"/>
    <n v="4.929577464788732"/>
    <x v="3"/>
    <x v="2"/>
  </r>
  <r>
    <x v="9"/>
    <x v="47"/>
    <n v="13.661971830985916"/>
    <x v="3"/>
    <x v="2"/>
  </r>
  <r>
    <x v="9"/>
    <x v="48"/>
    <n v="4.788732394366197"/>
    <x v="3"/>
    <x v="2"/>
  </r>
  <r>
    <x v="9"/>
    <x v="49"/>
    <n v="4.3661971830985919"/>
    <x v="3"/>
    <x v="2"/>
  </r>
  <r>
    <x v="9"/>
    <x v="50"/>
    <n v="1.971830985915493"/>
    <x v="3"/>
    <x v="2"/>
  </r>
  <r>
    <x v="9"/>
    <x v="51"/>
    <n v="0.9859154929577465"/>
    <x v="3"/>
    <x v="2"/>
  </r>
  <r>
    <x v="9"/>
    <x v="52"/>
    <n v="2.2535211267605635"/>
    <x v="3"/>
    <x v="2"/>
  </r>
  <r>
    <x v="9"/>
    <x v="53"/>
    <n v="2.112676056338028"/>
    <x v="3"/>
    <x v="2"/>
  </r>
  <r>
    <x v="9"/>
    <x v="54"/>
    <n v="5.915492957746479"/>
    <x v="3"/>
    <x v="2"/>
  </r>
  <r>
    <x v="9"/>
    <x v="4"/>
    <n v="53.098591549295776"/>
    <x v="3"/>
    <x v="2"/>
  </r>
  <r>
    <x v="9"/>
    <x v="55"/>
    <n v="4.0775775775775793"/>
    <x v="3"/>
    <x v="2"/>
  </r>
  <r>
    <x v="4"/>
    <x v="20"/>
    <n v="9.7101449275362324"/>
    <x v="4"/>
    <x v="2"/>
  </r>
  <r>
    <x v="4"/>
    <x v="21"/>
    <n v="40.724637681159422"/>
    <x v="4"/>
    <x v="2"/>
  </r>
  <r>
    <x v="4"/>
    <x v="22"/>
    <n v="23.333333333333332"/>
    <x v="4"/>
    <x v="2"/>
  </r>
  <r>
    <x v="4"/>
    <x v="23"/>
    <n v="4.7826086956521738"/>
    <x v="4"/>
    <x v="2"/>
  </r>
  <r>
    <x v="4"/>
    <x v="24"/>
    <n v="4.7826086956521738"/>
    <x v="4"/>
    <x v="2"/>
  </r>
  <r>
    <x v="4"/>
    <x v="25"/>
    <n v="0.14492753623188406"/>
    <x v="4"/>
    <x v="2"/>
  </r>
  <r>
    <x v="4"/>
    <x v="26"/>
    <n v="15.942028985507246"/>
    <x v="4"/>
    <x v="2"/>
  </r>
  <r>
    <x v="4"/>
    <x v="27"/>
    <n v="0.14492753623188406"/>
    <x v="4"/>
    <x v="2"/>
  </r>
  <r>
    <x v="4"/>
    <x v="28"/>
    <n v="0.43478260869565216"/>
    <x v="4"/>
    <x v="2"/>
  </r>
  <r>
    <x v="5"/>
    <x v="20"/>
    <n v="9.8550724637681153"/>
    <x v="4"/>
    <x v="2"/>
  </r>
  <r>
    <x v="5"/>
    <x v="21"/>
    <n v="23.188405797101449"/>
    <x v="4"/>
    <x v="2"/>
  </r>
  <r>
    <x v="5"/>
    <x v="22"/>
    <n v="8.1159420289855078"/>
    <x v="4"/>
    <x v="2"/>
  </r>
  <r>
    <x v="5"/>
    <x v="23"/>
    <n v="2.1739130434782608"/>
    <x v="4"/>
    <x v="2"/>
  </r>
  <r>
    <x v="5"/>
    <x v="24"/>
    <n v="2.4637681159420288"/>
    <x v="4"/>
    <x v="2"/>
  </r>
  <r>
    <x v="5"/>
    <x v="25"/>
    <n v="1.0144927536231885"/>
    <x v="4"/>
    <x v="2"/>
  </r>
  <r>
    <x v="5"/>
    <x v="26"/>
    <n v="11.159420289855072"/>
    <x v="4"/>
    <x v="2"/>
  </r>
  <r>
    <x v="5"/>
    <x v="27"/>
    <n v="0.43478260869565216"/>
    <x v="4"/>
    <x v="2"/>
  </r>
  <r>
    <x v="5"/>
    <x v="28"/>
    <n v="0.14492753623188406"/>
    <x v="4"/>
    <x v="2"/>
  </r>
  <r>
    <x v="5"/>
    <x v="4"/>
    <n v="41.449275362318843"/>
    <x v="4"/>
    <x v="2"/>
  </r>
  <r>
    <x v="6"/>
    <x v="33"/>
    <n v="0.14492753623188406"/>
    <x v="4"/>
    <x v="2"/>
  </r>
  <r>
    <x v="6"/>
    <x v="34"/>
    <n v="67.101449275362313"/>
    <x v="4"/>
    <x v="2"/>
  </r>
  <r>
    <x v="6"/>
    <x v="35"/>
    <n v="24.782608695652176"/>
    <x v="4"/>
    <x v="2"/>
  </r>
  <r>
    <x v="6"/>
    <x v="36"/>
    <n v="7.9710144927536231"/>
    <x v="4"/>
    <x v="2"/>
  </r>
  <r>
    <x v="6"/>
    <x v="4"/>
    <n v="0"/>
    <x v="4"/>
    <x v="2"/>
  </r>
  <r>
    <x v="6"/>
    <x v="37"/>
    <n v="11"/>
    <x v="4"/>
    <x v="2"/>
  </r>
  <r>
    <x v="7"/>
    <x v="38"/>
    <n v="35.362318840579711"/>
    <x v="4"/>
    <x v="2"/>
  </r>
  <r>
    <x v="7"/>
    <x v="39"/>
    <n v="15.942028985507246"/>
    <x v="4"/>
    <x v="2"/>
  </r>
  <r>
    <x v="7"/>
    <x v="40"/>
    <n v="17.971014492753625"/>
    <x v="4"/>
    <x v="2"/>
  </r>
  <r>
    <x v="7"/>
    <x v="41"/>
    <n v="30.434782608695652"/>
    <x v="4"/>
    <x v="2"/>
  </r>
  <r>
    <x v="7"/>
    <x v="4"/>
    <n v="0.28985507246376813"/>
    <x v="4"/>
    <x v="2"/>
  </r>
  <r>
    <x v="7"/>
    <x v="42"/>
    <n v="3.5973837209302326"/>
    <x v="4"/>
    <x v="2"/>
  </r>
  <r>
    <x v="8"/>
    <x v="43"/>
    <n v="35.362318840579711"/>
    <x v="4"/>
    <x v="2"/>
  </r>
  <r>
    <x v="8"/>
    <x v="44"/>
    <n v="64.347826086956516"/>
    <x v="4"/>
    <x v="2"/>
  </r>
  <r>
    <x v="8"/>
    <x v="4"/>
    <n v="0.28985507246376813"/>
    <x v="4"/>
    <x v="2"/>
  </r>
  <r>
    <x v="9"/>
    <x v="45"/>
    <n v="5.0724637681159424"/>
    <x v="4"/>
    <x v="2"/>
  </r>
  <r>
    <x v="9"/>
    <x v="46"/>
    <n v="6.9565217391304346"/>
    <x v="4"/>
    <x v="2"/>
  </r>
  <r>
    <x v="9"/>
    <x v="47"/>
    <n v="17.10144927536232"/>
    <x v="4"/>
    <x v="2"/>
  </r>
  <r>
    <x v="9"/>
    <x v="48"/>
    <n v="7.3913043478260869"/>
    <x v="4"/>
    <x v="2"/>
  </r>
  <r>
    <x v="9"/>
    <x v="49"/>
    <n v="5.0724637681159424"/>
    <x v="4"/>
    <x v="2"/>
  </r>
  <r>
    <x v="9"/>
    <x v="50"/>
    <n v="3.6231884057971016"/>
    <x v="4"/>
    <x v="2"/>
  </r>
  <r>
    <x v="9"/>
    <x v="51"/>
    <n v="1.7391304347826086"/>
    <x v="4"/>
    <x v="2"/>
  </r>
  <r>
    <x v="9"/>
    <x v="52"/>
    <n v="0.57971014492753625"/>
    <x v="4"/>
    <x v="2"/>
  </r>
  <r>
    <x v="9"/>
    <x v="53"/>
    <n v="2.8985507246376812"/>
    <x v="4"/>
    <x v="2"/>
  </r>
  <r>
    <x v="9"/>
    <x v="54"/>
    <n v="7.6811594202898554"/>
    <x v="4"/>
    <x v="2"/>
  </r>
  <r>
    <x v="9"/>
    <x v="4"/>
    <n v="41.884057971014492"/>
    <x v="4"/>
    <x v="2"/>
  </r>
  <r>
    <x v="9"/>
    <x v="55"/>
    <n v="4.2327514546965856"/>
    <x v="4"/>
    <x v="2"/>
  </r>
  <r>
    <x v="4"/>
    <x v="20"/>
    <n v="5.6410256410256414"/>
    <x v="5"/>
    <x v="2"/>
  </r>
  <r>
    <x v="4"/>
    <x v="21"/>
    <n v="42.051282051282051"/>
    <x v="5"/>
    <x v="2"/>
  </r>
  <r>
    <x v="4"/>
    <x v="22"/>
    <n v="17.435897435897434"/>
    <x v="5"/>
    <x v="2"/>
  </r>
  <r>
    <x v="4"/>
    <x v="23"/>
    <n v="3.5897435897435899"/>
    <x v="5"/>
    <x v="2"/>
  </r>
  <r>
    <x v="4"/>
    <x v="24"/>
    <n v="1.0256410256410255"/>
    <x v="5"/>
    <x v="2"/>
  </r>
  <r>
    <x v="4"/>
    <x v="25"/>
    <n v="0"/>
    <x v="5"/>
    <x v="2"/>
  </r>
  <r>
    <x v="4"/>
    <x v="26"/>
    <n v="29.743589743589745"/>
    <x v="5"/>
    <x v="2"/>
  </r>
  <r>
    <x v="4"/>
    <x v="27"/>
    <n v="0"/>
    <x v="5"/>
    <x v="2"/>
  </r>
  <r>
    <x v="4"/>
    <x v="28"/>
    <n v="0.51282051282051277"/>
    <x v="5"/>
    <x v="2"/>
  </r>
  <r>
    <x v="5"/>
    <x v="20"/>
    <n v="5.1282051282051286"/>
    <x v="5"/>
    <x v="2"/>
  </r>
  <r>
    <x v="5"/>
    <x v="21"/>
    <n v="27.692307692307693"/>
    <x v="5"/>
    <x v="2"/>
  </r>
  <r>
    <x v="5"/>
    <x v="22"/>
    <n v="5.1282051282051286"/>
    <x v="5"/>
    <x v="2"/>
  </r>
  <r>
    <x v="5"/>
    <x v="23"/>
    <n v="1.5384615384615385"/>
    <x v="5"/>
    <x v="2"/>
  </r>
  <r>
    <x v="5"/>
    <x v="24"/>
    <n v="0"/>
    <x v="5"/>
    <x v="2"/>
  </r>
  <r>
    <x v="5"/>
    <x v="25"/>
    <n v="0"/>
    <x v="5"/>
    <x v="2"/>
  </r>
  <r>
    <x v="5"/>
    <x v="26"/>
    <n v="21.53846153846154"/>
    <x v="5"/>
    <x v="2"/>
  </r>
  <r>
    <x v="5"/>
    <x v="27"/>
    <n v="0"/>
    <x v="5"/>
    <x v="2"/>
  </r>
  <r>
    <x v="5"/>
    <x v="28"/>
    <n v="0"/>
    <x v="5"/>
    <x v="2"/>
  </r>
  <r>
    <x v="5"/>
    <x v="4"/>
    <n v="38.974358974358971"/>
    <x v="5"/>
    <x v="2"/>
  </r>
  <r>
    <x v="6"/>
    <x v="33"/>
    <n v="0"/>
    <x v="5"/>
    <x v="2"/>
  </r>
  <r>
    <x v="6"/>
    <x v="34"/>
    <n v="64.102564102564102"/>
    <x v="5"/>
    <x v="2"/>
  </r>
  <r>
    <x v="6"/>
    <x v="35"/>
    <n v="27.179487179487179"/>
    <x v="5"/>
    <x v="2"/>
  </r>
  <r>
    <x v="6"/>
    <x v="36"/>
    <n v="8.7179487179487172"/>
    <x v="5"/>
    <x v="2"/>
  </r>
  <r>
    <x v="6"/>
    <x v="4"/>
    <n v="0"/>
    <x v="5"/>
    <x v="2"/>
  </r>
  <r>
    <x v="6"/>
    <x v="37"/>
    <n v="11.056410256410249"/>
    <x v="5"/>
    <x v="2"/>
  </r>
  <r>
    <x v="7"/>
    <x v="38"/>
    <n v="32.820512820512818"/>
    <x v="5"/>
    <x v="2"/>
  </r>
  <r>
    <x v="7"/>
    <x v="39"/>
    <n v="14.871794871794872"/>
    <x v="5"/>
    <x v="2"/>
  </r>
  <r>
    <x v="7"/>
    <x v="40"/>
    <n v="18.974358974358974"/>
    <x v="5"/>
    <x v="2"/>
  </r>
  <r>
    <x v="7"/>
    <x v="41"/>
    <n v="32.820512820512818"/>
    <x v="5"/>
    <x v="2"/>
  </r>
  <r>
    <x v="7"/>
    <x v="4"/>
    <n v="0.51282051282051277"/>
    <x v="5"/>
    <x v="2"/>
  </r>
  <r>
    <x v="7"/>
    <x v="42"/>
    <n v="3.8350515463917505"/>
    <x v="5"/>
    <x v="2"/>
  </r>
  <r>
    <x v="8"/>
    <x v="43"/>
    <n v="32.820512820512818"/>
    <x v="5"/>
    <x v="2"/>
  </r>
  <r>
    <x v="8"/>
    <x v="44"/>
    <n v="66.666666666666671"/>
    <x v="5"/>
    <x v="2"/>
  </r>
  <r>
    <x v="8"/>
    <x v="4"/>
    <n v="0.51282051282051277"/>
    <x v="5"/>
    <x v="2"/>
  </r>
  <r>
    <x v="9"/>
    <x v="45"/>
    <n v="3.5897435897435899"/>
    <x v="5"/>
    <x v="2"/>
  </r>
  <r>
    <x v="9"/>
    <x v="46"/>
    <n v="8.7179487179487172"/>
    <x v="5"/>
    <x v="2"/>
  </r>
  <r>
    <x v="9"/>
    <x v="47"/>
    <n v="12.307692307692308"/>
    <x v="5"/>
    <x v="2"/>
  </r>
  <r>
    <x v="9"/>
    <x v="48"/>
    <n v="6.1538461538461542"/>
    <x v="5"/>
    <x v="2"/>
  </r>
  <r>
    <x v="9"/>
    <x v="49"/>
    <n v="10.256410256410257"/>
    <x v="5"/>
    <x v="2"/>
  </r>
  <r>
    <x v="9"/>
    <x v="50"/>
    <n v="2.5641025641025643"/>
    <x v="5"/>
    <x v="2"/>
  </r>
  <r>
    <x v="9"/>
    <x v="51"/>
    <n v="2.0512820512820511"/>
    <x v="5"/>
    <x v="2"/>
  </r>
  <r>
    <x v="9"/>
    <x v="52"/>
    <n v="1.5384615384615385"/>
    <x v="5"/>
    <x v="2"/>
  </r>
  <r>
    <x v="9"/>
    <x v="53"/>
    <n v="4.1025641025641022"/>
    <x v="5"/>
    <x v="2"/>
  </r>
  <r>
    <x v="9"/>
    <x v="54"/>
    <n v="7.1794871794871797"/>
    <x v="5"/>
    <x v="2"/>
  </r>
  <r>
    <x v="9"/>
    <x v="4"/>
    <n v="41.53846153846154"/>
    <x v="5"/>
    <x v="2"/>
  </r>
  <r>
    <x v="9"/>
    <x v="55"/>
    <n v="4.345029239766081"/>
    <x v="5"/>
    <x v="2"/>
  </r>
  <r>
    <x v="4"/>
    <x v="20"/>
    <n v="12.396694214876034"/>
    <x v="6"/>
    <x v="2"/>
  </r>
  <r>
    <x v="4"/>
    <x v="21"/>
    <n v="40.495867768595041"/>
    <x v="6"/>
    <x v="2"/>
  </r>
  <r>
    <x v="4"/>
    <x v="22"/>
    <n v="29.75206611570248"/>
    <x v="6"/>
    <x v="2"/>
  </r>
  <r>
    <x v="4"/>
    <x v="23"/>
    <n v="4.1322314049586772"/>
    <x v="6"/>
    <x v="2"/>
  </r>
  <r>
    <x v="4"/>
    <x v="24"/>
    <n v="4.1322314049586772"/>
    <x v="6"/>
    <x v="2"/>
  </r>
  <r>
    <x v="4"/>
    <x v="25"/>
    <n v="0"/>
    <x v="6"/>
    <x v="2"/>
  </r>
  <r>
    <x v="4"/>
    <x v="26"/>
    <n v="8.2644628099173545"/>
    <x v="6"/>
    <x v="2"/>
  </r>
  <r>
    <x v="4"/>
    <x v="27"/>
    <n v="0"/>
    <x v="6"/>
    <x v="2"/>
  </r>
  <r>
    <x v="4"/>
    <x v="28"/>
    <n v="0.82644628099173556"/>
    <x v="6"/>
    <x v="2"/>
  </r>
  <r>
    <x v="5"/>
    <x v="20"/>
    <n v="9.0909090909090917"/>
    <x v="6"/>
    <x v="2"/>
  </r>
  <r>
    <x v="5"/>
    <x v="21"/>
    <n v="27.272727272727273"/>
    <x v="6"/>
    <x v="2"/>
  </r>
  <r>
    <x v="5"/>
    <x v="22"/>
    <n v="14.87603305785124"/>
    <x v="6"/>
    <x v="2"/>
  </r>
  <r>
    <x v="5"/>
    <x v="23"/>
    <n v="1.6528925619834711"/>
    <x v="6"/>
    <x v="2"/>
  </r>
  <r>
    <x v="5"/>
    <x v="24"/>
    <n v="4.1322314049586772"/>
    <x v="6"/>
    <x v="2"/>
  </r>
  <r>
    <x v="5"/>
    <x v="25"/>
    <n v="1.6528925619834711"/>
    <x v="6"/>
    <x v="2"/>
  </r>
  <r>
    <x v="5"/>
    <x v="26"/>
    <n v="4.9586776859504136"/>
    <x v="6"/>
    <x v="2"/>
  </r>
  <r>
    <x v="5"/>
    <x v="27"/>
    <n v="0"/>
    <x v="6"/>
    <x v="2"/>
  </r>
  <r>
    <x v="5"/>
    <x v="28"/>
    <n v="0.82644628099173556"/>
    <x v="6"/>
    <x v="2"/>
  </r>
  <r>
    <x v="5"/>
    <x v="4"/>
    <n v="35.537190082644628"/>
    <x v="6"/>
    <x v="2"/>
  </r>
  <r>
    <x v="6"/>
    <x v="33"/>
    <n v="0.82644628099173556"/>
    <x v="6"/>
    <x v="2"/>
  </r>
  <r>
    <x v="6"/>
    <x v="34"/>
    <n v="52.066115702479337"/>
    <x v="6"/>
    <x v="2"/>
  </r>
  <r>
    <x v="6"/>
    <x v="35"/>
    <n v="33.884297520661157"/>
    <x v="6"/>
    <x v="2"/>
  </r>
  <r>
    <x v="6"/>
    <x v="36"/>
    <n v="13.223140495867769"/>
    <x v="6"/>
    <x v="2"/>
  </r>
  <r>
    <x v="6"/>
    <x v="4"/>
    <n v="0"/>
    <x v="6"/>
    <x v="2"/>
  </r>
  <r>
    <x v="6"/>
    <x v="37"/>
    <n v="13.132231404958674"/>
    <x v="6"/>
    <x v="2"/>
  </r>
  <r>
    <x v="7"/>
    <x v="38"/>
    <n v="27.272727272727273"/>
    <x v="6"/>
    <x v="2"/>
  </r>
  <r>
    <x v="7"/>
    <x v="39"/>
    <n v="19.008264462809919"/>
    <x v="6"/>
    <x v="2"/>
  </r>
  <r>
    <x v="7"/>
    <x v="40"/>
    <n v="18.181818181818183"/>
    <x v="6"/>
    <x v="2"/>
  </r>
  <r>
    <x v="7"/>
    <x v="41"/>
    <n v="34.710743801652896"/>
    <x v="6"/>
    <x v="2"/>
  </r>
  <r>
    <x v="7"/>
    <x v="4"/>
    <n v="0.82644628099173556"/>
    <x v="6"/>
    <x v="2"/>
  </r>
  <r>
    <x v="7"/>
    <x v="42"/>
    <n v="4.2333333333333325"/>
    <x v="6"/>
    <x v="2"/>
  </r>
  <r>
    <x v="8"/>
    <x v="43"/>
    <n v="27.272727272727273"/>
    <x v="6"/>
    <x v="2"/>
  </r>
  <r>
    <x v="8"/>
    <x v="44"/>
    <n v="71.900826446280988"/>
    <x v="6"/>
    <x v="2"/>
  </r>
  <r>
    <x v="8"/>
    <x v="4"/>
    <n v="0.82644628099173556"/>
    <x v="6"/>
    <x v="2"/>
  </r>
  <r>
    <x v="9"/>
    <x v="45"/>
    <n v="9.9173553719008272"/>
    <x v="6"/>
    <x v="2"/>
  </r>
  <r>
    <x v="9"/>
    <x v="46"/>
    <n v="9.0909090909090917"/>
    <x v="6"/>
    <x v="2"/>
  </r>
  <r>
    <x v="9"/>
    <x v="47"/>
    <n v="22.314049586776861"/>
    <x v="6"/>
    <x v="2"/>
  </r>
  <r>
    <x v="9"/>
    <x v="48"/>
    <n v="9.9173553719008272"/>
    <x v="6"/>
    <x v="2"/>
  </r>
  <r>
    <x v="9"/>
    <x v="49"/>
    <n v="2.4793388429752068"/>
    <x v="6"/>
    <x v="2"/>
  </r>
  <r>
    <x v="9"/>
    <x v="50"/>
    <n v="3.3057851239669422"/>
    <x v="6"/>
    <x v="2"/>
  </r>
  <r>
    <x v="9"/>
    <x v="51"/>
    <n v="2.4793388429752068"/>
    <x v="6"/>
    <x v="2"/>
  </r>
  <r>
    <x v="9"/>
    <x v="52"/>
    <n v="0.82644628099173556"/>
    <x v="6"/>
    <x v="2"/>
  </r>
  <r>
    <x v="9"/>
    <x v="53"/>
    <n v="1.6528925619834711"/>
    <x v="6"/>
    <x v="2"/>
  </r>
  <r>
    <x v="9"/>
    <x v="54"/>
    <n v="7.4380165289256199"/>
    <x v="6"/>
    <x v="2"/>
  </r>
  <r>
    <x v="9"/>
    <x v="4"/>
    <n v="30.578512396694215"/>
    <x v="6"/>
    <x v="2"/>
  </r>
  <r>
    <x v="9"/>
    <x v="55"/>
    <n v="3.661706349206348"/>
    <x v="6"/>
    <x v="2"/>
  </r>
  <r>
    <x v="4"/>
    <x v="20"/>
    <n v="12.437810945273633"/>
    <x v="7"/>
    <x v="2"/>
  </r>
  <r>
    <x v="4"/>
    <x v="21"/>
    <n v="41.791044776119406"/>
    <x v="7"/>
    <x v="2"/>
  </r>
  <r>
    <x v="4"/>
    <x v="22"/>
    <n v="24.378109452736318"/>
    <x v="7"/>
    <x v="2"/>
  </r>
  <r>
    <x v="4"/>
    <x v="23"/>
    <n v="2.9850746268656718"/>
    <x v="7"/>
    <x v="2"/>
  </r>
  <r>
    <x v="4"/>
    <x v="24"/>
    <n v="2.9850746268656718"/>
    <x v="7"/>
    <x v="2"/>
  </r>
  <r>
    <x v="4"/>
    <x v="25"/>
    <n v="0.49751243781094528"/>
    <x v="7"/>
    <x v="2"/>
  </r>
  <r>
    <x v="4"/>
    <x v="26"/>
    <n v="13.930348258706468"/>
    <x v="7"/>
    <x v="2"/>
  </r>
  <r>
    <x v="4"/>
    <x v="27"/>
    <n v="0.49751243781094528"/>
    <x v="7"/>
    <x v="2"/>
  </r>
  <r>
    <x v="4"/>
    <x v="28"/>
    <n v="0.49751243781094528"/>
    <x v="7"/>
    <x v="2"/>
  </r>
  <r>
    <x v="5"/>
    <x v="20"/>
    <n v="14.925373134328359"/>
    <x v="7"/>
    <x v="2"/>
  </r>
  <r>
    <x v="5"/>
    <x v="21"/>
    <n v="19.402985074626866"/>
    <x v="7"/>
    <x v="2"/>
  </r>
  <r>
    <x v="5"/>
    <x v="22"/>
    <n v="6.9651741293532341"/>
    <x v="7"/>
    <x v="2"/>
  </r>
  <r>
    <x v="5"/>
    <x v="23"/>
    <n v="1.9900497512437811"/>
    <x v="7"/>
    <x v="2"/>
  </r>
  <r>
    <x v="5"/>
    <x v="24"/>
    <n v="0.49751243781094528"/>
    <x v="7"/>
    <x v="2"/>
  </r>
  <r>
    <x v="5"/>
    <x v="25"/>
    <n v="0.99502487562189057"/>
    <x v="7"/>
    <x v="2"/>
  </r>
  <r>
    <x v="5"/>
    <x v="26"/>
    <n v="10.447761194029852"/>
    <x v="7"/>
    <x v="2"/>
  </r>
  <r>
    <x v="5"/>
    <x v="27"/>
    <n v="0.49751243781094528"/>
    <x v="7"/>
    <x v="2"/>
  </r>
  <r>
    <x v="5"/>
    <x v="28"/>
    <n v="0"/>
    <x v="7"/>
    <x v="2"/>
  </r>
  <r>
    <x v="5"/>
    <x v="4"/>
    <n v="44.278606965174127"/>
    <x v="7"/>
    <x v="2"/>
  </r>
  <r>
    <x v="6"/>
    <x v="33"/>
    <n v="0"/>
    <x v="7"/>
    <x v="2"/>
  </r>
  <r>
    <x v="6"/>
    <x v="34"/>
    <n v="70.149253731343279"/>
    <x v="7"/>
    <x v="2"/>
  </r>
  <r>
    <x v="6"/>
    <x v="35"/>
    <n v="23.880597014925375"/>
    <x v="7"/>
    <x v="2"/>
  </r>
  <r>
    <x v="6"/>
    <x v="36"/>
    <n v="5.9701492537313436"/>
    <x v="7"/>
    <x v="2"/>
  </r>
  <r>
    <x v="6"/>
    <x v="4"/>
    <n v="0"/>
    <x v="7"/>
    <x v="2"/>
  </r>
  <r>
    <x v="6"/>
    <x v="37"/>
    <n v="11.41293532338309"/>
    <x v="7"/>
    <x v="2"/>
  </r>
  <r>
    <x v="7"/>
    <x v="38"/>
    <n v="40.298507462686565"/>
    <x v="7"/>
    <x v="2"/>
  </r>
  <r>
    <x v="7"/>
    <x v="39"/>
    <n v="15.920398009950249"/>
    <x v="7"/>
    <x v="2"/>
  </r>
  <r>
    <x v="7"/>
    <x v="40"/>
    <n v="17.412935323383085"/>
    <x v="7"/>
    <x v="2"/>
  </r>
  <r>
    <x v="7"/>
    <x v="41"/>
    <n v="26.368159203980099"/>
    <x v="7"/>
    <x v="2"/>
  </r>
  <r>
    <x v="7"/>
    <x v="4"/>
    <n v="0"/>
    <x v="7"/>
    <x v="2"/>
  </r>
  <r>
    <x v="7"/>
    <x v="42"/>
    <n v="3.0895522388059704"/>
    <x v="7"/>
    <x v="2"/>
  </r>
  <r>
    <x v="8"/>
    <x v="43"/>
    <n v="40.298507462686565"/>
    <x v="7"/>
    <x v="2"/>
  </r>
  <r>
    <x v="8"/>
    <x v="44"/>
    <n v="59.701492537313435"/>
    <x v="7"/>
    <x v="2"/>
  </r>
  <r>
    <x v="8"/>
    <x v="4"/>
    <n v="0"/>
    <x v="7"/>
    <x v="2"/>
  </r>
  <r>
    <x v="9"/>
    <x v="45"/>
    <n v="3.4825870646766171"/>
    <x v="7"/>
    <x v="2"/>
  </r>
  <r>
    <x v="9"/>
    <x v="46"/>
    <n v="3.9800995024875623"/>
    <x v="7"/>
    <x v="2"/>
  </r>
  <r>
    <x v="9"/>
    <x v="47"/>
    <n v="15.920398009950249"/>
    <x v="7"/>
    <x v="2"/>
  </r>
  <r>
    <x v="9"/>
    <x v="48"/>
    <n v="6.9651741293532341"/>
    <x v="7"/>
    <x v="2"/>
  </r>
  <r>
    <x v="9"/>
    <x v="49"/>
    <n v="1.9900497512437811"/>
    <x v="7"/>
    <x v="2"/>
  </r>
  <r>
    <x v="9"/>
    <x v="50"/>
    <n v="3.9800995024875623"/>
    <x v="7"/>
    <x v="2"/>
  </r>
  <r>
    <x v="9"/>
    <x v="51"/>
    <n v="1.9900497512437811"/>
    <x v="7"/>
    <x v="2"/>
  </r>
  <r>
    <x v="9"/>
    <x v="52"/>
    <n v="0"/>
    <x v="7"/>
    <x v="2"/>
  </r>
  <r>
    <x v="9"/>
    <x v="53"/>
    <n v="3.9800995024875623"/>
    <x v="7"/>
    <x v="2"/>
  </r>
  <r>
    <x v="9"/>
    <x v="54"/>
    <n v="9.9502487562189046"/>
    <x v="7"/>
    <x v="2"/>
  </r>
  <r>
    <x v="9"/>
    <x v="4"/>
    <n v="47.761194029850749"/>
    <x v="7"/>
    <x v="2"/>
  </r>
  <r>
    <x v="9"/>
    <x v="55"/>
    <n v="5.2841269841269822"/>
    <x v="7"/>
    <x v="2"/>
  </r>
  <r>
    <x v="4"/>
    <x v="20"/>
    <n v="9.2485549132947984"/>
    <x v="8"/>
    <x v="2"/>
  </r>
  <r>
    <x v="4"/>
    <x v="21"/>
    <n v="38.150289017341038"/>
    <x v="8"/>
    <x v="2"/>
  </r>
  <r>
    <x v="4"/>
    <x v="22"/>
    <n v="24.277456647398843"/>
    <x v="8"/>
    <x v="2"/>
  </r>
  <r>
    <x v="4"/>
    <x v="23"/>
    <n v="8.6705202312138727"/>
    <x v="8"/>
    <x v="2"/>
  </r>
  <r>
    <x v="4"/>
    <x v="24"/>
    <n v="11.560693641618498"/>
    <x v="8"/>
    <x v="2"/>
  </r>
  <r>
    <x v="4"/>
    <x v="25"/>
    <n v="0"/>
    <x v="8"/>
    <x v="2"/>
  </r>
  <r>
    <x v="4"/>
    <x v="26"/>
    <n v="8.0924855491329488"/>
    <x v="8"/>
    <x v="2"/>
  </r>
  <r>
    <x v="4"/>
    <x v="27"/>
    <n v="0"/>
    <x v="8"/>
    <x v="2"/>
  </r>
  <r>
    <x v="4"/>
    <x v="28"/>
    <n v="0"/>
    <x v="8"/>
    <x v="2"/>
  </r>
  <r>
    <x v="5"/>
    <x v="20"/>
    <n v="9.8265895953757223"/>
    <x v="8"/>
    <x v="2"/>
  </r>
  <r>
    <x v="5"/>
    <x v="21"/>
    <n v="19.653179190751445"/>
    <x v="8"/>
    <x v="2"/>
  </r>
  <r>
    <x v="5"/>
    <x v="22"/>
    <n v="8.0924855491329488"/>
    <x v="8"/>
    <x v="2"/>
  </r>
  <r>
    <x v="5"/>
    <x v="23"/>
    <n v="3.4682080924855492"/>
    <x v="8"/>
    <x v="2"/>
  </r>
  <r>
    <x v="5"/>
    <x v="24"/>
    <n v="6.3583815028901736"/>
    <x v="8"/>
    <x v="2"/>
  </r>
  <r>
    <x v="5"/>
    <x v="25"/>
    <n v="1.7341040462427746"/>
    <x v="8"/>
    <x v="2"/>
  </r>
  <r>
    <x v="5"/>
    <x v="26"/>
    <n v="4.6242774566473992"/>
    <x v="8"/>
    <x v="2"/>
  </r>
  <r>
    <x v="5"/>
    <x v="27"/>
    <n v="1.1560693641618498"/>
    <x v="8"/>
    <x v="2"/>
  </r>
  <r>
    <x v="5"/>
    <x v="28"/>
    <n v="0"/>
    <x v="8"/>
    <x v="2"/>
  </r>
  <r>
    <x v="5"/>
    <x v="4"/>
    <n v="45.086705202312139"/>
    <x v="8"/>
    <x v="2"/>
  </r>
  <r>
    <x v="6"/>
    <x v="33"/>
    <n v="0"/>
    <x v="8"/>
    <x v="2"/>
  </r>
  <r>
    <x v="6"/>
    <x v="34"/>
    <n v="77.456647398843927"/>
    <x v="8"/>
    <x v="2"/>
  </r>
  <r>
    <x v="6"/>
    <x v="35"/>
    <n v="16.76300578034682"/>
    <x v="8"/>
    <x v="2"/>
  </r>
  <r>
    <x v="6"/>
    <x v="36"/>
    <n v="5.7803468208092488"/>
    <x v="8"/>
    <x v="2"/>
  </r>
  <r>
    <x v="6"/>
    <x v="4"/>
    <n v="0"/>
    <x v="8"/>
    <x v="2"/>
  </r>
  <r>
    <x v="6"/>
    <x v="37"/>
    <n v="8.9653179190751491"/>
    <x v="8"/>
    <x v="2"/>
  </r>
  <r>
    <x v="7"/>
    <x v="38"/>
    <n v="38.150289017341038"/>
    <x v="8"/>
    <x v="2"/>
  </r>
  <r>
    <x v="7"/>
    <x v="39"/>
    <n v="15.028901734104046"/>
    <x v="8"/>
    <x v="2"/>
  </r>
  <r>
    <x v="7"/>
    <x v="40"/>
    <n v="17.341040462427745"/>
    <x v="8"/>
    <x v="2"/>
  </r>
  <r>
    <x v="7"/>
    <x v="41"/>
    <n v="29.479768786127167"/>
    <x v="8"/>
    <x v="2"/>
  </r>
  <r>
    <x v="7"/>
    <x v="4"/>
    <n v="0"/>
    <x v="8"/>
    <x v="2"/>
  </r>
  <r>
    <x v="7"/>
    <x v="42"/>
    <n v="3.4797687861271687"/>
    <x v="8"/>
    <x v="2"/>
  </r>
  <r>
    <x v="8"/>
    <x v="43"/>
    <n v="38.150289017341038"/>
    <x v="8"/>
    <x v="2"/>
  </r>
  <r>
    <x v="8"/>
    <x v="44"/>
    <n v="61.849710982658962"/>
    <x v="8"/>
    <x v="2"/>
  </r>
  <r>
    <x v="8"/>
    <x v="4"/>
    <n v="0"/>
    <x v="8"/>
    <x v="2"/>
  </r>
  <r>
    <x v="9"/>
    <x v="45"/>
    <n v="5.202312138728324"/>
    <x v="8"/>
    <x v="2"/>
  </r>
  <r>
    <x v="9"/>
    <x v="46"/>
    <n v="6.9364161849710984"/>
    <x v="8"/>
    <x v="2"/>
  </r>
  <r>
    <x v="9"/>
    <x v="47"/>
    <n v="20.23121387283237"/>
    <x v="8"/>
    <x v="2"/>
  </r>
  <r>
    <x v="9"/>
    <x v="48"/>
    <n v="7.5144508670520231"/>
    <x v="8"/>
    <x v="2"/>
  </r>
  <r>
    <x v="9"/>
    <x v="49"/>
    <n v="4.6242774566473992"/>
    <x v="8"/>
    <x v="2"/>
  </r>
  <r>
    <x v="9"/>
    <x v="50"/>
    <n v="4.6242774566473992"/>
    <x v="8"/>
    <x v="2"/>
  </r>
  <r>
    <x v="9"/>
    <x v="51"/>
    <n v="0.5780346820809249"/>
    <x v="8"/>
    <x v="2"/>
  </r>
  <r>
    <x v="9"/>
    <x v="52"/>
    <n v="0"/>
    <x v="8"/>
    <x v="2"/>
  </r>
  <r>
    <x v="9"/>
    <x v="53"/>
    <n v="1.1560693641618498"/>
    <x v="8"/>
    <x v="2"/>
  </r>
  <r>
    <x v="9"/>
    <x v="54"/>
    <n v="5.7803468208092488"/>
    <x v="8"/>
    <x v="2"/>
  </r>
  <r>
    <x v="9"/>
    <x v="4"/>
    <n v="43.352601156069362"/>
    <x v="8"/>
    <x v="2"/>
  </r>
  <r>
    <x v="9"/>
    <x v="55"/>
    <n v="3.4651360544217678"/>
    <x v="8"/>
    <x v="2"/>
  </r>
  <r>
    <x v="4"/>
    <x v="20"/>
    <n v="11.049723756906078"/>
    <x v="9"/>
    <x v="2"/>
  </r>
  <r>
    <x v="4"/>
    <x v="21"/>
    <n v="31.49171270718232"/>
    <x v="9"/>
    <x v="2"/>
  </r>
  <r>
    <x v="4"/>
    <x v="22"/>
    <n v="41.988950276243095"/>
    <x v="9"/>
    <x v="2"/>
  </r>
  <r>
    <x v="4"/>
    <x v="23"/>
    <n v="1.6574585635359116"/>
    <x v="9"/>
    <x v="2"/>
  </r>
  <r>
    <x v="4"/>
    <x v="24"/>
    <n v="8.8397790055248624"/>
    <x v="9"/>
    <x v="2"/>
  </r>
  <r>
    <x v="4"/>
    <x v="25"/>
    <n v="1.1049723756906078"/>
    <x v="9"/>
    <x v="2"/>
  </r>
  <r>
    <x v="4"/>
    <x v="26"/>
    <n v="2.2099447513812156"/>
    <x v="9"/>
    <x v="2"/>
  </r>
  <r>
    <x v="4"/>
    <x v="27"/>
    <n v="1.6574585635359116"/>
    <x v="9"/>
    <x v="2"/>
  </r>
  <r>
    <x v="4"/>
    <x v="28"/>
    <n v="0"/>
    <x v="9"/>
    <x v="2"/>
  </r>
  <r>
    <x v="5"/>
    <x v="20"/>
    <n v="4.972375690607735"/>
    <x v="9"/>
    <x v="2"/>
  </r>
  <r>
    <x v="5"/>
    <x v="21"/>
    <n v="17.127071823204421"/>
    <x v="9"/>
    <x v="2"/>
  </r>
  <r>
    <x v="5"/>
    <x v="22"/>
    <n v="13.259668508287293"/>
    <x v="9"/>
    <x v="2"/>
  </r>
  <r>
    <x v="5"/>
    <x v="23"/>
    <n v="1.1049723756906078"/>
    <x v="9"/>
    <x v="2"/>
  </r>
  <r>
    <x v="5"/>
    <x v="24"/>
    <n v="1.6574585635359116"/>
    <x v="9"/>
    <x v="2"/>
  </r>
  <r>
    <x v="5"/>
    <x v="25"/>
    <n v="1.1049723756906078"/>
    <x v="9"/>
    <x v="2"/>
  </r>
  <r>
    <x v="5"/>
    <x v="26"/>
    <n v="2.2099447513812156"/>
    <x v="9"/>
    <x v="2"/>
  </r>
  <r>
    <x v="5"/>
    <x v="27"/>
    <n v="0"/>
    <x v="9"/>
    <x v="2"/>
  </r>
  <r>
    <x v="5"/>
    <x v="28"/>
    <n v="0"/>
    <x v="9"/>
    <x v="2"/>
  </r>
  <r>
    <x v="5"/>
    <x v="4"/>
    <n v="58.563535911602209"/>
    <x v="9"/>
    <x v="2"/>
  </r>
  <r>
    <x v="6"/>
    <x v="33"/>
    <n v="2.7624309392265194"/>
    <x v="9"/>
    <x v="2"/>
  </r>
  <r>
    <x v="6"/>
    <x v="34"/>
    <n v="55.248618784530386"/>
    <x v="9"/>
    <x v="2"/>
  </r>
  <r>
    <x v="6"/>
    <x v="35"/>
    <n v="38.674033149171272"/>
    <x v="9"/>
    <x v="2"/>
  </r>
  <r>
    <x v="6"/>
    <x v="36"/>
    <n v="3.3149171270718232"/>
    <x v="9"/>
    <x v="2"/>
  </r>
  <r>
    <x v="6"/>
    <x v="4"/>
    <n v="0"/>
    <x v="9"/>
    <x v="2"/>
  </r>
  <r>
    <x v="6"/>
    <x v="37"/>
    <n v="9.8674033149171283"/>
    <x v="9"/>
    <x v="2"/>
  </r>
  <r>
    <x v="7"/>
    <x v="38"/>
    <n v="52.486187845303867"/>
    <x v="9"/>
    <x v="2"/>
  </r>
  <r>
    <x v="7"/>
    <x v="39"/>
    <n v="18.232044198895029"/>
    <x v="9"/>
    <x v="2"/>
  </r>
  <r>
    <x v="7"/>
    <x v="40"/>
    <n v="15.469613259668508"/>
    <x v="9"/>
    <x v="2"/>
  </r>
  <r>
    <x v="7"/>
    <x v="41"/>
    <n v="13.812154696132596"/>
    <x v="9"/>
    <x v="2"/>
  </r>
  <r>
    <x v="7"/>
    <x v="4"/>
    <n v="0"/>
    <x v="9"/>
    <x v="2"/>
  </r>
  <r>
    <x v="7"/>
    <x v="42"/>
    <n v="2"/>
    <x v="9"/>
    <x v="2"/>
  </r>
  <r>
    <x v="8"/>
    <x v="43"/>
    <n v="52.486187845303867"/>
    <x v="9"/>
    <x v="2"/>
  </r>
  <r>
    <x v="8"/>
    <x v="44"/>
    <n v="47.513812154696133"/>
    <x v="9"/>
    <x v="2"/>
  </r>
  <r>
    <x v="8"/>
    <x v="4"/>
    <n v="0"/>
    <x v="9"/>
    <x v="2"/>
  </r>
  <r>
    <x v="9"/>
    <x v="45"/>
    <n v="2.7624309392265194"/>
    <x v="9"/>
    <x v="2"/>
  </r>
  <r>
    <x v="9"/>
    <x v="46"/>
    <n v="4.972375690607735"/>
    <x v="9"/>
    <x v="2"/>
  </r>
  <r>
    <x v="9"/>
    <x v="47"/>
    <n v="12.707182320441989"/>
    <x v="9"/>
    <x v="2"/>
  </r>
  <r>
    <x v="9"/>
    <x v="48"/>
    <n v="3.3149171270718232"/>
    <x v="9"/>
    <x v="2"/>
  </r>
  <r>
    <x v="9"/>
    <x v="49"/>
    <n v="0.5524861878453039"/>
    <x v="9"/>
    <x v="2"/>
  </r>
  <r>
    <x v="9"/>
    <x v="50"/>
    <n v="2.2099447513812156"/>
    <x v="9"/>
    <x v="2"/>
  </r>
  <r>
    <x v="9"/>
    <x v="51"/>
    <n v="2.2099447513812156"/>
    <x v="9"/>
    <x v="2"/>
  </r>
  <r>
    <x v="9"/>
    <x v="52"/>
    <n v="1.1049723756906078"/>
    <x v="9"/>
    <x v="2"/>
  </r>
  <r>
    <x v="9"/>
    <x v="53"/>
    <n v="5.5248618784530388"/>
    <x v="9"/>
    <x v="2"/>
  </r>
  <r>
    <x v="9"/>
    <x v="54"/>
    <n v="3.3149171270718232"/>
    <x v="9"/>
    <x v="2"/>
  </r>
  <r>
    <x v="9"/>
    <x v="4"/>
    <n v="61.325966850828728"/>
    <x v="9"/>
    <x v="2"/>
  </r>
  <r>
    <x v="9"/>
    <x v="55"/>
    <n v="4.5928571428571416"/>
    <x v="9"/>
    <x v="2"/>
  </r>
  <r>
    <x v="4"/>
    <x v="20"/>
    <n v="2.0134228187919465"/>
    <x v="10"/>
    <x v="2"/>
  </r>
  <r>
    <x v="4"/>
    <x v="21"/>
    <n v="8.724832214765101"/>
    <x v="10"/>
    <x v="2"/>
  </r>
  <r>
    <x v="4"/>
    <x v="22"/>
    <n v="32.885906040268459"/>
    <x v="10"/>
    <x v="2"/>
  </r>
  <r>
    <x v="4"/>
    <x v="23"/>
    <n v="10.738255033557047"/>
    <x v="10"/>
    <x v="2"/>
  </r>
  <r>
    <x v="4"/>
    <x v="24"/>
    <n v="24.161073825503355"/>
    <x v="10"/>
    <x v="2"/>
  </r>
  <r>
    <x v="4"/>
    <x v="25"/>
    <n v="6.7114093959731544"/>
    <x v="10"/>
    <x v="2"/>
  </r>
  <r>
    <x v="4"/>
    <x v="26"/>
    <n v="11.409395973154362"/>
    <x v="10"/>
    <x v="2"/>
  </r>
  <r>
    <x v="4"/>
    <x v="27"/>
    <n v="1.3422818791946309"/>
    <x v="10"/>
    <x v="2"/>
  </r>
  <r>
    <x v="4"/>
    <x v="28"/>
    <n v="2.0134228187919465"/>
    <x v="10"/>
    <x v="2"/>
  </r>
  <r>
    <x v="5"/>
    <x v="20"/>
    <n v="3.3557046979865772"/>
    <x v="10"/>
    <x v="2"/>
  </r>
  <r>
    <x v="5"/>
    <x v="21"/>
    <n v="6.0402684563758386"/>
    <x v="10"/>
    <x v="2"/>
  </r>
  <r>
    <x v="5"/>
    <x v="22"/>
    <n v="10.067114093959731"/>
    <x v="10"/>
    <x v="2"/>
  </r>
  <r>
    <x v="5"/>
    <x v="23"/>
    <n v="0.67114093959731547"/>
    <x v="10"/>
    <x v="2"/>
  </r>
  <r>
    <x v="5"/>
    <x v="24"/>
    <n v="6.7114093959731544"/>
    <x v="10"/>
    <x v="2"/>
  </r>
  <r>
    <x v="5"/>
    <x v="25"/>
    <n v="2.0134228187919465"/>
    <x v="10"/>
    <x v="2"/>
  </r>
  <r>
    <x v="5"/>
    <x v="26"/>
    <n v="4.026845637583893"/>
    <x v="10"/>
    <x v="2"/>
  </r>
  <r>
    <x v="5"/>
    <x v="27"/>
    <n v="0"/>
    <x v="10"/>
    <x v="2"/>
  </r>
  <r>
    <x v="5"/>
    <x v="28"/>
    <n v="1.3422818791946309"/>
    <x v="10"/>
    <x v="2"/>
  </r>
  <r>
    <x v="5"/>
    <x v="4"/>
    <n v="65.771812080536918"/>
    <x v="10"/>
    <x v="2"/>
  </r>
  <r>
    <x v="6"/>
    <x v="33"/>
    <n v="4.6979865771812079"/>
    <x v="10"/>
    <x v="2"/>
  </r>
  <r>
    <x v="6"/>
    <x v="34"/>
    <n v="63.087248322147651"/>
    <x v="10"/>
    <x v="2"/>
  </r>
  <r>
    <x v="6"/>
    <x v="35"/>
    <n v="23.48993288590604"/>
    <x v="10"/>
    <x v="2"/>
  </r>
  <r>
    <x v="6"/>
    <x v="36"/>
    <n v="8.724832214765101"/>
    <x v="10"/>
    <x v="2"/>
  </r>
  <r>
    <x v="6"/>
    <x v="4"/>
    <n v="0"/>
    <x v="10"/>
    <x v="2"/>
  </r>
  <r>
    <x v="6"/>
    <x v="37"/>
    <n v="11.463087248322152"/>
    <x v="10"/>
    <x v="2"/>
  </r>
  <r>
    <x v="7"/>
    <x v="38"/>
    <n v="63.758389261744966"/>
    <x v="10"/>
    <x v="2"/>
  </r>
  <r>
    <x v="7"/>
    <x v="39"/>
    <n v="10.067114093959731"/>
    <x v="10"/>
    <x v="2"/>
  </r>
  <r>
    <x v="7"/>
    <x v="40"/>
    <n v="4.6979865771812079"/>
    <x v="10"/>
    <x v="2"/>
  </r>
  <r>
    <x v="7"/>
    <x v="41"/>
    <n v="21.476510067114095"/>
    <x v="10"/>
    <x v="2"/>
  </r>
  <r>
    <x v="7"/>
    <x v="4"/>
    <n v="0"/>
    <x v="10"/>
    <x v="2"/>
  </r>
  <r>
    <x v="7"/>
    <x v="42"/>
    <n v="3.0402684563758382"/>
    <x v="10"/>
    <x v="2"/>
  </r>
  <r>
    <x v="8"/>
    <x v="43"/>
    <n v="63.758389261744966"/>
    <x v="10"/>
    <x v="2"/>
  </r>
  <r>
    <x v="8"/>
    <x v="44"/>
    <n v="36.241610738255034"/>
    <x v="10"/>
    <x v="2"/>
  </r>
  <r>
    <x v="8"/>
    <x v="4"/>
    <n v="0"/>
    <x v="10"/>
    <x v="2"/>
  </r>
  <r>
    <x v="9"/>
    <x v="45"/>
    <n v="5.3691275167785237"/>
    <x v="10"/>
    <x v="2"/>
  </r>
  <r>
    <x v="9"/>
    <x v="46"/>
    <n v="4.026845637583893"/>
    <x v="10"/>
    <x v="2"/>
  </r>
  <r>
    <x v="9"/>
    <x v="47"/>
    <n v="10.067114093959731"/>
    <x v="10"/>
    <x v="2"/>
  </r>
  <r>
    <x v="9"/>
    <x v="48"/>
    <n v="1.3422818791946309"/>
    <x v="10"/>
    <x v="2"/>
  </r>
  <r>
    <x v="9"/>
    <x v="49"/>
    <n v="2.0134228187919465"/>
    <x v="10"/>
    <x v="2"/>
  </r>
  <r>
    <x v="9"/>
    <x v="50"/>
    <n v="2.0134228187919465"/>
    <x v="10"/>
    <x v="2"/>
  </r>
  <r>
    <x v="9"/>
    <x v="51"/>
    <n v="1.3422818791946309"/>
    <x v="10"/>
    <x v="2"/>
  </r>
  <r>
    <x v="9"/>
    <x v="52"/>
    <n v="1.3422818791946309"/>
    <x v="10"/>
    <x v="2"/>
  </r>
  <r>
    <x v="9"/>
    <x v="53"/>
    <n v="0"/>
    <x v="10"/>
    <x v="2"/>
  </r>
  <r>
    <x v="9"/>
    <x v="54"/>
    <n v="5.3691275167785237"/>
    <x v="10"/>
    <x v="2"/>
  </r>
  <r>
    <x v="9"/>
    <x v="4"/>
    <n v="67.114093959731548"/>
    <x v="10"/>
    <x v="2"/>
  </r>
  <r>
    <x v="9"/>
    <x v="55"/>
    <n v="4.6275510204081618"/>
    <x v="10"/>
    <x v="2"/>
  </r>
  <r>
    <x v="4"/>
    <x v="20"/>
    <n v="5.3691275167785237"/>
    <x v="11"/>
    <x v="2"/>
  </r>
  <r>
    <x v="4"/>
    <x v="21"/>
    <n v="28.859060402684563"/>
    <x v="11"/>
    <x v="2"/>
  </r>
  <r>
    <x v="4"/>
    <x v="22"/>
    <n v="40.939597315436245"/>
    <x v="11"/>
    <x v="2"/>
  </r>
  <r>
    <x v="4"/>
    <x v="23"/>
    <n v="1.3422818791946309"/>
    <x v="11"/>
    <x v="2"/>
  </r>
  <r>
    <x v="4"/>
    <x v="24"/>
    <n v="18.120805369127517"/>
    <x v="11"/>
    <x v="2"/>
  </r>
  <r>
    <x v="4"/>
    <x v="25"/>
    <n v="2.6845637583892619"/>
    <x v="11"/>
    <x v="2"/>
  </r>
  <r>
    <x v="4"/>
    <x v="26"/>
    <n v="2.0134228187919465"/>
    <x v="11"/>
    <x v="2"/>
  </r>
  <r>
    <x v="4"/>
    <x v="27"/>
    <n v="0"/>
    <x v="11"/>
    <x v="2"/>
  </r>
  <r>
    <x v="4"/>
    <x v="28"/>
    <n v="0.67114093959731547"/>
    <x v="11"/>
    <x v="2"/>
  </r>
  <r>
    <x v="5"/>
    <x v="20"/>
    <n v="4.6979865771812079"/>
    <x v="11"/>
    <x v="2"/>
  </r>
  <r>
    <x v="5"/>
    <x v="21"/>
    <n v="13.422818791946309"/>
    <x v="11"/>
    <x v="2"/>
  </r>
  <r>
    <x v="5"/>
    <x v="22"/>
    <n v="24.161073825503355"/>
    <x v="11"/>
    <x v="2"/>
  </r>
  <r>
    <x v="5"/>
    <x v="23"/>
    <n v="0.67114093959731547"/>
    <x v="11"/>
    <x v="2"/>
  </r>
  <r>
    <x v="5"/>
    <x v="24"/>
    <n v="6.0402684563758386"/>
    <x v="11"/>
    <x v="2"/>
  </r>
  <r>
    <x v="5"/>
    <x v="25"/>
    <n v="4.026845637583893"/>
    <x v="11"/>
    <x v="2"/>
  </r>
  <r>
    <x v="5"/>
    <x v="26"/>
    <n v="3.3557046979865772"/>
    <x v="11"/>
    <x v="2"/>
  </r>
  <r>
    <x v="5"/>
    <x v="27"/>
    <n v="0.67114093959731547"/>
    <x v="11"/>
    <x v="2"/>
  </r>
  <r>
    <x v="5"/>
    <x v="28"/>
    <n v="2.0134228187919465"/>
    <x v="11"/>
    <x v="2"/>
  </r>
  <r>
    <x v="5"/>
    <x v="4"/>
    <n v="40.939597315436245"/>
    <x v="11"/>
    <x v="2"/>
  </r>
  <r>
    <x v="6"/>
    <x v="33"/>
    <n v="4.6979865771812079"/>
    <x v="11"/>
    <x v="2"/>
  </r>
  <r>
    <x v="6"/>
    <x v="34"/>
    <n v="49.664429530201339"/>
    <x v="11"/>
    <x v="2"/>
  </r>
  <r>
    <x v="6"/>
    <x v="35"/>
    <n v="36.912751677852349"/>
    <x v="11"/>
    <x v="2"/>
  </r>
  <r>
    <x v="6"/>
    <x v="36"/>
    <n v="8.724832214765101"/>
    <x v="11"/>
    <x v="2"/>
  </r>
  <r>
    <x v="6"/>
    <x v="4"/>
    <n v="0"/>
    <x v="11"/>
    <x v="2"/>
  </r>
  <r>
    <x v="6"/>
    <x v="37"/>
    <n v="10.167785234899323"/>
    <x v="11"/>
    <x v="2"/>
  </r>
  <r>
    <x v="7"/>
    <x v="38"/>
    <n v="36.241610738255034"/>
    <x v="11"/>
    <x v="2"/>
  </r>
  <r>
    <x v="7"/>
    <x v="39"/>
    <n v="14.765100671140939"/>
    <x v="11"/>
    <x v="2"/>
  </r>
  <r>
    <x v="7"/>
    <x v="40"/>
    <n v="16.107382550335572"/>
    <x v="11"/>
    <x v="2"/>
  </r>
  <r>
    <x v="7"/>
    <x v="41"/>
    <n v="32.885906040268459"/>
    <x v="11"/>
    <x v="2"/>
  </r>
  <r>
    <x v="7"/>
    <x v="4"/>
    <n v="0"/>
    <x v="11"/>
    <x v="2"/>
  </r>
  <r>
    <x v="7"/>
    <x v="42"/>
    <n v="4.3892617449664408"/>
    <x v="11"/>
    <x v="2"/>
  </r>
  <r>
    <x v="8"/>
    <x v="43"/>
    <n v="36.241610738255034"/>
    <x v="11"/>
    <x v="2"/>
  </r>
  <r>
    <x v="8"/>
    <x v="44"/>
    <n v="63.758389261744966"/>
    <x v="11"/>
    <x v="2"/>
  </r>
  <r>
    <x v="8"/>
    <x v="4"/>
    <n v="0"/>
    <x v="11"/>
    <x v="2"/>
  </r>
  <r>
    <x v="9"/>
    <x v="45"/>
    <n v="9.3959731543624159"/>
    <x v="11"/>
    <x v="2"/>
  </r>
  <r>
    <x v="9"/>
    <x v="46"/>
    <n v="10.738255033557047"/>
    <x v="11"/>
    <x v="2"/>
  </r>
  <r>
    <x v="9"/>
    <x v="47"/>
    <n v="9.3959731543624159"/>
    <x v="11"/>
    <x v="2"/>
  </r>
  <r>
    <x v="9"/>
    <x v="48"/>
    <n v="4.026845637583893"/>
    <x v="11"/>
    <x v="2"/>
  </r>
  <r>
    <x v="9"/>
    <x v="49"/>
    <n v="3.3557046979865772"/>
    <x v="11"/>
    <x v="2"/>
  </r>
  <r>
    <x v="9"/>
    <x v="50"/>
    <n v="1.3422818791946309"/>
    <x v="11"/>
    <x v="2"/>
  </r>
  <r>
    <x v="9"/>
    <x v="51"/>
    <n v="0"/>
    <x v="11"/>
    <x v="2"/>
  </r>
  <r>
    <x v="9"/>
    <x v="52"/>
    <n v="3.3557046979865772"/>
    <x v="11"/>
    <x v="2"/>
  </r>
  <r>
    <x v="9"/>
    <x v="53"/>
    <n v="3.3557046979865772"/>
    <x v="11"/>
    <x v="2"/>
  </r>
  <r>
    <x v="9"/>
    <x v="54"/>
    <n v="11.409395973154362"/>
    <x v="11"/>
    <x v="2"/>
  </r>
  <r>
    <x v="9"/>
    <x v="4"/>
    <n v="43.624161073825505"/>
    <x v="11"/>
    <x v="2"/>
  </r>
  <r>
    <x v="9"/>
    <x v="55"/>
    <n v="6.2470238095238102"/>
    <x v="11"/>
    <x v="2"/>
  </r>
  <r>
    <x v="4"/>
    <x v="20"/>
    <n v="10.169491525423728"/>
    <x v="12"/>
    <x v="2"/>
  </r>
  <r>
    <x v="4"/>
    <x v="21"/>
    <n v="25.423728813559322"/>
    <x v="12"/>
    <x v="2"/>
  </r>
  <r>
    <x v="4"/>
    <x v="22"/>
    <n v="52.542372881355931"/>
    <x v="12"/>
    <x v="2"/>
  </r>
  <r>
    <x v="4"/>
    <x v="23"/>
    <n v="0.84745762711864403"/>
    <x v="12"/>
    <x v="2"/>
  </r>
  <r>
    <x v="4"/>
    <x v="24"/>
    <n v="5.9322033898305087"/>
    <x v="12"/>
    <x v="2"/>
  </r>
  <r>
    <x v="4"/>
    <x v="25"/>
    <n v="0"/>
    <x v="12"/>
    <x v="2"/>
  </r>
  <r>
    <x v="4"/>
    <x v="26"/>
    <n v="4.2372881355932206"/>
    <x v="12"/>
    <x v="2"/>
  </r>
  <r>
    <x v="4"/>
    <x v="27"/>
    <n v="0"/>
    <x v="12"/>
    <x v="2"/>
  </r>
  <r>
    <x v="4"/>
    <x v="28"/>
    <n v="0.84745762711864403"/>
    <x v="12"/>
    <x v="2"/>
  </r>
  <r>
    <x v="5"/>
    <x v="20"/>
    <n v="3.3898305084745761"/>
    <x v="12"/>
    <x v="2"/>
  </r>
  <r>
    <x v="5"/>
    <x v="21"/>
    <n v="15.254237288135593"/>
    <x v="12"/>
    <x v="2"/>
  </r>
  <r>
    <x v="5"/>
    <x v="22"/>
    <n v="16.949152542372882"/>
    <x v="12"/>
    <x v="2"/>
  </r>
  <r>
    <x v="5"/>
    <x v="23"/>
    <n v="1.6949152542372881"/>
    <x v="12"/>
    <x v="2"/>
  </r>
  <r>
    <x v="5"/>
    <x v="24"/>
    <n v="5.0847457627118642"/>
    <x v="12"/>
    <x v="2"/>
  </r>
  <r>
    <x v="5"/>
    <x v="25"/>
    <n v="2.5423728813559321"/>
    <x v="12"/>
    <x v="2"/>
  </r>
  <r>
    <x v="5"/>
    <x v="26"/>
    <n v="3.3898305084745761"/>
    <x v="12"/>
    <x v="2"/>
  </r>
  <r>
    <x v="5"/>
    <x v="27"/>
    <n v="0"/>
    <x v="12"/>
    <x v="2"/>
  </r>
  <r>
    <x v="5"/>
    <x v="28"/>
    <n v="0"/>
    <x v="12"/>
    <x v="2"/>
  </r>
  <r>
    <x v="5"/>
    <x v="4"/>
    <n v="51.694915254237287"/>
    <x v="12"/>
    <x v="2"/>
  </r>
  <r>
    <x v="6"/>
    <x v="33"/>
    <n v="3.3898305084745761"/>
    <x v="12"/>
    <x v="2"/>
  </r>
  <r>
    <x v="6"/>
    <x v="34"/>
    <n v="61.864406779661017"/>
    <x v="12"/>
    <x v="2"/>
  </r>
  <r>
    <x v="6"/>
    <x v="35"/>
    <n v="21.1864406779661"/>
    <x v="12"/>
    <x v="2"/>
  </r>
  <r>
    <x v="6"/>
    <x v="36"/>
    <n v="13.559322033898304"/>
    <x v="12"/>
    <x v="2"/>
  </r>
  <r>
    <x v="6"/>
    <x v="4"/>
    <n v="0"/>
    <x v="12"/>
    <x v="2"/>
  </r>
  <r>
    <x v="6"/>
    <x v="37"/>
    <n v="14.186440677966104"/>
    <x v="12"/>
    <x v="2"/>
  </r>
  <r>
    <x v="7"/>
    <x v="38"/>
    <n v="44.915254237288138"/>
    <x v="12"/>
    <x v="2"/>
  </r>
  <r>
    <x v="7"/>
    <x v="39"/>
    <n v="11.864406779661017"/>
    <x v="12"/>
    <x v="2"/>
  </r>
  <r>
    <x v="7"/>
    <x v="40"/>
    <n v="16.101694915254239"/>
    <x v="12"/>
    <x v="2"/>
  </r>
  <r>
    <x v="7"/>
    <x v="41"/>
    <n v="27.118644067796609"/>
    <x v="12"/>
    <x v="2"/>
  </r>
  <r>
    <x v="7"/>
    <x v="4"/>
    <n v="0"/>
    <x v="12"/>
    <x v="2"/>
  </r>
  <r>
    <x v="7"/>
    <x v="42"/>
    <n v="3.6101694915254239"/>
    <x v="12"/>
    <x v="2"/>
  </r>
  <r>
    <x v="8"/>
    <x v="43"/>
    <n v="44.915254237288138"/>
    <x v="12"/>
    <x v="2"/>
  </r>
  <r>
    <x v="8"/>
    <x v="44"/>
    <n v="55.084745762711862"/>
    <x v="12"/>
    <x v="2"/>
  </r>
  <r>
    <x v="8"/>
    <x v="4"/>
    <n v="0"/>
    <x v="12"/>
    <x v="2"/>
  </r>
  <r>
    <x v="9"/>
    <x v="45"/>
    <n v="6.7796610169491522"/>
    <x v="12"/>
    <x v="2"/>
  </r>
  <r>
    <x v="9"/>
    <x v="46"/>
    <n v="5.0847457627118642"/>
    <x v="12"/>
    <x v="2"/>
  </r>
  <r>
    <x v="9"/>
    <x v="47"/>
    <n v="18.64406779661017"/>
    <x v="12"/>
    <x v="2"/>
  </r>
  <r>
    <x v="9"/>
    <x v="48"/>
    <n v="2.5423728813559321"/>
    <x v="12"/>
    <x v="2"/>
  </r>
  <r>
    <x v="9"/>
    <x v="49"/>
    <n v="4.2372881355932206"/>
    <x v="12"/>
    <x v="2"/>
  </r>
  <r>
    <x v="9"/>
    <x v="50"/>
    <n v="1.6949152542372881"/>
    <x v="12"/>
    <x v="2"/>
  </r>
  <r>
    <x v="9"/>
    <x v="51"/>
    <n v="1.6949152542372881"/>
    <x v="12"/>
    <x v="2"/>
  </r>
  <r>
    <x v="9"/>
    <x v="52"/>
    <n v="0.84745762711864403"/>
    <x v="12"/>
    <x v="2"/>
  </r>
  <r>
    <x v="9"/>
    <x v="53"/>
    <n v="1.6949152542372881"/>
    <x v="12"/>
    <x v="2"/>
  </r>
  <r>
    <x v="9"/>
    <x v="54"/>
    <n v="4.2372881355932206"/>
    <x v="12"/>
    <x v="2"/>
  </r>
  <r>
    <x v="9"/>
    <x v="4"/>
    <n v="52.542372881355931"/>
    <x v="12"/>
    <x v="2"/>
  </r>
  <r>
    <x v="9"/>
    <x v="55"/>
    <n v="3.2008928571428572"/>
    <x v="12"/>
    <x v="2"/>
  </r>
  <r>
    <x v="4"/>
    <x v="20"/>
    <n v="3.8961038961038961"/>
    <x v="13"/>
    <x v="2"/>
  </r>
  <r>
    <x v="4"/>
    <x v="21"/>
    <n v="19.480519480519479"/>
    <x v="13"/>
    <x v="2"/>
  </r>
  <r>
    <x v="4"/>
    <x v="22"/>
    <n v="40.259740259740262"/>
    <x v="13"/>
    <x v="2"/>
  </r>
  <r>
    <x v="4"/>
    <x v="23"/>
    <n v="5.1948051948051948"/>
    <x v="13"/>
    <x v="2"/>
  </r>
  <r>
    <x v="4"/>
    <x v="24"/>
    <n v="12.987012987012987"/>
    <x v="13"/>
    <x v="2"/>
  </r>
  <r>
    <x v="4"/>
    <x v="25"/>
    <n v="1.2987012987012987"/>
    <x v="13"/>
    <x v="2"/>
  </r>
  <r>
    <x v="4"/>
    <x v="26"/>
    <n v="15.584415584415584"/>
    <x v="13"/>
    <x v="2"/>
  </r>
  <r>
    <x v="4"/>
    <x v="27"/>
    <n v="1.2987012987012987"/>
    <x v="13"/>
    <x v="2"/>
  </r>
  <r>
    <x v="4"/>
    <x v="28"/>
    <n v="0"/>
    <x v="13"/>
    <x v="2"/>
  </r>
  <r>
    <x v="5"/>
    <x v="20"/>
    <n v="2.5974025974025974"/>
    <x v="13"/>
    <x v="2"/>
  </r>
  <r>
    <x v="5"/>
    <x v="21"/>
    <n v="9.0909090909090917"/>
    <x v="13"/>
    <x v="2"/>
  </r>
  <r>
    <x v="5"/>
    <x v="22"/>
    <n v="7.7922077922077921"/>
    <x v="13"/>
    <x v="2"/>
  </r>
  <r>
    <x v="5"/>
    <x v="23"/>
    <n v="2.5974025974025974"/>
    <x v="13"/>
    <x v="2"/>
  </r>
  <r>
    <x v="5"/>
    <x v="24"/>
    <n v="3.8961038961038961"/>
    <x v="13"/>
    <x v="2"/>
  </r>
  <r>
    <x v="5"/>
    <x v="25"/>
    <n v="0"/>
    <x v="13"/>
    <x v="2"/>
  </r>
  <r>
    <x v="5"/>
    <x v="26"/>
    <n v="5.1948051948051948"/>
    <x v="13"/>
    <x v="2"/>
  </r>
  <r>
    <x v="5"/>
    <x v="27"/>
    <n v="1.2987012987012987"/>
    <x v="13"/>
    <x v="2"/>
  </r>
  <r>
    <x v="5"/>
    <x v="28"/>
    <n v="0"/>
    <x v="13"/>
    <x v="2"/>
  </r>
  <r>
    <x v="5"/>
    <x v="4"/>
    <n v="67.532467532467535"/>
    <x v="13"/>
    <x v="2"/>
  </r>
  <r>
    <x v="6"/>
    <x v="33"/>
    <n v="3.8961038961038961"/>
    <x v="13"/>
    <x v="2"/>
  </r>
  <r>
    <x v="6"/>
    <x v="34"/>
    <n v="62.337662337662337"/>
    <x v="13"/>
    <x v="2"/>
  </r>
  <r>
    <x v="6"/>
    <x v="35"/>
    <n v="23.376623376623378"/>
    <x v="13"/>
    <x v="2"/>
  </r>
  <r>
    <x v="6"/>
    <x v="36"/>
    <n v="10.38961038961039"/>
    <x v="13"/>
    <x v="2"/>
  </r>
  <r>
    <x v="6"/>
    <x v="4"/>
    <n v="0"/>
    <x v="13"/>
    <x v="2"/>
  </r>
  <r>
    <x v="6"/>
    <x v="37"/>
    <n v="10.558441558441555"/>
    <x v="13"/>
    <x v="2"/>
  </r>
  <r>
    <x v="7"/>
    <x v="38"/>
    <n v="59.740259740259738"/>
    <x v="13"/>
    <x v="2"/>
  </r>
  <r>
    <x v="7"/>
    <x v="39"/>
    <n v="15.584415584415584"/>
    <x v="13"/>
    <x v="2"/>
  </r>
  <r>
    <x v="7"/>
    <x v="40"/>
    <n v="7.7922077922077921"/>
    <x v="13"/>
    <x v="2"/>
  </r>
  <r>
    <x v="7"/>
    <x v="41"/>
    <n v="16.883116883116884"/>
    <x v="13"/>
    <x v="2"/>
  </r>
  <r>
    <x v="7"/>
    <x v="4"/>
    <n v="0"/>
    <x v="13"/>
    <x v="2"/>
  </r>
  <r>
    <x v="7"/>
    <x v="42"/>
    <n v="1.7662337662337662"/>
    <x v="13"/>
    <x v="2"/>
  </r>
  <r>
    <x v="8"/>
    <x v="43"/>
    <n v="59.740259740259738"/>
    <x v="13"/>
    <x v="2"/>
  </r>
  <r>
    <x v="8"/>
    <x v="44"/>
    <n v="40.259740259740262"/>
    <x v="13"/>
    <x v="2"/>
  </r>
  <r>
    <x v="8"/>
    <x v="4"/>
    <n v="0"/>
    <x v="13"/>
    <x v="2"/>
  </r>
  <r>
    <x v="9"/>
    <x v="45"/>
    <n v="3.8961038961038961"/>
    <x v="13"/>
    <x v="2"/>
  </r>
  <r>
    <x v="9"/>
    <x v="46"/>
    <n v="1.2987012987012987"/>
    <x v="13"/>
    <x v="2"/>
  </r>
  <r>
    <x v="9"/>
    <x v="47"/>
    <n v="11.688311688311689"/>
    <x v="13"/>
    <x v="2"/>
  </r>
  <r>
    <x v="9"/>
    <x v="48"/>
    <n v="3.8961038961038961"/>
    <x v="13"/>
    <x v="2"/>
  </r>
  <r>
    <x v="9"/>
    <x v="49"/>
    <n v="3.8961038961038961"/>
    <x v="13"/>
    <x v="2"/>
  </r>
  <r>
    <x v="9"/>
    <x v="50"/>
    <n v="0"/>
    <x v="13"/>
    <x v="2"/>
  </r>
  <r>
    <x v="9"/>
    <x v="51"/>
    <n v="1.2987012987012987"/>
    <x v="13"/>
    <x v="2"/>
  </r>
  <r>
    <x v="9"/>
    <x v="52"/>
    <n v="2.5974025974025974"/>
    <x v="13"/>
    <x v="2"/>
  </r>
  <r>
    <x v="9"/>
    <x v="53"/>
    <n v="1.2987012987012987"/>
    <x v="13"/>
    <x v="2"/>
  </r>
  <r>
    <x v="9"/>
    <x v="54"/>
    <n v="7.7922077922077921"/>
    <x v="13"/>
    <x v="2"/>
  </r>
  <r>
    <x v="9"/>
    <x v="4"/>
    <n v="62.337662337662337"/>
    <x v="13"/>
    <x v="2"/>
  </r>
  <r>
    <x v="9"/>
    <x v="55"/>
    <n v="5.0890804597701145"/>
    <x v="13"/>
    <x v="2"/>
  </r>
  <r>
    <x v="4"/>
    <x v="20"/>
    <n v="16.666666666666668"/>
    <x v="14"/>
    <x v="2"/>
  </r>
  <r>
    <x v="4"/>
    <x v="21"/>
    <n v="22.61904761904762"/>
    <x v="14"/>
    <x v="2"/>
  </r>
  <r>
    <x v="4"/>
    <x v="22"/>
    <n v="40.476190476190474"/>
    <x v="14"/>
    <x v="2"/>
  </r>
  <r>
    <x v="4"/>
    <x v="23"/>
    <n v="1.1904761904761905"/>
    <x v="14"/>
    <x v="2"/>
  </r>
  <r>
    <x v="4"/>
    <x v="24"/>
    <n v="19.047619047619047"/>
    <x v="14"/>
    <x v="2"/>
  </r>
  <r>
    <x v="4"/>
    <x v="25"/>
    <n v="0"/>
    <x v="14"/>
    <x v="2"/>
  </r>
  <r>
    <x v="4"/>
    <x v="26"/>
    <n v="0"/>
    <x v="14"/>
    <x v="2"/>
  </r>
  <r>
    <x v="4"/>
    <x v="27"/>
    <n v="0"/>
    <x v="14"/>
    <x v="2"/>
  </r>
  <r>
    <x v="4"/>
    <x v="28"/>
    <n v="0"/>
    <x v="14"/>
    <x v="2"/>
  </r>
  <r>
    <x v="5"/>
    <x v="20"/>
    <n v="10.714285714285714"/>
    <x v="14"/>
    <x v="2"/>
  </r>
  <r>
    <x v="5"/>
    <x v="21"/>
    <n v="20.238095238095237"/>
    <x v="14"/>
    <x v="2"/>
  </r>
  <r>
    <x v="5"/>
    <x v="22"/>
    <n v="19.047619047619047"/>
    <x v="14"/>
    <x v="2"/>
  </r>
  <r>
    <x v="5"/>
    <x v="23"/>
    <n v="2.3809523809523809"/>
    <x v="14"/>
    <x v="2"/>
  </r>
  <r>
    <x v="5"/>
    <x v="24"/>
    <n v="9.5238095238095237"/>
    <x v="14"/>
    <x v="2"/>
  </r>
  <r>
    <x v="5"/>
    <x v="25"/>
    <n v="0"/>
    <x v="14"/>
    <x v="2"/>
  </r>
  <r>
    <x v="5"/>
    <x v="26"/>
    <n v="0"/>
    <x v="14"/>
    <x v="2"/>
  </r>
  <r>
    <x v="5"/>
    <x v="27"/>
    <n v="0"/>
    <x v="14"/>
    <x v="2"/>
  </r>
  <r>
    <x v="5"/>
    <x v="28"/>
    <n v="0"/>
    <x v="14"/>
    <x v="2"/>
  </r>
  <r>
    <x v="5"/>
    <x v="4"/>
    <n v="38.095238095238095"/>
    <x v="14"/>
    <x v="2"/>
  </r>
  <r>
    <x v="6"/>
    <x v="33"/>
    <n v="10.714285714285714"/>
    <x v="14"/>
    <x v="2"/>
  </r>
  <r>
    <x v="6"/>
    <x v="34"/>
    <n v="72.61904761904762"/>
    <x v="14"/>
    <x v="2"/>
  </r>
  <r>
    <x v="6"/>
    <x v="35"/>
    <n v="14.285714285714286"/>
    <x v="14"/>
    <x v="2"/>
  </r>
  <r>
    <x v="6"/>
    <x v="36"/>
    <n v="2.3809523809523809"/>
    <x v="14"/>
    <x v="2"/>
  </r>
  <r>
    <x v="6"/>
    <x v="4"/>
    <n v="0"/>
    <x v="14"/>
    <x v="2"/>
  </r>
  <r>
    <x v="6"/>
    <x v="37"/>
    <n v="7.7619047619047601"/>
    <x v="14"/>
    <x v="2"/>
  </r>
  <r>
    <x v="7"/>
    <x v="38"/>
    <n v="33.333333333333336"/>
    <x v="14"/>
    <x v="2"/>
  </r>
  <r>
    <x v="7"/>
    <x v="39"/>
    <n v="19.047619047619047"/>
    <x v="14"/>
    <x v="2"/>
  </r>
  <r>
    <x v="7"/>
    <x v="40"/>
    <n v="27.38095238095238"/>
    <x v="14"/>
    <x v="2"/>
  </r>
  <r>
    <x v="7"/>
    <x v="41"/>
    <n v="19.047619047619047"/>
    <x v="14"/>
    <x v="2"/>
  </r>
  <r>
    <x v="7"/>
    <x v="4"/>
    <n v="1.1904761904761905"/>
    <x v="14"/>
    <x v="2"/>
  </r>
  <r>
    <x v="7"/>
    <x v="42"/>
    <n v="2.2168674698795185"/>
    <x v="14"/>
    <x v="2"/>
  </r>
  <r>
    <x v="8"/>
    <x v="43"/>
    <n v="33.333333333333336"/>
    <x v="14"/>
    <x v="2"/>
  </r>
  <r>
    <x v="8"/>
    <x v="44"/>
    <n v="65.476190476190482"/>
    <x v="14"/>
    <x v="2"/>
  </r>
  <r>
    <x v="8"/>
    <x v="4"/>
    <n v="1.1904761904761905"/>
    <x v="14"/>
    <x v="2"/>
  </r>
  <r>
    <x v="9"/>
    <x v="45"/>
    <n v="10.714285714285714"/>
    <x v="14"/>
    <x v="2"/>
  </r>
  <r>
    <x v="9"/>
    <x v="46"/>
    <n v="4.7619047619047619"/>
    <x v="14"/>
    <x v="2"/>
  </r>
  <r>
    <x v="9"/>
    <x v="47"/>
    <n v="19.047619047619047"/>
    <x v="14"/>
    <x v="2"/>
  </r>
  <r>
    <x v="9"/>
    <x v="48"/>
    <n v="5.9523809523809526"/>
    <x v="14"/>
    <x v="2"/>
  </r>
  <r>
    <x v="9"/>
    <x v="49"/>
    <n v="0"/>
    <x v="14"/>
    <x v="2"/>
  </r>
  <r>
    <x v="9"/>
    <x v="50"/>
    <n v="3.5714285714285716"/>
    <x v="14"/>
    <x v="2"/>
  </r>
  <r>
    <x v="9"/>
    <x v="51"/>
    <n v="5.9523809523809526"/>
    <x v="14"/>
    <x v="2"/>
  </r>
  <r>
    <x v="9"/>
    <x v="52"/>
    <n v="0"/>
    <x v="14"/>
    <x v="2"/>
  </r>
  <r>
    <x v="9"/>
    <x v="53"/>
    <n v="4.7619047619047619"/>
    <x v="14"/>
    <x v="2"/>
  </r>
  <r>
    <x v="9"/>
    <x v="54"/>
    <n v="3.5714285714285716"/>
    <x v="14"/>
    <x v="2"/>
  </r>
  <r>
    <x v="9"/>
    <x v="4"/>
    <n v="41.666666666666664"/>
    <x v="14"/>
    <x v="2"/>
  </r>
  <r>
    <x v="9"/>
    <x v="55"/>
    <n v="3.2482993197278907"/>
    <x v="14"/>
    <x v="2"/>
  </r>
  <r>
    <x v="4"/>
    <x v="20"/>
    <n v="1.075268817204301"/>
    <x v="15"/>
    <x v="2"/>
  </r>
  <r>
    <x v="4"/>
    <x v="21"/>
    <n v="29.032258064516128"/>
    <x v="15"/>
    <x v="2"/>
  </r>
  <r>
    <x v="4"/>
    <x v="22"/>
    <n v="54.838709677419352"/>
    <x v="15"/>
    <x v="2"/>
  </r>
  <r>
    <x v="4"/>
    <x v="23"/>
    <n v="4.301075268817204"/>
    <x v="15"/>
    <x v="2"/>
  </r>
  <r>
    <x v="4"/>
    <x v="24"/>
    <n v="6.4516129032258061"/>
    <x v="15"/>
    <x v="2"/>
  </r>
  <r>
    <x v="4"/>
    <x v="25"/>
    <n v="0"/>
    <x v="15"/>
    <x v="2"/>
  </r>
  <r>
    <x v="4"/>
    <x v="26"/>
    <n v="4.301075268817204"/>
    <x v="15"/>
    <x v="2"/>
  </r>
  <r>
    <x v="4"/>
    <x v="27"/>
    <n v="0"/>
    <x v="15"/>
    <x v="2"/>
  </r>
  <r>
    <x v="4"/>
    <x v="28"/>
    <n v="0"/>
    <x v="15"/>
    <x v="2"/>
  </r>
  <r>
    <x v="5"/>
    <x v="20"/>
    <n v="1.075268817204301"/>
    <x v="15"/>
    <x v="2"/>
  </r>
  <r>
    <x v="5"/>
    <x v="21"/>
    <n v="11.827956989247312"/>
    <x v="15"/>
    <x v="2"/>
  </r>
  <r>
    <x v="5"/>
    <x v="22"/>
    <n v="8.6021505376344081"/>
    <x v="15"/>
    <x v="2"/>
  </r>
  <r>
    <x v="5"/>
    <x v="23"/>
    <n v="1.075268817204301"/>
    <x v="15"/>
    <x v="2"/>
  </r>
  <r>
    <x v="5"/>
    <x v="24"/>
    <n v="2.150537634408602"/>
    <x v="15"/>
    <x v="2"/>
  </r>
  <r>
    <x v="5"/>
    <x v="25"/>
    <n v="0"/>
    <x v="15"/>
    <x v="2"/>
  </r>
  <r>
    <x v="5"/>
    <x v="26"/>
    <n v="0"/>
    <x v="15"/>
    <x v="2"/>
  </r>
  <r>
    <x v="5"/>
    <x v="27"/>
    <n v="0"/>
    <x v="15"/>
    <x v="2"/>
  </r>
  <r>
    <x v="5"/>
    <x v="28"/>
    <n v="0"/>
    <x v="15"/>
    <x v="2"/>
  </r>
  <r>
    <x v="5"/>
    <x v="4"/>
    <n v="75.268817204301072"/>
    <x v="15"/>
    <x v="2"/>
  </r>
  <r>
    <x v="6"/>
    <x v="33"/>
    <n v="2.150537634408602"/>
    <x v="15"/>
    <x v="2"/>
  </r>
  <r>
    <x v="6"/>
    <x v="34"/>
    <n v="30.107526881720432"/>
    <x v="15"/>
    <x v="2"/>
  </r>
  <r>
    <x v="6"/>
    <x v="35"/>
    <n v="62.365591397849464"/>
    <x v="15"/>
    <x v="2"/>
  </r>
  <r>
    <x v="6"/>
    <x v="36"/>
    <n v="5.376344086021505"/>
    <x v="15"/>
    <x v="2"/>
  </r>
  <r>
    <x v="6"/>
    <x v="4"/>
    <n v="0"/>
    <x v="15"/>
    <x v="2"/>
  </r>
  <r>
    <x v="6"/>
    <x v="37"/>
    <n v="11.956989247311828"/>
    <x v="15"/>
    <x v="2"/>
  </r>
  <r>
    <x v="7"/>
    <x v="38"/>
    <n v="69.892473118279568"/>
    <x v="15"/>
    <x v="2"/>
  </r>
  <r>
    <x v="7"/>
    <x v="39"/>
    <n v="13.978494623655914"/>
    <x v="15"/>
    <x v="2"/>
  </r>
  <r>
    <x v="7"/>
    <x v="40"/>
    <n v="6.4516129032258061"/>
    <x v="15"/>
    <x v="2"/>
  </r>
  <r>
    <x v="7"/>
    <x v="41"/>
    <n v="9.67741935483871"/>
    <x v="15"/>
    <x v="2"/>
  </r>
  <r>
    <x v="7"/>
    <x v="4"/>
    <n v="0"/>
    <x v="15"/>
    <x v="2"/>
  </r>
  <r>
    <x v="7"/>
    <x v="42"/>
    <n v="1.0107526881720428"/>
    <x v="15"/>
    <x v="2"/>
  </r>
  <r>
    <x v="8"/>
    <x v="43"/>
    <n v="69.892473118279568"/>
    <x v="15"/>
    <x v="2"/>
  </r>
  <r>
    <x v="8"/>
    <x v="44"/>
    <n v="30.107526881720432"/>
    <x v="15"/>
    <x v="2"/>
  </r>
  <r>
    <x v="8"/>
    <x v="4"/>
    <n v="0"/>
    <x v="15"/>
    <x v="2"/>
  </r>
  <r>
    <x v="9"/>
    <x v="45"/>
    <n v="6.4516129032258061"/>
    <x v="15"/>
    <x v="2"/>
  </r>
  <r>
    <x v="9"/>
    <x v="46"/>
    <n v="5.376344086021505"/>
    <x v="15"/>
    <x v="2"/>
  </r>
  <r>
    <x v="9"/>
    <x v="47"/>
    <n v="6.4516129032258061"/>
    <x v="15"/>
    <x v="2"/>
  </r>
  <r>
    <x v="9"/>
    <x v="48"/>
    <n v="1.075268817204301"/>
    <x v="15"/>
    <x v="2"/>
  </r>
  <r>
    <x v="9"/>
    <x v="49"/>
    <n v="3.225806451612903"/>
    <x v="15"/>
    <x v="2"/>
  </r>
  <r>
    <x v="9"/>
    <x v="50"/>
    <n v="1.075268817204301"/>
    <x v="15"/>
    <x v="2"/>
  </r>
  <r>
    <x v="9"/>
    <x v="51"/>
    <n v="1.075268817204301"/>
    <x v="15"/>
    <x v="2"/>
  </r>
  <r>
    <x v="9"/>
    <x v="52"/>
    <n v="0"/>
    <x v="15"/>
    <x v="2"/>
  </r>
  <r>
    <x v="9"/>
    <x v="53"/>
    <n v="0"/>
    <x v="15"/>
    <x v="2"/>
  </r>
  <r>
    <x v="9"/>
    <x v="54"/>
    <n v="1.075268817204301"/>
    <x v="15"/>
    <x v="2"/>
  </r>
  <r>
    <x v="9"/>
    <x v="4"/>
    <n v="74.193548387096769"/>
    <x v="15"/>
    <x v="2"/>
  </r>
  <r>
    <x v="9"/>
    <x v="55"/>
    <n v="1.8020833333333335"/>
    <x v="15"/>
    <x v="2"/>
  </r>
  <r>
    <x v="4"/>
    <x v="20"/>
    <n v="7.9545454545454541"/>
    <x v="16"/>
    <x v="2"/>
  </r>
  <r>
    <x v="4"/>
    <x v="21"/>
    <n v="21.022727272727273"/>
    <x v="16"/>
    <x v="2"/>
  </r>
  <r>
    <x v="4"/>
    <x v="22"/>
    <n v="26.136363636363637"/>
    <x v="16"/>
    <x v="2"/>
  </r>
  <r>
    <x v="4"/>
    <x v="23"/>
    <n v="3.9772727272727271"/>
    <x v="16"/>
    <x v="2"/>
  </r>
  <r>
    <x v="4"/>
    <x v="24"/>
    <n v="14.772727272727273"/>
    <x v="16"/>
    <x v="2"/>
  </r>
  <r>
    <x v="4"/>
    <x v="25"/>
    <n v="1.7045454545454546"/>
    <x v="16"/>
    <x v="2"/>
  </r>
  <r>
    <x v="4"/>
    <x v="26"/>
    <n v="19.318181818181817"/>
    <x v="16"/>
    <x v="2"/>
  </r>
  <r>
    <x v="4"/>
    <x v="27"/>
    <n v="0"/>
    <x v="16"/>
    <x v="2"/>
  </r>
  <r>
    <x v="4"/>
    <x v="28"/>
    <n v="5.1136363636363633"/>
    <x v="16"/>
    <x v="2"/>
  </r>
  <r>
    <x v="5"/>
    <x v="20"/>
    <n v="2.2727272727272729"/>
    <x v="16"/>
    <x v="2"/>
  </r>
  <r>
    <x v="5"/>
    <x v="21"/>
    <n v="6.25"/>
    <x v="16"/>
    <x v="2"/>
  </r>
  <r>
    <x v="5"/>
    <x v="22"/>
    <n v="2.8409090909090908"/>
    <x v="16"/>
    <x v="2"/>
  </r>
  <r>
    <x v="5"/>
    <x v="23"/>
    <n v="0.56818181818181823"/>
    <x v="16"/>
    <x v="2"/>
  </r>
  <r>
    <x v="5"/>
    <x v="24"/>
    <n v="1.7045454545454546"/>
    <x v="16"/>
    <x v="2"/>
  </r>
  <r>
    <x v="5"/>
    <x v="25"/>
    <n v="1.1363636363636365"/>
    <x v="16"/>
    <x v="2"/>
  </r>
  <r>
    <x v="5"/>
    <x v="26"/>
    <n v="1.7045454545454546"/>
    <x v="16"/>
    <x v="2"/>
  </r>
  <r>
    <x v="5"/>
    <x v="27"/>
    <n v="0"/>
    <x v="16"/>
    <x v="2"/>
  </r>
  <r>
    <x v="5"/>
    <x v="28"/>
    <n v="2.8409090909090908"/>
    <x v="16"/>
    <x v="2"/>
  </r>
  <r>
    <x v="5"/>
    <x v="4"/>
    <n v="80.681818181818187"/>
    <x v="16"/>
    <x v="2"/>
  </r>
  <r>
    <x v="6"/>
    <x v="33"/>
    <n v="11.363636363636363"/>
    <x v="16"/>
    <x v="2"/>
  </r>
  <r>
    <x v="6"/>
    <x v="34"/>
    <n v="61.363636363636367"/>
    <x v="16"/>
    <x v="2"/>
  </r>
  <r>
    <x v="6"/>
    <x v="35"/>
    <n v="19.886363636363637"/>
    <x v="16"/>
    <x v="2"/>
  </r>
  <r>
    <x v="6"/>
    <x v="36"/>
    <n v="7.3863636363636367"/>
    <x v="16"/>
    <x v="2"/>
  </r>
  <r>
    <x v="6"/>
    <x v="4"/>
    <n v="0"/>
    <x v="16"/>
    <x v="2"/>
  </r>
  <r>
    <x v="6"/>
    <x v="37"/>
    <n v="8.9545454545454568"/>
    <x v="16"/>
    <x v="2"/>
  </r>
  <r>
    <x v="7"/>
    <x v="38"/>
    <n v="78.409090909090907"/>
    <x v="16"/>
    <x v="2"/>
  </r>
  <r>
    <x v="7"/>
    <x v="39"/>
    <n v="6.8181818181818183"/>
    <x v="16"/>
    <x v="2"/>
  </r>
  <r>
    <x v="7"/>
    <x v="40"/>
    <n v="7.9545454545454541"/>
    <x v="16"/>
    <x v="2"/>
  </r>
  <r>
    <x v="7"/>
    <x v="41"/>
    <n v="6.25"/>
    <x v="16"/>
    <x v="2"/>
  </r>
  <r>
    <x v="7"/>
    <x v="4"/>
    <n v="0.56818181818181823"/>
    <x v="16"/>
    <x v="2"/>
  </r>
  <r>
    <x v="7"/>
    <x v="42"/>
    <n v="0.85142857142857087"/>
    <x v="16"/>
    <x v="2"/>
  </r>
  <r>
    <x v="8"/>
    <x v="43"/>
    <n v="78.409090909090907"/>
    <x v="16"/>
    <x v="2"/>
  </r>
  <r>
    <x v="8"/>
    <x v="44"/>
    <n v="21.022727272727273"/>
    <x v="16"/>
    <x v="2"/>
  </r>
  <r>
    <x v="8"/>
    <x v="4"/>
    <n v="0.56818181818181823"/>
    <x v="16"/>
    <x v="2"/>
  </r>
  <r>
    <x v="9"/>
    <x v="45"/>
    <n v="4.5454545454545459"/>
    <x v="16"/>
    <x v="2"/>
  </r>
  <r>
    <x v="9"/>
    <x v="46"/>
    <n v="2.2727272727272729"/>
    <x v="16"/>
    <x v="2"/>
  </r>
  <r>
    <x v="9"/>
    <x v="47"/>
    <n v="3.9772727272727271"/>
    <x v="16"/>
    <x v="2"/>
  </r>
  <r>
    <x v="9"/>
    <x v="48"/>
    <n v="2.8409090909090908"/>
    <x v="16"/>
    <x v="2"/>
  </r>
  <r>
    <x v="9"/>
    <x v="49"/>
    <n v="1.1363636363636365"/>
    <x v="16"/>
    <x v="2"/>
  </r>
  <r>
    <x v="9"/>
    <x v="50"/>
    <n v="1.7045454545454546"/>
    <x v="16"/>
    <x v="2"/>
  </r>
  <r>
    <x v="9"/>
    <x v="51"/>
    <n v="1.1363636363636365"/>
    <x v="16"/>
    <x v="2"/>
  </r>
  <r>
    <x v="9"/>
    <x v="52"/>
    <n v="0.56818181818181823"/>
    <x v="16"/>
    <x v="2"/>
  </r>
  <r>
    <x v="9"/>
    <x v="53"/>
    <n v="0"/>
    <x v="16"/>
    <x v="2"/>
  </r>
  <r>
    <x v="9"/>
    <x v="54"/>
    <n v="2.2727272727272729"/>
    <x v="16"/>
    <x v="2"/>
  </r>
  <r>
    <x v="9"/>
    <x v="4"/>
    <n v="79.545454545454547"/>
    <x v="16"/>
    <x v="2"/>
  </r>
  <r>
    <x v="9"/>
    <x v="55"/>
    <n v="3.217592592592593"/>
    <x v="16"/>
    <x v="2"/>
  </r>
  <r>
    <x v="4"/>
    <x v="20"/>
    <n v="7.9258010118043849"/>
    <x v="17"/>
    <x v="3"/>
  </r>
  <r>
    <x v="4"/>
    <x v="21"/>
    <n v="20.891886827805884"/>
    <x v="17"/>
    <x v="3"/>
  </r>
  <r>
    <x v="4"/>
    <x v="22"/>
    <n v="31.721941165448754"/>
    <x v="17"/>
    <x v="3"/>
  </r>
  <r>
    <x v="4"/>
    <x v="23"/>
    <n v="5.7522952969833243"/>
    <x v="17"/>
    <x v="3"/>
  </r>
  <r>
    <x v="4"/>
    <x v="24"/>
    <n v="12.066704140903129"/>
    <x v="17"/>
    <x v="3"/>
  </r>
  <r>
    <x v="4"/>
    <x v="25"/>
    <n v="1.4614952220348509"/>
    <x v="17"/>
    <x v="3"/>
  </r>
  <r>
    <x v="4"/>
    <x v="26"/>
    <n v="17.781525201424021"/>
    <x v="17"/>
    <x v="3"/>
  </r>
  <r>
    <x v="4"/>
    <x v="27"/>
    <n v="0.95559302979201799"/>
    <x v="17"/>
    <x v="3"/>
  </r>
  <r>
    <x v="4"/>
    <x v="28"/>
    <n v="1.442758103803635"/>
    <x v="17"/>
    <x v="3"/>
  </r>
  <r>
    <x v="5"/>
    <x v="20"/>
    <n v="7.8321154206483046"/>
    <x v="17"/>
    <x v="3"/>
  </r>
  <r>
    <x v="5"/>
    <x v="21"/>
    <n v="12.216601086752858"/>
    <x v="17"/>
    <x v="3"/>
  </r>
  <r>
    <x v="5"/>
    <x v="22"/>
    <n v="13.790519018175004"/>
    <x v="17"/>
    <x v="3"/>
  </r>
  <r>
    <x v="5"/>
    <x v="23"/>
    <n v="3.0166760352257822"/>
    <x v="17"/>
    <x v="3"/>
  </r>
  <r>
    <x v="5"/>
    <x v="24"/>
    <n v="5.1901817500468432"/>
    <x v="17"/>
    <x v="3"/>
  </r>
  <r>
    <x v="5"/>
    <x v="25"/>
    <n v="2.1735057148210606"/>
    <x v="17"/>
    <x v="3"/>
  </r>
  <r>
    <x v="5"/>
    <x v="26"/>
    <n v="9.1811879332958597"/>
    <x v="17"/>
    <x v="3"/>
  </r>
  <r>
    <x v="5"/>
    <x v="27"/>
    <n v="0.65579913809256141"/>
    <x v="17"/>
    <x v="3"/>
  </r>
  <r>
    <x v="5"/>
    <x v="28"/>
    <n v="1.7238148772718755"/>
    <x v="17"/>
    <x v="3"/>
  </r>
  <r>
    <x v="5"/>
    <x v="4"/>
    <n v="44.219599025669851"/>
    <x v="17"/>
    <x v="3"/>
  </r>
  <r>
    <x v="6"/>
    <x v="33"/>
    <n v="8.7502342139778904"/>
    <x v="17"/>
    <x v="3"/>
  </r>
  <r>
    <x v="6"/>
    <x v="34"/>
    <n v="60.277309349821998"/>
    <x v="17"/>
    <x v="3"/>
  </r>
  <r>
    <x v="6"/>
    <x v="35"/>
    <n v="26.644182124789207"/>
    <x v="17"/>
    <x v="3"/>
  </r>
  <r>
    <x v="6"/>
    <x v="36"/>
    <n v="4.3282743114109046"/>
    <x v="17"/>
    <x v="3"/>
  </r>
  <r>
    <x v="6"/>
    <x v="4"/>
    <n v="0"/>
    <x v="17"/>
    <x v="3"/>
  </r>
  <r>
    <x v="6"/>
    <x v="37"/>
    <n v="9.3573168446692403"/>
    <x v="17"/>
    <x v="3"/>
  </r>
  <r>
    <x v="7"/>
    <x v="38"/>
    <n v="39.778902004871654"/>
    <x v="17"/>
    <x v="3"/>
  </r>
  <r>
    <x v="7"/>
    <x v="39"/>
    <n v="13.827993254637438"/>
    <x v="17"/>
    <x v="3"/>
  </r>
  <r>
    <x v="7"/>
    <x v="40"/>
    <n v="15.982761851227281"/>
    <x v="17"/>
    <x v="3"/>
  </r>
  <r>
    <x v="7"/>
    <x v="41"/>
    <n v="29.998126288176877"/>
    <x v="17"/>
    <x v="3"/>
  </r>
  <r>
    <x v="7"/>
    <x v="4"/>
    <n v="0.41221660108675284"/>
    <x v="17"/>
    <x v="3"/>
  </r>
  <r>
    <x v="7"/>
    <x v="42"/>
    <n v="4.0005644402633926"/>
    <x v="17"/>
    <x v="3"/>
  </r>
  <r>
    <x v="8"/>
    <x v="43"/>
    <n v="39.778902004871654"/>
    <x v="17"/>
    <x v="3"/>
  </r>
  <r>
    <x v="8"/>
    <x v="44"/>
    <n v="59.808881394041599"/>
    <x v="17"/>
    <x v="3"/>
  </r>
  <r>
    <x v="8"/>
    <x v="4"/>
    <n v="0.41221660108675284"/>
    <x v="17"/>
    <x v="3"/>
  </r>
  <r>
    <x v="9"/>
    <x v="45"/>
    <n v="8.0382237211916809"/>
    <x v="17"/>
    <x v="3"/>
  </r>
  <r>
    <x v="9"/>
    <x v="46"/>
    <n v="6.3331459621510211"/>
    <x v="17"/>
    <x v="3"/>
  </r>
  <r>
    <x v="9"/>
    <x v="47"/>
    <n v="15.645493723065393"/>
    <x v="17"/>
    <x v="3"/>
  </r>
  <r>
    <x v="9"/>
    <x v="48"/>
    <n v="5.77103241521454"/>
    <x v="17"/>
    <x v="3"/>
  </r>
  <r>
    <x v="9"/>
    <x v="49"/>
    <n v="2.997938916994566"/>
    <x v="17"/>
    <x v="3"/>
  </r>
  <r>
    <x v="9"/>
    <x v="50"/>
    <n v="2.4732996065205173"/>
    <x v="17"/>
    <x v="3"/>
  </r>
  <r>
    <x v="9"/>
    <x v="51"/>
    <n v="1.5739179314221472"/>
    <x v="17"/>
    <x v="3"/>
  </r>
  <r>
    <x v="9"/>
    <x v="52"/>
    <n v="1.4614952220348509"/>
    <x v="17"/>
    <x v="3"/>
  </r>
  <r>
    <x v="9"/>
    <x v="53"/>
    <n v="3.4663668727749672"/>
    <x v="17"/>
    <x v="3"/>
  </r>
  <r>
    <x v="9"/>
    <x v="54"/>
    <n v="6.4455686715383171"/>
    <x v="17"/>
    <x v="3"/>
  </r>
  <r>
    <x v="9"/>
    <x v="4"/>
    <n v="45.793516957092002"/>
    <x v="17"/>
    <x v="3"/>
  </r>
  <r>
    <x v="9"/>
    <x v="55"/>
    <n v="3.9912432307869623"/>
    <x v="17"/>
    <x v="3"/>
  </r>
  <r>
    <x v="4"/>
    <x v="20"/>
    <n v="2.8998242530755713"/>
    <x v="1"/>
    <x v="3"/>
  </r>
  <r>
    <x v="4"/>
    <x v="21"/>
    <n v="12.829525483304042"/>
    <x v="1"/>
    <x v="3"/>
  </r>
  <r>
    <x v="4"/>
    <x v="22"/>
    <n v="21.880492091388401"/>
    <x v="1"/>
    <x v="3"/>
  </r>
  <r>
    <x v="4"/>
    <x v="23"/>
    <n v="1.0544815465729349"/>
    <x v="1"/>
    <x v="3"/>
  </r>
  <r>
    <x v="4"/>
    <x v="24"/>
    <n v="10.193321616871705"/>
    <x v="1"/>
    <x v="3"/>
  </r>
  <r>
    <x v="4"/>
    <x v="25"/>
    <n v="1.3181019332161688"/>
    <x v="1"/>
    <x v="3"/>
  </r>
  <r>
    <x v="4"/>
    <x v="26"/>
    <n v="42.618629173989454"/>
    <x v="1"/>
    <x v="3"/>
  </r>
  <r>
    <x v="4"/>
    <x v="27"/>
    <n v="1.40597539543058"/>
    <x v="1"/>
    <x v="3"/>
  </r>
  <r>
    <x v="4"/>
    <x v="28"/>
    <n v="5.7996485061511427"/>
    <x v="1"/>
    <x v="3"/>
  </r>
  <r>
    <x v="5"/>
    <x v="20"/>
    <n v="2.4604569420035149"/>
    <x v="1"/>
    <x v="3"/>
  </r>
  <r>
    <x v="5"/>
    <x v="21"/>
    <n v="4.1300527240773288"/>
    <x v="1"/>
    <x v="3"/>
  </r>
  <r>
    <x v="5"/>
    <x v="22"/>
    <n v="6.8541300527240772"/>
    <x v="1"/>
    <x v="3"/>
  </r>
  <r>
    <x v="5"/>
    <x v="23"/>
    <n v="0.61511423550087874"/>
    <x v="1"/>
    <x v="3"/>
  </r>
  <r>
    <x v="5"/>
    <x v="24"/>
    <n v="1.4938488576449913"/>
    <x v="1"/>
    <x v="3"/>
  </r>
  <r>
    <x v="5"/>
    <x v="25"/>
    <n v="3.0755711775043935"/>
    <x v="1"/>
    <x v="3"/>
  </r>
  <r>
    <x v="5"/>
    <x v="26"/>
    <n v="15.992970123022847"/>
    <x v="1"/>
    <x v="3"/>
  </r>
  <r>
    <x v="5"/>
    <x v="27"/>
    <n v="1.3181019332161688"/>
    <x v="1"/>
    <x v="3"/>
  </r>
  <r>
    <x v="5"/>
    <x v="28"/>
    <n v="7.1177504393673114"/>
    <x v="1"/>
    <x v="3"/>
  </r>
  <r>
    <x v="5"/>
    <x v="4"/>
    <n v="56.942003514938492"/>
    <x v="1"/>
    <x v="3"/>
  </r>
  <r>
    <x v="6"/>
    <x v="33"/>
    <n v="26.88927943760984"/>
    <x v="1"/>
    <x v="3"/>
  </r>
  <r>
    <x v="6"/>
    <x v="34"/>
    <n v="63.971880492091387"/>
    <x v="1"/>
    <x v="3"/>
  </r>
  <r>
    <x v="6"/>
    <x v="35"/>
    <n v="8.4358523725834793"/>
    <x v="1"/>
    <x v="3"/>
  </r>
  <r>
    <x v="6"/>
    <x v="36"/>
    <n v="0.70298769771529002"/>
    <x v="1"/>
    <x v="3"/>
  </r>
  <r>
    <x v="6"/>
    <x v="4"/>
    <n v="0"/>
    <x v="1"/>
    <x v="3"/>
  </r>
  <r>
    <x v="6"/>
    <x v="37"/>
    <n v="6.5448154657293456"/>
    <x v="1"/>
    <x v="3"/>
  </r>
  <r>
    <x v="7"/>
    <x v="38"/>
    <n v="52.460456942003518"/>
    <x v="1"/>
    <x v="3"/>
  </r>
  <r>
    <x v="7"/>
    <x v="39"/>
    <n v="15.202108963093146"/>
    <x v="1"/>
    <x v="3"/>
  </r>
  <r>
    <x v="7"/>
    <x v="40"/>
    <n v="15.377855887521969"/>
    <x v="1"/>
    <x v="3"/>
  </r>
  <r>
    <x v="7"/>
    <x v="41"/>
    <n v="16.080843585237258"/>
    <x v="1"/>
    <x v="3"/>
  </r>
  <r>
    <x v="7"/>
    <x v="4"/>
    <n v="0.87873462214411246"/>
    <x v="1"/>
    <x v="3"/>
  </r>
  <r>
    <x v="7"/>
    <x v="42"/>
    <n v="2.8563829787234054"/>
    <x v="1"/>
    <x v="3"/>
  </r>
  <r>
    <x v="8"/>
    <x v="43"/>
    <n v="52.460456942003518"/>
    <x v="1"/>
    <x v="3"/>
  </r>
  <r>
    <x v="8"/>
    <x v="44"/>
    <n v="46.660808435852374"/>
    <x v="1"/>
    <x v="3"/>
  </r>
  <r>
    <x v="8"/>
    <x v="4"/>
    <n v="0.87873462214411246"/>
    <x v="1"/>
    <x v="3"/>
  </r>
  <r>
    <x v="9"/>
    <x v="45"/>
    <n v="6.1511423550087869"/>
    <x v="1"/>
    <x v="3"/>
  </r>
  <r>
    <x v="9"/>
    <x v="46"/>
    <n v="5.6239015817223201"/>
    <x v="1"/>
    <x v="3"/>
  </r>
  <r>
    <x v="9"/>
    <x v="47"/>
    <n v="7.8207381370826008"/>
    <x v="1"/>
    <x v="3"/>
  </r>
  <r>
    <x v="9"/>
    <x v="48"/>
    <n v="3.6906854130052724"/>
    <x v="1"/>
    <x v="3"/>
  </r>
  <r>
    <x v="9"/>
    <x v="49"/>
    <n v="1.9332161687170475"/>
    <x v="1"/>
    <x v="3"/>
  </r>
  <r>
    <x v="9"/>
    <x v="50"/>
    <n v="1.9332161687170475"/>
    <x v="1"/>
    <x v="3"/>
  </r>
  <r>
    <x v="9"/>
    <x v="51"/>
    <n v="1.0544815465729349"/>
    <x v="1"/>
    <x v="3"/>
  </r>
  <r>
    <x v="9"/>
    <x v="52"/>
    <n v="1.1423550087873462"/>
    <x v="1"/>
    <x v="3"/>
  </r>
  <r>
    <x v="9"/>
    <x v="53"/>
    <n v="4.1300527240773288"/>
    <x v="1"/>
    <x v="3"/>
  </r>
  <r>
    <x v="9"/>
    <x v="54"/>
    <n v="9.6660808435852381"/>
    <x v="1"/>
    <x v="3"/>
  </r>
  <r>
    <x v="9"/>
    <x v="4"/>
    <n v="56.854130052724081"/>
    <x v="1"/>
    <x v="3"/>
  </r>
  <r>
    <x v="9"/>
    <x v="55"/>
    <n v="6.1014935505770582"/>
    <x v="1"/>
    <x v="3"/>
  </r>
  <r>
    <x v="4"/>
    <x v="20"/>
    <n v="13.888888888888889"/>
    <x v="2"/>
    <x v="3"/>
  </r>
  <r>
    <x v="4"/>
    <x v="21"/>
    <n v="21.331236897274632"/>
    <x v="2"/>
    <x v="3"/>
  </r>
  <r>
    <x v="4"/>
    <x v="22"/>
    <n v="35.429769392033542"/>
    <x v="2"/>
    <x v="3"/>
  </r>
  <r>
    <x v="4"/>
    <x v="23"/>
    <n v="7.1802935010482178"/>
    <x v="2"/>
    <x v="3"/>
  </r>
  <r>
    <x v="4"/>
    <x v="24"/>
    <n v="16.090146750524109"/>
    <x v="2"/>
    <x v="3"/>
  </r>
  <r>
    <x v="4"/>
    <x v="25"/>
    <n v="0.68134171907756813"/>
    <x v="2"/>
    <x v="3"/>
  </r>
  <r>
    <x v="4"/>
    <x v="26"/>
    <n v="4.8218029350104823"/>
    <x v="2"/>
    <x v="3"/>
  </r>
  <r>
    <x v="4"/>
    <x v="27"/>
    <n v="0.41928721174004191"/>
    <x v="2"/>
    <x v="3"/>
  </r>
  <r>
    <x v="4"/>
    <x v="28"/>
    <n v="0.15723270440251572"/>
    <x v="2"/>
    <x v="3"/>
  </r>
  <r>
    <x v="5"/>
    <x v="20"/>
    <n v="14.20335429769392"/>
    <x v="2"/>
    <x v="3"/>
  </r>
  <r>
    <x v="5"/>
    <x v="21"/>
    <n v="20.387840670859539"/>
    <x v="2"/>
    <x v="3"/>
  </r>
  <r>
    <x v="5"/>
    <x v="22"/>
    <n v="19.916142557651991"/>
    <x v="2"/>
    <x v="3"/>
  </r>
  <r>
    <x v="5"/>
    <x v="23"/>
    <n v="5.2935010482180296"/>
    <x v="2"/>
    <x v="3"/>
  </r>
  <r>
    <x v="5"/>
    <x v="24"/>
    <n v="9.2767295597484285"/>
    <x v="2"/>
    <x v="3"/>
  </r>
  <r>
    <x v="5"/>
    <x v="25"/>
    <n v="2.0440251572327046"/>
    <x v="2"/>
    <x v="3"/>
  </r>
  <r>
    <x v="5"/>
    <x v="26"/>
    <n v="4.1404612159329144"/>
    <x v="2"/>
    <x v="3"/>
  </r>
  <r>
    <x v="5"/>
    <x v="27"/>
    <n v="0.26205450733752622"/>
    <x v="2"/>
    <x v="3"/>
  </r>
  <r>
    <x v="5"/>
    <x v="28"/>
    <n v="0.15723270440251572"/>
    <x v="2"/>
    <x v="3"/>
  </r>
  <r>
    <x v="5"/>
    <x v="4"/>
    <n v="24.318658280922431"/>
    <x v="2"/>
    <x v="3"/>
  </r>
  <r>
    <x v="6"/>
    <x v="33"/>
    <n v="4.9266247379454926"/>
    <x v="2"/>
    <x v="3"/>
  </r>
  <r>
    <x v="6"/>
    <x v="34"/>
    <n v="64.412997903563948"/>
    <x v="2"/>
    <x v="3"/>
  </r>
  <r>
    <x v="6"/>
    <x v="35"/>
    <n v="26.781970649895179"/>
    <x v="2"/>
    <x v="3"/>
  </r>
  <r>
    <x v="6"/>
    <x v="36"/>
    <n v="3.8784067085953877"/>
    <x v="2"/>
    <x v="3"/>
  </r>
  <r>
    <x v="6"/>
    <x v="4"/>
    <n v="0"/>
    <x v="2"/>
    <x v="3"/>
  </r>
  <r>
    <x v="6"/>
    <x v="37"/>
    <n v="9.4848008385744151"/>
    <x v="2"/>
    <x v="3"/>
  </r>
  <r>
    <x v="7"/>
    <x v="38"/>
    <n v="21.016771488469601"/>
    <x v="2"/>
    <x v="3"/>
  </r>
  <r>
    <x v="7"/>
    <x v="39"/>
    <n v="12.054507337526205"/>
    <x v="2"/>
    <x v="3"/>
  </r>
  <r>
    <x v="7"/>
    <x v="40"/>
    <n v="18.186582809224319"/>
    <x v="2"/>
    <x v="3"/>
  </r>
  <r>
    <x v="7"/>
    <x v="41"/>
    <n v="48.322851153039835"/>
    <x v="2"/>
    <x v="3"/>
  </r>
  <r>
    <x v="7"/>
    <x v="4"/>
    <n v="0.41928721174004191"/>
    <x v="2"/>
    <x v="3"/>
  </r>
  <r>
    <x v="7"/>
    <x v="42"/>
    <n v="6.1889473684210499"/>
    <x v="2"/>
    <x v="3"/>
  </r>
  <r>
    <x v="8"/>
    <x v="43"/>
    <n v="21.016771488469601"/>
    <x v="2"/>
    <x v="3"/>
  </r>
  <r>
    <x v="8"/>
    <x v="44"/>
    <n v="78.563941299790358"/>
    <x v="2"/>
    <x v="3"/>
  </r>
  <r>
    <x v="8"/>
    <x v="4"/>
    <n v="0.41928721174004191"/>
    <x v="2"/>
    <x v="3"/>
  </r>
  <r>
    <x v="9"/>
    <x v="45"/>
    <n v="13.155136268343815"/>
    <x v="2"/>
    <x v="3"/>
  </r>
  <r>
    <x v="9"/>
    <x v="46"/>
    <n v="9.4863731656184491"/>
    <x v="2"/>
    <x v="3"/>
  </r>
  <r>
    <x v="9"/>
    <x v="47"/>
    <n v="22.484276729559749"/>
    <x v="2"/>
    <x v="3"/>
  </r>
  <r>
    <x v="9"/>
    <x v="48"/>
    <n v="7.7044025157232703"/>
    <x v="2"/>
    <x v="3"/>
  </r>
  <r>
    <x v="9"/>
    <x v="49"/>
    <n v="3.7211740041928723"/>
    <x v="2"/>
    <x v="3"/>
  </r>
  <r>
    <x v="9"/>
    <x v="50"/>
    <n v="3.1970649895178198"/>
    <x v="2"/>
    <x v="3"/>
  </r>
  <r>
    <x v="9"/>
    <x v="51"/>
    <n v="1.519916142557652"/>
    <x v="2"/>
    <x v="3"/>
  </r>
  <r>
    <x v="9"/>
    <x v="52"/>
    <n v="1.2054507337526206"/>
    <x v="2"/>
    <x v="3"/>
  </r>
  <r>
    <x v="9"/>
    <x v="53"/>
    <n v="3.459119496855346"/>
    <x v="2"/>
    <x v="3"/>
  </r>
  <r>
    <x v="9"/>
    <x v="54"/>
    <n v="5.5555555555555554"/>
    <x v="2"/>
    <x v="3"/>
  </r>
  <r>
    <x v="9"/>
    <x v="4"/>
    <n v="28.511530398322851"/>
    <x v="2"/>
    <x v="3"/>
  </r>
  <r>
    <x v="9"/>
    <x v="55"/>
    <n v="3.0377565982404717"/>
    <x v="2"/>
    <x v="3"/>
  </r>
  <r>
    <x v="4"/>
    <x v="20"/>
    <n v="2"/>
    <x v="3"/>
    <x v="3"/>
  </r>
  <r>
    <x v="4"/>
    <x v="21"/>
    <n v="11.733333333333333"/>
    <x v="3"/>
    <x v="3"/>
  </r>
  <r>
    <x v="4"/>
    <x v="22"/>
    <n v="35.06666666666667"/>
    <x v="3"/>
    <x v="3"/>
  </r>
  <r>
    <x v="4"/>
    <x v="23"/>
    <n v="6.666666666666667"/>
    <x v="3"/>
    <x v="3"/>
  </r>
  <r>
    <x v="4"/>
    <x v="24"/>
    <n v="6.666666666666667"/>
    <x v="3"/>
    <x v="3"/>
  </r>
  <r>
    <x v="4"/>
    <x v="25"/>
    <n v="4"/>
    <x v="3"/>
    <x v="3"/>
  </r>
  <r>
    <x v="4"/>
    <x v="26"/>
    <n v="30.533333333333335"/>
    <x v="3"/>
    <x v="3"/>
  </r>
  <r>
    <x v="4"/>
    <x v="27"/>
    <n v="3.2"/>
    <x v="3"/>
    <x v="3"/>
  </r>
  <r>
    <x v="4"/>
    <x v="28"/>
    <n v="0.13333333333333333"/>
    <x v="3"/>
    <x v="3"/>
  </r>
  <r>
    <x v="5"/>
    <x v="20"/>
    <n v="2"/>
    <x v="3"/>
    <x v="3"/>
  </r>
  <r>
    <x v="5"/>
    <x v="21"/>
    <n v="6.1333333333333337"/>
    <x v="3"/>
    <x v="3"/>
  </r>
  <r>
    <x v="5"/>
    <x v="22"/>
    <n v="10.8"/>
    <x v="3"/>
    <x v="3"/>
  </r>
  <r>
    <x v="5"/>
    <x v="23"/>
    <n v="2.1333333333333333"/>
    <x v="3"/>
    <x v="3"/>
  </r>
  <r>
    <x v="5"/>
    <x v="24"/>
    <n v="2.2666666666666666"/>
    <x v="3"/>
    <x v="3"/>
  </r>
  <r>
    <x v="5"/>
    <x v="25"/>
    <n v="2.2666666666666666"/>
    <x v="3"/>
    <x v="3"/>
  </r>
  <r>
    <x v="5"/>
    <x v="26"/>
    <n v="16.8"/>
    <x v="3"/>
    <x v="3"/>
  </r>
  <r>
    <x v="5"/>
    <x v="27"/>
    <n v="1.6"/>
    <x v="3"/>
    <x v="3"/>
  </r>
  <r>
    <x v="5"/>
    <x v="28"/>
    <n v="0.26666666666666666"/>
    <x v="3"/>
    <x v="3"/>
  </r>
  <r>
    <x v="5"/>
    <x v="4"/>
    <n v="55.733333333333334"/>
    <x v="3"/>
    <x v="3"/>
  </r>
  <r>
    <x v="6"/>
    <x v="33"/>
    <n v="2.5333333333333332"/>
    <x v="3"/>
    <x v="3"/>
  </r>
  <r>
    <x v="6"/>
    <x v="34"/>
    <n v="36.93333333333333"/>
    <x v="3"/>
    <x v="3"/>
  </r>
  <r>
    <x v="6"/>
    <x v="35"/>
    <n v="51.466666666666669"/>
    <x v="3"/>
    <x v="3"/>
  </r>
  <r>
    <x v="6"/>
    <x v="36"/>
    <n v="9.0666666666666664"/>
    <x v="3"/>
    <x v="3"/>
  </r>
  <r>
    <x v="6"/>
    <x v="4"/>
    <n v="0"/>
    <x v="3"/>
    <x v="3"/>
  </r>
  <r>
    <x v="6"/>
    <x v="37"/>
    <n v="12.202666666666666"/>
    <x v="3"/>
    <x v="3"/>
  </r>
  <r>
    <x v="7"/>
    <x v="38"/>
    <n v="49.2"/>
    <x v="3"/>
    <x v="3"/>
  </r>
  <r>
    <x v="7"/>
    <x v="39"/>
    <n v="15.733333333333333"/>
    <x v="3"/>
    <x v="3"/>
  </r>
  <r>
    <x v="7"/>
    <x v="40"/>
    <n v="14.933333333333334"/>
    <x v="3"/>
    <x v="3"/>
  </r>
  <r>
    <x v="7"/>
    <x v="41"/>
    <n v="20"/>
    <x v="3"/>
    <x v="3"/>
  </r>
  <r>
    <x v="7"/>
    <x v="4"/>
    <n v="0.13333333333333333"/>
    <x v="3"/>
    <x v="3"/>
  </r>
  <r>
    <x v="7"/>
    <x v="42"/>
    <n v="2.432576769025371"/>
    <x v="3"/>
    <x v="3"/>
  </r>
  <r>
    <x v="8"/>
    <x v="43"/>
    <n v="49.2"/>
    <x v="3"/>
    <x v="3"/>
  </r>
  <r>
    <x v="8"/>
    <x v="44"/>
    <n v="50.666666666666664"/>
    <x v="3"/>
    <x v="3"/>
  </r>
  <r>
    <x v="8"/>
    <x v="4"/>
    <n v="0.13333333333333333"/>
    <x v="3"/>
    <x v="3"/>
  </r>
  <r>
    <x v="9"/>
    <x v="45"/>
    <n v="4.2666666666666666"/>
    <x v="3"/>
    <x v="3"/>
  </r>
  <r>
    <x v="9"/>
    <x v="46"/>
    <n v="4.2666666666666666"/>
    <x v="3"/>
    <x v="3"/>
  </r>
  <r>
    <x v="9"/>
    <x v="47"/>
    <n v="14"/>
    <x v="3"/>
    <x v="3"/>
  </r>
  <r>
    <x v="9"/>
    <x v="48"/>
    <n v="5.6"/>
    <x v="3"/>
    <x v="3"/>
  </r>
  <r>
    <x v="9"/>
    <x v="49"/>
    <n v="3.4666666666666668"/>
    <x v="3"/>
    <x v="3"/>
  </r>
  <r>
    <x v="9"/>
    <x v="50"/>
    <n v="2.5333333333333332"/>
    <x v="3"/>
    <x v="3"/>
  </r>
  <r>
    <x v="9"/>
    <x v="51"/>
    <n v="2.1333333333333333"/>
    <x v="3"/>
    <x v="3"/>
  </r>
  <r>
    <x v="9"/>
    <x v="52"/>
    <n v="2.2666666666666666"/>
    <x v="3"/>
    <x v="3"/>
  </r>
  <r>
    <x v="9"/>
    <x v="53"/>
    <n v="3.0666666666666669"/>
    <x v="3"/>
    <x v="3"/>
  </r>
  <r>
    <x v="9"/>
    <x v="54"/>
    <n v="6.4"/>
    <x v="3"/>
    <x v="3"/>
  </r>
  <r>
    <x v="9"/>
    <x v="4"/>
    <n v="52"/>
    <x v="3"/>
    <x v="3"/>
  </r>
  <r>
    <x v="9"/>
    <x v="55"/>
    <n v="4.3358796296296305"/>
    <x v="3"/>
    <x v="3"/>
  </r>
  <r>
    <x v="4"/>
    <x v="20"/>
    <n v="9.628378378378379"/>
    <x v="4"/>
    <x v="3"/>
  </r>
  <r>
    <x v="4"/>
    <x v="21"/>
    <n v="35.304054054054056"/>
    <x v="4"/>
    <x v="3"/>
  </r>
  <r>
    <x v="4"/>
    <x v="22"/>
    <n v="23.986486486486488"/>
    <x v="4"/>
    <x v="3"/>
  </r>
  <r>
    <x v="4"/>
    <x v="23"/>
    <n v="12.331081081081081"/>
    <x v="4"/>
    <x v="3"/>
  </r>
  <r>
    <x v="4"/>
    <x v="24"/>
    <n v="3.8851351351351351"/>
    <x v="4"/>
    <x v="3"/>
  </r>
  <r>
    <x v="4"/>
    <x v="25"/>
    <n v="0.84459459459459463"/>
    <x v="4"/>
    <x v="3"/>
  </r>
  <r>
    <x v="4"/>
    <x v="26"/>
    <n v="14.02027027027027"/>
    <x v="4"/>
    <x v="3"/>
  </r>
  <r>
    <x v="4"/>
    <x v="27"/>
    <n v="0"/>
    <x v="4"/>
    <x v="3"/>
  </r>
  <r>
    <x v="4"/>
    <x v="28"/>
    <n v="0"/>
    <x v="4"/>
    <x v="3"/>
  </r>
  <r>
    <x v="5"/>
    <x v="20"/>
    <n v="10.472972972972974"/>
    <x v="4"/>
    <x v="3"/>
  </r>
  <r>
    <x v="5"/>
    <x v="21"/>
    <n v="15.70945945945946"/>
    <x v="4"/>
    <x v="3"/>
  </r>
  <r>
    <x v="5"/>
    <x v="22"/>
    <n v="9.9662162162162158"/>
    <x v="4"/>
    <x v="3"/>
  </r>
  <r>
    <x v="5"/>
    <x v="23"/>
    <n v="3.8851351351351351"/>
    <x v="4"/>
    <x v="3"/>
  </r>
  <r>
    <x v="5"/>
    <x v="24"/>
    <n v="2.1959459459459461"/>
    <x v="4"/>
    <x v="3"/>
  </r>
  <r>
    <x v="5"/>
    <x v="25"/>
    <n v="0.84459459459459463"/>
    <x v="4"/>
    <x v="3"/>
  </r>
  <r>
    <x v="5"/>
    <x v="26"/>
    <n v="12.668918918918919"/>
    <x v="4"/>
    <x v="3"/>
  </r>
  <r>
    <x v="5"/>
    <x v="27"/>
    <n v="0.16891891891891891"/>
    <x v="4"/>
    <x v="3"/>
  </r>
  <r>
    <x v="5"/>
    <x v="28"/>
    <n v="0.33783783783783783"/>
    <x v="4"/>
    <x v="3"/>
  </r>
  <r>
    <x v="5"/>
    <x v="4"/>
    <n v="43.75"/>
    <x v="4"/>
    <x v="3"/>
  </r>
  <r>
    <x v="6"/>
    <x v="33"/>
    <n v="0.67567567567567566"/>
    <x v="4"/>
    <x v="3"/>
  </r>
  <r>
    <x v="6"/>
    <x v="34"/>
    <n v="72.972972972972968"/>
    <x v="4"/>
    <x v="3"/>
  </r>
  <r>
    <x v="6"/>
    <x v="35"/>
    <n v="21.283783783783782"/>
    <x v="4"/>
    <x v="3"/>
  </r>
  <r>
    <x v="6"/>
    <x v="36"/>
    <n v="5.0675675675675675"/>
    <x v="4"/>
    <x v="3"/>
  </r>
  <r>
    <x v="6"/>
    <x v="4"/>
    <n v="0"/>
    <x v="4"/>
    <x v="3"/>
  </r>
  <r>
    <x v="6"/>
    <x v="37"/>
    <n v="9.8699324324324422"/>
    <x v="4"/>
    <x v="3"/>
  </r>
  <r>
    <x v="7"/>
    <x v="38"/>
    <n v="38.682432432432435"/>
    <x v="4"/>
    <x v="3"/>
  </r>
  <r>
    <x v="7"/>
    <x v="39"/>
    <n v="18.918918918918919"/>
    <x v="4"/>
    <x v="3"/>
  </r>
  <r>
    <x v="7"/>
    <x v="40"/>
    <n v="16.891891891891891"/>
    <x v="4"/>
    <x v="3"/>
  </r>
  <r>
    <x v="7"/>
    <x v="41"/>
    <n v="25.168918918918919"/>
    <x v="4"/>
    <x v="3"/>
  </r>
  <r>
    <x v="7"/>
    <x v="4"/>
    <n v="0.33783783783783783"/>
    <x v="4"/>
    <x v="3"/>
  </r>
  <r>
    <x v="7"/>
    <x v="42"/>
    <n v="2.9779661016949128"/>
    <x v="4"/>
    <x v="3"/>
  </r>
  <r>
    <x v="8"/>
    <x v="43"/>
    <n v="38.682432432432435"/>
    <x v="4"/>
    <x v="3"/>
  </r>
  <r>
    <x v="8"/>
    <x v="44"/>
    <n v="60.979729729729726"/>
    <x v="4"/>
    <x v="3"/>
  </r>
  <r>
    <x v="8"/>
    <x v="4"/>
    <n v="0.33783783783783783"/>
    <x v="4"/>
    <x v="3"/>
  </r>
  <r>
    <x v="9"/>
    <x v="45"/>
    <n v="3.8851351351351351"/>
    <x v="4"/>
    <x v="3"/>
  </r>
  <r>
    <x v="9"/>
    <x v="46"/>
    <n v="2.3648648648648649"/>
    <x v="4"/>
    <x v="3"/>
  </r>
  <r>
    <x v="9"/>
    <x v="47"/>
    <n v="16.554054054054053"/>
    <x v="4"/>
    <x v="3"/>
  </r>
  <r>
    <x v="9"/>
    <x v="48"/>
    <n v="5.4054054054054053"/>
    <x v="4"/>
    <x v="3"/>
  </r>
  <r>
    <x v="9"/>
    <x v="49"/>
    <n v="3.8851351351351351"/>
    <x v="4"/>
    <x v="3"/>
  </r>
  <r>
    <x v="9"/>
    <x v="50"/>
    <n v="2.8716216216216215"/>
    <x v="4"/>
    <x v="3"/>
  </r>
  <r>
    <x v="9"/>
    <x v="51"/>
    <n v="2.0270270270270272"/>
    <x v="4"/>
    <x v="3"/>
  </r>
  <r>
    <x v="9"/>
    <x v="52"/>
    <n v="2.3648648648648649"/>
    <x v="4"/>
    <x v="3"/>
  </r>
  <r>
    <x v="9"/>
    <x v="53"/>
    <n v="4.5608108108108105"/>
    <x v="4"/>
    <x v="3"/>
  </r>
  <r>
    <x v="9"/>
    <x v="54"/>
    <n v="8.2770270270270263"/>
    <x v="4"/>
    <x v="3"/>
  </r>
  <r>
    <x v="9"/>
    <x v="4"/>
    <n v="47.804054054054056"/>
    <x v="4"/>
    <x v="3"/>
  </r>
  <r>
    <x v="9"/>
    <x v="55"/>
    <n v="5.1475188781014038"/>
    <x v="4"/>
    <x v="3"/>
  </r>
  <r>
    <x v="4"/>
    <x v="20"/>
    <n v="5.6603773584905657"/>
    <x v="5"/>
    <x v="3"/>
  </r>
  <r>
    <x v="4"/>
    <x v="21"/>
    <n v="28.930817610062892"/>
    <x v="5"/>
    <x v="3"/>
  </r>
  <r>
    <x v="4"/>
    <x v="22"/>
    <n v="21.383647798742139"/>
    <x v="5"/>
    <x v="3"/>
  </r>
  <r>
    <x v="4"/>
    <x v="23"/>
    <n v="23.270440251572328"/>
    <x v="5"/>
    <x v="3"/>
  </r>
  <r>
    <x v="4"/>
    <x v="24"/>
    <n v="1.2578616352201257"/>
    <x v="5"/>
    <x v="3"/>
  </r>
  <r>
    <x v="4"/>
    <x v="25"/>
    <n v="2.5157232704402515"/>
    <x v="5"/>
    <x v="3"/>
  </r>
  <r>
    <x v="4"/>
    <x v="26"/>
    <n v="16.981132075471699"/>
    <x v="5"/>
    <x v="3"/>
  </r>
  <r>
    <x v="4"/>
    <x v="27"/>
    <n v="0"/>
    <x v="5"/>
    <x v="3"/>
  </r>
  <r>
    <x v="4"/>
    <x v="28"/>
    <n v="0"/>
    <x v="5"/>
    <x v="3"/>
  </r>
  <r>
    <x v="5"/>
    <x v="20"/>
    <n v="8.1761006289308185"/>
    <x v="5"/>
    <x v="3"/>
  </r>
  <r>
    <x v="5"/>
    <x v="21"/>
    <n v="11.320754716981131"/>
    <x v="5"/>
    <x v="3"/>
  </r>
  <r>
    <x v="5"/>
    <x v="22"/>
    <n v="8.8050314465408803"/>
    <x v="5"/>
    <x v="3"/>
  </r>
  <r>
    <x v="5"/>
    <x v="23"/>
    <n v="5.0314465408805029"/>
    <x v="5"/>
    <x v="3"/>
  </r>
  <r>
    <x v="5"/>
    <x v="24"/>
    <n v="2.5157232704402515"/>
    <x v="5"/>
    <x v="3"/>
  </r>
  <r>
    <x v="5"/>
    <x v="25"/>
    <n v="1.8867924528301887"/>
    <x v="5"/>
    <x v="3"/>
  </r>
  <r>
    <x v="5"/>
    <x v="26"/>
    <n v="16.981132075471699"/>
    <x v="5"/>
    <x v="3"/>
  </r>
  <r>
    <x v="5"/>
    <x v="27"/>
    <n v="0"/>
    <x v="5"/>
    <x v="3"/>
  </r>
  <r>
    <x v="5"/>
    <x v="28"/>
    <n v="0"/>
    <x v="5"/>
    <x v="3"/>
  </r>
  <r>
    <x v="5"/>
    <x v="4"/>
    <n v="45.283018867924525"/>
    <x v="5"/>
    <x v="3"/>
  </r>
  <r>
    <x v="6"/>
    <x v="33"/>
    <n v="0"/>
    <x v="5"/>
    <x v="3"/>
  </r>
  <r>
    <x v="6"/>
    <x v="34"/>
    <n v="72.327044025157235"/>
    <x v="5"/>
    <x v="3"/>
  </r>
  <r>
    <x v="6"/>
    <x v="35"/>
    <n v="22.012578616352201"/>
    <x v="5"/>
    <x v="3"/>
  </r>
  <r>
    <x v="6"/>
    <x v="36"/>
    <n v="5.6603773584905657"/>
    <x v="5"/>
    <x v="3"/>
  </r>
  <r>
    <x v="6"/>
    <x v="4"/>
    <n v="0"/>
    <x v="5"/>
    <x v="3"/>
  </r>
  <r>
    <x v="6"/>
    <x v="37"/>
    <n v="9.8113207547169825"/>
    <x v="5"/>
    <x v="3"/>
  </r>
  <r>
    <x v="7"/>
    <x v="38"/>
    <n v="40.251572327044023"/>
    <x v="5"/>
    <x v="3"/>
  </r>
  <r>
    <x v="7"/>
    <x v="39"/>
    <n v="15.723270440251572"/>
    <x v="5"/>
    <x v="3"/>
  </r>
  <r>
    <x v="7"/>
    <x v="40"/>
    <n v="18.867924528301888"/>
    <x v="5"/>
    <x v="3"/>
  </r>
  <r>
    <x v="7"/>
    <x v="41"/>
    <n v="24.528301886792452"/>
    <x v="5"/>
    <x v="3"/>
  </r>
  <r>
    <x v="7"/>
    <x v="4"/>
    <n v="0.62893081761006286"/>
    <x v="5"/>
    <x v="3"/>
  </r>
  <r>
    <x v="7"/>
    <x v="42"/>
    <n v="3.0189873417721516"/>
    <x v="5"/>
    <x v="3"/>
  </r>
  <r>
    <x v="8"/>
    <x v="43"/>
    <n v="40.251572327044023"/>
    <x v="5"/>
    <x v="3"/>
  </r>
  <r>
    <x v="8"/>
    <x v="44"/>
    <n v="59.119496855345915"/>
    <x v="5"/>
    <x v="3"/>
  </r>
  <r>
    <x v="8"/>
    <x v="4"/>
    <n v="0.62893081761006286"/>
    <x v="5"/>
    <x v="3"/>
  </r>
  <r>
    <x v="9"/>
    <x v="45"/>
    <n v="6.2893081761006293"/>
    <x v="5"/>
    <x v="3"/>
  </r>
  <r>
    <x v="9"/>
    <x v="46"/>
    <n v="1.8867924528301887"/>
    <x v="5"/>
    <x v="3"/>
  </r>
  <r>
    <x v="9"/>
    <x v="47"/>
    <n v="19.49685534591195"/>
    <x v="5"/>
    <x v="3"/>
  </r>
  <r>
    <x v="9"/>
    <x v="48"/>
    <n v="4.4025157232704402"/>
    <x v="5"/>
    <x v="3"/>
  </r>
  <r>
    <x v="9"/>
    <x v="49"/>
    <n v="4.4025157232704402"/>
    <x v="5"/>
    <x v="3"/>
  </r>
  <r>
    <x v="9"/>
    <x v="50"/>
    <n v="3.1446540880503147"/>
    <x v="5"/>
    <x v="3"/>
  </r>
  <r>
    <x v="9"/>
    <x v="51"/>
    <n v="2.5157232704402515"/>
    <x v="5"/>
    <x v="3"/>
  </r>
  <r>
    <x v="9"/>
    <x v="52"/>
    <n v="1.8867924528301887"/>
    <x v="5"/>
    <x v="3"/>
  </r>
  <r>
    <x v="9"/>
    <x v="53"/>
    <n v="1.8867924528301887"/>
    <x v="5"/>
    <x v="3"/>
  </r>
  <r>
    <x v="9"/>
    <x v="54"/>
    <n v="6.9182389937106921"/>
    <x v="5"/>
    <x v="3"/>
  </r>
  <r>
    <x v="9"/>
    <x v="4"/>
    <n v="47.169811320754718"/>
    <x v="5"/>
    <x v="3"/>
  </r>
  <r>
    <x v="9"/>
    <x v="55"/>
    <n v="4.054563492063493"/>
    <x v="5"/>
    <x v="3"/>
  </r>
  <r>
    <x v="4"/>
    <x v="20"/>
    <n v="12.962962962962964"/>
    <x v="6"/>
    <x v="3"/>
  </r>
  <r>
    <x v="4"/>
    <x v="21"/>
    <n v="35.185185185185183"/>
    <x v="6"/>
    <x v="3"/>
  </r>
  <r>
    <x v="4"/>
    <x v="22"/>
    <n v="29.62962962962963"/>
    <x v="6"/>
    <x v="3"/>
  </r>
  <r>
    <x v="4"/>
    <x v="23"/>
    <n v="2.7777777777777777"/>
    <x v="6"/>
    <x v="3"/>
  </r>
  <r>
    <x v="4"/>
    <x v="24"/>
    <n v="3.7037037037037037"/>
    <x v="6"/>
    <x v="3"/>
  </r>
  <r>
    <x v="4"/>
    <x v="25"/>
    <n v="0"/>
    <x v="6"/>
    <x v="3"/>
  </r>
  <r>
    <x v="4"/>
    <x v="26"/>
    <n v="15.74074074074074"/>
    <x v="6"/>
    <x v="3"/>
  </r>
  <r>
    <x v="4"/>
    <x v="27"/>
    <n v="0"/>
    <x v="6"/>
    <x v="3"/>
  </r>
  <r>
    <x v="4"/>
    <x v="28"/>
    <n v="0"/>
    <x v="6"/>
    <x v="3"/>
  </r>
  <r>
    <x v="5"/>
    <x v="20"/>
    <n v="12.962962962962964"/>
    <x v="6"/>
    <x v="3"/>
  </r>
  <r>
    <x v="5"/>
    <x v="21"/>
    <n v="12.962962962962964"/>
    <x v="6"/>
    <x v="3"/>
  </r>
  <r>
    <x v="5"/>
    <x v="22"/>
    <n v="12.962962962962964"/>
    <x v="6"/>
    <x v="3"/>
  </r>
  <r>
    <x v="5"/>
    <x v="23"/>
    <n v="3.7037037037037037"/>
    <x v="6"/>
    <x v="3"/>
  </r>
  <r>
    <x v="5"/>
    <x v="24"/>
    <n v="2.7777777777777777"/>
    <x v="6"/>
    <x v="3"/>
  </r>
  <r>
    <x v="5"/>
    <x v="25"/>
    <n v="0.92592592592592593"/>
    <x v="6"/>
    <x v="3"/>
  </r>
  <r>
    <x v="5"/>
    <x v="26"/>
    <n v="14.814814814814815"/>
    <x v="6"/>
    <x v="3"/>
  </r>
  <r>
    <x v="5"/>
    <x v="27"/>
    <n v="0"/>
    <x v="6"/>
    <x v="3"/>
  </r>
  <r>
    <x v="5"/>
    <x v="28"/>
    <n v="0"/>
    <x v="6"/>
    <x v="3"/>
  </r>
  <r>
    <x v="5"/>
    <x v="4"/>
    <n v="38.888888888888886"/>
    <x v="6"/>
    <x v="3"/>
  </r>
  <r>
    <x v="6"/>
    <x v="33"/>
    <n v="0.92592592592592593"/>
    <x v="6"/>
    <x v="3"/>
  </r>
  <r>
    <x v="6"/>
    <x v="34"/>
    <n v="60.185185185185183"/>
    <x v="6"/>
    <x v="3"/>
  </r>
  <r>
    <x v="6"/>
    <x v="35"/>
    <n v="27.777777777777779"/>
    <x v="6"/>
    <x v="3"/>
  </r>
  <r>
    <x v="6"/>
    <x v="36"/>
    <n v="11.111111111111111"/>
    <x v="6"/>
    <x v="3"/>
  </r>
  <r>
    <x v="6"/>
    <x v="4"/>
    <n v="0"/>
    <x v="6"/>
    <x v="3"/>
  </r>
  <r>
    <x v="6"/>
    <x v="37"/>
    <n v="13.203703703703699"/>
    <x v="6"/>
    <x v="3"/>
  </r>
  <r>
    <x v="7"/>
    <x v="38"/>
    <n v="34.25925925925926"/>
    <x v="6"/>
    <x v="3"/>
  </r>
  <r>
    <x v="7"/>
    <x v="39"/>
    <n v="18.518518518518519"/>
    <x v="6"/>
    <x v="3"/>
  </r>
  <r>
    <x v="7"/>
    <x v="40"/>
    <n v="17.592592592592592"/>
    <x v="6"/>
    <x v="3"/>
  </r>
  <r>
    <x v="7"/>
    <x v="41"/>
    <n v="29.62962962962963"/>
    <x v="6"/>
    <x v="3"/>
  </r>
  <r>
    <x v="7"/>
    <x v="4"/>
    <n v="0"/>
    <x v="6"/>
    <x v="3"/>
  </r>
  <r>
    <x v="7"/>
    <x v="42"/>
    <n v="3.6666666666666661"/>
    <x v="6"/>
    <x v="3"/>
  </r>
  <r>
    <x v="8"/>
    <x v="43"/>
    <n v="34.25925925925926"/>
    <x v="6"/>
    <x v="3"/>
  </r>
  <r>
    <x v="8"/>
    <x v="44"/>
    <n v="65.740740740740748"/>
    <x v="6"/>
    <x v="3"/>
  </r>
  <r>
    <x v="8"/>
    <x v="4"/>
    <n v="0"/>
    <x v="6"/>
    <x v="3"/>
  </r>
  <r>
    <x v="9"/>
    <x v="45"/>
    <n v="2.7777777777777777"/>
    <x v="6"/>
    <x v="3"/>
  </r>
  <r>
    <x v="9"/>
    <x v="46"/>
    <n v="2.7777777777777777"/>
    <x v="6"/>
    <x v="3"/>
  </r>
  <r>
    <x v="9"/>
    <x v="47"/>
    <n v="21.296296296296298"/>
    <x v="6"/>
    <x v="3"/>
  </r>
  <r>
    <x v="9"/>
    <x v="48"/>
    <n v="4.6296296296296298"/>
    <x v="6"/>
    <x v="3"/>
  </r>
  <r>
    <x v="9"/>
    <x v="49"/>
    <n v="5.5555555555555554"/>
    <x v="6"/>
    <x v="3"/>
  </r>
  <r>
    <x v="9"/>
    <x v="50"/>
    <n v="3.7037037037037037"/>
    <x v="6"/>
    <x v="3"/>
  </r>
  <r>
    <x v="9"/>
    <x v="51"/>
    <n v="2.7777777777777777"/>
    <x v="6"/>
    <x v="3"/>
  </r>
  <r>
    <x v="9"/>
    <x v="52"/>
    <n v="2.7777777777777777"/>
    <x v="6"/>
    <x v="3"/>
  </r>
  <r>
    <x v="9"/>
    <x v="53"/>
    <n v="4.6296296296296298"/>
    <x v="6"/>
    <x v="3"/>
  </r>
  <r>
    <x v="9"/>
    <x v="54"/>
    <n v="5.5555555555555554"/>
    <x v="6"/>
    <x v="3"/>
  </r>
  <r>
    <x v="9"/>
    <x v="4"/>
    <n v="43.518518518518519"/>
    <x v="6"/>
    <x v="3"/>
  </r>
  <r>
    <x v="9"/>
    <x v="55"/>
    <n v="4.2650273224043724"/>
    <x v="6"/>
    <x v="3"/>
  </r>
  <r>
    <x v="4"/>
    <x v="20"/>
    <n v="9.6045197740112993"/>
    <x v="7"/>
    <x v="3"/>
  </r>
  <r>
    <x v="4"/>
    <x v="21"/>
    <n v="37.853107344632768"/>
    <x v="7"/>
    <x v="3"/>
  </r>
  <r>
    <x v="4"/>
    <x v="22"/>
    <n v="27.118644067796609"/>
    <x v="7"/>
    <x v="3"/>
  </r>
  <r>
    <x v="4"/>
    <x v="23"/>
    <n v="8.4745762711864412"/>
    <x v="7"/>
    <x v="3"/>
  </r>
  <r>
    <x v="4"/>
    <x v="24"/>
    <n v="1.1299435028248588"/>
    <x v="7"/>
    <x v="3"/>
  </r>
  <r>
    <x v="4"/>
    <x v="25"/>
    <n v="0.56497175141242939"/>
    <x v="7"/>
    <x v="3"/>
  </r>
  <r>
    <x v="4"/>
    <x v="26"/>
    <n v="15.254237288135593"/>
    <x v="7"/>
    <x v="3"/>
  </r>
  <r>
    <x v="4"/>
    <x v="27"/>
    <n v="0"/>
    <x v="7"/>
    <x v="3"/>
  </r>
  <r>
    <x v="4"/>
    <x v="28"/>
    <n v="0"/>
    <x v="7"/>
    <x v="3"/>
  </r>
  <r>
    <x v="5"/>
    <x v="20"/>
    <n v="12.994350282485875"/>
    <x v="7"/>
    <x v="3"/>
  </r>
  <r>
    <x v="5"/>
    <x v="21"/>
    <n v="20.903954802259886"/>
    <x v="7"/>
    <x v="3"/>
  </r>
  <r>
    <x v="5"/>
    <x v="22"/>
    <n v="7.9096045197740112"/>
    <x v="7"/>
    <x v="3"/>
  </r>
  <r>
    <x v="5"/>
    <x v="23"/>
    <n v="2.8248587570621471"/>
    <x v="7"/>
    <x v="3"/>
  </r>
  <r>
    <x v="5"/>
    <x v="24"/>
    <n v="1.1299435028248588"/>
    <x v="7"/>
    <x v="3"/>
  </r>
  <r>
    <x v="5"/>
    <x v="25"/>
    <n v="0.56497175141242939"/>
    <x v="7"/>
    <x v="3"/>
  </r>
  <r>
    <x v="5"/>
    <x v="26"/>
    <n v="10.734463276836157"/>
    <x v="7"/>
    <x v="3"/>
  </r>
  <r>
    <x v="5"/>
    <x v="27"/>
    <n v="0"/>
    <x v="7"/>
    <x v="3"/>
  </r>
  <r>
    <x v="5"/>
    <x v="28"/>
    <n v="0.56497175141242939"/>
    <x v="7"/>
    <x v="3"/>
  </r>
  <r>
    <x v="5"/>
    <x v="4"/>
    <n v="42.372881355932201"/>
    <x v="7"/>
    <x v="3"/>
  </r>
  <r>
    <x v="6"/>
    <x v="33"/>
    <n v="1.1299435028248588"/>
    <x v="7"/>
    <x v="3"/>
  </r>
  <r>
    <x v="6"/>
    <x v="34"/>
    <n v="77.401129943502823"/>
    <x v="7"/>
    <x v="3"/>
  </r>
  <r>
    <x v="6"/>
    <x v="35"/>
    <n v="19.209039548022599"/>
    <x v="7"/>
    <x v="3"/>
  </r>
  <r>
    <x v="6"/>
    <x v="36"/>
    <n v="2.2598870056497176"/>
    <x v="7"/>
    <x v="3"/>
  </r>
  <r>
    <x v="6"/>
    <x v="4"/>
    <n v="0"/>
    <x v="7"/>
    <x v="3"/>
  </r>
  <r>
    <x v="6"/>
    <x v="37"/>
    <n v="8.6384180790960503"/>
    <x v="7"/>
    <x v="3"/>
  </r>
  <r>
    <x v="7"/>
    <x v="38"/>
    <n v="38.983050847457626"/>
    <x v="7"/>
    <x v="3"/>
  </r>
  <r>
    <x v="7"/>
    <x v="39"/>
    <n v="20.903954802259886"/>
    <x v="7"/>
    <x v="3"/>
  </r>
  <r>
    <x v="7"/>
    <x v="40"/>
    <n v="16.384180790960453"/>
    <x v="7"/>
    <x v="3"/>
  </r>
  <r>
    <x v="7"/>
    <x v="41"/>
    <n v="23.163841807909606"/>
    <x v="7"/>
    <x v="3"/>
  </r>
  <r>
    <x v="7"/>
    <x v="4"/>
    <n v="0.56497175141242939"/>
    <x v="7"/>
    <x v="3"/>
  </r>
  <r>
    <x v="7"/>
    <x v="42"/>
    <n v="2.9090909090909074"/>
    <x v="7"/>
    <x v="3"/>
  </r>
  <r>
    <x v="8"/>
    <x v="43"/>
    <n v="38.983050847457626"/>
    <x v="7"/>
    <x v="3"/>
  </r>
  <r>
    <x v="8"/>
    <x v="44"/>
    <n v="60.451977401129945"/>
    <x v="7"/>
    <x v="3"/>
  </r>
  <r>
    <x v="8"/>
    <x v="4"/>
    <n v="0.56497175141242939"/>
    <x v="7"/>
    <x v="3"/>
  </r>
  <r>
    <x v="9"/>
    <x v="45"/>
    <n v="3.3898305084745761"/>
    <x v="7"/>
    <x v="3"/>
  </r>
  <r>
    <x v="9"/>
    <x v="46"/>
    <n v="1.6949152542372881"/>
    <x v="7"/>
    <x v="3"/>
  </r>
  <r>
    <x v="9"/>
    <x v="47"/>
    <n v="12.429378531073446"/>
    <x v="7"/>
    <x v="3"/>
  </r>
  <r>
    <x v="9"/>
    <x v="48"/>
    <n v="6.2146892655367232"/>
    <x v="7"/>
    <x v="3"/>
  </r>
  <r>
    <x v="9"/>
    <x v="49"/>
    <n v="3.9548022598870056"/>
    <x v="7"/>
    <x v="3"/>
  </r>
  <r>
    <x v="9"/>
    <x v="50"/>
    <n v="2.8248587570621471"/>
    <x v="7"/>
    <x v="3"/>
  </r>
  <r>
    <x v="9"/>
    <x v="51"/>
    <n v="1.1299435028248588"/>
    <x v="7"/>
    <x v="3"/>
  </r>
  <r>
    <x v="9"/>
    <x v="52"/>
    <n v="3.3898305084745761"/>
    <x v="7"/>
    <x v="3"/>
  </r>
  <r>
    <x v="9"/>
    <x v="53"/>
    <n v="6.2146892655367232"/>
    <x v="7"/>
    <x v="3"/>
  </r>
  <r>
    <x v="9"/>
    <x v="54"/>
    <n v="11.299435028248588"/>
    <x v="7"/>
    <x v="3"/>
  </r>
  <r>
    <x v="9"/>
    <x v="4"/>
    <n v="47.457627118644069"/>
    <x v="7"/>
    <x v="3"/>
  </r>
  <r>
    <x v="9"/>
    <x v="55"/>
    <n v="6.3503584229390677"/>
    <x v="7"/>
    <x v="3"/>
  </r>
  <r>
    <x v="4"/>
    <x v="20"/>
    <n v="11.486486486486486"/>
    <x v="8"/>
    <x v="3"/>
  </r>
  <r>
    <x v="4"/>
    <x v="21"/>
    <n v="39.189189189189186"/>
    <x v="8"/>
    <x v="3"/>
  </r>
  <r>
    <x v="4"/>
    <x v="22"/>
    <n v="18.918918918918919"/>
    <x v="8"/>
    <x v="3"/>
  </r>
  <r>
    <x v="4"/>
    <x v="23"/>
    <n v="12.162162162162161"/>
    <x v="8"/>
    <x v="3"/>
  </r>
  <r>
    <x v="4"/>
    <x v="24"/>
    <n v="10.135135135135135"/>
    <x v="8"/>
    <x v="3"/>
  </r>
  <r>
    <x v="4"/>
    <x v="25"/>
    <n v="0"/>
    <x v="8"/>
    <x v="3"/>
  </r>
  <r>
    <x v="4"/>
    <x v="26"/>
    <n v="8.1081081081081088"/>
    <x v="8"/>
    <x v="3"/>
  </r>
  <r>
    <x v="4"/>
    <x v="27"/>
    <n v="0"/>
    <x v="8"/>
    <x v="3"/>
  </r>
  <r>
    <x v="4"/>
    <x v="28"/>
    <n v="0"/>
    <x v="8"/>
    <x v="3"/>
  </r>
  <r>
    <x v="5"/>
    <x v="20"/>
    <n v="8.1081081081081088"/>
    <x v="8"/>
    <x v="3"/>
  </r>
  <r>
    <x v="5"/>
    <x v="21"/>
    <n v="16.216216216216218"/>
    <x v="8"/>
    <x v="3"/>
  </r>
  <r>
    <x v="5"/>
    <x v="22"/>
    <n v="11.486486486486486"/>
    <x v="8"/>
    <x v="3"/>
  </r>
  <r>
    <x v="5"/>
    <x v="23"/>
    <n v="4.0540540540540544"/>
    <x v="8"/>
    <x v="3"/>
  </r>
  <r>
    <x v="5"/>
    <x v="24"/>
    <n v="2.7027027027027026"/>
    <x v="8"/>
    <x v="3"/>
  </r>
  <r>
    <x v="5"/>
    <x v="25"/>
    <n v="0"/>
    <x v="8"/>
    <x v="3"/>
  </r>
  <r>
    <x v="5"/>
    <x v="26"/>
    <n v="8.7837837837837842"/>
    <x v="8"/>
    <x v="3"/>
  </r>
  <r>
    <x v="5"/>
    <x v="27"/>
    <n v="0.67567567567567566"/>
    <x v="8"/>
    <x v="3"/>
  </r>
  <r>
    <x v="5"/>
    <x v="28"/>
    <n v="0.67567567567567566"/>
    <x v="8"/>
    <x v="3"/>
  </r>
  <r>
    <x v="5"/>
    <x v="4"/>
    <n v="47.297297297297298"/>
    <x v="8"/>
    <x v="3"/>
  </r>
  <r>
    <x v="6"/>
    <x v="33"/>
    <n v="0.67567567567567566"/>
    <x v="8"/>
    <x v="3"/>
  </r>
  <r>
    <x v="6"/>
    <x v="34"/>
    <n v="77.702702702702709"/>
    <x v="8"/>
    <x v="3"/>
  </r>
  <r>
    <x v="6"/>
    <x v="35"/>
    <n v="18.243243243243242"/>
    <x v="8"/>
    <x v="3"/>
  </r>
  <r>
    <x v="6"/>
    <x v="36"/>
    <n v="3.3783783783783785"/>
    <x v="8"/>
    <x v="3"/>
  </r>
  <r>
    <x v="6"/>
    <x v="4"/>
    <n v="0"/>
    <x v="8"/>
    <x v="3"/>
  </r>
  <r>
    <x v="6"/>
    <x v="37"/>
    <n v="8.9729729729729719"/>
    <x v="8"/>
    <x v="3"/>
  </r>
  <r>
    <x v="7"/>
    <x v="38"/>
    <n v="39.864864864864863"/>
    <x v="8"/>
    <x v="3"/>
  </r>
  <r>
    <x v="7"/>
    <x v="39"/>
    <n v="20.27027027027027"/>
    <x v="8"/>
    <x v="3"/>
  </r>
  <r>
    <x v="7"/>
    <x v="40"/>
    <n v="14.864864864864865"/>
    <x v="8"/>
    <x v="3"/>
  </r>
  <r>
    <x v="7"/>
    <x v="41"/>
    <n v="25"/>
    <x v="8"/>
    <x v="3"/>
  </r>
  <r>
    <x v="7"/>
    <x v="4"/>
    <n v="0"/>
    <x v="8"/>
    <x v="3"/>
  </r>
  <r>
    <x v="7"/>
    <x v="42"/>
    <n v="2.5135135135135118"/>
    <x v="8"/>
    <x v="3"/>
  </r>
  <r>
    <x v="8"/>
    <x v="43"/>
    <n v="39.864864864864863"/>
    <x v="8"/>
    <x v="3"/>
  </r>
  <r>
    <x v="8"/>
    <x v="44"/>
    <n v="60.135135135135137"/>
    <x v="8"/>
    <x v="3"/>
  </r>
  <r>
    <x v="8"/>
    <x v="4"/>
    <n v="0"/>
    <x v="8"/>
    <x v="3"/>
  </r>
  <r>
    <x v="9"/>
    <x v="45"/>
    <n v="2.7027027027027026"/>
    <x v="8"/>
    <x v="3"/>
  </r>
  <r>
    <x v="9"/>
    <x v="46"/>
    <n v="3.3783783783783785"/>
    <x v="8"/>
    <x v="3"/>
  </r>
  <r>
    <x v="9"/>
    <x v="47"/>
    <n v="14.864864864864865"/>
    <x v="8"/>
    <x v="3"/>
  </r>
  <r>
    <x v="9"/>
    <x v="48"/>
    <n v="6.0810810810810807"/>
    <x v="8"/>
    <x v="3"/>
  </r>
  <r>
    <x v="9"/>
    <x v="49"/>
    <n v="2.0270270270270272"/>
    <x v="8"/>
    <x v="3"/>
  </r>
  <r>
    <x v="9"/>
    <x v="50"/>
    <n v="2.0270270270270272"/>
    <x v="8"/>
    <x v="3"/>
  </r>
  <r>
    <x v="9"/>
    <x v="51"/>
    <n v="2.0270270270270272"/>
    <x v="8"/>
    <x v="3"/>
  </r>
  <r>
    <x v="9"/>
    <x v="52"/>
    <n v="1.3513513513513513"/>
    <x v="8"/>
    <x v="3"/>
  </r>
  <r>
    <x v="9"/>
    <x v="53"/>
    <n v="5.4054054054054053"/>
    <x v="8"/>
    <x v="3"/>
  </r>
  <r>
    <x v="9"/>
    <x v="54"/>
    <n v="8.1081081081081088"/>
    <x v="8"/>
    <x v="3"/>
  </r>
  <r>
    <x v="9"/>
    <x v="4"/>
    <n v="52.027027027027025"/>
    <x v="8"/>
    <x v="3"/>
  </r>
  <r>
    <x v="9"/>
    <x v="55"/>
    <n v="5.6232394366197207"/>
    <x v="8"/>
    <x v="3"/>
  </r>
  <r>
    <x v="4"/>
    <x v="20"/>
    <n v="10.650887573964496"/>
    <x v="9"/>
    <x v="3"/>
  </r>
  <r>
    <x v="4"/>
    <x v="21"/>
    <n v="27.218934911242602"/>
    <x v="9"/>
    <x v="3"/>
  </r>
  <r>
    <x v="4"/>
    <x v="22"/>
    <n v="46.745562130177518"/>
    <x v="9"/>
    <x v="3"/>
  </r>
  <r>
    <x v="4"/>
    <x v="23"/>
    <n v="2.3668639053254439"/>
    <x v="9"/>
    <x v="3"/>
  </r>
  <r>
    <x v="4"/>
    <x v="24"/>
    <n v="9.4674556213017755"/>
    <x v="9"/>
    <x v="3"/>
  </r>
  <r>
    <x v="4"/>
    <x v="25"/>
    <n v="1.1834319526627219"/>
    <x v="9"/>
    <x v="3"/>
  </r>
  <r>
    <x v="4"/>
    <x v="26"/>
    <n v="2.3668639053254439"/>
    <x v="9"/>
    <x v="3"/>
  </r>
  <r>
    <x v="4"/>
    <x v="27"/>
    <n v="0"/>
    <x v="9"/>
    <x v="3"/>
  </r>
  <r>
    <x v="4"/>
    <x v="28"/>
    <n v="0"/>
    <x v="9"/>
    <x v="3"/>
  </r>
  <r>
    <x v="5"/>
    <x v="20"/>
    <n v="6.5088757396449708"/>
    <x v="9"/>
    <x v="3"/>
  </r>
  <r>
    <x v="5"/>
    <x v="21"/>
    <n v="13.017751479289942"/>
    <x v="9"/>
    <x v="3"/>
  </r>
  <r>
    <x v="5"/>
    <x v="22"/>
    <n v="18.934911242603551"/>
    <x v="9"/>
    <x v="3"/>
  </r>
  <r>
    <x v="5"/>
    <x v="23"/>
    <n v="1.1834319526627219"/>
    <x v="9"/>
    <x v="3"/>
  </r>
  <r>
    <x v="5"/>
    <x v="24"/>
    <n v="3.5502958579881656"/>
    <x v="9"/>
    <x v="3"/>
  </r>
  <r>
    <x v="5"/>
    <x v="25"/>
    <n v="1.7751479289940828"/>
    <x v="9"/>
    <x v="3"/>
  </r>
  <r>
    <x v="5"/>
    <x v="26"/>
    <n v="2.3668639053254439"/>
    <x v="9"/>
    <x v="3"/>
  </r>
  <r>
    <x v="5"/>
    <x v="27"/>
    <n v="0.59171597633136097"/>
    <x v="9"/>
    <x v="3"/>
  </r>
  <r>
    <x v="5"/>
    <x v="28"/>
    <n v="0"/>
    <x v="9"/>
    <x v="3"/>
  </r>
  <r>
    <x v="5"/>
    <x v="4"/>
    <n v="52.071005917159766"/>
    <x v="9"/>
    <x v="3"/>
  </r>
  <r>
    <x v="6"/>
    <x v="33"/>
    <n v="1.1834319526627219"/>
    <x v="9"/>
    <x v="3"/>
  </r>
  <r>
    <x v="6"/>
    <x v="34"/>
    <n v="53.254437869822482"/>
    <x v="9"/>
    <x v="3"/>
  </r>
  <r>
    <x v="6"/>
    <x v="35"/>
    <n v="37.869822485207102"/>
    <x v="9"/>
    <x v="3"/>
  </r>
  <r>
    <x v="6"/>
    <x v="36"/>
    <n v="7.6923076923076925"/>
    <x v="9"/>
    <x v="3"/>
  </r>
  <r>
    <x v="6"/>
    <x v="4"/>
    <n v="0"/>
    <x v="9"/>
    <x v="3"/>
  </r>
  <r>
    <x v="6"/>
    <x v="37"/>
    <n v="10.414201183431956"/>
    <x v="9"/>
    <x v="3"/>
  </r>
  <r>
    <x v="7"/>
    <x v="38"/>
    <n v="47.337278106508876"/>
    <x v="9"/>
    <x v="3"/>
  </r>
  <r>
    <x v="7"/>
    <x v="39"/>
    <n v="14.201183431952662"/>
    <x v="9"/>
    <x v="3"/>
  </r>
  <r>
    <x v="7"/>
    <x v="40"/>
    <n v="14.792899408284024"/>
    <x v="9"/>
    <x v="3"/>
  </r>
  <r>
    <x v="7"/>
    <x v="41"/>
    <n v="23.668639053254438"/>
    <x v="9"/>
    <x v="3"/>
  </r>
  <r>
    <x v="7"/>
    <x v="4"/>
    <n v="0"/>
    <x v="9"/>
    <x v="3"/>
  </r>
  <r>
    <x v="7"/>
    <x v="42"/>
    <n v="3.248520710059172"/>
    <x v="9"/>
    <x v="3"/>
  </r>
  <r>
    <x v="8"/>
    <x v="43"/>
    <n v="47.337278106508876"/>
    <x v="9"/>
    <x v="3"/>
  </r>
  <r>
    <x v="8"/>
    <x v="44"/>
    <n v="52.662721893491124"/>
    <x v="9"/>
    <x v="3"/>
  </r>
  <r>
    <x v="8"/>
    <x v="4"/>
    <n v="0"/>
    <x v="9"/>
    <x v="3"/>
  </r>
  <r>
    <x v="9"/>
    <x v="45"/>
    <n v="5.9171597633136095"/>
    <x v="9"/>
    <x v="3"/>
  </r>
  <r>
    <x v="9"/>
    <x v="46"/>
    <n v="4.7337278106508878"/>
    <x v="9"/>
    <x v="3"/>
  </r>
  <r>
    <x v="9"/>
    <x v="47"/>
    <n v="13.609467455621301"/>
    <x v="9"/>
    <x v="3"/>
  </r>
  <r>
    <x v="9"/>
    <x v="48"/>
    <n v="4.7337278106508878"/>
    <x v="9"/>
    <x v="3"/>
  </r>
  <r>
    <x v="9"/>
    <x v="49"/>
    <n v="4.1420118343195265"/>
    <x v="9"/>
    <x v="3"/>
  </r>
  <r>
    <x v="9"/>
    <x v="50"/>
    <n v="0.59171597633136097"/>
    <x v="9"/>
    <x v="3"/>
  </r>
  <r>
    <x v="9"/>
    <x v="51"/>
    <n v="3.5502958579881656"/>
    <x v="9"/>
    <x v="3"/>
  </r>
  <r>
    <x v="9"/>
    <x v="52"/>
    <n v="2.9585798816568047"/>
    <x v="9"/>
    <x v="3"/>
  </r>
  <r>
    <x v="9"/>
    <x v="53"/>
    <n v="2.9585798816568047"/>
    <x v="9"/>
    <x v="3"/>
  </r>
  <r>
    <x v="9"/>
    <x v="54"/>
    <n v="4.7337278106508878"/>
    <x v="9"/>
    <x v="3"/>
  </r>
  <r>
    <x v="9"/>
    <x v="4"/>
    <n v="52.071005917159766"/>
    <x v="9"/>
    <x v="3"/>
  </r>
  <r>
    <x v="9"/>
    <x v="55"/>
    <n v="3.8765432098765422"/>
    <x v="9"/>
    <x v="3"/>
  </r>
  <r>
    <x v="4"/>
    <x v="20"/>
    <n v="3.053435114503817"/>
    <x v="10"/>
    <x v="3"/>
  </r>
  <r>
    <x v="4"/>
    <x v="21"/>
    <n v="9.9236641221374047"/>
    <x v="10"/>
    <x v="3"/>
  </r>
  <r>
    <x v="4"/>
    <x v="22"/>
    <n v="29.007633587786259"/>
    <x v="10"/>
    <x v="3"/>
  </r>
  <r>
    <x v="4"/>
    <x v="23"/>
    <n v="6.106870229007634"/>
    <x v="10"/>
    <x v="3"/>
  </r>
  <r>
    <x v="4"/>
    <x v="24"/>
    <n v="35.114503816793892"/>
    <x v="10"/>
    <x v="3"/>
  </r>
  <r>
    <x v="4"/>
    <x v="25"/>
    <n v="5.343511450381679"/>
    <x v="10"/>
    <x v="3"/>
  </r>
  <r>
    <x v="4"/>
    <x v="26"/>
    <n v="10.687022900763358"/>
    <x v="10"/>
    <x v="3"/>
  </r>
  <r>
    <x v="4"/>
    <x v="27"/>
    <n v="0"/>
    <x v="10"/>
    <x v="3"/>
  </r>
  <r>
    <x v="4"/>
    <x v="28"/>
    <n v="0.76335877862595425"/>
    <x v="10"/>
    <x v="3"/>
  </r>
  <r>
    <x v="5"/>
    <x v="20"/>
    <n v="5.343511450381679"/>
    <x v="10"/>
    <x v="3"/>
  </r>
  <r>
    <x v="5"/>
    <x v="21"/>
    <n v="6.106870229007634"/>
    <x v="10"/>
    <x v="3"/>
  </r>
  <r>
    <x v="5"/>
    <x v="22"/>
    <n v="12.977099236641221"/>
    <x v="10"/>
    <x v="3"/>
  </r>
  <r>
    <x v="5"/>
    <x v="23"/>
    <n v="1.5267175572519085"/>
    <x v="10"/>
    <x v="3"/>
  </r>
  <r>
    <x v="5"/>
    <x v="24"/>
    <n v="7.6335877862595423"/>
    <x v="10"/>
    <x v="3"/>
  </r>
  <r>
    <x v="5"/>
    <x v="25"/>
    <n v="3.053435114503817"/>
    <x v="10"/>
    <x v="3"/>
  </r>
  <r>
    <x v="5"/>
    <x v="26"/>
    <n v="3.053435114503817"/>
    <x v="10"/>
    <x v="3"/>
  </r>
  <r>
    <x v="5"/>
    <x v="27"/>
    <n v="0"/>
    <x v="10"/>
    <x v="3"/>
  </r>
  <r>
    <x v="5"/>
    <x v="28"/>
    <n v="0"/>
    <x v="10"/>
    <x v="3"/>
  </r>
  <r>
    <x v="5"/>
    <x v="4"/>
    <n v="60.305343511450381"/>
    <x v="10"/>
    <x v="3"/>
  </r>
  <r>
    <x v="6"/>
    <x v="33"/>
    <n v="0.76335877862595425"/>
    <x v="10"/>
    <x v="3"/>
  </r>
  <r>
    <x v="6"/>
    <x v="34"/>
    <n v="65.648854961832058"/>
    <x v="10"/>
    <x v="3"/>
  </r>
  <r>
    <x v="6"/>
    <x v="35"/>
    <n v="27.480916030534353"/>
    <x v="10"/>
    <x v="3"/>
  </r>
  <r>
    <x v="6"/>
    <x v="36"/>
    <n v="6.106870229007634"/>
    <x v="10"/>
    <x v="3"/>
  </r>
  <r>
    <x v="6"/>
    <x v="4"/>
    <n v="0"/>
    <x v="10"/>
    <x v="3"/>
  </r>
  <r>
    <x v="6"/>
    <x v="37"/>
    <n v="9.7328244274809173"/>
    <x v="10"/>
    <x v="3"/>
  </r>
  <r>
    <x v="7"/>
    <x v="38"/>
    <n v="58.015267175572518"/>
    <x v="10"/>
    <x v="3"/>
  </r>
  <r>
    <x v="7"/>
    <x v="39"/>
    <n v="8.3969465648854964"/>
    <x v="10"/>
    <x v="3"/>
  </r>
  <r>
    <x v="7"/>
    <x v="40"/>
    <n v="5.343511450381679"/>
    <x v="10"/>
    <x v="3"/>
  </r>
  <r>
    <x v="7"/>
    <x v="41"/>
    <n v="27.480916030534353"/>
    <x v="10"/>
    <x v="3"/>
  </r>
  <r>
    <x v="7"/>
    <x v="4"/>
    <n v="0.76335877862595425"/>
    <x v="10"/>
    <x v="3"/>
  </r>
  <r>
    <x v="7"/>
    <x v="42"/>
    <n v="3.3230769230769233"/>
    <x v="10"/>
    <x v="3"/>
  </r>
  <r>
    <x v="8"/>
    <x v="43"/>
    <n v="58.015267175572518"/>
    <x v="10"/>
    <x v="3"/>
  </r>
  <r>
    <x v="8"/>
    <x v="44"/>
    <n v="41.221374045801525"/>
    <x v="10"/>
    <x v="3"/>
  </r>
  <r>
    <x v="8"/>
    <x v="4"/>
    <n v="0.76335877862595425"/>
    <x v="10"/>
    <x v="3"/>
  </r>
  <r>
    <x v="9"/>
    <x v="45"/>
    <n v="3.8167938931297711"/>
    <x v="10"/>
    <x v="3"/>
  </r>
  <r>
    <x v="9"/>
    <x v="46"/>
    <n v="3.8167938931297711"/>
    <x v="10"/>
    <x v="3"/>
  </r>
  <r>
    <x v="9"/>
    <x v="47"/>
    <n v="16.03053435114504"/>
    <x v="10"/>
    <x v="3"/>
  </r>
  <r>
    <x v="9"/>
    <x v="48"/>
    <n v="3.053435114503817"/>
    <x v="10"/>
    <x v="3"/>
  </r>
  <r>
    <x v="9"/>
    <x v="49"/>
    <n v="2.2900763358778624"/>
    <x v="10"/>
    <x v="3"/>
  </r>
  <r>
    <x v="9"/>
    <x v="50"/>
    <n v="2.2900763358778624"/>
    <x v="10"/>
    <x v="3"/>
  </r>
  <r>
    <x v="9"/>
    <x v="51"/>
    <n v="0"/>
    <x v="10"/>
    <x v="3"/>
  </r>
  <r>
    <x v="9"/>
    <x v="52"/>
    <n v="0"/>
    <x v="10"/>
    <x v="3"/>
  </r>
  <r>
    <x v="9"/>
    <x v="53"/>
    <n v="3.053435114503817"/>
    <x v="10"/>
    <x v="3"/>
  </r>
  <r>
    <x v="9"/>
    <x v="54"/>
    <n v="3.053435114503817"/>
    <x v="10"/>
    <x v="3"/>
  </r>
  <r>
    <x v="9"/>
    <x v="4"/>
    <n v="62.595419847328245"/>
    <x v="10"/>
    <x v="3"/>
  </r>
  <r>
    <x v="9"/>
    <x v="55"/>
    <n v="3.0680272108843534"/>
    <x v="10"/>
    <x v="3"/>
  </r>
  <r>
    <x v="4"/>
    <x v="20"/>
    <n v="6.7226890756302522"/>
    <x v="11"/>
    <x v="3"/>
  </r>
  <r>
    <x v="4"/>
    <x v="21"/>
    <n v="26.890756302521009"/>
    <x v="11"/>
    <x v="3"/>
  </r>
  <r>
    <x v="4"/>
    <x v="22"/>
    <n v="44.537815126050418"/>
    <x v="11"/>
    <x v="3"/>
  </r>
  <r>
    <x v="4"/>
    <x v="23"/>
    <n v="0.84033613445378152"/>
    <x v="11"/>
    <x v="3"/>
  </r>
  <r>
    <x v="4"/>
    <x v="24"/>
    <n v="21.008403361344538"/>
    <x v="11"/>
    <x v="3"/>
  </r>
  <r>
    <x v="4"/>
    <x v="25"/>
    <n v="0"/>
    <x v="11"/>
    <x v="3"/>
  </r>
  <r>
    <x v="4"/>
    <x v="26"/>
    <n v="0"/>
    <x v="11"/>
    <x v="3"/>
  </r>
  <r>
    <x v="4"/>
    <x v="27"/>
    <n v="0"/>
    <x v="11"/>
    <x v="3"/>
  </r>
  <r>
    <x v="4"/>
    <x v="28"/>
    <n v="0"/>
    <x v="11"/>
    <x v="3"/>
  </r>
  <r>
    <x v="5"/>
    <x v="20"/>
    <n v="7.5630252100840334"/>
    <x v="11"/>
    <x v="3"/>
  </r>
  <r>
    <x v="5"/>
    <x v="21"/>
    <n v="9.2436974789915958"/>
    <x v="11"/>
    <x v="3"/>
  </r>
  <r>
    <x v="5"/>
    <x v="22"/>
    <n v="26.890756302521009"/>
    <x v="11"/>
    <x v="3"/>
  </r>
  <r>
    <x v="5"/>
    <x v="23"/>
    <n v="1.680672268907563"/>
    <x v="11"/>
    <x v="3"/>
  </r>
  <r>
    <x v="5"/>
    <x v="24"/>
    <n v="13.445378151260504"/>
    <x v="11"/>
    <x v="3"/>
  </r>
  <r>
    <x v="5"/>
    <x v="25"/>
    <n v="2.5210084033613445"/>
    <x v="11"/>
    <x v="3"/>
  </r>
  <r>
    <x v="5"/>
    <x v="26"/>
    <n v="1.680672268907563"/>
    <x v="11"/>
    <x v="3"/>
  </r>
  <r>
    <x v="5"/>
    <x v="27"/>
    <n v="0.84033613445378152"/>
    <x v="11"/>
    <x v="3"/>
  </r>
  <r>
    <x v="5"/>
    <x v="28"/>
    <n v="0"/>
    <x v="11"/>
    <x v="3"/>
  </r>
  <r>
    <x v="5"/>
    <x v="4"/>
    <n v="36.134453781512605"/>
    <x v="11"/>
    <x v="3"/>
  </r>
  <r>
    <x v="6"/>
    <x v="33"/>
    <n v="4.2016806722689077"/>
    <x v="11"/>
    <x v="3"/>
  </r>
  <r>
    <x v="6"/>
    <x v="34"/>
    <n v="63.025210084033617"/>
    <x v="11"/>
    <x v="3"/>
  </r>
  <r>
    <x v="6"/>
    <x v="35"/>
    <n v="27.731092436974791"/>
    <x v="11"/>
    <x v="3"/>
  </r>
  <r>
    <x v="6"/>
    <x v="36"/>
    <n v="5.0420168067226889"/>
    <x v="11"/>
    <x v="3"/>
  </r>
  <r>
    <x v="6"/>
    <x v="4"/>
    <n v="0"/>
    <x v="11"/>
    <x v="3"/>
  </r>
  <r>
    <x v="6"/>
    <x v="37"/>
    <n v="10.865546218487399"/>
    <x v="11"/>
    <x v="3"/>
  </r>
  <r>
    <x v="7"/>
    <x v="38"/>
    <n v="32.773109243697476"/>
    <x v="11"/>
    <x v="3"/>
  </r>
  <r>
    <x v="7"/>
    <x v="39"/>
    <n v="19.327731092436974"/>
    <x v="11"/>
    <x v="3"/>
  </r>
  <r>
    <x v="7"/>
    <x v="40"/>
    <n v="12.605042016806722"/>
    <x v="11"/>
    <x v="3"/>
  </r>
  <r>
    <x v="7"/>
    <x v="41"/>
    <n v="35.294117647058826"/>
    <x v="11"/>
    <x v="3"/>
  </r>
  <r>
    <x v="7"/>
    <x v="4"/>
    <n v="0"/>
    <x v="11"/>
    <x v="3"/>
  </r>
  <r>
    <x v="7"/>
    <x v="42"/>
    <n v="5.5210084033613454"/>
    <x v="11"/>
    <x v="3"/>
  </r>
  <r>
    <x v="8"/>
    <x v="43"/>
    <n v="32.773109243697476"/>
    <x v="11"/>
    <x v="3"/>
  </r>
  <r>
    <x v="8"/>
    <x v="44"/>
    <n v="67.226890756302524"/>
    <x v="11"/>
    <x v="3"/>
  </r>
  <r>
    <x v="8"/>
    <x v="4"/>
    <n v="0"/>
    <x v="11"/>
    <x v="3"/>
  </r>
  <r>
    <x v="9"/>
    <x v="45"/>
    <n v="7.5630252100840334"/>
    <x v="11"/>
    <x v="3"/>
  </r>
  <r>
    <x v="9"/>
    <x v="46"/>
    <n v="8.4033613445378155"/>
    <x v="11"/>
    <x v="3"/>
  </r>
  <r>
    <x v="9"/>
    <x v="47"/>
    <n v="15.966386554621849"/>
    <x v="11"/>
    <x v="3"/>
  </r>
  <r>
    <x v="9"/>
    <x v="48"/>
    <n v="6.7226890756302522"/>
    <x v="11"/>
    <x v="3"/>
  </r>
  <r>
    <x v="9"/>
    <x v="49"/>
    <n v="3.3613445378151261"/>
    <x v="11"/>
    <x v="3"/>
  </r>
  <r>
    <x v="9"/>
    <x v="50"/>
    <n v="3.3613445378151261"/>
    <x v="11"/>
    <x v="3"/>
  </r>
  <r>
    <x v="9"/>
    <x v="51"/>
    <n v="1.680672268907563"/>
    <x v="11"/>
    <x v="3"/>
  </r>
  <r>
    <x v="9"/>
    <x v="52"/>
    <n v="2.5210084033613445"/>
    <x v="11"/>
    <x v="3"/>
  </r>
  <r>
    <x v="9"/>
    <x v="53"/>
    <n v="4.2016806722689077"/>
    <x v="11"/>
    <x v="3"/>
  </r>
  <r>
    <x v="9"/>
    <x v="54"/>
    <n v="5.0420168067226889"/>
    <x v="11"/>
    <x v="3"/>
  </r>
  <r>
    <x v="9"/>
    <x v="4"/>
    <n v="41.176470588235297"/>
    <x v="11"/>
    <x v="3"/>
  </r>
  <r>
    <x v="9"/>
    <x v="55"/>
    <n v="4.0809523809523824"/>
    <x v="11"/>
    <x v="3"/>
  </r>
  <r>
    <x v="4"/>
    <x v="20"/>
    <n v="2.0202020202020203"/>
    <x v="12"/>
    <x v="3"/>
  </r>
  <r>
    <x v="4"/>
    <x v="21"/>
    <n v="40.404040404040401"/>
    <x v="12"/>
    <x v="3"/>
  </r>
  <r>
    <x v="4"/>
    <x v="22"/>
    <n v="37.373737373737377"/>
    <x v="12"/>
    <x v="3"/>
  </r>
  <r>
    <x v="4"/>
    <x v="23"/>
    <n v="5.0505050505050502"/>
    <x v="12"/>
    <x v="3"/>
  </r>
  <r>
    <x v="4"/>
    <x v="24"/>
    <n v="10.1010101010101"/>
    <x v="12"/>
    <x v="3"/>
  </r>
  <r>
    <x v="4"/>
    <x v="25"/>
    <n v="0"/>
    <x v="12"/>
    <x v="3"/>
  </r>
  <r>
    <x v="4"/>
    <x v="26"/>
    <n v="4.0404040404040407"/>
    <x v="12"/>
    <x v="3"/>
  </r>
  <r>
    <x v="4"/>
    <x v="27"/>
    <n v="0"/>
    <x v="12"/>
    <x v="3"/>
  </r>
  <r>
    <x v="4"/>
    <x v="28"/>
    <n v="1.0101010101010102"/>
    <x v="12"/>
    <x v="3"/>
  </r>
  <r>
    <x v="5"/>
    <x v="20"/>
    <n v="3.0303030303030303"/>
    <x v="12"/>
    <x v="3"/>
  </r>
  <r>
    <x v="5"/>
    <x v="21"/>
    <n v="8.0808080808080813"/>
    <x v="12"/>
    <x v="3"/>
  </r>
  <r>
    <x v="5"/>
    <x v="22"/>
    <n v="18.181818181818183"/>
    <x v="12"/>
    <x v="3"/>
  </r>
  <r>
    <x v="5"/>
    <x v="23"/>
    <n v="0"/>
    <x v="12"/>
    <x v="3"/>
  </r>
  <r>
    <x v="5"/>
    <x v="24"/>
    <n v="2.0202020202020203"/>
    <x v="12"/>
    <x v="3"/>
  </r>
  <r>
    <x v="5"/>
    <x v="25"/>
    <n v="3.0303030303030303"/>
    <x v="12"/>
    <x v="3"/>
  </r>
  <r>
    <x v="5"/>
    <x v="26"/>
    <n v="5.0505050505050502"/>
    <x v="12"/>
    <x v="3"/>
  </r>
  <r>
    <x v="5"/>
    <x v="27"/>
    <n v="0"/>
    <x v="12"/>
    <x v="3"/>
  </r>
  <r>
    <x v="5"/>
    <x v="28"/>
    <n v="1.0101010101010102"/>
    <x v="12"/>
    <x v="3"/>
  </r>
  <r>
    <x v="5"/>
    <x v="4"/>
    <n v="59.595959595959599"/>
    <x v="12"/>
    <x v="3"/>
  </r>
  <r>
    <x v="6"/>
    <x v="33"/>
    <n v="4.0404040404040407"/>
    <x v="12"/>
    <x v="3"/>
  </r>
  <r>
    <x v="6"/>
    <x v="34"/>
    <n v="67.676767676767682"/>
    <x v="12"/>
    <x v="3"/>
  </r>
  <r>
    <x v="6"/>
    <x v="35"/>
    <n v="20.202020202020201"/>
    <x v="12"/>
    <x v="3"/>
  </r>
  <r>
    <x v="6"/>
    <x v="36"/>
    <n v="8.0808080808080813"/>
    <x v="12"/>
    <x v="3"/>
  </r>
  <r>
    <x v="6"/>
    <x v="4"/>
    <n v="0"/>
    <x v="12"/>
    <x v="3"/>
  </r>
  <r>
    <x v="6"/>
    <x v="37"/>
    <n v="9.4141414141414064"/>
    <x v="12"/>
    <x v="3"/>
  </r>
  <r>
    <x v="7"/>
    <x v="38"/>
    <n v="55.555555555555557"/>
    <x v="12"/>
    <x v="3"/>
  </r>
  <r>
    <x v="7"/>
    <x v="39"/>
    <n v="6.0606060606060606"/>
    <x v="12"/>
    <x v="3"/>
  </r>
  <r>
    <x v="7"/>
    <x v="40"/>
    <n v="20.202020202020201"/>
    <x v="12"/>
    <x v="3"/>
  </r>
  <r>
    <x v="7"/>
    <x v="41"/>
    <n v="18.181818181818183"/>
    <x v="12"/>
    <x v="3"/>
  </r>
  <r>
    <x v="7"/>
    <x v="4"/>
    <n v="0"/>
    <x v="12"/>
    <x v="3"/>
  </r>
  <r>
    <x v="7"/>
    <x v="42"/>
    <n v="1.9696969696969691"/>
    <x v="12"/>
    <x v="3"/>
  </r>
  <r>
    <x v="8"/>
    <x v="43"/>
    <n v="55.555555555555557"/>
    <x v="12"/>
    <x v="3"/>
  </r>
  <r>
    <x v="8"/>
    <x v="44"/>
    <n v="44.444444444444443"/>
    <x v="12"/>
    <x v="3"/>
  </r>
  <r>
    <x v="8"/>
    <x v="4"/>
    <n v="0"/>
    <x v="12"/>
    <x v="3"/>
  </r>
  <r>
    <x v="9"/>
    <x v="45"/>
    <n v="1.0101010101010102"/>
    <x v="12"/>
    <x v="3"/>
  </r>
  <r>
    <x v="9"/>
    <x v="46"/>
    <n v="7.0707070707070709"/>
    <x v="12"/>
    <x v="3"/>
  </r>
  <r>
    <x v="9"/>
    <x v="47"/>
    <n v="11.111111111111111"/>
    <x v="12"/>
    <x v="3"/>
  </r>
  <r>
    <x v="9"/>
    <x v="48"/>
    <n v="7.0707070707070709"/>
    <x v="12"/>
    <x v="3"/>
  </r>
  <r>
    <x v="9"/>
    <x v="49"/>
    <n v="0"/>
    <x v="12"/>
    <x v="3"/>
  </r>
  <r>
    <x v="9"/>
    <x v="50"/>
    <n v="1.0101010101010102"/>
    <x v="12"/>
    <x v="3"/>
  </r>
  <r>
    <x v="9"/>
    <x v="51"/>
    <n v="4.0404040404040407"/>
    <x v="12"/>
    <x v="3"/>
  </r>
  <r>
    <x v="9"/>
    <x v="52"/>
    <n v="2.0202020202020203"/>
    <x v="12"/>
    <x v="3"/>
  </r>
  <r>
    <x v="9"/>
    <x v="53"/>
    <n v="1.0101010101010102"/>
    <x v="12"/>
    <x v="3"/>
  </r>
  <r>
    <x v="9"/>
    <x v="54"/>
    <n v="5.0505050505050502"/>
    <x v="12"/>
    <x v="3"/>
  </r>
  <r>
    <x v="9"/>
    <x v="4"/>
    <n v="60.606060606060609"/>
    <x v="12"/>
    <x v="3"/>
  </r>
  <r>
    <x v="9"/>
    <x v="55"/>
    <n v="4.0918803418803416"/>
    <x v="12"/>
    <x v="3"/>
  </r>
  <r>
    <x v="4"/>
    <x v="20"/>
    <n v="2.8985507246376812"/>
    <x v="13"/>
    <x v="3"/>
  </r>
  <r>
    <x v="4"/>
    <x v="21"/>
    <n v="24.637681159420289"/>
    <x v="13"/>
    <x v="3"/>
  </r>
  <r>
    <x v="4"/>
    <x v="22"/>
    <n v="37.681159420289852"/>
    <x v="13"/>
    <x v="3"/>
  </r>
  <r>
    <x v="4"/>
    <x v="23"/>
    <n v="2.8985507246376812"/>
    <x v="13"/>
    <x v="3"/>
  </r>
  <r>
    <x v="4"/>
    <x v="24"/>
    <n v="13.043478260869565"/>
    <x v="13"/>
    <x v="3"/>
  </r>
  <r>
    <x v="4"/>
    <x v="25"/>
    <n v="1.4492753623188406"/>
    <x v="13"/>
    <x v="3"/>
  </r>
  <r>
    <x v="4"/>
    <x v="26"/>
    <n v="15.942028985507246"/>
    <x v="13"/>
    <x v="3"/>
  </r>
  <r>
    <x v="4"/>
    <x v="27"/>
    <n v="1.4492753623188406"/>
    <x v="13"/>
    <x v="3"/>
  </r>
  <r>
    <x v="4"/>
    <x v="28"/>
    <n v="0"/>
    <x v="13"/>
    <x v="3"/>
  </r>
  <r>
    <x v="5"/>
    <x v="20"/>
    <n v="1.4492753623188406"/>
    <x v="13"/>
    <x v="3"/>
  </r>
  <r>
    <x v="5"/>
    <x v="21"/>
    <n v="4.3478260869565215"/>
    <x v="13"/>
    <x v="3"/>
  </r>
  <r>
    <x v="5"/>
    <x v="22"/>
    <n v="14.492753623188406"/>
    <x v="13"/>
    <x v="3"/>
  </r>
  <r>
    <x v="5"/>
    <x v="23"/>
    <n v="1.4492753623188406"/>
    <x v="13"/>
    <x v="3"/>
  </r>
  <r>
    <x v="5"/>
    <x v="24"/>
    <n v="1.4492753623188406"/>
    <x v="13"/>
    <x v="3"/>
  </r>
  <r>
    <x v="5"/>
    <x v="25"/>
    <n v="1.4492753623188406"/>
    <x v="13"/>
    <x v="3"/>
  </r>
  <r>
    <x v="5"/>
    <x v="26"/>
    <n v="7.2463768115942031"/>
    <x v="13"/>
    <x v="3"/>
  </r>
  <r>
    <x v="5"/>
    <x v="27"/>
    <n v="0"/>
    <x v="13"/>
    <x v="3"/>
  </r>
  <r>
    <x v="5"/>
    <x v="28"/>
    <n v="0"/>
    <x v="13"/>
    <x v="3"/>
  </r>
  <r>
    <x v="5"/>
    <x v="4"/>
    <n v="68.115942028985501"/>
    <x v="13"/>
    <x v="3"/>
  </r>
  <r>
    <x v="6"/>
    <x v="33"/>
    <n v="0"/>
    <x v="13"/>
    <x v="3"/>
  </r>
  <r>
    <x v="6"/>
    <x v="34"/>
    <n v="53.623188405797102"/>
    <x v="13"/>
    <x v="3"/>
  </r>
  <r>
    <x v="6"/>
    <x v="35"/>
    <n v="42.028985507246375"/>
    <x v="13"/>
    <x v="3"/>
  </r>
  <r>
    <x v="6"/>
    <x v="36"/>
    <n v="4.3478260869565215"/>
    <x v="13"/>
    <x v="3"/>
  </r>
  <r>
    <x v="6"/>
    <x v="4"/>
    <n v="0"/>
    <x v="13"/>
    <x v="3"/>
  </r>
  <r>
    <x v="6"/>
    <x v="37"/>
    <n v="10.594202898550725"/>
    <x v="13"/>
    <x v="3"/>
  </r>
  <r>
    <x v="7"/>
    <x v="38"/>
    <n v="55.072463768115945"/>
    <x v="13"/>
    <x v="3"/>
  </r>
  <r>
    <x v="7"/>
    <x v="39"/>
    <n v="7.2463768115942031"/>
    <x v="13"/>
    <x v="3"/>
  </r>
  <r>
    <x v="7"/>
    <x v="40"/>
    <n v="13.043478260869565"/>
    <x v="13"/>
    <x v="3"/>
  </r>
  <r>
    <x v="7"/>
    <x v="41"/>
    <n v="24.637681159420289"/>
    <x v="13"/>
    <x v="3"/>
  </r>
  <r>
    <x v="7"/>
    <x v="4"/>
    <n v="0"/>
    <x v="13"/>
    <x v="3"/>
  </r>
  <r>
    <x v="7"/>
    <x v="42"/>
    <n v="3.8985507246376785"/>
    <x v="13"/>
    <x v="3"/>
  </r>
  <r>
    <x v="8"/>
    <x v="43"/>
    <n v="55.072463768115945"/>
    <x v="13"/>
    <x v="3"/>
  </r>
  <r>
    <x v="8"/>
    <x v="44"/>
    <n v="44.927536231884055"/>
    <x v="13"/>
    <x v="3"/>
  </r>
  <r>
    <x v="8"/>
    <x v="4"/>
    <n v="0"/>
    <x v="13"/>
    <x v="3"/>
  </r>
  <r>
    <x v="9"/>
    <x v="45"/>
    <n v="8.695652173913043"/>
    <x v="13"/>
    <x v="3"/>
  </r>
  <r>
    <x v="9"/>
    <x v="46"/>
    <n v="0"/>
    <x v="13"/>
    <x v="3"/>
  </r>
  <r>
    <x v="9"/>
    <x v="47"/>
    <n v="11.594202898550725"/>
    <x v="13"/>
    <x v="3"/>
  </r>
  <r>
    <x v="9"/>
    <x v="48"/>
    <n v="8.695652173913043"/>
    <x v="13"/>
    <x v="3"/>
  </r>
  <r>
    <x v="9"/>
    <x v="49"/>
    <n v="1.4492753623188406"/>
    <x v="13"/>
    <x v="3"/>
  </r>
  <r>
    <x v="9"/>
    <x v="50"/>
    <n v="0"/>
    <x v="13"/>
    <x v="3"/>
  </r>
  <r>
    <x v="9"/>
    <x v="51"/>
    <n v="0"/>
    <x v="13"/>
    <x v="3"/>
  </r>
  <r>
    <x v="9"/>
    <x v="52"/>
    <n v="1.4492753623188406"/>
    <x v="13"/>
    <x v="3"/>
  </r>
  <r>
    <x v="9"/>
    <x v="53"/>
    <n v="2.8985507246376812"/>
    <x v="13"/>
    <x v="3"/>
  </r>
  <r>
    <x v="9"/>
    <x v="54"/>
    <n v="4.3478260869565215"/>
    <x v="13"/>
    <x v="3"/>
  </r>
  <r>
    <x v="9"/>
    <x v="4"/>
    <n v="60.869565217391305"/>
    <x v="13"/>
    <x v="3"/>
  </r>
  <r>
    <x v="9"/>
    <x v="55"/>
    <n v="3.3395061728395068"/>
    <x v="13"/>
    <x v="3"/>
  </r>
  <r>
    <x v="4"/>
    <x v="20"/>
    <n v="11.494252873563218"/>
    <x v="14"/>
    <x v="3"/>
  </r>
  <r>
    <x v="4"/>
    <x v="21"/>
    <n v="25.287356321839081"/>
    <x v="14"/>
    <x v="3"/>
  </r>
  <r>
    <x v="4"/>
    <x v="22"/>
    <n v="26.436781609195403"/>
    <x v="14"/>
    <x v="3"/>
  </r>
  <r>
    <x v="4"/>
    <x v="23"/>
    <n v="8.0459770114942533"/>
    <x v="14"/>
    <x v="3"/>
  </r>
  <r>
    <x v="4"/>
    <x v="24"/>
    <n v="26.436781609195403"/>
    <x v="14"/>
    <x v="3"/>
  </r>
  <r>
    <x v="4"/>
    <x v="25"/>
    <n v="0"/>
    <x v="14"/>
    <x v="3"/>
  </r>
  <r>
    <x v="4"/>
    <x v="26"/>
    <n v="2.2988505747126435"/>
    <x v="14"/>
    <x v="3"/>
  </r>
  <r>
    <x v="4"/>
    <x v="27"/>
    <n v="0"/>
    <x v="14"/>
    <x v="3"/>
  </r>
  <r>
    <x v="4"/>
    <x v="28"/>
    <n v="0"/>
    <x v="14"/>
    <x v="3"/>
  </r>
  <r>
    <x v="5"/>
    <x v="20"/>
    <n v="10.344827586206897"/>
    <x v="14"/>
    <x v="3"/>
  </r>
  <r>
    <x v="5"/>
    <x v="21"/>
    <n v="14.942528735632184"/>
    <x v="14"/>
    <x v="3"/>
  </r>
  <r>
    <x v="5"/>
    <x v="22"/>
    <n v="13.793103448275861"/>
    <x v="14"/>
    <x v="3"/>
  </r>
  <r>
    <x v="5"/>
    <x v="23"/>
    <n v="6.8965517241379306"/>
    <x v="14"/>
    <x v="3"/>
  </r>
  <r>
    <x v="5"/>
    <x v="24"/>
    <n v="12.64367816091954"/>
    <x v="14"/>
    <x v="3"/>
  </r>
  <r>
    <x v="5"/>
    <x v="25"/>
    <n v="3.4482758620689653"/>
    <x v="14"/>
    <x v="3"/>
  </r>
  <r>
    <x v="5"/>
    <x v="26"/>
    <n v="3.4482758620689653"/>
    <x v="14"/>
    <x v="3"/>
  </r>
  <r>
    <x v="5"/>
    <x v="27"/>
    <n v="0"/>
    <x v="14"/>
    <x v="3"/>
  </r>
  <r>
    <x v="5"/>
    <x v="28"/>
    <n v="1.1494252873563218"/>
    <x v="14"/>
    <x v="3"/>
  </r>
  <r>
    <x v="5"/>
    <x v="4"/>
    <n v="33.333333333333336"/>
    <x v="14"/>
    <x v="3"/>
  </r>
  <r>
    <x v="6"/>
    <x v="33"/>
    <n v="13.793103448275861"/>
    <x v="14"/>
    <x v="3"/>
  </r>
  <r>
    <x v="6"/>
    <x v="34"/>
    <n v="64.367816091954026"/>
    <x v="14"/>
    <x v="3"/>
  </r>
  <r>
    <x v="6"/>
    <x v="35"/>
    <n v="20.689655172413794"/>
    <x v="14"/>
    <x v="3"/>
  </r>
  <r>
    <x v="6"/>
    <x v="36"/>
    <n v="1.1494252873563218"/>
    <x v="14"/>
    <x v="3"/>
  </r>
  <r>
    <x v="6"/>
    <x v="4"/>
    <n v="0"/>
    <x v="14"/>
    <x v="3"/>
  </r>
  <r>
    <x v="6"/>
    <x v="37"/>
    <n v="7.9655172413793087"/>
    <x v="14"/>
    <x v="3"/>
  </r>
  <r>
    <x v="7"/>
    <x v="38"/>
    <n v="28.735632183908045"/>
    <x v="14"/>
    <x v="3"/>
  </r>
  <r>
    <x v="7"/>
    <x v="39"/>
    <n v="20.689655172413794"/>
    <x v="14"/>
    <x v="3"/>
  </r>
  <r>
    <x v="7"/>
    <x v="40"/>
    <n v="22.988505747126435"/>
    <x v="14"/>
    <x v="3"/>
  </r>
  <r>
    <x v="7"/>
    <x v="41"/>
    <n v="27.586206896551722"/>
    <x v="14"/>
    <x v="3"/>
  </r>
  <r>
    <x v="7"/>
    <x v="4"/>
    <n v="0"/>
    <x v="14"/>
    <x v="3"/>
  </r>
  <r>
    <x v="7"/>
    <x v="42"/>
    <n v="4.2528735632183903"/>
    <x v="14"/>
    <x v="3"/>
  </r>
  <r>
    <x v="8"/>
    <x v="43"/>
    <n v="28.735632183908045"/>
    <x v="14"/>
    <x v="3"/>
  </r>
  <r>
    <x v="8"/>
    <x v="44"/>
    <n v="71.264367816091948"/>
    <x v="14"/>
    <x v="3"/>
  </r>
  <r>
    <x v="8"/>
    <x v="4"/>
    <n v="0"/>
    <x v="14"/>
    <x v="3"/>
  </r>
  <r>
    <x v="9"/>
    <x v="45"/>
    <n v="16.091954022988507"/>
    <x v="14"/>
    <x v="3"/>
  </r>
  <r>
    <x v="9"/>
    <x v="46"/>
    <n v="10.344827586206897"/>
    <x v="14"/>
    <x v="3"/>
  </r>
  <r>
    <x v="9"/>
    <x v="47"/>
    <n v="17.241379310344829"/>
    <x v="14"/>
    <x v="3"/>
  </r>
  <r>
    <x v="9"/>
    <x v="48"/>
    <n v="3.4482758620689653"/>
    <x v="14"/>
    <x v="3"/>
  </r>
  <r>
    <x v="9"/>
    <x v="49"/>
    <n v="1.1494252873563218"/>
    <x v="14"/>
    <x v="3"/>
  </r>
  <r>
    <x v="9"/>
    <x v="50"/>
    <n v="4.5977011494252871"/>
    <x v="14"/>
    <x v="3"/>
  </r>
  <r>
    <x v="9"/>
    <x v="51"/>
    <n v="2.2988505747126435"/>
    <x v="14"/>
    <x v="3"/>
  </r>
  <r>
    <x v="9"/>
    <x v="52"/>
    <n v="0"/>
    <x v="14"/>
    <x v="3"/>
  </r>
  <r>
    <x v="9"/>
    <x v="53"/>
    <n v="1.1494252873563218"/>
    <x v="14"/>
    <x v="3"/>
  </r>
  <r>
    <x v="9"/>
    <x v="54"/>
    <n v="4.5977011494252871"/>
    <x v="14"/>
    <x v="3"/>
  </r>
  <r>
    <x v="9"/>
    <x v="4"/>
    <n v="39.080459770114942"/>
    <x v="14"/>
    <x v="3"/>
  </r>
  <r>
    <x v="9"/>
    <x v="55"/>
    <n v="2.5408805031446549"/>
    <x v="14"/>
    <x v="3"/>
  </r>
  <r>
    <x v="4"/>
    <x v="20"/>
    <n v="1.098901098901099"/>
    <x v="15"/>
    <x v="3"/>
  </r>
  <r>
    <x v="4"/>
    <x v="21"/>
    <n v="42.857142857142854"/>
    <x v="15"/>
    <x v="3"/>
  </r>
  <r>
    <x v="4"/>
    <x v="22"/>
    <n v="41.758241758241759"/>
    <x v="15"/>
    <x v="3"/>
  </r>
  <r>
    <x v="4"/>
    <x v="23"/>
    <n v="4.395604395604396"/>
    <x v="15"/>
    <x v="3"/>
  </r>
  <r>
    <x v="4"/>
    <x v="24"/>
    <n v="5.4945054945054945"/>
    <x v="15"/>
    <x v="3"/>
  </r>
  <r>
    <x v="4"/>
    <x v="25"/>
    <n v="2.197802197802198"/>
    <x v="15"/>
    <x v="3"/>
  </r>
  <r>
    <x v="4"/>
    <x v="26"/>
    <n v="2.197802197802198"/>
    <x v="15"/>
    <x v="3"/>
  </r>
  <r>
    <x v="4"/>
    <x v="27"/>
    <n v="0"/>
    <x v="15"/>
    <x v="3"/>
  </r>
  <r>
    <x v="4"/>
    <x v="28"/>
    <n v="0"/>
    <x v="15"/>
    <x v="3"/>
  </r>
  <r>
    <x v="5"/>
    <x v="20"/>
    <n v="0"/>
    <x v="15"/>
    <x v="3"/>
  </r>
  <r>
    <x v="5"/>
    <x v="21"/>
    <n v="7.6923076923076925"/>
    <x v="15"/>
    <x v="3"/>
  </r>
  <r>
    <x v="5"/>
    <x v="22"/>
    <n v="7.6923076923076925"/>
    <x v="15"/>
    <x v="3"/>
  </r>
  <r>
    <x v="5"/>
    <x v="23"/>
    <n v="1.098901098901099"/>
    <x v="15"/>
    <x v="3"/>
  </r>
  <r>
    <x v="5"/>
    <x v="24"/>
    <n v="2.197802197802198"/>
    <x v="15"/>
    <x v="3"/>
  </r>
  <r>
    <x v="5"/>
    <x v="25"/>
    <n v="1.098901098901099"/>
    <x v="15"/>
    <x v="3"/>
  </r>
  <r>
    <x v="5"/>
    <x v="26"/>
    <n v="0"/>
    <x v="15"/>
    <x v="3"/>
  </r>
  <r>
    <x v="5"/>
    <x v="27"/>
    <n v="0"/>
    <x v="15"/>
    <x v="3"/>
  </r>
  <r>
    <x v="5"/>
    <x v="28"/>
    <n v="0"/>
    <x v="15"/>
    <x v="3"/>
  </r>
  <r>
    <x v="5"/>
    <x v="4"/>
    <n v="80.219780219780219"/>
    <x v="15"/>
    <x v="3"/>
  </r>
  <r>
    <x v="6"/>
    <x v="33"/>
    <n v="3.2967032967032965"/>
    <x v="15"/>
    <x v="3"/>
  </r>
  <r>
    <x v="6"/>
    <x v="34"/>
    <n v="25.274725274725274"/>
    <x v="15"/>
    <x v="3"/>
  </r>
  <r>
    <x v="6"/>
    <x v="35"/>
    <n v="68.131868131868131"/>
    <x v="15"/>
    <x v="3"/>
  </r>
  <r>
    <x v="6"/>
    <x v="36"/>
    <n v="3.2967032967032965"/>
    <x v="15"/>
    <x v="3"/>
  </r>
  <r>
    <x v="6"/>
    <x v="4"/>
    <n v="0"/>
    <x v="15"/>
    <x v="3"/>
  </r>
  <r>
    <x v="6"/>
    <x v="37"/>
    <n v="11.747252747252743"/>
    <x v="15"/>
    <x v="3"/>
  </r>
  <r>
    <x v="7"/>
    <x v="38"/>
    <n v="74.72527472527473"/>
    <x v="15"/>
    <x v="3"/>
  </r>
  <r>
    <x v="7"/>
    <x v="39"/>
    <n v="6.5934065934065931"/>
    <x v="15"/>
    <x v="3"/>
  </r>
  <r>
    <x v="7"/>
    <x v="40"/>
    <n v="9.8901098901098905"/>
    <x v="15"/>
    <x v="3"/>
  </r>
  <r>
    <x v="7"/>
    <x v="41"/>
    <n v="8.791208791208792"/>
    <x v="15"/>
    <x v="3"/>
  </r>
  <r>
    <x v="7"/>
    <x v="4"/>
    <n v="0"/>
    <x v="15"/>
    <x v="3"/>
  </r>
  <r>
    <x v="7"/>
    <x v="42"/>
    <n v="1.285714285714286"/>
    <x v="15"/>
    <x v="3"/>
  </r>
  <r>
    <x v="8"/>
    <x v="43"/>
    <n v="74.72527472527473"/>
    <x v="15"/>
    <x v="3"/>
  </r>
  <r>
    <x v="8"/>
    <x v="44"/>
    <n v="25.274725274725274"/>
    <x v="15"/>
    <x v="3"/>
  </r>
  <r>
    <x v="8"/>
    <x v="4"/>
    <n v="0"/>
    <x v="15"/>
    <x v="3"/>
  </r>
  <r>
    <x v="9"/>
    <x v="45"/>
    <n v="2.197802197802198"/>
    <x v="15"/>
    <x v="3"/>
  </r>
  <r>
    <x v="9"/>
    <x v="46"/>
    <n v="6.5934065934065931"/>
    <x v="15"/>
    <x v="3"/>
  </r>
  <r>
    <x v="9"/>
    <x v="47"/>
    <n v="6.5934065934065931"/>
    <x v="15"/>
    <x v="3"/>
  </r>
  <r>
    <x v="9"/>
    <x v="48"/>
    <n v="2.197802197802198"/>
    <x v="15"/>
    <x v="3"/>
  </r>
  <r>
    <x v="9"/>
    <x v="49"/>
    <n v="0"/>
    <x v="15"/>
    <x v="3"/>
  </r>
  <r>
    <x v="9"/>
    <x v="50"/>
    <n v="0"/>
    <x v="15"/>
    <x v="3"/>
  </r>
  <r>
    <x v="9"/>
    <x v="51"/>
    <n v="0"/>
    <x v="15"/>
    <x v="3"/>
  </r>
  <r>
    <x v="9"/>
    <x v="52"/>
    <n v="0"/>
    <x v="15"/>
    <x v="3"/>
  </r>
  <r>
    <x v="9"/>
    <x v="53"/>
    <n v="2.197802197802198"/>
    <x v="15"/>
    <x v="3"/>
  </r>
  <r>
    <x v="9"/>
    <x v="54"/>
    <n v="0"/>
    <x v="15"/>
    <x v="3"/>
  </r>
  <r>
    <x v="9"/>
    <x v="4"/>
    <n v="80.219780219780219"/>
    <x v="15"/>
    <x v="3"/>
  </r>
  <r>
    <x v="9"/>
    <x v="55"/>
    <n v="1.8518518518518519"/>
    <x v="15"/>
    <x v="3"/>
  </r>
  <r>
    <x v="4"/>
    <x v="20"/>
    <n v="4.3478260869565215"/>
    <x v="16"/>
    <x v="3"/>
  </r>
  <r>
    <x v="4"/>
    <x v="21"/>
    <n v="30.434782608695652"/>
    <x v="16"/>
    <x v="3"/>
  </r>
  <r>
    <x v="4"/>
    <x v="22"/>
    <n v="37.5"/>
    <x v="16"/>
    <x v="3"/>
  </r>
  <r>
    <x v="4"/>
    <x v="23"/>
    <n v="2.1739130434782608"/>
    <x v="16"/>
    <x v="3"/>
  </r>
  <r>
    <x v="4"/>
    <x v="24"/>
    <n v="7.6086956521739131"/>
    <x v="16"/>
    <x v="3"/>
  </r>
  <r>
    <x v="4"/>
    <x v="25"/>
    <n v="1.6304347826086956"/>
    <x v="16"/>
    <x v="3"/>
  </r>
  <r>
    <x v="4"/>
    <x v="26"/>
    <n v="12.5"/>
    <x v="16"/>
    <x v="3"/>
  </r>
  <r>
    <x v="4"/>
    <x v="27"/>
    <n v="1.0869565217391304"/>
    <x v="16"/>
    <x v="3"/>
  </r>
  <r>
    <x v="4"/>
    <x v="28"/>
    <n v="2.7173913043478262"/>
    <x v="16"/>
    <x v="3"/>
  </r>
  <r>
    <x v="5"/>
    <x v="20"/>
    <n v="1.0869565217391304"/>
    <x v="16"/>
    <x v="3"/>
  </r>
  <r>
    <x v="5"/>
    <x v="21"/>
    <n v="2.7173913043478262"/>
    <x v="16"/>
    <x v="3"/>
  </r>
  <r>
    <x v="5"/>
    <x v="22"/>
    <n v="5.4347826086956523"/>
    <x v="16"/>
    <x v="3"/>
  </r>
  <r>
    <x v="5"/>
    <x v="23"/>
    <n v="0"/>
    <x v="16"/>
    <x v="3"/>
  </r>
  <r>
    <x v="5"/>
    <x v="24"/>
    <n v="2.7173913043478262"/>
    <x v="16"/>
    <x v="3"/>
  </r>
  <r>
    <x v="5"/>
    <x v="25"/>
    <n v="1.0869565217391304"/>
    <x v="16"/>
    <x v="3"/>
  </r>
  <r>
    <x v="5"/>
    <x v="26"/>
    <n v="2.7173913043478262"/>
    <x v="16"/>
    <x v="3"/>
  </r>
  <r>
    <x v="5"/>
    <x v="27"/>
    <n v="0"/>
    <x v="16"/>
    <x v="3"/>
  </r>
  <r>
    <x v="5"/>
    <x v="28"/>
    <n v="1.0869565217391304"/>
    <x v="16"/>
    <x v="3"/>
  </r>
  <r>
    <x v="5"/>
    <x v="4"/>
    <n v="83.152173913043484"/>
    <x v="16"/>
    <x v="3"/>
  </r>
  <r>
    <x v="6"/>
    <x v="33"/>
    <n v="9.2391304347826093"/>
    <x v="16"/>
    <x v="3"/>
  </r>
  <r>
    <x v="6"/>
    <x v="34"/>
    <n v="63.586956521739133"/>
    <x v="16"/>
    <x v="3"/>
  </r>
  <r>
    <x v="6"/>
    <x v="35"/>
    <n v="22.282608695652176"/>
    <x v="16"/>
    <x v="3"/>
  </r>
  <r>
    <x v="6"/>
    <x v="36"/>
    <n v="4.8913043478260869"/>
    <x v="16"/>
    <x v="3"/>
  </r>
  <r>
    <x v="6"/>
    <x v="4"/>
    <n v="0"/>
    <x v="16"/>
    <x v="3"/>
  </r>
  <r>
    <x v="6"/>
    <x v="37"/>
    <n v="8.9510869565217401"/>
    <x v="16"/>
    <x v="3"/>
  </r>
  <r>
    <x v="7"/>
    <x v="38"/>
    <n v="79.347826086956516"/>
    <x v="16"/>
    <x v="3"/>
  </r>
  <r>
    <x v="7"/>
    <x v="39"/>
    <n v="6.5217391304347823"/>
    <x v="16"/>
    <x v="3"/>
  </r>
  <r>
    <x v="7"/>
    <x v="40"/>
    <n v="7.6086956521739131"/>
    <x v="16"/>
    <x v="3"/>
  </r>
  <r>
    <x v="7"/>
    <x v="41"/>
    <n v="6.5217391304347823"/>
    <x v="16"/>
    <x v="3"/>
  </r>
  <r>
    <x v="7"/>
    <x v="4"/>
    <n v="0"/>
    <x v="16"/>
    <x v="3"/>
  </r>
  <r>
    <x v="7"/>
    <x v="42"/>
    <n v="0.61956521739130421"/>
    <x v="16"/>
    <x v="3"/>
  </r>
  <r>
    <x v="8"/>
    <x v="43"/>
    <n v="79.347826086956516"/>
    <x v="16"/>
    <x v="3"/>
  </r>
  <r>
    <x v="8"/>
    <x v="44"/>
    <n v="20.652173913043477"/>
    <x v="16"/>
    <x v="3"/>
  </r>
  <r>
    <x v="8"/>
    <x v="4"/>
    <n v="0"/>
    <x v="16"/>
    <x v="3"/>
  </r>
  <r>
    <x v="9"/>
    <x v="45"/>
    <n v="3.2608695652173911"/>
    <x v="16"/>
    <x v="3"/>
  </r>
  <r>
    <x v="9"/>
    <x v="46"/>
    <n v="1.0869565217391304"/>
    <x v="16"/>
    <x v="3"/>
  </r>
  <r>
    <x v="9"/>
    <x v="47"/>
    <n v="5.9782608695652177"/>
    <x v="16"/>
    <x v="3"/>
  </r>
  <r>
    <x v="9"/>
    <x v="48"/>
    <n v="3.8043478260869565"/>
    <x v="16"/>
    <x v="3"/>
  </r>
  <r>
    <x v="9"/>
    <x v="49"/>
    <n v="1.0869565217391304"/>
    <x v="16"/>
    <x v="3"/>
  </r>
  <r>
    <x v="9"/>
    <x v="50"/>
    <n v="0"/>
    <x v="16"/>
    <x v="3"/>
  </r>
  <r>
    <x v="9"/>
    <x v="51"/>
    <n v="0.54347826086956519"/>
    <x v="16"/>
    <x v="3"/>
  </r>
  <r>
    <x v="9"/>
    <x v="52"/>
    <n v="0"/>
    <x v="16"/>
    <x v="3"/>
  </r>
  <r>
    <x v="9"/>
    <x v="53"/>
    <n v="1.0869565217391304"/>
    <x v="16"/>
    <x v="3"/>
  </r>
  <r>
    <x v="9"/>
    <x v="54"/>
    <n v="0.54347826086956519"/>
    <x v="16"/>
    <x v="3"/>
  </r>
  <r>
    <x v="9"/>
    <x v="4"/>
    <n v="82.608695652173907"/>
    <x v="16"/>
    <x v="3"/>
  </r>
  <r>
    <x v="9"/>
    <x v="55"/>
    <n v="2.7526041666666674"/>
    <x v="16"/>
    <x v="3"/>
  </r>
  <r>
    <x v="10"/>
    <x v="56"/>
    <n v="50.09272997032641"/>
    <x v="0"/>
    <x v="2"/>
  </r>
  <r>
    <x v="10"/>
    <x v="57"/>
    <n v="8.2900593471810087"/>
    <x v="0"/>
    <x v="2"/>
  </r>
  <r>
    <x v="10"/>
    <x v="58"/>
    <n v="20.326409495548962"/>
    <x v="0"/>
    <x v="2"/>
  </r>
  <r>
    <x v="10"/>
    <x v="59"/>
    <n v="8.7908011869436198"/>
    <x v="0"/>
    <x v="2"/>
  </r>
  <r>
    <x v="10"/>
    <x v="60"/>
    <n v="0.37091988130563797"/>
    <x v="0"/>
    <x v="2"/>
  </r>
  <r>
    <x v="10"/>
    <x v="61"/>
    <n v="12.091988130563799"/>
    <x v="0"/>
    <x v="2"/>
  </r>
  <r>
    <x v="10"/>
    <x v="62"/>
    <n v="3.7091988130563795E-2"/>
    <x v="0"/>
    <x v="2"/>
  </r>
  <r>
    <x v="11"/>
    <x v="56"/>
    <n v="49.666172106824924"/>
    <x v="0"/>
    <x v="2"/>
  </r>
  <r>
    <x v="11"/>
    <x v="57"/>
    <n v="8.1045994065281892"/>
    <x v="0"/>
    <x v="2"/>
  </r>
  <r>
    <x v="11"/>
    <x v="58"/>
    <n v="19.862759643916913"/>
    <x v="0"/>
    <x v="2"/>
  </r>
  <r>
    <x v="11"/>
    <x v="59"/>
    <n v="8.4569732937685451"/>
    <x v="0"/>
    <x v="2"/>
  </r>
  <r>
    <x v="11"/>
    <x v="63"/>
    <n v="0.37091988130563797"/>
    <x v="0"/>
    <x v="2"/>
  </r>
  <r>
    <x v="11"/>
    <x v="64"/>
    <n v="12.091988130563799"/>
    <x v="0"/>
    <x v="2"/>
  </r>
  <r>
    <x v="11"/>
    <x v="65"/>
    <n v="0"/>
    <x v="0"/>
    <x v="2"/>
  </r>
  <r>
    <x v="11"/>
    <x v="66"/>
    <n v="1.8545994065281898E-2"/>
    <x v="0"/>
    <x v="2"/>
  </r>
  <r>
    <x v="11"/>
    <x v="4"/>
    <n v="1.4280415430267062"/>
    <x v="0"/>
    <x v="2"/>
  </r>
  <r>
    <x v="12"/>
    <x v="67"/>
    <n v="0.44510385756676557"/>
    <x v="0"/>
    <x v="2"/>
  </r>
  <r>
    <x v="12"/>
    <x v="68"/>
    <n v="6.1016320474777448"/>
    <x v="0"/>
    <x v="2"/>
  </r>
  <r>
    <x v="12"/>
    <x v="69"/>
    <n v="36.405786350148368"/>
    <x v="0"/>
    <x v="2"/>
  </r>
  <r>
    <x v="12"/>
    <x v="70"/>
    <n v="6.7136498516320477"/>
    <x v="0"/>
    <x v="2"/>
  </r>
  <r>
    <x v="12"/>
    <x v="71"/>
    <n v="0.20400593471810088"/>
    <x v="0"/>
    <x v="2"/>
  </r>
  <r>
    <x v="12"/>
    <x v="72"/>
    <n v="5.4896142433234418"/>
    <x v="0"/>
    <x v="2"/>
  </r>
  <r>
    <x v="12"/>
    <x v="73"/>
    <n v="2.4109792284866467"/>
    <x v="0"/>
    <x v="2"/>
  </r>
  <r>
    <x v="12"/>
    <x v="74"/>
    <n v="1.7618694362017804"/>
    <x v="0"/>
    <x v="2"/>
  </r>
  <r>
    <x v="12"/>
    <x v="75"/>
    <n v="4.5623145400593472"/>
    <x v="0"/>
    <x v="2"/>
  </r>
  <r>
    <x v="12"/>
    <x v="76"/>
    <n v="13.538575667655786"/>
    <x v="0"/>
    <x v="2"/>
  </r>
  <r>
    <x v="12"/>
    <x v="59"/>
    <n v="8.4569732937685451"/>
    <x v="0"/>
    <x v="2"/>
  </r>
  <r>
    <x v="12"/>
    <x v="63"/>
    <n v="0.37091988130563797"/>
    <x v="0"/>
    <x v="2"/>
  </r>
  <r>
    <x v="12"/>
    <x v="64"/>
    <n v="12.091988130563799"/>
    <x v="0"/>
    <x v="2"/>
  </r>
  <r>
    <x v="12"/>
    <x v="65"/>
    <n v="0"/>
    <x v="0"/>
    <x v="2"/>
  </r>
  <r>
    <x v="12"/>
    <x v="66"/>
    <n v="1.8545994065281898E-2"/>
    <x v="0"/>
    <x v="2"/>
  </r>
  <r>
    <x v="12"/>
    <x v="4"/>
    <n v="1.4280415430267062"/>
    <x v="0"/>
    <x v="2"/>
  </r>
  <r>
    <x v="13"/>
    <x v="77"/>
    <n v="5.9210526315789478"/>
    <x v="0"/>
    <x v="2"/>
  </r>
  <r>
    <x v="13"/>
    <x v="78"/>
    <n v="0"/>
    <x v="0"/>
    <x v="2"/>
  </r>
  <r>
    <x v="13"/>
    <x v="79"/>
    <n v="6.3596491228070171"/>
    <x v="0"/>
    <x v="2"/>
  </r>
  <r>
    <x v="13"/>
    <x v="80"/>
    <n v="30.701754385964911"/>
    <x v="0"/>
    <x v="2"/>
  </r>
  <r>
    <x v="13"/>
    <x v="76"/>
    <n v="57.017543859649123"/>
    <x v="0"/>
    <x v="2"/>
  </r>
  <r>
    <x v="14"/>
    <x v="77"/>
    <n v="0.46012269938650308"/>
    <x v="0"/>
    <x v="2"/>
  </r>
  <r>
    <x v="14"/>
    <x v="78"/>
    <n v="1.6871165644171779"/>
    <x v="0"/>
    <x v="2"/>
  </r>
  <r>
    <x v="14"/>
    <x v="79"/>
    <n v="0.76687116564417179"/>
    <x v="0"/>
    <x v="2"/>
  </r>
  <r>
    <x v="14"/>
    <x v="80"/>
    <n v="18.558282208588956"/>
    <x v="0"/>
    <x v="2"/>
  </r>
  <r>
    <x v="14"/>
    <x v="76"/>
    <n v="15.184049079754601"/>
    <x v="0"/>
    <x v="2"/>
  </r>
  <r>
    <x v="14"/>
    <x v="61"/>
    <n v="63.343558282208591"/>
    <x v="0"/>
    <x v="2"/>
  </r>
  <r>
    <x v="14"/>
    <x v="66"/>
    <n v="0"/>
    <x v="0"/>
    <x v="2"/>
  </r>
  <r>
    <x v="10"/>
    <x v="56"/>
    <n v="68.533333333333331"/>
    <x v="1"/>
    <x v="2"/>
  </r>
  <r>
    <x v="10"/>
    <x v="57"/>
    <n v="8.2666666666666675"/>
    <x v="1"/>
    <x v="2"/>
  </r>
  <r>
    <x v="10"/>
    <x v="58"/>
    <n v="10.222222222222221"/>
    <x v="1"/>
    <x v="2"/>
  </r>
  <r>
    <x v="10"/>
    <x v="59"/>
    <n v="0.26666666666666666"/>
    <x v="1"/>
    <x v="2"/>
  </r>
  <r>
    <x v="10"/>
    <x v="60"/>
    <n v="8.8888888888888892E-2"/>
    <x v="1"/>
    <x v="2"/>
  </r>
  <r>
    <x v="10"/>
    <x v="61"/>
    <n v="12.533333333333333"/>
    <x v="1"/>
    <x v="2"/>
  </r>
  <r>
    <x v="10"/>
    <x v="62"/>
    <n v="8.8888888888888892E-2"/>
    <x v="1"/>
    <x v="2"/>
  </r>
  <r>
    <x v="11"/>
    <x v="56"/>
    <n v="68.088888888888889"/>
    <x v="1"/>
    <x v="2"/>
  </r>
  <r>
    <x v="11"/>
    <x v="57"/>
    <n v="8.1777777777777771"/>
    <x v="1"/>
    <x v="2"/>
  </r>
  <r>
    <x v="11"/>
    <x v="58"/>
    <n v="9.8666666666666671"/>
    <x v="1"/>
    <x v="2"/>
  </r>
  <r>
    <x v="11"/>
    <x v="59"/>
    <n v="0.26666666666666666"/>
    <x v="1"/>
    <x v="2"/>
  </r>
  <r>
    <x v="11"/>
    <x v="63"/>
    <n v="8.8888888888888892E-2"/>
    <x v="1"/>
    <x v="2"/>
  </r>
  <r>
    <x v="11"/>
    <x v="64"/>
    <n v="12.533333333333333"/>
    <x v="1"/>
    <x v="2"/>
  </r>
  <r>
    <x v="11"/>
    <x v="65"/>
    <n v="0"/>
    <x v="1"/>
    <x v="2"/>
  </r>
  <r>
    <x v="11"/>
    <x v="66"/>
    <n v="8.8888888888888892E-2"/>
    <x v="1"/>
    <x v="2"/>
  </r>
  <r>
    <x v="11"/>
    <x v="4"/>
    <n v="0.88888888888888884"/>
    <x v="1"/>
    <x v="2"/>
  </r>
  <r>
    <x v="12"/>
    <x v="67"/>
    <n v="1.3333333333333333"/>
    <x v="1"/>
    <x v="2"/>
  </r>
  <r>
    <x v="12"/>
    <x v="68"/>
    <n v="10.488888888888889"/>
    <x v="1"/>
    <x v="2"/>
  </r>
  <r>
    <x v="12"/>
    <x v="69"/>
    <n v="44.977777777777774"/>
    <x v="1"/>
    <x v="2"/>
  </r>
  <r>
    <x v="12"/>
    <x v="70"/>
    <n v="11.28888888888889"/>
    <x v="1"/>
    <x v="2"/>
  </r>
  <r>
    <x v="12"/>
    <x v="71"/>
    <n v="8.8888888888888892E-2"/>
    <x v="1"/>
    <x v="2"/>
  </r>
  <r>
    <x v="12"/>
    <x v="72"/>
    <n v="4.8"/>
    <x v="1"/>
    <x v="2"/>
  </r>
  <r>
    <x v="12"/>
    <x v="73"/>
    <n v="3.2888888888888888"/>
    <x v="1"/>
    <x v="2"/>
  </r>
  <r>
    <x v="12"/>
    <x v="74"/>
    <n v="0.44444444444444442"/>
    <x v="1"/>
    <x v="2"/>
  </r>
  <r>
    <x v="12"/>
    <x v="75"/>
    <n v="3.4666666666666668"/>
    <x v="1"/>
    <x v="2"/>
  </r>
  <r>
    <x v="12"/>
    <x v="76"/>
    <n v="5.9555555555555557"/>
    <x v="1"/>
    <x v="2"/>
  </r>
  <r>
    <x v="12"/>
    <x v="59"/>
    <n v="0.26666666666666666"/>
    <x v="1"/>
    <x v="2"/>
  </r>
  <r>
    <x v="12"/>
    <x v="63"/>
    <n v="8.8888888888888892E-2"/>
    <x v="1"/>
    <x v="2"/>
  </r>
  <r>
    <x v="12"/>
    <x v="64"/>
    <n v="12.533333333333333"/>
    <x v="1"/>
    <x v="2"/>
  </r>
  <r>
    <x v="12"/>
    <x v="65"/>
    <n v="0"/>
    <x v="1"/>
    <x v="2"/>
  </r>
  <r>
    <x v="12"/>
    <x v="66"/>
    <n v="8.8888888888888892E-2"/>
    <x v="1"/>
    <x v="2"/>
  </r>
  <r>
    <x v="12"/>
    <x v="4"/>
    <n v="0.88888888888888884"/>
    <x v="1"/>
    <x v="2"/>
  </r>
  <r>
    <x v="13"/>
    <x v="77"/>
    <n v="0"/>
    <x v="1"/>
    <x v="2"/>
  </r>
  <r>
    <x v="13"/>
    <x v="78"/>
    <n v="0"/>
    <x v="1"/>
    <x v="2"/>
  </r>
  <r>
    <x v="13"/>
    <x v="79"/>
    <n v="0"/>
    <x v="1"/>
    <x v="2"/>
  </r>
  <r>
    <x v="13"/>
    <x v="80"/>
    <n v="33.333333333333336"/>
    <x v="1"/>
    <x v="2"/>
  </r>
  <r>
    <x v="13"/>
    <x v="76"/>
    <n v="66.666666666666671"/>
    <x v="1"/>
    <x v="2"/>
  </r>
  <r>
    <x v="14"/>
    <x v="77"/>
    <n v="0"/>
    <x v="1"/>
    <x v="2"/>
  </r>
  <r>
    <x v="14"/>
    <x v="78"/>
    <n v="0"/>
    <x v="1"/>
    <x v="2"/>
  </r>
  <r>
    <x v="14"/>
    <x v="79"/>
    <n v="0"/>
    <x v="1"/>
    <x v="2"/>
  </r>
  <r>
    <x v="14"/>
    <x v="80"/>
    <n v="4.2553191489361701"/>
    <x v="1"/>
    <x v="2"/>
  </r>
  <r>
    <x v="14"/>
    <x v="76"/>
    <n v="2.8368794326241136"/>
    <x v="1"/>
    <x v="2"/>
  </r>
  <r>
    <x v="14"/>
    <x v="61"/>
    <n v="92.907801418439718"/>
    <x v="1"/>
    <x v="2"/>
  </r>
  <r>
    <x v="14"/>
    <x v="66"/>
    <n v="0"/>
    <x v="1"/>
    <x v="2"/>
  </r>
  <r>
    <x v="10"/>
    <x v="56"/>
    <n v="38.913043478260867"/>
    <x v="2"/>
    <x v="2"/>
  </r>
  <r>
    <x v="10"/>
    <x v="57"/>
    <n v="6.5217391304347823"/>
    <x v="2"/>
    <x v="2"/>
  </r>
  <r>
    <x v="10"/>
    <x v="58"/>
    <n v="18.695652173913043"/>
    <x v="2"/>
    <x v="2"/>
  </r>
  <r>
    <x v="10"/>
    <x v="59"/>
    <n v="20.271739130434781"/>
    <x v="2"/>
    <x v="2"/>
  </r>
  <r>
    <x v="10"/>
    <x v="60"/>
    <n v="0.21739130434782608"/>
    <x v="2"/>
    <x v="2"/>
  </r>
  <r>
    <x v="10"/>
    <x v="61"/>
    <n v="15.326086956521738"/>
    <x v="2"/>
    <x v="2"/>
  </r>
  <r>
    <x v="10"/>
    <x v="62"/>
    <n v="5.434782608695652E-2"/>
    <x v="2"/>
    <x v="2"/>
  </r>
  <r>
    <x v="11"/>
    <x v="56"/>
    <n v="38.695652173913047"/>
    <x v="2"/>
    <x v="2"/>
  </r>
  <r>
    <x v="11"/>
    <x v="57"/>
    <n v="6.4673913043478262"/>
    <x v="2"/>
    <x v="2"/>
  </r>
  <r>
    <x v="11"/>
    <x v="58"/>
    <n v="18.260869565217391"/>
    <x v="2"/>
    <x v="2"/>
  </r>
  <r>
    <x v="11"/>
    <x v="59"/>
    <n v="19.836956521739129"/>
    <x v="2"/>
    <x v="2"/>
  </r>
  <r>
    <x v="11"/>
    <x v="63"/>
    <n v="0.21739130434782608"/>
    <x v="2"/>
    <x v="2"/>
  </r>
  <r>
    <x v="11"/>
    <x v="64"/>
    <n v="15.326086956521738"/>
    <x v="2"/>
    <x v="2"/>
  </r>
  <r>
    <x v="11"/>
    <x v="65"/>
    <n v="0"/>
    <x v="2"/>
    <x v="2"/>
  </r>
  <r>
    <x v="11"/>
    <x v="66"/>
    <n v="0"/>
    <x v="2"/>
    <x v="2"/>
  </r>
  <r>
    <x v="11"/>
    <x v="4"/>
    <n v="1.1956521739130435"/>
    <x v="2"/>
    <x v="2"/>
  </r>
  <r>
    <x v="12"/>
    <x v="67"/>
    <n v="0"/>
    <x v="2"/>
    <x v="2"/>
  </r>
  <r>
    <x v="12"/>
    <x v="68"/>
    <n v="3.2608695652173911"/>
    <x v="2"/>
    <x v="2"/>
  </r>
  <r>
    <x v="12"/>
    <x v="69"/>
    <n v="30.108695652173914"/>
    <x v="2"/>
    <x v="2"/>
  </r>
  <r>
    <x v="12"/>
    <x v="70"/>
    <n v="5.3260869565217392"/>
    <x v="2"/>
    <x v="2"/>
  </r>
  <r>
    <x v="12"/>
    <x v="71"/>
    <n v="0"/>
    <x v="2"/>
    <x v="2"/>
  </r>
  <r>
    <x v="12"/>
    <x v="72"/>
    <n v="4.4021739130434785"/>
    <x v="2"/>
    <x v="2"/>
  </r>
  <r>
    <x v="12"/>
    <x v="73"/>
    <n v="2.0652173913043477"/>
    <x v="2"/>
    <x v="2"/>
  </r>
  <r>
    <x v="12"/>
    <x v="74"/>
    <n v="2.1195652173913042"/>
    <x v="2"/>
    <x v="2"/>
  </r>
  <r>
    <x v="12"/>
    <x v="75"/>
    <n v="4.2934782608695654"/>
    <x v="2"/>
    <x v="2"/>
  </r>
  <r>
    <x v="12"/>
    <x v="76"/>
    <n v="11.847826086956522"/>
    <x v="2"/>
    <x v="2"/>
  </r>
  <r>
    <x v="12"/>
    <x v="59"/>
    <n v="19.836956521739129"/>
    <x v="2"/>
    <x v="2"/>
  </r>
  <r>
    <x v="12"/>
    <x v="63"/>
    <n v="0.21739130434782608"/>
    <x v="2"/>
    <x v="2"/>
  </r>
  <r>
    <x v="12"/>
    <x v="64"/>
    <n v="15.326086956521738"/>
    <x v="2"/>
    <x v="2"/>
  </r>
  <r>
    <x v="12"/>
    <x v="65"/>
    <n v="0"/>
    <x v="2"/>
    <x v="2"/>
  </r>
  <r>
    <x v="12"/>
    <x v="66"/>
    <n v="0"/>
    <x v="2"/>
    <x v="2"/>
  </r>
  <r>
    <x v="12"/>
    <x v="4"/>
    <n v="1.1956521739130435"/>
    <x v="2"/>
    <x v="2"/>
  </r>
  <r>
    <x v="13"/>
    <x v="77"/>
    <n v="6.3013698630136989"/>
    <x v="2"/>
    <x v="2"/>
  </r>
  <r>
    <x v="13"/>
    <x v="78"/>
    <n v="0"/>
    <x v="2"/>
    <x v="2"/>
  </r>
  <r>
    <x v="13"/>
    <x v="79"/>
    <n v="7.1232876712328768"/>
    <x v="2"/>
    <x v="2"/>
  </r>
  <r>
    <x v="13"/>
    <x v="80"/>
    <n v="30.958904109589042"/>
    <x v="2"/>
    <x v="2"/>
  </r>
  <r>
    <x v="13"/>
    <x v="76"/>
    <n v="55.61643835616438"/>
    <x v="2"/>
    <x v="2"/>
  </r>
  <r>
    <x v="14"/>
    <x v="77"/>
    <n v="1.0638297872340425"/>
    <x v="2"/>
    <x v="2"/>
  </r>
  <r>
    <x v="14"/>
    <x v="78"/>
    <n v="3.5460992907801416"/>
    <x v="2"/>
    <x v="2"/>
  </r>
  <r>
    <x v="14"/>
    <x v="79"/>
    <n v="1.4184397163120568"/>
    <x v="2"/>
    <x v="2"/>
  </r>
  <r>
    <x v="14"/>
    <x v="80"/>
    <n v="30.851063829787233"/>
    <x v="2"/>
    <x v="2"/>
  </r>
  <r>
    <x v="14"/>
    <x v="76"/>
    <n v="24.468085106382979"/>
    <x v="2"/>
    <x v="2"/>
  </r>
  <r>
    <x v="14"/>
    <x v="61"/>
    <n v="38.652482269503544"/>
    <x v="2"/>
    <x v="2"/>
  </r>
  <r>
    <x v="14"/>
    <x v="66"/>
    <n v="0"/>
    <x v="2"/>
    <x v="2"/>
  </r>
  <r>
    <x v="10"/>
    <x v="56"/>
    <n v="70.140845070422529"/>
    <x v="3"/>
    <x v="2"/>
  </r>
  <r>
    <x v="10"/>
    <x v="57"/>
    <n v="7.042253521126761"/>
    <x v="3"/>
    <x v="2"/>
  </r>
  <r>
    <x v="10"/>
    <x v="58"/>
    <n v="7.605633802816901"/>
    <x v="3"/>
    <x v="2"/>
  </r>
  <r>
    <x v="10"/>
    <x v="59"/>
    <n v="1.8309859154929577"/>
    <x v="3"/>
    <x v="2"/>
  </r>
  <r>
    <x v="10"/>
    <x v="60"/>
    <n v="1.1267605633802817"/>
    <x v="3"/>
    <x v="2"/>
  </r>
  <r>
    <x v="10"/>
    <x v="61"/>
    <n v="12.253521126760564"/>
    <x v="3"/>
    <x v="2"/>
  </r>
  <r>
    <x v="10"/>
    <x v="62"/>
    <n v="0"/>
    <x v="3"/>
    <x v="2"/>
  </r>
  <r>
    <x v="11"/>
    <x v="56"/>
    <n v="70"/>
    <x v="3"/>
    <x v="2"/>
  </r>
  <r>
    <x v="11"/>
    <x v="57"/>
    <n v="6.901408450704225"/>
    <x v="3"/>
    <x v="2"/>
  </r>
  <r>
    <x v="11"/>
    <x v="58"/>
    <n v="7.183098591549296"/>
    <x v="3"/>
    <x v="2"/>
  </r>
  <r>
    <x v="11"/>
    <x v="59"/>
    <n v="1.6901408450704225"/>
    <x v="3"/>
    <x v="2"/>
  </r>
  <r>
    <x v="11"/>
    <x v="63"/>
    <n v="1.1267605633802817"/>
    <x v="3"/>
    <x v="2"/>
  </r>
  <r>
    <x v="11"/>
    <x v="64"/>
    <n v="12.253521126760564"/>
    <x v="3"/>
    <x v="2"/>
  </r>
  <r>
    <x v="11"/>
    <x v="65"/>
    <n v="0"/>
    <x v="3"/>
    <x v="2"/>
  </r>
  <r>
    <x v="11"/>
    <x v="66"/>
    <n v="0"/>
    <x v="3"/>
    <x v="2"/>
  </r>
  <r>
    <x v="11"/>
    <x v="4"/>
    <n v="0.84507042253521125"/>
    <x v="3"/>
    <x v="2"/>
  </r>
  <r>
    <x v="12"/>
    <x v="67"/>
    <n v="0.70422535211267601"/>
    <x v="3"/>
    <x v="2"/>
  </r>
  <r>
    <x v="12"/>
    <x v="68"/>
    <n v="11.267605633802816"/>
    <x v="3"/>
    <x v="2"/>
  </r>
  <r>
    <x v="12"/>
    <x v="69"/>
    <n v="52.535211267605632"/>
    <x v="3"/>
    <x v="2"/>
  </r>
  <r>
    <x v="12"/>
    <x v="70"/>
    <n v="5.492957746478873"/>
    <x v="3"/>
    <x v="2"/>
  </r>
  <r>
    <x v="12"/>
    <x v="71"/>
    <n v="0.56338028169014087"/>
    <x v="3"/>
    <x v="2"/>
  </r>
  <r>
    <x v="12"/>
    <x v="72"/>
    <n v="4.647887323943662"/>
    <x v="3"/>
    <x v="2"/>
  </r>
  <r>
    <x v="12"/>
    <x v="73"/>
    <n v="1.6901408450704225"/>
    <x v="3"/>
    <x v="2"/>
  </r>
  <r>
    <x v="12"/>
    <x v="74"/>
    <n v="0.42253521126760563"/>
    <x v="3"/>
    <x v="2"/>
  </r>
  <r>
    <x v="12"/>
    <x v="75"/>
    <n v="0.84507042253521125"/>
    <x v="3"/>
    <x v="2"/>
  </r>
  <r>
    <x v="12"/>
    <x v="76"/>
    <n v="5.915492957746479"/>
    <x v="3"/>
    <x v="2"/>
  </r>
  <r>
    <x v="12"/>
    <x v="59"/>
    <n v="1.6901408450704225"/>
    <x v="3"/>
    <x v="2"/>
  </r>
  <r>
    <x v="12"/>
    <x v="63"/>
    <n v="1.1267605633802817"/>
    <x v="3"/>
    <x v="2"/>
  </r>
  <r>
    <x v="12"/>
    <x v="64"/>
    <n v="12.253521126760564"/>
    <x v="3"/>
    <x v="2"/>
  </r>
  <r>
    <x v="12"/>
    <x v="65"/>
    <n v="0"/>
    <x v="3"/>
    <x v="2"/>
  </r>
  <r>
    <x v="12"/>
    <x v="66"/>
    <n v="0"/>
    <x v="3"/>
    <x v="2"/>
  </r>
  <r>
    <x v="12"/>
    <x v="4"/>
    <n v="0.84507042253521125"/>
    <x v="3"/>
    <x v="2"/>
  </r>
  <r>
    <x v="13"/>
    <x v="77"/>
    <n v="0"/>
    <x v="3"/>
    <x v="2"/>
  </r>
  <r>
    <x v="13"/>
    <x v="78"/>
    <n v="0"/>
    <x v="3"/>
    <x v="2"/>
  </r>
  <r>
    <x v="13"/>
    <x v="79"/>
    <n v="16.666666666666668"/>
    <x v="3"/>
    <x v="2"/>
  </r>
  <r>
    <x v="13"/>
    <x v="80"/>
    <n v="41.666666666666664"/>
    <x v="3"/>
    <x v="2"/>
  </r>
  <r>
    <x v="13"/>
    <x v="76"/>
    <n v="41.666666666666664"/>
    <x v="3"/>
    <x v="2"/>
  </r>
  <r>
    <x v="14"/>
    <x v="77"/>
    <n v="0"/>
    <x v="3"/>
    <x v="2"/>
  </r>
  <r>
    <x v="14"/>
    <x v="78"/>
    <n v="0"/>
    <x v="3"/>
    <x v="2"/>
  </r>
  <r>
    <x v="14"/>
    <x v="79"/>
    <n v="0"/>
    <x v="3"/>
    <x v="2"/>
  </r>
  <r>
    <x v="14"/>
    <x v="80"/>
    <n v="8.0459770114942533"/>
    <x v="3"/>
    <x v="2"/>
  </r>
  <r>
    <x v="14"/>
    <x v="76"/>
    <n v="8.0459770114942533"/>
    <x v="3"/>
    <x v="2"/>
  </r>
  <r>
    <x v="14"/>
    <x v="61"/>
    <n v="83.908045977011497"/>
    <x v="3"/>
    <x v="2"/>
  </r>
  <r>
    <x v="14"/>
    <x v="66"/>
    <n v="0"/>
    <x v="3"/>
    <x v="2"/>
  </r>
  <r>
    <x v="10"/>
    <x v="56"/>
    <n v="20.434782608695652"/>
    <x v="4"/>
    <x v="2"/>
  </r>
  <r>
    <x v="10"/>
    <x v="57"/>
    <n v="12.173913043478262"/>
    <x v="4"/>
    <x v="2"/>
  </r>
  <r>
    <x v="10"/>
    <x v="58"/>
    <n v="57.826086956521742"/>
    <x v="4"/>
    <x v="2"/>
  </r>
  <r>
    <x v="10"/>
    <x v="59"/>
    <n v="2.6086956521739131"/>
    <x v="4"/>
    <x v="2"/>
  </r>
  <r>
    <x v="10"/>
    <x v="60"/>
    <n v="0"/>
    <x v="4"/>
    <x v="2"/>
  </r>
  <r>
    <x v="10"/>
    <x v="61"/>
    <n v="6.9565217391304346"/>
    <x v="4"/>
    <x v="2"/>
  </r>
  <r>
    <x v="10"/>
    <x v="62"/>
    <n v="0"/>
    <x v="4"/>
    <x v="2"/>
  </r>
  <r>
    <x v="11"/>
    <x v="56"/>
    <n v="19.855072463768117"/>
    <x v="4"/>
    <x v="2"/>
  </r>
  <r>
    <x v="11"/>
    <x v="57"/>
    <n v="11.44927536231884"/>
    <x v="4"/>
    <x v="2"/>
  </r>
  <r>
    <x v="11"/>
    <x v="58"/>
    <n v="57.10144927536232"/>
    <x v="4"/>
    <x v="2"/>
  </r>
  <r>
    <x v="11"/>
    <x v="59"/>
    <n v="2.4637681159420288"/>
    <x v="4"/>
    <x v="2"/>
  </r>
  <r>
    <x v="11"/>
    <x v="63"/>
    <n v="0"/>
    <x v="4"/>
    <x v="2"/>
  </r>
  <r>
    <x v="11"/>
    <x v="64"/>
    <n v="6.9565217391304346"/>
    <x v="4"/>
    <x v="2"/>
  </r>
  <r>
    <x v="11"/>
    <x v="65"/>
    <n v="0"/>
    <x v="4"/>
    <x v="2"/>
  </r>
  <r>
    <x v="11"/>
    <x v="66"/>
    <n v="0"/>
    <x v="4"/>
    <x v="2"/>
  </r>
  <r>
    <x v="11"/>
    <x v="4"/>
    <n v="2.1739130434782608"/>
    <x v="4"/>
    <x v="2"/>
  </r>
  <r>
    <x v="12"/>
    <x v="67"/>
    <n v="0"/>
    <x v="4"/>
    <x v="2"/>
  </r>
  <r>
    <x v="12"/>
    <x v="68"/>
    <n v="4.4927536231884062"/>
    <x v="4"/>
    <x v="2"/>
  </r>
  <r>
    <x v="12"/>
    <x v="69"/>
    <n v="13.188405797101449"/>
    <x v="4"/>
    <x v="2"/>
  </r>
  <r>
    <x v="12"/>
    <x v="70"/>
    <n v="2.1739130434782608"/>
    <x v="4"/>
    <x v="2"/>
  </r>
  <r>
    <x v="12"/>
    <x v="71"/>
    <n v="0.43478260869565216"/>
    <x v="4"/>
    <x v="2"/>
  </r>
  <r>
    <x v="12"/>
    <x v="72"/>
    <n v="9.27536231884058"/>
    <x v="4"/>
    <x v="2"/>
  </r>
  <r>
    <x v="12"/>
    <x v="73"/>
    <n v="1.7391304347826086"/>
    <x v="4"/>
    <x v="2"/>
  </r>
  <r>
    <x v="12"/>
    <x v="74"/>
    <n v="5.0724637681159424"/>
    <x v="4"/>
    <x v="2"/>
  </r>
  <r>
    <x v="12"/>
    <x v="75"/>
    <n v="12.173913043478262"/>
    <x v="4"/>
    <x v="2"/>
  </r>
  <r>
    <x v="12"/>
    <x v="76"/>
    <n v="39.855072463768117"/>
    <x v="4"/>
    <x v="2"/>
  </r>
  <r>
    <x v="12"/>
    <x v="59"/>
    <n v="2.4637681159420288"/>
    <x v="4"/>
    <x v="2"/>
  </r>
  <r>
    <x v="12"/>
    <x v="63"/>
    <n v="0"/>
    <x v="4"/>
    <x v="2"/>
  </r>
  <r>
    <x v="12"/>
    <x v="64"/>
    <n v="6.9565217391304346"/>
    <x v="4"/>
    <x v="2"/>
  </r>
  <r>
    <x v="12"/>
    <x v="65"/>
    <n v="0"/>
    <x v="4"/>
    <x v="2"/>
  </r>
  <r>
    <x v="12"/>
    <x v="66"/>
    <n v="0"/>
    <x v="4"/>
    <x v="2"/>
  </r>
  <r>
    <x v="12"/>
    <x v="4"/>
    <n v="2.1739130434782608"/>
    <x v="4"/>
    <x v="2"/>
  </r>
  <r>
    <x v="13"/>
    <x v="77"/>
    <n v="5.882352941176471"/>
    <x v="4"/>
    <x v="2"/>
  </r>
  <r>
    <x v="13"/>
    <x v="78"/>
    <n v="0"/>
    <x v="4"/>
    <x v="2"/>
  </r>
  <r>
    <x v="13"/>
    <x v="79"/>
    <n v="0"/>
    <x v="4"/>
    <x v="2"/>
  </r>
  <r>
    <x v="13"/>
    <x v="80"/>
    <n v="17.647058823529413"/>
    <x v="4"/>
    <x v="2"/>
  </r>
  <r>
    <x v="13"/>
    <x v="76"/>
    <n v="76.470588235294116"/>
    <x v="4"/>
    <x v="2"/>
  </r>
  <r>
    <x v="14"/>
    <x v="77"/>
    <n v="0"/>
    <x v="4"/>
    <x v="2"/>
  </r>
  <r>
    <x v="14"/>
    <x v="78"/>
    <n v="0"/>
    <x v="4"/>
    <x v="2"/>
  </r>
  <r>
    <x v="14"/>
    <x v="79"/>
    <n v="0"/>
    <x v="4"/>
    <x v="2"/>
  </r>
  <r>
    <x v="14"/>
    <x v="80"/>
    <n v="16.666666666666668"/>
    <x v="4"/>
    <x v="2"/>
  </r>
  <r>
    <x v="14"/>
    <x v="76"/>
    <n v="14.583333333333334"/>
    <x v="4"/>
    <x v="2"/>
  </r>
  <r>
    <x v="14"/>
    <x v="61"/>
    <n v="68.75"/>
    <x v="4"/>
    <x v="2"/>
  </r>
  <r>
    <x v="14"/>
    <x v="66"/>
    <n v="0"/>
    <x v="4"/>
    <x v="2"/>
  </r>
  <r>
    <x v="10"/>
    <x v="56"/>
    <n v="14.358974358974359"/>
    <x v="5"/>
    <x v="2"/>
  </r>
  <r>
    <x v="10"/>
    <x v="57"/>
    <n v="11.794871794871796"/>
    <x v="5"/>
    <x v="2"/>
  </r>
  <r>
    <x v="10"/>
    <x v="58"/>
    <n v="64.615384615384613"/>
    <x v="5"/>
    <x v="2"/>
  </r>
  <r>
    <x v="10"/>
    <x v="59"/>
    <n v="4.1025641025641022"/>
    <x v="5"/>
    <x v="2"/>
  </r>
  <r>
    <x v="10"/>
    <x v="60"/>
    <n v="0"/>
    <x v="5"/>
    <x v="2"/>
  </r>
  <r>
    <x v="10"/>
    <x v="61"/>
    <n v="5.1282051282051286"/>
    <x v="5"/>
    <x v="2"/>
  </r>
  <r>
    <x v="10"/>
    <x v="62"/>
    <n v="0"/>
    <x v="5"/>
    <x v="2"/>
  </r>
  <r>
    <x v="11"/>
    <x v="56"/>
    <n v="13.846153846153847"/>
    <x v="5"/>
    <x v="2"/>
  </r>
  <r>
    <x v="11"/>
    <x v="57"/>
    <n v="11.282051282051283"/>
    <x v="5"/>
    <x v="2"/>
  </r>
  <r>
    <x v="11"/>
    <x v="58"/>
    <n v="64.615384615384613"/>
    <x v="5"/>
    <x v="2"/>
  </r>
  <r>
    <x v="11"/>
    <x v="59"/>
    <n v="4.1025641025641022"/>
    <x v="5"/>
    <x v="2"/>
  </r>
  <r>
    <x v="11"/>
    <x v="63"/>
    <n v="0"/>
    <x v="5"/>
    <x v="2"/>
  </r>
  <r>
    <x v="11"/>
    <x v="64"/>
    <n v="5.1282051282051286"/>
    <x v="5"/>
    <x v="2"/>
  </r>
  <r>
    <x v="11"/>
    <x v="65"/>
    <n v="0"/>
    <x v="5"/>
    <x v="2"/>
  </r>
  <r>
    <x v="11"/>
    <x v="66"/>
    <n v="0"/>
    <x v="5"/>
    <x v="2"/>
  </r>
  <r>
    <x v="11"/>
    <x v="4"/>
    <n v="1.0256410256410255"/>
    <x v="5"/>
    <x v="2"/>
  </r>
  <r>
    <x v="12"/>
    <x v="67"/>
    <n v="0"/>
    <x v="5"/>
    <x v="2"/>
  </r>
  <r>
    <x v="12"/>
    <x v="68"/>
    <n v="3.0769230769230771"/>
    <x v="5"/>
    <x v="2"/>
  </r>
  <r>
    <x v="12"/>
    <x v="69"/>
    <n v="8.2051282051282044"/>
    <x v="5"/>
    <x v="2"/>
  </r>
  <r>
    <x v="12"/>
    <x v="70"/>
    <n v="2.5641025641025643"/>
    <x v="5"/>
    <x v="2"/>
  </r>
  <r>
    <x v="12"/>
    <x v="71"/>
    <n v="0"/>
    <x v="5"/>
    <x v="2"/>
  </r>
  <r>
    <x v="12"/>
    <x v="72"/>
    <n v="8.7179487179487172"/>
    <x v="5"/>
    <x v="2"/>
  </r>
  <r>
    <x v="12"/>
    <x v="73"/>
    <n v="2.5641025641025643"/>
    <x v="5"/>
    <x v="2"/>
  </r>
  <r>
    <x v="12"/>
    <x v="74"/>
    <n v="5.1282051282051286"/>
    <x v="5"/>
    <x v="2"/>
  </r>
  <r>
    <x v="12"/>
    <x v="75"/>
    <n v="16.923076923076923"/>
    <x v="5"/>
    <x v="2"/>
  </r>
  <r>
    <x v="12"/>
    <x v="76"/>
    <n v="42.564102564102562"/>
    <x v="5"/>
    <x v="2"/>
  </r>
  <r>
    <x v="12"/>
    <x v="59"/>
    <n v="4.1025641025641022"/>
    <x v="5"/>
    <x v="2"/>
  </r>
  <r>
    <x v="12"/>
    <x v="63"/>
    <n v="0"/>
    <x v="5"/>
    <x v="2"/>
  </r>
  <r>
    <x v="12"/>
    <x v="64"/>
    <n v="5.1282051282051286"/>
    <x v="5"/>
    <x v="2"/>
  </r>
  <r>
    <x v="12"/>
    <x v="65"/>
    <n v="0"/>
    <x v="5"/>
    <x v="2"/>
  </r>
  <r>
    <x v="12"/>
    <x v="66"/>
    <n v="0"/>
    <x v="5"/>
    <x v="2"/>
  </r>
  <r>
    <x v="12"/>
    <x v="4"/>
    <n v="1.0256410256410255"/>
    <x v="5"/>
    <x v="2"/>
  </r>
  <r>
    <x v="13"/>
    <x v="77"/>
    <n v="0"/>
    <x v="5"/>
    <x v="2"/>
  </r>
  <r>
    <x v="13"/>
    <x v="78"/>
    <n v="0"/>
    <x v="5"/>
    <x v="2"/>
  </r>
  <r>
    <x v="13"/>
    <x v="79"/>
    <n v="0"/>
    <x v="5"/>
    <x v="2"/>
  </r>
  <r>
    <x v="13"/>
    <x v="80"/>
    <n v="25"/>
    <x v="5"/>
    <x v="2"/>
  </r>
  <r>
    <x v="13"/>
    <x v="76"/>
    <n v="75"/>
    <x v="5"/>
    <x v="2"/>
  </r>
  <r>
    <x v="14"/>
    <x v="77"/>
    <n v="0"/>
    <x v="5"/>
    <x v="2"/>
  </r>
  <r>
    <x v="14"/>
    <x v="78"/>
    <n v="0"/>
    <x v="5"/>
    <x v="2"/>
  </r>
  <r>
    <x v="14"/>
    <x v="79"/>
    <n v="0"/>
    <x v="5"/>
    <x v="2"/>
  </r>
  <r>
    <x v="14"/>
    <x v="80"/>
    <n v="20"/>
    <x v="5"/>
    <x v="2"/>
  </r>
  <r>
    <x v="14"/>
    <x v="76"/>
    <n v="10"/>
    <x v="5"/>
    <x v="2"/>
  </r>
  <r>
    <x v="14"/>
    <x v="61"/>
    <n v="70"/>
    <x v="5"/>
    <x v="2"/>
  </r>
  <r>
    <x v="14"/>
    <x v="66"/>
    <n v="0"/>
    <x v="5"/>
    <x v="2"/>
  </r>
  <r>
    <x v="10"/>
    <x v="56"/>
    <n v="19.008264462809919"/>
    <x v="6"/>
    <x v="2"/>
  </r>
  <r>
    <x v="10"/>
    <x v="57"/>
    <n v="8.2644628099173545"/>
    <x v="6"/>
    <x v="2"/>
  </r>
  <r>
    <x v="10"/>
    <x v="58"/>
    <n v="58.67768595041322"/>
    <x v="6"/>
    <x v="2"/>
  </r>
  <r>
    <x v="10"/>
    <x v="59"/>
    <n v="4.9586776859504136"/>
    <x v="6"/>
    <x v="2"/>
  </r>
  <r>
    <x v="10"/>
    <x v="60"/>
    <n v="0"/>
    <x v="6"/>
    <x v="2"/>
  </r>
  <r>
    <x v="10"/>
    <x v="61"/>
    <n v="9.0909090909090917"/>
    <x v="6"/>
    <x v="2"/>
  </r>
  <r>
    <x v="10"/>
    <x v="62"/>
    <n v="0"/>
    <x v="6"/>
    <x v="2"/>
  </r>
  <r>
    <x v="11"/>
    <x v="56"/>
    <n v="18.181818181818183"/>
    <x v="6"/>
    <x v="2"/>
  </r>
  <r>
    <x v="11"/>
    <x v="57"/>
    <n v="7.4380165289256199"/>
    <x v="6"/>
    <x v="2"/>
  </r>
  <r>
    <x v="11"/>
    <x v="58"/>
    <n v="57.851239669421489"/>
    <x v="6"/>
    <x v="2"/>
  </r>
  <r>
    <x v="11"/>
    <x v="59"/>
    <n v="4.1322314049586772"/>
    <x v="6"/>
    <x v="2"/>
  </r>
  <r>
    <x v="11"/>
    <x v="63"/>
    <n v="0"/>
    <x v="6"/>
    <x v="2"/>
  </r>
  <r>
    <x v="11"/>
    <x v="64"/>
    <n v="9.0909090909090917"/>
    <x v="6"/>
    <x v="2"/>
  </r>
  <r>
    <x v="11"/>
    <x v="65"/>
    <n v="0"/>
    <x v="6"/>
    <x v="2"/>
  </r>
  <r>
    <x v="11"/>
    <x v="66"/>
    <n v="0"/>
    <x v="6"/>
    <x v="2"/>
  </r>
  <r>
    <x v="11"/>
    <x v="4"/>
    <n v="3.3057851239669422"/>
    <x v="6"/>
    <x v="2"/>
  </r>
  <r>
    <x v="12"/>
    <x v="67"/>
    <n v="0"/>
    <x v="6"/>
    <x v="2"/>
  </r>
  <r>
    <x v="12"/>
    <x v="68"/>
    <n v="2.4793388429752068"/>
    <x v="6"/>
    <x v="2"/>
  </r>
  <r>
    <x v="12"/>
    <x v="69"/>
    <n v="14.049586776859504"/>
    <x v="6"/>
    <x v="2"/>
  </r>
  <r>
    <x v="12"/>
    <x v="70"/>
    <n v="1.6528925619834711"/>
    <x v="6"/>
    <x v="2"/>
  </r>
  <r>
    <x v="12"/>
    <x v="71"/>
    <n v="0"/>
    <x v="6"/>
    <x v="2"/>
  </r>
  <r>
    <x v="12"/>
    <x v="72"/>
    <n v="6.6115702479338845"/>
    <x v="6"/>
    <x v="2"/>
  </r>
  <r>
    <x v="12"/>
    <x v="73"/>
    <n v="0.82644628099173556"/>
    <x v="6"/>
    <x v="2"/>
  </r>
  <r>
    <x v="12"/>
    <x v="74"/>
    <n v="6.6115702479338845"/>
    <x v="6"/>
    <x v="2"/>
  </r>
  <r>
    <x v="12"/>
    <x v="75"/>
    <n v="10.743801652892563"/>
    <x v="6"/>
    <x v="2"/>
  </r>
  <r>
    <x v="12"/>
    <x v="76"/>
    <n v="40.495867768595041"/>
    <x v="6"/>
    <x v="2"/>
  </r>
  <r>
    <x v="12"/>
    <x v="59"/>
    <n v="4.1322314049586772"/>
    <x v="6"/>
    <x v="2"/>
  </r>
  <r>
    <x v="12"/>
    <x v="63"/>
    <n v="0"/>
    <x v="6"/>
    <x v="2"/>
  </r>
  <r>
    <x v="12"/>
    <x v="64"/>
    <n v="9.0909090909090917"/>
    <x v="6"/>
    <x v="2"/>
  </r>
  <r>
    <x v="12"/>
    <x v="65"/>
    <n v="0"/>
    <x v="6"/>
    <x v="2"/>
  </r>
  <r>
    <x v="12"/>
    <x v="66"/>
    <n v="0"/>
    <x v="6"/>
    <x v="2"/>
  </r>
  <r>
    <x v="12"/>
    <x v="4"/>
    <n v="3.3057851239669422"/>
    <x v="6"/>
    <x v="2"/>
  </r>
  <r>
    <x v="13"/>
    <x v="77"/>
    <n v="20"/>
    <x v="6"/>
    <x v="2"/>
  </r>
  <r>
    <x v="13"/>
    <x v="78"/>
    <n v="0"/>
    <x v="6"/>
    <x v="2"/>
  </r>
  <r>
    <x v="13"/>
    <x v="79"/>
    <n v="0"/>
    <x v="6"/>
    <x v="2"/>
  </r>
  <r>
    <x v="13"/>
    <x v="80"/>
    <n v="20"/>
    <x v="6"/>
    <x v="2"/>
  </r>
  <r>
    <x v="13"/>
    <x v="76"/>
    <n v="60"/>
    <x v="6"/>
    <x v="2"/>
  </r>
  <r>
    <x v="14"/>
    <x v="77"/>
    <n v="0"/>
    <x v="6"/>
    <x v="2"/>
  </r>
  <r>
    <x v="14"/>
    <x v="78"/>
    <n v="0"/>
    <x v="6"/>
    <x v="2"/>
  </r>
  <r>
    <x v="14"/>
    <x v="79"/>
    <n v="0"/>
    <x v="6"/>
    <x v="2"/>
  </r>
  <r>
    <x v="14"/>
    <x v="80"/>
    <n v="27.272727272727273"/>
    <x v="6"/>
    <x v="2"/>
  </r>
  <r>
    <x v="14"/>
    <x v="76"/>
    <n v="9.0909090909090917"/>
    <x v="6"/>
    <x v="2"/>
  </r>
  <r>
    <x v="14"/>
    <x v="61"/>
    <n v="63.636363636363633"/>
    <x v="6"/>
    <x v="2"/>
  </r>
  <r>
    <x v="14"/>
    <x v="66"/>
    <n v="0"/>
    <x v="6"/>
    <x v="2"/>
  </r>
  <r>
    <x v="10"/>
    <x v="56"/>
    <n v="27.363184079601989"/>
    <x v="7"/>
    <x v="2"/>
  </r>
  <r>
    <x v="10"/>
    <x v="57"/>
    <n v="12.935323383084578"/>
    <x v="7"/>
    <x v="2"/>
  </r>
  <r>
    <x v="10"/>
    <x v="58"/>
    <n v="47.263681592039802"/>
    <x v="7"/>
    <x v="2"/>
  </r>
  <r>
    <x v="10"/>
    <x v="59"/>
    <n v="1.4925373134328359"/>
    <x v="7"/>
    <x v="2"/>
  </r>
  <r>
    <x v="10"/>
    <x v="60"/>
    <n v="0"/>
    <x v="7"/>
    <x v="2"/>
  </r>
  <r>
    <x v="10"/>
    <x v="61"/>
    <n v="10.945273631840797"/>
    <x v="7"/>
    <x v="2"/>
  </r>
  <r>
    <x v="10"/>
    <x v="62"/>
    <n v="0"/>
    <x v="7"/>
    <x v="2"/>
  </r>
  <r>
    <x v="11"/>
    <x v="56"/>
    <n v="26.865671641791046"/>
    <x v="7"/>
    <x v="2"/>
  </r>
  <r>
    <x v="11"/>
    <x v="57"/>
    <n v="11.940298507462687"/>
    <x v="7"/>
    <x v="2"/>
  </r>
  <r>
    <x v="11"/>
    <x v="58"/>
    <n v="46.268656716417908"/>
    <x v="7"/>
    <x v="2"/>
  </r>
  <r>
    <x v="11"/>
    <x v="59"/>
    <n v="1.4925373134328359"/>
    <x v="7"/>
    <x v="2"/>
  </r>
  <r>
    <x v="11"/>
    <x v="63"/>
    <n v="0"/>
    <x v="7"/>
    <x v="2"/>
  </r>
  <r>
    <x v="11"/>
    <x v="64"/>
    <n v="10.945273631840797"/>
    <x v="7"/>
    <x v="2"/>
  </r>
  <r>
    <x v="11"/>
    <x v="65"/>
    <n v="0"/>
    <x v="7"/>
    <x v="2"/>
  </r>
  <r>
    <x v="11"/>
    <x v="66"/>
    <n v="0"/>
    <x v="7"/>
    <x v="2"/>
  </r>
  <r>
    <x v="11"/>
    <x v="4"/>
    <n v="2.4875621890547261"/>
    <x v="7"/>
    <x v="2"/>
  </r>
  <r>
    <x v="12"/>
    <x v="67"/>
    <n v="0"/>
    <x v="7"/>
    <x v="2"/>
  </r>
  <r>
    <x v="12"/>
    <x v="68"/>
    <n v="6.4676616915422889"/>
    <x v="7"/>
    <x v="2"/>
  </r>
  <r>
    <x v="12"/>
    <x v="69"/>
    <n v="19.402985074626866"/>
    <x v="7"/>
    <x v="2"/>
  </r>
  <r>
    <x v="12"/>
    <x v="70"/>
    <n v="0.99502487562189057"/>
    <x v="7"/>
    <x v="2"/>
  </r>
  <r>
    <x v="12"/>
    <x v="71"/>
    <n v="0"/>
    <x v="7"/>
    <x v="2"/>
  </r>
  <r>
    <x v="12"/>
    <x v="72"/>
    <n v="11.442786069651742"/>
    <x v="7"/>
    <x v="2"/>
  </r>
  <r>
    <x v="12"/>
    <x v="73"/>
    <n v="0.49751243781094528"/>
    <x v="7"/>
    <x v="2"/>
  </r>
  <r>
    <x v="12"/>
    <x v="74"/>
    <n v="5.4726368159203984"/>
    <x v="7"/>
    <x v="2"/>
  </r>
  <r>
    <x v="12"/>
    <x v="75"/>
    <n v="12.437810945273633"/>
    <x v="7"/>
    <x v="2"/>
  </r>
  <r>
    <x v="12"/>
    <x v="76"/>
    <n v="28.35820895522388"/>
    <x v="7"/>
    <x v="2"/>
  </r>
  <r>
    <x v="12"/>
    <x v="59"/>
    <n v="1.4925373134328359"/>
    <x v="7"/>
    <x v="2"/>
  </r>
  <r>
    <x v="12"/>
    <x v="63"/>
    <n v="0"/>
    <x v="7"/>
    <x v="2"/>
  </r>
  <r>
    <x v="12"/>
    <x v="64"/>
    <n v="10.945273631840797"/>
    <x v="7"/>
    <x v="2"/>
  </r>
  <r>
    <x v="12"/>
    <x v="65"/>
    <n v="0"/>
    <x v="7"/>
    <x v="2"/>
  </r>
  <r>
    <x v="12"/>
    <x v="66"/>
    <n v="0"/>
    <x v="7"/>
    <x v="2"/>
  </r>
  <r>
    <x v="12"/>
    <x v="4"/>
    <n v="2.4875621890547261"/>
    <x v="7"/>
    <x v="2"/>
  </r>
  <r>
    <x v="13"/>
    <x v="77"/>
    <n v="0"/>
    <x v="7"/>
    <x v="2"/>
  </r>
  <r>
    <x v="13"/>
    <x v="78"/>
    <n v="0"/>
    <x v="7"/>
    <x v="2"/>
  </r>
  <r>
    <x v="13"/>
    <x v="79"/>
    <n v="0"/>
    <x v="7"/>
    <x v="2"/>
  </r>
  <r>
    <x v="13"/>
    <x v="80"/>
    <n v="0"/>
    <x v="7"/>
    <x v="2"/>
  </r>
  <r>
    <x v="13"/>
    <x v="76"/>
    <n v="100"/>
    <x v="7"/>
    <x v="2"/>
  </r>
  <r>
    <x v="14"/>
    <x v="77"/>
    <n v="0"/>
    <x v="7"/>
    <x v="2"/>
  </r>
  <r>
    <x v="14"/>
    <x v="78"/>
    <n v="0"/>
    <x v="7"/>
    <x v="2"/>
  </r>
  <r>
    <x v="14"/>
    <x v="79"/>
    <n v="0"/>
    <x v="7"/>
    <x v="2"/>
  </r>
  <r>
    <x v="14"/>
    <x v="80"/>
    <n v="13.636363636363637"/>
    <x v="7"/>
    <x v="2"/>
  </r>
  <r>
    <x v="14"/>
    <x v="76"/>
    <n v="18.181818181818183"/>
    <x v="7"/>
    <x v="2"/>
  </r>
  <r>
    <x v="14"/>
    <x v="61"/>
    <n v="68.181818181818187"/>
    <x v="7"/>
    <x v="2"/>
  </r>
  <r>
    <x v="14"/>
    <x v="66"/>
    <n v="0"/>
    <x v="7"/>
    <x v="2"/>
  </r>
  <r>
    <x v="10"/>
    <x v="56"/>
    <n v="20.23121387283237"/>
    <x v="8"/>
    <x v="2"/>
  </r>
  <r>
    <x v="10"/>
    <x v="57"/>
    <n v="14.450867052023121"/>
    <x v="8"/>
    <x v="2"/>
  </r>
  <r>
    <x v="10"/>
    <x v="58"/>
    <n v="61.849710982658962"/>
    <x v="8"/>
    <x v="2"/>
  </r>
  <r>
    <x v="10"/>
    <x v="59"/>
    <n v="0.5780346820809249"/>
    <x v="8"/>
    <x v="2"/>
  </r>
  <r>
    <x v="10"/>
    <x v="60"/>
    <n v="0"/>
    <x v="8"/>
    <x v="2"/>
  </r>
  <r>
    <x v="10"/>
    <x v="61"/>
    <n v="2.8901734104046244"/>
    <x v="8"/>
    <x v="2"/>
  </r>
  <r>
    <x v="10"/>
    <x v="62"/>
    <n v="0"/>
    <x v="8"/>
    <x v="2"/>
  </r>
  <r>
    <x v="11"/>
    <x v="56"/>
    <n v="19.653179190751445"/>
    <x v="8"/>
    <x v="2"/>
  </r>
  <r>
    <x v="11"/>
    <x v="57"/>
    <n v="13.872832369942197"/>
    <x v="8"/>
    <x v="2"/>
  </r>
  <r>
    <x v="11"/>
    <x v="58"/>
    <n v="60.693641618497111"/>
    <x v="8"/>
    <x v="2"/>
  </r>
  <r>
    <x v="11"/>
    <x v="59"/>
    <n v="0.5780346820809249"/>
    <x v="8"/>
    <x v="2"/>
  </r>
  <r>
    <x v="11"/>
    <x v="63"/>
    <n v="0"/>
    <x v="8"/>
    <x v="2"/>
  </r>
  <r>
    <x v="11"/>
    <x v="64"/>
    <n v="2.8901734104046244"/>
    <x v="8"/>
    <x v="2"/>
  </r>
  <r>
    <x v="11"/>
    <x v="65"/>
    <n v="0"/>
    <x v="8"/>
    <x v="2"/>
  </r>
  <r>
    <x v="11"/>
    <x v="66"/>
    <n v="0"/>
    <x v="8"/>
    <x v="2"/>
  </r>
  <r>
    <x v="11"/>
    <x v="4"/>
    <n v="2.3121387283236996"/>
    <x v="8"/>
    <x v="2"/>
  </r>
  <r>
    <x v="12"/>
    <x v="67"/>
    <n v="0"/>
    <x v="8"/>
    <x v="2"/>
  </r>
  <r>
    <x v="12"/>
    <x v="68"/>
    <n v="5.202312138728324"/>
    <x v="8"/>
    <x v="2"/>
  </r>
  <r>
    <x v="12"/>
    <x v="69"/>
    <n v="10.982658959537572"/>
    <x v="8"/>
    <x v="2"/>
  </r>
  <r>
    <x v="12"/>
    <x v="70"/>
    <n v="3.4682080924855492"/>
    <x v="8"/>
    <x v="2"/>
  </r>
  <r>
    <x v="12"/>
    <x v="71"/>
    <n v="1.7341040462427746"/>
    <x v="8"/>
    <x v="2"/>
  </r>
  <r>
    <x v="12"/>
    <x v="72"/>
    <n v="9.2485549132947984"/>
    <x v="8"/>
    <x v="2"/>
  </r>
  <r>
    <x v="12"/>
    <x v="73"/>
    <n v="2.8901734104046244"/>
    <x v="8"/>
    <x v="2"/>
  </r>
  <r>
    <x v="12"/>
    <x v="74"/>
    <n v="3.4682080924855492"/>
    <x v="8"/>
    <x v="2"/>
  </r>
  <r>
    <x v="12"/>
    <x v="75"/>
    <n v="7.5144508670520231"/>
    <x v="8"/>
    <x v="2"/>
  </r>
  <r>
    <x v="12"/>
    <x v="76"/>
    <n v="49.710982658959537"/>
    <x v="8"/>
    <x v="2"/>
  </r>
  <r>
    <x v="12"/>
    <x v="59"/>
    <n v="0.5780346820809249"/>
    <x v="8"/>
    <x v="2"/>
  </r>
  <r>
    <x v="12"/>
    <x v="63"/>
    <n v="0"/>
    <x v="8"/>
    <x v="2"/>
  </r>
  <r>
    <x v="12"/>
    <x v="64"/>
    <n v="2.8901734104046244"/>
    <x v="8"/>
    <x v="2"/>
  </r>
  <r>
    <x v="12"/>
    <x v="65"/>
    <n v="0"/>
    <x v="8"/>
    <x v="2"/>
  </r>
  <r>
    <x v="12"/>
    <x v="66"/>
    <n v="0"/>
    <x v="8"/>
    <x v="2"/>
  </r>
  <r>
    <x v="12"/>
    <x v="4"/>
    <n v="2.3121387283236996"/>
    <x v="8"/>
    <x v="2"/>
  </r>
  <r>
    <x v="13"/>
    <x v="77"/>
    <n v="0"/>
    <x v="8"/>
    <x v="2"/>
  </r>
  <r>
    <x v="13"/>
    <x v="78"/>
    <n v="0"/>
    <x v="8"/>
    <x v="2"/>
  </r>
  <r>
    <x v="13"/>
    <x v="79"/>
    <n v="0"/>
    <x v="8"/>
    <x v="2"/>
  </r>
  <r>
    <x v="13"/>
    <x v="80"/>
    <n v="0"/>
    <x v="8"/>
    <x v="2"/>
  </r>
  <r>
    <x v="13"/>
    <x v="76"/>
    <n v="100"/>
    <x v="8"/>
    <x v="2"/>
  </r>
  <r>
    <x v="14"/>
    <x v="77"/>
    <n v="0"/>
    <x v="8"/>
    <x v="2"/>
  </r>
  <r>
    <x v="14"/>
    <x v="78"/>
    <n v="0"/>
    <x v="8"/>
    <x v="2"/>
  </r>
  <r>
    <x v="14"/>
    <x v="79"/>
    <n v="0"/>
    <x v="8"/>
    <x v="2"/>
  </r>
  <r>
    <x v="14"/>
    <x v="80"/>
    <n v="0"/>
    <x v="8"/>
    <x v="2"/>
  </r>
  <r>
    <x v="14"/>
    <x v="76"/>
    <n v="20"/>
    <x v="8"/>
    <x v="2"/>
  </r>
  <r>
    <x v="14"/>
    <x v="61"/>
    <n v="80"/>
    <x v="8"/>
    <x v="2"/>
  </r>
  <r>
    <x v="14"/>
    <x v="66"/>
    <n v="0"/>
    <x v="8"/>
    <x v="2"/>
  </r>
  <r>
    <x v="10"/>
    <x v="56"/>
    <n v="46.408839779005525"/>
    <x v="9"/>
    <x v="2"/>
  </r>
  <r>
    <x v="10"/>
    <x v="57"/>
    <n v="14.917127071823204"/>
    <x v="9"/>
    <x v="2"/>
  </r>
  <r>
    <x v="10"/>
    <x v="58"/>
    <n v="30.939226519337016"/>
    <x v="9"/>
    <x v="2"/>
  </r>
  <r>
    <x v="10"/>
    <x v="59"/>
    <n v="1.1049723756906078"/>
    <x v="9"/>
    <x v="2"/>
  </r>
  <r>
    <x v="10"/>
    <x v="60"/>
    <n v="1.6574585635359116"/>
    <x v="9"/>
    <x v="2"/>
  </r>
  <r>
    <x v="10"/>
    <x v="61"/>
    <n v="4.972375690607735"/>
    <x v="9"/>
    <x v="2"/>
  </r>
  <r>
    <x v="10"/>
    <x v="62"/>
    <n v="0"/>
    <x v="9"/>
    <x v="2"/>
  </r>
  <r>
    <x v="11"/>
    <x v="56"/>
    <n v="46.408839779005525"/>
    <x v="9"/>
    <x v="2"/>
  </r>
  <r>
    <x v="11"/>
    <x v="57"/>
    <n v="14.917127071823204"/>
    <x v="9"/>
    <x v="2"/>
  </r>
  <r>
    <x v="11"/>
    <x v="58"/>
    <n v="30.939226519337016"/>
    <x v="9"/>
    <x v="2"/>
  </r>
  <r>
    <x v="11"/>
    <x v="59"/>
    <n v="1.1049723756906078"/>
    <x v="9"/>
    <x v="2"/>
  </r>
  <r>
    <x v="11"/>
    <x v="63"/>
    <n v="1.6574585635359116"/>
    <x v="9"/>
    <x v="2"/>
  </r>
  <r>
    <x v="11"/>
    <x v="64"/>
    <n v="4.972375690607735"/>
    <x v="9"/>
    <x v="2"/>
  </r>
  <r>
    <x v="11"/>
    <x v="65"/>
    <n v="0"/>
    <x v="9"/>
    <x v="2"/>
  </r>
  <r>
    <x v="11"/>
    <x v="66"/>
    <n v="0"/>
    <x v="9"/>
    <x v="2"/>
  </r>
  <r>
    <x v="11"/>
    <x v="4"/>
    <n v="0"/>
    <x v="9"/>
    <x v="2"/>
  </r>
  <r>
    <x v="12"/>
    <x v="67"/>
    <n v="0"/>
    <x v="9"/>
    <x v="2"/>
  </r>
  <r>
    <x v="12"/>
    <x v="68"/>
    <n v="2.7624309392265194"/>
    <x v="9"/>
    <x v="2"/>
  </r>
  <r>
    <x v="12"/>
    <x v="69"/>
    <n v="39.226519337016576"/>
    <x v="9"/>
    <x v="2"/>
  </r>
  <r>
    <x v="12"/>
    <x v="70"/>
    <n v="4.4198895027624312"/>
    <x v="9"/>
    <x v="2"/>
  </r>
  <r>
    <x v="12"/>
    <x v="71"/>
    <n v="0"/>
    <x v="9"/>
    <x v="2"/>
  </r>
  <r>
    <x v="12"/>
    <x v="72"/>
    <n v="10.497237569060774"/>
    <x v="9"/>
    <x v="2"/>
  </r>
  <r>
    <x v="12"/>
    <x v="73"/>
    <n v="4.4198895027624312"/>
    <x v="9"/>
    <x v="2"/>
  </r>
  <r>
    <x v="12"/>
    <x v="74"/>
    <n v="0"/>
    <x v="9"/>
    <x v="2"/>
  </r>
  <r>
    <x v="12"/>
    <x v="75"/>
    <n v="8.2872928176795586"/>
    <x v="9"/>
    <x v="2"/>
  </r>
  <r>
    <x v="12"/>
    <x v="76"/>
    <n v="22.651933701657459"/>
    <x v="9"/>
    <x v="2"/>
  </r>
  <r>
    <x v="12"/>
    <x v="59"/>
    <n v="1.1049723756906078"/>
    <x v="9"/>
    <x v="2"/>
  </r>
  <r>
    <x v="12"/>
    <x v="63"/>
    <n v="1.6574585635359116"/>
    <x v="9"/>
    <x v="2"/>
  </r>
  <r>
    <x v="12"/>
    <x v="64"/>
    <n v="4.972375690607735"/>
    <x v="9"/>
    <x v="2"/>
  </r>
  <r>
    <x v="12"/>
    <x v="65"/>
    <n v="0"/>
    <x v="9"/>
    <x v="2"/>
  </r>
  <r>
    <x v="12"/>
    <x v="66"/>
    <n v="0"/>
    <x v="9"/>
    <x v="2"/>
  </r>
  <r>
    <x v="12"/>
    <x v="4"/>
    <n v="0"/>
    <x v="9"/>
    <x v="2"/>
  </r>
  <r>
    <x v="13"/>
    <x v="77"/>
    <n v="50"/>
    <x v="9"/>
    <x v="2"/>
  </r>
  <r>
    <x v="13"/>
    <x v="78"/>
    <n v="0"/>
    <x v="9"/>
    <x v="2"/>
  </r>
  <r>
    <x v="13"/>
    <x v="79"/>
    <n v="0"/>
    <x v="9"/>
    <x v="2"/>
  </r>
  <r>
    <x v="13"/>
    <x v="80"/>
    <n v="0"/>
    <x v="9"/>
    <x v="2"/>
  </r>
  <r>
    <x v="13"/>
    <x v="76"/>
    <n v="50"/>
    <x v="9"/>
    <x v="2"/>
  </r>
  <r>
    <x v="14"/>
    <x v="77"/>
    <n v="0"/>
    <x v="9"/>
    <x v="2"/>
  </r>
  <r>
    <x v="14"/>
    <x v="78"/>
    <n v="0"/>
    <x v="9"/>
    <x v="2"/>
  </r>
  <r>
    <x v="14"/>
    <x v="79"/>
    <n v="0"/>
    <x v="9"/>
    <x v="2"/>
  </r>
  <r>
    <x v="14"/>
    <x v="80"/>
    <n v="22.222222222222221"/>
    <x v="9"/>
    <x v="2"/>
  </r>
  <r>
    <x v="14"/>
    <x v="76"/>
    <n v="11.111111111111111"/>
    <x v="9"/>
    <x v="2"/>
  </r>
  <r>
    <x v="14"/>
    <x v="61"/>
    <n v="66.666666666666671"/>
    <x v="9"/>
    <x v="2"/>
  </r>
  <r>
    <x v="14"/>
    <x v="66"/>
    <n v="0"/>
    <x v="9"/>
    <x v="2"/>
  </r>
  <r>
    <x v="10"/>
    <x v="56"/>
    <n v="52.348993288590606"/>
    <x v="10"/>
    <x v="2"/>
  </r>
  <r>
    <x v="10"/>
    <x v="57"/>
    <n v="9.3959731543624159"/>
    <x v="10"/>
    <x v="2"/>
  </r>
  <r>
    <x v="10"/>
    <x v="58"/>
    <n v="16.107382550335572"/>
    <x v="10"/>
    <x v="2"/>
  </r>
  <r>
    <x v="10"/>
    <x v="59"/>
    <n v="13.422818791946309"/>
    <x v="10"/>
    <x v="2"/>
  </r>
  <r>
    <x v="10"/>
    <x v="60"/>
    <n v="2.0134228187919465"/>
    <x v="10"/>
    <x v="2"/>
  </r>
  <r>
    <x v="10"/>
    <x v="61"/>
    <n v="6.7114093959731544"/>
    <x v="10"/>
    <x v="2"/>
  </r>
  <r>
    <x v="10"/>
    <x v="62"/>
    <n v="0"/>
    <x v="10"/>
    <x v="2"/>
  </r>
  <r>
    <x v="11"/>
    <x v="56"/>
    <n v="52.348993288590606"/>
    <x v="10"/>
    <x v="2"/>
  </r>
  <r>
    <x v="11"/>
    <x v="57"/>
    <n v="8.724832214765101"/>
    <x v="10"/>
    <x v="2"/>
  </r>
  <r>
    <x v="11"/>
    <x v="58"/>
    <n v="15.436241610738255"/>
    <x v="10"/>
    <x v="2"/>
  </r>
  <r>
    <x v="11"/>
    <x v="59"/>
    <n v="12.751677852348994"/>
    <x v="10"/>
    <x v="2"/>
  </r>
  <r>
    <x v="11"/>
    <x v="63"/>
    <n v="2.0134228187919465"/>
    <x v="10"/>
    <x v="2"/>
  </r>
  <r>
    <x v="11"/>
    <x v="64"/>
    <n v="6.7114093959731544"/>
    <x v="10"/>
    <x v="2"/>
  </r>
  <r>
    <x v="11"/>
    <x v="65"/>
    <n v="0"/>
    <x v="10"/>
    <x v="2"/>
  </r>
  <r>
    <x v="11"/>
    <x v="66"/>
    <n v="0"/>
    <x v="10"/>
    <x v="2"/>
  </r>
  <r>
    <x v="11"/>
    <x v="4"/>
    <n v="2.0134228187919465"/>
    <x v="10"/>
    <x v="2"/>
  </r>
  <r>
    <x v="12"/>
    <x v="67"/>
    <n v="0.67114093959731547"/>
    <x v="10"/>
    <x v="2"/>
  </r>
  <r>
    <x v="12"/>
    <x v="68"/>
    <n v="4.026845637583893"/>
    <x v="10"/>
    <x v="2"/>
  </r>
  <r>
    <x v="12"/>
    <x v="69"/>
    <n v="41.61073825503356"/>
    <x v="10"/>
    <x v="2"/>
  </r>
  <r>
    <x v="12"/>
    <x v="70"/>
    <n v="6.0402684563758386"/>
    <x v="10"/>
    <x v="2"/>
  </r>
  <r>
    <x v="12"/>
    <x v="71"/>
    <n v="0"/>
    <x v="10"/>
    <x v="2"/>
  </r>
  <r>
    <x v="12"/>
    <x v="72"/>
    <n v="6.0402684563758386"/>
    <x v="10"/>
    <x v="2"/>
  </r>
  <r>
    <x v="12"/>
    <x v="73"/>
    <n v="2.6845637583892619"/>
    <x v="10"/>
    <x v="2"/>
  </r>
  <r>
    <x v="12"/>
    <x v="74"/>
    <n v="2.6845637583892619"/>
    <x v="10"/>
    <x v="2"/>
  </r>
  <r>
    <x v="12"/>
    <x v="75"/>
    <n v="2.0134228187919465"/>
    <x v="10"/>
    <x v="2"/>
  </r>
  <r>
    <x v="12"/>
    <x v="76"/>
    <n v="10.738255033557047"/>
    <x v="10"/>
    <x v="2"/>
  </r>
  <r>
    <x v="12"/>
    <x v="59"/>
    <n v="12.751677852348994"/>
    <x v="10"/>
    <x v="2"/>
  </r>
  <r>
    <x v="12"/>
    <x v="63"/>
    <n v="2.0134228187919465"/>
    <x v="10"/>
    <x v="2"/>
  </r>
  <r>
    <x v="12"/>
    <x v="64"/>
    <n v="6.7114093959731544"/>
    <x v="10"/>
    <x v="2"/>
  </r>
  <r>
    <x v="12"/>
    <x v="65"/>
    <n v="0"/>
    <x v="10"/>
    <x v="2"/>
  </r>
  <r>
    <x v="12"/>
    <x v="66"/>
    <n v="0"/>
    <x v="10"/>
    <x v="2"/>
  </r>
  <r>
    <x v="12"/>
    <x v="4"/>
    <n v="2.0134228187919465"/>
    <x v="10"/>
    <x v="2"/>
  </r>
  <r>
    <x v="13"/>
    <x v="77"/>
    <n v="5.2631578947368425"/>
    <x v="10"/>
    <x v="2"/>
  </r>
  <r>
    <x v="13"/>
    <x v="78"/>
    <n v="0"/>
    <x v="10"/>
    <x v="2"/>
  </r>
  <r>
    <x v="13"/>
    <x v="79"/>
    <n v="5.2631578947368425"/>
    <x v="10"/>
    <x v="2"/>
  </r>
  <r>
    <x v="13"/>
    <x v="80"/>
    <n v="47.368421052631582"/>
    <x v="10"/>
    <x v="2"/>
  </r>
  <r>
    <x v="13"/>
    <x v="76"/>
    <n v="42.10526315789474"/>
    <x v="10"/>
    <x v="2"/>
  </r>
  <r>
    <x v="14"/>
    <x v="77"/>
    <n v="0"/>
    <x v="10"/>
    <x v="2"/>
  </r>
  <r>
    <x v="14"/>
    <x v="78"/>
    <n v="0"/>
    <x v="10"/>
    <x v="2"/>
  </r>
  <r>
    <x v="14"/>
    <x v="79"/>
    <n v="10"/>
    <x v="10"/>
    <x v="2"/>
  </r>
  <r>
    <x v="14"/>
    <x v="80"/>
    <n v="0"/>
    <x v="10"/>
    <x v="2"/>
  </r>
  <r>
    <x v="14"/>
    <x v="76"/>
    <n v="10"/>
    <x v="10"/>
    <x v="2"/>
  </r>
  <r>
    <x v="14"/>
    <x v="61"/>
    <n v="80"/>
    <x v="10"/>
    <x v="2"/>
  </r>
  <r>
    <x v="14"/>
    <x v="66"/>
    <n v="0"/>
    <x v="10"/>
    <x v="2"/>
  </r>
  <r>
    <x v="10"/>
    <x v="56"/>
    <n v="75.167785234899327"/>
    <x v="11"/>
    <x v="2"/>
  </r>
  <r>
    <x v="10"/>
    <x v="57"/>
    <n v="6.0402684563758386"/>
    <x v="11"/>
    <x v="2"/>
  </r>
  <r>
    <x v="10"/>
    <x v="58"/>
    <n v="4.6979865771812079"/>
    <x v="11"/>
    <x v="2"/>
  </r>
  <r>
    <x v="10"/>
    <x v="59"/>
    <n v="2.6845637583892619"/>
    <x v="11"/>
    <x v="2"/>
  </r>
  <r>
    <x v="10"/>
    <x v="60"/>
    <n v="0"/>
    <x v="11"/>
    <x v="2"/>
  </r>
  <r>
    <x v="10"/>
    <x v="61"/>
    <n v="11.409395973154362"/>
    <x v="11"/>
    <x v="2"/>
  </r>
  <r>
    <x v="10"/>
    <x v="62"/>
    <n v="0"/>
    <x v="11"/>
    <x v="2"/>
  </r>
  <r>
    <x v="11"/>
    <x v="56"/>
    <n v="74.496644295302019"/>
    <x v="11"/>
    <x v="2"/>
  </r>
  <r>
    <x v="11"/>
    <x v="57"/>
    <n v="6.0402684563758386"/>
    <x v="11"/>
    <x v="2"/>
  </r>
  <r>
    <x v="11"/>
    <x v="58"/>
    <n v="4.6979865771812079"/>
    <x v="11"/>
    <x v="2"/>
  </r>
  <r>
    <x v="11"/>
    <x v="59"/>
    <n v="2.0134228187919465"/>
    <x v="11"/>
    <x v="2"/>
  </r>
  <r>
    <x v="11"/>
    <x v="63"/>
    <n v="0"/>
    <x v="11"/>
    <x v="2"/>
  </r>
  <r>
    <x v="11"/>
    <x v="64"/>
    <n v="11.409395973154362"/>
    <x v="11"/>
    <x v="2"/>
  </r>
  <r>
    <x v="11"/>
    <x v="65"/>
    <n v="0"/>
    <x v="11"/>
    <x v="2"/>
  </r>
  <r>
    <x v="11"/>
    <x v="66"/>
    <n v="0"/>
    <x v="11"/>
    <x v="2"/>
  </r>
  <r>
    <x v="11"/>
    <x v="4"/>
    <n v="1.3422818791946309"/>
    <x v="11"/>
    <x v="2"/>
  </r>
  <r>
    <x v="12"/>
    <x v="67"/>
    <n v="0"/>
    <x v="11"/>
    <x v="2"/>
  </r>
  <r>
    <x v="12"/>
    <x v="68"/>
    <n v="2.6845637583892619"/>
    <x v="11"/>
    <x v="2"/>
  </r>
  <r>
    <x v="12"/>
    <x v="69"/>
    <n v="61.073825503355707"/>
    <x v="11"/>
    <x v="2"/>
  </r>
  <r>
    <x v="12"/>
    <x v="70"/>
    <n v="10.738255033557047"/>
    <x v="11"/>
    <x v="2"/>
  </r>
  <r>
    <x v="12"/>
    <x v="71"/>
    <n v="0"/>
    <x v="11"/>
    <x v="2"/>
  </r>
  <r>
    <x v="12"/>
    <x v="72"/>
    <n v="2.6845637583892619"/>
    <x v="11"/>
    <x v="2"/>
  </r>
  <r>
    <x v="12"/>
    <x v="73"/>
    <n v="3.3557046979865772"/>
    <x v="11"/>
    <x v="2"/>
  </r>
  <r>
    <x v="12"/>
    <x v="74"/>
    <n v="2.0134228187919465"/>
    <x v="11"/>
    <x v="2"/>
  </r>
  <r>
    <x v="12"/>
    <x v="75"/>
    <n v="0.67114093959731547"/>
    <x v="11"/>
    <x v="2"/>
  </r>
  <r>
    <x v="12"/>
    <x v="76"/>
    <n v="2.0134228187919465"/>
    <x v="11"/>
    <x v="2"/>
  </r>
  <r>
    <x v="12"/>
    <x v="59"/>
    <n v="2.0134228187919465"/>
    <x v="11"/>
    <x v="2"/>
  </r>
  <r>
    <x v="12"/>
    <x v="63"/>
    <n v="0"/>
    <x v="11"/>
    <x v="2"/>
  </r>
  <r>
    <x v="12"/>
    <x v="64"/>
    <n v="11.409395973154362"/>
    <x v="11"/>
    <x v="2"/>
  </r>
  <r>
    <x v="12"/>
    <x v="65"/>
    <n v="0"/>
    <x v="11"/>
    <x v="2"/>
  </r>
  <r>
    <x v="12"/>
    <x v="66"/>
    <n v="0"/>
    <x v="11"/>
    <x v="2"/>
  </r>
  <r>
    <x v="12"/>
    <x v="4"/>
    <n v="1.3422818791946309"/>
    <x v="11"/>
    <x v="2"/>
  </r>
  <r>
    <x v="13"/>
    <x v="77"/>
    <n v="0"/>
    <x v="11"/>
    <x v="2"/>
  </r>
  <r>
    <x v="13"/>
    <x v="78"/>
    <n v="0"/>
    <x v="11"/>
    <x v="2"/>
  </r>
  <r>
    <x v="13"/>
    <x v="79"/>
    <n v="0"/>
    <x v="11"/>
    <x v="2"/>
  </r>
  <r>
    <x v="13"/>
    <x v="80"/>
    <n v="33.333333333333336"/>
    <x v="11"/>
    <x v="2"/>
  </r>
  <r>
    <x v="13"/>
    <x v="76"/>
    <n v="66.666666666666671"/>
    <x v="11"/>
    <x v="2"/>
  </r>
  <r>
    <x v="14"/>
    <x v="77"/>
    <n v="0"/>
    <x v="11"/>
    <x v="2"/>
  </r>
  <r>
    <x v="14"/>
    <x v="78"/>
    <n v="5.882352941176471"/>
    <x v="11"/>
    <x v="2"/>
  </r>
  <r>
    <x v="14"/>
    <x v="79"/>
    <n v="0"/>
    <x v="11"/>
    <x v="2"/>
  </r>
  <r>
    <x v="14"/>
    <x v="80"/>
    <n v="5.882352941176471"/>
    <x v="11"/>
    <x v="2"/>
  </r>
  <r>
    <x v="14"/>
    <x v="76"/>
    <n v="17.647058823529413"/>
    <x v="11"/>
    <x v="2"/>
  </r>
  <r>
    <x v="14"/>
    <x v="61"/>
    <n v="70.588235294117652"/>
    <x v="11"/>
    <x v="2"/>
  </r>
  <r>
    <x v="14"/>
    <x v="66"/>
    <n v="0"/>
    <x v="11"/>
    <x v="2"/>
  </r>
  <r>
    <x v="10"/>
    <x v="56"/>
    <n v="61.016949152542374"/>
    <x v="12"/>
    <x v="2"/>
  </r>
  <r>
    <x v="10"/>
    <x v="57"/>
    <n v="12.711864406779661"/>
    <x v="12"/>
    <x v="2"/>
  </r>
  <r>
    <x v="10"/>
    <x v="58"/>
    <n v="3.3898305084745761"/>
    <x v="12"/>
    <x v="2"/>
  </r>
  <r>
    <x v="10"/>
    <x v="59"/>
    <n v="5.0847457627118642"/>
    <x v="12"/>
    <x v="2"/>
  </r>
  <r>
    <x v="10"/>
    <x v="60"/>
    <n v="0"/>
    <x v="12"/>
    <x v="2"/>
  </r>
  <r>
    <x v="10"/>
    <x v="61"/>
    <n v="17.796610169491526"/>
    <x v="12"/>
    <x v="2"/>
  </r>
  <r>
    <x v="10"/>
    <x v="62"/>
    <n v="0"/>
    <x v="12"/>
    <x v="2"/>
  </r>
  <r>
    <x v="11"/>
    <x v="56"/>
    <n v="61.016949152542374"/>
    <x v="12"/>
    <x v="2"/>
  </r>
  <r>
    <x v="11"/>
    <x v="57"/>
    <n v="12.711864406779661"/>
    <x v="12"/>
    <x v="2"/>
  </r>
  <r>
    <x v="11"/>
    <x v="58"/>
    <n v="3.3898305084745761"/>
    <x v="12"/>
    <x v="2"/>
  </r>
  <r>
    <x v="11"/>
    <x v="59"/>
    <n v="4.2372881355932206"/>
    <x v="12"/>
    <x v="2"/>
  </r>
  <r>
    <x v="11"/>
    <x v="63"/>
    <n v="0"/>
    <x v="12"/>
    <x v="2"/>
  </r>
  <r>
    <x v="11"/>
    <x v="64"/>
    <n v="17.796610169491526"/>
    <x v="12"/>
    <x v="2"/>
  </r>
  <r>
    <x v="11"/>
    <x v="65"/>
    <n v="0"/>
    <x v="12"/>
    <x v="2"/>
  </r>
  <r>
    <x v="11"/>
    <x v="66"/>
    <n v="0"/>
    <x v="12"/>
    <x v="2"/>
  </r>
  <r>
    <x v="11"/>
    <x v="4"/>
    <n v="0.84745762711864403"/>
    <x v="12"/>
    <x v="2"/>
  </r>
  <r>
    <x v="12"/>
    <x v="67"/>
    <n v="0"/>
    <x v="12"/>
    <x v="2"/>
  </r>
  <r>
    <x v="12"/>
    <x v="68"/>
    <n v="4.2372881355932206"/>
    <x v="12"/>
    <x v="2"/>
  </r>
  <r>
    <x v="12"/>
    <x v="69"/>
    <n v="49.152542372881356"/>
    <x v="12"/>
    <x v="2"/>
  </r>
  <r>
    <x v="12"/>
    <x v="70"/>
    <n v="7.6271186440677967"/>
    <x v="12"/>
    <x v="2"/>
  </r>
  <r>
    <x v="12"/>
    <x v="71"/>
    <n v="1.6949152542372881"/>
    <x v="12"/>
    <x v="2"/>
  </r>
  <r>
    <x v="12"/>
    <x v="72"/>
    <n v="8.4745762711864412"/>
    <x v="12"/>
    <x v="2"/>
  </r>
  <r>
    <x v="12"/>
    <x v="73"/>
    <n v="2.5423728813559321"/>
    <x v="12"/>
    <x v="2"/>
  </r>
  <r>
    <x v="12"/>
    <x v="74"/>
    <n v="0"/>
    <x v="12"/>
    <x v="2"/>
  </r>
  <r>
    <x v="12"/>
    <x v="75"/>
    <n v="2.5423728813559321"/>
    <x v="12"/>
    <x v="2"/>
  </r>
  <r>
    <x v="12"/>
    <x v="76"/>
    <n v="0.84745762711864403"/>
    <x v="12"/>
    <x v="2"/>
  </r>
  <r>
    <x v="12"/>
    <x v="59"/>
    <n v="4.2372881355932206"/>
    <x v="12"/>
    <x v="2"/>
  </r>
  <r>
    <x v="12"/>
    <x v="63"/>
    <n v="0"/>
    <x v="12"/>
    <x v="2"/>
  </r>
  <r>
    <x v="12"/>
    <x v="64"/>
    <n v="17.796610169491526"/>
    <x v="12"/>
    <x v="2"/>
  </r>
  <r>
    <x v="12"/>
    <x v="65"/>
    <n v="0"/>
    <x v="12"/>
    <x v="2"/>
  </r>
  <r>
    <x v="12"/>
    <x v="66"/>
    <n v="0"/>
    <x v="12"/>
    <x v="2"/>
  </r>
  <r>
    <x v="12"/>
    <x v="4"/>
    <n v="0.84745762711864403"/>
    <x v="12"/>
    <x v="2"/>
  </r>
  <r>
    <x v="13"/>
    <x v="77"/>
    <n v="0"/>
    <x v="12"/>
    <x v="2"/>
  </r>
  <r>
    <x v="13"/>
    <x v="78"/>
    <n v="0"/>
    <x v="12"/>
    <x v="2"/>
  </r>
  <r>
    <x v="13"/>
    <x v="79"/>
    <n v="0"/>
    <x v="12"/>
    <x v="2"/>
  </r>
  <r>
    <x v="13"/>
    <x v="80"/>
    <n v="20"/>
    <x v="12"/>
    <x v="2"/>
  </r>
  <r>
    <x v="13"/>
    <x v="76"/>
    <n v="80"/>
    <x v="12"/>
    <x v="2"/>
  </r>
  <r>
    <x v="14"/>
    <x v="77"/>
    <n v="0"/>
    <x v="12"/>
    <x v="2"/>
  </r>
  <r>
    <x v="14"/>
    <x v="78"/>
    <n v="0"/>
    <x v="12"/>
    <x v="2"/>
  </r>
  <r>
    <x v="14"/>
    <x v="79"/>
    <n v="0"/>
    <x v="12"/>
    <x v="2"/>
  </r>
  <r>
    <x v="14"/>
    <x v="80"/>
    <n v="19.047619047619047"/>
    <x v="12"/>
    <x v="2"/>
  </r>
  <r>
    <x v="14"/>
    <x v="76"/>
    <n v="14.285714285714286"/>
    <x v="12"/>
    <x v="2"/>
  </r>
  <r>
    <x v="14"/>
    <x v="61"/>
    <n v="66.666666666666671"/>
    <x v="12"/>
    <x v="2"/>
  </r>
  <r>
    <x v="14"/>
    <x v="66"/>
    <n v="0"/>
    <x v="12"/>
    <x v="2"/>
  </r>
  <r>
    <x v="10"/>
    <x v="56"/>
    <n v="67.532467532467535"/>
    <x v="13"/>
    <x v="2"/>
  </r>
  <r>
    <x v="10"/>
    <x v="57"/>
    <n v="9.0909090909090917"/>
    <x v="13"/>
    <x v="2"/>
  </r>
  <r>
    <x v="10"/>
    <x v="58"/>
    <n v="11.688311688311689"/>
    <x v="13"/>
    <x v="2"/>
  </r>
  <r>
    <x v="10"/>
    <x v="59"/>
    <n v="3.8961038961038961"/>
    <x v="13"/>
    <x v="2"/>
  </r>
  <r>
    <x v="10"/>
    <x v="60"/>
    <n v="1.2987012987012987"/>
    <x v="13"/>
    <x v="2"/>
  </r>
  <r>
    <x v="10"/>
    <x v="61"/>
    <n v="6.4935064935064934"/>
    <x v="13"/>
    <x v="2"/>
  </r>
  <r>
    <x v="10"/>
    <x v="62"/>
    <n v="0"/>
    <x v="13"/>
    <x v="2"/>
  </r>
  <r>
    <x v="11"/>
    <x v="56"/>
    <n v="66.233766233766232"/>
    <x v="13"/>
    <x v="2"/>
  </r>
  <r>
    <x v="11"/>
    <x v="57"/>
    <n v="9.0909090909090917"/>
    <x v="13"/>
    <x v="2"/>
  </r>
  <r>
    <x v="11"/>
    <x v="58"/>
    <n v="11.688311688311689"/>
    <x v="13"/>
    <x v="2"/>
  </r>
  <r>
    <x v="11"/>
    <x v="59"/>
    <n v="2.5974025974025974"/>
    <x v="13"/>
    <x v="2"/>
  </r>
  <r>
    <x v="11"/>
    <x v="63"/>
    <n v="1.2987012987012987"/>
    <x v="13"/>
    <x v="2"/>
  </r>
  <r>
    <x v="11"/>
    <x v="64"/>
    <n v="6.4935064935064934"/>
    <x v="13"/>
    <x v="2"/>
  </r>
  <r>
    <x v="11"/>
    <x v="65"/>
    <n v="0"/>
    <x v="13"/>
    <x v="2"/>
  </r>
  <r>
    <x v="11"/>
    <x v="66"/>
    <n v="0"/>
    <x v="13"/>
    <x v="2"/>
  </r>
  <r>
    <x v="11"/>
    <x v="4"/>
    <n v="2.5974025974025974"/>
    <x v="13"/>
    <x v="2"/>
  </r>
  <r>
    <x v="12"/>
    <x v="67"/>
    <n v="0"/>
    <x v="13"/>
    <x v="2"/>
  </r>
  <r>
    <x v="12"/>
    <x v="68"/>
    <n v="12.987012987012987"/>
    <x v="13"/>
    <x v="2"/>
  </r>
  <r>
    <x v="12"/>
    <x v="69"/>
    <n v="42.857142857142854"/>
    <x v="13"/>
    <x v="2"/>
  </r>
  <r>
    <x v="12"/>
    <x v="70"/>
    <n v="10.38961038961039"/>
    <x v="13"/>
    <x v="2"/>
  </r>
  <r>
    <x v="12"/>
    <x v="71"/>
    <n v="0"/>
    <x v="13"/>
    <x v="2"/>
  </r>
  <r>
    <x v="12"/>
    <x v="72"/>
    <n v="6.4935064935064934"/>
    <x v="13"/>
    <x v="2"/>
  </r>
  <r>
    <x v="12"/>
    <x v="73"/>
    <n v="2.5974025974025974"/>
    <x v="13"/>
    <x v="2"/>
  </r>
  <r>
    <x v="12"/>
    <x v="74"/>
    <n v="0"/>
    <x v="13"/>
    <x v="2"/>
  </r>
  <r>
    <x v="12"/>
    <x v="75"/>
    <n v="1.2987012987012987"/>
    <x v="13"/>
    <x v="2"/>
  </r>
  <r>
    <x v="12"/>
    <x v="76"/>
    <n v="10.38961038961039"/>
    <x v="13"/>
    <x v="2"/>
  </r>
  <r>
    <x v="12"/>
    <x v="59"/>
    <n v="2.5974025974025974"/>
    <x v="13"/>
    <x v="2"/>
  </r>
  <r>
    <x v="12"/>
    <x v="63"/>
    <n v="1.2987012987012987"/>
    <x v="13"/>
    <x v="2"/>
  </r>
  <r>
    <x v="12"/>
    <x v="64"/>
    <n v="6.4935064935064934"/>
    <x v="13"/>
    <x v="2"/>
  </r>
  <r>
    <x v="12"/>
    <x v="65"/>
    <n v="0"/>
    <x v="13"/>
    <x v="2"/>
  </r>
  <r>
    <x v="12"/>
    <x v="66"/>
    <n v="0"/>
    <x v="13"/>
    <x v="2"/>
  </r>
  <r>
    <x v="12"/>
    <x v="4"/>
    <n v="2.5974025974025974"/>
    <x v="13"/>
    <x v="2"/>
  </r>
  <r>
    <x v="13"/>
    <x v="77"/>
    <n v="0"/>
    <x v="13"/>
    <x v="2"/>
  </r>
  <r>
    <x v="13"/>
    <x v="78"/>
    <n v="0"/>
    <x v="13"/>
    <x v="2"/>
  </r>
  <r>
    <x v="13"/>
    <x v="79"/>
    <n v="0"/>
    <x v="13"/>
    <x v="2"/>
  </r>
  <r>
    <x v="13"/>
    <x v="80"/>
    <n v="0"/>
    <x v="13"/>
    <x v="2"/>
  </r>
  <r>
    <x v="13"/>
    <x v="76"/>
    <n v="100"/>
    <x v="13"/>
    <x v="2"/>
  </r>
  <r>
    <x v="14"/>
    <x v="77"/>
    <n v="0"/>
    <x v="13"/>
    <x v="2"/>
  </r>
  <r>
    <x v="14"/>
    <x v="78"/>
    <n v="0"/>
    <x v="13"/>
    <x v="2"/>
  </r>
  <r>
    <x v="14"/>
    <x v="79"/>
    <n v="0"/>
    <x v="13"/>
    <x v="2"/>
  </r>
  <r>
    <x v="14"/>
    <x v="80"/>
    <n v="20"/>
    <x v="13"/>
    <x v="2"/>
  </r>
  <r>
    <x v="14"/>
    <x v="76"/>
    <n v="40"/>
    <x v="13"/>
    <x v="2"/>
  </r>
  <r>
    <x v="14"/>
    <x v="61"/>
    <n v="40"/>
    <x v="13"/>
    <x v="2"/>
  </r>
  <r>
    <x v="14"/>
    <x v="66"/>
    <n v="0"/>
    <x v="13"/>
    <x v="2"/>
  </r>
  <r>
    <x v="10"/>
    <x v="56"/>
    <n v="34.523809523809526"/>
    <x v="14"/>
    <x v="2"/>
  </r>
  <r>
    <x v="10"/>
    <x v="57"/>
    <n v="8.3333333333333339"/>
    <x v="14"/>
    <x v="2"/>
  </r>
  <r>
    <x v="10"/>
    <x v="58"/>
    <n v="41.666666666666664"/>
    <x v="14"/>
    <x v="2"/>
  </r>
  <r>
    <x v="10"/>
    <x v="59"/>
    <n v="4.7619047619047619"/>
    <x v="14"/>
    <x v="2"/>
  </r>
  <r>
    <x v="10"/>
    <x v="60"/>
    <n v="0"/>
    <x v="14"/>
    <x v="2"/>
  </r>
  <r>
    <x v="10"/>
    <x v="61"/>
    <n v="10.714285714285714"/>
    <x v="14"/>
    <x v="2"/>
  </r>
  <r>
    <x v="10"/>
    <x v="62"/>
    <n v="0"/>
    <x v="14"/>
    <x v="2"/>
  </r>
  <r>
    <x v="11"/>
    <x v="56"/>
    <n v="33.333333333333336"/>
    <x v="14"/>
    <x v="2"/>
  </r>
  <r>
    <x v="11"/>
    <x v="57"/>
    <n v="7.1428571428571432"/>
    <x v="14"/>
    <x v="2"/>
  </r>
  <r>
    <x v="11"/>
    <x v="58"/>
    <n v="40.476190476190474"/>
    <x v="14"/>
    <x v="2"/>
  </r>
  <r>
    <x v="11"/>
    <x v="59"/>
    <n v="3.5714285714285716"/>
    <x v="14"/>
    <x v="2"/>
  </r>
  <r>
    <x v="11"/>
    <x v="63"/>
    <n v="0"/>
    <x v="14"/>
    <x v="2"/>
  </r>
  <r>
    <x v="11"/>
    <x v="64"/>
    <n v="10.714285714285714"/>
    <x v="14"/>
    <x v="2"/>
  </r>
  <r>
    <x v="11"/>
    <x v="65"/>
    <n v="0"/>
    <x v="14"/>
    <x v="2"/>
  </r>
  <r>
    <x v="11"/>
    <x v="66"/>
    <n v="0"/>
    <x v="14"/>
    <x v="2"/>
  </r>
  <r>
    <x v="11"/>
    <x v="4"/>
    <n v="4.7619047619047619"/>
    <x v="14"/>
    <x v="2"/>
  </r>
  <r>
    <x v="12"/>
    <x v="67"/>
    <n v="0"/>
    <x v="14"/>
    <x v="2"/>
  </r>
  <r>
    <x v="12"/>
    <x v="68"/>
    <n v="4.7619047619047619"/>
    <x v="14"/>
    <x v="2"/>
  </r>
  <r>
    <x v="12"/>
    <x v="69"/>
    <n v="21.428571428571427"/>
    <x v="14"/>
    <x v="2"/>
  </r>
  <r>
    <x v="12"/>
    <x v="70"/>
    <n v="7.1428571428571432"/>
    <x v="14"/>
    <x v="2"/>
  </r>
  <r>
    <x v="12"/>
    <x v="71"/>
    <n v="0"/>
    <x v="14"/>
    <x v="2"/>
  </r>
  <r>
    <x v="12"/>
    <x v="72"/>
    <n v="5.9523809523809526"/>
    <x v="14"/>
    <x v="2"/>
  </r>
  <r>
    <x v="12"/>
    <x v="73"/>
    <n v="1.1904761904761905"/>
    <x v="14"/>
    <x v="2"/>
  </r>
  <r>
    <x v="12"/>
    <x v="74"/>
    <n v="4.7619047619047619"/>
    <x v="14"/>
    <x v="2"/>
  </r>
  <r>
    <x v="12"/>
    <x v="75"/>
    <n v="13.095238095238095"/>
    <x v="14"/>
    <x v="2"/>
  </r>
  <r>
    <x v="12"/>
    <x v="76"/>
    <n v="22.61904761904762"/>
    <x v="14"/>
    <x v="2"/>
  </r>
  <r>
    <x v="12"/>
    <x v="59"/>
    <n v="3.5714285714285716"/>
    <x v="14"/>
    <x v="2"/>
  </r>
  <r>
    <x v="12"/>
    <x v="63"/>
    <n v="0"/>
    <x v="14"/>
    <x v="2"/>
  </r>
  <r>
    <x v="12"/>
    <x v="64"/>
    <n v="10.714285714285714"/>
    <x v="14"/>
    <x v="2"/>
  </r>
  <r>
    <x v="12"/>
    <x v="65"/>
    <n v="0"/>
    <x v="14"/>
    <x v="2"/>
  </r>
  <r>
    <x v="12"/>
    <x v="66"/>
    <n v="0"/>
    <x v="14"/>
    <x v="2"/>
  </r>
  <r>
    <x v="12"/>
    <x v="4"/>
    <n v="4.7619047619047619"/>
    <x v="14"/>
    <x v="2"/>
  </r>
  <r>
    <x v="13"/>
    <x v="77"/>
    <n v="0"/>
    <x v="14"/>
    <x v="2"/>
  </r>
  <r>
    <x v="13"/>
    <x v="78"/>
    <n v="0"/>
    <x v="14"/>
    <x v="2"/>
  </r>
  <r>
    <x v="13"/>
    <x v="79"/>
    <n v="0"/>
    <x v="14"/>
    <x v="2"/>
  </r>
  <r>
    <x v="13"/>
    <x v="80"/>
    <n v="33.333333333333336"/>
    <x v="14"/>
    <x v="2"/>
  </r>
  <r>
    <x v="13"/>
    <x v="76"/>
    <n v="66.666666666666671"/>
    <x v="14"/>
    <x v="2"/>
  </r>
  <r>
    <x v="14"/>
    <x v="77"/>
    <n v="0"/>
    <x v="14"/>
    <x v="2"/>
  </r>
  <r>
    <x v="14"/>
    <x v="78"/>
    <n v="0"/>
    <x v="14"/>
    <x v="2"/>
  </r>
  <r>
    <x v="14"/>
    <x v="79"/>
    <n v="0"/>
    <x v="14"/>
    <x v="2"/>
  </r>
  <r>
    <x v="14"/>
    <x v="80"/>
    <n v="33.333333333333336"/>
    <x v="14"/>
    <x v="2"/>
  </r>
  <r>
    <x v="14"/>
    <x v="76"/>
    <n v="11.111111111111111"/>
    <x v="14"/>
    <x v="2"/>
  </r>
  <r>
    <x v="14"/>
    <x v="61"/>
    <n v="55.555555555555557"/>
    <x v="14"/>
    <x v="2"/>
  </r>
  <r>
    <x v="14"/>
    <x v="66"/>
    <n v="0"/>
    <x v="14"/>
    <x v="2"/>
  </r>
  <r>
    <x v="10"/>
    <x v="56"/>
    <n v="49.462365591397848"/>
    <x v="15"/>
    <x v="2"/>
  </r>
  <r>
    <x v="10"/>
    <x v="57"/>
    <n v="9.67741935483871"/>
    <x v="15"/>
    <x v="2"/>
  </r>
  <r>
    <x v="10"/>
    <x v="58"/>
    <n v="26.881720430107528"/>
    <x v="15"/>
    <x v="2"/>
  </r>
  <r>
    <x v="10"/>
    <x v="59"/>
    <n v="9.67741935483871"/>
    <x v="15"/>
    <x v="2"/>
  </r>
  <r>
    <x v="10"/>
    <x v="60"/>
    <n v="0"/>
    <x v="15"/>
    <x v="2"/>
  </r>
  <r>
    <x v="10"/>
    <x v="61"/>
    <n v="4.301075268817204"/>
    <x v="15"/>
    <x v="2"/>
  </r>
  <r>
    <x v="10"/>
    <x v="62"/>
    <n v="0"/>
    <x v="15"/>
    <x v="2"/>
  </r>
  <r>
    <x v="11"/>
    <x v="56"/>
    <n v="45.161290322580648"/>
    <x v="15"/>
    <x v="2"/>
  </r>
  <r>
    <x v="11"/>
    <x v="57"/>
    <n v="9.67741935483871"/>
    <x v="15"/>
    <x v="2"/>
  </r>
  <r>
    <x v="11"/>
    <x v="58"/>
    <n v="24.731182795698924"/>
    <x v="15"/>
    <x v="2"/>
  </r>
  <r>
    <x v="11"/>
    <x v="59"/>
    <n v="7.5268817204301079"/>
    <x v="15"/>
    <x v="2"/>
  </r>
  <r>
    <x v="11"/>
    <x v="63"/>
    <n v="0"/>
    <x v="15"/>
    <x v="2"/>
  </r>
  <r>
    <x v="11"/>
    <x v="64"/>
    <n v="4.301075268817204"/>
    <x v="15"/>
    <x v="2"/>
  </r>
  <r>
    <x v="11"/>
    <x v="65"/>
    <n v="0"/>
    <x v="15"/>
    <x v="2"/>
  </r>
  <r>
    <x v="11"/>
    <x v="66"/>
    <n v="0"/>
    <x v="15"/>
    <x v="2"/>
  </r>
  <r>
    <x v="11"/>
    <x v="4"/>
    <n v="8.6021505376344081"/>
    <x v="15"/>
    <x v="2"/>
  </r>
  <r>
    <x v="12"/>
    <x v="67"/>
    <n v="0"/>
    <x v="15"/>
    <x v="2"/>
  </r>
  <r>
    <x v="12"/>
    <x v="68"/>
    <n v="1.075268817204301"/>
    <x v="15"/>
    <x v="2"/>
  </r>
  <r>
    <x v="12"/>
    <x v="69"/>
    <n v="31.182795698924732"/>
    <x v="15"/>
    <x v="2"/>
  </r>
  <r>
    <x v="12"/>
    <x v="70"/>
    <n v="12.903225806451612"/>
    <x v="15"/>
    <x v="2"/>
  </r>
  <r>
    <x v="12"/>
    <x v="71"/>
    <n v="1.075268817204301"/>
    <x v="15"/>
    <x v="2"/>
  </r>
  <r>
    <x v="12"/>
    <x v="72"/>
    <n v="3.225806451612903"/>
    <x v="15"/>
    <x v="2"/>
  </r>
  <r>
    <x v="12"/>
    <x v="73"/>
    <n v="5.376344086021505"/>
    <x v="15"/>
    <x v="2"/>
  </r>
  <r>
    <x v="12"/>
    <x v="74"/>
    <n v="1.075268817204301"/>
    <x v="15"/>
    <x v="2"/>
  </r>
  <r>
    <x v="12"/>
    <x v="75"/>
    <n v="2.150537634408602"/>
    <x v="15"/>
    <x v="2"/>
  </r>
  <r>
    <x v="12"/>
    <x v="76"/>
    <n v="21.50537634408602"/>
    <x v="15"/>
    <x v="2"/>
  </r>
  <r>
    <x v="12"/>
    <x v="59"/>
    <n v="7.5268817204301079"/>
    <x v="15"/>
    <x v="2"/>
  </r>
  <r>
    <x v="12"/>
    <x v="63"/>
    <n v="0"/>
    <x v="15"/>
    <x v="2"/>
  </r>
  <r>
    <x v="12"/>
    <x v="64"/>
    <n v="4.301075268817204"/>
    <x v="15"/>
    <x v="2"/>
  </r>
  <r>
    <x v="12"/>
    <x v="65"/>
    <n v="0"/>
    <x v="15"/>
    <x v="2"/>
  </r>
  <r>
    <x v="12"/>
    <x v="66"/>
    <n v="0"/>
    <x v="15"/>
    <x v="2"/>
  </r>
  <r>
    <x v="12"/>
    <x v="4"/>
    <n v="8.6021505376344081"/>
    <x v="15"/>
    <x v="2"/>
  </r>
  <r>
    <x v="13"/>
    <x v="77"/>
    <n v="14.285714285714286"/>
    <x v="15"/>
    <x v="2"/>
  </r>
  <r>
    <x v="13"/>
    <x v="78"/>
    <n v="0"/>
    <x v="15"/>
    <x v="2"/>
  </r>
  <r>
    <x v="13"/>
    <x v="79"/>
    <n v="0"/>
    <x v="15"/>
    <x v="2"/>
  </r>
  <r>
    <x v="13"/>
    <x v="80"/>
    <n v="0"/>
    <x v="15"/>
    <x v="2"/>
  </r>
  <r>
    <x v="13"/>
    <x v="76"/>
    <n v="85.714285714285708"/>
    <x v="15"/>
    <x v="2"/>
  </r>
  <r>
    <x v="14"/>
    <x v="77"/>
    <n v="0"/>
    <x v="15"/>
    <x v="2"/>
  </r>
  <r>
    <x v="14"/>
    <x v="78"/>
    <n v="0"/>
    <x v="15"/>
    <x v="2"/>
  </r>
  <r>
    <x v="14"/>
    <x v="79"/>
    <n v="0"/>
    <x v="15"/>
    <x v="2"/>
  </r>
  <r>
    <x v="14"/>
    <x v="80"/>
    <n v="0"/>
    <x v="15"/>
    <x v="2"/>
  </r>
  <r>
    <x v="14"/>
    <x v="76"/>
    <n v="25"/>
    <x v="15"/>
    <x v="2"/>
  </r>
  <r>
    <x v="14"/>
    <x v="61"/>
    <n v="75"/>
    <x v="15"/>
    <x v="2"/>
  </r>
  <r>
    <x v="14"/>
    <x v="66"/>
    <n v="0"/>
    <x v="15"/>
    <x v="2"/>
  </r>
  <r>
    <x v="10"/>
    <x v="56"/>
    <n v="57.954545454545453"/>
    <x v="16"/>
    <x v="2"/>
  </r>
  <r>
    <x v="10"/>
    <x v="57"/>
    <n v="6.8181818181818183"/>
    <x v="16"/>
    <x v="2"/>
  </r>
  <r>
    <x v="10"/>
    <x v="58"/>
    <n v="13.636363636363637"/>
    <x v="16"/>
    <x v="2"/>
  </r>
  <r>
    <x v="10"/>
    <x v="59"/>
    <n v="10.795454545454545"/>
    <x v="16"/>
    <x v="2"/>
  </r>
  <r>
    <x v="10"/>
    <x v="60"/>
    <n v="0"/>
    <x v="16"/>
    <x v="2"/>
  </r>
  <r>
    <x v="10"/>
    <x v="61"/>
    <n v="10.795454545454545"/>
    <x v="16"/>
    <x v="2"/>
  </r>
  <r>
    <x v="10"/>
    <x v="62"/>
    <n v="0"/>
    <x v="16"/>
    <x v="2"/>
  </r>
  <r>
    <x v="11"/>
    <x v="56"/>
    <n v="56.81818181818182"/>
    <x v="16"/>
    <x v="2"/>
  </r>
  <r>
    <x v="11"/>
    <x v="57"/>
    <n v="6.8181818181818183"/>
    <x v="16"/>
    <x v="2"/>
  </r>
  <r>
    <x v="11"/>
    <x v="58"/>
    <n v="13.068181818181818"/>
    <x v="16"/>
    <x v="2"/>
  </r>
  <r>
    <x v="11"/>
    <x v="59"/>
    <n v="10.227272727272727"/>
    <x v="16"/>
    <x v="2"/>
  </r>
  <r>
    <x v="11"/>
    <x v="63"/>
    <n v="0"/>
    <x v="16"/>
    <x v="2"/>
  </r>
  <r>
    <x v="11"/>
    <x v="64"/>
    <n v="10.795454545454545"/>
    <x v="16"/>
    <x v="2"/>
  </r>
  <r>
    <x v="11"/>
    <x v="65"/>
    <n v="0"/>
    <x v="16"/>
    <x v="2"/>
  </r>
  <r>
    <x v="11"/>
    <x v="66"/>
    <n v="0"/>
    <x v="16"/>
    <x v="2"/>
  </r>
  <r>
    <x v="11"/>
    <x v="4"/>
    <n v="2.2727272727272729"/>
    <x v="16"/>
    <x v="2"/>
  </r>
  <r>
    <x v="12"/>
    <x v="67"/>
    <n v="1.7045454545454546"/>
    <x v="16"/>
    <x v="2"/>
  </r>
  <r>
    <x v="12"/>
    <x v="68"/>
    <n v="2.8409090909090908"/>
    <x v="16"/>
    <x v="2"/>
  </r>
  <r>
    <x v="12"/>
    <x v="69"/>
    <n v="43.75"/>
    <x v="16"/>
    <x v="2"/>
  </r>
  <r>
    <x v="12"/>
    <x v="70"/>
    <n v="8.5227272727272734"/>
    <x v="16"/>
    <x v="2"/>
  </r>
  <r>
    <x v="12"/>
    <x v="71"/>
    <n v="0"/>
    <x v="16"/>
    <x v="2"/>
  </r>
  <r>
    <x v="12"/>
    <x v="72"/>
    <n v="5.1136363636363633"/>
    <x v="16"/>
    <x v="2"/>
  </r>
  <r>
    <x v="12"/>
    <x v="73"/>
    <n v="1.7045454545454546"/>
    <x v="16"/>
    <x v="2"/>
  </r>
  <r>
    <x v="12"/>
    <x v="74"/>
    <n v="0.56818181818181823"/>
    <x v="16"/>
    <x v="2"/>
  </r>
  <r>
    <x v="12"/>
    <x v="75"/>
    <n v="1.1363636363636365"/>
    <x v="16"/>
    <x v="2"/>
  </r>
  <r>
    <x v="12"/>
    <x v="76"/>
    <n v="11.363636363636363"/>
    <x v="16"/>
    <x v="2"/>
  </r>
  <r>
    <x v="12"/>
    <x v="59"/>
    <n v="10.227272727272727"/>
    <x v="16"/>
    <x v="2"/>
  </r>
  <r>
    <x v="12"/>
    <x v="63"/>
    <n v="0"/>
    <x v="16"/>
    <x v="2"/>
  </r>
  <r>
    <x v="12"/>
    <x v="64"/>
    <n v="10.795454545454545"/>
    <x v="16"/>
    <x v="2"/>
  </r>
  <r>
    <x v="12"/>
    <x v="65"/>
    <n v="0"/>
    <x v="16"/>
    <x v="2"/>
  </r>
  <r>
    <x v="12"/>
    <x v="66"/>
    <n v="0"/>
    <x v="16"/>
    <x v="2"/>
  </r>
  <r>
    <x v="12"/>
    <x v="4"/>
    <n v="2.2727272727272729"/>
    <x v="16"/>
    <x v="2"/>
  </r>
  <r>
    <x v="13"/>
    <x v="77"/>
    <n v="0"/>
    <x v="16"/>
    <x v="2"/>
  </r>
  <r>
    <x v="13"/>
    <x v="78"/>
    <n v="0"/>
    <x v="16"/>
    <x v="2"/>
  </r>
  <r>
    <x v="13"/>
    <x v="79"/>
    <n v="0"/>
    <x v="16"/>
    <x v="2"/>
  </r>
  <r>
    <x v="13"/>
    <x v="80"/>
    <n v="33.333333333333336"/>
    <x v="16"/>
    <x v="2"/>
  </r>
  <r>
    <x v="13"/>
    <x v="76"/>
    <n v="66.666666666666671"/>
    <x v="16"/>
    <x v="2"/>
  </r>
  <r>
    <x v="14"/>
    <x v="77"/>
    <n v="0"/>
    <x v="16"/>
    <x v="2"/>
  </r>
  <r>
    <x v="14"/>
    <x v="78"/>
    <n v="0"/>
    <x v="16"/>
    <x v="2"/>
  </r>
  <r>
    <x v="14"/>
    <x v="79"/>
    <n v="0"/>
    <x v="16"/>
    <x v="2"/>
  </r>
  <r>
    <x v="14"/>
    <x v="80"/>
    <n v="10.526315789473685"/>
    <x v="16"/>
    <x v="2"/>
  </r>
  <r>
    <x v="14"/>
    <x v="76"/>
    <n v="0"/>
    <x v="16"/>
    <x v="2"/>
  </r>
  <r>
    <x v="14"/>
    <x v="61"/>
    <n v="89.473684210526315"/>
    <x v="16"/>
    <x v="2"/>
  </r>
  <r>
    <x v="14"/>
    <x v="66"/>
    <n v="0"/>
    <x v="16"/>
    <x v="2"/>
  </r>
  <r>
    <x v="10"/>
    <x v="56"/>
    <n v="49.80326025857223"/>
    <x v="0"/>
    <x v="3"/>
  </r>
  <r>
    <x v="10"/>
    <x v="57"/>
    <n v="9.2936106426831557"/>
    <x v="0"/>
    <x v="3"/>
  </r>
  <r>
    <x v="10"/>
    <x v="58"/>
    <n v="19.898819561551434"/>
    <x v="0"/>
    <x v="3"/>
  </r>
  <r>
    <x v="10"/>
    <x v="59"/>
    <n v="8.6003372681281611"/>
    <x v="0"/>
    <x v="3"/>
  </r>
  <r>
    <x v="10"/>
    <x v="60"/>
    <n v="0.37474236462432076"/>
    <x v="0"/>
    <x v="3"/>
  </r>
  <r>
    <x v="10"/>
    <x v="61"/>
    <n v="12.010492786209481"/>
    <x v="0"/>
    <x v="3"/>
  </r>
  <r>
    <x v="10"/>
    <x v="62"/>
    <n v="1.873711823121604E-2"/>
    <x v="0"/>
    <x v="3"/>
  </r>
  <r>
    <x v="11"/>
    <x v="56"/>
    <n v="49.503466366872772"/>
    <x v="0"/>
    <x v="3"/>
  </r>
  <r>
    <x v="11"/>
    <x v="57"/>
    <n v="9.0875023421397785"/>
    <x v="0"/>
    <x v="3"/>
  </r>
  <r>
    <x v="11"/>
    <x v="58"/>
    <n v="19.617762788083194"/>
    <x v="0"/>
    <x v="3"/>
  </r>
  <r>
    <x v="11"/>
    <x v="59"/>
    <n v="8.4691774405096503"/>
    <x v="0"/>
    <x v="3"/>
  </r>
  <r>
    <x v="11"/>
    <x v="63"/>
    <n v="0.3934794828555368"/>
    <x v="0"/>
    <x v="3"/>
  </r>
  <r>
    <x v="11"/>
    <x v="64"/>
    <n v="12.010492786209481"/>
    <x v="0"/>
    <x v="3"/>
  </r>
  <r>
    <x v="11"/>
    <x v="65"/>
    <n v="0"/>
    <x v="0"/>
    <x v="3"/>
  </r>
  <r>
    <x v="11"/>
    <x v="66"/>
    <n v="1.873711823121604E-2"/>
    <x v="0"/>
    <x v="3"/>
  </r>
  <r>
    <x v="11"/>
    <x v="4"/>
    <n v="0.89938167509836986"/>
    <x v="0"/>
    <x v="3"/>
  </r>
  <r>
    <x v="12"/>
    <x v="67"/>
    <n v="0.41221660108675284"/>
    <x v="0"/>
    <x v="3"/>
  </r>
  <r>
    <x v="12"/>
    <x v="68"/>
    <n v="5.0402848041971149"/>
    <x v="0"/>
    <x v="3"/>
  </r>
  <r>
    <x v="12"/>
    <x v="69"/>
    <n v="38.523515083380175"/>
    <x v="0"/>
    <x v="3"/>
  </r>
  <r>
    <x v="12"/>
    <x v="70"/>
    <n v="5.5274498782087313"/>
    <x v="0"/>
    <x v="3"/>
  </r>
  <r>
    <x v="12"/>
    <x v="71"/>
    <n v="0.3934794828555368"/>
    <x v="0"/>
    <x v="3"/>
  </r>
  <r>
    <x v="12"/>
    <x v="72"/>
    <n v="5.6960839422896754"/>
    <x v="0"/>
    <x v="3"/>
  </r>
  <r>
    <x v="12"/>
    <x v="73"/>
    <n v="2.997938916994566"/>
    <x v="0"/>
    <x v="3"/>
  </r>
  <r>
    <x v="12"/>
    <x v="74"/>
    <n v="1.2179126850290425"/>
    <x v="0"/>
    <x v="3"/>
  </r>
  <r>
    <x v="12"/>
    <x v="75"/>
    <n v="4.9091249765786023"/>
    <x v="0"/>
    <x v="3"/>
  </r>
  <r>
    <x v="12"/>
    <x v="76"/>
    <n v="13.490725126475548"/>
    <x v="0"/>
    <x v="3"/>
  </r>
  <r>
    <x v="12"/>
    <x v="59"/>
    <n v="8.4691774405096503"/>
    <x v="0"/>
    <x v="3"/>
  </r>
  <r>
    <x v="12"/>
    <x v="63"/>
    <n v="0.3934794828555368"/>
    <x v="0"/>
    <x v="3"/>
  </r>
  <r>
    <x v="12"/>
    <x v="64"/>
    <n v="12.010492786209481"/>
    <x v="0"/>
    <x v="3"/>
  </r>
  <r>
    <x v="12"/>
    <x v="65"/>
    <n v="0"/>
    <x v="0"/>
    <x v="3"/>
  </r>
  <r>
    <x v="12"/>
    <x v="66"/>
    <n v="1.873711823121604E-2"/>
    <x v="0"/>
    <x v="3"/>
  </r>
  <r>
    <x v="12"/>
    <x v="4"/>
    <n v="0.89938167509836986"/>
    <x v="0"/>
    <x v="3"/>
  </r>
  <r>
    <x v="13"/>
    <x v="77"/>
    <n v="7.5221238938053094"/>
    <x v="0"/>
    <x v="3"/>
  </r>
  <r>
    <x v="13"/>
    <x v="78"/>
    <n v="0"/>
    <x v="0"/>
    <x v="3"/>
  </r>
  <r>
    <x v="13"/>
    <x v="79"/>
    <n v="5.3097345132743365"/>
    <x v="0"/>
    <x v="3"/>
  </r>
  <r>
    <x v="13"/>
    <x v="80"/>
    <n v="29.86725663716814"/>
    <x v="0"/>
    <x v="3"/>
  </r>
  <r>
    <x v="13"/>
    <x v="76"/>
    <n v="57.30088495575221"/>
    <x v="0"/>
    <x v="3"/>
  </r>
  <r>
    <x v="14"/>
    <x v="77"/>
    <n v="0.31201248049921998"/>
    <x v="0"/>
    <x v="3"/>
  </r>
  <r>
    <x v="14"/>
    <x v="78"/>
    <n v="1.8720748829953198"/>
    <x v="0"/>
    <x v="3"/>
  </r>
  <r>
    <x v="14"/>
    <x v="79"/>
    <n v="0.78003120124804992"/>
    <x v="0"/>
    <x v="3"/>
  </r>
  <r>
    <x v="14"/>
    <x v="80"/>
    <n v="20.436817472698909"/>
    <x v="0"/>
    <x v="3"/>
  </r>
  <r>
    <x v="14"/>
    <x v="76"/>
    <n v="19.656786271450859"/>
    <x v="0"/>
    <x v="3"/>
  </r>
  <r>
    <x v="14"/>
    <x v="61"/>
    <n v="56.942277691107641"/>
    <x v="0"/>
    <x v="3"/>
  </r>
  <r>
    <x v="14"/>
    <x v="66"/>
    <n v="0"/>
    <x v="0"/>
    <x v="3"/>
  </r>
  <r>
    <x v="10"/>
    <x v="56"/>
    <n v="68.541300527240779"/>
    <x v="1"/>
    <x v="3"/>
  </r>
  <r>
    <x v="10"/>
    <x v="57"/>
    <n v="9.4024604569420038"/>
    <x v="1"/>
    <x v="3"/>
  </r>
  <r>
    <x v="10"/>
    <x v="58"/>
    <n v="10.54481546572935"/>
    <x v="1"/>
    <x v="3"/>
  </r>
  <r>
    <x v="10"/>
    <x v="59"/>
    <n v="0.70298769771529002"/>
    <x v="1"/>
    <x v="3"/>
  </r>
  <r>
    <x v="10"/>
    <x v="60"/>
    <n v="0.35149384885764501"/>
    <x v="1"/>
    <x v="3"/>
  </r>
  <r>
    <x v="10"/>
    <x v="61"/>
    <n v="10.456942003514939"/>
    <x v="1"/>
    <x v="3"/>
  </r>
  <r>
    <x v="10"/>
    <x v="62"/>
    <n v="0"/>
    <x v="1"/>
    <x v="3"/>
  </r>
  <r>
    <x v="11"/>
    <x v="56"/>
    <n v="68.101933216168717"/>
    <x v="1"/>
    <x v="3"/>
  </r>
  <r>
    <x v="11"/>
    <x v="57"/>
    <n v="9.314586994727593"/>
    <x v="1"/>
    <x v="3"/>
  </r>
  <r>
    <x v="11"/>
    <x v="58"/>
    <n v="10.456942003514939"/>
    <x v="1"/>
    <x v="3"/>
  </r>
  <r>
    <x v="11"/>
    <x v="59"/>
    <n v="0.70298769771529002"/>
    <x v="1"/>
    <x v="3"/>
  </r>
  <r>
    <x v="11"/>
    <x v="63"/>
    <n v="0.35149384885764501"/>
    <x v="1"/>
    <x v="3"/>
  </r>
  <r>
    <x v="11"/>
    <x v="64"/>
    <n v="10.456942003514939"/>
    <x v="1"/>
    <x v="3"/>
  </r>
  <r>
    <x v="11"/>
    <x v="65"/>
    <n v="0"/>
    <x v="1"/>
    <x v="3"/>
  </r>
  <r>
    <x v="11"/>
    <x v="66"/>
    <n v="0"/>
    <x v="1"/>
    <x v="3"/>
  </r>
  <r>
    <x v="11"/>
    <x v="4"/>
    <n v="0.61511423550087874"/>
    <x v="1"/>
    <x v="3"/>
  </r>
  <r>
    <x v="12"/>
    <x v="67"/>
    <n v="0.96660808435852374"/>
    <x v="1"/>
    <x v="3"/>
  </r>
  <r>
    <x v="12"/>
    <x v="68"/>
    <n v="7.6449912126537782"/>
    <x v="1"/>
    <x v="3"/>
  </r>
  <r>
    <x v="12"/>
    <x v="69"/>
    <n v="52.021089630931456"/>
    <x v="1"/>
    <x v="3"/>
  </r>
  <r>
    <x v="12"/>
    <x v="70"/>
    <n v="7.4692442882249557"/>
    <x v="1"/>
    <x v="3"/>
  </r>
  <r>
    <x v="12"/>
    <x v="71"/>
    <n v="0.26362038664323373"/>
    <x v="1"/>
    <x v="3"/>
  </r>
  <r>
    <x v="12"/>
    <x v="72"/>
    <n v="5.7996485061511427"/>
    <x v="1"/>
    <x v="3"/>
  </r>
  <r>
    <x v="12"/>
    <x v="73"/>
    <n v="3.251318101933216"/>
    <x v="1"/>
    <x v="3"/>
  </r>
  <r>
    <x v="12"/>
    <x v="74"/>
    <n v="0.26362038664323373"/>
    <x v="1"/>
    <x v="3"/>
  </r>
  <r>
    <x v="12"/>
    <x v="75"/>
    <n v="4.7451669595782073"/>
    <x v="1"/>
    <x v="3"/>
  </r>
  <r>
    <x v="12"/>
    <x v="76"/>
    <n v="5.4481546572934976"/>
    <x v="1"/>
    <x v="3"/>
  </r>
  <r>
    <x v="12"/>
    <x v="59"/>
    <n v="0.70298769771529002"/>
    <x v="1"/>
    <x v="3"/>
  </r>
  <r>
    <x v="12"/>
    <x v="63"/>
    <n v="0.35149384885764501"/>
    <x v="1"/>
    <x v="3"/>
  </r>
  <r>
    <x v="12"/>
    <x v="64"/>
    <n v="10.456942003514939"/>
    <x v="1"/>
    <x v="3"/>
  </r>
  <r>
    <x v="12"/>
    <x v="65"/>
    <n v="0"/>
    <x v="1"/>
    <x v="3"/>
  </r>
  <r>
    <x v="12"/>
    <x v="66"/>
    <n v="0"/>
    <x v="1"/>
    <x v="3"/>
  </r>
  <r>
    <x v="12"/>
    <x v="4"/>
    <n v="0.61511423550087874"/>
    <x v="1"/>
    <x v="3"/>
  </r>
  <r>
    <x v="13"/>
    <x v="77"/>
    <n v="0"/>
    <x v="1"/>
    <x v="3"/>
  </r>
  <r>
    <x v="13"/>
    <x v="78"/>
    <n v="0"/>
    <x v="1"/>
    <x v="3"/>
  </r>
  <r>
    <x v="13"/>
    <x v="79"/>
    <n v="0"/>
    <x v="1"/>
    <x v="3"/>
  </r>
  <r>
    <x v="13"/>
    <x v="80"/>
    <n v="37.5"/>
    <x v="1"/>
    <x v="3"/>
  </r>
  <r>
    <x v="13"/>
    <x v="76"/>
    <n v="62.5"/>
    <x v="1"/>
    <x v="3"/>
  </r>
  <r>
    <x v="14"/>
    <x v="77"/>
    <n v="0"/>
    <x v="1"/>
    <x v="3"/>
  </r>
  <r>
    <x v="14"/>
    <x v="78"/>
    <n v="0.84033613445378152"/>
    <x v="1"/>
    <x v="3"/>
  </r>
  <r>
    <x v="14"/>
    <x v="79"/>
    <n v="0"/>
    <x v="1"/>
    <x v="3"/>
  </r>
  <r>
    <x v="14"/>
    <x v="80"/>
    <n v="3.3613445378151261"/>
    <x v="1"/>
    <x v="3"/>
  </r>
  <r>
    <x v="14"/>
    <x v="76"/>
    <n v="2.5210084033613445"/>
    <x v="1"/>
    <x v="3"/>
  </r>
  <r>
    <x v="14"/>
    <x v="61"/>
    <n v="93.277310924369743"/>
    <x v="1"/>
    <x v="3"/>
  </r>
  <r>
    <x v="14"/>
    <x v="66"/>
    <n v="0"/>
    <x v="1"/>
    <x v="3"/>
  </r>
  <r>
    <x v="10"/>
    <x v="56"/>
    <n v="36.740041928721176"/>
    <x v="2"/>
    <x v="3"/>
  </r>
  <r>
    <x v="10"/>
    <x v="57"/>
    <n v="7.4947589098532497"/>
    <x v="2"/>
    <x v="3"/>
  </r>
  <r>
    <x v="10"/>
    <x v="58"/>
    <n v="19.916142557651991"/>
    <x v="2"/>
    <x v="3"/>
  </r>
  <r>
    <x v="10"/>
    <x v="59"/>
    <n v="19.70649895178197"/>
    <x v="2"/>
    <x v="3"/>
  </r>
  <r>
    <x v="10"/>
    <x v="60"/>
    <n v="0.10482180293501048"/>
    <x v="2"/>
    <x v="3"/>
  </r>
  <r>
    <x v="10"/>
    <x v="61"/>
    <n v="16.037735849056602"/>
    <x v="2"/>
    <x v="3"/>
  </r>
  <r>
    <x v="10"/>
    <x v="62"/>
    <n v="0"/>
    <x v="2"/>
    <x v="3"/>
  </r>
  <r>
    <x v="11"/>
    <x v="56"/>
    <n v="36.687631027253666"/>
    <x v="2"/>
    <x v="3"/>
  </r>
  <r>
    <x v="11"/>
    <x v="57"/>
    <n v="7.4947589098532497"/>
    <x v="2"/>
    <x v="3"/>
  </r>
  <r>
    <x v="11"/>
    <x v="58"/>
    <n v="19.758909853249477"/>
    <x v="2"/>
    <x v="3"/>
  </r>
  <r>
    <x v="11"/>
    <x v="59"/>
    <n v="19.392033542976939"/>
    <x v="2"/>
    <x v="3"/>
  </r>
  <r>
    <x v="11"/>
    <x v="63"/>
    <n v="0.10482180293501048"/>
    <x v="2"/>
    <x v="3"/>
  </r>
  <r>
    <x v="11"/>
    <x v="64"/>
    <n v="16.037735849056602"/>
    <x v="2"/>
    <x v="3"/>
  </r>
  <r>
    <x v="11"/>
    <x v="65"/>
    <n v="0"/>
    <x v="2"/>
    <x v="3"/>
  </r>
  <r>
    <x v="11"/>
    <x v="66"/>
    <n v="0"/>
    <x v="2"/>
    <x v="3"/>
  </r>
  <r>
    <x v="11"/>
    <x v="4"/>
    <n v="0.52410901467505244"/>
    <x v="2"/>
    <x v="3"/>
  </r>
  <r>
    <x v="12"/>
    <x v="67"/>
    <n v="0.15723270440251572"/>
    <x v="2"/>
    <x v="3"/>
  </r>
  <r>
    <x v="12"/>
    <x v="68"/>
    <n v="2.8825995807127884"/>
    <x v="2"/>
    <x v="3"/>
  </r>
  <r>
    <x v="12"/>
    <x v="69"/>
    <n v="29.035639412997902"/>
    <x v="2"/>
    <x v="3"/>
  </r>
  <r>
    <x v="12"/>
    <x v="70"/>
    <n v="4.6121593291404608"/>
    <x v="2"/>
    <x v="3"/>
  </r>
  <r>
    <x v="12"/>
    <x v="71"/>
    <n v="0.15723270440251572"/>
    <x v="2"/>
    <x v="3"/>
  </r>
  <r>
    <x v="12"/>
    <x v="72"/>
    <n v="4.7693920335429771"/>
    <x v="2"/>
    <x v="3"/>
  </r>
  <r>
    <x v="12"/>
    <x v="73"/>
    <n v="2.5681341719077566"/>
    <x v="2"/>
    <x v="3"/>
  </r>
  <r>
    <x v="12"/>
    <x v="74"/>
    <n v="1.4675052410901468"/>
    <x v="2"/>
    <x v="3"/>
  </r>
  <r>
    <x v="12"/>
    <x v="75"/>
    <n v="5.5555555555555554"/>
    <x v="2"/>
    <x v="3"/>
  </r>
  <r>
    <x v="12"/>
    <x v="76"/>
    <n v="12.735849056603774"/>
    <x v="2"/>
    <x v="3"/>
  </r>
  <r>
    <x v="12"/>
    <x v="59"/>
    <n v="19.392033542976939"/>
    <x v="2"/>
    <x v="3"/>
  </r>
  <r>
    <x v="12"/>
    <x v="63"/>
    <n v="0.10482180293501048"/>
    <x v="2"/>
    <x v="3"/>
  </r>
  <r>
    <x v="12"/>
    <x v="64"/>
    <n v="16.037735849056602"/>
    <x v="2"/>
    <x v="3"/>
  </r>
  <r>
    <x v="12"/>
    <x v="65"/>
    <n v="0"/>
    <x v="2"/>
    <x v="3"/>
  </r>
  <r>
    <x v="12"/>
    <x v="66"/>
    <n v="0"/>
    <x v="2"/>
    <x v="3"/>
  </r>
  <r>
    <x v="12"/>
    <x v="4"/>
    <n v="0.52410901467505244"/>
    <x v="2"/>
    <x v="3"/>
  </r>
  <r>
    <x v="13"/>
    <x v="77"/>
    <n v="8.378378378378379"/>
    <x v="2"/>
    <x v="3"/>
  </r>
  <r>
    <x v="13"/>
    <x v="78"/>
    <n v="0"/>
    <x v="2"/>
    <x v="3"/>
  </r>
  <r>
    <x v="13"/>
    <x v="79"/>
    <n v="4.8648648648648649"/>
    <x v="2"/>
    <x v="3"/>
  </r>
  <r>
    <x v="13"/>
    <x v="80"/>
    <n v="29.45945945945946"/>
    <x v="2"/>
    <x v="3"/>
  </r>
  <r>
    <x v="13"/>
    <x v="76"/>
    <n v="57.297297297297298"/>
    <x v="2"/>
    <x v="3"/>
  </r>
  <r>
    <x v="14"/>
    <x v="77"/>
    <n v="0.65359477124183007"/>
    <x v="2"/>
    <x v="3"/>
  </r>
  <r>
    <x v="14"/>
    <x v="78"/>
    <n v="1.9607843137254901"/>
    <x v="2"/>
    <x v="3"/>
  </r>
  <r>
    <x v="14"/>
    <x v="79"/>
    <n v="0.98039215686274506"/>
    <x v="2"/>
    <x v="3"/>
  </r>
  <r>
    <x v="14"/>
    <x v="80"/>
    <n v="29.084967320261438"/>
    <x v="2"/>
    <x v="3"/>
  </r>
  <r>
    <x v="14"/>
    <x v="76"/>
    <n v="28.104575163398692"/>
    <x v="2"/>
    <x v="3"/>
  </r>
  <r>
    <x v="14"/>
    <x v="61"/>
    <n v="39.215686274509807"/>
    <x v="2"/>
    <x v="3"/>
  </r>
  <r>
    <x v="14"/>
    <x v="66"/>
    <n v="0"/>
    <x v="2"/>
    <x v="3"/>
  </r>
  <r>
    <x v="10"/>
    <x v="56"/>
    <n v="66.533333333333331"/>
    <x v="3"/>
    <x v="3"/>
  </r>
  <r>
    <x v="10"/>
    <x v="57"/>
    <n v="8.6666666666666661"/>
    <x v="3"/>
    <x v="3"/>
  </r>
  <r>
    <x v="10"/>
    <x v="58"/>
    <n v="9.8666666666666671"/>
    <x v="3"/>
    <x v="3"/>
  </r>
  <r>
    <x v="10"/>
    <x v="59"/>
    <n v="0.93333333333333335"/>
    <x v="3"/>
    <x v="3"/>
  </r>
  <r>
    <x v="10"/>
    <x v="60"/>
    <n v="1.6"/>
    <x v="3"/>
    <x v="3"/>
  </r>
  <r>
    <x v="10"/>
    <x v="61"/>
    <n v="12.266666666666667"/>
    <x v="3"/>
    <x v="3"/>
  </r>
  <r>
    <x v="10"/>
    <x v="62"/>
    <n v="0.13333333333333333"/>
    <x v="3"/>
    <x v="3"/>
  </r>
  <r>
    <x v="11"/>
    <x v="56"/>
    <n v="66.400000000000006"/>
    <x v="3"/>
    <x v="3"/>
  </r>
  <r>
    <x v="11"/>
    <x v="57"/>
    <n v="8.1333333333333329"/>
    <x v="3"/>
    <x v="3"/>
  </r>
  <r>
    <x v="11"/>
    <x v="58"/>
    <n v="9.7333333333333325"/>
    <x v="3"/>
    <x v="3"/>
  </r>
  <r>
    <x v="11"/>
    <x v="59"/>
    <n v="0.93333333333333335"/>
    <x v="3"/>
    <x v="3"/>
  </r>
  <r>
    <x v="11"/>
    <x v="63"/>
    <n v="1.7333333333333334"/>
    <x v="3"/>
    <x v="3"/>
  </r>
  <r>
    <x v="11"/>
    <x v="64"/>
    <n v="12.266666666666667"/>
    <x v="3"/>
    <x v="3"/>
  </r>
  <r>
    <x v="11"/>
    <x v="65"/>
    <n v="0"/>
    <x v="3"/>
    <x v="3"/>
  </r>
  <r>
    <x v="11"/>
    <x v="66"/>
    <n v="0.13333333333333333"/>
    <x v="3"/>
    <x v="3"/>
  </r>
  <r>
    <x v="11"/>
    <x v="4"/>
    <n v="0.66666666666666663"/>
    <x v="3"/>
    <x v="3"/>
  </r>
  <r>
    <x v="12"/>
    <x v="67"/>
    <n v="0.53333333333333333"/>
    <x v="3"/>
    <x v="3"/>
  </r>
  <r>
    <x v="12"/>
    <x v="68"/>
    <n v="7.8666666666666663"/>
    <x v="3"/>
    <x v="3"/>
  </r>
  <r>
    <x v="12"/>
    <x v="69"/>
    <n v="50.533333333333331"/>
    <x v="3"/>
    <x v="3"/>
  </r>
  <r>
    <x v="12"/>
    <x v="70"/>
    <n v="7.4666666666666668"/>
    <x v="3"/>
    <x v="3"/>
  </r>
  <r>
    <x v="12"/>
    <x v="71"/>
    <n v="0.93333333333333335"/>
    <x v="3"/>
    <x v="3"/>
  </r>
  <r>
    <x v="12"/>
    <x v="72"/>
    <n v="3.8666666666666667"/>
    <x v="3"/>
    <x v="3"/>
  </r>
  <r>
    <x v="12"/>
    <x v="73"/>
    <n v="3.3333333333333335"/>
    <x v="3"/>
    <x v="3"/>
  </r>
  <r>
    <x v="12"/>
    <x v="74"/>
    <n v="0.13333333333333333"/>
    <x v="3"/>
    <x v="3"/>
  </r>
  <r>
    <x v="12"/>
    <x v="75"/>
    <n v="1.8666666666666667"/>
    <x v="3"/>
    <x v="3"/>
  </r>
  <r>
    <x v="12"/>
    <x v="76"/>
    <n v="7.7333333333333334"/>
    <x v="3"/>
    <x v="3"/>
  </r>
  <r>
    <x v="12"/>
    <x v="59"/>
    <n v="0.93333333333333335"/>
    <x v="3"/>
    <x v="3"/>
  </r>
  <r>
    <x v="12"/>
    <x v="63"/>
    <n v="1.7333333333333334"/>
    <x v="3"/>
    <x v="3"/>
  </r>
  <r>
    <x v="12"/>
    <x v="64"/>
    <n v="12.266666666666667"/>
    <x v="3"/>
    <x v="3"/>
  </r>
  <r>
    <x v="12"/>
    <x v="65"/>
    <n v="0"/>
    <x v="3"/>
    <x v="3"/>
  </r>
  <r>
    <x v="12"/>
    <x v="66"/>
    <n v="0.13333333333333333"/>
    <x v="3"/>
    <x v="3"/>
  </r>
  <r>
    <x v="12"/>
    <x v="4"/>
    <n v="0.66666666666666663"/>
    <x v="3"/>
    <x v="3"/>
  </r>
  <r>
    <x v="13"/>
    <x v="77"/>
    <n v="0"/>
    <x v="3"/>
    <x v="3"/>
  </r>
  <r>
    <x v="13"/>
    <x v="78"/>
    <n v="0"/>
    <x v="3"/>
    <x v="3"/>
  </r>
  <r>
    <x v="13"/>
    <x v="79"/>
    <n v="14.285714285714286"/>
    <x v="3"/>
    <x v="3"/>
  </r>
  <r>
    <x v="13"/>
    <x v="80"/>
    <n v="42.857142857142854"/>
    <x v="3"/>
    <x v="3"/>
  </r>
  <r>
    <x v="13"/>
    <x v="76"/>
    <n v="42.857142857142854"/>
    <x v="3"/>
    <x v="3"/>
  </r>
  <r>
    <x v="14"/>
    <x v="77"/>
    <n v="0"/>
    <x v="3"/>
    <x v="3"/>
  </r>
  <r>
    <x v="14"/>
    <x v="78"/>
    <n v="1.0869565217391304"/>
    <x v="3"/>
    <x v="3"/>
  </r>
  <r>
    <x v="14"/>
    <x v="79"/>
    <n v="1.0869565217391304"/>
    <x v="3"/>
    <x v="3"/>
  </r>
  <r>
    <x v="14"/>
    <x v="80"/>
    <n v="13.043478260869565"/>
    <x v="3"/>
    <x v="3"/>
  </r>
  <r>
    <x v="14"/>
    <x v="76"/>
    <n v="11.956521739130435"/>
    <x v="3"/>
    <x v="3"/>
  </r>
  <r>
    <x v="14"/>
    <x v="61"/>
    <n v="72.826086956521735"/>
    <x v="3"/>
    <x v="3"/>
  </r>
  <r>
    <x v="14"/>
    <x v="66"/>
    <n v="0"/>
    <x v="3"/>
    <x v="3"/>
  </r>
  <r>
    <x v="10"/>
    <x v="56"/>
    <n v="20.439189189189189"/>
    <x v="4"/>
    <x v="3"/>
  </r>
  <r>
    <x v="10"/>
    <x v="57"/>
    <n v="16.722972972972972"/>
    <x v="4"/>
    <x v="3"/>
  </r>
  <r>
    <x v="10"/>
    <x v="58"/>
    <n v="56.587837837837839"/>
    <x v="4"/>
    <x v="3"/>
  </r>
  <r>
    <x v="10"/>
    <x v="59"/>
    <n v="2.7027027027027026"/>
    <x v="4"/>
    <x v="3"/>
  </r>
  <r>
    <x v="10"/>
    <x v="60"/>
    <n v="0"/>
    <x v="4"/>
    <x v="3"/>
  </r>
  <r>
    <x v="10"/>
    <x v="61"/>
    <n v="3.5472972972972974"/>
    <x v="4"/>
    <x v="3"/>
  </r>
  <r>
    <x v="10"/>
    <x v="62"/>
    <n v="0"/>
    <x v="4"/>
    <x v="3"/>
  </r>
  <r>
    <x v="11"/>
    <x v="56"/>
    <n v="19.763513513513512"/>
    <x v="4"/>
    <x v="3"/>
  </r>
  <r>
    <x v="11"/>
    <x v="57"/>
    <n v="16.554054054054053"/>
    <x v="4"/>
    <x v="3"/>
  </r>
  <r>
    <x v="11"/>
    <x v="58"/>
    <n v="55.912162162162161"/>
    <x v="4"/>
    <x v="3"/>
  </r>
  <r>
    <x v="11"/>
    <x v="59"/>
    <n v="2.7027027027027026"/>
    <x v="4"/>
    <x v="3"/>
  </r>
  <r>
    <x v="11"/>
    <x v="63"/>
    <n v="0"/>
    <x v="4"/>
    <x v="3"/>
  </r>
  <r>
    <x v="11"/>
    <x v="64"/>
    <n v="3.5472972972972974"/>
    <x v="4"/>
    <x v="3"/>
  </r>
  <r>
    <x v="11"/>
    <x v="65"/>
    <n v="0"/>
    <x v="4"/>
    <x v="3"/>
  </r>
  <r>
    <x v="11"/>
    <x v="66"/>
    <n v="0"/>
    <x v="4"/>
    <x v="3"/>
  </r>
  <r>
    <x v="11"/>
    <x v="4"/>
    <n v="1.5202702702702702"/>
    <x v="4"/>
    <x v="3"/>
  </r>
  <r>
    <x v="12"/>
    <x v="67"/>
    <n v="0.5067567567567568"/>
    <x v="4"/>
    <x v="3"/>
  </r>
  <r>
    <x v="12"/>
    <x v="68"/>
    <n v="3.2094594594594597"/>
    <x v="4"/>
    <x v="3"/>
  </r>
  <r>
    <x v="12"/>
    <x v="69"/>
    <n v="14.527027027027026"/>
    <x v="4"/>
    <x v="3"/>
  </r>
  <r>
    <x v="12"/>
    <x v="70"/>
    <n v="1.5202702702702702"/>
    <x v="4"/>
    <x v="3"/>
  </r>
  <r>
    <x v="12"/>
    <x v="71"/>
    <n v="1.1824324324324325"/>
    <x v="4"/>
    <x v="3"/>
  </r>
  <r>
    <x v="12"/>
    <x v="72"/>
    <n v="11.993243243243244"/>
    <x v="4"/>
    <x v="3"/>
  </r>
  <r>
    <x v="12"/>
    <x v="73"/>
    <n v="3.3783783783783785"/>
    <x v="4"/>
    <x v="3"/>
  </r>
  <r>
    <x v="12"/>
    <x v="74"/>
    <n v="4.5608108108108105"/>
    <x v="4"/>
    <x v="3"/>
  </r>
  <r>
    <x v="12"/>
    <x v="75"/>
    <n v="10.97972972972973"/>
    <x v="4"/>
    <x v="3"/>
  </r>
  <r>
    <x v="12"/>
    <x v="76"/>
    <n v="40.371621621621621"/>
    <x v="4"/>
    <x v="3"/>
  </r>
  <r>
    <x v="12"/>
    <x v="59"/>
    <n v="2.7027027027027026"/>
    <x v="4"/>
    <x v="3"/>
  </r>
  <r>
    <x v="12"/>
    <x v="63"/>
    <n v="0"/>
    <x v="4"/>
    <x v="3"/>
  </r>
  <r>
    <x v="12"/>
    <x v="64"/>
    <n v="3.5472972972972974"/>
    <x v="4"/>
    <x v="3"/>
  </r>
  <r>
    <x v="12"/>
    <x v="65"/>
    <n v="0"/>
    <x v="4"/>
    <x v="3"/>
  </r>
  <r>
    <x v="12"/>
    <x v="66"/>
    <n v="0"/>
    <x v="4"/>
    <x v="3"/>
  </r>
  <r>
    <x v="12"/>
    <x v="4"/>
    <n v="1.5202702702702702"/>
    <x v="4"/>
    <x v="3"/>
  </r>
  <r>
    <x v="13"/>
    <x v="77"/>
    <n v="0"/>
    <x v="4"/>
    <x v="3"/>
  </r>
  <r>
    <x v="13"/>
    <x v="78"/>
    <n v="0"/>
    <x v="4"/>
    <x v="3"/>
  </r>
  <r>
    <x v="13"/>
    <x v="79"/>
    <n v="6.25"/>
    <x v="4"/>
    <x v="3"/>
  </r>
  <r>
    <x v="13"/>
    <x v="80"/>
    <n v="18.75"/>
    <x v="4"/>
    <x v="3"/>
  </r>
  <r>
    <x v="13"/>
    <x v="76"/>
    <n v="75"/>
    <x v="4"/>
    <x v="3"/>
  </r>
  <r>
    <x v="14"/>
    <x v="77"/>
    <n v="0"/>
    <x v="4"/>
    <x v="3"/>
  </r>
  <r>
    <x v="14"/>
    <x v="78"/>
    <n v="0"/>
    <x v="4"/>
    <x v="3"/>
  </r>
  <r>
    <x v="14"/>
    <x v="79"/>
    <n v="0"/>
    <x v="4"/>
    <x v="3"/>
  </r>
  <r>
    <x v="14"/>
    <x v="80"/>
    <n v="33.333333333333336"/>
    <x v="4"/>
    <x v="3"/>
  </r>
  <r>
    <x v="14"/>
    <x v="76"/>
    <n v="14.285714285714286"/>
    <x v="4"/>
    <x v="3"/>
  </r>
  <r>
    <x v="14"/>
    <x v="61"/>
    <n v="52.38095238095238"/>
    <x v="4"/>
    <x v="3"/>
  </r>
  <r>
    <x v="14"/>
    <x v="66"/>
    <n v="0"/>
    <x v="4"/>
    <x v="3"/>
  </r>
  <r>
    <x v="10"/>
    <x v="56"/>
    <n v="13.836477987421384"/>
    <x v="5"/>
    <x v="3"/>
  </r>
  <r>
    <x v="10"/>
    <x v="57"/>
    <n v="15.09433962264151"/>
    <x v="5"/>
    <x v="3"/>
  </r>
  <r>
    <x v="10"/>
    <x v="58"/>
    <n v="63.522012578616355"/>
    <x v="5"/>
    <x v="3"/>
  </r>
  <r>
    <x v="10"/>
    <x v="59"/>
    <n v="3.7735849056603774"/>
    <x v="5"/>
    <x v="3"/>
  </r>
  <r>
    <x v="10"/>
    <x v="60"/>
    <n v="0"/>
    <x v="5"/>
    <x v="3"/>
  </r>
  <r>
    <x v="10"/>
    <x v="61"/>
    <n v="3.7735849056603774"/>
    <x v="5"/>
    <x v="3"/>
  </r>
  <r>
    <x v="10"/>
    <x v="62"/>
    <n v="0"/>
    <x v="5"/>
    <x v="3"/>
  </r>
  <r>
    <x v="11"/>
    <x v="56"/>
    <n v="13.20754716981132"/>
    <x v="5"/>
    <x v="3"/>
  </r>
  <r>
    <x v="11"/>
    <x v="57"/>
    <n v="15.09433962264151"/>
    <x v="5"/>
    <x v="3"/>
  </r>
  <r>
    <x v="11"/>
    <x v="58"/>
    <n v="62.893081761006286"/>
    <x v="5"/>
    <x v="3"/>
  </r>
  <r>
    <x v="11"/>
    <x v="59"/>
    <n v="3.7735849056603774"/>
    <x v="5"/>
    <x v="3"/>
  </r>
  <r>
    <x v="11"/>
    <x v="63"/>
    <n v="0"/>
    <x v="5"/>
    <x v="3"/>
  </r>
  <r>
    <x v="11"/>
    <x v="64"/>
    <n v="3.7735849056603774"/>
    <x v="5"/>
    <x v="3"/>
  </r>
  <r>
    <x v="11"/>
    <x v="65"/>
    <n v="0"/>
    <x v="5"/>
    <x v="3"/>
  </r>
  <r>
    <x v="11"/>
    <x v="66"/>
    <n v="0"/>
    <x v="5"/>
    <x v="3"/>
  </r>
  <r>
    <x v="11"/>
    <x v="4"/>
    <n v="1.2578616352201257"/>
    <x v="5"/>
    <x v="3"/>
  </r>
  <r>
    <x v="12"/>
    <x v="67"/>
    <n v="0"/>
    <x v="5"/>
    <x v="3"/>
  </r>
  <r>
    <x v="12"/>
    <x v="68"/>
    <n v="0.62893081761006286"/>
    <x v="5"/>
    <x v="3"/>
  </r>
  <r>
    <x v="12"/>
    <x v="69"/>
    <n v="10.691823899371069"/>
    <x v="5"/>
    <x v="3"/>
  </r>
  <r>
    <x v="12"/>
    <x v="70"/>
    <n v="1.8867924528301887"/>
    <x v="5"/>
    <x v="3"/>
  </r>
  <r>
    <x v="12"/>
    <x v="71"/>
    <n v="1.8867924528301887"/>
    <x v="5"/>
    <x v="3"/>
  </r>
  <r>
    <x v="12"/>
    <x v="72"/>
    <n v="11.949685534591195"/>
    <x v="5"/>
    <x v="3"/>
  </r>
  <r>
    <x v="12"/>
    <x v="73"/>
    <n v="1.2578616352201257"/>
    <x v="5"/>
    <x v="3"/>
  </r>
  <r>
    <x v="12"/>
    <x v="74"/>
    <n v="2.5157232704402515"/>
    <x v="5"/>
    <x v="3"/>
  </r>
  <r>
    <x v="12"/>
    <x v="75"/>
    <n v="11.949685534591195"/>
    <x v="5"/>
    <x v="3"/>
  </r>
  <r>
    <x v="12"/>
    <x v="76"/>
    <n v="48.427672955974842"/>
    <x v="5"/>
    <x v="3"/>
  </r>
  <r>
    <x v="12"/>
    <x v="59"/>
    <n v="3.7735849056603774"/>
    <x v="5"/>
    <x v="3"/>
  </r>
  <r>
    <x v="12"/>
    <x v="63"/>
    <n v="0"/>
    <x v="5"/>
    <x v="3"/>
  </r>
  <r>
    <x v="12"/>
    <x v="64"/>
    <n v="3.7735849056603774"/>
    <x v="5"/>
    <x v="3"/>
  </r>
  <r>
    <x v="12"/>
    <x v="65"/>
    <n v="0"/>
    <x v="5"/>
    <x v="3"/>
  </r>
  <r>
    <x v="12"/>
    <x v="66"/>
    <n v="0"/>
    <x v="5"/>
    <x v="3"/>
  </r>
  <r>
    <x v="12"/>
    <x v="4"/>
    <n v="1.2578616352201257"/>
    <x v="5"/>
    <x v="3"/>
  </r>
  <r>
    <x v="13"/>
    <x v="77"/>
    <n v="0"/>
    <x v="5"/>
    <x v="3"/>
  </r>
  <r>
    <x v="13"/>
    <x v="78"/>
    <n v="0"/>
    <x v="5"/>
    <x v="3"/>
  </r>
  <r>
    <x v="13"/>
    <x v="79"/>
    <n v="0"/>
    <x v="5"/>
    <x v="3"/>
  </r>
  <r>
    <x v="13"/>
    <x v="80"/>
    <n v="33.333333333333336"/>
    <x v="5"/>
    <x v="3"/>
  </r>
  <r>
    <x v="13"/>
    <x v="76"/>
    <n v="66.666666666666671"/>
    <x v="5"/>
    <x v="3"/>
  </r>
  <r>
    <x v="14"/>
    <x v="77"/>
    <n v="0"/>
    <x v="5"/>
    <x v="3"/>
  </r>
  <r>
    <x v="14"/>
    <x v="78"/>
    <n v="0"/>
    <x v="5"/>
    <x v="3"/>
  </r>
  <r>
    <x v="14"/>
    <x v="79"/>
    <n v="0"/>
    <x v="5"/>
    <x v="3"/>
  </r>
  <r>
    <x v="14"/>
    <x v="80"/>
    <n v="33.333333333333336"/>
    <x v="5"/>
    <x v="3"/>
  </r>
  <r>
    <x v="14"/>
    <x v="76"/>
    <n v="16.666666666666668"/>
    <x v="5"/>
    <x v="3"/>
  </r>
  <r>
    <x v="14"/>
    <x v="61"/>
    <n v="50"/>
    <x v="5"/>
    <x v="3"/>
  </r>
  <r>
    <x v="14"/>
    <x v="66"/>
    <n v="0"/>
    <x v="5"/>
    <x v="3"/>
  </r>
  <r>
    <x v="10"/>
    <x v="56"/>
    <n v="20.37037037037037"/>
    <x v="6"/>
    <x v="3"/>
  </r>
  <r>
    <x v="10"/>
    <x v="57"/>
    <n v="13.888888888888889"/>
    <x v="6"/>
    <x v="3"/>
  </r>
  <r>
    <x v="10"/>
    <x v="58"/>
    <n v="56.481481481481481"/>
    <x v="6"/>
    <x v="3"/>
  </r>
  <r>
    <x v="10"/>
    <x v="59"/>
    <n v="3.7037037037037037"/>
    <x v="6"/>
    <x v="3"/>
  </r>
  <r>
    <x v="10"/>
    <x v="60"/>
    <n v="0"/>
    <x v="6"/>
    <x v="3"/>
  </r>
  <r>
    <x v="10"/>
    <x v="61"/>
    <n v="5.5555555555555554"/>
    <x v="6"/>
    <x v="3"/>
  </r>
  <r>
    <x v="10"/>
    <x v="62"/>
    <n v="0"/>
    <x v="6"/>
    <x v="3"/>
  </r>
  <r>
    <x v="11"/>
    <x v="56"/>
    <n v="20.37037037037037"/>
    <x v="6"/>
    <x v="3"/>
  </r>
  <r>
    <x v="11"/>
    <x v="57"/>
    <n v="12.962962962962964"/>
    <x v="6"/>
    <x v="3"/>
  </r>
  <r>
    <x v="11"/>
    <x v="58"/>
    <n v="55.555555555555557"/>
    <x v="6"/>
    <x v="3"/>
  </r>
  <r>
    <x v="11"/>
    <x v="59"/>
    <n v="3.7037037037037037"/>
    <x v="6"/>
    <x v="3"/>
  </r>
  <r>
    <x v="11"/>
    <x v="63"/>
    <n v="0"/>
    <x v="6"/>
    <x v="3"/>
  </r>
  <r>
    <x v="11"/>
    <x v="64"/>
    <n v="5.5555555555555554"/>
    <x v="6"/>
    <x v="3"/>
  </r>
  <r>
    <x v="11"/>
    <x v="65"/>
    <n v="0"/>
    <x v="6"/>
    <x v="3"/>
  </r>
  <r>
    <x v="11"/>
    <x v="66"/>
    <n v="0"/>
    <x v="6"/>
    <x v="3"/>
  </r>
  <r>
    <x v="11"/>
    <x v="4"/>
    <n v="1.8518518518518519"/>
    <x v="6"/>
    <x v="3"/>
  </r>
  <r>
    <x v="12"/>
    <x v="67"/>
    <n v="0.92592592592592593"/>
    <x v="6"/>
    <x v="3"/>
  </r>
  <r>
    <x v="12"/>
    <x v="68"/>
    <n v="1.8518518518518519"/>
    <x v="6"/>
    <x v="3"/>
  </r>
  <r>
    <x v="12"/>
    <x v="69"/>
    <n v="14.814814814814815"/>
    <x v="6"/>
    <x v="3"/>
  </r>
  <r>
    <x v="12"/>
    <x v="70"/>
    <n v="2.7777777777777777"/>
    <x v="6"/>
    <x v="3"/>
  </r>
  <r>
    <x v="12"/>
    <x v="71"/>
    <n v="0"/>
    <x v="6"/>
    <x v="3"/>
  </r>
  <r>
    <x v="12"/>
    <x v="72"/>
    <n v="8.3333333333333339"/>
    <x v="6"/>
    <x v="3"/>
  </r>
  <r>
    <x v="12"/>
    <x v="73"/>
    <n v="4.6296296296296298"/>
    <x v="6"/>
    <x v="3"/>
  </r>
  <r>
    <x v="12"/>
    <x v="74"/>
    <n v="5.5555555555555554"/>
    <x v="6"/>
    <x v="3"/>
  </r>
  <r>
    <x v="12"/>
    <x v="75"/>
    <n v="6.4814814814814818"/>
    <x v="6"/>
    <x v="3"/>
  </r>
  <r>
    <x v="12"/>
    <x v="76"/>
    <n v="43.518518518518519"/>
    <x v="6"/>
    <x v="3"/>
  </r>
  <r>
    <x v="12"/>
    <x v="59"/>
    <n v="3.7037037037037037"/>
    <x v="6"/>
    <x v="3"/>
  </r>
  <r>
    <x v="12"/>
    <x v="63"/>
    <n v="0"/>
    <x v="6"/>
    <x v="3"/>
  </r>
  <r>
    <x v="12"/>
    <x v="64"/>
    <n v="5.5555555555555554"/>
    <x v="6"/>
    <x v="3"/>
  </r>
  <r>
    <x v="12"/>
    <x v="65"/>
    <n v="0"/>
    <x v="6"/>
    <x v="3"/>
  </r>
  <r>
    <x v="12"/>
    <x v="66"/>
    <n v="0"/>
    <x v="6"/>
    <x v="3"/>
  </r>
  <r>
    <x v="12"/>
    <x v="4"/>
    <n v="1.8518518518518519"/>
    <x v="6"/>
    <x v="3"/>
  </r>
  <r>
    <x v="13"/>
    <x v="77"/>
    <n v="0"/>
    <x v="6"/>
    <x v="3"/>
  </r>
  <r>
    <x v="13"/>
    <x v="78"/>
    <n v="0"/>
    <x v="6"/>
    <x v="3"/>
  </r>
  <r>
    <x v="13"/>
    <x v="79"/>
    <n v="25"/>
    <x v="6"/>
    <x v="3"/>
  </r>
  <r>
    <x v="13"/>
    <x v="80"/>
    <n v="0"/>
    <x v="6"/>
    <x v="3"/>
  </r>
  <r>
    <x v="13"/>
    <x v="76"/>
    <n v="75"/>
    <x v="6"/>
    <x v="3"/>
  </r>
  <r>
    <x v="14"/>
    <x v="77"/>
    <n v="0"/>
    <x v="6"/>
    <x v="3"/>
  </r>
  <r>
    <x v="14"/>
    <x v="78"/>
    <n v="0"/>
    <x v="6"/>
    <x v="3"/>
  </r>
  <r>
    <x v="14"/>
    <x v="79"/>
    <n v="0"/>
    <x v="6"/>
    <x v="3"/>
  </r>
  <r>
    <x v="14"/>
    <x v="80"/>
    <n v="33.333333333333336"/>
    <x v="6"/>
    <x v="3"/>
  </r>
  <r>
    <x v="14"/>
    <x v="76"/>
    <n v="0"/>
    <x v="6"/>
    <x v="3"/>
  </r>
  <r>
    <x v="14"/>
    <x v="61"/>
    <n v="66.666666666666671"/>
    <x v="6"/>
    <x v="3"/>
  </r>
  <r>
    <x v="14"/>
    <x v="66"/>
    <n v="0"/>
    <x v="6"/>
    <x v="3"/>
  </r>
  <r>
    <x v="10"/>
    <x v="56"/>
    <n v="24.858757062146893"/>
    <x v="7"/>
    <x v="3"/>
  </r>
  <r>
    <x v="10"/>
    <x v="57"/>
    <n v="22.598870056497177"/>
    <x v="7"/>
    <x v="3"/>
  </r>
  <r>
    <x v="10"/>
    <x v="58"/>
    <n v="46.327683615819211"/>
    <x v="7"/>
    <x v="3"/>
  </r>
  <r>
    <x v="10"/>
    <x v="59"/>
    <n v="2.2598870056497176"/>
    <x v="7"/>
    <x v="3"/>
  </r>
  <r>
    <x v="10"/>
    <x v="60"/>
    <n v="0"/>
    <x v="7"/>
    <x v="3"/>
  </r>
  <r>
    <x v="10"/>
    <x v="61"/>
    <n v="3.9548022598870056"/>
    <x v="7"/>
    <x v="3"/>
  </r>
  <r>
    <x v="10"/>
    <x v="62"/>
    <n v="0"/>
    <x v="7"/>
    <x v="3"/>
  </r>
  <r>
    <x v="11"/>
    <x v="56"/>
    <n v="24.858757062146893"/>
    <x v="7"/>
    <x v="3"/>
  </r>
  <r>
    <x v="11"/>
    <x v="57"/>
    <n v="22.598870056497177"/>
    <x v="7"/>
    <x v="3"/>
  </r>
  <r>
    <x v="11"/>
    <x v="58"/>
    <n v="46.327683615819211"/>
    <x v="7"/>
    <x v="3"/>
  </r>
  <r>
    <x v="11"/>
    <x v="59"/>
    <n v="2.2598870056497176"/>
    <x v="7"/>
    <x v="3"/>
  </r>
  <r>
    <x v="11"/>
    <x v="63"/>
    <n v="0"/>
    <x v="7"/>
    <x v="3"/>
  </r>
  <r>
    <x v="11"/>
    <x v="64"/>
    <n v="3.9548022598870056"/>
    <x v="7"/>
    <x v="3"/>
  </r>
  <r>
    <x v="11"/>
    <x v="65"/>
    <n v="0"/>
    <x v="7"/>
    <x v="3"/>
  </r>
  <r>
    <x v="11"/>
    <x v="66"/>
    <n v="0"/>
    <x v="7"/>
    <x v="3"/>
  </r>
  <r>
    <x v="11"/>
    <x v="4"/>
    <n v="0"/>
    <x v="7"/>
    <x v="3"/>
  </r>
  <r>
    <x v="12"/>
    <x v="67"/>
    <n v="0"/>
    <x v="7"/>
    <x v="3"/>
  </r>
  <r>
    <x v="12"/>
    <x v="68"/>
    <n v="4.5197740112994351"/>
    <x v="7"/>
    <x v="3"/>
  </r>
  <r>
    <x v="12"/>
    <x v="69"/>
    <n v="19.209039548022599"/>
    <x v="7"/>
    <x v="3"/>
  </r>
  <r>
    <x v="12"/>
    <x v="70"/>
    <n v="1.1299435028248588"/>
    <x v="7"/>
    <x v="3"/>
  </r>
  <r>
    <x v="12"/>
    <x v="71"/>
    <n v="0"/>
    <x v="7"/>
    <x v="3"/>
  </r>
  <r>
    <x v="12"/>
    <x v="72"/>
    <n v="19.774011299435028"/>
    <x v="7"/>
    <x v="3"/>
  </r>
  <r>
    <x v="12"/>
    <x v="73"/>
    <n v="2.8248587570621471"/>
    <x v="7"/>
    <x v="3"/>
  </r>
  <r>
    <x v="12"/>
    <x v="74"/>
    <n v="5.0847457627118642"/>
    <x v="7"/>
    <x v="3"/>
  </r>
  <r>
    <x v="12"/>
    <x v="75"/>
    <n v="15.254237288135593"/>
    <x v="7"/>
    <x v="3"/>
  </r>
  <r>
    <x v="12"/>
    <x v="76"/>
    <n v="25.988700564971751"/>
    <x v="7"/>
    <x v="3"/>
  </r>
  <r>
    <x v="12"/>
    <x v="59"/>
    <n v="2.2598870056497176"/>
    <x v="7"/>
    <x v="3"/>
  </r>
  <r>
    <x v="12"/>
    <x v="63"/>
    <n v="0"/>
    <x v="7"/>
    <x v="3"/>
  </r>
  <r>
    <x v="12"/>
    <x v="64"/>
    <n v="3.9548022598870056"/>
    <x v="7"/>
    <x v="3"/>
  </r>
  <r>
    <x v="12"/>
    <x v="65"/>
    <n v="0"/>
    <x v="7"/>
    <x v="3"/>
  </r>
  <r>
    <x v="12"/>
    <x v="66"/>
    <n v="0"/>
    <x v="7"/>
    <x v="3"/>
  </r>
  <r>
    <x v="12"/>
    <x v="4"/>
    <n v="0"/>
    <x v="7"/>
    <x v="3"/>
  </r>
  <r>
    <x v="13"/>
    <x v="77"/>
    <n v="0"/>
    <x v="7"/>
    <x v="3"/>
  </r>
  <r>
    <x v="13"/>
    <x v="78"/>
    <n v="0"/>
    <x v="7"/>
    <x v="3"/>
  </r>
  <r>
    <x v="13"/>
    <x v="79"/>
    <n v="0"/>
    <x v="7"/>
    <x v="3"/>
  </r>
  <r>
    <x v="13"/>
    <x v="80"/>
    <n v="0"/>
    <x v="7"/>
    <x v="3"/>
  </r>
  <r>
    <x v="13"/>
    <x v="76"/>
    <n v="100"/>
    <x v="7"/>
    <x v="3"/>
  </r>
  <r>
    <x v="14"/>
    <x v="77"/>
    <n v="0"/>
    <x v="7"/>
    <x v="3"/>
  </r>
  <r>
    <x v="14"/>
    <x v="78"/>
    <n v="0"/>
    <x v="7"/>
    <x v="3"/>
  </r>
  <r>
    <x v="14"/>
    <x v="79"/>
    <n v="0"/>
    <x v="7"/>
    <x v="3"/>
  </r>
  <r>
    <x v="14"/>
    <x v="80"/>
    <n v="28.571428571428573"/>
    <x v="7"/>
    <x v="3"/>
  </r>
  <r>
    <x v="14"/>
    <x v="76"/>
    <n v="28.571428571428573"/>
    <x v="7"/>
    <x v="3"/>
  </r>
  <r>
    <x v="14"/>
    <x v="61"/>
    <n v="42.857142857142854"/>
    <x v="7"/>
    <x v="3"/>
  </r>
  <r>
    <x v="14"/>
    <x v="66"/>
    <n v="0"/>
    <x v="7"/>
    <x v="3"/>
  </r>
  <r>
    <x v="10"/>
    <x v="56"/>
    <n v="22.297297297297298"/>
    <x v="8"/>
    <x v="3"/>
  </r>
  <r>
    <x v="10"/>
    <x v="57"/>
    <n v="13.513513513513514"/>
    <x v="8"/>
    <x v="3"/>
  </r>
  <r>
    <x v="10"/>
    <x v="58"/>
    <n v="61.486486486486484"/>
    <x v="8"/>
    <x v="3"/>
  </r>
  <r>
    <x v="10"/>
    <x v="59"/>
    <n v="1.3513513513513513"/>
    <x v="8"/>
    <x v="3"/>
  </r>
  <r>
    <x v="10"/>
    <x v="60"/>
    <n v="0"/>
    <x v="8"/>
    <x v="3"/>
  </r>
  <r>
    <x v="10"/>
    <x v="61"/>
    <n v="1.3513513513513513"/>
    <x v="8"/>
    <x v="3"/>
  </r>
  <r>
    <x v="10"/>
    <x v="62"/>
    <n v="0"/>
    <x v="8"/>
    <x v="3"/>
  </r>
  <r>
    <x v="11"/>
    <x v="56"/>
    <n v="20.27027027027027"/>
    <x v="8"/>
    <x v="3"/>
  </r>
  <r>
    <x v="11"/>
    <x v="57"/>
    <n v="13.513513513513514"/>
    <x v="8"/>
    <x v="3"/>
  </r>
  <r>
    <x v="11"/>
    <x v="58"/>
    <n v="60.135135135135137"/>
    <x v="8"/>
    <x v="3"/>
  </r>
  <r>
    <x v="11"/>
    <x v="59"/>
    <n v="1.3513513513513513"/>
    <x v="8"/>
    <x v="3"/>
  </r>
  <r>
    <x v="11"/>
    <x v="63"/>
    <n v="0"/>
    <x v="8"/>
    <x v="3"/>
  </r>
  <r>
    <x v="11"/>
    <x v="64"/>
    <n v="1.3513513513513513"/>
    <x v="8"/>
    <x v="3"/>
  </r>
  <r>
    <x v="11"/>
    <x v="65"/>
    <n v="0"/>
    <x v="8"/>
    <x v="3"/>
  </r>
  <r>
    <x v="11"/>
    <x v="66"/>
    <n v="0"/>
    <x v="8"/>
    <x v="3"/>
  </r>
  <r>
    <x v="11"/>
    <x v="4"/>
    <n v="3.3783783783783785"/>
    <x v="8"/>
    <x v="3"/>
  </r>
  <r>
    <x v="12"/>
    <x v="67"/>
    <n v="1.3513513513513513"/>
    <x v="8"/>
    <x v="3"/>
  </r>
  <r>
    <x v="12"/>
    <x v="68"/>
    <n v="5.4054054054054053"/>
    <x v="8"/>
    <x v="3"/>
  </r>
  <r>
    <x v="12"/>
    <x v="69"/>
    <n v="12.837837837837839"/>
    <x v="8"/>
    <x v="3"/>
  </r>
  <r>
    <x v="12"/>
    <x v="70"/>
    <n v="0.67567567567567566"/>
    <x v="8"/>
    <x v="3"/>
  </r>
  <r>
    <x v="12"/>
    <x v="71"/>
    <n v="2.7027027027027026"/>
    <x v="8"/>
    <x v="3"/>
  </r>
  <r>
    <x v="12"/>
    <x v="72"/>
    <n v="5.4054054054054053"/>
    <x v="8"/>
    <x v="3"/>
  </r>
  <r>
    <x v="12"/>
    <x v="73"/>
    <n v="5.4054054054054053"/>
    <x v="8"/>
    <x v="3"/>
  </r>
  <r>
    <x v="12"/>
    <x v="74"/>
    <n v="5.4054054054054053"/>
    <x v="8"/>
    <x v="3"/>
  </r>
  <r>
    <x v="12"/>
    <x v="75"/>
    <n v="8.1081081081081088"/>
    <x v="8"/>
    <x v="3"/>
  </r>
  <r>
    <x v="12"/>
    <x v="76"/>
    <n v="46.621621621621621"/>
    <x v="8"/>
    <x v="3"/>
  </r>
  <r>
    <x v="12"/>
    <x v="59"/>
    <n v="1.3513513513513513"/>
    <x v="8"/>
    <x v="3"/>
  </r>
  <r>
    <x v="12"/>
    <x v="63"/>
    <n v="0"/>
    <x v="8"/>
    <x v="3"/>
  </r>
  <r>
    <x v="12"/>
    <x v="64"/>
    <n v="1.3513513513513513"/>
    <x v="8"/>
    <x v="3"/>
  </r>
  <r>
    <x v="12"/>
    <x v="65"/>
    <n v="0"/>
    <x v="8"/>
    <x v="3"/>
  </r>
  <r>
    <x v="12"/>
    <x v="66"/>
    <n v="0"/>
    <x v="8"/>
    <x v="3"/>
  </r>
  <r>
    <x v="12"/>
    <x v="4"/>
    <n v="3.3783783783783785"/>
    <x v="8"/>
    <x v="3"/>
  </r>
  <r>
    <x v="13"/>
    <x v="77"/>
    <n v="0"/>
    <x v="8"/>
    <x v="3"/>
  </r>
  <r>
    <x v="13"/>
    <x v="78"/>
    <n v="0"/>
    <x v="8"/>
    <x v="3"/>
  </r>
  <r>
    <x v="13"/>
    <x v="79"/>
    <n v="0"/>
    <x v="8"/>
    <x v="3"/>
  </r>
  <r>
    <x v="13"/>
    <x v="80"/>
    <n v="50"/>
    <x v="8"/>
    <x v="3"/>
  </r>
  <r>
    <x v="13"/>
    <x v="76"/>
    <n v="50"/>
    <x v="8"/>
    <x v="3"/>
  </r>
  <r>
    <x v="14"/>
    <x v="77"/>
    <n v="0"/>
    <x v="8"/>
    <x v="3"/>
  </r>
  <r>
    <x v="14"/>
    <x v="78"/>
    <n v="0"/>
    <x v="8"/>
    <x v="3"/>
  </r>
  <r>
    <x v="14"/>
    <x v="79"/>
    <n v="0"/>
    <x v="8"/>
    <x v="3"/>
  </r>
  <r>
    <x v="14"/>
    <x v="80"/>
    <n v="50"/>
    <x v="8"/>
    <x v="3"/>
  </r>
  <r>
    <x v="14"/>
    <x v="76"/>
    <n v="0"/>
    <x v="8"/>
    <x v="3"/>
  </r>
  <r>
    <x v="14"/>
    <x v="61"/>
    <n v="50"/>
    <x v="8"/>
    <x v="3"/>
  </r>
  <r>
    <x v="14"/>
    <x v="66"/>
    <n v="0"/>
    <x v="8"/>
    <x v="3"/>
  </r>
  <r>
    <x v="10"/>
    <x v="56"/>
    <n v="43.786982248520708"/>
    <x v="9"/>
    <x v="3"/>
  </r>
  <r>
    <x v="10"/>
    <x v="57"/>
    <n v="13.609467455621301"/>
    <x v="9"/>
    <x v="3"/>
  </r>
  <r>
    <x v="10"/>
    <x v="58"/>
    <n v="33.727810650887577"/>
    <x v="9"/>
    <x v="3"/>
  </r>
  <r>
    <x v="10"/>
    <x v="59"/>
    <n v="1.7751479289940828"/>
    <x v="9"/>
    <x v="3"/>
  </r>
  <r>
    <x v="10"/>
    <x v="60"/>
    <n v="0.59171597633136097"/>
    <x v="9"/>
    <x v="3"/>
  </r>
  <r>
    <x v="10"/>
    <x v="61"/>
    <n v="6.5088757396449708"/>
    <x v="9"/>
    <x v="3"/>
  </r>
  <r>
    <x v="10"/>
    <x v="62"/>
    <n v="0"/>
    <x v="9"/>
    <x v="3"/>
  </r>
  <r>
    <x v="11"/>
    <x v="56"/>
    <n v="43.786982248520708"/>
    <x v="9"/>
    <x v="3"/>
  </r>
  <r>
    <x v="11"/>
    <x v="57"/>
    <n v="13.609467455621301"/>
    <x v="9"/>
    <x v="3"/>
  </r>
  <r>
    <x v="11"/>
    <x v="58"/>
    <n v="32.544378698224854"/>
    <x v="9"/>
    <x v="3"/>
  </r>
  <r>
    <x v="11"/>
    <x v="59"/>
    <n v="1.7751479289940828"/>
    <x v="9"/>
    <x v="3"/>
  </r>
  <r>
    <x v="11"/>
    <x v="63"/>
    <n v="0.59171597633136097"/>
    <x v="9"/>
    <x v="3"/>
  </r>
  <r>
    <x v="11"/>
    <x v="64"/>
    <n v="6.5088757396449708"/>
    <x v="9"/>
    <x v="3"/>
  </r>
  <r>
    <x v="11"/>
    <x v="65"/>
    <n v="0"/>
    <x v="9"/>
    <x v="3"/>
  </r>
  <r>
    <x v="11"/>
    <x v="66"/>
    <n v="0"/>
    <x v="9"/>
    <x v="3"/>
  </r>
  <r>
    <x v="11"/>
    <x v="4"/>
    <n v="1.1834319526627219"/>
    <x v="9"/>
    <x v="3"/>
  </r>
  <r>
    <x v="12"/>
    <x v="67"/>
    <n v="0"/>
    <x v="9"/>
    <x v="3"/>
  </r>
  <r>
    <x v="12"/>
    <x v="68"/>
    <n v="6.5088757396449708"/>
    <x v="9"/>
    <x v="3"/>
  </r>
  <r>
    <x v="12"/>
    <x v="69"/>
    <n v="33.136094674556212"/>
    <x v="9"/>
    <x v="3"/>
  </r>
  <r>
    <x v="12"/>
    <x v="70"/>
    <n v="4.1420118343195265"/>
    <x v="9"/>
    <x v="3"/>
  </r>
  <r>
    <x v="12"/>
    <x v="71"/>
    <n v="0"/>
    <x v="9"/>
    <x v="3"/>
  </r>
  <r>
    <x v="12"/>
    <x v="72"/>
    <n v="7.1005917159763312"/>
    <x v="9"/>
    <x v="3"/>
  </r>
  <r>
    <x v="12"/>
    <x v="73"/>
    <n v="6.5088757396449708"/>
    <x v="9"/>
    <x v="3"/>
  </r>
  <r>
    <x v="12"/>
    <x v="74"/>
    <n v="0"/>
    <x v="9"/>
    <x v="3"/>
  </r>
  <r>
    <x v="12"/>
    <x v="75"/>
    <n v="5.3254437869822482"/>
    <x v="9"/>
    <x v="3"/>
  </r>
  <r>
    <x v="12"/>
    <x v="76"/>
    <n v="27.218934911242602"/>
    <x v="9"/>
    <x v="3"/>
  </r>
  <r>
    <x v="12"/>
    <x v="59"/>
    <n v="1.7751479289940828"/>
    <x v="9"/>
    <x v="3"/>
  </r>
  <r>
    <x v="12"/>
    <x v="63"/>
    <n v="0.59171597633136097"/>
    <x v="9"/>
    <x v="3"/>
  </r>
  <r>
    <x v="12"/>
    <x v="64"/>
    <n v="6.5088757396449708"/>
    <x v="9"/>
    <x v="3"/>
  </r>
  <r>
    <x v="12"/>
    <x v="65"/>
    <n v="0"/>
    <x v="9"/>
    <x v="3"/>
  </r>
  <r>
    <x v="12"/>
    <x v="66"/>
    <n v="0"/>
    <x v="9"/>
    <x v="3"/>
  </r>
  <r>
    <x v="12"/>
    <x v="4"/>
    <n v="1.1834319526627219"/>
    <x v="9"/>
    <x v="3"/>
  </r>
  <r>
    <x v="13"/>
    <x v="77"/>
    <n v="0"/>
    <x v="9"/>
    <x v="3"/>
  </r>
  <r>
    <x v="13"/>
    <x v="78"/>
    <n v="0"/>
    <x v="9"/>
    <x v="3"/>
  </r>
  <r>
    <x v="13"/>
    <x v="79"/>
    <n v="0"/>
    <x v="9"/>
    <x v="3"/>
  </r>
  <r>
    <x v="13"/>
    <x v="80"/>
    <n v="33.333333333333336"/>
    <x v="9"/>
    <x v="3"/>
  </r>
  <r>
    <x v="13"/>
    <x v="76"/>
    <n v="66.666666666666671"/>
    <x v="9"/>
    <x v="3"/>
  </r>
  <r>
    <x v="14"/>
    <x v="77"/>
    <n v="0"/>
    <x v="9"/>
    <x v="3"/>
  </r>
  <r>
    <x v="14"/>
    <x v="78"/>
    <n v="0"/>
    <x v="9"/>
    <x v="3"/>
  </r>
  <r>
    <x v="14"/>
    <x v="79"/>
    <n v="0"/>
    <x v="9"/>
    <x v="3"/>
  </r>
  <r>
    <x v="14"/>
    <x v="80"/>
    <n v="18.181818181818183"/>
    <x v="9"/>
    <x v="3"/>
  </r>
  <r>
    <x v="14"/>
    <x v="76"/>
    <n v="18.181818181818183"/>
    <x v="9"/>
    <x v="3"/>
  </r>
  <r>
    <x v="14"/>
    <x v="61"/>
    <n v="63.636363636363633"/>
    <x v="9"/>
    <x v="3"/>
  </r>
  <r>
    <x v="14"/>
    <x v="66"/>
    <n v="0"/>
    <x v="9"/>
    <x v="3"/>
  </r>
  <r>
    <x v="10"/>
    <x v="56"/>
    <n v="63.358778625954201"/>
    <x v="10"/>
    <x v="3"/>
  </r>
  <r>
    <x v="10"/>
    <x v="57"/>
    <n v="7.6335877862595423"/>
    <x v="10"/>
    <x v="3"/>
  </r>
  <r>
    <x v="10"/>
    <x v="58"/>
    <n v="6.8702290076335881"/>
    <x v="10"/>
    <x v="3"/>
  </r>
  <r>
    <x v="10"/>
    <x v="59"/>
    <n v="14.503816793893129"/>
    <x v="10"/>
    <x v="3"/>
  </r>
  <r>
    <x v="10"/>
    <x v="60"/>
    <n v="0.76335877862595425"/>
    <x v="10"/>
    <x v="3"/>
  </r>
  <r>
    <x v="10"/>
    <x v="61"/>
    <n v="6.8702290076335881"/>
    <x v="10"/>
    <x v="3"/>
  </r>
  <r>
    <x v="10"/>
    <x v="62"/>
    <n v="0"/>
    <x v="10"/>
    <x v="3"/>
  </r>
  <r>
    <x v="11"/>
    <x v="56"/>
    <n v="61.832061068702288"/>
    <x v="10"/>
    <x v="3"/>
  </r>
  <r>
    <x v="11"/>
    <x v="57"/>
    <n v="6.8702290076335881"/>
    <x v="10"/>
    <x v="3"/>
  </r>
  <r>
    <x v="11"/>
    <x v="58"/>
    <n v="6.8702290076335881"/>
    <x v="10"/>
    <x v="3"/>
  </r>
  <r>
    <x v="11"/>
    <x v="59"/>
    <n v="14.503816793893129"/>
    <x v="10"/>
    <x v="3"/>
  </r>
  <r>
    <x v="11"/>
    <x v="63"/>
    <n v="0.76335877862595425"/>
    <x v="10"/>
    <x v="3"/>
  </r>
  <r>
    <x v="11"/>
    <x v="64"/>
    <n v="6.8702290076335881"/>
    <x v="10"/>
    <x v="3"/>
  </r>
  <r>
    <x v="11"/>
    <x v="65"/>
    <n v="0"/>
    <x v="10"/>
    <x v="3"/>
  </r>
  <r>
    <x v="11"/>
    <x v="66"/>
    <n v="0"/>
    <x v="10"/>
    <x v="3"/>
  </r>
  <r>
    <x v="11"/>
    <x v="4"/>
    <n v="2.2900763358778624"/>
    <x v="10"/>
    <x v="3"/>
  </r>
  <r>
    <x v="12"/>
    <x v="67"/>
    <n v="0"/>
    <x v="10"/>
    <x v="3"/>
  </r>
  <r>
    <x v="12"/>
    <x v="68"/>
    <n v="9.9236641221374047"/>
    <x v="10"/>
    <x v="3"/>
  </r>
  <r>
    <x v="12"/>
    <x v="69"/>
    <n v="49.618320610687022"/>
    <x v="10"/>
    <x v="3"/>
  </r>
  <r>
    <x v="12"/>
    <x v="70"/>
    <n v="2.2900763358778624"/>
    <x v="10"/>
    <x v="3"/>
  </r>
  <r>
    <x v="12"/>
    <x v="71"/>
    <n v="0"/>
    <x v="10"/>
    <x v="3"/>
  </r>
  <r>
    <x v="12"/>
    <x v="72"/>
    <n v="4.5801526717557248"/>
    <x v="10"/>
    <x v="3"/>
  </r>
  <r>
    <x v="12"/>
    <x v="73"/>
    <n v="2.2900763358778624"/>
    <x v="10"/>
    <x v="3"/>
  </r>
  <r>
    <x v="12"/>
    <x v="74"/>
    <n v="0"/>
    <x v="10"/>
    <x v="3"/>
  </r>
  <r>
    <x v="12"/>
    <x v="75"/>
    <n v="0"/>
    <x v="10"/>
    <x v="3"/>
  </r>
  <r>
    <x v="12"/>
    <x v="76"/>
    <n v="6.8702290076335881"/>
    <x v="10"/>
    <x v="3"/>
  </r>
  <r>
    <x v="12"/>
    <x v="59"/>
    <n v="14.503816793893129"/>
    <x v="10"/>
    <x v="3"/>
  </r>
  <r>
    <x v="12"/>
    <x v="63"/>
    <n v="0.76335877862595425"/>
    <x v="10"/>
    <x v="3"/>
  </r>
  <r>
    <x v="12"/>
    <x v="64"/>
    <n v="6.8702290076335881"/>
    <x v="10"/>
    <x v="3"/>
  </r>
  <r>
    <x v="12"/>
    <x v="65"/>
    <n v="0"/>
    <x v="10"/>
    <x v="3"/>
  </r>
  <r>
    <x v="12"/>
    <x v="66"/>
    <n v="0"/>
    <x v="10"/>
    <x v="3"/>
  </r>
  <r>
    <x v="12"/>
    <x v="4"/>
    <n v="2.2900763358778624"/>
    <x v="10"/>
    <x v="3"/>
  </r>
  <r>
    <x v="13"/>
    <x v="77"/>
    <n v="0"/>
    <x v="10"/>
    <x v="3"/>
  </r>
  <r>
    <x v="13"/>
    <x v="78"/>
    <n v="0"/>
    <x v="10"/>
    <x v="3"/>
  </r>
  <r>
    <x v="13"/>
    <x v="79"/>
    <n v="5.2631578947368425"/>
    <x v="10"/>
    <x v="3"/>
  </r>
  <r>
    <x v="13"/>
    <x v="80"/>
    <n v="36.842105263157897"/>
    <x v="10"/>
    <x v="3"/>
  </r>
  <r>
    <x v="13"/>
    <x v="76"/>
    <n v="57.89473684210526"/>
    <x v="10"/>
    <x v="3"/>
  </r>
  <r>
    <x v="14"/>
    <x v="77"/>
    <n v="0"/>
    <x v="10"/>
    <x v="3"/>
  </r>
  <r>
    <x v="14"/>
    <x v="78"/>
    <n v="0"/>
    <x v="10"/>
    <x v="3"/>
  </r>
  <r>
    <x v="14"/>
    <x v="79"/>
    <n v="0"/>
    <x v="10"/>
    <x v="3"/>
  </r>
  <r>
    <x v="14"/>
    <x v="80"/>
    <n v="33.333333333333336"/>
    <x v="10"/>
    <x v="3"/>
  </r>
  <r>
    <x v="14"/>
    <x v="76"/>
    <n v="22.222222222222221"/>
    <x v="10"/>
    <x v="3"/>
  </r>
  <r>
    <x v="14"/>
    <x v="61"/>
    <n v="44.444444444444443"/>
    <x v="10"/>
    <x v="3"/>
  </r>
  <r>
    <x v="14"/>
    <x v="66"/>
    <n v="0"/>
    <x v="10"/>
    <x v="3"/>
  </r>
  <r>
    <x v="10"/>
    <x v="56"/>
    <n v="76.470588235294116"/>
    <x v="11"/>
    <x v="3"/>
  </r>
  <r>
    <x v="10"/>
    <x v="57"/>
    <n v="7.5630252100840334"/>
    <x v="11"/>
    <x v="3"/>
  </r>
  <r>
    <x v="10"/>
    <x v="58"/>
    <n v="5.0420168067226889"/>
    <x v="11"/>
    <x v="3"/>
  </r>
  <r>
    <x v="10"/>
    <x v="59"/>
    <n v="2.5210084033613445"/>
    <x v="11"/>
    <x v="3"/>
  </r>
  <r>
    <x v="10"/>
    <x v="60"/>
    <n v="0"/>
    <x v="11"/>
    <x v="3"/>
  </r>
  <r>
    <x v="10"/>
    <x v="61"/>
    <n v="8.4033613445378155"/>
    <x v="11"/>
    <x v="3"/>
  </r>
  <r>
    <x v="10"/>
    <x v="62"/>
    <n v="0"/>
    <x v="11"/>
    <x v="3"/>
  </r>
  <r>
    <x v="11"/>
    <x v="56"/>
    <n v="76.470588235294116"/>
    <x v="11"/>
    <x v="3"/>
  </r>
  <r>
    <x v="11"/>
    <x v="57"/>
    <n v="7.5630252100840334"/>
    <x v="11"/>
    <x v="3"/>
  </r>
  <r>
    <x v="11"/>
    <x v="58"/>
    <n v="5.0420168067226889"/>
    <x v="11"/>
    <x v="3"/>
  </r>
  <r>
    <x v="11"/>
    <x v="59"/>
    <n v="2.5210084033613445"/>
    <x v="11"/>
    <x v="3"/>
  </r>
  <r>
    <x v="11"/>
    <x v="63"/>
    <n v="0"/>
    <x v="11"/>
    <x v="3"/>
  </r>
  <r>
    <x v="11"/>
    <x v="64"/>
    <n v="8.4033613445378155"/>
    <x v="11"/>
    <x v="3"/>
  </r>
  <r>
    <x v="11"/>
    <x v="65"/>
    <n v="0"/>
    <x v="11"/>
    <x v="3"/>
  </r>
  <r>
    <x v="11"/>
    <x v="66"/>
    <n v="0"/>
    <x v="11"/>
    <x v="3"/>
  </r>
  <r>
    <x v="11"/>
    <x v="4"/>
    <n v="0"/>
    <x v="11"/>
    <x v="3"/>
  </r>
  <r>
    <x v="12"/>
    <x v="67"/>
    <n v="0"/>
    <x v="11"/>
    <x v="3"/>
  </r>
  <r>
    <x v="12"/>
    <x v="68"/>
    <n v="5.882352941176471"/>
    <x v="11"/>
    <x v="3"/>
  </r>
  <r>
    <x v="12"/>
    <x v="69"/>
    <n v="62.184873949579831"/>
    <x v="11"/>
    <x v="3"/>
  </r>
  <r>
    <x v="12"/>
    <x v="70"/>
    <n v="8.4033613445378155"/>
    <x v="11"/>
    <x v="3"/>
  </r>
  <r>
    <x v="12"/>
    <x v="71"/>
    <n v="0.84033613445378152"/>
    <x v="11"/>
    <x v="3"/>
  </r>
  <r>
    <x v="12"/>
    <x v="72"/>
    <n v="4.2016806722689077"/>
    <x v="11"/>
    <x v="3"/>
  </r>
  <r>
    <x v="12"/>
    <x v="73"/>
    <n v="2.5210084033613445"/>
    <x v="11"/>
    <x v="3"/>
  </r>
  <r>
    <x v="12"/>
    <x v="74"/>
    <n v="0"/>
    <x v="11"/>
    <x v="3"/>
  </r>
  <r>
    <x v="12"/>
    <x v="75"/>
    <n v="0"/>
    <x v="11"/>
    <x v="3"/>
  </r>
  <r>
    <x v="12"/>
    <x v="76"/>
    <n v="5.0420168067226889"/>
    <x v="11"/>
    <x v="3"/>
  </r>
  <r>
    <x v="12"/>
    <x v="59"/>
    <n v="2.5210084033613445"/>
    <x v="11"/>
    <x v="3"/>
  </r>
  <r>
    <x v="12"/>
    <x v="63"/>
    <n v="0"/>
    <x v="11"/>
    <x v="3"/>
  </r>
  <r>
    <x v="12"/>
    <x v="64"/>
    <n v="8.4033613445378155"/>
    <x v="11"/>
    <x v="3"/>
  </r>
  <r>
    <x v="12"/>
    <x v="65"/>
    <n v="0"/>
    <x v="11"/>
    <x v="3"/>
  </r>
  <r>
    <x v="12"/>
    <x v="66"/>
    <n v="0"/>
    <x v="11"/>
    <x v="3"/>
  </r>
  <r>
    <x v="12"/>
    <x v="4"/>
    <n v="0"/>
    <x v="11"/>
    <x v="3"/>
  </r>
  <r>
    <x v="13"/>
    <x v="77"/>
    <n v="0"/>
    <x v="11"/>
    <x v="3"/>
  </r>
  <r>
    <x v="13"/>
    <x v="78"/>
    <n v="0"/>
    <x v="11"/>
    <x v="3"/>
  </r>
  <r>
    <x v="13"/>
    <x v="79"/>
    <n v="0"/>
    <x v="11"/>
    <x v="3"/>
  </r>
  <r>
    <x v="13"/>
    <x v="80"/>
    <n v="66.666666666666671"/>
    <x v="11"/>
    <x v="3"/>
  </r>
  <r>
    <x v="13"/>
    <x v="76"/>
    <n v="33.333333333333336"/>
    <x v="11"/>
    <x v="3"/>
  </r>
  <r>
    <x v="14"/>
    <x v="77"/>
    <n v="0"/>
    <x v="11"/>
    <x v="3"/>
  </r>
  <r>
    <x v="14"/>
    <x v="78"/>
    <n v="0"/>
    <x v="11"/>
    <x v="3"/>
  </r>
  <r>
    <x v="14"/>
    <x v="79"/>
    <n v="0"/>
    <x v="11"/>
    <x v="3"/>
  </r>
  <r>
    <x v="14"/>
    <x v="80"/>
    <n v="10"/>
    <x v="11"/>
    <x v="3"/>
  </r>
  <r>
    <x v="14"/>
    <x v="76"/>
    <n v="20"/>
    <x v="11"/>
    <x v="3"/>
  </r>
  <r>
    <x v="14"/>
    <x v="61"/>
    <n v="70"/>
    <x v="11"/>
    <x v="3"/>
  </r>
  <r>
    <x v="14"/>
    <x v="66"/>
    <n v="0"/>
    <x v="11"/>
    <x v="3"/>
  </r>
  <r>
    <x v="10"/>
    <x v="56"/>
    <n v="70.707070707070713"/>
    <x v="12"/>
    <x v="3"/>
  </r>
  <r>
    <x v="10"/>
    <x v="57"/>
    <n v="4.0404040404040407"/>
    <x v="12"/>
    <x v="3"/>
  </r>
  <r>
    <x v="10"/>
    <x v="58"/>
    <n v="8.0808080808080813"/>
    <x v="12"/>
    <x v="3"/>
  </r>
  <r>
    <x v="10"/>
    <x v="59"/>
    <n v="6.0606060606060606"/>
    <x v="12"/>
    <x v="3"/>
  </r>
  <r>
    <x v="10"/>
    <x v="60"/>
    <n v="0"/>
    <x v="12"/>
    <x v="3"/>
  </r>
  <r>
    <x v="10"/>
    <x v="61"/>
    <n v="11.111111111111111"/>
    <x v="12"/>
    <x v="3"/>
  </r>
  <r>
    <x v="10"/>
    <x v="62"/>
    <n v="0"/>
    <x v="12"/>
    <x v="3"/>
  </r>
  <r>
    <x v="11"/>
    <x v="56"/>
    <n v="70.707070707070713"/>
    <x v="12"/>
    <x v="3"/>
  </r>
  <r>
    <x v="11"/>
    <x v="57"/>
    <n v="4.0404040404040407"/>
    <x v="12"/>
    <x v="3"/>
  </r>
  <r>
    <x v="11"/>
    <x v="58"/>
    <n v="8.0808080808080813"/>
    <x v="12"/>
    <x v="3"/>
  </r>
  <r>
    <x v="11"/>
    <x v="59"/>
    <n v="5.0505050505050502"/>
    <x v="12"/>
    <x v="3"/>
  </r>
  <r>
    <x v="11"/>
    <x v="63"/>
    <n v="0"/>
    <x v="12"/>
    <x v="3"/>
  </r>
  <r>
    <x v="11"/>
    <x v="64"/>
    <n v="11.111111111111111"/>
    <x v="12"/>
    <x v="3"/>
  </r>
  <r>
    <x v="11"/>
    <x v="65"/>
    <n v="0"/>
    <x v="12"/>
    <x v="3"/>
  </r>
  <r>
    <x v="11"/>
    <x v="66"/>
    <n v="0"/>
    <x v="12"/>
    <x v="3"/>
  </r>
  <r>
    <x v="11"/>
    <x v="4"/>
    <n v="1.0101010101010102"/>
    <x v="12"/>
    <x v="3"/>
  </r>
  <r>
    <x v="12"/>
    <x v="67"/>
    <n v="0"/>
    <x v="12"/>
    <x v="3"/>
  </r>
  <r>
    <x v="12"/>
    <x v="68"/>
    <n v="6.0606060606060606"/>
    <x v="12"/>
    <x v="3"/>
  </r>
  <r>
    <x v="12"/>
    <x v="69"/>
    <n v="58.585858585858588"/>
    <x v="12"/>
    <x v="3"/>
  </r>
  <r>
    <x v="12"/>
    <x v="70"/>
    <n v="6.0606060606060606"/>
    <x v="12"/>
    <x v="3"/>
  </r>
  <r>
    <x v="12"/>
    <x v="71"/>
    <n v="0"/>
    <x v="12"/>
    <x v="3"/>
  </r>
  <r>
    <x v="12"/>
    <x v="72"/>
    <n v="3.0303030303030303"/>
    <x v="12"/>
    <x v="3"/>
  </r>
  <r>
    <x v="12"/>
    <x v="73"/>
    <n v="1.0101010101010102"/>
    <x v="12"/>
    <x v="3"/>
  </r>
  <r>
    <x v="12"/>
    <x v="74"/>
    <n v="1.0101010101010102"/>
    <x v="12"/>
    <x v="3"/>
  </r>
  <r>
    <x v="12"/>
    <x v="75"/>
    <n v="2.0202020202020203"/>
    <x v="12"/>
    <x v="3"/>
  </r>
  <r>
    <x v="12"/>
    <x v="76"/>
    <n v="5.0505050505050502"/>
    <x v="12"/>
    <x v="3"/>
  </r>
  <r>
    <x v="12"/>
    <x v="59"/>
    <n v="5.0505050505050502"/>
    <x v="12"/>
    <x v="3"/>
  </r>
  <r>
    <x v="12"/>
    <x v="63"/>
    <n v="0"/>
    <x v="12"/>
    <x v="3"/>
  </r>
  <r>
    <x v="12"/>
    <x v="64"/>
    <n v="11.111111111111111"/>
    <x v="12"/>
    <x v="3"/>
  </r>
  <r>
    <x v="12"/>
    <x v="65"/>
    <n v="0"/>
    <x v="12"/>
    <x v="3"/>
  </r>
  <r>
    <x v="12"/>
    <x v="66"/>
    <n v="0"/>
    <x v="12"/>
    <x v="3"/>
  </r>
  <r>
    <x v="12"/>
    <x v="4"/>
    <n v="1.0101010101010102"/>
    <x v="12"/>
    <x v="3"/>
  </r>
  <r>
    <x v="13"/>
    <x v="77"/>
    <n v="0"/>
    <x v="12"/>
    <x v="3"/>
  </r>
  <r>
    <x v="13"/>
    <x v="78"/>
    <n v="0"/>
    <x v="12"/>
    <x v="3"/>
  </r>
  <r>
    <x v="13"/>
    <x v="79"/>
    <n v="0"/>
    <x v="12"/>
    <x v="3"/>
  </r>
  <r>
    <x v="13"/>
    <x v="80"/>
    <n v="60"/>
    <x v="12"/>
    <x v="3"/>
  </r>
  <r>
    <x v="13"/>
    <x v="76"/>
    <n v="40"/>
    <x v="12"/>
    <x v="3"/>
  </r>
  <r>
    <x v="14"/>
    <x v="77"/>
    <n v="0"/>
    <x v="12"/>
    <x v="3"/>
  </r>
  <r>
    <x v="14"/>
    <x v="78"/>
    <n v="0"/>
    <x v="12"/>
    <x v="3"/>
  </r>
  <r>
    <x v="14"/>
    <x v="79"/>
    <n v="0"/>
    <x v="12"/>
    <x v="3"/>
  </r>
  <r>
    <x v="14"/>
    <x v="80"/>
    <n v="27.272727272727273"/>
    <x v="12"/>
    <x v="3"/>
  </r>
  <r>
    <x v="14"/>
    <x v="76"/>
    <n v="9.0909090909090917"/>
    <x v="12"/>
    <x v="3"/>
  </r>
  <r>
    <x v="14"/>
    <x v="61"/>
    <n v="0"/>
    <x v="12"/>
    <x v="3"/>
  </r>
  <r>
    <x v="14"/>
    <x v="66"/>
    <n v="0"/>
    <x v="12"/>
    <x v="3"/>
  </r>
  <r>
    <x v="10"/>
    <x v="56"/>
    <n v="66.666666666666671"/>
    <x v="13"/>
    <x v="3"/>
  </r>
  <r>
    <x v="10"/>
    <x v="57"/>
    <n v="7.2463768115942031"/>
    <x v="13"/>
    <x v="3"/>
  </r>
  <r>
    <x v="10"/>
    <x v="58"/>
    <n v="14.492753623188406"/>
    <x v="13"/>
    <x v="3"/>
  </r>
  <r>
    <x v="10"/>
    <x v="59"/>
    <n v="0"/>
    <x v="13"/>
    <x v="3"/>
  </r>
  <r>
    <x v="10"/>
    <x v="60"/>
    <n v="0"/>
    <x v="13"/>
    <x v="3"/>
  </r>
  <r>
    <x v="10"/>
    <x v="61"/>
    <n v="11.594202898550725"/>
    <x v="13"/>
    <x v="3"/>
  </r>
  <r>
    <x v="10"/>
    <x v="62"/>
    <n v="0"/>
    <x v="13"/>
    <x v="3"/>
  </r>
  <r>
    <x v="11"/>
    <x v="56"/>
    <n v="66.666666666666671"/>
    <x v="13"/>
    <x v="3"/>
  </r>
  <r>
    <x v="11"/>
    <x v="57"/>
    <n v="5.7971014492753623"/>
    <x v="13"/>
    <x v="3"/>
  </r>
  <r>
    <x v="11"/>
    <x v="58"/>
    <n v="14.492753623188406"/>
    <x v="13"/>
    <x v="3"/>
  </r>
  <r>
    <x v="11"/>
    <x v="59"/>
    <n v="0"/>
    <x v="13"/>
    <x v="3"/>
  </r>
  <r>
    <x v="11"/>
    <x v="63"/>
    <n v="0"/>
    <x v="13"/>
    <x v="3"/>
  </r>
  <r>
    <x v="11"/>
    <x v="64"/>
    <n v="11.594202898550725"/>
    <x v="13"/>
    <x v="3"/>
  </r>
  <r>
    <x v="11"/>
    <x v="65"/>
    <n v="0"/>
    <x v="13"/>
    <x v="3"/>
  </r>
  <r>
    <x v="11"/>
    <x v="66"/>
    <n v="0"/>
    <x v="13"/>
    <x v="3"/>
  </r>
  <r>
    <x v="11"/>
    <x v="4"/>
    <n v="1.4492753623188406"/>
    <x v="13"/>
    <x v="3"/>
  </r>
  <r>
    <x v="12"/>
    <x v="67"/>
    <n v="0"/>
    <x v="13"/>
    <x v="3"/>
  </r>
  <r>
    <x v="12"/>
    <x v="68"/>
    <n v="5.7971014492753623"/>
    <x v="13"/>
    <x v="3"/>
  </r>
  <r>
    <x v="12"/>
    <x v="69"/>
    <n v="55.072463768115945"/>
    <x v="13"/>
    <x v="3"/>
  </r>
  <r>
    <x v="12"/>
    <x v="70"/>
    <n v="5.7971014492753623"/>
    <x v="13"/>
    <x v="3"/>
  </r>
  <r>
    <x v="12"/>
    <x v="71"/>
    <n v="0"/>
    <x v="13"/>
    <x v="3"/>
  </r>
  <r>
    <x v="12"/>
    <x v="72"/>
    <n v="4.3478260869565215"/>
    <x v="13"/>
    <x v="3"/>
  </r>
  <r>
    <x v="12"/>
    <x v="73"/>
    <n v="1.4492753623188406"/>
    <x v="13"/>
    <x v="3"/>
  </r>
  <r>
    <x v="12"/>
    <x v="74"/>
    <n v="0"/>
    <x v="13"/>
    <x v="3"/>
  </r>
  <r>
    <x v="12"/>
    <x v="75"/>
    <n v="2.8985507246376812"/>
    <x v="13"/>
    <x v="3"/>
  </r>
  <r>
    <x v="12"/>
    <x v="76"/>
    <n v="11.594202898550725"/>
    <x v="13"/>
    <x v="3"/>
  </r>
  <r>
    <x v="12"/>
    <x v="59"/>
    <n v="0"/>
    <x v="13"/>
    <x v="3"/>
  </r>
  <r>
    <x v="12"/>
    <x v="63"/>
    <n v="0"/>
    <x v="13"/>
    <x v="3"/>
  </r>
  <r>
    <x v="12"/>
    <x v="64"/>
    <n v="11.594202898550725"/>
    <x v="13"/>
    <x v="3"/>
  </r>
  <r>
    <x v="12"/>
    <x v="65"/>
    <n v="0"/>
    <x v="13"/>
    <x v="3"/>
  </r>
  <r>
    <x v="12"/>
    <x v="66"/>
    <n v="0"/>
    <x v="13"/>
    <x v="3"/>
  </r>
  <r>
    <x v="12"/>
    <x v="4"/>
    <n v="1.4492753623188406"/>
    <x v="13"/>
    <x v="3"/>
  </r>
  <r>
    <x v="13"/>
    <x v="77"/>
    <n v="0"/>
    <x v="13"/>
    <x v="3"/>
  </r>
  <r>
    <x v="13"/>
    <x v="78"/>
    <n v="0"/>
    <x v="13"/>
    <x v="3"/>
  </r>
  <r>
    <x v="13"/>
    <x v="79"/>
    <n v="0"/>
    <x v="13"/>
    <x v="3"/>
  </r>
  <r>
    <x v="13"/>
    <x v="80"/>
    <n v="0"/>
    <x v="13"/>
    <x v="3"/>
  </r>
  <r>
    <x v="13"/>
    <x v="76"/>
    <n v="0"/>
    <x v="13"/>
    <x v="3"/>
  </r>
  <r>
    <x v="14"/>
    <x v="77"/>
    <n v="0"/>
    <x v="13"/>
    <x v="3"/>
  </r>
  <r>
    <x v="14"/>
    <x v="78"/>
    <n v="12.5"/>
    <x v="13"/>
    <x v="3"/>
  </r>
  <r>
    <x v="14"/>
    <x v="79"/>
    <n v="12.5"/>
    <x v="13"/>
    <x v="3"/>
  </r>
  <r>
    <x v="14"/>
    <x v="80"/>
    <n v="12.5"/>
    <x v="13"/>
    <x v="3"/>
  </r>
  <r>
    <x v="14"/>
    <x v="76"/>
    <n v="0"/>
    <x v="13"/>
    <x v="3"/>
  </r>
  <r>
    <x v="14"/>
    <x v="61"/>
    <n v="62.5"/>
    <x v="13"/>
    <x v="3"/>
  </r>
  <r>
    <x v="14"/>
    <x v="66"/>
    <n v="0"/>
    <x v="13"/>
    <x v="3"/>
  </r>
  <r>
    <x v="10"/>
    <x v="56"/>
    <n v="28.735632183908045"/>
    <x v="14"/>
    <x v="3"/>
  </r>
  <r>
    <x v="10"/>
    <x v="57"/>
    <n v="5.7471264367816088"/>
    <x v="14"/>
    <x v="3"/>
  </r>
  <r>
    <x v="10"/>
    <x v="58"/>
    <n v="26.436781609195403"/>
    <x v="14"/>
    <x v="3"/>
  </r>
  <r>
    <x v="10"/>
    <x v="59"/>
    <n v="3.4482758620689653"/>
    <x v="14"/>
    <x v="3"/>
  </r>
  <r>
    <x v="10"/>
    <x v="60"/>
    <n v="0"/>
    <x v="14"/>
    <x v="3"/>
  </r>
  <r>
    <x v="10"/>
    <x v="61"/>
    <n v="35.632183908045974"/>
    <x v="14"/>
    <x v="3"/>
  </r>
  <r>
    <x v="10"/>
    <x v="62"/>
    <n v="0"/>
    <x v="14"/>
    <x v="3"/>
  </r>
  <r>
    <x v="11"/>
    <x v="56"/>
    <n v="28.735632183908045"/>
    <x v="14"/>
    <x v="3"/>
  </r>
  <r>
    <x v="11"/>
    <x v="57"/>
    <n v="5.7471264367816088"/>
    <x v="14"/>
    <x v="3"/>
  </r>
  <r>
    <x v="11"/>
    <x v="58"/>
    <n v="25.287356321839081"/>
    <x v="14"/>
    <x v="3"/>
  </r>
  <r>
    <x v="11"/>
    <x v="59"/>
    <n v="3.4482758620689653"/>
    <x v="14"/>
    <x v="3"/>
  </r>
  <r>
    <x v="11"/>
    <x v="63"/>
    <n v="0"/>
    <x v="14"/>
    <x v="3"/>
  </r>
  <r>
    <x v="11"/>
    <x v="64"/>
    <n v="35.632183908045974"/>
    <x v="14"/>
    <x v="3"/>
  </r>
  <r>
    <x v="11"/>
    <x v="65"/>
    <n v="0"/>
    <x v="14"/>
    <x v="3"/>
  </r>
  <r>
    <x v="11"/>
    <x v="66"/>
    <n v="0"/>
    <x v="14"/>
    <x v="3"/>
  </r>
  <r>
    <x v="11"/>
    <x v="4"/>
    <n v="1.1494252873563218"/>
    <x v="14"/>
    <x v="3"/>
  </r>
  <r>
    <x v="12"/>
    <x v="67"/>
    <n v="0"/>
    <x v="14"/>
    <x v="3"/>
  </r>
  <r>
    <x v="12"/>
    <x v="68"/>
    <n v="2.2988505747126435"/>
    <x v="14"/>
    <x v="3"/>
  </r>
  <r>
    <x v="12"/>
    <x v="69"/>
    <n v="22.988505747126435"/>
    <x v="14"/>
    <x v="3"/>
  </r>
  <r>
    <x v="12"/>
    <x v="70"/>
    <n v="3.4482758620689653"/>
    <x v="14"/>
    <x v="3"/>
  </r>
  <r>
    <x v="12"/>
    <x v="71"/>
    <n v="0"/>
    <x v="14"/>
    <x v="3"/>
  </r>
  <r>
    <x v="12"/>
    <x v="72"/>
    <n v="4.5977011494252871"/>
    <x v="14"/>
    <x v="3"/>
  </r>
  <r>
    <x v="12"/>
    <x v="73"/>
    <n v="1.1494252873563218"/>
    <x v="14"/>
    <x v="3"/>
  </r>
  <r>
    <x v="12"/>
    <x v="74"/>
    <n v="1.1494252873563218"/>
    <x v="14"/>
    <x v="3"/>
  </r>
  <r>
    <x v="12"/>
    <x v="75"/>
    <n v="5.7471264367816088"/>
    <x v="14"/>
    <x v="3"/>
  </r>
  <r>
    <x v="12"/>
    <x v="76"/>
    <n v="18.390804597701148"/>
    <x v="14"/>
    <x v="3"/>
  </r>
  <r>
    <x v="12"/>
    <x v="59"/>
    <n v="3.4482758620689653"/>
    <x v="14"/>
    <x v="3"/>
  </r>
  <r>
    <x v="12"/>
    <x v="63"/>
    <n v="0"/>
    <x v="14"/>
    <x v="3"/>
  </r>
  <r>
    <x v="12"/>
    <x v="64"/>
    <n v="35.632183908045974"/>
    <x v="14"/>
    <x v="3"/>
  </r>
  <r>
    <x v="12"/>
    <x v="65"/>
    <n v="0"/>
    <x v="14"/>
    <x v="3"/>
  </r>
  <r>
    <x v="12"/>
    <x v="66"/>
    <n v="0"/>
    <x v="14"/>
    <x v="3"/>
  </r>
  <r>
    <x v="12"/>
    <x v="4"/>
    <n v="1.1494252873563218"/>
    <x v="14"/>
    <x v="3"/>
  </r>
  <r>
    <x v="13"/>
    <x v="77"/>
    <n v="0"/>
    <x v="14"/>
    <x v="3"/>
  </r>
  <r>
    <x v="13"/>
    <x v="78"/>
    <n v="0"/>
    <x v="14"/>
    <x v="3"/>
  </r>
  <r>
    <x v="13"/>
    <x v="79"/>
    <n v="0"/>
    <x v="14"/>
    <x v="3"/>
  </r>
  <r>
    <x v="13"/>
    <x v="80"/>
    <n v="0"/>
    <x v="14"/>
    <x v="3"/>
  </r>
  <r>
    <x v="13"/>
    <x v="76"/>
    <n v="100"/>
    <x v="14"/>
    <x v="3"/>
  </r>
  <r>
    <x v="14"/>
    <x v="77"/>
    <n v="0"/>
    <x v="14"/>
    <x v="3"/>
  </r>
  <r>
    <x v="14"/>
    <x v="78"/>
    <n v="3.225806451612903"/>
    <x v="14"/>
    <x v="3"/>
  </r>
  <r>
    <x v="14"/>
    <x v="79"/>
    <n v="0"/>
    <x v="14"/>
    <x v="3"/>
  </r>
  <r>
    <x v="14"/>
    <x v="80"/>
    <n v="29.032258064516128"/>
    <x v="14"/>
    <x v="3"/>
  </r>
  <r>
    <x v="14"/>
    <x v="76"/>
    <n v="45.161290322580648"/>
    <x v="14"/>
    <x v="3"/>
  </r>
  <r>
    <x v="14"/>
    <x v="61"/>
    <n v="22.580645161290324"/>
    <x v="14"/>
    <x v="3"/>
  </r>
  <r>
    <x v="14"/>
    <x v="66"/>
    <n v="0"/>
    <x v="14"/>
    <x v="3"/>
  </r>
  <r>
    <x v="10"/>
    <x v="56"/>
    <n v="57.142857142857146"/>
    <x v="15"/>
    <x v="3"/>
  </r>
  <r>
    <x v="10"/>
    <x v="57"/>
    <n v="9.8901098901098905"/>
    <x v="15"/>
    <x v="3"/>
  </r>
  <r>
    <x v="10"/>
    <x v="58"/>
    <n v="20.87912087912088"/>
    <x v="15"/>
    <x v="3"/>
  </r>
  <r>
    <x v="10"/>
    <x v="59"/>
    <n v="7.6923076923076925"/>
    <x v="15"/>
    <x v="3"/>
  </r>
  <r>
    <x v="10"/>
    <x v="60"/>
    <n v="0"/>
    <x v="15"/>
    <x v="3"/>
  </r>
  <r>
    <x v="10"/>
    <x v="61"/>
    <n v="4.395604395604396"/>
    <x v="15"/>
    <x v="3"/>
  </r>
  <r>
    <x v="10"/>
    <x v="62"/>
    <n v="0"/>
    <x v="15"/>
    <x v="3"/>
  </r>
  <r>
    <x v="11"/>
    <x v="56"/>
    <n v="54.945054945054942"/>
    <x v="15"/>
    <x v="3"/>
  </r>
  <r>
    <x v="11"/>
    <x v="57"/>
    <n v="6.5934065934065931"/>
    <x v="15"/>
    <x v="3"/>
  </r>
  <r>
    <x v="11"/>
    <x v="58"/>
    <n v="19.780219780219781"/>
    <x v="15"/>
    <x v="3"/>
  </r>
  <r>
    <x v="11"/>
    <x v="59"/>
    <n v="7.6923076923076925"/>
    <x v="15"/>
    <x v="3"/>
  </r>
  <r>
    <x v="11"/>
    <x v="63"/>
    <n v="0"/>
    <x v="15"/>
    <x v="3"/>
  </r>
  <r>
    <x v="11"/>
    <x v="64"/>
    <n v="4.395604395604396"/>
    <x v="15"/>
    <x v="3"/>
  </r>
  <r>
    <x v="11"/>
    <x v="65"/>
    <n v="0"/>
    <x v="15"/>
    <x v="3"/>
  </r>
  <r>
    <x v="11"/>
    <x v="66"/>
    <n v="0"/>
    <x v="15"/>
    <x v="3"/>
  </r>
  <r>
    <x v="11"/>
    <x v="4"/>
    <n v="6.5934065934065931"/>
    <x v="15"/>
    <x v="3"/>
  </r>
  <r>
    <x v="12"/>
    <x v="67"/>
    <n v="0"/>
    <x v="15"/>
    <x v="3"/>
  </r>
  <r>
    <x v="12"/>
    <x v="68"/>
    <n v="2.197802197802198"/>
    <x v="15"/>
    <x v="3"/>
  </r>
  <r>
    <x v="12"/>
    <x v="69"/>
    <n v="41.758241758241759"/>
    <x v="15"/>
    <x v="3"/>
  </r>
  <r>
    <x v="12"/>
    <x v="70"/>
    <n v="10.989010989010989"/>
    <x v="15"/>
    <x v="3"/>
  </r>
  <r>
    <x v="12"/>
    <x v="71"/>
    <n v="0"/>
    <x v="15"/>
    <x v="3"/>
  </r>
  <r>
    <x v="12"/>
    <x v="72"/>
    <n v="4.395604395604396"/>
    <x v="15"/>
    <x v="3"/>
  </r>
  <r>
    <x v="12"/>
    <x v="73"/>
    <n v="2.197802197802198"/>
    <x v="15"/>
    <x v="3"/>
  </r>
  <r>
    <x v="12"/>
    <x v="74"/>
    <n v="2.197802197802198"/>
    <x v="15"/>
    <x v="3"/>
  </r>
  <r>
    <x v="12"/>
    <x v="75"/>
    <n v="1.098901098901099"/>
    <x v="15"/>
    <x v="3"/>
  </r>
  <r>
    <x v="12"/>
    <x v="76"/>
    <n v="16.483516483516482"/>
    <x v="15"/>
    <x v="3"/>
  </r>
  <r>
    <x v="12"/>
    <x v="59"/>
    <n v="7.6923076923076925"/>
    <x v="15"/>
    <x v="3"/>
  </r>
  <r>
    <x v="12"/>
    <x v="63"/>
    <n v="0"/>
    <x v="15"/>
    <x v="3"/>
  </r>
  <r>
    <x v="12"/>
    <x v="64"/>
    <n v="4.395604395604396"/>
    <x v="15"/>
    <x v="3"/>
  </r>
  <r>
    <x v="12"/>
    <x v="65"/>
    <n v="0"/>
    <x v="15"/>
    <x v="3"/>
  </r>
  <r>
    <x v="12"/>
    <x v="66"/>
    <n v="0"/>
    <x v="15"/>
    <x v="3"/>
  </r>
  <r>
    <x v="12"/>
    <x v="4"/>
    <n v="6.5934065934065931"/>
    <x v="15"/>
    <x v="3"/>
  </r>
  <r>
    <x v="13"/>
    <x v="77"/>
    <n v="28.571428571428573"/>
    <x v="15"/>
    <x v="3"/>
  </r>
  <r>
    <x v="13"/>
    <x v="78"/>
    <n v="0"/>
    <x v="15"/>
    <x v="3"/>
  </r>
  <r>
    <x v="13"/>
    <x v="79"/>
    <n v="0"/>
    <x v="15"/>
    <x v="3"/>
  </r>
  <r>
    <x v="13"/>
    <x v="80"/>
    <n v="14.285714285714286"/>
    <x v="15"/>
    <x v="3"/>
  </r>
  <r>
    <x v="13"/>
    <x v="76"/>
    <n v="57.142857142857146"/>
    <x v="15"/>
    <x v="3"/>
  </r>
  <r>
    <x v="14"/>
    <x v="77"/>
    <n v="0"/>
    <x v="15"/>
    <x v="3"/>
  </r>
  <r>
    <x v="14"/>
    <x v="78"/>
    <n v="0"/>
    <x v="15"/>
    <x v="3"/>
  </r>
  <r>
    <x v="14"/>
    <x v="79"/>
    <n v="0"/>
    <x v="15"/>
    <x v="3"/>
  </r>
  <r>
    <x v="14"/>
    <x v="80"/>
    <n v="0"/>
    <x v="15"/>
    <x v="3"/>
  </r>
  <r>
    <x v="14"/>
    <x v="76"/>
    <n v="50"/>
    <x v="15"/>
    <x v="3"/>
  </r>
  <r>
    <x v="14"/>
    <x v="61"/>
    <n v="50"/>
    <x v="15"/>
    <x v="3"/>
  </r>
  <r>
    <x v="14"/>
    <x v="66"/>
    <n v="0"/>
    <x v="15"/>
    <x v="3"/>
  </r>
  <r>
    <x v="10"/>
    <x v="56"/>
    <n v="63.043478260869563"/>
    <x v="16"/>
    <x v="3"/>
  </r>
  <r>
    <x v="10"/>
    <x v="57"/>
    <n v="9.2391304347826093"/>
    <x v="16"/>
    <x v="3"/>
  </r>
  <r>
    <x v="10"/>
    <x v="58"/>
    <n v="11.413043478260869"/>
    <x v="16"/>
    <x v="3"/>
  </r>
  <r>
    <x v="10"/>
    <x v="59"/>
    <n v="5.9782608695652177"/>
    <x v="16"/>
    <x v="3"/>
  </r>
  <r>
    <x v="10"/>
    <x v="60"/>
    <n v="0"/>
    <x v="16"/>
    <x v="3"/>
  </r>
  <r>
    <x v="10"/>
    <x v="61"/>
    <n v="10.326086956521738"/>
    <x v="16"/>
    <x v="3"/>
  </r>
  <r>
    <x v="10"/>
    <x v="62"/>
    <n v="0"/>
    <x v="16"/>
    <x v="3"/>
  </r>
  <r>
    <x v="11"/>
    <x v="56"/>
    <n v="62.5"/>
    <x v="16"/>
    <x v="3"/>
  </r>
  <r>
    <x v="11"/>
    <x v="57"/>
    <n v="9.2391304347826093"/>
    <x v="16"/>
    <x v="3"/>
  </r>
  <r>
    <x v="11"/>
    <x v="58"/>
    <n v="10.326086956521738"/>
    <x v="16"/>
    <x v="3"/>
  </r>
  <r>
    <x v="11"/>
    <x v="59"/>
    <n v="5.9782608695652177"/>
    <x v="16"/>
    <x v="3"/>
  </r>
  <r>
    <x v="11"/>
    <x v="63"/>
    <n v="0"/>
    <x v="16"/>
    <x v="3"/>
  </r>
  <r>
    <x v="11"/>
    <x v="64"/>
    <n v="10.326086956521738"/>
    <x v="16"/>
    <x v="3"/>
  </r>
  <r>
    <x v="11"/>
    <x v="65"/>
    <n v="0"/>
    <x v="16"/>
    <x v="3"/>
  </r>
  <r>
    <x v="11"/>
    <x v="66"/>
    <n v="0"/>
    <x v="16"/>
    <x v="3"/>
  </r>
  <r>
    <x v="11"/>
    <x v="4"/>
    <n v="1.6304347826086956"/>
    <x v="16"/>
    <x v="3"/>
  </r>
  <r>
    <x v="12"/>
    <x v="67"/>
    <n v="0.54347826086956519"/>
    <x v="16"/>
    <x v="3"/>
  </r>
  <r>
    <x v="12"/>
    <x v="68"/>
    <n v="2.1739130434782608"/>
    <x v="16"/>
    <x v="3"/>
  </r>
  <r>
    <x v="12"/>
    <x v="69"/>
    <n v="52.173913043478258"/>
    <x v="16"/>
    <x v="3"/>
  </r>
  <r>
    <x v="12"/>
    <x v="70"/>
    <n v="7.6086956521739131"/>
    <x v="16"/>
    <x v="3"/>
  </r>
  <r>
    <x v="12"/>
    <x v="71"/>
    <n v="0"/>
    <x v="16"/>
    <x v="3"/>
  </r>
  <r>
    <x v="12"/>
    <x v="72"/>
    <n v="5.4347826086956523"/>
    <x v="16"/>
    <x v="3"/>
  </r>
  <r>
    <x v="12"/>
    <x v="73"/>
    <n v="3.8043478260869565"/>
    <x v="16"/>
    <x v="3"/>
  </r>
  <r>
    <x v="12"/>
    <x v="74"/>
    <n v="1.0869565217391304"/>
    <x v="16"/>
    <x v="3"/>
  </r>
  <r>
    <x v="12"/>
    <x v="75"/>
    <n v="2.1739130434782608"/>
    <x v="16"/>
    <x v="3"/>
  </r>
  <r>
    <x v="12"/>
    <x v="76"/>
    <n v="7.0652173913043477"/>
    <x v="16"/>
    <x v="3"/>
  </r>
  <r>
    <x v="12"/>
    <x v="59"/>
    <n v="5.9782608695652177"/>
    <x v="16"/>
    <x v="3"/>
  </r>
  <r>
    <x v="12"/>
    <x v="63"/>
    <n v="0"/>
    <x v="16"/>
    <x v="3"/>
  </r>
  <r>
    <x v="12"/>
    <x v="64"/>
    <n v="10.326086956521738"/>
    <x v="16"/>
    <x v="3"/>
  </r>
  <r>
    <x v="12"/>
    <x v="65"/>
    <n v="0"/>
    <x v="16"/>
    <x v="3"/>
  </r>
  <r>
    <x v="12"/>
    <x v="66"/>
    <n v="0"/>
    <x v="16"/>
    <x v="3"/>
  </r>
  <r>
    <x v="12"/>
    <x v="4"/>
    <n v="1.6304347826086956"/>
    <x v="16"/>
    <x v="3"/>
  </r>
  <r>
    <x v="13"/>
    <x v="77"/>
    <n v="9.0909090909090917"/>
    <x v="16"/>
    <x v="3"/>
  </r>
  <r>
    <x v="13"/>
    <x v="78"/>
    <n v="0"/>
    <x v="16"/>
    <x v="3"/>
  </r>
  <r>
    <x v="13"/>
    <x v="79"/>
    <n v="27.272727272727273"/>
    <x v="16"/>
    <x v="3"/>
  </r>
  <r>
    <x v="13"/>
    <x v="80"/>
    <n v="27.272727272727273"/>
    <x v="16"/>
    <x v="3"/>
  </r>
  <r>
    <x v="13"/>
    <x v="76"/>
    <n v="36.363636363636367"/>
    <x v="16"/>
    <x v="3"/>
  </r>
  <r>
    <x v="14"/>
    <x v="77"/>
    <n v="0"/>
    <x v="16"/>
    <x v="3"/>
  </r>
  <r>
    <x v="14"/>
    <x v="78"/>
    <n v="10.526315789473685"/>
    <x v="16"/>
    <x v="3"/>
  </r>
  <r>
    <x v="14"/>
    <x v="79"/>
    <n v="0"/>
    <x v="16"/>
    <x v="3"/>
  </r>
  <r>
    <x v="14"/>
    <x v="80"/>
    <n v="0"/>
    <x v="16"/>
    <x v="3"/>
  </r>
  <r>
    <x v="14"/>
    <x v="76"/>
    <n v="0"/>
    <x v="16"/>
    <x v="3"/>
  </r>
  <r>
    <x v="14"/>
    <x v="61"/>
    <n v="89.473684210526315"/>
    <x v="16"/>
    <x v="3"/>
  </r>
  <r>
    <x v="14"/>
    <x v="66"/>
    <n v="0"/>
    <x v="16"/>
    <x v="3"/>
  </r>
  <r>
    <x v="15"/>
    <x v="81"/>
    <n v="12.054896142433234"/>
    <x v="0"/>
    <x v="2"/>
  </r>
  <r>
    <x v="15"/>
    <x v="82"/>
    <n v="83.716617210682486"/>
    <x v="0"/>
    <x v="2"/>
  </r>
  <r>
    <x v="15"/>
    <x v="4"/>
    <n v="4.2284866468842726"/>
    <x v="0"/>
    <x v="2"/>
  </r>
  <r>
    <x v="16"/>
    <x v="83"/>
    <n v="14.782608695652174"/>
    <x v="0"/>
    <x v="2"/>
  </r>
  <r>
    <x v="16"/>
    <x v="84"/>
    <n v="37.639751552795033"/>
    <x v="0"/>
    <x v="2"/>
  </r>
  <r>
    <x v="16"/>
    <x v="85"/>
    <n v="47.577639751552795"/>
    <x v="0"/>
    <x v="2"/>
  </r>
  <r>
    <x v="17"/>
    <x v="86"/>
    <n v="15.838278931750741"/>
    <x v="0"/>
    <x v="2"/>
  </r>
  <r>
    <x v="17"/>
    <x v="87"/>
    <n v="60.311572700296736"/>
    <x v="0"/>
    <x v="2"/>
  </r>
  <r>
    <x v="17"/>
    <x v="88"/>
    <n v="8.1416913946587535"/>
    <x v="0"/>
    <x v="2"/>
  </r>
  <r>
    <x v="17"/>
    <x v="89"/>
    <n v="11.479970326409495"/>
    <x v="0"/>
    <x v="2"/>
  </r>
  <r>
    <x v="17"/>
    <x v="4"/>
    <n v="4.2284866468842726"/>
    <x v="0"/>
    <x v="2"/>
  </r>
  <r>
    <x v="18"/>
    <x v="86"/>
    <n v="15.838278931750741"/>
    <x v="0"/>
    <x v="2"/>
  </r>
  <r>
    <x v="18"/>
    <x v="87"/>
    <n v="60.311572700296736"/>
    <x v="0"/>
    <x v="2"/>
  </r>
  <r>
    <x v="18"/>
    <x v="88"/>
    <n v="8.1416913946587535"/>
    <x v="0"/>
    <x v="2"/>
  </r>
  <r>
    <x v="18"/>
    <x v="90"/>
    <n v="8.5311572700296736"/>
    <x v="0"/>
    <x v="2"/>
  </r>
  <r>
    <x v="18"/>
    <x v="91"/>
    <n v="1.7989614243323442"/>
    <x v="0"/>
    <x v="2"/>
  </r>
  <r>
    <x v="18"/>
    <x v="92"/>
    <n v="0.63056379821958453"/>
    <x v="0"/>
    <x v="2"/>
  </r>
  <r>
    <x v="18"/>
    <x v="93"/>
    <n v="0.51928783382789323"/>
    <x v="0"/>
    <x v="2"/>
  </r>
  <r>
    <x v="18"/>
    <x v="4"/>
    <n v="4.2284866468842726"/>
    <x v="0"/>
    <x v="2"/>
  </r>
  <r>
    <x v="18"/>
    <x v="94"/>
    <n v="2.2178543764523551"/>
    <x v="0"/>
    <x v="2"/>
  </r>
  <r>
    <x v="18"/>
    <x v="95"/>
    <n v="2.4591647331786568"/>
    <x v="0"/>
    <x v="2"/>
  </r>
  <r>
    <x v="19"/>
    <x v="96"/>
    <n v="7.2514836795252222"/>
    <x v="0"/>
    <x v="2"/>
  </r>
  <r>
    <x v="19"/>
    <x v="97"/>
    <n v="2.9117210682492582"/>
    <x v="0"/>
    <x v="2"/>
  </r>
  <r>
    <x v="19"/>
    <x v="98"/>
    <n v="56.565281899109792"/>
    <x v="0"/>
    <x v="2"/>
  </r>
  <r>
    <x v="19"/>
    <x v="99"/>
    <n v="12.926557863501484"/>
    <x v="0"/>
    <x v="2"/>
  </r>
  <r>
    <x v="19"/>
    <x v="100"/>
    <n v="8.1973293768545989"/>
    <x v="0"/>
    <x v="2"/>
  </r>
  <r>
    <x v="19"/>
    <x v="101"/>
    <n v="9.4584569732937691"/>
    <x v="0"/>
    <x v="2"/>
  </r>
  <r>
    <x v="19"/>
    <x v="102"/>
    <n v="0.96439169139465875"/>
    <x v="0"/>
    <x v="2"/>
  </r>
  <r>
    <x v="19"/>
    <x v="4"/>
    <n v="1.7247774480712166"/>
    <x v="0"/>
    <x v="2"/>
  </r>
  <r>
    <x v="20"/>
    <x v="96"/>
    <n v="1"/>
    <x v="0"/>
    <x v="2"/>
  </r>
  <r>
    <x v="20"/>
    <x v="97"/>
    <n v="2.8662420382165608"/>
    <x v="0"/>
    <x v="2"/>
  </r>
  <r>
    <x v="20"/>
    <x v="98"/>
    <n v="2"/>
    <x v="0"/>
    <x v="2"/>
  </r>
  <r>
    <x v="20"/>
    <x v="99"/>
    <n v="3.7936046511627923"/>
    <x v="0"/>
    <x v="2"/>
  </r>
  <r>
    <x v="20"/>
    <x v="100"/>
    <n v="3.8354430379746858"/>
    <x v="0"/>
    <x v="2"/>
  </r>
  <r>
    <x v="20"/>
    <x v="101"/>
    <n v="3.8918918918918899"/>
    <x v="0"/>
    <x v="2"/>
  </r>
  <r>
    <x v="20"/>
    <x v="102"/>
    <n v="4.6388888888888902"/>
    <x v="0"/>
    <x v="2"/>
  </r>
  <r>
    <x v="20"/>
    <x v="4"/>
    <n v="4.0238095238095237"/>
    <x v="0"/>
    <x v="2"/>
  </r>
  <r>
    <x v="20"/>
    <x v="331"/>
    <n v="2.523544109167783"/>
    <x v="0"/>
    <x v="2"/>
  </r>
  <r>
    <x v="15"/>
    <x v="81"/>
    <n v="12"/>
    <x v="1"/>
    <x v="2"/>
  </r>
  <r>
    <x v="15"/>
    <x v="82"/>
    <n v="79.911111111111111"/>
    <x v="1"/>
    <x v="2"/>
  </r>
  <r>
    <x v="15"/>
    <x v="4"/>
    <n v="8.0888888888888886"/>
    <x v="1"/>
    <x v="2"/>
  </r>
  <r>
    <x v="16"/>
    <x v="83"/>
    <n v="14.792899408284024"/>
    <x v="1"/>
    <x v="2"/>
  </r>
  <r>
    <x v="16"/>
    <x v="84"/>
    <n v="43.19526627218935"/>
    <x v="1"/>
    <x v="2"/>
  </r>
  <r>
    <x v="16"/>
    <x v="85"/>
    <n v="42.011834319526628"/>
    <x v="1"/>
    <x v="2"/>
  </r>
  <r>
    <x v="17"/>
    <x v="86"/>
    <n v="24.8"/>
    <x v="1"/>
    <x v="2"/>
  </r>
  <r>
    <x v="17"/>
    <x v="87"/>
    <n v="48.888888888888886"/>
    <x v="1"/>
    <x v="2"/>
  </r>
  <r>
    <x v="17"/>
    <x v="88"/>
    <n v="7.6444444444444448"/>
    <x v="1"/>
    <x v="2"/>
  </r>
  <r>
    <x v="17"/>
    <x v="89"/>
    <n v="10.577777777777778"/>
    <x v="1"/>
    <x v="2"/>
  </r>
  <r>
    <x v="17"/>
    <x v="4"/>
    <n v="8.0888888888888886"/>
    <x v="1"/>
    <x v="2"/>
  </r>
  <r>
    <x v="18"/>
    <x v="86"/>
    <n v="24.8"/>
    <x v="1"/>
    <x v="2"/>
  </r>
  <r>
    <x v="18"/>
    <x v="87"/>
    <n v="48.888888888888886"/>
    <x v="1"/>
    <x v="2"/>
  </r>
  <r>
    <x v="18"/>
    <x v="88"/>
    <n v="7.6444444444444448"/>
    <x v="1"/>
    <x v="2"/>
  </r>
  <r>
    <x v="18"/>
    <x v="90"/>
    <n v="8.3555555555555561"/>
    <x v="1"/>
    <x v="2"/>
  </r>
  <r>
    <x v="18"/>
    <x v="91"/>
    <n v="1.0666666666666667"/>
    <x v="1"/>
    <x v="2"/>
  </r>
  <r>
    <x v="18"/>
    <x v="92"/>
    <n v="0.62222222222222223"/>
    <x v="1"/>
    <x v="2"/>
  </r>
  <r>
    <x v="18"/>
    <x v="93"/>
    <n v="0.53333333333333333"/>
    <x v="1"/>
    <x v="2"/>
  </r>
  <r>
    <x v="18"/>
    <x v="4"/>
    <n v="8.0888888888888886"/>
    <x v="1"/>
    <x v="2"/>
  </r>
  <r>
    <x v="18"/>
    <x v="94"/>
    <n v="2.094777562862669"/>
    <x v="1"/>
    <x v="2"/>
  </r>
  <r>
    <x v="18"/>
    <x v="95"/>
    <n v="2.4993377483443693"/>
    <x v="1"/>
    <x v="2"/>
  </r>
  <r>
    <x v="19"/>
    <x v="96"/>
    <n v="15.28888888888889"/>
    <x v="1"/>
    <x v="2"/>
  </r>
  <r>
    <x v="19"/>
    <x v="97"/>
    <n v="2.5777777777777779"/>
    <x v="1"/>
    <x v="2"/>
  </r>
  <r>
    <x v="19"/>
    <x v="98"/>
    <n v="46.93333333333333"/>
    <x v="1"/>
    <x v="2"/>
  </r>
  <r>
    <x v="19"/>
    <x v="99"/>
    <n v="12.266666666666667"/>
    <x v="1"/>
    <x v="2"/>
  </r>
  <r>
    <x v="19"/>
    <x v="100"/>
    <n v="6.0444444444444443"/>
    <x v="1"/>
    <x v="2"/>
  </r>
  <r>
    <x v="19"/>
    <x v="101"/>
    <n v="12"/>
    <x v="1"/>
    <x v="2"/>
  </r>
  <r>
    <x v="19"/>
    <x v="102"/>
    <n v="2.4888888888888889"/>
    <x v="1"/>
    <x v="2"/>
  </r>
  <r>
    <x v="19"/>
    <x v="4"/>
    <n v="2.4"/>
    <x v="1"/>
    <x v="2"/>
  </r>
  <r>
    <x v="20"/>
    <x v="96"/>
    <n v="1"/>
    <x v="1"/>
    <x v="2"/>
  </r>
  <r>
    <x v="20"/>
    <x v="97"/>
    <n v="2.9655172413793101"/>
    <x v="1"/>
    <x v="2"/>
  </r>
  <r>
    <x v="20"/>
    <x v="98"/>
    <n v="2"/>
    <x v="1"/>
    <x v="2"/>
  </r>
  <r>
    <x v="20"/>
    <x v="99"/>
    <n v="3.7246376811594195"/>
    <x v="1"/>
    <x v="2"/>
  </r>
  <r>
    <x v="20"/>
    <x v="100"/>
    <n v="3.4"/>
    <x v="1"/>
    <x v="2"/>
  </r>
  <r>
    <x v="20"/>
    <x v="101"/>
    <n v="4.1181818181818191"/>
    <x v="1"/>
    <x v="2"/>
  </r>
  <r>
    <x v="20"/>
    <x v="102"/>
    <n v="5.3529411764705879"/>
    <x v="1"/>
    <x v="2"/>
  </r>
  <r>
    <x v="20"/>
    <x v="4"/>
    <n v="6.875"/>
    <x v="1"/>
    <x v="2"/>
  </r>
  <r>
    <x v="20"/>
    <x v="331"/>
    <n v="2.4774011299435013"/>
    <x v="1"/>
    <x v="2"/>
  </r>
  <r>
    <x v="15"/>
    <x v="81"/>
    <n v="11.521739130434783"/>
    <x v="2"/>
    <x v="2"/>
  </r>
  <r>
    <x v="15"/>
    <x v="82"/>
    <n v="88.423913043478265"/>
    <x v="2"/>
    <x v="2"/>
  </r>
  <r>
    <x v="15"/>
    <x v="4"/>
    <n v="5.434782608695652E-2"/>
    <x v="2"/>
    <x v="2"/>
  </r>
  <r>
    <x v="16"/>
    <x v="83"/>
    <n v="13.186813186813186"/>
    <x v="2"/>
    <x v="2"/>
  </r>
  <r>
    <x v="16"/>
    <x v="84"/>
    <n v="38.46153846153846"/>
    <x v="2"/>
    <x v="2"/>
  </r>
  <r>
    <x v="16"/>
    <x v="85"/>
    <n v="48.35164835164835"/>
    <x v="2"/>
    <x v="2"/>
  </r>
  <r>
    <x v="17"/>
    <x v="86"/>
    <n v="9.2934782608695645"/>
    <x v="2"/>
    <x v="2"/>
  </r>
  <r>
    <x v="17"/>
    <x v="87"/>
    <n v="69.347826086956516"/>
    <x v="2"/>
    <x v="2"/>
  </r>
  <r>
    <x v="17"/>
    <x v="88"/>
    <n v="8.3695652173913047"/>
    <x v="2"/>
    <x v="2"/>
  </r>
  <r>
    <x v="17"/>
    <x v="89"/>
    <n v="12.934782608695652"/>
    <x v="2"/>
    <x v="2"/>
  </r>
  <r>
    <x v="17"/>
    <x v="4"/>
    <n v="5.434782608695652E-2"/>
    <x v="2"/>
    <x v="2"/>
  </r>
  <r>
    <x v="18"/>
    <x v="86"/>
    <n v="9.2934782608695645"/>
    <x v="2"/>
    <x v="2"/>
  </r>
  <r>
    <x v="18"/>
    <x v="87"/>
    <n v="69.347826086956516"/>
    <x v="2"/>
    <x v="2"/>
  </r>
  <r>
    <x v="18"/>
    <x v="88"/>
    <n v="8.3695652173913047"/>
    <x v="2"/>
    <x v="2"/>
  </r>
  <r>
    <x v="18"/>
    <x v="90"/>
    <n v="9.8913043478260878"/>
    <x v="2"/>
    <x v="2"/>
  </r>
  <r>
    <x v="18"/>
    <x v="91"/>
    <n v="1.9565217391304348"/>
    <x v="2"/>
    <x v="2"/>
  </r>
  <r>
    <x v="18"/>
    <x v="92"/>
    <n v="0.59782608695652173"/>
    <x v="2"/>
    <x v="2"/>
  </r>
  <r>
    <x v="18"/>
    <x v="93"/>
    <n v="0.4891304347826087"/>
    <x v="2"/>
    <x v="2"/>
  </r>
  <r>
    <x v="18"/>
    <x v="4"/>
    <n v="5.434782608695652E-2"/>
    <x v="2"/>
    <x v="2"/>
  </r>
  <r>
    <x v="18"/>
    <x v="94"/>
    <n v="2.3083197389885779"/>
    <x v="2"/>
    <x v="2"/>
  </r>
  <r>
    <x v="18"/>
    <x v="95"/>
    <n v="2.4424460431654693"/>
    <x v="2"/>
    <x v="2"/>
  </r>
  <r>
    <x v="19"/>
    <x v="96"/>
    <n v="3.4239130434782608"/>
    <x v="2"/>
    <x v="2"/>
  </r>
  <r>
    <x v="19"/>
    <x v="97"/>
    <n v="2.1195652173913042"/>
    <x v="2"/>
    <x v="2"/>
  </r>
  <r>
    <x v="19"/>
    <x v="98"/>
    <n v="62.173913043478258"/>
    <x v="2"/>
    <x v="2"/>
  </r>
  <r>
    <x v="19"/>
    <x v="99"/>
    <n v="12.282608695652174"/>
    <x v="2"/>
    <x v="2"/>
  </r>
  <r>
    <x v="19"/>
    <x v="100"/>
    <n v="9.7282608695652169"/>
    <x v="2"/>
    <x v="2"/>
  </r>
  <r>
    <x v="19"/>
    <x v="101"/>
    <n v="9.2391304347826093"/>
    <x v="2"/>
    <x v="2"/>
  </r>
  <r>
    <x v="19"/>
    <x v="102"/>
    <n v="0.21739130434782608"/>
    <x v="2"/>
    <x v="2"/>
  </r>
  <r>
    <x v="19"/>
    <x v="4"/>
    <n v="0.81521739130434778"/>
    <x v="2"/>
    <x v="2"/>
  </r>
  <r>
    <x v="20"/>
    <x v="96"/>
    <n v="1"/>
    <x v="2"/>
    <x v="2"/>
  </r>
  <r>
    <x v="20"/>
    <x v="97"/>
    <n v="2.9230769230769229"/>
    <x v="2"/>
    <x v="2"/>
  </r>
  <r>
    <x v="20"/>
    <x v="98"/>
    <n v="2"/>
    <x v="2"/>
    <x v="2"/>
  </r>
  <r>
    <x v="20"/>
    <x v="99"/>
    <n v="3.7918552036199107"/>
    <x v="2"/>
    <x v="2"/>
  </r>
  <r>
    <x v="20"/>
    <x v="100"/>
    <n v="4.0443037974683538"/>
    <x v="2"/>
    <x v="2"/>
  </r>
  <r>
    <x v="20"/>
    <x v="101"/>
    <n v="3.7861635220125787"/>
    <x v="2"/>
    <x v="2"/>
  </r>
  <r>
    <x v="20"/>
    <x v="102"/>
    <n v="5"/>
    <x v="2"/>
    <x v="2"/>
  </r>
  <r>
    <x v="20"/>
    <x v="331"/>
    <n v="4.5"/>
    <x v="2"/>
    <x v="2"/>
  </r>
  <r>
    <x v="20"/>
    <x v="4"/>
    <n v="2.554189944134079"/>
    <x v="2"/>
    <x v="2"/>
  </r>
  <r>
    <x v="15"/>
    <x v="81"/>
    <n v="8.591549295774648"/>
    <x v="3"/>
    <x v="2"/>
  </r>
  <r>
    <x v="15"/>
    <x v="82"/>
    <n v="90.140845070422529"/>
    <x v="3"/>
    <x v="2"/>
  </r>
  <r>
    <x v="15"/>
    <x v="4"/>
    <n v="1.267605633802817"/>
    <x v="3"/>
    <x v="2"/>
  </r>
  <r>
    <x v="16"/>
    <x v="83"/>
    <n v="10.95890410958904"/>
    <x v="3"/>
    <x v="2"/>
  </r>
  <r>
    <x v="16"/>
    <x v="84"/>
    <n v="30.136986301369863"/>
    <x v="3"/>
    <x v="2"/>
  </r>
  <r>
    <x v="16"/>
    <x v="85"/>
    <n v="58.904109589041099"/>
    <x v="3"/>
    <x v="2"/>
  </r>
  <r>
    <x v="17"/>
    <x v="86"/>
    <n v="22.253521126760564"/>
    <x v="3"/>
    <x v="2"/>
  </r>
  <r>
    <x v="17"/>
    <x v="87"/>
    <n v="62.816901408450704"/>
    <x v="3"/>
    <x v="2"/>
  </r>
  <r>
    <x v="17"/>
    <x v="88"/>
    <n v="7.183098591549296"/>
    <x v="3"/>
    <x v="2"/>
  </r>
  <r>
    <x v="17"/>
    <x v="89"/>
    <n v="6.47887323943662"/>
    <x v="3"/>
    <x v="2"/>
  </r>
  <r>
    <x v="17"/>
    <x v="4"/>
    <n v="1.267605633802817"/>
    <x v="3"/>
    <x v="2"/>
  </r>
  <r>
    <x v="18"/>
    <x v="86"/>
    <n v="22.253521126760564"/>
    <x v="3"/>
    <x v="2"/>
  </r>
  <r>
    <x v="18"/>
    <x v="87"/>
    <n v="62.816901408450704"/>
    <x v="3"/>
    <x v="2"/>
  </r>
  <r>
    <x v="18"/>
    <x v="88"/>
    <n v="7.183098591549296"/>
    <x v="3"/>
    <x v="2"/>
  </r>
  <r>
    <x v="18"/>
    <x v="90"/>
    <n v="5.352112676056338"/>
    <x v="3"/>
    <x v="2"/>
  </r>
  <r>
    <x v="18"/>
    <x v="91"/>
    <n v="0.84507042253521125"/>
    <x v="3"/>
    <x v="2"/>
  </r>
  <r>
    <x v="18"/>
    <x v="92"/>
    <n v="0.28169014084507044"/>
    <x v="3"/>
    <x v="2"/>
  </r>
  <r>
    <x v="18"/>
    <x v="93"/>
    <n v="0"/>
    <x v="3"/>
    <x v="2"/>
  </r>
  <r>
    <x v="18"/>
    <x v="4"/>
    <n v="1.267605633802817"/>
    <x v="3"/>
    <x v="2"/>
  </r>
  <r>
    <x v="18"/>
    <x v="94"/>
    <n v="1.9928673323823121"/>
    <x v="3"/>
    <x v="2"/>
  </r>
  <r>
    <x v="18"/>
    <x v="95"/>
    <n v="2.2817679558011044"/>
    <x v="3"/>
    <x v="2"/>
  </r>
  <r>
    <x v="19"/>
    <x v="96"/>
    <n v="9.71830985915493"/>
    <x v="3"/>
    <x v="2"/>
  </r>
  <r>
    <x v="19"/>
    <x v="97"/>
    <n v="2.676056338028169"/>
    <x v="3"/>
    <x v="2"/>
  </r>
  <r>
    <x v="19"/>
    <x v="98"/>
    <n v="62.535211267605632"/>
    <x v="3"/>
    <x v="2"/>
  </r>
  <r>
    <x v="19"/>
    <x v="99"/>
    <n v="11.126760563380282"/>
    <x v="3"/>
    <x v="2"/>
  </r>
  <r>
    <x v="19"/>
    <x v="100"/>
    <n v="6.3380281690140849"/>
    <x v="3"/>
    <x v="2"/>
  </r>
  <r>
    <x v="19"/>
    <x v="101"/>
    <n v="5.774647887323944"/>
    <x v="3"/>
    <x v="2"/>
  </r>
  <r>
    <x v="19"/>
    <x v="102"/>
    <n v="0.56338028169014087"/>
    <x v="3"/>
    <x v="2"/>
  </r>
  <r>
    <x v="19"/>
    <x v="4"/>
    <n v="1.267605633802817"/>
    <x v="3"/>
    <x v="2"/>
  </r>
  <r>
    <x v="20"/>
    <x v="96"/>
    <n v="1"/>
    <x v="3"/>
    <x v="2"/>
  </r>
  <r>
    <x v="20"/>
    <x v="97"/>
    <n v="2.6315789473684208"/>
    <x v="3"/>
    <x v="2"/>
  </r>
  <r>
    <x v="20"/>
    <x v="98"/>
    <n v="2"/>
    <x v="3"/>
    <x v="2"/>
  </r>
  <r>
    <x v="20"/>
    <x v="99"/>
    <n v="3.4545454545454546"/>
    <x v="3"/>
    <x v="2"/>
  </r>
  <r>
    <x v="20"/>
    <x v="100"/>
    <n v="3.4285714285714284"/>
    <x v="3"/>
    <x v="2"/>
  </r>
  <r>
    <x v="20"/>
    <x v="101"/>
    <n v="3.55"/>
    <x v="3"/>
    <x v="2"/>
  </r>
  <r>
    <x v="20"/>
    <x v="102"/>
    <n v="5.75"/>
    <x v="3"/>
    <x v="2"/>
  </r>
  <r>
    <x v="20"/>
    <x v="4"/>
    <n v="3.1666666666666665"/>
    <x v="3"/>
    <x v="2"/>
  </r>
  <r>
    <x v="20"/>
    <x v="331"/>
    <n v="2.2838801711840269"/>
    <x v="3"/>
    <x v="2"/>
  </r>
  <r>
    <x v="15"/>
    <x v="81"/>
    <n v="17.681159420289855"/>
    <x v="4"/>
    <x v="2"/>
  </r>
  <r>
    <x v="15"/>
    <x v="82"/>
    <n v="73.623188405797094"/>
    <x v="4"/>
    <x v="2"/>
  </r>
  <r>
    <x v="15"/>
    <x v="4"/>
    <n v="8.695652173913043"/>
    <x v="4"/>
    <x v="2"/>
  </r>
  <r>
    <x v="16"/>
    <x v="83"/>
    <n v="14.965986394557824"/>
    <x v="4"/>
    <x v="2"/>
  </r>
  <r>
    <x v="16"/>
    <x v="84"/>
    <n v="34.693877551020407"/>
    <x v="4"/>
    <x v="2"/>
  </r>
  <r>
    <x v="16"/>
    <x v="85"/>
    <n v="50.34013605442177"/>
    <x v="4"/>
    <x v="2"/>
  </r>
  <r>
    <x v="17"/>
    <x v="86"/>
    <n v="15.217391304347826"/>
    <x v="4"/>
    <x v="2"/>
  </r>
  <r>
    <x v="17"/>
    <x v="87"/>
    <n v="50"/>
    <x v="4"/>
    <x v="2"/>
  </r>
  <r>
    <x v="17"/>
    <x v="88"/>
    <n v="9.5652173913043477"/>
    <x v="4"/>
    <x v="2"/>
  </r>
  <r>
    <x v="17"/>
    <x v="89"/>
    <n v="16.521739130434781"/>
    <x v="4"/>
    <x v="2"/>
  </r>
  <r>
    <x v="17"/>
    <x v="4"/>
    <n v="8.695652173913043"/>
    <x v="4"/>
    <x v="2"/>
  </r>
  <r>
    <x v="18"/>
    <x v="86"/>
    <n v="15.217391304347826"/>
    <x v="4"/>
    <x v="2"/>
  </r>
  <r>
    <x v="18"/>
    <x v="87"/>
    <n v="50"/>
    <x v="4"/>
    <x v="2"/>
  </r>
  <r>
    <x v="18"/>
    <x v="88"/>
    <n v="9.5652173913043477"/>
    <x v="4"/>
    <x v="2"/>
  </r>
  <r>
    <x v="18"/>
    <x v="90"/>
    <n v="10"/>
    <x v="4"/>
    <x v="2"/>
  </r>
  <r>
    <x v="18"/>
    <x v="91"/>
    <n v="4.3478260869565215"/>
    <x v="4"/>
    <x v="2"/>
  </r>
  <r>
    <x v="18"/>
    <x v="92"/>
    <n v="1.4492753623188406"/>
    <x v="4"/>
    <x v="2"/>
  </r>
  <r>
    <x v="18"/>
    <x v="93"/>
    <n v="0.72463768115942029"/>
    <x v="4"/>
    <x v="2"/>
  </r>
  <r>
    <x v="18"/>
    <x v="4"/>
    <n v="8.695652173913043"/>
    <x v="4"/>
    <x v="2"/>
  </r>
  <r>
    <x v="18"/>
    <x v="94"/>
    <n v="2.412698412698413"/>
    <x v="4"/>
    <x v="2"/>
  </r>
  <r>
    <x v="18"/>
    <x v="95"/>
    <n v="2.695238095238095"/>
    <x v="4"/>
    <x v="2"/>
  </r>
  <r>
    <x v="19"/>
    <x v="96"/>
    <n v="3.4782608695652173"/>
    <x v="4"/>
    <x v="2"/>
  </r>
  <r>
    <x v="19"/>
    <x v="97"/>
    <n v="3.7681159420289854"/>
    <x v="4"/>
    <x v="2"/>
  </r>
  <r>
    <x v="19"/>
    <x v="98"/>
    <n v="50.579710144927539"/>
    <x v="4"/>
    <x v="2"/>
  </r>
  <r>
    <x v="19"/>
    <x v="99"/>
    <n v="20.289855072463769"/>
    <x v="4"/>
    <x v="2"/>
  </r>
  <r>
    <x v="19"/>
    <x v="100"/>
    <n v="11.159420289855072"/>
    <x v="4"/>
    <x v="2"/>
  </r>
  <r>
    <x v="19"/>
    <x v="101"/>
    <n v="8.9855072463768124"/>
    <x v="4"/>
    <x v="2"/>
  </r>
  <r>
    <x v="19"/>
    <x v="102"/>
    <n v="0.57971014492753625"/>
    <x v="4"/>
    <x v="2"/>
  </r>
  <r>
    <x v="19"/>
    <x v="4"/>
    <n v="1.1594202898550725"/>
    <x v="4"/>
    <x v="2"/>
  </r>
  <r>
    <x v="20"/>
    <x v="96"/>
    <n v="1"/>
    <x v="4"/>
    <x v="2"/>
  </r>
  <r>
    <x v="20"/>
    <x v="97"/>
    <n v="2.9615384615384621"/>
    <x v="4"/>
    <x v="2"/>
  </r>
  <r>
    <x v="20"/>
    <x v="98"/>
    <n v="2"/>
    <x v="4"/>
    <x v="2"/>
  </r>
  <r>
    <x v="20"/>
    <x v="99"/>
    <n v="4.1884057971014528"/>
    <x v="4"/>
    <x v="2"/>
  </r>
  <r>
    <x v="20"/>
    <x v="100"/>
    <n v="4.4383561643835607"/>
    <x v="4"/>
    <x v="2"/>
  </r>
  <r>
    <x v="20"/>
    <x v="101"/>
    <n v="4.5227272727272734"/>
    <x v="4"/>
    <x v="2"/>
  </r>
  <r>
    <x v="20"/>
    <x v="102"/>
    <n v="2.3333333333333335"/>
    <x v="4"/>
    <x v="2"/>
  </r>
  <r>
    <x v="20"/>
    <x v="4"/>
    <n v="2.3333333333333335"/>
    <x v="4"/>
    <x v="2"/>
  </r>
  <r>
    <x v="20"/>
    <x v="331"/>
    <n v="2.9"/>
    <x v="4"/>
    <x v="2"/>
  </r>
  <r>
    <x v="15"/>
    <x v="81"/>
    <n v="22.051282051282051"/>
    <x v="5"/>
    <x v="2"/>
  </r>
  <r>
    <x v="15"/>
    <x v="82"/>
    <n v="69.743589743589737"/>
    <x v="5"/>
    <x v="2"/>
  </r>
  <r>
    <x v="15"/>
    <x v="4"/>
    <n v="8.2051282051282044"/>
    <x v="5"/>
    <x v="2"/>
  </r>
  <r>
    <x v="16"/>
    <x v="83"/>
    <n v="11.538461538461538"/>
    <x v="5"/>
    <x v="2"/>
  </r>
  <r>
    <x v="16"/>
    <x v="84"/>
    <n v="38.46153846153846"/>
    <x v="5"/>
    <x v="2"/>
  </r>
  <r>
    <x v="16"/>
    <x v="85"/>
    <n v="50"/>
    <x v="5"/>
    <x v="2"/>
  </r>
  <r>
    <x v="17"/>
    <x v="86"/>
    <n v="21.025641025641026"/>
    <x v="5"/>
    <x v="2"/>
  </r>
  <r>
    <x v="17"/>
    <x v="87"/>
    <n v="40"/>
    <x v="5"/>
    <x v="2"/>
  </r>
  <r>
    <x v="17"/>
    <x v="88"/>
    <n v="11.282051282051283"/>
    <x v="5"/>
    <x v="2"/>
  </r>
  <r>
    <x v="17"/>
    <x v="89"/>
    <n v="19.487179487179485"/>
    <x v="5"/>
    <x v="2"/>
  </r>
  <r>
    <x v="17"/>
    <x v="4"/>
    <n v="8.2051282051282044"/>
    <x v="5"/>
    <x v="2"/>
  </r>
  <r>
    <x v="18"/>
    <x v="86"/>
    <n v="21.025641025641026"/>
    <x v="5"/>
    <x v="2"/>
  </r>
  <r>
    <x v="18"/>
    <x v="87"/>
    <n v="40"/>
    <x v="5"/>
    <x v="2"/>
  </r>
  <r>
    <x v="18"/>
    <x v="88"/>
    <n v="11.282051282051283"/>
    <x v="5"/>
    <x v="2"/>
  </r>
  <r>
    <x v="18"/>
    <x v="90"/>
    <n v="11.794871794871796"/>
    <x v="5"/>
    <x v="2"/>
  </r>
  <r>
    <x v="18"/>
    <x v="91"/>
    <n v="5.1282051282051286"/>
    <x v="5"/>
    <x v="2"/>
  </r>
  <r>
    <x v="18"/>
    <x v="92"/>
    <n v="1.5384615384615385"/>
    <x v="5"/>
    <x v="2"/>
  </r>
  <r>
    <x v="18"/>
    <x v="93"/>
    <n v="1.0256410256410255"/>
    <x v="5"/>
    <x v="2"/>
  </r>
  <r>
    <x v="18"/>
    <x v="4"/>
    <n v="8.2051282051282044"/>
    <x v="5"/>
    <x v="2"/>
  </r>
  <r>
    <x v="18"/>
    <x v="94"/>
    <n v="2.4413407821229072"/>
    <x v="5"/>
    <x v="2"/>
  </r>
  <r>
    <x v="18"/>
    <x v="95"/>
    <n v="2.8695652173913042"/>
    <x v="5"/>
    <x v="2"/>
  </r>
  <r>
    <x v="19"/>
    <x v="96"/>
    <n v="4.1025641025641022"/>
    <x v="5"/>
    <x v="2"/>
  </r>
  <r>
    <x v="19"/>
    <x v="97"/>
    <n v="3.0769230769230771"/>
    <x v="5"/>
    <x v="2"/>
  </r>
  <r>
    <x v="19"/>
    <x v="98"/>
    <n v="46.666666666666664"/>
    <x v="5"/>
    <x v="2"/>
  </r>
  <r>
    <x v="19"/>
    <x v="99"/>
    <n v="28.717948717948719"/>
    <x v="5"/>
    <x v="2"/>
  </r>
  <r>
    <x v="19"/>
    <x v="100"/>
    <n v="9.2307692307692299"/>
    <x v="5"/>
    <x v="2"/>
  </r>
  <r>
    <x v="19"/>
    <x v="101"/>
    <n v="7.1794871794871797"/>
    <x v="5"/>
    <x v="2"/>
  </r>
  <r>
    <x v="19"/>
    <x v="102"/>
    <n v="0"/>
    <x v="5"/>
    <x v="2"/>
  </r>
  <r>
    <x v="19"/>
    <x v="4"/>
    <n v="1.0256410256410255"/>
    <x v="5"/>
    <x v="2"/>
  </r>
  <r>
    <x v="20"/>
    <x v="96"/>
    <n v="1"/>
    <x v="5"/>
    <x v="2"/>
  </r>
  <r>
    <x v="20"/>
    <x v="97"/>
    <n v="3"/>
    <x v="5"/>
    <x v="2"/>
  </r>
  <r>
    <x v="20"/>
    <x v="98"/>
    <n v="2"/>
    <x v="5"/>
    <x v="2"/>
  </r>
  <r>
    <x v="20"/>
    <x v="99"/>
    <n v="4.2545454545454557"/>
    <x v="5"/>
    <x v="2"/>
  </r>
  <r>
    <x v="20"/>
    <x v="100"/>
    <n v="3.75"/>
    <x v="5"/>
    <x v="2"/>
  </r>
  <r>
    <x v="20"/>
    <x v="101"/>
    <n v="5.8"/>
    <x v="5"/>
    <x v="2"/>
  </r>
  <r>
    <x v="20"/>
    <x v="102"/>
    <m/>
    <x v="5"/>
    <x v="2"/>
  </r>
  <r>
    <x v="20"/>
    <x v="4"/>
    <n v="3"/>
    <x v="5"/>
    <x v="2"/>
  </r>
  <r>
    <x v="20"/>
    <x v="331"/>
    <n v="3.0106951871657772"/>
    <x v="5"/>
    <x v="2"/>
  </r>
  <r>
    <x v="15"/>
    <x v="81"/>
    <n v="17.355371900826448"/>
    <x v="6"/>
    <x v="2"/>
  </r>
  <r>
    <x v="15"/>
    <x v="82"/>
    <n v="76.033057851239676"/>
    <x v="6"/>
    <x v="2"/>
  </r>
  <r>
    <x v="15"/>
    <x v="4"/>
    <n v="6.6115702479338845"/>
    <x v="6"/>
    <x v="2"/>
  </r>
  <r>
    <x v="16"/>
    <x v="83"/>
    <n v="18.181818181818183"/>
    <x v="6"/>
    <x v="2"/>
  </r>
  <r>
    <x v="16"/>
    <x v="84"/>
    <n v="36.363636363636367"/>
    <x v="6"/>
    <x v="2"/>
  </r>
  <r>
    <x v="16"/>
    <x v="85"/>
    <n v="45.454545454545453"/>
    <x v="6"/>
    <x v="2"/>
  </r>
  <r>
    <x v="17"/>
    <x v="86"/>
    <n v="9.0909090909090917"/>
    <x v="6"/>
    <x v="2"/>
  </r>
  <r>
    <x v="17"/>
    <x v="87"/>
    <n v="63.636363636363633"/>
    <x v="6"/>
    <x v="2"/>
  </r>
  <r>
    <x v="17"/>
    <x v="88"/>
    <n v="5.785123966942149"/>
    <x v="6"/>
    <x v="2"/>
  </r>
  <r>
    <x v="17"/>
    <x v="89"/>
    <n v="14.87603305785124"/>
    <x v="6"/>
    <x v="2"/>
  </r>
  <r>
    <x v="17"/>
    <x v="4"/>
    <n v="6.6115702479338845"/>
    <x v="6"/>
    <x v="2"/>
  </r>
  <r>
    <x v="18"/>
    <x v="86"/>
    <n v="9.0909090909090917"/>
    <x v="6"/>
    <x v="2"/>
  </r>
  <r>
    <x v="18"/>
    <x v="87"/>
    <n v="63.636363636363633"/>
    <x v="6"/>
    <x v="2"/>
  </r>
  <r>
    <x v="18"/>
    <x v="88"/>
    <n v="5.785123966942149"/>
    <x v="6"/>
    <x v="2"/>
  </r>
  <r>
    <x v="18"/>
    <x v="90"/>
    <n v="9.9173553719008272"/>
    <x v="6"/>
    <x v="2"/>
  </r>
  <r>
    <x v="18"/>
    <x v="91"/>
    <n v="3.3057851239669422"/>
    <x v="6"/>
    <x v="2"/>
  </r>
  <r>
    <x v="18"/>
    <x v="92"/>
    <n v="1.6528925619834711"/>
    <x v="6"/>
    <x v="2"/>
  </r>
  <r>
    <x v="18"/>
    <x v="93"/>
    <n v="0"/>
    <x v="6"/>
    <x v="2"/>
  </r>
  <r>
    <x v="18"/>
    <x v="4"/>
    <n v="6.6115702479338845"/>
    <x v="6"/>
    <x v="2"/>
  </r>
  <r>
    <x v="18"/>
    <x v="94"/>
    <n v="2.3539823008849559"/>
    <x v="6"/>
    <x v="2"/>
  </r>
  <r>
    <x v="18"/>
    <x v="95"/>
    <n v="2.5"/>
    <x v="6"/>
    <x v="2"/>
  </r>
  <r>
    <x v="19"/>
    <x v="96"/>
    <n v="2.4793388429752068"/>
    <x v="6"/>
    <x v="2"/>
  </r>
  <r>
    <x v="19"/>
    <x v="97"/>
    <n v="1.6528925619834711"/>
    <x v="6"/>
    <x v="2"/>
  </r>
  <r>
    <x v="19"/>
    <x v="98"/>
    <n v="58.67768595041322"/>
    <x v="6"/>
    <x v="2"/>
  </r>
  <r>
    <x v="19"/>
    <x v="99"/>
    <n v="14.049586776859504"/>
    <x v="6"/>
    <x v="2"/>
  </r>
  <r>
    <x v="19"/>
    <x v="100"/>
    <n v="10.743801652892563"/>
    <x v="6"/>
    <x v="2"/>
  </r>
  <r>
    <x v="19"/>
    <x v="101"/>
    <n v="11.570247933884298"/>
    <x v="6"/>
    <x v="2"/>
  </r>
  <r>
    <x v="19"/>
    <x v="102"/>
    <n v="0"/>
    <x v="6"/>
    <x v="2"/>
  </r>
  <r>
    <x v="19"/>
    <x v="4"/>
    <n v="0.82644628099173556"/>
    <x v="6"/>
    <x v="2"/>
  </r>
  <r>
    <x v="20"/>
    <x v="96"/>
    <n v="1"/>
    <x v="6"/>
    <x v="2"/>
  </r>
  <r>
    <x v="20"/>
    <x v="97"/>
    <n v="4"/>
    <x v="6"/>
    <x v="2"/>
  </r>
  <r>
    <x v="20"/>
    <x v="98"/>
    <n v="2"/>
    <x v="6"/>
    <x v="2"/>
  </r>
  <r>
    <x v="20"/>
    <x v="99"/>
    <n v="3.8823529411764706"/>
    <x v="6"/>
    <x v="2"/>
  </r>
  <r>
    <x v="20"/>
    <x v="100"/>
    <n v="4.615384615384615"/>
    <x v="6"/>
    <x v="2"/>
  </r>
  <r>
    <x v="20"/>
    <x v="101"/>
    <n v="6.2727272727272734"/>
    <x v="6"/>
    <x v="2"/>
  </r>
  <r>
    <x v="20"/>
    <x v="102"/>
    <m/>
    <x v="6"/>
    <x v="2"/>
  </r>
  <r>
    <x v="20"/>
    <x v="4"/>
    <m/>
    <x v="6"/>
    <x v="2"/>
  </r>
  <r>
    <x v="20"/>
    <x v="331"/>
    <n v="2.9743589743589745"/>
    <x v="6"/>
    <x v="2"/>
  </r>
  <r>
    <x v="15"/>
    <x v="81"/>
    <n v="9.4527363184079594"/>
    <x v="7"/>
    <x v="2"/>
  </r>
  <r>
    <x v="15"/>
    <x v="82"/>
    <n v="84.079601990049753"/>
    <x v="7"/>
    <x v="2"/>
  </r>
  <r>
    <x v="15"/>
    <x v="4"/>
    <n v="6.4676616915422889"/>
    <x v="7"/>
    <x v="2"/>
  </r>
  <r>
    <x v="16"/>
    <x v="83"/>
    <n v="16"/>
    <x v="7"/>
    <x v="2"/>
  </r>
  <r>
    <x v="16"/>
    <x v="84"/>
    <n v="28"/>
    <x v="7"/>
    <x v="2"/>
  </r>
  <r>
    <x v="16"/>
    <x v="85"/>
    <n v="56"/>
    <x v="7"/>
    <x v="2"/>
  </r>
  <r>
    <x v="17"/>
    <x v="86"/>
    <n v="19.402985074626866"/>
    <x v="7"/>
    <x v="2"/>
  </r>
  <r>
    <x v="17"/>
    <x v="87"/>
    <n v="56.71641791044776"/>
    <x v="7"/>
    <x v="2"/>
  </r>
  <r>
    <x v="17"/>
    <x v="88"/>
    <n v="7.4626865671641793"/>
    <x v="7"/>
    <x v="2"/>
  </r>
  <r>
    <x v="17"/>
    <x v="89"/>
    <n v="9.9502487562189046"/>
    <x v="7"/>
    <x v="2"/>
  </r>
  <r>
    <x v="17"/>
    <x v="4"/>
    <n v="6.4676616915422889"/>
    <x v="7"/>
    <x v="2"/>
  </r>
  <r>
    <x v="18"/>
    <x v="86"/>
    <n v="19.402985074626866"/>
    <x v="7"/>
    <x v="2"/>
  </r>
  <r>
    <x v="18"/>
    <x v="87"/>
    <n v="56.71641791044776"/>
    <x v="7"/>
    <x v="2"/>
  </r>
  <r>
    <x v="18"/>
    <x v="88"/>
    <n v="7.4626865671641793"/>
    <x v="7"/>
    <x v="2"/>
  </r>
  <r>
    <x v="18"/>
    <x v="90"/>
    <n v="6.9651741293532341"/>
    <x v="7"/>
    <x v="2"/>
  </r>
  <r>
    <x v="18"/>
    <x v="91"/>
    <n v="1.9900497512437811"/>
    <x v="7"/>
    <x v="2"/>
  </r>
  <r>
    <x v="18"/>
    <x v="92"/>
    <n v="0.99502487562189057"/>
    <x v="7"/>
    <x v="2"/>
  </r>
  <r>
    <x v="18"/>
    <x v="93"/>
    <n v="0"/>
    <x v="7"/>
    <x v="2"/>
  </r>
  <r>
    <x v="18"/>
    <x v="4"/>
    <n v="6.4676616915422889"/>
    <x v="7"/>
    <x v="2"/>
  </r>
  <r>
    <x v="18"/>
    <x v="94"/>
    <n v="2.1276595744680851"/>
    <x v="7"/>
    <x v="2"/>
  </r>
  <r>
    <x v="18"/>
    <x v="95"/>
    <n v="2.4228187919463089"/>
    <x v="7"/>
    <x v="2"/>
  </r>
  <r>
    <x v="19"/>
    <x v="96"/>
    <n v="6.4676616915422889"/>
    <x v="7"/>
    <x v="2"/>
  </r>
  <r>
    <x v="19"/>
    <x v="97"/>
    <n v="4.4776119402985071"/>
    <x v="7"/>
    <x v="2"/>
  </r>
  <r>
    <x v="19"/>
    <x v="98"/>
    <n v="53.233830845771145"/>
    <x v="7"/>
    <x v="2"/>
  </r>
  <r>
    <x v="19"/>
    <x v="99"/>
    <n v="11.442786069651742"/>
    <x v="7"/>
    <x v="2"/>
  </r>
  <r>
    <x v="19"/>
    <x v="100"/>
    <n v="12.935323383084578"/>
    <x v="7"/>
    <x v="2"/>
  </r>
  <r>
    <x v="19"/>
    <x v="101"/>
    <n v="8.9552238805970141"/>
    <x v="7"/>
    <x v="2"/>
  </r>
  <r>
    <x v="19"/>
    <x v="102"/>
    <n v="1.4925373134328359"/>
    <x v="7"/>
    <x v="2"/>
  </r>
  <r>
    <x v="19"/>
    <x v="4"/>
    <n v="0.99502487562189057"/>
    <x v="7"/>
    <x v="2"/>
  </r>
  <r>
    <x v="20"/>
    <x v="96"/>
    <n v="1"/>
    <x v="7"/>
    <x v="2"/>
  </r>
  <r>
    <x v="20"/>
    <x v="97"/>
    <n v="2.8888888888888888"/>
    <x v="7"/>
    <x v="2"/>
  </r>
  <r>
    <x v="20"/>
    <x v="98"/>
    <n v="2"/>
    <x v="7"/>
    <x v="2"/>
  </r>
  <r>
    <x v="20"/>
    <x v="99"/>
    <n v="3.8695652173913042"/>
    <x v="7"/>
    <x v="2"/>
  </r>
  <r>
    <x v="20"/>
    <x v="100"/>
    <n v="4.25"/>
    <x v="7"/>
    <x v="2"/>
  </r>
  <r>
    <x v="20"/>
    <x v="101"/>
    <n v="2.6666666666666665"/>
    <x v="7"/>
    <x v="2"/>
  </r>
  <r>
    <x v="20"/>
    <x v="102"/>
    <n v="2.5"/>
    <x v="7"/>
    <x v="2"/>
  </r>
  <r>
    <x v="20"/>
    <x v="4"/>
    <n v="2"/>
    <x v="7"/>
    <x v="2"/>
  </r>
  <r>
    <x v="20"/>
    <x v="331"/>
    <n v="2.5287958115183242"/>
    <x v="7"/>
    <x v="2"/>
  </r>
  <r>
    <x v="15"/>
    <x v="81"/>
    <n v="22.543352601156069"/>
    <x v="8"/>
    <x v="2"/>
  </r>
  <r>
    <x v="15"/>
    <x v="82"/>
    <n v="64.161849710982665"/>
    <x v="8"/>
    <x v="2"/>
  </r>
  <r>
    <x v="15"/>
    <x v="4"/>
    <n v="13.294797687861271"/>
    <x v="8"/>
    <x v="2"/>
  </r>
  <r>
    <x v="16"/>
    <x v="83"/>
    <n v="16.666666666666668"/>
    <x v="8"/>
    <x v="2"/>
  </r>
  <r>
    <x v="16"/>
    <x v="84"/>
    <n v="33.333333333333336"/>
    <x v="8"/>
    <x v="2"/>
  </r>
  <r>
    <x v="16"/>
    <x v="85"/>
    <n v="50"/>
    <x v="8"/>
    <x v="2"/>
  </r>
  <r>
    <x v="17"/>
    <x v="86"/>
    <n v="8.0924855491329488"/>
    <x v="8"/>
    <x v="2"/>
  </r>
  <r>
    <x v="17"/>
    <x v="87"/>
    <n v="43.930635838150287"/>
    <x v="8"/>
    <x v="2"/>
  </r>
  <r>
    <x v="17"/>
    <x v="88"/>
    <n v="12.716763005780347"/>
    <x v="8"/>
    <x v="2"/>
  </r>
  <r>
    <x v="17"/>
    <x v="89"/>
    <n v="21.965317919075144"/>
    <x v="8"/>
    <x v="2"/>
  </r>
  <r>
    <x v="17"/>
    <x v="4"/>
    <n v="13.294797687861271"/>
    <x v="8"/>
    <x v="2"/>
  </r>
  <r>
    <x v="18"/>
    <x v="86"/>
    <n v="8.0924855491329488"/>
    <x v="8"/>
    <x v="2"/>
  </r>
  <r>
    <x v="18"/>
    <x v="87"/>
    <n v="43.930635838150287"/>
    <x v="8"/>
    <x v="2"/>
  </r>
  <r>
    <x v="18"/>
    <x v="88"/>
    <n v="12.716763005780347"/>
    <x v="8"/>
    <x v="2"/>
  </r>
  <r>
    <x v="18"/>
    <x v="90"/>
    <n v="11.560693641618498"/>
    <x v="8"/>
    <x v="2"/>
  </r>
  <r>
    <x v="18"/>
    <x v="91"/>
    <n v="6.9364161849710984"/>
    <x v="8"/>
    <x v="2"/>
  </r>
  <r>
    <x v="18"/>
    <x v="92"/>
    <n v="1.7341040462427746"/>
    <x v="8"/>
    <x v="2"/>
  </r>
  <r>
    <x v="18"/>
    <x v="93"/>
    <n v="1.7341040462427746"/>
    <x v="8"/>
    <x v="2"/>
  </r>
  <r>
    <x v="18"/>
    <x v="4"/>
    <n v="13.294797687861271"/>
    <x v="8"/>
    <x v="2"/>
  </r>
  <r>
    <x v="18"/>
    <x v="94"/>
    <n v="2.78"/>
    <x v="8"/>
    <x v="2"/>
  </r>
  <r>
    <x v="18"/>
    <x v="95"/>
    <n v="2.9632352941176485"/>
    <x v="8"/>
    <x v="2"/>
  </r>
  <r>
    <x v="19"/>
    <x v="96"/>
    <n v="0"/>
    <x v="8"/>
    <x v="2"/>
  </r>
  <r>
    <x v="19"/>
    <x v="97"/>
    <n v="5.202312138728324"/>
    <x v="8"/>
    <x v="2"/>
  </r>
  <r>
    <x v="19"/>
    <x v="98"/>
    <n v="46.24277456647399"/>
    <x v="8"/>
    <x v="2"/>
  </r>
  <r>
    <x v="19"/>
    <x v="99"/>
    <n v="25.433526011560694"/>
    <x v="8"/>
    <x v="2"/>
  </r>
  <r>
    <x v="19"/>
    <x v="100"/>
    <n v="11.560693641618498"/>
    <x v="8"/>
    <x v="2"/>
  </r>
  <r>
    <x v="19"/>
    <x v="101"/>
    <n v="9.2485549132947984"/>
    <x v="8"/>
    <x v="2"/>
  </r>
  <r>
    <x v="19"/>
    <x v="102"/>
    <n v="0.5780346820809249"/>
    <x v="8"/>
    <x v="2"/>
  </r>
  <r>
    <x v="19"/>
    <x v="4"/>
    <n v="1.7341040462427746"/>
    <x v="8"/>
    <x v="2"/>
  </r>
  <r>
    <x v="20"/>
    <x v="96"/>
    <m/>
    <x v="8"/>
    <x v="2"/>
  </r>
  <r>
    <x v="20"/>
    <x v="97"/>
    <n v="2.7777777777777777"/>
    <x v="8"/>
    <x v="2"/>
  </r>
  <r>
    <x v="20"/>
    <x v="98"/>
    <n v="2"/>
    <x v="8"/>
    <x v="2"/>
  </r>
  <r>
    <x v="20"/>
    <x v="99"/>
    <n v="4.3953488372093021"/>
    <x v="8"/>
    <x v="2"/>
  </r>
  <r>
    <x v="20"/>
    <x v="100"/>
    <n v="5.0999999999999996"/>
    <x v="8"/>
    <x v="2"/>
  </r>
  <r>
    <x v="20"/>
    <x v="101"/>
    <n v="3.6363636363636362"/>
    <x v="8"/>
    <x v="2"/>
  </r>
  <r>
    <x v="20"/>
    <x v="102"/>
    <n v="2"/>
    <x v="8"/>
    <x v="2"/>
  </r>
  <r>
    <x v="20"/>
    <x v="4"/>
    <n v="2"/>
    <x v="8"/>
    <x v="2"/>
  </r>
  <r>
    <x v="20"/>
    <x v="331"/>
    <n v="3.1515151515151527"/>
    <x v="8"/>
    <x v="2"/>
  </r>
  <r>
    <x v="15"/>
    <x v="81"/>
    <n v="11.049723756906078"/>
    <x v="9"/>
    <x v="2"/>
  </r>
  <r>
    <x v="15"/>
    <x v="82"/>
    <n v="82.872928176795583"/>
    <x v="9"/>
    <x v="2"/>
  </r>
  <r>
    <x v="15"/>
    <x v="4"/>
    <n v="6.0773480662983426"/>
    <x v="9"/>
    <x v="2"/>
  </r>
  <r>
    <x v="16"/>
    <x v="83"/>
    <n v="16.666666666666668"/>
    <x v="9"/>
    <x v="2"/>
  </r>
  <r>
    <x v="16"/>
    <x v="84"/>
    <n v="33.333333333333336"/>
    <x v="9"/>
    <x v="2"/>
  </r>
  <r>
    <x v="16"/>
    <x v="85"/>
    <n v="50"/>
    <x v="9"/>
    <x v="2"/>
  </r>
  <r>
    <x v="17"/>
    <x v="86"/>
    <n v="7.1823204419889501"/>
    <x v="9"/>
    <x v="2"/>
  </r>
  <r>
    <x v="17"/>
    <x v="87"/>
    <n v="70.165745856353595"/>
    <x v="9"/>
    <x v="2"/>
  </r>
  <r>
    <x v="17"/>
    <x v="88"/>
    <n v="4.4198895027624312"/>
    <x v="9"/>
    <x v="2"/>
  </r>
  <r>
    <x v="17"/>
    <x v="89"/>
    <n v="12.154696132596685"/>
    <x v="9"/>
    <x v="2"/>
  </r>
  <r>
    <x v="17"/>
    <x v="4"/>
    <n v="6.0773480662983426"/>
    <x v="9"/>
    <x v="2"/>
  </r>
  <r>
    <x v="18"/>
    <x v="86"/>
    <n v="7.1823204419889501"/>
    <x v="9"/>
    <x v="2"/>
  </r>
  <r>
    <x v="18"/>
    <x v="87"/>
    <n v="70.165745856353595"/>
    <x v="9"/>
    <x v="2"/>
  </r>
  <r>
    <x v="18"/>
    <x v="88"/>
    <n v="4.4198895027624312"/>
    <x v="9"/>
    <x v="2"/>
  </r>
  <r>
    <x v="18"/>
    <x v="90"/>
    <n v="10.497237569060774"/>
    <x v="9"/>
    <x v="2"/>
  </r>
  <r>
    <x v="18"/>
    <x v="91"/>
    <n v="0"/>
    <x v="9"/>
    <x v="2"/>
  </r>
  <r>
    <x v="18"/>
    <x v="92"/>
    <n v="0.5524861878453039"/>
    <x v="9"/>
    <x v="2"/>
  </r>
  <r>
    <x v="18"/>
    <x v="93"/>
    <n v="1.1049723756906078"/>
    <x v="9"/>
    <x v="2"/>
  </r>
  <r>
    <x v="18"/>
    <x v="4"/>
    <n v="6.0773480662983426"/>
    <x v="9"/>
    <x v="2"/>
  </r>
  <r>
    <x v="18"/>
    <x v="94"/>
    <n v="2.3176470588235296"/>
    <x v="9"/>
    <x v="2"/>
  </r>
  <r>
    <x v="18"/>
    <x v="95"/>
    <n v="2.4267515923566889"/>
    <x v="9"/>
    <x v="2"/>
  </r>
  <r>
    <x v="19"/>
    <x v="96"/>
    <n v="1.1049723756906078"/>
    <x v="9"/>
    <x v="2"/>
  </r>
  <r>
    <x v="19"/>
    <x v="97"/>
    <n v="5.5248618784530388"/>
    <x v="9"/>
    <x v="2"/>
  </r>
  <r>
    <x v="19"/>
    <x v="98"/>
    <n v="66.298342541436469"/>
    <x v="9"/>
    <x v="2"/>
  </r>
  <r>
    <x v="19"/>
    <x v="99"/>
    <n v="9.3922651933701662"/>
    <x v="9"/>
    <x v="2"/>
  </r>
  <r>
    <x v="19"/>
    <x v="100"/>
    <n v="7.1823204419889501"/>
    <x v="9"/>
    <x v="2"/>
  </r>
  <r>
    <x v="19"/>
    <x v="101"/>
    <n v="10.497237569060774"/>
    <x v="9"/>
    <x v="2"/>
  </r>
  <r>
    <x v="19"/>
    <x v="102"/>
    <n v="0"/>
    <x v="9"/>
    <x v="2"/>
  </r>
  <r>
    <x v="19"/>
    <x v="4"/>
    <n v="0"/>
    <x v="9"/>
    <x v="2"/>
  </r>
  <r>
    <x v="20"/>
    <x v="96"/>
    <n v="1"/>
    <x v="9"/>
    <x v="2"/>
  </r>
  <r>
    <x v="20"/>
    <x v="97"/>
    <n v="2.5"/>
    <x v="9"/>
    <x v="2"/>
  </r>
  <r>
    <x v="20"/>
    <x v="98"/>
    <n v="2"/>
    <x v="9"/>
    <x v="2"/>
  </r>
  <r>
    <x v="20"/>
    <x v="99"/>
    <n v="4.2941176470588234"/>
    <x v="9"/>
    <x v="2"/>
  </r>
  <r>
    <x v="20"/>
    <x v="100"/>
    <n v="3.3"/>
    <x v="9"/>
    <x v="2"/>
  </r>
  <r>
    <x v="20"/>
    <x v="101"/>
    <n v="3.4666666666666668"/>
    <x v="9"/>
    <x v="2"/>
  </r>
  <r>
    <x v="20"/>
    <x v="102"/>
    <m/>
    <x v="9"/>
    <x v="2"/>
  </r>
  <r>
    <x v="20"/>
    <x v="4"/>
    <m/>
    <x v="9"/>
    <x v="2"/>
  </r>
  <r>
    <x v="20"/>
    <x v="331"/>
    <n v="2.4425287356321834"/>
    <x v="9"/>
    <x v="2"/>
  </r>
  <r>
    <x v="15"/>
    <x v="81"/>
    <n v="11.409395973154362"/>
    <x v="10"/>
    <x v="2"/>
  </r>
  <r>
    <x v="15"/>
    <x v="82"/>
    <n v="85.234899328859058"/>
    <x v="10"/>
    <x v="2"/>
  </r>
  <r>
    <x v="15"/>
    <x v="4"/>
    <n v="3.3557046979865772"/>
    <x v="10"/>
    <x v="2"/>
  </r>
  <r>
    <x v="16"/>
    <x v="83"/>
    <n v="19.047619047619047"/>
    <x v="10"/>
    <x v="2"/>
  </r>
  <r>
    <x v="16"/>
    <x v="84"/>
    <n v="28.571428571428573"/>
    <x v="10"/>
    <x v="2"/>
  </r>
  <r>
    <x v="16"/>
    <x v="85"/>
    <n v="52.38095238095238"/>
    <x v="10"/>
    <x v="2"/>
  </r>
  <r>
    <x v="17"/>
    <x v="86"/>
    <n v="10.738255033557047"/>
    <x v="10"/>
    <x v="2"/>
  </r>
  <r>
    <x v="17"/>
    <x v="87"/>
    <n v="65.771812080536918"/>
    <x v="10"/>
    <x v="2"/>
  </r>
  <r>
    <x v="17"/>
    <x v="88"/>
    <n v="8.724832214765101"/>
    <x v="10"/>
    <x v="2"/>
  </r>
  <r>
    <x v="17"/>
    <x v="89"/>
    <n v="11.409395973154362"/>
    <x v="10"/>
    <x v="2"/>
  </r>
  <r>
    <x v="17"/>
    <x v="4"/>
    <n v="3.3557046979865772"/>
    <x v="10"/>
    <x v="2"/>
  </r>
  <r>
    <x v="18"/>
    <x v="86"/>
    <n v="10.738255033557047"/>
    <x v="10"/>
    <x v="2"/>
  </r>
  <r>
    <x v="18"/>
    <x v="87"/>
    <n v="65.771812080536918"/>
    <x v="10"/>
    <x v="2"/>
  </r>
  <r>
    <x v="18"/>
    <x v="88"/>
    <n v="8.724832214765101"/>
    <x v="10"/>
    <x v="2"/>
  </r>
  <r>
    <x v="18"/>
    <x v="90"/>
    <n v="8.053691275167786"/>
    <x v="10"/>
    <x v="2"/>
  </r>
  <r>
    <x v="18"/>
    <x v="91"/>
    <n v="2.6845637583892619"/>
    <x v="10"/>
    <x v="2"/>
  </r>
  <r>
    <x v="18"/>
    <x v="92"/>
    <n v="0"/>
    <x v="10"/>
    <x v="2"/>
  </r>
  <r>
    <x v="18"/>
    <x v="93"/>
    <n v="0.67114093959731547"/>
    <x v="10"/>
    <x v="2"/>
  </r>
  <r>
    <x v="18"/>
    <x v="4"/>
    <n v="3.3557046979865772"/>
    <x v="10"/>
    <x v="2"/>
  </r>
  <r>
    <x v="18"/>
    <x v="94"/>
    <n v="2.270833333333333"/>
    <x v="10"/>
    <x v="2"/>
  </r>
  <r>
    <x v="18"/>
    <x v="95"/>
    <n v="2.4296875"/>
    <x v="10"/>
    <x v="2"/>
  </r>
  <r>
    <x v="19"/>
    <x v="96"/>
    <n v="4.026845637583893"/>
    <x v="10"/>
    <x v="2"/>
  </r>
  <r>
    <x v="19"/>
    <x v="97"/>
    <n v="1.3422818791946309"/>
    <x v="10"/>
    <x v="2"/>
  </r>
  <r>
    <x v="19"/>
    <x v="98"/>
    <n v="60.402684563758392"/>
    <x v="10"/>
    <x v="2"/>
  </r>
  <r>
    <x v="19"/>
    <x v="99"/>
    <n v="16.107382550335572"/>
    <x v="10"/>
    <x v="2"/>
  </r>
  <r>
    <x v="19"/>
    <x v="100"/>
    <n v="2.0134228187919465"/>
    <x v="10"/>
    <x v="2"/>
  </r>
  <r>
    <x v="19"/>
    <x v="101"/>
    <n v="9.3959731543624159"/>
    <x v="10"/>
    <x v="2"/>
  </r>
  <r>
    <x v="19"/>
    <x v="102"/>
    <n v="2.6845637583892619"/>
    <x v="10"/>
    <x v="2"/>
  </r>
  <r>
    <x v="19"/>
    <x v="4"/>
    <n v="4.026845637583893"/>
    <x v="10"/>
    <x v="2"/>
  </r>
  <r>
    <x v="20"/>
    <x v="96"/>
    <n v="1"/>
    <x v="10"/>
    <x v="2"/>
  </r>
  <r>
    <x v="20"/>
    <x v="97"/>
    <n v="2.5"/>
    <x v="10"/>
    <x v="2"/>
  </r>
  <r>
    <x v="20"/>
    <x v="98"/>
    <n v="2"/>
    <x v="10"/>
    <x v="2"/>
  </r>
  <r>
    <x v="20"/>
    <x v="99"/>
    <n v="3.5833333333333335"/>
    <x v="10"/>
    <x v="2"/>
  </r>
  <r>
    <x v="20"/>
    <x v="100"/>
    <n v="3.3333333333333335"/>
    <x v="10"/>
    <x v="2"/>
  </r>
  <r>
    <x v="20"/>
    <x v="101"/>
    <n v="5.0714285714285712"/>
    <x v="10"/>
    <x v="2"/>
  </r>
  <r>
    <x v="20"/>
    <x v="102"/>
    <n v="2"/>
    <x v="10"/>
    <x v="2"/>
  </r>
  <r>
    <x v="20"/>
    <x v="4"/>
    <n v="2.75"/>
    <x v="10"/>
    <x v="2"/>
  </r>
  <r>
    <x v="20"/>
    <x v="331"/>
    <n v="2.5684931506849304"/>
    <x v="10"/>
    <x v="2"/>
  </r>
  <r>
    <x v="15"/>
    <x v="81"/>
    <n v="6.7114093959731544"/>
    <x v="11"/>
    <x v="2"/>
  </r>
  <r>
    <x v="15"/>
    <x v="82"/>
    <n v="88.590604026845639"/>
    <x v="11"/>
    <x v="2"/>
  </r>
  <r>
    <x v="15"/>
    <x v="4"/>
    <n v="4.6979865771812079"/>
    <x v="11"/>
    <x v="2"/>
  </r>
  <r>
    <x v="16"/>
    <x v="83"/>
    <n v="27.272727272727273"/>
    <x v="11"/>
    <x v="2"/>
  </r>
  <r>
    <x v="16"/>
    <x v="84"/>
    <n v="27.272727272727273"/>
    <x v="11"/>
    <x v="2"/>
  </r>
  <r>
    <x v="16"/>
    <x v="85"/>
    <n v="45.454545454545453"/>
    <x v="11"/>
    <x v="2"/>
  </r>
  <r>
    <x v="17"/>
    <x v="86"/>
    <n v="12.080536912751677"/>
    <x v="11"/>
    <x v="2"/>
  </r>
  <r>
    <x v="17"/>
    <x v="87"/>
    <n v="69.127516778523486"/>
    <x v="11"/>
    <x v="2"/>
  </r>
  <r>
    <x v="17"/>
    <x v="88"/>
    <n v="6.7114093959731544"/>
    <x v="11"/>
    <x v="2"/>
  </r>
  <r>
    <x v="17"/>
    <x v="89"/>
    <n v="7.3825503355704694"/>
    <x v="11"/>
    <x v="2"/>
  </r>
  <r>
    <x v="17"/>
    <x v="4"/>
    <n v="4.6979865771812079"/>
    <x v="11"/>
    <x v="2"/>
  </r>
  <r>
    <x v="18"/>
    <x v="86"/>
    <n v="12.080536912751677"/>
    <x v="11"/>
    <x v="2"/>
  </r>
  <r>
    <x v="18"/>
    <x v="87"/>
    <n v="69.127516778523486"/>
    <x v="11"/>
    <x v="2"/>
  </r>
  <r>
    <x v="18"/>
    <x v="88"/>
    <n v="6.7114093959731544"/>
    <x v="11"/>
    <x v="2"/>
  </r>
  <r>
    <x v="18"/>
    <x v="90"/>
    <n v="6.0402684563758386"/>
    <x v="11"/>
    <x v="2"/>
  </r>
  <r>
    <x v="18"/>
    <x v="91"/>
    <n v="0.67114093959731547"/>
    <x v="11"/>
    <x v="2"/>
  </r>
  <r>
    <x v="18"/>
    <x v="92"/>
    <n v="0"/>
    <x v="11"/>
    <x v="2"/>
  </r>
  <r>
    <x v="18"/>
    <x v="93"/>
    <n v="0.67114093959731547"/>
    <x v="11"/>
    <x v="2"/>
  </r>
  <r>
    <x v="18"/>
    <x v="4"/>
    <n v="4.6979865771812079"/>
    <x v="11"/>
    <x v="2"/>
  </r>
  <r>
    <x v="18"/>
    <x v="94"/>
    <n v="2.1478873239436611"/>
    <x v="11"/>
    <x v="2"/>
  </r>
  <r>
    <x v="18"/>
    <x v="95"/>
    <n v="2.3145161290322589"/>
    <x v="11"/>
    <x v="2"/>
  </r>
  <r>
    <x v="19"/>
    <x v="96"/>
    <n v="5.3691275167785237"/>
    <x v="11"/>
    <x v="2"/>
  </r>
  <r>
    <x v="19"/>
    <x v="97"/>
    <n v="3.3557046979865772"/>
    <x v="11"/>
    <x v="2"/>
  </r>
  <r>
    <x v="19"/>
    <x v="98"/>
    <n v="67.785234899328856"/>
    <x v="11"/>
    <x v="2"/>
  </r>
  <r>
    <x v="19"/>
    <x v="99"/>
    <n v="8.724832214765101"/>
    <x v="11"/>
    <x v="2"/>
  </r>
  <r>
    <x v="19"/>
    <x v="100"/>
    <n v="3.3557046979865772"/>
    <x v="11"/>
    <x v="2"/>
  </r>
  <r>
    <x v="19"/>
    <x v="101"/>
    <n v="6.7114093959731544"/>
    <x v="11"/>
    <x v="2"/>
  </r>
  <r>
    <x v="19"/>
    <x v="102"/>
    <n v="2.6845637583892619"/>
    <x v="11"/>
    <x v="2"/>
  </r>
  <r>
    <x v="19"/>
    <x v="4"/>
    <n v="2.0134228187919465"/>
    <x v="11"/>
    <x v="2"/>
  </r>
  <r>
    <x v="20"/>
    <x v="96"/>
    <n v="1"/>
    <x v="11"/>
    <x v="2"/>
  </r>
  <r>
    <x v="20"/>
    <x v="97"/>
    <n v="3"/>
    <x v="11"/>
    <x v="2"/>
  </r>
  <r>
    <x v="20"/>
    <x v="98"/>
    <n v="2"/>
    <x v="11"/>
    <x v="2"/>
  </r>
  <r>
    <x v="20"/>
    <x v="99"/>
    <n v="3.615384615384615"/>
    <x v="11"/>
    <x v="2"/>
  </r>
  <r>
    <x v="20"/>
    <x v="100"/>
    <n v="3.2"/>
    <x v="11"/>
    <x v="2"/>
  </r>
  <r>
    <x v="20"/>
    <x v="101"/>
    <n v="3.1111111111111112"/>
    <x v="11"/>
    <x v="2"/>
  </r>
  <r>
    <x v="20"/>
    <x v="102"/>
    <n v="3"/>
    <x v="11"/>
    <x v="2"/>
  </r>
  <r>
    <x v="20"/>
    <x v="4"/>
    <n v="10"/>
    <x v="11"/>
    <x v="2"/>
  </r>
  <r>
    <x v="20"/>
    <x v="331"/>
    <n v="2.3630136986301378"/>
    <x v="11"/>
    <x v="2"/>
  </r>
  <r>
    <x v="15"/>
    <x v="81"/>
    <n v="11.864406779661017"/>
    <x v="12"/>
    <x v="2"/>
  </r>
  <r>
    <x v="15"/>
    <x v="82"/>
    <n v="87.288135593220332"/>
    <x v="12"/>
    <x v="2"/>
  </r>
  <r>
    <x v="15"/>
    <x v="4"/>
    <n v="0.84745762711864403"/>
    <x v="12"/>
    <x v="2"/>
  </r>
  <r>
    <x v="16"/>
    <x v="83"/>
    <n v="17.647058823529413"/>
    <x v="12"/>
    <x v="2"/>
  </r>
  <r>
    <x v="16"/>
    <x v="84"/>
    <n v="41.176470588235297"/>
    <x v="12"/>
    <x v="2"/>
  </r>
  <r>
    <x v="16"/>
    <x v="85"/>
    <n v="41.176470588235297"/>
    <x v="12"/>
    <x v="2"/>
  </r>
  <r>
    <x v="17"/>
    <x v="86"/>
    <n v="21.1864406779661"/>
    <x v="12"/>
    <x v="2"/>
  </r>
  <r>
    <x v="17"/>
    <x v="87"/>
    <n v="59.322033898305087"/>
    <x v="12"/>
    <x v="2"/>
  </r>
  <r>
    <x v="17"/>
    <x v="88"/>
    <n v="6.7796610169491522"/>
    <x v="12"/>
    <x v="2"/>
  </r>
  <r>
    <x v="17"/>
    <x v="89"/>
    <n v="11.864406779661017"/>
    <x v="12"/>
    <x v="2"/>
  </r>
  <r>
    <x v="17"/>
    <x v="4"/>
    <n v="0.84745762711864403"/>
    <x v="12"/>
    <x v="2"/>
  </r>
  <r>
    <x v="18"/>
    <x v="86"/>
    <n v="21.1864406779661"/>
    <x v="12"/>
    <x v="2"/>
  </r>
  <r>
    <x v="18"/>
    <x v="87"/>
    <n v="59.322033898305087"/>
    <x v="12"/>
    <x v="2"/>
  </r>
  <r>
    <x v="18"/>
    <x v="88"/>
    <n v="6.7796610169491522"/>
    <x v="12"/>
    <x v="2"/>
  </r>
  <r>
    <x v="18"/>
    <x v="90"/>
    <n v="8.4745762711864412"/>
    <x v="12"/>
    <x v="2"/>
  </r>
  <r>
    <x v="18"/>
    <x v="91"/>
    <n v="0.84745762711864403"/>
    <x v="12"/>
    <x v="2"/>
  </r>
  <r>
    <x v="18"/>
    <x v="92"/>
    <n v="0.84745762711864403"/>
    <x v="12"/>
    <x v="2"/>
  </r>
  <r>
    <x v="18"/>
    <x v="93"/>
    <n v="1.6949152542372881"/>
    <x v="12"/>
    <x v="2"/>
  </r>
  <r>
    <x v="18"/>
    <x v="4"/>
    <n v="0.84745762711864403"/>
    <x v="12"/>
    <x v="2"/>
  </r>
  <r>
    <x v="18"/>
    <x v="94"/>
    <n v="2.1880341880341878"/>
    <x v="12"/>
    <x v="2"/>
  </r>
  <r>
    <x v="18"/>
    <x v="95"/>
    <n v="2.510869565217392"/>
    <x v="12"/>
    <x v="2"/>
  </r>
  <r>
    <x v="19"/>
    <x v="96"/>
    <n v="8.4745762711864412"/>
    <x v="12"/>
    <x v="2"/>
  </r>
  <r>
    <x v="19"/>
    <x v="97"/>
    <n v="0.84745762711864403"/>
    <x v="12"/>
    <x v="2"/>
  </r>
  <r>
    <x v="19"/>
    <x v="98"/>
    <n v="55.932203389830505"/>
    <x v="12"/>
    <x v="2"/>
  </r>
  <r>
    <x v="19"/>
    <x v="99"/>
    <n v="9.3220338983050848"/>
    <x v="12"/>
    <x v="2"/>
  </r>
  <r>
    <x v="19"/>
    <x v="100"/>
    <n v="10.169491525423728"/>
    <x v="12"/>
    <x v="2"/>
  </r>
  <r>
    <x v="19"/>
    <x v="101"/>
    <n v="10.169491525423728"/>
    <x v="12"/>
    <x v="2"/>
  </r>
  <r>
    <x v="19"/>
    <x v="102"/>
    <n v="1.6949152542372881"/>
    <x v="12"/>
    <x v="2"/>
  </r>
  <r>
    <x v="19"/>
    <x v="4"/>
    <n v="3.3898305084745761"/>
    <x v="12"/>
    <x v="2"/>
  </r>
  <r>
    <x v="20"/>
    <x v="96"/>
    <n v="1"/>
    <x v="12"/>
    <x v="2"/>
  </r>
  <r>
    <x v="20"/>
    <x v="97"/>
    <n v="9"/>
    <x v="12"/>
    <x v="2"/>
  </r>
  <r>
    <x v="20"/>
    <x v="98"/>
    <n v="2"/>
    <x v="12"/>
    <x v="2"/>
  </r>
  <r>
    <x v="20"/>
    <x v="99"/>
    <n v="3.5454545454545454"/>
    <x v="12"/>
    <x v="2"/>
  </r>
  <r>
    <x v="20"/>
    <x v="100"/>
    <n v="3.2222222222222223"/>
    <x v="12"/>
    <x v="2"/>
  </r>
  <r>
    <x v="20"/>
    <x v="101"/>
    <n v="3.6"/>
    <x v="12"/>
    <x v="2"/>
  </r>
  <r>
    <x v="20"/>
    <x v="102"/>
    <n v="7"/>
    <x v="12"/>
    <x v="2"/>
  </r>
  <r>
    <x v="20"/>
    <x v="4"/>
    <n v="2.25"/>
    <x v="12"/>
    <x v="2"/>
  </r>
  <r>
    <x v="20"/>
    <x v="331"/>
    <n v="2.4601769911504427"/>
    <x v="12"/>
    <x v="2"/>
  </r>
  <r>
    <x v="15"/>
    <x v="81"/>
    <n v="6.4935064935064934"/>
    <x v="13"/>
    <x v="2"/>
  </r>
  <r>
    <x v="15"/>
    <x v="82"/>
    <n v="90.909090909090907"/>
    <x v="13"/>
    <x v="2"/>
  </r>
  <r>
    <x v="15"/>
    <x v="4"/>
    <n v="2.5974025974025974"/>
    <x v="13"/>
    <x v="2"/>
  </r>
  <r>
    <x v="16"/>
    <x v="83"/>
    <n v="16.666666666666668"/>
    <x v="13"/>
    <x v="2"/>
  </r>
  <r>
    <x v="16"/>
    <x v="84"/>
    <n v="50"/>
    <x v="13"/>
    <x v="2"/>
  </r>
  <r>
    <x v="16"/>
    <x v="85"/>
    <n v="33.333333333333336"/>
    <x v="13"/>
    <x v="2"/>
  </r>
  <r>
    <x v="17"/>
    <x v="86"/>
    <n v="23.376623376623378"/>
    <x v="13"/>
    <x v="2"/>
  </r>
  <r>
    <x v="17"/>
    <x v="87"/>
    <n v="66.233766233766232"/>
    <x v="13"/>
    <x v="2"/>
  </r>
  <r>
    <x v="17"/>
    <x v="88"/>
    <n v="6.4935064935064934"/>
    <x v="13"/>
    <x v="2"/>
  </r>
  <r>
    <x v="17"/>
    <x v="89"/>
    <n v="1.2987012987012987"/>
    <x v="13"/>
    <x v="2"/>
  </r>
  <r>
    <x v="17"/>
    <x v="4"/>
    <n v="2.5974025974025974"/>
    <x v="13"/>
    <x v="2"/>
  </r>
  <r>
    <x v="18"/>
    <x v="86"/>
    <n v="23.376623376623378"/>
    <x v="13"/>
    <x v="2"/>
  </r>
  <r>
    <x v="18"/>
    <x v="87"/>
    <n v="66.233766233766232"/>
    <x v="13"/>
    <x v="2"/>
  </r>
  <r>
    <x v="18"/>
    <x v="88"/>
    <n v="6.4935064935064934"/>
    <x v="13"/>
    <x v="2"/>
  </r>
  <r>
    <x v="18"/>
    <x v="90"/>
    <n v="1.2987012987012987"/>
    <x v="13"/>
    <x v="2"/>
  </r>
  <r>
    <x v="18"/>
    <x v="91"/>
    <n v="0"/>
    <x v="13"/>
    <x v="2"/>
  </r>
  <r>
    <x v="18"/>
    <x v="92"/>
    <n v="0"/>
    <x v="13"/>
    <x v="2"/>
  </r>
  <r>
    <x v="18"/>
    <x v="93"/>
    <n v="0"/>
    <x v="13"/>
    <x v="2"/>
  </r>
  <r>
    <x v="18"/>
    <x v="4"/>
    <n v="2.5974025974025974"/>
    <x v="13"/>
    <x v="2"/>
  </r>
  <r>
    <x v="18"/>
    <x v="94"/>
    <n v="1.8533333333333335"/>
    <x v="13"/>
    <x v="2"/>
  </r>
  <r>
    <x v="18"/>
    <x v="95"/>
    <n v="2.1228070175438596"/>
    <x v="13"/>
    <x v="2"/>
  </r>
  <r>
    <x v="19"/>
    <x v="96"/>
    <n v="9.0909090909090917"/>
    <x v="13"/>
    <x v="2"/>
  </r>
  <r>
    <x v="19"/>
    <x v="97"/>
    <n v="3.8961038961038961"/>
    <x v="13"/>
    <x v="2"/>
  </r>
  <r>
    <x v="19"/>
    <x v="98"/>
    <n v="59.740259740259738"/>
    <x v="13"/>
    <x v="2"/>
  </r>
  <r>
    <x v="19"/>
    <x v="99"/>
    <n v="5.1948051948051948"/>
    <x v="13"/>
    <x v="2"/>
  </r>
  <r>
    <x v="19"/>
    <x v="100"/>
    <n v="3.8961038961038961"/>
    <x v="13"/>
    <x v="2"/>
  </r>
  <r>
    <x v="19"/>
    <x v="101"/>
    <n v="14.285714285714286"/>
    <x v="13"/>
    <x v="2"/>
  </r>
  <r>
    <x v="19"/>
    <x v="102"/>
    <n v="0"/>
    <x v="13"/>
    <x v="2"/>
  </r>
  <r>
    <x v="19"/>
    <x v="4"/>
    <n v="3.8961038961038961"/>
    <x v="13"/>
    <x v="2"/>
  </r>
  <r>
    <x v="20"/>
    <x v="96"/>
    <n v="1"/>
    <x v="13"/>
    <x v="2"/>
  </r>
  <r>
    <x v="20"/>
    <x v="97"/>
    <n v="2"/>
    <x v="13"/>
    <x v="2"/>
  </r>
  <r>
    <x v="20"/>
    <x v="98"/>
    <n v="2"/>
    <x v="13"/>
    <x v="2"/>
  </r>
  <r>
    <x v="20"/>
    <x v="99"/>
    <n v="3.25"/>
    <x v="13"/>
    <x v="2"/>
  </r>
  <r>
    <x v="20"/>
    <x v="100"/>
    <n v="3"/>
    <x v="13"/>
    <x v="2"/>
  </r>
  <r>
    <x v="20"/>
    <x v="101"/>
    <n v="2.4"/>
    <x v="13"/>
    <x v="2"/>
  </r>
  <r>
    <x v="20"/>
    <x v="102"/>
    <m/>
    <x v="13"/>
    <x v="2"/>
  </r>
  <r>
    <x v="20"/>
    <x v="4"/>
    <n v="2"/>
    <x v="13"/>
    <x v="2"/>
  </r>
  <r>
    <x v="20"/>
    <x v="331"/>
    <n v="2.0675675675675684"/>
    <x v="13"/>
    <x v="2"/>
  </r>
  <r>
    <x v="15"/>
    <x v="81"/>
    <n v="14.285714285714286"/>
    <x v="14"/>
    <x v="2"/>
  </r>
  <r>
    <x v="15"/>
    <x v="82"/>
    <n v="78.571428571428569"/>
    <x v="14"/>
    <x v="2"/>
  </r>
  <r>
    <x v="15"/>
    <x v="4"/>
    <n v="7.1428571428571432"/>
    <x v="14"/>
    <x v="2"/>
  </r>
  <r>
    <x v="16"/>
    <x v="83"/>
    <n v="38.46153846153846"/>
    <x v="14"/>
    <x v="2"/>
  </r>
  <r>
    <x v="16"/>
    <x v="84"/>
    <n v="23.076923076923077"/>
    <x v="14"/>
    <x v="2"/>
  </r>
  <r>
    <x v="16"/>
    <x v="85"/>
    <n v="38.46153846153846"/>
    <x v="14"/>
    <x v="2"/>
  </r>
  <r>
    <x v="17"/>
    <x v="86"/>
    <n v="7.1428571428571432"/>
    <x v="14"/>
    <x v="2"/>
  </r>
  <r>
    <x v="17"/>
    <x v="87"/>
    <n v="63.095238095238095"/>
    <x v="14"/>
    <x v="2"/>
  </r>
  <r>
    <x v="17"/>
    <x v="88"/>
    <n v="9.5238095238095237"/>
    <x v="14"/>
    <x v="2"/>
  </r>
  <r>
    <x v="17"/>
    <x v="89"/>
    <n v="13.095238095238095"/>
    <x v="14"/>
    <x v="2"/>
  </r>
  <r>
    <x v="17"/>
    <x v="4"/>
    <n v="7.1428571428571432"/>
    <x v="14"/>
    <x v="2"/>
  </r>
  <r>
    <x v="18"/>
    <x v="86"/>
    <n v="7.1428571428571432"/>
    <x v="14"/>
    <x v="2"/>
  </r>
  <r>
    <x v="18"/>
    <x v="87"/>
    <n v="63.095238095238095"/>
    <x v="14"/>
    <x v="2"/>
  </r>
  <r>
    <x v="18"/>
    <x v="88"/>
    <n v="9.5238095238095237"/>
    <x v="14"/>
    <x v="2"/>
  </r>
  <r>
    <x v="18"/>
    <x v="90"/>
    <n v="10.714285714285714"/>
    <x v="14"/>
    <x v="2"/>
  </r>
  <r>
    <x v="18"/>
    <x v="91"/>
    <n v="0"/>
    <x v="14"/>
    <x v="2"/>
  </r>
  <r>
    <x v="18"/>
    <x v="92"/>
    <n v="1.1904761904761905"/>
    <x v="14"/>
    <x v="2"/>
  </r>
  <r>
    <x v="18"/>
    <x v="93"/>
    <n v="1.1904761904761905"/>
    <x v="14"/>
    <x v="2"/>
  </r>
  <r>
    <x v="18"/>
    <x v="4"/>
    <n v="7.1428571428571432"/>
    <x v="14"/>
    <x v="2"/>
  </r>
  <r>
    <x v="18"/>
    <x v="94"/>
    <n v="2.3717948717948723"/>
    <x v="14"/>
    <x v="2"/>
  </r>
  <r>
    <x v="18"/>
    <x v="95"/>
    <n v="2.4861111111111107"/>
    <x v="14"/>
    <x v="2"/>
  </r>
  <r>
    <x v="19"/>
    <x v="96"/>
    <n v="3.5714285714285716"/>
    <x v="14"/>
    <x v="2"/>
  </r>
  <r>
    <x v="19"/>
    <x v="97"/>
    <n v="4.7619047619047619"/>
    <x v="14"/>
    <x v="2"/>
  </r>
  <r>
    <x v="19"/>
    <x v="98"/>
    <n v="55.952380952380949"/>
    <x v="14"/>
    <x v="2"/>
  </r>
  <r>
    <x v="19"/>
    <x v="99"/>
    <n v="15.476190476190476"/>
    <x v="14"/>
    <x v="2"/>
  </r>
  <r>
    <x v="19"/>
    <x v="100"/>
    <n v="9.5238095238095237"/>
    <x v="14"/>
    <x v="2"/>
  </r>
  <r>
    <x v="19"/>
    <x v="101"/>
    <n v="9.5238095238095237"/>
    <x v="14"/>
    <x v="2"/>
  </r>
  <r>
    <x v="19"/>
    <x v="102"/>
    <n v="0"/>
    <x v="14"/>
    <x v="2"/>
  </r>
  <r>
    <x v="19"/>
    <x v="4"/>
    <n v="1.1904761904761905"/>
    <x v="14"/>
    <x v="2"/>
  </r>
  <r>
    <x v="20"/>
    <x v="96"/>
    <n v="1"/>
    <x v="14"/>
    <x v="2"/>
  </r>
  <r>
    <x v="20"/>
    <x v="97"/>
    <n v="2.75"/>
    <x v="14"/>
    <x v="2"/>
  </r>
  <r>
    <x v="20"/>
    <x v="98"/>
    <n v="2"/>
    <x v="14"/>
    <x v="2"/>
  </r>
  <r>
    <x v="20"/>
    <x v="99"/>
    <n v="3.9230769230769234"/>
    <x v="14"/>
    <x v="2"/>
  </r>
  <r>
    <x v="20"/>
    <x v="100"/>
    <n v="3.2857142857142856"/>
    <x v="14"/>
    <x v="2"/>
  </r>
  <r>
    <x v="20"/>
    <x v="101"/>
    <n v="4"/>
    <x v="14"/>
    <x v="2"/>
  </r>
  <r>
    <x v="20"/>
    <x v="102"/>
    <m/>
    <x v="14"/>
    <x v="2"/>
  </r>
  <r>
    <x v="20"/>
    <x v="4"/>
    <n v="4"/>
    <x v="14"/>
    <x v="2"/>
  </r>
  <r>
    <x v="20"/>
    <x v="331"/>
    <n v="2.6265060240963845"/>
    <x v="14"/>
    <x v="2"/>
  </r>
  <r>
    <x v="15"/>
    <x v="81"/>
    <n v="22.580645161290324"/>
    <x v="15"/>
    <x v="2"/>
  </r>
  <r>
    <x v="15"/>
    <x v="82"/>
    <n v="68.817204301075265"/>
    <x v="15"/>
    <x v="2"/>
  </r>
  <r>
    <x v="15"/>
    <x v="4"/>
    <n v="8.6021505376344081"/>
    <x v="15"/>
    <x v="2"/>
  </r>
  <r>
    <x v="16"/>
    <x v="83"/>
    <n v="16"/>
    <x v="15"/>
    <x v="2"/>
  </r>
  <r>
    <x v="16"/>
    <x v="84"/>
    <n v="44"/>
    <x v="15"/>
    <x v="2"/>
  </r>
  <r>
    <x v="16"/>
    <x v="85"/>
    <n v="40"/>
    <x v="15"/>
    <x v="2"/>
  </r>
  <r>
    <x v="17"/>
    <x v="86"/>
    <n v="18.27956989247312"/>
    <x v="15"/>
    <x v="2"/>
  </r>
  <r>
    <x v="17"/>
    <x v="87"/>
    <n v="46.236559139784944"/>
    <x v="15"/>
    <x v="2"/>
  </r>
  <r>
    <x v="17"/>
    <x v="88"/>
    <n v="15.053763440860216"/>
    <x v="15"/>
    <x v="2"/>
  </r>
  <r>
    <x v="17"/>
    <x v="89"/>
    <n v="11.827956989247312"/>
    <x v="15"/>
    <x v="2"/>
  </r>
  <r>
    <x v="17"/>
    <x v="4"/>
    <n v="8.6021505376344081"/>
    <x v="15"/>
    <x v="2"/>
  </r>
  <r>
    <x v="18"/>
    <x v="86"/>
    <n v="18.27956989247312"/>
    <x v="15"/>
    <x v="2"/>
  </r>
  <r>
    <x v="18"/>
    <x v="87"/>
    <n v="46.236559139784944"/>
    <x v="15"/>
    <x v="2"/>
  </r>
  <r>
    <x v="18"/>
    <x v="88"/>
    <n v="15.053763440860216"/>
    <x v="15"/>
    <x v="2"/>
  </r>
  <r>
    <x v="18"/>
    <x v="90"/>
    <n v="9.67741935483871"/>
    <x v="15"/>
    <x v="2"/>
  </r>
  <r>
    <x v="18"/>
    <x v="91"/>
    <n v="2.150537634408602"/>
    <x v="15"/>
    <x v="2"/>
  </r>
  <r>
    <x v="18"/>
    <x v="92"/>
    <n v="0"/>
    <x v="15"/>
    <x v="2"/>
  </r>
  <r>
    <x v="18"/>
    <x v="93"/>
    <n v="0"/>
    <x v="15"/>
    <x v="2"/>
  </r>
  <r>
    <x v="18"/>
    <x v="4"/>
    <n v="8.6021505376344081"/>
    <x v="15"/>
    <x v="2"/>
  </r>
  <r>
    <x v="18"/>
    <x v="94"/>
    <n v="2.2470588235294118"/>
    <x v="15"/>
    <x v="2"/>
  </r>
  <r>
    <x v="18"/>
    <x v="95"/>
    <n v="2.5588235294117654"/>
    <x v="15"/>
    <x v="2"/>
  </r>
  <r>
    <x v="19"/>
    <x v="96"/>
    <n v="13.978494623655914"/>
    <x v="15"/>
    <x v="2"/>
  </r>
  <r>
    <x v="19"/>
    <x v="97"/>
    <n v="13.978494623655914"/>
    <x v="15"/>
    <x v="2"/>
  </r>
  <r>
    <x v="19"/>
    <x v="98"/>
    <n v="22.580645161290324"/>
    <x v="15"/>
    <x v="2"/>
  </r>
  <r>
    <x v="19"/>
    <x v="99"/>
    <n v="9.67741935483871"/>
    <x v="15"/>
    <x v="2"/>
  </r>
  <r>
    <x v="19"/>
    <x v="100"/>
    <n v="16.129032258064516"/>
    <x v="15"/>
    <x v="2"/>
  </r>
  <r>
    <x v="19"/>
    <x v="101"/>
    <n v="12.903225806451612"/>
    <x v="15"/>
    <x v="2"/>
  </r>
  <r>
    <x v="19"/>
    <x v="102"/>
    <n v="0"/>
    <x v="15"/>
    <x v="2"/>
  </r>
  <r>
    <x v="19"/>
    <x v="4"/>
    <n v="10.75268817204301"/>
    <x v="15"/>
    <x v="2"/>
  </r>
  <r>
    <x v="20"/>
    <x v="96"/>
    <n v="1"/>
    <x v="15"/>
    <x v="2"/>
  </r>
  <r>
    <x v="20"/>
    <x v="97"/>
    <n v="2.6153846153846154"/>
    <x v="15"/>
    <x v="2"/>
  </r>
  <r>
    <x v="20"/>
    <x v="98"/>
    <n v="2"/>
    <x v="15"/>
    <x v="2"/>
  </r>
  <r>
    <x v="20"/>
    <x v="99"/>
    <n v="3.2222222222222223"/>
    <x v="15"/>
    <x v="2"/>
  </r>
  <r>
    <x v="20"/>
    <x v="100"/>
    <n v="2.8571428571428572"/>
    <x v="15"/>
    <x v="2"/>
  </r>
  <r>
    <x v="20"/>
    <x v="101"/>
    <n v="3.5"/>
    <x v="15"/>
    <x v="2"/>
  </r>
  <r>
    <x v="20"/>
    <x v="102"/>
    <m/>
    <x v="15"/>
    <x v="2"/>
  </r>
  <r>
    <x v="20"/>
    <x v="4"/>
    <n v="2.8333333333333335"/>
    <x v="15"/>
    <x v="2"/>
  </r>
  <r>
    <x v="20"/>
    <x v="331"/>
    <n v="2.4418604651162785"/>
    <x v="15"/>
    <x v="2"/>
  </r>
  <r>
    <x v="15"/>
    <x v="81"/>
    <n v="11.931818181818182"/>
    <x v="16"/>
    <x v="2"/>
  </r>
  <r>
    <x v="15"/>
    <x v="82"/>
    <n v="72.727272727272734"/>
    <x v="16"/>
    <x v="2"/>
  </r>
  <r>
    <x v="15"/>
    <x v="4"/>
    <n v="15.340909090909092"/>
    <x v="16"/>
    <x v="2"/>
  </r>
  <r>
    <x v="16"/>
    <x v="83"/>
    <n v="15.384615384615385"/>
    <x v="16"/>
    <x v="2"/>
  </r>
  <r>
    <x v="16"/>
    <x v="84"/>
    <n v="42.307692307692307"/>
    <x v="16"/>
    <x v="2"/>
  </r>
  <r>
    <x v="16"/>
    <x v="85"/>
    <n v="42.307692307692307"/>
    <x v="16"/>
    <x v="2"/>
  </r>
  <r>
    <x v="17"/>
    <x v="86"/>
    <n v="15.909090909090908"/>
    <x v="16"/>
    <x v="2"/>
  </r>
  <r>
    <x v="17"/>
    <x v="87"/>
    <n v="51.136363636363633"/>
    <x v="16"/>
    <x v="2"/>
  </r>
  <r>
    <x v="17"/>
    <x v="88"/>
    <n v="9.0909090909090917"/>
    <x v="16"/>
    <x v="2"/>
  </r>
  <r>
    <x v="17"/>
    <x v="89"/>
    <n v="8.5227272727272734"/>
    <x v="16"/>
    <x v="2"/>
  </r>
  <r>
    <x v="17"/>
    <x v="4"/>
    <n v="15.340909090909092"/>
    <x v="16"/>
    <x v="2"/>
  </r>
  <r>
    <x v="18"/>
    <x v="86"/>
    <n v="15.909090909090908"/>
    <x v="16"/>
    <x v="2"/>
  </r>
  <r>
    <x v="18"/>
    <x v="87"/>
    <n v="51.136363636363633"/>
    <x v="16"/>
    <x v="2"/>
  </r>
  <r>
    <x v="18"/>
    <x v="88"/>
    <n v="9.0909090909090917"/>
    <x v="16"/>
    <x v="2"/>
  </r>
  <r>
    <x v="18"/>
    <x v="90"/>
    <n v="4.5454545454545459"/>
    <x v="16"/>
    <x v="2"/>
  </r>
  <r>
    <x v="18"/>
    <x v="91"/>
    <n v="2.8409090909090908"/>
    <x v="16"/>
    <x v="2"/>
  </r>
  <r>
    <x v="18"/>
    <x v="92"/>
    <n v="0.56818181818181823"/>
    <x v="16"/>
    <x v="2"/>
  </r>
  <r>
    <x v="18"/>
    <x v="93"/>
    <n v="0.56818181818181823"/>
    <x v="16"/>
    <x v="2"/>
  </r>
  <r>
    <x v="18"/>
    <x v="4"/>
    <n v="15.340909090909092"/>
    <x v="16"/>
    <x v="2"/>
  </r>
  <r>
    <x v="18"/>
    <x v="94"/>
    <n v="2.2013422818791946"/>
    <x v="16"/>
    <x v="2"/>
  </r>
  <r>
    <x v="18"/>
    <x v="95"/>
    <n v="2.4793388429752063"/>
    <x v="16"/>
    <x v="2"/>
  </r>
  <r>
    <x v="19"/>
    <x v="96"/>
    <n v="7.9545454545454541"/>
    <x v="16"/>
    <x v="2"/>
  </r>
  <r>
    <x v="19"/>
    <x v="97"/>
    <n v="3.4090909090909092"/>
    <x v="16"/>
    <x v="2"/>
  </r>
  <r>
    <x v="19"/>
    <x v="98"/>
    <n v="53.409090909090907"/>
    <x v="16"/>
    <x v="2"/>
  </r>
  <r>
    <x v="19"/>
    <x v="99"/>
    <n v="13.068181818181818"/>
    <x v="16"/>
    <x v="2"/>
  </r>
  <r>
    <x v="19"/>
    <x v="100"/>
    <n v="7.9545454545454541"/>
    <x v="16"/>
    <x v="2"/>
  </r>
  <r>
    <x v="19"/>
    <x v="101"/>
    <n v="9.0909090909090917"/>
    <x v="16"/>
    <x v="2"/>
  </r>
  <r>
    <x v="19"/>
    <x v="102"/>
    <n v="1.1363636363636365"/>
    <x v="16"/>
    <x v="2"/>
  </r>
  <r>
    <x v="19"/>
    <x v="4"/>
    <n v="3.9772727272727271"/>
    <x v="16"/>
    <x v="2"/>
  </r>
  <r>
    <x v="20"/>
    <x v="96"/>
    <n v="1"/>
    <x v="16"/>
    <x v="2"/>
  </r>
  <r>
    <x v="20"/>
    <x v="97"/>
    <n v="3"/>
    <x v="16"/>
    <x v="2"/>
  </r>
  <r>
    <x v="20"/>
    <x v="98"/>
    <n v="2"/>
    <x v="16"/>
    <x v="2"/>
  </r>
  <r>
    <x v="20"/>
    <x v="99"/>
    <n v="3.304347826086957"/>
    <x v="16"/>
    <x v="2"/>
  </r>
  <r>
    <x v="20"/>
    <x v="100"/>
    <n v="4"/>
    <x v="16"/>
    <x v="2"/>
  </r>
  <r>
    <x v="20"/>
    <x v="101"/>
    <n v="3.6"/>
    <x v="16"/>
    <x v="2"/>
  </r>
  <r>
    <x v="20"/>
    <x v="102"/>
    <n v="3.5"/>
    <x v="16"/>
    <x v="2"/>
  </r>
  <r>
    <x v="20"/>
    <x v="4"/>
    <n v="2.3333333333333335"/>
    <x v="16"/>
    <x v="2"/>
  </r>
  <r>
    <x v="20"/>
    <x v="331"/>
    <n v="2.4285714285714284"/>
    <x v="16"/>
    <x v="2"/>
  </r>
  <r>
    <x v="15"/>
    <x v="81"/>
    <n v="13.303353944163387"/>
    <x v="0"/>
    <x v="3"/>
  </r>
  <r>
    <x v="15"/>
    <x v="82"/>
    <n v="83.605021547685965"/>
    <x v="0"/>
    <x v="3"/>
  </r>
  <r>
    <x v="15"/>
    <x v="4"/>
    <n v="3.0916245081506464"/>
    <x v="0"/>
    <x v="3"/>
  </r>
  <r>
    <x v="16"/>
    <x v="83"/>
    <n v="15.958668197474168"/>
    <x v="0"/>
    <x v="3"/>
  </r>
  <r>
    <x v="16"/>
    <x v="84"/>
    <n v="36.739380022962109"/>
    <x v="0"/>
    <x v="3"/>
  </r>
  <r>
    <x v="16"/>
    <x v="85"/>
    <n v="47.301951779563723"/>
    <x v="0"/>
    <x v="3"/>
  </r>
  <r>
    <x v="17"/>
    <x v="86"/>
    <n v="14.05283867341203"/>
    <x v="0"/>
    <x v="3"/>
  </r>
  <r>
    <x v="17"/>
    <x v="87"/>
    <n v="60.801948660296048"/>
    <x v="0"/>
    <x v="3"/>
  </r>
  <r>
    <x v="17"/>
    <x v="88"/>
    <n v="9.7433014802323399"/>
    <x v="0"/>
    <x v="3"/>
  </r>
  <r>
    <x v="17"/>
    <x v="89"/>
    <n v="12.310286677908937"/>
    <x v="0"/>
    <x v="3"/>
  </r>
  <r>
    <x v="17"/>
    <x v="4"/>
    <n v="3.0916245081506464"/>
    <x v="0"/>
    <x v="3"/>
  </r>
  <r>
    <x v="18"/>
    <x v="86"/>
    <n v="14.05283867341203"/>
    <x v="0"/>
    <x v="3"/>
  </r>
  <r>
    <x v="18"/>
    <x v="87"/>
    <n v="60.801948660296048"/>
    <x v="0"/>
    <x v="3"/>
  </r>
  <r>
    <x v="18"/>
    <x v="88"/>
    <n v="9.7433014802323399"/>
    <x v="0"/>
    <x v="3"/>
  </r>
  <r>
    <x v="18"/>
    <x v="90"/>
    <n v="8.6003372681281611"/>
    <x v="0"/>
    <x v="3"/>
  </r>
  <r>
    <x v="18"/>
    <x v="91"/>
    <n v="2.1547685965898444"/>
    <x v="0"/>
    <x v="3"/>
  </r>
  <r>
    <x v="18"/>
    <x v="92"/>
    <n v="0.82443320217350569"/>
    <x v="0"/>
    <x v="3"/>
  </r>
  <r>
    <x v="18"/>
    <x v="93"/>
    <n v="0.73074761101742547"/>
    <x v="0"/>
    <x v="3"/>
  </r>
  <r>
    <x v="18"/>
    <x v="4"/>
    <n v="3.0916245081506464"/>
    <x v="0"/>
    <x v="3"/>
  </r>
  <r>
    <x v="18"/>
    <x v="94"/>
    <n v="2.2838360402165461"/>
    <x v="0"/>
    <x v="3"/>
  </r>
  <r>
    <x v="18"/>
    <x v="95"/>
    <n v="2.5015829941203074"/>
    <x v="0"/>
    <x v="3"/>
  </r>
  <r>
    <x v="19"/>
    <x v="96"/>
    <n v="5.3962900505902196"/>
    <x v="0"/>
    <x v="3"/>
  </r>
  <r>
    <x v="19"/>
    <x v="97"/>
    <n v="3.1103616263818625"/>
    <x v="0"/>
    <x v="3"/>
  </r>
  <r>
    <x v="19"/>
    <x v="98"/>
    <n v="56.960839422896761"/>
    <x v="0"/>
    <x v="3"/>
  </r>
  <r>
    <x v="19"/>
    <x v="99"/>
    <n v="15.120854412591344"/>
    <x v="0"/>
    <x v="3"/>
  </r>
  <r>
    <x v="19"/>
    <x v="100"/>
    <n v="8.0382237211916809"/>
    <x v="0"/>
    <x v="3"/>
  </r>
  <r>
    <x v="19"/>
    <x v="101"/>
    <n v="9.0687652239085637"/>
    <x v="0"/>
    <x v="3"/>
  </r>
  <r>
    <x v="19"/>
    <x v="102"/>
    <n v="0.71201049278620943"/>
    <x v="0"/>
    <x v="3"/>
  </r>
  <r>
    <x v="19"/>
    <x v="4"/>
    <n v="1.5926550496533634"/>
    <x v="0"/>
    <x v="3"/>
  </r>
  <r>
    <x v="20"/>
    <x v="96"/>
    <n v="1"/>
    <x v="0"/>
    <x v="3"/>
  </r>
  <r>
    <x v="20"/>
    <x v="97"/>
    <n v="2.849397590361447"/>
    <x v="0"/>
    <x v="3"/>
  </r>
  <r>
    <x v="20"/>
    <x v="98"/>
    <n v="2"/>
    <x v="0"/>
    <x v="3"/>
  </r>
  <r>
    <x v="20"/>
    <x v="99"/>
    <n v="3.69823232323232"/>
    <x v="0"/>
    <x v="3"/>
  </r>
  <r>
    <x v="20"/>
    <x v="100"/>
    <n v="4.2049382716049344"/>
    <x v="0"/>
    <x v="3"/>
  </r>
  <r>
    <x v="20"/>
    <x v="101"/>
    <n v="3.8004587155963301"/>
    <x v="0"/>
    <x v="3"/>
  </r>
  <r>
    <x v="20"/>
    <x v="102"/>
    <n v="4"/>
    <x v="0"/>
    <x v="3"/>
  </r>
  <r>
    <x v="20"/>
    <x v="4"/>
    <n v="3.7391304347826093"/>
    <x v="0"/>
    <x v="3"/>
  </r>
  <r>
    <x v="20"/>
    <x v="331"/>
    <n v="2.5793925413302587"/>
    <x v="0"/>
    <x v="3"/>
  </r>
  <r>
    <x v="15"/>
    <x v="81"/>
    <n v="15.905096660808436"/>
    <x v="1"/>
    <x v="3"/>
  </r>
  <r>
    <x v="15"/>
    <x v="82"/>
    <n v="78.207381370826013"/>
    <x v="1"/>
    <x v="3"/>
  </r>
  <r>
    <x v="15"/>
    <x v="4"/>
    <n v="5.8875219683655535"/>
    <x v="1"/>
    <x v="3"/>
  </r>
  <r>
    <x v="16"/>
    <x v="83"/>
    <n v="20"/>
    <x v="1"/>
    <x v="3"/>
  </r>
  <r>
    <x v="16"/>
    <x v="84"/>
    <n v="41.395348837209305"/>
    <x v="1"/>
    <x v="3"/>
  </r>
  <r>
    <x v="16"/>
    <x v="85"/>
    <n v="38.604651162790695"/>
    <x v="1"/>
    <x v="3"/>
  </r>
  <r>
    <x v="17"/>
    <x v="86"/>
    <n v="17.926186291739896"/>
    <x v="1"/>
    <x v="3"/>
  </r>
  <r>
    <x v="17"/>
    <x v="87"/>
    <n v="55.09666080843585"/>
    <x v="1"/>
    <x v="3"/>
  </r>
  <r>
    <x v="17"/>
    <x v="88"/>
    <n v="10.808435852372584"/>
    <x v="1"/>
    <x v="3"/>
  </r>
  <r>
    <x v="17"/>
    <x v="89"/>
    <n v="10.281195079086116"/>
    <x v="1"/>
    <x v="3"/>
  </r>
  <r>
    <x v="17"/>
    <x v="4"/>
    <n v="5.8875219683655535"/>
    <x v="1"/>
    <x v="3"/>
  </r>
  <r>
    <x v="18"/>
    <x v="86"/>
    <n v="17.926186291739896"/>
    <x v="1"/>
    <x v="3"/>
  </r>
  <r>
    <x v="18"/>
    <x v="87"/>
    <n v="55.09666080843585"/>
    <x v="1"/>
    <x v="3"/>
  </r>
  <r>
    <x v="18"/>
    <x v="88"/>
    <n v="10.808435852372584"/>
    <x v="1"/>
    <x v="3"/>
  </r>
  <r>
    <x v="18"/>
    <x v="90"/>
    <n v="7.8207381370826008"/>
    <x v="1"/>
    <x v="3"/>
  </r>
  <r>
    <x v="18"/>
    <x v="91"/>
    <n v="1.3181019332161688"/>
    <x v="1"/>
    <x v="3"/>
  </r>
  <r>
    <x v="18"/>
    <x v="92"/>
    <n v="8.7873462214411252E-2"/>
    <x v="1"/>
    <x v="3"/>
  </r>
  <r>
    <x v="18"/>
    <x v="93"/>
    <n v="1.0544815465729349"/>
    <x v="1"/>
    <x v="3"/>
  </r>
  <r>
    <x v="18"/>
    <x v="4"/>
    <n v="5.8875219683655535"/>
    <x v="1"/>
    <x v="3"/>
  </r>
  <r>
    <x v="18"/>
    <x v="94"/>
    <n v="2.2119514472455677"/>
    <x v="1"/>
    <x v="3"/>
  </r>
  <r>
    <x v="18"/>
    <x v="95"/>
    <n v="2.4971164936562817"/>
    <x v="1"/>
    <x v="3"/>
  </r>
  <r>
    <x v="19"/>
    <x v="96"/>
    <n v="7.4692442882249557"/>
    <x v="1"/>
    <x v="3"/>
  </r>
  <r>
    <x v="19"/>
    <x v="97"/>
    <n v="1.9332161687170475"/>
    <x v="1"/>
    <x v="3"/>
  </r>
  <r>
    <x v="19"/>
    <x v="98"/>
    <n v="54.393673110720563"/>
    <x v="1"/>
    <x v="3"/>
  </r>
  <r>
    <x v="19"/>
    <x v="99"/>
    <n v="17.574692442882249"/>
    <x v="1"/>
    <x v="3"/>
  </r>
  <r>
    <x v="19"/>
    <x v="100"/>
    <n v="5.4481546572934976"/>
    <x v="1"/>
    <x v="3"/>
  </r>
  <r>
    <x v="19"/>
    <x v="101"/>
    <n v="10.456942003514939"/>
    <x v="1"/>
    <x v="3"/>
  </r>
  <r>
    <x v="19"/>
    <x v="102"/>
    <n v="0.87873462214411246"/>
    <x v="1"/>
    <x v="3"/>
  </r>
  <r>
    <x v="19"/>
    <x v="4"/>
    <n v="1.8453427065026362"/>
    <x v="1"/>
    <x v="3"/>
  </r>
  <r>
    <x v="20"/>
    <x v="96"/>
    <n v="1"/>
    <x v="1"/>
    <x v="3"/>
  </r>
  <r>
    <x v="20"/>
    <x v="97"/>
    <n v="2.5"/>
    <x v="1"/>
    <x v="3"/>
  </r>
  <r>
    <x v="20"/>
    <x v="98"/>
    <n v="2"/>
    <x v="1"/>
    <x v="3"/>
  </r>
  <r>
    <x v="20"/>
    <x v="99"/>
    <n v="3.5252525252525233"/>
    <x v="1"/>
    <x v="3"/>
  </r>
  <r>
    <x v="20"/>
    <x v="100"/>
    <n v="4.4444444444444446"/>
    <x v="1"/>
    <x v="3"/>
  </r>
  <r>
    <x v="20"/>
    <x v="101"/>
    <n v="4.59"/>
    <x v="1"/>
    <x v="3"/>
  </r>
  <r>
    <x v="20"/>
    <x v="102"/>
    <n v="5.5"/>
    <x v="1"/>
    <x v="3"/>
  </r>
  <r>
    <x v="20"/>
    <x v="4"/>
    <n v="3"/>
    <x v="1"/>
    <x v="3"/>
  </r>
  <r>
    <x v="20"/>
    <x v="331"/>
    <n v="2.5926605504587195"/>
    <x v="1"/>
    <x v="3"/>
  </r>
  <r>
    <x v="15"/>
    <x v="81"/>
    <n v="13.417190775681341"/>
    <x v="2"/>
    <x v="3"/>
  </r>
  <r>
    <x v="15"/>
    <x v="82"/>
    <n v="86.163522012578611"/>
    <x v="2"/>
    <x v="3"/>
  </r>
  <r>
    <x v="15"/>
    <x v="4"/>
    <n v="0.41928721174004191"/>
    <x v="2"/>
    <x v="3"/>
  </r>
  <r>
    <x v="16"/>
    <x v="83"/>
    <n v="12.232415902140673"/>
    <x v="2"/>
    <x v="3"/>
  </r>
  <r>
    <x v="16"/>
    <x v="84"/>
    <n v="32.415902140672785"/>
    <x v="2"/>
    <x v="3"/>
  </r>
  <r>
    <x v="16"/>
    <x v="85"/>
    <n v="55.351681957186543"/>
    <x v="2"/>
    <x v="3"/>
  </r>
  <r>
    <x v="17"/>
    <x v="86"/>
    <n v="8.9098532494758906"/>
    <x v="2"/>
    <x v="3"/>
  </r>
  <r>
    <x v="17"/>
    <x v="87"/>
    <n v="66.142557651991609"/>
    <x v="2"/>
    <x v="3"/>
  </r>
  <r>
    <x v="17"/>
    <x v="88"/>
    <n v="9.5911949685534594"/>
    <x v="2"/>
    <x v="3"/>
  </r>
  <r>
    <x v="17"/>
    <x v="89"/>
    <n v="14.937106918238994"/>
    <x v="2"/>
    <x v="3"/>
  </r>
  <r>
    <x v="17"/>
    <x v="4"/>
    <n v="0.41928721174004191"/>
    <x v="2"/>
    <x v="3"/>
  </r>
  <r>
    <x v="18"/>
    <x v="86"/>
    <n v="8.9098532494758906"/>
    <x v="2"/>
    <x v="3"/>
  </r>
  <r>
    <x v="18"/>
    <x v="87"/>
    <n v="66.142557651991609"/>
    <x v="2"/>
    <x v="3"/>
  </r>
  <r>
    <x v="18"/>
    <x v="88"/>
    <n v="9.5911949685534594"/>
    <x v="2"/>
    <x v="3"/>
  </r>
  <r>
    <x v="18"/>
    <x v="90"/>
    <n v="9.6960167714884697"/>
    <x v="2"/>
    <x v="3"/>
  </r>
  <r>
    <x v="18"/>
    <x v="91"/>
    <n v="2.8825995807127884"/>
    <x v="2"/>
    <x v="3"/>
  </r>
  <r>
    <x v="18"/>
    <x v="92"/>
    <n v="1.4150943396226414"/>
    <x v="2"/>
    <x v="3"/>
  </r>
  <r>
    <x v="18"/>
    <x v="93"/>
    <n v="0.94339622641509435"/>
    <x v="2"/>
    <x v="3"/>
  </r>
  <r>
    <x v="18"/>
    <x v="4"/>
    <n v="0.41928721174004191"/>
    <x v="2"/>
    <x v="3"/>
  </r>
  <r>
    <x v="18"/>
    <x v="94"/>
    <n v="2.4063157894736817"/>
    <x v="2"/>
    <x v="3"/>
  </r>
  <r>
    <x v="18"/>
    <x v="95"/>
    <n v="2.5445086705202313"/>
    <x v="2"/>
    <x v="3"/>
  </r>
  <r>
    <x v="19"/>
    <x v="96"/>
    <n v="3.3018867924528301"/>
    <x v="2"/>
    <x v="3"/>
  </r>
  <r>
    <x v="19"/>
    <x v="97"/>
    <n v="2.3060796645702304"/>
    <x v="2"/>
    <x v="3"/>
  </r>
  <r>
    <x v="19"/>
    <x v="98"/>
    <n v="59.538784067085956"/>
    <x v="2"/>
    <x v="3"/>
  </r>
  <r>
    <x v="19"/>
    <x v="99"/>
    <n v="15.30398322851153"/>
    <x v="2"/>
    <x v="3"/>
  </r>
  <r>
    <x v="19"/>
    <x v="100"/>
    <n v="8.4381551362683442"/>
    <x v="2"/>
    <x v="3"/>
  </r>
  <r>
    <x v="19"/>
    <x v="101"/>
    <n v="9.5911949685534594"/>
    <x v="2"/>
    <x v="3"/>
  </r>
  <r>
    <x v="19"/>
    <x v="102"/>
    <n v="0.26205450733752622"/>
    <x v="2"/>
    <x v="3"/>
  </r>
  <r>
    <x v="19"/>
    <x v="4"/>
    <n v="1.2578616352201257"/>
    <x v="2"/>
    <x v="3"/>
  </r>
  <r>
    <x v="20"/>
    <x v="96"/>
    <n v="1"/>
    <x v="2"/>
    <x v="3"/>
  </r>
  <r>
    <x v="20"/>
    <x v="97"/>
    <n v="2.9772727272727275"/>
    <x v="2"/>
    <x v="3"/>
  </r>
  <r>
    <x v="20"/>
    <x v="98"/>
    <n v="2"/>
    <x v="2"/>
    <x v="3"/>
  </r>
  <r>
    <x v="20"/>
    <x v="99"/>
    <n v="3.7058823529411766"/>
    <x v="2"/>
    <x v="3"/>
  </r>
  <r>
    <x v="20"/>
    <x v="100"/>
    <n v="4.2828947368421071"/>
    <x v="2"/>
    <x v="3"/>
  </r>
  <r>
    <x v="20"/>
    <x v="101"/>
    <n v="3.7701149425287355"/>
    <x v="2"/>
    <x v="3"/>
  </r>
  <r>
    <x v="20"/>
    <x v="102"/>
    <n v="7.2"/>
    <x v="2"/>
    <x v="3"/>
  </r>
  <r>
    <x v="20"/>
    <x v="4"/>
    <n v="3.125"/>
    <x v="2"/>
    <x v="3"/>
  </r>
  <r>
    <x v="20"/>
    <x v="331"/>
    <n v="2.621592731159808"/>
    <x v="2"/>
    <x v="3"/>
  </r>
  <r>
    <x v="15"/>
    <x v="81"/>
    <n v="7.0666666666666664"/>
    <x v="3"/>
    <x v="3"/>
  </r>
  <r>
    <x v="15"/>
    <x v="82"/>
    <n v="92.13333333333334"/>
    <x v="3"/>
    <x v="3"/>
  </r>
  <r>
    <x v="15"/>
    <x v="4"/>
    <n v="0.8"/>
    <x v="3"/>
    <x v="3"/>
  </r>
  <r>
    <x v="16"/>
    <x v="83"/>
    <n v="10.76923076923077"/>
    <x v="3"/>
    <x v="3"/>
  </r>
  <r>
    <x v="16"/>
    <x v="84"/>
    <n v="36.92307692307692"/>
    <x v="3"/>
    <x v="3"/>
  </r>
  <r>
    <x v="16"/>
    <x v="85"/>
    <n v="52.307692307692307"/>
    <x v="3"/>
    <x v="3"/>
  </r>
  <r>
    <x v="17"/>
    <x v="86"/>
    <n v="21.466666666666665"/>
    <x v="3"/>
    <x v="3"/>
  </r>
  <r>
    <x v="17"/>
    <x v="87"/>
    <n v="64.13333333333334"/>
    <x v="3"/>
    <x v="3"/>
  </r>
  <r>
    <x v="17"/>
    <x v="88"/>
    <n v="8.1333333333333329"/>
    <x v="3"/>
    <x v="3"/>
  </r>
  <r>
    <x v="17"/>
    <x v="89"/>
    <n v="5.4666666666666668"/>
    <x v="3"/>
    <x v="3"/>
  </r>
  <r>
    <x v="17"/>
    <x v="4"/>
    <n v="0.8"/>
    <x v="3"/>
    <x v="3"/>
  </r>
  <r>
    <x v="18"/>
    <x v="86"/>
    <n v="21.466666666666665"/>
    <x v="3"/>
    <x v="3"/>
  </r>
  <r>
    <x v="18"/>
    <x v="87"/>
    <n v="64.13333333333334"/>
    <x v="3"/>
    <x v="3"/>
  </r>
  <r>
    <x v="18"/>
    <x v="88"/>
    <n v="8.1333333333333329"/>
    <x v="3"/>
    <x v="3"/>
  </r>
  <r>
    <x v="18"/>
    <x v="90"/>
    <n v="4.9333333333333336"/>
    <x v="3"/>
    <x v="3"/>
  </r>
  <r>
    <x v="18"/>
    <x v="91"/>
    <n v="0.53333333333333333"/>
    <x v="3"/>
    <x v="3"/>
  </r>
  <r>
    <x v="18"/>
    <x v="92"/>
    <n v="0"/>
    <x v="3"/>
    <x v="3"/>
  </r>
  <r>
    <x v="18"/>
    <x v="93"/>
    <n v="0"/>
    <x v="3"/>
    <x v="3"/>
  </r>
  <r>
    <x v="18"/>
    <x v="4"/>
    <n v="0.8"/>
    <x v="3"/>
    <x v="3"/>
  </r>
  <r>
    <x v="18"/>
    <x v="94"/>
    <n v="1.9811827956989234"/>
    <x v="3"/>
    <x v="3"/>
  </r>
  <r>
    <x v="18"/>
    <x v="95"/>
    <n v="2.2521440823327605"/>
    <x v="3"/>
    <x v="3"/>
  </r>
  <r>
    <x v="19"/>
    <x v="96"/>
    <n v="8"/>
    <x v="3"/>
    <x v="3"/>
  </r>
  <r>
    <x v="19"/>
    <x v="97"/>
    <n v="4.5333333333333332"/>
    <x v="3"/>
    <x v="3"/>
  </r>
  <r>
    <x v="19"/>
    <x v="98"/>
    <n v="63.2"/>
    <x v="3"/>
    <x v="3"/>
  </r>
  <r>
    <x v="19"/>
    <x v="99"/>
    <n v="10.266666666666667"/>
    <x v="3"/>
    <x v="3"/>
  </r>
  <r>
    <x v="19"/>
    <x v="100"/>
    <n v="6"/>
    <x v="3"/>
    <x v="3"/>
  </r>
  <r>
    <x v="19"/>
    <x v="101"/>
    <n v="6.2666666666666666"/>
    <x v="3"/>
    <x v="3"/>
  </r>
  <r>
    <x v="19"/>
    <x v="102"/>
    <n v="0.53333333333333333"/>
    <x v="3"/>
    <x v="3"/>
  </r>
  <r>
    <x v="19"/>
    <x v="4"/>
    <n v="1.2"/>
    <x v="3"/>
    <x v="3"/>
  </r>
  <r>
    <x v="20"/>
    <x v="96"/>
    <n v="1"/>
    <x v="3"/>
    <x v="3"/>
  </r>
  <r>
    <x v="20"/>
    <x v="97"/>
    <n v="2.6470588235294121"/>
    <x v="3"/>
    <x v="3"/>
  </r>
  <r>
    <x v="20"/>
    <x v="98"/>
    <n v="2"/>
    <x v="3"/>
    <x v="3"/>
  </r>
  <r>
    <x v="20"/>
    <x v="99"/>
    <n v="3.3918918918918926"/>
    <x v="3"/>
    <x v="3"/>
  </r>
  <r>
    <x v="20"/>
    <x v="100"/>
    <n v="3.2954545454545445"/>
    <x v="3"/>
    <x v="3"/>
  </r>
  <r>
    <x v="20"/>
    <x v="101"/>
    <n v="3.3023255813953489"/>
    <x v="3"/>
    <x v="3"/>
  </r>
  <r>
    <x v="20"/>
    <x v="102"/>
    <n v="2.3333333333333335"/>
    <x v="3"/>
    <x v="3"/>
  </r>
  <r>
    <x v="20"/>
    <x v="4"/>
    <n v="2.5"/>
    <x v="3"/>
    <x v="3"/>
  </r>
  <r>
    <x v="20"/>
    <x v="331"/>
    <n v="2.2459239130434754"/>
    <x v="3"/>
    <x v="3"/>
  </r>
  <r>
    <x v="15"/>
    <x v="81"/>
    <n v="16.891891891891891"/>
    <x v="4"/>
    <x v="3"/>
  </r>
  <r>
    <x v="15"/>
    <x v="82"/>
    <n v="78.88513513513513"/>
    <x v="4"/>
    <x v="3"/>
  </r>
  <r>
    <x v="15"/>
    <x v="4"/>
    <n v="4.2229729729729728"/>
    <x v="4"/>
    <x v="3"/>
  </r>
  <r>
    <x v="16"/>
    <x v="83"/>
    <n v="14.87603305785124"/>
    <x v="4"/>
    <x v="3"/>
  </r>
  <r>
    <x v="16"/>
    <x v="84"/>
    <n v="38.016528925619838"/>
    <x v="4"/>
    <x v="3"/>
  </r>
  <r>
    <x v="16"/>
    <x v="85"/>
    <n v="47.107438016528924"/>
    <x v="4"/>
    <x v="3"/>
  </r>
  <r>
    <x v="17"/>
    <x v="86"/>
    <n v="11.993243243243244"/>
    <x v="4"/>
    <x v="3"/>
  </r>
  <r>
    <x v="17"/>
    <x v="87"/>
    <n v="55.236486486486484"/>
    <x v="4"/>
    <x v="3"/>
  </r>
  <r>
    <x v="17"/>
    <x v="88"/>
    <n v="9.2905405405405403"/>
    <x v="4"/>
    <x v="3"/>
  </r>
  <r>
    <x v="17"/>
    <x v="89"/>
    <n v="19.256756756756758"/>
    <x v="4"/>
    <x v="3"/>
  </r>
  <r>
    <x v="17"/>
    <x v="4"/>
    <n v="4.2229729729729728"/>
    <x v="4"/>
    <x v="3"/>
  </r>
  <r>
    <x v="18"/>
    <x v="86"/>
    <n v="11.993243243243244"/>
    <x v="4"/>
    <x v="3"/>
  </r>
  <r>
    <x v="18"/>
    <x v="87"/>
    <n v="55.236486486486484"/>
    <x v="4"/>
    <x v="3"/>
  </r>
  <r>
    <x v="18"/>
    <x v="88"/>
    <n v="9.2905405405405403"/>
    <x v="4"/>
    <x v="3"/>
  </r>
  <r>
    <x v="18"/>
    <x v="90"/>
    <n v="14.358108108108109"/>
    <x v="4"/>
    <x v="3"/>
  </r>
  <r>
    <x v="18"/>
    <x v="91"/>
    <n v="2.8716216216216215"/>
    <x v="4"/>
    <x v="3"/>
  </r>
  <r>
    <x v="18"/>
    <x v="92"/>
    <n v="1.0135135135135136"/>
    <x v="4"/>
    <x v="3"/>
  </r>
  <r>
    <x v="18"/>
    <x v="93"/>
    <n v="1.0135135135135136"/>
    <x v="4"/>
    <x v="3"/>
  </r>
  <r>
    <x v="18"/>
    <x v="4"/>
    <n v="4.2229729729729728"/>
    <x v="4"/>
    <x v="3"/>
  </r>
  <r>
    <x v="18"/>
    <x v="94"/>
    <n v="2.4708994708994716"/>
    <x v="4"/>
    <x v="3"/>
  </r>
  <r>
    <x v="18"/>
    <x v="95"/>
    <n v="2.6814516129032238"/>
    <x v="4"/>
    <x v="3"/>
  </r>
  <r>
    <x v="19"/>
    <x v="96"/>
    <n v="3.3783783783783785"/>
    <x v="4"/>
    <x v="3"/>
  </r>
  <r>
    <x v="19"/>
    <x v="97"/>
    <n v="3.2094594594594597"/>
    <x v="4"/>
    <x v="3"/>
  </r>
  <r>
    <x v="19"/>
    <x v="98"/>
    <n v="52.702702702702702"/>
    <x v="4"/>
    <x v="3"/>
  </r>
  <r>
    <x v="19"/>
    <x v="99"/>
    <n v="19.594594594594593"/>
    <x v="4"/>
    <x v="3"/>
  </r>
  <r>
    <x v="19"/>
    <x v="100"/>
    <n v="10.641891891891891"/>
    <x v="4"/>
    <x v="3"/>
  </r>
  <r>
    <x v="19"/>
    <x v="101"/>
    <n v="7.4324324324324325"/>
    <x v="4"/>
    <x v="3"/>
  </r>
  <r>
    <x v="19"/>
    <x v="102"/>
    <n v="0.84459459459459463"/>
    <x v="4"/>
    <x v="3"/>
  </r>
  <r>
    <x v="19"/>
    <x v="4"/>
    <n v="2.1959459459459461"/>
    <x v="4"/>
    <x v="3"/>
  </r>
  <r>
    <x v="20"/>
    <x v="96"/>
    <n v="1"/>
    <x v="4"/>
    <x v="3"/>
  </r>
  <r>
    <x v="20"/>
    <x v="97"/>
    <n v="3.3157894736842106"/>
    <x v="4"/>
    <x v="3"/>
  </r>
  <r>
    <x v="20"/>
    <x v="98"/>
    <n v="2"/>
    <x v="4"/>
    <x v="3"/>
  </r>
  <r>
    <x v="20"/>
    <x v="99"/>
    <n v="4.1754385964912286"/>
    <x v="4"/>
    <x v="3"/>
  </r>
  <r>
    <x v="20"/>
    <x v="100"/>
    <n v="5.220338983050846"/>
    <x v="4"/>
    <x v="3"/>
  </r>
  <r>
    <x v="20"/>
    <x v="101"/>
    <n v="3.4871794871794877"/>
    <x v="4"/>
    <x v="3"/>
  </r>
  <r>
    <x v="20"/>
    <x v="102"/>
    <n v="3.25"/>
    <x v="4"/>
    <x v="3"/>
  </r>
  <r>
    <x v="20"/>
    <x v="4"/>
    <n v="5.5833333333333321"/>
    <x v="4"/>
    <x v="3"/>
  </r>
  <r>
    <x v="20"/>
    <x v="331"/>
    <n v="2.9481865284974087"/>
    <x v="4"/>
    <x v="3"/>
  </r>
  <r>
    <x v="15"/>
    <x v="81"/>
    <n v="22.641509433962263"/>
    <x v="5"/>
    <x v="3"/>
  </r>
  <r>
    <x v="15"/>
    <x v="82"/>
    <n v="74.213836477987428"/>
    <x v="5"/>
    <x v="3"/>
  </r>
  <r>
    <x v="15"/>
    <x v="4"/>
    <n v="3.1446540880503147"/>
    <x v="5"/>
    <x v="3"/>
  </r>
  <r>
    <x v="16"/>
    <x v="83"/>
    <n v="13.636363636363637"/>
    <x v="5"/>
    <x v="3"/>
  </r>
  <r>
    <x v="16"/>
    <x v="84"/>
    <n v="34.090909090909093"/>
    <x v="5"/>
    <x v="3"/>
  </r>
  <r>
    <x v="16"/>
    <x v="85"/>
    <n v="52.272727272727273"/>
    <x v="5"/>
    <x v="3"/>
  </r>
  <r>
    <x v="17"/>
    <x v="86"/>
    <n v="18.238993710691823"/>
    <x v="5"/>
    <x v="3"/>
  </r>
  <r>
    <x v="17"/>
    <x v="87"/>
    <n v="49.056603773584904"/>
    <x v="5"/>
    <x v="3"/>
  </r>
  <r>
    <x v="17"/>
    <x v="88"/>
    <n v="10.691823899371069"/>
    <x v="5"/>
    <x v="3"/>
  </r>
  <r>
    <x v="17"/>
    <x v="89"/>
    <n v="18.867924528301888"/>
    <x v="5"/>
    <x v="3"/>
  </r>
  <r>
    <x v="17"/>
    <x v="4"/>
    <n v="3.1446540880503147"/>
    <x v="5"/>
    <x v="3"/>
  </r>
  <r>
    <x v="18"/>
    <x v="86"/>
    <n v="18.238993710691823"/>
    <x v="5"/>
    <x v="3"/>
  </r>
  <r>
    <x v="18"/>
    <x v="87"/>
    <n v="49.056603773584904"/>
    <x v="5"/>
    <x v="3"/>
  </r>
  <r>
    <x v="18"/>
    <x v="88"/>
    <n v="10.691823899371069"/>
    <x v="5"/>
    <x v="3"/>
  </r>
  <r>
    <x v="18"/>
    <x v="90"/>
    <n v="14.465408805031446"/>
    <x v="5"/>
    <x v="3"/>
  </r>
  <r>
    <x v="18"/>
    <x v="91"/>
    <n v="3.1446540880503147"/>
    <x v="5"/>
    <x v="3"/>
  </r>
  <r>
    <x v="18"/>
    <x v="92"/>
    <n v="0.62893081761006286"/>
    <x v="5"/>
    <x v="3"/>
  </r>
  <r>
    <x v="18"/>
    <x v="93"/>
    <n v="0.62893081761006286"/>
    <x v="5"/>
    <x v="3"/>
  </r>
  <r>
    <x v="18"/>
    <x v="4"/>
    <n v="3.1446540880503147"/>
    <x v="5"/>
    <x v="3"/>
  </r>
  <r>
    <x v="18"/>
    <x v="94"/>
    <n v="2.4025974025974031"/>
    <x v="5"/>
    <x v="3"/>
  </r>
  <r>
    <x v="18"/>
    <x v="95"/>
    <n v="2.7279999999999998"/>
    <x v="5"/>
    <x v="3"/>
  </r>
  <r>
    <x v="19"/>
    <x v="96"/>
    <n v="5.6603773584905657"/>
    <x v="5"/>
    <x v="3"/>
  </r>
  <r>
    <x v="19"/>
    <x v="97"/>
    <n v="4.4025157232704402"/>
    <x v="5"/>
    <x v="3"/>
  </r>
  <r>
    <x v="19"/>
    <x v="98"/>
    <n v="48.427672955974842"/>
    <x v="5"/>
    <x v="3"/>
  </r>
  <r>
    <x v="19"/>
    <x v="99"/>
    <n v="25.157232704402517"/>
    <x v="5"/>
    <x v="3"/>
  </r>
  <r>
    <x v="19"/>
    <x v="100"/>
    <n v="6.2893081761006293"/>
    <x v="5"/>
    <x v="3"/>
  </r>
  <r>
    <x v="19"/>
    <x v="101"/>
    <n v="8.1761006289308185"/>
    <x v="5"/>
    <x v="3"/>
  </r>
  <r>
    <x v="19"/>
    <x v="102"/>
    <n v="1.8867924528301887"/>
    <x v="5"/>
    <x v="3"/>
  </r>
  <r>
    <x v="19"/>
    <x v="4"/>
    <n v="0"/>
    <x v="5"/>
    <x v="3"/>
  </r>
  <r>
    <x v="20"/>
    <x v="96"/>
    <n v="1"/>
    <x v="5"/>
    <x v="3"/>
  </r>
  <r>
    <x v="20"/>
    <x v="97"/>
    <n v="2.5714285714285716"/>
    <x v="5"/>
    <x v="3"/>
  </r>
  <r>
    <x v="20"/>
    <x v="98"/>
    <n v="2"/>
    <x v="5"/>
    <x v="3"/>
  </r>
  <r>
    <x v="20"/>
    <x v="99"/>
    <n v="4.2750000000000004"/>
    <x v="5"/>
    <x v="3"/>
  </r>
  <r>
    <x v="20"/>
    <x v="100"/>
    <n v="4.4000000000000004"/>
    <x v="5"/>
    <x v="3"/>
  </r>
  <r>
    <x v="20"/>
    <x v="101"/>
    <n v="3.4"/>
    <x v="5"/>
    <x v="3"/>
  </r>
  <r>
    <x v="20"/>
    <x v="102"/>
    <n v="4"/>
    <x v="5"/>
    <x v="3"/>
  </r>
  <r>
    <x v="20"/>
    <x v="4"/>
    <m/>
    <x v="5"/>
    <x v="3"/>
  </r>
  <r>
    <x v="20"/>
    <x v="331"/>
    <n v="2.8258064516129022"/>
    <x v="5"/>
    <x v="3"/>
  </r>
  <r>
    <x v="15"/>
    <x v="81"/>
    <n v="20.37037037037037"/>
    <x v="6"/>
    <x v="3"/>
  </r>
  <r>
    <x v="15"/>
    <x v="82"/>
    <n v="75.925925925925924"/>
    <x v="6"/>
    <x v="3"/>
  </r>
  <r>
    <x v="15"/>
    <x v="4"/>
    <n v="3.7037037037037037"/>
    <x v="6"/>
    <x v="3"/>
  </r>
  <r>
    <x v="16"/>
    <x v="83"/>
    <n v="7.4074074074074074"/>
    <x v="6"/>
    <x v="3"/>
  </r>
  <r>
    <x v="16"/>
    <x v="84"/>
    <n v="48.148148148148145"/>
    <x v="6"/>
    <x v="3"/>
  </r>
  <r>
    <x v="16"/>
    <x v="85"/>
    <n v="44.444444444444443"/>
    <x v="6"/>
    <x v="3"/>
  </r>
  <r>
    <x v="17"/>
    <x v="86"/>
    <n v="7.4074074074074074"/>
    <x v="6"/>
    <x v="3"/>
  </r>
  <r>
    <x v="17"/>
    <x v="87"/>
    <n v="54.629629629629626"/>
    <x v="6"/>
    <x v="3"/>
  </r>
  <r>
    <x v="17"/>
    <x v="88"/>
    <n v="11.111111111111111"/>
    <x v="6"/>
    <x v="3"/>
  </r>
  <r>
    <x v="17"/>
    <x v="89"/>
    <n v="23.148148148148149"/>
    <x v="6"/>
    <x v="3"/>
  </r>
  <r>
    <x v="17"/>
    <x v="4"/>
    <n v="3.7037037037037037"/>
    <x v="6"/>
    <x v="3"/>
  </r>
  <r>
    <x v="18"/>
    <x v="86"/>
    <n v="7.4074074074074074"/>
    <x v="6"/>
    <x v="3"/>
  </r>
  <r>
    <x v="18"/>
    <x v="87"/>
    <n v="54.629629629629626"/>
    <x v="6"/>
    <x v="3"/>
  </r>
  <r>
    <x v="18"/>
    <x v="88"/>
    <n v="11.111111111111111"/>
    <x v="6"/>
    <x v="3"/>
  </r>
  <r>
    <x v="18"/>
    <x v="90"/>
    <n v="17.592592592592592"/>
    <x v="6"/>
    <x v="3"/>
  </r>
  <r>
    <x v="18"/>
    <x v="91"/>
    <n v="3.7037037037037037"/>
    <x v="6"/>
    <x v="3"/>
  </r>
  <r>
    <x v="18"/>
    <x v="92"/>
    <n v="1.8518518518518519"/>
    <x v="6"/>
    <x v="3"/>
  </r>
  <r>
    <x v="18"/>
    <x v="93"/>
    <n v="0"/>
    <x v="6"/>
    <x v="3"/>
  </r>
  <r>
    <x v="18"/>
    <x v="4"/>
    <n v="3.7037037037037037"/>
    <x v="6"/>
    <x v="3"/>
  </r>
  <r>
    <x v="18"/>
    <x v="94"/>
    <n v="2.5961538461538467"/>
    <x v="6"/>
    <x v="3"/>
  </r>
  <r>
    <x v="18"/>
    <x v="95"/>
    <n v="2.7291666666666661"/>
    <x v="6"/>
    <x v="3"/>
  </r>
  <r>
    <x v="19"/>
    <x v="96"/>
    <n v="1.8518518518518519"/>
    <x v="6"/>
    <x v="3"/>
  </r>
  <r>
    <x v="19"/>
    <x v="97"/>
    <n v="1.8518518518518519"/>
    <x v="6"/>
    <x v="3"/>
  </r>
  <r>
    <x v="19"/>
    <x v="98"/>
    <n v="49.074074074074076"/>
    <x v="6"/>
    <x v="3"/>
  </r>
  <r>
    <x v="19"/>
    <x v="99"/>
    <n v="23.148148148148149"/>
    <x v="6"/>
    <x v="3"/>
  </r>
  <r>
    <x v="19"/>
    <x v="100"/>
    <n v="12.962962962962964"/>
    <x v="6"/>
    <x v="3"/>
  </r>
  <r>
    <x v="19"/>
    <x v="101"/>
    <n v="7.4074074074074074"/>
    <x v="6"/>
    <x v="3"/>
  </r>
  <r>
    <x v="19"/>
    <x v="102"/>
    <n v="0"/>
    <x v="6"/>
    <x v="3"/>
  </r>
  <r>
    <x v="19"/>
    <x v="4"/>
    <n v="3.7037037037037037"/>
    <x v="6"/>
    <x v="3"/>
  </r>
  <r>
    <x v="20"/>
    <x v="96"/>
    <n v="1"/>
    <x v="6"/>
    <x v="3"/>
  </r>
  <r>
    <x v="20"/>
    <x v="97"/>
    <n v="3"/>
    <x v="6"/>
    <x v="3"/>
  </r>
  <r>
    <x v="20"/>
    <x v="98"/>
    <n v="2"/>
    <x v="6"/>
    <x v="3"/>
  </r>
  <r>
    <x v="20"/>
    <x v="99"/>
    <n v="4.2608695652173916"/>
    <x v="6"/>
    <x v="3"/>
  </r>
  <r>
    <x v="20"/>
    <x v="100"/>
    <n v="4.916666666666667"/>
    <x v="6"/>
    <x v="3"/>
  </r>
  <r>
    <x v="20"/>
    <x v="101"/>
    <n v="4.125"/>
    <x v="6"/>
    <x v="3"/>
  </r>
  <r>
    <x v="20"/>
    <x v="102"/>
    <m/>
    <x v="6"/>
    <x v="3"/>
  </r>
  <r>
    <x v="20"/>
    <x v="4"/>
    <n v="4"/>
    <x v="6"/>
    <x v="3"/>
  </r>
  <r>
    <x v="20"/>
    <x v="331"/>
    <n v="3.0769230769230762"/>
    <x v="6"/>
    <x v="3"/>
  </r>
  <r>
    <x v="15"/>
    <x v="81"/>
    <n v="9.0395480225988702"/>
    <x v="7"/>
    <x v="3"/>
  </r>
  <r>
    <x v="15"/>
    <x v="82"/>
    <n v="83.050847457627114"/>
    <x v="7"/>
    <x v="3"/>
  </r>
  <r>
    <x v="15"/>
    <x v="4"/>
    <n v="7.9096045197740112"/>
    <x v="7"/>
    <x v="3"/>
  </r>
  <r>
    <x v="16"/>
    <x v="83"/>
    <n v="10.526315789473685"/>
    <x v="7"/>
    <x v="3"/>
  </r>
  <r>
    <x v="16"/>
    <x v="84"/>
    <n v="36.842105263157897"/>
    <x v="7"/>
    <x v="3"/>
  </r>
  <r>
    <x v="16"/>
    <x v="85"/>
    <n v="52.631578947368418"/>
    <x v="7"/>
    <x v="3"/>
  </r>
  <r>
    <x v="17"/>
    <x v="86"/>
    <n v="13.559322033898304"/>
    <x v="7"/>
    <x v="3"/>
  </r>
  <r>
    <x v="17"/>
    <x v="87"/>
    <n v="57.06214689265537"/>
    <x v="7"/>
    <x v="3"/>
  </r>
  <r>
    <x v="17"/>
    <x v="88"/>
    <n v="7.3446327683615822"/>
    <x v="7"/>
    <x v="3"/>
  </r>
  <r>
    <x v="17"/>
    <x v="89"/>
    <n v="14.124293785310735"/>
    <x v="7"/>
    <x v="3"/>
  </r>
  <r>
    <x v="17"/>
    <x v="4"/>
    <n v="7.9096045197740112"/>
    <x v="7"/>
    <x v="3"/>
  </r>
  <r>
    <x v="18"/>
    <x v="86"/>
    <n v="13.559322033898304"/>
    <x v="7"/>
    <x v="3"/>
  </r>
  <r>
    <x v="18"/>
    <x v="87"/>
    <n v="57.06214689265537"/>
    <x v="7"/>
    <x v="3"/>
  </r>
  <r>
    <x v="18"/>
    <x v="88"/>
    <n v="7.3446327683615822"/>
    <x v="7"/>
    <x v="3"/>
  </r>
  <r>
    <x v="18"/>
    <x v="90"/>
    <n v="10.169491525423728"/>
    <x v="7"/>
    <x v="3"/>
  </r>
  <r>
    <x v="18"/>
    <x v="91"/>
    <n v="2.8248587570621471"/>
    <x v="7"/>
    <x v="3"/>
  </r>
  <r>
    <x v="18"/>
    <x v="92"/>
    <n v="0.56497175141242939"/>
    <x v="7"/>
    <x v="3"/>
  </r>
  <r>
    <x v="18"/>
    <x v="93"/>
    <n v="0.56497175141242939"/>
    <x v="7"/>
    <x v="3"/>
  </r>
  <r>
    <x v="18"/>
    <x v="4"/>
    <n v="7.9096045197740112"/>
    <x v="7"/>
    <x v="3"/>
  </r>
  <r>
    <x v="18"/>
    <x v="94"/>
    <n v="2.3128834355828229"/>
    <x v="7"/>
    <x v="3"/>
  </r>
  <r>
    <x v="18"/>
    <x v="95"/>
    <n v="2.5395683453237403"/>
    <x v="7"/>
    <x v="3"/>
  </r>
  <r>
    <x v="19"/>
    <x v="96"/>
    <n v="3.3898305084745761"/>
    <x v="7"/>
    <x v="3"/>
  </r>
  <r>
    <x v="19"/>
    <x v="97"/>
    <n v="1.6949152542372881"/>
    <x v="7"/>
    <x v="3"/>
  </r>
  <r>
    <x v="19"/>
    <x v="98"/>
    <n v="62.146892655367232"/>
    <x v="7"/>
    <x v="3"/>
  </r>
  <r>
    <x v="19"/>
    <x v="99"/>
    <n v="14.689265536723164"/>
    <x v="7"/>
    <x v="3"/>
  </r>
  <r>
    <x v="19"/>
    <x v="100"/>
    <n v="9.0395480225988702"/>
    <x v="7"/>
    <x v="3"/>
  </r>
  <r>
    <x v="19"/>
    <x v="101"/>
    <n v="6.7796610169491522"/>
    <x v="7"/>
    <x v="3"/>
  </r>
  <r>
    <x v="19"/>
    <x v="102"/>
    <n v="0.56497175141242939"/>
    <x v="7"/>
    <x v="3"/>
  </r>
  <r>
    <x v="19"/>
    <x v="4"/>
    <n v="1.6949152542372881"/>
    <x v="7"/>
    <x v="3"/>
  </r>
  <r>
    <x v="20"/>
    <x v="96"/>
    <n v="1"/>
    <x v="7"/>
    <x v="3"/>
  </r>
  <r>
    <x v="20"/>
    <x v="97"/>
    <n v="5"/>
    <x v="7"/>
    <x v="3"/>
  </r>
  <r>
    <x v="20"/>
    <x v="98"/>
    <n v="2"/>
    <x v="7"/>
    <x v="3"/>
  </r>
  <r>
    <x v="20"/>
    <x v="99"/>
    <n v="3.9615384615384617"/>
    <x v="7"/>
    <x v="3"/>
  </r>
  <r>
    <x v="20"/>
    <x v="100"/>
    <n v="5.5714285714285712"/>
    <x v="7"/>
    <x v="3"/>
  </r>
  <r>
    <x v="20"/>
    <x v="101"/>
    <n v="3.5"/>
    <x v="7"/>
    <x v="3"/>
  </r>
  <r>
    <x v="20"/>
    <x v="102"/>
    <n v="3"/>
    <x v="7"/>
    <x v="3"/>
  </r>
  <r>
    <x v="20"/>
    <x v="4"/>
    <n v="8"/>
    <x v="7"/>
    <x v="3"/>
  </r>
  <r>
    <x v="20"/>
    <x v="331"/>
    <n v="2.7758620689655173"/>
    <x v="7"/>
    <x v="3"/>
  </r>
  <r>
    <x v="15"/>
    <x v="81"/>
    <n v="17.567567567567568"/>
    <x v="8"/>
    <x v="3"/>
  </r>
  <r>
    <x v="15"/>
    <x v="82"/>
    <n v="81.081081081081081"/>
    <x v="8"/>
    <x v="3"/>
  </r>
  <r>
    <x v="15"/>
    <x v="4"/>
    <n v="1.3513513513513513"/>
    <x v="8"/>
    <x v="3"/>
  </r>
  <r>
    <x v="16"/>
    <x v="83"/>
    <n v="25.806451612903224"/>
    <x v="8"/>
    <x v="3"/>
  </r>
  <r>
    <x v="16"/>
    <x v="84"/>
    <n v="35.483870967741936"/>
    <x v="8"/>
    <x v="3"/>
  </r>
  <r>
    <x v="16"/>
    <x v="85"/>
    <n v="38.70967741935484"/>
    <x v="8"/>
    <x v="3"/>
  </r>
  <r>
    <x v="17"/>
    <x v="86"/>
    <n v="6.756756756756757"/>
    <x v="8"/>
    <x v="3"/>
  </r>
  <r>
    <x v="17"/>
    <x v="87"/>
    <n v="60.135135135135137"/>
    <x v="8"/>
    <x v="3"/>
  </r>
  <r>
    <x v="17"/>
    <x v="88"/>
    <n v="8.7837837837837842"/>
    <x v="8"/>
    <x v="3"/>
  </r>
  <r>
    <x v="17"/>
    <x v="89"/>
    <n v="22.972972972972972"/>
    <x v="8"/>
    <x v="3"/>
  </r>
  <r>
    <x v="17"/>
    <x v="4"/>
    <n v="1.3513513513513513"/>
    <x v="8"/>
    <x v="3"/>
  </r>
  <r>
    <x v="18"/>
    <x v="86"/>
    <n v="6.756756756756757"/>
    <x v="8"/>
    <x v="3"/>
  </r>
  <r>
    <x v="18"/>
    <x v="87"/>
    <n v="60.135135135135137"/>
    <x v="8"/>
    <x v="3"/>
  </r>
  <r>
    <x v="18"/>
    <x v="88"/>
    <n v="8.7837837837837842"/>
    <x v="8"/>
    <x v="3"/>
  </r>
  <r>
    <x v="18"/>
    <x v="90"/>
    <n v="16.891891891891891"/>
    <x v="8"/>
    <x v="3"/>
  </r>
  <r>
    <x v="18"/>
    <x v="91"/>
    <n v="2.0270270270270272"/>
    <x v="8"/>
    <x v="3"/>
  </r>
  <r>
    <x v="18"/>
    <x v="92"/>
    <n v="1.3513513513513513"/>
    <x v="8"/>
    <x v="3"/>
  </r>
  <r>
    <x v="18"/>
    <x v="93"/>
    <n v="2.7027027027027026"/>
    <x v="8"/>
    <x v="3"/>
  </r>
  <r>
    <x v="18"/>
    <x v="4"/>
    <n v="1.3513513513513513"/>
    <x v="8"/>
    <x v="3"/>
  </r>
  <r>
    <x v="18"/>
    <x v="94"/>
    <n v="2.6301369863013688"/>
    <x v="8"/>
    <x v="3"/>
  </r>
  <r>
    <x v="18"/>
    <x v="95"/>
    <n v="2.75"/>
    <x v="8"/>
    <x v="3"/>
  </r>
  <r>
    <x v="19"/>
    <x v="96"/>
    <n v="2.0270270270270272"/>
    <x v="8"/>
    <x v="3"/>
  </r>
  <r>
    <x v="19"/>
    <x v="97"/>
    <n v="4.7297297297297298"/>
    <x v="8"/>
    <x v="3"/>
  </r>
  <r>
    <x v="19"/>
    <x v="98"/>
    <n v="48.648648648648646"/>
    <x v="8"/>
    <x v="3"/>
  </r>
  <r>
    <x v="19"/>
    <x v="99"/>
    <n v="16.891891891891891"/>
    <x v="8"/>
    <x v="3"/>
  </r>
  <r>
    <x v="19"/>
    <x v="100"/>
    <n v="15.54054054054054"/>
    <x v="8"/>
    <x v="3"/>
  </r>
  <r>
    <x v="19"/>
    <x v="101"/>
    <n v="7.4324324324324325"/>
    <x v="8"/>
    <x v="3"/>
  </r>
  <r>
    <x v="19"/>
    <x v="102"/>
    <n v="0.67567567567567566"/>
    <x v="8"/>
    <x v="3"/>
  </r>
  <r>
    <x v="19"/>
    <x v="4"/>
    <n v="4.0540540540540544"/>
    <x v="8"/>
    <x v="3"/>
  </r>
  <r>
    <x v="20"/>
    <x v="96"/>
    <n v="1"/>
    <x v="8"/>
    <x v="3"/>
  </r>
  <r>
    <x v="20"/>
    <x v="97"/>
    <n v="3.4285714285714284"/>
    <x v="8"/>
    <x v="3"/>
  </r>
  <r>
    <x v="20"/>
    <x v="98"/>
    <n v="2"/>
    <x v="8"/>
    <x v="3"/>
  </r>
  <r>
    <x v="20"/>
    <x v="99"/>
    <n v="4.16"/>
    <x v="8"/>
    <x v="3"/>
  </r>
  <r>
    <x v="20"/>
    <x v="100"/>
    <n v="5.5217391304347831"/>
    <x v="8"/>
    <x v="3"/>
  </r>
  <r>
    <x v="20"/>
    <x v="101"/>
    <n v="3"/>
    <x v="8"/>
    <x v="3"/>
  </r>
  <r>
    <x v="20"/>
    <x v="102"/>
    <n v="2"/>
    <x v="8"/>
    <x v="3"/>
  </r>
  <r>
    <x v="20"/>
    <x v="4"/>
    <n v="5.833333333333333"/>
    <x v="8"/>
    <x v="3"/>
  </r>
  <r>
    <x v="20"/>
    <x v="331"/>
    <n v="3.1917808219178063"/>
    <x v="8"/>
    <x v="3"/>
  </r>
  <r>
    <x v="15"/>
    <x v="81"/>
    <n v="13.017751479289942"/>
    <x v="9"/>
    <x v="3"/>
  </r>
  <r>
    <x v="15"/>
    <x v="82"/>
    <n v="85.798816568047343"/>
    <x v="9"/>
    <x v="3"/>
  </r>
  <r>
    <x v="15"/>
    <x v="4"/>
    <n v="1.1834319526627219"/>
    <x v="9"/>
    <x v="3"/>
  </r>
  <r>
    <x v="16"/>
    <x v="83"/>
    <n v="22.222222222222221"/>
    <x v="9"/>
    <x v="3"/>
  </r>
  <r>
    <x v="16"/>
    <x v="84"/>
    <n v="29.62962962962963"/>
    <x v="9"/>
    <x v="3"/>
  </r>
  <r>
    <x v="16"/>
    <x v="85"/>
    <n v="48.148148148148145"/>
    <x v="9"/>
    <x v="3"/>
  </r>
  <r>
    <x v="17"/>
    <x v="86"/>
    <n v="7.6923076923076925"/>
    <x v="9"/>
    <x v="3"/>
  </r>
  <r>
    <x v="17"/>
    <x v="87"/>
    <n v="69.230769230769226"/>
    <x v="9"/>
    <x v="3"/>
  </r>
  <r>
    <x v="17"/>
    <x v="88"/>
    <n v="8.2840236686390529"/>
    <x v="9"/>
    <x v="3"/>
  </r>
  <r>
    <x v="17"/>
    <x v="89"/>
    <n v="13.609467455621301"/>
    <x v="9"/>
    <x v="3"/>
  </r>
  <r>
    <x v="17"/>
    <x v="4"/>
    <n v="1.1834319526627219"/>
    <x v="9"/>
    <x v="3"/>
  </r>
  <r>
    <x v="18"/>
    <x v="86"/>
    <n v="7.6923076923076925"/>
    <x v="9"/>
    <x v="3"/>
  </r>
  <r>
    <x v="18"/>
    <x v="87"/>
    <n v="69.230769230769226"/>
    <x v="9"/>
    <x v="3"/>
  </r>
  <r>
    <x v="18"/>
    <x v="88"/>
    <n v="8.2840236686390529"/>
    <x v="9"/>
    <x v="3"/>
  </r>
  <r>
    <x v="18"/>
    <x v="90"/>
    <n v="6.5088757396449708"/>
    <x v="9"/>
    <x v="3"/>
  </r>
  <r>
    <x v="18"/>
    <x v="91"/>
    <n v="5.3254437869822482"/>
    <x v="9"/>
    <x v="3"/>
  </r>
  <r>
    <x v="18"/>
    <x v="92"/>
    <n v="1.1834319526627219"/>
    <x v="9"/>
    <x v="3"/>
  </r>
  <r>
    <x v="18"/>
    <x v="93"/>
    <n v="0.59171597633136097"/>
    <x v="9"/>
    <x v="3"/>
  </r>
  <r>
    <x v="18"/>
    <x v="4"/>
    <n v="1.1834319526627219"/>
    <x v="9"/>
    <x v="3"/>
  </r>
  <r>
    <x v="18"/>
    <x v="94"/>
    <n v="2.3832335329341334"/>
    <x v="9"/>
    <x v="3"/>
  </r>
  <r>
    <x v="18"/>
    <x v="95"/>
    <n v="2.5"/>
    <x v="9"/>
    <x v="3"/>
  </r>
  <r>
    <x v="19"/>
    <x v="96"/>
    <n v="2.3668639053254439"/>
    <x v="9"/>
    <x v="3"/>
  </r>
  <r>
    <x v="19"/>
    <x v="97"/>
    <n v="4.1420118343195265"/>
    <x v="9"/>
    <x v="3"/>
  </r>
  <r>
    <x v="19"/>
    <x v="98"/>
    <n v="63.905325443786985"/>
    <x v="9"/>
    <x v="3"/>
  </r>
  <r>
    <x v="19"/>
    <x v="99"/>
    <n v="16.568047337278106"/>
    <x v="9"/>
    <x v="3"/>
  </r>
  <r>
    <x v="19"/>
    <x v="100"/>
    <n v="6.5088757396449708"/>
    <x v="9"/>
    <x v="3"/>
  </r>
  <r>
    <x v="19"/>
    <x v="101"/>
    <n v="5.3254437869822482"/>
    <x v="9"/>
    <x v="3"/>
  </r>
  <r>
    <x v="19"/>
    <x v="102"/>
    <n v="0.59171597633136097"/>
    <x v="9"/>
    <x v="3"/>
  </r>
  <r>
    <x v="19"/>
    <x v="4"/>
    <n v="0.59171597633136097"/>
    <x v="9"/>
    <x v="3"/>
  </r>
  <r>
    <x v="20"/>
    <x v="96"/>
    <n v="1"/>
    <x v="9"/>
    <x v="3"/>
  </r>
  <r>
    <x v="20"/>
    <x v="97"/>
    <n v="2.1428571428571432"/>
    <x v="9"/>
    <x v="3"/>
  </r>
  <r>
    <x v="20"/>
    <x v="98"/>
    <n v="2"/>
    <x v="9"/>
    <x v="3"/>
  </r>
  <r>
    <x v="20"/>
    <x v="99"/>
    <n v="4.24"/>
    <x v="9"/>
    <x v="3"/>
  </r>
  <r>
    <x v="20"/>
    <x v="100"/>
    <n v="3.1818181818181821"/>
    <x v="9"/>
    <x v="3"/>
  </r>
  <r>
    <x v="20"/>
    <x v="101"/>
    <n v="2.875"/>
    <x v="9"/>
    <x v="3"/>
  </r>
  <r>
    <x v="20"/>
    <x v="102"/>
    <m/>
    <x v="9"/>
    <x v="3"/>
  </r>
  <r>
    <x v="20"/>
    <x v="4"/>
    <n v="5"/>
    <x v="9"/>
    <x v="3"/>
  </r>
  <r>
    <x v="20"/>
    <x v="331"/>
    <n v="2.4634146341463441"/>
    <x v="9"/>
    <x v="3"/>
  </r>
  <r>
    <x v="15"/>
    <x v="81"/>
    <n v="10.687022900763358"/>
    <x v="10"/>
    <x v="3"/>
  </r>
  <r>
    <x v="15"/>
    <x v="82"/>
    <n v="87.022900763358777"/>
    <x v="10"/>
    <x v="3"/>
  </r>
  <r>
    <x v="15"/>
    <x v="4"/>
    <n v="2.2900763358778624"/>
    <x v="10"/>
    <x v="3"/>
  </r>
  <r>
    <x v="16"/>
    <x v="83"/>
    <n v="15.789473684210526"/>
    <x v="10"/>
    <x v="3"/>
  </r>
  <r>
    <x v="16"/>
    <x v="84"/>
    <n v="26.315789473684209"/>
    <x v="10"/>
    <x v="3"/>
  </r>
  <r>
    <x v="16"/>
    <x v="85"/>
    <n v="57.89473684210526"/>
    <x v="10"/>
    <x v="3"/>
  </r>
  <r>
    <x v="17"/>
    <x v="86"/>
    <n v="13.740458015267176"/>
    <x v="10"/>
    <x v="3"/>
  </r>
  <r>
    <x v="17"/>
    <x v="87"/>
    <n v="64.122137404580158"/>
    <x v="10"/>
    <x v="3"/>
  </r>
  <r>
    <x v="17"/>
    <x v="88"/>
    <n v="8.3969465648854964"/>
    <x v="10"/>
    <x v="3"/>
  </r>
  <r>
    <x v="17"/>
    <x v="89"/>
    <n v="11.450381679389313"/>
    <x v="10"/>
    <x v="3"/>
  </r>
  <r>
    <x v="17"/>
    <x v="4"/>
    <n v="2.2900763358778624"/>
    <x v="10"/>
    <x v="3"/>
  </r>
  <r>
    <x v="18"/>
    <x v="86"/>
    <n v="13.740458015267176"/>
    <x v="10"/>
    <x v="3"/>
  </r>
  <r>
    <x v="18"/>
    <x v="87"/>
    <n v="64.122137404580158"/>
    <x v="10"/>
    <x v="3"/>
  </r>
  <r>
    <x v="18"/>
    <x v="88"/>
    <n v="8.3969465648854964"/>
    <x v="10"/>
    <x v="3"/>
  </r>
  <r>
    <x v="18"/>
    <x v="90"/>
    <n v="6.106870229007634"/>
    <x v="10"/>
    <x v="3"/>
  </r>
  <r>
    <x v="18"/>
    <x v="91"/>
    <n v="3.8167938931297711"/>
    <x v="10"/>
    <x v="3"/>
  </r>
  <r>
    <x v="18"/>
    <x v="92"/>
    <n v="1.5267175572519085"/>
    <x v="10"/>
    <x v="3"/>
  </r>
  <r>
    <x v="18"/>
    <x v="93"/>
    <n v="0"/>
    <x v="10"/>
    <x v="3"/>
  </r>
  <r>
    <x v="18"/>
    <x v="4"/>
    <n v="2.2900763358778624"/>
    <x v="10"/>
    <x v="3"/>
  </r>
  <r>
    <x v="18"/>
    <x v="94"/>
    <n v="2.25"/>
    <x v="10"/>
    <x v="3"/>
  </r>
  <r>
    <x v="18"/>
    <x v="95"/>
    <n v="2.4545454545454559"/>
    <x v="10"/>
    <x v="3"/>
  </r>
  <r>
    <x v="19"/>
    <x v="96"/>
    <n v="3.8167938931297711"/>
    <x v="10"/>
    <x v="3"/>
  </r>
  <r>
    <x v="19"/>
    <x v="97"/>
    <n v="3.8167938931297711"/>
    <x v="10"/>
    <x v="3"/>
  </r>
  <r>
    <x v="19"/>
    <x v="98"/>
    <n v="59.541984732824424"/>
    <x v="10"/>
    <x v="3"/>
  </r>
  <r>
    <x v="19"/>
    <x v="99"/>
    <n v="12.977099236641221"/>
    <x v="10"/>
    <x v="3"/>
  </r>
  <r>
    <x v="19"/>
    <x v="100"/>
    <n v="6.106870229007634"/>
    <x v="10"/>
    <x v="3"/>
  </r>
  <r>
    <x v="19"/>
    <x v="101"/>
    <n v="7.6335877862595423"/>
    <x v="10"/>
    <x v="3"/>
  </r>
  <r>
    <x v="19"/>
    <x v="102"/>
    <n v="1.5267175572519085"/>
    <x v="10"/>
    <x v="3"/>
  </r>
  <r>
    <x v="19"/>
    <x v="4"/>
    <n v="4.5801526717557248"/>
    <x v="10"/>
    <x v="3"/>
  </r>
  <r>
    <x v="20"/>
    <x v="96"/>
    <n v="1"/>
    <x v="10"/>
    <x v="3"/>
  </r>
  <r>
    <x v="20"/>
    <x v="97"/>
    <n v="3.2"/>
    <x v="10"/>
    <x v="3"/>
  </r>
  <r>
    <x v="20"/>
    <x v="98"/>
    <n v="2"/>
    <x v="10"/>
    <x v="3"/>
  </r>
  <r>
    <x v="20"/>
    <x v="99"/>
    <n v="4"/>
    <x v="10"/>
    <x v="3"/>
  </r>
  <r>
    <x v="20"/>
    <x v="100"/>
    <n v="3"/>
    <x v="10"/>
    <x v="3"/>
  </r>
  <r>
    <x v="20"/>
    <x v="101"/>
    <n v="3.9"/>
    <x v="10"/>
    <x v="3"/>
  </r>
  <r>
    <x v="20"/>
    <x v="102"/>
    <n v="3"/>
    <x v="10"/>
    <x v="3"/>
  </r>
  <r>
    <x v="20"/>
    <x v="4"/>
    <n v="3"/>
    <x v="10"/>
    <x v="3"/>
  </r>
  <r>
    <x v="20"/>
    <x v="331"/>
    <n v="2.5118110236220477"/>
    <x v="10"/>
    <x v="3"/>
  </r>
  <r>
    <x v="15"/>
    <x v="81"/>
    <n v="14.285714285714286"/>
    <x v="11"/>
    <x v="3"/>
  </r>
  <r>
    <x v="15"/>
    <x v="82"/>
    <n v="83.193277310924373"/>
    <x v="11"/>
    <x v="3"/>
  </r>
  <r>
    <x v="15"/>
    <x v="4"/>
    <n v="2.5210084033613445"/>
    <x v="11"/>
    <x v="3"/>
  </r>
  <r>
    <x v="16"/>
    <x v="83"/>
    <n v="19.047619047619047"/>
    <x v="11"/>
    <x v="3"/>
  </r>
  <r>
    <x v="16"/>
    <x v="84"/>
    <n v="38.095238095238095"/>
    <x v="11"/>
    <x v="3"/>
  </r>
  <r>
    <x v="16"/>
    <x v="85"/>
    <n v="42.857142857142854"/>
    <x v="11"/>
    <x v="3"/>
  </r>
  <r>
    <x v="17"/>
    <x v="86"/>
    <n v="9.2436974789915958"/>
    <x v="11"/>
    <x v="3"/>
  </r>
  <r>
    <x v="17"/>
    <x v="87"/>
    <n v="67.226890756302524"/>
    <x v="11"/>
    <x v="3"/>
  </r>
  <r>
    <x v="17"/>
    <x v="88"/>
    <n v="9.2436974789915958"/>
    <x v="11"/>
    <x v="3"/>
  </r>
  <r>
    <x v="17"/>
    <x v="89"/>
    <n v="11.764705882352942"/>
    <x v="11"/>
    <x v="3"/>
  </r>
  <r>
    <x v="17"/>
    <x v="4"/>
    <n v="2.5210084033613445"/>
    <x v="11"/>
    <x v="3"/>
  </r>
  <r>
    <x v="18"/>
    <x v="86"/>
    <n v="9.2436974789915958"/>
    <x v="11"/>
    <x v="3"/>
  </r>
  <r>
    <x v="18"/>
    <x v="87"/>
    <n v="67.226890756302524"/>
    <x v="11"/>
    <x v="3"/>
  </r>
  <r>
    <x v="18"/>
    <x v="88"/>
    <n v="9.2436974789915958"/>
    <x v="11"/>
    <x v="3"/>
  </r>
  <r>
    <x v="18"/>
    <x v="90"/>
    <n v="8.4033613445378155"/>
    <x v="11"/>
    <x v="3"/>
  </r>
  <r>
    <x v="18"/>
    <x v="91"/>
    <n v="1.680672268907563"/>
    <x v="11"/>
    <x v="3"/>
  </r>
  <r>
    <x v="18"/>
    <x v="92"/>
    <n v="1.680672268907563"/>
    <x v="11"/>
    <x v="3"/>
  </r>
  <r>
    <x v="18"/>
    <x v="93"/>
    <n v="0"/>
    <x v="11"/>
    <x v="3"/>
  </r>
  <r>
    <x v="18"/>
    <x v="4"/>
    <n v="2.5210084033613445"/>
    <x v="11"/>
    <x v="3"/>
  </r>
  <r>
    <x v="18"/>
    <x v="94"/>
    <n v="2.2931034482758621"/>
    <x v="11"/>
    <x v="3"/>
  </r>
  <r>
    <x v="18"/>
    <x v="95"/>
    <n v="2.4285714285714284"/>
    <x v="11"/>
    <x v="3"/>
  </r>
  <r>
    <x v="19"/>
    <x v="96"/>
    <n v="5.0420168067226889"/>
    <x v="11"/>
    <x v="3"/>
  </r>
  <r>
    <x v="19"/>
    <x v="97"/>
    <n v="4.2016806722689077"/>
    <x v="11"/>
    <x v="3"/>
  </r>
  <r>
    <x v="19"/>
    <x v="98"/>
    <n v="63.025210084033617"/>
    <x v="11"/>
    <x v="3"/>
  </r>
  <r>
    <x v="19"/>
    <x v="99"/>
    <n v="14.285714285714286"/>
    <x v="11"/>
    <x v="3"/>
  </r>
  <r>
    <x v="19"/>
    <x v="100"/>
    <n v="7.5630252100840334"/>
    <x v="11"/>
    <x v="3"/>
  </r>
  <r>
    <x v="19"/>
    <x v="101"/>
    <n v="5.882352941176471"/>
    <x v="11"/>
    <x v="3"/>
  </r>
  <r>
    <x v="19"/>
    <x v="102"/>
    <n v="0"/>
    <x v="11"/>
    <x v="3"/>
  </r>
  <r>
    <x v="19"/>
    <x v="4"/>
    <n v="0"/>
    <x v="11"/>
    <x v="3"/>
  </r>
  <r>
    <x v="20"/>
    <x v="96"/>
    <n v="1"/>
    <x v="11"/>
    <x v="3"/>
  </r>
  <r>
    <x v="20"/>
    <x v="97"/>
    <n v="3"/>
    <x v="11"/>
    <x v="3"/>
  </r>
  <r>
    <x v="20"/>
    <x v="98"/>
    <n v="2"/>
    <x v="11"/>
    <x v="3"/>
  </r>
  <r>
    <x v="20"/>
    <x v="99"/>
    <n v="3.6470588235294117"/>
    <x v="11"/>
    <x v="3"/>
  </r>
  <r>
    <x v="20"/>
    <x v="100"/>
    <n v="4"/>
    <x v="11"/>
    <x v="3"/>
  </r>
  <r>
    <x v="20"/>
    <x v="101"/>
    <n v="3.285714285714286"/>
    <x v="11"/>
    <x v="3"/>
  </r>
  <r>
    <x v="20"/>
    <x v="102"/>
    <m/>
    <x v="11"/>
    <x v="3"/>
  </r>
  <r>
    <x v="20"/>
    <x v="4"/>
    <m/>
    <x v="11"/>
    <x v="3"/>
  </r>
  <r>
    <x v="20"/>
    <x v="331"/>
    <n v="2.4537815126050431"/>
    <x v="11"/>
    <x v="3"/>
  </r>
  <r>
    <x v="15"/>
    <x v="81"/>
    <n v="21.212121212121211"/>
    <x v="12"/>
    <x v="3"/>
  </r>
  <r>
    <x v="15"/>
    <x v="82"/>
    <n v="78.787878787878782"/>
    <x v="12"/>
    <x v="3"/>
  </r>
  <r>
    <x v="15"/>
    <x v="4"/>
    <n v="0"/>
    <x v="12"/>
    <x v="3"/>
  </r>
  <r>
    <x v="16"/>
    <x v="83"/>
    <n v="30.76923076923077"/>
    <x v="12"/>
    <x v="3"/>
  </r>
  <r>
    <x v="16"/>
    <x v="84"/>
    <n v="42.307692307692307"/>
    <x v="12"/>
    <x v="3"/>
  </r>
  <r>
    <x v="16"/>
    <x v="85"/>
    <n v="26.923076923076923"/>
    <x v="12"/>
    <x v="3"/>
  </r>
  <r>
    <x v="17"/>
    <x v="86"/>
    <n v="23.232323232323232"/>
    <x v="12"/>
    <x v="3"/>
  </r>
  <r>
    <x v="17"/>
    <x v="87"/>
    <n v="49.494949494949495"/>
    <x v="12"/>
    <x v="3"/>
  </r>
  <r>
    <x v="17"/>
    <x v="88"/>
    <n v="18.181818181818183"/>
    <x v="12"/>
    <x v="3"/>
  </r>
  <r>
    <x v="17"/>
    <x v="89"/>
    <n v="9.0909090909090917"/>
    <x v="12"/>
    <x v="3"/>
  </r>
  <r>
    <x v="17"/>
    <x v="4"/>
    <n v="0"/>
    <x v="12"/>
    <x v="3"/>
  </r>
  <r>
    <x v="18"/>
    <x v="86"/>
    <n v="23.232323232323232"/>
    <x v="12"/>
    <x v="3"/>
  </r>
  <r>
    <x v="18"/>
    <x v="87"/>
    <n v="49.494949494949495"/>
    <x v="12"/>
    <x v="3"/>
  </r>
  <r>
    <x v="18"/>
    <x v="88"/>
    <n v="18.181818181818183"/>
    <x v="12"/>
    <x v="3"/>
  </r>
  <r>
    <x v="18"/>
    <x v="90"/>
    <n v="7.0707070707070709"/>
    <x v="12"/>
    <x v="3"/>
  </r>
  <r>
    <x v="18"/>
    <x v="91"/>
    <n v="1.0101010101010102"/>
    <x v="12"/>
    <x v="3"/>
  </r>
  <r>
    <x v="18"/>
    <x v="92"/>
    <n v="0"/>
    <x v="12"/>
    <x v="3"/>
  </r>
  <r>
    <x v="18"/>
    <x v="93"/>
    <n v="1.0101010101010102"/>
    <x v="12"/>
    <x v="3"/>
  </r>
  <r>
    <x v="18"/>
    <x v="4"/>
    <n v="0"/>
    <x v="12"/>
    <x v="3"/>
  </r>
  <r>
    <x v="18"/>
    <x v="94"/>
    <n v="2.2020202020202029"/>
    <x v="12"/>
    <x v="3"/>
  </r>
  <r>
    <x v="18"/>
    <x v="95"/>
    <n v="2.5657894736842106"/>
    <x v="12"/>
    <x v="3"/>
  </r>
  <r>
    <x v="19"/>
    <x v="96"/>
    <n v="6.0606060606060606"/>
    <x v="12"/>
    <x v="3"/>
  </r>
  <r>
    <x v="19"/>
    <x v="97"/>
    <n v="2.0202020202020203"/>
    <x v="12"/>
    <x v="3"/>
  </r>
  <r>
    <x v="19"/>
    <x v="98"/>
    <n v="39.393939393939391"/>
    <x v="12"/>
    <x v="3"/>
  </r>
  <r>
    <x v="19"/>
    <x v="99"/>
    <n v="17.171717171717173"/>
    <x v="12"/>
    <x v="3"/>
  </r>
  <r>
    <x v="19"/>
    <x v="100"/>
    <n v="15.151515151515152"/>
    <x v="12"/>
    <x v="3"/>
  </r>
  <r>
    <x v="19"/>
    <x v="101"/>
    <n v="17.171717171717173"/>
    <x v="12"/>
    <x v="3"/>
  </r>
  <r>
    <x v="19"/>
    <x v="102"/>
    <n v="1.0101010101010102"/>
    <x v="12"/>
    <x v="3"/>
  </r>
  <r>
    <x v="19"/>
    <x v="4"/>
    <n v="2.0202020202020203"/>
    <x v="12"/>
    <x v="3"/>
  </r>
  <r>
    <x v="20"/>
    <x v="96"/>
    <n v="1"/>
    <x v="12"/>
    <x v="3"/>
  </r>
  <r>
    <x v="20"/>
    <x v="97"/>
    <n v="3"/>
    <x v="12"/>
    <x v="3"/>
  </r>
  <r>
    <x v="20"/>
    <x v="98"/>
    <n v="2"/>
    <x v="12"/>
    <x v="3"/>
  </r>
  <r>
    <x v="20"/>
    <x v="99"/>
    <n v="3.4117647058823533"/>
    <x v="12"/>
    <x v="3"/>
  </r>
  <r>
    <x v="20"/>
    <x v="100"/>
    <n v="4.7857142857142865"/>
    <x v="12"/>
    <x v="3"/>
  </r>
  <r>
    <x v="20"/>
    <x v="101"/>
    <n v="2.9166666666666665"/>
    <x v="12"/>
    <x v="3"/>
  </r>
  <r>
    <x v="20"/>
    <x v="102"/>
    <n v="2"/>
    <x v="12"/>
    <x v="3"/>
  </r>
  <r>
    <x v="20"/>
    <x v="4"/>
    <n v="5"/>
    <x v="12"/>
    <x v="3"/>
  </r>
  <r>
    <x v="20"/>
    <x v="331"/>
    <n v="2.7934782608695659"/>
    <x v="12"/>
    <x v="3"/>
  </r>
  <r>
    <x v="15"/>
    <x v="81"/>
    <n v="8.695652173913043"/>
    <x v="13"/>
    <x v="3"/>
  </r>
  <r>
    <x v="15"/>
    <x v="82"/>
    <n v="88.405797101449281"/>
    <x v="13"/>
    <x v="3"/>
  </r>
  <r>
    <x v="15"/>
    <x v="4"/>
    <n v="2.8985507246376812"/>
    <x v="13"/>
    <x v="3"/>
  </r>
  <r>
    <x v="16"/>
    <x v="83"/>
    <n v="0"/>
    <x v="13"/>
    <x v="3"/>
  </r>
  <r>
    <x v="16"/>
    <x v="84"/>
    <n v="50"/>
    <x v="13"/>
    <x v="3"/>
  </r>
  <r>
    <x v="16"/>
    <x v="85"/>
    <n v="50"/>
    <x v="13"/>
    <x v="3"/>
  </r>
  <r>
    <x v="17"/>
    <x v="86"/>
    <n v="30.434782608695652"/>
    <x v="13"/>
    <x v="3"/>
  </r>
  <r>
    <x v="17"/>
    <x v="87"/>
    <n v="55.072463768115945"/>
    <x v="13"/>
    <x v="3"/>
  </r>
  <r>
    <x v="17"/>
    <x v="88"/>
    <n v="4.3478260869565215"/>
    <x v="13"/>
    <x v="3"/>
  </r>
  <r>
    <x v="17"/>
    <x v="89"/>
    <n v="7.2463768115942031"/>
    <x v="13"/>
    <x v="3"/>
  </r>
  <r>
    <x v="17"/>
    <x v="4"/>
    <n v="2.8985507246376812"/>
    <x v="13"/>
    <x v="3"/>
  </r>
  <r>
    <x v="18"/>
    <x v="86"/>
    <n v="30.434782608695652"/>
    <x v="13"/>
    <x v="3"/>
  </r>
  <r>
    <x v="18"/>
    <x v="87"/>
    <n v="55.072463768115945"/>
    <x v="13"/>
    <x v="3"/>
  </r>
  <r>
    <x v="18"/>
    <x v="88"/>
    <n v="4.3478260869565215"/>
    <x v="13"/>
    <x v="3"/>
  </r>
  <r>
    <x v="18"/>
    <x v="90"/>
    <n v="7.2463768115942031"/>
    <x v="13"/>
    <x v="3"/>
  </r>
  <r>
    <x v="18"/>
    <x v="91"/>
    <n v="0"/>
    <x v="13"/>
    <x v="3"/>
  </r>
  <r>
    <x v="18"/>
    <x v="92"/>
    <n v="0"/>
    <x v="13"/>
    <x v="3"/>
  </r>
  <r>
    <x v="18"/>
    <x v="93"/>
    <n v="0"/>
    <x v="13"/>
    <x v="3"/>
  </r>
  <r>
    <x v="18"/>
    <x v="4"/>
    <n v="2.8985507246376812"/>
    <x v="13"/>
    <x v="3"/>
  </r>
  <r>
    <x v="18"/>
    <x v="94"/>
    <n v="1.8805970149253735"/>
    <x v="13"/>
    <x v="3"/>
  </r>
  <r>
    <x v="18"/>
    <x v="95"/>
    <n v="2.2826086956521747"/>
    <x v="13"/>
    <x v="3"/>
  </r>
  <r>
    <x v="19"/>
    <x v="96"/>
    <n v="14.492753623188406"/>
    <x v="13"/>
    <x v="3"/>
  </r>
  <r>
    <x v="19"/>
    <x v="97"/>
    <n v="5.7971014492753623"/>
    <x v="13"/>
    <x v="3"/>
  </r>
  <r>
    <x v="19"/>
    <x v="98"/>
    <n v="56.521739130434781"/>
    <x v="13"/>
    <x v="3"/>
  </r>
  <r>
    <x v="19"/>
    <x v="99"/>
    <n v="10.144927536231885"/>
    <x v="13"/>
    <x v="3"/>
  </r>
  <r>
    <x v="19"/>
    <x v="100"/>
    <n v="1.4492753623188406"/>
    <x v="13"/>
    <x v="3"/>
  </r>
  <r>
    <x v="19"/>
    <x v="101"/>
    <n v="10.144927536231885"/>
    <x v="13"/>
    <x v="3"/>
  </r>
  <r>
    <x v="19"/>
    <x v="102"/>
    <n v="1.4492753623188406"/>
    <x v="13"/>
    <x v="3"/>
  </r>
  <r>
    <x v="19"/>
    <x v="4"/>
    <n v="0"/>
    <x v="13"/>
    <x v="3"/>
  </r>
  <r>
    <x v="20"/>
    <x v="96"/>
    <n v="1"/>
    <x v="13"/>
    <x v="3"/>
  </r>
  <r>
    <x v="20"/>
    <x v="97"/>
    <n v="2.5"/>
    <x v="13"/>
    <x v="3"/>
  </r>
  <r>
    <x v="20"/>
    <x v="98"/>
    <n v="2"/>
    <x v="13"/>
    <x v="3"/>
  </r>
  <r>
    <x v="20"/>
    <x v="99"/>
    <n v="3.5"/>
    <x v="13"/>
    <x v="3"/>
  </r>
  <r>
    <x v="20"/>
    <x v="100"/>
    <n v="5"/>
    <x v="13"/>
    <x v="3"/>
  </r>
  <r>
    <x v="20"/>
    <x v="101"/>
    <n v="2.6666666666666665"/>
    <x v="13"/>
    <x v="3"/>
  </r>
  <r>
    <x v="20"/>
    <x v="102"/>
    <n v="3"/>
    <x v="13"/>
    <x v="3"/>
  </r>
  <r>
    <x v="20"/>
    <x v="4"/>
    <m/>
    <x v="13"/>
    <x v="3"/>
  </r>
  <r>
    <x v="20"/>
    <x v="331"/>
    <n v="2.1343283582089558"/>
    <x v="13"/>
    <x v="3"/>
  </r>
  <r>
    <x v="15"/>
    <x v="81"/>
    <n v="6.8965517241379306"/>
    <x v="14"/>
    <x v="3"/>
  </r>
  <r>
    <x v="15"/>
    <x v="82"/>
    <n v="83.908045977011497"/>
    <x v="14"/>
    <x v="3"/>
  </r>
  <r>
    <x v="15"/>
    <x v="4"/>
    <n v="9.1954022988505741"/>
    <x v="14"/>
    <x v="3"/>
  </r>
  <r>
    <x v="16"/>
    <x v="83"/>
    <n v="33.333333333333336"/>
    <x v="14"/>
    <x v="3"/>
  </r>
  <r>
    <x v="16"/>
    <x v="84"/>
    <n v="16.666666666666668"/>
    <x v="14"/>
    <x v="3"/>
  </r>
  <r>
    <x v="16"/>
    <x v="85"/>
    <n v="50"/>
    <x v="14"/>
    <x v="3"/>
  </r>
  <r>
    <x v="17"/>
    <x v="86"/>
    <n v="18.390804597701148"/>
    <x v="14"/>
    <x v="3"/>
  </r>
  <r>
    <x v="17"/>
    <x v="87"/>
    <n v="51.724137931034484"/>
    <x v="14"/>
    <x v="3"/>
  </r>
  <r>
    <x v="17"/>
    <x v="88"/>
    <n v="11.494252873563218"/>
    <x v="14"/>
    <x v="3"/>
  </r>
  <r>
    <x v="17"/>
    <x v="89"/>
    <n v="9.1954022988505741"/>
    <x v="14"/>
    <x v="3"/>
  </r>
  <r>
    <x v="17"/>
    <x v="4"/>
    <n v="9.1954022988505741"/>
    <x v="14"/>
    <x v="3"/>
  </r>
  <r>
    <x v="18"/>
    <x v="86"/>
    <n v="18.390804597701148"/>
    <x v="14"/>
    <x v="3"/>
  </r>
  <r>
    <x v="18"/>
    <x v="87"/>
    <n v="51.724137931034484"/>
    <x v="14"/>
    <x v="3"/>
  </r>
  <r>
    <x v="18"/>
    <x v="88"/>
    <n v="11.494252873563218"/>
    <x v="14"/>
    <x v="3"/>
  </r>
  <r>
    <x v="18"/>
    <x v="90"/>
    <n v="4.5977011494252871"/>
    <x v="14"/>
    <x v="3"/>
  </r>
  <r>
    <x v="18"/>
    <x v="91"/>
    <n v="2.2988505747126435"/>
    <x v="14"/>
    <x v="3"/>
  </r>
  <r>
    <x v="18"/>
    <x v="92"/>
    <n v="2.2988505747126435"/>
    <x v="14"/>
    <x v="3"/>
  </r>
  <r>
    <x v="18"/>
    <x v="93"/>
    <n v="0"/>
    <x v="14"/>
    <x v="3"/>
  </r>
  <r>
    <x v="18"/>
    <x v="4"/>
    <n v="9.1954022988505741"/>
    <x v="14"/>
    <x v="3"/>
  </r>
  <r>
    <x v="18"/>
    <x v="94"/>
    <n v="2.2025316455696213"/>
    <x v="14"/>
    <x v="3"/>
  </r>
  <r>
    <x v="18"/>
    <x v="95"/>
    <n v="2.5079365079365079"/>
    <x v="14"/>
    <x v="3"/>
  </r>
  <r>
    <x v="19"/>
    <x v="96"/>
    <n v="4.5977011494252871"/>
    <x v="14"/>
    <x v="3"/>
  </r>
  <r>
    <x v="19"/>
    <x v="97"/>
    <n v="1.1494252873563218"/>
    <x v="14"/>
    <x v="3"/>
  </r>
  <r>
    <x v="19"/>
    <x v="98"/>
    <n v="48.275862068965516"/>
    <x v="14"/>
    <x v="3"/>
  </r>
  <r>
    <x v="19"/>
    <x v="99"/>
    <n v="11.494252873563218"/>
    <x v="14"/>
    <x v="3"/>
  </r>
  <r>
    <x v="19"/>
    <x v="100"/>
    <n v="16.091954022988507"/>
    <x v="14"/>
    <x v="3"/>
  </r>
  <r>
    <x v="19"/>
    <x v="101"/>
    <n v="18.390804597701148"/>
    <x v="14"/>
    <x v="3"/>
  </r>
  <r>
    <x v="19"/>
    <x v="102"/>
    <n v="0"/>
    <x v="14"/>
    <x v="3"/>
  </r>
  <r>
    <x v="19"/>
    <x v="4"/>
    <n v="0"/>
    <x v="14"/>
    <x v="3"/>
  </r>
  <r>
    <x v="20"/>
    <x v="96"/>
    <n v="1"/>
    <x v="14"/>
    <x v="3"/>
  </r>
  <r>
    <x v="20"/>
    <x v="97"/>
    <n v="4"/>
    <x v="14"/>
    <x v="3"/>
  </r>
  <r>
    <x v="20"/>
    <x v="98"/>
    <n v="2"/>
    <x v="14"/>
    <x v="3"/>
  </r>
  <r>
    <x v="20"/>
    <x v="99"/>
    <n v="3.6"/>
    <x v="14"/>
    <x v="3"/>
  </r>
  <r>
    <x v="20"/>
    <x v="100"/>
    <n v="3.214285714285714"/>
    <x v="14"/>
    <x v="3"/>
  </r>
  <r>
    <x v="20"/>
    <x v="101"/>
    <n v="3.3125"/>
    <x v="14"/>
    <x v="3"/>
  </r>
  <r>
    <x v="20"/>
    <x v="102"/>
    <m/>
    <x v="14"/>
    <x v="3"/>
  </r>
  <r>
    <x v="20"/>
    <x v="4"/>
    <m/>
    <x v="14"/>
    <x v="3"/>
  </r>
  <r>
    <x v="20"/>
    <x v="331"/>
    <n v="2.597701149425288"/>
    <x v="14"/>
    <x v="3"/>
  </r>
  <r>
    <x v="15"/>
    <x v="81"/>
    <n v="20.87912087912088"/>
    <x v="15"/>
    <x v="3"/>
  </r>
  <r>
    <x v="15"/>
    <x v="82"/>
    <n v="61.53846153846154"/>
    <x v="15"/>
    <x v="3"/>
  </r>
  <r>
    <x v="15"/>
    <x v="4"/>
    <n v="17.582417582417584"/>
    <x v="15"/>
    <x v="3"/>
  </r>
  <r>
    <x v="16"/>
    <x v="83"/>
    <n v="9.5238095238095237"/>
    <x v="15"/>
    <x v="3"/>
  </r>
  <r>
    <x v="16"/>
    <x v="84"/>
    <n v="61.904761904761905"/>
    <x v="15"/>
    <x v="3"/>
  </r>
  <r>
    <x v="16"/>
    <x v="85"/>
    <n v="28.571428571428573"/>
    <x v="15"/>
    <x v="3"/>
  </r>
  <r>
    <x v="17"/>
    <x v="86"/>
    <n v="15.384615384615385"/>
    <x v="15"/>
    <x v="3"/>
  </r>
  <r>
    <x v="17"/>
    <x v="87"/>
    <n v="36.263736263736263"/>
    <x v="15"/>
    <x v="3"/>
  </r>
  <r>
    <x v="17"/>
    <x v="88"/>
    <n v="19.780219780219781"/>
    <x v="15"/>
    <x v="3"/>
  </r>
  <r>
    <x v="17"/>
    <x v="89"/>
    <n v="10.989010989010989"/>
    <x v="15"/>
    <x v="3"/>
  </r>
  <r>
    <x v="17"/>
    <x v="4"/>
    <n v="17.582417582417584"/>
    <x v="15"/>
    <x v="3"/>
  </r>
  <r>
    <x v="18"/>
    <x v="86"/>
    <n v="15.384615384615385"/>
    <x v="15"/>
    <x v="3"/>
  </r>
  <r>
    <x v="18"/>
    <x v="87"/>
    <n v="36.263736263736263"/>
    <x v="15"/>
    <x v="3"/>
  </r>
  <r>
    <x v="18"/>
    <x v="88"/>
    <n v="19.780219780219781"/>
    <x v="15"/>
    <x v="3"/>
  </r>
  <r>
    <x v="18"/>
    <x v="90"/>
    <n v="8.791208791208792"/>
    <x v="15"/>
    <x v="3"/>
  </r>
  <r>
    <x v="18"/>
    <x v="91"/>
    <n v="1.098901098901099"/>
    <x v="15"/>
    <x v="3"/>
  </r>
  <r>
    <x v="18"/>
    <x v="92"/>
    <n v="1.098901098901099"/>
    <x v="15"/>
    <x v="3"/>
  </r>
  <r>
    <x v="18"/>
    <x v="93"/>
    <n v="0"/>
    <x v="15"/>
    <x v="3"/>
  </r>
  <r>
    <x v="18"/>
    <x v="4"/>
    <n v="17.582417582417584"/>
    <x v="15"/>
    <x v="3"/>
  </r>
  <r>
    <x v="18"/>
    <x v="94"/>
    <n v="2.36"/>
    <x v="15"/>
    <x v="3"/>
  </r>
  <r>
    <x v="18"/>
    <x v="95"/>
    <n v="2.6721311475409832"/>
    <x v="15"/>
    <x v="3"/>
  </r>
  <r>
    <x v="19"/>
    <x v="96"/>
    <n v="12.087912087912088"/>
    <x v="15"/>
    <x v="3"/>
  </r>
  <r>
    <x v="19"/>
    <x v="97"/>
    <n v="17.582417582417584"/>
    <x v="15"/>
    <x v="3"/>
  </r>
  <r>
    <x v="19"/>
    <x v="98"/>
    <n v="18.681318681318682"/>
    <x v="15"/>
    <x v="3"/>
  </r>
  <r>
    <x v="19"/>
    <x v="99"/>
    <n v="5.4945054945054945"/>
    <x v="15"/>
    <x v="3"/>
  </r>
  <r>
    <x v="19"/>
    <x v="100"/>
    <n v="27.472527472527471"/>
    <x v="15"/>
    <x v="3"/>
  </r>
  <r>
    <x v="19"/>
    <x v="101"/>
    <n v="8.791208791208792"/>
    <x v="15"/>
    <x v="3"/>
  </r>
  <r>
    <x v="19"/>
    <x v="102"/>
    <n v="1.098901098901099"/>
    <x v="15"/>
    <x v="3"/>
  </r>
  <r>
    <x v="19"/>
    <x v="4"/>
    <n v="8.791208791208792"/>
    <x v="15"/>
    <x v="3"/>
  </r>
  <r>
    <x v="20"/>
    <x v="96"/>
    <n v="1"/>
    <x v="15"/>
    <x v="3"/>
  </r>
  <r>
    <x v="20"/>
    <x v="97"/>
    <n v="3"/>
    <x v="15"/>
    <x v="3"/>
  </r>
  <r>
    <x v="20"/>
    <x v="98"/>
    <n v="2"/>
    <x v="15"/>
    <x v="3"/>
  </r>
  <r>
    <x v="20"/>
    <x v="99"/>
    <n v="3"/>
    <x v="15"/>
    <x v="3"/>
  </r>
  <r>
    <x v="20"/>
    <x v="100"/>
    <n v="3.04"/>
    <x v="15"/>
    <x v="3"/>
  </r>
  <r>
    <x v="20"/>
    <x v="101"/>
    <n v="3.714285714285714"/>
    <x v="15"/>
    <x v="3"/>
  </r>
  <r>
    <x v="20"/>
    <x v="102"/>
    <n v="2"/>
    <x v="15"/>
    <x v="3"/>
  </r>
  <r>
    <x v="20"/>
    <x v="4"/>
    <n v="3.125"/>
    <x v="15"/>
    <x v="3"/>
  </r>
  <r>
    <x v="20"/>
    <x v="331"/>
    <n v="2.6333333333333337"/>
    <x v="15"/>
    <x v="3"/>
  </r>
  <r>
    <x v="15"/>
    <x v="81"/>
    <n v="8.1521739130434785"/>
    <x v="16"/>
    <x v="3"/>
  </r>
  <r>
    <x v="15"/>
    <x v="82"/>
    <n v="78.260869565217391"/>
    <x v="16"/>
    <x v="3"/>
  </r>
  <r>
    <x v="15"/>
    <x v="4"/>
    <n v="13.586956521739131"/>
    <x v="16"/>
    <x v="3"/>
  </r>
  <r>
    <x v="16"/>
    <x v="83"/>
    <n v="35.294117647058826"/>
    <x v="16"/>
    <x v="3"/>
  </r>
  <r>
    <x v="16"/>
    <x v="84"/>
    <n v="35.294117647058826"/>
    <x v="16"/>
    <x v="3"/>
  </r>
  <r>
    <x v="16"/>
    <x v="85"/>
    <n v="29.411764705882351"/>
    <x v="16"/>
    <x v="3"/>
  </r>
  <r>
    <x v="17"/>
    <x v="86"/>
    <n v="15.217391304347826"/>
    <x v="16"/>
    <x v="3"/>
  </r>
  <r>
    <x v="17"/>
    <x v="87"/>
    <n v="55.434782608695649"/>
    <x v="16"/>
    <x v="3"/>
  </r>
  <r>
    <x v="17"/>
    <x v="88"/>
    <n v="7.0652173913043477"/>
    <x v="16"/>
    <x v="3"/>
  </r>
  <r>
    <x v="17"/>
    <x v="89"/>
    <n v="8.695652173913043"/>
    <x v="16"/>
    <x v="3"/>
  </r>
  <r>
    <x v="17"/>
    <x v="4"/>
    <n v="13.586956521739131"/>
    <x v="16"/>
    <x v="3"/>
  </r>
  <r>
    <x v="18"/>
    <x v="86"/>
    <n v="15.217391304347826"/>
    <x v="16"/>
    <x v="3"/>
  </r>
  <r>
    <x v="18"/>
    <x v="87"/>
    <n v="55.434782608695649"/>
    <x v="16"/>
    <x v="3"/>
  </r>
  <r>
    <x v="18"/>
    <x v="88"/>
    <n v="7.0652173913043477"/>
    <x v="16"/>
    <x v="3"/>
  </r>
  <r>
    <x v="18"/>
    <x v="90"/>
    <n v="5.4347826086956523"/>
    <x v="16"/>
    <x v="3"/>
  </r>
  <r>
    <x v="18"/>
    <x v="91"/>
    <n v="2.1739130434782608"/>
    <x v="16"/>
    <x v="3"/>
  </r>
  <r>
    <x v="18"/>
    <x v="92"/>
    <n v="0.54347826086956519"/>
    <x v="16"/>
    <x v="3"/>
  </r>
  <r>
    <x v="18"/>
    <x v="93"/>
    <n v="0.54347826086956519"/>
    <x v="16"/>
    <x v="3"/>
  </r>
  <r>
    <x v="18"/>
    <x v="4"/>
    <n v="13.586956521739131"/>
    <x v="16"/>
    <x v="3"/>
  </r>
  <r>
    <x v="18"/>
    <x v="94"/>
    <n v="2.1949685534591183"/>
    <x v="16"/>
    <x v="3"/>
  </r>
  <r>
    <x v="18"/>
    <x v="95"/>
    <n v="2.4503816793893125"/>
    <x v="16"/>
    <x v="3"/>
  </r>
  <r>
    <x v="19"/>
    <x v="96"/>
    <n v="7.6086956521739131"/>
    <x v="16"/>
    <x v="3"/>
  </r>
  <r>
    <x v="19"/>
    <x v="97"/>
    <n v="3.8043478260869565"/>
    <x v="16"/>
    <x v="3"/>
  </r>
  <r>
    <x v="19"/>
    <x v="98"/>
    <n v="54.891304347826086"/>
    <x v="16"/>
    <x v="3"/>
  </r>
  <r>
    <x v="19"/>
    <x v="99"/>
    <n v="11.413043478260869"/>
    <x v="16"/>
    <x v="3"/>
  </r>
  <r>
    <x v="19"/>
    <x v="100"/>
    <n v="8.1521739130434785"/>
    <x v="16"/>
    <x v="3"/>
  </r>
  <r>
    <x v="19"/>
    <x v="101"/>
    <n v="9.2391304347826093"/>
    <x v="16"/>
    <x v="3"/>
  </r>
  <r>
    <x v="19"/>
    <x v="102"/>
    <n v="4.3478260869565215"/>
    <x v="16"/>
    <x v="3"/>
  </r>
  <r>
    <x v="19"/>
    <x v="4"/>
    <n v="0.54347826086956519"/>
    <x v="16"/>
    <x v="3"/>
  </r>
  <r>
    <x v="20"/>
    <x v="96"/>
    <n v="1"/>
    <x v="16"/>
    <x v="3"/>
  </r>
  <r>
    <x v="20"/>
    <x v="97"/>
    <n v="2.8571428571428572"/>
    <x v="16"/>
    <x v="3"/>
  </r>
  <r>
    <x v="20"/>
    <x v="98"/>
    <n v="2"/>
    <x v="16"/>
    <x v="3"/>
  </r>
  <r>
    <x v="20"/>
    <x v="99"/>
    <n v="3.3809523809523805"/>
    <x v="16"/>
    <x v="3"/>
  </r>
  <r>
    <x v="20"/>
    <x v="100"/>
    <n v="4.9333333333333327"/>
    <x v="16"/>
    <x v="3"/>
  </r>
  <r>
    <x v="20"/>
    <x v="101"/>
    <n v="3.5"/>
    <x v="16"/>
    <x v="3"/>
  </r>
  <r>
    <x v="20"/>
    <x v="102"/>
    <n v="2.4285714285714284"/>
    <x v="16"/>
    <x v="3"/>
  </r>
  <r>
    <x v="20"/>
    <x v="4"/>
    <n v="2"/>
    <x v="16"/>
    <x v="3"/>
  </r>
  <r>
    <x v="20"/>
    <x v="331"/>
    <n v="2.4944444444444458"/>
    <x v="16"/>
    <x v="3"/>
  </r>
  <r>
    <x v="21"/>
    <x v="103"/>
    <n v="49.387982195845694"/>
    <x v="0"/>
    <x v="2"/>
  </r>
  <r>
    <x v="21"/>
    <x v="104"/>
    <n v="39.094955489614243"/>
    <x v="0"/>
    <x v="2"/>
  </r>
  <r>
    <x v="21"/>
    <x v="4"/>
    <n v="11.517062314540059"/>
    <x v="0"/>
    <x v="2"/>
  </r>
  <r>
    <x v="22"/>
    <x v="105"/>
    <n v="98.201038575667653"/>
    <x v="0"/>
    <x v="2"/>
  </r>
  <r>
    <x v="22"/>
    <x v="106"/>
    <n v="1.7989614243323442"/>
    <x v="0"/>
    <x v="2"/>
  </r>
  <r>
    <x v="23"/>
    <x v="105"/>
    <n v="90.411721068249264"/>
    <x v="0"/>
    <x v="2"/>
  </r>
  <r>
    <x v="23"/>
    <x v="106"/>
    <n v="9.5882789317507413"/>
    <x v="0"/>
    <x v="2"/>
  </r>
  <r>
    <x v="24"/>
    <x v="105"/>
    <n v="99.554896142433236"/>
    <x v="0"/>
    <x v="2"/>
  </r>
  <r>
    <x v="24"/>
    <x v="106"/>
    <n v="0.44510385756676557"/>
    <x v="0"/>
    <x v="2"/>
  </r>
  <r>
    <x v="25"/>
    <x v="105"/>
    <n v="98.497774480712167"/>
    <x v="0"/>
    <x v="2"/>
  </r>
  <r>
    <x v="25"/>
    <x v="106"/>
    <n v="1.5022255192878338"/>
    <x v="0"/>
    <x v="2"/>
  </r>
  <r>
    <x v="26"/>
    <x v="105"/>
    <n v="85.218842729970333"/>
    <x v="0"/>
    <x v="2"/>
  </r>
  <r>
    <x v="26"/>
    <x v="106"/>
    <n v="14.781157270029674"/>
    <x v="0"/>
    <x v="2"/>
  </r>
  <r>
    <x v="27"/>
    <x v="105"/>
    <n v="95.474777448071222"/>
    <x v="0"/>
    <x v="2"/>
  </r>
  <r>
    <x v="27"/>
    <x v="106"/>
    <n v="4.525222551928783"/>
    <x v="0"/>
    <x v="2"/>
  </r>
  <r>
    <x v="28"/>
    <x v="105"/>
    <n v="94.380563798219583"/>
    <x v="0"/>
    <x v="2"/>
  </r>
  <r>
    <x v="28"/>
    <x v="106"/>
    <n v="5.6194362017804158"/>
    <x v="0"/>
    <x v="2"/>
  </r>
  <r>
    <x v="29"/>
    <x v="105"/>
    <n v="98.219584569732945"/>
    <x v="0"/>
    <x v="2"/>
  </r>
  <r>
    <x v="29"/>
    <x v="106"/>
    <n v="1.7804154302670623"/>
    <x v="0"/>
    <x v="2"/>
  </r>
  <r>
    <x v="30"/>
    <x v="105"/>
    <n v="75.964391691394653"/>
    <x v="0"/>
    <x v="2"/>
  </r>
  <r>
    <x v="30"/>
    <x v="106"/>
    <n v="24.03560830860534"/>
    <x v="0"/>
    <x v="2"/>
  </r>
  <r>
    <x v="31"/>
    <x v="105"/>
    <n v="98.905786350148361"/>
    <x v="0"/>
    <x v="2"/>
  </r>
  <r>
    <x v="31"/>
    <x v="106"/>
    <n v="1.0942136498516319"/>
    <x v="0"/>
    <x v="2"/>
  </r>
  <r>
    <x v="32"/>
    <x v="105"/>
    <n v="94.399109792284861"/>
    <x v="0"/>
    <x v="2"/>
  </r>
  <r>
    <x v="32"/>
    <x v="106"/>
    <n v="5.6008902077151337"/>
    <x v="0"/>
    <x v="2"/>
  </r>
  <r>
    <x v="33"/>
    <x v="105"/>
    <n v="94.269287833827889"/>
    <x v="0"/>
    <x v="2"/>
  </r>
  <r>
    <x v="33"/>
    <x v="106"/>
    <n v="5.7307121661721068"/>
    <x v="0"/>
    <x v="2"/>
  </r>
  <r>
    <x v="34"/>
    <x v="105"/>
    <n v="97.644658753709194"/>
    <x v="0"/>
    <x v="2"/>
  </r>
  <r>
    <x v="34"/>
    <x v="106"/>
    <n v="2.3553412462908012"/>
    <x v="0"/>
    <x v="2"/>
  </r>
  <r>
    <x v="21"/>
    <x v="103"/>
    <n v="54.755555555555553"/>
    <x v="1"/>
    <x v="2"/>
  </r>
  <r>
    <x v="21"/>
    <x v="104"/>
    <n v="33.777777777777779"/>
    <x v="1"/>
    <x v="2"/>
  </r>
  <r>
    <x v="21"/>
    <x v="4"/>
    <n v="11.466666666666667"/>
    <x v="1"/>
    <x v="2"/>
  </r>
  <r>
    <x v="22"/>
    <x v="105"/>
    <n v="98.488888888888894"/>
    <x v="1"/>
    <x v="2"/>
  </r>
  <r>
    <x v="22"/>
    <x v="106"/>
    <n v="1.5111111111111111"/>
    <x v="1"/>
    <x v="2"/>
  </r>
  <r>
    <x v="23"/>
    <x v="105"/>
    <n v="90.577777777777783"/>
    <x v="1"/>
    <x v="2"/>
  </r>
  <r>
    <x v="23"/>
    <x v="106"/>
    <n v="9.4222222222222225"/>
    <x v="1"/>
    <x v="2"/>
  </r>
  <r>
    <x v="24"/>
    <x v="105"/>
    <n v="98.933333333333337"/>
    <x v="1"/>
    <x v="2"/>
  </r>
  <r>
    <x v="24"/>
    <x v="106"/>
    <n v="1.0666666666666667"/>
    <x v="1"/>
    <x v="2"/>
  </r>
  <r>
    <x v="25"/>
    <x v="105"/>
    <n v="97.24444444444444"/>
    <x v="1"/>
    <x v="2"/>
  </r>
  <r>
    <x v="25"/>
    <x v="106"/>
    <n v="2.7555555555555555"/>
    <x v="1"/>
    <x v="2"/>
  </r>
  <r>
    <x v="26"/>
    <x v="105"/>
    <n v="88.977777777777774"/>
    <x v="1"/>
    <x v="2"/>
  </r>
  <r>
    <x v="26"/>
    <x v="106"/>
    <n v="11.022222222222222"/>
    <x v="1"/>
    <x v="2"/>
  </r>
  <r>
    <x v="27"/>
    <x v="105"/>
    <n v="93.688888888888883"/>
    <x v="1"/>
    <x v="2"/>
  </r>
  <r>
    <x v="27"/>
    <x v="106"/>
    <n v="6.3111111111111109"/>
    <x v="1"/>
    <x v="2"/>
  </r>
  <r>
    <x v="28"/>
    <x v="105"/>
    <n v="89.6"/>
    <x v="1"/>
    <x v="2"/>
  </r>
  <r>
    <x v="28"/>
    <x v="106"/>
    <n v="10.4"/>
    <x v="1"/>
    <x v="2"/>
  </r>
  <r>
    <x v="29"/>
    <x v="105"/>
    <n v="98.222222222222229"/>
    <x v="1"/>
    <x v="2"/>
  </r>
  <r>
    <x v="29"/>
    <x v="106"/>
    <n v="1.7777777777777777"/>
    <x v="1"/>
    <x v="2"/>
  </r>
  <r>
    <x v="30"/>
    <x v="105"/>
    <n v="74.75555555555556"/>
    <x v="1"/>
    <x v="2"/>
  </r>
  <r>
    <x v="30"/>
    <x v="106"/>
    <n v="25.244444444444444"/>
    <x v="1"/>
    <x v="2"/>
  </r>
  <r>
    <x v="31"/>
    <x v="105"/>
    <n v="98.933333333333337"/>
    <x v="1"/>
    <x v="2"/>
  </r>
  <r>
    <x v="31"/>
    <x v="106"/>
    <n v="1.0666666666666667"/>
    <x v="1"/>
    <x v="2"/>
  </r>
  <r>
    <x v="32"/>
    <x v="105"/>
    <n v="92.62222222222222"/>
    <x v="1"/>
    <x v="2"/>
  </r>
  <r>
    <x v="32"/>
    <x v="106"/>
    <n v="7.3777777777777782"/>
    <x v="1"/>
    <x v="2"/>
  </r>
  <r>
    <x v="33"/>
    <x v="105"/>
    <n v="88.533333333333331"/>
    <x v="1"/>
    <x v="2"/>
  </r>
  <r>
    <x v="33"/>
    <x v="106"/>
    <n v="11.466666666666667"/>
    <x v="1"/>
    <x v="2"/>
  </r>
  <r>
    <x v="34"/>
    <x v="105"/>
    <n v="96.888888888888886"/>
    <x v="1"/>
    <x v="2"/>
  </r>
  <r>
    <x v="34"/>
    <x v="106"/>
    <n v="3.1111111111111112"/>
    <x v="1"/>
    <x v="2"/>
  </r>
  <r>
    <x v="21"/>
    <x v="103"/>
    <n v="30.271739130434781"/>
    <x v="2"/>
    <x v="2"/>
  </r>
  <r>
    <x v="21"/>
    <x v="104"/>
    <n v="57.934782608695649"/>
    <x v="2"/>
    <x v="2"/>
  </r>
  <r>
    <x v="21"/>
    <x v="4"/>
    <n v="11.793478260869565"/>
    <x v="2"/>
    <x v="2"/>
  </r>
  <r>
    <x v="22"/>
    <x v="105"/>
    <n v="98.478260869565219"/>
    <x v="2"/>
    <x v="2"/>
  </r>
  <r>
    <x v="22"/>
    <x v="106"/>
    <n v="1.5217391304347827"/>
    <x v="2"/>
    <x v="2"/>
  </r>
  <r>
    <x v="23"/>
    <x v="105"/>
    <n v="93.260869565217391"/>
    <x v="2"/>
    <x v="2"/>
  </r>
  <r>
    <x v="23"/>
    <x v="106"/>
    <n v="6.7391304347826084"/>
    <x v="2"/>
    <x v="2"/>
  </r>
  <r>
    <x v="24"/>
    <x v="105"/>
    <n v="99.891304347826093"/>
    <x v="2"/>
    <x v="2"/>
  </r>
  <r>
    <x v="24"/>
    <x v="106"/>
    <n v="0.10869565217391304"/>
    <x v="2"/>
    <x v="2"/>
  </r>
  <r>
    <x v="25"/>
    <x v="105"/>
    <n v="99.021739130434781"/>
    <x v="2"/>
    <x v="2"/>
  </r>
  <r>
    <x v="25"/>
    <x v="106"/>
    <n v="0.97826086956521741"/>
    <x v="2"/>
    <x v="2"/>
  </r>
  <r>
    <x v="26"/>
    <x v="105"/>
    <n v="96.684782608695656"/>
    <x v="2"/>
    <x v="2"/>
  </r>
  <r>
    <x v="26"/>
    <x v="106"/>
    <n v="3.3152173913043477"/>
    <x v="2"/>
    <x v="2"/>
  </r>
  <r>
    <x v="27"/>
    <x v="105"/>
    <n v="96.902173913043484"/>
    <x v="2"/>
    <x v="2"/>
  </r>
  <r>
    <x v="27"/>
    <x v="106"/>
    <n v="3.097826086956522"/>
    <x v="2"/>
    <x v="2"/>
  </r>
  <r>
    <x v="28"/>
    <x v="105"/>
    <n v="98.206521739130437"/>
    <x v="2"/>
    <x v="2"/>
  </r>
  <r>
    <x v="28"/>
    <x v="106"/>
    <n v="1.7934782608695652"/>
    <x v="2"/>
    <x v="2"/>
  </r>
  <r>
    <x v="29"/>
    <x v="105"/>
    <n v="98.532608695652172"/>
    <x v="2"/>
    <x v="2"/>
  </r>
  <r>
    <x v="29"/>
    <x v="106"/>
    <n v="1.4673913043478262"/>
    <x v="2"/>
    <x v="2"/>
  </r>
  <r>
    <x v="30"/>
    <x v="105"/>
    <n v="84.510869565217391"/>
    <x v="2"/>
    <x v="2"/>
  </r>
  <r>
    <x v="30"/>
    <x v="106"/>
    <n v="15.489130434782609"/>
    <x v="2"/>
    <x v="2"/>
  </r>
  <r>
    <x v="31"/>
    <x v="105"/>
    <n v="99.347826086956516"/>
    <x v="2"/>
    <x v="2"/>
  </r>
  <r>
    <x v="31"/>
    <x v="106"/>
    <n v="0.65217391304347827"/>
    <x v="2"/>
    <x v="2"/>
  </r>
  <r>
    <x v="32"/>
    <x v="105"/>
    <n v="98.043478260869563"/>
    <x v="2"/>
    <x v="2"/>
  </r>
  <r>
    <x v="32"/>
    <x v="106"/>
    <n v="1.9565217391304348"/>
    <x v="2"/>
    <x v="2"/>
  </r>
  <r>
    <x v="33"/>
    <x v="105"/>
    <n v="98.206521739130437"/>
    <x v="2"/>
    <x v="2"/>
  </r>
  <r>
    <x v="33"/>
    <x v="106"/>
    <n v="1.7934782608695652"/>
    <x v="2"/>
    <x v="2"/>
  </r>
  <r>
    <x v="34"/>
    <x v="105"/>
    <n v="98.967391304347828"/>
    <x v="2"/>
    <x v="2"/>
  </r>
  <r>
    <x v="34"/>
    <x v="106"/>
    <n v="1.0326086956521738"/>
    <x v="2"/>
    <x v="2"/>
  </r>
  <r>
    <x v="21"/>
    <x v="103"/>
    <n v="75.91549295774648"/>
    <x v="3"/>
    <x v="2"/>
  </r>
  <r>
    <x v="21"/>
    <x v="104"/>
    <n v="16.197183098591548"/>
    <x v="3"/>
    <x v="2"/>
  </r>
  <r>
    <x v="21"/>
    <x v="4"/>
    <n v="7.887323943661972"/>
    <x v="3"/>
    <x v="2"/>
  </r>
  <r>
    <x v="22"/>
    <x v="105"/>
    <n v="98.309859154929583"/>
    <x v="3"/>
    <x v="2"/>
  </r>
  <r>
    <x v="22"/>
    <x v="106"/>
    <n v="1.6901408450704225"/>
    <x v="3"/>
    <x v="2"/>
  </r>
  <r>
    <x v="23"/>
    <x v="105"/>
    <n v="86.901408450704224"/>
    <x v="3"/>
    <x v="2"/>
  </r>
  <r>
    <x v="23"/>
    <x v="106"/>
    <n v="13.098591549295774"/>
    <x v="3"/>
    <x v="2"/>
  </r>
  <r>
    <x v="24"/>
    <x v="105"/>
    <n v="99.436619718309856"/>
    <x v="3"/>
    <x v="2"/>
  </r>
  <r>
    <x v="24"/>
    <x v="106"/>
    <n v="0.56338028169014087"/>
    <x v="3"/>
    <x v="2"/>
  </r>
  <r>
    <x v="25"/>
    <x v="105"/>
    <n v="99.014084507042256"/>
    <x v="3"/>
    <x v="2"/>
  </r>
  <r>
    <x v="25"/>
    <x v="106"/>
    <n v="0.9859154929577465"/>
    <x v="3"/>
    <x v="2"/>
  </r>
  <r>
    <x v="26"/>
    <x v="105"/>
    <n v="59.577464788732392"/>
    <x v="3"/>
    <x v="2"/>
  </r>
  <r>
    <x v="26"/>
    <x v="106"/>
    <n v="40.422535211267608"/>
    <x v="3"/>
    <x v="2"/>
  </r>
  <r>
    <x v="27"/>
    <x v="105"/>
    <n v="95.492957746478879"/>
    <x v="3"/>
    <x v="2"/>
  </r>
  <r>
    <x v="27"/>
    <x v="106"/>
    <n v="4.507042253521127"/>
    <x v="3"/>
    <x v="2"/>
  </r>
  <r>
    <x v="28"/>
    <x v="105"/>
    <n v="92.535211267605632"/>
    <x v="3"/>
    <x v="2"/>
  </r>
  <r>
    <x v="28"/>
    <x v="106"/>
    <n v="7.464788732394366"/>
    <x v="3"/>
    <x v="2"/>
  </r>
  <r>
    <x v="29"/>
    <x v="105"/>
    <n v="98.873239436619713"/>
    <x v="3"/>
    <x v="2"/>
  </r>
  <r>
    <x v="29"/>
    <x v="106"/>
    <n v="1.1267605633802817"/>
    <x v="3"/>
    <x v="2"/>
  </r>
  <r>
    <x v="30"/>
    <x v="105"/>
    <n v="60.845070422535208"/>
    <x v="3"/>
    <x v="2"/>
  </r>
  <r>
    <x v="30"/>
    <x v="106"/>
    <n v="39.154929577464792"/>
    <x v="3"/>
    <x v="2"/>
  </r>
  <r>
    <x v="31"/>
    <x v="105"/>
    <n v="98.309859154929583"/>
    <x v="3"/>
    <x v="2"/>
  </r>
  <r>
    <x v="31"/>
    <x v="106"/>
    <n v="1.6901408450704225"/>
    <x v="3"/>
    <x v="2"/>
  </r>
  <r>
    <x v="32"/>
    <x v="105"/>
    <n v="90.563380281690144"/>
    <x v="3"/>
    <x v="2"/>
  </r>
  <r>
    <x v="32"/>
    <x v="106"/>
    <n v="9.4366197183098599"/>
    <x v="3"/>
    <x v="2"/>
  </r>
  <r>
    <x v="33"/>
    <x v="105"/>
    <n v="93.802816901408448"/>
    <x v="3"/>
    <x v="2"/>
  </r>
  <r>
    <x v="33"/>
    <x v="106"/>
    <n v="6.197183098591549"/>
    <x v="3"/>
    <x v="2"/>
  </r>
  <r>
    <x v="34"/>
    <x v="105"/>
    <n v="98.450704225352112"/>
    <x v="3"/>
    <x v="2"/>
  </r>
  <r>
    <x v="34"/>
    <x v="106"/>
    <n v="1.5492957746478873"/>
    <x v="3"/>
    <x v="2"/>
  </r>
  <r>
    <x v="21"/>
    <x v="103"/>
    <n v="46.956521739130437"/>
    <x v="4"/>
    <x v="2"/>
  </r>
  <r>
    <x v="21"/>
    <x v="104"/>
    <n v="34.927536231884055"/>
    <x v="4"/>
    <x v="2"/>
  </r>
  <r>
    <x v="21"/>
    <x v="4"/>
    <n v="18.115942028985508"/>
    <x v="4"/>
    <x v="2"/>
  </r>
  <r>
    <x v="22"/>
    <x v="105"/>
    <n v="97.536231884057969"/>
    <x v="4"/>
    <x v="2"/>
  </r>
  <r>
    <x v="22"/>
    <x v="106"/>
    <n v="2.4637681159420288"/>
    <x v="4"/>
    <x v="2"/>
  </r>
  <r>
    <x v="23"/>
    <x v="105"/>
    <n v="94.637681159420296"/>
    <x v="4"/>
    <x v="2"/>
  </r>
  <r>
    <x v="23"/>
    <x v="106"/>
    <n v="5.36231884057971"/>
    <x v="4"/>
    <x v="2"/>
  </r>
  <r>
    <x v="24"/>
    <x v="105"/>
    <n v="99.85507246376811"/>
    <x v="4"/>
    <x v="2"/>
  </r>
  <r>
    <x v="24"/>
    <x v="106"/>
    <n v="0.14492753623188406"/>
    <x v="4"/>
    <x v="2"/>
  </r>
  <r>
    <x v="25"/>
    <x v="105"/>
    <n v="99.420289855072468"/>
    <x v="4"/>
    <x v="2"/>
  </r>
  <r>
    <x v="25"/>
    <x v="106"/>
    <n v="0.57971014492753625"/>
    <x v="4"/>
    <x v="2"/>
  </r>
  <r>
    <x v="26"/>
    <x v="105"/>
    <n v="83.333333333333329"/>
    <x v="4"/>
    <x v="2"/>
  </r>
  <r>
    <x v="26"/>
    <x v="106"/>
    <n v="16.666666666666668"/>
    <x v="4"/>
    <x v="2"/>
  </r>
  <r>
    <x v="27"/>
    <x v="105"/>
    <n v="96.956521739130437"/>
    <x v="4"/>
    <x v="2"/>
  </r>
  <r>
    <x v="27"/>
    <x v="106"/>
    <n v="3.0434782608695654"/>
    <x v="4"/>
    <x v="2"/>
  </r>
  <r>
    <x v="28"/>
    <x v="105"/>
    <n v="96.086956521739125"/>
    <x v="4"/>
    <x v="2"/>
  </r>
  <r>
    <x v="28"/>
    <x v="106"/>
    <n v="3.9130434782608696"/>
    <x v="4"/>
    <x v="2"/>
  </r>
  <r>
    <x v="29"/>
    <x v="105"/>
    <n v="98.550724637681157"/>
    <x v="4"/>
    <x v="2"/>
  </r>
  <r>
    <x v="29"/>
    <x v="106"/>
    <n v="1.4492753623188406"/>
    <x v="4"/>
    <x v="2"/>
  </r>
  <r>
    <x v="30"/>
    <x v="105"/>
    <n v="77.391304347826093"/>
    <x v="4"/>
    <x v="2"/>
  </r>
  <r>
    <x v="30"/>
    <x v="106"/>
    <n v="22.608695652173914"/>
    <x v="4"/>
    <x v="2"/>
  </r>
  <r>
    <x v="31"/>
    <x v="105"/>
    <n v="99.130434782608702"/>
    <x v="4"/>
    <x v="2"/>
  </r>
  <r>
    <x v="31"/>
    <x v="106"/>
    <n v="0.86956521739130432"/>
    <x v="4"/>
    <x v="2"/>
  </r>
  <r>
    <x v="32"/>
    <x v="105"/>
    <n v="96.521739130434781"/>
    <x v="4"/>
    <x v="2"/>
  </r>
  <r>
    <x v="32"/>
    <x v="106"/>
    <n v="3.4782608695652173"/>
    <x v="4"/>
    <x v="2"/>
  </r>
  <r>
    <x v="33"/>
    <x v="105"/>
    <n v="95.072463768115938"/>
    <x v="4"/>
    <x v="2"/>
  </r>
  <r>
    <x v="33"/>
    <x v="106"/>
    <n v="4.9275362318840576"/>
    <x v="4"/>
    <x v="2"/>
  </r>
  <r>
    <x v="34"/>
    <x v="105"/>
    <n v="97.246376811594203"/>
    <x v="4"/>
    <x v="2"/>
  </r>
  <r>
    <x v="34"/>
    <x v="106"/>
    <n v="2.7536231884057969"/>
    <x v="4"/>
    <x v="2"/>
  </r>
  <r>
    <x v="21"/>
    <x v="103"/>
    <n v="49.743589743589745"/>
    <x v="5"/>
    <x v="2"/>
  </r>
  <r>
    <x v="21"/>
    <x v="104"/>
    <n v="32.307692307692307"/>
    <x v="5"/>
    <x v="2"/>
  </r>
  <r>
    <x v="21"/>
    <x v="4"/>
    <n v="17.948717948717949"/>
    <x v="5"/>
    <x v="2"/>
  </r>
  <r>
    <x v="22"/>
    <x v="105"/>
    <n v="97.948717948717942"/>
    <x v="5"/>
    <x v="2"/>
  </r>
  <r>
    <x v="22"/>
    <x v="106"/>
    <n v="2.0512820512820511"/>
    <x v="5"/>
    <x v="2"/>
  </r>
  <r>
    <x v="23"/>
    <x v="105"/>
    <n v="94.358974358974365"/>
    <x v="5"/>
    <x v="2"/>
  </r>
  <r>
    <x v="23"/>
    <x v="106"/>
    <n v="5.6410256410256414"/>
    <x v="5"/>
    <x v="2"/>
  </r>
  <r>
    <x v="24"/>
    <x v="105"/>
    <n v="100"/>
    <x v="5"/>
    <x v="2"/>
  </r>
  <r>
    <x v="24"/>
    <x v="106"/>
    <n v="0"/>
    <x v="5"/>
    <x v="2"/>
  </r>
  <r>
    <x v="25"/>
    <x v="105"/>
    <n v="99.487179487179489"/>
    <x v="5"/>
    <x v="2"/>
  </r>
  <r>
    <x v="25"/>
    <x v="106"/>
    <n v="0.51282051282051277"/>
    <x v="5"/>
    <x v="2"/>
  </r>
  <r>
    <x v="26"/>
    <x v="105"/>
    <n v="86.666666666666671"/>
    <x v="5"/>
    <x v="2"/>
  </r>
  <r>
    <x v="26"/>
    <x v="106"/>
    <n v="13.333333333333334"/>
    <x v="5"/>
    <x v="2"/>
  </r>
  <r>
    <x v="27"/>
    <x v="105"/>
    <n v="96.410256410256409"/>
    <x v="5"/>
    <x v="2"/>
  </r>
  <r>
    <x v="27"/>
    <x v="106"/>
    <n v="3.5897435897435899"/>
    <x v="5"/>
    <x v="2"/>
  </r>
  <r>
    <x v="28"/>
    <x v="105"/>
    <n v="97.435897435897431"/>
    <x v="5"/>
    <x v="2"/>
  </r>
  <r>
    <x v="28"/>
    <x v="106"/>
    <n v="2.5641025641025643"/>
    <x v="5"/>
    <x v="2"/>
  </r>
  <r>
    <x v="29"/>
    <x v="105"/>
    <n v="98.974358974358978"/>
    <x v="5"/>
    <x v="2"/>
  </r>
  <r>
    <x v="29"/>
    <x v="106"/>
    <n v="1.0256410256410255"/>
    <x v="5"/>
    <x v="2"/>
  </r>
  <r>
    <x v="30"/>
    <x v="105"/>
    <n v="68.717948717948715"/>
    <x v="5"/>
    <x v="2"/>
  </r>
  <r>
    <x v="30"/>
    <x v="106"/>
    <n v="31.282051282051281"/>
    <x v="5"/>
    <x v="2"/>
  </r>
  <r>
    <x v="31"/>
    <x v="105"/>
    <n v="98.974358974358978"/>
    <x v="5"/>
    <x v="2"/>
  </r>
  <r>
    <x v="31"/>
    <x v="106"/>
    <n v="1.0256410256410255"/>
    <x v="5"/>
    <x v="2"/>
  </r>
  <r>
    <x v="32"/>
    <x v="105"/>
    <n v="96.410256410256409"/>
    <x v="5"/>
    <x v="2"/>
  </r>
  <r>
    <x v="32"/>
    <x v="106"/>
    <n v="3.5897435897435899"/>
    <x v="5"/>
    <x v="2"/>
  </r>
  <r>
    <x v="33"/>
    <x v="105"/>
    <n v="91.282051282051285"/>
    <x v="5"/>
    <x v="2"/>
  </r>
  <r>
    <x v="33"/>
    <x v="106"/>
    <n v="8.7179487179487172"/>
    <x v="5"/>
    <x v="2"/>
  </r>
  <r>
    <x v="34"/>
    <x v="105"/>
    <n v="94.358974358974365"/>
    <x v="5"/>
    <x v="2"/>
  </r>
  <r>
    <x v="34"/>
    <x v="106"/>
    <n v="5.6410256410256414"/>
    <x v="5"/>
    <x v="2"/>
  </r>
  <r>
    <x v="21"/>
    <x v="103"/>
    <n v="47.933884297520663"/>
    <x v="6"/>
    <x v="2"/>
  </r>
  <r>
    <x v="21"/>
    <x v="104"/>
    <n v="32.231404958677686"/>
    <x v="6"/>
    <x v="2"/>
  </r>
  <r>
    <x v="21"/>
    <x v="4"/>
    <n v="19.834710743801654"/>
    <x v="6"/>
    <x v="2"/>
  </r>
  <r>
    <x v="22"/>
    <x v="105"/>
    <n v="97.52066115702479"/>
    <x v="6"/>
    <x v="2"/>
  </r>
  <r>
    <x v="22"/>
    <x v="106"/>
    <n v="2.4793388429752068"/>
    <x v="6"/>
    <x v="2"/>
  </r>
  <r>
    <x v="23"/>
    <x v="105"/>
    <n v="98.347107438016522"/>
    <x v="6"/>
    <x v="2"/>
  </r>
  <r>
    <x v="23"/>
    <x v="106"/>
    <n v="1.6528925619834711"/>
    <x v="6"/>
    <x v="2"/>
  </r>
  <r>
    <x v="24"/>
    <x v="105"/>
    <n v="99.173553719008268"/>
    <x v="6"/>
    <x v="2"/>
  </r>
  <r>
    <x v="24"/>
    <x v="106"/>
    <n v="0.82644628099173556"/>
    <x v="6"/>
    <x v="2"/>
  </r>
  <r>
    <x v="25"/>
    <x v="105"/>
    <n v="100"/>
    <x v="6"/>
    <x v="2"/>
  </r>
  <r>
    <x v="25"/>
    <x v="106"/>
    <n v="0"/>
    <x v="6"/>
    <x v="2"/>
  </r>
  <r>
    <x v="26"/>
    <x v="105"/>
    <n v="71.900826446280988"/>
    <x v="6"/>
    <x v="2"/>
  </r>
  <r>
    <x v="26"/>
    <x v="106"/>
    <n v="28.099173553719009"/>
    <x v="6"/>
    <x v="2"/>
  </r>
  <r>
    <x v="27"/>
    <x v="105"/>
    <n v="95.867768595041326"/>
    <x v="6"/>
    <x v="2"/>
  </r>
  <r>
    <x v="27"/>
    <x v="106"/>
    <n v="4.1322314049586772"/>
    <x v="6"/>
    <x v="2"/>
  </r>
  <r>
    <x v="28"/>
    <x v="105"/>
    <n v="97.52066115702479"/>
    <x v="6"/>
    <x v="2"/>
  </r>
  <r>
    <x v="28"/>
    <x v="106"/>
    <n v="2.4793388429752068"/>
    <x v="6"/>
    <x v="2"/>
  </r>
  <r>
    <x v="29"/>
    <x v="105"/>
    <n v="96.694214876033058"/>
    <x v="6"/>
    <x v="2"/>
  </r>
  <r>
    <x v="29"/>
    <x v="106"/>
    <n v="3.3057851239669422"/>
    <x v="6"/>
    <x v="2"/>
  </r>
  <r>
    <x v="30"/>
    <x v="105"/>
    <n v="80.165289256198349"/>
    <x v="6"/>
    <x v="2"/>
  </r>
  <r>
    <x v="30"/>
    <x v="106"/>
    <n v="19.834710743801654"/>
    <x v="6"/>
    <x v="2"/>
  </r>
  <r>
    <x v="31"/>
    <x v="105"/>
    <n v="100"/>
    <x v="6"/>
    <x v="2"/>
  </r>
  <r>
    <x v="31"/>
    <x v="106"/>
    <n v="0"/>
    <x v="6"/>
    <x v="2"/>
  </r>
  <r>
    <x v="32"/>
    <x v="105"/>
    <n v="97.52066115702479"/>
    <x v="6"/>
    <x v="2"/>
  </r>
  <r>
    <x v="32"/>
    <x v="106"/>
    <n v="2.4793388429752068"/>
    <x v="6"/>
    <x v="2"/>
  </r>
  <r>
    <x v="33"/>
    <x v="105"/>
    <n v="99.173553719008268"/>
    <x v="6"/>
    <x v="2"/>
  </r>
  <r>
    <x v="33"/>
    <x v="106"/>
    <n v="0.82644628099173556"/>
    <x v="6"/>
    <x v="2"/>
  </r>
  <r>
    <x v="34"/>
    <x v="105"/>
    <n v="99.173553719008268"/>
    <x v="6"/>
    <x v="2"/>
  </r>
  <r>
    <x v="34"/>
    <x v="106"/>
    <n v="0.82644628099173556"/>
    <x v="6"/>
    <x v="2"/>
  </r>
  <r>
    <x v="21"/>
    <x v="103"/>
    <n v="49.253731343283583"/>
    <x v="7"/>
    <x v="2"/>
  </r>
  <r>
    <x v="21"/>
    <x v="104"/>
    <n v="35.820895522388057"/>
    <x v="7"/>
    <x v="2"/>
  </r>
  <r>
    <x v="21"/>
    <x v="4"/>
    <n v="14.925373134328359"/>
    <x v="7"/>
    <x v="2"/>
  </r>
  <r>
    <x v="22"/>
    <x v="105"/>
    <n v="96.517412935323378"/>
    <x v="7"/>
    <x v="2"/>
  </r>
  <r>
    <x v="22"/>
    <x v="106"/>
    <n v="3.4825870646766171"/>
    <x v="7"/>
    <x v="2"/>
  </r>
  <r>
    <x v="23"/>
    <x v="105"/>
    <n v="95.024875621890544"/>
    <x v="7"/>
    <x v="2"/>
  </r>
  <r>
    <x v="23"/>
    <x v="106"/>
    <n v="4.9751243781094523"/>
    <x v="7"/>
    <x v="2"/>
  </r>
  <r>
    <x v="24"/>
    <x v="105"/>
    <n v="100"/>
    <x v="7"/>
    <x v="2"/>
  </r>
  <r>
    <x v="24"/>
    <x v="106"/>
    <n v="0"/>
    <x v="7"/>
    <x v="2"/>
  </r>
  <r>
    <x v="25"/>
    <x v="105"/>
    <n v="99.50248756218906"/>
    <x v="7"/>
    <x v="2"/>
  </r>
  <r>
    <x v="25"/>
    <x v="106"/>
    <n v="0.49751243781094528"/>
    <x v="7"/>
    <x v="2"/>
  </r>
  <r>
    <x v="26"/>
    <x v="105"/>
    <n v="84.577114427860693"/>
    <x v="7"/>
    <x v="2"/>
  </r>
  <r>
    <x v="26"/>
    <x v="106"/>
    <n v="15.422885572139304"/>
    <x v="7"/>
    <x v="2"/>
  </r>
  <r>
    <x v="27"/>
    <x v="105"/>
    <n v="97.512437810945272"/>
    <x v="7"/>
    <x v="2"/>
  </r>
  <r>
    <x v="27"/>
    <x v="106"/>
    <n v="2.4875621890547261"/>
    <x v="7"/>
    <x v="2"/>
  </r>
  <r>
    <x v="28"/>
    <x v="105"/>
    <n v="93.53233830845771"/>
    <x v="7"/>
    <x v="2"/>
  </r>
  <r>
    <x v="28"/>
    <x v="106"/>
    <n v="6.4676616915422889"/>
    <x v="7"/>
    <x v="2"/>
  </r>
  <r>
    <x v="29"/>
    <x v="105"/>
    <n v="98.507462686567166"/>
    <x v="7"/>
    <x v="2"/>
  </r>
  <r>
    <x v="29"/>
    <x v="106"/>
    <n v="1.4925373134328359"/>
    <x v="7"/>
    <x v="2"/>
  </r>
  <r>
    <x v="30"/>
    <x v="105"/>
    <n v="81.094527363184085"/>
    <x v="7"/>
    <x v="2"/>
  </r>
  <r>
    <x v="30"/>
    <x v="106"/>
    <n v="18.905472636815919"/>
    <x v="7"/>
    <x v="2"/>
  </r>
  <r>
    <x v="31"/>
    <x v="105"/>
    <n v="99.004975124378106"/>
    <x v="7"/>
    <x v="2"/>
  </r>
  <r>
    <x v="31"/>
    <x v="106"/>
    <n v="0.99502487562189057"/>
    <x v="7"/>
    <x v="2"/>
  </r>
  <r>
    <x v="32"/>
    <x v="105"/>
    <n v="96.517412935323378"/>
    <x v="7"/>
    <x v="2"/>
  </r>
  <r>
    <x v="32"/>
    <x v="106"/>
    <n v="3.4825870646766171"/>
    <x v="7"/>
    <x v="2"/>
  </r>
  <r>
    <x v="33"/>
    <x v="105"/>
    <n v="94.02985074626865"/>
    <x v="7"/>
    <x v="2"/>
  </r>
  <r>
    <x v="33"/>
    <x v="106"/>
    <n v="5.9701492537313436"/>
    <x v="7"/>
    <x v="2"/>
  </r>
  <r>
    <x v="34"/>
    <x v="105"/>
    <n v="97.014925373134332"/>
    <x v="7"/>
    <x v="2"/>
  </r>
  <r>
    <x v="34"/>
    <x v="106"/>
    <n v="2.9850746268656718"/>
    <x v="7"/>
    <x v="2"/>
  </r>
  <r>
    <x v="21"/>
    <x v="103"/>
    <n v="40.462427745664741"/>
    <x v="8"/>
    <x v="2"/>
  </r>
  <r>
    <x v="21"/>
    <x v="104"/>
    <n v="38.728323699421964"/>
    <x v="8"/>
    <x v="2"/>
  </r>
  <r>
    <x v="21"/>
    <x v="4"/>
    <n v="20.809248554913296"/>
    <x v="8"/>
    <x v="2"/>
  </r>
  <r>
    <x v="22"/>
    <x v="105"/>
    <n v="98.265895953757223"/>
    <x v="8"/>
    <x v="2"/>
  </r>
  <r>
    <x v="22"/>
    <x v="106"/>
    <n v="1.7341040462427746"/>
    <x v="8"/>
    <x v="2"/>
  </r>
  <r>
    <x v="23"/>
    <x v="105"/>
    <n v="91.907514450867055"/>
    <x v="8"/>
    <x v="2"/>
  </r>
  <r>
    <x v="23"/>
    <x v="106"/>
    <n v="8.0924855491329488"/>
    <x v="8"/>
    <x v="2"/>
  </r>
  <r>
    <x v="24"/>
    <x v="105"/>
    <n v="100"/>
    <x v="8"/>
    <x v="2"/>
  </r>
  <r>
    <x v="24"/>
    <x v="106"/>
    <n v="0"/>
    <x v="8"/>
    <x v="2"/>
  </r>
  <r>
    <x v="25"/>
    <x v="105"/>
    <n v="98.843930635838149"/>
    <x v="8"/>
    <x v="2"/>
  </r>
  <r>
    <x v="25"/>
    <x v="106"/>
    <n v="1.1560693641618498"/>
    <x v="8"/>
    <x v="2"/>
  </r>
  <r>
    <x v="26"/>
    <x v="105"/>
    <n v="86.127167630057798"/>
    <x v="8"/>
    <x v="2"/>
  </r>
  <r>
    <x v="26"/>
    <x v="106"/>
    <n v="13.872832369942197"/>
    <x v="8"/>
    <x v="2"/>
  </r>
  <r>
    <x v="27"/>
    <x v="105"/>
    <n v="97.687861271676297"/>
    <x v="8"/>
    <x v="2"/>
  </r>
  <r>
    <x v="27"/>
    <x v="106"/>
    <n v="2.3121387283236996"/>
    <x v="8"/>
    <x v="2"/>
  </r>
  <r>
    <x v="28"/>
    <x v="105"/>
    <n v="96.531791907514446"/>
    <x v="8"/>
    <x v="2"/>
  </r>
  <r>
    <x v="28"/>
    <x v="106"/>
    <n v="3.4682080924855492"/>
    <x v="8"/>
    <x v="2"/>
  </r>
  <r>
    <x v="29"/>
    <x v="105"/>
    <n v="99.421965317919074"/>
    <x v="8"/>
    <x v="2"/>
  </r>
  <r>
    <x v="29"/>
    <x v="106"/>
    <n v="0.5780346820809249"/>
    <x v="8"/>
    <x v="2"/>
  </r>
  <r>
    <x v="30"/>
    <x v="105"/>
    <n v="80.924855491329481"/>
    <x v="8"/>
    <x v="2"/>
  </r>
  <r>
    <x v="30"/>
    <x v="106"/>
    <n v="19.075144508670519"/>
    <x v="8"/>
    <x v="2"/>
  </r>
  <r>
    <x v="31"/>
    <x v="105"/>
    <n v="98.843930635838149"/>
    <x v="8"/>
    <x v="2"/>
  </r>
  <r>
    <x v="31"/>
    <x v="106"/>
    <n v="1.1560693641618498"/>
    <x v="8"/>
    <x v="2"/>
  </r>
  <r>
    <x v="32"/>
    <x v="105"/>
    <n v="95.95375722543352"/>
    <x v="8"/>
    <x v="2"/>
  </r>
  <r>
    <x v="32"/>
    <x v="106"/>
    <n v="4.0462427745664744"/>
    <x v="8"/>
    <x v="2"/>
  </r>
  <r>
    <x v="33"/>
    <x v="105"/>
    <n v="97.687861271676297"/>
    <x v="8"/>
    <x v="2"/>
  </r>
  <r>
    <x v="33"/>
    <x v="106"/>
    <n v="2.3121387283236996"/>
    <x v="8"/>
    <x v="2"/>
  </r>
  <r>
    <x v="34"/>
    <x v="105"/>
    <n v="99.421965317919074"/>
    <x v="8"/>
    <x v="2"/>
  </r>
  <r>
    <x v="34"/>
    <x v="106"/>
    <n v="0.5780346820809249"/>
    <x v="8"/>
    <x v="2"/>
  </r>
  <r>
    <x v="21"/>
    <x v="103"/>
    <n v="54.696132596685082"/>
    <x v="9"/>
    <x v="2"/>
  </r>
  <r>
    <x v="21"/>
    <x v="104"/>
    <n v="37.016574585635361"/>
    <x v="9"/>
    <x v="2"/>
  </r>
  <r>
    <x v="21"/>
    <x v="4"/>
    <n v="8.2872928176795586"/>
    <x v="9"/>
    <x v="2"/>
  </r>
  <r>
    <x v="22"/>
    <x v="105"/>
    <n v="97.790055248618785"/>
    <x v="9"/>
    <x v="2"/>
  </r>
  <r>
    <x v="22"/>
    <x v="106"/>
    <n v="2.2099447513812156"/>
    <x v="9"/>
    <x v="2"/>
  </r>
  <r>
    <x v="23"/>
    <x v="105"/>
    <n v="76.795580110497241"/>
    <x v="9"/>
    <x v="2"/>
  </r>
  <r>
    <x v="23"/>
    <x v="106"/>
    <n v="23.204419889502763"/>
    <x v="9"/>
    <x v="2"/>
  </r>
  <r>
    <x v="24"/>
    <x v="105"/>
    <n v="100"/>
    <x v="9"/>
    <x v="2"/>
  </r>
  <r>
    <x v="24"/>
    <x v="106"/>
    <n v="0"/>
    <x v="9"/>
    <x v="2"/>
  </r>
  <r>
    <x v="25"/>
    <x v="105"/>
    <n v="98.342541436464089"/>
    <x v="9"/>
    <x v="2"/>
  </r>
  <r>
    <x v="25"/>
    <x v="106"/>
    <n v="1.6574585635359116"/>
    <x v="9"/>
    <x v="2"/>
  </r>
  <r>
    <x v="26"/>
    <x v="105"/>
    <n v="88.39779005524862"/>
    <x v="9"/>
    <x v="2"/>
  </r>
  <r>
    <x v="26"/>
    <x v="106"/>
    <n v="11.602209944751381"/>
    <x v="9"/>
    <x v="2"/>
  </r>
  <r>
    <x v="27"/>
    <x v="105"/>
    <n v="97.237569060773481"/>
    <x v="9"/>
    <x v="2"/>
  </r>
  <r>
    <x v="27"/>
    <x v="106"/>
    <n v="2.7624309392265194"/>
    <x v="9"/>
    <x v="2"/>
  </r>
  <r>
    <x v="28"/>
    <x v="105"/>
    <n v="95.027624309392266"/>
    <x v="9"/>
    <x v="2"/>
  </r>
  <r>
    <x v="28"/>
    <x v="106"/>
    <n v="4.972375690607735"/>
    <x v="9"/>
    <x v="2"/>
  </r>
  <r>
    <x v="29"/>
    <x v="105"/>
    <n v="97.237569060773481"/>
    <x v="9"/>
    <x v="2"/>
  </r>
  <r>
    <x v="29"/>
    <x v="106"/>
    <n v="2.7624309392265194"/>
    <x v="9"/>
    <x v="2"/>
  </r>
  <r>
    <x v="30"/>
    <x v="105"/>
    <n v="77.900552486187848"/>
    <x v="9"/>
    <x v="2"/>
  </r>
  <r>
    <x v="30"/>
    <x v="106"/>
    <n v="22.099447513812155"/>
    <x v="9"/>
    <x v="2"/>
  </r>
  <r>
    <x v="31"/>
    <x v="105"/>
    <n v="98.342541436464089"/>
    <x v="9"/>
    <x v="2"/>
  </r>
  <r>
    <x v="31"/>
    <x v="106"/>
    <n v="1.6574585635359116"/>
    <x v="9"/>
    <x v="2"/>
  </r>
  <r>
    <x v="32"/>
    <x v="105"/>
    <n v="94.475138121546962"/>
    <x v="9"/>
    <x v="2"/>
  </r>
  <r>
    <x v="32"/>
    <x v="106"/>
    <n v="5.5248618784530388"/>
    <x v="9"/>
    <x v="2"/>
  </r>
  <r>
    <x v="33"/>
    <x v="105"/>
    <n v="99.447513812154696"/>
    <x v="9"/>
    <x v="2"/>
  </r>
  <r>
    <x v="33"/>
    <x v="106"/>
    <n v="0.5524861878453039"/>
    <x v="9"/>
    <x v="2"/>
  </r>
  <r>
    <x v="34"/>
    <x v="105"/>
    <n v="98.342541436464089"/>
    <x v="9"/>
    <x v="2"/>
  </r>
  <r>
    <x v="34"/>
    <x v="106"/>
    <n v="1.6574585635359116"/>
    <x v="9"/>
    <x v="2"/>
  </r>
  <r>
    <x v="21"/>
    <x v="103"/>
    <n v="67.114093959731548"/>
    <x v="10"/>
    <x v="2"/>
  </r>
  <r>
    <x v="21"/>
    <x v="104"/>
    <n v="26.174496644295303"/>
    <x v="10"/>
    <x v="2"/>
  </r>
  <r>
    <x v="21"/>
    <x v="4"/>
    <n v="6.7114093959731544"/>
    <x v="10"/>
    <x v="2"/>
  </r>
  <r>
    <x v="22"/>
    <x v="105"/>
    <n v="97.986577181208048"/>
    <x v="10"/>
    <x v="2"/>
  </r>
  <r>
    <x v="22"/>
    <x v="106"/>
    <n v="2.0134228187919465"/>
    <x v="10"/>
    <x v="2"/>
  </r>
  <r>
    <x v="23"/>
    <x v="105"/>
    <n v="81.87919463087249"/>
    <x v="10"/>
    <x v="2"/>
  </r>
  <r>
    <x v="23"/>
    <x v="106"/>
    <n v="18.120805369127517"/>
    <x v="10"/>
    <x v="2"/>
  </r>
  <r>
    <x v="24"/>
    <x v="105"/>
    <n v="100"/>
    <x v="10"/>
    <x v="2"/>
  </r>
  <r>
    <x v="24"/>
    <x v="106"/>
    <n v="0"/>
    <x v="10"/>
    <x v="2"/>
  </r>
  <r>
    <x v="25"/>
    <x v="105"/>
    <n v="98.65771812080537"/>
    <x v="10"/>
    <x v="2"/>
  </r>
  <r>
    <x v="25"/>
    <x v="106"/>
    <n v="1.3422818791946309"/>
    <x v="10"/>
    <x v="2"/>
  </r>
  <r>
    <x v="26"/>
    <x v="105"/>
    <n v="73.825503355704697"/>
    <x v="10"/>
    <x v="2"/>
  </r>
  <r>
    <x v="26"/>
    <x v="106"/>
    <n v="26.174496644295303"/>
    <x v="10"/>
    <x v="2"/>
  </r>
  <r>
    <x v="27"/>
    <x v="105"/>
    <n v="93.288590604026851"/>
    <x v="10"/>
    <x v="2"/>
  </r>
  <r>
    <x v="27"/>
    <x v="106"/>
    <n v="6.7114093959731544"/>
    <x v="10"/>
    <x v="2"/>
  </r>
  <r>
    <x v="28"/>
    <x v="105"/>
    <n v="92.617449664429529"/>
    <x v="10"/>
    <x v="2"/>
  </r>
  <r>
    <x v="28"/>
    <x v="106"/>
    <n v="7.3825503355704694"/>
    <x v="10"/>
    <x v="2"/>
  </r>
  <r>
    <x v="29"/>
    <x v="105"/>
    <n v="96.644295302013418"/>
    <x v="10"/>
    <x v="2"/>
  </r>
  <r>
    <x v="29"/>
    <x v="106"/>
    <n v="3.3557046979865772"/>
    <x v="10"/>
    <x v="2"/>
  </r>
  <r>
    <x v="30"/>
    <x v="105"/>
    <n v="75.167785234899327"/>
    <x v="10"/>
    <x v="2"/>
  </r>
  <r>
    <x v="30"/>
    <x v="106"/>
    <n v="24.832214765100669"/>
    <x v="10"/>
    <x v="2"/>
  </r>
  <r>
    <x v="31"/>
    <x v="105"/>
    <n v="98.65771812080537"/>
    <x v="10"/>
    <x v="2"/>
  </r>
  <r>
    <x v="31"/>
    <x v="106"/>
    <n v="1.3422818791946309"/>
    <x v="10"/>
    <x v="2"/>
  </r>
  <r>
    <x v="32"/>
    <x v="105"/>
    <n v="87.919463087248317"/>
    <x v="10"/>
    <x v="2"/>
  </r>
  <r>
    <x v="32"/>
    <x v="106"/>
    <n v="12.080536912751677"/>
    <x v="10"/>
    <x v="2"/>
  </r>
  <r>
    <x v="33"/>
    <x v="105"/>
    <n v="93.288590604026851"/>
    <x v="10"/>
    <x v="2"/>
  </r>
  <r>
    <x v="33"/>
    <x v="106"/>
    <n v="6.7114093959731544"/>
    <x v="10"/>
    <x v="2"/>
  </r>
  <r>
    <x v="34"/>
    <x v="105"/>
    <n v="96.644295302013418"/>
    <x v="10"/>
    <x v="2"/>
  </r>
  <r>
    <x v="34"/>
    <x v="106"/>
    <n v="3.3557046979865772"/>
    <x v="10"/>
    <x v="2"/>
  </r>
  <r>
    <x v="21"/>
    <x v="103"/>
    <n v="42.95302013422819"/>
    <x v="11"/>
    <x v="2"/>
  </r>
  <r>
    <x v="21"/>
    <x v="104"/>
    <n v="47.651006711409394"/>
    <x v="11"/>
    <x v="2"/>
  </r>
  <r>
    <x v="21"/>
    <x v="4"/>
    <n v="9.3959731543624159"/>
    <x v="11"/>
    <x v="2"/>
  </r>
  <r>
    <x v="22"/>
    <x v="105"/>
    <n v="97.986577181208048"/>
    <x v="11"/>
    <x v="2"/>
  </r>
  <r>
    <x v="22"/>
    <x v="106"/>
    <n v="2.0134228187919465"/>
    <x v="11"/>
    <x v="2"/>
  </r>
  <r>
    <x v="23"/>
    <x v="105"/>
    <n v="89.932885906040269"/>
    <x v="11"/>
    <x v="2"/>
  </r>
  <r>
    <x v="23"/>
    <x v="106"/>
    <n v="10.067114093959731"/>
    <x v="11"/>
    <x v="2"/>
  </r>
  <r>
    <x v="24"/>
    <x v="105"/>
    <n v="100"/>
    <x v="11"/>
    <x v="2"/>
  </r>
  <r>
    <x v="24"/>
    <x v="106"/>
    <n v="0"/>
    <x v="11"/>
    <x v="2"/>
  </r>
  <r>
    <x v="25"/>
    <x v="105"/>
    <n v="100"/>
    <x v="11"/>
    <x v="2"/>
  </r>
  <r>
    <x v="25"/>
    <x v="106"/>
    <n v="0"/>
    <x v="11"/>
    <x v="2"/>
  </r>
  <r>
    <x v="26"/>
    <x v="105"/>
    <n v="77.181208053691279"/>
    <x v="11"/>
    <x v="2"/>
  </r>
  <r>
    <x v="26"/>
    <x v="106"/>
    <n v="22.818791946308725"/>
    <x v="11"/>
    <x v="2"/>
  </r>
  <r>
    <x v="27"/>
    <x v="105"/>
    <n v="95.302013422818789"/>
    <x v="11"/>
    <x v="2"/>
  </r>
  <r>
    <x v="27"/>
    <x v="106"/>
    <n v="4.6979865771812079"/>
    <x v="11"/>
    <x v="2"/>
  </r>
  <r>
    <x v="28"/>
    <x v="105"/>
    <n v="97.986577181208048"/>
    <x v="11"/>
    <x v="2"/>
  </r>
  <r>
    <x v="28"/>
    <x v="106"/>
    <n v="2.0134228187919465"/>
    <x v="11"/>
    <x v="2"/>
  </r>
  <r>
    <x v="29"/>
    <x v="105"/>
    <n v="97.986577181208048"/>
    <x v="11"/>
    <x v="2"/>
  </r>
  <r>
    <x v="29"/>
    <x v="106"/>
    <n v="2.0134228187919465"/>
    <x v="11"/>
    <x v="2"/>
  </r>
  <r>
    <x v="30"/>
    <x v="105"/>
    <n v="84.56375838926175"/>
    <x v="11"/>
    <x v="2"/>
  </r>
  <r>
    <x v="30"/>
    <x v="106"/>
    <n v="15.436241610738255"/>
    <x v="11"/>
    <x v="2"/>
  </r>
  <r>
    <x v="31"/>
    <x v="105"/>
    <n v="98.65771812080537"/>
    <x v="11"/>
    <x v="2"/>
  </r>
  <r>
    <x v="31"/>
    <x v="106"/>
    <n v="1.3422818791946309"/>
    <x v="11"/>
    <x v="2"/>
  </r>
  <r>
    <x v="32"/>
    <x v="105"/>
    <n v="96.644295302013418"/>
    <x v="11"/>
    <x v="2"/>
  </r>
  <r>
    <x v="32"/>
    <x v="106"/>
    <n v="3.3557046979865772"/>
    <x v="11"/>
    <x v="2"/>
  </r>
  <r>
    <x v="33"/>
    <x v="105"/>
    <n v="96.644295302013418"/>
    <x v="11"/>
    <x v="2"/>
  </r>
  <r>
    <x v="33"/>
    <x v="106"/>
    <n v="3.3557046979865772"/>
    <x v="11"/>
    <x v="2"/>
  </r>
  <r>
    <x v="34"/>
    <x v="105"/>
    <n v="97.31543624161074"/>
    <x v="11"/>
    <x v="2"/>
  </r>
  <r>
    <x v="34"/>
    <x v="106"/>
    <n v="2.6845637583892619"/>
    <x v="11"/>
    <x v="2"/>
  </r>
  <r>
    <x v="21"/>
    <x v="103"/>
    <n v="62.711864406779661"/>
    <x v="12"/>
    <x v="2"/>
  </r>
  <r>
    <x v="21"/>
    <x v="104"/>
    <n v="22.033898305084747"/>
    <x v="12"/>
    <x v="2"/>
  </r>
  <r>
    <x v="21"/>
    <x v="4"/>
    <n v="15.254237288135593"/>
    <x v="12"/>
    <x v="2"/>
  </r>
  <r>
    <x v="22"/>
    <x v="105"/>
    <n v="98.305084745762713"/>
    <x v="12"/>
    <x v="2"/>
  </r>
  <r>
    <x v="22"/>
    <x v="106"/>
    <n v="1.6949152542372881"/>
    <x v="12"/>
    <x v="2"/>
  </r>
  <r>
    <x v="23"/>
    <x v="105"/>
    <n v="90.677966101694921"/>
    <x v="12"/>
    <x v="2"/>
  </r>
  <r>
    <x v="23"/>
    <x v="106"/>
    <n v="9.3220338983050848"/>
    <x v="12"/>
    <x v="2"/>
  </r>
  <r>
    <x v="24"/>
    <x v="105"/>
    <n v="99.152542372881356"/>
    <x v="12"/>
    <x v="2"/>
  </r>
  <r>
    <x v="24"/>
    <x v="106"/>
    <n v="0.84745762711864403"/>
    <x v="12"/>
    <x v="2"/>
  </r>
  <r>
    <x v="25"/>
    <x v="105"/>
    <n v="97.457627118644069"/>
    <x v="12"/>
    <x v="2"/>
  </r>
  <r>
    <x v="25"/>
    <x v="106"/>
    <n v="2.5423728813559321"/>
    <x v="12"/>
    <x v="2"/>
  </r>
  <r>
    <x v="26"/>
    <x v="105"/>
    <n v="66.101694915254242"/>
    <x v="12"/>
    <x v="2"/>
  </r>
  <r>
    <x v="26"/>
    <x v="106"/>
    <n v="33.898305084745765"/>
    <x v="12"/>
    <x v="2"/>
  </r>
  <r>
    <x v="27"/>
    <x v="105"/>
    <n v="89.830508474576277"/>
    <x v="12"/>
    <x v="2"/>
  </r>
  <r>
    <x v="27"/>
    <x v="106"/>
    <n v="10.169491525423728"/>
    <x v="12"/>
    <x v="2"/>
  </r>
  <r>
    <x v="28"/>
    <x v="105"/>
    <n v="95.762711864406782"/>
    <x v="12"/>
    <x v="2"/>
  </r>
  <r>
    <x v="28"/>
    <x v="106"/>
    <n v="4.2372881355932206"/>
    <x v="12"/>
    <x v="2"/>
  </r>
  <r>
    <x v="29"/>
    <x v="105"/>
    <n v="99.152542372881356"/>
    <x v="12"/>
    <x v="2"/>
  </r>
  <r>
    <x v="29"/>
    <x v="106"/>
    <n v="0.84745762711864403"/>
    <x v="12"/>
    <x v="2"/>
  </r>
  <r>
    <x v="30"/>
    <x v="105"/>
    <n v="77.118644067796609"/>
    <x v="12"/>
    <x v="2"/>
  </r>
  <r>
    <x v="30"/>
    <x v="106"/>
    <n v="22.881355932203391"/>
    <x v="12"/>
    <x v="2"/>
  </r>
  <r>
    <x v="31"/>
    <x v="105"/>
    <n v="98.305084745762713"/>
    <x v="12"/>
    <x v="2"/>
  </r>
  <r>
    <x v="31"/>
    <x v="106"/>
    <n v="1.6949152542372881"/>
    <x v="12"/>
    <x v="2"/>
  </r>
  <r>
    <x v="32"/>
    <x v="105"/>
    <n v="88.983050847457633"/>
    <x v="12"/>
    <x v="2"/>
  </r>
  <r>
    <x v="32"/>
    <x v="106"/>
    <n v="11.016949152542374"/>
    <x v="12"/>
    <x v="2"/>
  </r>
  <r>
    <x v="33"/>
    <x v="105"/>
    <n v="91.525423728813564"/>
    <x v="12"/>
    <x v="2"/>
  </r>
  <r>
    <x v="33"/>
    <x v="106"/>
    <n v="8.4745762711864412"/>
    <x v="12"/>
    <x v="2"/>
  </r>
  <r>
    <x v="34"/>
    <x v="105"/>
    <n v="88.983050847457633"/>
    <x v="12"/>
    <x v="2"/>
  </r>
  <r>
    <x v="34"/>
    <x v="106"/>
    <n v="11.016949152542374"/>
    <x v="12"/>
    <x v="2"/>
  </r>
  <r>
    <x v="21"/>
    <x v="103"/>
    <n v="75.324675324675326"/>
    <x v="13"/>
    <x v="2"/>
  </r>
  <r>
    <x v="21"/>
    <x v="104"/>
    <n v="16.883116883116884"/>
    <x v="13"/>
    <x v="2"/>
  </r>
  <r>
    <x v="21"/>
    <x v="4"/>
    <n v="7.7922077922077921"/>
    <x v="13"/>
    <x v="2"/>
  </r>
  <r>
    <x v="22"/>
    <x v="105"/>
    <n v="93.506493506493513"/>
    <x v="13"/>
    <x v="2"/>
  </r>
  <r>
    <x v="22"/>
    <x v="106"/>
    <n v="6.4935064935064934"/>
    <x v="13"/>
    <x v="2"/>
  </r>
  <r>
    <x v="23"/>
    <x v="105"/>
    <n v="87.012987012987011"/>
    <x v="13"/>
    <x v="2"/>
  </r>
  <r>
    <x v="23"/>
    <x v="106"/>
    <n v="12.987012987012987"/>
    <x v="13"/>
    <x v="2"/>
  </r>
  <r>
    <x v="24"/>
    <x v="105"/>
    <n v="100"/>
    <x v="13"/>
    <x v="2"/>
  </r>
  <r>
    <x v="24"/>
    <x v="106"/>
    <n v="0"/>
    <x v="13"/>
    <x v="2"/>
  </r>
  <r>
    <x v="25"/>
    <x v="105"/>
    <n v="98.701298701298697"/>
    <x v="13"/>
    <x v="2"/>
  </r>
  <r>
    <x v="25"/>
    <x v="106"/>
    <n v="1.2987012987012987"/>
    <x v="13"/>
    <x v="2"/>
  </r>
  <r>
    <x v="26"/>
    <x v="105"/>
    <n v="74.025974025974023"/>
    <x v="13"/>
    <x v="2"/>
  </r>
  <r>
    <x v="26"/>
    <x v="106"/>
    <n v="25.974025974025974"/>
    <x v="13"/>
    <x v="2"/>
  </r>
  <r>
    <x v="27"/>
    <x v="105"/>
    <n v="97.402597402597408"/>
    <x v="13"/>
    <x v="2"/>
  </r>
  <r>
    <x v="27"/>
    <x v="106"/>
    <n v="2.5974025974025974"/>
    <x v="13"/>
    <x v="2"/>
  </r>
  <r>
    <x v="28"/>
    <x v="105"/>
    <n v="90.909090909090907"/>
    <x v="13"/>
    <x v="2"/>
  </r>
  <r>
    <x v="28"/>
    <x v="106"/>
    <n v="9.0909090909090917"/>
    <x v="13"/>
    <x v="2"/>
  </r>
  <r>
    <x v="29"/>
    <x v="105"/>
    <n v="100"/>
    <x v="13"/>
    <x v="2"/>
  </r>
  <r>
    <x v="29"/>
    <x v="106"/>
    <n v="0"/>
    <x v="13"/>
    <x v="2"/>
  </r>
  <r>
    <x v="30"/>
    <x v="105"/>
    <n v="61.038961038961041"/>
    <x v="13"/>
    <x v="2"/>
  </r>
  <r>
    <x v="30"/>
    <x v="106"/>
    <n v="38.961038961038959"/>
    <x v="13"/>
    <x v="2"/>
  </r>
  <r>
    <x v="31"/>
    <x v="105"/>
    <n v="100"/>
    <x v="13"/>
    <x v="2"/>
  </r>
  <r>
    <x v="31"/>
    <x v="106"/>
    <n v="0"/>
    <x v="13"/>
    <x v="2"/>
  </r>
  <r>
    <x v="32"/>
    <x v="105"/>
    <n v="90.909090909090907"/>
    <x v="13"/>
    <x v="2"/>
  </r>
  <r>
    <x v="32"/>
    <x v="106"/>
    <n v="9.0909090909090917"/>
    <x v="13"/>
    <x v="2"/>
  </r>
  <r>
    <x v="33"/>
    <x v="105"/>
    <n v="93.506493506493513"/>
    <x v="13"/>
    <x v="2"/>
  </r>
  <r>
    <x v="33"/>
    <x v="106"/>
    <n v="6.4935064935064934"/>
    <x v="13"/>
    <x v="2"/>
  </r>
  <r>
    <x v="34"/>
    <x v="105"/>
    <n v="98.701298701298697"/>
    <x v="13"/>
    <x v="2"/>
  </r>
  <r>
    <x v="34"/>
    <x v="106"/>
    <n v="1.2987012987012987"/>
    <x v="13"/>
    <x v="2"/>
  </r>
  <r>
    <x v="21"/>
    <x v="103"/>
    <n v="39.285714285714285"/>
    <x v="14"/>
    <x v="2"/>
  </r>
  <r>
    <x v="21"/>
    <x v="104"/>
    <n v="42.857142857142854"/>
    <x v="14"/>
    <x v="2"/>
  </r>
  <r>
    <x v="21"/>
    <x v="4"/>
    <n v="17.857142857142858"/>
    <x v="14"/>
    <x v="2"/>
  </r>
  <r>
    <x v="22"/>
    <x v="105"/>
    <n v="97.61904761904762"/>
    <x v="14"/>
    <x v="2"/>
  </r>
  <r>
    <x v="22"/>
    <x v="106"/>
    <n v="2.3809523809523809"/>
    <x v="14"/>
    <x v="2"/>
  </r>
  <r>
    <x v="23"/>
    <x v="105"/>
    <n v="94.047619047619051"/>
    <x v="14"/>
    <x v="2"/>
  </r>
  <r>
    <x v="23"/>
    <x v="106"/>
    <n v="5.9523809523809526"/>
    <x v="14"/>
    <x v="2"/>
  </r>
  <r>
    <x v="24"/>
    <x v="105"/>
    <n v="100"/>
    <x v="14"/>
    <x v="2"/>
  </r>
  <r>
    <x v="24"/>
    <x v="106"/>
    <n v="0"/>
    <x v="14"/>
    <x v="2"/>
  </r>
  <r>
    <x v="25"/>
    <x v="105"/>
    <n v="97.61904761904762"/>
    <x v="14"/>
    <x v="2"/>
  </r>
  <r>
    <x v="25"/>
    <x v="106"/>
    <n v="2.3809523809523809"/>
    <x v="14"/>
    <x v="2"/>
  </r>
  <r>
    <x v="26"/>
    <x v="105"/>
    <n v="100"/>
    <x v="14"/>
    <x v="2"/>
  </r>
  <r>
    <x v="26"/>
    <x v="106"/>
    <n v="0"/>
    <x v="14"/>
    <x v="2"/>
  </r>
  <r>
    <x v="27"/>
    <x v="105"/>
    <n v="90.476190476190482"/>
    <x v="14"/>
    <x v="2"/>
  </r>
  <r>
    <x v="27"/>
    <x v="106"/>
    <n v="9.5238095238095237"/>
    <x v="14"/>
    <x v="2"/>
  </r>
  <r>
    <x v="28"/>
    <x v="105"/>
    <n v="100"/>
    <x v="14"/>
    <x v="2"/>
  </r>
  <r>
    <x v="28"/>
    <x v="106"/>
    <n v="0"/>
    <x v="14"/>
    <x v="2"/>
  </r>
  <r>
    <x v="29"/>
    <x v="105"/>
    <n v="98.80952380952381"/>
    <x v="14"/>
    <x v="2"/>
  </r>
  <r>
    <x v="29"/>
    <x v="106"/>
    <n v="1.1904761904761905"/>
    <x v="14"/>
    <x v="2"/>
  </r>
  <r>
    <x v="30"/>
    <x v="105"/>
    <n v="85.714285714285708"/>
    <x v="14"/>
    <x v="2"/>
  </r>
  <r>
    <x v="30"/>
    <x v="106"/>
    <n v="14.285714285714286"/>
    <x v="14"/>
    <x v="2"/>
  </r>
  <r>
    <x v="31"/>
    <x v="105"/>
    <n v="98.80952380952381"/>
    <x v="14"/>
    <x v="2"/>
  </r>
  <r>
    <x v="31"/>
    <x v="106"/>
    <n v="1.1904761904761905"/>
    <x v="14"/>
    <x v="2"/>
  </r>
  <r>
    <x v="32"/>
    <x v="105"/>
    <n v="96.428571428571431"/>
    <x v="14"/>
    <x v="2"/>
  </r>
  <r>
    <x v="32"/>
    <x v="106"/>
    <n v="3.5714285714285716"/>
    <x v="14"/>
    <x v="2"/>
  </r>
  <r>
    <x v="33"/>
    <x v="105"/>
    <n v="98.80952380952381"/>
    <x v="14"/>
    <x v="2"/>
  </r>
  <r>
    <x v="33"/>
    <x v="106"/>
    <n v="1.1904761904761905"/>
    <x v="14"/>
    <x v="2"/>
  </r>
  <r>
    <x v="34"/>
    <x v="105"/>
    <n v="96.428571428571431"/>
    <x v="14"/>
    <x v="2"/>
  </r>
  <r>
    <x v="34"/>
    <x v="106"/>
    <n v="3.5714285714285716"/>
    <x v="14"/>
    <x v="2"/>
  </r>
  <r>
    <x v="21"/>
    <x v="103"/>
    <n v="78.494623655913983"/>
    <x v="15"/>
    <x v="2"/>
  </r>
  <r>
    <x v="21"/>
    <x v="104"/>
    <n v="18.27956989247312"/>
    <x v="15"/>
    <x v="2"/>
  </r>
  <r>
    <x v="21"/>
    <x v="4"/>
    <n v="3.225806451612903"/>
    <x v="15"/>
    <x v="2"/>
  </r>
  <r>
    <x v="22"/>
    <x v="105"/>
    <n v="100"/>
    <x v="15"/>
    <x v="2"/>
  </r>
  <r>
    <x v="22"/>
    <x v="106"/>
    <n v="0"/>
    <x v="15"/>
    <x v="2"/>
  </r>
  <r>
    <x v="23"/>
    <x v="105"/>
    <n v="77.41935483870968"/>
    <x v="15"/>
    <x v="2"/>
  </r>
  <r>
    <x v="23"/>
    <x v="106"/>
    <n v="22.580645161290324"/>
    <x v="15"/>
    <x v="2"/>
  </r>
  <r>
    <x v="24"/>
    <x v="105"/>
    <n v="98.924731182795696"/>
    <x v="15"/>
    <x v="2"/>
  </r>
  <r>
    <x v="24"/>
    <x v="106"/>
    <n v="1.075268817204301"/>
    <x v="15"/>
    <x v="2"/>
  </r>
  <r>
    <x v="25"/>
    <x v="105"/>
    <n v="95.6989247311828"/>
    <x v="15"/>
    <x v="2"/>
  </r>
  <r>
    <x v="25"/>
    <x v="106"/>
    <n v="4.301075268817204"/>
    <x v="15"/>
    <x v="2"/>
  </r>
  <r>
    <x v="26"/>
    <x v="105"/>
    <n v="67.741935483870961"/>
    <x v="15"/>
    <x v="2"/>
  </r>
  <r>
    <x v="26"/>
    <x v="106"/>
    <n v="32.258064516129032"/>
    <x v="15"/>
    <x v="2"/>
  </r>
  <r>
    <x v="27"/>
    <x v="105"/>
    <n v="92.473118279569889"/>
    <x v="15"/>
    <x v="2"/>
  </r>
  <r>
    <x v="27"/>
    <x v="106"/>
    <n v="7.5268817204301079"/>
    <x v="15"/>
    <x v="2"/>
  </r>
  <r>
    <x v="28"/>
    <x v="105"/>
    <n v="84.946236559139791"/>
    <x v="15"/>
    <x v="2"/>
  </r>
  <r>
    <x v="28"/>
    <x v="106"/>
    <n v="15.053763440860216"/>
    <x v="15"/>
    <x v="2"/>
  </r>
  <r>
    <x v="29"/>
    <x v="105"/>
    <n v="89.247311827956992"/>
    <x v="15"/>
    <x v="2"/>
  </r>
  <r>
    <x v="29"/>
    <x v="106"/>
    <n v="10.75268817204301"/>
    <x v="15"/>
    <x v="2"/>
  </r>
  <r>
    <x v="30"/>
    <x v="105"/>
    <n v="51.612903225806448"/>
    <x v="15"/>
    <x v="2"/>
  </r>
  <r>
    <x v="30"/>
    <x v="106"/>
    <n v="48.387096774193552"/>
    <x v="15"/>
    <x v="2"/>
  </r>
  <r>
    <x v="31"/>
    <x v="105"/>
    <n v="97.849462365591393"/>
    <x v="15"/>
    <x v="2"/>
  </r>
  <r>
    <x v="31"/>
    <x v="106"/>
    <n v="2.150537634408602"/>
    <x v="15"/>
    <x v="2"/>
  </r>
  <r>
    <x v="32"/>
    <x v="105"/>
    <n v="81.72043010752688"/>
    <x v="15"/>
    <x v="2"/>
  </r>
  <r>
    <x v="32"/>
    <x v="106"/>
    <n v="18.27956989247312"/>
    <x v="15"/>
    <x v="2"/>
  </r>
  <r>
    <x v="33"/>
    <x v="105"/>
    <n v="83.870967741935488"/>
    <x v="15"/>
    <x v="2"/>
  </r>
  <r>
    <x v="33"/>
    <x v="106"/>
    <n v="16.129032258064516"/>
    <x v="15"/>
    <x v="2"/>
  </r>
  <r>
    <x v="34"/>
    <x v="105"/>
    <n v="98.924731182795696"/>
    <x v="15"/>
    <x v="2"/>
  </r>
  <r>
    <x v="34"/>
    <x v="106"/>
    <n v="1.075268817204301"/>
    <x v="15"/>
    <x v="2"/>
  </r>
  <r>
    <x v="21"/>
    <x v="103"/>
    <n v="71.590909090909093"/>
    <x v="16"/>
    <x v="2"/>
  </r>
  <r>
    <x v="21"/>
    <x v="104"/>
    <n v="21.022727272727273"/>
    <x v="16"/>
    <x v="2"/>
  </r>
  <r>
    <x v="21"/>
    <x v="4"/>
    <n v="7.3863636363636367"/>
    <x v="16"/>
    <x v="2"/>
  </r>
  <r>
    <x v="22"/>
    <x v="105"/>
    <n v="97.727272727272734"/>
    <x v="16"/>
    <x v="2"/>
  </r>
  <r>
    <x v="22"/>
    <x v="106"/>
    <n v="2.2727272727272729"/>
    <x v="16"/>
    <x v="2"/>
  </r>
  <r>
    <x v="23"/>
    <x v="105"/>
    <n v="85.227272727272734"/>
    <x v="16"/>
    <x v="2"/>
  </r>
  <r>
    <x v="23"/>
    <x v="106"/>
    <n v="14.772727272727273"/>
    <x v="16"/>
    <x v="2"/>
  </r>
  <r>
    <x v="24"/>
    <x v="105"/>
    <n v="98.295454545454547"/>
    <x v="16"/>
    <x v="2"/>
  </r>
  <r>
    <x v="24"/>
    <x v="106"/>
    <n v="1.7045454545454546"/>
    <x v="16"/>
    <x v="2"/>
  </r>
  <r>
    <x v="25"/>
    <x v="105"/>
    <n v="96.590909090909093"/>
    <x v="16"/>
    <x v="2"/>
  </r>
  <r>
    <x v="25"/>
    <x v="106"/>
    <n v="3.4090909090909092"/>
    <x v="16"/>
    <x v="2"/>
  </r>
  <r>
    <x v="26"/>
    <x v="105"/>
    <n v="85.227272727272734"/>
    <x v="16"/>
    <x v="2"/>
  </r>
  <r>
    <x v="26"/>
    <x v="106"/>
    <n v="14.772727272727273"/>
    <x v="16"/>
    <x v="2"/>
  </r>
  <r>
    <x v="27"/>
    <x v="105"/>
    <n v="93.181818181818187"/>
    <x v="16"/>
    <x v="2"/>
  </r>
  <r>
    <x v="27"/>
    <x v="106"/>
    <n v="6.8181818181818183"/>
    <x v="16"/>
    <x v="2"/>
  </r>
  <r>
    <x v="28"/>
    <x v="105"/>
    <n v="86.36363636363636"/>
    <x v="16"/>
    <x v="2"/>
  </r>
  <r>
    <x v="28"/>
    <x v="106"/>
    <n v="13.636363636363637"/>
    <x v="16"/>
    <x v="2"/>
  </r>
  <r>
    <x v="29"/>
    <x v="105"/>
    <n v="96.590909090909093"/>
    <x v="16"/>
    <x v="2"/>
  </r>
  <r>
    <x v="29"/>
    <x v="106"/>
    <n v="3.4090909090909092"/>
    <x v="16"/>
    <x v="2"/>
  </r>
  <r>
    <x v="30"/>
    <x v="105"/>
    <n v="55.113636363636367"/>
    <x v="16"/>
    <x v="2"/>
  </r>
  <r>
    <x v="30"/>
    <x v="106"/>
    <n v="44.886363636363633"/>
    <x v="16"/>
    <x v="2"/>
  </r>
  <r>
    <x v="31"/>
    <x v="105"/>
    <n v="97.159090909090907"/>
    <x v="16"/>
    <x v="2"/>
  </r>
  <r>
    <x v="31"/>
    <x v="106"/>
    <n v="2.8409090909090908"/>
    <x v="16"/>
    <x v="2"/>
  </r>
  <r>
    <x v="32"/>
    <x v="105"/>
    <n v="89.204545454545453"/>
    <x v="16"/>
    <x v="2"/>
  </r>
  <r>
    <x v="32"/>
    <x v="106"/>
    <n v="10.795454545454545"/>
    <x v="16"/>
    <x v="2"/>
  </r>
  <r>
    <x v="33"/>
    <x v="105"/>
    <n v="87.5"/>
    <x v="16"/>
    <x v="2"/>
  </r>
  <r>
    <x v="33"/>
    <x v="106"/>
    <n v="12.5"/>
    <x v="16"/>
    <x v="2"/>
  </r>
  <r>
    <x v="34"/>
    <x v="105"/>
    <n v="92.61363636363636"/>
    <x v="16"/>
    <x v="2"/>
  </r>
  <r>
    <x v="34"/>
    <x v="106"/>
    <n v="7.3863636363636367"/>
    <x v="16"/>
    <x v="2"/>
  </r>
  <r>
    <x v="21"/>
    <x v="103"/>
    <n v="53.157204421959904"/>
    <x v="0"/>
    <x v="3"/>
  </r>
  <r>
    <x v="21"/>
    <x v="104"/>
    <n v="16.526138279932546"/>
    <x v="0"/>
    <x v="3"/>
  </r>
  <r>
    <x v="21"/>
    <x v="4"/>
    <n v="30.31665729810755"/>
    <x v="0"/>
    <x v="3"/>
  </r>
  <r>
    <x v="22"/>
    <x v="105"/>
    <n v="97.826494285178939"/>
    <x v="0"/>
    <x v="3"/>
  </r>
  <r>
    <x v="22"/>
    <x v="106"/>
    <n v="2.1735057148210606"/>
    <x v="0"/>
    <x v="3"/>
  </r>
  <r>
    <x v="23"/>
    <x v="105"/>
    <n v="87.933295859096873"/>
    <x v="0"/>
    <x v="3"/>
  </r>
  <r>
    <x v="23"/>
    <x v="106"/>
    <n v="12.066704140903129"/>
    <x v="0"/>
    <x v="3"/>
  </r>
  <r>
    <x v="24"/>
    <x v="105"/>
    <n v="99.138092561364061"/>
    <x v="0"/>
    <x v="3"/>
  </r>
  <r>
    <x v="24"/>
    <x v="106"/>
    <n v="0.86190743863593777"/>
    <x v="0"/>
    <x v="3"/>
  </r>
  <r>
    <x v="25"/>
    <x v="105"/>
    <n v="98.12628817687839"/>
    <x v="0"/>
    <x v="3"/>
  </r>
  <r>
    <x v="25"/>
    <x v="106"/>
    <n v="1.8737118231216039"/>
    <x v="0"/>
    <x v="3"/>
  </r>
  <r>
    <x v="26"/>
    <x v="105"/>
    <n v="85.741053026044597"/>
    <x v="0"/>
    <x v="3"/>
  </r>
  <r>
    <x v="26"/>
    <x v="106"/>
    <n v="14.258946973955405"/>
    <x v="0"/>
    <x v="3"/>
  </r>
  <r>
    <x v="27"/>
    <x v="105"/>
    <n v="94.322653175941539"/>
    <x v="0"/>
    <x v="3"/>
  </r>
  <r>
    <x v="27"/>
    <x v="106"/>
    <n v="5.6773468240584597"/>
    <x v="0"/>
    <x v="3"/>
  </r>
  <r>
    <x v="28"/>
    <x v="105"/>
    <n v="94.659921304103435"/>
    <x v="0"/>
    <x v="3"/>
  </r>
  <r>
    <x v="28"/>
    <x v="106"/>
    <n v="5.3400786958965707"/>
    <x v="0"/>
    <x v="3"/>
  </r>
  <r>
    <x v="29"/>
    <x v="105"/>
    <n v="98.145025295109619"/>
    <x v="0"/>
    <x v="3"/>
  </r>
  <r>
    <x v="29"/>
    <x v="106"/>
    <n v="1.854974704890388"/>
    <x v="0"/>
    <x v="3"/>
  </r>
  <r>
    <x v="30"/>
    <x v="105"/>
    <n v="71.875585534944719"/>
    <x v="0"/>
    <x v="3"/>
  </r>
  <r>
    <x v="30"/>
    <x v="106"/>
    <n v="28.124414465055274"/>
    <x v="0"/>
    <x v="3"/>
  </r>
  <r>
    <x v="31"/>
    <x v="105"/>
    <n v="98.594716132658803"/>
    <x v="0"/>
    <x v="3"/>
  </r>
  <r>
    <x v="31"/>
    <x v="106"/>
    <n v="1.4052838673412029"/>
    <x v="0"/>
    <x v="3"/>
  </r>
  <r>
    <x v="32"/>
    <x v="105"/>
    <n v="93.367060146149527"/>
    <x v="0"/>
    <x v="3"/>
  </r>
  <r>
    <x v="32"/>
    <x v="106"/>
    <n v="6.6329398538504778"/>
    <x v="0"/>
    <x v="3"/>
  </r>
  <r>
    <x v="33"/>
    <x v="105"/>
    <n v="94.28517893947911"/>
    <x v="0"/>
    <x v="3"/>
  </r>
  <r>
    <x v="33"/>
    <x v="106"/>
    <n v="5.714821060520892"/>
    <x v="0"/>
    <x v="3"/>
  </r>
  <r>
    <x v="34"/>
    <x v="105"/>
    <n v="97.414277684092184"/>
    <x v="0"/>
    <x v="3"/>
  </r>
  <r>
    <x v="34"/>
    <x v="106"/>
    <n v="2.5857223159078133"/>
    <x v="0"/>
    <x v="3"/>
  </r>
  <r>
    <x v="21"/>
    <x v="103"/>
    <n v="60.54481546572935"/>
    <x v="1"/>
    <x v="3"/>
  </r>
  <r>
    <x v="21"/>
    <x v="104"/>
    <n v="9.2267135325131804"/>
    <x v="1"/>
    <x v="3"/>
  </r>
  <r>
    <x v="21"/>
    <x v="4"/>
    <n v="30.22847100175747"/>
    <x v="1"/>
    <x v="3"/>
  </r>
  <r>
    <x v="22"/>
    <x v="105"/>
    <n v="99.033391915641474"/>
    <x v="1"/>
    <x v="3"/>
  </r>
  <r>
    <x v="22"/>
    <x v="106"/>
    <n v="0.96660808435852374"/>
    <x v="1"/>
    <x v="3"/>
  </r>
  <r>
    <x v="23"/>
    <x v="105"/>
    <n v="89.103690685413"/>
    <x v="1"/>
    <x v="3"/>
  </r>
  <r>
    <x v="23"/>
    <x v="106"/>
    <n v="10.896309314586995"/>
    <x v="1"/>
    <x v="3"/>
  </r>
  <r>
    <x v="24"/>
    <x v="105"/>
    <n v="99.121265377855892"/>
    <x v="1"/>
    <x v="3"/>
  </r>
  <r>
    <x v="24"/>
    <x v="106"/>
    <n v="0.87873462214411246"/>
    <x v="1"/>
    <x v="3"/>
  </r>
  <r>
    <x v="25"/>
    <x v="105"/>
    <n v="98.418277680140591"/>
    <x v="1"/>
    <x v="3"/>
  </r>
  <r>
    <x v="25"/>
    <x v="106"/>
    <n v="1.5817223198594024"/>
    <x v="1"/>
    <x v="3"/>
  </r>
  <r>
    <x v="26"/>
    <x v="105"/>
    <n v="90.86115992970123"/>
    <x v="1"/>
    <x v="3"/>
  </r>
  <r>
    <x v="26"/>
    <x v="106"/>
    <n v="9.1388400702987695"/>
    <x v="1"/>
    <x v="3"/>
  </r>
  <r>
    <x v="27"/>
    <x v="105"/>
    <n v="90.773286467486813"/>
    <x v="1"/>
    <x v="3"/>
  </r>
  <r>
    <x v="27"/>
    <x v="106"/>
    <n v="9.2267135325131804"/>
    <x v="1"/>
    <x v="3"/>
  </r>
  <r>
    <x v="28"/>
    <x v="105"/>
    <n v="91.91564147627416"/>
    <x v="1"/>
    <x v="3"/>
  </r>
  <r>
    <x v="28"/>
    <x v="106"/>
    <n v="8.0843585237258342"/>
    <x v="1"/>
    <x v="3"/>
  </r>
  <r>
    <x v="29"/>
    <x v="105"/>
    <n v="97.6274165202109"/>
    <x v="1"/>
    <x v="3"/>
  </r>
  <r>
    <x v="29"/>
    <x v="106"/>
    <n v="2.3725834797891037"/>
    <x v="1"/>
    <x v="3"/>
  </r>
  <r>
    <x v="30"/>
    <x v="105"/>
    <n v="62.478031634446396"/>
    <x v="1"/>
    <x v="3"/>
  </r>
  <r>
    <x v="30"/>
    <x v="106"/>
    <n v="37.521968365553604"/>
    <x v="1"/>
    <x v="3"/>
  </r>
  <r>
    <x v="31"/>
    <x v="105"/>
    <n v="98.506151142355009"/>
    <x v="1"/>
    <x v="3"/>
  </r>
  <r>
    <x v="31"/>
    <x v="106"/>
    <n v="1.4938488576449913"/>
    <x v="1"/>
    <x v="3"/>
  </r>
  <r>
    <x v="32"/>
    <x v="105"/>
    <n v="90.246045694200347"/>
    <x v="1"/>
    <x v="3"/>
  </r>
  <r>
    <x v="32"/>
    <x v="106"/>
    <n v="9.7539543057996489"/>
    <x v="1"/>
    <x v="3"/>
  </r>
  <r>
    <x v="33"/>
    <x v="105"/>
    <n v="92.003514938488578"/>
    <x v="1"/>
    <x v="3"/>
  </r>
  <r>
    <x v="33"/>
    <x v="106"/>
    <n v="7.9964850615114234"/>
    <x v="1"/>
    <x v="3"/>
  </r>
  <r>
    <x v="34"/>
    <x v="105"/>
    <n v="95.869947275922669"/>
    <x v="1"/>
    <x v="3"/>
  </r>
  <r>
    <x v="34"/>
    <x v="106"/>
    <n v="4.1300527240773288"/>
    <x v="1"/>
    <x v="3"/>
  </r>
  <r>
    <x v="21"/>
    <x v="103"/>
    <n v="36.949685534591197"/>
    <x v="2"/>
    <x v="3"/>
  </r>
  <r>
    <x v="21"/>
    <x v="104"/>
    <n v="26.834381551362682"/>
    <x v="2"/>
    <x v="3"/>
  </r>
  <r>
    <x v="21"/>
    <x v="4"/>
    <n v="36.215932914046121"/>
    <x v="2"/>
    <x v="3"/>
  </r>
  <r>
    <x v="22"/>
    <x v="105"/>
    <n v="96.96016771488469"/>
    <x v="2"/>
    <x v="3"/>
  </r>
  <r>
    <x v="22"/>
    <x v="106"/>
    <n v="3.0398322851153039"/>
    <x v="2"/>
    <x v="3"/>
  </r>
  <r>
    <x v="23"/>
    <x v="105"/>
    <n v="90.461215932914044"/>
    <x v="2"/>
    <x v="3"/>
  </r>
  <r>
    <x v="23"/>
    <x v="106"/>
    <n v="9.5387840670859543"/>
    <x v="2"/>
    <x v="3"/>
  </r>
  <r>
    <x v="24"/>
    <x v="105"/>
    <n v="99.318658280922435"/>
    <x v="2"/>
    <x v="3"/>
  </r>
  <r>
    <x v="24"/>
    <x v="106"/>
    <n v="0.68134171907756813"/>
    <x v="2"/>
    <x v="3"/>
  </r>
  <r>
    <x v="25"/>
    <x v="105"/>
    <n v="98.584905660377359"/>
    <x v="2"/>
    <x v="3"/>
  </r>
  <r>
    <x v="25"/>
    <x v="106"/>
    <n v="1.4150943396226414"/>
    <x v="2"/>
    <x v="3"/>
  </r>
  <r>
    <x v="26"/>
    <x v="105"/>
    <n v="95.911949685534594"/>
    <x v="2"/>
    <x v="3"/>
  </r>
  <r>
    <x v="26"/>
    <x v="106"/>
    <n v="4.0880503144654092"/>
    <x v="2"/>
    <x v="3"/>
  </r>
  <r>
    <x v="27"/>
    <x v="105"/>
    <n v="95.964360587002091"/>
    <x v="2"/>
    <x v="3"/>
  </r>
  <r>
    <x v="27"/>
    <x v="106"/>
    <n v="4.0356394129979032"/>
    <x v="2"/>
    <x v="3"/>
  </r>
  <r>
    <x v="28"/>
    <x v="105"/>
    <n v="97.746331236897277"/>
    <x v="2"/>
    <x v="3"/>
  </r>
  <r>
    <x v="28"/>
    <x v="106"/>
    <n v="2.2536687631027252"/>
    <x v="2"/>
    <x v="3"/>
  </r>
  <r>
    <x v="29"/>
    <x v="105"/>
    <n v="98.584905660377359"/>
    <x v="2"/>
    <x v="3"/>
  </r>
  <r>
    <x v="29"/>
    <x v="106"/>
    <n v="1.4150943396226414"/>
    <x v="2"/>
    <x v="3"/>
  </r>
  <r>
    <x v="30"/>
    <x v="105"/>
    <n v="82.180293501048212"/>
    <x v="2"/>
    <x v="3"/>
  </r>
  <r>
    <x v="30"/>
    <x v="106"/>
    <n v="17.819706498951781"/>
    <x v="2"/>
    <x v="3"/>
  </r>
  <r>
    <x v="31"/>
    <x v="105"/>
    <n v="98.742138364779876"/>
    <x v="2"/>
    <x v="3"/>
  </r>
  <r>
    <x v="31"/>
    <x v="106"/>
    <n v="1.2578616352201257"/>
    <x v="2"/>
    <x v="3"/>
  </r>
  <r>
    <x v="32"/>
    <x v="105"/>
    <n v="97.327044025157235"/>
    <x v="2"/>
    <x v="3"/>
  </r>
  <r>
    <x v="32"/>
    <x v="106"/>
    <n v="2.6729559748427674"/>
    <x v="2"/>
    <x v="3"/>
  </r>
  <r>
    <x v="33"/>
    <x v="105"/>
    <n v="97.064989517819711"/>
    <x v="2"/>
    <x v="3"/>
  </r>
  <r>
    <x v="33"/>
    <x v="106"/>
    <n v="2.9350104821802936"/>
    <x v="2"/>
    <x v="3"/>
  </r>
  <r>
    <x v="34"/>
    <x v="105"/>
    <n v="98.480083857442352"/>
    <x v="2"/>
    <x v="3"/>
  </r>
  <r>
    <x v="34"/>
    <x v="106"/>
    <n v="1.519916142557652"/>
    <x v="2"/>
    <x v="3"/>
  </r>
  <r>
    <x v="21"/>
    <x v="103"/>
    <n v="73.599999999999994"/>
    <x v="3"/>
    <x v="3"/>
  </r>
  <r>
    <x v="21"/>
    <x v="104"/>
    <n v="6.2666666666666666"/>
    <x v="3"/>
    <x v="3"/>
  </r>
  <r>
    <x v="21"/>
    <x v="4"/>
    <n v="20.133333333333333"/>
    <x v="3"/>
    <x v="3"/>
  </r>
  <r>
    <x v="22"/>
    <x v="105"/>
    <n v="98.533333333333331"/>
    <x v="3"/>
    <x v="3"/>
  </r>
  <r>
    <x v="22"/>
    <x v="106"/>
    <n v="1.4666666666666666"/>
    <x v="3"/>
    <x v="3"/>
  </r>
  <r>
    <x v="23"/>
    <x v="105"/>
    <n v="83.2"/>
    <x v="3"/>
    <x v="3"/>
  </r>
  <r>
    <x v="23"/>
    <x v="106"/>
    <n v="16.8"/>
    <x v="3"/>
    <x v="3"/>
  </r>
  <r>
    <x v="24"/>
    <x v="105"/>
    <n v="98.8"/>
    <x v="3"/>
    <x v="3"/>
  </r>
  <r>
    <x v="24"/>
    <x v="106"/>
    <n v="1.2"/>
    <x v="3"/>
    <x v="3"/>
  </r>
  <r>
    <x v="25"/>
    <x v="105"/>
    <n v="96.4"/>
    <x v="3"/>
    <x v="3"/>
  </r>
  <r>
    <x v="25"/>
    <x v="106"/>
    <n v="3.6"/>
    <x v="3"/>
    <x v="3"/>
  </r>
  <r>
    <x v="26"/>
    <x v="105"/>
    <n v="63.333333333333336"/>
    <x v="3"/>
    <x v="3"/>
  </r>
  <r>
    <x v="26"/>
    <x v="106"/>
    <n v="36.666666666666664"/>
    <x v="3"/>
    <x v="3"/>
  </r>
  <r>
    <x v="27"/>
    <x v="105"/>
    <n v="95.333333333333329"/>
    <x v="3"/>
    <x v="3"/>
  </r>
  <r>
    <x v="27"/>
    <x v="106"/>
    <n v="4.666666666666667"/>
    <x v="3"/>
    <x v="3"/>
  </r>
  <r>
    <x v="28"/>
    <x v="105"/>
    <n v="93.6"/>
    <x v="3"/>
    <x v="3"/>
  </r>
  <r>
    <x v="28"/>
    <x v="106"/>
    <n v="6.4"/>
    <x v="3"/>
    <x v="3"/>
  </r>
  <r>
    <x v="29"/>
    <x v="105"/>
    <n v="99.066666666666663"/>
    <x v="3"/>
    <x v="3"/>
  </r>
  <r>
    <x v="29"/>
    <x v="106"/>
    <n v="0.93333333333333335"/>
    <x v="3"/>
    <x v="3"/>
  </r>
  <r>
    <x v="30"/>
    <x v="105"/>
    <n v="58.4"/>
    <x v="3"/>
    <x v="3"/>
  </r>
  <r>
    <x v="30"/>
    <x v="106"/>
    <n v="41.6"/>
    <x v="3"/>
    <x v="3"/>
  </r>
  <r>
    <x v="31"/>
    <x v="105"/>
    <n v="98.8"/>
    <x v="3"/>
    <x v="3"/>
  </r>
  <r>
    <x v="31"/>
    <x v="106"/>
    <n v="1.2"/>
    <x v="3"/>
    <x v="3"/>
  </r>
  <r>
    <x v="32"/>
    <x v="105"/>
    <n v="90.666666666666671"/>
    <x v="3"/>
    <x v="3"/>
  </r>
  <r>
    <x v="32"/>
    <x v="106"/>
    <n v="9.3333333333333339"/>
    <x v="3"/>
    <x v="3"/>
  </r>
  <r>
    <x v="33"/>
    <x v="105"/>
    <n v="91.86666666666666"/>
    <x v="3"/>
    <x v="3"/>
  </r>
  <r>
    <x v="33"/>
    <x v="106"/>
    <n v="8.1333333333333329"/>
    <x v="3"/>
    <x v="3"/>
  </r>
  <r>
    <x v="34"/>
    <x v="105"/>
    <n v="98"/>
    <x v="3"/>
    <x v="3"/>
  </r>
  <r>
    <x v="34"/>
    <x v="106"/>
    <n v="2"/>
    <x v="3"/>
    <x v="3"/>
  </r>
  <r>
    <x v="21"/>
    <x v="103"/>
    <n v="50.675675675675677"/>
    <x v="4"/>
    <x v="3"/>
  </r>
  <r>
    <x v="21"/>
    <x v="104"/>
    <n v="15.202702702702704"/>
    <x v="4"/>
    <x v="3"/>
  </r>
  <r>
    <x v="21"/>
    <x v="4"/>
    <n v="34.121621621621621"/>
    <x v="4"/>
    <x v="3"/>
  </r>
  <r>
    <x v="22"/>
    <x v="105"/>
    <n v="97.297297297297291"/>
    <x v="4"/>
    <x v="3"/>
  </r>
  <r>
    <x v="22"/>
    <x v="106"/>
    <n v="2.7027027027027026"/>
    <x v="4"/>
    <x v="3"/>
  </r>
  <r>
    <x v="23"/>
    <x v="105"/>
    <n v="91.047297297297291"/>
    <x v="4"/>
    <x v="3"/>
  </r>
  <r>
    <x v="23"/>
    <x v="106"/>
    <n v="8.9527027027027035"/>
    <x v="4"/>
    <x v="3"/>
  </r>
  <r>
    <x v="24"/>
    <x v="105"/>
    <n v="99.493243243243242"/>
    <x v="4"/>
    <x v="3"/>
  </r>
  <r>
    <x v="24"/>
    <x v="106"/>
    <n v="0.5067567567567568"/>
    <x v="4"/>
    <x v="3"/>
  </r>
  <r>
    <x v="25"/>
    <x v="105"/>
    <n v="98.479729729729726"/>
    <x v="4"/>
    <x v="3"/>
  </r>
  <r>
    <x v="25"/>
    <x v="106"/>
    <n v="1.5202702702702702"/>
    <x v="4"/>
    <x v="3"/>
  </r>
  <r>
    <x v="26"/>
    <x v="105"/>
    <n v="84.121621621621628"/>
    <x v="4"/>
    <x v="3"/>
  </r>
  <r>
    <x v="26"/>
    <x v="106"/>
    <n v="15.878378378378379"/>
    <x v="4"/>
    <x v="3"/>
  </r>
  <r>
    <x v="27"/>
    <x v="105"/>
    <n v="96.11486486486487"/>
    <x v="4"/>
    <x v="3"/>
  </r>
  <r>
    <x v="27"/>
    <x v="106"/>
    <n v="3.8851351351351351"/>
    <x v="4"/>
    <x v="3"/>
  </r>
  <r>
    <x v="28"/>
    <x v="105"/>
    <n v="95.101351351351354"/>
    <x v="4"/>
    <x v="3"/>
  </r>
  <r>
    <x v="28"/>
    <x v="106"/>
    <n v="4.8986486486486482"/>
    <x v="4"/>
    <x v="3"/>
  </r>
  <r>
    <x v="29"/>
    <x v="105"/>
    <n v="97.804054054054049"/>
    <x v="4"/>
    <x v="3"/>
  </r>
  <r>
    <x v="29"/>
    <x v="106"/>
    <n v="2.1959459459459461"/>
    <x v="4"/>
    <x v="3"/>
  </r>
  <r>
    <x v="30"/>
    <x v="105"/>
    <n v="77.53378378378379"/>
    <x v="4"/>
    <x v="3"/>
  </r>
  <r>
    <x v="30"/>
    <x v="106"/>
    <n v="22.466216216216218"/>
    <x v="4"/>
    <x v="3"/>
  </r>
  <r>
    <x v="31"/>
    <x v="105"/>
    <n v="98.817567567567565"/>
    <x v="4"/>
    <x v="3"/>
  </r>
  <r>
    <x v="31"/>
    <x v="106"/>
    <n v="1.1824324324324325"/>
    <x v="4"/>
    <x v="3"/>
  </r>
  <r>
    <x v="32"/>
    <x v="105"/>
    <n v="94.594594594594597"/>
    <x v="4"/>
    <x v="3"/>
  </r>
  <r>
    <x v="32"/>
    <x v="106"/>
    <n v="5.4054054054054053"/>
    <x v="4"/>
    <x v="3"/>
  </r>
  <r>
    <x v="33"/>
    <x v="105"/>
    <n v="93.581081081081081"/>
    <x v="4"/>
    <x v="3"/>
  </r>
  <r>
    <x v="33"/>
    <x v="106"/>
    <n v="6.4189189189189193"/>
    <x v="4"/>
    <x v="3"/>
  </r>
  <r>
    <x v="34"/>
    <x v="105"/>
    <n v="98.141891891891888"/>
    <x v="4"/>
    <x v="3"/>
  </r>
  <r>
    <x v="34"/>
    <x v="106"/>
    <n v="1.8581081081081081"/>
    <x v="4"/>
    <x v="3"/>
  </r>
  <r>
    <x v="21"/>
    <x v="103"/>
    <n v="61.0062893081761"/>
    <x v="5"/>
    <x v="3"/>
  </r>
  <r>
    <x v="21"/>
    <x v="104"/>
    <n v="10.062893081761006"/>
    <x v="5"/>
    <x v="3"/>
  </r>
  <r>
    <x v="21"/>
    <x v="4"/>
    <n v="28.930817610062892"/>
    <x v="5"/>
    <x v="3"/>
  </r>
  <r>
    <x v="22"/>
    <x v="105"/>
    <n v="96.855345911949684"/>
    <x v="5"/>
    <x v="3"/>
  </r>
  <r>
    <x v="22"/>
    <x v="106"/>
    <n v="3.1446540880503147"/>
    <x v="5"/>
    <x v="3"/>
  </r>
  <r>
    <x v="23"/>
    <x v="105"/>
    <n v="88.050314465408803"/>
    <x v="5"/>
    <x v="3"/>
  </r>
  <r>
    <x v="23"/>
    <x v="106"/>
    <n v="11.949685534591195"/>
    <x v="5"/>
    <x v="3"/>
  </r>
  <r>
    <x v="24"/>
    <x v="105"/>
    <n v="100"/>
    <x v="5"/>
    <x v="3"/>
  </r>
  <r>
    <x v="24"/>
    <x v="106"/>
    <n v="0"/>
    <x v="5"/>
    <x v="3"/>
  </r>
  <r>
    <x v="25"/>
    <x v="105"/>
    <n v="100"/>
    <x v="5"/>
    <x v="3"/>
  </r>
  <r>
    <x v="25"/>
    <x v="106"/>
    <n v="0"/>
    <x v="5"/>
    <x v="3"/>
  </r>
  <r>
    <x v="26"/>
    <x v="105"/>
    <n v="79.245283018867923"/>
    <x v="5"/>
    <x v="3"/>
  </r>
  <r>
    <x v="26"/>
    <x v="106"/>
    <n v="20.754716981132077"/>
    <x v="5"/>
    <x v="3"/>
  </r>
  <r>
    <x v="27"/>
    <x v="105"/>
    <n v="97.484276729559753"/>
    <x v="5"/>
    <x v="3"/>
  </r>
  <r>
    <x v="27"/>
    <x v="106"/>
    <n v="2.5157232704402515"/>
    <x v="5"/>
    <x v="3"/>
  </r>
  <r>
    <x v="28"/>
    <x v="105"/>
    <n v="91.19496855345912"/>
    <x v="5"/>
    <x v="3"/>
  </r>
  <r>
    <x v="28"/>
    <x v="106"/>
    <n v="8.8050314465408803"/>
    <x v="5"/>
    <x v="3"/>
  </r>
  <r>
    <x v="29"/>
    <x v="105"/>
    <n v="98.113207547169807"/>
    <x v="5"/>
    <x v="3"/>
  </r>
  <r>
    <x v="29"/>
    <x v="106"/>
    <n v="1.8867924528301887"/>
    <x v="5"/>
    <x v="3"/>
  </r>
  <r>
    <x v="30"/>
    <x v="105"/>
    <n v="72.95597484276729"/>
    <x v="5"/>
    <x v="3"/>
  </r>
  <r>
    <x v="30"/>
    <x v="106"/>
    <n v="27.044025157232703"/>
    <x v="5"/>
    <x v="3"/>
  </r>
  <r>
    <x v="31"/>
    <x v="105"/>
    <n v="98.742138364779876"/>
    <x v="5"/>
    <x v="3"/>
  </r>
  <r>
    <x v="31"/>
    <x v="106"/>
    <n v="1.2578616352201257"/>
    <x v="5"/>
    <x v="3"/>
  </r>
  <r>
    <x v="32"/>
    <x v="105"/>
    <n v="91.19496855345912"/>
    <x v="5"/>
    <x v="3"/>
  </r>
  <r>
    <x v="32"/>
    <x v="106"/>
    <n v="8.8050314465408803"/>
    <x v="5"/>
    <x v="3"/>
  </r>
  <r>
    <x v="33"/>
    <x v="105"/>
    <n v="90.566037735849051"/>
    <x v="5"/>
    <x v="3"/>
  </r>
  <r>
    <x v="33"/>
    <x v="106"/>
    <n v="9.433962264150944"/>
    <x v="5"/>
    <x v="3"/>
  </r>
  <r>
    <x v="34"/>
    <x v="105"/>
    <n v="98.742138364779876"/>
    <x v="5"/>
    <x v="3"/>
  </r>
  <r>
    <x v="34"/>
    <x v="106"/>
    <n v="1.2578616352201257"/>
    <x v="5"/>
    <x v="3"/>
  </r>
  <r>
    <x v="21"/>
    <x v="103"/>
    <n v="50.925925925925924"/>
    <x v="6"/>
    <x v="3"/>
  </r>
  <r>
    <x v="21"/>
    <x v="104"/>
    <n v="14.814814814814815"/>
    <x v="6"/>
    <x v="3"/>
  </r>
  <r>
    <x v="21"/>
    <x v="4"/>
    <n v="34.25925925925926"/>
    <x v="6"/>
    <x v="3"/>
  </r>
  <r>
    <x v="22"/>
    <x v="105"/>
    <n v="97.222222222222229"/>
    <x v="6"/>
    <x v="3"/>
  </r>
  <r>
    <x v="22"/>
    <x v="106"/>
    <n v="2.7777777777777777"/>
    <x v="6"/>
    <x v="3"/>
  </r>
  <r>
    <x v="23"/>
    <x v="105"/>
    <n v="96.296296296296291"/>
    <x v="6"/>
    <x v="3"/>
  </r>
  <r>
    <x v="23"/>
    <x v="106"/>
    <n v="3.7037037037037037"/>
    <x v="6"/>
    <x v="3"/>
  </r>
  <r>
    <x v="24"/>
    <x v="105"/>
    <n v="100"/>
    <x v="6"/>
    <x v="3"/>
  </r>
  <r>
    <x v="24"/>
    <x v="106"/>
    <n v="0"/>
    <x v="6"/>
    <x v="3"/>
  </r>
  <r>
    <x v="25"/>
    <x v="105"/>
    <n v="97.222222222222229"/>
    <x v="6"/>
    <x v="3"/>
  </r>
  <r>
    <x v="25"/>
    <x v="106"/>
    <n v="2.7777777777777777"/>
    <x v="6"/>
    <x v="3"/>
  </r>
  <r>
    <x v="26"/>
    <x v="105"/>
    <n v="79.629629629629633"/>
    <x v="6"/>
    <x v="3"/>
  </r>
  <r>
    <x v="26"/>
    <x v="106"/>
    <n v="20.37037037037037"/>
    <x v="6"/>
    <x v="3"/>
  </r>
  <r>
    <x v="27"/>
    <x v="105"/>
    <n v="95.370370370370367"/>
    <x v="6"/>
    <x v="3"/>
  </r>
  <r>
    <x v="27"/>
    <x v="106"/>
    <n v="4.6296296296296298"/>
    <x v="6"/>
    <x v="3"/>
  </r>
  <r>
    <x v="28"/>
    <x v="105"/>
    <n v="98.148148148148152"/>
    <x v="6"/>
    <x v="3"/>
  </r>
  <r>
    <x v="28"/>
    <x v="106"/>
    <n v="1.8518518518518519"/>
    <x v="6"/>
    <x v="3"/>
  </r>
  <r>
    <x v="29"/>
    <x v="105"/>
    <n v="99.074074074074076"/>
    <x v="6"/>
    <x v="3"/>
  </r>
  <r>
    <x v="29"/>
    <x v="106"/>
    <n v="0.92592592592592593"/>
    <x v="6"/>
    <x v="3"/>
  </r>
  <r>
    <x v="30"/>
    <x v="105"/>
    <n v="75.925925925925924"/>
    <x v="6"/>
    <x v="3"/>
  </r>
  <r>
    <x v="30"/>
    <x v="106"/>
    <n v="24.074074074074073"/>
    <x v="6"/>
    <x v="3"/>
  </r>
  <r>
    <x v="31"/>
    <x v="105"/>
    <n v="99.074074074074076"/>
    <x v="6"/>
    <x v="3"/>
  </r>
  <r>
    <x v="31"/>
    <x v="106"/>
    <n v="0.92592592592592593"/>
    <x v="6"/>
    <x v="3"/>
  </r>
  <r>
    <x v="32"/>
    <x v="105"/>
    <n v="92.592592592592595"/>
    <x v="6"/>
    <x v="3"/>
  </r>
  <r>
    <x v="32"/>
    <x v="106"/>
    <n v="7.4074074074074074"/>
    <x v="6"/>
    <x v="3"/>
  </r>
  <r>
    <x v="33"/>
    <x v="105"/>
    <n v="96.296296296296291"/>
    <x v="6"/>
    <x v="3"/>
  </r>
  <r>
    <x v="33"/>
    <x v="106"/>
    <n v="3.7037037037037037"/>
    <x v="6"/>
    <x v="3"/>
  </r>
  <r>
    <x v="34"/>
    <x v="105"/>
    <n v="98.148148148148152"/>
    <x v="6"/>
    <x v="3"/>
  </r>
  <r>
    <x v="34"/>
    <x v="106"/>
    <n v="1.8518518518518519"/>
    <x v="6"/>
    <x v="3"/>
  </r>
  <r>
    <x v="21"/>
    <x v="103"/>
    <n v="44.632768361581924"/>
    <x v="7"/>
    <x v="3"/>
  </r>
  <r>
    <x v="21"/>
    <x v="104"/>
    <n v="16.949152542372882"/>
    <x v="7"/>
    <x v="3"/>
  </r>
  <r>
    <x v="21"/>
    <x v="4"/>
    <n v="38.418079096045197"/>
    <x v="7"/>
    <x v="3"/>
  </r>
  <r>
    <x v="22"/>
    <x v="105"/>
    <n v="96.045197740112997"/>
    <x v="7"/>
    <x v="3"/>
  </r>
  <r>
    <x v="22"/>
    <x v="106"/>
    <n v="3.9548022598870056"/>
    <x v="7"/>
    <x v="3"/>
  </r>
  <r>
    <x v="23"/>
    <x v="105"/>
    <n v="93.220338983050851"/>
    <x v="7"/>
    <x v="3"/>
  </r>
  <r>
    <x v="23"/>
    <x v="106"/>
    <n v="6.7796610169491522"/>
    <x v="7"/>
    <x v="3"/>
  </r>
  <r>
    <x v="24"/>
    <x v="105"/>
    <n v="99.435028248587571"/>
    <x v="7"/>
    <x v="3"/>
  </r>
  <r>
    <x v="24"/>
    <x v="106"/>
    <n v="0.56497175141242939"/>
    <x v="7"/>
    <x v="3"/>
  </r>
  <r>
    <x v="25"/>
    <x v="105"/>
    <n v="98.305084745762713"/>
    <x v="7"/>
    <x v="3"/>
  </r>
  <r>
    <x v="25"/>
    <x v="106"/>
    <n v="1.6949152542372881"/>
    <x v="7"/>
    <x v="3"/>
  </r>
  <r>
    <x v="26"/>
    <x v="105"/>
    <n v="88.700564971751419"/>
    <x v="7"/>
    <x v="3"/>
  </r>
  <r>
    <x v="26"/>
    <x v="106"/>
    <n v="11.299435028248588"/>
    <x v="7"/>
    <x v="3"/>
  </r>
  <r>
    <x v="27"/>
    <x v="105"/>
    <n v="94.915254237288138"/>
    <x v="7"/>
    <x v="3"/>
  </r>
  <r>
    <x v="27"/>
    <x v="106"/>
    <n v="5.0847457627118642"/>
    <x v="7"/>
    <x v="3"/>
  </r>
  <r>
    <x v="28"/>
    <x v="105"/>
    <n v="96.610169491525426"/>
    <x v="7"/>
    <x v="3"/>
  </r>
  <r>
    <x v="28"/>
    <x v="106"/>
    <n v="3.3898305084745761"/>
    <x v="7"/>
    <x v="3"/>
  </r>
  <r>
    <x v="29"/>
    <x v="105"/>
    <n v="98.870056497175142"/>
    <x v="7"/>
    <x v="3"/>
  </r>
  <r>
    <x v="29"/>
    <x v="106"/>
    <n v="1.1299435028248588"/>
    <x v="7"/>
    <x v="3"/>
  </r>
  <r>
    <x v="30"/>
    <x v="105"/>
    <n v="81.355932203389827"/>
    <x v="7"/>
    <x v="3"/>
  </r>
  <r>
    <x v="30"/>
    <x v="106"/>
    <n v="18.64406779661017"/>
    <x v="7"/>
    <x v="3"/>
  </r>
  <r>
    <x v="31"/>
    <x v="105"/>
    <n v="98.305084745762713"/>
    <x v="7"/>
    <x v="3"/>
  </r>
  <r>
    <x v="31"/>
    <x v="106"/>
    <n v="1.6949152542372881"/>
    <x v="7"/>
    <x v="3"/>
  </r>
  <r>
    <x v="32"/>
    <x v="105"/>
    <n v="98.305084745762713"/>
    <x v="7"/>
    <x v="3"/>
  </r>
  <r>
    <x v="32"/>
    <x v="106"/>
    <n v="1.6949152542372881"/>
    <x v="7"/>
    <x v="3"/>
  </r>
  <r>
    <x v="33"/>
    <x v="105"/>
    <n v="93.220338983050851"/>
    <x v="7"/>
    <x v="3"/>
  </r>
  <r>
    <x v="33"/>
    <x v="106"/>
    <n v="6.7796610169491522"/>
    <x v="7"/>
    <x v="3"/>
  </r>
  <r>
    <x v="34"/>
    <x v="105"/>
    <n v="96.610169491525426"/>
    <x v="7"/>
    <x v="3"/>
  </r>
  <r>
    <x v="34"/>
    <x v="106"/>
    <n v="3.3898305084745761"/>
    <x v="7"/>
    <x v="3"/>
  </r>
  <r>
    <x v="21"/>
    <x v="103"/>
    <n v="46.621621621621621"/>
    <x v="8"/>
    <x v="3"/>
  </r>
  <r>
    <x v="21"/>
    <x v="104"/>
    <n v="18.918918918918919"/>
    <x v="8"/>
    <x v="3"/>
  </r>
  <r>
    <x v="21"/>
    <x v="4"/>
    <n v="34.45945945945946"/>
    <x v="8"/>
    <x v="3"/>
  </r>
  <r>
    <x v="22"/>
    <x v="105"/>
    <n v="99.324324324324323"/>
    <x v="8"/>
    <x v="3"/>
  </r>
  <r>
    <x v="22"/>
    <x v="106"/>
    <n v="0.67567567567567566"/>
    <x v="8"/>
    <x v="3"/>
  </r>
  <r>
    <x v="23"/>
    <x v="105"/>
    <n v="87.837837837837839"/>
    <x v="8"/>
    <x v="3"/>
  </r>
  <r>
    <x v="23"/>
    <x v="106"/>
    <n v="12.162162162162161"/>
    <x v="8"/>
    <x v="3"/>
  </r>
  <r>
    <x v="24"/>
    <x v="105"/>
    <n v="98.648648648648646"/>
    <x v="8"/>
    <x v="3"/>
  </r>
  <r>
    <x v="24"/>
    <x v="106"/>
    <n v="1.3513513513513513"/>
    <x v="8"/>
    <x v="3"/>
  </r>
  <r>
    <x v="25"/>
    <x v="105"/>
    <n v="97.972972972972968"/>
    <x v="8"/>
    <x v="3"/>
  </r>
  <r>
    <x v="25"/>
    <x v="106"/>
    <n v="2.0270270270270272"/>
    <x v="8"/>
    <x v="3"/>
  </r>
  <r>
    <x v="26"/>
    <x v="105"/>
    <n v="87.162162162162161"/>
    <x v="8"/>
    <x v="3"/>
  </r>
  <r>
    <x v="26"/>
    <x v="106"/>
    <n v="12.837837837837839"/>
    <x v="8"/>
    <x v="3"/>
  </r>
  <r>
    <x v="27"/>
    <x v="105"/>
    <n v="96.621621621621628"/>
    <x v="8"/>
    <x v="3"/>
  </r>
  <r>
    <x v="27"/>
    <x v="106"/>
    <n v="3.3783783783783785"/>
    <x v="8"/>
    <x v="3"/>
  </r>
  <r>
    <x v="28"/>
    <x v="105"/>
    <n v="95.270270270270274"/>
    <x v="8"/>
    <x v="3"/>
  </r>
  <r>
    <x v="28"/>
    <x v="106"/>
    <n v="4.7297297297297298"/>
    <x v="8"/>
    <x v="3"/>
  </r>
  <r>
    <x v="29"/>
    <x v="105"/>
    <n v="95.270270270270274"/>
    <x v="8"/>
    <x v="3"/>
  </r>
  <r>
    <x v="29"/>
    <x v="106"/>
    <n v="4.7297297297297298"/>
    <x v="8"/>
    <x v="3"/>
  </r>
  <r>
    <x v="30"/>
    <x v="105"/>
    <n v="79.054054054054049"/>
    <x v="8"/>
    <x v="3"/>
  </r>
  <r>
    <x v="30"/>
    <x v="106"/>
    <n v="20.945945945945947"/>
    <x v="8"/>
    <x v="3"/>
  </r>
  <r>
    <x v="31"/>
    <x v="105"/>
    <n v="99.324324324324323"/>
    <x v="8"/>
    <x v="3"/>
  </r>
  <r>
    <x v="31"/>
    <x v="106"/>
    <n v="0.67567567567567566"/>
    <x v="8"/>
    <x v="3"/>
  </r>
  <r>
    <x v="32"/>
    <x v="105"/>
    <n v="95.270270270270274"/>
    <x v="8"/>
    <x v="3"/>
  </r>
  <r>
    <x v="32"/>
    <x v="106"/>
    <n v="4.7297297297297298"/>
    <x v="8"/>
    <x v="3"/>
  </r>
  <r>
    <x v="33"/>
    <x v="105"/>
    <n v="95.270270270270274"/>
    <x v="8"/>
    <x v="3"/>
  </r>
  <r>
    <x v="33"/>
    <x v="106"/>
    <n v="4.7297297297297298"/>
    <x v="8"/>
    <x v="3"/>
  </r>
  <r>
    <x v="34"/>
    <x v="105"/>
    <n v="99.324324324324323"/>
    <x v="8"/>
    <x v="3"/>
  </r>
  <r>
    <x v="34"/>
    <x v="106"/>
    <n v="0.67567567567567566"/>
    <x v="8"/>
    <x v="3"/>
  </r>
  <r>
    <x v="21"/>
    <x v="103"/>
    <n v="48.520710059171599"/>
    <x v="9"/>
    <x v="3"/>
  </r>
  <r>
    <x v="21"/>
    <x v="104"/>
    <n v="17.751479289940828"/>
    <x v="9"/>
    <x v="3"/>
  </r>
  <r>
    <x v="21"/>
    <x v="4"/>
    <n v="33.727810650887577"/>
    <x v="9"/>
    <x v="3"/>
  </r>
  <r>
    <x v="22"/>
    <x v="105"/>
    <n v="98.224852071005913"/>
    <x v="9"/>
    <x v="3"/>
  </r>
  <r>
    <x v="22"/>
    <x v="106"/>
    <n v="1.7751479289940828"/>
    <x v="9"/>
    <x v="3"/>
  </r>
  <r>
    <x v="23"/>
    <x v="105"/>
    <n v="81.65680473372781"/>
    <x v="9"/>
    <x v="3"/>
  </r>
  <r>
    <x v="23"/>
    <x v="106"/>
    <n v="18.34319526627219"/>
    <x v="9"/>
    <x v="3"/>
  </r>
  <r>
    <x v="24"/>
    <x v="105"/>
    <n v="99.408284023668642"/>
    <x v="9"/>
    <x v="3"/>
  </r>
  <r>
    <x v="24"/>
    <x v="106"/>
    <n v="0.59171597633136097"/>
    <x v="9"/>
    <x v="3"/>
  </r>
  <r>
    <x v="25"/>
    <x v="105"/>
    <n v="98.816568047337284"/>
    <x v="9"/>
    <x v="3"/>
  </r>
  <r>
    <x v="25"/>
    <x v="106"/>
    <n v="1.1834319526627219"/>
    <x v="9"/>
    <x v="3"/>
  </r>
  <r>
    <x v="26"/>
    <x v="105"/>
    <n v="83.431952662721898"/>
    <x v="9"/>
    <x v="3"/>
  </r>
  <r>
    <x v="26"/>
    <x v="106"/>
    <n v="16.568047337278106"/>
    <x v="9"/>
    <x v="3"/>
  </r>
  <r>
    <x v="27"/>
    <x v="105"/>
    <n v="98.224852071005913"/>
    <x v="9"/>
    <x v="3"/>
  </r>
  <r>
    <x v="27"/>
    <x v="106"/>
    <n v="1.7751479289940828"/>
    <x v="9"/>
    <x v="3"/>
  </r>
  <r>
    <x v="28"/>
    <x v="105"/>
    <n v="96.449704142011839"/>
    <x v="9"/>
    <x v="3"/>
  </r>
  <r>
    <x v="28"/>
    <x v="106"/>
    <n v="3.5502958579881656"/>
    <x v="9"/>
    <x v="3"/>
  </r>
  <r>
    <x v="29"/>
    <x v="105"/>
    <n v="99.408284023668642"/>
    <x v="9"/>
    <x v="3"/>
  </r>
  <r>
    <x v="29"/>
    <x v="106"/>
    <n v="0.59171597633136097"/>
    <x v="9"/>
    <x v="3"/>
  </r>
  <r>
    <x v="30"/>
    <x v="105"/>
    <n v="86.390532544378701"/>
    <x v="9"/>
    <x v="3"/>
  </r>
  <r>
    <x v="30"/>
    <x v="106"/>
    <n v="13.609467455621301"/>
    <x v="9"/>
    <x v="3"/>
  </r>
  <r>
    <x v="31"/>
    <x v="105"/>
    <n v="98.816568047337284"/>
    <x v="9"/>
    <x v="3"/>
  </r>
  <r>
    <x v="31"/>
    <x v="106"/>
    <n v="1.1834319526627219"/>
    <x v="9"/>
    <x v="3"/>
  </r>
  <r>
    <x v="32"/>
    <x v="105"/>
    <n v="95.26627218934911"/>
    <x v="9"/>
    <x v="3"/>
  </r>
  <r>
    <x v="32"/>
    <x v="106"/>
    <n v="4.7337278106508878"/>
    <x v="9"/>
    <x v="3"/>
  </r>
  <r>
    <x v="33"/>
    <x v="105"/>
    <n v="97.633136094674555"/>
    <x v="9"/>
    <x v="3"/>
  </r>
  <r>
    <x v="33"/>
    <x v="106"/>
    <n v="2.3668639053254439"/>
    <x v="9"/>
    <x v="3"/>
  </r>
  <r>
    <x v="34"/>
    <x v="105"/>
    <n v="100"/>
    <x v="9"/>
    <x v="3"/>
  </r>
  <r>
    <x v="34"/>
    <x v="106"/>
    <n v="0"/>
    <x v="9"/>
    <x v="3"/>
  </r>
  <r>
    <x v="21"/>
    <x v="103"/>
    <n v="62.595419847328245"/>
    <x v="10"/>
    <x v="3"/>
  </r>
  <r>
    <x v="21"/>
    <x v="104"/>
    <n v="19.083969465648856"/>
    <x v="10"/>
    <x v="3"/>
  </r>
  <r>
    <x v="21"/>
    <x v="4"/>
    <n v="18.320610687022899"/>
    <x v="10"/>
    <x v="3"/>
  </r>
  <r>
    <x v="22"/>
    <x v="105"/>
    <n v="97.709923664122144"/>
    <x v="10"/>
    <x v="3"/>
  </r>
  <r>
    <x v="22"/>
    <x v="106"/>
    <n v="2.2900763358778624"/>
    <x v="10"/>
    <x v="3"/>
  </r>
  <r>
    <x v="23"/>
    <x v="105"/>
    <n v="85.496183206106863"/>
    <x v="10"/>
    <x v="3"/>
  </r>
  <r>
    <x v="23"/>
    <x v="106"/>
    <n v="14.503816793893129"/>
    <x v="10"/>
    <x v="3"/>
  </r>
  <r>
    <x v="24"/>
    <x v="105"/>
    <n v="98.473282442748086"/>
    <x v="10"/>
    <x v="3"/>
  </r>
  <r>
    <x v="24"/>
    <x v="106"/>
    <n v="1.5267175572519085"/>
    <x v="10"/>
    <x v="3"/>
  </r>
  <r>
    <x v="25"/>
    <x v="105"/>
    <n v="96.946564885496187"/>
    <x v="10"/>
    <x v="3"/>
  </r>
  <r>
    <x v="25"/>
    <x v="106"/>
    <n v="3.053435114503817"/>
    <x v="10"/>
    <x v="3"/>
  </r>
  <r>
    <x v="26"/>
    <x v="105"/>
    <n v="80.152671755725194"/>
    <x v="10"/>
    <x v="3"/>
  </r>
  <r>
    <x v="26"/>
    <x v="106"/>
    <n v="19.847328244274809"/>
    <x v="10"/>
    <x v="3"/>
  </r>
  <r>
    <x v="27"/>
    <x v="105"/>
    <n v="96.18320610687023"/>
    <x v="10"/>
    <x v="3"/>
  </r>
  <r>
    <x v="27"/>
    <x v="106"/>
    <n v="3.8167938931297711"/>
    <x v="10"/>
    <x v="3"/>
  </r>
  <r>
    <x v="28"/>
    <x v="105"/>
    <n v="95.419847328244273"/>
    <x v="10"/>
    <x v="3"/>
  </r>
  <r>
    <x v="28"/>
    <x v="106"/>
    <n v="4.5801526717557248"/>
    <x v="10"/>
    <x v="3"/>
  </r>
  <r>
    <x v="29"/>
    <x v="105"/>
    <n v="97.709923664122144"/>
    <x v="10"/>
    <x v="3"/>
  </r>
  <r>
    <x v="29"/>
    <x v="106"/>
    <n v="2.2900763358778624"/>
    <x v="10"/>
    <x v="3"/>
  </r>
  <r>
    <x v="30"/>
    <x v="105"/>
    <n v="77.099236641221367"/>
    <x v="10"/>
    <x v="3"/>
  </r>
  <r>
    <x v="30"/>
    <x v="106"/>
    <n v="22.900763358778626"/>
    <x v="10"/>
    <x v="3"/>
  </r>
  <r>
    <x v="31"/>
    <x v="105"/>
    <n v="97.709923664122144"/>
    <x v="10"/>
    <x v="3"/>
  </r>
  <r>
    <x v="31"/>
    <x v="106"/>
    <n v="2.2900763358778624"/>
    <x v="10"/>
    <x v="3"/>
  </r>
  <r>
    <x v="32"/>
    <x v="105"/>
    <n v="91.603053435114504"/>
    <x v="10"/>
    <x v="3"/>
  </r>
  <r>
    <x v="32"/>
    <x v="106"/>
    <n v="8.3969465648854964"/>
    <x v="10"/>
    <x v="3"/>
  </r>
  <r>
    <x v="33"/>
    <x v="105"/>
    <n v="93.89312977099236"/>
    <x v="10"/>
    <x v="3"/>
  </r>
  <r>
    <x v="33"/>
    <x v="106"/>
    <n v="6.106870229007634"/>
    <x v="10"/>
    <x v="3"/>
  </r>
  <r>
    <x v="34"/>
    <x v="105"/>
    <n v="96.18320610687023"/>
    <x v="10"/>
    <x v="3"/>
  </r>
  <r>
    <x v="34"/>
    <x v="106"/>
    <n v="3.8167938931297711"/>
    <x v="10"/>
    <x v="3"/>
  </r>
  <r>
    <x v="21"/>
    <x v="103"/>
    <n v="52.100840336134453"/>
    <x v="11"/>
    <x v="3"/>
  </r>
  <r>
    <x v="21"/>
    <x v="104"/>
    <n v="19.327731092436974"/>
    <x v="11"/>
    <x v="3"/>
  </r>
  <r>
    <x v="21"/>
    <x v="4"/>
    <n v="28.571428571428573"/>
    <x v="11"/>
    <x v="3"/>
  </r>
  <r>
    <x v="22"/>
    <x v="105"/>
    <n v="100"/>
    <x v="11"/>
    <x v="3"/>
  </r>
  <r>
    <x v="22"/>
    <x v="106"/>
    <n v="0"/>
    <x v="11"/>
    <x v="3"/>
  </r>
  <r>
    <x v="23"/>
    <x v="105"/>
    <n v="88.235294117647058"/>
    <x v="11"/>
    <x v="3"/>
  </r>
  <r>
    <x v="23"/>
    <x v="106"/>
    <n v="11.764705882352942"/>
    <x v="11"/>
    <x v="3"/>
  </r>
  <r>
    <x v="24"/>
    <x v="105"/>
    <n v="100"/>
    <x v="11"/>
    <x v="3"/>
  </r>
  <r>
    <x v="24"/>
    <x v="106"/>
    <n v="0"/>
    <x v="11"/>
    <x v="3"/>
  </r>
  <r>
    <x v="25"/>
    <x v="105"/>
    <n v="100"/>
    <x v="11"/>
    <x v="3"/>
  </r>
  <r>
    <x v="25"/>
    <x v="106"/>
    <n v="0"/>
    <x v="11"/>
    <x v="3"/>
  </r>
  <r>
    <x v="26"/>
    <x v="105"/>
    <n v="77.310924369747895"/>
    <x v="11"/>
    <x v="3"/>
  </r>
  <r>
    <x v="26"/>
    <x v="106"/>
    <n v="22.689075630252102"/>
    <x v="11"/>
    <x v="3"/>
  </r>
  <r>
    <x v="27"/>
    <x v="105"/>
    <n v="95.798319327731093"/>
    <x v="11"/>
    <x v="3"/>
  </r>
  <r>
    <x v="27"/>
    <x v="106"/>
    <n v="4.2016806722689077"/>
    <x v="11"/>
    <x v="3"/>
  </r>
  <r>
    <x v="28"/>
    <x v="105"/>
    <n v="97.47899159663865"/>
    <x v="11"/>
    <x v="3"/>
  </r>
  <r>
    <x v="28"/>
    <x v="106"/>
    <n v="2.5210084033613445"/>
    <x v="11"/>
    <x v="3"/>
  </r>
  <r>
    <x v="29"/>
    <x v="105"/>
    <n v="99.159663865546221"/>
    <x v="11"/>
    <x v="3"/>
  </r>
  <r>
    <x v="29"/>
    <x v="106"/>
    <n v="0.84033613445378152"/>
    <x v="11"/>
    <x v="3"/>
  </r>
  <r>
    <x v="30"/>
    <x v="105"/>
    <n v="83.193277310924373"/>
    <x v="11"/>
    <x v="3"/>
  </r>
  <r>
    <x v="30"/>
    <x v="106"/>
    <n v="16.806722689075631"/>
    <x v="11"/>
    <x v="3"/>
  </r>
  <r>
    <x v="31"/>
    <x v="105"/>
    <n v="100"/>
    <x v="11"/>
    <x v="3"/>
  </r>
  <r>
    <x v="31"/>
    <x v="106"/>
    <n v="0"/>
    <x v="11"/>
    <x v="3"/>
  </r>
  <r>
    <x v="32"/>
    <x v="105"/>
    <n v="92.436974789915965"/>
    <x v="11"/>
    <x v="3"/>
  </r>
  <r>
    <x v="32"/>
    <x v="106"/>
    <n v="7.5630252100840334"/>
    <x v="11"/>
    <x v="3"/>
  </r>
  <r>
    <x v="33"/>
    <x v="105"/>
    <n v="96.638655462184872"/>
    <x v="11"/>
    <x v="3"/>
  </r>
  <r>
    <x v="33"/>
    <x v="106"/>
    <n v="3.3613445378151261"/>
    <x v="11"/>
    <x v="3"/>
  </r>
  <r>
    <x v="34"/>
    <x v="105"/>
    <n v="98.319327731092443"/>
    <x v="11"/>
    <x v="3"/>
  </r>
  <r>
    <x v="34"/>
    <x v="106"/>
    <n v="1.680672268907563"/>
    <x v="11"/>
    <x v="3"/>
  </r>
  <r>
    <x v="21"/>
    <x v="103"/>
    <n v="64.646464646464651"/>
    <x v="12"/>
    <x v="3"/>
  </r>
  <r>
    <x v="21"/>
    <x v="104"/>
    <n v="6.0606060606060606"/>
    <x v="12"/>
    <x v="3"/>
  </r>
  <r>
    <x v="21"/>
    <x v="4"/>
    <n v="29.292929292929294"/>
    <x v="12"/>
    <x v="3"/>
  </r>
  <r>
    <x v="22"/>
    <x v="105"/>
    <n v="98.98989898989899"/>
    <x v="12"/>
    <x v="3"/>
  </r>
  <r>
    <x v="22"/>
    <x v="106"/>
    <n v="1.0101010101010102"/>
    <x v="12"/>
    <x v="3"/>
  </r>
  <r>
    <x v="23"/>
    <x v="105"/>
    <n v="91.919191919191917"/>
    <x v="12"/>
    <x v="3"/>
  </r>
  <r>
    <x v="23"/>
    <x v="106"/>
    <n v="8.0808080808080813"/>
    <x v="12"/>
    <x v="3"/>
  </r>
  <r>
    <x v="24"/>
    <x v="105"/>
    <n v="98.98989898989899"/>
    <x v="12"/>
    <x v="3"/>
  </r>
  <r>
    <x v="24"/>
    <x v="106"/>
    <n v="1.0101010101010102"/>
    <x v="12"/>
    <x v="3"/>
  </r>
  <r>
    <x v="25"/>
    <x v="105"/>
    <n v="100"/>
    <x v="12"/>
    <x v="3"/>
  </r>
  <r>
    <x v="25"/>
    <x v="106"/>
    <n v="0"/>
    <x v="12"/>
    <x v="3"/>
  </r>
  <r>
    <x v="26"/>
    <x v="105"/>
    <n v="66.666666666666671"/>
    <x v="12"/>
    <x v="3"/>
  </r>
  <r>
    <x v="26"/>
    <x v="106"/>
    <n v="33.333333333333336"/>
    <x v="12"/>
    <x v="3"/>
  </r>
  <r>
    <x v="27"/>
    <x v="105"/>
    <n v="91.919191919191917"/>
    <x v="12"/>
    <x v="3"/>
  </r>
  <r>
    <x v="27"/>
    <x v="106"/>
    <n v="8.0808080808080813"/>
    <x v="12"/>
    <x v="3"/>
  </r>
  <r>
    <x v="28"/>
    <x v="105"/>
    <n v="93.939393939393938"/>
    <x v="12"/>
    <x v="3"/>
  </r>
  <r>
    <x v="28"/>
    <x v="106"/>
    <n v="6.0606060606060606"/>
    <x v="12"/>
    <x v="3"/>
  </r>
  <r>
    <x v="29"/>
    <x v="105"/>
    <n v="97.979797979797979"/>
    <x v="12"/>
    <x v="3"/>
  </r>
  <r>
    <x v="29"/>
    <x v="106"/>
    <n v="2.0202020202020203"/>
    <x v="12"/>
    <x v="3"/>
  </r>
  <r>
    <x v="30"/>
    <x v="105"/>
    <n v="75.757575757575751"/>
    <x v="12"/>
    <x v="3"/>
  </r>
  <r>
    <x v="30"/>
    <x v="106"/>
    <n v="24.242424242424242"/>
    <x v="12"/>
    <x v="3"/>
  </r>
  <r>
    <x v="31"/>
    <x v="105"/>
    <n v="96.969696969696969"/>
    <x v="12"/>
    <x v="3"/>
  </r>
  <r>
    <x v="31"/>
    <x v="106"/>
    <n v="3.0303030303030303"/>
    <x v="12"/>
    <x v="3"/>
  </r>
  <r>
    <x v="32"/>
    <x v="105"/>
    <n v="92.929292929292927"/>
    <x v="12"/>
    <x v="3"/>
  </r>
  <r>
    <x v="32"/>
    <x v="106"/>
    <n v="7.0707070707070709"/>
    <x v="12"/>
    <x v="3"/>
  </r>
  <r>
    <x v="33"/>
    <x v="105"/>
    <n v="89.898989898989896"/>
    <x v="12"/>
    <x v="3"/>
  </r>
  <r>
    <x v="33"/>
    <x v="106"/>
    <n v="10.1010101010101"/>
    <x v="12"/>
    <x v="3"/>
  </r>
  <r>
    <x v="34"/>
    <x v="105"/>
    <n v="84.848484848484844"/>
    <x v="12"/>
    <x v="3"/>
  </r>
  <r>
    <x v="34"/>
    <x v="106"/>
    <n v="15.151515151515152"/>
    <x v="12"/>
    <x v="3"/>
  </r>
  <r>
    <x v="21"/>
    <x v="103"/>
    <n v="78.260869565217391"/>
    <x v="13"/>
    <x v="3"/>
  </r>
  <r>
    <x v="21"/>
    <x v="104"/>
    <n v="7.2463768115942031"/>
    <x v="13"/>
    <x v="3"/>
  </r>
  <r>
    <x v="21"/>
    <x v="4"/>
    <n v="14.492753623188406"/>
    <x v="13"/>
    <x v="3"/>
  </r>
  <r>
    <x v="22"/>
    <x v="105"/>
    <n v="94.20289855072464"/>
    <x v="13"/>
    <x v="3"/>
  </r>
  <r>
    <x v="22"/>
    <x v="106"/>
    <n v="5.7971014492753623"/>
    <x v="13"/>
    <x v="3"/>
  </r>
  <r>
    <x v="23"/>
    <x v="105"/>
    <n v="76.811594202898547"/>
    <x v="13"/>
    <x v="3"/>
  </r>
  <r>
    <x v="23"/>
    <x v="106"/>
    <n v="23.188405797101449"/>
    <x v="13"/>
    <x v="3"/>
  </r>
  <r>
    <x v="24"/>
    <x v="105"/>
    <n v="97.101449275362313"/>
    <x v="13"/>
    <x v="3"/>
  </r>
  <r>
    <x v="24"/>
    <x v="106"/>
    <n v="2.8985507246376812"/>
    <x v="13"/>
    <x v="3"/>
  </r>
  <r>
    <x v="25"/>
    <x v="105"/>
    <n v="92.753623188405797"/>
    <x v="13"/>
    <x v="3"/>
  </r>
  <r>
    <x v="25"/>
    <x v="106"/>
    <n v="7.2463768115942031"/>
    <x v="13"/>
    <x v="3"/>
  </r>
  <r>
    <x v="26"/>
    <x v="105"/>
    <n v="73.913043478260875"/>
    <x v="13"/>
    <x v="3"/>
  </r>
  <r>
    <x v="26"/>
    <x v="106"/>
    <n v="26.086956521739129"/>
    <x v="13"/>
    <x v="3"/>
  </r>
  <r>
    <x v="27"/>
    <x v="105"/>
    <n v="94.20289855072464"/>
    <x v="13"/>
    <x v="3"/>
  </r>
  <r>
    <x v="27"/>
    <x v="106"/>
    <n v="5.7971014492753623"/>
    <x v="13"/>
    <x v="3"/>
  </r>
  <r>
    <x v="28"/>
    <x v="105"/>
    <n v="89.85507246376811"/>
    <x v="13"/>
    <x v="3"/>
  </r>
  <r>
    <x v="28"/>
    <x v="106"/>
    <n v="10.144927536231885"/>
    <x v="13"/>
    <x v="3"/>
  </r>
  <r>
    <x v="29"/>
    <x v="105"/>
    <n v="100"/>
    <x v="13"/>
    <x v="3"/>
  </r>
  <r>
    <x v="29"/>
    <x v="106"/>
    <n v="0"/>
    <x v="13"/>
    <x v="3"/>
  </r>
  <r>
    <x v="30"/>
    <x v="105"/>
    <n v="56.521739130434781"/>
    <x v="13"/>
    <x v="3"/>
  </r>
  <r>
    <x v="30"/>
    <x v="106"/>
    <n v="43.478260869565219"/>
    <x v="13"/>
    <x v="3"/>
  </r>
  <r>
    <x v="31"/>
    <x v="105"/>
    <n v="95.652173913043484"/>
    <x v="13"/>
    <x v="3"/>
  </r>
  <r>
    <x v="31"/>
    <x v="106"/>
    <n v="4.3478260869565215"/>
    <x v="13"/>
    <x v="3"/>
  </r>
  <r>
    <x v="32"/>
    <x v="105"/>
    <n v="89.85507246376811"/>
    <x v="13"/>
    <x v="3"/>
  </r>
  <r>
    <x v="32"/>
    <x v="106"/>
    <n v="10.144927536231885"/>
    <x v="13"/>
    <x v="3"/>
  </r>
  <r>
    <x v="33"/>
    <x v="105"/>
    <n v="92.753623188405797"/>
    <x v="13"/>
    <x v="3"/>
  </r>
  <r>
    <x v="33"/>
    <x v="106"/>
    <n v="7.2463768115942031"/>
    <x v="13"/>
    <x v="3"/>
  </r>
  <r>
    <x v="34"/>
    <x v="105"/>
    <n v="95.652173913043484"/>
    <x v="13"/>
    <x v="3"/>
  </r>
  <r>
    <x v="34"/>
    <x v="106"/>
    <n v="4.3478260869565215"/>
    <x v="13"/>
    <x v="3"/>
  </r>
  <r>
    <x v="21"/>
    <x v="103"/>
    <n v="45.977011494252871"/>
    <x v="14"/>
    <x v="3"/>
  </r>
  <r>
    <x v="21"/>
    <x v="104"/>
    <n v="22.988505747126435"/>
    <x v="14"/>
    <x v="3"/>
  </r>
  <r>
    <x v="21"/>
    <x v="4"/>
    <n v="31.03448275862069"/>
    <x v="14"/>
    <x v="3"/>
  </r>
  <r>
    <x v="22"/>
    <x v="105"/>
    <n v="96.551724137931032"/>
    <x v="14"/>
    <x v="3"/>
  </r>
  <r>
    <x v="22"/>
    <x v="106"/>
    <n v="3.4482758620689653"/>
    <x v="14"/>
    <x v="3"/>
  </r>
  <r>
    <x v="23"/>
    <x v="105"/>
    <n v="86.206896551724142"/>
    <x v="14"/>
    <x v="3"/>
  </r>
  <r>
    <x v="23"/>
    <x v="106"/>
    <n v="13.793103448275861"/>
    <x v="14"/>
    <x v="3"/>
  </r>
  <r>
    <x v="24"/>
    <x v="105"/>
    <n v="98.850574712643677"/>
    <x v="14"/>
    <x v="3"/>
  </r>
  <r>
    <x v="24"/>
    <x v="106"/>
    <n v="1.1494252873563218"/>
    <x v="14"/>
    <x v="3"/>
  </r>
  <r>
    <x v="25"/>
    <x v="105"/>
    <n v="97.701149425287355"/>
    <x v="14"/>
    <x v="3"/>
  </r>
  <r>
    <x v="25"/>
    <x v="106"/>
    <n v="2.2988505747126435"/>
    <x v="14"/>
    <x v="3"/>
  </r>
  <r>
    <x v="26"/>
    <x v="105"/>
    <n v="94.252873563218387"/>
    <x v="14"/>
    <x v="3"/>
  </r>
  <r>
    <x v="26"/>
    <x v="106"/>
    <n v="5.7471264367816088"/>
    <x v="14"/>
    <x v="3"/>
  </r>
  <r>
    <x v="27"/>
    <x v="105"/>
    <n v="94.252873563218387"/>
    <x v="14"/>
    <x v="3"/>
  </r>
  <r>
    <x v="27"/>
    <x v="106"/>
    <n v="5.7471264367816088"/>
    <x v="14"/>
    <x v="3"/>
  </r>
  <r>
    <x v="28"/>
    <x v="105"/>
    <n v="98.850574712643677"/>
    <x v="14"/>
    <x v="3"/>
  </r>
  <r>
    <x v="28"/>
    <x v="106"/>
    <n v="1.1494252873563218"/>
    <x v="14"/>
    <x v="3"/>
  </r>
  <r>
    <x v="29"/>
    <x v="105"/>
    <n v="96.551724137931032"/>
    <x v="14"/>
    <x v="3"/>
  </r>
  <r>
    <x v="29"/>
    <x v="106"/>
    <n v="3.4482758620689653"/>
    <x v="14"/>
    <x v="3"/>
  </r>
  <r>
    <x v="30"/>
    <x v="105"/>
    <n v="79.310344827586206"/>
    <x v="14"/>
    <x v="3"/>
  </r>
  <r>
    <x v="30"/>
    <x v="106"/>
    <n v="20.689655172413794"/>
    <x v="14"/>
    <x v="3"/>
  </r>
  <r>
    <x v="31"/>
    <x v="105"/>
    <n v="98.850574712643677"/>
    <x v="14"/>
    <x v="3"/>
  </r>
  <r>
    <x v="31"/>
    <x v="106"/>
    <n v="1.1494252873563218"/>
    <x v="14"/>
    <x v="3"/>
  </r>
  <r>
    <x v="32"/>
    <x v="105"/>
    <n v="94.252873563218387"/>
    <x v="14"/>
    <x v="3"/>
  </r>
  <r>
    <x v="32"/>
    <x v="106"/>
    <n v="5.7471264367816088"/>
    <x v="14"/>
    <x v="3"/>
  </r>
  <r>
    <x v="33"/>
    <x v="105"/>
    <n v="97.701149425287355"/>
    <x v="14"/>
    <x v="3"/>
  </r>
  <r>
    <x v="33"/>
    <x v="106"/>
    <n v="2.2988505747126435"/>
    <x v="14"/>
    <x v="3"/>
  </r>
  <r>
    <x v="34"/>
    <x v="105"/>
    <n v="97.701149425287355"/>
    <x v="14"/>
    <x v="3"/>
  </r>
  <r>
    <x v="34"/>
    <x v="106"/>
    <n v="2.2988505747126435"/>
    <x v="14"/>
    <x v="3"/>
  </r>
  <r>
    <x v="21"/>
    <x v="103"/>
    <n v="84.615384615384613"/>
    <x v="15"/>
    <x v="3"/>
  </r>
  <r>
    <x v="21"/>
    <x v="104"/>
    <n v="2.197802197802198"/>
    <x v="15"/>
    <x v="3"/>
  </r>
  <r>
    <x v="21"/>
    <x v="4"/>
    <n v="13.186813186813186"/>
    <x v="15"/>
    <x v="3"/>
  </r>
  <r>
    <x v="22"/>
    <x v="105"/>
    <n v="100"/>
    <x v="15"/>
    <x v="3"/>
  </r>
  <r>
    <x v="22"/>
    <x v="106"/>
    <n v="0"/>
    <x v="15"/>
    <x v="3"/>
  </r>
  <r>
    <x v="23"/>
    <x v="105"/>
    <n v="74.72527472527473"/>
    <x v="15"/>
    <x v="3"/>
  </r>
  <r>
    <x v="23"/>
    <x v="106"/>
    <n v="25.274725274725274"/>
    <x v="15"/>
    <x v="3"/>
  </r>
  <r>
    <x v="24"/>
    <x v="105"/>
    <n v="98.901098901098905"/>
    <x v="15"/>
    <x v="3"/>
  </r>
  <r>
    <x v="24"/>
    <x v="106"/>
    <n v="1.098901098901099"/>
    <x v="15"/>
    <x v="3"/>
  </r>
  <r>
    <x v="25"/>
    <x v="105"/>
    <n v="98.901098901098905"/>
    <x v="15"/>
    <x v="3"/>
  </r>
  <r>
    <x v="25"/>
    <x v="106"/>
    <n v="1.098901098901099"/>
    <x v="15"/>
    <x v="3"/>
  </r>
  <r>
    <x v="26"/>
    <x v="105"/>
    <n v="58.241758241758241"/>
    <x v="15"/>
    <x v="3"/>
  </r>
  <r>
    <x v="26"/>
    <x v="106"/>
    <n v="41.758241758241759"/>
    <x v="15"/>
    <x v="3"/>
  </r>
  <r>
    <x v="27"/>
    <x v="105"/>
    <n v="87.912087912087912"/>
    <x v="15"/>
    <x v="3"/>
  </r>
  <r>
    <x v="27"/>
    <x v="106"/>
    <n v="12.087912087912088"/>
    <x v="15"/>
    <x v="3"/>
  </r>
  <r>
    <x v="28"/>
    <x v="105"/>
    <n v="74.72527472527473"/>
    <x v="15"/>
    <x v="3"/>
  </r>
  <r>
    <x v="28"/>
    <x v="106"/>
    <n v="25.274725274725274"/>
    <x v="15"/>
    <x v="3"/>
  </r>
  <r>
    <x v="29"/>
    <x v="105"/>
    <n v="87.912087912087912"/>
    <x v="15"/>
    <x v="3"/>
  </r>
  <r>
    <x v="29"/>
    <x v="106"/>
    <n v="12.087912087912088"/>
    <x v="15"/>
    <x v="3"/>
  </r>
  <r>
    <x v="30"/>
    <x v="105"/>
    <n v="43.956043956043956"/>
    <x v="15"/>
    <x v="3"/>
  </r>
  <r>
    <x v="30"/>
    <x v="106"/>
    <n v="56.043956043956044"/>
    <x v="15"/>
    <x v="3"/>
  </r>
  <r>
    <x v="31"/>
    <x v="105"/>
    <n v="98.901098901098905"/>
    <x v="15"/>
    <x v="3"/>
  </r>
  <r>
    <x v="31"/>
    <x v="106"/>
    <n v="1.098901098901099"/>
    <x v="15"/>
    <x v="3"/>
  </r>
  <r>
    <x v="32"/>
    <x v="105"/>
    <n v="79.120879120879124"/>
    <x v="15"/>
    <x v="3"/>
  </r>
  <r>
    <x v="32"/>
    <x v="106"/>
    <n v="20.87912087912088"/>
    <x v="15"/>
    <x v="3"/>
  </r>
  <r>
    <x v="33"/>
    <x v="105"/>
    <n v="90.109890109890117"/>
    <x v="15"/>
    <x v="3"/>
  </r>
  <r>
    <x v="33"/>
    <x v="106"/>
    <n v="9.8901098901098905"/>
    <x v="15"/>
    <x v="3"/>
  </r>
  <r>
    <x v="34"/>
    <x v="105"/>
    <n v="96.703296703296701"/>
    <x v="15"/>
    <x v="3"/>
  </r>
  <r>
    <x v="34"/>
    <x v="106"/>
    <n v="3.2967032967032965"/>
    <x v="15"/>
    <x v="3"/>
  </r>
  <r>
    <x v="21"/>
    <x v="103"/>
    <n v="70.652173913043484"/>
    <x v="16"/>
    <x v="3"/>
  </r>
  <r>
    <x v="21"/>
    <x v="104"/>
    <n v="9.2391304347826093"/>
    <x v="16"/>
    <x v="3"/>
  </r>
  <r>
    <x v="21"/>
    <x v="4"/>
    <n v="20.108695652173914"/>
    <x v="16"/>
    <x v="3"/>
  </r>
  <r>
    <x v="22"/>
    <x v="105"/>
    <n v="96.739130434782609"/>
    <x v="16"/>
    <x v="3"/>
  </r>
  <r>
    <x v="22"/>
    <x v="106"/>
    <n v="3.2608695652173911"/>
    <x v="16"/>
    <x v="3"/>
  </r>
  <r>
    <x v="23"/>
    <x v="105"/>
    <n v="80.434782608695656"/>
    <x v="16"/>
    <x v="3"/>
  </r>
  <r>
    <x v="23"/>
    <x v="106"/>
    <n v="19.565217391304348"/>
    <x v="16"/>
    <x v="3"/>
  </r>
  <r>
    <x v="24"/>
    <x v="105"/>
    <n v="98.369565217391298"/>
    <x v="16"/>
    <x v="3"/>
  </r>
  <r>
    <x v="24"/>
    <x v="106"/>
    <n v="1.6304347826086956"/>
    <x v="16"/>
    <x v="3"/>
  </r>
  <r>
    <x v="25"/>
    <x v="105"/>
    <n v="97.282608695652172"/>
    <x v="16"/>
    <x v="3"/>
  </r>
  <r>
    <x v="25"/>
    <x v="106"/>
    <n v="2.7173913043478262"/>
    <x v="16"/>
    <x v="3"/>
  </r>
  <r>
    <x v="26"/>
    <x v="105"/>
    <n v="80.978260869565219"/>
    <x v="16"/>
    <x v="3"/>
  </r>
  <r>
    <x v="26"/>
    <x v="106"/>
    <n v="19.021739130434781"/>
    <x v="16"/>
    <x v="3"/>
  </r>
  <r>
    <x v="27"/>
    <x v="105"/>
    <n v="88.043478260869563"/>
    <x v="16"/>
    <x v="3"/>
  </r>
  <r>
    <x v="27"/>
    <x v="106"/>
    <n v="11.956521739130435"/>
    <x v="16"/>
    <x v="3"/>
  </r>
  <r>
    <x v="28"/>
    <x v="105"/>
    <n v="88.586956521739125"/>
    <x v="16"/>
    <x v="3"/>
  </r>
  <r>
    <x v="28"/>
    <x v="106"/>
    <n v="11.413043478260869"/>
    <x v="16"/>
    <x v="3"/>
  </r>
  <r>
    <x v="29"/>
    <x v="105"/>
    <n v="97.826086956521735"/>
    <x v="16"/>
    <x v="3"/>
  </r>
  <r>
    <x v="29"/>
    <x v="106"/>
    <n v="2.1739130434782608"/>
    <x v="16"/>
    <x v="3"/>
  </r>
  <r>
    <x v="30"/>
    <x v="105"/>
    <n v="49.456521739130437"/>
    <x v="16"/>
    <x v="3"/>
  </r>
  <r>
    <x v="30"/>
    <x v="106"/>
    <n v="50.543478260869563"/>
    <x v="16"/>
    <x v="3"/>
  </r>
  <r>
    <x v="31"/>
    <x v="105"/>
    <n v="97.282608695652172"/>
    <x v="16"/>
    <x v="3"/>
  </r>
  <r>
    <x v="31"/>
    <x v="106"/>
    <n v="2.7173913043478262"/>
    <x v="16"/>
    <x v="3"/>
  </r>
  <r>
    <x v="32"/>
    <x v="105"/>
    <n v="86.956521739130437"/>
    <x v="16"/>
    <x v="3"/>
  </r>
  <r>
    <x v="32"/>
    <x v="106"/>
    <n v="13.043478260869565"/>
    <x v="16"/>
    <x v="3"/>
  </r>
  <r>
    <x v="33"/>
    <x v="105"/>
    <n v="90.760869565217391"/>
    <x v="16"/>
    <x v="3"/>
  </r>
  <r>
    <x v="33"/>
    <x v="106"/>
    <n v="9.2391304347826093"/>
    <x v="16"/>
    <x v="3"/>
  </r>
  <r>
    <x v="34"/>
    <x v="105"/>
    <n v="96.739130434782609"/>
    <x v="16"/>
    <x v="3"/>
  </r>
  <r>
    <x v="34"/>
    <x v="106"/>
    <n v="3.2608695652173911"/>
    <x v="16"/>
    <x v="3"/>
  </r>
  <r>
    <x v="35"/>
    <x v="107"/>
    <n v="7.1428571428571432"/>
    <x v="0"/>
    <x v="2"/>
  </r>
  <r>
    <x v="35"/>
    <x v="108"/>
    <n v="1.1904761904761905"/>
    <x v="0"/>
    <x v="2"/>
  </r>
  <r>
    <x v="35"/>
    <x v="109"/>
    <n v="9.5238095238095237"/>
    <x v="0"/>
    <x v="2"/>
  </r>
  <r>
    <x v="35"/>
    <x v="110"/>
    <n v="35.714285714285715"/>
    <x v="0"/>
    <x v="2"/>
  </r>
  <r>
    <x v="35"/>
    <x v="111"/>
    <n v="46.428571428571431"/>
    <x v="0"/>
    <x v="2"/>
  </r>
  <r>
    <x v="36"/>
    <x v="107"/>
    <n v="1.8957345971563981"/>
    <x v="0"/>
    <x v="2"/>
  </r>
  <r>
    <x v="36"/>
    <x v="108"/>
    <n v="2.3696682464454977"/>
    <x v="0"/>
    <x v="2"/>
  </r>
  <r>
    <x v="36"/>
    <x v="109"/>
    <n v="11.848341232227488"/>
    <x v="0"/>
    <x v="2"/>
  </r>
  <r>
    <x v="36"/>
    <x v="110"/>
    <n v="35.071090047393362"/>
    <x v="0"/>
    <x v="2"/>
  </r>
  <r>
    <x v="36"/>
    <x v="111"/>
    <n v="48.81516587677725"/>
    <x v="0"/>
    <x v="2"/>
  </r>
  <r>
    <x v="37"/>
    <x v="107"/>
    <n v="4.7619047619047619"/>
    <x v="0"/>
    <x v="2"/>
  </r>
  <r>
    <x v="37"/>
    <x v="108"/>
    <n v="4.7619047619047619"/>
    <x v="0"/>
    <x v="2"/>
  </r>
  <r>
    <x v="37"/>
    <x v="109"/>
    <n v="19.047619047619047"/>
    <x v="0"/>
    <x v="2"/>
  </r>
  <r>
    <x v="37"/>
    <x v="110"/>
    <n v="33.333333333333336"/>
    <x v="0"/>
    <x v="2"/>
  </r>
  <r>
    <x v="37"/>
    <x v="111"/>
    <n v="38.095238095238095"/>
    <x v="0"/>
    <x v="2"/>
  </r>
  <r>
    <x v="38"/>
    <x v="107"/>
    <n v="0"/>
    <x v="0"/>
    <x v="2"/>
  </r>
  <r>
    <x v="38"/>
    <x v="108"/>
    <n v="1.408450704225352"/>
    <x v="0"/>
    <x v="2"/>
  </r>
  <r>
    <x v="38"/>
    <x v="109"/>
    <n v="8.4507042253521121"/>
    <x v="0"/>
    <x v="2"/>
  </r>
  <r>
    <x v="38"/>
    <x v="110"/>
    <n v="42.25352112676056"/>
    <x v="0"/>
    <x v="2"/>
  </r>
  <r>
    <x v="38"/>
    <x v="111"/>
    <n v="47.887323943661968"/>
    <x v="0"/>
    <x v="2"/>
  </r>
  <r>
    <x v="39"/>
    <x v="107"/>
    <n v="1"/>
    <x v="0"/>
    <x v="2"/>
  </r>
  <r>
    <x v="39"/>
    <x v="108"/>
    <n v="1.8333333333333333"/>
    <x v="0"/>
    <x v="2"/>
  </r>
  <r>
    <x v="39"/>
    <x v="109"/>
    <n v="8.6666666666666661"/>
    <x v="0"/>
    <x v="2"/>
  </r>
  <r>
    <x v="39"/>
    <x v="110"/>
    <n v="37.166666666666664"/>
    <x v="0"/>
    <x v="2"/>
  </r>
  <r>
    <x v="39"/>
    <x v="111"/>
    <n v="51.333333333333336"/>
    <x v="0"/>
    <x v="2"/>
  </r>
  <r>
    <x v="40"/>
    <x v="107"/>
    <n v="1.5"/>
    <x v="0"/>
    <x v="2"/>
  </r>
  <r>
    <x v="40"/>
    <x v="108"/>
    <n v="2"/>
    <x v="0"/>
    <x v="2"/>
  </r>
  <r>
    <x v="40"/>
    <x v="109"/>
    <n v="8"/>
    <x v="0"/>
    <x v="2"/>
  </r>
  <r>
    <x v="40"/>
    <x v="110"/>
    <n v="33.5"/>
    <x v="0"/>
    <x v="2"/>
  </r>
  <r>
    <x v="40"/>
    <x v="111"/>
    <n v="55"/>
    <x v="0"/>
    <x v="2"/>
  </r>
  <r>
    <x v="35"/>
    <x v="107"/>
    <n v="0"/>
    <x v="1"/>
    <x v="2"/>
  </r>
  <r>
    <x v="35"/>
    <x v="108"/>
    <n v="0"/>
    <x v="1"/>
    <x v="2"/>
  </r>
  <r>
    <x v="35"/>
    <x v="109"/>
    <n v="8.3333333333333339"/>
    <x v="1"/>
    <x v="2"/>
  </r>
  <r>
    <x v="35"/>
    <x v="110"/>
    <n v="25"/>
    <x v="1"/>
    <x v="2"/>
  </r>
  <r>
    <x v="35"/>
    <x v="111"/>
    <n v="66.666666666666671"/>
    <x v="1"/>
    <x v="2"/>
  </r>
  <r>
    <x v="36"/>
    <x v="107"/>
    <n v="4.4943820224719104"/>
    <x v="1"/>
    <x v="2"/>
  </r>
  <r>
    <x v="36"/>
    <x v="108"/>
    <n v="3.3707865168539324"/>
    <x v="1"/>
    <x v="2"/>
  </r>
  <r>
    <x v="36"/>
    <x v="109"/>
    <n v="6.7415730337078648"/>
    <x v="1"/>
    <x v="2"/>
  </r>
  <r>
    <x v="36"/>
    <x v="110"/>
    <n v="32.584269662921351"/>
    <x v="1"/>
    <x v="2"/>
  </r>
  <r>
    <x v="36"/>
    <x v="111"/>
    <n v="52.80898876404494"/>
    <x v="1"/>
    <x v="2"/>
  </r>
  <r>
    <x v="37"/>
    <x v="107"/>
    <n v="0"/>
    <x v="1"/>
    <x v="2"/>
  </r>
  <r>
    <x v="37"/>
    <x v="108"/>
    <n v="0"/>
    <x v="1"/>
    <x v="2"/>
  </r>
  <r>
    <x v="37"/>
    <x v="109"/>
    <n v="10"/>
    <x v="1"/>
    <x v="2"/>
  </r>
  <r>
    <x v="37"/>
    <x v="110"/>
    <n v="50"/>
    <x v="1"/>
    <x v="2"/>
  </r>
  <r>
    <x v="37"/>
    <x v="111"/>
    <n v="40"/>
    <x v="1"/>
    <x v="2"/>
  </r>
  <r>
    <x v="38"/>
    <x v="107"/>
    <n v="0"/>
    <x v="1"/>
    <x v="2"/>
  </r>
  <r>
    <x v="38"/>
    <x v="108"/>
    <n v="3.4482758620689653"/>
    <x v="1"/>
    <x v="2"/>
  </r>
  <r>
    <x v="38"/>
    <x v="109"/>
    <n v="6.8965517241379306"/>
    <x v="1"/>
    <x v="2"/>
  </r>
  <r>
    <x v="38"/>
    <x v="110"/>
    <n v="34.482758620689658"/>
    <x v="1"/>
    <x v="2"/>
  </r>
  <r>
    <x v="38"/>
    <x v="111"/>
    <n v="55.172413793103445"/>
    <x v="1"/>
    <x v="2"/>
  </r>
  <r>
    <x v="39"/>
    <x v="107"/>
    <n v="0"/>
    <x v="1"/>
    <x v="2"/>
  </r>
  <r>
    <x v="39"/>
    <x v="108"/>
    <n v="0.91743119266055051"/>
    <x v="1"/>
    <x v="2"/>
  </r>
  <r>
    <x v="39"/>
    <x v="109"/>
    <n v="11.009174311926605"/>
    <x v="1"/>
    <x v="2"/>
  </r>
  <r>
    <x v="39"/>
    <x v="110"/>
    <n v="33.944954128440365"/>
    <x v="1"/>
    <x v="2"/>
  </r>
  <r>
    <x v="39"/>
    <x v="111"/>
    <n v="54.128440366972477"/>
    <x v="1"/>
    <x v="2"/>
  </r>
  <r>
    <x v="40"/>
    <x v="107"/>
    <n v="0"/>
    <x v="1"/>
    <x v="2"/>
  </r>
  <r>
    <x v="40"/>
    <x v="108"/>
    <n v="0"/>
    <x v="1"/>
    <x v="2"/>
  </r>
  <r>
    <x v="40"/>
    <x v="109"/>
    <n v="3.4482758620689653"/>
    <x v="1"/>
    <x v="2"/>
  </r>
  <r>
    <x v="40"/>
    <x v="110"/>
    <n v="48.275862068965516"/>
    <x v="1"/>
    <x v="2"/>
  </r>
  <r>
    <x v="40"/>
    <x v="111"/>
    <n v="48.275862068965516"/>
    <x v="1"/>
    <x v="2"/>
  </r>
  <r>
    <x v="35"/>
    <x v="107"/>
    <n v="10.714285714285714"/>
    <x v="2"/>
    <x v="2"/>
  </r>
  <r>
    <x v="35"/>
    <x v="108"/>
    <n v="0"/>
    <x v="2"/>
    <x v="2"/>
  </r>
  <r>
    <x v="35"/>
    <x v="109"/>
    <n v="7.1428571428571432"/>
    <x v="2"/>
    <x v="2"/>
  </r>
  <r>
    <x v="35"/>
    <x v="110"/>
    <n v="32.142857142857146"/>
    <x v="2"/>
    <x v="2"/>
  </r>
  <r>
    <x v="35"/>
    <x v="111"/>
    <n v="50"/>
    <x v="2"/>
    <x v="2"/>
  </r>
  <r>
    <x v="36"/>
    <x v="107"/>
    <n v="0.93457943925233644"/>
    <x v="2"/>
    <x v="2"/>
  </r>
  <r>
    <x v="36"/>
    <x v="108"/>
    <n v="0"/>
    <x v="2"/>
    <x v="2"/>
  </r>
  <r>
    <x v="36"/>
    <x v="109"/>
    <n v="15.88785046728972"/>
    <x v="2"/>
    <x v="2"/>
  </r>
  <r>
    <x v="36"/>
    <x v="110"/>
    <n v="28.037383177570092"/>
    <x v="2"/>
    <x v="2"/>
  </r>
  <r>
    <x v="36"/>
    <x v="111"/>
    <n v="55.140186915887853"/>
    <x v="2"/>
    <x v="2"/>
  </r>
  <r>
    <x v="37"/>
    <x v="107"/>
    <n v="0"/>
    <x v="2"/>
    <x v="2"/>
  </r>
  <r>
    <x v="37"/>
    <x v="108"/>
    <n v="0"/>
    <x v="2"/>
    <x v="2"/>
  </r>
  <r>
    <x v="37"/>
    <x v="109"/>
    <n v="0"/>
    <x v="2"/>
    <x v="2"/>
  </r>
  <r>
    <x v="37"/>
    <x v="110"/>
    <n v="50"/>
    <x v="2"/>
    <x v="2"/>
  </r>
  <r>
    <x v="37"/>
    <x v="111"/>
    <n v="50"/>
    <x v="2"/>
    <x v="2"/>
  </r>
  <r>
    <x v="38"/>
    <x v="107"/>
    <n v="0"/>
    <x v="2"/>
    <x v="2"/>
  </r>
  <r>
    <x v="38"/>
    <x v="108"/>
    <n v="0"/>
    <x v="2"/>
    <x v="2"/>
  </r>
  <r>
    <x v="38"/>
    <x v="109"/>
    <n v="12.5"/>
    <x v="2"/>
    <x v="2"/>
  </r>
  <r>
    <x v="38"/>
    <x v="110"/>
    <n v="50"/>
    <x v="2"/>
    <x v="2"/>
  </r>
  <r>
    <x v="38"/>
    <x v="111"/>
    <n v="37.5"/>
    <x v="2"/>
    <x v="2"/>
  </r>
  <r>
    <x v="39"/>
    <x v="107"/>
    <n v="0"/>
    <x v="2"/>
    <x v="2"/>
  </r>
  <r>
    <x v="39"/>
    <x v="108"/>
    <n v="0"/>
    <x v="2"/>
    <x v="2"/>
  </r>
  <r>
    <x v="39"/>
    <x v="109"/>
    <n v="6.9767441860465116"/>
    <x v="2"/>
    <x v="2"/>
  </r>
  <r>
    <x v="39"/>
    <x v="110"/>
    <n v="37.209302325581397"/>
    <x v="2"/>
    <x v="2"/>
  </r>
  <r>
    <x v="39"/>
    <x v="111"/>
    <n v="55.813953488372093"/>
    <x v="2"/>
    <x v="2"/>
  </r>
  <r>
    <x v="40"/>
    <x v="107"/>
    <n v="1.9230769230769231"/>
    <x v="2"/>
    <x v="2"/>
  </r>
  <r>
    <x v="40"/>
    <x v="108"/>
    <n v="0"/>
    <x v="2"/>
    <x v="2"/>
  </r>
  <r>
    <x v="40"/>
    <x v="109"/>
    <n v="13.461538461538462"/>
    <x v="2"/>
    <x v="2"/>
  </r>
  <r>
    <x v="40"/>
    <x v="110"/>
    <n v="26.923076923076923"/>
    <x v="2"/>
    <x v="2"/>
  </r>
  <r>
    <x v="40"/>
    <x v="111"/>
    <n v="57.692307692307693"/>
    <x v="2"/>
    <x v="2"/>
  </r>
  <r>
    <x v="35"/>
    <x v="107"/>
    <n v="10"/>
    <x v="3"/>
    <x v="2"/>
  </r>
  <r>
    <x v="35"/>
    <x v="108"/>
    <n v="0"/>
    <x v="3"/>
    <x v="2"/>
  </r>
  <r>
    <x v="35"/>
    <x v="109"/>
    <n v="10"/>
    <x v="3"/>
    <x v="2"/>
  </r>
  <r>
    <x v="35"/>
    <x v="110"/>
    <n v="50"/>
    <x v="3"/>
    <x v="2"/>
  </r>
  <r>
    <x v="35"/>
    <x v="111"/>
    <n v="30"/>
    <x v="3"/>
    <x v="2"/>
  </r>
  <r>
    <x v="36"/>
    <x v="107"/>
    <n v="2.7027027027027026"/>
    <x v="3"/>
    <x v="2"/>
  </r>
  <r>
    <x v="36"/>
    <x v="108"/>
    <n v="5.4054054054054053"/>
    <x v="3"/>
    <x v="2"/>
  </r>
  <r>
    <x v="36"/>
    <x v="109"/>
    <n v="10.810810810810811"/>
    <x v="3"/>
    <x v="2"/>
  </r>
  <r>
    <x v="36"/>
    <x v="110"/>
    <n v="35.135135135135137"/>
    <x v="3"/>
    <x v="2"/>
  </r>
  <r>
    <x v="36"/>
    <x v="111"/>
    <n v="45.945945945945944"/>
    <x v="3"/>
    <x v="2"/>
  </r>
  <r>
    <x v="37"/>
    <x v="107"/>
    <n v="0"/>
    <x v="3"/>
    <x v="2"/>
  </r>
  <r>
    <x v="37"/>
    <x v="108"/>
    <n v="33.333333333333336"/>
    <x v="3"/>
    <x v="2"/>
  </r>
  <r>
    <x v="37"/>
    <x v="109"/>
    <n v="33.333333333333336"/>
    <x v="3"/>
    <x v="2"/>
  </r>
  <r>
    <x v="37"/>
    <x v="110"/>
    <n v="33.333333333333336"/>
    <x v="3"/>
    <x v="2"/>
  </r>
  <r>
    <x v="37"/>
    <x v="111"/>
    <n v="0"/>
    <x v="3"/>
    <x v="2"/>
  </r>
  <r>
    <x v="38"/>
    <x v="107"/>
    <n v="0"/>
    <x v="3"/>
    <x v="2"/>
  </r>
  <r>
    <x v="38"/>
    <x v="108"/>
    <n v="0"/>
    <x v="3"/>
    <x v="2"/>
  </r>
  <r>
    <x v="38"/>
    <x v="109"/>
    <n v="20"/>
    <x v="3"/>
    <x v="2"/>
  </r>
  <r>
    <x v="38"/>
    <x v="110"/>
    <n v="40"/>
    <x v="3"/>
    <x v="2"/>
  </r>
  <r>
    <x v="38"/>
    <x v="111"/>
    <n v="40"/>
    <x v="3"/>
    <x v="2"/>
  </r>
  <r>
    <x v="39"/>
    <x v="107"/>
    <n v="2.358490566037736"/>
    <x v="3"/>
    <x v="2"/>
  </r>
  <r>
    <x v="39"/>
    <x v="108"/>
    <n v="3.7735849056603774"/>
    <x v="3"/>
    <x v="2"/>
  </r>
  <r>
    <x v="39"/>
    <x v="109"/>
    <n v="8.0188679245283012"/>
    <x v="3"/>
    <x v="2"/>
  </r>
  <r>
    <x v="39"/>
    <x v="110"/>
    <n v="36.320754716981135"/>
    <x v="3"/>
    <x v="2"/>
  </r>
  <r>
    <x v="39"/>
    <x v="111"/>
    <n v="49.528301886792455"/>
    <x v="3"/>
    <x v="2"/>
  </r>
  <r>
    <x v="40"/>
    <x v="107"/>
    <n v="8"/>
    <x v="3"/>
    <x v="2"/>
  </r>
  <r>
    <x v="40"/>
    <x v="108"/>
    <n v="4"/>
    <x v="3"/>
    <x v="2"/>
  </r>
  <r>
    <x v="40"/>
    <x v="109"/>
    <n v="8"/>
    <x v="3"/>
    <x v="2"/>
  </r>
  <r>
    <x v="40"/>
    <x v="110"/>
    <n v="24"/>
    <x v="3"/>
    <x v="2"/>
  </r>
  <r>
    <x v="40"/>
    <x v="111"/>
    <n v="56"/>
    <x v="3"/>
    <x v="2"/>
  </r>
  <r>
    <x v="35"/>
    <x v="107"/>
    <n v="6.25"/>
    <x v="4"/>
    <x v="2"/>
  </r>
  <r>
    <x v="35"/>
    <x v="108"/>
    <n v="6.25"/>
    <x v="4"/>
    <x v="2"/>
  </r>
  <r>
    <x v="35"/>
    <x v="109"/>
    <n v="12.5"/>
    <x v="4"/>
    <x v="2"/>
  </r>
  <r>
    <x v="35"/>
    <x v="110"/>
    <n v="31.25"/>
    <x v="4"/>
    <x v="2"/>
  </r>
  <r>
    <x v="35"/>
    <x v="111"/>
    <n v="43.75"/>
    <x v="4"/>
    <x v="2"/>
  </r>
  <r>
    <x v="36"/>
    <x v="107"/>
    <n v="3.3333333333333335"/>
    <x v="4"/>
    <x v="2"/>
  </r>
  <r>
    <x v="36"/>
    <x v="108"/>
    <n v="0"/>
    <x v="4"/>
    <x v="2"/>
  </r>
  <r>
    <x v="36"/>
    <x v="109"/>
    <n v="16.666666666666668"/>
    <x v="4"/>
    <x v="2"/>
  </r>
  <r>
    <x v="36"/>
    <x v="110"/>
    <n v="46.666666666666664"/>
    <x v="4"/>
    <x v="2"/>
  </r>
  <r>
    <x v="36"/>
    <x v="111"/>
    <n v="33.333333333333336"/>
    <x v="4"/>
    <x v="2"/>
  </r>
  <r>
    <x v="37"/>
    <x v="107"/>
    <n v="0"/>
    <x v="4"/>
    <x v="2"/>
  </r>
  <r>
    <x v="37"/>
    <x v="108"/>
    <n v="0"/>
    <x v="4"/>
    <x v="2"/>
  </r>
  <r>
    <x v="37"/>
    <x v="109"/>
    <n v="0"/>
    <x v="4"/>
    <x v="2"/>
  </r>
  <r>
    <x v="37"/>
    <x v="110"/>
    <n v="0"/>
    <x v="4"/>
    <x v="2"/>
  </r>
  <r>
    <x v="37"/>
    <x v="111"/>
    <n v="100"/>
    <x v="4"/>
    <x v="2"/>
  </r>
  <r>
    <x v="38"/>
    <x v="107"/>
    <n v="0"/>
    <x v="4"/>
    <x v="2"/>
  </r>
  <r>
    <x v="38"/>
    <x v="108"/>
    <n v="0"/>
    <x v="4"/>
    <x v="2"/>
  </r>
  <r>
    <x v="38"/>
    <x v="109"/>
    <n v="0"/>
    <x v="4"/>
    <x v="2"/>
  </r>
  <r>
    <x v="38"/>
    <x v="110"/>
    <n v="66.666666666666671"/>
    <x v="4"/>
    <x v="2"/>
  </r>
  <r>
    <x v="38"/>
    <x v="111"/>
    <n v="33.333333333333336"/>
    <x v="4"/>
    <x v="2"/>
  </r>
  <r>
    <x v="39"/>
    <x v="107"/>
    <n v="1.1904761904761905"/>
    <x v="4"/>
    <x v="2"/>
  </r>
  <r>
    <x v="39"/>
    <x v="108"/>
    <n v="1.1904761904761905"/>
    <x v="4"/>
    <x v="2"/>
  </r>
  <r>
    <x v="39"/>
    <x v="109"/>
    <n v="10.714285714285714"/>
    <x v="4"/>
    <x v="2"/>
  </r>
  <r>
    <x v="39"/>
    <x v="110"/>
    <n v="40.476190476190474"/>
    <x v="4"/>
    <x v="2"/>
  </r>
  <r>
    <x v="39"/>
    <x v="111"/>
    <n v="46.428571428571431"/>
    <x v="4"/>
    <x v="2"/>
  </r>
  <r>
    <x v="40"/>
    <x v="107"/>
    <n v="0"/>
    <x v="4"/>
    <x v="2"/>
  </r>
  <r>
    <x v="40"/>
    <x v="108"/>
    <n v="11.764705882352942"/>
    <x v="4"/>
    <x v="2"/>
  </r>
  <r>
    <x v="40"/>
    <x v="109"/>
    <n v="17.647058823529413"/>
    <x v="4"/>
    <x v="2"/>
  </r>
  <r>
    <x v="40"/>
    <x v="110"/>
    <n v="35.294117647058826"/>
    <x v="4"/>
    <x v="2"/>
  </r>
  <r>
    <x v="40"/>
    <x v="111"/>
    <n v="35.294117647058826"/>
    <x v="4"/>
    <x v="2"/>
  </r>
  <r>
    <x v="35"/>
    <x v="107"/>
    <n v="0"/>
    <x v="5"/>
    <x v="2"/>
  </r>
  <r>
    <x v="35"/>
    <x v="108"/>
    <n v="0"/>
    <x v="5"/>
    <x v="2"/>
  </r>
  <r>
    <x v="35"/>
    <x v="109"/>
    <n v="25"/>
    <x v="5"/>
    <x v="2"/>
  </r>
  <r>
    <x v="35"/>
    <x v="110"/>
    <n v="25"/>
    <x v="5"/>
    <x v="2"/>
  </r>
  <r>
    <x v="35"/>
    <x v="111"/>
    <n v="50"/>
    <x v="5"/>
    <x v="2"/>
  </r>
  <r>
    <x v="36"/>
    <x v="107"/>
    <n v="11.111111111111111"/>
    <x v="5"/>
    <x v="2"/>
  </r>
  <r>
    <x v="36"/>
    <x v="108"/>
    <n v="0"/>
    <x v="5"/>
    <x v="2"/>
  </r>
  <r>
    <x v="36"/>
    <x v="109"/>
    <n v="0"/>
    <x v="5"/>
    <x v="2"/>
  </r>
  <r>
    <x v="36"/>
    <x v="110"/>
    <n v="66.666666666666671"/>
    <x v="5"/>
    <x v="2"/>
  </r>
  <r>
    <x v="36"/>
    <x v="111"/>
    <n v="22.222222222222221"/>
    <x v="5"/>
    <x v="2"/>
  </r>
  <r>
    <x v="37"/>
    <x v="107"/>
    <n v="0"/>
    <x v="5"/>
    <x v="2"/>
  </r>
  <r>
    <x v="37"/>
    <x v="108"/>
    <n v="0"/>
    <x v="5"/>
    <x v="2"/>
  </r>
  <r>
    <x v="37"/>
    <x v="109"/>
    <n v="0"/>
    <x v="5"/>
    <x v="2"/>
  </r>
  <r>
    <x v="37"/>
    <x v="110"/>
    <n v="0"/>
    <x v="5"/>
    <x v="2"/>
  </r>
  <r>
    <x v="37"/>
    <x v="111"/>
    <n v="0"/>
    <x v="5"/>
    <x v="2"/>
  </r>
  <r>
    <x v="38"/>
    <x v="107"/>
    <n v="0"/>
    <x v="5"/>
    <x v="2"/>
  </r>
  <r>
    <x v="38"/>
    <x v="108"/>
    <n v="0"/>
    <x v="5"/>
    <x v="2"/>
  </r>
  <r>
    <x v="38"/>
    <x v="109"/>
    <n v="0"/>
    <x v="5"/>
    <x v="2"/>
  </r>
  <r>
    <x v="38"/>
    <x v="110"/>
    <n v="100"/>
    <x v="5"/>
    <x v="2"/>
  </r>
  <r>
    <x v="38"/>
    <x v="111"/>
    <n v="0"/>
    <x v="5"/>
    <x v="2"/>
  </r>
  <r>
    <x v="39"/>
    <x v="107"/>
    <n v="0"/>
    <x v="5"/>
    <x v="2"/>
  </r>
  <r>
    <x v="39"/>
    <x v="108"/>
    <n v="0"/>
    <x v="5"/>
    <x v="2"/>
  </r>
  <r>
    <x v="39"/>
    <x v="109"/>
    <n v="15.384615384615385"/>
    <x v="5"/>
    <x v="2"/>
  </r>
  <r>
    <x v="39"/>
    <x v="110"/>
    <n v="46.153846153846153"/>
    <x v="5"/>
    <x v="2"/>
  </r>
  <r>
    <x v="39"/>
    <x v="111"/>
    <n v="38.46153846153846"/>
    <x v="5"/>
    <x v="2"/>
  </r>
  <r>
    <x v="40"/>
    <x v="107"/>
    <n v="0"/>
    <x v="5"/>
    <x v="2"/>
  </r>
  <r>
    <x v="40"/>
    <x v="108"/>
    <n v="0"/>
    <x v="5"/>
    <x v="2"/>
  </r>
  <r>
    <x v="40"/>
    <x v="109"/>
    <n v="16.666666666666668"/>
    <x v="5"/>
    <x v="2"/>
  </r>
  <r>
    <x v="40"/>
    <x v="110"/>
    <n v="33.333333333333336"/>
    <x v="5"/>
    <x v="2"/>
  </r>
  <r>
    <x v="40"/>
    <x v="111"/>
    <n v="50"/>
    <x v="5"/>
    <x v="2"/>
  </r>
  <r>
    <x v="35"/>
    <x v="107"/>
    <n v="33.333333333333336"/>
    <x v="6"/>
    <x v="2"/>
  </r>
  <r>
    <x v="35"/>
    <x v="108"/>
    <n v="0"/>
    <x v="6"/>
    <x v="2"/>
  </r>
  <r>
    <x v="35"/>
    <x v="109"/>
    <n v="0"/>
    <x v="6"/>
    <x v="2"/>
  </r>
  <r>
    <x v="35"/>
    <x v="110"/>
    <n v="33.333333333333336"/>
    <x v="6"/>
    <x v="2"/>
  </r>
  <r>
    <x v="35"/>
    <x v="111"/>
    <n v="33.333333333333336"/>
    <x v="6"/>
    <x v="2"/>
  </r>
  <r>
    <x v="36"/>
    <x v="107"/>
    <n v="0"/>
    <x v="6"/>
    <x v="2"/>
  </r>
  <r>
    <x v="36"/>
    <x v="108"/>
    <n v="0"/>
    <x v="6"/>
    <x v="2"/>
  </r>
  <r>
    <x v="36"/>
    <x v="109"/>
    <n v="0"/>
    <x v="6"/>
    <x v="2"/>
  </r>
  <r>
    <x v="36"/>
    <x v="110"/>
    <n v="100"/>
    <x v="6"/>
    <x v="2"/>
  </r>
  <r>
    <x v="36"/>
    <x v="111"/>
    <n v="0"/>
    <x v="6"/>
    <x v="2"/>
  </r>
  <r>
    <x v="37"/>
    <x v="107"/>
    <n v="0"/>
    <x v="6"/>
    <x v="2"/>
  </r>
  <r>
    <x v="37"/>
    <x v="108"/>
    <n v="0"/>
    <x v="6"/>
    <x v="2"/>
  </r>
  <r>
    <x v="37"/>
    <x v="109"/>
    <n v="0"/>
    <x v="6"/>
    <x v="2"/>
  </r>
  <r>
    <x v="37"/>
    <x v="110"/>
    <n v="0"/>
    <x v="6"/>
    <x v="2"/>
  </r>
  <r>
    <x v="37"/>
    <x v="111"/>
    <n v="100"/>
    <x v="6"/>
    <x v="2"/>
  </r>
  <r>
    <x v="38"/>
    <x v="107"/>
    <n v="0"/>
    <x v="6"/>
    <x v="2"/>
  </r>
  <r>
    <x v="38"/>
    <x v="108"/>
    <n v="0"/>
    <x v="6"/>
    <x v="2"/>
  </r>
  <r>
    <x v="38"/>
    <x v="109"/>
    <n v="0"/>
    <x v="6"/>
    <x v="2"/>
  </r>
  <r>
    <x v="38"/>
    <x v="110"/>
    <n v="0"/>
    <x v="6"/>
    <x v="2"/>
  </r>
  <r>
    <x v="38"/>
    <x v="111"/>
    <n v="0"/>
    <x v="6"/>
    <x v="2"/>
  </r>
  <r>
    <x v="39"/>
    <x v="107"/>
    <n v="0"/>
    <x v="6"/>
    <x v="2"/>
  </r>
  <r>
    <x v="39"/>
    <x v="108"/>
    <n v="0"/>
    <x v="6"/>
    <x v="2"/>
  </r>
  <r>
    <x v="39"/>
    <x v="109"/>
    <n v="3.4482758620689653"/>
    <x v="6"/>
    <x v="2"/>
  </r>
  <r>
    <x v="39"/>
    <x v="110"/>
    <n v="41.379310344827587"/>
    <x v="6"/>
    <x v="2"/>
  </r>
  <r>
    <x v="39"/>
    <x v="111"/>
    <n v="55.172413793103445"/>
    <x v="6"/>
    <x v="2"/>
  </r>
  <r>
    <x v="40"/>
    <x v="107"/>
    <n v="0"/>
    <x v="6"/>
    <x v="2"/>
  </r>
  <r>
    <x v="40"/>
    <x v="108"/>
    <n v="0"/>
    <x v="6"/>
    <x v="2"/>
  </r>
  <r>
    <x v="40"/>
    <x v="109"/>
    <n v="20"/>
    <x v="6"/>
    <x v="2"/>
  </r>
  <r>
    <x v="40"/>
    <x v="110"/>
    <n v="20"/>
    <x v="6"/>
    <x v="2"/>
  </r>
  <r>
    <x v="40"/>
    <x v="111"/>
    <n v="60"/>
    <x v="6"/>
    <x v="2"/>
  </r>
  <r>
    <x v="35"/>
    <x v="107"/>
    <n v="0"/>
    <x v="7"/>
    <x v="2"/>
  </r>
  <r>
    <x v="35"/>
    <x v="108"/>
    <n v="16.666666666666668"/>
    <x v="7"/>
    <x v="2"/>
  </r>
  <r>
    <x v="35"/>
    <x v="109"/>
    <n v="0"/>
    <x v="7"/>
    <x v="2"/>
  </r>
  <r>
    <x v="35"/>
    <x v="110"/>
    <n v="33.333333333333336"/>
    <x v="7"/>
    <x v="2"/>
  </r>
  <r>
    <x v="35"/>
    <x v="111"/>
    <n v="50"/>
    <x v="7"/>
    <x v="2"/>
  </r>
  <r>
    <x v="36"/>
    <x v="107"/>
    <n v="0"/>
    <x v="7"/>
    <x v="2"/>
  </r>
  <r>
    <x v="36"/>
    <x v="108"/>
    <n v="0"/>
    <x v="7"/>
    <x v="2"/>
  </r>
  <r>
    <x v="36"/>
    <x v="109"/>
    <n v="28.571428571428573"/>
    <x v="7"/>
    <x v="2"/>
  </r>
  <r>
    <x v="36"/>
    <x v="110"/>
    <n v="42.857142857142854"/>
    <x v="7"/>
    <x v="2"/>
  </r>
  <r>
    <x v="36"/>
    <x v="111"/>
    <n v="28.571428571428573"/>
    <x v="7"/>
    <x v="2"/>
  </r>
  <r>
    <x v="37"/>
    <x v="107"/>
    <n v="0"/>
    <x v="7"/>
    <x v="2"/>
  </r>
  <r>
    <x v="37"/>
    <x v="108"/>
    <n v="0"/>
    <x v="7"/>
    <x v="2"/>
  </r>
  <r>
    <x v="37"/>
    <x v="109"/>
    <n v="0"/>
    <x v="7"/>
    <x v="2"/>
  </r>
  <r>
    <x v="37"/>
    <x v="110"/>
    <n v="0"/>
    <x v="7"/>
    <x v="2"/>
  </r>
  <r>
    <x v="37"/>
    <x v="111"/>
    <n v="0"/>
    <x v="7"/>
    <x v="2"/>
  </r>
  <r>
    <x v="38"/>
    <x v="107"/>
    <n v="0"/>
    <x v="7"/>
    <x v="2"/>
  </r>
  <r>
    <x v="38"/>
    <x v="108"/>
    <n v="0"/>
    <x v="7"/>
    <x v="2"/>
  </r>
  <r>
    <x v="38"/>
    <x v="109"/>
    <n v="0"/>
    <x v="7"/>
    <x v="2"/>
  </r>
  <r>
    <x v="38"/>
    <x v="110"/>
    <n v="0"/>
    <x v="7"/>
    <x v="2"/>
  </r>
  <r>
    <x v="38"/>
    <x v="111"/>
    <n v="100"/>
    <x v="7"/>
    <x v="2"/>
  </r>
  <r>
    <x v="39"/>
    <x v="107"/>
    <n v="4.166666666666667"/>
    <x v="7"/>
    <x v="2"/>
  </r>
  <r>
    <x v="39"/>
    <x v="108"/>
    <n v="4.166666666666667"/>
    <x v="7"/>
    <x v="2"/>
  </r>
  <r>
    <x v="39"/>
    <x v="109"/>
    <n v="25"/>
    <x v="7"/>
    <x v="2"/>
  </r>
  <r>
    <x v="39"/>
    <x v="110"/>
    <n v="29.166666666666668"/>
    <x v="7"/>
    <x v="2"/>
  </r>
  <r>
    <x v="39"/>
    <x v="111"/>
    <n v="37.5"/>
    <x v="7"/>
    <x v="2"/>
  </r>
  <r>
    <x v="40"/>
    <x v="107"/>
    <n v="0"/>
    <x v="7"/>
    <x v="2"/>
  </r>
  <r>
    <x v="40"/>
    <x v="108"/>
    <n v="40"/>
    <x v="7"/>
    <x v="2"/>
  </r>
  <r>
    <x v="40"/>
    <x v="109"/>
    <n v="0"/>
    <x v="7"/>
    <x v="2"/>
  </r>
  <r>
    <x v="40"/>
    <x v="110"/>
    <n v="60"/>
    <x v="7"/>
    <x v="2"/>
  </r>
  <r>
    <x v="40"/>
    <x v="111"/>
    <n v="0"/>
    <x v="7"/>
    <x v="2"/>
  </r>
  <r>
    <x v="35"/>
    <x v="107"/>
    <n v="0"/>
    <x v="8"/>
    <x v="2"/>
  </r>
  <r>
    <x v="35"/>
    <x v="108"/>
    <n v="0"/>
    <x v="8"/>
    <x v="2"/>
  </r>
  <r>
    <x v="35"/>
    <x v="109"/>
    <n v="33.333333333333336"/>
    <x v="8"/>
    <x v="2"/>
  </r>
  <r>
    <x v="35"/>
    <x v="110"/>
    <n v="33.333333333333336"/>
    <x v="8"/>
    <x v="2"/>
  </r>
  <r>
    <x v="35"/>
    <x v="111"/>
    <n v="33.333333333333336"/>
    <x v="8"/>
    <x v="2"/>
  </r>
  <r>
    <x v="36"/>
    <x v="107"/>
    <n v="0"/>
    <x v="8"/>
    <x v="2"/>
  </r>
  <r>
    <x v="36"/>
    <x v="108"/>
    <n v="0"/>
    <x v="8"/>
    <x v="2"/>
  </r>
  <r>
    <x v="36"/>
    <x v="109"/>
    <n v="25"/>
    <x v="8"/>
    <x v="2"/>
  </r>
  <r>
    <x v="36"/>
    <x v="110"/>
    <n v="25"/>
    <x v="8"/>
    <x v="2"/>
  </r>
  <r>
    <x v="36"/>
    <x v="111"/>
    <n v="50"/>
    <x v="8"/>
    <x v="2"/>
  </r>
  <r>
    <x v="37"/>
    <x v="107"/>
    <n v="0"/>
    <x v="8"/>
    <x v="2"/>
  </r>
  <r>
    <x v="37"/>
    <x v="108"/>
    <n v="0"/>
    <x v="8"/>
    <x v="2"/>
  </r>
  <r>
    <x v="37"/>
    <x v="109"/>
    <n v="0"/>
    <x v="8"/>
    <x v="2"/>
  </r>
  <r>
    <x v="37"/>
    <x v="110"/>
    <n v="0"/>
    <x v="8"/>
    <x v="2"/>
  </r>
  <r>
    <x v="37"/>
    <x v="111"/>
    <n v="0"/>
    <x v="8"/>
    <x v="2"/>
  </r>
  <r>
    <x v="38"/>
    <x v="107"/>
    <n v="0"/>
    <x v="8"/>
    <x v="2"/>
  </r>
  <r>
    <x v="38"/>
    <x v="108"/>
    <n v="0"/>
    <x v="8"/>
    <x v="2"/>
  </r>
  <r>
    <x v="38"/>
    <x v="109"/>
    <n v="0"/>
    <x v="8"/>
    <x v="2"/>
  </r>
  <r>
    <x v="38"/>
    <x v="110"/>
    <n v="100"/>
    <x v="8"/>
    <x v="2"/>
  </r>
  <r>
    <x v="38"/>
    <x v="111"/>
    <n v="0"/>
    <x v="8"/>
    <x v="2"/>
  </r>
  <r>
    <x v="39"/>
    <x v="107"/>
    <n v="0"/>
    <x v="8"/>
    <x v="2"/>
  </r>
  <r>
    <x v="39"/>
    <x v="108"/>
    <n v="0"/>
    <x v="8"/>
    <x v="2"/>
  </r>
  <r>
    <x v="39"/>
    <x v="109"/>
    <n v="0"/>
    <x v="8"/>
    <x v="2"/>
  </r>
  <r>
    <x v="39"/>
    <x v="110"/>
    <n v="50"/>
    <x v="8"/>
    <x v="2"/>
  </r>
  <r>
    <x v="39"/>
    <x v="111"/>
    <n v="50"/>
    <x v="8"/>
    <x v="2"/>
  </r>
  <r>
    <x v="40"/>
    <x v="107"/>
    <n v="0"/>
    <x v="8"/>
    <x v="2"/>
  </r>
  <r>
    <x v="40"/>
    <x v="108"/>
    <n v="0"/>
    <x v="8"/>
    <x v="2"/>
  </r>
  <r>
    <x v="40"/>
    <x v="109"/>
    <n v="100"/>
    <x v="8"/>
    <x v="2"/>
  </r>
  <r>
    <x v="40"/>
    <x v="110"/>
    <n v="0"/>
    <x v="8"/>
    <x v="2"/>
  </r>
  <r>
    <x v="40"/>
    <x v="111"/>
    <n v="0"/>
    <x v="8"/>
    <x v="2"/>
  </r>
  <r>
    <x v="35"/>
    <x v="107"/>
    <n v="0"/>
    <x v="9"/>
    <x v="2"/>
  </r>
  <r>
    <x v="35"/>
    <x v="108"/>
    <n v="0"/>
    <x v="9"/>
    <x v="2"/>
  </r>
  <r>
    <x v="35"/>
    <x v="109"/>
    <n v="25"/>
    <x v="9"/>
    <x v="2"/>
  </r>
  <r>
    <x v="35"/>
    <x v="110"/>
    <n v="25"/>
    <x v="9"/>
    <x v="2"/>
  </r>
  <r>
    <x v="35"/>
    <x v="111"/>
    <n v="50"/>
    <x v="9"/>
    <x v="2"/>
  </r>
  <r>
    <x v="36"/>
    <x v="107"/>
    <n v="0"/>
    <x v="9"/>
    <x v="2"/>
  </r>
  <r>
    <x v="36"/>
    <x v="108"/>
    <n v="0"/>
    <x v="9"/>
    <x v="2"/>
  </r>
  <r>
    <x v="36"/>
    <x v="109"/>
    <n v="8.1081081081081088"/>
    <x v="9"/>
    <x v="2"/>
  </r>
  <r>
    <x v="36"/>
    <x v="110"/>
    <n v="45.945945945945944"/>
    <x v="9"/>
    <x v="2"/>
  </r>
  <r>
    <x v="36"/>
    <x v="111"/>
    <n v="45.945945945945944"/>
    <x v="9"/>
    <x v="2"/>
  </r>
  <r>
    <x v="37"/>
    <x v="107"/>
    <n v="0"/>
    <x v="9"/>
    <x v="2"/>
  </r>
  <r>
    <x v="37"/>
    <x v="108"/>
    <n v="0"/>
    <x v="9"/>
    <x v="2"/>
  </r>
  <r>
    <x v="37"/>
    <x v="109"/>
    <n v="0"/>
    <x v="9"/>
    <x v="2"/>
  </r>
  <r>
    <x v="37"/>
    <x v="110"/>
    <n v="0"/>
    <x v="9"/>
    <x v="2"/>
  </r>
  <r>
    <x v="37"/>
    <x v="111"/>
    <n v="0"/>
    <x v="9"/>
    <x v="2"/>
  </r>
  <r>
    <x v="38"/>
    <x v="107"/>
    <n v="0"/>
    <x v="9"/>
    <x v="2"/>
  </r>
  <r>
    <x v="38"/>
    <x v="108"/>
    <n v="0"/>
    <x v="9"/>
    <x v="2"/>
  </r>
  <r>
    <x v="38"/>
    <x v="109"/>
    <n v="0"/>
    <x v="9"/>
    <x v="2"/>
  </r>
  <r>
    <x v="38"/>
    <x v="110"/>
    <n v="100"/>
    <x v="9"/>
    <x v="2"/>
  </r>
  <r>
    <x v="38"/>
    <x v="111"/>
    <n v="0"/>
    <x v="9"/>
    <x v="2"/>
  </r>
  <r>
    <x v="39"/>
    <x v="107"/>
    <n v="0"/>
    <x v="9"/>
    <x v="2"/>
  </r>
  <r>
    <x v="39"/>
    <x v="108"/>
    <n v="0"/>
    <x v="9"/>
    <x v="2"/>
  </r>
  <r>
    <x v="39"/>
    <x v="109"/>
    <n v="13.333333333333334"/>
    <x v="9"/>
    <x v="2"/>
  </r>
  <r>
    <x v="39"/>
    <x v="110"/>
    <n v="66.666666666666671"/>
    <x v="9"/>
    <x v="2"/>
  </r>
  <r>
    <x v="39"/>
    <x v="111"/>
    <n v="20"/>
    <x v="9"/>
    <x v="2"/>
  </r>
  <r>
    <x v="40"/>
    <x v="107"/>
    <n v="0"/>
    <x v="9"/>
    <x v="2"/>
  </r>
  <r>
    <x v="40"/>
    <x v="108"/>
    <n v="0"/>
    <x v="9"/>
    <x v="2"/>
  </r>
  <r>
    <x v="40"/>
    <x v="109"/>
    <n v="0"/>
    <x v="9"/>
    <x v="2"/>
  </r>
  <r>
    <x v="40"/>
    <x v="110"/>
    <n v="50"/>
    <x v="9"/>
    <x v="2"/>
  </r>
  <r>
    <x v="40"/>
    <x v="111"/>
    <n v="50"/>
    <x v="9"/>
    <x v="2"/>
  </r>
  <r>
    <x v="35"/>
    <x v="107"/>
    <n v="0"/>
    <x v="10"/>
    <x v="2"/>
  </r>
  <r>
    <x v="35"/>
    <x v="108"/>
    <n v="0"/>
    <x v="10"/>
    <x v="2"/>
  </r>
  <r>
    <x v="35"/>
    <x v="109"/>
    <n v="0"/>
    <x v="10"/>
    <x v="2"/>
  </r>
  <r>
    <x v="35"/>
    <x v="110"/>
    <n v="50"/>
    <x v="10"/>
    <x v="2"/>
  </r>
  <r>
    <x v="35"/>
    <x v="111"/>
    <n v="50"/>
    <x v="10"/>
    <x v="2"/>
  </r>
  <r>
    <x v="36"/>
    <x v="107"/>
    <n v="0"/>
    <x v="10"/>
    <x v="2"/>
  </r>
  <r>
    <x v="36"/>
    <x v="108"/>
    <n v="5"/>
    <x v="10"/>
    <x v="2"/>
  </r>
  <r>
    <x v="36"/>
    <x v="109"/>
    <n v="15"/>
    <x v="10"/>
    <x v="2"/>
  </r>
  <r>
    <x v="36"/>
    <x v="110"/>
    <n v="55"/>
    <x v="10"/>
    <x v="2"/>
  </r>
  <r>
    <x v="36"/>
    <x v="111"/>
    <n v="25"/>
    <x v="10"/>
    <x v="2"/>
  </r>
  <r>
    <x v="37"/>
    <x v="107"/>
    <n v="0"/>
    <x v="10"/>
    <x v="2"/>
  </r>
  <r>
    <x v="37"/>
    <x v="108"/>
    <n v="0"/>
    <x v="10"/>
    <x v="2"/>
  </r>
  <r>
    <x v="37"/>
    <x v="109"/>
    <n v="0"/>
    <x v="10"/>
    <x v="2"/>
  </r>
  <r>
    <x v="37"/>
    <x v="110"/>
    <n v="0"/>
    <x v="10"/>
    <x v="2"/>
  </r>
  <r>
    <x v="37"/>
    <x v="111"/>
    <n v="0"/>
    <x v="10"/>
    <x v="2"/>
  </r>
  <r>
    <x v="38"/>
    <x v="107"/>
    <n v="0"/>
    <x v="10"/>
    <x v="2"/>
  </r>
  <r>
    <x v="38"/>
    <x v="108"/>
    <n v="0"/>
    <x v="10"/>
    <x v="2"/>
  </r>
  <r>
    <x v="38"/>
    <x v="109"/>
    <n v="0"/>
    <x v="10"/>
    <x v="2"/>
  </r>
  <r>
    <x v="38"/>
    <x v="110"/>
    <n v="100"/>
    <x v="10"/>
    <x v="2"/>
  </r>
  <r>
    <x v="38"/>
    <x v="111"/>
    <n v="0"/>
    <x v="10"/>
    <x v="2"/>
  </r>
  <r>
    <x v="39"/>
    <x v="107"/>
    <n v="0"/>
    <x v="10"/>
    <x v="2"/>
  </r>
  <r>
    <x v="39"/>
    <x v="108"/>
    <n v="3.225806451612903"/>
    <x v="10"/>
    <x v="2"/>
  </r>
  <r>
    <x v="39"/>
    <x v="109"/>
    <n v="9.67741935483871"/>
    <x v="10"/>
    <x v="2"/>
  </r>
  <r>
    <x v="39"/>
    <x v="110"/>
    <n v="45.161290322580648"/>
    <x v="10"/>
    <x v="2"/>
  </r>
  <r>
    <x v="39"/>
    <x v="111"/>
    <n v="41.935483870967744"/>
    <x v="10"/>
    <x v="2"/>
  </r>
  <r>
    <x v="40"/>
    <x v="107"/>
    <n v="0"/>
    <x v="10"/>
    <x v="2"/>
  </r>
  <r>
    <x v="40"/>
    <x v="108"/>
    <n v="0"/>
    <x v="10"/>
    <x v="2"/>
  </r>
  <r>
    <x v="40"/>
    <x v="109"/>
    <n v="0"/>
    <x v="10"/>
    <x v="2"/>
  </r>
  <r>
    <x v="40"/>
    <x v="110"/>
    <n v="37.5"/>
    <x v="10"/>
    <x v="2"/>
  </r>
  <r>
    <x v="40"/>
    <x v="111"/>
    <n v="62.5"/>
    <x v="10"/>
    <x v="2"/>
  </r>
  <r>
    <x v="35"/>
    <x v="107"/>
    <n v="100"/>
    <x v="11"/>
    <x v="2"/>
  </r>
  <r>
    <x v="35"/>
    <x v="108"/>
    <n v="0"/>
    <x v="11"/>
    <x v="2"/>
  </r>
  <r>
    <x v="35"/>
    <x v="109"/>
    <n v="0"/>
    <x v="11"/>
    <x v="2"/>
  </r>
  <r>
    <x v="35"/>
    <x v="110"/>
    <n v="0"/>
    <x v="11"/>
    <x v="2"/>
  </r>
  <r>
    <x v="35"/>
    <x v="111"/>
    <n v="0"/>
    <x v="11"/>
    <x v="2"/>
  </r>
  <r>
    <x v="36"/>
    <x v="107"/>
    <n v="0"/>
    <x v="11"/>
    <x v="2"/>
  </r>
  <r>
    <x v="36"/>
    <x v="108"/>
    <n v="0"/>
    <x v="11"/>
    <x v="2"/>
  </r>
  <r>
    <x v="36"/>
    <x v="109"/>
    <n v="7.6923076923076925"/>
    <x v="11"/>
    <x v="2"/>
  </r>
  <r>
    <x v="36"/>
    <x v="110"/>
    <n v="69.230769230769226"/>
    <x v="11"/>
    <x v="2"/>
  </r>
  <r>
    <x v="36"/>
    <x v="111"/>
    <n v="23.076923076923077"/>
    <x v="11"/>
    <x v="2"/>
  </r>
  <r>
    <x v="37"/>
    <x v="107"/>
    <n v="0"/>
    <x v="11"/>
    <x v="2"/>
  </r>
  <r>
    <x v="37"/>
    <x v="108"/>
    <n v="0"/>
    <x v="11"/>
    <x v="2"/>
  </r>
  <r>
    <x v="37"/>
    <x v="109"/>
    <n v="0"/>
    <x v="11"/>
    <x v="2"/>
  </r>
  <r>
    <x v="37"/>
    <x v="110"/>
    <n v="0"/>
    <x v="11"/>
    <x v="2"/>
  </r>
  <r>
    <x v="37"/>
    <x v="111"/>
    <n v="0"/>
    <x v="11"/>
    <x v="2"/>
  </r>
  <r>
    <x v="38"/>
    <x v="107"/>
    <n v="0"/>
    <x v="11"/>
    <x v="2"/>
  </r>
  <r>
    <x v="38"/>
    <x v="108"/>
    <n v="0"/>
    <x v="11"/>
    <x v="2"/>
  </r>
  <r>
    <x v="38"/>
    <x v="109"/>
    <n v="0"/>
    <x v="11"/>
    <x v="2"/>
  </r>
  <r>
    <x v="38"/>
    <x v="110"/>
    <n v="0"/>
    <x v="11"/>
    <x v="2"/>
  </r>
  <r>
    <x v="38"/>
    <x v="111"/>
    <n v="0"/>
    <x v="11"/>
    <x v="2"/>
  </r>
  <r>
    <x v="39"/>
    <x v="107"/>
    <n v="0"/>
    <x v="11"/>
    <x v="2"/>
  </r>
  <r>
    <x v="39"/>
    <x v="108"/>
    <n v="0"/>
    <x v="11"/>
    <x v="2"/>
  </r>
  <r>
    <x v="39"/>
    <x v="109"/>
    <n v="4.5454545454545459"/>
    <x v="11"/>
    <x v="2"/>
  </r>
  <r>
    <x v="39"/>
    <x v="110"/>
    <n v="36.363636363636367"/>
    <x v="11"/>
    <x v="2"/>
  </r>
  <r>
    <x v="39"/>
    <x v="111"/>
    <n v="59.090909090909093"/>
    <x v="11"/>
    <x v="2"/>
  </r>
  <r>
    <x v="40"/>
    <x v="107"/>
    <n v="0"/>
    <x v="11"/>
    <x v="2"/>
  </r>
  <r>
    <x v="40"/>
    <x v="108"/>
    <n v="0"/>
    <x v="11"/>
    <x v="2"/>
  </r>
  <r>
    <x v="40"/>
    <x v="109"/>
    <n v="0"/>
    <x v="11"/>
    <x v="2"/>
  </r>
  <r>
    <x v="40"/>
    <x v="110"/>
    <n v="40"/>
    <x v="11"/>
    <x v="2"/>
  </r>
  <r>
    <x v="40"/>
    <x v="111"/>
    <n v="60"/>
    <x v="11"/>
    <x v="2"/>
  </r>
  <r>
    <x v="35"/>
    <x v="107"/>
    <n v="0"/>
    <x v="12"/>
    <x v="2"/>
  </r>
  <r>
    <x v="35"/>
    <x v="108"/>
    <n v="0"/>
    <x v="12"/>
    <x v="2"/>
  </r>
  <r>
    <x v="35"/>
    <x v="109"/>
    <n v="0"/>
    <x v="12"/>
    <x v="2"/>
  </r>
  <r>
    <x v="35"/>
    <x v="110"/>
    <n v="0"/>
    <x v="12"/>
    <x v="2"/>
  </r>
  <r>
    <x v="35"/>
    <x v="111"/>
    <n v="0"/>
    <x v="12"/>
    <x v="2"/>
  </r>
  <r>
    <x v="36"/>
    <x v="107"/>
    <n v="0"/>
    <x v="12"/>
    <x v="2"/>
  </r>
  <r>
    <x v="36"/>
    <x v="108"/>
    <n v="0"/>
    <x v="12"/>
    <x v="2"/>
  </r>
  <r>
    <x v="36"/>
    <x v="109"/>
    <n v="0"/>
    <x v="12"/>
    <x v="2"/>
  </r>
  <r>
    <x v="36"/>
    <x v="110"/>
    <n v="50"/>
    <x v="12"/>
    <x v="2"/>
  </r>
  <r>
    <x v="36"/>
    <x v="111"/>
    <n v="50"/>
    <x v="12"/>
    <x v="2"/>
  </r>
  <r>
    <x v="37"/>
    <x v="107"/>
    <n v="0"/>
    <x v="12"/>
    <x v="2"/>
  </r>
  <r>
    <x v="37"/>
    <x v="108"/>
    <n v="0"/>
    <x v="12"/>
    <x v="2"/>
  </r>
  <r>
    <x v="37"/>
    <x v="109"/>
    <n v="0"/>
    <x v="12"/>
    <x v="2"/>
  </r>
  <r>
    <x v="37"/>
    <x v="110"/>
    <n v="0"/>
    <x v="12"/>
    <x v="2"/>
  </r>
  <r>
    <x v="37"/>
    <x v="111"/>
    <n v="100"/>
    <x v="12"/>
    <x v="2"/>
  </r>
  <r>
    <x v="38"/>
    <x v="107"/>
    <n v="0"/>
    <x v="12"/>
    <x v="2"/>
  </r>
  <r>
    <x v="38"/>
    <x v="108"/>
    <n v="0"/>
    <x v="12"/>
    <x v="2"/>
  </r>
  <r>
    <x v="38"/>
    <x v="109"/>
    <n v="0"/>
    <x v="12"/>
    <x v="2"/>
  </r>
  <r>
    <x v="38"/>
    <x v="110"/>
    <n v="0"/>
    <x v="12"/>
    <x v="2"/>
  </r>
  <r>
    <x v="38"/>
    <x v="111"/>
    <n v="100"/>
    <x v="12"/>
    <x v="2"/>
  </r>
  <r>
    <x v="39"/>
    <x v="107"/>
    <n v="0"/>
    <x v="12"/>
    <x v="2"/>
  </r>
  <r>
    <x v="39"/>
    <x v="108"/>
    <n v="0"/>
    <x v="12"/>
    <x v="2"/>
  </r>
  <r>
    <x v="39"/>
    <x v="109"/>
    <n v="10.714285714285714"/>
    <x v="12"/>
    <x v="2"/>
  </r>
  <r>
    <x v="39"/>
    <x v="110"/>
    <n v="21.428571428571427"/>
    <x v="12"/>
    <x v="2"/>
  </r>
  <r>
    <x v="39"/>
    <x v="111"/>
    <n v="67.857142857142861"/>
    <x v="12"/>
    <x v="2"/>
  </r>
  <r>
    <x v="40"/>
    <x v="107"/>
    <n v="0"/>
    <x v="12"/>
    <x v="2"/>
  </r>
  <r>
    <x v="40"/>
    <x v="108"/>
    <n v="0"/>
    <x v="12"/>
    <x v="2"/>
  </r>
  <r>
    <x v="40"/>
    <x v="109"/>
    <n v="12.5"/>
    <x v="12"/>
    <x v="2"/>
  </r>
  <r>
    <x v="40"/>
    <x v="110"/>
    <n v="12.5"/>
    <x v="12"/>
    <x v="2"/>
  </r>
  <r>
    <x v="40"/>
    <x v="111"/>
    <n v="75"/>
    <x v="12"/>
    <x v="2"/>
  </r>
  <r>
    <x v="35"/>
    <x v="107"/>
    <n v="0"/>
    <x v="13"/>
    <x v="2"/>
  </r>
  <r>
    <x v="35"/>
    <x v="108"/>
    <n v="0"/>
    <x v="13"/>
    <x v="2"/>
  </r>
  <r>
    <x v="35"/>
    <x v="109"/>
    <n v="0"/>
    <x v="13"/>
    <x v="2"/>
  </r>
  <r>
    <x v="35"/>
    <x v="110"/>
    <n v="40"/>
    <x v="13"/>
    <x v="2"/>
  </r>
  <r>
    <x v="35"/>
    <x v="111"/>
    <n v="60"/>
    <x v="13"/>
    <x v="2"/>
  </r>
  <r>
    <x v="36"/>
    <x v="107"/>
    <n v="0"/>
    <x v="13"/>
    <x v="2"/>
  </r>
  <r>
    <x v="36"/>
    <x v="108"/>
    <n v="0"/>
    <x v="13"/>
    <x v="2"/>
  </r>
  <r>
    <x v="36"/>
    <x v="109"/>
    <n v="0"/>
    <x v="13"/>
    <x v="2"/>
  </r>
  <r>
    <x v="36"/>
    <x v="110"/>
    <n v="33.333333333333336"/>
    <x v="13"/>
    <x v="2"/>
  </r>
  <r>
    <x v="36"/>
    <x v="111"/>
    <n v="66.666666666666671"/>
    <x v="13"/>
    <x v="2"/>
  </r>
  <r>
    <x v="37"/>
    <x v="107"/>
    <n v="0"/>
    <x v="13"/>
    <x v="2"/>
  </r>
  <r>
    <x v="37"/>
    <x v="108"/>
    <n v="0"/>
    <x v="13"/>
    <x v="2"/>
  </r>
  <r>
    <x v="37"/>
    <x v="109"/>
    <n v="0"/>
    <x v="13"/>
    <x v="2"/>
  </r>
  <r>
    <x v="37"/>
    <x v="110"/>
    <n v="0"/>
    <x v="13"/>
    <x v="2"/>
  </r>
  <r>
    <x v="37"/>
    <x v="111"/>
    <n v="0"/>
    <x v="13"/>
    <x v="2"/>
  </r>
  <r>
    <x v="38"/>
    <x v="107"/>
    <n v="0"/>
    <x v="13"/>
    <x v="2"/>
  </r>
  <r>
    <x v="38"/>
    <x v="108"/>
    <n v="0"/>
    <x v="13"/>
    <x v="2"/>
  </r>
  <r>
    <x v="38"/>
    <x v="109"/>
    <n v="0"/>
    <x v="13"/>
    <x v="2"/>
  </r>
  <r>
    <x v="38"/>
    <x v="110"/>
    <n v="100"/>
    <x v="13"/>
    <x v="2"/>
  </r>
  <r>
    <x v="38"/>
    <x v="111"/>
    <n v="0"/>
    <x v="13"/>
    <x v="2"/>
  </r>
  <r>
    <x v="39"/>
    <x v="107"/>
    <n v="0"/>
    <x v="13"/>
    <x v="2"/>
  </r>
  <r>
    <x v="39"/>
    <x v="108"/>
    <n v="0"/>
    <x v="13"/>
    <x v="2"/>
  </r>
  <r>
    <x v="39"/>
    <x v="109"/>
    <n v="11.111111111111111"/>
    <x v="13"/>
    <x v="2"/>
  </r>
  <r>
    <x v="39"/>
    <x v="110"/>
    <n v="22.222222222222221"/>
    <x v="13"/>
    <x v="2"/>
  </r>
  <r>
    <x v="39"/>
    <x v="111"/>
    <n v="66.666666666666671"/>
    <x v="13"/>
    <x v="2"/>
  </r>
  <r>
    <x v="40"/>
    <x v="107"/>
    <n v="0"/>
    <x v="13"/>
    <x v="2"/>
  </r>
  <r>
    <x v="40"/>
    <x v="108"/>
    <n v="0"/>
    <x v="13"/>
    <x v="2"/>
  </r>
  <r>
    <x v="40"/>
    <x v="109"/>
    <n v="0"/>
    <x v="13"/>
    <x v="2"/>
  </r>
  <r>
    <x v="40"/>
    <x v="110"/>
    <n v="0"/>
    <x v="13"/>
    <x v="2"/>
  </r>
  <r>
    <x v="40"/>
    <x v="111"/>
    <n v="100"/>
    <x v="13"/>
    <x v="2"/>
  </r>
  <r>
    <x v="35"/>
    <x v="107"/>
    <n v="0"/>
    <x v="14"/>
    <x v="2"/>
  </r>
  <r>
    <x v="35"/>
    <x v="108"/>
    <n v="0"/>
    <x v="14"/>
    <x v="2"/>
  </r>
  <r>
    <x v="35"/>
    <x v="109"/>
    <n v="0"/>
    <x v="14"/>
    <x v="2"/>
  </r>
  <r>
    <x v="35"/>
    <x v="110"/>
    <n v="100"/>
    <x v="14"/>
    <x v="2"/>
  </r>
  <r>
    <x v="35"/>
    <x v="111"/>
    <n v="0"/>
    <x v="14"/>
    <x v="2"/>
  </r>
  <r>
    <x v="36"/>
    <x v="107"/>
    <n v="0"/>
    <x v="14"/>
    <x v="2"/>
  </r>
  <r>
    <x v="36"/>
    <x v="108"/>
    <n v="25"/>
    <x v="14"/>
    <x v="2"/>
  </r>
  <r>
    <x v="36"/>
    <x v="109"/>
    <n v="25"/>
    <x v="14"/>
    <x v="2"/>
  </r>
  <r>
    <x v="36"/>
    <x v="110"/>
    <n v="0"/>
    <x v="14"/>
    <x v="2"/>
  </r>
  <r>
    <x v="36"/>
    <x v="111"/>
    <n v="50"/>
    <x v="14"/>
    <x v="2"/>
  </r>
  <r>
    <x v="37"/>
    <x v="107"/>
    <n v="0"/>
    <x v="14"/>
    <x v="2"/>
  </r>
  <r>
    <x v="37"/>
    <x v="108"/>
    <n v="0"/>
    <x v="14"/>
    <x v="2"/>
  </r>
  <r>
    <x v="37"/>
    <x v="109"/>
    <n v="0"/>
    <x v="14"/>
    <x v="2"/>
  </r>
  <r>
    <x v="37"/>
    <x v="110"/>
    <n v="0"/>
    <x v="14"/>
    <x v="2"/>
  </r>
  <r>
    <x v="37"/>
    <x v="111"/>
    <n v="0"/>
    <x v="14"/>
    <x v="2"/>
  </r>
  <r>
    <x v="38"/>
    <x v="107"/>
    <n v="0"/>
    <x v="14"/>
    <x v="2"/>
  </r>
  <r>
    <x v="38"/>
    <x v="108"/>
    <n v="0"/>
    <x v="14"/>
    <x v="2"/>
  </r>
  <r>
    <x v="38"/>
    <x v="109"/>
    <n v="0"/>
    <x v="14"/>
    <x v="2"/>
  </r>
  <r>
    <x v="38"/>
    <x v="110"/>
    <n v="50"/>
    <x v="14"/>
    <x v="2"/>
  </r>
  <r>
    <x v="38"/>
    <x v="111"/>
    <n v="50"/>
    <x v="14"/>
    <x v="2"/>
  </r>
  <r>
    <x v="39"/>
    <x v="107"/>
    <n v="0"/>
    <x v="14"/>
    <x v="2"/>
  </r>
  <r>
    <x v="39"/>
    <x v="108"/>
    <n v="0"/>
    <x v="14"/>
    <x v="2"/>
  </r>
  <r>
    <x v="39"/>
    <x v="109"/>
    <n v="0"/>
    <x v="14"/>
    <x v="2"/>
  </r>
  <r>
    <x v="39"/>
    <x v="110"/>
    <n v="0"/>
    <x v="14"/>
    <x v="2"/>
  </r>
  <r>
    <x v="39"/>
    <x v="111"/>
    <n v="0"/>
    <x v="14"/>
    <x v="2"/>
  </r>
  <r>
    <x v="40"/>
    <x v="107"/>
    <n v="0"/>
    <x v="14"/>
    <x v="2"/>
  </r>
  <r>
    <x v="40"/>
    <x v="108"/>
    <n v="0"/>
    <x v="14"/>
    <x v="2"/>
  </r>
  <r>
    <x v="40"/>
    <x v="109"/>
    <n v="0"/>
    <x v="14"/>
    <x v="2"/>
  </r>
  <r>
    <x v="40"/>
    <x v="110"/>
    <n v="66.666666666666671"/>
    <x v="14"/>
    <x v="2"/>
  </r>
  <r>
    <x v="40"/>
    <x v="111"/>
    <n v="33.333333333333336"/>
    <x v="14"/>
    <x v="2"/>
  </r>
  <r>
    <x v="35"/>
    <x v="107"/>
    <n v="0"/>
    <x v="15"/>
    <x v="2"/>
  </r>
  <r>
    <x v="35"/>
    <x v="108"/>
    <n v="0"/>
    <x v="15"/>
    <x v="2"/>
  </r>
  <r>
    <x v="35"/>
    <x v="109"/>
    <n v="0"/>
    <x v="15"/>
    <x v="2"/>
  </r>
  <r>
    <x v="35"/>
    <x v="110"/>
    <n v="0"/>
    <x v="15"/>
    <x v="2"/>
  </r>
  <r>
    <x v="35"/>
    <x v="111"/>
    <n v="0"/>
    <x v="15"/>
    <x v="2"/>
  </r>
  <r>
    <x v="36"/>
    <x v="107"/>
    <n v="0"/>
    <x v="15"/>
    <x v="2"/>
  </r>
  <r>
    <x v="36"/>
    <x v="108"/>
    <n v="0"/>
    <x v="15"/>
    <x v="2"/>
  </r>
  <r>
    <x v="36"/>
    <x v="109"/>
    <n v="0"/>
    <x v="15"/>
    <x v="2"/>
  </r>
  <r>
    <x v="36"/>
    <x v="110"/>
    <n v="0"/>
    <x v="15"/>
    <x v="2"/>
  </r>
  <r>
    <x v="36"/>
    <x v="111"/>
    <n v="0"/>
    <x v="15"/>
    <x v="2"/>
  </r>
  <r>
    <x v="37"/>
    <x v="107"/>
    <n v="0"/>
    <x v="15"/>
    <x v="2"/>
  </r>
  <r>
    <x v="37"/>
    <x v="108"/>
    <n v="0"/>
    <x v="15"/>
    <x v="2"/>
  </r>
  <r>
    <x v="37"/>
    <x v="109"/>
    <n v="0"/>
    <x v="15"/>
    <x v="2"/>
  </r>
  <r>
    <x v="37"/>
    <x v="110"/>
    <n v="0"/>
    <x v="15"/>
    <x v="2"/>
  </r>
  <r>
    <x v="37"/>
    <x v="111"/>
    <n v="0"/>
    <x v="15"/>
    <x v="2"/>
  </r>
  <r>
    <x v="38"/>
    <x v="107"/>
    <n v="0"/>
    <x v="15"/>
    <x v="2"/>
  </r>
  <r>
    <x v="38"/>
    <x v="108"/>
    <n v="0"/>
    <x v="15"/>
    <x v="2"/>
  </r>
  <r>
    <x v="38"/>
    <x v="109"/>
    <n v="0"/>
    <x v="15"/>
    <x v="2"/>
  </r>
  <r>
    <x v="38"/>
    <x v="110"/>
    <n v="0"/>
    <x v="15"/>
    <x v="2"/>
  </r>
  <r>
    <x v="38"/>
    <x v="111"/>
    <n v="0"/>
    <x v="15"/>
    <x v="2"/>
  </r>
  <r>
    <x v="39"/>
    <x v="107"/>
    <n v="0"/>
    <x v="15"/>
    <x v="2"/>
  </r>
  <r>
    <x v="39"/>
    <x v="108"/>
    <n v="0"/>
    <x v="15"/>
    <x v="2"/>
  </r>
  <r>
    <x v="39"/>
    <x v="109"/>
    <n v="0"/>
    <x v="15"/>
    <x v="2"/>
  </r>
  <r>
    <x v="39"/>
    <x v="110"/>
    <n v="0"/>
    <x v="15"/>
    <x v="2"/>
  </r>
  <r>
    <x v="39"/>
    <x v="111"/>
    <n v="0"/>
    <x v="15"/>
    <x v="2"/>
  </r>
  <r>
    <x v="40"/>
    <x v="107"/>
    <n v="0"/>
    <x v="15"/>
    <x v="2"/>
  </r>
  <r>
    <x v="40"/>
    <x v="108"/>
    <n v="0"/>
    <x v="15"/>
    <x v="2"/>
  </r>
  <r>
    <x v="40"/>
    <x v="109"/>
    <n v="0"/>
    <x v="15"/>
    <x v="2"/>
  </r>
  <r>
    <x v="40"/>
    <x v="110"/>
    <n v="0"/>
    <x v="15"/>
    <x v="2"/>
  </r>
  <r>
    <x v="40"/>
    <x v="111"/>
    <n v="0"/>
    <x v="15"/>
    <x v="2"/>
  </r>
  <r>
    <x v="35"/>
    <x v="107"/>
    <n v="0"/>
    <x v="16"/>
    <x v="2"/>
  </r>
  <r>
    <x v="35"/>
    <x v="108"/>
    <n v="0"/>
    <x v="16"/>
    <x v="2"/>
  </r>
  <r>
    <x v="35"/>
    <x v="109"/>
    <n v="25"/>
    <x v="16"/>
    <x v="2"/>
  </r>
  <r>
    <x v="35"/>
    <x v="110"/>
    <n v="50"/>
    <x v="16"/>
    <x v="2"/>
  </r>
  <r>
    <x v="35"/>
    <x v="111"/>
    <n v="25"/>
    <x v="16"/>
    <x v="2"/>
  </r>
  <r>
    <x v="36"/>
    <x v="107"/>
    <n v="0"/>
    <x v="16"/>
    <x v="2"/>
  </r>
  <r>
    <x v="36"/>
    <x v="108"/>
    <n v="0"/>
    <x v="16"/>
    <x v="2"/>
  </r>
  <r>
    <x v="36"/>
    <x v="109"/>
    <n v="25"/>
    <x v="16"/>
    <x v="2"/>
  </r>
  <r>
    <x v="36"/>
    <x v="110"/>
    <n v="20"/>
    <x v="16"/>
    <x v="2"/>
  </r>
  <r>
    <x v="36"/>
    <x v="111"/>
    <n v="55"/>
    <x v="16"/>
    <x v="2"/>
  </r>
  <r>
    <x v="37"/>
    <x v="107"/>
    <n v="33.333333333333336"/>
    <x v="16"/>
    <x v="2"/>
  </r>
  <r>
    <x v="37"/>
    <x v="108"/>
    <n v="0"/>
    <x v="16"/>
    <x v="2"/>
  </r>
  <r>
    <x v="37"/>
    <x v="109"/>
    <n v="66.666666666666671"/>
    <x v="16"/>
    <x v="2"/>
  </r>
  <r>
    <x v="37"/>
    <x v="110"/>
    <n v="0"/>
    <x v="16"/>
    <x v="2"/>
  </r>
  <r>
    <x v="37"/>
    <x v="111"/>
    <n v="0"/>
    <x v="16"/>
    <x v="2"/>
  </r>
  <r>
    <x v="38"/>
    <x v="107"/>
    <n v="0"/>
    <x v="16"/>
    <x v="2"/>
  </r>
  <r>
    <x v="38"/>
    <x v="108"/>
    <n v="0"/>
    <x v="16"/>
    <x v="2"/>
  </r>
  <r>
    <x v="38"/>
    <x v="109"/>
    <n v="0"/>
    <x v="16"/>
    <x v="2"/>
  </r>
  <r>
    <x v="38"/>
    <x v="110"/>
    <n v="33.333333333333336"/>
    <x v="16"/>
    <x v="2"/>
  </r>
  <r>
    <x v="38"/>
    <x v="111"/>
    <n v="66.666666666666671"/>
    <x v="16"/>
    <x v="2"/>
  </r>
  <r>
    <x v="39"/>
    <x v="107"/>
    <n v="0"/>
    <x v="16"/>
    <x v="2"/>
  </r>
  <r>
    <x v="39"/>
    <x v="108"/>
    <n v="0"/>
    <x v="16"/>
    <x v="2"/>
  </r>
  <r>
    <x v="39"/>
    <x v="109"/>
    <n v="0"/>
    <x v="16"/>
    <x v="2"/>
  </r>
  <r>
    <x v="39"/>
    <x v="110"/>
    <n v="45"/>
    <x v="16"/>
    <x v="2"/>
  </r>
  <r>
    <x v="39"/>
    <x v="111"/>
    <n v="55"/>
    <x v="16"/>
    <x v="2"/>
  </r>
  <r>
    <x v="40"/>
    <x v="107"/>
    <n v="0"/>
    <x v="16"/>
    <x v="2"/>
  </r>
  <r>
    <x v="40"/>
    <x v="108"/>
    <n v="0"/>
    <x v="16"/>
    <x v="2"/>
  </r>
  <r>
    <x v="40"/>
    <x v="109"/>
    <n v="10"/>
    <x v="16"/>
    <x v="2"/>
  </r>
  <r>
    <x v="40"/>
    <x v="110"/>
    <n v="10"/>
    <x v="16"/>
    <x v="2"/>
  </r>
  <r>
    <x v="40"/>
    <x v="111"/>
    <n v="80"/>
    <x v="16"/>
    <x v="2"/>
  </r>
  <r>
    <x v="35"/>
    <x v="107"/>
    <n v="6.3829787234042552"/>
    <x v="0"/>
    <x v="3"/>
  </r>
  <r>
    <x v="35"/>
    <x v="108"/>
    <n v="3.1914893617021276"/>
    <x v="0"/>
    <x v="3"/>
  </r>
  <r>
    <x v="35"/>
    <x v="109"/>
    <n v="13.829787234042554"/>
    <x v="0"/>
    <x v="3"/>
  </r>
  <r>
    <x v="35"/>
    <x v="110"/>
    <n v="41.48936170212766"/>
    <x v="0"/>
    <x v="3"/>
  </r>
  <r>
    <x v="35"/>
    <x v="111"/>
    <n v="35.106382978723403"/>
    <x v="0"/>
    <x v="3"/>
  </r>
  <r>
    <x v="36"/>
    <x v="107"/>
    <n v="4.9541284403669721"/>
    <x v="0"/>
    <x v="3"/>
  </r>
  <r>
    <x v="36"/>
    <x v="108"/>
    <n v="4.4036697247706424"/>
    <x v="0"/>
    <x v="3"/>
  </r>
  <r>
    <x v="36"/>
    <x v="109"/>
    <n v="12.293577981651376"/>
    <x v="0"/>
    <x v="3"/>
  </r>
  <r>
    <x v="36"/>
    <x v="110"/>
    <n v="34.128440366972477"/>
    <x v="0"/>
    <x v="3"/>
  </r>
  <r>
    <x v="36"/>
    <x v="111"/>
    <n v="44.220183486238533"/>
    <x v="0"/>
    <x v="3"/>
  </r>
  <r>
    <x v="37"/>
    <x v="107"/>
    <n v="8.5714285714285712"/>
    <x v="0"/>
    <x v="3"/>
  </r>
  <r>
    <x v="37"/>
    <x v="108"/>
    <n v="0"/>
    <x v="0"/>
    <x v="3"/>
  </r>
  <r>
    <x v="37"/>
    <x v="109"/>
    <n v="5.7142857142857144"/>
    <x v="0"/>
    <x v="3"/>
  </r>
  <r>
    <x v="37"/>
    <x v="110"/>
    <n v="40"/>
    <x v="0"/>
    <x v="3"/>
  </r>
  <r>
    <x v="37"/>
    <x v="111"/>
    <n v="45.714285714285715"/>
    <x v="0"/>
    <x v="3"/>
  </r>
  <r>
    <x v="38"/>
    <x v="107"/>
    <n v="2.3809523809523809"/>
    <x v="0"/>
    <x v="3"/>
  </r>
  <r>
    <x v="38"/>
    <x v="108"/>
    <n v="1.1904761904761905"/>
    <x v="0"/>
    <x v="3"/>
  </r>
  <r>
    <x v="38"/>
    <x v="109"/>
    <n v="23.80952380952381"/>
    <x v="0"/>
    <x v="3"/>
  </r>
  <r>
    <x v="38"/>
    <x v="110"/>
    <n v="36.904761904761905"/>
    <x v="0"/>
    <x v="3"/>
  </r>
  <r>
    <x v="38"/>
    <x v="111"/>
    <n v="35.714285714285715"/>
    <x v="0"/>
    <x v="3"/>
  </r>
  <r>
    <x v="39"/>
    <x v="107"/>
    <n v="2.7303754266211606"/>
    <x v="0"/>
    <x v="3"/>
  </r>
  <r>
    <x v="39"/>
    <x v="108"/>
    <n v="2.218430034129693"/>
    <x v="0"/>
    <x v="3"/>
  </r>
  <r>
    <x v="39"/>
    <x v="109"/>
    <n v="9.7269624573378834"/>
    <x v="0"/>
    <x v="3"/>
  </r>
  <r>
    <x v="39"/>
    <x v="110"/>
    <n v="38.05460750853242"/>
    <x v="0"/>
    <x v="3"/>
  </r>
  <r>
    <x v="39"/>
    <x v="111"/>
    <n v="47.269624573378842"/>
    <x v="0"/>
    <x v="3"/>
  </r>
  <r>
    <x v="40"/>
    <x v="107"/>
    <n v="3.71900826446281"/>
    <x v="0"/>
    <x v="3"/>
  </r>
  <r>
    <x v="40"/>
    <x v="108"/>
    <n v="4.1322314049586772"/>
    <x v="0"/>
    <x v="3"/>
  </r>
  <r>
    <x v="40"/>
    <x v="109"/>
    <n v="12.809917355371901"/>
    <x v="0"/>
    <x v="3"/>
  </r>
  <r>
    <x v="40"/>
    <x v="110"/>
    <n v="36.363636363636367"/>
    <x v="0"/>
    <x v="3"/>
  </r>
  <r>
    <x v="40"/>
    <x v="111"/>
    <n v="42.97520661157025"/>
    <x v="0"/>
    <x v="3"/>
  </r>
  <r>
    <x v="35"/>
    <x v="107"/>
    <n v="0"/>
    <x v="1"/>
    <x v="3"/>
  </r>
  <r>
    <x v="35"/>
    <x v="108"/>
    <n v="0"/>
    <x v="1"/>
    <x v="3"/>
  </r>
  <r>
    <x v="35"/>
    <x v="109"/>
    <n v="37.5"/>
    <x v="1"/>
    <x v="3"/>
  </r>
  <r>
    <x v="35"/>
    <x v="110"/>
    <n v="50"/>
    <x v="1"/>
    <x v="3"/>
  </r>
  <r>
    <x v="35"/>
    <x v="111"/>
    <n v="12.5"/>
    <x v="1"/>
    <x v="3"/>
  </r>
  <r>
    <x v="36"/>
    <x v="107"/>
    <n v="8.5714285714285712"/>
    <x v="1"/>
    <x v="3"/>
  </r>
  <r>
    <x v="36"/>
    <x v="108"/>
    <n v="4.7619047619047619"/>
    <x v="1"/>
    <x v="3"/>
  </r>
  <r>
    <x v="36"/>
    <x v="109"/>
    <n v="15.238095238095237"/>
    <x v="1"/>
    <x v="3"/>
  </r>
  <r>
    <x v="36"/>
    <x v="110"/>
    <n v="34.285714285714285"/>
    <x v="1"/>
    <x v="3"/>
  </r>
  <r>
    <x v="36"/>
    <x v="111"/>
    <n v="37.142857142857146"/>
    <x v="1"/>
    <x v="3"/>
  </r>
  <r>
    <x v="37"/>
    <x v="107"/>
    <n v="0"/>
    <x v="1"/>
    <x v="3"/>
  </r>
  <r>
    <x v="37"/>
    <x v="108"/>
    <n v="0"/>
    <x v="1"/>
    <x v="3"/>
  </r>
  <r>
    <x v="37"/>
    <x v="109"/>
    <n v="0"/>
    <x v="1"/>
    <x v="3"/>
  </r>
  <r>
    <x v="37"/>
    <x v="110"/>
    <n v="66.666666666666671"/>
    <x v="1"/>
    <x v="3"/>
  </r>
  <r>
    <x v="37"/>
    <x v="111"/>
    <n v="33.333333333333336"/>
    <x v="1"/>
    <x v="3"/>
  </r>
  <r>
    <x v="38"/>
    <x v="107"/>
    <n v="0"/>
    <x v="1"/>
    <x v="3"/>
  </r>
  <r>
    <x v="38"/>
    <x v="108"/>
    <n v="0"/>
    <x v="1"/>
    <x v="3"/>
  </r>
  <r>
    <x v="38"/>
    <x v="109"/>
    <n v="26.666666666666668"/>
    <x v="1"/>
    <x v="3"/>
  </r>
  <r>
    <x v="38"/>
    <x v="110"/>
    <n v="26.666666666666668"/>
    <x v="1"/>
    <x v="3"/>
  </r>
  <r>
    <x v="38"/>
    <x v="111"/>
    <n v="46.666666666666664"/>
    <x v="1"/>
    <x v="3"/>
  </r>
  <r>
    <x v="39"/>
    <x v="107"/>
    <n v="1.2195121951219512"/>
    <x v="1"/>
    <x v="3"/>
  </r>
  <r>
    <x v="39"/>
    <x v="108"/>
    <n v="2.4390243902439024"/>
    <x v="1"/>
    <x v="3"/>
  </r>
  <r>
    <x v="39"/>
    <x v="109"/>
    <n v="7.3170731707317076"/>
    <x v="1"/>
    <x v="3"/>
  </r>
  <r>
    <x v="39"/>
    <x v="110"/>
    <n v="50"/>
    <x v="1"/>
    <x v="3"/>
  </r>
  <r>
    <x v="39"/>
    <x v="111"/>
    <n v="39.024390243902438"/>
    <x v="1"/>
    <x v="3"/>
  </r>
  <r>
    <x v="40"/>
    <x v="107"/>
    <n v="0"/>
    <x v="1"/>
    <x v="3"/>
  </r>
  <r>
    <x v="40"/>
    <x v="108"/>
    <n v="2.3809523809523809"/>
    <x v="1"/>
    <x v="3"/>
  </r>
  <r>
    <x v="40"/>
    <x v="109"/>
    <n v="14.285714285714286"/>
    <x v="1"/>
    <x v="3"/>
  </r>
  <r>
    <x v="40"/>
    <x v="110"/>
    <n v="40.476190476190474"/>
    <x v="1"/>
    <x v="3"/>
  </r>
  <r>
    <x v="40"/>
    <x v="111"/>
    <n v="42.857142857142854"/>
    <x v="1"/>
    <x v="3"/>
  </r>
  <r>
    <x v="35"/>
    <x v="107"/>
    <n v="12.244897959183673"/>
    <x v="2"/>
    <x v="3"/>
  </r>
  <r>
    <x v="35"/>
    <x v="108"/>
    <n v="4.0816326530612246"/>
    <x v="2"/>
    <x v="3"/>
  </r>
  <r>
    <x v="35"/>
    <x v="109"/>
    <n v="6.1224489795918364"/>
    <x v="2"/>
    <x v="3"/>
  </r>
  <r>
    <x v="35"/>
    <x v="110"/>
    <n v="32.653061224489797"/>
    <x v="2"/>
    <x v="3"/>
  </r>
  <r>
    <x v="35"/>
    <x v="111"/>
    <n v="44.897959183673471"/>
    <x v="2"/>
    <x v="3"/>
  </r>
  <r>
    <x v="36"/>
    <x v="107"/>
    <n v="5.4545454545454541"/>
    <x v="2"/>
    <x v="3"/>
  </r>
  <r>
    <x v="36"/>
    <x v="108"/>
    <n v="7.8787878787878789"/>
    <x v="2"/>
    <x v="3"/>
  </r>
  <r>
    <x v="36"/>
    <x v="109"/>
    <n v="12.121212121212121"/>
    <x v="2"/>
    <x v="3"/>
  </r>
  <r>
    <x v="36"/>
    <x v="110"/>
    <n v="29.696969696969695"/>
    <x v="2"/>
    <x v="3"/>
  </r>
  <r>
    <x v="36"/>
    <x v="111"/>
    <n v="44.848484848484851"/>
    <x v="2"/>
    <x v="3"/>
  </r>
  <r>
    <x v="37"/>
    <x v="107"/>
    <n v="10"/>
    <x v="2"/>
    <x v="3"/>
  </r>
  <r>
    <x v="37"/>
    <x v="108"/>
    <n v="0"/>
    <x v="2"/>
    <x v="3"/>
  </r>
  <r>
    <x v="37"/>
    <x v="109"/>
    <n v="0"/>
    <x v="2"/>
    <x v="3"/>
  </r>
  <r>
    <x v="37"/>
    <x v="110"/>
    <n v="30"/>
    <x v="2"/>
    <x v="3"/>
  </r>
  <r>
    <x v="37"/>
    <x v="111"/>
    <n v="60"/>
    <x v="2"/>
    <x v="3"/>
  </r>
  <r>
    <x v="38"/>
    <x v="107"/>
    <n v="4.166666666666667"/>
    <x v="2"/>
    <x v="3"/>
  </r>
  <r>
    <x v="38"/>
    <x v="108"/>
    <n v="4.166666666666667"/>
    <x v="2"/>
    <x v="3"/>
  </r>
  <r>
    <x v="38"/>
    <x v="109"/>
    <n v="37.5"/>
    <x v="2"/>
    <x v="3"/>
  </r>
  <r>
    <x v="38"/>
    <x v="110"/>
    <n v="37.5"/>
    <x v="2"/>
    <x v="3"/>
  </r>
  <r>
    <x v="38"/>
    <x v="111"/>
    <n v="16.666666666666668"/>
    <x v="2"/>
    <x v="3"/>
  </r>
  <r>
    <x v="39"/>
    <x v="107"/>
    <n v="1.5151515151515151"/>
    <x v="2"/>
    <x v="3"/>
  </r>
  <r>
    <x v="39"/>
    <x v="108"/>
    <n v="1.5151515151515151"/>
    <x v="2"/>
    <x v="3"/>
  </r>
  <r>
    <x v="39"/>
    <x v="109"/>
    <n v="15.151515151515152"/>
    <x v="2"/>
    <x v="3"/>
  </r>
  <r>
    <x v="39"/>
    <x v="110"/>
    <n v="48.484848484848484"/>
    <x v="2"/>
    <x v="3"/>
  </r>
  <r>
    <x v="39"/>
    <x v="111"/>
    <n v="33.333333333333336"/>
    <x v="2"/>
    <x v="3"/>
  </r>
  <r>
    <x v="40"/>
    <x v="107"/>
    <n v="7.8125"/>
    <x v="2"/>
    <x v="3"/>
  </r>
  <r>
    <x v="40"/>
    <x v="108"/>
    <n v="3.125"/>
    <x v="2"/>
    <x v="3"/>
  </r>
  <r>
    <x v="40"/>
    <x v="109"/>
    <n v="10.9375"/>
    <x v="2"/>
    <x v="3"/>
  </r>
  <r>
    <x v="40"/>
    <x v="110"/>
    <n v="28.125"/>
    <x v="2"/>
    <x v="3"/>
  </r>
  <r>
    <x v="40"/>
    <x v="111"/>
    <n v="50"/>
    <x v="2"/>
    <x v="3"/>
  </r>
  <r>
    <x v="35"/>
    <x v="107"/>
    <n v="0"/>
    <x v="3"/>
    <x v="3"/>
  </r>
  <r>
    <x v="35"/>
    <x v="108"/>
    <n v="0"/>
    <x v="3"/>
    <x v="3"/>
  </r>
  <r>
    <x v="35"/>
    <x v="109"/>
    <n v="22.222222222222221"/>
    <x v="3"/>
    <x v="3"/>
  </r>
  <r>
    <x v="35"/>
    <x v="110"/>
    <n v="44.444444444444443"/>
    <x v="3"/>
    <x v="3"/>
  </r>
  <r>
    <x v="35"/>
    <x v="111"/>
    <n v="33.333333333333336"/>
    <x v="3"/>
    <x v="3"/>
  </r>
  <r>
    <x v="36"/>
    <x v="107"/>
    <n v="6.4814814814814818"/>
    <x v="3"/>
    <x v="3"/>
  </r>
  <r>
    <x v="36"/>
    <x v="108"/>
    <n v="1.8518518518518519"/>
    <x v="3"/>
    <x v="3"/>
  </r>
  <r>
    <x v="36"/>
    <x v="109"/>
    <n v="10.185185185185185"/>
    <x v="3"/>
    <x v="3"/>
  </r>
  <r>
    <x v="36"/>
    <x v="110"/>
    <n v="37.037037037037038"/>
    <x v="3"/>
    <x v="3"/>
  </r>
  <r>
    <x v="36"/>
    <x v="111"/>
    <n v="44.444444444444443"/>
    <x v="3"/>
    <x v="3"/>
  </r>
  <r>
    <x v="37"/>
    <x v="107"/>
    <n v="20"/>
    <x v="3"/>
    <x v="3"/>
  </r>
  <r>
    <x v="37"/>
    <x v="108"/>
    <n v="0"/>
    <x v="3"/>
    <x v="3"/>
  </r>
  <r>
    <x v="37"/>
    <x v="109"/>
    <n v="0"/>
    <x v="3"/>
    <x v="3"/>
  </r>
  <r>
    <x v="37"/>
    <x v="110"/>
    <n v="60"/>
    <x v="3"/>
    <x v="3"/>
  </r>
  <r>
    <x v="37"/>
    <x v="111"/>
    <n v="20"/>
    <x v="3"/>
    <x v="3"/>
  </r>
  <r>
    <x v="38"/>
    <x v="107"/>
    <n v="4.166666666666667"/>
    <x v="3"/>
    <x v="3"/>
  </r>
  <r>
    <x v="38"/>
    <x v="108"/>
    <n v="0"/>
    <x v="3"/>
    <x v="3"/>
  </r>
  <r>
    <x v="38"/>
    <x v="109"/>
    <n v="4.166666666666667"/>
    <x v="3"/>
    <x v="3"/>
  </r>
  <r>
    <x v="38"/>
    <x v="110"/>
    <n v="33.333333333333336"/>
    <x v="3"/>
    <x v="3"/>
  </r>
  <r>
    <x v="38"/>
    <x v="111"/>
    <n v="58.333333333333336"/>
    <x v="3"/>
    <x v="3"/>
  </r>
  <r>
    <x v="39"/>
    <x v="107"/>
    <n v="5.2132701421800949"/>
    <x v="3"/>
    <x v="3"/>
  </r>
  <r>
    <x v="39"/>
    <x v="108"/>
    <n v="2.8436018957345972"/>
    <x v="3"/>
    <x v="3"/>
  </r>
  <r>
    <x v="39"/>
    <x v="109"/>
    <n v="9.4786729857819907"/>
    <x v="3"/>
    <x v="3"/>
  </r>
  <r>
    <x v="39"/>
    <x v="110"/>
    <n v="32.227488151658768"/>
    <x v="3"/>
    <x v="3"/>
  </r>
  <r>
    <x v="39"/>
    <x v="111"/>
    <n v="50.236966824644547"/>
    <x v="3"/>
    <x v="3"/>
  </r>
  <r>
    <x v="40"/>
    <x v="107"/>
    <n v="3.4482758620689653"/>
    <x v="3"/>
    <x v="3"/>
  </r>
  <r>
    <x v="40"/>
    <x v="108"/>
    <n v="10.344827586206897"/>
    <x v="3"/>
    <x v="3"/>
  </r>
  <r>
    <x v="40"/>
    <x v="109"/>
    <n v="10.344827586206897"/>
    <x v="3"/>
    <x v="3"/>
  </r>
  <r>
    <x v="40"/>
    <x v="110"/>
    <n v="31.03448275862069"/>
    <x v="3"/>
    <x v="3"/>
  </r>
  <r>
    <x v="40"/>
    <x v="111"/>
    <n v="44.827586206896555"/>
    <x v="3"/>
    <x v="3"/>
  </r>
  <r>
    <x v="35"/>
    <x v="107"/>
    <n v="0"/>
    <x v="4"/>
    <x v="3"/>
  </r>
  <r>
    <x v="35"/>
    <x v="108"/>
    <n v="0"/>
    <x v="4"/>
    <x v="3"/>
  </r>
  <r>
    <x v="35"/>
    <x v="109"/>
    <n v="25"/>
    <x v="4"/>
    <x v="3"/>
  </r>
  <r>
    <x v="35"/>
    <x v="110"/>
    <n v="66.666666666666671"/>
    <x v="4"/>
    <x v="3"/>
  </r>
  <r>
    <x v="35"/>
    <x v="111"/>
    <n v="8.3333333333333339"/>
    <x v="4"/>
    <x v="3"/>
  </r>
  <r>
    <x v="36"/>
    <x v="107"/>
    <n v="0"/>
    <x v="4"/>
    <x v="3"/>
  </r>
  <r>
    <x v="36"/>
    <x v="108"/>
    <n v="5.2631578947368425"/>
    <x v="4"/>
    <x v="3"/>
  </r>
  <r>
    <x v="36"/>
    <x v="109"/>
    <n v="15.789473684210526"/>
    <x v="4"/>
    <x v="3"/>
  </r>
  <r>
    <x v="36"/>
    <x v="110"/>
    <n v="31.578947368421051"/>
    <x v="4"/>
    <x v="3"/>
  </r>
  <r>
    <x v="36"/>
    <x v="111"/>
    <n v="47.368421052631582"/>
    <x v="4"/>
    <x v="3"/>
  </r>
  <r>
    <x v="37"/>
    <x v="107"/>
    <n v="0"/>
    <x v="4"/>
    <x v="3"/>
  </r>
  <r>
    <x v="37"/>
    <x v="108"/>
    <n v="0"/>
    <x v="4"/>
    <x v="3"/>
  </r>
  <r>
    <x v="37"/>
    <x v="109"/>
    <n v="0"/>
    <x v="4"/>
    <x v="3"/>
  </r>
  <r>
    <x v="37"/>
    <x v="110"/>
    <n v="50"/>
    <x v="4"/>
    <x v="3"/>
  </r>
  <r>
    <x v="37"/>
    <x v="111"/>
    <n v="50"/>
    <x v="4"/>
    <x v="3"/>
  </r>
  <r>
    <x v="38"/>
    <x v="107"/>
    <n v="0"/>
    <x v="4"/>
    <x v="3"/>
  </r>
  <r>
    <x v="38"/>
    <x v="108"/>
    <n v="0"/>
    <x v="4"/>
    <x v="3"/>
  </r>
  <r>
    <x v="38"/>
    <x v="109"/>
    <n v="57.142857142857146"/>
    <x v="4"/>
    <x v="3"/>
  </r>
  <r>
    <x v="38"/>
    <x v="110"/>
    <n v="14.285714285714286"/>
    <x v="4"/>
    <x v="3"/>
  </r>
  <r>
    <x v="38"/>
    <x v="111"/>
    <n v="28.571428571428573"/>
    <x v="4"/>
    <x v="3"/>
  </r>
  <r>
    <x v="39"/>
    <x v="107"/>
    <n v="2.8985507246376812"/>
    <x v="4"/>
    <x v="3"/>
  </r>
  <r>
    <x v="39"/>
    <x v="108"/>
    <n v="4.3478260869565215"/>
    <x v="4"/>
    <x v="3"/>
  </r>
  <r>
    <x v="39"/>
    <x v="109"/>
    <n v="11.594202898550725"/>
    <x v="4"/>
    <x v="3"/>
  </r>
  <r>
    <x v="39"/>
    <x v="110"/>
    <n v="44.927536231884055"/>
    <x v="4"/>
    <x v="3"/>
  </r>
  <r>
    <x v="39"/>
    <x v="111"/>
    <n v="36.231884057971016"/>
    <x v="4"/>
    <x v="3"/>
  </r>
  <r>
    <x v="40"/>
    <x v="107"/>
    <n v="5.2631578947368425"/>
    <x v="4"/>
    <x v="3"/>
  </r>
  <r>
    <x v="40"/>
    <x v="108"/>
    <n v="0"/>
    <x v="4"/>
    <x v="3"/>
  </r>
  <r>
    <x v="40"/>
    <x v="109"/>
    <n v="36.842105263157897"/>
    <x v="4"/>
    <x v="3"/>
  </r>
  <r>
    <x v="40"/>
    <x v="110"/>
    <n v="26.315789473684209"/>
    <x v="4"/>
    <x v="3"/>
  </r>
  <r>
    <x v="40"/>
    <x v="111"/>
    <n v="31.578947368421051"/>
    <x v="4"/>
    <x v="3"/>
  </r>
  <r>
    <x v="35"/>
    <x v="107"/>
    <n v="0"/>
    <x v="5"/>
    <x v="3"/>
  </r>
  <r>
    <x v="35"/>
    <x v="108"/>
    <n v="0"/>
    <x v="5"/>
    <x v="3"/>
  </r>
  <r>
    <x v="35"/>
    <x v="109"/>
    <n v="25"/>
    <x v="5"/>
    <x v="3"/>
  </r>
  <r>
    <x v="35"/>
    <x v="110"/>
    <n v="75"/>
    <x v="5"/>
    <x v="3"/>
  </r>
  <r>
    <x v="35"/>
    <x v="111"/>
    <n v="0"/>
    <x v="5"/>
    <x v="3"/>
  </r>
  <r>
    <x v="36"/>
    <x v="107"/>
    <n v="0"/>
    <x v="5"/>
    <x v="3"/>
  </r>
  <r>
    <x v="36"/>
    <x v="108"/>
    <n v="9.0909090909090917"/>
    <x v="5"/>
    <x v="3"/>
  </r>
  <r>
    <x v="36"/>
    <x v="109"/>
    <n v="0"/>
    <x v="5"/>
    <x v="3"/>
  </r>
  <r>
    <x v="36"/>
    <x v="110"/>
    <n v="27.272727272727273"/>
    <x v="5"/>
    <x v="3"/>
  </r>
  <r>
    <x v="36"/>
    <x v="111"/>
    <n v="63.636363636363633"/>
    <x v="5"/>
    <x v="3"/>
  </r>
  <r>
    <x v="37"/>
    <x v="107"/>
    <n v="0"/>
    <x v="5"/>
    <x v="3"/>
  </r>
  <r>
    <x v="37"/>
    <x v="108"/>
    <n v="0"/>
    <x v="5"/>
    <x v="3"/>
  </r>
  <r>
    <x v="37"/>
    <x v="109"/>
    <n v="0"/>
    <x v="5"/>
    <x v="3"/>
  </r>
  <r>
    <x v="37"/>
    <x v="110"/>
    <n v="0"/>
    <x v="5"/>
    <x v="3"/>
  </r>
  <r>
    <x v="37"/>
    <x v="111"/>
    <n v="0"/>
    <x v="5"/>
    <x v="3"/>
  </r>
  <r>
    <x v="38"/>
    <x v="107"/>
    <n v="0"/>
    <x v="5"/>
    <x v="3"/>
  </r>
  <r>
    <x v="38"/>
    <x v="108"/>
    <n v="0"/>
    <x v="5"/>
    <x v="3"/>
  </r>
  <r>
    <x v="38"/>
    <x v="109"/>
    <n v="0"/>
    <x v="5"/>
    <x v="3"/>
  </r>
  <r>
    <x v="38"/>
    <x v="110"/>
    <n v="0"/>
    <x v="5"/>
    <x v="3"/>
  </r>
  <r>
    <x v="38"/>
    <x v="111"/>
    <n v="0"/>
    <x v="5"/>
    <x v="3"/>
  </r>
  <r>
    <x v="39"/>
    <x v="107"/>
    <n v="0"/>
    <x v="5"/>
    <x v="3"/>
  </r>
  <r>
    <x v="39"/>
    <x v="108"/>
    <n v="4.166666666666667"/>
    <x v="5"/>
    <x v="3"/>
  </r>
  <r>
    <x v="39"/>
    <x v="109"/>
    <n v="0"/>
    <x v="5"/>
    <x v="3"/>
  </r>
  <r>
    <x v="39"/>
    <x v="110"/>
    <n v="58.333333333333336"/>
    <x v="5"/>
    <x v="3"/>
  </r>
  <r>
    <x v="39"/>
    <x v="111"/>
    <n v="37.5"/>
    <x v="5"/>
    <x v="3"/>
  </r>
  <r>
    <x v="40"/>
    <x v="107"/>
    <n v="0"/>
    <x v="5"/>
    <x v="3"/>
  </r>
  <r>
    <x v="40"/>
    <x v="108"/>
    <n v="0"/>
    <x v="5"/>
    <x v="3"/>
  </r>
  <r>
    <x v="40"/>
    <x v="109"/>
    <n v="0"/>
    <x v="5"/>
    <x v="3"/>
  </r>
  <r>
    <x v="40"/>
    <x v="110"/>
    <n v="0"/>
    <x v="5"/>
    <x v="3"/>
  </r>
  <r>
    <x v="40"/>
    <x v="111"/>
    <n v="100"/>
    <x v="5"/>
    <x v="3"/>
  </r>
  <r>
    <x v="35"/>
    <x v="107"/>
    <n v="0"/>
    <x v="6"/>
    <x v="3"/>
  </r>
  <r>
    <x v="35"/>
    <x v="108"/>
    <n v="0"/>
    <x v="6"/>
    <x v="3"/>
  </r>
  <r>
    <x v="35"/>
    <x v="109"/>
    <n v="0"/>
    <x v="6"/>
    <x v="3"/>
  </r>
  <r>
    <x v="35"/>
    <x v="110"/>
    <n v="66.666666666666671"/>
    <x v="6"/>
    <x v="3"/>
  </r>
  <r>
    <x v="35"/>
    <x v="111"/>
    <n v="33.333333333333336"/>
    <x v="6"/>
    <x v="3"/>
  </r>
  <r>
    <x v="36"/>
    <x v="107"/>
    <n v="0"/>
    <x v="6"/>
    <x v="3"/>
  </r>
  <r>
    <x v="36"/>
    <x v="108"/>
    <n v="0"/>
    <x v="6"/>
    <x v="3"/>
  </r>
  <r>
    <x v="36"/>
    <x v="109"/>
    <n v="0"/>
    <x v="6"/>
    <x v="3"/>
  </r>
  <r>
    <x v="36"/>
    <x v="110"/>
    <n v="50"/>
    <x v="6"/>
    <x v="3"/>
  </r>
  <r>
    <x v="36"/>
    <x v="111"/>
    <n v="50"/>
    <x v="6"/>
    <x v="3"/>
  </r>
  <r>
    <x v="37"/>
    <x v="107"/>
    <n v="0"/>
    <x v="6"/>
    <x v="3"/>
  </r>
  <r>
    <x v="37"/>
    <x v="108"/>
    <n v="0"/>
    <x v="6"/>
    <x v="3"/>
  </r>
  <r>
    <x v="37"/>
    <x v="109"/>
    <n v="0"/>
    <x v="6"/>
    <x v="3"/>
  </r>
  <r>
    <x v="37"/>
    <x v="110"/>
    <n v="0"/>
    <x v="6"/>
    <x v="3"/>
  </r>
  <r>
    <x v="37"/>
    <x v="111"/>
    <n v="0"/>
    <x v="6"/>
    <x v="3"/>
  </r>
  <r>
    <x v="38"/>
    <x v="107"/>
    <n v="0"/>
    <x v="6"/>
    <x v="3"/>
  </r>
  <r>
    <x v="38"/>
    <x v="108"/>
    <n v="0"/>
    <x v="6"/>
    <x v="3"/>
  </r>
  <r>
    <x v="38"/>
    <x v="109"/>
    <n v="66.666666666666671"/>
    <x v="6"/>
    <x v="3"/>
  </r>
  <r>
    <x v="38"/>
    <x v="110"/>
    <n v="0"/>
    <x v="6"/>
    <x v="3"/>
  </r>
  <r>
    <x v="38"/>
    <x v="111"/>
    <n v="33.333333333333336"/>
    <x v="6"/>
    <x v="3"/>
  </r>
  <r>
    <x v="39"/>
    <x v="107"/>
    <n v="0"/>
    <x v="6"/>
    <x v="3"/>
  </r>
  <r>
    <x v="39"/>
    <x v="108"/>
    <n v="0"/>
    <x v="6"/>
    <x v="3"/>
  </r>
  <r>
    <x v="39"/>
    <x v="109"/>
    <n v="31.25"/>
    <x v="6"/>
    <x v="3"/>
  </r>
  <r>
    <x v="39"/>
    <x v="110"/>
    <n v="31.25"/>
    <x v="6"/>
    <x v="3"/>
  </r>
  <r>
    <x v="39"/>
    <x v="111"/>
    <n v="37.5"/>
    <x v="6"/>
    <x v="3"/>
  </r>
  <r>
    <x v="40"/>
    <x v="107"/>
    <n v="0"/>
    <x v="6"/>
    <x v="3"/>
  </r>
  <r>
    <x v="40"/>
    <x v="108"/>
    <n v="0"/>
    <x v="6"/>
    <x v="3"/>
  </r>
  <r>
    <x v="40"/>
    <x v="109"/>
    <n v="50"/>
    <x v="6"/>
    <x v="3"/>
  </r>
  <r>
    <x v="40"/>
    <x v="110"/>
    <n v="25"/>
    <x v="6"/>
    <x v="3"/>
  </r>
  <r>
    <x v="40"/>
    <x v="111"/>
    <n v="25"/>
    <x v="6"/>
    <x v="3"/>
  </r>
  <r>
    <x v="35"/>
    <x v="107"/>
    <n v="0"/>
    <x v="7"/>
    <x v="3"/>
  </r>
  <r>
    <x v="35"/>
    <x v="108"/>
    <n v="0"/>
    <x v="7"/>
    <x v="3"/>
  </r>
  <r>
    <x v="35"/>
    <x v="109"/>
    <n v="25"/>
    <x v="7"/>
    <x v="3"/>
  </r>
  <r>
    <x v="35"/>
    <x v="110"/>
    <n v="75"/>
    <x v="7"/>
    <x v="3"/>
  </r>
  <r>
    <x v="35"/>
    <x v="111"/>
    <n v="0"/>
    <x v="7"/>
    <x v="3"/>
  </r>
  <r>
    <x v="36"/>
    <x v="107"/>
    <n v="0"/>
    <x v="7"/>
    <x v="3"/>
  </r>
  <r>
    <x v="36"/>
    <x v="108"/>
    <n v="11.111111111111111"/>
    <x v="7"/>
    <x v="3"/>
  </r>
  <r>
    <x v="36"/>
    <x v="109"/>
    <n v="22.222222222222221"/>
    <x v="7"/>
    <x v="3"/>
  </r>
  <r>
    <x v="36"/>
    <x v="110"/>
    <n v="33.333333333333336"/>
    <x v="7"/>
    <x v="3"/>
  </r>
  <r>
    <x v="36"/>
    <x v="111"/>
    <n v="33.333333333333336"/>
    <x v="7"/>
    <x v="3"/>
  </r>
  <r>
    <x v="37"/>
    <x v="107"/>
    <n v="0"/>
    <x v="7"/>
    <x v="3"/>
  </r>
  <r>
    <x v="37"/>
    <x v="108"/>
    <n v="0"/>
    <x v="7"/>
    <x v="3"/>
  </r>
  <r>
    <x v="37"/>
    <x v="109"/>
    <n v="0"/>
    <x v="7"/>
    <x v="3"/>
  </r>
  <r>
    <x v="37"/>
    <x v="110"/>
    <n v="0"/>
    <x v="7"/>
    <x v="3"/>
  </r>
  <r>
    <x v="37"/>
    <x v="111"/>
    <n v="0"/>
    <x v="7"/>
    <x v="3"/>
  </r>
  <r>
    <x v="38"/>
    <x v="107"/>
    <n v="0"/>
    <x v="7"/>
    <x v="3"/>
  </r>
  <r>
    <x v="38"/>
    <x v="108"/>
    <n v="0"/>
    <x v="7"/>
    <x v="3"/>
  </r>
  <r>
    <x v="38"/>
    <x v="109"/>
    <n v="50"/>
    <x v="7"/>
    <x v="3"/>
  </r>
  <r>
    <x v="38"/>
    <x v="110"/>
    <n v="0"/>
    <x v="7"/>
    <x v="3"/>
  </r>
  <r>
    <x v="38"/>
    <x v="111"/>
    <n v="50"/>
    <x v="7"/>
    <x v="3"/>
  </r>
  <r>
    <x v="39"/>
    <x v="107"/>
    <n v="6.666666666666667"/>
    <x v="7"/>
    <x v="3"/>
  </r>
  <r>
    <x v="39"/>
    <x v="108"/>
    <n v="13.333333333333334"/>
    <x v="7"/>
    <x v="3"/>
  </r>
  <r>
    <x v="39"/>
    <x v="109"/>
    <n v="13.333333333333334"/>
    <x v="7"/>
    <x v="3"/>
  </r>
  <r>
    <x v="39"/>
    <x v="110"/>
    <n v="53.333333333333336"/>
    <x v="7"/>
    <x v="3"/>
  </r>
  <r>
    <x v="39"/>
    <x v="111"/>
    <n v="13.333333333333334"/>
    <x v="7"/>
    <x v="3"/>
  </r>
  <r>
    <x v="40"/>
    <x v="107"/>
    <n v="14.285714285714286"/>
    <x v="7"/>
    <x v="3"/>
  </r>
  <r>
    <x v="40"/>
    <x v="108"/>
    <n v="0"/>
    <x v="7"/>
    <x v="3"/>
  </r>
  <r>
    <x v="40"/>
    <x v="109"/>
    <n v="28.571428571428573"/>
    <x v="7"/>
    <x v="3"/>
  </r>
  <r>
    <x v="40"/>
    <x v="110"/>
    <n v="42.857142857142854"/>
    <x v="7"/>
    <x v="3"/>
  </r>
  <r>
    <x v="40"/>
    <x v="111"/>
    <n v="14.285714285714286"/>
    <x v="7"/>
    <x v="3"/>
  </r>
  <r>
    <x v="35"/>
    <x v="107"/>
    <n v="0"/>
    <x v="8"/>
    <x v="3"/>
  </r>
  <r>
    <x v="35"/>
    <x v="108"/>
    <n v="0"/>
    <x v="8"/>
    <x v="3"/>
  </r>
  <r>
    <x v="35"/>
    <x v="109"/>
    <n v="100"/>
    <x v="8"/>
    <x v="3"/>
  </r>
  <r>
    <x v="35"/>
    <x v="110"/>
    <n v="0"/>
    <x v="8"/>
    <x v="3"/>
  </r>
  <r>
    <x v="35"/>
    <x v="111"/>
    <n v="0"/>
    <x v="8"/>
    <x v="3"/>
  </r>
  <r>
    <x v="36"/>
    <x v="107"/>
    <n v="0"/>
    <x v="8"/>
    <x v="3"/>
  </r>
  <r>
    <x v="36"/>
    <x v="108"/>
    <n v="0"/>
    <x v="8"/>
    <x v="3"/>
  </r>
  <r>
    <x v="36"/>
    <x v="109"/>
    <n v="28.571428571428573"/>
    <x v="8"/>
    <x v="3"/>
  </r>
  <r>
    <x v="36"/>
    <x v="110"/>
    <n v="28.571428571428573"/>
    <x v="8"/>
    <x v="3"/>
  </r>
  <r>
    <x v="36"/>
    <x v="111"/>
    <n v="42.857142857142854"/>
    <x v="8"/>
    <x v="3"/>
  </r>
  <r>
    <x v="37"/>
    <x v="107"/>
    <n v="0"/>
    <x v="8"/>
    <x v="3"/>
  </r>
  <r>
    <x v="37"/>
    <x v="108"/>
    <n v="0"/>
    <x v="8"/>
    <x v="3"/>
  </r>
  <r>
    <x v="37"/>
    <x v="109"/>
    <n v="0"/>
    <x v="8"/>
    <x v="3"/>
  </r>
  <r>
    <x v="37"/>
    <x v="110"/>
    <n v="50"/>
    <x v="8"/>
    <x v="3"/>
  </r>
  <r>
    <x v="37"/>
    <x v="111"/>
    <n v="50"/>
    <x v="8"/>
    <x v="3"/>
  </r>
  <r>
    <x v="38"/>
    <x v="107"/>
    <n v="0"/>
    <x v="8"/>
    <x v="3"/>
  </r>
  <r>
    <x v="38"/>
    <x v="108"/>
    <n v="0"/>
    <x v="8"/>
    <x v="3"/>
  </r>
  <r>
    <x v="38"/>
    <x v="109"/>
    <n v="50"/>
    <x v="8"/>
    <x v="3"/>
  </r>
  <r>
    <x v="38"/>
    <x v="110"/>
    <n v="50"/>
    <x v="8"/>
    <x v="3"/>
  </r>
  <r>
    <x v="38"/>
    <x v="111"/>
    <n v="0"/>
    <x v="8"/>
    <x v="3"/>
  </r>
  <r>
    <x v="39"/>
    <x v="107"/>
    <n v="7.1428571428571432"/>
    <x v="8"/>
    <x v="3"/>
  </r>
  <r>
    <x v="39"/>
    <x v="108"/>
    <n v="0"/>
    <x v="8"/>
    <x v="3"/>
  </r>
  <r>
    <x v="39"/>
    <x v="109"/>
    <n v="7.1428571428571432"/>
    <x v="8"/>
    <x v="3"/>
  </r>
  <r>
    <x v="39"/>
    <x v="110"/>
    <n v="28.571428571428573"/>
    <x v="8"/>
    <x v="3"/>
  </r>
  <r>
    <x v="39"/>
    <x v="111"/>
    <n v="57.142857142857146"/>
    <x v="8"/>
    <x v="3"/>
  </r>
  <r>
    <x v="40"/>
    <x v="107"/>
    <n v="0"/>
    <x v="8"/>
    <x v="3"/>
  </r>
  <r>
    <x v="40"/>
    <x v="108"/>
    <n v="0"/>
    <x v="8"/>
    <x v="3"/>
  </r>
  <r>
    <x v="40"/>
    <x v="109"/>
    <n v="60"/>
    <x v="8"/>
    <x v="3"/>
  </r>
  <r>
    <x v="40"/>
    <x v="110"/>
    <n v="20"/>
    <x v="8"/>
    <x v="3"/>
  </r>
  <r>
    <x v="40"/>
    <x v="111"/>
    <n v="20"/>
    <x v="8"/>
    <x v="3"/>
  </r>
  <r>
    <x v="35"/>
    <x v="107"/>
    <n v="0"/>
    <x v="9"/>
    <x v="3"/>
  </r>
  <r>
    <x v="35"/>
    <x v="108"/>
    <n v="0"/>
    <x v="9"/>
    <x v="3"/>
  </r>
  <r>
    <x v="35"/>
    <x v="109"/>
    <n v="0"/>
    <x v="9"/>
    <x v="3"/>
  </r>
  <r>
    <x v="35"/>
    <x v="110"/>
    <n v="100"/>
    <x v="9"/>
    <x v="3"/>
  </r>
  <r>
    <x v="35"/>
    <x v="111"/>
    <n v="0"/>
    <x v="9"/>
    <x v="3"/>
  </r>
  <r>
    <x v="36"/>
    <x v="107"/>
    <n v="0"/>
    <x v="9"/>
    <x v="3"/>
  </r>
  <r>
    <x v="36"/>
    <x v="108"/>
    <n v="0"/>
    <x v="9"/>
    <x v="3"/>
  </r>
  <r>
    <x v="36"/>
    <x v="109"/>
    <n v="11.538461538461538"/>
    <x v="9"/>
    <x v="3"/>
  </r>
  <r>
    <x v="36"/>
    <x v="110"/>
    <n v="50"/>
    <x v="9"/>
    <x v="3"/>
  </r>
  <r>
    <x v="36"/>
    <x v="111"/>
    <n v="38.46153846153846"/>
    <x v="9"/>
    <x v="3"/>
  </r>
  <r>
    <x v="37"/>
    <x v="107"/>
    <n v="0"/>
    <x v="9"/>
    <x v="3"/>
  </r>
  <r>
    <x v="37"/>
    <x v="108"/>
    <n v="0"/>
    <x v="9"/>
    <x v="3"/>
  </r>
  <r>
    <x v="37"/>
    <x v="109"/>
    <n v="0"/>
    <x v="9"/>
    <x v="3"/>
  </r>
  <r>
    <x v="37"/>
    <x v="110"/>
    <n v="0"/>
    <x v="9"/>
    <x v="3"/>
  </r>
  <r>
    <x v="37"/>
    <x v="111"/>
    <n v="100"/>
    <x v="9"/>
    <x v="3"/>
  </r>
  <r>
    <x v="38"/>
    <x v="107"/>
    <n v="0"/>
    <x v="9"/>
    <x v="3"/>
  </r>
  <r>
    <x v="38"/>
    <x v="108"/>
    <n v="0"/>
    <x v="9"/>
    <x v="3"/>
  </r>
  <r>
    <x v="38"/>
    <x v="109"/>
    <n v="0"/>
    <x v="9"/>
    <x v="3"/>
  </r>
  <r>
    <x v="38"/>
    <x v="110"/>
    <n v="50"/>
    <x v="9"/>
    <x v="3"/>
  </r>
  <r>
    <x v="38"/>
    <x v="111"/>
    <n v="50"/>
    <x v="9"/>
    <x v="3"/>
  </r>
  <r>
    <x v="39"/>
    <x v="107"/>
    <n v="0"/>
    <x v="9"/>
    <x v="3"/>
  </r>
  <r>
    <x v="39"/>
    <x v="108"/>
    <n v="0"/>
    <x v="9"/>
    <x v="3"/>
  </r>
  <r>
    <x v="39"/>
    <x v="109"/>
    <n v="0"/>
    <x v="9"/>
    <x v="3"/>
  </r>
  <r>
    <x v="39"/>
    <x v="110"/>
    <n v="68"/>
    <x v="9"/>
    <x v="3"/>
  </r>
  <r>
    <x v="39"/>
    <x v="111"/>
    <n v="32"/>
    <x v="9"/>
    <x v="3"/>
  </r>
  <r>
    <x v="40"/>
    <x v="107"/>
    <n v="0"/>
    <x v="9"/>
    <x v="3"/>
  </r>
  <r>
    <x v="40"/>
    <x v="108"/>
    <n v="0"/>
    <x v="9"/>
    <x v="3"/>
  </r>
  <r>
    <x v="40"/>
    <x v="109"/>
    <n v="0"/>
    <x v="9"/>
    <x v="3"/>
  </r>
  <r>
    <x v="40"/>
    <x v="110"/>
    <n v="66.666666666666671"/>
    <x v="9"/>
    <x v="3"/>
  </r>
  <r>
    <x v="40"/>
    <x v="111"/>
    <n v="33.333333333333336"/>
    <x v="9"/>
    <x v="3"/>
  </r>
  <r>
    <x v="35"/>
    <x v="107"/>
    <n v="0"/>
    <x v="10"/>
    <x v="3"/>
  </r>
  <r>
    <x v="35"/>
    <x v="108"/>
    <n v="0"/>
    <x v="10"/>
    <x v="3"/>
  </r>
  <r>
    <x v="35"/>
    <x v="109"/>
    <n v="0"/>
    <x v="10"/>
    <x v="3"/>
  </r>
  <r>
    <x v="35"/>
    <x v="110"/>
    <n v="0"/>
    <x v="10"/>
    <x v="3"/>
  </r>
  <r>
    <x v="35"/>
    <x v="111"/>
    <n v="100"/>
    <x v="10"/>
    <x v="3"/>
  </r>
  <r>
    <x v="36"/>
    <x v="107"/>
    <n v="0"/>
    <x v="10"/>
    <x v="3"/>
  </r>
  <r>
    <x v="36"/>
    <x v="108"/>
    <n v="0"/>
    <x v="10"/>
    <x v="3"/>
  </r>
  <r>
    <x v="36"/>
    <x v="109"/>
    <n v="12.5"/>
    <x v="10"/>
    <x v="3"/>
  </r>
  <r>
    <x v="36"/>
    <x v="110"/>
    <n v="56.25"/>
    <x v="10"/>
    <x v="3"/>
  </r>
  <r>
    <x v="36"/>
    <x v="111"/>
    <n v="31.25"/>
    <x v="10"/>
    <x v="3"/>
  </r>
  <r>
    <x v="37"/>
    <x v="107"/>
    <n v="0"/>
    <x v="10"/>
    <x v="3"/>
  </r>
  <r>
    <x v="37"/>
    <x v="108"/>
    <n v="0"/>
    <x v="10"/>
    <x v="3"/>
  </r>
  <r>
    <x v="37"/>
    <x v="109"/>
    <n v="0"/>
    <x v="10"/>
    <x v="3"/>
  </r>
  <r>
    <x v="37"/>
    <x v="110"/>
    <n v="0"/>
    <x v="10"/>
    <x v="3"/>
  </r>
  <r>
    <x v="37"/>
    <x v="111"/>
    <n v="100"/>
    <x v="10"/>
    <x v="3"/>
  </r>
  <r>
    <x v="38"/>
    <x v="107"/>
    <n v="0"/>
    <x v="10"/>
    <x v="3"/>
  </r>
  <r>
    <x v="38"/>
    <x v="108"/>
    <n v="0"/>
    <x v="10"/>
    <x v="3"/>
  </r>
  <r>
    <x v="38"/>
    <x v="109"/>
    <n v="0"/>
    <x v="10"/>
    <x v="3"/>
  </r>
  <r>
    <x v="38"/>
    <x v="110"/>
    <n v="100"/>
    <x v="10"/>
    <x v="3"/>
  </r>
  <r>
    <x v="38"/>
    <x v="111"/>
    <n v="0"/>
    <x v="10"/>
    <x v="3"/>
  </r>
  <r>
    <x v="39"/>
    <x v="107"/>
    <n v="0"/>
    <x v="10"/>
    <x v="3"/>
  </r>
  <r>
    <x v="39"/>
    <x v="108"/>
    <n v="0"/>
    <x v="10"/>
    <x v="3"/>
  </r>
  <r>
    <x v="39"/>
    <x v="109"/>
    <n v="20"/>
    <x v="10"/>
    <x v="3"/>
  </r>
  <r>
    <x v="39"/>
    <x v="110"/>
    <n v="25"/>
    <x v="10"/>
    <x v="3"/>
  </r>
  <r>
    <x v="39"/>
    <x v="111"/>
    <n v="55"/>
    <x v="10"/>
    <x v="3"/>
  </r>
  <r>
    <x v="40"/>
    <x v="107"/>
    <n v="0"/>
    <x v="10"/>
    <x v="3"/>
  </r>
  <r>
    <x v="40"/>
    <x v="108"/>
    <n v="0"/>
    <x v="10"/>
    <x v="3"/>
  </r>
  <r>
    <x v="40"/>
    <x v="109"/>
    <n v="0"/>
    <x v="10"/>
    <x v="3"/>
  </r>
  <r>
    <x v="40"/>
    <x v="110"/>
    <n v="75"/>
    <x v="10"/>
    <x v="3"/>
  </r>
  <r>
    <x v="40"/>
    <x v="111"/>
    <n v="25"/>
    <x v="10"/>
    <x v="3"/>
  </r>
  <r>
    <x v="35"/>
    <x v="107"/>
    <n v="0"/>
    <x v="11"/>
    <x v="3"/>
  </r>
  <r>
    <x v="35"/>
    <x v="108"/>
    <n v="0"/>
    <x v="11"/>
    <x v="3"/>
  </r>
  <r>
    <x v="35"/>
    <x v="109"/>
    <n v="0"/>
    <x v="11"/>
    <x v="3"/>
  </r>
  <r>
    <x v="35"/>
    <x v="110"/>
    <n v="0"/>
    <x v="11"/>
    <x v="3"/>
  </r>
  <r>
    <x v="35"/>
    <x v="111"/>
    <n v="0"/>
    <x v="11"/>
    <x v="3"/>
  </r>
  <r>
    <x v="36"/>
    <x v="107"/>
    <n v="0"/>
    <x v="11"/>
    <x v="3"/>
  </r>
  <r>
    <x v="36"/>
    <x v="108"/>
    <n v="0"/>
    <x v="11"/>
    <x v="3"/>
  </r>
  <r>
    <x v="36"/>
    <x v="109"/>
    <n v="10"/>
    <x v="11"/>
    <x v="3"/>
  </r>
  <r>
    <x v="36"/>
    <x v="110"/>
    <n v="50"/>
    <x v="11"/>
    <x v="3"/>
  </r>
  <r>
    <x v="36"/>
    <x v="111"/>
    <n v="40"/>
    <x v="11"/>
    <x v="3"/>
  </r>
  <r>
    <x v="37"/>
    <x v="107"/>
    <n v="0"/>
    <x v="11"/>
    <x v="3"/>
  </r>
  <r>
    <x v="37"/>
    <x v="108"/>
    <n v="0"/>
    <x v="11"/>
    <x v="3"/>
  </r>
  <r>
    <x v="37"/>
    <x v="109"/>
    <n v="0"/>
    <x v="11"/>
    <x v="3"/>
  </r>
  <r>
    <x v="37"/>
    <x v="110"/>
    <n v="0"/>
    <x v="11"/>
    <x v="3"/>
  </r>
  <r>
    <x v="37"/>
    <x v="111"/>
    <n v="0"/>
    <x v="11"/>
    <x v="3"/>
  </r>
  <r>
    <x v="38"/>
    <x v="107"/>
    <n v="0"/>
    <x v="11"/>
    <x v="3"/>
  </r>
  <r>
    <x v="38"/>
    <x v="108"/>
    <n v="0"/>
    <x v="11"/>
    <x v="3"/>
  </r>
  <r>
    <x v="38"/>
    <x v="109"/>
    <n v="0"/>
    <x v="11"/>
    <x v="3"/>
  </r>
  <r>
    <x v="38"/>
    <x v="110"/>
    <n v="0"/>
    <x v="11"/>
    <x v="3"/>
  </r>
  <r>
    <x v="38"/>
    <x v="111"/>
    <n v="0"/>
    <x v="11"/>
    <x v="3"/>
  </r>
  <r>
    <x v="39"/>
    <x v="107"/>
    <n v="0"/>
    <x v="11"/>
    <x v="3"/>
  </r>
  <r>
    <x v="39"/>
    <x v="108"/>
    <n v="0"/>
    <x v="11"/>
    <x v="3"/>
  </r>
  <r>
    <x v="39"/>
    <x v="109"/>
    <n v="4.7619047619047619"/>
    <x v="11"/>
    <x v="3"/>
  </r>
  <r>
    <x v="39"/>
    <x v="110"/>
    <n v="42.857142857142854"/>
    <x v="11"/>
    <x v="3"/>
  </r>
  <r>
    <x v="39"/>
    <x v="111"/>
    <n v="52.38095238095238"/>
    <x v="11"/>
    <x v="3"/>
  </r>
  <r>
    <x v="40"/>
    <x v="107"/>
    <n v="0"/>
    <x v="11"/>
    <x v="3"/>
  </r>
  <r>
    <x v="40"/>
    <x v="108"/>
    <n v="0"/>
    <x v="11"/>
    <x v="3"/>
  </r>
  <r>
    <x v="40"/>
    <x v="109"/>
    <n v="25"/>
    <x v="11"/>
    <x v="3"/>
  </r>
  <r>
    <x v="40"/>
    <x v="110"/>
    <n v="50"/>
    <x v="11"/>
    <x v="3"/>
  </r>
  <r>
    <x v="40"/>
    <x v="111"/>
    <n v="25"/>
    <x v="11"/>
    <x v="3"/>
  </r>
  <r>
    <x v="35"/>
    <x v="107"/>
    <n v="0"/>
    <x v="12"/>
    <x v="3"/>
  </r>
  <r>
    <x v="35"/>
    <x v="108"/>
    <n v="0"/>
    <x v="12"/>
    <x v="3"/>
  </r>
  <r>
    <x v="35"/>
    <x v="109"/>
    <n v="100"/>
    <x v="12"/>
    <x v="3"/>
  </r>
  <r>
    <x v="35"/>
    <x v="110"/>
    <n v="0"/>
    <x v="12"/>
    <x v="3"/>
  </r>
  <r>
    <x v="35"/>
    <x v="111"/>
    <n v="0"/>
    <x v="12"/>
    <x v="3"/>
  </r>
  <r>
    <x v="36"/>
    <x v="107"/>
    <n v="0"/>
    <x v="12"/>
    <x v="3"/>
  </r>
  <r>
    <x v="36"/>
    <x v="108"/>
    <n v="0"/>
    <x v="12"/>
    <x v="3"/>
  </r>
  <r>
    <x v="36"/>
    <x v="109"/>
    <n v="14.285714285714286"/>
    <x v="12"/>
    <x v="3"/>
  </r>
  <r>
    <x v="36"/>
    <x v="110"/>
    <n v="14.285714285714286"/>
    <x v="12"/>
    <x v="3"/>
  </r>
  <r>
    <x v="36"/>
    <x v="111"/>
    <n v="71.428571428571431"/>
    <x v="12"/>
    <x v="3"/>
  </r>
  <r>
    <x v="37"/>
    <x v="107"/>
    <n v="0"/>
    <x v="12"/>
    <x v="3"/>
  </r>
  <r>
    <x v="37"/>
    <x v="108"/>
    <n v="0"/>
    <x v="12"/>
    <x v="3"/>
  </r>
  <r>
    <x v="37"/>
    <x v="109"/>
    <n v="100"/>
    <x v="12"/>
    <x v="3"/>
  </r>
  <r>
    <x v="37"/>
    <x v="110"/>
    <n v="0"/>
    <x v="12"/>
    <x v="3"/>
  </r>
  <r>
    <x v="37"/>
    <x v="111"/>
    <n v="0"/>
    <x v="12"/>
    <x v="3"/>
  </r>
  <r>
    <x v="38"/>
    <x v="107"/>
    <n v="0"/>
    <x v="12"/>
    <x v="3"/>
  </r>
  <r>
    <x v="38"/>
    <x v="108"/>
    <n v="0"/>
    <x v="12"/>
    <x v="3"/>
  </r>
  <r>
    <x v="38"/>
    <x v="109"/>
    <n v="0"/>
    <x v="12"/>
    <x v="3"/>
  </r>
  <r>
    <x v="38"/>
    <x v="110"/>
    <n v="0"/>
    <x v="12"/>
    <x v="3"/>
  </r>
  <r>
    <x v="38"/>
    <x v="111"/>
    <n v="0"/>
    <x v="12"/>
    <x v="3"/>
  </r>
  <r>
    <x v="39"/>
    <x v="107"/>
    <n v="0"/>
    <x v="12"/>
    <x v="3"/>
  </r>
  <r>
    <x v="39"/>
    <x v="108"/>
    <n v="0"/>
    <x v="12"/>
    <x v="3"/>
  </r>
  <r>
    <x v="39"/>
    <x v="109"/>
    <n v="0"/>
    <x v="12"/>
    <x v="3"/>
  </r>
  <r>
    <x v="39"/>
    <x v="110"/>
    <n v="32"/>
    <x v="12"/>
    <x v="3"/>
  </r>
  <r>
    <x v="39"/>
    <x v="111"/>
    <n v="68"/>
    <x v="12"/>
    <x v="3"/>
  </r>
  <r>
    <x v="40"/>
    <x v="107"/>
    <n v="0"/>
    <x v="12"/>
    <x v="3"/>
  </r>
  <r>
    <x v="40"/>
    <x v="108"/>
    <n v="0"/>
    <x v="12"/>
    <x v="3"/>
  </r>
  <r>
    <x v="40"/>
    <x v="109"/>
    <n v="0"/>
    <x v="12"/>
    <x v="3"/>
  </r>
  <r>
    <x v="40"/>
    <x v="110"/>
    <n v="75"/>
    <x v="12"/>
    <x v="3"/>
  </r>
  <r>
    <x v="40"/>
    <x v="111"/>
    <n v="25"/>
    <x v="12"/>
    <x v="3"/>
  </r>
  <r>
    <x v="35"/>
    <x v="107"/>
    <n v="0"/>
    <x v="13"/>
    <x v="3"/>
  </r>
  <r>
    <x v="35"/>
    <x v="108"/>
    <n v="0"/>
    <x v="13"/>
    <x v="3"/>
  </r>
  <r>
    <x v="35"/>
    <x v="109"/>
    <n v="25"/>
    <x v="13"/>
    <x v="3"/>
  </r>
  <r>
    <x v="35"/>
    <x v="110"/>
    <n v="25"/>
    <x v="13"/>
    <x v="3"/>
  </r>
  <r>
    <x v="35"/>
    <x v="111"/>
    <n v="50"/>
    <x v="13"/>
    <x v="3"/>
  </r>
  <r>
    <x v="36"/>
    <x v="107"/>
    <n v="0"/>
    <x v="13"/>
    <x v="3"/>
  </r>
  <r>
    <x v="36"/>
    <x v="108"/>
    <n v="6.666666666666667"/>
    <x v="13"/>
    <x v="3"/>
  </r>
  <r>
    <x v="36"/>
    <x v="109"/>
    <n v="0"/>
    <x v="13"/>
    <x v="3"/>
  </r>
  <r>
    <x v="36"/>
    <x v="110"/>
    <n v="26.666666666666668"/>
    <x v="13"/>
    <x v="3"/>
  </r>
  <r>
    <x v="36"/>
    <x v="111"/>
    <n v="66.666666666666671"/>
    <x v="13"/>
    <x v="3"/>
  </r>
  <r>
    <x v="37"/>
    <x v="107"/>
    <n v="0"/>
    <x v="13"/>
    <x v="3"/>
  </r>
  <r>
    <x v="37"/>
    <x v="108"/>
    <n v="0"/>
    <x v="13"/>
    <x v="3"/>
  </r>
  <r>
    <x v="37"/>
    <x v="109"/>
    <n v="50"/>
    <x v="13"/>
    <x v="3"/>
  </r>
  <r>
    <x v="37"/>
    <x v="110"/>
    <n v="0"/>
    <x v="13"/>
    <x v="3"/>
  </r>
  <r>
    <x v="37"/>
    <x v="111"/>
    <n v="50"/>
    <x v="13"/>
    <x v="3"/>
  </r>
  <r>
    <x v="38"/>
    <x v="107"/>
    <n v="0"/>
    <x v="13"/>
    <x v="3"/>
  </r>
  <r>
    <x v="38"/>
    <x v="108"/>
    <n v="0"/>
    <x v="13"/>
    <x v="3"/>
  </r>
  <r>
    <x v="38"/>
    <x v="109"/>
    <n v="0"/>
    <x v="13"/>
    <x v="3"/>
  </r>
  <r>
    <x v="38"/>
    <x v="110"/>
    <n v="50"/>
    <x v="13"/>
    <x v="3"/>
  </r>
  <r>
    <x v="38"/>
    <x v="111"/>
    <n v="50"/>
    <x v="13"/>
    <x v="3"/>
  </r>
  <r>
    <x v="39"/>
    <x v="107"/>
    <n v="0"/>
    <x v="13"/>
    <x v="3"/>
  </r>
  <r>
    <x v="39"/>
    <x v="108"/>
    <n v="0"/>
    <x v="13"/>
    <x v="3"/>
  </r>
  <r>
    <x v="39"/>
    <x v="109"/>
    <n v="0"/>
    <x v="13"/>
    <x v="3"/>
  </r>
  <r>
    <x v="39"/>
    <x v="110"/>
    <n v="38.46153846153846"/>
    <x v="13"/>
    <x v="3"/>
  </r>
  <r>
    <x v="39"/>
    <x v="111"/>
    <n v="61.53846153846154"/>
    <x v="13"/>
    <x v="3"/>
  </r>
  <r>
    <x v="40"/>
    <x v="107"/>
    <n v="0"/>
    <x v="13"/>
    <x v="3"/>
  </r>
  <r>
    <x v="40"/>
    <x v="108"/>
    <n v="0"/>
    <x v="13"/>
    <x v="3"/>
  </r>
  <r>
    <x v="40"/>
    <x v="109"/>
    <n v="0"/>
    <x v="13"/>
    <x v="3"/>
  </r>
  <r>
    <x v="40"/>
    <x v="110"/>
    <n v="33.333333333333336"/>
    <x v="13"/>
    <x v="3"/>
  </r>
  <r>
    <x v="40"/>
    <x v="111"/>
    <n v="66.666666666666671"/>
    <x v="13"/>
    <x v="3"/>
  </r>
  <r>
    <x v="35"/>
    <x v="107"/>
    <n v="0"/>
    <x v="14"/>
    <x v="3"/>
  </r>
  <r>
    <x v="35"/>
    <x v="108"/>
    <n v="0"/>
    <x v="14"/>
    <x v="3"/>
  </r>
  <r>
    <x v="35"/>
    <x v="109"/>
    <n v="0"/>
    <x v="14"/>
    <x v="3"/>
  </r>
  <r>
    <x v="35"/>
    <x v="110"/>
    <n v="100"/>
    <x v="14"/>
    <x v="3"/>
  </r>
  <r>
    <x v="35"/>
    <x v="111"/>
    <n v="0"/>
    <x v="14"/>
    <x v="3"/>
  </r>
  <r>
    <x v="36"/>
    <x v="107"/>
    <n v="0"/>
    <x v="14"/>
    <x v="3"/>
  </r>
  <r>
    <x v="36"/>
    <x v="108"/>
    <n v="0"/>
    <x v="14"/>
    <x v="3"/>
  </r>
  <r>
    <x v="36"/>
    <x v="109"/>
    <n v="28.571428571428573"/>
    <x v="14"/>
    <x v="3"/>
  </r>
  <r>
    <x v="36"/>
    <x v="110"/>
    <n v="28.571428571428573"/>
    <x v="14"/>
    <x v="3"/>
  </r>
  <r>
    <x v="36"/>
    <x v="111"/>
    <n v="42.857142857142854"/>
    <x v="14"/>
    <x v="3"/>
  </r>
  <r>
    <x v="37"/>
    <x v="107"/>
    <n v="0"/>
    <x v="14"/>
    <x v="3"/>
  </r>
  <r>
    <x v="37"/>
    <x v="108"/>
    <n v="0"/>
    <x v="14"/>
    <x v="3"/>
  </r>
  <r>
    <x v="37"/>
    <x v="109"/>
    <n v="0"/>
    <x v="14"/>
    <x v="3"/>
  </r>
  <r>
    <x v="37"/>
    <x v="110"/>
    <n v="0"/>
    <x v="14"/>
    <x v="3"/>
  </r>
  <r>
    <x v="37"/>
    <x v="111"/>
    <n v="100"/>
    <x v="14"/>
    <x v="3"/>
  </r>
  <r>
    <x v="38"/>
    <x v="107"/>
    <n v="0"/>
    <x v="14"/>
    <x v="3"/>
  </r>
  <r>
    <x v="38"/>
    <x v="108"/>
    <n v="0"/>
    <x v="14"/>
    <x v="3"/>
  </r>
  <r>
    <x v="38"/>
    <x v="109"/>
    <n v="0"/>
    <x v="14"/>
    <x v="3"/>
  </r>
  <r>
    <x v="38"/>
    <x v="110"/>
    <n v="100"/>
    <x v="14"/>
    <x v="3"/>
  </r>
  <r>
    <x v="38"/>
    <x v="111"/>
    <n v="0"/>
    <x v="14"/>
    <x v="3"/>
  </r>
  <r>
    <x v="39"/>
    <x v="107"/>
    <n v="0"/>
    <x v="14"/>
    <x v="3"/>
  </r>
  <r>
    <x v="39"/>
    <x v="108"/>
    <n v="0"/>
    <x v="14"/>
    <x v="3"/>
  </r>
  <r>
    <x v="39"/>
    <x v="109"/>
    <n v="50"/>
    <x v="14"/>
    <x v="3"/>
  </r>
  <r>
    <x v="39"/>
    <x v="110"/>
    <n v="0"/>
    <x v="14"/>
    <x v="3"/>
  </r>
  <r>
    <x v="39"/>
    <x v="111"/>
    <n v="50"/>
    <x v="14"/>
    <x v="3"/>
  </r>
  <r>
    <x v="40"/>
    <x v="107"/>
    <n v="0"/>
    <x v="14"/>
    <x v="3"/>
  </r>
  <r>
    <x v="40"/>
    <x v="108"/>
    <n v="0"/>
    <x v="14"/>
    <x v="3"/>
  </r>
  <r>
    <x v="40"/>
    <x v="109"/>
    <n v="0"/>
    <x v="14"/>
    <x v="3"/>
  </r>
  <r>
    <x v="40"/>
    <x v="110"/>
    <n v="60"/>
    <x v="14"/>
    <x v="3"/>
  </r>
  <r>
    <x v="40"/>
    <x v="111"/>
    <n v="40"/>
    <x v="14"/>
    <x v="3"/>
  </r>
  <r>
    <x v="35"/>
    <x v="107"/>
    <n v="0"/>
    <x v="15"/>
    <x v="3"/>
  </r>
  <r>
    <x v="35"/>
    <x v="108"/>
    <n v="0"/>
    <x v="15"/>
    <x v="3"/>
  </r>
  <r>
    <x v="35"/>
    <x v="109"/>
    <n v="0"/>
    <x v="15"/>
    <x v="3"/>
  </r>
  <r>
    <x v="35"/>
    <x v="110"/>
    <n v="0"/>
    <x v="15"/>
    <x v="3"/>
  </r>
  <r>
    <x v="35"/>
    <x v="111"/>
    <n v="0"/>
    <x v="15"/>
    <x v="3"/>
  </r>
  <r>
    <x v="36"/>
    <x v="107"/>
    <n v="0"/>
    <x v="15"/>
    <x v="3"/>
  </r>
  <r>
    <x v="36"/>
    <x v="108"/>
    <n v="0"/>
    <x v="15"/>
    <x v="3"/>
  </r>
  <r>
    <x v="36"/>
    <x v="109"/>
    <n v="0"/>
    <x v="15"/>
    <x v="3"/>
  </r>
  <r>
    <x v="36"/>
    <x v="110"/>
    <n v="0"/>
    <x v="15"/>
    <x v="3"/>
  </r>
  <r>
    <x v="36"/>
    <x v="111"/>
    <n v="0"/>
    <x v="15"/>
    <x v="3"/>
  </r>
  <r>
    <x v="37"/>
    <x v="107"/>
    <n v="0"/>
    <x v="15"/>
    <x v="3"/>
  </r>
  <r>
    <x v="37"/>
    <x v="108"/>
    <n v="0"/>
    <x v="15"/>
    <x v="3"/>
  </r>
  <r>
    <x v="37"/>
    <x v="109"/>
    <n v="0"/>
    <x v="15"/>
    <x v="3"/>
  </r>
  <r>
    <x v="37"/>
    <x v="110"/>
    <n v="0"/>
    <x v="15"/>
    <x v="3"/>
  </r>
  <r>
    <x v="37"/>
    <x v="111"/>
    <n v="0"/>
    <x v="15"/>
    <x v="3"/>
  </r>
  <r>
    <x v="38"/>
    <x v="107"/>
    <n v="0"/>
    <x v="15"/>
    <x v="3"/>
  </r>
  <r>
    <x v="38"/>
    <x v="108"/>
    <n v="0"/>
    <x v="15"/>
    <x v="3"/>
  </r>
  <r>
    <x v="38"/>
    <x v="109"/>
    <n v="0"/>
    <x v="15"/>
    <x v="3"/>
  </r>
  <r>
    <x v="38"/>
    <x v="110"/>
    <n v="0"/>
    <x v="15"/>
    <x v="3"/>
  </r>
  <r>
    <x v="38"/>
    <x v="111"/>
    <n v="0"/>
    <x v="15"/>
    <x v="3"/>
  </r>
  <r>
    <x v="39"/>
    <x v="107"/>
    <n v="0"/>
    <x v="15"/>
    <x v="3"/>
  </r>
  <r>
    <x v="39"/>
    <x v="108"/>
    <n v="0"/>
    <x v="15"/>
    <x v="3"/>
  </r>
  <r>
    <x v="39"/>
    <x v="109"/>
    <n v="0"/>
    <x v="15"/>
    <x v="3"/>
  </r>
  <r>
    <x v="39"/>
    <x v="110"/>
    <n v="0"/>
    <x v="15"/>
    <x v="3"/>
  </r>
  <r>
    <x v="39"/>
    <x v="111"/>
    <n v="0"/>
    <x v="15"/>
    <x v="3"/>
  </r>
  <r>
    <x v="40"/>
    <x v="107"/>
    <n v="0"/>
    <x v="15"/>
    <x v="3"/>
  </r>
  <r>
    <x v="40"/>
    <x v="108"/>
    <n v="0"/>
    <x v="15"/>
    <x v="3"/>
  </r>
  <r>
    <x v="40"/>
    <x v="109"/>
    <n v="0"/>
    <x v="15"/>
    <x v="3"/>
  </r>
  <r>
    <x v="40"/>
    <x v="110"/>
    <n v="0"/>
    <x v="15"/>
    <x v="3"/>
  </r>
  <r>
    <x v="40"/>
    <x v="111"/>
    <n v="0"/>
    <x v="15"/>
    <x v="3"/>
  </r>
  <r>
    <x v="35"/>
    <x v="107"/>
    <n v="0"/>
    <x v="16"/>
    <x v="3"/>
  </r>
  <r>
    <x v="35"/>
    <x v="108"/>
    <n v="25"/>
    <x v="16"/>
    <x v="3"/>
  </r>
  <r>
    <x v="35"/>
    <x v="109"/>
    <n v="0"/>
    <x v="16"/>
    <x v="3"/>
  </r>
  <r>
    <x v="35"/>
    <x v="110"/>
    <n v="25"/>
    <x v="16"/>
    <x v="3"/>
  </r>
  <r>
    <x v="35"/>
    <x v="111"/>
    <n v="50"/>
    <x v="16"/>
    <x v="3"/>
  </r>
  <r>
    <x v="36"/>
    <x v="107"/>
    <n v="6.666666666666667"/>
    <x v="16"/>
    <x v="3"/>
  </r>
  <r>
    <x v="36"/>
    <x v="108"/>
    <n v="0"/>
    <x v="16"/>
    <x v="3"/>
  </r>
  <r>
    <x v="36"/>
    <x v="109"/>
    <n v="10"/>
    <x v="16"/>
    <x v="3"/>
  </r>
  <r>
    <x v="36"/>
    <x v="110"/>
    <n v="26.666666666666668"/>
    <x v="16"/>
    <x v="3"/>
  </r>
  <r>
    <x v="36"/>
    <x v="111"/>
    <n v="56.666666666666664"/>
    <x v="16"/>
    <x v="3"/>
  </r>
  <r>
    <x v="37"/>
    <x v="107"/>
    <n v="0"/>
    <x v="16"/>
    <x v="3"/>
  </r>
  <r>
    <x v="37"/>
    <x v="108"/>
    <n v="0"/>
    <x v="16"/>
    <x v="3"/>
  </r>
  <r>
    <x v="37"/>
    <x v="109"/>
    <n v="0"/>
    <x v="16"/>
    <x v="3"/>
  </r>
  <r>
    <x v="37"/>
    <x v="110"/>
    <n v="100"/>
    <x v="16"/>
    <x v="3"/>
  </r>
  <r>
    <x v="37"/>
    <x v="111"/>
    <n v="0"/>
    <x v="16"/>
    <x v="3"/>
  </r>
  <r>
    <x v="38"/>
    <x v="107"/>
    <n v="0"/>
    <x v="16"/>
    <x v="3"/>
  </r>
  <r>
    <x v="38"/>
    <x v="108"/>
    <n v="0"/>
    <x v="16"/>
    <x v="3"/>
  </r>
  <r>
    <x v="38"/>
    <x v="109"/>
    <n v="33.333333333333336"/>
    <x v="16"/>
    <x v="3"/>
  </r>
  <r>
    <x v="38"/>
    <x v="110"/>
    <n v="66.666666666666671"/>
    <x v="16"/>
    <x v="3"/>
  </r>
  <r>
    <x v="38"/>
    <x v="111"/>
    <n v="0"/>
    <x v="16"/>
    <x v="3"/>
  </r>
  <r>
    <x v="39"/>
    <x v="107"/>
    <n v="4.3478260869565215"/>
    <x v="16"/>
    <x v="3"/>
  </r>
  <r>
    <x v="39"/>
    <x v="108"/>
    <n v="4.3478260869565215"/>
    <x v="16"/>
    <x v="3"/>
  </r>
  <r>
    <x v="39"/>
    <x v="109"/>
    <n v="17.391304347826086"/>
    <x v="16"/>
    <x v="3"/>
  </r>
  <r>
    <x v="39"/>
    <x v="110"/>
    <n v="8.695652173913043"/>
    <x v="16"/>
    <x v="3"/>
  </r>
  <r>
    <x v="39"/>
    <x v="111"/>
    <n v="65.217391304347828"/>
    <x v="16"/>
    <x v="3"/>
  </r>
  <r>
    <x v="40"/>
    <x v="107"/>
    <n v="6.666666666666667"/>
    <x v="16"/>
    <x v="3"/>
  </r>
  <r>
    <x v="40"/>
    <x v="108"/>
    <n v="13.333333333333334"/>
    <x v="16"/>
    <x v="3"/>
  </r>
  <r>
    <x v="40"/>
    <x v="109"/>
    <n v="0"/>
    <x v="16"/>
    <x v="3"/>
  </r>
  <r>
    <x v="40"/>
    <x v="110"/>
    <n v="46.666666666666664"/>
    <x v="16"/>
    <x v="3"/>
  </r>
  <r>
    <x v="40"/>
    <x v="111"/>
    <n v="33.333333333333336"/>
    <x v="16"/>
    <x v="3"/>
  </r>
  <r>
    <x v="41"/>
    <x v="107"/>
    <n v="3.0567685589519651"/>
    <x v="0"/>
    <x v="2"/>
  </r>
  <r>
    <x v="41"/>
    <x v="108"/>
    <n v="2.6200873362445414"/>
    <x v="0"/>
    <x v="2"/>
  </r>
  <r>
    <x v="41"/>
    <x v="109"/>
    <n v="13.537117903930131"/>
    <x v="0"/>
    <x v="2"/>
  </r>
  <r>
    <x v="41"/>
    <x v="110"/>
    <n v="34.93449781659389"/>
    <x v="0"/>
    <x v="2"/>
  </r>
  <r>
    <x v="41"/>
    <x v="111"/>
    <n v="45.851528384279476"/>
    <x v="0"/>
    <x v="2"/>
  </r>
  <r>
    <x v="42"/>
    <x v="107"/>
    <n v="7.7922077922077921"/>
    <x v="0"/>
    <x v="2"/>
  </r>
  <r>
    <x v="42"/>
    <x v="108"/>
    <n v="6.4935064935064934"/>
    <x v="0"/>
    <x v="2"/>
  </r>
  <r>
    <x v="42"/>
    <x v="109"/>
    <n v="12.987012987012987"/>
    <x v="0"/>
    <x v="2"/>
  </r>
  <r>
    <x v="42"/>
    <x v="110"/>
    <n v="29.870129870129869"/>
    <x v="0"/>
    <x v="2"/>
  </r>
  <r>
    <x v="42"/>
    <x v="111"/>
    <n v="42.857142857142854"/>
    <x v="0"/>
    <x v="2"/>
  </r>
  <r>
    <x v="43"/>
    <x v="107"/>
    <n v="2.1698113207547172"/>
    <x v="0"/>
    <x v="2"/>
  </r>
  <r>
    <x v="43"/>
    <x v="108"/>
    <n v="1.2264150943396226"/>
    <x v="0"/>
    <x v="2"/>
  </r>
  <r>
    <x v="43"/>
    <x v="109"/>
    <n v="5.0943396226415096"/>
    <x v="0"/>
    <x v="2"/>
  </r>
  <r>
    <x v="43"/>
    <x v="110"/>
    <n v="29.339622641509433"/>
    <x v="0"/>
    <x v="2"/>
  </r>
  <r>
    <x v="43"/>
    <x v="111"/>
    <n v="62.169811320754718"/>
    <x v="0"/>
    <x v="2"/>
  </r>
  <r>
    <x v="44"/>
    <x v="107"/>
    <n v="6"/>
    <x v="0"/>
    <x v="2"/>
  </r>
  <r>
    <x v="44"/>
    <x v="108"/>
    <n v="2"/>
    <x v="0"/>
    <x v="2"/>
  </r>
  <r>
    <x v="44"/>
    <x v="109"/>
    <n v="10"/>
    <x v="0"/>
    <x v="2"/>
  </r>
  <r>
    <x v="44"/>
    <x v="110"/>
    <n v="34"/>
    <x v="0"/>
    <x v="2"/>
  </r>
  <r>
    <x v="44"/>
    <x v="111"/>
    <n v="48"/>
    <x v="0"/>
    <x v="2"/>
  </r>
  <r>
    <x v="45"/>
    <x v="107"/>
    <n v="2.3041474654377878"/>
    <x v="0"/>
    <x v="2"/>
  </r>
  <r>
    <x v="45"/>
    <x v="108"/>
    <n v="1.8433179723502304"/>
    <x v="0"/>
    <x v="2"/>
  </r>
  <r>
    <x v="45"/>
    <x v="109"/>
    <n v="12.442396313364055"/>
    <x v="0"/>
    <x v="2"/>
  </r>
  <r>
    <x v="45"/>
    <x v="110"/>
    <n v="34.562211981566819"/>
    <x v="0"/>
    <x v="2"/>
  </r>
  <r>
    <x v="45"/>
    <x v="111"/>
    <n v="48.847926267281103"/>
    <x v="0"/>
    <x v="2"/>
  </r>
  <r>
    <x v="46"/>
    <x v="107"/>
    <n v="1.7021276595744681"/>
    <x v="0"/>
    <x v="2"/>
  </r>
  <r>
    <x v="46"/>
    <x v="108"/>
    <n v="2.978723404255319"/>
    <x v="0"/>
    <x v="2"/>
  </r>
  <r>
    <x v="46"/>
    <x v="109"/>
    <n v="11.063829787234043"/>
    <x v="0"/>
    <x v="2"/>
  </r>
  <r>
    <x v="46"/>
    <x v="110"/>
    <n v="37.021276595744681"/>
    <x v="0"/>
    <x v="2"/>
  </r>
  <r>
    <x v="46"/>
    <x v="111"/>
    <n v="47.234042553191486"/>
    <x v="0"/>
    <x v="2"/>
  </r>
  <r>
    <x v="47"/>
    <x v="107"/>
    <n v="12.162162162162161"/>
    <x v="0"/>
    <x v="2"/>
  </r>
  <r>
    <x v="47"/>
    <x v="108"/>
    <n v="6.756756756756757"/>
    <x v="0"/>
    <x v="2"/>
  </r>
  <r>
    <x v="47"/>
    <x v="109"/>
    <n v="27.027027027027028"/>
    <x v="0"/>
    <x v="2"/>
  </r>
  <r>
    <x v="47"/>
    <x v="110"/>
    <n v="22.972972972972972"/>
    <x v="0"/>
    <x v="2"/>
  </r>
  <r>
    <x v="47"/>
    <x v="111"/>
    <n v="31.081081081081081"/>
    <x v="0"/>
    <x v="2"/>
  </r>
  <r>
    <x v="41"/>
    <x v="107"/>
    <n v="3.1914893617021276"/>
    <x v="1"/>
    <x v="2"/>
  </r>
  <r>
    <x v="41"/>
    <x v="108"/>
    <n v="1.0638297872340425"/>
    <x v="1"/>
    <x v="2"/>
  </r>
  <r>
    <x v="41"/>
    <x v="109"/>
    <n v="14.893617021276595"/>
    <x v="1"/>
    <x v="2"/>
  </r>
  <r>
    <x v="41"/>
    <x v="110"/>
    <n v="37.234042553191486"/>
    <x v="1"/>
    <x v="2"/>
  </r>
  <r>
    <x v="41"/>
    <x v="111"/>
    <n v="43.617021276595743"/>
    <x v="1"/>
    <x v="2"/>
  </r>
  <r>
    <x v="42"/>
    <x v="107"/>
    <n v="0"/>
    <x v="1"/>
    <x v="2"/>
  </r>
  <r>
    <x v="42"/>
    <x v="108"/>
    <n v="12.5"/>
    <x v="1"/>
    <x v="2"/>
  </r>
  <r>
    <x v="42"/>
    <x v="109"/>
    <n v="12.5"/>
    <x v="1"/>
    <x v="2"/>
  </r>
  <r>
    <x v="42"/>
    <x v="110"/>
    <n v="25"/>
    <x v="1"/>
    <x v="2"/>
  </r>
  <r>
    <x v="42"/>
    <x v="111"/>
    <n v="50"/>
    <x v="1"/>
    <x v="2"/>
  </r>
  <r>
    <x v="43"/>
    <x v="107"/>
    <n v="0.40322580645161288"/>
    <x v="1"/>
    <x v="2"/>
  </r>
  <r>
    <x v="43"/>
    <x v="108"/>
    <n v="2.0161290322580645"/>
    <x v="1"/>
    <x v="2"/>
  </r>
  <r>
    <x v="43"/>
    <x v="109"/>
    <n v="6.0483870967741939"/>
    <x v="1"/>
    <x v="2"/>
  </r>
  <r>
    <x v="43"/>
    <x v="110"/>
    <n v="34.274193548387096"/>
    <x v="1"/>
    <x v="2"/>
  </r>
  <r>
    <x v="43"/>
    <x v="111"/>
    <n v="57.258064516129032"/>
    <x v="1"/>
    <x v="2"/>
  </r>
  <r>
    <x v="44"/>
    <x v="107"/>
    <n v="0"/>
    <x v="1"/>
    <x v="2"/>
  </r>
  <r>
    <x v="44"/>
    <x v="108"/>
    <n v="0"/>
    <x v="1"/>
    <x v="2"/>
  </r>
  <r>
    <x v="44"/>
    <x v="109"/>
    <n v="18.181818181818183"/>
    <x v="1"/>
    <x v="2"/>
  </r>
  <r>
    <x v="44"/>
    <x v="110"/>
    <n v="36.363636363636367"/>
    <x v="1"/>
    <x v="2"/>
  </r>
  <r>
    <x v="44"/>
    <x v="111"/>
    <n v="45.454545454545453"/>
    <x v="1"/>
    <x v="2"/>
  </r>
  <r>
    <x v="45"/>
    <x v="107"/>
    <n v="2.9411764705882355"/>
    <x v="1"/>
    <x v="2"/>
  </r>
  <r>
    <x v="45"/>
    <x v="108"/>
    <n v="2.9411764705882355"/>
    <x v="1"/>
    <x v="2"/>
  </r>
  <r>
    <x v="45"/>
    <x v="109"/>
    <n v="8.8235294117647065"/>
    <x v="1"/>
    <x v="2"/>
  </r>
  <r>
    <x v="45"/>
    <x v="110"/>
    <n v="38.235294117647058"/>
    <x v="1"/>
    <x v="2"/>
  </r>
  <r>
    <x v="45"/>
    <x v="111"/>
    <n v="47.058823529411768"/>
    <x v="1"/>
    <x v="2"/>
  </r>
  <r>
    <x v="46"/>
    <x v="107"/>
    <n v="0"/>
    <x v="1"/>
    <x v="2"/>
  </r>
  <r>
    <x v="46"/>
    <x v="108"/>
    <n v="2.8037383177570092"/>
    <x v="1"/>
    <x v="2"/>
  </r>
  <r>
    <x v="46"/>
    <x v="109"/>
    <n v="8.4112149532710276"/>
    <x v="1"/>
    <x v="2"/>
  </r>
  <r>
    <x v="46"/>
    <x v="110"/>
    <n v="42.056074766355138"/>
    <x v="1"/>
    <x v="2"/>
  </r>
  <r>
    <x v="46"/>
    <x v="111"/>
    <n v="46.728971962616825"/>
    <x v="1"/>
    <x v="2"/>
  </r>
  <r>
    <x v="47"/>
    <x v="107"/>
    <n v="21.739130434782609"/>
    <x v="1"/>
    <x v="2"/>
  </r>
  <r>
    <x v="47"/>
    <x v="108"/>
    <n v="8.695652173913043"/>
    <x v="1"/>
    <x v="2"/>
  </r>
  <r>
    <x v="47"/>
    <x v="109"/>
    <n v="21.739130434782609"/>
    <x v="1"/>
    <x v="2"/>
  </r>
  <r>
    <x v="47"/>
    <x v="110"/>
    <n v="30.434782608695652"/>
    <x v="1"/>
    <x v="2"/>
  </r>
  <r>
    <x v="47"/>
    <x v="111"/>
    <n v="17.391304347826086"/>
    <x v="1"/>
    <x v="2"/>
  </r>
  <r>
    <x v="41"/>
    <x v="107"/>
    <n v="0"/>
    <x v="2"/>
    <x v="2"/>
  </r>
  <r>
    <x v="41"/>
    <x v="108"/>
    <n v="0"/>
    <x v="2"/>
    <x v="2"/>
  </r>
  <r>
    <x v="41"/>
    <x v="109"/>
    <n v="14.814814814814815"/>
    <x v="2"/>
    <x v="2"/>
  </r>
  <r>
    <x v="41"/>
    <x v="110"/>
    <n v="44.444444444444443"/>
    <x v="2"/>
    <x v="2"/>
  </r>
  <r>
    <x v="41"/>
    <x v="111"/>
    <n v="40.74074074074074"/>
    <x v="2"/>
    <x v="2"/>
  </r>
  <r>
    <x v="42"/>
    <x v="107"/>
    <n v="0"/>
    <x v="2"/>
    <x v="2"/>
  </r>
  <r>
    <x v="42"/>
    <x v="108"/>
    <n v="0"/>
    <x v="2"/>
    <x v="2"/>
  </r>
  <r>
    <x v="42"/>
    <x v="109"/>
    <n v="17.391304347826086"/>
    <x v="2"/>
    <x v="2"/>
  </r>
  <r>
    <x v="42"/>
    <x v="110"/>
    <n v="39.130434782608695"/>
    <x v="2"/>
    <x v="2"/>
  </r>
  <r>
    <x v="42"/>
    <x v="111"/>
    <n v="43.478260869565219"/>
    <x v="2"/>
    <x v="2"/>
  </r>
  <r>
    <x v="43"/>
    <x v="107"/>
    <n v="2.3809523809523809"/>
    <x v="2"/>
    <x v="2"/>
  </r>
  <r>
    <x v="43"/>
    <x v="108"/>
    <n v="0.79365079365079361"/>
    <x v="2"/>
    <x v="2"/>
  </r>
  <r>
    <x v="43"/>
    <x v="109"/>
    <n v="3.9682539682539684"/>
    <x v="2"/>
    <x v="2"/>
  </r>
  <r>
    <x v="43"/>
    <x v="110"/>
    <n v="24.603174603174605"/>
    <x v="2"/>
    <x v="2"/>
  </r>
  <r>
    <x v="43"/>
    <x v="111"/>
    <n v="68.253968253968253"/>
    <x v="2"/>
    <x v="2"/>
  </r>
  <r>
    <x v="44"/>
    <x v="107"/>
    <n v="8.3333333333333339"/>
    <x v="2"/>
    <x v="2"/>
  </r>
  <r>
    <x v="44"/>
    <x v="108"/>
    <n v="0"/>
    <x v="2"/>
    <x v="2"/>
  </r>
  <r>
    <x v="44"/>
    <x v="109"/>
    <n v="8.3333333333333339"/>
    <x v="2"/>
    <x v="2"/>
  </r>
  <r>
    <x v="44"/>
    <x v="110"/>
    <n v="16.666666666666668"/>
    <x v="2"/>
    <x v="2"/>
  </r>
  <r>
    <x v="44"/>
    <x v="111"/>
    <n v="66.666666666666671"/>
    <x v="2"/>
    <x v="2"/>
  </r>
  <r>
    <x v="45"/>
    <x v="107"/>
    <n v="0"/>
    <x v="2"/>
    <x v="2"/>
  </r>
  <r>
    <x v="45"/>
    <x v="108"/>
    <n v="0"/>
    <x v="2"/>
    <x v="2"/>
  </r>
  <r>
    <x v="45"/>
    <x v="109"/>
    <n v="10.714285714285714"/>
    <x v="2"/>
    <x v="2"/>
  </r>
  <r>
    <x v="45"/>
    <x v="110"/>
    <n v="46.428571428571431"/>
    <x v="2"/>
    <x v="2"/>
  </r>
  <r>
    <x v="45"/>
    <x v="111"/>
    <n v="42.857142857142854"/>
    <x v="2"/>
    <x v="2"/>
  </r>
  <r>
    <x v="46"/>
    <x v="107"/>
    <n v="8.3333333333333339"/>
    <x v="2"/>
    <x v="2"/>
  </r>
  <r>
    <x v="46"/>
    <x v="108"/>
    <n v="0"/>
    <x v="2"/>
    <x v="2"/>
  </r>
  <r>
    <x v="46"/>
    <x v="109"/>
    <n v="16.666666666666668"/>
    <x v="2"/>
    <x v="2"/>
  </r>
  <r>
    <x v="46"/>
    <x v="110"/>
    <n v="41.666666666666664"/>
    <x v="2"/>
    <x v="2"/>
  </r>
  <r>
    <x v="46"/>
    <x v="111"/>
    <n v="33.333333333333336"/>
    <x v="2"/>
    <x v="2"/>
  </r>
  <r>
    <x v="47"/>
    <x v="107"/>
    <n v="10"/>
    <x v="2"/>
    <x v="2"/>
  </r>
  <r>
    <x v="47"/>
    <x v="108"/>
    <n v="10"/>
    <x v="2"/>
    <x v="2"/>
  </r>
  <r>
    <x v="47"/>
    <x v="109"/>
    <n v="10"/>
    <x v="2"/>
    <x v="2"/>
  </r>
  <r>
    <x v="47"/>
    <x v="110"/>
    <n v="30"/>
    <x v="2"/>
    <x v="2"/>
  </r>
  <r>
    <x v="47"/>
    <x v="111"/>
    <n v="40"/>
    <x v="2"/>
    <x v="2"/>
  </r>
  <r>
    <x v="41"/>
    <x v="107"/>
    <n v="2.4390243902439024"/>
    <x v="3"/>
    <x v="2"/>
  </r>
  <r>
    <x v="41"/>
    <x v="108"/>
    <n v="4.8780487804878048"/>
    <x v="3"/>
    <x v="2"/>
  </r>
  <r>
    <x v="41"/>
    <x v="109"/>
    <n v="12.195121951219512"/>
    <x v="3"/>
    <x v="2"/>
  </r>
  <r>
    <x v="41"/>
    <x v="110"/>
    <n v="36.585365853658537"/>
    <x v="3"/>
    <x v="2"/>
  </r>
  <r>
    <x v="41"/>
    <x v="111"/>
    <n v="43.902439024390247"/>
    <x v="3"/>
    <x v="2"/>
  </r>
  <r>
    <x v="42"/>
    <x v="107"/>
    <n v="0"/>
    <x v="3"/>
    <x v="2"/>
  </r>
  <r>
    <x v="42"/>
    <x v="108"/>
    <n v="16.666666666666668"/>
    <x v="3"/>
    <x v="2"/>
  </r>
  <r>
    <x v="42"/>
    <x v="109"/>
    <n v="16.666666666666668"/>
    <x v="3"/>
    <x v="2"/>
  </r>
  <r>
    <x v="42"/>
    <x v="110"/>
    <n v="33.333333333333336"/>
    <x v="3"/>
    <x v="2"/>
  </r>
  <r>
    <x v="42"/>
    <x v="111"/>
    <n v="33.333333333333336"/>
    <x v="3"/>
    <x v="2"/>
  </r>
  <r>
    <x v="43"/>
    <x v="107"/>
    <n v="5.1162790697674421"/>
    <x v="3"/>
    <x v="2"/>
  </r>
  <r>
    <x v="43"/>
    <x v="108"/>
    <n v="0.93023255813953487"/>
    <x v="3"/>
    <x v="2"/>
  </r>
  <r>
    <x v="43"/>
    <x v="109"/>
    <n v="4.6511627906976747"/>
    <x v="3"/>
    <x v="2"/>
  </r>
  <r>
    <x v="43"/>
    <x v="110"/>
    <n v="25.581395348837209"/>
    <x v="3"/>
    <x v="2"/>
  </r>
  <r>
    <x v="43"/>
    <x v="111"/>
    <n v="63.720930232558139"/>
    <x v="3"/>
    <x v="2"/>
  </r>
  <r>
    <x v="44"/>
    <x v="107"/>
    <n v="20"/>
    <x v="3"/>
    <x v="2"/>
  </r>
  <r>
    <x v="44"/>
    <x v="108"/>
    <n v="10"/>
    <x v="3"/>
    <x v="2"/>
  </r>
  <r>
    <x v="44"/>
    <x v="109"/>
    <n v="0"/>
    <x v="3"/>
    <x v="2"/>
  </r>
  <r>
    <x v="44"/>
    <x v="110"/>
    <n v="30"/>
    <x v="3"/>
    <x v="2"/>
  </r>
  <r>
    <x v="44"/>
    <x v="111"/>
    <n v="40"/>
    <x v="3"/>
    <x v="2"/>
  </r>
  <r>
    <x v="45"/>
    <x v="107"/>
    <n v="6"/>
    <x v="3"/>
    <x v="2"/>
  </r>
  <r>
    <x v="45"/>
    <x v="108"/>
    <n v="2"/>
    <x v="3"/>
    <x v="2"/>
  </r>
  <r>
    <x v="45"/>
    <x v="109"/>
    <n v="14"/>
    <x v="3"/>
    <x v="2"/>
  </r>
  <r>
    <x v="45"/>
    <x v="110"/>
    <n v="32"/>
    <x v="3"/>
    <x v="2"/>
  </r>
  <r>
    <x v="45"/>
    <x v="111"/>
    <n v="46"/>
    <x v="3"/>
    <x v="2"/>
  </r>
  <r>
    <x v="46"/>
    <x v="107"/>
    <n v="0"/>
    <x v="3"/>
    <x v="2"/>
  </r>
  <r>
    <x v="46"/>
    <x v="108"/>
    <n v="0"/>
    <x v="3"/>
    <x v="2"/>
  </r>
  <r>
    <x v="46"/>
    <x v="109"/>
    <n v="14.285714285714286"/>
    <x v="3"/>
    <x v="2"/>
  </r>
  <r>
    <x v="46"/>
    <x v="110"/>
    <n v="25.714285714285715"/>
    <x v="3"/>
    <x v="2"/>
  </r>
  <r>
    <x v="46"/>
    <x v="111"/>
    <n v="60"/>
    <x v="3"/>
    <x v="2"/>
  </r>
  <r>
    <x v="47"/>
    <x v="107"/>
    <n v="12.5"/>
    <x v="3"/>
    <x v="2"/>
  </r>
  <r>
    <x v="47"/>
    <x v="108"/>
    <n v="12.5"/>
    <x v="3"/>
    <x v="2"/>
  </r>
  <r>
    <x v="47"/>
    <x v="109"/>
    <n v="62.5"/>
    <x v="3"/>
    <x v="2"/>
  </r>
  <r>
    <x v="47"/>
    <x v="110"/>
    <n v="0"/>
    <x v="3"/>
    <x v="2"/>
  </r>
  <r>
    <x v="47"/>
    <x v="111"/>
    <n v="12.5"/>
    <x v="3"/>
    <x v="2"/>
  </r>
  <r>
    <x v="41"/>
    <x v="107"/>
    <n v="9.5238095238095237"/>
    <x v="4"/>
    <x v="2"/>
  </r>
  <r>
    <x v="41"/>
    <x v="108"/>
    <n v="9.5238095238095237"/>
    <x v="4"/>
    <x v="2"/>
  </r>
  <r>
    <x v="41"/>
    <x v="109"/>
    <n v="14.285714285714286"/>
    <x v="4"/>
    <x v="2"/>
  </r>
  <r>
    <x v="41"/>
    <x v="110"/>
    <n v="19.047619047619047"/>
    <x v="4"/>
    <x v="2"/>
  </r>
  <r>
    <x v="41"/>
    <x v="111"/>
    <n v="47.61904761904762"/>
    <x v="4"/>
    <x v="2"/>
  </r>
  <r>
    <x v="42"/>
    <x v="107"/>
    <n v="25"/>
    <x v="4"/>
    <x v="2"/>
  </r>
  <r>
    <x v="42"/>
    <x v="108"/>
    <n v="0"/>
    <x v="4"/>
    <x v="2"/>
  </r>
  <r>
    <x v="42"/>
    <x v="109"/>
    <n v="12.5"/>
    <x v="4"/>
    <x v="2"/>
  </r>
  <r>
    <x v="42"/>
    <x v="110"/>
    <n v="25"/>
    <x v="4"/>
    <x v="2"/>
  </r>
  <r>
    <x v="42"/>
    <x v="111"/>
    <n v="37.5"/>
    <x v="4"/>
    <x v="2"/>
  </r>
  <r>
    <x v="43"/>
    <x v="107"/>
    <n v="1.7391304347826086"/>
    <x v="4"/>
    <x v="2"/>
  </r>
  <r>
    <x v="43"/>
    <x v="108"/>
    <n v="2.6086956521739131"/>
    <x v="4"/>
    <x v="2"/>
  </r>
  <r>
    <x v="43"/>
    <x v="109"/>
    <n v="6.0869565217391308"/>
    <x v="4"/>
    <x v="2"/>
  </r>
  <r>
    <x v="43"/>
    <x v="110"/>
    <n v="29.565217391304348"/>
    <x v="4"/>
    <x v="2"/>
  </r>
  <r>
    <x v="43"/>
    <x v="111"/>
    <n v="60"/>
    <x v="4"/>
    <x v="2"/>
  </r>
  <r>
    <x v="44"/>
    <x v="107"/>
    <n v="0"/>
    <x v="4"/>
    <x v="2"/>
  </r>
  <r>
    <x v="44"/>
    <x v="108"/>
    <n v="0"/>
    <x v="4"/>
    <x v="2"/>
  </r>
  <r>
    <x v="44"/>
    <x v="109"/>
    <n v="16.666666666666668"/>
    <x v="4"/>
    <x v="2"/>
  </r>
  <r>
    <x v="44"/>
    <x v="110"/>
    <n v="50"/>
    <x v="4"/>
    <x v="2"/>
  </r>
  <r>
    <x v="44"/>
    <x v="111"/>
    <n v="33.333333333333336"/>
    <x v="4"/>
    <x v="2"/>
  </r>
  <r>
    <x v="45"/>
    <x v="107"/>
    <n v="0"/>
    <x v="4"/>
    <x v="2"/>
  </r>
  <r>
    <x v="45"/>
    <x v="108"/>
    <n v="0"/>
    <x v="4"/>
    <x v="2"/>
  </r>
  <r>
    <x v="45"/>
    <x v="109"/>
    <n v="26.666666666666668"/>
    <x v="4"/>
    <x v="2"/>
  </r>
  <r>
    <x v="45"/>
    <x v="110"/>
    <n v="13.333333333333334"/>
    <x v="4"/>
    <x v="2"/>
  </r>
  <r>
    <x v="45"/>
    <x v="111"/>
    <n v="60"/>
    <x v="4"/>
    <x v="2"/>
  </r>
  <r>
    <x v="46"/>
    <x v="107"/>
    <n v="0"/>
    <x v="4"/>
    <x v="2"/>
  </r>
  <r>
    <x v="46"/>
    <x v="108"/>
    <n v="0"/>
    <x v="4"/>
    <x v="2"/>
  </r>
  <r>
    <x v="46"/>
    <x v="109"/>
    <n v="13.636363636363637"/>
    <x v="4"/>
    <x v="2"/>
  </r>
  <r>
    <x v="46"/>
    <x v="110"/>
    <n v="45.454545454545453"/>
    <x v="4"/>
    <x v="2"/>
  </r>
  <r>
    <x v="46"/>
    <x v="111"/>
    <n v="40.909090909090907"/>
    <x v="4"/>
    <x v="2"/>
  </r>
  <r>
    <x v="47"/>
    <x v="107"/>
    <n v="9.0909090909090917"/>
    <x v="4"/>
    <x v="2"/>
  </r>
  <r>
    <x v="47"/>
    <x v="108"/>
    <n v="0"/>
    <x v="4"/>
    <x v="2"/>
  </r>
  <r>
    <x v="47"/>
    <x v="109"/>
    <n v="27.272727272727273"/>
    <x v="4"/>
    <x v="2"/>
  </r>
  <r>
    <x v="47"/>
    <x v="110"/>
    <n v="18.181818181818183"/>
    <x v="4"/>
    <x v="2"/>
  </r>
  <r>
    <x v="47"/>
    <x v="111"/>
    <n v="45.454545454545453"/>
    <x v="4"/>
    <x v="2"/>
  </r>
  <r>
    <x v="41"/>
    <x v="107"/>
    <n v="0"/>
    <x v="5"/>
    <x v="2"/>
  </r>
  <r>
    <x v="41"/>
    <x v="108"/>
    <n v="0"/>
    <x v="5"/>
    <x v="2"/>
  </r>
  <r>
    <x v="41"/>
    <x v="109"/>
    <n v="20"/>
    <x v="5"/>
    <x v="2"/>
  </r>
  <r>
    <x v="41"/>
    <x v="110"/>
    <n v="20"/>
    <x v="5"/>
    <x v="2"/>
  </r>
  <r>
    <x v="41"/>
    <x v="111"/>
    <n v="60"/>
    <x v="5"/>
    <x v="2"/>
  </r>
  <r>
    <x v="42"/>
    <x v="107"/>
    <n v="50"/>
    <x v="5"/>
    <x v="2"/>
  </r>
  <r>
    <x v="42"/>
    <x v="108"/>
    <n v="0"/>
    <x v="5"/>
    <x v="2"/>
  </r>
  <r>
    <x v="42"/>
    <x v="109"/>
    <n v="0"/>
    <x v="5"/>
    <x v="2"/>
  </r>
  <r>
    <x v="42"/>
    <x v="110"/>
    <n v="0"/>
    <x v="5"/>
    <x v="2"/>
  </r>
  <r>
    <x v="42"/>
    <x v="111"/>
    <n v="50"/>
    <x v="5"/>
    <x v="2"/>
  </r>
  <r>
    <x v="43"/>
    <x v="107"/>
    <n v="2"/>
    <x v="5"/>
    <x v="2"/>
  </r>
  <r>
    <x v="43"/>
    <x v="108"/>
    <n v="0"/>
    <x v="5"/>
    <x v="2"/>
  </r>
  <r>
    <x v="43"/>
    <x v="109"/>
    <n v="4"/>
    <x v="5"/>
    <x v="2"/>
  </r>
  <r>
    <x v="43"/>
    <x v="110"/>
    <n v="26"/>
    <x v="5"/>
    <x v="2"/>
  </r>
  <r>
    <x v="43"/>
    <x v="111"/>
    <n v="68"/>
    <x v="5"/>
    <x v="2"/>
  </r>
  <r>
    <x v="44"/>
    <x v="107"/>
    <n v="0"/>
    <x v="5"/>
    <x v="2"/>
  </r>
  <r>
    <x v="44"/>
    <x v="108"/>
    <n v="0"/>
    <x v="5"/>
    <x v="2"/>
  </r>
  <r>
    <x v="44"/>
    <x v="109"/>
    <n v="0"/>
    <x v="5"/>
    <x v="2"/>
  </r>
  <r>
    <x v="44"/>
    <x v="110"/>
    <n v="0"/>
    <x v="5"/>
    <x v="2"/>
  </r>
  <r>
    <x v="44"/>
    <x v="111"/>
    <n v="100"/>
    <x v="5"/>
    <x v="2"/>
  </r>
  <r>
    <x v="45"/>
    <x v="107"/>
    <n v="0"/>
    <x v="5"/>
    <x v="2"/>
  </r>
  <r>
    <x v="45"/>
    <x v="108"/>
    <n v="0"/>
    <x v="5"/>
    <x v="2"/>
  </r>
  <r>
    <x v="45"/>
    <x v="109"/>
    <n v="0"/>
    <x v="5"/>
    <x v="2"/>
  </r>
  <r>
    <x v="45"/>
    <x v="110"/>
    <n v="0"/>
    <x v="5"/>
    <x v="2"/>
  </r>
  <r>
    <x v="45"/>
    <x v="111"/>
    <n v="100"/>
    <x v="5"/>
    <x v="2"/>
  </r>
  <r>
    <x v="46"/>
    <x v="107"/>
    <n v="0"/>
    <x v="5"/>
    <x v="2"/>
  </r>
  <r>
    <x v="46"/>
    <x v="108"/>
    <n v="0"/>
    <x v="5"/>
    <x v="2"/>
  </r>
  <r>
    <x v="46"/>
    <x v="109"/>
    <n v="9.0909090909090917"/>
    <x v="5"/>
    <x v="2"/>
  </r>
  <r>
    <x v="46"/>
    <x v="110"/>
    <n v="45.454545454545453"/>
    <x v="5"/>
    <x v="2"/>
  </r>
  <r>
    <x v="46"/>
    <x v="111"/>
    <n v="45.454545454545453"/>
    <x v="5"/>
    <x v="2"/>
  </r>
  <r>
    <x v="47"/>
    <x v="107"/>
    <n v="0"/>
    <x v="5"/>
    <x v="2"/>
  </r>
  <r>
    <x v="47"/>
    <x v="108"/>
    <n v="0"/>
    <x v="5"/>
    <x v="2"/>
  </r>
  <r>
    <x v="47"/>
    <x v="109"/>
    <n v="16.666666666666668"/>
    <x v="5"/>
    <x v="2"/>
  </r>
  <r>
    <x v="47"/>
    <x v="110"/>
    <n v="33.333333333333336"/>
    <x v="5"/>
    <x v="2"/>
  </r>
  <r>
    <x v="47"/>
    <x v="111"/>
    <n v="50"/>
    <x v="5"/>
    <x v="2"/>
  </r>
  <r>
    <x v="41"/>
    <x v="107"/>
    <n v="0"/>
    <x v="6"/>
    <x v="2"/>
  </r>
  <r>
    <x v="41"/>
    <x v="108"/>
    <n v="50"/>
    <x v="6"/>
    <x v="2"/>
  </r>
  <r>
    <x v="41"/>
    <x v="109"/>
    <n v="0"/>
    <x v="6"/>
    <x v="2"/>
  </r>
  <r>
    <x v="41"/>
    <x v="110"/>
    <n v="0"/>
    <x v="6"/>
    <x v="2"/>
  </r>
  <r>
    <x v="41"/>
    <x v="111"/>
    <n v="50"/>
    <x v="6"/>
    <x v="2"/>
  </r>
  <r>
    <x v="42"/>
    <x v="107"/>
    <n v="0"/>
    <x v="6"/>
    <x v="2"/>
  </r>
  <r>
    <x v="42"/>
    <x v="108"/>
    <n v="0"/>
    <x v="6"/>
    <x v="2"/>
  </r>
  <r>
    <x v="42"/>
    <x v="109"/>
    <n v="0"/>
    <x v="6"/>
    <x v="2"/>
  </r>
  <r>
    <x v="42"/>
    <x v="110"/>
    <n v="50"/>
    <x v="6"/>
    <x v="2"/>
  </r>
  <r>
    <x v="42"/>
    <x v="111"/>
    <n v="50"/>
    <x v="6"/>
    <x v="2"/>
  </r>
  <r>
    <x v="43"/>
    <x v="107"/>
    <n v="0"/>
    <x v="6"/>
    <x v="2"/>
  </r>
  <r>
    <x v="43"/>
    <x v="108"/>
    <n v="5"/>
    <x v="6"/>
    <x v="2"/>
  </r>
  <r>
    <x v="43"/>
    <x v="109"/>
    <n v="10"/>
    <x v="6"/>
    <x v="2"/>
  </r>
  <r>
    <x v="43"/>
    <x v="110"/>
    <n v="40"/>
    <x v="6"/>
    <x v="2"/>
  </r>
  <r>
    <x v="43"/>
    <x v="111"/>
    <n v="45"/>
    <x v="6"/>
    <x v="2"/>
  </r>
  <r>
    <x v="44"/>
    <x v="107"/>
    <n v="0"/>
    <x v="6"/>
    <x v="2"/>
  </r>
  <r>
    <x v="44"/>
    <x v="108"/>
    <n v="0"/>
    <x v="6"/>
    <x v="2"/>
  </r>
  <r>
    <x v="44"/>
    <x v="109"/>
    <n v="0"/>
    <x v="6"/>
    <x v="2"/>
  </r>
  <r>
    <x v="44"/>
    <x v="110"/>
    <n v="0"/>
    <x v="6"/>
    <x v="2"/>
  </r>
  <r>
    <x v="44"/>
    <x v="111"/>
    <n v="0"/>
    <x v="6"/>
    <x v="2"/>
  </r>
  <r>
    <x v="45"/>
    <x v="107"/>
    <n v="0"/>
    <x v="6"/>
    <x v="2"/>
  </r>
  <r>
    <x v="45"/>
    <x v="108"/>
    <n v="0"/>
    <x v="6"/>
    <x v="2"/>
  </r>
  <r>
    <x v="45"/>
    <x v="109"/>
    <n v="0"/>
    <x v="6"/>
    <x v="2"/>
  </r>
  <r>
    <x v="45"/>
    <x v="110"/>
    <n v="0"/>
    <x v="6"/>
    <x v="2"/>
  </r>
  <r>
    <x v="45"/>
    <x v="111"/>
    <n v="100"/>
    <x v="6"/>
    <x v="2"/>
  </r>
  <r>
    <x v="46"/>
    <x v="107"/>
    <n v="0"/>
    <x v="6"/>
    <x v="2"/>
  </r>
  <r>
    <x v="46"/>
    <x v="108"/>
    <n v="0"/>
    <x v="6"/>
    <x v="2"/>
  </r>
  <r>
    <x v="46"/>
    <x v="109"/>
    <n v="0"/>
    <x v="6"/>
    <x v="2"/>
  </r>
  <r>
    <x v="46"/>
    <x v="110"/>
    <n v="0"/>
    <x v="6"/>
    <x v="2"/>
  </r>
  <r>
    <x v="46"/>
    <x v="111"/>
    <n v="100"/>
    <x v="6"/>
    <x v="2"/>
  </r>
  <r>
    <x v="47"/>
    <x v="107"/>
    <n v="0"/>
    <x v="6"/>
    <x v="2"/>
  </r>
  <r>
    <x v="47"/>
    <x v="108"/>
    <n v="0"/>
    <x v="6"/>
    <x v="2"/>
  </r>
  <r>
    <x v="47"/>
    <x v="109"/>
    <n v="0"/>
    <x v="6"/>
    <x v="2"/>
  </r>
  <r>
    <x v="47"/>
    <x v="110"/>
    <n v="0"/>
    <x v="6"/>
    <x v="2"/>
  </r>
  <r>
    <x v="47"/>
    <x v="111"/>
    <n v="100"/>
    <x v="6"/>
    <x v="2"/>
  </r>
  <r>
    <x v="41"/>
    <x v="107"/>
    <n v="11.111111111111111"/>
    <x v="7"/>
    <x v="2"/>
  </r>
  <r>
    <x v="41"/>
    <x v="108"/>
    <n v="0"/>
    <x v="7"/>
    <x v="2"/>
  </r>
  <r>
    <x v="41"/>
    <x v="109"/>
    <n v="11.111111111111111"/>
    <x v="7"/>
    <x v="2"/>
  </r>
  <r>
    <x v="41"/>
    <x v="110"/>
    <n v="22.222222222222221"/>
    <x v="7"/>
    <x v="2"/>
  </r>
  <r>
    <x v="41"/>
    <x v="111"/>
    <n v="55.555555555555557"/>
    <x v="7"/>
    <x v="2"/>
  </r>
  <r>
    <x v="42"/>
    <x v="107"/>
    <n v="33.333333333333336"/>
    <x v="7"/>
    <x v="2"/>
  </r>
  <r>
    <x v="42"/>
    <x v="108"/>
    <n v="0"/>
    <x v="7"/>
    <x v="2"/>
  </r>
  <r>
    <x v="42"/>
    <x v="109"/>
    <n v="33.333333333333336"/>
    <x v="7"/>
    <x v="2"/>
  </r>
  <r>
    <x v="42"/>
    <x v="110"/>
    <n v="33.333333333333336"/>
    <x v="7"/>
    <x v="2"/>
  </r>
  <r>
    <x v="42"/>
    <x v="111"/>
    <n v="0"/>
    <x v="7"/>
    <x v="2"/>
  </r>
  <r>
    <x v="43"/>
    <x v="107"/>
    <n v="4"/>
    <x v="7"/>
    <x v="2"/>
  </r>
  <r>
    <x v="43"/>
    <x v="108"/>
    <n v="4"/>
    <x v="7"/>
    <x v="2"/>
  </r>
  <r>
    <x v="43"/>
    <x v="109"/>
    <n v="12"/>
    <x v="7"/>
    <x v="2"/>
  </r>
  <r>
    <x v="43"/>
    <x v="110"/>
    <n v="28"/>
    <x v="7"/>
    <x v="2"/>
  </r>
  <r>
    <x v="43"/>
    <x v="111"/>
    <n v="52"/>
    <x v="7"/>
    <x v="2"/>
  </r>
  <r>
    <x v="44"/>
    <x v="107"/>
    <n v="0"/>
    <x v="7"/>
    <x v="2"/>
  </r>
  <r>
    <x v="44"/>
    <x v="108"/>
    <n v="0"/>
    <x v="7"/>
    <x v="2"/>
  </r>
  <r>
    <x v="44"/>
    <x v="109"/>
    <n v="50"/>
    <x v="7"/>
    <x v="2"/>
  </r>
  <r>
    <x v="44"/>
    <x v="110"/>
    <n v="50"/>
    <x v="7"/>
    <x v="2"/>
  </r>
  <r>
    <x v="44"/>
    <x v="111"/>
    <n v="0"/>
    <x v="7"/>
    <x v="2"/>
  </r>
  <r>
    <x v="45"/>
    <x v="107"/>
    <n v="0"/>
    <x v="7"/>
    <x v="2"/>
  </r>
  <r>
    <x v="45"/>
    <x v="108"/>
    <n v="0"/>
    <x v="7"/>
    <x v="2"/>
  </r>
  <r>
    <x v="45"/>
    <x v="109"/>
    <n v="33.333333333333336"/>
    <x v="7"/>
    <x v="2"/>
  </r>
  <r>
    <x v="45"/>
    <x v="110"/>
    <n v="33.333333333333336"/>
    <x v="7"/>
    <x v="2"/>
  </r>
  <r>
    <x v="45"/>
    <x v="111"/>
    <n v="33.333333333333336"/>
    <x v="7"/>
    <x v="2"/>
  </r>
  <r>
    <x v="46"/>
    <x v="107"/>
    <n v="0"/>
    <x v="7"/>
    <x v="2"/>
  </r>
  <r>
    <x v="46"/>
    <x v="108"/>
    <n v="0"/>
    <x v="7"/>
    <x v="2"/>
  </r>
  <r>
    <x v="46"/>
    <x v="109"/>
    <n v="12.5"/>
    <x v="7"/>
    <x v="2"/>
  </r>
  <r>
    <x v="46"/>
    <x v="110"/>
    <n v="62.5"/>
    <x v="7"/>
    <x v="2"/>
  </r>
  <r>
    <x v="46"/>
    <x v="111"/>
    <n v="25"/>
    <x v="7"/>
    <x v="2"/>
  </r>
  <r>
    <x v="47"/>
    <x v="107"/>
    <n v="33.333333333333336"/>
    <x v="7"/>
    <x v="2"/>
  </r>
  <r>
    <x v="47"/>
    <x v="108"/>
    <n v="0"/>
    <x v="7"/>
    <x v="2"/>
  </r>
  <r>
    <x v="47"/>
    <x v="109"/>
    <n v="33.333333333333336"/>
    <x v="7"/>
    <x v="2"/>
  </r>
  <r>
    <x v="47"/>
    <x v="110"/>
    <n v="0"/>
    <x v="7"/>
    <x v="2"/>
  </r>
  <r>
    <x v="47"/>
    <x v="111"/>
    <n v="33.333333333333336"/>
    <x v="7"/>
    <x v="2"/>
  </r>
  <r>
    <x v="41"/>
    <x v="107"/>
    <n v="20"/>
    <x v="8"/>
    <x v="2"/>
  </r>
  <r>
    <x v="41"/>
    <x v="108"/>
    <n v="20"/>
    <x v="8"/>
    <x v="2"/>
  </r>
  <r>
    <x v="41"/>
    <x v="109"/>
    <n v="20"/>
    <x v="8"/>
    <x v="2"/>
  </r>
  <r>
    <x v="41"/>
    <x v="110"/>
    <n v="20"/>
    <x v="8"/>
    <x v="2"/>
  </r>
  <r>
    <x v="41"/>
    <x v="111"/>
    <n v="20"/>
    <x v="8"/>
    <x v="2"/>
  </r>
  <r>
    <x v="42"/>
    <x v="107"/>
    <n v="0"/>
    <x v="8"/>
    <x v="2"/>
  </r>
  <r>
    <x v="42"/>
    <x v="108"/>
    <n v="0"/>
    <x v="8"/>
    <x v="2"/>
  </r>
  <r>
    <x v="42"/>
    <x v="109"/>
    <n v="0"/>
    <x v="8"/>
    <x v="2"/>
  </r>
  <r>
    <x v="42"/>
    <x v="110"/>
    <n v="0"/>
    <x v="8"/>
    <x v="2"/>
  </r>
  <r>
    <x v="42"/>
    <x v="111"/>
    <n v="100"/>
    <x v="8"/>
    <x v="2"/>
  </r>
  <r>
    <x v="43"/>
    <x v="107"/>
    <n v="0"/>
    <x v="8"/>
    <x v="2"/>
  </r>
  <r>
    <x v="43"/>
    <x v="108"/>
    <n v="5"/>
    <x v="8"/>
    <x v="2"/>
  </r>
  <r>
    <x v="43"/>
    <x v="109"/>
    <n v="0"/>
    <x v="8"/>
    <x v="2"/>
  </r>
  <r>
    <x v="43"/>
    <x v="110"/>
    <n v="30"/>
    <x v="8"/>
    <x v="2"/>
  </r>
  <r>
    <x v="43"/>
    <x v="111"/>
    <n v="65"/>
    <x v="8"/>
    <x v="2"/>
  </r>
  <r>
    <x v="44"/>
    <x v="107"/>
    <n v="0"/>
    <x v="8"/>
    <x v="2"/>
  </r>
  <r>
    <x v="44"/>
    <x v="108"/>
    <n v="0"/>
    <x v="8"/>
    <x v="2"/>
  </r>
  <r>
    <x v="44"/>
    <x v="109"/>
    <n v="0"/>
    <x v="8"/>
    <x v="2"/>
  </r>
  <r>
    <x v="44"/>
    <x v="110"/>
    <n v="100"/>
    <x v="8"/>
    <x v="2"/>
  </r>
  <r>
    <x v="44"/>
    <x v="111"/>
    <n v="0"/>
    <x v="8"/>
    <x v="2"/>
  </r>
  <r>
    <x v="45"/>
    <x v="107"/>
    <n v="0"/>
    <x v="8"/>
    <x v="2"/>
  </r>
  <r>
    <x v="45"/>
    <x v="108"/>
    <n v="0"/>
    <x v="8"/>
    <x v="2"/>
  </r>
  <r>
    <x v="45"/>
    <x v="109"/>
    <n v="66.666666666666671"/>
    <x v="8"/>
    <x v="2"/>
  </r>
  <r>
    <x v="45"/>
    <x v="110"/>
    <n v="0"/>
    <x v="8"/>
    <x v="2"/>
  </r>
  <r>
    <x v="45"/>
    <x v="111"/>
    <n v="33.333333333333336"/>
    <x v="8"/>
    <x v="2"/>
  </r>
  <r>
    <x v="46"/>
    <x v="107"/>
    <n v="0"/>
    <x v="8"/>
    <x v="2"/>
  </r>
  <r>
    <x v="46"/>
    <x v="108"/>
    <n v="0"/>
    <x v="8"/>
    <x v="2"/>
  </r>
  <r>
    <x v="46"/>
    <x v="109"/>
    <n v="50"/>
    <x v="8"/>
    <x v="2"/>
  </r>
  <r>
    <x v="46"/>
    <x v="110"/>
    <n v="0"/>
    <x v="8"/>
    <x v="2"/>
  </r>
  <r>
    <x v="46"/>
    <x v="111"/>
    <n v="50"/>
    <x v="8"/>
    <x v="2"/>
  </r>
  <r>
    <x v="47"/>
    <x v="107"/>
    <n v="0"/>
    <x v="8"/>
    <x v="2"/>
  </r>
  <r>
    <x v="47"/>
    <x v="108"/>
    <n v="0"/>
    <x v="8"/>
    <x v="2"/>
  </r>
  <r>
    <x v="47"/>
    <x v="109"/>
    <n v="100"/>
    <x v="8"/>
    <x v="2"/>
  </r>
  <r>
    <x v="47"/>
    <x v="110"/>
    <n v="0"/>
    <x v="8"/>
    <x v="2"/>
  </r>
  <r>
    <x v="47"/>
    <x v="111"/>
    <n v="0"/>
    <x v="8"/>
    <x v="2"/>
  </r>
  <r>
    <x v="41"/>
    <x v="107"/>
    <n v="0"/>
    <x v="9"/>
    <x v="2"/>
  </r>
  <r>
    <x v="41"/>
    <x v="108"/>
    <n v="0"/>
    <x v="9"/>
    <x v="2"/>
  </r>
  <r>
    <x v="41"/>
    <x v="109"/>
    <n v="20"/>
    <x v="9"/>
    <x v="2"/>
  </r>
  <r>
    <x v="41"/>
    <x v="110"/>
    <n v="80"/>
    <x v="9"/>
    <x v="2"/>
  </r>
  <r>
    <x v="41"/>
    <x v="111"/>
    <n v="0"/>
    <x v="9"/>
    <x v="2"/>
  </r>
  <r>
    <x v="42"/>
    <x v="107"/>
    <n v="0"/>
    <x v="9"/>
    <x v="2"/>
  </r>
  <r>
    <x v="42"/>
    <x v="108"/>
    <n v="0"/>
    <x v="9"/>
    <x v="2"/>
  </r>
  <r>
    <x v="42"/>
    <x v="109"/>
    <n v="0"/>
    <x v="9"/>
    <x v="2"/>
  </r>
  <r>
    <x v="42"/>
    <x v="110"/>
    <n v="33.333333333333336"/>
    <x v="9"/>
    <x v="2"/>
  </r>
  <r>
    <x v="42"/>
    <x v="111"/>
    <n v="66.666666666666671"/>
    <x v="9"/>
    <x v="2"/>
  </r>
  <r>
    <x v="43"/>
    <x v="107"/>
    <n v="0"/>
    <x v="9"/>
    <x v="2"/>
  </r>
  <r>
    <x v="43"/>
    <x v="108"/>
    <n v="0"/>
    <x v="9"/>
    <x v="2"/>
  </r>
  <r>
    <x v="43"/>
    <x v="109"/>
    <n v="0"/>
    <x v="9"/>
    <x v="2"/>
  </r>
  <r>
    <x v="43"/>
    <x v="110"/>
    <n v="64.516129032258064"/>
    <x v="9"/>
    <x v="2"/>
  </r>
  <r>
    <x v="43"/>
    <x v="111"/>
    <n v="35.483870967741936"/>
    <x v="9"/>
    <x v="2"/>
  </r>
  <r>
    <x v="44"/>
    <x v="107"/>
    <n v="0"/>
    <x v="9"/>
    <x v="2"/>
  </r>
  <r>
    <x v="44"/>
    <x v="108"/>
    <n v="0"/>
    <x v="9"/>
    <x v="2"/>
  </r>
  <r>
    <x v="44"/>
    <x v="109"/>
    <n v="0"/>
    <x v="9"/>
    <x v="2"/>
  </r>
  <r>
    <x v="44"/>
    <x v="110"/>
    <n v="66.666666666666671"/>
    <x v="9"/>
    <x v="2"/>
  </r>
  <r>
    <x v="44"/>
    <x v="111"/>
    <n v="33.333333333333336"/>
    <x v="9"/>
    <x v="2"/>
  </r>
  <r>
    <x v="45"/>
    <x v="107"/>
    <n v="0"/>
    <x v="9"/>
    <x v="2"/>
  </r>
  <r>
    <x v="45"/>
    <x v="108"/>
    <n v="0"/>
    <x v="9"/>
    <x v="2"/>
  </r>
  <r>
    <x v="45"/>
    <x v="109"/>
    <n v="16.666666666666668"/>
    <x v="9"/>
    <x v="2"/>
  </r>
  <r>
    <x v="45"/>
    <x v="110"/>
    <n v="66.666666666666671"/>
    <x v="9"/>
    <x v="2"/>
  </r>
  <r>
    <x v="45"/>
    <x v="111"/>
    <n v="16.666666666666668"/>
    <x v="9"/>
    <x v="2"/>
  </r>
  <r>
    <x v="46"/>
    <x v="107"/>
    <n v="0"/>
    <x v="9"/>
    <x v="2"/>
  </r>
  <r>
    <x v="46"/>
    <x v="108"/>
    <n v="0"/>
    <x v="9"/>
    <x v="2"/>
  </r>
  <r>
    <x v="46"/>
    <x v="109"/>
    <n v="0"/>
    <x v="9"/>
    <x v="2"/>
  </r>
  <r>
    <x v="46"/>
    <x v="110"/>
    <n v="100"/>
    <x v="9"/>
    <x v="2"/>
  </r>
  <r>
    <x v="46"/>
    <x v="111"/>
    <n v="0"/>
    <x v="9"/>
    <x v="2"/>
  </r>
  <r>
    <x v="47"/>
    <x v="107"/>
    <n v="0"/>
    <x v="9"/>
    <x v="2"/>
  </r>
  <r>
    <x v="47"/>
    <x v="108"/>
    <n v="0"/>
    <x v="9"/>
    <x v="2"/>
  </r>
  <r>
    <x v="47"/>
    <x v="109"/>
    <n v="0"/>
    <x v="9"/>
    <x v="2"/>
  </r>
  <r>
    <x v="47"/>
    <x v="110"/>
    <n v="50"/>
    <x v="9"/>
    <x v="2"/>
  </r>
  <r>
    <x v="47"/>
    <x v="111"/>
    <n v="50"/>
    <x v="9"/>
    <x v="2"/>
  </r>
  <r>
    <x v="41"/>
    <x v="107"/>
    <n v="0"/>
    <x v="10"/>
    <x v="2"/>
  </r>
  <r>
    <x v="41"/>
    <x v="108"/>
    <n v="0"/>
    <x v="10"/>
    <x v="2"/>
  </r>
  <r>
    <x v="41"/>
    <x v="109"/>
    <n v="33.333333333333336"/>
    <x v="10"/>
    <x v="2"/>
  </r>
  <r>
    <x v="41"/>
    <x v="110"/>
    <n v="50"/>
    <x v="10"/>
    <x v="2"/>
  </r>
  <r>
    <x v="41"/>
    <x v="111"/>
    <n v="16.666666666666668"/>
    <x v="10"/>
    <x v="2"/>
  </r>
  <r>
    <x v="42"/>
    <x v="107"/>
    <n v="60"/>
    <x v="10"/>
    <x v="2"/>
  </r>
  <r>
    <x v="42"/>
    <x v="108"/>
    <n v="0"/>
    <x v="10"/>
    <x v="2"/>
  </r>
  <r>
    <x v="42"/>
    <x v="109"/>
    <n v="20"/>
    <x v="10"/>
    <x v="2"/>
  </r>
  <r>
    <x v="42"/>
    <x v="110"/>
    <n v="0"/>
    <x v="10"/>
    <x v="2"/>
  </r>
  <r>
    <x v="42"/>
    <x v="111"/>
    <n v="20"/>
    <x v="10"/>
    <x v="2"/>
  </r>
  <r>
    <x v="43"/>
    <x v="107"/>
    <n v="0"/>
    <x v="10"/>
    <x v="2"/>
  </r>
  <r>
    <x v="43"/>
    <x v="108"/>
    <n v="0"/>
    <x v="10"/>
    <x v="2"/>
  </r>
  <r>
    <x v="43"/>
    <x v="109"/>
    <n v="7.1428571428571432"/>
    <x v="10"/>
    <x v="2"/>
  </r>
  <r>
    <x v="43"/>
    <x v="110"/>
    <n v="46.428571428571431"/>
    <x v="10"/>
    <x v="2"/>
  </r>
  <r>
    <x v="43"/>
    <x v="111"/>
    <n v="46.428571428571431"/>
    <x v="10"/>
    <x v="2"/>
  </r>
  <r>
    <x v="44"/>
    <x v="107"/>
    <n v="0"/>
    <x v="10"/>
    <x v="2"/>
  </r>
  <r>
    <x v="44"/>
    <x v="108"/>
    <n v="0"/>
    <x v="10"/>
    <x v="2"/>
  </r>
  <r>
    <x v="44"/>
    <x v="109"/>
    <n v="0"/>
    <x v="10"/>
    <x v="2"/>
  </r>
  <r>
    <x v="44"/>
    <x v="110"/>
    <n v="100"/>
    <x v="10"/>
    <x v="2"/>
  </r>
  <r>
    <x v="44"/>
    <x v="111"/>
    <n v="0"/>
    <x v="10"/>
    <x v="2"/>
  </r>
  <r>
    <x v="45"/>
    <x v="107"/>
    <n v="0"/>
    <x v="10"/>
    <x v="2"/>
  </r>
  <r>
    <x v="45"/>
    <x v="108"/>
    <n v="0"/>
    <x v="10"/>
    <x v="2"/>
  </r>
  <r>
    <x v="45"/>
    <x v="109"/>
    <n v="20"/>
    <x v="10"/>
    <x v="2"/>
  </r>
  <r>
    <x v="45"/>
    <x v="110"/>
    <n v="30"/>
    <x v="10"/>
    <x v="2"/>
  </r>
  <r>
    <x v="45"/>
    <x v="111"/>
    <n v="50"/>
    <x v="10"/>
    <x v="2"/>
  </r>
  <r>
    <x v="46"/>
    <x v="107"/>
    <n v="0"/>
    <x v="10"/>
    <x v="2"/>
  </r>
  <r>
    <x v="46"/>
    <x v="108"/>
    <n v="14.285714285714286"/>
    <x v="10"/>
    <x v="2"/>
  </r>
  <r>
    <x v="46"/>
    <x v="109"/>
    <n v="0"/>
    <x v="10"/>
    <x v="2"/>
  </r>
  <r>
    <x v="46"/>
    <x v="110"/>
    <n v="42.857142857142854"/>
    <x v="10"/>
    <x v="2"/>
  </r>
  <r>
    <x v="46"/>
    <x v="111"/>
    <n v="42.857142857142854"/>
    <x v="10"/>
    <x v="2"/>
  </r>
  <r>
    <x v="47"/>
    <x v="107"/>
    <n v="33.333333333333336"/>
    <x v="10"/>
    <x v="2"/>
  </r>
  <r>
    <x v="47"/>
    <x v="108"/>
    <n v="0"/>
    <x v="10"/>
    <x v="2"/>
  </r>
  <r>
    <x v="47"/>
    <x v="109"/>
    <n v="33.333333333333336"/>
    <x v="10"/>
    <x v="2"/>
  </r>
  <r>
    <x v="47"/>
    <x v="110"/>
    <n v="0"/>
    <x v="10"/>
    <x v="2"/>
  </r>
  <r>
    <x v="47"/>
    <x v="111"/>
    <n v="33.333333333333336"/>
    <x v="10"/>
    <x v="2"/>
  </r>
  <r>
    <x v="41"/>
    <x v="107"/>
    <n v="0"/>
    <x v="11"/>
    <x v="2"/>
  </r>
  <r>
    <x v="41"/>
    <x v="108"/>
    <n v="0"/>
    <x v="11"/>
    <x v="2"/>
  </r>
  <r>
    <x v="41"/>
    <x v="109"/>
    <n v="100"/>
    <x v="11"/>
    <x v="2"/>
  </r>
  <r>
    <x v="41"/>
    <x v="110"/>
    <n v="0"/>
    <x v="11"/>
    <x v="2"/>
  </r>
  <r>
    <x v="41"/>
    <x v="111"/>
    <n v="0"/>
    <x v="11"/>
    <x v="2"/>
  </r>
  <r>
    <x v="42"/>
    <x v="107"/>
    <n v="0"/>
    <x v="11"/>
    <x v="2"/>
  </r>
  <r>
    <x v="42"/>
    <x v="108"/>
    <n v="0"/>
    <x v="11"/>
    <x v="2"/>
  </r>
  <r>
    <x v="42"/>
    <x v="109"/>
    <n v="0"/>
    <x v="11"/>
    <x v="2"/>
  </r>
  <r>
    <x v="42"/>
    <x v="110"/>
    <n v="33.333333333333336"/>
    <x v="11"/>
    <x v="2"/>
  </r>
  <r>
    <x v="42"/>
    <x v="111"/>
    <n v="66.666666666666671"/>
    <x v="11"/>
    <x v="2"/>
  </r>
  <r>
    <x v="43"/>
    <x v="107"/>
    <n v="5"/>
    <x v="11"/>
    <x v="2"/>
  </r>
  <r>
    <x v="43"/>
    <x v="108"/>
    <n v="0"/>
    <x v="11"/>
    <x v="2"/>
  </r>
  <r>
    <x v="43"/>
    <x v="109"/>
    <n v="0"/>
    <x v="11"/>
    <x v="2"/>
  </r>
  <r>
    <x v="43"/>
    <x v="110"/>
    <n v="45"/>
    <x v="11"/>
    <x v="2"/>
  </r>
  <r>
    <x v="43"/>
    <x v="111"/>
    <n v="50"/>
    <x v="11"/>
    <x v="2"/>
  </r>
  <r>
    <x v="44"/>
    <x v="107"/>
    <n v="0"/>
    <x v="11"/>
    <x v="2"/>
  </r>
  <r>
    <x v="44"/>
    <x v="108"/>
    <n v="0"/>
    <x v="11"/>
    <x v="2"/>
  </r>
  <r>
    <x v="44"/>
    <x v="109"/>
    <n v="0"/>
    <x v="11"/>
    <x v="2"/>
  </r>
  <r>
    <x v="44"/>
    <x v="110"/>
    <n v="0"/>
    <x v="11"/>
    <x v="2"/>
  </r>
  <r>
    <x v="44"/>
    <x v="111"/>
    <n v="100"/>
    <x v="11"/>
    <x v="2"/>
  </r>
  <r>
    <x v="45"/>
    <x v="107"/>
    <n v="0"/>
    <x v="11"/>
    <x v="2"/>
  </r>
  <r>
    <x v="45"/>
    <x v="108"/>
    <n v="0"/>
    <x v="11"/>
    <x v="2"/>
  </r>
  <r>
    <x v="45"/>
    <x v="109"/>
    <n v="0"/>
    <x v="11"/>
    <x v="2"/>
  </r>
  <r>
    <x v="45"/>
    <x v="110"/>
    <n v="33.333333333333336"/>
    <x v="11"/>
    <x v="2"/>
  </r>
  <r>
    <x v="45"/>
    <x v="111"/>
    <n v="66.666666666666671"/>
    <x v="11"/>
    <x v="2"/>
  </r>
  <r>
    <x v="46"/>
    <x v="107"/>
    <n v="0"/>
    <x v="11"/>
    <x v="2"/>
  </r>
  <r>
    <x v="46"/>
    <x v="108"/>
    <n v="50"/>
    <x v="11"/>
    <x v="2"/>
  </r>
  <r>
    <x v="46"/>
    <x v="109"/>
    <n v="0"/>
    <x v="11"/>
    <x v="2"/>
  </r>
  <r>
    <x v="46"/>
    <x v="110"/>
    <n v="50"/>
    <x v="11"/>
    <x v="2"/>
  </r>
  <r>
    <x v="46"/>
    <x v="111"/>
    <n v="0"/>
    <x v="11"/>
    <x v="2"/>
  </r>
  <r>
    <x v="47"/>
    <x v="107"/>
    <n v="0"/>
    <x v="11"/>
    <x v="2"/>
  </r>
  <r>
    <x v="47"/>
    <x v="108"/>
    <n v="0"/>
    <x v="11"/>
    <x v="2"/>
  </r>
  <r>
    <x v="47"/>
    <x v="109"/>
    <n v="100"/>
    <x v="11"/>
    <x v="2"/>
  </r>
  <r>
    <x v="47"/>
    <x v="110"/>
    <n v="0"/>
    <x v="11"/>
    <x v="2"/>
  </r>
  <r>
    <x v="47"/>
    <x v="111"/>
    <n v="0"/>
    <x v="11"/>
    <x v="2"/>
  </r>
  <r>
    <x v="41"/>
    <x v="107"/>
    <n v="0"/>
    <x v="12"/>
    <x v="2"/>
  </r>
  <r>
    <x v="41"/>
    <x v="108"/>
    <n v="0"/>
    <x v="12"/>
    <x v="2"/>
  </r>
  <r>
    <x v="41"/>
    <x v="109"/>
    <n v="0"/>
    <x v="12"/>
    <x v="2"/>
  </r>
  <r>
    <x v="41"/>
    <x v="110"/>
    <n v="0"/>
    <x v="12"/>
    <x v="2"/>
  </r>
  <r>
    <x v="41"/>
    <x v="111"/>
    <n v="100"/>
    <x v="12"/>
    <x v="2"/>
  </r>
  <r>
    <x v="42"/>
    <x v="107"/>
    <n v="0"/>
    <x v="12"/>
    <x v="2"/>
  </r>
  <r>
    <x v="42"/>
    <x v="108"/>
    <n v="0"/>
    <x v="12"/>
    <x v="2"/>
  </r>
  <r>
    <x v="42"/>
    <x v="109"/>
    <n v="0"/>
    <x v="12"/>
    <x v="2"/>
  </r>
  <r>
    <x v="42"/>
    <x v="110"/>
    <n v="100"/>
    <x v="12"/>
    <x v="2"/>
  </r>
  <r>
    <x v="42"/>
    <x v="111"/>
    <n v="0"/>
    <x v="12"/>
    <x v="2"/>
  </r>
  <r>
    <x v="43"/>
    <x v="107"/>
    <n v="0"/>
    <x v="12"/>
    <x v="2"/>
  </r>
  <r>
    <x v="43"/>
    <x v="108"/>
    <n v="0"/>
    <x v="12"/>
    <x v="2"/>
  </r>
  <r>
    <x v="43"/>
    <x v="109"/>
    <n v="0"/>
    <x v="12"/>
    <x v="2"/>
  </r>
  <r>
    <x v="43"/>
    <x v="110"/>
    <n v="36.842105263157897"/>
    <x v="12"/>
    <x v="2"/>
  </r>
  <r>
    <x v="43"/>
    <x v="111"/>
    <n v="63.157894736842103"/>
    <x v="12"/>
    <x v="2"/>
  </r>
  <r>
    <x v="44"/>
    <x v="107"/>
    <n v="0"/>
    <x v="12"/>
    <x v="2"/>
  </r>
  <r>
    <x v="44"/>
    <x v="108"/>
    <n v="0"/>
    <x v="12"/>
    <x v="2"/>
  </r>
  <r>
    <x v="44"/>
    <x v="109"/>
    <n v="0"/>
    <x v="12"/>
    <x v="2"/>
  </r>
  <r>
    <x v="44"/>
    <x v="110"/>
    <n v="100"/>
    <x v="12"/>
    <x v="2"/>
  </r>
  <r>
    <x v="44"/>
    <x v="111"/>
    <n v="0"/>
    <x v="12"/>
    <x v="2"/>
  </r>
  <r>
    <x v="45"/>
    <x v="107"/>
    <n v="0"/>
    <x v="12"/>
    <x v="2"/>
  </r>
  <r>
    <x v="45"/>
    <x v="108"/>
    <n v="0"/>
    <x v="12"/>
    <x v="2"/>
  </r>
  <r>
    <x v="45"/>
    <x v="109"/>
    <n v="14.285714285714286"/>
    <x v="12"/>
    <x v="2"/>
  </r>
  <r>
    <x v="45"/>
    <x v="110"/>
    <n v="42.857142857142854"/>
    <x v="12"/>
    <x v="2"/>
  </r>
  <r>
    <x v="45"/>
    <x v="111"/>
    <n v="42.857142857142854"/>
    <x v="12"/>
    <x v="2"/>
  </r>
  <r>
    <x v="46"/>
    <x v="107"/>
    <n v="0"/>
    <x v="12"/>
    <x v="2"/>
  </r>
  <r>
    <x v="46"/>
    <x v="108"/>
    <n v="0"/>
    <x v="12"/>
    <x v="2"/>
  </r>
  <r>
    <x v="46"/>
    <x v="109"/>
    <n v="0"/>
    <x v="12"/>
    <x v="2"/>
  </r>
  <r>
    <x v="46"/>
    <x v="110"/>
    <n v="50"/>
    <x v="12"/>
    <x v="2"/>
  </r>
  <r>
    <x v="46"/>
    <x v="111"/>
    <n v="50"/>
    <x v="12"/>
    <x v="2"/>
  </r>
  <r>
    <x v="47"/>
    <x v="107"/>
    <n v="0"/>
    <x v="12"/>
    <x v="2"/>
  </r>
  <r>
    <x v="47"/>
    <x v="108"/>
    <n v="16.666666666666668"/>
    <x v="12"/>
    <x v="2"/>
  </r>
  <r>
    <x v="47"/>
    <x v="109"/>
    <n v="16.666666666666668"/>
    <x v="12"/>
    <x v="2"/>
  </r>
  <r>
    <x v="47"/>
    <x v="110"/>
    <n v="50"/>
    <x v="12"/>
    <x v="2"/>
  </r>
  <r>
    <x v="47"/>
    <x v="111"/>
    <n v="16.666666666666668"/>
    <x v="12"/>
    <x v="2"/>
  </r>
  <r>
    <x v="41"/>
    <x v="107"/>
    <n v="0"/>
    <x v="13"/>
    <x v="2"/>
  </r>
  <r>
    <x v="41"/>
    <x v="108"/>
    <n v="0"/>
    <x v="13"/>
    <x v="2"/>
  </r>
  <r>
    <x v="41"/>
    <x v="109"/>
    <n v="20"/>
    <x v="13"/>
    <x v="2"/>
  </r>
  <r>
    <x v="41"/>
    <x v="110"/>
    <n v="20"/>
    <x v="13"/>
    <x v="2"/>
  </r>
  <r>
    <x v="41"/>
    <x v="111"/>
    <n v="60"/>
    <x v="13"/>
    <x v="2"/>
  </r>
  <r>
    <x v="42"/>
    <x v="107"/>
    <n v="0"/>
    <x v="13"/>
    <x v="2"/>
  </r>
  <r>
    <x v="42"/>
    <x v="108"/>
    <n v="0"/>
    <x v="13"/>
    <x v="2"/>
  </r>
  <r>
    <x v="42"/>
    <x v="109"/>
    <n v="0"/>
    <x v="13"/>
    <x v="2"/>
  </r>
  <r>
    <x v="42"/>
    <x v="110"/>
    <n v="0"/>
    <x v="13"/>
    <x v="2"/>
  </r>
  <r>
    <x v="42"/>
    <x v="111"/>
    <n v="0"/>
    <x v="13"/>
    <x v="2"/>
  </r>
  <r>
    <x v="43"/>
    <x v="107"/>
    <n v="4.3478260869565215"/>
    <x v="13"/>
    <x v="2"/>
  </r>
  <r>
    <x v="43"/>
    <x v="108"/>
    <n v="0"/>
    <x v="13"/>
    <x v="2"/>
  </r>
  <r>
    <x v="43"/>
    <x v="109"/>
    <n v="17.391304347826086"/>
    <x v="13"/>
    <x v="2"/>
  </r>
  <r>
    <x v="43"/>
    <x v="110"/>
    <n v="8.695652173913043"/>
    <x v="13"/>
    <x v="2"/>
  </r>
  <r>
    <x v="43"/>
    <x v="111"/>
    <n v="69.565217391304344"/>
    <x v="13"/>
    <x v="2"/>
  </r>
  <r>
    <x v="44"/>
    <x v="107"/>
    <n v="0"/>
    <x v="13"/>
    <x v="2"/>
  </r>
  <r>
    <x v="44"/>
    <x v="108"/>
    <n v="0"/>
    <x v="13"/>
    <x v="2"/>
  </r>
  <r>
    <x v="44"/>
    <x v="109"/>
    <n v="0"/>
    <x v="13"/>
    <x v="2"/>
  </r>
  <r>
    <x v="44"/>
    <x v="110"/>
    <n v="0"/>
    <x v="13"/>
    <x v="2"/>
  </r>
  <r>
    <x v="44"/>
    <x v="111"/>
    <n v="0"/>
    <x v="13"/>
    <x v="2"/>
  </r>
  <r>
    <x v="45"/>
    <x v="107"/>
    <n v="0"/>
    <x v="13"/>
    <x v="2"/>
  </r>
  <r>
    <x v="45"/>
    <x v="108"/>
    <n v="0"/>
    <x v="13"/>
    <x v="2"/>
  </r>
  <r>
    <x v="45"/>
    <x v="109"/>
    <n v="0"/>
    <x v="13"/>
    <x v="2"/>
  </r>
  <r>
    <x v="45"/>
    <x v="110"/>
    <n v="0"/>
    <x v="13"/>
    <x v="2"/>
  </r>
  <r>
    <x v="45"/>
    <x v="111"/>
    <n v="100"/>
    <x v="13"/>
    <x v="2"/>
  </r>
  <r>
    <x v="46"/>
    <x v="107"/>
    <n v="0"/>
    <x v="13"/>
    <x v="2"/>
  </r>
  <r>
    <x v="46"/>
    <x v="108"/>
    <n v="0"/>
    <x v="13"/>
    <x v="2"/>
  </r>
  <r>
    <x v="46"/>
    <x v="109"/>
    <n v="0"/>
    <x v="13"/>
    <x v="2"/>
  </r>
  <r>
    <x v="46"/>
    <x v="110"/>
    <n v="25"/>
    <x v="13"/>
    <x v="2"/>
  </r>
  <r>
    <x v="46"/>
    <x v="111"/>
    <n v="75"/>
    <x v="13"/>
    <x v="2"/>
  </r>
  <r>
    <x v="47"/>
    <x v="107"/>
    <n v="0"/>
    <x v="13"/>
    <x v="2"/>
  </r>
  <r>
    <x v="47"/>
    <x v="108"/>
    <n v="0"/>
    <x v="13"/>
    <x v="2"/>
  </r>
  <r>
    <x v="47"/>
    <x v="109"/>
    <n v="0"/>
    <x v="13"/>
    <x v="2"/>
  </r>
  <r>
    <x v="47"/>
    <x v="110"/>
    <n v="0"/>
    <x v="13"/>
    <x v="2"/>
  </r>
  <r>
    <x v="47"/>
    <x v="111"/>
    <n v="0"/>
    <x v="13"/>
    <x v="2"/>
  </r>
  <r>
    <x v="41"/>
    <x v="107"/>
    <n v="0"/>
    <x v="14"/>
    <x v="2"/>
  </r>
  <r>
    <x v="41"/>
    <x v="108"/>
    <n v="0"/>
    <x v="14"/>
    <x v="2"/>
  </r>
  <r>
    <x v="41"/>
    <x v="109"/>
    <n v="0"/>
    <x v="14"/>
    <x v="2"/>
  </r>
  <r>
    <x v="41"/>
    <x v="110"/>
    <n v="0"/>
    <x v="14"/>
    <x v="2"/>
  </r>
  <r>
    <x v="41"/>
    <x v="111"/>
    <n v="0"/>
    <x v="14"/>
    <x v="2"/>
  </r>
  <r>
    <x v="42"/>
    <x v="107"/>
    <n v="0"/>
    <x v="14"/>
    <x v="2"/>
  </r>
  <r>
    <x v="42"/>
    <x v="108"/>
    <n v="0"/>
    <x v="14"/>
    <x v="2"/>
  </r>
  <r>
    <x v="42"/>
    <x v="109"/>
    <n v="0"/>
    <x v="14"/>
    <x v="2"/>
  </r>
  <r>
    <x v="42"/>
    <x v="110"/>
    <n v="0"/>
    <x v="14"/>
    <x v="2"/>
  </r>
  <r>
    <x v="42"/>
    <x v="111"/>
    <n v="0"/>
    <x v="14"/>
    <x v="2"/>
  </r>
  <r>
    <x v="43"/>
    <x v="107"/>
    <n v="0"/>
    <x v="14"/>
    <x v="2"/>
  </r>
  <r>
    <x v="43"/>
    <x v="108"/>
    <n v="0"/>
    <x v="14"/>
    <x v="2"/>
  </r>
  <r>
    <x v="43"/>
    <x v="109"/>
    <n v="12.5"/>
    <x v="14"/>
    <x v="2"/>
  </r>
  <r>
    <x v="43"/>
    <x v="110"/>
    <n v="50"/>
    <x v="14"/>
    <x v="2"/>
  </r>
  <r>
    <x v="43"/>
    <x v="111"/>
    <n v="37.5"/>
    <x v="14"/>
    <x v="2"/>
  </r>
  <r>
    <x v="44"/>
    <x v="107"/>
    <n v="0"/>
    <x v="14"/>
    <x v="2"/>
  </r>
  <r>
    <x v="44"/>
    <x v="108"/>
    <n v="0"/>
    <x v="14"/>
    <x v="2"/>
  </r>
  <r>
    <x v="44"/>
    <x v="109"/>
    <n v="0"/>
    <x v="14"/>
    <x v="2"/>
  </r>
  <r>
    <x v="44"/>
    <x v="110"/>
    <n v="0"/>
    <x v="14"/>
    <x v="2"/>
  </r>
  <r>
    <x v="44"/>
    <x v="111"/>
    <n v="0"/>
    <x v="14"/>
    <x v="2"/>
  </r>
  <r>
    <x v="45"/>
    <x v="107"/>
    <n v="0"/>
    <x v="14"/>
    <x v="2"/>
  </r>
  <r>
    <x v="45"/>
    <x v="108"/>
    <n v="0"/>
    <x v="14"/>
    <x v="2"/>
  </r>
  <r>
    <x v="45"/>
    <x v="109"/>
    <n v="0"/>
    <x v="14"/>
    <x v="2"/>
  </r>
  <r>
    <x v="45"/>
    <x v="110"/>
    <n v="100"/>
    <x v="14"/>
    <x v="2"/>
  </r>
  <r>
    <x v="45"/>
    <x v="111"/>
    <n v="0"/>
    <x v="14"/>
    <x v="2"/>
  </r>
  <r>
    <x v="46"/>
    <x v="107"/>
    <n v="0"/>
    <x v="14"/>
    <x v="2"/>
  </r>
  <r>
    <x v="46"/>
    <x v="108"/>
    <n v="0"/>
    <x v="14"/>
    <x v="2"/>
  </r>
  <r>
    <x v="46"/>
    <x v="109"/>
    <n v="0"/>
    <x v="14"/>
    <x v="2"/>
  </r>
  <r>
    <x v="46"/>
    <x v="110"/>
    <n v="0"/>
    <x v="14"/>
    <x v="2"/>
  </r>
  <r>
    <x v="46"/>
    <x v="111"/>
    <n v="100"/>
    <x v="14"/>
    <x v="2"/>
  </r>
  <r>
    <x v="47"/>
    <x v="107"/>
    <n v="0"/>
    <x v="14"/>
    <x v="2"/>
  </r>
  <r>
    <x v="47"/>
    <x v="108"/>
    <n v="0"/>
    <x v="14"/>
    <x v="2"/>
  </r>
  <r>
    <x v="47"/>
    <x v="109"/>
    <n v="50"/>
    <x v="14"/>
    <x v="2"/>
  </r>
  <r>
    <x v="47"/>
    <x v="110"/>
    <n v="0"/>
    <x v="14"/>
    <x v="2"/>
  </r>
  <r>
    <x v="47"/>
    <x v="111"/>
    <n v="50"/>
    <x v="14"/>
    <x v="2"/>
  </r>
  <r>
    <x v="41"/>
    <x v="107"/>
    <n v="0"/>
    <x v="15"/>
    <x v="2"/>
  </r>
  <r>
    <x v="41"/>
    <x v="108"/>
    <n v="0"/>
    <x v="15"/>
    <x v="2"/>
  </r>
  <r>
    <x v="41"/>
    <x v="109"/>
    <n v="0"/>
    <x v="15"/>
    <x v="2"/>
  </r>
  <r>
    <x v="41"/>
    <x v="110"/>
    <n v="0"/>
    <x v="15"/>
    <x v="2"/>
  </r>
  <r>
    <x v="41"/>
    <x v="111"/>
    <n v="100"/>
    <x v="15"/>
    <x v="2"/>
  </r>
  <r>
    <x v="42"/>
    <x v="107"/>
    <n v="16.666666666666668"/>
    <x v="15"/>
    <x v="2"/>
  </r>
  <r>
    <x v="42"/>
    <x v="108"/>
    <n v="16.666666666666668"/>
    <x v="15"/>
    <x v="2"/>
  </r>
  <r>
    <x v="42"/>
    <x v="109"/>
    <n v="0"/>
    <x v="15"/>
    <x v="2"/>
  </r>
  <r>
    <x v="42"/>
    <x v="110"/>
    <n v="16.666666666666668"/>
    <x v="15"/>
    <x v="2"/>
  </r>
  <r>
    <x v="42"/>
    <x v="111"/>
    <n v="50"/>
    <x v="15"/>
    <x v="2"/>
  </r>
  <r>
    <x v="43"/>
    <x v="107"/>
    <n v="0"/>
    <x v="15"/>
    <x v="2"/>
  </r>
  <r>
    <x v="43"/>
    <x v="108"/>
    <n v="2.7777777777777777"/>
    <x v="15"/>
    <x v="2"/>
  </r>
  <r>
    <x v="43"/>
    <x v="109"/>
    <n v="5.5555555555555554"/>
    <x v="15"/>
    <x v="2"/>
  </r>
  <r>
    <x v="43"/>
    <x v="110"/>
    <n v="22.222222222222221"/>
    <x v="15"/>
    <x v="2"/>
  </r>
  <r>
    <x v="43"/>
    <x v="111"/>
    <n v="69.444444444444443"/>
    <x v="15"/>
    <x v="2"/>
  </r>
  <r>
    <x v="44"/>
    <x v="107"/>
    <n v="0"/>
    <x v="15"/>
    <x v="2"/>
  </r>
  <r>
    <x v="44"/>
    <x v="108"/>
    <n v="0"/>
    <x v="15"/>
    <x v="2"/>
  </r>
  <r>
    <x v="44"/>
    <x v="109"/>
    <n v="0"/>
    <x v="15"/>
    <x v="2"/>
  </r>
  <r>
    <x v="44"/>
    <x v="110"/>
    <n v="100"/>
    <x v="15"/>
    <x v="2"/>
  </r>
  <r>
    <x v="44"/>
    <x v="111"/>
    <n v="0"/>
    <x v="15"/>
    <x v="2"/>
  </r>
  <r>
    <x v="45"/>
    <x v="107"/>
    <n v="0"/>
    <x v="15"/>
    <x v="2"/>
  </r>
  <r>
    <x v="45"/>
    <x v="108"/>
    <n v="10"/>
    <x v="15"/>
    <x v="2"/>
  </r>
  <r>
    <x v="45"/>
    <x v="109"/>
    <n v="10"/>
    <x v="15"/>
    <x v="2"/>
  </r>
  <r>
    <x v="45"/>
    <x v="110"/>
    <n v="0"/>
    <x v="15"/>
    <x v="2"/>
  </r>
  <r>
    <x v="45"/>
    <x v="111"/>
    <n v="80"/>
    <x v="15"/>
    <x v="2"/>
  </r>
  <r>
    <x v="46"/>
    <x v="107"/>
    <n v="11.111111111111111"/>
    <x v="15"/>
    <x v="2"/>
  </r>
  <r>
    <x v="46"/>
    <x v="108"/>
    <n v="11.111111111111111"/>
    <x v="15"/>
    <x v="2"/>
  </r>
  <r>
    <x v="46"/>
    <x v="109"/>
    <n v="33.333333333333336"/>
    <x v="15"/>
    <x v="2"/>
  </r>
  <r>
    <x v="46"/>
    <x v="110"/>
    <n v="0"/>
    <x v="15"/>
    <x v="2"/>
  </r>
  <r>
    <x v="46"/>
    <x v="111"/>
    <n v="44.444444444444443"/>
    <x v="15"/>
    <x v="2"/>
  </r>
  <r>
    <x v="47"/>
    <x v="107"/>
    <n v="0"/>
    <x v="15"/>
    <x v="2"/>
  </r>
  <r>
    <x v="47"/>
    <x v="108"/>
    <n v="0"/>
    <x v="15"/>
    <x v="2"/>
  </r>
  <r>
    <x v="47"/>
    <x v="109"/>
    <n v="0"/>
    <x v="15"/>
    <x v="2"/>
  </r>
  <r>
    <x v="47"/>
    <x v="110"/>
    <n v="0"/>
    <x v="15"/>
    <x v="2"/>
  </r>
  <r>
    <x v="47"/>
    <x v="111"/>
    <n v="0"/>
    <x v="15"/>
    <x v="2"/>
  </r>
  <r>
    <x v="41"/>
    <x v="107"/>
    <n v="5.5555555555555554"/>
    <x v="16"/>
    <x v="2"/>
  </r>
  <r>
    <x v="41"/>
    <x v="108"/>
    <n v="5.5555555555555554"/>
    <x v="16"/>
    <x v="2"/>
  </r>
  <r>
    <x v="41"/>
    <x v="109"/>
    <n v="0"/>
    <x v="16"/>
    <x v="2"/>
  </r>
  <r>
    <x v="41"/>
    <x v="110"/>
    <n v="33.333333333333336"/>
    <x v="16"/>
    <x v="2"/>
  </r>
  <r>
    <x v="41"/>
    <x v="111"/>
    <n v="55.555555555555557"/>
    <x v="16"/>
    <x v="2"/>
  </r>
  <r>
    <x v="42"/>
    <x v="107"/>
    <n v="0"/>
    <x v="16"/>
    <x v="2"/>
  </r>
  <r>
    <x v="42"/>
    <x v="108"/>
    <n v="16.666666666666668"/>
    <x v="16"/>
    <x v="2"/>
  </r>
  <r>
    <x v="42"/>
    <x v="109"/>
    <n v="16.666666666666668"/>
    <x v="16"/>
    <x v="2"/>
  </r>
  <r>
    <x v="42"/>
    <x v="110"/>
    <n v="33.333333333333336"/>
    <x v="16"/>
    <x v="2"/>
  </r>
  <r>
    <x v="42"/>
    <x v="111"/>
    <n v="33.333333333333336"/>
    <x v="16"/>
    <x v="2"/>
  </r>
  <r>
    <x v="43"/>
    <x v="107"/>
    <n v="1.5384615384615385"/>
    <x v="16"/>
    <x v="2"/>
  </r>
  <r>
    <x v="43"/>
    <x v="108"/>
    <n v="0"/>
    <x v="16"/>
    <x v="2"/>
  </r>
  <r>
    <x v="43"/>
    <x v="109"/>
    <n v="4.615384615384615"/>
    <x v="16"/>
    <x v="2"/>
  </r>
  <r>
    <x v="43"/>
    <x v="110"/>
    <n v="18.46153846153846"/>
    <x v="16"/>
    <x v="2"/>
  </r>
  <r>
    <x v="43"/>
    <x v="111"/>
    <n v="75.384615384615387"/>
    <x v="16"/>
    <x v="2"/>
  </r>
  <r>
    <x v="44"/>
    <x v="107"/>
    <n v="0"/>
    <x v="16"/>
    <x v="2"/>
  </r>
  <r>
    <x v="44"/>
    <x v="108"/>
    <n v="0"/>
    <x v="16"/>
    <x v="2"/>
  </r>
  <r>
    <x v="44"/>
    <x v="109"/>
    <n v="25"/>
    <x v="16"/>
    <x v="2"/>
  </r>
  <r>
    <x v="44"/>
    <x v="110"/>
    <n v="0"/>
    <x v="16"/>
    <x v="2"/>
  </r>
  <r>
    <x v="44"/>
    <x v="111"/>
    <n v="75"/>
    <x v="16"/>
    <x v="2"/>
  </r>
  <r>
    <x v="45"/>
    <x v="107"/>
    <n v="0"/>
    <x v="16"/>
    <x v="2"/>
  </r>
  <r>
    <x v="45"/>
    <x v="108"/>
    <n v="0"/>
    <x v="16"/>
    <x v="2"/>
  </r>
  <r>
    <x v="45"/>
    <x v="109"/>
    <n v="15.384615384615385"/>
    <x v="16"/>
    <x v="2"/>
  </r>
  <r>
    <x v="45"/>
    <x v="110"/>
    <n v="30.76923076923077"/>
    <x v="16"/>
    <x v="2"/>
  </r>
  <r>
    <x v="45"/>
    <x v="111"/>
    <n v="53.846153846153847"/>
    <x v="16"/>
    <x v="2"/>
  </r>
  <r>
    <x v="46"/>
    <x v="107"/>
    <n v="5.882352941176471"/>
    <x v="16"/>
    <x v="2"/>
  </r>
  <r>
    <x v="46"/>
    <x v="108"/>
    <n v="5.882352941176471"/>
    <x v="16"/>
    <x v="2"/>
  </r>
  <r>
    <x v="46"/>
    <x v="109"/>
    <n v="11.764705882352942"/>
    <x v="16"/>
    <x v="2"/>
  </r>
  <r>
    <x v="46"/>
    <x v="110"/>
    <n v="23.529411764705884"/>
    <x v="16"/>
    <x v="2"/>
  </r>
  <r>
    <x v="46"/>
    <x v="111"/>
    <n v="52.941176470588232"/>
    <x v="16"/>
    <x v="2"/>
  </r>
  <r>
    <x v="47"/>
    <x v="107"/>
    <n v="0"/>
    <x v="16"/>
    <x v="2"/>
  </r>
  <r>
    <x v="47"/>
    <x v="108"/>
    <n v="0"/>
    <x v="16"/>
    <x v="2"/>
  </r>
  <r>
    <x v="47"/>
    <x v="109"/>
    <n v="14.285714285714286"/>
    <x v="16"/>
    <x v="2"/>
  </r>
  <r>
    <x v="47"/>
    <x v="110"/>
    <n v="14.285714285714286"/>
    <x v="16"/>
    <x v="2"/>
  </r>
  <r>
    <x v="47"/>
    <x v="111"/>
    <n v="71.428571428571431"/>
    <x v="16"/>
    <x v="2"/>
  </r>
  <r>
    <x v="41"/>
    <x v="107"/>
    <n v="2.8846153846153846"/>
    <x v="0"/>
    <x v="3"/>
  </r>
  <r>
    <x v="41"/>
    <x v="108"/>
    <n v="2.4038461538461537"/>
    <x v="0"/>
    <x v="3"/>
  </r>
  <r>
    <x v="41"/>
    <x v="109"/>
    <n v="12.01923076923077"/>
    <x v="0"/>
    <x v="3"/>
  </r>
  <r>
    <x v="41"/>
    <x v="110"/>
    <n v="40.865384615384613"/>
    <x v="0"/>
    <x v="3"/>
  </r>
  <r>
    <x v="41"/>
    <x v="111"/>
    <n v="41.82692307692308"/>
    <x v="0"/>
    <x v="3"/>
  </r>
  <r>
    <x v="42"/>
    <x v="107"/>
    <n v="6.666666666666667"/>
    <x v="0"/>
    <x v="3"/>
  </r>
  <r>
    <x v="42"/>
    <x v="108"/>
    <n v="6.666666666666667"/>
    <x v="0"/>
    <x v="3"/>
  </r>
  <r>
    <x v="42"/>
    <x v="109"/>
    <n v="13.333333333333334"/>
    <x v="0"/>
    <x v="3"/>
  </r>
  <r>
    <x v="42"/>
    <x v="110"/>
    <n v="26.666666666666668"/>
    <x v="0"/>
    <x v="3"/>
  </r>
  <r>
    <x v="42"/>
    <x v="111"/>
    <n v="46.666666666666664"/>
    <x v="0"/>
    <x v="3"/>
  </r>
  <r>
    <x v="43"/>
    <x v="107"/>
    <n v="3.2182103610675039"/>
    <x v="0"/>
    <x v="3"/>
  </r>
  <r>
    <x v="43"/>
    <x v="108"/>
    <n v="1.8838304552590266"/>
    <x v="0"/>
    <x v="3"/>
  </r>
  <r>
    <x v="43"/>
    <x v="109"/>
    <n v="8.6342229199372049"/>
    <x v="0"/>
    <x v="3"/>
  </r>
  <r>
    <x v="43"/>
    <x v="110"/>
    <n v="31.868131868131869"/>
    <x v="0"/>
    <x v="3"/>
  </r>
  <r>
    <x v="43"/>
    <x v="111"/>
    <n v="54.395604395604394"/>
    <x v="0"/>
    <x v="3"/>
  </r>
  <r>
    <x v="44"/>
    <x v="107"/>
    <n v="5.3571428571428568"/>
    <x v="0"/>
    <x v="3"/>
  </r>
  <r>
    <x v="44"/>
    <x v="108"/>
    <n v="1.7857142857142858"/>
    <x v="0"/>
    <x v="3"/>
  </r>
  <r>
    <x v="44"/>
    <x v="109"/>
    <n v="14.285714285714286"/>
    <x v="0"/>
    <x v="3"/>
  </r>
  <r>
    <x v="44"/>
    <x v="110"/>
    <n v="23.214285714285715"/>
    <x v="0"/>
    <x v="3"/>
  </r>
  <r>
    <x v="44"/>
    <x v="111"/>
    <n v="55.357142857142854"/>
    <x v="0"/>
    <x v="3"/>
  </r>
  <r>
    <x v="45"/>
    <x v="107"/>
    <n v="2.7397260273972601"/>
    <x v="0"/>
    <x v="3"/>
  </r>
  <r>
    <x v="45"/>
    <x v="108"/>
    <n v="1.7123287671232876"/>
    <x v="0"/>
    <x v="3"/>
  </r>
  <r>
    <x v="45"/>
    <x v="109"/>
    <n v="10.273972602739725"/>
    <x v="0"/>
    <x v="3"/>
  </r>
  <r>
    <x v="45"/>
    <x v="110"/>
    <n v="38.356164383561641"/>
    <x v="0"/>
    <x v="3"/>
  </r>
  <r>
    <x v="45"/>
    <x v="111"/>
    <n v="46.917808219178085"/>
    <x v="0"/>
    <x v="3"/>
  </r>
  <r>
    <x v="46"/>
    <x v="107"/>
    <n v="1.9920318725099602"/>
    <x v="0"/>
    <x v="3"/>
  </r>
  <r>
    <x v="46"/>
    <x v="108"/>
    <n v="1.593625498007968"/>
    <x v="0"/>
    <x v="3"/>
  </r>
  <r>
    <x v="46"/>
    <x v="109"/>
    <n v="11.553784860557769"/>
    <x v="0"/>
    <x v="3"/>
  </r>
  <r>
    <x v="46"/>
    <x v="110"/>
    <n v="35.059760956175296"/>
    <x v="0"/>
    <x v="3"/>
  </r>
  <r>
    <x v="46"/>
    <x v="111"/>
    <n v="49.800796812749006"/>
    <x v="0"/>
    <x v="3"/>
  </r>
  <r>
    <x v="47"/>
    <x v="107"/>
    <n v="15.853658536585366"/>
    <x v="0"/>
    <x v="3"/>
  </r>
  <r>
    <x v="47"/>
    <x v="108"/>
    <n v="4.8780487804878048"/>
    <x v="0"/>
    <x v="3"/>
  </r>
  <r>
    <x v="47"/>
    <x v="109"/>
    <n v="36.585365853658537"/>
    <x v="0"/>
    <x v="3"/>
  </r>
  <r>
    <x v="47"/>
    <x v="110"/>
    <n v="21.951219512195124"/>
    <x v="0"/>
    <x v="3"/>
  </r>
  <r>
    <x v="47"/>
    <x v="111"/>
    <n v="20.73170731707317"/>
    <x v="0"/>
    <x v="3"/>
  </r>
  <r>
    <x v="41"/>
    <x v="107"/>
    <n v="0"/>
    <x v="1"/>
    <x v="3"/>
  </r>
  <r>
    <x v="41"/>
    <x v="108"/>
    <n v="0"/>
    <x v="1"/>
    <x v="3"/>
  </r>
  <r>
    <x v="41"/>
    <x v="109"/>
    <n v="18.309859154929576"/>
    <x v="1"/>
    <x v="3"/>
  </r>
  <r>
    <x v="41"/>
    <x v="110"/>
    <n v="45.070422535211264"/>
    <x v="1"/>
    <x v="3"/>
  </r>
  <r>
    <x v="41"/>
    <x v="111"/>
    <n v="36.619718309859152"/>
    <x v="1"/>
    <x v="3"/>
  </r>
  <r>
    <x v="42"/>
    <x v="107"/>
    <n v="4.3478260869565215"/>
    <x v="1"/>
    <x v="3"/>
  </r>
  <r>
    <x v="42"/>
    <x v="108"/>
    <n v="4.3478260869565215"/>
    <x v="1"/>
    <x v="3"/>
  </r>
  <r>
    <x v="42"/>
    <x v="109"/>
    <n v="4.3478260869565215"/>
    <x v="1"/>
    <x v="3"/>
  </r>
  <r>
    <x v="42"/>
    <x v="110"/>
    <n v="26.086956521739129"/>
    <x v="1"/>
    <x v="3"/>
  </r>
  <r>
    <x v="42"/>
    <x v="111"/>
    <n v="60.869565217391305"/>
    <x v="1"/>
    <x v="3"/>
  </r>
  <r>
    <x v="43"/>
    <x v="107"/>
    <n v="0.26881720430107525"/>
    <x v="1"/>
    <x v="3"/>
  </r>
  <r>
    <x v="43"/>
    <x v="108"/>
    <n v="1.075268817204301"/>
    <x v="1"/>
    <x v="3"/>
  </r>
  <r>
    <x v="43"/>
    <x v="109"/>
    <n v="6.4516129032258061"/>
    <x v="1"/>
    <x v="3"/>
  </r>
  <r>
    <x v="43"/>
    <x v="110"/>
    <n v="39.784946236559136"/>
    <x v="1"/>
    <x v="3"/>
  </r>
  <r>
    <x v="43"/>
    <x v="111"/>
    <n v="52.41935483870968"/>
    <x v="1"/>
    <x v="3"/>
  </r>
  <r>
    <x v="44"/>
    <x v="107"/>
    <n v="0"/>
    <x v="1"/>
    <x v="3"/>
  </r>
  <r>
    <x v="44"/>
    <x v="108"/>
    <n v="0"/>
    <x v="1"/>
    <x v="3"/>
  </r>
  <r>
    <x v="44"/>
    <x v="109"/>
    <n v="25"/>
    <x v="1"/>
    <x v="3"/>
  </r>
  <r>
    <x v="44"/>
    <x v="110"/>
    <n v="41.666666666666664"/>
    <x v="1"/>
    <x v="3"/>
  </r>
  <r>
    <x v="44"/>
    <x v="111"/>
    <n v="33.333333333333336"/>
    <x v="1"/>
    <x v="3"/>
  </r>
  <r>
    <x v="45"/>
    <x v="107"/>
    <n v="0"/>
    <x v="1"/>
    <x v="3"/>
  </r>
  <r>
    <x v="45"/>
    <x v="108"/>
    <n v="3.225806451612903"/>
    <x v="1"/>
    <x v="3"/>
  </r>
  <r>
    <x v="45"/>
    <x v="109"/>
    <n v="11.827956989247312"/>
    <x v="1"/>
    <x v="3"/>
  </r>
  <r>
    <x v="45"/>
    <x v="110"/>
    <n v="43.01075268817204"/>
    <x v="1"/>
    <x v="3"/>
  </r>
  <r>
    <x v="45"/>
    <x v="111"/>
    <n v="41.935483870967744"/>
    <x v="1"/>
    <x v="3"/>
  </r>
  <r>
    <x v="46"/>
    <x v="107"/>
    <n v="1.2987012987012987"/>
    <x v="1"/>
    <x v="3"/>
  </r>
  <r>
    <x v="46"/>
    <x v="108"/>
    <n v="0"/>
    <x v="1"/>
    <x v="3"/>
  </r>
  <r>
    <x v="46"/>
    <x v="109"/>
    <n v="16.883116883116884"/>
    <x v="1"/>
    <x v="3"/>
  </r>
  <r>
    <x v="46"/>
    <x v="110"/>
    <n v="31.168831168831169"/>
    <x v="1"/>
    <x v="3"/>
  </r>
  <r>
    <x v="46"/>
    <x v="111"/>
    <n v="50.649350649350652"/>
    <x v="1"/>
    <x v="3"/>
  </r>
  <r>
    <x v="47"/>
    <x v="107"/>
    <n v="9.67741935483871"/>
    <x v="1"/>
    <x v="3"/>
  </r>
  <r>
    <x v="47"/>
    <x v="108"/>
    <n v="3.225806451612903"/>
    <x v="1"/>
    <x v="3"/>
  </r>
  <r>
    <x v="47"/>
    <x v="109"/>
    <n v="41.935483870967744"/>
    <x v="1"/>
    <x v="3"/>
  </r>
  <r>
    <x v="47"/>
    <x v="110"/>
    <n v="25.806451612903224"/>
    <x v="1"/>
    <x v="3"/>
  </r>
  <r>
    <x v="47"/>
    <x v="111"/>
    <n v="19.35483870967742"/>
    <x v="1"/>
    <x v="3"/>
  </r>
  <r>
    <x v="41"/>
    <x v="107"/>
    <n v="3.3333333333333335"/>
    <x v="2"/>
    <x v="3"/>
  </r>
  <r>
    <x v="41"/>
    <x v="108"/>
    <n v="6.666666666666667"/>
    <x v="2"/>
    <x v="3"/>
  </r>
  <r>
    <x v="41"/>
    <x v="109"/>
    <n v="13.333333333333334"/>
    <x v="2"/>
    <x v="3"/>
  </r>
  <r>
    <x v="41"/>
    <x v="110"/>
    <n v="40"/>
    <x v="2"/>
    <x v="3"/>
  </r>
  <r>
    <x v="41"/>
    <x v="111"/>
    <n v="36.666666666666664"/>
    <x v="2"/>
    <x v="3"/>
  </r>
  <r>
    <x v="42"/>
    <x v="107"/>
    <n v="17.391304347826086"/>
    <x v="2"/>
    <x v="3"/>
  </r>
  <r>
    <x v="42"/>
    <x v="108"/>
    <n v="13.043478260869565"/>
    <x v="2"/>
    <x v="3"/>
  </r>
  <r>
    <x v="42"/>
    <x v="109"/>
    <n v="21.739130434782609"/>
    <x v="2"/>
    <x v="3"/>
  </r>
  <r>
    <x v="42"/>
    <x v="110"/>
    <n v="13.043478260869565"/>
    <x v="2"/>
    <x v="3"/>
  </r>
  <r>
    <x v="42"/>
    <x v="111"/>
    <n v="34.782608695652172"/>
    <x v="2"/>
    <x v="3"/>
  </r>
  <r>
    <x v="43"/>
    <x v="107"/>
    <n v="7.1895424836601309"/>
    <x v="2"/>
    <x v="3"/>
  </r>
  <r>
    <x v="43"/>
    <x v="108"/>
    <n v="3.5947712418300655"/>
    <x v="2"/>
    <x v="3"/>
  </r>
  <r>
    <x v="43"/>
    <x v="109"/>
    <n v="16.013071895424837"/>
    <x v="2"/>
    <x v="3"/>
  </r>
  <r>
    <x v="43"/>
    <x v="110"/>
    <n v="26.797385620915033"/>
    <x v="2"/>
    <x v="3"/>
  </r>
  <r>
    <x v="43"/>
    <x v="111"/>
    <n v="46.405228758169933"/>
    <x v="2"/>
    <x v="3"/>
  </r>
  <r>
    <x v="44"/>
    <x v="107"/>
    <n v="14.285714285714286"/>
    <x v="2"/>
    <x v="3"/>
  </r>
  <r>
    <x v="44"/>
    <x v="108"/>
    <n v="0"/>
    <x v="2"/>
    <x v="3"/>
  </r>
  <r>
    <x v="44"/>
    <x v="109"/>
    <n v="9.5238095238095237"/>
    <x v="2"/>
    <x v="3"/>
  </r>
  <r>
    <x v="44"/>
    <x v="110"/>
    <n v="19.047619047619047"/>
    <x v="2"/>
    <x v="3"/>
  </r>
  <r>
    <x v="44"/>
    <x v="111"/>
    <n v="57.142857142857146"/>
    <x v="2"/>
    <x v="3"/>
  </r>
  <r>
    <x v="45"/>
    <x v="107"/>
    <n v="7.5"/>
    <x v="2"/>
    <x v="3"/>
  </r>
  <r>
    <x v="45"/>
    <x v="108"/>
    <n v="0"/>
    <x v="2"/>
    <x v="3"/>
  </r>
  <r>
    <x v="45"/>
    <x v="109"/>
    <n v="20"/>
    <x v="2"/>
    <x v="3"/>
  </r>
  <r>
    <x v="45"/>
    <x v="110"/>
    <n v="30"/>
    <x v="2"/>
    <x v="3"/>
  </r>
  <r>
    <x v="45"/>
    <x v="111"/>
    <n v="42.5"/>
    <x v="2"/>
    <x v="3"/>
  </r>
  <r>
    <x v="46"/>
    <x v="107"/>
    <n v="4.6511627906976747"/>
    <x v="2"/>
    <x v="3"/>
  </r>
  <r>
    <x v="46"/>
    <x v="108"/>
    <n v="2.3255813953488373"/>
    <x v="2"/>
    <x v="3"/>
  </r>
  <r>
    <x v="46"/>
    <x v="109"/>
    <n v="9.3023255813953494"/>
    <x v="2"/>
    <x v="3"/>
  </r>
  <r>
    <x v="46"/>
    <x v="110"/>
    <n v="39.534883720930232"/>
    <x v="2"/>
    <x v="3"/>
  </r>
  <r>
    <x v="46"/>
    <x v="111"/>
    <n v="44.186046511627907"/>
    <x v="2"/>
    <x v="3"/>
  </r>
  <r>
    <x v="47"/>
    <x v="107"/>
    <n v="33.333333333333336"/>
    <x v="2"/>
    <x v="3"/>
  </r>
  <r>
    <x v="47"/>
    <x v="108"/>
    <n v="0"/>
    <x v="2"/>
    <x v="3"/>
  </r>
  <r>
    <x v="47"/>
    <x v="109"/>
    <n v="33.333333333333336"/>
    <x v="2"/>
    <x v="3"/>
  </r>
  <r>
    <x v="47"/>
    <x v="110"/>
    <n v="11.111111111111111"/>
    <x v="2"/>
    <x v="3"/>
  </r>
  <r>
    <x v="47"/>
    <x v="111"/>
    <n v="22.222222222222221"/>
    <x v="2"/>
    <x v="3"/>
  </r>
  <r>
    <x v="41"/>
    <x v="107"/>
    <n v="7.6923076923076925"/>
    <x v="3"/>
    <x v="3"/>
  </r>
  <r>
    <x v="41"/>
    <x v="108"/>
    <n v="2.5641025641025643"/>
    <x v="3"/>
    <x v="3"/>
  </r>
  <r>
    <x v="41"/>
    <x v="109"/>
    <n v="7.6923076923076925"/>
    <x v="3"/>
    <x v="3"/>
  </r>
  <r>
    <x v="41"/>
    <x v="110"/>
    <n v="43.589743589743591"/>
    <x v="3"/>
    <x v="3"/>
  </r>
  <r>
    <x v="41"/>
    <x v="111"/>
    <n v="38.46153846153846"/>
    <x v="3"/>
    <x v="3"/>
  </r>
  <r>
    <x v="42"/>
    <x v="107"/>
    <n v="0"/>
    <x v="3"/>
    <x v="3"/>
  </r>
  <r>
    <x v="42"/>
    <x v="108"/>
    <n v="0"/>
    <x v="3"/>
    <x v="3"/>
  </r>
  <r>
    <x v="42"/>
    <x v="109"/>
    <n v="0"/>
    <x v="3"/>
    <x v="3"/>
  </r>
  <r>
    <x v="42"/>
    <x v="110"/>
    <n v="25"/>
    <x v="3"/>
    <x v="3"/>
  </r>
  <r>
    <x v="42"/>
    <x v="111"/>
    <n v="75"/>
    <x v="3"/>
    <x v="3"/>
  </r>
  <r>
    <x v="43"/>
    <x v="107"/>
    <n v="3.8314176245210727"/>
    <x v="3"/>
    <x v="3"/>
  </r>
  <r>
    <x v="43"/>
    <x v="108"/>
    <n v="1.5325670498084292"/>
    <x v="3"/>
    <x v="3"/>
  </r>
  <r>
    <x v="43"/>
    <x v="109"/>
    <n v="3.4482758620689653"/>
    <x v="3"/>
    <x v="3"/>
  </r>
  <r>
    <x v="43"/>
    <x v="110"/>
    <n v="24.137931034482758"/>
    <x v="3"/>
    <x v="3"/>
  </r>
  <r>
    <x v="43"/>
    <x v="111"/>
    <n v="67.049808429118769"/>
    <x v="3"/>
    <x v="3"/>
  </r>
  <r>
    <x v="44"/>
    <x v="107"/>
    <n v="0"/>
    <x v="3"/>
    <x v="3"/>
  </r>
  <r>
    <x v="44"/>
    <x v="108"/>
    <n v="14.285714285714286"/>
    <x v="3"/>
    <x v="3"/>
  </r>
  <r>
    <x v="44"/>
    <x v="109"/>
    <n v="0"/>
    <x v="3"/>
    <x v="3"/>
  </r>
  <r>
    <x v="44"/>
    <x v="110"/>
    <n v="28.571428571428573"/>
    <x v="3"/>
    <x v="3"/>
  </r>
  <r>
    <x v="44"/>
    <x v="111"/>
    <n v="57.142857142857146"/>
    <x v="3"/>
    <x v="3"/>
  </r>
  <r>
    <x v="45"/>
    <x v="107"/>
    <n v="3.6363636363636362"/>
    <x v="3"/>
    <x v="3"/>
  </r>
  <r>
    <x v="45"/>
    <x v="108"/>
    <n v="1.8181818181818181"/>
    <x v="3"/>
    <x v="3"/>
  </r>
  <r>
    <x v="45"/>
    <x v="109"/>
    <n v="10.909090909090908"/>
    <x v="3"/>
    <x v="3"/>
  </r>
  <r>
    <x v="45"/>
    <x v="110"/>
    <n v="32.727272727272727"/>
    <x v="3"/>
    <x v="3"/>
  </r>
  <r>
    <x v="45"/>
    <x v="111"/>
    <n v="50.909090909090907"/>
    <x v="3"/>
    <x v="3"/>
  </r>
  <r>
    <x v="46"/>
    <x v="107"/>
    <n v="1.8867924528301887"/>
    <x v="3"/>
    <x v="3"/>
  </r>
  <r>
    <x v="46"/>
    <x v="108"/>
    <n v="1.8867924528301887"/>
    <x v="3"/>
    <x v="3"/>
  </r>
  <r>
    <x v="46"/>
    <x v="109"/>
    <n v="9.433962264150944"/>
    <x v="3"/>
    <x v="3"/>
  </r>
  <r>
    <x v="46"/>
    <x v="110"/>
    <n v="47.169811320754718"/>
    <x v="3"/>
    <x v="3"/>
  </r>
  <r>
    <x v="46"/>
    <x v="111"/>
    <n v="39.622641509433961"/>
    <x v="3"/>
    <x v="3"/>
  </r>
  <r>
    <x v="47"/>
    <x v="107"/>
    <n v="10"/>
    <x v="3"/>
    <x v="3"/>
  </r>
  <r>
    <x v="47"/>
    <x v="108"/>
    <n v="10"/>
    <x v="3"/>
    <x v="3"/>
  </r>
  <r>
    <x v="47"/>
    <x v="109"/>
    <n v="30"/>
    <x v="3"/>
    <x v="3"/>
  </r>
  <r>
    <x v="47"/>
    <x v="110"/>
    <n v="20"/>
    <x v="3"/>
    <x v="3"/>
  </r>
  <r>
    <x v="47"/>
    <x v="111"/>
    <n v="30"/>
    <x v="3"/>
    <x v="3"/>
  </r>
  <r>
    <x v="41"/>
    <x v="107"/>
    <n v="5.5555555555555554"/>
    <x v="4"/>
    <x v="3"/>
  </r>
  <r>
    <x v="41"/>
    <x v="108"/>
    <n v="5.5555555555555554"/>
    <x v="4"/>
    <x v="3"/>
  </r>
  <r>
    <x v="41"/>
    <x v="109"/>
    <n v="0"/>
    <x v="4"/>
    <x v="3"/>
  </r>
  <r>
    <x v="41"/>
    <x v="110"/>
    <n v="50"/>
    <x v="4"/>
    <x v="3"/>
  </r>
  <r>
    <x v="41"/>
    <x v="111"/>
    <n v="38.888888888888886"/>
    <x v="4"/>
    <x v="3"/>
  </r>
  <r>
    <x v="42"/>
    <x v="107"/>
    <n v="0"/>
    <x v="4"/>
    <x v="3"/>
  </r>
  <r>
    <x v="42"/>
    <x v="108"/>
    <n v="12.5"/>
    <x v="4"/>
    <x v="3"/>
  </r>
  <r>
    <x v="42"/>
    <x v="109"/>
    <n v="25"/>
    <x v="4"/>
    <x v="3"/>
  </r>
  <r>
    <x v="42"/>
    <x v="110"/>
    <n v="25"/>
    <x v="4"/>
    <x v="3"/>
  </r>
  <r>
    <x v="42"/>
    <x v="111"/>
    <n v="37.5"/>
    <x v="4"/>
    <x v="3"/>
  </r>
  <r>
    <x v="43"/>
    <x v="107"/>
    <n v="4.5454545454545459"/>
    <x v="4"/>
    <x v="3"/>
  </r>
  <r>
    <x v="43"/>
    <x v="108"/>
    <n v="0"/>
    <x v="4"/>
    <x v="3"/>
  </r>
  <r>
    <x v="43"/>
    <x v="109"/>
    <n v="10.909090909090908"/>
    <x v="4"/>
    <x v="3"/>
  </r>
  <r>
    <x v="43"/>
    <x v="110"/>
    <n v="40"/>
    <x v="4"/>
    <x v="3"/>
  </r>
  <r>
    <x v="43"/>
    <x v="111"/>
    <n v="44.545454545454547"/>
    <x v="4"/>
    <x v="3"/>
  </r>
  <r>
    <x v="44"/>
    <x v="107"/>
    <n v="0"/>
    <x v="4"/>
    <x v="3"/>
  </r>
  <r>
    <x v="44"/>
    <x v="108"/>
    <n v="0"/>
    <x v="4"/>
    <x v="3"/>
  </r>
  <r>
    <x v="44"/>
    <x v="109"/>
    <n v="20"/>
    <x v="4"/>
    <x v="3"/>
  </r>
  <r>
    <x v="44"/>
    <x v="110"/>
    <n v="0"/>
    <x v="4"/>
    <x v="3"/>
  </r>
  <r>
    <x v="44"/>
    <x v="111"/>
    <n v="80"/>
    <x v="4"/>
    <x v="3"/>
  </r>
  <r>
    <x v="45"/>
    <x v="107"/>
    <n v="3.5714285714285716"/>
    <x v="4"/>
    <x v="3"/>
  </r>
  <r>
    <x v="45"/>
    <x v="108"/>
    <n v="0"/>
    <x v="4"/>
    <x v="3"/>
  </r>
  <r>
    <x v="45"/>
    <x v="109"/>
    <n v="3.5714285714285716"/>
    <x v="4"/>
    <x v="3"/>
  </r>
  <r>
    <x v="45"/>
    <x v="110"/>
    <n v="46.428571428571431"/>
    <x v="4"/>
    <x v="3"/>
  </r>
  <r>
    <x v="45"/>
    <x v="111"/>
    <n v="46.428571428571431"/>
    <x v="4"/>
    <x v="3"/>
  </r>
  <r>
    <x v="46"/>
    <x v="107"/>
    <n v="3.225806451612903"/>
    <x v="4"/>
    <x v="3"/>
  </r>
  <r>
    <x v="46"/>
    <x v="108"/>
    <n v="3.225806451612903"/>
    <x v="4"/>
    <x v="3"/>
  </r>
  <r>
    <x v="46"/>
    <x v="109"/>
    <n v="19.35483870967742"/>
    <x v="4"/>
    <x v="3"/>
  </r>
  <r>
    <x v="46"/>
    <x v="110"/>
    <n v="32.258064516129032"/>
    <x v="4"/>
    <x v="3"/>
  </r>
  <r>
    <x v="46"/>
    <x v="111"/>
    <n v="41.935483870967744"/>
    <x v="4"/>
    <x v="3"/>
  </r>
  <r>
    <x v="47"/>
    <x v="107"/>
    <n v="33.333333333333336"/>
    <x v="4"/>
    <x v="3"/>
  </r>
  <r>
    <x v="47"/>
    <x v="108"/>
    <n v="33.333333333333336"/>
    <x v="4"/>
    <x v="3"/>
  </r>
  <r>
    <x v="47"/>
    <x v="109"/>
    <n v="33.333333333333336"/>
    <x v="4"/>
    <x v="3"/>
  </r>
  <r>
    <x v="47"/>
    <x v="110"/>
    <n v="0"/>
    <x v="4"/>
    <x v="3"/>
  </r>
  <r>
    <x v="47"/>
    <x v="111"/>
    <n v="0"/>
    <x v="4"/>
    <x v="3"/>
  </r>
  <r>
    <x v="41"/>
    <x v="107"/>
    <n v="0"/>
    <x v="5"/>
    <x v="3"/>
  </r>
  <r>
    <x v="41"/>
    <x v="108"/>
    <n v="0"/>
    <x v="5"/>
    <x v="3"/>
  </r>
  <r>
    <x v="41"/>
    <x v="109"/>
    <n v="0"/>
    <x v="5"/>
    <x v="3"/>
  </r>
  <r>
    <x v="41"/>
    <x v="110"/>
    <n v="71.428571428571431"/>
    <x v="5"/>
    <x v="3"/>
  </r>
  <r>
    <x v="41"/>
    <x v="111"/>
    <n v="28.571428571428573"/>
    <x v="5"/>
    <x v="3"/>
  </r>
  <r>
    <x v="42"/>
    <x v="107"/>
    <n v="0"/>
    <x v="5"/>
    <x v="3"/>
  </r>
  <r>
    <x v="42"/>
    <x v="108"/>
    <n v="0"/>
    <x v="5"/>
    <x v="3"/>
  </r>
  <r>
    <x v="42"/>
    <x v="109"/>
    <n v="0"/>
    <x v="5"/>
    <x v="3"/>
  </r>
  <r>
    <x v="42"/>
    <x v="110"/>
    <n v="100"/>
    <x v="5"/>
    <x v="3"/>
  </r>
  <r>
    <x v="42"/>
    <x v="111"/>
    <n v="0"/>
    <x v="5"/>
    <x v="3"/>
  </r>
  <r>
    <x v="43"/>
    <x v="107"/>
    <n v="0"/>
    <x v="5"/>
    <x v="3"/>
  </r>
  <r>
    <x v="43"/>
    <x v="108"/>
    <n v="0"/>
    <x v="5"/>
    <x v="3"/>
  </r>
  <r>
    <x v="43"/>
    <x v="109"/>
    <n v="6.25"/>
    <x v="5"/>
    <x v="3"/>
  </r>
  <r>
    <x v="43"/>
    <x v="110"/>
    <n v="43.75"/>
    <x v="5"/>
    <x v="3"/>
  </r>
  <r>
    <x v="43"/>
    <x v="111"/>
    <n v="50"/>
    <x v="5"/>
    <x v="3"/>
  </r>
  <r>
    <x v="44"/>
    <x v="107"/>
    <n v="0"/>
    <x v="5"/>
    <x v="3"/>
  </r>
  <r>
    <x v="44"/>
    <x v="108"/>
    <n v="0"/>
    <x v="5"/>
    <x v="3"/>
  </r>
  <r>
    <x v="44"/>
    <x v="109"/>
    <n v="0"/>
    <x v="5"/>
    <x v="3"/>
  </r>
  <r>
    <x v="44"/>
    <x v="110"/>
    <n v="0"/>
    <x v="5"/>
    <x v="3"/>
  </r>
  <r>
    <x v="44"/>
    <x v="111"/>
    <n v="100"/>
    <x v="5"/>
    <x v="3"/>
  </r>
  <r>
    <x v="45"/>
    <x v="107"/>
    <n v="0"/>
    <x v="5"/>
    <x v="3"/>
  </r>
  <r>
    <x v="45"/>
    <x v="108"/>
    <n v="0"/>
    <x v="5"/>
    <x v="3"/>
  </r>
  <r>
    <x v="45"/>
    <x v="109"/>
    <n v="0"/>
    <x v="5"/>
    <x v="3"/>
  </r>
  <r>
    <x v="45"/>
    <x v="110"/>
    <n v="41.666666666666664"/>
    <x v="5"/>
    <x v="3"/>
  </r>
  <r>
    <x v="45"/>
    <x v="111"/>
    <n v="58.333333333333336"/>
    <x v="5"/>
    <x v="3"/>
  </r>
  <r>
    <x v="46"/>
    <x v="107"/>
    <n v="0"/>
    <x v="5"/>
    <x v="3"/>
  </r>
  <r>
    <x v="46"/>
    <x v="108"/>
    <n v="0"/>
    <x v="5"/>
    <x v="3"/>
  </r>
  <r>
    <x v="46"/>
    <x v="109"/>
    <n v="18.181818181818183"/>
    <x v="5"/>
    <x v="3"/>
  </r>
  <r>
    <x v="46"/>
    <x v="110"/>
    <n v="45.454545454545453"/>
    <x v="5"/>
    <x v="3"/>
  </r>
  <r>
    <x v="46"/>
    <x v="111"/>
    <n v="36.363636363636367"/>
    <x v="5"/>
    <x v="3"/>
  </r>
  <r>
    <x v="47"/>
    <x v="107"/>
    <n v="0"/>
    <x v="5"/>
    <x v="3"/>
  </r>
  <r>
    <x v="47"/>
    <x v="108"/>
    <n v="0"/>
    <x v="5"/>
    <x v="3"/>
  </r>
  <r>
    <x v="47"/>
    <x v="109"/>
    <n v="0"/>
    <x v="5"/>
    <x v="3"/>
  </r>
  <r>
    <x v="47"/>
    <x v="110"/>
    <n v="0"/>
    <x v="5"/>
    <x v="3"/>
  </r>
  <r>
    <x v="47"/>
    <x v="111"/>
    <n v="0"/>
    <x v="5"/>
    <x v="3"/>
  </r>
  <r>
    <x v="41"/>
    <x v="107"/>
    <n v="0"/>
    <x v="6"/>
    <x v="3"/>
  </r>
  <r>
    <x v="41"/>
    <x v="108"/>
    <n v="0"/>
    <x v="6"/>
    <x v="3"/>
  </r>
  <r>
    <x v="41"/>
    <x v="109"/>
    <n v="0"/>
    <x v="6"/>
    <x v="3"/>
  </r>
  <r>
    <x v="41"/>
    <x v="110"/>
    <n v="0"/>
    <x v="6"/>
    <x v="3"/>
  </r>
  <r>
    <x v="41"/>
    <x v="111"/>
    <n v="100"/>
    <x v="6"/>
    <x v="3"/>
  </r>
  <r>
    <x v="42"/>
    <x v="107"/>
    <n v="0"/>
    <x v="6"/>
    <x v="3"/>
  </r>
  <r>
    <x v="42"/>
    <x v="108"/>
    <n v="0"/>
    <x v="6"/>
    <x v="3"/>
  </r>
  <r>
    <x v="42"/>
    <x v="109"/>
    <n v="0"/>
    <x v="6"/>
    <x v="3"/>
  </r>
  <r>
    <x v="42"/>
    <x v="110"/>
    <n v="0"/>
    <x v="6"/>
    <x v="3"/>
  </r>
  <r>
    <x v="42"/>
    <x v="111"/>
    <n v="0"/>
    <x v="6"/>
    <x v="3"/>
  </r>
  <r>
    <x v="43"/>
    <x v="107"/>
    <n v="8.695652173913043"/>
    <x v="6"/>
    <x v="3"/>
  </r>
  <r>
    <x v="43"/>
    <x v="108"/>
    <n v="0"/>
    <x v="6"/>
    <x v="3"/>
  </r>
  <r>
    <x v="43"/>
    <x v="109"/>
    <n v="13.043478260869565"/>
    <x v="6"/>
    <x v="3"/>
  </r>
  <r>
    <x v="43"/>
    <x v="110"/>
    <n v="34.782608695652172"/>
    <x v="6"/>
    <x v="3"/>
  </r>
  <r>
    <x v="43"/>
    <x v="111"/>
    <n v="43.478260869565219"/>
    <x v="6"/>
    <x v="3"/>
  </r>
  <r>
    <x v="44"/>
    <x v="107"/>
    <n v="0"/>
    <x v="6"/>
    <x v="3"/>
  </r>
  <r>
    <x v="44"/>
    <x v="108"/>
    <n v="0"/>
    <x v="6"/>
    <x v="3"/>
  </r>
  <r>
    <x v="44"/>
    <x v="109"/>
    <n v="0"/>
    <x v="6"/>
    <x v="3"/>
  </r>
  <r>
    <x v="44"/>
    <x v="110"/>
    <n v="0"/>
    <x v="6"/>
    <x v="3"/>
  </r>
  <r>
    <x v="44"/>
    <x v="111"/>
    <n v="100"/>
    <x v="6"/>
    <x v="3"/>
  </r>
  <r>
    <x v="45"/>
    <x v="107"/>
    <n v="0"/>
    <x v="6"/>
    <x v="3"/>
  </r>
  <r>
    <x v="45"/>
    <x v="108"/>
    <n v="0"/>
    <x v="6"/>
    <x v="3"/>
  </r>
  <r>
    <x v="45"/>
    <x v="109"/>
    <n v="0"/>
    <x v="6"/>
    <x v="3"/>
  </r>
  <r>
    <x v="45"/>
    <x v="110"/>
    <n v="57.142857142857146"/>
    <x v="6"/>
    <x v="3"/>
  </r>
  <r>
    <x v="45"/>
    <x v="111"/>
    <n v="42.857142857142854"/>
    <x v="6"/>
    <x v="3"/>
  </r>
  <r>
    <x v="46"/>
    <x v="107"/>
    <n v="0"/>
    <x v="6"/>
    <x v="3"/>
  </r>
  <r>
    <x v="46"/>
    <x v="108"/>
    <n v="0"/>
    <x v="6"/>
    <x v="3"/>
  </r>
  <r>
    <x v="46"/>
    <x v="109"/>
    <n v="25"/>
    <x v="6"/>
    <x v="3"/>
  </r>
  <r>
    <x v="46"/>
    <x v="110"/>
    <n v="25"/>
    <x v="6"/>
    <x v="3"/>
  </r>
  <r>
    <x v="46"/>
    <x v="111"/>
    <n v="50"/>
    <x v="6"/>
    <x v="3"/>
  </r>
  <r>
    <x v="47"/>
    <x v="107"/>
    <n v="0"/>
    <x v="6"/>
    <x v="3"/>
  </r>
  <r>
    <x v="47"/>
    <x v="108"/>
    <n v="0"/>
    <x v="6"/>
    <x v="3"/>
  </r>
  <r>
    <x v="47"/>
    <x v="109"/>
    <n v="0"/>
    <x v="6"/>
    <x v="3"/>
  </r>
  <r>
    <x v="47"/>
    <x v="110"/>
    <n v="0"/>
    <x v="6"/>
    <x v="3"/>
  </r>
  <r>
    <x v="47"/>
    <x v="111"/>
    <n v="0"/>
    <x v="6"/>
    <x v="3"/>
  </r>
  <r>
    <x v="41"/>
    <x v="107"/>
    <n v="0"/>
    <x v="7"/>
    <x v="3"/>
  </r>
  <r>
    <x v="41"/>
    <x v="108"/>
    <n v="0"/>
    <x v="7"/>
    <x v="3"/>
  </r>
  <r>
    <x v="41"/>
    <x v="109"/>
    <n v="0"/>
    <x v="7"/>
    <x v="3"/>
  </r>
  <r>
    <x v="41"/>
    <x v="110"/>
    <n v="25"/>
    <x v="7"/>
    <x v="3"/>
  </r>
  <r>
    <x v="41"/>
    <x v="111"/>
    <n v="75"/>
    <x v="7"/>
    <x v="3"/>
  </r>
  <r>
    <x v="42"/>
    <x v="107"/>
    <n v="0"/>
    <x v="7"/>
    <x v="3"/>
  </r>
  <r>
    <x v="42"/>
    <x v="108"/>
    <n v="100"/>
    <x v="7"/>
    <x v="3"/>
  </r>
  <r>
    <x v="42"/>
    <x v="109"/>
    <n v="0"/>
    <x v="7"/>
    <x v="3"/>
  </r>
  <r>
    <x v="42"/>
    <x v="110"/>
    <n v="0"/>
    <x v="7"/>
    <x v="3"/>
  </r>
  <r>
    <x v="42"/>
    <x v="111"/>
    <n v="0"/>
    <x v="7"/>
    <x v="3"/>
  </r>
  <r>
    <x v="43"/>
    <x v="107"/>
    <n v="6.8965517241379306"/>
    <x v="7"/>
    <x v="3"/>
  </r>
  <r>
    <x v="43"/>
    <x v="108"/>
    <n v="0"/>
    <x v="7"/>
    <x v="3"/>
  </r>
  <r>
    <x v="43"/>
    <x v="109"/>
    <n v="13.793103448275861"/>
    <x v="7"/>
    <x v="3"/>
  </r>
  <r>
    <x v="43"/>
    <x v="110"/>
    <n v="44.827586206896555"/>
    <x v="7"/>
    <x v="3"/>
  </r>
  <r>
    <x v="43"/>
    <x v="111"/>
    <n v="34.482758620689658"/>
    <x v="7"/>
    <x v="3"/>
  </r>
  <r>
    <x v="44"/>
    <x v="107"/>
    <n v="0"/>
    <x v="7"/>
    <x v="3"/>
  </r>
  <r>
    <x v="44"/>
    <x v="108"/>
    <n v="0"/>
    <x v="7"/>
    <x v="3"/>
  </r>
  <r>
    <x v="44"/>
    <x v="109"/>
    <n v="50"/>
    <x v="7"/>
    <x v="3"/>
  </r>
  <r>
    <x v="44"/>
    <x v="110"/>
    <n v="0"/>
    <x v="7"/>
    <x v="3"/>
  </r>
  <r>
    <x v="44"/>
    <x v="111"/>
    <n v="50"/>
    <x v="7"/>
    <x v="3"/>
  </r>
  <r>
    <x v="45"/>
    <x v="107"/>
    <n v="0"/>
    <x v="7"/>
    <x v="3"/>
  </r>
  <r>
    <x v="45"/>
    <x v="108"/>
    <n v="0"/>
    <x v="7"/>
    <x v="3"/>
  </r>
  <r>
    <x v="45"/>
    <x v="109"/>
    <n v="33.333333333333336"/>
    <x v="7"/>
    <x v="3"/>
  </r>
  <r>
    <x v="45"/>
    <x v="110"/>
    <n v="33.333333333333336"/>
    <x v="7"/>
    <x v="3"/>
  </r>
  <r>
    <x v="45"/>
    <x v="111"/>
    <n v="33.333333333333336"/>
    <x v="7"/>
    <x v="3"/>
  </r>
  <r>
    <x v="46"/>
    <x v="107"/>
    <n v="10"/>
    <x v="7"/>
    <x v="3"/>
  </r>
  <r>
    <x v="46"/>
    <x v="108"/>
    <n v="0"/>
    <x v="7"/>
    <x v="3"/>
  </r>
  <r>
    <x v="46"/>
    <x v="109"/>
    <n v="30"/>
    <x v="7"/>
    <x v="3"/>
  </r>
  <r>
    <x v="46"/>
    <x v="110"/>
    <n v="10"/>
    <x v="7"/>
    <x v="3"/>
  </r>
  <r>
    <x v="46"/>
    <x v="111"/>
    <n v="50"/>
    <x v="7"/>
    <x v="3"/>
  </r>
  <r>
    <x v="47"/>
    <x v="107"/>
    <n v="50"/>
    <x v="7"/>
    <x v="3"/>
  </r>
  <r>
    <x v="47"/>
    <x v="108"/>
    <n v="0"/>
    <x v="7"/>
    <x v="3"/>
  </r>
  <r>
    <x v="47"/>
    <x v="109"/>
    <n v="50"/>
    <x v="7"/>
    <x v="3"/>
  </r>
  <r>
    <x v="47"/>
    <x v="110"/>
    <n v="0"/>
    <x v="7"/>
    <x v="3"/>
  </r>
  <r>
    <x v="47"/>
    <x v="111"/>
    <n v="0"/>
    <x v="7"/>
    <x v="3"/>
  </r>
  <r>
    <x v="41"/>
    <x v="107"/>
    <n v="16.666666666666668"/>
    <x v="8"/>
    <x v="3"/>
  </r>
  <r>
    <x v="41"/>
    <x v="108"/>
    <n v="16.666666666666668"/>
    <x v="8"/>
    <x v="3"/>
  </r>
  <r>
    <x v="41"/>
    <x v="109"/>
    <n v="0"/>
    <x v="8"/>
    <x v="3"/>
  </r>
  <r>
    <x v="41"/>
    <x v="110"/>
    <n v="50"/>
    <x v="8"/>
    <x v="3"/>
  </r>
  <r>
    <x v="41"/>
    <x v="111"/>
    <n v="16.666666666666668"/>
    <x v="8"/>
    <x v="3"/>
  </r>
  <r>
    <x v="42"/>
    <x v="107"/>
    <n v="0"/>
    <x v="8"/>
    <x v="3"/>
  </r>
  <r>
    <x v="42"/>
    <x v="108"/>
    <n v="0"/>
    <x v="8"/>
    <x v="3"/>
  </r>
  <r>
    <x v="42"/>
    <x v="109"/>
    <n v="33.333333333333336"/>
    <x v="8"/>
    <x v="3"/>
  </r>
  <r>
    <x v="42"/>
    <x v="110"/>
    <n v="16.666666666666668"/>
    <x v="8"/>
    <x v="3"/>
  </r>
  <r>
    <x v="42"/>
    <x v="111"/>
    <n v="50"/>
    <x v="8"/>
    <x v="3"/>
  </r>
  <r>
    <x v="43"/>
    <x v="107"/>
    <n v="3.8461538461538463"/>
    <x v="8"/>
    <x v="3"/>
  </r>
  <r>
    <x v="43"/>
    <x v="108"/>
    <n v="0"/>
    <x v="8"/>
    <x v="3"/>
  </r>
  <r>
    <x v="43"/>
    <x v="109"/>
    <n v="11.538461538461538"/>
    <x v="8"/>
    <x v="3"/>
  </r>
  <r>
    <x v="43"/>
    <x v="110"/>
    <n v="34.615384615384613"/>
    <x v="8"/>
    <x v="3"/>
  </r>
  <r>
    <x v="43"/>
    <x v="111"/>
    <n v="50"/>
    <x v="8"/>
    <x v="3"/>
  </r>
  <r>
    <x v="44"/>
    <x v="107"/>
    <n v="0"/>
    <x v="8"/>
    <x v="3"/>
  </r>
  <r>
    <x v="44"/>
    <x v="108"/>
    <n v="0"/>
    <x v="8"/>
    <x v="3"/>
  </r>
  <r>
    <x v="44"/>
    <x v="109"/>
    <n v="0"/>
    <x v="8"/>
    <x v="3"/>
  </r>
  <r>
    <x v="44"/>
    <x v="110"/>
    <n v="0"/>
    <x v="8"/>
    <x v="3"/>
  </r>
  <r>
    <x v="44"/>
    <x v="111"/>
    <n v="0"/>
    <x v="8"/>
    <x v="3"/>
  </r>
  <r>
    <x v="45"/>
    <x v="107"/>
    <n v="16.666666666666668"/>
    <x v="8"/>
    <x v="3"/>
  </r>
  <r>
    <x v="45"/>
    <x v="108"/>
    <n v="0"/>
    <x v="8"/>
    <x v="3"/>
  </r>
  <r>
    <x v="45"/>
    <x v="109"/>
    <n v="0"/>
    <x v="8"/>
    <x v="3"/>
  </r>
  <r>
    <x v="45"/>
    <x v="110"/>
    <n v="50"/>
    <x v="8"/>
    <x v="3"/>
  </r>
  <r>
    <x v="45"/>
    <x v="111"/>
    <n v="33.333333333333336"/>
    <x v="8"/>
    <x v="3"/>
  </r>
  <r>
    <x v="46"/>
    <x v="107"/>
    <n v="0"/>
    <x v="8"/>
    <x v="3"/>
  </r>
  <r>
    <x v="46"/>
    <x v="108"/>
    <n v="16.666666666666668"/>
    <x v="8"/>
    <x v="3"/>
  </r>
  <r>
    <x v="46"/>
    <x v="109"/>
    <n v="0"/>
    <x v="8"/>
    <x v="3"/>
  </r>
  <r>
    <x v="46"/>
    <x v="110"/>
    <n v="50"/>
    <x v="8"/>
    <x v="3"/>
  </r>
  <r>
    <x v="46"/>
    <x v="111"/>
    <n v="33.333333333333336"/>
    <x v="8"/>
    <x v="3"/>
  </r>
  <r>
    <x v="47"/>
    <x v="107"/>
    <n v="0"/>
    <x v="8"/>
    <x v="3"/>
  </r>
  <r>
    <x v="47"/>
    <x v="108"/>
    <n v="100"/>
    <x v="8"/>
    <x v="3"/>
  </r>
  <r>
    <x v="47"/>
    <x v="109"/>
    <n v="0"/>
    <x v="8"/>
    <x v="3"/>
  </r>
  <r>
    <x v="47"/>
    <x v="110"/>
    <n v="0"/>
    <x v="8"/>
    <x v="3"/>
  </r>
  <r>
    <x v="47"/>
    <x v="111"/>
    <n v="0"/>
    <x v="8"/>
    <x v="3"/>
  </r>
  <r>
    <x v="41"/>
    <x v="107"/>
    <n v="0"/>
    <x v="9"/>
    <x v="3"/>
  </r>
  <r>
    <x v="41"/>
    <x v="108"/>
    <n v="0"/>
    <x v="9"/>
    <x v="3"/>
  </r>
  <r>
    <x v="41"/>
    <x v="109"/>
    <n v="16.666666666666668"/>
    <x v="9"/>
    <x v="3"/>
  </r>
  <r>
    <x v="41"/>
    <x v="110"/>
    <n v="66.666666666666671"/>
    <x v="9"/>
    <x v="3"/>
  </r>
  <r>
    <x v="41"/>
    <x v="111"/>
    <n v="16.666666666666668"/>
    <x v="9"/>
    <x v="3"/>
  </r>
  <r>
    <x v="42"/>
    <x v="107"/>
    <n v="0"/>
    <x v="9"/>
    <x v="3"/>
  </r>
  <r>
    <x v="42"/>
    <x v="108"/>
    <n v="0"/>
    <x v="9"/>
    <x v="3"/>
  </r>
  <r>
    <x v="42"/>
    <x v="109"/>
    <n v="0"/>
    <x v="9"/>
    <x v="3"/>
  </r>
  <r>
    <x v="42"/>
    <x v="110"/>
    <n v="0"/>
    <x v="9"/>
    <x v="3"/>
  </r>
  <r>
    <x v="42"/>
    <x v="111"/>
    <n v="0"/>
    <x v="9"/>
    <x v="3"/>
  </r>
  <r>
    <x v="43"/>
    <x v="107"/>
    <n v="0"/>
    <x v="9"/>
    <x v="3"/>
  </r>
  <r>
    <x v="43"/>
    <x v="108"/>
    <n v="0"/>
    <x v="9"/>
    <x v="3"/>
  </r>
  <r>
    <x v="43"/>
    <x v="109"/>
    <n v="13.636363636363637"/>
    <x v="9"/>
    <x v="3"/>
  </r>
  <r>
    <x v="43"/>
    <x v="110"/>
    <n v="59.090909090909093"/>
    <x v="9"/>
    <x v="3"/>
  </r>
  <r>
    <x v="43"/>
    <x v="111"/>
    <n v="27.272727272727273"/>
    <x v="9"/>
    <x v="3"/>
  </r>
  <r>
    <x v="44"/>
    <x v="107"/>
    <n v="0"/>
    <x v="9"/>
    <x v="3"/>
  </r>
  <r>
    <x v="44"/>
    <x v="108"/>
    <n v="0"/>
    <x v="9"/>
    <x v="3"/>
  </r>
  <r>
    <x v="44"/>
    <x v="109"/>
    <n v="0"/>
    <x v="9"/>
    <x v="3"/>
  </r>
  <r>
    <x v="44"/>
    <x v="110"/>
    <n v="50"/>
    <x v="9"/>
    <x v="3"/>
  </r>
  <r>
    <x v="44"/>
    <x v="111"/>
    <n v="50"/>
    <x v="9"/>
    <x v="3"/>
  </r>
  <r>
    <x v="45"/>
    <x v="107"/>
    <n v="0"/>
    <x v="9"/>
    <x v="3"/>
  </r>
  <r>
    <x v="45"/>
    <x v="108"/>
    <n v="0"/>
    <x v="9"/>
    <x v="3"/>
  </r>
  <r>
    <x v="45"/>
    <x v="109"/>
    <n v="0"/>
    <x v="9"/>
    <x v="3"/>
  </r>
  <r>
    <x v="45"/>
    <x v="110"/>
    <n v="62.5"/>
    <x v="9"/>
    <x v="3"/>
  </r>
  <r>
    <x v="45"/>
    <x v="111"/>
    <n v="37.5"/>
    <x v="9"/>
    <x v="3"/>
  </r>
  <r>
    <x v="46"/>
    <x v="107"/>
    <n v="0"/>
    <x v="9"/>
    <x v="3"/>
  </r>
  <r>
    <x v="46"/>
    <x v="108"/>
    <n v="0"/>
    <x v="9"/>
    <x v="3"/>
  </r>
  <r>
    <x v="46"/>
    <x v="109"/>
    <n v="0"/>
    <x v="9"/>
    <x v="3"/>
  </r>
  <r>
    <x v="46"/>
    <x v="110"/>
    <n v="75"/>
    <x v="9"/>
    <x v="3"/>
  </r>
  <r>
    <x v="46"/>
    <x v="111"/>
    <n v="25"/>
    <x v="9"/>
    <x v="3"/>
  </r>
  <r>
    <x v="47"/>
    <x v="107"/>
    <n v="0"/>
    <x v="9"/>
    <x v="3"/>
  </r>
  <r>
    <x v="47"/>
    <x v="108"/>
    <n v="0"/>
    <x v="9"/>
    <x v="3"/>
  </r>
  <r>
    <x v="47"/>
    <x v="109"/>
    <n v="0"/>
    <x v="9"/>
    <x v="3"/>
  </r>
  <r>
    <x v="47"/>
    <x v="110"/>
    <n v="0"/>
    <x v="9"/>
    <x v="3"/>
  </r>
  <r>
    <x v="47"/>
    <x v="111"/>
    <n v="0"/>
    <x v="9"/>
    <x v="3"/>
  </r>
  <r>
    <x v="41"/>
    <x v="107"/>
    <n v="0"/>
    <x v="10"/>
    <x v="3"/>
  </r>
  <r>
    <x v="41"/>
    <x v="108"/>
    <n v="0"/>
    <x v="10"/>
    <x v="3"/>
  </r>
  <r>
    <x v="41"/>
    <x v="109"/>
    <n v="25"/>
    <x v="10"/>
    <x v="3"/>
  </r>
  <r>
    <x v="41"/>
    <x v="110"/>
    <n v="50"/>
    <x v="10"/>
    <x v="3"/>
  </r>
  <r>
    <x v="41"/>
    <x v="111"/>
    <n v="25"/>
    <x v="10"/>
    <x v="3"/>
  </r>
  <r>
    <x v="42"/>
    <x v="107"/>
    <n v="0"/>
    <x v="10"/>
    <x v="3"/>
  </r>
  <r>
    <x v="42"/>
    <x v="108"/>
    <n v="0"/>
    <x v="10"/>
    <x v="3"/>
  </r>
  <r>
    <x v="42"/>
    <x v="109"/>
    <n v="0"/>
    <x v="10"/>
    <x v="3"/>
  </r>
  <r>
    <x v="42"/>
    <x v="110"/>
    <n v="50"/>
    <x v="10"/>
    <x v="3"/>
  </r>
  <r>
    <x v="42"/>
    <x v="111"/>
    <n v="50"/>
    <x v="10"/>
    <x v="3"/>
  </r>
  <r>
    <x v="43"/>
    <x v="107"/>
    <n v="0"/>
    <x v="10"/>
    <x v="3"/>
  </r>
  <r>
    <x v="43"/>
    <x v="108"/>
    <n v="12"/>
    <x v="10"/>
    <x v="3"/>
  </r>
  <r>
    <x v="43"/>
    <x v="109"/>
    <n v="4"/>
    <x v="10"/>
    <x v="3"/>
  </r>
  <r>
    <x v="43"/>
    <x v="110"/>
    <n v="20"/>
    <x v="10"/>
    <x v="3"/>
  </r>
  <r>
    <x v="43"/>
    <x v="111"/>
    <n v="64"/>
    <x v="10"/>
    <x v="3"/>
  </r>
  <r>
    <x v="44"/>
    <x v="107"/>
    <n v="0"/>
    <x v="10"/>
    <x v="3"/>
  </r>
  <r>
    <x v="44"/>
    <x v="108"/>
    <n v="0"/>
    <x v="10"/>
    <x v="3"/>
  </r>
  <r>
    <x v="44"/>
    <x v="109"/>
    <n v="0"/>
    <x v="10"/>
    <x v="3"/>
  </r>
  <r>
    <x v="44"/>
    <x v="110"/>
    <n v="0"/>
    <x v="10"/>
    <x v="3"/>
  </r>
  <r>
    <x v="44"/>
    <x v="111"/>
    <n v="100"/>
    <x v="10"/>
    <x v="3"/>
  </r>
  <r>
    <x v="45"/>
    <x v="107"/>
    <n v="0"/>
    <x v="10"/>
    <x v="3"/>
  </r>
  <r>
    <x v="45"/>
    <x v="108"/>
    <n v="11.111111111111111"/>
    <x v="10"/>
    <x v="3"/>
  </r>
  <r>
    <x v="45"/>
    <x v="109"/>
    <n v="0"/>
    <x v="10"/>
    <x v="3"/>
  </r>
  <r>
    <x v="45"/>
    <x v="110"/>
    <n v="33.333333333333336"/>
    <x v="10"/>
    <x v="3"/>
  </r>
  <r>
    <x v="45"/>
    <x v="111"/>
    <n v="55.555555555555557"/>
    <x v="10"/>
    <x v="3"/>
  </r>
  <r>
    <x v="46"/>
    <x v="107"/>
    <n v="0"/>
    <x v="10"/>
    <x v="3"/>
  </r>
  <r>
    <x v="46"/>
    <x v="108"/>
    <n v="0"/>
    <x v="10"/>
    <x v="3"/>
  </r>
  <r>
    <x v="46"/>
    <x v="109"/>
    <n v="0"/>
    <x v="10"/>
    <x v="3"/>
  </r>
  <r>
    <x v="46"/>
    <x v="110"/>
    <n v="20"/>
    <x v="10"/>
    <x v="3"/>
  </r>
  <r>
    <x v="46"/>
    <x v="111"/>
    <n v="80"/>
    <x v="10"/>
    <x v="3"/>
  </r>
  <r>
    <x v="47"/>
    <x v="107"/>
    <n v="50"/>
    <x v="10"/>
    <x v="3"/>
  </r>
  <r>
    <x v="47"/>
    <x v="108"/>
    <n v="0"/>
    <x v="10"/>
    <x v="3"/>
  </r>
  <r>
    <x v="47"/>
    <x v="109"/>
    <n v="0"/>
    <x v="10"/>
    <x v="3"/>
  </r>
  <r>
    <x v="47"/>
    <x v="110"/>
    <n v="50"/>
    <x v="10"/>
    <x v="3"/>
  </r>
  <r>
    <x v="47"/>
    <x v="111"/>
    <n v="0"/>
    <x v="10"/>
    <x v="3"/>
  </r>
  <r>
    <x v="41"/>
    <x v="107"/>
    <n v="0"/>
    <x v="11"/>
    <x v="3"/>
  </r>
  <r>
    <x v="41"/>
    <x v="108"/>
    <n v="0"/>
    <x v="11"/>
    <x v="3"/>
  </r>
  <r>
    <x v="41"/>
    <x v="109"/>
    <n v="0"/>
    <x v="11"/>
    <x v="3"/>
  </r>
  <r>
    <x v="41"/>
    <x v="110"/>
    <n v="0"/>
    <x v="11"/>
    <x v="3"/>
  </r>
  <r>
    <x v="41"/>
    <x v="111"/>
    <n v="100"/>
    <x v="11"/>
    <x v="3"/>
  </r>
  <r>
    <x v="42"/>
    <x v="107"/>
    <n v="0"/>
    <x v="11"/>
    <x v="3"/>
  </r>
  <r>
    <x v="42"/>
    <x v="108"/>
    <n v="0"/>
    <x v="11"/>
    <x v="3"/>
  </r>
  <r>
    <x v="42"/>
    <x v="109"/>
    <n v="0"/>
    <x v="11"/>
    <x v="3"/>
  </r>
  <r>
    <x v="42"/>
    <x v="110"/>
    <n v="100"/>
    <x v="11"/>
    <x v="3"/>
  </r>
  <r>
    <x v="42"/>
    <x v="111"/>
    <n v="0"/>
    <x v="11"/>
    <x v="3"/>
  </r>
  <r>
    <x v="43"/>
    <x v="107"/>
    <n v="0"/>
    <x v="11"/>
    <x v="3"/>
  </r>
  <r>
    <x v="43"/>
    <x v="108"/>
    <n v="0"/>
    <x v="11"/>
    <x v="3"/>
  </r>
  <r>
    <x v="43"/>
    <x v="109"/>
    <n v="6.666666666666667"/>
    <x v="11"/>
    <x v="3"/>
  </r>
  <r>
    <x v="43"/>
    <x v="110"/>
    <n v="53.333333333333336"/>
    <x v="11"/>
    <x v="3"/>
  </r>
  <r>
    <x v="43"/>
    <x v="111"/>
    <n v="40"/>
    <x v="11"/>
    <x v="3"/>
  </r>
  <r>
    <x v="44"/>
    <x v="107"/>
    <n v="0"/>
    <x v="11"/>
    <x v="3"/>
  </r>
  <r>
    <x v="44"/>
    <x v="108"/>
    <n v="0"/>
    <x v="11"/>
    <x v="3"/>
  </r>
  <r>
    <x v="44"/>
    <x v="109"/>
    <n v="0"/>
    <x v="11"/>
    <x v="3"/>
  </r>
  <r>
    <x v="44"/>
    <x v="110"/>
    <n v="0"/>
    <x v="11"/>
    <x v="3"/>
  </r>
  <r>
    <x v="44"/>
    <x v="111"/>
    <n v="0"/>
    <x v="11"/>
    <x v="3"/>
  </r>
  <r>
    <x v="45"/>
    <x v="107"/>
    <n v="0"/>
    <x v="11"/>
    <x v="3"/>
  </r>
  <r>
    <x v="45"/>
    <x v="108"/>
    <n v="0"/>
    <x v="11"/>
    <x v="3"/>
  </r>
  <r>
    <x v="45"/>
    <x v="109"/>
    <n v="0"/>
    <x v="11"/>
    <x v="3"/>
  </r>
  <r>
    <x v="45"/>
    <x v="110"/>
    <n v="71.428571428571431"/>
    <x v="11"/>
    <x v="3"/>
  </r>
  <r>
    <x v="45"/>
    <x v="111"/>
    <n v="28.571428571428573"/>
    <x v="11"/>
    <x v="3"/>
  </r>
  <r>
    <x v="46"/>
    <x v="107"/>
    <n v="0"/>
    <x v="11"/>
    <x v="3"/>
  </r>
  <r>
    <x v="46"/>
    <x v="108"/>
    <n v="0"/>
    <x v="11"/>
    <x v="3"/>
  </r>
  <r>
    <x v="46"/>
    <x v="109"/>
    <n v="0"/>
    <x v="11"/>
    <x v="3"/>
  </r>
  <r>
    <x v="46"/>
    <x v="110"/>
    <n v="25"/>
    <x v="11"/>
    <x v="3"/>
  </r>
  <r>
    <x v="46"/>
    <x v="111"/>
    <n v="75"/>
    <x v="11"/>
    <x v="3"/>
  </r>
  <r>
    <x v="47"/>
    <x v="107"/>
    <n v="0"/>
    <x v="11"/>
    <x v="3"/>
  </r>
  <r>
    <x v="47"/>
    <x v="108"/>
    <n v="0"/>
    <x v="11"/>
    <x v="3"/>
  </r>
  <r>
    <x v="47"/>
    <x v="109"/>
    <n v="50"/>
    <x v="11"/>
    <x v="3"/>
  </r>
  <r>
    <x v="47"/>
    <x v="110"/>
    <n v="0"/>
    <x v="11"/>
    <x v="3"/>
  </r>
  <r>
    <x v="47"/>
    <x v="111"/>
    <n v="50"/>
    <x v="11"/>
    <x v="3"/>
  </r>
  <r>
    <x v="41"/>
    <x v="107"/>
    <n v="0"/>
    <x v="12"/>
    <x v="3"/>
  </r>
  <r>
    <x v="41"/>
    <x v="108"/>
    <n v="0"/>
    <x v="12"/>
    <x v="3"/>
  </r>
  <r>
    <x v="41"/>
    <x v="109"/>
    <n v="0"/>
    <x v="12"/>
    <x v="3"/>
  </r>
  <r>
    <x v="41"/>
    <x v="110"/>
    <n v="25"/>
    <x v="12"/>
    <x v="3"/>
  </r>
  <r>
    <x v="41"/>
    <x v="111"/>
    <n v="75"/>
    <x v="12"/>
    <x v="3"/>
  </r>
  <r>
    <x v="42"/>
    <x v="107"/>
    <n v="0"/>
    <x v="12"/>
    <x v="3"/>
  </r>
  <r>
    <x v="42"/>
    <x v="108"/>
    <n v="0"/>
    <x v="12"/>
    <x v="3"/>
  </r>
  <r>
    <x v="42"/>
    <x v="109"/>
    <n v="0"/>
    <x v="12"/>
    <x v="3"/>
  </r>
  <r>
    <x v="42"/>
    <x v="110"/>
    <n v="100"/>
    <x v="12"/>
    <x v="3"/>
  </r>
  <r>
    <x v="42"/>
    <x v="111"/>
    <n v="0"/>
    <x v="12"/>
    <x v="3"/>
  </r>
  <r>
    <x v="43"/>
    <x v="107"/>
    <n v="4.5454545454545459"/>
    <x v="12"/>
    <x v="3"/>
  </r>
  <r>
    <x v="43"/>
    <x v="108"/>
    <n v="0"/>
    <x v="12"/>
    <x v="3"/>
  </r>
  <r>
    <x v="43"/>
    <x v="109"/>
    <n v="9.0909090909090917"/>
    <x v="12"/>
    <x v="3"/>
  </r>
  <r>
    <x v="43"/>
    <x v="110"/>
    <n v="40.909090909090907"/>
    <x v="12"/>
    <x v="3"/>
  </r>
  <r>
    <x v="43"/>
    <x v="111"/>
    <n v="45.454545454545453"/>
    <x v="12"/>
    <x v="3"/>
  </r>
  <r>
    <x v="44"/>
    <x v="107"/>
    <n v="0"/>
    <x v="12"/>
    <x v="3"/>
  </r>
  <r>
    <x v="44"/>
    <x v="108"/>
    <n v="0"/>
    <x v="12"/>
    <x v="3"/>
  </r>
  <r>
    <x v="44"/>
    <x v="109"/>
    <n v="0"/>
    <x v="12"/>
    <x v="3"/>
  </r>
  <r>
    <x v="44"/>
    <x v="110"/>
    <n v="0"/>
    <x v="12"/>
    <x v="3"/>
  </r>
  <r>
    <x v="44"/>
    <x v="111"/>
    <n v="100"/>
    <x v="12"/>
    <x v="3"/>
  </r>
  <r>
    <x v="45"/>
    <x v="107"/>
    <n v="0"/>
    <x v="12"/>
    <x v="3"/>
  </r>
  <r>
    <x v="45"/>
    <x v="108"/>
    <n v="0"/>
    <x v="12"/>
    <x v="3"/>
  </r>
  <r>
    <x v="45"/>
    <x v="109"/>
    <n v="16.666666666666668"/>
    <x v="12"/>
    <x v="3"/>
  </r>
  <r>
    <x v="45"/>
    <x v="110"/>
    <n v="16.666666666666668"/>
    <x v="12"/>
    <x v="3"/>
  </r>
  <r>
    <x v="45"/>
    <x v="111"/>
    <n v="66.666666666666671"/>
    <x v="12"/>
    <x v="3"/>
  </r>
  <r>
    <x v="46"/>
    <x v="107"/>
    <n v="0"/>
    <x v="12"/>
    <x v="3"/>
  </r>
  <r>
    <x v="46"/>
    <x v="108"/>
    <n v="0"/>
    <x v="12"/>
    <x v="3"/>
  </r>
  <r>
    <x v="46"/>
    <x v="109"/>
    <n v="0"/>
    <x v="12"/>
    <x v="3"/>
  </r>
  <r>
    <x v="46"/>
    <x v="110"/>
    <n v="25"/>
    <x v="12"/>
    <x v="3"/>
  </r>
  <r>
    <x v="46"/>
    <x v="111"/>
    <n v="75"/>
    <x v="12"/>
    <x v="3"/>
  </r>
  <r>
    <x v="47"/>
    <x v="107"/>
    <n v="11.111111111111111"/>
    <x v="12"/>
    <x v="3"/>
  </r>
  <r>
    <x v="47"/>
    <x v="108"/>
    <n v="0"/>
    <x v="12"/>
    <x v="3"/>
  </r>
  <r>
    <x v="47"/>
    <x v="109"/>
    <n v="33.333333333333336"/>
    <x v="12"/>
    <x v="3"/>
  </r>
  <r>
    <x v="47"/>
    <x v="110"/>
    <n v="44.444444444444443"/>
    <x v="12"/>
    <x v="3"/>
  </r>
  <r>
    <x v="47"/>
    <x v="111"/>
    <n v="11.111111111111111"/>
    <x v="12"/>
    <x v="3"/>
  </r>
  <r>
    <x v="41"/>
    <x v="107"/>
    <n v="0"/>
    <x v="13"/>
    <x v="3"/>
  </r>
  <r>
    <x v="41"/>
    <x v="108"/>
    <n v="0"/>
    <x v="13"/>
    <x v="3"/>
  </r>
  <r>
    <x v="41"/>
    <x v="109"/>
    <n v="0"/>
    <x v="13"/>
    <x v="3"/>
  </r>
  <r>
    <x v="41"/>
    <x v="110"/>
    <n v="20"/>
    <x v="13"/>
    <x v="3"/>
  </r>
  <r>
    <x v="41"/>
    <x v="111"/>
    <n v="80"/>
    <x v="13"/>
    <x v="3"/>
  </r>
  <r>
    <x v="42"/>
    <x v="107"/>
    <n v="0"/>
    <x v="13"/>
    <x v="3"/>
  </r>
  <r>
    <x v="42"/>
    <x v="108"/>
    <n v="0"/>
    <x v="13"/>
    <x v="3"/>
  </r>
  <r>
    <x v="42"/>
    <x v="109"/>
    <n v="0"/>
    <x v="13"/>
    <x v="3"/>
  </r>
  <r>
    <x v="42"/>
    <x v="110"/>
    <n v="0"/>
    <x v="13"/>
    <x v="3"/>
  </r>
  <r>
    <x v="42"/>
    <x v="111"/>
    <n v="0"/>
    <x v="13"/>
    <x v="3"/>
  </r>
  <r>
    <x v="43"/>
    <x v="107"/>
    <n v="4.166666666666667"/>
    <x v="13"/>
    <x v="3"/>
  </r>
  <r>
    <x v="43"/>
    <x v="108"/>
    <n v="0"/>
    <x v="13"/>
    <x v="3"/>
  </r>
  <r>
    <x v="43"/>
    <x v="109"/>
    <n v="8.3333333333333339"/>
    <x v="13"/>
    <x v="3"/>
  </r>
  <r>
    <x v="43"/>
    <x v="110"/>
    <n v="20.833333333333332"/>
    <x v="13"/>
    <x v="3"/>
  </r>
  <r>
    <x v="43"/>
    <x v="111"/>
    <n v="66.666666666666671"/>
    <x v="13"/>
    <x v="3"/>
  </r>
  <r>
    <x v="44"/>
    <x v="107"/>
    <n v="0"/>
    <x v="13"/>
    <x v="3"/>
  </r>
  <r>
    <x v="44"/>
    <x v="108"/>
    <n v="0"/>
    <x v="13"/>
    <x v="3"/>
  </r>
  <r>
    <x v="44"/>
    <x v="109"/>
    <n v="50"/>
    <x v="13"/>
    <x v="3"/>
  </r>
  <r>
    <x v="44"/>
    <x v="110"/>
    <n v="0"/>
    <x v="13"/>
    <x v="3"/>
  </r>
  <r>
    <x v="44"/>
    <x v="111"/>
    <n v="50"/>
    <x v="13"/>
    <x v="3"/>
  </r>
  <r>
    <x v="45"/>
    <x v="107"/>
    <n v="0"/>
    <x v="13"/>
    <x v="3"/>
  </r>
  <r>
    <x v="45"/>
    <x v="108"/>
    <n v="0"/>
    <x v="13"/>
    <x v="3"/>
  </r>
  <r>
    <x v="45"/>
    <x v="109"/>
    <n v="0"/>
    <x v="13"/>
    <x v="3"/>
  </r>
  <r>
    <x v="45"/>
    <x v="110"/>
    <n v="50"/>
    <x v="13"/>
    <x v="3"/>
  </r>
  <r>
    <x v="45"/>
    <x v="111"/>
    <n v="50"/>
    <x v="13"/>
    <x v="3"/>
  </r>
  <r>
    <x v="46"/>
    <x v="107"/>
    <n v="0"/>
    <x v="13"/>
    <x v="3"/>
  </r>
  <r>
    <x v="46"/>
    <x v="108"/>
    <n v="0"/>
    <x v="13"/>
    <x v="3"/>
  </r>
  <r>
    <x v="46"/>
    <x v="109"/>
    <n v="0"/>
    <x v="13"/>
    <x v="3"/>
  </r>
  <r>
    <x v="46"/>
    <x v="110"/>
    <n v="0"/>
    <x v="13"/>
    <x v="3"/>
  </r>
  <r>
    <x v="46"/>
    <x v="111"/>
    <n v="100"/>
    <x v="13"/>
    <x v="3"/>
  </r>
  <r>
    <x v="47"/>
    <x v="107"/>
    <n v="0"/>
    <x v="13"/>
    <x v="3"/>
  </r>
  <r>
    <x v="47"/>
    <x v="108"/>
    <n v="0"/>
    <x v="13"/>
    <x v="3"/>
  </r>
  <r>
    <x v="47"/>
    <x v="109"/>
    <n v="66.666666666666671"/>
    <x v="13"/>
    <x v="3"/>
  </r>
  <r>
    <x v="47"/>
    <x v="110"/>
    <n v="0"/>
    <x v="13"/>
    <x v="3"/>
  </r>
  <r>
    <x v="47"/>
    <x v="111"/>
    <n v="33.333333333333336"/>
    <x v="13"/>
    <x v="3"/>
  </r>
  <r>
    <x v="41"/>
    <x v="107"/>
    <n v="0"/>
    <x v="14"/>
    <x v="3"/>
  </r>
  <r>
    <x v="41"/>
    <x v="108"/>
    <n v="0"/>
    <x v="14"/>
    <x v="3"/>
  </r>
  <r>
    <x v="41"/>
    <x v="109"/>
    <n v="0"/>
    <x v="14"/>
    <x v="3"/>
  </r>
  <r>
    <x v="41"/>
    <x v="110"/>
    <n v="100"/>
    <x v="14"/>
    <x v="3"/>
  </r>
  <r>
    <x v="41"/>
    <x v="111"/>
    <n v="0"/>
    <x v="14"/>
    <x v="3"/>
  </r>
  <r>
    <x v="42"/>
    <x v="107"/>
    <n v="0"/>
    <x v="14"/>
    <x v="3"/>
  </r>
  <r>
    <x v="42"/>
    <x v="108"/>
    <n v="0"/>
    <x v="14"/>
    <x v="3"/>
  </r>
  <r>
    <x v="42"/>
    <x v="109"/>
    <n v="0"/>
    <x v="14"/>
    <x v="3"/>
  </r>
  <r>
    <x v="42"/>
    <x v="110"/>
    <n v="50"/>
    <x v="14"/>
    <x v="3"/>
  </r>
  <r>
    <x v="42"/>
    <x v="111"/>
    <n v="50"/>
    <x v="14"/>
    <x v="3"/>
  </r>
  <r>
    <x v="43"/>
    <x v="107"/>
    <n v="0"/>
    <x v="14"/>
    <x v="3"/>
  </r>
  <r>
    <x v="43"/>
    <x v="108"/>
    <n v="7.1428571428571432"/>
    <x v="14"/>
    <x v="3"/>
  </r>
  <r>
    <x v="43"/>
    <x v="109"/>
    <n v="14.285714285714286"/>
    <x v="14"/>
    <x v="3"/>
  </r>
  <r>
    <x v="43"/>
    <x v="110"/>
    <n v="50"/>
    <x v="14"/>
    <x v="3"/>
  </r>
  <r>
    <x v="43"/>
    <x v="111"/>
    <n v="28.571428571428573"/>
    <x v="14"/>
    <x v="3"/>
  </r>
  <r>
    <x v="44"/>
    <x v="107"/>
    <n v="0"/>
    <x v="14"/>
    <x v="3"/>
  </r>
  <r>
    <x v="44"/>
    <x v="108"/>
    <n v="0"/>
    <x v="14"/>
    <x v="3"/>
  </r>
  <r>
    <x v="44"/>
    <x v="109"/>
    <n v="0"/>
    <x v="14"/>
    <x v="3"/>
  </r>
  <r>
    <x v="44"/>
    <x v="110"/>
    <n v="0"/>
    <x v="14"/>
    <x v="3"/>
  </r>
  <r>
    <x v="44"/>
    <x v="111"/>
    <n v="0"/>
    <x v="14"/>
    <x v="3"/>
  </r>
  <r>
    <x v="45"/>
    <x v="107"/>
    <n v="50"/>
    <x v="14"/>
    <x v="3"/>
  </r>
  <r>
    <x v="45"/>
    <x v="108"/>
    <n v="0"/>
    <x v="14"/>
    <x v="3"/>
  </r>
  <r>
    <x v="45"/>
    <x v="109"/>
    <n v="25"/>
    <x v="14"/>
    <x v="3"/>
  </r>
  <r>
    <x v="45"/>
    <x v="110"/>
    <n v="25"/>
    <x v="14"/>
    <x v="3"/>
  </r>
  <r>
    <x v="45"/>
    <x v="111"/>
    <n v="0"/>
    <x v="14"/>
    <x v="3"/>
  </r>
  <r>
    <x v="46"/>
    <x v="107"/>
    <n v="0"/>
    <x v="14"/>
    <x v="3"/>
  </r>
  <r>
    <x v="46"/>
    <x v="108"/>
    <n v="0"/>
    <x v="14"/>
    <x v="3"/>
  </r>
  <r>
    <x v="46"/>
    <x v="109"/>
    <n v="0"/>
    <x v="14"/>
    <x v="3"/>
  </r>
  <r>
    <x v="46"/>
    <x v="110"/>
    <n v="100"/>
    <x v="14"/>
    <x v="3"/>
  </r>
  <r>
    <x v="46"/>
    <x v="111"/>
    <n v="0"/>
    <x v="14"/>
    <x v="3"/>
  </r>
  <r>
    <x v="47"/>
    <x v="107"/>
    <n v="0"/>
    <x v="14"/>
    <x v="3"/>
  </r>
  <r>
    <x v="47"/>
    <x v="108"/>
    <n v="0"/>
    <x v="14"/>
    <x v="3"/>
  </r>
  <r>
    <x v="47"/>
    <x v="109"/>
    <n v="0"/>
    <x v="14"/>
    <x v="3"/>
  </r>
  <r>
    <x v="47"/>
    <x v="110"/>
    <n v="0"/>
    <x v="14"/>
    <x v="3"/>
  </r>
  <r>
    <x v="47"/>
    <x v="111"/>
    <n v="0"/>
    <x v="14"/>
    <x v="3"/>
  </r>
  <r>
    <x v="41"/>
    <x v="107"/>
    <n v="0"/>
    <x v="15"/>
    <x v="3"/>
  </r>
  <r>
    <x v="41"/>
    <x v="108"/>
    <n v="0"/>
    <x v="15"/>
    <x v="3"/>
  </r>
  <r>
    <x v="41"/>
    <x v="109"/>
    <n v="6.666666666666667"/>
    <x v="15"/>
    <x v="3"/>
  </r>
  <r>
    <x v="41"/>
    <x v="110"/>
    <n v="20"/>
    <x v="15"/>
    <x v="3"/>
  </r>
  <r>
    <x v="41"/>
    <x v="111"/>
    <n v="73.333333333333329"/>
    <x v="15"/>
    <x v="3"/>
  </r>
  <r>
    <x v="42"/>
    <x v="107"/>
    <n v="0"/>
    <x v="15"/>
    <x v="3"/>
  </r>
  <r>
    <x v="42"/>
    <x v="108"/>
    <n v="0"/>
    <x v="15"/>
    <x v="3"/>
  </r>
  <r>
    <x v="42"/>
    <x v="109"/>
    <n v="12.5"/>
    <x v="15"/>
    <x v="3"/>
  </r>
  <r>
    <x v="42"/>
    <x v="110"/>
    <n v="37.5"/>
    <x v="15"/>
    <x v="3"/>
  </r>
  <r>
    <x v="42"/>
    <x v="111"/>
    <n v="50"/>
    <x v="15"/>
    <x v="3"/>
  </r>
  <r>
    <x v="43"/>
    <x v="107"/>
    <n v="0"/>
    <x v="15"/>
    <x v="3"/>
  </r>
  <r>
    <x v="43"/>
    <x v="108"/>
    <n v="2.6315789473684212"/>
    <x v="15"/>
    <x v="3"/>
  </r>
  <r>
    <x v="43"/>
    <x v="109"/>
    <n v="2.6315789473684212"/>
    <x v="15"/>
    <x v="3"/>
  </r>
  <r>
    <x v="43"/>
    <x v="110"/>
    <n v="13.157894736842104"/>
    <x v="15"/>
    <x v="3"/>
  </r>
  <r>
    <x v="43"/>
    <x v="111"/>
    <n v="81.578947368421055"/>
    <x v="15"/>
    <x v="3"/>
  </r>
  <r>
    <x v="44"/>
    <x v="107"/>
    <n v="0"/>
    <x v="15"/>
    <x v="3"/>
  </r>
  <r>
    <x v="44"/>
    <x v="108"/>
    <n v="0"/>
    <x v="15"/>
    <x v="3"/>
  </r>
  <r>
    <x v="44"/>
    <x v="109"/>
    <n v="0"/>
    <x v="15"/>
    <x v="3"/>
  </r>
  <r>
    <x v="44"/>
    <x v="110"/>
    <n v="0"/>
    <x v="15"/>
    <x v="3"/>
  </r>
  <r>
    <x v="44"/>
    <x v="111"/>
    <n v="100"/>
    <x v="15"/>
    <x v="3"/>
  </r>
  <r>
    <x v="45"/>
    <x v="107"/>
    <n v="0"/>
    <x v="15"/>
    <x v="3"/>
  </r>
  <r>
    <x v="45"/>
    <x v="108"/>
    <n v="0"/>
    <x v="15"/>
    <x v="3"/>
  </r>
  <r>
    <x v="45"/>
    <x v="109"/>
    <n v="12.5"/>
    <x v="15"/>
    <x v="3"/>
  </r>
  <r>
    <x v="45"/>
    <x v="110"/>
    <n v="31.25"/>
    <x v="15"/>
    <x v="3"/>
  </r>
  <r>
    <x v="45"/>
    <x v="111"/>
    <n v="56.25"/>
    <x v="15"/>
    <x v="3"/>
  </r>
  <r>
    <x v="46"/>
    <x v="107"/>
    <n v="0"/>
    <x v="15"/>
    <x v="3"/>
  </r>
  <r>
    <x v="46"/>
    <x v="108"/>
    <n v="0"/>
    <x v="15"/>
    <x v="3"/>
  </r>
  <r>
    <x v="46"/>
    <x v="109"/>
    <n v="0"/>
    <x v="15"/>
    <x v="3"/>
  </r>
  <r>
    <x v="46"/>
    <x v="110"/>
    <n v="0"/>
    <x v="15"/>
    <x v="3"/>
  </r>
  <r>
    <x v="46"/>
    <x v="111"/>
    <n v="100"/>
    <x v="15"/>
    <x v="3"/>
  </r>
  <r>
    <x v="47"/>
    <x v="107"/>
    <n v="0"/>
    <x v="15"/>
    <x v="3"/>
  </r>
  <r>
    <x v="47"/>
    <x v="108"/>
    <n v="0"/>
    <x v="15"/>
    <x v="3"/>
  </r>
  <r>
    <x v="47"/>
    <x v="109"/>
    <n v="0"/>
    <x v="15"/>
    <x v="3"/>
  </r>
  <r>
    <x v="47"/>
    <x v="110"/>
    <n v="0"/>
    <x v="15"/>
    <x v="3"/>
  </r>
  <r>
    <x v="47"/>
    <x v="111"/>
    <n v="0"/>
    <x v="15"/>
    <x v="3"/>
  </r>
  <r>
    <x v="41"/>
    <x v="107"/>
    <n v="7.6923076923076925"/>
    <x v="16"/>
    <x v="3"/>
  </r>
  <r>
    <x v="41"/>
    <x v="108"/>
    <n v="7.6923076923076925"/>
    <x v="16"/>
    <x v="3"/>
  </r>
  <r>
    <x v="41"/>
    <x v="109"/>
    <n v="15.384615384615385"/>
    <x v="16"/>
    <x v="3"/>
  </r>
  <r>
    <x v="41"/>
    <x v="110"/>
    <n v="23.076923076923077"/>
    <x v="16"/>
    <x v="3"/>
  </r>
  <r>
    <x v="41"/>
    <x v="111"/>
    <n v="46.153846153846153"/>
    <x v="16"/>
    <x v="3"/>
  </r>
  <r>
    <x v="42"/>
    <x v="107"/>
    <n v="0"/>
    <x v="16"/>
    <x v="3"/>
  </r>
  <r>
    <x v="42"/>
    <x v="108"/>
    <n v="0"/>
    <x v="16"/>
    <x v="3"/>
  </r>
  <r>
    <x v="42"/>
    <x v="109"/>
    <n v="33.333333333333336"/>
    <x v="16"/>
    <x v="3"/>
  </r>
  <r>
    <x v="42"/>
    <x v="110"/>
    <n v="33.333333333333336"/>
    <x v="16"/>
    <x v="3"/>
  </r>
  <r>
    <x v="42"/>
    <x v="111"/>
    <n v="33.333333333333336"/>
    <x v="16"/>
    <x v="3"/>
  </r>
  <r>
    <x v="43"/>
    <x v="107"/>
    <n v="1.5384615384615385"/>
    <x v="16"/>
    <x v="3"/>
  </r>
  <r>
    <x v="43"/>
    <x v="108"/>
    <n v="0"/>
    <x v="16"/>
    <x v="3"/>
  </r>
  <r>
    <x v="43"/>
    <x v="109"/>
    <n v="6.1538461538461542"/>
    <x v="16"/>
    <x v="3"/>
  </r>
  <r>
    <x v="43"/>
    <x v="110"/>
    <n v="26.153846153846153"/>
    <x v="16"/>
    <x v="3"/>
  </r>
  <r>
    <x v="43"/>
    <x v="111"/>
    <n v="66.15384615384616"/>
    <x v="16"/>
    <x v="3"/>
  </r>
  <r>
    <x v="44"/>
    <x v="107"/>
    <n v="0"/>
    <x v="16"/>
    <x v="3"/>
  </r>
  <r>
    <x v="44"/>
    <x v="108"/>
    <n v="0"/>
    <x v="16"/>
    <x v="3"/>
  </r>
  <r>
    <x v="44"/>
    <x v="109"/>
    <n v="25"/>
    <x v="16"/>
    <x v="3"/>
  </r>
  <r>
    <x v="44"/>
    <x v="110"/>
    <n v="25"/>
    <x v="16"/>
    <x v="3"/>
  </r>
  <r>
    <x v="44"/>
    <x v="111"/>
    <n v="50"/>
    <x v="16"/>
    <x v="3"/>
  </r>
  <r>
    <x v="45"/>
    <x v="107"/>
    <n v="0"/>
    <x v="16"/>
    <x v="3"/>
  </r>
  <r>
    <x v="45"/>
    <x v="108"/>
    <n v="0"/>
    <x v="16"/>
    <x v="3"/>
  </r>
  <r>
    <x v="45"/>
    <x v="109"/>
    <n v="0"/>
    <x v="16"/>
    <x v="3"/>
  </r>
  <r>
    <x v="45"/>
    <x v="110"/>
    <n v="30"/>
    <x v="16"/>
    <x v="3"/>
  </r>
  <r>
    <x v="45"/>
    <x v="111"/>
    <n v="70"/>
    <x v="16"/>
    <x v="3"/>
  </r>
  <r>
    <x v="46"/>
    <x v="107"/>
    <n v="0"/>
    <x v="16"/>
    <x v="3"/>
  </r>
  <r>
    <x v="46"/>
    <x v="108"/>
    <n v="7.1428571428571432"/>
    <x v="16"/>
    <x v="3"/>
  </r>
  <r>
    <x v="46"/>
    <x v="109"/>
    <n v="7.1428571428571432"/>
    <x v="16"/>
    <x v="3"/>
  </r>
  <r>
    <x v="46"/>
    <x v="110"/>
    <n v="28.571428571428573"/>
    <x v="16"/>
    <x v="3"/>
  </r>
  <r>
    <x v="46"/>
    <x v="111"/>
    <n v="57.142857142857146"/>
    <x v="16"/>
    <x v="3"/>
  </r>
  <r>
    <x v="47"/>
    <x v="107"/>
    <n v="0"/>
    <x v="16"/>
    <x v="3"/>
  </r>
  <r>
    <x v="47"/>
    <x v="108"/>
    <n v="25"/>
    <x v="16"/>
    <x v="3"/>
  </r>
  <r>
    <x v="47"/>
    <x v="109"/>
    <n v="25"/>
    <x v="16"/>
    <x v="3"/>
  </r>
  <r>
    <x v="47"/>
    <x v="110"/>
    <n v="25"/>
    <x v="16"/>
    <x v="3"/>
  </r>
  <r>
    <x v="47"/>
    <x v="111"/>
    <n v="25"/>
    <x v="16"/>
    <x v="3"/>
  </r>
  <r>
    <x v="48"/>
    <x v="112"/>
    <n v="7.8928571428571397"/>
    <x v="0"/>
    <x v="2"/>
  </r>
  <r>
    <x v="48"/>
    <x v="113"/>
    <n v="8.1919431279620873"/>
    <x v="0"/>
    <x v="2"/>
  </r>
  <r>
    <x v="48"/>
    <x v="114"/>
    <n v="7.7142857142857135"/>
    <x v="0"/>
    <x v="2"/>
  </r>
  <r>
    <x v="48"/>
    <x v="115"/>
    <n v="8.3239436619718337"/>
    <x v="0"/>
    <x v="2"/>
  </r>
  <r>
    <x v="48"/>
    <x v="116"/>
    <n v="8.4350000000000005"/>
    <x v="0"/>
    <x v="2"/>
  </r>
  <r>
    <x v="48"/>
    <x v="117"/>
    <n v="8.44"/>
    <x v="0"/>
    <x v="2"/>
  </r>
  <r>
    <x v="48"/>
    <x v="118"/>
    <n v="8"/>
    <x v="0"/>
    <x v="2"/>
  </r>
  <r>
    <x v="48"/>
    <x v="119"/>
    <n v="7.4545454545454541"/>
    <x v="0"/>
    <x v="2"/>
  </r>
  <r>
    <x v="48"/>
    <x v="120"/>
    <n v="8.65"/>
    <x v="0"/>
    <x v="2"/>
  </r>
  <r>
    <x v="48"/>
    <x v="121"/>
    <n v="8.0399999999999991"/>
    <x v="0"/>
    <x v="2"/>
  </r>
  <r>
    <x v="48"/>
    <x v="122"/>
    <n v="8.1751152073732793"/>
    <x v="0"/>
    <x v="2"/>
  </r>
  <r>
    <x v="48"/>
    <x v="123"/>
    <n v="8.1489361702127709"/>
    <x v="0"/>
    <x v="2"/>
  </r>
  <r>
    <x v="48"/>
    <x v="124"/>
    <n v="6.6351351351351342"/>
    <x v="0"/>
    <x v="2"/>
  </r>
  <r>
    <x v="48"/>
    <x v="112"/>
    <n v="8.75"/>
    <x v="1"/>
    <x v="2"/>
  </r>
  <r>
    <x v="48"/>
    <x v="113"/>
    <n v="8.2359550561797743"/>
    <x v="1"/>
    <x v="2"/>
  </r>
  <r>
    <x v="48"/>
    <x v="114"/>
    <n v="8.4"/>
    <x v="1"/>
    <x v="2"/>
  </r>
  <r>
    <x v="48"/>
    <x v="115"/>
    <n v="8.3793103448275872"/>
    <x v="1"/>
    <x v="2"/>
  </r>
  <r>
    <x v="48"/>
    <x v="116"/>
    <n v="8.4403669724770598"/>
    <x v="1"/>
    <x v="2"/>
  </r>
  <r>
    <x v="48"/>
    <x v="117"/>
    <n v="8.5689655172413737"/>
    <x v="1"/>
    <x v="2"/>
  </r>
  <r>
    <x v="48"/>
    <x v="118"/>
    <n v="7.9255319148936154"/>
    <x v="1"/>
    <x v="2"/>
  </r>
  <r>
    <x v="48"/>
    <x v="119"/>
    <n v="8"/>
    <x v="1"/>
    <x v="2"/>
  </r>
  <r>
    <x v="48"/>
    <x v="120"/>
    <n v="8.5524193548387153"/>
    <x v="1"/>
    <x v="2"/>
  </r>
  <r>
    <x v="48"/>
    <x v="121"/>
    <n v="8.1818181818181817"/>
    <x v="1"/>
    <x v="2"/>
  </r>
  <r>
    <x v="48"/>
    <x v="122"/>
    <n v="8.0735294117647047"/>
    <x v="1"/>
    <x v="2"/>
  </r>
  <r>
    <x v="48"/>
    <x v="123"/>
    <n v="8.2429906542056059"/>
    <x v="1"/>
    <x v="2"/>
  </r>
  <r>
    <x v="48"/>
    <x v="124"/>
    <n v="5.8695652173913047"/>
    <x v="1"/>
    <x v="2"/>
  </r>
  <r>
    <x v="48"/>
    <x v="112"/>
    <n v="7.8571428571428568"/>
    <x v="2"/>
    <x v="2"/>
  </r>
  <r>
    <x v="48"/>
    <x v="113"/>
    <n v="8.392523364485978"/>
    <x v="2"/>
    <x v="2"/>
  </r>
  <r>
    <x v="48"/>
    <x v="114"/>
    <n v="9"/>
    <x v="2"/>
    <x v="2"/>
  </r>
  <r>
    <x v="48"/>
    <x v="115"/>
    <n v="8.1875"/>
    <x v="2"/>
    <x v="2"/>
  </r>
  <r>
    <x v="48"/>
    <x v="116"/>
    <n v="8.6279069767441854"/>
    <x v="2"/>
    <x v="2"/>
  </r>
  <r>
    <x v="48"/>
    <x v="117"/>
    <n v="8.3653846153846168"/>
    <x v="2"/>
    <x v="2"/>
  </r>
  <r>
    <x v="48"/>
    <x v="118"/>
    <n v="8.0370370370370363"/>
    <x v="2"/>
    <x v="2"/>
  </r>
  <r>
    <x v="48"/>
    <x v="119"/>
    <n v="8.0434782608695645"/>
    <x v="2"/>
    <x v="2"/>
  </r>
  <r>
    <x v="48"/>
    <x v="120"/>
    <n v="8.8134920634920615"/>
    <x v="2"/>
    <x v="2"/>
  </r>
  <r>
    <x v="48"/>
    <x v="121"/>
    <n v="8.4166666666666661"/>
    <x v="2"/>
    <x v="2"/>
  </r>
  <r>
    <x v="48"/>
    <x v="122"/>
    <n v="8.3214285714285712"/>
    <x v="2"/>
    <x v="2"/>
  </r>
  <r>
    <x v="48"/>
    <x v="123"/>
    <n v="7.625"/>
    <x v="2"/>
    <x v="2"/>
  </r>
  <r>
    <x v="48"/>
    <x v="124"/>
    <n v="7.3"/>
    <x v="2"/>
    <x v="2"/>
  </r>
  <r>
    <x v="48"/>
    <x v="112"/>
    <n v="7.6"/>
    <x v="3"/>
    <x v="2"/>
  </r>
  <r>
    <x v="48"/>
    <x v="113"/>
    <n v="8.0270270270270263"/>
    <x v="3"/>
    <x v="2"/>
  </r>
  <r>
    <x v="48"/>
    <x v="114"/>
    <n v="6"/>
    <x v="3"/>
    <x v="2"/>
  </r>
  <r>
    <x v="48"/>
    <x v="115"/>
    <n v="7.8"/>
    <x v="3"/>
    <x v="2"/>
  </r>
  <r>
    <x v="48"/>
    <x v="116"/>
    <n v="8.3113207547169807"/>
    <x v="3"/>
    <x v="2"/>
  </r>
  <r>
    <x v="48"/>
    <x v="117"/>
    <n v="8.0399999999999991"/>
    <x v="3"/>
    <x v="2"/>
  </r>
  <r>
    <x v="48"/>
    <x v="118"/>
    <n v="7.9024390243902456"/>
    <x v="3"/>
    <x v="2"/>
  </r>
  <r>
    <x v="48"/>
    <x v="119"/>
    <n v="7.5"/>
    <x v="3"/>
    <x v="2"/>
  </r>
  <r>
    <x v="48"/>
    <x v="120"/>
    <n v="8.5860465116279148"/>
    <x v="3"/>
    <x v="2"/>
  </r>
  <r>
    <x v="48"/>
    <x v="121"/>
    <n v="7"/>
    <x v="3"/>
    <x v="2"/>
  </r>
  <r>
    <x v="48"/>
    <x v="122"/>
    <n v="7.9"/>
    <x v="3"/>
    <x v="2"/>
  </r>
  <r>
    <x v="48"/>
    <x v="123"/>
    <n v="8.6285714285714281"/>
    <x v="3"/>
    <x v="2"/>
  </r>
  <r>
    <x v="48"/>
    <x v="124"/>
    <n v="5.25"/>
    <x v="3"/>
    <x v="2"/>
  </r>
  <r>
    <x v="48"/>
    <x v="112"/>
    <n v="7.6875"/>
    <x v="4"/>
    <x v="2"/>
  </r>
  <r>
    <x v="48"/>
    <x v="113"/>
    <n v="7.7"/>
    <x v="4"/>
    <x v="2"/>
  </r>
  <r>
    <x v="48"/>
    <x v="114"/>
    <n v="10"/>
    <x v="4"/>
    <x v="2"/>
  </r>
  <r>
    <x v="48"/>
    <x v="115"/>
    <n v="8.3333333333333339"/>
    <x v="4"/>
    <x v="2"/>
  </r>
  <r>
    <x v="48"/>
    <x v="116"/>
    <n v="8.3333333333333321"/>
    <x v="4"/>
    <x v="2"/>
  </r>
  <r>
    <x v="48"/>
    <x v="117"/>
    <n v="7.5882352941176467"/>
    <x v="4"/>
    <x v="2"/>
  </r>
  <r>
    <x v="48"/>
    <x v="118"/>
    <n v="7.4285714285714279"/>
    <x v="4"/>
    <x v="2"/>
  </r>
  <r>
    <x v="48"/>
    <x v="119"/>
    <n v="6.375"/>
    <x v="4"/>
    <x v="2"/>
  </r>
  <r>
    <x v="48"/>
    <x v="120"/>
    <n v="8.5391304347826047"/>
    <x v="4"/>
    <x v="2"/>
  </r>
  <r>
    <x v="48"/>
    <x v="121"/>
    <n v="8"/>
    <x v="4"/>
    <x v="2"/>
  </r>
  <r>
    <x v="48"/>
    <x v="122"/>
    <n v="8.4"/>
    <x v="4"/>
    <x v="2"/>
  </r>
  <r>
    <x v="48"/>
    <x v="123"/>
    <n v="8.1363636363636367"/>
    <x v="4"/>
    <x v="2"/>
  </r>
  <r>
    <x v="48"/>
    <x v="124"/>
    <n v="7.2727272727272725"/>
    <x v="4"/>
    <x v="2"/>
  </r>
  <r>
    <x v="48"/>
    <x v="112"/>
    <n v="8"/>
    <x v="5"/>
    <x v="2"/>
  </r>
  <r>
    <x v="48"/>
    <x v="113"/>
    <n v="7.2222222222222223"/>
    <x v="5"/>
    <x v="2"/>
  </r>
  <r>
    <x v="48"/>
    <x v="114"/>
    <m/>
    <x v="5"/>
    <x v="2"/>
  </r>
  <r>
    <x v="48"/>
    <x v="115"/>
    <n v="8"/>
    <x v="5"/>
    <x v="2"/>
  </r>
  <r>
    <x v="48"/>
    <x v="116"/>
    <n v="8.1538461538461533"/>
    <x v="5"/>
    <x v="2"/>
  </r>
  <r>
    <x v="48"/>
    <x v="117"/>
    <n v="8.6666666666666679"/>
    <x v="5"/>
    <x v="2"/>
  </r>
  <r>
    <x v="48"/>
    <x v="118"/>
    <n v="8.8000000000000007"/>
    <x v="5"/>
    <x v="2"/>
  </r>
  <r>
    <x v="48"/>
    <x v="119"/>
    <n v="5.5"/>
    <x v="5"/>
    <x v="2"/>
  </r>
  <r>
    <x v="48"/>
    <x v="120"/>
    <n v="8.8000000000000007"/>
    <x v="5"/>
    <x v="2"/>
  </r>
  <r>
    <x v="48"/>
    <x v="121"/>
    <n v="10"/>
    <x v="5"/>
    <x v="2"/>
  </r>
  <r>
    <x v="48"/>
    <x v="122"/>
    <n v="9.25"/>
    <x v="5"/>
    <x v="2"/>
  </r>
  <r>
    <x v="48"/>
    <x v="123"/>
    <n v="8.3636363636363615"/>
    <x v="5"/>
    <x v="2"/>
  </r>
  <r>
    <x v="48"/>
    <x v="124"/>
    <n v="8"/>
    <x v="5"/>
    <x v="2"/>
  </r>
  <r>
    <x v="48"/>
    <x v="112"/>
    <n v="6.3333333333333339"/>
    <x v="6"/>
    <x v="2"/>
  </r>
  <r>
    <x v="48"/>
    <x v="113"/>
    <n v="7"/>
    <x v="6"/>
    <x v="2"/>
  </r>
  <r>
    <x v="48"/>
    <x v="114"/>
    <n v="10"/>
    <x v="6"/>
    <x v="2"/>
  </r>
  <r>
    <x v="48"/>
    <x v="115"/>
    <m/>
    <x v="6"/>
    <x v="2"/>
  </r>
  <r>
    <x v="48"/>
    <x v="116"/>
    <n v="8.8965517241379306"/>
    <x v="6"/>
    <x v="2"/>
  </r>
  <r>
    <x v="48"/>
    <x v="117"/>
    <n v="8.4"/>
    <x v="6"/>
    <x v="2"/>
  </r>
  <r>
    <x v="48"/>
    <x v="118"/>
    <n v="6.5"/>
    <x v="6"/>
    <x v="2"/>
  </r>
  <r>
    <x v="48"/>
    <x v="119"/>
    <n v="8.5"/>
    <x v="6"/>
    <x v="2"/>
  </r>
  <r>
    <x v="48"/>
    <x v="120"/>
    <n v="8.15"/>
    <x v="6"/>
    <x v="2"/>
  </r>
  <r>
    <x v="48"/>
    <x v="121"/>
    <m/>
    <x v="6"/>
    <x v="2"/>
  </r>
  <r>
    <x v="48"/>
    <x v="122"/>
    <n v="9.5"/>
    <x v="6"/>
    <x v="2"/>
  </r>
  <r>
    <x v="48"/>
    <x v="123"/>
    <n v="10"/>
    <x v="6"/>
    <x v="2"/>
  </r>
  <r>
    <x v="48"/>
    <x v="124"/>
    <n v="10"/>
    <x v="6"/>
    <x v="2"/>
  </r>
  <r>
    <x v="48"/>
    <x v="112"/>
    <n v="8.1666666666666661"/>
    <x v="7"/>
    <x v="2"/>
  </r>
  <r>
    <x v="48"/>
    <x v="113"/>
    <n v="7.7142857142857144"/>
    <x v="7"/>
    <x v="2"/>
  </r>
  <r>
    <x v="48"/>
    <x v="114"/>
    <m/>
    <x v="7"/>
    <x v="2"/>
  </r>
  <r>
    <x v="48"/>
    <x v="115"/>
    <n v="9"/>
    <x v="7"/>
    <x v="2"/>
  </r>
  <r>
    <x v="48"/>
    <x v="116"/>
    <n v="7.541666666666667"/>
    <x v="7"/>
    <x v="2"/>
  </r>
  <r>
    <x v="48"/>
    <x v="117"/>
    <n v="5.8"/>
    <x v="7"/>
    <x v="2"/>
  </r>
  <r>
    <x v="48"/>
    <x v="118"/>
    <n v="7.8888888888888893"/>
    <x v="7"/>
    <x v="2"/>
  </r>
  <r>
    <x v="48"/>
    <x v="119"/>
    <n v="4.666666666666667"/>
    <x v="7"/>
    <x v="2"/>
  </r>
  <r>
    <x v="48"/>
    <x v="120"/>
    <n v="8.24"/>
    <x v="7"/>
    <x v="2"/>
  </r>
  <r>
    <x v="48"/>
    <x v="121"/>
    <n v="6"/>
    <x v="7"/>
    <x v="2"/>
  </r>
  <r>
    <x v="48"/>
    <x v="122"/>
    <n v="8"/>
    <x v="7"/>
    <x v="2"/>
  </r>
  <r>
    <x v="48"/>
    <x v="123"/>
    <n v="7.75"/>
    <x v="7"/>
    <x v="2"/>
  </r>
  <r>
    <x v="48"/>
    <x v="124"/>
    <n v="5.666666666666667"/>
    <x v="7"/>
    <x v="2"/>
  </r>
  <r>
    <x v="48"/>
    <x v="112"/>
    <n v="7.666666666666667"/>
    <x v="8"/>
    <x v="2"/>
  </r>
  <r>
    <x v="48"/>
    <x v="113"/>
    <n v="8.1666666666666661"/>
    <x v="8"/>
    <x v="2"/>
  </r>
  <r>
    <x v="48"/>
    <x v="114"/>
    <m/>
    <x v="8"/>
    <x v="2"/>
  </r>
  <r>
    <x v="48"/>
    <x v="115"/>
    <n v="8"/>
    <x v="8"/>
    <x v="2"/>
  </r>
  <r>
    <x v="48"/>
    <x v="116"/>
    <n v="8.6111111111111107"/>
    <x v="8"/>
    <x v="2"/>
  </r>
  <r>
    <x v="48"/>
    <x v="117"/>
    <n v="6"/>
    <x v="8"/>
    <x v="2"/>
  </r>
  <r>
    <x v="48"/>
    <x v="118"/>
    <n v="5.6"/>
    <x v="8"/>
    <x v="2"/>
  </r>
  <r>
    <x v="48"/>
    <x v="119"/>
    <n v="9"/>
    <x v="8"/>
    <x v="2"/>
  </r>
  <r>
    <x v="48"/>
    <x v="120"/>
    <n v="8.65"/>
    <x v="8"/>
    <x v="2"/>
  </r>
  <r>
    <x v="48"/>
    <x v="121"/>
    <n v="8"/>
    <x v="8"/>
    <x v="2"/>
  </r>
  <r>
    <x v="48"/>
    <x v="122"/>
    <n v="7.333333333333333"/>
    <x v="8"/>
    <x v="2"/>
  </r>
  <r>
    <x v="48"/>
    <x v="123"/>
    <n v="7.5"/>
    <x v="8"/>
    <x v="2"/>
  </r>
  <r>
    <x v="48"/>
    <x v="124"/>
    <n v="5"/>
    <x v="8"/>
    <x v="2"/>
  </r>
  <r>
    <x v="48"/>
    <x v="112"/>
    <n v="8"/>
    <x v="9"/>
    <x v="2"/>
  </r>
  <r>
    <x v="48"/>
    <x v="113"/>
    <n v="8.2972972972972965"/>
    <x v="9"/>
    <x v="2"/>
  </r>
  <r>
    <x v="48"/>
    <x v="114"/>
    <m/>
    <x v="9"/>
    <x v="2"/>
  </r>
  <r>
    <x v="48"/>
    <x v="115"/>
    <n v="7"/>
    <x v="9"/>
    <x v="2"/>
  </r>
  <r>
    <x v="48"/>
    <x v="116"/>
    <n v="7.8666666666666663"/>
    <x v="9"/>
    <x v="2"/>
  </r>
  <r>
    <x v="48"/>
    <x v="117"/>
    <n v="8.5"/>
    <x v="9"/>
    <x v="2"/>
  </r>
  <r>
    <x v="48"/>
    <x v="118"/>
    <n v="7.4"/>
    <x v="9"/>
    <x v="2"/>
  </r>
  <r>
    <x v="48"/>
    <x v="119"/>
    <n v="8.6666666666666661"/>
    <x v="9"/>
    <x v="2"/>
  </r>
  <r>
    <x v="48"/>
    <x v="120"/>
    <n v="8.2258064516129021"/>
    <x v="9"/>
    <x v="2"/>
  </r>
  <r>
    <x v="48"/>
    <x v="121"/>
    <n v="8.3333333333333339"/>
    <x v="9"/>
    <x v="2"/>
  </r>
  <r>
    <x v="48"/>
    <x v="122"/>
    <n v="7.6666666666666661"/>
    <x v="9"/>
    <x v="2"/>
  </r>
  <r>
    <x v="48"/>
    <x v="123"/>
    <n v="7"/>
    <x v="9"/>
    <x v="2"/>
  </r>
  <r>
    <x v="48"/>
    <x v="124"/>
    <n v="8.5"/>
    <x v="9"/>
    <x v="2"/>
  </r>
  <r>
    <x v="48"/>
    <x v="112"/>
    <n v="8.5"/>
    <x v="10"/>
    <x v="2"/>
  </r>
  <r>
    <x v="48"/>
    <x v="113"/>
    <n v="7.7"/>
    <x v="10"/>
    <x v="2"/>
  </r>
  <r>
    <x v="48"/>
    <x v="114"/>
    <m/>
    <x v="10"/>
    <x v="2"/>
  </r>
  <r>
    <x v="48"/>
    <x v="115"/>
    <n v="8"/>
    <x v="10"/>
    <x v="2"/>
  </r>
  <r>
    <x v="48"/>
    <x v="116"/>
    <n v="8.193548387096774"/>
    <x v="10"/>
    <x v="2"/>
  </r>
  <r>
    <x v="48"/>
    <x v="117"/>
    <n v="9"/>
    <x v="10"/>
    <x v="2"/>
  </r>
  <r>
    <x v="48"/>
    <x v="118"/>
    <n v="7.166666666666667"/>
    <x v="10"/>
    <x v="2"/>
  </r>
  <r>
    <x v="48"/>
    <x v="119"/>
    <n v="3.8"/>
    <x v="10"/>
    <x v="2"/>
  </r>
  <r>
    <x v="48"/>
    <x v="120"/>
    <n v="8.3214285714285694"/>
    <x v="10"/>
    <x v="2"/>
  </r>
  <r>
    <x v="48"/>
    <x v="121"/>
    <n v="8"/>
    <x v="10"/>
    <x v="2"/>
  </r>
  <r>
    <x v="48"/>
    <x v="122"/>
    <n v="8.1999999999999993"/>
    <x v="10"/>
    <x v="2"/>
  </r>
  <r>
    <x v="48"/>
    <x v="123"/>
    <n v="7.7142857142857135"/>
    <x v="10"/>
    <x v="2"/>
  </r>
  <r>
    <x v="48"/>
    <x v="124"/>
    <n v="5.6666666666666661"/>
    <x v="10"/>
    <x v="2"/>
  </r>
  <r>
    <x v="48"/>
    <x v="112"/>
    <n v="1"/>
    <x v="11"/>
    <x v="2"/>
  </r>
  <r>
    <x v="48"/>
    <x v="113"/>
    <n v="8"/>
    <x v="11"/>
    <x v="2"/>
  </r>
  <r>
    <x v="48"/>
    <x v="114"/>
    <m/>
    <x v="11"/>
    <x v="2"/>
  </r>
  <r>
    <x v="48"/>
    <x v="115"/>
    <m/>
    <x v="11"/>
    <x v="2"/>
  </r>
  <r>
    <x v="48"/>
    <x v="116"/>
    <n v="8.8636363636363651"/>
    <x v="11"/>
    <x v="2"/>
  </r>
  <r>
    <x v="48"/>
    <x v="117"/>
    <n v="9"/>
    <x v="11"/>
    <x v="2"/>
  </r>
  <r>
    <x v="48"/>
    <x v="118"/>
    <n v="5"/>
    <x v="11"/>
    <x v="2"/>
  </r>
  <r>
    <x v="48"/>
    <x v="119"/>
    <n v="9.3333333333333339"/>
    <x v="11"/>
    <x v="2"/>
  </r>
  <r>
    <x v="48"/>
    <x v="120"/>
    <n v="8.4499999999999993"/>
    <x v="11"/>
    <x v="2"/>
  </r>
  <r>
    <x v="48"/>
    <x v="121"/>
    <n v="10"/>
    <x v="11"/>
    <x v="2"/>
  </r>
  <r>
    <x v="48"/>
    <x v="122"/>
    <n v="9"/>
    <x v="11"/>
    <x v="2"/>
  </r>
  <r>
    <x v="48"/>
    <x v="123"/>
    <n v="5.5"/>
    <x v="11"/>
    <x v="2"/>
  </r>
  <r>
    <x v="48"/>
    <x v="124"/>
    <n v="5"/>
    <x v="11"/>
    <x v="2"/>
  </r>
  <r>
    <x v="48"/>
    <x v="112"/>
    <m/>
    <x v="12"/>
    <x v="2"/>
  </r>
  <r>
    <x v="48"/>
    <x v="113"/>
    <n v="8.6"/>
    <x v="12"/>
    <x v="2"/>
  </r>
  <r>
    <x v="48"/>
    <x v="114"/>
    <n v="10"/>
    <x v="12"/>
    <x v="2"/>
  </r>
  <r>
    <x v="48"/>
    <x v="115"/>
    <n v="9.3333333333333339"/>
    <x v="12"/>
    <x v="2"/>
  </r>
  <r>
    <x v="48"/>
    <x v="116"/>
    <n v="8.678571428571427"/>
    <x v="12"/>
    <x v="2"/>
  </r>
  <r>
    <x v="48"/>
    <x v="117"/>
    <n v="8.875"/>
    <x v="12"/>
    <x v="2"/>
  </r>
  <r>
    <x v="48"/>
    <x v="118"/>
    <n v="10"/>
    <x v="12"/>
    <x v="2"/>
  </r>
  <r>
    <x v="48"/>
    <x v="119"/>
    <n v="7"/>
    <x v="12"/>
    <x v="2"/>
  </r>
  <r>
    <x v="48"/>
    <x v="120"/>
    <n v="9.1578947368421044"/>
    <x v="12"/>
    <x v="2"/>
  </r>
  <r>
    <x v="48"/>
    <x v="121"/>
    <n v="7"/>
    <x v="12"/>
    <x v="2"/>
  </r>
  <r>
    <x v="48"/>
    <x v="122"/>
    <n v="8.2857142857142865"/>
    <x v="12"/>
    <x v="2"/>
  </r>
  <r>
    <x v="48"/>
    <x v="123"/>
    <n v="8.8333333333333321"/>
    <x v="12"/>
    <x v="2"/>
  </r>
  <r>
    <x v="48"/>
    <x v="124"/>
    <n v="6.833333333333333"/>
    <x v="12"/>
    <x v="2"/>
  </r>
  <r>
    <x v="48"/>
    <x v="112"/>
    <n v="9"/>
    <x v="13"/>
    <x v="2"/>
  </r>
  <r>
    <x v="48"/>
    <x v="113"/>
    <n v="9"/>
    <x v="13"/>
    <x v="2"/>
  </r>
  <r>
    <x v="48"/>
    <x v="114"/>
    <m/>
    <x v="13"/>
    <x v="2"/>
  </r>
  <r>
    <x v="48"/>
    <x v="115"/>
    <n v="8"/>
    <x v="13"/>
    <x v="2"/>
  </r>
  <r>
    <x v="48"/>
    <x v="116"/>
    <n v="8.8888888888888875"/>
    <x v="13"/>
    <x v="2"/>
  </r>
  <r>
    <x v="48"/>
    <x v="117"/>
    <n v="10"/>
    <x v="13"/>
    <x v="2"/>
  </r>
  <r>
    <x v="48"/>
    <x v="118"/>
    <n v="8.4"/>
    <x v="13"/>
    <x v="2"/>
  </r>
  <r>
    <x v="48"/>
    <x v="119"/>
    <m/>
    <x v="13"/>
    <x v="2"/>
  </r>
  <r>
    <x v="48"/>
    <x v="120"/>
    <n v="8.5217391304347831"/>
    <x v="13"/>
    <x v="2"/>
  </r>
  <r>
    <x v="48"/>
    <x v="121"/>
    <m/>
    <x v="13"/>
    <x v="2"/>
  </r>
  <r>
    <x v="48"/>
    <x v="122"/>
    <n v="9.75"/>
    <x v="13"/>
    <x v="2"/>
  </r>
  <r>
    <x v="48"/>
    <x v="123"/>
    <n v="9.5"/>
    <x v="13"/>
    <x v="2"/>
  </r>
  <r>
    <x v="48"/>
    <x v="124"/>
    <m/>
    <x v="13"/>
    <x v="2"/>
  </r>
  <r>
    <x v="48"/>
    <x v="112"/>
    <n v="7"/>
    <x v="14"/>
    <x v="2"/>
  </r>
  <r>
    <x v="48"/>
    <x v="113"/>
    <n v="6.5"/>
    <x v="14"/>
    <x v="2"/>
  </r>
  <r>
    <x v="48"/>
    <x v="114"/>
    <m/>
    <x v="14"/>
    <x v="2"/>
  </r>
  <r>
    <x v="48"/>
    <x v="115"/>
    <n v="8.5"/>
    <x v="14"/>
    <x v="2"/>
  </r>
  <r>
    <x v="48"/>
    <x v="116"/>
    <m/>
    <x v="14"/>
    <x v="2"/>
  </r>
  <r>
    <x v="48"/>
    <x v="117"/>
    <n v="8.1666666666666679"/>
    <x v="14"/>
    <x v="2"/>
  </r>
  <r>
    <x v="48"/>
    <x v="118"/>
    <m/>
    <x v="14"/>
    <x v="2"/>
  </r>
  <r>
    <x v="48"/>
    <x v="119"/>
    <m/>
    <x v="14"/>
    <x v="2"/>
  </r>
  <r>
    <x v="48"/>
    <x v="120"/>
    <n v="8"/>
    <x v="14"/>
    <x v="2"/>
  </r>
  <r>
    <x v="48"/>
    <x v="121"/>
    <m/>
    <x v="14"/>
    <x v="2"/>
  </r>
  <r>
    <x v="48"/>
    <x v="122"/>
    <n v="7.666666666666667"/>
    <x v="14"/>
    <x v="2"/>
  </r>
  <r>
    <x v="48"/>
    <x v="123"/>
    <n v="10"/>
    <x v="14"/>
    <x v="2"/>
  </r>
  <r>
    <x v="48"/>
    <x v="124"/>
    <n v="7.5"/>
    <x v="14"/>
    <x v="2"/>
  </r>
  <r>
    <x v="48"/>
    <x v="112"/>
    <m/>
    <x v="15"/>
    <x v="2"/>
  </r>
  <r>
    <x v="48"/>
    <x v="113"/>
    <n v="8.75"/>
    <x v="15"/>
    <x v="2"/>
  </r>
  <r>
    <x v="48"/>
    <x v="114"/>
    <n v="10"/>
    <x v="15"/>
    <x v="2"/>
  </r>
  <r>
    <x v="48"/>
    <x v="115"/>
    <n v="8"/>
    <x v="15"/>
    <x v="2"/>
  </r>
  <r>
    <x v="48"/>
    <x v="116"/>
    <n v="9"/>
    <x v="15"/>
    <x v="2"/>
  </r>
  <r>
    <x v="48"/>
    <x v="117"/>
    <n v="8.8333333333333339"/>
    <x v="15"/>
    <x v="2"/>
  </r>
  <r>
    <x v="48"/>
    <x v="118"/>
    <n v="10"/>
    <x v="15"/>
    <x v="2"/>
  </r>
  <r>
    <x v="48"/>
    <x v="119"/>
    <n v="7"/>
    <x v="15"/>
    <x v="2"/>
  </r>
  <r>
    <x v="48"/>
    <x v="120"/>
    <n v="8.972222222222225"/>
    <x v="15"/>
    <x v="2"/>
  </r>
  <r>
    <x v="48"/>
    <x v="121"/>
    <n v="8"/>
    <x v="15"/>
    <x v="2"/>
  </r>
  <r>
    <x v="48"/>
    <x v="122"/>
    <n v="8.9"/>
    <x v="15"/>
    <x v="2"/>
  </r>
  <r>
    <x v="48"/>
    <x v="123"/>
    <n v="6.666666666666667"/>
    <x v="15"/>
    <x v="2"/>
  </r>
  <r>
    <x v="48"/>
    <x v="124"/>
    <m/>
    <x v="15"/>
    <x v="2"/>
  </r>
  <r>
    <x v="48"/>
    <x v="112"/>
    <n v="7.5"/>
    <x v="16"/>
    <x v="2"/>
  </r>
  <r>
    <x v="48"/>
    <x v="113"/>
    <n v="8.25"/>
    <x v="16"/>
    <x v="2"/>
  </r>
  <r>
    <x v="48"/>
    <x v="114"/>
    <n v="4"/>
    <x v="16"/>
    <x v="2"/>
  </r>
  <r>
    <x v="48"/>
    <x v="115"/>
    <n v="9.1666666666666661"/>
    <x v="16"/>
    <x v="2"/>
  </r>
  <r>
    <x v="48"/>
    <x v="116"/>
    <n v="8.8000000000000007"/>
    <x v="16"/>
    <x v="2"/>
  </r>
  <r>
    <x v="48"/>
    <x v="117"/>
    <n v="9.1999999999999993"/>
    <x v="16"/>
    <x v="2"/>
  </r>
  <r>
    <x v="48"/>
    <x v="118"/>
    <n v="8.5"/>
    <x v="16"/>
    <x v="2"/>
  </r>
  <r>
    <x v="48"/>
    <x v="119"/>
    <n v="7.166666666666667"/>
    <x v="16"/>
    <x v="2"/>
  </r>
  <r>
    <x v="48"/>
    <x v="120"/>
    <n v="9"/>
    <x v="16"/>
    <x v="2"/>
  </r>
  <r>
    <x v="48"/>
    <x v="121"/>
    <n v="8.75"/>
    <x v="16"/>
    <x v="2"/>
  </r>
  <r>
    <x v="48"/>
    <x v="122"/>
    <n v="8.2307692307692317"/>
    <x v="16"/>
    <x v="2"/>
  </r>
  <r>
    <x v="48"/>
    <x v="123"/>
    <n v="8"/>
    <x v="16"/>
    <x v="2"/>
  </r>
  <r>
    <x v="48"/>
    <x v="124"/>
    <n v="8.7142857142857135"/>
    <x v="16"/>
    <x v="2"/>
  </r>
  <r>
    <x v="48"/>
    <x v="112"/>
    <n v="7.5638297872340425"/>
    <x v="0"/>
    <x v="3"/>
  </r>
  <r>
    <x v="48"/>
    <x v="113"/>
    <n v="7.8073394495412805"/>
    <x v="0"/>
    <x v="3"/>
  </r>
  <r>
    <x v="48"/>
    <x v="114"/>
    <n v="8"/>
    <x v="0"/>
    <x v="3"/>
  </r>
  <r>
    <x v="48"/>
    <x v="115"/>
    <n v="7.7380952380952372"/>
    <x v="0"/>
    <x v="3"/>
  </r>
  <r>
    <x v="48"/>
    <x v="116"/>
    <n v="8.1843003412969288"/>
    <x v="0"/>
    <x v="3"/>
  </r>
  <r>
    <x v="48"/>
    <x v="117"/>
    <n v="7.9214876033057893"/>
    <x v="0"/>
    <x v="3"/>
  </r>
  <r>
    <x v="48"/>
    <x v="118"/>
    <n v="7.9855769230769225"/>
    <x v="0"/>
    <x v="3"/>
  </r>
  <r>
    <x v="48"/>
    <x v="119"/>
    <n v="7.6266666666666669"/>
    <x v="0"/>
    <x v="3"/>
  </r>
  <r>
    <x v="48"/>
    <x v="120"/>
    <n v="8.3171114599685776"/>
    <x v="0"/>
    <x v="3"/>
  </r>
  <r>
    <x v="48"/>
    <x v="121"/>
    <n v="8.0178571428571441"/>
    <x v="0"/>
    <x v="3"/>
  </r>
  <r>
    <x v="48"/>
    <x v="122"/>
    <n v="8.2020547945205529"/>
    <x v="0"/>
    <x v="3"/>
  </r>
  <r>
    <x v="48"/>
    <x v="123"/>
    <n v="8.2788844621513977"/>
    <x v="0"/>
    <x v="3"/>
  </r>
  <r>
    <x v="48"/>
    <x v="124"/>
    <n v="5.9146341463414638"/>
    <x v="0"/>
    <x v="3"/>
  </r>
  <r>
    <x v="48"/>
    <x v="112"/>
    <n v="7.25"/>
    <x v="1"/>
    <x v="3"/>
  </r>
  <r>
    <x v="48"/>
    <x v="113"/>
    <n v="7.3333333333333348"/>
    <x v="1"/>
    <x v="3"/>
  </r>
  <r>
    <x v="48"/>
    <x v="114"/>
    <n v="8.4444444444444446"/>
    <x v="1"/>
    <x v="3"/>
  </r>
  <r>
    <x v="48"/>
    <x v="115"/>
    <n v="8"/>
    <x v="1"/>
    <x v="3"/>
  </r>
  <r>
    <x v="48"/>
    <x v="116"/>
    <n v="8.0609756097560954"/>
    <x v="1"/>
    <x v="3"/>
  </r>
  <r>
    <x v="48"/>
    <x v="117"/>
    <n v="8.1666666666666679"/>
    <x v="1"/>
    <x v="3"/>
  </r>
  <r>
    <x v="48"/>
    <x v="118"/>
    <n v="7.8873239436619729"/>
    <x v="1"/>
    <x v="3"/>
  </r>
  <r>
    <x v="48"/>
    <x v="119"/>
    <n v="8.4347826086956523"/>
    <x v="1"/>
    <x v="3"/>
  </r>
  <r>
    <x v="48"/>
    <x v="120"/>
    <n v="8.4784946236559104"/>
    <x v="1"/>
    <x v="3"/>
  </r>
  <r>
    <x v="48"/>
    <x v="121"/>
    <n v="7.75"/>
    <x v="1"/>
    <x v="3"/>
  </r>
  <r>
    <x v="48"/>
    <x v="122"/>
    <n v="8.1505376344085985"/>
    <x v="1"/>
    <x v="3"/>
  </r>
  <r>
    <x v="48"/>
    <x v="123"/>
    <n v="8.2207792207792227"/>
    <x v="1"/>
    <x v="3"/>
  </r>
  <r>
    <x v="48"/>
    <x v="124"/>
    <n v="6.129032258064516"/>
    <x v="1"/>
    <x v="3"/>
  </r>
  <r>
    <x v="48"/>
    <x v="112"/>
    <n v="7.4897959183673475"/>
    <x v="2"/>
    <x v="3"/>
  </r>
  <r>
    <x v="48"/>
    <x v="113"/>
    <n v="7.666666666666667"/>
    <x v="2"/>
    <x v="3"/>
  </r>
  <r>
    <x v="48"/>
    <x v="114"/>
    <n v="8.5"/>
    <x v="2"/>
    <x v="3"/>
  </r>
  <r>
    <x v="48"/>
    <x v="115"/>
    <n v="6.8333333333333339"/>
    <x v="2"/>
    <x v="3"/>
  </r>
  <r>
    <x v="48"/>
    <x v="116"/>
    <n v="7.9848484848484853"/>
    <x v="2"/>
    <x v="3"/>
  </r>
  <r>
    <x v="48"/>
    <x v="117"/>
    <n v="7.953125"/>
    <x v="2"/>
    <x v="3"/>
  </r>
  <r>
    <x v="48"/>
    <x v="118"/>
    <n v="7.833333333333333"/>
    <x v="2"/>
    <x v="3"/>
  </r>
  <r>
    <x v="48"/>
    <x v="119"/>
    <n v="6.2608695652173916"/>
    <x v="2"/>
    <x v="3"/>
  </r>
  <r>
    <x v="48"/>
    <x v="120"/>
    <n v="7.68627450980392"/>
    <x v="2"/>
    <x v="3"/>
  </r>
  <r>
    <x v="48"/>
    <x v="121"/>
    <n v="7.7142857142857153"/>
    <x v="2"/>
    <x v="3"/>
  </r>
  <r>
    <x v="48"/>
    <x v="122"/>
    <n v="7.65"/>
    <x v="2"/>
    <x v="3"/>
  </r>
  <r>
    <x v="48"/>
    <x v="123"/>
    <n v="7.9534883720930214"/>
    <x v="2"/>
    <x v="3"/>
  </r>
  <r>
    <x v="48"/>
    <x v="124"/>
    <n v="5.166666666666667"/>
    <x v="2"/>
    <x v="3"/>
  </r>
  <r>
    <x v="48"/>
    <x v="112"/>
    <n v="8"/>
    <x v="3"/>
    <x v="3"/>
  </r>
  <r>
    <x v="48"/>
    <x v="113"/>
    <n v="7.981481481481481"/>
    <x v="3"/>
    <x v="3"/>
  </r>
  <r>
    <x v="48"/>
    <x v="114"/>
    <n v="6.6"/>
    <x v="3"/>
    <x v="3"/>
  </r>
  <r>
    <x v="48"/>
    <x v="115"/>
    <n v="8.7083333333333357"/>
    <x v="3"/>
    <x v="3"/>
  </r>
  <r>
    <x v="48"/>
    <x v="116"/>
    <n v="8.1042654028435983"/>
    <x v="3"/>
    <x v="3"/>
  </r>
  <r>
    <x v="48"/>
    <x v="117"/>
    <n v="7.8965517241379297"/>
    <x v="3"/>
    <x v="3"/>
  </r>
  <r>
    <x v="48"/>
    <x v="118"/>
    <n v="7.7692307692307683"/>
    <x v="3"/>
    <x v="3"/>
  </r>
  <r>
    <x v="48"/>
    <x v="119"/>
    <n v="9.25"/>
    <x v="3"/>
    <x v="3"/>
  </r>
  <r>
    <x v="48"/>
    <x v="120"/>
    <n v="8.6973180076628243"/>
    <x v="3"/>
    <x v="3"/>
  </r>
  <r>
    <x v="48"/>
    <x v="121"/>
    <n v="8"/>
    <x v="3"/>
    <x v="3"/>
  </r>
  <r>
    <x v="48"/>
    <x v="122"/>
    <n v="8.272727272727268"/>
    <x v="3"/>
    <x v="3"/>
  </r>
  <r>
    <x v="48"/>
    <x v="123"/>
    <n v="8.1509433962264151"/>
    <x v="3"/>
    <x v="3"/>
  </r>
  <r>
    <x v="48"/>
    <x v="124"/>
    <n v="6.2"/>
    <x v="3"/>
    <x v="3"/>
  </r>
  <r>
    <x v="48"/>
    <x v="112"/>
    <n v="7.25"/>
    <x v="4"/>
    <x v="3"/>
  </r>
  <r>
    <x v="48"/>
    <x v="113"/>
    <n v="7.7894736842105248"/>
    <x v="4"/>
    <x v="3"/>
  </r>
  <r>
    <x v="48"/>
    <x v="114"/>
    <n v="8.5"/>
    <x v="4"/>
    <x v="3"/>
  </r>
  <r>
    <x v="48"/>
    <x v="115"/>
    <n v="6.8571428571428568"/>
    <x v="4"/>
    <x v="3"/>
  </r>
  <r>
    <x v="48"/>
    <x v="116"/>
    <n v="7.7246376811594217"/>
    <x v="4"/>
    <x v="3"/>
  </r>
  <r>
    <x v="48"/>
    <x v="117"/>
    <n v="7.052631578947369"/>
    <x v="4"/>
    <x v="3"/>
  </r>
  <r>
    <x v="48"/>
    <x v="118"/>
    <n v="7.8888888888888884"/>
    <x v="4"/>
    <x v="3"/>
  </r>
  <r>
    <x v="48"/>
    <x v="119"/>
    <n v="7.125"/>
    <x v="4"/>
    <x v="3"/>
  </r>
  <r>
    <x v="48"/>
    <x v="120"/>
    <n v="8.036363636363637"/>
    <x v="4"/>
    <x v="3"/>
  </r>
  <r>
    <x v="48"/>
    <x v="121"/>
    <n v="9"/>
    <x v="4"/>
    <x v="3"/>
  </r>
  <r>
    <x v="48"/>
    <x v="122"/>
    <n v="8.4642857142857153"/>
    <x v="4"/>
    <x v="3"/>
  </r>
  <r>
    <x v="48"/>
    <x v="123"/>
    <n v="7.9032258064516121"/>
    <x v="4"/>
    <x v="3"/>
  </r>
  <r>
    <x v="48"/>
    <x v="124"/>
    <n v="3.666666666666667"/>
    <x v="4"/>
    <x v="3"/>
  </r>
  <r>
    <x v="48"/>
    <x v="112"/>
    <n v="7.25"/>
    <x v="5"/>
    <x v="3"/>
  </r>
  <r>
    <x v="48"/>
    <x v="113"/>
    <n v="8.3636363636363651"/>
    <x v="5"/>
    <x v="3"/>
  </r>
  <r>
    <x v="48"/>
    <x v="114"/>
    <m/>
    <x v="5"/>
    <x v="3"/>
  </r>
  <r>
    <x v="48"/>
    <x v="115"/>
    <m/>
    <x v="5"/>
    <x v="3"/>
  </r>
  <r>
    <x v="48"/>
    <x v="116"/>
    <n v="8.125"/>
    <x v="5"/>
    <x v="3"/>
  </r>
  <r>
    <x v="48"/>
    <x v="117"/>
    <n v="9.3333333333333339"/>
    <x v="5"/>
    <x v="3"/>
  </r>
  <r>
    <x v="48"/>
    <x v="118"/>
    <n v="8.2857142857142865"/>
    <x v="5"/>
    <x v="3"/>
  </r>
  <r>
    <x v="48"/>
    <x v="119"/>
    <n v="8"/>
    <x v="5"/>
    <x v="3"/>
  </r>
  <r>
    <x v="48"/>
    <x v="120"/>
    <n v="8.5625"/>
    <x v="5"/>
    <x v="3"/>
  </r>
  <r>
    <x v="48"/>
    <x v="121"/>
    <n v="9.5"/>
    <x v="5"/>
    <x v="3"/>
  </r>
  <r>
    <x v="48"/>
    <x v="122"/>
    <n v="8.9166666666666661"/>
    <x v="5"/>
    <x v="3"/>
  </r>
  <r>
    <x v="48"/>
    <x v="123"/>
    <n v="8.0909090909090899"/>
    <x v="5"/>
    <x v="3"/>
  </r>
  <r>
    <x v="48"/>
    <x v="124"/>
    <m/>
    <x v="5"/>
    <x v="3"/>
  </r>
  <r>
    <x v="48"/>
    <x v="112"/>
    <n v="8.6666666666666661"/>
    <x v="6"/>
    <x v="3"/>
  </r>
  <r>
    <x v="48"/>
    <x v="113"/>
    <n v="8.25"/>
    <x v="6"/>
    <x v="3"/>
  </r>
  <r>
    <x v="48"/>
    <x v="114"/>
    <m/>
    <x v="6"/>
    <x v="3"/>
  </r>
  <r>
    <x v="48"/>
    <x v="115"/>
    <n v="6.666666666666667"/>
    <x v="6"/>
    <x v="3"/>
  </r>
  <r>
    <x v="48"/>
    <x v="116"/>
    <n v="7.75"/>
    <x v="6"/>
    <x v="3"/>
  </r>
  <r>
    <x v="48"/>
    <x v="117"/>
    <n v="7.5"/>
    <x v="6"/>
    <x v="3"/>
  </r>
  <r>
    <x v="48"/>
    <x v="118"/>
    <n v="9"/>
    <x v="6"/>
    <x v="3"/>
  </r>
  <r>
    <x v="48"/>
    <x v="119"/>
    <m/>
    <x v="6"/>
    <x v="3"/>
  </r>
  <r>
    <x v="48"/>
    <x v="120"/>
    <n v="7.6956521739130448"/>
    <x v="6"/>
    <x v="3"/>
  </r>
  <r>
    <x v="48"/>
    <x v="121"/>
    <n v="10"/>
    <x v="6"/>
    <x v="3"/>
  </r>
  <r>
    <x v="48"/>
    <x v="122"/>
    <n v="8.5714285714285712"/>
    <x v="6"/>
    <x v="3"/>
  </r>
  <r>
    <x v="48"/>
    <x v="123"/>
    <n v="8.5"/>
    <x v="6"/>
    <x v="3"/>
  </r>
  <r>
    <x v="48"/>
    <x v="124"/>
    <m/>
    <x v="6"/>
    <x v="3"/>
  </r>
  <r>
    <x v="48"/>
    <x v="112"/>
    <n v="6.75"/>
    <x v="7"/>
    <x v="3"/>
  </r>
  <r>
    <x v="48"/>
    <x v="113"/>
    <n v="7.1111111111111116"/>
    <x v="7"/>
    <x v="3"/>
  </r>
  <r>
    <x v="48"/>
    <x v="114"/>
    <m/>
    <x v="7"/>
    <x v="3"/>
  </r>
  <r>
    <x v="48"/>
    <x v="115"/>
    <n v="7.5"/>
    <x v="7"/>
    <x v="3"/>
  </r>
  <r>
    <x v="48"/>
    <x v="116"/>
    <n v="6.4666666666666668"/>
    <x v="7"/>
    <x v="3"/>
  </r>
  <r>
    <x v="48"/>
    <x v="117"/>
    <n v="6.2857142857142856"/>
    <x v="7"/>
    <x v="3"/>
  </r>
  <r>
    <x v="48"/>
    <x v="118"/>
    <n v="9.25"/>
    <x v="7"/>
    <x v="3"/>
  </r>
  <r>
    <x v="48"/>
    <x v="119"/>
    <n v="3"/>
    <x v="7"/>
    <x v="3"/>
  </r>
  <r>
    <x v="48"/>
    <x v="120"/>
    <n v="7.6206896551724146"/>
    <x v="7"/>
    <x v="3"/>
  </r>
  <r>
    <x v="48"/>
    <x v="121"/>
    <n v="8"/>
    <x v="7"/>
    <x v="3"/>
  </r>
  <r>
    <x v="48"/>
    <x v="122"/>
    <n v="8"/>
    <x v="7"/>
    <x v="3"/>
  </r>
  <r>
    <x v="48"/>
    <x v="123"/>
    <n v="7.5"/>
    <x v="7"/>
    <x v="3"/>
  </r>
  <r>
    <x v="48"/>
    <x v="124"/>
    <n v="3.5"/>
    <x v="7"/>
    <x v="3"/>
  </r>
  <r>
    <x v="48"/>
    <x v="112"/>
    <n v="5"/>
    <x v="8"/>
    <x v="3"/>
  </r>
  <r>
    <x v="48"/>
    <x v="113"/>
    <n v="7.6428571428571432"/>
    <x v="8"/>
    <x v="3"/>
  </r>
  <r>
    <x v="48"/>
    <x v="114"/>
    <n v="8.5"/>
    <x v="8"/>
    <x v="3"/>
  </r>
  <r>
    <x v="48"/>
    <x v="115"/>
    <n v="6.5"/>
    <x v="8"/>
    <x v="3"/>
  </r>
  <r>
    <x v="48"/>
    <x v="116"/>
    <n v="8.3571428571428559"/>
    <x v="8"/>
    <x v="3"/>
  </r>
  <r>
    <x v="48"/>
    <x v="117"/>
    <n v="6.4"/>
    <x v="8"/>
    <x v="3"/>
  </r>
  <r>
    <x v="48"/>
    <x v="118"/>
    <n v="6.333333333333333"/>
    <x v="8"/>
    <x v="3"/>
  </r>
  <r>
    <x v="48"/>
    <x v="119"/>
    <n v="7.666666666666667"/>
    <x v="8"/>
    <x v="3"/>
  </r>
  <r>
    <x v="48"/>
    <x v="120"/>
    <n v="8.1538461538461497"/>
    <x v="8"/>
    <x v="3"/>
  </r>
  <r>
    <x v="48"/>
    <x v="121"/>
    <m/>
    <x v="8"/>
    <x v="3"/>
  </r>
  <r>
    <x v="48"/>
    <x v="122"/>
    <n v="7.6666666666666661"/>
    <x v="8"/>
    <x v="3"/>
  </r>
  <r>
    <x v="48"/>
    <x v="123"/>
    <n v="7.833333333333333"/>
    <x v="8"/>
    <x v="3"/>
  </r>
  <r>
    <x v="48"/>
    <x v="124"/>
    <n v="4"/>
    <x v="8"/>
    <x v="3"/>
  </r>
  <r>
    <x v="48"/>
    <x v="112"/>
    <n v="8"/>
    <x v="9"/>
    <x v="3"/>
  </r>
  <r>
    <x v="48"/>
    <x v="113"/>
    <n v="8.115384615384615"/>
    <x v="9"/>
    <x v="3"/>
  </r>
  <r>
    <x v="48"/>
    <x v="114"/>
    <n v="10"/>
    <x v="9"/>
    <x v="3"/>
  </r>
  <r>
    <x v="48"/>
    <x v="115"/>
    <n v="8.5"/>
    <x v="9"/>
    <x v="3"/>
  </r>
  <r>
    <x v="48"/>
    <x v="116"/>
    <n v="8.2799999999999994"/>
    <x v="9"/>
    <x v="3"/>
  </r>
  <r>
    <x v="48"/>
    <x v="117"/>
    <n v="8"/>
    <x v="9"/>
    <x v="3"/>
  </r>
  <r>
    <x v="48"/>
    <x v="118"/>
    <n v="7.3333333333333339"/>
    <x v="9"/>
    <x v="3"/>
  </r>
  <r>
    <x v="48"/>
    <x v="119"/>
    <m/>
    <x v="9"/>
    <x v="3"/>
  </r>
  <r>
    <x v="48"/>
    <x v="120"/>
    <n v="7.9090909090909092"/>
    <x v="9"/>
    <x v="3"/>
  </r>
  <r>
    <x v="48"/>
    <x v="121"/>
    <n v="8"/>
    <x v="9"/>
    <x v="3"/>
  </r>
  <r>
    <x v="48"/>
    <x v="122"/>
    <n v="8.5"/>
    <x v="9"/>
    <x v="3"/>
  </r>
  <r>
    <x v="48"/>
    <x v="123"/>
    <n v="8.5"/>
    <x v="9"/>
    <x v="3"/>
  </r>
  <r>
    <x v="48"/>
    <x v="124"/>
    <m/>
    <x v="9"/>
    <x v="3"/>
  </r>
  <r>
    <x v="48"/>
    <x v="112"/>
    <n v="9.5"/>
    <x v="10"/>
    <x v="3"/>
  </r>
  <r>
    <x v="48"/>
    <x v="113"/>
    <n v="8.125"/>
    <x v="10"/>
    <x v="3"/>
  </r>
  <r>
    <x v="48"/>
    <x v="114"/>
    <n v="9.5"/>
    <x v="10"/>
    <x v="3"/>
  </r>
  <r>
    <x v="48"/>
    <x v="115"/>
    <n v="7.333333333333333"/>
    <x v="10"/>
    <x v="3"/>
  </r>
  <r>
    <x v="48"/>
    <x v="116"/>
    <n v="8.5"/>
    <x v="10"/>
    <x v="3"/>
  </r>
  <r>
    <x v="48"/>
    <x v="117"/>
    <n v="8"/>
    <x v="10"/>
    <x v="3"/>
  </r>
  <r>
    <x v="48"/>
    <x v="118"/>
    <n v="7.5"/>
    <x v="10"/>
    <x v="3"/>
  </r>
  <r>
    <x v="48"/>
    <x v="119"/>
    <n v="9"/>
    <x v="10"/>
    <x v="3"/>
  </r>
  <r>
    <x v="48"/>
    <x v="120"/>
    <n v="8.44"/>
    <x v="10"/>
    <x v="3"/>
  </r>
  <r>
    <x v="48"/>
    <x v="121"/>
    <n v="10"/>
    <x v="10"/>
    <x v="3"/>
  </r>
  <r>
    <x v="48"/>
    <x v="122"/>
    <n v="8.2222222222222214"/>
    <x v="10"/>
    <x v="3"/>
  </r>
  <r>
    <x v="48"/>
    <x v="123"/>
    <n v="9.1999999999999993"/>
    <x v="10"/>
    <x v="3"/>
  </r>
  <r>
    <x v="48"/>
    <x v="124"/>
    <n v="4.5"/>
    <x v="10"/>
    <x v="3"/>
  </r>
  <r>
    <x v="48"/>
    <x v="112"/>
    <m/>
    <x v="11"/>
    <x v="3"/>
  </r>
  <r>
    <x v="48"/>
    <x v="113"/>
    <n v="8.1999999999999993"/>
    <x v="11"/>
    <x v="3"/>
  </r>
  <r>
    <x v="48"/>
    <x v="114"/>
    <m/>
    <x v="11"/>
    <x v="3"/>
  </r>
  <r>
    <x v="48"/>
    <x v="115"/>
    <m/>
    <x v="11"/>
    <x v="3"/>
  </r>
  <r>
    <x v="48"/>
    <x v="116"/>
    <n v="8.6666666666666661"/>
    <x v="11"/>
    <x v="3"/>
  </r>
  <r>
    <x v="48"/>
    <x v="117"/>
    <n v="8"/>
    <x v="11"/>
    <x v="3"/>
  </r>
  <r>
    <x v="48"/>
    <x v="118"/>
    <n v="9.5"/>
    <x v="11"/>
    <x v="3"/>
  </r>
  <r>
    <x v="48"/>
    <x v="119"/>
    <n v="8"/>
    <x v="11"/>
    <x v="3"/>
  </r>
  <r>
    <x v="48"/>
    <x v="120"/>
    <n v="8.4"/>
    <x v="11"/>
    <x v="3"/>
  </r>
  <r>
    <x v="48"/>
    <x v="121"/>
    <m/>
    <x v="11"/>
    <x v="3"/>
  </r>
  <r>
    <x v="48"/>
    <x v="122"/>
    <n v="8.1428571428571423"/>
    <x v="11"/>
    <x v="3"/>
  </r>
  <r>
    <x v="48"/>
    <x v="123"/>
    <n v="9.25"/>
    <x v="11"/>
    <x v="3"/>
  </r>
  <r>
    <x v="48"/>
    <x v="124"/>
    <n v="8"/>
    <x v="11"/>
    <x v="3"/>
  </r>
  <r>
    <x v="48"/>
    <x v="112"/>
    <n v="6"/>
    <x v="12"/>
    <x v="3"/>
  </r>
  <r>
    <x v="48"/>
    <x v="113"/>
    <n v="8.7142857142857153"/>
    <x v="12"/>
    <x v="3"/>
  </r>
  <r>
    <x v="48"/>
    <x v="114"/>
    <n v="6"/>
    <x v="12"/>
    <x v="3"/>
  </r>
  <r>
    <x v="48"/>
    <x v="115"/>
    <m/>
    <x v="12"/>
    <x v="3"/>
  </r>
  <r>
    <x v="48"/>
    <x v="116"/>
    <n v="8.92"/>
    <x v="12"/>
    <x v="3"/>
  </r>
  <r>
    <x v="48"/>
    <x v="117"/>
    <n v="8"/>
    <x v="12"/>
    <x v="3"/>
  </r>
  <r>
    <x v="48"/>
    <x v="118"/>
    <n v="9"/>
    <x v="12"/>
    <x v="3"/>
  </r>
  <r>
    <x v="48"/>
    <x v="119"/>
    <n v="7"/>
    <x v="12"/>
    <x v="3"/>
  </r>
  <r>
    <x v="48"/>
    <x v="120"/>
    <n v="8.2272727272727284"/>
    <x v="12"/>
    <x v="3"/>
  </r>
  <r>
    <x v="48"/>
    <x v="121"/>
    <n v="10"/>
    <x v="12"/>
    <x v="3"/>
  </r>
  <r>
    <x v="48"/>
    <x v="122"/>
    <n v="9"/>
    <x v="12"/>
    <x v="3"/>
  </r>
  <r>
    <x v="48"/>
    <x v="123"/>
    <n v="9.25"/>
    <x v="12"/>
    <x v="3"/>
  </r>
  <r>
    <x v="48"/>
    <x v="124"/>
    <n v="6.333333333333333"/>
    <x v="12"/>
    <x v="3"/>
  </r>
  <r>
    <x v="48"/>
    <x v="112"/>
    <n v="7.75"/>
    <x v="13"/>
    <x v="3"/>
  </r>
  <r>
    <x v="48"/>
    <x v="113"/>
    <n v="8.7333333333333325"/>
    <x v="13"/>
    <x v="3"/>
  </r>
  <r>
    <x v="48"/>
    <x v="114"/>
    <n v="7.5"/>
    <x v="13"/>
    <x v="3"/>
  </r>
  <r>
    <x v="48"/>
    <x v="115"/>
    <n v="9"/>
    <x v="13"/>
    <x v="3"/>
  </r>
  <r>
    <x v="48"/>
    <x v="116"/>
    <n v="9"/>
    <x v="13"/>
    <x v="3"/>
  </r>
  <r>
    <x v="48"/>
    <x v="117"/>
    <n v="9"/>
    <x v="13"/>
    <x v="3"/>
  </r>
  <r>
    <x v="48"/>
    <x v="118"/>
    <n v="9.6"/>
    <x v="13"/>
    <x v="3"/>
  </r>
  <r>
    <x v="48"/>
    <x v="119"/>
    <m/>
    <x v="13"/>
    <x v="3"/>
  </r>
  <r>
    <x v="48"/>
    <x v="120"/>
    <n v="8.7083333333333339"/>
    <x v="13"/>
    <x v="3"/>
  </r>
  <r>
    <x v="48"/>
    <x v="121"/>
    <n v="7.5"/>
    <x v="13"/>
    <x v="3"/>
  </r>
  <r>
    <x v="48"/>
    <x v="122"/>
    <n v="8.6666666666666679"/>
    <x v="13"/>
    <x v="3"/>
  </r>
  <r>
    <x v="48"/>
    <x v="123"/>
    <n v="10"/>
    <x v="13"/>
    <x v="3"/>
  </r>
  <r>
    <x v="48"/>
    <x v="124"/>
    <n v="6.666666666666667"/>
    <x v="13"/>
    <x v="3"/>
  </r>
  <r>
    <x v="48"/>
    <x v="112"/>
    <n v="8"/>
    <x v="14"/>
    <x v="3"/>
  </r>
  <r>
    <x v="48"/>
    <x v="113"/>
    <n v="8"/>
    <x v="14"/>
    <x v="3"/>
  </r>
  <r>
    <x v="48"/>
    <x v="114"/>
    <n v="10"/>
    <x v="14"/>
    <x v="3"/>
  </r>
  <r>
    <x v="48"/>
    <x v="115"/>
    <n v="8"/>
    <x v="14"/>
    <x v="3"/>
  </r>
  <r>
    <x v="48"/>
    <x v="116"/>
    <n v="7.5"/>
    <x v="14"/>
    <x v="3"/>
  </r>
  <r>
    <x v="48"/>
    <x v="117"/>
    <n v="8.6"/>
    <x v="14"/>
    <x v="3"/>
  </r>
  <r>
    <x v="48"/>
    <x v="118"/>
    <n v="8"/>
    <x v="14"/>
    <x v="3"/>
  </r>
  <r>
    <x v="48"/>
    <x v="119"/>
    <n v="9"/>
    <x v="14"/>
    <x v="3"/>
  </r>
  <r>
    <x v="48"/>
    <x v="120"/>
    <n v="7.9285714285714279"/>
    <x v="14"/>
    <x v="3"/>
  </r>
  <r>
    <x v="48"/>
    <x v="121"/>
    <m/>
    <x v="14"/>
    <x v="3"/>
  </r>
  <r>
    <x v="48"/>
    <x v="122"/>
    <n v="4"/>
    <x v="14"/>
    <x v="3"/>
  </r>
  <r>
    <x v="48"/>
    <x v="123"/>
    <n v="8"/>
    <x v="14"/>
    <x v="3"/>
  </r>
  <r>
    <x v="48"/>
    <x v="124"/>
    <m/>
    <x v="14"/>
    <x v="3"/>
  </r>
  <r>
    <x v="48"/>
    <x v="112"/>
    <m/>
    <x v="15"/>
    <x v="3"/>
  </r>
  <r>
    <x v="48"/>
    <x v="113"/>
    <n v="8.1111111111111125"/>
    <x v="15"/>
    <x v="3"/>
  </r>
  <r>
    <x v="48"/>
    <x v="114"/>
    <n v="1"/>
    <x v="15"/>
    <x v="3"/>
  </r>
  <r>
    <x v="48"/>
    <x v="115"/>
    <n v="5"/>
    <x v="15"/>
    <x v="3"/>
  </r>
  <r>
    <x v="48"/>
    <x v="116"/>
    <n v="9.1111111111111125"/>
    <x v="15"/>
    <x v="3"/>
  </r>
  <r>
    <x v="48"/>
    <x v="117"/>
    <n v="7.125"/>
    <x v="15"/>
    <x v="3"/>
  </r>
  <r>
    <x v="48"/>
    <x v="118"/>
    <n v="9.0666666666666664"/>
    <x v="15"/>
    <x v="3"/>
  </r>
  <r>
    <x v="48"/>
    <x v="119"/>
    <n v="8.375"/>
    <x v="15"/>
    <x v="3"/>
  </r>
  <r>
    <x v="48"/>
    <x v="120"/>
    <n v="9.2368421052631575"/>
    <x v="15"/>
    <x v="3"/>
  </r>
  <r>
    <x v="48"/>
    <x v="121"/>
    <n v="10"/>
    <x v="15"/>
    <x v="3"/>
  </r>
  <r>
    <x v="48"/>
    <x v="122"/>
    <n v="8.6875"/>
    <x v="15"/>
    <x v="3"/>
  </r>
  <r>
    <x v="48"/>
    <x v="123"/>
    <n v="9.875"/>
    <x v="15"/>
    <x v="3"/>
  </r>
  <r>
    <x v="48"/>
    <x v="124"/>
    <m/>
    <x v="15"/>
    <x v="3"/>
  </r>
  <r>
    <x v="48"/>
    <x v="112"/>
    <n v="7.75"/>
    <x v="16"/>
    <x v="3"/>
  </r>
  <r>
    <x v="48"/>
    <x v="113"/>
    <n v="8.1666666666666661"/>
    <x v="16"/>
    <x v="3"/>
  </r>
  <r>
    <x v="48"/>
    <x v="114"/>
    <n v="8"/>
    <x v="16"/>
    <x v="3"/>
  </r>
  <r>
    <x v="48"/>
    <x v="115"/>
    <n v="7"/>
    <x v="16"/>
    <x v="3"/>
  </r>
  <r>
    <x v="48"/>
    <x v="116"/>
    <n v="8.2608695652173907"/>
    <x v="16"/>
    <x v="3"/>
  </r>
  <r>
    <x v="48"/>
    <x v="117"/>
    <n v="7.4666666666666659"/>
    <x v="16"/>
    <x v="3"/>
  </r>
  <r>
    <x v="48"/>
    <x v="118"/>
    <n v="7.6923076923076925"/>
    <x v="16"/>
    <x v="3"/>
  </r>
  <r>
    <x v="48"/>
    <x v="119"/>
    <n v="7.333333333333333"/>
    <x v="16"/>
    <x v="3"/>
  </r>
  <r>
    <x v="48"/>
    <x v="120"/>
    <n v="8.815384615384616"/>
    <x v="16"/>
    <x v="3"/>
  </r>
  <r>
    <x v="48"/>
    <x v="121"/>
    <n v="8"/>
    <x v="16"/>
    <x v="3"/>
  </r>
  <r>
    <x v="48"/>
    <x v="122"/>
    <n v="8.9499999999999993"/>
    <x v="16"/>
    <x v="3"/>
  </r>
  <r>
    <x v="48"/>
    <x v="123"/>
    <n v="8.4285714285714306"/>
    <x v="16"/>
    <x v="3"/>
  </r>
  <r>
    <x v="48"/>
    <x v="124"/>
    <n v="6.75"/>
    <x v="16"/>
    <x v="3"/>
  </r>
  <r>
    <x v="56"/>
    <x v="125"/>
    <n v="64.954337899543376"/>
    <x v="0"/>
    <x v="2"/>
  </r>
  <r>
    <x v="56"/>
    <x v="126"/>
    <n v="28.614916286149164"/>
    <x v="0"/>
    <x v="2"/>
  </r>
  <r>
    <x v="56"/>
    <x v="4"/>
    <n v="6.4307458143074578"/>
    <x v="0"/>
    <x v="2"/>
  </r>
  <r>
    <x v="57"/>
    <x v="125"/>
    <n v="83.790801186943625"/>
    <x v="0"/>
    <x v="2"/>
  </r>
  <r>
    <x v="57"/>
    <x v="126"/>
    <n v="9.8850148367952517"/>
    <x v="0"/>
    <x v="2"/>
  </r>
  <r>
    <x v="57"/>
    <x v="4"/>
    <n v="6.3241839762611276"/>
    <x v="0"/>
    <x v="2"/>
  </r>
  <r>
    <x v="58"/>
    <x v="125"/>
    <n v="82.570521203063706"/>
    <x v="0"/>
    <x v="2"/>
  </r>
  <r>
    <x v="58"/>
    <x v="126"/>
    <n v="11.059219129460116"/>
    <x v="0"/>
    <x v="2"/>
  </r>
  <r>
    <x v="58"/>
    <x v="4"/>
    <n v="6.3702596674761818"/>
    <x v="0"/>
    <x v="2"/>
  </r>
  <r>
    <x v="59"/>
    <x v="125"/>
    <n v="78.490214352283317"/>
    <x v="0"/>
    <x v="2"/>
  </r>
  <r>
    <x v="59"/>
    <x v="126"/>
    <n v="15.191053122087604"/>
    <x v="0"/>
    <x v="2"/>
  </r>
  <r>
    <x v="59"/>
    <x v="4"/>
    <n v="6.3187325256290769"/>
    <x v="0"/>
    <x v="2"/>
  </r>
  <r>
    <x v="60"/>
    <x v="125"/>
    <n v="85.812314540059347"/>
    <x v="0"/>
    <x v="2"/>
  </r>
  <r>
    <x v="60"/>
    <x v="126"/>
    <n v="7.8635014836795252"/>
    <x v="0"/>
    <x v="2"/>
  </r>
  <r>
    <x v="60"/>
    <x v="4"/>
    <n v="6.3241839762611276"/>
    <x v="0"/>
    <x v="2"/>
  </r>
  <r>
    <x v="49"/>
    <x v="125"/>
    <n v="57.855685401595252"/>
    <x v="0"/>
    <x v="2"/>
  </r>
  <r>
    <x v="49"/>
    <x v="126"/>
    <n v="35.818957521795582"/>
    <x v="0"/>
    <x v="2"/>
  </r>
  <r>
    <x v="49"/>
    <x v="4"/>
    <n v="6.3253570766091638"/>
    <x v="0"/>
    <x v="2"/>
  </r>
  <r>
    <x v="50"/>
    <x v="125"/>
    <n v="77.497215001856659"/>
    <x v="0"/>
    <x v="2"/>
  </r>
  <r>
    <x v="50"/>
    <x v="126"/>
    <n v="16.171555885629409"/>
    <x v="0"/>
    <x v="2"/>
  </r>
  <r>
    <x v="50"/>
    <x v="4"/>
    <n v="6.3312291125139248"/>
    <x v="0"/>
    <x v="2"/>
  </r>
  <r>
    <x v="51"/>
    <x v="125"/>
    <n v="67.736900780379045"/>
    <x v="0"/>
    <x v="2"/>
  </r>
  <r>
    <x v="51"/>
    <x v="126"/>
    <n v="25.217391304347824"/>
    <x v="0"/>
    <x v="2"/>
  </r>
  <r>
    <x v="51"/>
    <x v="4"/>
    <n v="7.045707915273133"/>
    <x v="0"/>
    <x v="2"/>
  </r>
  <r>
    <x v="52"/>
    <x v="125"/>
    <n v="73.931623931623932"/>
    <x v="0"/>
    <x v="2"/>
  </r>
  <r>
    <x v="52"/>
    <x v="126"/>
    <n v="19.732441471571907"/>
    <x v="0"/>
    <x v="2"/>
  </r>
  <r>
    <x v="52"/>
    <x v="4"/>
    <n v="6.3359345968041616"/>
    <x v="0"/>
    <x v="2"/>
  </r>
  <r>
    <x v="53"/>
    <x v="125"/>
    <n v="71.087636932707355"/>
    <x v="0"/>
    <x v="2"/>
  </r>
  <r>
    <x v="53"/>
    <x v="126"/>
    <n v="22.672143974960875"/>
    <x v="0"/>
    <x v="2"/>
  </r>
  <r>
    <x v="53"/>
    <x v="4"/>
    <n v="6.2402190923317686"/>
    <x v="0"/>
    <x v="2"/>
  </r>
  <r>
    <x v="54"/>
    <x v="125"/>
    <n v="78.727744807121667"/>
    <x v="0"/>
    <x v="2"/>
  </r>
  <r>
    <x v="54"/>
    <x v="126"/>
    <n v="14.94807121661721"/>
    <x v="0"/>
    <x v="2"/>
  </r>
  <r>
    <x v="54"/>
    <x v="4"/>
    <n v="6.3241839762611276"/>
    <x v="0"/>
    <x v="2"/>
  </r>
  <r>
    <x v="55"/>
    <x v="125"/>
    <n v="89.966617210682486"/>
    <x v="0"/>
    <x v="2"/>
  </r>
  <r>
    <x v="55"/>
    <x v="126"/>
    <n v="3.7091988130563798"/>
    <x v="0"/>
    <x v="2"/>
  </r>
  <r>
    <x v="55"/>
    <x v="4"/>
    <n v="6.3241839762611276"/>
    <x v="0"/>
    <x v="2"/>
  </r>
  <r>
    <x v="56"/>
    <x v="125"/>
    <n v="42.616451932606545"/>
    <x v="1"/>
    <x v="2"/>
  </r>
  <r>
    <x v="56"/>
    <x v="126"/>
    <n v="54.112983151635284"/>
    <x v="1"/>
    <x v="2"/>
  </r>
  <r>
    <x v="56"/>
    <x v="4"/>
    <n v="3.2705649157581762"/>
    <x v="1"/>
    <x v="2"/>
  </r>
  <r>
    <x v="57"/>
    <x v="125"/>
    <n v="75.555555555555557"/>
    <x v="1"/>
    <x v="2"/>
  </r>
  <r>
    <x v="57"/>
    <x v="126"/>
    <n v="21.422222222222221"/>
    <x v="1"/>
    <x v="2"/>
  </r>
  <r>
    <x v="57"/>
    <x v="4"/>
    <n v="3.0222222222222221"/>
    <x v="1"/>
    <x v="2"/>
  </r>
  <r>
    <x v="58"/>
    <x v="125"/>
    <n v="73.765996343692876"/>
    <x v="1"/>
    <x v="2"/>
  </r>
  <r>
    <x v="58"/>
    <x v="126"/>
    <n v="23.126142595978063"/>
    <x v="1"/>
    <x v="2"/>
  </r>
  <r>
    <x v="58"/>
    <x v="4"/>
    <n v="3.1078610603290677"/>
    <x v="1"/>
    <x v="2"/>
  </r>
  <r>
    <x v="59"/>
    <x v="125"/>
    <n v="63.619909502262445"/>
    <x v="1"/>
    <x v="2"/>
  </r>
  <r>
    <x v="59"/>
    <x v="126"/>
    <n v="33.393665158371043"/>
    <x v="1"/>
    <x v="2"/>
  </r>
  <r>
    <x v="59"/>
    <x v="4"/>
    <n v="2.9864253393665159"/>
    <x v="1"/>
    <x v="2"/>
  </r>
  <r>
    <x v="60"/>
    <x v="125"/>
    <n v="84.355555555555554"/>
    <x v="1"/>
    <x v="2"/>
  </r>
  <r>
    <x v="60"/>
    <x v="126"/>
    <n v="12.622222222222222"/>
    <x v="1"/>
    <x v="2"/>
  </r>
  <r>
    <x v="60"/>
    <x v="4"/>
    <n v="3.0222222222222221"/>
    <x v="1"/>
    <x v="2"/>
  </r>
  <r>
    <x v="49"/>
    <x v="125"/>
    <n v="41.955555555555556"/>
    <x v="1"/>
    <x v="2"/>
  </r>
  <r>
    <x v="49"/>
    <x v="126"/>
    <n v="55.022222222222226"/>
    <x v="1"/>
    <x v="2"/>
  </r>
  <r>
    <x v="49"/>
    <x v="4"/>
    <n v="3.0222222222222221"/>
    <x v="1"/>
    <x v="2"/>
  </r>
  <r>
    <x v="50"/>
    <x v="125"/>
    <n v="61.81980374665477"/>
    <x v="1"/>
    <x v="2"/>
  </r>
  <r>
    <x v="50"/>
    <x v="126"/>
    <n v="35.147190008920603"/>
    <x v="1"/>
    <x v="2"/>
  </r>
  <r>
    <x v="50"/>
    <x v="4"/>
    <n v="3.0330062444246209"/>
    <x v="1"/>
    <x v="2"/>
  </r>
  <r>
    <x v="51"/>
    <x v="125"/>
    <n v="57.805907172995781"/>
    <x v="1"/>
    <x v="2"/>
  </r>
  <r>
    <x v="51"/>
    <x v="126"/>
    <n v="38.959212376933898"/>
    <x v="1"/>
    <x v="2"/>
  </r>
  <r>
    <x v="51"/>
    <x v="4"/>
    <n v="3.2348804500703237"/>
    <x v="1"/>
    <x v="2"/>
  </r>
  <r>
    <x v="52"/>
    <x v="125"/>
    <n v="56.964285714285715"/>
    <x v="1"/>
    <x v="2"/>
  </r>
  <r>
    <x v="52"/>
    <x v="126"/>
    <n v="40"/>
    <x v="1"/>
    <x v="2"/>
  </r>
  <r>
    <x v="52"/>
    <x v="4"/>
    <n v="3.0357142857142856"/>
    <x v="1"/>
    <x v="2"/>
  </r>
  <r>
    <x v="53"/>
    <x v="125"/>
    <n v="60.323159784560147"/>
    <x v="1"/>
    <x v="2"/>
  </r>
  <r>
    <x v="53"/>
    <x v="126"/>
    <n v="36.624775583482943"/>
    <x v="1"/>
    <x v="2"/>
  </r>
  <r>
    <x v="53"/>
    <x v="4"/>
    <n v="3.0520646319569122"/>
    <x v="1"/>
    <x v="2"/>
  </r>
  <r>
    <x v="54"/>
    <x v="125"/>
    <n v="76.888888888888886"/>
    <x v="1"/>
    <x v="2"/>
  </r>
  <r>
    <x v="54"/>
    <x v="126"/>
    <n v="20.088888888888889"/>
    <x v="1"/>
    <x v="2"/>
  </r>
  <r>
    <x v="54"/>
    <x v="4"/>
    <n v="3.0222222222222221"/>
    <x v="1"/>
    <x v="2"/>
  </r>
  <r>
    <x v="55"/>
    <x v="125"/>
    <n v="92.8"/>
    <x v="1"/>
    <x v="2"/>
  </r>
  <r>
    <x v="55"/>
    <x v="126"/>
    <n v="4.177777777777778"/>
    <x v="1"/>
    <x v="2"/>
  </r>
  <r>
    <x v="55"/>
    <x v="4"/>
    <n v="3.0222222222222221"/>
    <x v="1"/>
    <x v="2"/>
  </r>
  <r>
    <x v="56"/>
    <x v="125"/>
    <n v="82.798040283070222"/>
    <x v="2"/>
    <x v="2"/>
  </r>
  <r>
    <x v="56"/>
    <x v="126"/>
    <n v="8.2199237887860637"/>
    <x v="2"/>
    <x v="2"/>
  </r>
  <r>
    <x v="56"/>
    <x v="4"/>
    <n v="8.9820359281437128"/>
    <x v="2"/>
    <x v="2"/>
  </r>
  <r>
    <x v="57"/>
    <x v="125"/>
    <n v="89.402173913043484"/>
    <x v="2"/>
    <x v="2"/>
  </r>
  <r>
    <x v="57"/>
    <x v="126"/>
    <n v="1.6304347826086956"/>
    <x v="2"/>
    <x v="2"/>
  </r>
  <r>
    <x v="57"/>
    <x v="4"/>
    <n v="8.9673913043478262"/>
    <x v="2"/>
    <x v="2"/>
  </r>
  <r>
    <x v="58"/>
    <x v="125"/>
    <n v="87.928221859706369"/>
    <x v="2"/>
    <x v="2"/>
  </r>
  <r>
    <x v="58"/>
    <x v="126"/>
    <n v="3.0995106035889068"/>
    <x v="2"/>
    <x v="2"/>
  </r>
  <r>
    <x v="58"/>
    <x v="4"/>
    <n v="8.9722675367047309"/>
    <x v="2"/>
    <x v="2"/>
  </r>
  <r>
    <x v="59"/>
    <x v="125"/>
    <n v="89.33623503808488"/>
    <x v="2"/>
    <x v="2"/>
  </r>
  <r>
    <x v="59"/>
    <x v="126"/>
    <n v="1.6866158868335146"/>
    <x v="2"/>
    <x v="2"/>
  </r>
  <r>
    <x v="59"/>
    <x v="4"/>
    <n v="8.977149075081611"/>
    <x v="2"/>
    <x v="2"/>
  </r>
  <r>
    <x v="60"/>
    <x v="125"/>
    <n v="89.293478260869563"/>
    <x v="2"/>
    <x v="2"/>
  </r>
  <r>
    <x v="60"/>
    <x v="126"/>
    <n v="1.7391304347826086"/>
    <x v="2"/>
    <x v="2"/>
  </r>
  <r>
    <x v="60"/>
    <x v="4"/>
    <n v="8.9673913043478262"/>
    <x v="2"/>
    <x v="2"/>
  </r>
  <r>
    <x v="49"/>
    <x v="125"/>
    <n v="78.152173913043484"/>
    <x v="2"/>
    <x v="2"/>
  </r>
  <r>
    <x v="49"/>
    <x v="126"/>
    <n v="12.880434782608695"/>
    <x v="2"/>
    <x v="2"/>
  </r>
  <r>
    <x v="49"/>
    <x v="4"/>
    <n v="8.9673913043478262"/>
    <x v="2"/>
    <x v="2"/>
  </r>
  <r>
    <x v="50"/>
    <x v="125"/>
    <n v="88.152173913043484"/>
    <x v="2"/>
    <x v="2"/>
  </r>
  <r>
    <x v="50"/>
    <x v="126"/>
    <n v="2.8804347826086958"/>
    <x v="2"/>
    <x v="2"/>
  </r>
  <r>
    <x v="50"/>
    <x v="4"/>
    <n v="8.9673913043478262"/>
    <x v="2"/>
    <x v="2"/>
  </r>
  <r>
    <x v="51"/>
    <x v="125"/>
    <n v="80.182752712735578"/>
    <x v="2"/>
    <x v="2"/>
  </r>
  <r>
    <x v="51"/>
    <x v="126"/>
    <n v="10.451170759565962"/>
    <x v="2"/>
    <x v="2"/>
  </r>
  <r>
    <x v="51"/>
    <x v="4"/>
    <n v="9.3660765276984588"/>
    <x v="2"/>
    <x v="2"/>
  </r>
  <r>
    <x v="52"/>
    <x v="125"/>
    <n v="85.465432770821991"/>
    <x v="2"/>
    <x v="2"/>
  </r>
  <r>
    <x v="52"/>
    <x v="126"/>
    <n v="5.5525313010342954"/>
    <x v="2"/>
    <x v="2"/>
  </r>
  <r>
    <x v="52"/>
    <x v="4"/>
    <n v="8.9820359281437128"/>
    <x v="2"/>
    <x v="2"/>
  </r>
  <r>
    <x v="53"/>
    <x v="125"/>
    <n v="82.121573301549461"/>
    <x v="2"/>
    <x v="2"/>
  </r>
  <r>
    <x v="53"/>
    <x v="126"/>
    <n v="8.9988081048867699"/>
    <x v="2"/>
    <x v="2"/>
  </r>
  <r>
    <x v="53"/>
    <x v="4"/>
    <n v="8.8796185935637659"/>
    <x v="2"/>
    <x v="2"/>
  </r>
  <r>
    <x v="54"/>
    <x v="125"/>
    <n v="87.608695652173907"/>
    <x v="2"/>
    <x v="2"/>
  </r>
  <r>
    <x v="54"/>
    <x v="126"/>
    <n v="3.4239130434782608"/>
    <x v="2"/>
    <x v="2"/>
  </r>
  <r>
    <x v="54"/>
    <x v="4"/>
    <n v="8.9673913043478262"/>
    <x v="2"/>
    <x v="2"/>
  </r>
  <r>
    <x v="55"/>
    <x v="125"/>
    <n v="89.945652173913047"/>
    <x v="2"/>
    <x v="2"/>
  </r>
  <r>
    <x v="55"/>
    <x v="126"/>
    <n v="1.0869565217391304"/>
    <x v="2"/>
    <x v="2"/>
  </r>
  <r>
    <x v="55"/>
    <x v="4"/>
    <n v="8.9673913043478262"/>
    <x v="2"/>
    <x v="2"/>
  </r>
  <r>
    <x v="56"/>
    <x v="125"/>
    <n v="57.507082152974505"/>
    <x v="3"/>
    <x v="2"/>
  </r>
  <r>
    <x v="56"/>
    <x v="126"/>
    <n v="39.518413597733712"/>
    <x v="3"/>
    <x v="2"/>
  </r>
  <r>
    <x v="56"/>
    <x v="4"/>
    <n v="2.9745042492917846"/>
    <x v="3"/>
    <x v="2"/>
  </r>
  <r>
    <x v="57"/>
    <x v="125"/>
    <n v="80.563380281690144"/>
    <x v="3"/>
    <x v="2"/>
  </r>
  <r>
    <x v="57"/>
    <x v="126"/>
    <n v="16.47887323943662"/>
    <x v="3"/>
    <x v="2"/>
  </r>
  <r>
    <x v="57"/>
    <x v="4"/>
    <n v="2.9577464788732395"/>
    <x v="3"/>
    <x v="2"/>
  </r>
  <r>
    <x v="58"/>
    <x v="125"/>
    <n v="83.522727272727266"/>
    <x v="3"/>
    <x v="2"/>
  </r>
  <r>
    <x v="58"/>
    <x v="126"/>
    <n v="13.494318181818182"/>
    <x v="3"/>
    <x v="2"/>
  </r>
  <r>
    <x v="58"/>
    <x v="4"/>
    <n v="2.9829545454545454"/>
    <x v="3"/>
    <x v="2"/>
  </r>
  <r>
    <x v="59"/>
    <x v="125"/>
    <n v="71.932299012693932"/>
    <x v="3"/>
    <x v="2"/>
  </r>
  <r>
    <x v="59"/>
    <x v="126"/>
    <n v="25.105782792665725"/>
    <x v="3"/>
    <x v="2"/>
  </r>
  <r>
    <x v="59"/>
    <x v="4"/>
    <n v="2.9619181946403383"/>
    <x v="3"/>
    <x v="2"/>
  </r>
  <r>
    <x v="60"/>
    <x v="125"/>
    <n v="78.450704225352112"/>
    <x v="3"/>
    <x v="2"/>
  </r>
  <r>
    <x v="60"/>
    <x v="126"/>
    <n v="18.591549295774648"/>
    <x v="3"/>
    <x v="2"/>
  </r>
  <r>
    <x v="60"/>
    <x v="4"/>
    <n v="2.9577464788732395"/>
    <x v="3"/>
    <x v="2"/>
  </r>
  <r>
    <x v="49"/>
    <x v="125"/>
    <n v="43.018335684062059"/>
    <x v="3"/>
    <x v="2"/>
  </r>
  <r>
    <x v="49"/>
    <x v="126"/>
    <n v="54.019746121297601"/>
    <x v="3"/>
    <x v="2"/>
  </r>
  <r>
    <x v="49"/>
    <x v="4"/>
    <n v="2.9619181946403383"/>
    <x v="3"/>
    <x v="2"/>
  </r>
  <r>
    <x v="50"/>
    <x v="125"/>
    <n v="71.267605633802816"/>
    <x v="3"/>
    <x v="2"/>
  </r>
  <r>
    <x v="50"/>
    <x v="126"/>
    <n v="25.774647887323944"/>
    <x v="3"/>
    <x v="2"/>
  </r>
  <r>
    <x v="50"/>
    <x v="4"/>
    <n v="2.9577464788732395"/>
    <x v="3"/>
    <x v="2"/>
  </r>
  <r>
    <x v="51"/>
    <x v="125"/>
    <n v="56.81818181818182"/>
    <x v="3"/>
    <x v="2"/>
  </r>
  <r>
    <x v="51"/>
    <x v="126"/>
    <n v="39.669421487603309"/>
    <x v="3"/>
    <x v="2"/>
  </r>
  <r>
    <x v="51"/>
    <x v="4"/>
    <n v="3.5123966942148761"/>
    <x v="3"/>
    <x v="2"/>
  </r>
  <r>
    <x v="52"/>
    <x v="125"/>
    <n v="67.79661016949153"/>
    <x v="3"/>
    <x v="2"/>
  </r>
  <r>
    <x v="52"/>
    <x v="126"/>
    <n v="29.237288135593221"/>
    <x v="3"/>
    <x v="2"/>
  </r>
  <r>
    <x v="52"/>
    <x v="4"/>
    <n v="2.9661016949152543"/>
    <x v="3"/>
    <x v="2"/>
  </r>
  <r>
    <x v="53"/>
    <x v="125"/>
    <n v="60.179640718562872"/>
    <x v="3"/>
    <x v="2"/>
  </r>
  <r>
    <x v="53"/>
    <x v="126"/>
    <n v="36.82634730538922"/>
    <x v="3"/>
    <x v="2"/>
  </r>
  <r>
    <x v="53"/>
    <x v="4"/>
    <n v="2.9940119760479043"/>
    <x v="3"/>
    <x v="2"/>
  </r>
  <r>
    <x v="54"/>
    <x v="125"/>
    <n v="63.802816901408448"/>
    <x v="3"/>
    <x v="2"/>
  </r>
  <r>
    <x v="54"/>
    <x v="126"/>
    <n v="33.239436619718312"/>
    <x v="3"/>
    <x v="2"/>
  </r>
  <r>
    <x v="54"/>
    <x v="4"/>
    <n v="2.9577464788732395"/>
    <x v="3"/>
    <x v="2"/>
  </r>
  <r>
    <x v="55"/>
    <x v="125"/>
    <n v="89.436619718309856"/>
    <x v="3"/>
    <x v="2"/>
  </r>
  <r>
    <x v="55"/>
    <x v="126"/>
    <n v="7.605633802816901"/>
    <x v="3"/>
    <x v="2"/>
  </r>
  <r>
    <x v="55"/>
    <x v="4"/>
    <n v="2.9577464788732395"/>
    <x v="3"/>
    <x v="2"/>
  </r>
  <r>
    <x v="56"/>
    <x v="125"/>
    <n v="71.511627906976742"/>
    <x v="4"/>
    <x v="2"/>
  </r>
  <r>
    <x v="56"/>
    <x v="126"/>
    <n v="20.058139534883722"/>
    <x v="4"/>
    <x v="2"/>
  </r>
  <r>
    <x v="56"/>
    <x v="4"/>
    <n v="8.4302325581395348"/>
    <x v="4"/>
    <x v="2"/>
  </r>
  <r>
    <x v="57"/>
    <x v="125"/>
    <n v="89.275362318840578"/>
    <x v="4"/>
    <x v="2"/>
  </r>
  <r>
    <x v="57"/>
    <x v="126"/>
    <n v="2.318840579710145"/>
    <x v="4"/>
    <x v="2"/>
  </r>
  <r>
    <x v="57"/>
    <x v="4"/>
    <n v="8.4057971014492754"/>
    <x v="4"/>
    <x v="2"/>
  </r>
  <r>
    <x v="58"/>
    <x v="125"/>
    <n v="86.666666666666671"/>
    <x v="4"/>
    <x v="2"/>
  </r>
  <r>
    <x v="58"/>
    <x v="126"/>
    <n v="4.9275362318840576"/>
    <x v="4"/>
    <x v="2"/>
  </r>
  <r>
    <x v="58"/>
    <x v="4"/>
    <n v="8.4057971014492754"/>
    <x v="4"/>
    <x v="2"/>
  </r>
  <r>
    <x v="59"/>
    <x v="125"/>
    <n v="82.72859216255442"/>
    <x v="4"/>
    <x v="2"/>
  </r>
  <r>
    <x v="59"/>
    <x v="126"/>
    <n v="8.8534107402031932"/>
    <x v="4"/>
    <x v="2"/>
  </r>
  <r>
    <x v="59"/>
    <x v="4"/>
    <n v="8.417997097242381"/>
    <x v="4"/>
    <x v="2"/>
  </r>
  <r>
    <x v="60"/>
    <x v="125"/>
    <n v="88.405797101449281"/>
    <x v="4"/>
    <x v="2"/>
  </r>
  <r>
    <x v="60"/>
    <x v="126"/>
    <n v="3.1884057971014492"/>
    <x v="4"/>
    <x v="2"/>
  </r>
  <r>
    <x v="60"/>
    <x v="4"/>
    <n v="8.4057971014492754"/>
    <x v="4"/>
    <x v="2"/>
  </r>
  <r>
    <x v="49"/>
    <x v="125"/>
    <n v="63.333333333333336"/>
    <x v="4"/>
    <x v="2"/>
  </r>
  <r>
    <x v="49"/>
    <x v="126"/>
    <n v="28.260869565217391"/>
    <x v="4"/>
    <x v="2"/>
  </r>
  <r>
    <x v="49"/>
    <x v="4"/>
    <n v="8.4057971014492754"/>
    <x v="4"/>
    <x v="2"/>
  </r>
  <r>
    <x v="50"/>
    <x v="125"/>
    <n v="83.188405797101453"/>
    <x v="4"/>
    <x v="2"/>
  </r>
  <r>
    <x v="50"/>
    <x v="126"/>
    <n v="8.4057971014492754"/>
    <x v="4"/>
    <x v="2"/>
  </r>
  <r>
    <x v="50"/>
    <x v="4"/>
    <n v="8.4057971014492754"/>
    <x v="4"/>
    <x v="2"/>
  </r>
  <r>
    <x v="51"/>
    <x v="125"/>
    <n v="69.982847341337902"/>
    <x v="4"/>
    <x v="2"/>
  </r>
  <r>
    <x v="51"/>
    <x v="126"/>
    <n v="21.440823327615782"/>
    <x v="4"/>
    <x v="2"/>
  </r>
  <r>
    <x v="51"/>
    <x v="4"/>
    <n v="8.5763293310463116"/>
    <x v="4"/>
    <x v="2"/>
  </r>
  <r>
    <x v="52"/>
    <x v="125"/>
    <n v="81.884057971014499"/>
    <x v="4"/>
    <x v="2"/>
  </r>
  <r>
    <x v="52"/>
    <x v="126"/>
    <n v="9.7101449275362324"/>
    <x v="4"/>
    <x v="2"/>
  </r>
  <r>
    <x v="52"/>
    <x v="4"/>
    <n v="8.4057971014492754"/>
    <x v="4"/>
    <x v="2"/>
  </r>
  <r>
    <x v="53"/>
    <x v="125"/>
    <n v="83.004552352048563"/>
    <x v="4"/>
    <x v="2"/>
  </r>
  <r>
    <x v="53"/>
    <x v="126"/>
    <n v="8.6494688922610017"/>
    <x v="4"/>
    <x v="2"/>
  </r>
  <r>
    <x v="53"/>
    <x v="4"/>
    <n v="8.3459787556904406"/>
    <x v="4"/>
    <x v="2"/>
  </r>
  <r>
    <x v="54"/>
    <x v="125"/>
    <n v="82.318840579710141"/>
    <x v="4"/>
    <x v="2"/>
  </r>
  <r>
    <x v="54"/>
    <x v="126"/>
    <n v="9.27536231884058"/>
    <x v="4"/>
    <x v="2"/>
  </r>
  <r>
    <x v="54"/>
    <x v="4"/>
    <n v="8.4057971014492754"/>
    <x v="4"/>
    <x v="2"/>
  </r>
  <r>
    <x v="55"/>
    <x v="125"/>
    <n v="89.710144927536234"/>
    <x v="4"/>
    <x v="2"/>
  </r>
  <r>
    <x v="55"/>
    <x v="126"/>
    <n v="1.8840579710144927"/>
    <x v="4"/>
    <x v="2"/>
  </r>
  <r>
    <x v="55"/>
    <x v="4"/>
    <n v="8.4057971014492754"/>
    <x v="4"/>
    <x v="2"/>
  </r>
  <r>
    <x v="56"/>
    <x v="125"/>
    <n v="67.010309278350519"/>
    <x v="5"/>
    <x v="2"/>
  </r>
  <r>
    <x v="56"/>
    <x v="126"/>
    <n v="25.773195876288661"/>
    <x v="5"/>
    <x v="2"/>
  </r>
  <r>
    <x v="56"/>
    <x v="4"/>
    <n v="7.2164948453608249"/>
    <x v="5"/>
    <x v="2"/>
  </r>
  <r>
    <x v="57"/>
    <x v="125"/>
    <n v="90.769230769230774"/>
    <x v="5"/>
    <x v="2"/>
  </r>
  <r>
    <x v="57"/>
    <x v="126"/>
    <n v="2.0512820512820511"/>
    <x v="5"/>
    <x v="2"/>
  </r>
  <r>
    <x v="57"/>
    <x v="4"/>
    <n v="7.1794871794871797"/>
    <x v="5"/>
    <x v="2"/>
  </r>
  <r>
    <x v="58"/>
    <x v="125"/>
    <n v="90.256410256410263"/>
    <x v="5"/>
    <x v="2"/>
  </r>
  <r>
    <x v="58"/>
    <x v="126"/>
    <n v="2.5641025641025643"/>
    <x v="5"/>
    <x v="2"/>
  </r>
  <r>
    <x v="58"/>
    <x v="4"/>
    <n v="7.1794871794871797"/>
    <x v="5"/>
    <x v="2"/>
  </r>
  <r>
    <x v="59"/>
    <x v="125"/>
    <n v="81.538461538461533"/>
    <x v="5"/>
    <x v="2"/>
  </r>
  <r>
    <x v="59"/>
    <x v="126"/>
    <n v="11.282051282051283"/>
    <x v="5"/>
    <x v="2"/>
  </r>
  <r>
    <x v="59"/>
    <x v="4"/>
    <n v="7.1794871794871797"/>
    <x v="5"/>
    <x v="2"/>
  </r>
  <r>
    <x v="60"/>
    <x v="125"/>
    <n v="90.256410256410263"/>
    <x v="5"/>
    <x v="2"/>
  </r>
  <r>
    <x v="60"/>
    <x v="126"/>
    <n v="2.5641025641025643"/>
    <x v="5"/>
    <x v="2"/>
  </r>
  <r>
    <x v="60"/>
    <x v="4"/>
    <n v="7.1794871794871797"/>
    <x v="5"/>
    <x v="2"/>
  </r>
  <r>
    <x v="49"/>
    <x v="125"/>
    <n v="62.051282051282051"/>
    <x v="5"/>
    <x v="2"/>
  </r>
  <r>
    <x v="49"/>
    <x v="126"/>
    <n v="30.76923076923077"/>
    <x v="5"/>
    <x v="2"/>
  </r>
  <r>
    <x v="49"/>
    <x v="4"/>
    <n v="7.1794871794871797"/>
    <x v="5"/>
    <x v="2"/>
  </r>
  <r>
    <x v="50"/>
    <x v="125"/>
    <n v="78.974358974358978"/>
    <x v="5"/>
    <x v="2"/>
  </r>
  <r>
    <x v="50"/>
    <x v="126"/>
    <n v="13.846153846153847"/>
    <x v="5"/>
    <x v="2"/>
  </r>
  <r>
    <x v="50"/>
    <x v="4"/>
    <n v="7.1794871794871797"/>
    <x v="5"/>
    <x v="2"/>
  </r>
  <r>
    <x v="51"/>
    <x v="125"/>
    <n v="62.589928057553955"/>
    <x v="5"/>
    <x v="2"/>
  </r>
  <r>
    <x v="51"/>
    <x v="126"/>
    <n v="28.776978417266186"/>
    <x v="5"/>
    <x v="2"/>
  </r>
  <r>
    <x v="51"/>
    <x v="4"/>
    <n v="8.6330935251798557"/>
    <x v="5"/>
    <x v="2"/>
  </r>
  <r>
    <x v="52"/>
    <x v="125"/>
    <n v="84.615384615384613"/>
    <x v="5"/>
    <x v="2"/>
  </r>
  <r>
    <x v="52"/>
    <x v="126"/>
    <n v="8.2051282051282044"/>
    <x v="5"/>
    <x v="2"/>
  </r>
  <r>
    <x v="52"/>
    <x v="4"/>
    <n v="7.1794871794871797"/>
    <x v="5"/>
    <x v="2"/>
  </r>
  <r>
    <x v="53"/>
    <x v="125"/>
    <n v="85.714285714285708"/>
    <x v="5"/>
    <x v="2"/>
  </r>
  <r>
    <x v="53"/>
    <x v="126"/>
    <n v="7.4074074074074074"/>
    <x v="5"/>
    <x v="2"/>
  </r>
  <r>
    <x v="53"/>
    <x v="4"/>
    <n v="6.8783068783068781"/>
    <x v="5"/>
    <x v="2"/>
  </r>
  <r>
    <x v="54"/>
    <x v="125"/>
    <n v="85.128205128205124"/>
    <x v="5"/>
    <x v="2"/>
  </r>
  <r>
    <x v="54"/>
    <x v="126"/>
    <n v="7.6923076923076925"/>
    <x v="5"/>
    <x v="2"/>
  </r>
  <r>
    <x v="54"/>
    <x v="4"/>
    <n v="7.1794871794871797"/>
    <x v="5"/>
    <x v="2"/>
  </r>
  <r>
    <x v="55"/>
    <x v="125"/>
    <n v="92.307692307692307"/>
    <x v="5"/>
    <x v="2"/>
  </r>
  <r>
    <x v="55"/>
    <x v="126"/>
    <n v="0.51282051282051277"/>
    <x v="5"/>
    <x v="2"/>
  </r>
  <r>
    <x v="55"/>
    <x v="4"/>
    <n v="7.1794871794871797"/>
    <x v="5"/>
    <x v="2"/>
  </r>
  <r>
    <x v="56"/>
    <x v="125"/>
    <n v="76.666666666666671"/>
    <x v="6"/>
    <x v="2"/>
  </r>
  <r>
    <x v="56"/>
    <x v="126"/>
    <n v="13.333333333333334"/>
    <x v="6"/>
    <x v="2"/>
  </r>
  <r>
    <x v="56"/>
    <x v="4"/>
    <n v="10"/>
    <x v="6"/>
    <x v="2"/>
  </r>
  <r>
    <x v="57"/>
    <x v="125"/>
    <n v="88.429752066115697"/>
    <x v="6"/>
    <x v="2"/>
  </r>
  <r>
    <x v="57"/>
    <x v="126"/>
    <n v="1.6528925619834711"/>
    <x v="6"/>
    <x v="2"/>
  </r>
  <r>
    <x v="57"/>
    <x v="4"/>
    <n v="9.9173553719008272"/>
    <x v="6"/>
    <x v="2"/>
  </r>
  <r>
    <x v="58"/>
    <x v="125"/>
    <n v="85.950413223140501"/>
    <x v="6"/>
    <x v="2"/>
  </r>
  <r>
    <x v="58"/>
    <x v="126"/>
    <n v="4.1322314049586772"/>
    <x v="6"/>
    <x v="2"/>
  </r>
  <r>
    <x v="58"/>
    <x v="4"/>
    <n v="9.9173553719008272"/>
    <x v="6"/>
    <x v="2"/>
  </r>
  <r>
    <x v="59"/>
    <x v="125"/>
    <n v="83.471074380165291"/>
    <x v="6"/>
    <x v="2"/>
  </r>
  <r>
    <x v="59"/>
    <x v="126"/>
    <n v="6.6115702479338845"/>
    <x v="6"/>
    <x v="2"/>
  </r>
  <r>
    <x v="59"/>
    <x v="4"/>
    <n v="9.9173553719008272"/>
    <x v="6"/>
    <x v="2"/>
  </r>
  <r>
    <x v="60"/>
    <x v="125"/>
    <n v="89.256198347107443"/>
    <x v="6"/>
    <x v="2"/>
  </r>
  <r>
    <x v="60"/>
    <x v="126"/>
    <n v="0.82644628099173556"/>
    <x v="6"/>
    <x v="2"/>
  </r>
  <r>
    <x v="60"/>
    <x v="4"/>
    <n v="9.9173553719008272"/>
    <x v="6"/>
    <x v="2"/>
  </r>
  <r>
    <x v="49"/>
    <x v="125"/>
    <n v="67.768595041322314"/>
    <x v="6"/>
    <x v="2"/>
  </r>
  <r>
    <x v="49"/>
    <x v="126"/>
    <n v="22.314049586776861"/>
    <x v="6"/>
    <x v="2"/>
  </r>
  <r>
    <x v="49"/>
    <x v="4"/>
    <n v="9.9173553719008272"/>
    <x v="6"/>
    <x v="2"/>
  </r>
  <r>
    <x v="50"/>
    <x v="125"/>
    <n v="85.123966942148755"/>
    <x v="6"/>
    <x v="2"/>
  </r>
  <r>
    <x v="50"/>
    <x v="126"/>
    <n v="4.9586776859504136"/>
    <x v="6"/>
    <x v="2"/>
  </r>
  <r>
    <x v="50"/>
    <x v="4"/>
    <n v="9.9173553719008272"/>
    <x v="6"/>
    <x v="2"/>
  </r>
  <r>
    <x v="51"/>
    <x v="125"/>
    <n v="73.873873873873876"/>
    <x v="6"/>
    <x v="2"/>
  </r>
  <r>
    <x v="51"/>
    <x v="126"/>
    <n v="15.315315315315315"/>
    <x v="6"/>
    <x v="2"/>
  </r>
  <r>
    <x v="51"/>
    <x v="4"/>
    <n v="10.810810810810811"/>
    <x v="6"/>
    <x v="2"/>
  </r>
  <r>
    <x v="52"/>
    <x v="125"/>
    <n v="84.297520661157023"/>
    <x v="6"/>
    <x v="2"/>
  </r>
  <r>
    <x v="52"/>
    <x v="126"/>
    <n v="5.785123966942149"/>
    <x v="6"/>
    <x v="2"/>
  </r>
  <r>
    <x v="52"/>
    <x v="4"/>
    <n v="9.9173553719008272"/>
    <x v="6"/>
    <x v="2"/>
  </r>
  <r>
    <x v="53"/>
    <x v="125"/>
    <n v="86.206896551724142"/>
    <x v="6"/>
    <x v="2"/>
  </r>
  <r>
    <x v="53"/>
    <x v="126"/>
    <n v="4.3103448275862073"/>
    <x v="6"/>
    <x v="2"/>
  </r>
  <r>
    <x v="53"/>
    <x v="4"/>
    <n v="9.4827586206896548"/>
    <x v="6"/>
    <x v="2"/>
  </r>
  <r>
    <x v="54"/>
    <x v="125"/>
    <n v="84.297520661157023"/>
    <x v="6"/>
    <x v="2"/>
  </r>
  <r>
    <x v="54"/>
    <x v="126"/>
    <n v="5.785123966942149"/>
    <x v="6"/>
    <x v="2"/>
  </r>
  <r>
    <x v="54"/>
    <x v="4"/>
    <n v="9.9173553719008272"/>
    <x v="6"/>
    <x v="2"/>
  </r>
  <r>
    <x v="55"/>
    <x v="125"/>
    <n v="90.082644628099175"/>
    <x v="6"/>
    <x v="2"/>
  </r>
  <r>
    <x v="55"/>
    <x v="126"/>
    <n v="0"/>
    <x v="6"/>
    <x v="2"/>
  </r>
  <r>
    <x v="55"/>
    <x v="4"/>
    <n v="9.9173553719008272"/>
    <x v="6"/>
    <x v="2"/>
  </r>
  <r>
    <x v="56"/>
    <x v="125"/>
    <n v="71.144278606965173"/>
    <x v="7"/>
    <x v="2"/>
  </r>
  <r>
    <x v="56"/>
    <x v="126"/>
    <n v="19.900497512437809"/>
    <x v="7"/>
    <x v="2"/>
  </r>
  <r>
    <x v="56"/>
    <x v="4"/>
    <n v="8.9552238805970141"/>
    <x v="7"/>
    <x v="2"/>
  </r>
  <r>
    <x v="57"/>
    <x v="125"/>
    <n v="88.059701492537314"/>
    <x v="7"/>
    <x v="2"/>
  </r>
  <r>
    <x v="57"/>
    <x v="126"/>
    <n v="2.9850746268656718"/>
    <x v="7"/>
    <x v="2"/>
  </r>
  <r>
    <x v="57"/>
    <x v="4"/>
    <n v="8.9552238805970141"/>
    <x v="7"/>
    <x v="2"/>
  </r>
  <r>
    <x v="58"/>
    <x v="125"/>
    <n v="83.084577114427859"/>
    <x v="7"/>
    <x v="2"/>
  </r>
  <r>
    <x v="58"/>
    <x v="126"/>
    <n v="7.9601990049751246"/>
    <x v="7"/>
    <x v="2"/>
  </r>
  <r>
    <x v="58"/>
    <x v="4"/>
    <n v="8.9552238805970141"/>
    <x v="7"/>
    <x v="2"/>
  </r>
  <r>
    <x v="59"/>
    <x v="125"/>
    <n v="83"/>
    <x v="7"/>
    <x v="2"/>
  </r>
  <r>
    <x v="59"/>
    <x v="126"/>
    <n v="8"/>
    <x v="7"/>
    <x v="2"/>
  </r>
  <r>
    <x v="59"/>
    <x v="4"/>
    <n v="9"/>
    <x v="7"/>
    <x v="2"/>
  </r>
  <r>
    <x v="60"/>
    <x v="125"/>
    <n v="86.567164179104481"/>
    <x v="7"/>
    <x v="2"/>
  </r>
  <r>
    <x v="60"/>
    <x v="126"/>
    <n v="4.4776119402985071"/>
    <x v="7"/>
    <x v="2"/>
  </r>
  <r>
    <x v="60"/>
    <x v="4"/>
    <n v="8.9552238805970141"/>
    <x v="7"/>
    <x v="2"/>
  </r>
  <r>
    <x v="49"/>
    <x v="125"/>
    <n v="68.656716417910445"/>
    <x v="7"/>
    <x v="2"/>
  </r>
  <r>
    <x v="49"/>
    <x v="126"/>
    <n v="22.388059701492537"/>
    <x v="7"/>
    <x v="2"/>
  </r>
  <r>
    <x v="49"/>
    <x v="4"/>
    <n v="8.9552238805970141"/>
    <x v="7"/>
    <x v="2"/>
  </r>
  <r>
    <x v="50"/>
    <x v="125"/>
    <n v="83.582089552238813"/>
    <x v="7"/>
    <x v="2"/>
  </r>
  <r>
    <x v="50"/>
    <x v="126"/>
    <n v="7.4626865671641793"/>
    <x v="7"/>
    <x v="2"/>
  </r>
  <r>
    <x v="50"/>
    <x v="4"/>
    <n v="8.9552238805970141"/>
    <x v="7"/>
    <x v="2"/>
  </r>
  <r>
    <x v="51"/>
    <x v="125"/>
    <n v="72.832369942196536"/>
    <x v="7"/>
    <x v="2"/>
  </r>
  <r>
    <x v="51"/>
    <x v="126"/>
    <n v="19.653179190751445"/>
    <x v="7"/>
    <x v="2"/>
  </r>
  <r>
    <x v="51"/>
    <x v="4"/>
    <n v="7.5144508670520231"/>
    <x v="7"/>
    <x v="2"/>
  </r>
  <r>
    <x v="52"/>
    <x v="125"/>
    <n v="79.601990049751237"/>
    <x v="7"/>
    <x v="2"/>
  </r>
  <r>
    <x v="52"/>
    <x v="126"/>
    <n v="11.442786069651742"/>
    <x v="7"/>
    <x v="2"/>
  </r>
  <r>
    <x v="52"/>
    <x v="4"/>
    <n v="8.9552238805970141"/>
    <x v="7"/>
    <x v="2"/>
  </r>
  <r>
    <x v="53"/>
    <x v="125"/>
    <n v="80.612244897959187"/>
    <x v="7"/>
    <x v="2"/>
  </r>
  <r>
    <x v="53"/>
    <x v="126"/>
    <n v="10.204081632653061"/>
    <x v="7"/>
    <x v="2"/>
  </r>
  <r>
    <x v="53"/>
    <x v="4"/>
    <n v="9.183673469387756"/>
    <x v="7"/>
    <x v="2"/>
  </r>
  <r>
    <x v="54"/>
    <x v="125"/>
    <n v="83.084577114427859"/>
    <x v="7"/>
    <x v="2"/>
  </r>
  <r>
    <x v="54"/>
    <x v="126"/>
    <n v="7.9601990049751246"/>
    <x v="7"/>
    <x v="2"/>
  </r>
  <r>
    <x v="54"/>
    <x v="4"/>
    <n v="8.9552238805970141"/>
    <x v="7"/>
    <x v="2"/>
  </r>
  <r>
    <x v="55"/>
    <x v="125"/>
    <n v="88.059701492537314"/>
    <x v="7"/>
    <x v="2"/>
  </r>
  <r>
    <x v="55"/>
    <x v="126"/>
    <n v="2.9850746268656718"/>
    <x v="7"/>
    <x v="2"/>
  </r>
  <r>
    <x v="55"/>
    <x v="4"/>
    <n v="8.9552238805970141"/>
    <x v="7"/>
    <x v="2"/>
  </r>
  <r>
    <x v="56"/>
    <x v="125"/>
    <n v="73.410404624277461"/>
    <x v="8"/>
    <x v="2"/>
  </r>
  <r>
    <x v="56"/>
    <x v="126"/>
    <n v="18.497109826589597"/>
    <x v="8"/>
    <x v="2"/>
  </r>
  <r>
    <x v="56"/>
    <x v="4"/>
    <n v="8.0924855491329488"/>
    <x v="8"/>
    <x v="2"/>
  </r>
  <r>
    <x v="57"/>
    <x v="125"/>
    <n v="89.595375722543352"/>
    <x v="8"/>
    <x v="2"/>
  </r>
  <r>
    <x v="57"/>
    <x v="126"/>
    <n v="2.3121387283236996"/>
    <x v="8"/>
    <x v="2"/>
  </r>
  <r>
    <x v="57"/>
    <x v="4"/>
    <n v="8.0924855491329488"/>
    <x v="8"/>
    <x v="2"/>
  </r>
  <r>
    <x v="58"/>
    <x v="125"/>
    <n v="87.283236994219649"/>
    <x v="8"/>
    <x v="2"/>
  </r>
  <r>
    <x v="58"/>
    <x v="126"/>
    <n v="4.6242774566473992"/>
    <x v="8"/>
    <x v="2"/>
  </r>
  <r>
    <x v="58"/>
    <x v="4"/>
    <n v="8.0924855491329488"/>
    <x v="8"/>
    <x v="2"/>
  </r>
  <r>
    <x v="59"/>
    <x v="125"/>
    <n v="83.236994219653184"/>
    <x v="8"/>
    <x v="2"/>
  </r>
  <r>
    <x v="59"/>
    <x v="126"/>
    <n v="8.6705202312138727"/>
    <x v="8"/>
    <x v="2"/>
  </r>
  <r>
    <x v="59"/>
    <x v="4"/>
    <n v="8.0924855491329488"/>
    <x v="8"/>
    <x v="2"/>
  </r>
  <r>
    <x v="60"/>
    <x v="125"/>
    <n v="87.861271676300575"/>
    <x v="8"/>
    <x v="2"/>
  </r>
  <r>
    <x v="60"/>
    <x v="126"/>
    <n v="4.0462427745664744"/>
    <x v="8"/>
    <x v="2"/>
  </r>
  <r>
    <x v="60"/>
    <x v="4"/>
    <n v="8.0924855491329488"/>
    <x v="8"/>
    <x v="2"/>
  </r>
  <r>
    <x v="49"/>
    <x v="125"/>
    <n v="55.491329479768787"/>
    <x v="8"/>
    <x v="2"/>
  </r>
  <r>
    <x v="49"/>
    <x v="126"/>
    <n v="36.416184971098268"/>
    <x v="8"/>
    <x v="2"/>
  </r>
  <r>
    <x v="49"/>
    <x v="4"/>
    <n v="8.0924855491329488"/>
    <x v="8"/>
    <x v="2"/>
  </r>
  <r>
    <x v="50"/>
    <x v="125"/>
    <n v="86.127167630057798"/>
    <x v="8"/>
    <x v="2"/>
  </r>
  <r>
    <x v="50"/>
    <x v="126"/>
    <n v="5.7803468208092488"/>
    <x v="8"/>
    <x v="2"/>
  </r>
  <r>
    <x v="50"/>
    <x v="4"/>
    <n v="8.0924855491329488"/>
    <x v="8"/>
    <x v="2"/>
  </r>
  <r>
    <x v="51"/>
    <x v="125"/>
    <n v="70.625"/>
    <x v="8"/>
    <x v="2"/>
  </r>
  <r>
    <x v="51"/>
    <x v="126"/>
    <n v="21.25"/>
    <x v="8"/>
    <x v="2"/>
  </r>
  <r>
    <x v="51"/>
    <x v="4"/>
    <n v="8.125"/>
    <x v="8"/>
    <x v="2"/>
  </r>
  <r>
    <x v="52"/>
    <x v="125"/>
    <n v="79.76878612716763"/>
    <x v="8"/>
    <x v="2"/>
  </r>
  <r>
    <x v="52"/>
    <x v="126"/>
    <n v="12.138728323699421"/>
    <x v="8"/>
    <x v="2"/>
  </r>
  <r>
    <x v="52"/>
    <x v="4"/>
    <n v="8.0924855491329488"/>
    <x v="8"/>
    <x v="2"/>
  </r>
  <r>
    <x v="53"/>
    <x v="125"/>
    <n v="80.379746835443044"/>
    <x v="8"/>
    <x v="2"/>
  </r>
  <r>
    <x v="53"/>
    <x v="126"/>
    <n v="11.39240506329114"/>
    <x v="8"/>
    <x v="2"/>
  </r>
  <r>
    <x v="53"/>
    <x v="4"/>
    <n v="8.2278481012658222"/>
    <x v="8"/>
    <x v="2"/>
  </r>
  <r>
    <x v="54"/>
    <x v="125"/>
    <n v="76.878612716763001"/>
    <x v="8"/>
    <x v="2"/>
  </r>
  <r>
    <x v="54"/>
    <x v="126"/>
    <n v="15.028901734104046"/>
    <x v="8"/>
    <x v="2"/>
  </r>
  <r>
    <x v="54"/>
    <x v="4"/>
    <n v="8.0924855491329488"/>
    <x v="8"/>
    <x v="2"/>
  </r>
  <r>
    <x v="55"/>
    <x v="125"/>
    <n v="88.439306358381501"/>
    <x v="8"/>
    <x v="2"/>
  </r>
  <r>
    <x v="55"/>
    <x v="126"/>
    <n v="3.4682080924855492"/>
    <x v="8"/>
    <x v="2"/>
  </r>
  <r>
    <x v="55"/>
    <x v="4"/>
    <n v="8.0924855491329488"/>
    <x v="8"/>
    <x v="2"/>
  </r>
  <r>
    <x v="56"/>
    <x v="125"/>
    <n v="68.508287292817684"/>
    <x v="9"/>
    <x v="2"/>
  </r>
  <r>
    <x v="56"/>
    <x v="126"/>
    <n v="25.414364640883978"/>
    <x v="9"/>
    <x v="2"/>
  </r>
  <r>
    <x v="56"/>
    <x v="4"/>
    <n v="6.0773480662983426"/>
    <x v="9"/>
    <x v="2"/>
  </r>
  <r>
    <x v="57"/>
    <x v="125"/>
    <n v="88.39779005524862"/>
    <x v="9"/>
    <x v="2"/>
  </r>
  <r>
    <x v="57"/>
    <x v="126"/>
    <n v="5.5248618784530388"/>
    <x v="9"/>
    <x v="2"/>
  </r>
  <r>
    <x v="57"/>
    <x v="4"/>
    <n v="6.0773480662983426"/>
    <x v="9"/>
    <x v="2"/>
  </r>
  <r>
    <x v="58"/>
    <x v="125"/>
    <n v="86.187845303867405"/>
    <x v="9"/>
    <x v="2"/>
  </r>
  <r>
    <x v="58"/>
    <x v="126"/>
    <n v="7.7348066298342539"/>
    <x v="9"/>
    <x v="2"/>
  </r>
  <r>
    <x v="58"/>
    <x v="4"/>
    <n v="6.0773480662983426"/>
    <x v="9"/>
    <x v="2"/>
  </r>
  <r>
    <x v="59"/>
    <x v="125"/>
    <n v="85.635359116022101"/>
    <x v="9"/>
    <x v="2"/>
  </r>
  <r>
    <x v="59"/>
    <x v="126"/>
    <n v="8.2872928176795586"/>
    <x v="9"/>
    <x v="2"/>
  </r>
  <r>
    <x v="59"/>
    <x v="4"/>
    <n v="6.0773480662983426"/>
    <x v="9"/>
    <x v="2"/>
  </r>
  <r>
    <x v="60"/>
    <x v="125"/>
    <n v="90.055248618784532"/>
    <x v="9"/>
    <x v="2"/>
  </r>
  <r>
    <x v="60"/>
    <x v="126"/>
    <n v="3.867403314917127"/>
    <x v="9"/>
    <x v="2"/>
  </r>
  <r>
    <x v="60"/>
    <x v="4"/>
    <n v="6.0773480662983426"/>
    <x v="9"/>
    <x v="2"/>
  </r>
  <r>
    <x v="49"/>
    <x v="125"/>
    <n v="51.933701657458563"/>
    <x v="9"/>
    <x v="2"/>
  </r>
  <r>
    <x v="49"/>
    <x v="126"/>
    <n v="41.988950276243095"/>
    <x v="9"/>
    <x v="2"/>
  </r>
  <r>
    <x v="49"/>
    <x v="4"/>
    <n v="6.0773480662983426"/>
    <x v="9"/>
    <x v="2"/>
  </r>
  <r>
    <x v="50"/>
    <x v="125"/>
    <n v="86.111111111111114"/>
    <x v="9"/>
    <x v="2"/>
  </r>
  <r>
    <x v="50"/>
    <x v="126"/>
    <n v="7.7777777777777777"/>
    <x v="9"/>
    <x v="2"/>
  </r>
  <r>
    <x v="50"/>
    <x v="4"/>
    <n v="6.1111111111111107"/>
    <x v="9"/>
    <x v="2"/>
  </r>
  <r>
    <x v="51"/>
    <x v="125"/>
    <n v="67.415730337078656"/>
    <x v="9"/>
    <x v="2"/>
  </r>
  <r>
    <x v="51"/>
    <x v="126"/>
    <n v="26.40449438202247"/>
    <x v="9"/>
    <x v="2"/>
  </r>
  <r>
    <x v="51"/>
    <x v="4"/>
    <n v="6.1797752808988768"/>
    <x v="9"/>
    <x v="2"/>
  </r>
  <r>
    <x v="52"/>
    <x v="125"/>
    <n v="81.767955801104975"/>
    <x v="9"/>
    <x v="2"/>
  </r>
  <r>
    <x v="52"/>
    <x v="126"/>
    <n v="12.154696132596685"/>
    <x v="9"/>
    <x v="2"/>
  </r>
  <r>
    <x v="52"/>
    <x v="4"/>
    <n v="6.0773480662983426"/>
    <x v="9"/>
    <x v="2"/>
  </r>
  <r>
    <x v="53"/>
    <x v="125"/>
    <n v="68.539325842696627"/>
    <x v="9"/>
    <x v="2"/>
  </r>
  <r>
    <x v="53"/>
    <x v="126"/>
    <n v="25.280898876404493"/>
    <x v="9"/>
    <x v="2"/>
  </r>
  <r>
    <x v="53"/>
    <x v="4"/>
    <n v="6.1797752808988768"/>
    <x v="9"/>
    <x v="2"/>
  </r>
  <r>
    <x v="54"/>
    <x v="125"/>
    <n v="77.348066298342545"/>
    <x v="9"/>
    <x v="2"/>
  </r>
  <r>
    <x v="54"/>
    <x v="126"/>
    <n v="16.574585635359117"/>
    <x v="9"/>
    <x v="2"/>
  </r>
  <r>
    <x v="54"/>
    <x v="4"/>
    <n v="6.0773480662983426"/>
    <x v="9"/>
    <x v="2"/>
  </r>
  <r>
    <x v="55"/>
    <x v="125"/>
    <n v="89.502762430939228"/>
    <x v="9"/>
    <x v="2"/>
  </r>
  <r>
    <x v="55"/>
    <x v="126"/>
    <n v="4.4198895027624312"/>
    <x v="9"/>
    <x v="2"/>
  </r>
  <r>
    <x v="55"/>
    <x v="4"/>
    <n v="6.0773480662983426"/>
    <x v="9"/>
    <x v="2"/>
  </r>
  <r>
    <x v="56"/>
    <x v="125"/>
    <n v="57.142857142857146"/>
    <x v="10"/>
    <x v="2"/>
  </r>
  <r>
    <x v="56"/>
    <x v="126"/>
    <n v="41.496598639455783"/>
    <x v="10"/>
    <x v="2"/>
  </r>
  <r>
    <x v="56"/>
    <x v="4"/>
    <n v="1.3605442176870748"/>
    <x v="10"/>
    <x v="2"/>
  </r>
  <r>
    <x v="57"/>
    <x v="125"/>
    <n v="81.87919463087249"/>
    <x v="10"/>
    <x v="2"/>
  </r>
  <r>
    <x v="57"/>
    <x v="126"/>
    <n v="16.778523489932887"/>
    <x v="10"/>
    <x v="2"/>
  </r>
  <r>
    <x v="57"/>
    <x v="4"/>
    <n v="1.3422818791946309"/>
    <x v="10"/>
    <x v="2"/>
  </r>
  <r>
    <x v="58"/>
    <x v="125"/>
    <n v="71.812080536912745"/>
    <x v="10"/>
    <x v="2"/>
  </r>
  <r>
    <x v="58"/>
    <x v="126"/>
    <n v="26.845637583892618"/>
    <x v="10"/>
    <x v="2"/>
  </r>
  <r>
    <x v="58"/>
    <x v="4"/>
    <n v="1.3422818791946309"/>
    <x v="10"/>
    <x v="2"/>
  </r>
  <r>
    <x v="59"/>
    <x v="125"/>
    <n v="68.243243243243242"/>
    <x v="10"/>
    <x v="2"/>
  </r>
  <r>
    <x v="59"/>
    <x v="126"/>
    <n v="30.405405405405407"/>
    <x v="10"/>
    <x v="2"/>
  </r>
  <r>
    <x v="59"/>
    <x v="4"/>
    <n v="1.3513513513513513"/>
    <x v="10"/>
    <x v="2"/>
  </r>
  <r>
    <x v="60"/>
    <x v="125"/>
    <n v="77.181208053691279"/>
    <x v="10"/>
    <x v="2"/>
  </r>
  <r>
    <x v="60"/>
    <x v="126"/>
    <n v="21.476510067114095"/>
    <x v="10"/>
    <x v="2"/>
  </r>
  <r>
    <x v="60"/>
    <x v="4"/>
    <n v="1.3422818791946309"/>
    <x v="10"/>
    <x v="2"/>
  </r>
  <r>
    <x v="49"/>
    <x v="125"/>
    <n v="30.872483221476511"/>
    <x v="10"/>
    <x v="2"/>
  </r>
  <r>
    <x v="49"/>
    <x v="126"/>
    <n v="67.785234899328856"/>
    <x v="10"/>
    <x v="2"/>
  </r>
  <r>
    <x v="49"/>
    <x v="4"/>
    <n v="1.3422818791946309"/>
    <x v="10"/>
    <x v="2"/>
  </r>
  <r>
    <x v="50"/>
    <x v="125"/>
    <n v="68.243243243243242"/>
    <x v="10"/>
    <x v="2"/>
  </r>
  <r>
    <x v="50"/>
    <x v="126"/>
    <n v="30.405405405405407"/>
    <x v="10"/>
    <x v="2"/>
  </r>
  <r>
    <x v="50"/>
    <x v="4"/>
    <n v="1.3513513513513513"/>
    <x v="10"/>
    <x v="2"/>
  </r>
  <r>
    <x v="51"/>
    <x v="125"/>
    <n v="48.905109489051092"/>
    <x v="10"/>
    <x v="2"/>
  </r>
  <r>
    <x v="51"/>
    <x v="126"/>
    <n v="49.635036496350367"/>
    <x v="10"/>
    <x v="2"/>
  </r>
  <r>
    <x v="51"/>
    <x v="4"/>
    <n v="1.4598540145985401"/>
    <x v="10"/>
    <x v="2"/>
  </r>
  <r>
    <x v="52"/>
    <x v="125"/>
    <n v="53.691275167785236"/>
    <x v="10"/>
    <x v="2"/>
  </r>
  <r>
    <x v="52"/>
    <x v="126"/>
    <n v="44.966442953020135"/>
    <x v="10"/>
    <x v="2"/>
  </r>
  <r>
    <x v="52"/>
    <x v="4"/>
    <n v="1.3422818791946309"/>
    <x v="10"/>
    <x v="2"/>
  </r>
  <r>
    <x v="53"/>
    <x v="125"/>
    <n v="50.746268656716417"/>
    <x v="10"/>
    <x v="2"/>
  </r>
  <r>
    <x v="53"/>
    <x v="126"/>
    <n v="47.761194029850749"/>
    <x v="10"/>
    <x v="2"/>
  </r>
  <r>
    <x v="53"/>
    <x v="4"/>
    <n v="1.4925373134328359"/>
    <x v="10"/>
    <x v="2"/>
  </r>
  <r>
    <x v="54"/>
    <x v="125"/>
    <n v="65.771812080536918"/>
    <x v="10"/>
    <x v="2"/>
  </r>
  <r>
    <x v="54"/>
    <x v="126"/>
    <n v="32.885906040268459"/>
    <x v="10"/>
    <x v="2"/>
  </r>
  <r>
    <x v="54"/>
    <x v="4"/>
    <n v="1.3422818791946309"/>
    <x v="10"/>
    <x v="2"/>
  </r>
  <r>
    <x v="55"/>
    <x v="125"/>
    <n v="89.932885906040269"/>
    <x v="10"/>
    <x v="2"/>
  </r>
  <r>
    <x v="55"/>
    <x v="126"/>
    <n v="8.724832214765101"/>
    <x v="10"/>
    <x v="2"/>
  </r>
  <r>
    <x v="55"/>
    <x v="4"/>
    <n v="1.3422818791946309"/>
    <x v="10"/>
    <x v="2"/>
  </r>
  <r>
    <x v="56"/>
    <x v="125"/>
    <n v="71.621621621621628"/>
    <x v="11"/>
    <x v="2"/>
  </r>
  <r>
    <x v="56"/>
    <x v="126"/>
    <n v="20.945945945945947"/>
    <x v="11"/>
    <x v="2"/>
  </r>
  <r>
    <x v="56"/>
    <x v="4"/>
    <n v="7.4324324324324325"/>
    <x v="11"/>
    <x v="2"/>
  </r>
  <r>
    <x v="57"/>
    <x v="125"/>
    <n v="89.932885906040269"/>
    <x v="11"/>
    <x v="2"/>
  </r>
  <r>
    <x v="57"/>
    <x v="126"/>
    <n v="2.6845637583892619"/>
    <x v="11"/>
    <x v="2"/>
  </r>
  <r>
    <x v="57"/>
    <x v="4"/>
    <n v="7.3825503355704694"/>
    <x v="11"/>
    <x v="2"/>
  </r>
  <r>
    <x v="58"/>
    <x v="125"/>
    <n v="85.810810810810807"/>
    <x v="11"/>
    <x v="2"/>
  </r>
  <r>
    <x v="58"/>
    <x v="126"/>
    <n v="6.756756756756757"/>
    <x v="11"/>
    <x v="2"/>
  </r>
  <r>
    <x v="58"/>
    <x v="4"/>
    <n v="7.4324324324324325"/>
    <x v="11"/>
    <x v="2"/>
  </r>
  <r>
    <x v="59"/>
    <x v="125"/>
    <n v="84.56375838926175"/>
    <x v="11"/>
    <x v="2"/>
  </r>
  <r>
    <x v="59"/>
    <x v="126"/>
    <n v="8.053691275167786"/>
    <x v="11"/>
    <x v="2"/>
  </r>
  <r>
    <x v="59"/>
    <x v="4"/>
    <n v="7.3825503355704694"/>
    <x v="11"/>
    <x v="2"/>
  </r>
  <r>
    <x v="60"/>
    <x v="125"/>
    <n v="90.604026845637577"/>
    <x v="11"/>
    <x v="2"/>
  </r>
  <r>
    <x v="60"/>
    <x v="126"/>
    <n v="2.0134228187919465"/>
    <x v="11"/>
    <x v="2"/>
  </r>
  <r>
    <x v="60"/>
    <x v="4"/>
    <n v="7.3825503355704694"/>
    <x v="11"/>
    <x v="2"/>
  </r>
  <r>
    <x v="49"/>
    <x v="125"/>
    <n v="57.04697986577181"/>
    <x v="11"/>
    <x v="2"/>
  </r>
  <r>
    <x v="49"/>
    <x v="126"/>
    <n v="35.570469798657719"/>
    <x v="11"/>
    <x v="2"/>
  </r>
  <r>
    <x v="49"/>
    <x v="4"/>
    <n v="7.3825503355704694"/>
    <x v="11"/>
    <x v="2"/>
  </r>
  <r>
    <x v="50"/>
    <x v="125"/>
    <n v="81.208053691275168"/>
    <x v="11"/>
    <x v="2"/>
  </r>
  <r>
    <x v="50"/>
    <x v="126"/>
    <n v="11.409395973154362"/>
    <x v="11"/>
    <x v="2"/>
  </r>
  <r>
    <x v="50"/>
    <x v="4"/>
    <n v="7.3825503355704694"/>
    <x v="11"/>
    <x v="2"/>
  </r>
  <r>
    <x v="51"/>
    <x v="125"/>
    <n v="71.428571428571431"/>
    <x v="11"/>
    <x v="2"/>
  </r>
  <r>
    <x v="51"/>
    <x v="126"/>
    <n v="21.768707482993197"/>
    <x v="11"/>
    <x v="2"/>
  </r>
  <r>
    <x v="51"/>
    <x v="4"/>
    <n v="6.8027210884353737"/>
    <x v="11"/>
    <x v="2"/>
  </r>
  <r>
    <x v="52"/>
    <x v="125"/>
    <n v="82.550335570469798"/>
    <x v="11"/>
    <x v="2"/>
  </r>
  <r>
    <x v="52"/>
    <x v="126"/>
    <n v="10.067114093959731"/>
    <x v="11"/>
    <x v="2"/>
  </r>
  <r>
    <x v="52"/>
    <x v="4"/>
    <n v="7.3825503355704694"/>
    <x v="11"/>
    <x v="2"/>
  </r>
  <r>
    <x v="53"/>
    <x v="125"/>
    <n v="72.972972972972968"/>
    <x v="11"/>
    <x v="2"/>
  </r>
  <r>
    <x v="53"/>
    <x v="126"/>
    <n v="19.594594594594593"/>
    <x v="11"/>
    <x v="2"/>
  </r>
  <r>
    <x v="53"/>
    <x v="4"/>
    <n v="7.4324324324324325"/>
    <x v="11"/>
    <x v="2"/>
  </r>
  <r>
    <x v="54"/>
    <x v="125"/>
    <n v="73.825503355704697"/>
    <x v="11"/>
    <x v="2"/>
  </r>
  <r>
    <x v="54"/>
    <x v="126"/>
    <n v="18.791946308724832"/>
    <x v="11"/>
    <x v="2"/>
  </r>
  <r>
    <x v="54"/>
    <x v="4"/>
    <n v="7.3825503355704694"/>
    <x v="11"/>
    <x v="2"/>
  </r>
  <r>
    <x v="55"/>
    <x v="125"/>
    <n v="85.90604026845638"/>
    <x v="11"/>
    <x v="2"/>
  </r>
  <r>
    <x v="55"/>
    <x v="126"/>
    <n v="6.7114093959731544"/>
    <x v="11"/>
    <x v="2"/>
  </r>
  <r>
    <x v="55"/>
    <x v="4"/>
    <n v="7.3825503355704694"/>
    <x v="11"/>
    <x v="2"/>
  </r>
  <r>
    <x v="56"/>
    <x v="125"/>
    <n v="49.572649572649574"/>
    <x v="12"/>
    <x v="2"/>
  </r>
  <r>
    <x v="56"/>
    <x v="126"/>
    <n v="44.444444444444443"/>
    <x v="12"/>
    <x v="2"/>
  </r>
  <r>
    <x v="56"/>
    <x v="4"/>
    <n v="5.982905982905983"/>
    <x v="12"/>
    <x v="2"/>
  </r>
  <r>
    <x v="57"/>
    <x v="125"/>
    <n v="75.423728813559322"/>
    <x v="12"/>
    <x v="2"/>
  </r>
  <r>
    <x v="57"/>
    <x v="126"/>
    <n v="18.64406779661017"/>
    <x v="12"/>
    <x v="2"/>
  </r>
  <r>
    <x v="57"/>
    <x v="4"/>
    <n v="5.9322033898305087"/>
    <x v="12"/>
    <x v="2"/>
  </r>
  <r>
    <x v="58"/>
    <x v="125"/>
    <n v="70.33898305084746"/>
    <x v="12"/>
    <x v="2"/>
  </r>
  <r>
    <x v="58"/>
    <x v="126"/>
    <n v="23.728813559322035"/>
    <x v="12"/>
    <x v="2"/>
  </r>
  <r>
    <x v="58"/>
    <x v="4"/>
    <n v="5.9322033898305087"/>
    <x v="12"/>
    <x v="2"/>
  </r>
  <r>
    <x v="59"/>
    <x v="125"/>
    <n v="74.576271186440678"/>
    <x v="12"/>
    <x v="2"/>
  </r>
  <r>
    <x v="59"/>
    <x v="126"/>
    <n v="19.491525423728813"/>
    <x v="12"/>
    <x v="2"/>
  </r>
  <r>
    <x v="59"/>
    <x v="4"/>
    <n v="5.9322033898305087"/>
    <x v="12"/>
    <x v="2"/>
  </r>
  <r>
    <x v="60"/>
    <x v="125"/>
    <n v="87.288135593220332"/>
    <x v="12"/>
    <x v="2"/>
  </r>
  <r>
    <x v="60"/>
    <x v="126"/>
    <n v="6.7796610169491522"/>
    <x v="12"/>
    <x v="2"/>
  </r>
  <r>
    <x v="60"/>
    <x v="4"/>
    <n v="5.9322033898305087"/>
    <x v="12"/>
    <x v="2"/>
  </r>
  <r>
    <x v="49"/>
    <x v="125"/>
    <n v="44.915254237288138"/>
    <x v="12"/>
    <x v="2"/>
  </r>
  <r>
    <x v="49"/>
    <x v="126"/>
    <n v="49.152542372881356"/>
    <x v="12"/>
    <x v="2"/>
  </r>
  <r>
    <x v="49"/>
    <x v="4"/>
    <n v="5.9322033898305087"/>
    <x v="12"/>
    <x v="2"/>
  </r>
  <r>
    <x v="50"/>
    <x v="125"/>
    <n v="74.576271186440678"/>
    <x v="12"/>
    <x v="2"/>
  </r>
  <r>
    <x v="50"/>
    <x v="126"/>
    <n v="19.491525423728813"/>
    <x v="12"/>
    <x v="2"/>
  </r>
  <r>
    <x v="50"/>
    <x v="4"/>
    <n v="5.9322033898305087"/>
    <x v="12"/>
    <x v="2"/>
  </r>
  <r>
    <x v="51"/>
    <x v="125"/>
    <n v="55.752212389380531"/>
    <x v="12"/>
    <x v="2"/>
  </r>
  <r>
    <x v="51"/>
    <x v="126"/>
    <n v="38.053097345132741"/>
    <x v="12"/>
    <x v="2"/>
  </r>
  <r>
    <x v="51"/>
    <x v="4"/>
    <n v="6.1946902654867255"/>
    <x v="12"/>
    <x v="2"/>
  </r>
  <r>
    <x v="52"/>
    <x v="125"/>
    <n v="73.728813559322035"/>
    <x v="12"/>
    <x v="2"/>
  </r>
  <r>
    <x v="52"/>
    <x v="126"/>
    <n v="20.338983050847457"/>
    <x v="12"/>
    <x v="2"/>
  </r>
  <r>
    <x v="52"/>
    <x v="4"/>
    <n v="5.9322033898305087"/>
    <x v="12"/>
    <x v="2"/>
  </r>
  <r>
    <x v="53"/>
    <x v="125"/>
    <n v="59.82905982905983"/>
    <x v="12"/>
    <x v="2"/>
  </r>
  <r>
    <x v="53"/>
    <x v="126"/>
    <n v="34.188034188034187"/>
    <x v="12"/>
    <x v="2"/>
  </r>
  <r>
    <x v="53"/>
    <x v="4"/>
    <n v="5.982905982905983"/>
    <x v="12"/>
    <x v="2"/>
  </r>
  <r>
    <x v="54"/>
    <x v="125"/>
    <n v="83.898305084745758"/>
    <x v="12"/>
    <x v="2"/>
  </r>
  <r>
    <x v="54"/>
    <x v="126"/>
    <n v="10.169491525423728"/>
    <x v="12"/>
    <x v="2"/>
  </r>
  <r>
    <x v="54"/>
    <x v="4"/>
    <n v="5.9322033898305087"/>
    <x v="12"/>
    <x v="2"/>
  </r>
  <r>
    <x v="55"/>
    <x v="125"/>
    <n v="85.593220338983045"/>
    <x v="12"/>
    <x v="2"/>
  </r>
  <r>
    <x v="55"/>
    <x v="126"/>
    <n v="8.4745762711864412"/>
    <x v="12"/>
    <x v="2"/>
  </r>
  <r>
    <x v="55"/>
    <x v="4"/>
    <n v="5.9322033898305087"/>
    <x v="12"/>
    <x v="2"/>
  </r>
  <r>
    <x v="56"/>
    <x v="125"/>
    <n v="53.246753246753244"/>
    <x v="13"/>
    <x v="2"/>
  </r>
  <r>
    <x v="56"/>
    <x v="126"/>
    <n v="45.454545454545453"/>
    <x v="13"/>
    <x v="2"/>
  </r>
  <r>
    <x v="56"/>
    <x v="4"/>
    <n v="1.2987012987012987"/>
    <x v="13"/>
    <x v="2"/>
  </r>
  <r>
    <x v="57"/>
    <x v="125"/>
    <n v="85.714285714285708"/>
    <x v="13"/>
    <x v="2"/>
  </r>
  <r>
    <x v="57"/>
    <x v="126"/>
    <n v="12.987012987012987"/>
    <x v="13"/>
    <x v="2"/>
  </r>
  <r>
    <x v="57"/>
    <x v="4"/>
    <n v="1.2987012987012987"/>
    <x v="13"/>
    <x v="2"/>
  </r>
  <r>
    <x v="58"/>
    <x v="125"/>
    <n v="84.415584415584419"/>
    <x v="13"/>
    <x v="2"/>
  </r>
  <r>
    <x v="58"/>
    <x v="126"/>
    <n v="14.285714285714286"/>
    <x v="13"/>
    <x v="2"/>
  </r>
  <r>
    <x v="58"/>
    <x v="4"/>
    <n v="1.2987012987012987"/>
    <x v="13"/>
    <x v="2"/>
  </r>
  <r>
    <x v="59"/>
    <x v="125"/>
    <n v="84.415584415584419"/>
    <x v="13"/>
    <x v="2"/>
  </r>
  <r>
    <x v="59"/>
    <x v="126"/>
    <n v="14.285714285714286"/>
    <x v="13"/>
    <x v="2"/>
  </r>
  <r>
    <x v="59"/>
    <x v="4"/>
    <n v="1.2987012987012987"/>
    <x v="13"/>
    <x v="2"/>
  </r>
  <r>
    <x v="60"/>
    <x v="125"/>
    <n v="83.116883116883116"/>
    <x v="13"/>
    <x v="2"/>
  </r>
  <r>
    <x v="60"/>
    <x v="126"/>
    <n v="15.584415584415584"/>
    <x v="13"/>
    <x v="2"/>
  </r>
  <r>
    <x v="60"/>
    <x v="4"/>
    <n v="1.2987012987012987"/>
    <x v="13"/>
    <x v="2"/>
  </r>
  <r>
    <x v="49"/>
    <x v="125"/>
    <n v="40.259740259740262"/>
    <x v="13"/>
    <x v="2"/>
  </r>
  <r>
    <x v="49"/>
    <x v="126"/>
    <n v="58.441558441558442"/>
    <x v="13"/>
    <x v="2"/>
  </r>
  <r>
    <x v="49"/>
    <x v="4"/>
    <n v="1.2987012987012987"/>
    <x v="13"/>
    <x v="2"/>
  </r>
  <r>
    <x v="50"/>
    <x v="125"/>
    <n v="80.519480519480524"/>
    <x v="13"/>
    <x v="2"/>
  </r>
  <r>
    <x v="50"/>
    <x v="126"/>
    <n v="18.181818181818183"/>
    <x v="13"/>
    <x v="2"/>
  </r>
  <r>
    <x v="50"/>
    <x v="4"/>
    <n v="1.2987012987012987"/>
    <x v="13"/>
    <x v="2"/>
  </r>
  <r>
    <x v="51"/>
    <x v="125"/>
    <n v="46.969696969696969"/>
    <x v="13"/>
    <x v="2"/>
  </r>
  <r>
    <x v="51"/>
    <x v="126"/>
    <n v="51.515151515151516"/>
    <x v="13"/>
    <x v="2"/>
  </r>
  <r>
    <x v="51"/>
    <x v="4"/>
    <n v="1.5151515151515151"/>
    <x v="13"/>
    <x v="2"/>
  </r>
  <r>
    <x v="52"/>
    <x v="125"/>
    <n v="71.428571428571431"/>
    <x v="13"/>
    <x v="2"/>
  </r>
  <r>
    <x v="52"/>
    <x v="126"/>
    <n v="27.272727272727273"/>
    <x v="13"/>
    <x v="2"/>
  </r>
  <r>
    <x v="52"/>
    <x v="4"/>
    <n v="1.2987012987012987"/>
    <x v="13"/>
    <x v="2"/>
  </r>
  <r>
    <x v="53"/>
    <x v="125"/>
    <n v="49.333333333333336"/>
    <x v="13"/>
    <x v="2"/>
  </r>
  <r>
    <x v="53"/>
    <x v="126"/>
    <n v="49.333333333333336"/>
    <x v="13"/>
    <x v="2"/>
  </r>
  <r>
    <x v="53"/>
    <x v="4"/>
    <n v="1.3333333333333333"/>
    <x v="13"/>
    <x v="2"/>
  </r>
  <r>
    <x v="54"/>
    <x v="125"/>
    <n v="66.233766233766232"/>
    <x v="13"/>
    <x v="2"/>
  </r>
  <r>
    <x v="54"/>
    <x v="126"/>
    <n v="32.467532467532465"/>
    <x v="13"/>
    <x v="2"/>
  </r>
  <r>
    <x v="54"/>
    <x v="4"/>
    <n v="1.2987012987012987"/>
    <x v="13"/>
    <x v="2"/>
  </r>
  <r>
    <x v="55"/>
    <x v="125"/>
    <n v="93.506493506493513"/>
    <x v="13"/>
    <x v="2"/>
  </r>
  <r>
    <x v="55"/>
    <x v="126"/>
    <n v="5.1948051948051948"/>
    <x v="13"/>
    <x v="2"/>
  </r>
  <r>
    <x v="55"/>
    <x v="4"/>
    <n v="1.2987012987012987"/>
    <x v="13"/>
    <x v="2"/>
  </r>
  <r>
    <x v="56"/>
    <x v="125"/>
    <n v="65.476190476190482"/>
    <x v="14"/>
    <x v="2"/>
  </r>
  <r>
    <x v="56"/>
    <x v="126"/>
    <n v="20.238095238095237"/>
    <x v="14"/>
    <x v="2"/>
  </r>
  <r>
    <x v="56"/>
    <x v="4"/>
    <n v="14.285714285714286"/>
    <x v="14"/>
    <x v="2"/>
  </r>
  <r>
    <x v="57"/>
    <x v="125"/>
    <n v="82.142857142857139"/>
    <x v="14"/>
    <x v="2"/>
  </r>
  <r>
    <x v="57"/>
    <x v="126"/>
    <n v="3.5714285714285716"/>
    <x v="14"/>
    <x v="2"/>
  </r>
  <r>
    <x v="57"/>
    <x v="4"/>
    <n v="14.285714285714286"/>
    <x v="14"/>
    <x v="2"/>
  </r>
  <r>
    <x v="58"/>
    <x v="125"/>
    <n v="83.333333333333329"/>
    <x v="14"/>
    <x v="2"/>
  </r>
  <r>
    <x v="58"/>
    <x v="126"/>
    <n v="2.3809523809523809"/>
    <x v="14"/>
    <x v="2"/>
  </r>
  <r>
    <x v="58"/>
    <x v="4"/>
    <n v="14.285714285714286"/>
    <x v="14"/>
    <x v="2"/>
  </r>
  <r>
    <x v="59"/>
    <x v="125"/>
    <n v="79.761904761904759"/>
    <x v="14"/>
    <x v="2"/>
  </r>
  <r>
    <x v="59"/>
    <x v="126"/>
    <n v="5.9523809523809526"/>
    <x v="14"/>
    <x v="2"/>
  </r>
  <r>
    <x v="59"/>
    <x v="4"/>
    <n v="14.285714285714286"/>
    <x v="14"/>
    <x v="2"/>
  </r>
  <r>
    <x v="60"/>
    <x v="125"/>
    <n v="85.714285714285708"/>
    <x v="14"/>
    <x v="2"/>
  </r>
  <r>
    <x v="60"/>
    <x v="126"/>
    <n v="0"/>
    <x v="14"/>
    <x v="2"/>
  </r>
  <r>
    <x v="60"/>
    <x v="4"/>
    <n v="14.285714285714286"/>
    <x v="14"/>
    <x v="2"/>
  </r>
  <r>
    <x v="49"/>
    <x v="125"/>
    <n v="72.61904761904762"/>
    <x v="14"/>
    <x v="2"/>
  </r>
  <r>
    <x v="49"/>
    <x v="126"/>
    <n v="13.095238095238095"/>
    <x v="14"/>
    <x v="2"/>
  </r>
  <r>
    <x v="49"/>
    <x v="4"/>
    <n v="14.285714285714286"/>
    <x v="14"/>
    <x v="2"/>
  </r>
  <r>
    <x v="50"/>
    <x v="125"/>
    <n v="84.523809523809518"/>
    <x v="14"/>
    <x v="2"/>
  </r>
  <r>
    <x v="50"/>
    <x v="126"/>
    <n v="1.1904761904761905"/>
    <x v="14"/>
    <x v="2"/>
  </r>
  <r>
    <x v="50"/>
    <x v="4"/>
    <n v="14.285714285714286"/>
    <x v="14"/>
    <x v="2"/>
  </r>
  <r>
    <x v="51"/>
    <x v="125"/>
    <n v="76.19047619047619"/>
    <x v="14"/>
    <x v="2"/>
  </r>
  <r>
    <x v="51"/>
    <x v="126"/>
    <n v="9.5238095238095237"/>
    <x v="14"/>
    <x v="2"/>
  </r>
  <r>
    <x v="51"/>
    <x v="4"/>
    <n v="14.285714285714286"/>
    <x v="14"/>
    <x v="2"/>
  </r>
  <r>
    <x v="52"/>
    <x v="125"/>
    <n v="80.952380952380949"/>
    <x v="14"/>
    <x v="2"/>
  </r>
  <r>
    <x v="52"/>
    <x v="126"/>
    <n v="4.7619047619047619"/>
    <x v="14"/>
    <x v="2"/>
  </r>
  <r>
    <x v="52"/>
    <x v="4"/>
    <n v="14.285714285714286"/>
    <x v="14"/>
    <x v="2"/>
  </r>
  <r>
    <x v="53"/>
    <x v="125"/>
    <n v="78.313253012048193"/>
    <x v="14"/>
    <x v="2"/>
  </r>
  <r>
    <x v="53"/>
    <x v="126"/>
    <n v="8.4337349397590362"/>
    <x v="14"/>
    <x v="2"/>
  </r>
  <r>
    <x v="53"/>
    <x v="4"/>
    <n v="13.253012048192771"/>
    <x v="14"/>
    <x v="2"/>
  </r>
  <r>
    <x v="54"/>
    <x v="125"/>
    <n v="83.333333333333329"/>
    <x v="14"/>
    <x v="2"/>
  </r>
  <r>
    <x v="54"/>
    <x v="126"/>
    <n v="2.3809523809523809"/>
    <x v="14"/>
    <x v="2"/>
  </r>
  <r>
    <x v="54"/>
    <x v="4"/>
    <n v="14.285714285714286"/>
    <x v="14"/>
    <x v="2"/>
  </r>
  <r>
    <x v="55"/>
    <x v="125"/>
    <n v="80.952380952380949"/>
    <x v="14"/>
    <x v="2"/>
  </r>
  <r>
    <x v="55"/>
    <x v="126"/>
    <n v="4.7619047619047619"/>
    <x v="14"/>
    <x v="2"/>
  </r>
  <r>
    <x v="55"/>
    <x v="4"/>
    <n v="14.285714285714286"/>
    <x v="14"/>
    <x v="2"/>
  </r>
  <r>
    <x v="56"/>
    <x v="125"/>
    <n v="37.634408602150536"/>
    <x v="15"/>
    <x v="2"/>
  </r>
  <r>
    <x v="56"/>
    <x v="126"/>
    <n v="51.612903225806448"/>
    <x v="15"/>
    <x v="2"/>
  </r>
  <r>
    <x v="56"/>
    <x v="4"/>
    <n v="10.75268817204301"/>
    <x v="15"/>
    <x v="2"/>
  </r>
  <r>
    <x v="57"/>
    <x v="125"/>
    <n v="75.268817204301072"/>
    <x v="15"/>
    <x v="2"/>
  </r>
  <r>
    <x v="57"/>
    <x v="126"/>
    <n v="13.978494623655914"/>
    <x v="15"/>
    <x v="2"/>
  </r>
  <r>
    <x v="57"/>
    <x v="4"/>
    <n v="10.75268817204301"/>
    <x v="15"/>
    <x v="2"/>
  </r>
  <r>
    <x v="58"/>
    <x v="125"/>
    <n v="74.193548387096769"/>
    <x v="15"/>
    <x v="2"/>
  </r>
  <r>
    <x v="58"/>
    <x v="126"/>
    <n v="15.053763440860216"/>
    <x v="15"/>
    <x v="2"/>
  </r>
  <r>
    <x v="58"/>
    <x v="4"/>
    <n v="10.75268817204301"/>
    <x v="15"/>
    <x v="2"/>
  </r>
  <r>
    <x v="59"/>
    <x v="125"/>
    <n v="69.892473118279568"/>
    <x v="15"/>
    <x v="2"/>
  </r>
  <r>
    <x v="59"/>
    <x v="126"/>
    <n v="19.35483870967742"/>
    <x v="15"/>
    <x v="2"/>
  </r>
  <r>
    <x v="59"/>
    <x v="4"/>
    <n v="10.75268817204301"/>
    <x v="15"/>
    <x v="2"/>
  </r>
  <r>
    <x v="60"/>
    <x v="125"/>
    <n v="78.494623655913983"/>
    <x v="15"/>
    <x v="2"/>
  </r>
  <r>
    <x v="60"/>
    <x v="126"/>
    <n v="10.75268817204301"/>
    <x v="15"/>
    <x v="2"/>
  </r>
  <r>
    <x v="60"/>
    <x v="4"/>
    <n v="10.75268817204301"/>
    <x v="15"/>
    <x v="2"/>
  </r>
  <r>
    <x v="49"/>
    <x v="125"/>
    <n v="33.333333333333336"/>
    <x v="15"/>
    <x v="2"/>
  </r>
  <r>
    <x v="49"/>
    <x v="126"/>
    <n v="55.913978494623656"/>
    <x v="15"/>
    <x v="2"/>
  </r>
  <r>
    <x v="49"/>
    <x v="4"/>
    <n v="10.75268817204301"/>
    <x v="15"/>
    <x v="2"/>
  </r>
  <r>
    <x v="50"/>
    <x v="125"/>
    <n v="70.967741935483872"/>
    <x v="15"/>
    <x v="2"/>
  </r>
  <r>
    <x v="50"/>
    <x v="126"/>
    <n v="18.27956989247312"/>
    <x v="15"/>
    <x v="2"/>
  </r>
  <r>
    <x v="50"/>
    <x v="4"/>
    <n v="10.75268817204301"/>
    <x v="15"/>
    <x v="2"/>
  </r>
  <r>
    <x v="51"/>
    <x v="125"/>
    <n v="43.820224719101127"/>
    <x v="15"/>
    <x v="2"/>
  </r>
  <r>
    <x v="51"/>
    <x v="126"/>
    <n v="44.943820224719104"/>
    <x v="15"/>
    <x v="2"/>
  </r>
  <r>
    <x v="51"/>
    <x v="4"/>
    <n v="11.235955056179776"/>
    <x v="15"/>
    <x v="2"/>
  </r>
  <r>
    <x v="52"/>
    <x v="125"/>
    <n v="58.064516129032256"/>
    <x v="15"/>
    <x v="2"/>
  </r>
  <r>
    <x v="52"/>
    <x v="126"/>
    <n v="31.182795698924732"/>
    <x v="15"/>
    <x v="2"/>
  </r>
  <r>
    <x v="52"/>
    <x v="4"/>
    <n v="10.75268817204301"/>
    <x v="15"/>
    <x v="2"/>
  </r>
  <r>
    <x v="53"/>
    <x v="125"/>
    <n v="66.292134831460672"/>
    <x v="15"/>
    <x v="2"/>
  </r>
  <r>
    <x v="53"/>
    <x v="126"/>
    <n v="22.471910112359552"/>
    <x v="15"/>
    <x v="2"/>
  </r>
  <r>
    <x v="53"/>
    <x v="4"/>
    <n v="11.235955056179776"/>
    <x v="15"/>
    <x v="2"/>
  </r>
  <r>
    <x v="54"/>
    <x v="125"/>
    <n v="64.516129032258064"/>
    <x v="15"/>
    <x v="2"/>
  </r>
  <r>
    <x v="54"/>
    <x v="126"/>
    <n v="24.731182795698924"/>
    <x v="15"/>
    <x v="2"/>
  </r>
  <r>
    <x v="54"/>
    <x v="4"/>
    <n v="10.75268817204301"/>
    <x v="15"/>
    <x v="2"/>
  </r>
  <r>
    <x v="55"/>
    <x v="125"/>
    <n v="84.946236559139791"/>
    <x v="15"/>
    <x v="2"/>
  </r>
  <r>
    <x v="55"/>
    <x v="126"/>
    <n v="4.301075268817204"/>
    <x v="15"/>
    <x v="2"/>
  </r>
  <r>
    <x v="55"/>
    <x v="4"/>
    <n v="10.75268817204301"/>
    <x v="15"/>
    <x v="2"/>
  </r>
  <r>
    <x v="56"/>
    <x v="125"/>
    <n v="36.68639053254438"/>
    <x v="16"/>
    <x v="2"/>
  </r>
  <r>
    <x v="56"/>
    <x v="126"/>
    <n v="59.171597633136095"/>
    <x v="16"/>
    <x v="2"/>
  </r>
  <r>
    <x v="56"/>
    <x v="4"/>
    <n v="4.1420118343195265"/>
    <x v="16"/>
    <x v="2"/>
  </r>
  <r>
    <x v="57"/>
    <x v="125"/>
    <n v="71.022727272727266"/>
    <x v="16"/>
    <x v="2"/>
  </r>
  <r>
    <x v="57"/>
    <x v="126"/>
    <n v="23.863636363636363"/>
    <x v="16"/>
    <x v="2"/>
  </r>
  <r>
    <x v="57"/>
    <x v="4"/>
    <n v="5.1136363636363633"/>
    <x v="16"/>
    <x v="2"/>
  </r>
  <r>
    <x v="58"/>
    <x v="125"/>
    <n v="75.568181818181813"/>
    <x v="16"/>
    <x v="2"/>
  </r>
  <r>
    <x v="58"/>
    <x v="126"/>
    <n v="19.318181818181817"/>
    <x v="16"/>
    <x v="2"/>
  </r>
  <r>
    <x v="58"/>
    <x v="4"/>
    <n v="5.1136363636363633"/>
    <x v="16"/>
    <x v="2"/>
  </r>
  <r>
    <x v="59"/>
    <x v="125"/>
    <n v="68.390804597701148"/>
    <x v="16"/>
    <x v="2"/>
  </r>
  <r>
    <x v="59"/>
    <x v="126"/>
    <n v="27.011494252873565"/>
    <x v="16"/>
    <x v="2"/>
  </r>
  <r>
    <x v="59"/>
    <x v="4"/>
    <n v="4.5977011494252871"/>
    <x v="16"/>
    <x v="2"/>
  </r>
  <r>
    <x v="60"/>
    <x v="125"/>
    <n v="81.25"/>
    <x v="16"/>
    <x v="2"/>
  </r>
  <r>
    <x v="60"/>
    <x v="126"/>
    <n v="13.636363636363637"/>
    <x v="16"/>
    <x v="2"/>
  </r>
  <r>
    <x v="60"/>
    <x v="4"/>
    <n v="5.1136363636363633"/>
    <x v="16"/>
    <x v="2"/>
  </r>
  <r>
    <x v="49"/>
    <x v="125"/>
    <n v="37.5"/>
    <x v="16"/>
    <x v="2"/>
  </r>
  <r>
    <x v="49"/>
    <x v="126"/>
    <n v="57.386363636363633"/>
    <x v="16"/>
    <x v="2"/>
  </r>
  <r>
    <x v="49"/>
    <x v="4"/>
    <n v="5.1136363636363633"/>
    <x v="16"/>
    <x v="2"/>
  </r>
  <r>
    <x v="50"/>
    <x v="125"/>
    <n v="65.340909090909093"/>
    <x v="16"/>
    <x v="2"/>
  </r>
  <r>
    <x v="50"/>
    <x v="126"/>
    <n v="29.545454545454547"/>
    <x v="16"/>
    <x v="2"/>
  </r>
  <r>
    <x v="50"/>
    <x v="4"/>
    <n v="5.1136363636363633"/>
    <x v="16"/>
    <x v="2"/>
  </r>
  <r>
    <x v="51"/>
    <x v="125"/>
    <n v="35.91549295774648"/>
    <x v="16"/>
    <x v="2"/>
  </r>
  <r>
    <x v="51"/>
    <x v="126"/>
    <n v="57.74647887323944"/>
    <x v="16"/>
    <x v="2"/>
  </r>
  <r>
    <x v="51"/>
    <x v="4"/>
    <n v="6.3380281690140849"/>
    <x v="16"/>
    <x v="2"/>
  </r>
  <r>
    <x v="52"/>
    <x v="125"/>
    <n v="63.06818181818182"/>
    <x v="16"/>
    <x v="2"/>
  </r>
  <r>
    <x v="52"/>
    <x v="126"/>
    <n v="31.818181818181817"/>
    <x v="16"/>
    <x v="2"/>
  </r>
  <r>
    <x v="52"/>
    <x v="4"/>
    <n v="5.1136363636363633"/>
    <x v="16"/>
    <x v="2"/>
  </r>
  <r>
    <x v="53"/>
    <x v="125"/>
    <n v="62.721893491124263"/>
    <x v="16"/>
    <x v="2"/>
  </r>
  <r>
    <x v="53"/>
    <x v="126"/>
    <n v="32.544378698224854"/>
    <x v="16"/>
    <x v="2"/>
  </r>
  <r>
    <x v="53"/>
    <x v="4"/>
    <n v="4.7337278106508878"/>
    <x v="16"/>
    <x v="2"/>
  </r>
  <r>
    <x v="54"/>
    <x v="125"/>
    <n v="67.61363636363636"/>
    <x v="16"/>
    <x v="2"/>
  </r>
  <r>
    <x v="54"/>
    <x v="126"/>
    <n v="27.272727272727273"/>
    <x v="16"/>
    <x v="2"/>
  </r>
  <r>
    <x v="54"/>
    <x v="4"/>
    <n v="5.1136363636363633"/>
    <x v="16"/>
    <x v="2"/>
  </r>
  <r>
    <x v="55"/>
    <x v="125"/>
    <n v="87.5"/>
    <x v="16"/>
    <x v="2"/>
  </r>
  <r>
    <x v="55"/>
    <x v="126"/>
    <n v="7.3863636363636367"/>
    <x v="16"/>
    <x v="2"/>
  </r>
  <r>
    <x v="55"/>
    <x v="4"/>
    <n v="5.1136363636363633"/>
    <x v="16"/>
    <x v="2"/>
  </r>
  <r>
    <x v="56"/>
    <x v="125"/>
    <n v="56.186152099886492"/>
    <x v="0"/>
    <x v="3"/>
  </r>
  <r>
    <x v="56"/>
    <x v="126"/>
    <n v="28.395762391222096"/>
    <x v="0"/>
    <x v="3"/>
  </r>
  <r>
    <x v="56"/>
    <x v="4"/>
    <n v="15.418085508891412"/>
    <x v="0"/>
    <x v="3"/>
  </r>
  <r>
    <x v="57"/>
    <x v="125"/>
    <n v="75.224887556221887"/>
    <x v="0"/>
    <x v="3"/>
  </r>
  <r>
    <x v="57"/>
    <x v="126"/>
    <n v="9.4827586206896548"/>
    <x v="0"/>
    <x v="3"/>
  </r>
  <r>
    <x v="57"/>
    <x v="4"/>
    <n v="15.292353823088456"/>
    <x v="0"/>
    <x v="3"/>
  </r>
  <r>
    <x v="58"/>
    <x v="125"/>
    <n v="73.089201877934272"/>
    <x v="0"/>
    <x v="3"/>
  </r>
  <r>
    <x v="58"/>
    <x v="126"/>
    <n v="11.568075117370892"/>
    <x v="0"/>
    <x v="3"/>
  </r>
  <r>
    <x v="58"/>
    <x v="4"/>
    <n v="15.342723004694836"/>
    <x v="0"/>
    <x v="3"/>
  </r>
  <r>
    <x v="59"/>
    <x v="125"/>
    <n v="71.4796686746988"/>
    <x v="0"/>
    <x v="3"/>
  </r>
  <r>
    <x v="59"/>
    <x v="126"/>
    <n v="13.158885542168674"/>
    <x v="0"/>
    <x v="3"/>
  </r>
  <r>
    <x v="59"/>
    <x v="4"/>
    <n v="15.361445783132529"/>
    <x v="0"/>
    <x v="3"/>
  </r>
  <r>
    <x v="60"/>
    <x v="125"/>
    <n v="77.080209895052477"/>
    <x v="0"/>
    <x v="3"/>
  </r>
  <r>
    <x v="60"/>
    <x v="126"/>
    <n v="7.6086956521739131"/>
    <x v="0"/>
    <x v="3"/>
  </r>
  <r>
    <x v="60"/>
    <x v="4"/>
    <n v="15.311094452773613"/>
    <x v="0"/>
    <x v="3"/>
  </r>
  <r>
    <x v="49"/>
    <x v="125"/>
    <n v="46.504217432052485"/>
    <x v="0"/>
    <x v="3"/>
  </r>
  <r>
    <x v="49"/>
    <x v="126"/>
    <n v="38.18181818181818"/>
    <x v="0"/>
    <x v="3"/>
  </r>
  <r>
    <x v="49"/>
    <x v="4"/>
    <n v="15.313964386129335"/>
    <x v="0"/>
    <x v="3"/>
  </r>
  <r>
    <x v="50"/>
    <x v="125"/>
    <n v="68.042010502625658"/>
    <x v="0"/>
    <x v="3"/>
  </r>
  <r>
    <x v="50"/>
    <x v="126"/>
    <n v="16.654163540885222"/>
    <x v="0"/>
    <x v="3"/>
  </r>
  <r>
    <x v="50"/>
    <x v="4"/>
    <n v="15.303825956489122"/>
    <x v="0"/>
    <x v="3"/>
  </r>
  <r>
    <x v="51"/>
    <x v="125"/>
    <n v="55.507510241238052"/>
    <x v="0"/>
    <x v="3"/>
  </r>
  <r>
    <x v="51"/>
    <x v="126"/>
    <n v="27.150659990896678"/>
    <x v="0"/>
    <x v="3"/>
  </r>
  <r>
    <x v="51"/>
    <x v="4"/>
    <n v="17.341829767865271"/>
    <x v="0"/>
    <x v="3"/>
  </r>
  <r>
    <x v="52"/>
    <x v="125"/>
    <n v="63.737089201877936"/>
    <x v="0"/>
    <x v="3"/>
  </r>
  <r>
    <x v="52"/>
    <x v="126"/>
    <n v="20.920187793427232"/>
    <x v="0"/>
    <x v="3"/>
  </r>
  <r>
    <x v="52"/>
    <x v="4"/>
    <n v="15.342723004694836"/>
    <x v="0"/>
    <x v="3"/>
  </r>
  <r>
    <x v="53"/>
    <x v="125"/>
    <n v="59.79360984322286"/>
    <x v="0"/>
    <x v="3"/>
  </r>
  <r>
    <x v="53"/>
    <x v="126"/>
    <n v="24.885890057551102"/>
    <x v="0"/>
    <x v="3"/>
  </r>
  <r>
    <x v="53"/>
    <x v="4"/>
    <n v="15.320500099226036"/>
    <x v="0"/>
    <x v="3"/>
  </r>
  <r>
    <x v="54"/>
    <x v="125"/>
    <n v="69.720816938354886"/>
    <x v="0"/>
    <x v="3"/>
  </r>
  <r>
    <x v="54"/>
    <x v="126"/>
    <n v="14.970957466741615"/>
    <x v="0"/>
    <x v="3"/>
  </r>
  <r>
    <x v="54"/>
    <x v="4"/>
    <n v="15.308225594903504"/>
    <x v="0"/>
    <x v="3"/>
  </r>
  <r>
    <x v="55"/>
    <x v="125"/>
    <n v="80.51339703953532"/>
    <x v="0"/>
    <x v="3"/>
  </r>
  <r>
    <x v="55"/>
    <x v="126"/>
    <n v="4.1783773655611771"/>
    <x v="0"/>
    <x v="3"/>
  </r>
  <r>
    <x v="55"/>
    <x v="4"/>
    <n v="15.308225594903504"/>
    <x v="0"/>
    <x v="3"/>
  </r>
  <r>
    <x v="56"/>
    <x v="125"/>
    <n v="41.445562671546206"/>
    <x v="1"/>
    <x v="3"/>
  </r>
  <r>
    <x v="56"/>
    <x v="126"/>
    <n v="53.339432753888381"/>
    <x v="1"/>
    <x v="3"/>
  </r>
  <r>
    <x v="56"/>
    <x v="4"/>
    <n v="5.2150045745654161"/>
    <x v="1"/>
    <x v="3"/>
  </r>
  <r>
    <x v="57"/>
    <x v="125"/>
    <n v="71.32805628847845"/>
    <x v="1"/>
    <x v="3"/>
  </r>
  <r>
    <x v="57"/>
    <x v="126"/>
    <n v="23.57080035180299"/>
    <x v="1"/>
    <x v="3"/>
  </r>
  <r>
    <x v="57"/>
    <x v="4"/>
    <n v="5.1011433597185576"/>
    <x v="1"/>
    <x v="3"/>
  </r>
  <r>
    <x v="58"/>
    <x v="125"/>
    <n v="70.053003533568898"/>
    <x v="1"/>
    <x v="3"/>
  </r>
  <r>
    <x v="58"/>
    <x v="126"/>
    <n v="24.734982332155479"/>
    <x v="1"/>
    <x v="3"/>
  </r>
  <r>
    <x v="58"/>
    <x v="4"/>
    <n v="5.2120141342756181"/>
    <x v="1"/>
    <x v="3"/>
  </r>
  <r>
    <x v="59"/>
    <x v="125"/>
    <n v="66.81574239713774"/>
    <x v="1"/>
    <x v="3"/>
  </r>
  <r>
    <x v="59"/>
    <x v="126"/>
    <n v="27.996422182468695"/>
    <x v="1"/>
    <x v="3"/>
  </r>
  <r>
    <x v="59"/>
    <x v="4"/>
    <n v="5.1878354203935597"/>
    <x v="1"/>
    <x v="3"/>
  </r>
  <r>
    <x v="60"/>
    <x v="125"/>
    <n v="82.409850483729116"/>
    <x v="1"/>
    <x v="3"/>
  </r>
  <r>
    <x v="60"/>
    <x v="126"/>
    <n v="12.401055408970976"/>
    <x v="1"/>
    <x v="3"/>
  </r>
  <r>
    <x v="60"/>
    <x v="4"/>
    <n v="5.1890941072999119"/>
    <x v="1"/>
    <x v="3"/>
  </r>
  <r>
    <x v="49"/>
    <x v="125"/>
    <n v="32.570422535211264"/>
    <x v="1"/>
    <x v="3"/>
  </r>
  <r>
    <x v="49"/>
    <x v="126"/>
    <n v="62.235915492957744"/>
    <x v="1"/>
    <x v="3"/>
  </r>
  <r>
    <x v="49"/>
    <x v="4"/>
    <n v="5.193661971830986"/>
    <x v="1"/>
    <x v="3"/>
  </r>
  <r>
    <x v="50"/>
    <x v="125"/>
    <n v="55.45774647887324"/>
    <x v="1"/>
    <x v="3"/>
  </r>
  <r>
    <x v="50"/>
    <x v="126"/>
    <n v="39.348591549295776"/>
    <x v="1"/>
    <x v="3"/>
  </r>
  <r>
    <x v="50"/>
    <x v="4"/>
    <n v="5.193661971830986"/>
    <x v="1"/>
    <x v="3"/>
  </r>
  <r>
    <x v="51"/>
    <x v="125"/>
    <n v="49.770290964777949"/>
    <x v="1"/>
    <x v="3"/>
  </r>
  <r>
    <x v="51"/>
    <x v="126"/>
    <n v="43.950995405819299"/>
    <x v="1"/>
    <x v="3"/>
  </r>
  <r>
    <x v="51"/>
    <x v="4"/>
    <n v="6.2787136294027563"/>
    <x v="1"/>
    <x v="3"/>
  </r>
  <r>
    <x v="52"/>
    <x v="125"/>
    <n v="50.440140845070424"/>
    <x v="1"/>
    <x v="3"/>
  </r>
  <r>
    <x v="52"/>
    <x v="126"/>
    <n v="44.366197183098592"/>
    <x v="1"/>
    <x v="3"/>
  </r>
  <r>
    <x v="52"/>
    <x v="4"/>
    <n v="5.193661971830986"/>
    <x v="1"/>
    <x v="3"/>
  </r>
  <r>
    <x v="53"/>
    <x v="125"/>
    <n v="50.399290150842944"/>
    <x v="1"/>
    <x v="3"/>
  </r>
  <r>
    <x v="53"/>
    <x v="126"/>
    <n v="44.454303460514637"/>
    <x v="1"/>
    <x v="3"/>
  </r>
  <r>
    <x v="53"/>
    <x v="4"/>
    <n v="5.1464063886424132"/>
    <x v="1"/>
    <x v="3"/>
  </r>
  <r>
    <x v="54"/>
    <x v="125"/>
    <n v="75.746924428822496"/>
    <x v="1"/>
    <x v="3"/>
  </r>
  <r>
    <x v="54"/>
    <x v="126"/>
    <n v="19.06854130052724"/>
    <x v="1"/>
    <x v="3"/>
  </r>
  <r>
    <x v="54"/>
    <x v="4"/>
    <n v="5.1845342706502633"/>
    <x v="1"/>
    <x v="3"/>
  </r>
  <r>
    <x v="55"/>
    <x v="125"/>
    <n v="87.258347978910365"/>
    <x v="1"/>
    <x v="3"/>
  </r>
  <r>
    <x v="55"/>
    <x v="126"/>
    <n v="7.5571177504393674"/>
    <x v="1"/>
    <x v="3"/>
  </r>
  <r>
    <x v="55"/>
    <x v="4"/>
    <n v="5.1845342706502633"/>
    <x v="1"/>
    <x v="3"/>
  </r>
  <r>
    <x v="56"/>
    <x v="125"/>
    <n v="63.98950131233596"/>
    <x v="2"/>
    <x v="3"/>
  </r>
  <r>
    <x v="56"/>
    <x v="126"/>
    <n v="10.866141732283465"/>
    <x v="2"/>
    <x v="3"/>
  </r>
  <r>
    <x v="56"/>
    <x v="4"/>
    <n v="25.144356955380577"/>
    <x v="2"/>
    <x v="3"/>
  </r>
  <r>
    <x v="57"/>
    <x v="125"/>
    <n v="72.851153039832283"/>
    <x v="2"/>
    <x v="3"/>
  </r>
  <r>
    <x v="57"/>
    <x v="126"/>
    <n v="2.0440251572327046"/>
    <x v="2"/>
    <x v="3"/>
  </r>
  <r>
    <x v="57"/>
    <x v="4"/>
    <n v="25.10482180293501"/>
    <x v="2"/>
    <x v="3"/>
  </r>
  <r>
    <x v="58"/>
    <x v="125"/>
    <n v="70.993168681029957"/>
    <x v="2"/>
    <x v="3"/>
  </r>
  <r>
    <x v="58"/>
    <x v="126"/>
    <n v="3.8360483447188649"/>
    <x v="2"/>
    <x v="3"/>
  </r>
  <r>
    <x v="58"/>
    <x v="4"/>
    <n v="25.170782974251182"/>
    <x v="2"/>
    <x v="3"/>
  </r>
  <r>
    <x v="59"/>
    <x v="125"/>
    <n v="72.798742138364773"/>
    <x v="2"/>
    <x v="3"/>
  </r>
  <r>
    <x v="59"/>
    <x v="126"/>
    <n v="2.0964360587002098"/>
    <x v="2"/>
    <x v="3"/>
  </r>
  <r>
    <x v="59"/>
    <x v="4"/>
    <n v="25.10482180293501"/>
    <x v="2"/>
    <x v="3"/>
  </r>
  <r>
    <x v="60"/>
    <x v="125"/>
    <n v="72.693920335429766"/>
    <x v="2"/>
    <x v="3"/>
  </r>
  <r>
    <x v="60"/>
    <x v="126"/>
    <n v="2.2012578616352201"/>
    <x v="2"/>
    <x v="3"/>
  </r>
  <r>
    <x v="60"/>
    <x v="4"/>
    <n v="25.10482180293501"/>
    <x v="2"/>
    <x v="3"/>
  </r>
  <r>
    <x v="49"/>
    <x v="125"/>
    <n v="60.849056603773583"/>
    <x v="2"/>
    <x v="3"/>
  </r>
  <r>
    <x v="49"/>
    <x v="126"/>
    <n v="14.046121593291405"/>
    <x v="2"/>
    <x v="3"/>
  </r>
  <r>
    <x v="49"/>
    <x v="4"/>
    <n v="25.10482180293501"/>
    <x v="2"/>
    <x v="3"/>
  </r>
  <r>
    <x v="50"/>
    <x v="125"/>
    <n v="72.627163083377027"/>
    <x v="2"/>
    <x v="3"/>
  </r>
  <r>
    <x v="50"/>
    <x v="126"/>
    <n v="2.2548505506030416"/>
    <x v="2"/>
    <x v="3"/>
  </r>
  <r>
    <x v="50"/>
    <x v="4"/>
    <n v="25.117986366019927"/>
    <x v="2"/>
    <x v="3"/>
  </r>
  <r>
    <x v="51"/>
    <x v="125"/>
    <n v="61.94933920704846"/>
    <x v="2"/>
    <x v="3"/>
  </r>
  <r>
    <x v="51"/>
    <x v="126"/>
    <n v="12.224669603524228"/>
    <x v="2"/>
    <x v="3"/>
  </r>
  <r>
    <x v="51"/>
    <x v="4"/>
    <n v="25.825991189427313"/>
    <x v="2"/>
    <x v="3"/>
  </r>
  <r>
    <x v="52"/>
    <x v="125"/>
    <n v="69.590336134453779"/>
    <x v="2"/>
    <x v="3"/>
  </r>
  <r>
    <x v="52"/>
    <x v="126"/>
    <n v="5.2521008403361344"/>
    <x v="2"/>
    <x v="3"/>
  </r>
  <r>
    <x v="52"/>
    <x v="4"/>
    <n v="25.157563025210084"/>
    <x v="2"/>
    <x v="3"/>
  </r>
  <r>
    <x v="53"/>
    <x v="125"/>
    <n v="65.614430665163468"/>
    <x v="2"/>
    <x v="3"/>
  </r>
  <r>
    <x v="53"/>
    <x v="126"/>
    <n v="9.1319052987598646"/>
    <x v="2"/>
    <x v="3"/>
  </r>
  <r>
    <x v="53"/>
    <x v="4"/>
    <n v="25.253664036076664"/>
    <x v="2"/>
    <x v="3"/>
  </r>
  <r>
    <x v="54"/>
    <x v="125"/>
    <n v="71.331236897274636"/>
    <x v="2"/>
    <x v="3"/>
  </r>
  <r>
    <x v="54"/>
    <x v="126"/>
    <n v="3.5639412997903563"/>
    <x v="2"/>
    <x v="3"/>
  </r>
  <r>
    <x v="54"/>
    <x v="4"/>
    <n v="25.10482180293501"/>
    <x v="2"/>
    <x v="3"/>
  </r>
  <r>
    <x v="55"/>
    <x v="125"/>
    <n v="73.95178197064989"/>
    <x v="2"/>
    <x v="3"/>
  </r>
  <r>
    <x v="55"/>
    <x v="126"/>
    <n v="0.94339622641509435"/>
    <x v="2"/>
    <x v="3"/>
  </r>
  <r>
    <x v="55"/>
    <x v="4"/>
    <n v="25.10482180293501"/>
    <x v="2"/>
    <x v="3"/>
  </r>
  <r>
    <x v="56"/>
    <x v="125"/>
    <n v="54.606141522029375"/>
    <x v="3"/>
    <x v="3"/>
  </r>
  <r>
    <x v="56"/>
    <x v="126"/>
    <n v="37.783711615487313"/>
    <x v="3"/>
    <x v="3"/>
  </r>
  <r>
    <x v="56"/>
    <x v="4"/>
    <n v="7.6101468624833108"/>
    <x v="3"/>
    <x v="3"/>
  </r>
  <r>
    <x v="57"/>
    <x v="125"/>
    <n v="79.599999999999994"/>
    <x v="3"/>
    <x v="3"/>
  </r>
  <r>
    <x v="57"/>
    <x v="126"/>
    <n v="12.8"/>
    <x v="3"/>
    <x v="3"/>
  </r>
  <r>
    <x v="57"/>
    <x v="4"/>
    <n v="7.6"/>
    <x v="3"/>
    <x v="3"/>
  </r>
  <r>
    <x v="58"/>
    <x v="125"/>
    <n v="79.599999999999994"/>
    <x v="3"/>
    <x v="3"/>
  </r>
  <r>
    <x v="58"/>
    <x v="126"/>
    <n v="12.8"/>
    <x v="3"/>
    <x v="3"/>
  </r>
  <r>
    <x v="58"/>
    <x v="4"/>
    <n v="7.6"/>
    <x v="3"/>
    <x v="3"/>
  </r>
  <r>
    <x v="59"/>
    <x v="125"/>
    <n v="68.533333333333331"/>
    <x v="3"/>
    <x v="3"/>
  </r>
  <r>
    <x v="59"/>
    <x v="126"/>
    <n v="23.866666666666667"/>
    <x v="3"/>
    <x v="3"/>
  </r>
  <r>
    <x v="59"/>
    <x v="4"/>
    <n v="7.6"/>
    <x v="3"/>
    <x v="3"/>
  </r>
  <r>
    <x v="60"/>
    <x v="125"/>
    <n v="74.13333333333334"/>
    <x v="3"/>
    <x v="3"/>
  </r>
  <r>
    <x v="60"/>
    <x v="126"/>
    <n v="18.266666666666666"/>
    <x v="3"/>
    <x v="3"/>
  </r>
  <r>
    <x v="60"/>
    <x v="4"/>
    <n v="7.6"/>
    <x v="3"/>
    <x v="3"/>
  </r>
  <r>
    <x v="49"/>
    <x v="125"/>
    <n v="34.93333333333333"/>
    <x v="3"/>
    <x v="3"/>
  </r>
  <r>
    <x v="49"/>
    <x v="126"/>
    <n v="57.466666666666669"/>
    <x v="3"/>
    <x v="3"/>
  </r>
  <r>
    <x v="49"/>
    <x v="4"/>
    <n v="7.6"/>
    <x v="3"/>
    <x v="3"/>
  </r>
  <r>
    <x v="50"/>
    <x v="125"/>
    <n v="67.513368983957221"/>
    <x v="3"/>
    <x v="3"/>
  </r>
  <r>
    <x v="50"/>
    <x v="126"/>
    <n v="25"/>
    <x v="3"/>
    <x v="3"/>
  </r>
  <r>
    <x v="50"/>
    <x v="4"/>
    <n v="7.4866310160427805"/>
    <x v="3"/>
    <x v="3"/>
  </r>
  <r>
    <x v="51"/>
    <x v="125"/>
    <n v="41.221374045801525"/>
    <x v="3"/>
    <x v="3"/>
  </r>
  <r>
    <x v="51"/>
    <x v="126"/>
    <n v="50.381679389312978"/>
    <x v="3"/>
    <x v="3"/>
  </r>
  <r>
    <x v="51"/>
    <x v="4"/>
    <n v="8.3969465648854964"/>
    <x v="3"/>
    <x v="3"/>
  </r>
  <r>
    <x v="52"/>
    <x v="125"/>
    <n v="60.805369127516776"/>
    <x v="3"/>
    <x v="3"/>
  </r>
  <r>
    <x v="52"/>
    <x v="126"/>
    <n v="31.543624161073826"/>
    <x v="3"/>
    <x v="3"/>
  </r>
  <r>
    <x v="52"/>
    <x v="4"/>
    <n v="7.651006711409396"/>
    <x v="3"/>
    <x v="3"/>
  </r>
  <r>
    <x v="53"/>
    <x v="125"/>
    <n v="52.068473609129818"/>
    <x v="3"/>
    <x v="3"/>
  </r>
  <r>
    <x v="53"/>
    <x v="126"/>
    <n v="39.942938659058491"/>
    <x v="3"/>
    <x v="3"/>
  </r>
  <r>
    <x v="53"/>
    <x v="4"/>
    <n v="7.9885877318116973"/>
    <x v="3"/>
    <x v="3"/>
  </r>
  <r>
    <x v="54"/>
    <x v="125"/>
    <n v="58.133333333333333"/>
    <x v="3"/>
    <x v="3"/>
  </r>
  <r>
    <x v="54"/>
    <x v="126"/>
    <n v="34.266666666666666"/>
    <x v="3"/>
    <x v="3"/>
  </r>
  <r>
    <x v="54"/>
    <x v="4"/>
    <n v="7.6"/>
    <x v="3"/>
    <x v="3"/>
  </r>
  <r>
    <x v="55"/>
    <x v="125"/>
    <n v="84.8"/>
    <x v="3"/>
    <x v="3"/>
  </r>
  <r>
    <x v="55"/>
    <x v="126"/>
    <n v="7.6"/>
    <x v="3"/>
    <x v="3"/>
  </r>
  <r>
    <x v="55"/>
    <x v="4"/>
    <n v="7.6"/>
    <x v="3"/>
    <x v="3"/>
  </r>
  <r>
    <x v="56"/>
    <x v="125"/>
    <n v="63.175675675675677"/>
    <x v="4"/>
    <x v="3"/>
  </r>
  <r>
    <x v="56"/>
    <x v="126"/>
    <n v="17.567567567567568"/>
    <x v="4"/>
    <x v="3"/>
  </r>
  <r>
    <x v="56"/>
    <x v="4"/>
    <n v="19.256756756756758"/>
    <x v="4"/>
    <x v="3"/>
  </r>
  <r>
    <x v="57"/>
    <x v="125"/>
    <n v="78.88513513513513"/>
    <x v="4"/>
    <x v="3"/>
  </r>
  <r>
    <x v="57"/>
    <x v="126"/>
    <n v="1.8581081081081081"/>
    <x v="4"/>
    <x v="3"/>
  </r>
  <r>
    <x v="57"/>
    <x v="4"/>
    <n v="19.256756756756758"/>
    <x v="4"/>
    <x v="3"/>
  </r>
  <r>
    <x v="58"/>
    <x v="125"/>
    <n v="76.520270270270274"/>
    <x v="4"/>
    <x v="3"/>
  </r>
  <r>
    <x v="58"/>
    <x v="126"/>
    <n v="4.2229729729729728"/>
    <x v="4"/>
    <x v="3"/>
  </r>
  <r>
    <x v="58"/>
    <x v="4"/>
    <n v="19.256756756756758"/>
    <x v="4"/>
    <x v="3"/>
  </r>
  <r>
    <x v="59"/>
    <x v="125"/>
    <n v="73.141891891891888"/>
    <x v="4"/>
    <x v="3"/>
  </r>
  <r>
    <x v="59"/>
    <x v="126"/>
    <n v="7.6013513513513518"/>
    <x v="4"/>
    <x v="3"/>
  </r>
  <r>
    <x v="59"/>
    <x v="4"/>
    <n v="19.256756756756758"/>
    <x v="4"/>
    <x v="3"/>
  </r>
  <r>
    <x v="60"/>
    <x v="125"/>
    <n v="77.195945945945951"/>
    <x v="4"/>
    <x v="3"/>
  </r>
  <r>
    <x v="60"/>
    <x v="126"/>
    <n v="3.5472972972972974"/>
    <x v="4"/>
    <x v="3"/>
  </r>
  <r>
    <x v="60"/>
    <x v="4"/>
    <n v="19.256756756756758"/>
    <x v="4"/>
    <x v="3"/>
  </r>
  <r>
    <x v="49"/>
    <x v="125"/>
    <n v="47.466216216216218"/>
    <x v="4"/>
    <x v="3"/>
  </r>
  <r>
    <x v="49"/>
    <x v="126"/>
    <n v="33.277027027027025"/>
    <x v="4"/>
    <x v="3"/>
  </r>
  <r>
    <x v="49"/>
    <x v="4"/>
    <n v="19.256756756756758"/>
    <x v="4"/>
    <x v="3"/>
  </r>
  <r>
    <x v="50"/>
    <x v="125"/>
    <n v="72.63513513513513"/>
    <x v="4"/>
    <x v="3"/>
  </r>
  <r>
    <x v="50"/>
    <x v="126"/>
    <n v="8.1081081081081088"/>
    <x v="4"/>
    <x v="3"/>
  </r>
  <r>
    <x v="50"/>
    <x v="4"/>
    <n v="19.256756756756758"/>
    <x v="4"/>
    <x v="3"/>
  </r>
  <r>
    <x v="51"/>
    <x v="125"/>
    <n v="58.823529411764703"/>
    <x v="4"/>
    <x v="3"/>
  </r>
  <r>
    <x v="51"/>
    <x v="126"/>
    <n v="20.784313725490197"/>
    <x v="4"/>
    <x v="3"/>
  </r>
  <r>
    <x v="51"/>
    <x v="4"/>
    <n v="20.392156862745097"/>
    <x v="4"/>
    <x v="3"/>
  </r>
  <r>
    <x v="52"/>
    <x v="125"/>
    <n v="71.11486486486487"/>
    <x v="4"/>
    <x v="3"/>
  </r>
  <r>
    <x v="52"/>
    <x v="126"/>
    <n v="9.628378378378379"/>
    <x v="4"/>
    <x v="3"/>
  </r>
  <r>
    <x v="52"/>
    <x v="4"/>
    <n v="19.256756756756758"/>
    <x v="4"/>
    <x v="3"/>
  </r>
  <r>
    <x v="53"/>
    <x v="125"/>
    <n v="70.384615384615387"/>
    <x v="4"/>
    <x v="3"/>
  </r>
  <r>
    <x v="53"/>
    <x v="126"/>
    <n v="9.2307692307692299"/>
    <x v="4"/>
    <x v="3"/>
  </r>
  <r>
    <x v="53"/>
    <x v="4"/>
    <n v="20.384615384615383"/>
    <x v="4"/>
    <x v="3"/>
  </r>
  <r>
    <x v="54"/>
    <x v="125"/>
    <n v="69.763513513513516"/>
    <x v="4"/>
    <x v="3"/>
  </r>
  <r>
    <x v="54"/>
    <x v="126"/>
    <n v="10.97972972972973"/>
    <x v="4"/>
    <x v="3"/>
  </r>
  <r>
    <x v="54"/>
    <x v="4"/>
    <n v="19.256756756756758"/>
    <x v="4"/>
    <x v="3"/>
  </r>
  <r>
    <x v="55"/>
    <x v="125"/>
    <n v="78.209459459459453"/>
    <x v="4"/>
    <x v="3"/>
  </r>
  <r>
    <x v="55"/>
    <x v="126"/>
    <n v="2.5337837837837838"/>
    <x v="4"/>
    <x v="3"/>
  </r>
  <r>
    <x v="55"/>
    <x v="4"/>
    <n v="19.256756756756758"/>
    <x v="4"/>
    <x v="3"/>
  </r>
  <r>
    <x v="56"/>
    <x v="125"/>
    <n v="66.666666666666671"/>
    <x v="5"/>
    <x v="3"/>
  </r>
  <r>
    <x v="56"/>
    <x v="126"/>
    <n v="16.981132075471699"/>
    <x v="5"/>
    <x v="3"/>
  </r>
  <r>
    <x v="56"/>
    <x v="4"/>
    <n v="16.352201257861637"/>
    <x v="5"/>
    <x v="3"/>
  </r>
  <r>
    <x v="57"/>
    <x v="125"/>
    <n v="81.76100628930817"/>
    <x v="5"/>
    <x v="3"/>
  </r>
  <r>
    <x v="57"/>
    <x v="126"/>
    <n v="1.8867924528301887"/>
    <x v="5"/>
    <x v="3"/>
  </r>
  <r>
    <x v="57"/>
    <x v="4"/>
    <n v="16.352201257861637"/>
    <x v="5"/>
    <x v="3"/>
  </r>
  <r>
    <x v="58"/>
    <x v="125"/>
    <n v="78.616352201257868"/>
    <x v="5"/>
    <x v="3"/>
  </r>
  <r>
    <x v="58"/>
    <x v="126"/>
    <n v="5.0314465408805029"/>
    <x v="5"/>
    <x v="3"/>
  </r>
  <r>
    <x v="58"/>
    <x v="4"/>
    <n v="16.352201257861637"/>
    <x v="5"/>
    <x v="3"/>
  </r>
  <r>
    <x v="59"/>
    <x v="125"/>
    <n v="72.327044025157235"/>
    <x v="5"/>
    <x v="3"/>
  </r>
  <r>
    <x v="59"/>
    <x v="126"/>
    <n v="11.320754716981131"/>
    <x v="5"/>
    <x v="3"/>
  </r>
  <r>
    <x v="59"/>
    <x v="4"/>
    <n v="16.352201257861637"/>
    <x v="5"/>
    <x v="3"/>
  </r>
  <r>
    <x v="60"/>
    <x v="125"/>
    <n v="80.503144654088047"/>
    <x v="5"/>
    <x v="3"/>
  </r>
  <r>
    <x v="60"/>
    <x v="126"/>
    <n v="3.1446540880503147"/>
    <x v="5"/>
    <x v="3"/>
  </r>
  <r>
    <x v="60"/>
    <x v="4"/>
    <n v="16.352201257861637"/>
    <x v="5"/>
    <x v="3"/>
  </r>
  <r>
    <x v="49"/>
    <x v="125"/>
    <n v="49.685534591194966"/>
    <x v="5"/>
    <x v="3"/>
  </r>
  <r>
    <x v="49"/>
    <x v="126"/>
    <n v="33.962264150943398"/>
    <x v="5"/>
    <x v="3"/>
  </r>
  <r>
    <x v="49"/>
    <x v="4"/>
    <n v="16.352201257861637"/>
    <x v="5"/>
    <x v="3"/>
  </r>
  <r>
    <x v="50"/>
    <x v="125"/>
    <n v="72.327044025157235"/>
    <x v="5"/>
    <x v="3"/>
  </r>
  <r>
    <x v="50"/>
    <x v="126"/>
    <n v="11.320754716981131"/>
    <x v="5"/>
    <x v="3"/>
  </r>
  <r>
    <x v="50"/>
    <x v="4"/>
    <n v="16.352201257861637"/>
    <x v="5"/>
    <x v="3"/>
  </r>
  <r>
    <x v="51"/>
    <x v="125"/>
    <n v="59.848484848484851"/>
    <x v="5"/>
    <x v="3"/>
  </r>
  <r>
    <x v="51"/>
    <x v="126"/>
    <n v="23.484848484848484"/>
    <x v="5"/>
    <x v="3"/>
  </r>
  <r>
    <x v="51"/>
    <x v="4"/>
    <n v="16.666666666666668"/>
    <x v="5"/>
    <x v="3"/>
  </r>
  <r>
    <x v="52"/>
    <x v="125"/>
    <n v="76.729559748427675"/>
    <x v="5"/>
    <x v="3"/>
  </r>
  <r>
    <x v="52"/>
    <x v="126"/>
    <n v="6.9182389937106921"/>
    <x v="5"/>
    <x v="3"/>
  </r>
  <r>
    <x v="52"/>
    <x v="4"/>
    <n v="16.352201257861637"/>
    <x v="5"/>
    <x v="3"/>
  </r>
  <r>
    <x v="53"/>
    <x v="125"/>
    <n v="77.049180327868854"/>
    <x v="5"/>
    <x v="3"/>
  </r>
  <r>
    <x v="53"/>
    <x v="126"/>
    <n v="5.7377049180327866"/>
    <x v="5"/>
    <x v="3"/>
  </r>
  <r>
    <x v="53"/>
    <x v="4"/>
    <n v="17.21311475409836"/>
    <x v="5"/>
    <x v="3"/>
  </r>
  <r>
    <x v="54"/>
    <x v="125"/>
    <n v="70.440251572327043"/>
    <x v="5"/>
    <x v="3"/>
  </r>
  <r>
    <x v="54"/>
    <x v="126"/>
    <n v="13.20754716981132"/>
    <x v="5"/>
    <x v="3"/>
  </r>
  <r>
    <x v="54"/>
    <x v="4"/>
    <n v="16.352201257861637"/>
    <x v="5"/>
    <x v="3"/>
  </r>
  <r>
    <x v="55"/>
    <x v="125"/>
    <n v="80.503144654088047"/>
    <x v="5"/>
    <x v="3"/>
  </r>
  <r>
    <x v="55"/>
    <x v="126"/>
    <n v="3.1446540880503147"/>
    <x v="5"/>
    <x v="3"/>
  </r>
  <r>
    <x v="55"/>
    <x v="4"/>
    <n v="16.352201257861637"/>
    <x v="5"/>
    <x v="3"/>
  </r>
  <r>
    <x v="56"/>
    <x v="125"/>
    <n v="56.481481481481481"/>
    <x v="6"/>
    <x v="3"/>
  </r>
  <r>
    <x v="56"/>
    <x v="126"/>
    <n v="18.518518518518519"/>
    <x v="6"/>
    <x v="3"/>
  </r>
  <r>
    <x v="56"/>
    <x v="4"/>
    <n v="25"/>
    <x v="6"/>
    <x v="3"/>
  </r>
  <r>
    <x v="57"/>
    <x v="125"/>
    <n v="74.074074074074076"/>
    <x v="6"/>
    <x v="3"/>
  </r>
  <r>
    <x v="57"/>
    <x v="126"/>
    <n v="0.92592592592592593"/>
    <x v="6"/>
    <x v="3"/>
  </r>
  <r>
    <x v="57"/>
    <x v="4"/>
    <n v="25"/>
    <x v="6"/>
    <x v="3"/>
  </r>
  <r>
    <x v="58"/>
    <x v="125"/>
    <n v="68.518518518518519"/>
    <x v="6"/>
    <x v="3"/>
  </r>
  <r>
    <x v="58"/>
    <x v="126"/>
    <n v="6.4814814814814818"/>
    <x v="6"/>
    <x v="3"/>
  </r>
  <r>
    <x v="58"/>
    <x v="4"/>
    <n v="25"/>
    <x v="6"/>
    <x v="3"/>
  </r>
  <r>
    <x v="59"/>
    <x v="125"/>
    <n v="65.740740740740748"/>
    <x v="6"/>
    <x v="3"/>
  </r>
  <r>
    <x v="59"/>
    <x v="126"/>
    <n v="9.2592592592592595"/>
    <x v="6"/>
    <x v="3"/>
  </r>
  <r>
    <x v="59"/>
    <x v="4"/>
    <n v="25"/>
    <x v="6"/>
    <x v="3"/>
  </r>
  <r>
    <x v="60"/>
    <x v="125"/>
    <n v="71.296296296296291"/>
    <x v="6"/>
    <x v="3"/>
  </r>
  <r>
    <x v="60"/>
    <x v="126"/>
    <n v="3.7037037037037037"/>
    <x v="6"/>
    <x v="3"/>
  </r>
  <r>
    <x v="60"/>
    <x v="4"/>
    <n v="25"/>
    <x v="6"/>
    <x v="3"/>
  </r>
  <r>
    <x v="49"/>
    <x v="125"/>
    <n v="49.074074074074076"/>
    <x v="6"/>
    <x v="3"/>
  </r>
  <r>
    <x v="49"/>
    <x v="126"/>
    <n v="25.925925925925927"/>
    <x v="6"/>
    <x v="3"/>
  </r>
  <r>
    <x v="49"/>
    <x v="4"/>
    <n v="25"/>
    <x v="6"/>
    <x v="3"/>
  </r>
  <r>
    <x v="50"/>
    <x v="125"/>
    <n v="64.81481481481481"/>
    <x v="6"/>
    <x v="3"/>
  </r>
  <r>
    <x v="50"/>
    <x v="126"/>
    <n v="10.185185185185185"/>
    <x v="6"/>
    <x v="3"/>
  </r>
  <r>
    <x v="50"/>
    <x v="4"/>
    <n v="25"/>
    <x v="6"/>
    <x v="3"/>
  </r>
  <r>
    <x v="51"/>
    <x v="125"/>
    <n v="56.043956043956044"/>
    <x v="6"/>
    <x v="3"/>
  </r>
  <r>
    <x v="51"/>
    <x v="126"/>
    <n v="17.582417582417584"/>
    <x v="6"/>
    <x v="3"/>
  </r>
  <r>
    <x v="51"/>
    <x v="4"/>
    <n v="26.373626373626372"/>
    <x v="6"/>
    <x v="3"/>
  </r>
  <r>
    <x v="52"/>
    <x v="125"/>
    <n v="63.888888888888886"/>
    <x v="6"/>
    <x v="3"/>
  </r>
  <r>
    <x v="52"/>
    <x v="126"/>
    <n v="11.111111111111111"/>
    <x v="6"/>
    <x v="3"/>
  </r>
  <r>
    <x v="52"/>
    <x v="4"/>
    <n v="25"/>
    <x v="6"/>
    <x v="3"/>
  </r>
  <r>
    <x v="53"/>
    <x v="125"/>
    <n v="63.80952380952381"/>
    <x v="6"/>
    <x v="3"/>
  </r>
  <r>
    <x v="53"/>
    <x v="126"/>
    <n v="10.476190476190476"/>
    <x v="6"/>
    <x v="3"/>
  </r>
  <r>
    <x v="53"/>
    <x v="4"/>
    <n v="25.714285714285715"/>
    <x v="6"/>
    <x v="3"/>
  </r>
  <r>
    <x v="54"/>
    <x v="125"/>
    <n v="68.518518518518519"/>
    <x v="6"/>
    <x v="3"/>
  </r>
  <r>
    <x v="54"/>
    <x v="126"/>
    <n v="6.4814814814814818"/>
    <x v="6"/>
    <x v="3"/>
  </r>
  <r>
    <x v="54"/>
    <x v="4"/>
    <n v="25"/>
    <x v="6"/>
    <x v="3"/>
  </r>
  <r>
    <x v="55"/>
    <x v="125"/>
    <n v="74.074074074074076"/>
    <x v="6"/>
    <x v="3"/>
  </r>
  <r>
    <x v="55"/>
    <x v="126"/>
    <n v="0.92592592592592593"/>
    <x v="6"/>
    <x v="3"/>
  </r>
  <r>
    <x v="55"/>
    <x v="4"/>
    <n v="25"/>
    <x v="6"/>
    <x v="3"/>
  </r>
  <r>
    <x v="56"/>
    <x v="125"/>
    <n v="63.841807909604519"/>
    <x v="7"/>
    <x v="3"/>
  </r>
  <r>
    <x v="56"/>
    <x v="126"/>
    <n v="13.559322033898304"/>
    <x v="7"/>
    <x v="3"/>
  </r>
  <r>
    <x v="56"/>
    <x v="4"/>
    <n v="22.598870056497177"/>
    <x v="7"/>
    <x v="3"/>
  </r>
  <r>
    <x v="57"/>
    <x v="125"/>
    <n v="75.141242937853107"/>
    <x v="7"/>
    <x v="3"/>
  </r>
  <r>
    <x v="57"/>
    <x v="126"/>
    <n v="2.2598870056497176"/>
    <x v="7"/>
    <x v="3"/>
  </r>
  <r>
    <x v="57"/>
    <x v="4"/>
    <n v="22.598870056497177"/>
    <x v="7"/>
    <x v="3"/>
  </r>
  <r>
    <x v="58"/>
    <x v="125"/>
    <n v="76.271186440677965"/>
    <x v="7"/>
    <x v="3"/>
  </r>
  <r>
    <x v="58"/>
    <x v="126"/>
    <n v="1.1299435028248588"/>
    <x v="7"/>
    <x v="3"/>
  </r>
  <r>
    <x v="58"/>
    <x v="4"/>
    <n v="22.598870056497177"/>
    <x v="7"/>
    <x v="3"/>
  </r>
  <r>
    <x v="59"/>
    <x v="125"/>
    <n v="72.316384180790962"/>
    <x v="7"/>
    <x v="3"/>
  </r>
  <r>
    <x v="59"/>
    <x v="126"/>
    <n v="5.0847457627118642"/>
    <x v="7"/>
    <x v="3"/>
  </r>
  <r>
    <x v="59"/>
    <x v="4"/>
    <n v="22.598870056497177"/>
    <x v="7"/>
    <x v="3"/>
  </r>
  <r>
    <x v="60"/>
    <x v="125"/>
    <n v="73.44632768361582"/>
    <x v="7"/>
    <x v="3"/>
  </r>
  <r>
    <x v="60"/>
    <x v="126"/>
    <n v="3.9548022598870056"/>
    <x v="7"/>
    <x v="3"/>
  </r>
  <r>
    <x v="60"/>
    <x v="4"/>
    <n v="22.598870056497177"/>
    <x v="7"/>
    <x v="3"/>
  </r>
  <r>
    <x v="49"/>
    <x v="125"/>
    <n v="50.847457627118644"/>
    <x v="7"/>
    <x v="3"/>
  </r>
  <r>
    <x v="49"/>
    <x v="126"/>
    <n v="26.55367231638418"/>
    <x v="7"/>
    <x v="3"/>
  </r>
  <r>
    <x v="49"/>
    <x v="4"/>
    <n v="22.598870056497177"/>
    <x v="7"/>
    <x v="3"/>
  </r>
  <r>
    <x v="50"/>
    <x v="125"/>
    <n v="72.316384180790962"/>
    <x v="7"/>
    <x v="3"/>
  </r>
  <r>
    <x v="50"/>
    <x v="126"/>
    <n v="5.0847457627118642"/>
    <x v="7"/>
    <x v="3"/>
  </r>
  <r>
    <x v="50"/>
    <x v="4"/>
    <n v="22.598870056497177"/>
    <x v="7"/>
    <x v="3"/>
  </r>
  <r>
    <x v="51"/>
    <x v="125"/>
    <n v="57.333333333333336"/>
    <x v="7"/>
    <x v="3"/>
  </r>
  <r>
    <x v="51"/>
    <x v="126"/>
    <n v="18"/>
    <x v="7"/>
    <x v="3"/>
  </r>
  <r>
    <x v="51"/>
    <x v="4"/>
    <n v="24.666666666666668"/>
    <x v="7"/>
    <x v="3"/>
  </r>
  <r>
    <x v="52"/>
    <x v="125"/>
    <n v="68.361581920903959"/>
    <x v="7"/>
    <x v="3"/>
  </r>
  <r>
    <x v="52"/>
    <x v="126"/>
    <n v="9.0395480225988702"/>
    <x v="7"/>
    <x v="3"/>
  </r>
  <r>
    <x v="52"/>
    <x v="4"/>
    <n v="22.598870056497177"/>
    <x v="7"/>
    <x v="3"/>
  </r>
  <r>
    <x v="53"/>
    <x v="125"/>
    <n v="69.135802469135797"/>
    <x v="7"/>
    <x v="3"/>
  </r>
  <r>
    <x v="53"/>
    <x v="126"/>
    <n v="7.4074074074074074"/>
    <x v="7"/>
    <x v="3"/>
  </r>
  <r>
    <x v="53"/>
    <x v="4"/>
    <n v="23.456790123456791"/>
    <x v="7"/>
    <x v="3"/>
  </r>
  <r>
    <x v="54"/>
    <x v="125"/>
    <n v="68.926553672316388"/>
    <x v="7"/>
    <x v="3"/>
  </r>
  <r>
    <x v="54"/>
    <x v="126"/>
    <n v="8.4745762711864412"/>
    <x v="7"/>
    <x v="3"/>
  </r>
  <r>
    <x v="54"/>
    <x v="4"/>
    <n v="22.598870056497177"/>
    <x v="7"/>
    <x v="3"/>
  </r>
  <r>
    <x v="55"/>
    <x v="125"/>
    <n v="76.271186440677965"/>
    <x v="7"/>
    <x v="3"/>
  </r>
  <r>
    <x v="55"/>
    <x v="126"/>
    <n v="1.1299435028248588"/>
    <x v="7"/>
    <x v="3"/>
  </r>
  <r>
    <x v="55"/>
    <x v="4"/>
    <n v="22.598870056497177"/>
    <x v="7"/>
    <x v="3"/>
  </r>
  <r>
    <x v="56"/>
    <x v="125"/>
    <n v="63.513513513513516"/>
    <x v="8"/>
    <x v="3"/>
  </r>
  <r>
    <x v="56"/>
    <x v="126"/>
    <n v="22.297297297297298"/>
    <x v="8"/>
    <x v="3"/>
  </r>
  <r>
    <x v="56"/>
    <x v="4"/>
    <n v="14.189189189189189"/>
    <x v="8"/>
    <x v="3"/>
  </r>
  <r>
    <x v="57"/>
    <x v="125"/>
    <n v="83.78378378378379"/>
    <x v="8"/>
    <x v="3"/>
  </r>
  <r>
    <x v="57"/>
    <x v="126"/>
    <n v="2.0270270270270272"/>
    <x v="8"/>
    <x v="3"/>
  </r>
  <r>
    <x v="57"/>
    <x v="4"/>
    <n v="14.189189189189189"/>
    <x v="8"/>
    <x v="3"/>
  </r>
  <r>
    <x v="58"/>
    <x v="125"/>
    <n v="80.405405405405403"/>
    <x v="8"/>
    <x v="3"/>
  </r>
  <r>
    <x v="58"/>
    <x v="126"/>
    <n v="5.4054054054054053"/>
    <x v="8"/>
    <x v="3"/>
  </r>
  <r>
    <x v="58"/>
    <x v="4"/>
    <n v="14.189189189189189"/>
    <x v="8"/>
    <x v="3"/>
  </r>
  <r>
    <x v="59"/>
    <x v="125"/>
    <n v="80.405405405405403"/>
    <x v="8"/>
    <x v="3"/>
  </r>
  <r>
    <x v="59"/>
    <x v="126"/>
    <n v="5.4054054054054053"/>
    <x v="8"/>
    <x v="3"/>
  </r>
  <r>
    <x v="59"/>
    <x v="4"/>
    <n v="14.189189189189189"/>
    <x v="8"/>
    <x v="3"/>
  </r>
  <r>
    <x v="60"/>
    <x v="125"/>
    <n v="82.432432432432435"/>
    <x v="8"/>
    <x v="3"/>
  </r>
  <r>
    <x v="60"/>
    <x v="126"/>
    <n v="3.3783783783783785"/>
    <x v="8"/>
    <x v="3"/>
  </r>
  <r>
    <x v="60"/>
    <x v="4"/>
    <n v="14.189189189189189"/>
    <x v="8"/>
    <x v="3"/>
  </r>
  <r>
    <x v="49"/>
    <x v="125"/>
    <n v="39.864864864864863"/>
    <x v="8"/>
    <x v="3"/>
  </r>
  <r>
    <x v="49"/>
    <x v="126"/>
    <n v="45.945945945945944"/>
    <x v="8"/>
    <x v="3"/>
  </r>
  <r>
    <x v="49"/>
    <x v="4"/>
    <n v="14.189189189189189"/>
    <x v="8"/>
    <x v="3"/>
  </r>
  <r>
    <x v="50"/>
    <x v="125"/>
    <n v="79.054054054054049"/>
    <x v="8"/>
    <x v="3"/>
  </r>
  <r>
    <x v="50"/>
    <x v="126"/>
    <n v="6.756756756756757"/>
    <x v="8"/>
    <x v="3"/>
  </r>
  <r>
    <x v="50"/>
    <x v="4"/>
    <n v="14.189189189189189"/>
    <x v="8"/>
    <x v="3"/>
  </r>
  <r>
    <x v="51"/>
    <x v="125"/>
    <n v="61.313868613138688"/>
    <x v="8"/>
    <x v="3"/>
  </r>
  <r>
    <x v="51"/>
    <x v="126"/>
    <n v="23.357664233576642"/>
    <x v="8"/>
    <x v="3"/>
  </r>
  <r>
    <x v="51"/>
    <x v="4"/>
    <n v="15.328467153284672"/>
    <x v="8"/>
    <x v="3"/>
  </r>
  <r>
    <x v="52"/>
    <x v="125"/>
    <n v="73.648648648648646"/>
    <x v="8"/>
    <x v="3"/>
  </r>
  <r>
    <x v="52"/>
    <x v="126"/>
    <n v="12.162162162162161"/>
    <x v="8"/>
    <x v="3"/>
  </r>
  <r>
    <x v="52"/>
    <x v="4"/>
    <n v="14.189189189189189"/>
    <x v="8"/>
    <x v="3"/>
  </r>
  <r>
    <x v="53"/>
    <x v="125"/>
    <n v="70.992366412213741"/>
    <x v="8"/>
    <x v="3"/>
  </r>
  <r>
    <x v="53"/>
    <x v="126"/>
    <n v="13.740458015267176"/>
    <x v="8"/>
    <x v="3"/>
  </r>
  <r>
    <x v="53"/>
    <x v="4"/>
    <n v="15.267175572519085"/>
    <x v="8"/>
    <x v="3"/>
  </r>
  <r>
    <x v="54"/>
    <x v="125"/>
    <n v="70.945945945945951"/>
    <x v="8"/>
    <x v="3"/>
  </r>
  <r>
    <x v="54"/>
    <x v="126"/>
    <n v="14.864864864864865"/>
    <x v="8"/>
    <x v="3"/>
  </r>
  <r>
    <x v="54"/>
    <x v="4"/>
    <n v="14.189189189189189"/>
    <x v="8"/>
    <x v="3"/>
  </r>
  <r>
    <x v="55"/>
    <x v="125"/>
    <n v="81.081081081081081"/>
    <x v="8"/>
    <x v="3"/>
  </r>
  <r>
    <x v="55"/>
    <x v="126"/>
    <n v="4.7297297297297298"/>
    <x v="8"/>
    <x v="3"/>
  </r>
  <r>
    <x v="55"/>
    <x v="4"/>
    <n v="14.189189189189189"/>
    <x v="8"/>
    <x v="3"/>
  </r>
  <r>
    <x v="56"/>
    <x v="125"/>
    <n v="65.088757396449708"/>
    <x v="9"/>
    <x v="3"/>
  </r>
  <r>
    <x v="56"/>
    <x v="126"/>
    <n v="20.710059171597631"/>
    <x v="9"/>
    <x v="3"/>
  </r>
  <r>
    <x v="56"/>
    <x v="4"/>
    <n v="14.201183431952662"/>
    <x v="9"/>
    <x v="3"/>
  </r>
  <r>
    <x v="57"/>
    <x v="125"/>
    <n v="83.431952662721898"/>
    <x v="9"/>
    <x v="3"/>
  </r>
  <r>
    <x v="57"/>
    <x v="126"/>
    <n v="2.3668639053254439"/>
    <x v="9"/>
    <x v="3"/>
  </r>
  <r>
    <x v="57"/>
    <x v="4"/>
    <n v="14.201183431952662"/>
    <x v="9"/>
    <x v="3"/>
  </r>
  <r>
    <x v="58"/>
    <x v="125"/>
    <n v="73.372781065088759"/>
    <x v="9"/>
    <x v="3"/>
  </r>
  <r>
    <x v="58"/>
    <x v="126"/>
    <n v="12.42603550295858"/>
    <x v="9"/>
    <x v="3"/>
  </r>
  <r>
    <x v="58"/>
    <x v="4"/>
    <n v="14.201183431952662"/>
    <x v="9"/>
    <x v="3"/>
  </r>
  <r>
    <x v="59"/>
    <x v="125"/>
    <n v="77.514792899408278"/>
    <x v="9"/>
    <x v="3"/>
  </r>
  <r>
    <x v="59"/>
    <x v="126"/>
    <n v="8.2840236686390529"/>
    <x v="9"/>
    <x v="3"/>
  </r>
  <r>
    <x v="59"/>
    <x v="4"/>
    <n v="14.201183431952662"/>
    <x v="9"/>
    <x v="3"/>
  </r>
  <r>
    <x v="60"/>
    <x v="125"/>
    <n v="83.431952662721898"/>
    <x v="9"/>
    <x v="3"/>
  </r>
  <r>
    <x v="60"/>
    <x v="126"/>
    <n v="2.3668639053254439"/>
    <x v="9"/>
    <x v="3"/>
  </r>
  <r>
    <x v="60"/>
    <x v="4"/>
    <n v="14.201183431952662"/>
    <x v="9"/>
    <x v="3"/>
  </r>
  <r>
    <x v="49"/>
    <x v="125"/>
    <n v="40.828402366863905"/>
    <x v="9"/>
    <x v="3"/>
  </r>
  <r>
    <x v="49"/>
    <x v="126"/>
    <n v="44.970414201183431"/>
    <x v="9"/>
    <x v="3"/>
  </r>
  <r>
    <x v="49"/>
    <x v="4"/>
    <n v="14.201183431952662"/>
    <x v="9"/>
    <x v="3"/>
  </r>
  <r>
    <x v="50"/>
    <x v="125"/>
    <n v="74.556213017751475"/>
    <x v="9"/>
    <x v="3"/>
  </r>
  <r>
    <x v="50"/>
    <x v="126"/>
    <n v="11.242603550295858"/>
    <x v="9"/>
    <x v="3"/>
  </r>
  <r>
    <x v="50"/>
    <x v="4"/>
    <n v="14.201183431952662"/>
    <x v="9"/>
    <x v="3"/>
  </r>
  <r>
    <x v="51"/>
    <x v="125"/>
    <n v="60.24096385542169"/>
    <x v="9"/>
    <x v="3"/>
  </r>
  <r>
    <x v="51"/>
    <x v="126"/>
    <n v="25.903614457831324"/>
    <x v="9"/>
    <x v="3"/>
  </r>
  <r>
    <x v="51"/>
    <x v="4"/>
    <n v="13.855421686746988"/>
    <x v="9"/>
    <x v="3"/>
  </r>
  <r>
    <x v="52"/>
    <x v="125"/>
    <n v="71.005917159763314"/>
    <x v="9"/>
    <x v="3"/>
  </r>
  <r>
    <x v="52"/>
    <x v="126"/>
    <n v="14.792899408284024"/>
    <x v="9"/>
    <x v="3"/>
  </r>
  <r>
    <x v="52"/>
    <x v="4"/>
    <n v="14.201183431952662"/>
    <x v="9"/>
    <x v="3"/>
  </r>
  <r>
    <x v="53"/>
    <x v="125"/>
    <n v="60.606060606060609"/>
    <x v="9"/>
    <x v="3"/>
  </r>
  <r>
    <x v="53"/>
    <x v="126"/>
    <n v="25.454545454545453"/>
    <x v="9"/>
    <x v="3"/>
  </r>
  <r>
    <x v="53"/>
    <x v="4"/>
    <n v="13.939393939393939"/>
    <x v="9"/>
    <x v="3"/>
  </r>
  <r>
    <x v="54"/>
    <x v="125"/>
    <n v="68.047337278106511"/>
    <x v="9"/>
    <x v="3"/>
  </r>
  <r>
    <x v="54"/>
    <x v="126"/>
    <n v="17.751479289940828"/>
    <x v="9"/>
    <x v="3"/>
  </r>
  <r>
    <x v="54"/>
    <x v="4"/>
    <n v="14.201183431952662"/>
    <x v="9"/>
    <x v="3"/>
  </r>
  <r>
    <x v="55"/>
    <x v="125"/>
    <n v="81.065088757396452"/>
    <x v="9"/>
    <x v="3"/>
  </r>
  <r>
    <x v="55"/>
    <x v="126"/>
    <n v="4.7337278106508878"/>
    <x v="9"/>
    <x v="3"/>
  </r>
  <r>
    <x v="55"/>
    <x v="4"/>
    <n v="14.201183431952662"/>
    <x v="9"/>
    <x v="3"/>
  </r>
  <r>
    <x v="56"/>
    <x v="125"/>
    <n v="54.961832061068705"/>
    <x v="10"/>
    <x v="3"/>
  </r>
  <r>
    <x v="56"/>
    <x v="126"/>
    <n v="39.694656488549619"/>
    <x v="10"/>
    <x v="3"/>
  </r>
  <r>
    <x v="56"/>
    <x v="4"/>
    <n v="5.343511450381679"/>
    <x v="10"/>
    <x v="3"/>
  </r>
  <r>
    <x v="57"/>
    <x v="125"/>
    <n v="77.862595419847324"/>
    <x v="10"/>
    <x v="3"/>
  </r>
  <r>
    <x v="57"/>
    <x v="126"/>
    <n v="16.793893129770993"/>
    <x v="10"/>
    <x v="3"/>
  </r>
  <r>
    <x v="57"/>
    <x v="4"/>
    <n v="5.343511450381679"/>
    <x v="10"/>
    <x v="3"/>
  </r>
  <r>
    <x v="58"/>
    <x v="125"/>
    <n v="71.755725190839698"/>
    <x v="10"/>
    <x v="3"/>
  </r>
  <r>
    <x v="58"/>
    <x v="126"/>
    <n v="22.900763358778626"/>
    <x v="10"/>
    <x v="3"/>
  </r>
  <r>
    <x v="58"/>
    <x v="4"/>
    <n v="5.343511450381679"/>
    <x v="10"/>
    <x v="3"/>
  </r>
  <r>
    <x v="59"/>
    <x v="125"/>
    <n v="70"/>
    <x v="10"/>
    <x v="3"/>
  </r>
  <r>
    <x v="59"/>
    <x v="126"/>
    <n v="24.615384615384617"/>
    <x v="10"/>
    <x v="3"/>
  </r>
  <r>
    <x v="59"/>
    <x v="4"/>
    <n v="5.384615384615385"/>
    <x v="10"/>
    <x v="3"/>
  </r>
  <r>
    <x v="60"/>
    <x v="125"/>
    <n v="80.152671755725194"/>
    <x v="10"/>
    <x v="3"/>
  </r>
  <r>
    <x v="60"/>
    <x v="126"/>
    <n v="14.503816793893129"/>
    <x v="10"/>
    <x v="3"/>
  </r>
  <r>
    <x v="60"/>
    <x v="4"/>
    <n v="5.343511450381679"/>
    <x v="10"/>
    <x v="3"/>
  </r>
  <r>
    <x v="49"/>
    <x v="125"/>
    <n v="33.587786259541986"/>
    <x v="10"/>
    <x v="3"/>
  </r>
  <r>
    <x v="49"/>
    <x v="126"/>
    <n v="61.068702290076338"/>
    <x v="10"/>
    <x v="3"/>
  </r>
  <r>
    <x v="49"/>
    <x v="4"/>
    <n v="5.343511450381679"/>
    <x v="10"/>
    <x v="3"/>
  </r>
  <r>
    <x v="50"/>
    <x v="125"/>
    <n v="72.519083969465655"/>
    <x v="10"/>
    <x v="3"/>
  </r>
  <r>
    <x v="50"/>
    <x v="126"/>
    <n v="22.137404580152673"/>
    <x v="10"/>
    <x v="3"/>
  </r>
  <r>
    <x v="50"/>
    <x v="4"/>
    <n v="5.343511450381679"/>
    <x v="10"/>
    <x v="3"/>
  </r>
  <r>
    <x v="51"/>
    <x v="125"/>
    <n v="50.847457627118644"/>
    <x v="10"/>
    <x v="3"/>
  </r>
  <r>
    <x v="51"/>
    <x v="126"/>
    <n v="43.220338983050844"/>
    <x v="10"/>
    <x v="3"/>
  </r>
  <r>
    <x v="51"/>
    <x v="4"/>
    <n v="5.9322033898305087"/>
    <x v="10"/>
    <x v="3"/>
  </r>
  <r>
    <x v="52"/>
    <x v="125"/>
    <n v="53.435114503816791"/>
    <x v="10"/>
    <x v="3"/>
  </r>
  <r>
    <x v="52"/>
    <x v="126"/>
    <n v="41.221374045801525"/>
    <x v="10"/>
    <x v="3"/>
  </r>
  <r>
    <x v="52"/>
    <x v="4"/>
    <n v="5.343511450381679"/>
    <x v="10"/>
    <x v="3"/>
  </r>
  <r>
    <x v="53"/>
    <x v="125"/>
    <n v="41.935483870967744"/>
    <x v="10"/>
    <x v="3"/>
  </r>
  <r>
    <x v="53"/>
    <x v="126"/>
    <n v="53.225806451612904"/>
    <x v="10"/>
    <x v="3"/>
  </r>
  <r>
    <x v="53"/>
    <x v="4"/>
    <n v="4.838709677419355"/>
    <x v="10"/>
    <x v="3"/>
  </r>
  <r>
    <x v="54"/>
    <x v="125"/>
    <n v="64.885496183206101"/>
    <x v="10"/>
    <x v="3"/>
  </r>
  <r>
    <x v="54"/>
    <x v="126"/>
    <n v="29.770992366412212"/>
    <x v="10"/>
    <x v="3"/>
  </r>
  <r>
    <x v="54"/>
    <x v="4"/>
    <n v="5.343511450381679"/>
    <x v="10"/>
    <x v="3"/>
  </r>
  <r>
    <x v="55"/>
    <x v="125"/>
    <n v="88.549618320610691"/>
    <x v="10"/>
    <x v="3"/>
  </r>
  <r>
    <x v="55"/>
    <x v="126"/>
    <n v="6.106870229007634"/>
    <x v="10"/>
    <x v="3"/>
  </r>
  <r>
    <x v="55"/>
    <x v="4"/>
    <n v="5.343511450381679"/>
    <x v="10"/>
    <x v="3"/>
  </r>
  <r>
    <x v="56"/>
    <x v="125"/>
    <n v="68.067226890756302"/>
    <x v="11"/>
    <x v="3"/>
  </r>
  <r>
    <x v="56"/>
    <x v="126"/>
    <n v="21.84873949579832"/>
    <x v="11"/>
    <x v="3"/>
  </r>
  <r>
    <x v="56"/>
    <x v="4"/>
    <n v="10.084033613445378"/>
    <x v="11"/>
    <x v="3"/>
  </r>
  <r>
    <x v="57"/>
    <x v="125"/>
    <n v="88.235294117647058"/>
    <x v="11"/>
    <x v="3"/>
  </r>
  <r>
    <x v="57"/>
    <x v="126"/>
    <n v="1.680672268907563"/>
    <x v="11"/>
    <x v="3"/>
  </r>
  <r>
    <x v="57"/>
    <x v="4"/>
    <n v="10.084033613445378"/>
    <x v="11"/>
    <x v="3"/>
  </r>
  <r>
    <x v="58"/>
    <x v="125"/>
    <n v="80.672268907563023"/>
    <x v="11"/>
    <x v="3"/>
  </r>
  <r>
    <x v="58"/>
    <x v="126"/>
    <n v="9.2436974789915958"/>
    <x v="11"/>
    <x v="3"/>
  </r>
  <r>
    <x v="58"/>
    <x v="4"/>
    <n v="10.084033613445378"/>
    <x v="11"/>
    <x v="3"/>
  </r>
  <r>
    <x v="59"/>
    <x v="125"/>
    <n v="82.352941176470594"/>
    <x v="11"/>
    <x v="3"/>
  </r>
  <r>
    <x v="59"/>
    <x v="126"/>
    <n v="7.5630252100840334"/>
    <x v="11"/>
    <x v="3"/>
  </r>
  <r>
    <x v="59"/>
    <x v="4"/>
    <n v="10.084033613445378"/>
    <x v="11"/>
    <x v="3"/>
  </r>
  <r>
    <x v="60"/>
    <x v="125"/>
    <n v="87.394957983193279"/>
    <x v="11"/>
    <x v="3"/>
  </r>
  <r>
    <x v="60"/>
    <x v="126"/>
    <n v="2.5210084033613445"/>
    <x v="11"/>
    <x v="3"/>
  </r>
  <r>
    <x v="60"/>
    <x v="4"/>
    <n v="10.084033613445378"/>
    <x v="11"/>
    <x v="3"/>
  </r>
  <r>
    <x v="49"/>
    <x v="125"/>
    <n v="56.30252100840336"/>
    <x v="11"/>
    <x v="3"/>
  </r>
  <r>
    <x v="49"/>
    <x v="126"/>
    <n v="33.613445378151262"/>
    <x v="11"/>
    <x v="3"/>
  </r>
  <r>
    <x v="49"/>
    <x v="4"/>
    <n v="10.084033613445378"/>
    <x v="11"/>
    <x v="3"/>
  </r>
  <r>
    <x v="50"/>
    <x v="125"/>
    <n v="75.630252100840337"/>
    <x v="11"/>
    <x v="3"/>
  </r>
  <r>
    <x v="50"/>
    <x v="126"/>
    <n v="14.285714285714286"/>
    <x v="11"/>
    <x v="3"/>
  </r>
  <r>
    <x v="50"/>
    <x v="4"/>
    <n v="10.084033613445378"/>
    <x v="11"/>
    <x v="3"/>
  </r>
  <r>
    <x v="51"/>
    <x v="125"/>
    <n v="66.386554621848745"/>
    <x v="11"/>
    <x v="3"/>
  </r>
  <r>
    <x v="51"/>
    <x v="126"/>
    <n v="23.529411764705884"/>
    <x v="11"/>
    <x v="3"/>
  </r>
  <r>
    <x v="51"/>
    <x v="4"/>
    <n v="10.084033613445378"/>
    <x v="11"/>
    <x v="3"/>
  </r>
  <r>
    <x v="52"/>
    <x v="125"/>
    <n v="73.949579831932766"/>
    <x v="11"/>
    <x v="3"/>
  </r>
  <r>
    <x v="52"/>
    <x v="126"/>
    <n v="15.966386554621849"/>
    <x v="11"/>
    <x v="3"/>
  </r>
  <r>
    <x v="52"/>
    <x v="4"/>
    <n v="10.084033613445378"/>
    <x v="11"/>
    <x v="3"/>
  </r>
  <r>
    <x v="53"/>
    <x v="125"/>
    <n v="69.491525423728817"/>
    <x v="11"/>
    <x v="3"/>
  </r>
  <r>
    <x v="53"/>
    <x v="126"/>
    <n v="20.338983050847457"/>
    <x v="11"/>
    <x v="3"/>
  </r>
  <r>
    <x v="53"/>
    <x v="4"/>
    <n v="10.169491525423728"/>
    <x v="11"/>
    <x v="3"/>
  </r>
  <r>
    <x v="54"/>
    <x v="125"/>
    <n v="71.428571428571431"/>
    <x v="11"/>
    <x v="3"/>
  </r>
  <r>
    <x v="54"/>
    <x v="126"/>
    <n v="18.487394957983192"/>
    <x v="11"/>
    <x v="3"/>
  </r>
  <r>
    <x v="54"/>
    <x v="4"/>
    <n v="10.084033613445378"/>
    <x v="11"/>
    <x v="3"/>
  </r>
  <r>
    <x v="55"/>
    <x v="125"/>
    <n v="81.512605042016801"/>
    <x v="11"/>
    <x v="3"/>
  </r>
  <r>
    <x v="55"/>
    <x v="126"/>
    <n v="8.4033613445378155"/>
    <x v="11"/>
    <x v="3"/>
  </r>
  <r>
    <x v="55"/>
    <x v="4"/>
    <n v="10.084033613445378"/>
    <x v="11"/>
    <x v="3"/>
  </r>
  <r>
    <x v="56"/>
    <x v="125"/>
    <n v="47.474747474747474"/>
    <x v="12"/>
    <x v="3"/>
  </r>
  <r>
    <x v="56"/>
    <x v="126"/>
    <n v="37.373737373737377"/>
    <x v="12"/>
    <x v="3"/>
  </r>
  <r>
    <x v="56"/>
    <x v="4"/>
    <n v="15.151515151515152"/>
    <x v="12"/>
    <x v="3"/>
  </r>
  <r>
    <x v="57"/>
    <x v="125"/>
    <n v="69.696969696969703"/>
    <x v="12"/>
    <x v="3"/>
  </r>
  <r>
    <x v="57"/>
    <x v="126"/>
    <n v="15.151515151515152"/>
    <x v="12"/>
    <x v="3"/>
  </r>
  <r>
    <x v="57"/>
    <x v="4"/>
    <n v="15.151515151515152"/>
    <x v="12"/>
    <x v="3"/>
  </r>
  <r>
    <x v="58"/>
    <x v="125"/>
    <n v="71.717171717171723"/>
    <x v="12"/>
    <x v="3"/>
  </r>
  <r>
    <x v="58"/>
    <x v="126"/>
    <n v="13.131313131313131"/>
    <x v="12"/>
    <x v="3"/>
  </r>
  <r>
    <x v="58"/>
    <x v="4"/>
    <n v="15.151515151515152"/>
    <x v="12"/>
    <x v="3"/>
  </r>
  <r>
    <x v="59"/>
    <x v="125"/>
    <n v="75.510204081632651"/>
    <x v="12"/>
    <x v="3"/>
  </r>
  <r>
    <x v="59"/>
    <x v="126"/>
    <n v="9.183673469387756"/>
    <x v="12"/>
    <x v="3"/>
  </r>
  <r>
    <x v="59"/>
    <x v="4"/>
    <n v="15.306122448979592"/>
    <x v="12"/>
    <x v="3"/>
  </r>
  <r>
    <x v="60"/>
    <x v="125"/>
    <n v="78.787878787878782"/>
    <x v="12"/>
    <x v="3"/>
  </r>
  <r>
    <x v="60"/>
    <x v="126"/>
    <n v="6.0606060606060606"/>
    <x v="12"/>
    <x v="3"/>
  </r>
  <r>
    <x v="60"/>
    <x v="4"/>
    <n v="15.151515151515152"/>
    <x v="12"/>
    <x v="3"/>
  </r>
  <r>
    <x v="49"/>
    <x v="125"/>
    <n v="46.464646464646464"/>
    <x v="12"/>
    <x v="3"/>
  </r>
  <r>
    <x v="49"/>
    <x v="126"/>
    <n v="38.383838383838381"/>
    <x v="12"/>
    <x v="3"/>
  </r>
  <r>
    <x v="49"/>
    <x v="4"/>
    <n v="15.151515151515152"/>
    <x v="12"/>
    <x v="3"/>
  </r>
  <r>
    <x v="50"/>
    <x v="125"/>
    <n v="67.676767676767682"/>
    <x v="12"/>
    <x v="3"/>
  </r>
  <r>
    <x v="50"/>
    <x v="126"/>
    <n v="17.171717171717173"/>
    <x v="12"/>
    <x v="3"/>
  </r>
  <r>
    <x v="50"/>
    <x v="4"/>
    <n v="15.151515151515152"/>
    <x v="12"/>
    <x v="3"/>
  </r>
  <r>
    <x v="51"/>
    <x v="125"/>
    <n v="48.421052631578945"/>
    <x v="12"/>
    <x v="3"/>
  </r>
  <r>
    <x v="51"/>
    <x v="126"/>
    <n v="36.842105263157897"/>
    <x v="12"/>
    <x v="3"/>
  </r>
  <r>
    <x v="51"/>
    <x v="4"/>
    <n v="14.736842105263158"/>
    <x v="12"/>
    <x v="3"/>
  </r>
  <r>
    <x v="52"/>
    <x v="125"/>
    <n v="63.636363636363633"/>
    <x v="12"/>
    <x v="3"/>
  </r>
  <r>
    <x v="52"/>
    <x v="126"/>
    <n v="21.212121212121211"/>
    <x v="12"/>
    <x v="3"/>
  </r>
  <r>
    <x v="52"/>
    <x v="4"/>
    <n v="15.151515151515152"/>
    <x v="12"/>
    <x v="3"/>
  </r>
  <r>
    <x v="53"/>
    <x v="125"/>
    <n v="63.829787234042556"/>
    <x v="12"/>
    <x v="3"/>
  </r>
  <r>
    <x v="53"/>
    <x v="126"/>
    <n v="20.212765957446809"/>
    <x v="12"/>
    <x v="3"/>
  </r>
  <r>
    <x v="53"/>
    <x v="4"/>
    <n v="15.957446808510639"/>
    <x v="12"/>
    <x v="3"/>
  </r>
  <r>
    <x v="54"/>
    <x v="125"/>
    <n v="71.717171717171723"/>
    <x v="12"/>
    <x v="3"/>
  </r>
  <r>
    <x v="54"/>
    <x v="126"/>
    <n v="13.131313131313131"/>
    <x v="12"/>
    <x v="3"/>
  </r>
  <r>
    <x v="54"/>
    <x v="4"/>
    <n v="15.151515151515152"/>
    <x v="12"/>
    <x v="3"/>
  </r>
  <r>
    <x v="55"/>
    <x v="125"/>
    <n v="82.828282828282823"/>
    <x v="12"/>
    <x v="3"/>
  </r>
  <r>
    <x v="55"/>
    <x v="126"/>
    <n v="2.0202020202020203"/>
    <x v="12"/>
    <x v="3"/>
  </r>
  <r>
    <x v="55"/>
    <x v="4"/>
    <n v="15.151515151515152"/>
    <x v="12"/>
    <x v="3"/>
  </r>
  <r>
    <x v="56"/>
    <x v="125"/>
    <n v="53.623188405797102"/>
    <x v="13"/>
    <x v="3"/>
  </r>
  <r>
    <x v="56"/>
    <x v="126"/>
    <n v="37.681159420289852"/>
    <x v="13"/>
    <x v="3"/>
  </r>
  <r>
    <x v="56"/>
    <x v="4"/>
    <n v="8.695652173913043"/>
    <x v="13"/>
    <x v="3"/>
  </r>
  <r>
    <x v="57"/>
    <x v="125"/>
    <n v="76.811594202898547"/>
    <x v="13"/>
    <x v="3"/>
  </r>
  <r>
    <x v="57"/>
    <x v="126"/>
    <n v="14.492753623188406"/>
    <x v="13"/>
    <x v="3"/>
  </r>
  <r>
    <x v="57"/>
    <x v="4"/>
    <n v="8.695652173913043"/>
    <x v="13"/>
    <x v="3"/>
  </r>
  <r>
    <x v="58"/>
    <x v="125"/>
    <n v="76.811594202898547"/>
    <x v="13"/>
    <x v="3"/>
  </r>
  <r>
    <x v="58"/>
    <x v="126"/>
    <n v="14.492753623188406"/>
    <x v="13"/>
    <x v="3"/>
  </r>
  <r>
    <x v="58"/>
    <x v="4"/>
    <n v="8.695652173913043"/>
    <x v="13"/>
    <x v="3"/>
  </r>
  <r>
    <x v="59"/>
    <x v="125"/>
    <n v="75.362318840579704"/>
    <x v="13"/>
    <x v="3"/>
  </r>
  <r>
    <x v="59"/>
    <x v="126"/>
    <n v="15.942028985507246"/>
    <x v="13"/>
    <x v="3"/>
  </r>
  <r>
    <x v="59"/>
    <x v="4"/>
    <n v="8.695652173913043"/>
    <x v="13"/>
    <x v="3"/>
  </r>
  <r>
    <x v="60"/>
    <x v="125"/>
    <n v="78.260869565217391"/>
    <x v="13"/>
    <x v="3"/>
  </r>
  <r>
    <x v="60"/>
    <x v="126"/>
    <n v="13.043478260869565"/>
    <x v="13"/>
    <x v="3"/>
  </r>
  <r>
    <x v="60"/>
    <x v="4"/>
    <n v="8.695652173913043"/>
    <x v="13"/>
    <x v="3"/>
  </r>
  <r>
    <x v="49"/>
    <x v="125"/>
    <n v="44.927536231884055"/>
    <x v="13"/>
    <x v="3"/>
  </r>
  <r>
    <x v="49"/>
    <x v="126"/>
    <n v="46.376811594202898"/>
    <x v="13"/>
    <x v="3"/>
  </r>
  <r>
    <x v="49"/>
    <x v="4"/>
    <n v="8.695652173913043"/>
    <x v="13"/>
    <x v="3"/>
  </r>
  <r>
    <x v="50"/>
    <x v="125"/>
    <n v="69.565217391304344"/>
    <x v="13"/>
    <x v="3"/>
  </r>
  <r>
    <x v="50"/>
    <x v="126"/>
    <n v="21.739130434782609"/>
    <x v="13"/>
    <x v="3"/>
  </r>
  <r>
    <x v="50"/>
    <x v="4"/>
    <n v="8.695652173913043"/>
    <x v="13"/>
    <x v="3"/>
  </r>
  <r>
    <x v="51"/>
    <x v="125"/>
    <n v="50"/>
    <x v="13"/>
    <x v="3"/>
  </r>
  <r>
    <x v="51"/>
    <x v="126"/>
    <n v="39.655172413793103"/>
    <x v="13"/>
    <x v="3"/>
  </r>
  <r>
    <x v="51"/>
    <x v="4"/>
    <n v="10.344827586206897"/>
    <x v="13"/>
    <x v="3"/>
  </r>
  <r>
    <x v="52"/>
    <x v="125"/>
    <n v="62.318840579710148"/>
    <x v="13"/>
    <x v="3"/>
  </r>
  <r>
    <x v="52"/>
    <x v="126"/>
    <n v="28.985507246376812"/>
    <x v="13"/>
    <x v="3"/>
  </r>
  <r>
    <x v="52"/>
    <x v="4"/>
    <n v="8.695652173913043"/>
    <x v="13"/>
    <x v="3"/>
  </r>
  <r>
    <x v="53"/>
    <x v="125"/>
    <n v="48.529411764705884"/>
    <x v="13"/>
    <x v="3"/>
  </r>
  <r>
    <x v="53"/>
    <x v="126"/>
    <n v="42.647058823529413"/>
    <x v="13"/>
    <x v="3"/>
  </r>
  <r>
    <x v="53"/>
    <x v="4"/>
    <n v="8.8235294117647065"/>
    <x v="13"/>
    <x v="3"/>
  </r>
  <r>
    <x v="54"/>
    <x v="125"/>
    <n v="52.173913043478258"/>
    <x v="13"/>
    <x v="3"/>
  </r>
  <r>
    <x v="54"/>
    <x v="126"/>
    <n v="39.130434782608695"/>
    <x v="13"/>
    <x v="3"/>
  </r>
  <r>
    <x v="54"/>
    <x v="4"/>
    <n v="8.695652173913043"/>
    <x v="13"/>
    <x v="3"/>
  </r>
  <r>
    <x v="55"/>
    <x v="125"/>
    <n v="84.05797101449275"/>
    <x v="13"/>
    <x v="3"/>
  </r>
  <r>
    <x v="55"/>
    <x v="126"/>
    <n v="7.2463768115942031"/>
    <x v="13"/>
    <x v="3"/>
  </r>
  <r>
    <x v="55"/>
    <x v="4"/>
    <n v="8.695652173913043"/>
    <x v="13"/>
    <x v="3"/>
  </r>
  <r>
    <x v="56"/>
    <x v="125"/>
    <n v="57.47126436781609"/>
    <x v="14"/>
    <x v="3"/>
  </r>
  <r>
    <x v="56"/>
    <x v="126"/>
    <n v="17.241379310344829"/>
    <x v="14"/>
    <x v="3"/>
  </r>
  <r>
    <x v="56"/>
    <x v="4"/>
    <n v="25.287356321839081"/>
    <x v="14"/>
    <x v="3"/>
  </r>
  <r>
    <x v="57"/>
    <x v="125"/>
    <n v="72.41379310344827"/>
    <x v="14"/>
    <x v="3"/>
  </r>
  <r>
    <x v="57"/>
    <x v="126"/>
    <n v="2.2988505747126435"/>
    <x v="14"/>
    <x v="3"/>
  </r>
  <r>
    <x v="57"/>
    <x v="4"/>
    <n v="25.287356321839081"/>
    <x v="14"/>
    <x v="3"/>
  </r>
  <r>
    <x v="58"/>
    <x v="125"/>
    <n v="71.264367816091948"/>
    <x v="14"/>
    <x v="3"/>
  </r>
  <r>
    <x v="58"/>
    <x v="126"/>
    <n v="3.4482758620689653"/>
    <x v="14"/>
    <x v="3"/>
  </r>
  <r>
    <x v="58"/>
    <x v="4"/>
    <n v="25.287356321839081"/>
    <x v="14"/>
    <x v="3"/>
  </r>
  <r>
    <x v="59"/>
    <x v="125"/>
    <n v="72.41379310344827"/>
    <x v="14"/>
    <x v="3"/>
  </r>
  <r>
    <x v="59"/>
    <x v="126"/>
    <n v="2.2988505747126435"/>
    <x v="14"/>
    <x v="3"/>
  </r>
  <r>
    <x v="59"/>
    <x v="4"/>
    <n v="25.287356321839081"/>
    <x v="14"/>
    <x v="3"/>
  </r>
  <r>
    <x v="60"/>
    <x v="125"/>
    <n v="74.712643678160916"/>
    <x v="14"/>
    <x v="3"/>
  </r>
  <r>
    <x v="60"/>
    <x v="126"/>
    <n v="0"/>
    <x v="14"/>
    <x v="3"/>
  </r>
  <r>
    <x v="60"/>
    <x v="4"/>
    <n v="25.287356321839081"/>
    <x v="14"/>
    <x v="3"/>
  </r>
  <r>
    <x v="49"/>
    <x v="125"/>
    <n v="62.068965517241381"/>
    <x v="14"/>
    <x v="3"/>
  </r>
  <r>
    <x v="49"/>
    <x v="126"/>
    <n v="12.64367816091954"/>
    <x v="14"/>
    <x v="3"/>
  </r>
  <r>
    <x v="49"/>
    <x v="4"/>
    <n v="25.287356321839081"/>
    <x v="14"/>
    <x v="3"/>
  </r>
  <r>
    <x v="50"/>
    <x v="125"/>
    <n v="74.712643678160916"/>
    <x v="14"/>
    <x v="3"/>
  </r>
  <r>
    <x v="50"/>
    <x v="126"/>
    <n v="0"/>
    <x v="14"/>
    <x v="3"/>
  </r>
  <r>
    <x v="50"/>
    <x v="4"/>
    <n v="25.287356321839081"/>
    <x v="14"/>
    <x v="3"/>
  </r>
  <r>
    <x v="51"/>
    <x v="125"/>
    <n v="55.294117647058826"/>
    <x v="14"/>
    <x v="3"/>
  </r>
  <r>
    <x v="51"/>
    <x v="126"/>
    <n v="18.823529411764707"/>
    <x v="14"/>
    <x v="3"/>
  </r>
  <r>
    <x v="51"/>
    <x v="4"/>
    <n v="25.882352941176471"/>
    <x v="14"/>
    <x v="3"/>
  </r>
  <r>
    <x v="52"/>
    <x v="125"/>
    <n v="66.666666666666671"/>
    <x v="14"/>
    <x v="3"/>
  </r>
  <r>
    <x v="52"/>
    <x v="126"/>
    <n v="8.0459770114942533"/>
    <x v="14"/>
    <x v="3"/>
  </r>
  <r>
    <x v="52"/>
    <x v="4"/>
    <n v="25.287356321839081"/>
    <x v="14"/>
    <x v="3"/>
  </r>
  <r>
    <x v="53"/>
    <x v="125"/>
    <n v="69.135802469135797"/>
    <x v="14"/>
    <x v="3"/>
  </r>
  <r>
    <x v="53"/>
    <x v="126"/>
    <n v="6.1728395061728394"/>
    <x v="14"/>
    <x v="3"/>
  </r>
  <r>
    <x v="53"/>
    <x v="4"/>
    <n v="24.691358024691358"/>
    <x v="14"/>
    <x v="3"/>
  </r>
  <r>
    <x v="54"/>
    <x v="125"/>
    <n v="72.41379310344827"/>
    <x v="14"/>
    <x v="3"/>
  </r>
  <r>
    <x v="54"/>
    <x v="126"/>
    <n v="2.2988505747126435"/>
    <x v="14"/>
    <x v="3"/>
  </r>
  <r>
    <x v="54"/>
    <x v="4"/>
    <n v="25.287356321839081"/>
    <x v="14"/>
    <x v="3"/>
  </r>
  <r>
    <x v="55"/>
    <x v="125"/>
    <n v="71.264367816091948"/>
    <x v="14"/>
    <x v="3"/>
  </r>
  <r>
    <x v="55"/>
    <x v="126"/>
    <n v="3.4482758620689653"/>
    <x v="14"/>
    <x v="3"/>
  </r>
  <r>
    <x v="55"/>
    <x v="4"/>
    <n v="25.287356321839081"/>
    <x v="14"/>
    <x v="3"/>
  </r>
  <r>
    <x v="56"/>
    <x v="125"/>
    <n v="42.857142857142854"/>
    <x v="15"/>
    <x v="3"/>
  </r>
  <r>
    <x v="56"/>
    <x v="126"/>
    <n v="49.450549450549453"/>
    <x v="15"/>
    <x v="3"/>
  </r>
  <r>
    <x v="56"/>
    <x v="4"/>
    <n v="7.6923076923076925"/>
    <x v="15"/>
    <x v="3"/>
  </r>
  <r>
    <x v="57"/>
    <x v="125"/>
    <n v="81.318681318681314"/>
    <x v="15"/>
    <x v="3"/>
  </r>
  <r>
    <x v="57"/>
    <x v="126"/>
    <n v="10.989010989010989"/>
    <x v="15"/>
    <x v="3"/>
  </r>
  <r>
    <x v="57"/>
    <x v="4"/>
    <n v="7.6923076923076925"/>
    <x v="15"/>
    <x v="3"/>
  </r>
  <r>
    <x v="58"/>
    <x v="125"/>
    <n v="71.428571428571431"/>
    <x v="15"/>
    <x v="3"/>
  </r>
  <r>
    <x v="58"/>
    <x v="126"/>
    <n v="20.87912087912088"/>
    <x v="15"/>
    <x v="3"/>
  </r>
  <r>
    <x v="58"/>
    <x v="4"/>
    <n v="7.6923076923076925"/>
    <x v="15"/>
    <x v="3"/>
  </r>
  <r>
    <x v="59"/>
    <x v="125"/>
    <n v="74.72527472527473"/>
    <x v="15"/>
    <x v="3"/>
  </r>
  <r>
    <x v="59"/>
    <x v="126"/>
    <n v="17.582417582417584"/>
    <x v="15"/>
    <x v="3"/>
  </r>
  <r>
    <x v="59"/>
    <x v="4"/>
    <n v="7.6923076923076925"/>
    <x v="15"/>
    <x v="3"/>
  </r>
  <r>
    <x v="60"/>
    <x v="125"/>
    <n v="86.813186813186817"/>
    <x v="15"/>
    <x v="3"/>
  </r>
  <r>
    <x v="60"/>
    <x v="126"/>
    <n v="5.4945054945054945"/>
    <x v="15"/>
    <x v="3"/>
  </r>
  <r>
    <x v="60"/>
    <x v="4"/>
    <n v="7.6923076923076925"/>
    <x v="15"/>
    <x v="3"/>
  </r>
  <r>
    <x v="49"/>
    <x v="125"/>
    <n v="32.967032967032964"/>
    <x v="15"/>
    <x v="3"/>
  </r>
  <r>
    <x v="49"/>
    <x v="126"/>
    <n v="59.340659340659343"/>
    <x v="15"/>
    <x v="3"/>
  </r>
  <r>
    <x v="49"/>
    <x v="4"/>
    <n v="7.6923076923076925"/>
    <x v="15"/>
    <x v="3"/>
  </r>
  <r>
    <x v="50"/>
    <x v="125"/>
    <n v="75.824175824175825"/>
    <x v="15"/>
    <x v="3"/>
  </r>
  <r>
    <x v="50"/>
    <x v="126"/>
    <n v="16.483516483516482"/>
    <x v="15"/>
    <x v="3"/>
  </r>
  <r>
    <x v="50"/>
    <x v="4"/>
    <n v="7.6923076923076925"/>
    <x v="15"/>
    <x v="3"/>
  </r>
  <r>
    <x v="51"/>
    <x v="125"/>
    <n v="51.685393258426963"/>
    <x v="15"/>
    <x v="3"/>
  </r>
  <r>
    <x v="51"/>
    <x v="126"/>
    <n v="40.449438202247194"/>
    <x v="15"/>
    <x v="3"/>
  </r>
  <r>
    <x v="51"/>
    <x v="4"/>
    <n v="7.8651685393258424"/>
    <x v="15"/>
    <x v="3"/>
  </r>
  <r>
    <x v="52"/>
    <x v="125"/>
    <n v="65.934065934065927"/>
    <x v="15"/>
    <x v="3"/>
  </r>
  <r>
    <x v="52"/>
    <x v="126"/>
    <n v="26.373626373626372"/>
    <x v="15"/>
    <x v="3"/>
  </r>
  <r>
    <x v="52"/>
    <x v="4"/>
    <n v="7.6923076923076925"/>
    <x v="15"/>
    <x v="3"/>
  </r>
  <r>
    <x v="53"/>
    <x v="125"/>
    <n v="73.563218390804593"/>
    <x v="15"/>
    <x v="3"/>
  </r>
  <r>
    <x v="53"/>
    <x v="126"/>
    <n v="18.390804597701148"/>
    <x v="15"/>
    <x v="3"/>
  </r>
  <r>
    <x v="53"/>
    <x v="4"/>
    <n v="8.0459770114942533"/>
    <x v="15"/>
    <x v="3"/>
  </r>
  <r>
    <x v="54"/>
    <x v="125"/>
    <n v="69.230769230769226"/>
    <x v="15"/>
    <x v="3"/>
  </r>
  <r>
    <x v="54"/>
    <x v="126"/>
    <n v="23.076923076923077"/>
    <x v="15"/>
    <x v="3"/>
  </r>
  <r>
    <x v="54"/>
    <x v="4"/>
    <n v="7.6923076923076925"/>
    <x v="15"/>
    <x v="3"/>
  </r>
  <r>
    <x v="55"/>
    <x v="125"/>
    <n v="90.109890109890117"/>
    <x v="15"/>
    <x v="3"/>
  </r>
  <r>
    <x v="55"/>
    <x v="126"/>
    <n v="2.197802197802198"/>
    <x v="15"/>
    <x v="3"/>
  </r>
  <r>
    <x v="55"/>
    <x v="4"/>
    <n v="7.6923076923076925"/>
    <x v="15"/>
    <x v="3"/>
  </r>
  <r>
    <x v="56"/>
    <x v="125"/>
    <n v="43.406593406593409"/>
    <x v="16"/>
    <x v="3"/>
  </r>
  <r>
    <x v="56"/>
    <x v="126"/>
    <n v="48.35164835164835"/>
    <x v="16"/>
    <x v="3"/>
  </r>
  <r>
    <x v="56"/>
    <x v="4"/>
    <n v="8.2417582417582409"/>
    <x v="16"/>
    <x v="3"/>
  </r>
  <r>
    <x v="57"/>
    <x v="125"/>
    <n v="77.173913043478265"/>
    <x v="16"/>
    <x v="3"/>
  </r>
  <r>
    <x v="57"/>
    <x v="126"/>
    <n v="14.673913043478262"/>
    <x v="16"/>
    <x v="3"/>
  </r>
  <r>
    <x v="57"/>
    <x v="4"/>
    <n v="8.1521739130434785"/>
    <x v="16"/>
    <x v="3"/>
  </r>
  <r>
    <x v="58"/>
    <x v="125"/>
    <n v="72.677595628415304"/>
    <x v="16"/>
    <x v="3"/>
  </r>
  <r>
    <x v="58"/>
    <x v="126"/>
    <n v="19.125683060109289"/>
    <x v="16"/>
    <x v="3"/>
  </r>
  <r>
    <x v="58"/>
    <x v="4"/>
    <n v="8.1967213114754092"/>
    <x v="16"/>
    <x v="3"/>
  </r>
  <r>
    <x v="59"/>
    <x v="125"/>
    <n v="75.690607734806633"/>
    <x v="16"/>
    <x v="3"/>
  </r>
  <r>
    <x v="59"/>
    <x v="126"/>
    <n v="16.022099447513813"/>
    <x v="16"/>
    <x v="3"/>
  </r>
  <r>
    <x v="59"/>
    <x v="4"/>
    <n v="8.2872928176795586"/>
    <x v="16"/>
    <x v="3"/>
  </r>
  <r>
    <x v="60"/>
    <x v="125"/>
    <n v="81.521739130434781"/>
    <x v="16"/>
    <x v="3"/>
  </r>
  <r>
    <x v="60"/>
    <x v="126"/>
    <n v="10.326086956521738"/>
    <x v="16"/>
    <x v="3"/>
  </r>
  <r>
    <x v="60"/>
    <x v="4"/>
    <n v="8.1521739130434785"/>
    <x v="16"/>
    <x v="3"/>
  </r>
  <r>
    <x v="49"/>
    <x v="125"/>
    <n v="35.869565217391305"/>
    <x v="16"/>
    <x v="3"/>
  </r>
  <r>
    <x v="49"/>
    <x v="126"/>
    <n v="55.978260869565219"/>
    <x v="16"/>
    <x v="3"/>
  </r>
  <r>
    <x v="49"/>
    <x v="4"/>
    <n v="8.1521739130434785"/>
    <x v="16"/>
    <x v="3"/>
  </r>
  <r>
    <x v="50"/>
    <x v="125"/>
    <n v="64.130434782608702"/>
    <x v="16"/>
    <x v="3"/>
  </r>
  <r>
    <x v="50"/>
    <x v="126"/>
    <n v="27.717391304347824"/>
    <x v="16"/>
    <x v="3"/>
  </r>
  <r>
    <x v="50"/>
    <x v="4"/>
    <n v="8.1521739130434785"/>
    <x v="16"/>
    <x v="3"/>
  </r>
  <r>
    <x v="51"/>
    <x v="125"/>
    <n v="40.993788819875775"/>
    <x v="16"/>
    <x v="3"/>
  </r>
  <r>
    <x v="51"/>
    <x v="126"/>
    <n v="50.931677018633543"/>
    <x v="16"/>
    <x v="3"/>
  </r>
  <r>
    <x v="51"/>
    <x v="4"/>
    <n v="8.0745341614906838"/>
    <x v="16"/>
    <x v="3"/>
  </r>
  <r>
    <x v="52"/>
    <x v="125"/>
    <n v="65.573770491803273"/>
    <x v="16"/>
    <x v="3"/>
  </r>
  <r>
    <x v="52"/>
    <x v="126"/>
    <n v="26.229508196721312"/>
    <x v="16"/>
    <x v="3"/>
  </r>
  <r>
    <x v="52"/>
    <x v="4"/>
    <n v="8.1967213114754092"/>
    <x v="16"/>
    <x v="3"/>
  </r>
  <r>
    <x v="53"/>
    <x v="125"/>
    <n v="57.222222222222221"/>
    <x v="16"/>
    <x v="3"/>
  </r>
  <r>
    <x v="53"/>
    <x v="126"/>
    <n v="34.444444444444443"/>
    <x v="16"/>
    <x v="3"/>
  </r>
  <r>
    <x v="53"/>
    <x v="4"/>
    <n v="8.3333333333333339"/>
    <x v="16"/>
    <x v="3"/>
  </r>
  <r>
    <x v="54"/>
    <x v="125"/>
    <n v="71.195652173913047"/>
    <x v="16"/>
    <x v="3"/>
  </r>
  <r>
    <x v="54"/>
    <x v="126"/>
    <n v="20.652173913043477"/>
    <x v="16"/>
    <x v="3"/>
  </r>
  <r>
    <x v="54"/>
    <x v="4"/>
    <n v="8.1521739130434785"/>
    <x v="16"/>
    <x v="3"/>
  </r>
  <r>
    <x v="55"/>
    <x v="125"/>
    <n v="86.956521739130437"/>
    <x v="16"/>
    <x v="3"/>
  </r>
  <r>
    <x v="55"/>
    <x v="126"/>
    <n v="4.8913043478260869"/>
    <x v="16"/>
    <x v="3"/>
  </r>
  <r>
    <x v="55"/>
    <x v="4"/>
    <n v="8.1521739130434785"/>
    <x v="16"/>
    <x v="3"/>
  </r>
  <r>
    <x v="61"/>
    <x v="127"/>
    <n v="19.615677321156774"/>
    <x v="0"/>
    <x v="2"/>
  </r>
  <r>
    <x v="61"/>
    <x v="128"/>
    <n v="3.4056316590563167"/>
    <x v="0"/>
    <x v="2"/>
  </r>
  <r>
    <x v="61"/>
    <x v="129"/>
    <n v="5.8219178082191778"/>
    <x v="0"/>
    <x v="2"/>
  </r>
  <r>
    <x v="61"/>
    <x v="130"/>
    <n v="25.133181126331813"/>
    <x v="0"/>
    <x v="2"/>
  </r>
  <r>
    <x v="61"/>
    <x v="131"/>
    <n v="39.82115677321157"/>
    <x v="0"/>
    <x v="2"/>
  </r>
  <r>
    <x v="61"/>
    <x v="4"/>
    <n v="6.4307458143074578"/>
    <x v="0"/>
    <x v="2"/>
  </r>
  <r>
    <x v="62"/>
    <x v="127"/>
    <n v="8.0675074183976268"/>
    <x v="0"/>
    <x v="2"/>
  </r>
  <r>
    <x v="62"/>
    <x v="128"/>
    <n v="1.0385756676557865"/>
    <x v="0"/>
    <x v="2"/>
  </r>
  <r>
    <x v="62"/>
    <x v="129"/>
    <n v="0.81602373887240354"/>
    <x v="0"/>
    <x v="2"/>
  </r>
  <r>
    <x v="62"/>
    <x v="130"/>
    <n v="43.861275964391695"/>
    <x v="0"/>
    <x v="2"/>
  </r>
  <r>
    <x v="62"/>
    <x v="131"/>
    <n v="39.929525222551931"/>
    <x v="0"/>
    <x v="2"/>
  </r>
  <r>
    <x v="62"/>
    <x v="4"/>
    <n v="6.3241839762611276"/>
    <x v="0"/>
    <x v="2"/>
  </r>
  <r>
    <x v="63"/>
    <x v="127"/>
    <n v="7.9716893276215313"/>
    <x v="0"/>
    <x v="2"/>
  </r>
  <r>
    <x v="63"/>
    <x v="128"/>
    <n v="2.3095548519277331"/>
    <x v="0"/>
    <x v="2"/>
  </r>
  <r>
    <x v="63"/>
    <x v="129"/>
    <n v="1.061650214192587"/>
    <x v="0"/>
    <x v="2"/>
  </r>
  <r>
    <x v="63"/>
    <x v="130"/>
    <n v="42.279754144160925"/>
    <x v="0"/>
    <x v="2"/>
  </r>
  <r>
    <x v="63"/>
    <x v="131"/>
    <n v="40.044701061650215"/>
    <x v="0"/>
    <x v="2"/>
  </r>
  <r>
    <x v="63"/>
    <x v="4"/>
    <n v="6.3512758428012663"/>
    <x v="0"/>
    <x v="2"/>
  </r>
  <r>
    <x v="64"/>
    <x v="127"/>
    <n v="10.848089468779124"/>
    <x v="0"/>
    <x v="2"/>
  </r>
  <r>
    <x v="64"/>
    <x v="128"/>
    <n v="2.4044734389561975"/>
    <x v="0"/>
    <x v="2"/>
  </r>
  <r>
    <x v="64"/>
    <x v="129"/>
    <n v="2.0316868592730661"/>
    <x v="0"/>
    <x v="2"/>
  </r>
  <r>
    <x v="64"/>
    <x v="130"/>
    <n v="38.490214352283317"/>
    <x v="0"/>
    <x v="2"/>
  </r>
  <r>
    <x v="64"/>
    <x v="131"/>
    <n v="40"/>
    <x v="0"/>
    <x v="2"/>
  </r>
  <r>
    <x v="64"/>
    <x v="4"/>
    <n v="6.3187325256290769"/>
    <x v="0"/>
    <x v="2"/>
  </r>
  <r>
    <x v="65"/>
    <x v="127"/>
    <n v="6.1201780415430269"/>
    <x v="0"/>
    <x v="2"/>
  </r>
  <r>
    <x v="65"/>
    <x v="128"/>
    <n v="1.279673590504451"/>
    <x v="0"/>
    <x v="2"/>
  </r>
  <r>
    <x v="65"/>
    <x v="129"/>
    <n v="0.55637982195845692"/>
    <x v="0"/>
    <x v="2"/>
  </r>
  <r>
    <x v="65"/>
    <x v="130"/>
    <n v="45.882789317507417"/>
    <x v="0"/>
    <x v="2"/>
  </r>
  <r>
    <x v="65"/>
    <x v="131"/>
    <n v="39.929525222551931"/>
    <x v="0"/>
    <x v="2"/>
  </r>
  <r>
    <x v="65"/>
    <x v="4"/>
    <n v="6.3241839762611276"/>
    <x v="0"/>
    <x v="2"/>
  </r>
  <r>
    <x v="66"/>
    <x v="127"/>
    <n v="23.706176961602672"/>
    <x v="0"/>
    <x v="2"/>
  </r>
  <r>
    <x v="66"/>
    <x v="128"/>
    <n v="10.740122426265998"/>
    <x v="0"/>
    <x v="2"/>
  </r>
  <r>
    <x v="66"/>
    <x v="129"/>
    <n v="1.5581524763494714"/>
    <x v="0"/>
    <x v="2"/>
  </r>
  <r>
    <x v="66"/>
    <x v="130"/>
    <n v="17.937302912261178"/>
    <x v="0"/>
    <x v="2"/>
  </r>
  <r>
    <x v="66"/>
    <x v="131"/>
    <n v="39.918382489334078"/>
    <x v="0"/>
    <x v="2"/>
  </r>
  <r>
    <x v="66"/>
    <x v="4"/>
    <n v="6.3253570766091638"/>
    <x v="0"/>
    <x v="2"/>
  </r>
  <r>
    <x v="61"/>
    <x v="127"/>
    <n v="41.228939544103071"/>
    <x v="1"/>
    <x v="2"/>
  </r>
  <r>
    <x v="61"/>
    <x v="128"/>
    <n v="4.3607532210109019"/>
    <x v="1"/>
    <x v="2"/>
  </r>
  <r>
    <x v="61"/>
    <x v="129"/>
    <n v="8.8206144697720514"/>
    <x v="1"/>
    <x v="2"/>
  </r>
  <r>
    <x v="61"/>
    <x v="130"/>
    <n v="24.182358771060457"/>
    <x v="1"/>
    <x v="2"/>
  </r>
  <r>
    <x v="61"/>
    <x v="131"/>
    <n v="18.434093161546084"/>
    <x v="1"/>
    <x v="2"/>
  </r>
  <r>
    <x v="61"/>
    <x v="4"/>
    <n v="3.2705649157581762"/>
    <x v="1"/>
    <x v="2"/>
  </r>
  <r>
    <x v="62"/>
    <x v="127"/>
    <n v="18.666666666666668"/>
    <x v="1"/>
    <x v="2"/>
  </r>
  <r>
    <x v="62"/>
    <x v="128"/>
    <n v="0.88888888888888884"/>
    <x v="1"/>
    <x v="2"/>
  </r>
  <r>
    <x v="62"/>
    <x v="129"/>
    <n v="1.8666666666666667"/>
    <x v="1"/>
    <x v="2"/>
  </r>
  <r>
    <x v="62"/>
    <x v="130"/>
    <n v="54.31111111111111"/>
    <x v="1"/>
    <x v="2"/>
  </r>
  <r>
    <x v="62"/>
    <x v="131"/>
    <n v="21.244444444444444"/>
    <x v="1"/>
    <x v="2"/>
  </r>
  <r>
    <x v="62"/>
    <x v="4"/>
    <n v="3.0222222222222221"/>
    <x v="1"/>
    <x v="2"/>
  </r>
  <r>
    <x v="63"/>
    <x v="127"/>
    <n v="18.823529411764707"/>
    <x v="1"/>
    <x v="2"/>
  </r>
  <r>
    <x v="63"/>
    <x v="128"/>
    <n v="3.1674208144796379"/>
    <x v="1"/>
    <x v="2"/>
  </r>
  <r>
    <x v="63"/>
    <x v="129"/>
    <n v="1.9004524886877827"/>
    <x v="1"/>
    <x v="2"/>
  </r>
  <r>
    <x v="63"/>
    <x v="130"/>
    <n v="51.674208144796381"/>
    <x v="1"/>
    <x v="2"/>
  </r>
  <r>
    <x v="63"/>
    <x v="131"/>
    <n v="21.357466063348415"/>
    <x v="1"/>
    <x v="2"/>
  </r>
  <r>
    <x v="63"/>
    <x v="4"/>
    <n v="3.0769230769230771"/>
    <x v="1"/>
    <x v="2"/>
  </r>
  <r>
    <x v="64"/>
    <x v="127"/>
    <n v="25.701357466063349"/>
    <x v="1"/>
    <x v="2"/>
  </r>
  <r>
    <x v="64"/>
    <x v="128"/>
    <n v="3.8009049773755654"/>
    <x v="1"/>
    <x v="2"/>
  </r>
  <r>
    <x v="64"/>
    <x v="129"/>
    <n v="3.9819004524886878"/>
    <x v="1"/>
    <x v="2"/>
  </r>
  <r>
    <x v="64"/>
    <x v="130"/>
    <n v="42.533936651583709"/>
    <x v="1"/>
    <x v="2"/>
  </r>
  <r>
    <x v="64"/>
    <x v="131"/>
    <n v="21.085972850678733"/>
    <x v="1"/>
    <x v="2"/>
  </r>
  <r>
    <x v="64"/>
    <x v="4"/>
    <n v="2.9864253393665159"/>
    <x v="1"/>
    <x v="2"/>
  </r>
  <r>
    <x v="65"/>
    <x v="127"/>
    <n v="11.111111111111111"/>
    <x v="1"/>
    <x v="2"/>
  </r>
  <r>
    <x v="65"/>
    <x v="128"/>
    <n v="0.71111111111111114"/>
    <x v="1"/>
    <x v="2"/>
  </r>
  <r>
    <x v="65"/>
    <x v="129"/>
    <n v="0.8"/>
    <x v="1"/>
    <x v="2"/>
  </r>
  <r>
    <x v="65"/>
    <x v="130"/>
    <n v="63.111111111111114"/>
    <x v="1"/>
    <x v="2"/>
  </r>
  <r>
    <x v="65"/>
    <x v="131"/>
    <n v="21.244444444444444"/>
    <x v="1"/>
    <x v="2"/>
  </r>
  <r>
    <x v="65"/>
    <x v="4"/>
    <n v="3.0222222222222221"/>
    <x v="1"/>
    <x v="2"/>
  </r>
  <r>
    <x v="66"/>
    <x v="127"/>
    <n v="40.444444444444443"/>
    <x v="1"/>
    <x v="2"/>
  </r>
  <r>
    <x v="66"/>
    <x v="128"/>
    <n v="12.888888888888889"/>
    <x v="1"/>
    <x v="2"/>
  </r>
  <r>
    <x v="66"/>
    <x v="129"/>
    <n v="1.9555555555555555"/>
    <x v="1"/>
    <x v="2"/>
  </r>
  <r>
    <x v="66"/>
    <x v="130"/>
    <n v="20.711111111111112"/>
    <x v="1"/>
    <x v="2"/>
  </r>
  <r>
    <x v="66"/>
    <x v="131"/>
    <n v="21.244444444444444"/>
    <x v="1"/>
    <x v="2"/>
  </r>
  <r>
    <x v="66"/>
    <x v="4"/>
    <n v="3.0222222222222221"/>
    <x v="1"/>
    <x v="2"/>
  </r>
  <r>
    <x v="61"/>
    <x v="127"/>
    <n v="3.864997278170931"/>
    <x v="2"/>
    <x v="2"/>
  </r>
  <r>
    <x v="61"/>
    <x v="128"/>
    <n v="1.5786608600979859"/>
    <x v="2"/>
    <x v="2"/>
  </r>
  <r>
    <x v="61"/>
    <x v="129"/>
    <n v="2.7762656505171477"/>
    <x v="2"/>
    <x v="2"/>
  </r>
  <r>
    <x v="61"/>
    <x v="130"/>
    <n v="18.072945019052803"/>
    <x v="2"/>
    <x v="2"/>
  </r>
  <r>
    <x v="61"/>
    <x v="131"/>
    <n v="64.725095264017426"/>
    <x v="2"/>
    <x v="2"/>
  </r>
  <r>
    <x v="61"/>
    <x v="4"/>
    <n v="8.9820359281437128"/>
    <x v="2"/>
    <x v="2"/>
  </r>
  <r>
    <x v="62"/>
    <x v="127"/>
    <n v="0.97826086956521741"/>
    <x v="2"/>
    <x v="2"/>
  </r>
  <r>
    <x v="62"/>
    <x v="128"/>
    <n v="0.4891304347826087"/>
    <x v="2"/>
    <x v="2"/>
  </r>
  <r>
    <x v="62"/>
    <x v="129"/>
    <n v="0.21739130434782608"/>
    <x v="2"/>
    <x v="2"/>
  </r>
  <r>
    <x v="62"/>
    <x v="130"/>
    <n v="24.782608695652176"/>
    <x v="2"/>
    <x v="2"/>
  </r>
  <r>
    <x v="62"/>
    <x v="131"/>
    <n v="64.619565217391298"/>
    <x v="2"/>
    <x v="2"/>
  </r>
  <r>
    <x v="62"/>
    <x v="4"/>
    <n v="8.9673913043478262"/>
    <x v="2"/>
    <x v="2"/>
  </r>
  <r>
    <x v="63"/>
    <x v="127"/>
    <n v="1.3586956521739131"/>
    <x v="2"/>
    <x v="2"/>
  </r>
  <r>
    <x v="63"/>
    <x v="128"/>
    <n v="1.1956521739130435"/>
    <x v="2"/>
    <x v="2"/>
  </r>
  <r>
    <x v="63"/>
    <x v="129"/>
    <n v="0.59782608695652173"/>
    <x v="2"/>
    <x v="2"/>
  </r>
  <r>
    <x v="63"/>
    <x v="130"/>
    <n v="23.260869565217391"/>
    <x v="2"/>
    <x v="2"/>
  </r>
  <r>
    <x v="63"/>
    <x v="131"/>
    <n v="64.619565217391298"/>
    <x v="2"/>
    <x v="2"/>
  </r>
  <r>
    <x v="63"/>
    <x v="4"/>
    <n v="8.9673913043478262"/>
    <x v="2"/>
    <x v="2"/>
  </r>
  <r>
    <x v="64"/>
    <x v="127"/>
    <n v="0.59847660500544064"/>
    <x v="2"/>
    <x v="2"/>
  </r>
  <r>
    <x v="64"/>
    <x v="128"/>
    <n v="0.48966267682263331"/>
    <x v="2"/>
    <x v="2"/>
  </r>
  <r>
    <x v="64"/>
    <x v="129"/>
    <n v="0.59847660500544064"/>
    <x v="2"/>
    <x v="2"/>
  </r>
  <r>
    <x v="64"/>
    <x v="130"/>
    <n v="24.700761697497281"/>
    <x v="2"/>
    <x v="2"/>
  </r>
  <r>
    <x v="64"/>
    <x v="131"/>
    <n v="64.635473340587595"/>
    <x v="2"/>
    <x v="2"/>
  </r>
  <r>
    <x v="64"/>
    <x v="4"/>
    <n v="8.977149075081611"/>
    <x v="2"/>
    <x v="2"/>
  </r>
  <r>
    <x v="65"/>
    <x v="127"/>
    <n v="1.0326086956521738"/>
    <x v="2"/>
    <x v="2"/>
  </r>
  <r>
    <x v="65"/>
    <x v="128"/>
    <n v="0.54347826086956519"/>
    <x v="2"/>
    <x v="2"/>
  </r>
  <r>
    <x v="65"/>
    <x v="129"/>
    <n v="0.21739130434782608"/>
    <x v="2"/>
    <x v="2"/>
  </r>
  <r>
    <x v="65"/>
    <x v="130"/>
    <n v="24.673913043478262"/>
    <x v="2"/>
    <x v="2"/>
  </r>
  <r>
    <x v="65"/>
    <x v="131"/>
    <n v="64.619565217391298"/>
    <x v="2"/>
    <x v="2"/>
  </r>
  <r>
    <x v="65"/>
    <x v="4"/>
    <n v="8.9673913043478262"/>
    <x v="2"/>
    <x v="2"/>
  </r>
  <r>
    <x v="66"/>
    <x v="127"/>
    <n v="7.3913043478260869"/>
    <x v="2"/>
    <x v="2"/>
  </r>
  <r>
    <x v="66"/>
    <x v="128"/>
    <n v="4.8913043478260869"/>
    <x v="2"/>
    <x v="2"/>
  </r>
  <r>
    <x v="66"/>
    <x v="129"/>
    <n v="0.59782608695652173"/>
    <x v="2"/>
    <x v="2"/>
  </r>
  <r>
    <x v="66"/>
    <x v="130"/>
    <n v="13.532608695652174"/>
    <x v="2"/>
    <x v="2"/>
  </r>
  <r>
    <x v="66"/>
    <x v="131"/>
    <n v="64.619565217391298"/>
    <x v="2"/>
    <x v="2"/>
  </r>
  <r>
    <x v="66"/>
    <x v="4"/>
    <n v="8.9673913043478262"/>
    <x v="2"/>
    <x v="2"/>
  </r>
  <r>
    <x v="61"/>
    <x v="127"/>
    <n v="26.345609065155806"/>
    <x v="3"/>
    <x v="2"/>
  </r>
  <r>
    <x v="61"/>
    <x v="128"/>
    <n v="5.6657223796033991"/>
    <x v="3"/>
    <x v="2"/>
  </r>
  <r>
    <x v="61"/>
    <x v="129"/>
    <n v="8.4985835694050991"/>
    <x v="3"/>
    <x v="2"/>
  </r>
  <r>
    <x v="61"/>
    <x v="130"/>
    <n v="38.668555240793204"/>
    <x v="3"/>
    <x v="2"/>
  </r>
  <r>
    <x v="61"/>
    <x v="131"/>
    <n v="18.838526912181305"/>
    <x v="3"/>
    <x v="2"/>
  </r>
  <r>
    <x v="61"/>
    <x v="4"/>
    <n v="2.9745042492917846"/>
    <x v="3"/>
    <x v="2"/>
  </r>
  <r>
    <x v="62"/>
    <x v="127"/>
    <n v="12.253521126760564"/>
    <x v="3"/>
    <x v="2"/>
  </r>
  <r>
    <x v="62"/>
    <x v="128"/>
    <n v="3.380281690140845"/>
    <x v="3"/>
    <x v="2"/>
  </r>
  <r>
    <x v="62"/>
    <x v="129"/>
    <n v="0.9859154929577465"/>
    <x v="3"/>
    <x v="2"/>
  </r>
  <r>
    <x v="62"/>
    <x v="130"/>
    <n v="61.549295774647888"/>
    <x v="3"/>
    <x v="2"/>
  </r>
  <r>
    <x v="62"/>
    <x v="131"/>
    <n v="19.014084507042252"/>
    <x v="3"/>
    <x v="2"/>
  </r>
  <r>
    <x v="62"/>
    <x v="4"/>
    <n v="2.9577464788732395"/>
    <x v="3"/>
    <x v="2"/>
  </r>
  <r>
    <x v="63"/>
    <x v="127"/>
    <n v="8.898305084745763"/>
    <x v="3"/>
    <x v="2"/>
  </r>
  <r>
    <x v="63"/>
    <x v="128"/>
    <n v="3.8135593220338984"/>
    <x v="3"/>
    <x v="2"/>
  </r>
  <r>
    <x v="63"/>
    <x v="129"/>
    <n v="1.4124293785310735"/>
    <x v="3"/>
    <x v="2"/>
  </r>
  <r>
    <x v="63"/>
    <x v="130"/>
    <n v="63.983050847457626"/>
    <x v="3"/>
    <x v="2"/>
  </r>
  <r>
    <x v="63"/>
    <x v="131"/>
    <n v="19.067796610169491"/>
    <x v="3"/>
    <x v="2"/>
  </r>
  <r>
    <x v="63"/>
    <x v="4"/>
    <n v="2.9661016949152543"/>
    <x v="3"/>
    <x v="2"/>
  </r>
  <r>
    <x v="64"/>
    <x v="127"/>
    <n v="17.489421720733429"/>
    <x v="3"/>
    <x v="2"/>
  </r>
  <r>
    <x v="64"/>
    <x v="128"/>
    <n v="4.3723554301833572"/>
    <x v="3"/>
    <x v="2"/>
  </r>
  <r>
    <x v="64"/>
    <x v="129"/>
    <n v="3.6671368124118477"/>
    <x v="3"/>
    <x v="2"/>
  </r>
  <r>
    <x v="64"/>
    <x v="130"/>
    <n v="52.891396332863188"/>
    <x v="3"/>
    <x v="2"/>
  </r>
  <r>
    <x v="64"/>
    <x v="131"/>
    <n v="19.040902679830747"/>
    <x v="3"/>
    <x v="2"/>
  </r>
  <r>
    <x v="64"/>
    <x v="4"/>
    <n v="2.9619181946403383"/>
    <x v="3"/>
    <x v="2"/>
  </r>
  <r>
    <x v="65"/>
    <x v="127"/>
    <n v="13.80281690140845"/>
    <x v="3"/>
    <x v="2"/>
  </r>
  <r>
    <x v="65"/>
    <x v="128"/>
    <n v="3.943661971830986"/>
    <x v="3"/>
    <x v="2"/>
  </r>
  <r>
    <x v="65"/>
    <x v="129"/>
    <n v="1.408450704225352"/>
    <x v="3"/>
    <x v="2"/>
  </r>
  <r>
    <x v="65"/>
    <x v="130"/>
    <n v="59.436619718309856"/>
    <x v="3"/>
    <x v="2"/>
  </r>
  <r>
    <x v="65"/>
    <x v="131"/>
    <n v="19.014084507042252"/>
    <x v="3"/>
    <x v="2"/>
  </r>
  <r>
    <x v="65"/>
    <x v="4"/>
    <n v="2.9577464788732395"/>
    <x v="3"/>
    <x v="2"/>
  </r>
  <r>
    <x v="66"/>
    <x v="127"/>
    <n v="35.684062059238364"/>
    <x v="3"/>
    <x v="2"/>
  </r>
  <r>
    <x v="66"/>
    <x v="128"/>
    <n v="15.3737658674189"/>
    <x v="3"/>
    <x v="2"/>
  </r>
  <r>
    <x v="66"/>
    <x v="129"/>
    <n v="3.6671368124118477"/>
    <x v="3"/>
    <x v="2"/>
  </r>
  <r>
    <x v="66"/>
    <x v="130"/>
    <n v="24.118476727785612"/>
    <x v="3"/>
    <x v="2"/>
  </r>
  <r>
    <x v="66"/>
    <x v="131"/>
    <n v="18.899858956276447"/>
    <x v="3"/>
    <x v="2"/>
  </r>
  <r>
    <x v="66"/>
    <x v="4"/>
    <n v="2.9619181946403383"/>
    <x v="3"/>
    <x v="2"/>
  </r>
  <r>
    <x v="61"/>
    <x v="127"/>
    <n v="11.627906976744185"/>
    <x v="4"/>
    <x v="2"/>
  </r>
  <r>
    <x v="61"/>
    <x v="128"/>
    <n v="2.4709302325581395"/>
    <x v="4"/>
    <x v="2"/>
  </r>
  <r>
    <x v="61"/>
    <x v="129"/>
    <n v="6.1046511627906979"/>
    <x v="4"/>
    <x v="2"/>
  </r>
  <r>
    <x v="61"/>
    <x v="130"/>
    <n v="26.453488372093023"/>
    <x v="4"/>
    <x v="2"/>
  </r>
  <r>
    <x v="61"/>
    <x v="131"/>
    <n v="45.058139534883722"/>
    <x v="4"/>
    <x v="2"/>
  </r>
  <r>
    <x v="61"/>
    <x v="4"/>
    <n v="8.4302325581395348"/>
    <x v="4"/>
    <x v="2"/>
  </r>
  <r>
    <x v="62"/>
    <x v="127"/>
    <n v="1.8840579710144927"/>
    <x v="4"/>
    <x v="2"/>
  </r>
  <r>
    <x v="62"/>
    <x v="128"/>
    <n v="0"/>
    <x v="4"/>
    <x v="2"/>
  </r>
  <r>
    <x v="62"/>
    <x v="129"/>
    <n v="0.43478260869565216"/>
    <x v="4"/>
    <x v="2"/>
  </r>
  <r>
    <x v="62"/>
    <x v="130"/>
    <n v="44.20289855072464"/>
    <x v="4"/>
    <x v="2"/>
  </r>
  <r>
    <x v="62"/>
    <x v="131"/>
    <n v="45.072463768115945"/>
    <x v="4"/>
    <x v="2"/>
  </r>
  <r>
    <x v="62"/>
    <x v="4"/>
    <n v="8.4057971014492754"/>
    <x v="4"/>
    <x v="2"/>
  </r>
  <r>
    <x v="63"/>
    <x v="127"/>
    <n v="3.4782608695652173"/>
    <x v="4"/>
    <x v="2"/>
  </r>
  <r>
    <x v="63"/>
    <x v="128"/>
    <n v="0.86956521739130432"/>
    <x v="4"/>
    <x v="2"/>
  </r>
  <r>
    <x v="63"/>
    <x v="129"/>
    <n v="0.57971014492753625"/>
    <x v="4"/>
    <x v="2"/>
  </r>
  <r>
    <x v="63"/>
    <x v="130"/>
    <n v="41.594202898550726"/>
    <x v="4"/>
    <x v="2"/>
  </r>
  <r>
    <x v="63"/>
    <x v="131"/>
    <n v="45.072463768115945"/>
    <x v="4"/>
    <x v="2"/>
  </r>
  <r>
    <x v="63"/>
    <x v="4"/>
    <n v="8.4057971014492754"/>
    <x v="4"/>
    <x v="2"/>
  </r>
  <r>
    <x v="64"/>
    <x v="127"/>
    <n v="5.9506531204644411"/>
    <x v="4"/>
    <x v="2"/>
  </r>
  <r>
    <x v="64"/>
    <x v="128"/>
    <n v="1.4513788098693758"/>
    <x v="4"/>
    <x v="2"/>
  </r>
  <r>
    <x v="64"/>
    <x v="129"/>
    <n v="1.4513788098693758"/>
    <x v="4"/>
    <x v="2"/>
  </r>
  <r>
    <x v="64"/>
    <x v="130"/>
    <n v="37.590711175616839"/>
    <x v="4"/>
    <x v="2"/>
  </r>
  <r>
    <x v="64"/>
    <x v="131"/>
    <n v="45.137880986937589"/>
    <x v="4"/>
    <x v="2"/>
  </r>
  <r>
    <x v="64"/>
    <x v="4"/>
    <n v="8.417997097242381"/>
    <x v="4"/>
    <x v="2"/>
  </r>
  <r>
    <x v="65"/>
    <x v="127"/>
    <n v="2.1739130434782608"/>
    <x v="4"/>
    <x v="2"/>
  </r>
  <r>
    <x v="65"/>
    <x v="128"/>
    <n v="0.57971014492753625"/>
    <x v="4"/>
    <x v="2"/>
  </r>
  <r>
    <x v="65"/>
    <x v="129"/>
    <n v="0.43478260869565216"/>
    <x v="4"/>
    <x v="2"/>
  </r>
  <r>
    <x v="65"/>
    <x v="130"/>
    <n v="43.333333333333336"/>
    <x v="4"/>
    <x v="2"/>
  </r>
  <r>
    <x v="65"/>
    <x v="131"/>
    <n v="45.072463768115945"/>
    <x v="4"/>
    <x v="2"/>
  </r>
  <r>
    <x v="65"/>
    <x v="4"/>
    <n v="8.4057971014492754"/>
    <x v="4"/>
    <x v="2"/>
  </r>
  <r>
    <x v="66"/>
    <x v="127"/>
    <n v="16.956521739130434"/>
    <x v="4"/>
    <x v="2"/>
  </r>
  <r>
    <x v="66"/>
    <x v="128"/>
    <n v="10"/>
    <x v="4"/>
    <x v="2"/>
  </r>
  <r>
    <x v="66"/>
    <x v="129"/>
    <n v="1.4492753623188406"/>
    <x v="4"/>
    <x v="2"/>
  </r>
  <r>
    <x v="66"/>
    <x v="130"/>
    <n v="18.260869565217391"/>
    <x v="4"/>
    <x v="2"/>
  </r>
  <r>
    <x v="66"/>
    <x v="131"/>
    <n v="45.072463768115945"/>
    <x v="4"/>
    <x v="2"/>
  </r>
  <r>
    <x v="66"/>
    <x v="4"/>
    <n v="8.4057971014492754"/>
    <x v="4"/>
    <x v="2"/>
  </r>
  <r>
    <x v="61"/>
    <x v="127"/>
    <n v="14.43298969072165"/>
    <x v="5"/>
    <x v="2"/>
  </r>
  <r>
    <x v="61"/>
    <x v="128"/>
    <n v="3.0927835051546393"/>
    <x v="5"/>
    <x v="2"/>
  </r>
  <r>
    <x v="61"/>
    <x v="129"/>
    <n v="8.2474226804123703"/>
    <x v="5"/>
    <x v="2"/>
  </r>
  <r>
    <x v="61"/>
    <x v="130"/>
    <n v="26.804123711340207"/>
    <x v="5"/>
    <x v="2"/>
  </r>
  <r>
    <x v="61"/>
    <x v="131"/>
    <n v="40.206185567010309"/>
    <x v="5"/>
    <x v="2"/>
  </r>
  <r>
    <x v="61"/>
    <x v="4"/>
    <n v="7.2164948453608249"/>
    <x v="5"/>
    <x v="2"/>
  </r>
  <r>
    <x v="62"/>
    <x v="127"/>
    <n v="2.0512820512820511"/>
    <x v="5"/>
    <x v="2"/>
  </r>
  <r>
    <x v="62"/>
    <x v="128"/>
    <n v="0"/>
    <x v="5"/>
    <x v="2"/>
  </r>
  <r>
    <x v="62"/>
    <x v="129"/>
    <n v="0"/>
    <x v="5"/>
    <x v="2"/>
  </r>
  <r>
    <x v="62"/>
    <x v="130"/>
    <n v="50.256410256410255"/>
    <x v="5"/>
    <x v="2"/>
  </r>
  <r>
    <x v="62"/>
    <x v="131"/>
    <n v="40.512820512820511"/>
    <x v="5"/>
    <x v="2"/>
  </r>
  <r>
    <x v="62"/>
    <x v="4"/>
    <n v="7.1794871794871797"/>
    <x v="5"/>
    <x v="2"/>
  </r>
  <r>
    <x v="63"/>
    <x v="127"/>
    <n v="2.0512820512820511"/>
    <x v="5"/>
    <x v="2"/>
  </r>
  <r>
    <x v="63"/>
    <x v="128"/>
    <n v="0.51282051282051277"/>
    <x v="5"/>
    <x v="2"/>
  </r>
  <r>
    <x v="63"/>
    <x v="129"/>
    <n v="0"/>
    <x v="5"/>
    <x v="2"/>
  </r>
  <r>
    <x v="63"/>
    <x v="130"/>
    <n v="49.743589743589745"/>
    <x v="5"/>
    <x v="2"/>
  </r>
  <r>
    <x v="63"/>
    <x v="131"/>
    <n v="40.512820512820511"/>
    <x v="5"/>
    <x v="2"/>
  </r>
  <r>
    <x v="63"/>
    <x v="4"/>
    <n v="7.1794871794871797"/>
    <x v="5"/>
    <x v="2"/>
  </r>
  <r>
    <x v="64"/>
    <x v="127"/>
    <n v="8.2051282051282044"/>
    <x v="5"/>
    <x v="2"/>
  </r>
  <r>
    <x v="64"/>
    <x v="128"/>
    <n v="2.0512820512820511"/>
    <x v="5"/>
    <x v="2"/>
  </r>
  <r>
    <x v="64"/>
    <x v="129"/>
    <n v="1.0256410256410255"/>
    <x v="5"/>
    <x v="2"/>
  </r>
  <r>
    <x v="64"/>
    <x v="130"/>
    <n v="41.025641025641029"/>
    <x v="5"/>
    <x v="2"/>
  </r>
  <r>
    <x v="64"/>
    <x v="131"/>
    <n v="40.512820512820511"/>
    <x v="5"/>
    <x v="2"/>
  </r>
  <r>
    <x v="64"/>
    <x v="4"/>
    <n v="7.1794871794871797"/>
    <x v="5"/>
    <x v="2"/>
  </r>
  <r>
    <x v="65"/>
    <x v="127"/>
    <n v="2.0512820512820511"/>
    <x v="5"/>
    <x v="2"/>
  </r>
  <r>
    <x v="65"/>
    <x v="128"/>
    <n v="0.51282051282051277"/>
    <x v="5"/>
    <x v="2"/>
  </r>
  <r>
    <x v="65"/>
    <x v="129"/>
    <n v="0"/>
    <x v="5"/>
    <x v="2"/>
  </r>
  <r>
    <x v="65"/>
    <x v="130"/>
    <n v="49.743589743589745"/>
    <x v="5"/>
    <x v="2"/>
  </r>
  <r>
    <x v="65"/>
    <x v="131"/>
    <n v="40.512820512820511"/>
    <x v="5"/>
    <x v="2"/>
  </r>
  <r>
    <x v="65"/>
    <x v="4"/>
    <n v="7.1794871794871797"/>
    <x v="5"/>
    <x v="2"/>
  </r>
  <r>
    <x v="66"/>
    <x v="127"/>
    <n v="16.923076923076923"/>
    <x v="5"/>
    <x v="2"/>
  </r>
  <r>
    <x v="66"/>
    <x v="128"/>
    <n v="12.820512820512821"/>
    <x v="5"/>
    <x v="2"/>
  </r>
  <r>
    <x v="66"/>
    <x v="129"/>
    <n v="1.0256410256410255"/>
    <x v="5"/>
    <x v="2"/>
  </r>
  <r>
    <x v="66"/>
    <x v="130"/>
    <n v="21.53846153846154"/>
    <x v="5"/>
    <x v="2"/>
  </r>
  <r>
    <x v="66"/>
    <x v="131"/>
    <n v="40.512820512820511"/>
    <x v="5"/>
    <x v="2"/>
  </r>
  <r>
    <x v="66"/>
    <x v="4"/>
    <n v="7.1794871794871797"/>
    <x v="5"/>
    <x v="2"/>
  </r>
  <r>
    <x v="61"/>
    <x v="127"/>
    <n v="3.3333333333333335"/>
    <x v="6"/>
    <x v="2"/>
  </r>
  <r>
    <x v="61"/>
    <x v="128"/>
    <n v="3.3333333333333335"/>
    <x v="6"/>
    <x v="2"/>
  </r>
  <r>
    <x v="61"/>
    <x v="129"/>
    <n v="7.5"/>
    <x v="6"/>
    <x v="2"/>
  </r>
  <r>
    <x v="61"/>
    <x v="130"/>
    <n v="24.166666666666668"/>
    <x v="6"/>
    <x v="2"/>
  </r>
  <r>
    <x v="61"/>
    <x v="131"/>
    <n v="52.5"/>
    <x v="6"/>
    <x v="2"/>
  </r>
  <r>
    <x v="61"/>
    <x v="4"/>
    <n v="10"/>
    <x v="6"/>
    <x v="2"/>
  </r>
  <r>
    <x v="62"/>
    <x v="127"/>
    <n v="0.82644628099173556"/>
    <x v="6"/>
    <x v="2"/>
  </r>
  <r>
    <x v="62"/>
    <x v="128"/>
    <n v="0"/>
    <x v="6"/>
    <x v="2"/>
  </r>
  <r>
    <x v="62"/>
    <x v="129"/>
    <n v="0.82644628099173556"/>
    <x v="6"/>
    <x v="2"/>
  </r>
  <r>
    <x v="62"/>
    <x v="130"/>
    <n v="36.363636363636367"/>
    <x v="6"/>
    <x v="2"/>
  </r>
  <r>
    <x v="62"/>
    <x v="131"/>
    <n v="52.066115702479337"/>
    <x v="6"/>
    <x v="2"/>
  </r>
  <r>
    <x v="62"/>
    <x v="4"/>
    <n v="9.9173553719008272"/>
    <x v="6"/>
    <x v="2"/>
  </r>
  <r>
    <x v="63"/>
    <x v="127"/>
    <n v="0.82644628099173556"/>
    <x v="6"/>
    <x v="2"/>
  </r>
  <r>
    <x v="63"/>
    <x v="128"/>
    <n v="1.6528925619834711"/>
    <x v="6"/>
    <x v="2"/>
  </r>
  <r>
    <x v="63"/>
    <x v="129"/>
    <n v="1.6528925619834711"/>
    <x v="6"/>
    <x v="2"/>
  </r>
  <r>
    <x v="63"/>
    <x v="130"/>
    <n v="33.884297520661157"/>
    <x v="6"/>
    <x v="2"/>
  </r>
  <r>
    <x v="63"/>
    <x v="131"/>
    <n v="52.066115702479337"/>
    <x v="6"/>
    <x v="2"/>
  </r>
  <r>
    <x v="63"/>
    <x v="4"/>
    <n v="9.9173553719008272"/>
    <x v="6"/>
    <x v="2"/>
  </r>
  <r>
    <x v="64"/>
    <x v="127"/>
    <n v="1.6528925619834711"/>
    <x v="6"/>
    <x v="2"/>
  </r>
  <r>
    <x v="64"/>
    <x v="128"/>
    <n v="3.3057851239669422"/>
    <x v="6"/>
    <x v="2"/>
  </r>
  <r>
    <x v="64"/>
    <x v="129"/>
    <n v="1.6528925619834711"/>
    <x v="6"/>
    <x v="2"/>
  </r>
  <r>
    <x v="64"/>
    <x v="130"/>
    <n v="31.404958677685951"/>
    <x v="6"/>
    <x v="2"/>
  </r>
  <r>
    <x v="64"/>
    <x v="131"/>
    <n v="52.066115702479337"/>
    <x v="6"/>
    <x v="2"/>
  </r>
  <r>
    <x v="64"/>
    <x v="4"/>
    <n v="9.9173553719008272"/>
    <x v="6"/>
    <x v="2"/>
  </r>
  <r>
    <x v="65"/>
    <x v="127"/>
    <n v="0"/>
    <x v="6"/>
    <x v="2"/>
  </r>
  <r>
    <x v="65"/>
    <x v="128"/>
    <n v="0.82644628099173556"/>
    <x v="6"/>
    <x v="2"/>
  </r>
  <r>
    <x v="65"/>
    <x v="129"/>
    <n v="0"/>
    <x v="6"/>
    <x v="2"/>
  </r>
  <r>
    <x v="65"/>
    <x v="130"/>
    <n v="37.190082644628099"/>
    <x v="6"/>
    <x v="2"/>
  </r>
  <r>
    <x v="65"/>
    <x v="131"/>
    <n v="52.066115702479337"/>
    <x v="6"/>
    <x v="2"/>
  </r>
  <r>
    <x v="65"/>
    <x v="4"/>
    <n v="9.9173553719008272"/>
    <x v="6"/>
    <x v="2"/>
  </r>
  <r>
    <x v="66"/>
    <x v="127"/>
    <n v="10.743801652892563"/>
    <x v="6"/>
    <x v="2"/>
  </r>
  <r>
    <x v="66"/>
    <x v="128"/>
    <n v="9.9173553719008272"/>
    <x v="6"/>
    <x v="2"/>
  </r>
  <r>
    <x v="66"/>
    <x v="129"/>
    <n v="1.6528925619834711"/>
    <x v="6"/>
    <x v="2"/>
  </r>
  <r>
    <x v="66"/>
    <x v="130"/>
    <n v="15.702479338842975"/>
    <x v="6"/>
    <x v="2"/>
  </r>
  <r>
    <x v="66"/>
    <x v="131"/>
    <n v="52.066115702479337"/>
    <x v="6"/>
    <x v="2"/>
  </r>
  <r>
    <x v="66"/>
    <x v="4"/>
    <n v="9.9173553719008272"/>
    <x v="6"/>
    <x v="2"/>
  </r>
  <r>
    <x v="61"/>
    <x v="127"/>
    <n v="11.442786069651742"/>
    <x v="7"/>
    <x v="2"/>
  </r>
  <r>
    <x v="61"/>
    <x v="128"/>
    <n v="1.9900497512437811"/>
    <x v="7"/>
    <x v="2"/>
  </r>
  <r>
    <x v="61"/>
    <x v="129"/>
    <n v="6.4676616915422889"/>
    <x v="7"/>
    <x v="2"/>
  </r>
  <r>
    <x v="61"/>
    <x v="130"/>
    <n v="21.393034825870647"/>
    <x v="7"/>
    <x v="2"/>
  </r>
  <r>
    <x v="61"/>
    <x v="131"/>
    <n v="49.75124378109453"/>
    <x v="7"/>
    <x v="2"/>
  </r>
  <r>
    <x v="61"/>
    <x v="4"/>
    <n v="8.9552238805970141"/>
    <x v="7"/>
    <x v="2"/>
  </r>
  <r>
    <x v="62"/>
    <x v="127"/>
    <n v="2.4875621890547261"/>
    <x v="7"/>
    <x v="2"/>
  </r>
  <r>
    <x v="62"/>
    <x v="128"/>
    <n v="0"/>
    <x v="7"/>
    <x v="2"/>
  </r>
  <r>
    <x v="62"/>
    <x v="129"/>
    <n v="0.49751243781094528"/>
    <x v="7"/>
    <x v="2"/>
  </r>
  <r>
    <x v="62"/>
    <x v="130"/>
    <n v="38.308457711442784"/>
    <x v="7"/>
    <x v="2"/>
  </r>
  <r>
    <x v="62"/>
    <x v="131"/>
    <n v="49.75124378109453"/>
    <x v="7"/>
    <x v="2"/>
  </r>
  <r>
    <x v="62"/>
    <x v="4"/>
    <n v="8.9552238805970141"/>
    <x v="7"/>
    <x v="2"/>
  </r>
  <r>
    <x v="63"/>
    <x v="127"/>
    <n v="5.9701492537313436"/>
    <x v="7"/>
    <x v="2"/>
  </r>
  <r>
    <x v="63"/>
    <x v="128"/>
    <n v="1.4925373134328359"/>
    <x v="7"/>
    <x v="2"/>
  </r>
  <r>
    <x v="63"/>
    <x v="129"/>
    <n v="0.49751243781094528"/>
    <x v="7"/>
    <x v="2"/>
  </r>
  <r>
    <x v="63"/>
    <x v="130"/>
    <n v="33.333333333333336"/>
    <x v="7"/>
    <x v="2"/>
  </r>
  <r>
    <x v="63"/>
    <x v="131"/>
    <n v="49.75124378109453"/>
    <x v="7"/>
    <x v="2"/>
  </r>
  <r>
    <x v="63"/>
    <x v="4"/>
    <n v="8.9552238805970141"/>
    <x v="7"/>
    <x v="2"/>
  </r>
  <r>
    <x v="64"/>
    <x v="127"/>
    <n v="5"/>
    <x v="7"/>
    <x v="2"/>
  </r>
  <r>
    <x v="64"/>
    <x v="128"/>
    <n v="1"/>
    <x v="7"/>
    <x v="2"/>
  </r>
  <r>
    <x v="64"/>
    <x v="129"/>
    <n v="2"/>
    <x v="7"/>
    <x v="2"/>
  </r>
  <r>
    <x v="64"/>
    <x v="130"/>
    <n v="33"/>
    <x v="7"/>
    <x v="2"/>
  </r>
  <r>
    <x v="64"/>
    <x v="131"/>
    <n v="50"/>
    <x v="7"/>
    <x v="2"/>
  </r>
  <r>
    <x v="64"/>
    <x v="4"/>
    <n v="9"/>
    <x v="7"/>
    <x v="2"/>
  </r>
  <r>
    <x v="65"/>
    <x v="127"/>
    <n v="2.9850746268656718"/>
    <x v="7"/>
    <x v="2"/>
  </r>
  <r>
    <x v="65"/>
    <x v="128"/>
    <n v="0.49751243781094528"/>
    <x v="7"/>
    <x v="2"/>
  </r>
  <r>
    <x v="65"/>
    <x v="129"/>
    <n v="0.99502487562189057"/>
    <x v="7"/>
    <x v="2"/>
  </r>
  <r>
    <x v="65"/>
    <x v="130"/>
    <n v="36.815920398009951"/>
    <x v="7"/>
    <x v="2"/>
  </r>
  <r>
    <x v="65"/>
    <x v="131"/>
    <n v="49.75124378109453"/>
    <x v="7"/>
    <x v="2"/>
  </r>
  <r>
    <x v="65"/>
    <x v="4"/>
    <n v="8.9552238805970141"/>
    <x v="7"/>
    <x v="2"/>
  </r>
  <r>
    <x v="66"/>
    <x v="127"/>
    <n v="15.920398009950249"/>
    <x v="7"/>
    <x v="2"/>
  </r>
  <r>
    <x v="66"/>
    <x v="128"/>
    <n v="4.4776119402985071"/>
    <x v="7"/>
    <x v="2"/>
  </r>
  <r>
    <x v="66"/>
    <x v="129"/>
    <n v="1.9900497512437811"/>
    <x v="7"/>
    <x v="2"/>
  </r>
  <r>
    <x v="66"/>
    <x v="130"/>
    <n v="18.905472636815919"/>
    <x v="7"/>
    <x v="2"/>
  </r>
  <r>
    <x v="66"/>
    <x v="131"/>
    <n v="49.75124378109453"/>
    <x v="7"/>
    <x v="2"/>
  </r>
  <r>
    <x v="66"/>
    <x v="4"/>
    <n v="8.9552238805970141"/>
    <x v="7"/>
    <x v="2"/>
  </r>
  <r>
    <x v="61"/>
    <x v="127"/>
    <n v="14.450867052023121"/>
    <x v="8"/>
    <x v="2"/>
  </r>
  <r>
    <x v="61"/>
    <x v="128"/>
    <n v="1.7341040462427746"/>
    <x v="8"/>
    <x v="2"/>
  </r>
  <r>
    <x v="61"/>
    <x v="129"/>
    <n v="2.3121387283236996"/>
    <x v="8"/>
    <x v="2"/>
  </r>
  <r>
    <x v="61"/>
    <x v="130"/>
    <n v="33.52601156069364"/>
    <x v="8"/>
    <x v="2"/>
  </r>
  <r>
    <x v="61"/>
    <x v="131"/>
    <n v="39.884393063583815"/>
    <x v="8"/>
    <x v="2"/>
  </r>
  <r>
    <x v="61"/>
    <x v="4"/>
    <n v="8.0924855491329488"/>
    <x v="8"/>
    <x v="2"/>
  </r>
  <r>
    <x v="62"/>
    <x v="127"/>
    <n v="1.7341040462427746"/>
    <x v="8"/>
    <x v="2"/>
  </r>
  <r>
    <x v="62"/>
    <x v="128"/>
    <n v="0"/>
    <x v="8"/>
    <x v="2"/>
  </r>
  <r>
    <x v="62"/>
    <x v="129"/>
    <n v="0.5780346820809249"/>
    <x v="8"/>
    <x v="2"/>
  </r>
  <r>
    <x v="62"/>
    <x v="130"/>
    <n v="49.710982658959537"/>
    <x v="8"/>
    <x v="2"/>
  </r>
  <r>
    <x v="62"/>
    <x v="131"/>
    <n v="39.884393063583815"/>
    <x v="8"/>
    <x v="2"/>
  </r>
  <r>
    <x v="62"/>
    <x v="4"/>
    <n v="8.0924855491329488"/>
    <x v="8"/>
    <x v="2"/>
  </r>
  <r>
    <x v="63"/>
    <x v="127"/>
    <n v="4.0462427745664744"/>
    <x v="8"/>
    <x v="2"/>
  </r>
  <r>
    <x v="63"/>
    <x v="128"/>
    <n v="0"/>
    <x v="8"/>
    <x v="2"/>
  </r>
  <r>
    <x v="63"/>
    <x v="129"/>
    <n v="0.5780346820809249"/>
    <x v="8"/>
    <x v="2"/>
  </r>
  <r>
    <x v="63"/>
    <x v="130"/>
    <n v="47.398843930635842"/>
    <x v="8"/>
    <x v="2"/>
  </r>
  <r>
    <x v="63"/>
    <x v="131"/>
    <n v="39.884393063583815"/>
    <x v="8"/>
    <x v="2"/>
  </r>
  <r>
    <x v="63"/>
    <x v="4"/>
    <n v="8.0924855491329488"/>
    <x v="8"/>
    <x v="2"/>
  </r>
  <r>
    <x v="64"/>
    <x v="127"/>
    <n v="7.5144508670520231"/>
    <x v="8"/>
    <x v="2"/>
  </r>
  <r>
    <x v="64"/>
    <x v="128"/>
    <n v="0"/>
    <x v="8"/>
    <x v="2"/>
  </r>
  <r>
    <x v="64"/>
    <x v="129"/>
    <n v="1.1560693641618498"/>
    <x v="8"/>
    <x v="2"/>
  </r>
  <r>
    <x v="64"/>
    <x v="130"/>
    <n v="43.352601156069362"/>
    <x v="8"/>
    <x v="2"/>
  </r>
  <r>
    <x v="64"/>
    <x v="131"/>
    <n v="39.884393063583815"/>
    <x v="8"/>
    <x v="2"/>
  </r>
  <r>
    <x v="64"/>
    <x v="4"/>
    <n v="8.0924855491329488"/>
    <x v="8"/>
    <x v="2"/>
  </r>
  <r>
    <x v="65"/>
    <x v="127"/>
    <n v="2.8901734104046244"/>
    <x v="8"/>
    <x v="2"/>
  </r>
  <r>
    <x v="65"/>
    <x v="128"/>
    <n v="0.5780346820809249"/>
    <x v="8"/>
    <x v="2"/>
  </r>
  <r>
    <x v="65"/>
    <x v="129"/>
    <n v="0.5780346820809249"/>
    <x v="8"/>
    <x v="2"/>
  </r>
  <r>
    <x v="65"/>
    <x v="130"/>
    <n v="47.97687861271676"/>
    <x v="8"/>
    <x v="2"/>
  </r>
  <r>
    <x v="65"/>
    <x v="131"/>
    <n v="39.884393063583815"/>
    <x v="8"/>
    <x v="2"/>
  </r>
  <r>
    <x v="65"/>
    <x v="4"/>
    <n v="8.0924855491329488"/>
    <x v="8"/>
    <x v="2"/>
  </r>
  <r>
    <x v="66"/>
    <x v="127"/>
    <n v="22.543352601156069"/>
    <x v="8"/>
    <x v="2"/>
  </r>
  <r>
    <x v="66"/>
    <x v="128"/>
    <n v="13.294797687861271"/>
    <x v="8"/>
    <x v="2"/>
  </r>
  <r>
    <x v="66"/>
    <x v="129"/>
    <n v="1.1560693641618498"/>
    <x v="8"/>
    <x v="2"/>
  </r>
  <r>
    <x v="66"/>
    <x v="130"/>
    <n v="15.606936416184972"/>
    <x v="8"/>
    <x v="2"/>
  </r>
  <r>
    <x v="66"/>
    <x v="131"/>
    <n v="39.884393063583815"/>
    <x v="8"/>
    <x v="2"/>
  </r>
  <r>
    <x v="66"/>
    <x v="4"/>
    <n v="8.0924855491329488"/>
    <x v="8"/>
    <x v="2"/>
  </r>
  <r>
    <x v="61"/>
    <x v="127"/>
    <n v="14.3646408839779"/>
    <x v="9"/>
    <x v="2"/>
  </r>
  <r>
    <x v="61"/>
    <x v="128"/>
    <n v="2.7624309392265194"/>
    <x v="9"/>
    <x v="2"/>
  </r>
  <r>
    <x v="61"/>
    <x v="129"/>
    <n v="8.2872928176795586"/>
    <x v="9"/>
    <x v="2"/>
  </r>
  <r>
    <x v="61"/>
    <x v="130"/>
    <n v="34.254143646408842"/>
    <x v="9"/>
    <x v="2"/>
  </r>
  <r>
    <x v="61"/>
    <x v="131"/>
    <n v="34.254143646408842"/>
    <x v="9"/>
    <x v="2"/>
  </r>
  <r>
    <x v="61"/>
    <x v="4"/>
    <n v="6.0773480662983426"/>
    <x v="9"/>
    <x v="2"/>
  </r>
  <r>
    <x v="62"/>
    <x v="127"/>
    <n v="3.867403314917127"/>
    <x v="9"/>
    <x v="2"/>
  </r>
  <r>
    <x v="62"/>
    <x v="128"/>
    <n v="1.1049723756906078"/>
    <x v="9"/>
    <x v="2"/>
  </r>
  <r>
    <x v="62"/>
    <x v="129"/>
    <n v="0.5524861878453039"/>
    <x v="9"/>
    <x v="2"/>
  </r>
  <r>
    <x v="62"/>
    <x v="130"/>
    <n v="54.143646408839778"/>
    <x v="9"/>
    <x v="2"/>
  </r>
  <r>
    <x v="62"/>
    <x v="131"/>
    <n v="34.254143646408842"/>
    <x v="9"/>
    <x v="2"/>
  </r>
  <r>
    <x v="62"/>
    <x v="4"/>
    <n v="6.0773480662983426"/>
    <x v="9"/>
    <x v="2"/>
  </r>
  <r>
    <x v="63"/>
    <x v="127"/>
    <n v="6.6298342541436464"/>
    <x v="9"/>
    <x v="2"/>
  </r>
  <r>
    <x v="63"/>
    <x v="128"/>
    <n v="0.5524861878453039"/>
    <x v="9"/>
    <x v="2"/>
  </r>
  <r>
    <x v="63"/>
    <x v="129"/>
    <n v="0.5524861878453039"/>
    <x v="9"/>
    <x v="2"/>
  </r>
  <r>
    <x v="63"/>
    <x v="130"/>
    <n v="51.933701657458563"/>
    <x v="9"/>
    <x v="2"/>
  </r>
  <r>
    <x v="63"/>
    <x v="131"/>
    <n v="34.254143646408842"/>
    <x v="9"/>
    <x v="2"/>
  </r>
  <r>
    <x v="63"/>
    <x v="4"/>
    <n v="6.0773480662983426"/>
    <x v="9"/>
    <x v="2"/>
  </r>
  <r>
    <x v="64"/>
    <x v="127"/>
    <n v="3.3149171270718232"/>
    <x v="9"/>
    <x v="2"/>
  </r>
  <r>
    <x v="64"/>
    <x v="128"/>
    <n v="2.7624309392265194"/>
    <x v="9"/>
    <x v="2"/>
  </r>
  <r>
    <x v="64"/>
    <x v="129"/>
    <n v="2.2099447513812156"/>
    <x v="9"/>
    <x v="2"/>
  </r>
  <r>
    <x v="64"/>
    <x v="130"/>
    <n v="51.381215469613259"/>
    <x v="9"/>
    <x v="2"/>
  </r>
  <r>
    <x v="64"/>
    <x v="131"/>
    <n v="34.254143646408842"/>
    <x v="9"/>
    <x v="2"/>
  </r>
  <r>
    <x v="64"/>
    <x v="4"/>
    <n v="6.0773480662983426"/>
    <x v="9"/>
    <x v="2"/>
  </r>
  <r>
    <x v="65"/>
    <x v="127"/>
    <n v="2.2099447513812156"/>
    <x v="9"/>
    <x v="2"/>
  </r>
  <r>
    <x v="65"/>
    <x v="128"/>
    <n v="1.6574585635359116"/>
    <x v="9"/>
    <x v="2"/>
  </r>
  <r>
    <x v="65"/>
    <x v="129"/>
    <n v="0"/>
    <x v="9"/>
    <x v="2"/>
  </r>
  <r>
    <x v="65"/>
    <x v="130"/>
    <n v="55.80110497237569"/>
    <x v="9"/>
    <x v="2"/>
  </r>
  <r>
    <x v="65"/>
    <x v="131"/>
    <n v="34.254143646408842"/>
    <x v="9"/>
    <x v="2"/>
  </r>
  <r>
    <x v="65"/>
    <x v="4"/>
    <n v="6.0773480662983426"/>
    <x v="9"/>
    <x v="2"/>
  </r>
  <r>
    <x v="66"/>
    <x v="127"/>
    <n v="22.651933701657459"/>
    <x v="9"/>
    <x v="2"/>
  </r>
  <r>
    <x v="66"/>
    <x v="128"/>
    <n v="18.784530386740332"/>
    <x v="9"/>
    <x v="2"/>
  </r>
  <r>
    <x v="66"/>
    <x v="129"/>
    <n v="0.5524861878453039"/>
    <x v="9"/>
    <x v="2"/>
  </r>
  <r>
    <x v="66"/>
    <x v="130"/>
    <n v="17.679558011049725"/>
    <x v="9"/>
    <x v="2"/>
  </r>
  <r>
    <x v="66"/>
    <x v="131"/>
    <n v="34.254143646408842"/>
    <x v="9"/>
    <x v="2"/>
  </r>
  <r>
    <x v="66"/>
    <x v="4"/>
    <n v="6.0773480662983426"/>
    <x v="9"/>
    <x v="2"/>
  </r>
  <r>
    <x v="61"/>
    <x v="127"/>
    <n v="33.333333333333336"/>
    <x v="10"/>
    <x v="2"/>
  </r>
  <r>
    <x v="61"/>
    <x v="128"/>
    <n v="4.7619047619047619"/>
    <x v="10"/>
    <x v="2"/>
  </r>
  <r>
    <x v="61"/>
    <x v="129"/>
    <n v="3.4013605442176869"/>
    <x v="10"/>
    <x v="2"/>
  </r>
  <r>
    <x v="61"/>
    <x v="130"/>
    <n v="36.054421768707485"/>
    <x v="10"/>
    <x v="2"/>
  </r>
  <r>
    <x v="61"/>
    <x v="131"/>
    <n v="21.088435374149661"/>
    <x v="10"/>
    <x v="2"/>
  </r>
  <r>
    <x v="61"/>
    <x v="4"/>
    <n v="1.3605442176870748"/>
    <x v="10"/>
    <x v="2"/>
  </r>
  <r>
    <x v="62"/>
    <x v="127"/>
    <n v="14.765100671140939"/>
    <x v="10"/>
    <x v="2"/>
  </r>
  <r>
    <x v="62"/>
    <x v="128"/>
    <n v="1.3422818791946309"/>
    <x v="10"/>
    <x v="2"/>
  </r>
  <r>
    <x v="62"/>
    <x v="129"/>
    <n v="0.67114093959731547"/>
    <x v="10"/>
    <x v="2"/>
  </r>
  <r>
    <x v="62"/>
    <x v="130"/>
    <n v="61.073825503355707"/>
    <x v="10"/>
    <x v="2"/>
  </r>
  <r>
    <x v="62"/>
    <x v="131"/>
    <n v="20.80536912751678"/>
    <x v="10"/>
    <x v="2"/>
  </r>
  <r>
    <x v="62"/>
    <x v="4"/>
    <n v="1.3422818791946309"/>
    <x v="10"/>
    <x v="2"/>
  </r>
  <r>
    <x v="63"/>
    <x v="127"/>
    <n v="14.765100671140939"/>
    <x v="10"/>
    <x v="2"/>
  </r>
  <r>
    <x v="63"/>
    <x v="128"/>
    <n v="10.067114093959731"/>
    <x v="10"/>
    <x v="2"/>
  </r>
  <r>
    <x v="63"/>
    <x v="129"/>
    <n v="2.0134228187919465"/>
    <x v="10"/>
    <x v="2"/>
  </r>
  <r>
    <x v="63"/>
    <x v="130"/>
    <n v="51.006711409395976"/>
    <x v="10"/>
    <x v="2"/>
  </r>
  <r>
    <x v="63"/>
    <x v="131"/>
    <n v="20.80536912751678"/>
    <x v="10"/>
    <x v="2"/>
  </r>
  <r>
    <x v="63"/>
    <x v="4"/>
    <n v="1.3422818791946309"/>
    <x v="10"/>
    <x v="2"/>
  </r>
  <r>
    <x v="64"/>
    <x v="127"/>
    <n v="20.27027027027027"/>
    <x v="10"/>
    <x v="2"/>
  </r>
  <r>
    <x v="64"/>
    <x v="128"/>
    <n v="6.756756756756757"/>
    <x v="10"/>
    <x v="2"/>
  </r>
  <r>
    <x v="64"/>
    <x v="129"/>
    <n v="3.3783783783783785"/>
    <x v="10"/>
    <x v="2"/>
  </r>
  <r>
    <x v="64"/>
    <x v="130"/>
    <n v="47.297297297297298"/>
    <x v="10"/>
    <x v="2"/>
  </r>
  <r>
    <x v="64"/>
    <x v="131"/>
    <n v="20.945945945945947"/>
    <x v="10"/>
    <x v="2"/>
  </r>
  <r>
    <x v="64"/>
    <x v="4"/>
    <n v="1.3513513513513513"/>
    <x v="10"/>
    <x v="2"/>
  </r>
  <r>
    <x v="65"/>
    <x v="127"/>
    <n v="16.107382550335572"/>
    <x v="10"/>
    <x v="2"/>
  </r>
  <r>
    <x v="65"/>
    <x v="128"/>
    <n v="3.3557046979865772"/>
    <x v="10"/>
    <x v="2"/>
  </r>
  <r>
    <x v="65"/>
    <x v="129"/>
    <n v="2.0134228187919465"/>
    <x v="10"/>
    <x v="2"/>
  </r>
  <r>
    <x v="65"/>
    <x v="130"/>
    <n v="56.375838926174495"/>
    <x v="10"/>
    <x v="2"/>
  </r>
  <r>
    <x v="65"/>
    <x v="131"/>
    <n v="20.80536912751678"/>
    <x v="10"/>
    <x v="2"/>
  </r>
  <r>
    <x v="65"/>
    <x v="4"/>
    <n v="1.3422818791946309"/>
    <x v="10"/>
    <x v="2"/>
  </r>
  <r>
    <x v="66"/>
    <x v="127"/>
    <n v="46.979865771812079"/>
    <x v="10"/>
    <x v="2"/>
  </r>
  <r>
    <x v="66"/>
    <x v="128"/>
    <n v="17.449664429530202"/>
    <x v="10"/>
    <x v="2"/>
  </r>
  <r>
    <x v="66"/>
    <x v="129"/>
    <n v="3.3557046979865772"/>
    <x v="10"/>
    <x v="2"/>
  </r>
  <r>
    <x v="66"/>
    <x v="130"/>
    <n v="10.067114093959731"/>
    <x v="10"/>
    <x v="2"/>
  </r>
  <r>
    <x v="66"/>
    <x v="131"/>
    <n v="20.80536912751678"/>
    <x v="10"/>
    <x v="2"/>
  </r>
  <r>
    <x v="66"/>
    <x v="4"/>
    <n v="1.3422818791946309"/>
    <x v="10"/>
    <x v="2"/>
  </r>
  <r>
    <x v="61"/>
    <x v="127"/>
    <n v="16.216216216216218"/>
    <x v="11"/>
    <x v="2"/>
  </r>
  <r>
    <x v="61"/>
    <x v="128"/>
    <n v="0.67567567567567566"/>
    <x v="11"/>
    <x v="2"/>
  </r>
  <r>
    <x v="61"/>
    <x v="129"/>
    <n v="4.0540540540540544"/>
    <x v="11"/>
    <x v="2"/>
  </r>
  <r>
    <x v="61"/>
    <x v="130"/>
    <n v="29.72972972972973"/>
    <x v="11"/>
    <x v="2"/>
  </r>
  <r>
    <x v="61"/>
    <x v="131"/>
    <n v="41.891891891891895"/>
    <x v="11"/>
    <x v="2"/>
  </r>
  <r>
    <x v="61"/>
    <x v="4"/>
    <n v="7.4324324324324325"/>
    <x v="11"/>
    <x v="2"/>
  </r>
  <r>
    <x v="62"/>
    <x v="127"/>
    <n v="2.6845637583892619"/>
    <x v="11"/>
    <x v="2"/>
  </r>
  <r>
    <x v="62"/>
    <x v="128"/>
    <n v="0"/>
    <x v="11"/>
    <x v="2"/>
  </r>
  <r>
    <x v="62"/>
    <x v="129"/>
    <n v="0"/>
    <x v="11"/>
    <x v="2"/>
  </r>
  <r>
    <x v="62"/>
    <x v="130"/>
    <n v="48.322147651006709"/>
    <x v="11"/>
    <x v="2"/>
  </r>
  <r>
    <x v="62"/>
    <x v="131"/>
    <n v="41.61073825503356"/>
    <x v="11"/>
    <x v="2"/>
  </r>
  <r>
    <x v="62"/>
    <x v="4"/>
    <n v="7.3825503355704694"/>
    <x v="11"/>
    <x v="2"/>
  </r>
  <r>
    <x v="63"/>
    <x v="127"/>
    <n v="5.4054054054054053"/>
    <x v="11"/>
    <x v="2"/>
  </r>
  <r>
    <x v="63"/>
    <x v="128"/>
    <n v="1.3513513513513513"/>
    <x v="11"/>
    <x v="2"/>
  </r>
  <r>
    <x v="63"/>
    <x v="129"/>
    <n v="0"/>
    <x v="11"/>
    <x v="2"/>
  </r>
  <r>
    <x v="63"/>
    <x v="130"/>
    <n v="43.918918918918919"/>
    <x v="11"/>
    <x v="2"/>
  </r>
  <r>
    <x v="63"/>
    <x v="131"/>
    <n v="41.891891891891895"/>
    <x v="11"/>
    <x v="2"/>
  </r>
  <r>
    <x v="63"/>
    <x v="4"/>
    <n v="7.4324324324324325"/>
    <x v="11"/>
    <x v="2"/>
  </r>
  <r>
    <x v="64"/>
    <x v="127"/>
    <n v="6.0402684563758386"/>
    <x v="11"/>
    <x v="2"/>
  </r>
  <r>
    <x v="64"/>
    <x v="128"/>
    <n v="1.3422818791946309"/>
    <x v="11"/>
    <x v="2"/>
  </r>
  <r>
    <x v="64"/>
    <x v="129"/>
    <n v="0.67114093959731547"/>
    <x v="11"/>
    <x v="2"/>
  </r>
  <r>
    <x v="64"/>
    <x v="130"/>
    <n v="42.95302013422819"/>
    <x v="11"/>
    <x v="2"/>
  </r>
  <r>
    <x v="64"/>
    <x v="131"/>
    <n v="41.61073825503356"/>
    <x v="11"/>
    <x v="2"/>
  </r>
  <r>
    <x v="64"/>
    <x v="4"/>
    <n v="7.3825503355704694"/>
    <x v="11"/>
    <x v="2"/>
  </r>
  <r>
    <x v="65"/>
    <x v="127"/>
    <n v="2.0134228187919465"/>
    <x v="11"/>
    <x v="2"/>
  </r>
  <r>
    <x v="65"/>
    <x v="128"/>
    <n v="0"/>
    <x v="11"/>
    <x v="2"/>
  </r>
  <r>
    <x v="65"/>
    <x v="129"/>
    <n v="0"/>
    <x v="11"/>
    <x v="2"/>
  </r>
  <r>
    <x v="65"/>
    <x v="130"/>
    <n v="48.993288590604024"/>
    <x v="11"/>
    <x v="2"/>
  </r>
  <r>
    <x v="65"/>
    <x v="131"/>
    <n v="41.61073825503356"/>
    <x v="11"/>
    <x v="2"/>
  </r>
  <r>
    <x v="65"/>
    <x v="4"/>
    <n v="7.3825503355704694"/>
    <x v="11"/>
    <x v="2"/>
  </r>
  <r>
    <x v="66"/>
    <x v="127"/>
    <n v="26.174496644295303"/>
    <x v="11"/>
    <x v="2"/>
  </r>
  <r>
    <x v="66"/>
    <x v="128"/>
    <n v="9.3959731543624159"/>
    <x v="11"/>
    <x v="2"/>
  </r>
  <r>
    <x v="66"/>
    <x v="129"/>
    <n v="0"/>
    <x v="11"/>
    <x v="2"/>
  </r>
  <r>
    <x v="66"/>
    <x v="130"/>
    <n v="15.436241610738255"/>
    <x v="11"/>
    <x v="2"/>
  </r>
  <r>
    <x v="66"/>
    <x v="131"/>
    <n v="41.61073825503356"/>
    <x v="11"/>
    <x v="2"/>
  </r>
  <r>
    <x v="66"/>
    <x v="4"/>
    <n v="7.3825503355704694"/>
    <x v="11"/>
    <x v="2"/>
  </r>
  <r>
    <x v="61"/>
    <x v="127"/>
    <n v="33.333333333333336"/>
    <x v="12"/>
    <x v="2"/>
  </r>
  <r>
    <x v="61"/>
    <x v="128"/>
    <n v="3.4188034188034186"/>
    <x v="12"/>
    <x v="2"/>
  </r>
  <r>
    <x v="61"/>
    <x v="129"/>
    <n v="8.5470085470085468"/>
    <x v="12"/>
    <x v="2"/>
  </r>
  <r>
    <x v="61"/>
    <x v="130"/>
    <n v="30.76923076923077"/>
    <x v="12"/>
    <x v="2"/>
  </r>
  <r>
    <x v="61"/>
    <x v="131"/>
    <n v="18.803418803418804"/>
    <x v="12"/>
    <x v="2"/>
  </r>
  <r>
    <x v="61"/>
    <x v="4"/>
    <n v="5.982905982905983"/>
    <x v="12"/>
    <x v="2"/>
  </r>
  <r>
    <x v="62"/>
    <x v="127"/>
    <n v="16.949152542372882"/>
    <x v="12"/>
    <x v="2"/>
  </r>
  <r>
    <x v="62"/>
    <x v="128"/>
    <n v="0"/>
    <x v="12"/>
    <x v="2"/>
  </r>
  <r>
    <x v="62"/>
    <x v="129"/>
    <n v="1.6949152542372881"/>
    <x v="12"/>
    <x v="2"/>
  </r>
  <r>
    <x v="62"/>
    <x v="130"/>
    <n v="55.932203389830505"/>
    <x v="12"/>
    <x v="2"/>
  </r>
  <r>
    <x v="62"/>
    <x v="131"/>
    <n v="19.491525423728813"/>
    <x v="12"/>
    <x v="2"/>
  </r>
  <r>
    <x v="62"/>
    <x v="4"/>
    <n v="5.9322033898305087"/>
    <x v="12"/>
    <x v="2"/>
  </r>
  <r>
    <x v="63"/>
    <x v="127"/>
    <n v="20.338983050847457"/>
    <x v="12"/>
    <x v="2"/>
  </r>
  <r>
    <x v="63"/>
    <x v="128"/>
    <n v="0.84745762711864403"/>
    <x v="12"/>
    <x v="2"/>
  </r>
  <r>
    <x v="63"/>
    <x v="129"/>
    <n v="2.5423728813559321"/>
    <x v="12"/>
    <x v="2"/>
  </r>
  <r>
    <x v="63"/>
    <x v="130"/>
    <n v="50.847457627118644"/>
    <x v="12"/>
    <x v="2"/>
  </r>
  <r>
    <x v="63"/>
    <x v="131"/>
    <n v="19.491525423728813"/>
    <x v="12"/>
    <x v="2"/>
  </r>
  <r>
    <x v="63"/>
    <x v="4"/>
    <n v="5.9322033898305087"/>
    <x v="12"/>
    <x v="2"/>
  </r>
  <r>
    <x v="64"/>
    <x v="127"/>
    <n v="16.101694915254239"/>
    <x v="12"/>
    <x v="2"/>
  </r>
  <r>
    <x v="64"/>
    <x v="128"/>
    <n v="1.6949152542372881"/>
    <x v="12"/>
    <x v="2"/>
  </r>
  <r>
    <x v="64"/>
    <x v="129"/>
    <n v="2.5423728813559321"/>
    <x v="12"/>
    <x v="2"/>
  </r>
  <r>
    <x v="64"/>
    <x v="130"/>
    <n v="55.084745762711862"/>
    <x v="12"/>
    <x v="2"/>
  </r>
  <r>
    <x v="64"/>
    <x v="131"/>
    <n v="19.491525423728813"/>
    <x v="12"/>
    <x v="2"/>
  </r>
  <r>
    <x v="64"/>
    <x v="4"/>
    <n v="5.9322033898305087"/>
    <x v="12"/>
    <x v="2"/>
  </r>
  <r>
    <x v="65"/>
    <x v="127"/>
    <n v="6.7796610169491522"/>
    <x v="12"/>
    <x v="2"/>
  </r>
  <r>
    <x v="65"/>
    <x v="128"/>
    <n v="0"/>
    <x v="12"/>
    <x v="2"/>
  </r>
  <r>
    <x v="65"/>
    <x v="129"/>
    <n v="0"/>
    <x v="12"/>
    <x v="2"/>
  </r>
  <r>
    <x v="65"/>
    <x v="130"/>
    <n v="67.79661016949153"/>
    <x v="12"/>
    <x v="2"/>
  </r>
  <r>
    <x v="65"/>
    <x v="131"/>
    <n v="19.491525423728813"/>
    <x v="12"/>
    <x v="2"/>
  </r>
  <r>
    <x v="65"/>
    <x v="4"/>
    <n v="5.9322033898305087"/>
    <x v="12"/>
    <x v="2"/>
  </r>
  <r>
    <x v="66"/>
    <x v="127"/>
    <n v="32.203389830508478"/>
    <x v="12"/>
    <x v="2"/>
  </r>
  <r>
    <x v="66"/>
    <x v="128"/>
    <n v="16.949152542372882"/>
    <x v="12"/>
    <x v="2"/>
  </r>
  <r>
    <x v="66"/>
    <x v="129"/>
    <n v="0.84745762711864403"/>
    <x v="12"/>
    <x v="2"/>
  </r>
  <r>
    <x v="66"/>
    <x v="130"/>
    <n v="25.423728813559322"/>
    <x v="12"/>
    <x v="2"/>
  </r>
  <r>
    <x v="66"/>
    <x v="131"/>
    <n v="19.491525423728813"/>
    <x v="12"/>
    <x v="2"/>
  </r>
  <r>
    <x v="66"/>
    <x v="4"/>
    <n v="5.9322033898305087"/>
    <x v="12"/>
    <x v="2"/>
  </r>
  <r>
    <x v="61"/>
    <x v="127"/>
    <n v="36.363636363636367"/>
    <x v="13"/>
    <x v="2"/>
  </r>
  <r>
    <x v="61"/>
    <x v="128"/>
    <n v="5.1948051948051948"/>
    <x v="13"/>
    <x v="2"/>
  </r>
  <r>
    <x v="61"/>
    <x v="129"/>
    <n v="3.8961038961038961"/>
    <x v="13"/>
    <x v="2"/>
  </r>
  <r>
    <x v="61"/>
    <x v="130"/>
    <n v="31.168831168831169"/>
    <x v="13"/>
    <x v="2"/>
  </r>
  <r>
    <x v="61"/>
    <x v="131"/>
    <n v="22.077922077922079"/>
    <x v="13"/>
    <x v="2"/>
  </r>
  <r>
    <x v="61"/>
    <x v="4"/>
    <n v="1.2987012987012987"/>
    <x v="13"/>
    <x v="2"/>
  </r>
  <r>
    <x v="62"/>
    <x v="127"/>
    <n v="10.38961038961039"/>
    <x v="13"/>
    <x v="2"/>
  </r>
  <r>
    <x v="62"/>
    <x v="128"/>
    <n v="1.2987012987012987"/>
    <x v="13"/>
    <x v="2"/>
  </r>
  <r>
    <x v="62"/>
    <x v="129"/>
    <n v="1.2987012987012987"/>
    <x v="13"/>
    <x v="2"/>
  </r>
  <r>
    <x v="62"/>
    <x v="130"/>
    <n v="63.636363636363633"/>
    <x v="13"/>
    <x v="2"/>
  </r>
  <r>
    <x v="62"/>
    <x v="131"/>
    <n v="22.077922077922079"/>
    <x v="13"/>
    <x v="2"/>
  </r>
  <r>
    <x v="62"/>
    <x v="4"/>
    <n v="1.2987012987012987"/>
    <x v="13"/>
    <x v="2"/>
  </r>
  <r>
    <x v="63"/>
    <x v="127"/>
    <n v="11.688311688311689"/>
    <x v="13"/>
    <x v="2"/>
  </r>
  <r>
    <x v="63"/>
    <x v="128"/>
    <n v="1.2987012987012987"/>
    <x v="13"/>
    <x v="2"/>
  </r>
  <r>
    <x v="63"/>
    <x v="129"/>
    <n v="1.2987012987012987"/>
    <x v="13"/>
    <x v="2"/>
  </r>
  <r>
    <x v="63"/>
    <x v="130"/>
    <n v="62.337662337662337"/>
    <x v="13"/>
    <x v="2"/>
  </r>
  <r>
    <x v="63"/>
    <x v="131"/>
    <n v="22.077922077922079"/>
    <x v="13"/>
    <x v="2"/>
  </r>
  <r>
    <x v="63"/>
    <x v="4"/>
    <n v="1.2987012987012987"/>
    <x v="13"/>
    <x v="2"/>
  </r>
  <r>
    <x v="64"/>
    <x v="127"/>
    <n v="11.688311688311689"/>
    <x v="13"/>
    <x v="2"/>
  </r>
  <r>
    <x v="64"/>
    <x v="128"/>
    <n v="1.2987012987012987"/>
    <x v="13"/>
    <x v="2"/>
  </r>
  <r>
    <x v="64"/>
    <x v="129"/>
    <n v="1.2987012987012987"/>
    <x v="13"/>
    <x v="2"/>
  </r>
  <r>
    <x v="64"/>
    <x v="130"/>
    <n v="62.337662337662337"/>
    <x v="13"/>
    <x v="2"/>
  </r>
  <r>
    <x v="64"/>
    <x v="131"/>
    <n v="22.077922077922079"/>
    <x v="13"/>
    <x v="2"/>
  </r>
  <r>
    <x v="64"/>
    <x v="4"/>
    <n v="1.2987012987012987"/>
    <x v="13"/>
    <x v="2"/>
  </r>
  <r>
    <x v="65"/>
    <x v="127"/>
    <n v="14.285714285714286"/>
    <x v="13"/>
    <x v="2"/>
  </r>
  <r>
    <x v="65"/>
    <x v="128"/>
    <n v="1.2987012987012987"/>
    <x v="13"/>
    <x v="2"/>
  </r>
  <r>
    <x v="65"/>
    <x v="129"/>
    <n v="0"/>
    <x v="13"/>
    <x v="2"/>
  </r>
  <r>
    <x v="65"/>
    <x v="130"/>
    <n v="61.038961038961041"/>
    <x v="13"/>
    <x v="2"/>
  </r>
  <r>
    <x v="65"/>
    <x v="131"/>
    <n v="22.077922077922079"/>
    <x v="13"/>
    <x v="2"/>
  </r>
  <r>
    <x v="65"/>
    <x v="4"/>
    <n v="1.2987012987012987"/>
    <x v="13"/>
    <x v="2"/>
  </r>
  <r>
    <x v="66"/>
    <x v="127"/>
    <n v="37.662337662337663"/>
    <x v="13"/>
    <x v="2"/>
  </r>
  <r>
    <x v="66"/>
    <x v="128"/>
    <n v="14.285714285714286"/>
    <x v="13"/>
    <x v="2"/>
  </r>
  <r>
    <x v="66"/>
    <x v="129"/>
    <n v="6.4935064935064934"/>
    <x v="13"/>
    <x v="2"/>
  </r>
  <r>
    <x v="66"/>
    <x v="130"/>
    <n v="18.181818181818183"/>
    <x v="13"/>
    <x v="2"/>
  </r>
  <r>
    <x v="66"/>
    <x v="131"/>
    <n v="22.077922077922079"/>
    <x v="13"/>
    <x v="2"/>
  </r>
  <r>
    <x v="66"/>
    <x v="4"/>
    <n v="1.2987012987012987"/>
    <x v="13"/>
    <x v="2"/>
  </r>
  <r>
    <x v="61"/>
    <x v="127"/>
    <n v="8.3333333333333339"/>
    <x v="14"/>
    <x v="2"/>
  </r>
  <r>
    <x v="61"/>
    <x v="128"/>
    <n v="3.5714285714285716"/>
    <x v="14"/>
    <x v="2"/>
  </r>
  <r>
    <x v="61"/>
    <x v="129"/>
    <n v="8.3333333333333339"/>
    <x v="14"/>
    <x v="2"/>
  </r>
  <r>
    <x v="61"/>
    <x v="130"/>
    <n v="13.095238095238095"/>
    <x v="14"/>
    <x v="2"/>
  </r>
  <r>
    <x v="61"/>
    <x v="131"/>
    <n v="52.38095238095238"/>
    <x v="14"/>
    <x v="2"/>
  </r>
  <r>
    <x v="61"/>
    <x v="4"/>
    <n v="14.285714285714286"/>
    <x v="14"/>
    <x v="2"/>
  </r>
  <r>
    <x v="62"/>
    <x v="127"/>
    <n v="2.3809523809523809"/>
    <x v="14"/>
    <x v="2"/>
  </r>
  <r>
    <x v="62"/>
    <x v="128"/>
    <n v="1.1904761904761905"/>
    <x v="14"/>
    <x v="2"/>
  </r>
  <r>
    <x v="62"/>
    <x v="129"/>
    <n v="0"/>
    <x v="14"/>
    <x v="2"/>
  </r>
  <r>
    <x v="62"/>
    <x v="130"/>
    <n v="29.761904761904763"/>
    <x v="14"/>
    <x v="2"/>
  </r>
  <r>
    <x v="62"/>
    <x v="131"/>
    <n v="52.38095238095238"/>
    <x v="14"/>
    <x v="2"/>
  </r>
  <r>
    <x v="62"/>
    <x v="4"/>
    <n v="14.285714285714286"/>
    <x v="14"/>
    <x v="2"/>
  </r>
  <r>
    <x v="63"/>
    <x v="127"/>
    <n v="0"/>
    <x v="14"/>
    <x v="2"/>
  </r>
  <r>
    <x v="63"/>
    <x v="128"/>
    <n v="2.3809523809523809"/>
    <x v="14"/>
    <x v="2"/>
  </r>
  <r>
    <x v="63"/>
    <x v="129"/>
    <n v="0"/>
    <x v="14"/>
    <x v="2"/>
  </r>
  <r>
    <x v="63"/>
    <x v="130"/>
    <n v="30.952380952380953"/>
    <x v="14"/>
    <x v="2"/>
  </r>
  <r>
    <x v="63"/>
    <x v="131"/>
    <n v="52.38095238095238"/>
    <x v="14"/>
    <x v="2"/>
  </r>
  <r>
    <x v="63"/>
    <x v="4"/>
    <n v="14.285714285714286"/>
    <x v="14"/>
    <x v="2"/>
  </r>
  <r>
    <x v="64"/>
    <x v="127"/>
    <n v="1.1904761904761905"/>
    <x v="14"/>
    <x v="2"/>
  </r>
  <r>
    <x v="64"/>
    <x v="128"/>
    <n v="3.5714285714285716"/>
    <x v="14"/>
    <x v="2"/>
  </r>
  <r>
    <x v="64"/>
    <x v="129"/>
    <n v="1.1904761904761905"/>
    <x v="14"/>
    <x v="2"/>
  </r>
  <r>
    <x v="64"/>
    <x v="130"/>
    <n v="27.38095238095238"/>
    <x v="14"/>
    <x v="2"/>
  </r>
  <r>
    <x v="64"/>
    <x v="131"/>
    <n v="52.38095238095238"/>
    <x v="14"/>
    <x v="2"/>
  </r>
  <r>
    <x v="64"/>
    <x v="4"/>
    <n v="14.285714285714286"/>
    <x v="14"/>
    <x v="2"/>
  </r>
  <r>
    <x v="65"/>
    <x v="127"/>
    <n v="0"/>
    <x v="14"/>
    <x v="2"/>
  </r>
  <r>
    <x v="65"/>
    <x v="128"/>
    <n v="0"/>
    <x v="14"/>
    <x v="2"/>
  </r>
  <r>
    <x v="65"/>
    <x v="129"/>
    <n v="0"/>
    <x v="14"/>
    <x v="2"/>
  </r>
  <r>
    <x v="65"/>
    <x v="130"/>
    <n v="33.333333333333336"/>
    <x v="14"/>
    <x v="2"/>
  </r>
  <r>
    <x v="65"/>
    <x v="131"/>
    <n v="52.38095238095238"/>
    <x v="14"/>
    <x v="2"/>
  </r>
  <r>
    <x v="65"/>
    <x v="4"/>
    <n v="14.285714285714286"/>
    <x v="14"/>
    <x v="2"/>
  </r>
  <r>
    <x v="66"/>
    <x v="127"/>
    <n v="7.1428571428571432"/>
    <x v="14"/>
    <x v="2"/>
  </r>
  <r>
    <x v="66"/>
    <x v="128"/>
    <n v="5.9523809523809526"/>
    <x v="14"/>
    <x v="2"/>
  </r>
  <r>
    <x v="66"/>
    <x v="129"/>
    <n v="0"/>
    <x v="14"/>
    <x v="2"/>
  </r>
  <r>
    <x v="66"/>
    <x v="130"/>
    <n v="20.238095238095237"/>
    <x v="14"/>
    <x v="2"/>
  </r>
  <r>
    <x v="66"/>
    <x v="131"/>
    <n v="52.38095238095238"/>
    <x v="14"/>
    <x v="2"/>
  </r>
  <r>
    <x v="66"/>
    <x v="4"/>
    <n v="14.285714285714286"/>
    <x v="14"/>
    <x v="2"/>
  </r>
  <r>
    <x v="61"/>
    <x v="127"/>
    <n v="35.483870967741936"/>
    <x v="15"/>
    <x v="2"/>
  </r>
  <r>
    <x v="61"/>
    <x v="128"/>
    <n v="10.75268817204301"/>
    <x v="15"/>
    <x v="2"/>
  </r>
  <r>
    <x v="61"/>
    <x v="129"/>
    <n v="5.376344086021505"/>
    <x v="15"/>
    <x v="2"/>
  </r>
  <r>
    <x v="61"/>
    <x v="130"/>
    <n v="24.731182795698924"/>
    <x v="15"/>
    <x v="2"/>
  </r>
  <r>
    <x v="61"/>
    <x v="131"/>
    <n v="12.903225806451612"/>
    <x v="15"/>
    <x v="2"/>
  </r>
  <r>
    <x v="61"/>
    <x v="4"/>
    <n v="10.75268817204301"/>
    <x v="15"/>
    <x v="2"/>
  </r>
  <r>
    <x v="62"/>
    <x v="127"/>
    <n v="9.67741935483871"/>
    <x v="15"/>
    <x v="2"/>
  </r>
  <r>
    <x v="62"/>
    <x v="128"/>
    <n v="4.301075268817204"/>
    <x v="15"/>
    <x v="2"/>
  </r>
  <r>
    <x v="62"/>
    <x v="129"/>
    <n v="0"/>
    <x v="15"/>
    <x v="2"/>
  </r>
  <r>
    <x v="62"/>
    <x v="130"/>
    <n v="62.365591397849464"/>
    <x v="15"/>
    <x v="2"/>
  </r>
  <r>
    <x v="62"/>
    <x v="131"/>
    <n v="12.903225806451612"/>
    <x v="15"/>
    <x v="2"/>
  </r>
  <r>
    <x v="62"/>
    <x v="4"/>
    <n v="10.75268817204301"/>
    <x v="15"/>
    <x v="2"/>
  </r>
  <r>
    <x v="63"/>
    <x v="127"/>
    <n v="8.6021505376344081"/>
    <x v="15"/>
    <x v="2"/>
  </r>
  <r>
    <x v="63"/>
    <x v="128"/>
    <n v="5.376344086021505"/>
    <x v="15"/>
    <x v="2"/>
  </r>
  <r>
    <x v="63"/>
    <x v="129"/>
    <n v="1.075268817204301"/>
    <x v="15"/>
    <x v="2"/>
  </r>
  <r>
    <x v="63"/>
    <x v="130"/>
    <n v="61.29032258064516"/>
    <x v="15"/>
    <x v="2"/>
  </r>
  <r>
    <x v="63"/>
    <x v="131"/>
    <n v="12.903225806451612"/>
    <x v="15"/>
    <x v="2"/>
  </r>
  <r>
    <x v="63"/>
    <x v="4"/>
    <n v="10.75268817204301"/>
    <x v="15"/>
    <x v="2"/>
  </r>
  <r>
    <x v="64"/>
    <x v="127"/>
    <n v="9.67741935483871"/>
    <x v="15"/>
    <x v="2"/>
  </r>
  <r>
    <x v="64"/>
    <x v="128"/>
    <n v="7.5268817204301079"/>
    <x v="15"/>
    <x v="2"/>
  </r>
  <r>
    <x v="64"/>
    <x v="129"/>
    <n v="2.150537634408602"/>
    <x v="15"/>
    <x v="2"/>
  </r>
  <r>
    <x v="64"/>
    <x v="130"/>
    <n v="56.98924731182796"/>
    <x v="15"/>
    <x v="2"/>
  </r>
  <r>
    <x v="64"/>
    <x v="131"/>
    <n v="12.903225806451612"/>
    <x v="15"/>
    <x v="2"/>
  </r>
  <r>
    <x v="64"/>
    <x v="4"/>
    <n v="10.75268817204301"/>
    <x v="15"/>
    <x v="2"/>
  </r>
  <r>
    <x v="65"/>
    <x v="127"/>
    <n v="5.376344086021505"/>
    <x v="15"/>
    <x v="2"/>
  </r>
  <r>
    <x v="65"/>
    <x v="128"/>
    <n v="5.376344086021505"/>
    <x v="15"/>
    <x v="2"/>
  </r>
  <r>
    <x v="65"/>
    <x v="129"/>
    <n v="0"/>
    <x v="15"/>
    <x v="2"/>
  </r>
  <r>
    <x v="65"/>
    <x v="130"/>
    <n v="65.591397849462368"/>
    <x v="15"/>
    <x v="2"/>
  </r>
  <r>
    <x v="65"/>
    <x v="131"/>
    <n v="12.903225806451612"/>
    <x v="15"/>
    <x v="2"/>
  </r>
  <r>
    <x v="65"/>
    <x v="4"/>
    <n v="10.75268817204301"/>
    <x v="15"/>
    <x v="2"/>
  </r>
  <r>
    <x v="66"/>
    <x v="127"/>
    <n v="30.107526881720432"/>
    <x v="15"/>
    <x v="2"/>
  </r>
  <r>
    <x v="66"/>
    <x v="128"/>
    <n v="24.731182795698924"/>
    <x v="15"/>
    <x v="2"/>
  </r>
  <r>
    <x v="66"/>
    <x v="129"/>
    <n v="1.075268817204301"/>
    <x v="15"/>
    <x v="2"/>
  </r>
  <r>
    <x v="66"/>
    <x v="130"/>
    <n v="20.43010752688172"/>
    <x v="15"/>
    <x v="2"/>
  </r>
  <r>
    <x v="66"/>
    <x v="131"/>
    <n v="12.903225806451612"/>
    <x v="15"/>
    <x v="2"/>
  </r>
  <r>
    <x v="66"/>
    <x v="4"/>
    <n v="10.75268817204301"/>
    <x v="15"/>
    <x v="2"/>
  </r>
  <r>
    <x v="61"/>
    <x v="127"/>
    <n v="42.603550295857985"/>
    <x v="16"/>
    <x v="2"/>
  </r>
  <r>
    <x v="61"/>
    <x v="128"/>
    <n v="8.8757396449704142"/>
    <x v="16"/>
    <x v="2"/>
  </r>
  <r>
    <x v="61"/>
    <x v="129"/>
    <n v="7.6923076923076925"/>
    <x v="16"/>
    <x v="2"/>
  </r>
  <r>
    <x v="61"/>
    <x v="130"/>
    <n v="21.893491124260354"/>
    <x v="16"/>
    <x v="2"/>
  </r>
  <r>
    <x v="61"/>
    <x v="131"/>
    <n v="14.792899408284024"/>
    <x v="16"/>
    <x v="2"/>
  </r>
  <r>
    <x v="61"/>
    <x v="4"/>
    <n v="4.1420118343195265"/>
    <x v="16"/>
    <x v="2"/>
  </r>
  <r>
    <x v="62"/>
    <x v="127"/>
    <n v="19.886363636363637"/>
    <x v="16"/>
    <x v="2"/>
  </r>
  <r>
    <x v="62"/>
    <x v="128"/>
    <n v="1.7045454545454546"/>
    <x v="16"/>
    <x v="2"/>
  </r>
  <r>
    <x v="62"/>
    <x v="129"/>
    <n v="2.2727272727272729"/>
    <x v="16"/>
    <x v="2"/>
  </r>
  <r>
    <x v="62"/>
    <x v="130"/>
    <n v="55.113636363636367"/>
    <x v="16"/>
    <x v="2"/>
  </r>
  <r>
    <x v="62"/>
    <x v="131"/>
    <n v="15.909090909090908"/>
    <x v="16"/>
    <x v="2"/>
  </r>
  <r>
    <x v="62"/>
    <x v="4"/>
    <n v="5.1136363636363633"/>
    <x v="16"/>
    <x v="2"/>
  </r>
  <r>
    <x v="63"/>
    <x v="127"/>
    <n v="14.204545454545455"/>
    <x v="16"/>
    <x v="2"/>
  </r>
  <r>
    <x v="63"/>
    <x v="128"/>
    <n v="3.9772727272727271"/>
    <x v="16"/>
    <x v="2"/>
  </r>
  <r>
    <x v="63"/>
    <x v="129"/>
    <n v="1.1363636363636365"/>
    <x v="16"/>
    <x v="2"/>
  </r>
  <r>
    <x v="63"/>
    <x v="130"/>
    <n v="59.659090909090907"/>
    <x v="16"/>
    <x v="2"/>
  </r>
  <r>
    <x v="63"/>
    <x v="131"/>
    <n v="15.909090909090908"/>
    <x v="16"/>
    <x v="2"/>
  </r>
  <r>
    <x v="63"/>
    <x v="4"/>
    <n v="5.1136363636363633"/>
    <x v="16"/>
    <x v="2"/>
  </r>
  <r>
    <x v="64"/>
    <x v="127"/>
    <n v="22.413793103448278"/>
    <x v="16"/>
    <x v="2"/>
  </r>
  <r>
    <x v="64"/>
    <x v="128"/>
    <n v="4.0229885057471266"/>
    <x v="16"/>
    <x v="2"/>
  </r>
  <r>
    <x v="64"/>
    <x v="129"/>
    <n v="0.57471264367816088"/>
    <x v="16"/>
    <x v="2"/>
  </r>
  <r>
    <x v="64"/>
    <x v="130"/>
    <n v="52.298850574712645"/>
    <x v="16"/>
    <x v="2"/>
  </r>
  <r>
    <x v="64"/>
    <x v="131"/>
    <n v="16.091954022988507"/>
    <x v="16"/>
    <x v="2"/>
  </r>
  <r>
    <x v="64"/>
    <x v="4"/>
    <n v="4.5977011494252871"/>
    <x v="16"/>
    <x v="2"/>
  </r>
  <r>
    <x v="65"/>
    <x v="127"/>
    <n v="10.227272727272727"/>
    <x v="16"/>
    <x v="2"/>
  </r>
  <r>
    <x v="65"/>
    <x v="128"/>
    <n v="2.8409090909090908"/>
    <x v="16"/>
    <x v="2"/>
  </r>
  <r>
    <x v="65"/>
    <x v="129"/>
    <n v="0.56818181818181823"/>
    <x v="16"/>
    <x v="2"/>
  </r>
  <r>
    <x v="65"/>
    <x v="130"/>
    <n v="65.340909090909093"/>
    <x v="16"/>
    <x v="2"/>
  </r>
  <r>
    <x v="65"/>
    <x v="131"/>
    <n v="15.909090909090908"/>
    <x v="16"/>
    <x v="2"/>
  </r>
  <r>
    <x v="65"/>
    <x v="4"/>
    <n v="5.1136363636363633"/>
    <x v="16"/>
    <x v="2"/>
  </r>
  <r>
    <x v="66"/>
    <x v="127"/>
    <n v="37.5"/>
    <x v="16"/>
    <x v="2"/>
  </r>
  <r>
    <x v="66"/>
    <x v="128"/>
    <n v="18.75"/>
    <x v="16"/>
    <x v="2"/>
  </r>
  <r>
    <x v="66"/>
    <x v="129"/>
    <n v="1.1363636363636365"/>
    <x v="16"/>
    <x v="2"/>
  </r>
  <r>
    <x v="66"/>
    <x v="130"/>
    <n v="21.59090909090909"/>
    <x v="16"/>
    <x v="2"/>
  </r>
  <r>
    <x v="66"/>
    <x v="131"/>
    <n v="15.909090909090908"/>
    <x v="16"/>
    <x v="2"/>
  </r>
  <r>
    <x v="66"/>
    <x v="4"/>
    <n v="5.1136363636363633"/>
    <x v="16"/>
    <x v="2"/>
  </r>
  <r>
    <x v="61"/>
    <x v="127"/>
    <n v="18.463866818009837"/>
    <x v="0"/>
    <x v="3"/>
  </r>
  <r>
    <x v="61"/>
    <x v="128"/>
    <n v="4.4457056375331065"/>
    <x v="0"/>
    <x v="3"/>
  </r>
  <r>
    <x v="61"/>
    <x v="129"/>
    <n v="5.8077941732879301"/>
    <x v="0"/>
    <x v="3"/>
  </r>
  <r>
    <x v="61"/>
    <x v="130"/>
    <n v="27.222852818766555"/>
    <x v="0"/>
    <x v="3"/>
  </r>
  <r>
    <x v="61"/>
    <x v="131"/>
    <n v="28.963299281119941"/>
    <x v="0"/>
    <x v="3"/>
  </r>
  <r>
    <x v="61"/>
    <x v="4"/>
    <n v="15.418085508891412"/>
    <x v="0"/>
    <x v="3"/>
  </r>
  <r>
    <x v="62"/>
    <x v="127"/>
    <n v="7.8148425787106444"/>
    <x v="0"/>
    <x v="3"/>
  </r>
  <r>
    <x v="62"/>
    <x v="128"/>
    <n v="0.91829085457271364"/>
    <x v="0"/>
    <x v="3"/>
  </r>
  <r>
    <x v="62"/>
    <x v="129"/>
    <n v="0.80584707646176912"/>
    <x v="0"/>
    <x v="3"/>
  </r>
  <r>
    <x v="62"/>
    <x v="130"/>
    <n v="46.270614692653673"/>
    <x v="0"/>
    <x v="3"/>
  </r>
  <r>
    <x v="62"/>
    <x v="131"/>
    <n v="28.954272863568217"/>
    <x v="0"/>
    <x v="3"/>
  </r>
  <r>
    <x v="62"/>
    <x v="4"/>
    <n v="15.292353823088456"/>
    <x v="0"/>
    <x v="3"/>
  </r>
  <r>
    <x v="63"/>
    <x v="127"/>
    <n v="7.6735459662288932"/>
    <x v="0"/>
    <x v="3"/>
  </r>
  <r>
    <x v="63"/>
    <x v="128"/>
    <n v="3.2082551594746715"/>
    <x v="0"/>
    <x v="3"/>
  </r>
  <r>
    <x v="63"/>
    <x v="129"/>
    <n v="0.80675422138836772"/>
    <x v="0"/>
    <x v="3"/>
  </r>
  <r>
    <x v="63"/>
    <x v="130"/>
    <n v="44.090056285178235"/>
    <x v="0"/>
    <x v="3"/>
  </r>
  <r>
    <x v="63"/>
    <x v="131"/>
    <n v="28.930581613508444"/>
    <x v="0"/>
    <x v="3"/>
  </r>
  <r>
    <x v="63"/>
    <x v="4"/>
    <n v="15.328330206378986"/>
    <x v="0"/>
    <x v="3"/>
  </r>
  <r>
    <x v="64"/>
    <x v="127"/>
    <n v="9.4126506024096379"/>
    <x v="0"/>
    <x v="3"/>
  </r>
  <r>
    <x v="64"/>
    <x v="128"/>
    <n v="2.0519578313253013"/>
    <x v="0"/>
    <x v="3"/>
  </r>
  <r>
    <x v="64"/>
    <x v="129"/>
    <n v="1.7319277108433735"/>
    <x v="0"/>
    <x v="3"/>
  </r>
  <r>
    <x v="64"/>
    <x v="130"/>
    <n v="42.46987951807229"/>
    <x v="0"/>
    <x v="3"/>
  </r>
  <r>
    <x v="64"/>
    <x v="131"/>
    <n v="29.009789156626507"/>
    <x v="0"/>
    <x v="3"/>
  </r>
  <r>
    <x v="64"/>
    <x v="4"/>
    <n v="15.361445783132529"/>
    <x v="0"/>
    <x v="3"/>
  </r>
  <r>
    <x v="65"/>
    <x v="127"/>
    <n v="5.3973013493253372"/>
    <x v="0"/>
    <x v="3"/>
  </r>
  <r>
    <x v="65"/>
    <x v="128"/>
    <n v="1.7616191904047975"/>
    <x v="0"/>
    <x v="3"/>
  </r>
  <r>
    <x v="65"/>
    <x v="129"/>
    <n v="0.46851574212893554"/>
    <x v="0"/>
    <x v="3"/>
  </r>
  <r>
    <x v="65"/>
    <x v="130"/>
    <n v="48.125937031484256"/>
    <x v="0"/>
    <x v="3"/>
  </r>
  <r>
    <x v="65"/>
    <x v="131"/>
    <n v="28.954272863568217"/>
    <x v="0"/>
    <x v="3"/>
  </r>
  <r>
    <x v="65"/>
    <x v="4"/>
    <n v="15.311094452773613"/>
    <x v="0"/>
    <x v="3"/>
  </r>
  <r>
    <x v="66"/>
    <x v="127"/>
    <n v="23.692596063730086"/>
    <x v="0"/>
    <x v="3"/>
  </r>
  <r>
    <x v="66"/>
    <x v="128"/>
    <n v="13.008434864104967"/>
    <x v="0"/>
    <x v="3"/>
  </r>
  <r>
    <x v="66"/>
    <x v="129"/>
    <n v="1.6494845360824741"/>
    <x v="0"/>
    <x v="3"/>
  </r>
  <r>
    <x v="66"/>
    <x v="130"/>
    <n v="17.544517338331772"/>
    <x v="0"/>
    <x v="3"/>
  </r>
  <r>
    <x v="66"/>
    <x v="131"/>
    <n v="28.959700093720713"/>
    <x v="0"/>
    <x v="3"/>
  </r>
  <r>
    <x v="66"/>
    <x v="4"/>
    <n v="15.313964386129335"/>
    <x v="0"/>
    <x v="3"/>
  </r>
  <r>
    <x v="61"/>
    <x v="127"/>
    <n v="40.347666971637693"/>
    <x v="1"/>
    <x v="3"/>
  </r>
  <r>
    <x v="61"/>
    <x v="128"/>
    <n v="5.1235132662397076"/>
    <x v="1"/>
    <x v="3"/>
  </r>
  <r>
    <x v="61"/>
    <x v="129"/>
    <n v="8.6916742909423608"/>
    <x v="1"/>
    <x v="3"/>
  </r>
  <r>
    <x v="61"/>
    <x v="130"/>
    <n v="26.989935956084171"/>
    <x v="1"/>
    <x v="3"/>
  </r>
  <r>
    <x v="61"/>
    <x v="131"/>
    <n v="14.455626715462031"/>
    <x v="1"/>
    <x v="3"/>
  </r>
  <r>
    <x v="61"/>
    <x v="4"/>
    <n v="5.2150045745654161"/>
    <x v="1"/>
    <x v="3"/>
  </r>
  <r>
    <x v="62"/>
    <x v="127"/>
    <n v="21.020228671943713"/>
    <x v="1"/>
    <x v="3"/>
  </r>
  <r>
    <x v="62"/>
    <x v="128"/>
    <n v="1.3192612137203166"/>
    <x v="1"/>
    <x v="3"/>
  </r>
  <r>
    <x v="62"/>
    <x v="129"/>
    <n v="1.4072119613016711"/>
    <x v="1"/>
    <x v="3"/>
  </r>
  <r>
    <x v="62"/>
    <x v="130"/>
    <n v="56.3764291996482"/>
    <x v="1"/>
    <x v="3"/>
  </r>
  <r>
    <x v="62"/>
    <x v="131"/>
    <n v="14.951627088830255"/>
    <x v="1"/>
    <x v="3"/>
  </r>
  <r>
    <x v="62"/>
    <x v="4"/>
    <n v="5.1011433597185576"/>
    <x v="1"/>
    <x v="3"/>
  </r>
  <r>
    <x v="63"/>
    <x v="127"/>
    <n v="18.959435626102294"/>
    <x v="1"/>
    <x v="3"/>
  </r>
  <r>
    <x v="63"/>
    <x v="128"/>
    <n v="5.0264550264550261"/>
    <x v="1"/>
    <x v="3"/>
  </r>
  <r>
    <x v="63"/>
    <x v="129"/>
    <n v="0.9700176366843033"/>
    <x v="1"/>
    <x v="3"/>
  </r>
  <r>
    <x v="63"/>
    <x v="130"/>
    <n v="55.114638447971778"/>
    <x v="1"/>
    <x v="3"/>
  </r>
  <r>
    <x v="63"/>
    <x v="131"/>
    <n v="14.814814814814815"/>
    <x v="1"/>
    <x v="3"/>
  </r>
  <r>
    <x v="63"/>
    <x v="4"/>
    <n v="5.2028218694885364"/>
    <x v="1"/>
    <x v="3"/>
  </r>
  <r>
    <x v="64"/>
    <x v="127"/>
    <n v="22.271914132379248"/>
    <x v="1"/>
    <x v="3"/>
  </r>
  <r>
    <x v="64"/>
    <x v="128"/>
    <n v="2.5939177101967799"/>
    <x v="1"/>
    <x v="3"/>
  </r>
  <r>
    <x v="64"/>
    <x v="129"/>
    <n v="3.1305903398926653"/>
    <x v="1"/>
    <x v="3"/>
  </r>
  <r>
    <x v="64"/>
    <x v="130"/>
    <n v="51.967799642218246"/>
    <x v="1"/>
    <x v="3"/>
  </r>
  <r>
    <x v="64"/>
    <x v="131"/>
    <n v="14.847942754919499"/>
    <x v="1"/>
    <x v="3"/>
  </r>
  <r>
    <x v="64"/>
    <x v="4"/>
    <n v="5.1878354203935597"/>
    <x v="1"/>
    <x v="3"/>
  </r>
  <r>
    <x v="65"/>
    <x v="127"/>
    <n v="9.9384344766930521"/>
    <x v="1"/>
    <x v="3"/>
  </r>
  <r>
    <x v="65"/>
    <x v="128"/>
    <n v="2.0228671943711523"/>
    <x v="1"/>
    <x v="3"/>
  </r>
  <r>
    <x v="65"/>
    <x v="129"/>
    <n v="0.43975373790677219"/>
    <x v="1"/>
    <x v="3"/>
  </r>
  <r>
    <x v="65"/>
    <x v="130"/>
    <n v="67.458223394898852"/>
    <x v="1"/>
    <x v="3"/>
  </r>
  <r>
    <x v="65"/>
    <x v="131"/>
    <n v="14.951627088830255"/>
    <x v="1"/>
    <x v="3"/>
  </r>
  <r>
    <x v="65"/>
    <x v="4"/>
    <n v="5.1890941072999119"/>
    <x v="1"/>
    <x v="3"/>
  </r>
  <r>
    <x v="66"/>
    <x v="127"/>
    <n v="41.637323943661968"/>
    <x v="1"/>
    <x v="3"/>
  </r>
  <r>
    <x v="66"/>
    <x v="128"/>
    <n v="18.75"/>
    <x v="1"/>
    <x v="3"/>
  </r>
  <r>
    <x v="66"/>
    <x v="129"/>
    <n v="2.0246478873239435"/>
    <x v="1"/>
    <x v="3"/>
  </r>
  <r>
    <x v="66"/>
    <x v="130"/>
    <n v="17.6056338028169"/>
    <x v="1"/>
    <x v="3"/>
  </r>
  <r>
    <x v="66"/>
    <x v="131"/>
    <n v="14.964788732394366"/>
    <x v="1"/>
    <x v="3"/>
  </r>
  <r>
    <x v="66"/>
    <x v="4"/>
    <n v="5.193661971830986"/>
    <x v="1"/>
    <x v="3"/>
  </r>
  <r>
    <x v="61"/>
    <x v="127"/>
    <n v="4.2519685039370083"/>
    <x v="2"/>
    <x v="3"/>
  </r>
  <r>
    <x v="61"/>
    <x v="128"/>
    <n v="3.0446194225721785"/>
    <x v="2"/>
    <x v="3"/>
  </r>
  <r>
    <x v="61"/>
    <x v="129"/>
    <n v="3.622047244094488"/>
    <x v="2"/>
    <x v="3"/>
  </r>
  <r>
    <x v="61"/>
    <x v="130"/>
    <n v="18.635170603674542"/>
    <x v="2"/>
    <x v="3"/>
  </r>
  <r>
    <x v="61"/>
    <x v="131"/>
    <n v="45.354330708661415"/>
    <x v="2"/>
    <x v="3"/>
  </r>
  <r>
    <x v="61"/>
    <x v="4"/>
    <n v="25.144356955380577"/>
    <x v="2"/>
    <x v="3"/>
  </r>
  <r>
    <x v="62"/>
    <x v="127"/>
    <n v="1.0482180293501049"/>
    <x v="2"/>
    <x v="3"/>
  </r>
  <r>
    <x v="62"/>
    <x v="128"/>
    <n v="0.5765199161425576"/>
    <x v="2"/>
    <x v="3"/>
  </r>
  <r>
    <x v="62"/>
    <x v="129"/>
    <n v="0.41928721174004191"/>
    <x v="2"/>
    <x v="3"/>
  </r>
  <r>
    <x v="62"/>
    <x v="130"/>
    <n v="27.515723270440251"/>
    <x v="2"/>
    <x v="3"/>
  </r>
  <r>
    <x v="62"/>
    <x v="131"/>
    <n v="45.335429769392036"/>
    <x v="2"/>
    <x v="3"/>
  </r>
  <r>
    <x v="62"/>
    <x v="4"/>
    <n v="25.10482180293501"/>
    <x v="2"/>
    <x v="3"/>
  </r>
  <r>
    <x v="63"/>
    <x v="127"/>
    <n v="1.5739769150052465"/>
    <x v="2"/>
    <x v="3"/>
  </r>
  <r>
    <x v="63"/>
    <x v="128"/>
    <n v="1.7838405036726128"/>
    <x v="2"/>
    <x v="3"/>
  </r>
  <r>
    <x v="63"/>
    <x v="129"/>
    <n v="0.62959076600209862"/>
    <x v="2"/>
    <x v="3"/>
  </r>
  <r>
    <x v="63"/>
    <x v="130"/>
    <n v="25.550891920251836"/>
    <x v="2"/>
    <x v="3"/>
  </r>
  <r>
    <x v="63"/>
    <x v="131"/>
    <n v="45.3305351521511"/>
    <x v="2"/>
    <x v="3"/>
  </r>
  <r>
    <x v="63"/>
    <x v="4"/>
    <n v="25.131164742917104"/>
    <x v="2"/>
    <x v="3"/>
  </r>
  <r>
    <x v="64"/>
    <x v="127"/>
    <n v="1.10062893081761"/>
    <x v="2"/>
    <x v="3"/>
  </r>
  <r>
    <x v="64"/>
    <x v="128"/>
    <n v="0.47169811320754718"/>
    <x v="2"/>
    <x v="3"/>
  </r>
  <r>
    <x v="64"/>
    <x v="129"/>
    <n v="0.52410901467505244"/>
    <x v="2"/>
    <x v="3"/>
  </r>
  <r>
    <x v="64"/>
    <x v="130"/>
    <n v="27.463312368972748"/>
    <x v="2"/>
    <x v="3"/>
  </r>
  <r>
    <x v="64"/>
    <x v="131"/>
    <n v="45.335429769392036"/>
    <x v="2"/>
    <x v="3"/>
  </r>
  <r>
    <x v="64"/>
    <x v="4"/>
    <n v="25.10482180293501"/>
    <x v="2"/>
    <x v="3"/>
  </r>
  <r>
    <x v="65"/>
    <x v="127"/>
    <n v="0.78616352201257866"/>
    <x v="2"/>
    <x v="3"/>
  </r>
  <r>
    <x v="65"/>
    <x v="128"/>
    <n v="1.1530398322851152"/>
    <x v="2"/>
    <x v="3"/>
  </r>
  <r>
    <x v="65"/>
    <x v="129"/>
    <n v="0.26205450733752622"/>
    <x v="2"/>
    <x v="3"/>
  </r>
  <r>
    <x v="65"/>
    <x v="130"/>
    <n v="27.358490566037737"/>
    <x v="2"/>
    <x v="3"/>
  </r>
  <r>
    <x v="65"/>
    <x v="131"/>
    <n v="45.335429769392036"/>
    <x v="2"/>
    <x v="3"/>
  </r>
  <r>
    <x v="65"/>
    <x v="4"/>
    <n v="25.10482180293501"/>
    <x v="2"/>
    <x v="3"/>
  </r>
  <r>
    <x v="66"/>
    <x v="127"/>
    <n v="7.2851153039832282"/>
    <x v="2"/>
    <x v="3"/>
  </r>
  <r>
    <x v="66"/>
    <x v="128"/>
    <n v="6.2893081761006293"/>
    <x v="2"/>
    <x v="3"/>
  </r>
  <r>
    <x v="66"/>
    <x v="129"/>
    <n v="0.68134171907756813"/>
    <x v="2"/>
    <x v="3"/>
  </r>
  <r>
    <x v="66"/>
    <x v="130"/>
    <n v="15.513626834381551"/>
    <x v="2"/>
    <x v="3"/>
  </r>
  <r>
    <x v="66"/>
    <x v="131"/>
    <n v="45.335429769392036"/>
    <x v="2"/>
    <x v="3"/>
  </r>
  <r>
    <x v="66"/>
    <x v="4"/>
    <n v="25.10482180293501"/>
    <x v="2"/>
    <x v="3"/>
  </r>
  <r>
    <x v="61"/>
    <x v="127"/>
    <n v="24.699599465954606"/>
    <x v="3"/>
    <x v="3"/>
  </r>
  <r>
    <x v="61"/>
    <x v="128"/>
    <n v="7.6101468624833108"/>
    <x v="3"/>
    <x v="3"/>
  </r>
  <r>
    <x v="61"/>
    <x v="129"/>
    <n v="5.8744993324432579"/>
    <x v="3"/>
    <x v="3"/>
  </r>
  <r>
    <x v="61"/>
    <x v="130"/>
    <n v="40.453938584779706"/>
    <x v="3"/>
    <x v="3"/>
  </r>
  <r>
    <x v="61"/>
    <x v="131"/>
    <n v="14.152202937249665"/>
    <x v="3"/>
    <x v="3"/>
  </r>
  <r>
    <x v="61"/>
    <x v="4"/>
    <n v="7.6101468624833108"/>
    <x v="3"/>
    <x v="3"/>
  </r>
  <r>
    <x v="62"/>
    <x v="127"/>
    <n v="10.266666666666667"/>
    <x v="3"/>
    <x v="3"/>
  </r>
  <r>
    <x v="62"/>
    <x v="128"/>
    <n v="1.8666666666666667"/>
    <x v="3"/>
    <x v="3"/>
  </r>
  <r>
    <x v="62"/>
    <x v="129"/>
    <n v="0.8"/>
    <x v="3"/>
    <x v="3"/>
  </r>
  <r>
    <x v="62"/>
    <x v="130"/>
    <n v="65.333333333333329"/>
    <x v="3"/>
    <x v="3"/>
  </r>
  <r>
    <x v="62"/>
    <x v="131"/>
    <n v="14.266666666666667"/>
    <x v="3"/>
    <x v="3"/>
  </r>
  <r>
    <x v="62"/>
    <x v="4"/>
    <n v="7.6"/>
    <x v="3"/>
    <x v="3"/>
  </r>
  <r>
    <x v="63"/>
    <x v="127"/>
    <n v="8"/>
    <x v="3"/>
    <x v="3"/>
  </r>
  <r>
    <x v="63"/>
    <x v="128"/>
    <n v="4.1333333333333337"/>
    <x v="3"/>
    <x v="3"/>
  </r>
  <r>
    <x v="63"/>
    <x v="129"/>
    <n v="0.8"/>
    <x v="3"/>
    <x v="3"/>
  </r>
  <r>
    <x v="63"/>
    <x v="130"/>
    <n v="65.333333333333329"/>
    <x v="3"/>
    <x v="3"/>
  </r>
  <r>
    <x v="63"/>
    <x v="131"/>
    <n v="14.266666666666667"/>
    <x v="3"/>
    <x v="3"/>
  </r>
  <r>
    <x v="63"/>
    <x v="4"/>
    <n v="7.6"/>
    <x v="3"/>
    <x v="3"/>
  </r>
  <r>
    <x v="64"/>
    <x v="127"/>
    <n v="16.399999999999999"/>
    <x v="3"/>
    <x v="3"/>
  </r>
  <r>
    <x v="64"/>
    <x v="128"/>
    <n v="4.9333333333333336"/>
    <x v="3"/>
    <x v="3"/>
  </r>
  <r>
    <x v="64"/>
    <x v="129"/>
    <n v="2.6666666666666665"/>
    <x v="3"/>
    <x v="3"/>
  </r>
  <r>
    <x v="64"/>
    <x v="130"/>
    <n v="54.266666666666666"/>
    <x v="3"/>
    <x v="3"/>
  </r>
  <r>
    <x v="64"/>
    <x v="131"/>
    <n v="14.266666666666667"/>
    <x v="3"/>
    <x v="3"/>
  </r>
  <r>
    <x v="64"/>
    <x v="4"/>
    <n v="7.6"/>
    <x v="3"/>
    <x v="3"/>
  </r>
  <r>
    <x v="65"/>
    <x v="127"/>
    <n v="13.066666666666666"/>
    <x v="3"/>
    <x v="3"/>
  </r>
  <r>
    <x v="65"/>
    <x v="128"/>
    <n v="4.2666666666666666"/>
    <x v="3"/>
    <x v="3"/>
  </r>
  <r>
    <x v="65"/>
    <x v="129"/>
    <n v="1.0666666666666667"/>
    <x v="3"/>
    <x v="3"/>
  </r>
  <r>
    <x v="65"/>
    <x v="130"/>
    <n v="59.866666666666667"/>
    <x v="3"/>
    <x v="3"/>
  </r>
  <r>
    <x v="65"/>
    <x v="131"/>
    <n v="14.266666666666667"/>
    <x v="3"/>
    <x v="3"/>
  </r>
  <r>
    <x v="65"/>
    <x v="4"/>
    <n v="7.6"/>
    <x v="3"/>
    <x v="3"/>
  </r>
  <r>
    <x v="66"/>
    <x v="127"/>
    <n v="37.466666666666669"/>
    <x v="3"/>
    <x v="3"/>
  </r>
  <r>
    <x v="66"/>
    <x v="128"/>
    <n v="17.2"/>
    <x v="3"/>
    <x v="3"/>
  </r>
  <r>
    <x v="66"/>
    <x v="129"/>
    <n v="2.8"/>
    <x v="3"/>
    <x v="3"/>
  </r>
  <r>
    <x v="66"/>
    <x v="130"/>
    <n v="20.666666666666668"/>
    <x v="3"/>
    <x v="3"/>
  </r>
  <r>
    <x v="66"/>
    <x v="131"/>
    <n v="14.266666666666667"/>
    <x v="3"/>
    <x v="3"/>
  </r>
  <r>
    <x v="66"/>
    <x v="4"/>
    <n v="7.6"/>
    <x v="3"/>
    <x v="3"/>
  </r>
  <r>
    <x v="61"/>
    <x v="127"/>
    <n v="10.472972972972974"/>
    <x v="4"/>
    <x v="3"/>
  </r>
  <r>
    <x v="61"/>
    <x v="128"/>
    <n v="2.0270270270270272"/>
    <x v="4"/>
    <x v="3"/>
  </r>
  <r>
    <x v="61"/>
    <x v="129"/>
    <n v="5.2364864864864868"/>
    <x v="4"/>
    <x v="3"/>
  </r>
  <r>
    <x v="61"/>
    <x v="130"/>
    <n v="31.925675675675677"/>
    <x v="4"/>
    <x v="3"/>
  </r>
  <r>
    <x v="61"/>
    <x v="131"/>
    <n v="31.25"/>
    <x v="4"/>
    <x v="3"/>
  </r>
  <r>
    <x v="61"/>
    <x v="4"/>
    <n v="19.256756756756758"/>
    <x v="4"/>
    <x v="3"/>
  </r>
  <r>
    <x v="62"/>
    <x v="127"/>
    <n v="1.6891891891891893"/>
    <x v="4"/>
    <x v="3"/>
  </r>
  <r>
    <x v="62"/>
    <x v="128"/>
    <n v="0"/>
    <x v="4"/>
    <x v="3"/>
  </r>
  <r>
    <x v="62"/>
    <x v="129"/>
    <n v="0.16891891891891891"/>
    <x v="4"/>
    <x v="3"/>
  </r>
  <r>
    <x v="62"/>
    <x v="130"/>
    <n v="47.635135135135137"/>
    <x v="4"/>
    <x v="3"/>
  </r>
  <r>
    <x v="62"/>
    <x v="131"/>
    <n v="31.25"/>
    <x v="4"/>
    <x v="3"/>
  </r>
  <r>
    <x v="62"/>
    <x v="4"/>
    <n v="19.256756756756758"/>
    <x v="4"/>
    <x v="3"/>
  </r>
  <r>
    <x v="63"/>
    <x v="127"/>
    <n v="3.3783783783783785"/>
    <x v="4"/>
    <x v="3"/>
  </r>
  <r>
    <x v="63"/>
    <x v="128"/>
    <n v="0.33783783783783783"/>
    <x v="4"/>
    <x v="3"/>
  </r>
  <r>
    <x v="63"/>
    <x v="129"/>
    <n v="0.5067567567567568"/>
    <x v="4"/>
    <x v="3"/>
  </r>
  <r>
    <x v="63"/>
    <x v="130"/>
    <n v="45.270270270270274"/>
    <x v="4"/>
    <x v="3"/>
  </r>
  <r>
    <x v="63"/>
    <x v="131"/>
    <n v="31.25"/>
    <x v="4"/>
    <x v="3"/>
  </r>
  <r>
    <x v="63"/>
    <x v="4"/>
    <n v="19.256756756756758"/>
    <x v="4"/>
    <x v="3"/>
  </r>
  <r>
    <x v="64"/>
    <x v="127"/>
    <n v="4.0540540540540544"/>
    <x v="4"/>
    <x v="3"/>
  </r>
  <r>
    <x v="64"/>
    <x v="128"/>
    <n v="1.6891891891891893"/>
    <x v="4"/>
    <x v="3"/>
  </r>
  <r>
    <x v="64"/>
    <x v="129"/>
    <n v="1.8581081081081081"/>
    <x v="4"/>
    <x v="3"/>
  </r>
  <r>
    <x v="64"/>
    <x v="130"/>
    <n v="41.891891891891895"/>
    <x v="4"/>
    <x v="3"/>
  </r>
  <r>
    <x v="64"/>
    <x v="131"/>
    <n v="31.25"/>
    <x v="4"/>
    <x v="3"/>
  </r>
  <r>
    <x v="64"/>
    <x v="4"/>
    <n v="19.256756756756758"/>
    <x v="4"/>
    <x v="3"/>
  </r>
  <r>
    <x v="65"/>
    <x v="127"/>
    <n v="1.8581081081081081"/>
    <x v="4"/>
    <x v="3"/>
  </r>
  <r>
    <x v="65"/>
    <x v="128"/>
    <n v="1.0135135135135136"/>
    <x v="4"/>
    <x v="3"/>
  </r>
  <r>
    <x v="65"/>
    <x v="129"/>
    <n v="0.67567567567567566"/>
    <x v="4"/>
    <x v="3"/>
  </r>
  <r>
    <x v="65"/>
    <x v="130"/>
    <n v="45.945945945945944"/>
    <x v="4"/>
    <x v="3"/>
  </r>
  <r>
    <x v="65"/>
    <x v="131"/>
    <n v="31.25"/>
    <x v="4"/>
    <x v="3"/>
  </r>
  <r>
    <x v="65"/>
    <x v="4"/>
    <n v="19.256756756756758"/>
    <x v="4"/>
    <x v="3"/>
  </r>
  <r>
    <x v="66"/>
    <x v="127"/>
    <n v="18.581081081081081"/>
    <x v="4"/>
    <x v="3"/>
  </r>
  <r>
    <x v="66"/>
    <x v="128"/>
    <n v="11.655405405405405"/>
    <x v="4"/>
    <x v="3"/>
  </r>
  <r>
    <x v="66"/>
    <x v="129"/>
    <n v="3.0405405405405403"/>
    <x v="4"/>
    <x v="3"/>
  </r>
  <r>
    <x v="66"/>
    <x v="130"/>
    <n v="16.216216216216218"/>
    <x v="4"/>
    <x v="3"/>
  </r>
  <r>
    <x v="66"/>
    <x v="131"/>
    <n v="31.25"/>
    <x v="4"/>
    <x v="3"/>
  </r>
  <r>
    <x v="66"/>
    <x v="4"/>
    <n v="19.256756756756758"/>
    <x v="4"/>
    <x v="3"/>
  </r>
  <r>
    <x v="61"/>
    <x v="127"/>
    <n v="8.8050314465408803"/>
    <x v="5"/>
    <x v="3"/>
  </r>
  <r>
    <x v="61"/>
    <x v="128"/>
    <n v="3.7735849056603774"/>
    <x v="5"/>
    <x v="3"/>
  </r>
  <r>
    <x v="61"/>
    <x v="129"/>
    <n v="5.0314465408805029"/>
    <x v="5"/>
    <x v="3"/>
  </r>
  <r>
    <x v="61"/>
    <x v="130"/>
    <n v="37.106918238993714"/>
    <x v="5"/>
    <x v="3"/>
  </r>
  <r>
    <x v="61"/>
    <x v="131"/>
    <n v="29.559748427672957"/>
    <x v="5"/>
    <x v="3"/>
  </r>
  <r>
    <x v="61"/>
    <x v="4"/>
    <n v="16.352201257861637"/>
    <x v="5"/>
    <x v="3"/>
  </r>
  <r>
    <x v="62"/>
    <x v="127"/>
    <n v="1.2578616352201257"/>
    <x v="5"/>
    <x v="3"/>
  </r>
  <r>
    <x v="62"/>
    <x v="128"/>
    <n v="0"/>
    <x v="5"/>
    <x v="3"/>
  </r>
  <r>
    <x v="62"/>
    <x v="129"/>
    <n v="0.62893081761006286"/>
    <x v="5"/>
    <x v="3"/>
  </r>
  <r>
    <x v="62"/>
    <x v="130"/>
    <n v="52.20125786163522"/>
    <x v="5"/>
    <x v="3"/>
  </r>
  <r>
    <x v="62"/>
    <x v="131"/>
    <n v="29.559748427672957"/>
    <x v="5"/>
    <x v="3"/>
  </r>
  <r>
    <x v="62"/>
    <x v="4"/>
    <n v="16.352201257861637"/>
    <x v="5"/>
    <x v="3"/>
  </r>
  <r>
    <x v="63"/>
    <x v="127"/>
    <n v="3.7735849056603774"/>
    <x v="5"/>
    <x v="3"/>
  </r>
  <r>
    <x v="63"/>
    <x v="128"/>
    <n v="0.62893081761006286"/>
    <x v="5"/>
    <x v="3"/>
  </r>
  <r>
    <x v="63"/>
    <x v="129"/>
    <n v="0.62893081761006286"/>
    <x v="5"/>
    <x v="3"/>
  </r>
  <r>
    <x v="63"/>
    <x v="130"/>
    <n v="49.056603773584904"/>
    <x v="5"/>
    <x v="3"/>
  </r>
  <r>
    <x v="63"/>
    <x v="131"/>
    <n v="29.559748427672957"/>
    <x v="5"/>
    <x v="3"/>
  </r>
  <r>
    <x v="63"/>
    <x v="4"/>
    <n v="16.352201257861637"/>
    <x v="5"/>
    <x v="3"/>
  </r>
  <r>
    <x v="64"/>
    <x v="127"/>
    <n v="5.0314465408805029"/>
    <x v="5"/>
    <x v="3"/>
  </r>
  <r>
    <x v="64"/>
    <x v="128"/>
    <n v="3.1446540880503147"/>
    <x v="5"/>
    <x v="3"/>
  </r>
  <r>
    <x v="64"/>
    <x v="129"/>
    <n v="3.1446540880503147"/>
    <x v="5"/>
    <x v="3"/>
  </r>
  <r>
    <x v="64"/>
    <x v="130"/>
    <n v="42.767295597484278"/>
    <x v="5"/>
    <x v="3"/>
  </r>
  <r>
    <x v="64"/>
    <x v="131"/>
    <n v="29.559748427672957"/>
    <x v="5"/>
    <x v="3"/>
  </r>
  <r>
    <x v="64"/>
    <x v="4"/>
    <n v="16.352201257861637"/>
    <x v="5"/>
    <x v="3"/>
  </r>
  <r>
    <x v="65"/>
    <x v="127"/>
    <n v="1.2578616352201257"/>
    <x v="5"/>
    <x v="3"/>
  </r>
  <r>
    <x v="65"/>
    <x v="128"/>
    <n v="1.2578616352201257"/>
    <x v="5"/>
    <x v="3"/>
  </r>
  <r>
    <x v="65"/>
    <x v="129"/>
    <n v="0.62893081761006286"/>
    <x v="5"/>
    <x v="3"/>
  </r>
  <r>
    <x v="65"/>
    <x v="130"/>
    <n v="50.943396226415096"/>
    <x v="5"/>
    <x v="3"/>
  </r>
  <r>
    <x v="65"/>
    <x v="131"/>
    <n v="29.559748427672957"/>
    <x v="5"/>
    <x v="3"/>
  </r>
  <r>
    <x v="65"/>
    <x v="4"/>
    <n v="16.352201257861637"/>
    <x v="5"/>
    <x v="3"/>
  </r>
  <r>
    <x v="66"/>
    <x v="127"/>
    <n v="15.09433962264151"/>
    <x v="5"/>
    <x v="3"/>
  </r>
  <r>
    <x v="66"/>
    <x v="128"/>
    <n v="15.09433962264151"/>
    <x v="5"/>
    <x v="3"/>
  </r>
  <r>
    <x v="66"/>
    <x v="129"/>
    <n v="3.7735849056603774"/>
    <x v="5"/>
    <x v="3"/>
  </r>
  <r>
    <x v="66"/>
    <x v="130"/>
    <n v="20.125786163522012"/>
    <x v="5"/>
    <x v="3"/>
  </r>
  <r>
    <x v="66"/>
    <x v="131"/>
    <n v="29.559748427672957"/>
    <x v="5"/>
    <x v="3"/>
  </r>
  <r>
    <x v="66"/>
    <x v="4"/>
    <n v="16.352201257861637"/>
    <x v="5"/>
    <x v="3"/>
  </r>
  <r>
    <x v="61"/>
    <x v="127"/>
    <n v="11.111111111111111"/>
    <x v="6"/>
    <x v="3"/>
  </r>
  <r>
    <x v="61"/>
    <x v="128"/>
    <n v="1.8518518518518519"/>
    <x v="6"/>
    <x v="3"/>
  </r>
  <r>
    <x v="61"/>
    <x v="129"/>
    <n v="5.5555555555555554"/>
    <x v="6"/>
    <x v="3"/>
  </r>
  <r>
    <x v="61"/>
    <x v="130"/>
    <n v="22.222222222222221"/>
    <x v="6"/>
    <x v="3"/>
  </r>
  <r>
    <x v="61"/>
    <x v="131"/>
    <n v="34.25925925925926"/>
    <x v="6"/>
    <x v="3"/>
  </r>
  <r>
    <x v="61"/>
    <x v="4"/>
    <n v="25"/>
    <x v="6"/>
    <x v="3"/>
  </r>
  <r>
    <x v="62"/>
    <x v="127"/>
    <n v="0.92592592592592593"/>
    <x v="6"/>
    <x v="3"/>
  </r>
  <r>
    <x v="62"/>
    <x v="128"/>
    <n v="0"/>
    <x v="6"/>
    <x v="3"/>
  </r>
  <r>
    <x v="62"/>
    <x v="129"/>
    <n v="0"/>
    <x v="6"/>
    <x v="3"/>
  </r>
  <r>
    <x v="62"/>
    <x v="130"/>
    <n v="39.814814814814817"/>
    <x v="6"/>
    <x v="3"/>
  </r>
  <r>
    <x v="62"/>
    <x v="131"/>
    <n v="34.25925925925926"/>
    <x v="6"/>
    <x v="3"/>
  </r>
  <r>
    <x v="62"/>
    <x v="4"/>
    <n v="25"/>
    <x v="6"/>
    <x v="3"/>
  </r>
  <r>
    <x v="63"/>
    <x v="127"/>
    <n v="4.6296296296296298"/>
    <x v="6"/>
    <x v="3"/>
  </r>
  <r>
    <x v="63"/>
    <x v="128"/>
    <n v="0"/>
    <x v="6"/>
    <x v="3"/>
  </r>
  <r>
    <x v="63"/>
    <x v="129"/>
    <n v="1.8518518518518519"/>
    <x v="6"/>
    <x v="3"/>
  </r>
  <r>
    <x v="63"/>
    <x v="130"/>
    <n v="34.25925925925926"/>
    <x v="6"/>
    <x v="3"/>
  </r>
  <r>
    <x v="63"/>
    <x v="131"/>
    <n v="34.25925925925926"/>
    <x v="6"/>
    <x v="3"/>
  </r>
  <r>
    <x v="63"/>
    <x v="4"/>
    <n v="25"/>
    <x v="6"/>
    <x v="3"/>
  </r>
  <r>
    <x v="64"/>
    <x v="127"/>
    <n v="3.7037037037037037"/>
    <x v="6"/>
    <x v="3"/>
  </r>
  <r>
    <x v="64"/>
    <x v="128"/>
    <n v="0.92592592592592593"/>
    <x v="6"/>
    <x v="3"/>
  </r>
  <r>
    <x v="64"/>
    <x v="129"/>
    <n v="4.6296296296296298"/>
    <x v="6"/>
    <x v="3"/>
  </r>
  <r>
    <x v="64"/>
    <x v="130"/>
    <n v="31.481481481481481"/>
    <x v="6"/>
    <x v="3"/>
  </r>
  <r>
    <x v="64"/>
    <x v="131"/>
    <n v="34.25925925925926"/>
    <x v="6"/>
    <x v="3"/>
  </r>
  <r>
    <x v="64"/>
    <x v="4"/>
    <n v="25"/>
    <x v="6"/>
    <x v="3"/>
  </r>
  <r>
    <x v="65"/>
    <x v="127"/>
    <n v="0.92592592592592593"/>
    <x v="6"/>
    <x v="3"/>
  </r>
  <r>
    <x v="65"/>
    <x v="128"/>
    <n v="0.92592592592592593"/>
    <x v="6"/>
    <x v="3"/>
  </r>
  <r>
    <x v="65"/>
    <x v="129"/>
    <n v="1.8518518518518519"/>
    <x v="6"/>
    <x v="3"/>
  </r>
  <r>
    <x v="65"/>
    <x v="130"/>
    <n v="37.037037037037038"/>
    <x v="6"/>
    <x v="3"/>
  </r>
  <r>
    <x v="65"/>
    <x v="131"/>
    <n v="34.25925925925926"/>
    <x v="6"/>
    <x v="3"/>
  </r>
  <r>
    <x v="65"/>
    <x v="4"/>
    <n v="25"/>
    <x v="6"/>
    <x v="3"/>
  </r>
  <r>
    <x v="66"/>
    <x v="127"/>
    <n v="17.592592592592592"/>
    <x v="6"/>
    <x v="3"/>
  </r>
  <r>
    <x v="66"/>
    <x v="128"/>
    <n v="5.5555555555555554"/>
    <x v="6"/>
    <x v="3"/>
  </r>
  <r>
    <x v="66"/>
    <x v="129"/>
    <n v="2.7777777777777777"/>
    <x v="6"/>
    <x v="3"/>
  </r>
  <r>
    <x v="66"/>
    <x v="130"/>
    <n v="14.814814814814815"/>
    <x v="6"/>
    <x v="3"/>
  </r>
  <r>
    <x v="66"/>
    <x v="131"/>
    <n v="34.25925925925926"/>
    <x v="6"/>
    <x v="3"/>
  </r>
  <r>
    <x v="66"/>
    <x v="4"/>
    <n v="25"/>
    <x v="6"/>
    <x v="3"/>
  </r>
  <r>
    <x v="61"/>
    <x v="127"/>
    <n v="7.9096045197740112"/>
    <x v="7"/>
    <x v="3"/>
  </r>
  <r>
    <x v="61"/>
    <x v="128"/>
    <n v="1.1299435028248588"/>
    <x v="7"/>
    <x v="3"/>
  </r>
  <r>
    <x v="61"/>
    <x v="129"/>
    <n v="4.5197740112994351"/>
    <x v="7"/>
    <x v="3"/>
  </r>
  <r>
    <x v="61"/>
    <x v="130"/>
    <n v="27.118644067796609"/>
    <x v="7"/>
    <x v="3"/>
  </r>
  <r>
    <x v="61"/>
    <x v="131"/>
    <n v="36.72316384180791"/>
    <x v="7"/>
    <x v="3"/>
  </r>
  <r>
    <x v="61"/>
    <x v="4"/>
    <n v="22.598870056497177"/>
    <x v="7"/>
    <x v="3"/>
  </r>
  <r>
    <x v="62"/>
    <x v="127"/>
    <n v="2.2598870056497176"/>
    <x v="7"/>
    <x v="3"/>
  </r>
  <r>
    <x v="62"/>
    <x v="128"/>
    <n v="0"/>
    <x v="7"/>
    <x v="3"/>
  </r>
  <r>
    <x v="62"/>
    <x v="129"/>
    <n v="0"/>
    <x v="7"/>
    <x v="3"/>
  </r>
  <r>
    <x v="62"/>
    <x v="130"/>
    <n v="38.418079096045197"/>
    <x v="7"/>
    <x v="3"/>
  </r>
  <r>
    <x v="62"/>
    <x v="131"/>
    <n v="36.72316384180791"/>
    <x v="7"/>
    <x v="3"/>
  </r>
  <r>
    <x v="62"/>
    <x v="4"/>
    <n v="22.598870056497177"/>
    <x v="7"/>
    <x v="3"/>
  </r>
  <r>
    <x v="63"/>
    <x v="127"/>
    <n v="1.1299435028248588"/>
    <x v="7"/>
    <x v="3"/>
  </r>
  <r>
    <x v="63"/>
    <x v="128"/>
    <n v="0"/>
    <x v="7"/>
    <x v="3"/>
  </r>
  <r>
    <x v="63"/>
    <x v="129"/>
    <n v="0"/>
    <x v="7"/>
    <x v="3"/>
  </r>
  <r>
    <x v="63"/>
    <x v="130"/>
    <n v="39.548022598870055"/>
    <x v="7"/>
    <x v="3"/>
  </r>
  <r>
    <x v="63"/>
    <x v="131"/>
    <n v="36.72316384180791"/>
    <x v="7"/>
    <x v="3"/>
  </r>
  <r>
    <x v="63"/>
    <x v="4"/>
    <n v="22.598870056497177"/>
    <x v="7"/>
    <x v="3"/>
  </r>
  <r>
    <x v="64"/>
    <x v="127"/>
    <n v="3.3898305084745761"/>
    <x v="7"/>
    <x v="3"/>
  </r>
  <r>
    <x v="64"/>
    <x v="128"/>
    <n v="1.1299435028248588"/>
    <x v="7"/>
    <x v="3"/>
  </r>
  <r>
    <x v="64"/>
    <x v="129"/>
    <n v="0.56497175141242939"/>
    <x v="7"/>
    <x v="3"/>
  </r>
  <r>
    <x v="64"/>
    <x v="130"/>
    <n v="35.593220338983052"/>
    <x v="7"/>
    <x v="3"/>
  </r>
  <r>
    <x v="64"/>
    <x v="131"/>
    <n v="36.72316384180791"/>
    <x v="7"/>
    <x v="3"/>
  </r>
  <r>
    <x v="64"/>
    <x v="4"/>
    <n v="22.598870056497177"/>
    <x v="7"/>
    <x v="3"/>
  </r>
  <r>
    <x v="65"/>
    <x v="127"/>
    <n v="2.8248587570621471"/>
    <x v="7"/>
    <x v="3"/>
  </r>
  <r>
    <x v="65"/>
    <x v="128"/>
    <n v="0.56497175141242939"/>
    <x v="7"/>
    <x v="3"/>
  </r>
  <r>
    <x v="65"/>
    <x v="129"/>
    <n v="0.56497175141242939"/>
    <x v="7"/>
    <x v="3"/>
  </r>
  <r>
    <x v="65"/>
    <x v="130"/>
    <n v="36.72316384180791"/>
    <x v="7"/>
    <x v="3"/>
  </r>
  <r>
    <x v="65"/>
    <x v="131"/>
    <n v="36.72316384180791"/>
    <x v="7"/>
    <x v="3"/>
  </r>
  <r>
    <x v="65"/>
    <x v="4"/>
    <n v="22.598870056497177"/>
    <x v="7"/>
    <x v="3"/>
  </r>
  <r>
    <x v="66"/>
    <x v="127"/>
    <n v="16.949152542372882"/>
    <x v="7"/>
    <x v="3"/>
  </r>
  <r>
    <x v="66"/>
    <x v="128"/>
    <n v="7.3446327683615822"/>
    <x v="7"/>
    <x v="3"/>
  </r>
  <r>
    <x v="66"/>
    <x v="129"/>
    <n v="2.2598870056497176"/>
    <x v="7"/>
    <x v="3"/>
  </r>
  <r>
    <x v="66"/>
    <x v="130"/>
    <n v="14.124293785310735"/>
    <x v="7"/>
    <x v="3"/>
  </r>
  <r>
    <x v="66"/>
    <x v="131"/>
    <n v="36.72316384180791"/>
    <x v="7"/>
    <x v="3"/>
  </r>
  <r>
    <x v="66"/>
    <x v="4"/>
    <n v="22.598870056497177"/>
    <x v="7"/>
    <x v="3"/>
  </r>
  <r>
    <x v="61"/>
    <x v="127"/>
    <n v="14.864864864864865"/>
    <x v="8"/>
    <x v="3"/>
  </r>
  <r>
    <x v="61"/>
    <x v="128"/>
    <n v="1.3513513513513513"/>
    <x v="8"/>
    <x v="3"/>
  </r>
  <r>
    <x v="61"/>
    <x v="129"/>
    <n v="6.0810810810810807"/>
    <x v="8"/>
    <x v="3"/>
  </r>
  <r>
    <x v="61"/>
    <x v="130"/>
    <n v="39.189189189189186"/>
    <x v="8"/>
    <x v="3"/>
  </r>
  <r>
    <x v="61"/>
    <x v="131"/>
    <n v="24.324324324324323"/>
    <x v="8"/>
    <x v="3"/>
  </r>
  <r>
    <x v="61"/>
    <x v="4"/>
    <n v="14.189189189189189"/>
    <x v="8"/>
    <x v="3"/>
  </r>
  <r>
    <x v="62"/>
    <x v="127"/>
    <n v="2.0270270270270272"/>
    <x v="8"/>
    <x v="3"/>
  </r>
  <r>
    <x v="62"/>
    <x v="128"/>
    <n v="0"/>
    <x v="8"/>
    <x v="3"/>
  </r>
  <r>
    <x v="62"/>
    <x v="129"/>
    <n v="0"/>
    <x v="8"/>
    <x v="3"/>
  </r>
  <r>
    <x v="62"/>
    <x v="130"/>
    <n v="59.45945945945946"/>
    <x v="8"/>
    <x v="3"/>
  </r>
  <r>
    <x v="62"/>
    <x v="131"/>
    <n v="24.324324324324323"/>
    <x v="8"/>
    <x v="3"/>
  </r>
  <r>
    <x v="62"/>
    <x v="4"/>
    <n v="14.189189189189189"/>
    <x v="8"/>
    <x v="3"/>
  </r>
  <r>
    <x v="63"/>
    <x v="127"/>
    <n v="4.7297297297297298"/>
    <x v="8"/>
    <x v="3"/>
  </r>
  <r>
    <x v="63"/>
    <x v="128"/>
    <n v="0.67567567567567566"/>
    <x v="8"/>
    <x v="3"/>
  </r>
  <r>
    <x v="63"/>
    <x v="129"/>
    <n v="0"/>
    <x v="8"/>
    <x v="3"/>
  </r>
  <r>
    <x v="63"/>
    <x v="130"/>
    <n v="56.081081081081081"/>
    <x v="8"/>
    <x v="3"/>
  </r>
  <r>
    <x v="63"/>
    <x v="131"/>
    <n v="24.324324324324323"/>
    <x v="8"/>
    <x v="3"/>
  </r>
  <r>
    <x v="63"/>
    <x v="4"/>
    <n v="14.189189189189189"/>
    <x v="8"/>
    <x v="3"/>
  </r>
  <r>
    <x v="64"/>
    <x v="127"/>
    <n v="4.0540540540540544"/>
    <x v="8"/>
    <x v="3"/>
  </r>
  <r>
    <x v="64"/>
    <x v="128"/>
    <n v="1.3513513513513513"/>
    <x v="8"/>
    <x v="3"/>
  </r>
  <r>
    <x v="64"/>
    <x v="129"/>
    <n v="0"/>
    <x v="8"/>
    <x v="3"/>
  </r>
  <r>
    <x v="64"/>
    <x v="130"/>
    <n v="56.081081081081081"/>
    <x v="8"/>
    <x v="3"/>
  </r>
  <r>
    <x v="64"/>
    <x v="131"/>
    <n v="24.324324324324323"/>
    <x v="8"/>
    <x v="3"/>
  </r>
  <r>
    <x v="64"/>
    <x v="4"/>
    <n v="14.189189189189189"/>
    <x v="8"/>
    <x v="3"/>
  </r>
  <r>
    <x v="65"/>
    <x v="127"/>
    <n v="2.0270270270270272"/>
    <x v="8"/>
    <x v="3"/>
  </r>
  <r>
    <x v="65"/>
    <x v="128"/>
    <n v="1.3513513513513513"/>
    <x v="8"/>
    <x v="3"/>
  </r>
  <r>
    <x v="65"/>
    <x v="129"/>
    <n v="0"/>
    <x v="8"/>
    <x v="3"/>
  </r>
  <r>
    <x v="65"/>
    <x v="130"/>
    <n v="58.108108108108105"/>
    <x v="8"/>
    <x v="3"/>
  </r>
  <r>
    <x v="65"/>
    <x v="131"/>
    <n v="24.324324324324323"/>
    <x v="8"/>
    <x v="3"/>
  </r>
  <r>
    <x v="65"/>
    <x v="4"/>
    <n v="14.189189189189189"/>
    <x v="8"/>
    <x v="3"/>
  </r>
  <r>
    <x v="66"/>
    <x v="127"/>
    <n v="25"/>
    <x v="8"/>
    <x v="3"/>
  </r>
  <r>
    <x v="66"/>
    <x v="128"/>
    <n v="17.567567567567568"/>
    <x v="8"/>
    <x v="3"/>
  </r>
  <r>
    <x v="66"/>
    <x v="129"/>
    <n v="3.3783783783783785"/>
    <x v="8"/>
    <x v="3"/>
  </r>
  <r>
    <x v="66"/>
    <x v="130"/>
    <n v="15.54054054054054"/>
    <x v="8"/>
    <x v="3"/>
  </r>
  <r>
    <x v="66"/>
    <x v="131"/>
    <n v="24.324324324324323"/>
    <x v="8"/>
    <x v="3"/>
  </r>
  <r>
    <x v="66"/>
    <x v="4"/>
    <n v="14.189189189189189"/>
    <x v="8"/>
    <x v="3"/>
  </r>
  <r>
    <x v="61"/>
    <x v="127"/>
    <n v="15.384615384615385"/>
    <x v="9"/>
    <x v="3"/>
  </r>
  <r>
    <x v="61"/>
    <x v="128"/>
    <n v="2.9585798816568047"/>
    <x v="9"/>
    <x v="3"/>
  </r>
  <r>
    <x v="61"/>
    <x v="129"/>
    <n v="2.9585798816568047"/>
    <x v="9"/>
    <x v="3"/>
  </r>
  <r>
    <x v="61"/>
    <x v="130"/>
    <n v="35.502958579881657"/>
    <x v="9"/>
    <x v="3"/>
  </r>
  <r>
    <x v="61"/>
    <x v="131"/>
    <n v="29.585798816568047"/>
    <x v="9"/>
    <x v="3"/>
  </r>
  <r>
    <x v="61"/>
    <x v="4"/>
    <n v="14.201183431952662"/>
    <x v="9"/>
    <x v="3"/>
  </r>
  <r>
    <x v="62"/>
    <x v="127"/>
    <n v="2.3668639053254439"/>
    <x v="9"/>
    <x v="3"/>
  </r>
  <r>
    <x v="62"/>
    <x v="128"/>
    <n v="0"/>
    <x v="9"/>
    <x v="3"/>
  </r>
  <r>
    <x v="62"/>
    <x v="129"/>
    <n v="0"/>
    <x v="9"/>
    <x v="3"/>
  </r>
  <r>
    <x v="62"/>
    <x v="130"/>
    <n v="53.846153846153847"/>
    <x v="9"/>
    <x v="3"/>
  </r>
  <r>
    <x v="62"/>
    <x v="131"/>
    <n v="29.585798816568047"/>
    <x v="9"/>
    <x v="3"/>
  </r>
  <r>
    <x v="62"/>
    <x v="4"/>
    <n v="14.201183431952662"/>
    <x v="9"/>
    <x v="3"/>
  </r>
  <r>
    <x v="63"/>
    <x v="127"/>
    <n v="7.6923076923076925"/>
    <x v="9"/>
    <x v="3"/>
  </r>
  <r>
    <x v="63"/>
    <x v="128"/>
    <n v="4.1420118343195265"/>
    <x v="9"/>
    <x v="3"/>
  </r>
  <r>
    <x v="63"/>
    <x v="129"/>
    <n v="0.59171597633136097"/>
    <x v="9"/>
    <x v="3"/>
  </r>
  <r>
    <x v="63"/>
    <x v="130"/>
    <n v="43.786982248520708"/>
    <x v="9"/>
    <x v="3"/>
  </r>
  <r>
    <x v="63"/>
    <x v="131"/>
    <n v="29.585798816568047"/>
    <x v="9"/>
    <x v="3"/>
  </r>
  <r>
    <x v="63"/>
    <x v="4"/>
    <n v="14.201183431952662"/>
    <x v="9"/>
    <x v="3"/>
  </r>
  <r>
    <x v="64"/>
    <x v="127"/>
    <n v="6.5088757396449708"/>
    <x v="9"/>
    <x v="3"/>
  </r>
  <r>
    <x v="64"/>
    <x v="128"/>
    <n v="1.1834319526627219"/>
    <x v="9"/>
    <x v="3"/>
  </r>
  <r>
    <x v="64"/>
    <x v="129"/>
    <n v="1.1834319526627219"/>
    <x v="9"/>
    <x v="3"/>
  </r>
  <r>
    <x v="64"/>
    <x v="130"/>
    <n v="47.928994082840234"/>
    <x v="9"/>
    <x v="3"/>
  </r>
  <r>
    <x v="64"/>
    <x v="131"/>
    <n v="29.585798816568047"/>
    <x v="9"/>
    <x v="3"/>
  </r>
  <r>
    <x v="64"/>
    <x v="4"/>
    <n v="14.201183431952662"/>
    <x v="9"/>
    <x v="3"/>
  </r>
  <r>
    <x v="65"/>
    <x v="127"/>
    <n v="1.7751479289940828"/>
    <x v="9"/>
    <x v="3"/>
  </r>
  <r>
    <x v="65"/>
    <x v="128"/>
    <n v="0.59171597633136097"/>
    <x v="9"/>
    <x v="3"/>
  </r>
  <r>
    <x v="65"/>
    <x v="129"/>
    <n v="0"/>
    <x v="9"/>
    <x v="3"/>
  </r>
  <r>
    <x v="65"/>
    <x v="130"/>
    <n v="53.846153846153847"/>
    <x v="9"/>
    <x v="3"/>
  </r>
  <r>
    <x v="65"/>
    <x v="131"/>
    <n v="29.585798816568047"/>
    <x v="9"/>
    <x v="3"/>
  </r>
  <r>
    <x v="65"/>
    <x v="4"/>
    <n v="14.201183431952662"/>
    <x v="9"/>
    <x v="3"/>
  </r>
  <r>
    <x v="66"/>
    <x v="127"/>
    <n v="28.402366863905325"/>
    <x v="9"/>
    <x v="3"/>
  </r>
  <r>
    <x v="66"/>
    <x v="128"/>
    <n v="17.159763313609467"/>
    <x v="9"/>
    <x v="3"/>
  </r>
  <r>
    <x v="66"/>
    <x v="129"/>
    <n v="0"/>
    <x v="9"/>
    <x v="3"/>
  </r>
  <r>
    <x v="66"/>
    <x v="130"/>
    <n v="11.242603550295858"/>
    <x v="9"/>
    <x v="3"/>
  </r>
  <r>
    <x v="66"/>
    <x v="131"/>
    <n v="29.585798816568047"/>
    <x v="9"/>
    <x v="3"/>
  </r>
  <r>
    <x v="66"/>
    <x v="4"/>
    <n v="14.201183431952662"/>
    <x v="9"/>
    <x v="3"/>
  </r>
  <r>
    <x v="61"/>
    <x v="127"/>
    <n v="32.824427480916029"/>
    <x v="10"/>
    <x v="3"/>
  </r>
  <r>
    <x v="61"/>
    <x v="128"/>
    <n v="2.2900763358778624"/>
    <x v="10"/>
    <x v="3"/>
  </r>
  <r>
    <x v="61"/>
    <x v="129"/>
    <n v="4.5801526717557248"/>
    <x v="10"/>
    <x v="3"/>
  </r>
  <r>
    <x v="61"/>
    <x v="130"/>
    <n v="38.931297709923662"/>
    <x v="10"/>
    <x v="3"/>
  </r>
  <r>
    <x v="61"/>
    <x v="131"/>
    <n v="16.03053435114504"/>
    <x v="10"/>
    <x v="3"/>
  </r>
  <r>
    <x v="61"/>
    <x v="4"/>
    <n v="5.343511450381679"/>
    <x v="10"/>
    <x v="3"/>
  </r>
  <r>
    <x v="62"/>
    <x v="127"/>
    <n v="16.03053435114504"/>
    <x v="10"/>
    <x v="3"/>
  </r>
  <r>
    <x v="62"/>
    <x v="128"/>
    <n v="0"/>
    <x v="10"/>
    <x v="3"/>
  </r>
  <r>
    <x v="62"/>
    <x v="129"/>
    <n v="0.76335877862595425"/>
    <x v="10"/>
    <x v="3"/>
  </r>
  <r>
    <x v="62"/>
    <x v="130"/>
    <n v="61.832061068702288"/>
    <x v="10"/>
    <x v="3"/>
  </r>
  <r>
    <x v="62"/>
    <x v="131"/>
    <n v="16.03053435114504"/>
    <x v="10"/>
    <x v="3"/>
  </r>
  <r>
    <x v="62"/>
    <x v="4"/>
    <n v="5.343511450381679"/>
    <x v="10"/>
    <x v="3"/>
  </r>
  <r>
    <x v="63"/>
    <x v="127"/>
    <n v="16.03053435114504"/>
    <x v="10"/>
    <x v="3"/>
  </r>
  <r>
    <x v="63"/>
    <x v="128"/>
    <n v="6.8702290076335881"/>
    <x v="10"/>
    <x v="3"/>
  </r>
  <r>
    <x v="63"/>
    <x v="129"/>
    <n v="0"/>
    <x v="10"/>
    <x v="3"/>
  </r>
  <r>
    <x v="63"/>
    <x v="130"/>
    <n v="55.725190839694655"/>
    <x v="10"/>
    <x v="3"/>
  </r>
  <r>
    <x v="63"/>
    <x v="131"/>
    <n v="16.03053435114504"/>
    <x v="10"/>
    <x v="3"/>
  </r>
  <r>
    <x v="63"/>
    <x v="4"/>
    <n v="5.343511450381679"/>
    <x v="10"/>
    <x v="3"/>
  </r>
  <r>
    <x v="64"/>
    <x v="127"/>
    <n v="20.76923076923077"/>
    <x v="10"/>
    <x v="3"/>
  </r>
  <r>
    <x v="64"/>
    <x v="128"/>
    <n v="3.0769230769230771"/>
    <x v="10"/>
    <x v="3"/>
  </r>
  <r>
    <x v="64"/>
    <x v="129"/>
    <n v="0.76923076923076927"/>
    <x v="10"/>
    <x v="3"/>
  </r>
  <r>
    <x v="64"/>
    <x v="130"/>
    <n v="53.846153846153847"/>
    <x v="10"/>
    <x v="3"/>
  </r>
  <r>
    <x v="64"/>
    <x v="131"/>
    <n v="16.153846153846153"/>
    <x v="10"/>
    <x v="3"/>
  </r>
  <r>
    <x v="64"/>
    <x v="4"/>
    <n v="5.384615384615385"/>
    <x v="10"/>
    <x v="3"/>
  </r>
  <r>
    <x v="65"/>
    <x v="127"/>
    <n v="13.740458015267176"/>
    <x v="10"/>
    <x v="3"/>
  </r>
  <r>
    <x v="65"/>
    <x v="128"/>
    <n v="0.76335877862595425"/>
    <x v="10"/>
    <x v="3"/>
  </r>
  <r>
    <x v="65"/>
    <x v="129"/>
    <n v="0"/>
    <x v="10"/>
    <x v="3"/>
  </r>
  <r>
    <x v="65"/>
    <x v="130"/>
    <n v="64.122137404580158"/>
    <x v="10"/>
    <x v="3"/>
  </r>
  <r>
    <x v="65"/>
    <x v="131"/>
    <n v="16.03053435114504"/>
    <x v="10"/>
    <x v="3"/>
  </r>
  <r>
    <x v="65"/>
    <x v="4"/>
    <n v="5.343511450381679"/>
    <x v="10"/>
    <x v="3"/>
  </r>
  <r>
    <x v="66"/>
    <x v="127"/>
    <n v="45.801526717557252"/>
    <x v="10"/>
    <x v="3"/>
  </r>
  <r>
    <x v="66"/>
    <x v="128"/>
    <n v="14.503816793893129"/>
    <x v="10"/>
    <x v="3"/>
  </r>
  <r>
    <x v="66"/>
    <x v="129"/>
    <n v="0.76335877862595425"/>
    <x v="10"/>
    <x v="3"/>
  </r>
  <r>
    <x v="66"/>
    <x v="130"/>
    <n v="17.557251908396946"/>
    <x v="10"/>
    <x v="3"/>
  </r>
  <r>
    <x v="66"/>
    <x v="131"/>
    <n v="16.03053435114504"/>
    <x v="10"/>
    <x v="3"/>
  </r>
  <r>
    <x v="66"/>
    <x v="4"/>
    <n v="5.343511450381679"/>
    <x v="10"/>
    <x v="3"/>
  </r>
  <r>
    <x v="61"/>
    <x v="127"/>
    <n v="10.084033613445378"/>
    <x v="11"/>
    <x v="3"/>
  </r>
  <r>
    <x v="61"/>
    <x v="128"/>
    <n v="3.3613445378151261"/>
    <x v="11"/>
    <x v="3"/>
  </r>
  <r>
    <x v="61"/>
    <x v="129"/>
    <n v="8.4033613445378155"/>
    <x v="11"/>
    <x v="3"/>
  </r>
  <r>
    <x v="61"/>
    <x v="130"/>
    <n v="31.932773109243698"/>
    <x v="11"/>
    <x v="3"/>
  </r>
  <r>
    <x v="61"/>
    <x v="131"/>
    <n v="36.134453781512605"/>
    <x v="11"/>
    <x v="3"/>
  </r>
  <r>
    <x v="61"/>
    <x v="4"/>
    <n v="10.084033613445378"/>
    <x v="11"/>
    <x v="3"/>
  </r>
  <r>
    <x v="62"/>
    <x v="127"/>
    <n v="1.680672268907563"/>
    <x v="11"/>
    <x v="3"/>
  </r>
  <r>
    <x v="62"/>
    <x v="128"/>
    <n v="0"/>
    <x v="11"/>
    <x v="3"/>
  </r>
  <r>
    <x v="62"/>
    <x v="129"/>
    <n v="0"/>
    <x v="11"/>
    <x v="3"/>
  </r>
  <r>
    <x v="62"/>
    <x v="130"/>
    <n v="52.100840336134453"/>
    <x v="11"/>
    <x v="3"/>
  </r>
  <r>
    <x v="62"/>
    <x v="131"/>
    <n v="36.134453781512605"/>
    <x v="11"/>
    <x v="3"/>
  </r>
  <r>
    <x v="62"/>
    <x v="4"/>
    <n v="10.084033613445378"/>
    <x v="11"/>
    <x v="3"/>
  </r>
  <r>
    <x v="63"/>
    <x v="127"/>
    <n v="4.2016806722689077"/>
    <x v="11"/>
    <x v="3"/>
  </r>
  <r>
    <x v="63"/>
    <x v="128"/>
    <n v="3.3613445378151261"/>
    <x v="11"/>
    <x v="3"/>
  </r>
  <r>
    <x v="63"/>
    <x v="129"/>
    <n v="1.680672268907563"/>
    <x v="11"/>
    <x v="3"/>
  </r>
  <r>
    <x v="63"/>
    <x v="130"/>
    <n v="44.537815126050418"/>
    <x v="11"/>
    <x v="3"/>
  </r>
  <r>
    <x v="63"/>
    <x v="131"/>
    <n v="36.134453781512605"/>
    <x v="11"/>
    <x v="3"/>
  </r>
  <r>
    <x v="63"/>
    <x v="4"/>
    <n v="10.084033613445378"/>
    <x v="11"/>
    <x v="3"/>
  </r>
  <r>
    <x v="64"/>
    <x v="127"/>
    <n v="4.2016806722689077"/>
    <x v="11"/>
    <x v="3"/>
  </r>
  <r>
    <x v="64"/>
    <x v="128"/>
    <n v="0.84033613445378152"/>
    <x v="11"/>
    <x v="3"/>
  </r>
  <r>
    <x v="64"/>
    <x v="129"/>
    <n v="2.5210084033613445"/>
    <x v="11"/>
    <x v="3"/>
  </r>
  <r>
    <x v="64"/>
    <x v="130"/>
    <n v="46.218487394957982"/>
    <x v="11"/>
    <x v="3"/>
  </r>
  <r>
    <x v="64"/>
    <x v="131"/>
    <n v="36.134453781512605"/>
    <x v="11"/>
    <x v="3"/>
  </r>
  <r>
    <x v="64"/>
    <x v="4"/>
    <n v="10.084033613445378"/>
    <x v="11"/>
    <x v="3"/>
  </r>
  <r>
    <x v="65"/>
    <x v="127"/>
    <n v="1.680672268907563"/>
    <x v="11"/>
    <x v="3"/>
  </r>
  <r>
    <x v="65"/>
    <x v="128"/>
    <n v="0.84033613445378152"/>
    <x v="11"/>
    <x v="3"/>
  </r>
  <r>
    <x v="65"/>
    <x v="129"/>
    <n v="0"/>
    <x v="11"/>
    <x v="3"/>
  </r>
  <r>
    <x v="65"/>
    <x v="130"/>
    <n v="51.260504201680675"/>
    <x v="11"/>
    <x v="3"/>
  </r>
  <r>
    <x v="65"/>
    <x v="131"/>
    <n v="36.134453781512605"/>
    <x v="11"/>
    <x v="3"/>
  </r>
  <r>
    <x v="65"/>
    <x v="4"/>
    <n v="10.084033613445378"/>
    <x v="11"/>
    <x v="3"/>
  </r>
  <r>
    <x v="66"/>
    <x v="127"/>
    <n v="18.487394957983192"/>
    <x v="11"/>
    <x v="3"/>
  </r>
  <r>
    <x v="66"/>
    <x v="128"/>
    <n v="12.605042016806722"/>
    <x v="11"/>
    <x v="3"/>
  </r>
  <r>
    <x v="66"/>
    <x v="129"/>
    <n v="2.5210084033613445"/>
    <x v="11"/>
    <x v="3"/>
  </r>
  <r>
    <x v="66"/>
    <x v="130"/>
    <n v="20.168067226890756"/>
    <x v="11"/>
    <x v="3"/>
  </r>
  <r>
    <x v="66"/>
    <x v="131"/>
    <n v="36.134453781512605"/>
    <x v="11"/>
    <x v="3"/>
  </r>
  <r>
    <x v="66"/>
    <x v="4"/>
    <n v="10.084033613445378"/>
    <x v="11"/>
    <x v="3"/>
  </r>
  <r>
    <x v="61"/>
    <x v="127"/>
    <n v="25.252525252525253"/>
    <x v="12"/>
    <x v="3"/>
  </r>
  <r>
    <x v="61"/>
    <x v="128"/>
    <n v="5.0505050505050502"/>
    <x v="12"/>
    <x v="3"/>
  </r>
  <r>
    <x v="61"/>
    <x v="129"/>
    <n v="8.0808080808080813"/>
    <x v="12"/>
    <x v="3"/>
  </r>
  <r>
    <x v="61"/>
    <x v="130"/>
    <n v="21.212121212121211"/>
    <x v="12"/>
    <x v="3"/>
  </r>
  <r>
    <x v="61"/>
    <x v="131"/>
    <n v="26.262626262626263"/>
    <x v="12"/>
    <x v="3"/>
  </r>
  <r>
    <x v="61"/>
    <x v="4"/>
    <n v="15.151515151515152"/>
    <x v="12"/>
    <x v="3"/>
  </r>
  <r>
    <x v="62"/>
    <x v="127"/>
    <n v="13.131313131313131"/>
    <x v="12"/>
    <x v="3"/>
  </r>
  <r>
    <x v="62"/>
    <x v="128"/>
    <n v="0"/>
    <x v="12"/>
    <x v="3"/>
  </r>
  <r>
    <x v="62"/>
    <x v="129"/>
    <n v="2.0202020202020203"/>
    <x v="12"/>
    <x v="3"/>
  </r>
  <r>
    <x v="62"/>
    <x v="130"/>
    <n v="43.434343434343432"/>
    <x v="12"/>
    <x v="3"/>
  </r>
  <r>
    <x v="62"/>
    <x v="131"/>
    <n v="26.262626262626263"/>
    <x v="12"/>
    <x v="3"/>
  </r>
  <r>
    <x v="62"/>
    <x v="4"/>
    <n v="15.151515151515152"/>
    <x v="12"/>
    <x v="3"/>
  </r>
  <r>
    <x v="63"/>
    <x v="127"/>
    <n v="11.111111111111111"/>
    <x v="12"/>
    <x v="3"/>
  </r>
  <r>
    <x v="63"/>
    <x v="128"/>
    <n v="2.0202020202020203"/>
    <x v="12"/>
    <x v="3"/>
  </r>
  <r>
    <x v="63"/>
    <x v="129"/>
    <n v="0"/>
    <x v="12"/>
    <x v="3"/>
  </r>
  <r>
    <x v="63"/>
    <x v="130"/>
    <n v="45.454545454545453"/>
    <x v="12"/>
    <x v="3"/>
  </r>
  <r>
    <x v="63"/>
    <x v="131"/>
    <n v="26.262626262626263"/>
    <x v="12"/>
    <x v="3"/>
  </r>
  <r>
    <x v="63"/>
    <x v="4"/>
    <n v="15.151515151515152"/>
    <x v="12"/>
    <x v="3"/>
  </r>
  <r>
    <x v="64"/>
    <x v="127"/>
    <n v="9.183673469387756"/>
    <x v="12"/>
    <x v="3"/>
  </r>
  <r>
    <x v="64"/>
    <x v="128"/>
    <n v="0"/>
    <x v="12"/>
    <x v="3"/>
  </r>
  <r>
    <x v="64"/>
    <x v="129"/>
    <n v="0"/>
    <x v="12"/>
    <x v="3"/>
  </r>
  <r>
    <x v="64"/>
    <x v="130"/>
    <n v="48.979591836734691"/>
    <x v="12"/>
    <x v="3"/>
  </r>
  <r>
    <x v="64"/>
    <x v="131"/>
    <n v="26.530612244897959"/>
    <x v="12"/>
    <x v="3"/>
  </r>
  <r>
    <x v="64"/>
    <x v="4"/>
    <n v="15.306122448979592"/>
    <x v="12"/>
    <x v="3"/>
  </r>
  <r>
    <x v="65"/>
    <x v="127"/>
    <n v="6.0606060606060606"/>
    <x v="12"/>
    <x v="3"/>
  </r>
  <r>
    <x v="65"/>
    <x v="128"/>
    <n v="0"/>
    <x v="12"/>
    <x v="3"/>
  </r>
  <r>
    <x v="65"/>
    <x v="129"/>
    <n v="0"/>
    <x v="12"/>
    <x v="3"/>
  </r>
  <r>
    <x v="65"/>
    <x v="130"/>
    <n v="52.525252525252526"/>
    <x v="12"/>
    <x v="3"/>
  </r>
  <r>
    <x v="65"/>
    <x v="131"/>
    <n v="26.262626262626263"/>
    <x v="12"/>
    <x v="3"/>
  </r>
  <r>
    <x v="65"/>
    <x v="4"/>
    <n v="15.151515151515152"/>
    <x v="12"/>
    <x v="3"/>
  </r>
  <r>
    <x v="66"/>
    <x v="127"/>
    <n v="25.252525252525253"/>
    <x v="12"/>
    <x v="3"/>
  </r>
  <r>
    <x v="66"/>
    <x v="128"/>
    <n v="13.131313131313131"/>
    <x v="12"/>
    <x v="3"/>
  </r>
  <r>
    <x v="66"/>
    <x v="129"/>
    <n v="0"/>
    <x v="12"/>
    <x v="3"/>
  </r>
  <r>
    <x v="66"/>
    <x v="130"/>
    <n v="20.202020202020201"/>
    <x v="12"/>
    <x v="3"/>
  </r>
  <r>
    <x v="66"/>
    <x v="131"/>
    <n v="26.262626262626263"/>
    <x v="12"/>
    <x v="3"/>
  </r>
  <r>
    <x v="66"/>
    <x v="4"/>
    <n v="15.151515151515152"/>
    <x v="12"/>
    <x v="3"/>
  </r>
  <r>
    <x v="61"/>
    <x v="127"/>
    <n v="18.840579710144926"/>
    <x v="13"/>
    <x v="3"/>
  </r>
  <r>
    <x v="61"/>
    <x v="128"/>
    <n v="7.2463768115942031"/>
    <x v="13"/>
    <x v="3"/>
  </r>
  <r>
    <x v="61"/>
    <x v="129"/>
    <n v="11.594202898550725"/>
    <x v="13"/>
    <x v="3"/>
  </r>
  <r>
    <x v="61"/>
    <x v="130"/>
    <n v="40.579710144927539"/>
    <x v="13"/>
    <x v="3"/>
  </r>
  <r>
    <x v="61"/>
    <x v="131"/>
    <n v="13.043478260869565"/>
    <x v="13"/>
    <x v="3"/>
  </r>
  <r>
    <x v="61"/>
    <x v="4"/>
    <n v="8.695652173913043"/>
    <x v="13"/>
    <x v="3"/>
  </r>
  <r>
    <x v="62"/>
    <x v="127"/>
    <n v="5.7971014492753623"/>
    <x v="13"/>
    <x v="3"/>
  </r>
  <r>
    <x v="62"/>
    <x v="128"/>
    <n v="2.8985507246376812"/>
    <x v="13"/>
    <x v="3"/>
  </r>
  <r>
    <x v="62"/>
    <x v="129"/>
    <n v="5.7971014492753623"/>
    <x v="13"/>
    <x v="3"/>
  </r>
  <r>
    <x v="62"/>
    <x v="130"/>
    <n v="63.768115942028984"/>
    <x v="13"/>
    <x v="3"/>
  </r>
  <r>
    <x v="62"/>
    <x v="131"/>
    <n v="13.043478260869565"/>
    <x v="13"/>
    <x v="3"/>
  </r>
  <r>
    <x v="62"/>
    <x v="4"/>
    <n v="8.695652173913043"/>
    <x v="13"/>
    <x v="3"/>
  </r>
  <r>
    <x v="63"/>
    <x v="127"/>
    <n v="7.2463768115942031"/>
    <x v="13"/>
    <x v="3"/>
  </r>
  <r>
    <x v="63"/>
    <x v="128"/>
    <n v="4.3478260869565215"/>
    <x v="13"/>
    <x v="3"/>
  </r>
  <r>
    <x v="63"/>
    <x v="129"/>
    <n v="2.8985507246376812"/>
    <x v="13"/>
    <x v="3"/>
  </r>
  <r>
    <x v="63"/>
    <x v="130"/>
    <n v="63.768115942028984"/>
    <x v="13"/>
    <x v="3"/>
  </r>
  <r>
    <x v="63"/>
    <x v="131"/>
    <n v="13.043478260869565"/>
    <x v="13"/>
    <x v="3"/>
  </r>
  <r>
    <x v="63"/>
    <x v="4"/>
    <n v="8.695652173913043"/>
    <x v="13"/>
    <x v="3"/>
  </r>
  <r>
    <x v="64"/>
    <x v="127"/>
    <n v="2.8985507246376812"/>
    <x v="13"/>
    <x v="3"/>
  </r>
  <r>
    <x v="64"/>
    <x v="128"/>
    <n v="4.3478260869565215"/>
    <x v="13"/>
    <x v="3"/>
  </r>
  <r>
    <x v="64"/>
    <x v="129"/>
    <n v="8.695652173913043"/>
    <x v="13"/>
    <x v="3"/>
  </r>
  <r>
    <x v="64"/>
    <x v="130"/>
    <n v="62.318840579710148"/>
    <x v="13"/>
    <x v="3"/>
  </r>
  <r>
    <x v="64"/>
    <x v="131"/>
    <n v="13.043478260869565"/>
    <x v="13"/>
    <x v="3"/>
  </r>
  <r>
    <x v="64"/>
    <x v="4"/>
    <n v="8.695652173913043"/>
    <x v="13"/>
    <x v="3"/>
  </r>
  <r>
    <x v="65"/>
    <x v="127"/>
    <n v="8.695652173913043"/>
    <x v="13"/>
    <x v="3"/>
  </r>
  <r>
    <x v="65"/>
    <x v="128"/>
    <n v="2.8985507246376812"/>
    <x v="13"/>
    <x v="3"/>
  </r>
  <r>
    <x v="65"/>
    <x v="129"/>
    <n v="1.4492753623188406"/>
    <x v="13"/>
    <x v="3"/>
  </r>
  <r>
    <x v="65"/>
    <x v="130"/>
    <n v="65.217391304347828"/>
    <x v="13"/>
    <x v="3"/>
  </r>
  <r>
    <x v="65"/>
    <x v="131"/>
    <n v="13.043478260869565"/>
    <x v="13"/>
    <x v="3"/>
  </r>
  <r>
    <x v="65"/>
    <x v="4"/>
    <n v="8.695652173913043"/>
    <x v="13"/>
    <x v="3"/>
  </r>
  <r>
    <x v="66"/>
    <x v="127"/>
    <n v="26.086956521739129"/>
    <x v="13"/>
    <x v="3"/>
  </r>
  <r>
    <x v="66"/>
    <x v="128"/>
    <n v="17.391304347826086"/>
    <x v="13"/>
    <x v="3"/>
  </r>
  <r>
    <x v="66"/>
    <x v="129"/>
    <n v="2.8985507246376812"/>
    <x v="13"/>
    <x v="3"/>
  </r>
  <r>
    <x v="66"/>
    <x v="130"/>
    <n v="31.884057971014492"/>
    <x v="13"/>
    <x v="3"/>
  </r>
  <r>
    <x v="66"/>
    <x v="131"/>
    <n v="13.043478260869565"/>
    <x v="13"/>
    <x v="3"/>
  </r>
  <r>
    <x v="66"/>
    <x v="4"/>
    <n v="8.695652173913043"/>
    <x v="13"/>
    <x v="3"/>
  </r>
  <r>
    <x v="61"/>
    <x v="127"/>
    <n v="8.0459770114942533"/>
    <x v="14"/>
    <x v="3"/>
  </r>
  <r>
    <x v="61"/>
    <x v="128"/>
    <n v="1.1494252873563218"/>
    <x v="14"/>
    <x v="3"/>
  </r>
  <r>
    <x v="61"/>
    <x v="129"/>
    <n v="8.0459770114942533"/>
    <x v="14"/>
    <x v="3"/>
  </r>
  <r>
    <x v="61"/>
    <x v="130"/>
    <n v="18.390804597701148"/>
    <x v="14"/>
    <x v="3"/>
  </r>
  <r>
    <x v="61"/>
    <x v="131"/>
    <n v="39.080459770114942"/>
    <x v="14"/>
    <x v="3"/>
  </r>
  <r>
    <x v="61"/>
    <x v="4"/>
    <n v="25.287356321839081"/>
    <x v="14"/>
    <x v="3"/>
  </r>
  <r>
    <x v="62"/>
    <x v="127"/>
    <n v="2.2988505747126435"/>
    <x v="14"/>
    <x v="3"/>
  </r>
  <r>
    <x v="62"/>
    <x v="128"/>
    <n v="0"/>
    <x v="14"/>
    <x v="3"/>
  </r>
  <r>
    <x v="62"/>
    <x v="129"/>
    <n v="0"/>
    <x v="14"/>
    <x v="3"/>
  </r>
  <r>
    <x v="62"/>
    <x v="130"/>
    <n v="33.333333333333336"/>
    <x v="14"/>
    <x v="3"/>
  </r>
  <r>
    <x v="62"/>
    <x v="131"/>
    <n v="39.080459770114942"/>
    <x v="14"/>
    <x v="3"/>
  </r>
  <r>
    <x v="62"/>
    <x v="4"/>
    <n v="25.287356321839081"/>
    <x v="14"/>
    <x v="3"/>
  </r>
  <r>
    <x v="63"/>
    <x v="127"/>
    <n v="2.2988505747126435"/>
    <x v="14"/>
    <x v="3"/>
  </r>
  <r>
    <x v="63"/>
    <x v="128"/>
    <n v="0"/>
    <x v="14"/>
    <x v="3"/>
  </r>
  <r>
    <x v="63"/>
    <x v="129"/>
    <n v="1.1494252873563218"/>
    <x v="14"/>
    <x v="3"/>
  </r>
  <r>
    <x v="63"/>
    <x v="130"/>
    <n v="32.183908045977013"/>
    <x v="14"/>
    <x v="3"/>
  </r>
  <r>
    <x v="63"/>
    <x v="131"/>
    <n v="39.080459770114942"/>
    <x v="14"/>
    <x v="3"/>
  </r>
  <r>
    <x v="63"/>
    <x v="4"/>
    <n v="25.287356321839081"/>
    <x v="14"/>
    <x v="3"/>
  </r>
  <r>
    <x v="64"/>
    <x v="127"/>
    <n v="1.1494252873563218"/>
    <x v="14"/>
    <x v="3"/>
  </r>
  <r>
    <x v="64"/>
    <x v="128"/>
    <n v="1.1494252873563218"/>
    <x v="14"/>
    <x v="3"/>
  </r>
  <r>
    <x v="64"/>
    <x v="129"/>
    <n v="0"/>
    <x v="14"/>
    <x v="3"/>
  </r>
  <r>
    <x v="64"/>
    <x v="130"/>
    <n v="33.333333333333336"/>
    <x v="14"/>
    <x v="3"/>
  </r>
  <r>
    <x v="64"/>
    <x v="131"/>
    <n v="39.080459770114942"/>
    <x v="14"/>
    <x v="3"/>
  </r>
  <r>
    <x v="64"/>
    <x v="4"/>
    <n v="25.287356321839081"/>
    <x v="14"/>
    <x v="3"/>
  </r>
  <r>
    <x v="65"/>
    <x v="127"/>
    <n v="0"/>
    <x v="14"/>
    <x v="3"/>
  </r>
  <r>
    <x v="65"/>
    <x v="128"/>
    <n v="0"/>
    <x v="14"/>
    <x v="3"/>
  </r>
  <r>
    <x v="65"/>
    <x v="129"/>
    <n v="0"/>
    <x v="14"/>
    <x v="3"/>
  </r>
  <r>
    <x v="65"/>
    <x v="130"/>
    <n v="35.632183908045974"/>
    <x v="14"/>
    <x v="3"/>
  </r>
  <r>
    <x v="65"/>
    <x v="131"/>
    <n v="39.080459770114942"/>
    <x v="14"/>
    <x v="3"/>
  </r>
  <r>
    <x v="65"/>
    <x v="4"/>
    <n v="25.287356321839081"/>
    <x v="14"/>
    <x v="3"/>
  </r>
  <r>
    <x v="66"/>
    <x v="127"/>
    <n v="8.0459770114942533"/>
    <x v="14"/>
    <x v="3"/>
  </r>
  <r>
    <x v="66"/>
    <x v="128"/>
    <n v="3.4482758620689653"/>
    <x v="14"/>
    <x v="3"/>
  </r>
  <r>
    <x v="66"/>
    <x v="129"/>
    <n v="1.1494252873563218"/>
    <x v="14"/>
    <x v="3"/>
  </r>
  <r>
    <x v="66"/>
    <x v="130"/>
    <n v="22.988505747126435"/>
    <x v="14"/>
    <x v="3"/>
  </r>
  <r>
    <x v="66"/>
    <x v="131"/>
    <n v="39.080459770114942"/>
    <x v="14"/>
    <x v="3"/>
  </r>
  <r>
    <x v="66"/>
    <x v="4"/>
    <n v="25.287356321839081"/>
    <x v="14"/>
    <x v="3"/>
  </r>
  <r>
    <x v="61"/>
    <x v="127"/>
    <n v="28.571428571428573"/>
    <x v="15"/>
    <x v="3"/>
  </r>
  <r>
    <x v="61"/>
    <x v="128"/>
    <n v="14.285714285714286"/>
    <x v="15"/>
    <x v="3"/>
  </r>
  <r>
    <x v="61"/>
    <x v="129"/>
    <n v="7.6923076923076925"/>
    <x v="15"/>
    <x v="3"/>
  </r>
  <r>
    <x v="61"/>
    <x v="130"/>
    <n v="31.868131868131869"/>
    <x v="15"/>
    <x v="3"/>
  </r>
  <r>
    <x v="61"/>
    <x v="131"/>
    <n v="10.989010989010989"/>
    <x v="15"/>
    <x v="3"/>
  </r>
  <r>
    <x v="61"/>
    <x v="4"/>
    <n v="7.6923076923076925"/>
    <x v="15"/>
    <x v="3"/>
  </r>
  <r>
    <x v="62"/>
    <x v="127"/>
    <n v="8.791208791208792"/>
    <x v="15"/>
    <x v="3"/>
  </r>
  <r>
    <x v="62"/>
    <x v="128"/>
    <n v="1.098901098901099"/>
    <x v="15"/>
    <x v="3"/>
  </r>
  <r>
    <x v="62"/>
    <x v="129"/>
    <n v="1.098901098901099"/>
    <x v="15"/>
    <x v="3"/>
  </r>
  <r>
    <x v="62"/>
    <x v="130"/>
    <n v="70.329670329670336"/>
    <x v="15"/>
    <x v="3"/>
  </r>
  <r>
    <x v="62"/>
    <x v="131"/>
    <n v="10.989010989010989"/>
    <x v="15"/>
    <x v="3"/>
  </r>
  <r>
    <x v="62"/>
    <x v="4"/>
    <n v="7.6923076923076925"/>
    <x v="15"/>
    <x v="3"/>
  </r>
  <r>
    <x v="63"/>
    <x v="127"/>
    <n v="8.791208791208792"/>
    <x v="15"/>
    <x v="3"/>
  </r>
  <r>
    <x v="63"/>
    <x v="128"/>
    <n v="10.989010989010989"/>
    <x v="15"/>
    <x v="3"/>
  </r>
  <r>
    <x v="63"/>
    <x v="129"/>
    <n v="1.098901098901099"/>
    <x v="15"/>
    <x v="3"/>
  </r>
  <r>
    <x v="63"/>
    <x v="130"/>
    <n v="60.439560439560438"/>
    <x v="15"/>
    <x v="3"/>
  </r>
  <r>
    <x v="63"/>
    <x v="131"/>
    <n v="10.989010989010989"/>
    <x v="15"/>
    <x v="3"/>
  </r>
  <r>
    <x v="63"/>
    <x v="4"/>
    <n v="7.6923076923076925"/>
    <x v="15"/>
    <x v="3"/>
  </r>
  <r>
    <x v="64"/>
    <x v="127"/>
    <n v="13.186813186813186"/>
    <x v="15"/>
    <x v="3"/>
  </r>
  <r>
    <x v="64"/>
    <x v="128"/>
    <n v="4.395604395604396"/>
    <x v="15"/>
    <x v="3"/>
  </r>
  <r>
    <x v="64"/>
    <x v="129"/>
    <n v="0"/>
    <x v="15"/>
    <x v="3"/>
  </r>
  <r>
    <x v="64"/>
    <x v="130"/>
    <n v="63.736263736263737"/>
    <x v="15"/>
    <x v="3"/>
  </r>
  <r>
    <x v="64"/>
    <x v="131"/>
    <n v="10.989010989010989"/>
    <x v="15"/>
    <x v="3"/>
  </r>
  <r>
    <x v="64"/>
    <x v="4"/>
    <n v="7.6923076923076925"/>
    <x v="15"/>
    <x v="3"/>
  </r>
  <r>
    <x v="65"/>
    <x v="127"/>
    <n v="3.2967032967032965"/>
    <x v="15"/>
    <x v="3"/>
  </r>
  <r>
    <x v="65"/>
    <x v="128"/>
    <n v="2.197802197802198"/>
    <x v="15"/>
    <x v="3"/>
  </r>
  <r>
    <x v="65"/>
    <x v="129"/>
    <n v="0"/>
    <x v="15"/>
    <x v="3"/>
  </r>
  <r>
    <x v="65"/>
    <x v="130"/>
    <n v="75.824175824175825"/>
    <x v="15"/>
    <x v="3"/>
  </r>
  <r>
    <x v="65"/>
    <x v="131"/>
    <n v="10.989010989010989"/>
    <x v="15"/>
    <x v="3"/>
  </r>
  <r>
    <x v="65"/>
    <x v="4"/>
    <n v="7.6923076923076925"/>
    <x v="15"/>
    <x v="3"/>
  </r>
  <r>
    <x v="66"/>
    <x v="127"/>
    <n v="24.175824175824175"/>
    <x v="15"/>
    <x v="3"/>
  </r>
  <r>
    <x v="66"/>
    <x v="128"/>
    <n v="35.164835164835168"/>
    <x v="15"/>
    <x v="3"/>
  </r>
  <r>
    <x v="66"/>
    <x v="129"/>
    <n v="0"/>
    <x v="15"/>
    <x v="3"/>
  </r>
  <r>
    <x v="66"/>
    <x v="130"/>
    <n v="21.978021978021978"/>
    <x v="15"/>
    <x v="3"/>
  </r>
  <r>
    <x v="66"/>
    <x v="131"/>
    <n v="10.989010989010989"/>
    <x v="15"/>
    <x v="3"/>
  </r>
  <r>
    <x v="66"/>
    <x v="4"/>
    <n v="7.6923076923076925"/>
    <x v="15"/>
    <x v="3"/>
  </r>
  <r>
    <x v="61"/>
    <x v="127"/>
    <n v="30.219780219780219"/>
    <x v="16"/>
    <x v="3"/>
  </r>
  <r>
    <x v="61"/>
    <x v="128"/>
    <n v="8.791208791208792"/>
    <x v="16"/>
    <x v="3"/>
  </r>
  <r>
    <x v="61"/>
    <x v="129"/>
    <n v="9.3406593406593412"/>
    <x v="16"/>
    <x v="3"/>
  </r>
  <r>
    <x v="61"/>
    <x v="130"/>
    <n v="29.670329670329672"/>
    <x v="16"/>
    <x v="3"/>
  </r>
  <r>
    <x v="61"/>
    <x v="131"/>
    <n v="13.736263736263735"/>
    <x v="16"/>
    <x v="3"/>
  </r>
  <r>
    <x v="61"/>
    <x v="4"/>
    <n v="8.2417582417582409"/>
    <x v="16"/>
    <x v="3"/>
  </r>
  <r>
    <x v="62"/>
    <x v="127"/>
    <n v="9.2391304347826093"/>
    <x v="16"/>
    <x v="3"/>
  </r>
  <r>
    <x v="62"/>
    <x v="128"/>
    <n v="3.2608695652173911"/>
    <x v="16"/>
    <x v="3"/>
  </r>
  <r>
    <x v="62"/>
    <x v="129"/>
    <n v="2.1739130434782608"/>
    <x v="16"/>
    <x v="3"/>
  </r>
  <r>
    <x v="62"/>
    <x v="130"/>
    <n v="63.586956521739133"/>
    <x v="16"/>
    <x v="3"/>
  </r>
  <r>
    <x v="62"/>
    <x v="131"/>
    <n v="13.586956521739131"/>
    <x v="16"/>
    <x v="3"/>
  </r>
  <r>
    <x v="62"/>
    <x v="4"/>
    <n v="8.1521739130434785"/>
    <x v="16"/>
    <x v="3"/>
  </r>
  <r>
    <x v="63"/>
    <x v="127"/>
    <n v="10.382513661202186"/>
    <x v="16"/>
    <x v="3"/>
  </r>
  <r>
    <x v="63"/>
    <x v="128"/>
    <n v="6.557377049180328"/>
    <x v="16"/>
    <x v="3"/>
  </r>
  <r>
    <x v="63"/>
    <x v="129"/>
    <n v="2.1857923497267762"/>
    <x v="16"/>
    <x v="3"/>
  </r>
  <r>
    <x v="63"/>
    <x v="130"/>
    <n v="59.016393442622949"/>
    <x v="16"/>
    <x v="3"/>
  </r>
  <r>
    <x v="63"/>
    <x v="131"/>
    <n v="13.66120218579235"/>
    <x v="16"/>
    <x v="3"/>
  </r>
  <r>
    <x v="63"/>
    <x v="4"/>
    <n v="8.1967213114754092"/>
    <x v="16"/>
    <x v="3"/>
  </r>
  <r>
    <x v="64"/>
    <x v="127"/>
    <n v="8.8397790055248624"/>
    <x v="16"/>
    <x v="3"/>
  </r>
  <r>
    <x v="64"/>
    <x v="128"/>
    <n v="4.972375690607735"/>
    <x v="16"/>
    <x v="3"/>
  </r>
  <r>
    <x v="64"/>
    <x v="129"/>
    <n v="2.2099447513812156"/>
    <x v="16"/>
    <x v="3"/>
  </r>
  <r>
    <x v="64"/>
    <x v="130"/>
    <n v="61.878453038674031"/>
    <x v="16"/>
    <x v="3"/>
  </r>
  <r>
    <x v="64"/>
    <x v="131"/>
    <n v="13.812154696132596"/>
    <x v="16"/>
    <x v="3"/>
  </r>
  <r>
    <x v="64"/>
    <x v="4"/>
    <n v="8.2872928176795586"/>
    <x v="16"/>
    <x v="3"/>
  </r>
  <r>
    <x v="65"/>
    <x v="127"/>
    <n v="7.0652173913043477"/>
    <x v="16"/>
    <x v="3"/>
  </r>
  <r>
    <x v="65"/>
    <x v="128"/>
    <n v="2.1739130434782608"/>
    <x v="16"/>
    <x v="3"/>
  </r>
  <r>
    <x v="65"/>
    <x v="129"/>
    <n v="1.0869565217391304"/>
    <x v="16"/>
    <x v="3"/>
  </r>
  <r>
    <x v="65"/>
    <x v="130"/>
    <n v="67.934782608695656"/>
    <x v="16"/>
    <x v="3"/>
  </r>
  <r>
    <x v="65"/>
    <x v="131"/>
    <n v="13.586956521739131"/>
    <x v="16"/>
    <x v="3"/>
  </r>
  <r>
    <x v="65"/>
    <x v="4"/>
    <n v="8.1521739130434785"/>
    <x v="16"/>
    <x v="3"/>
  </r>
  <r>
    <x v="66"/>
    <x v="127"/>
    <n v="32.065217391304351"/>
    <x v="16"/>
    <x v="3"/>
  </r>
  <r>
    <x v="66"/>
    <x v="128"/>
    <n v="21.739130434782609"/>
    <x v="16"/>
    <x v="3"/>
  </r>
  <r>
    <x v="66"/>
    <x v="129"/>
    <n v="3.2608695652173911"/>
    <x v="16"/>
    <x v="3"/>
  </r>
  <r>
    <x v="66"/>
    <x v="130"/>
    <n v="22.282608695652176"/>
    <x v="16"/>
    <x v="3"/>
  </r>
  <r>
    <x v="66"/>
    <x v="131"/>
    <n v="13.586956521739131"/>
    <x v="16"/>
    <x v="3"/>
  </r>
  <r>
    <x v="66"/>
    <x v="4"/>
    <n v="8.1521739130434785"/>
    <x v="16"/>
    <x v="3"/>
  </r>
  <r>
    <x v="67"/>
    <x v="127"/>
    <n v="11.437059041960639"/>
    <x v="0"/>
    <x v="2"/>
  </r>
  <r>
    <x v="67"/>
    <x v="128"/>
    <n v="3.0449313033791312"/>
    <x v="0"/>
    <x v="2"/>
  </r>
  <r>
    <x v="67"/>
    <x v="129"/>
    <n v="1.8195321203119197"/>
    <x v="0"/>
    <x v="2"/>
  </r>
  <r>
    <x v="67"/>
    <x v="130"/>
    <n v="37.523208317861119"/>
    <x v="0"/>
    <x v="2"/>
  </r>
  <r>
    <x v="67"/>
    <x v="131"/>
    <n v="39.974006683995547"/>
    <x v="0"/>
    <x v="2"/>
  </r>
  <r>
    <x v="67"/>
    <x v="4"/>
    <n v="6.3312291125139248"/>
    <x v="0"/>
    <x v="2"/>
  </r>
  <r>
    <x v="68"/>
    <x v="127"/>
    <n v="17.370057752110174"/>
    <x v="0"/>
    <x v="2"/>
  </r>
  <r>
    <x v="68"/>
    <x v="128"/>
    <n v="5.8196357174589073"/>
    <x v="0"/>
    <x v="2"/>
  </r>
  <r>
    <x v="68"/>
    <x v="129"/>
    <n v="2.3989338071968014"/>
    <x v="0"/>
    <x v="2"/>
  </r>
  <r>
    <x v="68"/>
    <x v="130"/>
    <n v="23.256330519768991"/>
    <x v="0"/>
    <x v="2"/>
  </r>
  <r>
    <x v="68"/>
    <x v="131"/>
    <n v="44.224788982674369"/>
    <x v="0"/>
    <x v="2"/>
  </r>
  <r>
    <x v="68"/>
    <x v="4"/>
    <n v="7.019102621057308"/>
    <x v="0"/>
    <x v="2"/>
  </r>
  <r>
    <x v="69"/>
    <x v="127"/>
    <n v="15.171773444753946"/>
    <x v="0"/>
    <x v="2"/>
  </r>
  <r>
    <x v="69"/>
    <x v="128"/>
    <n v="3.3983286908077996"/>
    <x v="0"/>
    <x v="2"/>
  </r>
  <r>
    <x v="69"/>
    <x v="129"/>
    <n v="1.2627669452181987"/>
    <x v="0"/>
    <x v="2"/>
  </r>
  <r>
    <x v="69"/>
    <x v="130"/>
    <n v="33.96471680594243"/>
    <x v="0"/>
    <x v="2"/>
  </r>
  <r>
    <x v="69"/>
    <x v="131"/>
    <n v="39.925719591457757"/>
    <x v="0"/>
    <x v="2"/>
  </r>
  <r>
    <x v="69"/>
    <x v="4"/>
    <n v="6.3324048282265553"/>
    <x v="0"/>
    <x v="2"/>
  </r>
  <r>
    <x v="70"/>
    <x v="127"/>
    <n v="15.551643192488262"/>
    <x v="0"/>
    <x v="2"/>
  </r>
  <r>
    <x v="70"/>
    <x v="128"/>
    <n v="4.988262910798122"/>
    <x v="0"/>
    <x v="2"/>
  </r>
  <r>
    <x v="70"/>
    <x v="129"/>
    <n v="2.2496087636932707"/>
    <x v="0"/>
    <x v="2"/>
  </r>
  <r>
    <x v="70"/>
    <x v="130"/>
    <n v="31.338028169014084"/>
    <x v="0"/>
    <x v="2"/>
  </r>
  <r>
    <x v="70"/>
    <x v="131"/>
    <n v="39.749608763693274"/>
    <x v="0"/>
    <x v="2"/>
  </r>
  <r>
    <x v="70"/>
    <x v="4"/>
    <n v="6.2402190923317686"/>
    <x v="0"/>
    <x v="2"/>
  </r>
  <r>
    <x v="71"/>
    <x v="127"/>
    <n v="10.923590504451038"/>
    <x v="0"/>
    <x v="2"/>
  </r>
  <r>
    <x v="71"/>
    <x v="128"/>
    <n v="3.3382789317507418"/>
    <x v="0"/>
    <x v="2"/>
  </r>
  <r>
    <x v="71"/>
    <x v="129"/>
    <n v="0.81602373887240354"/>
    <x v="0"/>
    <x v="2"/>
  </r>
  <r>
    <x v="71"/>
    <x v="130"/>
    <n v="38.798219584569736"/>
    <x v="0"/>
    <x v="2"/>
  </r>
  <r>
    <x v="71"/>
    <x v="131"/>
    <n v="39.929525222551931"/>
    <x v="0"/>
    <x v="2"/>
  </r>
  <r>
    <x v="71"/>
    <x v="4"/>
    <n v="6.3241839762611276"/>
    <x v="0"/>
    <x v="2"/>
  </r>
  <r>
    <x v="72"/>
    <x v="127"/>
    <n v="2.6335311572700295"/>
    <x v="0"/>
    <x v="2"/>
  </r>
  <r>
    <x v="72"/>
    <x v="128"/>
    <n v="0.48219584569732937"/>
    <x v="0"/>
    <x v="2"/>
  </r>
  <r>
    <x v="72"/>
    <x v="129"/>
    <n v="0.63056379821958453"/>
    <x v="0"/>
    <x v="2"/>
  </r>
  <r>
    <x v="72"/>
    <x v="130"/>
    <n v="50.037091988130562"/>
    <x v="0"/>
    <x v="2"/>
  </r>
  <r>
    <x v="72"/>
    <x v="131"/>
    <n v="39.929525222551931"/>
    <x v="0"/>
    <x v="2"/>
  </r>
  <r>
    <x v="72"/>
    <x v="4"/>
    <n v="6.3241839762611276"/>
    <x v="0"/>
    <x v="2"/>
  </r>
  <r>
    <x v="67"/>
    <x v="127"/>
    <n v="26.940231935771632"/>
    <x v="1"/>
    <x v="2"/>
  </r>
  <r>
    <x v="67"/>
    <x v="128"/>
    <n v="6.1552185548617304"/>
    <x v="1"/>
    <x v="2"/>
  </r>
  <r>
    <x v="67"/>
    <x v="129"/>
    <n v="2.2301516503122212"/>
    <x v="1"/>
    <x v="2"/>
  </r>
  <r>
    <x v="67"/>
    <x v="130"/>
    <n v="40.49955396966994"/>
    <x v="1"/>
    <x v="2"/>
  </r>
  <r>
    <x v="67"/>
    <x v="131"/>
    <n v="21.320249776984834"/>
    <x v="1"/>
    <x v="2"/>
  </r>
  <r>
    <x v="67"/>
    <x v="4"/>
    <n v="3.0330062444246209"/>
    <x v="1"/>
    <x v="2"/>
  </r>
  <r>
    <x v="68"/>
    <x v="127"/>
    <n v="32.357043235704325"/>
    <x v="1"/>
    <x v="2"/>
  </r>
  <r>
    <x v="68"/>
    <x v="128"/>
    <n v="5.160390516039052"/>
    <x v="1"/>
    <x v="2"/>
  </r>
  <r>
    <x v="68"/>
    <x v="129"/>
    <n v="2.2315202231520224"/>
    <x v="1"/>
    <x v="2"/>
  </r>
  <r>
    <x v="68"/>
    <x v="130"/>
    <n v="29.707112970711297"/>
    <x v="1"/>
    <x v="2"/>
  </r>
  <r>
    <x v="68"/>
    <x v="131"/>
    <n v="27.615062761506277"/>
    <x v="1"/>
    <x v="2"/>
  </r>
  <r>
    <x v="68"/>
    <x v="4"/>
    <n v="3.2078103207810322"/>
    <x v="1"/>
    <x v="2"/>
  </r>
  <r>
    <x v="69"/>
    <x v="127"/>
    <n v="33.809099018733271"/>
    <x v="1"/>
    <x v="2"/>
  </r>
  <r>
    <x v="69"/>
    <x v="128"/>
    <n v="5.0847457627118642"/>
    <x v="1"/>
    <x v="2"/>
  </r>
  <r>
    <x v="69"/>
    <x v="129"/>
    <n v="1.3380909901873328"/>
    <x v="1"/>
    <x v="2"/>
  </r>
  <r>
    <x v="69"/>
    <x v="130"/>
    <n v="35.771632471008026"/>
    <x v="1"/>
    <x v="2"/>
  </r>
  <r>
    <x v="69"/>
    <x v="131"/>
    <n v="21.141837644959857"/>
    <x v="1"/>
    <x v="2"/>
  </r>
  <r>
    <x v="69"/>
    <x v="4"/>
    <n v="3.0330062444246209"/>
    <x v="1"/>
    <x v="2"/>
  </r>
  <r>
    <x v="70"/>
    <x v="127"/>
    <n v="28.815080789946141"/>
    <x v="1"/>
    <x v="2"/>
  </r>
  <r>
    <x v="70"/>
    <x v="128"/>
    <n v="6.642728904847397"/>
    <x v="1"/>
    <x v="2"/>
  </r>
  <r>
    <x v="70"/>
    <x v="129"/>
    <n v="1.2567324955116697"/>
    <x v="1"/>
    <x v="2"/>
  </r>
  <r>
    <x v="70"/>
    <x v="130"/>
    <n v="39.138240574506284"/>
    <x v="1"/>
    <x v="2"/>
  </r>
  <r>
    <x v="70"/>
    <x v="131"/>
    <n v="21.184919210053859"/>
    <x v="1"/>
    <x v="2"/>
  </r>
  <r>
    <x v="70"/>
    <x v="4"/>
    <n v="3.0520646319569122"/>
    <x v="1"/>
    <x v="2"/>
  </r>
  <r>
    <x v="71"/>
    <x v="127"/>
    <n v="16.977777777777778"/>
    <x v="1"/>
    <x v="2"/>
  </r>
  <r>
    <x v="71"/>
    <x v="128"/>
    <n v="2.7555555555555555"/>
    <x v="1"/>
    <x v="2"/>
  </r>
  <r>
    <x v="71"/>
    <x v="129"/>
    <n v="0.44444444444444442"/>
    <x v="1"/>
    <x v="2"/>
  </r>
  <r>
    <x v="71"/>
    <x v="130"/>
    <n v="55.644444444444446"/>
    <x v="1"/>
    <x v="2"/>
  </r>
  <r>
    <x v="71"/>
    <x v="131"/>
    <n v="21.244444444444444"/>
    <x v="1"/>
    <x v="2"/>
  </r>
  <r>
    <x v="71"/>
    <x v="4"/>
    <n v="3.0222222222222221"/>
    <x v="1"/>
    <x v="2"/>
  </r>
  <r>
    <x v="72"/>
    <x v="127"/>
    <n v="2.8444444444444446"/>
    <x v="1"/>
    <x v="2"/>
  </r>
  <r>
    <x v="72"/>
    <x v="128"/>
    <n v="0.97777777777777775"/>
    <x v="1"/>
    <x v="2"/>
  </r>
  <r>
    <x v="72"/>
    <x v="129"/>
    <n v="0.35555555555555557"/>
    <x v="1"/>
    <x v="2"/>
  </r>
  <r>
    <x v="72"/>
    <x v="130"/>
    <n v="71.555555555555557"/>
    <x v="1"/>
    <x v="2"/>
  </r>
  <r>
    <x v="72"/>
    <x v="131"/>
    <n v="21.244444444444444"/>
    <x v="1"/>
    <x v="2"/>
  </r>
  <r>
    <x v="72"/>
    <x v="4"/>
    <n v="3.0222222222222221"/>
    <x v="1"/>
    <x v="2"/>
  </r>
  <r>
    <x v="67"/>
    <x v="127"/>
    <n v="1.4673913043478262"/>
    <x v="2"/>
    <x v="2"/>
  </r>
  <r>
    <x v="67"/>
    <x v="128"/>
    <n v="0.59782608695652173"/>
    <x v="2"/>
    <x v="2"/>
  </r>
  <r>
    <x v="67"/>
    <x v="129"/>
    <n v="0.81521739130434778"/>
    <x v="2"/>
    <x v="2"/>
  </r>
  <r>
    <x v="67"/>
    <x v="130"/>
    <n v="23.532608695652176"/>
    <x v="2"/>
    <x v="2"/>
  </r>
  <r>
    <x v="67"/>
    <x v="131"/>
    <n v="64.619565217391298"/>
    <x v="2"/>
    <x v="2"/>
  </r>
  <r>
    <x v="67"/>
    <x v="4"/>
    <n v="8.9673913043478262"/>
    <x v="2"/>
    <x v="2"/>
  </r>
  <r>
    <x v="68"/>
    <x v="127"/>
    <n v="5.1399200456881786"/>
    <x v="2"/>
    <x v="2"/>
  </r>
  <r>
    <x v="68"/>
    <x v="128"/>
    <n v="3.4837235865219873"/>
    <x v="2"/>
    <x v="2"/>
  </r>
  <r>
    <x v="68"/>
    <x v="129"/>
    <n v="1.8275271273557967"/>
    <x v="2"/>
    <x v="2"/>
  </r>
  <r>
    <x v="68"/>
    <x v="130"/>
    <n v="14.391776127926899"/>
    <x v="2"/>
    <x v="2"/>
  </r>
  <r>
    <x v="68"/>
    <x v="131"/>
    <n v="65.790976584808675"/>
    <x v="2"/>
    <x v="2"/>
  </r>
  <r>
    <x v="68"/>
    <x v="4"/>
    <n v="9.3660765276984588"/>
    <x v="2"/>
    <x v="2"/>
  </r>
  <r>
    <x v="69"/>
    <x v="127"/>
    <n v="3.6452665941240481"/>
    <x v="2"/>
    <x v="2"/>
  </r>
  <r>
    <x v="69"/>
    <x v="128"/>
    <n v="1.2513601741022851"/>
    <x v="2"/>
    <x v="2"/>
  </r>
  <r>
    <x v="69"/>
    <x v="129"/>
    <n v="0.70729053318824808"/>
    <x v="2"/>
    <x v="2"/>
  </r>
  <r>
    <x v="69"/>
    <x v="130"/>
    <n v="20.783460282916213"/>
    <x v="2"/>
    <x v="2"/>
  </r>
  <r>
    <x v="69"/>
    <x v="131"/>
    <n v="64.635473340587595"/>
    <x v="2"/>
    <x v="2"/>
  </r>
  <r>
    <x v="69"/>
    <x v="4"/>
    <n v="8.977149075081611"/>
    <x v="2"/>
    <x v="2"/>
  </r>
  <r>
    <x v="70"/>
    <x v="127"/>
    <n v="4.9463647199046488"/>
    <x v="2"/>
    <x v="2"/>
  </r>
  <r>
    <x v="70"/>
    <x v="128"/>
    <n v="1.1918951132300357"/>
    <x v="2"/>
    <x v="2"/>
  </r>
  <r>
    <x v="70"/>
    <x v="129"/>
    <n v="2.8605482717520858"/>
    <x v="2"/>
    <x v="2"/>
  </r>
  <r>
    <x v="70"/>
    <x v="130"/>
    <n v="16.924910607866508"/>
    <x v="2"/>
    <x v="2"/>
  </r>
  <r>
    <x v="70"/>
    <x v="131"/>
    <n v="65.196662693682953"/>
    <x v="2"/>
    <x v="2"/>
  </r>
  <r>
    <x v="70"/>
    <x v="4"/>
    <n v="8.8796185935637659"/>
    <x v="2"/>
    <x v="2"/>
  </r>
  <r>
    <x v="71"/>
    <x v="127"/>
    <n v="2.1739130434782608"/>
    <x v="2"/>
    <x v="2"/>
  </r>
  <r>
    <x v="71"/>
    <x v="128"/>
    <n v="0.81521739130434778"/>
    <x v="2"/>
    <x v="2"/>
  </r>
  <r>
    <x v="71"/>
    <x v="129"/>
    <n v="0.43478260869565216"/>
    <x v="2"/>
    <x v="2"/>
  </r>
  <r>
    <x v="71"/>
    <x v="130"/>
    <n v="22.989130434782609"/>
    <x v="2"/>
    <x v="2"/>
  </r>
  <r>
    <x v="71"/>
    <x v="131"/>
    <n v="64.619565217391298"/>
    <x v="2"/>
    <x v="2"/>
  </r>
  <r>
    <x v="71"/>
    <x v="4"/>
    <n v="8.9673913043478262"/>
    <x v="2"/>
    <x v="2"/>
  </r>
  <r>
    <x v="72"/>
    <x v="127"/>
    <n v="0.76086956521739135"/>
    <x v="2"/>
    <x v="2"/>
  </r>
  <r>
    <x v="72"/>
    <x v="128"/>
    <n v="0"/>
    <x v="2"/>
    <x v="2"/>
  </r>
  <r>
    <x v="72"/>
    <x v="129"/>
    <n v="0.38043478260869568"/>
    <x v="2"/>
    <x v="2"/>
  </r>
  <r>
    <x v="72"/>
    <x v="130"/>
    <n v="25.326086956521738"/>
    <x v="2"/>
    <x v="2"/>
  </r>
  <r>
    <x v="72"/>
    <x v="131"/>
    <n v="64.619565217391298"/>
    <x v="2"/>
    <x v="2"/>
  </r>
  <r>
    <x v="72"/>
    <x v="4"/>
    <n v="8.9673913043478262"/>
    <x v="2"/>
    <x v="2"/>
  </r>
  <r>
    <x v="67"/>
    <x v="127"/>
    <n v="16.760563380281692"/>
    <x v="3"/>
    <x v="2"/>
  </r>
  <r>
    <x v="67"/>
    <x v="128"/>
    <n v="5.070422535211268"/>
    <x v="3"/>
    <x v="2"/>
  </r>
  <r>
    <x v="67"/>
    <x v="129"/>
    <n v="4.3661971830985919"/>
    <x v="3"/>
    <x v="2"/>
  </r>
  <r>
    <x v="67"/>
    <x v="130"/>
    <n v="52.25352112676056"/>
    <x v="3"/>
    <x v="2"/>
  </r>
  <r>
    <x v="67"/>
    <x v="131"/>
    <n v="19.014084507042252"/>
    <x v="3"/>
    <x v="2"/>
  </r>
  <r>
    <x v="67"/>
    <x v="4"/>
    <n v="2.9577464788732395"/>
    <x v="3"/>
    <x v="2"/>
  </r>
  <r>
    <x v="68"/>
    <x v="127"/>
    <n v="27.99188640973631"/>
    <x v="3"/>
    <x v="2"/>
  </r>
  <r>
    <x v="68"/>
    <x v="128"/>
    <n v="10.953346855983773"/>
    <x v="3"/>
    <x v="2"/>
  </r>
  <r>
    <x v="68"/>
    <x v="129"/>
    <n v="2.2312373225152129"/>
    <x v="3"/>
    <x v="2"/>
  </r>
  <r>
    <x v="68"/>
    <x v="130"/>
    <n v="33.671399594320484"/>
    <x v="3"/>
    <x v="2"/>
  </r>
  <r>
    <x v="68"/>
    <x v="131"/>
    <n v="22.109533468559839"/>
    <x v="3"/>
    <x v="2"/>
  </r>
  <r>
    <x v="68"/>
    <x v="4"/>
    <n v="3.4482758620689653"/>
    <x v="3"/>
    <x v="2"/>
  </r>
  <r>
    <x v="69"/>
    <x v="127"/>
    <n v="20.310296191819464"/>
    <x v="3"/>
    <x v="2"/>
  </r>
  <r>
    <x v="69"/>
    <x v="128"/>
    <n v="5.7827926657263751"/>
    <x v="3"/>
    <x v="2"/>
  </r>
  <r>
    <x v="69"/>
    <x v="129"/>
    <n v="3.244005641748942"/>
    <x v="3"/>
    <x v="2"/>
  </r>
  <r>
    <x v="69"/>
    <x v="130"/>
    <n v="48.660084626234131"/>
    <x v="3"/>
    <x v="2"/>
  </r>
  <r>
    <x v="69"/>
    <x v="131"/>
    <n v="19.040902679830747"/>
    <x v="3"/>
    <x v="2"/>
  </r>
  <r>
    <x v="69"/>
    <x v="4"/>
    <n v="2.9619181946403383"/>
    <x v="3"/>
    <x v="2"/>
  </r>
  <r>
    <x v="70"/>
    <x v="127"/>
    <n v="22.754491017964071"/>
    <x v="3"/>
    <x v="2"/>
  </r>
  <r>
    <x v="70"/>
    <x v="128"/>
    <n v="11.22754491017964"/>
    <x v="3"/>
    <x v="2"/>
  </r>
  <r>
    <x v="70"/>
    <x v="129"/>
    <n v="3.2934131736526946"/>
    <x v="3"/>
    <x v="2"/>
  </r>
  <r>
    <x v="70"/>
    <x v="130"/>
    <n v="41.167664670658681"/>
    <x v="3"/>
    <x v="2"/>
  </r>
  <r>
    <x v="70"/>
    <x v="131"/>
    <n v="19.011976047904191"/>
    <x v="3"/>
    <x v="2"/>
  </r>
  <r>
    <x v="70"/>
    <x v="4"/>
    <n v="2.9940119760479043"/>
    <x v="3"/>
    <x v="2"/>
  </r>
  <r>
    <x v="71"/>
    <x v="127"/>
    <n v="22.535211267605632"/>
    <x v="3"/>
    <x v="2"/>
  </r>
  <r>
    <x v="71"/>
    <x v="128"/>
    <n v="8.4507042253521121"/>
    <x v="3"/>
    <x v="2"/>
  </r>
  <r>
    <x v="71"/>
    <x v="129"/>
    <n v="2.816901408450704"/>
    <x v="3"/>
    <x v="2"/>
  </r>
  <r>
    <x v="71"/>
    <x v="130"/>
    <n v="44.7887323943662"/>
    <x v="3"/>
    <x v="2"/>
  </r>
  <r>
    <x v="71"/>
    <x v="131"/>
    <n v="19.014084507042252"/>
    <x v="3"/>
    <x v="2"/>
  </r>
  <r>
    <x v="71"/>
    <x v="4"/>
    <n v="2.9577464788732395"/>
    <x v="3"/>
    <x v="2"/>
  </r>
  <r>
    <x v="72"/>
    <x v="127"/>
    <n v="5.915492957746479"/>
    <x v="3"/>
    <x v="2"/>
  </r>
  <r>
    <x v="72"/>
    <x v="128"/>
    <n v="0.56338028169014087"/>
    <x v="3"/>
    <x v="2"/>
  </r>
  <r>
    <x v="72"/>
    <x v="129"/>
    <n v="1.267605633802817"/>
    <x v="3"/>
    <x v="2"/>
  </r>
  <r>
    <x v="72"/>
    <x v="130"/>
    <n v="70.422535211267601"/>
    <x v="3"/>
    <x v="2"/>
  </r>
  <r>
    <x v="72"/>
    <x v="131"/>
    <n v="19.014084507042252"/>
    <x v="3"/>
    <x v="2"/>
  </r>
  <r>
    <x v="72"/>
    <x v="4"/>
    <n v="2.9577464788732395"/>
    <x v="3"/>
    <x v="2"/>
  </r>
  <r>
    <x v="67"/>
    <x v="127"/>
    <n v="5.6521739130434785"/>
    <x v="4"/>
    <x v="2"/>
  </r>
  <r>
    <x v="67"/>
    <x v="128"/>
    <n v="0.72463768115942029"/>
    <x v="4"/>
    <x v="2"/>
  </r>
  <r>
    <x v="67"/>
    <x v="129"/>
    <n v="2.1739130434782608"/>
    <x v="4"/>
    <x v="2"/>
  </r>
  <r>
    <x v="67"/>
    <x v="130"/>
    <n v="38.115942028985508"/>
    <x v="4"/>
    <x v="2"/>
  </r>
  <r>
    <x v="67"/>
    <x v="131"/>
    <n v="45.072463768115945"/>
    <x v="4"/>
    <x v="2"/>
  </r>
  <r>
    <x v="67"/>
    <x v="4"/>
    <n v="8.4057971014492754"/>
    <x v="4"/>
    <x v="2"/>
  </r>
  <r>
    <x v="68"/>
    <x v="127"/>
    <n v="12.328767123287671"/>
    <x v="4"/>
    <x v="2"/>
  </r>
  <r>
    <x v="68"/>
    <x v="128"/>
    <n v="5.1369863013698627"/>
    <x v="4"/>
    <x v="2"/>
  </r>
  <r>
    <x v="68"/>
    <x v="129"/>
    <n v="4.1095890410958908"/>
    <x v="4"/>
    <x v="2"/>
  </r>
  <r>
    <x v="68"/>
    <x v="130"/>
    <n v="24.143835616438356"/>
    <x v="4"/>
    <x v="2"/>
  </r>
  <r>
    <x v="68"/>
    <x v="131"/>
    <n v="45.719178082191782"/>
    <x v="4"/>
    <x v="2"/>
  </r>
  <r>
    <x v="68"/>
    <x v="4"/>
    <n v="8.5616438356164384"/>
    <x v="4"/>
    <x v="2"/>
  </r>
  <r>
    <x v="69"/>
    <x v="127"/>
    <n v="7.9710144927536231"/>
    <x v="4"/>
    <x v="2"/>
  </r>
  <r>
    <x v="69"/>
    <x v="128"/>
    <n v="1.0144927536231885"/>
    <x v="4"/>
    <x v="2"/>
  </r>
  <r>
    <x v="69"/>
    <x v="129"/>
    <n v="0.86956521739130432"/>
    <x v="4"/>
    <x v="2"/>
  </r>
  <r>
    <x v="69"/>
    <x v="130"/>
    <n v="36.811594202898547"/>
    <x v="4"/>
    <x v="2"/>
  </r>
  <r>
    <x v="69"/>
    <x v="131"/>
    <n v="45.072463768115945"/>
    <x v="4"/>
    <x v="2"/>
  </r>
  <r>
    <x v="69"/>
    <x v="4"/>
    <n v="8.4057971014492754"/>
    <x v="4"/>
    <x v="2"/>
  </r>
  <r>
    <x v="70"/>
    <x v="127"/>
    <n v="5.9180576631259481"/>
    <x v="4"/>
    <x v="2"/>
  </r>
  <r>
    <x v="70"/>
    <x v="128"/>
    <n v="0.91047040971168436"/>
    <x v="4"/>
    <x v="2"/>
  </r>
  <r>
    <x v="70"/>
    <x v="129"/>
    <n v="1.8209408194233687"/>
    <x v="4"/>
    <x v="2"/>
  </r>
  <r>
    <x v="70"/>
    <x v="130"/>
    <n v="37.177541729893775"/>
    <x v="4"/>
    <x v="2"/>
  </r>
  <r>
    <x v="70"/>
    <x v="131"/>
    <n v="45.827010622154781"/>
    <x v="4"/>
    <x v="2"/>
  </r>
  <r>
    <x v="70"/>
    <x v="4"/>
    <n v="8.3459787556904406"/>
    <x v="4"/>
    <x v="2"/>
  </r>
  <r>
    <x v="71"/>
    <x v="127"/>
    <n v="6.9565217391304346"/>
    <x v="4"/>
    <x v="2"/>
  </r>
  <r>
    <x v="71"/>
    <x v="128"/>
    <n v="1.7391304347826086"/>
    <x v="4"/>
    <x v="2"/>
  </r>
  <r>
    <x v="71"/>
    <x v="129"/>
    <n v="0.72463768115942029"/>
    <x v="4"/>
    <x v="2"/>
  </r>
  <r>
    <x v="71"/>
    <x v="130"/>
    <n v="37.246376811594203"/>
    <x v="4"/>
    <x v="2"/>
  </r>
  <r>
    <x v="71"/>
    <x v="131"/>
    <n v="45.072463768115945"/>
    <x v="4"/>
    <x v="2"/>
  </r>
  <r>
    <x v="71"/>
    <x v="4"/>
    <n v="8.4057971014492754"/>
    <x v="4"/>
    <x v="2"/>
  </r>
  <r>
    <x v="72"/>
    <x v="127"/>
    <n v="1.0144927536231885"/>
    <x v="4"/>
    <x v="2"/>
  </r>
  <r>
    <x v="72"/>
    <x v="128"/>
    <n v="0.14492753623188406"/>
    <x v="4"/>
    <x v="2"/>
  </r>
  <r>
    <x v="72"/>
    <x v="129"/>
    <n v="0.72463768115942029"/>
    <x v="4"/>
    <x v="2"/>
  </r>
  <r>
    <x v="72"/>
    <x v="130"/>
    <n v="44.637681159420289"/>
    <x v="4"/>
    <x v="2"/>
  </r>
  <r>
    <x v="72"/>
    <x v="131"/>
    <n v="45.072463768115945"/>
    <x v="4"/>
    <x v="2"/>
  </r>
  <r>
    <x v="72"/>
    <x v="4"/>
    <n v="8.4057971014492754"/>
    <x v="4"/>
    <x v="2"/>
  </r>
  <r>
    <x v="67"/>
    <x v="127"/>
    <n v="8.7179487179487172"/>
    <x v="5"/>
    <x v="2"/>
  </r>
  <r>
    <x v="67"/>
    <x v="128"/>
    <n v="1.0256410256410255"/>
    <x v="5"/>
    <x v="2"/>
  </r>
  <r>
    <x v="67"/>
    <x v="129"/>
    <n v="4.615384615384615"/>
    <x v="5"/>
    <x v="2"/>
  </r>
  <r>
    <x v="67"/>
    <x v="130"/>
    <n v="38.46153846153846"/>
    <x v="5"/>
    <x v="2"/>
  </r>
  <r>
    <x v="67"/>
    <x v="131"/>
    <n v="40.512820512820511"/>
    <x v="5"/>
    <x v="2"/>
  </r>
  <r>
    <x v="67"/>
    <x v="4"/>
    <n v="7.1794871794871797"/>
    <x v="5"/>
    <x v="2"/>
  </r>
  <r>
    <x v="68"/>
    <x v="127"/>
    <n v="16.428571428571427"/>
    <x v="5"/>
    <x v="2"/>
  </r>
  <r>
    <x v="68"/>
    <x v="128"/>
    <n v="6.4285714285714288"/>
    <x v="5"/>
    <x v="2"/>
  </r>
  <r>
    <x v="68"/>
    <x v="129"/>
    <n v="6.4285714285714288"/>
    <x v="5"/>
    <x v="2"/>
  </r>
  <r>
    <x v="68"/>
    <x v="130"/>
    <n v="23.571428571428573"/>
    <x v="5"/>
    <x v="2"/>
  </r>
  <r>
    <x v="68"/>
    <x v="131"/>
    <n v="38.571428571428569"/>
    <x v="5"/>
    <x v="2"/>
  </r>
  <r>
    <x v="68"/>
    <x v="4"/>
    <n v="8.5714285714285712"/>
    <x v="5"/>
    <x v="2"/>
  </r>
  <r>
    <x v="69"/>
    <x v="127"/>
    <n v="7.1794871794871797"/>
    <x v="5"/>
    <x v="2"/>
  </r>
  <r>
    <x v="69"/>
    <x v="128"/>
    <n v="0.51282051282051277"/>
    <x v="5"/>
    <x v="2"/>
  </r>
  <r>
    <x v="69"/>
    <x v="129"/>
    <n v="1.0256410256410255"/>
    <x v="5"/>
    <x v="2"/>
  </r>
  <r>
    <x v="69"/>
    <x v="130"/>
    <n v="44.102564102564102"/>
    <x v="5"/>
    <x v="2"/>
  </r>
  <r>
    <x v="69"/>
    <x v="131"/>
    <n v="40.512820512820511"/>
    <x v="5"/>
    <x v="2"/>
  </r>
  <r>
    <x v="69"/>
    <x v="4"/>
    <n v="7.1794871794871797"/>
    <x v="5"/>
    <x v="2"/>
  </r>
  <r>
    <x v="70"/>
    <x v="127"/>
    <n v="5.2910052910052912"/>
    <x v="5"/>
    <x v="2"/>
  </r>
  <r>
    <x v="70"/>
    <x v="128"/>
    <n v="1.5873015873015872"/>
    <x v="5"/>
    <x v="2"/>
  </r>
  <r>
    <x v="70"/>
    <x v="129"/>
    <n v="0.52910052910052907"/>
    <x v="5"/>
    <x v="2"/>
  </r>
  <r>
    <x v="70"/>
    <x v="130"/>
    <n v="44.973544973544975"/>
    <x v="5"/>
    <x v="2"/>
  </r>
  <r>
    <x v="70"/>
    <x v="131"/>
    <n v="40.74074074074074"/>
    <x v="5"/>
    <x v="2"/>
  </r>
  <r>
    <x v="70"/>
    <x v="4"/>
    <n v="6.8783068783068781"/>
    <x v="5"/>
    <x v="2"/>
  </r>
  <r>
    <x v="71"/>
    <x v="127"/>
    <n v="6.1538461538461542"/>
    <x v="5"/>
    <x v="2"/>
  </r>
  <r>
    <x v="71"/>
    <x v="128"/>
    <n v="1.0256410256410255"/>
    <x v="5"/>
    <x v="2"/>
  </r>
  <r>
    <x v="71"/>
    <x v="129"/>
    <n v="0.51282051282051277"/>
    <x v="5"/>
    <x v="2"/>
  </r>
  <r>
    <x v="71"/>
    <x v="130"/>
    <n v="44.615384615384613"/>
    <x v="5"/>
    <x v="2"/>
  </r>
  <r>
    <x v="71"/>
    <x v="131"/>
    <n v="40.512820512820511"/>
    <x v="5"/>
    <x v="2"/>
  </r>
  <r>
    <x v="71"/>
    <x v="4"/>
    <n v="7.1794871794871797"/>
    <x v="5"/>
    <x v="2"/>
  </r>
  <r>
    <x v="72"/>
    <x v="127"/>
    <n v="0"/>
    <x v="5"/>
    <x v="2"/>
  </r>
  <r>
    <x v="72"/>
    <x v="128"/>
    <n v="0.51282051282051277"/>
    <x v="5"/>
    <x v="2"/>
  </r>
  <r>
    <x v="72"/>
    <x v="129"/>
    <n v="0"/>
    <x v="5"/>
    <x v="2"/>
  </r>
  <r>
    <x v="72"/>
    <x v="130"/>
    <n v="51.794871794871796"/>
    <x v="5"/>
    <x v="2"/>
  </r>
  <r>
    <x v="72"/>
    <x v="131"/>
    <n v="40.512820512820511"/>
    <x v="5"/>
    <x v="2"/>
  </r>
  <r>
    <x v="72"/>
    <x v="4"/>
    <n v="7.1794871794871797"/>
    <x v="5"/>
    <x v="2"/>
  </r>
  <r>
    <x v="67"/>
    <x v="127"/>
    <n v="1.6528925619834711"/>
    <x v="6"/>
    <x v="2"/>
  </r>
  <r>
    <x v="67"/>
    <x v="128"/>
    <n v="0.82644628099173556"/>
    <x v="6"/>
    <x v="2"/>
  </r>
  <r>
    <x v="67"/>
    <x v="129"/>
    <n v="2.4793388429752068"/>
    <x v="6"/>
    <x v="2"/>
  </r>
  <r>
    <x v="67"/>
    <x v="130"/>
    <n v="33.057851239669418"/>
    <x v="6"/>
    <x v="2"/>
  </r>
  <r>
    <x v="67"/>
    <x v="131"/>
    <n v="52.066115702479337"/>
    <x v="6"/>
    <x v="2"/>
  </r>
  <r>
    <x v="67"/>
    <x v="4"/>
    <n v="9.9173553719008272"/>
    <x v="6"/>
    <x v="2"/>
  </r>
  <r>
    <x v="68"/>
    <x v="127"/>
    <n v="7.2072072072072073"/>
    <x v="6"/>
    <x v="2"/>
  </r>
  <r>
    <x v="68"/>
    <x v="128"/>
    <n v="5.4054054054054053"/>
    <x v="6"/>
    <x v="2"/>
  </r>
  <r>
    <x v="68"/>
    <x v="129"/>
    <n v="2.7027027027027026"/>
    <x v="6"/>
    <x v="2"/>
  </r>
  <r>
    <x v="68"/>
    <x v="130"/>
    <n v="21.621621621621621"/>
    <x v="6"/>
    <x v="2"/>
  </r>
  <r>
    <x v="68"/>
    <x v="131"/>
    <n v="52.252252252252255"/>
    <x v="6"/>
    <x v="2"/>
  </r>
  <r>
    <x v="68"/>
    <x v="4"/>
    <n v="10.810810810810811"/>
    <x v="6"/>
    <x v="2"/>
  </r>
  <r>
    <x v="69"/>
    <x v="127"/>
    <n v="2.4793388429752068"/>
    <x v="6"/>
    <x v="2"/>
  </r>
  <r>
    <x v="69"/>
    <x v="128"/>
    <n v="1.6528925619834711"/>
    <x v="6"/>
    <x v="2"/>
  </r>
  <r>
    <x v="69"/>
    <x v="129"/>
    <n v="1.6528925619834711"/>
    <x v="6"/>
    <x v="2"/>
  </r>
  <r>
    <x v="69"/>
    <x v="130"/>
    <n v="32.231404958677686"/>
    <x v="6"/>
    <x v="2"/>
  </r>
  <r>
    <x v="69"/>
    <x v="131"/>
    <n v="52.066115702479337"/>
    <x v="6"/>
    <x v="2"/>
  </r>
  <r>
    <x v="69"/>
    <x v="4"/>
    <n v="9.9173553719008272"/>
    <x v="6"/>
    <x v="2"/>
  </r>
  <r>
    <x v="70"/>
    <x v="127"/>
    <n v="2.5862068965517242"/>
    <x v="6"/>
    <x v="2"/>
  </r>
  <r>
    <x v="70"/>
    <x v="128"/>
    <n v="0"/>
    <x v="6"/>
    <x v="2"/>
  </r>
  <r>
    <x v="70"/>
    <x v="129"/>
    <n v="1.7241379310344827"/>
    <x v="6"/>
    <x v="2"/>
  </r>
  <r>
    <x v="70"/>
    <x v="130"/>
    <n v="34.482758620689658"/>
    <x v="6"/>
    <x v="2"/>
  </r>
  <r>
    <x v="70"/>
    <x v="131"/>
    <n v="51.724137931034484"/>
    <x v="6"/>
    <x v="2"/>
  </r>
  <r>
    <x v="70"/>
    <x v="4"/>
    <n v="9.4827586206896548"/>
    <x v="6"/>
    <x v="2"/>
  </r>
  <r>
    <x v="71"/>
    <x v="127"/>
    <n v="4.1322314049586772"/>
    <x v="6"/>
    <x v="2"/>
  </r>
  <r>
    <x v="71"/>
    <x v="128"/>
    <n v="1.6528925619834711"/>
    <x v="6"/>
    <x v="2"/>
  </r>
  <r>
    <x v="71"/>
    <x v="129"/>
    <n v="0.82644628099173556"/>
    <x v="6"/>
    <x v="2"/>
  </r>
  <r>
    <x v="71"/>
    <x v="130"/>
    <n v="32.231404958677686"/>
    <x v="6"/>
    <x v="2"/>
  </r>
  <r>
    <x v="71"/>
    <x v="131"/>
    <n v="52.066115702479337"/>
    <x v="6"/>
    <x v="2"/>
  </r>
  <r>
    <x v="71"/>
    <x v="4"/>
    <n v="9.9173553719008272"/>
    <x v="6"/>
    <x v="2"/>
  </r>
  <r>
    <x v="72"/>
    <x v="127"/>
    <n v="0"/>
    <x v="6"/>
    <x v="2"/>
  </r>
  <r>
    <x v="72"/>
    <x v="128"/>
    <n v="0"/>
    <x v="6"/>
    <x v="2"/>
  </r>
  <r>
    <x v="72"/>
    <x v="129"/>
    <n v="0"/>
    <x v="6"/>
    <x v="2"/>
  </r>
  <r>
    <x v="72"/>
    <x v="130"/>
    <n v="38.016528925619838"/>
    <x v="6"/>
    <x v="2"/>
  </r>
  <r>
    <x v="72"/>
    <x v="131"/>
    <n v="52.066115702479337"/>
    <x v="6"/>
    <x v="2"/>
  </r>
  <r>
    <x v="72"/>
    <x v="4"/>
    <n v="9.9173553719008272"/>
    <x v="6"/>
    <x v="2"/>
  </r>
  <r>
    <x v="67"/>
    <x v="127"/>
    <n v="4.9751243781094523"/>
    <x v="7"/>
    <x v="2"/>
  </r>
  <r>
    <x v="67"/>
    <x v="128"/>
    <n v="0.99502487562189057"/>
    <x v="7"/>
    <x v="2"/>
  </r>
  <r>
    <x v="67"/>
    <x v="129"/>
    <n v="1.4925373134328359"/>
    <x v="7"/>
    <x v="2"/>
  </r>
  <r>
    <x v="67"/>
    <x v="130"/>
    <n v="33.830845771144276"/>
    <x v="7"/>
    <x v="2"/>
  </r>
  <r>
    <x v="67"/>
    <x v="131"/>
    <n v="49.75124378109453"/>
    <x v="7"/>
    <x v="2"/>
  </r>
  <r>
    <x v="67"/>
    <x v="4"/>
    <n v="8.9552238805970141"/>
    <x v="7"/>
    <x v="2"/>
  </r>
  <r>
    <x v="68"/>
    <x v="127"/>
    <n v="10.982658959537572"/>
    <x v="7"/>
    <x v="2"/>
  </r>
  <r>
    <x v="68"/>
    <x v="128"/>
    <n v="4.0462427745664744"/>
    <x v="7"/>
    <x v="2"/>
  </r>
  <r>
    <x v="68"/>
    <x v="129"/>
    <n v="4.6242774566473992"/>
    <x v="7"/>
    <x v="2"/>
  </r>
  <r>
    <x v="68"/>
    <x v="130"/>
    <n v="21.965317919075144"/>
    <x v="7"/>
    <x v="2"/>
  </r>
  <r>
    <x v="68"/>
    <x v="131"/>
    <n v="50.867052023121389"/>
    <x v="7"/>
    <x v="2"/>
  </r>
  <r>
    <x v="68"/>
    <x v="4"/>
    <n v="7.5144508670520231"/>
    <x v="7"/>
    <x v="2"/>
  </r>
  <r>
    <x v="69"/>
    <x v="127"/>
    <n v="9.4527363184079594"/>
    <x v="7"/>
    <x v="2"/>
  </r>
  <r>
    <x v="69"/>
    <x v="128"/>
    <n v="0.99502487562189057"/>
    <x v="7"/>
    <x v="2"/>
  </r>
  <r>
    <x v="69"/>
    <x v="129"/>
    <n v="0.99502487562189057"/>
    <x v="7"/>
    <x v="2"/>
  </r>
  <r>
    <x v="69"/>
    <x v="130"/>
    <n v="29.850746268656717"/>
    <x v="7"/>
    <x v="2"/>
  </r>
  <r>
    <x v="69"/>
    <x v="131"/>
    <n v="49.75124378109453"/>
    <x v="7"/>
    <x v="2"/>
  </r>
  <r>
    <x v="69"/>
    <x v="4"/>
    <n v="8.9552238805970141"/>
    <x v="7"/>
    <x v="2"/>
  </r>
  <r>
    <x v="70"/>
    <x v="127"/>
    <n v="5.6122448979591839"/>
    <x v="7"/>
    <x v="2"/>
  </r>
  <r>
    <x v="70"/>
    <x v="128"/>
    <n v="1.0204081632653061"/>
    <x v="7"/>
    <x v="2"/>
  </r>
  <r>
    <x v="70"/>
    <x v="129"/>
    <n v="3.5714285714285716"/>
    <x v="7"/>
    <x v="2"/>
  </r>
  <r>
    <x v="70"/>
    <x v="130"/>
    <n v="31.122448979591837"/>
    <x v="7"/>
    <x v="2"/>
  </r>
  <r>
    <x v="70"/>
    <x v="131"/>
    <n v="49.489795918367349"/>
    <x v="7"/>
    <x v="2"/>
  </r>
  <r>
    <x v="70"/>
    <x v="4"/>
    <n v="9.183673469387756"/>
    <x v="7"/>
    <x v="2"/>
  </r>
  <r>
    <x v="71"/>
    <x v="127"/>
    <n v="5.9701492537313436"/>
    <x v="7"/>
    <x v="2"/>
  </r>
  <r>
    <x v="71"/>
    <x v="128"/>
    <n v="0.99502487562189057"/>
    <x v="7"/>
    <x v="2"/>
  </r>
  <r>
    <x v="71"/>
    <x v="129"/>
    <n v="0.99502487562189057"/>
    <x v="7"/>
    <x v="2"/>
  </r>
  <r>
    <x v="71"/>
    <x v="130"/>
    <n v="33.333333333333336"/>
    <x v="7"/>
    <x v="2"/>
  </r>
  <r>
    <x v="71"/>
    <x v="131"/>
    <n v="49.75124378109453"/>
    <x v="7"/>
    <x v="2"/>
  </r>
  <r>
    <x v="71"/>
    <x v="4"/>
    <n v="8.9552238805970141"/>
    <x v="7"/>
    <x v="2"/>
  </r>
  <r>
    <x v="72"/>
    <x v="127"/>
    <n v="1.4925373134328359"/>
    <x v="7"/>
    <x v="2"/>
  </r>
  <r>
    <x v="72"/>
    <x v="128"/>
    <n v="0"/>
    <x v="7"/>
    <x v="2"/>
  </r>
  <r>
    <x v="72"/>
    <x v="129"/>
    <n v="1.4925373134328359"/>
    <x v="7"/>
    <x v="2"/>
  </r>
  <r>
    <x v="72"/>
    <x v="130"/>
    <n v="38.308457711442784"/>
    <x v="7"/>
    <x v="2"/>
  </r>
  <r>
    <x v="72"/>
    <x v="131"/>
    <n v="49.75124378109453"/>
    <x v="7"/>
    <x v="2"/>
  </r>
  <r>
    <x v="72"/>
    <x v="4"/>
    <n v="8.9552238805970141"/>
    <x v="7"/>
    <x v="2"/>
  </r>
  <r>
    <x v="67"/>
    <x v="127"/>
    <n v="5.7803468208092488"/>
    <x v="8"/>
    <x v="2"/>
  </r>
  <r>
    <x v="67"/>
    <x v="128"/>
    <n v="0"/>
    <x v="8"/>
    <x v="2"/>
  </r>
  <r>
    <x v="67"/>
    <x v="129"/>
    <n v="0"/>
    <x v="8"/>
    <x v="2"/>
  </r>
  <r>
    <x v="67"/>
    <x v="130"/>
    <n v="46.24277456647399"/>
    <x v="8"/>
    <x v="2"/>
  </r>
  <r>
    <x v="67"/>
    <x v="131"/>
    <n v="39.884393063583815"/>
    <x v="8"/>
    <x v="2"/>
  </r>
  <r>
    <x v="67"/>
    <x v="4"/>
    <n v="8.0924855491329488"/>
    <x v="8"/>
    <x v="2"/>
  </r>
  <r>
    <x v="68"/>
    <x v="127"/>
    <n v="13.75"/>
    <x v="8"/>
    <x v="2"/>
  </r>
  <r>
    <x v="68"/>
    <x v="128"/>
    <n v="5"/>
    <x v="8"/>
    <x v="2"/>
  </r>
  <r>
    <x v="68"/>
    <x v="129"/>
    <n v="2.5"/>
    <x v="8"/>
    <x v="2"/>
  </r>
  <r>
    <x v="68"/>
    <x v="130"/>
    <n v="28.75"/>
    <x v="8"/>
    <x v="2"/>
  </r>
  <r>
    <x v="68"/>
    <x v="131"/>
    <n v="41.875"/>
    <x v="8"/>
    <x v="2"/>
  </r>
  <r>
    <x v="68"/>
    <x v="4"/>
    <n v="8.125"/>
    <x v="8"/>
    <x v="2"/>
  </r>
  <r>
    <x v="69"/>
    <x v="127"/>
    <n v="10.982658959537572"/>
    <x v="8"/>
    <x v="2"/>
  </r>
  <r>
    <x v="69"/>
    <x v="128"/>
    <n v="1.1560693641618498"/>
    <x v="8"/>
    <x v="2"/>
  </r>
  <r>
    <x v="69"/>
    <x v="129"/>
    <n v="0"/>
    <x v="8"/>
    <x v="2"/>
  </r>
  <r>
    <x v="69"/>
    <x v="130"/>
    <n v="39.884393063583815"/>
    <x v="8"/>
    <x v="2"/>
  </r>
  <r>
    <x v="69"/>
    <x v="131"/>
    <n v="39.884393063583815"/>
    <x v="8"/>
    <x v="2"/>
  </r>
  <r>
    <x v="69"/>
    <x v="4"/>
    <n v="8.0924855491329488"/>
    <x v="8"/>
    <x v="2"/>
  </r>
  <r>
    <x v="70"/>
    <x v="127"/>
    <n v="9.4936708860759502"/>
    <x v="8"/>
    <x v="2"/>
  </r>
  <r>
    <x v="70"/>
    <x v="128"/>
    <n v="0.63291139240506333"/>
    <x v="8"/>
    <x v="2"/>
  </r>
  <r>
    <x v="70"/>
    <x v="129"/>
    <n v="1.2658227848101267"/>
    <x v="8"/>
    <x v="2"/>
  </r>
  <r>
    <x v="70"/>
    <x v="130"/>
    <n v="37.341772151898731"/>
    <x v="8"/>
    <x v="2"/>
  </r>
  <r>
    <x v="70"/>
    <x v="131"/>
    <n v="43.037974683544306"/>
    <x v="8"/>
    <x v="2"/>
  </r>
  <r>
    <x v="70"/>
    <x v="4"/>
    <n v="8.2278481012658222"/>
    <x v="8"/>
    <x v="2"/>
  </r>
  <r>
    <x v="71"/>
    <x v="127"/>
    <n v="10.982658959537572"/>
    <x v="8"/>
    <x v="2"/>
  </r>
  <r>
    <x v="71"/>
    <x v="128"/>
    <n v="3.4682080924855492"/>
    <x v="8"/>
    <x v="2"/>
  </r>
  <r>
    <x v="71"/>
    <x v="129"/>
    <n v="0.5780346820809249"/>
    <x v="8"/>
    <x v="2"/>
  </r>
  <r>
    <x v="71"/>
    <x v="130"/>
    <n v="36.994219653179194"/>
    <x v="8"/>
    <x v="2"/>
  </r>
  <r>
    <x v="71"/>
    <x v="131"/>
    <n v="39.884393063583815"/>
    <x v="8"/>
    <x v="2"/>
  </r>
  <r>
    <x v="71"/>
    <x v="4"/>
    <n v="8.0924855491329488"/>
    <x v="8"/>
    <x v="2"/>
  </r>
  <r>
    <x v="72"/>
    <x v="127"/>
    <n v="2.3121387283236996"/>
    <x v="8"/>
    <x v="2"/>
  </r>
  <r>
    <x v="72"/>
    <x v="128"/>
    <n v="0"/>
    <x v="8"/>
    <x v="2"/>
  </r>
  <r>
    <x v="72"/>
    <x v="129"/>
    <n v="1.1560693641618498"/>
    <x v="8"/>
    <x v="2"/>
  </r>
  <r>
    <x v="72"/>
    <x v="130"/>
    <n v="48.554913294797686"/>
    <x v="8"/>
    <x v="2"/>
  </r>
  <r>
    <x v="72"/>
    <x v="131"/>
    <n v="39.884393063583815"/>
    <x v="8"/>
    <x v="2"/>
  </r>
  <r>
    <x v="72"/>
    <x v="4"/>
    <n v="8.0924855491329488"/>
    <x v="8"/>
    <x v="2"/>
  </r>
  <r>
    <x v="67"/>
    <x v="127"/>
    <n v="5"/>
    <x v="9"/>
    <x v="2"/>
  </r>
  <r>
    <x v="67"/>
    <x v="128"/>
    <n v="1.6666666666666667"/>
    <x v="9"/>
    <x v="2"/>
  </r>
  <r>
    <x v="67"/>
    <x v="129"/>
    <n v="1.1111111111111112"/>
    <x v="9"/>
    <x v="2"/>
  </r>
  <r>
    <x v="67"/>
    <x v="130"/>
    <n v="51.666666666666664"/>
    <x v="9"/>
    <x v="2"/>
  </r>
  <r>
    <x v="67"/>
    <x v="131"/>
    <n v="34.444444444444443"/>
    <x v="9"/>
    <x v="2"/>
  </r>
  <r>
    <x v="67"/>
    <x v="4"/>
    <n v="6.1111111111111107"/>
    <x v="9"/>
    <x v="2"/>
  </r>
  <r>
    <x v="68"/>
    <x v="127"/>
    <n v="17.977528089887642"/>
    <x v="9"/>
    <x v="2"/>
  </r>
  <r>
    <x v="68"/>
    <x v="128"/>
    <n v="6.1797752808988768"/>
    <x v="9"/>
    <x v="2"/>
  </r>
  <r>
    <x v="68"/>
    <x v="129"/>
    <n v="2.2471910112359552"/>
    <x v="9"/>
    <x v="2"/>
  </r>
  <r>
    <x v="68"/>
    <x v="130"/>
    <n v="32.584269662921351"/>
    <x v="9"/>
    <x v="2"/>
  </r>
  <r>
    <x v="68"/>
    <x v="131"/>
    <n v="34.831460674157306"/>
    <x v="9"/>
    <x v="2"/>
  </r>
  <r>
    <x v="68"/>
    <x v="4"/>
    <n v="6.1797752808988768"/>
    <x v="9"/>
    <x v="2"/>
  </r>
  <r>
    <x v="69"/>
    <x v="127"/>
    <n v="9.3922651933701662"/>
    <x v="9"/>
    <x v="2"/>
  </r>
  <r>
    <x v="69"/>
    <x v="128"/>
    <n v="2.2099447513812156"/>
    <x v="9"/>
    <x v="2"/>
  </r>
  <r>
    <x v="69"/>
    <x v="129"/>
    <n v="0.5524861878453039"/>
    <x v="9"/>
    <x v="2"/>
  </r>
  <r>
    <x v="69"/>
    <x v="130"/>
    <n v="47.513812154696133"/>
    <x v="9"/>
    <x v="2"/>
  </r>
  <r>
    <x v="69"/>
    <x v="131"/>
    <n v="34.254143646408842"/>
    <x v="9"/>
    <x v="2"/>
  </r>
  <r>
    <x v="69"/>
    <x v="4"/>
    <n v="6.0773480662983426"/>
    <x v="9"/>
    <x v="2"/>
  </r>
  <r>
    <x v="70"/>
    <x v="127"/>
    <n v="12.359550561797754"/>
    <x v="9"/>
    <x v="2"/>
  </r>
  <r>
    <x v="70"/>
    <x v="128"/>
    <n v="10.674157303370787"/>
    <x v="9"/>
    <x v="2"/>
  </r>
  <r>
    <x v="70"/>
    <x v="129"/>
    <n v="2.2471910112359552"/>
    <x v="9"/>
    <x v="2"/>
  </r>
  <r>
    <x v="70"/>
    <x v="130"/>
    <n v="34.269662921348313"/>
    <x v="9"/>
    <x v="2"/>
  </r>
  <r>
    <x v="70"/>
    <x v="131"/>
    <n v="34.269662921348313"/>
    <x v="9"/>
    <x v="2"/>
  </r>
  <r>
    <x v="70"/>
    <x v="4"/>
    <n v="6.1797752808988768"/>
    <x v="9"/>
    <x v="2"/>
  </r>
  <r>
    <x v="71"/>
    <x v="127"/>
    <n v="10.497237569060774"/>
    <x v="9"/>
    <x v="2"/>
  </r>
  <r>
    <x v="71"/>
    <x v="128"/>
    <n v="4.972375690607735"/>
    <x v="9"/>
    <x v="2"/>
  </r>
  <r>
    <x v="71"/>
    <x v="129"/>
    <n v="1.1049723756906078"/>
    <x v="9"/>
    <x v="2"/>
  </r>
  <r>
    <x v="71"/>
    <x v="130"/>
    <n v="43.093922651933703"/>
    <x v="9"/>
    <x v="2"/>
  </r>
  <r>
    <x v="71"/>
    <x v="131"/>
    <n v="34.254143646408842"/>
    <x v="9"/>
    <x v="2"/>
  </r>
  <r>
    <x v="71"/>
    <x v="4"/>
    <n v="6.0773480662983426"/>
    <x v="9"/>
    <x v="2"/>
  </r>
  <r>
    <x v="72"/>
    <x v="127"/>
    <n v="2.7624309392265194"/>
    <x v="9"/>
    <x v="2"/>
  </r>
  <r>
    <x v="72"/>
    <x v="128"/>
    <n v="0"/>
    <x v="9"/>
    <x v="2"/>
  </r>
  <r>
    <x v="72"/>
    <x v="129"/>
    <n v="1.6574585635359116"/>
    <x v="9"/>
    <x v="2"/>
  </r>
  <r>
    <x v="72"/>
    <x v="130"/>
    <n v="55.248618784530386"/>
    <x v="9"/>
    <x v="2"/>
  </r>
  <r>
    <x v="72"/>
    <x v="131"/>
    <n v="34.254143646408842"/>
    <x v="9"/>
    <x v="2"/>
  </r>
  <r>
    <x v="72"/>
    <x v="4"/>
    <n v="6.0773480662983426"/>
    <x v="9"/>
    <x v="2"/>
  </r>
  <r>
    <x v="67"/>
    <x v="127"/>
    <n v="20.27027027027027"/>
    <x v="10"/>
    <x v="2"/>
  </r>
  <r>
    <x v="67"/>
    <x v="128"/>
    <n v="6.756756756756757"/>
    <x v="10"/>
    <x v="2"/>
  </r>
  <r>
    <x v="67"/>
    <x v="129"/>
    <n v="3.3783783783783785"/>
    <x v="10"/>
    <x v="2"/>
  </r>
  <r>
    <x v="67"/>
    <x v="130"/>
    <n v="47.297297297297298"/>
    <x v="10"/>
    <x v="2"/>
  </r>
  <r>
    <x v="67"/>
    <x v="131"/>
    <n v="20.945945945945947"/>
    <x v="10"/>
    <x v="2"/>
  </r>
  <r>
    <x v="67"/>
    <x v="4"/>
    <n v="1.3513513513513513"/>
    <x v="10"/>
    <x v="2"/>
  </r>
  <r>
    <x v="68"/>
    <x v="127"/>
    <n v="37.226277372262771"/>
    <x v="10"/>
    <x v="2"/>
  </r>
  <r>
    <x v="68"/>
    <x v="128"/>
    <n v="8.7591240875912408"/>
    <x v="10"/>
    <x v="2"/>
  </r>
  <r>
    <x v="68"/>
    <x v="129"/>
    <n v="3.6496350364963503"/>
    <x v="10"/>
    <x v="2"/>
  </r>
  <r>
    <x v="68"/>
    <x v="130"/>
    <n v="27.737226277372262"/>
    <x v="10"/>
    <x v="2"/>
  </r>
  <r>
    <x v="68"/>
    <x v="131"/>
    <n v="21.167883211678831"/>
    <x v="10"/>
    <x v="2"/>
  </r>
  <r>
    <x v="68"/>
    <x v="4"/>
    <n v="1.4598540145985401"/>
    <x v="10"/>
    <x v="2"/>
  </r>
  <r>
    <x v="69"/>
    <x v="127"/>
    <n v="32.214765100671144"/>
    <x v="10"/>
    <x v="2"/>
  </r>
  <r>
    <x v="69"/>
    <x v="128"/>
    <n v="9.3959731543624159"/>
    <x v="10"/>
    <x v="2"/>
  </r>
  <r>
    <x v="69"/>
    <x v="129"/>
    <n v="3.3557046979865772"/>
    <x v="10"/>
    <x v="2"/>
  </r>
  <r>
    <x v="69"/>
    <x v="130"/>
    <n v="32.885906040268459"/>
    <x v="10"/>
    <x v="2"/>
  </r>
  <r>
    <x v="69"/>
    <x v="131"/>
    <n v="20.80536912751678"/>
    <x v="10"/>
    <x v="2"/>
  </r>
  <r>
    <x v="69"/>
    <x v="4"/>
    <n v="1.3422818791946309"/>
    <x v="10"/>
    <x v="2"/>
  </r>
  <r>
    <x v="70"/>
    <x v="127"/>
    <n v="38.059701492537314"/>
    <x v="10"/>
    <x v="2"/>
  </r>
  <r>
    <x v="70"/>
    <x v="128"/>
    <n v="8.2089552238805972"/>
    <x v="10"/>
    <x v="2"/>
  </r>
  <r>
    <x v="70"/>
    <x v="129"/>
    <n v="2.2388059701492535"/>
    <x v="10"/>
    <x v="2"/>
  </r>
  <r>
    <x v="70"/>
    <x v="130"/>
    <n v="29.104477611940297"/>
    <x v="10"/>
    <x v="2"/>
  </r>
  <r>
    <x v="70"/>
    <x v="131"/>
    <n v="21.64179104477612"/>
    <x v="10"/>
    <x v="2"/>
  </r>
  <r>
    <x v="70"/>
    <x v="4"/>
    <n v="1.4925373134328359"/>
    <x v="10"/>
    <x v="2"/>
  </r>
  <r>
    <x v="71"/>
    <x v="127"/>
    <n v="26.174496644295303"/>
    <x v="10"/>
    <x v="2"/>
  </r>
  <r>
    <x v="71"/>
    <x v="128"/>
    <n v="6.0402684563758386"/>
    <x v="10"/>
    <x v="2"/>
  </r>
  <r>
    <x v="71"/>
    <x v="129"/>
    <n v="0.67114093959731547"/>
    <x v="10"/>
    <x v="2"/>
  </r>
  <r>
    <x v="71"/>
    <x v="130"/>
    <n v="44.966442953020135"/>
    <x v="10"/>
    <x v="2"/>
  </r>
  <r>
    <x v="71"/>
    <x v="131"/>
    <n v="20.80536912751678"/>
    <x v="10"/>
    <x v="2"/>
  </r>
  <r>
    <x v="71"/>
    <x v="4"/>
    <n v="1.3422818791946309"/>
    <x v="10"/>
    <x v="2"/>
  </r>
  <r>
    <x v="72"/>
    <x v="127"/>
    <n v="7.3825503355704694"/>
    <x v="10"/>
    <x v="2"/>
  </r>
  <r>
    <x v="72"/>
    <x v="128"/>
    <n v="0.67114093959731547"/>
    <x v="10"/>
    <x v="2"/>
  </r>
  <r>
    <x v="72"/>
    <x v="129"/>
    <n v="0.67114093959731547"/>
    <x v="10"/>
    <x v="2"/>
  </r>
  <r>
    <x v="72"/>
    <x v="130"/>
    <n v="69.127516778523486"/>
    <x v="10"/>
    <x v="2"/>
  </r>
  <r>
    <x v="72"/>
    <x v="131"/>
    <n v="20.80536912751678"/>
    <x v="10"/>
    <x v="2"/>
  </r>
  <r>
    <x v="72"/>
    <x v="4"/>
    <n v="1.3422818791946309"/>
    <x v="10"/>
    <x v="2"/>
  </r>
  <r>
    <x v="67"/>
    <x v="127"/>
    <n v="8.724832214765101"/>
    <x v="11"/>
    <x v="2"/>
  </r>
  <r>
    <x v="67"/>
    <x v="128"/>
    <n v="2.0134228187919465"/>
    <x v="11"/>
    <x v="2"/>
  </r>
  <r>
    <x v="67"/>
    <x v="129"/>
    <n v="0.67114093959731547"/>
    <x v="11"/>
    <x v="2"/>
  </r>
  <r>
    <x v="67"/>
    <x v="130"/>
    <n v="39.597315436241608"/>
    <x v="11"/>
    <x v="2"/>
  </r>
  <r>
    <x v="67"/>
    <x v="131"/>
    <n v="41.61073825503356"/>
    <x v="11"/>
    <x v="2"/>
  </r>
  <r>
    <x v="67"/>
    <x v="4"/>
    <n v="7.3825503355704694"/>
    <x v="11"/>
    <x v="2"/>
  </r>
  <r>
    <x v="68"/>
    <x v="127"/>
    <n v="17.006802721088434"/>
    <x v="11"/>
    <x v="2"/>
  </r>
  <r>
    <x v="68"/>
    <x v="128"/>
    <n v="4.0816326530612246"/>
    <x v="11"/>
    <x v="2"/>
  </r>
  <r>
    <x v="68"/>
    <x v="129"/>
    <n v="0.68027210884353739"/>
    <x v="11"/>
    <x v="2"/>
  </r>
  <r>
    <x v="68"/>
    <x v="130"/>
    <n v="29.931972789115648"/>
    <x v="11"/>
    <x v="2"/>
  </r>
  <r>
    <x v="68"/>
    <x v="131"/>
    <n v="41.496598639455783"/>
    <x v="11"/>
    <x v="2"/>
  </r>
  <r>
    <x v="68"/>
    <x v="4"/>
    <n v="6.8027210884353737"/>
    <x v="11"/>
    <x v="2"/>
  </r>
  <r>
    <x v="69"/>
    <x v="127"/>
    <n v="9.3959731543624159"/>
    <x v="11"/>
    <x v="2"/>
  </r>
  <r>
    <x v="69"/>
    <x v="128"/>
    <n v="0.67114093959731547"/>
    <x v="11"/>
    <x v="2"/>
  </r>
  <r>
    <x v="69"/>
    <x v="129"/>
    <n v="0"/>
    <x v="11"/>
    <x v="2"/>
  </r>
  <r>
    <x v="69"/>
    <x v="130"/>
    <n v="40.939597315436245"/>
    <x v="11"/>
    <x v="2"/>
  </r>
  <r>
    <x v="69"/>
    <x v="131"/>
    <n v="41.61073825503356"/>
    <x v="11"/>
    <x v="2"/>
  </r>
  <r>
    <x v="69"/>
    <x v="4"/>
    <n v="7.3825503355704694"/>
    <x v="11"/>
    <x v="2"/>
  </r>
  <r>
    <x v="70"/>
    <x v="127"/>
    <n v="14.189189189189189"/>
    <x v="11"/>
    <x v="2"/>
  </r>
  <r>
    <x v="70"/>
    <x v="128"/>
    <n v="4.0540540540540544"/>
    <x v="11"/>
    <x v="2"/>
  </r>
  <r>
    <x v="70"/>
    <x v="129"/>
    <n v="1.3513513513513513"/>
    <x v="11"/>
    <x v="2"/>
  </r>
  <r>
    <x v="70"/>
    <x v="130"/>
    <n v="31.081081081081081"/>
    <x v="11"/>
    <x v="2"/>
  </r>
  <r>
    <x v="70"/>
    <x v="131"/>
    <n v="41.891891891891895"/>
    <x v="11"/>
    <x v="2"/>
  </r>
  <r>
    <x v="70"/>
    <x v="4"/>
    <n v="7.4324324324324325"/>
    <x v="11"/>
    <x v="2"/>
  </r>
  <r>
    <x v="71"/>
    <x v="127"/>
    <n v="12.751677852348994"/>
    <x v="11"/>
    <x v="2"/>
  </r>
  <r>
    <x v="71"/>
    <x v="128"/>
    <n v="6.0402684563758386"/>
    <x v="11"/>
    <x v="2"/>
  </r>
  <r>
    <x v="71"/>
    <x v="129"/>
    <n v="0"/>
    <x v="11"/>
    <x v="2"/>
  </r>
  <r>
    <x v="71"/>
    <x v="130"/>
    <n v="32.214765100671144"/>
    <x v="11"/>
    <x v="2"/>
  </r>
  <r>
    <x v="71"/>
    <x v="131"/>
    <n v="41.61073825503356"/>
    <x v="11"/>
    <x v="2"/>
  </r>
  <r>
    <x v="71"/>
    <x v="4"/>
    <n v="7.3825503355704694"/>
    <x v="11"/>
    <x v="2"/>
  </r>
  <r>
    <x v="72"/>
    <x v="127"/>
    <n v="2.6845637583892619"/>
    <x v="11"/>
    <x v="2"/>
  </r>
  <r>
    <x v="72"/>
    <x v="128"/>
    <n v="1.3422818791946309"/>
    <x v="11"/>
    <x v="2"/>
  </r>
  <r>
    <x v="72"/>
    <x v="129"/>
    <n v="2.6845637583892619"/>
    <x v="11"/>
    <x v="2"/>
  </r>
  <r>
    <x v="72"/>
    <x v="130"/>
    <n v="44.29530201342282"/>
    <x v="11"/>
    <x v="2"/>
  </r>
  <r>
    <x v="72"/>
    <x v="131"/>
    <n v="41.61073825503356"/>
    <x v="11"/>
    <x v="2"/>
  </r>
  <r>
    <x v="72"/>
    <x v="4"/>
    <n v="7.3825503355704694"/>
    <x v="11"/>
    <x v="2"/>
  </r>
  <r>
    <x v="67"/>
    <x v="127"/>
    <n v="16.101694915254239"/>
    <x v="12"/>
    <x v="2"/>
  </r>
  <r>
    <x v="67"/>
    <x v="128"/>
    <n v="3.3898305084745761"/>
    <x v="12"/>
    <x v="2"/>
  </r>
  <r>
    <x v="67"/>
    <x v="129"/>
    <n v="0"/>
    <x v="12"/>
    <x v="2"/>
  </r>
  <r>
    <x v="67"/>
    <x v="130"/>
    <n v="55.084745762711862"/>
    <x v="12"/>
    <x v="2"/>
  </r>
  <r>
    <x v="67"/>
    <x v="131"/>
    <n v="19.491525423728813"/>
    <x v="12"/>
    <x v="2"/>
  </r>
  <r>
    <x v="67"/>
    <x v="4"/>
    <n v="5.9322033898305087"/>
    <x v="12"/>
    <x v="2"/>
  </r>
  <r>
    <x v="68"/>
    <x v="127"/>
    <n v="26.548672566371682"/>
    <x v="12"/>
    <x v="2"/>
  </r>
  <r>
    <x v="68"/>
    <x v="128"/>
    <n v="8.8495575221238933"/>
    <x v="12"/>
    <x v="2"/>
  </r>
  <r>
    <x v="68"/>
    <x v="129"/>
    <n v="2.6548672566371683"/>
    <x v="12"/>
    <x v="2"/>
  </r>
  <r>
    <x v="68"/>
    <x v="130"/>
    <n v="35.398230088495573"/>
    <x v="12"/>
    <x v="2"/>
  </r>
  <r>
    <x v="68"/>
    <x v="131"/>
    <n v="20.353982300884955"/>
    <x v="12"/>
    <x v="2"/>
  </r>
  <r>
    <x v="68"/>
    <x v="4"/>
    <n v="6.1946902654867255"/>
    <x v="12"/>
    <x v="2"/>
  </r>
  <r>
    <x v="69"/>
    <x v="127"/>
    <n v="15.254237288135593"/>
    <x v="12"/>
    <x v="2"/>
  </r>
  <r>
    <x v="69"/>
    <x v="128"/>
    <n v="5.0847457627118642"/>
    <x v="12"/>
    <x v="2"/>
  </r>
  <r>
    <x v="69"/>
    <x v="129"/>
    <n v="0"/>
    <x v="12"/>
    <x v="2"/>
  </r>
  <r>
    <x v="69"/>
    <x v="130"/>
    <n v="54.237288135593218"/>
    <x v="12"/>
    <x v="2"/>
  </r>
  <r>
    <x v="69"/>
    <x v="131"/>
    <n v="19.491525423728813"/>
    <x v="12"/>
    <x v="2"/>
  </r>
  <r>
    <x v="69"/>
    <x v="4"/>
    <n v="5.9322033898305087"/>
    <x v="12"/>
    <x v="2"/>
  </r>
  <r>
    <x v="70"/>
    <x v="127"/>
    <n v="24.786324786324787"/>
    <x v="12"/>
    <x v="2"/>
  </r>
  <r>
    <x v="70"/>
    <x v="128"/>
    <n v="7.6923076923076925"/>
    <x v="12"/>
    <x v="2"/>
  </r>
  <r>
    <x v="70"/>
    <x v="129"/>
    <n v="1.7094017094017093"/>
    <x v="12"/>
    <x v="2"/>
  </r>
  <r>
    <x v="70"/>
    <x v="130"/>
    <n v="41.025641025641029"/>
    <x v="12"/>
    <x v="2"/>
  </r>
  <r>
    <x v="70"/>
    <x v="131"/>
    <n v="18.803418803418804"/>
    <x v="12"/>
    <x v="2"/>
  </r>
  <r>
    <x v="70"/>
    <x v="4"/>
    <n v="5.982905982905983"/>
    <x v="12"/>
    <x v="2"/>
  </r>
  <r>
    <x v="71"/>
    <x v="127"/>
    <n v="7.6271186440677967"/>
    <x v="12"/>
    <x v="2"/>
  </r>
  <r>
    <x v="71"/>
    <x v="128"/>
    <n v="1.6949152542372881"/>
    <x v="12"/>
    <x v="2"/>
  </r>
  <r>
    <x v="71"/>
    <x v="129"/>
    <n v="0.84745762711864403"/>
    <x v="12"/>
    <x v="2"/>
  </r>
  <r>
    <x v="71"/>
    <x v="130"/>
    <n v="64.406779661016955"/>
    <x v="12"/>
    <x v="2"/>
  </r>
  <r>
    <x v="71"/>
    <x v="131"/>
    <n v="19.491525423728813"/>
    <x v="12"/>
    <x v="2"/>
  </r>
  <r>
    <x v="71"/>
    <x v="4"/>
    <n v="5.9322033898305087"/>
    <x v="12"/>
    <x v="2"/>
  </r>
  <r>
    <x v="72"/>
    <x v="127"/>
    <n v="7.6271186440677967"/>
    <x v="12"/>
    <x v="2"/>
  </r>
  <r>
    <x v="72"/>
    <x v="128"/>
    <n v="0.84745762711864403"/>
    <x v="12"/>
    <x v="2"/>
  </r>
  <r>
    <x v="72"/>
    <x v="129"/>
    <n v="0"/>
    <x v="12"/>
    <x v="2"/>
  </r>
  <r>
    <x v="72"/>
    <x v="130"/>
    <n v="66.101694915254242"/>
    <x v="12"/>
    <x v="2"/>
  </r>
  <r>
    <x v="72"/>
    <x v="131"/>
    <n v="19.491525423728813"/>
    <x v="12"/>
    <x v="2"/>
  </r>
  <r>
    <x v="72"/>
    <x v="4"/>
    <n v="5.9322033898305087"/>
    <x v="12"/>
    <x v="2"/>
  </r>
  <r>
    <x v="67"/>
    <x v="127"/>
    <n v="12.987012987012987"/>
    <x v="13"/>
    <x v="2"/>
  </r>
  <r>
    <x v="67"/>
    <x v="128"/>
    <n v="2.5974025974025974"/>
    <x v="13"/>
    <x v="2"/>
  </r>
  <r>
    <x v="67"/>
    <x v="129"/>
    <n v="2.5974025974025974"/>
    <x v="13"/>
    <x v="2"/>
  </r>
  <r>
    <x v="67"/>
    <x v="130"/>
    <n v="58.441558441558442"/>
    <x v="13"/>
    <x v="2"/>
  </r>
  <r>
    <x v="67"/>
    <x v="131"/>
    <n v="22.077922077922079"/>
    <x v="13"/>
    <x v="2"/>
  </r>
  <r>
    <x v="67"/>
    <x v="4"/>
    <n v="1.2987012987012987"/>
    <x v="13"/>
    <x v="2"/>
  </r>
  <r>
    <x v="68"/>
    <x v="127"/>
    <n v="36.363636363636367"/>
    <x v="13"/>
    <x v="2"/>
  </r>
  <r>
    <x v="68"/>
    <x v="128"/>
    <n v="10.606060606060606"/>
    <x v="13"/>
    <x v="2"/>
  </r>
  <r>
    <x v="68"/>
    <x v="129"/>
    <n v="4.5454545454545459"/>
    <x v="13"/>
    <x v="2"/>
  </r>
  <r>
    <x v="68"/>
    <x v="130"/>
    <n v="22.727272727272727"/>
    <x v="13"/>
    <x v="2"/>
  </r>
  <r>
    <x v="68"/>
    <x v="131"/>
    <n v="24.242424242424242"/>
    <x v="13"/>
    <x v="2"/>
  </r>
  <r>
    <x v="68"/>
    <x v="4"/>
    <n v="1.5151515151515151"/>
    <x v="13"/>
    <x v="2"/>
  </r>
  <r>
    <x v="69"/>
    <x v="127"/>
    <n v="20.779220779220779"/>
    <x v="13"/>
    <x v="2"/>
  </r>
  <r>
    <x v="69"/>
    <x v="128"/>
    <n v="3.8961038961038961"/>
    <x v="13"/>
    <x v="2"/>
  </r>
  <r>
    <x v="69"/>
    <x v="129"/>
    <n v="2.5974025974025974"/>
    <x v="13"/>
    <x v="2"/>
  </r>
  <r>
    <x v="69"/>
    <x v="130"/>
    <n v="49.350649350649348"/>
    <x v="13"/>
    <x v="2"/>
  </r>
  <r>
    <x v="69"/>
    <x v="131"/>
    <n v="22.077922077922079"/>
    <x v="13"/>
    <x v="2"/>
  </r>
  <r>
    <x v="69"/>
    <x v="4"/>
    <n v="1.2987012987012987"/>
    <x v="13"/>
    <x v="2"/>
  </r>
  <r>
    <x v="70"/>
    <x v="127"/>
    <n v="29.333333333333332"/>
    <x v="13"/>
    <x v="2"/>
  </r>
  <r>
    <x v="70"/>
    <x v="128"/>
    <n v="17.333333333333332"/>
    <x v="13"/>
    <x v="2"/>
  </r>
  <r>
    <x v="70"/>
    <x v="129"/>
    <n v="4"/>
    <x v="13"/>
    <x v="2"/>
  </r>
  <r>
    <x v="70"/>
    <x v="130"/>
    <n v="28"/>
    <x v="13"/>
    <x v="2"/>
  </r>
  <r>
    <x v="70"/>
    <x v="131"/>
    <n v="21.333333333333332"/>
    <x v="13"/>
    <x v="2"/>
  </r>
  <r>
    <x v="70"/>
    <x v="4"/>
    <n v="1.3333333333333333"/>
    <x v="13"/>
    <x v="2"/>
  </r>
  <r>
    <x v="71"/>
    <x v="127"/>
    <n v="22.077922077922079"/>
    <x v="13"/>
    <x v="2"/>
  </r>
  <r>
    <x v="71"/>
    <x v="128"/>
    <n v="10.38961038961039"/>
    <x v="13"/>
    <x v="2"/>
  </r>
  <r>
    <x v="71"/>
    <x v="129"/>
    <n v="1.2987012987012987"/>
    <x v="13"/>
    <x v="2"/>
  </r>
  <r>
    <x v="71"/>
    <x v="130"/>
    <n v="44.155844155844157"/>
    <x v="13"/>
    <x v="2"/>
  </r>
  <r>
    <x v="71"/>
    <x v="131"/>
    <n v="22.077922077922079"/>
    <x v="13"/>
    <x v="2"/>
  </r>
  <r>
    <x v="71"/>
    <x v="4"/>
    <n v="1.2987012987012987"/>
    <x v="13"/>
    <x v="2"/>
  </r>
  <r>
    <x v="72"/>
    <x v="127"/>
    <n v="5.1948051948051948"/>
    <x v="13"/>
    <x v="2"/>
  </r>
  <r>
    <x v="72"/>
    <x v="128"/>
    <n v="0"/>
    <x v="13"/>
    <x v="2"/>
  </r>
  <r>
    <x v="72"/>
    <x v="129"/>
    <n v="0"/>
    <x v="13"/>
    <x v="2"/>
  </r>
  <r>
    <x v="72"/>
    <x v="130"/>
    <n v="71.428571428571431"/>
    <x v="13"/>
    <x v="2"/>
  </r>
  <r>
    <x v="72"/>
    <x v="131"/>
    <n v="22.077922077922079"/>
    <x v="13"/>
    <x v="2"/>
  </r>
  <r>
    <x v="72"/>
    <x v="4"/>
    <n v="1.2987012987012987"/>
    <x v="13"/>
    <x v="2"/>
  </r>
  <r>
    <x v="67"/>
    <x v="127"/>
    <n v="1.1904761904761905"/>
    <x v="14"/>
    <x v="2"/>
  </r>
  <r>
    <x v="67"/>
    <x v="128"/>
    <n v="0"/>
    <x v="14"/>
    <x v="2"/>
  </r>
  <r>
    <x v="67"/>
    <x v="129"/>
    <n v="0"/>
    <x v="14"/>
    <x v="2"/>
  </r>
  <r>
    <x v="67"/>
    <x v="130"/>
    <n v="32.142857142857146"/>
    <x v="14"/>
    <x v="2"/>
  </r>
  <r>
    <x v="67"/>
    <x v="131"/>
    <n v="52.38095238095238"/>
    <x v="14"/>
    <x v="2"/>
  </r>
  <r>
    <x v="67"/>
    <x v="4"/>
    <n v="14.285714285714286"/>
    <x v="14"/>
    <x v="2"/>
  </r>
  <r>
    <x v="68"/>
    <x v="127"/>
    <n v="7.1428571428571432"/>
    <x v="14"/>
    <x v="2"/>
  </r>
  <r>
    <x v="68"/>
    <x v="128"/>
    <n v="2.3809523809523809"/>
    <x v="14"/>
    <x v="2"/>
  </r>
  <r>
    <x v="68"/>
    <x v="129"/>
    <n v="0"/>
    <x v="14"/>
    <x v="2"/>
  </r>
  <r>
    <x v="68"/>
    <x v="130"/>
    <n v="23.80952380952381"/>
    <x v="14"/>
    <x v="2"/>
  </r>
  <r>
    <x v="68"/>
    <x v="131"/>
    <n v="52.38095238095238"/>
    <x v="14"/>
    <x v="2"/>
  </r>
  <r>
    <x v="68"/>
    <x v="4"/>
    <n v="14.285714285714286"/>
    <x v="14"/>
    <x v="2"/>
  </r>
  <r>
    <x v="69"/>
    <x v="127"/>
    <n v="2.3809523809523809"/>
    <x v="14"/>
    <x v="2"/>
  </r>
  <r>
    <x v="69"/>
    <x v="128"/>
    <n v="2.3809523809523809"/>
    <x v="14"/>
    <x v="2"/>
  </r>
  <r>
    <x v="69"/>
    <x v="129"/>
    <n v="0"/>
    <x v="14"/>
    <x v="2"/>
  </r>
  <r>
    <x v="69"/>
    <x v="130"/>
    <n v="28.571428571428573"/>
    <x v="14"/>
    <x v="2"/>
  </r>
  <r>
    <x v="69"/>
    <x v="131"/>
    <n v="52.38095238095238"/>
    <x v="14"/>
    <x v="2"/>
  </r>
  <r>
    <x v="69"/>
    <x v="4"/>
    <n v="14.285714285714286"/>
    <x v="14"/>
    <x v="2"/>
  </r>
  <r>
    <x v="70"/>
    <x v="127"/>
    <n v="4.8192771084337354"/>
    <x v="14"/>
    <x v="2"/>
  </r>
  <r>
    <x v="70"/>
    <x v="128"/>
    <n v="2.4096385542168677"/>
    <x v="14"/>
    <x v="2"/>
  </r>
  <r>
    <x v="70"/>
    <x v="129"/>
    <n v="1.2048192771084338"/>
    <x v="14"/>
    <x v="2"/>
  </r>
  <r>
    <x v="70"/>
    <x v="130"/>
    <n v="25.301204819277107"/>
    <x v="14"/>
    <x v="2"/>
  </r>
  <r>
    <x v="70"/>
    <x v="131"/>
    <n v="53.012048192771083"/>
    <x v="14"/>
    <x v="2"/>
  </r>
  <r>
    <x v="70"/>
    <x v="4"/>
    <n v="13.253012048192771"/>
    <x v="14"/>
    <x v="2"/>
  </r>
  <r>
    <x v="71"/>
    <x v="127"/>
    <n v="1.1904761904761905"/>
    <x v="14"/>
    <x v="2"/>
  </r>
  <r>
    <x v="71"/>
    <x v="128"/>
    <n v="1.1904761904761905"/>
    <x v="14"/>
    <x v="2"/>
  </r>
  <r>
    <x v="71"/>
    <x v="129"/>
    <n v="0"/>
    <x v="14"/>
    <x v="2"/>
  </r>
  <r>
    <x v="71"/>
    <x v="130"/>
    <n v="30.952380952380953"/>
    <x v="14"/>
    <x v="2"/>
  </r>
  <r>
    <x v="71"/>
    <x v="131"/>
    <n v="52.38095238095238"/>
    <x v="14"/>
    <x v="2"/>
  </r>
  <r>
    <x v="71"/>
    <x v="4"/>
    <n v="14.285714285714286"/>
    <x v="14"/>
    <x v="2"/>
  </r>
  <r>
    <x v="72"/>
    <x v="127"/>
    <n v="2.3809523809523809"/>
    <x v="14"/>
    <x v="2"/>
  </r>
  <r>
    <x v="72"/>
    <x v="128"/>
    <n v="1.1904761904761905"/>
    <x v="14"/>
    <x v="2"/>
  </r>
  <r>
    <x v="72"/>
    <x v="129"/>
    <n v="1.1904761904761905"/>
    <x v="14"/>
    <x v="2"/>
  </r>
  <r>
    <x v="72"/>
    <x v="130"/>
    <n v="28.571428571428573"/>
    <x v="14"/>
    <x v="2"/>
  </r>
  <r>
    <x v="72"/>
    <x v="131"/>
    <n v="52.38095238095238"/>
    <x v="14"/>
    <x v="2"/>
  </r>
  <r>
    <x v="72"/>
    <x v="4"/>
    <n v="14.285714285714286"/>
    <x v="14"/>
    <x v="2"/>
  </r>
  <r>
    <x v="67"/>
    <x v="127"/>
    <n v="9.67741935483871"/>
    <x v="15"/>
    <x v="2"/>
  </r>
  <r>
    <x v="67"/>
    <x v="128"/>
    <n v="8.6021505376344081"/>
    <x v="15"/>
    <x v="2"/>
  </r>
  <r>
    <x v="67"/>
    <x v="129"/>
    <n v="0"/>
    <x v="15"/>
    <x v="2"/>
  </r>
  <r>
    <x v="67"/>
    <x v="130"/>
    <n v="58.064516129032256"/>
    <x v="15"/>
    <x v="2"/>
  </r>
  <r>
    <x v="67"/>
    <x v="131"/>
    <n v="12.903225806451612"/>
    <x v="15"/>
    <x v="2"/>
  </r>
  <r>
    <x v="67"/>
    <x v="4"/>
    <n v="10.75268817204301"/>
    <x v="15"/>
    <x v="2"/>
  </r>
  <r>
    <x v="68"/>
    <x v="127"/>
    <n v="28.089887640449437"/>
    <x v="15"/>
    <x v="2"/>
  </r>
  <r>
    <x v="68"/>
    <x v="128"/>
    <n v="14.606741573033707"/>
    <x v="15"/>
    <x v="2"/>
  </r>
  <r>
    <x v="68"/>
    <x v="129"/>
    <n v="2.2471910112359552"/>
    <x v="15"/>
    <x v="2"/>
  </r>
  <r>
    <x v="68"/>
    <x v="130"/>
    <n v="31.460674157303369"/>
    <x v="15"/>
    <x v="2"/>
  </r>
  <r>
    <x v="68"/>
    <x v="131"/>
    <n v="12.359550561797754"/>
    <x v="15"/>
    <x v="2"/>
  </r>
  <r>
    <x v="68"/>
    <x v="4"/>
    <n v="11.235955056179776"/>
    <x v="15"/>
    <x v="2"/>
  </r>
  <r>
    <x v="69"/>
    <x v="127"/>
    <n v="20.43010752688172"/>
    <x v="15"/>
    <x v="2"/>
  </r>
  <r>
    <x v="69"/>
    <x v="128"/>
    <n v="9.67741935483871"/>
    <x v="15"/>
    <x v="2"/>
  </r>
  <r>
    <x v="69"/>
    <x v="129"/>
    <n v="1.075268817204301"/>
    <x v="15"/>
    <x v="2"/>
  </r>
  <r>
    <x v="69"/>
    <x v="130"/>
    <n v="45.161290322580648"/>
    <x v="15"/>
    <x v="2"/>
  </r>
  <r>
    <x v="69"/>
    <x v="131"/>
    <n v="12.903225806451612"/>
    <x v="15"/>
    <x v="2"/>
  </r>
  <r>
    <x v="69"/>
    <x v="4"/>
    <n v="10.75268817204301"/>
    <x v="15"/>
    <x v="2"/>
  </r>
  <r>
    <x v="70"/>
    <x v="127"/>
    <n v="16.853932584269664"/>
    <x v="15"/>
    <x v="2"/>
  </r>
  <r>
    <x v="70"/>
    <x v="128"/>
    <n v="4.4943820224719104"/>
    <x v="15"/>
    <x v="2"/>
  </r>
  <r>
    <x v="70"/>
    <x v="129"/>
    <n v="1.1235955056179776"/>
    <x v="15"/>
    <x v="2"/>
  </r>
  <r>
    <x v="70"/>
    <x v="130"/>
    <n v="52.80898876404494"/>
    <x v="15"/>
    <x v="2"/>
  </r>
  <r>
    <x v="70"/>
    <x v="131"/>
    <n v="13.48314606741573"/>
    <x v="15"/>
    <x v="2"/>
  </r>
  <r>
    <x v="70"/>
    <x v="4"/>
    <n v="11.235955056179776"/>
    <x v="15"/>
    <x v="2"/>
  </r>
  <r>
    <x v="71"/>
    <x v="127"/>
    <n v="15.053763440860216"/>
    <x v="15"/>
    <x v="2"/>
  </r>
  <r>
    <x v="71"/>
    <x v="128"/>
    <n v="8.6021505376344081"/>
    <x v="15"/>
    <x v="2"/>
  </r>
  <r>
    <x v="71"/>
    <x v="129"/>
    <n v="1.075268817204301"/>
    <x v="15"/>
    <x v="2"/>
  </r>
  <r>
    <x v="71"/>
    <x v="130"/>
    <n v="51.612903225806448"/>
    <x v="15"/>
    <x v="2"/>
  </r>
  <r>
    <x v="71"/>
    <x v="131"/>
    <n v="12.903225806451612"/>
    <x v="15"/>
    <x v="2"/>
  </r>
  <r>
    <x v="71"/>
    <x v="4"/>
    <n v="10.75268817204301"/>
    <x v="15"/>
    <x v="2"/>
  </r>
  <r>
    <x v="72"/>
    <x v="127"/>
    <n v="2.150537634408602"/>
    <x v="15"/>
    <x v="2"/>
  </r>
  <r>
    <x v="72"/>
    <x v="128"/>
    <n v="2.150537634408602"/>
    <x v="15"/>
    <x v="2"/>
  </r>
  <r>
    <x v="72"/>
    <x v="129"/>
    <n v="0"/>
    <x v="15"/>
    <x v="2"/>
  </r>
  <r>
    <x v="72"/>
    <x v="130"/>
    <n v="72.043010752688176"/>
    <x v="15"/>
    <x v="2"/>
  </r>
  <r>
    <x v="72"/>
    <x v="131"/>
    <n v="12.903225806451612"/>
    <x v="15"/>
    <x v="2"/>
  </r>
  <r>
    <x v="72"/>
    <x v="4"/>
    <n v="10.75268817204301"/>
    <x v="15"/>
    <x v="2"/>
  </r>
  <r>
    <x v="67"/>
    <x v="127"/>
    <n v="21.59090909090909"/>
    <x v="16"/>
    <x v="2"/>
  </r>
  <r>
    <x v="67"/>
    <x v="128"/>
    <n v="7.3863636363636367"/>
    <x v="16"/>
    <x v="2"/>
  </r>
  <r>
    <x v="67"/>
    <x v="129"/>
    <n v="1.1363636363636365"/>
    <x v="16"/>
    <x v="2"/>
  </r>
  <r>
    <x v="67"/>
    <x v="130"/>
    <n v="49.43181818181818"/>
    <x v="16"/>
    <x v="2"/>
  </r>
  <r>
    <x v="67"/>
    <x v="131"/>
    <n v="15.909090909090908"/>
    <x v="16"/>
    <x v="2"/>
  </r>
  <r>
    <x v="67"/>
    <x v="4"/>
    <n v="5.1136363636363633"/>
    <x v="16"/>
    <x v="2"/>
  </r>
  <r>
    <x v="68"/>
    <x v="127"/>
    <n v="39.86013986013986"/>
    <x v="16"/>
    <x v="2"/>
  </r>
  <r>
    <x v="68"/>
    <x v="128"/>
    <n v="13.286713286713287"/>
    <x v="16"/>
    <x v="2"/>
  </r>
  <r>
    <x v="68"/>
    <x v="129"/>
    <n v="4.895104895104895"/>
    <x v="16"/>
    <x v="2"/>
  </r>
  <r>
    <x v="68"/>
    <x v="130"/>
    <n v="22.377622377622377"/>
    <x v="16"/>
    <x v="2"/>
  </r>
  <r>
    <x v="68"/>
    <x v="131"/>
    <n v="13.286713286713287"/>
    <x v="16"/>
    <x v="2"/>
  </r>
  <r>
    <x v="68"/>
    <x v="4"/>
    <n v="6.2937062937062933"/>
    <x v="16"/>
    <x v="2"/>
  </r>
  <r>
    <x v="69"/>
    <x v="127"/>
    <n v="21.59090909090909"/>
    <x v="16"/>
    <x v="2"/>
  </r>
  <r>
    <x v="69"/>
    <x v="128"/>
    <n v="9.0909090909090917"/>
    <x v="16"/>
    <x v="2"/>
  </r>
  <r>
    <x v="69"/>
    <x v="129"/>
    <n v="1.1363636363636365"/>
    <x v="16"/>
    <x v="2"/>
  </r>
  <r>
    <x v="69"/>
    <x v="130"/>
    <n v="47.159090909090907"/>
    <x v="16"/>
    <x v="2"/>
  </r>
  <r>
    <x v="69"/>
    <x v="131"/>
    <n v="15.909090909090908"/>
    <x v="16"/>
    <x v="2"/>
  </r>
  <r>
    <x v="69"/>
    <x v="4"/>
    <n v="5.1136363636363633"/>
    <x v="16"/>
    <x v="2"/>
  </r>
  <r>
    <x v="70"/>
    <x v="127"/>
    <n v="21.301775147928993"/>
    <x v="16"/>
    <x v="2"/>
  </r>
  <r>
    <x v="70"/>
    <x v="128"/>
    <n v="9.4674556213017755"/>
    <x v="16"/>
    <x v="2"/>
  </r>
  <r>
    <x v="70"/>
    <x v="129"/>
    <n v="1.7751479289940828"/>
    <x v="16"/>
    <x v="2"/>
  </r>
  <r>
    <x v="70"/>
    <x v="130"/>
    <n v="46.745562130177518"/>
    <x v="16"/>
    <x v="2"/>
  </r>
  <r>
    <x v="70"/>
    <x v="131"/>
    <n v="15.976331360946746"/>
    <x v="16"/>
    <x v="2"/>
  </r>
  <r>
    <x v="70"/>
    <x v="4"/>
    <n v="4.7337278106508878"/>
    <x v="16"/>
    <x v="2"/>
  </r>
  <r>
    <x v="71"/>
    <x v="127"/>
    <n v="18.181818181818183"/>
    <x v="16"/>
    <x v="2"/>
  </r>
  <r>
    <x v="71"/>
    <x v="128"/>
    <n v="9.0909090909090917"/>
    <x v="16"/>
    <x v="2"/>
  </r>
  <r>
    <x v="71"/>
    <x v="129"/>
    <n v="0"/>
    <x v="16"/>
    <x v="2"/>
  </r>
  <r>
    <x v="71"/>
    <x v="130"/>
    <n v="51.704545454545453"/>
    <x v="16"/>
    <x v="2"/>
  </r>
  <r>
    <x v="71"/>
    <x v="131"/>
    <n v="15.909090909090908"/>
    <x v="16"/>
    <x v="2"/>
  </r>
  <r>
    <x v="71"/>
    <x v="4"/>
    <n v="5.1136363636363633"/>
    <x v="16"/>
    <x v="2"/>
  </r>
  <r>
    <x v="72"/>
    <x v="127"/>
    <n v="5.6818181818181817"/>
    <x v="16"/>
    <x v="2"/>
  </r>
  <r>
    <x v="72"/>
    <x v="128"/>
    <n v="1.7045454545454546"/>
    <x v="16"/>
    <x v="2"/>
  </r>
  <r>
    <x v="72"/>
    <x v="129"/>
    <n v="0"/>
    <x v="16"/>
    <x v="2"/>
  </r>
  <r>
    <x v="72"/>
    <x v="130"/>
    <n v="71.590909090909093"/>
    <x v="16"/>
    <x v="2"/>
  </r>
  <r>
    <x v="72"/>
    <x v="131"/>
    <n v="15.909090909090908"/>
    <x v="16"/>
    <x v="2"/>
  </r>
  <r>
    <x v="72"/>
    <x v="4"/>
    <n v="5.1136363636363633"/>
    <x v="16"/>
    <x v="2"/>
  </r>
  <r>
    <x v="67"/>
    <x v="127"/>
    <n v="10.783945986496624"/>
    <x v="0"/>
    <x v="3"/>
  </r>
  <r>
    <x v="67"/>
    <x v="128"/>
    <n v="4.2948237059264818"/>
    <x v="0"/>
    <x v="3"/>
  </r>
  <r>
    <x v="67"/>
    <x v="129"/>
    <n v="1.6504126031507877"/>
    <x v="0"/>
    <x v="3"/>
  </r>
  <r>
    <x v="67"/>
    <x v="130"/>
    <n v="39.066016504126033"/>
    <x v="0"/>
    <x v="3"/>
  </r>
  <r>
    <x v="67"/>
    <x v="131"/>
    <n v="28.975993998499625"/>
    <x v="0"/>
    <x v="3"/>
  </r>
  <r>
    <x v="67"/>
    <x v="4"/>
    <n v="15.303825956489122"/>
    <x v="0"/>
    <x v="3"/>
  </r>
  <r>
    <x v="68"/>
    <x v="127"/>
    <n v="17.49092558983666"/>
    <x v="0"/>
    <x v="3"/>
  </r>
  <r>
    <x v="68"/>
    <x v="128"/>
    <n v="7.6225045372050815"/>
    <x v="0"/>
    <x v="3"/>
  </r>
  <r>
    <x v="68"/>
    <x v="129"/>
    <n v="2.4954627949183301"/>
    <x v="0"/>
    <x v="3"/>
  </r>
  <r>
    <x v="68"/>
    <x v="130"/>
    <n v="23.049001814882033"/>
    <x v="0"/>
    <x v="3"/>
  </r>
  <r>
    <x v="68"/>
    <x v="131"/>
    <n v="32.282214156079853"/>
    <x v="0"/>
    <x v="3"/>
  </r>
  <r>
    <x v="68"/>
    <x v="4"/>
    <n v="17.286751361161524"/>
    <x v="0"/>
    <x v="3"/>
  </r>
  <r>
    <x v="69"/>
    <x v="127"/>
    <n v="15.358618099887344"/>
    <x v="0"/>
    <x v="3"/>
  </r>
  <r>
    <x v="69"/>
    <x v="128"/>
    <n v="4.3747653022906494"/>
    <x v="0"/>
    <x v="3"/>
  </r>
  <r>
    <x v="69"/>
    <x v="129"/>
    <n v="1.2767555388659406"/>
    <x v="0"/>
    <x v="3"/>
  </r>
  <r>
    <x v="69"/>
    <x v="130"/>
    <n v="34.735260983852797"/>
    <x v="0"/>
    <x v="3"/>
  </r>
  <r>
    <x v="69"/>
    <x v="131"/>
    <n v="28.989861058956066"/>
    <x v="0"/>
    <x v="3"/>
  </r>
  <r>
    <x v="69"/>
    <x v="4"/>
    <n v="15.339842283139317"/>
    <x v="0"/>
    <x v="3"/>
  </r>
  <r>
    <x v="70"/>
    <x v="127"/>
    <n v="16.630283786465569"/>
    <x v="0"/>
    <x v="3"/>
  </r>
  <r>
    <x v="70"/>
    <x v="128"/>
    <n v="6.2115499106965668"/>
    <x v="0"/>
    <x v="3"/>
  </r>
  <r>
    <x v="70"/>
    <x v="129"/>
    <n v="2.3020440563603888"/>
    <x v="0"/>
    <x v="3"/>
  </r>
  <r>
    <x v="70"/>
    <x v="130"/>
    <n v="30.839452272276244"/>
    <x v="0"/>
    <x v="3"/>
  </r>
  <r>
    <x v="70"/>
    <x v="131"/>
    <n v="28.954157570946617"/>
    <x v="0"/>
    <x v="3"/>
  </r>
  <r>
    <x v="70"/>
    <x v="4"/>
    <n v="15.320500099226036"/>
    <x v="0"/>
    <x v="3"/>
  </r>
  <r>
    <x v="71"/>
    <x v="127"/>
    <n v="10.267940790706389"/>
    <x v="0"/>
    <x v="3"/>
  </r>
  <r>
    <x v="71"/>
    <x v="128"/>
    <n v="4.0097433014802322"/>
    <x v="0"/>
    <x v="3"/>
  </r>
  <r>
    <x v="71"/>
    <x v="129"/>
    <n v="0.73074761101742547"/>
    <x v="0"/>
    <x v="3"/>
  </r>
  <r>
    <x v="71"/>
    <x v="130"/>
    <n v="40.771969271126103"/>
    <x v="0"/>
    <x v="3"/>
  </r>
  <r>
    <x v="71"/>
    <x v="131"/>
    <n v="28.94884766722878"/>
    <x v="0"/>
    <x v="3"/>
  </r>
  <r>
    <x v="71"/>
    <x v="4"/>
    <n v="15.308225594903504"/>
    <x v="0"/>
    <x v="3"/>
  </r>
  <r>
    <x v="72"/>
    <x v="127"/>
    <n v="2.88551620760727"/>
    <x v="0"/>
    <x v="3"/>
  </r>
  <r>
    <x v="72"/>
    <x v="128"/>
    <n v="0.37474236462432076"/>
    <x v="0"/>
    <x v="3"/>
  </r>
  <r>
    <x v="72"/>
    <x v="129"/>
    <n v="0.93685591156080195"/>
    <x v="0"/>
    <x v="3"/>
  </r>
  <r>
    <x v="72"/>
    <x v="130"/>
    <n v="51.564549372306537"/>
    <x v="0"/>
    <x v="3"/>
  </r>
  <r>
    <x v="72"/>
    <x v="131"/>
    <n v="28.94884766722878"/>
    <x v="0"/>
    <x v="3"/>
  </r>
  <r>
    <x v="72"/>
    <x v="4"/>
    <n v="15.308225594903504"/>
    <x v="0"/>
    <x v="3"/>
  </r>
  <r>
    <x v="67"/>
    <x v="127"/>
    <n v="27.992957746478872"/>
    <x v="1"/>
    <x v="3"/>
  </r>
  <r>
    <x v="67"/>
    <x v="128"/>
    <n v="9.066901408450704"/>
    <x v="1"/>
    <x v="3"/>
  </r>
  <r>
    <x v="67"/>
    <x v="129"/>
    <n v="2.464788732394366"/>
    <x v="1"/>
    <x v="3"/>
  </r>
  <r>
    <x v="67"/>
    <x v="130"/>
    <n v="40.492957746478872"/>
    <x v="1"/>
    <x v="3"/>
  </r>
  <r>
    <x v="67"/>
    <x v="131"/>
    <n v="14.964788732394366"/>
    <x v="1"/>
    <x v="3"/>
  </r>
  <r>
    <x v="67"/>
    <x v="4"/>
    <n v="5.193661971830986"/>
    <x v="1"/>
    <x v="3"/>
  </r>
  <r>
    <x v="68"/>
    <x v="127"/>
    <n v="33.383685800604226"/>
    <x v="1"/>
    <x v="3"/>
  </r>
  <r>
    <x v="68"/>
    <x v="128"/>
    <n v="8.761329305135952"/>
    <x v="1"/>
    <x v="3"/>
  </r>
  <r>
    <x v="68"/>
    <x v="129"/>
    <n v="3.0211480362537766"/>
    <x v="1"/>
    <x v="3"/>
  </r>
  <r>
    <x v="68"/>
    <x v="130"/>
    <n v="28.851963746223564"/>
    <x v="1"/>
    <x v="3"/>
  </r>
  <r>
    <x v="68"/>
    <x v="131"/>
    <n v="20.241691842900302"/>
    <x v="1"/>
    <x v="3"/>
  </r>
  <r>
    <x v="68"/>
    <x v="4"/>
    <n v="6.1933534743202419"/>
    <x v="1"/>
    <x v="3"/>
  </r>
  <r>
    <x v="69"/>
    <x v="127"/>
    <n v="35.475352112676056"/>
    <x v="1"/>
    <x v="3"/>
  </r>
  <r>
    <x v="69"/>
    <x v="128"/>
    <n v="7.306338028169014"/>
    <x v="1"/>
    <x v="3"/>
  </r>
  <r>
    <x v="69"/>
    <x v="129"/>
    <n v="1.6725352112676057"/>
    <x v="1"/>
    <x v="3"/>
  </r>
  <r>
    <x v="69"/>
    <x v="130"/>
    <n v="35.475352112676056"/>
    <x v="1"/>
    <x v="3"/>
  </r>
  <r>
    <x v="69"/>
    <x v="131"/>
    <n v="14.964788732394366"/>
    <x v="1"/>
    <x v="3"/>
  </r>
  <r>
    <x v="69"/>
    <x v="4"/>
    <n v="5.193661971830986"/>
    <x v="1"/>
    <x v="3"/>
  </r>
  <r>
    <x v="70"/>
    <x v="127"/>
    <n v="34.516415261756876"/>
    <x v="1"/>
    <x v="3"/>
  </r>
  <r>
    <x v="70"/>
    <x v="128"/>
    <n v="8.5181898846495123"/>
    <x v="1"/>
    <x v="3"/>
  </r>
  <r>
    <x v="70"/>
    <x v="129"/>
    <n v="2.1295474711623781"/>
    <x v="1"/>
    <x v="3"/>
  </r>
  <r>
    <x v="70"/>
    <x v="130"/>
    <n v="35.403726708074537"/>
    <x v="1"/>
    <x v="3"/>
  </r>
  <r>
    <x v="70"/>
    <x v="131"/>
    <n v="14.995563442768411"/>
    <x v="1"/>
    <x v="3"/>
  </r>
  <r>
    <x v="70"/>
    <x v="4"/>
    <n v="5.1464063886424132"/>
    <x v="1"/>
    <x v="3"/>
  </r>
  <r>
    <x v="71"/>
    <x v="127"/>
    <n v="15.553602811950791"/>
    <x v="1"/>
    <x v="3"/>
  </r>
  <r>
    <x v="71"/>
    <x v="128"/>
    <n v="2.7240773286467488"/>
    <x v="1"/>
    <x v="3"/>
  </r>
  <r>
    <x v="71"/>
    <x v="129"/>
    <n v="0.79086115992970119"/>
    <x v="1"/>
    <x v="3"/>
  </r>
  <r>
    <x v="71"/>
    <x v="130"/>
    <n v="60.808435852372583"/>
    <x v="1"/>
    <x v="3"/>
  </r>
  <r>
    <x v="71"/>
    <x v="131"/>
    <n v="14.938488576449911"/>
    <x v="1"/>
    <x v="3"/>
  </r>
  <r>
    <x v="71"/>
    <x v="4"/>
    <n v="5.1845342706502633"/>
    <x v="1"/>
    <x v="3"/>
  </r>
  <r>
    <x v="72"/>
    <x v="127"/>
    <n v="6.1511423550087869"/>
    <x v="1"/>
    <x v="3"/>
  </r>
  <r>
    <x v="72"/>
    <x v="128"/>
    <n v="0.79086115992970119"/>
    <x v="1"/>
    <x v="3"/>
  </r>
  <r>
    <x v="72"/>
    <x v="129"/>
    <n v="0.61511423550087874"/>
    <x v="1"/>
    <x v="3"/>
  </r>
  <r>
    <x v="72"/>
    <x v="130"/>
    <n v="72.319859402460452"/>
    <x v="1"/>
    <x v="3"/>
  </r>
  <r>
    <x v="72"/>
    <x v="131"/>
    <n v="14.938488576449911"/>
    <x v="1"/>
    <x v="3"/>
  </r>
  <r>
    <x v="72"/>
    <x v="4"/>
    <n v="5.1845342706502633"/>
    <x v="1"/>
    <x v="3"/>
  </r>
  <r>
    <x v="67"/>
    <x v="127"/>
    <n v="1.1012060828526482"/>
    <x v="2"/>
    <x v="3"/>
  </r>
  <r>
    <x v="67"/>
    <x v="128"/>
    <n v="0.73413738856843214"/>
    <x v="2"/>
    <x v="3"/>
  </r>
  <r>
    <x v="67"/>
    <x v="129"/>
    <n v="0.41950707918196117"/>
    <x v="2"/>
    <x v="3"/>
  </r>
  <r>
    <x v="67"/>
    <x v="130"/>
    <n v="27.267960146827477"/>
    <x v="2"/>
    <x v="3"/>
  </r>
  <r>
    <x v="67"/>
    <x v="131"/>
    <n v="45.359202936549558"/>
    <x v="2"/>
    <x v="3"/>
  </r>
  <r>
    <x v="67"/>
    <x v="4"/>
    <n v="25.117986366019927"/>
    <x v="2"/>
    <x v="3"/>
  </r>
  <r>
    <x v="68"/>
    <x v="127"/>
    <n v="5.6167400881057272"/>
    <x v="2"/>
    <x v="3"/>
  </r>
  <r>
    <x v="68"/>
    <x v="128"/>
    <n v="4.5154185022026434"/>
    <x v="2"/>
    <x v="3"/>
  </r>
  <r>
    <x v="68"/>
    <x v="129"/>
    <n v="2.0925110132158591"/>
    <x v="2"/>
    <x v="3"/>
  </r>
  <r>
    <x v="68"/>
    <x v="130"/>
    <n v="16.189427312775329"/>
    <x v="2"/>
    <x v="3"/>
  </r>
  <r>
    <x v="68"/>
    <x v="131"/>
    <n v="45.759911894273131"/>
    <x v="2"/>
    <x v="3"/>
  </r>
  <r>
    <x v="68"/>
    <x v="4"/>
    <n v="25.825991189427313"/>
    <x v="2"/>
    <x v="3"/>
  </r>
  <r>
    <x v="69"/>
    <x v="127"/>
    <n v="3.0971128608923886"/>
    <x v="2"/>
    <x v="3"/>
  </r>
  <r>
    <x v="69"/>
    <x v="128"/>
    <n v="1.6797900262467191"/>
    <x v="2"/>
    <x v="3"/>
  </r>
  <r>
    <x v="69"/>
    <x v="129"/>
    <n v="0.52493438320209973"/>
    <x v="2"/>
    <x v="3"/>
  </r>
  <r>
    <x v="69"/>
    <x v="130"/>
    <n v="24.199475065616799"/>
    <x v="2"/>
    <x v="3"/>
  </r>
  <r>
    <x v="69"/>
    <x v="131"/>
    <n v="45.354330708661415"/>
    <x v="2"/>
    <x v="3"/>
  </r>
  <r>
    <x v="69"/>
    <x v="4"/>
    <n v="25.144356955380577"/>
    <x v="2"/>
    <x v="3"/>
  </r>
  <r>
    <x v="70"/>
    <x v="127"/>
    <n v="5.2987598647125145"/>
    <x v="2"/>
    <x v="3"/>
  </r>
  <r>
    <x v="70"/>
    <x v="128"/>
    <n v="1.4656144306651635"/>
    <x v="2"/>
    <x v="3"/>
  </r>
  <r>
    <x v="70"/>
    <x v="129"/>
    <n v="2.367531003382187"/>
    <x v="2"/>
    <x v="3"/>
  </r>
  <r>
    <x v="70"/>
    <x v="130"/>
    <n v="19.898534385569334"/>
    <x v="2"/>
    <x v="3"/>
  </r>
  <r>
    <x v="70"/>
    <x v="131"/>
    <n v="45.715896279594141"/>
    <x v="2"/>
    <x v="3"/>
  </r>
  <r>
    <x v="70"/>
    <x v="4"/>
    <n v="25.253664036076664"/>
    <x v="2"/>
    <x v="3"/>
  </r>
  <r>
    <x v="71"/>
    <x v="127"/>
    <n v="2.3060796645702304"/>
    <x v="2"/>
    <x v="3"/>
  </r>
  <r>
    <x v="71"/>
    <x v="128"/>
    <n v="1.1530398322851152"/>
    <x v="2"/>
    <x v="3"/>
  </r>
  <r>
    <x v="71"/>
    <x v="129"/>
    <n v="0.10482180293501048"/>
    <x v="2"/>
    <x v="3"/>
  </r>
  <r>
    <x v="71"/>
    <x v="130"/>
    <n v="25.9958071278826"/>
    <x v="2"/>
    <x v="3"/>
  </r>
  <r>
    <x v="71"/>
    <x v="131"/>
    <n v="45.335429769392036"/>
    <x v="2"/>
    <x v="3"/>
  </r>
  <r>
    <x v="71"/>
    <x v="4"/>
    <n v="25.10482180293501"/>
    <x v="2"/>
    <x v="3"/>
  </r>
  <r>
    <x v="72"/>
    <x v="127"/>
    <n v="0.5765199161425576"/>
    <x v="2"/>
    <x v="3"/>
  </r>
  <r>
    <x v="72"/>
    <x v="128"/>
    <n v="0"/>
    <x v="2"/>
    <x v="3"/>
  </r>
  <r>
    <x v="72"/>
    <x v="129"/>
    <n v="0.3668763102725367"/>
    <x v="2"/>
    <x v="3"/>
  </r>
  <r>
    <x v="72"/>
    <x v="130"/>
    <n v="28.616352201257861"/>
    <x v="2"/>
    <x v="3"/>
  </r>
  <r>
    <x v="72"/>
    <x v="131"/>
    <n v="45.335429769392036"/>
    <x v="2"/>
    <x v="3"/>
  </r>
  <r>
    <x v="72"/>
    <x v="4"/>
    <n v="25.10482180293501"/>
    <x v="2"/>
    <x v="3"/>
  </r>
  <r>
    <x v="67"/>
    <x v="127"/>
    <n v="14.438502673796792"/>
    <x v="3"/>
    <x v="3"/>
  </r>
  <r>
    <x v="67"/>
    <x v="128"/>
    <n v="6.6844919786096257"/>
    <x v="3"/>
    <x v="3"/>
  </r>
  <r>
    <x v="67"/>
    <x v="129"/>
    <n v="4.144385026737968"/>
    <x v="3"/>
    <x v="3"/>
  </r>
  <r>
    <x v="67"/>
    <x v="130"/>
    <n v="53.208556149732622"/>
    <x v="3"/>
    <x v="3"/>
  </r>
  <r>
    <x v="67"/>
    <x v="131"/>
    <n v="14.304812834224599"/>
    <x v="3"/>
    <x v="3"/>
  </r>
  <r>
    <x v="67"/>
    <x v="4"/>
    <n v="7.4866310160427805"/>
    <x v="3"/>
    <x v="3"/>
  </r>
  <r>
    <x v="68"/>
    <x v="127"/>
    <n v="34.280303030303031"/>
    <x v="3"/>
    <x v="3"/>
  </r>
  <r>
    <x v="68"/>
    <x v="128"/>
    <n v="14.772727272727273"/>
    <x v="3"/>
    <x v="3"/>
  </r>
  <r>
    <x v="68"/>
    <x v="129"/>
    <n v="2.4621212121212119"/>
    <x v="3"/>
    <x v="3"/>
  </r>
  <r>
    <x v="68"/>
    <x v="130"/>
    <n v="26.704545454545453"/>
    <x v="3"/>
    <x v="3"/>
  </r>
  <r>
    <x v="68"/>
    <x v="131"/>
    <n v="14.204545454545455"/>
    <x v="3"/>
    <x v="3"/>
  </r>
  <r>
    <x v="68"/>
    <x v="4"/>
    <n v="8.3333333333333339"/>
    <x v="3"/>
    <x v="3"/>
  </r>
  <r>
    <x v="69"/>
    <x v="127"/>
    <n v="22.281879194630871"/>
    <x v="3"/>
    <x v="3"/>
  </r>
  <r>
    <x v="69"/>
    <x v="128"/>
    <n v="6.4429530201342278"/>
    <x v="3"/>
    <x v="3"/>
  </r>
  <r>
    <x v="69"/>
    <x v="129"/>
    <n v="2.9530201342281881"/>
    <x v="3"/>
    <x v="3"/>
  </r>
  <r>
    <x v="69"/>
    <x v="130"/>
    <n v="46.442953020134226"/>
    <x v="3"/>
    <x v="3"/>
  </r>
  <r>
    <x v="69"/>
    <x v="131"/>
    <n v="14.36241610738255"/>
    <x v="3"/>
    <x v="3"/>
  </r>
  <r>
    <x v="69"/>
    <x v="4"/>
    <n v="7.651006711409396"/>
    <x v="3"/>
    <x v="3"/>
  </r>
  <r>
    <x v="70"/>
    <x v="127"/>
    <n v="24.536376604850215"/>
    <x v="3"/>
    <x v="3"/>
  </r>
  <r>
    <x v="70"/>
    <x v="128"/>
    <n v="13.552068473609129"/>
    <x v="3"/>
    <x v="3"/>
  </r>
  <r>
    <x v="70"/>
    <x v="129"/>
    <n v="2.1398002853067046"/>
    <x v="3"/>
    <x v="3"/>
  </r>
  <r>
    <x v="70"/>
    <x v="130"/>
    <n v="37.51783166904422"/>
    <x v="3"/>
    <x v="3"/>
  </r>
  <r>
    <x v="70"/>
    <x v="131"/>
    <n v="14.550641940085592"/>
    <x v="3"/>
    <x v="3"/>
  </r>
  <r>
    <x v="70"/>
    <x v="4"/>
    <n v="7.9885877318116973"/>
    <x v="3"/>
    <x v="3"/>
  </r>
  <r>
    <x v="71"/>
    <x v="127"/>
    <n v="22.266666666666666"/>
    <x v="3"/>
    <x v="3"/>
  </r>
  <r>
    <x v="71"/>
    <x v="128"/>
    <n v="10.666666666666666"/>
    <x v="3"/>
    <x v="3"/>
  </r>
  <r>
    <x v="71"/>
    <x v="129"/>
    <n v="1.4666666666666666"/>
    <x v="3"/>
    <x v="3"/>
  </r>
  <r>
    <x v="71"/>
    <x v="130"/>
    <n v="43.866666666666667"/>
    <x v="3"/>
    <x v="3"/>
  </r>
  <r>
    <x v="71"/>
    <x v="131"/>
    <n v="14.266666666666667"/>
    <x v="3"/>
    <x v="3"/>
  </r>
  <r>
    <x v="71"/>
    <x v="4"/>
    <n v="7.6"/>
    <x v="3"/>
    <x v="3"/>
  </r>
  <r>
    <x v="72"/>
    <x v="127"/>
    <n v="5.0666666666666664"/>
    <x v="3"/>
    <x v="3"/>
  </r>
  <r>
    <x v="72"/>
    <x v="128"/>
    <n v="0.93333333333333335"/>
    <x v="3"/>
    <x v="3"/>
  </r>
  <r>
    <x v="72"/>
    <x v="129"/>
    <n v="1.7333333333333334"/>
    <x v="3"/>
    <x v="3"/>
  </r>
  <r>
    <x v="72"/>
    <x v="130"/>
    <n v="70.533333333333331"/>
    <x v="3"/>
    <x v="3"/>
  </r>
  <r>
    <x v="72"/>
    <x v="131"/>
    <n v="14.266666666666667"/>
    <x v="3"/>
    <x v="3"/>
  </r>
  <r>
    <x v="72"/>
    <x v="4"/>
    <n v="7.6"/>
    <x v="3"/>
    <x v="3"/>
  </r>
  <r>
    <x v="67"/>
    <x v="127"/>
    <n v="4.8986486486486482"/>
    <x v="4"/>
    <x v="3"/>
  </r>
  <r>
    <x v="67"/>
    <x v="128"/>
    <n v="1.6891891891891893"/>
    <x v="4"/>
    <x v="3"/>
  </r>
  <r>
    <x v="67"/>
    <x v="129"/>
    <n v="1.5202702702702702"/>
    <x v="4"/>
    <x v="3"/>
  </r>
  <r>
    <x v="67"/>
    <x v="130"/>
    <n v="41.385135135135137"/>
    <x v="4"/>
    <x v="3"/>
  </r>
  <r>
    <x v="67"/>
    <x v="131"/>
    <n v="31.25"/>
    <x v="4"/>
    <x v="3"/>
  </r>
  <r>
    <x v="67"/>
    <x v="4"/>
    <n v="19.256756756756758"/>
    <x v="4"/>
    <x v="3"/>
  </r>
  <r>
    <x v="68"/>
    <x v="127"/>
    <n v="12.915851272015656"/>
    <x v="4"/>
    <x v="3"/>
  </r>
  <r>
    <x v="68"/>
    <x v="128"/>
    <n v="5.283757338551859"/>
    <x v="4"/>
    <x v="3"/>
  </r>
  <r>
    <x v="68"/>
    <x v="129"/>
    <n v="2.7397260273972601"/>
    <x v="4"/>
    <x v="3"/>
  </r>
  <r>
    <x v="68"/>
    <x v="130"/>
    <n v="25.636007827788649"/>
    <x v="4"/>
    <x v="3"/>
  </r>
  <r>
    <x v="68"/>
    <x v="131"/>
    <n v="33.072407045009783"/>
    <x v="4"/>
    <x v="3"/>
  </r>
  <r>
    <x v="68"/>
    <x v="4"/>
    <n v="20.352250489236791"/>
    <x v="4"/>
    <x v="3"/>
  </r>
  <r>
    <x v="69"/>
    <x v="127"/>
    <n v="6.9256756756756754"/>
    <x v="4"/>
    <x v="3"/>
  </r>
  <r>
    <x v="69"/>
    <x v="128"/>
    <n v="1.3513513513513513"/>
    <x v="4"/>
    <x v="3"/>
  </r>
  <r>
    <x v="69"/>
    <x v="129"/>
    <n v="1.3513513513513513"/>
    <x v="4"/>
    <x v="3"/>
  </r>
  <r>
    <x v="69"/>
    <x v="130"/>
    <n v="39.864864864864863"/>
    <x v="4"/>
    <x v="3"/>
  </r>
  <r>
    <x v="69"/>
    <x v="131"/>
    <n v="31.25"/>
    <x v="4"/>
    <x v="3"/>
  </r>
  <r>
    <x v="69"/>
    <x v="4"/>
    <n v="19.256756756756758"/>
    <x v="4"/>
    <x v="3"/>
  </r>
  <r>
    <x v="70"/>
    <x v="127"/>
    <n v="6.7307692307692308"/>
    <x v="4"/>
    <x v="3"/>
  </r>
  <r>
    <x v="70"/>
    <x v="128"/>
    <n v="0.38461538461538464"/>
    <x v="4"/>
    <x v="3"/>
  </r>
  <r>
    <x v="70"/>
    <x v="129"/>
    <n v="2.1153846153846154"/>
    <x v="4"/>
    <x v="3"/>
  </r>
  <r>
    <x v="70"/>
    <x v="130"/>
    <n v="39.03846153846154"/>
    <x v="4"/>
    <x v="3"/>
  </r>
  <r>
    <x v="70"/>
    <x v="131"/>
    <n v="31.346153846153847"/>
    <x v="4"/>
    <x v="3"/>
  </r>
  <r>
    <x v="70"/>
    <x v="4"/>
    <n v="20.384615384615383"/>
    <x v="4"/>
    <x v="3"/>
  </r>
  <r>
    <x v="71"/>
    <x v="127"/>
    <n v="7.6013513513513518"/>
    <x v="4"/>
    <x v="3"/>
  </r>
  <r>
    <x v="71"/>
    <x v="128"/>
    <n v="2.1959459459459461"/>
    <x v="4"/>
    <x v="3"/>
  </r>
  <r>
    <x v="71"/>
    <x v="129"/>
    <n v="1.1824324324324325"/>
    <x v="4"/>
    <x v="3"/>
  </r>
  <r>
    <x v="71"/>
    <x v="130"/>
    <n v="38.513513513513516"/>
    <x v="4"/>
    <x v="3"/>
  </r>
  <r>
    <x v="71"/>
    <x v="131"/>
    <n v="31.25"/>
    <x v="4"/>
    <x v="3"/>
  </r>
  <r>
    <x v="71"/>
    <x v="4"/>
    <n v="19.256756756756758"/>
    <x v="4"/>
    <x v="3"/>
  </r>
  <r>
    <x v="72"/>
    <x v="127"/>
    <n v="1.1824324324324325"/>
    <x v="4"/>
    <x v="3"/>
  </r>
  <r>
    <x v="72"/>
    <x v="128"/>
    <n v="0"/>
    <x v="4"/>
    <x v="3"/>
  </r>
  <r>
    <x v="72"/>
    <x v="129"/>
    <n v="1.3513513513513513"/>
    <x v="4"/>
    <x v="3"/>
  </r>
  <r>
    <x v="72"/>
    <x v="130"/>
    <n v="46.95945945945946"/>
    <x v="4"/>
    <x v="3"/>
  </r>
  <r>
    <x v="72"/>
    <x v="131"/>
    <n v="31.25"/>
    <x v="4"/>
    <x v="3"/>
  </r>
  <r>
    <x v="72"/>
    <x v="4"/>
    <n v="19.256756756756758"/>
    <x v="4"/>
    <x v="3"/>
  </r>
  <r>
    <x v="67"/>
    <x v="127"/>
    <n v="6.2893081761006293"/>
    <x v="5"/>
    <x v="3"/>
  </r>
  <r>
    <x v="67"/>
    <x v="128"/>
    <n v="2.5157232704402515"/>
    <x v="5"/>
    <x v="3"/>
  </r>
  <r>
    <x v="67"/>
    <x v="129"/>
    <n v="2.5157232704402515"/>
    <x v="5"/>
    <x v="3"/>
  </r>
  <r>
    <x v="67"/>
    <x v="130"/>
    <n v="42.767295597484278"/>
    <x v="5"/>
    <x v="3"/>
  </r>
  <r>
    <x v="67"/>
    <x v="131"/>
    <n v="29.559748427672957"/>
    <x v="5"/>
    <x v="3"/>
  </r>
  <r>
    <x v="67"/>
    <x v="4"/>
    <n v="16.352201257861637"/>
    <x v="5"/>
    <x v="3"/>
  </r>
  <r>
    <x v="68"/>
    <x v="127"/>
    <n v="12.878787878787879"/>
    <x v="5"/>
    <x v="3"/>
  </r>
  <r>
    <x v="68"/>
    <x v="128"/>
    <n v="6.0606060606060606"/>
    <x v="5"/>
    <x v="3"/>
  </r>
  <r>
    <x v="68"/>
    <x v="129"/>
    <n v="4.5454545454545459"/>
    <x v="5"/>
    <x v="3"/>
  </r>
  <r>
    <x v="68"/>
    <x v="130"/>
    <n v="27.272727272727273"/>
    <x v="5"/>
    <x v="3"/>
  </r>
  <r>
    <x v="68"/>
    <x v="131"/>
    <n v="32.575757575757578"/>
    <x v="5"/>
    <x v="3"/>
  </r>
  <r>
    <x v="68"/>
    <x v="4"/>
    <n v="16.666666666666668"/>
    <x v="5"/>
    <x v="3"/>
  </r>
  <r>
    <x v="69"/>
    <x v="127"/>
    <n v="5.6603773584905657"/>
    <x v="5"/>
    <x v="3"/>
  </r>
  <r>
    <x v="69"/>
    <x v="128"/>
    <n v="0.62893081761006286"/>
    <x v="5"/>
    <x v="3"/>
  </r>
  <r>
    <x v="69"/>
    <x v="129"/>
    <n v="0.62893081761006286"/>
    <x v="5"/>
    <x v="3"/>
  </r>
  <r>
    <x v="69"/>
    <x v="130"/>
    <n v="47.169811320754718"/>
    <x v="5"/>
    <x v="3"/>
  </r>
  <r>
    <x v="69"/>
    <x v="131"/>
    <n v="29.559748427672957"/>
    <x v="5"/>
    <x v="3"/>
  </r>
  <r>
    <x v="69"/>
    <x v="4"/>
    <n v="16.352201257861637"/>
    <x v="5"/>
    <x v="3"/>
  </r>
  <r>
    <x v="70"/>
    <x v="127"/>
    <n v="4.918032786885246"/>
    <x v="5"/>
    <x v="3"/>
  </r>
  <r>
    <x v="70"/>
    <x v="128"/>
    <n v="0"/>
    <x v="5"/>
    <x v="3"/>
  </r>
  <r>
    <x v="70"/>
    <x v="129"/>
    <n v="0.81967213114754101"/>
    <x v="5"/>
    <x v="3"/>
  </r>
  <r>
    <x v="70"/>
    <x v="130"/>
    <n v="50"/>
    <x v="5"/>
    <x v="3"/>
  </r>
  <r>
    <x v="70"/>
    <x v="131"/>
    <n v="27.049180327868854"/>
    <x v="5"/>
    <x v="3"/>
  </r>
  <r>
    <x v="70"/>
    <x v="4"/>
    <n v="17.21311475409836"/>
    <x v="5"/>
    <x v="3"/>
  </r>
  <r>
    <x v="71"/>
    <x v="127"/>
    <n v="9.433962264150944"/>
    <x v="5"/>
    <x v="3"/>
  </r>
  <r>
    <x v="71"/>
    <x v="128"/>
    <n v="2.5157232704402515"/>
    <x v="5"/>
    <x v="3"/>
  </r>
  <r>
    <x v="71"/>
    <x v="129"/>
    <n v="1.2578616352201257"/>
    <x v="5"/>
    <x v="3"/>
  </r>
  <r>
    <x v="71"/>
    <x v="130"/>
    <n v="40.880503144654085"/>
    <x v="5"/>
    <x v="3"/>
  </r>
  <r>
    <x v="71"/>
    <x v="131"/>
    <n v="29.559748427672957"/>
    <x v="5"/>
    <x v="3"/>
  </r>
  <r>
    <x v="71"/>
    <x v="4"/>
    <n v="16.352201257861637"/>
    <x v="5"/>
    <x v="3"/>
  </r>
  <r>
    <x v="72"/>
    <x v="127"/>
    <n v="1.8867924528301887"/>
    <x v="5"/>
    <x v="3"/>
  </r>
  <r>
    <x v="72"/>
    <x v="128"/>
    <n v="0"/>
    <x v="5"/>
    <x v="3"/>
  </r>
  <r>
    <x v="72"/>
    <x v="129"/>
    <n v="1.2578616352201257"/>
    <x v="5"/>
    <x v="3"/>
  </r>
  <r>
    <x v="72"/>
    <x v="130"/>
    <n v="50.943396226415096"/>
    <x v="5"/>
    <x v="3"/>
  </r>
  <r>
    <x v="72"/>
    <x v="131"/>
    <n v="29.559748427672957"/>
    <x v="5"/>
    <x v="3"/>
  </r>
  <r>
    <x v="72"/>
    <x v="4"/>
    <n v="16.352201257861637"/>
    <x v="5"/>
    <x v="3"/>
  </r>
  <r>
    <x v="67"/>
    <x v="127"/>
    <n v="6.4814814814814818"/>
    <x v="6"/>
    <x v="3"/>
  </r>
  <r>
    <x v="67"/>
    <x v="128"/>
    <n v="0.92592592592592593"/>
    <x v="6"/>
    <x v="3"/>
  </r>
  <r>
    <x v="67"/>
    <x v="129"/>
    <n v="2.7777777777777777"/>
    <x v="6"/>
    <x v="3"/>
  </r>
  <r>
    <x v="67"/>
    <x v="130"/>
    <n v="30.555555555555557"/>
    <x v="6"/>
    <x v="3"/>
  </r>
  <r>
    <x v="67"/>
    <x v="131"/>
    <n v="34.25925925925926"/>
    <x v="6"/>
    <x v="3"/>
  </r>
  <r>
    <x v="67"/>
    <x v="4"/>
    <n v="25"/>
    <x v="6"/>
    <x v="3"/>
  </r>
  <r>
    <x v="68"/>
    <x v="127"/>
    <n v="10.869565217391305"/>
    <x v="6"/>
    <x v="3"/>
  </r>
  <r>
    <x v="68"/>
    <x v="128"/>
    <n v="3.2608695652173911"/>
    <x v="6"/>
    <x v="3"/>
  </r>
  <r>
    <x v="68"/>
    <x v="129"/>
    <n v="4.3478260869565215"/>
    <x v="6"/>
    <x v="3"/>
  </r>
  <r>
    <x v="68"/>
    <x v="130"/>
    <n v="17.391304347826086"/>
    <x v="6"/>
    <x v="3"/>
  </r>
  <r>
    <x v="68"/>
    <x v="131"/>
    <n v="38.043478260869563"/>
    <x v="6"/>
    <x v="3"/>
  </r>
  <r>
    <x v="68"/>
    <x v="4"/>
    <n v="26.086956521739129"/>
    <x v="6"/>
    <x v="3"/>
  </r>
  <r>
    <x v="69"/>
    <x v="127"/>
    <n v="7.4074074074074074"/>
    <x v="6"/>
    <x v="3"/>
  </r>
  <r>
    <x v="69"/>
    <x v="128"/>
    <n v="0.92592592592592593"/>
    <x v="6"/>
    <x v="3"/>
  </r>
  <r>
    <x v="69"/>
    <x v="129"/>
    <n v="2.7777777777777777"/>
    <x v="6"/>
    <x v="3"/>
  </r>
  <r>
    <x v="69"/>
    <x v="130"/>
    <n v="29.62962962962963"/>
    <x v="6"/>
    <x v="3"/>
  </r>
  <r>
    <x v="69"/>
    <x v="131"/>
    <n v="34.25925925925926"/>
    <x v="6"/>
    <x v="3"/>
  </r>
  <r>
    <x v="69"/>
    <x v="4"/>
    <n v="25"/>
    <x v="6"/>
    <x v="3"/>
  </r>
  <r>
    <x v="70"/>
    <x v="127"/>
    <n v="8.5714285714285712"/>
    <x v="6"/>
    <x v="3"/>
  </r>
  <r>
    <x v="70"/>
    <x v="128"/>
    <n v="0"/>
    <x v="6"/>
    <x v="3"/>
  </r>
  <r>
    <x v="70"/>
    <x v="129"/>
    <n v="1.9047619047619047"/>
    <x v="6"/>
    <x v="3"/>
  </r>
  <r>
    <x v="70"/>
    <x v="130"/>
    <n v="28.571428571428573"/>
    <x v="6"/>
    <x v="3"/>
  </r>
  <r>
    <x v="70"/>
    <x v="131"/>
    <n v="35.238095238095241"/>
    <x v="6"/>
    <x v="3"/>
  </r>
  <r>
    <x v="70"/>
    <x v="4"/>
    <n v="25.714285714285715"/>
    <x v="6"/>
    <x v="3"/>
  </r>
  <r>
    <x v="71"/>
    <x v="127"/>
    <n v="4.6296296296296298"/>
    <x v="6"/>
    <x v="3"/>
  </r>
  <r>
    <x v="71"/>
    <x v="128"/>
    <n v="0.92592592592592593"/>
    <x v="6"/>
    <x v="3"/>
  </r>
  <r>
    <x v="71"/>
    <x v="129"/>
    <n v="0.92592592592592593"/>
    <x v="6"/>
    <x v="3"/>
  </r>
  <r>
    <x v="71"/>
    <x v="130"/>
    <n v="34.25925925925926"/>
    <x v="6"/>
    <x v="3"/>
  </r>
  <r>
    <x v="71"/>
    <x v="131"/>
    <n v="34.25925925925926"/>
    <x v="6"/>
    <x v="3"/>
  </r>
  <r>
    <x v="71"/>
    <x v="4"/>
    <n v="25"/>
    <x v="6"/>
    <x v="3"/>
  </r>
  <r>
    <x v="72"/>
    <x v="127"/>
    <n v="0.92592592592592593"/>
    <x v="6"/>
    <x v="3"/>
  </r>
  <r>
    <x v="72"/>
    <x v="128"/>
    <n v="0"/>
    <x v="6"/>
    <x v="3"/>
  </r>
  <r>
    <x v="72"/>
    <x v="129"/>
    <n v="0"/>
    <x v="6"/>
    <x v="3"/>
  </r>
  <r>
    <x v="72"/>
    <x v="130"/>
    <n v="39.814814814814817"/>
    <x v="6"/>
    <x v="3"/>
  </r>
  <r>
    <x v="72"/>
    <x v="131"/>
    <n v="34.25925925925926"/>
    <x v="6"/>
    <x v="3"/>
  </r>
  <r>
    <x v="72"/>
    <x v="4"/>
    <n v="25"/>
    <x v="6"/>
    <x v="3"/>
  </r>
  <r>
    <x v="67"/>
    <x v="127"/>
    <n v="2.8248587570621471"/>
    <x v="7"/>
    <x v="3"/>
  </r>
  <r>
    <x v="67"/>
    <x v="128"/>
    <n v="1.6949152542372881"/>
    <x v="7"/>
    <x v="3"/>
  </r>
  <r>
    <x v="67"/>
    <x v="129"/>
    <n v="0.56497175141242939"/>
    <x v="7"/>
    <x v="3"/>
  </r>
  <r>
    <x v="67"/>
    <x v="130"/>
    <n v="35.593220338983052"/>
    <x v="7"/>
    <x v="3"/>
  </r>
  <r>
    <x v="67"/>
    <x v="131"/>
    <n v="36.72316384180791"/>
    <x v="7"/>
    <x v="3"/>
  </r>
  <r>
    <x v="67"/>
    <x v="4"/>
    <n v="22.598870056497177"/>
    <x v="7"/>
    <x v="3"/>
  </r>
  <r>
    <x v="68"/>
    <x v="127"/>
    <n v="10.666666666666666"/>
    <x v="7"/>
    <x v="3"/>
  </r>
  <r>
    <x v="68"/>
    <x v="128"/>
    <n v="5.333333333333333"/>
    <x v="7"/>
    <x v="3"/>
  </r>
  <r>
    <x v="68"/>
    <x v="129"/>
    <n v="2"/>
    <x v="7"/>
    <x v="3"/>
  </r>
  <r>
    <x v="68"/>
    <x v="130"/>
    <n v="20"/>
    <x v="7"/>
    <x v="3"/>
  </r>
  <r>
    <x v="68"/>
    <x v="131"/>
    <n v="37.333333333333336"/>
    <x v="7"/>
    <x v="3"/>
  </r>
  <r>
    <x v="68"/>
    <x v="4"/>
    <n v="24.666666666666668"/>
    <x v="7"/>
    <x v="3"/>
  </r>
  <r>
    <x v="69"/>
    <x v="127"/>
    <n v="5.6497175141242941"/>
    <x v="7"/>
    <x v="3"/>
  </r>
  <r>
    <x v="69"/>
    <x v="128"/>
    <n v="2.2598870056497176"/>
    <x v="7"/>
    <x v="3"/>
  </r>
  <r>
    <x v="69"/>
    <x v="129"/>
    <n v="1.1299435028248588"/>
    <x v="7"/>
    <x v="3"/>
  </r>
  <r>
    <x v="69"/>
    <x v="130"/>
    <n v="31.638418079096045"/>
    <x v="7"/>
    <x v="3"/>
  </r>
  <r>
    <x v="69"/>
    <x v="131"/>
    <n v="36.72316384180791"/>
    <x v="7"/>
    <x v="3"/>
  </r>
  <r>
    <x v="69"/>
    <x v="4"/>
    <n v="22.598870056497177"/>
    <x v="7"/>
    <x v="3"/>
  </r>
  <r>
    <x v="70"/>
    <x v="127"/>
    <n v="3.7037037037037037"/>
    <x v="7"/>
    <x v="3"/>
  </r>
  <r>
    <x v="70"/>
    <x v="128"/>
    <n v="0.61728395061728392"/>
    <x v="7"/>
    <x v="3"/>
  </r>
  <r>
    <x v="70"/>
    <x v="129"/>
    <n v="3.0864197530864197"/>
    <x v="7"/>
    <x v="3"/>
  </r>
  <r>
    <x v="70"/>
    <x v="130"/>
    <n v="31.481481481481481"/>
    <x v="7"/>
    <x v="3"/>
  </r>
  <r>
    <x v="70"/>
    <x v="131"/>
    <n v="37.654320987654323"/>
    <x v="7"/>
    <x v="3"/>
  </r>
  <r>
    <x v="70"/>
    <x v="4"/>
    <n v="23.456790123456791"/>
    <x v="7"/>
    <x v="3"/>
  </r>
  <r>
    <x v="71"/>
    <x v="127"/>
    <n v="5.0847457627118642"/>
    <x v="7"/>
    <x v="3"/>
  </r>
  <r>
    <x v="71"/>
    <x v="128"/>
    <n v="2.8248587570621471"/>
    <x v="7"/>
    <x v="3"/>
  </r>
  <r>
    <x v="71"/>
    <x v="129"/>
    <n v="0.56497175141242939"/>
    <x v="7"/>
    <x v="3"/>
  </r>
  <r>
    <x v="71"/>
    <x v="130"/>
    <n v="32.203389830508478"/>
    <x v="7"/>
    <x v="3"/>
  </r>
  <r>
    <x v="71"/>
    <x v="131"/>
    <n v="36.72316384180791"/>
    <x v="7"/>
    <x v="3"/>
  </r>
  <r>
    <x v="71"/>
    <x v="4"/>
    <n v="22.598870056497177"/>
    <x v="7"/>
    <x v="3"/>
  </r>
  <r>
    <x v="72"/>
    <x v="127"/>
    <n v="0.56497175141242939"/>
    <x v="7"/>
    <x v="3"/>
  </r>
  <r>
    <x v="72"/>
    <x v="128"/>
    <n v="0"/>
    <x v="7"/>
    <x v="3"/>
  </r>
  <r>
    <x v="72"/>
    <x v="129"/>
    <n v="0.56497175141242939"/>
    <x v="7"/>
    <x v="3"/>
  </r>
  <r>
    <x v="72"/>
    <x v="130"/>
    <n v="39.548022598870055"/>
    <x v="7"/>
    <x v="3"/>
  </r>
  <r>
    <x v="72"/>
    <x v="131"/>
    <n v="36.72316384180791"/>
    <x v="7"/>
    <x v="3"/>
  </r>
  <r>
    <x v="72"/>
    <x v="4"/>
    <n v="22.598870056497177"/>
    <x v="7"/>
    <x v="3"/>
  </r>
  <r>
    <x v="67"/>
    <x v="127"/>
    <n v="4.7297297297297298"/>
    <x v="8"/>
    <x v="3"/>
  </r>
  <r>
    <x v="67"/>
    <x v="128"/>
    <n v="1.3513513513513513"/>
    <x v="8"/>
    <x v="3"/>
  </r>
  <r>
    <x v="67"/>
    <x v="129"/>
    <n v="0.67567567567567566"/>
    <x v="8"/>
    <x v="3"/>
  </r>
  <r>
    <x v="67"/>
    <x v="130"/>
    <n v="54.729729729729726"/>
    <x v="8"/>
    <x v="3"/>
  </r>
  <r>
    <x v="67"/>
    <x v="131"/>
    <n v="24.324324324324323"/>
    <x v="8"/>
    <x v="3"/>
  </r>
  <r>
    <x v="67"/>
    <x v="4"/>
    <n v="14.189189189189189"/>
    <x v="8"/>
    <x v="3"/>
  </r>
  <r>
    <x v="68"/>
    <x v="127"/>
    <n v="16.788321167883211"/>
    <x v="8"/>
    <x v="3"/>
  </r>
  <r>
    <x v="68"/>
    <x v="128"/>
    <n v="5.8394160583941606"/>
    <x v="8"/>
    <x v="3"/>
  </r>
  <r>
    <x v="68"/>
    <x v="129"/>
    <n v="0.72992700729927007"/>
    <x v="8"/>
    <x v="3"/>
  </r>
  <r>
    <x v="68"/>
    <x v="130"/>
    <n v="35.76642335766423"/>
    <x v="8"/>
    <x v="3"/>
  </r>
  <r>
    <x v="68"/>
    <x v="131"/>
    <n v="25.547445255474454"/>
    <x v="8"/>
    <x v="3"/>
  </r>
  <r>
    <x v="68"/>
    <x v="4"/>
    <n v="15.328467153284672"/>
    <x v="8"/>
    <x v="3"/>
  </r>
  <r>
    <x v="69"/>
    <x v="127"/>
    <n v="9.4594594594594597"/>
    <x v="8"/>
    <x v="3"/>
  </r>
  <r>
    <x v="69"/>
    <x v="128"/>
    <n v="1.3513513513513513"/>
    <x v="8"/>
    <x v="3"/>
  </r>
  <r>
    <x v="69"/>
    <x v="129"/>
    <n v="1.3513513513513513"/>
    <x v="8"/>
    <x v="3"/>
  </r>
  <r>
    <x v="69"/>
    <x v="130"/>
    <n v="49.324324324324323"/>
    <x v="8"/>
    <x v="3"/>
  </r>
  <r>
    <x v="69"/>
    <x v="131"/>
    <n v="24.324324324324323"/>
    <x v="8"/>
    <x v="3"/>
  </r>
  <r>
    <x v="69"/>
    <x v="4"/>
    <n v="14.189189189189189"/>
    <x v="8"/>
    <x v="3"/>
  </r>
  <r>
    <x v="70"/>
    <x v="127"/>
    <n v="10.687022900763358"/>
    <x v="8"/>
    <x v="3"/>
  </r>
  <r>
    <x v="70"/>
    <x v="128"/>
    <n v="0.76335877862595425"/>
    <x v="8"/>
    <x v="3"/>
  </r>
  <r>
    <x v="70"/>
    <x v="129"/>
    <n v="2.2900763358778624"/>
    <x v="8"/>
    <x v="3"/>
  </r>
  <r>
    <x v="70"/>
    <x v="130"/>
    <n v="46.564885496183209"/>
    <x v="8"/>
    <x v="3"/>
  </r>
  <r>
    <x v="70"/>
    <x v="131"/>
    <n v="24.427480916030536"/>
    <x v="8"/>
    <x v="3"/>
  </r>
  <r>
    <x v="70"/>
    <x v="4"/>
    <n v="15.267175572519085"/>
    <x v="8"/>
    <x v="3"/>
  </r>
  <r>
    <x v="71"/>
    <x v="127"/>
    <n v="10.810810810810811"/>
    <x v="8"/>
    <x v="3"/>
  </r>
  <r>
    <x v="71"/>
    <x v="128"/>
    <n v="2.0270270270270272"/>
    <x v="8"/>
    <x v="3"/>
  </r>
  <r>
    <x v="71"/>
    <x v="129"/>
    <n v="2.0270270270270272"/>
    <x v="8"/>
    <x v="3"/>
  </r>
  <r>
    <x v="71"/>
    <x v="130"/>
    <n v="46.621621621621621"/>
    <x v="8"/>
    <x v="3"/>
  </r>
  <r>
    <x v="71"/>
    <x v="131"/>
    <n v="24.324324324324323"/>
    <x v="8"/>
    <x v="3"/>
  </r>
  <r>
    <x v="71"/>
    <x v="4"/>
    <n v="14.189189189189189"/>
    <x v="8"/>
    <x v="3"/>
  </r>
  <r>
    <x v="72"/>
    <x v="127"/>
    <n v="1.3513513513513513"/>
    <x v="8"/>
    <x v="3"/>
  </r>
  <r>
    <x v="72"/>
    <x v="128"/>
    <n v="0"/>
    <x v="8"/>
    <x v="3"/>
  </r>
  <r>
    <x v="72"/>
    <x v="129"/>
    <n v="3.3783783783783785"/>
    <x v="8"/>
    <x v="3"/>
  </r>
  <r>
    <x v="72"/>
    <x v="130"/>
    <n v="56.756756756756758"/>
    <x v="8"/>
    <x v="3"/>
  </r>
  <r>
    <x v="72"/>
    <x v="131"/>
    <n v="24.324324324324323"/>
    <x v="8"/>
    <x v="3"/>
  </r>
  <r>
    <x v="72"/>
    <x v="4"/>
    <n v="14.189189189189189"/>
    <x v="8"/>
    <x v="3"/>
  </r>
  <r>
    <x v="67"/>
    <x v="127"/>
    <n v="7.1005917159763312"/>
    <x v="9"/>
    <x v="3"/>
  </r>
  <r>
    <x v="67"/>
    <x v="128"/>
    <n v="3.5502958579881656"/>
    <x v="9"/>
    <x v="3"/>
  </r>
  <r>
    <x v="67"/>
    <x v="129"/>
    <n v="0.59171597633136097"/>
    <x v="9"/>
    <x v="3"/>
  </r>
  <r>
    <x v="67"/>
    <x v="130"/>
    <n v="44.970414201183431"/>
    <x v="9"/>
    <x v="3"/>
  </r>
  <r>
    <x v="67"/>
    <x v="131"/>
    <n v="29.585798816568047"/>
    <x v="9"/>
    <x v="3"/>
  </r>
  <r>
    <x v="67"/>
    <x v="4"/>
    <n v="14.201183431952662"/>
    <x v="9"/>
    <x v="3"/>
  </r>
  <r>
    <x v="68"/>
    <x v="127"/>
    <n v="18.674698795180724"/>
    <x v="9"/>
    <x v="3"/>
  </r>
  <r>
    <x v="68"/>
    <x v="128"/>
    <n v="6.6265060240963853"/>
    <x v="9"/>
    <x v="3"/>
  </r>
  <r>
    <x v="68"/>
    <x v="129"/>
    <n v="1.8072289156626506"/>
    <x v="9"/>
    <x v="3"/>
  </r>
  <r>
    <x v="68"/>
    <x v="130"/>
    <n v="30.120481927710845"/>
    <x v="9"/>
    <x v="3"/>
  </r>
  <r>
    <x v="68"/>
    <x v="131"/>
    <n v="30.120481927710845"/>
    <x v="9"/>
    <x v="3"/>
  </r>
  <r>
    <x v="68"/>
    <x v="4"/>
    <n v="13.855421686746988"/>
    <x v="9"/>
    <x v="3"/>
  </r>
  <r>
    <x v="69"/>
    <x v="127"/>
    <n v="10.059171597633137"/>
    <x v="9"/>
    <x v="3"/>
  </r>
  <r>
    <x v="69"/>
    <x v="128"/>
    <n v="4.7337278106508878"/>
    <x v="9"/>
    <x v="3"/>
  </r>
  <r>
    <x v="69"/>
    <x v="129"/>
    <n v="0.59171597633136097"/>
    <x v="9"/>
    <x v="3"/>
  </r>
  <r>
    <x v="69"/>
    <x v="130"/>
    <n v="41.420118343195263"/>
    <x v="9"/>
    <x v="3"/>
  </r>
  <r>
    <x v="69"/>
    <x v="131"/>
    <n v="29.585798816568047"/>
    <x v="9"/>
    <x v="3"/>
  </r>
  <r>
    <x v="69"/>
    <x v="4"/>
    <n v="14.201183431952662"/>
    <x v="9"/>
    <x v="3"/>
  </r>
  <r>
    <x v="70"/>
    <x v="127"/>
    <n v="12.727272727272727"/>
    <x v="9"/>
    <x v="3"/>
  </r>
  <r>
    <x v="70"/>
    <x v="128"/>
    <n v="10.909090909090908"/>
    <x v="9"/>
    <x v="3"/>
  </r>
  <r>
    <x v="70"/>
    <x v="129"/>
    <n v="3.0303030303030303"/>
    <x v="9"/>
    <x v="3"/>
  </r>
  <r>
    <x v="70"/>
    <x v="130"/>
    <n v="30.303030303030305"/>
    <x v="9"/>
    <x v="3"/>
  </r>
  <r>
    <x v="70"/>
    <x v="131"/>
    <n v="30.303030303030305"/>
    <x v="9"/>
    <x v="3"/>
  </r>
  <r>
    <x v="70"/>
    <x v="4"/>
    <n v="13.939393939393939"/>
    <x v="9"/>
    <x v="3"/>
  </r>
  <r>
    <x v="71"/>
    <x v="127"/>
    <n v="11.242603550295858"/>
    <x v="9"/>
    <x v="3"/>
  </r>
  <r>
    <x v="71"/>
    <x v="128"/>
    <n v="6.5088757396449708"/>
    <x v="9"/>
    <x v="3"/>
  </r>
  <r>
    <x v="71"/>
    <x v="129"/>
    <n v="0.59171597633136097"/>
    <x v="9"/>
    <x v="3"/>
  </r>
  <r>
    <x v="71"/>
    <x v="130"/>
    <n v="38.46153846153846"/>
    <x v="9"/>
    <x v="3"/>
  </r>
  <r>
    <x v="71"/>
    <x v="131"/>
    <n v="29.585798816568047"/>
    <x v="9"/>
    <x v="3"/>
  </r>
  <r>
    <x v="71"/>
    <x v="4"/>
    <n v="14.201183431952662"/>
    <x v="9"/>
    <x v="3"/>
  </r>
  <r>
    <x v="72"/>
    <x v="127"/>
    <n v="1.7751479289940828"/>
    <x v="9"/>
    <x v="3"/>
  </r>
  <r>
    <x v="72"/>
    <x v="128"/>
    <n v="0"/>
    <x v="9"/>
    <x v="3"/>
  </r>
  <r>
    <x v="72"/>
    <x v="129"/>
    <n v="2.9585798816568047"/>
    <x v="9"/>
    <x v="3"/>
  </r>
  <r>
    <x v="72"/>
    <x v="130"/>
    <n v="51.479289940828401"/>
    <x v="9"/>
    <x v="3"/>
  </r>
  <r>
    <x v="72"/>
    <x v="131"/>
    <n v="29.585798816568047"/>
    <x v="9"/>
    <x v="3"/>
  </r>
  <r>
    <x v="72"/>
    <x v="4"/>
    <n v="14.201183431952662"/>
    <x v="9"/>
    <x v="3"/>
  </r>
  <r>
    <x v="67"/>
    <x v="127"/>
    <n v="16.03053435114504"/>
    <x v="10"/>
    <x v="3"/>
  </r>
  <r>
    <x v="67"/>
    <x v="128"/>
    <n v="6.106870229007634"/>
    <x v="10"/>
    <x v="3"/>
  </r>
  <r>
    <x v="67"/>
    <x v="129"/>
    <n v="0"/>
    <x v="10"/>
    <x v="3"/>
  </r>
  <r>
    <x v="67"/>
    <x v="130"/>
    <n v="56.488549618320612"/>
    <x v="10"/>
    <x v="3"/>
  </r>
  <r>
    <x v="67"/>
    <x v="131"/>
    <n v="16.03053435114504"/>
    <x v="10"/>
    <x v="3"/>
  </r>
  <r>
    <x v="67"/>
    <x v="4"/>
    <n v="5.343511450381679"/>
    <x v="10"/>
    <x v="3"/>
  </r>
  <r>
    <x v="68"/>
    <x v="127"/>
    <n v="35.593220338983052"/>
    <x v="10"/>
    <x v="3"/>
  </r>
  <r>
    <x v="68"/>
    <x v="128"/>
    <n v="5.9322033898305087"/>
    <x v="10"/>
    <x v="3"/>
  </r>
  <r>
    <x v="68"/>
    <x v="129"/>
    <n v="1.6949152542372881"/>
    <x v="10"/>
    <x v="3"/>
  </r>
  <r>
    <x v="68"/>
    <x v="130"/>
    <n v="33.898305084745765"/>
    <x v="10"/>
    <x v="3"/>
  </r>
  <r>
    <x v="68"/>
    <x v="131"/>
    <n v="16.949152542372882"/>
    <x v="10"/>
    <x v="3"/>
  </r>
  <r>
    <x v="68"/>
    <x v="4"/>
    <n v="5.9322033898305087"/>
    <x v="10"/>
    <x v="3"/>
  </r>
  <r>
    <x v="69"/>
    <x v="127"/>
    <n v="32.824427480916029"/>
    <x v="10"/>
    <x v="3"/>
  </r>
  <r>
    <x v="69"/>
    <x v="128"/>
    <n v="7.6335877862595423"/>
    <x v="10"/>
    <x v="3"/>
  </r>
  <r>
    <x v="69"/>
    <x v="129"/>
    <n v="0.76335877862595425"/>
    <x v="10"/>
    <x v="3"/>
  </r>
  <r>
    <x v="69"/>
    <x v="130"/>
    <n v="37.404580152671755"/>
    <x v="10"/>
    <x v="3"/>
  </r>
  <r>
    <x v="69"/>
    <x v="131"/>
    <n v="16.03053435114504"/>
    <x v="10"/>
    <x v="3"/>
  </r>
  <r>
    <x v="69"/>
    <x v="4"/>
    <n v="5.343511450381679"/>
    <x v="10"/>
    <x v="3"/>
  </r>
  <r>
    <x v="70"/>
    <x v="127"/>
    <n v="35.483870967741936"/>
    <x v="10"/>
    <x v="3"/>
  </r>
  <r>
    <x v="70"/>
    <x v="128"/>
    <n v="16.129032258064516"/>
    <x v="10"/>
    <x v="3"/>
  </r>
  <r>
    <x v="70"/>
    <x v="129"/>
    <n v="1.6129032258064515"/>
    <x v="10"/>
    <x v="3"/>
  </r>
  <r>
    <x v="70"/>
    <x v="130"/>
    <n v="25"/>
    <x v="10"/>
    <x v="3"/>
  </r>
  <r>
    <x v="70"/>
    <x v="131"/>
    <n v="16.93548387096774"/>
    <x v="10"/>
    <x v="3"/>
  </r>
  <r>
    <x v="70"/>
    <x v="4"/>
    <n v="4.838709677419355"/>
    <x v="10"/>
    <x v="3"/>
  </r>
  <r>
    <x v="71"/>
    <x v="127"/>
    <n v="23.664122137404579"/>
    <x v="10"/>
    <x v="3"/>
  </r>
  <r>
    <x v="71"/>
    <x v="128"/>
    <n v="6.106870229007634"/>
    <x v="10"/>
    <x v="3"/>
  </r>
  <r>
    <x v="71"/>
    <x v="129"/>
    <n v="0"/>
    <x v="10"/>
    <x v="3"/>
  </r>
  <r>
    <x v="71"/>
    <x v="130"/>
    <n v="48.854961832061072"/>
    <x v="10"/>
    <x v="3"/>
  </r>
  <r>
    <x v="71"/>
    <x v="131"/>
    <n v="16.03053435114504"/>
    <x v="10"/>
    <x v="3"/>
  </r>
  <r>
    <x v="71"/>
    <x v="4"/>
    <n v="5.343511450381679"/>
    <x v="10"/>
    <x v="3"/>
  </r>
  <r>
    <x v="72"/>
    <x v="127"/>
    <n v="5.343511450381679"/>
    <x v="10"/>
    <x v="3"/>
  </r>
  <r>
    <x v="72"/>
    <x v="128"/>
    <n v="0"/>
    <x v="10"/>
    <x v="3"/>
  </r>
  <r>
    <x v="72"/>
    <x v="129"/>
    <n v="0.76335877862595425"/>
    <x v="10"/>
    <x v="3"/>
  </r>
  <r>
    <x v="72"/>
    <x v="130"/>
    <n v="72.519083969465655"/>
    <x v="10"/>
    <x v="3"/>
  </r>
  <r>
    <x v="72"/>
    <x v="131"/>
    <n v="16.03053435114504"/>
    <x v="10"/>
    <x v="3"/>
  </r>
  <r>
    <x v="72"/>
    <x v="4"/>
    <n v="5.343511450381679"/>
    <x v="10"/>
    <x v="3"/>
  </r>
  <r>
    <x v="67"/>
    <x v="127"/>
    <n v="8.4033613445378155"/>
    <x v="11"/>
    <x v="3"/>
  </r>
  <r>
    <x v="67"/>
    <x v="128"/>
    <n v="4.2016806722689077"/>
    <x v="11"/>
    <x v="3"/>
  </r>
  <r>
    <x v="67"/>
    <x v="129"/>
    <n v="1.680672268907563"/>
    <x v="11"/>
    <x v="3"/>
  </r>
  <r>
    <x v="67"/>
    <x v="130"/>
    <n v="39.495798319327733"/>
    <x v="11"/>
    <x v="3"/>
  </r>
  <r>
    <x v="67"/>
    <x v="131"/>
    <n v="36.134453781512605"/>
    <x v="11"/>
    <x v="3"/>
  </r>
  <r>
    <x v="67"/>
    <x v="4"/>
    <n v="10.084033613445378"/>
    <x v="11"/>
    <x v="3"/>
  </r>
  <r>
    <x v="68"/>
    <x v="127"/>
    <n v="11.764705882352942"/>
    <x v="11"/>
    <x v="3"/>
  </r>
  <r>
    <x v="68"/>
    <x v="128"/>
    <n v="10.084033613445378"/>
    <x v="11"/>
    <x v="3"/>
  </r>
  <r>
    <x v="68"/>
    <x v="129"/>
    <n v="1.680672268907563"/>
    <x v="11"/>
    <x v="3"/>
  </r>
  <r>
    <x v="68"/>
    <x v="130"/>
    <n v="30.252100840336134"/>
    <x v="11"/>
    <x v="3"/>
  </r>
  <r>
    <x v="68"/>
    <x v="131"/>
    <n v="36.134453781512605"/>
    <x v="11"/>
    <x v="3"/>
  </r>
  <r>
    <x v="68"/>
    <x v="4"/>
    <n v="10.084033613445378"/>
    <x v="11"/>
    <x v="3"/>
  </r>
  <r>
    <x v="69"/>
    <x v="127"/>
    <n v="10.084033613445378"/>
    <x v="11"/>
    <x v="3"/>
  </r>
  <r>
    <x v="69"/>
    <x v="128"/>
    <n v="4.2016806722689077"/>
    <x v="11"/>
    <x v="3"/>
  </r>
  <r>
    <x v="69"/>
    <x v="129"/>
    <n v="1.680672268907563"/>
    <x v="11"/>
    <x v="3"/>
  </r>
  <r>
    <x v="69"/>
    <x v="130"/>
    <n v="37.815126050420169"/>
    <x v="11"/>
    <x v="3"/>
  </r>
  <r>
    <x v="69"/>
    <x v="131"/>
    <n v="36.134453781512605"/>
    <x v="11"/>
    <x v="3"/>
  </r>
  <r>
    <x v="69"/>
    <x v="4"/>
    <n v="10.084033613445378"/>
    <x v="11"/>
    <x v="3"/>
  </r>
  <r>
    <x v="70"/>
    <x v="127"/>
    <n v="8.4745762711864412"/>
    <x v="11"/>
    <x v="3"/>
  </r>
  <r>
    <x v="70"/>
    <x v="128"/>
    <n v="6.7796610169491522"/>
    <x v="11"/>
    <x v="3"/>
  </r>
  <r>
    <x v="70"/>
    <x v="129"/>
    <n v="5.0847457627118642"/>
    <x v="11"/>
    <x v="3"/>
  </r>
  <r>
    <x v="70"/>
    <x v="130"/>
    <n v="33.050847457627121"/>
    <x v="11"/>
    <x v="3"/>
  </r>
  <r>
    <x v="70"/>
    <x v="131"/>
    <n v="36.440677966101696"/>
    <x v="11"/>
    <x v="3"/>
  </r>
  <r>
    <x v="70"/>
    <x v="4"/>
    <n v="10.169491525423728"/>
    <x v="11"/>
    <x v="3"/>
  </r>
  <r>
    <x v="71"/>
    <x v="127"/>
    <n v="8.4033613445378155"/>
    <x v="11"/>
    <x v="3"/>
  </r>
  <r>
    <x v="71"/>
    <x v="128"/>
    <n v="8.4033613445378155"/>
    <x v="11"/>
    <x v="3"/>
  </r>
  <r>
    <x v="71"/>
    <x v="129"/>
    <n v="1.680672268907563"/>
    <x v="11"/>
    <x v="3"/>
  </r>
  <r>
    <x v="71"/>
    <x v="130"/>
    <n v="35.294117647058826"/>
    <x v="11"/>
    <x v="3"/>
  </r>
  <r>
    <x v="71"/>
    <x v="131"/>
    <n v="36.134453781512605"/>
    <x v="11"/>
    <x v="3"/>
  </r>
  <r>
    <x v="71"/>
    <x v="4"/>
    <n v="10.084033613445378"/>
    <x v="11"/>
    <x v="3"/>
  </r>
  <r>
    <x v="72"/>
    <x v="127"/>
    <n v="5.0420168067226889"/>
    <x v="11"/>
    <x v="3"/>
  </r>
  <r>
    <x v="72"/>
    <x v="128"/>
    <n v="0.84033613445378152"/>
    <x v="11"/>
    <x v="3"/>
  </r>
  <r>
    <x v="72"/>
    <x v="129"/>
    <n v="2.5210084033613445"/>
    <x v="11"/>
    <x v="3"/>
  </r>
  <r>
    <x v="72"/>
    <x v="130"/>
    <n v="45.378151260504204"/>
    <x v="11"/>
    <x v="3"/>
  </r>
  <r>
    <x v="72"/>
    <x v="131"/>
    <n v="36.134453781512605"/>
    <x v="11"/>
    <x v="3"/>
  </r>
  <r>
    <x v="72"/>
    <x v="4"/>
    <n v="10.084033613445378"/>
    <x v="11"/>
    <x v="3"/>
  </r>
  <r>
    <x v="67"/>
    <x v="127"/>
    <n v="12.121212121212121"/>
    <x v="12"/>
    <x v="3"/>
  </r>
  <r>
    <x v="67"/>
    <x v="128"/>
    <n v="5.0505050505050502"/>
    <x v="12"/>
    <x v="3"/>
  </r>
  <r>
    <x v="67"/>
    <x v="129"/>
    <n v="0"/>
    <x v="12"/>
    <x v="3"/>
  </r>
  <r>
    <x v="67"/>
    <x v="130"/>
    <n v="41.414141414141412"/>
    <x v="12"/>
    <x v="3"/>
  </r>
  <r>
    <x v="67"/>
    <x v="131"/>
    <n v="26.262626262626263"/>
    <x v="12"/>
    <x v="3"/>
  </r>
  <r>
    <x v="67"/>
    <x v="4"/>
    <n v="15.151515151515152"/>
    <x v="12"/>
    <x v="3"/>
  </r>
  <r>
    <x v="68"/>
    <x v="127"/>
    <n v="22.105263157894736"/>
    <x v="12"/>
    <x v="3"/>
  </r>
  <r>
    <x v="68"/>
    <x v="128"/>
    <n v="10.526315789473685"/>
    <x v="12"/>
    <x v="3"/>
  </r>
  <r>
    <x v="68"/>
    <x v="129"/>
    <n v="4.2105263157894735"/>
    <x v="12"/>
    <x v="3"/>
  </r>
  <r>
    <x v="68"/>
    <x v="130"/>
    <n v="21.05263157894737"/>
    <x v="12"/>
    <x v="3"/>
  </r>
  <r>
    <x v="68"/>
    <x v="131"/>
    <n v="27.368421052631579"/>
    <x v="12"/>
    <x v="3"/>
  </r>
  <r>
    <x v="68"/>
    <x v="4"/>
    <n v="14.736842105263158"/>
    <x v="12"/>
    <x v="3"/>
  </r>
  <r>
    <x v="69"/>
    <x v="127"/>
    <n v="15.151515151515152"/>
    <x v="12"/>
    <x v="3"/>
  </r>
  <r>
    <x v="69"/>
    <x v="128"/>
    <n v="6.0606060606060606"/>
    <x v="12"/>
    <x v="3"/>
  </r>
  <r>
    <x v="69"/>
    <x v="129"/>
    <n v="0"/>
    <x v="12"/>
    <x v="3"/>
  </r>
  <r>
    <x v="69"/>
    <x v="130"/>
    <n v="37.373737373737377"/>
    <x v="12"/>
    <x v="3"/>
  </r>
  <r>
    <x v="69"/>
    <x v="131"/>
    <n v="26.262626262626263"/>
    <x v="12"/>
    <x v="3"/>
  </r>
  <r>
    <x v="69"/>
    <x v="4"/>
    <n v="15.151515151515152"/>
    <x v="12"/>
    <x v="3"/>
  </r>
  <r>
    <x v="70"/>
    <x v="127"/>
    <n v="13.829787234042554"/>
    <x v="12"/>
    <x v="3"/>
  </r>
  <r>
    <x v="70"/>
    <x v="128"/>
    <n v="5.3191489361702127"/>
    <x v="12"/>
    <x v="3"/>
  </r>
  <r>
    <x v="70"/>
    <x v="129"/>
    <n v="1.0638297872340425"/>
    <x v="12"/>
    <x v="3"/>
  </r>
  <r>
    <x v="70"/>
    <x v="130"/>
    <n v="37.234042553191486"/>
    <x v="12"/>
    <x v="3"/>
  </r>
  <r>
    <x v="70"/>
    <x v="131"/>
    <n v="26.595744680851062"/>
    <x v="12"/>
    <x v="3"/>
  </r>
  <r>
    <x v="70"/>
    <x v="4"/>
    <n v="15.957446808510639"/>
    <x v="12"/>
    <x v="3"/>
  </r>
  <r>
    <x v="71"/>
    <x v="127"/>
    <n v="8.0808080808080813"/>
    <x v="12"/>
    <x v="3"/>
  </r>
  <r>
    <x v="71"/>
    <x v="128"/>
    <n v="5.0505050505050502"/>
    <x v="12"/>
    <x v="3"/>
  </r>
  <r>
    <x v="71"/>
    <x v="129"/>
    <n v="0"/>
    <x v="12"/>
    <x v="3"/>
  </r>
  <r>
    <x v="71"/>
    <x v="130"/>
    <n v="45.454545454545453"/>
    <x v="12"/>
    <x v="3"/>
  </r>
  <r>
    <x v="71"/>
    <x v="131"/>
    <n v="26.262626262626263"/>
    <x v="12"/>
    <x v="3"/>
  </r>
  <r>
    <x v="71"/>
    <x v="4"/>
    <n v="15.151515151515152"/>
    <x v="12"/>
    <x v="3"/>
  </r>
  <r>
    <x v="72"/>
    <x v="127"/>
    <n v="2.0202020202020203"/>
    <x v="12"/>
    <x v="3"/>
  </r>
  <r>
    <x v="72"/>
    <x v="128"/>
    <n v="0"/>
    <x v="12"/>
    <x v="3"/>
  </r>
  <r>
    <x v="72"/>
    <x v="129"/>
    <n v="0"/>
    <x v="12"/>
    <x v="3"/>
  </r>
  <r>
    <x v="72"/>
    <x v="130"/>
    <n v="56.565656565656568"/>
    <x v="12"/>
    <x v="3"/>
  </r>
  <r>
    <x v="72"/>
    <x v="131"/>
    <n v="26.262626262626263"/>
    <x v="12"/>
    <x v="3"/>
  </r>
  <r>
    <x v="72"/>
    <x v="4"/>
    <n v="15.151515151515152"/>
    <x v="12"/>
    <x v="3"/>
  </r>
  <r>
    <x v="67"/>
    <x v="127"/>
    <n v="11.594202898550725"/>
    <x v="13"/>
    <x v="3"/>
  </r>
  <r>
    <x v="67"/>
    <x v="128"/>
    <n v="7.2463768115942031"/>
    <x v="13"/>
    <x v="3"/>
  </r>
  <r>
    <x v="67"/>
    <x v="129"/>
    <n v="2.8985507246376812"/>
    <x v="13"/>
    <x v="3"/>
  </r>
  <r>
    <x v="67"/>
    <x v="130"/>
    <n v="56.521739130434781"/>
    <x v="13"/>
    <x v="3"/>
  </r>
  <r>
    <x v="67"/>
    <x v="131"/>
    <n v="13.043478260869565"/>
    <x v="13"/>
    <x v="3"/>
  </r>
  <r>
    <x v="67"/>
    <x v="4"/>
    <n v="8.695652173913043"/>
    <x v="13"/>
    <x v="3"/>
  </r>
  <r>
    <x v="68"/>
    <x v="127"/>
    <n v="22.413793103448278"/>
    <x v="13"/>
    <x v="3"/>
  </r>
  <r>
    <x v="68"/>
    <x v="128"/>
    <n v="13.793103448275861"/>
    <x v="13"/>
    <x v="3"/>
  </r>
  <r>
    <x v="68"/>
    <x v="129"/>
    <n v="3.4482758620689653"/>
    <x v="13"/>
    <x v="3"/>
  </r>
  <r>
    <x v="68"/>
    <x v="130"/>
    <n v="34.482758620689658"/>
    <x v="13"/>
    <x v="3"/>
  </r>
  <r>
    <x v="68"/>
    <x v="131"/>
    <n v="15.517241379310345"/>
    <x v="13"/>
    <x v="3"/>
  </r>
  <r>
    <x v="68"/>
    <x v="4"/>
    <n v="10.344827586206897"/>
    <x v="13"/>
    <x v="3"/>
  </r>
  <r>
    <x v="69"/>
    <x v="127"/>
    <n v="21.739130434782609"/>
    <x v="13"/>
    <x v="3"/>
  </r>
  <r>
    <x v="69"/>
    <x v="128"/>
    <n v="4.3478260869565215"/>
    <x v="13"/>
    <x v="3"/>
  </r>
  <r>
    <x v="69"/>
    <x v="129"/>
    <n v="2.8985507246376812"/>
    <x v="13"/>
    <x v="3"/>
  </r>
  <r>
    <x v="69"/>
    <x v="130"/>
    <n v="49.275362318840578"/>
    <x v="13"/>
    <x v="3"/>
  </r>
  <r>
    <x v="69"/>
    <x v="131"/>
    <n v="13.043478260869565"/>
    <x v="13"/>
    <x v="3"/>
  </r>
  <r>
    <x v="69"/>
    <x v="4"/>
    <n v="8.695652173913043"/>
    <x v="13"/>
    <x v="3"/>
  </r>
  <r>
    <x v="70"/>
    <x v="127"/>
    <n v="19.117647058823529"/>
    <x v="13"/>
    <x v="3"/>
  </r>
  <r>
    <x v="70"/>
    <x v="128"/>
    <n v="20.588235294117649"/>
    <x v="13"/>
    <x v="3"/>
  </r>
  <r>
    <x v="70"/>
    <x v="129"/>
    <n v="2.9411764705882355"/>
    <x v="13"/>
    <x v="3"/>
  </r>
  <r>
    <x v="70"/>
    <x v="130"/>
    <n v="35.294117647058826"/>
    <x v="13"/>
    <x v="3"/>
  </r>
  <r>
    <x v="70"/>
    <x v="131"/>
    <n v="13.235294117647058"/>
    <x v="13"/>
    <x v="3"/>
  </r>
  <r>
    <x v="70"/>
    <x v="4"/>
    <n v="8.8235294117647065"/>
    <x v="13"/>
    <x v="3"/>
  </r>
  <r>
    <x v="71"/>
    <x v="127"/>
    <n v="14.492753623188406"/>
    <x v="13"/>
    <x v="3"/>
  </r>
  <r>
    <x v="71"/>
    <x v="128"/>
    <n v="21.739130434782609"/>
    <x v="13"/>
    <x v="3"/>
  </r>
  <r>
    <x v="71"/>
    <x v="129"/>
    <n v="2.8985507246376812"/>
    <x v="13"/>
    <x v="3"/>
  </r>
  <r>
    <x v="71"/>
    <x v="130"/>
    <n v="39.130434782608695"/>
    <x v="13"/>
    <x v="3"/>
  </r>
  <r>
    <x v="71"/>
    <x v="131"/>
    <n v="13.043478260869565"/>
    <x v="13"/>
    <x v="3"/>
  </r>
  <r>
    <x v="71"/>
    <x v="4"/>
    <n v="8.695652173913043"/>
    <x v="13"/>
    <x v="3"/>
  </r>
  <r>
    <x v="72"/>
    <x v="127"/>
    <n v="4.3478260869565215"/>
    <x v="13"/>
    <x v="3"/>
  </r>
  <r>
    <x v="72"/>
    <x v="128"/>
    <n v="0"/>
    <x v="13"/>
    <x v="3"/>
  </r>
  <r>
    <x v="72"/>
    <x v="129"/>
    <n v="2.8985507246376812"/>
    <x v="13"/>
    <x v="3"/>
  </r>
  <r>
    <x v="72"/>
    <x v="130"/>
    <n v="71.014492753623188"/>
    <x v="13"/>
    <x v="3"/>
  </r>
  <r>
    <x v="72"/>
    <x v="131"/>
    <n v="13.043478260869565"/>
    <x v="13"/>
    <x v="3"/>
  </r>
  <r>
    <x v="72"/>
    <x v="4"/>
    <n v="8.695652173913043"/>
    <x v="13"/>
    <x v="3"/>
  </r>
  <r>
    <x v="67"/>
    <x v="127"/>
    <n v="0"/>
    <x v="14"/>
    <x v="3"/>
  </r>
  <r>
    <x v="67"/>
    <x v="128"/>
    <n v="0"/>
    <x v="14"/>
    <x v="3"/>
  </r>
  <r>
    <x v="67"/>
    <x v="129"/>
    <n v="0"/>
    <x v="14"/>
    <x v="3"/>
  </r>
  <r>
    <x v="67"/>
    <x v="130"/>
    <n v="35.632183908045974"/>
    <x v="14"/>
    <x v="3"/>
  </r>
  <r>
    <x v="67"/>
    <x v="131"/>
    <n v="39.080459770114942"/>
    <x v="14"/>
    <x v="3"/>
  </r>
  <r>
    <x v="67"/>
    <x v="4"/>
    <n v="25.287356321839081"/>
    <x v="14"/>
    <x v="3"/>
  </r>
  <r>
    <x v="68"/>
    <x v="127"/>
    <n v="11.764705882352942"/>
    <x v="14"/>
    <x v="3"/>
  </r>
  <r>
    <x v="68"/>
    <x v="128"/>
    <n v="3.5294117647058822"/>
    <x v="14"/>
    <x v="3"/>
  </r>
  <r>
    <x v="68"/>
    <x v="129"/>
    <n v="3.5294117647058822"/>
    <x v="14"/>
    <x v="3"/>
  </r>
  <r>
    <x v="68"/>
    <x v="130"/>
    <n v="16.470588235294116"/>
    <x v="14"/>
    <x v="3"/>
  </r>
  <r>
    <x v="68"/>
    <x v="131"/>
    <n v="38.823529411764703"/>
    <x v="14"/>
    <x v="3"/>
  </r>
  <r>
    <x v="68"/>
    <x v="4"/>
    <n v="25.882352941176471"/>
    <x v="14"/>
    <x v="3"/>
  </r>
  <r>
    <x v="69"/>
    <x v="127"/>
    <n v="8.0459770114942533"/>
    <x v="14"/>
    <x v="3"/>
  </r>
  <r>
    <x v="69"/>
    <x v="128"/>
    <n v="0"/>
    <x v="14"/>
    <x v="3"/>
  </r>
  <r>
    <x v="69"/>
    <x v="129"/>
    <n v="0"/>
    <x v="14"/>
    <x v="3"/>
  </r>
  <r>
    <x v="69"/>
    <x v="130"/>
    <n v="27.586206896551722"/>
    <x v="14"/>
    <x v="3"/>
  </r>
  <r>
    <x v="69"/>
    <x v="131"/>
    <n v="39.080459770114942"/>
    <x v="14"/>
    <x v="3"/>
  </r>
  <r>
    <x v="69"/>
    <x v="4"/>
    <n v="25.287356321839081"/>
    <x v="14"/>
    <x v="3"/>
  </r>
  <r>
    <x v="70"/>
    <x v="127"/>
    <n v="6.1728395061728394"/>
    <x v="14"/>
    <x v="3"/>
  </r>
  <r>
    <x v="70"/>
    <x v="128"/>
    <n v="0"/>
    <x v="14"/>
    <x v="3"/>
  </r>
  <r>
    <x v="70"/>
    <x v="129"/>
    <n v="0"/>
    <x v="14"/>
    <x v="3"/>
  </r>
  <r>
    <x v="70"/>
    <x v="130"/>
    <n v="30.864197530864196"/>
    <x v="14"/>
    <x v="3"/>
  </r>
  <r>
    <x v="70"/>
    <x v="131"/>
    <n v="38.271604938271608"/>
    <x v="14"/>
    <x v="3"/>
  </r>
  <r>
    <x v="70"/>
    <x v="4"/>
    <n v="24.691358024691358"/>
    <x v="14"/>
    <x v="3"/>
  </r>
  <r>
    <x v="71"/>
    <x v="127"/>
    <n v="1.1494252873563218"/>
    <x v="14"/>
    <x v="3"/>
  </r>
  <r>
    <x v="71"/>
    <x v="128"/>
    <n v="0"/>
    <x v="14"/>
    <x v="3"/>
  </r>
  <r>
    <x v="71"/>
    <x v="129"/>
    <n v="1.1494252873563218"/>
    <x v="14"/>
    <x v="3"/>
  </r>
  <r>
    <x v="71"/>
    <x v="130"/>
    <n v="33.333333333333336"/>
    <x v="14"/>
    <x v="3"/>
  </r>
  <r>
    <x v="71"/>
    <x v="131"/>
    <n v="39.080459770114942"/>
    <x v="14"/>
    <x v="3"/>
  </r>
  <r>
    <x v="71"/>
    <x v="4"/>
    <n v="25.287356321839081"/>
    <x v="14"/>
    <x v="3"/>
  </r>
  <r>
    <x v="72"/>
    <x v="127"/>
    <n v="1.1494252873563218"/>
    <x v="14"/>
    <x v="3"/>
  </r>
  <r>
    <x v="72"/>
    <x v="128"/>
    <n v="0"/>
    <x v="14"/>
    <x v="3"/>
  </r>
  <r>
    <x v="72"/>
    <x v="129"/>
    <n v="2.2988505747126435"/>
    <x v="14"/>
    <x v="3"/>
  </r>
  <r>
    <x v="72"/>
    <x v="130"/>
    <n v="32.183908045977013"/>
    <x v="14"/>
    <x v="3"/>
  </r>
  <r>
    <x v="72"/>
    <x v="131"/>
    <n v="39.080459770114942"/>
    <x v="14"/>
    <x v="3"/>
  </r>
  <r>
    <x v="72"/>
    <x v="4"/>
    <n v="25.287356321839081"/>
    <x v="14"/>
    <x v="3"/>
  </r>
  <r>
    <x v="67"/>
    <x v="127"/>
    <n v="7.6923076923076925"/>
    <x v="15"/>
    <x v="3"/>
  </r>
  <r>
    <x v="67"/>
    <x v="128"/>
    <n v="6.5934065934065931"/>
    <x v="15"/>
    <x v="3"/>
  </r>
  <r>
    <x v="67"/>
    <x v="129"/>
    <n v="2.197802197802198"/>
    <x v="15"/>
    <x v="3"/>
  </r>
  <r>
    <x v="67"/>
    <x v="130"/>
    <n v="64.835164835164832"/>
    <x v="15"/>
    <x v="3"/>
  </r>
  <r>
    <x v="67"/>
    <x v="131"/>
    <n v="10.989010989010989"/>
    <x v="15"/>
    <x v="3"/>
  </r>
  <r>
    <x v="67"/>
    <x v="4"/>
    <n v="7.6923076923076925"/>
    <x v="15"/>
    <x v="3"/>
  </r>
  <r>
    <x v="68"/>
    <x v="127"/>
    <n v="22.471910112359552"/>
    <x v="15"/>
    <x v="3"/>
  </r>
  <r>
    <x v="68"/>
    <x v="128"/>
    <n v="16.853932584269664"/>
    <x v="15"/>
    <x v="3"/>
  </r>
  <r>
    <x v="68"/>
    <x v="129"/>
    <n v="1.1235955056179776"/>
    <x v="15"/>
    <x v="3"/>
  </r>
  <r>
    <x v="68"/>
    <x v="130"/>
    <n v="40.449438202247194"/>
    <x v="15"/>
    <x v="3"/>
  </r>
  <r>
    <x v="68"/>
    <x v="131"/>
    <n v="11.235955056179776"/>
    <x v="15"/>
    <x v="3"/>
  </r>
  <r>
    <x v="68"/>
    <x v="4"/>
    <n v="7.8651685393258424"/>
    <x v="15"/>
    <x v="3"/>
  </r>
  <r>
    <x v="69"/>
    <x v="127"/>
    <n v="14.285714285714286"/>
    <x v="15"/>
    <x v="3"/>
  </r>
  <r>
    <x v="69"/>
    <x v="128"/>
    <n v="12.087912087912088"/>
    <x v="15"/>
    <x v="3"/>
  </r>
  <r>
    <x v="69"/>
    <x v="129"/>
    <n v="0"/>
    <x v="15"/>
    <x v="3"/>
  </r>
  <r>
    <x v="69"/>
    <x v="130"/>
    <n v="54.945054945054942"/>
    <x v="15"/>
    <x v="3"/>
  </r>
  <r>
    <x v="69"/>
    <x v="131"/>
    <n v="10.989010989010989"/>
    <x v="15"/>
    <x v="3"/>
  </r>
  <r>
    <x v="69"/>
    <x v="4"/>
    <n v="7.6923076923076925"/>
    <x v="15"/>
    <x v="3"/>
  </r>
  <r>
    <x v="70"/>
    <x v="127"/>
    <n v="12.64367816091954"/>
    <x v="15"/>
    <x v="3"/>
  </r>
  <r>
    <x v="70"/>
    <x v="128"/>
    <n v="5.7471264367816088"/>
    <x v="15"/>
    <x v="3"/>
  </r>
  <r>
    <x v="70"/>
    <x v="129"/>
    <n v="0"/>
    <x v="15"/>
    <x v="3"/>
  </r>
  <r>
    <x v="70"/>
    <x v="130"/>
    <n v="62.068965517241381"/>
    <x v="15"/>
    <x v="3"/>
  </r>
  <r>
    <x v="70"/>
    <x v="131"/>
    <n v="11.494252873563218"/>
    <x v="15"/>
    <x v="3"/>
  </r>
  <r>
    <x v="70"/>
    <x v="4"/>
    <n v="8.0459770114942533"/>
    <x v="15"/>
    <x v="3"/>
  </r>
  <r>
    <x v="71"/>
    <x v="127"/>
    <n v="12.087912087912088"/>
    <x v="15"/>
    <x v="3"/>
  </r>
  <r>
    <x v="71"/>
    <x v="128"/>
    <n v="9.8901098901098905"/>
    <x v="15"/>
    <x v="3"/>
  </r>
  <r>
    <x v="71"/>
    <x v="129"/>
    <n v="1.098901098901099"/>
    <x v="15"/>
    <x v="3"/>
  </r>
  <r>
    <x v="71"/>
    <x v="130"/>
    <n v="58.241758241758241"/>
    <x v="15"/>
    <x v="3"/>
  </r>
  <r>
    <x v="71"/>
    <x v="131"/>
    <n v="10.989010989010989"/>
    <x v="15"/>
    <x v="3"/>
  </r>
  <r>
    <x v="71"/>
    <x v="4"/>
    <n v="7.6923076923076925"/>
    <x v="15"/>
    <x v="3"/>
  </r>
  <r>
    <x v="72"/>
    <x v="127"/>
    <n v="2.197802197802198"/>
    <x v="15"/>
    <x v="3"/>
  </r>
  <r>
    <x v="72"/>
    <x v="128"/>
    <n v="0"/>
    <x v="15"/>
    <x v="3"/>
  </r>
  <r>
    <x v="72"/>
    <x v="129"/>
    <n v="0"/>
    <x v="15"/>
    <x v="3"/>
  </r>
  <r>
    <x v="72"/>
    <x v="130"/>
    <n v="79.120879120879124"/>
    <x v="15"/>
    <x v="3"/>
  </r>
  <r>
    <x v="72"/>
    <x v="131"/>
    <n v="10.989010989010989"/>
    <x v="15"/>
    <x v="3"/>
  </r>
  <r>
    <x v="72"/>
    <x v="4"/>
    <n v="7.6923076923076925"/>
    <x v="15"/>
    <x v="3"/>
  </r>
  <r>
    <x v="67"/>
    <x v="127"/>
    <n v="15.760869565217391"/>
    <x v="16"/>
    <x v="3"/>
  </r>
  <r>
    <x v="67"/>
    <x v="128"/>
    <n v="9.2391304347826093"/>
    <x v="16"/>
    <x v="3"/>
  </r>
  <r>
    <x v="67"/>
    <x v="129"/>
    <n v="2.7173913043478262"/>
    <x v="16"/>
    <x v="3"/>
  </r>
  <r>
    <x v="67"/>
    <x v="130"/>
    <n v="50.543478260869563"/>
    <x v="16"/>
    <x v="3"/>
  </r>
  <r>
    <x v="67"/>
    <x v="131"/>
    <n v="13.586956521739131"/>
    <x v="16"/>
    <x v="3"/>
  </r>
  <r>
    <x v="67"/>
    <x v="4"/>
    <n v="8.1521739130434785"/>
    <x v="16"/>
    <x v="3"/>
  </r>
  <r>
    <x v="68"/>
    <x v="127"/>
    <n v="31.055900621118013"/>
    <x v="16"/>
    <x v="3"/>
  </r>
  <r>
    <x v="68"/>
    <x v="128"/>
    <n v="15.527950310559007"/>
    <x v="16"/>
    <x v="3"/>
  </r>
  <r>
    <x v="68"/>
    <x v="129"/>
    <n v="4.9689440993788816"/>
    <x v="16"/>
    <x v="3"/>
  </r>
  <r>
    <x v="68"/>
    <x v="130"/>
    <n v="26.70807453416149"/>
    <x v="16"/>
    <x v="3"/>
  </r>
  <r>
    <x v="68"/>
    <x v="131"/>
    <n v="14.285714285714286"/>
    <x v="16"/>
    <x v="3"/>
  </r>
  <r>
    <x v="68"/>
    <x v="4"/>
    <n v="8.0745341614906838"/>
    <x v="16"/>
    <x v="3"/>
  </r>
  <r>
    <x v="69"/>
    <x v="127"/>
    <n v="14.754098360655737"/>
    <x v="16"/>
    <x v="3"/>
  </r>
  <r>
    <x v="69"/>
    <x v="128"/>
    <n v="10.382513661202186"/>
    <x v="16"/>
    <x v="3"/>
  </r>
  <r>
    <x v="69"/>
    <x v="129"/>
    <n v="1.639344262295082"/>
    <x v="16"/>
    <x v="3"/>
  </r>
  <r>
    <x v="69"/>
    <x v="130"/>
    <n v="51.912568306010932"/>
    <x v="16"/>
    <x v="3"/>
  </r>
  <r>
    <x v="69"/>
    <x v="131"/>
    <n v="13.66120218579235"/>
    <x v="16"/>
    <x v="3"/>
  </r>
  <r>
    <x v="69"/>
    <x v="4"/>
    <n v="8.1967213114754092"/>
    <x v="16"/>
    <x v="3"/>
  </r>
  <r>
    <x v="70"/>
    <x v="127"/>
    <n v="17.222222222222221"/>
    <x v="16"/>
    <x v="3"/>
  </r>
  <r>
    <x v="70"/>
    <x v="128"/>
    <n v="13.333333333333334"/>
    <x v="16"/>
    <x v="3"/>
  </r>
  <r>
    <x v="70"/>
    <x v="129"/>
    <n v="4.4444444444444446"/>
    <x v="16"/>
    <x v="3"/>
  </r>
  <r>
    <x v="70"/>
    <x v="130"/>
    <n v="43.333333333333336"/>
    <x v="16"/>
    <x v="3"/>
  </r>
  <r>
    <x v="70"/>
    <x v="131"/>
    <n v="13.888888888888889"/>
    <x v="16"/>
    <x v="3"/>
  </r>
  <r>
    <x v="70"/>
    <x v="4"/>
    <n v="8.3333333333333339"/>
    <x v="16"/>
    <x v="3"/>
  </r>
  <r>
    <x v="71"/>
    <x v="127"/>
    <n v="13.586956521739131"/>
    <x v="16"/>
    <x v="3"/>
  </r>
  <r>
    <x v="71"/>
    <x v="128"/>
    <n v="5.4347826086956523"/>
    <x v="16"/>
    <x v="3"/>
  </r>
  <r>
    <x v="71"/>
    <x v="129"/>
    <n v="1.6304347826086956"/>
    <x v="16"/>
    <x v="3"/>
  </r>
  <r>
    <x v="71"/>
    <x v="130"/>
    <n v="57.608695652173914"/>
    <x v="16"/>
    <x v="3"/>
  </r>
  <r>
    <x v="71"/>
    <x v="131"/>
    <n v="13.586956521739131"/>
    <x v="16"/>
    <x v="3"/>
  </r>
  <r>
    <x v="71"/>
    <x v="4"/>
    <n v="8.1521739130434785"/>
    <x v="16"/>
    <x v="3"/>
  </r>
  <r>
    <x v="72"/>
    <x v="127"/>
    <n v="2.1739130434782608"/>
    <x v="16"/>
    <x v="3"/>
  </r>
  <r>
    <x v="72"/>
    <x v="128"/>
    <n v="1.6304347826086956"/>
    <x v="16"/>
    <x v="3"/>
  </r>
  <r>
    <x v="72"/>
    <x v="129"/>
    <n v="1.0869565217391304"/>
    <x v="16"/>
    <x v="3"/>
  </r>
  <r>
    <x v="72"/>
    <x v="130"/>
    <n v="73.369565217391298"/>
    <x v="16"/>
    <x v="3"/>
  </r>
  <r>
    <x v="72"/>
    <x v="131"/>
    <n v="13.586956521739131"/>
    <x v="16"/>
    <x v="3"/>
  </r>
  <r>
    <x v="72"/>
    <x v="4"/>
    <n v="8.1521739130434785"/>
    <x v="16"/>
    <x v="3"/>
  </r>
  <r>
    <x v="73"/>
    <x v="127"/>
    <n v="33.401335311572701"/>
    <x v="0"/>
    <x v="2"/>
  </r>
  <r>
    <x v="73"/>
    <x v="132"/>
    <n v="16.357566765578635"/>
    <x v="0"/>
    <x v="2"/>
  </r>
  <r>
    <x v="73"/>
    <x v="133"/>
    <n v="10.441394658753708"/>
    <x v="0"/>
    <x v="2"/>
  </r>
  <r>
    <x v="108"/>
    <x v="332"/>
    <n v="53.746290801186944"/>
    <x v="0"/>
    <x v="2"/>
  </r>
  <r>
    <x v="108"/>
    <x v="333"/>
    <n v="39.929525222551931"/>
    <x v="0"/>
    <x v="2"/>
  </r>
  <r>
    <x v="108"/>
    <x v="4"/>
    <n v="6.3241839762611276"/>
    <x v="0"/>
    <x v="2"/>
  </r>
  <r>
    <x v="74"/>
    <x v="134"/>
    <n v="46.253709198813056"/>
    <x v="0"/>
    <x v="2"/>
  </r>
  <r>
    <x v="74"/>
    <x v="127"/>
    <n v="29.432492581602375"/>
    <x v="0"/>
    <x v="2"/>
  </r>
  <r>
    <x v="74"/>
    <x v="132"/>
    <n v="11.62833827893175"/>
    <x v="0"/>
    <x v="2"/>
  </r>
  <r>
    <x v="74"/>
    <x v="135"/>
    <n v="2.2440652818991098"/>
    <x v="0"/>
    <x v="2"/>
  </r>
  <r>
    <x v="74"/>
    <x v="133"/>
    <n v="6.6580118694362014"/>
    <x v="0"/>
    <x v="2"/>
  </r>
  <r>
    <x v="74"/>
    <x v="136"/>
    <n v="1.2982195845697329"/>
    <x v="0"/>
    <x v="2"/>
  </r>
  <r>
    <x v="74"/>
    <x v="137"/>
    <n v="2.0586053412462908"/>
    <x v="0"/>
    <x v="2"/>
  </r>
  <r>
    <x v="74"/>
    <x v="138"/>
    <n v="0.42655786350148367"/>
    <x v="0"/>
    <x v="2"/>
  </r>
  <r>
    <x v="75"/>
    <x v="131"/>
    <n v="39.929525222551931"/>
    <x v="0"/>
    <x v="2"/>
  </r>
  <r>
    <x v="75"/>
    <x v="139"/>
    <n v="33.401335311572701"/>
    <x v="0"/>
    <x v="2"/>
  </r>
  <r>
    <x v="75"/>
    <x v="128"/>
    <n v="16.357566765578635"/>
    <x v="0"/>
    <x v="2"/>
  </r>
  <r>
    <x v="75"/>
    <x v="129"/>
    <n v="10.441394658753708"/>
    <x v="0"/>
    <x v="2"/>
  </r>
  <r>
    <x v="75"/>
    <x v="4"/>
    <n v="6.3241839762611276"/>
    <x v="0"/>
    <x v="2"/>
  </r>
  <r>
    <x v="73"/>
    <x v="127"/>
    <n v="56.088888888888889"/>
    <x v="1"/>
    <x v="2"/>
  </r>
  <r>
    <x v="73"/>
    <x v="132"/>
    <n v="17.244444444444444"/>
    <x v="1"/>
    <x v="2"/>
  </r>
  <r>
    <x v="73"/>
    <x v="133"/>
    <n v="12.533333333333333"/>
    <x v="1"/>
    <x v="2"/>
  </r>
  <r>
    <x v="108"/>
    <x v="332"/>
    <n v="75.733333333333334"/>
    <x v="1"/>
    <x v="2"/>
  </r>
  <r>
    <x v="108"/>
    <x v="333"/>
    <n v="21.244444444444444"/>
    <x v="1"/>
    <x v="2"/>
  </r>
  <r>
    <x v="108"/>
    <x v="4"/>
    <n v="3.0222222222222221"/>
    <x v="1"/>
    <x v="2"/>
  </r>
  <r>
    <x v="74"/>
    <x v="134"/>
    <n v="24.266666666666666"/>
    <x v="1"/>
    <x v="2"/>
  </r>
  <r>
    <x v="74"/>
    <x v="127"/>
    <n v="48.977777777777774"/>
    <x v="1"/>
    <x v="2"/>
  </r>
  <r>
    <x v="74"/>
    <x v="132"/>
    <n v="9.6888888888888882"/>
    <x v="1"/>
    <x v="2"/>
  </r>
  <r>
    <x v="74"/>
    <x v="135"/>
    <n v="4.5333333333333332"/>
    <x v="1"/>
    <x v="2"/>
  </r>
  <r>
    <x v="74"/>
    <x v="133"/>
    <n v="7.7333333333333334"/>
    <x v="1"/>
    <x v="2"/>
  </r>
  <r>
    <x v="74"/>
    <x v="136"/>
    <n v="1.7777777777777777"/>
    <x v="1"/>
    <x v="2"/>
  </r>
  <r>
    <x v="74"/>
    <x v="137"/>
    <n v="2.2222222222222223"/>
    <x v="1"/>
    <x v="2"/>
  </r>
  <r>
    <x v="74"/>
    <x v="138"/>
    <n v="0.8"/>
    <x v="1"/>
    <x v="2"/>
  </r>
  <r>
    <x v="75"/>
    <x v="131"/>
    <n v="21.244444444444444"/>
    <x v="1"/>
    <x v="2"/>
  </r>
  <r>
    <x v="75"/>
    <x v="139"/>
    <n v="56.088888888888889"/>
    <x v="1"/>
    <x v="2"/>
  </r>
  <r>
    <x v="75"/>
    <x v="128"/>
    <n v="17.244444444444444"/>
    <x v="1"/>
    <x v="2"/>
  </r>
  <r>
    <x v="75"/>
    <x v="129"/>
    <n v="12.533333333333333"/>
    <x v="1"/>
    <x v="2"/>
  </r>
  <r>
    <x v="75"/>
    <x v="4"/>
    <n v="3.0222222222222221"/>
    <x v="1"/>
    <x v="2"/>
  </r>
  <r>
    <x v="73"/>
    <x v="127"/>
    <n v="12.228260869565217"/>
    <x v="2"/>
    <x v="2"/>
  </r>
  <r>
    <x v="73"/>
    <x v="132"/>
    <n v="8.9130434782608692"/>
    <x v="2"/>
    <x v="2"/>
  </r>
  <r>
    <x v="73"/>
    <x v="133"/>
    <n v="7.0652173913043477"/>
    <x v="2"/>
    <x v="2"/>
  </r>
  <r>
    <x v="108"/>
    <x v="332"/>
    <n v="26.413043478260871"/>
    <x v="2"/>
    <x v="2"/>
  </r>
  <r>
    <x v="108"/>
    <x v="333"/>
    <n v="64.619565217391298"/>
    <x v="2"/>
    <x v="2"/>
  </r>
  <r>
    <x v="108"/>
    <x v="4"/>
    <n v="8.9673913043478262"/>
    <x v="2"/>
    <x v="2"/>
  </r>
  <r>
    <x v="74"/>
    <x v="134"/>
    <n v="73.586956521739125"/>
    <x v="2"/>
    <x v="2"/>
  </r>
  <r>
    <x v="74"/>
    <x v="127"/>
    <n v="11.358695652173912"/>
    <x v="2"/>
    <x v="2"/>
  </r>
  <r>
    <x v="74"/>
    <x v="132"/>
    <n v="7.6086956521739131"/>
    <x v="2"/>
    <x v="2"/>
  </r>
  <r>
    <x v="74"/>
    <x v="135"/>
    <n v="0.38043478260869568"/>
    <x v="2"/>
    <x v="2"/>
  </r>
  <r>
    <x v="74"/>
    <x v="133"/>
    <n v="5.6521739130434785"/>
    <x v="2"/>
    <x v="2"/>
  </r>
  <r>
    <x v="74"/>
    <x v="136"/>
    <n v="0.4891304347826087"/>
    <x v="2"/>
    <x v="2"/>
  </r>
  <r>
    <x v="74"/>
    <x v="137"/>
    <n v="0.92391304347826086"/>
    <x v="2"/>
    <x v="2"/>
  </r>
  <r>
    <x v="74"/>
    <x v="138"/>
    <n v="0"/>
    <x v="2"/>
    <x v="2"/>
  </r>
  <r>
    <x v="75"/>
    <x v="131"/>
    <n v="64.619565217391298"/>
    <x v="2"/>
    <x v="2"/>
  </r>
  <r>
    <x v="75"/>
    <x v="139"/>
    <n v="12.228260869565217"/>
    <x v="2"/>
    <x v="2"/>
  </r>
  <r>
    <x v="75"/>
    <x v="128"/>
    <n v="8.9130434782608692"/>
    <x v="2"/>
    <x v="2"/>
  </r>
  <r>
    <x v="75"/>
    <x v="129"/>
    <n v="7.0652173913043477"/>
    <x v="2"/>
    <x v="2"/>
  </r>
  <r>
    <x v="75"/>
    <x v="4"/>
    <n v="8.9673913043478262"/>
    <x v="2"/>
    <x v="2"/>
  </r>
  <r>
    <x v="73"/>
    <x v="127"/>
    <n v="49.014084507042256"/>
    <x v="3"/>
    <x v="2"/>
  </r>
  <r>
    <x v="73"/>
    <x v="132"/>
    <n v="25.633802816901408"/>
    <x v="3"/>
    <x v="2"/>
  </r>
  <r>
    <x v="73"/>
    <x v="133"/>
    <n v="15.915492957746478"/>
    <x v="3"/>
    <x v="2"/>
  </r>
  <r>
    <x v="108"/>
    <x v="332"/>
    <n v="78.028169014084511"/>
    <x v="3"/>
    <x v="2"/>
  </r>
  <r>
    <x v="108"/>
    <x v="333"/>
    <n v="19.014084507042252"/>
    <x v="3"/>
    <x v="2"/>
  </r>
  <r>
    <x v="108"/>
    <x v="4"/>
    <n v="2.9577464788732395"/>
    <x v="3"/>
    <x v="2"/>
  </r>
  <r>
    <x v="74"/>
    <x v="134"/>
    <n v="21.971830985915492"/>
    <x v="3"/>
    <x v="2"/>
  </r>
  <r>
    <x v="74"/>
    <x v="127"/>
    <n v="41.549295774647888"/>
    <x v="3"/>
    <x v="2"/>
  </r>
  <r>
    <x v="74"/>
    <x v="132"/>
    <n v="16.901408450704224"/>
    <x v="3"/>
    <x v="2"/>
  </r>
  <r>
    <x v="74"/>
    <x v="135"/>
    <n v="3.6619718309859155"/>
    <x v="3"/>
    <x v="2"/>
  </r>
  <r>
    <x v="74"/>
    <x v="133"/>
    <n v="8.0281690140845079"/>
    <x v="3"/>
    <x v="2"/>
  </r>
  <r>
    <x v="74"/>
    <x v="136"/>
    <n v="2.816901408450704"/>
    <x v="3"/>
    <x v="2"/>
  </r>
  <r>
    <x v="74"/>
    <x v="137"/>
    <n v="4.084507042253521"/>
    <x v="3"/>
    <x v="2"/>
  </r>
  <r>
    <x v="74"/>
    <x v="138"/>
    <n v="0.9859154929577465"/>
    <x v="3"/>
    <x v="2"/>
  </r>
  <r>
    <x v="75"/>
    <x v="131"/>
    <n v="19.014084507042252"/>
    <x v="3"/>
    <x v="2"/>
  </r>
  <r>
    <x v="75"/>
    <x v="139"/>
    <n v="49.014084507042256"/>
    <x v="3"/>
    <x v="2"/>
  </r>
  <r>
    <x v="75"/>
    <x v="128"/>
    <n v="25.633802816901408"/>
    <x v="3"/>
    <x v="2"/>
  </r>
  <r>
    <x v="75"/>
    <x v="129"/>
    <n v="15.915492957746478"/>
    <x v="3"/>
    <x v="2"/>
  </r>
  <r>
    <x v="75"/>
    <x v="4"/>
    <n v="2.9577464788732395"/>
    <x v="3"/>
    <x v="2"/>
  </r>
  <r>
    <x v="73"/>
    <x v="127"/>
    <n v="24.492753623188406"/>
    <x v="4"/>
    <x v="2"/>
  </r>
  <r>
    <x v="73"/>
    <x v="132"/>
    <n v="15.797101449275363"/>
    <x v="4"/>
    <x v="2"/>
  </r>
  <r>
    <x v="73"/>
    <x v="133"/>
    <n v="11.159420289855072"/>
    <x v="4"/>
    <x v="2"/>
  </r>
  <r>
    <x v="108"/>
    <x v="332"/>
    <n v="46.521739130434781"/>
    <x v="4"/>
    <x v="2"/>
  </r>
  <r>
    <x v="108"/>
    <x v="333"/>
    <n v="45.072463768115945"/>
    <x v="4"/>
    <x v="2"/>
  </r>
  <r>
    <x v="108"/>
    <x v="4"/>
    <n v="8.4057971014492754"/>
    <x v="4"/>
    <x v="2"/>
  </r>
  <r>
    <x v="74"/>
    <x v="134"/>
    <n v="53.478260869565219"/>
    <x v="4"/>
    <x v="2"/>
  </r>
  <r>
    <x v="74"/>
    <x v="127"/>
    <n v="21.594202898550726"/>
    <x v="4"/>
    <x v="2"/>
  </r>
  <r>
    <x v="74"/>
    <x v="132"/>
    <n v="12.463768115942029"/>
    <x v="4"/>
    <x v="2"/>
  </r>
  <r>
    <x v="74"/>
    <x v="135"/>
    <n v="1.3043478260869565"/>
    <x v="4"/>
    <x v="2"/>
  </r>
  <r>
    <x v="74"/>
    <x v="133"/>
    <n v="8.1159420289855078"/>
    <x v="4"/>
    <x v="2"/>
  </r>
  <r>
    <x v="74"/>
    <x v="136"/>
    <n v="1.0144927536231885"/>
    <x v="4"/>
    <x v="2"/>
  </r>
  <r>
    <x v="74"/>
    <x v="137"/>
    <n v="1.4492753623188406"/>
    <x v="4"/>
    <x v="2"/>
  </r>
  <r>
    <x v="74"/>
    <x v="138"/>
    <n v="0.57971014492753625"/>
    <x v="4"/>
    <x v="2"/>
  </r>
  <r>
    <x v="75"/>
    <x v="131"/>
    <n v="45.072463768115945"/>
    <x v="4"/>
    <x v="2"/>
  </r>
  <r>
    <x v="75"/>
    <x v="139"/>
    <n v="24.492753623188406"/>
    <x v="4"/>
    <x v="2"/>
  </r>
  <r>
    <x v="75"/>
    <x v="128"/>
    <n v="15.797101449275363"/>
    <x v="4"/>
    <x v="2"/>
  </r>
  <r>
    <x v="75"/>
    <x v="129"/>
    <n v="11.159420289855072"/>
    <x v="4"/>
    <x v="2"/>
  </r>
  <r>
    <x v="75"/>
    <x v="4"/>
    <n v="8.4057971014492754"/>
    <x v="4"/>
    <x v="2"/>
  </r>
  <r>
    <x v="73"/>
    <x v="127"/>
    <n v="26.666666666666668"/>
    <x v="5"/>
    <x v="2"/>
  </r>
  <r>
    <x v="73"/>
    <x v="132"/>
    <n v="17.435897435897434"/>
    <x v="5"/>
    <x v="2"/>
  </r>
  <r>
    <x v="73"/>
    <x v="133"/>
    <n v="12.820512820512821"/>
    <x v="5"/>
    <x v="2"/>
  </r>
  <r>
    <x v="108"/>
    <x v="332"/>
    <n v="52.307692307692307"/>
    <x v="5"/>
    <x v="2"/>
  </r>
  <r>
    <x v="108"/>
    <x v="333"/>
    <n v="40.512820512820511"/>
    <x v="5"/>
    <x v="2"/>
  </r>
  <r>
    <x v="108"/>
    <x v="4"/>
    <n v="7.1794871794871797"/>
    <x v="5"/>
    <x v="2"/>
  </r>
  <r>
    <x v="74"/>
    <x v="134"/>
    <n v="47.692307692307693"/>
    <x v="5"/>
    <x v="2"/>
  </r>
  <r>
    <x v="74"/>
    <x v="127"/>
    <n v="24.102564102564102"/>
    <x v="5"/>
    <x v="2"/>
  </r>
  <r>
    <x v="74"/>
    <x v="132"/>
    <n v="14.358974358974359"/>
    <x v="5"/>
    <x v="2"/>
  </r>
  <r>
    <x v="74"/>
    <x v="135"/>
    <n v="1.0256410256410255"/>
    <x v="5"/>
    <x v="2"/>
  </r>
  <r>
    <x v="74"/>
    <x v="133"/>
    <n v="9.7435897435897427"/>
    <x v="5"/>
    <x v="2"/>
  </r>
  <r>
    <x v="74"/>
    <x v="136"/>
    <n v="1.0256410256410255"/>
    <x v="5"/>
    <x v="2"/>
  </r>
  <r>
    <x v="74"/>
    <x v="137"/>
    <n v="1.5384615384615385"/>
    <x v="5"/>
    <x v="2"/>
  </r>
  <r>
    <x v="74"/>
    <x v="138"/>
    <n v="0.51282051282051277"/>
    <x v="5"/>
    <x v="2"/>
  </r>
  <r>
    <x v="75"/>
    <x v="131"/>
    <n v="40.512820512820511"/>
    <x v="5"/>
    <x v="2"/>
  </r>
  <r>
    <x v="75"/>
    <x v="139"/>
    <n v="26.666666666666668"/>
    <x v="5"/>
    <x v="2"/>
  </r>
  <r>
    <x v="75"/>
    <x v="128"/>
    <n v="17.435897435897434"/>
    <x v="5"/>
    <x v="2"/>
  </r>
  <r>
    <x v="75"/>
    <x v="129"/>
    <n v="12.820512820512821"/>
    <x v="5"/>
    <x v="2"/>
  </r>
  <r>
    <x v="75"/>
    <x v="4"/>
    <n v="7.1794871794871797"/>
    <x v="5"/>
    <x v="2"/>
  </r>
  <r>
    <x v="73"/>
    <x v="127"/>
    <n v="15.702479338842975"/>
    <x v="6"/>
    <x v="2"/>
  </r>
  <r>
    <x v="73"/>
    <x v="132"/>
    <n v="17.355371900826448"/>
    <x v="6"/>
    <x v="2"/>
  </r>
  <r>
    <x v="73"/>
    <x v="133"/>
    <n v="9.9173553719008272"/>
    <x v="6"/>
    <x v="2"/>
  </r>
  <r>
    <x v="108"/>
    <x v="332"/>
    <n v="38.016528925619838"/>
    <x v="6"/>
    <x v="2"/>
  </r>
  <r>
    <x v="108"/>
    <x v="333"/>
    <n v="52.066115702479337"/>
    <x v="6"/>
    <x v="2"/>
  </r>
  <r>
    <x v="108"/>
    <x v="4"/>
    <n v="9.9173553719008272"/>
    <x v="6"/>
    <x v="2"/>
  </r>
  <r>
    <x v="74"/>
    <x v="134"/>
    <n v="61.983471074380162"/>
    <x v="6"/>
    <x v="2"/>
  </r>
  <r>
    <x v="74"/>
    <x v="127"/>
    <n v="11.570247933884298"/>
    <x v="6"/>
    <x v="2"/>
  </r>
  <r>
    <x v="74"/>
    <x v="132"/>
    <n v="14.87603305785124"/>
    <x v="6"/>
    <x v="2"/>
  </r>
  <r>
    <x v="74"/>
    <x v="135"/>
    <n v="1.6528925619834711"/>
    <x v="6"/>
    <x v="2"/>
  </r>
  <r>
    <x v="74"/>
    <x v="133"/>
    <n v="7.4380165289256199"/>
    <x v="6"/>
    <x v="2"/>
  </r>
  <r>
    <x v="74"/>
    <x v="136"/>
    <n v="1.6528925619834711"/>
    <x v="6"/>
    <x v="2"/>
  </r>
  <r>
    <x v="74"/>
    <x v="137"/>
    <n v="0"/>
    <x v="6"/>
    <x v="2"/>
  </r>
  <r>
    <x v="74"/>
    <x v="138"/>
    <n v="0.82644628099173556"/>
    <x v="6"/>
    <x v="2"/>
  </r>
  <r>
    <x v="75"/>
    <x v="131"/>
    <n v="52.066115702479337"/>
    <x v="6"/>
    <x v="2"/>
  </r>
  <r>
    <x v="75"/>
    <x v="139"/>
    <n v="15.702479338842975"/>
    <x v="6"/>
    <x v="2"/>
  </r>
  <r>
    <x v="75"/>
    <x v="128"/>
    <n v="17.355371900826448"/>
    <x v="6"/>
    <x v="2"/>
  </r>
  <r>
    <x v="75"/>
    <x v="129"/>
    <n v="9.9173553719008272"/>
    <x v="6"/>
    <x v="2"/>
  </r>
  <r>
    <x v="75"/>
    <x v="4"/>
    <n v="9.9173553719008272"/>
    <x v="6"/>
    <x v="2"/>
  </r>
  <r>
    <x v="73"/>
    <x v="127"/>
    <n v="22.885572139303484"/>
    <x v="7"/>
    <x v="2"/>
  </r>
  <r>
    <x v="73"/>
    <x v="132"/>
    <n v="10.447761194029852"/>
    <x v="7"/>
    <x v="2"/>
  </r>
  <r>
    <x v="108"/>
    <x v="332"/>
    <n v="12.935323383084578"/>
    <x v="7"/>
    <x v="2"/>
  </r>
  <r>
    <x v="108"/>
    <x v="333"/>
    <n v="41.293532338308459"/>
    <x v="7"/>
    <x v="2"/>
  </r>
  <r>
    <x v="108"/>
    <x v="4"/>
    <n v="49.75124378109453"/>
    <x v="7"/>
    <x v="2"/>
  </r>
  <r>
    <x v="73"/>
    <x v="133"/>
    <n v="8.9552238805970141"/>
    <x v="7"/>
    <x v="2"/>
  </r>
  <r>
    <x v="74"/>
    <x v="134"/>
    <n v="58.706467661691541"/>
    <x v="7"/>
    <x v="2"/>
  </r>
  <r>
    <x v="74"/>
    <x v="127"/>
    <n v="20.398009950248756"/>
    <x v="7"/>
    <x v="2"/>
  </r>
  <r>
    <x v="74"/>
    <x v="132"/>
    <n v="7.4626865671641793"/>
    <x v="7"/>
    <x v="2"/>
  </r>
  <r>
    <x v="74"/>
    <x v="135"/>
    <n v="0.49751243781094528"/>
    <x v="7"/>
    <x v="2"/>
  </r>
  <r>
    <x v="74"/>
    <x v="133"/>
    <n v="8.9552238805970141"/>
    <x v="7"/>
    <x v="2"/>
  </r>
  <r>
    <x v="74"/>
    <x v="136"/>
    <n v="1.4925373134328359"/>
    <x v="7"/>
    <x v="2"/>
  </r>
  <r>
    <x v="74"/>
    <x v="137"/>
    <n v="1.9900497512437811"/>
    <x v="7"/>
    <x v="2"/>
  </r>
  <r>
    <x v="74"/>
    <x v="138"/>
    <n v="0.49751243781094528"/>
    <x v="7"/>
    <x v="2"/>
  </r>
  <r>
    <x v="75"/>
    <x v="131"/>
    <n v="49.75124378109453"/>
    <x v="7"/>
    <x v="2"/>
  </r>
  <r>
    <x v="75"/>
    <x v="139"/>
    <n v="22.885572139303484"/>
    <x v="7"/>
    <x v="2"/>
  </r>
  <r>
    <x v="75"/>
    <x v="128"/>
    <n v="10.447761194029852"/>
    <x v="7"/>
    <x v="2"/>
  </r>
  <r>
    <x v="75"/>
    <x v="129"/>
    <n v="12.935323383084578"/>
    <x v="7"/>
    <x v="2"/>
  </r>
  <r>
    <x v="75"/>
    <x v="4"/>
    <n v="8.9552238805970141"/>
    <x v="7"/>
    <x v="2"/>
  </r>
  <r>
    <x v="73"/>
    <x v="127"/>
    <n v="30.057803468208093"/>
    <x v="8"/>
    <x v="2"/>
  </r>
  <r>
    <x v="73"/>
    <x v="132"/>
    <n v="19.075144508670519"/>
    <x v="8"/>
    <x v="2"/>
  </r>
  <r>
    <x v="73"/>
    <x v="133"/>
    <n v="8.0924855491329488"/>
    <x v="8"/>
    <x v="2"/>
  </r>
  <r>
    <x v="108"/>
    <x v="332"/>
    <n v="52.02312138728324"/>
    <x v="8"/>
    <x v="2"/>
  </r>
  <r>
    <x v="108"/>
    <x v="333"/>
    <n v="39.884393063583815"/>
    <x v="8"/>
    <x v="2"/>
  </r>
  <r>
    <x v="108"/>
    <x v="4"/>
    <n v="8.0924855491329488"/>
    <x v="8"/>
    <x v="2"/>
  </r>
  <r>
    <x v="74"/>
    <x v="134"/>
    <n v="47.97687861271676"/>
    <x v="8"/>
    <x v="2"/>
  </r>
  <r>
    <x v="74"/>
    <x v="127"/>
    <n v="27.167630057803468"/>
    <x v="8"/>
    <x v="2"/>
  </r>
  <r>
    <x v="74"/>
    <x v="132"/>
    <n v="14.450867052023121"/>
    <x v="8"/>
    <x v="2"/>
  </r>
  <r>
    <x v="74"/>
    <x v="135"/>
    <n v="2.3121387283236996"/>
    <x v="8"/>
    <x v="2"/>
  </r>
  <r>
    <x v="74"/>
    <x v="133"/>
    <n v="5.7803468208092488"/>
    <x v="8"/>
    <x v="2"/>
  </r>
  <r>
    <x v="74"/>
    <x v="136"/>
    <n v="0"/>
    <x v="8"/>
    <x v="2"/>
  </r>
  <r>
    <x v="74"/>
    <x v="137"/>
    <n v="1.7341040462427746"/>
    <x v="8"/>
    <x v="2"/>
  </r>
  <r>
    <x v="74"/>
    <x v="138"/>
    <n v="0.5780346820809249"/>
    <x v="8"/>
    <x v="2"/>
  </r>
  <r>
    <x v="75"/>
    <x v="131"/>
    <n v="39.884393063583815"/>
    <x v="8"/>
    <x v="2"/>
  </r>
  <r>
    <x v="75"/>
    <x v="139"/>
    <n v="30.057803468208093"/>
    <x v="8"/>
    <x v="2"/>
  </r>
  <r>
    <x v="75"/>
    <x v="128"/>
    <n v="19.075144508670519"/>
    <x v="8"/>
    <x v="2"/>
  </r>
  <r>
    <x v="75"/>
    <x v="129"/>
    <n v="8.0924855491329488"/>
    <x v="8"/>
    <x v="2"/>
  </r>
  <r>
    <x v="75"/>
    <x v="4"/>
    <n v="8.0924855491329488"/>
    <x v="8"/>
    <x v="2"/>
  </r>
  <r>
    <x v="73"/>
    <x v="127"/>
    <n v="30.939226519337016"/>
    <x v="9"/>
    <x v="2"/>
  </r>
  <r>
    <x v="73"/>
    <x v="132"/>
    <n v="25.414364640883978"/>
    <x v="9"/>
    <x v="2"/>
  </r>
  <r>
    <x v="73"/>
    <x v="133"/>
    <n v="11.049723756906078"/>
    <x v="9"/>
    <x v="2"/>
  </r>
  <r>
    <x v="108"/>
    <x v="332"/>
    <n v="59.668508287292816"/>
    <x v="9"/>
    <x v="2"/>
  </r>
  <r>
    <x v="108"/>
    <x v="333"/>
    <n v="34.254143646408842"/>
    <x v="9"/>
    <x v="2"/>
  </r>
  <r>
    <x v="108"/>
    <x v="4"/>
    <n v="6.0773480662983426"/>
    <x v="9"/>
    <x v="2"/>
  </r>
  <r>
    <x v="74"/>
    <x v="134"/>
    <n v="40.331491712707184"/>
    <x v="9"/>
    <x v="2"/>
  </r>
  <r>
    <x v="74"/>
    <x v="127"/>
    <n v="28.176795580110497"/>
    <x v="9"/>
    <x v="2"/>
  </r>
  <r>
    <x v="74"/>
    <x v="132"/>
    <n v="18.232044198895029"/>
    <x v="9"/>
    <x v="2"/>
  </r>
  <r>
    <x v="74"/>
    <x v="135"/>
    <n v="2.2099447513812156"/>
    <x v="9"/>
    <x v="2"/>
  </r>
  <r>
    <x v="74"/>
    <x v="133"/>
    <n v="5.5248618784530388"/>
    <x v="9"/>
    <x v="2"/>
  </r>
  <r>
    <x v="74"/>
    <x v="136"/>
    <n v="0.5524861878453039"/>
    <x v="9"/>
    <x v="2"/>
  </r>
  <r>
    <x v="74"/>
    <x v="137"/>
    <n v="4.972375690607735"/>
    <x v="9"/>
    <x v="2"/>
  </r>
  <r>
    <x v="74"/>
    <x v="138"/>
    <n v="0"/>
    <x v="9"/>
    <x v="2"/>
  </r>
  <r>
    <x v="75"/>
    <x v="131"/>
    <n v="34.254143646408842"/>
    <x v="9"/>
    <x v="2"/>
  </r>
  <r>
    <x v="75"/>
    <x v="139"/>
    <n v="30.939226519337016"/>
    <x v="9"/>
    <x v="2"/>
  </r>
  <r>
    <x v="75"/>
    <x v="128"/>
    <n v="25.414364640883978"/>
    <x v="9"/>
    <x v="2"/>
  </r>
  <r>
    <x v="75"/>
    <x v="129"/>
    <n v="11.049723756906078"/>
    <x v="9"/>
    <x v="2"/>
  </r>
  <r>
    <x v="75"/>
    <x v="4"/>
    <n v="6.0773480662983426"/>
    <x v="9"/>
    <x v="2"/>
  </r>
  <r>
    <x v="73"/>
    <x v="127"/>
    <n v="54.36241610738255"/>
    <x v="10"/>
    <x v="2"/>
  </r>
  <r>
    <x v="73"/>
    <x v="132"/>
    <n v="22.14765100671141"/>
    <x v="10"/>
    <x v="2"/>
  </r>
  <r>
    <x v="73"/>
    <x v="133"/>
    <n v="8.724832214765101"/>
    <x v="10"/>
    <x v="2"/>
  </r>
  <r>
    <x v="108"/>
    <x v="332"/>
    <n v="77.852348993288587"/>
    <x v="10"/>
    <x v="2"/>
  </r>
  <r>
    <x v="108"/>
    <x v="333"/>
    <n v="20.80536912751678"/>
    <x v="10"/>
    <x v="2"/>
  </r>
  <r>
    <x v="108"/>
    <x v="4"/>
    <n v="1.3422818791946309"/>
    <x v="10"/>
    <x v="2"/>
  </r>
  <r>
    <x v="74"/>
    <x v="134"/>
    <n v="22.14765100671141"/>
    <x v="10"/>
    <x v="2"/>
  </r>
  <r>
    <x v="74"/>
    <x v="127"/>
    <n v="48.993288590604024"/>
    <x v="10"/>
    <x v="2"/>
  </r>
  <r>
    <x v="74"/>
    <x v="132"/>
    <n v="16.107382550335572"/>
    <x v="10"/>
    <x v="2"/>
  </r>
  <r>
    <x v="74"/>
    <x v="135"/>
    <n v="4.026845637583893"/>
    <x v="10"/>
    <x v="2"/>
  </r>
  <r>
    <x v="74"/>
    <x v="133"/>
    <n v="5.3691275167785237"/>
    <x v="10"/>
    <x v="2"/>
  </r>
  <r>
    <x v="74"/>
    <x v="136"/>
    <n v="1.3422818791946309"/>
    <x v="10"/>
    <x v="2"/>
  </r>
  <r>
    <x v="74"/>
    <x v="137"/>
    <n v="2.0134228187919465"/>
    <x v="10"/>
    <x v="2"/>
  </r>
  <r>
    <x v="74"/>
    <x v="138"/>
    <n v="0"/>
    <x v="10"/>
    <x v="2"/>
  </r>
  <r>
    <x v="75"/>
    <x v="131"/>
    <n v="20.80536912751678"/>
    <x v="10"/>
    <x v="2"/>
  </r>
  <r>
    <x v="75"/>
    <x v="139"/>
    <n v="54.36241610738255"/>
    <x v="10"/>
    <x v="2"/>
  </r>
  <r>
    <x v="75"/>
    <x v="128"/>
    <n v="22.14765100671141"/>
    <x v="10"/>
    <x v="2"/>
  </r>
  <r>
    <x v="75"/>
    <x v="129"/>
    <n v="8.724832214765101"/>
    <x v="10"/>
    <x v="2"/>
  </r>
  <r>
    <x v="75"/>
    <x v="4"/>
    <n v="1.3422818791946309"/>
    <x v="10"/>
    <x v="2"/>
  </r>
  <r>
    <x v="73"/>
    <x v="127"/>
    <n v="32.214765100671144"/>
    <x v="11"/>
    <x v="2"/>
  </r>
  <r>
    <x v="73"/>
    <x v="132"/>
    <n v="15.436241610738255"/>
    <x v="11"/>
    <x v="2"/>
  </r>
  <r>
    <x v="73"/>
    <x v="133"/>
    <n v="7.3825503355704694"/>
    <x v="11"/>
    <x v="2"/>
  </r>
  <r>
    <x v="108"/>
    <x v="332"/>
    <n v="51.006711409395976"/>
    <x v="11"/>
    <x v="2"/>
  </r>
  <r>
    <x v="108"/>
    <x v="333"/>
    <n v="41.61073825503356"/>
    <x v="11"/>
    <x v="2"/>
  </r>
  <r>
    <x v="108"/>
    <x v="4"/>
    <n v="7.3825503355704694"/>
    <x v="11"/>
    <x v="2"/>
  </r>
  <r>
    <x v="74"/>
    <x v="134"/>
    <n v="48.993288590604024"/>
    <x v="11"/>
    <x v="2"/>
  </r>
  <r>
    <x v="74"/>
    <x v="127"/>
    <n v="29.530201342281877"/>
    <x v="11"/>
    <x v="2"/>
  </r>
  <r>
    <x v="74"/>
    <x v="132"/>
    <n v="12.751677852348994"/>
    <x v="11"/>
    <x v="2"/>
  </r>
  <r>
    <x v="74"/>
    <x v="135"/>
    <n v="1.3422818791946309"/>
    <x v="11"/>
    <x v="2"/>
  </r>
  <r>
    <x v="74"/>
    <x v="133"/>
    <n v="4.6979865771812079"/>
    <x v="11"/>
    <x v="2"/>
  </r>
  <r>
    <x v="74"/>
    <x v="136"/>
    <n v="1.3422818791946309"/>
    <x v="11"/>
    <x v="2"/>
  </r>
  <r>
    <x v="74"/>
    <x v="137"/>
    <n v="1.3422818791946309"/>
    <x v="11"/>
    <x v="2"/>
  </r>
  <r>
    <x v="74"/>
    <x v="138"/>
    <n v="0"/>
    <x v="11"/>
    <x v="2"/>
  </r>
  <r>
    <x v="75"/>
    <x v="131"/>
    <n v="41.61073825503356"/>
    <x v="11"/>
    <x v="2"/>
  </r>
  <r>
    <x v="75"/>
    <x v="139"/>
    <n v="32.214765100671144"/>
    <x v="11"/>
    <x v="2"/>
  </r>
  <r>
    <x v="75"/>
    <x v="128"/>
    <n v="15.436241610738255"/>
    <x v="11"/>
    <x v="2"/>
  </r>
  <r>
    <x v="75"/>
    <x v="129"/>
    <n v="7.3825503355704694"/>
    <x v="11"/>
    <x v="2"/>
  </r>
  <r>
    <x v="75"/>
    <x v="4"/>
    <n v="7.3825503355704694"/>
    <x v="11"/>
    <x v="2"/>
  </r>
  <r>
    <x v="73"/>
    <x v="127"/>
    <n v="50"/>
    <x v="12"/>
    <x v="2"/>
  </r>
  <r>
    <x v="73"/>
    <x v="132"/>
    <n v="22.033898305084747"/>
    <x v="12"/>
    <x v="2"/>
  </r>
  <r>
    <x v="73"/>
    <x v="133"/>
    <n v="10.169491525423728"/>
    <x v="12"/>
    <x v="2"/>
  </r>
  <r>
    <x v="108"/>
    <x v="332"/>
    <n v="74.576271186440678"/>
    <x v="12"/>
    <x v="2"/>
  </r>
  <r>
    <x v="108"/>
    <x v="333"/>
    <n v="19.491525423728813"/>
    <x v="12"/>
    <x v="2"/>
  </r>
  <r>
    <x v="108"/>
    <x v="4"/>
    <n v="5.9322033898305087"/>
    <x v="12"/>
    <x v="2"/>
  </r>
  <r>
    <x v="74"/>
    <x v="134"/>
    <n v="25.423728813559322"/>
    <x v="12"/>
    <x v="2"/>
  </r>
  <r>
    <x v="74"/>
    <x v="127"/>
    <n v="45.762711864406782"/>
    <x v="12"/>
    <x v="2"/>
  </r>
  <r>
    <x v="74"/>
    <x v="132"/>
    <n v="17.796610169491526"/>
    <x v="12"/>
    <x v="2"/>
  </r>
  <r>
    <x v="74"/>
    <x v="135"/>
    <n v="0.84745762711864403"/>
    <x v="12"/>
    <x v="2"/>
  </r>
  <r>
    <x v="74"/>
    <x v="133"/>
    <n v="4.2372881355932206"/>
    <x v="12"/>
    <x v="2"/>
  </r>
  <r>
    <x v="74"/>
    <x v="136"/>
    <n v="2.5423728813559321"/>
    <x v="12"/>
    <x v="2"/>
  </r>
  <r>
    <x v="74"/>
    <x v="137"/>
    <n v="2.5423728813559321"/>
    <x v="12"/>
    <x v="2"/>
  </r>
  <r>
    <x v="74"/>
    <x v="138"/>
    <n v="0.84745762711864403"/>
    <x v="12"/>
    <x v="2"/>
  </r>
  <r>
    <x v="75"/>
    <x v="131"/>
    <n v="19.491525423728813"/>
    <x v="12"/>
    <x v="2"/>
  </r>
  <r>
    <x v="75"/>
    <x v="139"/>
    <n v="50"/>
    <x v="12"/>
    <x v="2"/>
  </r>
  <r>
    <x v="75"/>
    <x v="128"/>
    <n v="22.033898305084747"/>
    <x v="12"/>
    <x v="2"/>
  </r>
  <r>
    <x v="75"/>
    <x v="129"/>
    <n v="10.169491525423728"/>
    <x v="12"/>
    <x v="2"/>
  </r>
  <r>
    <x v="75"/>
    <x v="4"/>
    <n v="5.9322033898305087"/>
    <x v="12"/>
    <x v="2"/>
  </r>
  <r>
    <x v="73"/>
    <x v="127"/>
    <n v="48.051948051948052"/>
    <x v="13"/>
    <x v="2"/>
  </r>
  <r>
    <x v="73"/>
    <x v="132"/>
    <n v="25.974025974025974"/>
    <x v="13"/>
    <x v="2"/>
  </r>
  <r>
    <x v="73"/>
    <x v="133"/>
    <n v="12.987012987012987"/>
    <x v="13"/>
    <x v="2"/>
  </r>
  <r>
    <x v="108"/>
    <x v="332"/>
    <n v="76.623376623376629"/>
    <x v="13"/>
    <x v="2"/>
  </r>
  <r>
    <x v="108"/>
    <x v="333"/>
    <n v="22.077922077922079"/>
    <x v="13"/>
    <x v="2"/>
  </r>
  <r>
    <x v="108"/>
    <x v="4"/>
    <n v="1.2987012987012987"/>
    <x v="13"/>
    <x v="2"/>
  </r>
  <r>
    <x v="74"/>
    <x v="134"/>
    <n v="23.376623376623378"/>
    <x v="13"/>
    <x v="2"/>
  </r>
  <r>
    <x v="74"/>
    <x v="127"/>
    <n v="40.259740259740262"/>
    <x v="13"/>
    <x v="2"/>
  </r>
  <r>
    <x v="74"/>
    <x v="132"/>
    <n v="18.181818181818183"/>
    <x v="13"/>
    <x v="2"/>
  </r>
  <r>
    <x v="74"/>
    <x v="135"/>
    <n v="5.1948051948051948"/>
    <x v="13"/>
    <x v="2"/>
  </r>
  <r>
    <x v="74"/>
    <x v="133"/>
    <n v="7.7922077922077921"/>
    <x v="13"/>
    <x v="2"/>
  </r>
  <r>
    <x v="74"/>
    <x v="136"/>
    <n v="2.5974025974025974"/>
    <x v="13"/>
    <x v="2"/>
  </r>
  <r>
    <x v="74"/>
    <x v="137"/>
    <n v="2.5974025974025974"/>
    <x v="13"/>
    <x v="2"/>
  </r>
  <r>
    <x v="74"/>
    <x v="138"/>
    <n v="0"/>
    <x v="13"/>
    <x v="2"/>
  </r>
  <r>
    <x v="75"/>
    <x v="131"/>
    <n v="22.077922077922079"/>
    <x v="13"/>
    <x v="2"/>
  </r>
  <r>
    <x v="75"/>
    <x v="139"/>
    <n v="48.051948051948052"/>
    <x v="13"/>
    <x v="2"/>
  </r>
  <r>
    <x v="75"/>
    <x v="128"/>
    <n v="25.974025974025974"/>
    <x v="13"/>
    <x v="2"/>
  </r>
  <r>
    <x v="75"/>
    <x v="129"/>
    <n v="12.987012987012987"/>
    <x v="13"/>
    <x v="2"/>
  </r>
  <r>
    <x v="75"/>
    <x v="4"/>
    <n v="1.2987012987012987"/>
    <x v="13"/>
    <x v="2"/>
  </r>
  <r>
    <x v="73"/>
    <x v="127"/>
    <n v="15.476190476190476"/>
    <x v="14"/>
    <x v="2"/>
  </r>
  <r>
    <x v="73"/>
    <x v="132"/>
    <n v="8.3333333333333339"/>
    <x v="14"/>
    <x v="2"/>
  </r>
  <r>
    <x v="73"/>
    <x v="133"/>
    <n v="9.5238095238095237"/>
    <x v="14"/>
    <x v="2"/>
  </r>
  <r>
    <x v="108"/>
    <x v="332"/>
    <n v="33.333333333333336"/>
    <x v="14"/>
    <x v="2"/>
  </r>
  <r>
    <x v="108"/>
    <x v="333"/>
    <n v="52.38095238095238"/>
    <x v="14"/>
    <x v="2"/>
  </r>
  <r>
    <x v="108"/>
    <x v="4"/>
    <n v="14.285714285714286"/>
    <x v="14"/>
    <x v="2"/>
  </r>
  <r>
    <x v="74"/>
    <x v="134"/>
    <n v="66.666666666666671"/>
    <x v="14"/>
    <x v="2"/>
  </r>
  <r>
    <x v="74"/>
    <x v="127"/>
    <n v="15.476190476190476"/>
    <x v="14"/>
    <x v="2"/>
  </r>
  <r>
    <x v="74"/>
    <x v="132"/>
    <n v="8.3333333333333339"/>
    <x v="14"/>
    <x v="2"/>
  </r>
  <r>
    <x v="74"/>
    <x v="135"/>
    <n v="0"/>
    <x v="14"/>
    <x v="2"/>
  </r>
  <r>
    <x v="74"/>
    <x v="133"/>
    <n v="9.5238095238095237"/>
    <x v="14"/>
    <x v="2"/>
  </r>
  <r>
    <x v="74"/>
    <x v="136"/>
    <n v="0"/>
    <x v="14"/>
    <x v="2"/>
  </r>
  <r>
    <x v="74"/>
    <x v="137"/>
    <n v="0"/>
    <x v="14"/>
    <x v="2"/>
  </r>
  <r>
    <x v="74"/>
    <x v="138"/>
    <n v="0"/>
    <x v="14"/>
    <x v="2"/>
  </r>
  <r>
    <x v="75"/>
    <x v="131"/>
    <n v="52.38095238095238"/>
    <x v="14"/>
    <x v="2"/>
  </r>
  <r>
    <x v="75"/>
    <x v="139"/>
    <n v="15.476190476190476"/>
    <x v="14"/>
    <x v="2"/>
  </r>
  <r>
    <x v="75"/>
    <x v="128"/>
    <n v="8.3333333333333339"/>
    <x v="14"/>
    <x v="2"/>
  </r>
  <r>
    <x v="75"/>
    <x v="129"/>
    <n v="9.5238095238095237"/>
    <x v="14"/>
    <x v="2"/>
  </r>
  <r>
    <x v="75"/>
    <x v="4"/>
    <n v="14.285714285714286"/>
    <x v="14"/>
    <x v="2"/>
  </r>
  <r>
    <x v="73"/>
    <x v="127"/>
    <n v="45.161290322580648"/>
    <x v="15"/>
    <x v="2"/>
  </r>
  <r>
    <x v="73"/>
    <x v="132"/>
    <n v="35.483870967741936"/>
    <x v="15"/>
    <x v="2"/>
  </r>
  <r>
    <x v="73"/>
    <x v="133"/>
    <n v="6.4516129032258061"/>
    <x v="15"/>
    <x v="2"/>
  </r>
  <r>
    <x v="108"/>
    <x v="332"/>
    <n v="76.344086021505376"/>
    <x v="15"/>
    <x v="2"/>
  </r>
  <r>
    <x v="108"/>
    <x v="333"/>
    <n v="12.903225806451612"/>
    <x v="15"/>
    <x v="2"/>
  </r>
  <r>
    <x v="108"/>
    <x v="4"/>
    <n v="10.75268817204301"/>
    <x v="15"/>
    <x v="2"/>
  </r>
  <r>
    <x v="74"/>
    <x v="134"/>
    <n v="23.655913978494624"/>
    <x v="15"/>
    <x v="2"/>
  </r>
  <r>
    <x v="74"/>
    <x v="127"/>
    <n v="37.634408602150536"/>
    <x v="15"/>
    <x v="2"/>
  </r>
  <r>
    <x v="74"/>
    <x v="132"/>
    <n v="25.806451612903224"/>
    <x v="15"/>
    <x v="2"/>
  </r>
  <r>
    <x v="74"/>
    <x v="135"/>
    <n v="6.4516129032258061"/>
    <x v="15"/>
    <x v="2"/>
  </r>
  <r>
    <x v="74"/>
    <x v="133"/>
    <n v="2.150537634408602"/>
    <x v="15"/>
    <x v="2"/>
  </r>
  <r>
    <x v="74"/>
    <x v="136"/>
    <n v="1.075268817204301"/>
    <x v="15"/>
    <x v="2"/>
  </r>
  <r>
    <x v="74"/>
    <x v="137"/>
    <n v="3.225806451612903"/>
    <x v="15"/>
    <x v="2"/>
  </r>
  <r>
    <x v="74"/>
    <x v="138"/>
    <n v="0"/>
    <x v="15"/>
    <x v="2"/>
  </r>
  <r>
    <x v="75"/>
    <x v="131"/>
    <n v="12.903225806451612"/>
    <x v="15"/>
    <x v="2"/>
  </r>
  <r>
    <x v="75"/>
    <x v="139"/>
    <n v="45.161290322580648"/>
    <x v="15"/>
    <x v="2"/>
  </r>
  <r>
    <x v="75"/>
    <x v="128"/>
    <n v="35.483870967741936"/>
    <x v="15"/>
    <x v="2"/>
  </r>
  <r>
    <x v="75"/>
    <x v="129"/>
    <n v="6.4516129032258061"/>
    <x v="15"/>
    <x v="2"/>
  </r>
  <r>
    <x v="75"/>
    <x v="4"/>
    <n v="10.75268817204301"/>
    <x v="15"/>
    <x v="2"/>
  </r>
  <r>
    <x v="73"/>
    <x v="127"/>
    <n v="52.272727272727273"/>
    <x v="16"/>
    <x v="2"/>
  </r>
  <r>
    <x v="73"/>
    <x v="132"/>
    <n v="25.568181818181817"/>
    <x v="16"/>
    <x v="2"/>
  </r>
  <r>
    <x v="73"/>
    <x v="133"/>
    <n v="12.5"/>
    <x v="16"/>
    <x v="2"/>
  </r>
  <r>
    <x v="108"/>
    <x v="332"/>
    <n v="78.977272727272734"/>
    <x v="16"/>
    <x v="2"/>
  </r>
  <r>
    <x v="108"/>
    <x v="333"/>
    <n v="15.909090909090908"/>
    <x v="16"/>
    <x v="2"/>
  </r>
  <r>
    <x v="108"/>
    <x v="4"/>
    <n v="5.1136363636363633"/>
    <x v="16"/>
    <x v="2"/>
  </r>
  <r>
    <x v="74"/>
    <x v="134"/>
    <n v="21.022727272727273"/>
    <x v="16"/>
    <x v="2"/>
  </r>
  <r>
    <x v="74"/>
    <x v="127"/>
    <n v="46.590909090909093"/>
    <x v="16"/>
    <x v="2"/>
  </r>
  <r>
    <x v="74"/>
    <x v="132"/>
    <n v="17.045454545454547"/>
    <x v="16"/>
    <x v="2"/>
  </r>
  <r>
    <x v="74"/>
    <x v="135"/>
    <n v="2.8409090909090908"/>
    <x v="16"/>
    <x v="2"/>
  </r>
  <r>
    <x v="74"/>
    <x v="133"/>
    <n v="5.1136363636363633"/>
    <x v="16"/>
    <x v="2"/>
  </r>
  <r>
    <x v="74"/>
    <x v="136"/>
    <n v="1.7045454545454546"/>
    <x v="16"/>
    <x v="2"/>
  </r>
  <r>
    <x v="74"/>
    <x v="137"/>
    <n v="4.5454545454545459"/>
    <x v="16"/>
    <x v="2"/>
  </r>
  <r>
    <x v="74"/>
    <x v="138"/>
    <n v="1.1363636363636365"/>
    <x v="16"/>
    <x v="2"/>
  </r>
  <r>
    <x v="75"/>
    <x v="131"/>
    <n v="15.909090909090908"/>
    <x v="16"/>
    <x v="2"/>
  </r>
  <r>
    <x v="75"/>
    <x v="139"/>
    <n v="52.272727272727273"/>
    <x v="16"/>
    <x v="2"/>
  </r>
  <r>
    <x v="75"/>
    <x v="128"/>
    <n v="25.568181818181817"/>
    <x v="16"/>
    <x v="2"/>
  </r>
  <r>
    <x v="75"/>
    <x v="129"/>
    <n v="12.5"/>
    <x v="16"/>
    <x v="2"/>
  </r>
  <r>
    <x v="75"/>
    <x v="4"/>
    <n v="5.1136363636363633"/>
    <x v="16"/>
    <x v="2"/>
  </r>
  <r>
    <x v="73"/>
    <x v="127"/>
    <n v="32.78995690462807"/>
    <x v="0"/>
    <x v="3"/>
  </r>
  <r>
    <x v="73"/>
    <x v="132"/>
    <n v="20.067453625632378"/>
    <x v="0"/>
    <x v="3"/>
  </r>
  <r>
    <x v="73"/>
    <x v="133"/>
    <n v="10.436574854787334"/>
    <x v="0"/>
    <x v="3"/>
  </r>
  <r>
    <x v="108"/>
    <x v="332"/>
    <n v="55.742926737867712"/>
    <x v="0"/>
    <x v="3"/>
  </r>
  <r>
    <x v="108"/>
    <x v="333"/>
    <n v="28.94884766722878"/>
    <x v="0"/>
    <x v="3"/>
  </r>
  <r>
    <x v="108"/>
    <x v="4"/>
    <n v="15.308225594903504"/>
    <x v="0"/>
    <x v="3"/>
  </r>
  <r>
    <x v="74"/>
    <x v="134"/>
    <n v="44.257073262132288"/>
    <x v="0"/>
    <x v="3"/>
  </r>
  <r>
    <x v="74"/>
    <x v="127"/>
    <n v="27.67472362750609"/>
    <x v="0"/>
    <x v="3"/>
  </r>
  <r>
    <x v="74"/>
    <x v="132"/>
    <n v="14.371369683342701"/>
    <x v="0"/>
    <x v="3"/>
  </r>
  <r>
    <x v="74"/>
    <x v="135"/>
    <n v="3.2602585722315909"/>
    <x v="0"/>
    <x v="3"/>
  </r>
  <r>
    <x v="74"/>
    <x v="133"/>
    <n v="6.5017800262319652"/>
    <x v="0"/>
    <x v="3"/>
  </r>
  <r>
    <x v="74"/>
    <x v="136"/>
    <n v="1.498969458497283"/>
    <x v="0"/>
    <x v="3"/>
  </r>
  <r>
    <x v="74"/>
    <x v="137"/>
    <n v="2.0798201236649803"/>
    <x v="0"/>
    <x v="3"/>
  </r>
  <r>
    <x v="74"/>
    <x v="138"/>
    <n v="0.35600524639310471"/>
    <x v="0"/>
    <x v="3"/>
  </r>
  <r>
    <x v="75"/>
    <x v="131"/>
    <n v="28.94884766722878"/>
    <x v="0"/>
    <x v="3"/>
  </r>
  <r>
    <x v="75"/>
    <x v="139"/>
    <n v="32.78995690462807"/>
    <x v="0"/>
    <x v="3"/>
  </r>
  <r>
    <x v="75"/>
    <x v="128"/>
    <n v="20.067453625632378"/>
    <x v="0"/>
    <x v="3"/>
  </r>
  <r>
    <x v="75"/>
    <x v="129"/>
    <n v="10.436574854787334"/>
    <x v="0"/>
    <x v="3"/>
  </r>
  <r>
    <x v="75"/>
    <x v="4"/>
    <n v="15.308225594903504"/>
    <x v="0"/>
    <x v="3"/>
  </r>
  <r>
    <x v="73"/>
    <x v="127"/>
    <n v="57.8207381370826"/>
    <x v="1"/>
    <x v="3"/>
  </r>
  <r>
    <x v="73"/>
    <x v="132"/>
    <n v="23.550087873462214"/>
    <x v="1"/>
    <x v="3"/>
  </r>
  <r>
    <x v="73"/>
    <x v="133"/>
    <n v="13.093145869947277"/>
    <x v="1"/>
    <x v="3"/>
  </r>
  <r>
    <x v="108"/>
    <x v="332"/>
    <n v="79.876977152899826"/>
    <x v="1"/>
    <x v="3"/>
  </r>
  <r>
    <x v="108"/>
    <x v="333"/>
    <n v="14.938488576449911"/>
    <x v="1"/>
    <x v="3"/>
  </r>
  <r>
    <x v="108"/>
    <x v="4"/>
    <n v="5.1845342706502633"/>
    <x v="1"/>
    <x v="3"/>
  </r>
  <r>
    <x v="74"/>
    <x v="134"/>
    <n v="20.123022847100177"/>
    <x v="1"/>
    <x v="3"/>
  </r>
  <r>
    <x v="74"/>
    <x v="127"/>
    <n v="47.451669595782072"/>
    <x v="1"/>
    <x v="3"/>
  </r>
  <r>
    <x v="74"/>
    <x v="132"/>
    <n v="12.741652021089632"/>
    <x v="1"/>
    <x v="3"/>
  </r>
  <r>
    <x v="74"/>
    <x v="135"/>
    <n v="6.5905096660808438"/>
    <x v="1"/>
    <x v="3"/>
  </r>
  <r>
    <x v="74"/>
    <x v="133"/>
    <n v="5.7996485061511427"/>
    <x v="1"/>
    <x v="3"/>
  </r>
  <r>
    <x v="74"/>
    <x v="136"/>
    <n v="3.0755711775043935"/>
    <x v="1"/>
    <x v="3"/>
  </r>
  <r>
    <x v="74"/>
    <x v="137"/>
    <n v="3.5149384885764499"/>
    <x v="1"/>
    <x v="3"/>
  </r>
  <r>
    <x v="74"/>
    <x v="138"/>
    <n v="0.70298769771529002"/>
    <x v="1"/>
    <x v="3"/>
  </r>
  <r>
    <x v="75"/>
    <x v="131"/>
    <n v="14.938488576449911"/>
    <x v="1"/>
    <x v="3"/>
  </r>
  <r>
    <x v="75"/>
    <x v="139"/>
    <n v="57.8207381370826"/>
    <x v="1"/>
    <x v="3"/>
  </r>
  <r>
    <x v="75"/>
    <x v="128"/>
    <n v="23.550087873462214"/>
    <x v="1"/>
    <x v="3"/>
  </r>
  <r>
    <x v="75"/>
    <x v="129"/>
    <n v="13.093145869947277"/>
    <x v="1"/>
    <x v="3"/>
  </r>
  <r>
    <x v="75"/>
    <x v="4"/>
    <n v="5.1845342706502633"/>
    <x v="1"/>
    <x v="3"/>
  </r>
  <r>
    <x v="73"/>
    <x v="127"/>
    <n v="12.735849056603774"/>
    <x v="2"/>
    <x v="3"/>
  </r>
  <r>
    <x v="73"/>
    <x v="132"/>
    <n v="11.373165618448636"/>
    <x v="2"/>
    <x v="3"/>
  </r>
  <r>
    <x v="73"/>
    <x v="133"/>
    <n v="7.3375262054507342"/>
    <x v="2"/>
    <x v="3"/>
  </r>
  <r>
    <x v="108"/>
    <x v="332"/>
    <n v="29.559748427672957"/>
    <x v="2"/>
    <x v="3"/>
  </r>
  <r>
    <x v="108"/>
    <x v="333"/>
    <n v="45.335429769392036"/>
    <x v="2"/>
    <x v="3"/>
  </r>
  <r>
    <x v="108"/>
    <x v="4"/>
    <n v="25.10482180293501"/>
    <x v="2"/>
    <x v="3"/>
  </r>
  <r>
    <x v="74"/>
    <x v="134"/>
    <n v="70.440251572327043"/>
    <x v="2"/>
    <x v="3"/>
  </r>
  <r>
    <x v="74"/>
    <x v="127"/>
    <n v="12.054507337526205"/>
    <x v="2"/>
    <x v="3"/>
  </r>
  <r>
    <x v="74"/>
    <x v="132"/>
    <n v="9.7484276729559749"/>
    <x v="2"/>
    <x v="3"/>
  </r>
  <r>
    <x v="74"/>
    <x v="135"/>
    <n v="0.41928721174004191"/>
    <x v="2"/>
    <x v="3"/>
  </r>
  <r>
    <x v="74"/>
    <x v="133"/>
    <n v="5.8700209643605872"/>
    <x v="2"/>
    <x v="3"/>
  </r>
  <r>
    <x v="74"/>
    <x v="136"/>
    <n v="0.26205450733752622"/>
    <x v="2"/>
    <x v="3"/>
  </r>
  <r>
    <x v="74"/>
    <x v="137"/>
    <n v="1.2054507337526206"/>
    <x v="2"/>
    <x v="3"/>
  </r>
  <r>
    <x v="74"/>
    <x v="138"/>
    <n v="0"/>
    <x v="2"/>
    <x v="3"/>
  </r>
  <r>
    <x v="75"/>
    <x v="131"/>
    <n v="45.335429769392036"/>
    <x v="2"/>
    <x v="3"/>
  </r>
  <r>
    <x v="75"/>
    <x v="139"/>
    <n v="12.735849056603774"/>
    <x v="2"/>
    <x v="3"/>
  </r>
  <r>
    <x v="75"/>
    <x v="128"/>
    <n v="11.373165618448636"/>
    <x v="2"/>
    <x v="3"/>
  </r>
  <r>
    <x v="75"/>
    <x v="129"/>
    <n v="7.3375262054507342"/>
    <x v="2"/>
    <x v="3"/>
  </r>
  <r>
    <x v="75"/>
    <x v="4"/>
    <n v="25.10482180293501"/>
    <x v="2"/>
    <x v="3"/>
  </r>
  <r>
    <x v="73"/>
    <x v="127"/>
    <n v="47.466666666666669"/>
    <x v="3"/>
    <x v="3"/>
  </r>
  <r>
    <x v="73"/>
    <x v="132"/>
    <n v="30.266666666666666"/>
    <x v="3"/>
    <x v="3"/>
  </r>
  <r>
    <x v="73"/>
    <x v="133"/>
    <n v="12.933333333333334"/>
    <x v="3"/>
    <x v="3"/>
  </r>
  <r>
    <x v="108"/>
    <x v="332"/>
    <n v="78.13333333333334"/>
    <x v="3"/>
    <x v="3"/>
  </r>
  <r>
    <x v="108"/>
    <x v="333"/>
    <n v="14.266666666666667"/>
    <x v="3"/>
    <x v="3"/>
  </r>
  <r>
    <x v="108"/>
    <x v="4"/>
    <n v="7.6"/>
    <x v="3"/>
    <x v="3"/>
  </r>
  <r>
    <x v="74"/>
    <x v="134"/>
    <n v="21.866666666666667"/>
    <x v="3"/>
    <x v="3"/>
  </r>
  <r>
    <x v="74"/>
    <x v="127"/>
    <n v="38.799999999999997"/>
    <x v="3"/>
    <x v="3"/>
  </r>
  <r>
    <x v="74"/>
    <x v="132"/>
    <n v="21.466666666666665"/>
    <x v="3"/>
    <x v="3"/>
  </r>
  <r>
    <x v="74"/>
    <x v="135"/>
    <n v="4.9333333333333336"/>
    <x v="3"/>
    <x v="3"/>
  </r>
  <r>
    <x v="74"/>
    <x v="133"/>
    <n v="6.1333333333333337"/>
    <x v="3"/>
    <x v="3"/>
  </r>
  <r>
    <x v="74"/>
    <x v="136"/>
    <n v="2.9333333333333331"/>
    <x v="3"/>
    <x v="3"/>
  </r>
  <r>
    <x v="74"/>
    <x v="137"/>
    <n v="3.0666666666666669"/>
    <x v="3"/>
    <x v="3"/>
  </r>
  <r>
    <x v="74"/>
    <x v="138"/>
    <n v="0.8"/>
    <x v="3"/>
    <x v="3"/>
  </r>
  <r>
    <x v="75"/>
    <x v="131"/>
    <n v="14.266666666666667"/>
    <x v="3"/>
    <x v="3"/>
  </r>
  <r>
    <x v="75"/>
    <x v="139"/>
    <n v="47.466666666666669"/>
    <x v="3"/>
    <x v="3"/>
  </r>
  <r>
    <x v="75"/>
    <x v="128"/>
    <n v="30.266666666666666"/>
    <x v="3"/>
    <x v="3"/>
  </r>
  <r>
    <x v="75"/>
    <x v="129"/>
    <n v="12.933333333333334"/>
    <x v="3"/>
    <x v="3"/>
  </r>
  <r>
    <x v="75"/>
    <x v="4"/>
    <n v="7.6"/>
    <x v="3"/>
    <x v="3"/>
  </r>
  <r>
    <x v="73"/>
    <x v="127"/>
    <n v="23.817567567567568"/>
    <x v="4"/>
    <x v="3"/>
  </r>
  <r>
    <x v="73"/>
    <x v="132"/>
    <n v="18.412162162162161"/>
    <x v="4"/>
    <x v="3"/>
  </r>
  <r>
    <x v="73"/>
    <x v="133"/>
    <n v="10.97972972972973"/>
    <x v="4"/>
    <x v="3"/>
  </r>
  <r>
    <x v="108"/>
    <x v="332"/>
    <n v="49.493243243243242"/>
    <x v="4"/>
    <x v="3"/>
  </r>
  <r>
    <x v="108"/>
    <x v="333"/>
    <n v="31.25"/>
    <x v="4"/>
    <x v="3"/>
  </r>
  <r>
    <x v="108"/>
    <x v="4"/>
    <n v="19.256756756756758"/>
    <x v="4"/>
    <x v="3"/>
  </r>
  <r>
    <x v="74"/>
    <x v="134"/>
    <n v="50.506756756756758"/>
    <x v="4"/>
    <x v="3"/>
  </r>
  <r>
    <x v="74"/>
    <x v="127"/>
    <n v="21.95945945945946"/>
    <x v="4"/>
    <x v="3"/>
  </r>
  <r>
    <x v="74"/>
    <x v="132"/>
    <n v="15.70945945945946"/>
    <x v="4"/>
    <x v="3"/>
  </r>
  <r>
    <x v="74"/>
    <x v="135"/>
    <n v="0.84459459459459463"/>
    <x v="4"/>
    <x v="3"/>
  </r>
  <r>
    <x v="74"/>
    <x v="133"/>
    <n v="8.2770270270270263"/>
    <x v="4"/>
    <x v="3"/>
  </r>
  <r>
    <x v="74"/>
    <x v="136"/>
    <n v="0.84459459459459463"/>
    <x v="4"/>
    <x v="3"/>
  </r>
  <r>
    <x v="74"/>
    <x v="137"/>
    <n v="1.6891891891891893"/>
    <x v="4"/>
    <x v="3"/>
  </r>
  <r>
    <x v="74"/>
    <x v="138"/>
    <n v="0.16891891891891891"/>
    <x v="4"/>
    <x v="3"/>
  </r>
  <r>
    <x v="75"/>
    <x v="131"/>
    <n v="31.25"/>
    <x v="4"/>
    <x v="3"/>
  </r>
  <r>
    <x v="75"/>
    <x v="139"/>
    <n v="23.817567567567568"/>
    <x v="4"/>
    <x v="3"/>
  </r>
  <r>
    <x v="75"/>
    <x v="128"/>
    <n v="18.412162162162161"/>
    <x v="4"/>
    <x v="3"/>
  </r>
  <r>
    <x v="75"/>
    <x v="129"/>
    <n v="10.97972972972973"/>
    <x v="4"/>
    <x v="3"/>
  </r>
  <r>
    <x v="75"/>
    <x v="4"/>
    <n v="19.256756756756758"/>
    <x v="4"/>
    <x v="3"/>
  </r>
  <r>
    <x v="73"/>
    <x v="127"/>
    <n v="19.49685534591195"/>
    <x v="5"/>
    <x v="3"/>
  </r>
  <r>
    <x v="73"/>
    <x v="132"/>
    <n v="25.157232704402517"/>
    <x v="5"/>
    <x v="3"/>
  </r>
  <r>
    <x v="73"/>
    <x v="133"/>
    <n v="13.836477987421384"/>
    <x v="5"/>
    <x v="3"/>
  </r>
  <r>
    <x v="108"/>
    <x v="332"/>
    <n v="54.088050314465406"/>
    <x v="5"/>
    <x v="3"/>
  </r>
  <r>
    <x v="108"/>
    <x v="333"/>
    <n v="29.559748427672957"/>
    <x v="5"/>
    <x v="3"/>
  </r>
  <r>
    <x v="108"/>
    <x v="4"/>
    <n v="16.352201257861637"/>
    <x v="5"/>
    <x v="3"/>
  </r>
  <r>
    <x v="74"/>
    <x v="134"/>
    <n v="45.911949685534594"/>
    <x v="5"/>
    <x v="3"/>
  </r>
  <r>
    <x v="74"/>
    <x v="127"/>
    <n v="16.981132075471699"/>
    <x v="5"/>
    <x v="3"/>
  </r>
  <r>
    <x v="74"/>
    <x v="132"/>
    <n v="22.641509433962263"/>
    <x v="5"/>
    <x v="3"/>
  </r>
  <r>
    <x v="74"/>
    <x v="135"/>
    <n v="0.62893081761006286"/>
    <x v="5"/>
    <x v="3"/>
  </r>
  <r>
    <x v="74"/>
    <x v="133"/>
    <n v="10.691823899371069"/>
    <x v="5"/>
    <x v="3"/>
  </r>
  <r>
    <x v="74"/>
    <x v="136"/>
    <n v="1.2578616352201257"/>
    <x v="5"/>
    <x v="3"/>
  </r>
  <r>
    <x v="74"/>
    <x v="137"/>
    <n v="1.2578616352201257"/>
    <x v="5"/>
    <x v="3"/>
  </r>
  <r>
    <x v="74"/>
    <x v="138"/>
    <n v="0.62893081761006286"/>
    <x v="5"/>
    <x v="3"/>
  </r>
  <r>
    <x v="75"/>
    <x v="131"/>
    <n v="29.559748427672957"/>
    <x v="5"/>
    <x v="3"/>
  </r>
  <r>
    <x v="75"/>
    <x v="139"/>
    <n v="19.49685534591195"/>
    <x v="5"/>
    <x v="3"/>
  </r>
  <r>
    <x v="75"/>
    <x v="128"/>
    <n v="25.157232704402517"/>
    <x v="5"/>
    <x v="3"/>
  </r>
  <r>
    <x v="75"/>
    <x v="129"/>
    <n v="13.836477987421384"/>
    <x v="5"/>
    <x v="3"/>
  </r>
  <r>
    <x v="75"/>
    <x v="4"/>
    <n v="16.352201257861637"/>
    <x v="5"/>
    <x v="3"/>
  </r>
  <r>
    <x v="73"/>
    <x v="127"/>
    <n v="21.296296296296298"/>
    <x v="6"/>
    <x v="3"/>
  </r>
  <r>
    <x v="73"/>
    <x v="132"/>
    <n v="10.185185185185185"/>
    <x v="6"/>
    <x v="3"/>
  </r>
  <r>
    <x v="73"/>
    <x v="133"/>
    <n v="10.185185185185185"/>
    <x v="6"/>
    <x v="3"/>
  </r>
  <r>
    <x v="108"/>
    <x v="332"/>
    <n v="40.74074074074074"/>
    <x v="6"/>
    <x v="3"/>
  </r>
  <r>
    <x v="108"/>
    <x v="333"/>
    <n v="34.25925925925926"/>
    <x v="6"/>
    <x v="3"/>
  </r>
  <r>
    <x v="108"/>
    <x v="4"/>
    <n v="25"/>
    <x v="6"/>
    <x v="3"/>
  </r>
  <r>
    <x v="74"/>
    <x v="134"/>
    <n v="59.25925925925926"/>
    <x v="6"/>
    <x v="3"/>
  </r>
  <r>
    <x v="74"/>
    <x v="127"/>
    <n v="21.296296296296298"/>
    <x v="6"/>
    <x v="3"/>
  </r>
  <r>
    <x v="74"/>
    <x v="132"/>
    <n v="9.2592592592592595"/>
    <x v="6"/>
    <x v="3"/>
  </r>
  <r>
    <x v="74"/>
    <x v="135"/>
    <n v="0"/>
    <x v="6"/>
    <x v="3"/>
  </r>
  <r>
    <x v="74"/>
    <x v="133"/>
    <n v="9.2592592592592595"/>
    <x v="6"/>
    <x v="3"/>
  </r>
  <r>
    <x v="74"/>
    <x v="136"/>
    <n v="0"/>
    <x v="6"/>
    <x v="3"/>
  </r>
  <r>
    <x v="74"/>
    <x v="137"/>
    <n v="0.92592592592592593"/>
    <x v="6"/>
    <x v="3"/>
  </r>
  <r>
    <x v="74"/>
    <x v="138"/>
    <n v="0"/>
    <x v="6"/>
    <x v="3"/>
  </r>
  <r>
    <x v="75"/>
    <x v="131"/>
    <n v="34.25925925925926"/>
    <x v="6"/>
    <x v="3"/>
  </r>
  <r>
    <x v="75"/>
    <x v="139"/>
    <n v="21.296296296296298"/>
    <x v="6"/>
    <x v="3"/>
  </r>
  <r>
    <x v="75"/>
    <x v="128"/>
    <n v="10.185185185185185"/>
    <x v="6"/>
    <x v="3"/>
  </r>
  <r>
    <x v="75"/>
    <x v="129"/>
    <n v="10.185185185185185"/>
    <x v="6"/>
    <x v="3"/>
  </r>
  <r>
    <x v="75"/>
    <x v="4"/>
    <n v="25"/>
    <x v="6"/>
    <x v="3"/>
  </r>
  <r>
    <x v="73"/>
    <x v="127"/>
    <n v="23.163841807909606"/>
    <x v="7"/>
    <x v="3"/>
  </r>
  <r>
    <x v="73"/>
    <x v="132"/>
    <n v="12.994350282485875"/>
    <x v="7"/>
    <x v="3"/>
  </r>
  <r>
    <x v="73"/>
    <x v="133"/>
    <n v="7.3446327683615822"/>
    <x v="7"/>
    <x v="3"/>
  </r>
  <r>
    <x v="108"/>
    <x v="332"/>
    <n v="40.677966101694913"/>
    <x v="7"/>
    <x v="3"/>
  </r>
  <r>
    <x v="108"/>
    <x v="333"/>
    <n v="36.72316384180791"/>
    <x v="7"/>
    <x v="3"/>
  </r>
  <r>
    <x v="108"/>
    <x v="4"/>
    <n v="22.598870056497177"/>
    <x v="7"/>
    <x v="3"/>
  </r>
  <r>
    <x v="74"/>
    <x v="134"/>
    <n v="59.322033898305087"/>
    <x v="7"/>
    <x v="3"/>
  </r>
  <r>
    <x v="74"/>
    <x v="127"/>
    <n v="21.468926553672315"/>
    <x v="7"/>
    <x v="3"/>
  </r>
  <r>
    <x v="74"/>
    <x v="132"/>
    <n v="10.734463276836157"/>
    <x v="7"/>
    <x v="3"/>
  </r>
  <r>
    <x v="74"/>
    <x v="135"/>
    <n v="1.1299435028248588"/>
    <x v="7"/>
    <x v="3"/>
  </r>
  <r>
    <x v="74"/>
    <x v="133"/>
    <n v="5.6497175141242941"/>
    <x v="7"/>
    <x v="3"/>
  </r>
  <r>
    <x v="74"/>
    <x v="136"/>
    <n v="0.56497175141242939"/>
    <x v="7"/>
    <x v="3"/>
  </r>
  <r>
    <x v="74"/>
    <x v="137"/>
    <n v="1.1299435028248588"/>
    <x v="7"/>
    <x v="3"/>
  </r>
  <r>
    <x v="74"/>
    <x v="138"/>
    <n v="0"/>
    <x v="7"/>
    <x v="3"/>
  </r>
  <r>
    <x v="75"/>
    <x v="131"/>
    <n v="36.72316384180791"/>
    <x v="7"/>
    <x v="3"/>
  </r>
  <r>
    <x v="75"/>
    <x v="139"/>
    <n v="23.163841807909606"/>
    <x v="7"/>
    <x v="3"/>
  </r>
  <r>
    <x v="75"/>
    <x v="128"/>
    <n v="12.994350282485875"/>
    <x v="7"/>
    <x v="3"/>
  </r>
  <r>
    <x v="75"/>
    <x v="129"/>
    <n v="7.3446327683615822"/>
    <x v="7"/>
    <x v="3"/>
  </r>
  <r>
    <x v="75"/>
    <x v="4"/>
    <n v="22.598870056497177"/>
    <x v="7"/>
    <x v="3"/>
  </r>
  <r>
    <x v="73"/>
    <x v="127"/>
    <n v="31.081081081081081"/>
    <x v="8"/>
    <x v="3"/>
  </r>
  <r>
    <x v="73"/>
    <x v="132"/>
    <n v="23.648648648648649"/>
    <x v="8"/>
    <x v="3"/>
  </r>
  <r>
    <x v="73"/>
    <x v="133"/>
    <n v="12.837837837837839"/>
    <x v="8"/>
    <x v="3"/>
  </r>
  <r>
    <x v="108"/>
    <x v="332"/>
    <n v="61.486486486486484"/>
    <x v="8"/>
    <x v="3"/>
  </r>
  <r>
    <x v="108"/>
    <x v="333"/>
    <n v="24.324324324324323"/>
    <x v="8"/>
    <x v="3"/>
  </r>
  <r>
    <x v="108"/>
    <x v="4"/>
    <n v="14.189189189189189"/>
    <x v="8"/>
    <x v="3"/>
  </r>
  <r>
    <x v="74"/>
    <x v="134"/>
    <n v="38.513513513513516"/>
    <x v="8"/>
    <x v="3"/>
  </r>
  <r>
    <x v="74"/>
    <x v="127"/>
    <n v="28.378378378378379"/>
    <x v="8"/>
    <x v="3"/>
  </r>
  <r>
    <x v="74"/>
    <x v="132"/>
    <n v="18.918918918918919"/>
    <x v="8"/>
    <x v="3"/>
  </r>
  <r>
    <x v="74"/>
    <x v="135"/>
    <n v="1.3513513513513513"/>
    <x v="8"/>
    <x v="3"/>
  </r>
  <r>
    <x v="74"/>
    <x v="133"/>
    <n v="8.1081081081081088"/>
    <x v="8"/>
    <x v="3"/>
  </r>
  <r>
    <x v="74"/>
    <x v="136"/>
    <n v="1.3513513513513513"/>
    <x v="8"/>
    <x v="3"/>
  </r>
  <r>
    <x v="74"/>
    <x v="137"/>
    <n v="3.3783783783783785"/>
    <x v="8"/>
    <x v="3"/>
  </r>
  <r>
    <x v="74"/>
    <x v="138"/>
    <n v="0"/>
    <x v="8"/>
    <x v="3"/>
  </r>
  <r>
    <x v="75"/>
    <x v="131"/>
    <n v="24.324324324324323"/>
    <x v="8"/>
    <x v="3"/>
  </r>
  <r>
    <x v="75"/>
    <x v="139"/>
    <n v="31.081081081081081"/>
    <x v="8"/>
    <x v="3"/>
  </r>
  <r>
    <x v="75"/>
    <x v="128"/>
    <n v="23.648648648648649"/>
    <x v="8"/>
    <x v="3"/>
  </r>
  <r>
    <x v="75"/>
    <x v="129"/>
    <n v="12.837837837837839"/>
    <x v="8"/>
    <x v="3"/>
  </r>
  <r>
    <x v="75"/>
    <x v="4"/>
    <n v="14.189189189189189"/>
    <x v="8"/>
    <x v="3"/>
  </r>
  <r>
    <x v="73"/>
    <x v="127"/>
    <n v="33.136094674556212"/>
    <x v="9"/>
    <x v="3"/>
  </r>
  <r>
    <x v="73"/>
    <x v="132"/>
    <n v="24.260355029585799"/>
    <x v="9"/>
    <x v="3"/>
  </r>
  <r>
    <x v="73"/>
    <x v="133"/>
    <n v="7.1005917159763312"/>
    <x v="9"/>
    <x v="3"/>
  </r>
  <r>
    <x v="108"/>
    <x v="332"/>
    <n v="56.213017751479292"/>
    <x v="9"/>
    <x v="3"/>
  </r>
  <r>
    <x v="108"/>
    <x v="333"/>
    <n v="29.585798816568047"/>
    <x v="9"/>
    <x v="3"/>
  </r>
  <r>
    <x v="108"/>
    <x v="4"/>
    <n v="14.201183431952662"/>
    <x v="9"/>
    <x v="3"/>
  </r>
  <r>
    <x v="74"/>
    <x v="134"/>
    <n v="43.786982248520708"/>
    <x v="9"/>
    <x v="3"/>
  </r>
  <r>
    <x v="74"/>
    <x v="127"/>
    <n v="27.810650887573964"/>
    <x v="9"/>
    <x v="3"/>
  </r>
  <r>
    <x v="74"/>
    <x v="132"/>
    <n v="18.934911242603551"/>
    <x v="9"/>
    <x v="3"/>
  </r>
  <r>
    <x v="74"/>
    <x v="135"/>
    <n v="2.3668639053254439"/>
    <x v="9"/>
    <x v="3"/>
  </r>
  <r>
    <x v="74"/>
    <x v="133"/>
    <n v="2.9585798816568047"/>
    <x v="9"/>
    <x v="3"/>
  </r>
  <r>
    <x v="74"/>
    <x v="136"/>
    <n v="1.1834319526627219"/>
    <x v="9"/>
    <x v="3"/>
  </r>
  <r>
    <x v="74"/>
    <x v="137"/>
    <n v="1.1834319526627219"/>
    <x v="9"/>
    <x v="3"/>
  </r>
  <r>
    <x v="74"/>
    <x v="138"/>
    <n v="1.7751479289940828"/>
    <x v="9"/>
    <x v="3"/>
  </r>
  <r>
    <x v="75"/>
    <x v="131"/>
    <n v="29.585798816568047"/>
    <x v="9"/>
    <x v="3"/>
  </r>
  <r>
    <x v="75"/>
    <x v="139"/>
    <n v="33.136094674556212"/>
    <x v="9"/>
    <x v="3"/>
  </r>
  <r>
    <x v="75"/>
    <x v="128"/>
    <n v="24.260355029585799"/>
    <x v="9"/>
    <x v="3"/>
  </r>
  <r>
    <x v="75"/>
    <x v="129"/>
    <n v="7.1005917159763312"/>
    <x v="9"/>
    <x v="3"/>
  </r>
  <r>
    <x v="75"/>
    <x v="4"/>
    <n v="14.201183431952662"/>
    <x v="9"/>
    <x v="3"/>
  </r>
  <r>
    <x v="73"/>
    <x v="127"/>
    <n v="56.488549618320612"/>
    <x v="10"/>
    <x v="3"/>
  </r>
  <r>
    <x v="73"/>
    <x v="132"/>
    <n v="22.900763358778626"/>
    <x v="10"/>
    <x v="3"/>
  </r>
  <r>
    <x v="73"/>
    <x v="133"/>
    <n v="6.8702290076335881"/>
    <x v="10"/>
    <x v="3"/>
  </r>
  <r>
    <x v="108"/>
    <x v="332"/>
    <n v="78.625954198473281"/>
    <x v="10"/>
    <x v="3"/>
  </r>
  <r>
    <x v="108"/>
    <x v="333"/>
    <n v="16.03053435114504"/>
    <x v="10"/>
    <x v="3"/>
  </r>
  <r>
    <x v="108"/>
    <x v="4"/>
    <n v="5.343511450381679"/>
    <x v="10"/>
    <x v="3"/>
  </r>
  <r>
    <x v="74"/>
    <x v="134"/>
    <n v="21.374045801526716"/>
    <x v="10"/>
    <x v="3"/>
  </r>
  <r>
    <x v="74"/>
    <x v="127"/>
    <n v="49.618320610687022"/>
    <x v="10"/>
    <x v="3"/>
  </r>
  <r>
    <x v="74"/>
    <x v="132"/>
    <n v="16.793893129770993"/>
    <x v="10"/>
    <x v="3"/>
  </r>
  <r>
    <x v="74"/>
    <x v="135"/>
    <n v="5.343511450381679"/>
    <x v="10"/>
    <x v="3"/>
  </r>
  <r>
    <x v="74"/>
    <x v="133"/>
    <n v="5.343511450381679"/>
    <x v="10"/>
    <x v="3"/>
  </r>
  <r>
    <x v="74"/>
    <x v="136"/>
    <n v="0.76335877862595425"/>
    <x v="10"/>
    <x v="3"/>
  </r>
  <r>
    <x v="74"/>
    <x v="137"/>
    <n v="0"/>
    <x v="10"/>
    <x v="3"/>
  </r>
  <r>
    <x v="74"/>
    <x v="138"/>
    <n v="0.76335877862595425"/>
    <x v="10"/>
    <x v="3"/>
  </r>
  <r>
    <x v="75"/>
    <x v="131"/>
    <n v="16.03053435114504"/>
    <x v="10"/>
    <x v="3"/>
  </r>
  <r>
    <x v="75"/>
    <x v="139"/>
    <n v="56.488549618320612"/>
    <x v="10"/>
    <x v="3"/>
  </r>
  <r>
    <x v="75"/>
    <x v="128"/>
    <n v="22.900763358778626"/>
    <x v="10"/>
    <x v="3"/>
  </r>
  <r>
    <x v="75"/>
    <x v="129"/>
    <n v="6.8702290076335881"/>
    <x v="10"/>
    <x v="3"/>
  </r>
  <r>
    <x v="75"/>
    <x v="4"/>
    <n v="5.343511450381679"/>
    <x v="10"/>
    <x v="3"/>
  </r>
  <r>
    <x v="73"/>
    <x v="127"/>
    <n v="21.008403361344538"/>
    <x v="11"/>
    <x v="3"/>
  </r>
  <r>
    <x v="73"/>
    <x v="132"/>
    <n v="21.008403361344538"/>
    <x v="11"/>
    <x v="3"/>
  </r>
  <r>
    <x v="73"/>
    <x v="133"/>
    <n v="15.126050420168067"/>
    <x v="11"/>
    <x v="3"/>
  </r>
  <r>
    <x v="108"/>
    <x v="332"/>
    <n v="53.781512605042018"/>
    <x v="11"/>
    <x v="3"/>
  </r>
  <r>
    <x v="108"/>
    <x v="333"/>
    <n v="36.134453781512605"/>
    <x v="11"/>
    <x v="3"/>
  </r>
  <r>
    <x v="108"/>
    <x v="4"/>
    <n v="10.084033613445378"/>
    <x v="11"/>
    <x v="3"/>
  </r>
  <r>
    <x v="74"/>
    <x v="134"/>
    <n v="46.218487394957982"/>
    <x v="11"/>
    <x v="3"/>
  </r>
  <r>
    <x v="74"/>
    <x v="127"/>
    <n v="19.327731092436974"/>
    <x v="11"/>
    <x v="3"/>
  </r>
  <r>
    <x v="74"/>
    <x v="132"/>
    <n v="17.647058823529413"/>
    <x v="11"/>
    <x v="3"/>
  </r>
  <r>
    <x v="74"/>
    <x v="135"/>
    <n v="1.680672268907563"/>
    <x v="11"/>
    <x v="3"/>
  </r>
  <r>
    <x v="74"/>
    <x v="133"/>
    <n v="13.445378151260504"/>
    <x v="11"/>
    <x v="3"/>
  </r>
  <r>
    <x v="74"/>
    <x v="136"/>
    <n v="0"/>
    <x v="11"/>
    <x v="3"/>
  </r>
  <r>
    <x v="74"/>
    <x v="137"/>
    <n v="1.680672268907563"/>
    <x v="11"/>
    <x v="3"/>
  </r>
  <r>
    <x v="74"/>
    <x v="138"/>
    <n v="0"/>
    <x v="11"/>
    <x v="3"/>
  </r>
  <r>
    <x v="75"/>
    <x v="131"/>
    <n v="36.134453781512605"/>
    <x v="11"/>
    <x v="3"/>
  </r>
  <r>
    <x v="75"/>
    <x v="139"/>
    <n v="21.008403361344538"/>
    <x v="11"/>
    <x v="3"/>
  </r>
  <r>
    <x v="75"/>
    <x v="128"/>
    <n v="21.008403361344538"/>
    <x v="11"/>
    <x v="3"/>
  </r>
  <r>
    <x v="75"/>
    <x v="129"/>
    <n v="15.126050420168067"/>
    <x v="11"/>
    <x v="3"/>
  </r>
  <r>
    <x v="75"/>
    <x v="4"/>
    <n v="10.084033613445378"/>
    <x v="11"/>
    <x v="3"/>
  </r>
  <r>
    <x v="73"/>
    <x v="127"/>
    <n v="36.363636363636367"/>
    <x v="12"/>
    <x v="3"/>
  </r>
  <r>
    <x v="73"/>
    <x v="132"/>
    <n v="20.202020202020201"/>
    <x v="12"/>
    <x v="3"/>
  </r>
  <r>
    <x v="73"/>
    <x v="133"/>
    <n v="11.111111111111111"/>
    <x v="12"/>
    <x v="3"/>
  </r>
  <r>
    <x v="108"/>
    <x v="332"/>
    <n v="58.585858585858588"/>
    <x v="12"/>
    <x v="3"/>
  </r>
  <r>
    <x v="108"/>
    <x v="333"/>
    <n v="26.262626262626263"/>
    <x v="12"/>
    <x v="3"/>
  </r>
  <r>
    <x v="108"/>
    <x v="4"/>
    <n v="15.151515151515152"/>
    <x v="12"/>
    <x v="3"/>
  </r>
  <r>
    <x v="74"/>
    <x v="134"/>
    <n v="41.414141414141412"/>
    <x v="12"/>
    <x v="3"/>
  </r>
  <r>
    <x v="74"/>
    <x v="127"/>
    <n v="29.292929292929294"/>
    <x v="12"/>
    <x v="3"/>
  </r>
  <r>
    <x v="74"/>
    <x v="132"/>
    <n v="15.151515151515152"/>
    <x v="12"/>
    <x v="3"/>
  </r>
  <r>
    <x v="74"/>
    <x v="135"/>
    <n v="3.0303030303030303"/>
    <x v="12"/>
    <x v="3"/>
  </r>
  <r>
    <x v="74"/>
    <x v="133"/>
    <n v="5.0505050505050502"/>
    <x v="12"/>
    <x v="3"/>
  </r>
  <r>
    <x v="74"/>
    <x v="136"/>
    <n v="4.0404040404040407"/>
    <x v="12"/>
    <x v="3"/>
  </r>
  <r>
    <x v="74"/>
    <x v="137"/>
    <n v="2.0202020202020203"/>
    <x v="12"/>
    <x v="3"/>
  </r>
  <r>
    <x v="74"/>
    <x v="138"/>
    <n v="0"/>
    <x v="12"/>
    <x v="3"/>
  </r>
  <r>
    <x v="75"/>
    <x v="131"/>
    <n v="26.262626262626263"/>
    <x v="12"/>
    <x v="3"/>
  </r>
  <r>
    <x v="75"/>
    <x v="139"/>
    <n v="36.363636363636367"/>
    <x v="12"/>
    <x v="3"/>
  </r>
  <r>
    <x v="75"/>
    <x v="128"/>
    <n v="20.202020202020201"/>
    <x v="12"/>
    <x v="3"/>
  </r>
  <r>
    <x v="75"/>
    <x v="129"/>
    <n v="11.111111111111111"/>
    <x v="12"/>
    <x v="3"/>
  </r>
  <r>
    <x v="75"/>
    <x v="4"/>
    <n v="15.151515151515152"/>
    <x v="12"/>
    <x v="3"/>
  </r>
  <r>
    <x v="73"/>
    <x v="127"/>
    <n v="40.579710144927539"/>
    <x v="13"/>
    <x v="3"/>
  </r>
  <r>
    <x v="73"/>
    <x v="132"/>
    <n v="36.231884057971016"/>
    <x v="13"/>
    <x v="3"/>
  </r>
  <r>
    <x v="73"/>
    <x v="133"/>
    <n v="15.942028985507246"/>
    <x v="13"/>
    <x v="3"/>
  </r>
  <r>
    <x v="108"/>
    <x v="332"/>
    <n v="78.260869565217391"/>
    <x v="13"/>
    <x v="3"/>
  </r>
  <r>
    <x v="108"/>
    <x v="333"/>
    <n v="13.043478260869565"/>
    <x v="13"/>
    <x v="3"/>
  </r>
  <r>
    <x v="108"/>
    <x v="4"/>
    <n v="8.695652173913043"/>
    <x v="13"/>
    <x v="3"/>
  </r>
  <r>
    <x v="74"/>
    <x v="134"/>
    <n v="21.739130434782609"/>
    <x v="13"/>
    <x v="3"/>
  </r>
  <r>
    <x v="74"/>
    <x v="127"/>
    <n v="31.884057971014492"/>
    <x v="13"/>
    <x v="3"/>
  </r>
  <r>
    <x v="74"/>
    <x v="132"/>
    <n v="24.637681159420289"/>
    <x v="13"/>
    <x v="3"/>
  </r>
  <r>
    <x v="74"/>
    <x v="135"/>
    <n v="5.7971014492753623"/>
    <x v="13"/>
    <x v="3"/>
  </r>
  <r>
    <x v="74"/>
    <x v="133"/>
    <n v="7.2463768115942031"/>
    <x v="13"/>
    <x v="3"/>
  </r>
  <r>
    <x v="74"/>
    <x v="136"/>
    <n v="2.8985507246376812"/>
    <x v="13"/>
    <x v="3"/>
  </r>
  <r>
    <x v="74"/>
    <x v="137"/>
    <n v="5.7971014492753623"/>
    <x v="13"/>
    <x v="3"/>
  </r>
  <r>
    <x v="74"/>
    <x v="138"/>
    <n v="0"/>
    <x v="13"/>
    <x v="3"/>
  </r>
  <r>
    <x v="75"/>
    <x v="131"/>
    <n v="13.043478260869565"/>
    <x v="13"/>
    <x v="3"/>
  </r>
  <r>
    <x v="75"/>
    <x v="139"/>
    <n v="40.579710144927539"/>
    <x v="13"/>
    <x v="3"/>
  </r>
  <r>
    <x v="75"/>
    <x v="128"/>
    <n v="36.231884057971016"/>
    <x v="13"/>
    <x v="3"/>
  </r>
  <r>
    <x v="75"/>
    <x v="129"/>
    <n v="15.942028985507246"/>
    <x v="13"/>
    <x v="3"/>
  </r>
  <r>
    <x v="75"/>
    <x v="4"/>
    <n v="8.695652173913043"/>
    <x v="13"/>
    <x v="3"/>
  </r>
  <r>
    <x v="73"/>
    <x v="127"/>
    <n v="17.241379310344829"/>
    <x v="14"/>
    <x v="3"/>
  </r>
  <r>
    <x v="73"/>
    <x v="132"/>
    <n v="8.0459770114942533"/>
    <x v="14"/>
    <x v="3"/>
  </r>
  <r>
    <x v="73"/>
    <x v="133"/>
    <n v="13.793103448275861"/>
    <x v="14"/>
    <x v="3"/>
  </r>
  <r>
    <x v="108"/>
    <x v="332"/>
    <n v="35.632183908045974"/>
    <x v="14"/>
    <x v="3"/>
  </r>
  <r>
    <x v="108"/>
    <x v="333"/>
    <n v="39.080459770114942"/>
    <x v="14"/>
    <x v="3"/>
  </r>
  <r>
    <x v="108"/>
    <x v="4"/>
    <n v="25.287356321839081"/>
    <x v="14"/>
    <x v="3"/>
  </r>
  <r>
    <x v="74"/>
    <x v="134"/>
    <n v="64.367816091954026"/>
    <x v="14"/>
    <x v="3"/>
  </r>
  <r>
    <x v="74"/>
    <x v="127"/>
    <n v="13.793103448275861"/>
    <x v="14"/>
    <x v="3"/>
  </r>
  <r>
    <x v="74"/>
    <x v="132"/>
    <n v="4.5977011494252871"/>
    <x v="14"/>
    <x v="3"/>
  </r>
  <r>
    <x v="74"/>
    <x v="135"/>
    <n v="3.4482758620689653"/>
    <x v="14"/>
    <x v="3"/>
  </r>
  <r>
    <x v="74"/>
    <x v="133"/>
    <n v="13.793103448275861"/>
    <x v="14"/>
    <x v="3"/>
  </r>
  <r>
    <x v="74"/>
    <x v="136"/>
    <n v="0"/>
    <x v="14"/>
    <x v="3"/>
  </r>
  <r>
    <x v="74"/>
    <x v="137"/>
    <n v="0"/>
    <x v="14"/>
    <x v="3"/>
  </r>
  <r>
    <x v="74"/>
    <x v="138"/>
    <n v="0"/>
    <x v="14"/>
    <x v="3"/>
  </r>
  <r>
    <x v="75"/>
    <x v="131"/>
    <n v="39.080459770114942"/>
    <x v="14"/>
    <x v="3"/>
  </r>
  <r>
    <x v="75"/>
    <x v="139"/>
    <n v="17.241379310344829"/>
    <x v="14"/>
    <x v="3"/>
  </r>
  <r>
    <x v="75"/>
    <x v="128"/>
    <n v="8.0459770114942533"/>
    <x v="14"/>
    <x v="3"/>
  </r>
  <r>
    <x v="75"/>
    <x v="129"/>
    <n v="13.793103448275861"/>
    <x v="14"/>
    <x v="3"/>
  </r>
  <r>
    <x v="75"/>
    <x v="4"/>
    <n v="25.287356321839081"/>
    <x v="14"/>
    <x v="3"/>
  </r>
  <r>
    <x v="73"/>
    <x v="127"/>
    <n v="37.362637362637365"/>
    <x v="15"/>
    <x v="3"/>
  </r>
  <r>
    <x v="73"/>
    <x v="132"/>
    <n v="47.252747252747255"/>
    <x v="15"/>
    <x v="3"/>
  </r>
  <r>
    <x v="73"/>
    <x v="133"/>
    <n v="8.791208791208792"/>
    <x v="15"/>
    <x v="3"/>
  </r>
  <r>
    <x v="108"/>
    <x v="332"/>
    <n v="81.318681318681314"/>
    <x v="15"/>
    <x v="3"/>
  </r>
  <r>
    <x v="108"/>
    <x v="333"/>
    <n v="10.989010989010989"/>
    <x v="15"/>
    <x v="3"/>
  </r>
  <r>
    <x v="108"/>
    <x v="4"/>
    <n v="7.6923076923076925"/>
    <x v="15"/>
    <x v="3"/>
  </r>
  <r>
    <x v="74"/>
    <x v="134"/>
    <n v="18.681318681318682"/>
    <x v="15"/>
    <x v="3"/>
  </r>
  <r>
    <x v="74"/>
    <x v="127"/>
    <n v="27.472527472527471"/>
    <x v="15"/>
    <x v="3"/>
  </r>
  <r>
    <x v="74"/>
    <x v="132"/>
    <n v="36.263736263736263"/>
    <x v="15"/>
    <x v="3"/>
  </r>
  <r>
    <x v="74"/>
    <x v="135"/>
    <n v="8.791208791208792"/>
    <x v="15"/>
    <x v="3"/>
  </r>
  <r>
    <x v="74"/>
    <x v="133"/>
    <n v="5.4945054945054945"/>
    <x v="15"/>
    <x v="3"/>
  </r>
  <r>
    <x v="74"/>
    <x v="136"/>
    <n v="1.098901098901099"/>
    <x v="15"/>
    <x v="3"/>
  </r>
  <r>
    <x v="74"/>
    <x v="137"/>
    <n v="2.197802197802198"/>
    <x v="15"/>
    <x v="3"/>
  </r>
  <r>
    <x v="74"/>
    <x v="138"/>
    <n v="0"/>
    <x v="15"/>
    <x v="3"/>
  </r>
  <r>
    <x v="75"/>
    <x v="131"/>
    <n v="10.989010989010989"/>
    <x v="15"/>
    <x v="3"/>
  </r>
  <r>
    <x v="75"/>
    <x v="139"/>
    <n v="37.362637362637365"/>
    <x v="15"/>
    <x v="3"/>
  </r>
  <r>
    <x v="75"/>
    <x v="128"/>
    <n v="47.252747252747255"/>
    <x v="15"/>
    <x v="3"/>
  </r>
  <r>
    <x v="75"/>
    <x v="129"/>
    <n v="8.791208791208792"/>
    <x v="15"/>
    <x v="3"/>
  </r>
  <r>
    <x v="75"/>
    <x v="4"/>
    <n v="7.6923076923076925"/>
    <x v="15"/>
    <x v="3"/>
  </r>
  <r>
    <x v="73"/>
    <x v="127"/>
    <n v="45.652173913043477"/>
    <x v="16"/>
    <x v="3"/>
  </r>
  <r>
    <x v="73"/>
    <x v="132"/>
    <n v="32.065217391304351"/>
    <x v="16"/>
    <x v="3"/>
  </r>
  <r>
    <x v="73"/>
    <x v="133"/>
    <n v="13.586956521739131"/>
    <x v="16"/>
    <x v="3"/>
  </r>
  <r>
    <x v="108"/>
    <x v="332"/>
    <n v="78.260869565217391"/>
    <x v="16"/>
    <x v="3"/>
  </r>
  <r>
    <x v="108"/>
    <x v="333"/>
    <n v="13.586956521739131"/>
    <x v="16"/>
    <x v="3"/>
  </r>
  <r>
    <x v="108"/>
    <x v="4"/>
    <n v="8.1521739130434785"/>
    <x v="16"/>
    <x v="3"/>
  </r>
  <r>
    <x v="74"/>
    <x v="134"/>
    <n v="21.739130434782609"/>
    <x v="16"/>
    <x v="3"/>
  </r>
  <r>
    <x v="74"/>
    <x v="127"/>
    <n v="34.239130434782609"/>
    <x v="16"/>
    <x v="3"/>
  </r>
  <r>
    <x v="74"/>
    <x v="132"/>
    <n v="20.652173913043477"/>
    <x v="16"/>
    <x v="3"/>
  </r>
  <r>
    <x v="74"/>
    <x v="135"/>
    <n v="9.7826086956521738"/>
    <x v="16"/>
    <x v="3"/>
  </r>
  <r>
    <x v="74"/>
    <x v="133"/>
    <n v="10.326086956521738"/>
    <x v="16"/>
    <x v="3"/>
  </r>
  <r>
    <x v="74"/>
    <x v="136"/>
    <n v="1.6304347826086956"/>
    <x v="16"/>
    <x v="3"/>
  </r>
  <r>
    <x v="74"/>
    <x v="137"/>
    <n v="1.6304347826086956"/>
    <x v="16"/>
    <x v="3"/>
  </r>
  <r>
    <x v="74"/>
    <x v="138"/>
    <n v="0"/>
    <x v="16"/>
    <x v="3"/>
  </r>
  <r>
    <x v="75"/>
    <x v="131"/>
    <n v="13.586956521739131"/>
    <x v="16"/>
    <x v="3"/>
  </r>
  <r>
    <x v="75"/>
    <x v="139"/>
    <n v="45.652173913043477"/>
    <x v="16"/>
    <x v="3"/>
  </r>
  <r>
    <x v="75"/>
    <x v="128"/>
    <n v="32.065217391304351"/>
    <x v="16"/>
    <x v="3"/>
  </r>
  <r>
    <x v="75"/>
    <x v="129"/>
    <n v="13.586956521739131"/>
    <x v="16"/>
    <x v="3"/>
  </r>
  <r>
    <x v="75"/>
    <x v="4"/>
    <n v="8.1521739130434785"/>
    <x v="16"/>
    <x v="3"/>
  </r>
  <r>
    <x v="76"/>
    <x v="140"/>
    <n v="6.6697674418604649"/>
    <x v="0"/>
    <x v="2"/>
  </r>
  <r>
    <x v="76"/>
    <x v="141"/>
    <n v="7.2277486910994773"/>
    <x v="0"/>
    <x v="2"/>
  </r>
  <r>
    <x v="76"/>
    <x v="142"/>
    <n v="7.2836538461538423"/>
    <x v="0"/>
    <x v="2"/>
  </r>
  <r>
    <x v="76"/>
    <x v="143"/>
    <n v="6.9233449477351963"/>
    <x v="0"/>
    <x v="2"/>
  </r>
  <r>
    <x v="76"/>
    <x v="144"/>
    <n v="8.0540540540540508"/>
    <x v="0"/>
    <x v="2"/>
  </r>
  <r>
    <x v="76"/>
    <x v="145"/>
    <n v="8.5132997843277955"/>
    <x v="0"/>
    <x v="2"/>
  </r>
  <r>
    <x v="76"/>
    <x v="146"/>
    <n v="7.5987158908507269"/>
    <x v="0"/>
    <x v="2"/>
  </r>
  <r>
    <x v="76"/>
    <x v="147"/>
    <n v="7.4145077720207233"/>
    <x v="0"/>
    <x v="2"/>
  </r>
  <r>
    <x v="76"/>
    <x v="148"/>
    <n v="7.6883780332056197"/>
    <x v="0"/>
    <x v="2"/>
  </r>
  <r>
    <x v="76"/>
    <x v="149"/>
    <n v="7.7160493827160499"/>
    <x v="0"/>
    <x v="2"/>
  </r>
  <r>
    <x v="76"/>
    <x v="150"/>
    <n v="8.4209621993127222"/>
    <x v="0"/>
    <x v="2"/>
  </r>
  <r>
    <x v="76"/>
    <x v="151"/>
    <n v="8.0291970802919739"/>
    <x v="0"/>
    <x v="2"/>
  </r>
  <r>
    <x v="76"/>
    <x v="140"/>
    <n v="6.7362110311750616"/>
    <x v="1"/>
    <x v="2"/>
  </r>
  <r>
    <x v="76"/>
    <x v="141"/>
    <n v="7.1288659793814446"/>
    <x v="1"/>
    <x v="2"/>
  </r>
  <r>
    <x v="76"/>
    <x v="142"/>
    <n v="7.2835051546391778"/>
    <x v="1"/>
    <x v="2"/>
  </r>
  <r>
    <x v="76"/>
    <x v="143"/>
    <n v="6.8967971530249121"/>
    <x v="1"/>
    <x v="2"/>
  </r>
  <r>
    <x v="76"/>
    <x v="144"/>
    <n v="8.1061946902654878"/>
    <x v="1"/>
    <x v="2"/>
  </r>
  <r>
    <x v="76"/>
    <x v="145"/>
    <n v="8.3672199170124522"/>
    <x v="1"/>
    <x v="2"/>
  </r>
  <r>
    <x v="76"/>
    <x v="146"/>
    <n v="7.5625"/>
    <x v="1"/>
    <x v="2"/>
  </r>
  <r>
    <x v="76"/>
    <x v="147"/>
    <n v="7.2274881516587666"/>
    <x v="1"/>
    <x v="2"/>
  </r>
  <r>
    <x v="76"/>
    <x v="148"/>
    <n v="7.801675977653634"/>
    <x v="1"/>
    <x v="2"/>
  </r>
  <r>
    <x v="76"/>
    <x v="149"/>
    <n v="7.8327974276527312"/>
    <x v="1"/>
    <x v="2"/>
  </r>
  <r>
    <x v="76"/>
    <x v="150"/>
    <n v="7.9248554913294811"/>
    <x v="1"/>
    <x v="2"/>
  </r>
  <r>
    <x v="76"/>
    <x v="151"/>
    <n v="7.7272727272727275"/>
    <x v="1"/>
    <x v="2"/>
  </r>
  <r>
    <x v="76"/>
    <x v="140"/>
    <n v="6.5213675213675186"/>
    <x v="2"/>
    <x v="2"/>
  </r>
  <r>
    <x v="76"/>
    <x v="141"/>
    <n v="7.1111111111111116"/>
    <x v="2"/>
    <x v="2"/>
  </r>
  <r>
    <x v="76"/>
    <x v="142"/>
    <n v="7.3636363636363642"/>
    <x v="2"/>
    <x v="2"/>
  </r>
  <r>
    <x v="76"/>
    <x v="143"/>
    <n v="6.6111111111111107"/>
    <x v="2"/>
    <x v="2"/>
  </r>
  <r>
    <x v="76"/>
    <x v="144"/>
    <n v="7.2777777777777786"/>
    <x v="2"/>
    <x v="2"/>
  </r>
  <r>
    <x v="76"/>
    <x v="145"/>
    <n v="8.3202247191011249"/>
    <x v="2"/>
    <x v="2"/>
  </r>
  <r>
    <x v="76"/>
    <x v="146"/>
    <n v="7.3658536585365848"/>
    <x v="2"/>
    <x v="2"/>
  </r>
  <r>
    <x v="76"/>
    <x v="147"/>
    <n v="7.3405797101449268"/>
    <x v="2"/>
    <x v="2"/>
  </r>
  <r>
    <x v="76"/>
    <x v="148"/>
    <n v="7.5571428571428578"/>
    <x v="2"/>
    <x v="2"/>
  </r>
  <r>
    <x v="76"/>
    <x v="149"/>
    <n v="7.1818181818181834"/>
    <x v="2"/>
    <x v="2"/>
  </r>
  <r>
    <x v="76"/>
    <x v="150"/>
    <n v="8.1632653061224545"/>
    <x v="2"/>
    <x v="2"/>
  </r>
  <r>
    <x v="76"/>
    <x v="151"/>
    <n v="8.7857142857142865"/>
    <x v="2"/>
    <x v="2"/>
  </r>
  <r>
    <x v="76"/>
    <x v="140"/>
    <n v="6.5567010309278357"/>
    <x v="3"/>
    <x v="2"/>
  </r>
  <r>
    <x v="76"/>
    <x v="141"/>
    <n v="7.0649350649350637"/>
    <x v="3"/>
    <x v="2"/>
  </r>
  <r>
    <x v="76"/>
    <x v="142"/>
    <n v="6.9848484848484844"/>
    <x v="3"/>
    <x v="2"/>
  </r>
  <r>
    <x v="76"/>
    <x v="143"/>
    <n v="7.2352941176470598"/>
    <x v="3"/>
    <x v="2"/>
  </r>
  <r>
    <x v="76"/>
    <x v="144"/>
    <n v="8.0481927710843379"/>
    <x v="3"/>
    <x v="2"/>
  </r>
  <r>
    <x v="76"/>
    <x v="145"/>
    <n v="8.7340823970037462"/>
    <x v="3"/>
    <x v="2"/>
  </r>
  <r>
    <x v="76"/>
    <x v="146"/>
    <n v="7.5391304347826091"/>
    <x v="3"/>
    <x v="2"/>
  </r>
  <r>
    <x v="76"/>
    <x v="147"/>
    <n v="7.3095238095238102"/>
    <x v="3"/>
    <x v="2"/>
  </r>
  <r>
    <x v="76"/>
    <x v="148"/>
    <n v="7.527777777777783"/>
    <x v="3"/>
    <x v="2"/>
  </r>
  <r>
    <x v="76"/>
    <x v="149"/>
    <n v="7.7658227848101253"/>
    <x v="3"/>
    <x v="2"/>
  </r>
  <r>
    <x v="76"/>
    <x v="150"/>
    <n v="8.6588235294117624"/>
    <x v="3"/>
    <x v="2"/>
  </r>
  <r>
    <x v="76"/>
    <x v="151"/>
    <n v="7.9428571428571422"/>
    <x v="3"/>
    <x v="2"/>
  </r>
  <r>
    <x v="76"/>
    <x v="140"/>
    <n v="6.9222222222222225"/>
    <x v="4"/>
    <x v="2"/>
  </r>
  <r>
    <x v="76"/>
    <x v="141"/>
    <n v="8.75"/>
    <x v="4"/>
    <x v="2"/>
  </r>
  <r>
    <x v="76"/>
    <x v="142"/>
    <n v="6.8235294117647047"/>
    <x v="4"/>
    <x v="2"/>
  </r>
  <r>
    <x v="76"/>
    <x v="143"/>
    <n v="6.5263157894736832"/>
    <x v="4"/>
    <x v="2"/>
  </r>
  <r>
    <x v="76"/>
    <x v="144"/>
    <n v="7.6428571428571432"/>
    <x v="4"/>
    <x v="2"/>
  </r>
  <r>
    <x v="76"/>
    <x v="145"/>
    <n v="8.2878787878787961"/>
    <x v="4"/>
    <x v="2"/>
  </r>
  <r>
    <x v="76"/>
    <x v="146"/>
    <n v="7.9210526315789487"/>
    <x v="4"/>
    <x v="2"/>
  </r>
  <r>
    <x v="76"/>
    <x v="147"/>
    <n v="7.4929577464788721"/>
    <x v="4"/>
    <x v="2"/>
  </r>
  <r>
    <x v="76"/>
    <x v="148"/>
    <n v="7.6666666666666679"/>
    <x v="4"/>
    <x v="2"/>
  </r>
  <r>
    <x v="76"/>
    <x v="149"/>
    <n v="6.5428571428571445"/>
    <x v="4"/>
    <x v="2"/>
  </r>
  <r>
    <x v="76"/>
    <x v="150"/>
    <n v="8.7727272727272751"/>
    <x v="4"/>
    <x v="2"/>
  </r>
  <r>
    <x v="76"/>
    <x v="151"/>
    <n v="8.625"/>
    <x v="4"/>
    <x v="2"/>
  </r>
  <r>
    <x v="76"/>
    <x v="140"/>
    <n v="7.9090909090909092"/>
    <x v="5"/>
    <x v="2"/>
  </r>
  <r>
    <x v="76"/>
    <x v="141"/>
    <n v="8.6666666666666661"/>
    <x v="5"/>
    <x v="2"/>
  </r>
  <r>
    <x v="76"/>
    <x v="142"/>
    <n v="7.75"/>
    <x v="5"/>
    <x v="2"/>
  </r>
  <r>
    <x v="76"/>
    <x v="143"/>
    <n v="6.8"/>
    <x v="5"/>
    <x v="2"/>
  </r>
  <r>
    <x v="76"/>
    <x v="144"/>
    <n v="7"/>
    <x v="5"/>
    <x v="2"/>
  </r>
  <r>
    <x v="76"/>
    <x v="145"/>
    <n v="8.6341463414634134"/>
    <x v="5"/>
    <x v="2"/>
  </r>
  <r>
    <x v="76"/>
    <x v="146"/>
    <n v="8.4761904761904763"/>
    <x v="5"/>
    <x v="2"/>
  </r>
  <r>
    <x v="76"/>
    <x v="147"/>
    <n v="7.814814814814814"/>
    <x v="5"/>
    <x v="2"/>
  </r>
  <r>
    <x v="76"/>
    <x v="148"/>
    <n v="7.8"/>
    <x v="5"/>
    <x v="2"/>
  </r>
  <r>
    <x v="76"/>
    <x v="149"/>
    <n v="7"/>
    <x v="5"/>
    <x v="2"/>
  </r>
  <r>
    <x v="76"/>
    <x v="150"/>
    <n v="8.6363636363636367"/>
    <x v="5"/>
    <x v="2"/>
  </r>
  <r>
    <x v="76"/>
    <x v="151"/>
    <n v="8"/>
    <x v="5"/>
    <x v="2"/>
  </r>
  <r>
    <x v="76"/>
    <x v="140"/>
    <n v="6.384615384615385"/>
    <x v="6"/>
    <x v="2"/>
  </r>
  <r>
    <x v="76"/>
    <x v="141"/>
    <n v="10"/>
    <x v="6"/>
    <x v="2"/>
  </r>
  <r>
    <x v="76"/>
    <x v="142"/>
    <n v="7.5"/>
    <x v="6"/>
    <x v="2"/>
  </r>
  <r>
    <x v="76"/>
    <x v="143"/>
    <n v="7.333333333333333"/>
    <x v="6"/>
    <x v="2"/>
  </r>
  <r>
    <x v="76"/>
    <x v="144"/>
    <n v="8"/>
    <x v="6"/>
    <x v="2"/>
  </r>
  <r>
    <x v="76"/>
    <x v="145"/>
    <n v="7.9090909090909092"/>
    <x v="6"/>
    <x v="2"/>
  </r>
  <r>
    <x v="76"/>
    <x v="146"/>
    <n v="8.5"/>
    <x v="6"/>
    <x v="2"/>
  </r>
  <r>
    <x v="76"/>
    <x v="147"/>
    <n v="6.8"/>
    <x v="6"/>
    <x v="2"/>
  </r>
  <r>
    <x v="76"/>
    <x v="148"/>
    <n v="9.3333333333333321"/>
    <x v="6"/>
    <x v="2"/>
  </r>
  <r>
    <x v="76"/>
    <x v="149"/>
    <n v="6.666666666666667"/>
    <x v="6"/>
    <x v="2"/>
  </r>
  <r>
    <x v="76"/>
    <x v="150"/>
    <n v="9.4285714285714288"/>
    <x v="6"/>
    <x v="2"/>
  </r>
  <r>
    <x v="76"/>
    <x v="151"/>
    <m/>
    <x v="6"/>
    <x v="2"/>
  </r>
  <r>
    <x v="76"/>
    <x v="140"/>
    <n v="6.5384615384615383"/>
    <x v="7"/>
    <x v="2"/>
  </r>
  <r>
    <x v="76"/>
    <x v="141"/>
    <n v="8.5"/>
    <x v="7"/>
    <x v="2"/>
  </r>
  <r>
    <x v="76"/>
    <x v="142"/>
    <n v="6.1111111111111107"/>
    <x v="7"/>
    <x v="2"/>
  </r>
  <r>
    <x v="76"/>
    <x v="143"/>
    <n v="5.2"/>
    <x v="7"/>
    <x v="2"/>
  </r>
  <r>
    <x v="76"/>
    <x v="144"/>
    <n v="7.4285714285714279"/>
    <x v="7"/>
    <x v="2"/>
  </r>
  <r>
    <x v="76"/>
    <x v="145"/>
    <n v="8.1666666666666643"/>
    <x v="7"/>
    <x v="2"/>
  </r>
  <r>
    <x v="76"/>
    <x v="146"/>
    <n v="6.5555555555555545"/>
    <x v="7"/>
    <x v="2"/>
  </r>
  <r>
    <x v="76"/>
    <x v="147"/>
    <n v="6.7058823529411766"/>
    <x v="7"/>
    <x v="2"/>
  </r>
  <r>
    <x v="76"/>
    <x v="148"/>
    <n v="7.2941176470588234"/>
    <x v="7"/>
    <x v="2"/>
  </r>
  <r>
    <x v="76"/>
    <x v="149"/>
    <n v="6.6"/>
    <x v="7"/>
    <x v="2"/>
  </r>
  <r>
    <x v="76"/>
    <x v="150"/>
    <n v="8.0833333333333321"/>
    <x v="7"/>
    <x v="2"/>
  </r>
  <r>
    <x v="76"/>
    <x v="151"/>
    <n v="8.5"/>
    <x v="7"/>
    <x v="2"/>
  </r>
  <r>
    <x v="76"/>
    <x v="140"/>
    <n v="6.0555555555555554"/>
    <x v="8"/>
    <x v="2"/>
  </r>
  <r>
    <x v="76"/>
    <x v="141"/>
    <m/>
    <x v="8"/>
    <x v="2"/>
  </r>
  <r>
    <x v="76"/>
    <x v="142"/>
    <n v="7.5"/>
    <x v="8"/>
    <x v="2"/>
  </r>
  <r>
    <x v="76"/>
    <x v="143"/>
    <n v="7.1428571428571423"/>
    <x v="8"/>
    <x v="2"/>
  </r>
  <r>
    <x v="76"/>
    <x v="144"/>
    <n v="8.6666666666666661"/>
    <x v="8"/>
    <x v="2"/>
  </r>
  <r>
    <x v="76"/>
    <x v="145"/>
    <n v="8.2307692307692282"/>
    <x v="8"/>
    <x v="2"/>
  </r>
  <r>
    <x v="76"/>
    <x v="146"/>
    <n v="7.5"/>
    <x v="8"/>
    <x v="2"/>
  </r>
  <r>
    <x v="76"/>
    <x v="147"/>
    <n v="8.1764705882352953"/>
    <x v="8"/>
    <x v="2"/>
  </r>
  <r>
    <x v="76"/>
    <x v="148"/>
    <n v="7.25"/>
    <x v="8"/>
    <x v="2"/>
  </r>
  <r>
    <x v="76"/>
    <x v="149"/>
    <n v="5.875"/>
    <x v="8"/>
    <x v="2"/>
  </r>
  <r>
    <x v="76"/>
    <x v="150"/>
    <n v="9.1428571428571423"/>
    <x v="8"/>
    <x v="2"/>
  </r>
  <r>
    <x v="76"/>
    <x v="151"/>
    <n v="9"/>
    <x v="8"/>
    <x v="2"/>
  </r>
  <r>
    <x v="76"/>
    <x v="140"/>
    <n v="6.4444444444444446"/>
    <x v="9"/>
    <x v="2"/>
  </r>
  <r>
    <x v="76"/>
    <x v="141"/>
    <n v="6.75"/>
    <x v="9"/>
    <x v="2"/>
  </r>
  <r>
    <x v="76"/>
    <x v="142"/>
    <n v="7"/>
    <x v="9"/>
    <x v="2"/>
  </r>
  <r>
    <x v="76"/>
    <x v="143"/>
    <n v="7"/>
    <x v="9"/>
    <x v="2"/>
  </r>
  <r>
    <x v="76"/>
    <x v="144"/>
    <n v="7.5"/>
    <x v="9"/>
    <x v="2"/>
  </r>
  <r>
    <x v="76"/>
    <x v="145"/>
    <n v="8.365384615384615"/>
    <x v="9"/>
    <x v="2"/>
  </r>
  <r>
    <x v="76"/>
    <x v="146"/>
    <n v="6.9"/>
    <x v="9"/>
    <x v="2"/>
  </r>
  <r>
    <x v="76"/>
    <x v="147"/>
    <n v="7.6333333333333337"/>
    <x v="9"/>
    <x v="2"/>
  </r>
  <r>
    <x v="76"/>
    <x v="148"/>
    <n v="7.5"/>
    <x v="9"/>
    <x v="2"/>
  </r>
  <r>
    <x v="76"/>
    <x v="149"/>
    <n v="8.1071428571428577"/>
    <x v="9"/>
    <x v="2"/>
  </r>
  <r>
    <x v="76"/>
    <x v="150"/>
    <n v="8.1666666666666661"/>
    <x v="9"/>
    <x v="2"/>
  </r>
  <r>
    <x v="76"/>
    <x v="151"/>
    <n v="8.1666666666666661"/>
    <x v="9"/>
    <x v="2"/>
  </r>
  <r>
    <x v="76"/>
    <x v="140"/>
    <n v="5.9166666666666696"/>
    <x v="10"/>
    <x v="2"/>
  </r>
  <r>
    <x v="76"/>
    <x v="141"/>
    <n v="7.1"/>
    <x v="10"/>
    <x v="2"/>
  </r>
  <r>
    <x v="76"/>
    <x v="142"/>
    <n v="7.5769230769230758"/>
    <x v="10"/>
    <x v="2"/>
  </r>
  <r>
    <x v="76"/>
    <x v="143"/>
    <n v="6.382352941176471"/>
    <x v="10"/>
    <x v="2"/>
  </r>
  <r>
    <x v="76"/>
    <x v="144"/>
    <n v="8.045454545454545"/>
    <x v="10"/>
    <x v="2"/>
  </r>
  <r>
    <x v="76"/>
    <x v="145"/>
    <n v="9.1578947368421009"/>
    <x v="10"/>
    <x v="2"/>
  </r>
  <r>
    <x v="76"/>
    <x v="146"/>
    <n v="7.6451612903225801"/>
    <x v="10"/>
    <x v="2"/>
  </r>
  <r>
    <x v="76"/>
    <x v="147"/>
    <n v="6.9230769230769225"/>
    <x v="10"/>
    <x v="2"/>
  </r>
  <r>
    <x v="76"/>
    <x v="148"/>
    <n v="7.2040816326530619"/>
    <x v="10"/>
    <x v="2"/>
  </r>
  <r>
    <x v="76"/>
    <x v="149"/>
    <n v="7.795918367346939"/>
    <x v="10"/>
    <x v="2"/>
  </r>
  <r>
    <x v="76"/>
    <x v="150"/>
    <n v="8.6756756756756754"/>
    <x v="10"/>
    <x v="2"/>
  </r>
  <r>
    <x v="76"/>
    <x v="151"/>
    <n v="7"/>
    <x v="10"/>
    <x v="2"/>
  </r>
  <r>
    <x v="76"/>
    <x v="140"/>
    <n v="5.7368421052631575"/>
    <x v="11"/>
    <x v="2"/>
  </r>
  <r>
    <x v="76"/>
    <x v="141"/>
    <n v="9"/>
    <x v="11"/>
    <x v="2"/>
  </r>
  <r>
    <x v="76"/>
    <x v="142"/>
    <n v="7.833333333333333"/>
    <x v="11"/>
    <x v="2"/>
  </r>
  <r>
    <x v="76"/>
    <x v="143"/>
    <n v="6.75"/>
    <x v="11"/>
    <x v="2"/>
  </r>
  <r>
    <x v="76"/>
    <x v="144"/>
    <n v="7"/>
    <x v="11"/>
    <x v="2"/>
  </r>
  <r>
    <x v="76"/>
    <x v="145"/>
    <n v="8.4"/>
    <x v="11"/>
    <x v="2"/>
  </r>
  <r>
    <x v="76"/>
    <x v="146"/>
    <n v="7.9090909090909092"/>
    <x v="11"/>
    <x v="2"/>
  </r>
  <r>
    <x v="76"/>
    <x v="147"/>
    <n v="7.2631578947368407"/>
    <x v="11"/>
    <x v="2"/>
  </r>
  <r>
    <x v="76"/>
    <x v="148"/>
    <n v="7.6363636363636367"/>
    <x v="11"/>
    <x v="2"/>
  </r>
  <r>
    <x v="76"/>
    <x v="149"/>
    <n v="7.5789473684210522"/>
    <x v="11"/>
    <x v="2"/>
  </r>
  <r>
    <x v="76"/>
    <x v="150"/>
    <n v="8.6111111111111107"/>
    <x v="11"/>
    <x v="2"/>
  </r>
  <r>
    <x v="76"/>
    <x v="151"/>
    <n v="9"/>
    <x v="11"/>
    <x v="2"/>
  </r>
  <r>
    <x v="76"/>
    <x v="140"/>
    <n v="7.6129032258064528"/>
    <x v="12"/>
    <x v="2"/>
  </r>
  <r>
    <x v="76"/>
    <x v="141"/>
    <n v="7.9230769230769225"/>
    <x v="12"/>
    <x v="2"/>
  </r>
  <r>
    <x v="76"/>
    <x v="142"/>
    <n v="7.5"/>
    <x v="12"/>
    <x v="2"/>
  </r>
  <r>
    <x v="76"/>
    <x v="143"/>
    <n v="8"/>
    <x v="12"/>
    <x v="2"/>
  </r>
  <r>
    <x v="76"/>
    <x v="144"/>
    <n v="8"/>
    <x v="12"/>
    <x v="2"/>
  </r>
  <r>
    <x v="76"/>
    <x v="145"/>
    <n v="8.8484848484848513"/>
    <x v="12"/>
    <x v="2"/>
  </r>
  <r>
    <x v="76"/>
    <x v="146"/>
    <n v="8.2857142857142865"/>
    <x v="12"/>
    <x v="2"/>
  </r>
  <r>
    <x v="76"/>
    <x v="147"/>
    <n v="7.6956521739130439"/>
    <x v="12"/>
    <x v="2"/>
  </r>
  <r>
    <x v="76"/>
    <x v="148"/>
    <n v="7.5625"/>
    <x v="12"/>
    <x v="2"/>
  </r>
  <r>
    <x v="76"/>
    <x v="149"/>
    <n v="7.8260869565217384"/>
    <x v="12"/>
    <x v="2"/>
  </r>
  <r>
    <x v="76"/>
    <x v="150"/>
    <n v="8.25"/>
    <x v="12"/>
    <x v="2"/>
  </r>
  <r>
    <x v="76"/>
    <x v="151"/>
    <n v="8.25"/>
    <x v="12"/>
    <x v="2"/>
  </r>
  <r>
    <x v="76"/>
    <x v="140"/>
    <n v="6.2916666666666661"/>
    <x v="13"/>
    <x v="2"/>
  </r>
  <r>
    <x v="76"/>
    <x v="141"/>
    <n v="6.4285714285714288"/>
    <x v="13"/>
    <x v="2"/>
  </r>
  <r>
    <x v="76"/>
    <x v="142"/>
    <n v="7"/>
    <x v="13"/>
    <x v="2"/>
  </r>
  <r>
    <x v="76"/>
    <x v="143"/>
    <n v="5.8888888888888893"/>
    <x v="13"/>
    <x v="2"/>
  </r>
  <r>
    <x v="76"/>
    <x v="144"/>
    <n v="9"/>
    <x v="13"/>
    <x v="2"/>
  </r>
  <r>
    <x v="76"/>
    <x v="145"/>
    <n v="8.8181818181818183"/>
    <x v="13"/>
    <x v="2"/>
  </r>
  <r>
    <x v="76"/>
    <x v="146"/>
    <n v="6.7272727272727275"/>
    <x v="13"/>
    <x v="2"/>
  </r>
  <r>
    <x v="76"/>
    <x v="147"/>
    <n v="7.5909090909090899"/>
    <x v="13"/>
    <x v="2"/>
  </r>
  <r>
    <x v="76"/>
    <x v="148"/>
    <n v="8.125"/>
    <x v="13"/>
    <x v="2"/>
  </r>
  <r>
    <x v="76"/>
    <x v="149"/>
    <n v="7.9615384615384608"/>
    <x v="13"/>
    <x v="2"/>
  </r>
  <r>
    <x v="76"/>
    <x v="150"/>
    <n v="9.0555555555555571"/>
    <x v="13"/>
    <x v="2"/>
  </r>
  <r>
    <x v="76"/>
    <x v="151"/>
    <n v="7.5"/>
    <x v="13"/>
    <x v="2"/>
  </r>
  <r>
    <x v="76"/>
    <x v="140"/>
    <n v="6.4545454545454541"/>
    <x v="14"/>
    <x v="2"/>
  </r>
  <r>
    <x v="76"/>
    <x v="141"/>
    <n v="6"/>
    <x v="14"/>
    <x v="2"/>
  </r>
  <r>
    <x v="76"/>
    <x v="142"/>
    <n v="8"/>
    <x v="14"/>
    <x v="2"/>
  </r>
  <r>
    <x v="76"/>
    <x v="143"/>
    <n v="8"/>
    <x v="14"/>
    <x v="2"/>
  </r>
  <r>
    <x v="76"/>
    <x v="144"/>
    <m/>
    <x v="14"/>
    <x v="2"/>
  </r>
  <r>
    <x v="76"/>
    <x v="145"/>
    <n v="7.5"/>
    <x v="14"/>
    <x v="2"/>
  </r>
  <r>
    <x v="76"/>
    <x v="146"/>
    <m/>
    <x v="14"/>
    <x v="2"/>
  </r>
  <r>
    <x v="76"/>
    <x v="147"/>
    <n v="8"/>
    <x v="14"/>
    <x v="2"/>
  </r>
  <r>
    <x v="76"/>
    <x v="148"/>
    <n v="5.333333333333333"/>
    <x v="14"/>
    <x v="2"/>
  </r>
  <r>
    <x v="76"/>
    <x v="149"/>
    <n v="8.5"/>
    <x v="14"/>
    <x v="2"/>
  </r>
  <r>
    <x v="76"/>
    <x v="150"/>
    <m/>
    <x v="14"/>
    <x v="2"/>
  </r>
  <r>
    <x v="76"/>
    <x v="151"/>
    <n v="8.5"/>
    <x v="14"/>
    <x v="2"/>
  </r>
  <r>
    <x v="76"/>
    <x v="140"/>
    <n v="6.4482758620689653"/>
    <x v="15"/>
    <x v="2"/>
  </r>
  <r>
    <x v="76"/>
    <x v="141"/>
    <n v="8.3333333333333339"/>
    <x v="15"/>
    <x v="2"/>
  </r>
  <r>
    <x v="76"/>
    <x v="142"/>
    <n v="7.8888888888888893"/>
    <x v="15"/>
    <x v="2"/>
  </r>
  <r>
    <x v="76"/>
    <x v="143"/>
    <n v="7.3"/>
    <x v="15"/>
    <x v="2"/>
  </r>
  <r>
    <x v="76"/>
    <x v="144"/>
    <n v="8.8333333333333321"/>
    <x v="15"/>
    <x v="2"/>
  </r>
  <r>
    <x v="76"/>
    <x v="145"/>
    <n v="8.7741935483870961"/>
    <x v="15"/>
    <x v="2"/>
  </r>
  <r>
    <x v="76"/>
    <x v="146"/>
    <n v="6.7"/>
    <x v="15"/>
    <x v="2"/>
  </r>
  <r>
    <x v="76"/>
    <x v="147"/>
    <n v="8.8095238095238102"/>
    <x v="15"/>
    <x v="2"/>
  </r>
  <r>
    <x v="76"/>
    <x v="148"/>
    <n v="8.6428571428571441"/>
    <x v="15"/>
    <x v="2"/>
  </r>
  <r>
    <x v="76"/>
    <x v="149"/>
    <n v="8.375"/>
    <x v="15"/>
    <x v="2"/>
  </r>
  <r>
    <x v="76"/>
    <x v="150"/>
    <n v="8.7333333333333325"/>
    <x v="15"/>
    <x v="2"/>
  </r>
  <r>
    <x v="76"/>
    <x v="151"/>
    <n v="10"/>
    <x v="15"/>
    <x v="2"/>
  </r>
  <r>
    <x v="76"/>
    <x v="140"/>
    <n v="7.220588235294116"/>
    <x v="16"/>
    <x v="2"/>
  </r>
  <r>
    <x v="76"/>
    <x v="141"/>
    <n v="7.7096774193548363"/>
    <x v="16"/>
    <x v="2"/>
  </r>
  <r>
    <x v="76"/>
    <x v="142"/>
    <n v="7.583333333333333"/>
    <x v="16"/>
    <x v="2"/>
  </r>
  <r>
    <x v="76"/>
    <x v="143"/>
    <n v="6.9705882352941178"/>
    <x v="16"/>
    <x v="2"/>
  </r>
  <r>
    <x v="76"/>
    <x v="144"/>
    <n v="8.35"/>
    <x v="16"/>
    <x v="2"/>
  </r>
  <r>
    <x v="76"/>
    <x v="145"/>
    <n v="8.78125"/>
    <x v="16"/>
    <x v="2"/>
  </r>
  <r>
    <x v="76"/>
    <x v="146"/>
    <n v="8.2894736842105239"/>
    <x v="16"/>
    <x v="2"/>
  </r>
  <r>
    <x v="76"/>
    <x v="147"/>
    <n v="8.0909090909090917"/>
    <x v="16"/>
    <x v="2"/>
  </r>
  <r>
    <x v="76"/>
    <x v="148"/>
    <n v="7.9024390243902456"/>
    <x v="16"/>
    <x v="2"/>
  </r>
  <r>
    <x v="76"/>
    <x v="149"/>
    <n v="8.3846153846153815"/>
    <x v="16"/>
    <x v="2"/>
  </r>
  <r>
    <x v="76"/>
    <x v="150"/>
    <n v="8.9444444444444464"/>
    <x v="16"/>
    <x v="2"/>
  </r>
  <r>
    <x v="76"/>
    <x v="151"/>
    <n v="8.1"/>
    <x v="16"/>
    <x v="2"/>
  </r>
  <r>
    <x v="76"/>
    <x v="140"/>
    <n v="6.6669611307420489"/>
    <x v="0"/>
    <x v="3"/>
  </r>
  <r>
    <x v="76"/>
    <x v="141"/>
    <n v="7.1281407035175901"/>
    <x v="0"/>
    <x v="3"/>
  </r>
  <r>
    <x v="76"/>
    <x v="142"/>
    <n v="7.2158590308370165"/>
    <x v="0"/>
    <x v="3"/>
  </r>
  <r>
    <x v="76"/>
    <x v="143"/>
    <n v="6.8310679611650507"/>
    <x v="0"/>
    <x v="3"/>
  </r>
  <r>
    <x v="76"/>
    <x v="144"/>
    <n v="8.0741935483871075"/>
    <x v="0"/>
    <x v="3"/>
  </r>
  <r>
    <x v="76"/>
    <x v="145"/>
    <n v="8.370487650411647"/>
    <x v="0"/>
    <x v="3"/>
  </r>
  <r>
    <x v="76"/>
    <x v="146"/>
    <n v="7.4660493827160535"/>
    <x v="0"/>
    <x v="3"/>
  </r>
  <r>
    <x v="76"/>
    <x v="147"/>
    <n v="7.5514541387024616"/>
    <x v="0"/>
    <x v="3"/>
  </r>
  <r>
    <x v="76"/>
    <x v="148"/>
    <n v="7.6046242774566499"/>
    <x v="0"/>
    <x v="3"/>
  </r>
  <r>
    <x v="76"/>
    <x v="149"/>
    <n v="7.5638075313807542"/>
    <x v="0"/>
    <x v="3"/>
  </r>
  <r>
    <x v="76"/>
    <x v="150"/>
    <n v="8.3494363929146562"/>
    <x v="0"/>
    <x v="3"/>
  </r>
  <r>
    <x v="76"/>
    <x v="151"/>
    <n v="7.7705882352941194"/>
    <x v="0"/>
    <x v="3"/>
  </r>
  <r>
    <x v="76"/>
    <x v="140"/>
    <n v="6.7450110864745012"/>
    <x v="1"/>
    <x v="3"/>
  </r>
  <r>
    <x v="76"/>
    <x v="141"/>
    <n v="7.0469483568075075"/>
    <x v="1"/>
    <x v="3"/>
  </r>
  <r>
    <x v="76"/>
    <x v="142"/>
    <n v="7.1367924528301891"/>
    <x v="1"/>
    <x v="3"/>
  </r>
  <r>
    <x v="76"/>
    <x v="143"/>
    <n v="6.8340425531914892"/>
    <x v="1"/>
    <x v="3"/>
  </r>
  <r>
    <x v="76"/>
    <x v="144"/>
    <n v="8.0761904761904795"/>
    <x v="1"/>
    <x v="3"/>
  </r>
  <r>
    <x v="76"/>
    <x v="145"/>
    <n v="8.2352941176470544"/>
    <x v="1"/>
    <x v="3"/>
  </r>
  <r>
    <x v="76"/>
    <x v="146"/>
    <n v="7.4122807017543897"/>
    <x v="1"/>
    <x v="3"/>
  </r>
  <r>
    <x v="76"/>
    <x v="147"/>
    <n v="7.2913043478260873"/>
    <x v="1"/>
    <x v="3"/>
  </r>
  <r>
    <x v="76"/>
    <x v="148"/>
    <n v="7.4987531172069817"/>
    <x v="1"/>
    <x v="3"/>
  </r>
  <r>
    <x v="76"/>
    <x v="149"/>
    <n v="7.6666666666666687"/>
    <x v="1"/>
    <x v="3"/>
  </r>
  <r>
    <x v="76"/>
    <x v="150"/>
    <n v="8.0462427745664691"/>
    <x v="1"/>
    <x v="3"/>
  </r>
  <r>
    <x v="76"/>
    <x v="151"/>
    <n v="7.2131147540983598"/>
    <x v="1"/>
    <x v="3"/>
  </r>
  <r>
    <x v="76"/>
    <x v="140"/>
    <n v="6.5875000000000004"/>
    <x v="2"/>
    <x v="3"/>
  </r>
  <r>
    <x v="76"/>
    <x v="141"/>
    <n v="7.4"/>
    <x v="2"/>
    <x v="3"/>
  </r>
  <r>
    <x v="76"/>
    <x v="142"/>
    <n v="7.5294117647058814"/>
    <x v="2"/>
    <x v="3"/>
  </r>
  <r>
    <x v="76"/>
    <x v="143"/>
    <n v="6.6896551724137918"/>
    <x v="2"/>
    <x v="3"/>
  </r>
  <r>
    <x v="76"/>
    <x v="144"/>
    <n v="7.8125"/>
    <x v="2"/>
    <x v="3"/>
  </r>
  <r>
    <x v="76"/>
    <x v="145"/>
    <n v="8.4131455399061039"/>
    <x v="2"/>
    <x v="3"/>
  </r>
  <r>
    <x v="76"/>
    <x v="146"/>
    <n v="7.7647058823529402"/>
    <x v="2"/>
    <x v="3"/>
  </r>
  <r>
    <x v="76"/>
    <x v="147"/>
    <n v="7.735294117647058"/>
    <x v="2"/>
    <x v="3"/>
  </r>
  <r>
    <x v="76"/>
    <x v="148"/>
    <n v="8.0270270270270263"/>
    <x v="2"/>
    <x v="3"/>
  </r>
  <r>
    <x v="76"/>
    <x v="149"/>
    <n v="7.5158730158730132"/>
    <x v="2"/>
    <x v="3"/>
  </r>
  <r>
    <x v="76"/>
    <x v="150"/>
    <n v="8.1698113207547163"/>
    <x v="2"/>
    <x v="3"/>
  </r>
  <r>
    <x v="76"/>
    <x v="151"/>
    <n v="8"/>
    <x v="2"/>
    <x v="3"/>
  </r>
  <r>
    <x v="76"/>
    <x v="140"/>
    <n v="6.5117370892018789"/>
    <x v="3"/>
    <x v="3"/>
  </r>
  <r>
    <x v="76"/>
    <x v="141"/>
    <n v="7.3552631578947354"/>
    <x v="3"/>
    <x v="3"/>
  </r>
  <r>
    <x v="76"/>
    <x v="142"/>
    <n v="7.2105263157894717"/>
    <x v="3"/>
    <x v="3"/>
  </r>
  <r>
    <x v="76"/>
    <x v="143"/>
    <n v="6.8939393939393971"/>
    <x v="3"/>
    <x v="3"/>
  </r>
  <r>
    <x v="76"/>
    <x v="144"/>
    <n v="8.1121495327102799"/>
    <x v="3"/>
    <x v="3"/>
  </r>
  <r>
    <x v="76"/>
    <x v="145"/>
    <n v="8.5820895522387968"/>
    <x v="3"/>
    <x v="3"/>
  </r>
  <r>
    <x v="76"/>
    <x v="146"/>
    <n v="7.5597014925373145"/>
    <x v="3"/>
    <x v="3"/>
  </r>
  <r>
    <x v="76"/>
    <x v="147"/>
    <n v="7.568627450980391"/>
    <x v="3"/>
    <x v="3"/>
  </r>
  <r>
    <x v="76"/>
    <x v="148"/>
    <n v="7.6560846560846576"/>
    <x v="3"/>
    <x v="3"/>
  </r>
  <r>
    <x v="76"/>
    <x v="149"/>
    <n v="7.3943661971830998"/>
    <x v="3"/>
    <x v="3"/>
  </r>
  <r>
    <x v="76"/>
    <x v="150"/>
    <n v="8.591836734693878"/>
    <x v="3"/>
    <x v="3"/>
  </r>
  <r>
    <x v="76"/>
    <x v="151"/>
    <n v="8.234042553191486"/>
    <x v="3"/>
    <x v="3"/>
  </r>
  <r>
    <x v="76"/>
    <x v="140"/>
    <n v="6.4492753623188417"/>
    <x v="4"/>
    <x v="3"/>
  </r>
  <r>
    <x v="76"/>
    <x v="141"/>
    <n v="5.8571428571428568"/>
    <x v="4"/>
    <x v="3"/>
  </r>
  <r>
    <x v="76"/>
    <x v="142"/>
    <n v="7.4375"/>
    <x v="4"/>
    <x v="3"/>
  </r>
  <r>
    <x v="76"/>
    <x v="143"/>
    <n v="7.03125"/>
    <x v="4"/>
    <x v="3"/>
  </r>
  <r>
    <x v="76"/>
    <x v="144"/>
    <n v="7.9285714285714279"/>
    <x v="4"/>
    <x v="3"/>
  </r>
  <r>
    <x v="76"/>
    <x v="145"/>
    <n v="8.0544217687074848"/>
    <x v="4"/>
    <x v="3"/>
  </r>
  <r>
    <x v="76"/>
    <x v="146"/>
    <n v="7.8461538461538449"/>
    <x v="4"/>
    <x v="3"/>
  </r>
  <r>
    <x v="76"/>
    <x v="147"/>
    <n v="7.375"/>
    <x v="4"/>
    <x v="3"/>
  </r>
  <r>
    <x v="76"/>
    <x v="148"/>
    <n v="7.2894736842105257"/>
    <x v="4"/>
    <x v="3"/>
  </r>
  <r>
    <x v="76"/>
    <x v="149"/>
    <n v="7.032258064516129"/>
    <x v="4"/>
    <x v="3"/>
  </r>
  <r>
    <x v="76"/>
    <x v="150"/>
    <n v="8.5535714285714324"/>
    <x v="4"/>
    <x v="3"/>
  </r>
  <r>
    <x v="76"/>
    <x v="151"/>
    <n v="8.3846153846153832"/>
    <x v="4"/>
    <x v="3"/>
  </r>
  <r>
    <x v="76"/>
    <x v="140"/>
    <n v="6.6111111111111116"/>
    <x v="5"/>
    <x v="3"/>
  </r>
  <r>
    <x v="76"/>
    <x v="141"/>
    <n v="4"/>
    <x v="5"/>
    <x v="3"/>
  </r>
  <r>
    <x v="76"/>
    <x v="142"/>
    <n v="7.6"/>
    <x v="5"/>
    <x v="3"/>
  </r>
  <r>
    <x v="76"/>
    <x v="143"/>
    <n v="7.5714285714285712"/>
    <x v="5"/>
    <x v="3"/>
  </r>
  <r>
    <x v="76"/>
    <x v="144"/>
    <n v="8.8000000000000007"/>
    <x v="5"/>
    <x v="3"/>
  </r>
  <r>
    <x v="76"/>
    <x v="145"/>
    <n v="8.1666666666666661"/>
    <x v="5"/>
    <x v="3"/>
  </r>
  <r>
    <x v="76"/>
    <x v="146"/>
    <n v="7.8181818181818183"/>
    <x v="5"/>
    <x v="3"/>
  </r>
  <r>
    <x v="76"/>
    <x v="147"/>
    <n v="7.833333333333333"/>
    <x v="5"/>
    <x v="3"/>
  </r>
  <r>
    <x v="76"/>
    <x v="148"/>
    <n v="8.5714285714285712"/>
    <x v="5"/>
    <x v="3"/>
  </r>
  <r>
    <x v="76"/>
    <x v="149"/>
    <n v="7.4"/>
    <x v="5"/>
    <x v="3"/>
  </r>
  <r>
    <x v="76"/>
    <x v="150"/>
    <n v="9.1764705882352935"/>
    <x v="5"/>
    <x v="3"/>
  </r>
  <r>
    <x v="76"/>
    <x v="151"/>
    <n v="8.5"/>
    <x v="5"/>
    <x v="3"/>
  </r>
  <r>
    <x v="76"/>
    <x v="140"/>
    <n v="6.0769230769230766"/>
    <x v="6"/>
    <x v="3"/>
  </r>
  <r>
    <x v="76"/>
    <x v="141"/>
    <n v="5"/>
    <x v="6"/>
    <x v="3"/>
  </r>
  <r>
    <x v="76"/>
    <x v="142"/>
    <n v="6.666666666666667"/>
    <x v="6"/>
    <x v="3"/>
  </r>
  <r>
    <x v="76"/>
    <x v="143"/>
    <n v="7"/>
    <x v="6"/>
    <x v="3"/>
  </r>
  <r>
    <x v="76"/>
    <x v="144"/>
    <n v="5.5"/>
    <x v="6"/>
    <x v="3"/>
  </r>
  <r>
    <x v="76"/>
    <x v="145"/>
    <n v="8.0526315789473699"/>
    <x v="6"/>
    <x v="3"/>
  </r>
  <r>
    <x v="76"/>
    <x v="146"/>
    <n v="7.1666666666666661"/>
    <x v="6"/>
    <x v="3"/>
  </r>
  <r>
    <x v="76"/>
    <x v="147"/>
    <n v="7.5"/>
    <x v="6"/>
    <x v="3"/>
  </r>
  <r>
    <x v="76"/>
    <x v="148"/>
    <n v="5.6"/>
    <x v="6"/>
    <x v="3"/>
  </r>
  <r>
    <x v="76"/>
    <x v="149"/>
    <n v="6.6"/>
    <x v="6"/>
    <x v="3"/>
  </r>
  <r>
    <x v="76"/>
    <x v="150"/>
    <n v="8.4285714285714288"/>
    <x v="6"/>
    <x v="3"/>
  </r>
  <r>
    <x v="76"/>
    <x v="151"/>
    <n v="9"/>
    <x v="6"/>
    <x v="3"/>
  </r>
  <r>
    <x v="76"/>
    <x v="140"/>
    <n v="5.9230769230769242"/>
    <x v="7"/>
    <x v="3"/>
  </r>
  <r>
    <x v="76"/>
    <x v="141"/>
    <n v="5"/>
    <x v="7"/>
    <x v="3"/>
  </r>
  <r>
    <x v="76"/>
    <x v="142"/>
    <n v="9"/>
    <x v="7"/>
    <x v="3"/>
  </r>
  <r>
    <x v="76"/>
    <x v="143"/>
    <n v="4.8"/>
    <x v="7"/>
    <x v="3"/>
  </r>
  <r>
    <x v="76"/>
    <x v="144"/>
    <n v="8.3333333333333339"/>
    <x v="7"/>
    <x v="3"/>
  </r>
  <r>
    <x v="76"/>
    <x v="145"/>
    <n v="7.8235294117647074"/>
    <x v="7"/>
    <x v="3"/>
  </r>
  <r>
    <x v="76"/>
    <x v="146"/>
    <n v="8.5"/>
    <x v="7"/>
    <x v="3"/>
  </r>
  <r>
    <x v="76"/>
    <x v="147"/>
    <n v="6.5333333333333332"/>
    <x v="7"/>
    <x v="3"/>
  </r>
  <r>
    <x v="76"/>
    <x v="148"/>
    <n v="7.1"/>
    <x v="7"/>
    <x v="3"/>
  </r>
  <r>
    <x v="76"/>
    <x v="149"/>
    <n v="5.6666666666666661"/>
    <x v="7"/>
    <x v="3"/>
  </r>
  <r>
    <x v="76"/>
    <x v="150"/>
    <n v="8.1666666666666696"/>
    <x v="7"/>
    <x v="3"/>
  </r>
  <r>
    <x v="76"/>
    <x v="151"/>
    <n v="8"/>
    <x v="7"/>
    <x v="3"/>
  </r>
  <r>
    <x v="76"/>
    <x v="140"/>
    <n v="6.8"/>
    <x v="8"/>
    <x v="3"/>
  </r>
  <r>
    <x v="76"/>
    <x v="141"/>
    <n v="7.333333333333333"/>
    <x v="8"/>
    <x v="3"/>
  </r>
  <r>
    <x v="76"/>
    <x v="142"/>
    <n v="7.4285714285714279"/>
    <x v="8"/>
    <x v="3"/>
  </r>
  <r>
    <x v="76"/>
    <x v="143"/>
    <n v="7.5714285714285712"/>
    <x v="8"/>
    <x v="3"/>
  </r>
  <r>
    <x v="76"/>
    <x v="144"/>
    <n v="7.75"/>
    <x v="8"/>
    <x v="3"/>
  </r>
  <r>
    <x v="76"/>
    <x v="145"/>
    <n v="8.1153846153846168"/>
    <x v="8"/>
    <x v="3"/>
  </r>
  <r>
    <x v="76"/>
    <x v="146"/>
    <n v="8.2857142857142865"/>
    <x v="8"/>
    <x v="3"/>
  </r>
  <r>
    <x v="76"/>
    <x v="147"/>
    <n v="7.3809523809523814"/>
    <x v="8"/>
    <x v="3"/>
  </r>
  <r>
    <x v="76"/>
    <x v="148"/>
    <n v="7.375"/>
    <x v="8"/>
    <x v="3"/>
  </r>
  <r>
    <x v="76"/>
    <x v="149"/>
    <n v="7.6"/>
    <x v="8"/>
    <x v="3"/>
  </r>
  <r>
    <x v="76"/>
    <x v="150"/>
    <n v="8.3000000000000007"/>
    <x v="8"/>
    <x v="3"/>
  </r>
  <r>
    <x v="76"/>
    <x v="151"/>
    <n v="8.3333333333333321"/>
    <x v="8"/>
    <x v="3"/>
  </r>
  <r>
    <x v="76"/>
    <x v="140"/>
    <n v="6.6296296296296306"/>
    <x v="9"/>
    <x v="3"/>
  </r>
  <r>
    <x v="76"/>
    <x v="141"/>
    <n v="6.333333333333333"/>
    <x v="9"/>
    <x v="3"/>
  </r>
  <r>
    <x v="76"/>
    <x v="142"/>
    <n v="6.8823529411764701"/>
    <x v="9"/>
    <x v="3"/>
  </r>
  <r>
    <x v="76"/>
    <x v="143"/>
    <n v="6.6"/>
    <x v="9"/>
    <x v="3"/>
  </r>
  <r>
    <x v="76"/>
    <x v="144"/>
    <n v="7.75"/>
    <x v="9"/>
    <x v="3"/>
  </r>
  <r>
    <x v="76"/>
    <x v="145"/>
    <n v="8.1311475409836049"/>
    <x v="9"/>
    <x v="3"/>
  </r>
  <r>
    <x v="76"/>
    <x v="146"/>
    <n v="7.384615384615385"/>
    <x v="9"/>
    <x v="3"/>
  </r>
  <r>
    <x v="76"/>
    <x v="147"/>
    <n v="7.59375"/>
    <x v="9"/>
    <x v="3"/>
  </r>
  <r>
    <x v="76"/>
    <x v="148"/>
    <n v="6.5"/>
    <x v="9"/>
    <x v="3"/>
  </r>
  <r>
    <x v="76"/>
    <x v="149"/>
    <n v="7.75"/>
    <x v="9"/>
    <x v="3"/>
  </r>
  <r>
    <x v="76"/>
    <x v="150"/>
    <n v="8.0384615384615383"/>
    <x v="9"/>
    <x v="3"/>
  </r>
  <r>
    <x v="76"/>
    <x v="151"/>
    <n v="8"/>
    <x v="9"/>
    <x v="3"/>
  </r>
  <r>
    <x v="76"/>
    <x v="140"/>
    <n v="5.8857142857142852"/>
    <x v="10"/>
    <x v="3"/>
  </r>
  <r>
    <x v="76"/>
    <x v="141"/>
    <n v="6.5882352941176459"/>
    <x v="10"/>
    <x v="3"/>
  </r>
  <r>
    <x v="76"/>
    <x v="142"/>
    <n v="7"/>
    <x v="10"/>
    <x v="3"/>
  </r>
  <r>
    <x v="76"/>
    <x v="143"/>
    <n v="6"/>
    <x v="10"/>
    <x v="3"/>
  </r>
  <r>
    <x v="76"/>
    <x v="144"/>
    <n v="8"/>
    <x v="10"/>
    <x v="3"/>
  </r>
  <r>
    <x v="76"/>
    <x v="145"/>
    <n v="8.9649122807017516"/>
    <x v="10"/>
    <x v="3"/>
  </r>
  <r>
    <x v="76"/>
    <x v="146"/>
    <n v="7.2857142857142865"/>
    <x v="10"/>
    <x v="3"/>
  </r>
  <r>
    <x v="76"/>
    <x v="147"/>
    <n v="7.2162162162162149"/>
    <x v="10"/>
    <x v="3"/>
  </r>
  <r>
    <x v="76"/>
    <x v="148"/>
    <n v="7.8292682926829249"/>
    <x v="10"/>
    <x v="3"/>
  </r>
  <r>
    <x v="76"/>
    <x v="149"/>
    <n v="7.6818181818181817"/>
    <x v="10"/>
    <x v="3"/>
  </r>
  <r>
    <x v="76"/>
    <x v="150"/>
    <n v="8.4242424242424221"/>
    <x v="10"/>
    <x v="3"/>
  </r>
  <r>
    <x v="76"/>
    <x v="151"/>
    <n v="7.4285714285714288"/>
    <x v="10"/>
    <x v="3"/>
  </r>
  <r>
    <x v="76"/>
    <x v="140"/>
    <n v="7.833333333333333"/>
    <x v="11"/>
    <x v="3"/>
  </r>
  <r>
    <x v="76"/>
    <x v="141"/>
    <m/>
    <x v="11"/>
    <x v="3"/>
  </r>
  <r>
    <x v="76"/>
    <x v="142"/>
    <n v="7.4"/>
    <x v="11"/>
    <x v="3"/>
  </r>
  <r>
    <x v="76"/>
    <x v="143"/>
    <n v="7.375"/>
    <x v="11"/>
    <x v="3"/>
  </r>
  <r>
    <x v="76"/>
    <x v="144"/>
    <n v="8.5"/>
    <x v="11"/>
    <x v="3"/>
  </r>
  <r>
    <x v="76"/>
    <x v="145"/>
    <n v="8.3793103448275836"/>
    <x v="11"/>
    <x v="3"/>
  </r>
  <r>
    <x v="76"/>
    <x v="146"/>
    <n v="8.1538461538461533"/>
    <x v="11"/>
    <x v="3"/>
  </r>
  <r>
    <x v="76"/>
    <x v="147"/>
    <n v="7.75"/>
    <x v="11"/>
    <x v="3"/>
  </r>
  <r>
    <x v="76"/>
    <x v="148"/>
    <n v="7.1428571428571415"/>
    <x v="11"/>
    <x v="3"/>
  </r>
  <r>
    <x v="76"/>
    <x v="149"/>
    <n v="8.3333333333333321"/>
    <x v="11"/>
    <x v="3"/>
  </r>
  <r>
    <x v="76"/>
    <x v="150"/>
    <n v="8.5"/>
    <x v="11"/>
    <x v="3"/>
  </r>
  <r>
    <x v="76"/>
    <x v="151"/>
    <n v="8.2857142857142865"/>
    <x v="11"/>
    <x v="3"/>
  </r>
  <r>
    <x v="76"/>
    <x v="140"/>
    <n v="7.2"/>
    <x v="12"/>
    <x v="3"/>
  </r>
  <r>
    <x v="76"/>
    <x v="141"/>
    <n v="6.7272727272727266"/>
    <x v="12"/>
    <x v="3"/>
  </r>
  <r>
    <x v="76"/>
    <x v="142"/>
    <n v="7.4444444444444455"/>
    <x v="12"/>
    <x v="3"/>
  </r>
  <r>
    <x v="76"/>
    <x v="143"/>
    <n v="6.5555555555555545"/>
    <x v="12"/>
    <x v="3"/>
  </r>
  <r>
    <x v="76"/>
    <x v="144"/>
    <n v="7.166666666666667"/>
    <x v="12"/>
    <x v="3"/>
  </r>
  <r>
    <x v="76"/>
    <x v="145"/>
    <n v="8.5"/>
    <x v="12"/>
    <x v="3"/>
  </r>
  <r>
    <x v="76"/>
    <x v="146"/>
    <n v="7.5833333333333339"/>
    <x v="12"/>
    <x v="3"/>
  </r>
  <r>
    <x v="76"/>
    <x v="147"/>
    <n v="7.8076923076923084"/>
    <x v="12"/>
    <x v="3"/>
  </r>
  <r>
    <x v="76"/>
    <x v="148"/>
    <n v="8.3888888888888911"/>
    <x v="12"/>
    <x v="3"/>
  </r>
  <r>
    <x v="76"/>
    <x v="149"/>
    <n v="7.625"/>
    <x v="12"/>
    <x v="3"/>
  </r>
  <r>
    <x v="76"/>
    <x v="150"/>
    <n v="8.1818181818181817"/>
    <x v="12"/>
    <x v="3"/>
  </r>
  <r>
    <x v="76"/>
    <x v="151"/>
    <n v="6"/>
    <x v="12"/>
    <x v="3"/>
  </r>
  <r>
    <x v="76"/>
    <x v="140"/>
    <n v="6.8"/>
    <x v="13"/>
    <x v="3"/>
  </r>
  <r>
    <x v="76"/>
    <x v="141"/>
    <n v="8.375"/>
    <x v="13"/>
    <x v="3"/>
  </r>
  <r>
    <x v="76"/>
    <x v="142"/>
    <n v="6.4444444444444446"/>
    <x v="13"/>
    <x v="3"/>
  </r>
  <r>
    <x v="76"/>
    <x v="143"/>
    <n v="8.375"/>
    <x v="13"/>
    <x v="3"/>
  </r>
  <r>
    <x v="76"/>
    <x v="144"/>
    <n v="9.2857142857142865"/>
    <x v="13"/>
    <x v="3"/>
  </r>
  <r>
    <x v="76"/>
    <x v="145"/>
    <n v="8.625"/>
    <x v="13"/>
    <x v="3"/>
  </r>
  <r>
    <x v="76"/>
    <x v="146"/>
    <n v="7"/>
    <x v="13"/>
    <x v="3"/>
  </r>
  <r>
    <x v="76"/>
    <x v="147"/>
    <n v="8.2142857142857135"/>
    <x v="13"/>
    <x v="3"/>
  </r>
  <r>
    <x v="76"/>
    <x v="148"/>
    <n v="7.5384615384615383"/>
    <x v="13"/>
    <x v="3"/>
  </r>
  <r>
    <x v="76"/>
    <x v="149"/>
    <n v="7.5238095238095246"/>
    <x v="13"/>
    <x v="3"/>
  </r>
  <r>
    <x v="76"/>
    <x v="150"/>
    <n v="8.25"/>
    <x v="13"/>
    <x v="3"/>
  </r>
  <r>
    <x v="76"/>
    <x v="151"/>
    <n v="7.6"/>
    <x v="13"/>
    <x v="3"/>
  </r>
  <r>
    <x v="76"/>
    <x v="140"/>
    <n v="7.3076923076923066"/>
    <x v="14"/>
    <x v="3"/>
  </r>
  <r>
    <x v="76"/>
    <x v="141"/>
    <n v="9"/>
    <x v="14"/>
    <x v="3"/>
  </r>
  <r>
    <x v="76"/>
    <x v="142"/>
    <n v="8.6666666666666661"/>
    <x v="14"/>
    <x v="3"/>
  </r>
  <r>
    <x v="76"/>
    <x v="143"/>
    <n v="8"/>
    <x v="14"/>
    <x v="3"/>
  </r>
  <r>
    <x v="76"/>
    <x v="144"/>
    <m/>
    <x v="14"/>
    <x v="3"/>
  </r>
  <r>
    <x v="76"/>
    <x v="145"/>
    <n v="9"/>
    <x v="14"/>
    <x v="3"/>
  </r>
  <r>
    <x v="76"/>
    <x v="146"/>
    <m/>
    <x v="14"/>
    <x v="3"/>
  </r>
  <r>
    <x v="76"/>
    <x v="147"/>
    <n v="8"/>
    <x v="14"/>
    <x v="3"/>
  </r>
  <r>
    <x v="76"/>
    <x v="148"/>
    <n v="7.25"/>
    <x v="14"/>
    <x v="3"/>
  </r>
  <r>
    <x v="76"/>
    <x v="149"/>
    <n v="8"/>
    <x v="14"/>
    <x v="3"/>
  </r>
  <r>
    <x v="76"/>
    <x v="150"/>
    <n v="8"/>
    <x v="14"/>
    <x v="3"/>
  </r>
  <r>
    <x v="76"/>
    <x v="151"/>
    <n v="6.5"/>
    <x v="14"/>
    <x v="3"/>
  </r>
  <r>
    <x v="76"/>
    <x v="140"/>
    <n v="6.903225806451613"/>
    <x v="15"/>
    <x v="3"/>
  </r>
  <r>
    <x v="76"/>
    <x v="141"/>
    <n v="6"/>
    <x v="15"/>
    <x v="3"/>
  </r>
  <r>
    <x v="76"/>
    <x v="142"/>
    <n v="8"/>
    <x v="15"/>
    <x v="3"/>
  </r>
  <r>
    <x v="76"/>
    <x v="143"/>
    <n v="7"/>
    <x v="15"/>
    <x v="3"/>
  </r>
  <r>
    <x v="76"/>
    <x v="144"/>
    <n v="8.25"/>
    <x v="15"/>
    <x v="3"/>
  </r>
  <r>
    <x v="76"/>
    <x v="145"/>
    <n v="8.1"/>
    <x v="15"/>
    <x v="3"/>
  </r>
  <r>
    <x v="76"/>
    <x v="146"/>
    <n v="7.8"/>
    <x v="15"/>
    <x v="3"/>
  </r>
  <r>
    <x v="76"/>
    <x v="147"/>
    <n v="8.0434782608695627"/>
    <x v="15"/>
    <x v="3"/>
  </r>
  <r>
    <x v="76"/>
    <x v="148"/>
    <n v="8.1111111111111107"/>
    <x v="15"/>
    <x v="3"/>
  </r>
  <r>
    <x v="76"/>
    <x v="149"/>
    <n v="7.2"/>
    <x v="15"/>
    <x v="3"/>
  </r>
  <r>
    <x v="76"/>
    <x v="150"/>
    <n v="7.9230769230769242"/>
    <x v="15"/>
    <x v="3"/>
  </r>
  <r>
    <x v="76"/>
    <x v="151"/>
    <m/>
    <x v="15"/>
    <x v="3"/>
  </r>
  <r>
    <x v="76"/>
    <x v="140"/>
    <n v="6.6461538461538465"/>
    <x v="16"/>
    <x v="3"/>
  </r>
  <r>
    <x v="76"/>
    <x v="141"/>
    <n v="7.7083333333333348"/>
    <x v="16"/>
    <x v="3"/>
  </r>
  <r>
    <x v="76"/>
    <x v="142"/>
    <n v="7.04"/>
    <x v="16"/>
    <x v="3"/>
  </r>
  <r>
    <x v="76"/>
    <x v="143"/>
    <n v="6.3478260869565206"/>
    <x v="16"/>
    <x v="3"/>
  </r>
  <r>
    <x v="76"/>
    <x v="144"/>
    <n v="8.384615384615385"/>
    <x v="16"/>
    <x v="3"/>
  </r>
  <r>
    <x v="76"/>
    <x v="145"/>
    <n v="8.618421052631577"/>
    <x v="16"/>
    <x v="3"/>
  </r>
  <r>
    <x v="76"/>
    <x v="146"/>
    <n v="6.9117647058823524"/>
    <x v="16"/>
    <x v="3"/>
  </r>
  <r>
    <x v="76"/>
    <x v="147"/>
    <n v="7.7719298245614041"/>
    <x v="16"/>
    <x v="3"/>
  </r>
  <r>
    <x v="76"/>
    <x v="148"/>
    <n v="7.9428571428571422"/>
    <x v="16"/>
    <x v="3"/>
  </r>
  <r>
    <x v="76"/>
    <x v="149"/>
    <n v="7.4523809523809517"/>
    <x v="16"/>
    <x v="3"/>
  </r>
  <r>
    <x v="76"/>
    <x v="150"/>
    <n v="9.0434782608695645"/>
    <x v="16"/>
    <x v="3"/>
  </r>
  <r>
    <x v="76"/>
    <x v="151"/>
    <n v="8.4"/>
    <x v="16"/>
    <x v="3"/>
  </r>
  <r>
    <x v="77"/>
    <x v="152"/>
    <n v="20.994065281899111"/>
    <x v="0"/>
    <x v="2"/>
  </r>
  <r>
    <x v="77"/>
    <x v="153"/>
    <n v="53.431008902077153"/>
    <x v="0"/>
    <x v="2"/>
  </r>
  <r>
    <x v="77"/>
    <x v="154"/>
    <n v="23.126854599406528"/>
    <x v="0"/>
    <x v="2"/>
  </r>
  <r>
    <x v="77"/>
    <x v="155"/>
    <n v="0.76038575667655783"/>
    <x v="0"/>
    <x v="2"/>
  </r>
  <r>
    <x v="77"/>
    <x v="4"/>
    <n v="1.6876854599406528"/>
    <x v="0"/>
    <x v="2"/>
  </r>
  <r>
    <x v="78"/>
    <x v="156"/>
    <n v="44.083827893175076"/>
    <x v="0"/>
    <x v="2"/>
  </r>
  <r>
    <x v="78"/>
    <x v="157"/>
    <n v="27.114243323442135"/>
    <x v="0"/>
    <x v="2"/>
  </r>
  <r>
    <x v="78"/>
    <x v="158"/>
    <n v="5.0074183976261128"/>
    <x v="0"/>
    <x v="2"/>
  </r>
  <r>
    <x v="78"/>
    <x v="159"/>
    <n v="0.24109792284866469"/>
    <x v="0"/>
    <x v="2"/>
  </r>
  <r>
    <x v="78"/>
    <x v="160"/>
    <n v="3.8204747774480712"/>
    <x v="0"/>
    <x v="2"/>
  </r>
  <r>
    <x v="78"/>
    <x v="161"/>
    <n v="0.55637982195845692"/>
    <x v="0"/>
    <x v="2"/>
  </r>
  <r>
    <x v="78"/>
    <x v="162"/>
    <n v="6.7878338278931754"/>
    <x v="0"/>
    <x v="2"/>
  </r>
  <r>
    <x v="78"/>
    <x v="163"/>
    <n v="6.2870919881305634"/>
    <x v="0"/>
    <x v="2"/>
  </r>
  <r>
    <x v="78"/>
    <x v="164"/>
    <n v="1.0385756676557865"/>
    <x v="0"/>
    <x v="2"/>
  </r>
  <r>
    <x v="78"/>
    <x v="165"/>
    <n v="3.1157270029673589"/>
    <x v="0"/>
    <x v="2"/>
  </r>
  <r>
    <x v="78"/>
    <x v="166"/>
    <n v="1.2982195845697329"/>
    <x v="0"/>
    <x v="2"/>
  </r>
  <r>
    <x v="78"/>
    <x v="4"/>
    <n v="0.64910979228486643"/>
    <x v="0"/>
    <x v="2"/>
  </r>
  <r>
    <x v="79"/>
    <x v="167"/>
    <n v="42.062314540059347"/>
    <x v="0"/>
    <x v="2"/>
  </r>
  <r>
    <x v="79"/>
    <x v="168"/>
    <n v="22.310830860534125"/>
    <x v="0"/>
    <x v="2"/>
  </r>
  <r>
    <x v="79"/>
    <x v="169"/>
    <n v="6.991839762611276"/>
    <x v="0"/>
    <x v="2"/>
  </r>
  <r>
    <x v="79"/>
    <x v="170"/>
    <n v="0.87166172106824924"/>
    <x v="0"/>
    <x v="2"/>
  </r>
  <r>
    <x v="79"/>
    <x v="171"/>
    <n v="22.199554896142434"/>
    <x v="0"/>
    <x v="2"/>
  </r>
  <r>
    <x v="79"/>
    <x v="172"/>
    <n v="0.81602373887240354"/>
    <x v="0"/>
    <x v="2"/>
  </r>
  <r>
    <x v="79"/>
    <x v="4"/>
    <n v="4.7477744807121658"/>
    <x v="0"/>
    <x v="2"/>
  </r>
  <r>
    <x v="80"/>
    <x v="173"/>
    <n v="18.212166172106826"/>
    <x v="0"/>
    <x v="2"/>
  </r>
  <r>
    <x v="80"/>
    <x v="174"/>
    <n v="81.787833827893181"/>
    <x v="0"/>
    <x v="2"/>
  </r>
  <r>
    <x v="80"/>
    <x v="175"/>
    <n v="28.171364985163205"/>
    <x v="0"/>
    <x v="2"/>
  </r>
  <r>
    <x v="80"/>
    <x v="176"/>
    <n v="7.0103857566765582"/>
    <x v="0"/>
    <x v="2"/>
  </r>
  <r>
    <x v="80"/>
    <x v="177"/>
    <n v="27.893175074183976"/>
    <x v="0"/>
    <x v="2"/>
  </r>
  <r>
    <x v="80"/>
    <x v="178"/>
    <n v="6.4725519287833828"/>
    <x v="0"/>
    <x v="2"/>
  </r>
  <r>
    <x v="80"/>
    <x v="179"/>
    <n v="12.240356083086054"/>
    <x v="0"/>
    <x v="2"/>
  </r>
  <r>
    <x v="80"/>
    <x v="180"/>
    <n v="89.873887240356083"/>
    <x v="0"/>
    <x v="2"/>
  </r>
  <r>
    <x v="80"/>
    <x v="181"/>
    <n v="10.126112759643917"/>
    <x v="0"/>
    <x v="2"/>
  </r>
  <r>
    <x v="80"/>
    <x v="182"/>
    <n v="98.775964391691389"/>
    <x v="0"/>
    <x v="2"/>
  </r>
  <r>
    <x v="80"/>
    <x v="183"/>
    <n v="1.2240356083086052"/>
    <x v="0"/>
    <x v="2"/>
  </r>
  <r>
    <x v="80"/>
    <x v="184"/>
    <n v="99.703264094955486"/>
    <x v="0"/>
    <x v="2"/>
  </r>
  <r>
    <x v="80"/>
    <x v="185"/>
    <n v="0.29673590504451036"/>
    <x v="0"/>
    <x v="2"/>
  </r>
  <r>
    <x v="81"/>
    <x v="186"/>
    <n v="99.795994065281903"/>
    <x v="0"/>
    <x v="2"/>
  </r>
  <r>
    <x v="81"/>
    <x v="187"/>
    <n v="0.20400593471810088"/>
    <x v="0"/>
    <x v="2"/>
  </r>
  <r>
    <x v="77"/>
    <x v="152"/>
    <n v="25.244444444444444"/>
    <x v="1"/>
    <x v="2"/>
  </r>
  <r>
    <x v="77"/>
    <x v="153"/>
    <n v="44.355555555555554"/>
    <x v="1"/>
    <x v="2"/>
  </r>
  <r>
    <x v="77"/>
    <x v="154"/>
    <n v="25.777777777777779"/>
    <x v="1"/>
    <x v="2"/>
  </r>
  <r>
    <x v="77"/>
    <x v="155"/>
    <n v="1.4222222222222223"/>
    <x v="1"/>
    <x v="2"/>
  </r>
  <r>
    <x v="77"/>
    <x v="4"/>
    <n v="3.2"/>
    <x v="1"/>
    <x v="2"/>
  </r>
  <r>
    <x v="78"/>
    <x v="156"/>
    <n v="55.37777777777778"/>
    <x v="1"/>
    <x v="2"/>
  </r>
  <r>
    <x v="78"/>
    <x v="157"/>
    <n v="14.222222222222221"/>
    <x v="1"/>
    <x v="2"/>
  </r>
  <r>
    <x v="78"/>
    <x v="158"/>
    <n v="7.3777777777777782"/>
    <x v="1"/>
    <x v="2"/>
  </r>
  <r>
    <x v="78"/>
    <x v="159"/>
    <n v="0.35555555555555557"/>
    <x v="1"/>
    <x v="2"/>
  </r>
  <r>
    <x v="78"/>
    <x v="160"/>
    <n v="6.4888888888888889"/>
    <x v="1"/>
    <x v="2"/>
  </r>
  <r>
    <x v="78"/>
    <x v="161"/>
    <n v="0.62222222222222223"/>
    <x v="1"/>
    <x v="2"/>
  </r>
  <r>
    <x v="78"/>
    <x v="162"/>
    <n v="1.7777777777777777"/>
    <x v="1"/>
    <x v="2"/>
  </r>
  <r>
    <x v="78"/>
    <x v="163"/>
    <n v="10.044444444444444"/>
    <x v="1"/>
    <x v="2"/>
  </r>
  <r>
    <x v="78"/>
    <x v="164"/>
    <n v="0.35555555555555557"/>
    <x v="1"/>
    <x v="2"/>
  </r>
  <r>
    <x v="78"/>
    <x v="165"/>
    <n v="0.26666666666666666"/>
    <x v="1"/>
    <x v="2"/>
  </r>
  <r>
    <x v="78"/>
    <x v="166"/>
    <n v="1.6888888888888889"/>
    <x v="1"/>
    <x v="2"/>
  </r>
  <r>
    <x v="78"/>
    <x v="4"/>
    <n v="1.4222222222222223"/>
    <x v="1"/>
    <x v="2"/>
  </r>
  <r>
    <x v="79"/>
    <x v="167"/>
    <n v="56.533333333333331"/>
    <x v="1"/>
    <x v="2"/>
  </r>
  <r>
    <x v="79"/>
    <x v="168"/>
    <n v="13.155555555555555"/>
    <x v="1"/>
    <x v="2"/>
  </r>
  <r>
    <x v="79"/>
    <x v="169"/>
    <n v="4.5333333333333332"/>
    <x v="1"/>
    <x v="2"/>
  </r>
  <r>
    <x v="79"/>
    <x v="170"/>
    <n v="1.5111111111111111"/>
    <x v="1"/>
    <x v="2"/>
  </r>
  <r>
    <x v="79"/>
    <x v="171"/>
    <n v="20.355555555555554"/>
    <x v="1"/>
    <x v="2"/>
  </r>
  <r>
    <x v="79"/>
    <x v="172"/>
    <n v="0.88888888888888884"/>
    <x v="1"/>
    <x v="2"/>
  </r>
  <r>
    <x v="79"/>
    <x v="4"/>
    <n v="3.0222222222222221"/>
    <x v="1"/>
    <x v="2"/>
  </r>
  <r>
    <x v="80"/>
    <x v="173"/>
    <n v="21.68888888888889"/>
    <x v="1"/>
    <x v="2"/>
  </r>
  <r>
    <x v="80"/>
    <x v="174"/>
    <n v="78.311111111111117"/>
    <x v="1"/>
    <x v="2"/>
  </r>
  <r>
    <x v="80"/>
    <x v="175"/>
    <n v="13.066666666666666"/>
    <x v="1"/>
    <x v="2"/>
  </r>
  <r>
    <x v="80"/>
    <x v="176"/>
    <n v="9.5111111111111111"/>
    <x v="1"/>
    <x v="2"/>
  </r>
  <r>
    <x v="80"/>
    <x v="177"/>
    <n v="30.933333333333334"/>
    <x v="1"/>
    <x v="2"/>
  </r>
  <r>
    <x v="80"/>
    <x v="178"/>
    <n v="13.6"/>
    <x v="1"/>
    <x v="2"/>
  </r>
  <r>
    <x v="80"/>
    <x v="179"/>
    <n v="11.2"/>
    <x v="1"/>
    <x v="2"/>
  </r>
  <r>
    <x v="80"/>
    <x v="180"/>
    <n v="85.333333333333329"/>
    <x v="1"/>
    <x v="2"/>
  </r>
  <r>
    <x v="80"/>
    <x v="181"/>
    <n v="14.666666666666666"/>
    <x v="1"/>
    <x v="2"/>
  </r>
  <r>
    <x v="80"/>
    <x v="182"/>
    <n v="98.933333333333337"/>
    <x v="1"/>
    <x v="2"/>
  </r>
  <r>
    <x v="80"/>
    <x v="183"/>
    <n v="1.0666666666666667"/>
    <x v="1"/>
    <x v="2"/>
  </r>
  <r>
    <x v="80"/>
    <x v="184"/>
    <n v="99.555555555555557"/>
    <x v="1"/>
    <x v="2"/>
  </r>
  <r>
    <x v="80"/>
    <x v="185"/>
    <n v="0.44444444444444442"/>
    <x v="1"/>
    <x v="2"/>
  </r>
  <r>
    <x v="81"/>
    <x v="186"/>
    <n v="99.822222222222223"/>
    <x v="1"/>
    <x v="2"/>
  </r>
  <r>
    <x v="81"/>
    <x v="187"/>
    <n v="0.17777777777777778"/>
    <x v="1"/>
    <x v="2"/>
  </r>
  <r>
    <x v="77"/>
    <x v="152"/>
    <n v="26.684782608695652"/>
    <x v="2"/>
    <x v="2"/>
  </r>
  <r>
    <x v="77"/>
    <x v="153"/>
    <n v="41.467391304347828"/>
    <x v="2"/>
    <x v="2"/>
  </r>
  <r>
    <x v="77"/>
    <x v="154"/>
    <n v="31.032608695652176"/>
    <x v="2"/>
    <x v="2"/>
  </r>
  <r>
    <x v="77"/>
    <x v="155"/>
    <n v="0.32608695652173914"/>
    <x v="2"/>
    <x v="2"/>
  </r>
  <r>
    <x v="77"/>
    <x v="4"/>
    <n v="0.4891304347826087"/>
    <x v="2"/>
    <x v="2"/>
  </r>
  <r>
    <x v="78"/>
    <x v="156"/>
    <n v="26.25"/>
    <x v="2"/>
    <x v="2"/>
  </r>
  <r>
    <x v="78"/>
    <x v="157"/>
    <n v="31.684782608695652"/>
    <x v="2"/>
    <x v="2"/>
  </r>
  <r>
    <x v="78"/>
    <x v="158"/>
    <n v="6.0326086956521738"/>
    <x v="2"/>
    <x v="2"/>
  </r>
  <r>
    <x v="78"/>
    <x v="159"/>
    <n v="5.434782608695652E-2"/>
    <x v="2"/>
    <x v="2"/>
  </r>
  <r>
    <x v="78"/>
    <x v="160"/>
    <n v="3.8043478260869565"/>
    <x v="2"/>
    <x v="2"/>
  </r>
  <r>
    <x v="78"/>
    <x v="161"/>
    <n v="0.21739130434782608"/>
    <x v="2"/>
    <x v="2"/>
  </r>
  <r>
    <x v="78"/>
    <x v="162"/>
    <n v="13.858695652173912"/>
    <x v="2"/>
    <x v="2"/>
  </r>
  <r>
    <x v="78"/>
    <x v="163"/>
    <n v="6.25"/>
    <x v="2"/>
    <x v="2"/>
  </r>
  <r>
    <x v="78"/>
    <x v="164"/>
    <n v="2.1739130434782608"/>
    <x v="2"/>
    <x v="2"/>
  </r>
  <r>
    <x v="78"/>
    <x v="165"/>
    <n v="6.7391304347826084"/>
    <x v="2"/>
    <x v="2"/>
  </r>
  <r>
    <x v="78"/>
    <x v="166"/>
    <n v="2.2282608695652173"/>
    <x v="2"/>
    <x v="2"/>
  </r>
  <r>
    <x v="78"/>
    <x v="4"/>
    <n v="0.70652173913043481"/>
    <x v="2"/>
    <x v="2"/>
  </r>
  <r>
    <x v="79"/>
    <x v="167"/>
    <n v="22.717391304347824"/>
    <x v="2"/>
    <x v="2"/>
  </r>
  <r>
    <x v="79"/>
    <x v="168"/>
    <n v="23.260869565217391"/>
    <x v="2"/>
    <x v="2"/>
  </r>
  <r>
    <x v="79"/>
    <x v="169"/>
    <n v="9.2391304347826093"/>
    <x v="2"/>
    <x v="2"/>
  </r>
  <r>
    <x v="79"/>
    <x v="170"/>
    <n v="0.4891304347826087"/>
    <x v="2"/>
    <x v="2"/>
  </r>
  <r>
    <x v="79"/>
    <x v="171"/>
    <n v="37.010869565217391"/>
    <x v="2"/>
    <x v="2"/>
  </r>
  <r>
    <x v="79"/>
    <x v="172"/>
    <n v="1.576086956521739"/>
    <x v="2"/>
    <x v="2"/>
  </r>
  <r>
    <x v="79"/>
    <x v="4"/>
    <n v="5.7065217391304346"/>
    <x v="2"/>
    <x v="2"/>
  </r>
  <r>
    <x v="80"/>
    <x v="173"/>
    <n v="23.586956521739129"/>
    <x v="2"/>
    <x v="2"/>
  </r>
  <r>
    <x v="80"/>
    <x v="174"/>
    <n v="76.413043478260875"/>
    <x v="2"/>
    <x v="2"/>
  </r>
  <r>
    <x v="80"/>
    <x v="175"/>
    <n v="34.782608695652172"/>
    <x v="2"/>
    <x v="2"/>
  </r>
  <r>
    <x v="80"/>
    <x v="176"/>
    <n v="3.5869565217391304"/>
    <x v="2"/>
    <x v="2"/>
  </r>
  <r>
    <x v="80"/>
    <x v="177"/>
    <n v="23.913043478260871"/>
    <x v="2"/>
    <x v="2"/>
  </r>
  <r>
    <x v="80"/>
    <x v="178"/>
    <n v="1.7934782608695652"/>
    <x v="2"/>
    <x v="2"/>
  </r>
  <r>
    <x v="80"/>
    <x v="179"/>
    <n v="12.336956521739131"/>
    <x v="2"/>
    <x v="2"/>
  </r>
  <r>
    <x v="80"/>
    <x v="180"/>
    <n v="93.206521739130437"/>
    <x v="2"/>
    <x v="2"/>
  </r>
  <r>
    <x v="80"/>
    <x v="181"/>
    <n v="6.7934782608695654"/>
    <x v="2"/>
    <x v="2"/>
  </r>
  <r>
    <x v="80"/>
    <x v="182"/>
    <n v="99.510869565217391"/>
    <x v="2"/>
    <x v="2"/>
  </r>
  <r>
    <x v="80"/>
    <x v="183"/>
    <n v="0.4891304347826087"/>
    <x v="2"/>
    <x v="2"/>
  </r>
  <r>
    <x v="80"/>
    <x v="184"/>
    <n v="99.782608695652172"/>
    <x v="2"/>
    <x v="2"/>
  </r>
  <r>
    <x v="80"/>
    <x v="185"/>
    <n v="0.21739130434782608"/>
    <x v="2"/>
    <x v="2"/>
  </r>
  <r>
    <x v="81"/>
    <x v="186"/>
    <n v="99.836956521739125"/>
    <x v="2"/>
    <x v="2"/>
  </r>
  <r>
    <x v="81"/>
    <x v="187"/>
    <n v="0.16304347826086957"/>
    <x v="2"/>
    <x v="2"/>
  </r>
  <r>
    <x v="77"/>
    <x v="152"/>
    <n v="10.28169014084507"/>
    <x v="3"/>
    <x v="2"/>
  </r>
  <r>
    <x v="77"/>
    <x v="153"/>
    <n v="71.83098591549296"/>
    <x v="3"/>
    <x v="2"/>
  </r>
  <r>
    <x v="77"/>
    <x v="154"/>
    <n v="14.788732394366198"/>
    <x v="3"/>
    <x v="2"/>
  </r>
  <r>
    <x v="77"/>
    <x v="155"/>
    <n v="0.42253521126760563"/>
    <x v="3"/>
    <x v="2"/>
  </r>
  <r>
    <x v="77"/>
    <x v="4"/>
    <n v="2.676056338028169"/>
    <x v="3"/>
    <x v="2"/>
  </r>
  <r>
    <x v="78"/>
    <x v="156"/>
    <n v="64.929577464788736"/>
    <x v="3"/>
    <x v="2"/>
  </r>
  <r>
    <x v="78"/>
    <x v="157"/>
    <n v="19.014084507042252"/>
    <x v="3"/>
    <x v="2"/>
  </r>
  <r>
    <x v="78"/>
    <x v="158"/>
    <n v="1.8309859154929577"/>
    <x v="3"/>
    <x v="2"/>
  </r>
  <r>
    <x v="78"/>
    <x v="159"/>
    <n v="0.28169014084507044"/>
    <x v="3"/>
    <x v="2"/>
  </r>
  <r>
    <x v="78"/>
    <x v="160"/>
    <n v="3.23943661971831"/>
    <x v="3"/>
    <x v="2"/>
  </r>
  <r>
    <x v="78"/>
    <x v="161"/>
    <n v="0.28169014084507044"/>
    <x v="3"/>
    <x v="2"/>
  </r>
  <r>
    <x v="78"/>
    <x v="162"/>
    <n v="3.943661971830986"/>
    <x v="3"/>
    <x v="2"/>
  </r>
  <r>
    <x v="78"/>
    <x v="163"/>
    <n v="4.507042253521127"/>
    <x v="3"/>
    <x v="2"/>
  </r>
  <r>
    <x v="78"/>
    <x v="164"/>
    <n v="0.70422535211267601"/>
    <x v="3"/>
    <x v="2"/>
  </r>
  <r>
    <x v="78"/>
    <x v="165"/>
    <n v="0.9859154929577465"/>
    <x v="3"/>
    <x v="2"/>
  </r>
  <r>
    <x v="78"/>
    <x v="166"/>
    <n v="0.28169014084507044"/>
    <x v="3"/>
    <x v="2"/>
  </r>
  <r>
    <x v="78"/>
    <x v="4"/>
    <n v="0"/>
    <x v="3"/>
    <x v="2"/>
  </r>
  <r>
    <x v="79"/>
    <x v="167"/>
    <n v="63.239436619718312"/>
    <x v="3"/>
    <x v="2"/>
  </r>
  <r>
    <x v="79"/>
    <x v="168"/>
    <n v="14.366197183098592"/>
    <x v="3"/>
    <x v="2"/>
  </r>
  <r>
    <x v="79"/>
    <x v="169"/>
    <n v="4.507042253521127"/>
    <x v="3"/>
    <x v="2"/>
  </r>
  <r>
    <x v="79"/>
    <x v="170"/>
    <n v="1.267605633802817"/>
    <x v="3"/>
    <x v="2"/>
  </r>
  <r>
    <x v="79"/>
    <x v="171"/>
    <n v="10.56338028169014"/>
    <x v="3"/>
    <x v="2"/>
  </r>
  <r>
    <x v="79"/>
    <x v="172"/>
    <n v="0.56338028169014087"/>
    <x v="3"/>
    <x v="2"/>
  </r>
  <r>
    <x v="79"/>
    <x v="4"/>
    <n v="5.492957746478873"/>
    <x v="3"/>
    <x v="2"/>
  </r>
  <r>
    <x v="80"/>
    <x v="173"/>
    <n v="12.112676056338028"/>
    <x v="3"/>
    <x v="2"/>
  </r>
  <r>
    <x v="80"/>
    <x v="174"/>
    <n v="87.887323943661968"/>
    <x v="3"/>
    <x v="2"/>
  </r>
  <r>
    <x v="80"/>
    <x v="175"/>
    <n v="11.971830985915492"/>
    <x v="3"/>
    <x v="2"/>
  </r>
  <r>
    <x v="80"/>
    <x v="176"/>
    <n v="3.943661971830986"/>
    <x v="3"/>
    <x v="2"/>
  </r>
  <r>
    <x v="80"/>
    <x v="177"/>
    <n v="46.901408450704224"/>
    <x v="3"/>
    <x v="2"/>
  </r>
  <r>
    <x v="80"/>
    <x v="178"/>
    <n v="6.47887323943662"/>
    <x v="3"/>
    <x v="2"/>
  </r>
  <r>
    <x v="80"/>
    <x v="179"/>
    <n v="18.591549295774648"/>
    <x v="3"/>
    <x v="2"/>
  </r>
  <r>
    <x v="80"/>
    <x v="180"/>
    <n v="85.633802816901408"/>
    <x v="3"/>
    <x v="2"/>
  </r>
  <r>
    <x v="80"/>
    <x v="181"/>
    <n v="14.366197183098592"/>
    <x v="3"/>
    <x v="2"/>
  </r>
  <r>
    <x v="80"/>
    <x v="182"/>
    <n v="98.873239436619713"/>
    <x v="3"/>
    <x v="2"/>
  </r>
  <r>
    <x v="80"/>
    <x v="183"/>
    <n v="1.1267605633802817"/>
    <x v="3"/>
    <x v="2"/>
  </r>
  <r>
    <x v="80"/>
    <x v="184"/>
    <n v="100"/>
    <x v="3"/>
    <x v="2"/>
  </r>
  <r>
    <x v="80"/>
    <x v="185"/>
    <n v="0"/>
    <x v="3"/>
    <x v="2"/>
  </r>
  <r>
    <x v="81"/>
    <x v="186"/>
    <n v="100"/>
    <x v="3"/>
    <x v="2"/>
  </r>
  <r>
    <x v="81"/>
    <x v="187"/>
    <n v="0"/>
    <x v="3"/>
    <x v="2"/>
  </r>
  <r>
    <x v="77"/>
    <x v="152"/>
    <n v="10.579710144927537"/>
    <x v="4"/>
    <x v="2"/>
  </r>
  <r>
    <x v="77"/>
    <x v="153"/>
    <n v="77.246376811594203"/>
    <x v="4"/>
    <x v="2"/>
  </r>
  <r>
    <x v="77"/>
    <x v="154"/>
    <n v="10.289855072463768"/>
    <x v="4"/>
    <x v="2"/>
  </r>
  <r>
    <x v="77"/>
    <x v="155"/>
    <n v="0.86956521739130432"/>
    <x v="4"/>
    <x v="2"/>
  </r>
  <r>
    <x v="77"/>
    <x v="4"/>
    <n v="1.0144927536231885"/>
    <x v="4"/>
    <x v="2"/>
  </r>
  <r>
    <x v="78"/>
    <x v="156"/>
    <n v="31.594202898550726"/>
    <x v="4"/>
    <x v="2"/>
  </r>
  <r>
    <x v="78"/>
    <x v="157"/>
    <n v="56.811594202898547"/>
    <x v="4"/>
    <x v="2"/>
  </r>
  <r>
    <x v="78"/>
    <x v="158"/>
    <n v="2.0289855072463769"/>
    <x v="4"/>
    <x v="2"/>
  </r>
  <r>
    <x v="78"/>
    <x v="159"/>
    <n v="0.43478260869565216"/>
    <x v="4"/>
    <x v="2"/>
  </r>
  <r>
    <x v="78"/>
    <x v="160"/>
    <n v="1.4492753623188406"/>
    <x v="4"/>
    <x v="2"/>
  </r>
  <r>
    <x v="78"/>
    <x v="161"/>
    <n v="0.72463768115942029"/>
    <x v="4"/>
    <x v="2"/>
  </r>
  <r>
    <x v="78"/>
    <x v="162"/>
    <n v="1.4492753623188406"/>
    <x v="4"/>
    <x v="2"/>
  </r>
  <r>
    <x v="78"/>
    <x v="163"/>
    <n v="3.9130434782608696"/>
    <x v="4"/>
    <x v="2"/>
  </r>
  <r>
    <x v="78"/>
    <x v="164"/>
    <n v="0.28985507246376813"/>
    <x v="4"/>
    <x v="2"/>
  </r>
  <r>
    <x v="78"/>
    <x v="165"/>
    <n v="0.86956521739130432"/>
    <x v="4"/>
    <x v="2"/>
  </r>
  <r>
    <x v="78"/>
    <x v="166"/>
    <n v="0.14492753623188406"/>
    <x v="4"/>
    <x v="2"/>
  </r>
  <r>
    <x v="78"/>
    <x v="4"/>
    <n v="0.28985507246376813"/>
    <x v="4"/>
    <x v="2"/>
  </r>
  <r>
    <x v="79"/>
    <x v="167"/>
    <n v="24.927536231884059"/>
    <x v="4"/>
    <x v="2"/>
  </r>
  <r>
    <x v="79"/>
    <x v="168"/>
    <n v="51.884057971014492"/>
    <x v="4"/>
    <x v="2"/>
  </r>
  <r>
    <x v="79"/>
    <x v="169"/>
    <n v="10.289855072463768"/>
    <x v="4"/>
    <x v="2"/>
  </r>
  <r>
    <x v="79"/>
    <x v="170"/>
    <n v="0.57971014492753625"/>
    <x v="4"/>
    <x v="2"/>
  </r>
  <r>
    <x v="79"/>
    <x v="171"/>
    <n v="7.2463768115942031"/>
    <x v="4"/>
    <x v="2"/>
  </r>
  <r>
    <x v="79"/>
    <x v="172"/>
    <n v="0"/>
    <x v="4"/>
    <x v="2"/>
  </r>
  <r>
    <x v="79"/>
    <x v="4"/>
    <n v="5.0724637681159424"/>
    <x v="4"/>
    <x v="2"/>
  </r>
  <r>
    <x v="80"/>
    <x v="173"/>
    <n v="7.6811594202898554"/>
    <x v="4"/>
    <x v="2"/>
  </r>
  <r>
    <x v="80"/>
    <x v="174"/>
    <n v="92.318840579710141"/>
    <x v="4"/>
    <x v="2"/>
  </r>
  <r>
    <x v="80"/>
    <x v="175"/>
    <n v="60.289855072463766"/>
    <x v="4"/>
    <x v="2"/>
  </r>
  <r>
    <x v="80"/>
    <x v="176"/>
    <n v="14.202898550724637"/>
    <x v="4"/>
    <x v="2"/>
  </r>
  <r>
    <x v="80"/>
    <x v="177"/>
    <n v="9.420289855072463"/>
    <x v="4"/>
    <x v="2"/>
  </r>
  <r>
    <x v="80"/>
    <x v="178"/>
    <n v="2.318840579710145"/>
    <x v="4"/>
    <x v="2"/>
  </r>
  <r>
    <x v="80"/>
    <x v="179"/>
    <n v="6.0869565217391308"/>
    <x v="4"/>
    <x v="2"/>
  </r>
  <r>
    <x v="80"/>
    <x v="180"/>
    <n v="94.347826086956516"/>
    <x v="4"/>
    <x v="2"/>
  </r>
  <r>
    <x v="80"/>
    <x v="181"/>
    <n v="5.6521739130434785"/>
    <x v="4"/>
    <x v="2"/>
  </r>
  <r>
    <x v="80"/>
    <x v="182"/>
    <n v="97.681159420289859"/>
    <x v="4"/>
    <x v="2"/>
  </r>
  <r>
    <x v="80"/>
    <x v="183"/>
    <n v="2.318840579710145"/>
    <x v="4"/>
    <x v="2"/>
  </r>
  <r>
    <x v="80"/>
    <x v="184"/>
    <n v="99.565217391304344"/>
    <x v="4"/>
    <x v="2"/>
  </r>
  <r>
    <x v="80"/>
    <x v="185"/>
    <n v="0.43478260869565216"/>
    <x v="4"/>
    <x v="2"/>
  </r>
  <r>
    <x v="81"/>
    <x v="186"/>
    <n v="99.85507246376811"/>
    <x v="4"/>
    <x v="2"/>
  </r>
  <r>
    <x v="81"/>
    <x v="187"/>
    <n v="0.14492753623188406"/>
    <x v="4"/>
    <x v="2"/>
  </r>
  <r>
    <x v="77"/>
    <x v="152"/>
    <n v="10.256410256410257"/>
    <x v="5"/>
    <x v="2"/>
  </r>
  <r>
    <x v="77"/>
    <x v="153"/>
    <n v="78.974358974358978"/>
    <x v="5"/>
    <x v="2"/>
  </r>
  <r>
    <x v="77"/>
    <x v="154"/>
    <n v="9.2307692307692299"/>
    <x v="5"/>
    <x v="2"/>
  </r>
  <r>
    <x v="77"/>
    <x v="155"/>
    <n v="1.0256410256410255"/>
    <x v="5"/>
    <x v="2"/>
  </r>
  <r>
    <x v="77"/>
    <x v="4"/>
    <n v="0.51282051282051277"/>
    <x v="5"/>
    <x v="2"/>
  </r>
  <r>
    <x v="78"/>
    <x v="156"/>
    <n v="31.282051282051281"/>
    <x v="5"/>
    <x v="2"/>
  </r>
  <r>
    <x v="78"/>
    <x v="157"/>
    <n v="56.92307692307692"/>
    <x v="5"/>
    <x v="2"/>
  </r>
  <r>
    <x v="78"/>
    <x v="158"/>
    <n v="0.51282051282051277"/>
    <x v="5"/>
    <x v="2"/>
  </r>
  <r>
    <x v="78"/>
    <x v="159"/>
    <n v="0.51282051282051277"/>
    <x v="5"/>
    <x v="2"/>
  </r>
  <r>
    <x v="78"/>
    <x v="160"/>
    <n v="1.0256410256410255"/>
    <x v="5"/>
    <x v="2"/>
  </r>
  <r>
    <x v="78"/>
    <x v="161"/>
    <n v="1.0256410256410255"/>
    <x v="5"/>
    <x v="2"/>
  </r>
  <r>
    <x v="78"/>
    <x v="162"/>
    <n v="1.0256410256410255"/>
    <x v="5"/>
    <x v="2"/>
  </r>
  <r>
    <x v="78"/>
    <x v="163"/>
    <n v="5.1282051282051286"/>
    <x v="5"/>
    <x v="2"/>
  </r>
  <r>
    <x v="78"/>
    <x v="164"/>
    <n v="0.51282051282051277"/>
    <x v="5"/>
    <x v="2"/>
  </r>
  <r>
    <x v="78"/>
    <x v="165"/>
    <n v="2.0512820512820511"/>
    <x v="5"/>
    <x v="2"/>
  </r>
  <r>
    <x v="78"/>
    <x v="166"/>
    <n v="0"/>
    <x v="5"/>
    <x v="2"/>
  </r>
  <r>
    <x v="78"/>
    <x v="4"/>
    <n v="0"/>
    <x v="5"/>
    <x v="2"/>
  </r>
  <r>
    <x v="79"/>
    <x v="167"/>
    <n v="23.589743589743591"/>
    <x v="5"/>
    <x v="2"/>
  </r>
  <r>
    <x v="79"/>
    <x v="168"/>
    <n v="58.974358974358971"/>
    <x v="5"/>
    <x v="2"/>
  </r>
  <r>
    <x v="79"/>
    <x v="169"/>
    <n v="11.282051282051283"/>
    <x v="5"/>
    <x v="2"/>
  </r>
  <r>
    <x v="79"/>
    <x v="170"/>
    <n v="0"/>
    <x v="5"/>
    <x v="2"/>
  </r>
  <r>
    <x v="79"/>
    <x v="171"/>
    <n v="1.0256410256410255"/>
    <x v="5"/>
    <x v="2"/>
  </r>
  <r>
    <x v="79"/>
    <x v="172"/>
    <n v="0"/>
    <x v="5"/>
    <x v="2"/>
  </r>
  <r>
    <x v="79"/>
    <x v="4"/>
    <n v="5.1282051282051286"/>
    <x v="5"/>
    <x v="2"/>
  </r>
  <r>
    <x v="80"/>
    <x v="173"/>
    <n v="8.7179487179487172"/>
    <x v="5"/>
    <x v="2"/>
  </r>
  <r>
    <x v="80"/>
    <x v="174"/>
    <n v="91.282051282051285"/>
    <x v="5"/>
    <x v="2"/>
  </r>
  <r>
    <x v="80"/>
    <x v="175"/>
    <n v="63.07692307692308"/>
    <x v="5"/>
    <x v="2"/>
  </r>
  <r>
    <x v="80"/>
    <x v="176"/>
    <n v="13.846153846153847"/>
    <x v="5"/>
    <x v="2"/>
  </r>
  <r>
    <x v="80"/>
    <x v="177"/>
    <n v="10.76923076923077"/>
    <x v="5"/>
    <x v="2"/>
  </r>
  <r>
    <x v="80"/>
    <x v="178"/>
    <n v="3.5897435897435899"/>
    <x v="5"/>
    <x v="2"/>
  </r>
  <r>
    <x v="80"/>
    <x v="179"/>
    <n v="0"/>
    <x v="5"/>
    <x v="2"/>
  </r>
  <r>
    <x v="80"/>
    <x v="180"/>
    <n v="95.384615384615387"/>
    <x v="5"/>
    <x v="2"/>
  </r>
  <r>
    <x v="80"/>
    <x v="181"/>
    <n v="4.615384615384615"/>
    <x v="5"/>
    <x v="2"/>
  </r>
  <r>
    <x v="80"/>
    <x v="182"/>
    <n v="95.897435897435898"/>
    <x v="5"/>
    <x v="2"/>
  </r>
  <r>
    <x v="80"/>
    <x v="183"/>
    <n v="4.1025641025641022"/>
    <x v="5"/>
    <x v="2"/>
  </r>
  <r>
    <x v="80"/>
    <x v="184"/>
    <n v="100"/>
    <x v="5"/>
    <x v="2"/>
  </r>
  <r>
    <x v="80"/>
    <x v="185"/>
    <n v="0"/>
    <x v="5"/>
    <x v="2"/>
  </r>
  <r>
    <x v="81"/>
    <x v="186"/>
    <n v="99.487179487179489"/>
    <x v="5"/>
    <x v="2"/>
  </r>
  <r>
    <x v="81"/>
    <x v="187"/>
    <n v="0.51282051282051277"/>
    <x v="5"/>
    <x v="2"/>
  </r>
  <r>
    <x v="77"/>
    <x v="152"/>
    <n v="14.049586776859504"/>
    <x v="6"/>
    <x v="2"/>
  </r>
  <r>
    <x v="77"/>
    <x v="153"/>
    <n v="71.900826446280988"/>
    <x v="6"/>
    <x v="2"/>
  </r>
  <r>
    <x v="77"/>
    <x v="154"/>
    <n v="12.396694214876034"/>
    <x v="6"/>
    <x v="2"/>
  </r>
  <r>
    <x v="77"/>
    <x v="155"/>
    <n v="0.82644628099173556"/>
    <x v="6"/>
    <x v="2"/>
  </r>
  <r>
    <x v="77"/>
    <x v="4"/>
    <n v="0.82644628099173556"/>
    <x v="6"/>
    <x v="2"/>
  </r>
  <r>
    <x v="78"/>
    <x v="156"/>
    <n v="29.75206611570248"/>
    <x v="6"/>
    <x v="2"/>
  </r>
  <r>
    <x v="78"/>
    <x v="157"/>
    <n v="54.545454545454547"/>
    <x v="6"/>
    <x v="2"/>
  </r>
  <r>
    <x v="78"/>
    <x v="158"/>
    <n v="3.3057851239669422"/>
    <x v="6"/>
    <x v="2"/>
  </r>
  <r>
    <x v="78"/>
    <x v="159"/>
    <n v="0"/>
    <x v="6"/>
    <x v="2"/>
  </r>
  <r>
    <x v="78"/>
    <x v="160"/>
    <n v="1.6528925619834711"/>
    <x v="6"/>
    <x v="2"/>
  </r>
  <r>
    <x v="78"/>
    <x v="161"/>
    <n v="0.82644628099173556"/>
    <x v="6"/>
    <x v="2"/>
  </r>
  <r>
    <x v="78"/>
    <x v="162"/>
    <n v="3.3057851239669422"/>
    <x v="6"/>
    <x v="2"/>
  </r>
  <r>
    <x v="78"/>
    <x v="163"/>
    <n v="4.9586776859504136"/>
    <x v="6"/>
    <x v="2"/>
  </r>
  <r>
    <x v="78"/>
    <x v="164"/>
    <n v="0"/>
    <x v="6"/>
    <x v="2"/>
  </r>
  <r>
    <x v="78"/>
    <x v="165"/>
    <n v="0.82644628099173556"/>
    <x v="6"/>
    <x v="2"/>
  </r>
  <r>
    <x v="78"/>
    <x v="166"/>
    <n v="0.82644628099173556"/>
    <x v="6"/>
    <x v="2"/>
  </r>
  <r>
    <x v="78"/>
    <x v="4"/>
    <n v="0"/>
    <x v="6"/>
    <x v="2"/>
  </r>
  <r>
    <x v="79"/>
    <x v="167"/>
    <n v="25.619834710743802"/>
    <x v="6"/>
    <x v="2"/>
  </r>
  <r>
    <x v="79"/>
    <x v="168"/>
    <n v="47.107438016528924"/>
    <x v="6"/>
    <x v="2"/>
  </r>
  <r>
    <x v="79"/>
    <x v="169"/>
    <n v="2.4793388429752068"/>
    <x v="6"/>
    <x v="2"/>
  </r>
  <r>
    <x v="79"/>
    <x v="170"/>
    <n v="0"/>
    <x v="6"/>
    <x v="2"/>
  </r>
  <r>
    <x v="79"/>
    <x v="171"/>
    <n v="18.181818181818183"/>
    <x v="6"/>
    <x v="2"/>
  </r>
  <r>
    <x v="79"/>
    <x v="172"/>
    <n v="0"/>
    <x v="6"/>
    <x v="2"/>
  </r>
  <r>
    <x v="79"/>
    <x v="4"/>
    <n v="6.6115702479338845"/>
    <x v="6"/>
    <x v="2"/>
  </r>
  <r>
    <x v="80"/>
    <x v="173"/>
    <n v="11.570247933884298"/>
    <x v="6"/>
    <x v="2"/>
  </r>
  <r>
    <x v="80"/>
    <x v="174"/>
    <n v="88.429752066115697"/>
    <x v="6"/>
    <x v="2"/>
  </r>
  <r>
    <x v="80"/>
    <x v="175"/>
    <n v="57.02479338842975"/>
    <x v="6"/>
    <x v="2"/>
  </r>
  <r>
    <x v="80"/>
    <x v="176"/>
    <n v="18.181818181818183"/>
    <x v="6"/>
    <x v="2"/>
  </r>
  <r>
    <x v="80"/>
    <x v="177"/>
    <n v="5.785123966942149"/>
    <x v="6"/>
    <x v="2"/>
  </r>
  <r>
    <x v="80"/>
    <x v="178"/>
    <n v="1.6528925619834711"/>
    <x v="6"/>
    <x v="2"/>
  </r>
  <r>
    <x v="80"/>
    <x v="179"/>
    <n v="5.785123966942149"/>
    <x v="6"/>
    <x v="2"/>
  </r>
  <r>
    <x v="80"/>
    <x v="180"/>
    <n v="97.52066115702479"/>
    <x v="6"/>
    <x v="2"/>
  </r>
  <r>
    <x v="80"/>
    <x v="181"/>
    <n v="2.4793388429752068"/>
    <x v="6"/>
    <x v="2"/>
  </r>
  <r>
    <x v="80"/>
    <x v="182"/>
    <n v="97.52066115702479"/>
    <x v="6"/>
    <x v="2"/>
  </r>
  <r>
    <x v="80"/>
    <x v="183"/>
    <n v="2.4793388429752068"/>
    <x v="6"/>
    <x v="2"/>
  </r>
  <r>
    <x v="80"/>
    <x v="184"/>
    <n v="98.347107438016522"/>
    <x v="6"/>
    <x v="2"/>
  </r>
  <r>
    <x v="80"/>
    <x v="185"/>
    <n v="1.6528925619834711"/>
    <x v="6"/>
    <x v="2"/>
  </r>
  <r>
    <x v="81"/>
    <x v="186"/>
    <n v="100"/>
    <x v="6"/>
    <x v="2"/>
  </r>
  <r>
    <x v="81"/>
    <x v="187"/>
    <n v="0"/>
    <x v="6"/>
    <x v="2"/>
  </r>
  <r>
    <x v="77"/>
    <x v="152"/>
    <n v="12.437810945273633"/>
    <x v="7"/>
    <x v="2"/>
  </r>
  <r>
    <x v="77"/>
    <x v="153"/>
    <n v="75.124378109452735"/>
    <x v="7"/>
    <x v="2"/>
  </r>
  <r>
    <x v="77"/>
    <x v="154"/>
    <n v="9.4527363184079594"/>
    <x v="7"/>
    <x v="2"/>
  </r>
  <r>
    <x v="77"/>
    <x v="155"/>
    <n v="0.99502487562189057"/>
    <x v="7"/>
    <x v="2"/>
  </r>
  <r>
    <x v="77"/>
    <x v="4"/>
    <n v="1.9900497512437811"/>
    <x v="7"/>
    <x v="2"/>
  </r>
  <r>
    <x v="78"/>
    <x v="156"/>
    <n v="32.835820895522389"/>
    <x v="7"/>
    <x v="2"/>
  </r>
  <r>
    <x v="78"/>
    <x v="157"/>
    <n v="54.228855721393032"/>
    <x v="7"/>
    <x v="2"/>
  </r>
  <r>
    <x v="78"/>
    <x v="158"/>
    <n v="1.9900497512437811"/>
    <x v="7"/>
    <x v="2"/>
  </r>
  <r>
    <x v="78"/>
    <x v="159"/>
    <n v="0"/>
    <x v="7"/>
    <x v="2"/>
  </r>
  <r>
    <x v="78"/>
    <x v="160"/>
    <n v="1.9900497512437811"/>
    <x v="7"/>
    <x v="2"/>
  </r>
  <r>
    <x v="78"/>
    <x v="161"/>
    <n v="0.99502487562189057"/>
    <x v="7"/>
    <x v="2"/>
  </r>
  <r>
    <x v="78"/>
    <x v="162"/>
    <n v="1.4925373134328359"/>
    <x v="7"/>
    <x v="2"/>
  </r>
  <r>
    <x v="78"/>
    <x v="163"/>
    <n v="5.4726368159203984"/>
    <x v="7"/>
    <x v="2"/>
  </r>
  <r>
    <x v="78"/>
    <x v="164"/>
    <n v="0.49751243781094528"/>
    <x v="7"/>
    <x v="2"/>
  </r>
  <r>
    <x v="78"/>
    <x v="165"/>
    <n v="0.49751243781094528"/>
    <x v="7"/>
    <x v="2"/>
  </r>
  <r>
    <x v="78"/>
    <x v="166"/>
    <n v="0"/>
    <x v="7"/>
    <x v="2"/>
  </r>
  <r>
    <x v="78"/>
    <x v="4"/>
    <n v="0"/>
    <x v="7"/>
    <x v="2"/>
  </r>
  <r>
    <x v="79"/>
    <x v="167"/>
    <n v="32.338308457711442"/>
    <x v="7"/>
    <x v="2"/>
  </r>
  <r>
    <x v="79"/>
    <x v="168"/>
    <n v="49.75124378109453"/>
    <x v="7"/>
    <x v="2"/>
  </r>
  <r>
    <x v="79"/>
    <x v="169"/>
    <n v="5.9701492537313436"/>
    <x v="7"/>
    <x v="2"/>
  </r>
  <r>
    <x v="79"/>
    <x v="170"/>
    <n v="0.49751243781094528"/>
    <x v="7"/>
    <x v="2"/>
  </r>
  <r>
    <x v="79"/>
    <x v="171"/>
    <n v="6.9651741293532341"/>
    <x v="7"/>
    <x v="2"/>
  </r>
  <r>
    <x v="79"/>
    <x v="172"/>
    <n v="0"/>
    <x v="7"/>
    <x v="2"/>
  </r>
  <r>
    <x v="79"/>
    <x v="4"/>
    <n v="4.4776119402985071"/>
    <x v="7"/>
    <x v="2"/>
  </r>
  <r>
    <x v="80"/>
    <x v="173"/>
    <n v="9.9502487562189046"/>
    <x v="7"/>
    <x v="2"/>
  </r>
  <r>
    <x v="80"/>
    <x v="174"/>
    <n v="90.049751243781088"/>
    <x v="7"/>
    <x v="2"/>
  </r>
  <r>
    <x v="80"/>
    <x v="175"/>
    <n v="56.71641791044776"/>
    <x v="7"/>
    <x v="2"/>
  </r>
  <r>
    <x v="80"/>
    <x v="176"/>
    <n v="17.910447761194028"/>
    <x v="7"/>
    <x v="2"/>
  </r>
  <r>
    <x v="80"/>
    <x v="177"/>
    <n v="6.9651741293532341"/>
    <x v="7"/>
    <x v="2"/>
  </r>
  <r>
    <x v="80"/>
    <x v="178"/>
    <n v="0"/>
    <x v="7"/>
    <x v="2"/>
  </r>
  <r>
    <x v="80"/>
    <x v="179"/>
    <n v="8.4577114427860689"/>
    <x v="7"/>
    <x v="2"/>
  </r>
  <r>
    <x v="80"/>
    <x v="180"/>
    <n v="96.019900497512438"/>
    <x v="7"/>
    <x v="2"/>
  </r>
  <r>
    <x v="80"/>
    <x v="181"/>
    <n v="3.9800995024875623"/>
    <x v="7"/>
    <x v="2"/>
  </r>
  <r>
    <x v="80"/>
    <x v="182"/>
    <n v="99.50248756218906"/>
    <x v="7"/>
    <x v="2"/>
  </r>
  <r>
    <x v="80"/>
    <x v="183"/>
    <n v="0.49751243781094528"/>
    <x v="7"/>
    <x v="2"/>
  </r>
  <r>
    <x v="80"/>
    <x v="184"/>
    <n v="100"/>
    <x v="7"/>
    <x v="2"/>
  </r>
  <r>
    <x v="80"/>
    <x v="185"/>
    <n v="0"/>
    <x v="7"/>
    <x v="2"/>
  </r>
  <r>
    <x v="81"/>
    <x v="186"/>
    <n v="100"/>
    <x v="7"/>
    <x v="2"/>
  </r>
  <r>
    <x v="81"/>
    <x v="187"/>
    <n v="0"/>
    <x v="7"/>
    <x v="2"/>
  </r>
  <r>
    <x v="77"/>
    <x v="152"/>
    <n v="6.3583815028901736"/>
    <x v="8"/>
    <x v="2"/>
  </r>
  <r>
    <x v="77"/>
    <x v="153"/>
    <n v="81.502890173410407"/>
    <x v="8"/>
    <x v="2"/>
  </r>
  <r>
    <x v="77"/>
    <x v="154"/>
    <n v="10.982658959537572"/>
    <x v="8"/>
    <x v="2"/>
  </r>
  <r>
    <x v="77"/>
    <x v="155"/>
    <n v="0.5780346820809249"/>
    <x v="8"/>
    <x v="2"/>
  </r>
  <r>
    <x v="77"/>
    <x v="4"/>
    <n v="0.5780346820809249"/>
    <x v="8"/>
    <x v="2"/>
  </r>
  <r>
    <x v="78"/>
    <x v="156"/>
    <n v="31.791907514450866"/>
    <x v="8"/>
    <x v="2"/>
  </r>
  <r>
    <x v="78"/>
    <x v="157"/>
    <n v="61.271676300578036"/>
    <x v="8"/>
    <x v="2"/>
  </r>
  <r>
    <x v="78"/>
    <x v="158"/>
    <n v="2.8901734104046244"/>
    <x v="8"/>
    <x v="2"/>
  </r>
  <r>
    <x v="78"/>
    <x v="159"/>
    <n v="1.1560693641618498"/>
    <x v="8"/>
    <x v="2"/>
  </r>
  <r>
    <x v="78"/>
    <x v="160"/>
    <n v="1.1560693641618498"/>
    <x v="8"/>
    <x v="2"/>
  </r>
  <r>
    <x v="78"/>
    <x v="161"/>
    <n v="0"/>
    <x v="8"/>
    <x v="2"/>
  </r>
  <r>
    <x v="78"/>
    <x v="162"/>
    <n v="0.5780346820809249"/>
    <x v="8"/>
    <x v="2"/>
  </r>
  <r>
    <x v="78"/>
    <x v="163"/>
    <n v="0"/>
    <x v="8"/>
    <x v="2"/>
  </r>
  <r>
    <x v="78"/>
    <x v="164"/>
    <n v="0"/>
    <x v="8"/>
    <x v="2"/>
  </r>
  <r>
    <x v="78"/>
    <x v="165"/>
    <n v="0"/>
    <x v="8"/>
    <x v="2"/>
  </r>
  <r>
    <x v="78"/>
    <x v="166"/>
    <n v="0"/>
    <x v="8"/>
    <x v="2"/>
  </r>
  <r>
    <x v="78"/>
    <x v="4"/>
    <n v="1.1560693641618498"/>
    <x v="8"/>
    <x v="2"/>
  </r>
  <r>
    <x v="79"/>
    <x v="167"/>
    <n v="17.341040462427745"/>
    <x v="8"/>
    <x v="2"/>
  </r>
  <r>
    <x v="79"/>
    <x v="168"/>
    <n v="49.710982658959537"/>
    <x v="8"/>
    <x v="2"/>
  </r>
  <r>
    <x v="79"/>
    <x v="169"/>
    <n v="19.653179190751445"/>
    <x v="8"/>
    <x v="2"/>
  </r>
  <r>
    <x v="79"/>
    <x v="170"/>
    <n v="1.7341040462427746"/>
    <x v="8"/>
    <x v="2"/>
  </r>
  <r>
    <x v="79"/>
    <x v="171"/>
    <n v="6.9364161849710984"/>
    <x v="8"/>
    <x v="2"/>
  </r>
  <r>
    <x v="79"/>
    <x v="172"/>
    <n v="0"/>
    <x v="8"/>
    <x v="2"/>
  </r>
  <r>
    <x v="79"/>
    <x v="4"/>
    <n v="4.6242774566473992"/>
    <x v="8"/>
    <x v="2"/>
  </r>
  <r>
    <x v="80"/>
    <x v="173"/>
    <n v="1.1560693641618498"/>
    <x v="8"/>
    <x v="2"/>
  </r>
  <r>
    <x v="80"/>
    <x v="174"/>
    <n v="98.843930635838149"/>
    <x v="8"/>
    <x v="2"/>
  </r>
  <r>
    <x v="80"/>
    <x v="175"/>
    <n v="63.583815028901732"/>
    <x v="8"/>
    <x v="2"/>
  </r>
  <r>
    <x v="80"/>
    <x v="176"/>
    <n v="7.5144508670520231"/>
    <x v="8"/>
    <x v="2"/>
  </r>
  <r>
    <x v="80"/>
    <x v="177"/>
    <n v="13.294797687861271"/>
    <x v="8"/>
    <x v="2"/>
  </r>
  <r>
    <x v="80"/>
    <x v="178"/>
    <n v="4.0462427745664744"/>
    <x v="8"/>
    <x v="2"/>
  </r>
  <r>
    <x v="80"/>
    <x v="179"/>
    <n v="10.404624277456648"/>
    <x v="8"/>
    <x v="2"/>
  </r>
  <r>
    <x v="80"/>
    <x v="180"/>
    <n v="89.017341040462426"/>
    <x v="8"/>
    <x v="2"/>
  </r>
  <r>
    <x v="80"/>
    <x v="181"/>
    <n v="10.982658959537572"/>
    <x v="8"/>
    <x v="2"/>
  </r>
  <r>
    <x v="80"/>
    <x v="182"/>
    <n v="97.687861271676297"/>
    <x v="8"/>
    <x v="2"/>
  </r>
  <r>
    <x v="80"/>
    <x v="183"/>
    <n v="2.3121387283236996"/>
    <x v="8"/>
    <x v="2"/>
  </r>
  <r>
    <x v="80"/>
    <x v="184"/>
    <n v="99.421965317919074"/>
    <x v="8"/>
    <x v="2"/>
  </r>
  <r>
    <x v="80"/>
    <x v="185"/>
    <n v="0.5780346820809249"/>
    <x v="8"/>
    <x v="2"/>
  </r>
  <r>
    <x v="81"/>
    <x v="186"/>
    <n v="100"/>
    <x v="8"/>
    <x v="2"/>
  </r>
  <r>
    <x v="81"/>
    <x v="187"/>
    <n v="0"/>
    <x v="8"/>
    <x v="2"/>
  </r>
  <r>
    <x v="77"/>
    <x v="152"/>
    <n v="11.049723756906078"/>
    <x v="9"/>
    <x v="2"/>
  </r>
  <r>
    <x v="77"/>
    <x v="153"/>
    <n v="73.480662983425418"/>
    <x v="9"/>
    <x v="2"/>
  </r>
  <r>
    <x v="77"/>
    <x v="154"/>
    <n v="12.707182320441989"/>
    <x v="9"/>
    <x v="2"/>
  </r>
  <r>
    <x v="77"/>
    <x v="155"/>
    <n v="1.6574585635359116"/>
    <x v="9"/>
    <x v="2"/>
  </r>
  <r>
    <x v="77"/>
    <x v="4"/>
    <n v="1.1049723756906078"/>
    <x v="9"/>
    <x v="2"/>
  </r>
  <r>
    <x v="78"/>
    <x v="156"/>
    <n v="60.773480662983424"/>
    <x v="9"/>
    <x v="2"/>
  </r>
  <r>
    <x v="78"/>
    <x v="157"/>
    <n v="29.834254143646408"/>
    <x v="9"/>
    <x v="2"/>
  </r>
  <r>
    <x v="78"/>
    <x v="158"/>
    <n v="2.7624309392265194"/>
    <x v="9"/>
    <x v="2"/>
  </r>
  <r>
    <x v="78"/>
    <x v="159"/>
    <n v="0.5524861878453039"/>
    <x v="9"/>
    <x v="2"/>
  </r>
  <r>
    <x v="78"/>
    <x v="160"/>
    <n v="0.5524861878453039"/>
    <x v="9"/>
    <x v="2"/>
  </r>
  <r>
    <x v="78"/>
    <x v="161"/>
    <n v="1.1049723756906078"/>
    <x v="9"/>
    <x v="2"/>
  </r>
  <r>
    <x v="78"/>
    <x v="162"/>
    <n v="1.1049723756906078"/>
    <x v="9"/>
    <x v="2"/>
  </r>
  <r>
    <x v="78"/>
    <x v="163"/>
    <n v="1.1049723756906078"/>
    <x v="9"/>
    <x v="2"/>
  </r>
  <r>
    <x v="78"/>
    <x v="164"/>
    <n v="0"/>
    <x v="9"/>
    <x v="2"/>
  </r>
  <r>
    <x v="78"/>
    <x v="165"/>
    <n v="0.5524861878453039"/>
    <x v="9"/>
    <x v="2"/>
  </r>
  <r>
    <x v="78"/>
    <x v="166"/>
    <n v="1.1049723756906078"/>
    <x v="9"/>
    <x v="2"/>
  </r>
  <r>
    <x v="78"/>
    <x v="4"/>
    <n v="0.5524861878453039"/>
    <x v="9"/>
    <x v="2"/>
  </r>
  <r>
    <x v="79"/>
    <x v="167"/>
    <n v="57.458563535911601"/>
    <x v="9"/>
    <x v="2"/>
  </r>
  <r>
    <x v="79"/>
    <x v="168"/>
    <n v="27.624309392265193"/>
    <x v="9"/>
    <x v="2"/>
  </r>
  <r>
    <x v="79"/>
    <x v="169"/>
    <n v="2.2099447513812156"/>
    <x v="9"/>
    <x v="2"/>
  </r>
  <r>
    <x v="79"/>
    <x v="170"/>
    <n v="0"/>
    <x v="9"/>
    <x v="2"/>
  </r>
  <r>
    <x v="79"/>
    <x v="171"/>
    <n v="7.7348066298342539"/>
    <x v="9"/>
    <x v="2"/>
  </r>
  <r>
    <x v="79"/>
    <x v="172"/>
    <n v="0"/>
    <x v="9"/>
    <x v="2"/>
  </r>
  <r>
    <x v="79"/>
    <x v="4"/>
    <n v="4.972375690607735"/>
    <x v="9"/>
    <x v="2"/>
  </r>
  <r>
    <x v="80"/>
    <x v="173"/>
    <n v="5.5248618784530388"/>
    <x v="9"/>
    <x v="2"/>
  </r>
  <r>
    <x v="80"/>
    <x v="174"/>
    <n v="94.475138121546962"/>
    <x v="9"/>
    <x v="2"/>
  </r>
  <r>
    <x v="80"/>
    <x v="175"/>
    <n v="35.911602209944753"/>
    <x v="9"/>
    <x v="2"/>
  </r>
  <r>
    <x v="80"/>
    <x v="176"/>
    <n v="10.497237569060774"/>
    <x v="9"/>
    <x v="2"/>
  </r>
  <r>
    <x v="80"/>
    <x v="177"/>
    <n v="32.044198895027627"/>
    <x v="9"/>
    <x v="2"/>
  </r>
  <r>
    <x v="80"/>
    <x v="178"/>
    <n v="4.972375690607735"/>
    <x v="9"/>
    <x v="2"/>
  </r>
  <r>
    <x v="80"/>
    <x v="179"/>
    <n v="11.049723756906078"/>
    <x v="9"/>
    <x v="2"/>
  </r>
  <r>
    <x v="80"/>
    <x v="180"/>
    <n v="88.950276243093924"/>
    <x v="9"/>
    <x v="2"/>
  </r>
  <r>
    <x v="80"/>
    <x v="181"/>
    <n v="11.049723756906078"/>
    <x v="9"/>
    <x v="2"/>
  </r>
  <r>
    <x v="80"/>
    <x v="182"/>
    <n v="99.447513812154696"/>
    <x v="9"/>
    <x v="2"/>
  </r>
  <r>
    <x v="80"/>
    <x v="183"/>
    <n v="0.5524861878453039"/>
    <x v="9"/>
    <x v="2"/>
  </r>
  <r>
    <x v="80"/>
    <x v="184"/>
    <n v="99.447513812154696"/>
    <x v="9"/>
    <x v="2"/>
  </r>
  <r>
    <x v="80"/>
    <x v="185"/>
    <n v="0.5524861878453039"/>
    <x v="9"/>
    <x v="2"/>
  </r>
  <r>
    <x v="81"/>
    <x v="186"/>
    <n v="100"/>
    <x v="9"/>
    <x v="2"/>
  </r>
  <r>
    <x v="81"/>
    <x v="187"/>
    <n v="0"/>
    <x v="9"/>
    <x v="2"/>
  </r>
  <r>
    <x v="77"/>
    <x v="152"/>
    <n v="20.80536912751678"/>
    <x v="10"/>
    <x v="2"/>
  </r>
  <r>
    <x v="77"/>
    <x v="153"/>
    <n v="44.29530201342282"/>
    <x v="10"/>
    <x v="2"/>
  </r>
  <r>
    <x v="77"/>
    <x v="154"/>
    <n v="29.530201342281877"/>
    <x v="10"/>
    <x v="2"/>
  </r>
  <r>
    <x v="77"/>
    <x v="155"/>
    <n v="1.3422818791946309"/>
    <x v="10"/>
    <x v="2"/>
  </r>
  <r>
    <x v="77"/>
    <x v="4"/>
    <n v="4.026845637583893"/>
    <x v="10"/>
    <x v="2"/>
  </r>
  <r>
    <x v="78"/>
    <x v="156"/>
    <n v="57.718120805369125"/>
    <x v="10"/>
    <x v="2"/>
  </r>
  <r>
    <x v="78"/>
    <x v="157"/>
    <n v="12.080536912751677"/>
    <x v="10"/>
    <x v="2"/>
  </r>
  <r>
    <x v="78"/>
    <x v="158"/>
    <n v="5.3691275167785237"/>
    <x v="10"/>
    <x v="2"/>
  </r>
  <r>
    <x v="78"/>
    <x v="159"/>
    <n v="0"/>
    <x v="10"/>
    <x v="2"/>
  </r>
  <r>
    <x v="78"/>
    <x v="160"/>
    <n v="3.3557046979865772"/>
    <x v="10"/>
    <x v="2"/>
  </r>
  <r>
    <x v="78"/>
    <x v="161"/>
    <n v="2.6845637583892619"/>
    <x v="10"/>
    <x v="2"/>
  </r>
  <r>
    <x v="78"/>
    <x v="162"/>
    <n v="8.724832214765101"/>
    <x v="10"/>
    <x v="2"/>
  </r>
  <r>
    <x v="78"/>
    <x v="163"/>
    <n v="4.026845637583893"/>
    <x v="10"/>
    <x v="2"/>
  </r>
  <r>
    <x v="78"/>
    <x v="164"/>
    <n v="0.67114093959731547"/>
    <x v="10"/>
    <x v="2"/>
  </r>
  <r>
    <x v="78"/>
    <x v="165"/>
    <n v="4.6979865771812079"/>
    <x v="10"/>
    <x v="2"/>
  </r>
  <r>
    <x v="78"/>
    <x v="166"/>
    <n v="0.67114093959731547"/>
    <x v="10"/>
    <x v="2"/>
  </r>
  <r>
    <x v="78"/>
    <x v="4"/>
    <n v="0"/>
    <x v="10"/>
    <x v="2"/>
  </r>
  <r>
    <x v="79"/>
    <x v="167"/>
    <n v="63.087248322147651"/>
    <x v="10"/>
    <x v="2"/>
  </r>
  <r>
    <x v="79"/>
    <x v="168"/>
    <n v="11.409395973154362"/>
    <x v="10"/>
    <x v="2"/>
  </r>
  <r>
    <x v="79"/>
    <x v="169"/>
    <n v="2.6845637583892619"/>
    <x v="10"/>
    <x v="2"/>
  </r>
  <r>
    <x v="79"/>
    <x v="170"/>
    <n v="1.3422818791946309"/>
    <x v="10"/>
    <x v="2"/>
  </r>
  <r>
    <x v="79"/>
    <x v="171"/>
    <n v="17.449664429530202"/>
    <x v="10"/>
    <x v="2"/>
  </r>
  <r>
    <x v="79"/>
    <x v="172"/>
    <n v="0"/>
    <x v="10"/>
    <x v="2"/>
  </r>
  <r>
    <x v="79"/>
    <x v="4"/>
    <n v="4.026845637583893"/>
    <x v="10"/>
    <x v="2"/>
  </r>
  <r>
    <x v="80"/>
    <x v="173"/>
    <n v="17.449664429530202"/>
    <x v="10"/>
    <x v="2"/>
  </r>
  <r>
    <x v="80"/>
    <x v="174"/>
    <n v="82.550335570469798"/>
    <x v="10"/>
    <x v="2"/>
  </r>
  <r>
    <x v="80"/>
    <x v="175"/>
    <n v="14.093959731543624"/>
    <x v="10"/>
    <x v="2"/>
  </r>
  <r>
    <x v="80"/>
    <x v="176"/>
    <n v="4.026845637583893"/>
    <x v="10"/>
    <x v="2"/>
  </r>
  <r>
    <x v="80"/>
    <x v="177"/>
    <n v="34.899328859060404"/>
    <x v="10"/>
    <x v="2"/>
  </r>
  <r>
    <x v="80"/>
    <x v="178"/>
    <n v="15.436241610738255"/>
    <x v="10"/>
    <x v="2"/>
  </r>
  <r>
    <x v="80"/>
    <x v="179"/>
    <n v="14.093959731543624"/>
    <x v="10"/>
    <x v="2"/>
  </r>
  <r>
    <x v="80"/>
    <x v="180"/>
    <n v="75.167785234899327"/>
    <x v="10"/>
    <x v="2"/>
  </r>
  <r>
    <x v="80"/>
    <x v="181"/>
    <n v="24.832214765100669"/>
    <x v="10"/>
    <x v="2"/>
  </r>
  <r>
    <x v="80"/>
    <x v="182"/>
    <n v="94.630872483221481"/>
    <x v="10"/>
    <x v="2"/>
  </r>
  <r>
    <x v="80"/>
    <x v="183"/>
    <n v="5.3691275167785237"/>
    <x v="10"/>
    <x v="2"/>
  </r>
  <r>
    <x v="80"/>
    <x v="184"/>
    <n v="99.328859060402678"/>
    <x v="10"/>
    <x v="2"/>
  </r>
  <r>
    <x v="80"/>
    <x v="185"/>
    <n v="0.67114093959731547"/>
    <x v="10"/>
    <x v="2"/>
  </r>
  <r>
    <x v="81"/>
    <x v="186"/>
    <n v="98.65771812080537"/>
    <x v="10"/>
    <x v="2"/>
  </r>
  <r>
    <x v="81"/>
    <x v="187"/>
    <n v="1.3422818791946309"/>
    <x v="10"/>
    <x v="2"/>
  </r>
  <r>
    <x v="77"/>
    <x v="152"/>
    <n v="12.080536912751677"/>
    <x v="11"/>
    <x v="2"/>
  </r>
  <r>
    <x v="77"/>
    <x v="153"/>
    <n v="63.758389261744966"/>
    <x v="11"/>
    <x v="2"/>
  </r>
  <r>
    <x v="77"/>
    <x v="154"/>
    <n v="18.791946308724832"/>
    <x v="11"/>
    <x v="2"/>
  </r>
  <r>
    <x v="77"/>
    <x v="155"/>
    <n v="2.0134228187919465"/>
    <x v="11"/>
    <x v="2"/>
  </r>
  <r>
    <x v="77"/>
    <x v="4"/>
    <n v="3.3557046979865772"/>
    <x v="11"/>
    <x v="2"/>
  </r>
  <r>
    <x v="78"/>
    <x v="156"/>
    <n v="62.416107382550337"/>
    <x v="11"/>
    <x v="2"/>
  </r>
  <r>
    <x v="78"/>
    <x v="157"/>
    <n v="22.14765100671141"/>
    <x v="11"/>
    <x v="2"/>
  </r>
  <r>
    <x v="78"/>
    <x v="158"/>
    <n v="2.0134228187919465"/>
    <x v="11"/>
    <x v="2"/>
  </r>
  <r>
    <x v="78"/>
    <x v="159"/>
    <n v="0"/>
    <x v="11"/>
    <x v="2"/>
  </r>
  <r>
    <x v="78"/>
    <x v="160"/>
    <n v="2.0134228187919465"/>
    <x v="11"/>
    <x v="2"/>
  </r>
  <r>
    <x v="78"/>
    <x v="161"/>
    <n v="0"/>
    <x v="11"/>
    <x v="2"/>
  </r>
  <r>
    <x v="78"/>
    <x v="162"/>
    <n v="4.026845637583893"/>
    <x v="11"/>
    <x v="2"/>
  </r>
  <r>
    <x v="78"/>
    <x v="163"/>
    <n v="4.6979865771812079"/>
    <x v="11"/>
    <x v="2"/>
  </r>
  <r>
    <x v="78"/>
    <x v="164"/>
    <n v="0.67114093959731547"/>
    <x v="11"/>
    <x v="2"/>
  </r>
  <r>
    <x v="78"/>
    <x v="165"/>
    <n v="1.3422818791946309"/>
    <x v="11"/>
    <x v="2"/>
  </r>
  <r>
    <x v="78"/>
    <x v="166"/>
    <n v="0"/>
    <x v="11"/>
    <x v="2"/>
  </r>
  <r>
    <x v="78"/>
    <x v="4"/>
    <n v="0.67114093959731547"/>
    <x v="11"/>
    <x v="2"/>
  </r>
  <r>
    <x v="79"/>
    <x v="167"/>
    <n v="61.744966442953022"/>
    <x v="11"/>
    <x v="2"/>
  </r>
  <r>
    <x v="79"/>
    <x v="168"/>
    <n v="20.134228187919462"/>
    <x v="11"/>
    <x v="2"/>
  </r>
  <r>
    <x v="79"/>
    <x v="169"/>
    <n v="1.3422818791946309"/>
    <x v="11"/>
    <x v="2"/>
  </r>
  <r>
    <x v="79"/>
    <x v="170"/>
    <n v="0.67114093959731547"/>
    <x v="11"/>
    <x v="2"/>
  </r>
  <r>
    <x v="79"/>
    <x v="171"/>
    <n v="10.738255033557047"/>
    <x v="11"/>
    <x v="2"/>
  </r>
  <r>
    <x v="79"/>
    <x v="172"/>
    <n v="0"/>
    <x v="11"/>
    <x v="2"/>
  </r>
  <r>
    <x v="79"/>
    <x v="4"/>
    <n v="5.3691275167785237"/>
    <x v="11"/>
    <x v="2"/>
  </r>
  <r>
    <x v="80"/>
    <x v="173"/>
    <n v="10.738255033557047"/>
    <x v="11"/>
    <x v="2"/>
  </r>
  <r>
    <x v="80"/>
    <x v="174"/>
    <n v="89.261744966442947"/>
    <x v="11"/>
    <x v="2"/>
  </r>
  <r>
    <x v="80"/>
    <x v="175"/>
    <n v="14.765100671140939"/>
    <x v="11"/>
    <x v="2"/>
  </r>
  <r>
    <x v="80"/>
    <x v="176"/>
    <n v="4.6979865771812079"/>
    <x v="11"/>
    <x v="2"/>
  </r>
  <r>
    <x v="80"/>
    <x v="177"/>
    <n v="40.939597315436245"/>
    <x v="11"/>
    <x v="2"/>
  </r>
  <r>
    <x v="80"/>
    <x v="178"/>
    <n v="6.7114093959731544"/>
    <x v="11"/>
    <x v="2"/>
  </r>
  <r>
    <x v="80"/>
    <x v="179"/>
    <n v="22.14765100671141"/>
    <x v="11"/>
    <x v="2"/>
  </r>
  <r>
    <x v="80"/>
    <x v="180"/>
    <n v="95.973154362416111"/>
    <x v="11"/>
    <x v="2"/>
  </r>
  <r>
    <x v="80"/>
    <x v="181"/>
    <n v="4.026845637583893"/>
    <x v="11"/>
    <x v="2"/>
  </r>
  <r>
    <x v="80"/>
    <x v="182"/>
    <n v="97.31543624161074"/>
    <x v="11"/>
    <x v="2"/>
  </r>
  <r>
    <x v="80"/>
    <x v="183"/>
    <n v="2.6845637583892619"/>
    <x v="11"/>
    <x v="2"/>
  </r>
  <r>
    <x v="80"/>
    <x v="184"/>
    <n v="99.328859060402678"/>
    <x v="11"/>
    <x v="2"/>
  </r>
  <r>
    <x v="80"/>
    <x v="185"/>
    <n v="0.67114093959731547"/>
    <x v="11"/>
    <x v="2"/>
  </r>
  <r>
    <x v="81"/>
    <x v="186"/>
    <n v="99.328859060402678"/>
    <x v="11"/>
    <x v="2"/>
  </r>
  <r>
    <x v="81"/>
    <x v="187"/>
    <n v="0.67114093959731547"/>
    <x v="11"/>
    <x v="2"/>
  </r>
  <r>
    <x v="77"/>
    <x v="152"/>
    <n v="19.491525423728813"/>
    <x v="12"/>
    <x v="2"/>
  </r>
  <r>
    <x v="77"/>
    <x v="153"/>
    <n v="59.322033898305087"/>
    <x v="12"/>
    <x v="2"/>
  </r>
  <r>
    <x v="77"/>
    <x v="154"/>
    <n v="17.796610169491526"/>
    <x v="12"/>
    <x v="2"/>
  </r>
  <r>
    <x v="77"/>
    <x v="155"/>
    <n v="0"/>
    <x v="12"/>
    <x v="2"/>
  </r>
  <r>
    <x v="77"/>
    <x v="4"/>
    <n v="3.3898305084745761"/>
    <x v="12"/>
    <x v="2"/>
  </r>
  <r>
    <x v="78"/>
    <x v="156"/>
    <n v="61.864406779661017"/>
    <x v="12"/>
    <x v="2"/>
  </r>
  <r>
    <x v="78"/>
    <x v="157"/>
    <n v="5.9322033898305087"/>
    <x v="12"/>
    <x v="2"/>
  </r>
  <r>
    <x v="78"/>
    <x v="158"/>
    <n v="4.2372881355932206"/>
    <x v="12"/>
    <x v="2"/>
  </r>
  <r>
    <x v="78"/>
    <x v="159"/>
    <n v="0"/>
    <x v="12"/>
    <x v="2"/>
  </r>
  <r>
    <x v="78"/>
    <x v="160"/>
    <n v="5.9322033898305087"/>
    <x v="12"/>
    <x v="2"/>
  </r>
  <r>
    <x v="78"/>
    <x v="161"/>
    <n v="0"/>
    <x v="12"/>
    <x v="2"/>
  </r>
  <r>
    <x v="78"/>
    <x v="162"/>
    <n v="7.6271186440677967"/>
    <x v="12"/>
    <x v="2"/>
  </r>
  <r>
    <x v="78"/>
    <x v="163"/>
    <n v="8.4745762711864412"/>
    <x v="12"/>
    <x v="2"/>
  </r>
  <r>
    <x v="78"/>
    <x v="164"/>
    <n v="2.5423728813559321"/>
    <x v="12"/>
    <x v="2"/>
  </r>
  <r>
    <x v="78"/>
    <x v="165"/>
    <n v="2.5423728813559321"/>
    <x v="12"/>
    <x v="2"/>
  </r>
  <r>
    <x v="78"/>
    <x v="166"/>
    <n v="0.84745762711864403"/>
    <x v="12"/>
    <x v="2"/>
  </r>
  <r>
    <x v="78"/>
    <x v="4"/>
    <n v="0"/>
    <x v="12"/>
    <x v="2"/>
  </r>
  <r>
    <x v="79"/>
    <x v="167"/>
    <n v="70.33898305084746"/>
    <x v="12"/>
    <x v="2"/>
  </r>
  <r>
    <x v="79"/>
    <x v="168"/>
    <n v="10.169491525423728"/>
    <x v="12"/>
    <x v="2"/>
  </r>
  <r>
    <x v="79"/>
    <x v="169"/>
    <n v="5.0847457627118642"/>
    <x v="12"/>
    <x v="2"/>
  </r>
  <r>
    <x v="79"/>
    <x v="170"/>
    <n v="0.84745762711864403"/>
    <x v="12"/>
    <x v="2"/>
  </r>
  <r>
    <x v="79"/>
    <x v="171"/>
    <n v="12.711864406779661"/>
    <x v="12"/>
    <x v="2"/>
  </r>
  <r>
    <x v="79"/>
    <x v="172"/>
    <n v="0"/>
    <x v="12"/>
    <x v="2"/>
  </r>
  <r>
    <x v="79"/>
    <x v="4"/>
    <n v="0.84745762711864403"/>
    <x v="12"/>
    <x v="2"/>
  </r>
  <r>
    <x v="80"/>
    <x v="173"/>
    <n v="27.966101694915253"/>
    <x v="12"/>
    <x v="2"/>
  </r>
  <r>
    <x v="80"/>
    <x v="174"/>
    <n v="72.033898305084747"/>
    <x v="12"/>
    <x v="2"/>
  </r>
  <r>
    <x v="80"/>
    <x v="175"/>
    <n v="5.9322033898305087"/>
    <x v="12"/>
    <x v="2"/>
  </r>
  <r>
    <x v="80"/>
    <x v="176"/>
    <n v="1.6949152542372881"/>
    <x v="12"/>
    <x v="2"/>
  </r>
  <r>
    <x v="80"/>
    <x v="177"/>
    <n v="16.949152542372882"/>
    <x v="12"/>
    <x v="2"/>
  </r>
  <r>
    <x v="80"/>
    <x v="178"/>
    <n v="31.35593220338983"/>
    <x v="12"/>
    <x v="2"/>
  </r>
  <r>
    <x v="80"/>
    <x v="179"/>
    <n v="16.101694915254239"/>
    <x v="12"/>
    <x v="2"/>
  </r>
  <r>
    <x v="80"/>
    <x v="180"/>
    <n v="90.677966101694921"/>
    <x v="12"/>
    <x v="2"/>
  </r>
  <r>
    <x v="80"/>
    <x v="181"/>
    <n v="9.3220338983050848"/>
    <x v="12"/>
    <x v="2"/>
  </r>
  <r>
    <x v="80"/>
    <x v="182"/>
    <n v="100"/>
    <x v="12"/>
    <x v="2"/>
  </r>
  <r>
    <x v="80"/>
    <x v="183"/>
    <n v="0"/>
    <x v="12"/>
    <x v="2"/>
  </r>
  <r>
    <x v="80"/>
    <x v="184"/>
    <n v="100"/>
    <x v="12"/>
    <x v="2"/>
  </r>
  <r>
    <x v="80"/>
    <x v="185"/>
    <n v="0"/>
    <x v="12"/>
    <x v="2"/>
  </r>
  <r>
    <x v="81"/>
    <x v="186"/>
    <n v="100"/>
    <x v="12"/>
    <x v="2"/>
  </r>
  <r>
    <x v="81"/>
    <x v="187"/>
    <n v="0"/>
    <x v="12"/>
    <x v="2"/>
  </r>
  <r>
    <x v="77"/>
    <x v="152"/>
    <n v="18.181818181818183"/>
    <x v="13"/>
    <x v="2"/>
  </r>
  <r>
    <x v="77"/>
    <x v="153"/>
    <n v="66.233766233766232"/>
    <x v="13"/>
    <x v="2"/>
  </r>
  <r>
    <x v="77"/>
    <x v="154"/>
    <n v="15.584415584415584"/>
    <x v="13"/>
    <x v="2"/>
  </r>
  <r>
    <x v="77"/>
    <x v="155"/>
    <n v="0"/>
    <x v="13"/>
    <x v="2"/>
  </r>
  <r>
    <x v="77"/>
    <x v="4"/>
    <n v="0"/>
    <x v="13"/>
    <x v="2"/>
  </r>
  <r>
    <x v="78"/>
    <x v="156"/>
    <n v="57.142857142857146"/>
    <x v="13"/>
    <x v="2"/>
  </r>
  <r>
    <x v="78"/>
    <x v="157"/>
    <n v="24.675324675324674"/>
    <x v="13"/>
    <x v="2"/>
  </r>
  <r>
    <x v="78"/>
    <x v="158"/>
    <n v="2.5974025974025974"/>
    <x v="13"/>
    <x v="2"/>
  </r>
  <r>
    <x v="78"/>
    <x v="159"/>
    <n v="0"/>
    <x v="13"/>
    <x v="2"/>
  </r>
  <r>
    <x v="78"/>
    <x v="160"/>
    <n v="5.1948051948051948"/>
    <x v="13"/>
    <x v="2"/>
  </r>
  <r>
    <x v="78"/>
    <x v="161"/>
    <n v="1.2987012987012987"/>
    <x v="13"/>
    <x v="2"/>
  </r>
  <r>
    <x v="78"/>
    <x v="162"/>
    <n v="5.1948051948051948"/>
    <x v="13"/>
    <x v="2"/>
  </r>
  <r>
    <x v="78"/>
    <x v="163"/>
    <n v="2.5974025974025974"/>
    <x v="13"/>
    <x v="2"/>
  </r>
  <r>
    <x v="78"/>
    <x v="164"/>
    <n v="0"/>
    <x v="13"/>
    <x v="2"/>
  </r>
  <r>
    <x v="78"/>
    <x v="165"/>
    <n v="0"/>
    <x v="13"/>
    <x v="2"/>
  </r>
  <r>
    <x v="78"/>
    <x v="166"/>
    <n v="1.2987012987012987"/>
    <x v="13"/>
    <x v="2"/>
  </r>
  <r>
    <x v="78"/>
    <x v="4"/>
    <n v="0"/>
    <x v="13"/>
    <x v="2"/>
  </r>
  <r>
    <x v="79"/>
    <x v="167"/>
    <n v="59.740259740259738"/>
    <x v="13"/>
    <x v="2"/>
  </r>
  <r>
    <x v="79"/>
    <x v="168"/>
    <n v="20.779220779220779"/>
    <x v="13"/>
    <x v="2"/>
  </r>
  <r>
    <x v="79"/>
    <x v="169"/>
    <n v="9.0909090909090917"/>
    <x v="13"/>
    <x v="2"/>
  </r>
  <r>
    <x v="79"/>
    <x v="170"/>
    <n v="0"/>
    <x v="13"/>
    <x v="2"/>
  </r>
  <r>
    <x v="79"/>
    <x v="171"/>
    <n v="6.4935064935064934"/>
    <x v="13"/>
    <x v="2"/>
  </r>
  <r>
    <x v="79"/>
    <x v="172"/>
    <n v="1.2987012987012987"/>
    <x v="13"/>
    <x v="2"/>
  </r>
  <r>
    <x v="79"/>
    <x v="4"/>
    <n v="2.5974025974025974"/>
    <x v="13"/>
    <x v="2"/>
  </r>
  <r>
    <x v="80"/>
    <x v="173"/>
    <n v="14.285714285714286"/>
    <x v="13"/>
    <x v="2"/>
  </r>
  <r>
    <x v="80"/>
    <x v="174"/>
    <n v="85.714285714285708"/>
    <x v="13"/>
    <x v="2"/>
  </r>
  <r>
    <x v="80"/>
    <x v="175"/>
    <n v="12.987012987012987"/>
    <x v="13"/>
    <x v="2"/>
  </r>
  <r>
    <x v="80"/>
    <x v="176"/>
    <n v="19.480519480519479"/>
    <x v="13"/>
    <x v="2"/>
  </r>
  <r>
    <x v="80"/>
    <x v="177"/>
    <n v="41.558441558441558"/>
    <x v="13"/>
    <x v="2"/>
  </r>
  <r>
    <x v="80"/>
    <x v="178"/>
    <n v="1.2987012987012987"/>
    <x v="13"/>
    <x v="2"/>
  </r>
  <r>
    <x v="80"/>
    <x v="179"/>
    <n v="10.38961038961039"/>
    <x v="13"/>
    <x v="2"/>
  </r>
  <r>
    <x v="80"/>
    <x v="180"/>
    <n v="87.012987012987011"/>
    <x v="13"/>
    <x v="2"/>
  </r>
  <r>
    <x v="80"/>
    <x v="181"/>
    <n v="12.987012987012987"/>
    <x v="13"/>
    <x v="2"/>
  </r>
  <r>
    <x v="80"/>
    <x v="182"/>
    <n v="100"/>
    <x v="13"/>
    <x v="2"/>
  </r>
  <r>
    <x v="80"/>
    <x v="183"/>
    <n v="0"/>
    <x v="13"/>
    <x v="2"/>
  </r>
  <r>
    <x v="80"/>
    <x v="184"/>
    <n v="100"/>
    <x v="13"/>
    <x v="2"/>
  </r>
  <r>
    <x v="80"/>
    <x v="185"/>
    <n v="0"/>
    <x v="13"/>
    <x v="2"/>
  </r>
  <r>
    <x v="81"/>
    <x v="186"/>
    <n v="100"/>
    <x v="13"/>
    <x v="2"/>
  </r>
  <r>
    <x v="81"/>
    <x v="187"/>
    <n v="0"/>
    <x v="13"/>
    <x v="2"/>
  </r>
  <r>
    <x v="77"/>
    <x v="152"/>
    <n v="27.38095238095238"/>
    <x v="14"/>
    <x v="2"/>
  </r>
  <r>
    <x v="77"/>
    <x v="153"/>
    <n v="34.523809523809526"/>
    <x v="14"/>
    <x v="2"/>
  </r>
  <r>
    <x v="77"/>
    <x v="154"/>
    <n v="36.904761904761905"/>
    <x v="14"/>
    <x v="2"/>
  </r>
  <r>
    <x v="77"/>
    <x v="155"/>
    <n v="1.1904761904761905"/>
    <x v="14"/>
    <x v="2"/>
  </r>
  <r>
    <x v="77"/>
    <x v="4"/>
    <n v="0"/>
    <x v="14"/>
    <x v="2"/>
  </r>
  <r>
    <x v="78"/>
    <x v="156"/>
    <n v="27.38095238095238"/>
    <x v="14"/>
    <x v="2"/>
  </r>
  <r>
    <x v="78"/>
    <x v="157"/>
    <n v="38.095238095238095"/>
    <x v="14"/>
    <x v="2"/>
  </r>
  <r>
    <x v="78"/>
    <x v="158"/>
    <n v="14.285714285714286"/>
    <x v="14"/>
    <x v="2"/>
  </r>
  <r>
    <x v="78"/>
    <x v="159"/>
    <n v="1.1904761904761905"/>
    <x v="14"/>
    <x v="2"/>
  </r>
  <r>
    <x v="78"/>
    <x v="160"/>
    <n v="4.7619047619047619"/>
    <x v="14"/>
    <x v="2"/>
  </r>
  <r>
    <x v="78"/>
    <x v="161"/>
    <n v="2.3809523809523809"/>
    <x v="14"/>
    <x v="2"/>
  </r>
  <r>
    <x v="78"/>
    <x v="162"/>
    <n v="3.5714285714285716"/>
    <x v="14"/>
    <x v="2"/>
  </r>
  <r>
    <x v="78"/>
    <x v="163"/>
    <n v="4.7619047619047619"/>
    <x v="14"/>
    <x v="2"/>
  </r>
  <r>
    <x v="78"/>
    <x v="164"/>
    <n v="0"/>
    <x v="14"/>
    <x v="2"/>
  </r>
  <r>
    <x v="78"/>
    <x v="165"/>
    <n v="2.3809523809523809"/>
    <x v="14"/>
    <x v="2"/>
  </r>
  <r>
    <x v="78"/>
    <x v="166"/>
    <n v="0"/>
    <x v="14"/>
    <x v="2"/>
  </r>
  <r>
    <x v="78"/>
    <x v="4"/>
    <n v="1.1904761904761905"/>
    <x v="14"/>
    <x v="2"/>
  </r>
  <r>
    <x v="79"/>
    <x v="167"/>
    <n v="22.61904761904762"/>
    <x v="14"/>
    <x v="2"/>
  </r>
  <r>
    <x v="79"/>
    <x v="168"/>
    <n v="15.476190476190476"/>
    <x v="14"/>
    <x v="2"/>
  </r>
  <r>
    <x v="79"/>
    <x v="169"/>
    <n v="2.3809523809523809"/>
    <x v="14"/>
    <x v="2"/>
  </r>
  <r>
    <x v="79"/>
    <x v="170"/>
    <n v="1.1904761904761905"/>
    <x v="14"/>
    <x v="2"/>
  </r>
  <r>
    <x v="79"/>
    <x v="171"/>
    <n v="50"/>
    <x v="14"/>
    <x v="2"/>
  </r>
  <r>
    <x v="79"/>
    <x v="172"/>
    <n v="0"/>
    <x v="14"/>
    <x v="2"/>
  </r>
  <r>
    <x v="79"/>
    <x v="4"/>
    <n v="8.3333333333333339"/>
    <x v="14"/>
    <x v="2"/>
  </r>
  <r>
    <x v="80"/>
    <x v="173"/>
    <n v="20.238095238095237"/>
    <x v="14"/>
    <x v="2"/>
  </r>
  <r>
    <x v="80"/>
    <x v="174"/>
    <n v="79.761904761904759"/>
    <x v="14"/>
    <x v="2"/>
  </r>
  <r>
    <x v="80"/>
    <x v="175"/>
    <n v="54.761904761904759"/>
    <x v="14"/>
    <x v="2"/>
  </r>
  <r>
    <x v="80"/>
    <x v="176"/>
    <n v="5.9523809523809526"/>
    <x v="14"/>
    <x v="2"/>
  </r>
  <r>
    <x v="80"/>
    <x v="177"/>
    <n v="9.5238095238095237"/>
    <x v="14"/>
    <x v="2"/>
  </r>
  <r>
    <x v="80"/>
    <x v="178"/>
    <n v="3.5714285714285716"/>
    <x v="14"/>
    <x v="2"/>
  </r>
  <r>
    <x v="80"/>
    <x v="179"/>
    <n v="5.9523809523809526"/>
    <x v="14"/>
    <x v="2"/>
  </r>
  <r>
    <x v="80"/>
    <x v="180"/>
    <n v="95.238095238095241"/>
    <x v="14"/>
    <x v="2"/>
  </r>
  <r>
    <x v="80"/>
    <x v="181"/>
    <n v="4.7619047619047619"/>
    <x v="14"/>
    <x v="2"/>
  </r>
  <r>
    <x v="80"/>
    <x v="182"/>
    <n v="100"/>
    <x v="14"/>
    <x v="2"/>
  </r>
  <r>
    <x v="80"/>
    <x v="183"/>
    <n v="0"/>
    <x v="14"/>
    <x v="2"/>
  </r>
  <r>
    <x v="80"/>
    <x v="184"/>
    <n v="100"/>
    <x v="14"/>
    <x v="2"/>
  </r>
  <r>
    <x v="80"/>
    <x v="185"/>
    <n v="0"/>
    <x v="14"/>
    <x v="2"/>
  </r>
  <r>
    <x v="81"/>
    <x v="186"/>
    <n v="100"/>
    <x v="14"/>
    <x v="2"/>
  </r>
  <r>
    <x v="81"/>
    <x v="187"/>
    <n v="0"/>
    <x v="14"/>
    <x v="2"/>
  </r>
  <r>
    <x v="77"/>
    <x v="152"/>
    <n v="24.731182795698924"/>
    <x v="15"/>
    <x v="2"/>
  </r>
  <r>
    <x v="77"/>
    <x v="153"/>
    <n v="59.13978494623656"/>
    <x v="15"/>
    <x v="2"/>
  </r>
  <r>
    <x v="77"/>
    <x v="154"/>
    <n v="16.129032258064516"/>
    <x v="15"/>
    <x v="2"/>
  </r>
  <r>
    <x v="77"/>
    <x v="155"/>
    <n v="0"/>
    <x v="15"/>
    <x v="2"/>
  </r>
  <r>
    <x v="77"/>
    <x v="4"/>
    <n v="0"/>
    <x v="15"/>
    <x v="2"/>
  </r>
  <r>
    <x v="78"/>
    <x v="156"/>
    <n v="78.494623655913983"/>
    <x v="15"/>
    <x v="2"/>
  </r>
  <r>
    <x v="78"/>
    <x v="157"/>
    <n v="2.150537634408602"/>
    <x v="15"/>
    <x v="2"/>
  </r>
  <r>
    <x v="78"/>
    <x v="158"/>
    <n v="4.301075268817204"/>
    <x v="15"/>
    <x v="2"/>
  </r>
  <r>
    <x v="78"/>
    <x v="159"/>
    <n v="0"/>
    <x v="15"/>
    <x v="2"/>
  </r>
  <r>
    <x v="78"/>
    <x v="160"/>
    <n v="2.150537634408602"/>
    <x v="15"/>
    <x v="2"/>
  </r>
  <r>
    <x v="78"/>
    <x v="161"/>
    <n v="0"/>
    <x v="15"/>
    <x v="2"/>
  </r>
  <r>
    <x v="78"/>
    <x v="162"/>
    <n v="10.75268817204301"/>
    <x v="15"/>
    <x v="2"/>
  </r>
  <r>
    <x v="78"/>
    <x v="163"/>
    <n v="0"/>
    <x v="15"/>
    <x v="2"/>
  </r>
  <r>
    <x v="78"/>
    <x v="164"/>
    <n v="0"/>
    <x v="15"/>
    <x v="2"/>
  </r>
  <r>
    <x v="78"/>
    <x v="165"/>
    <n v="1.075268817204301"/>
    <x v="15"/>
    <x v="2"/>
  </r>
  <r>
    <x v="78"/>
    <x v="166"/>
    <n v="1.075268817204301"/>
    <x v="15"/>
    <x v="2"/>
  </r>
  <r>
    <x v="78"/>
    <x v="4"/>
    <n v="0"/>
    <x v="15"/>
    <x v="2"/>
  </r>
  <r>
    <x v="79"/>
    <x v="167"/>
    <n v="68.817204301075265"/>
    <x v="15"/>
    <x v="2"/>
  </r>
  <r>
    <x v="79"/>
    <x v="168"/>
    <n v="4.301075268817204"/>
    <x v="15"/>
    <x v="2"/>
  </r>
  <r>
    <x v="79"/>
    <x v="169"/>
    <n v="8.6021505376344081"/>
    <x v="15"/>
    <x v="2"/>
  </r>
  <r>
    <x v="79"/>
    <x v="170"/>
    <n v="2.150537634408602"/>
    <x v="15"/>
    <x v="2"/>
  </r>
  <r>
    <x v="79"/>
    <x v="171"/>
    <n v="10.75268817204301"/>
    <x v="15"/>
    <x v="2"/>
  </r>
  <r>
    <x v="79"/>
    <x v="172"/>
    <n v="0"/>
    <x v="15"/>
    <x v="2"/>
  </r>
  <r>
    <x v="79"/>
    <x v="4"/>
    <n v="5.376344086021505"/>
    <x v="15"/>
    <x v="2"/>
  </r>
  <r>
    <x v="80"/>
    <x v="173"/>
    <n v="16.129032258064516"/>
    <x v="15"/>
    <x v="2"/>
  </r>
  <r>
    <x v="80"/>
    <x v="174"/>
    <n v="83.870967741935488"/>
    <x v="15"/>
    <x v="2"/>
  </r>
  <r>
    <x v="80"/>
    <x v="175"/>
    <n v="22.580645161290324"/>
    <x v="15"/>
    <x v="2"/>
  </r>
  <r>
    <x v="80"/>
    <x v="176"/>
    <n v="12.903225806451612"/>
    <x v="15"/>
    <x v="2"/>
  </r>
  <r>
    <x v="80"/>
    <x v="177"/>
    <n v="40.86021505376344"/>
    <x v="15"/>
    <x v="2"/>
  </r>
  <r>
    <x v="80"/>
    <x v="178"/>
    <n v="5.376344086021505"/>
    <x v="15"/>
    <x v="2"/>
  </r>
  <r>
    <x v="80"/>
    <x v="179"/>
    <n v="2.150537634408602"/>
    <x v="15"/>
    <x v="2"/>
  </r>
  <r>
    <x v="80"/>
    <x v="180"/>
    <n v="97.849462365591393"/>
    <x v="15"/>
    <x v="2"/>
  </r>
  <r>
    <x v="80"/>
    <x v="181"/>
    <n v="2.150537634408602"/>
    <x v="15"/>
    <x v="2"/>
  </r>
  <r>
    <x v="80"/>
    <x v="182"/>
    <n v="96.774193548387103"/>
    <x v="15"/>
    <x v="2"/>
  </r>
  <r>
    <x v="80"/>
    <x v="183"/>
    <n v="3.225806451612903"/>
    <x v="15"/>
    <x v="2"/>
  </r>
  <r>
    <x v="80"/>
    <x v="184"/>
    <n v="100"/>
    <x v="15"/>
    <x v="2"/>
  </r>
  <r>
    <x v="80"/>
    <x v="185"/>
    <n v="0"/>
    <x v="15"/>
    <x v="2"/>
  </r>
  <r>
    <x v="81"/>
    <x v="186"/>
    <n v="100"/>
    <x v="15"/>
    <x v="2"/>
  </r>
  <r>
    <x v="81"/>
    <x v="187"/>
    <n v="0"/>
    <x v="15"/>
    <x v="2"/>
  </r>
  <r>
    <x v="77"/>
    <x v="152"/>
    <n v="33.522727272727273"/>
    <x v="16"/>
    <x v="2"/>
  </r>
  <r>
    <x v="77"/>
    <x v="153"/>
    <n v="43.75"/>
    <x v="16"/>
    <x v="2"/>
  </r>
  <r>
    <x v="77"/>
    <x v="154"/>
    <n v="20.454545454545453"/>
    <x v="16"/>
    <x v="2"/>
  </r>
  <r>
    <x v="77"/>
    <x v="155"/>
    <n v="0.56818181818181823"/>
    <x v="16"/>
    <x v="2"/>
  </r>
  <r>
    <x v="77"/>
    <x v="4"/>
    <n v="1.7045454545454546"/>
    <x v="16"/>
    <x v="2"/>
  </r>
  <r>
    <x v="78"/>
    <x v="156"/>
    <n v="51.136363636363633"/>
    <x v="16"/>
    <x v="2"/>
  </r>
  <r>
    <x v="78"/>
    <x v="157"/>
    <n v="15.340909090909092"/>
    <x v="16"/>
    <x v="2"/>
  </r>
  <r>
    <x v="78"/>
    <x v="158"/>
    <n v="5.6818181818181817"/>
    <x v="16"/>
    <x v="2"/>
  </r>
  <r>
    <x v="78"/>
    <x v="159"/>
    <n v="0.56818181818181823"/>
    <x v="16"/>
    <x v="2"/>
  </r>
  <r>
    <x v="78"/>
    <x v="160"/>
    <n v="2.2727272727272729"/>
    <x v="16"/>
    <x v="2"/>
  </r>
  <r>
    <x v="78"/>
    <x v="161"/>
    <n v="1.7045454545454546"/>
    <x v="16"/>
    <x v="2"/>
  </r>
  <r>
    <x v="78"/>
    <x v="162"/>
    <n v="3.4090909090909092"/>
    <x v="16"/>
    <x v="2"/>
  </r>
  <r>
    <x v="78"/>
    <x v="163"/>
    <n v="11.931818181818182"/>
    <x v="16"/>
    <x v="2"/>
  </r>
  <r>
    <x v="78"/>
    <x v="164"/>
    <n v="0"/>
    <x v="16"/>
    <x v="2"/>
  </r>
  <r>
    <x v="78"/>
    <x v="165"/>
    <n v="6.8181818181818183"/>
    <x v="16"/>
    <x v="2"/>
  </r>
  <r>
    <x v="78"/>
    <x v="166"/>
    <n v="0.56818181818181823"/>
    <x v="16"/>
    <x v="2"/>
  </r>
  <r>
    <x v="78"/>
    <x v="4"/>
    <n v="0.56818181818181823"/>
    <x v="16"/>
    <x v="2"/>
  </r>
  <r>
    <x v="79"/>
    <x v="167"/>
    <n v="51.704545454545453"/>
    <x v="16"/>
    <x v="2"/>
  </r>
  <r>
    <x v="79"/>
    <x v="168"/>
    <n v="14.204545454545455"/>
    <x v="16"/>
    <x v="2"/>
  </r>
  <r>
    <x v="79"/>
    <x v="169"/>
    <n v="11.363636363636363"/>
    <x v="16"/>
    <x v="2"/>
  </r>
  <r>
    <x v="79"/>
    <x v="170"/>
    <n v="0.56818181818181823"/>
    <x v="16"/>
    <x v="2"/>
  </r>
  <r>
    <x v="79"/>
    <x v="171"/>
    <n v="19.318181818181817"/>
    <x v="16"/>
    <x v="2"/>
  </r>
  <r>
    <x v="79"/>
    <x v="172"/>
    <n v="0"/>
    <x v="16"/>
    <x v="2"/>
  </r>
  <r>
    <x v="79"/>
    <x v="4"/>
    <n v="2.8409090909090908"/>
    <x v="16"/>
    <x v="2"/>
  </r>
  <r>
    <x v="80"/>
    <x v="173"/>
    <n v="21.022727272727273"/>
    <x v="16"/>
    <x v="2"/>
  </r>
  <r>
    <x v="80"/>
    <x v="174"/>
    <n v="78.977272727272734"/>
    <x v="16"/>
    <x v="2"/>
  </r>
  <r>
    <x v="80"/>
    <x v="175"/>
    <n v="22.15909090909091"/>
    <x v="16"/>
    <x v="2"/>
  </r>
  <r>
    <x v="80"/>
    <x v="176"/>
    <n v="7.3863636363636367"/>
    <x v="16"/>
    <x v="2"/>
  </r>
  <r>
    <x v="80"/>
    <x v="177"/>
    <n v="27.84090909090909"/>
    <x v="16"/>
    <x v="2"/>
  </r>
  <r>
    <x v="80"/>
    <x v="178"/>
    <n v="7.3863636363636367"/>
    <x v="16"/>
    <x v="2"/>
  </r>
  <r>
    <x v="80"/>
    <x v="179"/>
    <n v="14.204545454545455"/>
    <x v="16"/>
    <x v="2"/>
  </r>
  <r>
    <x v="80"/>
    <x v="180"/>
    <n v="85.795454545454547"/>
    <x v="16"/>
    <x v="2"/>
  </r>
  <r>
    <x v="80"/>
    <x v="181"/>
    <n v="14.204545454545455"/>
    <x v="16"/>
    <x v="2"/>
  </r>
  <r>
    <x v="80"/>
    <x v="182"/>
    <n v="97.159090909090907"/>
    <x v="16"/>
    <x v="2"/>
  </r>
  <r>
    <x v="80"/>
    <x v="183"/>
    <n v="2.8409090909090908"/>
    <x v="16"/>
    <x v="2"/>
  </r>
  <r>
    <x v="80"/>
    <x v="184"/>
    <n v="99.431818181818187"/>
    <x v="16"/>
    <x v="2"/>
  </r>
  <r>
    <x v="80"/>
    <x v="185"/>
    <n v="0.56818181818181823"/>
    <x v="16"/>
    <x v="2"/>
  </r>
  <r>
    <x v="81"/>
    <x v="186"/>
    <n v="98.86363636363636"/>
    <x v="16"/>
    <x v="2"/>
  </r>
  <r>
    <x v="81"/>
    <x v="187"/>
    <n v="1.1363636363636365"/>
    <x v="16"/>
    <x v="2"/>
  </r>
  <r>
    <x v="77"/>
    <x v="152"/>
    <n v="16.769720816938356"/>
    <x v="0"/>
    <x v="3"/>
  </r>
  <r>
    <x v="77"/>
    <x v="153"/>
    <n v="55.012179126850292"/>
    <x v="0"/>
    <x v="3"/>
  </r>
  <r>
    <x v="77"/>
    <x v="154"/>
    <n v="24.714258946973956"/>
    <x v="0"/>
    <x v="3"/>
  </r>
  <r>
    <x v="77"/>
    <x v="155"/>
    <n v="1.0118043844856661"/>
    <x v="0"/>
    <x v="3"/>
  </r>
  <r>
    <x v="77"/>
    <x v="4"/>
    <n v="2.492036724751733"/>
    <x v="0"/>
    <x v="3"/>
  </r>
  <r>
    <x v="78"/>
    <x v="156"/>
    <n v="46.074573730560239"/>
    <x v="0"/>
    <x v="3"/>
  </r>
  <r>
    <x v="78"/>
    <x v="157"/>
    <n v="27.599775154581227"/>
    <x v="0"/>
    <x v="3"/>
  </r>
  <r>
    <x v="78"/>
    <x v="158"/>
    <n v="5.4525014052838676"/>
    <x v="0"/>
    <x v="3"/>
  </r>
  <r>
    <x v="78"/>
    <x v="159"/>
    <n v="0.13115982761851228"/>
    <x v="0"/>
    <x v="3"/>
  </r>
  <r>
    <x v="78"/>
    <x v="160"/>
    <n v="2.5107738429829491"/>
    <x v="0"/>
    <x v="3"/>
  </r>
  <r>
    <x v="78"/>
    <x v="161"/>
    <n v="0.44969083754918493"/>
    <x v="0"/>
    <x v="3"/>
  </r>
  <r>
    <x v="78"/>
    <x v="162"/>
    <n v="6.7078883267753415"/>
    <x v="0"/>
    <x v="3"/>
  </r>
  <r>
    <x v="78"/>
    <x v="163"/>
    <n v="5.5461869964399479"/>
    <x v="0"/>
    <x v="3"/>
  </r>
  <r>
    <x v="78"/>
    <x v="164"/>
    <n v="1.0118043844856661"/>
    <x v="0"/>
    <x v="3"/>
  </r>
  <r>
    <x v="78"/>
    <x v="165"/>
    <n v="2.9229904440697019"/>
    <x v="0"/>
    <x v="3"/>
  </r>
  <r>
    <x v="78"/>
    <x v="166"/>
    <n v="1.0492786209480982"/>
    <x v="0"/>
    <x v="3"/>
  </r>
  <r>
    <x v="78"/>
    <x v="4"/>
    <n v="0.54337642870526515"/>
    <x v="0"/>
    <x v="3"/>
  </r>
  <r>
    <x v="79"/>
    <x v="167"/>
    <n v="42.926737867715943"/>
    <x v="0"/>
    <x v="3"/>
  </r>
  <r>
    <x v="79"/>
    <x v="168"/>
    <n v="24.789207419898819"/>
    <x v="0"/>
    <x v="3"/>
  </r>
  <r>
    <x v="79"/>
    <x v="169"/>
    <n v="7.6634813565673596"/>
    <x v="0"/>
    <x v="3"/>
  </r>
  <r>
    <x v="79"/>
    <x v="170"/>
    <n v="0.82443320217350569"/>
    <x v="0"/>
    <x v="3"/>
  </r>
  <r>
    <x v="79"/>
    <x v="171"/>
    <n v="19.168071950534006"/>
    <x v="0"/>
    <x v="3"/>
  </r>
  <r>
    <x v="79"/>
    <x v="172"/>
    <n v="0.99306726625445008"/>
    <x v="0"/>
    <x v="3"/>
  </r>
  <r>
    <x v="79"/>
    <x v="4"/>
    <n v="3.6350009368559117"/>
    <x v="0"/>
    <x v="3"/>
  </r>
  <r>
    <x v="80"/>
    <x v="173"/>
    <n v="16.750983698707138"/>
    <x v="0"/>
    <x v="3"/>
  </r>
  <r>
    <x v="80"/>
    <x v="174"/>
    <n v="83.249016301292855"/>
    <x v="0"/>
    <x v="3"/>
  </r>
  <r>
    <x v="80"/>
    <x v="175"/>
    <n v="27.655986509274875"/>
    <x v="0"/>
    <x v="3"/>
  </r>
  <r>
    <x v="80"/>
    <x v="176"/>
    <n v="6.2769346074573731"/>
    <x v="0"/>
    <x v="3"/>
  </r>
  <r>
    <x v="80"/>
    <x v="177"/>
    <n v="30.129286115795392"/>
    <x v="0"/>
    <x v="3"/>
  </r>
  <r>
    <x v="80"/>
    <x v="178"/>
    <n v="7.1201049278620951"/>
    <x v="0"/>
    <x v="3"/>
  </r>
  <r>
    <x v="80"/>
    <x v="179"/>
    <n v="12.066704140903129"/>
    <x v="0"/>
    <x v="3"/>
  </r>
  <r>
    <x v="80"/>
    <x v="180"/>
    <n v="89.207419898819566"/>
    <x v="0"/>
    <x v="3"/>
  </r>
  <r>
    <x v="80"/>
    <x v="181"/>
    <n v="10.792580101180439"/>
    <x v="0"/>
    <x v="3"/>
  </r>
  <r>
    <x v="80"/>
    <x v="182"/>
    <n v="99.063144088439202"/>
    <x v="0"/>
    <x v="3"/>
  </r>
  <r>
    <x v="80"/>
    <x v="183"/>
    <n v="0.93685591156080195"/>
    <x v="0"/>
    <x v="3"/>
  </r>
  <r>
    <x v="80"/>
    <x v="184"/>
    <n v="99.269252388982579"/>
    <x v="0"/>
    <x v="3"/>
  </r>
  <r>
    <x v="80"/>
    <x v="185"/>
    <n v="0.73074761101742547"/>
    <x v="0"/>
    <x v="3"/>
  </r>
  <r>
    <x v="81"/>
    <x v="186"/>
    <n v="99.700206108300549"/>
    <x v="0"/>
    <x v="3"/>
  </r>
  <r>
    <x v="81"/>
    <x v="187"/>
    <n v="0.29979389169945664"/>
    <x v="0"/>
    <x v="3"/>
  </r>
  <r>
    <x v="77"/>
    <x v="152"/>
    <n v="15.114235500878735"/>
    <x v="1"/>
    <x v="3"/>
  </r>
  <r>
    <x v="77"/>
    <x v="153"/>
    <n v="56.326889279437609"/>
    <x v="1"/>
    <x v="3"/>
  </r>
  <r>
    <x v="77"/>
    <x v="154"/>
    <n v="22.847100175746924"/>
    <x v="1"/>
    <x v="3"/>
  </r>
  <r>
    <x v="77"/>
    <x v="155"/>
    <n v="2.4604569420035149"/>
    <x v="1"/>
    <x v="3"/>
  </r>
  <r>
    <x v="77"/>
    <x v="4"/>
    <n v="3.251318101933216"/>
    <x v="1"/>
    <x v="3"/>
  </r>
  <r>
    <x v="78"/>
    <x v="156"/>
    <n v="66.783831282952548"/>
    <x v="1"/>
    <x v="3"/>
  </r>
  <r>
    <x v="78"/>
    <x v="157"/>
    <n v="12.478031634446397"/>
    <x v="1"/>
    <x v="3"/>
  </r>
  <r>
    <x v="78"/>
    <x v="158"/>
    <n v="6.3268892794376095"/>
    <x v="1"/>
    <x v="3"/>
  </r>
  <r>
    <x v="78"/>
    <x v="159"/>
    <n v="0"/>
    <x v="1"/>
    <x v="3"/>
  </r>
  <r>
    <x v="78"/>
    <x v="160"/>
    <n v="2.4604569420035149"/>
    <x v="1"/>
    <x v="3"/>
  </r>
  <r>
    <x v="78"/>
    <x v="161"/>
    <n v="0.87873462214411246"/>
    <x v="1"/>
    <x v="3"/>
  </r>
  <r>
    <x v="78"/>
    <x v="162"/>
    <n v="1.3181019332161688"/>
    <x v="1"/>
    <x v="3"/>
  </r>
  <r>
    <x v="78"/>
    <x v="163"/>
    <n v="7.9086115992970125"/>
    <x v="1"/>
    <x v="3"/>
  </r>
  <r>
    <x v="78"/>
    <x v="164"/>
    <n v="0"/>
    <x v="1"/>
    <x v="3"/>
  </r>
  <r>
    <x v="78"/>
    <x v="165"/>
    <n v="0.43936731107205623"/>
    <x v="1"/>
    <x v="3"/>
  </r>
  <r>
    <x v="78"/>
    <x v="166"/>
    <n v="0.79086115992970119"/>
    <x v="1"/>
    <x v="3"/>
  </r>
  <r>
    <x v="78"/>
    <x v="4"/>
    <n v="0.61511423550087874"/>
    <x v="1"/>
    <x v="3"/>
  </r>
  <r>
    <x v="79"/>
    <x v="167"/>
    <n v="65.905096660808439"/>
    <x v="1"/>
    <x v="3"/>
  </r>
  <r>
    <x v="79"/>
    <x v="168"/>
    <n v="14.235500878734623"/>
    <x v="1"/>
    <x v="3"/>
  </r>
  <r>
    <x v="79"/>
    <x v="169"/>
    <n v="3.0755711775043935"/>
    <x v="1"/>
    <x v="3"/>
  </r>
  <r>
    <x v="79"/>
    <x v="170"/>
    <n v="0.96660808435852374"/>
    <x v="1"/>
    <x v="3"/>
  </r>
  <r>
    <x v="79"/>
    <x v="171"/>
    <n v="12.214411247803163"/>
    <x v="1"/>
    <x v="3"/>
  </r>
  <r>
    <x v="79"/>
    <x v="172"/>
    <n v="1.0544815465729349"/>
    <x v="1"/>
    <x v="3"/>
  </r>
  <r>
    <x v="79"/>
    <x v="4"/>
    <n v="2.5483304042179262"/>
    <x v="1"/>
    <x v="3"/>
  </r>
  <r>
    <x v="80"/>
    <x v="173"/>
    <n v="15.553602811950791"/>
    <x v="1"/>
    <x v="3"/>
  </r>
  <r>
    <x v="80"/>
    <x v="174"/>
    <n v="84.446397188049204"/>
    <x v="1"/>
    <x v="3"/>
  </r>
  <r>
    <x v="80"/>
    <x v="175"/>
    <n v="10.369068541300527"/>
    <x v="1"/>
    <x v="3"/>
  </r>
  <r>
    <x v="80"/>
    <x v="176"/>
    <n v="4.7451669595782073"/>
    <x v="1"/>
    <x v="3"/>
  </r>
  <r>
    <x v="80"/>
    <x v="177"/>
    <n v="40.77328646748682"/>
    <x v="1"/>
    <x v="3"/>
  </r>
  <r>
    <x v="80"/>
    <x v="178"/>
    <n v="11.511423550087873"/>
    <x v="1"/>
    <x v="3"/>
  </r>
  <r>
    <x v="80"/>
    <x v="179"/>
    <n v="17.047451669595784"/>
    <x v="1"/>
    <x v="3"/>
  </r>
  <r>
    <x v="80"/>
    <x v="180"/>
    <n v="86.028119507908613"/>
    <x v="1"/>
    <x v="3"/>
  </r>
  <r>
    <x v="80"/>
    <x v="181"/>
    <n v="13.971880492091389"/>
    <x v="1"/>
    <x v="3"/>
  </r>
  <r>
    <x v="80"/>
    <x v="182"/>
    <n v="98.330404217926187"/>
    <x v="1"/>
    <x v="3"/>
  </r>
  <r>
    <x v="80"/>
    <x v="183"/>
    <n v="1.6695957820738137"/>
    <x v="1"/>
    <x v="3"/>
  </r>
  <r>
    <x v="80"/>
    <x v="184"/>
    <n v="98.594024604569427"/>
    <x v="1"/>
    <x v="3"/>
  </r>
  <r>
    <x v="80"/>
    <x v="185"/>
    <n v="1.40597539543058"/>
    <x v="1"/>
    <x v="3"/>
  </r>
  <r>
    <x v="81"/>
    <x v="186"/>
    <n v="100"/>
    <x v="1"/>
    <x v="3"/>
  </r>
  <r>
    <x v="81"/>
    <x v="187"/>
    <n v="0"/>
    <x v="1"/>
    <x v="3"/>
  </r>
  <r>
    <x v="77"/>
    <x v="152"/>
    <n v="23.89937106918239"/>
    <x v="2"/>
    <x v="3"/>
  </r>
  <r>
    <x v="77"/>
    <x v="153"/>
    <n v="37.840670859538783"/>
    <x v="2"/>
    <x v="3"/>
  </r>
  <r>
    <x v="77"/>
    <x v="154"/>
    <n v="36.582809224318659"/>
    <x v="2"/>
    <x v="3"/>
  </r>
  <r>
    <x v="77"/>
    <x v="155"/>
    <n v="0.26205450733752622"/>
    <x v="2"/>
    <x v="3"/>
  </r>
  <r>
    <x v="77"/>
    <x v="4"/>
    <n v="1.4150943396226414"/>
    <x v="2"/>
    <x v="3"/>
  </r>
  <r>
    <x v="78"/>
    <x v="156"/>
    <n v="24.266247379454928"/>
    <x v="2"/>
    <x v="3"/>
  </r>
  <r>
    <x v="78"/>
    <x v="157"/>
    <n v="34.748427672955977"/>
    <x v="2"/>
    <x v="3"/>
  </r>
  <r>
    <x v="78"/>
    <x v="158"/>
    <n v="7.0230607966457024"/>
    <x v="2"/>
    <x v="3"/>
  </r>
  <r>
    <x v="78"/>
    <x v="159"/>
    <n v="0.26205450733752622"/>
    <x v="2"/>
    <x v="3"/>
  </r>
  <r>
    <x v="78"/>
    <x v="160"/>
    <n v="2.9350104821802936"/>
    <x v="2"/>
    <x v="3"/>
  </r>
  <r>
    <x v="78"/>
    <x v="161"/>
    <n v="0.10482180293501048"/>
    <x v="2"/>
    <x v="3"/>
  </r>
  <r>
    <x v="78"/>
    <x v="162"/>
    <n v="13.888888888888889"/>
    <x v="2"/>
    <x v="3"/>
  </r>
  <r>
    <x v="78"/>
    <x v="163"/>
    <n v="5.9224318658280923"/>
    <x v="2"/>
    <x v="3"/>
  </r>
  <r>
    <x v="78"/>
    <x v="164"/>
    <n v="2.0964360587002098"/>
    <x v="2"/>
    <x v="3"/>
  </r>
  <r>
    <x v="78"/>
    <x v="165"/>
    <n v="6.1844863731656181"/>
    <x v="2"/>
    <x v="3"/>
  </r>
  <r>
    <x v="78"/>
    <x v="166"/>
    <n v="2.2012578616352201"/>
    <x v="2"/>
    <x v="3"/>
  </r>
  <r>
    <x v="78"/>
    <x v="4"/>
    <n v="0.3668763102725367"/>
    <x v="2"/>
    <x v="3"/>
  </r>
  <r>
    <x v="79"/>
    <x v="167"/>
    <n v="20.335429769392032"/>
    <x v="2"/>
    <x v="3"/>
  </r>
  <r>
    <x v="79"/>
    <x v="168"/>
    <n v="26.677148846960169"/>
    <x v="2"/>
    <x v="3"/>
  </r>
  <r>
    <x v="79"/>
    <x v="169"/>
    <n v="11.425576519916143"/>
    <x v="2"/>
    <x v="3"/>
  </r>
  <r>
    <x v="79"/>
    <x v="170"/>
    <n v="0.7337526205450734"/>
    <x v="2"/>
    <x v="3"/>
  </r>
  <r>
    <x v="79"/>
    <x v="171"/>
    <n v="34.433962264150942"/>
    <x v="2"/>
    <x v="3"/>
  </r>
  <r>
    <x v="79"/>
    <x v="172"/>
    <n v="1.6771488469601676"/>
    <x v="2"/>
    <x v="3"/>
  </r>
  <r>
    <x v="79"/>
    <x v="4"/>
    <n v="4.716981132075472"/>
    <x v="2"/>
    <x v="3"/>
  </r>
  <r>
    <x v="80"/>
    <x v="173"/>
    <n v="24.318658280922431"/>
    <x v="2"/>
    <x v="3"/>
  </r>
  <r>
    <x v="80"/>
    <x v="174"/>
    <n v="75.681341719077565"/>
    <x v="2"/>
    <x v="3"/>
  </r>
  <r>
    <x v="80"/>
    <x v="175"/>
    <n v="36.79245283018868"/>
    <x v="2"/>
    <x v="3"/>
  </r>
  <r>
    <x v="80"/>
    <x v="176"/>
    <n v="4.350104821802935"/>
    <x v="2"/>
    <x v="3"/>
  </r>
  <r>
    <x v="80"/>
    <x v="177"/>
    <n v="23.113207547169811"/>
    <x v="2"/>
    <x v="3"/>
  </r>
  <r>
    <x v="80"/>
    <x v="178"/>
    <n v="2.0964360587002098"/>
    <x v="2"/>
    <x v="3"/>
  </r>
  <r>
    <x v="80"/>
    <x v="179"/>
    <n v="9.3291404612159337"/>
    <x v="2"/>
    <x v="3"/>
  </r>
  <r>
    <x v="80"/>
    <x v="180"/>
    <n v="91.299790356394126"/>
    <x v="2"/>
    <x v="3"/>
  </r>
  <r>
    <x v="80"/>
    <x v="181"/>
    <n v="8.70020964360587"/>
    <x v="2"/>
    <x v="3"/>
  </r>
  <r>
    <x v="80"/>
    <x v="182"/>
    <n v="99.685534591194966"/>
    <x v="2"/>
    <x v="3"/>
  </r>
  <r>
    <x v="80"/>
    <x v="183"/>
    <n v="0.31446540880503143"/>
    <x v="2"/>
    <x v="3"/>
  </r>
  <r>
    <x v="80"/>
    <x v="184"/>
    <n v="99.737945492662476"/>
    <x v="2"/>
    <x v="3"/>
  </r>
  <r>
    <x v="80"/>
    <x v="185"/>
    <n v="0.26205450733752622"/>
    <x v="2"/>
    <x v="3"/>
  </r>
  <r>
    <x v="81"/>
    <x v="186"/>
    <n v="99.633123689727469"/>
    <x v="2"/>
    <x v="3"/>
  </r>
  <r>
    <x v="81"/>
    <x v="187"/>
    <n v="0.3668763102725367"/>
    <x v="2"/>
    <x v="3"/>
  </r>
  <r>
    <x v="77"/>
    <x v="152"/>
    <n v="8.9333333333333336"/>
    <x v="3"/>
    <x v="3"/>
  </r>
  <r>
    <x v="77"/>
    <x v="153"/>
    <n v="70.8"/>
    <x v="3"/>
    <x v="3"/>
  </r>
  <r>
    <x v="77"/>
    <x v="154"/>
    <n v="16.666666666666668"/>
    <x v="3"/>
    <x v="3"/>
  </r>
  <r>
    <x v="77"/>
    <x v="155"/>
    <n v="0.26666666666666666"/>
    <x v="3"/>
    <x v="3"/>
  </r>
  <r>
    <x v="77"/>
    <x v="4"/>
    <n v="3.3333333333333335"/>
    <x v="3"/>
    <x v="3"/>
  </r>
  <r>
    <x v="78"/>
    <x v="156"/>
    <n v="63.866666666666667"/>
    <x v="3"/>
    <x v="3"/>
  </r>
  <r>
    <x v="78"/>
    <x v="157"/>
    <n v="20.933333333333334"/>
    <x v="3"/>
    <x v="3"/>
  </r>
  <r>
    <x v="78"/>
    <x v="158"/>
    <n v="2.5333333333333332"/>
    <x v="3"/>
    <x v="3"/>
  </r>
  <r>
    <x v="78"/>
    <x v="159"/>
    <n v="0.13333333333333333"/>
    <x v="3"/>
    <x v="3"/>
  </r>
  <r>
    <x v="78"/>
    <x v="160"/>
    <n v="4.4000000000000004"/>
    <x v="3"/>
    <x v="3"/>
  </r>
  <r>
    <x v="78"/>
    <x v="161"/>
    <n v="0.53333333333333333"/>
    <x v="3"/>
    <x v="3"/>
  </r>
  <r>
    <x v="78"/>
    <x v="162"/>
    <n v="2.1333333333333333"/>
    <x v="3"/>
    <x v="3"/>
  </r>
  <r>
    <x v="78"/>
    <x v="163"/>
    <n v="4.1333333333333337"/>
    <x v="3"/>
    <x v="3"/>
  </r>
  <r>
    <x v="78"/>
    <x v="164"/>
    <n v="0.4"/>
    <x v="3"/>
    <x v="3"/>
  </r>
  <r>
    <x v="78"/>
    <x v="165"/>
    <n v="0.4"/>
    <x v="3"/>
    <x v="3"/>
  </r>
  <r>
    <x v="78"/>
    <x v="166"/>
    <n v="0"/>
    <x v="3"/>
    <x v="3"/>
  </r>
  <r>
    <x v="78"/>
    <x v="4"/>
    <n v="0.53333333333333333"/>
    <x v="3"/>
    <x v="3"/>
  </r>
  <r>
    <x v="79"/>
    <x v="167"/>
    <n v="62"/>
    <x v="3"/>
    <x v="3"/>
  </r>
  <r>
    <x v="79"/>
    <x v="168"/>
    <n v="18.666666666666668"/>
    <x v="3"/>
    <x v="3"/>
  </r>
  <r>
    <x v="79"/>
    <x v="169"/>
    <n v="4.2666666666666666"/>
    <x v="3"/>
    <x v="3"/>
  </r>
  <r>
    <x v="79"/>
    <x v="170"/>
    <n v="0.93333333333333335"/>
    <x v="3"/>
    <x v="3"/>
  </r>
  <r>
    <x v="79"/>
    <x v="171"/>
    <n v="10.266666666666667"/>
    <x v="3"/>
    <x v="3"/>
  </r>
  <r>
    <x v="79"/>
    <x v="172"/>
    <n v="0.66666666666666663"/>
    <x v="3"/>
    <x v="3"/>
  </r>
  <r>
    <x v="79"/>
    <x v="4"/>
    <n v="3.2"/>
    <x v="3"/>
    <x v="3"/>
  </r>
  <r>
    <x v="80"/>
    <x v="173"/>
    <n v="10.266666666666667"/>
    <x v="3"/>
    <x v="3"/>
  </r>
  <r>
    <x v="80"/>
    <x v="174"/>
    <n v="89.733333333333334"/>
    <x v="3"/>
    <x v="3"/>
  </r>
  <r>
    <x v="80"/>
    <x v="175"/>
    <n v="12.133333333333333"/>
    <x v="3"/>
    <x v="3"/>
  </r>
  <r>
    <x v="80"/>
    <x v="176"/>
    <n v="5.2"/>
    <x v="3"/>
    <x v="3"/>
  </r>
  <r>
    <x v="80"/>
    <x v="177"/>
    <n v="50.266666666666666"/>
    <x v="3"/>
    <x v="3"/>
  </r>
  <r>
    <x v="80"/>
    <x v="178"/>
    <n v="8"/>
    <x v="3"/>
    <x v="3"/>
  </r>
  <r>
    <x v="80"/>
    <x v="179"/>
    <n v="14.133333333333333"/>
    <x v="3"/>
    <x v="3"/>
  </r>
  <r>
    <x v="80"/>
    <x v="180"/>
    <n v="83.2"/>
    <x v="3"/>
    <x v="3"/>
  </r>
  <r>
    <x v="80"/>
    <x v="181"/>
    <n v="16.8"/>
    <x v="3"/>
    <x v="3"/>
  </r>
  <r>
    <x v="80"/>
    <x v="182"/>
    <n v="99.333333333333329"/>
    <x v="3"/>
    <x v="3"/>
  </r>
  <r>
    <x v="80"/>
    <x v="183"/>
    <n v="0.66666666666666663"/>
    <x v="3"/>
    <x v="3"/>
  </r>
  <r>
    <x v="80"/>
    <x v="184"/>
    <n v="99.466666666666669"/>
    <x v="3"/>
    <x v="3"/>
  </r>
  <r>
    <x v="80"/>
    <x v="185"/>
    <n v="0.53333333333333333"/>
    <x v="3"/>
    <x v="3"/>
  </r>
  <r>
    <x v="81"/>
    <x v="186"/>
    <n v="98.8"/>
    <x v="3"/>
    <x v="3"/>
  </r>
  <r>
    <x v="81"/>
    <x v="187"/>
    <n v="1.2"/>
    <x v="3"/>
    <x v="3"/>
  </r>
  <r>
    <x v="77"/>
    <x v="152"/>
    <n v="6.5878378378378377"/>
    <x v="4"/>
    <x v="3"/>
  </r>
  <r>
    <x v="77"/>
    <x v="153"/>
    <n v="78.71621621621621"/>
    <x v="4"/>
    <x v="3"/>
  </r>
  <r>
    <x v="77"/>
    <x v="154"/>
    <n v="12.668918918918919"/>
    <x v="4"/>
    <x v="3"/>
  </r>
  <r>
    <x v="77"/>
    <x v="155"/>
    <n v="0.84459459459459463"/>
    <x v="4"/>
    <x v="3"/>
  </r>
  <r>
    <x v="77"/>
    <x v="4"/>
    <n v="1.1824324324324325"/>
    <x v="4"/>
    <x v="3"/>
  </r>
  <r>
    <x v="78"/>
    <x v="156"/>
    <n v="32.770270270270274"/>
    <x v="4"/>
    <x v="3"/>
  </r>
  <r>
    <x v="78"/>
    <x v="157"/>
    <n v="58.108108108108105"/>
    <x v="4"/>
    <x v="3"/>
  </r>
  <r>
    <x v="78"/>
    <x v="158"/>
    <n v="2.0270270270270272"/>
    <x v="4"/>
    <x v="3"/>
  </r>
  <r>
    <x v="78"/>
    <x v="159"/>
    <n v="0"/>
    <x v="4"/>
    <x v="3"/>
  </r>
  <r>
    <x v="78"/>
    <x v="160"/>
    <n v="0.5067567567567568"/>
    <x v="4"/>
    <x v="3"/>
  </r>
  <r>
    <x v="78"/>
    <x v="161"/>
    <n v="0.33783783783783783"/>
    <x v="4"/>
    <x v="3"/>
  </r>
  <r>
    <x v="78"/>
    <x v="162"/>
    <n v="2.3648648648648649"/>
    <x v="4"/>
    <x v="3"/>
  </r>
  <r>
    <x v="78"/>
    <x v="163"/>
    <n v="1.6891891891891893"/>
    <x v="4"/>
    <x v="3"/>
  </r>
  <r>
    <x v="78"/>
    <x v="164"/>
    <n v="0.16891891891891891"/>
    <x v="4"/>
    <x v="3"/>
  </r>
  <r>
    <x v="78"/>
    <x v="165"/>
    <n v="1.3513513513513513"/>
    <x v="4"/>
    <x v="3"/>
  </r>
  <r>
    <x v="78"/>
    <x v="166"/>
    <n v="0"/>
    <x v="4"/>
    <x v="3"/>
  </r>
  <r>
    <x v="78"/>
    <x v="4"/>
    <n v="0.67567567567567566"/>
    <x v="4"/>
    <x v="3"/>
  </r>
  <r>
    <x v="79"/>
    <x v="167"/>
    <n v="22.297297297297298"/>
    <x v="4"/>
    <x v="3"/>
  </r>
  <r>
    <x v="79"/>
    <x v="168"/>
    <n v="56.587837837837839"/>
    <x v="4"/>
    <x v="3"/>
  </r>
  <r>
    <x v="79"/>
    <x v="169"/>
    <n v="11.655405405405405"/>
    <x v="4"/>
    <x v="3"/>
  </r>
  <r>
    <x v="79"/>
    <x v="170"/>
    <n v="0.16891891891891891"/>
    <x v="4"/>
    <x v="3"/>
  </r>
  <r>
    <x v="79"/>
    <x v="171"/>
    <n v="5.0675675675675675"/>
    <x v="4"/>
    <x v="3"/>
  </r>
  <r>
    <x v="79"/>
    <x v="172"/>
    <n v="0"/>
    <x v="4"/>
    <x v="3"/>
  </r>
  <r>
    <x v="79"/>
    <x v="4"/>
    <n v="4.2229729729729728"/>
    <x v="4"/>
    <x v="3"/>
  </r>
  <r>
    <x v="80"/>
    <x v="173"/>
    <n v="5.9121621621621623"/>
    <x v="4"/>
    <x v="3"/>
  </r>
  <r>
    <x v="80"/>
    <x v="174"/>
    <n v="94.087837837837839"/>
    <x v="4"/>
    <x v="3"/>
  </r>
  <r>
    <x v="80"/>
    <x v="175"/>
    <n v="60.472972972972975"/>
    <x v="4"/>
    <x v="3"/>
  </r>
  <r>
    <x v="80"/>
    <x v="176"/>
    <n v="16.554054054054053"/>
    <x v="4"/>
    <x v="3"/>
  </r>
  <r>
    <x v="80"/>
    <x v="177"/>
    <n v="7.9391891891891895"/>
    <x v="4"/>
    <x v="3"/>
  </r>
  <r>
    <x v="80"/>
    <x v="178"/>
    <n v="3.0405405405405403"/>
    <x v="4"/>
    <x v="3"/>
  </r>
  <r>
    <x v="80"/>
    <x v="179"/>
    <n v="6.0810810810810807"/>
    <x v="4"/>
    <x v="3"/>
  </r>
  <r>
    <x v="80"/>
    <x v="180"/>
    <n v="92.736486486486484"/>
    <x v="4"/>
    <x v="3"/>
  </r>
  <r>
    <x v="80"/>
    <x v="181"/>
    <n v="7.2635135135135132"/>
    <x v="4"/>
    <x v="3"/>
  </r>
  <r>
    <x v="80"/>
    <x v="182"/>
    <n v="98.479729729729726"/>
    <x v="4"/>
    <x v="3"/>
  </r>
  <r>
    <x v="80"/>
    <x v="183"/>
    <n v="1.5202702702702702"/>
    <x v="4"/>
    <x v="3"/>
  </r>
  <r>
    <x v="80"/>
    <x v="184"/>
    <n v="99.324324324324323"/>
    <x v="4"/>
    <x v="3"/>
  </r>
  <r>
    <x v="80"/>
    <x v="185"/>
    <n v="0.67567567567567566"/>
    <x v="4"/>
    <x v="3"/>
  </r>
  <r>
    <x v="81"/>
    <x v="186"/>
    <n v="100"/>
    <x v="4"/>
    <x v="3"/>
  </r>
  <r>
    <x v="81"/>
    <x v="187"/>
    <n v="0"/>
    <x v="4"/>
    <x v="3"/>
  </r>
  <r>
    <x v="77"/>
    <x v="152"/>
    <n v="5.0314465408805029"/>
    <x v="5"/>
    <x v="3"/>
  </r>
  <r>
    <x v="77"/>
    <x v="153"/>
    <n v="81.76100628930817"/>
    <x v="5"/>
    <x v="3"/>
  </r>
  <r>
    <x v="77"/>
    <x v="154"/>
    <n v="11.949685534591195"/>
    <x v="5"/>
    <x v="3"/>
  </r>
  <r>
    <x v="77"/>
    <x v="155"/>
    <n v="1.2578616352201257"/>
    <x v="5"/>
    <x v="3"/>
  </r>
  <r>
    <x v="77"/>
    <x v="4"/>
    <n v="0"/>
    <x v="5"/>
    <x v="3"/>
  </r>
  <r>
    <x v="78"/>
    <x v="156"/>
    <n v="30.817610062893081"/>
    <x v="5"/>
    <x v="3"/>
  </r>
  <r>
    <x v="78"/>
    <x v="157"/>
    <n v="59.119496855345915"/>
    <x v="5"/>
    <x v="3"/>
  </r>
  <r>
    <x v="78"/>
    <x v="158"/>
    <n v="0"/>
    <x v="5"/>
    <x v="3"/>
  </r>
  <r>
    <x v="78"/>
    <x v="159"/>
    <n v="0"/>
    <x v="5"/>
    <x v="3"/>
  </r>
  <r>
    <x v="78"/>
    <x v="160"/>
    <n v="0.62893081761006286"/>
    <x v="5"/>
    <x v="3"/>
  </r>
  <r>
    <x v="78"/>
    <x v="161"/>
    <n v="0"/>
    <x v="5"/>
    <x v="3"/>
  </r>
  <r>
    <x v="78"/>
    <x v="162"/>
    <n v="1.2578616352201257"/>
    <x v="5"/>
    <x v="3"/>
  </r>
  <r>
    <x v="78"/>
    <x v="163"/>
    <n v="3.7735849056603774"/>
    <x v="5"/>
    <x v="3"/>
  </r>
  <r>
    <x v="78"/>
    <x v="164"/>
    <n v="0"/>
    <x v="5"/>
    <x v="3"/>
  </r>
  <r>
    <x v="78"/>
    <x v="165"/>
    <n v="3.7735849056603774"/>
    <x v="5"/>
    <x v="3"/>
  </r>
  <r>
    <x v="78"/>
    <x v="166"/>
    <n v="0"/>
    <x v="5"/>
    <x v="3"/>
  </r>
  <r>
    <x v="78"/>
    <x v="4"/>
    <n v="0.62893081761006286"/>
    <x v="5"/>
    <x v="3"/>
  </r>
  <r>
    <x v="79"/>
    <x v="167"/>
    <n v="18.867924528301888"/>
    <x v="5"/>
    <x v="3"/>
  </r>
  <r>
    <x v="79"/>
    <x v="168"/>
    <n v="57.232704402515722"/>
    <x v="5"/>
    <x v="3"/>
  </r>
  <r>
    <x v="79"/>
    <x v="169"/>
    <n v="17.610062893081761"/>
    <x v="5"/>
    <x v="3"/>
  </r>
  <r>
    <x v="79"/>
    <x v="170"/>
    <n v="0.62893081761006286"/>
    <x v="5"/>
    <x v="3"/>
  </r>
  <r>
    <x v="79"/>
    <x v="171"/>
    <n v="0.62893081761006286"/>
    <x v="5"/>
    <x v="3"/>
  </r>
  <r>
    <x v="79"/>
    <x v="172"/>
    <n v="0"/>
    <x v="5"/>
    <x v="3"/>
  </r>
  <r>
    <x v="79"/>
    <x v="4"/>
    <n v="5.0314465408805029"/>
    <x v="5"/>
    <x v="3"/>
  </r>
  <r>
    <x v="80"/>
    <x v="173"/>
    <n v="6.2893081761006293"/>
    <x v="5"/>
    <x v="3"/>
  </r>
  <r>
    <x v="80"/>
    <x v="174"/>
    <n v="93.710691823899367"/>
    <x v="5"/>
    <x v="3"/>
  </r>
  <r>
    <x v="80"/>
    <x v="175"/>
    <n v="61.635220125786162"/>
    <x v="5"/>
    <x v="3"/>
  </r>
  <r>
    <x v="80"/>
    <x v="176"/>
    <n v="20.125786163522012"/>
    <x v="5"/>
    <x v="3"/>
  </r>
  <r>
    <x v="80"/>
    <x v="177"/>
    <n v="7.5471698113207548"/>
    <x v="5"/>
    <x v="3"/>
  </r>
  <r>
    <x v="80"/>
    <x v="178"/>
    <n v="1.8867924528301887"/>
    <x v="5"/>
    <x v="3"/>
  </r>
  <r>
    <x v="80"/>
    <x v="179"/>
    <n v="2.5157232704402515"/>
    <x v="5"/>
    <x v="3"/>
  </r>
  <r>
    <x v="80"/>
    <x v="180"/>
    <n v="94.339622641509436"/>
    <x v="5"/>
    <x v="3"/>
  </r>
  <r>
    <x v="80"/>
    <x v="181"/>
    <n v="5.6603773584905657"/>
    <x v="5"/>
    <x v="3"/>
  </r>
  <r>
    <x v="80"/>
    <x v="182"/>
    <n v="98.742138364779876"/>
    <x v="5"/>
    <x v="3"/>
  </r>
  <r>
    <x v="80"/>
    <x v="183"/>
    <n v="1.2578616352201257"/>
    <x v="5"/>
    <x v="3"/>
  </r>
  <r>
    <x v="80"/>
    <x v="184"/>
    <n v="100"/>
    <x v="5"/>
    <x v="3"/>
  </r>
  <r>
    <x v="80"/>
    <x v="185"/>
    <n v="0"/>
    <x v="5"/>
    <x v="3"/>
  </r>
  <r>
    <x v="81"/>
    <x v="186"/>
    <n v="100"/>
    <x v="5"/>
    <x v="3"/>
  </r>
  <r>
    <x v="81"/>
    <x v="187"/>
    <n v="0"/>
    <x v="5"/>
    <x v="3"/>
  </r>
  <r>
    <x v="77"/>
    <x v="152"/>
    <n v="14.814814814814815"/>
    <x v="6"/>
    <x v="3"/>
  </r>
  <r>
    <x v="77"/>
    <x v="153"/>
    <n v="68.518518518518519"/>
    <x v="6"/>
    <x v="3"/>
  </r>
  <r>
    <x v="77"/>
    <x v="154"/>
    <n v="13.888888888888889"/>
    <x v="6"/>
    <x v="3"/>
  </r>
  <r>
    <x v="77"/>
    <x v="155"/>
    <n v="0"/>
    <x v="6"/>
    <x v="3"/>
  </r>
  <r>
    <x v="77"/>
    <x v="4"/>
    <n v="2.7777777777777777"/>
    <x v="6"/>
    <x v="3"/>
  </r>
  <r>
    <x v="78"/>
    <x v="156"/>
    <n v="34.25925925925926"/>
    <x v="6"/>
    <x v="3"/>
  </r>
  <r>
    <x v="78"/>
    <x v="157"/>
    <n v="48.148148148148145"/>
    <x v="6"/>
    <x v="3"/>
  </r>
  <r>
    <x v="78"/>
    <x v="158"/>
    <n v="8.3333333333333339"/>
    <x v="6"/>
    <x v="3"/>
  </r>
  <r>
    <x v="78"/>
    <x v="159"/>
    <n v="0"/>
    <x v="6"/>
    <x v="3"/>
  </r>
  <r>
    <x v="78"/>
    <x v="160"/>
    <n v="1.8518518518518519"/>
    <x v="6"/>
    <x v="3"/>
  </r>
  <r>
    <x v="78"/>
    <x v="161"/>
    <n v="0.92592592592592593"/>
    <x v="6"/>
    <x v="3"/>
  </r>
  <r>
    <x v="78"/>
    <x v="162"/>
    <n v="4.6296296296296298"/>
    <x v="6"/>
    <x v="3"/>
  </r>
  <r>
    <x v="78"/>
    <x v="163"/>
    <n v="1.8518518518518519"/>
    <x v="6"/>
    <x v="3"/>
  </r>
  <r>
    <x v="78"/>
    <x v="164"/>
    <n v="0"/>
    <x v="6"/>
    <x v="3"/>
  </r>
  <r>
    <x v="78"/>
    <x v="165"/>
    <n v="0"/>
    <x v="6"/>
    <x v="3"/>
  </r>
  <r>
    <x v="78"/>
    <x v="166"/>
    <n v="0"/>
    <x v="6"/>
    <x v="3"/>
  </r>
  <r>
    <x v="78"/>
    <x v="4"/>
    <n v="0"/>
    <x v="6"/>
    <x v="3"/>
  </r>
  <r>
    <x v="79"/>
    <x v="167"/>
    <n v="26.851851851851851"/>
    <x v="6"/>
    <x v="3"/>
  </r>
  <r>
    <x v="79"/>
    <x v="168"/>
    <n v="47.222222222222221"/>
    <x v="6"/>
    <x v="3"/>
  </r>
  <r>
    <x v="79"/>
    <x v="169"/>
    <n v="3.7037037037037037"/>
    <x v="6"/>
    <x v="3"/>
  </r>
  <r>
    <x v="79"/>
    <x v="170"/>
    <n v="0"/>
    <x v="6"/>
    <x v="3"/>
  </r>
  <r>
    <x v="79"/>
    <x v="171"/>
    <n v="14.814814814814815"/>
    <x v="6"/>
    <x v="3"/>
  </r>
  <r>
    <x v="79"/>
    <x v="172"/>
    <n v="0"/>
    <x v="6"/>
    <x v="3"/>
  </r>
  <r>
    <x v="79"/>
    <x v="4"/>
    <n v="7.4074074074074074"/>
    <x v="6"/>
    <x v="3"/>
  </r>
  <r>
    <x v="80"/>
    <x v="173"/>
    <n v="9.2592592592592595"/>
    <x v="6"/>
    <x v="3"/>
  </r>
  <r>
    <x v="80"/>
    <x v="174"/>
    <n v="90.740740740740748"/>
    <x v="6"/>
    <x v="3"/>
  </r>
  <r>
    <x v="80"/>
    <x v="175"/>
    <n v="63.888888888888886"/>
    <x v="6"/>
    <x v="3"/>
  </r>
  <r>
    <x v="80"/>
    <x v="176"/>
    <n v="13.888888888888889"/>
    <x v="6"/>
    <x v="3"/>
  </r>
  <r>
    <x v="80"/>
    <x v="177"/>
    <n v="3.7037037037037037"/>
    <x v="6"/>
    <x v="3"/>
  </r>
  <r>
    <x v="80"/>
    <x v="178"/>
    <n v="5.5555555555555554"/>
    <x v="6"/>
    <x v="3"/>
  </r>
  <r>
    <x v="80"/>
    <x v="179"/>
    <n v="3.7037037037037037"/>
    <x v="6"/>
    <x v="3"/>
  </r>
  <r>
    <x v="80"/>
    <x v="180"/>
    <n v="90.740740740740748"/>
    <x v="6"/>
    <x v="3"/>
  </r>
  <r>
    <x v="80"/>
    <x v="181"/>
    <n v="9.2592592592592595"/>
    <x v="6"/>
    <x v="3"/>
  </r>
  <r>
    <x v="80"/>
    <x v="182"/>
    <n v="99.074074074074076"/>
    <x v="6"/>
    <x v="3"/>
  </r>
  <r>
    <x v="80"/>
    <x v="183"/>
    <n v="0.92592592592592593"/>
    <x v="6"/>
    <x v="3"/>
  </r>
  <r>
    <x v="80"/>
    <x v="184"/>
    <n v="97.222222222222229"/>
    <x v="6"/>
    <x v="3"/>
  </r>
  <r>
    <x v="80"/>
    <x v="185"/>
    <n v="2.7777777777777777"/>
    <x v="6"/>
    <x v="3"/>
  </r>
  <r>
    <x v="81"/>
    <x v="186"/>
    <n v="100"/>
    <x v="6"/>
    <x v="3"/>
  </r>
  <r>
    <x v="81"/>
    <x v="187"/>
    <n v="0"/>
    <x v="6"/>
    <x v="3"/>
  </r>
  <r>
    <x v="77"/>
    <x v="152"/>
    <n v="6.2146892655367232"/>
    <x v="7"/>
    <x v="3"/>
  </r>
  <r>
    <x v="77"/>
    <x v="153"/>
    <n v="81.920903954802256"/>
    <x v="7"/>
    <x v="3"/>
  </r>
  <r>
    <x v="77"/>
    <x v="154"/>
    <n v="9.6045197740112993"/>
    <x v="7"/>
    <x v="3"/>
  </r>
  <r>
    <x v="77"/>
    <x v="155"/>
    <n v="1.1299435028248588"/>
    <x v="7"/>
    <x v="3"/>
  </r>
  <r>
    <x v="77"/>
    <x v="4"/>
    <n v="1.1299435028248588"/>
    <x v="7"/>
    <x v="3"/>
  </r>
  <r>
    <x v="78"/>
    <x v="156"/>
    <n v="33.898305084745765"/>
    <x v="7"/>
    <x v="3"/>
  </r>
  <r>
    <x v="78"/>
    <x v="157"/>
    <n v="58.757062146892657"/>
    <x v="7"/>
    <x v="3"/>
  </r>
  <r>
    <x v="78"/>
    <x v="158"/>
    <n v="0.56497175141242939"/>
    <x v="7"/>
    <x v="3"/>
  </r>
  <r>
    <x v="78"/>
    <x v="159"/>
    <n v="0"/>
    <x v="7"/>
    <x v="3"/>
  </r>
  <r>
    <x v="78"/>
    <x v="160"/>
    <n v="0"/>
    <x v="7"/>
    <x v="3"/>
  </r>
  <r>
    <x v="78"/>
    <x v="161"/>
    <n v="0.56497175141242939"/>
    <x v="7"/>
    <x v="3"/>
  </r>
  <r>
    <x v="78"/>
    <x v="162"/>
    <n v="3.3898305084745761"/>
    <x v="7"/>
    <x v="3"/>
  </r>
  <r>
    <x v="78"/>
    <x v="163"/>
    <n v="1.1299435028248588"/>
    <x v="7"/>
    <x v="3"/>
  </r>
  <r>
    <x v="78"/>
    <x v="164"/>
    <n v="0"/>
    <x v="7"/>
    <x v="3"/>
  </r>
  <r>
    <x v="78"/>
    <x v="165"/>
    <n v="0.56497175141242939"/>
    <x v="7"/>
    <x v="3"/>
  </r>
  <r>
    <x v="78"/>
    <x v="166"/>
    <n v="0"/>
    <x v="7"/>
    <x v="3"/>
  </r>
  <r>
    <x v="78"/>
    <x v="4"/>
    <n v="1.1299435028248588"/>
    <x v="7"/>
    <x v="3"/>
  </r>
  <r>
    <x v="79"/>
    <x v="167"/>
    <n v="30.508474576271187"/>
    <x v="7"/>
    <x v="3"/>
  </r>
  <r>
    <x v="79"/>
    <x v="168"/>
    <n v="55.932203389830505"/>
    <x v="7"/>
    <x v="3"/>
  </r>
  <r>
    <x v="79"/>
    <x v="169"/>
    <n v="7.3446327683615822"/>
    <x v="7"/>
    <x v="3"/>
  </r>
  <r>
    <x v="79"/>
    <x v="170"/>
    <n v="0"/>
    <x v="7"/>
    <x v="3"/>
  </r>
  <r>
    <x v="79"/>
    <x v="171"/>
    <n v="3.3898305084745761"/>
    <x v="7"/>
    <x v="3"/>
  </r>
  <r>
    <x v="79"/>
    <x v="172"/>
    <n v="0"/>
    <x v="7"/>
    <x v="3"/>
  </r>
  <r>
    <x v="79"/>
    <x v="4"/>
    <n v="2.8248587570621471"/>
    <x v="7"/>
    <x v="3"/>
  </r>
  <r>
    <x v="80"/>
    <x v="173"/>
    <n v="6.2146892655367232"/>
    <x v="7"/>
    <x v="3"/>
  </r>
  <r>
    <x v="80"/>
    <x v="174"/>
    <n v="93.78531073446328"/>
    <x v="7"/>
    <x v="3"/>
  </r>
  <r>
    <x v="80"/>
    <x v="175"/>
    <n v="58.757062146892657"/>
    <x v="7"/>
    <x v="3"/>
  </r>
  <r>
    <x v="80"/>
    <x v="176"/>
    <n v="17.514124293785311"/>
    <x v="7"/>
    <x v="3"/>
  </r>
  <r>
    <x v="80"/>
    <x v="177"/>
    <n v="6.7796610169491522"/>
    <x v="7"/>
    <x v="3"/>
  </r>
  <r>
    <x v="80"/>
    <x v="178"/>
    <n v="1.6949152542372881"/>
    <x v="7"/>
    <x v="3"/>
  </r>
  <r>
    <x v="80"/>
    <x v="179"/>
    <n v="9.0395480225988702"/>
    <x v="7"/>
    <x v="3"/>
  </r>
  <r>
    <x v="80"/>
    <x v="180"/>
    <n v="93.220338983050851"/>
    <x v="7"/>
    <x v="3"/>
  </r>
  <r>
    <x v="80"/>
    <x v="181"/>
    <n v="6.7796610169491522"/>
    <x v="7"/>
    <x v="3"/>
  </r>
  <r>
    <x v="80"/>
    <x v="182"/>
    <n v="98.305084745762713"/>
    <x v="7"/>
    <x v="3"/>
  </r>
  <r>
    <x v="80"/>
    <x v="183"/>
    <n v="1.6949152542372881"/>
    <x v="7"/>
    <x v="3"/>
  </r>
  <r>
    <x v="80"/>
    <x v="184"/>
    <n v="99.435028248587571"/>
    <x v="7"/>
    <x v="3"/>
  </r>
  <r>
    <x v="80"/>
    <x v="185"/>
    <n v="0.56497175141242939"/>
    <x v="7"/>
    <x v="3"/>
  </r>
  <r>
    <x v="81"/>
    <x v="186"/>
    <n v="100"/>
    <x v="7"/>
    <x v="3"/>
  </r>
  <r>
    <x v="81"/>
    <x v="187"/>
    <n v="0"/>
    <x v="7"/>
    <x v="3"/>
  </r>
  <r>
    <x v="77"/>
    <x v="152"/>
    <n v="2.7027027027027026"/>
    <x v="8"/>
    <x v="3"/>
  </r>
  <r>
    <x v="77"/>
    <x v="153"/>
    <n v="79.054054054054049"/>
    <x v="8"/>
    <x v="3"/>
  </r>
  <r>
    <x v="77"/>
    <x v="154"/>
    <n v="16.216216216216218"/>
    <x v="8"/>
    <x v="3"/>
  </r>
  <r>
    <x v="77"/>
    <x v="155"/>
    <n v="0.67567567567567566"/>
    <x v="8"/>
    <x v="3"/>
  </r>
  <r>
    <x v="77"/>
    <x v="4"/>
    <n v="1.3513513513513513"/>
    <x v="8"/>
    <x v="3"/>
  </r>
  <r>
    <x v="78"/>
    <x v="156"/>
    <n v="32.432432432432435"/>
    <x v="8"/>
    <x v="3"/>
  </r>
  <r>
    <x v="78"/>
    <x v="157"/>
    <n v="63.513513513513516"/>
    <x v="8"/>
    <x v="3"/>
  </r>
  <r>
    <x v="78"/>
    <x v="158"/>
    <n v="1.3513513513513513"/>
    <x v="8"/>
    <x v="3"/>
  </r>
  <r>
    <x v="78"/>
    <x v="159"/>
    <n v="0"/>
    <x v="8"/>
    <x v="3"/>
  </r>
  <r>
    <x v="78"/>
    <x v="160"/>
    <n v="0"/>
    <x v="8"/>
    <x v="3"/>
  </r>
  <r>
    <x v="78"/>
    <x v="161"/>
    <n v="0"/>
    <x v="8"/>
    <x v="3"/>
  </r>
  <r>
    <x v="78"/>
    <x v="162"/>
    <n v="0.67567567567567566"/>
    <x v="8"/>
    <x v="3"/>
  </r>
  <r>
    <x v="78"/>
    <x v="163"/>
    <n v="0"/>
    <x v="8"/>
    <x v="3"/>
  </r>
  <r>
    <x v="78"/>
    <x v="164"/>
    <n v="0.67567567567567566"/>
    <x v="8"/>
    <x v="3"/>
  </r>
  <r>
    <x v="78"/>
    <x v="165"/>
    <n v="0.67567567567567566"/>
    <x v="8"/>
    <x v="3"/>
  </r>
  <r>
    <x v="78"/>
    <x v="166"/>
    <n v="0"/>
    <x v="8"/>
    <x v="3"/>
  </r>
  <r>
    <x v="78"/>
    <x v="4"/>
    <n v="0.67567567567567566"/>
    <x v="8"/>
    <x v="3"/>
  </r>
  <r>
    <x v="79"/>
    <x v="167"/>
    <n v="12.837837837837839"/>
    <x v="8"/>
    <x v="3"/>
  </r>
  <r>
    <x v="79"/>
    <x v="168"/>
    <n v="63.513513513513516"/>
    <x v="8"/>
    <x v="3"/>
  </r>
  <r>
    <x v="79"/>
    <x v="169"/>
    <n v="16.216216216216218"/>
    <x v="8"/>
    <x v="3"/>
  </r>
  <r>
    <x v="79"/>
    <x v="170"/>
    <n v="0"/>
    <x v="8"/>
    <x v="3"/>
  </r>
  <r>
    <x v="79"/>
    <x v="171"/>
    <n v="4.7297297297297298"/>
    <x v="8"/>
    <x v="3"/>
  </r>
  <r>
    <x v="79"/>
    <x v="172"/>
    <n v="0"/>
    <x v="8"/>
    <x v="3"/>
  </r>
  <r>
    <x v="79"/>
    <x v="4"/>
    <n v="2.7027027027027026"/>
    <x v="8"/>
    <x v="3"/>
  </r>
  <r>
    <x v="80"/>
    <x v="173"/>
    <n v="2.7027027027027026"/>
    <x v="8"/>
    <x v="3"/>
  </r>
  <r>
    <x v="80"/>
    <x v="174"/>
    <n v="97.297297297297291"/>
    <x v="8"/>
    <x v="3"/>
  </r>
  <r>
    <x v="80"/>
    <x v="175"/>
    <n v="58.783783783783782"/>
    <x v="8"/>
    <x v="3"/>
  </r>
  <r>
    <x v="80"/>
    <x v="176"/>
    <n v="13.513513513513514"/>
    <x v="8"/>
    <x v="3"/>
  </r>
  <r>
    <x v="80"/>
    <x v="177"/>
    <n v="12.837837837837839"/>
    <x v="8"/>
    <x v="3"/>
  </r>
  <r>
    <x v="80"/>
    <x v="178"/>
    <n v="4.0540540540540544"/>
    <x v="8"/>
    <x v="3"/>
  </r>
  <r>
    <x v="80"/>
    <x v="179"/>
    <n v="8.1081081081081088"/>
    <x v="8"/>
    <x v="3"/>
  </r>
  <r>
    <x v="80"/>
    <x v="180"/>
    <n v="91.891891891891888"/>
    <x v="8"/>
    <x v="3"/>
  </r>
  <r>
    <x v="80"/>
    <x v="181"/>
    <n v="8.1081081081081088"/>
    <x v="8"/>
    <x v="3"/>
  </r>
  <r>
    <x v="80"/>
    <x v="182"/>
    <n v="97.972972972972968"/>
    <x v="8"/>
    <x v="3"/>
  </r>
  <r>
    <x v="80"/>
    <x v="183"/>
    <n v="2.0270270270270272"/>
    <x v="8"/>
    <x v="3"/>
  </r>
  <r>
    <x v="80"/>
    <x v="184"/>
    <n v="100"/>
    <x v="8"/>
    <x v="3"/>
  </r>
  <r>
    <x v="80"/>
    <x v="185"/>
    <n v="0"/>
    <x v="8"/>
    <x v="3"/>
  </r>
  <r>
    <x v="81"/>
    <x v="186"/>
    <n v="100"/>
    <x v="8"/>
    <x v="3"/>
  </r>
  <r>
    <x v="81"/>
    <x v="187"/>
    <n v="0"/>
    <x v="8"/>
    <x v="3"/>
  </r>
  <r>
    <x v="77"/>
    <x v="152"/>
    <n v="8.2840236686390529"/>
    <x v="9"/>
    <x v="3"/>
  </r>
  <r>
    <x v="77"/>
    <x v="153"/>
    <n v="79.881656804733723"/>
    <x v="9"/>
    <x v="3"/>
  </r>
  <r>
    <x v="77"/>
    <x v="154"/>
    <n v="10.650887573964496"/>
    <x v="9"/>
    <x v="3"/>
  </r>
  <r>
    <x v="77"/>
    <x v="155"/>
    <n v="0.59171597633136097"/>
    <x v="9"/>
    <x v="3"/>
  </r>
  <r>
    <x v="77"/>
    <x v="4"/>
    <n v="0.59171597633136097"/>
    <x v="9"/>
    <x v="3"/>
  </r>
  <r>
    <x v="78"/>
    <x v="156"/>
    <n v="60.946745562130175"/>
    <x v="9"/>
    <x v="3"/>
  </r>
  <r>
    <x v="78"/>
    <x v="157"/>
    <n v="26.627218934911241"/>
    <x v="9"/>
    <x v="3"/>
  </r>
  <r>
    <x v="78"/>
    <x v="158"/>
    <n v="4.1420118343195265"/>
    <x v="9"/>
    <x v="3"/>
  </r>
  <r>
    <x v="78"/>
    <x v="159"/>
    <n v="0"/>
    <x v="9"/>
    <x v="3"/>
  </r>
  <r>
    <x v="78"/>
    <x v="160"/>
    <n v="1.1834319526627219"/>
    <x v="9"/>
    <x v="3"/>
  </r>
  <r>
    <x v="78"/>
    <x v="161"/>
    <n v="0"/>
    <x v="9"/>
    <x v="3"/>
  </r>
  <r>
    <x v="78"/>
    <x v="162"/>
    <n v="1.7751479289940828"/>
    <x v="9"/>
    <x v="3"/>
  </r>
  <r>
    <x v="78"/>
    <x v="163"/>
    <n v="2.3668639053254439"/>
    <x v="9"/>
    <x v="3"/>
  </r>
  <r>
    <x v="78"/>
    <x v="164"/>
    <n v="0"/>
    <x v="9"/>
    <x v="3"/>
  </r>
  <r>
    <x v="78"/>
    <x v="165"/>
    <n v="0.59171597633136097"/>
    <x v="9"/>
    <x v="3"/>
  </r>
  <r>
    <x v="78"/>
    <x v="166"/>
    <n v="0.59171597633136097"/>
    <x v="9"/>
    <x v="3"/>
  </r>
  <r>
    <x v="78"/>
    <x v="4"/>
    <n v="1.7751479289940828"/>
    <x v="9"/>
    <x v="3"/>
  </r>
  <r>
    <x v="79"/>
    <x v="167"/>
    <n v="56.80473372781065"/>
    <x v="9"/>
    <x v="3"/>
  </r>
  <r>
    <x v="79"/>
    <x v="168"/>
    <n v="28.402366863905325"/>
    <x v="9"/>
    <x v="3"/>
  </r>
  <r>
    <x v="79"/>
    <x v="169"/>
    <n v="5.3254437869822482"/>
    <x v="9"/>
    <x v="3"/>
  </r>
  <r>
    <x v="79"/>
    <x v="170"/>
    <n v="0"/>
    <x v="9"/>
    <x v="3"/>
  </r>
  <r>
    <x v="79"/>
    <x v="171"/>
    <n v="7.6923076923076925"/>
    <x v="9"/>
    <x v="3"/>
  </r>
  <r>
    <x v="79"/>
    <x v="172"/>
    <n v="0"/>
    <x v="9"/>
    <x v="3"/>
  </r>
  <r>
    <x v="79"/>
    <x v="4"/>
    <n v="1.7751479289940828"/>
    <x v="9"/>
    <x v="3"/>
  </r>
  <r>
    <x v="80"/>
    <x v="173"/>
    <n v="4.7337278106508878"/>
    <x v="9"/>
    <x v="3"/>
  </r>
  <r>
    <x v="80"/>
    <x v="174"/>
    <n v="95.26627218934911"/>
    <x v="9"/>
    <x v="3"/>
  </r>
  <r>
    <x v="80"/>
    <x v="175"/>
    <n v="36.68639053254438"/>
    <x v="9"/>
    <x v="3"/>
  </r>
  <r>
    <x v="80"/>
    <x v="176"/>
    <n v="13.017751479289942"/>
    <x v="9"/>
    <x v="3"/>
  </r>
  <r>
    <x v="80"/>
    <x v="177"/>
    <n v="31.360946745562131"/>
    <x v="9"/>
    <x v="3"/>
  </r>
  <r>
    <x v="80"/>
    <x v="178"/>
    <n v="5.3254437869822482"/>
    <x v="9"/>
    <x v="3"/>
  </r>
  <r>
    <x v="80"/>
    <x v="179"/>
    <n v="8.8757396449704142"/>
    <x v="9"/>
    <x v="3"/>
  </r>
  <r>
    <x v="80"/>
    <x v="180"/>
    <n v="90.532544378698219"/>
    <x v="9"/>
    <x v="3"/>
  </r>
  <r>
    <x v="80"/>
    <x v="181"/>
    <n v="9.4674556213017755"/>
    <x v="9"/>
    <x v="3"/>
  </r>
  <r>
    <x v="80"/>
    <x v="182"/>
    <n v="99.408284023668642"/>
    <x v="9"/>
    <x v="3"/>
  </r>
  <r>
    <x v="80"/>
    <x v="183"/>
    <n v="0.59171597633136097"/>
    <x v="9"/>
    <x v="3"/>
  </r>
  <r>
    <x v="80"/>
    <x v="184"/>
    <n v="99.408284023668642"/>
    <x v="9"/>
    <x v="3"/>
  </r>
  <r>
    <x v="80"/>
    <x v="185"/>
    <n v="0.59171597633136097"/>
    <x v="9"/>
    <x v="3"/>
  </r>
  <r>
    <x v="81"/>
    <x v="186"/>
    <n v="100"/>
    <x v="9"/>
    <x v="3"/>
  </r>
  <r>
    <x v="81"/>
    <x v="187"/>
    <n v="0"/>
    <x v="9"/>
    <x v="3"/>
  </r>
  <r>
    <x v="77"/>
    <x v="152"/>
    <n v="14.503816793893129"/>
    <x v="10"/>
    <x v="3"/>
  </r>
  <r>
    <x v="77"/>
    <x v="153"/>
    <n v="56.488549618320612"/>
    <x v="10"/>
    <x v="3"/>
  </r>
  <r>
    <x v="77"/>
    <x v="154"/>
    <n v="19.083969465648856"/>
    <x v="10"/>
    <x v="3"/>
  </r>
  <r>
    <x v="77"/>
    <x v="155"/>
    <n v="1.5267175572519085"/>
    <x v="10"/>
    <x v="3"/>
  </r>
  <r>
    <x v="77"/>
    <x v="4"/>
    <n v="8.3969465648854964"/>
    <x v="10"/>
    <x v="3"/>
  </r>
  <r>
    <x v="78"/>
    <x v="156"/>
    <n v="59.541984732824424"/>
    <x v="10"/>
    <x v="3"/>
  </r>
  <r>
    <x v="78"/>
    <x v="157"/>
    <n v="16.03053435114504"/>
    <x v="10"/>
    <x v="3"/>
  </r>
  <r>
    <x v="78"/>
    <x v="158"/>
    <n v="2.2900763358778624"/>
    <x v="10"/>
    <x v="3"/>
  </r>
  <r>
    <x v="78"/>
    <x v="159"/>
    <n v="0"/>
    <x v="10"/>
    <x v="3"/>
  </r>
  <r>
    <x v="78"/>
    <x v="160"/>
    <n v="1.5267175572519085"/>
    <x v="10"/>
    <x v="3"/>
  </r>
  <r>
    <x v="78"/>
    <x v="161"/>
    <n v="0.76335877862595425"/>
    <x v="10"/>
    <x v="3"/>
  </r>
  <r>
    <x v="78"/>
    <x v="162"/>
    <n v="12.977099236641221"/>
    <x v="10"/>
    <x v="3"/>
  </r>
  <r>
    <x v="78"/>
    <x v="163"/>
    <n v="2.2900763358778624"/>
    <x v="10"/>
    <x v="3"/>
  </r>
  <r>
    <x v="78"/>
    <x v="164"/>
    <n v="1.5267175572519085"/>
    <x v="10"/>
    <x v="3"/>
  </r>
  <r>
    <x v="78"/>
    <x v="165"/>
    <n v="3.053435114503817"/>
    <x v="10"/>
    <x v="3"/>
  </r>
  <r>
    <x v="78"/>
    <x v="166"/>
    <n v="0"/>
    <x v="10"/>
    <x v="3"/>
  </r>
  <r>
    <x v="78"/>
    <x v="4"/>
    <n v="0"/>
    <x v="10"/>
    <x v="3"/>
  </r>
  <r>
    <x v="79"/>
    <x v="167"/>
    <n v="61.832061068702288"/>
    <x v="10"/>
    <x v="3"/>
  </r>
  <r>
    <x v="79"/>
    <x v="168"/>
    <n v="21.374045801526716"/>
    <x v="10"/>
    <x v="3"/>
  </r>
  <r>
    <x v="79"/>
    <x v="169"/>
    <n v="7.6335877862595423"/>
    <x v="10"/>
    <x v="3"/>
  </r>
  <r>
    <x v="79"/>
    <x v="170"/>
    <n v="0.76335877862595425"/>
    <x v="10"/>
    <x v="3"/>
  </r>
  <r>
    <x v="79"/>
    <x v="171"/>
    <n v="6.106870229007634"/>
    <x v="10"/>
    <x v="3"/>
  </r>
  <r>
    <x v="79"/>
    <x v="172"/>
    <n v="0.76335877862595425"/>
    <x v="10"/>
    <x v="3"/>
  </r>
  <r>
    <x v="79"/>
    <x v="4"/>
    <n v="1.5267175572519085"/>
    <x v="10"/>
    <x v="3"/>
  </r>
  <r>
    <x v="80"/>
    <x v="173"/>
    <n v="18.320610687022899"/>
    <x v="10"/>
    <x v="3"/>
  </r>
  <r>
    <x v="80"/>
    <x v="174"/>
    <n v="81.679389312977094"/>
    <x v="10"/>
    <x v="3"/>
  </r>
  <r>
    <x v="80"/>
    <x v="175"/>
    <n v="14.503816793893129"/>
    <x v="10"/>
    <x v="3"/>
  </r>
  <r>
    <x v="80"/>
    <x v="176"/>
    <n v="3.053435114503817"/>
    <x v="10"/>
    <x v="3"/>
  </r>
  <r>
    <x v="80"/>
    <x v="177"/>
    <n v="25.190839694656489"/>
    <x v="10"/>
    <x v="3"/>
  </r>
  <r>
    <x v="80"/>
    <x v="178"/>
    <n v="17.557251908396946"/>
    <x v="10"/>
    <x v="3"/>
  </r>
  <r>
    <x v="80"/>
    <x v="179"/>
    <n v="21.374045801526716"/>
    <x v="10"/>
    <x v="3"/>
  </r>
  <r>
    <x v="80"/>
    <x v="180"/>
    <n v="87.786259541984734"/>
    <x v="10"/>
    <x v="3"/>
  </r>
  <r>
    <x v="80"/>
    <x v="181"/>
    <n v="12.213740458015268"/>
    <x v="10"/>
    <x v="3"/>
  </r>
  <r>
    <x v="80"/>
    <x v="182"/>
    <n v="96.18320610687023"/>
    <x v="10"/>
    <x v="3"/>
  </r>
  <r>
    <x v="80"/>
    <x v="183"/>
    <n v="3.8167938931297711"/>
    <x v="10"/>
    <x v="3"/>
  </r>
  <r>
    <x v="80"/>
    <x v="184"/>
    <n v="97.709923664122144"/>
    <x v="10"/>
    <x v="3"/>
  </r>
  <r>
    <x v="80"/>
    <x v="185"/>
    <n v="2.2900763358778624"/>
    <x v="10"/>
    <x v="3"/>
  </r>
  <r>
    <x v="81"/>
    <x v="186"/>
    <n v="100"/>
    <x v="10"/>
    <x v="3"/>
  </r>
  <r>
    <x v="81"/>
    <x v="187"/>
    <n v="0"/>
    <x v="10"/>
    <x v="3"/>
  </r>
  <r>
    <x v="77"/>
    <x v="152"/>
    <n v="8.4033613445378155"/>
    <x v="11"/>
    <x v="3"/>
  </r>
  <r>
    <x v="77"/>
    <x v="153"/>
    <n v="76.470588235294116"/>
    <x v="11"/>
    <x v="3"/>
  </r>
  <r>
    <x v="77"/>
    <x v="154"/>
    <n v="8.4033613445378155"/>
    <x v="11"/>
    <x v="3"/>
  </r>
  <r>
    <x v="77"/>
    <x v="155"/>
    <n v="3.3613445378151261"/>
    <x v="11"/>
    <x v="3"/>
  </r>
  <r>
    <x v="77"/>
    <x v="4"/>
    <n v="3.3613445378151261"/>
    <x v="11"/>
    <x v="3"/>
  </r>
  <r>
    <x v="78"/>
    <x v="156"/>
    <n v="69.747899159663859"/>
    <x v="11"/>
    <x v="3"/>
  </r>
  <r>
    <x v="78"/>
    <x v="157"/>
    <n v="19.327731092436974"/>
    <x v="11"/>
    <x v="3"/>
  </r>
  <r>
    <x v="78"/>
    <x v="158"/>
    <n v="0.84033613445378152"/>
    <x v="11"/>
    <x v="3"/>
  </r>
  <r>
    <x v="78"/>
    <x v="159"/>
    <n v="0"/>
    <x v="11"/>
    <x v="3"/>
  </r>
  <r>
    <x v="78"/>
    <x v="160"/>
    <n v="0.84033613445378152"/>
    <x v="11"/>
    <x v="3"/>
  </r>
  <r>
    <x v="78"/>
    <x v="161"/>
    <n v="0"/>
    <x v="11"/>
    <x v="3"/>
  </r>
  <r>
    <x v="78"/>
    <x v="162"/>
    <n v="3.3613445378151261"/>
    <x v="11"/>
    <x v="3"/>
  </r>
  <r>
    <x v="78"/>
    <x v="163"/>
    <n v="3.3613445378151261"/>
    <x v="11"/>
    <x v="3"/>
  </r>
  <r>
    <x v="78"/>
    <x v="164"/>
    <n v="0"/>
    <x v="11"/>
    <x v="3"/>
  </r>
  <r>
    <x v="78"/>
    <x v="165"/>
    <n v="1.680672268907563"/>
    <x v="11"/>
    <x v="3"/>
  </r>
  <r>
    <x v="78"/>
    <x v="166"/>
    <n v="0"/>
    <x v="11"/>
    <x v="3"/>
  </r>
  <r>
    <x v="78"/>
    <x v="4"/>
    <n v="0.84033613445378152"/>
    <x v="11"/>
    <x v="3"/>
  </r>
  <r>
    <x v="79"/>
    <x v="167"/>
    <n v="67.226890756302524"/>
    <x v="11"/>
    <x v="3"/>
  </r>
  <r>
    <x v="79"/>
    <x v="168"/>
    <n v="19.327731092436974"/>
    <x v="11"/>
    <x v="3"/>
  </r>
  <r>
    <x v="79"/>
    <x v="169"/>
    <n v="3.3613445378151261"/>
    <x v="11"/>
    <x v="3"/>
  </r>
  <r>
    <x v="79"/>
    <x v="170"/>
    <n v="0"/>
    <x v="11"/>
    <x v="3"/>
  </r>
  <r>
    <x v="79"/>
    <x v="171"/>
    <n v="6.7226890756302522"/>
    <x v="11"/>
    <x v="3"/>
  </r>
  <r>
    <x v="79"/>
    <x v="172"/>
    <n v="0"/>
    <x v="11"/>
    <x v="3"/>
  </r>
  <r>
    <x v="79"/>
    <x v="4"/>
    <n v="3.3613445378151261"/>
    <x v="11"/>
    <x v="3"/>
  </r>
  <r>
    <x v="80"/>
    <x v="173"/>
    <n v="9.2436974789915958"/>
    <x v="11"/>
    <x v="3"/>
  </r>
  <r>
    <x v="80"/>
    <x v="174"/>
    <n v="90.756302521008408"/>
    <x v="11"/>
    <x v="3"/>
  </r>
  <r>
    <x v="80"/>
    <x v="175"/>
    <n v="10.92436974789916"/>
    <x v="11"/>
    <x v="3"/>
  </r>
  <r>
    <x v="80"/>
    <x v="176"/>
    <n v="4.2016806722689077"/>
    <x v="11"/>
    <x v="3"/>
  </r>
  <r>
    <x v="80"/>
    <x v="177"/>
    <n v="43.69747899159664"/>
    <x v="11"/>
    <x v="3"/>
  </r>
  <r>
    <x v="80"/>
    <x v="178"/>
    <n v="10.084033613445378"/>
    <x v="11"/>
    <x v="3"/>
  </r>
  <r>
    <x v="80"/>
    <x v="179"/>
    <n v="21.84873949579832"/>
    <x v="11"/>
    <x v="3"/>
  </r>
  <r>
    <x v="80"/>
    <x v="180"/>
    <n v="96.638655462184872"/>
    <x v="11"/>
    <x v="3"/>
  </r>
  <r>
    <x v="80"/>
    <x v="181"/>
    <n v="3.3613445378151261"/>
    <x v="11"/>
    <x v="3"/>
  </r>
  <r>
    <x v="80"/>
    <x v="182"/>
    <n v="100"/>
    <x v="11"/>
    <x v="3"/>
  </r>
  <r>
    <x v="80"/>
    <x v="183"/>
    <n v="0"/>
    <x v="11"/>
    <x v="3"/>
  </r>
  <r>
    <x v="80"/>
    <x v="184"/>
    <n v="100"/>
    <x v="11"/>
    <x v="3"/>
  </r>
  <r>
    <x v="80"/>
    <x v="185"/>
    <n v="0"/>
    <x v="11"/>
    <x v="3"/>
  </r>
  <r>
    <x v="81"/>
    <x v="186"/>
    <n v="100"/>
    <x v="11"/>
    <x v="3"/>
  </r>
  <r>
    <x v="81"/>
    <x v="187"/>
    <n v="0"/>
    <x v="11"/>
    <x v="3"/>
  </r>
  <r>
    <x v="77"/>
    <x v="152"/>
    <n v="20.202020202020201"/>
    <x v="12"/>
    <x v="3"/>
  </r>
  <r>
    <x v="77"/>
    <x v="153"/>
    <n v="62.626262626262623"/>
    <x v="12"/>
    <x v="3"/>
  </r>
  <r>
    <x v="77"/>
    <x v="154"/>
    <n v="12.121212121212121"/>
    <x v="12"/>
    <x v="3"/>
  </r>
  <r>
    <x v="77"/>
    <x v="155"/>
    <n v="0"/>
    <x v="12"/>
    <x v="3"/>
  </r>
  <r>
    <x v="77"/>
    <x v="4"/>
    <n v="5.0505050505050502"/>
    <x v="12"/>
    <x v="3"/>
  </r>
  <r>
    <x v="78"/>
    <x v="156"/>
    <n v="70.707070707070713"/>
    <x v="12"/>
    <x v="3"/>
  </r>
  <r>
    <x v="78"/>
    <x v="157"/>
    <n v="6.0606060606060606"/>
    <x v="12"/>
    <x v="3"/>
  </r>
  <r>
    <x v="78"/>
    <x v="158"/>
    <n v="3.0303030303030303"/>
    <x v="12"/>
    <x v="3"/>
  </r>
  <r>
    <x v="78"/>
    <x v="159"/>
    <n v="0"/>
    <x v="12"/>
    <x v="3"/>
  </r>
  <r>
    <x v="78"/>
    <x v="160"/>
    <n v="3.0303030303030303"/>
    <x v="12"/>
    <x v="3"/>
  </r>
  <r>
    <x v="78"/>
    <x v="161"/>
    <n v="1.0101010101010102"/>
    <x v="12"/>
    <x v="3"/>
  </r>
  <r>
    <x v="78"/>
    <x v="162"/>
    <n v="5.0505050505050502"/>
    <x v="12"/>
    <x v="3"/>
  </r>
  <r>
    <x v="78"/>
    <x v="163"/>
    <n v="8.0808080808080813"/>
    <x v="12"/>
    <x v="3"/>
  </r>
  <r>
    <x v="78"/>
    <x v="164"/>
    <n v="1.0101010101010102"/>
    <x v="12"/>
    <x v="3"/>
  </r>
  <r>
    <x v="78"/>
    <x v="165"/>
    <n v="2.0202020202020203"/>
    <x v="12"/>
    <x v="3"/>
  </r>
  <r>
    <x v="78"/>
    <x v="166"/>
    <n v="0"/>
    <x v="12"/>
    <x v="3"/>
  </r>
  <r>
    <x v="78"/>
    <x v="4"/>
    <n v="0"/>
    <x v="12"/>
    <x v="3"/>
  </r>
  <r>
    <x v="79"/>
    <x v="167"/>
    <n v="76.767676767676761"/>
    <x v="12"/>
    <x v="3"/>
  </r>
  <r>
    <x v="79"/>
    <x v="168"/>
    <n v="9.0909090909090917"/>
    <x v="12"/>
    <x v="3"/>
  </r>
  <r>
    <x v="79"/>
    <x v="169"/>
    <n v="2.0202020202020203"/>
    <x v="12"/>
    <x v="3"/>
  </r>
  <r>
    <x v="79"/>
    <x v="170"/>
    <n v="1.0101010101010102"/>
    <x v="12"/>
    <x v="3"/>
  </r>
  <r>
    <x v="79"/>
    <x v="171"/>
    <n v="7.0707070707070709"/>
    <x v="12"/>
    <x v="3"/>
  </r>
  <r>
    <x v="79"/>
    <x v="172"/>
    <n v="0"/>
    <x v="12"/>
    <x v="3"/>
  </r>
  <r>
    <x v="79"/>
    <x v="4"/>
    <n v="4.0404040404040407"/>
    <x v="12"/>
    <x v="3"/>
  </r>
  <r>
    <x v="80"/>
    <x v="173"/>
    <n v="19.19191919191919"/>
    <x v="12"/>
    <x v="3"/>
  </r>
  <r>
    <x v="80"/>
    <x v="174"/>
    <n v="80.808080808080803"/>
    <x v="12"/>
    <x v="3"/>
  </r>
  <r>
    <x v="80"/>
    <x v="175"/>
    <n v="8.0808080808080813"/>
    <x v="12"/>
    <x v="3"/>
  </r>
  <r>
    <x v="80"/>
    <x v="176"/>
    <n v="1.0101010101010102"/>
    <x v="12"/>
    <x v="3"/>
  </r>
  <r>
    <x v="80"/>
    <x v="177"/>
    <n v="10.1010101010101"/>
    <x v="12"/>
    <x v="3"/>
  </r>
  <r>
    <x v="80"/>
    <x v="178"/>
    <n v="41.414141414141412"/>
    <x v="12"/>
    <x v="3"/>
  </r>
  <r>
    <x v="80"/>
    <x v="179"/>
    <n v="20.202020202020201"/>
    <x v="12"/>
    <x v="3"/>
  </r>
  <r>
    <x v="80"/>
    <x v="180"/>
    <n v="90.909090909090907"/>
    <x v="12"/>
    <x v="3"/>
  </r>
  <r>
    <x v="80"/>
    <x v="181"/>
    <n v="9.0909090909090917"/>
    <x v="12"/>
    <x v="3"/>
  </r>
  <r>
    <x v="80"/>
    <x v="182"/>
    <n v="100"/>
    <x v="12"/>
    <x v="3"/>
  </r>
  <r>
    <x v="80"/>
    <x v="183"/>
    <n v="0"/>
    <x v="12"/>
    <x v="3"/>
  </r>
  <r>
    <x v="80"/>
    <x v="184"/>
    <n v="98.98989898989899"/>
    <x v="12"/>
    <x v="3"/>
  </r>
  <r>
    <x v="80"/>
    <x v="185"/>
    <n v="1.0101010101010102"/>
    <x v="12"/>
    <x v="3"/>
  </r>
  <r>
    <x v="81"/>
    <x v="186"/>
    <n v="100"/>
    <x v="12"/>
    <x v="3"/>
  </r>
  <r>
    <x v="81"/>
    <x v="187"/>
    <n v="0"/>
    <x v="12"/>
    <x v="3"/>
  </r>
  <r>
    <x v="77"/>
    <x v="152"/>
    <n v="2.8985507246376812"/>
    <x v="13"/>
    <x v="3"/>
  </r>
  <r>
    <x v="77"/>
    <x v="153"/>
    <n v="78.260869565217391"/>
    <x v="13"/>
    <x v="3"/>
  </r>
  <r>
    <x v="77"/>
    <x v="154"/>
    <n v="10.144927536231885"/>
    <x v="13"/>
    <x v="3"/>
  </r>
  <r>
    <x v="77"/>
    <x v="155"/>
    <n v="1.4492753623188406"/>
    <x v="13"/>
    <x v="3"/>
  </r>
  <r>
    <x v="77"/>
    <x v="4"/>
    <n v="7.2463768115942031"/>
    <x v="13"/>
    <x v="3"/>
  </r>
  <r>
    <x v="78"/>
    <x v="156"/>
    <n v="59.420289855072461"/>
    <x v="13"/>
    <x v="3"/>
  </r>
  <r>
    <x v="78"/>
    <x v="157"/>
    <n v="28.985507246376812"/>
    <x v="13"/>
    <x v="3"/>
  </r>
  <r>
    <x v="78"/>
    <x v="158"/>
    <n v="2.8985507246376812"/>
    <x v="13"/>
    <x v="3"/>
  </r>
  <r>
    <x v="78"/>
    <x v="159"/>
    <n v="0"/>
    <x v="13"/>
    <x v="3"/>
  </r>
  <r>
    <x v="78"/>
    <x v="160"/>
    <n v="0"/>
    <x v="13"/>
    <x v="3"/>
  </r>
  <r>
    <x v="78"/>
    <x v="161"/>
    <n v="0"/>
    <x v="13"/>
    <x v="3"/>
  </r>
  <r>
    <x v="78"/>
    <x v="162"/>
    <n v="2.8985507246376812"/>
    <x v="13"/>
    <x v="3"/>
  </r>
  <r>
    <x v="78"/>
    <x v="163"/>
    <n v="4.3478260869565215"/>
    <x v="13"/>
    <x v="3"/>
  </r>
  <r>
    <x v="78"/>
    <x v="164"/>
    <n v="1.4492753623188406"/>
    <x v="13"/>
    <x v="3"/>
  </r>
  <r>
    <x v="78"/>
    <x v="165"/>
    <n v="0"/>
    <x v="13"/>
    <x v="3"/>
  </r>
  <r>
    <x v="78"/>
    <x v="166"/>
    <n v="0"/>
    <x v="13"/>
    <x v="3"/>
  </r>
  <r>
    <x v="78"/>
    <x v="4"/>
    <n v="0"/>
    <x v="13"/>
    <x v="3"/>
  </r>
  <r>
    <x v="79"/>
    <x v="167"/>
    <n v="57.971014492753625"/>
    <x v="13"/>
    <x v="3"/>
  </r>
  <r>
    <x v="79"/>
    <x v="168"/>
    <n v="26.086956521739129"/>
    <x v="13"/>
    <x v="3"/>
  </r>
  <r>
    <x v="79"/>
    <x v="169"/>
    <n v="7.2463768115942031"/>
    <x v="13"/>
    <x v="3"/>
  </r>
  <r>
    <x v="79"/>
    <x v="170"/>
    <n v="0"/>
    <x v="13"/>
    <x v="3"/>
  </r>
  <r>
    <x v="79"/>
    <x v="171"/>
    <n v="7.2463768115942031"/>
    <x v="13"/>
    <x v="3"/>
  </r>
  <r>
    <x v="79"/>
    <x v="172"/>
    <n v="0"/>
    <x v="13"/>
    <x v="3"/>
  </r>
  <r>
    <x v="79"/>
    <x v="4"/>
    <n v="1.4492753623188406"/>
    <x v="13"/>
    <x v="3"/>
  </r>
  <r>
    <x v="80"/>
    <x v="173"/>
    <n v="10.144927536231885"/>
    <x v="13"/>
    <x v="3"/>
  </r>
  <r>
    <x v="80"/>
    <x v="174"/>
    <n v="89.85507246376811"/>
    <x v="13"/>
    <x v="3"/>
  </r>
  <r>
    <x v="80"/>
    <x v="175"/>
    <n v="10.144927536231885"/>
    <x v="13"/>
    <x v="3"/>
  </r>
  <r>
    <x v="80"/>
    <x v="176"/>
    <n v="11.594202898550725"/>
    <x v="13"/>
    <x v="3"/>
  </r>
  <r>
    <x v="80"/>
    <x v="177"/>
    <n v="47.826086956521742"/>
    <x v="13"/>
    <x v="3"/>
  </r>
  <r>
    <x v="80"/>
    <x v="178"/>
    <n v="5.7971014492753623"/>
    <x v="13"/>
    <x v="3"/>
  </r>
  <r>
    <x v="80"/>
    <x v="179"/>
    <n v="14.492753623188406"/>
    <x v="13"/>
    <x v="3"/>
  </r>
  <r>
    <x v="80"/>
    <x v="180"/>
    <n v="89.85507246376811"/>
    <x v="13"/>
    <x v="3"/>
  </r>
  <r>
    <x v="80"/>
    <x v="181"/>
    <n v="10.144927536231885"/>
    <x v="13"/>
    <x v="3"/>
  </r>
  <r>
    <x v="80"/>
    <x v="182"/>
    <n v="100"/>
    <x v="13"/>
    <x v="3"/>
  </r>
  <r>
    <x v="80"/>
    <x v="183"/>
    <n v="0"/>
    <x v="13"/>
    <x v="3"/>
  </r>
  <r>
    <x v="80"/>
    <x v="184"/>
    <n v="100"/>
    <x v="13"/>
    <x v="3"/>
  </r>
  <r>
    <x v="80"/>
    <x v="185"/>
    <n v="0"/>
    <x v="13"/>
    <x v="3"/>
  </r>
  <r>
    <x v="81"/>
    <x v="186"/>
    <n v="100"/>
    <x v="13"/>
    <x v="3"/>
  </r>
  <r>
    <x v="81"/>
    <x v="187"/>
    <n v="0"/>
    <x v="13"/>
    <x v="3"/>
  </r>
  <r>
    <x v="77"/>
    <x v="152"/>
    <n v="35.632183908045974"/>
    <x v="14"/>
    <x v="3"/>
  </r>
  <r>
    <x v="77"/>
    <x v="153"/>
    <n v="14.942528735632184"/>
    <x v="14"/>
    <x v="3"/>
  </r>
  <r>
    <x v="77"/>
    <x v="154"/>
    <n v="43.678160919540232"/>
    <x v="14"/>
    <x v="3"/>
  </r>
  <r>
    <x v="77"/>
    <x v="155"/>
    <n v="1.1494252873563218"/>
    <x v="14"/>
    <x v="3"/>
  </r>
  <r>
    <x v="77"/>
    <x v="4"/>
    <n v="4.5977011494252871"/>
    <x v="14"/>
    <x v="3"/>
  </r>
  <r>
    <x v="78"/>
    <x v="156"/>
    <n v="18.390804597701148"/>
    <x v="14"/>
    <x v="3"/>
  </r>
  <r>
    <x v="78"/>
    <x v="157"/>
    <n v="25.287356321839081"/>
    <x v="14"/>
    <x v="3"/>
  </r>
  <r>
    <x v="78"/>
    <x v="158"/>
    <n v="21.839080459770116"/>
    <x v="14"/>
    <x v="3"/>
  </r>
  <r>
    <x v="78"/>
    <x v="159"/>
    <n v="0"/>
    <x v="14"/>
    <x v="3"/>
  </r>
  <r>
    <x v="78"/>
    <x v="160"/>
    <n v="2.2988505747126435"/>
    <x v="14"/>
    <x v="3"/>
  </r>
  <r>
    <x v="78"/>
    <x v="161"/>
    <n v="1.1494252873563218"/>
    <x v="14"/>
    <x v="3"/>
  </r>
  <r>
    <x v="78"/>
    <x v="162"/>
    <n v="10.344827586206897"/>
    <x v="14"/>
    <x v="3"/>
  </r>
  <r>
    <x v="78"/>
    <x v="163"/>
    <n v="14.942528735632184"/>
    <x v="14"/>
    <x v="3"/>
  </r>
  <r>
    <x v="78"/>
    <x v="164"/>
    <n v="5.7471264367816088"/>
    <x v="14"/>
    <x v="3"/>
  </r>
  <r>
    <x v="78"/>
    <x v="165"/>
    <n v="0"/>
    <x v="14"/>
    <x v="3"/>
  </r>
  <r>
    <x v="78"/>
    <x v="166"/>
    <n v="0"/>
    <x v="14"/>
    <x v="3"/>
  </r>
  <r>
    <x v="78"/>
    <x v="4"/>
    <n v="0"/>
    <x v="14"/>
    <x v="3"/>
  </r>
  <r>
    <x v="79"/>
    <x v="167"/>
    <n v="17.241379310344829"/>
    <x v="14"/>
    <x v="3"/>
  </r>
  <r>
    <x v="79"/>
    <x v="168"/>
    <n v="14.942528735632184"/>
    <x v="14"/>
    <x v="3"/>
  </r>
  <r>
    <x v="79"/>
    <x v="169"/>
    <n v="2.2988505747126435"/>
    <x v="14"/>
    <x v="3"/>
  </r>
  <r>
    <x v="79"/>
    <x v="170"/>
    <n v="2.2988505747126435"/>
    <x v="14"/>
    <x v="3"/>
  </r>
  <r>
    <x v="79"/>
    <x v="171"/>
    <n v="62.068965517241381"/>
    <x v="14"/>
    <x v="3"/>
  </r>
  <r>
    <x v="79"/>
    <x v="172"/>
    <n v="0"/>
    <x v="14"/>
    <x v="3"/>
  </r>
  <r>
    <x v="79"/>
    <x v="4"/>
    <n v="1.1494252873563218"/>
    <x v="14"/>
    <x v="3"/>
  </r>
  <r>
    <x v="80"/>
    <x v="173"/>
    <n v="39.080459770114942"/>
    <x v="14"/>
    <x v="3"/>
  </r>
  <r>
    <x v="80"/>
    <x v="174"/>
    <n v="60.919540229885058"/>
    <x v="14"/>
    <x v="3"/>
  </r>
  <r>
    <x v="80"/>
    <x v="175"/>
    <n v="35.632183908045974"/>
    <x v="14"/>
    <x v="3"/>
  </r>
  <r>
    <x v="80"/>
    <x v="176"/>
    <n v="4.5977011494252871"/>
    <x v="14"/>
    <x v="3"/>
  </r>
  <r>
    <x v="80"/>
    <x v="177"/>
    <n v="9.1954022988505741"/>
    <x v="14"/>
    <x v="3"/>
  </r>
  <r>
    <x v="80"/>
    <x v="178"/>
    <n v="6.8965517241379306"/>
    <x v="14"/>
    <x v="3"/>
  </r>
  <r>
    <x v="80"/>
    <x v="179"/>
    <n v="4.5977011494252871"/>
    <x v="14"/>
    <x v="3"/>
  </r>
  <r>
    <x v="80"/>
    <x v="180"/>
    <n v="90.804597701149419"/>
    <x v="14"/>
    <x v="3"/>
  </r>
  <r>
    <x v="80"/>
    <x v="181"/>
    <n v="9.1954022988505741"/>
    <x v="14"/>
    <x v="3"/>
  </r>
  <r>
    <x v="80"/>
    <x v="182"/>
    <n v="100"/>
    <x v="14"/>
    <x v="3"/>
  </r>
  <r>
    <x v="80"/>
    <x v="183"/>
    <n v="0"/>
    <x v="14"/>
    <x v="3"/>
  </r>
  <r>
    <x v="80"/>
    <x v="184"/>
    <n v="98.850574712643677"/>
    <x v="14"/>
    <x v="3"/>
  </r>
  <r>
    <x v="80"/>
    <x v="185"/>
    <n v="1.1494252873563218"/>
    <x v="14"/>
    <x v="3"/>
  </r>
  <r>
    <x v="81"/>
    <x v="186"/>
    <n v="100"/>
    <x v="14"/>
    <x v="3"/>
  </r>
  <r>
    <x v="81"/>
    <x v="187"/>
    <n v="0"/>
    <x v="14"/>
    <x v="3"/>
  </r>
  <r>
    <x v="77"/>
    <x v="152"/>
    <n v="24.175824175824175"/>
    <x v="15"/>
    <x v="3"/>
  </r>
  <r>
    <x v="77"/>
    <x v="153"/>
    <n v="60.439560439560438"/>
    <x v="15"/>
    <x v="3"/>
  </r>
  <r>
    <x v="77"/>
    <x v="154"/>
    <n v="12.087912087912088"/>
    <x v="15"/>
    <x v="3"/>
  </r>
  <r>
    <x v="77"/>
    <x v="155"/>
    <n v="1.098901098901099"/>
    <x v="15"/>
    <x v="3"/>
  </r>
  <r>
    <x v="77"/>
    <x v="4"/>
    <n v="2.197802197802198"/>
    <x v="15"/>
    <x v="3"/>
  </r>
  <r>
    <x v="78"/>
    <x v="156"/>
    <n v="69.230769230769226"/>
    <x v="15"/>
    <x v="3"/>
  </r>
  <r>
    <x v="78"/>
    <x v="157"/>
    <n v="6.5934065934065931"/>
    <x v="15"/>
    <x v="3"/>
  </r>
  <r>
    <x v="78"/>
    <x v="158"/>
    <n v="3.2967032967032965"/>
    <x v="15"/>
    <x v="3"/>
  </r>
  <r>
    <x v="78"/>
    <x v="159"/>
    <n v="0"/>
    <x v="15"/>
    <x v="3"/>
  </r>
  <r>
    <x v="78"/>
    <x v="160"/>
    <n v="2.197802197802198"/>
    <x v="15"/>
    <x v="3"/>
  </r>
  <r>
    <x v="78"/>
    <x v="161"/>
    <n v="1.098901098901099"/>
    <x v="15"/>
    <x v="3"/>
  </r>
  <r>
    <x v="78"/>
    <x v="162"/>
    <n v="6.5934065934065931"/>
    <x v="15"/>
    <x v="3"/>
  </r>
  <r>
    <x v="78"/>
    <x v="163"/>
    <n v="2.197802197802198"/>
    <x v="15"/>
    <x v="3"/>
  </r>
  <r>
    <x v="78"/>
    <x v="164"/>
    <n v="0"/>
    <x v="15"/>
    <x v="3"/>
  </r>
  <r>
    <x v="78"/>
    <x v="165"/>
    <n v="5.4945054945054945"/>
    <x v="15"/>
    <x v="3"/>
  </r>
  <r>
    <x v="78"/>
    <x v="166"/>
    <n v="2.197802197802198"/>
    <x v="15"/>
    <x v="3"/>
  </r>
  <r>
    <x v="78"/>
    <x v="4"/>
    <n v="1.098901098901099"/>
    <x v="15"/>
    <x v="3"/>
  </r>
  <r>
    <x v="79"/>
    <x v="167"/>
    <n v="67.032967032967036"/>
    <x v="15"/>
    <x v="3"/>
  </r>
  <r>
    <x v="79"/>
    <x v="168"/>
    <n v="12.087912087912088"/>
    <x v="15"/>
    <x v="3"/>
  </r>
  <r>
    <x v="79"/>
    <x v="169"/>
    <n v="9.8901098901098905"/>
    <x v="15"/>
    <x v="3"/>
  </r>
  <r>
    <x v="79"/>
    <x v="170"/>
    <n v="3.2967032967032965"/>
    <x v="15"/>
    <x v="3"/>
  </r>
  <r>
    <x v="79"/>
    <x v="171"/>
    <n v="2.197802197802198"/>
    <x v="15"/>
    <x v="3"/>
  </r>
  <r>
    <x v="79"/>
    <x v="172"/>
    <n v="3.2967032967032965"/>
    <x v="15"/>
    <x v="3"/>
  </r>
  <r>
    <x v="79"/>
    <x v="4"/>
    <n v="2.197802197802198"/>
    <x v="15"/>
    <x v="3"/>
  </r>
  <r>
    <x v="80"/>
    <x v="173"/>
    <n v="9.8901098901098905"/>
    <x v="15"/>
    <x v="3"/>
  </r>
  <r>
    <x v="80"/>
    <x v="174"/>
    <n v="90.109890109890117"/>
    <x v="15"/>
    <x v="3"/>
  </r>
  <r>
    <x v="80"/>
    <x v="175"/>
    <n v="32.967032967032964"/>
    <x v="15"/>
    <x v="3"/>
  </r>
  <r>
    <x v="80"/>
    <x v="176"/>
    <n v="9.8901098901098905"/>
    <x v="15"/>
    <x v="3"/>
  </r>
  <r>
    <x v="80"/>
    <x v="177"/>
    <n v="29.670329670329672"/>
    <x v="15"/>
    <x v="3"/>
  </r>
  <r>
    <x v="80"/>
    <x v="178"/>
    <n v="14.285714285714286"/>
    <x v="15"/>
    <x v="3"/>
  </r>
  <r>
    <x v="80"/>
    <x v="179"/>
    <n v="3.2967032967032965"/>
    <x v="15"/>
    <x v="3"/>
  </r>
  <r>
    <x v="80"/>
    <x v="180"/>
    <n v="96.703296703296701"/>
    <x v="15"/>
    <x v="3"/>
  </r>
  <r>
    <x v="80"/>
    <x v="181"/>
    <n v="3.2967032967032965"/>
    <x v="15"/>
    <x v="3"/>
  </r>
  <r>
    <x v="80"/>
    <x v="182"/>
    <n v="96.703296703296701"/>
    <x v="15"/>
    <x v="3"/>
  </r>
  <r>
    <x v="80"/>
    <x v="183"/>
    <n v="3.2967032967032965"/>
    <x v="15"/>
    <x v="3"/>
  </r>
  <r>
    <x v="80"/>
    <x v="184"/>
    <n v="98.901098901098905"/>
    <x v="15"/>
    <x v="3"/>
  </r>
  <r>
    <x v="80"/>
    <x v="185"/>
    <n v="1.098901098901099"/>
    <x v="15"/>
    <x v="3"/>
  </r>
  <r>
    <x v="81"/>
    <x v="186"/>
    <n v="100"/>
    <x v="15"/>
    <x v="3"/>
  </r>
  <r>
    <x v="81"/>
    <x v="187"/>
    <n v="0"/>
    <x v="15"/>
    <x v="3"/>
  </r>
  <r>
    <x v="77"/>
    <x v="152"/>
    <n v="23.369565217391305"/>
    <x v="16"/>
    <x v="3"/>
  </r>
  <r>
    <x v="77"/>
    <x v="153"/>
    <n v="50"/>
    <x v="16"/>
    <x v="3"/>
  </r>
  <r>
    <x v="77"/>
    <x v="154"/>
    <n v="21.739130434782609"/>
    <x v="16"/>
    <x v="3"/>
  </r>
  <r>
    <x v="77"/>
    <x v="155"/>
    <n v="2.1739130434782608"/>
    <x v="16"/>
    <x v="3"/>
  </r>
  <r>
    <x v="77"/>
    <x v="4"/>
    <n v="2.7173913043478262"/>
    <x v="16"/>
    <x v="3"/>
  </r>
  <r>
    <x v="78"/>
    <x v="156"/>
    <n v="59.239130434782609"/>
    <x v="16"/>
    <x v="3"/>
  </r>
  <r>
    <x v="78"/>
    <x v="157"/>
    <n v="13.043478260869565"/>
    <x v="16"/>
    <x v="3"/>
  </r>
  <r>
    <x v="78"/>
    <x v="158"/>
    <n v="8.695652173913043"/>
    <x v="16"/>
    <x v="3"/>
  </r>
  <r>
    <x v="78"/>
    <x v="159"/>
    <n v="0.54347826086956519"/>
    <x v="16"/>
    <x v="3"/>
  </r>
  <r>
    <x v="78"/>
    <x v="160"/>
    <n v="1.0869565217391304"/>
    <x v="16"/>
    <x v="3"/>
  </r>
  <r>
    <x v="78"/>
    <x v="161"/>
    <n v="1.0869565217391304"/>
    <x v="16"/>
    <x v="3"/>
  </r>
  <r>
    <x v="78"/>
    <x v="162"/>
    <n v="1.0869565217391304"/>
    <x v="16"/>
    <x v="3"/>
  </r>
  <r>
    <x v="78"/>
    <x v="163"/>
    <n v="8.1521739130434785"/>
    <x v="16"/>
    <x v="3"/>
  </r>
  <r>
    <x v="78"/>
    <x v="164"/>
    <n v="0.54347826086956519"/>
    <x v="16"/>
    <x v="3"/>
  </r>
  <r>
    <x v="78"/>
    <x v="165"/>
    <n v="4.3478260869565215"/>
    <x v="16"/>
    <x v="3"/>
  </r>
  <r>
    <x v="78"/>
    <x v="166"/>
    <n v="1.0869565217391304"/>
    <x v="16"/>
    <x v="3"/>
  </r>
  <r>
    <x v="78"/>
    <x v="4"/>
    <n v="1.0869565217391304"/>
    <x v="16"/>
    <x v="3"/>
  </r>
  <r>
    <x v="79"/>
    <x v="167"/>
    <n v="58.152173913043477"/>
    <x v="16"/>
    <x v="3"/>
  </r>
  <r>
    <x v="79"/>
    <x v="168"/>
    <n v="14.673913043478262"/>
    <x v="16"/>
    <x v="3"/>
  </r>
  <r>
    <x v="79"/>
    <x v="169"/>
    <n v="7.6086956521739131"/>
    <x v="16"/>
    <x v="3"/>
  </r>
  <r>
    <x v="79"/>
    <x v="170"/>
    <n v="2.1739130434782608"/>
    <x v="16"/>
    <x v="3"/>
  </r>
  <r>
    <x v="79"/>
    <x v="171"/>
    <n v="12.5"/>
    <x v="16"/>
    <x v="3"/>
  </r>
  <r>
    <x v="79"/>
    <x v="172"/>
    <n v="0"/>
    <x v="16"/>
    <x v="3"/>
  </r>
  <r>
    <x v="79"/>
    <x v="4"/>
    <n v="4.8913043478260869"/>
    <x v="16"/>
    <x v="3"/>
  </r>
  <r>
    <x v="80"/>
    <x v="173"/>
    <n v="15.760869565217391"/>
    <x v="16"/>
    <x v="3"/>
  </r>
  <r>
    <x v="80"/>
    <x v="174"/>
    <n v="84.239130434782609"/>
    <x v="16"/>
    <x v="3"/>
  </r>
  <r>
    <x v="80"/>
    <x v="175"/>
    <n v="20.108695652173914"/>
    <x v="16"/>
    <x v="3"/>
  </r>
  <r>
    <x v="80"/>
    <x v="176"/>
    <n v="4.3478260869565215"/>
    <x v="16"/>
    <x v="3"/>
  </r>
  <r>
    <x v="80"/>
    <x v="177"/>
    <n v="34.239130434782609"/>
    <x v="16"/>
    <x v="3"/>
  </r>
  <r>
    <x v="80"/>
    <x v="178"/>
    <n v="12.5"/>
    <x v="16"/>
    <x v="3"/>
  </r>
  <r>
    <x v="80"/>
    <x v="179"/>
    <n v="13.043478260869565"/>
    <x v="16"/>
    <x v="3"/>
  </r>
  <r>
    <x v="80"/>
    <x v="180"/>
    <n v="89.673913043478265"/>
    <x v="16"/>
    <x v="3"/>
  </r>
  <r>
    <x v="80"/>
    <x v="181"/>
    <n v="10.326086956521738"/>
    <x v="16"/>
    <x v="3"/>
  </r>
  <r>
    <x v="80"/>
    <x v="182"/>
    <n v="98.913043478260875"/>
    <x v="16"/>
    <x v="3"/>
  </r>
  <r>
    <x v="80"/>
    <x v="183"/>
    <n v="1.0869565217391304"/>
    <x v="16"/>
    <x v="3"/>
  </r>
  <r>
    <x v="80"/>
    <x v="184"/>
    <n v="98.369565217391298"/>
    <x v="16"/>
    <x v="3"/>
  </r>
  <r>
    <x v="80"/>
    <x v="185"/>
    <n v="1.6304347826086956"/>
    <x v="16"/>
    <x v="3"/>
  </r>
  <r>
    <x v="81"/>
    <x v="186"/>
    <n v="100"/>
    <x v="16"/>
    <x v="3"/>
  </r>
  <r>
    <x v="81"/>
    <x v="187"/>
    <n v="0"/>
    <x v="16"/>
    <x v="3"/>
  </r>
  <r>
    <x v="82"/>
    <x v="188"/>
    <n v="50.797477744807125"/>
    <x v="0"/>
    <x v="2"/>
  </r>
  <r>
    <x v="82"/>
    <x v="189"/>
    <n v="19.91839762611276"/>
    <x v="0"/>
    <x v="2"/>
  </r>
  <r>
    <x v="82"/>
    <x v="190"/>
    <n v="6.3983679525222552"/>
    <x v="0"/>
    <x v="2"/>
  </r>
  <r>
    <x v="82"/>
    <x v="191"/>
    <n v="23.701780415430267"/>
    <x v="0"/>
    <x v="2"/>
  </r>
  <r>
    <x v="82"/>
    <x v="192"/>
    <n v="0.33382789317507416"/>
    <x v="0"/>
    <x v="2"/>
  </r>
  <r>
    <x v="82"/>
    <x v="193"/>
    <n v="3.1713649851632049"/>
    <x v="0"/>
    <x v="2"/>
  </r>
  <r>
    <x v="83"/>
    <x v="4"/>
    <n v="2.2626112759643915"/>
    <x v="0"/>
    <x v="2"/>
  </r>
  <r>
    <x v="83"/>
    <x v="105"/>
    <n v="85.293026706231458"/>
    <x v="0"/>
    <x v="2"/>
  </r>
  <r>
    <x v="83"/>
    <x v="194"/>
    <n v="12.444362017804155"/>
    <x v="0"/>
    <x v="2"/>
  </r>
  <r>
    <x v="84"/>
    <x v="195"/>
    <n v="10.107566765578635"/>
    <x v="0"/>
    <x v="2"/>
  </r>
  <r>
    <x v="84"/>
    <x v="196"/>
    <n v="11.702522255192878"/>
    <x v="0"/>
    <x v="2"/>
  </r>
  <r>
    <x v="84"/>
    <x v="197"/>
    <n v="20.678783382789316"/>
    <x v="0"/>
    <x v="2"/>
  </r>
  <r>
    <x v="84"/>
    <x v="198"/>
    <n v="19.547477744807122"/>
    <x v="0"/>
    <x v="2"/>
  </r>
  <r>
    <x v="84"/>
    <x v="199"/>
    <n v="19.640207715133531"/>
    <x v="0"/>
    <x v="2"/>
  </r>
  <r>
    <x v="84"/>
    <x v="200"/>
    <n v="15.393175074183976"/>
    <x v="0"/>
    <x v="2"/>
  </r>
  <r>
    <x v="84"/>
    <x v="4"/>
    <n v="2.9302670623145399"/>
    <x v="0"/>
    <x v="2"/>
  </r>
  <r>
    <x v="85"/>
    <x v="201"/>
    <n v="69.592090179594749"/>
    <x v="0"/>
    <x v="2"/>
  </r>
  <r>
    <x v="86"/>
    <x v="195"/>
    <n v="9.1988130563798212"/>
    <x v="0"/>
    <x v="2"/>
  </r>
  <r>
    <x v="86"/>
    <x v="196"/>
    <n v="10.830860534124628"/>
    <x v="0"/>
    <x v="2"/>
  </r>
  <r>
    <x v="86"/>
    <x v="197"/>
    <n v="18.545994065281899"/>
    <x v="0"/>
    <x v="2"/>
  </r>
  <r>
    <x v="86"/>
    <x v="198"/>
    <n v="16.895400593471809"/>
    <x v="0"/>
    <x v="2"/>
  </r>
  <r>
    <x v="86"/>
    <x v="199"/>
    <n v="16.951038575667656"/>
    <x v="0"/>
    <x v="2"/>
  </r>
  <r>
    <x v="86"/>
    <x v="200"/>
    <n v="14.910979228486648"/>
    <x v="0"/>
    <x v="2"/>
  </r>
  <r>
    <x v="86"/>
    <x v="4"/>
    <n v="12.666913946587536"/>
    <x v="0"/>
    <x v="2"/>
  </r>
  <r>
    <x v="87"/>
    <x v="202"/>
    <n v="72.067954979825899"/>
    <x v="0"/>
    <x v="2"/>
  </r>
  <r>
    <x v="88"/>
    <x v="203"/>
    <n v="56.454005934718104"/>
    <x v="0"/>
    <x v="2"/>
  </r>
  <r>
    <x v="88"/>
    <x v="204"/>
    <n v="37.258902077151333"/>
    <x v="0"/>
    <x v="2"/>
  </r>
  <r>
    <x v="88"/>
    <x v="4"/>
    <n v="6.2870919881305634"/>
    <x v="0"/>
    <x v="2"/>
  </r>
  <r>
    <x v="89"/>
    <x v="205"/>
    <n v="34.347181008902076"/>
    <x v="0"/>
    <x v="2"/>
  </r>
  <r>
    <x v="89"/>
    <x v="206"/>
    <n v="1.7247774480712166"/>
    <x v="0"/>
    <x v="2"/>
  </r>
  <r>
    <x v="89"/>
    <x v="207"/>
    <n v="1.1869436201780414"/>
    <x v="0"/>
    <x v="2"/>
  </r>
  <r>
    <x v="89"/>
    <x v="203"/>
    <n v="56.454005934718104"/>
    <x v="0"/>
    <x v="2"/>
  </r>
  <r>
    <x v="89"/>
    <x v="4"/>
    <n v="6.2870919881305634"/>
    <x v="0"/>
    <x v="2"/>
  </r>
  <r>
    <x v="89"/>
    <x v="208"/>
    <n v="5.9737742303306689"/>
    <x v="0"/>
    <x v="2"/>
  </r>
  <r>
    <x v="89"/>
    <x v="209"/>
    <n v="6.9358974358974361"/>
    <x v="0"/>
    <x v="2"/>
  </r>
  <r>
    <x v="89"/>
    <x v="210"/>
    <n v="13.884615384615387"/>
    <x v="0"/>
    <x v="2"/>
  </r>
  <r>
    <x v="82"/>
    <x v="188"/>
    <n v="43.733333333333334"/>
    <x v="1"/>
    <x v="2"/>
  </r>
  <r>
    <x v="82"/>
    <x v="189"/>
    <n v="34.577777777777776"/>
    <x v="1"/>
    <x v="2"/>
  </r>
  <r>
    <x v="82"/>
    <x v="190"/>
    <n v="8.8000000000000007"/>
    <x v="1"/>
    <x v="2"/>
  </r>
  <r>
    <x v="82"/>
    <x v="191"/>
    <n v="15.022222222222222"/>
    <x v="1"/>
    <x v="2"/>
  </r>
  <r>
    <x v="82"/>
    <x v="192"/>
    <n v="0.17777777777777778"/>
    <x v="1"/>
    <x v="2"/>
  </r>
  <r>
    <x v="82"/>
    <x v="193"/>
    <n v="3.0222222222222221"/>
    <x v="1"/>
    <x v="2"/>
  </r>
  <r>
    <x v="83"/>
    <x v="4"/>
    <n v="3.3777777777777778"/>
    <x v="1"/>
    <x v="2"/>
  </r>
  <r>
    <x v="83"/>
    <x v="105"/>
    <n v="86.933333333333337"/>
    <x v="1"/>
    <x v="2"/>
  </r>
  <r>
    <x v="83"/>
    <x v="194"/>
    <n v="9.6888888888888882"/>
    <x v="1"/>
    <x v="2"/>
  </r>
  <r>
    <x v="84"/>
    <x v="195"/>
    <n v="18.488888888888887"/>
    <x v="1"/>
    <x v="2"/>
  </r>
  <r>
    <x v="84"/>
    <x v="196"/>
    <n v="18.399999999999999"/>
    <x v="1"/>
    <x v="2"/>
  </r>
  <r>
    <x v="84"/>
    <x v="197"/>
    <n v="28.088888888888889"/>
    <x v="1"/>
    <x v="2"/>
  </r>
  <r>
    <x v="84"/>
    <x v="198"/>
    <n v="20"/>
    <x v="1"/>
    <x v="2"/>
  </r>
  <r>
    <x v="84"/>
    <x v="199"/>
    <n v="10.844444444444445"/>
    <x v="1"/>
    <x v="2"/>
  </r>
  <r>
    <x v="84"/>
    <x v="200"/>
    <n v="1.9555555555555555"/>
    <x v="1"/>
    <x v="2"/>
  </r>
  <r>
    <x v="84"/>
    <x v="4"/>
    <n v="2.2222222222222223"/>
    <x v="1"/>
    <x v="2"/>
  </r>
  <r>
    <x v="85"/>
    <x v="201"/>
    <n v="35.912727272727309"/>
    <x v="1"/>
    <x v="2"/>
  </r>
  <r>
    <x v="86"/>
    <x v="195"/>
    <n v="16.444444444444443"/>
    <x v="1"/>
    <x v="2"/>
  </r>
  <r>
    <x v="86"/>
    <x v="196"/>
    <n v="17.600000000000001"/>
    <x v="1"/>
    <x v="2"/>
  </r>
  <r>
    <x v="86"/>
    <x v="197"/>
    <n v="23.022222222222222"/>
    <x v="1"/>
    <x v="2"/>
  </r>
  <r>
    <x v="86"/>
    <x v="198"/>
    <n v="16.711111111111112"/>
    <x v="1"/>
    <x v="2"/>
  </r>
  <r>
    <x v="86"/>
    <x v="199"/>
    <n v="9.2444444444444436"/>
    <x v="1"/>
    <x v="2"/>
  </r>
  <r>
    <x v="86"/>
    <x v="200"/>
    <n v="2.0444444444444443"/>
    <x v="1"/>
    <x v="2"/>
  </r>
  <r>
    <x v="86"/>
    <x v="4"/>
    <n v="14.933333333333334"/>
    <x v="1"/>
    <x v="2"/>
  </r>
  <r>
    <x v="87"/>
    <x v="202"/>
    <n v="36.075235109717838"/>
    <x v="1"/>
    <x v="2"/>
  </r>
  <r>
    <x v="88"/>
    <x v="203"/>
    <n v="31.822222222222223"/>
    <x v="1"/>
    <x v="2"/>
  </r>
  <r>
    <x v="88"/>
    <x v="204"/>
    <n v="63.37777777777778"/>
    <x v="1"/>
    <x v="2"/>
  </r>
  <r>
    <x v="88"/>
    <x v="4"/>
    <n v="4.8"/>
    <x v="1"/>
    <x v="2"/>
  </r>
  <r>
    <x v="89"/>
    <x v="205"/>
    <n v="56.088888888888889"/>
    <x v="1"/>
    <x v="2"/>
  </r>
  <r>
    <x v="89"/>
    <x v="206"/>
    <n v="4.7111111111111112"/>
    <x v="1"/>
    <x v="2"/>
  </r>
  <r>
    <x v="89"/>
    <x v="207"/>
    <n v="2.5777777777777779"/>
    <x v="1"/>
    <x v="2"/>
  </r>
  <r>
    <x v="89"/>
    <x v="203"/>
    <n v="31.822222222222223"/>
    <x v="1"/>
    <x v="2"/>
  </r>
  <r>
    <x v="89"/>
    <x v="4"/>
    <n v="4.8"/>
    <x v="1"/>
    <x v="2"/>
  </r>
  <r>
    <x v="89"/>
    <x v="208"/>
    <n v="4.2733333333333308"/>
    <x v="1"/>
    <x v="2"/>
  </r>
  <r>
    <x v="89"/>
    <x v="209"/>
    <n v="5.1363636363636367"/>
    <x v="1"/>
    <x v="2"/>
  </r>
  <r>
    <x v="89"/>
    <x v="210"/>
    <n v="6.3703703703703702"/>
    <x v="1"/>
    <x v="2"/>
  </r>
  <r>
    <x v="82"/>
    <x v="188"/>
    <n v="38.478260869565219"/>
    <x v="2"/>
    <x v="2"/>
  </r>
  <r>
    <x v="82"/>
    <x v="189"/>
    <n v="15.054347826086957"/>
    <x v="2"/>
    <x v="2"/>
  </r>
  <r>
    <x v="82"/>
    <x v="190"/>
    <n v="5.7065217391304346"/>
    <x v="2"/>
    <x v="2"/>
  </r>
  <r>
    <x v="82"/>
    <x v="191"/>
    <n v="42.173913043478258"/>
    <x v="2"/>
    <x v="2"/>
  </r>
  <r>
    <x v="82"/>
    <x v="192"/>
    <n v="0.16304347826086957"/>
    <x v="2"/>
    <x v="2"/>
  </r>
  <r>
    <x v="82"/>
    <x v="193"/>
    <n v="3.0434782608695654"/>
    <x v="2"/>
    <x v="2"/>
  </r>
  <r>
    <x v="83"/>
    <x v="4"/>
    <n v="1.1413043478260869"/>
    <x v="2"/>
    <x v="2"/>
  </r>
  <r>
    <x v="83"/>
    <x v="105"/>
    <n v="97.826086956521735"/>
    <x v="2"/>
    <x v="2"/>
  </r>
  <r>
    <x v="83"/>
    <x v="194"/>
    <n v="1.0326086956521738"/>
    <x v="2"/>
    <x v="2"/>
  </r>
  <r>
    <x v="84"/>
    <x v="195"/>
    <n v="6.4673913043478262"/>
    <x v="2"/>
    <x v="2"/>
  </r>
  <r>
    <x v="84"/>
    <x v="196"/>
    <n v="6.7934782608695654"/>
    <x v="2"/>
    <x v="2"/>
  </r>
  <r>
    <x v="84"/>
    <x v="197"/>
    <n v="15.978260869565217"/>
    <x v="2"/>
    <x v="2"/>
  </r>
  <r>
    <x v="84"/>
    <x v="198"/>
    <n v="20"/>
    <x v="2"/>
    <x v="2"/>
  </r>
  <r>
    <x v="84"/>
    <x v="199"/>
    <n v="24.293478260869566"/>
    <x v="2"/>
    <x v="2"/>
  </r>
  <r>
    <x v="84"/>
    <x v="200"/>
    <n v="24.239130434782609"/>
    <x v="2"/>
    <x v="2"/>
  </r>
  <r>
    <x v="84"/>
    <x v="4"/>
    <n v="2.2282608695652173"/>
    <x v="2"/>
    <x v="2"/>
  </r>
  <r>
    <x v="85"/>
    <x v="201"/>
    <n v="91.808226792662836"/>
    <x v="2"/>
    <x v="2"/>
  </r>
  <r>
    <x v="86"/>
    <x v="195"/>
    <n v="6.1413043478260869"/>
    <x v="2"/>
    <x v="2"/>
  </r>
  <r>
    <x v="86"/>
    <x v="196"/>
    <n v="6.0326086956521738"/>
    <x v="2"/>
    <x v="2"/>
  </r>
  <r>
    <x v="86"/>
    <x v="197"/>
    <n v="15"/>
    <x v="2"/>
    <x v="2"/>
  </r>
  <r>
    <x v="86"/>
    <x v="198"/>
    <n v="16.521739130434781"/>
    <x v="2"/>
    <x v="2"/>
  </r>
  <r>
    <x v="86"/>
    <x v="199"/>
    <n v="19.836956521739129"/>
    <x v="2"/>
    <x v="2"/>
  </r>
  <r>
    <x v="86"/>
    <x v="200"/>
    <n v="23.423913043478262"/>
    <x v="2"/>
    <x v="2"/>
  </r>
  <r>
    <x v="86"/>
    <x v="4"/>
    <n v="13.043478260869565"/>
    <x v="2"/>
    <x v="2"/>
  </r>
  <r>
    <x v="87"/>
    <x v="202"/>
    <n v="96.37187500000006"/>
    <x v="2"/>
    <x v="2"/>
  </r>
  <r>
    <x v="88"/>
    <x v="203"/>
    <n v="78.043478260869563"/>
    <x v="2"/>
    <x v="2"/>
  </r>
  <r>
    <x v="88"/>
    <x v="204"/>
    <n v="16.358695652173914"/>
    <x v="2"/>
    <x v="2"/>
  </r>
  <r>
    <x v="88"/>
    <x v="4"/>
    <n v="5.5978260869565215"/>
    <x v="2"/>
    <x v="2"/>
  </r>
  <r>
    <x v="89"/>
    <x v="205"/>
    <n v="15.217391304347826"/>
    <x v="2"/>
    <x v="2"/>
  </r>
  <r>
    <x v="89"/>
    <x v="206"/>
    <n v="0.65217391304347827"/>
    <x v="2"/>
    <x v="2"/>
  </r>
  <r>
    <x v="89"/>
    <x v="207"/>
    <n v="0.4891304347826087"/>
    <x v="2"/>
    <x v="2"/>
  </r>
  <r>
    <x v="89"/>
    <x v="203"/>
    <n v="78.043478260869563"/>
    <x v="2"/>
    <x v="2"/>
  </r>
  <r>
    <x v="89"/>
    <x v="4"/>
    <n v="5.5978260869565215"/>
    <x v="2"/>
    <x v="2"/>
  </r>
  <r>
    <x v="89"/>
    <x v="208"/>
    <n v="7.6629629629629656"/>
    <x v="2"/>
    <x v="2"/>
  </r>
  <r>
    <x v="89"/>
    <x v="209"/>
    <n v="13.3"/>
    <x v="2"/>
    <x v="2"/>
  </r>
  <r>
    <x v="89"/>
    <x v="210"/>
    <n v="29.166666666666668"/>
    <x v="2"/>
    <x v="2"/>
  </r>
  <r>
    <x v="82"/>
    <x v="188"/>
    <n v="66.901408450704224"/>
    <x v="3"/>
    <x v="2"/>
  </r>
  <r>
    <x v="82"/>
    <x v="189"/>
    <n v="19.154929577464788"/>
    <x v="3"/>
    <x v="2"/>
  </r>
  <r>
    <x v="82"/>
    <x v="190"/>
    <n v="4.929577464788732"/>
    <x v="3"/>
    <x v="2"/>
  </r>
  <r>
    <x v="82"/>
    <x v="191"/>
    <n v="8.3098591549295779"/>
    <x v="3"/>
    <x v="2"/>
  </r>
  <r>
    <x v="82"/>
    <x v="192"/>
    <n v="0.56338028169014087"/>
    <x v="3"/>
    <x v="2"/>
  </r>
  <r>
    <x v="82"/>
    <x v="193"/>
    <n v="3.6619718309859155"/>
    <x v="3"/>
    <x v="2"/>
  </r>
  <r>
    <x v="83"/>
    <x v="4"/>
    <n v="0.28169014084507044"/>
    <x v="3"/>
    <x v="2"/>
  </r>
  <r>
    <x v="83"/>
    <x v="105"/>
    <n v="80.140845070422529"/>
    <x v="3"/>
    <x v="2"/>
  </r>
  <r>
    <x v="83"/>
    <x v="194"/>
    <n v="19.577464788732396"/>
    <x v="3"/>
    <x v="2"/>
  </r>
  <r>
    <x v="84"/>
    <x v="195"/>
    <n v="6.619718309859155"/>
    <x v="3"/>
    <x v="2"/>
  </r>
  <r>
    <x v="84"/>
    <x v="196"/>
    <n v="10.845070422535212"/>
    <x v="3"/>
    <x v="2"/>
  </r>
  <r>
    <x v="84"/>
    <x v="197"/>
    <n v="22.253521126760564"/>
    <x v="3"/>
    <x v="2"/>
  </r>
  <r>
    <x v="84"/>
    <x v="198"/>
    <n v="19.154929577464788"/>
    <x v="3"/>
    <x v="2"/>
  </r>
  <r>
    <x v="84"/>
    <x v="199"/>
    <n v="22.253521126760564"/>
    <x v="3"/>
    <x v="2"/>
  </r>
  <r>
    <x v="84"/>
    <x v="200"/>
    <n v="16.197183098591548"/>
    <x v="3"/>
    <x v="2"/>
  </r>
  <r>
    <x v="84"/>
    <x v="4"/>
    <n v="2.676056338028169"/>
    <x v="3"/>
    <x v="2"/>
  </r>
  <r>
    <x v="85"/>
    <x v="201"/>
    <n v="71.830680173661264"/>
    <x v="3"/>
    <x v="2"/>
  </r>
  <r>
    <x v="86"/>
    <x v="195"/>
    <n v="5.774647887323944"/>
    <x v="3"/>
    <x v="2"/>
  </r>
  <r>
    <x v="86"/>
    <x v="196"/>
    <n v="10.422535211267606"/>
    <x v="3"/>
    <x v="2"/>
  </r>
  <r>
    <x v="86"/>
    <x v="197"/>
    <n v="20.140845070422536"/>
    <x v="3"/>
    <x v="2"/>
  </r>
  <r>
    <x v="86"/>
    <x v="198"/>
    <n v="17.6056338028169"/>
    <x v="3"/>
    <x v="2"/>
  </r>
  <r>
    <x v="86"/>
    <x v="199"/>
    <n v="19.43661971830986"/>
    <x v="3"/>
    <x v="2"/>
  </r>
  <r>
    <x v="86"/>
    <x v="200"/>
    <n v="15.633802816901408"/>
    <x v="3"/>
    <x v="2"/>
  </r>
  <r>
    <x v="86"/>
    <x v="4"/>
    <n v="10.985915492957746"/>
    <x v="3"/>
    <x v="2"/>
  </r>
  <r>
    <x v="87"/>
    <x v="202"/>
    <n v="72.754746835443001"/>
    <x v="3"/>
    <x v="2"/>
  </r>
  <r>
    <x v="88"/>
    <x v="203"/>
    <n v="44.366197183098592"/>
    <x v="3"/>
    <x v="2"/>
  </r>
  <r>
    <x v="88"/>
    <x v="204"/>
    <n v="49.29577464788732"/>
    <x v="3"/>
    <x v="2"/>
  </r>
  <r>
    <x v="88"/>
    <x v="4"/>
    <n v="6.3380281690140849"/>
    <x v="3"/>
    <x v="2"/>
  </r>
  <r>
    <x v="89"/>
    <x v="205"/>
    <n v="46.619718309859152"/>
    <x v="3"/>
    <x v="2"/>
  </r>
  <r>
    <x v="89"/>
    <x v="206"/>
    <n v="0.9859154929577465"/>
    <x v="3"/>
    <x v="2"/>
  </r>
  <r>
    <x v="89"/>
    <x v="207"/>
    <n v="1.6901408450704225"/>
    <x v="3"/>
    <x v="2"/>
  </r>
  <r>
    <x v="89"/>
    <x v="203"/>
    <n v="44.366197183098592"/>
    <x v="3"/>
    <x v="2"/>
  </r>
  <r>
    <x v="89"/>
    <x v="4"/>
    <n v="6.3380281690140849"/>
    <x v="3"/>
    <x v="2"/>
  </r>
  <r>
    <x v="89"/>
    <x v="208"/>
    <n v="7.3156249999999998"/>
    <x v="3"/>
    <x v="2"/>
  </r>
  <r>
    <x v="89"/>
    <x v="209"/>
    <n v="15.142857142857144"/>
    <x v="3"/>
    <x v="2"/>
  </r>
  <r>
    <x v="89"/>
    <x v="210"/>
    <n v="24.5"/>
    <x v="3"/>
    <x v="2"/>
  </r>
  <r>
    <x v="82"/>
    <x v="188"/>
    <n v="73.768115942028984"/>
    <x v="4"/>
    <x v="2"/>
  </r>
  <r>
    <x v="82"/>
    <x v="189"/>
    <n v="8.2608695652173907"/>
    <x v="4"/>
    <x v="2"/>
  </r>
  <r>
    <x v="82"/>
    <x v="190"/>
    <n v="6.0869565217391308"/>
    <x v="4"/>
    <x v="2"/>
  </r>
  <r>
    <x v="82"/>
    <x v="191"/>
    <n v="11.304347826086957"/>
    <x v="4"/>
    <x v="2"/>
  </r>
  <r>
    <x v="82"/>
    <x v="192"/>
    <n v="0.14492753623188406"/>
    <x v="4"/>
    <x v="2"/>
  </r>
  <r>
    <x v="82"/>
    <x v="193"/>
    <n v="2.8985507246376812"/>
    <x v="4"/>
    <x v="2"/>
  </r>
  <r>
    <x v="83"/>
    <x v="4"/>
    <n v="4.63768115942029"/>
    <x v="4"/>
    <x v="2"/>
  </r>
  <r>
    <x v="83"/>
    <x v="105"/>
    <n v="92.173913043478265"/>
    <x v="4"/>
    <x v="2"/>
  </r>
  <r>
    <x v="83"/>
    <x v="194"/>
    <n v="3.1884057971014492"/>
    <x v="4"/>
    <x v="2"/>
  </r>
  <r>
    <x v="84"/>
    <x v="195"/>
    <n v="8.9855072463768124"/>
    <x v="4"/>
    <x v="2"/>
  </r>
  <r>
    <x v="84"/>
    <x v="196"/>
    <n v="11.159420289855072"/>
    <x v="4"/>
    <x v="2"/>
  </r>
  <r>
    <x v="84"/>
    <x v="197"/>
    <n v="16.521739130434781"/>
    <x v="4"/>
    <x v="2"/>
  </r>
  <r>
    <x v="84"/>
    <x v="198"/>
    <n v="17.826086956521738"/>
    <x v="4"/>
    <x v="2"/>
  </r>
  <r>
    <x v="84"/>
    <x v="199"/>
    <n v="17.681159420289855"/>
    <x v="4"/>
    <x v="2"/>
  </r>
  <r>
    <x v="84"/>
    <x v="200"/>
    <n v="21.594202898550726"/>
    <x v="4"/>
    <x v="2"/>
  </r>
  <r>
    <x v="84"/>
    <x v="4"/>
    <n v="6.2318840579710146"/>
    <x v="4"/>
    <x v="2"/>
  </r>
  <r>
    <x v="85"/>
    <x v="201"/>
    <n v="83.364760432766658"/>
    <x v="4"/>
    <x v="2"/>
  </r>
  <r>
    <x v="86"/>
    <x v="195"/>
    <n v="9.1304347826086953"/>
    <x v="4"/>
    <x v="2"/>
  </r>
  <r>
    <x v="86"/>
    <x v="196"/>
    <n v="10.434782608695652"/>
    <x v="4"/>
    <x v="2"/>
  </r>
  <r>
    <x v="86"/>
    <x v="197"/>
    <n v="16.231884057971016"/>
    <x v="4"/>
    <x v="2"/>
  </r>
  <r>
    <x v="86"/>
    <x v="198"/>
    <n v="16.086956521739129"/>
    <x v="4"/>
    <x v="2"/>
  </r>
  <r>
    <x v="86"/>
    <x v="199"/>
    <n v="17.246376811594203"/>
    <x v="4"/>
    <x v="2"/>
  </r>
  <r>
    <x v="86"/>
    <x v="200"/>
    <n v="20.579710144927535"/>
    <x v="4"/>
    <x v="2"/>
  </r>
  <r>
    <x v="86"/>
    <x v="4"/>
    <n v="10.289855072463768"/>
    <x v="4"/>
    <x v="2"/>
  </r>
  <r>
    <x v="87"/>
    <x v="202"/>
    <n v="83.928917609046849"/>
    <x v="4"/>
    <x v="2"/>
  </r>
  <r>
    <x v="88"/>
    <x v="203"/>
    <n v="65.362318840579704"/>
    <x v="4"/>
    <x v="2"/>
  </r>
  <r>
    <x v="88"/>
    <x v="204"/>
    <n v="26.376811594202898"/>
    <x v="4"/>
    <x v="2"/>
  </r>
  <r>
    <x v="88"/>
    <x v="4"/>
    <n v="8.2608695652173907"/>
    <x v="4"/>
    <x v="2"/>
  </r>
  <r>
    <x v="89"/>
    <x v="205"/>
    <n v="25.362318840579711"/>
    <x v="4"/>
    <x v="2"/>
  </r>
  <r>
    <x v="89"/>
    <x v="206"/>
    <n v="0.57971014492753625"/>
    <x v="4"/>
    <x v="2"/>
  </r>
  <r>
    <x v="89"/>
    <x v="207"/>
    <n v="0.43478260869565216"/>
    <x v="4"/>
    <x v="2"/>
  </r>
  <r>
    <x v="89"/>
    <x v="203"/>
    <n v="65.362318840579704"/>
    <x v="4"/>
    <x v="2"/>
  </r>
  <r>
    <x v="89"/>
    <x v="4"/>
    <n v="8.2608695652173907"/>
    <x v="4"/>
    <x v="2"/>
  </r>
  <r>
    <x v="89"/>
    <x v="208"/>
    <n v="4.575757575757577"/>
    <x v="4"/>
    <x v="2"/>
  </r>
  <r>
    <x v="89"/>
    <x v="209"/>
    <n v="3.75"/>
    <x v="4"/>
    <x v="2"/>
  </r>
  <r>
    <x v="89"/>
    <x v="210"/>
    <n v="33.5"/>
    <x v="4"/>
    <x v="2"/>
  </r>
  <r>
    <x v="82"/>
    <x v="188"/>
    <n v="73.84615384615384"/>
    <x v="5"/>
    <x v="2"/>
  </r>
  <r>
    <x v="82"/>
    <x v="189"/>
    <n v="6.1538461538461542"/>
    <x v="5"/>
    <x v="2"/>
  </r>
  <r>
    <x v="82"/>
    <x v="190"/>
    <n v="12.307692307692308"/>
    <x v="5"/>
    <x v="2"/>
  </r>
  <r>
    <x v="82"/>
    <x v="191"/>
    <n v="10.76923076923077"/>
    <x v="5"/>
    <x v="2"/>
  </r>
  <r>
    <x v="82"/>
    <x v="192"/>
    <n v="0"/>
    <x v="5"/>
    <x v="2"/>
  </r>
  <r>
    <x v="82"/>
    <x v="193"/>
    <n v="2.0512820512820511"/>
    <x v="5"/>
    <x v="2"/>
  </r>
  <r>
    <x v="83"/>
    <x v="4"/>
    <n v="3.0769230769230771"/>
    <x v="5"/>
    <x v="2"/>
  </r>
  <r>
    <x v="83"/>
    <x v="105"/>
    <n v="95.897435897435898"/>
    <x v="5"/>
    <x v="2"/>
  </r>
  <r>
    <x v="83"/>
    <x v="194"/>
    <n v="1.0256410256410255"/>
    <x v="5"/>
    <x v="2"/>
  </r>
  <r>
    <x v="84"/>
    <x v="195"/>
    <n v="9.2307692307692299"/>
    <x v="5"/>
    <x v="2"/>
  </r>
  <r>
    <x v="84"/>
    <x v="196"/>
    <n v="14.358974358974359"/>
    <x v="5"/>
    <x v="2"/>
  </r>
  <r>
    <x v="84"/>
    <x v="197"/>
    <n v="17.948717948717949"/>
    <x v="5"/>
    <x v="2"/>
  </r>
  <r>
    <x v="84"/>
    <x v="198"/>
    <n v="14.871794871794872"/>
    <x v="5"/>
    <x v="2"/>
  </r>
  <r>
    <x v="84"/>
    <x v="199"/>
    <n v="13.333333333333334"/>
    <x v="5"/>
    <x v="2"/>
  </r>
  <r>
    <x v="84"/>
    <x v="200"/>
    <n v="26.153846153846153"/>
    <x v="5"/>
    <x v="2"/>
  </r>
  <r>
    <x v="84"/>
    <x v="4"/>
    <n v="4.1025641025641022"/>
    <x v="5"/>
    <x v="2"/>
  </r>
  <r>
    <x v="85"/>
    <x v="201"/>
    <n v="88.561497326203138"/>
    <x v="5"/>
    <x v="2"/>
  </r>
  <r>
    <x v="86"/>
    <x v="195"/>
    <n v="10.256410256410257"/>
    <x v="5"/>
    <x v="2"/>
  </r>
  <r>
    <x v="86"/>
    <x v="196"/>
    <n v="13.846153846153847"/>
    <x v="5"/>
    <x v="2"/>
  </r>
  <r>
    <x v="86"/>
    <x v="197"/>
    <n v="15.384615384615385"/>
    <x v="5"/>
    <x v="2"/>
  </r>
  <r>
    <x v="86"/>
    <x v="198"/>
    <n v="13.846153846153847"/>
    <x v="5"/>
    <x v="2"/>
  </r>
  <r>
    <x v="86"/>
    <x v="199"/>
    <n v="12.820512820512821"/>
    <x v="5"/>
    <x v="2"/>
  </r>
  <r>
    <x v="86"/>
    <x v="200"/>
    <n v="25.641025641025642"/>
    <x v="5"/>
    <x v="2"/>
  </r>
  <r>
    <x v="86"/>
    <x v="4"/>
    <n v="8.2051282051282044"/>
    <x v="5"/>
    <x v="2"/>
  </r>
  <r>
    <x v="87"/>
    <x v="202"/>
    <n v="90.22905027932967"/>
    <x v="5"/>
    <x v="2"/>
  </r>
  <r>
    <x v="88"/>
    <x v="203"/>
    <n v="67.179487179487182"/>
    <x v="5"/>
    <x v="2"/>
  </r>
  <r>
    <x v="88"/>
    <x v="204"/>
    <n v="28.205128205128204"/>
    <x v="5"/>
    <x v="2"/>
  </r>
  <r>
    <x v="88"/>
    <x v="4"/>
    <n v="4.615384615384615"/>
    <x v="5"/>
    <x v="2"/>
  </r>
  <r>
    <x v="89"/>
    <x v="205"/>
    <n v="27.692307692307693"/>
    <x v="5"/>
    <x v="2"/>
  </r>
  <r>
    <x v="89"/>
    <x v="206"/>
    <n v="0.51282051282051277"/>
    <x v="5"/>
    <x v="2"/>
  </r>
  <r>
    <x v="89"/>
    <x v="207"/>
    <n v="0"/>
    <x v="5"/>
    <x v="2"/>
  </r>
  <r>
    <x v="89"/>
    <x v="203"/>
    <n v="67.179487179487182"/>
    <x v="5"/>
    <x v="2"/>
  </r>
  <r>
    <x v="89"/>
    <x v="4"/>
    <n v="4.615384615384615"/>
    <x v="5"/>
    <x v="2"/>
  </r>
  <r>
    <x v="89"/>
    <x v="208"/>
    <n v="4.0416666666666661"/>
    <x v="5"/>
    <x v="2"/>
  </r>
  <r>
    <x v="89"/>
    <x v="209"/>
    <n v="6"/>
    <x v="5"/>
    <x v="2"/>
  </r>
  <r>
    <x v="89"/>
    <x v="210"/>
    <m/>
    <x v="5"/>
    <x v="2"/>
  </r>
  <r>
    <x v="82"/>
    <x v="188"/>
    <n v="69.421487603305792"/>
    <x v="6"/>
    <x v="2"/>
  </r>
  <r>
    <x v="82"/>
    <x v="189"/>
    <n v="9.0909090909090917"/>
    <x v="6"/>
    <x v="2"/>
  </r>
  <r>
    <x v="82"/>
    <x v="190"/>
    <n v="3.3057851239669422"/>
    <x v="6"/>
    <x v="2"/>
  </r>
  <r>
    <x v="82"/>
    <x v="191"/>
    <n v="14.049586776859504"/>
    <x v="6"/>
    <x v="2"/>
  </r>
  <r>
    <x v="82"/>
    <x v="192"/>
    <n v="0.82644628099173556"/>
    <x v="6"/>
    <x v="2"/>
  </r>
  <r>
    <x v="82"/>
    <x v="193"/>
    <n v="4.1322314049586772"/>
    <x v="6"/>
    <x v="2"/>
  </r>
  <r>
    <x v="83"/>
    <x v="4"/>
    <n v="4.9586776859504136"/>
    <x v="6"/>
    <x v="2"/>
  </r>
  <r>
    <x v="83"/>
    <x v="105"/>
    <n v="92.561983471074385"/>
    <x v="6"/>
    <x v="2"/>
  </r>
  <r>
    <x v="83"/>
    <x v="194"/>
    <n v="2.4793388429752068"/>
    <x v="6"/>
    <x v="2"/>
  </r>
  <r>
    <x v="84"/>
    <x v="195"/>
    <n v="1.6528925619834711"/>
    <x v="6"/>
    <x v="2"/>
  </r>
  <r>
    <x v="84"/>
    <x v="196"/>
    <n v="7.4380165289256199"/>
    <x v="6"/>
    <x v="2"/>
  </r>
  <r>
    <x v="84"/>
    <x v="197"/>
    <n v="14.87603305785124"/>
    <x v="6"/>
    <x v="2"/>
  </r>
  <r>
    <x v="84"/>
    <x v="198"/>
    <n v="24.793388429752067"/>
    <x v="6"/>
    <x v="2"/>
  </r>
  <r>
    <x v="84"/>
    <x v="199"/>
    <n v="21.487603305785125"/>
    <x v="6"/>
    <x v="2"/>
  </r>
  <r>
    <x v="84"/>
    <x v="200"/>
    <n v="23.140495867768596"/>
    <x v="6"/>
    <x v="2"/>
  </r>
  <r>
    <x v="84"/>
    <x v="4"/>
    <n v="6.6115702479338845"/>
    <x v="6"/>
    <x v="2"/>
  </r>
  <r>
    <x v="85"/>
    <x v="201"/>
    <n v="94.584070796460168"/>
    <x v="6"/>
    <x v="2"/>
  </r>
  <r>
    <x v="86"/>
    <x v="195"/>
    <n v="2.4793388429752068"/>
    <x v="6"/>
    <x v="2"/>
  </r>
  <r>
    <x v="86"/>
    <x v="196"/>
    <n v="5.785123966942149"/>
    <x v="6"/>
    <x v="2"/>
  </r>
  <r>
    <x v="86"/>
    <x v="197"/>
    <n v="17.355371900826448"/>
    <x v="6"/>
    <x v="2"/>
  </r>
  <r>
    <x v="86"/>
    <x v="198"/>
    <n v="20.66115702479339"/>
    <x v="6"/>
    <x v="2"/>
  </r>
  <r>
    <x v="86"/>
    <x v="199"/>
    <n v="21.487603305785125"/>
    <x v="6"/>
    <x v="2"/>
  </r>
  <r>
    <x v="86"/>
    <x v="200"/>
    <n v="20.66115702479339"/>
    <x v="6"/>
    <x v="2"/>
  </r>
  <r>
    <x v="86"/>
    <x v="4"/>
    <n v="11.570247933884298"/>
    <x v="6"/>
    <x v="2"/>
  </r>
  <r>
    <x v="87"/>
    <x v="202"/>
    <n v="92.093457943925259"/>
    <x v="6"/>
    <x v="2"/>
  </r>
  <r>
    <x v="88"/>
    <x v="203"/>
    <n v="72.727272727272734"/>
    <x v="6"/>
    <x v="2"/>
  </r>
  <r>
    <x v="88"/>
    <x v="204"/>
    <n v="18.181818181818183"/>
    <x v="6"/>
    <x v="2"/>
  </r>
  <r>
    <x v="88"/>
    <x v="4"/>
    <n v="9.0909090909090917"/>
    <x v="6"/>
    <x v="2"/>
  </r>
  <r>
    <x v="89"/>
    <x v="205"/>
    <n v="17.355371900826448"/>
    <x v="6"/>
    <x v="2"/>
  </r>
  <r>
    <x v="89"/>
    <x v="206"/>
    <n v="0"/>
    <x v="6"/>
    <x v="2"/>
  </r>
  <r>
    <x v="89"/>
    <x v="207"/>
    <n v="0.82644628099173556"/>
    <x v="6"/>
    <x v="2"/>
  </r>
  <r>
    <x v="89"/>
    <x v="203"/>
    <n v="72.727272727272734"/>
    <x v="6"/>
    <x v="2"/>
  </r>
  <r>
    <x v="89"/>
    <x v="4"/>
    <n v="9.0909090909090917"/>
    <x v="6"/>
    <x v="2"/>
  </r>
  <r>
    <x v="89"/>
    <x v="208"/>
    <n v="4.3809523809523814"/>
    <x v="6"/>
    <x v="2"/>
  </r>
  <r>
    <x v="89"/>
    <x v="209"/>
    <m/>
    <x v="6"/>
    <x v="2"/>
  </r>
  <r>
    <x v="89"/>
    <x v="210"/>
    <m/>
    <x v="6"/>
    <x v="2"/>
  </r>
  <r>
    <x v="82"/>
    <x v="188"/>
    <n v="71.641791044776113"/>
    <x v="7"/>
    <x v="2"/>
  </r>
  <r>
    <x v="82"/>
    <x v="189"/>
    <n v="6.9651741293532341"/>
    <x v="7"/>
    <x v="2"/>
  </r>
  <r>
    <x v="82"/>
    <x v="190"/>
    <n v="5.4726368159203984"/>
    <x v="7"/>
    <x v="2"/>
  </r>
  <r>
    <x v="82"/>
    <x v="191"/>
    <n v="14.925373134328359"/>
    <x v="7"/>
    <x v="2"/>
  </r>
  <r>
    <x v="82"/>
    <x v="192"/>
    <n v="0"/>
    <x v="7"/>
    <x v="2"/>
  </r>
  <r>
    <x v="82"/>
    <x v="193"/>
    <n v="3.4825870646766171"/>
    <x v="7"/>
    <x v="2"/>
  </r>
  <r>
    <x v="83"/>
    <x v="4"/>
    <n v="3.9800995024875623"/>
    <x v="7"/>
    <x v="2"/>
  </r>
  <r>
    <x v="83"/>
    <x v="105"/>
    <n v="91.542288557213936"/>
    <x v="7"/>
    <x v="2"/>
  </r>
  <r>
    <x v="83"/>
    <x v="194"/>
    <n v="4.4776119402985071"/>
    <x v="7"/>
    <x v="2"/>
  </r>
  <r>
    <x v="84"/>
    <x v="195"/>
    <n v="16.417910447761194"/>
    <x v="7"/>
    <x v="2"/>
  </r>
  <r>
    <x v="84"/>
    <x v="196"/>
    <n v="8.9552238805970141"/>
    <x v="7"/>
    <x v="2"/>
  </r>
  <r>
    <x v="84"/>
    <x v="197"/>
    <n v="15.920398009950249"/>
    <x v="7"/>
    <x v="2"/>
  </r>
  <r>
    <x v="84"/>
    <x v="198"/>
    <n v="15.920398009950249"/>
    <x v="7"/>
    <x v="2"/>
  </r>
  <r>
    <x v="84"/>
    <x v="199"/>
    <n v="17.910447761194028"/>
    <x v="7"/>
    <x v="2"/>
  </r>
  <r>
    <x v="84"/>
    <x v="200"/>
    <n v="16.417910447761194"/>
    <x v="7"/>
    <x v="2"/>
  </r>
  <r>
    <x v="84"/>
    <x v="4"/>
    <n v="8.4577114427860689"/>
    <x v="7"/>
    <x v="2"/>
  </r>
  <r>
    <x v="85"/>
    <x v="201"/>
    <n v="69.222826086956502"/>
    <x v="7"/>
    <x v="2"/>
  </r>
  <r>
    <x v="86"/>
    <x v="195"/>
    <n v="15.422885572139304"/>
    <x v="7"/>
    <x v="2"/>
  </r>
  <r>
    <x v="86"/>
    <x v="196"/>
    <n v="8.9552238805970141"/>
    <x v="7"/>
    <x v="2"/>
  </r>
  <r>
    <x v="86"/>
    <x v="197"/>
    <n v="14.925373134328359"/>
    <x v="7"/>
    <x v="2"/>
  </r>
  <r>
    <x v="86"/>
    <x v="198"/>
    <n v="13.930348258706468"/>
    <x v="7"/>
    <x v="2"/>
  </r>
  <r>
    <x v="86"/>
    <x v="199"/>
    <n v="16.915422885572138"/>
    <x v="7"/>
    <x v="2"/>
  </r>
  <r>
    <x v="86"/>
    <x v="200"/>
    <n v="15.920398009950249"/>
    <x v="7"/>
    <x v="2"/>
  </r>
  <r>
    <x v="86"/>
    <x v="4"/>
    <n v="13.930348258706468"/>
    <x v="7"/>
    <x v="2"/>
  </r>
  <r>
    <x v="87"/>
    <x v="202"/>
    <n v="71.479768786127167"/>
    <x v="7"/>
    <x v="2"/>
  </r>
  <r>
    <x v="88"/>
    <x v="203"/>
    <n v="66.666666666666671"/>
    <x v="7"/>
    <x v="2"/>
  </r>
  <r>
    <x v="88"/>
    <x v="204"/>
    <n v="23.880597014925375"/>
    <x v="7"/>
    <x v="2"/>
  </r>
  <r>
    <x v="88"/>
    <x v="4"/>
    <n v="9.4527363184079594"/>
    <x v="7"/>
    <x v="2"/>
  </r>
  <r>
    <x v="89"/>
    <x v="205"/>
    <n v="21.890547263681594"/>
    <x v="7"/>
    <x v="2"/>
  </r>
  <r>
    <x v="89"/>
    <x v="206"/>
    <n v="0.99502487562189057"/>
    <x v="7"/>
    <x v="2"/>
  </r>
  <r>
    <x v="89"/>
    <x v="207"/>
    <n v="0.99502487562189057"/>
    <x v="7"/>
    <x v="2"/>
  </r>
  <r>
    <x v="89"/>
    <x v="203"/>
    <n v="66.666666666666671"/>
    <x v="7"/>
    <x v="2"/>
  </r>
  <r>
    <x v="89"/>
    <x v="4"/>
    <n v="9.4527363184079594"/>
    <x v="7"/>
    <x v="2"/>
  </r>
  <r>
    <x v="89"/>
    <x v="208"/>
    <n v="4.0238095238095228"/>
    <x v="7"/>
    <x v="2"/>
  </r>
  <r>
    <x v="89"/>
    <x v="209"/>
    <n v="4"/>
    <x v="7"/>
    <x v="2"/>
  </r>
  <r>
    <x v="89"/>
    <x v="210"/>
    <n v="33.5"/>
    <x v="7"/>
    <x v="2"/>
  </r>
  <r>
    <x v="82"/>
    <x v="188"/>
    <n v="79.190751445086704"/>
    <x v="8"/>
    <x v="2"/>
  </r>
  <r>
    <x v="82"/>
    <x v="189"/>
    <n v="11.560693641618498"/>
    <x v="8"/>
    <x v="2"/>
  </r>
  <r>
    <x v="82"/>
    <x v="190"/>
    <n v="1.7341040462427746"/>
    <x v="8"/>
    <x v="2"/>
  </r>
  <r>
    <x v="82"/>
    <x v="191"/>
    <n v="5.7803468208092488"/>
    <x v="8"/>
    <x v="2"/>
  </r>
  <r>
    <x v="82"/>
    <x v="192"/>
    <n v="0"/>
    <x v="8"/>
    <x v="2"/>
  </r>
  <r>
    <x v="82"/>
    <x v="193"/>
    <n v="2.3121387283236996"/>
    <x v="8"/>
    <x v="2"/>
  </r>
  <r>
    <x v="83"/>
    <x v="4"/>
    <n v="6.9364161849710984"/>
    <x v="8"/>
    <x v="2"/>
  </r>
  <r>
    <x v="83"/>
    <x v="105"/>
    <n v="88.439306358381501"/>
    <x v="8"/>
    <x v="2"/>
  </r>
  <r>
    <x v="83"/>
    <x v="194"/>
    <n v="4.6242774566473992"/>
    <x v="8"/>
    <x v="2"/>
  </r>
  <r>
    <x v="84"/>
    <x v="195"/>
    <n v="5.202312138728324"/>
    <x v="8"/>
    <x v="2"/>
  </r>
  <r>
    <x v="84"/>
    <x v="196"/>
    <n v="12.716763005780347"/>
    <x v="8"/>
    <x v="2"/>
  </r>
  <r>
    <x v="84"/>
    <x v="197"/>
    <n v="16.76300578034682"/>
    <x v="8"/>
    <x v="2"/>
  </r>
  <r>
    <x v="84"/>
    <x v="198"/>
    <n v="18.497109826589597"/>
    <x v="8"/>
    <x v="2"/>
  </r>
  <r>
    <x v="84"/>
    <x v="199"/>
    <n v="19.653179190751445"/>
    <x v="8"/>
    <x v="2"/>
  </r>
  <r>
    <x v="84"/>
    <x v="200"/>
    <n v="21.387283236994218"/>
    <x v="8"/>
    <x v="2"/>
  </r>
  <r>
    <x v="84"/>
    <x v="4"/>
    <n v="5.7803468208092488"/>
    <x v="8"/>
    <x v="2"/>
  </r>
  <r>
    <x v="85"/>
    <x v="201"/>
    <n v="85.588957055214749"/>
    <x v="8"/>
    <x v="2"/>
  </r>
  <r>
    <x v="86"/>
    <x v="195"/>
    <n v="5.202312138728324"/>
    <x v="8"/>
    <x v="2"/>
  </r>
  <r>
    <x v="86"/>
    <x v="196"/>
    <n v="11.560693641618498"/>
    <x v="8"/>
    <x v="2"/>
  </r>
  <r>
    <x v="86"/>
    <x v="197"/>
    <n v="17.919075144508671"/>
    <x v="8"/>
    <x v="2"/>
  </r>
  <r>
    <x v="86"/>
    <x v="198"/>
    <n v="17.919075144508671"/>
    <x v="8"/>
    <x v="2"/>
  </r>
  <r>
    <x v="86"/>
    <x v="199"/>
    <n v="19.653179190751445"/>
    <x v="8"/>
    <x v="2"/>
  </r>
  <r>
    <x v="86"/>
    <x v="200"/>
    <n v="20.23121387283237"/>
    <x v="8"/>
    <x v="2"/>
  </r>
  <r>
    <x v="86"/>
    <x v="4"/>
    <n v="7.5144508670520231"/>
    <x v="8"/>
    <x v="2"/>
  </r>
  <r>
    <x v="87"/>
    <x v="202"/>
    <n v="84.881249999999994"/>
    <x v="8"/>
    <x v="2"/>
  </r>
  <r>
    <x v="88"/>
    <x v="203"/>
    <n v="56.647398843930638"/>
    <x v="8"/>
    <x v="2"/>
  </r>
  <r>
    <x v="88"/>
    <x v="204"/>
    <n v="32.947976878612714"/>
    <x v="8"/>
    <x v="2"/>
  </r>
  <r>
    <x v="88"/>
    <x v="4"/>
    <n v="10.404624277456648"/>
    <x v="8"/>
    <x v="2"/>
  </r>
  <r>
    <x v="89"/>
    <x v="205"/>
    <n v="32.369942196531795"/>
    <x v="8"/>
    <x v="2"/>
  </r>
  <r>
    <x v="89"/>
    <x v="206"/>
    <n v="0.5780346820809249"/>
    <x v="8"/>
    <x v="2"/>
  </r>
  <r>
    <x v="89"/>
    <x v="207"/>
    <n v="0"/>
    <x v="8"/>
    <x v="2"/>
  </r>
  <r>
    <x v="89"/>
    <x v="203"/>
    <n v="56.647398843930638"/>
    <x v="8"/>
    <x v="2"/>
  </r>
  <r>
    <x v="89"/>
    <x v="4"/>
    <n v="10.404624277456648"/>
    <x v="8"/>
    <x v="2"/>
  </r>
  <r>
    <x v="89"/>
    <x v="208"/>
    <n v="5.5555555555555545"/>
    <x v="8"/>
    <x v="2"/>
  </r>
  <r>
    <x v="89"/>
    <x v="209"/>
    <n v="1"/>
    <x v="8"/>
    <x v="2"/>
  </r>
  <r>
    <x v="89"/>
    <x v="210"/>
    <m/>
    <x v="8"/>
    <x v="2"/>
  </r>
  <r>
    <x v="82"/>
    <x v="188"/>
    <n v="70.165745856353595"/>
    <x v="9"/>
    <x v="2"/>
  </r>
  <r>
    <x v="82"/>
    <x v="189"/>
    <n v="14.3646408839779"/>
    <x v="9"/>
    <x v="2"/>
  </r>
  <r>
    <x v="82"/>
    <x v="190"/>
    <n v="5.5248618784530388"/>
    <x v="9"/>
    <x v="2"/>
  </r>
  <r>
    <x v="82"/>
    <x v="191"/>
    <n v="12.707182320441989"/>
    <x v="9"/>
    <x v="2"/>
  </r>
  <r>
    <x v="82"/>
    <x v="192"/>
    <n v="0.5524861878453039"/>
    <x v="9"/>
    <x v="2"/>
  </r>
  <r>
    <x v="82"/>
    <x v="193"/>
    <n v="2.2099447513812156"/>
    <x v="9"/>
    <x v="2"/>
  </r>
  <r>
    <x v="83"/>
    <x v="4"/>
    <n v="1.6574585635359116"/>
    <x v="9"/>
    <x v="2"/>
  </r>
  <r>
    <x v="83"/>
    <x v="105"/>
    <n v="69.613259668508292"/>
    <x v="9"/>
    <x v="2"/>
  </r>
  <r>
    <x v="83"/>
    <x v="194"/>
    <n v="28.729281767955801"/>
    <x v="9"/>
    <x v="2"/>
  </r>
  <r>
    <x v="84"/>
    <x v="195"/>
    <n v="8.8397790055248624"/>
    <x v="9"/>
    <x v="2"/>
  </r>
  <r>
    <x v="84"/>
    <x v="196"/>
    <n v="13.812154696132596"/>
    <x v="9"/>
    <x v="2"/>
  </r>
  <r>
    <x v="84"/>
    <x v="197"/>
    <n v="15.469613259668508"/>
    <x v="9"/>
    <x v="2"/>
  </r>
  <r>
    <x v="84"/>
    <x v="198"/>
    <n v="17.127071823204421"/>
    <x v="9"/>
    <x v="2"/>
  </r>
  <r>
    <x v="84"/>
    <x v="199"/>
    <n v="27.624309392265193"/>
    <x v="9"/>
    <x v="2"/>
  </r>
  <r>
    <x v="84"/>
    <x v="200"/>
    <n v="14.917127071823204"/>
    <x v="9"/>
    <x v="2"/>
  </r>
  <r>
    <x v="84"/>
    <x v="4"/>
    <n v="2.2099447513812156"/>
    <x v="9"/>
    <x v="2"/>
  </r>
  <r>
    <x v="85"/>
    <x v="201"/>
    <n v="69.661016949152568"/>
    <x v="9"/>
    <x v="2"/>
  </r>
  <r>
    <x v="86"/>
    <x v="195"/>
    <n v="6.6298342541436464"/>
    <x v="9"/>
    <x v="2"/>
  </r>
  <r>
    <x v="86"/>
    <x v="196"/>
    <n v="13.259668508287293"/>
    <x v="9"/>
    <x v="2"/>
  </r>
  <r>
    <x v="86"/>
    <x v="197"/>
    <n v="15.469613259668508"/>
    <x v="9"/>
    <x v="2"/>
  </r>
  <r>
    <x v="86"/>
    <x v="198"/>
    <n v="17.679558011049725"/>
    <x v="9"/>
    <x v="2"/>
  </r>
  <r>
    <x v="86"/>
    <x v="199"/>
    <n v="25.414364640883978"/>
    <x v="9"/>
    <x v="2"/>
  </r>
  <r>
    <x v="86"/>
    <x v="200"/>
    <n v="14.917127071823204"/>
    <x v="9"/>
    <x v="2"/>
  </r>
  <r>
    <x v="86"/>
    <x v="4"/>
    <n v="6.6298342541436464"/>
    <x v="9"/>
    <x v="2"/>
  </r>
  <r>
    <x v="87"/>
    <x v="202"/>
    <n v="69.224852071005941"/>
    <x v="9"/>
    <x v="2"/>
  </r>
  <r>
    <x v="88"/>
    <x v="203"/>
    <n v="58.011049723756905"/>
    <x v="9"/>
    <x v="2"/>
  </r>
  <r>
    <x v="88"/>
    <x v="204"/>
    <n v="35.911602209944753"/>
    <x v="9"/>
    <x v="2"/>
  </r>
  <r>
    <x v="88"/>
    <x v="4"/>
    <n v="6.0773480662983426"/>
    <x v="9"/>
    <x v="2"/>
  </r>
  <r>
    <x v="89"/>
    <x v="205"/>
    <n v="33.149171270718234"/>
    <x v="9"/>
    <x v="2"/>
  </r>
  <r>
    <x v="89"/>
    <x v="206"/>
    <n v="1.6574585635359116"/>
    <x v="9"/>
    <x v="2"/>
  </r>
  <r>
    <x v="89"/>
    <x v="207"/>
    <n v="1.1049723756906078"/>
    <x v="9"/>
    <x v="2"/>
  </r>
  <r>
    <x v="89"/>
    <x v="203"/>
    <n v="58.011049723756905"/>
    <x v="9"/>
    <x v="2"/>
  </r>
  <r>
    <x v="89"/>
    <x v="4"/>
    <n v="6.0773480662983426"/>
    <x v="9"/>
    <x v="2"/>
  </r>
  <r>
    <x v="89"/>
    <x v="208"/>
    <n v="4.9107142857142865"/>
    <x v="9"/>
    <x v="2"/>
  </r>
  <r>
    <x v="89"/>
    <x v="209"/>
    <n v="3.3333333333333335"/>
    <x v="9"/>
    <x v="2"/>
  </r>
  <r>
    <x v="89"/>
    <x v="210"/>
    <n v="3"/>
    <x v="9"/>
    <x v="2"/>
  </r>
  <r>
    <x v="82"/>
    <x v="188"/>
    <n v="49.664429530201339"/>
    <x v="10"/>
    <x v="2"/>
  </r>
  <r>
    <x v="82"/>
    <x v="189"/>
    <n v="34.228187919463089"/>
    <x v="10"/>
    <x v="2"/>
  </r>
  <r>
    <x v="82"/>
    <x v="190"/>
    <n v="5.3691275167785237"/>
    <x v="10"/>
    <x v="2"/>
  </r>
  <r>
    <x v="82"/>
    <x v="191"/>
    <n v="8.724832214765101"/>
    <x v="10"/>
    <x v="2"/>
  </r>
  <r>
    <x v="82"/>
    <x v="192"/>
    <n v="0.67114093959731547"/>
    <x v="10"/>
    <x v="2"/>
  </r>
  <r>
    <x v="82"/>
    <x v="193"/>
    <n v="3.3557046979865772"/>
    <x v="10"/>
    <x v="2"/>
  </r>
  <r>
    <x v="83"/>
    <x v="4"/>
    <n v="1.3422818791946309"/>
    <x v="10"/>
    <x v="2"/>
  </r>
  <r>
    <x v="83"/>
    <x v="105"/>
    <n v="41.61073825503356"/>
    <x v="10"/>
    <x v="2"/>
  </r>
  <r>
    <x v="83"/>
    <x v="194"/>
    <n v="57.04697986577181"/>
    <x v="10"/>
    <x v="2"/>
  </r>
  <r>
    <x v="84"/>
    <x v="195"/>
    <n v="5.3691275167785237"/>
    <x v="10"/>
    <x v="2"/>
  </r>
  <r>
    <x v="84"/>
    <x v="196"/>
    <n v="10.738255033557047"/>
    <x v="10"/>
    <x v="2"/>
  </r>
  <r>
    <x v="84"/>
    <x v="197"/>
    <n v="19.463087248322147"/>
    <x v="10"/>
    <x v="2"/>
  </r>
  <r>
    <x v="84"/>
    <x v="198"/>
    <n v="19.463087248322147"/>
    <x v="10"/>
    <x v="2"/>
  </r>
  <r>
    <x v="84"/>
    <x v="199"/>
    <n v="30.872483221476511"/>
    <x v="10"/>
    <x v="2"/>
  </r>
  <r>
    <x v="84"/>
    <x v="200"/>
    <n v="10.738255033557047"/>
    <x v="10"/>
    <x v="2"/>
  </r>
  <r>
    <x v="84"/>
    <x v="4"/>
    <n v="3.3557046979865772"/>
    <x v="10"/>
    <x v="2"/>
  </r>
  <r>
    <x v="85"/>
    <x v="201"/>
    <n v="68.506944444444414"/>
    <x v="10"/>
    <x v="2"/>
  </r>
  <r>
    <x v="86"/>
    <x v="195"/>
    <n v="4.026845637583893"/>
    <x v="10"/>
    <x v="2"/>
  </r>
  <r>
    <x v="86"/>
    <x v="196"/>
    <n v="8.724832214765101"/>
    <x v="10"/>
    <x v="2"/>
  </r>
  <r>
    <x v="86"/>
    <x v="197"/>
    <n v="19.463087248322147"/>
    <x v="10"/>
    <x v="2"/>
  </r>
  <r>
    <x v="86"/>
    <x v="198"/>
    <n v="16.778523489932887"/>
    <x v="10"/>
    <x v="2"/>
  </r>
  <r>
    <x v="86"/>
    <x v="199"/>
    <n v="28.187919463087248"/>
    <x v="10"/>
    <x v="2"/>
  </r>
  <r>
    <x v="86"/>
    <x v="200"/>
    <n v="8.053691275167786"/>
    <x v="10"/>
    <x v="2"/>
  </r>
  <r>
    <x v="86"/>
    <x v="4"/>
    <n v="14.765100671140939"/>
    <x v="10"/>
    <x v="2"/>
  </r>
  <r>
    <x v="87"/>
    <x v="202"/>
    <n v="69.850393700787393"/>
    <x v="10"/>
    <x v="2"/>
  </r>
  <r>
    <x v="88"/>
    <x v="203"/>
    <n v="34.228187919463089"/>
    <x v="10"/>
    <x v="2"/>
  </r>
  <r>
    <x v="88"/>
    <x v="204"/>
    <n v="55.70469798657718"/>
    <x v="10"/>
    <x v="2"/>
  </r>
  <r>
    <x v="88"/>
    <x v="4"/>
    <n v="10.067114093959731"/>
    <x v="10"/>
    <x v="2"/>
  </r>
  <r>
    <x v="89"/>
    <x v="205"/>
    <n v="55.033557046979865"/>
    <x v="10"/>
    <x v="2"/>
  </r>
  <r>
    <x v="89"/>
    <x v="206"/>
    <n v="0.67114093959731547"/>
    <x v="10"/>
    <x v="2"/>
  </r>
  <r>
    <x v="89"/>
    <x v="207"/>
    <n v="0"/>
    <x v="10"/>
    <x v="2"/>
  </r>
  <r>
    <x v="89"/>
    <x v="203"/>
    <n v="34.228187919463089"/>
    <x v="10"/>
    <x v="2"/>
  </r>
  <r>
    <x v="89"/>
    <x v="4"/>
    <n v="10.067114093959731"/>
    <x v="10"/>
    <x v="2"/>
  </r>
  <r>
    <x v="89"/>
    <x v="208"/>
    <n v="9.2777777777777803"/>
    <x v="10"/>
    <x v="2"/>
  </r>
  <r>
    <x v="89"/>
    <x v="209"/>
    <n v="4"/>
    <x v="10"/>
    <x v="2"/>
  </r>
  <r>
    <x v="89"/>
    <x v="210"/>
    <m/>
    <x v="10"/>
    <x v="2"/>
  </r>
  <r>
    <x v="82"/>
    <x v="188"/>
    <n v="61.073825503355707"/>
    <x v="11"/>
    <x v="2"/>
  </r>
  <r>
    <x v="82"/>
    <x v="189"/>
    <n v="14.765100671140939"/>
    <x v="11"/>
    <x v="2"/>
  </r>
  <r>
    <x v="82"/>
    <x v="190"/>
    <n v="7.3825503355704694"/>
    <x v="11"/>
    <x v="2"/>
  </r>
  <r>
    <x v="82"/>
    <x v="191"/>
    <n v="19.463087248322147"/>
    <x v="11"/>
    <x v="2"/>
  </r>
  <r>
    <x v="82"/>
    <x v="192"/>
    <n v="0.67114093959731547"/>
    <x v="11"/>
    <x v="2"/>
  </r>
  <r>
    <x v="82"/>
    <x v="193"/>
    <n v="2.0134228187919465"/>
    <x v="11"/>
    <x v="2"/>
  </r>
  <r>
    <x v="83"/>
    <x v="4"/>
    <n v="3.3557046979865772"/>
    <x v="11"/>
    <x v="2"/>
  </r>
  <r>
    <x v="83"/>
    <x v="105"/>
    <n v="73.154362416107389"/>
    <x v="11"/>
    <x v="2"/>
  </r>
  <r>
    <x v="83"/>
    <x v="194"/>
    <n v="23.48993288590604"/>
    <x v="11"/>
    <x v="2"/>
  </r>
  <r>
    <x v="84"/>
    <x v="195"/>
    <n v="9.3959731543624159"/>
    <x v="11"/>
    <x v="2"/>
  </r>
  <r>
    <x v="84"/>
    <x v="196"/>
    <n v="10.067114093959731"/>
    <x v="11"/>
    <x v="2"/>
  </r>
  <r>
    <x v="84"/>
    <x v="197"/>
    <n v="12.751677852348994"/>
    <x v="11"/>
    <x v="2"/>
  </r>
  <r>
    <x v="84"/>
    <x v="198"/>
    <n v="22.818791946308725"/>
    <x v="11"/>
    <x v="2"/>
  </r>
  <r>
    <x v="84"/>
    <x v="199"/>
    <n v="26.845637583892618"/>
    <x v="11"/>
    <x v="2"/>
  </r>
  <r>
    <x v="84"/>
    <x v="200"/>
    <n v="17.449664429530202"/>
    <x v="11"/>
    <x v="2"/>
  </r>
  <r>
    <x v="84"/>
    <x v="4"/>
    <n v="0.67114093959731547"/>
    <x v="11"/>
    <x v="2"/>
  </r>
  <r>
    <x v="85"/>
    <x v="201"/>
    <n v="70.486486486486513"/>
    <x v="11"/>
    <x v="2"/>
  </r>
  <r>
    <x v="86"/>
    <x v="195"/>
    <n v="8.053691275167786"/>
    <x v="11"/>
    <x v="2"/>
  </r>
  <r>
    <x v="86"/>
    <x v="196"/>
    <n v="9.3959731543624159"/>
    <x v="11"/>
    <x v="2"/>
  </r>
  <r>
    <x v="86"/>
    <x v="197"/>
    <n v="9.3959731543624159"/>
    <x v="11"/>
    <x v="2"/>
  </r>
  <r>
    <x v="86"/>
    <x v="198"/>
    <n v="21.476510067114095"/>
    <x v="11"/>
    <x v="2"/>
  </r>
  <r>
    <x v="86"/>
    <x v="199"/>
    <n v="24.161073825503355"/>
    <x v="11"/>
    <x v="2"/>
  </r>
  <r>
    <x v="86"/>
    <x v="200"/>
    <n v="18.120805369127517"/>
    <x v="11"/>
    <x v="2"/>
  </r>
  <r>
    <x v="86"/>
    <x v="4"/>
    <n v="9.3959731543624159"/>
    <x v="11"/>
    <x v="2"/>
  </r>
  <r>
    <x v="87"/>
    <x v="202"/>
    <n v="74.6666666666667"/>
    <x v="11"/>
    <x v="2"/>
  </r>
  <r>
    <x v="88"/>
    <x v="203"/>
    <n v="59.060402684563755"/>
    <x v="11"/>
    <x v="2"/>
  </r>
  <r>
    <x v="88"/>
    <x v="204"/>
    <n v="33.557046979865774"/>
    <x v="11"/>
    <x v="2"/>
  </r>
  <r>
    <x v="88"/>
    <x v="4"/>
    <n v="7.3825503355704694"/>
    <x v="11"/>
    <x v="2"/>
  </r>
  <r>
    <x v="89"/>
    <x v="205"/>
    <n v="32.214765100671144"/>
    <x v="11"/>
    <x v="2"/>
  </r>
  <r>
    <x v="89"/>
    <x v="206"/>
    <n v="0.67114093959731547"/>
    <x v="11"/>
    <x v="2"/>
  </r>
  <r>
    <x v="89"/>
    <x v="207"/>
    <n v="0.67114093959731547"/>
    <x v="11"/>
    <x v="2"/>
  </r>
  <r>
    <x v="89"/>
    <x v="203"/>
    <n v="59.060402684563755"/>
    <x v="11"/>
    <x v="2"/>
  </r>
  <r>
    <x v="89"/>
    <x v="4"/>
    <n v="7.3825503355704694"/>
    <x v="11"/>
    <x v="2"/>
  </r>
  <r>
    <x v="89"/>
    <x v="208"/>
    <n v="5.2790697674418601"/>
    <x v="11"/>
    <x v="2"/>
  </r>
  <r>
    <x v="89"/>
    <x v="209"/>
    <n v="1"/>
    <x v="11"/>
    <x v="2"/>
  </r>
  <r>
    <x v="89"/>
    <x v="210"/>
    <n v="40"/>
    <x v="11"/>
    <x v="2"/>
  </r>
  <r>
    <x v="82"/>
    <x v="188"/>
    <n v="56.779661016949156"/>
    <x v="12"/>
    <x v="2"/>
  </r>
  <r>
    <x v="82"/>
    <x v="189"/>
    <n v="16.101694915254239"/>
    <x v="12"/>
    <x v="2"/>
  </r>
  <r>
    <x v="82"/>
    <x v="190"/>
    <n v="5.9322033898305087"/>
    <x v="12"/>
    <x v="2"/>
  </r>
  <r>
    <x v="82"/>
    <x v="191"/>
    <n v="18.64406779661017"/>
    <x v="12"/>
    <x v="2"/>
  </r>
  <r>
    <x v="82"/>
    <x v="192"/>
    <n v="0"/>
    <x v="12"/>
    <x v="2"/>
  </r>
  <r>
    <x v="82"/>
    <x v="193"/>
    <n v="5.9322033898305087"/>
    <x v="12"/>
    <x v="2"/>
  </r>
  <r>
    <x v="83"/>
    <x v="4"/>
    <n v="3.3898305084745761"/>
    <x v="12"/>
    <x v="2"/>
  </r>
  <r>
    <x v="83"/>
    <x v="105"/>
    <n v="41.525423728813557"/>
    <x v="12"/>
    <x v="2"/>
  </r>
  <r>
    <x v="83"/>
    <x v="194"/>
    <n v="55.084745762711862"/>
    <x v="12"/>
    <x v="2"/>
  </r>
  <r>
    <x v="84"/>
    <x v="195"/>
    <n v="19.491525423728813"/>
    <x v="12"/>
    <x v="2"/>
  </r>
  <r>
    <x v="84"/>
    <x v="196"/>
    <n v="20.338983050847457"/>
    <x v="12"/>
    <x v="2"/>
  </r>
  <r>
    <x v="84"/>
    <x v="197"/>
    <n v="22.881355932203391"/>
    <x v="12"/>
    <x v="2"/>
  </r>
  <r>
    <x v="84"/>
    <x v="198"/>
    <n v="22.881355932203391"/>
    <x v="12"/>
    <x v="2"/>
  </r>
  <r>
    <x v="84"/>
    <x v="199"/>
    <n v="12.711864406779661"/>
    <x v="12"/>
    <x v="2"/>
  </r>
  <r>
    <x v="84"/>
    <x v="200"/>
    <n v="0.84745762711864403"/>
    <x v="12"/>
    <x v="2"/>
  </r>
  <r>
    <x v="84"/>
    <x v="4"/>
    <n v="0.84745762711864403"/>
    <x v="12"/>
    <x v="2"/>
  </r>
  <r>
    <x v="85"/>
    <x v="201"/>
    <n v="36.042735042735032"/>
    <x v="12"/>
    <x v="2"/>
  </r>
  <r>
    <x v="86"/>
    <x v="195"/>
    <n v="14.40677966101695"/>
    <x v="12"/>
    <x v="2"/>
  </r>
  <r>
    <x v="86"/>
    <x v="196"/>
    <n v="19.491525423728813"/>
    <x v="12"/>
    <x v="2"/>
  </r>
  <r>
    <x v="86"/>
    <x v="197"/>
    <n v="17.796610169491526"/>
    <x v="12"/>
    <x v="2"/>
  </r>
  <r>
    <x v="86"/>
    <x v="198"/>
    <n v="20.338983050847457"/>
    <x v="12"/>
    <x v="2"/>
  </r>
  <r>
    <x v="86"/>
    <x v="199"/>
    <n v="10.169491525423728"/>
    <x v="12"/>
    <x v="2"/>
  </r>
  <r>
    <x v="86"/>
    <x v="200"/>
    <n v="3.3898305084745761"/>
    <x v="12"/>
    <x v="2"/>
  </r>
  <r>
    <x v="86"/>
    <x v="4"/>
    <n v="14.40677966101695"/>
    <x v="12"/>
    <x v="2"/>
  </r>
  <r>
    <x v="87"/>
    <x v="202"/>
    <n v="39.940594059405946"/>
    <x v="12"/>
    <x v="2"/>
  </r>
  <r>
    <x v="88"/>
    <x v="203"/>
    <n v="35.593220338983052"/>
    <x v="12"/>
    <x v="2"/>
  </r>
  <r>
    <x v="88"/>
    <x v="204"/>
    <n v="53.389830508474574"/>
    <x v="12"/>
    <x v="2"/>
  </r>
  <r>
    <x v="88"/>
    <x v="4"/>
    <n v="11.016949152542374"/>
    <x v="12"/>
    <x v="2"/>
  </r>
  <r>
    <x v="89"/>
    <x v="205"/>
    <n v="47.457627118644069"/>
    <x v="12"/>
    <x v="2"/>
  </r>
  <r>
    <x v="89"/>
    <x v="206"/>
    <n v="3.3898305084745761"/>
    <x v="12"/>
    <x v="2"/>
  </r>
  <r>
    <x v="89"/>
    <x v="207"/>
    <n v="2.5423728813559321"/>
    <x v="12"/>
    <x v="2"/>
  </r>
  <r>
    <x v="89"/>
    <x v="203"/>
    <n v="35.593220338983052"/>
    <x v="12"/>
    <x v="2"/>
  </r>
  <r>
    <x v="89"/>
    <x v="4"/>
    <n v="11.016949152542374"/>
    <x v="12"/>
    <x v="2"/>
  </r>
  <r>
    <x v="89"/>
    <x v="208"/>
    <n v="9.6730769230769216"/>
    <x v="12"/>
    <x v="2"/>
  </r>
  <r>
    <x v="89"/>
    <x v="209"/>
    <n v="6.5"/>
    <x v="12"/>
    <x v="2"/>
  </r>
  <r>
    <x v="89"/>
    <x v="210"/>
    <n v="5.5"/>
    <x v="12"/>
    <x v="2"/>
  </r>
  <r>
    <x v="82"/>
    <x v="188"/>
    <n v="58.441558441558442"/>
    <x v="13"/>
    <x v="2"/>
  </r>
  <r>
    <x v="82"/>
    <x v="189"/>
    <n v="20.779220779220779"/>
    <x v="13"/>
    <x v="2"/>
  </r>
  <r>
    <x v="82"/>
    <x v="190"/>
    <n v="3.8961038961038961"/>
    <x v="13"/>
    <x v="2"/>
  </r>
  <r>
    <x v="82"/>
    <x v="191"/>
    <n v="14.285714285714286"/>
    <x v="13"/>
    <x v="2"/>
  </r>
  <r>
    <x v="82"/>
    <x v="192"/>
    <n v="2.5974025974025974"/>
    <x v="13"/>
    <x v="2"/>
  </r>
  <r>
    <x v="82"/>
    <x v="193"/>
    <n v="3.8961038961038961"/>
    <x v="13"/>
    <x v="2"/>
  </r>
  <r>
    <x v="83"/>
    <x v="4"/>
    <n v="1.2987012987012987"/>
    <x v="13"/>
    <x v="2"/>
  </r>
  <r>
    <x v="83"/>
    <x v="105"/>
    <n v="76.623376623376629"/>
    <x v="13"/>
    <x v="2"/>
  </r>
  <r>
    <x v="83"/>
    <x v="194"/>
    <n v="22.077922077922079"/>
    <x v="13"/>
    <x v="2"/>
  </r>
  <r>
    <x v="84"/>
    <x v="195"/>
    <n v="10.38961038961039"/>
    <x v="13"/>
    <x v="2"/>
  </r>
  <r>
    <x v="84"/>
    <x v="196"/>
    <n v="7.7922077922077921"/>
    <x v="13"/>
    <x v="2"/>
  </r>
  <r>
    <x v="84"/>
    <x v="197"/>
    <n v="31.168831168831169"/>
    <x v="13"/>
    <x v="2"/>
  </r>
  <r>
    <x v="84"/>
    <x v="198"/>
    <n v="19.480519480519479"/>
    <x v="13"/>
    <x v="2"/>
  </r>
  <r>
    <x v="84"/>
    <x v="199"/>
    <n v="18.181818181818183"/>
    <x v="13"/>
    <x v="2"/>
  </r>
  <r>
    <x v="84"/>
    <x v="200"/>
    <n v="7.7922077922077921"/>
    <x v="13"/>
    <x v="2"/>
  </r>
  <r>
    <x v="84"/>
    <x v="4"/>
    <n v="5.1948051948051948"/>
    <x v="13"/>
    <x v="2"/>
  </r>
  <r>
    <x v="85"/>
    <x v="201"/>
    <n v="52.958904109589035"/>
    <x v="13"/>
    <x v="2"/>
  </r>
  <r>
    <x v="86"/>
    <x v="195"/>
    <n v="7.7922077922077921"/>
    <x v="13"/>
    <x v="2"/>
  </r>
  <r>
    <x v="86"/>
    <x v="196"/>
    <n v="7.7922077922077921"/>
    <x v="13"/>
    <x v="2"/>
  </r>
  <r>
    <x v="86"/>
    <x v="197"/>
    <n v="29.870129870129869"/>
    <x v="13"/>
    <x v="2"/>
  </r>
  <r>
    <x v="86"/>
    <x v="198"/>
    <n v="18.181818181818183"/>
    <x v="13"/>
    <x v="2"/>
  </r>
  <r>
    <x v="86"/>
    <x v="199"/>
    <n v="16.883116883116884"/>
    <x v="13"/>
    <x v="2"/>
  </r>
  <r>
    <x v="86"/>
    <x v="200"/>
    <n v="6.4935064935064934"/>
    <x v="13"/>
    <x v="2"/>
  </r>
  <r>
    <x v="86"/>
    <x v="4"/>
    <n v="12.987012987012987"/>
    <x v="13"/>
    <x v="2"/>
  </r>
  <r>
    <x v="87"/>
    <x v="202"/>
    <n v="51.820895522388057"/>
    <x v="13"/>
    <x v="2"/>
  </r>
  <r>
    <x v="88"/>
    <x v="203"/>
    <n v="44.155844155844157"/>
    <x v="13"/>
    <x v="2"/>
  </r>
  <r>
    <x v="88"/>
    <x v="204"/>
    <n v="48.051948051948052"/>
    <x v="13"/>
    <x v="2"/>
  </r>
  <r>
    <x v="88"/>
    <x v="4"/>
    <n v="7.7922077922077921"/>
    <x v="13"/>
    <x v="2"/>
  </r>
  <r>
    <x v="89"/>
    <x v="205"/>
    <n v="46.753246753246756"/>
    <x v="13"/>
    <x v="2"/>
  </r>
  <r>
    <x v="89"/>
    <x v="206"/>
    <n v="0"/>
    <x v="13"/>
    <x v="2"/>
  </r>
  <r>
    <x v="89"/>
    <x v="207"/>
    <n v="1.2987012987012987"/>
    <x v="13"/>
    <x v="2"/>
  </r>
  <r>
    <x v="89"/>
    <x v="203"/>
    <n v="44.155844155844157"/>
    <x v="13"/>
    <x v="2"/>
  </r>
  <r>
    <x v="89"/>
    <x v="4"/>
    <n v="7.7922077922077921"/>
    <x v="13"/>
    <x v="2"/>
  </r>
  <r>
    <x v="89"/>
    <x v="208"/>
    <n v="6.742857142857142"/>
    <x v="13"/>
    <x v="2"/>
  </r>
  <r>
    <x v="89"/>
    <x v="209"/>
    <m/>
    <x v="13"/>
    <x v="2"/>
  </r>
  <r>
    <x v="89"/>
    <x v="210"/>
    <n v="5"/>
    <x v="13"/>
    <x v="2"/>
  </r>
  <r>
    <x v="82"/>
    <x v="188"/>
    <n v="33.333333333333336"/>
    <x v="14"/>
    <x v="2"/>
  </r>
  <r>
    <x v="82"/>
    <x v="189"/>
    <n v="5.9523809523809526"/>
    <x v="14"/>
    <x v="2"/>
  </r>
  <r>
    <x v="82"/>
    <x v="190"/>
    <n v="4.7619047619047619"/>
    <x v="14"/>
    <x v="2"/>
  </r>
  <r>
    <x v="82"/>
    <x v="191"/>
    <n v="53.571428571428569"/>
    <x v="14"/>
    <x v="2"/>
  </r>
  <r>
    <x v="82"/>
    <x v="192"/>
    <n v="0"/>
    <x v="14"/>
    <x v="2"/>
  </r>
  <r>
    <x v="82"/>
    <x v="193"/>
    <n v="2.3809523809523809"/>
    <x v="14"/>
    <x v="2"/>
  </r>
  <r>
    <x v="83"/>
    <x v="4"/>
    <n v="4.7619047619047619"/>
    <x v="14"/>
    <x v="2"/>
  </r>
  <r>
    <x v="83"/>
    <x v="105"/>
    <n v="94.047619047619051"/>
    <x v="14"/>
    <x v="2"/>
  </r>
  <r>
    <x v="83"/>
    <x v="194"/>
    <n v="1.1904761904761905"/>
    <x v="14"/>
    <x v="2"/>
  </r>
  <r>
    <x v="84"/>
    <x v="195"/>
    <n v="7.1428571428571432"/>
    <x v="14"/>
    <x v="2"/>
  </r>
  <r>
    <x v="84"/>
    <x v="196"/>
    <n v="17.857142857142858"/>
    <x v="14"/>
    <x v="2"/>
  </r>
  <r>
    <x v="84"/>
    <x v="197"/>
    <n v="29.761904761904763"/>
    <x v="14"/>
    <x v="2"/>
  </r>
  <r>
    <x v="84"/>
    <x v="198"/>
    <n v="23.80952380952381"/>
    <x v="14"/>
    <x v="2"/>
  </r>
  <r>
    <x v="84"/>
    <x v="199"/>
    <n v="17.857142857142858"/>
    <x v="14"/>
    <x v="2"/>
  </r>
  <r>
    <x v="84"/>
    <x v="200"/>
    <n v="3.5714285714285716"/>
    <x v="14"/>
    <x v="2"/>
  </r>
  <r>
    <x v="84"/>
    <x v="4"/>
    <n v="0"/>
    <x v="14"/>
    <x v="2"/>
  </r>
  <r>
    <x v="85"/>
    <x v="201"/>
    <n v="44.095238095238088"/>
    <x v="14"/>
    <x v="2"/>
  </r>
  <r>
    <x v="86"/>
    <x v="195"/>
    <n v="13.095238095238095"/>
    <x v="14"/>
    <x v="2"/>
  </r>
  <r>
    <x v="86"/>
    <x v="196"/>
    <n v="20.238095238095237"/>
    <x v="14"/>
    <x v="2"/>
  </r>
  <r>
    <x v="86"/>
    <x v="197"/>
    <n v="22.61904761904762"/>
    <x v="14"/>
    <x v="2"/>
  </r>
  <r>
    <x v="86"/>
    <x v="198"/>
    <n v="16.666666666666668"/>
    <x v="14"/>
    <x v="2"/>
  </r>
  <r>
    <x v="86"/>
    <x v="199"/>
    <n v="13.095238095238095"/>
    <x v="14"/>
    <x v="2"/>
  </r>
  <r>
    <x v="86"/>
    <x v="200"/>
    <n v="2.3809523809523809"/>
    <x v="14"/>
    <x v="2"/>
  </r>
  <r>
    <x v="86"/>
    <x v="4"/>
    <n v="11.904761904761905"/>
    <x v="14"/>
    <x v="2"/>
  </r>
  <r>
    <x v="87"/>
    <x v="202"/>
    <n v="38.202702702702702"/>
    <x v="14"/>
    <x v="2"/>
  </r>
  <r>
    <x v="88"/>
    <x v="203"/>
    <n v="72.61904761904762"/>
    <x v="14"/>
    <x v="2"/>
  </r>
  <r>
    <x v="88"/>
    <x v="204"/>
    <n v="16.666666666666668"/>
    <x v="14"/>
    <x v="2"/>
  </r>
  <r>
    <x v="88"/>
    <x v="4"/>
    <n v="10.714285714285714"/>
    <x v="14"/>
    <x v="2"/>
  </r>
  <r>
    <x v="89"/>
    <x v="205"/>
    <n v="15.476190476190476"/>
    <x v="14"/>
    <x v="2"/>
  </r>
  <r>
    <x v="89"/>
    <x v="206"/>
    <n v="0"/>
    <x v="14"/>
    <x v="2"/>
  </r>
  <r>
    <x v="89"/>
    <x v="207"/>
    <n v="1.1904761904761905"/>
    <x v="14"/>
    <x v="2"/>
  </r>
  <r>
    <x v="89"/>
    <x v="203"/>
    <n v="72.61904761904762"/>
    <x v="14"/>
    <x v="2"/>
  </r>
  <r>
    <x v="89"/>
    <x v="4"/>
    <n v="10.714285714285714"/>
    <x v="14"/>
    <x v="2"/>
  </r>
  <r>
    <x v="89"/>
    <x v="208"/>
    <n v="4.0909090909090908"/>
    <x v="14"/>
    <x v="2"/>
  </r>
  <r>
    <x v="89"/>
    <x v="209"/>
    <m/>
    <x v="14"/>
    <x v="2"/>
  </r>
  <r>
    <x v="89"/>
    <x v="210"/>
    <n v="14"/>
    <x v="14"/>
    <x v="2"/>
  </r>
  <r>
    <x v="82"/>
    <x v="188"/>
    <n v="51.612903225806448"/>
    <x v="15"/>
    <x v="2"/>
  </r>
  <r>
    <x v="82"/>
    <x v="189"/>
    <n v="23.655913978494624"/>
    <x v="15"/>
    <x v="2"/>
  </r>
  <r>
    <x v="82"/>
    <x v="190"/>
    <n v="9.67741935483871"/>
    <x v="15"/>
    <x v="2"/>
  </r>
  <r>
    <x v="82"/>
    <x v="191"/>
    <n v="22.580645161290324"/>
    <x v="15"/>
    <x v="2"/>
  </r>
  <r>
    <x v="82"/>
    <x v="192"/>
    <n v="0"/>
    <x v="15"/>
    <x v="2"/>
  </r>
  <r>
    <x v="82"/>
    <x v="193"/>
    <n v="3.225806451612903"/>
    <x v="15"/>
    <x v="2"/>
  </r>
  <r>
    <x v="83"/>
    <x v="4"/>
    <n v="4.301075268817204"/>
    <x v="15"/>
    <x v="2"/>
  </r>
  <r>
    <x v="83"/>
    <x v="105"/>
    <n v="74.193548387096769"/>
    <x v="15"/>
    <x v="2"/>
  </r>
  <r>
    <x v="83"/>
    <x v="194"/>
    <n v="21.50537634408602"/>
    <x v="15"/>
    <x v="2"/>
  </r>
  <r>
    <x v="84"/>
    <x v="195"/>
    <n v="5.376344086021505"/>
    <x v="15"/>
    <x v="2"/>
  </r>
  <r>
    <x v="84"/>
    <x v="196"/>
    <n v="23.655913978494624"/>
    <x v="15"/>
    <x v="2"/>
  </r>
  <r>
    <x v="84"/>
    <x v="197"/>
    <n v="33.333333333333336"/>
    <x v="15"/>
    <x v="2"/>
  </r>
  <r>
    <x v="84"/>
    <x v="198"/>
    <n v="19.35483870967742"/>
    <x v="15"/>
    <x v="2"/>
  </r>
  <r>
    <x v="84"/>
    <x v="199"/>
    <n v="8.6021505376344081"/>
    <x v="15"/>
    <x v="2"/>
  </r>
  <r>
    <x v="84"/>
    <x v="200"/>
    <n v="1.075268817204301"/>
    <x v="15"/>
    <x v="2"/>
  </r>
  <r>
    <x v="84"/>
    <x v="4"/>
    <n v="8.6021505376344081"/>
    <x v="15"/>
    <x v="2"/>
  </r>
  <r>
    <x v="85"/>
    <x v="201"/>
    <n v="34.8705882352941"/>
    <x v="15"/>
    <x v="2"/>
  </r>
  <r>
    <x v="86"/>
    <x v="195"/>
    <n v="5.376344086021505"/>
    <x v="15"/>
    <x v="2"/>
  </r>
  <r>
    <x v="86"/>
    <x v="196"/>
    <n v="16.129032258064516"/>
    <x v="15"/>
    <x v="2"/>
  </r>
  <r>
    <x v="86"/>
    <x v="197"/>
    <n v="32.258064516129032"/>
    <x v="15"/>
    <x v="2"/>
  </r>
  <r>
    <x v="86"/>
    <x v="198"/>
    <n v="21.50537634408602"/>
    <x v="15"/>
    <x v="2"/>
  </r>
  <r>
    <x v="86"/>
    <x v="199"/>
    <n v="8.6021505376344081"/>
    <x v="15"/>
    <x v="2"/>
  </r>
  <r>
    <x v="86"/>
    <x v="200"/>
    <n v="2.150537634408602"/>
    <x v="15"/>
    <x v="2"/>
  </r>
  <r>
    <x v="86"/>
    <x v="4"/>
    <n v="13.978494623655914"/>
    <x v="15"/>
    <x v="2"/>
  </r>
  <r>
    <x v="87"/>
    <x v="202"/>
    <n v="39.787500000000001"/>
    <x v="15"/>
    <x v="2"/>
  </r>
  <r>
    <x v="88"/>
    <x v="203"/>
    <n v="41.935483870967744"/>
    <x v="15"/>
    <x v="2"/>
  </r>
  <r>
    <x v="88"/>
    <x v="204"/>
    <n v="47.311827956989248"/>
    <x v="15"/>
    <x v="2"/>
  </r>
  <r>
    <x v="88"/>
    <x v="4"/>
    <n v="10.75268817204301"/>
    <x v="15"/>
    <x v="2"/>
  </r>
  <r>
    <x v="89"/>
    <x v="205"/>
    <n v="45.161290322580648"/>
    <x v="15"/>
    <x v="2"/>
  </r>
  <r>
    <x v="89"/>
    <x v="206"/>
    <n v="1.075268817204301"/>
    <x v="15"/>
    <x v="2"/>
  </r>
  <r>
    <x v="89"/>
    <x v="207"/>
    <n v="1.075268817204301"/>
    <x v="15"/>
    <x v="2"/>
  </r>
  <r>
    <x v="89"/>
    <x v="203"/>
    <n v="41.935483870967744"/>
    <x v="15"/>
    <x v="2"/>
  </r>
  <r>
    <x v="89"/>
    <x v="4"/>
    <n v="10.75268817204301"/>
    <x v="15"/>
    <x v="2"/>
  </r>
  <r>
    <x v="89"/>
    <x v="208"/>
    <n v="6.875"/>
    <x v="15"/>
    <x v="2"/>
  </r>
  <r>
    <x v="89"/>
    <x v="209"/>
    <n v="7"/>
    <x v="15"/>
    <x v="2"/>
  </r>
  <r>
    <x v="89"/>
    <x v="210"/>
    <n v="14"/>
    <x v="15"/>
    <x v="2"/>
  </r>
  <r>
    <x v="82"/>
    <x v="188"/>
    <n v="42.613636363636367"/>
    <x v="16"/>
    <x v="2"/>
  </r>
  <r>
    <x v="82"/>
    <x v="189"/>
    <n v="30.681818181818183"/>
    <x v="16"/>
    <x v="2"/>
  </r>
  <r>
    <x v="82"/>
    <x v="190"/>
    <n v="6.8181818181818183"/>
    <x v="16"/>
    <x v="2"/>
  </r>
  <r>
    <x v="82"/>
    <x v="191"/>
    <n v="18.181818181818183"/>
    <x v="16"/>
    <x v="2"/>
  </r>
  <r>
    <x v="82"/>
    <x v="192"/>
    <n v="1.7045454545454546"/>
    <x v="16"/>
    <x v="2"/>
  </r>
  <r>
    <x v="82"/>
    <x v="193"/>
    <n v="4.5454545454545459"/>
    <x v="16"/>
    <x v="2"/>
  </r>
  <r>
    <x v="83"/>
    <x v="4"/>
    <n v="3.4090909090909092"/>
    <x v="16"/>
    <x v="2"/>
  </r>
  <r>
    <x v="83"/>
    <x v="105"/>
    <n v="35.795454545454547"/>
    <x v="16"/>
    <x v="2"/>
  </r>
  <r>
    <x v="83"/>
    <x v="194"/>
    <n v="60.795454545454547"/>
    <x v="16"/>
    <x v="2"/>
  </r>
  <r>
    <x v="84"/>
    <x v="195"/>
    <n v="16.477272727272727"/>
    <x v="16"/>
    <x v="2"/>
  </r>
  <r>
    <x v="84"/>
    <x v="196"/>
    <n v="12.5"/>
    <x v="16"/>
    <x v="2"/>
  </r>
  <r>
    <x v="84"/>
    <x v="197"/>
    <n v="28.40909090909091"/>
    <x v="16"/>
    <x v="2"/>
  </r>
  <r>
    <x v="84"/>
    <x v="198"/>
    <n v="15.909090909090908"/>
    <x v="16"/>
    <x v="2"/>
  </r>
  <r>
    <x v="84"/>
    <x v="199"/>
    <n v="12.5"/>
    <x v="16"/>
    <x v="2"/>
  </r>
  <r>
    <x v="84"/>
    <x v="200"/>
    <n v="10.227272727272727"/>
    <x v="16"/>
    <x v="2"/>
  </r>
  <r>
    <x v="84"/>
    <x v="4"/>
    <n v="3.9772727272727271"/>
    <x v="16"/>
    <x v="2"/>
  </r>
  <r>
    <x v="85"/>
    <x v="201"/>
    <n v="51.053254437869803"/>
    <x v="16"/>
    <x v="2"/>
  </r>
  <r>
    <x v="86"/>
    <x v="195"/>
    <n v="14.204545454545455"/>
    <x v="16"/>
    <x v="2"/>
  </r>
  <r>
    <x v="86"/>
    <x v="196"/>
    <n v="9.6590909090909083"/>
    <x v="16"/>
    <x v="2"/>
  </r>
  <r>
    <x v="86"/>
    <x v="197"/>
    <n v="26.136363636363637"/>
    <x v="16"/>
    <x v="2"/>
  </r>
  <r>
    <x v="86"/>
    <x v="198"/>
    <n v="12.5"/>
    <x v="16"/>
    <x v="2"/>
  </r>
  <r>
    <x v="86"/>
    <x v="199"/>
    <n v="11.363636363636363"/>
    <x v="16"/>
    <x v="2"/>
  </r>
  <r>
    <x v="86"/>
    <x v="200"/>
    <n v="10.227272727272727"/>
    <x v="16"/>
    <x v="2"/>
  </r>
  <r>
    <x v="86"/>
    <x v="4"/>
    <n v="15.909090909090908"/>
    <x v="16"/>
    <x v="2"/>
  </r>
  <r>
    <x v="87"/>
    <x v="202"/>
    <n v="57.770270270270267"/>
    <x v="16"/>
    <x v="2"/>
  </r>
  <r>
    <x v="88"/>
    <x v="203"/>
    <n v="36.363636363636367"/>
    <x v="16"/>
    <x v="2"/>
  </r>
  <r>
    <x v="88"/>
    <x v="204"/>
    <n v="60.795454545454547"/>
    <x v="16"/>
    <x v="2"/>
  </r>
  <r>
    <x v="88"/>
    <x v="4"/>
    <n v="2.8409090909090908"/>
    <x v="16"/>
    <x v="2"/>
  </r>
  <r>
    <x v="89"/>
    <x v="205"/>
    <n v="55.68181818181818"/>
    <x v="16"/>
    <x v="2"/>
  </r>
  <r>
    <x v="89"/>
    <x v="206"/>
    <n v="3.9772727272727271"/>
    <x v="16"/>
    <x v="2"/>
  </r>
  <r>
    <x v="89"/>
    <x v="207"/>
    <n v="1.1363636363636365"/>
    <x v="16"/>
    <x v="2"/>
  </r>
  <r>
    <x v="89"/>
    <x v="203"/>
    <n v="36.363636363636367"/>
    <x v="16"/>
    <x v="2"/>
  </r>
  <r>
    <x v="89"/>
    <x v="4"/>
    <n v="2.8409090909090908"/>
    <x v="16"/>
    <x v="2"/>
  </r>
  <r>
    <x v="89"/>
    <x v="208"/>
    <n v="5.7777777777777768"/>
    <x v="16"/>
    <x v="2"/>
  </r>
  <r>
    <x v="89"/>
    <x v="209"/>
    <n v="5.2"/>
    <x v="16"/>
    <x v="2"/>
  </r>
  <r>
    <x v="89"/>
    <x v="210"/>
    <n v="12.5"/>
    <x v="16"/>
    <x v="2"/>
  </r>
  <r>
    <x v="82"/>
    <x v="188"/>
    <n v="51.733183436387485"/>
    <x v="0"/>
    <x v="3"/>
  </r>
  <r>
    <x v="82"/>
    <x v="189"/>
    <n v="16.844669289863219"/>
    <x v="0"/>
    <x v="3"/>
  </r>
  <r>
    <x v="82"/>
    <x v="190"/>
    <n v="6.1457747798388604"/>
    <x v="0"/>
    <x v="3"/>
  </r>
  <r>
    <x v="82"/>
    <x v="191"/>
    <n v="26.063331459621509"/>
    <x v="0"/>
    <x v="3"/>
  </r>
  <r>
    <x v="82"/>
    <x v="192"/>
    <n v="0.44969083754918493"/>
    <x v="0"/>
    <x v="3"/>
  </r>
  <r>
    <x v="82"/>
    <x v="193"/>
    <n v="2.2859284242083566"/>
    <x v="0"/>
    <x v="3"/>
  </r>
  <r>
    <x v="83"/>
    <x v="4"/>
    <n v="2.3421397789020051"/>
    <x v="0"/>
    <x v="3"/>
  </r>
  <r>
    <x v="83"/>
    <x v="105"/>
    <n v="86.940228592842416"/>
    <x v="0"/>
    <x v="3"/>
  </r>
  <r>
    <x v="83"/>
    <x v="194"/>
    <n v="10.717631628255575"/>
    <x v="0"/>
    <x v="3"/>
  </r>
  <r>
    <x v="84"/>
    <x v="195"/>
    <n v="8.7127599775154589"/>
    <x v="0"/>
    <x v="3"/>
  </r>
  <r>
    <x v="84"/>
    <x v="196"/>
    <n v="10.961214165261383"/>
    <x v="0"/>
    <x v="3"/>
  </r>
  <r>
    <x v="84"/>
    <x v="197"/>
    <n v="21.00430953719318"/>
    <x v="0"/>
    <x v="3"/>
  </r>
  <r>
    <x v="84"/>
    <x v="198"/>
    <n v="21.023046655424395"/>
    <x v="0"/>
    <x v="3"/>
  </r>
  <r>
    <x v="84"/>
    <x v="199"/>
    <n v="21.28536631066142"/>
    <x v="0"/>
    <x v="3"/>
  </r>
  <r>
    <x v="84"/>
    <x v="200"/>
    <n v="15.13959153082256"/>
    <x v="0"/>
    <x v="3"/>
  </r>
  <r>
    <x v="84"/>
    <x v="4"/>
    <n v="1.8737118231216039"/>
    <x v="0"/>
    <x v="3"/>
  </r>
  <r>
    <x v="85"/>
    <x v="201"/>
    <n v="71.12488065686469"/>
    <x v="0"/>
    <x v="3"/>
  </r>
  <r>
    <x v="86"/>
    <x v="195"/>
    <n v="8.0382237211916809"/>
    <x v="0"/>
    <x v="3"/>
  </r>
  <r>
    <x v="86"/>
    <x v="196"/>
    <n v="10.305415027168822"/>
    <x v="0"/>
    <x v="3"/>
  </r>
  <r>
    <x v="86"/>
    <x v="197"/>
    <n v="19.430391605771032"/>
    <x v="0"/>
    <x v="3"/>
  </r>
  <r>
    <x v="86"/>
    <x v="198"/>
    <n v="19.673974142776842"/>
    <x v="0"/>
    <x v="3"/>
  </r>
  <r>
    <x v="86"/>
    <x v="199"/>
    <n v="18.830803822372118"/>
    <x v="0"/>
    <x v="3"/>
  </r>
  <r>
    <x v="86"/>
    <x v="200"/>
    <n v="14.61495222034851"/>
    <x v="0"/>
    <x v="3"/>
  </r>
  <r>
    <x v="86"/>
    <x v="4"/>
    <n v="9.1062394603709951"/>
    <x v="0"/>
    <x v="3"/>
  </r>
  <r>
    <x v="87"/>
    <x v="202"/>
    <n v="73.287157287157555"/>
    <x v="0"/>
    <x v="3"/>
  </r>
  <r>
    <x v="88"/>
    <x v="203"/>
    <n v="54.581225407532322"/>
    <x v="0"/>
    <x v="3"/>
  </r>
  <r>
    <x v="88"/>
    <x v="204"/>
    <n v="36.537380550871276"/>
    <x v="0"/>
    <x v="3"/>
  </r>
  <r>
    <x v="88"/>
    <x v="4"/>
    <n v="8.881394041596403"/>
    <x v="0"/>
    <x v="3"/>
  </r>
  <r>
    <x v="89"/>
    <x v="205"/>
    <n v="33.445756042720632"/>
    <x v="0"/>
    <x v="3"/>
  </r>
  <r>
    <x v="89"/>
    <x v="206"/>
    <n v="1.8737118231216039"/>
    <x v="0"/>
    <x v="3"/>
  </r>
  <r>
    <x v="89"/>
    <x v="207"/>
    <n v="1.2179126850290425"/>
    <x v="0"/>
    <x v="3"/>
  </r>
  <r>
    <x v="89"/>
    <x v="203"/>
    <n v="54.581225407532322"/>
    <x v="0"/>
    <x v="3"/>
  </r>
  <r>
    <x v="89"/>
    <x v="4"/>
    <n v="8.881394041596403"/>
    <x v="0"/>
    <x v="3"/>
  </r>
  <r>
    <x v="89"/>
    <x v="208"/>
    <n v="5.5185185185185253"/>
    <x v="0"/>
    <x v="3"/>
  </r>
  <r>
    <x v="89"/>
    <x v="209"/>
    <n v="6.978494623655914"/>
    <x v="0"/>
    <x v="3"/>
  </r>
  <r>
    <x v="89"/>
    <x v="210"/>
    <n v="14.549019607843139"/>
    <x v="0"/>
    <x v="3"/>
  </r>
  <r>
    <x v="82"/>
    <x v="188"/>
    <n v="55.975395430579965"/>
    <x v="1"/>
    <x v="3"/>
  </r>
  <r>
    <x v="82"/>
    <x v="189"/>
    <n v="25.922671353251317"/>
    <x v="1"/>
    <x v="3"/>
  </r>
  <r>
    <x v="82"/>
    <x v="190"/>
    <n v="8.4358523725834793"/>
    <x v="1"/>
    <x v="3"/>
  </r>
  <r>
    <x v="82"/>
    <x v="191"/>
    <n v="11.599297012302285"/>
    <x v="1"/>
    <x v="3"/>
  </r>
  <r>
    <x v="82"/>
    <x v="192"/>
    <n v="0.1757469244288225"/>
    <x v="1"/>
    <x v="3"/>
  </r>
  <r>
    <x v="82"/>
    <x v="193"/>
    <n v="2.0210896309314585"/>
    <x v="1"/>
    <x v="3"/>
  </r>
  <r>
    <x v="83"/>
    <x v="4"/>
    <n v="2.9876977152899826"/>
    <x v="1"/>
    <x v="3"/>
  </r>
  <r>
    <x v="83"/>
    <x v="105"/>
    <n v="91.12478031634447"/>
    <x v="1"/>
    <x v="3"/>
  </r>
  <r>
    <x v="83"/>
    <x v="194"/>
    <n v="5.8875219683655535"/>
    <x v="1"/>
    <x v="3"/>
  </r>
  <r>
    <x v="84"/>
    <x v="195"/>
    <n v="15.992970123022847"/>
    <x v="1"/>
    <x v="3"/>
  </r>
  <r>
    <x v="84"/>
    <x v="196"/>
    <n v="16.520210896309315"/>
    <x v="1"/>
    <x v="3"/>
  </r>
  <r>
    <x v="84"/>
    <x v="197"/>
    <n v="31.810193321616872"/>
    <x v="1"/>
    <x v="3"/>
  </r>
  <r>
    <x v="84"/>
    <x v="198"/>
    <n v="22.934973637961335"/>
    <x v="1"/>
    <x v="3"/>
  </r>
  <r>
    <x v="84"/>
    <x v="199"/>
    <n v="9.6660808435852381"/>
    <x v="1"/>
    <x v="3"/>
  </r>
  <r>
    <x v="84"/>
    <x v="200"/>
    <n v="1.2302284710017575"/>
    <x v="1"/>
    <x v="3"/>
  </r>
  <r>
    <x v="84"/>
    <x v="4"/>
    <n v="1.8453427065026362"/>
    <x v="1"/>
    <x v="3"/>
  </r>
  <r>
    <x v="85"/>
    <x v="201"/>
    <n v="35.496866606983026"/>
    <x v="1"/>
    <x v="3"/>
  </r>
  <r>
    <x v="86"/>
    <x v="195"/>
    <n v="14.235500878734623"/>
    <x v="1"/>
    <x v="3"/>
  </r>
  <r>
    <x v="86"/>
    <x v="196"/>
    <n v="15.46572934973638"/>
    <x v="1"/>
    <x v="3"/>
  </r>
  <r>
    <x v="86"/>
    <x v="197"/>
    <n v="29.086115992970122"/>
    <x v="1"/>
    <x v="3"/>
  </r>
  <r>
    <x v="86"/>
    <x v="198"/>
    <n v="20.826010544815464"/>
    <x v="1"/>
    <x v="3"/>
  </r>
  <r>
    <x v="86"/>
    <x v="199"/>
    <n v="8.6994727592267136"/>
    <x v="1"/>
    <x v="3"/>
  </r>
  <r>
    <x v="86"/>
    <x v="200"/>
    <n v="0.96660808435852374"/>
    <x v="1"/>
    <x v="3"/>
  </r>
  <r>
    <x v="86"/>
    <x v="4"/>
    <n v="10.720562390158172"/>
    <x v="1"/>
    <x v="3"/>
  </r>
  <r>
    <x v="87"/>
    <x v="202"/>
    <n v="35.391732283464606"/>
    <x v="1"/>
    <x v="3"/>
  </r>
  <r>
    <x v="88"/>
    <x v="203"/>
    <n v="31.985940246045693"/>
    <x v="1"/>
    <x v="3"/>
  </r>
  <r>
    <x v="88"/>
    <x v="204"/>
    <n v="61.86291739894552"/>
    <x v="1"/>
    <x v="3"/>
  </r>
  <r>
    <x v="88"/>
    <x v="4"/>
    <n v="6.1511423550087869"/>
    <x v="1"/>
    <x v="3"/>
  </r>
  <r>
    <x v="89"/>
    <x v="205"/>
    <n v="54.393673110720563"/>
    <x v="1"/>
    <x v="3"/>
  </r>
  <r>
    <x v="89"/>
    <x v="206"/>
    <n v="4.6572934973637965"/>
    <x v="1"/>
    <x v="3"/>
  </r>
  <r>
    <x v="89"/>
    <x v="207"/>
    <n v="2.8119507908611601"/>
    <x v="1"/>
    <x v="3"/>
  </r>
  <r>
    <x v="89"/>
    <x v="203"/>
    <n v="31.985940246045693"/>
    <x v="1"/>
    <x v="3"/>
  </r>
  <r>
    <x v="89"/>
    <x v="4"/>
    <n v="6.1511423550087869"/>
    <x v="1"/>
    <x v="3"/>
  </r>
  <r>
    <x v="89"/>
    <x v="208"/>
    <n v="4.2769485903814211"/>
    <x v="1"/>
    <x v="3"/>
  </r>
  <r>
    <x v="89"/>
    <x v="209"/>
    <n v="5.3191489361702118"/>
    <x v="1"/>
    <x v="3"/>
  </r>
  <r>
    <x v="89"/>
    <x v="210"/>
    <n v="5.75"/>
    <x v="1"/>
    <x v="3"/>
  </r>
  <r>
    <x v="82"/>
    <x v="188"/>
    <n v="33.333333333333336"/>
    <x v="2"/>
    <x v="3"/>
  </r>
  <r>
    <x v="82"/>
    <x v="189"/>
    <n v="14.570230607966456"/>
    <x v="2"/>
    <x v="3"/>
  </r>
  <r>
    <x v="82"/>
    <x v="190"/>
    <n v="5.5555555555555554"/>
    <x v="2"/>
    <x v="3"/>
  </r>
  <r>
    <x v="82"/>
    <x v="191"/>
    <n v="48.532494758909856"/>
    <x v="2"/>
    <x v="3"/>
  </r>
  <r>
    <x v="82"/>
    <x v="192"/>
    <n v="0.31446540880503143"/>
    <x v="2"/>
    <x v="3"/>
  </r>
  <r>
    <x v="82"/>
    <x v="193"/>
    <n v="0.94339622641509435"/>
    <x v="2"/>
    <x v="3"/>
  </r>
  <r>
    <x v="83"/>
    <x v="4"/>
    <n v="1.6247379454926625"/>
    <x v="2"/>
    <x v="3"/>
  </r>
  <r>
    <x v="83"/>
    <x v="105"/>
    <n v="97.379454926624732"/>
    <x v="2"/>
    <x v="3"/>
  </r>
  <r>
    <x v="83"/>
    <x v="194"/>
    <n v="0.99580712788259962"/>
    <x v="2"/>
    <x v="3"/>
  </r>
  <r>
    <x v="84"/>
    <x v="195"/>
    <n v="5.8700209643605872"/>
    <x v="2"/>
    <x v="3"/>
  </r>
  <r>
    <x v="84"/>
    <x v="196"/>
    <n v="8.3857442348008391"/>
    <x v="2"/>
    <x v="3"/>
  </r>
  <r>
    <x v="84"/>
    <x v="197"/>
    <n v="15.828092243186584"/>
    <x v="2"/>
    <x v="3"/>
  </r>
  <r>
    <x v="84"/>
    <x v="198"/>
    <n v="19.234800838574422"/>
    <x v="2"/>
    <x v="3"/>
  </r>
  <r>
    <x v="84"/>
    <x v="199"/>
    <n v="25"/>
    <x v="2"/>
    <x v="3"/>
  </r>
  <r>
    <x v="84"/>
    <x v="200"/>
    <n v="24.475890985324948"/>
    <x v="2"/>
    <x v="3"/>
  </r>
  <r>
    <x v="84"/>
    <x v="4"/>
    <n v="1.2054507337526206"/>
    <x v="2"/>
    <x v="3"/>
  </r>
  <r>
    <x v="85"/>
    <x v="201"/>
    <n v="93.346949602122066"/>
    <x v="2"/>
    <x v="3"/>
  </r>
  <r>
    <x v="86"/>
    <x v="195"/>
    <n v="5.450733752620545"/>
    <x v="2"/>
    <x v="3"/>
  </r>
  <r>
    <x v="86"/>
    <x v="196"/>
    <n v="8.0188679245283012"/>
    <x v="2"/>
    <x v="3"/>
  </r>
  <r>
    <x v="86"/>
    <x v="197"/>
    <n v="14.360587002096436"/>
    <x v="2"/>
    <x v="3"/>
  </r>
  <r>
    <x v="86"/>
    <x v="198"/>
    <n v="17.557651991614257"/>
    <x v="2"/>
    <x v="3"/>
  </r>
  <r>
    <x v="86"/>
    <x v="199"/>
    <n v="20.649895178197063"/>
    <x v="2"/>
    <x v="3"/>
  </r>
  <r>
    <x v="86"/>
    <x v="200"/>
    <n v="24.213836477987421"/>
    <x v="2"/>
    <x v="3"/>
  </r>
  <r>
    <x v="86"/>
    <x v="4"/>
    <n v="9.7484276729559749"/>
    <x v="2"/>
    <x v="3"/>
  </r>
  <r>
    <x v="87"/>
    <x v="202"/>
    <n v="98.940185830429883"/>
    <x v="2"/>
    <x v="3"/>
  </r>
  <r>
    <x v="88"/>
    <x v="203"/>
    <n v="74.266247379454924"/>
    <x v="2"/>
    <x v="3"/>
  </r>
  <r>
    <x v="88"/>
    <x v="204"/>
    <n v="17.610062893081761"/>
    <x v="2"/>
    <x v="3"/>
  </r>
  <r>
    <x v="88"/>
    <x v="4"/>
    <n v="8.1236897274633115"/>
    <x v="2"/>
    <x v="3"/>
  </r>
  <r>
    <x v="89"/>
    <x v="205"/>
    <n v="16.090146750524109"/>
    <x v="2"/>
    <x v="3"/>
  </r>
  <r>
    <x v="89"/>
    <x v="206"/>
    <n v="0.7337526205450734"/>
    <x v="2"/>
    <x v="3"/>
  </r>
  <r>
    <x v="89"/>
    <x v="207"/>
    <n v="0.78616352201257866"/>
    <x v="2"/>
    <x v="3"/>
  </r>
  <r>
    <x v="89"/>
    <x v="203"/>
    <n v="74.266247379454924"/>
    <x v="2"/>
    <x v="3"/>
  </r>
  <r>
    <x v="89"/>
    <x v="4"/>
    <n v="8.1236897274633115"/>
    <x v="2"/>
    <x v="3"/>
  </r>
  <r>
    <x v="89"/>
    <x v="208"/>
    <n v="6.7766666666666628"/>
    <x v="2"/>
    <x v="3"/>
  </r>
  <r>
    <x v="89"/>
    <x v="209"/>
    <n v="8.9285714285714288"/>
    <x v="2"/>
    <x v="3"/>
  </r>
  <r>
    <x v="89"/>
    <x v="210"/>
    <n v="20.307692307692307"/>
    <x v="2"/>
    <x v="3"/>
  </r>
  <r>
    <x v="82"/>
    <x v="188"/>
    <n v="65.86666666666666"/>
    <x v="3"/>
    <x v="3"/>
  </r>
  <r>
    <x v="82"/>
    <x v="189"/>
    <n v="17.600000000000001"/>
    <x v="3"/>
    <x v="3"/>
  </r>
  <r>
    <x v="82"/>
    <x v="190"/>
    <n v="5.2"/>
    <x v="3"/>
    <x v="3"/>
  </r>
  <r>
    <x v="82"/>
    <x v="191"/>
    <n v="8.6666666666666661"/>
    <x v="3"/>
    <x v="3"/>
  </r>
  <r>
    <x v="82"/>
    <x v="192"/>
    <n v="0.8"/>
    <x v="3"/>
    <x v="3"/>
  </r>
  <r>
    <x v="82"/>
    <x v="193"/>
    <n v="4.666666666666667"/>
    <x v="3"/>
    <x v="3"/>
  </r>
  <r>
    <x v="83"/>
    <x v="4"/>
    <n v="0.26666666666666666"/>
    <x v="3"/>
    <x v="3"/>
  </r>
  <r>
    <x v="83"/>
    <x v="105"/>
    <n v="73.333333333333329"/>
    <x v="3"/>
    <x v="3"/>
  </r>
  <r>
    <x v="83"/>
    <x v="194"/>
    <n v="26.4"/>
    <x v="3"/>
    <x v="3"/>
  </r>
  <r>
    <x v="84"/>
    <x v="195"/>
    <n v="5.0666666666666664"/>
    <x v="3"/>
    <x v="3"/>
  </r>
  <r>
    <x v="84"/>
    <x v="196"/>
    <n v="9.4666666666666668"/>
    <x v="3"/>
    <x v="3"/>
  </r>
  <r>
    <x v="84"/>
    <x v="197"/>
    <n v="15.333333333333334"/>
    <x v="3"/>
    <x v="3"/>
  </r>
  <r>
    <x v="84"/>
    <x v="198"/>
    <n v="19.2"/>
    <x v="3"/>
    <x v="3"/>
  </r>
  <r>
    <x v="84"/>
    <x v="199"/>
    <n v="30.266666666666666"/>
    <x v="3"/>
    <x v="3"/>
  </r>
  <r>
    <x v="84"/>
    <x v="200"/>
    <n v="18.399999999999999"/>
    <x v="3"/>
    <x v="3"/>
  </r>
  <r>
    <x v="84"/>
    <x v="4"/>
    <n v="2.2666666666666666"/>
    <x v="3"/>
    <x v="3"/>
  </r>
  <r>
    <x v="85"/>
    <x v="201"/>
    <n v="81.016371077762571"/>
    <x v="3"/>
    <x v="3"/>
  </r>
  <r>
    <x v="86"/>
    <x v="195"/>
    <n v="4.4000000000000004"/>
    <x v="3"/>
    <x v="3"/>
  </r>
  <r>
    <x v="86"/>
    <x v="196"/>
    <n v="8.6666666666666661"/>
    <x v="3"/>
    <x v="3"/>
  </r>
  <r>
    <x v="86"/>
    <x v="197"/>
    <n v="14.4"/>
    <x v="3"/>
    <x v="3"/>
  </r>
  <r>
    <x v="86"/>
    <x v="198"/>
    <n v="18.933333333333334"/>
    <x v="3"/>
    <x v="3"/>
  </r>
  <r>
    <x v="86"/>
    <x v="199"/>
    <n v="29.333333333333332"/>
    <x v="3"/>
    <x v="3"/>
  </r>
  <r>
    <x v="86"/>
    <x v="200"/>
    <n v="17.333333333333332"/>
    <x v="3"/>
    <x v="3"/>
  </r>
  <r>
    <x v="86"/>
    <x v="4"/>
    <n v="6.9333333333333336"/>
    <x v="3"/>
    <x v="3"/>
  </r>
  <r>
    <x v="87"/>
    <x v="202"/>
    <n v="82.702005730659081"/>
    <x v="3"/>
    <x v="3"/>
  </r>
  <r>
    <x v="88"/>
    <x v="203"/>
    <n v="41.866666666666667"/>
    <x v="3"/>
    <x v="3"/>
  </r>
  <r>
    <x v="88"/>
    <x v="204"/>
    <n v="48.93333333333333"/>
    <x v="3"/>
    <x v="3"/>
  </r>
  <r>
    <x v="88"/>
    <x v="4"/>
    <n v="9.1999999999999993"/>
    <x v="3"/>
    <x v="3"/>
  </r>
  <r>
    <x v="89"/>
    <x v="205"/>
    <n v="46.266666666666666"/>
    <x v="3"/>
    <x v="3"/>
  </r>
  <r>
    <x v="89"/>
    <x v="206"/>
    <n v="1.6"/>
    <x v="3"/>
    <x v="3"/>
  </r>
  <r>
    <x v="89"/>
    <x v="207"/>
    <n v="1.0666666666666667"/>
    <x v="3"/>
    <x v="3"/>
  </r>
  <r>
    <x v="89"/>
    <x v="203"/>
    <n v="41.866666666666667"/>
    <x v="3"/>
    <x v="3"/>
  </r>
  <r>
    <x v="89"/>
    <x v="4"/>
    <n v="9.1999999999999993"/>
    <x v="3"/>
    <x v="3"/>
  </r>
  <r>
    <x v="89"/>
    <x v="208"/>
    <n v="7.3442136498516328"/>
    <x v="3"/>
    <x v="3"/>
  </r>
  <r>
    <x v="89"/>
    <x v="209"/>
    <n v="14.833333333333334"/>
    <x v="3"/>
    <x v="3"/>
  </r>
  <r>
    <x v="89"/>
    <x v="210"/>
    <n v="13.666666666666666"/>
    <x v="3"/>
    <x v="3"/>
  </r>
  <r>
    <x v="82"/>
    <x v="188"/>
    <n v="74.155405405405403"/>
    <x v="4"/>
    <x v="3"/>
  </r>
  <r>
    <x v="82"/>
    <x v="189"/>
    <n v="6.756756756756757"/>
    <x v="4"/>
    <x v="3"/>
  </r>
  <r>
    <x v="82"/>
    <x v="190"/>
    <n v="6.0810810810810807"/>
    <x v="4"/>
    <x v="3"/>
  </r>
  <r>
    <x v="82"/>
    <x v="191"/>
    <n v="11.993243243243244"/>
    <x v="4"/>
    <x v="3"/>
  </r>
  <r>
    <x v="82"/>
    <x v="192"/>
    <n v="0.33783783783783783"/>
    <x v="4"/>
    <x v="3"/>
  </r>
  <r>
    <x v="82"/>
    <x v="193"/>
    <n v="3.2094594594594597"/>
    <x v="4"/>
    <x v="3"/>
  </r>
  <r>
    <x v="83"/>
    <x v="4"/>
    <n v="5.2364864864864868"/>
    <x v="4"/>
    <x v="3"/>
  </r>
  <r>
    <x v="83"/>
    <x v="105"/>
    <n v="91.891891891891888"/>
    <x v="4"/>
    <x v="3"/>
  </r>
  <r>
    <x v="83"/>
    <x v="194"/>
    <n v="2.8716216216216215"/>
    <x v="4"/>
    <x v="3"/>
  </r>
  <r>
    <x v="84"/>
    <x v="195"/>
    <n v="8.1081081081081088"/>
    <x v="4"/>
    <x v="3"/>
  </r>
  <r>
    <x v="84"/>
    <x v="196"/>
    <n v="9.4594594594594597"/>
    <x v="4"/>
    <x v="3"/>
  </r>
  <r>
    <x v="84"/>
    <x v="197"/>
    <n v="20.27027027027027"/>
    <x v="4"/>
    <x v="3"/>
  </r>
  <r>
    <x v="84"/>
    <x v="198"/>
    <n v="20.777027027027028"/>
    <x v="4"/>
    <x v="3"/>
  </r>
  <r>
    <x v="84"/>
    <x v="199"/>
    <n v="19.932432432432432"/>
    <x v="4"/>
    <x v="3"/>
  </r>
  <r>
    <x v="84"/>
    <x v="200"/>
    <n v="19.087837837837839"/>
    <x v="4"/>
    <x v="3"/>
  </r>
  <r>
    <x v="84"/>
    <x v="4"/>
    <n v="2.3648648648648649"/>
    <x v="4"/>
    <x v="3"/>
  </r>
  <r>
    <x v="85"/>
    <x v="201"/>
    <n v="76.98442906574391"/>
    <x v="4"/>
    <x v="3"/>
  </r>
  <r>
    <x v="86"/>
    <x v="195"/>
    <n v="8.4459459459459456"/>
    <x v="4"/>
    <x v="3"/>
  </r>
  <r>
    <x v="86"/>
    <x v="196"/>
    <n v="8.7837837837837842"/>
    <x v="4"/>
    <x v="3"/>
  </r>
  <r>
    <x v="86"/>
    <x v="197"/>
    <n v="19.932432432432432"/>
    <x v="4"/>
    <x v="3"/>
  </r>
  <r>
    <x v="86"/>
    <x v="198"/>
    <n v="20.439189189189189"/>
    <x v="4"/>
    <x v="3"/>
  </r>
  <r>
    <x v="86"/>
    <x v="199"/>
    <n v="18.75"/>
    <x v="4"/>
    <x v="3"/>
  </r>
  <r>
    <x v="86"/>
    <x v="200"/>
    <n v="18.074324324324323"/>
    <x v="4"/>
    <x v="3"/>
  </r>
  <r>
    <x v="86"/>
    <x v="4"/>
    <n v="5.5743243243243246"/>
    <x v="4"/>
    <x v="3"/>
  </r>
  <r>
    <x v="87"/>
    <x v="202"/>
    <n v="75.996422182468706"/>
    <x v="4"/>
    <x v="3"/>
  </r>
  <r>
    <x v="88"/>
    <x v="203"/>
    <n v="64.189189189189193"/>
    <x v="4"/>
    <x v="3"/>
  </r>
  <r>
    <x v="88"/>
    <x v="204"/>
    <n v="27.195945945945947"/>
    <x v="4"/>
    <x v="3"/>
  </r>
  <r>
    <x v="88"/>
    <x v="4"/>
    <n v="8.6148648648648649"/>
    <x v="4"/>
    <x v="3"/>
  </r>
  <r>
    <x v="89"/>
    <x v="205"/>
    <n v="25.844594594594593"/>
    <x v="4"/>
    <x v="3"/>
  </r>
  <r>
    <x v="89"/>
    <x v="206"/>
    <n v="1.1824324324324325"/>
    <x v="4"/>
    <x v="3"/>
  </r>
  <r>
    <x v="89"/>
    <x v="207"/>
    <n v="0.16891891891891891"/>
    <x v="4"/>
    <x v="3"/>
  </r>
  <r>
    <x v="89"/>
    <x v="203"/>
    <n v="64.189189189189193"/>
    <x v="4"/>
    <x v="3"/>
  </r>
  <r>
    <x v="89"/>
    <x v="4"/>
    <n v="8.6148648648648649"/>
    <x v="4"/>
    <x v="3"/>
  </r>
  <r>
    <x v="89"/>
    <x v="208"/>
    <n v="4.16"/>
    <x v="4"/>
    <x v="3"/>
  </r>
  <r>
    <x v="89"/>
    <x v="209"/>
    <n v="3.5714285714285716"/>
    <x v="4"/>
    <x v="3"/>
  </r>
  <r>
    <x v="89"/>
    <x v="210"/>
    <n v="7"/>
    <x v="4"/>
    <x v="3"/>
  </r>
  <r>
    <x v="82"/>
    <x v="188"/>
    <n v="74.842767295597483"/>
    <x v="5"/>
    <x v="3"/>
  </r>
  <r>
    <x v="82"/>
    <x v="189"/>
    <n v="4.4025157232704402"/>
    <x v="5"/>
    <x v="3"/>
  </r>
  <r>
    <x v="82"/>
    <x v="190"/>
    <n v="10.062893081761006"/>
    <x v="5"/>
    <x v="3"/>
  </r>
  <r>
    <x v="82"/>
    <x v="191"/>
    <n v="10.691823899371069"/>
    <x v="5"/>
    <x v="3"/>
  </r>
  <r>
    <x v="82"/>
    <x v="192"/>
    <n v="0"/>
    <x v="5"/>
    <x v="3"/>
  </r>
  <r>
    <x v="82"/>
    <x v="193"/>
    <n v="3.7735849056603774"/>
    <x v="5"/>
    <x v="3"/>
  </r>
  <r>
    <x v="83"/>
    <x v="4"/>
    <n v="1.2578616352201257"/>
    <x v="5"/>
    <x v="3"/>
  </r>
  <r>
    <x v="83"/>
    <x v="105"/>
    <n v="97.484276729559753"/>
    <x v="5"/>
    <x v="3"/>
  </r>
  <r>
    <x v="83"/>
    <x v="194"/>
    <n v="1.2578616352201257"/>
    <x v="5"/>
    <x v="3"/>
  </r>
  <r>
    <x v="84"/>
    <x v="195"/>
    <n v="10.062893081761006"/>
    <x v="5"/>
    <x v="3"/>
  </r>
  <r>
    <x v="84"/>
    <x v="196"/>
    <n v="11.320754716981131"/>
    <x v="5"/>
    <x v="3"/>
  </r>
  <r>
    <x v="84"/>
    <x v="197"/>
    <n v="20.125786163522012"/>
    <x v="5"/>
    <x v="3"/>
  </r>
  <r>
    <x v="84"/>
    <x v="198"/>
    <n v="18.867924528301888"/>
    <x v="5"/>
    <x v="3"/>
  </r>
  <r>
    <x v="84"/>
    <x v="199"/>
    <n v="18.238993710691823"/>
    <x v="5"/>
    <x v="3"/>
  </r>
  <r>
    <x v="84"/>
    <x v="200"/>
    <n v="18.238993710691823"/>
    <x v="5"/>
    <x v="3"/>
  </r>
  <r>
    <x v="84"/>
    <x v="4"/>
    <n v="3.1446540880503147"/>
    <x v="5"/>
    <x v="3"/>
  </r>
  <r>
    <x v="85"/>
    <x v="201"/>
    <n v="75.019480519480524"/>
    <x v="5"/>
    <x v="3"/>
  </r>
  <r>
    <x v="86"/>
    <x v="195"/>
    <n v="10.062893081761006"/>
    <x v="5"/>
    <x v="3"/>
  </r>
  <r>
    <x v="86"/>
    <x v="196"/>
    <n v="10.691823899371069"/>
    <x v="5"/>
    <x v="3"/>
  </r>
  <r>
    <x v="86"/>
    <x v="197"/>
    <n v="20.125786163522012"/>
    <x v="5"/>
    <x v="3"/>
  </r>
  <r>
    <x v="86"/>
    <x v="198"/>
    <n v="19.49685534591195"/>
    <x v="5"/>
    <x v="3"/>
  </r>
  <r>
    <x v="86"/>
    <x v="199"/>
    <n v="16.981132075471699"/>
    <x v="5"/>
    <x v="3"/>
  </r>
  <r>
    <x v="86"/>
    <x v="200"/>
    <n v="18.238993710691823"/>
    <x v="5"/>
    <x v="3"/>
  </r>
  <r>
    <x v="86"/>
    <x v="4"/>
    <n v="4.4025157232704402"/>
    <x v="5"/>
    <x v="3"/>
  </r>
  <r>
    <x v="87"/>
    <x v="202"/>
    <n v="75.032894736842081"/>
    <x v="5"/>
    <x v="3"/>
  </r>
  <r>
    <x v="88"/>
    <x v="203"/>
    <n v="70.440251572327043"/>
    <x v="5"/>
    <x v="3"/>
  </r>
  <r>
    <x v="88"/>
    <x v="204"/>
    <n v="23.89937106918239"/>
    <x v="5"/>
    <x v="3"/>
  </r>
  <r>
    <x v="88"/>
    <x v="4"/>
    <n v="5.6603773584905657"/>
    <x v="5"/>
    <x v="3"/>
  </r>
  <r>
    <x v="89"/>
    <x v="205"/>
    <n v="23.270440251572328"/>
    <x v="5"/>
    <x v="3"/>
  </r>
  <r>
    <x v="89"/>
    <x v="206"/>
    <n v="0.62893081761006286"/>
    <x v="5"/>
    <x v="3"/>
  </r>
  <r>
    <x v="89"/>
    <x v="207"/>
    <n v="0"/>
    <x v="5"/>
    <x v="3"/>
  </r>
  <r>
    <x v="89"/>
    <x v="203"/>
    <n v="70.440251572327043"/>
    <x v="5"/>
    <x v="3"/>
  </r>
  <r>
    <x v="89"/>
    <x v="4"/>
    <n v="5.6603773584905657"/>
    <x v="5"/>
    <x v="3"/>
  </r>
  <r>
    <x v="89"/>
    <x v="208"/>
    <n v="3.8333333333333339"/>
    <x v="5"/>
    <x v="3"/>
  </r>
  <r>
    <x v="89"/>
    <x v="209"/>
    <n v="1"/>
    <x v="5"/>
    <x v="3"/>
  </r>
  <r>
    <x v="89"/>
    <x v="210"/>
    <m/>
    <x v="5"/>
    <x v="3"/>
  </r>
  <r>
    <x v="82"/>
    <x v="188"/>
    <n v="63.888888888888886"/>
    <x v="6"/>
    <x v="3"/>
  </r>
  <r>
    <x v="82"/>
    <x v="189"/>
    <n v="8.3333333333333339"/>
    <x v="6"/>
    <x v="3"/>
  </r>
  <r>
    <x v="82"/>
    <x v="190"/>
    <n v="6.4814814814814818"/>
    <x v="6"/>
    <x v="3"/>
  </r>
  <r>
    <x v="82"/>
    <x v="191"/>
    <n v="21.296296296296298"/>
    <x v="6"/>
    <x v="3"/>
  </r>
  <r>
    <x v="82"/>
    <x v="192"/>
    <n v="0"/>
    <x v="6"/>
    <x v="3"/>
  </r>
  <r>
    <x v="82"/>
    <x v="193"/>
    <n v="0.92592592592592593"/>
    <x v="6"/>
    <x v="3"/>
  </r>
  <r>
    <x v="83"/>
    <x v="4"/>
    <n v="6.4814814814814818"/>
    <x v="6"/>
    <x v="3"/>
  </r>
  <r>
    <x v="83"/>
    <x v="105"/>
    <n v="87.962962962962962"/>
    <x v="6"/>
    <x v="3"/>
  </r>
  <r>
    <x v="83"/>
    <x v="194"/>
    <n v="5.5555555555555554"/>
    <x v="6"/>
    <x v="3"/>
  </r>
  <r>
    <x v="84"/>
    <x v="195"/>
    <n v="5.5555555555555554"/>
    <x v="6"/>
    <x v="3"/>
  </r>
  <r>
    <x v="84"/>
    <x v="196"/>
    <n v="6.4814814814814818"/>
    <x v="6"/>
    <x v="3"/>
  </r>
  <r>
    <x v="84"/>
    <x v="197"/>
    <n v="18.518518518518519"/>
    <x v="6"/>
    <x v="3"/>
  </r>
  <r>
    <x v="84"/>
    <x v="198"/>
    <n v="24.074074074074073"/>
    <x v="6"/>
    <x v="3"/>
  </r>
  <r>
    <x v="84"/>
    <x v="199"/>
    <n v="17.592592592592592"/>
    <x v="6"/>
    <x v="3"/>
  </r>
  <r>
    <x v="84"/>
    <x v="200"/>
    <n v="25"/>
    <x v="6"/>
    <x v="3"/>
  </r>
  <r>
    <x v="84"/>
    <x v="4"/>
    <n v="2.7777777777777777"/>
    <x v="6"/>
    <x v="3"/>
  </r>
  <r>
    <x v="85"/>
    <x v="201"/>
    <n v="90.71428571428568"/>
    <x v="6"/>
    <x v="3"/>
  </r>
  <r>
    <x v="86"/>
    <x v="195"/>
    <n v="6.4814814814814818"/>
    <x v="6"/>
    <x v="3"/>
  </r>
  <r>
    <x v="86"/>
    <x v="196"/>
    <n v="5.5555555555555554"/>
    <x v="6"/>
    <x v="3"/>
  </r>
  <r>
    <x v="86"/>
    <x v="197"/>
    <n v="18.518518518518519"/>
    <x v="6"/>
    <x v="3"/>
  </r>
  <r>
    <x v="86"/>
    <x v="198"/>
    <n v="25"/>
    <x v="6"/>
    <x v="3"/>
  </r>
  <r>
    <x v="86"/>
    <x v="199"/>
    <n v="16.666666666666668"/>
    <x v="6"/>
    <x v="3"/>
  </r>
  <r>
    <x v="86"/>
    <x v="200"/>
    <n v="20.37037037037037"/>
    <x v="6"/>
    <x v="3"/>
  </r>
  <r>
    <x v="86"/>
    <x v="4"/>
    <n v="7.4074074074074074"/>
    <x v="6"/>
    <x v="3"/>
  </r>
  <r>
    <x v="87"/>
    <x v="202"/>
    <n v="85.26"/>
    <x v="6"/>
    <x v="3"/>
  </r>
  <r>
    <x v="88"/>
    <x v="203"/>
    <n v="65.740740740740748"/>
    <x v="6"/>
    <x v="3"/>
  </r>
  <r>
    <x v="88"/>
    <x v="204"/>
    <n v="24.074074074074073"/>
    <x v="6"/>
    <x v="3"/>
  </r>
  <r>
    <x v="88"/>
    <x v="4"/>
    <n v="10.185185185185185"/>
    <x v="6"/>
    <x v="3"/>
  </r>
  <r>
    <x v="89"/>
    <x v="205"/>
    <n v="22.222222222222221"/>
    <x v="6"/>
    <x v="3"/>
  </r>
  <r>
    <x v="89"/>
    <x v="206"/>
    <n v="1.8518518518518519"/>
    <x v="6"/>
    <x v="3"/>
  </r>
  <r>
    <x v="89"/>
    <x v="207"/>
    <n v="0"/>
    <x v="6"/>
    <x v="3"/>
  </r>
  <r>
    <x v="89"/>
    <x v="203"/>
    <n v="65.740740740740748"/>
    <x v="6"/>
    <x v="3"/>
  </r>
  <r>
    <x v="89"/>
    <x v="4"/>
    <n v="10.185185185185185"/>
    <x v="6"/>
    <x v="3"/>
  </r>
  <r>
    <x v="89"/>
    <x v="208"/>
    <n v="7.2608695652173898"/>
    <x v="6"/>
    <x v="3"/>
  </r>
  <r>
    <x v="89"/>
    <x v="209"/>
    <n v="7"/>
    <x v="6"/>
    <x v="3"/>
  </r>
  <r>
    <x v="89"/>
    <x v="210"/>
    <m/>
    <x v="6"/>
    <x v="3"/>
  </r>
  <r>
    <x v="82"/>
    <x v="188"/>
    <n v="78.531073446327682"/>
    <x v="7"/>
    <x v="3"/>
  </r>
  <r>
    <x v="82"/>
    <x v="189"/>
    <n v="5.0847457627118642"/>
    <x v="7"/>
    <x v="3"/>
  </r>
  <r>
    <x v="82"/>
    <x v="190"/>
    <n v="3.9548022598870056"/>
    <x v="7"/>
    <x v="3"/>
  </r>
  <r>
    <x v="82"/>
    <x v="191"/>
    <n v="10.734463276836157"/>
    <x v="7"/>
    <x v="3"/>
  </r>
  <r>
    <x v="82"/>
    <x v="192"/>
    <n v="0.56497175141242939"/>
    <x v="7"/>
    <x v="3"/>
  </r>
  <r>
    <x v="82"/>
    <x v="193"/>
    <n v="3.3898305084745761"/>
    <x v="7"/>
    <x v="3"/>
  </r>
  <r>
    <x v="83"/>
    <x v="4"/>
    <n v="6.2146892655367232"/>
    <x v="7"/>
    <x v="3"/>
  </r>
  <r>
    <x v="83"/>
    <x v="105"/>
    <n v="90.960451977401135"/>
    <x v="7"/>
    <x v="3"/>
  </r>
  <r>
    <x v="83"/>
    <x v="194"/>
    <n v="2.8248587570621471"/>
    <x v="7"/>
    <x v="3"/>
  </r>
  <r>
    <x v="84"/>
    <x v="195"/>
    <n v="7.3446327683615822"/>
    <x v="7"/>
    <x v="3"/>
  </r>
  <r>
    <x v="84"/>
    <x v="196"/>
    <n v="9.0395480225988702"/>
    <x v="7"/>
    <x v="3"/>
  </r>
  <r>
    <x v="84"/>
    <x v="197"/>
    <n v="23.728813559322035"/>
    <x v="7"/>
    <x v="3"/>
  </r>
  <r>
    <x v="84"/>
    <x v="198"/>
    <n v="19.209039548022599"/>
    <x v="7"/>
    <x v="3"/>
  </r>
  <r>
    <x v="84"/>
    <x v="199"/>
    <n v="24.293785310734464"/>
    <x v="7"/>
    <x v="3"/>
  </r>
  <r>
    <x v="84"/>
    <x v="200"/>
    <n v="15.819209039548022"/>
    <x v="7"/>
    <x v="3"/>
  </r>
  <r>
    <x v="84"/>
    <x v="4"/>
    <n v="0.56497175141242939"/>
    <x v="7"/>
    <x v="3"/>
  </r>
  <r>
    <x v="85"/>
    <x v="201"/>
    <n v="72.17613636363636"/>
    <x v="7"/>
    <x v="3"/>
  </r>
  <r>
    <x v="86"/>
    <x v="195"/>
    <n v="7.9096045197740112"/>
    <x v="7"/>
    <x v="3"/>
  </r>
  <r>
    <x v="86"/>
    <x v="196"/>
    <n v="7.9096045197740112"/>
    <x v="7"/>
    <x v="3"/>
  </r>
  <r>
    <x v="86"/>
    <x v="197"/>
    <n v="22.598870056497177"/>
    <x v="7"/>
    <x v="3"/>
  </r>
  <r>
    <x v="86"/>
    <x v="198"/>
    <n v="18.07909604519774"/>
    <x v="7"/>
    <x v="3"/>
  </r>
  <r>
    <x v="86"/>
    <x v="199"/>
    <n v="22.598870056497177"/>
    <x v="7"/>
    <x v="3"/>
  </r>
  <r>
    <x v="86"/>
    <x v="200"/>
    <n v="15.819209039548022"/>
    <x v="7"/>
    <x v="3"/>
  </r>
  <r>
    <x v="86"/>
    <x v="4"/>
    <n v="5.0847457627118642"/>
    <x v="7"/>
    <x v="3"/>
  </r>
  <r>
    <x v="87"/>
    <x v="202"/>
    <n v="72.767857142857125"/>
    <x v="7"/>
    <x v="3"/>
  </r>
  <r>
    <x v="88"/>
    <x v="203"/>
    <n v="62.146892655367232"/>
    <x v="7"/>
    <x v="3"/>
  </r>
  <r>
    <x v="88"/>
    <x v="204"/>
    <n v="27.683615819209038"/>
    <x v="7"/>
    <x v="3"/>
  </r>
  <r>
    <x v="88"/>
    <x v="4"/>
    <n v="10.169491525423728"/>
    <x v="7"/>
    <x v="3"/>
  </r>
  <r>
    <x v="89"/>
    <x v="205"/>
    <n v="26.55367231638418"/>
    <x v="7"/>
    <x v="3"/>
  </r>
  <r>
    <x v="89"/>
    <x v="206"/>
    <n v="0.56497175141242939"/>
    <x v="7"/>
    <x v="3"/>
  </r>
  <r>
    <x v="89"/>
    <x v="207"/>
    <n v="0.56497175141242939"/>
    <x v="7"/>
    <x v="3"/>
  </r>
  <r>
    <x v="89"/>
    <x v="203"/>
    <n v="62.146892655367232"/>
    <x v="7"/>
    <x v="3"/>
  </r>
  <r>
    <x v="87"/>
    <x v="202"/>
    <n v="74.287769784172696"/>
    <x v="8"/>
    <x v="3"/>
  </r>
  <r>
    <x v="88"/>
    <x v="203"/>
    <n v="58.783783783783782"/>
    <x v="8"/>
    <x v="3"/>
  </r>
  <r>
    <x v="88"/>
    <x v="204"/>
    <n v="32.432432432432435"/>
    <x v="8"/>
    <x v="3"/>
  </r>
  <r>
    <x v="88"/>
    <x v="4"/>
    <n v="8.7837837837837842"/>
    <x v="8"/>
    <x v="3"/>
  </r>
  <r>
    <x v="89"/>
    <x v="205"/>
    <n v="30.405405405405407"/>
    <x v="8"/>
    <x v="3"/>
  </r>
  <r>
    <x v="89"/>
    <x v="206"/>
    <n v="2.0270270270270272"/>
    <x v="8"/>
    <x v="3"/>
  </r>
  <r>
    <x v="89"/>
    <x v="207"/>
    <n v="0"/>
    <x v="8"/>
    <x v="3"/>
  </r>
  <r>
    <x v="89"/>
    <x v="203"/>
    <n v="58.783783783783782"/>
    <x v="8"/>
    <x v="3"/>
  </r>
  <r>
    <x v="89"/>
    <x v="4"/>
    <n v="8.7837837837837842"/>
    <x v="8"/>
    <x v="3"/>
  </r>
  <r>
    <x v="89"/>
    <x v="208"/>
    <n v="4.133333333333332"/>
    <x v="8"/>
    <x v="3"/>
  </r>
  <r>
    <x v="89"/>
    <x v="209"/>
    <n v="2.6666666666666665"/>
    <x v="8"/>
    <x v="3"/>
  </r>
  <r>
    <x v="89"/>
    <x v="210"/>
    <m/>
    <x v="8"/>
    <x v="3"/>
  </r>
  <r>
    <x v="82"/>
    <x v="188"/>
    <n v="69.822485207100598"/>
    <x v="9"/>
    <x v="3"/>
  </r>
  <r>
    <x v="82"/>
    <x v="189"/>
    <n v="9.4674556213017755"/>
    <x v="9"/>
    <x v="3"/>
  </r>
  <r>
    <x v="82"/>
    <x v="190"/>
    <n v="3.5502958579881656"/>
    <x v="9"/>
    <x v="3"/>
  </r>
  <r>
    <x v="82"/>
    <x v="191"/>
    <n v="15.384615384615385"/>
    <x v="9"/>
    <x v="3"/>
  </r>
  <r>
    <x v="82"/>
    <x v="192"/>
    <n v="1.1834319526627219"/>
    <x v="9"/>
    <x v="3"/>
  </r>
  <r>
    <x v="82"/>
    <x v="193"/>
    <n v="2.9585798816568047"/>
    <x v="9"/>
    <x v="3"/>
  </r>
  <r>
    <x v="83"/>
    <x v="4"/>
    <n v="1.7751479289940828"/>
    <x v="9"/>
    <x v="3"/>
  </r>
  <r>
    <x v="83"/>
    <x v="105"/>
    <n v="71.597633136094672"/>
    <x v="9"/>
    <x v="3"/>
  </r>
  <r>
    <x v="83"/>
    <x v="194"/>
    <n v="26.627218934911241"/>
    <x v="9"/>
    <x v="3"/>
  </r>
  <r>
    <x v="84"/>
    <x v="195"/>
    <n v="4.1420118343195265"/>
    <x v="9"/>
    <x v="3"/>
  </r>
  <r>
    <x v="84"/>
    <x v="196"/>
    <n v="7.1005917159763312"/>
    <x v="9"/>
    <x v="3"/>
  </r>
  <r>
    <x v="84"/>
    <x v="197"/>
    <n v="15.384615384615385"/>
    <x v="9"/>
    <x v="3"/>
  </r>
  <r>
    <x v="84"/>
    <x v="198"/>
    <n v="28.402366863905325"/>
    <x v="9"/>
    <x v="3"/>
  </r>
  <r>
    <x v="84"/>
    <x v="199"/>
    <n v="33.136094674556212"/>
    <x v="9"/>
    <x v="3"/>
  </r>
  <r>
    <x v="84"/>
    <x v="200"/>
    <n v="11.834319526627219"/>
    <x v="9"/>
    <x v="3"/>
  </r>
  <r>
    <x v="84"/>
    <x v="4"/>
    <n v="0"/>
    <x v="9"/>
    <x v="3"/>
  </r>
  <r>
    <x v="85"/>
    <x v="201"/>
    <n v="70.633136094674541"/>
    <x v="9"/>
    <x v="3"/>
  </r>
  <r>
    <x v="86"/>
    <x v="195"/>
    <n v="3.5502958579881656"/>
    <x v="9"/>
    <x v="3"/>
  </r>
  <r>
    <x v="86"/>
    <x v="196"/>
    <n v="6.5088757396449708"/>
    <x v="9"/>
    <x v="3"/>
  </r>
  <r>
    <x v="86"/>
    <x v="197"/>
    <n v="15.976331360946746"/>
    <x v="9"/>
    <x v="3"/>
  </r>
  <r>
    <x v="86"/>
    <x v="198"/>
    <n v="28.402366863905325"/>
    <x v="9"/>
    <x v="3"/>
  </r>
  <r>
    <x v="86"/>
    <x v="199"/>
    <n v="31.360946745562131"/>
    <x v="9"/>
    <x v="3"/>
  </r>
  <r>
    <x v="86"/>
    <x v="200"/>
    <n v="10.650887573964496"/>
    <x v="9"/>
    <x v="3"/>
  </r>
  <r>
    <x v="86"/>
    <x v="4"/>
    <n v="3.5502958579881656"/>
    <x v="9"/>
    <x v="3"/>
  </r>
  <r>
    <x v="87"/>
    <x v="202"/>
    <n v="70.411042944785308"/>
    <x v="9"/>
    <x v="3"/>
  </r>
  <r>
    <x v="88"/>
    <x v="203"/>
    <n v="51.479289940828401"/>
    <x v="9"/>
    <x v="3"/>
  </r>
  <r>
    <x v="88"/>
    <x v="204"/>
    <n v="35.502958579881657"/>
    <x v="9"/>
    <x v="3"/>
  </r>
  <r>
    <x v="88"/>
    <x v="4"/>
    <n v="13.017751479289942"/>
    <x v="9"/>
    <x v="3"/>
  </r>
  <r>
    <x v="89"/>
    <x v="205"/>
    <n v="34.911242603550299"/>
    <x v="9"/>
    <x v="3"/>
  </r>
  <r>
    <x v="89"/>
    <x v="206"/>
    <n v="0"/>
    <x v="9"/>
    <x v="3"/>
  </r>
  <r>
    <x v="89"/>
    <x v="207"/>
    <n v="0.59171597633136097"/>
    <x v="9"/>
    <x v="3"/>
  </r>
  <r>
    <x v="89"/>
    <x v="203"/>
    <n v="51.479289940828401"/>
    <x v="9"/>
    <x v="3"/>
  </r>
  <r>
    <x v="89"/>
    <x v="4"/>
    <n v="13.017751479289942"/>
    <x v="9"/>
    <x v="3"/>
  </r>
  <r>
    <x v="89"/>
    <x v="208"/>
    <n v="3.8392857142857144"/>
    <x v="9"/>
    <x v="3"/>
  </r>
  <r>
    <x v="89"/>
    <x v="209"/>
    <m/>
    <x v="9"/>
    <x v="3"/>
  </r>
  <r>
    <x v="89"/>
    <x v="210"/>
    <n v="8"/>
    <x v="9"/>
    <x v="3"/>
  </r>
  <r>
    <x v="82"/>
    <x v="188"/>
    <n v="61.832061068702288"/>
    <x v="10"/>
    <x v="3"/>
  </r>
  <r>
    <x v="82"/>
    <x v="189"/>
    <n v="20.610687022900763"/>
    <x v="10"/>
    <x v="3"/>
  </r>
  <r>
    <x v="82"/>
    <x v="190"/>
    <n v="4.5801526717557248"/>
    <x v="10"/>
    <x v="3"/>
  </r>
  <r>
    <x v="82"/>
    <x v="191"/>
    <n v="14.503816793893129"/>
    <x v="10"/>
    <x v="3"/>
  </r>
  <r>
    <x v="82"/>
    <x v="192"/>
    <n v="1.5267175572519085"/>
    <x v="10"/>
    <x v="3"/>
  </r>
  <r>
    <x v="82"/>
    <x v="193"/>
    <n v="1.5267175572519085"/>
    <x v="10"/>
    <x v="3"/>
  </r>
  <r>
    <x v="83"/>
    <x v="4"/>
    <n v="1.5267175572519085"/>
    <x v="10"/>
    <x v="3"/>
  </r>
  <r>
    <x v="83"/>
    <x v="105"/>
    <n v="64.885496183206101"/>
    <x v="10"/>
    <x v="3"/>
  </r>
  <r>
    <x v="83"/>
    <x v="194"/>
    <n v="33.587786259541986"/>
    <x v="10"/>
    <x v="3"/>
  </r>
  <r>
    <x v="84"/>
    <x v="195"/>
    <n v="3.8167938931297711"/>
    <x v="10"/>
    <x v="3"/>
  </r>
  <r>
    <x v="84"/>
    <x v="196"/>
    <n v="8.3969465648854964"/>
    <x v="10"/>
    <x v="3"/>
  </r>
  <r>
    <x v="84"/>
    <x v="197"/>
    <n v="22.900763358778626"/>
    <x v="10"/>
    <x v="3"/>
  </r>
  <r>
    <x v="84"/>
    <x v="198"/>
    <n v="24.427480916030536"/>
    <x v="10"/>
    <x v="3"/>
  </r>
  <r>
    <x v="84"/>
    <x v="199"/>
    <n v="29.007633587786259"/>
    <x v="10"/>
    <x v="3"/>
  </r>
  <r>
    <x v="84"/>
    <x v="200"/>
    <n v="7.6335877862595423"/>
    <x v="10"/>
    <x v="3"/>
  </r>
  <r>
    <x v="84"/>
    <x v="4"/>
    <n v="3.8167938931297711"/>
    <x v="10"/>
    <x v="3"/>
  </r>
  <r>
    <x v="85"/>
    <x v="201"/>
    <n v="67.555555555555571"/>
    <x v="10"/>
    <x v="3"/>
  </r>
  <r>
    <x v="86"/>
    <x v="195"/>
    <n v="3.8167938931297711"/>
    <x v="10"/>
    <x v="3"/>
  </r>
  <r>
    <x v="86"/>
    <x v="196"/>
    <n v="7.6335877862595423"/>
    <x v="10"/>
    <x v="3"/>
  </r>
  <r>
    <x v="86"/>
    <x v="197"/>
    <n v="22.137404580152673"/>
    <x v="10"/>
    <x v="3"/>
  </r>
  <r>
    <x v="86"/>
    <x v="198"/>
    <n v="23.664122137404579"/>
    <x v="10"/>
    <x v="3"/>
  </r>
  <r>
    <x v="86"/>
    <x v="199"/>
    <n v="22.900763358778626"/>
    <x v="10"/>
    <x v="3"/>
  </r>
  <r>
    <x v="86"/>
    <x v="200"/>
    <n v="6.8702290076335881"/>
    <x v="10"/>
    <x v="3"/>
  </r>
  <r>
    <x v="86"/>
    <x v="4"/>
    <n v="12.977099236641221"/>
    <x v="10"/>
    <x v="3"/>
  </r>
  <r>
    <x v="87"/>
    <x v="202"/>
    <n v="64.84210526315789"/>
    <x v="10"/>
    <x v="3"/>
  </r>
  <r>
    <x v="88"/>
    <x v="203"/>
    <n v="25.954198473282442"/>
    <x v="10"/>
    <x v="3"/>
  </r>
  <r>
    <x v="88"/>
    <x v="204"/>
    <n v="52.671755725190842"/>
    <x v="10"/>
    <x v="3"/>
  </r>
  <r>
    <x v="88"/>
    <x v="4"/>
    <n v="21.374045801526716"/>
    <x v="10"/>
    <x v="3"/>
  </r>
  <r>
    <x v="89"/>
    <x v="205"/>
    <n v="49.618320610687022"/>
    <x v="10"/>
    <x v="3"/>
  </r>
  <r>
    <x v="89"/>
    <x v="206"/>
    <n v="0"/>
    <x v="10"/>
    <x v="3"/>
  </r>
  <r>
    <x v="89"/>
    <x v="207"/>
    <n v="3.053435114503817"/>
    <x v="10"/>
    <x v="3"/>
  </r>
  <r>
    <x v="89"/>
    <x v="203"/>
    <n v="25.954198473282442"/>
    <x v="10"/>
    <x v="3"/>
  </r>
  <r>
    <x v="89"/>
    <x v="4"/>
    <n v="21.374045801526716"/>
    <x v="10"/>
    <x v="3"/>
  </r>
  <r>
    <x v="89"/>
    <x v="208"/>
    <n v="5.7321428571428568"/>
    <x v="10"/>
    <x v="3"/>
  </r>
  <r>
    <x v="89"/>
    <x v="209"/>
    <m/>
    <x v="10"/>
    <x v="3"/>
  </r>
  <r>
    <x v="89"/>
    <x v="210"/>
    <n v="14.333333333333334"/>
    <x v="10"/>
    <x v="3"/>
  </r>
  <r>
    <x v="82"/>
    <x v="188"/>
    <n v="72.268907563025209"/>
    <x v="11"/>
    <x v="3"/>
  </r>
  <r>
    <x v="82"/>
    <x v="189"/>
    <n v="15.126050420168067"/>
    <x v="11"/>
    <x v="3"/>
  </r>
  <r>
    <x v="82"/>
    <x v="190"/>
    <n v="0.84033613445378152"/>
    <x v="11"/>
    <x v="3"/>
  </r>
  <r>
    <x v="82"/>
    <x v="191"/>
    <n v="14.285714285714286"/>
    <x v="11"/>
    <x v="3"/>
  </r>
  <r>
    <x v="82"/>
    <x v="192"/>
    <n v="0"/>
    <x v="11"/>
    <x v="3"/>
  </r>
  <r>
    <x v="82"/>
    <x v="193"/>
    <n v="0.84033613445378152"/>
    <x v="11"/>
    <x v="3"/>
  </r>
  <r>
    <x v="83"/>
    <x v="4"/>
    <n v="2.5210084033613445"/>
    <x v="11"/>
    <x v="3"/>
  </r>
  <r>
    <x v="83"/>
    <x v="105"/>
    <n v="79.831932773109244"/>
    <x v="11"/>
    <x v="3"/>
  </r>
  <r>
    <x v="83"/>
    <x v="194"/>
    <n v="17.647058823529413"/>
    <x v="11"/>
    <x v="3"/>
  </r>
  <r>
    <x v="84"/>
    <x v="195"/>
    <n v="14.285714285714286"/>
    <x v="11"/>
    <x v="3"/>
  </r>
  <r>
    <x v="84"/>
    <x v="196"/>
    <n v="8.4033613445378155"/>
    <x v="11"/>
    <x v="3"/>
  </r>
  <r>
    <x v="84"/>
    <x v="197"/>
    <n v="18.487394957983192"/>
    <x v="11"/>
    <x v="3"/>
  </r>
  <r>
    <x v="84"/>
    <x v="198"/>
    <n v="17.647058823529413"/>
    <x v="11"/>
    <x v="3"/>
  </r>
  <r>
    <x v="84"/>
    <x v="199"/>
    <n v="31.932773109243698"/>
    <x v="11"/>
    <x v="3"/>
  </r>
  <r>
    <x v="84"/>
    <x v="200"/>
    <n v="8.4033613445378155"/>
    <x v="11"/>
    <x v="3"/>
  </r>
  <r>
    <x v="84"/>
    <x v="4"/>
    <n v="0.84033613445378152"/>
    <x v="11"/>
    <x v="3"/>
  </r>
  <r>
    <x v="85"/>
    <x v="201"/>
    <n v="63.279661016949142"/>
    <x v="11"/>
    <x v="3"/>
  </r>
  <r>
    <x v="86"/>
    <x v="195"/>
    <n v="13.445378151260504"/>
    <x v="11"/>
    <x v="3"/>
  </r>
  <r>
    <x v="86"/>
    <x v="196"/>
    <n v="8.4033613445378155"/>
    <x v="11"/>
    <x v="3"/>
  </r>
  <r>
    <x v="86"/>
    <x v="197"/>
    <n v="16.806722689075631"/>
    <x v="11"/>
    <x v="3"/>
  </r>
  <r>
    <x v="86"/>
    <x v="198"/>
    <n v="16.806722689075631"/>
    <x v="11"/>
    <x v="3"/>
  </r>
  <r>
    <x v="86"/>
    <x v="199"/>
    <n v="30.252100840336134"/>
    <x v="11"/>
    <x v="3"/>
  </r>
  <r>
    <x v="86"/>
    <x v="200"/>
    <n v="8.4033613445378155"/>
    <x v="11"/>
    <x v="3"/>
  </r>
  <r>
    <x v="86"/>
    <x v="4"/>
    <n v="5.882352941176471"/>
    <x v="11"/>
    <x v="3"/>
  </r>
  <r>
    <x v="87"/>
    <x v="202"/>
    <n v="64.035714285714263"/>
    <x v="11"/>
    <x v="3"/>
  </r>
  <r>
    <x v="88"/>
    <x v="203"/>
    <n v="57.142857142857146"/>
    <x v="11"/>
    <x v="3"/>
  </r>
  <r>
    <x v="88"/>
    <x v="204"/>
    <n v="26.050420168067227"/>
    <x v="11"/>
    <x v="3"/>
  </r>
  <r>
    <x v="88"/>
    <x v="4"/>
    <n v="16.806722689075631"/>
    <x v="11"/>
    <x v="3"/>
  </r>
  <r>
    <x v="89"/>
    <x v="205"/>
    <n v="23.529411764705884"/>
    <x v="11"/>
    <x v="3"/>
  </r>
  <r>
    <x v="89"/>
    <x v="206"/>
    <n v="0.84033613445378152"/>
    <x v="11"/>
    <x v="3"/>
  </r>
  <r>
    <x v="89"/>
    <x v="207"/>
    <n v="1.680672268907563"/>
    <x v="11"/>
    <x v="3"/>
  </r>
  <r>
    <x v="89"/>
    <x v="203"/>
    <n v="57.142857142857146"/>
    <x v="11"/>
    <x v="3"/>
  </r>
  <r>
    <x v="89"/>
    <x v="4"/>
    <n v="16.806722689075631"/>
    <x v="11"/>
    <x v="3"/>
  </r>
  <r>
    <x v="89"/>
    <x v="208"/>
    <n v="5.1071428571428559"/>
    <x v="11"/>
    <x v="3"/>
  </r>
  <r>
    <x v="89"/>
    <x v="209"/>
    <n v="7"/>
    <x v="11"/>
    <x v="3"/>
  </r>
  <r>
    <x v="89"/>
    <x v="210"/>
    <n v="91.5"/>
    <x v="11"/>
    <x v="3"/>
  </r>
  <r>
    <x v="82"/>
    <x v="188"/>
    <n v="60.606060606060609"/>
    <x v="12"/>
    <x v="3"/>
  </r>
  <r>
    <x v="82"/>
    <x v="189"/>
    <n v="13.131313131313131"/>
    <x v="12"/>
    <x v="3"/>
  </r>
  <r>
    <x v="82"/>
    <x v="190"/>
    <n v="6.0606060606060606"/>
    <x v="12"/>
    <x v="3"/>
  </r>
  <r>
    <x v="82"/>
    <x v="191"/>
    <n v="19.19191919191919"/>
    <x v="12"/>
    <x v="3"/>
  </r>
  <r>
    <x v="82"/>
    <x v="192"/>
    <n v="0"/>
    <x v="12"/>
    <x v="3"/>
  </r>
  <r>
    <x v="82"/>
    <x v="193"/>
    <n v="4.0404040404040407"/>
    <x v="12"/>
    <x v="3"/>
  </r>
  <r>
    <x v="83"/>
    <x v="4"/>
    <n v="5.0505050505050502"/>
    <x v="12"/>
    <x v="3"/>
  </r>
  <r>
    <x v="83"/>
    <x v="105"/>
    <n v="47.474747474747474"/>
    <x v="12"/>
    <x v="3"/>
  </r>
  <r>
    <x v="83"/>
    <x v="194"/>
    <n v="47.474747474747474"/>
    <x v="12"/>
    <x v="3"/>
  </r>
  <r>
    <x v="84"/>
    <x v="195"/>
    <n v="17.171717171717173"/>
    <x v="12"/>
    <x v="3"/>
  </r>
  <r>
    <x v="84"/>
    <x v="196"/>
    <n v="9.0909090909090917"/>
    <x v="12"/>
    <x v="3"/>
  </r>
  <r>
    <x v="84"/>
    <x v="197"/>
    <n v="26.262626262626263"/>
    <x v="12"/>
    <x v="3"/>
  </r>
  <r>
    <x v="84"/>
    <x v="198"/>
    <n v="29.292929292929294"/>
    <x v="12"/>
    <x v="3"/>
  </r>
  <r>
    <x v="84"/>
    <x v="199"/>
    <n v="12.121212121212121"/>
    <x v="12"/>
    <x v="3"/>
  </r>
  <r>
    <x v="84"/>
    <x v="200"/>
    <n v="4.0404040404040407"/>
    <x v="12"/>
    <x v="3"/>
  </r>
  <r>
    <x v="84"/>
    <x v="4"/>
    <n v="2.0202020202020203"/>
    <x v="12"/>
    <x v="3"/>
  </r>
  <r>
    <x v="85"/>
    <x v="201"/>
    <n v="45.824742268041241"/>
    <x v="12"/>
    <x v="3"/>
  </r>
  <r>
    <x v="86"/>
    <x v="195"/>
    <n v="16.161616161616163"/>
    <x v="12"/>
    <x v="3"/>
  </r>
  <r>
    <x v="86"/>
    <x v="196"/>
    <n v="7.0707070707070709"/>
    <x v="12"/>
    <x v="3"/>
  </r>
  <r>
    <x v="86"/>
    <x v="197"/>
    <n v="23.232323232323232"/>
    <x v="12"/>
    <x v="3"/>
  </r>
  <r>
    <x v="86"/>
    <x v="198"/>
    <n v="25.252525252525253"/>
    <x v="12"/>
    <x v="3"/>
  </r>
  <r>
    <x v="86"/>
    <x v="199"/>
    <n v="12.121212121212121"/>
    <x v="12"/>
    <x v="3"/>
  </r>
  <r>
    <x v="86"/>
    <x v="200"/>
    <n v="3.0303030303030303"/>
    <x v="12"/>
    <x v="3"/>
  </r>
  <r>
    <x v="86"/>
    <x v="4"/>
    <n v="13.131313131313131"/>
    <x v="12"/>
    <x v="3"/>
  </r>
  <r>
    <x v="87"/>
    <x v="202"/>
    <n v="45.883720930232577"/>
    <x v="12"/>
    <x v="3"/>
  </r>
  <r>
    <x v="88"/>
    <x v="203"/>
    <n v="41.414141414141412"/>
    <x v="12"/>
    <x v="3"/>
  </r>
  <r>
    <x v="88"/>
    <x v="204"/>
    <n v="39.393939393939391"/>
    <x v="12"/>
    <x v="3"/>
  </r>
  <r>
    <x v="88"/>
    <x v="4"/>
    <n v="19.19191919191919"/>
    <x v="12"/>
    <x v="3"/>
  </r>
  <r>
    <x v="89"/>
    <x v="205"/>
    <n v="37.373737373737377"/>
    <x v="12"/>
    <x v="3"/>
  </r>
  <r>
    <x v="89"/>
    <x v="206"/>
    <n v="2.0202020202020203"/>
    <x v="12"/>
    <x v="3"/>
  </r>
  <r>
    <x v="89"/>
    <x v="207"/>
    <n v="0"/>
    <x v="12"/>
    <x v="3"/>
  </r>
  <r>
    <x v="89"/>
    <x v="203"/>
    <n v="41.414141414141412"/>
    <x v="12"/>
    <x v="3"/>
  </r>
  <r>
    <x v="89"/>
    <x v="4"/>
    <n v="19.19191919191919"/>
    <x v="12"/>
    <x v="3"/>
  </r>
  <r>
    <x v="89"/>
    <x v="208"/>
    <n v="5.2"/>
    <x v="12"/>
    <x v="3"/>
  </r>
  <r>
    <x v="89"/>
    <x v="209"/>
    <n v="7.5"/>
    <x v="12"/>
    <x v="3"/>
  </r>
  <r>
    <x v="89"/>
    <x v="210"/>
    <m/>
    <x v="12"/>
    <x v="3"/>
  </r>
  <r>
    <x v="82"/>
    <x v="188"/>
    <n v="69.565217391304344"/>
    <x v="13"/>
    <x v="3"/>
  </r>
  <r>
    <x v="82"/>
    <x v="189"/>
    <n v="14.492753623188406"/>
    <x v="13"/>
    <x v="3"/>
  </r>
  <r>
    <x v="82"/>
    <x v="190"/>
    <n v="2.8985507246376812"/>
    <x v="13"/>
    <x v="3"/>
  </r>
  <r>
    <x v="82"/>
    <x v="191"/>
    <n v="13.043478260869565"/>
    <x v="13"/>
    <x v="3"/>
  </r>
  <r>
    <x v="82"/>
    <x v="192"/>
    <n v="0"/>
    <x v="13"/>
    <x v="3"/>
  </r>
  <r>
    <x v="82"/>
    <x v="193"/>
    <n v="0"/>
    <x v="13"/>
    <x v="3"/>
  </r>
  <r>
    <x v="83"/>
    <x v="4"/>
    <n v="0"/>
    <x v="13"/>
    <x v="3"/>
  </r>
  <r>
    <x v="83"/>
    <x v="105"/>
    <n v="81.159420289855078"/>
    <x v="13"/>
    <x v="3"/>
  </r>
  <r>
    <x v="83"/>
    <x v="194"/>
    <n v="18.840579710144926"/>
    <x v="13"/>
    <x v="3"/>
  </r>
  <r>
    <x v="84"/>
    <x v="195"/>
    <n v="0"/>
    <x v="13"/>
    <x v="3"/>
  </r>
  <r>
    <x v="84"/>
    <x v="196"/>
    <n v="13.043478260869565"/>
    <x v="13"/>
    <x v="3"/>
  </r>
  <r>
    <x v="84"/>
    <x v="197"/>
    <n v="28.985507246376812"/>
    <x v="13"/>
    <x v="3"/>
  </r>
  <r>
    <x v="84"/>
    <x v="198"/>
    <n v="23.188405797101449"/>
    <x v="13"/>
    <x v="3"/>
  </r>
  <r>
    <x v="84"/>
    <x v="199"/>
    <n v="13.043478260869565"/>
    <x v="13"/>
    <x v="3"/>
  </r>
  <r>
    <x v="84"/>
    <x v="200"/>
    <n v="18.840579710144926"/>
    <x v="13"/>
    <x v="3"/>
  </r>
  <r>
    <x v="84"/>
    <x v="4"/>
    <n v="2.8985507246376812"/>
    <x v="13"/>
    <x v="3"/>
  </r>
  <r>
    <x v="85"/>
    <x v="201"/>
    <n v="66.835820895522346"/>
    <x v="13"/>
    <x v="3"/>
  </r>
  <r>
    <x v="86"/>
    <x v="195"/>
    <n v="0"/>
    <x v="13"/>
    <x v="3"/>
  </r>
  <r>
    <x v="86"/>
    <x v="196"/>
    <n v="13.043478260869565"/>
    <x v="13"/>
    <x v="3"/>
  </r>
  <r>
    <x v="86"/>
    <x v="197"/>
    <n v="27.536231884057973"/>
    <x v="13"/>
    <x v="3"/>
  </r>
  <r>
    <x v="86"/>
    <x v="198"/>
    <n v="20.289855072463769"/>
    <x v="13"/>
    <x v="3"/>
  </r>
  <r>
    <x v="86"/>
    <x v="199"/>
    <n v="13.043478260869565"/>
    <x v="13"/>
    <x v="3"/>
  </r>
  <r>
    <x v="86"/>
    <x v="200"/>
    <n v="14.492753623188406"/>
    <x v="13"/>
    <x v="3"/>
  </r>
  <r>
    <x v="86"/>
    <x v="4"/>
    <n v="11.594202898550725"/>
    <x v="13"/>
    <x v="3"/>
  </r>
  <r>
    <x v="87"/>
    <x v="202"/>
    <n v="62.590163934426236"/>
    <x v="13"/>
    <x v="3"/>
  </r>
  <r>
    <x v="88"/>
    <x v="203"/>
    <n v="36.231884057971016"/>
    <x v="13"/>
    <x v="3"/>
  </r>
  <r>
    <x v="88"/>
    <x v="204"/>
    <n v="50.724637681159422"/>
    <x v="13"/>
    <x v="3"/>
  </r>
  <r>
    <x v="88"/>
    <x v="4"/>
    <n v="13.043478260869565"/>
    <x v="13"/>
    <x v="3"/>
  </r>
  <r>
    <x v="89"/>
    <x v="205"/>
    <n v="47.826086956521742"/>
    <x v="13"/>
    <x v="3"/>
  </r>
  <r>
    <x v="89"/>
    <x v="206"/>
    <n v="1.4492753623188406"/>
    <x v="13"/>
    <x v="3"/>
  </r>
  <r>
    <x v="89"/>
    <x v="207"/>
    <n v="1.4492753623188406"/>
    <x v="13"/>
    <x v="3"/>
  </r>
  <r>
    <x v="89"/>
    <x v="203"/>
    <n v="36.231884057971016"/>
    <x v="13"/>
    <x v="3"/>
  </r>
  <r>
    <x v="89"/>
    <x v="4"/>
    <n v="13.043478260869565"/>
    <x v="13"/>
    <x v="3"/>
  </r>
  <r>
    <x v="89"/>
    <x v="208"/>
    <n v="7.15625"/>
    <x v="13"/>
    <x v="3"/>
  </r>
  <r>
    <x v="89"/>
    <x v="209"/>
    <n v="5"/>
    <x v="13"/>
    <x v="3"/>
  </r>
  <r>
    <x v="89"/>
    <x v="210"/>
    <n v="17"/>
    <x v="13"/>
    <x v="3"/>
  </r>
  <r>
    <x v="82"/>
    <x v="188"/>
    <n v="12.64367816091954"/>
    <x v="14"/>
    <x v="3"/>
  </r>
  <r>
    <x v="82"/>
    <x v="189"/>
    <n v="18.390804597701148"/>
    <x v="14"/>
    <x v="3"/>
  </r>
  <r>
    <x v="82"/>
    <x v="190"/>
    <n v="11.494252873563218"/>
    <x v="14"/>
    <x v="3"/>
  </r>
  <r>
    <x v="82"/>
    <x v="191"/>
    <n v="55.172413793103445"/>
    <x v="14"/>
    <x v="3"/>
  </r>
  <r>
    <x v="82"/>
    <x v="192"/>
    <n v="1.1494252873563218"/>
    <x v="14"/>
    <x v="3"/>
  </r>
  <r>
    <x v="82"/>
    <x v="193"/>
    <n v="3.4482758620689653"/>
    <x v="14"/>
    <x v="3"/>
  </r>
  <r>
    <x v="83"/>
    <x v="4"/>
    <n v="1.1494252873563218"/>
    <x v="14"/>
    <x v="3"/>
  </r>
  <r>
    <x v="83"/>
    <x v="105"/>
    <n v="97.701149425287355"/>
    <x v="14"/>
    <x v="3"/>
  </r>
  <r>
    <x v="83"/>
    <x v="194"/>
    <n v="1.1494252873563218"/>
    <x v="14"/>
    <x v="3"/>
  </r>
  <r>
    <x v="84"/>
    <x v="195"/>
    <n v="12.64367816091954"/>
    <x v="14"/>
    <x v="3"/>
  </r>
  <r>
    <x v="84"/>
    <x v="196"/>
    <n v="5.7471264367816088"/>
    <x v="14"/>
    <x v="3"/>
  </r>
  <r>
    <x v="84"/>
    <x v="197"/>
    <n v="27.586206896551722"/>
    <x v="14"/>
    <x v="3"/>
  </r>
  <r>
    <x v="84"/>
    <x v="198"/>
    <n v="26.436781609195403"/>
    <x v="14"/>
    <x v="3"/>
  </r>
  <r>
    <x v="84"/>
    <x v="199"/>
    <n v="18.390804597701148"/>
    <x v="14"/>
    <x v="3"/>
  </r>
  <r>
    <x v="84"/>
    <x v="200"/>
    <n v="8.0459770114942533"/>
    <x v="14"/>
    <x v="3"/>
  </r>
  <r>
    <x v="84"/>
    <x v="4"/>
    <n v="1.1494252873563218"/>
    <x v="14"/>
    <x v="3"/>
  </r>
  <r>
    <x v="85"/>
    <x v="201"/>
    <n v="53.395348837209319"/>
    <x v="14"/>
    <x v="3"/>
  </r>
  <r>
    <x v="86"/>
    <x v="195"/>
    <n v="12.64367816091954"/>
    <x v="14"/>
    <x v="3"/>
  </r>
  <r>
    <x v="86"/>
    <x v="196"/>
    <n v="5.7471264367816088"/>
    <x v="14"/>
    <x v="3"/>
  </r>
  <r>
    <x v="86"/>
    <x v="197"/>
    <n v="22.988505747126435"/>
    <x v="14"/>
    <x v="3"/>
  </r>
  <r>
    <x v="86"/>
    <x v="198"/>
    <n v="21.839080459770116"/>
    <x v="14"/>
    <x v="3"/>
  </r>
  <r>
    <x v="86"/>
    <x v="199"/>
    <n v="13.793103448275861"/>
    <x v="14"/>
    <x v="3"/>
  </r>
  <r>
    <x v="86"/>
    <x v="200"/>
    <n v="6.8965517241379306"/>
    <x v="14"/>
    <x v="3"/>
  </r>
  <r>
    <x v="86"/>
    <x v="4"/>
    <n v="16.091954022988507"/>
    <x v="14"/>
    <x v="3"/>
  </r>
  <r>
    <x v="87"/>
    <x v="202"/>
    <n v="50.671232876712345"/>
    <x v="14"/>
    <x v="3"/>
  </r>
  <r>
    <x v="88"/>
    <x v="203"/>
    <n v="60.919540229885058"/>
    <x v="14"/>
    <x v="3"/>
  </r>
  <r>
    <x v="88"/>
    <x v="204"/>
    <n v="27.586206896551722"/>
    <x v="14"/>
    <x v="3"/>
  </r>
  <r>
    <x v="88"/>
    <x v="4"/>
    <n v="11.494252873563218"/>
    <x v="14"/>
    <x v="3"/>
  </r>
  <r>
    <x v="89"/>
    <x v="205"/>
    <n v="21.839080459770116"/>
    <x v="14"/>
    <x v="3"/>
  </r>
  <r>
    <x v="89"/>
    <x v="206"/>
    <n v="4.5977011494252871"/>
    <x v="14"/>
    <x v="3"/>
  </r>
  <r>
    <x v="89"/>
    <x v="207"/>
    <n v="1.1494252873563218"/>
    <x v="14"/>
    <x v="3"/>
  </r>
  <r>
    <x v="89"/>
    <x v="203"/>
    <n v="60.919540229885058"/>
    <x v="14"/>
    <x v="3"/>
  </r>
  <r>
    <x v="89"/>
    <x v="4"/>
    <n v="11.494252873563218"/>
    <x v="14"/>
    <x v="3"/>
  </r>
  <r>
    <x v="89"/>
    <x v="208"/>
    <n v="6.5263157894736832"/>
    <x v="14"/>
    <x v="3"/>
  </r>
  <r>
    <x v="89"/>
    <x v="209"/>
    <n v="5"/>
    <x v="14"/>
    <x v="3"/>
  </r>
  <r>
    <x v="89"/>
    <x v="210"/>
    <m/>
    <x v="14"/>
    <x v="3"/>
  </r>
  <r>
    <x v="82"/>
    <x v="188"/>
    <n v="57.142857142857146"/>
    <x v="15"/>
    <x v="3"/>
  </r>
  <r>
    <x v="82"/>
    <x v="189"/>
    <n v="18.681318681318682"/>
    <x v="15"/>
    <x v="3"/>
  </r>
  <r>
    <x v="82"/>
    <x v="190"/>
    <n v="9.8901098901098905"/>
    <x v="15"/>
    <x v="3"/>
  </r>
  <r>
    <x v="82"/>
    <x v="191"/>
    <n v="25.274725274725274"/>
    <x v="15"/>
    <x v="3"/>
  </r>
  <r>
    <x v="82"/>
    <x v="192"/>
    <n v="1.098901098901099"/>
    <x v="15"/>
    <x v="3"/>
  </r>
  <r>
    <x v="82"/>
    <x v="193"/>
    <n v="3.2967032967032965"/>
    <x v="15"/>
    <x v="3"/>
  </r>
  <r>
    <x v="83"/>
    <x v="4"/>
    <n v="6.5934065934065931"/>
    <x v="15"/>
    <x v="3"/>
  </r>
  <r>
    <x v="83"/>
    <x v="105"/>
    <n v="74.72527472527473"/>
    <x v="15"/>
    <x v="3"/>
  </r>
  <r>
    <x v="83"/>
    <x v="194"/>
    <n v="18.681318681318682"/>
    <x v="15"/>
    <x v="3"/>
  </r>
  <r>
    <x v="84"/>
    <x v="195"/>
    <n v="4.395604395604396"/>
    <x v="15"/>
    <x v="3"/>
  </r>
  <r>
    <x v="84"/>
    <x v="196"/>
    <n v="20.87912087912088"/>
    <x v="15"/>
    <x v="3"/>
  </r>
  <r>
    <x v="84"/>
    <x v="197"/>
    <n v="37.362637362637365"/>
    <x v="15"/>
    <x v="3"/>
  </r>
  <r>
    <x v="84"/>
    <x v="198"/>
    <n v="29.670329670329672"/>
    <x v="15"/>
    <x v="3"/>
  </r>
  <r>
    <x v="84"/>
    <x v="199"/>
    <n v="4.395604395604396"/>
    <x v="15"/>
    <x v="3"/>
  </r>
  <r>
    <x v="84"/>
    <x v="200"/>
    <n v="0"/>
    <x v="15"/>
    <x v="3"/>
  </r>
  <r>
    <x v="84"/>
    <x v="4"/>
    <n v="3.2967032967032965"/>
    <x v="15"/>
    <x v="3"/>
  </r>
  <r>
    <x v="85"/>
    <x v="201"/>
    <n v="32.852272727272734"/>
    <x v="15"/>
    <x v="3"/>
  </r>
  <r>
    <x v="86"/>
    <x v="195"/>
    <n v="2.197802197802198"/>
    <x v="15"/>
    <x v="3"/>
  </r>
  <r>
    <x v="86"/>
    <x v="196"/>
    <n v="17.582417582417584"/>
    <x v="15"/>
    <x v="3"/>
  </r>
  <r>
    <x v="86"/>
    <x v="197"/>
    <n v="37.362637362637365"/>
    <x v="15"/>
    <x v="3"/>
  </r>
  <r>
    <x v="86"/>
    <x v="198"/>
    <n v="34.065934065934066"/>
    <x v="15"/>
    <x v="3"/>
  </r>
  <r>
    <x v="86"/>
    <x v="199"/>
    <n v="1.098901098901099"/>
    <x v="15"/>
    <x v="3"/>
  </r>
  <r>
    <x v="86"/>
    <x v="200"/>
    <n v="1.098901098901099"/>
    <x v="15"/>
    <x v="3"/>
  </r>
  <r>
    <x v="86"/>
    <x v="4"/>
    <n v="6.5934065934065931"/>
    <x v="15"/>
    <x v="3"/>
  </r>
  <r>
    <x v="87"/>
    <x v="202"/>
    <n v="34"/>
    <x v="15"/>
    <x v="3"/>
  </r>
  <r>
    <x v="88"/>
    <x v="203"/>
    <n v="50.549450549450547"/>
    <x v="15"/>
    <x v="3"/>
  </r>
  <r>
    <x v="88"/>
    <x v="204"/>
    <n v="41.758241758241759"/>
    <x v="15"/>
    <x v="3"/>
  </r>
  <r>
    <x v="88"/>
    <x v="4"/>
    <n v="7.6923076923076925"/>
    <x v="15"/>
    <x v="3"/>
  </r>
  <r>
    <x v="89"/>
    <x v="205"/>
    <n v="40.659340659340657"/>
    <x v="15"/>
    <x v="3"/>
  </r>
  <r>
    <x v="89"/>
    <x v="206"/>
    <n v="1.098901098901099"/>
    <x v="15"/>
    <x v="3"/>
  </r>
  <r>
    <x v="89"/>
    <x v="207"/>
    <n v="0"/>
    <x v="15"/>
    <x v="3"/>
  </r>
  <r>
    <x v="89"/>
    <x v="203"/>
    <n v="50.549450549450547"/>
    <x v="15"/>
    <x v="3"/>
  </r>
  <r>
    <x v="89"/>
    <x v="4"/>
    <n v="7.6923076923076925"/>
    <x v="15"/>
    <x v="3"/>
  </r>
  <r>
    <x v="89"/>
    <x v="208"/>
    <n v="6.628571428571429"/>
    <x v="15"/>
    <x v="3"/>
  </r>
  <r>
    <x v="89"/>
    <x v="209"/>
    <n v="1"/>
    <x v="15"/>
    <x v="3"/>
  </r>
  <r>
    <x v="89"/>
    <x v="210"/>
    <m/>
    <x v="15"/>
    <x v="3"/>
  </r>
  <r>
    <x v="82"/>
    <x v="188"/>
    <n v="53.804347826086953"/>
    <x v="16"/>
    <x v="3"/>
  </r>
  <r>
    <x v="82"/>
    <x v="189"/>
    <n v="20.108695652173914"/>
    <x v="16"/>
    <x v="3"/>
  </r>
  <r>
    <x v="82"/>
    <x v="190"/>
    <n v="5.9782608695652177"/>
    <x v="16"/>
    <x v="3"/>
  </r>
  <r>
    <x v="82"/>
    <x v="191"/>
    <n v="19.565217391304348"/>
    <x v="16"/>
    <x v="3"/>
  </r>
  <r>
    <x v="82"/>
    <x v="192"/>
    <n v="1.0869565217391304"/>
    <x v="16"/>
    <x v="3"/>
  </r>
  <r>
    <x v="82"/>
    <x v="193"/>
    <n v="4.8913043478260869"/>
    <x v="16"/>
    <x v="3"/>
  </r>
  <r>
    <x v="83"/>
    <x v="4"/>
    <n v="3.8043478260869565"/>
    <x v="16"/>
    <x v="3"/>
  </r>
  <r>
    <x v="83"/>
    <x v="105"/>
    <n v="51.086956521739133"/>
    <x v="16"/>
    <x v="3"/>
  </r>
  <r>
    <x v="83"/>
    <x v="194"/>
    <n v="45.108695652173914"/>
    <x v="16"/>
    <x v="3"/>
  </r>
  <r>
    <x v="84"/>
    <x v="195"/>
    <n v="13.043478260869565"/>
    <x v="16"/>
    <x v="3"/>
  </r>
  <r>
    <x v="84"/>
    <x v="196"/>
    <n v="19.021739130434781"/>
    <x v="16"/>
    <x v="3"/>
  </r>
  <r>
    <x v="84"/>
    <x v="197"/>
    <n v="21.739130434782609"/>
    <x v="16"/>
    <x v="3"/>
  </r>
  <r>
    <x v="84"/>
    <x v="198"/>
    <n v="16.847826086956523"/>
    <x v="16"/>
    <x v="3"/>
  </r>
  <r>
    <x v="84"/>
    <x v="199"/>
    <n v="16.847826086956523"/>
    <x v="16"/>
    <x v="3"/>
  </r>
  <r>
    <x v="84"/>
    <x v="200"/>
    <n v="6.5217391304347823"/>
    <x v="16"/>
    <x v="3"/>
  </r>
  <r>
    <x v="84"/>
    <x v="4"/>
    <n v="5.9782608695652177"/>
    <x v="16"/>
    <x v="3"/>
  </r>
  <r>
    <x v="85"/>
    <x v="201"/>
    <n v="50.104046242774544"/>
    <x v="16"/>
    <x v="3"/>
  </r>
  <r>
    <x v="86"/>
    <x v="195"/>
    <n v="13.043478260869565"/>
    <x v="16"/>
    <x v="3"/>
  </r>
  <r>
    <x v="86"/>
    <x v="196"/>
    <n v="19.565217391304348"/>
    <x v="16"/>
    <x v="3"/>
  </r>
  <r>
    <x v="86"/>
    <x v="197"/>
    <n v="18.478260869565219"/>
    <x v="16"/>
    <x v="3"/>
  </r>
  <r>
    <x v="86"/>
    <x v="198"/>
    <n v="14.673913043478262"/>
    <x v="16"/>
    <x v="3"/>
  </r>
  <r>
    <x v="86"/>
    <x v="199"/>
    <n v="15.217391304347826"/>
    <x v="16"/>
    <x v="3"/>
  </r>
  <r>
    <x v="86"/>
    <x v="200"/>
    <n v="7.0652173913043477"/>
    <x v="16"/>
    <x v="3"/>
  </r>
  <r>
    <x v="86"/>
    <x v="4"/>
    <n v="11.956521739130435"/>
    <x v="16"/>
    <x v="3"/>
  </r>
  <r>
    <x v="87"/>
    <x v="202"/>
    <n v="52.969135802469133"/>
    <x v="16"/>
    <x v="3"/>
  </r>
  <r>
    <x v="88"/>
    <x v="203"/>
    <n v="45.652173913043477"/>
    <x v="16"/>
    <x v="3"/>
  </r>
  <r>
    <x v="88"/>
    <x v="204"/>
    <n v="46.739130434782609"/>
    <x v="16"/>
    <x v="3"/>
  </r>
  <r>
    <x v="88"/>
    <x v="4"/>
    <n v="7.6086956521739131"/>
    <x v="16"/>
    <x v="3"/>
  </r>
  <r>
    <x v="89"/>
    <x v="205"/>
    <n v="44.021739130434781"/>
    <x v="16"/>
    <x v="3"/>
  </r>
  <r>
    <x v="89"/>
    <x v="206"/>
    <n v="2.7173913043478262"/>
    <x v="16"/>
    <x v="3"/>
  </r>
  <r>
    <x v="89"/>
    <x v="207"/>
    <n v="0"/>
    <x v="16"/>
    <x v="3"/>
  </r>
  <r>
    <x v="89"/>
    <x v="203"/>
    <n v="45.652173913043477"/>
    <x v="16"/>
    <x v="3"/>
  </r>
  <r>
    <x v="89"/>
    <x v="4"/>
    <n v="7.6086956521739131"/>
    <x v="16"/>
    <x v="3"/>
  </r>
  <r>
    <x v="89"/>
    <x v="208"/>
    <n v="4.9220779220779232"/>
    <x v="16"/>
    <x v="3"/>
  </r>
  <r>
    <x v="89"/>
    <x v="209"/>
    <n v="5.6"/>
    <x v="16"/>
    <x v="3"/>
  </r>
  <r>
    <x v="89"/>
    <x v="210"/>
    <m/>
    <x v="16"/>
    <x v="3"/>
  </r>
  <r>
    <x v="90"/>
    <x v="211"/>
    <n v="27.856083086053413"/>
    <x v="0"/>
    <x v="2"/>
  </r>
  <r>
    <x v="90"/>
    <x v="212"/>
    <n v="69.306379821958458"/>
    <x v="0"/>
    <x v="2"/>
  </r>
  <r>
    <x v="90"/>
    <x v="4"/>
    <n v="2.8375370919881306"/>
    <x v="0"/>
    <x v="2"/>
  </r>
  <r>
    <x v="91"/>
    <x v="213"/>
    <n v="23.275222551928785"/>
    <x v="0"/>
    <x v="2"/>
  </r>
  <r>
    <x v="91"/>
    <x v="214"/>
    <n v="7.5111275964391693"/>
    <x v="0"/>
    <x v="2"/>
  </r>
  <r>
    <x v="91"/>
    <x v="215"/>
    <n v="21.977002967359052"/>
    <x v="0"/>
    <x v="2"/>
  </r>
  <r>
    <x v="91"/>
    <x v="216"/>
    <n v="3.2455489614243325"/>
    <x v="0"/>
    <x v="2"/>
  </r>
  <r>
    <x v="91"/>
    <x v="217"/>
    <n v="8.3271513353115729"/>
    <x v="0"/>
    <x v="2"/>
  </r>
  <r>
    <x v="91"/>
    <x v="218"/>
    <n v="3.7277448071216619"/>
    <x v="0"/>
    <x v="2"/>
  </r>
  <r>
    <x v="91"/>
    <x v="219"/>
    <n v="1.2425816023738872"/>
    <x v="0"/>
    <x v="2"/>
  </r>
  <r>
    <x v="91"/>
    <x v="220"/>
    <n v="30.693620178041542"/>
    <x v="0"/>
    <x v="2"/>
  </r>
  <r>
    <x v="92"/>
    <x v="213"/>
    <n v="23.275222551928785"/>
    <x v="0"/>
    <x v="2"/>
  </r>
  <r>
    <x v="92"/>
    <x v="222"/>
    <n v="10.756676557863502"/>
    <x v="0"/>
    <x v="2"/>
  </r>
  <r>
    <x v="92"/>
    <x v="223"/>
    <n v="35.274480712166174"/>
    <x v="0"/>
    <x v="2"/>
  </r>
  <r>
    <x v="92"/>
    <x v="224"/>
    <n v="27.856083086053413"/>
    <x v="0"/>
    <x v="2"/>
  </r>
  <r>
    <x v="92"/>
    <x v="4"/>
    <n v="2.8375370919881306"/>
    <x v="0"/>
    <x v="2"/>
  </r>
  <r>
    <x v="93"/>
    <x v="225"/>
    <n v="16.699539776462853"/>
    <x v="0"/>
    <x v="2"/>
  </r>
  <r>
    <x v="93"/>
    <x v="226"/>
    <n v="83.300460223537144"/>
    <x v="0"/>
    <x v="2"/>
  </r>
  <r>
    <x v="94"/>
    <x v="225"/>
    <n v="37.001209189842804"/>
    <x v="0"/>
    <x v="2"/>
  </r>
  <r>
    <x v="94"/>
    <x v="226"/>
    <n v="62.998790810157196"/>
    <x v="0"/>
    <x v="2"/>
  </r>
  <r>
    <x v="95"/>
    <x v="225"/>
    <n v="28.741092636579573"/>
    <x v="0"/>
    <x v="2"/>
  </r>
  <r>
    <x v="95"/>
    <x v="226"/>
    <n v="71.258907363420434"/>
    <x v="0"/>
    <x v="2"/>
  </r>
  <r>
    <x v="96"/>
    <x v="225"/>
    <n v="59.137577002053391"/>
    <x v="0"/>
    <x v="2"/>
  </r>
  <r>
    <x v="96"/>
    <x v="226"/>
    <n v="40.862422997946609"/>
    <x v="0"/>
    <x v="2"/>
  </r>
  <r>
    <x v="97"/>
    <x v="225"/>
    <n v="30"/>
    <x v="0"/>
    <x v="2"/>
  </r>
  <r>
    <x v="97"/>
    <x v="226"/>
    <n v="70"/>
    <x v="0"/>
    <x v="2"/>
  </r>
  <r>
    <x v="98"/>
    <x v="227"/>
    <n v="32.700026759432703"/>
    <x v="0"/>
    <x v="2"/>
  </r>
  <r>
    <x v="98"/>
    <x v="228"/>
    <n v="67.299973240567297"/>
    <x v="0"/>
    <x v="2"/>
  </r>
  <r>
    <x v="99"/>
    <x v="227"/>
    <n v="3737"/>
    <x v="0"/>
    <x v="2"/>
  </r>
  <r>
    <x v="99"/>
    <x v="228"/>
    <n v="1222"/>
    <x v="0"/>
    <x v="2"/>
  </r>
  <r>
    <x v="90"/>
    <x v="211"/>
    <n v="36.444444444444443"/>
    <x v="1"/>
    <x v="2"/>
  </r>
  <r>
    <x v="90"/>
    <x v="212"/>
    <n v="59.644444444444446"/>
    <x v="1"/>
    <x v="2"/>
  </r>
  <r>
    <x v="90"/>
    <x v="4"/>
    <n v="3.911111111111111"/>
    <x v="1"/>
    <x v="2"/>
  </r>
  <r>
    <x v="91"/>
    <x v="213"/>
    <n v="24.444444444444443"/>
    <x v="1"/>
    <x v="2"/>
  </r>
  <r>
    <x v="91"/>
    <x v="214"/>
    <n v="3.8222222222222224"/>
    <x v="1"/>
    <x v="2"/>
  </r>
  <r>
    <x v="91"/>
    <x v="215"/>
    <n v="14.133333333333333"/>
    <x v="1"/>
    <x v="2"/>
  </r>
  <r>
    <x v="91"/>
    <x v="216"/>
    <n v="3.7333333333333334"/>
    <x v="1"/>
    <x v="2"/>
  </r>
  <r>
    <x v="91"/>
    <x v="217"/>
    <n v="7.1111111111111107"/>
    <x v="1"/>
    <x v="2"/>
  </r>
  <r>
    <x v="91"/>
    <x v="218"/>
    <n v="4.0888888888888886"/>
    <x v="1"/>
    <x v="2"/>
  </r>
  <r>
    <x v="91"/>
    <x v="219"/>
    <n v="2.3111111111111109"/>
    <x v="1"/>
    <x v="2"/>
  </r>
  <r>
    <x v="91"/>
    <x v="220"/>
    <n v="40.355555555555554"/>
    <x v="1"/>
    <x v="2"/>
  </r>
  <r>
    <x v="92"/>
    <x v="213"/>
    <n v="24.444444444444443"/>
    <x v="1"/>
    <x v="2"/>
  </r>
  <r>
    <x v="92"/>
    <x v="222"/>
    <n v="7.5555555555555554"/>
    <x v="1"/>
    <x v="2"/>
  </r>
  <r>
    <x v="92"/>
    <x v="223"/>
    <n v="27.644444444444446"/>
    <x v="1"/>
    <x v="2"/>
  </r>
  <r>
    <x v="92"/>
    <x v="224"/>
    <n v="36.444444444444443"/>
    <x v="1"/>
    <x v="2"/>
  </r>
  <r>
    <x v="92"/>
    <x v="4"/>
    <n v="3.911111111111111"/>
    <x v="1"/>
    <x v="2"/>
  </r>
  <r>
    <x v="93"/>
    <x v="225"/>
    <n v="12.903225806451612"/>
    <x v="1"/>
    <x v="2"/>
  </r>
  <r>
    <x v="93"/>
    <x v="226"/>
    <n v="87.096774193548384"/>
    <x v="1"/>
    <x v="2"/>
  </r>
  <r>
    <x v="94"/>
    <x v="225"/>
    <n v="36.871508379888269"/>
    <x v="1"/>
    <x v="2"/>
  </r>
  <r>
    <x v="94"/>
    <x v="226"/>
    <n v="63.128491620111731"/>
    <x v="1"/>
    <x v="2"/>
  </r>
  <r>
    <x v="95"/>
    <x v="225"/>
    <n v="16.216216216216218"/>
    <x v="1"/>
    <x v="2"/>
  </r>
  <r>
    <x v="95"/>
    <x v="226"/>
    <n v="83.78378378378379"/>
    <x v="1"/>
    <x v="2"/>
  </r>
  <r>
    <x v="96"/>
    <x v="225"/>
    <n v="63.75"/>
    <x v="1"/>
    <x v="2"/>
  </r>
  <r>
    <x v="96"/>
    <x v="226"/>
    <n v="36.25"/>
    <x v="1"/>
    <x v="2"/>
  </r>
  <r>
    <x v="97"/>
    <x v="225"/>
    <n v="100"/>
    <x v="1"/>
    <x v="2"/>
  </r>
  <r>
    <x v="97"/>
    <x v="226"/>
    <n v="0"/>
    <x v="1"/>
    <x v="2"/>
  </r>
  <r>
    <x v="98"/>
    <x v="227"/>
    <n v="39.046199701937404"/>
    <x v="1"/>
    <x v="2"/>
  </r>
  <r>
    <x v="98"/>
    <x v="228"/>
    <n v="60.953800298062596"/>
    <x v="1"/>
    <x v="2"/>
  </r>
  <r>
    <x v="99"/>
    <x v="227"/>
    <n v="671"/>
    <x v="1"/>
    <x v="2"/>
  </r>
  <r>
    <x v="99"/>
    <x v="228"/>
    <n v="262"/>
    <x v="1"/>
    <x v="2"/>
  </r>
  <r>
    <x v="90"/>
    <x v="211"/>
    <n v="20.217391304347824"/>
    <x v="2"/>
    <x v="2"/>
  </r>
  <r>
    <x v="90"/>
    <x v="212"/>
    <n v="78.206521739130437"/>
    <x v="2"/>
    <x v="2"/>
  </r>
  <r>
    <x v="90"/>
    <x v="4"/>
    <n v="1.576086956521739"/>
    <x v="2"/>
    <x v="2"/>
  </r>
  <r>
    <x v="91"/>
    <x v="213"/>
    <n v="16.847826086956523"/>
    <x v="2"/>
    <x v="2"/>
  </r>
  <r>
    <x v="91"/>
    <x v="214"/>
    <n v="5.8152173913043477"/>
    <x v="2"/>
    <x v="2"/>
  </r>
  <r>
    <x v="91"/>
    <x v="215"/>
    <n v="36.413043478260867"/>
    <x v="2"/>
    <x v="2"/>
  </r>
  <r>
    <x v="91"/>
    <x v="216"/>
    <n v="1.7391304347826086"/>
    <x v="2"/>
    <x v="2"/>
  </r>
  <r>
    <x v="91"/>
    <x v="217"/>
    <n v="10.652173913043478"/>
    <x v="2"/>
    <x v="2"/>
  </r>
  <r>
    <x v="91"/>
    <x v="218"/>
    <n v="5.6521739130434785"/>
    <x v="2"/>
    <x v="2"/>
  </r>
  <r>
    <x v="91"/>
    <x v="219"/>
    <n v="1.0869565217391304"/>
    <x v="2"/>
    <x v="2"/>
  </r>
  <r>
    <x v="91"/>
    <x v="220"/>
    <n v="21.793478260869566"/>
    <x v="2"/>
    <x v="2"/>
  </r>
  <r>
    <x v="92"/>
    <x v="213"/>
    <n v="16.847826086956523"/>
    <x v="2"/>
    <x v="2"/>
  </r>
  <r>
    <x v="92"/>
    <x v="222"/>
    <n v="7.5543478260869561"/>
    <x v="2"/>
    <x v="2"/>
  </r>
  <r>
    <x v="92"/>
    <x v="223"/>
    <n v="53.804347826086953"/>
    <x v="2"/>
    <x v="2"/>
  </r>
  <r>
    <x v="92"/>
    <x v="224"/>
    <n v="20.217391304347824"/>
    <x v="2"/>
    <x v="2"/>
  </r>
  <r>
    <x v="92"/>
    <x v="4"/>
    <n v="1.576086956521739"/>
    <x v="2"/>
    <x v="2"/>
  </r>
  <r>
    <x v="93"/>
    <x v="225"/>
    <n v="11.931119311193111"/>
    <x v="2"/>
    <x v="2"/>
  </r>
  <r>
    <x v="93"/>
    <x v="226"/>
    <n v="88.068880688806885"/>
    <x v="2"/>
    <x v="2"/>
  </r>
  <r>
    <x v="94"/>
    <x v="225"/>
    <n v="32.169576059850371"/>
    <x v="2"/>
    <x v="2"/>
  </r>
  <r>
    <x v="94"/>
    <x v="226"/>
    <n v="67.830423940149629"/>
    <x v="2"/>
    <x v="2"/>
  </r>
  <r>
    <x v="95"/>
    <x v="225"/>
    <n v="10.810810810810811"/>
    <x v="2"/>
    <x v="2"/>
  </r>
  <r>
    <x v="95"/>
    <x v="226"/>
    <n v="89.189189189189193"/>
    <x v="2"/>
    <x v="2"/>
  </r>
  <r>
    <x v="96"/>
    <x v="225"/>
    <n v="48.201438848920866"/>
    <x v="2"/>
    <x v="2"/>
  </r>
  <r>
    <x v="96"/>
    <x v="226"/>
    <n v="51.798561151079134"/>
    <x v="2"/>
    <x v="2"/>
  </r>
  <r>
    <x v="97"/>
    <x v="225"/>
    <n v="20"/>
    <x v="2"/>
    <x v="2"/>
  </r>
  <r>
    <x v="97"/>
    <x v="226"/>
    <n v="80"/>
    <x v="2"/>
    <x v="2"/>
  </r>
  <r>
    <x v="98"/>
    <x v="227"/>
    <n v="18.763029881862405"/>
    <x v="2"/>
    <x v="2"/>
  </r>
  <r>
    <x v="98"/>
    <x v="228"/>
    <n v="81.236970118137592"/>
    <x v="2"/>
    <x v="2"/>
  </r>
  <r>
    <x v="99"/>
    <x v="227"/>
    <n v="1439"/>
    <x v="2"/>
    <x v="2"/>
  </r>
  <r>
    <x v="99"/>
    <x v="228"/>
    <n v="270"/>
    <x v="2"/>
    <x v="2"/>
  </r>
  <r>
    <x v="90"/>
    <x v="211"/>
    <n v="33.098591549295776"/>
    <x v="3"/>
    <x v="2"/>
  </r>
  <r>
    <x v="90"/>
    <x v="212"/>
    <n v="63.239436619718312"/>
    <x v="3"/>
    <x v="2"/>
  </r>
  <r>
    <x v="90"/>
    <x v="4"/>
    <n v="3.6619718309859155"/>
    <x v="3"/>
    <x v="2"/>
  </r>
  <r>
    <x v="91"/>
    <x v="213"/>
    <n v="34.507042253521128"/>
    <x v="3"/>
    <x v="2"/>
  </r>
  <r>
    <x v="91"/>
    <x v="214"/>
    <n v="12.95774647887324"/>
    <x v="3"/>
    <x v="2"/>
  </r>
  <r>
    <x v="91"/>
    <x v="215"/>
    <n v="5.6338028169014081"/>
    <x v="3"/>
    <x v="2"/>
  </r>
  <r>
    <x v="91"/>
    <x v="216"/>
    <n v="5.915492957746479"/>
    <x v="3"/>
    <x v="2"/>
  </r>
  <r>
    <x v="91"/>
    <x v="217"/>
    <n v="2.3943661971830985"/>
    <x v="3"/>
    <x v="2"/>
  </r>
  <r>
    <x v="91"/>
    <x v="218"/>
    <n v="1.6901408450704225"/>
    <x v="3"/>
    <x v="2"/>
  </r>
  <r>
    <x v="91"/>
    <x v="219"/>
    <n v="0.14084507042253522"/>
    <x v="3"/>
    <x v="2"/>
  </r>
  <r>
    <x v="91"/>
    <x v="220"/>
    <n v="36.760563380281688"/>
    <x v="3"/>
    <x v="2"/>
  </r>
  <r>
    <x v="92"/>
    <x v="213"/>
    <n v="34.507042253521128"/>
    <x v="3"/>
    <x v="2"/>
  </r>
  <r>
    <x v="92"/>
    <x v="222"/>
    <n v="18.87323943661972"/>
    <x v="3"/>
    <x v="2"/>
  </r>
  <r>
    <x v="92"/>
    <x v="223"/>
    <n v="9.8591549295774641"/>
    <x v="3"/>
    <x v="2"/>
  </r>
  <r>
    <x v="92"/>
    <x v="224"/>
    <n v="33.098591549295776"/>
    <x v="3"/>
    <x v="2"/>
  </r>
  <r>
    <x v="92"/>
    <x v="4"/>
    <n v="3.6619718309859155"/>
    <x v="3"/>
    <x v="2"/>
  </r>
  <r>
    <x v="93"/>
    <x v="225"/>
    <n v="58.426966292134829"/>
    <x v="3"/>
    <x v="2"/>
  </r>
  <r>
    <x v="93"/>
    <x v="226"/>
    <n v="41.573033707865171"/>
    <x v="3"/>
    <x v="2"/>
  </r>
  <r>
    <x v="94"/>
    <x v="225"/>
    <n v="68.085106382978722"/>
    <x v="3"/>
    <x v="2"/>
  </r>
  <r>
    <x v="94"/>
    <x v="226"/>
    <n v="31.914893617021278"/>
    <x v="3"/>
    <x v="2"/>
  </r>
  <r>
    <x v="95"/>
    <x v="225"/>
    <n v="70.103092783505161"/>
    <x v="3"/>
    <x v="2"/>
  </r>
  <r>
    <x v="95"/>
    <x v="226"/>
    <n v="29.896907216494846"/>
    <x v="3"/>
    <x v="2"/>
  </r>
  <r>
    <x v="96"/>
    <x v="225"/>
    <n v="79.710144927536234"/>
    <x v="3"/>
    <x v="2"/>
  </r>
  <r>
    <x v="96"/>
    <x v="226"/>
    <n v="20.289855072463769"/>
    <x v="3"/>
    <x v="2"/>
  </r>
  <r>
    <x v="97"/>
    <x v="225"/>
    <n v="0"/>
    <x v="3"/>
    <x v="2"/>
  </r>
  <r>
    <x v="97"/>
    <x v="226"/>
    <n v="100"/>
    <x v="3"/>
    <x v="2"/>
  </r>
  <r>
    <x v="98"/>
    <x v="227"/>
    <n v="47.216035634743875"/>
    <x v="3"/>
    <x v="2"/>
  </r>
  <r>
    <x v="98"/>
    <x v="228"/>
    <n v="52.783964365256125"/>
    <x v="3"/>
    <x v="2"/>
  </r>
  <r>
    <x v="99"/>
    <x v="227"/>
    <n v="449"/>
    <x v="3"/>
    <x v="2"/>
  </r>
  <r>
    <x v="99"/>
    <x v="228"/>
    <n v="212"/>
    <x v="3"/>
    <x v="2"/>
  </r>
  <r>
    <x v="90"/>
    <x v="211"/>
    <n v="20.434782608695652"/>
    <x v="4"/>
    <x v="2"/>
  </r>
  <r>
    <x v="90"/>
    <x v="212"/>
    <n v="77.536231884057969"/>
    <x v="4"/>
    <x v="2"/>
  </r>
  <r>
    <x v="90"/>
    <x v="4"/>
    <n v="2.0289855072463769"/>
    <x v="4"/>
    <x v="2"/>
  </r>
  <r>
    <x v="91"/>
    <x v="213"/>
    <n v="17.971014492753625"/>
    <x v="4"/>
    <x v="2"/>
  </r>
  <r>
    <x v="91"/>
    <x v="214"/>
    <n v="12.463768115942029"/>
    <x v="4"/>
    <x v="2"/>
  </r>
  <r>
    <x v="91"/>
    <x v="215"/>
    <n v="26.811594202898551"/>
    <x v="4"/>
    <x v="2"/>
  </r>
  <r>
    <x v="91"/>
    <x v="216"/>
    <n v="3.6231884057971016"/>
    <x v="4"/>
    <x v="2"/>
  </r>
  <r>
    <x v="91"/>
    <x v="217"/>
    <n v="14.492753623188406"/>
    <x v="4"/>
    <x v="2"/>
  </r>
  <r>
    <x v="91"/>
    <x v="218"/>
    <n v="1.4492753623188406"/>
    <x v="4"/>
    <x v="2"/>
  </r>
  <r>
    <x v="91"/>
    <x v="219"/>
    <n v="0.72463768115942029"/>
    <x v="4"/>
    <x v="2"/>
  </r>
  <r>
    <x v="91"/>
    <x v="220"/>
    <n v="22.463768115942027"/>
    <x v="4"/>
    <x v="2"/>
  </r>
  <r>
    <x v="92"/>
    <x v="213"/>
    <n v="17.971014492753625"/>
    <x v="4"/>
    <x v="2"/>
  </r>
  <r>
    <x v="92"/>
    <x v="222"/>
    <n v="16.086956521739129"/>
    <x v="4"/>
    <x v="2"/>
  </r>
  <r>
    <x v="92"/>
    <x v="223"/>
    <n v="43.478260869565219"/>
    <x v="4"/>
    <x v="2"/>
  </r>
  <r>
    <x v="92"/>
    <x v="224"/>
    <n v="20.434782608695652"/>
    <x v="4"/>
    <x v="2"/>
  </r>
  <r>
    <x v="92"/>
    <x v="4"/>
    <n v="2.0289855072463769"/>
    <x v="4"/>
    <x v="2"/>
  </r>
  <r>
    <x v="93"/>
    <x v="225"/>
    <n v="27.368421052631579"/>
    <x v="4"/>
    <x v="2"/>
  </r>
  <r>
    <x v="93"/>
    <x v="226"/>
    <n v="72.631578947368425"/>
    <x v="4"/>
    <x v="2"/>
  </r>
  <r>
    <x v="94"/>
    <x v="225"/>
    <n v="32.786885245901637"/>
    <x v="4"/>
    <x v="2"/>
  </r>
  <r>
    <x v="94"/>
    <x v="226"/>
    <n v="67.213114754098356"/>
    <x v="4"/>
    <x v="2"/>
  </r>
  <r>
    <x v="95"/>
    <x v="225"/>
    <n v="26.129032258064516"/>
    <x v="4"/>
    <x v="2"/>
  </r>
  <r>
    <x v="95"/>
    <x v="226"/>
    <n v="73.870967741935488"/>
    <x v="4"/>
    <x v="2"/>
  </r>
  <r>
    <x v="96"/>
    <x v="225"/>
    <n v="53.846153846153847"/>
    <x v="4"/>
    <x v="2"/>
  </r>
  <r>
    <x v="96"/>
    <x v="226"/>
    <n v="46.153846153846153"/>
    <x v="4"/>
    <x v="2"/>
  </r>
  <r>
    <x v="97"/>
    <x v="225"/>
    <n v="25"/>
    <x v="4"/>
    <x v="2"/>
  </r>
  <r>
    <x v="97"/>
    <x v="226"/>
    <n v="75"/>
    <x v="4"/>
    <x v="2"/>
  </r>
  <r>
    <x v="98"/>
    <x v="227"/>
    <n v="34.018691588785046"/>
    <x v="4"/>
    <x v="2"/>
  </r>
  <r>
    <x v="98"/>
    <x v="228"/>
    <n v="65.981308411214954"/>
    <x v="4"/>
    <x v="2"/>
  </r>
  <r>
    <x v="99"/>
    <x v="227"/>
    <n v="535"/>
    <x v="4"/>
    <x v="2"/>
  </r>
  <r>
    <x v="99"/>
    <x v="228"/>
    <n v="182"/>
    <x v="4"/>
    <x v="2"/>
  </r>
  <r>
    <x v="90"/>
    <x v="211"/>
    <n v="18.974358974358974"/>
    <x v="5"/>
    <x v="2"/>
  </r>
  <r>
    <x v="90"/>
    <x v="212"/>
    <n v="78.461538461538467"/>
    <x v="5"/>
    <x v="2"/>
  </r>
  <r>
    <x v="90"/>
    <x v="4"/>
    <n v="2.5641025641025643"/>
    <x v="5"/>
    <x v="2"/>
  </r>
  <r>
    <x v="91"/>
    <x v="213"/>
    <n v="20"/>
    <x v="5"/>
    <x v="2"/>
  </r>
  <r>
    <x v="91"/>
    <x v="214"/>
    <n v="8.7179487179487172"/>
    <x v="5"/>
    <x v="2"/>
  </r>
  <r>
    <x v="91"/>
    <x v="215"/>
    <n v="19.487179487179485"/>
    <x v="5"/>
    <x v="2"/>
  </r>
  <r>
    <x v="91"/>
    <x v="216"/>
    <n v="7.1794871794871797"/>
    <x v="5"/>
    <x v="2"/>
  </r>
  <r>
    <x v="91"/>
    <x v="217"/>
    <n v="22.051282051282051"/>
    <x v="5"/>
    <x v="2"/>
  </r>
  <r>
    <x v="91"/>
    <x v="218"/>
    <n v="0"/>
    <x v="5"/>
    <x v="2"/>
  </r>
  <r>
    <x v="91"/>
    <x v="219"/>
    <n v="1.0256410256410255"/>
    <x v="5"/>
    <x v="2"/>
  </r>
  <r>
    <x v="91"/>
    <x v="220"/>
    <n v="21.53846153846154"/>
    <x v="5"/>
    <x v="2"/>
  </r>
  <r>
    <x v="92"/>
    <x v="213"/>
    <n v="20"/>
    <x v="5"/>
    <x v="2"/>
  </r>
  <r>
    <x v="92"/>
    <x v="222"/>
    <n v="15.897435897435898"/>
    <x v="5"/>
    <x v="2"/>
  </r>
  <r>
    <x v="92"/>
    <x v="223"/>
    <n v="42.564102564102562"/>
    <x v="5"/>
    <x v="2"/>
  </r>
  <r>
    <x v="92"/>
    <x v="224"/>
    <n v="18.974358974358974"/>
    <x v="5"/>
    <x v="2"/>
  </r>
  <r>
    <x v="92"/>
    <x v="4"/>
    <n v="2.5641025641025643"/>
    <x v="5"/>
    <x v="2"/>
  </r>
  <r>
    <x v="93"/>
    <x v="225"/>
    <n v="37.5"/>
    <x v="5"/>
    <x v="2"/>
  </r>
  <r>
    <x v="93"/>
    <x v="226"/>
    <n v="62.5"/>
    <x v="5"/>
    <x v="2"/>
  </r>
  <r>
    <x v="94"/>
    <x v="225"/>
    <n v="50"/>
    <x v="5"/>
    <x v="2"/>
  </r>
  <r>
    <x v="94"/>
    <x v="226"/>
    <n v="50"/>
    <x v="5"/>
    <x v="2"/>
  </r>
  <r>
    <x v="95"/>
    <x v="225"/>
    <n v="23.404255319148938"/>
    <x v="5"/>
    <x v="2"/>
  </r>
  <r>
    <x v="95"/>
    <x v="226"/>
    <n v="76.59574468085107"/>
    <x v="5"/>
    <x v="2"/>
  </r>
  <r>
    <x v="96"/>
    <x v="225"/>
    <n v="75"/>
    <x v="5"/>
    <x v="2"/>
  </r>
  <r>
    <x v="96"/>
    <x v="226"/>
    <n v="25"/>
    <x v="5"/>
    <x v="2"/>
  </r>
  <r>
    <x v="97"/>
    <x v="225"/>
    <n v="33.333333333333336"/>
    <x v="5"/>
    <x v="2"/>
  </r>
  <r>
    <x v="97"/>
    <x v="226"/>
    <n v="66.666666666666671"/>
    <x v="5"/>
    <x v="2"/>
  </r>
  <r>
    <x v="98"/>
    <x v="227"/>
    <n v="53.594771241830067"/>
    <x v="5"/>
    <x v="2"/>
  </r>
  <r>
    <x v="98"/>
    <x v="228"/>
    <n v="46.405228758169933"/>
    <x v="5"/>
    <x v="2"/>
  </r>
  <r>
    <x v="99"/>
    <x v="227"/>
    <n v="153"/>
    <x v="5"/>
    <x v="2"/>
  </r>
  <r>
    <x v="99"/>
    <x v="228"/>
    <n v="82"/>
    <x v="5"/>
    <x v="2"/>
  </r>
  <r>
    <x v="90"/>
    <x v="211"/>
    <n v="17.355371900826448"/>
    <x v="6"/>
    <x v="2"/>
  </r>
  <r>
    <x v="90"/>
    <x v="212"/>
    <n v="79.338842975206617"/>
    <x v="6"/>
    <x v="2"/>
  </r>
  <r>
    <x v="90"/>
    <x v="4"/>
    <n v="3.3057851239669422"/>
    <x v="6"/>
    <x v="2"/>
  </r>
  <r>
    <x v="91"/>
    <x v="213"/>
    <n v="12.396694214876034"/>
    <x v="6"/>
    <x v="2"/>
  </r>
  <r>
    <x v="91"/>
    <x v="214"/>
    <n v="17.355371900826448"/>
    <x v="6"/>
    <x v="2"/>
  </r>
  <r>
    <x v="91"/>
    <x v="215"/>
    <n v="33.884297520661157"/>
    <x v="6"/>
    <x v="2"/>
  </r>
  <r>
    <x v="91"/>
    <x v="216"/>
    <n v="1.6528925619834711"/>
    <x v="6"/>
    <x v="2"/>
  </r>
  <r>
    <x v="91"/>
    <x v="217"/>
    <n v="8.2644628099173545"/>
    <x v="6"/>
    <x v="2"/>
  </r>
  <r>
    <x v="91"/>
    <x v="218"/>
    <n v="4.9586776859504136"/>
    <x v="6"/>
    <x v="2"/>
  </r>
  <r>
    <x v="91"/>
    <x v="219"/>
    <n v="0.82644628099173556"/>
    <x v="6"/>
    <x v="2"/>
  </r>
  <r>
    <x v="91"/>
    <x v="220"/>
    <n v="20.66115702479339"/>
    <x v="6"/>
    <x v="2"/>
  </r>
  <r>
    <x v="92"/>
    <x v="213"/>
    <n v="12.396694214876034"/>
    <x v="6"/>
    <x v="2"/>
  </r>
  <r>
    <x v="92"/>
    <x v="222"/>
    <n v="19.008264462809919"/>
    <x v="6"/>
    <x v="2"/>
  </r>
  <r>
    <x v="92"/>
    <x v="223"/>
    <n v="47.933884297520663"/>
    <x v="6"/>
    <x v="2"/>
  </r>
  <r>
    <x v="92"/>
    <x v="224"/>
    <n v="17.355371900826448"/>
    <x v="6"/>
    <x v="2"/>
  </r>
  <r>
    <x v="92"/>
    <x v="4"/>
    <n v="3.3057851239669422"/>
    <x v="6"/>
    <x v="2"/>
  </r>
  <r>
    <x v="93"/>
    <x v="225"/>
    <n v="21.428571428571427"/>
    <x v="6"/>
    <x v="2"/>
  </r>
  <r>
    <x v="93"/>
    <x v="226"/>
    <n v="78.571428571428569"/>
    <x v="6"/>
    <x v="2"/>
  </r>
  <r>
    <x v="94"/>
    <x v="225"/>
    <n v="31.25"/>
    <x v="6"/>
    <x v="2"/>
  </r>
  <r>
    <x v="94"/>
    <x v="226"/>
    <n v="68.75"/>
    <x v="6"/>
    <x v="2"/>
  </r>
  <r>
    <x v="95"/>
    <x v="225"/>
    <n v="32.075471698113205"/>
    <x v="6"/>
    <x v="2"/>
  </r>
  <r>
    <x v="95"/>
    <x v="226"/>
    <n v="67.924528301886795"/>
    <x v="6"/>
    <x v="2"/>
  </r>
  <r>
    <x v="96"/>
    <x v="225"/>
    <n v="66.666666666666671"/>
    <x v="6"/>
    <x v="2"/>
  </r>
  <r>
    <x v="96"/>
    <x v="226"/>
    <n v="33.333333333333336"/>
    <x v="6"/>
    <x v="2"/>
  </r>
  <r>
    <x v="97"/>
    <x v="225"/>
    <n v="50"/>
    <x v="6"/>
    <x v="2"/>
  </r>
  <r>
    <x v="97"/>
    <x v="226"/>
    <n v="50"/>
    <x v="6"/>
    <x v="2"/>
  </r>
  <r>
    <x v="98"/>
    <x v="227"/>
    <n v="15.625"/>
    <x v="6"/>
    <x v="2"/>
  </r>
  <r>
    <x v="98"/>
    <x v="228"/>
    <n v="84.375"/>
    <x v="6"/>
    <x v="2"/>
  </r>
  <r>
    <x v="99"/>
    <x v="227"/>
    <n v="96"/>
    <x v="6"/>
    <x v="2"/>
  </r>
  <r>
    <x v="99"/>
    <x v="228"/>
    <n v="15"/>
    <x v="6"/>
    <x v="2"/>
  </r>
  <r>
    <x v="90"/>
    <x v="211"/>
    <n v="24.875621890547265"/>
    <x v="7"/>
    <x v="2"/>
  </r>
  <r>
    <x v="90"/>
    <x v="212"/>
    <n v="72.636815920398007"/>
    <x v="7"/>
    <x v="2"/>
  </r>
  <r>
    <x v="90"/>
    <x v="4"/>
    <n v="2.4875621890547261"/>
    <x v="7"/>
    <x v="2"/>
  </r>
  <r>
    <x v="91"/>
    <x v="213"/>
    <n v="15.422885572139304"/>
    <x v="7"/>
    <x v="2"/>
  </r>
  <r>
    <x v="91"/>
    <x v="214"/>
    <n v="11.940298507462687"/>
    <x v="7"/>
    <x v="2"/>
  </r>
  <r>
    <x v="91"/>
    <x v="215"/>
    <n v="28.35820895522388"/>
    <x v="7"/>
    <x v="2"/>
  </r>
  <r>
    <x v="91"/>
    <x v="216"/>
    <n v="2.4875621890547261"/>
    <x v="7"/>
    <x v="2"/>
  </r>
  <r>
    <x v="91"/>
    <x v="217"/>
    <n v="13.930348258706468"/>
    <x v="7"/>
    <x v="2"/>
  </r>
  <r>
    <x v="91"/>
    <x v="218"/>
    <n v="0.49751243781094528"/>
    <x v="7"/>
    <x v="2"/>
  </r>
  <r>
    <x v="91"/>
    <x v="219"/>
    <n v="0"/>
    <x v="7"/>
    <x v="2"/>
  </r>
  <r>
    <x v="91"/>
    <x v="220"/>
    <n v="27.363184079601989"/>
    <x v="7"/>
    <x v="2"/>
  </r>
  <r>
    <x v="92"/>
    <x v="213"/>
    <n v="15.422885572139304"/>
    <x v="7"/>
    <x v="2"/>
  </r>
  <r>
    <x v="92"/>
    <x v="222"/>
    <n v="14.427860696517413"/>
    <x v="7"/>
    <x v="2"/>
  </r>
  <r>
    <x v="92"/>
    <x v="223"/>
    <n v="42.786069651741293"/>
    <x v="7"/>
    <x v="2"/>
  </r>
  <r>
    <x v="92"/>
    <x v="224"/>
    <n v="24.875621890547265"/>
    <x v="7"/>
    <x v="2"/>
  </r>
  <r>
    <x v="92"/>
    <x v="4"/>
    <n v="2.4875621890547261"/>
    <x v="7"/>
    <x v="2"/>
  </r>
  <r>
    <x v="93"/>
    <x v="225"/>
    <n v="24.137931034482758"/>
    <x v="7"/>
    <x v="2"/>
  </r>
  <r>
    <x v="93"/>
    <x v="226"/>
    <n v="75.862068965517238"/>
    <x v="7"/>
    <x v="2"/>
  </r>
  <r>
    <x v="94"/>
    <x v="225"/>
    <n v="26.666666666666668"/>
    <x v="7"/>
    <x v="2"/>
  </r>
  <r>
    <x v="94"/>
    <x v="226"/>
    <n v="73.333333333333329"/>
    <x v="7"/>
    <x v="2"/>
  </r>
  <r>
    <x v="95"/>
    <x v="225"/>
    <n v="24.705882352941178"/>
    <x v="7"/>
    <x v="2"/>
  </r>
  <r>
    <x v="95"/>
    <x v="226"/>
    <n v="75.294117647058826"/>
    <x v="7"/>
    <x v="2"/>
  </r>
  <r>
    <x v="96"/>
    <x v="225"/>
    <n v="42.857142857142854"/>
    <x v="7"/>
    <x v="2"/>
  </r>
  <r>
    <x v="96"/>
    <x v="226"/>
    <n v="57.142857142857146"/>
    <x v="7"/>
    <x v="2"/>
  </r>
  <r>
    <x v="97"/>
    <x v="225"/>
    <n v="0"/>
    <x v="7"/>
    <x v="2"/>
  </r>
  <r>
    <x v="97"/>
    <x v="226"/>
    <n v="100"/>
    <x v="7"/>
    <x v="2"/>
  </r>
  <r>
    <x v="98"/>
    <x v="227"/>
    <n v="31.506849315068493"/>
    <x v="7"/>
    <x v="2"/>
  </r>
  <r>
    <x v="98"/>
    <x v="228"/>
    <n v="68.493150684931507"/>
    <x v="7"/>
    <x v="2"/>
  </r>
  <r>
    <x v="99"/>
    <x v="227"/>
    <n v="146"/>
    <x v="7"/>
    <x v="2"/>
  </r>
  <r>
    <x v="99"/>
    <x v="228"/>
    <n v="46"/>
    <x v="7"/>
    <x v="2"/>
  </r>
  <r>
    <x v="90"/>
    <x v="211"/>
    <n v="19.075144508670519"/>
    <x v="8"/>
    <x v="2"/>
  </r>
  <r>
    <x v="90"/>
    <x v="212"/>
    <n v="80.924855491329481"/>
    <x v="8"/>
    <x v="2"/>
  </r>
  <r>
    <x v="90"/>
    <x v="4"/>
    <n v="0"/>
    <x v="8"/>
    <x v="2"/>
  </r>
  <r>
    <x v="91"/>
    <x v="213"/>
    <n v="22.543352601156069"/>
    <x v="8"/>
    <x v="2"/>
  </r>
  <r>
    <x v="91"/>
    <x v="214"/>
    <n v="13.872832369942197"/>
    <x v="8"/>
    <x v="2"/>
  </r>
  <r>
    <x v="91"/>
    <x v="215"/>
    <n v="28.323699421965319"/>
    <x v="8"/>
    <x v="2"/>
  </r>
  <r>
    <x v="91"/>
    <x v="216"/>
    <n v="2.3121387283236996"/>
    <x v="8"/>
    <x v="2"/>
  </r>
  <r>
    <x v="91"/>
    <x v="217"/>
    <n v="10.982658959537572"/>
    <x v="8"/>
    <x v="2"/>
  </r>
  <r>
    <x v="91"/>
    <x v="218"/>
    <n v="1.7341040462427746"/>
    <x v="8"/>
    <x v="2"/>
  </r>
  <r>
    <x v="91"/>
    <x v="219"/>
    <n v="1.1560693641618498"/>
    <x v="8"/>
    <x v="2"/>
  </r>
  <r>
    <x v="91"/>
    <x v="220"/>
    <n v="19.075144508670519"/>
    <x v="8"/>
    <x v="2"/>
  </r>
  <r>
    <x v="92"/>
    <x v="213"/>
    <n v="22.543352601156069"/>
    <x v="8"/>
    <x v="2"/>
  </r>
  <r>
    <x v="92"/>
    <x v="222"/>
    <n v="16.184971098265898"/>
    <x v="8"/>
    <x v="2"/>
  </r>
  <r>
    <x v="92"/>
    <x v="223"/>
    <n v="42.196531791907518"/>
    <x v="8"/>
    <x v="2"/>
  </r>
  <r>
    <x v="92"/>
    <x v="224"/>
    <n v="19.075144508670519"/>
    <x v="8"/>
    <x v="2"/>
  </r>
  <r>
    <x v="92"/>
    <x v="4"/>
    <n v="0"/>
    <x v="8"/>
    <x v="2"/>
  </r>
  <r>
    <x v="93"/>
    <x v="225"/>
    <n v="31.818181818181817"/>
    <x v="8"/>
    <x v="2"/>
  </r>
  <r>
    <x v="93"/>
    <x v="226"/>
    <n v="68.181818181818187"/>
    <x v="8"/>
    <x v="2"/>
  </r>
  <r>
    <x v="94"/>
    <x v="225"/>
    <n v="30"/>
    <x v="8"/>
    <x v="2"/>
  </r>
  <r>
    <x v="94"/>
    <x v="226"/>
    <n v="70"/>
    <x v="8"/>
    <x v="2"/>
  </r>
  <r>
    <x v="95"/>
    <x v="225"/>
    <n v="26.923076923076923"/>
    <x v="8"/>
    <x v="2"/>
  </r>
  <r>
    <x v="95"/>
    <x v="226"/>
    <n v="73.07692307692308"/>
    <x v="8"/>
    <x v="2"/>
  </r>
  <r>
    <x v="96"/>
    <x v="225"/>
    <n v="44.444444444444443"/>
    <x v="8"/>
    <x v="2"/>
  </r>
  <r>
    <x v="96"/>
    <x v="226"/>
    <n v="55.555555555555557"/>
    <x v="8"/>
    <x v="2"/>
  </r>
  <r>
    <x v="97"/>
    <x v="225"/>
    <n v="0"/>
    <x v="8"/>
    <x v="2"/>
  </r>
  <r>
    <x v="97"/>
    <x v="226"/>
    <n v="100"/>
    <x v="8"/>
    <x v="2"/>
  </r>
  <r>
    <x v="98"/>
    <x v="227"/>
    <n v="27.857142857142858"/>
    <x v="8"/>
    <x v="2"/>
  </r>
  <r>
    <x v="98"/>
    <x v="228"/>
    <n v="72.142857142857139"/>
    <x v="8"/>
    <x v="2"/>
  </r>
  <r>
    <x v="99"/>
    <x v="227"/>
    <n v="140"/>
    <x v="8"/>
    <x v="2"/>
  </r>
  <r>
    <x v="99"/>
    <x v="228"/>
    <n v="39"/>
    <x v="8"/>
    <x v="2"/>
  </r>
  <r>
    <x v="90"/>
    <x v="211"/>
    <n v="34.254143646408842"/>
    <x v="9"/>
    <x v="2"/>
  </r>
  <r>
    <x v="90"/>
    <x v="212"/>
    <n v="63.535911602209943"/>
    <x v="9"/>
    <x v="2"/>
  </r>
  <r>
    <x v="90"/>
    <x v="4"/>
    <n v="2.2099447513812156"/>
    <x v="9"/>
    <x v="2"/>
  </r>
  <r>
    <x v="91"/>
    <x v="213"/>
    <n v="29.281767955801104"/>
    <x v="9"/>
    <x v="2"/>
  </r>
  <r>
    <x v="91"/>
    <x v="214"/>
    <n v="12.707182320441989"/>
    <x v="9"/>
    <x v="2"/>
  </r>
  <r>
    <x v="91"/>
    <x v="215"/>
    <n v="10.497237569060774"/>
    <x v="9"/>
    <x v="2"/>
  </r>
  <r>
    <x v="91"/>
    <x v="216"/>
    <n v="4.972375690607735"/>
    <x v="9"/>
    <x v="2"/>
  </r>
  <r>
    <x v="91"/>
    <x v="217"/>
    <n v="3.867403314917127"/>
    <x v="9"/>
    <x v="2"/>
  </r>
  <r>
    <x v="91"/>
    <x v="218"/>
    <n v="1.1049723756906078"/>
    <x v="9"/>
    <x v="2"/>
  </r>
  <r>
    <x v="91"/>
    <x v="219"/>
    <n v="1.1049723756906078"/>
    <x v="9"/>
    <x v="2"/>
  </r>
  <r>
    <x v="91"/>
    <x v="220"/>
    <n v="36.464088397790057"/>
    <x v="9"/>
    <x v="2"/>
  </r>
  <r>
    <x v="92"/>
    <x v="213"/>
    <n v="29.281767955801104"/>
    <x v="9"/>
    <x v="2"/>
  </r>
  <r>
    <x v="92"/>
    <x v="222"/>
    <n v="17.679558011049725"/>
    <x v="9"/>
    <x v="2"/>
  </r>
  <r>
    <x v="92"/>
    <x v="223"/>
    <n v="16.574585635359117"/>
    <x v="9"/>
    <x v="2"/>
  </r>
  <r>
    <x v="92"/>
    <x v="224"/>
    <n v="34.254143646408842"/>
    <x v="9"/>
    <x v="2"/>
  </r>
  <r>
    <x v="92"/>
    <x v="4"/>
    <n v="2.2099447513812156"/>
    <x v="9"/>
    <x v="2"/>
  </r>
  <r>
    <x v="93"/>
    <x v="225"/>
    <n v="43.478260869565219"/>
    <x v="9"/>
    <x v="2"/>
  </r>
  <r>
    <x v="93"/>
    <x v="226"/>
    <n v="56.521739130434781"/>
    <x v="9"/>
    <x v="2"/>
  </r>
  <r>
    <x v="94"/>
    <x v="225"/>
    <n v="40"/>
    <x v="9"/>
    <x v="2"/>
  </r>
  <r>
    <x v="94"/>
    <x v="226"/>
    <n v="60"/>
    <x v="9"/>
    <x v="2"/>
  </r>
  <r>
    <x v="95"/>
    <x v="225"/>
    <n v="58.974358974358971"/>
    <x v="9"/>
    <x v="2"/>
  </r>
  <r>
    <x v="95"/>
    <x v="226"/>
    <n v="41.025641025641029"/>
    <x v="9"/>
    <x v="2"/>
  </r>
  <r>
    <x v="96"/>
    <x v="225"/>
    <n v="66.666666666666671"/>
    <x v="9"/>
    <x v="2"/>
  </r>
  <r>
    <x v="96"/>
    <x v="226"/>
    <n v="33.333333333333336"/>
    <x v="9"/>
    <x v="2"/>
  </r>
  <r>
    <x v="97"/>
    <x v="225"/>
    <n v="0"/>
    <x v="9"/>
    <x v="2"/>
  </r>
  <r>
    <x v="97"/>
    <x v="226"/>
    <n v="0"/>
    <x v="9"/>
    <x v="2"/>
  </r>
  <r>
    <x v="98"/>
    <x v="227"/>
    <n v="36.521739130434781"/>
    <x v="9"/>
    <x v="2"/>
  </r>
  <r>
    <x v="98"/>
    <x v="228"/>
    <n v="63.478260869565219"/>
    <x v="9"/>
    <x v="2"/>
  </r>
  <r>
    <x v="99"/>
    <x v="227"/>
    <n v="115"/>
    <x v="9"/>
    <x v="2"/>
  </r>
  <r>
    <x v="99"/>
    <x v="228"/>
    <n v="42"/>
    <x v="9"/>
    <x v="2"/>
  </r>
  <r>
    <x v="90"/>
    <x v="211"/>
    <n v="42.281879194630875"/>
    <x v="10"/>
    <x v="2"/>
  </r>
  <r>
    <x v="90"/>
    <x v="212"/>
    <n v="52.348993288590606"/>
    <x v="10"/>
    <x v="2"/>
  </r>
  <r>
    <x v="90"/>
    <x v="4"/>
    <n v="5.3691275167785237"/>
    <x v="10"/>
    <x v="2"/>
  </r>
  <r>
    <x v="91"/>
    <x v="213"/>
    <n v="21.476510067114095"/>
    <x v="10"/>
    <x v="2"/>
  </r>
  <r>
    <x v="91"/>
    <x v="214"/>
    <n v="2.6845637583892619"/>
    <x v="10"/>
    <x v="2"/>
  </r>
  <r>
    <x v="91"/>
    <x v="215"/>
    <n v="9.3959731543624159"/>
    <x v="10"/>
    <x v="2"/>
  </r>
  <r>
    <x v="91"/>
    <x v="216"/>
    <n v="1.3422818791946309"/>
    <x v="10"/>
    <x v="2"/>
  </r>
  <r>
    <x v="91"/>
    <x v="217"/>
    <n v="10.738255033557047"/>
    <x v="10"/>
    <x v="2"/>
  </r>
  <r>
    <x v="91"/>
    <x v="218"/>
    <n v="6.0402684563758386"/>
    <x v="10"/>
    <x v="2"/>
  </r>
  <r>
    <x v="91"/>
    <x v="219"/>
    <n v="0.67114093959731547"/>
    <x v="10"/>
    <x v="2"/>
  </r>
  <r>
    <x v="91"/>
    <x v="220"/>
    <n v="47.651006711409394"/>
    <x v="10"/>
    <x v="2"/>
  </r>
  <r>
    <x v="92"/>
    <x v="213"/>
    <n v="21.476510067114095"/>
    <x v="10"/>
    <x v="2"/>
  </r>
  <r>
    <x v="92"/>
    <x v="222"/>
    <n v="4.026845637583893"/>
    <x v="10"/>
    <x v="2"/>
  </r>
  <r>
    <x v="92"/>
    <x v="223"/>
    <n v="26.845637583892618"/>
    <x v="10"/>
    <x v="2"/>
  </r>
  <r>
    <x v="92"/>
    <x v="224"/>
    <n v="42.281879194630875"/>
    <x v="10"/>
    <x v="2"/>
  </r>
  <r>
    <x v="92"/>
    <x v="4"/>
    <n v="5.3691275167785237"/>
    <x v="10"/>
    <x v="2"/>
  </r>
  <r>
    <x v="93"/>
    <x v="225"/>
    <n v="10.256410256410257"/>
    <x v="10"/>
    <x v="2"/>
  </r>
  <r>
    <x v="93"/>
    <x v="226"/>
    <n v="89.743589743589737"/>
    <x v="10"/>
    <x v="2"/>
  </r>
  <r>
    <x v="94"/>
    <x v="225"/>
    <n v="33.333333333333336"/>
    <x v="10"/>
    <x v="2"/>
  </r>
  <r>
    <x v="94"/>
    <x v="226"/>
    <n v="66.666666666666671"/>
    <x v="10"/>
    <x v="2"/>
  </r>
  <r>
    <x v="95"/>
    <x v="225"/>
    <n v="0"/>
    <x v="10"/>
    <x v="2"/>
  </r>
  <r>
    <x v="95"/>
    <x v="226"/>
    <n v="100"/>
    <x v="10"/>
    <x v="2"/>
  </r>
  <r>
    <x v="96"/>
    <x v="225"/>
    <n v="45.833333333333336"/>
    <x v="10"/>
    <x v="2"/>
  </r>
  <r>
    <x v="96"/>
    <x v="226"/>
    <n v="54.166666666666664"/>
    <x v="10"/>
    <x v="2"/>
  </r>
  <r>
    <x v="97"/>
    <x v="225"/>
    <n v="100"/>
    <x v="10"/>
    <x v="2"/>
  </r>
  <r>
    <x v="97"/>
    <x v="226"/>
    <n v="0"/>
    <x v="10"/>
    <x v="2"/>
  </r>
  <r>
    <x v="98"/>
    <x v="227"/>
    <n v="55.128205128205131"/>
    <x v="10"/>
    <x v="2"/>
  </r>
  <r>
    <x v="98"/>
    <x v="228"/>
    <n v="44.871794871794869"/>
    <x v="10"/>
    <x v="2"/>
  </r>
  <r>
    <x v="99"/>
    <x v="227"/>
    <n v="78"/>
    <x v="10"/>
    <x v="2"/>
  </r>
  <r>
    <x v="99"/>
    <x v="228"/>
    <n v="43"/>
    <x v="10"/>
    <x v="2"/>
  </r>
  <r>
    <x v="90"/>
    <x v="211"/>
    <n v="34.899328859060404"/>
    <x v="11"/>
    <x v="2"/>
  </r>
  <r>
    <x v="90"/>
    <x v="212"/>
    <n v="61.744966442953022"/>
    <x v="11"/>
    <x v="2"/>
  </r>
  <r>
    <x v="90"/>
    <x v="4"/>
    <n v="3.3557046979865772"/>
    <x v="11"/>
    <x v="2"/>
  </r>
  <r>
    <x v="91"/>
    <x v="213"/>
    <n v="28.859060402684563"/>
    <x v="11"/>
    <x v="2"/>
  </r>
  <r>
    <x v="91"/>
    <x v="214"/>
    <n v="13.422818791946309"/>
    <x v="11"/>
    <x v="2"/>
  </r>
  <r>
    <x v="91"/>
    <x v="215"/>
    <n v="12.751677852348994"/>
    <x v="11"/>
    <x v="2"/>
  </r>
  <r>
    <x v="91"/>
    <x v="216"/>
    <n v="1.3422818791946309"/>
    <x v="11"/>
    <x v="2"/>
  </r>
  <r>
    <x v="91"/>
    <x v="217"/>
    <n v="2.6845637583892619"/>
    <x v="11"/>
    <x v="2"/>
  </r>
  <r>
    <x v="91"/>
    <x v="218"/>
    <n v="0.67114093959731547"/>
    <x v="11"/>
    <x v="2"/>
  </r>
  <r>
    <x v="91"/>
    <x v="219"/>
    <n v="2.0134228187919465"/>
    <x v="11"/>
    <x v="2"/>
  </r>
  <r>
    <x v="91"/>
    <x v="220"/>
    <n v="38.255033557046978"/>
    <x v="11"/>
    <x v="2"/>
  </r>
  <r>
    <x v="92"/>
    <x v="213"/>
    <n v="28.859060402684563"/>
    <x v="11"/>
    <x v="2"/>
  </r>
  <r>
    <x v="92"/>
    <x v="222"/>
    <n v="14.765100671140939"/>
    <x v="11"/>
    <x v="2"/>
  </r>
  <r>
    <x v="92"/>
    <x v="223"/>
    <n v="18.120805369127517"/>
    <x v="11"/>
    <x v="2"/>
  </r>
  <r>
    <x v="92"/>
    <x v="224"/>
    <n v="34.899328859060404"/>
    <x v="11"/>
    <x v="2"/>
  </r>
  <r>
    <x v="92"/>
    <x v="4"/>
    <n v="3.3557046979865772"/>
    <x v="11"/>
    <x v="2"/>
  </r>
  <r>
    <x v="93"/>
    <x v="225"/>
    <n v="20.833333333333332"/>
    <x v="11"/>
    <x v="2"/>
  </r>
  <r>
    <x v="93"/>
    <x v="226"/>
    <n v="79.166666666666671"/>
    <x v="11"/>
    <x v="2"/>
  </r>
  <r>
    <x v="94"/>
    <x v="225"/>
    <n v="45.454545454545453"/>
    <x v="11"/>
    <x v="2"/>
  </r>
  <r>
    <x v="94"/>
    <x v="226"/>
    <n v="54.545454545454547"/>
    <x v="11"/>
    <x v="2"/>
  </r>
  <r>
    <x v="95"/>
    <x v="225"/>
    <n v="66.666666666666671"/>
    <x v="11"/>
    <x v="2"/>
  </r>
  <r>
    <x v="95"/>
    <x v="226"/>
    <n v="33.333333333333336"/>
    <x v="11"/>
    <x v="2"/>
  </r>
  <r>
    <x v="96"/>
    <x v="225"/>
    <n v="57.142857142857146"/>
    <x v="11"/>
    <x v="2"/>
  </r>
  <r>
    <x v="96"/>
    <x v="226"/>
    <n v="42.857142857142854"/>
    <x v="11"/>
    <x v="2"/>
  </r>
  <r>
    <x v="97"/>
    <x v="225"/>
    <n v="0"/>
    <x v="11"/>
    <x v="2"/>
  </r>
  <r>
    <x v="97"/>
    <x v="226"/>
    <n v="0"/>
    <x v="11"/>
    <x v="2"/>
  </r>
  <r>
    <x v="98"/>
    <x v="227"/>
    <n v="35.869565217391305"/>
    <x v="11"/>
    <x v="2"/>
  </r>
  <r>
    <x v="98"/>
    <x v="228"/>
    <n v="64.130434782608702"/>
    <x v="11"/>
    <x v="2"/>
  </r>
  <r>
    <x v="99"/>
    <x v="227"/>
    <n v="92"/>
    <x v="11"/>
    <x v="2"/>
  </r>
  <r>
    <x v="99"/>
    <x v="228"/>
    <n v="33"/>
    <x v="11"/>
    <x v="2"/>
  </r>
  <r>
    <x v="90"/>
    <x v="211"/>
    <n v="52.542372881355931"/>
    <x v="12"/>
    <x v="2"/>
  </r>
  <r>
    <x v="90"/>
    <x v="212"/>
    <n v="43.220338983050844"/>
    <x v="12"/>
    <x v="2"/>
  </r>
  <r>
    <x v="90"/>
    <x v="4"/>
    <n v="4.2372881355932206"/>
    <x v="12"/>
    <x v="2"/>
  </r>
  <r>
    <x v="91"/>
    <x v="213"/>
    <n v="20.338983050847457"/>
    <x v="12"/>
    <x v="2"/>
  </r>
  <r>
    <x v="91"/>
    <x v="214"/>
    <n v="1.6949152542372881"/>
    <x v="12"/>
    <x v="2"/>
  </r>
  <r>
    <x v="91"/>
    <x v="215"/>
    <n v="14.40677966101695"/>
    <x v="12"/>
    <x v="2"/>
  </r>
  <r>
    <x v="91"/>
    <x v="216"/>
    <n v="0.84745762711864403"/>
    <x v="12"/>
    <x v="2"/>
  </r>
  <r>
    <x v="91"/>
    <x v="217"/>
    <n v="2.5423728813559321"/>
    <x v="12"/>
    <x v="2"/>
  </r>
  <r>
    <x v="91"/>
    <x v="218"/>
    <n v="0.84745762711864403"/>
    <x v="12"/>
    <x v="2"/>
  </r>
  <r>
    <x v="91"/>
    <x v="219"/>
    <n v="2.5423728813559321"/>
    <x v="12"/>
    <x v="2"/>
  </r>
  <r>
    <x v="91"/>
    <x v="220"/>
    <n v="56.779661016949156"/>
    <x v="12"/>
    <x v="2"/>
  </r>
  <r>
    <x v="92"/>
    <x v="213"/>
    <n v="20.338983050847457"/>
    <x v="12"/>
    <x v="2"/>
  </r>
  <r>
    <x v="92"/>
    <x v="222"/>
    <n v="2.5423728813559321"/>
    <x v="12"/>
    <x v="2"/>
  </r>
  <r>
    <x v="92"/>
    <x v="223"/>
    <n v="20.338983050847457"/>
    <x v="12"/>
    <x v="2"/>
  </r>
  <r>
    <x v="92"/>
    <x v="224"/>
    <n v="52.542372881355931"/>
    <x v="12"/>
    <x v="2"/>
  </r>
  <r>
    <x v="92"/>
    <x v="4"/>
    <n v="4.2372881355932206"/>
    <x v="12"/>
    <x v="2"/>
  </r>
  <r>
    <x v="93"/>
    <x v="225"/>
    <n v="0"/>
    <x v="12"/>
    <x v="2"/>
  </r>
  <r>
    <x v="93"/>
    <x v="226"/>
    <n v="100"/>
    <x v="12"/>
    <x v="2"/>
  </r>
  <r>
    <x v="94"/>
    <x v="225"/>
    <n v="55.555555555555557"/>
    <x v="12"/>
    <x v="2"/>
  </r>
  <r>
    <x v="94"/>
    <x v="226"/>
    <n v="44.444444444444443"/>
    <x v="12"/>
    <x v="2"/>
  </r>
  <r>
    <x v="95"/>
    <x v="225"/>
    <n v="0"/>
    <x v="12"/>
    <x v="2"/>
  </r>
  <r>
    <x v="95"/>
    <x v="226"/>
    <n v="100"/>
    <x v="12"/>
    <x v="2"/>
  </r>
  <r>
    <x v="96"/>
    <x v="225"/>
    <n v="28.571428571428573"/>
    <x v="12"/>
    <x v="2"/>
  </r>
  <r>
    <x v="96"/>
    <x v="226"/>
    <n v="71.428571428571431"/>
    <x v="12"/>
    <x v="2"/>
  </r>
  <r>
    <x v="97"/>
    <x v="225"/>
    <n v="100"/>
    <x v="12"/>
    <x v="2"/>
  </r>
  <r>
    <x v="97"/>
    <x v="226"/>
    <n v="0"/>
    <x v="12"/>
    <x v="2"/>
  </r>
  <r>
    <x v="98"/>
    <x v="227"/>
    <n v="45.098039215686278"/>
    <x v="12"/>
    <x v="2"/>
  </r>
  <r>
    <x v="98"/>
    <x v="228"/>
    <n v="54.901960784313722"/>
    <x v="12"/>
    <x v="2"/>
  </r>
  <r>
    <x v="99"/>
    <x v="227"/>
    <n v="51"/>
    <x v="12"/>
    <x v="2"/>
  </r>
  <r>
    <x v="99"/>
    <x v="228"/>
    <n v="23"/>
    <x v="12"/>
    <x v="2"/>
  </r>
  <r>
    <x v="90"/>
    <x v="211"/>
    <n v="25.974025974025974"/>
    <x v="13"/>
    <x v="2"/>
  </r>
  <r>
    <x v="90"/>
    <x v="212"/>
    <n v="68.831168831168824"/>
    <x v="13"/>
    <x v="2"/>
  </r>
  <r>
    <x v="90"/>
    <x v="4"/>
    <n v="5.1948051948051948"/>
    <x v="13"/>
    <x v="2"/>
  </r>
  <r>
    <x v="91"/>
    <x v="213"/>
    <n v="36.363636363636367"/>
    <x v="13"/>
    <x v="2"/>
  </r>
  <r>
    <x v="91"/>
    <x v="214"/>
    <n v="10.38961038961039"/>
    <x v="13"/>
    <x v="2"/>
  </r>
  <r>
    <x v="91"/>
    <x v="215"/>
    <n v="9.0909090909090917"/>
    <x v="13"/>
    <x v="2"/>
  </r>
  <r>
    <x v="91"/>
    <x v="216"/>
    <n v="6.4935064935064934"/>
    <x v="13"/>
    <x v="2"/>
  </r>
  <r>
    <x v="91"/>
    <x v="217"/>
    <n v="5.1948051948051948"/>
    <x v="13"/>
    <x v="2"/>
  </r>
  <r>
    <x v="91"/>
    <x v="218"/>
    <n v="0"/>
    <x v="13"/>
    <x v="2"/>
  </r>
  <r>
    <x v="91"/>
    <x v="219"/>
    <n v="1.2987012987012987"/>
    <x v="13"/>
    <x v="2"/>
  </r>
  <r>
    <x v="91"/>
    <x v="220"/>
    <n v="31.168831168831169"/>
    <x v="13"/>
    <x v="2"/>
  </r>
  <r>
    <x v="92"/>
    <x v="213"/>
    <n v="36.363636363636367"/>
    <x v="13"/>
    <x v="2"/>
  </r>
  <r>
    <x v="92"/>
    <x v="222"/>
    <n v="16.883116883116884"/>
    <x v="13"/>
    <x v="2"/>
  </r>
  <r>
    <x v="92"/>
    <x v="223"/>
    <n v="15.584415584415584"/>
    <x v="13"/>
    <x v="2"/>
  </r>
  <r>
    <x v="92"/>
    <x v="224"/>
    <n v="25.974025974025974"/>
    <x v="13"/>
    <x v="2"/>
  </r>
  <r>
    <x v="92"/>
    <x v="4"/>
    <n v="5.1948051948051948"/>
    <x v="13"/>
    <x v="2"/>
  </r>
  <r>
    <x v="93"/>
    <x v="225"/>
    <n v="10"/>
    <x v="13"/>
    <x v="2"/>
  </r>
  <r>
    <x v="93"/>
    <x v="226"/>
    <n v="90"/>
    <x v="13"/>
    <x v="2"/>
  </r>
  <r>
    <x v="94"/>
    <x v="225"/>
    <n v="33.333333333333336"/>
    <x v="13"/>
    <x v="2"/>
  </r>
  <r>
    <x v="94"/>
    <x v="226"/>
    <n v="66.666666666666671"/>
    <x v="13"/>
    <x v="2"/>
  </r>
  <r>
    <x v="95"/>
    <x v="225"/>
    <n v="78.571428571428569"/>
    <x v="13"/>
    <x v="2"/>
  </r>
  <r>
    <x v="95"/>
    <x v="226"/>
    <n v="21.428571428571427"/>
    <x v="13"/>
    <x v="2"/>
  </r>
  <r>
    <x v="96"/>
    <x v="225"/>
    <n v="33.333333333333336"/>
    <x v="13"/>
    <x v="2"/>
  </r>
  <r>
    <x v="96"/>
    <x v="226"/>
    <n v="66.666666666666671"/>
    <x v="13"/>
    <x v="2"/>
  </r>
  <r>
    <x v="97"/>
    <x v="225"/>
    <n v="0"/>
    <x v="13"/>
    <x v="2"/>
  </r>
  <r>
    <x v="97"/>
    <x v="226"/>
    <n v="0"/>
    <x v="13"/>
    <x v="2"/>
  </r>
  <r>
    <x v="98"/>
    <x v="227"/>
    <n v="52.830188679245282"/>
    <x v="13"/>
    <x v="2"/>
  </r>
  <r>
    <x v="98"/>
    <x v="228"/>
    <n v="47.169811320754718"/>
    <x v="13"/>
    <x v="2"/>
  </r>
  <r>
    <x v="99"/>
    <x v="227"/>
    <n v="53"/>
    <x v="13"/>
    <x v="2"/>
  </r>
  <r>
    <x v="99"/>
    <x v="228"/>
    <n v="28"/>
    <x v="13"/>
    <x v="2"/>
  </r>
  <r>
    <x v="90"/>
    <x v="211"/>
    <n v="14.285714285714286"/>
    <x v="14"/>
    <x v="2"/>
  </r>
  <r>
    <x v="90"/>
    <x v="212"/>
    <n v="83.333333333333329"/>
    <x v="14"/>
    <x v="2"/>
  </r>
  <r>
    <x v="90"/>
    <x v="4"/>
    <n v="2.3809523809523809"/>
    <x v="14"/>
    <x v="2"/>
  </r>
  <r>
    <x v="91"/>
    <x v="213"/>
    <n v="17.857142857142858"/>
    <x v="14"/>
    <x v="2"/>
  </r>
  <r>
    <x v="91"/>
    <x v="214"/>
    <n v="9.5238095238095237"/>
    <x v="14"/>
    <x v="2"/>
  </r>
  <r>
    <x v="91"/>
    <x v="215"/>
    <n v="26.19047619047619"/>
    <x v="14"/>
    <x v="2"/>
  </r>
  <r>
    <x v="91"/>
    <x v="216"/>
    <n v="2.3809523809523809"/>
    <x v="14"/>
    <x v="2"/>
  </r>
  <r>
    <x v="91"/>
    <x v="217"/>
    <n v="17.857142857142858"/>
    <x v="14"/>
    <x v="2"/>
  </r>
  <r>
    <x v="91"/>
    <x v="218"/>
    <n v="8.3333333333333339"/>
    <x v="14"/>
    <x v="2"/>
  </r>
  <r>
    <x v="91"/>
    <x v="219"/>
    <n v="1.1904761904761905"/>
    <x v="14"/>
    <x v="2"/>
  </r>
  <r>
    <x v="91"/>
    <x v="220"/>
    <n v="16.666666666666668"/>
    <x v="14"/>
    <x v="2"/>
  </r>
  <r>
    <x v="92"/>
    <x v="213"/>
    <n v="17.857142857142858"/>
    <x v="14"/>
    <x v="2"/>
  </r>
  <r>
    <x v="92"/>
    <x v="222"/>
    <n v="11.904761904761905"/>
    <x v="14"/>
    <x v="2"/>
  </r>
  <r>
    <x v="92"/>
    <x v="223"/>
    <n v="53.571428571428569"/>
    <x v="14"/>
    <x v="2"/>
  </r>
  <r>
    <x v="92"/>
    <x v="224"/>
    <n v="14.285714285714286"/>
    <x v="14"/>
    <x v="2"/>
  </r>
  <r>
    <x v="92"/>
    <x v="4"/>
    <n v="2.3809523809523809"/>
    <x v="14"/>
    <x v="2"/>
  </r>
  <r>
    <x v="93"/>
    <x v="225"/>
    <n v="15.909090909090908"/>
    <x v="14"/>
    <x v="2"/>
  </r>
  <r>
    <x v="93"/>
    <x v="226"/>
    <n v="84.090909090909093"/>
    <x v="14"/>
    <x v="2"/>
  </r>
  <r>
    <x v="94"/>
    <x v="225"/>
    <n v="41.935483870967744"/>
    <x v="14"/>
    <x v="2"/>
  </r>
  <r>
    <x v="94"/>
    <x v="226"/>
    <n v="58.064516129032256"/>
    <x v="14"/>
    <x v="2"/>
  </r>
  <r>
    <x v="95"/>
    <x v="225"/>
    <n v="20"/>
    <x v="14"/>
    <x v="2"/>
  </r>
  <r>
    <x v="95"/>
    <x v="226"/>
    <n v="80"/>
    <x v="14"/>
    <x v="2"/>
  </r>
  <r>
    <x v="96"/>
    <x v="225"/>
    <n v="66.666666666666671"/>
    <x v="14"/>
    <x v="2"/>
  </r>
  <r>
    <x v="96"/>
    <x v="226"/>
    <n v="33.333333333333336"/>
    <x v="14"/>
    <x v="2"/>
  </r>
  <r>
    <x v="97"/>
    <x v="225"/>
    <n v="0"/>
    <x v="14"/>
    <x v="2"/>
  </r>
  <r>
    <x v="97"/>
    <x v="226"/>
    <n v="0"/>
    <x v="14"/>
    <x v="2"/>
  </r>
  <r>
    <x v="98"/>
    <x v="227"/>
    <n v="34.285714285714285"/>
    <x v="14"/>
    <x v="2"/>
  </r>
  <r>
    <x v="98"/>
    <x v="228"/>
    <n v="65.714285714285708"/>
    <x v="14"/>
    <x v="2"/>
  </r>
  <r>
    <x v="99"/>
    <x v="227"/>
    <n v="70"/>
    <x v="14"/>
    <x v="2"/>
  </r>
  <r>
    <x v="99"/>
    <x v="228"/>
    <n v="24"/>
    <x v="14"/>
    <x v="2"/>
  </r>
  <r>
    <x v="90"/>
    <x v="211"/>
    <n v="34.408602150537632"/>
    <x v="15"/>
    <x v="2"/>
  </r>
  <r>
    <x v="90"/>
    <x v="212"/>
    <n v="63.44086021505376"/>
    <x v="15"/>
    <x v="2"/>
  </r>
  <r>
    <x v="90"/>
    <x v="4"/>
    <n v="2.150537634408602"/>
    <x v="15"/>
    <x v="2"/>
  </r>
  <r>
    <x v="91"/>
    <x v="213"/>
    <n v="44.086021505376344"/>
    <x v="15"/>
    <x v="2"/>
  </r>
  <r>
    <x v="91"/>
    <x v="214"/>
    <n v="6.4516129032258061"/>
    <x v="15"/>
    <x v="2"/>
  </r>
  <r>
    <x v="91"/>
    <x v="215"/>
    <n v="5.376344086021505"/>
    <x v="15"/>
    <x v="2"/>
  </r>
  <r>
    <x v="91"/>
    <x v="216"/>
    <n v="5.376344086021505"/>
    <x v="15"/>
    <x v="2"/>
  </r>
  <r>
    <x v="91"/>
    <x v="217"/>
    <n v="0"/>
    <x v="15"/>
    <x v="2"/>
  </r>
  <r>
    <x v="91"/>
    <x v="218"/>
    <n v="2.150537634408602"/>
    <x v="15"/>
    <x v="2"/>
  </r>
  <r>
    <x v="91"/>
    <x v="219"/>
    <n v="0"/>
    <x v="15"/>
    <x v="2"/>
  </r>
  <r>
    <x v="91"/>
    <x v="220"/>
    <n v="36.55913978494624"/>
    <x v="15"/>
    <x v="2"/>
  </r>
  <r>
    <x v="92"/>
    <x v="213"/>
    <n v="44.086021505376344"/>
    <x v="15"/>
    <x v="2"/>
  </r>
  <r>
    <x v="92"/>
    <x v="222"/>
    <n v="11.827956989247312"/>
    <x v="15"/>
    <x v="2"/>
  </r>
  <r>
    <x v="92"/>
    <x v="223"/>
    <n v="7.5268817204301079"/>
    <x v="15"/>
    <x v="2"/>
  </r>
  <r>
    <x v="92"/>
    <x v="224"/>
    <n v="34.408602150537632"/>
    <x v="15"/>
    <x v="2"/>
  </r>
  <r>
    <x v="92"/>
    <x v="4"/>
    <n v="2.150537634408602"/>
    <x v="15"/>
    <x v="2"/>
  </r>
  <r>
    <x v="93"/>
    <x v="225"/>
    <n v="45.454545454545453"/>
    <x v="15"/>
    <x v="2"/>
  </r>
  <r>
    <x v="93"/>
    <x v="226"/>
    <n v="54.545454545454547"/>
    <x v="15"/>
    <x v="2"/>
  </r>
  <r>
    <x v="94"/>
    <x v="225"/>
    <n v="66.666666666666671"/>
    <x v="15"/>
    <x v="2"/>
  </r>
  <r>
    <x v="94"/>
    <x v="226"/>
    <n v="33.333333333333336"/>
    <x v="15"/>
    <x v="2"/>
  </r>
  <r>
    <x v="95"/>
    <x v="225"/>
    <n v="50"/>
    <x v="15"/>
    <x v="2"/>
  </r>
  <r>
    <x v="95"/>
    <x v="226"/>
    <n v="50"/>
    <x v="15"/>
    <x v="2"/>
  </r>
  <r>
    <x v="96"/>
    <x v="225"/>
    <n v="100"/>
    <x v="15"/>
    <x v="2"/>
  </r>
  <r>
    <x v="96"/>
    <x v="226"/>
    <n v="0"/>
    <x v="15"/>
    <x v="2"/>
  </r>
  <r>
    <x v="97"/>
    <x v="225"/>
    <n v="0"/>
    <x v="15"/>
    <x v="2"/>
  </r>
  <r>
    <x v="97"/>
    <x v="226"/>
    <n v="0"/>
    <x v="15"/>
    <x v="2"/>
  </r>
  <r>
    <x v="98"/>
    <x v="227"/>
    <n v="64.406779661016955"/>
    <x v="15"/>
    <x v="2"/>
  </r>
  <r>
    <x v="98"/>
    <x v="228"/>
    <n v="35.593220338983052"/>
    <x v="15"/>
    <x v="2"/>
  </r>
  <r>
    <x v="99"/>
    <x v="227"/>
    <n v="59"/>
    <x v="15"/>
    <x v="2"/>
  </r>
  <r>
    <x v="99"/>
    <x v="228"/>
    <n v="38"/>
    <x v="15"/>
    <x v="2"/>
  </r>
  <r>
    <x v="90"/>
    <x v="211"/>
    <n v="23.295454545454547"/>
    <x v="16"/>
    <x v="2"/>
  </r>
  <r>
    <x v="90"/>
    <x v="212"/>
    <n v="71.022727272727266"/>
    <x v="16"/>
    <x v="2"/>
  </r>
  <r>
    <x v="90"/>
    <x v="4"/>
    <n v="5.6818181818181817"/>
    <x v="16"/>
    <x v="2"/>
  </r>
  <r>
    <x v="91"/>
    <x v="213"/>
    <n v="36.93181818181818"/>
    <x v="16"/>
    <x v="2"/>
  </r>
  <r>
    <x v="91"/>
    <x v="214"/>
    <n v="3.4090909090909092"/>
    <x v="16"/>
    <x v="2"/>
  </r>
  <r>
    <x v="91"/>
    <x v="215"/>
    <n v="15.909090909090908"/>
    <x v="16"/>
    <x v="2"/>
  </r>
  <r>
    <x v="91"/>
    <x v="216"/>
    <n v="4.5454545454545459"/>
    <x v="16"/>
    <x v="2"/>
  </r>
  <r>
    <x v="91"/>
    <x v="217"/>
    <n v="3.9772727272727271"/>
    <x v="16"/>
    <x v="2"/>
  </r>
  <r>
    <x v="91"/>
    <x v="218"/>
    <n v="3.9772727272727271"/>
    <x v="16"/>
    <x v="2"/>
  </r>
  <r>
    <x v="91"/>
    <x v="219"/>
    <n v="2.2727272727272729"/>
    <x v="16"/>
    <x v="2"/>
  </r>
  <r>
    <x v="91"/>
    <x v="220"/>
    <n v="28.977272727272727"/>
    <x v="16"/>
    <x v="2"/>
  </r>
  <r>
    <x v="92"/>
    <x v="213"/>
    <n v="36.93181818181818"/>
    <x v="16"/>
    <x v="2"/>
  </r>
  <r>
    <x v="92"/>
    <x v="222"/>
    <n v="7.9545454545454541"/>
    <x v="16"/>
    <x v="2"/>
  </r>
  <r>
    <x v="92"/>
    <x v="223"/>
    <n v="26.136363636363637"/>
    <x v="16"/>
    <x v="2"/>
  </r>
  <r>
    <x v="92"/>
    <x v="224"/>
    <n v="23.295454545454547"/>
    <x v="16"/>
    <x v="2"/>
  </r>
  <r>
    <x v="92"/>
    <x v="4"/>
    <n v="5.6818181818181817"/>
    <x v="16"/>
    <x v="2"/>
  </r>
  <r>
    <x v="93"/>
    <x v="225"/>
    <n v="16.279069767441861"/>
    <x v="16"/>
    <x v="2"/>
  </r>
  <r>
    <x v="93"/>
    <x v="226"/>
    <n v="83.720930232558146"/>
    <x v="16"/>
    <x v="2"/>
  </r>
  <r>
    <x v="94"/>
    <x v="225"/>
    <n v="43.243243243243242"/>
    <x v="16"/>
    <x v="2"/>
  </r>
  <r>
    <x v="94"/>
    <x v="226"/>
    <n v="56.756756756756758"/>
    <x v="16"/>
    <x v="2"/>
  </r>
  <r>
    <x v="95"/>
    <x v="225"/>
    <n v="28.571428571428573"/>
    <x v="16"/>
    <x v="2"/>
  </r>
  <r>
    <x v="95"/>
    <x v="226"/>
    <n v="71.428571428571431"/>
    <x v="16"/>
    <x v="2"/>
  </r>
  <r>
    <x v="96"/>
    <x v="225"/>
    <n v="55.555555555555557"/>
    <x v="16"/>
    <x v="2"/>
  </r>
  <r>
    <x v="96"/>
    <x v="226"/>
    <n v="44.444444444444443"/>
    <x v="16"/>
    <x v="2"/>
  </r>
  <r>
    <x v="97"/>
    <x v="225"/>
    <n v="100"/>
    <x v="16"/>
    <x v="2"/>
  </r>
  <r>
    <x v="97"/>
    <x v="226"/>
    <n v="0"/>
    <x v="16"/>
    <x v="2"/>
  </r>
  <r>
    <x v="98"/>
    <x v="227"/>
    <n v="52"/>
    <x v="16"/>
    <x v="2"/>
  </r>
  <r>
    <x v="98"/>
    <x v="228"/>
    <n v="48"/>
    <x v="16"/>
    <x v="2"/>
  </r>
  <r>
    <x v="99"/>
    <x v="227"/>
    <n v="125"/>
    <x v="16"/>
    <x v="2"/>
  </r>
  <r>
    <x v="99"/>
    <x v="228"/>
    <n v="65"/>
    <x v="16"/>
    <x v="2"/>
  </r>
  <r>
    <x v="90"/>
    <x v="211"/>
    <n v="28.555368184373243"/>
    <x v="0"/>
    <x v="3"/>
  </r>
  <r>
    <x v="90"/>
    <x v="212"/>
    <n v="68.221847479857601"/>
    <x v="0"/>
    <x v="3"/>
  </r>
  <r>
    <x v="90"/>
    <x v="4"/>
    <n v="3.2227843357691586"/>
    <x v="0"/>
    <x v="3"/>
  </r>
  <r>
    <x v="91"/>
    <x v="213"/>
    <n v="24.07719692711261"/>
    <x v="0"/>
    <x v="3"/>
  </r>
  <r>
    <x v="91"/>
    <x v="214"/>
    <n v="7.3824245830991195"/>
    <x v="0"/>
    <x v="3"/>
  </r>
  <r>
    <x v="91"/>
    <x v="215"/>
    <n v="20.835675473112236"/>
    <x v="0"/>
    <x v="3"/>
  </r>
  <r>
    <x v="91"/>
    <x v="216"/>
    <n v="3.8973205920929361"/>
    <x v="0"/>
    <x v="3"/>
  </r>
  <r>
    <x v="91"/>
    <x v="217"/>
    <n v="7.9445381300356006"/>
    <x v="0"/>
    <x v="3"/>
  </r>
  <r>
    <x v="91"/>
    <x v="218"/>
    <n v="3.0728873899194302"/>
    <x v="0"/>
    <x v="3"/>
  </r>
  <r>
    <x v="91"/>
    <x v="219"/>
    <n v="1.0118043844856661"/>
    <x v="0"/>
    <x v="3"/>
  </r>
  <r>
    <x v="91"/>
    <x v="220"/>
    <n v="31.778152520142402"/>
    <x v="0"/>
    <x v="3"/>
  </r>
  <r>
    <x v="92"/>
    <x v="213"/>
    <n v="24.07719692711261"/>
    <x v="0"/>
    <x v="3"/>
  </r>
  <r>
    <x v="92"/>
    <x v="222"/>
    <n v="11.279745175192055"/>
    <x v="0"/>
    <x v="3"/>
  </r>
  <r>
    <x v="92"/>
    <x v="223"/>
    <n v="32.86490537755293"/>
    <x v="0"/>
    <x v="3"/>
  </r>
  <r>
    <x v="92"/>
    <x v="224"/>
    <n v="28.555368184373243"/>
    <x v="0"/>
    <x v="3"/>
  </r>
  <r>
    <x v="92"/>
    <x v="4"/>
    <n v="3.2227843357691586"/>
    <x v="0"/>
    <x v="3"/>
  </r>
  <r>
    <x v="93"/>
    <x v="225"/>
    <n v="19.53071083505866"/>
    <x v="0"/>
    <x v="3"/>
  </r>
  <r>
    <x v="93"/>
    <x v="226"/>
    <n v="80.469289164941344"/>
    <x v="0"/>
    <x v="3"/>
  </r>
  <r>
    <x v="94"/>
    <x v="225"/>
    <n v="36.104513064133016"/>
    <x v="0"/>
    <x v="3"/>
  </r>
  <r>
    <x v="94"/>
    <x v="226"/>
    <n v="63.895486935866984"/>
    <x v="0"/>
    <x v="3"/>
  </r>
  <r>
    <x v="95"/>
    <x v="225"/>
    <n v="31.077694235588972"/>
    <x v="0"/>
    <x v="3"/>
  </r>
  <r>
    <x v="95"/>
    <x v="226"/>
    <n v="68.922305764411021"/>
    <x v="0"/>
    <x v="3"/>
  </r>
  <r>
    <x v="96"/>
    <x v="225"/>
    <n v="56.88073394495413"/>
    <x v="0"/>
    <x v="3"/>
  </r>
  <r>
    <x v="96"/>
    <x v="226"/>
    <n v="43.11926605504587"/>
    <x v="0"/>
    <x v="3"/>
  </r>
  <r>
    <x v="97"/>
    <x v="225"/>
    <n v="44.444444444444443"/>
    <x v="0"/>
    <x v="3"/>
  </r>
  <r>
    <x v="97"/>
    <x v="226"/>
    <n v="55.555555555555557"/>
    <x v="0"/>
    <x v="3"/>
  </r>
  <r>
    <x v="98"/>
    <x v="227"/>
    <n v="36.336171381488604"/>
    <x v="0"/>
    <x v="3"/>
  </r>
  <r>
    <x v="98"/>
    <x v="228"/>
    <n v="63.663828618511396"/>
    <x v="0"/>
    <x v="3"/>
  </r>
  <r>
    <x v="99"/>
    <x v="227"/>
    <n v="3641"/>
    <x v="0"/>
    <x v="3"/>
  </r>
  <r>
    <x v="99"/>
    <x v="228"/>
    <n v="1323"/>
    <x v="0"/>
    <x v="3"/>
  </r>
  <r>
    <x v="90"/>
    <x v="211"/>
    <n v="40.246045694200355"/>
    <x v="1"/>
    <x v="3"/>
  </r>
  <r>
    <x v="90"/>
    <x v="212"/>
    <n v="55.4481546572935"/>
    <x v="1"/>
    <x v="3"/>
  </r>
  <r>
    <x v="90"/>
    <x v="4"/>
    <n v="4.3057996485061514"/>
    <x v="1"/>
    <x v="3"/>
  </r>
  <r>
    <x v="91"/>
    <x v="213"/>
    <n v="26.010544815465728"/>
    <x v="1"/>
    <x v="3"/>
  </r>
  <r>
    <x v="91"/>
    <x v="214"/>
    <n v="2.9876977152899826"/>
    <x v="1"/>
    <x v="3"/>
  </r>
  <r>
    <x v="91"/>
    <x v="215"/>
    <n v="12.302284710017574"/>
    <x v="1"/>
    <x v="3"/>
  </r>
  <r>
    <x v="91"/>
    <x v="216"/>
    <n v="3.6028119507908611"/>
    <x v="1"/>
    <x v="3"/>
  </r>
  <r>
    <x v="91"/>
    <x v="217"/>
    <n v="5.1845342706502633"/>
    <x v="1"/>
    <x v="3"/>
  </r>
  <r>
    <x v="91"/>
    <x v="218"/>
    <n v="3.5149384885764499"/>
    <x v="1"/>
    <x v="3"/>
  </r>
  <r>
    <x v="91"/>
    <x v="219"/>
    <n v="1.8453427065026362"/>
    <x v="1"/>
    <x v="3"/>
  </r>
  <r>
    <x v="91"/>
    <x v="220"/>
    <n v="44.5518453427065"/>
    <x v="1"/>
    <x v="3"/>
  </r>
  <r>
    <x v="92"/>
    <x v="213"/>
    <n v="26.010544815465728"/>
    <x v="1"/>
    <x v="3"/>
  </r>
  <r>
    <x v="92"/>
    <x v="222"/>
    <n v="6.5905096660808438"/>
    <x v="1"/>
    <x v="3"/>
  </r>
  <r>
    <x v="92"/>
    <x v="223"/>
    <n v="22.847100175746924"/>
    <x v="1"/>
    <x v="3"/>
  </r>
  <r>
    <x v="92"/>
    <x v="224"/>
    <n v="40.246045694200355"/>
    <x v="1"/>
    <x v="3"/>
  </r>
  <r>
    <x v="92"/>
    <x v="4"/>
    <n v="4.3057996485061514"/>
    <x v="1"/>
    <x v="3"/>
  </r>
  <r>
    <x v="93"/>
    <x v="225"/>
    <n v="13.524590163934427"/>
    <x v="1"/>
    <x v="3"/>
  </r>
  <r>
    <x v="93"/>
    <x v="226"/>
    <n v="86.47540983606558"/>
    <x v="1"/>
    <x v="3"/>
  </r>
  <r>
    <x v="94"/>
    <x v="225"/>
    <n v="33.974358974358971"/>
    <x v="1"/>
    <x v="3"/>
  </r>
  <r>
    <x v="94"/>
    <x v="226"/>
    <n v="66.025641025641022"/>
    <x v="1"/>
    <x v="3"/>
  </r>
  <r>
    <x v="95"/>
    <x v="225"/>
    <n v="12.820512820512821"/>
    <x v="1"/>
    <x v="3"/>
  </r>
  <r>
    <x v="95"/>
    <x v="226"/>
    <n v="87.179487179487182"/>
    <x v="1"/>
    <x v="3"/>
  </r>
  <r>
    <x v="96"/>
    <x v="225"/>
    <n v="65.957446808510639"/>
    <x v="1"/>
    <x v="3"/>
  </r>
  <r>
    <x v="96"/>
    <x v="226"/>
    <n v="34.042553191489361"/>
    <x v="1"/>
    <x v="3"/>
  </r>
  <r>
    <x v="97"/>
    <x v="225"/>
    <n v="71.428571428571431"/>
    <x v="1"/>
    <x v="3"/>
  </r>
  <r>
    <x v="97"/>
    <x v="226"/>
    <n v="28.571428571428573"/>
    <x v="1"/>
    <x v="3"/>
  </r>
  <r>
    <x v="98"/>
    <x v="227"/>
    <n v="47.702060221870049"/>
    <x v="1"/>
    <x v="3"/>
  </r>
  <r>
    <x v="98"/>
    <x v="228"/>
    <n v="52.297939778129951"/>
    <x v="1"/>
    <x v="3"/>
  </r>
  <r>
    <x v="99"/>
    <x v="227"/>
    <n v="631"/>
    <x v="1"/>
    <x v="3"/>
  </r>
  <r>
    <x v="99"/>
    <x v="228"/>
    <n v="301"/>
    <x v="1"/>
    <x v="3"/>
  </r>
  <r>
    <x v="90"/>
    <x v="211"/>
    <n v="20.440251572327043"/>
    <x v="2"/>
    <x v="3"/>
  </r>
  <r>
    <x v="90"/>
    <x v="212"/>
    <n v="77.725366876310275"/>
    <x v="2"/>
    <x v="3"/>
  </r>
  <r>
    <x v="90"/>
    <x v="4"/>
    <n v="1.8343815513626835"/>
    <x v="2"/>
    <x v="3"/>
  </r>
  <r>
    <x v="91"/>
    <x v="213"/>
    <n v="16.981132075471699"/>
    <x v="2"/>
    <x v="3"/>
  </r>
  <r>
    <x v="91"/>
    <x v="214"/>
    <n v="5.817610062893082"/>
    <x v="2"/>
    <x v="3"/>
  </r>
  <r>
    <x v="91"/>
    <x v="215"/>
    <n v="35.482180293501045"/>
    <x v="2"/>
    <x v="3"/>
  </r>
  <r>
    <x v="91"/>
    <x v="216"/>
    <n v="2.3060796645702304"/>
    <x v="2"/>
    <x v="3"/>
  </r>
  <r>
    <x v="91"/>
    <x v="217"/>
    <n v="11.530398322851154"/>
    <x v="2"/>
    <x v="3"/>
  </r>
  <r>
    <x v="91"/>
    <x v="218"/>
    <n v="4.9266247379454926"/>
    <x v="2"/>
    <x v="3"/>
  </r>
  <r>
    <x v="91"/>
    <x v="219"/>
    <n v="0.68134171907756813"/>
    <x v="2"/>
    <x v="3"/>
  </r>
  <r>
    <x v="91"/>
    <x v="220"/>
    <n v="22.274633123689728"/>
    <x v="2"/>
    <x v="3"/>
  </r>
  <r>
    <x v="92"/>
    <x v="213"/>
    <n v="16.981132075471699"/>
    <x v="2"/>
    <x v="3"/>
  </r>
  <r>
    <x v="92"/>
    <x v="222"/>
    <n v="8.1236897274633115"/>
    <x v="2"/>
    <x v="3"/>
  </r>
  <r>
    <x v="92"/>
    <x v="223"/>
    <n v="52.620545073375261"/>
    <x v="2"/>
    <x v="3"/>
  </r>
  <r>
    <x v="92"/>
    <x v="224"/>
    <n v="20.440251572327043"/>
    <x v="2"/>
    <x v="3"/>
  </r>
  <r>
    <x v="92"/>
    <x v="4"/>
    <n v="1.8343815513626835"/>
    <x v="2"/>
    <x v="3"/>
  </r>
  <r>
    <x v="93"/>
    <x v="225"/>
    <n v="13.317757009345794"/>
    <x v="2"/>
    <x v="3"/>
  </r>
  <r>
    <x v="93"/>
    <x v="226"/>
    <n v="86.682242990654203"/>
    <x v="2"/>
    <x v="3"/>
  </r>
  <r>
    <x v="94"/>
    <x v="225"/>
    <n v="31.106471816283925"/>
    <x v="2"/>
    <x v="3"/>
  </r>
  <r>
    <x v="94"/>
    <x v="226"/>
    <n v="68.893528183716072"/>
    <x v="2"/>
    <x v="3"/>
  </r>
  <r>
    <x v="95"/>
    <x v="225"/>
    <n v="9.7122302158273381"/>
    <x v="2"/>
    <x v="3"/>
  </r>
  <r>
    <x v="95"/>
    <x v="226"/>
    <n v="90.287769784172667"/>
    <x v="2"/>
    <x v="3"/>
  </r>
  <r>
    <x v="96"/>
    <x v="225"/>
    <n v="41.549295774647888"/>
    <x v="2"/>
    <x v="3"/>
  </r>
  <r>
    <x v="96"/>
    <x v="226"/>
    <n v="58.450704225352112"/>
    <x v="2"/>
    <x v="3"/>
  </r>
  <r>
    <x v="97"/>
    <x v="225"/>
    <n v="26.315789473684209"/>
    <x v="2"/>
    <x v="3"/>
  </r>
  <r>
    <x v="97"/>
    <x v="226"/>
    <n v="73.684210526315795"/>
    <x v="2"/>
    <x v="3"/>
  </r>
  <r>
    <x v="98"/>
    <x v="227"/>
    <n v="22.454484153742413"/>
    <x v="2"/>
    <x v="3"/>
  </r>
  <r>
    <x v="98"/>
    <x v="228"/>
    <n v="77.545515846257587"/>
    <x v="2"/>
    <x v="3"/>
  </r>
  <r>
    <x v="99"/>
    <x v="227"/>
    <n v="1483"/>
    <x v="2"/>
    <x v="3"/>
  </r>
  <r>
    <x v="99"/>
    <x v="228"/>
    <n v="333"/>
    <x v="2"/>
    <x v="3"/>
  </r>
  <r>
    <x v="90"/>
    <x v="211"/>
    <n v="32"/>
    <x v="3"/>
    <x v="3"/>
  </r>
  <r>
    <x v="90"/>
    <x v="212"/>
    <n v="63.466666666666669"/>
    <x v="3"/>
    <x v="3"/>
  </r>
  <r>
    <x v="90"/>
    <x v="4"/>
    <n v="4.5333333333333332"/>
    <x v="3"/>
    <x v="3"/>
  </r>
  <r>
    <x v="91"/>
    <x v="213"/>
    <n v="32.666666666666664"/>
    <x v="3"/>
    <x v="3"/>
  </r>
  <r>
    <x v="91"/>
    <x v="214"/>
    <n v="13.866666666666667"/>
    <x v="3"/>
    <x v="3"/>
  </r>
  <r>
    <x v="91"/>
    <x v="215"/>
    <n v="4"/>
    <x v="3"/>
    <x v="3"/>
  </r>
  <r>
    <x v="91"/>
    <x v="216"/>
    <n v="8.2666666666666675"/>
    <x v="3"/>
    <x v="3"/>
  </r>
  <r>
    <x v="91"/>
    <x v="217"/>
    <n v="3.0666666666666669"/>
    <x v="3"/>
    <x v="3"/>
  </r>
  <r>
    <x v="91"/>
    <x v="218"/>
    <n v="1.0666666666666667"/>
    <x v="3"/>
    <x v="3"/>
  </r>
  <r>
    <x v="91"/>
    <x v="219"/>
    <n v="0.53333333333333333"/>
    <x v="3"/>
    <x v="3"/>
  </r>
  <r>
    <x v="91"/>
    <x v="220"/>
    <n v="36.533333333333331"/>
    <x v="3"/>
    <x v="3"/>
  </r>
  <r>
    <x v="92"/>
    <x v="213"/>
    <n v="32.666666666666664"/>
    <x v="3"/>
    <x v="3"/>
  </r>
  <r>
    <x v="92"/>
    <x v="222"/>
    <n v="22.133333333333333"/>
    <x v="3"/>
    <x v="3"/>
  </r>
  <r>
    <x v="92"/>
    <x v="223"/>
    <n v="8.6666666666666661"/>
    <x v="3"/>
    <x v="3"/>
  </r>
  <r>
    <x v="92"/>
    <x v="224"/>
    <n v="32"/>
    <x v="3"/>
    <x v="3"/>
  </r>
  <r>
    <x v="92"/>
    <x v="4"/>
    <n v="4.5333333333333332"/>
    <x v="3"/>
    <x v="3"/>
  </r>
  <r>
    <x v="93"/>
    <x v="225"/>
    <n v="65.384615384615387"/>
    <x v="3"/>
    <x v="3"/>
  </r>
  <r>
    <x v="93"/>
    <x v="226"/>
    <n v="34.615384615384613"/>
    <x v="3"/>
    <x v="3"/>
  </r>
  <r>
    <x v="94"/>
    <x v="225"/>
    <n v="67.272727272727266"/>
    <x v="3"/>
    <x v="3"/>
  </r>
  <r>
    <x v="94"/>
    <x v="226"/>
    <n v="32.727272727272727"/>
    <x v="3"/>
    <x v="3"/>
  </r>
  <r>
    <x v="95"/>
    <x v="225"/>
    <n v="77.272727272727266"/>
    <x v="3"/>
    <x v="3"/>
  </r>
  <r>
    <x v="95"/>
    <x v="226"/>
    <n v="22.727272727272727"/>
    <x v="3"/>
    <x v="3"/>
  </r>
  <r>
    <x v="96"/>
    <x v="225"/>
    <n v="78.378378378378372"/>
    <x v="3"/>
    <x v="3"/>
  </r>
  <r>
    <x v="96"/>
    <x v="226"/>
    <n v="21.621621621621621"/>
    <x v="3"/>
    <x v="3"/>
  </r>
  <r>
    <x v="97"/>
    <x v="225"/>
    <n v="100"/>
    <x v="3"/>
    <x v="3"/>
  </r>
  <r>
    <x v="97"/>
    <x v="226"/>
    <n v="0"/>
    <x v="3"/>
    <x v="3"/>
  </r>
  <r>
    <x v="98"/>
    <x v="227"/>
    <n v="49.369747899159663"/>
    <x v="3"/>
    <x v="3"/>
  </r>
  <r>
    <x v="98"/>
    <x v="228"/>
    <n v="50.630252100840337"/>
    <x v="3"/>
    <x v="3"/>
  </r>
  <r>
    <x v="99"/>
    <x v="227"/>
    <n v="476"/>
    <x v="3"/>
    <x v="3"/>
  </r>
  <r>
    <x v="99"/>
    <x v="228"/>
    <n v="235"/>
    <x v="3"/>
    <x v="3"/>
  </r>
  <r>
    <x v="90"/>
    <x v="211"/>
    <n v="17.22972972972973"/>
    <x v="4"/>
    <x v="3"/>
  </r>
  <r>
    <x v="90"/>
    <x v="212"/>
    <n v="80.574324324324323"/>
    <x v="4"/>
    <x v="3"/>
  </r>
  <r>
    <x v="90"/>
    <x v="4"/>
    <n v="2.1959459459459461"/>
    <x v="4"/>
    <x v="3"/>
  </r>
  <r>
    <x v="91"/>
    <x v="213"/>
    <n v="23.310810810810811"/>
    <x v="4"/>
    <x v="3"/>
  </r>
  <r>
    <x v="91"/>
    <x v="214"/>
    <n v="11.148648648648649"/>
    <x v="4"/>
    <x v="3"/>
  </r>
  <r>
    <x v="91"/>
    <x v="215"/>
    <n v="27.871621621621621"/>
    <x v="4"/>
    <x v="3"/>
  </r>
  <r>
    <x v="91"/>
    <x v="216"/>
    <n v="3.5472972972972974"/>
    <x v="4"/>
    <x v="3"/>
  </r>
  <r>
    <x v="91"/>
    <x v="217"/>
    <n v="13.175675675675675"/>
    <x v="4"/>
    <x v="3"/>
  </r>
  <r>
    <x v="91"/>
    <x v="218"/>
    <n v="1.1824324324324325"/>
    <x v="4"/>
    <x v="3"/>
  </r>
  <r>
    <x v="91"/>
    <x v="219"/>
    <n v="0.33783783783783783"/>
    <x v="4"/>
    <x v="3"/>
  </r>
  <r>
    <x v="91"/>
    <x v="220"/>
    <n v="19.425675675675677"/>
    <x v="4"/>
    <x v="3"/>
  </r>
  <r>
    <x v="92"/>
    <x v="213"/>
    <n v="23.310810810810811"/>
    <x v="4"/>
    <x v="3"/>
  </r>
  <r>
    <x v="92"/>
    <x v="222"/>
    <n v="14.695945945945946"/>
    <x v="4"/>
    <x v="3"/>
  </r>
  <r>
    <x v="92"/>
    <x v="223"/>
    <n v="42.567567567567565"/>
    <x v="4"/>
    <x v="3"/>
  </r>
  <r>
    <x v="92"/>
    <x v="224"/>
    <n v="17.22972972972973"/>
    <x v="4"/>
    <x v="3"/>
  </r>
  <r>
    <x v="92"/>
    <x v="4"/>
    <n v="2.1959459459459461"/>
    <x v="4"/>
    <x v="3"/>
  </r>
  <r>
    <x v="93"/>
    <x v="225"/>
    <n v="24.657534246575342"/>
    <x v="4"/>
    <x v="3"/>
  </r>
  <r>
    <x v="93"/>
    <x v="226"/>
    <n v="75.342465753424662"/>
    <x v="4"/>
    <x v="3"/>
  </r>
  <r>
    <x v="94"/>
    <x v="225"/>
    <n v="34"/>
    <x v="4"/>
    <x v="3"/>
  </r>
  <r>
    <x v="94"/>
    <x v="226"/>
    <n v="66"/>
    <x v="4"/>
    <x v="3"/>
  </r>
  <r>
    <x v="95"/>
    <x v="225"/>
    <n v="26.037735849056602"/>
    <x v="4"/>
    <x v="3"/>
  </r>
  <r>
    <x v="95"/>
    <x v="226"/>
    <n v="73.962264150943398"/>
    <x v="4"/>
    <x v="3"/>
  </r>
  <r>
    <x v="96"/>
    <x v="225"/>
    <n v="32.142857142857146"/>
    <x v="4"/>
    <x v="3"/>
  </r>
  <r>
    <x v="96"/>
    <x v="226"/>
    <n v="67.857142857142861"/>
    <x v="4"/>
    <x v="3"/>
  </r>
  <r>
    <x v="97"/>
    <x v="225"/>
    <n v="60"/>
    <x v="4"/>
    <x v="3"/>
  </r>
  <r>
    <x v="97"/>
    <x v="226"/>
    <n v="40"/>
    <x v="4"/>
    <x v="3"/>
  </r>
  <r>
    <x v="98"/>
    <x v="227"/>
    <n v="37.526205450733755"/>
    <x v="4"/>
    <x v="3"/>
  </r>
  <r>
    <x v="98"/>
    <x v="228"/>
    <n v="62.473794549266245"/>
    <x v="4"/>
    <x v="3"/>
  </r>
  <r>
    <x v="99"/>
    <x v="227"/>
    <n v="477"/>
    <x v="4"/>
    <x v="3"/>
  </r>
  <r>
    <x v="99"/>
    <x v="228"/>
    <n v="179"/>
    <x v="4"/>
    <x v="3"/>
  </r>
  <r>
    <x v="90"/>
    <x v="211"/>
    <n v="15.09433962264151"/>
    <x v="5"/>
    <x v="3"/>
  </r>
  <r>
    <x v="90"/>
    <x v="212"/>
    <n v="84.276729559748432"/>
    <x v="5"/>
    <x v="3"/>
  </r>
  <r>
    <x v="90"/>
    <x v="4"/>
    <n v="0.62893081761006286"/>
    <x v="5"/>
    <x v="3"/>
  </r>
  <r>
    <x v="91"/>
    <x v="213"/>
    <n v="30.817610062893081"/>
    <x v="5"/>
    <x v="3"/>
  </r>
  <r>
    <x v="91"/>
    <x v="214"/>
    <n v="10.062893081761006"/>
    <x v="5"/>
    <x v="3"/>
  </r>
  <r>
    <x v="91"/>
    <x v="215"/>
    <n v="20.125786163522012"/>
    <x v="5"/>
    <x v="3"/>
  </r>
  <r>
    <x v="91"/>
    <x v="216"/>
    <n v="5.0314465408805029"/>
    <x v="5"/>
    <x v="3"/>
  </r>
  <r>
    <x v="91"/>
    <x v="217"/>
    <n v="16.981132075471699"/>
    <x v="5"/>
    <x v="3"/>
  </r>
  <r>
    <x v="91"/>
    <x v="218"/>
    <n v="0.62893081761006286"/>
    <x v="5"/>
    <x v="3"/>
  </r>
  <r>
    <x v="91"/>
    <x v="219"/>
    <n v="0.62893081761006286"/>
    <x v="5"/>
    <x v="3"/>
  </r>
  <r>
    <x v="91"/>
    <x v="220"/>
    <n v="15.723270440251572"/>
    <x v="5"/>
    <x v="3"/>
  </r>
  <r>
    <x v="92"/>
    <x v="213"/>
    <n v="30.817610062893081"/>
    <x v="5"/>
    <x v="3"/>
  </r>
  <r>
    <x v="92"/>
    <x v="222"/>
    <n v="15.09433962264151"/>
    <x v="5"/>
    <x v="3"/>
  </r>
  <r>
    <x v="92"/>
    <x v="223"/>
    <n v="38.364779874213838"/>
    <x v="5"/>
    <x v="3"/>
  </r>
  <r>
    <x v="92"/>
    <x v="224"/>
    <n v="15.09433962264151"/>
    <x v="5"/>
    <x v="3"/>
  </r>
  <r>
    <x v="92"/>
    <x v="4"/>
    <n v="0.62893081761006286"/>
    <x v="5"/>
    <x v="3"/>
  </r>
  <r>
    <x v="93"/>
    <x v="225"/>
    <n v="22.222222222222221"/>
    <x v="5"/>
    <x v="3"/>
  </r>
  <r>
    <x v="93"/>
    <x v="226"/>
    <n v="77.777777777777771"/>
    <x v="5"/>
    <x v="3"/>
  </r>
  <r>
    <x v="94"/>
    <x v="225"/>
    <n v="50"/>
    <x v="5"/>
    <x v="3"/>
  </r>
  <r>
    <x v="94"/>
    <x v="226"/>
    <n v="50"/>
    <x v="5"/>
    <x v="3"/>
  </r>
  <r>
    <x v="95"/>
    <x v="225"/>
    <n v="28.94736842105263"/>
    <x v="5"/>
    <x v="3"/>
  </r>
  <r>
    <x v="95"/>
    <x v="226"/>
    <n v="71.05263157894737"/>
    <x v="5"/>
    <x v="3"/>
  </r>
  <r>
    <x v="96"/>
    <x v="225"/>
    <n v="42.857142857142854"/>
    <x v="5"/>
    <x v="3"/>
  </r>
  <r>
    <x v="96"/>
    <x v="226"/>
    <n v="57.142857142857146"/>
    <x v="5"/>
    <x v="3"/>
  </r>
  <r>
    <x v="97"/>
    <x v="225"/>
    <n v="0"/>
    <x v="5"/>
    <x v="3"/>
  </r>
  <r>
    <x v="97"/>
    <x v="226"/>
    <n v="0"/>
    <x v="5"/>
    <x v="3"/>
  </r>
  <r>
    <x v="98"/>
    <x v="227"/>
    <n v="51.492537313432834"/>
    <x v="5"/>
    <x v="3"/>
  </r>
  <r>
    <x v="98"/>
    <x v="228"/>
    <n v="48.507462686567166"/>
    <x v="5"/>
    <x v="3"/>
  </r>
  <r>
    <x v="99"/>
    <x v="227"/>
    <n v="134"/>
    <x v="5"/>
    <x v="3"/>
  </r>
  <r>
    <x v="99"/>
    <x v="228"/>
    <n v="69"/>
    <x v="5"/>
    <x v="3"/>
  </r>
  <r>
    <x v="90"/>
    <x v="211"/>
    <n v="21.296296296296298"/>
    <x v="6"/>
    <x v="3"/>
  </r>
  <r>
    <x v="90"/>
    <x v="212"/>
    <n v="76.851851851851848"/>
    <x v="6"/>
    <x v="3"/>
  </r>
  <r>
    <x v="90"/>
    <x v="4"/>
    <n v="1.8518518518518519"/>
    <x v="6"/>
    <x v="3"/>
  </r>
  <r>
    <x v="91"/>
    <x v="213"/>
    <n v="20.37037037037037"/>
    <x v="6"/>
    <x v="3"/>
  </r>
  <r>
    <x v="91"/>
    <x v="214"/>
    <n v="9.2592592592592595"/>
    <x v="6"/>
    <x v="3"/>
  </r>
  <r>
    <x v="91"/>
    <x v="215"/>
    <n v="32.407407407407405"/>
    <x v="6"/>
    <x v="3"/>
  </r>
  <r>
    <x v="91"/>
    <x v="216"/>
    <n v="2.7777777777777777"/>
    <x v="6"/>
    <x v="3"/>
  </r>
  <r>
    <x v="91"/>
    <x v="217"/>
    <n v="7.4074074074074074"/>
    <x v="6"/>
    <x v="3"/>
  </r>
  <r>
    <x v="91"/>
    <x v="218"/>
    <n v="4.6296296296296298"/>
    <x v="6"/>
    <x v="3"/>
  </r>
  <r>
    <x v="91"/>
    <x v="219"/>
    <n v="0"/>
    <x v="6"/>
    <x v="3"/>
  </r>
  <r>
    <x v="91"/>
    <x v="220"/>
    <n v="23.148148148148149"/>
    <x v="6"/>
    <x v="3"/>
  </r>
  <r>
    <x v="92"/>
    <x v="213"/>
    <n v="20.37037037037037"/>
    <x v="6"/>
    <x v="3"/>
  </r>
  <r>
    <x v="92"/>
    <x v="222"/>
    <n v="12.037037037037036"/>
    <x v="6"/>
    <x v="3"/>
  </r>
  <r>
    <x v="92"/>
    <x v="223"/>
    <n v="44.444444444444443"/>
    <x v="6"/>
    <x v="3"/>
  </r>
  <r>
    <x v="92"/>
    <x v="224"/>
    <n v="21.296296296296298"/>
    <x v="6"/>
    <x v="3"/>
  </r>
  <r>
    <x v="92"/>
    <x v="4"/>
    <n v="1.8518518518518519"/>
    <x v="6"/>
    <x v="3"/>
  </r>
  <r>
    <x v="93"/>
    <x v="225"/>
    <n v="24"/>
    <x v="6"/>
    <x v="3"/>
  </r>
  <r>
    <x v="93"/>
    <x v="226"/>
    <n v="76"/>
    <x v="6"/>
    <x v="3"/>
  </r>
  <r>
    <x v="94"/>
    <x v="225"/>
    <n v="41.176470588235297"/>
    <x v="6"/>
    <x v="3"/>
  </r>
  <r>
    <x v="94"/>
    <x v="226"/>
    <n v="58.823529411764703"/>
    <x v="6"/>
    <x v="3"/>
  </r>
  <r>
    <x v="95"/>
    <x v="225"/>
    <n v="22.222222222222221"/>
    <x v="6"/>
    <x v="3"/>
  </r>
  <r>
    <x v="95"/>
    <x v="226"/>
    <n v="77.777777777777771"/>
    <x v="6"/>
    <x v="3"/>
  </r>
  <r>
    <x v="96"/>
    <x v="225"/>
    <n v="40"/>
    <x v="6"/>
    <x v="3"/>
  </r>
  <r>
    <x v="96"/>
    <x v="226"/>
    <n v="60"/>
    <x v="6"/>
    <x v="3"/>
  </r>
  <r>
    <x v="97"/>
    <x v="225"/>
    <n v="100"/>
    <x v="6"/>
    <x v="3"/>
  </r>
  <r>
    <x v="97"/>
    <x v="226"/>
    <n v="0"/>
    <x v="6"/>
    <x v="3"/>
  </r>
  <r>
    <x v="98"/>
    <x v="227"/>
    <n v="21.686746987951807"/>
    <x v="6"/>
    <x v="3"/>
  </r>
  <r>
    <x v="98"/>
    <x v="228"/>
    <n v="78.313253012048193"/>
    <x v="6"/>
    <x v="3"/>
  </r>
  <r>
    <x v="99"/>
    <x v="227"/>
    <n v="83"/>
    <x v="6"/>
    <x v="3"/>
  </r>
  <r>
    <x v="99"/>
    <x v="228"/>
    <n v="18"/>
    <x v="6"/>
    <x v="3"/>
  </r>
  <r>
    <x v="90"/>
    <x v="211"/>
    <n v="20.338983050847457"/>
    <x v="7"/>
    <x v="3"/>
  </r>
  <r>
    <x v="90"/>
    <x v="212"/>
    <n v="76.836158192090394"/>
    <x v="7"/>
    <x v="3"/>
  </r>
  <r>
    <x v="90"/>
    <x v="4"/>
    <n v="2.8248587570621471"/>
    <x v="7"/>
    <x v="3"/>
  </r>
  <r>
    <x v="91"/>
    <x v="213"/>
    <n v="18.07909604519774"/>
    <x v="7"/>
    <x v="3"/>
  </r>
  <r>
    <x v="91"/>
    <x v="214"/>
    <n v="10.734463276836157"/>
    <x v="7"/>
    <x v="3"/>
  </r>
  <r>
    <x v="91"/>
    <x v="215"/>
    <n v="27.683615819209038"/>
    <x v="7"/>
    <x v="3"/>
  </r>
  <r>
    <x v="91"/>
    <x v="216"/>
    <n v="3.9548022598870056"/>
    <x v="7"/>
    <x v="3"/>
  </r>
  <r>
    <x v="91"/>
    <x v="217"/>
    <n v="15.819209039548022"/>
    <x v="7"/>
    <x v="3"/>
  </r>
  <r>
    <x v="91"/>
    <x v="218"/>
    <n v="0.56497175141242939"/>
    <x v="7"/>
    <x v="3"/>
  </r>
  <r>
    <x v="91"/>
    <x v="219"/>
    <n v="0"/>
    <x v="7"/>
    <x v="3"/>
  </r>
  <r>
    <x v="91"/>
    <x v="220"/>
    <n v="23.163841807909606"/>
    <x v="7"/>
    <x v="3"/>
  </r>
  <r>
    <x v="92"/>
    <x v="213"/>
    <n v="18.07909604519774"/>
    <x v="7"/>
    <x v="3"/>
  </r>
  <r>
    <x v="92"/>
    <x v="222"/>
    <n v="14.689265536723164"/>
    <x v="7"/>
    <x v="3"/>
  </r>
  <r>
    <x v="92"/>
    <x v="223"/>
    <n v="44.067796610169495"/>
    <x v="7"/>
    <x v="3"/>
  </r>
  <r>
    <x v="92"/>
    <x v="224"/>
    <n v="20.338983050847457"/>
    <x v="7"/>
    <x v="3"/>
  </r>
  <r>
    <x v="92"/>
    <x v="4"/>
    <n v="2.8248587570621471"/>
    <x v="7"/>
    <x v="3"/>
  </r>
  <r>
    <x v="93"/>
    <x v="225"/>
    <n v="20"/>
    <x v="7"/>
    <x v="3"/>
  </r>
  <r>
    <x v="93"/>
    <x v="226"/>
    <n v="80"/>
    <x v="7"/>
    <x v="3"/>
  </r>
  <r>
    <x v="94"/>
    <x v="225"/>
    <n v="28.571428571428573"/>
    <x v="7"/>
    <x v="3"/>
  </r>
  <r>
    <x v="94"/>
    <x v="226"/>
    <n v="71.428571428571431"/>
    <x v="7"/>
    <x v="3"/>
  </r>
  <r>
    <x v="95"/>
    <x v="225"/>
    <n v="25.301204819277107"/>
    <x v="7"/>
    <x v="3"/>
  </r>
  <r>
    <x v="95"/>
    <x v="226"/>
    <n v="74.698795180722897"/>
    <x v="7"/>
    <x v="3"/>
  </r>
  <r>
    <x v="96"/>
    <x v="225"/>
    <n v="37.5"/>
    <x v="7"/>
    <x v="3"/>
  </r>
  <r>
    <x v="96"/>
    <x v="226"/>
    <n v="62.5"/>
    <x v="7"/>
    <x v="3"/>
  </r>
  <r>
    <x v="97"/>
    <x v="225"/>
    <n v="50"/>
    <x v="7"/>
    <x v="3"/>
  </r>
  <r>
    <x v="97"/>
    <x v="226"/>
    <n v="50"/>
    <x v="7"/>
    <x v="3"/>
  </r>
  <r>
    <x v="98"/>
    <x v="227"/>
    <n v="41.911764705882355"/>
    <x v="7"/>
    <x v="3"/>
  </r>
  <r>
    <x v="98"/>
    <x v="228"/>
    <n v="58.088235294117645"/>
    <x v="7"/>
    <x v="3"/>
  </r>
  <r>
    <x v="99"/>
    <x v="227"/>
    <n v="136"/>
    <x v="7"/>
    <x v="3"/>
  </r>
  <r>
    <x v="99"/>
    <x v="228"/>
    <n v="57"/>
    <x v="7"/>
    <x v="3"/>
  </r>
  <r>
    <x v="90"/>
    <x v="211"/>
    <n v="12.837837837837839"/>
    <x v="8"/>
    <x v="3"/>
  </r>
  <r>
    <x v="90"/>
    <x v="212"/>
    <n v="83.78378378378379"/>
    <x v="8"/>
    <x v="3"/>
  </r>
  <r>
    <x v="90"/>
    <x v="4"/>
    <n v="3.3783783783783785"/>
    <x v="8"/>
    <x v="3"/>
  </r>
  <r>
    <x v="91"/>
    <x v="213"/>
    <n v="23.648648648648649"/>
    <x v="8"/>
    <x v="3"/>
  </r>
  <r>
    <x v="91"/>
    <x v="214"/>
    <n v="14.189189189189189"/>
    <x v="8"/>
    <x v="3"/>
  </r>
  <r>
    <x v="91"/>
    <x v="215"/>
    <n v="33.108108108108105"/>
    <x v="8"/>
    <x v="3"/>
  </r>
  <r>
    <x v="91"/>
    <x v="216"/>
    <n v="2.0270270270270272"/>
    <x v="8"/>
    <x v="3"/>
  </r>
  <r>
    <x v="91"/>
    <x v="217"/>
    <n v="10.135135135135135"/>
    <x v="8"/>
    <x v="3"/>
  </r>
  <r>
    <x v="91"/>
    <x v="218"/>
    <n v="0"/>
    <x v="8"/>
    <x v="3"/>
  </r>
  <r>
    <x v="91"/>
    <x v="219"/>
    <n v="0.67567567567567566"/>
    <x v="8"/>
    <x v="3"/>
  </r>
  <r>
    <x v="91"/>
    <x v="220"/>
    <n v="16.216216216216218"/>
    <x v="8"/>
    <x v="3"/>
  </r>
  <r>
    <x v="92"/>
    <x v="213"/>
    <n v="23.648648648648649"/>
    <x v="8"/>
    <x v="3"/>
  </r>
  <r>
    <x v="92"/>
    <x v="222"/>
    <n v="16.216216216216218"/>
    <x v="8"/>
    <x v="3"/>
  </r>
  <r>
    <x v="92"/>
    <x v="223"/>
    <n v="43.918918918918919"/>
    <x v="8"/>
    <x v="3"/>
  </r>
  <r>
    <x v="92"/>
    <x v="224"/>
    <n v="12.837837837837839"/>
    <x v="8"/>
    <x v="3"/>
  </r>
  <r>
    <x v="92"/>
    <x v="4"/>
    <n v="3.3783783783783785"/>
    <x v="8"/>
    <x v="3"/>
  </r>
  <r>
    <x v="93"/>
    <x v="225"/>
    <n v="31.578947368421051"/>
    <x v="8"/>
    <x v="3"/>
  </r>
  <r>
    <x v="93"/>
    <x v="226"/>
    <n v="68.421052631578945"/>
    <x v="8"/>
    <x v="3"/>
  </r>
  <r>
    <x v="94"/>
    <x v="225"/>
    <n v="26.666666666666668"/>
    <x v="8"/>
    <x v="3"/>
  </r>
  <r>
    <x v="94"/>
    <x v="226"/>
    <n v="73.333333333333329"/>
    <x v="8"/>
    <x v="3"/>
  </r>
  <r>
    <x v="95"/>
    <x v="225"/>
    <n v="25.714285714285715"/>
    <x v="8"/>
    <x v="3"/>
  </r>
  <r>
    <x v="95"/>
    <x v="226"/>
    <n v="74.285714285714292"/>
    <x v="8"/>
    <x v="3"/>
  </r>
  <r>
    <x v="96"/>
    <x v="225"/>
    <n v="12.5"/>
    <x v="8"/>
    <x v="3"/>
  </r>
  <r>
    <x v="96"/>
    <x v="226"/>
    <n v="87.5"/>
    <x v="8"/>
    <x v="3"/>
  </r>
  <r>
    <x v="97"/>
    <x v="225"/>
    <n v="0"/>
    <x v="8"/>
    <x v="3"/>
  </r>
  <r>
    <x v="97"/>
    <x v="226"/>
    <n v="0"/>
    <x v="8"/>
    <x v="3"/>
  </r>
  <r>
    <x v="98"/>
    <x v="227"/>
    <n v="28.225806451612904"/>
    <x v="8"/>
    <x v="3"/>
  </r>
  <r>
    <x v="98"/>
    <x v="228"/>
    <n v="71.774193548387103"/>
    <x v="8"/>
    <x v="3"/>
  </r>
  <r>
    <x v="99"/>
    <x v="227"/>
    <n v="124"/>
    <x v="8"/>
    <x v="3"/>
  </r>
  <r>
    <x v="99"/>
    <x v="228"/>
    <n v="35"/>
    <x v="8"/>
    <x v="3"/>
  </r>
  <r>
    <x v="90"/>
    <x v="211"/>
    <n v="33.136094674556212"/>
    <x v="9"/>
    <x v="3"/>
  </r>
  <r>
    <x v="90"/>
    <x v="212"/>
    <n v="65.680473372781066"/>
    <x v="9"/>
    <x v="3"/>
  </r>
  <r>
    <x v="90"/>
    <x v="4"/>
    <n v="1.1834319526627219"/>
    <x v="9"/>
    <x v="3"/>
  </r>
  <r>
    <x v="91"/>
    <x v="213"/>
    <n v="27.218934911242602"/>
    <x v="9"/>
    <x v="3"/>
  </r>
  <r>
    <x v="91"/>
    <x v="214"/>
    <n v="19.526627218934912"/>
    <x v="9"/>
    <x v="3"/>
  </r>
  <r>
    <x v="91"/>
    <x v="215"/>
    <n v="5.3254437869822482"/>
    <x v="9"/>
    <x v="3"/>
  </r>
  <r>
    <x v="91"/>
    <x v="216"/>
    <n v="9.4674556213017755"/>
    <x v="9"/>
    <x v="3"/>
  </r>
  <r>
    <x v="91"/>
    <x v="217"/>
    <n v="4.1420118343195265"/>
    <x v="9"/>
    <x v="3"/>
  </r>
  <r>
    <x v="91"/>
    <x v="218"/>
    <n v="0"/>
    <x v="9"/>
    <x v="3"/>
  </r>
  <r>
    <x v="91"/>
    <x v="219"/>
    <n v="0"/>
    <x v="9"/>
    <x v="3"/>
  </r>
  <r>
    <x v="91"/>
    <x v="220"/>
    <n v="34.319526627218934"/>
    <x v="9"/>
    <x v="3"/>
  </r>
  <r>
    <x v="92"/>
    <x v="213"/>
    <n v="27.218934911242602"/>
    <x v="9"/>
    <x v="3"/>
  </r>
  <r>
    <x v="92"/>
    <x v="222"/>
    <n v="28.994082840236686"/>
    <x v="9"/>
    <x v="3"/>
  </r>
  <r>
    <x v="92"/>
    <x v="223"/>
    <n v="9.4674556213017755"/>
    <x v="9"/>
    <x v="3"/>
  </r>
  <r>
    <x v="92"/>
    <x v="224"/>
    <n v="33.136094674556212"/>
    <x v="9"/>
    <x v="3"/>
  </r>
  <r>
    <x v="92"/>
    <x v="4"/>
    <n v="1.1834319526627219"/>
    <x v="9"/>
    <x v="3"/>
  </r>
  <r>
    <x v="93"/>
    <x v="225"/>
    <n v="77.272727272727266"/>
    <x v="9"/>
    <x v="3"/>
  </r>
  <r>
    <x v="93"/>
    <x v="226"/>
    <n v="22.727272727272727"/>
    <x v="9"/>
    <x v="3"/>
  </r>
  <r>
    <x v="94"/>
    <x v="225"/>
    <n v="73.333333333333329"/>
    <x v="9"/>
    <x v="3"/>
  </r>
  <r>
    <x v="94"/>
    <x v="226"/>
    <n v="26.666666666666668"/>
    <x v="9"/>
    <x v="3"/>
  </r>
  <r>
    <x v="95"/>
    <x v="225"/>
    <n v="77.5"/>
    <x v="9"/>
    <x v="3"/>
  </r>
  <r>
    <x v="95"/>
    <x v="226"/>
    <n v="22.5"/>
    <x v="9"/>
    <x v="3"/>
  </r>
  <r>
    <x v="96"/>
    <x v="225"/>
    <n v="50"/>
    <x v="9"/>
    <x v="3"/>
  </r>
  <r>
    <x v="96"/>
    <x v="226"/>
    <n v="50"/>
    <x v="9"/>
    <x v="3"/>
  </r>
  <r>
    <x v="97"/>
    <x v="225"/>
    <n v="66.666666666666671"/>
    <x v="9"/>
    <x v="3"/>
  </r>
  <r>
    <x v="97"/>
    <x v="226"/>
    <n v="33.333333333333336"/>
    <x v="9"/>
    <x v="3"/>
  </r>
  <r>
    <x v="98"/>
    <x v="227"/>
    <n v="48.648648648648646"/>
    <x v="9"/>
    <x v="3"/>
  </r>
  <r>
    <x v="98"/>
    <x v="228"/>
    <n v="51.351351351351354"/>
    <x v="9"/>
    <x v="3"/>
  </r>
  <r>
    <x v="99"/>
    <x v="227"/>
    <n v="111"/>
    <x v="9"/>
    <x v="3"/>
  </r>
  <r>
    <x v="99"/>
    <x v="228"/>
    <n v="54"/>
    <x v="9"/>
    <x v="3"/>
  </r>
  <r>
    <x v="90"/>
    <x v="211"/>
    <n v="42.748091603053432"/>
    <x v="10"/>
    <x v="3"/>
  </r>
  <r>
    <x v="90"/>
    <x v="212"/>
    <n v="52.671755725190842"/>
    <x v="10"/>
    <x v="3"/>
  </r>
  <r>
    <x v="90"/>
    <x v="4"/>
    <n v="4.5801526717557248"/>
    <x v="10"/>
    <x v="3"/>
  </r>
  <r>
    <x v="91"/>
    <x v="213"/>
    <n v="31.297709923664122"/>
    <x v="10"/>
    <x v="3"/>
  </r>
  <r>
    <x v="91"/>
    <x v="214"/>
    <n v="3.053435114503817"/>
    <x v="10"/>
    <x v="3"/>
  </r>
  <r>
    <x v="91"/>
    <x v="215"/>
    <n v="5.343511450381679"/>
    <x v="10"/>
    <x v="3"/>
  </r>
  <r>
    <x v="91"/>
    <x v="216"/>
    <n v="2.2900763358778624"/>
    <x v="10"/>
    <x v="3"/>
  </r>
  <r>
    <x v="91"/>
    <x v="217"/>
    <n v="5.343511450381679"/>
    <x v="10"/>
    <x v="3"/>
  </r>
  <r>
    <x v="91"/>
    <x v="218"/>
    <n v="2.2900763358778624"/>
    <x v="10"/>
    <x v="3"/>
  </r>
  <r>
    <x v="91"/>
    <x v="219"/>
    <n v="3.053435114503817"/>
    <x v="10"/>
    <x v="3"/>
  </r>
  <r>
    <x v="91"/>
    <x v="220"/>
    <n v="47.328244274809158"/>
    <x v="10"/>
    <x v="3"/>
  </r>
  <r>
    <x v="92"/>
    <x v="213"/>
    <n v="31.297709923664122"/>
    <x v="10"/>
    <x v="3"/>
  </r>
  <r>
    <x v="92"/>
    <x v="222"/>
    <n v="5.343511450381679"/>
    <x v="10"/>
    <x v="3"/>
  </r>
  <r>
    <x v="92"/>
    <x v="223"/>
    <n v="16.03053435114504"/>
    <x v="10"/>
    <x v="3"/>
  </r>
  <r>
    <x v="92"/>
    <x v="224"/>
    <n v="42.748091603053432"/>
    <x v="10"/>
    <x v="3"/>
  </r>
  <r>
    <x v="92"/>
    <x v="4"/>
    <n v="4.5801526717557248"/>
    <x v="10"/>
    <x v="3"/>
  </r>
  <r>
    <x v="93"/>
    <x v="225"/>
    <n v="33.333333333333336"/>
    <x v="10"/>
    <x v="3"/>
  </r>
  <r>
    <x v="93"/>
    <x v="226"/>
    <n v="66.666666666666671"/>
    <x v="10"/>
    <x v="3"/>
  </r>
  <r>
    <x v="94"/>
    <x v="225"/>
    <n v="45.454545454545453"/>
    <x v="10"/>
    <x v="3"/>
  </r>
  <r>
    <x v="94"/>
    <x v="226"/>
    <n v="54.545454545454547"/>
    <x v="10"/>
    <x v="3"/>
  </r>
  <r>
    <x v="95"/>
    <x v="225"/>
    <n v="11.111111111111111"/>
    <x v="10"/>
    <x v="3"/>
  </r>
  <r>
    <x v="95"/>
    <x v="226"/>
    <n v="88.888888888888886"/>
    <x v="10"/>
    <x v="3"/>
  </r>
  <r>
    <x v="96"/>
    <x v="225"/>
    <n v="70"/>
    <x v="10"/>
    <x v="3"/>
  </r>
  <r>
    <x v="96"/>
    <x v="226"/>
    <n v="30"/>
    <x v="10"/>
    <x v="3"/>
  </r>
  <r>
    <x v="97"/>
    <x v="225"/>
    <n v="0"/>
    <x v="10"/>
    <x v="3"/>
  </r>
  <r>
    <x v="97"/>
    <x v="226"/>
    <n v="0"/>
    <x v="10"/>
    <x v="3"/>
  </r>
  <r>
    <x v="98"/>
    <x v="227"/>
    <n v="55.072463768115945"/>
    <x v="10"/>
    <x v="3"/>
  </r>
  <r>
    <x v="98"/>
    <x v="228"/>
    <n v="44.927536231884055"/>
    <x v="10"/>
    <x v="3"/>
  </r>
  <r>
    <x v="99"/>
    <x v="227"/>
    <n v="69"/>
    <x v="10"/>
    <x v="3"/>
  </r>
  <r>
    <x v="99"/>
    <x v="228"/>
    <n v="38"/>
    <x v="10"/>
    <x v="3"/>
  </r>
  <r>
    <x v="90"/>
    <x v="211"/>
    <n v="39.495798319327733"/>
    <x v="11"/>
    <x v="3"/>
  </r>
  <r>
    <x v="90"/>
    <x v="212"/>
    <n v="57.142857142857146"/>
    <x v="11"/>
    <x v="3"/>
  </r>
  <r>
    <x v="90"/>
    <x v="4"/>
    <n v="3.3613445378151261"/>
    <x v="11"/>
    <x v="3"/>
  </r>
  <r>
    <x v="91"/>
    <x v="213"/>
    <n v="31.092436974789916"/>
    <x v="11"/>
    <x v="3"/>
  </r>
  <r>
    <x v="91"/>
    <x v="214"/>
    <n v="11.764705882352942"/>
    <x v="11"/>
    <x v="3"/>
  </r>
  <r>
    <x v="91"/>
    <x v="215"/>
    <n v="9.2436974789915958"/>
    <x v="11"/>
    <x v="3"/>
  </r>
  <r>
    <x v="91"/>
    <x v="216"/>
    <n v="2.5210084033613445"/>
    <x v="11"/>
    <x v="3"/>
  </r>
  <r>
    <x v="91"/>
    <x v="217"/>
    <n v="2.5210084033613445"/>
    <x v="11"/>
    <x v="3"/>
  </r>
  <r>
    <x v="91"/>
    <x v="218"/>
    <n v="0"/>
    <x v="11"/>
    <x v="3"/>
  </r>
  <r>
    <x v="91"/>
    <x v="219"/>
    <n v="0"/>
    <x v="11"/>
    <x v="3"/>
  </r>
  <r>
    <x v="91"/>
    <x v="220"/>
    <n v="42.857142857142854"/>
    <x v="11"/>
    <x v="3"/>
  </r>
  <r>
    <x v="92"/>
    <x v="213"/>
    <n v="31.092436974789916"/>
    <x v="11"/>
    <x v="3"/>
  </r>
  <r>
    <x v="92"/>
    <x v="222"/>
    <n v="14.285714285714286"/>
    <x v="11"/>
    <x v="3"/>
  </r>
  <r>
    <x v="92"/>
    <x v="223"/>
    <n v="11.764705882352942"/>
    <x v="11"/>
    <x v="3"/>
  </r>
  <r>
    <x v="92"/>
    <x v="224"/>
    <n v="39.495798319327733"/>
    <x v="11"/>
    <x v="3"/>
  </r>
  <r>
    <x v="92"/>
    <x v="4"/>
    <n v="3.3613445378151261"/>
    <x v="11"/>
    <x v="3"/>
  </r>
  <r>
    <x v="93"/>
    <x v="225"/>
    <n v="45.454545454545453"/>
    <x v="11"/>
    <x v="3"/>
  </r>
  <r>
    <x v="93"/>
    <x v="226"/>
    <n v="54.545454545454547"/>
    <x v="11"/>
    <x v="3"/>
  </r>
  <r>
    <x v="94"/>
    <x v="225"/>
    <n v="75"/>
    <x v="11"/>
    <x v="3"/>
  </r>
  <r>
    <x v="94"/>
    <x v="226"/>
    <n v="25"/>
    <x v="11"/>
    <x v="3"/>
  </r>
  <r>
    <x v="95"/>
    <x v="225"/>
    <n v="57.89473684210526"/>
    <x v="11"/>
    <x v="3"/>
  </r>
  <r>
    <x v="95"/>
    <x v="226"/>
    <n v="42.10526315789474"/>
    <x v="11"/>
    <x v="3"/>
  </r>
  <r>
    <x v="96"/>
    <x v="225"/>
    <n v="0"/>
    <x v="11"/>
    <x v="3"/>
  </r>
  <r>
    <x v="96"/>
    <x v="226"/>
    <n v="0"/>
    <x v="11"/>
    <x v="3"/>
  </r>
  <r>
    <x v="97"/>
    <x v="225"/>
    <n v="0"/>
    <x v="11"/>
    <x v="3"/>
  </r>
  <r>
    <x v="97"/>
    <x v="226"/>
    <n v="0"/>
    <x v="11"/>
    <x v="3"/>
  </r>
  <r>
    <x v="98"/>
    <x v="227"/>
    <n v="47.058823529411768"/>
    <x v="11"/>
    <x v="3"/>
  </r>
  <r>
    <x v="98"/>
    <x v="228"/>
    <n v="52.941176470588232"/>
    <x v="11"/>
    <x v="3"/>
  </r>
  <r>
    <x v="99"/>
    <x v="227"/>
    <n v="68"/>
    <x v="11"/>
    <x v="3"/>
  </r>
  <r>
    <x v="99"/>
    <x v="228"/>
    <n v="32"/>
    <x v="11"/>
    <x v="3"/>
  </r>
  <r>
    <x v="90"/>
    <x v="211"/>
    <n v="58.585858585858588"/>
    <x v="12"/>
    <x v="3"/>
  </r>
  <r>
    <x v="90"/>
    <x v="212"/>
    <n v="35.353535353535356"/>
    <x v="12"/>
    <x v="3"/>
  </r>
  <r>
    <x v="90"/>
    <x v="4"/>
    <n v="6.0606060606060606"/>
    <x v="12"/>
    <x v="3"/>
  </r>
  <r>
    <x v="91"/>
    <x v="213"/>
    <n v="20.202020202020201"/>
    <x v="12"/>
    <x v="3"/>
  </r>
  <r>
    <x v="91"/>
    <x v="214"/>
    <n v="0"/>
    <x v="12"/>
    <x v="3"/>
  </r>
  <r>
    <x v="91"/>
    <x v="215"/>
    <n v="5.0505050505050502"/>
    <x v="12"/>
    <x v="3"/>
  </r>
  <r>
    <x v="91"/>
    <x v="216"/>
    <n v="1.0101010101010102"/>
    <x v="12"/>
    <x v="3"/>
  </r>
  <r>
    <x v="91"/>
    <x v="217"/>
    <n v="6.0606060606060606"/>
    <x v="12"/>
    <x v="3"/>
  </r>
  <r>
    <x v="91"/>
    <x v="218"/>
    <n v="2.0202020202020203"/>
    <x v="12"/>
    <x v="3"/>
  </r>
  <r>
    <x v="91"/>
    <x v="219"/>
    <n v="1.0101010101010102"/>
    <x v="12"/>
    <x v="3"/>
  </r>
  <r>
    <x v="91"/>
    <x v="220"/>
    <n v="64.646464646464651"/>
    <x v="12"/>
    <x v="3"/>
  </r>
  <r>
    <x v="92"/>
    <x v="213"/>
    <n v="20.202020202020201"/>
    <x v="12"/>
    <x v="3"/>
  </r>
  <r>
    <x v="92"/>
    <x v="222"/>
    <n v="1.0101010101010102"/>
    <x v="12"/>
    <x v="3"/>
  </r>
  <r>
    <x v="92"/>
    <x v="223"/>
    <n v="14.141414141414142"/>
    <x v="12"/>
    <x v="3"/>
  </r>
  <r>
    <x v="92"/>
    <x v="224"/>
    <n v="58.585858585858588"/>
    <x v="12"/>
    <x v="3"/>
  </r>
  <r>
    <x v="92"/>
    <x v="4"/>
    <n v="6.0606060606060606"/>
    <x v="12"/>
    <x v="3"/>
  </r>
  <r>
    <x v="93"/>
    <x v="225"/>
    <n v="7.6923076923076925"/>
    <x v="12"/>
    <x v="3"/>
  </r>
  <r>
    <x v="93"/>
    <x v="226"/>
    <n v="92.307692307692307"/>
    <x v="12"/>
    <x v="3"/>
  </r>
  <r>
    <x v="94"/>
    <x v="225"/>
    <n v="40"/>
    <x v="12"/>
    <x v="3"/>
  </r>
  <r>
    <x v="94"/>
    <x v="226"/>
    <n v="60"/>
    <x v="12"/>
    <x v="3"/>
  </r>
  <r>
    <x v="95"/>
    <x v="225"/>
    <n v="0"/>
    <x v="12"/>
    <x v="3"/>
  </r>
  <r>
    <x v="95"/>
    <x v="226"/>
    <n v="100"/>
    <x v="12"/>
    <x v="3"/>
  </r>
  <r>
    <x v="96"/>
    <x v="225"/>
    <n v="20"/>
    <x v="12"/>
    <x v="3"/>
  </r>
  <r>
    <x v="96"/>
    <x v="226"/>
    <n v="80"/>
    <x v="12"/>
    <x v="3"/>
  </r>
  <r>
    <x v="97"/>
    <x v="225"/>
    <n v="0"/>
    <x v="12"/>
    <x v="3"/>
  </r>
  <r>
    <x v="97"/>
    <x v="226"/>
    <n v="0"/>
    <x v="12"/>
    <x v="3"/>
  </r>
  <r>
    <x v="98"/>
    <x v="227"/>
    <n v="57.142857142857146"/>
    <x v="12"/>
    <x v="3"/>
  </r>
  <r>
    <x v="98"/>
    <x v="228"/>
    <n v="42.857142857142854"/>
    <x v="12"/>
    <x v="3"/>
  </r>
  <r>
    <x v="99"/>
    <x v="227"/>
    <n v="35"/>
    <x v="12"/>
    <x v="3"/>
  </r>
  <r>
    <x v="99"/>
    <x v="228"/>
    <n v="20"/>
    <x v="12"/>
    <x v="3"/>
  </r>
  <r>
    <x v="90"/>
    <x v="211"/>
    <n v="27.536231884057973"/>
    <x v="13"/>
    <x v="3"/>
  </r>
  <r>
    <x v="90"/>
    <x v="212"/>
    <n v="72.463768115942031"/>
    <x v="13"/>
    <x v="3"/>
  </r>
  <r>
    <x v="90"/>
    <x v="4"/>
    <n v="0"/>
    <x v="13"/>
    <x v="3"/>
  </r>
  <r>
    <x v="91"/>
    <x v="213"/>
    <n v="39.130434782608695"/>
    <x v="13"/>
    <x v="3"/>
  </r>
  <r>
    <x v="91"/>
    <x v="214"/>
    <n v="14.492753623188406"/>
    <x v="13"/>
    <x v="3"/>
  </r>
  <r>
    <x v="91"/>
    <x v="215"/>
    <n v="4.3478260869565215"/>
    <x v="13"/>
    <x v="3"/>
  </r>
  <r>
    <x v="91"/>
    <x v="216"/>
    <n v="10.144927536231885"/>
    <x v="13"/>
    <x v="3"/>
  </r>
  <r>
    <x v="91"/>
    <x v="217"/>
    <n v="4.3478260869565215"/>
    <x v="13"/>
    <x v="3"/>
  </r>
  <r>
    <x v="91"/>
    <x v="218"/>
    <n v="0"/>
    <x v="13"/>
    <x v="3"/>
  </r>
  <r>
    <x v="91"/>
    <x v="219"/>
    <n v="0"/>
    <x v="13"/>
    <x v="3"/>
  </r>
  <r>
    <x v="91"/>
    <x v="220"/>
    <n v="27.536231884057973"/>
    <x v="13"/>
    <x v="3"/>
  </r>
  <r>
    <x v="92"/>
    <x v="213"/>
    <n v="39.130434782608695"/>
    <x v="13"/>
    <x v="3"/>
  </r>
  <r>
    <x v="92"/>
    <x v="222"/>
    <n v="24.637681159420289"/>
    <x v="13"/>
    <x v="3"/>
  </r>
  <r>
    <x v="92"/>
    <x v="223"/>
    <n v="8.695652173913043"/>
    <x v="13"/>
    <x v="3"/>
  </r>
  <r>
    <x v="92"/>
    <x v="224"/>
    <n v="27.536231884057973"/>
    <x v="13"/>
    <x v="3"/>
  </r>
  <r>
    <x v="92"/>
    <x v="4"/>
    <n v="0"/>
    <x v="13"/>
    <x v="3"/>
  </r>
  <r>
    <x v="93"/>
    <x v="225"/>
    <n v="75"/>
    <x v="13"/>
    <x v="3"/>
  </r>
  <r>
    <x v="93"/>
    <x v="226"/>
    <n v="25"/>
    <x v="13"/>
    <x v="3"/>
  </r>
  <r>
    <x v="94"/>
    <x v="225"/>
    <n v="100"/>
    <x v="13"/>
    <x v="3"/>
  </r>
  <r>
    <x v="94"/>
    <x v="226"/>
    <n v="0"/>
    <x v="13"/>
    <x v="3"/>
  </r>
  <r>
    <x v="95"/>
    <x v="225"/>
    <n v="73.333333333333329"/>
    <x v="13"/>
    <x v="3"/>
  </r>
  <r>
    <x v="95"/>
    <x v="226"/>
    <n v="26.666666666666668"/>
    <x v="13"/>
    <x v="3"/>
  </r>
  <r>
    <x v="96"/>
    <x v="225"/>
    <n v="100"/>
    <x v="13"/>
    <x v="3"/>
  </r>
  <r>
    <x v="96"/>
    <x v="226"/>
    <n v="0"/>
    <x v="13"/>
    <x v="3"/>
  </r>
  <r>
    <x v="97"/>
    <x v="225"/>
    <n v="0"/>
    <x v="13"/>
    <x v="3"/>
  </r>
  <r>
    <x v="97"/>
    <x v="226"/>
    <n v="0"/>
    <x v="13"/>
    <x v="3"/>
  </r>
  <r>
    <x v="98"/>
    <x v="227"/>
    <n v="54"/>
    <x v="13"/>
    <x v="3"/>
  </r>
  <r>
    <x v="98"/>
    <x v="228"/>
    <n v="46"/>
    <x v="13"/>
    <x v="3"/>
  </r>
  <r>
    <x v="99"/>
    <x v="227"/>
    <n v="50"/>
    <x v="13"/>
    <x v="3"/>
  </r>
  <r>
    <x v="99"/>
    <x v="228"/>
    <n v="27"/>
    <x v="13"/>
    <x v="3"/>
  </r>
  <r>
    <x v="90"/>
    <x v="211"/>
    <n v="10.344827586206897"/>
    <x v="14"/>
    <x v="3"/>
  </r>
  <r>
    <x v="90"/>
    <x v="212"/>
    <n v="87.356321839080465"/>
    <x v="14"/>
    <x v="3"/>
  </r>
  <r>
    <x v="90"/>
    <x v="4"/>
    <n v="2.2988505747126435"/>
    <x v="14"/>
    <x v="3"/>
  </r>
  <r>
    <x v="91"/>
    <x v="213"/>
    <n v="18.390804597701148"/>
    <x v="14"/>
    <x v="3"/>
  </r>
  <r>
    <x v="91"/>
    <x v="214"/>
    <n v="4.5977011494252871"/>
    <x v="14"/>
    <x v="3"/>
  </r>
  <r>
    <x v="91"/>
    <x v="215"/>
    <n v="51.724137931034484"/>
    <x v="14"/>
    <x v="3"/>
  </r>
  <r>
    <x v="91"/>
    <x v="216"/>
    <n v="0"/>
    <x v="14"/>
    <x v="3"/>
  </r>
  <r>
    <x v="91"/>
    <x v="217"/>
    <n v="4.5977011494252871"/>
    <x v="14"/>
    <x v="3"/>
  </r>
  <r>
    <x v="91"/>
    <x v="218"/>
    <n v="6.8965517241379306"/>
    <x v="14"/>
    <x v="3"/>
  </r>
  <r>
    <x v="91"/>
    <x v="219"/>
    <n v="1.1494252873563218"/>
    <x v="14"/>
    <x v="3"/>
  </r>
  <r>
    <x v="91"/>
    <x v="220"/>
    <n v="12.64367816091954"/>
    <x v="14"/>
    <x v="3"/>
  </r>
  <r>
    <x v="92"/>
    <x v="213"/>
    <n v="18.390804597701148"/>
    <x v="14"/>
    <x v="3"/>
  </r>
  <r>
    <x v="92"/>
    <x v="222"/>
    <n v="4.5977011494252871"/>
    <x v="14"/>
    <x v="3"/>
  </r>
  <r>
    <x v="92"/>
    <x v="223"/>
    <n v="64.367816091954026"/>
    <x v="14"/>
    <x v="3"/>
  </r>
  <r>
    <x v="92"/>
    <x v="224"/>
    <n v="10.344827586206897"/>
    <x v="14"/>
    <x v="3"/>
  </r>
  <r>
    <x v="92"/>
    <x v="4"/>
    <n v="2.2988505747126435"/>
    <x v="14"/>
    <x v="3"/>
  </r>
  <r>
    <x v="93"/>
    <x v="225"/>
    <n v="6.8965517241379306"/>
    <x v="14"/>
    <x v="3"/>
  </r>
  <r>
    <x v="93"/>
    <x v="226"/>
    <n v="93.103448275862064"/>
    <x v="14"/>
    <x v="3"/>
  </r>
  <r>
    <x v="94"/>
    <x v="225"/>
    <n v="25.714285714285715"/>
    <x v="14"/>
    <x v="3"/>
  </r>
  <r>
    <x v="94"/>
    <x v="226"/>
    <n v="74.285714285714292"/>
    <x v="14"/>
    <x v="3"/>
  </r>
  <r>
    <x v="95"/>
    <x v="225"/>
    <n v="0"/>
    <x v="14"/>
    <x v="3"/>
  </r>
  <r>
    <x v="95"/>
    <x v="226"/>
    <n v="100"/>
    <x v="14"/>
    <x v="3"/>
  </r>
  <r>
    <x v="96"/>
    <x v="225"/>
    <n v="14.285714285714286"/>
    <x v="14"/>
    <x v="3"/>
  </r>
  <r>
    <x v="96"/>
    <x v="226"/>
    <n v="85.714285714285708"/>
    <x v="14"/>
    <x v="3"/>
  </r>
  <r>
    <x v="97"/>
    <x v="225"/>
    <n v="0"/>
    <x v="14"/>
    <x v="3"/>
  </r>
  <r>
    <x v="97"/>
    <x v="226"/>
    <n v="100"/>
    <x v="14"/>
    <x v="3"/>
  </r>
  <r>
    <x v="98"/>
    <x v="227"/>
    <n v="10.526315789473685"/>
    <x v="14"/>
    <x v="3"/>
  </r>
  <r>
    <x v="98"/>
    <x v="228"/>
    <n v="89.473684210526315"/>
    <x v="14"/>
    <x v="3"/>
  </r>
  <r>
    <x v="99"/>
    <x v="227"/>
    <n v="76"/>
    <x v="14"/>
    <x v="3"/>
  </r>
  <r>
    <x v="99"/>
    <x v="228"/>
    <n v="8"/>
    <x v="14"/>
    <x v="3"/>
  </r>
  <r>
    <x v="90"/>
    <x v="211"/>
    <n v="28.571428571428573"/>
    <x v="15"/>
    <x v="3"/>
  </r>
  <r>
    <x v="90"/>
    <x v="212"/>
    <n v="62.637362637362635"/>
    <x v="15"/>
    <x v="3"/>
  </r>
  <r>
    <x v="90"/>
    <x v="4"/>
    <n v="8.791208791208792"/>
    <x v="15"/>
    <x v="3"/>
  </r>
  <r>
    <x v="91"/>
    <x v="213"/>
    <n v="48.35164835164835"/>
    <x v="15"/>
    <x v="3"/>
  </r>
  <r>
    <x v="91"/>
    <x v="214"/>
    <n v="6.5934065934065931"/>
    <x v="15"/>
    <x v="3"/>
  </r>
  <r>
    <x v="91"/>
    <x v="215"/>
    <n v="3.2967032967032965"/>
    <x v="15"/>
    <x v="3"/>
  </r>
  <r>
    <x v="91"/>
    <x v="216"/>
    <n v="0"/>
    <x v="15"/>
    <x v="3"/>
  </r>
  <r>
    <x v="91"/>
    <x v="217"/>
    <n v="2.197802197802198"/>
    <x v="15"/>
    <x v="3"/>
  </r>
  <r>
    <x v="91"/>
    <x v="218"/>
    <n v="0"/>
    <x v="15"/>
    <x v="3"/>
  </r>
  <r>
    <x v="91"/>
    <x v="219"/>
    <n v="2.197802197802198"/>
    <x v="15"/>
    <x v="3"/>
  </r>
  <r>
    <x v="91"/>
    <x v="220"/>
    <n v="37.362637362637365"/>
    <x v="15"/>
    <x v="3"/>
  </r>
  <r>
    <x v="92"/>
    <x v="213"/>
    <n v="48.35164835164835"/>
    <x v="15"/>
    <x v="3"/>
  </r>
  <r>
    <x v="92"/>
    <x v="222"/>
    <n v="6.5934065934065931"/>
    <x v="15"/>
    <x v="3"/>
  </r>
  <r>
    <x v="92"/>
    <x v="223"/>
    <n v="7.6923076923076925"/>
    <x v="15"/>
    <x v="3"/>
  </r>
  <r>
    <x v="92"/>
    <x v="224"/>
    <n v="28.571428571428573"/>
    <x v="15"/>
    <x v="3"/>
  </r>
  <r>
    <x v="92"/>
    <x v="4"/>
    <n v="8.791208791208792"/>
    <x v="15"/>
    <x v="3"/>
  </r>
  <r>
    <x v="93"/>
    <x v="225"/>
    <n v="40"/>
    <x v="15"/>
    <x v="3"/>
  </r>
  <r>
    <x v="93"/>
    <x v="226"/>
    <n v="60"/>
    <x v="15"/>
    <x v="3"/>
  </r>
  <r>
    <x v="94"/>
    <x v="225"/>
    <n v="100"/>
    <x v="15"/>
    <x v="3"/>
  </r>
  <r>
    <x v="94"/>
    <x v="226"/>
    <n v="0"/>
    <x v="15"/>
    <x v="3"/>
  </r>
  <r>
    <x v="95"/>
    <x v="225"/>
    <n v="40"/>
    <x v="15"/>
    <x v="3"/>
  </r>
  <r>
    <x v="95"/>
    <x v="226"/>
    <n v="60"/>
    <x v="15"/>
    <x v="3"/>
  </r>
  <r>
    <x v="96"/>
    <x v="225"/>
    <n v="75"/>
    <x v="15"/>
    <x v="3"/>
  </r>
  <r>
    <x v="96"/>
    <x v="226"/>
    <n v="25"/>
    <x v="15"/>
    <x v="3"/>
  </r>
  <r>
    <x v="97"/>
    <x v="225"/>
    <n v="0"/>
    <x v="15"/>
    <x v="3"/>
  </r>
  <r>
    <x v="97"/>
    <x v="226"/>
    <n v="0"/>
    <x v="15"/>
    <x v="3"/>
  </r>
  <r>
    <x v="98"/>
    <x v="227"/>
    <n v="61.403508771929822"/>
    <x v="15"/>
    <x v="3"/>
  </r>
  <r>
    <x v="98"/>
    <x v="228"/>
    <n v="38.596491228070178"/>
    <x v="15"/>
    <x v="3"/>
  </r>
  <r>
    <x v="99"/>
    <x v="227"/>
    <n v="57"/>
    <x v="15"/>
    <x v="3"/>
  </r>
  <r>
    <x v="99"/>
    <x v="228"/>
    <n v="35"/>
    <x v="15"/>
    <x v="3"/>
  </r>
  <r>
    <x v="90"/>
    <x v="211"/>
    <n v="34.239130434782609"/>
    <x v="16"/>
    <x v="3"/>
  </r>
  <r>
    <x v="90"/>
    <x v="212"/>
    <n v="58.695652173913047"/>
    <x v="16"/>
    <x v="3"/>
  </r>
  <r>
    <x v="90"/>
    <x v="4"/>
    <n v="7.0652173913043477"/>
    <x v="16"/>
    <x v="3"/>
  </r>
  <r>
    <x v="91"/>
    <x v="213"/>
    <n v="27.717391304347824"/>
    <x v="16"/>
    <x v="3"/>
  </r>
  <r>
    <x v="91"/>
    <x v="214"/>
    <n v="4.3478260869565215"/>
    <x v="16"/>
    <x v="3"/>
  </r>
  <r>
    <x v="91"/>
    <x v="215"/>
    <n v="9.2391304347826093"/>
    <x v="16"/>
    <x v="3"/>
  </r>
  <r>
    <x v="91"/>
    <x v="216"/>
    <n v="5.4347826086956523"/>
    <x v="16"/>
    <x v="3"/>
  </r>
  <r>
    <x v="91"/>
    <x v="217"/>
    <n v="6.5217391304347823"/>
    <x v="16"/>
    <x v="3"/>
  </r>
  <r>
    <x v="91"/>
    <x v="218"/>
    <n v="2.1739130434782608"/>
    <x v="16"/>
    <x v="3"/>
  </r>
  <r>
    <x v="91"/>
    <x v="219"/>
    <n v="3.2608695652173911"/>
    <x v="16"/>
    <x v="3"/>
  </r>
  <r>
    <x v="91"/>
    <x v="220"/>
    <n v="41.304347826086953"/>
    <x v="16"/>
    <x v="3"/>
  </r>
  <r>
    <x v="92"/>
    <x v="213"/>
    <n v="27.717391304347824"/>
    <x v="16"/>
    <x v="3"/>
  </r>
  <r>
    <x v="92"/>
    <x v="222"/>
    <n v="9.7826086956521738"/>
    <x v="16"/>
    <x v="3"/>
  </r>
  <r>
    <x v="92"/>
    <x v="223"/>
    <n v="21.195652173913043"/>
    <x v="16"/>
    <x v="3"/>
  </r>
  <r>
    <x v="92"/>
    <x v="224"/>
    <n v="34.239130434782609"/>
    <x v="16"/>
    <x v="3"/>
  </r>
  <r>
    <x v="92"/>
    <x v="4"/>
    <n v="7.0652173913043477"/>
    <x v="16"/>
    <x v="3"/>
  </r>
  <r>
    <x v="93"/>
    <x v="225"/>
    <n v="24.324324324324323"/>
    <x v="16"/>
    <x v="3"/>
  </r>
  <r>
    <x v="93"/>
    <x v="226"/>
    <n v="75.675675675675677"/>
    <x v="16"/>
    <x v="3"/>
  </r>
  <r>
    <x v="94"/>
    <x v="225"/>
    <n v="48.148148148148145"/>
    <x v="16"/>
    <x v="3"/>
  </r>
  <r>
    <x v="94"/>
    <x v="226"/>
    <n v="51.851851851851855"/>
    <x v="16"/>
    <x v="3"/>
  </r>
  <r>
    <x v="95"/>
    <x v="225"/>
    <n v="42.857142857142854"/>
    <x v="16"/>
    <x v="3"/>
  </r>
  <r>
    <x v="95"/>
    <x v="226"/>
    <n v="57.142857142857146"/>
    <x v="16"/>
    <x v="3"/>
  </r>
  <r>
    <x v="96"/>
    <x v="225"/>
    <n v="75"/>
    <x v="16"/>
    <x v="3"/>
  </r>
  <r>
    <x v="96"/>
    <x v="226"/>
    <n v="25"/>
    <x v="16"/>
    <x v="3"/>
  </r>
  <r>
    <x v="97"/>
    <x v="225"/>
    <n v="0"/>
    <x v="16"/>
    <x v="3"/>
  </r>
  <r>
    <x v="97"/>
    <x v="226"/>
    <n v="0"/>
    <x v="16"/>
    <x v="3"/>
  </r>
  <r>
    <x v="98"/>
    <x v="227"/>
    <n v="56.481481481481481"/>
    <x v="16"/>
    <x v="3"/>
  </r>
  <r>
    <x v="98"/>
    <x v="228"/>
    <n v="43.518518518518519"/>
    <x v="16"/>
    <x v="3"/>
  </r>
  <r>
    <x v="99"/>
    <x v="227"/>
    <n v="108"/>
    <x v="16"/>
    <x v="3"/>
  </r>
  <r>
    <x v="99"/>
    <x v="228"/>
    <n v="61"/>
    <x v="16"/>
    <x v="3"/>
  </r>
  <r>
    <x v="101"/>
    <x v="230"/>
    <n v="7.9589534325491975"/>
    <x v="0"/>
    <x v="2"/>
  </r>
  <r>
    <x v="101"/>
    <x v="231"/>
    <n v="8.2163991975927644"/>
    <x v="0"/>
    <x v="2"/>
  </r>
  <r>
    <x v="101"/>
    <x v="232"/>
    <n v="7.483238636363633"/>
    <x v="0"/>
    <x v="2"/>
  </r>
  <r>
    <x v="101"/>
    <x v="233"/>
    <n v="7.6472483221476422"/>
    <x v="0"/>
    <x v="2"/>
  </r>
  <r>
    <x v="101"/>
    <x v="234"/>
    <n v="7.8991935483871094"/>
    <x v="0"/>
    <x v="2"/>
  </r>
  <r>
    <x v="101"/>
    <x v="235"/>
    <n v="7.4376558603491363"/>
    <x v="0"/>
    <x v="2"/>
  </r>
  <r>
    <x v="101"/>
    <x v="236"/>
    <n v="7.8521439132577626"/>
    <x v="0"/>
    <x v="2"/>
  </r>
  <r>
    <x v="101"/>
    <x v="237"/>
    <n v="7.5943132774815805"/>
    <x v="0"/>
    <x v="2"/>
  </r>
  <r>
    <x v="101"/>
    <x v="238"/>
    <n v="7.6106965174129391"/>
    <x v="0"/>
    <x v="2"/>
  </r>
  <r>
    <x v="101"/>
    <x v="239"/>
    <n v="8.122595537317272"/>
    <x v="0"/>
    <x v="2"/>
  </r>
  <r>
    <x v="101"/>
    <x v="240"/>
    <n v="7.9874507874015661"/>
    <x v="0"/>
    <x v="2"/>
  </r>
  <r>
    <x v="101"/>
    <x v="241"/>
    <n v="8.1438778024143499"/>
    <x v="0"/>
    <x v="2"/>
  </r>
  <r>
    <x v="101"/>
    <x v="242"/>
    <n v="6.8175477239353803"/>
    <x v="0"/>
    <x v="2"/>
  </r>
  <r>
    <x v="101"/>
    <x v="243"/>
    <n v="6.996599690880986"/>
    <x v="0"/>
    <x v="2"/>
  </r>
  <r>
    <x v="101"/>
    <x v="244"/>
    <n v="7.4747559274755906"/>
    <x v="0"/>
    <x v="2"/>
  </r>
  <r>
    <x v="101"/>
    <x v="245"/>
    <n v="7.2284023668639028"/>
    <x v="0"/>
    <x v="2"/>
  </r>
  <r>
    <x v="101"/>
    <x v="246"/>
    <n v="7.840769659788057"/>
    <x v="0"/>
    <x v="2"/>
  </r>
  <r>
    <x v="101"/>
    <x v="247"/>
    <n v="6.8484933035714279"/>
    <x v="0"/>
    <x v="2"/>
  </r>
  <r>
    <x v="101"/>
    <x v="248"/>
    <n v="7.3836689038031391"/>
    <x v="0"/>
    <x v="2"/>
  </r>
  <r>
    <x v="101"/>
    <x v="249"/>
    <n v="6.7322325915290779"/>
    <x v="0"/>
    <x v="2"/>
  </r>
  <r>
    <x v="101"/>
    <x v="250"/>
    <n v="6.7441558441558396"/>
    <x v="0"/>
    <x v="2"/>
  </r>
  <r>
    <x v="101"/>
    <x v="251"/>
    <n v="6.6241830065359482"/>
    <x v="0"/>
    <x v="2"/>
  </r>
  <r>
    <x v="101"/>
    <x v="252"/>
    <n v="6.7092352092352154"/>
    <x v="0"/>
    <x v="2"/>
  </r>
  <r>
    <x v="101"/>
    <x v="253"/>
    <n v="8.2163009404388614"/>
    <x v="0"/>
    <x v="2"/>
  </r>
  <r>
    <x v="101"/>
    <x v="254"/>
    <n v="7.7096069868995603"/>
    <x v="0"/>
    <x v="2"/>
  </r>
  <r>
    <x v="101"/>
    <x v="255"/>
    <n v="7.9396346306592553"/>
    <x v="0"/>
    <x v="2"/>
  </r>
  <r>
    <x v="101"/>
    <x v="256"/>
    <n v="7.7749360613810756"/>
    <x v="0"/>
    <x v="2"/>
  </r>
  <r>
    <x v="101"/>
    <x v="257"/>
    <n v="7.4571342925659492"/>
    <x v="0"/>
    <x v="2"/>
  </r>
  <r>
    <x v="101"/>
    <x v="258"/>
    <n v="7.3668903803131967"/>
    <x v="0"/>
    <x v="2"/>
  </r>
  <r>
    <x v="101"/>
    <x v="259"/>
    <n v="8.1309419655876454"/>
    <x v="0"/>
    <x v="2"/>
  </r>
  <r>
    <x v="101"/>
    <x v="260"/>
    <n v="7.1792228390166528"/>
    <x v="0"/>
    <x v="2"/>
  </r>
  <r>
    <x v="101"/>
    <x v="261"/>
    <n v="6.7121500407719505"/>
    <x v="0"/>
    <x v="2"/>
  </r>
  <r>
    <x v="101"/>
    <x v="262"/>
    <n v="7.335454545454537"/>
    <x v="0"/>
    <x v="2"/>
  </r>
  <r>
    <x v="101"/>
    <x v="263"/>
    <n v="7.097270160025098"/>
    <x v="0"/>
    <x v="2"/>
  </r>
  <r>
    <x v="101"/>
    <x v="264"/>
    <n v="6.5351288056206087"/>
    <x v="0"/>
    <x v="2"/>
  </r>
  <r>
    <x v="101"/>
    <x v="265"/>
    <n v="7.523114532783584"/>
    <x v="0"/>
    <x v="2"/>
  </r>
  <r>
    <x v="101"/>
    <x v="230"/>
    <n v="7.4481481481481451"/>
    <x v="1"/>
    <x v="2"/>
  </r>
  <r>
    <x v="101"/>
    <x v="231"/>
    <n v="8.1262500000000077"/>
    <x v="1"/>
    <x v="2"/>
  </r>
  <r>
    <x v="101"/>
    <x v="232"/>
    <n v="6.9945504087193484"/>
    <x v="1"/>
    <x v="2"/>
  </r>
  <r>
    <x v="101"/>
    <x v="233"/>
    <n v="7.5855614973262036"/>
    <x v="1"/>
    <x v="2"/>
  </r>
  <r>
    <x v="101"/>
    <x v="234"/>
    <n v="7.3816568047337219"/>
    <x v="1"/>
    <x v="2"/>
  </r>
  <r>
    <x v="101"/>
    <x v="235"/>
    <n v="7.527568922305762"/>
    <x v="1"/>
    <x v="2"/>
  </r>
  <r>
    <x v="101"/>
    <x v="236"/>
    <n v="7.7925000000000004"/>
    <x v="1"/>
    <x v="2"/>
  </r>
  <r>
    <x v="101"/>
    <x v="237"/>
    <n v="7.5362134688691267"/>
    <x v="1"/>
    <x v="2"/>
  </r>
  <r>
    <x v="101"/>
    <x v="238"/>
    <n v="7.8071065989847712"/>
    <x v="1"/>
    <x v="2"/>
  </r>
  <r>
    <x v="101"/>
    <x v="239"/>
    <n v="8.2997448979591759"/>
    <x v="1"/>
    <x v="2"/>
  </r>
  <r>
    <x v="101"/>
    <x v="240"/>
    <n v="7.5992317541613339"/>
    <x v="1"/>
    <x v="2"/>
  </r>
  <r>
    <x v="101"/>
    <x v="241"/>
    <n v="8.0781841109710051"/>
    <x v="1"/>
    <x v="2"/>
  </r>
  <r>
    <x v="101"/>
    <x v="242"/>
    <n v="6.8898601398601418"/>
    <x v="1"/>
    <x v="2"/>
  </r>
  <r>
    <x v="101"/>
    <x v="243"/>
    <n v="6.647058823529413"/>
    <x v="1"/>
    <x v="2"/>
  </r>
  <r>
    <x v="101"/>
    <x v="244"/>
    <n v="7.2008310249307437"/>
    <x v="1"/>
    <x v="2"/>
  </r>
  <r>
    <x v="101"/>
    <x v="245"/>
    <n v="7.06774668630338"/>
    <x v="1"/>
    <x v="2"/>
  </r>
  <r>
    <x v="101"/>
    <x v="246"/>
    <n v="8.0284552845528392"/>
    <x v="1"/>
    <x v="2"/>
  </r>
  <r>
    <x v="101"/>
    <x v="247"/>
    <n v="7.1705639614855494"/>
    <x v="1"/>
    <x v="2"/>
  </r>
  <r>
    <x v="101"/>
    <x v="248"/>
    <n v="7.6210526315789453"/>
    <x v="1"/>
    <x v="2"/>
  </r>
  <r>
    <x v="101"/>
    <x v="249"/>
    <n v="6.9867109634551481"/>
    <x v="1"/>
    <x v="2"/>
  </r>
  <r>
    <x v="101"/>
    <x v="250"/>
    <n v="6.8318584070796478"/>
    <x v="1"/>
    <x v="2"/>
  </r>
  <r>
    <x v="101"/>
    <x v="251"/>
    <n v="6.75390625"/>
    <x v="1"/>
    <x v="2"/>
  </r>
  <r>
    <x v="101"/>
    <x v="252"/>
    <n v="6.9213114754098362"/>
    <x v="1"/>
    <x v="2"/>
  </r>
  <r>
    <x v="101"/>
    <x v="253"/>
    <n v="7.9694244604316546"/>
    <x v="1"/>
    <x v="2"/>
  </r>
  <r>
    <x v="101"/>
    <x v="254"/>
    <n v="7.2412280701754357"/>
    <x v="1"/>
    <x v="2"/>
  </r>
  <r>
    <x v="101"/>
    <x v="255"/>
    <n v="7.5433789954337902"/>
    <x v="1"/>
    <x v="2"/>
  </r>
  <r>
    <x v="101"/>
    <x v="256"/>
    <n v="7.9343629343629329"/>
    <x v="1"/>
    <x v="2"/>
  </r>
  <r>
    <x v="101"/>
    <x v="257"/>
    <n v="6.8486171761280881"/>
    <x v="1"/>
    <x v="2"/>
  </r>
  <r>
    <x v="101"/>
    <x v="258"/>
    <n v="6.7868098159509245"/>
    <x v="1"/>
    <x v="2"/>
  </r>
  <r>
    <x v="101"/>
    <x v="259"/>
    <n v="8.357585139318882"/>
    <x v="1"/>
    <x v="2"/>
  </r>
  <r>
    <x v="101"/>
    <x v="260"/>
    <n v="7.375234521575984"/>
    <x v="1"/>
    <x v="2"/>
  </r>
  <r>
    <x v="101"/>
    <x v="261"/>
    <n v="7.2"/>
    <x v="1"/>
    <x v="2"/>
  </r>
  <r>
    <x v="101"/>
    <x v="262"/>
    <n v="7.0600343053173278"/>
    <x v="1"/>
    <x v="2"/>
  </r>
  <r>
    <x v="101"/>
    <x v="263"/>
    <n v="7.0714285714285676"/>
    <x v="1"/>
    <x v="2"/>
  </r>
  <r>
    <x v="101"/>
    <x v="264"/>
    <n v="6.9178515007898964"/>
    <x v="1"/>
    <x v="2"/>
  </r>
  <r>
    <x v="101"/>
    <x v="265"/>
    <n v="7.4411967461740014"/>
    <x v="1"/>
    <x v="2"/>
  </r>
  <r>
    <x v="101"/>
    <x v="230"/>
    <n v="8.2393162393162314"/>
    <x v="2"/>
    <x v="2"/>
  </r>
  <r>
    <x v="101"/>
    <x v="231"/>
    <n v="8.3219034289713107"/>
    <x v="2"/>
    <x v="2"/>
  </r>
  <r>
    <x v="101"/>
    <x v="232"/>
    <n v="7.6577669902912593"/>
    <x v="2"/>
    <x v="2"/>
  </r>
  <r>
    <x v="101"/>
    <x v="233"/>
    <n v="7.9613095238095237"/>
    <x v="2"/>
    <x v="2"/>
  </r>
  <r>
    <x v="101"/>
    <x v="234"/>
    <n v="8.2568613652357286"/>
    <x v="2"/>
    <x v="2"/>
  </r>
  <r>
    <x v="101"/>
    <x v="235"/>
    <n v="7.548543689320387"/>
    <x v="2"/>
    <x v="2"/>
  </r>
  <r>
    <x v="101"/>
    <x v="236"/>
    <n v="7.8765182186234766"/>
    <x v="2"/>
    <x v="2"/>
  </r>
  <r>
    <x v="101"/>
    <x v="237"/>
    <n v="7.7487855655794666"/>
    <x v="2"/>
    <x v="2"/>
  </r>
  <r>
    <x v="101"/>
    <x v="238"/>
    <n v="7.4781420765027313"/>
    <x v="2"/>
    <x v="2"/>
  </r>
  <r>
    <x v="101"/>
    <x v="239"/>
    <n v="7.8135349172066189"/>
    <x v="2"/>
    <x v="2"/>
  </r>
  <r>
    <x v="101"/>
    <x v="240"/>
    <n v="8.2164879356568381"/>
    <x v="2"/>
    <x v="2"/>
  </r>
  <r>
    <x v="101"/>
    <x v="241"/>
    <n v="8.3202702702702585"/>
    <x v="2"/>
    <x v="2"/>
  </r>
  <r>
    <x v="101"/>
    <x v="242"/>
    <n v="6.5732410611303358"/>
    <x v="2"/>
    <x v="2"/>
  </r>
  <r>
    <x v="101"/>
    <x v="243"/>
    <n v="7.0409617097061465"/>
    <x v="2"/>
    <x v="2"/>
  </r>
  <r>
    <x v="101"/>
    <x v="244"/>
    <n v="7.7080181543116462"/>
    <x v="2"/>
    <x v="2"/>
  </r>
  <r>
    <x v="101"/>
    <x v="245"/>
    <n v="7.3872000000000053"/>
    <x v="2"/>
    <x v="2"/>
  </r>
  <r>
    <x v="101"/>
    <x v="246"/>
    <n v="7.8297546012269912"/>
    <x v="2"/>
    <x v="2"/>
  </r>
  <r>
    <x v="101"/>
    <x v="247"/>
    <n v="6.3805243445692925"/>
    <x v="2"/>
    <x v="2"/>
  </r>
  <r>
    <x v="101"/>
    <x v="248"/>
    <n v="6.5790598290598359"/>
    <x v="2"/>
    <x v="2"/>
  </r>
  <r>
    <x v="101"/>
    <x v="249"/>
    <n v="6.351851851851853"/>
    <x v="2"/>
    <x v="2"/>
  </r>
  <r>
    <x v="101"/>
    <x v="250"/>
    <n v="6.8"/>
    <x v="2"/>
    <x v="2"/>
  </r>
  <r>
    <x v="101"/>
    <x v="251"/>
    <n v="6.0868486352357314"/>
    <x v="2"/>
    <x v="2"/>
  </r>
  <r>
    <x v="101"/>
    <x v="252"/>
    <n v="6.316279069767444"/>
    <x v="2"/>
    <x v="2"/>
  </r>
  <r>
    <x v="101"/>
    <x v="253"/>
    <n v="8.199681782020674"/>
    <x v="2"/>
    <x v="2"/>
  </r>
  <r>
    <x v="101"/>
    <x v="254"/>
    <n v="7.6849056603773604"/>
    <x v="2"/>
    <x v="2"/>
  </r>
  <r>
    <x v="101"/>
    <x v="255"/>
    <n v="7.9293893129770963"/>
    <x v="2"/>
    <x v="2"/>
  </r>
  <r>
    <x v="101"/>
    <x v="256"/>
    <n v="7.2657743785850828"/>
    <x v="2"/>
    <x v="2"/>
  </r>
  <r>
    <x v="101"/>
    <x v="257"/>
    <n v="7.4110738255033475"/>
    <x v="2"/>
    <x v="2"/>
  </r>
  <r>
    <x v="101"/>
    <x v="258"/>
    <n v="7.6134598792062071"/>
    <x v="2"/>
    <x v="2"/>
  </r>
  <r>
    <x v="101"/>
    <x v="259"/>
    <n v="8.0604686318972139"/>
    <x v="2"/>
    <x v="2"/>
  </r>
  <r>
    <x v="101"/>
    <x v="260"/>
    <n v="6.8763213530655367"/>
    <x v="2"/>
    <x v="2"/>
  </r>
  <r>
    <x v="101"/>
    <x v="261"/>
    <n v="6.0366906474820183"/>
    <x v="2"/>
    <x v="2"/>
  </r>
  <r>
    <x v="101"/>
    <x v="262"/>
    <n v="7.2279586973788623"/>
    <x v="2"/>
    <x v="2"/>
  </r>
  <r>
    <x v="101"/>
    <x v="263"/>
    <n v="6.9333333333333416"/>
    <x v="2"/>
    <x v="2"/>
  </r>
  <r>
    <x v="101"/>
    <x v="264"/>
    <n v="5.9078947368421098"/>
    <x v="2"/>
    <x v="2"/>
  </r>
  <r>
    <x v="101"/>
    <x v="265"/>
    <n v="7.4899053468935612"/>
    <x v="2"/>
    <x v="2"/>
  </r>
  <r>
    <x v="101"/>
    <x v="230"/>
    <n v="7.958333333333341"/>
    <x v="3"/>
    <x v="2"/>
  </r>
  <r>
    <x v="101"/>
    <x v="231"/>
    <n v="8.2252066115702434"/>
    <x v="3"/>
    <x v="2"/>
  </r>
  <r>
    <x v="101"/>
    <x v="232"/>
    <n v="7.5328947368421089"/>
    <x v="3"/>
    <x v="2"/>
  </r>
  <r>
    <x v="101"/>
    <x v="233"/>
    <n v="7.6252676659528964"/>
    <x v="3"/>
    <x v="2"/>
  </r>
  <r>
    <x v="101"/>
    <x v="234"/>
    <n v="7.7617977528089916"/>
    <x v="3"/>
    <x v="2"/>
  </r>
  <r>
    <x v="101"/>
    <x v="235"/>
    <n v="7.0081300813008109"/>
    <x v="3"/>
    <x v="2"/>
  </r>
  <r>
    <x v="101"/>
    <x v="236"/>
    <n v="7.5487288135593245"/>
    <x v="3"/>
    <x v="2"/>
  </r>
  <r>
    <x v="101"/>
    <x v="237"/>
    <n v="7.0148936170212801"/>
    <x v="3"/>
    <x v="2"/>
  </r>
  <r>
    <x v="101"/>
    <x v="238"/>
    <n v="7.4024640657084202"/>
    <x v="3"/>
    <x v="2"/>
  </r>
  <r>
    <x v="101"/>
    <x v="239"/>
    <n v="8.5271966527196668"/>
    <x v="3"/>
    <x v="2"/>
  </r>
  <r>
    <x v="101"/>
    <x v="240"/>
    <n v="7.8191056910569099"/>
    <x v="3"/>
    <x v="2"/>
  </r>
  <r>
    <x v="101"/>
    <x v="241"/>
    <n v="7.83910386965377"/>
    <x v="3"/>
    <x v="2"/>
  </r>
  <r>
    <x v="101"/>
    <x v="242"/>
    <n v="6.8746736292428174"/>
    <x v="3"/>
    <x v="2"/>
  </r>
  <r>
    <x v="101"/>
    <x v="243"/>
    <n v="6.9555035128805631"/>
    <x v="3"/>
    <x v="2"/>
  </r>
  <r>
    <x v="101"/>
    <x v="244"/>
    <n v="7.2805194805194819"/>
    <x v="3"/>
    <x v="2"/>
  </r>
  <r>
    <x v="101"/>
    <x v="245"/>
    <n v="7.197889182058046"/>
    <x v="3"/>
    <x v="2"/>
  </r>
  <r>
    <x v="101"/>
    <x v="246"/>
    <n v="7.5153061224489788"/>
    <x v="3"/>
    <x v="2"/>
  </r>
  <r>
    <x v="101"/>
    <x v="247"/>
    <n v="6.9424083769633462"/>
    <x v="3"/>
    <x v="2"/>
  </r>
  <r>
    <x v="101"/>
    <x v="248"/>
    <n v="8.0689655172413826"/>
    <x v="3"/>
    <x v="2"/>
  </r>
  <r>
    <x v="101"/>
    <x v="249"/>
    <n v="6.6943005181347166"/>
    <x v="3"/>
    <x v="2"/>
  </r>
  <r>
    <x v="101"/>
    <x v="250"/>
    <n v="6.1437499999999998"/>
    <x v="3"/>
    <x v="2"/>
  </r>
  <r>
    <x v="101"/>
    <x v="251"/>
    <n v="6.5714285714285676"/>
    <x v="3"/>
    <x v="2"/>
  </r>
  <r>
    <x v="101"/>
    <x v="252"/>
    <n v="6.7448979591836764"/>
    <x v="3"/>
    <x v="2"/>
  </r>
  <r>
    <x v="101"/>
    <x v="253"/>
    <n v="8.4144385026737911"/>
    <x v="3"/>
    <x v="2"/>
  </r>
  <r>
    <x v="101"/>
    <x v="254"/>
    <n v="7.8604651162790722"/>
    <x v="3"/>
    <x v="2"/>
  </r>
  <r>
    <x v="101"/>
    <x v="255"/>
    <n v="8.1003460207612452"/>
    <x v="3"/>
    <x v="2"/>
  </r>
  <r>
    <x v="101"/>
    <x v="256"/>
    <n v="7.8698884758364311"/>
    <x v="3"/>
    <x v="2"/>
  </r>
  <r>
    <x v="101"/>
    <x v="257"/>
    <n v="7.2393364928909971"/>
    <x v="3"/>
    <x v="2"/>
  </r>
  <r>
    <x v="101"/>
    <x v="258"/>
    <n v="7.1146341463414631"/>
    <x v="3"/>
    <x v="2"/>
  </r>
  <r>
    <x v="101"/>
    <x v="259"/>
    <n v="8.2251184834123254"/>
    <x v="3"/>
    <x v="2"/>
  </r>
  <r>
    <x v="101"/>
    <x v="260"/>
    <n v="7.5036496350364983"/>
    <x v="3"/>
    <x v="2"/>
  </r>
  <r>
    <x v="101"/>
    <x v="261"/>
    <n v="7.011709601873533"/>
    <x v="3"/>
    <x v="2"/>
  </r>
  <r>
    <x v="101"/>
    <x v="262"/>
    <n v="7.6842105263157885"/>
    <x v="3"/>
    <x v="2"/>
  </r>
  <r>
    <x v="101"/>
    <x v="263"/>
    <n v="7.2927461139896383"/>
    <x v="3"/>
    <x v="2"/>
  </r>
  <r>
    <x v="101"/>
    <x v="264"/>
    <n v="6.8711217183770872"/>
    <x v="3"/>
    <x v="2"/>
  </r>
  <r>
    <x v="101"/>
    <x v="265"/>
    <n v="7.4977189439832506"/>
    <x v="3"/>
    <x v="2"/>
  </r>
  <r>
    <x v="101"/>
    <x v="230"/>
    <n v="7.7473498233215521"/>
    <x v="4"/>
    <x v="2"/>
  </r>
  <r>
    <x v="101"/>
    <x v="231"/>
    <n v="8.0551470588235361"/>
    <x v="4"/>
    <x v="2"/>
  </r>
  <r>
    <x v="101"/>
    <x v="232"/>
    <n v="7.4199535962877023"/>
    <x v="4"/>
    <x v="2"/>
  </r>
  <r>
    <x v="101"/>
    <x v="233"/>
    <n v="6.9408163265306078"/>
    <x v="4"/>
    <x v="2"/>
  </r>
  <r>
    <x v="101"/>
    <x v="234"/>
    <n v="7.6444444444444422"/>
    <x v="4"/>
    <x v="2"/>
  </r>
  <r>
    <x v="101"/>
    <x v="235"/>
    <n v="7.2601476014760156"/>
    <x v="4"/>
    <x v="2"/>
  </r>
  <r>
    <x v="101"/>
    <x v="236"/>
    <n v="7.8844765342960335"/>
    <x v="4"/>
    <x v="2"/>
  </r>
  <r>
    <x v="101"/>
    <x v="237"/>
    <n v="7.6427184466019389"/>
    <x v="4"/>
    <x v="2"/>
  </r>
  <r>
    <x v="101"/>
    <x v="238"/>
    <n v="7.7370370370370365"/>
    <x v="4"/>
    <x v="2"/>
  </r>
  <r>
    <x v="101"/>
    <x v="239"/>
    <n v="8.0074906367041248"/>
    <x v="4"/>
    <x v="2"/>
  </r>
  <r>
    <x v="101"/>
    <x v="240"/>
    <n v="7.7656529516994643"/>
    <x v="4"/>
    <x v="2"/>
  </r>
  <r>
    <x v="101"/>
    <x v="241"/>
    <n v="7.7747747747747757"/>
    <x v="4"/>
    <x v="2"/>
  </r>
  <r>
    <x v="101"/>
    <x v="242"/>
    <n v="6.7356321839080477"/>
    <x v="4"/>
    <x v="2"/>
  </r>
  <r>
    <x v="101"/>
    <x v="243"/>
    <n v="7.2078239608801917"/>
    <x v="4"/>
    <x v="2"/>
  </r>
  <r>
    <x v="101"/>
    <x v="244"/>
    <n v="7.4351297405189607"/>
    <x v="4"/>
    <x v="2"/>
  </r>
  <r>
    <x v="101"/>
    <x v="245"/>
    <n v="7.0627705627705639"/>
    <x v="4"/>
    <x v="2"/>
  </r>
  <r>
    <x v="101"/>
    <x v="246"/>
    <n v="7.8267716535433136"/>
    <x v="4"/>
    <x v="2"/>
  </r>
  <r>
    <x v="101"/>
    <x v="247"/>
    <n v="6.9038076152304608"/>
    <x v="4"/>
    <x v="2"/>
  </r>
  <r>
    <x v="101"/>
    <x v="248"/>
    <n v="7.2198275862068986"/>
    <x v="4"/>
    <x v="2"/>
  </r>
  <r>
    <x v="101"/>
    <x v="249"/>
    <n v="6.5898876404494375"/>
    <x v="4"/>
    <x v="2"/>
  </r>
  <r>
    <x v="101"/>
    <x v="250"/>
    <n v="6.3953488372093021"/>
    <x v="4"/>
    <x v="2"/>
  </r>
  <r>
    <x v="101"/>
    <x v="251"/>
    <n v="6.8497109826589595"/>
    <x v="4"/>
    <x v="2"/>
  </r>
  <r>
    <x v="101"/>
    <x v="252"/>
    <n v="6.5337423312883436"/>
    <x v="4"/>
    <x v="2"/>
  </r>
  <r>
    <x v="101"/>
    <x v="253"/>
    <n v="8.2564102564102591"/>
    <x v="4"/>
    <x v="2"/>
  </r>
  <r>
    <x v="101"/>
    <x v="254"/>
    <n v="8.2634408602150557"/>
    <x v="4"/>
    <x v="2"/>
  </r>
  <r>
    <x v="101"/>
    <x v="255"/>
    <n v="8.0769230769230766"/>
    <x v="4"/>
    <x v="2"/>
  </r>
  <r>
    <x v="101"/>
    <x v="256"/>
    <n v="7.9"/>
    <x v="4"/>
    <x v="2"/>
  </r>
  <r>
    <x v="101"/>
    <x v="257"/>
    <n v="7.8151898734177232"/>
    <x v="4"/>
    <x v="2"/>
  </r>
  <r>
    <x v="101"/>
    <x v="258"/>
    <n v="7.4698412698412682"/>
    <x v="4"/>
    <x v="2"/>
  </r>
  <r>
    <x v="101"/>
    <x v="259"/>
    <n v="7.909738717339672"/>
    <x v="4"/>
    <x v="2"/>
  </r>
  <r>
    <x v="101"/>
    <x v="260"/>
    <n v="7.1363636363636305"/>
    <x v="4"/>
    <x v="2"/>
  </r>
  <r>
    <x v="101"/>
    <x v="261"/>
    <n v="6.7034764826175888"/>
    <x v="4"/>
    <x v="2"/>
  </r>
  <r>
    <x v="101"/>
    <x v="262"/>
    <n v="7.308533916849016"/>
    <x v="4"/>
    <x v="2"/>
  </r>
  <r>
    <x v="101"/>
    <x v="263"/>
    <n v="6.9931662870159501"/>
    <x v="4"/>
    <x v="2"/>
  </r>
  <r>
    <x v="101"/>
    <x v="264"/>
    <n v="6.4848484848484826"/>
    <x v="4"/>
    <x v="2"/>
  </r>
  <r>
    <x v="101"/>
    <x v="265"/>
    <n v="7.4554951943167573"/>
    <x v="4"/>
    <x v="2"/>
  </r>
  <r>
    <x v="101"/>
    <x v="230"/>
    <n v="8.1183431952662719"/>
    <x v="5"/>
    <x v="2"/>
  </r>
  <r>
    <x v="101"/>
    <x v="231"/>
    <n v="8.607361963190181"/>
    <x v="5"/>
    <x v="2"/>
  </r>
  <r>
    <x v="101"/>
    <x v="232"/>
    <n v="7.9107142857142838"/>
    <x v="5"/>
    <x v="2"/>
  </r>
  <r>
    <x v="101"/>
    <x v="233"/>
    <n v="7.7519379844961254"/>
    <x v="5"/>
    <x v="2"/>
  </r>
  <r>
    <x v="101"/>
    <x v="234"/>
    <n v="8.2302631578947416"/>
    <x v="5"/>
    <x v="2"/>
  </r>
  <r>
    <x v="101"/>
    <x v="235"/>
    <n v="7.533333333333335"/>
    <x v="5"/>
    <x v="2"/>
  </r>
  <r>
    <x v="101"/>
    <x v="236"/>
    <n v="8.2181818181818187"/>
    <x v="5"/>
    <x v="2"/>
  </r>
  <r>
    <x v="101"/>
    <x v="237"/>
    <n v="8.2631578947368496"/>
    <x v="5"/>
    <x v="2"/>
  </r>
  <r>
    <x v="101"/>
    <x v="238"/>
    <n v="8"/>
    <x v="5"/>
    <x v="2"/>
  </r>
  <r>
    <x v="101"/>
    <x v="239"/>
    <n v="8.4417177914110475"/>
    <x v="5"/>
    <x v="2"/>
  </r>
  <r>
    <x v="101"/>
    <x v="240"/>
    <n v="8.2662721893491096"/>
    <x v="5"/>
    <x v="2"/>
  </r>
  <r>
    <x v="101"/>
    <x v="241"/>
    <n v="8.2976190476190474"/>
    <x v="5"/>
    <x v="2"/>
  </r>
  <r>
    <x v="101"/>
    <x v="242"/>
    <n v="7.4631578947368444"/>
    <x v="5"/>
    <x v="2"/>
  </r>
  <r>
    <x v="101"/>
    <x v="243"/>
    <n v="7.7460317460317478"/>
    <x v="5"/>
    <x v="2"/>
  </r>
  <r>
    <x v="101"/>
    <x v="244"/>
    <n v="7.9350649350649354"/>
    <x v="5"/>
    <x v="2"/>
  </r>
  <r>
    <x v="101"/>
    <x v="245"/>
    <n v="7.7945205479452051"/>
    <x v="5"/>
    <x v="2"/>
  </r>
  <r>
    <x v="101"/>
    <x v="246"/>
    <n v="8.339743589743593"/>
    <x v="5"/>
    <x v="2"/>
  </r>
  <r>
    <x v="101"/>
    <x v="247"/>
    <n v="7.651612903225808"/>
    <x v="5"/>
    <x v="2"/>
  </r>
  <r>
    <x v="101"/>
    <x v="248"/>
    <n v="7.7874999999999996"/>
    <x v="5"/>
    <x v="2"/>
  </r>
  <r>
    <x v="101"/>
    <x v="249"/>
    <n v="7.2898550724637667"/>
    <x v="5"/>
    <x v="2"/>
  </r>
  <r>
    <x v="101"/>
    <x v="250"/>
    <n v="7.0476190476190474"/>
    <x v="5"/>
    <x v="2"/>
  </r>
  <r>
    <x v="101"/>
    <x v="251"/>
    <n v="7.7164179104477615"/>
    <x v="5"/>
    <x v="2"/>
  </r>
  <r>
    <x v="101"/>
    <x v="252"/>
    <n v="7.0545454545454556"/>
    <x v="5"/>
    <x v="2"/>
  </r>
  <r>
    <x v="101"/>
    <x v="253"/>
    <n v="8.6040268456375788"/>
    <x v="5"/>
    <x v="2"/>
  </r>
  <r>
    <x v="101"/>
    <x v="254"/>
    <n v="8.6811594202898537"/>
    <x v="5"/>
    <x v="2"/>
  </r>
  <r>
    <x v="101"/>
    <x v="255"/>
    <n v="8.4150943396226427"/>
    <x v="5"/>
    <x v="2"/>
  </r>
  <r>
    <x v="101"/>
    <x v="256"/>
    <n v="8.1944444444444411"/>
    <x v="5"/>
    <x v="2"/>
  </r>
  <r>
    <x v="101"/>
    <x v="257"/>
    <n v="8.1953125"/>
    <x v="5"/>
    <x v="2"/>
  </r>
  <r>
    <x v="101"/>
    <x v="258"/>
    <n v="7.8727272727272721"/>
    <x v="5"/>
    <x v="2"/>
  </r>
  <r>
    <x v="101"/>
    <x v="259"/>
    <n v="8.2173913043478279"/>
    <x v="5"/>
    <x v="2"/>
  </r>
  <r>
    <x v="101"/>
    <x v="260"/>
    <n v="7.5892857142857153"/>
    <x v="5"/>
    <x v="2"/>
  </r>
  <r>
    <x v="101"/>
    <x v="261"/>
    <n v="7.3757961783439461"/>
    <x v="5"/>
    <x v="2"/>
  </r>
  <r>
    <x v="101"/>
    <x v="262"/>
    <n v="7.85"/>
    <x v="5"/>
    <x v="2"/>
  </r>
  <r>
    <x v="101"/>
    <x v="263"/>
    <n v="7.6206896551724155"/>
    <x v="5"/>
    <x v="2"/>
  </r>
  <r>
    <x v="101"/>
    <x v="264"/>
    <n v="7.3150684931506875"/>
    <x v="5"/>
    <x v="2"/>
  </r>
  <r>
    <x v="101"/>
    <x v="265"/>
    <n v="7.9730337078651692"/>
    <x v="5"/>
    <x v="2"/>
  </r>
  <r>
    <x v="101"/>
    <x v="230"/>
    <n v="7.459183673469389"/>
    <x v="6"/>
    <x v="2"/>
  </r>
  <r>
    <x v="101"/>
    <x v="231"/>
    <n v="7.5869565217391308"/>
    <x v="6"/>
    <x v="2"/>
  </r>
  <r>
    <x v="101"/>
    <x v="232"/>
    <n v="7.4210526315789478"/>
    <x v="6"/>
    <x v="2"/>
  </r>
  <r>
    <x v="101"/>
    <x v="233"/>
    <n v="6.920454545454545"/>
    <x v="6"/>
    <x v="2"/>
  </r>
  <r>
    <x v="101"/>
    <x v="234"/>
    <n v="7.2790697674418583"/>
    <x v="6"/>
    <x v="2"/>
  </r>
  <r>
    <x v="101"/>
    <x v="235"/>
    <n v="7.3043478260869561"/>
    <x v="6"/>
    <x v="2"/>
  </r>
  <r>
    <x v="101"/>
    <x v="236"/>
    <n v="7.9479166666666687"/>
    <x v="6"/>
    <x v="2"/>
  </r>
  <r>
    <x v="101"/>
    <x v="237"/>
    <n v="7.5164835164835138"/>
    <x v="6"/>
    <x v="2"/>
  </r>
  <r>
    <x v="101"/>
    <x v="238"/>
    <n v="7.3870967741935472"/>
    <x v="6"/>
    <x v="2"/>
  </r>
  <r>
    <x v="101"/>
    <x v="239"/>
    <n v="7.7816091954022983"/>
    <x v="6"/>
    <x v="2"/>
  </r>
  <r>
    <x v="101"/>
    <x v="240"/>
    <n v="7.208333333333333"/>
    <x v="6"/>
    <x v="2"/>
  </r>
  <r>
    <x v="101"/>
    <x v="241"/>
    <n v="7.28125"/>
    <x v="6"/>
    <x v="2"/>
  </r>
  <r>
    <x v="101"/>
    <x v="242"/>
    <n v="6.0166666666666666"/>
    <x v="6"/>
    <x v="2"/>
  </r>
  <r>
    <x v="101"/>
    <x v="243"/>
    <n v="7.0724637681159415"/>
    <x v="6"/>
    <x v="2"/>
  </r>
  <r>
    <x v="101"/>
    <x v="244"/>
    <n v="7.2857142857142874"/>
    <x v="6"/>
    <x v="2"/>
  </r>
  <r>
    <x v="101"/>
    <x v="245"/>
    <n v="6.9324324324324333"/>
    <x v="6"/>
    <x v="2"/>
  </r>
  <r>
    <x v="101"/>
    <x v="246"/>
    <n v="7.7471264367816097"/>
    <x v="6"/>
    <x v="2"/>
  </r>
  <r>
    <x v="101"/>
    <x v="247"/>
    <n v="6.6"/>
    <x v="6"/>
    <x v="2"/>
  </r>
  <r>
    <x v="101"/>
    <x v="248"/>
    <n v="7.1"/>
    <x v="6"/>
    <x v="2"/>
  </r>
  <r>
    <x v="101"/>
    <x v="249"/>
    <n v="5.9090909090909092"/>
    <x v="6"/>
    <x v="2"/>
  </r>
  <r>
    <x v="101"/>
    <x v="250"/>
    <n v="6.7222222222222223"/>
    <x v="6"/>
    <x v="2"/>
  </r>
  <r>
    <x v="101"/>
    <x v="251"/>
    <n v="6.6842105263157894"/>
    <x v="6"/>
    <x v="2"/>
  </r>
  <r>
    <x v="101"/>
    <x v="252"/>
    <n v="6.45"/>
    <x v="6"/>
    <x v="2"/>
  </r>
  <r>
    <x v="101"/>
    <x v="253"/>
    <n v="7.8695652173913038"/>
    <x v="6"/>
    <x v="2"/>
  </r>
  <r>
    <x v="101"/>
    <x v="254"/>
    <n v="7.9230769230769234"/>
    <x v="6"/>
    <x v="2"/>
  </r>
  <r>
    <x v="101"/>
    <x v="255"/>
    <n v="7.5471698113207557"/>
    <x v="6"/>
    <x v="2"/>
  </r>
  <r>
    <x v="101"/>
    <x v="256"/>
    <n v="7.1923076923076916"/>
    <x v="6"/>
    <x v="2"/>
  </r>
  <r>
    <x v="101"/>
    <x v="257"/>
    <n v="8"/>
    <x v="6"/>
    <x v="2"/>
  </r>
  <r>
    <x v="101"/>
    <x v="258"/>
    <n v="7.71875"/>
    <x v="6"/>
    <x v="2"/>
  </r>
  <r>
    <x v="101"/>
    <x v="259"/>
    <n v="7.7538461538461556"/>
    <x v="6"/>
    <x v="2"/>
  </r>
  <r>
    <x v="101"/>
    <x v="260"/>
    <n v="6.9117647058823533"/>
    <x v="6"/>
    <x v="2"/>
  </r>
  <r>
    <x v="101"/>
    <x v="261"/>
    <n v="5.9078947368421071"/>
    <x v="6"/>
    <x v="2"/>
  </r>
  <r>
    <x v="101"/>
    <x v="262"/>
    <n v="7.0266666666666673"/>
    <x v="6"/>
    <x v="2"/>
  </r>
  <r>
    <x v="101"/>
    <x v="263"/>
    <n v="6.8030303030303019"/>
    <x v="6"/>
    <x v="2"/>
  </r>
  <r>
    <x v="101"/>
    <x v="264"/>
    <n v="5.9864864864864851"/>
    <x v="6"/>
    <x v="2"/>
  </r>
  <r>
    <x v="101"/>
    <x v="265"/>
    <n v="7.2227891156462576"/>
    <x v="6"/>
    <x v="2"/>
  </r>
  <r>
    <x v="101"/>
    <x v="230"/>
    <n v="7.2437500000000004"/>
    <x v="7"/>
    <x v="2"/>
  </r>
  <r>
    <x v="101"/>
    <x v="231"/>
    <n v="7.608974358974363"/>
    <x v="7"/>
    <x v="2"/>
  </r>
  <r>
    <x v="101"/>
    <x v="232"/>
    <n v="7.0151515151515174"/>
    <x v="7"/>
    <x v="2"/>
  </r>
  <r>
    <x v="101"/>
    <x v="233"/>
    <n v="5.6758620689655155"/>
    <x v="7"/>
    <x v="2"/>
  </r>
  <r>
    <x v="101"/>
    <x v="234"/>
    <n v="7.1985815602836896"/>
    <x v="7"/>
    <x v="2"/>
  </r>
  <r>
    <x v="101"/>
    <x v="235"/>
    <n v="6.8431372549019578"/>
    <x v="7"/>
    <x v="2"/>
  </r>
  <r>
    <x v="101"/>
    <x v="236"/>
    <n v="7.5806451612903212"/>
    <x v="7"/>
    <x v="2"/>
  </r>
  <r>
    <x v="101"/>
    <x v="237"/>
    <n v="7.1904761904761889"/>
    <x v="7"/>
    <x v="2"/>
  </r>
  <r>
    <x v="101"/>
    <x v="238"/>
    <n v="7.6274509803921564"/>
    <x v="7"/>
    <x v="2"/>
  </r>
  <r>
    <x v="101"/>
    <x v="239"/>
    <n v="7.6866666666666674"/>
    <x v="7"/>
    <x v="2"/>
  </r>
  <r>
    <x v="101"/>
    <x v="240"/>
    <n v="7.3694267515923562"/>
    <x v="7"/>
    <x v="2"/>
  </r>
  <r>
    <x v="101"/>
    <x v="241"/>
    <n v="7.4102564102564052"/>
    <x v="7"/>
    <x v="2"/>
  </r>
  <r>
    <x v="101"/>
    <x v="242"/>
    <n v="6.3207547169811322"/>
    <x v="7"/>
    <x v="2"/>
  </r>
  <r>
    <x v="101"/>
    <x v="243"/>
    <n v="6.7583333333333355"/>
    <x v="7"/>
    <x v="2"/>
  </r>
  <r>
    <x v="101"/>
    <x v="244"/>
    <n v="6.8741258741258715"/>
    <x v="7"/>
    <x v="2"/>
  </r>
  <r>
    <x v="101"/>
    <x v="245"/>
    <n v="6.1679389312977104"/>
    <x v="7"/>
    <x v="2"/>
  </r>
  <r>
    <x v="101"/>
    <x v="246"/>
    <n v="7.3424657534246585"/>
    <x v="7"/>
    <x v="2"/>
  </r>
  <r>
    <x v="101"/>
    <x v="247"/>
    <n v="5.791666666666667"/>
    <x v="7"/>
    <x v="2"/>
  </r>
  <r>
    <x v="101"/>
    <x v="248"/>
    <n v="6.6567164179104497"/>
    <x v="7"/>
    <x v="2"/>
  </r>
  <r>
    <x v="101"/>
    <x v="249"/>
    <n v="5.9814814814814818"/>
    <x v="7"/>
    <x v="2"/>
  </r>
  <r>
    <x v="101"/>
    <x v="250"/>
    <n v="5.8103448275862064"/>
    <x v="7"/>
    <x v="2"/>
  </r>
  <r>
    <x v="101"/>
    <x v="251"/>
    <n v="5.75"/>
    <x v="7"/>
    <x v="2"/>
  </r>
  <r>
    <x v="101"/>
    <x v="252"/>
    <n v="6.0508474576271194"/>
    <x v="7"/>
    <x v="2"/>
  </r>
  <r>
    <x v="101"/>
    <x v="253"/>
    <n v="7.7636363636363646"/>
    <x v="7"/>
    <x v="2"/>
  </r>
  <r>
    <x v="101"/>
    <x v="254"/>
    <n v="7.7037037037037042"/>
    <x v="7"/>
    <x v="2"/>
  </r>
  <r>
    <x v="101"/>
    <x v="255"/>
    <n v="7.9662921348314626"/>
    <x v="7"/>
    <x v="2"/>
  </r>
  <r>
    <x v="101"/>
    <x v="256"/>
    <n v="7.7288135593220346"/>
    <x v="7"/>
    <x v="2"/>
  </r>
  <r>
    <x v="101"/>
    <x v="257"/>
    <n v="7.4622641509433976"/>
    <x v="7"/>
    <x v="2"/>
  </r>
  <r>
    <x v="101"/>
    <x v="258"/>
    <n v="7.1428571428571432"/>
    <x v="7"/>
    <x v="2"/>
  </r>
  <r>
    <x v="101"/>
    <x v="259"/>
    <n v="7.4339622641509431"/>
    <x v="7"/>
    <x v="2"/>
  </r>
  <r>
    <x v="101"/>
    <x v="260"/>
    <n v="6.6543209876543203"/>
    <x v="7"/>
    <x v="2"/>
  </r>
  <r>
    <x v="101"/>
    <x v="261"/>
    <n v="5.7037037037037033"/>
    <x v="7"/>
    <x v="2"/>
  </r>
  <r>
    <x v="101"/>
    <x v="262"/>
    <n v="6.6769230769230772"/>
    <x v="7"/>
    <x v="2"/>
  </r>
  <r>
    <x v="101"/>
    <x v="263"/>
    <n v="6.1393442622950811"/>
    <x v="7"/>
    <x v="2"/>
  </r>
  <r>
    <x v="101"/>
    <x v="264"/>
    <n v="5.545454545454545"/>
    <x v="7"/>
    <x v="2"/>
  </r>
  <r>
    <x v="101"/>
    <x v="265"/>
    <n v="6.9004866180048694"/>
    <x v="7"/>
    <x v="2"/>
  </r>
  <r>
    <x v="101"/>
    <x v="230"/>
    <n v="8.0791366906474824"/>
    <x v="8"/>
    <x v="2"/>
  </r>
  <r>
    <x v="101"/>
    <x v="231"/>
    <n v="8.2255639097744382"/>
    <x v="8"/>
    <x v="2"/>
  </r>
  <r>
    <x v="101"/>
    <x v="232"/>
    <n v="7.4054054054054053"/>
    <x v="8"/>
    <x v="2"/>
  </r>
  <r>
    <x v="101"/>
    <x v="233"/>
    <n v="7.5703125"/>
    <x v="8"/>
    <x v="2"/>
  </r>
  <r>
    <x v="101"/>
    <x v="234"/>
    <n v="7.6896551724137918"/>
    <x v="8"/>
    <x v="2"/>
  </r>
  <r>
    <x v="101"/>
    <x v="235"/>
    <n v="7.3712121212121184"/>
    <x v="8"/>
    <x v="2"/>
  </r>
  <r>
    <x v="101"/>
    <x v="236"/>
    <n v="7.7826086956521747"/>
    <x v="8"/>
    <x v="2"/>
  </r>
  <r>
    <x v="101"/>
    <x v="237"/>
    <n v="7.5120000000000031"/>
    <x v="8"/>
    <x v="2"/>
  </r>
  <r>
    <x v="101"/>
    <x v="238"/>
    <n v="7.7910447761193984"/>
    <x v="8"/>
    <x v="2"/>
  </r>
  <r>
    <x v="101"/>
    <x v="239"/>
    <n v="7.985074626865674"/>
    <x v="8"/>
    <x v="2"/>
  </r>
  <r>
    <x v="101"/>
    <x v="240"/>
    <n v="7.992700729927007"/>
    <x v="8"/>
    <x v="2"/>
  </r>
  <r>
    <x v="101"/>
    <x v="241"/>
    <n v="7.8962962962962928"/>
    <x v="8"/>
    <x v="2"/>
  </r>
  <r>
    <x v="101"/>
    <x v="242"/>
    <n v="6.9425287356321821"/>
    <x v="8"/>
    <x v="2"/>
  </r>
  <r>
    <x v="101"/>
    <x v="243"/>
    <n v="7.1595744680851032"/>
    <x v="8"/>
    <x v="2"/>
  </r>
  <r>
    <x v="101"/>
    <x v="244"/>
    <n v="7.5666666666666673"/>
    <x v="8"/>
    <x v="2"/>
  </r>
  <r>
    <x v="101"/>
    <x v="245"/>
    <n v="7.243243243243243"/>
    <x v="8"/>
    <x v="2"/>
  </r>
  <r>
    <x v="101"/>
    <x v="246"/>
    <n v="7.8067226890756292"/>
    <x v="8"/>
    <x v="2"/>
  </r>
  <r>
    <x v="101"/>
    <x v="247"/>
    <n v="7.5130434782608679"/>
    <x v="8"/>
    <x v="2"/>
  </r>
  <r>
    <x v="101"/>
    <x v="248"/>
    <n v="7.1454545454545455"/>
    <x v="8"/>
    <x v="2"/>
  </r>
  <r>
    <x v="101"/>
    <x v="249"/>
    <n v="6.5757575757575761"/>
    <x v="8"/>
    <x v="2"/>
  </r>
  <r>
    <x v="101"/>
    <x v="250"/>
    <n v="6"/>
    <x v="8"/>
    <x v="2"/>
  </r>
  <r>
    <x v="101"/>
    <x v="251"/>
    <n v="6.7948717948717947"/>
    <x v="8"/>
    <x v="2"/>
  </r>
  <r>
    <x v="101"/>
    <x v="252"/>
    <n v="6.5862068965517242"/>
    <x v="8"/>
    <x v="2"/>
  </r>
  <r>
    <x v="101"/>
    <x v="253"/>
    <n v="8.5445544554455388"/>
    <x v="8"/>
    <x v="2"/>
  </r>
  <r>
    <x v="101"/>
    <x v="254"/>
    <n v="8.5405405405405421"/>
    <x v="8"/>
    <x v="2"/>
  </r>
  <r>
    <x v="101"/>
    <x v="255"/>
    <n v="8.1176470588235343"/>
    <x v="8"/>
    <x v="2"/>
  </r>
  <r>
    <x v="101"/>
    <x v="256"/>
    <n v="8.0377358490566042"/>
    <x v="8"/>
    <x v="2"/>
  </r>
  <r>
    <x v="101"/>
    <x v="257"/>
    <n v="7.572916666666667"/>
    <x v="8"/>
    <x v="2"/>
  </r>
  <r>
    <x v="101"/>
    <x v="258"/>
    <n v="7.4285714285714297"/>
    <x v="8"/>
    <x v="2"/>
  </r>
  <r>
    <x v="101"/>
    <x v="259"/>
    <n v="8.0714285714285694"/>
    <x v="8"/>
    <x v="2"/>
  </r>
  <r>
    <x v="101"/>
    <x v="260"/>
    <n v="7.0677966101694931"/>
    <x v="8"/>
    <x v="2"/>
  </r>
  <r>
    <x v="101"/>
    <x v="261"/>
    <n v="7.4462809917355353"/>
    <x v="8"/>
    <x v="2"/>
  </r>
  <r>
    <x v="101"/>
    <x v="262"/>
    <n v="7.5535714285714262"/>
    <x v="8"/>
    <x v="2"/>
  </r>
  <r>
    <x v="101"/>
    <x v="263"/>
    <n v="7.2358490566037723"/>
    <x v="8"/>
    <x v="2"/>
  </r>
  <r>
    <x v="101"/>
    <x v="264"/>
    <n v="6.8454545454545448"/>
    <x v="8"/>
    <x v="2"/>
  </r>
  <r>
    <x v="101"/>
    <x v="265"/>
    <n v="7.6079512478235634"/>
    <x v="8"/>
    <x v="2"/>
  </r>
  <r>
    <x v="101"/>
    <x v="230"/>
    <n v="7.8759124087591248"/>
    <x v="9"/>
    <x v="2"/>
  </r>
  <r>
    <x v="101"/>
    <x v="231"/>
    <n v="7.9703703703703699"/>
    <x v="9"/>
    <x v="2"/>
  </r>
  <r>
    <x v="101"/>
    <x v="232"/>
    <n v="7.7264150943396226"/>
    <x v="9"/>
    <x v="2"/>
  </r>
  <r>
    <x v="101"/>
    <x v="233"/>
    <n v="7.4724409448818898"/>
    <x v="9"/>
    <x v="2"/>
  </r>
  <r>
    <x v="101"/>
    <x v="234"/>
    <n v="7.8897637795275601"/>
    <x v="9"/>
    <x v="2"/>
  </r>
  <r>
    <x v="101"/>
    <x v="235"/>
    <n v="7.3358778625954191"/>
    <x v="9"/>
    <x v="2"/>
  </r>
  <r>
    <x v="101"/>
    <x v="236"/>
    <n v="7.6287878787878807"/>
    <x v="9"/>
    <x v="2"/>
  </r>
  <r>
    <x v="101"/>
    <x v="237"/>
    <n v="7.359375"/>
    <x v="9"/>
    <x v="2"/>
  </r>
  <r>
    <x v="101"/>
    <x v="238"/>
    <n v="7.3615384615384603"/>
    <x v="9"/>
    <x v="2"/>
  </r>
  <r>
    <x v="101"/>
    <x v="239"/>
    <n v="7.7933884297520661"/>
    <x v="9"/>
    <x v="2"/>
  </r>
  <r>
    <x v="101"/>
    <x v="240"/>
    <n v="7.9007633587786241"/>
    <x v="9"/>
    <x v="2"/>
  </r>
  <r>
    <x v="101"/>
    <x v="241"/>
    <n v="7.8939393939393927"/>
    <x v="9"/>
    <x v="2"/>
  </r>
  <r>
    <x v="101"/>
    <x v="242"/>
    <n v="6.947916666666667"/>
    <x v="9"/>
    <x v="2"/>
  </r>
  <r>
    <x v="101"/>
    <x v="243"/>
    <n v="6.9259259259259265"/>
    <x v="9"/>
    <x v="2"/>
  </r>
  <r>
    <x v="101"/>
    <x v="244"/>
    <n v="7.2336448598130847"/>
    <x v="9"/>
    <x v="2"/>
  </r>
  <r>
    <x v="101"/>
    <x v="245"/>
    <n v="7.1111111111111098"/>
    <x v="9"/>
    <x v="2"/>
  </r>
  <r>
    <x v="101"/>
    <x v="246"/>
    <n v="7.4150943396226419"/>
    <x v="9"/>
    <x v="2"/>
  </r>
  <r>
    <x v="101"/>
    <x v="247"/>
    <n v="7.1339285714285712"/>
    <x v="9"/>
    <x v="2"/>
  </r>
  <r>
    <x v="101"/>
    <x v="248"/>
    <n v="7.3934426229508183"/>
    <x v="9"/>
    <x v="2"/>
  </r>
  <r>
    <x v="101"/>
    <x v="249"/>
    <n v="6.8421052631578956"/>
    <x v="9"/>
    <x v="2"/>
  </r>
  <r>
    <x v="101"/>
    <x v="250"/>
    <n v="7.0263157894736832"/>
    <x v="9"/>
    <x v="2"/>
  </r>
  <r>
    <x v="101"/>
    <x v="251"/>
    <n v="7.1071428571428568"/>
    <x v="9"/>
    <x v="2"/>
  </r>
  <r>
    <x v="101"/>
    <x v="252"/>
    <n v="6.9749999999999996"/>
    <x v="9"/>
    <x v="2"/>
  </r>
  <r>
    <x v="101"/>
    <x v="253"/>
    <n v="7.67"/>
    <x v="9"/>
    <x v="2"/>
  </r>
  <r>
    <x v="101"/>
    <x v="254"/>
    <n v="7.375"/>
    <x v="9"/>
    <x v="2"/>
  </r>
  <r>
    <x v="101"/>
    <x v="255"/>
    <n v="7.55"/>
    <x v="9"/>
    <x v="2"/>
  </r>
  <r>
    <x v="101"/>
    <x v="256"/>
    <n v="7.3913043478260878"/>
    <x v="9"/>
    <x v="2"/>
  </r>
  <r>
    <x v="101"/>
    <x v="257"/>
    <n v="7.3027522935779814"/>
    <x v="9"/>
    <x v="2"/>
  </r>
  <r>
    <x v="101"/>
    <x v="258"/>
    <n v="7.08"/>
    <x v="9"/>
    <x v="2"/>
  </r>
  <r>
    <x v="101"/>
    <x v="259"/>
    <n v="7.4299065420560737"/>
    <x v="9"/>
    <x v="2"/>
  </r>
  <r>
    <x v="101"/>
    <x v="260"/>
    <n v="6.8987341772151893"/>
    <x v="9"/>
    <x v="2"/>
  </r>
  <r>
    <x v="101"/>
    <x v="261"/>
    <n v="7.0338983050847483"/>
    <x v="9"/>
    <x v="2"/>
  </r>
  <r>
    <x v="101"/>
    <x v="262"/>
    <n v="7.4112149532710294"/>
    <x v="9"/>
    <x v="2"/>
  </r>
  <r>
    <x v="101"/>
    <x v="263"/>
    <n v="7.1401869158878517"/>
    <x v="9"/>
    <x v="2"/>
  </r>
  <r>
    <x v="101"/>
    <x v="264"/>
    <n v="7.083333333333333"/>
    <x v="9"/>
    <x v="2"/>
  </r>
  <r>
    <x v="101"/>
    <x v="265"/>
    <n v="7.4177612792689906"/>
    <x v="9"/>
    <x v="2"/>
  </r>
  <r>
    <x v="101"/>
    <x v="230"/>
    <n v="8.1238938053097343"/>
    <x v="10"/>
    <x v="2"/>
  </r>
  <r>
    <x v="101"/>
    <x v="231"/>
    <n v="8.1801801801801801"/>
    <x v="10"/>
    <x v="2"/>
  </r>
  <r>
    <x v="101"/>
    <x v="232"/>
    <n v="7.8989898989898988"/>
    <x v="10"/>
    <x v="2"/>
  </r>
  <r>
    <x v="101"/>
    <x v="233"/>
    <n v="7.5909090909090908"/>
    <x v="10"/>
    <x v="2"/>
  </r>
  <r>
    <x v="101"/>
    <x v="234"/>
    <n v="7.9900990099009892"/>
    <x v="10"/>
    <x v="2"/>
  </r>
  <r>
    <x v="101"/>
    <x v="235"/>
    <n v="7.1111111111111125"/>
    <x v="10"/>
    <x v="2"/>
  </r>
  <r>
    <x v="101"/>
    <x v="236"/>
    <n v="7.9090909090909092"/>
    <x v="10"/>
    <x v="2"/>
  </r>
  <r>
    <x v="101"/>
    <x v="237"/>
    <n v="6.8073394495412849"/>
    <x v="10"/>
    <x v="2"/>
  </r>
  <r>
    <x v="101"/>
    <x v="238"/>
    <n v="7.5700934579439236"/>
    <x v="10"/>
    <x v="2"/>
  </r>
  <r>
    <x v="101"/>
    <x v="239"/>
    <n v="8.3428571428571399"/>
    <x v="10"/>
    <x v="2"/>
  </r>
  <r>
    <x v="101"/>
    <x v="240"/>
    <n v="7.9537037037037024"/>
    <x v="10"/>
    <x v="2"/>
  </r>
  <r>
    <x v="101"/>
    <x v="241"/>
    <n v="7.9351851851851833"/>
    <x v="10"/>
    <x v="2"/>
  </r>
  <r>
    <x v="101"/>
    <x v="242"/>
    <n v="6.5694444444444446"/>
    <x v="10"/>
    <x v="2"/>
  </r>
  <r>
    <x v="101"/>
    <x v="243"/>
    <n v="6.4302325581395356"/>
    <x v="10"/>
    <x v="2"/>
  </r>
  <r>
    <x v="101"/>
    <x v="244"/>
    <n v="7.1875"/>
    <x v="10"/>
    <x v="2"/>
  </r>
  <r>
    <x v="101"/>
    <x v="245"/>
    <n v="6.5842696629213471"/>
    <x v="10"/>
    <x v="2"/>
  </r>
  <r>
    <x v="101"/>
    <x v="246"/>
    <n v="7.6060606060606064"/>
    <x v="10"/>
    <x v="2"/>
  </r>
  <r>
    <x v="101"/>
    <x v="247"/>
    <n v="7.2934782608695663"/>
    <x v="10"/>
    <x v="2"/>
  </r>
  <r>
    <x v="101"/>
    <x v="248"/>
    <n v="7.5625"/>
    <x v="10"/>
    <x v="2"/>
  </r>
  <r>
    <x v="101"/>
    <x v="249"/>
    <n v="6.6944444444444446"/>
    <x v="10"/>
    <x v="2"/>
  </r>
  <r>
    <x v="101"/>
    <x v="250"/>
    <n v="6.0625"/>
    <x v="10"/>
    <x v="2"/>
  </r>
  <r>
    <x v="101"/>
    <x v="251"/>
    <n v="7.28"/>
    <x v="10"/>
    <x v="2"/>
  </r>
  <r>
    <x v="101"/>
    <x v="252"/>
    <n v="6.53125"/>
    <x v="10"/>
    <x v="2"/>
  </r>
  <r>
    <x v="101"/>
    <x v="253"/>
    <n v="8.1492537313432827"/>
    <x v="10"/>
    <x v="2"/>
  </r>
  <r>
    <x v="101"/>
    <x v="254"/>
    <n v="8.0399999999999991"/>
    <x v="10"/>
    <x v="2"/>
  </r>
  <r>
    <x v="101"/>
    <x v="255"/>
    <n v="8.1333333333333329"/>
    <x v="10"/>
    <x v="2"/>
  </r>
  <r>
    <x v="101"/>
    <x v="256"/>
    <n v="8.112676056338028"/>
    <x v="10"/>
    <x v="2"/>
  </r>
  <r>
    <x v="101"/>
    <x v="257"/>
    <n v="7.903225806451613"/>
    <x v="10"/>
    <x v="2"/>
  </r>
  <r>
    <x v="101"/>
    <x v="258"/>
    <n v="6.6428571428571423"/>
    <x v="10"/>
    <x v="2"/>
  </r>
  <r>
    <x v="101"/>
    <x v="259"/>
    <n v="7.7023809523809517"/>
    <x v="10"/>
    <x v="2"/>
  </r>
  <r>
    <x v="101"/>
    <x v="260"/>
    <n v="6.8059701492537323"/>
    <x v="10"/>
    <x v="2"/>
  </r>
  <r>
    <x v="101"/>
    <x v="261"/>
    <n v="7.1739130434782608"/>
    <x v="10"/>
    <x v="2"/>
  </r>
  <r>
    <x v="101"/>
    <x v="262"/>
    <n v="7.2470588235294127"/>
    <x v="10"/>
    <x v="2"/>
  </r>
  <r>
    <x v="101"/>
    <x v="263"/>
    <n v="6.7011494252873574"/>
    <x v="10"/>
    <x v="2"/>
  </r>
  <r>
    <x v="101"/>
    <x v="264"/>
    <n v="6.97752808988764"/>
    <x v="10"/>
    <x v="2"/>
  </r>
  <r>
    <x v="101"/>
    <x v="265"/>
    <n v="7.4554662940971008"/>
    <x v="10"/>
    <x v="2"/>
  </r>
  <r>
    <x v="101"/>
    <x v="230"/>
    <n v="8.3652173913043484"/>
    <x v="11"/>
    <x v="2"/>
  </r>
  <r>
    <x v="101"/>
    <x v="231"/>
    <n v="8.3211009174311936"/>
    <x v="11"/>
    <x v="2"/>
  </r>
  <r>
    <x v="101"/>
    <x v="232"/>
    <n v="7.78095238095238"/>
    <x v="11"/>
    <x v="2"/>
  </r>
  <r>
    <x v="101"/>
    <x v="233"/>
    <n v="7.883495145631068"/>
    <x v="11"/>
    <x v="2"/>
  </r>
  <r>
    <x v="101"/>
    <x v="234"/>
    <n v="8.0865384615384599"/>
    <x v="11"/>
    <x v="2"/>
  </r>
  <r>
    <x v="101"/>
    <x v="235"/>
    <n v="7.5688073394495436"/>
    <x v="11"/>
    <x v="2"/>
  </r>
  <r>
    <x v="101"/>
    <x v="236"/>
    <n v="8.1090909090909058"/>
    <x v="11"/>
    <x v="2"/>
  </r>
  <r>
    <x v="101"/>
    <x v="237"/>
    <n v="7.7184466019417473"/>
    <x v="11"/>
    <x v="2"/>
  </r>
  <r>
    <x v="101"/>
    <x v="238"/>
    <n v="7.7037037037037024"/>
    <x v="11"/>
    <x v="2"/>
  </r>
  <r>
    <x v="101"/>
    <x v="239"/>
    <n v="8.0679611650485459"/>
    <x v="11"/>
    <x v="2"/>
  </r>
  <r>
    <x v="101"/>
    <x v="240"/>
    <n v="8.127272727272727"/>
    <x v="11"/>
    <x v="2"/>
  </r>
  <r>
    <x v="101"/>
    <x v="241"/>
    <n v="8.376146788990825"/>
    <x v="11"/>
    <x v="2"/>
  </r>
  <r>
    <x v="101"/>
    <x v="242"/>
    <n v="6.65"/>
    <x v="11"/>
    <x v="2"/>
  </r>
  <r>
    <x v="101"/>
    <x v="243"/>
    <n v="6.9444444444444446"/>
    <x v="11"/>
    <x v="2"/>
  </r>
  <r>
    <x v="101"/>
    <x v="244"/>
    <n v="7.4651162790697692"/>
    <x v="11"/>
    <x v="2"/>
  </r>
  <r>
    <x v="101"/>
    <x v="245"/>
    <n v="7.1749999999999998"/>
    <x v="11"/>
    <x v="2"/>
  </r>
  <r>
    <x v="101"/>
    <x v="246"/>
    <n v="7.9880952380952399"/>
    <x v="11"/>
    <x v="2"/>
  </r>
  <r>
    <x v="101"/>
    <x v="247"/>
    <n v="7.3950617283950653"/>
    <x v="11"/>
    <x v="2"/>
  </r>
  <r>
    <x v="101"/>
    <x v="248"/>
    <n v="7.3571428571428568"/>
    <x v="11"/>
    <x v="2"/>
  </r>
  <r>
    <x v="101"/>
    <x v="249"/>
    <n v="7"/>
    <x v="11"/>
    <x v="2"/>
  </r>
  <r>
    <x v="101"/>
    <x v="250"/>
    <n v="6.9285714285714288"/>
    <x v="11"/>
    <x v="2"/>
  </r>
  <r>
    <x v="101"/>
    <x v="251"/>
    <n v="7.0454545454545459"/>
    <x v="11"/>
    <x v="2"/>
  </r>
  <r>
    <x v="101"/>
    <x v="252"/>
    <n v="6.5714285714285703"/>
    <x v="11"/>
    <x v="2"/>
  </r>
  <r>
    <x v="101"/>
    <x v="253"/>
    <n v="8.2567567567567579"/>
    <x v="11"/>
    <x v="2"/>
  </r>
  <r>
    <x v="101"/>
    <x v="254"/>
    <n v="7.3870967741935489"/>
    <x v="11"/>
    <x v="2"/>
  </r>
  <r>
    <x v="101"/>
    <x v="255"/>
    <n v="7.8983050847457656"/>
    <x v="11"/>
    <x v="2"/>
  </r>
  <r>
    <x v="101"/>
    <x v="256"/>
    <n v="7.54"/>
    <x v="11"/>
    <x v="2"/>
  </r>
  <r>
    <x v="101"/>
    <x v="257"/>
    <n v="8.3132530120481967"/>
    <x v="11"/>
    <x v="2"/>
  </r>
  <r>
    <x v="101"/>
    <x v="258"/>
    <n v="7.8513513513513509"/>
    <x v="11"/>
    <x v="2"/>
  </r>
  <r>
    <x v="101"/>
    <x v="259"/>
    <n v="8.1710526315789505"/>
    <x v="11"/>
    <x v="2"/>
  </r>
  <r>
    <x v="101"/>
    <x v="260"/>
    <n v="7.224489795918366"/>
    <x v="11"/>
    <x v="2"/>
  </r>
  <r>
    <x v="101"/>
    <x v="261"/>
    <n v="7.5227272727272725"/>
    <x v="11"/>
    <x v="2"/>
  </r>
  <r>
    <x v="101"/>
    <x v="262"/>
    <n v="7.591549295774648"/>
    <x v="11"/>
    <x v="2"/>
  </r>
  <r>
    <x v="101"/>
    <x v="263"/>
    <n v="7.5072463768115947"/>
    <x v="11"/>
    <x v="2"/>
  </r>
  <r>
    <x v="101"/>
    <x v="264"/>
    <n v="7.64"/>
    <x v="11"/>
    <x v="2"/>
  </r>
  <r>
    <x v="101"/>
    <x v="265"/>
    <n v="7.7694300518134689"/>
    <x v="11"/>
    <x v="2"/>
  </r>
  <r>
    <x v="101"/>
    <x v="230"/>
    <n v="8.0121951219512173"/>
    <x v="12"/>
    <x v="2"/>
  </r>
  <r>
    <x v="101"/>
    <x v="231"/>
    <n v="7.9275362318840585"/>
    <x v="12"/>
    <x v="2"/>
  </r>
  <r>
    <x v="101"/>
    <x v="232"/>
    <n v="7.4142857142857128"/>
    <x v="12"/>
    <x v="2"/>
  </r>
  <r>
    <x v="101"/>
    <x v="233"/>
    <n v="7.4029850746268657"/>
    <x v="12"/>
    <x v="2"/>
  </r>
  <r>
    <x v="101"/>
    <x v="234"/>
    <n v="7.6307692307692321"/>
    <x v="12"/>
    <x v="2"/>
  </r>
  <r>
    <x v="101"/>
    <x v="235"/>
    <n v="7.6463414634146352"/>
    <x v="12"/>
    <x v="2"/>
  </r>
  <r>
    <x v="101"/>
    <x v="236"/>
    <n v="8.1764705882352953"/>
    <x v="12"/>
    <x v="2"/>
  </r>
  <r>
    <x v="101"/>
    <x v="237"/>
    <n v="7.5975609756097544"/>
    <x v="12"/>
    <x v="2"/>
  </r>
  <r>
    <x v="101"/>
    <x v="238"/>
    <n v="7.9882352941176471"/>
    <x v="12"/>
    <x v="2"/>
  </r>
  <r>
    <x v="101"/>
    <x v="239"/>
    <n v="8.511904761904761"/>
    <x v="12"/>
    <x v="2"/>
  </r>
  <r>
    <x v="101"/>
    <x v="240"/>
    <n v="8.2261904761904727"/>
    <x v="12"/>
    <x v="2"/>
  </r>
  <r>
    <x v="101"/>
    <x v="241"/>
    <n v="8.482352941176476"/>
    <x v="12"/>
    <x v="2"/>
  </r>
  <r>
    <x v="101"/>
    <x v="242"/>
    <n v="6.611940298507462"/>
    <x v="12"/>
    <x v="2"/>
  </r>
  <r>
    <x v="101"/>
    <x v="243"/>
    <n v="7.4810126582278462"/>
    <x v="12"/>
    <x v="2"/>
  </r>
  <r>
    <x v="101"/>
    <x v="244"/>
    <n v="7.2278481012658231"/>
    <x v="12"/>
    <x v="2"/>
  </r>
  <r>
    <x v="101"/>
    <x v="245"/>
    <n v="7.1081081081081097"/>
    <x v="12"/>
    <x v="2"/>
  </r>
  <r>
    <x v="101"/>
    <x v="246"/>
    <n v="7.7402597402597406"/>
    <x v="12"/>
    <x v="2"/>
  </r>
  <r>
    <x v="101"/>
    <x v="247"/>
    <n v="7.35"/>
    <x v="12"/>
    <x v="2"/>
  </r>
  <r>
    <x v="101"/>
    <x v="248"/>
    <n v="7.75"/>
    <x v="12"/>
    <x v="2"/>
  </r>
  <r>
    <x v="101"/>
    <x v="249"/>
    <n v="7.2857142857142856"/>
    <x v="12"/>
    <x v="2"/>
  </r>
  <r>
    <x v="101"/>
    <x v="250"/>
    <n v="7.5897435897435903"/>
    <x v="12"/>
    <x v="2"/>
  </r>
  <r>
    <x v="101"/>
    <x v="251"/>
    <n v="7.6129032258064511"/>
    <x v="12"/>
    <x v="2"/>
  </r>
  <r>
    <x v="101"/>
    <x v="252"/>
    <n v="6.90625"/>
    <x v="12"/>
    <x v="2"/>
  </r>
  <r>
    <x v="101"/>
    <x v="253"/>
    <n v="8.3846153846153815"/>
    <x v="12"/>
    <x v="2"/>
  </r>
  <r>
    <x v="101"/>
    <x v="254"/>
    <n v="7.625"/>
    <x v="12"/>
    <x v="2"/>
  </r>
  <r>
    <x v="101"/>
    <x v="255"/>
    <n v="8.32"/>
    <x v="12"/>
    <x v="2"/>
  </r>
  <r>
    <x v="101"/>
    <x v="256"/>
    <n v="8.2641509433962241"/>
    <x v="12"/>
    <x v="2"/>
  </r>
  <r>
    <x v="101"/>
    <x v="257"/>
    <n v="8.298701298701296"/>
    <x v="12"/>
    <x v="2"/>
  </r>
  <r>
    <x v="101"/>
    <x v="258"/>
    <n v="7.92"/>
    <x v="12"/>
    <x v="2"/>
  </r>
  <r>
    <x v="101"/>
    <x v="259"/>
    <n v="8.493150684931507"/>
    <x v="12"/>
    <x v="2"/>
  </r>
  <r>
    <x v="101"/>
    <x v="260"/>
    <n v="7.5573770491803289"/>
    <x v="12"/>
    <x v="2"/>
  </r>
  <r>
    <x v="101"/>
    <x v="261"/>
    <n v="7.6375000000000002"/>
    <x v="12"/>
    <x v="2"/>
  </r>
  <r>
    <x v="101"/>
    <x v="262"/>
    <n v="7.419354838709677"/>
    <x v="12"/>
    <x v="2"/>
  </r>
  <r>
    <x v="101"/>
    <x v="263"/>
    <n v="7.4"/>
    <x v="12"/>
    <x v="2"/>
  </r>
  <r>
    <x v="101"/>
    <x v="264"/>
    <n v="7.397058823529413"/>
    <x v="12"/>
    <x v="2"/>
  </r>
  <r>
    <x v="101"/>
    <x v="265"/>
    <n v="7.7600685518423314"/>
    <x v="12"/>
    <x v="2"/>
  </r>
  <r>
    <x v="101"/>
    <x v="230"/>
    <n v="7.8813559322033893"/>
    <x v="13"/>
    <x v="2"/>
  </r>
  <r>
    <x v="101"/>
    <x v="231"/>
    <n v="8.3220338983050848"/>
    <x v="13"/>
    <x v="2"/>
  </r>
  <r>
    <x v="101"/>
    <x v="232"/>
    <n v="7.6727272727272737"/>
    <x v="13"/>
    <x v="2"/>
  </r>
  <r>
    <x v="101"/>
    <x v="233"/>
    <n v="7.4736842105263159"/>
    <x v="13"/>
    <x v="2"/>
  </r>
  <r>
    <x v="101"/>
    <x v="234"/>
    <n v="7.9090909090909109"/>
    <x v="13"/>
    <x v="2"/>
  </r>
  <r>
    <x v="101"/>
    <x v="235"/>
    <n v="7.1206896551724137"/>
    <x v="13"/>
    <x v="2"/>
  </r>
  <r>
    <x v="101"/>
    <x v="236"/>
    <n v="7.9655172413793105"/>
    <x v="13"/>
    <x v="2"/>
  </r>
  <r>
    <x v="101"/>
    <x v="237"/>
    <n v="6.9827586206896539"/>
    <x v="13"/>
    <x v="2"/>
  </r>
  <r>
    <x v="101"/>
    <x v="238"/>
    <n v="7.3103448275862037"/>
    <x v="13"/>
    <x v="2"/>
  </r>
  <r>
    <x v="101"/>
    <x v="239"/>
    <n v="8.474576271186443"/>
    <x v="13"/>
    <x v="2"/>
  </r>
  <r>
    <x v="101"/>
    <x v="240"/>
    <n v="8.1525423728813564"/>
    <x v="13"/>
    <x v="2"/>
  </r>
  <r>
    <x v="101"/>
    <x v="241"/>
    <n v="8.3898305084745761"/>
    <x v="13"/>
    <x v="2"/>
  </r>
  <r>
    <x v="101"/>
    <x v="242"/>
    <n v="6.9795918367346932"/>
    <x v="13"/>
    <x v="2"/>
  </r>
  <r>
    <x v="101"/>
    <x v="243"/>
    <n v="7.1111111111111116"/>
    <x v="13"/>
    <x v="2"/>
  </r>
  <r>
    <x v="101"/>
    <x v="244"/>
    <n v="7.4583333333333304"/>
    <x v="13"/>
    <x v="2"/>
  </r>
  <r>
    <x v="101"/>
    <x v="245"/>
    <n v="7.391304347826086"/>
    <x v="13"/>
    <x v="2"/>
  </r>
  <r>
    <x v="101"/>
    <x v="246"/>
    <n v="7.84"/>
    <x v="13"/>
    <x v="2"/>
  </r>
  <r>
    <x v="101"/>
    <x v="247"/>
    <n v="7.333333333333333"/>
    <x v="13"/>
    <x v="2"/>
  </r>
  <r>
    <x v="101"/>
    <x v="248"/>
    <n v="7.8421052631578938"/>
    <x v="13"/>
    <x v="2"/>
  </r>
  <r>
    <x v="101"/>
    <x v="249"/>
    <n v="7.2333333333333334"/>
    <x v="13"/>
    <x v="2"/>
  </r>
  <r>
    <x v="101"/>
    <x v="250"/>
    <n v="6.75"/>
    <x v="13"/>
    <x v="2"/>
  </r>
  <r>
    <x v="101"/>
    <x v="251"/>
    <n v="7.2272727272727266"/>
    <x v="13"/>
    <x v="2"/>
  </r>
  <r>
    <x v="101"/>
    <x v="252"/>
    <n v="6.8571428571428594"/>
    <x v="13"/>
    <x v="2"/>
  </r>
  <r>
    <x v="101"/>
    <x v="253"/>
    <n v="8.7391304347826075"/>
    <x v="13"/>
    <x v="2"/>
  </r>
  <r>
    <x v="101"/>
    <x v="254"/>
    <n v="7.6956521739130439"/>
    <x v="13"/>
    <x v="2"/>
  </r>
  <r>
    <x v="101"/>
    <x v="255"/>
    <n v="7.9375"/>
    <x v="13"/>
    <x v="2"/>
  </r>
  <r>
    <x v="101"/>
    <x v="256"/>
    <n v="7.8571428571428594"/>
    <x v="13"/>
    <x v="2"/>
  </r>
  <r>
    <x v="101"/>
    <x v="257"/>
    <n v="7.6530612244897949"/>
    <x v="13"/>
    <x v="2"/>
  </r>
  <r>
    <x v="101"/>
    <x v="258"/>
    <n v="6.8297872340425538"/>
    <x v="13"/>
    <x v="2"/>
  </r>
  <r>
    <x v="101"/>
    <x v="259"/>
    <n v="8.0576923076923048"/>
    <x v="13"/>
    <x v="2"/>
  </r>
  <r>
    <x v="101"/>
    <x v="260"/>
    <n v="7.1818181818181825"/>
    <x v="13"/>
    <x v="2"/>
  </r>
  <r>
    <x v="101"/>
    <x v="261"/>
    <n v="7.2452830188679256"/>
    <x v="13"/>
    <x v="2"/>
  </r>
  <r>
    <x v="101"/>
    <x v="262"/>
    <n v="7.5416666666666643"/>
    <x v="13"/>
    <x v="2"/>
  </r>
  <r>
    <x v="101"/>
    <x v="263"/>
    <n v="7.0487804878048772"/>
    <x v="13"/>
    <x v="2"/>
  </r>
  <r>
    <x v="101"/>
    <x v="264"/>
    <n v="6.744680851063829"/>
    <x v="13"/>
    <x v="2"/>
  </r>
  <r>
    <x v="101"/>
    <x v="265"/>
    <n v="7.5913255956017105"/>
    <x v="13"/>
    <x v="2"/>
  </r>
  <r>
    <x v="101"/>
    <x v="230"/>
    <n v="7.9354838709677411"/>
    <x v="14"/>
    <x v="2"/>
  </r>
  <r>
    <x v="101"/>
    <x v="231"/>
    <n v="8.0175438596491215"/>
    <x v="14"/>
    <x v="2"/>
  </r>
  <r>
    <x v="101"/>
    <x v="232"/>
    <n v="6.7547169811320762"/>
    <x v="14"/>
    <x v="2"/>
  </r>
  <r>
    <x v="101"/>
    <x v="233"/>
    <n v="7.8214285714285712"/>
    <x v="14"/>
    <x v="2"/>
  </r>
  <r>
    <x v="101"/>
    <x v="234"/>
    <n v="8.0338983050847403"/>
    <x v="14"/>
    <x v="2"/>
  </r>
  <r>
    <x v="101"/>
    <x v="235"/>
    <n v="7.4444444444444438"/>
    <x v="14"/>
    <x v="2"/>
  </r>
  <r>
    <x v="101"/>
    <x v="236"/>
    <n v="8.1896551724137971"/>
    <x v="14"/>
    <x v="2"/>
  </r>
  <r>
    <x v="101"/>
    <x v="237"/>
    <n v="8.1454545454545464"/>
    <x v="14"/>
    <x v="2"/>
  </r>
  <r>
    <x v="101"/>
    <x v="238"/>
    <n v="7.7894736842105257"/>
    <x v="14"/>
    <x v="2"/>
  </r>
  <r>
    <x v="101"/>
    <x v="239"/>
    <n v="7.375"/>
    <x v="14"/>
    <x v="2"/>
  </r>
  <r>
    <x v="101"/>
    <x v="240"/>
    <n v="8.290909090909091"/>
    <x v="14"/>
    <x v="2"/>
  </r>
  <r>
    <x v="101"/>
    <x v="241"/>
    <n v="8.4444444444444429"/>
    <x v="14"/>
    <x v="2"/>
  </r>
  <r>
    <x v="101"/>
    <x v="242"/>
    <n v="7.2307692307692299"/>
    <x v="14"/>
    <x v="2"/>
  </r>
  <r>
    <x v="101"/>
    <x v="243"/>
    <n v="7.6739130434782616"/>
    <x v="14"/>
    <x v="2"/>
  </r>
  <r>
    <x v="101"/>
    <x v="244"/>
    <n v="7.6379310344827598"/>
    <x v="14"/>
    <x v="2"/>
  </r>
  <r>
    <x v="101"/>
    <x v="245"/>
    <n v="7.1875"/>
    <x v="14"/>
    <x v="2"/>
  </r>
  <r>
    <x v="101"/>
    <x v="246"/>
    <n v="7.865384615384615"/>
    <x v="14"/>
    <x v="2"/>
  </r>
  <r>
    <x v="101"/>
    <x v="247"/>
    <n v="7.6538461538461515"/>
    <x v="14"/>
    <x v="2"/>
  </r>
  <r>
    <x v="101"/>
    <x v="248"/>
    <n v="7.125"/>
    <x v="14"/>
    <x v="2"/>
  </r>
  <r>
    <x v="101"/>
    <x v="249"/>
    <n v="7.4761904761904763"/>
    <x v="14"/>
    <x v="2"/>
  </r>
  <r>
    <x v="101"/>
    <x v="250"/>
    <n v="7.354838709677419"/>
    <x v="14"/>
    <x v="2"/>
  </r>
  <r>
    <x v="101"/>
    <x v="251"/>
    <n v="7.0434782608695654"/>
    <x v="14"/>
    <x v="2"/>
  </r>
  <r>
    <x v="101"/>
    <x v="252"/>
    <n v="7.045454545454545"/>
    <x v="14"/>
    <x v="2"/>
  </r>
  <r>
    <x v="101"/>
    <x v="253"/>
    <n v="8.3191489361702136"/>
    <x v="14"/>
    <x v="2"/>
  </r>
  <r>
    <x v="101"/>
    <x v="254"/>
    <n v="8"/>
    <x v="14"/>
    <x v="2"/>
  </r>
  <r>
    <x v="101"/>
    <x v="255"/>
    <n v="8.2765957446808507"/>
    <x v="14"/>
    <x v="2"/>
  </r>
  <r>
    <x v="101"/>
    <x v="256"/>
    <n v="8.1111111111111107"/>
    <x v="14"/>
    <x v="2"/>
  </r>
  <r>
    <x v="101"/>
    <x v="257"/>
    <n v="8.3409090909090899"/>
    <x v="14"/>
    <x v="2"/>
  </r>
  <r>
    <x v="101"/>
    <x v="258"/>
    <n v="7.9"/>
    <x v="14"/>
    <x v="2"/>
  </r>
  <r>
    <x v="101"/>
    <x v="259"/>
    <n v="7.9019607843137241"/>
    <x v="14"/>
    <x v="2"/>
  </r>
  <r>
    <x v="101"/>
    <x v="260"/>
    <n v="7.447368421052631"/>
    <x v="14"/>
    <x v="2"/>
  </r>
  <r>
    <x v="101"/>
    <x v="261"/>
    <n v="7.6274509803921546"/>
    <x v="14"/>
    <x v="2"/>
  </r>
  <r>
    <x v="101"/>
    <x v="262"/>
    <n v="7.8163265306122431"/>
    <x v="14"/>
    <x v="2"/>
  </r>
  <r>
    <x v="101"/>
    <x v="263"/>
    <n v="7.5434782608695663"/>
    <x v="14"/>
    <x v="2"/>
  </r>
  <r>
    <x v="101"/>
    <x v="264"/>
    <n v="7.4347826086956506"/>
    <x v="14"/>
    <x v="2"/>
  </r>
  <r>
    <x v="101"/>
    <x v="265"/>
    <n v="7.7634069400630938"/>
    <x v="14"/>
    <x v="2"/>
  </r>
  <r>
    <x v="101"/>
    <x v="230"/>
    <n v="8.0724637681159415"/>
    <x v="15"/>
    <x v="2"/>
  </r>
  <r>
    <x v="101"/>
    <x v="231"/>
    <n v="8.7101449275362359"/>
    <x v="15"/>
    <x v="2"/>
  </r>
  <r>
    <x v="101"/>
    <x v="232"/>
    <n v="7.9056603773584895"/>
    <x v="15"/>
    <x v="2"/>
  </r>
  <r>
    <x v="101"/>
    <x v="233"/>
    <n v="7.515625"/>
    <x v="15"/>
    <x v="2"/>
  </r>
  <r>
    <x v="101"/>
    <x v="234"/>
    <n v="8.2950819672131182"/>
    <x v="15"/>
    <x v="2"/>
  </r>
  <r>
    <x v="101"/>
    <x v="235"/>
    <n v="8.4117647058823568"/>
    <x v="15"/>
    <x v="2"/>
  </r>
  <r>
    <x v="101"/>
    <x v="236"/>
    <n v="8.3529411764705888"/>
    <x v="15"/>
    <x v="2"/>
  </r>
  <r>
    <x v="101"/>
    <x v="237"/>
    <n v="8.9117647058823533"/>
    <x v="15"/>
    <x v="2"/>
  </r>
  <r>
    <x v="101"/>
    <x v="238"/>
    <n v="8.2794117647058822"/>
    <x v="15"/>
    <x v="2"/>
  </r>
  <r>
    <x v="101"/>
    <x v="239"/>
    <n v="9.4411764705882373"/>
    <x v="15"/>
    <x v="2"/>
  </r>
  <r>
    <x v="101"/>
    <x v="240"/>
    <n v="8.9701492537313445"/>
    <x v="15"/>
    <x v="2"/>
  </r>
  <r>
    <x v="101"/>
    <x v="241"/>
    <n v="9.4411764705882355"/>
    <x v="15"/>
    <x v="2"/>
  </r>
  <r>
    <x v="101"/>
    <x v="242"/>
    <n v="8.514705882352942"/>
    <x v="15"/>
    <x v="2"/>
  </r>
  <r>
    <x v="101"/>
    <x v="243"/>
    <n v="8.1641791044776149"/>
    <x v="15"/>
    <x v="2"/>
  </r>
  <r>
    <x v="101"/>
    <x v="244"/>
    <n v="8.0317460317460316"/>
    <x v="15"/>
    <x v="2"/>
  </r>
  <r>
    <x v="101"/>
    <x v="245"/>
    <n v="8.0322580645161281"/>
    <x v="15"/>
    <x v="2"/>
  </r>
  <r>
    <x v="101"/>
    <x v="246"/>
    <n v="8.870967741935484"/>
    <x v="15"/>
    <x v="2"/>
  </r>
  <r>
    <x v="101"/>
    <x v="247"/>
    <n v="7.7868852459016393"/>
    <x v="15"/>
    <x v="2"/>
  </r>
  <r>
    <x v="101"/>
    <x v="248"/>
    <n v="7.3809523809523823"/>
    <x v="15"/>
    <x v="2"/>
  </r>
  <r>
    <x v="101"/>
    <x v="249"/>
    <n v="6.5882352941176476"/>
    <x v="15"/>
    <x v="2"/>
  </r>
  <r>
    <x v="101"/>
    <x v="250"/>
    <n v="6.2727272727272743"/>
    <x v="15"/>
    <x v="2"/>
  </r>
  <r>
    <x v="101"/>
    <x v="251"/>
    <n v="7.405405405405407"/>
    <x v="15"/>
    <x v="2"/>
  </r>
  <r>
    <x v="101"/>
    <x v="252"/>
    <n v="7.75"/>
    <x v="15"/>
    <x v="2"/>
  </r>
  <r>
    <x v="101"/>
    <x v="253"/>
    <n v="8.9499999999999993"/>
    <x v="15"/>
    <x v="2"/>
  </r>
  <r>
    <x v="101"/>
    <x v="254"/>
    <n v="8.24"/>
    <x v="15"/>
    <x v="2"/>
  </r>
  <r>
    <x v="101"/>
    <x v="255"/>
    <n v="9.0638297872340399"/>
    <x v="15"/>
    <x v="2"/>
  </r>
  <r>
    <x v="101"/>
    <x v="256"/>
    <n v="8.7045454545454568"/>
    <x v="15"/>
    <x v="2"/>
  </r>
  <r>
    <x v="101"/>
    <x v="257"/>
    <n v="9.4032258064516121"/>
    <x v="15"/>
    <x v="2"/>
  </r>
  <r>
    <x v="101"/>
    <x v="258"/>
    <n v="8.9016393442622928"/>
    <x v="15"/>
    <x v="2"/>
  </r>
  <r>
    <x v="101"/>
    <x v="259"/>
    <n v="9.1212121212121229"/>
    <x v="15"/>
    <x v="2"/>
  </r>
  <r>
    <x v="101"/>
    <x v="260"/>
    <n v="8.2542372881355952"/>
    <x v="15"/>
    <x v="2"/>
  </r>
  <r>
    <x v="101"/>
    <x v="261"/>
    <n v="8.0757575757575761"/>
    <x v="15"/>
    <x v="2"/>
  </r>
  <r>
    <x v="101"/>
    <x v="262"/>
    <n v="8.140625"/>
    <x v="15"/>
    <x v="2"/>
  </r>
  <r>
    <x v="101"/>
    <x v="263"/>
    <n v="7.796875"/>
    <x v="15"/>
    <x v="2"/>
  </r>
  <r>
    <x v="101"/>
    <x v="264"/>
    <n v="7.515625"/>
    <x v="15"/>
    <x v="2"/>
  </r>
  <r>
    <x v="101"/>
    <x v="265"/>
    <n v="8.3442703232125428"/>
    <x v="15"/>
    <x v="2"/>
  </r>
  <r>
    <x v="101"/>
    <x v="230"/>
    <n v="8.328125"/>
    <x v="16"/>
    <x v="2"/>
  </r>
  <r>
    <x v="101"/>
    <x v="231"/>
    <n v="8.3934426229508183"/>
    <x v="16"/>
    <x v="2"/>
  </r>
  <r>
    <x v="101"/>
    <x v="232"/>
    <n v="7.9754098360655723"/>
    <x v="16"/>
    <x v="2"/>
  </r>
  <r>
    <x v="101"/>
    <x v="233"/>
    <n v="7.719298245614036"/>
    <x v="16"/>
    <x v="2"/>
  </r>
  <r>
    <x v="101"/>
    <x v="234"/>
    <n v="7.7747747747747757"/>
    <x v="16"/>
    <x v="2"/>
  </r>
  <r>
    <x v="101"/>
    <x v="235"/>
    <n v="7.7936507936507962"/>
    <x v="16"/>
    <x v="2"/>
  </r>
  <r>
    <x v="101"/>
    <x v="236"/>
    <n v="8.1937984496123981"/>
    <x v="16"/>
    <x v="2"/>
  </r>
  <r>
    <x v="101"/>
    <x v="237"/>
    <n v="8.3170731707317049"/>
    <x v="16"/>
    <x v="2"/>
  </r>
  <r>
    <x v="101"/>
    <x v="238"/>
    <n v="7.8359375"/>
    <x v="16"/>
    <x v="2"/>
  </r>
  <r>
    <x v="101"/>
    <x v="239"/>
    <n v="8.7063492063492056"/>
    <x v="16"/>
    <x v="2"/>
  </r>
  <r>
    <x v="101"/>
    <x v="240"/>
    <n v="8.4285714285714253"/>
    <x v="16"/>
    <x v="2"/>
  </r>
  <r>
    <x v="101"/>
    <x v="241"/>
    <n v="8.3680000000000039"/>
    <x v="16"/>
    <x v="2"/>
  </r>
  <r>
    <x v="101"/>
    <x v="242"/>
    <n v="7.4660194174757271"/>
    <x v="16"/>
    <x v="2"/>
  </r>
  <r>
    <x v="101"/>
    <x v="243"/>
    <n v="7.1101694915254248"/>
    <x v="16"/>
    <x v="2"/>
  </r>
  <r>
    <x v="101"/>
    <x v="244"/>
    <n v="7.5932203389830519"/>
    <x v="16"/>
    <x v="2"/>
  </r>
  <r>
    <x v="101"/>
    <x v="245"/>
    <n v="7.4553571428571423"/>
    <x v="16"/>
    <x v="2"/>
  </r>
  <r>
    <x v="101"/>
    <x v="246"/>
    <n v="7.9210526315789469"/>
    <x v="16"/>
    <x v="2"/>
  </r>
  <r>
    <x v="101"/>
    <x v="247"/>
    <n v="7.2608695652173907"/>
    <x v="16"/>
    <x v="2"/>
  </r>
  <r>
    <x v="101"/>
    <x v="248"/>
    <n v="8.1860465116279073"/>
    <x v="16"/>
    <x v="2"/>
  </r>
  <r>
    <x v="101"/>
    <x v="249"/>
    <n v="7.7460317460317469"/>
    <x v="16"/>
    <x v="2"/>
  </r>
  <r>
    <x v="101"/>
    <x v="250"/>
    <n v="7.666666666666667"/>
    <x v="16"/>
    <x v="2"/>
  </r>
  <r>
    <x v="101"/>
    <x v="251"/>
    <n v="7.24"/>
    <x v="16"/>
    <x v="2"/>
  </r>
  <r>
    <x v="101"/>
    <x v="252"/>
    <n v="7.6428571428571423"/>
    <x v="16"/>
    <x v="2"/>
  </r>
  <r>
    <x v="101"/>
    <x v="253"/>
    <n v="8.5565217391304387"/>
    <x v="16"/>
    <x v="2"/>
  </r>
  <r>
    <x v="101"/>
    <x v="254"/>
    <n v="7.5517241379310356"/>
    <x v="16"/>
    <x v="2"/>
  </r>
  <r>
    <x v="101"/>
    <x v="255"/>
    <n v="8.3452380952380967"/>
    <x v="16"/>
    <x v="2"/>
  </r>
  <r>
    <x v="101"/>
    <x v="256"/>
    <n v="8.5157894736842152"/>
    <x v="16"/>
    <x v="2"/>
  </r>
  <r>
    <x v="101"/>
    <x v="257"/>
    <n v="8.2195121951219523"/>
    <x v="16"/>
    <x v="2"/>
  </r>
  <r>
    <x v="101"/>
    <x v="258"/>
    <n v="8.1339285714285747"/>
    <x v="16"/>
    <x v="2"/>
  </r>
  <r>
    <x v="101"/>
    <x v="259"/>
    <n v="8.4259259259259256"/>
    <x v="16"/>
    <x v="2"/>
  </r>
  <r>
    <x v="101"/>
    <x v="260"/>
    <n v="7.7319587628865962"/>
    <x v="16"/>
    <x v="2"/>
  </r>
  <r>
    <x v="101"/>
    <x v="261"/>
    <n v="7.3833333333333337"/>
    <x v="16"/>
    <x v="2"/>
  </r>
  <r>
    <x v="101"/>
    <x v="262"/>
    <n v="7.8534482758620703"/>
    <x v="16"/>
    <x v="2"/>
  </r>
  <r>
    <x v="101"/>
    <x v="263"/>
    <n v="7.9375"/>
    <x v="16"/>
    <x v="2"/>
  </r>
  <r>
    <x v="101"/>
    <x v="264"/>
    <n v="7.3893805309734519"/>
    <x v="16"/>
    <x v="2"/>
  </r>
  <r>
    <x v="101"/>
    <x v="265"/>
    <n v="7.9461476939482809"/>
    <x v="16"/>
    <x v="2"/>
  </r>
  <r>
    <x v="101"/>
    <x v="230"/>
    <n v="7.8652130822596584"/>
    <x v="0"/>
    <x v="3"/>
  </r>
  <r>
    <x v="101"/>
    <x v="231"/>
    <n v="8.1402667778241007"/>
    <x v="0"/>
    <x v="3"/>
  </r>
  <r>
    <x v="101"/>
    <x v="232"/>
    <n v="7.4486048175530621"/>
    <x v="0"/>
    <x v="3"/>
  </r>
  <r>
    <x v="101"/>
    <x v="233"/>
    <n v="7.5953125000000137"/>
    <x v="0"/>
    <x v="3"/>
  </r>
  <r>
    <x v="101"/>
    <x v="234"/>
    <n v="7.8777802246201256"/>
    <x v="0"/>
    <x v="3"/>
  </r>
  <r>
    <x v="101"/>
    <x v="235"/>
    <n v="7.2643279624719446"/>
    <x v="0"/>
    <x v="3"/>
  </r>
  <r>
    <x v="101"/>
    <x v="236"/>
    <n v="7.5424603174603151"/>
    <x v="0"/>
    <x v="3"/>
  </r>
  <r>
    <x v="101"/>
    <x v="237"/>
    <n v="7.4213333333333198"/>
    <x v="0"/>
    <x v="3"/>
  </r>
  <r>
    <x v="101"/>
    <x v="238"/>
    <n v="7.4486389827140851"/>
    <x v="0"/>
    <x v="3"/>
  </r>
  <r>
    <x v="101"/>
    <x v="239"/>
    <n v="7.7576749897666817"/>
    <x v="0"/>
    <x v="3"/>
  </r>
  <r>
    <x v="101"/>
    <x v="240"/>
    <n v="8.054644808743145"/>
    <x v="0"/>
    <x v="3"/>
  </r>
  <r>
    <x v="101"/>
    <x v="241"/>
    <n v="8.3753424657534037"/>
    <x v="0"/>
    <x v="3"/>
  </r>
  <r>
    <x v="101"/>
    <x v="242"/>
    <n v="7.0259348612786487"/>
    <x v="0"/>
    <x v="3"/>
  </r>
  <r>
    <x v="101"/>
    <x v="243"/>
    <n v="7.0017207472959653"/>
    <x v="0"/>
    <x v="3"/>
  </r>
  <r>
    <x v="101"/>
    <x v="244"/>
    <n v="7.449683475223746"/>
    <x v="0"/>
    <x v="3"/>
  </r>
  <r>
    <x v="101"/>
    <x v="245"/>
    <n v="7.255890669180034"/>
    <x v="0"/>
    <x v="3"/>
  </r>
  <r>
    <x v="101"/>
    <x v="246"/>
    <n v="7.8126098418277525"/>
    <x v="0"/>
    <x v="3"/>
  </r>
  <r>
    <x v="101"/>
    <x v="247"/>
    <n v="7.0219683655536018"/>
    <x v="0"/>
    <x v="3"/>
  </r>
  <r>
    <x v="101"/>
    <x v="248"/>
    <n v="7.5825098814229266"/>
    <x v="0"/>
    <x v="3"/>
  </r>
  <r>
    <x v="101"/>
    <x v="249"/>
    <n v="7.0651731160896096"/>
    <x v="0"/>
    <x v="3"/>
  </r>
  <r>
    <x v="101"/>
    <x v="250"/>
    <n v="6.9892876272094107"/>
    <x v="0"/>
    <x v="3"/>
  </r>
  <r>
    <x v="101"/>
    <x v="251"/>
    <n v="6.9514705882352823"/>
    <x v="0"/>
    <x v="3"/>
  </r>
  <r>
    <x v="101"/>
    <x v="252"/>
    <n v="6.8687002652519862"/>
    <x v="0"/>
    <x v="3"/>
  </r>
  <r>
    <x v="101"/>
    <x v="253"/>
    <n v="8.1659136546184854"/>
    <x v="0"/>
    <x v="3"/>
  </r>
  <r>
    <x v="101"/>
    <x v="254"/>
    <n v="7.5983358547655016"/>
    <x v="0"/>
    <x v="3"/>
  </r>
  <r>
    <x v="101"/>
    <x v="255"/>
    <n v="7.9981042654028585"/>
    <x v="0"/>
    <x v="3"/>
  </r>
  <r>
    <x v="101"/>
    <x v="256"/>
    <n v="7.9031352363125764"/>
    <x v="0"/>
    <x v="3"/>
  </r>
  <r>
    <x v="101"/>
    <x v="257"/>
    <n v="7.4602392681210441"/>
    <x v="0"/>
    <x v="3"/>
  </r>
  <r>
    <x v="101"/>
    <x v="258"/>
    <n v="7.3708139819115024"/>
    <x v="0"/>
    <x v="3"/>
  </r>
  <r>
    <x v="101"/>
    <x v="259"/>
    <n v="8.0594881254323454"/>
    <x v="0"/>
    <x v="3"/>
  </r>
  <r>
    <x v="101"/>
    <x v="260"/>
    <n v="7.1521035598705422"/>
    <x v="0"/>
    <x v="3"/>
  </r>
  <r>
    <x v="101"/>
    <x v="261"/>
    <n v="6.9160093796632029"/>
    <x v="0"/>
    <x v="3"/>
  </r>
  <r>
    <x v="101"/>
    <x v="262"/>
    <n v="7.4515535097813492"/>
    <x v="0"/>
    <x v="3"/>
  </r>
  <r>
    <x v="101"/>
    <x v="263"/>
    <n v="7.2565507384468848"/>
    <x v="0"/>
    <x v="3"/>
  </r>
  <r>
    <x v="101"/>
    <x v="264"/>
    <n v="6.8149307107733517"/>
    <x v="0"/>
    <x v="3"/>
  </r>
  <r>
    <x v="101"/>
    <x v="265"/>
    <n v="7.5297980954632431"/>
    <x v="0"/>
    <x v="3"/>
  </r>
  <r>
    <x v="101"/>
    <x v="230"/>
    <n v="7.481231953801732"/>
    <x v="1"/>
    <x v="3"/>
  </r>
  <r>
    <x v="101"/>
    <x v="231"/>
    <n v="8.0460784313725409"/>
    <x v="1"/>
    <x v="3"/>
  </r>
  <r>
    <x v="101"/>
    <x v="232"/>
    <n v="6.9387966804979273"/>
    <x v="1"/>
    <x v="3"/>
  </r>
  <r>
    <x v="101"/>
    <x v="233"/>
    <n v="7.3057259713701459"/>
    <x v="1"/>
    <x v="3"/>
  </r>
  <r>
    <x v="101"/>
    <x v="234"/>
    <n v="7.4715083798882729"/>
    <x v="1"/>
    <x v="3"/>
  </r>
  <r>
    <x v="101"/>
    <x v="235"/>
    <n v="7.3664717348927882"/>
    <x v="1"/>
    <x v="3"/>
  </r>
  <r>
    <x v="101"/>
    <x v="236"/>
    <n v="7.5699626865671714"/>
    <x v="1"/>
    <x v="3"/>
  </r>
  <r>
    <x v="101"/>
    <x v="237"/>
    <n v="7.4543707973102782"/>
    <x v="1"/>
    <x v="3"/>
  </r>
  <r>
    <x v="101"/>
    <x v="238"/>
    <n v="7.6948669201520818"/>
    <x v="1"/>
    <x v="3"/>
  </r>
  <r>
    <x v="101"/>
    <x v="239"/>
    <n v="7.963705826170008"/>
    <x v="1"/>
    <x v="3"/>
  </r>
  <r>
    <x v="101"/>
    <x v="240"/>
    <n v="7.6903409090909101"/>
    <x v="1"/>
    <x v="3"/>
  </r>
  <r>
    <x v="101"/>
    <x v="241"/>
    <n v="8.2105263157894566"/>
    <x v="1"/>
    <x v="3"/>
  </r>
  <r>
    <x v="101"/>
    <x v="242"/>
    <n v="6.9742962056303535"/>
    <x v="1"/>
    <x v="3"/>
  </r>
  <r>
    <x v="101"/>
    <x v="243"/>
    <n v="6.6440306681270531"/>
    <x v="1"/>
    <x v="3"/>
  </r>
  <r>
    <x v="101"/>
    <x v="244"/>
    <n v="7.0205973223480944"/>
    <x v="1"/>
    <x v="3"/>
  </r>
  <r>
    <x v="101"/>
    <x v="245"/>
    <n v="6.8054644808743179"/>
    <x v="1"/>
    <x v="3"/>
  </r>
  <r>
    <x v="101"/>
    <x v="246"/>
    <n v="7.9290060851927002"/>
    <x v="1"/>
    <x v="3"/>
  </r>
  <r>
    <x v="101"/>
    <x v="247"/>
    <n v="6.7864476386036952"/>
    <x v="1"/>
    <x v="3"/>
  </r>
  <r>
    <x v="101"/>
    <x v="248"/>
    <n v="7.4241842610364666"/>
    <x v="1"/>
    <x v="3"/>
  </r>
  <r>
    <x v="101"/>
    <x v="249"/>
    <n v="6.9896907216494837"/>
    <x v="1"/>
    <x v="3"/>
  </r>
  <r>
    <x v="101"/>
    <x v="250"/>
    <n v="6.6326963906581744"/>
    <x v="1"/>
    <x v="3"/>
  </r>
  <r>
    <x v="101"/>
    <x v="251"/>
    <n v="6.7806267806267826"/>
    <x v="1"/>
    <x v="3"/>
  </r>
  <r>
    <x v="101"/>
    <x v="252"/>
    <n v="6.9393203883495138"/>
    <x v="1"/>
    <x v="3"/>
  </r>
  <r>
    <x v="101"/>
    <x v="253"/>
    <n v="7.8205128205128212"/>
    <x v="1"/>
    <x v="3"/>
  </r>
  <r>
    <x v="101"/>
    <x v="254"/>
    <n v="6.986062717770035"/>
    <x v="1"/>
    <x v="3"/>
  </r>
  <r>
    <x v="101"/>
    <x v="255"/>
    <n v="7.4922813036020601"/>
    <x v="1"/>
    <x v="3"/>
  </r>
  <r>
    <x v="101"/>
    <x v="256"/>
    <n v="7.6578538102643892"/>
    <x v="1"/>
    <x v="3"/>
  </r>
  <r>
    <x v="101"/>
    <x v="257"/>
    <n v="6.7198697068403925"/>
    <x v="1"/>
    <x v="3"/>
  </r>
  <r>
    <x v="101"/>
    <x v="258"/>
    <n v="6.703910614525137"/>
    <x v="1"/>
    <x v="3"/>
  </r>
  <r>
    <x v="101"/>
    <x v="259"/>
    <n v="8.2366589327146205"/>
    <x v="1"/>
    <x v="3"/>
  </r>
  <r>
    <x v="101"/>
    <x v="260"/>
    <n v="7.3623417721518987"/>
    <x v="1"/>
    <x v="3"/>
  </r>
  <r>
    <x v="101"/>
    <x v="261"/>
    <n v="6.8659574468085074"/>
    <x v="1"/>
    <x v="3"/>
  </r>
  <r>
    <x v="101"/>
    <x v="262"/>
    <n v="6.9736511919698865"/>
    <x v="1"/>
    <x v="3"/>
  </r>
  <r>
    <x v="101"/>
    <x v="263"/>
    <n v="7.0151162790697654"/>
    <x v="1"/>
    <x v="3"/>
  </r>
  <r>
    <x v="101"/>
    <x v="264"/>
    <n v="6.6262626262626227"/>
    <x v="1"/>
    <x v="3"/>
  </r>
  <r>
    <x v="101"/>
    <x v="265"/>
    <n v="7.3166701166080141"/>
    <x v="1"/>
    <x v="3"/>
  </r>
  <r>
    <x v="101"/>
    <x v="230"/>
    <n v="8.199671772428891"/>
    <x v="2"/>
    <x v="3"/>
  </r>
  <r>
    <x v="101"/>
    <x v="231"/>
    <n v="8.2437024018746268"/>
    <x v="2"/>
    <x v="3"/>
  </r>
  <r>
    <x v="101"/>
    <x v="232"/>
    <n v="7.6775766016713209"/>
    <x v="2"/>
    <x v="3"/>
  </r>
  <r>
    <x v="101"/>
    <x v="233"/>
    <n v="8.0129709697344058"/>
    <x v="2"/>
    <x v="3"/>
  </r>
  <r>
    <x v="101"/>
    <x v="234"/>
    <n v="8.2420749279538654"/>
    <x v="2"/>
    <x v="3"/>
  </r>
  <r>
    <x v="101"/>
    <x v="235"/>
    <n v="7.4381270903009975"/>
    <x v="2"/>
    <x v="3"/>
  </r>
  <r>
    <x v="101"/>
    <x v="236"/>
    <n v="7.5785213167835881"/>
    <x v="2"/>
    <x v="3"/>
  </r>
  <r>
    <x v="101"/>
    <x v="237"/>
    <n v="7.5284916201117342"/>
    <x v="2"/>
    <x v="3"/>
  </r>
  <r>
    <x v="101"/>
    <x v="238"/>
    <n v="7.3062670299727444"/>
    <x v="2"/>
    <x v="3"/>
  </r>
  <r>
    <x v="101"/>
    <x v="239"/>
    <n v="7.5618233618233495"/>
    <x v="2"/>
    <x v="3"/>
  </r>
  <r>
    <x v="101"/>
    <x v="240"/>
    <n v="8.1525333333333254"/>
    <x v="2"/>
    <x v="3"/>
  </r>
  <r>
    <x v="101"/>
    <x v="241"/>
    <n v="8.40549273021003"/>
    <x v="2"/>
    <x v="3"/>
  </r>
  <r>
    <x v="101"/>
    <x v="242"/>
    <n v="6.9409368635437909"/>
    <x v="2"/>
    <x v="3"/>
  </r>
  <r>
    <x v="101"/>
    <x v="243"/>
    <n v="7.1272994849153841"/>
    <x v="2"/>
    <x v="3"/>
  </r>
  <r>
    <x v="101"/>
    <x v="244"/>
    <n v="7.7549941245593486"/>
    <x v="2"/>
    <x v="3"/>
  </r>
  <r>
    <x v="101"/>
    <x v="245"/>
    <n v="7.5699680511182041"/>
    <x v="2"/>
    <x v="3"/>
  </r>
  <r>
    <x v="101"/>
    <x v="246"/>
    <n v="7.9291291291291204"/>
    <x v="2"/>
    <x v="3"/>
  </r>
  <r>
    <x v="101"/>
    <x v="247"/>
    <n v="7.1772300469483632"/>
    <x v="2"/>
    <x v="3"/>
  </r>
  <r>
    <x v="101"/>
    <x v="248"/>
    <n v="7.3406326034063252"/>
    <x v="2"/>
    <x v="3"/>
  </r>
  <r>
    <x v="101"/>
    <x v="249"/>
    <n v="7.2567901234567946"/>
    <x v="2"/>
    <x v="3"/>
  </r>
  <r>
    <x v="101"/>
    <x v="250"/>
    <n v="7.4574175824175803"/>
    <x v="2"/>
    <x v="3"/>
  </r>
  <r>
    <x v="101"/>
    <x v="251"/>
    <n v="7.0722610722610737"/>
    <x v="2"/>
    <x v="3"/>
  </r>
  <r>
    <x v="101"/>
    <x v="252"/>
    <n v="6.8015665796344651"/>
    <x v="2"/>
    <x v="3"/>
  </r>
  <r>
    <x v="101"/>
    <x v="253"/>
    <n v="8.195337114051668"/>
    <x v="2"/>
    <x v="3"/>
  </r>
  <r>
    <x v="101"/>
    <x v="254"/>
    <n v="7.8013856812933016"/>
    <x v="2"/>
    <x v="3"/>
  </r>
  <r>
    <x v="101"/>
    <x v="255"/>
    <n v="8.2407547169811171"/>
    <x v="2"/>
    <x v="3"/>
  </r>
  <r>
    <x v="101"/>
    <x v="256"/>
    <n v="8.0783898305084634"/>
    <x v="2"/>
    <x v="3"/>
  </r>
  <r>
    <x v="101"/>
    <x v="257"/>
    <n v="7.5706874189364441"/>
    <x v="2"/>
    <x v="3"/>
  </r>
  <r>
    <x v="101"/>
    <x v="258"/>
    <n v="7.7216142270861861"/>
    <x v="2"/>
    <x v="3"/>
  </r>
  <r>
    <x v="101"/>
    <x v="259"/>
    <n v="8.0560420315236474"/>
    <x v="2"/>
    <x v="3"/>
  </r>
  <r>
    <x v="101"/>
    <x v="260"/>
    <n v="7.0095969289827265"/>
    <x v="2"/>
    <x v="3"/>
  </r>
  <r>
    <x v="101"/>
    <x v="261"/>
    <n v="6.9654586636466593"/>
    <x v="2"/>
    <x v="3"/>
  </r>
  <r>
    <x v="101"/>
    <x v="262"/>
    <n v="7.6144721233689312"/>
    <x v="2"/>
    <x v="3"/>
  </r>
  <r>
    <x v="101"/>
    <x v="263"/>
    <n v="7.4186046511627914"/>
    <x v="2"/>
    <x v="3"/>
  </r>
  <r>
    <x v="101"/>
    <x v="264"/>
    <n v="6.9490521327014214"/>
    <x v="2"/>
    <x v="3"/>
  </r>
  <r>
    <x v="101"/>
    <x v="265"/>
    <n v="7.6690084427189218"/>
    <x v="2"/>
    <x v="3"/>
  </r>
  <r>
    <x v="101"/>
    <x v="230"/>
    <n v="7.8481894150417846"/>
    <x v="3"/>
    <x v="3"/>
  </r>
  <r>
    <x v="101"/>
    <x v="231"/>
    <n v="8.2728635682158931"/>
    <x v="3"/>
    <x v="3"/>
  </r>
  <r>
    <x v="101"/>
    <x v="232"/>
    <n v="7.655712050078245"/>
    <x v="3"/>
    <x v="3"/>
  </r>
  <r>
    <x v="101"/>
    <x v="233"/>
    <n v="7.4427001569858682"/>
    <x v="3"/>
    <x v="3"/>
  </r>
  <r>
    <x v="101"/>
    <x v="234"/>
    <n v="7.6302931596091206"/>
    <x v="3"/>
    <x v="3"/>
  </r>
  <r>
    <x v="101"/>
    <x v="235"/>
    <n v="6.9292929292929264"/>
    <x v="3"/>
    <x v="3"/>
  </r>
  <r>
    <x v="101"/>
    <x v="236"/>
    <n v="7.2738275340393379"/>
    <x v="3"/>
    <x v="3"/>
  </r>
  <r>
    <x v="101"/>
    <x v="237"/>
    <n v="7.0029629629629593"/>
    <x v="3"/>
    <x v="3"/>
  </r>
  <r>
    <x v="101"/>
    <x v="238"/>
    <n v="7.3356840620592356"/>
    <x v="3"/>
    <x v="3"/>
  </r>
  <r>
    <x v="101"/>
    <x v="239"/>
    <n v="7.8213762811127365"/>
    <x v="3"/>
    <x v="3"/>
  </r>
  <r>
    <x v="101"/>
    <x v="240"/>
    <n v="8.032167832167838"/>
    <x v="3"/>
    <x v="3"/>
  </r>
  <r>
    <x v="101"/>
    <x v="241"/>
    <n v="8.4076163610719217"/>
    <x v="3"/>
    <x v="3"/>
  </r>
  <r>
    <x v="101"/>
    <x v="242"/>
    <n v="6.8007662835249016"/>
    <x v="3"/>
    <x v="3"/>
  </r>
  <r>
    <x v="101"/>
    <x v="243"/>
    <n v="6.8195364238410594"/>
    <x v="3"/>
    <x v="3"/>
  </r>
  <r>
    <x v="101"/>
    <x v="244"/>
    <n v="7.4204152249134925"/>
    <x v="3"/>
    <x v="3"/>
  </r>
  <r>
    <x v="101"/>
    <x v="245"/>
    <n v="7.4110091743119213"/>
    <x v="3"/>
    <x v="3"/>
  </r>
  <r>
    <x v="101"/>
    <x v="246"/>
    <n v="7.6596491228070214"/>
    <x v="3"/>
    <x v="3"/>
  </r>
  <r>
    <x v="101"/>
    <x v="247"/>
    <n v="6.9929203539822975"/>
    <x v="3"/>
    <x v="3"/>
  </r>
  <r>
    <x v="101"/>
    <x v="248"/>
    <n v="7.9789719626168258"/>
    <x v="3"/>
    <x v="3"/>
  </r>
  <r>
    <x v="101"/>
    <x v="249"/>
    <n v="7.0733944954128427"/>
    <x v="3"/>
    <x v="3"/>
  </r>
  <r>
    <x v="101"/>
    <x v="250"/>
    <n v="6.642487046632124"/>
    <x v="3"/>
    <x v="3"/>
  </r>
  <r>
    <x v="101"/>
    <x v="251"/>
    <n v="7.0268456375838939"/>
    <x v="3"/>
    <x v="3"/>
  </r>
  <r>
    <x v="101"/>
    <x v="252"/>
    <n v="6.9623430962343118"/>
    <x v="3"/>
    <x v="3"/>
  </r>
  <r>
    <x v="101"/>
    <x v="253"/>
    <n v="8.4212454212454304"/>
    <x v="3"/>
    <x v="3"/>
  </r>
  <r>
    <x v="101"/>
    <x v="254"/>
    <n v="7.8423645320196993"/>
    <x v="3"/>
    <x v="3"/>
  </r>
  <r>
    <x v="101"/>
    <x v="255"/>
    <n v="8.0050632911392512"/>
    <x v="3"/>
    <x v="3"/>
  </r>
  <r>
    <x v="101"/>
    <x v="256"/>
    <n v="8.0081967213114744"/>
    <x v="3"/>
    <x v="3"/>
  </r>
  <r>
    <x v="101"/>
    <x v="257"/>
    <n v="7.4104595879556303"/>
    <x v="3"/>
    <x v="3"/>
  </r>
  <r>
    <x v="101"/>
    <x v="258"/>
    <n v="7.1912479740680784"/>
    <x v="3"/>
    <x v="3"/>
  </r>
  <r>
    <x v="101"/>
    <x v="259"/>
    <n v="8.166666666666659"/>
    <x v="3"/>
    <x v="3"/>
  </r>
  <r>
    <x v="101"/>
    <x v="260"/>
    <n v="7.6456456456456436"/>
    <x v="3"/>
    <x v="3"/>
  </r>
  <r>
    <x v="101"/>
    <x v="261"/>
    <n v="6.8266253869969011"/>
    <x v="3"/>
    <x v="3"/>
  </r>
  <r>
    <x v="101"/>
    <x v="262"/>
    <n v="7.8263772954924891"/>
    <x v="3"/>
    <x v="3"/>
  </r>
  <r>
    <x v="101"/>
    <x v="263"/>
    <n v="7.403636363636366"/>
    <x v="3"/>
    <x v="3"/>
  </r>
  <r>
    <x v="101"/>
    <x v="264"/>
    <n v="6.7410423452768748"/>
    <x v="3"/>
    <x v="3"/>
  </r>
  <r>
    <x v="101"/>
    <x v="265"/>
    <n v="7.5126121820402521"/>
    <x v="3"/>
    <x v="3"/>
  </r>
  <r>
    <x v="101"/>
    <x v="230"/>
    <n v="7.4283216783216819"/>
    <x v="4"/>
    <x v="3"/>
  </r>
  <r>
    <x v="101"/>
    <x v="231"/>
    <n v="7.9477477477477469"/>
    <x v="4"/>
    <x v="3"/>
  </r>
  <r>
    <x v="101"/>
    <x v="232"/>
    <n v="7.2525000000000004"/>
    <x v="4"/>
    <x v="3"/>
  </r>
  <r>
    <x v="101"/>
    <x v="233"/>
    <n v="6.9957537154989407"/>
    <x v="4"/>
    <x v="3"/>
  </r>
  <r>
    <x v="101"/>
    <x v="234"/>
    <n v="7.5875251509054324"/>
    <x v="4"/>
    <x v="3"/>
  </r>
  <r>
    <x v="101"/>
    <x v="235"/>
    <n v="6.9943925233644899"/>
    <x v="4"/>
    <x v="3"/>
  </r>
  <r>
    <x v="101"/>
    <x v="236"/>
    <n v="7.7007168458781354"/>
    <x v="4"/>
    <x v="3"/>
  </r>
  <r>
    <x v="101"/>
    <x v="237"/>
    <n v="7.479289940828405"/>
    <x v="4"/>
    <x v="3"/>
  </r>
  <r>
    <x v="101"/>
    <x v="238"/>
    <n v="7.3308957952468017"/>
    <x v="4"/>
    <x v="3"/>
  </r>
  <r>
    <x v="101"/>
    <x v="239"/>
    <n v="7.7188081936685276"/>
    <x v="4"/>
    <x v="3"/>
  </r>
  <r>
    <x v="101"/>
    <x v="240"/>
    <n v="8.1343804537521738"/>
    <x v="4"/>
    <x v="3"/>
  </r>
  <r>
    <x v="101"/>
    <x v="241"/>
    <n v="8.3684210526315859"/>
    <x v="4"/>
    <x v="3"/>
  </r>
  <r>
    <x v="101"/>
    <x v="242"/>
    <n v="6.9971671388102026"/>
    <x v="4"/>
    <x v="3"/>
  </r>
  <r>
    <x v="101"/>
    <x v="243"/>
    <n v="7.3505617977528104"/>
    <x v="4"/>
    <x v="3"/>
  </r>
  <r>
    <x v="101"/>
    <x v="244"/>
    <n v="7.2896678966789628"/>
    <x v="4"/>
    <x v="3"/>
  </r>
  <r>
    <x v="101"/>
    <x v="245"/>
    <n v="6.9022403258655745"/>
    <x v="4"/>
    <x v="3"/>
  </r>
  <r>
    <x v="101"/>
    <x v="246"/>
    <n v="7.5690607734806594"/>
    <x v="4"/>
    <x v="3"/>
  </r>
  <r>
    <x v="101"/>
    <x v="247"/>
    <n v="6.7182835820895432"/>
    <x v="4"/>
    <x v="3"/>
  </r>
  <r>
    <x v="101"/>
    <x v="248"/>
    <n v="7.4382978723404278"/>
    <x v="4"/>
    <x v="3"/>
  </r>
  <r>
    <x v="101"/>
    <x v="249"/>
    <n v="6.6283783783783736"/>
    <x v="4"/>
    <x v="3"/>
  </r>
  <r>
    <x v="101"/>
    <x v="250"/>
    <n v="6.5361445783132552"/>
    <x v="4"/>
    <x v="3"/>
  </r>
  <r>
    <x v="101"/>
    <x v="251"/>
    <n v="7.1428571428571388"/>
    <x v="4"/>
    <x v="3"/>
  </r>
  <r>
    <x v="101"/>
    <x v="252"/>
    <n v="6.6411764705882383"/>
    <x v="4"/>
    <x v="3"/>
  </r>
  <r>
    <x v="101"/>
    <x v="253"/>
    <n v="8.0959821428571423"/>
    <x v="4"/>
    <x v="3"/>
  </r>
  <r>
    <x v="101"/>
    <x v="254"/>
    <n v="7.8366013071895422"/>
    <x v="4"/>
    <x v="3"/>
  </r>
  <r>
    <x v="101"/>
    <x v="255"/>
    <n v="8"/>
    <x v="4"/>
    <x v="3"/>
  </r>
  <r>
    <x v="101"/>
    <x v="256"/>
    <n v="7.7655502392344493"/>
    <x v="4"/>
    <x v="3"/>
  </r>
  <r>
    <x v="101"/>
    <x v="257"/>
    <n v="7.8082524271844687"/>
    <x v="4"/>
    <x v="3"/>
  </r>
  <r>
    <x v="101"/>
    <x v="258"/>
    <n v="7.4746192893401062"/>
    <x v="4"/>
    <x v="3"/>
  </r>
  <r>
    <x v="101"/>
    <x v="259"/>
    <n v="7.7204819277108463"/>
    <x v="4"/>
    <x v="3"/>
  </r>
  <r>
    <x v="101"/>
    <x v="260"/>
    <n v="6.674740484429063"/>
    <x v="4"/>
    <x v="3"/>
  </r>
  <r>
    <x v="101"/>
    <x v="261"/>
    <n v="6.4903846153846159"/>
    <x v="4"/>
    <x v="3"/>
  </r>
  <r>
    <x v="101"/>
    <x v="262"/>
    <n v="7.2602739726027368"/>
    <x v="4"/>
    <x v="3"/>
  </r>
  <r>
    <x v="101"/>
    <x v="263"/>
    <n v="6.9371196754563886"/>
    <x v="4"/>
    <x v="3"/>
  </r>
  <r>
    <x v="101"/>
    <x v="264"/>
    <n v="6.4126984126984166"/>
    <x v="4"/>
    <x v="3"/>
  </r>
  <r>
    <x v="101"/>
    <x v="265"/>
    <n v="7.3731161721970677"/>
    <x v="4"/>
    <x v="3"/>
  </r>
  <r>
    <x v="101"/>
    <x v="230"/>
    <n v="7.7225806451612895"/>
    <x v="5"/>
    <x v="3"/>
  </r>
  <r>
    <x v="101"/>
    <x v="231"/>
    <n v="8.4605263157894726"/>
    <x v="5"/>
    <x v="3"/>
  </r>
  <r>
    <x v="101"/>
    <x v="232"/>
    <n v="7.9381443298969092"/>
    <x v="5"/>
    <x v="3"/>
  </r>
  <r>
    <x v="101"/>
    <x v="233"/>
    <n v="7.4912280701754392"/>
    <x v="5"/>
    <x v="3"/>
  </r>
  <r>
    <x v="101"/>
    <x v="234"/>
    <n v="8.0362318840579672"/>
    <x v="5"/>
    <x v="3"/>
  </r>
  <r>
    <x v="101"/>
    <x v="235"/>
    <n v="7.7671232876712342"/>
    <x v="5"/>
    <x v="3"/>
  </r>
  <r>
    <x v="101"/>
    <x v="236"/>
    <n v="8.1111111111111125"/>
    <x v="5"/>
    <x v="3"/>
  </r>
  <r>
    <x v="101"/>
    <x v="237"/>
    <n v="8.0536912751677843"/>
    <x v="5"/>
    <x v="3"/>
  </r>
  <r>
    <x v="101"/>
    <x v="238"/>
    <n v="8.0533333333333292"/>
    <x v="5"/>
    <x v="3"/>
  </r>
  <r>
    <x v="101"/>
    <x v="239"/>
    <n v="8.1351351351351422"/>
    <x v="5"/>
    <x v="3"/>
  </r>
  <r>
    <x v="101"/>
    <x v="240"/>
    <n v="8.7189542483660052"/>
    <x v="5"/>
    <x v="3"/>
  </r>
  <r>
    <x v="101"/>
    <x v="241"/>
    <n v="8.8562091503267926"/>
    <x v="5"/>
    <x v="3"/>
  </r>
  <r>
    <x v="101"/>
    <x v="242"/>
    <n v="7.4523809523809526"/>
    <x v="5"/>
    <x v="3"/>
  </r>
  <r>
    <x v="101"/>
    <x v="243"/>
    <n v="7.7272727272727275"/>
    <x v="5"/>
    <x v="3"/>
  </r>
  <r>
    <x v="101"/>
    <x v="244"/>
    <n v="7.6551724137931068"/>
    <x v="5"/>
    <x v="3"/>
  </r>
  <r>
    <x v="101"/>
    <x v="245"/>
    <n v="7.421052631578946"/>
    <x v="5"/>
    <x v="3"/>
  </r>
  <r>
    <x v="101"/>
    <x v="246"/>
    <n v="8.0134228187919447"/>
    <x v="5"/>
    <x v="3"/>
  </r>
  <r>
    <x v="101"/>
    <x v="247"/>
    <n v="7.0972222222222197"/>
    <x v="5"/>
    <x v="3"/>
  </r>
  <r>
    <x v="101"/>
    <x v="248"/>
    <n v="7.975903614457831"/>
    <x v="5"/>
    <x v="3"/>
  </r>
  <r>
    <x v="101"/>
    <x v="249"/>
    <n v="7.645161290322581"/>
    <x v="5"/>
    <x v="3"/>
  </r>
  <r>
    <x v="101"/>
    <x v="250"/>
    <n v="7.54"/>
    <x v="5"/>
    <x v="3"/>
  </r>
  <r>
    <x v="101"/>
    <x v="251"/>
    <n v="7.9272727272727286"/>
    <x v="5"/>
    <x v="3"/>
  </r>
  <r>
    <x v="101"/>
    <x v="252"/>
    <n v="7.2105263157894726"/>
    <x v="5"/>
    <x v="3"/>
  </r>
  <r>
    <x v="101"/>
    <x v="253"/>
    <n v="8.5070422535211243"/>
    <x v="5"/>
    <x v="3"/>
  </r>
  <r>
    <x v="101"/>
    <x v="254"/>
    <n v="8.7115384615384617"/>
    <x v="5"/>
    <x v="3"/>
  </r>
  <r>
    <x v="101"/>
    <x v="255"/>
    <n v="8.4423076923076952"/>
    <x v="5"/>
    <x v="3"/>
  </r>
  <r>
    <x v="101"/>
    <x v="256"/>
    <n v="8.3962264150943398"/>
    <x v="5"/>
    <x v="3"/>
  </r>
  <r>
    <x v="101"/>
    <x v="257"/>
    <n v="8.0416666666666643"/>
    <x v="5"/>
    <x v="3"/>
  </r>
  <r>
    <x v="101"/>
    <x v="258"/>
    <n v="7.7731092436974762"/>
    <x v="5"/>
    <x v="3"/>
  </r>
  <r>
    <x v="101"/>
    <x v="259"/>
    <n v="7.937007874015749"/>
    <x v="5"/>
    <x v="3"/>
  </r>
  <r>
    <x v="101"/>
    <x v="260"/>
    <n v="7.4090909090909092"/>
    <x v="5"/>
    <x v="3"/>
  </r>
  <r>
    <x v="101"/>
    <x v="261"/>
    <n v="6.9798657718120785"/>
    <x v="5"/>
    <x v="3"/>
  </r>
  <r>
    <x v="101"/>
    <x v="262"/>
    <n v="7.5479452054794525"/>
    <x v="5"/>
    <x v="3"/>
  </r>
  <r>
    <x v="101"/>
    <x v="263"/>
    <n v="7.3561643835616435"/>
    <x v="5"/>
    <x v="3"/>
  </r>
  <r>
    <x v="101"/>
    <x v="264"/>
    <n v="6.8926174496644315"/>
    <x v="5"/>
    <x v="3"/>
  </r>
  <r>
    <x v="101"/>
    <x v="265"/>
    <n v="7.8578897338403024"/>
    <x v="5"/>
    <x v="3"/>
  </r>
  <r>
    <x v="101"/>
    <x v="230"/>
    <n v="7.4095238095238072"/>
    <x v="6"/>
    <x v="3"/>
  </r>
  <r>
    <x v="101"/>
    <x v="231"/>
    <n v="7.9009900990099009"/>
    <x v="6"/>
    <x v="3"/>
  </r>
  <r>
    <x v="101"/>
    <x v="232"/>
    <n v="7.4393939393939386"/>
    <x v="6"/>
    <x v="3"/>
  </r>
  <r>
    <x v="101"/>
    <x v="233"/>
    <n v="7.0930232558139519"/>
    <x v="6"/>
    <x v="3"/>
  </r>
  <r>
    <x v="101"/>
    <x v="234"/>
    <n v="7.3012048192771077"/>
    <x v="6"/>
    <x v="3"/>
  </r>
  <r>
    <x v="101"/>
    <x v="235"/>
    <n v="6.8"/>
    <x v="6"/>
    <x v="3"/>
  </r>
  <r>
    <x v="101"/>
    <x v="236"/>
    <n v="7.53"/>
    <x v="6"/>
    <x v="3"/>
  </r>
  <r>
    <x v="101"/>
    <x v="237"/>
    <n v="7.28125"/>
    <x v="6"/>
    <x v="3"/>
  </r>
  <r>
    <x v="101"/>
    <x v="238"/>
    <n v="6.9897959183673466"/>
    <x v="6"/>
    <x v="3"/>
  </r>
  <r>
    <x v="101"/>
    <x v="239"/>
    <n v="7.322916666666667"/>
    <x v="6"/>
    <x v="3"/>
  </r>
  <r>
    <x v="101"/>
    <x v="240"/>
    <n v="7.6960784313725474"/>
    <x v="6"/>
    <x v="3"/>
  </r>
  <r>
    <x v="101"/>
    <x v="241"/>
    <n v="8.1287128712871279"/>
    <x v="6"/>
    <x v="3"/>
  </r>
  <r>
    <x v="101"/>
    <x v="242"/>
    <n v="6.6774193548387082"/>
    <x v="6"/>
    <x v="3"/>
  </r>
  <r>
    <x v="101"/>
    <x v="243"/>
    <n v="7.2249999999999996"/>
    <x v="6"/>
    <x v="3"/>
  </r>
  <r>
    <x v="101"/>
    <x v="244"/>
    <n v="7.196078431372551"/>
    <x v="6"/>
    <x v="3"/>
  </r>
  <r>
    <x v="101"/>
    <x v="245"/>
    <n v="6.6744186046511622"/>
    <x v="6"/>
    <x v="3"/>
  </r>
  <r>
    <x v="101"/>
    <x v="246"/>
    <n v="7.2673267326732667"/>
    <x v="6"/>
    <x v="3"/>
  </r>
  <r>
    <x v="101"/>
    <x v="247"/>
    <n v="6.8775510204081627"/>
    <x v="6"/>
    <x v="3"/>
  </r>
  <r>
    <x v="101"/>
    <x v="248"/>
    <n v="6.7941176470588234"/>
    <x v="6"/>
    <x v="3"/>
  </r>
  <r>
    <x v="101"/>
    <x v="249"/>
    <n v="5.7916666666666661"/>
    <x v="6"/>
    <x v="3"/>
  </r>
  <r>
    <x v="101"/>
    <x v="250"/>
    <n v="6.206896551724137"/>
    <x v="6"/>
    <x v="3"/>
  </r>
  <r>
    <x v="101"/>
    <x v="251"/>
    <n v="6.9705882352941178"/>
    <x v="6"/>
    <x v="3"/>
  </r>
  <r>
    <x v="101"/>
    <x v="252"/>
    <n v="6.4285714285714279"/>
    <x v="6"/>
    <x v="3"/>
  </r>
  <r>
    <x v="101"/>
    <x v="253"/>
    <n v="8.0126582278481013"/>
    <x v="6"/>
    <x v="3"/>
  </r>
  <r>
    <x v="101"/>
    <x v="254"/>
    <n v="7.64"/>
    <x v="6"/>
    <x v="3"/>
  </r>
  <r>
    <x v="101"/>
    <x v="255"/>
    <n v="8.0140845070422539"/>
    <x v="6"/>
    <x v="3"/>
  </r>
  <r>
    <x v="101"/>
    <x v="256"/>
    <n v="7.3030303030303028"/>
    <x v="6"/>
    <x v="3"/>
  </r>
  <r>
    <x v="101"/>
    <x v="257"/>
    <n v="8.0533333333333328"/>
    <x v="6"/>
    <x v="3"/>
  </r>
  <r>
    <x v="101"/>
    <x v="258"/>
    <n v="7.5428571428571427"/>
    <x v="6"/>
    <x v="3"/>
  </r>
  <r>
    <x v="101"/>
    <x v="259"/>
    <n v="7.4594594594594597"/>
    <x v="6"/>
    <x v="3"/>
  </r>
  <r>
    <x v="101"/>
    <x v="260"/>
    <n v="5.75"/>
    <x v="6"/>
    <x v="3"/>
  </r>
  <r>
    <x v="101"/>
    <x v="261"/>
    <n v="6.6111111111111116"/>
    <x v="6"/>
    <x v="3"/>
  </r>
  <r>
    <x v="101"/>
    <x v="262"/>
    <n v="7.2391304347826075"/>
    <x v="6"/>
    <x v="3"/>
  </r>
  <r>
    <x v="101"/>
    <x v="263"/>
    <n v="6.9764705882352978"/>
    <x v="6"/>
    <x v="3"/>
  </r>
  <r>
    <x v="101"/>
    <x v="264"/>
    <n v="6.3636363636363642"/>
    <x v="6"/>
    <x v="3"/>
  </r>
  <r>
    <x v="101"/>
    <x v="265"/>
    <n v="7.2316470140737907"/>
    <x v="6"/>
    <x v="3"/>
  </r>
  <r>
    <x v="101"/>
    <x v="230"/>
    <n v="7.0578034682080926"/>
    <x v="7"/>
    <x v="3"/>
  </r>
  <r>
    <x v="101"/>
    <x v="231"/>
    <n v="7.4470588235294111"/>
    <x v="7"/>
    <x v="3"/>
  </r>
  <r>
    <x v="101"/>
    <x v="232"/>
    <n v="6.7803030303030285"/>
    <x v="7"/>
    <x v="3"/>
  </r>
  <r>
    <x v="101"/>
    <x v="233"/>
    <n v="6.3"/>
    <x v="7"/>
    <x v="3"/>
  </r>
  <r>
    <x v="101"/>
    <x v="234"/>
    <n v="7.1783439490445859"/>
    <x v="7"/>
    <x v="3"/>
  </r>
  <r>
    <x v="101"/>
    <x v="235"/>
    <n v="6.2721518987341778"/>
    <x v="7"/>
    <x v="3"/>
  </r>
  <r>
    <x v="101"/>
    <x v="236"/>
    <n v="7.5178571428571415"/>
    <x v="7"/>
    <x v="3"/>
  </r>
  <r>
    <x v="101"/>
    <x v="237"/>
    <n v="6.9520547945205484"/>
    <x v="7"/>
    <x v="3"/>
  </r>
  <r>
    <x v="101"/>
    <x v="238"/>
    <n v="6.8502994011976028"/>
    <x v="7"/>
    <x v="3"/>
  </r>
  <r>
    <x v="101"/>
    <x v="239"/>
    <n v="7.277777777777783"/>
    <x v="7"/>
    <x v="3"/>
  </r>
  <r>
    <x v="101"/>
    <x v="240"/>
    <n v="7.8218390804597711"/>
    <x v="7"/>
    <x v="3"/>
  </r>
  <r>
    <x v="101"/>
    <x v="241"/>
    <n v="8.1206896551724181"/>
    <x v="7"/>
    <x v="3"/>
  </r>
  <r>
    <x v="101"/>
    <x v="242"/>
    <n v="6.6319999999999997"/>
    <x v="7"/>
    <x v="3"/>
  </r>
  <r>
    <x v="101"/>
    <x v="243"/>
    <n v="7.1214285714285692"/>
    <x v="7"/>
    <x v="3"/>
  </r>
  <r>
    <x v="101"/>
    <x v="244"/>
    <n v="6.987577639751553"/>
    <x v="7"/>
    <x v="3"/>
  </r>
  <r>
    <x v="101"/>
    <x v="245"/>
    <n v="6.3724137931034486"/>
    <x v="7"/>
    <x v="3"/>
  </r>
  <r>
    <x v="101"/>
    <x v="246"/>
    <n v="7.226415094339619"/>
    <x v="7"/>
    <x v="3"/>
  </r>
  <r>
    <x v="101"/>
    <x v="247"/>
    <n v="5.9562499999999998"/>
    <x v="7"/>
    <x v="3"/>
  </r>
  <r>
    <x v="101"/>
    <x v="248"/>
    <n v="6.7457627118644083"/>
    <x v="7"/>
    <x v="3"/>
  </r>
  <r>
    <x v="101"/>
    <x v="249"/>
    <n v="5.5405405405405412"/>
    <x v="7"/>
    <x v="3"/>
  </r>
  <r>
    <x v="101"/>
    <x v="250"/>
    <n v="5.7058823529411775"/>
    <x v="7"/>
    <x v="3"/>
  </r>
  <r>
    <x v="101"/>
    <x v="251"/>
    <n v="5.8421052631578938"/>
    <x v="7"/>
    <x v="3"/>
  </r>
  <r>
    <x v="101"/>
    <x v="252"/>
    <n v="5.552631578947369"/>
    <x v="7"/>
    <x v="3"/>
  </r>
  <r>
    <x v="101"/>
    <x v="253"/>
    <n v="7.5726495726495733"/>
    <x v="7"/>
    <x v="3"/>
  </r>
  <r>
    <x v="101"/>
    <x v="254"/>
    <n v="7.2439024390243887"/>
    <x v="7"/>
    <x v="3"/>
  </r>
  <r>
    <x v="101"/>
    <x v="255"/>
    <n v="7.4588235294117631"/>
    <x v="7"/>
    <x v="3"/>
  </r>
  <r>
    <x v="101"/>
    <x v="256"/>
    <n v="7.3484848484848468"/>
    <x v="7"/>
    <x v="3"/>
  </r>
  <r>
    <x v="101"/>
    <x v="257"/>
    <n v="7.4732142857142856"/>
    <x v="7"/>
    <x v="3"/>
  </r>
  <r>
    <x v="101"/>
    <x v="258"/>
    <n v="7.1634615384615374"/>
    <x v="7"/>
    <x v="3"/>
  </r>
  <r>
    <x v="101"/>
    <x v="259"/>
    <n v="7.3177570093457973"/>
    <x v="7"/>
    <x v="3"/>
  </r>
  <r>
    <x v="101"/>
    <x v="260"/>
    <n v="6.0588235294117663"/>
    <x v="7"/>
    <x v="3"/>
  </r>
  <r>
    <x v="101"/>
    <x v="261"/>
    <n v="5.5666666666666655"/>
    <x v="7"/>
    <x v="3"/>
  </r>
  <r>
    <x v="101"/>
    <x v="262"/>
    <n v="6.9530201342281881"/>
    <x v="7"/>
    <x v="3"/>
  </r>
  <r>
    <x v="101"/>
    <x v="263"/>
    <n v="6.5833333333333313"/>
    <x v="7"/>
    <x v="3"/>
  </r>
  <r>
    <x v="101"/>
    <x v="264"/>
    <n v="5.6917808219178072"/>
    <x v="7"/>
    <x v="3"/>
  </r>
  <r>
    <x v="101"/>
    <x v="265"/>
    <n v="6.889683821832449"/>
    <x v="7"/>
    <x v="3"/>
  </r>
  <r>
    <x v="101"/>
    <x v="230"/>
    <n v="7.5755395683453273"/>
    <x v="8"/>
    <x v="3"/>
  </r>
  <r>
    <x v="101"/>
    <x v="231"/>
    <n v="8.0378787878787854"/>
    <x v="8"/>
    <x v="3"/>
  </r>
  <r>
    <x v="101"/>
    <x v="232"/>
    <n v="7.0952380952380958"/>
    <x v="8"/>
    <x v="3"/>
  </r>
  <r>
    <x v="101"/>
    <x v="233"/>
    <n v="7.3223140495867778"/>
    <x v="8"/>
    <x v="3"/>
  </r>
  <r>
    <x v="101"/>
    <x v="234"/>
    <n v="7.8067226890756265"/>
    <x v="8"/>
    <x v="3"/>
  </r>
  <r>
    <x v="101"/>
    <x v="235"/>
    <n v="7.1397058823529402"/>
    <x v="8"/>
    <x v="3"/>
  </r>
  <r>
    <x v="101"/>
    <x v="236"/>
    <n v="7.5912408759124101"/>
    <x v="8"/>
    <x v="3"/>
  </r>
  <r>
    <x v="101"/>
    <x v="237"/>
    <n v="7.5689655172413772"/>
    <x v="8"/>
    <x v="3"/>
  </r>
  <r>
    <x v="101"/>
    <x v="238"/>
    <n v="7.3712121212121184"/>
    <x v="8"/>
    <x v="3"/>
  </r>
  <r>
    <x v="101"/>
    <x v="239"/>
    <n v="8.0839694656488543"/>
    <x v="8"/>
    <x v="3"/>
  </r>
  <r>
    <x v="101"/>
    <x v="240"/>
    <n v="8.2013888888888857"/>
    <x v="8"/>
    <x v="3"/>
  </r>
  <r>
    <x v="101"/>
    <x v="241"/>
    <n v="8.3169014084507076"/>
    <x v="8"/>
    <x v="3"/>
  </r>
  <r>
    <x v="101"/>
    <x v="242"/>
    <n v="7.3292682926829302"/>
    <x v="8"/>
    <x v="3"/>
  </r>
  <r>
    <x v="101"/>
    <x v="243"/>
    <n v="7.3173076923076934"/>
    <x v="8"/>
    <x v="3"/>
  </r>
  <r>
    <x v="101"/>
    <x v="244"/>
    <n v="7.3283582089552217"/>
    <x v="8"/>
    <x v="3"/>
  </r>
  <r>
    <x v="101"/>
    <x v="245"/>
    <n v="7.118110236220474"/>
    <x v="8"/>
    <x v="3"/>
  </r>
  <r>
    <x v="101"/>
    <x v="246"/>
    <n v="7.7089552238805998"/>
    <x v="8"/>
    <x v="3"/>
  </r>
  <r>
    <x v="101"/>
    <x v="247"/>
    <n v="7.1044776119402986"/>
    <x v="8"/>
    <x v="3"/>
  </r>
  <r>
    <x v="101"/>
    <x v="248"/>
    <n v="7.7457627118644039"/>
    <x v="8"/>
    <x v="3"/>
  </r>
  <r>
    <x v="101"/>
    <x v="249"/>
    <n v="6.52"/>
    <x v="8"/>
    <x v="3"/>
  </r>
  <r>
    <x v="101"/>
    <x v="250"/>
    <n v="6.583333333333333"/>
    <x v="8"/>
    <x v="3"/>
  </r>
  <r>
    <x v="101"/>
    <x v="251"/>
    <n v="7.4390243902439019"/>
    <x v="8"/>
    <x v="3"/>
  </r>
  <r>
    <x v="101"/>
    <x v="252"/>
    <n v="6.957446808510638"/>
    <x v="8"/>
    <x v="3"/>
  </r>
  <r>
    <x v="101"/>
    <x v="253"/>
    <n v="8.1818181818181781"/>
    <x v="8"/>
    <x v="3"/>
  </r>
  <r>
    <x v="101"/>
    <x v="254"/>
    <n v="7.3714285714285719"/>
    <x v="8"/>
    <x v="3"/>
  </r>
  <r>
    <x v="101"/>
    <x v="255"/>
    <n v="7.9857142857142813"/>
    <x v="8"/>
    <x v="3"/>
  </r>
  <r>
    <x v="101"/>
    <x v="256"/>
    <n v="7.9298245614035059"/>
    <x v="8"/>
    <x v="3"/>
  </r>
  <r>
    <x v="101"/>
    <x v="257"/>
    <n v="7.7238095238095248"/>
    <x v="8"/>
    <x v="3"/>
  </r>
  <r>
    <x v="101"/>
    <x v="258"/>
    <n v="7.3960396039603946"/>
    <x v="8"/>
    <x v="3"/>
  </r>
  <r>
    <x v="101"/>
    <x v="259"/>
    <n v="8.0467289719626169"/>
    <x v="8"/>
    <x v="3"/>
  </r>
  <r>
    <x v="101"/>
    <x v="260"/>
    <n v="6.6478873239436629"/>
    <x v="8"/>
    <x v="3"/>
  </r>
  <r>
    <x v="101"/>
    <x v="261"/>
    <n v="6.9083969465648858"/>
    <x v="8"/>
    <x v="3"/>
  </r>
  <r>
    <x v="101"/>
    <x v="262"/>
    <n v="7.3064516129032286"/>
    <x v="8"/>
    <x v="3"/>
  </r>
  <r>
    <x v="101"/>
    <x v="263"/>
    <n v="6.8220338983050848"/>
    <x v="8"/>
    <x v="3"/>
  </r>
  <r>
    <x v="101"/>
    <x v="264"/>
    <n v="6.7272727272727284"/>
    <x v="8"/>
    <x v="3"/>
  </r>
  <r>
    <x v="101"/>
    <x v="265"/>
    <n v="7.4907637165701688"/>
    <x v="8"/>
    <x v="3"/>
  </r>
  <r>
    <x v="101"/>
    <x v="230"/>
    <n v="7.6969696969696972"/>
    <x v="9"/>
    <x v="3"/>
  </r>
  <r>
    <x v="101"/>
    <x v="231"/>
    <n v="7.9146341463414611"/>
    <x v="9"/>
    <x v="3"/>
  </r>
  <r>
    <x v="101"/>
    <x v="232"/>
    <n v="7.5439999999999996"/>
    <x v="9"/>
    <x v="3"/>
  </r>
  <r>
    <x v="101"/>
    <x v="233"/>
    <n v="7.4520547945205458"/>
    <x v="9"/>
    <x v="3"/>
  </r>
  <r>
    <x v="101"/>
    <x v="234"/>
    <n v="7.7333333333333307"/>
    <x v="9"/>
    <x v="3"/>
  </r>
  <r>
    <x v="101"/>
    <x v="235"/>
    <n v="7.3175675675675658"/>
    <x v="9"/>
    <x v="3"/>
  </r>
  <r>
    <x v="101"/>
    <x v="236"/>
    <n v="7.4347826086956559"/>
    <x v="9"/>
    <x v="3"/>
  </r>
  <r>
    <x v="101"/>
    <x v="237"/>
    <n v="7.1973684210526292"/>
    <x v="9"/>
    <x v="3"/>
  </r>
  <r>
    <x v="101"/>
    <x v="238"/>
    <n v="7.4049079754601257"/>
    <x v="9"/>
    <x v="3"/>
  </r>
  <r>
    <x v="101"/>
    <x v="239"/>
    <n v="7.31168831168831"/>
    <x v="9"/>
    <x v="3"/>
  </r>
  <r>
    <x v="101"/>
    <x v="240"/>
    <n v="7.8902439024390247"/>
    <x v="9"/>
    <x v="3"/>
  </r>
  <r>
    <x v="101"/>
    <x v="241"/>
    <n v="8.1341463414634152"/>
    <x v="9"/>
    <x v="3"/>
  </r>
  <r>
    <x v="101"/>
    <x v="242"/>
    <n v="7.2222222222222223"/>
    <x v="9"/>
    <x v="3"/>
  </r>
  <r>
    <x v="101"/>
    <x v="243"/>
    <n v="7.0250000000000004"/>
    <x v="9"/>
    <x v="3"/>
  </r>
  <r>
    <x v="101"/>
    <x v="244"/>
    <n v="7.1328671328671378"/>
    <x v="9"/>
    <x v="3"/>
  </r>
  <r>
    <x v="101"/>
    <x v="245"/>
    <n v="6.9606299212598408"/>
    <x v="9"/>
    <x v="3"/>
  </r>
  <r>
    <x v="101"/>
    <x v="246"/>
    <n v="7.2671232876712324"/>
    <x v="9"/>
    <x v="3"/>
  </r>
  <r>
    <x v="101"/>
    <x v="247"/>
    <n v="7.1888111888111883"/>
    <x v="9"/>
    <x v="3"/>
  </r>
  <r>
    <x v="101"/>
    <x v="248"/>
    <n v="7.470588235294116"/>
    <x v="9"/>
    <x v="3"/>
  </r>
  <r>
    <x v="101"/>
    <x v="249"/>
    <n v="7.2564102564102555"/>
    <x v="9"/>
    <x v="3"/>
  </r>
  <r>
    <x v="101"/>
    <x v="250"/>
    <n v="7.3548387096774199"/>
    <x v="9"/>
    <x v="3"/>
  </r>
  <r>
    <x v="101"/>
    <x v="251"/>
    <n v="7.3703703703703711"/>
    <x v="9"/>
    <x v="3"/>
  </r>
  <r>
    <x v="101"/>
    <x v="252"/>
    <n v="7.2682926829268286"/>
    <x v="9"/>
    <x v="3"/>
  </r>
  <r>
    <x v="101"/>
    <x v="253"/>
    <n v="7.7398373983739841"/>
    <x v="9"/>
    <x v="3"/>
  </r>
  <r>
    <x v="101"/>
    <x v="254"/>
    <n v="7.3846153846153841"/>
    <x v="9"/>
    <x v="3"/>
  </r>
  <r>
    <x v="101"/>
    <x v="255"/>
    <n v="7.4782608695652195"/>
    <x v="9"/>
    <x v="3"/>
  </r>
  <r>
    <x v="101"/>
    <x v="256"/>
    <n v="7.3676470588235281"/>
    <x v="9"/>
    <x v="3"/>
  </r>
  <r>
    <x v="101"/>
    <x v="257"/>
    <n v="7.2913385826771648"/>
    <x v="9"/>
    <x v="3"/>
  </r>
  <r>
    <x v="101"/>
    <x v="258"/>
    <n v="6.8965517241379306"/>
    <x v="9"/>
    <x v="3"/>
  </r>
  <r>
    <x v="101"/>
    <x v="259"/>
    <n v="7.3153846153846152"/>
    <x v="9"/>
    <x v="3"/>
  </r>
  <r>
    <x v="101"/>
    <x v="260"/>
    <n v="6.7777777777777803"/>
    <x v="9"/>
    <x v="3"/>
  </r>
  <r>
    <x v="101"/>
    <x v="261"/>
    <n v="7.0202702702702702"/>
    <x v="9"/>
    <x v="3"/>
  </r>
  <r>
    <x v="101"/>
    <x v="262"/>
    <n v="7.2206896551724142"/>
    <x v="9"/>
    <x v="3"/>
  </r>
  <r>
    <x v="101"/>
    <x v="263"/>
    <n v="7.1111111111111107"/>
    <x v="9"/>
    <x v="3"/>
  </r>
  <r>
    <x v="101"/>
    <x v="264"/>
    <n v="6.8150684931506831"/>
    <x v="9"/>
    <x v="3"/>
  </r>
  <r>
    <x v="101"/>
    <x v="265"/>
    <n v="7.366419516861991"/>
    <x v="9"/>
    <x v="3"/>
  </r>
  <r>
    <x v="101"/>
    <x v="230"/>
    <n v="7.7622950819672125"/>
    <x v="10"/>
    <x v="3"/>
  </r>
  <r>
    <x v="101"/>
    <x v="231"/>
    <n v="7.8"/>
    <x v="10"/>
    <x v="3"/>
  </r>
  <r>
    <x v="101"/>
    <x v="232"/>
    <n v="7.2407407407407414"/>
    <x v="10"/>
    <x v="3"/>
  </r>
  <r>
    <x v="101"/>
    <x v="233"/>
    <n v="7.1176470588235272"/>
    <x v="10"/>
    <x v="3"/>
  </r>
  <r>
    <x v="101"/>
    <x v="234"/>
    <n v="7.6964285714285703"/>
    <x v="10"/>
    <x v="3"/>
  </r>
  <r>
    <x v="101"/>
    <x v="235"/>
    <n v="6.384615384615385"/>
    <x v="10"/>
    <x v="3"/>
  </r>
  <r>
    <x v="101"/>
    <x v="236"/>
    <n v="7.1384615384615389"/>
    <x v="10"/>
    <x v="3"/>
  </r>
  <r>
    <x v="101"/>
    <x v="237"/>
    <n v="6.6991869918699187"/>
    <x v="10"/>
    <x v="3"/>
  </r>
  <r>
    <x v="101"/>
    <x v="238"/>
    <n v="7.2362204724409445"/>
    <x v="10"/>
    <x v="3"/>
  </r>
  <r>
    <x v="101"/>
    <x v="239"/>
    <n v="7.5"/>
    <x v="10"/>
    <x v="3"/>
  </r>
  <r>
    <x v="101"/>
    <x v="240"/>
    <n v="7.9069767441860455"/>
    <x v="10"/>
    <x v="3"/>
  </r>
  <r>
    <x v="101"/>
    <x v="241"/>
    <n v="8.1162790697674456"/>
    <x v="10"/>
    <x v="3"/>
  </r>
  <r>
    <x v="101"/>
    <x v="242"/>
    <n v="6.5978260869565224"/>
    <x v="10"/>
    <x v="3"/>
  </r>
  <r>
    <x v="101"/>
    <x v="243"/>
    <n v="6.4950495049504955"/>
    <x v="10"/>
    <x v="3"/>
  </r>
  <r>
    <x v="101"/>
    <x v="244"/>
    <n v="7.4601769911504441"/>
    <x v="10"/>
    <x v="3"/>
  </r>
  <r>
    <x v="101"/>
    <x v="245"/>
    <n v="6.8659793814433003"/>
    <x v="10"/>
    <x v="3"/>
  </r>
  <r>
    <x v="101"/>
    <x v="246"/>
    <n v="7.6146788990825671"/>
    <x v="10"/>
    <x v="3"/>
  </r>
  <r>
    <x v="101"/>
    <x v="247"/>
    <n v="7.3980582524271838"/>
    <x v="10"/>
    <x v="3"/>
  </r>
  <r>
    <x v="101"/>
    <x v="248"/>
    <n v="7.6226415094339615"/>
    <x v="10"/>
    <x v="3"/>
  </r>
  <r>
    <x v="101"/>
    <x v="249"/>
    <n v="6.8108108108108114"/>
    <x v="10"/>
    <x v="3"/>
  </r>
  <r>
    <x v="101"/>
    <x v="250"/>
    <n v="5.7647058823529402"/>
    <x v="10"/>
    <x v="3"/>
  </r>
  <r>
    <x v="101"/>
    <x v="251"/>
    <n v="6.1111111111111116"/>
    <x v="10"/>
    <x v="3"/>
  </r>
  <r>
    <x v="101"/>
    <x v="252"/>
    <n v="5.9090909090909101"/>
    <x v="10"/>
    <x v="3"/>
  </r>
  <r>
    <x v="101"/>
    <x v="253"/>
    <n v="8.0224719101123583"/>
    <x v="10"/>
    <x v="3"/>
  </r>
  <r>
    <x v="101"/>
    <x v="254"/>
    <n v="7.3793103448275854"/>
    <x v="10"/>
    <x v="3"/>
  </r>
  <r>
    <x v="101"/>
    <x v="255"/>
    <n v="7.71875"/>
    <x v="10"/>
    <x v="3"/>
  </r>
  <r>
    <x v="101"/>
    <x v="256"/>
    <n v="8.0740740740740726"/>
    <x v="10"/>
    <x v="3"/>
  </r>
  <r>
    <x v="101"/>
    <x v="257"/>
    <n v="7.5"/>
    <x v="10"/>
    <x v="3"/>
  </r>
  <r>
    <x v="101"/>
    <x v="258"/>
    <n v="6.98"/>
    <x v="10"/>
    <x v="3"/>
  </r>
  <r>
    <x v="101"/>
    <x v="259"/>
    <n v="7.6666666666666661"/>
    <x v="10"/>
    <x v="3"/>
  </r>
  <r>
    <x v="101"/>
    <x v="260"/>
    <n v="6.3466666666666667"/>
    <x v="10"/>
    <x v="3"/>
  </r>
  <r>
    <x v="101"/>
    <x v="261"/>
    <n v="6.9629629629629637"/>
    <x v="10"/>
    <x v="3"/>
  </r>
  <r>
    <x v="101"/>
    <x v="262"/>
    <n v="6.957446808510638"/>
    <x v="10"/>
    <x v="3"/>
  </r>
  <r>
    <x v="101"/>
    <x v="263"/>
    <n v="7"/>
    <x v="10"/>
    <x v="3"/>
  </r>
  <r>
    <x v="101"/>
    <x v="264"/>
    <n v="6.8461538461538431"/>
    <x v="10"/>
    <x v="3"/>
  </r>
  <r>
    <x v="101"/>
    <x v="265"/>
    <n v="7.2522768670309681"/>
    <x v="10"/>
    <x v="3"/>
  </r>
  <r>
    <x v="101"/>
    <x v="230"/>
    <n v="8.2543859649122844"/>
    <x v="11"/>
    <x v="3"/>
  </r>
  <r>
    <x v="101"/>
    <x v="231"/>
    <n v="8.2752293577981657"/>
    <x v="11"/>
    <x v="3"/>
  </r>
  <r>
    <x v="101"/>
    <x v="232"/>
    <n v="7.8773584905660385"/>
    <x v="11"/>
    <x v="3"/>
  </r>
  <r>
    <x v="101"/>
    <x v="233"/>
    <n v="7.77"/>
    <x v="11"/>
    <x v="3"/>
  </r>
  <r>
    <x v="101"/>
    <x v="234"/>
    <n v="8.24"/>
    <x v="11"/>
    <x v="3"/>
  </r>
  <r>
    <x v="101"/>
    <x v="235"/>
    <n v="7.466666666666665"/>
    <x v="11"/>
    <x v="3"/>
  </r>
  <r>
    <x v="101"/>
    <x v="236"/>
    <n v="7.6991150442477894"/>
    <x v="11"/>
    <x v="3"/>
  </r>
  <r>
    <x v="101"/>
    <x v="237"/>
    <n v="7.4629629629629628"/>
    <x v="11"/>
    <x v="3"/>
  </r>
  <r>
    <x v="101"/>
    <x v="238"/>
    <n v="7.7247706422018343"/>
    <x v="11"/>
    <x v="3"/>
  </r>
  <r>
    <x v="101"/>
    <x v="239"/>
    <n v="8.0660377358490596"/>
    <x v="11"/>
    <x v="3"/>
  </r>
  <r>
    <x v="101"/>
    <x v="240"/>
    <n v="8.344827586206895"/>
    <x v="11"/>
    <x v="3"/>
  </r>
  <r>
    <x v="101"/>
    <x v="241"/>
    <n v="8.6120689655172455"/>
    <x v="11"/>
    <x v="3"/>
  </r>
  <r>
    <x v="101"/>
    <x v="242"/>
    <n v="6.9259259259259247"/>
    <x v="11"/>
    <x v="3"/>
  </r>
  <r>
    <x v="101"/>
    <x v="243"/>
    <n v="6.563380281690141"/>
    <x v="11"/>
    <x v="3"/>
  </r>
  <r>
    <x v="101"/>
    <x v="244"/>
    <n v="7.5517241379310329"/>
    <x v="11"/>
    <x v="3"/>
  </r>
  <r>
    <x v="101"/>
    <x v="245"/>
    <n v="7.3493975903614439"/>
    <x v="11"/>
    <x v="3"/>
  </r>
  <r>
    <x v="101"/>
    <x v="246"/>
    <n v="7.7472527472527482"/>
    <x v="11"/>
    <x v="3"/>
  </r>
  <r>
    <x v="101"/>
    <x v="247"/>
    <n v="7.384615384615385"/>
    <x v="11"/>
    <x v="3"/>
  </r>
  <r>
    <x v="101"/>
    <x v="248"/>
    <n v="7.7804878048780468"/>
    <x v="11"/>
    <x v="3"/>
  </r>
  <r>
    <x v="101"/>
    <x v="249"/>
    <n v="7.28125"/>
    <x v="11"/>
    <x v="3"/>
  </r>
  <r>
    <x v="101"/>
    <x v="250"/>
    <n v="7.0740740740740735"/>
    <x v="11"/>
    <x v="3"/>
  </r>
  <r>
    <x v="101"/>
    <x v="251"/>
    <n v="7.6086956521739122"/>
    <x v="11"/>
    <x v="3"/>
  </r>
  <r>
    <x v="101"/>
    <x v="252"/>
    <n v="7.4444444444444446"/>
    <x v="11"/>
    <x v="3"/>
  </r>
  <r>
    <x v="101"/>
    <x v="253"/>
    <n v="8.2117647058823504"/>
    <x v="11"/>
    <x v="3"/>
  </r>
  <r>
    <x v="101"/>
    <x v="254"/>
    <n v="8.0322580645161281"/>
    <x v="11"/>
    <x v="3"/>
  </r>
  <r>
    <x v="101"/>
    <x v="255"/>
    <n v="7.8474576271186445"/>
    <x v="11"/>
    <x v="3"/>
  </r>
  <r>
    <x v="101"/>
    <x v="256"/>
    <n v="8.3249999999999993"/>
    <x v="11"/>
    <x v="3"/>
  </r>
  <r>
    <x v="101"/>
    <x v="257"/>
    <n v="7.9204545454545441"/>
    <x v="11"/>
    <x v="3"/>
  </r>
  <r>
    <x v="101"/>
    <x v="258"/>
    <n v="7.5882352941176476"/>
    <x v="11"/>
    <x v="3"/>
  </r>
  <r>
    <x v="101"/>
    <x v="259"/>
    <n v="7.879518072289156"/>
    <x v="11"/>
    <x v="3"/>
  </r>
  <r>
    <x v="101"/>
    <x v="260"/>
    <n v="7.0961538461538467"/>
    <x v="11"/>
    <x v="3"/>
  </r>
  <r>
    <x v="101"/>
    <x v="261"/>
    <n v="7.4081632653061229"/>
    <x v="11"/>
    <x v="3"/>
  </r>
  <r>
    <x v="101"/>
    <x v="262"/>
    <n v="7.6046511627907005"/>
    <x v="11"/>
    <x v="3"/>
  </r>
  <r>
    <x v="101"/>
    <x v="263"/>
    <n v="7.5"/>
    <x v="11"/>
    <x v="3"/>
  </r>
  <r>
    <x v="101"/>
    <x v="264"/>
    <n v="7.2197802197802208"/>
    <x v="11"/>
    <x v="3"/>
  </r>
  <r>
    <x v="101"/>
    <x v="265"/>
    <n v="7.7483114113046527"/>
    <x v="11"/>
    <x v="3"/>
  </r>
  <r>
    <x v="101"/>
    <x v="230"/>
    <n v="7.5851063829787231"/>
    <x v="12"/>
    <x v="3"/>
  </r>
  <r>
    <x v="101"/>
    <x v="231"/>
    <n v="7.6941176470588202"/>
    <x v="12"/>
    <x v="3"/>
  </r>
  <r>
    <x v="101"/>
    <x v="232"/>
    <n v="7.1585365853658551"/>
    <x v="12"/>
    <x v="3"/>
  </r>
  <r>
    <x v="101"/>
    <x v="233"/>
    <n v="7.2705882352941167"/>
    <x v="12"/>
    <x v="3"/>
  </r>
  <r>
    <x v="101"/>
    <x v="234"/>
    <n v="7.425287356321836"/>
    <x v="12"/>
    <x v="3"/>
  </r>
  <r>
    <x v="101"/>
    <x v="235"/>
    <n v="7.5217391304347858"/>
    <x v="12"/>
    <x v="3"/>
  </r>
  <r>
    <x v="101"/>
    <x v="236"/>
    <n v="8.0729166666666643"/>
    <x v="12"/>
    <x v="3"/>
  </r>
  <r>
    <x v="101"/>
    <x v="237"/>
    <n v="7.8369565217391299"/>
    <x v="12"/>
    <x v="3"/>
  </r>
  <r>
    <x v="101"/>
    <x v="238"/>
    <n v="8.152173913043482"/>
    <x v="12"/>
    <x v="3"/>
  </r>
  <r>
    <x v="101"/>
    <x v="239"/>
    <n v="8.2065217391304319"/>
    <x v="12"/>
    <x v="3"/>
  </r>
  <r>
    <x v="101"/>
    <x v="240"/>
    <n v="8.2065217391304408"/>
    <x v="12"/>
    <x v="3"/>
  </r>
  <r>
    <x v="101"/>
    <x v="241"/>
    <n v="8.3936170212765955"/>
    <x v="12"/>
    <x v="3"/>
  </r>
  <r>
    <x v="101"/>
    <x v="242"/>
    <n v="7.0540540540540553"/>
    <x v="12"/>
    <x v="3"/>
  </r>
  <r>
    <x v="101"/>
    <x v="243"/>
    <n v="7.4712643678160919"/>
    <x v="12"/>
    <x v="3"/>
  </r>
  <r>
    <x v="101"/>
    <x v="244"/>
    <n v="7.0697674418604644"/>
    <x v="12"/>
    <x v="3"/>
  </r>
  <r>
    <x v="101"/>
    <x v="245"/>
    <n v="6.9066666666666663"/>
    <x v="12"/>
    <x v="3"/>
  </r>
  <r>
    <x v="101"/>
    <x v="246"/>
    <n v="7.625"/>
    <x v="12"/>
    <x v="3"/>
  </r>
  <r>
    <x v="101"/>
    <x v="247"/>
    <n v="6.8589743589743577"/>
    <x v="12"/>
    <x v="3"/>
  </r>
  <r>
    <x v="101"/>
    <x v="248"/>
    <n v="8.0714285714285747"/>
    <x v="12"/>
    <x v="3"/>
  </r>
  <r>
    <x v="101"/>
    <x v="249"/>
    <n v="7.2272727272727275"/>
    <x v="12"/>
    <x v="3"/>
  </r>
  <r>
    <x v="101"/>
    <x v="250"/>
    <n v="7.4791666666666661"/>
    <x v="12"/>
    <x v="3"/>
  </r>
  <r>
    <x v="101"/>
    <x v="251"/>
    <n v="7.2380952380952381"/>
    <x v="12"/>
    <x v="3"/>
  </r>
  <r>
    <x v="101"/>
    <x v="252"/>
    <n v="7.0256410256410255"/>
    <x v="12"/>
    <x v="3"/>
  </r>
  <r>
    <x v="101"/>
    <x v="253"/>
    <n v="8.3142857142857078"/>
    <x v="12"/>
    <x v="3"/>
  </r>
  <r>
    <x v="101"/>
    <x v="254"/>
    <n v="7.5882352941176476"/>
    <x v="12"/>
    <x v="3"/>
  </r>
  <r>
    <x v="101"/>
    <x v="255"/>
    <n v="7.5094339622641524"/>
    <x v="12"/>
    <x v="3"/>
  </r>
  <r>
    <x v="101"/>
    <x v="256"/>
    <n v="7.5833333333333339"/>
    <x v="12"/>
    <x v="3"/>
  </r>
  <r>
    <x v="101"/>
    <x v="257"/>
    <n v="8.2375000000000007"/>
    <x v="12"/>
    <x v="3"/>
  </r>
  <r>
    <x v="101"/>
    <x v="258"/>
    <n v="7.6578947368421044"/>
    <x v="12"/>
    <x v="3"/>
  </r>
  <r>
    <x v="101"/>
    <x v="259"/>
    <n v="8.2025316455696249"/>
    <x v="12"/>
    <x v="3"/>
  </r>
  <r>
    <x v="101"/>
    <x v="260"/>
    <n v="7.1525423728813546"/>
    <x v="12"/>
    <x v="3"/>
  </r>
  <r>
    <x v="101"/>
    <x v="261"/>
    <n v="7.1235955056179794"/>
    <x v="12"/>
    <x v="3"/>
  </r>
  <r>
    <x v="101"/>
    <x v="262"/>
    <n v="6.9864864864864877"/>
    <x v="12"/>
    <x v="3"/>
  </r>
  <r>
    <x v="101"/>
    <x v="263"/>
    <n v="7.026315789473685"/>
    <x v="12"/>
    <x v="3"/>
  </r>
  <r>
    <x v="101"/>
    <x v="264"/>
    <n v="7.2077922077922079"/>
    <x v="12"/>
    <x v="3"/>
  </r>
  <r>
    <x v="101"/>
    <x v="265"/>
    <n v="7.5788262370540869"/>
    <x v="12"/>
    <x v="3"/>
  </r>
  <r>
    <x v="101"/>
    <x v="230"/>
    <n v="7.9375"/>
    <x v="13"/>
    <x v="3"/>
  </r>
  <r>
    <x v="101"/>
    <x v="231"/>
    <n v="8.245901639344261"/>
    <x v="13"/>
    <x v="3"/>
  </r>
  <r>
    <x v="101"/>
    <x v="232"/>
    <n v="7.5573770491803289"/>
    <x v="13"/>
    <x v="3"/>
  </r>
  <r>
    <x v="101"/>
    <x v="233"/>
    <n v="7.6551724137931032"/>
    <x v="13"/>
    <x v="3"/>
  </r>
  <r>
    <x v="101"/>
    <x v="234"/>
    <n v="7.9444444444444429"/>
    <x v="13"/>
    <x v="3"/>
  </r>
  <r>
    <x v="101"/>
    <x v="235"/>
    <n v="6.8153846153846152"/>
    <x v="13"/>
    <x v="3"/>
  </r>
  <r>
    <x v="101"/>
    <x v="236"/>
    <n v="7.4603174603174613"/>
    <x v="13"/>
    <x v="3"/>
  </r>
  <r>
    <x v="101"/>
    <x v="237"/>
    <n v="6.5555555555555562"/>
    <x v="13"/>
    <x v="3"/>
  </r>
  <r>
    <x v="101"/>
    <x v="238"/>
    <n v="6.9677419354838701"/>
    <x v="13"/>
    <x v="3"/>
  </r>
  <r>
    <x v="101"/>
    <x v="239"/>
    <n v="7.475409836065575"/>
    <x v="13"/>
    <x v="3"/>
  </r>
  <r>
    <x v="101"/>
    <x v="240"/>
    <n v="8.0757575757575761"/>
    <x v="13"/>
    <x v="3"/>
  </r>
  <r>
    <x v="101"/>
    <x v="241"/>
    <n v="8.1212121212121229"/>
    <x v="13"/>
    <x v="3"/>
  </r>
  <r>
    <x v="101"/>
    <x v="242"/>
    <n v="7.1041666666666679"/>
    <x v="13"/>
    <x v="3"/>
  </r>
  <r>
    <x v="101"/>
    <x v="243"/>
    <n v="6.8596491228070189"/>
    <x v="13"/>
    <x v="3"/>
  </r>
  <r>
    <x v="101"/>
    <x v="244"/>
    <n v="7.4482758620689671"/>
    <x v="13"/>
    <x v="3"/>
  </r>
  <r>
    <x v="101"/>
    <x v="245"/>
    <n v="7.3333333333333339"/>
    <x v="13"/>
    <x v="3"/>
  </r>
  <r>
    <x v="101"/>
    <x v="246"/>
    <n v="7.4915254237288131"/>
    <x v="13"/>
    <x v="3"/>
  </r>
  <r>
    <x v="101"/>
    <x v="247"/>
    <n v="6.5689655172413808"/>
    <x v="13"/>
    <x v="3"/>
  </r>
  <r>
    <x v="101"/>
    <x v="248"/>
    <n v="7.8285714285714292"/>
    <x v="13"/>
    <x v="3"/>
  </r>
  <r>
    <x v="101"/>
    <x v="249"/>
    <n v="7.5384615384615383"/>
    <x v="13"/>
    <x v="3"/>
  </r>
  <r>
    <x v="101"/>
    <x v="250"/>
    <n v="6.954545454545455"/>
    <x v="13"/>
    <x v="3"/>
  </r>
  <r>
    <x v="101"/>
    <x v="251"/>
    <n v="6.3125"/>
    <x v="13"/>
    <x v="3"/>
  </r>
  <r>
    <x v="101"/>
    <x v="252"/>
    <n v="6.6"/>
    <x v="13"/>
    <x v="3"/>
  </r>
  <r>
    <x v="101"/>
    <x v="253"/>
    <n v="8.1960784313725501"/>
    <x v="13"/>
    <x v="3"/>
  </r>
  <r>
    <x v="101"/>
    <x v="254"/>
    <n v="8.2272727272727266"/>
    <x v="13"/>
    <x v="3"/>
  </r>
  <r>
    <x v="101"/>
    <x v="255"/>
    <n v="7.9"/>
    <x v="13"/>
    <x v="3"/>
  </r>
  <r>
    <x v="101"/>
    <x v="256"/>
    <n v="8.3589743589743559"/>
    <x v="13"/>
    <x v="3"/>
  </r>
  <r>
    <x v="101"/>
    <x v="257"/>
    <n v="7.8196721311475423"/>
    <x v="13"/>
    <x v="3"/>
  </r>
  <r>
    <x v="101"/>
    <x v="258"/>
    <n v="7.4827586206896557"/>
    <x v="13"/>
    <x v="3"/>
  </r>
  <r>
    <x v="101"/>
    <x v="259"/>
    <n v="8.327272727272728"/>
    <x v="13"/>
    <x v="3"/>
  </r>
  <r>
    <x v="101"/>
    <x v="260"/>
    <n v="7.78125"/>
    <x v="13"/>
    <x v="3"/>
  </r>
  <r>
    <x v="101"/>
    <x v="261"/>
    <n v="6.7213114754098351"/>
    <x v="13"/>
    <x v="3"/>
  </r>
  <r>
    <x v="101"/>
    <x v="262"/>
    <n v="7.8461538461538449"/>
    <x v="13"/>
    <x v="3"/>
  </r>
  <r>
    <x v="101"/>
    <x v="263"/>
    <n v="7.4285714285714297"/>
    <x v="13"/>
    <x v="3"/>
  </r>
  <r>
    <x v="101"/>
    <x v="264"/>
    <n v="6.8214285714285712"/>
    <x v="13"/>
    <x v="3"/>
  </r>
  <r>
    <x v="101"/>
    <x v="265"/>
    <n v="7.4983031674208149"/>
    <x v="13"/>
    <x v="3"/>
  </r>
  <r>
    <x v="101"/>
    <x v="230"/>
    <n v="7.9354838709677411"/>
    <x v="14"/>
    <x v="3"/>
  </r>
  <r>
    <x v="101"/>
    <x v="231"/>
    <n v="8.0175438596491215"/>
    <x v="14"/>
    <x v="3"/>
  </r>
  <r>
    <x v="101"/>
    <x v="232"/>
    <n v="6.7547169811320762"/>
    <x v="14"/>
    <x v="3"/>
  </r>
  <r>
    <x v="101"/>
    <x v="233"/>
    <n v="7.8214285714285712"/>
    <x v="14"/>
    <x v="3"/>
  </r>
  <r>
    <x v="101"/>
    <x v="234"/>
    <n v="8.0338983050847403"/>
    <x v="14"/>
    <x v="3"/>
  </r>
  <r>
    <x v="101"/>
    <x v="235"/>
    <n v="7.4444444444444438"/>
    <x v="14"/>
    <x v="3"/>
  </r>
  <r>
    <x v="101"/>
    <x v="236"/>
    <n v="8.1896551724137971"/>
    <x v="14"/>
    <x v="3"/>
  </r>
  <r>
    <x v="101"/>
    <x v="237"/>
    <n v="8.1454545454545464"/>
    <x v="14"/>
    <x v="3"/>
  </r>
  <r>
    <x v="101"/>
    <x v="238"/>
    <n v="7.7894736842105257"/>
    <x v="14"/>
    <x v="3"/>
  </r>
  <r>
    <x v="101"/>
    <x v="239"/>
    <n v="7.375"/>
    <x v="14"/>
    <x v="3"/>
  </r>
  <r>
    <x v="101"/>
    <x v="240"/>
    <n v="8.290909090909091"/>
    <x v="14"/>
    <x v="3"/>
  </r>
  <r>
    <x v="101"/>
    <x v="241"/>
    <n v="8.4444444444444429"/>
    <x v="14"/>
    <x v="3"/>
  </r>
  <r>
    <x v="101"/>
    <x v="242"/>
    <n v="7.2307692307692299"/>
    <x v="14"/>
    <x v="3"/>
  </r>
  <r>
    <x v="101"/>
    <x v="243"/>
    <n v="7.6739130434782616"/>
    <x v="14"/>
    <x v="3"/>
  </r>
  <r>
    <x v="101"/>
    <x v="244"/>
    <n v="7.6379310344827598"/>
    <x v="14"/>
    <x v="3"/>
  </r>
  <r>
    <x v="101"/>
    <x v="245"/>
    <n v="7.1875"/>
    <x v="14"/>
    <x v="3"/>
  </r>
  <r>
    <x v="101"/>
    <x v="246"/>
    <n v="7.865384615384615"/>
    <x v="14"/>
    <x v="3"/>
  </r>
  <r>
    <x v="101"/>
    <x v="247"/>
    <n v="7.6538461538461515"/>
    <x v="14"/>
    <x v="3"/>
  </r>
  <r>
    <x v="101"/>
    <x v="248"/>
    <n v="7.125"/>
    <x v="14"/>
    <x v="3"/>
  </r>
  <r>
    <x v="101"/>
    <x v="249"/>
    <n v="7.4761904761904763"/>
    <x v="14"/>
    <x v="3"/>
  </r>
  <r>
    <x v="101"/>
    <x v="250"/>
    <n v="7.354838709677419"/>
    <x v="14"/>
    <x v="3"/>
  </r>
  <r>
    <x v="101"/>
    <x v="251"/>
    <n v="7.0434782608695654"/>
    <x v="14"/>
    <x v="3"/>
  </r>
  <r>
    <x v="101"/>
    <x v="252"/>
    <n v="7.045454545454545"/>
    <x v="14"/>
    <x v="3"/>
  </r>
  <r>
    <x v="101"/>
    <x v="253"/>
    <n v="8.3191489361702136"/>
    <x v="14"/>
    <x v="3"/>
  </r>
  <r>
    <x v="101"/>
    <x v="254"/>
    <n v="8"/>
    <x v="14"/>
    <x v="3"/>
  </r>
  <r>
    <x v="101"/>
    <x v="255"/>
    <n v="8.2765957446808507"/>
    <x v="14"/>
    <x v="3"/>
  </r>
  <r>
    <x v="101"/>
    <x v="256"/>
    <n v="8.1111111111111107"/>
    <x v="14"/>
    <x v="3"/>
  </r>
  <r>
    <x v="101"/>
    <x v="257"/>
    <n v="8.3409090909090899"/>
    <x v="14"/>
    <x v="3"/>
  </r>
  <r>
    <x v="101"/>
    <x v="258"/>
    <n v="7.9"/>
    <x v="14"/>
    <x v="3"/>
  </r>
  <r>
    <x v="101"/>
    <x v="259"/>
    <n v="7.9019607843137241"/>
    <x v="14"/>
    <x v="3"/>
  </r>
  <r>
    <x v="101"/>
    <x v="260"/>
    <n v="7.447368421052631"/>
    <x v="14"/>
    <x v="3"/>
  </r>
  <r>
    <x v="101"/>
    <x v="261"/>
    <n v="7.6274509803921546"/>
    <x v="14"/>
    <x v="3"/>
  </r>
  <r>
    <x v="101"/>
    <x v="262"/>
    <n v="7.8163265306122431"/>
    <x v="14"/>
    <x v="3"/>
  </r>
  <r>
    <x v="101"/>
    <x v="263"/>
    <n v="7.5434782608695663"/>
    <x v="14"/>
    <x v="3"/>
  </r>
  <r>
    <x v="101"/>
    <x v="264"/>
    <n v="7.4347826086956506"/>
    <x v="14"/>
    <x v="3"/>
  </r>
  <r>
    <x v="101"/>
    <x v="265"/>
    <n v="7.7634069400630938"/>
    <x v="14"/>
    <x v="3"/>
  </r>
  <r>
    <x v="101"/>
    <x v="230"/>
    <n v="8.1264367816091987"/>
    <x v="15"/>
    <x v="3"/>
  </r>
  <r>
    <x v="101"/>
    <x v="231"/>
    <n v="8.5747126436781613"/>
    <x v="15"/>
    <x v="3"/>
  </r>
  <r>
    <x v="101"/>
    <x v="232"/>
    <n v="8.0322580645161299"/>
    <x v="15"/>
    <x v="3"/>
  </r>
  <r>
    <x v="101"/>
    <x v="233"/>
    <n v="7.6231884057971024"/>
    <x v="15"/>
    <x v="3"/>
  </r>
  <r>
    <x v="101"/>
    <x v="234"/>
    <n v="7.9240506329113938"/>
    <x v="15"/>
    <x v="3"/>
  </r>
  <r>
    <x v="101"/>
    <x v="235"/>
    <n v="7.7857142857142874"/>
    <x v="15"/>
    <x v="3"/>
  </r>
  <r>
    <x v="101"/>
    <x v="236"/>
    <n v="7.9166666666666652"/>
    <x v="15"/>
    <x v="3"/>
  </r>
  <r>
    <x v="101"/>
    <x v="237"/>
    <n v="8.6781609195402272"/>
    <x v="15"/>
    <x v="3"/>
  </r>
  <r>
    <x v="101"/>
    <x v="238"/>
    <n v="8.0804597701149454"/>
    <x v="15"/>
    <x v="3"/>
  </r>
  <r>
    <x v="101"/>
    <x v="239"/>
    <n v="8.7325581395348841"/>
    <x v="15"/>
    <x v="3"/>
  </r>
  <r>
    <x v="101"/>
    <x v="240"/>
    <n v="8.779069767441861"/>
    <x v="15"/>
    <x v="3"/>
  </r>
  <r>
    <x v="101"/>
    <x v="241"/>
    <n v="9.2045454545454533"/>
    <x v="15"/>
    <x v="3"/>
  </r>
  <r>
    <x v="101"/>
    <x v="242"/>
    <n v="8.586206896551726"/>
    <x v="15"/>
    <x v="3"/>
  </r>
  <r>
    <x v="101"/>
    <x v="243"/>
    <n v="7.9186046511627941"/>
    <x v="15"/>
    <x v="3"/>
  </r>
  <r>
    <x v="101"/>
    <x v="244"/>
    <n v="8.1688311688311721"/>
    <x v="15"/>
    <x v="3"/>
  </r>
  <r>
    <x v="101"/>
    <x v="245"/>
    <n v="8.2405063291139236"/>
    <x v="15"/>
    <x v="3"/>
  </r>
  <r>
    <x v="101"/>
    <x v="246"/>
    <n v="8.6624999999999996"/>
    <x v="15"/>
    <x v="3"/>
  </r>
  <r>
    <x v="101"/>
    <x v="247"/>
    <n v="7.4935064935064979"/>
    <x v="15"/>
    <x v="3"/>
  </r>
  <r>
    <x v="101"/>
    <x v="248"/>
    <n v="7.0416666666666687"/>
    <x v="15"/>
    <x v="3"/>
  </r>
  <r>
    <x v="101"/>
    <x v="249"/>
    <n v="6.4"/>
    <x v="15"/>
    <x v="3"/>
  </r>
  <r>
    <x v="101"/>
    <x v="250"/>
    <n v="6.1818181818181808"/>
    <x v="15"/>
    <x v="3"/>
  </r>
  <r>
    <x v="101"/>
    <x v="251"/>
    <n v="5.9555555555555566"/>
    <x v="15"/>
    <x v="3"/>
  </r>
  <r>
    <x v="101"/>
    <x v="252"/>
    <n v="7.2"/>
    <x v="15"/>
    <x v="3"/>
  </r>
  <r>
    <x v="101"/>
    <x v="253"/>
    <n v="9.0533333333333363"/>
    <x v="15"/>
    <x v="3"/>
  </r>
  <r>
    <x v="101"/>
    <x v="254"/>
    <n v="5.6842105263157885"/>
    <x v="15"/>
    <x v="3"/>
  </r>
  <r>
    <x v="101"/>
    <x v="255"/>
    <n v="8.6140350877192979"/>
    <x v="15"/>
    <x v="3"/>
  </r>
  <r>
    <x v="101"/>
    <x v="256"/>
    <n v="9.1136363636363633"/>
    <x v="15"/>
    <x v="3"/>
  </r>
  <r>
    <x v="101"/>
    <x v="257"/>
    <n v="9.2098765432098766"/>
    <x v="15"/>
    <x v="3"/>
  </r>
  <r>
    <x v="101"/>
    <x v="258"/>
    <n v="8.4933333333333341"/>
    <x v="15"/>
    <x v="3"/>
  </r>
  <r>
    <x v="101"/>
    <x v="259"/>
    <n v="9.0243902439024382"/>
    <x v="15"/>
    <x v="3"/>
  </r>
  <r>
    <x v="101"/>
    <x v="260"/>
    <n v="8.3018867924528319"/>
    <x v="15"/>
    <x v="3"/>
  </r>
  <r>
    <x v="101"/>
    <x v="261"/>
    <n v="7.7160493827160508"/>
    <x v="15"/>
    <x v="3"/>
  </r>
  <r>
    <x v="101"/>
    <x v="262"/>
    <n v="7.717948717948719"/>
    <x v="15"/>
    <x v="3"/>
  </r>
  <r>
    <x v="101"/>
    <x v="263"/>
    <n v="7.6124999999999998"/>
    <x v="15"/>
    <x v="3"/>
  </r>
  <r>
    <x v="101"/>
    <x v="264"/>
    <n v="7.3536585365853657"/>
    <x v="15"/>
    <x v="3"/>
  </r>
  <r>
    <x v="101"/>
    <x v="265"/>
    <n v="8.1268000000000011"/>
    <x v="15"/>
    <x v="3"/>
  </r>
  <r>
    <x v="101"/>
    <x v="230"/>
    <n v="7.8456790123456734"/>
    <x v="16"/>
    <x v="3"/>
  </r>
  <r>
    <x v="101"/>
    <x v="231"/>
    <n v="8"/>
    <x v="16"/>
    <x v="3"/>
  </r>
  <r>
    <x v="101"/>
    <x v="232"/>
    <n v="7.5646258503401356"/>
    <x v="16"/>
    <x v="3"/>
  </r>
  <r>
    <x v="101"/>
    <x v="233"/>
    <n v="7.6866666666666665"/>
    <x v="16"/>
    <x v="3"/>
  </r>
  <r>
    <x v="101"/>
    <x v="234"/>
    <n v="7.9520547945205484"/>
    <x v="16"/>
    <x v="3"/>
  </r>
  <r>
    <x v="101"/>
    <x v="235"/>
    <n v="7.2275449101796392"/>
    <x v="16"/>
    <x v="3"/>
  </r>
  <r>
    <x v="101"/>
    <x v="236"/>
    <n v="7.3712574850299406"/>
    <x v="16"/>
    <x v="3"/>
  </r>
  <r>
    <x v="101"/>
    <x v="237"/>
    <n v="7.6564417177914121"/>
    <x v="16"/>
    <x v="3"/>
  </r>
  <r>
    <x v="101"/>
    <x v="238"/>
    <n v="7.710843373493975"/>
    <x v="16"/>
    <x v="3"/>
  </r>
  <r>
    <x v="101"/>
    <x v="239"/>
    <n v="8.1796407185628794"/>
    <x v="16"/>
    <x v="3"/>
  </r>
  <r>
    <x v="101"/>
    <x v="240"/>
    <n v="8.3173652694610762"/>
    <x v="16"/>
    <x v="3"/>
  </r>
  <r>
    <x v="101"/>
    <x v="241"/>
    <n v="8.5029585798816605"/>
    <x v="16"/>
    <x v="3"/>
  </r>
  <r>
    <x v="101"/>
    <x v="242"/>
    <n v="7.725352112676056"/>
    <x v="16"/>
    <x v="3"/>
  </r>
  <r>
    <x v="101"/>
    <x v="243"/>
    <n v="7.3456790123456761"/>
    <x v="16"/>
    <x v="3"/>
  </r>
  <r>
    <x v="101"/>
    <x v="244"/>
    <n v="7.5170068027210881"/>
    <x v="16"/>
    <x v="3"/>
  </r>
  <r>
    <x v="101"/>
    <x v="245"/>
    <n v="7.31914893617021"/>
    <x v="16"/>
    <x v="3"/>
  </r>
  <r>
    <x v="101"/>
    <x v="246"/>
    <n v="7.6530612244897975"/>
    <x v="16"/>
    <x v="3"/>
  </r>
  <r>
    <x v="101"/>
    <x v="247"/>
    <n v="6.9448275862068973"/>
    <x v="16"/>
    <x v="3"/>
  </r>
  <r>
    <x v="101"/>
    <x v="248"/>
    <n v="8.009708737864079"/>
    <x v="16"/>
    <x v="3"/>
  </r>
  <r>
    <x v="101"/>
    <x v="249"/>
    <n v="7.1866666666666674"/>
    <x v="16"/>
    <x v="3"/>
  </r>
  <r>
    <x v="101"/>
    <x v="250"/>
    <n v="6.72"/>
    <x v="16"/>
    <x v="3"/>
  </r>
  <r>
    <x v="101"/>
    <x v="251"/>
    <n v="6.8196721311475388"/>
    <x v="16"/>
    <x v="3"/>
  </r>
  <r>
    <x v="101"/>
    <x v="252"/>
    <n v="6.76"/>
    <x v="16"/>
    <x v="3"/>
  </r>
  <r>
    <x v="101"/>
    <x v="253"/>
    <n v="8.6258992805755312"/>
    <x v="16"/>
    <x v="3"/>
  </r>
  <r>
    <x v="101"/>
    <x v="254"/>
    <n v="8.1923076923076916"/>
    <x v="16"/>
    <x v="3"/>
  </r>
  <r>
    <x v="101"/>
    <x v="255"/>
    <n v="8.1142857142857103"/>
    <x v="16"/>
    <x v="3"/>
  </r>
  <r>
    <x v="101"/>
    <x v="256"/>
    <n v="7.9166666666666652"/>
    <x v="16"/>
    <x v="3"/>
  </r>
  <r>
    <x v="101"/>
    <x v="257"/>
    <n v="8.1643835616438398"/>
    <x v="16"/>
    <x v="3"/>
  </r>
  <r>
    <x v="101"/>
    <x v="258"/>
    <n v="7.9647887323943687"/>
    <x v="16"/>
    <x v="3"/>
  </r>
  <r>
    <x v="101"/>
    <x v="259"/>
    <n v="7.9361702127659539"/>
    <x v="16"/>
    <x v="3"/>
  </r>
  <r>
    <x v="101"/>
    <x v="260"/>
    <n v="7.4122807017543879"/>
    <x v="16"/>
    <x v="3"/>
  </r>
  <r>
    <x v="101"/>
    <x v="261"/>
    <n v="7.1307189542483664"/>
    <x v="16"/>
    <x v="3"/>
  </r>
  <r>
    <x v="101"/>
    <x v="262"/>
    <n v="7.6344827586206874"/>
    <x v="16"/>
    <x v="3"/>
  </r>
  <r>
    <x v="101"/>
    <x v="263"/>
    <n v="7.4166666666666687"/>
    <x v="16"/>
    <x v="3"/>
  </r>
  <r>
    <x v="101"/>
    <x v="264"/>
    <n v="7.0479452054794516"/>
    <x v="16"/>
    <x v="3"/>
  </r>
  <r>
    <x v="101"/>
    <x v="265"/>
    <n v="7.679297205757833"/>
    <x v="16"/>
    <x v="3"/>
  </r>
  <r>
    <x v="101"/>
    <x v="266"/>
    <n v="7.8527119619227168"/>
    <x v="0"/>
    <x v="2"/>
  </r>
  <r>
    <x v="101"/>
    <x v="267"/>
    <n v="7.6245086416671892"/>
    <x v="0"/>
    <x v="2"/>
  </r>
  <r>
    <x v="101"/>
    <x v="334"/>
    <n v="7.696568600189079"/>
    <x v="0"/>
    <x v="2"/>
  </r>
  <r>
    <x v="101"/>
    <x v="268"/>
    <n v="7.3499115670321986"/>
    <x v="0"/>
    <x v="2"/>
  </r>
  <r>
    <x v="101"/>
    <x v="269"/>
    <n v="6.871231755558588"/>
    <x v="0"/>
    <x v="2"/>
  </r>
  <r>
    <x v="101"/>
    <x v="270"/>
    <n v="7.7359695523158241"/>
    <x v="0"/>
    <x v="2"/>
  </r>
  <r>
    <x v="101"/>
    <x v="271"/>
    <n v="7.3396677050882726"/>
    <x v="0"/>
    <x v="2"/>
  </r>
  <r>
    <x v="101"/>
    <x v="272"/>
    <n v="6.9827325053014215"/>
    <x v="0"/>
    <x v="2"/>
  </r>
  <r>
    <x v="101"/>
    <x v="335"/>
    <n v="8.3800000000000008"/>
    <x v="0"/>
    <x v="2"/>
  </r>
  <r>
    <x v="101"/>
    <x v="266"/>
    <n v="7.5191082802547715"/>
    <x v="1"/>
    <x v="2"/>
  </r>
  <r>
    <x v="101"/>
    <x v="267"/>
    <n v="7.6659312953041336"/>
    <x v="1"/>
    <x v="2"/>
  </r>
  <r>
    <x v="101"/>
    <x v="334"/>
    <n v="7.5735458612975473"/>
    <x v="1"/>
    <x v="2"/>
  </r>
  <r>
    <x v="101"/>
    <x v="268"/>
    <n v="7.3747383112351717"/>
    <x v="1"/>
    <x v="2"/>
  </r>
  <r>
    <x v="101"/>
    <x v="269"/>
    <n v="7.0556609740670435"/>
    <x v="1"/>
    <x v="2"/>
  </r>
  <r>
    <x v="101"/>
    <x v="270"/>
    <n v="7.3484897694056555"/>
    <x v="1"/>
    <x v="2"/>
  </r>
  <r>
    <x v="101"/>
    <x v="271"/>
    <n v="7.6464968152866204"/>
    <x v="1"/>
    <x v="2"/>
  </r>
  <r>
    <x v="101"/>
    <x v="272"/>
    <n v="7.014737991266375"/>
    <x v="1"/>
    <x v="2"/>
  </r>
  <r>
    <x v="101"/>
    <x v="335"/>
    <n v="8.2033542976939291"/>
    <x v="1"/>
    <x v="2"/>
  </r>
  <r>
    <x v="101"/>
    <x v="266"/>
    <n v="8.1027190332326118"/>
    <x v="2"/>
    <x v="2"/>
  </r>
  <r>
    <x v="101"/>
    <x v="267"/>
    <n v="7.6637502144450096"/>
    <x v="2"/>
    <x v="2"/>
  </r>
  <r>
    <x v="101"/>
    <x v="334"/>
    <n v="7.7203589985828964"/>
    <x v="2"/>
    <x v="2"/>
  </r>
  <r>
    <x v="101"/>
    <x v="268"/>
    <n v="7.321435425062373"/>
    <x v="2"/>
    <x v="2"/>
  </r>
  <r>
    <x v="101"/>
    <x v="269"/>
    <n v="6.4566724436741687"/>
    <x v="2"/>
    <x v="2"/>
  </r>
  <r>
    <x v="101"/>
    <x v="270"/>
    <n v="7.733053074093541"/>
    <x v="2"/>
    <x v="2"/>
  </r>
  <r>
    <x v="101"/>
    <x v="271"/>
    <n v="6.9855151680787113"/>
    <x v="2"/>
    <x v="2"/>
  </r>
  <r>
    <x v="101"/>
    <x v="272"/>
    <n v="6.6759309228278543"/>
    <x v="2"/>
    <x v="2"/>
  </r>
  <r>
    <x v="101"/>
    <x v="335"/>
    <n v="8.4822521419828778"/>
    <x v="2"/>
    <x v="2"/>
  </r>
  <r>
    <x v="101"/>
    <x v="266"/>
    <n v="7.8276740237690996"/>
    <x v="3"/>
    <x v="2"/>
  </r>
  <r>
    <x v="101"/>
    <x v="267"/>
    <n v="7.2425819885476264"/>
    <x v="3"/>
    <x v="2"/>
  </r>
  <r>
    <x v="101"/>
    <x v="334"/>
    <n v="7.650814619110526"/>
    <x v="3"/>
    <x v="2"/>
  </r>
  <r>
    <x v="101"/>
    <x v="268"/>
    <n v="7.2360208062418714"/>
    <x v="3"/>
    <x v="2"/>
  </r>
  <r>
    <x v="101"/>
    <x v="269"/>
    <n v="7.0283757338551851"/>
    <x v="3"/>
    <x v="2"/>
  </r>
  <r>
    <x v="101"/>
    <x v="270"/>
    <n v="7.7112603305785115"/>
    <x v="3"/>
    <x v="2"/>
  </r>
  <r>
    <x v="101"/>
    <x v="271"/>
    <n v="7.5877114870881535"/>
    <x v="3"/>
    <x v="2"/>
  </r>
  <r>
    <x v="101"/>
    <x v="272"/>
    <n v="7.2757475083056447"/>
    <x v="3"/>
    <x v="2"/>
  </r>
  <r>
    <x v="101"/>
    <x v="335"/>
    <n v="8.2982954545454515"/>
    <x v="3"/>
    <x v="2"/>
  </r>
  <r>
    <x v="101"/>
    <x v="266"/>
    <n v="7.5811559778305604"/>
    <x v="4"/>
    <x v="2"/>
  </r>
  <r>
    <x v="101"/>
    <x v="267"/>
    <n v="7.6322640632264074"/>
    <x v="4"/>
    <x v="2"/>
  </r>
  <r>
    <x v="101"/>
    <x v="334"/>
    <n v="7.5775467775467771"/>
    <x v="4"/>
    <x v="2"/>
  </r>
  <r>
    <x v="101"/>
    <x v="268"/>
    <n v="7.3142131979695417"/>
    <x v="4"/>
    <x v="2"/>
  </r>
  <r>
    <x v="101"/>
    <x v="269"/>
    <n v="6.7516339869281037"/>
    <x v="4"/>
    <x v="2"/>
  </r>
  <r>
    <x v="101"/>
    <x v="270"/>
    <n v="7.9569247546346773"/>
    <x v="4"/>
    <x v="2"/>
  </r>
  <r>
    <x v="101"/>
    <x v="271"/>
    <n v="7.2316053511705674"/>
    <x v="4"/>
    <x v="2"/>
  </r>
  <r>
    <x v="101"/>
    <x v="272"/>
    <n v="6.926362297496321"/>
    <x v="4"/>
    <x v="2"/>
  </r>
  <r>
    <x v="101"/>
    <x v="335"/>
    <n v="8.3442622950819629"/>
    <x v="4"/>
    <x v="2"/>
  </r>
  <r>
    <x v="101"/>
    <x v="266"/>
    <n v="8.1544827586206949"/>
    <x v="5"/>
    <x v="2"/>
  </r>
  <r>
    <x v="101"/>
    <x v="267"/>
    <n v="7.9984423676012479"/>
    <x v="5"/>
    <x v="2"/>
  </r>
  <r>
    <x v="101"/>
    <x v="334"/>
    <n v="8.1165048543689249"/>
    <x v="5"/>
    <x v="2"/>
  </r>
  <r>
    <x v="101"/>
    <x v="268"/>
    <n v="7.9328968903436978"/>
    <x v="5"/>
    <x v="2"/>
  </r>
  <r>
    <x v="101"/>
    <x v="269"/>
    <n v="7.4101796407185638"/>
    <x v="5"/>
    <x v="2"/>
  </r>
  <r>
    <x v="101"/>
    <x v="270"/>
    <n v="8.3678756476683933"/>
    <x v="5"/>
    <x v="2"/>
  </r>
  <r>
    <x v="101"/>
    <x v="271"/>
    <n v="7.7199017199017224"/>
    <x v="5"/>
    <x v="2"/>
  </r>
  <r>
    <x v="101"/>
    <x v="272"/>
    <n v="7.5916473317865432"/>
    <x v="5"/>
    <x v="2"/>
  </r>
  <r>
    <x v="101"/>
    <x v="335"/>
    <n v="8.4520547945205475"/>
    <x v="5"/>
    <x v="2"/>
  </r>
  <r>
    <x v="101"/>
    <x v="266"/>
    <n v="7.3363636363636351"/>
    <x v="6"/>
    <x v="2"/>
  </r>
  <r>
    <x v="101"/>
    <x v="267"/>
    <n v="7.5430107526881711"/>
    <x v="6"/>
    <x v="2"/>
  </r>
  <r>
    <x v="101"/>
    <x v="334"/>
    <n v="7.1495098039215677"/>
    <x v="6"/>
    <x v="2"/>
  </r>
  <r>
    <x v="101"/>
    <x v="268"/>
    <n v="7.1515151515151523"/>
    <x v="6"/>
    <x v="2"/>
  </r>
  <r>
    <x v="101"/>
    <x v="269"/>
    <n v="6.6055045871559637"/>
    <x v="6"/>
    <x v="2"/>
  </r>
  <r>
    <x v="101"/>
    <x v="270"/>
    <n v="7.7557755775577553"/>
    <x v="6"/>
    <x v="2"/>
  </r>
  <r>
    <x v="101"/>
    <x v="271"/>
    <n v="6.7885714285714291"/>
    <x v="6"/>
    <x v="2"/>
  </r>
  <r>
    <x v="101"/>
    <x v="272"/>
    <n v="6.6"/>
    <x v="6"/>
    <x v="2"/>
  </r>
  <r>
    <x v="101"/>
    <x v="335"/>
    <n v="8.3000000000000007"/>
    <x v="6"/>
    <x v="2"/>
  </r>
  <r>
    <x v="101"/>
    <x v="266"/>
    <n v="6.9618528610354238"/>
    <x v="7"/>
    <x v="2"/>
  </r>
  <r>
    <x v="101"/>
    <x v="267"/>
    <n v="7.3125"/>
    <x v="7"/>
    <x v="2"/>
  </r>
  <r>
    <x v="101"/>
    <x v="334"/>
    <n v="7.1799709724238037"/>
    <x v="7"/>
    <x v="2"/>
  </r>
  <r>
    <x v="101"/>
    <x v="268"/>
    <n v="6.5549645390070932"/>
    <x v="7"/>
    <x v="2"/>
  </r>
  <r>
    <x v="101"/>
    <x v="269"/>
    <n v="6.0804195804195826"/>
    <x v="7"/>
    <x v="2"/>
  </r>
  <r>
    <x v="101"/>
    <x v="270"/>
    <n v="7.6022944550669216"/>
    <x v="7"/>
    <x v="2"/>
  </r>
  <r>
    <x v="101"/>
    <x v="271"/>
    <n v="6.5124223602484452"/>
    <x v="7"/>
    <x v="2"/>
  </r>
  <r>
    <x v="101"/>
    <x v="272"/>
    <n v="6.1171875"/>
    <x v="7"/>
    <x v="2"/>
  </r>
  <r>
    <x v="101"/>
    <x v="335"/>
    <n v="8.1029411764705923"/>
    <x v="7"/>
    <x v="2"/>
  </r>
  <r>
    <x v="101"/>
    <x v="266"/>
    <n v="7.8149920255183432"/>
    <x v="8"/>
    <x v="2"/>
  </r>
  <r>
    <x v="101"/>
    <x v="267"/>
    <n v="7.6181474480151206"/>
    <x v="8"/>
    <x v="2"/>
  </r>
  <r>
    <x v="101"/>
    <x v="334"/>
    <n v="7.6797274275979523"/>
    <x v="8"/>
    <x v="2"/>
  </r>
  <r>
    <x v="101"/>
    <x v="268"/>
    <n v="7.5376344086021492"/>
    <x v="8"/>
    <x v="2"/>
  </r>
  <r>
    <x v="101"/>
    <x v="269"/>
    <n v="6.6878306878306892"/>
    <x v="8"/>
    <x v="2"/>
  </r>
  <r>
    <x v="101"/>
    <x v="270"/>
    <n v="7.9766899766899719"/>
    <x v="8"/>
    <x v="2"/>
  </r>
  <r>
    <x v="101"/>
    <x v="271"/>
    <n v="7.6095890410958935"/>
    <x v="8"/>
    <x v="2"/>
  </r>
  <r>
    <x v="101"/>
    <x v="272"/>
    <n v="7.2134146341463401"/>
    <x v="8"/>
    <x v="2"/>
  </r>
  <r>
    <x v="101"/>
    <x v="335"/>
    <n v="8.5079365079365061"/>
    <x v="8"/>
    <x v="2"/>
  </r>
  <r>
    <x v="101"/>
    <x v="266"/>
    <n v="7.792721518987344"/>
    <x v="9"/>
    <x v="2"/>
  </r>
  <r>
    <x v="101"/>
    <x v="267"/>
    <n v="7.422264875239919"/>
    <x v="9"/>
    <x v="2"/>
  </r>
  <r>
    <x v="101"/>
    <x v="334"/>
    <n v="7.5425170068027212"/>
    <x v="9"/>
    <x v="2"/>
  </r>
  <r>
    <x v="101"/>
    <x v="268"/>
    <n v="7.2240566037735823"/>
    <x v="9"/>
    <x v="2"/>
  </r>
  <r>
    <x v="101"/>
    <x v="269"/>
    <n v="7.1024390243902449"/>
    <x v="9"/>
    <x v="2"/>
  </r>
  <r>
    <x v="101"/>
    <x v="270"/>
    <n v="7.3893280632411074"/>
    <x v="9"/>
    <x v="2"/>
  </r>
  <r>
    <x v="101"/>
    <x v="271"/>
    <n v="7.1381578947368425"/>
    <x v="9"/>
    <x v="2"/>
  </r>
  <r>
    <x v="101"/>
    <x v="272"/>
    <n v="7.2111801242236027"/>
    <x v="9"/>
    <x v="2"/>
  </r>
  <r>
    <x v="101"/>
    <x v="335"/>
    <n v="8.0634920634920633"/>
    <x v="9"/>
    <x v="2"/>
  </r>
  <r>
    <x v="101"/>
    <x v="266"/>
    <n v="7.974609375"/>
    <x v="10"/>
    <x v="2"/>
  </r>
  <r>
    <x v="101"/>
    <x v="267"/>
    <n v="7.3502304147465418"/>
    <x v="10"/>
    <x v="2"/>
  </r>
  <r>
    <x v="101"/>
    <x v="334"/>
    <n v="7.5532359081419642"/>
    <x v="10"/>
    <x v="2"/>
  </r>
  <r>
    <x v="101"/>
    <x v="268"/>
    <n v="7.1808510638297873"/>
    <x v="10"/>
    <x v="2"/>
  </r>
  <r>
    <x v="101"/>
    <x v="269"/>
    <n v="6.8728323699421976"/>
    <x v="10"/>
    <x v="2"/>
  </r>
  <r>
    <x v="101"/>
    <x v="270"/>
    <n v="7.7454545454545487"/>
    <x v="10"/>
    <x v="2"/>
  </r>
  <r>
    <x v="101"/>
    <x v="271"/>
    <n v="7.2551440329218098"/>
    <x v="10"/>
    <x v="2"/>
  </r>
  <r>
    <x v="101"/>
    <x v="272"/>
    <n v="6.9731800766283509"/>
    <x v="10"/>
    <x v="2"/>
  </r>
  <r>
    <x v="101"/>
    <x v="335"/>
    <n v="8.171875"/>
    <x v="10"/>
    <x v="2"/>
  </r>
  <r>
    <x v="101"/>
    <x v="266"/>
    <n v="8.095149253731341"/>
    <x v="11"/>
    <x v="2"/>
  </r>
  <r>
    <x v="101"/>
    <x v="267"/>
    <n v="7.7767441860465114"/>
    <x v="11"/>
    <x v="2"/>
  </r>
  <r>
    <x v="101"/>
    <x v="334"/>
    <n v="7.7907488986784159"/>
    <x v="11"/>
    <x v="2"/>
  </r>
  <r>
    <x v="101"/>
    <x v="268"/>
    <n v="7.5105740181268876"/>
    <x v="11"/>
    <x v="2"/>
  </r>
  <r>
    <x v="101"/>
    <x v="269"/>
    <n v="7.0131578947368434"/>
    <x v="11"/>
    <x v="2"/>
  </r>
  <r>
    <x v="101"/>
    <x v="270"/>
    <n v="7.9622641509433958"/>
    <x v="11"/>
    <x v="2"/>
  </r>
  <r>
    <x v="101"/>
    <x v="271"/>
    <n v="7.685446009389671"/>
    <x v="11"/>
    <x v="2"/>
  </r>
  <r>
    <x v="101"/>
    <x v="272"/>
    <n v="7.5813953488372094"/>
    <x v="11"/>
    <x v="2"/>
  </r>
  <r>
    <x v="101"/>
    <x v="335"/>
    <n v="8.4074074074074083"/>
    <x v="11"/>
    <x v="2"/>
  </r>
  <r>
    <x v="101"/>
    <x v="266"/>
    <n v="7.6912181303116176"/>
    <x v="12"/>
    <x v="2"/>
  </r>
  <r>
    <x v="101"/>
    <x v="267"/>
    <n v="7.8562874251497004"/>
    <x v="12"/>
    <x v="2"/>
  </r>
  <r>
    <x v="101"/>
    <x v="334"/>
    <n v="7.9223057644110293"/>
    <x v="12"/>
    <x v="2"/>
  </r>
  <r>
    <x v="101"/>
    <x v="268"/>
    <n v="7.3580645161290343"/>
    <x v="12"/>
    <x v="2"/>
  </r>
  <r>
    <x v="101"/>
    <x v="269"/>
    <n v="7.4594594594594597"/>
    <x v="12"/>
    <x v="2"/>
  </r>
  <r>
    <x v="101"/>
    <x v="270"/>
    <n v="8.1831395348837255"/>
    <x v="12"/>
    <x v="2"/>
  </r>
  <r>
    <x v="101"/>
    <x v="271"/>
    <n v="7.9065420560747697"/>
    <x v="12"/>
    <x v="2"/>
  </r>
  <r>
    <x v="101"/>
    <x v="272"/>
    <n v="7.4051282051282055"/>
    <x v="12"/>
    <x v="2"/>
  </r>
  <r>
    <x v="101"/>
    <x v="335"/>
    <n v="8.4318181818181834"/>
    <x v="12"/>
    <x v="2"/>
  </r>
  <r>
    <x v="101"/>
    <x v="266"/>
    <n v="7.8561403508771939"/>
    <x v="13"/>
    <x v="2"/>
  </r>
  <r>
    <x v="101"/>
    <x v="267"/>
    <n v="7.344827586206895"/>
    <x v="13"/>
    <x v="2"/>
  </r>
  <r>
    <x v="101"/>
    <x v="334"/>
    <n v="7.8642857142857139"/>
    <x v="13"/>
    <x v="2"/>
  </r>
  <r>
    <x v="101"/>
    <x v="268"/>
    <n v="7.5104166666666661"/>
    <x v="13"/>
    <x v="2"/>
  </r>
  <r>
    <x v="101"/>
    <x v="269"/>
    <n v="7.2394366197183082"/>
    <x v="13"/>
    <x v="2"/>
  </r>
  <r>
    <x v="101"/>
    <x v="270"/>
    <n v="7.7758620689655187"/>
    <x v="13"/>
    <x v="2"/>
  </r>
  <r>
    <x v="101"/>
    <x v="271"/>
    <n v="7.5362318840579698"/>
    <x v="13"/>
    <x v="2"/>
  </r>
  <r>
    <x v="101"/>
    <x v="272"/>
    <n v="7.1176470588235281"/>
    <x v="13"/>
    <x v="2"/>
  </r>
  <r>
    <x v="101"/>
    <x v="335"/>
    <n v="8.6"/>
    <x v="13"/>
    <x v="2"/>
  </r>
  <r>
    <x v="101"/>
    <x v="266"/>
    <n v="7.7317073170731705"/>
    <x v="14"/>
    <x v="2"/>
  </r>
  <r>
    <x v="101"/>
    <x v="267"/>
    <n v="7.8973214285714288"/>
    <x v="14"/>
    <x v="2"/>
  </r>
  <r>
    <x v="101"/>
    <x v="334"/>
    <n v="7.8553719008264471"/>
    <x v="14"/>
    <x v="2"/>
  </r>
  <r>
    <x v="101"/>
    <x v="268"/>
    <n v="7.5952380952380931"/>
    <x v="14"/>
    <x v="2"/>
  </r>
  <r>
    <x v="101"/>
    <x v="269"/>
    <n v="7.2148760330578519"/>
    <x v="14"/>
    <x v="2"/>
  </r>
  <r>
    <x v="101"/>
    <x v="270"/>
    <n v="8.1863636363636356"/>
    <x v="14"/>
    <x v="2"/>
  </r>
  <r>
    <x v="101"/>
    <x v="271"/>
    <n v="7.6785714285714279"/>
    <x v="14"/>
    <x v="2"/>
  </r>
  <r>
    <x v="101"/>
    <x v="272"/>
    <n v="7.6028368794326227"/>
    <x v="14"/>
    <x v="2"/>
  </r>
  <r>
    <x v="101"/>
    <x v="335"/>
    <n v="8.4864864864864842"/>
    <x v="14"/>
    <x v="2"/>
  </r>
  <r>
    <x v="101"/>
    <x v="266"/>
    <n v="8.1139240506329138"/>
    <x v="15"/>
    <x v="2"/>
  </r>
  <r>
    <x v="101"/>
    <x v="267"/>
    <n v="8.4889705882352953"/>
    <x v="15"/>
    <x v="2"/>
  </r>
  <r>
    <x v="101"/>
    <x v="334"/>
    <n v="8.9082840236686369"/>
    <x v="15"/>
    <x v="2"/>
  </r>
  <r>
    <x v="101"/>
    <x v="268"/>
    <n v="8.1814516129032278"/>
    <x v="15"/>
    <x v="2"/>
  </r>
  <r>
    <x v="101"/>
    <x v="269"/>
    <n v="7.123655913978495"/>
    <x v="15"/>
    <x v="2"/>
  </r>
  <r>
    <x v="101"/>
    <x v="270"/>
    <n v="8.956521739130439"/>
    <x v="15"/>
    <x v="2"/>
  </r>
  <r>
    <x v="101"/>
    <x v="271"/>
    <n v="8.4921465968586372"/>
    <x v="15"/>
    <x v="2"/>
  </r>
  <r>
    <x v="101"/>
    <x v="272"/>
    <n v="7.817708333333333"/>
    <x v="15"/>
    <x v="2"/>
  </r>
  <r>
    <x v="101"/>
    <x v="335"/>
    <n v="9.0882352941176485"/>
    <x v="15"/>
    <x v="2"/>
  </r>
  <r>
    <x v="101"/>
    <x v="266"/>
    <n v="8.050251256281415"/>
    <x v="16"/>
    <x v="2"/>
  </r>
  <r>
    <x v="101"/>
    <x v="267"/>
    <n v="8.0335968379446676"/>
    <x v="16"/>
    <x v="2"/>
  </r>
  <r>
    <x v="101"/>
    <x v="334"/>
    <n v="8.0484949832775872"/>
    <x v="16"/>
    <x v="2"/>
  </r>
  <r>
    <x v="101"/>
    <x v="268"/>
    <n v="7.5577342047930287"/>
    <x v="16"/>
    <x v="2"/>
  </r>
  <r>
    <x v="101"/>
    <x v="269"/>
    <n v="7.7455621301775146"/>
    <x v="16"/>
    <x v="2"/>
  </r>
  <r>
    <x v="101"/>
    <x v="270"/>
    <n v="8.2691652470187424"/>
    <x v="16"/>
    <x v="2"/>
  </r>
  <r>
    <x v="101"/>
    <x v="271"/>
    <n v="7.8338461538461548"/>
    <x v="16"/>
    <x v="2"/>
  </r>
  <r>
    <x v="101"/>
    <x v="272"/>
    <n v="7.7272727272727284"/>
    <x v="16"/>
    <x v="2"/>
  </r>
  <r>
    <x v="101"/>
    <x v="335"/>
    <n v="8.7848101265822809"/>
    <x v="16"/>
    <x v="2"/>
  </r>
  <r>
    <x v="101"/>
    <x v="266"/>
    <n v="7.7967211692761342"/>
    <x v="0"/>
    <x v="3"/>
  </r>
  <r>
    <x v="101"/>
    <x v="267"/>
    <n v="7.4202307188554579"/>
    <x v="0"/>
    <x v="3"/>
  </r>
  <r>
    <x v="101"/>
    <x v="334"/>
    <n v="7.7210718094561059"/>
    <x v="0"/>
    <x v="3"/>
  </r>
  <r>
    <x v="101"/>
    <x v="268"/>
    <n v="7.3873612582966226"/>
    <x v="0"/>
    <x v="3"/>
  </r>
  <r>
    <x v="101"/>
    <x v="269"/>
    <n v="7.1203838678328584"/>
    <x v="0"/>
    <x v="3"/>
  </r>
  <r>
    <x v="101"/>
    <x v="270"/>
    <n v="7.738529690960875"/>
    <x v="0"/>
    <x v="3"/>
  </r>
  <r>
    <x v="101"/>
    <x v="271"/>
    <n v="7.3915657549326843"/>
    <x v="0"/>
    <x v="3"/>
  </r>
  <r>
    <x v="101"/>
    <x v="272"/>
    <n v="7.1698548052546558"/>
    <x v="0"/>
    <x v="3"/>
  </r>
  <r>
    <x v="101"/>
    <x v="335"/>
    <n v="0"/>
    <x v="0"/>
    <x v="3"/>
  </r>
  <r>
    <x v="101"/>
    <x v="266"/>
    <n v="7.4552696078431353"/>
    <x v="1"/>
    <x v="3"/>
  </r>
  <r>
    <x v="101"/>
    <x v="267"/>
    <n v="7.5227869243617231"/>
    <x v="1"/>
    <x v="3"/>
  </r>
  <r>
    <x v="101"/>
    <x v="334"/>
    <n v="7.5472738411272253"/>
    <x v="1"/>
    <x v="3"/>
  </r>
  <r>
    <x v="101"/>
    <x v="268"/>
    <n v="7.1430057202288086"/>
    <x v="1"/>
    <x v="3"/>
  </r>
  <r>
    <x v="101"/>
    <x v="269"/>
    <n v="6.9729351376574868"/>
    <x v="1"/>
    <x v="3"/>
  </r>
  <r>
    <x v="101"/>
    <x v="270"/>
    <n v="7.1882907467129833"/>
    <x v="1"/>
    <x v="3"/>
  </r>
  <r>
    <x v="101"/>
    <x v="271"/>
    <n v="7.4802793755135522"/>
    <x v="1"/>
    <x v="3"/>
  </r>
  <r>
    <x v="101"/>
    <x v="272"/>
    <n v="6.8661695447409716"/>
    <x v="1"/>
    <x v="3"/>
  </r>
  <r>
    <x v="101"/>
    <x v="335"/>
    <n v="0"/>
    <x v="1"/>
    <x v="3"/>
  </r>
  <r>
    <x v="101"/>
    <x v="266"/>
    <n v="8.0911711711711618"/>
    <x v="2"/>
    <x v="3"/>
  </r>
  <r>
    <x v="101"/>
    <x v="267"/>
    <n v="7.4628712871287126"/>
    <x v="2"/>
    <x v="3"/>
  </r>
  <r>
    <x v="101"/>
    <x v="334"/>
    <n v="7.7501277465508442"/>
    <x v="2"/>
    <x v="3"/>
  </r>
  <r>
    <x v="101"/>
    <x v="268"/>
    <n v="7.6066907775768549"/>
    <x v="2"/>
    <x v="3"/>
  </r>
  <r>
    <x v="101"/>
    <x v="269"/>
    <n v="7.2258064516128977"/>
    <x v="2"/>
    <x v="3"/>
  </r>
  <r>
    <x v="101"/>
    <x v="270"/>
    <n v="7.9283096320187658"/>
    <x v="2"/>
    <x v="3"/>
  </r>
  <r>
    <x v="101"/>
    <x v="271"/>
    <n v="7.3888520238885116"/>
    <x v="2"/>
    <x v="3"/>
  </r>
  <r>
    <x v="101"/>
    <x v="272"/>
    <n v="7.3246647704185328"/>
    <x v="2"/>
    <x v="3"/>
  </r>
  <r>
    <x v="101"/>
    <x v="335"/>
    <n v="0"/>
    <x v="2"/>
    <x v="3"/>
  </r>
  <r>
    <x v="101"/>
    <x v="266"/>
    <n v="7.7774045801526741"/>
    <x v="3"/>
    <x v="3"/>
  </r>
  <r>
    <x v="101"/>
    <x v="267"/>
    <n v="7.1358655953250576"/>
    <x v="3"/>
    <x v="3"/>
  </r>
  <r>
    <x v="101"/>
    <x v="334"/>
    <n v="7.6446025363439603"/>
    <x v="3"/>
    <x v="3"/>
  </r>
  <r>
    <x v="101"/>
    <x v="268"/>
    <n v="7.3715677590788351"/>
    <x v="3"/>
    <x v="3"/>
  </r>
  <r>
    <x v="101"/>
    <x v="269"/>
    <n v="7.2942135289323566"/>
    <x v="3"/>
    <x v="3"/>
  </r>
  <r>
    <x v="101"/>
    <x v="270"/>
    <n v="7.7577955039883939"/>
    <x v="3"/>
    <x v="3"/>
  </r>
  <r>
    <x v="101"/>
    <x v="271"/>
    <n v="7.5085497150095017"/>
    <x v="3"/>
    <x v="3"/>
  </r>
  <r>
    <x v="101"/>
    <x v="272"/>
    <n v="7.3165059557572247"/>
    <x v="3"/>
    <x v="3"/>
  </r>
  <r>
    <x v="101"/>
    <x v="335"/>
    <n v="0"/>
    <x v="3"/>
    <x v="3"/>
  </r>
  <r>
    <x v="101"/>
    <x v="266"/>
    <n v="7.4657314629258522"/>
    <x v="4"/>
    <x v="3"/>
  </r>
  <r>
    <x v="101"/>
    <x v="267"/>
    <n v="7.3782021425244517"/>
    <x v="4"/>
    <x v="3"/>
  </r>
  <r>
    <x v="101"/>
    <x v="334"/>
    <n v="7.795399515738497"/>
    <x v="4"/>
    <x v="3"/>
  </r>
  <r>
    <x v="101"/>
    <x v="268"/>
    <n v="7.1264204545454533"/>
    <x v="4"/>
    <x v="3"/>
  </r>
  <r>
    <x v="101"/>
    <x v="269"/>
    <n v="6.9255918827508482"/>
    <x v="4"/>
    <x v="3"/>
  </r>
  <r>
    <x v="101"/>
    <x v="270"/>
    <n v="7.8371017471736879"/>
    <x v="4"/>
    <x v="3"/>
  </r>
  <r>
    <x v="101"/>
    <x v="271"/>
    <n v="6.9509803921568638"/>
    <x v="4"/>
    <x v="3"/>
  </r>
  <r>
    <x v="101"/>
    <x v="272"/>
    <n v="6.8713527851458887"/>
    <x v="4"/>
    <x v="3"/>
  </r>
  <r>
    <x v="101"/>
    <x v="335"/>
    <n v="0"/>
    <x v="4"/>
    <x v="3"/>
  </r>
  <r>
    <x v="101"/>
    <x v="266"/>
    <n v="7.9512195121951246"/>
    <x v="5"/>
    <x v="3"/>
  </r>
  <r>
    <x v="101"/>
    <x v="267"/>
    <n v="7.9983277591973234"/>
    <x v="5"/>
    <x v="3"/>
  </r>
  <r>
    <x v="101"/>
    <x v="334"/>
    <n v="8.2761760242792111"/>
    <x v="5"/>
    <x v="3"/>
  </r>
  <r>
    <x v="101"/>
    <x v="268"/>
    <n v="7.5534150612959747"/>
    <x v="5"/>
    <x v="3"/>
  </r>
  <r>
    <x v="101"/>
    <x v="269"/>
    <n v="7.6872964169381097"/>
    <x v="5"/>
    <x v="3"/>
  </r>
  <r>
    <x v="101"/>
    <x v="270"/>
    <n v="8.2610169491525376"/>
    <x v="5"/>
    <x v="3"/>
  </r>
  <r>
    <x v="101"/>
    <x v="271"/>
    <n v="7.4170984455958537"/>
    <x v="5"/>
    <x v="3"/>
  </r>
  <r>
    <x v="101"/>
    <x v="272"/>
    <n v="7.2630385487528333"/>
    <x v="5"/>
    <x v="3"/>
  </r>
  <r>
    <x v="101"/>
    <x v="335"/>
    <n v="0"/>
    <x v="5"/>
    <x v="3"/>
  </r>
  <r>
    <x v="101"/>
    <x v="266"/>
    <n v="7.4444444444444438"/>
    <x v="6"/>
    <x v="3"/>
  </r>
  <r>
    <x v="101"/>
    <x v="267"/>
    <n v="7.1542416452442161"/>
    <x v="6"/>
    <x v="3"/>
  </r>
  <r>
    <x v="101"/>
    <x v="334"/>
    <n v="7.4852607709750565"/>
    <x v="6"/>
    <x v="3"/>
  </r>
  <r>
    <x v="101"/>
    <x v="268"/>
    <n v="7.0180878552971571"/>
    <x v="6"/>
    <x v="3"/>
  </r>
  <r>
    <x v="101"/>
    <x v="269"/>
    <n v="6.4899328859060388"/>
    <x v="6"/>
    <x v="3"/>
  </r>
  <r>
    <x v="101"/>
    <x v="270"/>
    <n v="7.8356940509915001"/>
    <x v="6"/>
    <x v="3"/>
  </r>
  <r>
    <x v="101"/>
    <x v="271"/>
    <n v="6.75"/>
    <x v="6"/>
    <x v="3"/>
  </r>
  <r>
    <x v="101"/>
    <x v="272"/>
    <n v="6.8641509433962291"/>
    <x v="6"/>
    <x v="3"/>
  </r>
  <r>
    <x v="101"/>
    <x v="335"/>
    <n v="0"/>
    <x v="6"/>
    <x v="3"/>
  </r>
  <r>
    <x v="101"/>
    <x v="266"/>
    <n v="6.9744245524296673"/>
    <x v="7"/>
    <x v="3"/>
  </r>
  <r>
    <x v="101"/>
    <x v="267"/>
    <n v="6.9061032863849752"/>
    <x v="7"/>
    <x v="3"/>
  </r>
  <r>
    <x v="101"/>
    <x v="334"/>
    <n v="7.4567741935483873"/>
    <x v="7"/>
    <x v="3"/>
  </r>
  <r>
    <x v="101"/>
    <x v="268"/>
    <n v="6.6415999999999977"/>
    <x v="7"/>
    <x v="3"/>
  </r>
  <r>
    <x v="101"/>
    <x v="269"/>
    <n v="5.9506726457399104"/>
    <x v="7"/>
    <x v="3"/>
  </r>
  <r>
    <x v="101"/>
    <x v="270"/>
    <n v="7.3980952380952409"/>
    <x v="7"/>
    <x v="3"/>
  </r>
  <r>
    <x v="101"/>
    <x v="271"/>
    <n v="6.2461538461538462"/>
    <x v="7"/>
    <x v="3"/>
  </r>
  <r>
    <x v="101"/>
    <x v="272"/>
    <n v="6.4123006833713001"/>
    <x v="7"/>
    <x v="3"/>
  </r>
  <r>
    <x v="101"/>
    <x v="335"/>
    <n v="0"/>
    <x v="7"/>
    <x v="3"/>
  </r>
  <r>
    <x v="101"/>
    <x v="266"/>
    <n v="7.5876623376623327"/>
    <x v="8"/>
    <x v="3"/>
  </r>
  <r>
    <x v="101"/>
    <x v="267"/>
    <n v="7.4126679462571969"/>
    <x v="8"/>
    <x v="3"/>
  </r>
  <r>
    <x v="101"/>
    <x v="334"/>
    <n v="7.9320066334991699"/>
    <x v="8"/>
    <x v="3"/>
  </r>
  <r>
    <x v="101"/>
    <x v="268"/>
    <n v="7.317580340264648"/>
    <x v="8"/>
    <x v="3"/>
  </r>
  <r>
    <x v="101"/>
    <x v="269"/>
    <n v="7.1586538461538467"/>
    <x v="8"/>
    <x v="3"/>
  </r>
  <r>
    <x v="101"/>
    <x v="270"/>
    <n v="7.7970711297071125"/>
    <x v="8"/>
    <x v="3"/>
  </r>
  <r>
    <x v="101"/>
    <x v="271"/>
    <n v="7.2427184466019439"/>
    <x v="8"/>
    <x v="3"/>
  </r>
  <r>
    <x v="101"/>
    <x v="272"/>
    <n v="6.9559228650137728"/>
    <x v="8"/>
    <x v="3"/>
  </r>
  <r>
    <x v="101"/>
    <x v="335"/>
    <n v="0"/>
    <x v="8"/>
    <x v="3"/>
  </r>
  <r>
    <x v="101"/>
    <x v="266"/>
    <n v="7.6786666666666665"/>
    <x v="9"/>
    <x v="3"/>
  </r>
  <r>
    <x v="101"/>
    <x v="267"/>
    <n v="7.3413461538461506"/>
    <x v="9"/>
    <x v="3"/>
  </r>
  <r>
    <x v="101"/>
    <x v="334"/>
    <n v="7.577746077032808"/>
    <x v="9"/>
    <x v="3"/>
  </r>
  <r>
    <x v="101"/>
    <x v="268"/>
    <n v="7.1431127012522353"/>
    <x v="9"/>
    <x v="3"/>
  </r>
  <r>
    <x v="101"/>
    <x v="269"/>
    <n v="7.3592233009708758"/>
    <x v="9"/>
    <x v="3"/>
  </r>
  <r>
    <x v="101"/>
    <x v="270"/>
    <n v="7.3539823008849563"/>
    <x v="9"/>
    <x v="3"/>
  </r>
  <r>
    <x v="101"/>
    <x v="271"/>
    <n v="7.0879765395894427"/>
    <x v="9"/>
    <x v="3"/>
  </r>
  <r>
    <x v="101"/>
    <x v="272"/>
    <n v="7.0482758620689676"/>
    <x v="9"/>
    <x v="3"/>
  </r>
  <r>
    <x v="101"/>
    <x v="335"/>
    <n v="0"/>
    <x v="9"/>
    <x v="3"/>
  </r>
  <r>
    <x v="101"/>
    <x v="266"/>
    <n v="7.5407801418439711"/>
    <x v="10"/>
    <x v="3"/>
  </r>
  <r>
    <x v="101"/>
    <x v="267"/>
    <n v="6.8772635814889327"/>
    <x v="10"/>
    <x v="3"/>
  </r>
  <r>
    <x v="101"/>
    <x v="334"/>
    <n v="7.4086956521739147"/>
    <x v="10"/>
    <x v="3"/>
  </r>
  <r>
    <x v="101"/>
    <x v="268"/>
    <n v="7.3483412322274866"/>
    <x v="10"/>
    <x v="3"/>
  </r>
  <r>
    <x v="101"/>
    <x v="269"/>
    <n v="6.5869565217391317"/>
    <x v="10"/>
    <x v="3"/>
  </r>
  <r>
    <x v="101"/>
    <x v="270"/>
    <n v="7.6098081023454132"/>
    <x v="10"/>
    <x v="3"/>
  </r>
  <r>
    <x v="101"/>
    <x v="271"/>
    <n v="7.052631578947369"/>
    <x v="10"/>
    <x v="3"/>
  </r>
  <r>
    <x v="101"/>
    <x v="272"/>
    <n v="6.9328859060402701"/>
    <x v="10"/>
    <x v="3"/>
  </r>
  <r>
    <x v="101"/>
    <x v="335"/>
    <n v="0"/>
    <x v="10"/>
    <x v="3"/>
  </r>
  <r>
    <x v="101"/>
    <x v="266"/>
    <n v="8.0888468809073739"/>
    <x v="11"/>
    <x v="3"/>
  </r>
  <r>
    <x v="101"/>
    <x v="267"/>
    <n v="7.5908045977011485"/>
    <x v="11"/>
    <x v="3"/>
  </r>
  <r>
    <x v="101"/>
    <x v="334"/>
    <n v="7.9092872570194377"/>
    <x v="11"/>
    <x v="3"/>
  </r>
  <r>
    <x v="101"/>
    <x v="268"/>
    <n v="7.5113636363636385"/>
    <x v="11"/>
    <x v="3"/>
  </r>
  <r>
    <x v="101"/>
    <x v="269"/>
    <n v="7.46"/>
    <x v="11"/>
    <x v="3"/>
  </r>
  <r>
    <x v="101"/>
    <x v="270"/>
    <n v="7.9510309278350508"/>
    <x v="11"/>
    <x v="3"/>
  </r>
  <r>
    <x v="101"/>
    <x v="271"/>
    <n v="7.5064377682403443"/>
    <x v="11"/>
    <x v="3"/>
  </r>
  <r>
    <x v="101"/>
    <x v="272"/>
    <n v="7.4372623574144514"/>
    <x v="11"/>
    <x v="3"/>
  </r>
  <r>
    <x v="101"/>
    <x v="335"/>
    <n v="0"/>
    <x v="11"/>
    <x v="3"/>
  </r>
  <r>
    <x v="101"/>
    <x v="266"/>
    <n v="7.4318706697459582"/>
    <x v="12"/>
    <x v="3"/>
  </r>
  <r>
    <x v="101"/>
    <x v="267"/>
    <n v="7.8978494623655928"/>
    <x v="12"/>
    <x v="3"/>
  </r>
  <r>
    <x v="101"/>
    <x v="334"/>
    <n v="7.9066059225512548"/>
    <x v="12"/>
    <x v="3"/>
  </r>
  <r>
    <x v="101"/>
    <x v="268"/>
    <n v="7.1191222570532906"/>
    <x v="12"/>
    <x v="3"/>
  </r>
  <r>
    <x v="101"/>
    <x v="269"/>
    <n v="7.4541484716157198"/>
    <x v="12"/>
    <x v="3"/>
  </r>
  <r>
    <x v="101"/>
    <x v="270"/>
    <n v="7.8753462603878113"/>
    <x v="12"/>
    <x v="3"/>
  </r>
  <r>
    <x v="101"/>
    <x v="271"/>
    <n v="7.5066079295154191"/>
    <x v="12"/>
    <x v="3"/>
  </r>
  <r>
    <x v="101"/>
    <x v="272"/>
    <n v="7.0748898678414083"/>
    <x v="12"/>
    <x v="3"/>
  </r>
  <r>
    <x v="101"/>
    <x v="335"/>
    <n v="0"/>
    <x v="12"/>
    <x v="3"/>
  </r>
  <r>
    <x v="101"/>
    <x v="266"/>
    <n v="7.8691275167785228"/>
    <x v="13"/>
    <x v="3"/>
  </r>
  <r>
    <x v="101"/>
    <x v="267"/>
    <n v="6.9486166007905146"/>
    <x v="13"/>
    <x v="3"/>
  </r>
  <r>
    <x v="101"/>
    <x v="334"/>
    <n v="7.573825503355704"/>
    <x v="13"/>
    <x v="3"/>
  </r>
  <r>
    <x v="101"/>
    <x v="268"/>
    <n v="7.2096069868995647"/>
    <x v="13"/>
    <x v="3"/>
  </r>
  <r>
    <x v="101"/>
    <x v="269"/>
    <n v="7.2192982456140369"/>
    <x v="13"/>
    <x v="3"/>
  </r>
  <r>
    <x v="101"/>
    <x v="270"/>
    <n v="7.9409594095940985"/>
    <x v="13"/>
    <x v="3"/>
  </r>
  <r>
    <x v="101"/>
    <x v="271"/>
    <n v="7.5472972972972938"/>
    <x v="13"/>
    <x v="3"/>
  </r>
  <r>
    <x v="101"/>
    <x v="272"/>
    <n v="7.3503184713375802"/>
    <x v="13"/>
    <x v="3"/>
  </r>
  <r>
    <x v="101"/>
    <x v="335"/>
    <n v="0"/>
    <x v="13"/>
    <x v="3"/>
  </r>
  <r>
    <x v="101"/>
    <x v="266"/>
    <n v="8.3843930635838113"/>
    <x v="14"/>
    <x v="3"/>
  </r>
  <r>
    <x v="101"/>
    <x v="267"/>
    <n v="7.514195583596214"/>
    <x v="14"/>
    <x v="3"/>
  </r>
  <r>
    <x v="101"/>
    <x v="334"/>
    <n v="8.2698863636363651"/>
    <x v="14"/>
    <x v="3"/>
  </r>
  <r>
    <x v="101"/>
    <x v="268"/>
    <n v="7.666666666666667"/>
    <x v="14"/>
    <x v="3"/>
  </r>
  <r>
    <x v="101"/>
    <x v="269"/>
    <n v="7.3412698412698409"/>
    <x v="14"/>
    <x v="3"/>
  </r>
  <r>
    <x v="101"/>
    <x v="270"/>
    <n v="8.130841121495326"/>
    <x v="14"/>
    <x v="3"/>
  </r>
  <r>
    <x v="101"/>
    <x v="271"/>
    <n v="7.5336787564766876"/>
    <x v="14"/>
    <x v="3"/>
  </r>
  <r>
    <x v="101"/>
    <x v="272"/>
    <n v="7.4932126696832571"/>
    <x v="14"/>
    <x v="3"/>
  </r>
  <r>
    <x v="101"/>
    <x v="335"/>
    <n v="0"/>
    <x v="14"/>
    <x v="3"/>
  </r>
  <r>
    <x v="101"/>
    <x v="266"/>
    <n v="8.0807291666666714"/>
    <x v="15"/>
    <x v="3"/>
  </r>
  <r>
    <x v="101"/>
    <x v="267"/>
    <n v="8.1198830409356741"/>
    <x v="15"/>
    <x v="3"/>
  </r>
  <r>
    <x v="101"/>
    <x v="334"/>
    <n v="8.6466512702078511"/>
    <x v="15"/>
    <x v="3"/>
  </r>
  <r>
    <x v="101"/>
    <x v="268"/>
    <n v="8.1469648562300367"/>
    <x v="15"/>
    <x v="3"/>
  </r>
  <r>
    <x v="101"/>
    <x v="269"/>
    <n v="6.6153846153846132"/>
    <x v="15"/>
    <x v="3"/>
  </r>
  <r>
    <x v="101"/>
    <x v="270"/>
    <n v="8.7236467236467252"/>
    <x v="15"/>
    <x v="3"/>
  </r>
  <r>
    <x v="101"/>
    <x v="271"/>
    <n v="8.3564814814814792"/>
    <x v="15"/>
    <x v="3"/>
  </r>
  <r>
    <x v="101"/>
    <x v="272"/>
    <n v="7.5583333333333353"/>
    <x v="15"/>
    <x v="3"/>
  </r>
  <r>
    <x v="101"/>
    <x v="335"/>
    <n v="0"/>
    <x v="15"/>
    <x v="3"/>
  </r>
  <r>
    <x v="101"/>
    <x v="266"/>
    <n v="7.8123359580052476"/>
    <x v="16"/>
    <x v="3"/>
  </r>
  <r>
    <x v="101"/>
    <x v="267"/>
    <n v="7.4901960784313717"/>
    <x v="16"/>
    <x v="3"/>
  </r>
  <r>
    <x v="101"/>
    <x v="334"/>
    <n v="8.0285006195786881"/>
    <x v="16"/>
    <x v="3"/>
  </r>
  <r>
    <x v="101"/>
    <x v="268"/>
    <n v="7.3603448275862045"/>
    <x v="16"/>
    <x v="3"/>
  </r>
  <r>
    <x v="101"/>
    <x v="269"/>
    <n v="7.1748071979434416"/>
    <x v="16"/>
    <x v="3"/>
  </r>
  <r>
    <x v="101"/>
    <x v="270"/>
    <n v="8.1764705882352953"/>
    <x v="16"/>
    <x v="3"/>
  </r>
  <r>
    <x v="101"/>
    <x v="271"/>
    <n v="7.4877450980392153"/>
    <x v="16"/>
    <x v="3"/>
  </r>
  <r>
    <x v="101"/>
    <x v="272"/>
    <n v="7.3655172413793082"/>
    <x v="16"/>
    <x v="3"/>
  </r>
  <r>
    <x v="101"/>
    <x v="335"/>
    <n v="0"/>
    <x v="16"/>
    <x v="3"/>
  </r>
  <r>
    <x v="101"/>
    <x v="336"/>
    <n v="8.4575055187637886"/>
    <x v="0"/>
    <x v="2"/>
  </r>
  <r>
    <x v="101"/>
    <x v="337"/>
    <n v="7.9024526198439373"/>
    <x v="0"/>
    <x v="2"/>
  </r>
  <r>
    <x v="101"/>
    <x v="338"/>
    <n v="8.1853303471444825"/>
    <x v="0"/>
    <x v="2"/>
  </r>
  <r>
    <x v="101"/>
    <x v="339"/>
    <n v="7.2712060011540602"/>
    <x v="0"/>
    <x v="2"/>
  </r>
  <r>
    <x v="101"/>
    <x v="340"/>
    <n v="5.4906666666666633"/>
    <x v="0"/>
    <x v="2"/>
  </r>
  <r>
    <x v="101"/>
    <x v="341"/>
    <n v="7.1497613365155068"/>
    <x v="0"/>
    <x v="2"/>
  </r>
  <r>
    <x v="101"/>
    <x v="342"/>
    <n v="7.2203692674210815"/>
    <x v="0"/>
    <x v="2"/>
  </r>
  <r>
    <x v="101"/>
    <x v="343"/>
    <n v="6.7356881851400763"/>
    <x v="0"/>
    <x v="2"/>
  </r>
  <r>
    <x v="101"/>
    <x v="344"/>
    <n v="7.3501688445162188"/>
    <x v="0"/>
    <x v="2"/>
  </r>
  <r>
    <x v="101"/>
    <x v="336"/>
    <n v="8.0345821325648448"/>
    <x v="1"/>
    <x v="2"/>
  </r>
  <r>
    <x v="101"/>
    <x v="337"/>
    <n v="7.8591954022988526"/>
    <x v="1"/>
    <x v="2"/>
  </r>
  <r>
    <x v="101"/>
    <x v="338"/>
    <n v="7.9855072463768186"/>
    <x v="1"/>
    <x v="2"/>
  </r>
  <r>
    <x v="101"/>
    <x v="339"/>
    <n v="7.1055718475073331"/>
    <x v="1"/>
    <x v="2"/>
  </r>
  <r>
    <x v="101"/>
    <x v="340"/>
    <n v="6.0833333333333401"/>
    <x v="1"/>
    <x v="2"/>
  </r>
  <r>
    <x v="101"/>
    <x v="341"/>
    <n v="6.9515151515151459"/>
    <x v="1"/>
    <x v="2"/>
  </r>
  <r>
    <x v="101"/>
    <x v="342"/>
    <n v="7.2749244712990917"/>
    <x v="1"/>
    <x v="2"/>
  </r>
  <r>
    <x v="101"/>
    <x v="343"/>
    <n v="6.5776397515527902"/>
    <x v="1"/>
    <x v="2"/>
  </r>
  <r>
    <x v="101"/>
    <x v="344"/>
    <n v="7.2620120120120166"/>
    <x v="1"/>
    <x v="2"/>
  </r>
  <r>
    <x v="101"/>
    <x v="336"/>
    <n v="8.9089673913043601"/>
    <x v="2"/>
    <x v="2"/>
  </r>
  <r>
    <x v="101"/>
    <x v="337"/>
    <n v="8.0137551581843294"/>
    <x v="2"/>
    <x v="2"/>
  </r>
  <r>
    <x v="101"/>
    <x v="338"/>
    <n v="8.1964038727524198"/>
    <x v="2"/>
    <x v="2"/>
  </r>
  <r>
    <x v="101"/>
    <x v="339"/>
    <n v="7.5176803394625189"/>
    <x v="2"/>
    <x v="2"/>
  </r>
  <r>
    <x v="101"/>
    <x v="340"/>
    <n v="4.8129139072847664"/>
    <x v="2"/>
    <x v="2"/>
  </r>
  <r>
    <x v="101"/>
    <x v="341"/>
    <n v="7.2201166180757985"/>
    <x v="2"/>
    <x v="2"/>
  </r>
  <r>
    <x v="101"/>
    <x v="342"/>
    <n v="7.219796215429402"/>
    <x v="2"/>
    <x v="2"/>
  </r>
  <r>
    <x v="101"/>
    <x v="343"/>
    <n v="6.6903703703703741"/>
    <x v="2"/>
    <x v="2"/>
  </r>
  <r>
    <x v="101"/>
    <x v="344"/>
    <n v="7.3868349864743035"/>
    <x v="2"/>
    <x v="2"/>
  </r>
  <r>
    <x v="101"/>
    <x v="336"/>
    <n v="7.813397129186602"/>
    <x v="3"/>
    <x v="2"/>
  </r>
  <r>
    <x v="101"/>
    <x v="337"/>
    <n v="7.3526570048309159"/>
    <x v="3"/>
    <x v="2"/>
  </r>
  <r>
    <x v="101"/>
    <x v="338"/>
    <n v="8.0096153846153886"/>
    <x v="3"/>
    <x v="2"/>
  </r>
  <r>
    <x v="101"/>
    <x v="339"/>
    <n v="6.597938144329901"/>
    <x v="3"/>
    <x v="2"/>
  </r>
  <r>
    <x v="101"/>
    <x v="340"/>
    <n v="6.662650602409637"/>
    <x v="3"/>
    <x v="2"/>
  </r>
  <r>
    <x v="101"/>
    <x v="341"/>
    <n v="7.3936170212765946"/>
    <x v="3"/>
    <x v="2"/>
  </r>
  <r>
    <x v="101"/>
    <x v="342"/>
    <n v="7.4731182795698921"/>
    <x v="3"/>
    <x v="2"/>
  </r>
  <r>
    <x v="101"/>
    <x v="343"/>
    <n v="6.8021978021977993"/>
    <x v="3"/>
    <x v="2"/>
  </r>
  <r>
    <x v="101"/>
    <x v="344"/>
    <n v="7.2889610389610366"/>
    <x v="3"/>
    <x v="2"/>
  </r>
  <r>
    <x v="101"/>
    <x v="336"/>
    <n v="8.180995475113118"/>
    <x v="4"/>
    <x v="2"/>
  </r>
  <r>
    <x v="101"/>
    <x v="337"/>
    <n v="7.8371040723981977"/>
    <x v="4"/>
    <x v="2"/>
  </r>
  <r>
    <x v="101"/>
    <x v="338"/>
    <n v="8.279816513761487"/>
    <x v="4"/>
    <x v="2"/>
  </r>
  <r>
    <x v="101"/>
    <x v="339"/>
    <n v="7.4837209302325585"/>
    <x v="4"/>
    <x v="2"/>
  </r>
  <r>
    <x v="101"/>
    <x v="340"/>
    <n v="5.4057142857142848"/>
    <x v="4"/>
    <x v="2"/>
  </r>
  <r>
    <x v="101"/>
    <x v="341"/>
    <n v="7.0753768844221137"/>
    <x v="4"/>
    <x v="2"/>
  </r>
  <r>
    <x v="101"/>
    <x v="342"/>
    <n v="6.8965517241379306"/>
    <x v="4"/>
    <x v="2"/>
  </r>
  <r>
    <x v="101"/>
    <x v="343"/>
    <n v="6.8877551020408125"/>
    <x v="4"/>
    <x v="2"/>
  </r>
  <r>
    <x v="101"/>
    <x v="344"/>
    <n v="7.3167475728155358"/>
    <x v="4"/>
    <x v="2"/>
  </r>
  <r>
    <x v="101"/>
    <x v="336"/>
    <n v="8.6865671641791042"/>
    <x v="5"/>
    <x v="2"/>
  </r>
  <r>
    <x v="101"/>
    <x v="337"/>
    <n v="8.3382352941176432"/>
    <x v="5"/>
    <x v="2"/>
  </r>
  <r>
    <x v="101"/>
    <x v="338"/>
    <n v="8.5373134328358216"/>
    <x v="5"/>
    <x v="2"/>
  </r>
  <r>
    <x v="101"/>
    <x v="339"/>
    <n v="8.2424242424242458"/>
    <x v="5"/>
    <x v="2"/>
  </r>
  <r>
    <x v="101"/>
    <x v="340"/>
    <n v="6.5762711864406764"/>
    <x v="5"/>
    <x v="2"/>
  </r>
  <r>
    <x v="101"/>
    <x v="341"/>
    <n v="8.1666666666666714"/>
    <x v="5"/>
    <x v="2"/>
  </r>
  <r>
    <x v="101"/>
    <x v="342"/>
    <n v="7.6769230769230772"/>
    <x v="5"/>
    <x v="2"/>
  </r>
  <r>
    <x v="101"/>
    <x v="343"/>
    <n v="7.640625"/>
    <x v="5"/>
    <x v="2"/>
  </r>
  <r>
    <x v="101"/>
    <x v="344"/>
    <n v="8.0076628352490431"/>
    <x v="5"/>
    <x v="2"/>
  </r>
  <r>
    <x v="101"/>
    <x v="336"/>
    <n v="7.6486486486486474"/>
    <x v="6"/>
    <x v="2"/>
  </r>
  <r>
    <x v="101"/>
    <x v="337"/>
    <n v="7.833333333333333"/>
    <x v="6"/>
    <x v="2"/>
  </r>
  <r>
    <x v="101"/>
    <x v="338"/>
    <n v="7.916666666666667"/>
    <x v="6"/>
    <x v="2"/>
  </r>
  <r>
    <x v="101"/>
    <x v="339"/>
    <n v="7.2285714285714286"/>
    <x v="6"/>
    <x v="2"/>
  </r>
  <r>
    <x v="101"/>
    <x v="340"/>
    <n v="4.8928571428571432"/>
    <x v="6"/>
    <x v="2"/>
  </r>
  <r>
    <x v="101"/>
    <x v="341"/>
    <n v="6.580645161290323"/>
    <x v="6"/>
    <x v="2"/>
  </r>
  <r>
    <x v="101"/>
    <x v="342"/>
    <n v="6.7575757575757569"/>
    <x v="6"/>
    <x v="2"/>
  </r>
  <r>
    <x v="101"/>
    <x v="343"/>
    <n v="6.1333333333333337"/>
    <x v="6"/>
    <x v="2"/>
  </r>
  <r>
    <x v="101"/>
    <x v="344"/>
    <n v="6.958646616541353"/>
    <x v="6"/>
    <x v="2"/>
  </r>
  <r>
    <x v="101"/>
    <x v="336"/>
    <n v="7.88"/>
    <x v="7"/>
    <x v="2"/>
  </r>
  <r>
    <x v="101"/>
    <x v="337"/>
    <n v="7.36"/>
    <x v="7"/>
    <x v="2"/>
  </r>
  <r>
    <x v="101"/>
    <x v="338"/>
    <n v="8.1351351351351333"/>
    <x v="7"/>
    <x v="2"/>
  </r>
  <r>
    <x v="101"/>
    <x v="339"/>
    <n v="7.1780821917808213"/>
    <x v="7"/>
    <x v="2"/>
  </r>
  <r>
    <x v="101"/>
    <x v="340"/>
    <n v="5.2982456140350873"/>
    <x v="7"/>
    <x v="2"/>
  </r>
  <r>
    <x v="101"/>
    <x v="341"/>
    <n v="6.5873015873015861"/>
    <x v="7"/>
    <x v="2"/>
  </r>
  <r>
    <x v="101"/>
    <x v="342"/>
    <n v="6.298507462686568"/>
    <x v="7"/>
    <x v="2"/>
  </r>
  <r>
    <x v="101"/>
    <x v="343"/>
    <n v="6.4090909090909083"/>
    <x v="7"/>
    <x v="2"/>
  </r>
  <r>
    <x v="101"/>
    <x v="344"/>
    <n v="6.9654545454545449"/>
    <x v="7"/>
    <x v="2"/>
  </r>
  <r>
    <x v="101"/>
    <x v="336"/>
    <n v="8.3809523809523796"/>
    <x v="8"/>
    <x v="2"/>
  </r>
  <r>
    <x v="101"/>
    <x v="337"/>
    <n v="7.8809523809523814"/>
    <x v="8"/>
    <x v="2"/>
  </r>
  <r>
    <x v="101"/>
    <x v="338"/>
    <n v="8.4390243902439046"/>
    <x v="8"/>
    <x v="2"/>
  </r>
  <r>
    <x v="101"/>
    <x v="339"/>
    <n v="7.0243902439024382"/>
    <x v="8"/>
    <x v="2"/>
  </r>
  <r>
    <x v="101"/>
    <x v="340"/>
    <n v="3.8387096774193545"/>
    <x v="8"/>
    <x v="2"/>
  </r>
  <r>
    <x v="101"/>
    <x v="341"/>
    <n v="6.4102564102564088"/>
    <x v="8"/>
    <x v="2"/>
  </r>
  <r>
    <x v="101"/>
    <x v="342"/>
    <n v="6.7368421052631566"/>
    <x v="8"/>
    <x v="2"/>
  </r>
  <r>
    <x v="101"/>
    <x v="343"/>
    <n v="7.0555555555555562"/>
    <x v="8"/>
    <x v="2"/>
  </r>
  <r>
    <x v="101"/>
    <x v="344"/>
    <n v="7.0838709677419356"/>
    <x v="8"/>
    <x v="2"/>
  </r>
  <r>
    <x v="101"/>
    <x v="336"/>
    <n v="8.5581395348837237"/>
    <x v="9"/>
    <x v="2"/>
  </r>
  <r>
    <x v="101"/>
    <x v="337"/>
    <n v="7.5609756097560972"/>
    <x v="9"/>
    <x v="2"/>
  </r>
  <r>
    <x v="101"/>
    <x v="338"/>
    <n v="7.6585365853658542"/>
    <x v="9"/>
    <x v="2"/>
  </r>
  <r>
    <x v="101"/>
    <x v="339"/>
    <n v="7.1052631578947363"/>
    <x v="9"/>
    <x v="2"/>
  </r>
  <r>
    <x v="101"/>
    <x v="340"/>
    <n v="4.8947368421052637"/>
    <x v="9"/>
    <x v="2"/>
  </r>
  <r>
    <x v="101"/>
    <x v="341"/>
    <n v="6.5750000000000002"/>
    <x v="9"/>
    <x v="2"/>
  </r>
  <r>
    <x v="101"/>
    <x v="342"/>
    <n v="6.5384615384615392"/>
    <x v="9"/>
    <x v="2"/>
  </r>
  <r>
    <x v="101"/>
    <x v="343"/>
    <n v="7"/>
    <x v="9"/>
    <x v="2"/>
  </r>
  <r>
    <x v="101"/>
    <x v="344"/>
    <n v="7.0188679245283021"/>
    <x v="9"/>
    <x v="2"/>
  </r>
  <r>
    <x v="101"/>
    <x v="336"/>
    <n v="8.3333333333333339"/>
    <x v="10"/>
    <x v="2"/>
  </r>
  <r>
    <x v="101"/>
    <x v="337"/>
    <n v="7.8181818181818166"/>
    <x v="10"/>
    <x v="2"/>
  </r>
  <r>
    <x v="101"/>
    <x v="338"/>
    <n v="8.6226415094339632"/>
    <x v="10"/>
    <x v="2"/>
  </r>
  <r>
    <x v="101"/>
    <x v="339"/>
    <n v="7.25"/>
    <x v="10"/>
    <x v="2"/>
  </r>
  <r>
    <x v="101"/>
    <x v="340"/>
    <n v="4.8636363636363624"/>
    <x v="10"/>
    <x v="2"/>
  </r>
  <r>
    <x v="101"/>
    <x v="341"/>
    <n v="6.4166666666666661"/>
    <x v="10"/>
    <x v="2"/>
  </r>
  <r>
    <x v="101"/>
    <x v="342"/>
    <n v="7.0851063829787231"/>
    <x v="10"/>
    <x v="2"/>
  </r>
  <r>
    <x v="101"/>
    <x v="343"/>
    <n v="6.208333333333333"/>
    <x v="10"/>
    <x v="2"/>
  </r>
  <r>
    <x v="101"/>
    <x v="344"/>
    <n v="7.1584158415841586"/>
    <x v="10"/>
    <x v="2"/>
  </r>
  <r>
    <x v="101"/>
    <x v="336"/>
    <n v="8.7307692307692335"/>
    <x v="11"/>
    <x v="2"/>
  </r>
  <r>
    <x v="101"/>
    <x v="337"/>
    <n v="7.961538461538459"/>
    <x v="11"/>
    <x v="2"/>
  </r>
  <r>
    <x v="101"/>
    <x v="338"/>
    <n v="8.1346153846153886"/>
    <x v="11"/>
    <x v="2"/>
  </r>
  <r>
    <x v="101"/>
    <x v="339"/>
    <n v="6.6444444444444457"/>
    <x v="11"/>
    <x v="2"/>
  </r>
  <r>
    <x v="101"/>
    <x v="340"/>
    <n v="4.5555555555555562"/>
    <x v="11"/>
    <x v="2"/>
  </r>
  <r>
    <x v="101"/>
    <x v="341"/>
    <n v="6.5531914893617014"/>
    <x v="11"/>
    <x v="2"/>
  </r>
  <r>
    <x v="101"/>
    <x v="342"/>
    <n v="6.3913043478260869"/>
    <x v="11"/>
    <x v="2"/>
  </r>
  <r>
    <x v="101"/>
    <x v="343"/>
    <n v="5.9534883720930241"/>
    <x v="11"/>
    <x v="2"/>
  </r>
  <r>
    <x v="101"/>
    <x v="344"/>
    <n v="6.9450261780104707"/>
    <x v="11"/>
    <x v="2"/>
  </r>
  <r>
    <x v="101"/>
    <x v="336"/>
    <n v="8.0952380952380949"/>
    <x v="12"/>
    <x v="2"/>
  </r>
  <r>
    <x v="101"/>
    <x v="337"/>
    <n v="8.1052631578947381"/>
    <x v="12"/>
    <x v="2"/>
  </r>
  <r>
    <x v="101"/>
    <x v="338"/>
    <n v="8"/>
    <x v="12"/>
    <x v="2"/>
  </r>
  <r>
    <x v="101"/>
    <x v="339"/>
    <n v="6.9473684210526319"/>
    <x v="12"/>
    <x v="2"/>
  </r>
  <r>
    <x v="101"/>
    <x v="340"/>
    <n v="5.6"/>
    <x v="12"/>
    <x v="2"/>
  </r>
  <r>
    <x v="101"/>
    <x v="341"/>
    <n v="6.9444444444444446"/>
    <x v="12"/>
    <x v="2"/>
  </r>
  <r>
    <x v="101"/>
    <x v="342"/>
    <n v="7.4736842105263168"/>
    <x v="12"/>
    <x v="2"/>
  </r>
  <r>
    <x v="101"/>
    <x v="343"/>
    <n v="7.1578947368421053"/>
    <x v="12"/>
    <x v="2"/>
  </r>
  <r>
    <x v="101"/>
    <x v="344"/>
    <n v="7.348993288590604"/>
    <x v="12"/>
    <x v="2"/>
  </r>
  <r>
    <x v="101"/>
    <x v="336"/>
    <n v="8.2727272727272716"/>
    <x v="13"/>
    <x v="2"/>
  </r>
  <r>
    <x v="101"/>
    <x v="337"/>
    <n v="8.3181818181818166"/>
    <x v="13"/>
    <x v="2"/>
  </r>
  <r>
    <x v="101"/>
    <x v="338"/>
    <n v="8.5"/>
    <x v="13"/>
    <x v="2"/>
  </r>
  <r>
    <x v="101"/>
    <x v="339"/>
    <n v="7.55"/>
    <x v="13"/>
    <x v="2"/>
  </r>
  <r>
    <x v="101"/>
    <x v="340"/>
    <n v="6.5555555555555562"/>
    <x v="13"/>
    <x v="2"/>
  </r>
  <r>
    <x v="101"/>
    <x v="341"/>
    <n v="7.1578947368421044"/>
    <x v="13"/>
    <x v="2"/>
  </r>
  <r>
    <x v="101"/>
    <x v="342"/>
    <n v="7.35"/>
    <x v="13"/>
    <x v="2"/>
  </r>
  <r>
    <x v="101"/>
    <x v="343"/>
    <n v="7.0526315789473681"/>
    <x v="13"/>
    <x v="2"/>
  </r>
  <r>
    <x v="101"/>
    <x v="344"/>
    <n v="7.6419753086419764"/>
    <x v="13"/>
    <x v="2"/>
  </r>
  <r>
    <x v="101"/>
    <x v="336"/>
    <n v="8.6428571428571423"/>
    <x v="14"/>
    <x v="2"/>
  </r>
  <r>
    <x v="101"/>
    <x v="337"/>
    <n v="8.7142857142857135"/>
    <x v="14"/>
    <x v="2"/>
  </r>
  <r>
    <x v="101"/>
    <x v="338"/>
    <n v="8.7857142857142865"/>
    <x v="14"/>
    <x v="2"/>
  </r>
  <r>
    <x v="101"/>
    <x v="339"/>
    <n v="7.615384615384615"/>
    <x v="14"/>
    <x v="2"/>
  </r>
  <r>
    <x v="101"/>
    <x v="340"/>
    <n v="6.25"/>
    <x v="14"/>
    <x v="2"/>
  </r>
  <r>
    <x v="101"/>
    <x v="341"/>
    <n v="7.7142857142857135"/>
    <x v="14"/>
    <x v="2"/>
  </r>
  <r>
    <x v="101"/>
    <x v="342"/>
    <n v="7.8461538461538476"/>
    <x v="14"/>
    <x v="2"/>
  </r>
  <r>
    <x v="101"/>
    <x v="343"/>
    <n v="7.916666666666667"/>
    <x v="14"/>
    <x v="2"/>
  </r>
  <r>
    <x v="101"/>
    <x v="344"/>
    <n v="7.9716981132075473"/>
    <x v="14"/>
    <x v="2"/>
  </r>
  <r>
    <x v="101"/>
    <x v="336"/>
    <n v="8.9354838709677438"/>
    <x v="15"/>
    <x v="2"/>
  </r>
  <r>
    <x v="101"/>
    <x v="337"/>
    <n v="9.0333333333333332"/>
    <x v="15"/>
    <x v="2"/>
  </r>
  <r>
    <x v="101"/>
    <x v="338"/>
    <n v="9.387096774193548"/>
    <x v="15"/>
    <x v="2"/>
  </r>
  <r>
    <x v="101"/>
    <x v="339"/>
    <n v="6.9310344827586201"/>
    <x v="15"/>
    <x v="2"/>
  </r>
  <r>
    <x v="101"/>
    <x v="340"/>
    <n v="7"/>
    <x v="15"/>
    <x v="2"/>
  </r>
  <r>
    <x v="101"/>
    <x v="341"/>
    <n v="8.4482758620689662"/>
    <x v="15"/>
    <x v="2"/>
  </r>
  <r>
    <x v="101"/>
    <x v="342"/>
    <n v="8.6774193548387082"/>
    <x v="15"/>
    <x v="2"/>
  </r>
  <r>
    <x v="101"/>
    <x v="343"/>
    <n v="8"/>
    <x v="15"/>
    <x v="2"/>
  </r>
  <r>
    <x v="101"/>
    <x v="344"/>
    <n v="8.3208333333333329"/>
    <x v="15"/>
    <x v="2"/>
  </r>
  <r>
    <x v="101"/>
    <x v="336"/>
    <n v="8.3389830508474585"/>
    <x v="16"/>
    <x v="2"/>
  </r>
  <r>
    <x v="101"/>
    <x v="337"/>
    <n v="8.2413793103448256"/>
    <x v="16"/>
    <x v="2"/>
  </r>
  <r>
    <x v="101"/>
    <x v="338"/>
    <n v="8.6666666666666661"/>
    <x v="16"/>
    <x v="2"/>
  </r>
  <r>
    <x v="101"/>
    <x v="339"/>
    <n v="7.4166666666666661"/>
    <x v="16"/>
    <x v="2"/>
  </r>
  <r>
    <x v="101"/>
    <x v="340"/>
    <n v="6.7962962962962958"/>
    <x v="16"/>
    <x v="2"/>
  </r>
  <r>
    <x v="101"/>
    <x v="341"/>
    <n v="7.6724137931034484"/>
    <x v="16"/>
    <x v="2"/>
  </r>
  <r>
    <x v="101"/>
    <x v="342"/>
    <n v="7.421052631578946"/>
    <x v="16"/>
    <x v="2"/>
  </r>
  <r>
    <x v="101"/>
    <x v="343"/>
    <n v="7.1206896551724128"/>
    <x v="16"/>
    <x v="2"/>
  </r>
  <r>
    <x v="101"/>
    <x v="344"/>
    <n v="7.7219827586206904"/>
    <x v="16"/>
    <x v="2"/>
  </r>
  <r>
    <x v="101"/>
    <x v="336"/>
    <n v="0"/>
    <x v="0"/>
    <x v="3"/>
  </r>
  <r>
    <x v="101"/>
    <x v="337"/>
    <n v="0"/>
    <x v="0"/>
    <x v="3"/>
  </r>
  <r>
    <x v="101"/>
    <x v="338"/>
    <n v="0"/>
    <x v="0"/>
    <x v="3"/>
  </r>
  <r>
    <x v="101"/>
    <x v="339"/>
    <n v="0"/>
    <x v="0"/>
    <x v="3"/>
  </r>
  <r>
    <x v="101"/>
    <x v="340"/>
    <n v="0"/>
    <x v="0"/>
    <x v="3"/>
  </r>
  <r>
    <x v="101"/>
    <x v="341"/>
    <n v="0"/>
    <x v="0"/>
    <x v="3"/>
  </r>
  <r>
    <x v="101"/>
    <x v="342"/>
    <n v="0"/>
    <x v="0"/>
    <x v="3"/>
  </r>
  <r>
    <x v="101"/>
    <x v="343"/>
    <n v="0"/>
    <x v="0"/>
    <x v="3"/>
  </r>
  <r>
    <x v="101"/>
    <x v="344"/>
    <n v="0"/>
    <x v="0"/>
    <x v="3"/>
  </r>
  <r>
    <x v="101"/>
    <x v="336"/>
    <n v="0"/>
    <x v="1"/>
    <x v="3"/>
  </r>
  <r>
    <x v="101"/>
    <x v="337"/>
    <n v="0"/>
    <x v="1"/>
    <x v="3"/>
  </r>
  <r>
    <x v="101"/>
    <x v="338"/>
    <n v="0"/>
    <x v="1"/>
    <x v="3"/>
  </r>
  <r>
    <x v="101"/>
    <x v="339"/>
    <n v="0"/>
    <x v="1"/>
    <x v="3"/>
  </r>
  <r>
    <x v="101"/>
    <x v="340"/>
    <n v="0"/>
    <x v="1"/>
    <x v="3"/>
  </r>
  <r>
    <x v="101"/>
    <x v="341"/>
    <n v="0"/>
    <x v="1"/>
    <x v="3"/>
  </r>
  <r>
    <x v="101"/>
    <x v="342"/>
    <n v="0"/>
    <x v="1"/>
    <x v="3"/>
  </r>
  <r>
    <x v="101"/>
    <x v="343"/>
    <n v="0"/>
    <x v="1"/>
    <x v="3"/>
  </r>
  <r>
    <x v="101"/>
    <x v="344"/>
    <n v="0"/>
    <x v="1"/>
    <x v="3"/>
  </r>
  <r>
    <x v="101"/>
    <x v="336"/>
    <n v="0"/>
    <x v="2"/>
    <x v="3"/>
  </r>
  <r>
    <x v="101"/>
    <x v="337"/>
    <n v="0"/>
    <x v="2"/>
    <x v="3"/>
  </r>
  <r>
    <x v="101"/>
    <x v="338"/>
    <n v="0"/>
    <x v="2"/>
    <x v="3"/>
  </r>
  <r>
    <x v="101"/>
    <x v="339"/>
    <n v="0"/>
    <x v="2"/>
    <x v="3"/>
  </r>
  <r>
    <x v="101"/>
    <x v="340"/>
    <n v="0"/>
    <x v="2"/>
    <x v="3"/>
  </r>
  <r>
    <x v="101"/>
    <x v="341"/>
    <n v="0"/>
    <x v="2"/>
    <x v="3"/>
  </r>
  <r>
    <x v="101"/>
    <x v="342"/>
    <n v="0"/>
    <x v="2"/>
    <x v="3"/>
  </r>
  <r>
    <x v="101"/>
    <x v="343"/>
    <n v="0"/>
    <x v="2"/>
    <x v="3"/>
  </r>
  <r>
    <x v="101"/>
    <x v="344"/>
    <n v="0"/>
    <x v="2"/>
    <x v="3"/>
  </r>
  <r>
    <x v="101"/>
    <x v="336"/>
    <n v="0"/>
    <x v="3"/>
    <x v="3"/>
  </r>
  <r>
    <x v="101"/>
    <x v="337"/>
    <n v="0"/>
    <x v="3"/>
    <x v="3"/>
  </r>
  <r>
    <x v="101"/>
    <x v="338"/>
    <n v="0"/>
    <x v="3"/>
    <x v="3"/>
  </r>
  <r>
    <x v="101"/>
    <x v="339"/>
    <n v="0"/>
    <x v="3"/>
    <x v="3"/>
  </r>
  <r>
    <x v="101"/>
    <x v="340"/>
    <n v="0"/>
    <x v="3"/>
    <x v="3"/>
  </r>
  <r>
    <x v="101"/>
    <x v="341"/>
    <n v="0"/>
    <x v="3"/>
    <x v="3"/>
  </r>
  <r>
    <x v="101"/>
    <x v="342"/>
    <n v="0"/>
    <x v="3"/>
    <x v="3"/>
  </r>
  <r>
    <x v="101"/>
    <x v="343"/>
    <n v="0"/>
    <x v="3"/>
    <x v="3"/>
  </r>
  <r>
    <x v="101"/>
    <x v="344"/>
    <n v="0"/>
    <x v="3"/>
    <x v="3"/>
  </r>
  <r>
    <x v="101"/>
    <x v="336"/>
    <n v="0"/>
    <x v="4"/>
    <x v="3"/>
  </r>
  <r>
    <x v="101"/>
    <x v="337"/>
    <n v="0"/>
    <x v="4"/>
    <x v="3"/>
  </r>
  <r>
    <x v="101"/>
    <x v="338"/>
    <n v="0"/>
    <x v="4"/>
    <x v="3"/>
  </r>
  <r>
    <x v="101"/>
    <x v="339"/>
    <n v="0"/>
    <x v="4"/>
    <x v="3"/>
  </r>
  <r>
    <x v="101"/>
    <x v="340"/>
    <n v="0"/>
    <x v="4"/>
    <x v="3"/>
  </r>
  <r>
    <x v="101"/>
    <x v="341"/>
    <n v="0"/>
    <x v="4"/>
    <x v="3"/>
  </r>
  <r>
    <x v="101"/>
    <x v="342"/>
    <n v="0"/>
    <x v="4"/>
    <x v="3"/>
  </r>
  <r>
    <x v="101"/>
    <x v="343"/>
    <n v="0"/>
    <x v="4"/>
    <x v="3"/>
  </r>
  <r>
    <x v="101"/>
    <x v="344"/>
    <n v="0"/>
    <x v="4"/>
    <x v="3"/>
  </r>
  <r>
    <x v="101"/>
    <x v="336"/>
    <n v="0"/>
    <x v="5"/>
    <x v="3"/>
  </r>
  <r>
    <x v="101"/>
    <x v="337"/>
    <n v="0"/>
    <x v="5"/>
    <x v="3"/>
  </r>
  <r>
    <x v="101"/>
    <x v="338"/>
    <n v="0"/>
    <x v="5"/>
    <x v="3"/>
  </r>
  <r>
    <x v="101"/>
    <x v="339"/>
    <n v="0"/>
    <x v="5"/>
    <x v="3"/>
  </r>
  <r>
    <x v="101"/>
    <x v="340"/>
    <n v="0"/>
    <x v="5"/>
    <x v="3"/>
  </r>
  <r>
    <x v="101"/>
    <x v="341"/>
    <n v="0"/>
    <x v="5"/>
    <x v="3"/>
  </r>
  <r>
    <x v="101"/>
    <x v="342"/>
    <n v="0"/>
    <x v="5"/>
    <x v="3"/>
  </r>
  <r>
    <x v="101"/>
    <x v="343"/>
    <n v="0"/>
    <x v="5"/>
    <x v="3"/>
  </r>
  <r>
    <x v="101"/>
    <x v="344"/>
    <n v="0"/>
    <x v="5"/>
    <x v="3"/>
  </r>
  <r>
    <x v="101"/>
    <x v="336"/>
    <n v="0"/>
    <x v="6"/>
    <x v="3"/>
  </r>
  <r>
    <x v="101"/>
    <x v="337"/>
    <n v="0"/>
    <x v="6"/>
    <x v="3"/>
  </r>
  <r>
    <x v="101"/>
    <x v="338"/>
    <n v="0"/>
    <x v="6"/>
    <x v="3"/>
  </r>
  <r>
    <x v="101"/>
    <x v="339"/>
    <n v="0"/>
    <x v="6"/>
    <x v="3"/>
  </r>
  <r>
    <x v="101"/>
    <x v="340"/>
    <n v="0"/>
    <x v="6"/>
    <x v="3"/>
  </r>
  <r>
    <x v="101"/>
    <x v="341"/>
    <n v="0"/>
    <x v="6"/>
    <x v="3"/>
  </r>
  <r>
    <x v="101"/>
    <x v="342"/>
    <n v="0"/>
    <x v="6"/>
    <x v="3"/>
  </r>
  <r>
    <x v="101"/>
    <x v="343"/>
    <n v="0"/>
    <x v="6"/>
    <x v="3"/>
  </r>
  <r>
    <x v="101"/>
    <x v="344"/>
    <n v="0"/>
    <x v="6"/>
    <x v="3"/>
  </r>
  <r>
    <x v="101"/>
    <x v="336"/>
    <n v="0"/>
    <x v="7"/>
    <x v="3"/>
  </r>
  <r>
    <x v="101"/>
    <x v="337"/>
    <n v="0"/>
    <x v="7"/>
    <x v="3"/>
  </r>
  <r>
    <x v="101"/>
    <x v="338"/>
    <n v="0"/>
    <x v="7"/>
    <x v="3"/>
  </r>
  <r>
    <x v="101"/>
    <x v="339"/>
    <n v="0"/>
    <x v="7"/>
    <x v="3"/>
  </r>
  <r>
    <x v="101"/>
    <x v="340"/>
    <n v="0"/>
    <x v="7"/>
    <x v="3"/>
  </r>
  <r>
    <x v="101"/>
    <x v="341"/>
    <n v="0"/>
    <x v="7"/>
    <x v="3"/>
  </r>
  <r>
    <x v="101"/>
    <x v="342"/>
    <n v="0"/>
    <x v="7"/>
    <x v="3"/>
  </r>
  <r>
    <x v="101"/>
    <x v="343"/>
    <n v="0"/>
    <x v="7"/>
    <x v="3"/>
  </r>
  <r>
    <x v="101"/>
    <x v="344"/>
    <n v="0"/>
    <x v="7"/>
    <x v="3"/>
  </r>
  <r>
    <x v="101"/>
    <x v="336"/>
    <n v="0"/>
    <x v="8"/>
    <x v="3"/>
  </r>
  <r>
    <x v="101"/>
    <x v="337"/>
    <n v="0"/>
    <x v="8"/>
    <x v="3"/>
  </r>
  <r>
    <x v="101"/>
    <x v="338"/>
    <n v="0"/>
    <x v="8"/>
    <x v="3"/>
  </r>
  <r>
    <x v="101"/>
    <x v="339"/>
    <n v="0"/>
    <x v="8"/>
    <x v="3"/>
  </r>
  <r>
    <x v="101"/>
    <x v="340"/>
    <n v="0"/>
    <x v="8"/>
    <x v="3"/>
  </r>
  <r>
    <x v="101"/>
    <x v="341"/>
    <n v="0"/>
    <x v="8"/>
    <x v="3"/>
  </r>
  <r>
    <x v="101"/>
    <x v="342"/>
    <n v="0"/>
    <x v="8"/>
    <x v="3"/>
  </r>
  <r>
    <x v="101"/>
    <x v="343"/>
    <n v="0"/>
    <x v="8"/>
    <x v="3"/>
  </r>
  <r>
    <x v="101"/>
    <x v="344"/>
    <n v="0"/>
    <x v="8"/>
    <x v="3"/>
  </r>
  <r>
    <x v="101"/>
    <x v="336"/>
    <n v="0"/>
    <x v="9"/>
    <x v="3"/>
  </r>
  <r>
    <x v="101"/>
    <x v="337"/>
    <n v="0"/>
    <x v="9"/>
    <x v="3"/>
  </r>
  <r>
    <x v="101"/>
    <x v="338"/>
    <n v="0"/>
    <x v="9"/>
    <x v="3"/>
  </r>
  <r>
    <x v="101"/>
    <x v="339"/>
    <n v="0"/>
    <x v="9"/>
    <x v="3"/>
  </r>
  <r>
    <x v="101"/>
    <x v="340"/>
    <n v="0"/>
    <x v="9"/>
    <x v="3"/>
  </r>
  <r>
    <x v="101"/>
    <x v="341"/>
    <n v="0"/>
    <x v="9"/>
    <x v="3"/>
  </r>
  <r>
    <x v="101"/>
    <x v="342"/>
    <n v="0"/>
    <x v="9"/>
    <x v="3"/>
  </r>
  <r>
    <x v="101"/>
    <x v="343"/>
    <n v="0"/>
    <x v="9"/>
    <x v="3"/>
  </r>
  <r>
    <x v="101"/>
    <x v="344"/>
    <n v="0"/>
    <x v="9"/>
    <x v="3"/>
  </r>
  <r>
    <x v="101"/>
    <x v="336"/>
    <n v="0"/>
    <x v="10"/>
    <x v="3"/>
  </r>
  <r>
    <x v="101"/>
    <x v="337"/>
    <n v="0"/>
    <x v="10"/>
    <x v="3"/>
  </r>
  <r>
    <x v="101"/>
    <x v="338"/>
    <n v="0"/>
    <x v="10"/>
    <x v="3"/>
  </r>
  <r>
    <x v="101"/>
    <x v="339"/>
    <n v="0"/>
    <x v="10"/>
    <x v="3"/>
  </r>
  <r>
    <x v="101"/>
    <x v="340"/>
    <n v="0"/>
    <x v="10"/>
    <x v="3"/>
  </r>
  <r>
    <x v="101"/>
    <x v="341"/>
    <n v="0"/>
    <x v="10"/>
    <x v="3"/>
  </r>
  <r>
    <x v="101"/>
    <x v="342"/>
    <n v="0"/>
    <x v="10"/>
    <x v="3"/>
  </r>
  <r>
    <x v="101"/>
    <x v="343"/>
    <n v="0"/>
    <x v="10"/>
    <x v="3"/>
  </r>
  <r>
    <x v="101"/>
    <x v="344"/>
    <n v="0"/>
    <x v="10"/>
    <x v="3"/>
  </r>
  <r>
    <x v="101"/>
    <x v="336"/>
    <n v="0"/>
    <x v="11"/>
    <x v="3"/>
  </r>
  <r>
    <x v="101"/>
    <x v="337"/>
    <n v="0"/>
    <x v="11"/>
    <x v="3"/>
  </r>
  <r>
    <x v="101"/>
    <x v="338"/>
    <n v="0"/>
    <x v="11"/>
    <x v="3"/>
  </r>
  <r>
    <x v="101"/>
    <x v="339"/>
    <n v="0"/>
    <x v="11"/>
    <x v="3"/>
  </r>
  <r>
    <x v="101"/>
    <x v="340"/>
    <n v="0"/>
    <x v="11"/>
    <x v="3"/>
  </r>
  <r>
    <x v="101"/>
    <x v="341"/>
    <n v="0"/>
    <x v="11"/>
    <x v="3"/>
  </r>
  <r>
    <x v="101"/>
    <x v="342"/>
    <n v="0"/>
    <x v="11"/>
    <x v="3"/>
  </r>
  <r>
    <x v="101"/>
    <x v="343"/>
    <n v="0"/>
    <x v="11"/>
    <x v="3"/>
  </r>
  <r>
    <x v="101"/>
    <x v="344"/>
    <n v="0"/>
    <x v="11"/>
    <x v="3"/>
  </r>
  <r>
    <x v="101"/>
    <x v="336"/>
    <n v="0"/>
    <x v="12"/>
    <x v="3"/>
  </r>
  <r>
    <x v="101"/>
    <x v="337"/>
    <n v="0"/>
    <x v="12"/>
    <x v="3"/>
  </r>
  <r>
    <x v="101"/>
    <x v="338"/>
    <n v="0"/>
    <x v="12"/>
    <x v="3"/>
  </r>
  <r>
    <x v="101"/>
    <x v="339"/>
    <n v="0"/>
    <x v="12"/>
    <x v="3"/>
  </r>
  <r>
    <x v="101"/>
    <x v="340"/>
    <n v="0"/>
    <x v="12"/>
    <x v="3"/>
  </r>
  <r>
    <x v="101"/>
    <x v="341"/>
    <n v="0"/>
    <x v="12"/>
    <x v="3"/>
  </r>
  <r>
    <x v="101"/>
    <x v="342"/>
    <n v="0"/>
    <x v="12"/>
    <x v="3"/>
  </r>
  <r>
    <x v="101"/>
    <x v="343"/>
    <n v="0"/>
    <x v="12"/>
    <x v="3"/>
  </r>
  <r>
    <x v="101"/>
    <x v="344"/>
    <n v="0"/>
    <x v="12"/>
    <x v="3"/>
  </r>
  <r>
    <x v="101"/>
    <x v="336"/>
    <n v="0"/>
    <x v="13"/>
    <x v="3"/>
  </r>
  <r>
    <x v="101"/>
    <x v="337"/>
    <n v="0"/>
    <x v="13"/>
    <x v="3"/>
  </r>
  <r>
    <x v="101"/>
    <x v="338"/>
    <n v="0"/>
    <x v="13"/>
    <x v="3"/>
  </r>
  <r>
    <x v="101"/>
    <x v="339"/>
    <n v="0"/>
    <x v="13"/>
    <x v="3"/>
  </r>
  <r>
    <x v="101"/>
    <x v="340"/>
    <n v="0"/>
    <x v="13"/>
    <x v="3"/>
  </r>
  <r>
    <x v="101"/>
    <x v="341"/>
    <n v="0"/>
    <x v="13"/>
    <x v="3"/>
  </r>
  <r>
    <x v="101"/>
    <x v="342"/>
    <n v="0"/>
    <x v="13"/>
    <x v="3"/>
  </r>
  <r>
    <x v="101"/>
    <x v="343"/>
    <n v="0"/>
    <x v="13"/>
    <x v="3"/>
  </r>
  <r>
    <x v="101"/>
    <x v="344"/>
    <n v="0"/>
    <x v="13"/>
    <x v="3"/>
  </r>
  <r>
    <x v="101"/>
    <x v="336"/>
    <n v="0"/>
    <x v="14"/>
    <x v="3"/>
  </r>
  <r>
    <x v="101"/>
    <x v="337"/>
    <n v="0"/>
    <x v="14"/>
    <x v="3"/>
  </r>
  <r>
    <x v="101"/>
    <x v="338"/>
    <n v="0"/>
    <x v="14"/>
    <x v="3"/>
  </r>
  <r>
    <x v="101"/>
    <x v="339"/>
    <n v="0"/>
    <x v="14"/>
    <x v="3"/>
  </r>
  <r>
    <x v="101"/>
    <x v="340"/>
    <n v="0"/>
    <x v="14"/>
    <x v="3"/>
  </r>
  <r>
    <x v="101"/>
    <x v="341"/>
    <n v="0"/>
    <x v="14"/>
    <x v="3"/>
  </r>
  <r>
    <x v="101"/>
    <x v="342"/>
    <n v="0"/>
    <x v="14"/>
    <x v="3"/>
  </r>
  <r>
    <x v="101"/>
    <x v="343"/>
    <n v="0"/>
    <x v="14"/>
    <x v="3"/>
  </r>
  <r>
    <x v="101"/>
    <x v="344"/>
    <n v="0"/>
    <x v="14"/>
    <x v="3"/>
  </r>
  <r>
    <x v="101"/>
    <x v="336"/>
    <n v="0"/>
    <x v="15"/>
    <x v="3"/>
  </r>
  <r>
    <x v="101"/>
    <x v="337"/>
    <n v="0"/>
    <x v="15"/>
    <x v="3"/>
  </r>
  <r>
    <x v="101"/>
    <x v="338"/>
    <n v="0"/>
    <x v="15"/>
    <x v="3"/>
  </r>
  <r>
    <x v="101"/>
    <x v="339"/>
    <n v="0"/>
    <x v="15"/>
    <x v="3"/>
  </r>
  <r>
    <x v="101"/>
    <x v="340"/>
    <n v="0"/>
    <x v="15"/>
    <x v="3"/>
  </r>
  <r>
    <x v="101"/>
    <x v="341"/>
    <n v="0"/>
    <x v="15"/>
    <x v="3"/>
  </r>
  <r>
    <x v="101"/>
    <x v="342"/>
    <n v="0"/>
    <x v="15"/>
    <x v="3"/>
  </r>
  <r>
    <x v="101"/>
    <x v="343"/>
    <n v="0"/>
    <x v="15"/>
    <x v="3"/>
  </r>
  <r>
    <x v="101"/>
    <x v="344"/>
    <n v="0"/>
    <x v="15"/>
    <x v="3"/>
  </r>
  <r>
    <x v="101"/>
    <x v="336"/>
    <n v="0"/>
    <x v="16"/>
    <x v="3"/>
  </r>
  <r>
    <x v="101"/>
    <x v="337"/>
    <n v="0"/>
    <x v="16"/>
    <x v="3"/>
  </r>
  <r>
    <x v="101"/>
    <x v="338"/>
    <n v="0"/>
    <x v="16"/>
    <x v="3"/>
  </r>
  <r>
    <x v="101"/>
    <x v="339"/>
    <n v="0"/>
    <x v="16"/>
    <x v="3"/>
  </r>
  <r>
    <x v="101"/>
    <x v="340"/>
    <n v="0"/>
    <x v="16"/>
    <x v="3"/>
  </r>
  <r>
    <x v="101"/>
    <x v="341"/>
    <n v="0"/>
    <x v="16"/>
    <x v="3"/>
  </r>
  <r>
    <x v="101"/>
    <x v="342"/>
    <n v="0"/>
    <x v="16"/>
    <x v="3"/>
  </r>
  <r>
    <x v="101"/>
    <x v="343"/>
    <n v="0"/>
    <x v="16"/>
    <x v="3"/>
  </r>
  <r>
    <x v="101"/>
    <x v="344"/>
    <n v="0"/>
    <x v="16"/>
    <x v="3"/>
  </r>
  <r>
    <x v="102"/>
    <x v="273"/>
    <n v="5.3597922848664687"/>
    <x v="0"/>
    <x v="2"/>
  </r>
  <r>
    <x v="102"/>
    <x v="274"/>
    <n v="13.019287833827892"/>
    <x v="0"/>
    <x v="2"/>
  </r>
  <r>
    <x v="102"/>
    <x v="275"/>
    <n v="11.201780415430267"/>
    <x v="0"/>
    <x v="2"/>
  </r>
  <r>
    <x v="102"/>
    <x v="276"/>
    <n v="2.5964391691394657"/>
    <x v="0"/>
    <x v="2"/>
  </r>
  <r>
    <x v="102"/>
    <x v="277"/>
    <n v="4.7477744807121658"/>
    <x v="0"/>
    <x v="2"/>
  </r>
  <r>
    <x v="102"/>
    <x v="278"/>
    <n v="10.923590504451038"/>
    <x v="0"/>
    <x v="2"/>
  </r>
  <r>
    <x v="102"/>
    <x v="279"/>
    <n v="7.8078635014836797"/>
    <x v="0"/>
    <x v="2"/>
  </r>
  <r>
    <x v="102"/>
    <x v="280"/>
    <n v="1.0385756676557865"/>
    <x v="0"/>
    <x v="2"/>
  </r>
  <r>
    <x v="102"/>
    <x v="281"/>
    <n v="2.6149851632047478"/>
    <x v="0"/>
    <x v="2"/>
  </r>
  <r>
    <x v="102"/>
    <x v="282"/>
    <n v="2.763353115727003"/>
    <x v="0"/>
    <x v="2"/>
  </r>
  <r>
    <x v="102"/>
    <x v="283"/>
    <n v="7.418397626112759E-2"/>
    <x v="0"/>
    <x v="2"/>
  </r>
  <r>
    <x v="102"/>
    <x v="284"/>
    <n v="1.8545994065281899"/>
    <x v="0"/>
    <x v="2"/>
  </r>
  <r>
    <x v="102"/>
    <x v="285"/>
    <n v="1.1127596439169138"/>
    <x v="0"/>
    <x v="2"/>
  </r>
  <r>
    <x v="102"/>
    <x v="286"/>
    <n v="9.1431750741839757"/>
    <x v="0"/>
    <x v="2"/>
  </r>
  <r>
    <x v="102"/>
    <x v="287"/>
    <n v="1.6320474777448071"/>
    <x v="0"/>
    <x v="2"/>
  </r>
  <r>
    <x v="102"/>
    <x v="288"/>
    <n v="1.3538575667655786"/>
    <x v="0"/>
    <x v="2"/>
  </r>
  <r>
    <x v="102"/>
    <x v="289"/>
    <n v="1.7062314540059347"/>
    <x v="0"/>
    <x v="2"/>
  </r>
  <r>
    <x v="102"/>
    <x v="181"/>
    <n v="0.59347181008902072"/>
    <x v="0"/>
    <x v="2"/>
  </r>
  <r>
    <x v="102"/>
    <x v="290"/>
    <n v="6.1572700296735903"/>
    <x v="0"/>
    <x v="2"/>
  </r>
  <r>
    <x v="102"/>
    <x v="291"/>
    <n v="11.906528189910979"/>
    <x v="0"/>
    <x v="2"/>
  </r>
  <r>
    <x v="102"/>
    <x v="292"/>
    <n v="0.85311572700296734"/>
    <x v="0"/>
    <x v="2"/>
  </r>
  <r>
    <x v="102"/>
    <x v="345"/>
    <n v="0.12982195845697331"/>
    <x v="0"/>
    <x v="2"/>
  </r>
  <r>
    <x v="102"/>
    <x v="346"/>
    <n v="1.8545994065281898E-2"/>
    <x v="0"/>
    <x v="2"/>
  </r>
  <r>
    <x v="102"/>
    <x v="293"/>
    <n v="48.590504451038576"/>
    <x v="0"/>
    <x v="2"/>
  </r>
  <r>
    <x v="102"/>
    <x v="273"/>
    <n v="4.9777777777777779"/>
    <x v="1"/>
    <x v="2"/>
  </r>
  <r>
    <x v="102"/>
    <x v="274"/>
    <n v="12.533333333333333"/>
    <x v="1"/>
    <x v="2"/>
  </r>
  <r>
    <x v="102"/>
    <x v="275"/>
    <n v="11.28888888888889"/>
    <x v="1"/>
    <x v="2"/>
  </r>
  <r>
    <x v="102"/>
    <x v="276"/>
    <n v="2.5777777777777779"/>
    <x v="1"/>
    <x v="2"/>
  </r>
  <r>
    <x v="102"/>
    <x v="277"/>
    <n v="6.8444444444444441"/>
    <x v="1"/>
    <x v="2"/>
  </r>
  <r>
    <x v="102"/>
    <x v="278"/>
    <n v="2.4"/>
    <x v="1"/>
    <x v="2"/>
  </r>
  <r>
    <x v="102"/>
    <x v="279"/>
    <n v="5.5111111111111111"/>
    <x v="1"/>
    <x v="2"/>
  </r>
  <r>
    <x v="102"/>
    <x v="280"/>
    <n v="0.26666666666666666"/>
    <x v="1"/>
    <x v="2"/>
  </r>
  <r>
    <x v="102"/>
    <x v="281"/>
    <n v="2.2222222222222223"/>
    <x v="1"/>
    <x v="2"/>
  </r>
  <r>
    <x v="102"/>
    <x v="282"/>
    <n v="4.177777777777778"/>
    <x v="1"/>
    <x v="2"/>
  </r>
  <r>
    <x v="102"/>
    <x v="283"/>
    <n v="8.8888888888888892E-2"/>
    <x v="1"/>
    <x v="2"/>
  </r>
  <r>
    <x v="102"/>
    <x v="284"/>
    <n v="1.2444444444444445"/>
    <x v="1"/>
    <x v="2"/>
  </r>
  <r>
    <x v="102"/>
    <x v="285"/>
    <n v="0.97777777777777775"/>
    <x v="1"/>
    <x v="2"/>
  </r>
  <r>
    <x v="102"/>
    <x v="286"/>
    <n v="9.2444444444444436"/>
    <x v="1"/>
    <x v="2"/>
  </r>
  <r>
    <x v="102"/>
    <x v="287"/>
    <n v="2.0444444444444443"/>
    <x v="1"/>
    <x v="2"/>
  </r>
  <r>
    <x v="102"/>
    <x v="288"/>
    <n v="0.53333333333333333"/>
    <x v="1"/>
    <x v="2"/>
  </r>
  <r>
    <x v="102"/>
    <x v="289"/>
    <n v="2.3111111111111109"/>
    <x v="1"/>
    <x v="2"/>
  </r>
  <r>
    <x v="102"/>
    <x v="181"/>
    <n v="0.97777777777777775"/>
    <x v="1"/>
    <x v="2"/>
  </r>
  <r>
    <x v="102"/>
    <x v="290"/>
    <n v="15.822222222222223"/>
    <x v="1"/>
    <x v="2"/>
  </r>
  <r>
    <x v="102"/>
    <x v="291"/>
    <n v="8.5333333333333332"/>
    <x v="1"/>
    <x v="2"/>
  </r>
  <r>
    <x v="102"/>
    <x v="292"/>
    <n v="1.6"/>
    <x v="1"/>
    <x v="2"/>
  </r>
  <r>
    <x v="102"/>
    <x v="345"/>
    <n v="0.35555555555555557"/>
    <x v="1"/>
    <x v="2"/>
  </r>
  <r>
    <x v="102"/>
    <x v="346"/>
    <n v="8.8888888888888892E-2"/>
    <x v="1"/>
    <x v="2"/>
  </r>
  <r>
    <x v="102"/>
    <x v="293"/>
    <n v="49.68888888888889"/>
    <x v="1"/>
    <x v="2"/>
  </r>
  <r>
    <x v="102"/>
    <x v="273"/>
    <n v="8.0978260869565215"/>
    <x v="2"/>
    <x v="2"/>
  </r>
  <r>
    <x v="102"/>
    <x v="274"/>
    <n v="12.5"/>
    <x v="2"/>
    <x v="2"/>
  </r>
  <r>
    <x v="102"/>
    <x v="275"/>
    <n v="11.141304347826088"/>
    <x v="2"/>
    <x v="2"/>
  </r>
  <r>
    <x v="102"/>
    <x v="276"/>
    <n v="2.5543478260869565"/>
    <x v="2"/>
    <x v="2"/>
  </r>
  <r>
    <x v="102"/>
    <x v="277"/>
    <n v="3.5869565217391304"/>
    <x v="2"/>
    <x v="2"/>
  </r>
  <r>
    <x v="102"/>
    <x v="278"/>
    <n v="19.239130434782609"/>
    <x v="2"/>
    <x v="2"/>
  </r>
  <r>
    <x v="102"/>
    <x v="279"/>
    <n v="13.695652173913043"/>
    <x v="2"/>
    <x v="2"/>
  </r>
  <r>
    <x v="102"/>
    <x v="280"/>
    <n v="2.0652173913043477"/>
    <x v="2"/>
    <x v="2"/>
  </r>
  <r>
    <x v="102"/>
    <x v="281"/>
    <n v="2.5543478260869565"/>
    <x v="2"/>
    <x v="2"/>
  </r>
  <r>
    <x v="102"/>
    <x v="282"/>
    <n v="1.6304347826086956"/>
    <x v="2"/>
    <x v="2"/>
  </r>
  <r>
    <x v="102"/>
    <x v="283"/>
    <n v="5.434782608695652E-2"/>
    <x v="2"/>
    <x v="2"/>
  </r>
  <r>
    <x v="102"/>
    <x v="284"/>
    <n v="0.59782608695652173"/>
    <x v="2"/>
    <x v="2"/>
  </r>
  <r>
    <x v="102"/>
    <x v="285"/>
    <n v="1.3043478260869565"/>
    <x v="2"/>
    <x v="2"/>
  </r>
  <r>
    <x v="102"/>
    <x v="286"/>
    <n v="9.6739130434782616"/>
    <x v="2"/>
    <x v="2"/>
  </r>
  <r>
    <x v="102"/>
    <x v="287"/>
    <n v="0.16304347826086957"/>
    <x v="2"/>
    <x v="2"/>
  </r>
  <r>
    <x v="102"/>
    <x v="288"/>
    <n v="2.8804347826086958"/>
    <x v="2"/>
    <x v="2"/>
  </r>
  <r>
    <x v="102"/>
    <x v="289"/>
    <n v="1.3043478260869565"/>
    <x v="2"/>
    <x v="2"/>
  </r>
  <r>
    <x v="102"/>
    <x v="181"/>
    <n v="0.38043478260869568"/>
    <x v="2"/>
    <x v="2"/>
  </r>
  <r>
    <x v="102"/>
    <x v="290"/>
    <n v="2.8260869565217392"/>
    <x v="2"/>
    <x v="2"/>
  </r>
  <r>
    <x v="102"/>
    <x v="291"/>
    <n v="19.782608695652176"/>
    <x v="2"/>
    <x v="2"/>
  </r>
  <r>
    <x v="102"/>
    <x v="292"/>
    <n v="0.65217391304347827"/>
    <x v="2"/>
    <x v="2"/>
  </r>
  <r>
    <x v="102"/>
    <x v="345"/>
    <n v="0"/>
    <x v="2"/>
    <x v="2"/>
  </r>
  <r>
    <x v="102"/>
    <x v="346"/>
    <n v="0"/>
    <x v="2"/>
    <x v="2"/>
  </r>
  <r>
    <x v="102"/>
    <x v="293"/>
    <n v="40.054347826086953"/>
    <x v="2"/>
    <x v="2"/>
  </r>
  <r>
    <x v="102"/>
    <x v="273"/>
    <n v="4.225352112676056"/>
    <x v="3"/>
    <x v="2"/>
  </r>
  <r>
    <x v="102"/>
    <x v="274"/>
    <n v="14.225352112676056"/>
    <x v="3"/>
    <x v="2"/>
  </r>
  <r>
    <x v="102"/>
    <x v="275"/>
    <n v="12.67605633802817"/>
    <x v="3"/>
    <x v="2"/>
  </r>
  <r>
    <x v="102"/>
    <x v="276"/>
    <n v="2.9577464788732395"/>
    <x v="3"/>
    <x v="2"/>
  </r>
  <r>
    <x v="102"/>
    <x v="277"/>
    <n v="5.352112676056338"/>
    <x v="3"/>
    <x v="2"/>
  </r>
  <r>
    <x v="102"/>
    <x v="278"/>
    <n v="5.774647887323944"/>
    <x v="3"/>
    <x v="2"/>
  </r>
  <r>
    <x v="102"/>
    <x v="279"/>
    <n v="2.535211267605634"/>
    <x v="3"/>
    <x v="2"/>
  </r>
  <r>
    <x v="102"/>
    <x v="280"/>
    <n v="0.70422535211267601"/>
    <x v="3"/>
    <x v="2"/>
  </r>
  <r>
    <x v="102"/>
    <x v="281"/>
    <n v="2.535211267605634"/>
    <x v="3"/>
    <x v="2"/>
  </r>
  <r>
    <x v="102"/>
    <x v="282"/>
    <n v="4.507042253521127"/>
    <x v="3"/>
    <x v="2"/>
  </r>
  <r>
    <x v="102"/>
    <x v="283"/>
    <n v="0"/>
    <x v="3"/>
    <x v="2"/>
  </r>
  <r>
    <x v="102"/>
    <x v="284"/>
    <n v="0.42253521126760563"/>
    <x v="3"/>
    <x v="2"/>
  </r>
  <r>
    <x v="102"/>
    <x v="285"/>
    <n v="0.70422535211267601"/>
    <x v="3"/>
    <x v="2"/>
  </r>
  <r>
    <x v="102"/>
    <x v="286"/>
    <n v="7.605633802816901"/>
    <x v="3"/>
    <x v="2"/>
  </r>
  <r>
    <x v="102"/>
    <x v="287"/>
    <n v="4.788732394366197"/>
    <x v="3"/>
    <x v="2"/>
  </r>
  <r>
    <x v="102"/>
    <x v="288"/>
    <n v="0.42253521126760563"/>
    <x v="3"/>
    <x v="2"/>
  </r>
  <r>
    <x v="102"/>
    <x v="289"/>
    <n v="3.0985915492957745"/>
    <x v="3"/>
    <x v="2"/>
  </r>
  <r>
    <x v="102"/>
    <x v="181"/>
    <n v="0.56338028169014087"/>
    <x v="3"/>
    <x v="2"/>
  </r>
  <r>
    <x v="102"/>
    <x v="290"/>
    <n v="6.901408450704225"/>
    <x v="3"/>
    <x v="2"/>
  </r>
  <r>
    <x v="102"/>
    <x v="291"/>
    <n v="5.492957746478873"/>
    <x v="3"/>
    <x v="2"/>
  </r>
  <r>
    <x v="102"/>
    <x v="292"/>
    <n v="0.14084507042253522"/>
    <x v="3"/>
    <x v="2"/>
  </r>
  <r>
    <x v="102"/>
    <x v="345"/>
    <n v="0.28169014084507044"/>
    <x v="3"/>
    <x v="2"/>
  </r>
  <r>
    <x v="102"/>
    <x v="346"/>
    <n v="0"/>
    <x v="3"/>
    <x v="2"/>
  </r>
  <r>
    <x v="102"/>
    <x v="293"/>
    <n v="55.070422535211264"/>
    <x v="3"/>
    <x v="2"/>
  </r>
  <r>
    <x v="102"/>
    <x v="273"/>
    <n v="1.8840579710144927"/>
    <x v="4"/>
    <x v="2"/>
  </r>
  <r>
    <x v="102"/>
    <x v="274"/>
    <n v="14.637681159420289"/>
    <x v="4"/>
    <x v="2"/>
  </r>
  <r>
    <x v="102"/>
    <x v="275"/>
    <n v="8.1159420289855078"/>
    <x v="4"/>
    <x v="2"/>
  </r>
  <r>
    <x v="102"/>
    <x v="276"/>
    <n v="2.318840579710145"/>
    <x v="4"/>
    <x v="2"/>
  </r>
  <r>
    <x v="102"/>
    <x v="277"/>
    <n v="3.7681159420289854"/>
    <x v="4"/>
    <x v="2"/>
  </r>
  <r>
    <x v="102"/>
    <x v="278"/>
    <n v="12.173913043478262"/>
    <x v="4"/>
    <x v="2"/>
  </r>
  <r>
    <x v="102"/>
    <x v="279"/>
    <n v="4.9275362318840576"/>
    <x v="4"/>
    <x v="2"/>
  </r>
  <r>
    <x v="102"/>
    <x v="280"/>
    <n v="0.57971014492753625"/>
    <x v="4"/>
    <x v="2"/>
  </r>
  <r>
    <x v="102"/>
    <x v="281"/>
    <n v="2.7536231884057969"/>
    <x v="4"/>
    <x v="2"/>
  </r>
  <r>
    <x v="102"/>
    <x v="282"/>
    <n v="1.3043478260869565"/>
    <x v="4"/>
    <x v="2"/>
  </r>
  <r>
    <x v="102"/>
    <x v="283"/>
    <n v="0.14492753623188406"/>
    <x v="4"/>
    <x v="2"/>
  </r>
  <r>
    <x v="102"/>
    <x v="284"/>
    <n v="2.318840579710145"/>
    <x v="4"/>
    <x v="2"/>
  </r>
  <r>
    <x v="102"/>
    <x v="285"/>
    <n v="1.4492753623188406"/>
    <x v="4"/>
    <x v="2"/>
  </r>
  <r>
    <x v="102"/>
    <x v="286"/>
    <n v="12.028985507246377"/>
    <x v="4"/>
    <x v="2"/>
  </r>
  <r>
    <x v="102"/>
    <x v="287"/>
    <n v="0.57971014492753625"/>
    <x v="4"/>
    <x v="2"/>
  </r>
  <r>
    <x v="102"/>
    <x v="288"/>
    <n v="0.43478260869565216"/>
    <x v="4"/>
    <x v="2"/>
  </r>
  <r>
    <x v="102"/>
    <x v="289"/>
    <n v="0.43478260869565216"/>
    <x v="4"/>
    <x v="2"/>
  </r>
  <r>
    <x v="102"/>
    <x v="181"/>
    <n v="0.57971014492753625"/>
    <x v="4"/>
    <x v="2"/>
  </r>
  <r>
    <x v="102"/>
    <x v="290"/>
    <n v="1.4492753623188406"/>
    <x v="4"/>
    <x v="2"/>
  </r>
  <r>
    <x v="102"/>
    <x v="291"/>
    <n v="11.014492753623188"/>
    <x v="4"/>
    <x v="2"/>
  </r>
  <r>
    <x v="102"/>
    <x v="292"/>
    <n v="0.14492753623188406"/>
    <x v="4"/>
    <x v="2"/>
  </r>
  <r>
    <x v="102"/>
    <x v="345"/>
    <n v="0"/>
    <x v="4"/>
    <x v="2"/>
  </r>
  <r>
    <x v="102"/>
    <x v="346"/>
    <n v="0"/>
    <x v="4"/>
    <x v="2"/>
  </r>
  <r>
    <x v="102"/>
    <x v="293"/>
    <n v="57.246376811594203"/>
    <x v="4"/>
    <x v="2"/>
  </r>
  <r>
    <x v="102"/>
    <x v="273"/>
    <n v="2.0512820512820511"/>
    <x v="5"/>
    <x v="2"/>
  </r>
  <r>
    <x v="102"/>
    <x v="274"/>
    <n v="23.076923076923077"/>
    <x v="5"/>
    <x v="2"/>
  </r>
  <r>
    <x v="102"/>
    <x v="275"/>
    <n v="9.7435897435897427"/>
    <x v="5"/>
    <x v="2"/>
  </r>
  <r>
    <x v="102"/>
    <x v="276"/>
    <n v="2.5641025641025643"/>
    <x v="5"/>
    <x v="2"/>
  </r>
  <r>
    <x v="102"/>
    <x v="277"/>
    <n v="3.5897435897435899"/>
    <x v="5"/>
    <x v="2"/>
  </r>
  <r>
    <x v="102"/>
    <x v="278"/>
    <n v="15.384615384615385"/>
    <x v="5"/>
    <x v="2"/>
  </r>
  <r>
    <x v="102"/>
    <x v="279"/>
    <n v="4.615384615384615"/>
    <x v="5"/>
    <x v="2"/>
  </r>
  <r>
    <x v="102"/>
    <x v="280"/>
    <n v="0.51282051282051277"/>
    <x v="5"/>
    <x v="2"/>
  </r>
  <r>
    <x v="102"/>
    <x v="281"/>
    <n v="4.615384615384615"/>
    <x v="5"/>
    <x v="2"/>
  </r>
  <r>
    <x v="102"/>
    <x v="282"/>
    <n v="1.5384615384615385"/>
    <x v="5"/>
    <x v="2"/>
  </r>
  <r>
    <x v="102"/>
    <x v="283"/>
    <n v="0"/>
    <x v="5"/>
    <x v="2"/>
  </r>
  <r>
    <x v="102"/>
    <x v="284"/>
    <n v="2.5641025641025643"/>
    <x v="5"/>
    <x v="2"/>
  </r>
  <r>
    <x v="102"/>
    <x v="285"/>
    <n v="1.0256410256410255"/>
    <x v="5"/>
    <x v="2"/>
  </r>
  <r>
    <x v="102"/>
    <x v="286"/>
    <n v="15.384615384615385"/>
    <x v="5"/>
    <x v="2"/>
  </r>
  <r>
    <x v="102"/>
    <x v="287"/>
    <n v="0.51282051282051277"/>
    <x v="5"/>
    <x v="2"/>
  </r>
  <r>
    <x v="102"/>
    <x v="288"/>
    <n v="0"/>
    <x v="5"/>
    <x v="2"/>
  </r>
  <r>
    <x v="102"/>
    <x v="289"/>
    <n v="1.5384615384615385"/>
    <x v="5"/>
    <x v="2"/>
  </r>
  <r>
    <x v="102"/>
    <x v="181"/>
    <n v="0.51282051282051277"/>
    <x v="5"/>
    <x v="2"/>
  </r>
  <r>
    <x v="102"/>
    <x v="290"/>
    <n v="1.0256410256410255"/>
    <x v="5"/>
    <x v="2"/>
  </r>
  <r>
    <x v="102"/>
    <x v="291"/>
    <n v="11.794871794871796"/>
    <x v="5"/>
    <x v="2"/>
  </r>
  <r>
    <x v="102"/>
    <x v="292"/>
    <n v="0.51282051282051277"/>
    <x v="5"/>
    <x v="2"/>
  </r>
  <r>
    <x v="102"/>
    <x v="345"/>
    <n v="0"/>
    <x v="5"/>
    <x v="2"/>
  </r>
  <r>
    <x v="102"/>
    <x v="346"/>
    <n v="0"/>
    <x v="5"/>
    <x v="2"/>
  </r>
  <r>
    <x v="102"/>
    <x v="293"/>
    <n v="47.179487179487182"/>
    <x v="5"/>
    <x v="2"/>
  </r>
  <r>
    <x v="102"/>
    <x v="273"/>
    <n v="3.3057851239669422"/>
    <x v="6"/>
    <x v="2"/>
  </r>
  <r>
    <x v="102"/>
    <x v="274"/>
    <n v="14.049586776859504"/>
    <x v="6"/>
    <x v="2"/>
  </r>
  <r>
    <x v="102"/>
    <x v="275"/>
    <n v="8.2644628099173545"/>
    <x v="6"/>
    <x v="2"/>
  </r>
  <r>
    <x v="102"/>
    <x v="276"/>
    <n v="2.4793388429752068"/>
    <x v="6"/>
    <x v="2"/>
  </r>
  <r>
    <x v="102"/>
    <x v="277"/>
    <n v="4.9586776859504136"/>
    <x v="6"/>
    <x v="2"/>
  </r>
  <r>
    <x v="102"/>
    <x v="278"/>
    <n v="18.181818181818183"/>
    <x v="6"/>
    <x v="2"/>
  </r>
  <r>
    <x v="102"/>
    <x v="279"/>
    <n v="0.82644628099173556"/>
    <x v="6"/>
    <x v="2"/>
  </r>
  <r>
    <x v="102"/>
    <x v="280"/>
    <n v="1.6528925619834711"/>
    <x v="6"/>
    <x v="2"/>
  </r>
  <r>
    <x v="102"/>
    <x v="281"/>
    <n v="2.4793388429752068"/>
    <x v="6"/>
    <x v="2"/>
  </r>
  <r>
    <x v="102"/>
    <x v="282"/>
    <n v="0.82644628099173556"/>
    <x v="6"/>
    <x v="2"/>
  </r>
  <r>
    <x v="102"/>
    <x v="283"/>
    <n v="0"/>
    <x v="6"/>
    <x v="2"/>
  </r>
  <r>
    <x v="102"/>
    <x v="284"/>
    <n v="2.4793388429752068"/>
    <x v="6"/>
    <x v="2"/>
  </r>
  <r>
    <x v="102"/>
    <x v="285"/>
    <n v="2.4793388429752068"/>
    <x v="6"/>
    <x v="2"/>
  </r>
  <r>
    <x v="102"/>
    <x v="286"/>
    <n v="10.743801652892563"/>
    <x v="6"/>
    <x v="2"/>
  </r>
  <r>
    <x v="102"/>
    <x v="287"/>
    <n v="0.82644628099173556"/>
    <x v="6"/>
    <x v="2"/>
  </r>
  <r>
    <x v="102"/>
    <x v="288"/>
    <n v="1.6528925619834711"/>
    <x v="6"/>
    <x v="2"/>
  </r>
  <r>
    <x v="102"/>
    <x v="289"/>
    <n v="0"/>
    <x v="6"/>
    <x v="2"/>
  </r>
  <r>
    <x v="102"/>
    <x v="181"/>
    <n v="0.82644628099173556"/>
    <x v="6"/>
    <x v="2"/>
  </r>
  <r>
    <x v="102"/>
    <x v="290"/>
    <n v="3.3057851239669422"/>
    <x v="6"/>
    <x v="2"/>
  </r>
  <r>
    <x v="102"/>
    <x v="291"/>
    <n v="10.743801652892563"/>
    <x v="6"/>
    <x v="2"/>
  </r>
  <r>
    <x v="102"/>
    <x v="292"/>
    <n v="0"/>
    <x v="6"/>
    <x v="2"/>
  </r>
  <r>
    <x v="102"/>
    <x v="345"/>
    <n v="0"/>
    <x v="6"/>
    <x v="2"/>
  </r>
  <r>
    <x v="102"/>
    <x v="346"/>
    <n v="0"/>
    <x v="6"/>
    <x v="2"/>
  </r>
  <r>
    <x v="102"/>
    <x v="293"/>
    <n v="54.545454545454547"/>
    <x v="6"/>
    <x v="2"/>
  </r>
  <r>
    <x v="102"/>
    <x v="273"/>
    <n v="2.4875621890547261"/>
    <x v="7"/>
    <x v="2"/>
  </r>
  <r>
    <x v="102"/>
    <x v="274"/>
    <n v="13.432835820895523"/>
    <x v="7"/>
    <x v="2"/>
  </r>
  <r>
    <x v="102"/>
    <x v="275"/>
    <n v="8.9552238805970141"/>
    <x v="7"/>
    <x v="2"/>
  </r>
  <r>
    <x v="102"/>
    <x v="276"/>
    <n v="2.9850746268656718"/>
    <x v="7"/>
    <x v="2"/>
  </r>
  <r>
    <x v="102"/>
    <x v="277"/>
    <n v="5.4726368159203984"/>
    <x v="7"/>
    <x v="2"/>
  </r>
  <r>
    <x v="102"/>
    <x v="278"/>
    <n v="13.930348258706468"/>
    <x v="7"/>
    <x v="2"/>
  </r>
  <r>
    <x v="102"/>
    <x v="279"/>
    <n v="9.9502487562189046"/>
    <x v="7"/>
    <x v="2"/>
  </r>
  <r>
    <x v="102"/>
    <x v="280"/>
    <n v="0.49751243781094528"/>
    <x v="7"/>
    <x v="2"/>
  </r>
  <r>
    <x v="102"/>
    <x v="281"/>
    <n v="2.9850746268656718"/>
    <x v="7"/>
    <x v="2"/>
  </r>
  <r>
    <x v="102"/>
    <x v="282"/>
    <n v="1.9900497512437811"/>
    <x v="7"/>
    <x v="2"/>
  </r>
  <r>
    <x v="102"/>
    <x v="283"/>
    <n v="0"/>
    <x v="7"/>
    <x v="2"/>
  </r>
  <r>
    <x v="102"/>
    <x v="284"/>
    <n v="2.4875621890547261"/>
    <x v="7"/>
    <x v="2"/>
  </r>
  <r>
    <x v="102"/>
    <x v="285"/>
    <n v="1.4925373134328359"/>
    <x v="7"/>
    <x v="2"/>
  </r>
  <r>
    <x v="102"/>
    <x v="286"/>
    <n v="12.935323383084578"/>
    <x v="7"/>
    <x v="2"/>
  </r>
  <r>
    <x v="102"/>
    <x v="287"/>
    <n v="0.99502487562189057"/>
    <x v="7"/>
    <x v="2"/>
  </r>
  <r>
    <x v="102"/>
    <x v="288"/>
    <n v="0.49751243781094528"/>
    <x v="7"/>
    <x v="2"/>
  </r>
  <r>
    <x v="102"/>
    <x v="289"/>
    <n v="0"/>
    <x v="7"/>
    <x v="2"/>
  </r>
  <r>
    <x v="102"/>
    <x v="181"/>
    <n v="0.49751243781094528"/>
    <x v="7"/>
    <x v="2"/>
  </r>
  <r>
    <x v="102"/>
    <x v="290"/>
    <n v="0"/>
    <x v="7"/>
    <x v="2"/>
  </r>
  <r>
    <x v="102"/>
    <x v="291"/>
    <n v="15.422885572139304"/>
    <x v="7"/>
    <x v="2"/>
  </r>
  <r>
    <x v="102"/>
    <x v="292"/>
    <n v="0"/>
    <x v="7"/>
    <x v="2"/>
  </r>
  <r>
    <x v="102"/>
    <x v="345"/>
    <n v="0"/>
    <x v="7"/>
    <x v="2"/>
  </r>
  <r>
    <x v="102"/>
    <x v="346"/>
    <n v="0"/>
    <x v="7"/>
    <x v="2"/>
  </r>
  <r>
    <x v="102"/>
    <x v="293"/>
    <n v="52.238805970149251"/>
    <x v="7"/>
    <x v="2"/>
  </r>
  <r>
    <x v="102"/>
    <x v="273"/>
    <n v="0"/>
    <x v="8"/>
    <x v="2"/>
  </r>
  <r>
    <x v="102"/>
    <x v="274"/>
    <n v="6.9364161849710984"/>
    <x v="8"/>
    <x v="2"/>
  </r>
  <r>
    <x v="102"/>
    <x v="275"/>
    <n v="5.202312138728324"/>
    <x v="8"/>
    <x v="2"/>
  </r>
  <r>
    <x v="102"/>
    <x v="276"/>
    <n v="1.1560693641618498"/>
    <x v="8"/>
    <x v="2"/>
  </r>
  <r>
    <x v="102"/>
    <x v="277"/>
    <n v="1.1560693641618498"/>
    <x v="8"/>
    <x v="2"/>
  </r>
  <r>
    <x v="102"/>
    <x v="278"/>
    <n v="2.3121387283236996"/>
    <x v="8"/>
    <x v="2"/>
  </r>
  <r>
    <x v="102"/>
    <x v="279"/>
    <n v="2.3121387283236996"/>
    <x v="8"/>
    <x v="2"/>
  </r>
  <r>
    <x v="102"/>
    <x v="280"/>
    <n v="0"/>
    <x v="8"/>
    <x v="2"/>
  </r>
  <r>
    <x v="102"/>
    <x v="281"/>
    <n v="0.5780346820809249"/>
    <x v="8"/>
    <x v="2"/>
  </r>
  <r>
    <x v="102"/>
    <x v="282"/>
    <n v="0.5780346820809249"/>
    <x v="8"/>
    <x v="2"/>
  </r>
  <r>
    <x v="102"/>
    <x v="283"/>
    <n v="0.5780346820809249"/>
    <x v="8"/>
    <x v="2"/>
  </r>
  <r>
    <x v="102"/>
    <x v="284"/>
    <n v="1.7341040462427746"/>
    <x v="8"/>
    <x v="2"/>
  </r>
  <r>
    <x v="102"/>
    <x v="285"/>
    <n v="1.1560693641618498"/>
    <x v="8"/>
    <x v="2"/>
  </r>
  <r>
    <x v="102"/>
    <x v="286"/>
    <n v="8.0924855491329488"/>
    <x v="8"/>
    <x v="2"/>
  </r>
  <r>
    <x v="102"/>
    <x v="287"/>
    <n v="0"/>
    <x v="8"/>
    <x v="2"/>
  </r>
  <r>
    <x v="102"/>
    <x v="288"/>
    <n v="0"/>
    <x v="8"/>
    <x v="2"/>
  </r>
  <r>
    <x v="102"/>
    <x v="289"/>
    <n v="0"/>
    <x v="8"/>
    <x v="2"/>
  </r>
  <r>
    <x v="102"/>
    <x v="181"/>
    <n v="0.5780346820809249"/>
    <x v="8"/>
    <x v="2"/>
  </r>
  <r>
    <x v="102"/>
    <x v="290"/>
    <n v="2.3121387283236996"/>
    <x v="8"/>
    <x v="2"/>
  </r>
  <r>
    <x v="102"/>
    <x v="291"/>
    <n v="5.202312138728324"/>
    <x v="8"/>
    <x v="2"/>
  </r>
  <r>
    <x v="102"/>
    <x v="292"/>
    <n v="0"/>
    <x v="8"/>
    <x v="2"/>
  </r>
  <r>
    <x v="102"/>
    <x v="345"/>
    <n v="0"/>
    <x v="8"/>
    <x v="2"/>
  </r>
  <r>
    <x v="102"/>
    <x v="346"/>
    <n v="0"/>
    <x v="8"/>
    <x v="2"/>
  </r>
  <r>
    <x v="102"/>
    <x v="293"/>
    <n v="76.300578034682076"/>
    <x v="8"/>
    <x v="2"/>
  </r>
  <r>
    <x v="102"/>
    <x v="273"/>
    <n v="4.4198895027624312"/>
    <x v="9"/>
    <x v="2"/>
  </r>
  <r>
    <x v="102"/>
    <x v="274"/>
    <n v="7.7348066298342539"/>
    <x v="9"/>
    <x v="2"/>
  </r>
  <r>
    <x v="102"/>
    <x v="275"/>
    <n v="12.154696132596685"/>
    <x v="9"/>
    <x v="2"/>
  </r>
  <r>
    <x v="102"/>
    <x v="276"/>
    <n v="0.5524861878453039"/>
    <x v="9"/>
    <x v="2"/>
  </r>
  <r>
    <x v="102"/>
    <x v="277"/>
    <n v="4.4198895027624312"/>
    <x v="9"/>
    <x v="2"/>
  </r>
  <r>
    <x v="102"/>
    <x v="278"/>
    <n v="12.154696132596685"/>
    <x v="9"/>
    <x v="2"/>
  </r>
  <r>
    <x v="102"/>
    <x v="279"/>
    <n v="6.6298342541436464"/>
    <x v="9"/>
    <x v="2"/>
  </r>
  <r>
    <x v="102"/>
    <x v="280"/>
    <n v="0.5524861878453039"/>
    <x v="9"/>
    <x v="2"/>
  </r>
  <r>
    <x v="102"/>
    <x v="281"/>
    <n v="4.4198895027624312"/>
    <x v="9"/>
    <x v="2"/>
  </r>
  <r>
    <x v="102"/>
    <x v="282"/>
    <n v="1.6574585635359116"/>
    <x v="9"/>
    <x v="2"/>
  </r>
  <r>
    <x v="102"/>
    <x v="283"/>
    <n v="0"/>
    <x v="9"/>
    <x v="2"/>
  </r>
  <r>
    <x v="102"/>
    <x v="284"/>
    <n v="3.3149171270718232"/>
    <x v="9"/>
    <x v="2"/>
  </r>
  <r>
    <x v="102"/>
    <x v="285"/>
    <n v="0.5524861878453039"/>
    <x v="9"/>
    <x v="2"/>
  </r>
  <r>
    <x v="102"/>
    <x v="286"/>
    <n v="7.7348066298342539"/>
    <x v="9"/>
    <x v="2"/>
  </r>
  <r>
    <x v="102"/>
    <x v="287"/>
    <n v="1.1049723756906078"/>
    <x v="9"/>
    <x v="2"/>
  </r>
  <r>
    <x v="102"/>
    <x v="288"/>
    <n v="1.1049723756906078"/>
    <x v="9"/>
    <x v="2"/>
  </r>
  <r>
    <x v="102"/>
    <x v="289"/>
    <n v="1.1049723756906078"/>
    <x v="9"/>
    <x v="2"/>
  </r>
  <r>
    <x v="102"/>
    <x v="181"/>
    <n v="1.1049723756906078"/>
    <x v="9"/>
    <x v="2"/>
  </r>
  <r>
    <x v="102"/>
    <x v="290"/>
    <n v="3.3149171270718232"/>
    <x v="9"/>
    <x v="2"/>
  </r>
  <r>
    <x v="102"/>
    <x v="291"/>
    <n v="2.7624309392265194"/>
    <x v="9"/>
    <x v="2"/>
  </r>
  <r>
    <x v="102"/>
    <x v="292"/>
    <n v="0.5524861878453039"/>
    <x v="9"/>
    <x v="2"/>
  </r>
  <r>
    <x v="102"/>
    <x v="345"/>
    <n v="0"/>
    <x v="9"/>
    <x v="2"/>
  </r>
  <r>
    <x v="102"/>
    <x v="346"/>
    <n v="0"/>
    <x v="9"/>
    <x v="2"/>
  </r>
  <r>
    <x v="102"/>
    <x v="293"/>
    <n v="59.116022099447513"/>
    <x v="9"/>
    <x v="2"/>
  </r>
  <r>
    <x v="102"/>
    <x v="273"/>
    <n v="7.3825503355704694"/>
    <x v="10"/>
    <x v="2"/>
  </r>
  <r>
    <x v="102"/>
    <x v="274"/>
    <n v="14.093959731543624"/>
    <x v="10"/>
    <x v="2"/>
  </r>
  <r>
    <x v="102"/>
    <x v="275"/>
    <n v="17.449664429530202"/>
    <x v="10"/>
    <x v="2"/>
  </r>
  <r>
    <x v="102"/>
    <x v="276"/>
    <n v="2.6845637583892619"/>
    <x v="10"/>
    <x v="2"/>
  </r>
  <r>
    <x v="102"/>
    <x v="277"/>
    <n v="2.6845637583892619"/>
    <x v="10"/>
    <x v="2"/>
  </r>
  <r>
    <x v="102"/>
    <x v="278"/>
    <n v="6.0402684563758386"/>
    <x v="10"/>
    <x v="2"/>
  </r>
  <r>
    <x v="102"/>
    <x v="279"/>
    <n v="6.7114093959731544"/>
    <x v="10"/>
    <x v="2"/>
  </r>
  <r>
    <x v="102"/>
    <x v="280"/>
    <n v="0"/>
    <x v="10"/>
    <x v="2"/>
  </r>
  <r>
    <x v="102"/>
    <x v="281"/>
    <n v="3.3557046979865772"/>
    <x v="10"/>
    <x v="2"/>
  </r>
  <r>
    <x v="102"/>
    <x v="282"/>
    <n v="6.7114093959731544"/>
    <x v="10"/>
    <x v="2"/>
  </r>
  <r>
    <x v="102"/>
    <x v="283"/>
    <n v="0"/>
    <x v="10"/>
    <x v="2"/>
  </r>
  <r>
    <x v="102"/>
    <x v="284"/>
    <n v="13.422818791946309"/>
    <x v="10"/>
    <x v="2"/>
  </r>
  <r>
    <x v="102"/>
    <x v="285"/>
    <n v="0"/>
    <x v="10"/>
    <x v="2"/>
  </r>
  <r>
    <x v="102"/>
    <x v="286"/>
    <n v="9.3959731543624159"/>
    <x v="10"/>
    <x v="2"/>
  </r>
  <r>
    <x v="102"/>
    <x v="287"/>
    <n v="8.053691275167786"/>
    <x v="10"/>
    <x v="2"/>
  </r>
  <r>
    <x v="102"/>
    <x v="288"/>
    <n v="0"/>
    <x v="10"/>
    <x v="2"/>
  </r>
  <r>
    <x v="102"/>
    <x v="289"/>
    <n v="2.0134228187919465"/>
    <x v="10"/>
    <x v="2"/>
  </r>
  <r>
    <x v="102"/>
    <x v="181"/>
    <n v="0"/>
    <x v="10"/>
    <x v="2"/>
  </r>
  <r>
    <x v="102"/>
    <x v="290"/>
    <n v="8.724832214765101"/>
    <x v="10"/>
    <x v="2"/>
  </r>
  <r>
    <x v="102"/>
    <x v="291"/>
    <n v="7.3825503355704694"/>
    <x v="10"/>
    <x v="2"/>
  </r>
  <r>
    <x v="102"/>
    <x v="292"/>
    <n v="0"/>
    <x v="10"/>
    <x v="2"/>
  </r>
  <r>
    <x v="102"/>
    <x v="345"/>
    <n v="0"/>
    <x v="10"/>
    <x v="2"/>
  </r>
  <r>
    <x v="102"/>
    <x v="346"/>
    <n v="0"/>
    <x v="10"/>
    <x v="2"/>
  </r>
  <r>
    <x v="102"/>
    <x v="293"/>
    <n v="37.583892617449663"/>
    <x v="10"/>
    <x v="2"/>
  </r>
  <r>
    <x v="102"/>
    <x v="273"/>
    <n v="3.3557046979865772"/>
    <x v="11"/>
    <x v="2"/>
  </r>
  <r>
    <x v="102"/>
    <x v="274"/>
    <n v="10.067114093959731"/>
    <x v="11"/>
    <x v="2"/>
  </r>
  <r>
    <x v="102"/>
    <x v="275"/>
    <n v="12.751677852348994"/>
    <x v="11"/>
    <x v="2"/>
  </r>
  <r>
    <x v="102"/>
    <x v="276"/>
    <n v="2.6845637583892619"/>
    <x v="11"/>
    <x v="2"/>
  </r>
  <r>
    <x v="102"/>
    <x v="277"/>
    <n v="4.026845637583893"/>
    <x v="11"/>
    <x v="2"/>
  </r>
  <r>
    <x v="102"/>
    <x v="278"/>
    <n v="14.765100671140939"/>
    <x v="11"/>
    <x v="2"/>
  </r>
  <r>
    <x v="102"/>
    <x v="279"/>
    <n v="2.6845637583892619"/>
    <x v="11"/>
    <x v="2"/>
  </r>
  <r>
    <x v="102"/>
    <x v="280"/>
    <n v="0"/>
    <x v="11"/>
    <x v="2"/>
  </r>
  <r>
    <x v="102"/>
    <x v="281"/>
    <n v="3.3557046979865772"/>
    <x v="11"/>
    <x v="2"/>
  </r>
  <r>
    <x v="102"/>
    <x v="282"/>
    <n v="1.3422818791946309"/>
    <x v="11"/>
    <x v="2"/>
  </r>
  <r>
    <x v="102"/>
    <x v="283"/>
    <n v="0"/>
    <x v="11"/>
    <x v="2"/>
  </r>
  <r>
    <x v="102"/>
    <x v="284"/>
    <n v="5.3691275167785237"/>
    <x v="11"/>
    <x v="2"/>
  </r>
  <r>
    <x v="102"/>
    <x v="285"/>
    <n v="1.3422818791946309"/>
    <x v="11"/>
    <x v="2"/>
  </r>
  <r>
    <x v="102"/>
    <x v="286"/>
    <n v="6.7114093959731544"/>
    <x v="11"/>
    <x v="2"/>
  </r>
  <r>
    <x v="102"/>
    <x v="287"/>
    <n v="0"/>
    <x v="11"/>
    <x v="2"/>
  </r>
  <r>
    <x v="102"/>
    <x v="288"/>
    <n v="0"/>
    <x v="11"/>
    <x v="2"/>
  </r>
  <r>
    <x v="102"/>
    <x v="289"/>
    <n v="1.3422818791946309"/>
    <x v="11"/>
    <x v="2"/>
  </r>
  <r>
    <x v="102"/>
    <x v="181"/>
    <n v="2.0134228187919465"/>
    <x v="11"/>
    <x v="2"/>
  </r>
  <r>
    <x v="102"/>
    <x v="290"/>
    <n v="1.3422818791946309"/>
    <x v="11"/>
    <x v="2"/>
  </r>
  <r>
    <x v="102"/>
    <x v="291"/>
    <n v="5.3691275167785237"/>
    <x v="11"/>
    <x v="2"/>
  </r>
  <r>
    <x v="102"/>
    <x v="292"/>
    <n v="0.67114093959731547"/>
    <x v="11"/>
    <x v="2"/>
  </r>
  <r>
    <x v="102"/>
    <x v="345"/>
    <n v="0"/>
    <x v="11"/>
    <x v="2"/>
  </r>
  <r>
    <x v="102"/>
    <x v="346"/>
    <n v="0"/>
    <x v="11"/>
    <x v="2"/>
  </r>
  <r>
    <x v="102"/>
    <x v="293"/>
    <n v="53.020134228187921"/>
    <x v="11"/>
    <x v="2"/>
  </r>
  <r>
    <x v="102"/>
    <x v="273"/>
    <n v="5.0847457627118642"/>
    <x v="12"/>
    <x v="2"/>
  </r>
  <r>
    <x v="102"/>
    <x v="274"/>
    <n v="8.4745762711864412"/>
    <x v="12"/>
    <x v="2"/>
  </r>
  <r>
    <x v="102"/>
    <x v="275"/>
    <n v="13.559322033898304"/>
    <x v="12"/>
    <x v="2"/>
  </r>
  <r>
    <x v="102"/>
    <x v="276"/>
    <n v="1.6949152542372881"/>
    <x v="12"/>
    <x v="2"/>
  </r>
  <r>
    <x v="102"/>
    <x v="277"/>
    <n v="5.0847457627118642"/>
    <x v="12"/>
    <x v="2"/>
  </r>
  <r>
    <x v="102"/>
    <x v="278"/>
    <n v="2.5423728813559321"/>
    <x v="12"/>
    <x v="2"/>
  </r>
  <r>
    <x v="102"/>
    <x v="279"/>
    <n v="3.3898305084745761"/>
    <x v="12"/>
    <x v="2"/>
  </r>
  <r>
    <x v="102"/>
    <x v="280"/>
    <n v="0"/>
    <x v="12"/>
    <x v="2"/>
  </r>
  <r>
    <x v="102"/>
    <x v="281"/>
    <n v="0.84745762711864403"/>
    <x v="12"/>
    <x v="2"/>
  </r>
  <r>
    <x v="102"/>
    <x v="282"/>
    <n v="1.6949152542372881"/>
    <x v="12"/>
    <x v="2"/>
  </r>
  <r>
    <x v="102"/>
    <x v="283"/>
    <n v="0.84745762711864403"/>
    <x v="12"/>
    <x v="2"/>
  </r>
  <r>
    <x v="102"/>
    <x v="284"/>
    <n v="2.5423728813559321"/>
    <x v="12"/>
    <x v="2"/>
  </r>
  <r>
    <x v="102"/>
    <x v="285"/>
    <n v="0.84745762711864403"/>
    <x v="12"/>
    <x v="2"/>
  </r>
  <r>
    <x v="102"/>
    <x v="286"/>
    <n v="11.016949152542374"/>
    <x v="12"/>
    <x v="2"/>
  </r>
  <r>
    <x v="102"/>
    <x v="287"/>
    <n v="5.9322033898305087"/>
    <x v="12"/>
    <x v="2"/>
  </r>
  <r>
    <x v="102"/>
    <x v="288"/>
    <n v="1.6949152542372881"/>
    <x v="12"/>
    <x v="2"/>
  </r>
  <r>
    <x v="102"/>
    <x v="289"/>
    <n v="2.5423728813559321"/>
    <x v="12"/>
    <x v="2"/>
  </r>
  <r>
    <x v="102"/>
    <x v="181"/>
    <n v="0"/>
    <x v="12"/>
    <x v="2"/>
  </r>
  <r>
    <x v="102"/>
    <x v="290"/>
    <n v="0.84745762711864403"/>
    <x v="12"/>
    <x v="2"/>
  </r>
  <r>
    <x v="102"/>
    <x v="291"/>
    <n v="11.016949152542374"/>
    <x v="12"/>
    <x v="2"/>
  </r>
  <r>
    <x v="102"/>
    <x v="292"/>
    <n v="2.5423728813559321"/>
    <x v="12"/>
    <x v="2"/>
  </r>
  <r>
    <x v="102"/>
    <x v="345"/>
    <n v="0"/>
    <x v="12"/>
    <x v="2"/>
  </r>
  <r>
    <x v="102"/>
    <x v="346"/>
    <n v="0"/>
    <x v="12"/>
    <x v="2"/>
  </r>
  <r>
    <x v="102"/>
    <x v="293"/>
    <n v="51.694915254237287"/>
    <x v="12"/>
    <x v="2"/>
  </r>
  <r>
    <x v="102"/>
    <x v="273"/>
    <n v="2.5974025974025974"/>
    <x v="13"/>
    <x v="2"/>
  </r>
  <r>
    <x v="102"/>
    <x v="274"/>
    <n v="10.38961038961039"/>
    <x v="13"/>
    <x v="2"/>
  </r>
  <r>
    <x v="102"/>
    <x v="275"/>
    <n v="15.584415584415584"/>
    <x v="13"/>
    <x v="2"/>
  </r>
  <r>
    <x v="102"/>
    <x v="276"/>
    <n v="3.8961038961038961"/>
    <x v="13"/>
    <x v="2"/>
  </r>
  <r>
    <x v="102"/>
    <x v="277"/>
    <n v="6.4935064935064934"/>
    <x v="13"/>
    <x v="2"/>
  </r>
  <r>
    <x v="102"/>
    <x v="278"/>
    <n v="6.4935064935064934"/>
    <x v="13"/>
    <x v="2"/>
  </r>
  <r>
    <x v="102"/>
    <x v="279"/>
    <n v="14.285714285714286"/>
    <x v="13"/>
    <x v="2"/>
  </r>
  <r>
    <x v="102"/>
    <x v="280"/>
    <n v="1.2987012987012987"/>
    <x v="13"/>
    <x v="2"/>
  </r>
  <r>
    <x v="102"/>
    <x v="281"/>
    <n v="2.5974025974025974"/>
    <x v="13"/>
    <x v="2"/>
  </r>
  <r>
    <x v="102"/>
    <x v="282"/>
    <n v="2.5974025974025974"/>
    <x v="13"/>
    <x v="2"/>
  </r>
  <r>
    <x v="102"/>
    <x v="283"/>
    <n v="0"/>
    <x v="13"/>
    <x v="2"/>
  </r>
  <r>
    <x v="102"/>
    <x v="284"/>
    <n v="1.2987012987012987"/>
    <x v="13"/>
    <x v="2"/>
  </r>
  <r>
    <x v="102"/>
    <x v="285"/>
    <n v="0"/>
    <x v="13"/>
    <x v="2"/>
  </r>
  <r>
    <x v="102"/>
    <x v="286"/>
    <n v="6.4935064935064934"/>
    <x v="13"/>
    <x v="2"/>
  </r>
  <r>
    <x v="102"/>
    <x v="287"/>
    <n v="0"/>
    <x v="13"/>
    <x v="2"/>
  </r>
  <r>
    <x v="102"/>
    <x v="288"/>
    <n v="0"/>
    <x v="13"/>
    <x v="2"/>
  </r>
  <r>
    <x v="102"/>
    <x v="289"/>
    <n v="2.5974025974025974"/>
    <x v="13"/>
    <x v="2"/>
  </r>
  <r>
    <x v="102"/>
    <x v="181"/>
    <n v="0"/>
    <x v="13"/>
    <x v="2"/>
  </r>
  <r>
    <x v="102"/>
    <x v="290"/>
    <n v="14.285714285714286"/>
    <x v="13"/>
    <x v="2"/>
  </r>
  <r>
    <x v="102"/>
    <x v="291"/>
    <n v="9.0909090909090917"/>
    <x v="13"/>
    <x v="2"/>
  </r>
  <r>
    <x v="102"/>
    <x v="292"/>
    <n v="0"/>
    <x v="13"/>
    <x v="2"/>
  </r>
  <r>
    <x v="102"/>
    <x v="345"/>
    <n v="1.2987012987012987"/>
    <x v="13"/>
    <x v="2"/>
  </r>
  <r>
    <x v="102"/>
    <x v="346"/>
    <n v="0"/>
    <x v="13"/>
    <x v="2"/>
  </r>
  <r>
    <x v="102"/>
    <x v="293"/>
    <n v="54.545454545454547"/>
    <x v="13"/>
    <x v="2"/>
  </r>
  <r>
    <x v="102"/>
    <x v="273"/>
    <n v="3.5714285714285716"/>
    <x v="14"/>
    <x v="2"/>
  </r>
  <r>
    <x v="102"/>
    <x v="274"/>
    <n v="27.38095238095238"/>
    <x v="14"/>
    <x v="2"/>
  </r>
  <r>
    <x v="102"/>
    <x v="275"/>
    <n v="7.1428571428571432"/>
    <x v="14"/>
    <x v="2"/>
  </r>
  <r>
    <x v="102"/>
    <x v="276"/>
    <n v="0"/>
    <x v="14"/>
    <x v="2"/>
  </r>
  <r>
    <x v="102"/>
    <x v="277"/>
    <n v="1.1904761904761905"/>
    <x v="14"/>
    <x v="2"/>
  </r>
  <r>
    <x v="102"/>
    <x v="278"/>
    <n v="14.285714285714286"/>
    <x v="14"/>
    <x v="2"/>
  </r>
  <r>
    <x v="102"/>
    <x v="279"/>
    <n v="5.9523809523809526"/>
    <x v="14"/>
    <x v="2"/>
  </r>
  <r>
    <x v="102"/>
    <x v="280"/>
    <n v="1.1904761904761905"/>
    <x v="14"/>
    <x v="2"/>
  </r>
  <r>
    <x v="102"/>
    <x v="281"/>
    <n v="2.3809523809523809"/>
    <x v="14"/>
    <x v="2"/>
  </r>
  <r>
    <x v="102"/>
    <x v="282"/>
    <n v="0"/>
    <x v="14"/>
    <x v="2"/>
  </r>
  <r>
    <x v="102"/>
    <x v="283"/>
    <n v="0"/>
    <x v="14"/>
    <x v="2"/>
  </r>
  <r>
    <x v="102"/>
    <x v="284"/>
    <n v="1.1904761904761905"/>
    <x v="14"/>
    <x v="2"/>
  </r>
  <r>
    <x v="102"/>
    <x v="285"/>
    <n v="1.1904761904761905"/>
    <x v="14"/>
    <x v="2"/>
  </r>
  <r>
    <x v="102"/>
    <x v="286"/>
    <n v="4.7619047619047619"/>
    <x v="14"/>
    <x v="2"/>
  </r>
  <r>
    <x v="102"/>
    <x v="287"/>
    <n v="1.1904761904761905"/>
    <x v="14"/>
    <x v="2"/>
  </r>
  <r>
    <x v="102"/>
    <x v="288"/>
    <n v="2.3809523809523809"/>
    <x v="14"/>
    <x v="2"/>
  </r>
  <r>
    <x v="102"/>
    <x v="289"/>
    <n v="3.5714285714285716"/>
    <x v="14"/>
    <x v="2"/>
  </r>
  <r>
    <x v="102"/>
    <x v="181"/>
    <n v="0"/>
    <x v="14"/>
    <x v="2"/>
  </r>
  <r>
    <x v="102"/>
    <x v="290"/>
    <n v="2.3809523809523809"/>
    <x v="14"/>
    <x v="2"/>
  </r>
  <r>
    <x v="102"/>
    <x v="291"/>
    <n v="1.1904761904761905"/>
    <x v="14"/>
    <x v="2"/>
  </r>
  <r>
    <x v="102"/>
    <x v="292"/>
    <n v="1.1904761904761905"/>
    <x v="14"/>
    <x v="2"/>
  </r>
  <r>
    <x v="102"/>
    <x v="345"/>
    <n v="0"/>
    <x v="14"/>
    <x v="2"/>
  </r>
  <r>
    <x v="102"/>
    <x v="346"/>
    <n v="0"/>
    <x v="14"/>
    <x v="2"/>
  </r>
  <r>
    <x v="102"/>
    <x v="293"/>
    <n v="54.761904761904759"/>
    <x v="14"/>
    <x v="2"/>
  </r>
  <r>
    <x v="102"/>
    <x v="273"/>
    <n v="2.150537634408602"/>
    <x v="15"/>
    <x v="2"/>
  </r>
  <r>
    <x v="102"/>
    <x v="274"/>
    <n v="19.35483870967742"/>
    <x v="15"/>
    <x v="2"/>
  </r>
  <r>
    <x v="102"/>
    <x v="275"/>
    <n v="5.376344086021505"/>
    <x v="15"/>
    <x v="2"/>
  </r>
  <r>
    <x v="102"/>
    <x v="276"/>
    <n v="5.376344086021505"/>
    <x v="15"/>
    <x v="2"/>
  </r>
  <r>
    <x v="102"/>
    <x v="277"/>
    <n v="8.6021505376344081"/>
    <x v="15"/>
    <x v="2"/>
  </r>
  <r>
    <x v="102"/>
    <x v="278"/>
    <n v="1.075268817204301"/>
    <x v="15"/>
    <x v="2"/>
  </r>
  <r>
    <x v="102"/>
    <x v="279"/>
    <n v="4.301075268817204"/>
    <x v="15"/>
    <x v="2"/>
  </r>
  <r>
    <x v="102"/>
    <x v="280"/>
    <n v="2.150537634408602"/>
    <x v="15"/>
    <x v="2"/>
  </r>
  <r>
    <x v="102"/>
    <x v="281"/>
    <n v="2.150537634408602"/>
    <x v="15"/>
    <x v="2"/>
  </r>
  <r>
    <x v="102"/>
    <x v="282"/>
    <n v="4.301075268817204"/>
    <x v="15"/>
    <x v="2"/>
  </r>
  <r>
    <x v="102"/>
    <x v="283"/>
    <n v="0"/>
    <x v="15"/>
    <x v="2"/>
  </r>
  <r>
    <x v="102"/>
    <x v="284"/>
    <n v="6.4516129032258061"/>
    <x v="15"/>
    <x v="2"/>
  </r>
  <r>
    <x v="102"/>
    <x v="285"/>
    <n v="1.075268817204301"/>
    <x v="15"/>
    <x v="2"/>
  </r>
  <r>
    <x v="102"/>
    <x v="286"/>
    <n v="7.5268817204301079"/>
    <x v="15"/>
    <x v="2"/>
  </r>
  <r>
    <x v="102"/>
    <x v="287"/>
    <n v="1.075268817204301"/>
    <x v="15"/>
    <x v="2"/>
  </r>
  <r>
    <x v="102"/>
    <x v="288"/>
    <n v="1.075268817204301"/>
    <x v="15"/>
    <x v="2"/>
  </r>
  <r>
    <x v="102"/>
    <x v="289"/>
    <n v="0"/>
    <x v="15"/>
    <x v="2"/>
  </r>
  <r>
    <x v="102"/>
    <x v="181"/>
    <n v="0"/>
    <x v="15"/>
    <x v="2"/>
  </r>
  <r>
    <x v="102"/>
    <x v="290"/>
    <n v="2.150537634408602"/>
    <x v="15"/>
    <x v="2"/>
  </r>
  <r>
    <x v="102"/>
    <x v="291"/>
    <n v="5.376344086021505"/>
    <x v="15"/>
    <x v="2"/>
  </r>
  <r>
    <x v="102"/>
    <x v="292"/>
    <n v="5.376344086021505"/>
    <x v="15"/>
    <x v="2"/>
  </r>
  <r>
    <x v="102"/>
    <x v="345"/>
    <n v="0"/>
    <x v="15"/>
    <x v="2"/>
  </r>
  <r>
    <x v="102"/>
    <x v="346"/>
    <n v="0"/>
    <x v="15"/>
    <x v="2"/>
  </r>
  <r>
    <x v="102"/>
    <x v="293"/>
    <n v="53.763440860215056"/>
    <x v="15"/>
    <x v="2"/>
  </r>
  <r>
    <x v="102"/>
    <x v="273"/>
    <n v="2.2727272727272729"/>
    <x v="16"/>
    <x v="2"/>
  </r>
  <r>
    <x v="102"/>
    <x v="274"/>
    <n v="11.363636363636363"/>
    <x v="16"/>
    <x v="2"/>
  </r>
  <r>
    <x v="102"/>
    <x v="275"/>
    <n v="11.363636363636363"/>
    <x v="16"/>
    <x v="2"/>
  </r>
  <r>
    <x v="102"/>
    <x v="276"/>
    <n v="4.5454545454545459"/>
    <x v="16"/>
    <x v="2"/>
  </r>
  <r>
    <x v="102"/>
    <x v="277"/>
    <n v="6.25"/>
    <x v="16"/>
    <x v="2"/>
  </r>
  <r>
    <x v="102"/>
    <x v="278"/>
    <n v="5.1136363636363633"/>
    <x v="16"/>
    <x v="2"/>
  </r>
  <r>
    <x v="102"/>
    <x v="279"/>
    <n v="2.8409090909090908"/>
    <x v="16"/>
    <x v="2"/>
  </r>
  <r>
    <x v="102"/>
    <x v="280"/>
    <n v="0.56818181818181823"/>
    <x v="16"/>
    <x v="2"/>
  </r>
  <r>
    <x v="102"/>
    <x v="281"/>
    <n v="3.9772727272727271"/>
    <x v="16"/>
    <x v="2"/>
  </r>
  <r>
    <x v="102"/>
    <x v="282"/>
    <n v="4.5454545454545459"/>
    <x v="16"/>
    <x v="2"/>
  </r>
  <r>
    <x v="102"/>
    <x v="283"/>
    <n v="0"/>
    <x v="16"/>
    <x v="2"/>
  </r>
  <r>
    <x v="102"/>
    <x v="284"/>
    <n v="6.25"/>
    <x v="16"/>
    <x v="2"/>
  </r>
  <r>
    <x v="102"/>
    <x v="285"/>
    <n v="2.2727272727272729"/>
    <x v="16"/>
    <x v="2"/>
  </r>
  <r>
    <x v="102"/>
    <x v="286"/>
    <n v="3.9772727272727271"/>
    <x v="16"/>
    <x v="2"/>
  </r>
  <r>
    <x v="102"/>
    <x v="287"/>
    <n v="0.56818181818181823"/>
    <x v="16"/>
    <x v="2"/>
  </r>
  <r>
    <x v="102"/>
    <x v="288"/>
    <n v="0.56818181818181823"/>
    <x v="16"/>
    <x v="2"/>
  </r>
  <r>
    <x v="102"/>
    <x v="289"/>
    <n v="1.1363636363636365"/>
    <x v="16"/>
    <x v="2"/>
  </r>
  <r>
    <x v="102"/>
    <x v="181"/>
    <n v="0.56818181818181823"/>
    <x v="16"/>
    <x v="2"/>
  </r>
  <r>
    <x v="102"/>
    <x v="290"/>
    <n v="3.4090909090909092"/>
    <x v="16"/>
    <x v="2"/>
  </r>
  <r>
    <x v="102"/>
    <x v="291"/>
    <n v="9.6590909090909083"/>
    <x v="16"/>
    <x v="2"/>
  </r>
  <r>
    <x v="102"/>
    <x v="292"/>
    <n v="1.7045454545454546"/>
    <x v="16"/>
    <x v="2"/>
  </r>
  <r>
    <x v="102"/>
    <x v="345"/>
    <n v="0"/>
    <x v="16"/>
    <x v="2"/>
  </r>
  <r>
    <x v="102"/>
    <x v="346"/>
    <n v="0"/>
    <x v="16"/>
    <x v="2"/>
  </r>
  <r>
    <x v="102"/>
    <x v="293"/>
    <n v="55.113636363636367"/>
    <x v="16"/>
    <x v="2"/>
  </r>
  <r>
    <x v="102"/>
    <x v="273"/>
    <n v="7.3074761101742549"/>
    <x v="0"/>
    <x v="3"/>
  </r>
  <r>
    <x v="102"/>
    <x v="274"/>
    <n v="17.725313846730373"/>
    <x v="0"/>
    <x v="3"/>
  </r>
  <r>
    <x v="102"/>
    <x v="275"/>
    <n v="15.289488476672288"/>
    <x v="0"/>
    <x v="3"/>
  </r>
  <r>
    <x v="102"/>
    <x v="276"/>
    <n v="4.5156454937230652"/>
    <x v="0"/>
    <x v="3"/>
  </r>
  <r>
    <x v="102"/>
    <x v="277"/>
    <n v="5.7897695334457557"/>
    <x v="0"/>
    <x v="3"/>
  </r>
  <r>
    <x v="102"/>
    <x v="278"/>
    <n v="11.635750421585159"/>
    <x v="0"/>
    <x v="3"/>
  </r>
  <r>
    <x v="102"/>
    <x v="279"/>
    <n v="7.6260071201049282"/>
    <x v="0"/>
    <x v="3"/>
  </r>
  <r>
    <x v="102"/>
    <x v="280"/>
    <n v="0.63706201986134536"/>
    <x v="0"/>
    <x v="3"/>
  </r>
  <r>
    <x v="102"/>
    <x v="281"/>
    <n v="2.3046655424395728"/>
    <x v="0"/>
    <x v="3"/>
  </r>
  <r>
    <x v="102"/>
    <x v="282"/>
    <n v="4.0097433014802322"/>
    <x v="0"/>
    <x v="3"/>
  </r>
  <r>
    <x v="102"/>
    <x v="283"/>
    <n v="0.14989694584972832"/>
    <x v="0"/>
    <x v="3"/>
  </r>
  <r>
    <x v="102"/>
    <x v="284"/>
    <n v="1.8362375866591718"/>
    <x v="0"/>
    <x v="3"/>
  </r>
  <r>
    <x v="102"/>
    <x v="285"/>
    <n v="1.1242270938729624"/>
    <x v="0"/>
    <x v="3"/>
  </r>
  <r>
    <x v="102"/>
    <x v="286"/>
    <n v="7.6822184747985762"/>
    <x v="0"/>
    <x v="3"/>
  </r>
  <r>
    <x v="102"/>
    <x v="287"/>
    <n v="2.0985572418961964"/>
    <x v="0"/>
    <x v="3"/>
  </r>
  <r>
    <x v="102"/>
    <x v="288"/>
    <n v="1.7050777590406596"/>
    <x v="0"/>
    <x v="3"/>
  </r>
  <r>
    <x v="102"/>
    <x v="289"/>
    <n v="2.3046655424395728"/>
    <x v="0"/>
    <x v="3"/>
  </r>
  <r>
    <x v="102"/>
    <x v="181"/>
    <n v="0.58085066516769723"/>
    <x v="0"/>
    <x v="3"/>
  </r>
  <r>
    <x v="102"/>
    <x v="290"/>
    <n v="6.2769346074573731"/>
    <x v="0"/>
    <x v="3"/>
  </r>
  <r>
    <x v="102"/>
    <x v="291"/>
    <n v="10.324152145400037"/>
    <x v="0"/>
    <x v="3"/>
  </r>
  <r>
    <x v="102"/>
    <x v="292"/>
    <n v="0.80569608394228964"/>
    <x v="0"/>
    <x v="3"/>
  </r>
  <r>
    <x v="102"/>
    <x v="345"/>
    <n v="0"/>
    <x v="0"/>
    <x v="3"/>
  </r>
  <r>
    <x v="102"/>
    <x v="346"/>
    <n v="0"/>
    <x v="0"/>
    <x v="3"/>
  </r>
  <r>
    <x v="102"/>
    <x v="293"/>
    <n v="43.52632565111486"/>
    <x v="0"/>
    <x v="3"/>
  </r>
  <r>
    <x v="102"/>
    <x v="273"/>
    <n v="5.7996485061511427"/>
    <x v="1"/>
    <x v="3"/>
  </r>
  <r>
    <x v="102"/>
    <x v="274"/>
    <n v="17.047451669595784"/>
    <x v="1"/>
    <x v="3"/>
  </r>
  <r>
    <x v="102"/>
    <x v="275"/>
    <n v="12.741652021089632"/>
    <x v="1"/>
    <x v="3"/>
  </r>
  <r>
    <x v="102"/>
    <x v="276"/>
    <n v="4.5694200351493848"/>
    <x v="1"/>
    <x v="3"/>
  </r>
  <r>
    <x v="102"/>
    <x v="277"/>
    <n v="9.1388400702987695"/>
    <x v="1"/>
    <x v="3"/>
  </r>
  <r>
    <x v="102"/>
    <x v="278"/>
    <n v="2.2847100175746924"/>
    <x v="1"/>
    <x v="3"/>
  </r>
  <r>
    <x v="102"/>
    <x v="279"/>
    <n v="5.711775043936731"/>
    <x v="1"/>
    <x v="3"/>
  </r>
  <r>
    <x v="102"/>
    <x v="280"/>
    <n v="0.26362038664323373"/>
    <x v="1"/>
    <x v="3"/>
  </r>
  <r>
    <x v="102"/>
    <x v="281"/>
    <n v="2.5483304042179262"/>
    <x v="1"/>
    <x v="3"/>
  </r>
  <r>
    <x v="102"/>
    <x v="282"/>
    <n v="5.9753954305799653"/>
    <x v="1"/>
    <x v="3"/>
  </r>
  <r>
    <x v="102"/>
    <x v="283"/>
    <n v="0.1757469244288225"/>
    <x v="1"/>
    <x v="3"/>
  </r>
  <r>
    <x v="102"/>
    <x v="284"/>
    <n v="3.0755711775043935"/>
    <x v="1"/>
    <x v="3"/>
  </r>
  <r>
    <x v="102"/>
    <x v="285"/>
    <n v="0.87873462214411246"/>
    <x v="1"/>
    <x v="3"/>
  </r>
  <r>
    <x v="102"/>
    <x v="286"/>
    <n v="8.9630931458699479"/>
    <x v="1"/>
    <x v="3"/>
  </r>
  <r>
    <x v="102"/>
    <x v="287"/>
    <n v="2.4604569420035149"/>
    <x v="1"/>
    <x v="3"/>
  </r>
  <r>
    <x v="102"/>
    <x v="288"/>
    <n v="1.4938488576449913"/>
    <x v="1"/>
    <x v="3"/>
  </r>
  <r>
    <x v="102"/>
    <x v="289"/>
    <n v="2.3725834797891037"/>
    <x v="1"/>
    <x v="3"/>
  </r>
  <r>
    <x v="102"/>
    <x v="181"/>
    <n v="0.87873462214411246"/>
    <x v="1"/>
    <x v="3"/>
  </r>
  <r>
    <x v="102"/>
    <x v="290"/>
    <n v="14.674868189806679"/>
    <x v="1"/>
    <x v="3"/>
  </r>
  <r>
    <x v="102"/>
    <x v="291"/>
    <n v="13.093145869947277"/>
    <x v="1"/>
    <x v="3"/>
  </r>
  <r>
    <x v="102"/>
    <x v="292"/>
    <n v="1.40597539543058"/>
    <x v="1"/>
    <x v="3"/>
  </r>
  <r>
    <x v="102"/>
    <x v="345"/>
    <n v="0"/>
    <x v="1"/>
    <x v="3"/>
  </r>
  <r>
    <x v="102"/>
    <x v="346"/>
    <n v="0"/>
    <x v="1"/>
    <x v="3"/>
  </r>
  <r>
    <x v="102"/>
    <x v="293"/>
    <n v="43.057996485061508"/>
    <x v="1"/>
    <x v="3"/>
  </r>
  <r>
    <x v="102"/>
    <x v="273"/>
    <n v="11.530398322851154"/>
    <x v="2"/>
    <x v="3"/>
  </r>
  <r>
    <x v="102"/>
    <x v="274"/>
    <n v="16.928721174004192"/>
    <x v="2"/>
    <x v="3"/>
  </r>
  <r>
    <x v="102"/>
    <x v="275"/>
    <n v="17.976939203354299"/>
    <x v="2"/>
    <x v="3"/>
  </r>
  <r>
    <x v="102"/>
    <x v="276"/>
    <n v="4.4549266247379453"/>
    <x v="2"/>
    <x v="3"/>
  </r>
  <r>
    <x v="102"/>
    <x v="277"/>
    <n v="3.8784067085953877"/>
    <x v="2"/>
    <x v="3"/>
  </r>
  <r>
    <x v="102"/>
    <x v="278"/>
    <n v="24.318658280922431"/>
    <x v="2"/>
    <x v="3"/>
  </r>
  <r>
    <x v="102"/>
    <x v="279"/>
    <n v="10.115303983228511"/>
    <x v="2"/>
    <x v="3"/>
  </r>
  <r>
    <x v="102"/>
    <x v="280"/>
    <n v="0.68134171907756813"/>
    <x v="2"/>
    <x v="3"/>
  </r>
  <r>
    <x v="102"/>
    <x v="281"/>
    <n v="1.729559748427673"/>
    <x v="2"/>
    <x v="3"/>
  </r>
  <r>
    <x v="102"/>
    <x v="282"/>
    <n v="3.3542976939203353"/>
    <x v="2"/>
    <x v="3"/>
  </r>
  <r>
    <x v="102"/>
    <x v="283"/>
    <n v="5.2410901467505239E-2"/>
    <x v="2"/>
    <x v="3"/>
  </r>
  <r>
    <x v="102"/>
    <x v="284"/>
    <n v="0.41928721174004191"/>
    <x v="2"/>
    <x v="3"/>
  </r>
  <r>
    <x v="102"/>
    <x v="285"/>
    <n v="1.10062893081761"/>
    <x v="2"/>
    <x v="3"/>
  </r>
  <r>
    <x v="102"/>
    <x v="286"/>
    <n v="9.1194968553459113"/>
    <x v="2"/>
    <x v="3"/>
  </r>
  <r>
    <x v="102"/>
    <x v="287"/>
    <n v="0.31446540880503143"/>
    <x v="2"/>
    <x v="3"/>
  </r>
  <r>
    <x v="102"/>
    <x v="288"/>
    <n v="2.4633123689727463"/>
    <x v="2"/>
    <x v="3"/>
  </r>
  <r>
    <x v="102"/>
    <x v="289"/>
    <n v="2.2012578616352201"/>
    <x v="2"/>
    <x v="3"/>
  </r>
  <r>
    <x v="102"/>
    <x v="181"/>
    <n v="0.41928721174004191"/>
    <x v="2"/>
    <x v="3"/>
  </r>
  <r>
    <x v="102"/>
    <x v="290"/>
    <n v="4.5073375262054505"/>
    <x v="2"/>
    <x v="3"/>
  </r>
  <r>
    <x v="102"/>
    <x v="291"/>
    <n v="11.582809224318659"/>
    <x v="2"/>
    <x v="3"/>
  </r>
  <r>
    <x v="102"/>
    <x v="292"/>
    <n v="0.41928721174004191"/>
    <x v="2"/>
    <x v="3"/>
  </r>
  <r>
    <x v="102"/>
    <x v="345"/>
    <n v="0"/>
    <x v="2"/>
    <x v="3"/>
  </r>
  <r>
    <x v="102"/>
    <x v="346"/>
    <n v="0"/>
    <x v="2"/>
    <x v="3"/>
  </r>
  <r>
    <x v="102"/>
    <x v="293"/>
    <n v="36.635220125786162"/>
    <x v="2"/>
    <x v="3"/>
  </r>
  <r>
    <x v="102"/>
    <x v="273"/>
    <n v="4"/>
    <x v="3"/>
    <x v="3"/>
  </r>
  <r>
    <x v="102"/>
    <x v="274"/>
    <n v="18.266666666666666"/>
    <x v="3"/>
    <x v="3"/>
  </r>
  <r>
    <x v="102"/>
    <x v="275"/>
    <n v="18.399999999999999"/>
    <x v="3"/>
    <x v="3"/>
  </r>
  <r>
    <x v="102"/>
    <x v="276"/>
    <n v="6.666666666666667"/>
    <x v="3"/>
    <x v="3"/>
  </r>
  <r>
    <x v="102"/>
    <x v="277"/>
    <n v="6"/>
    <x v="3"/>
    <x v="3"/>
  </r>
  <r>
    <x v="102"/>
    <x v="278"/>
    <n v="4.4000000000000004"/>
    <x v="3"/>
    <x v="3"/>
  </r>
  <r>
    <x v="102"/>
    <x v="279"/>
    <n v="4.666666666666667"/>
    <x v="3"/>
    <x v="3"/>
  </r>
  <r>
    <x v="102"/>
    <x v="280"/>
    <n v="0.4"/>
    <x v="3"/>
    <x v="3"/>
  </r>
  <r>
    <x v="102"/>
    <x v="281"/>
    <n v="1.4666666666666666"/>
    <x v="3"/>
    <x v="3"/>
  </r>
  <r>
    <x v="102"/>
    <x v="282"/>
    <n v="4"/>
    <x v="3"/>
    <x v="3"/>
  </r>
  <r>
    <x v="102"/>
    <x v="283"/>
    <n v="0.13333333333333333"/>
    <x v="3"/>
    <x v="3"/>
  </r>
  <r>
    <x v="102"/>
    <x v="284"/>
    <n v="1.6"/>
    <x v="3"/>
    <x v="3"/>
  </r>
  <r>
    <x v="102"/>
    <x v="285"/>
    <n v="1.2"/>
    <x v="3"/>
    <x v="3"/>
  </r>
  <r>
    <x v="102"/>
    <x v="286"/>
    <n v="4"/>
    <x v="3"/>
    <x v="3"/>
  </r>
  <r>
    <x v="102"/>
    <x v="287"/>
    <n v="5.6"/>
    <x v="3"/>
    <x v="3"/>
  </r>
  <r>
    <x v="102"/>
    <x v="288"/>
    <n v="0.26666666666666666"/>
    <x v="3"/>
    <x v="3"/>
  </r>
  <r>
    <x v="102"/>
    <x v="289"/>
    <n v="2.2666666666666666"/>
    <x v="3"/>
    <x v="3"/>
  </r>
  <r>
    <x v="102"/>
    <x v="181"/>
    <n v="0.8"/>
    <x v="3"/>
    <x v="3"/>
  </r>
  <r>
    <x v="102"/>
    <x v="290"/>
    <n v="4.1333333333333337"/>
    <x v="3"/>
    <x v="3"/>
  </r>
  <r>
    <x v="102"/>
    <x v="291"/>
    <n v="7.8666666666666663"/>
    <x v="3"/>
    <x v="3"/>
  </r>
  <r>
    <x v="102"/>
    <x v="292"/>
    <n v="0.26666666666666666"/>
    <x v="3"/>
    <x v="3"/>
  </r>
  <r>
    <x v="102"/>
    <x v="345"/>
    <n v="0"/>
    <x v="3"/>
    <x v="3"/>
  </r>
  <r>
    <x v="102"/>
    <x v="346"/>
    <n v="0"/>
    <x v="3"/>
    <x v="3"/>
  </r>
  <r>
    <x v="102"/>
    <x v="293"/>
    <n v="49.06666666666667"/>
    <x v="3"/>
    <x v="3"/>
  </r>
  <r>
    <x v="102"/>
    <x v="273"/>
    <n v="3.5472972972972974"/>
    <x v="4"/>
    <x v="3"/>
  </r>
  <r>
    <x v="102"/>
    <x v="274"/>
    <n v="20.945945945945947"/>
    <x v="4"/>
    <x v="3"/>
  </r>
  <r>
    <x v="102"/>
    <x v="275"/>
    <n v="11.486486486486486"/>
    <x v="4"/>
    <x v="3"/>
  </r>
  <r>
    <x v="102"/>
    <x v="276"/>
    <n v="3.7162162162162162"/>
    <x v="4"/>
    <x v="3"/>
  </r>
  <r>
    <x v="102"/>
    <x v="277"/>
    <n v="3.3783783783783785"/>
    <x v="4"/>
    <x v="3"/>
  </r>
  <r>
    <x v="102"/>
    <x v="278"/>
    <n v="6.5878378378378377"/>
    <x v="4"/>
    <x v="3"/>
  </r>
  <r>
    <x v="102"/>
    <x v="279"/>
    <n v="7.0945945945945947"/>
    <x v="4"/>
    <x v="3"/>
  </r>
  <r>
    <x v="102"/>
    <x v="280"/>
    <n v="0.84459459459459463"/>
    <x v="4"/>
    <x v="3"/>
  </r>
  <r>
    <x v="102"/>
    <x v="281"/>
    <n v="1.8581081081081081"/>
    <x v="4"/>
    <x v="3"/>
  </r>
  <r>
    <x v="102"/>
    <x v="282"/>
    <n v="2.7027027027027026"/>
    <x v="4"/>
    <x v="3"/>
  </r>
  <r>
    <x v="102"/>
    <x v="283"/>
    <n v="0"/>
    <x v="4"/>
    <x v="3"/>
  </r>
  <r>
    <x v="102"/>
    <x v="284"/>
    <n v="1.3513513513513513"/>
    <x v="4"/>
    <x v="3"/>
  </r>
  <r>
    <x v="102"/>
    <x v="285"/>
    <n v="1.5202702702702702"/>
    <x v="4"/>
    <x v="3"/>
  </r>
  <r>
    <x v="102"/>
    <x v="286"/>
    <n v="6.756756756756757"/>
    <x v="4"/>
    <x v="3"/>
  </r>
  <r>
    <x v="102"/>
    <x v="287"/>
    <n v="0.84459459459459463"/>
    <x v="4"/>
    <x v="3"/>
  </r>
  <r>
    <x v="102"/>
    <x v="288"/>
    <n v="0.84459459459459463"/>
    <x v="4"/>
    <x v="3"/>
  </r>
  <r>
    <x v="102"/>
    <x v="289"/>
    <n v="1.0135135135135136"/>
    <x v="4"/>
    <x v="3"/>
  </r>
  <r>
    <x v="102"/>
    <x v="181"/>
    <n v="0.5067567567567568"/>
    <x v="4"/>
    <x v="3"/>
  </r>
  <r>
    <x v="102"/>
    <x v="290"/>
    <n v="2.3648648648648649"/>
    <x v="4"/>
    <x v="3"/>
  </r>
  <r>
    <x v="102"/>
    <x v="291"/>
    <n v="9.121621621621621"/>
    <x v="4"/>
    <x v="3"/>
  </r>
  <r>
    <x v="102"/>
    <x v="292"/>
    <n v="1.0135135135135136"/>
    <x v="4"/>
    <x v="3"/>
  </r>
  <r>
    <x v="102"/>
    <x v="345"/>
    <n v="0"/>
    <x v="4"/>
    <x v="3"/>
  </r>
  <r>
    <x v="102"/>
    <x v="346"/>
    <n v="0"/>
    <x v="4"/>
    <x v="3"/>
  </r>
  <r>
    <x v="102"/>
    <x v="293"/>
    <n v="52.871621621621621"/>
    <x v="4"/>
    <x v="3"/>
  </r>
  <r>
    <x v="102"/>
    <x v="273"/>
    <n v="1.8867924528301887"/>
    <x v="5"/>
    <x v="3"/>
  </r>
  <r>
    <x v="102"/>
    <x v="274"/>
    <n v="24.528301886792452"/>
    <x v="5"/>
    <x v="3"/>
  </r>
  <r>
    <x v="102"/>
    <x v="275"/>
    <n v="17.610062893081761"/>
    <x v="5"/>
    <x v="3"/>
  </r>
  <r>
    <x v="102"/>
    <x v="276"/>
    <n v="6.9182389937106921"/>
    <x v="5"/>
    <x v="3"/>
  </r>
  <r>
    <x v="102"/>
    <x v="277"/>
    <n v="5.0314465408805029"/>
    <x v="5"/>
    <x v="3"/>
  </r>
  <r>
    <x v="102"/>
    <x v="278"/>
    <n v="5.6603773584905657"/>
    <x v="5"/>
    <x v="3"/>
  </r>
  <r>
    <x v="102"/>
    <x v="279"/>
    <n v="6.2893081761006293"/>
    <x v="5"/>
    <x v="3"/>
  </r>
  <r>
    <x v="102"/>
    <x v="280"/>
    <n v="0.62893081761006286"/>
    <x v="5"/>
    <x v="3"/>
  </r>
  <r>
    <x v="102"/>
    <x v="281"/>
    <n v="2.5157232704402515"/>
    <x v="5"/>
    <x v="3"/>
  </r>
  <r>
    <x v="102"/>
    <x v="282"/>
    <n v="2.5157232704402515"/>
    <x v="5"/>
    <x v="3"/>
  </r>
  <r>
    <x v="102"/>
    <x v="283"/>
    <n v="0"/>
    <x v="5"/>
    <x v="3"/>
  </r>
  <r>
    <x v="102"/>
    <x v="284"/>
    <n v="3.1446540880503147"/>
    <x v="5"/>
    <x v="3"/>
  </r>
  <r>
    <x v="102"/>
    <x v="285"/>
    <n v="1.8867924528301887"/>
    <x v="5"/>
    <x v="3"/>
  </r>
  <r>
    <x v="102"/>
    <x v="286"/>
    <n v="3.1446540880503147"/>
    <x v="5"/>
    <x v="3"/>
  </r>
  <r>
    <x v="102"/>
    <x v="287"/>
    <n v="0"/>
    <x v="5"/>
    <x v="3"/>
  </r>
  <r>
    <x v="102"/>
    <x v="288"/>
    <n v="1.2578616352201257"/>
    <x v="5"/>
    <x v="3"/>
  </r>
  <r>
    <x v="102"/>
    <x v="289"/>
    <n v="1.2578616352201257"/>
    <x v="5"/>
    <x v="3"/>
  </r>
  <r>
    <x v="102"/>
    <x v="181"/>
    <n v="1.2578616352201257"/>
    <x v="5"/>
    <x v="3"/>
  </r>
  <r>
    <x v="102"/>
    <x v="290"/>
    <n v="1.8867924528301887"/>
    <x v="5"/>
    <x v="3"/>
  </r>
  <r>
    <x v="102"/>
    <x v="291"/>
    <n v="13.20754716981132"/>
    <x v="5"/>
    <x v="3"/>
  </r>
  <r>
    <x v="102"/>
    <x v="292"/>
    <n v="0.62893081761006286"/>
    <x v="5"/>
    <x v="3"/>
  </r>
  <r>
    <x v="102"/>
    <x v="345"/>
    <n v="0"/>
    <x v="5"/>
    <x v="3"/>
  </r>
  <r>
    <x v="102"/>
    <x v="346"/>
    <n v="0"/>
    <x v="5"/>
    <x v="3"/>
  </r>
  <r>
    <x v="102"/>
    <x v="293"/>
    <n v="49.056603773584904"/>
    <x v="5"/>
    <x v="3"/>
  </r>
  <r>
    <x v="102"/>
    <x v="273"/>
    <n v="1.8518518518518519"/>
    <x v="6"/>
    <x v="3"/>
  </r>
  <r>
    <x v="102"/>
    <x v="274"/>
    <n v="21.296296296296298"/>
    <x v="6"/>
    <x v="3"/>
  </r>
  <r>
    <x v="102"/>
    <x v="275"/>
    <n v="11.111111111111111"/>
    <x v="6"/>
    <x v="3"/>
  </r>
  <r>
    <x v="102"/>
    <x v="276"/>
    <n v="2.7777777777777777"/>
    <x v="6"/>
    <x v="3"/>
  </r>
  <r>
    <x v="102"/>
    <x v="277"/>
    <n v="3.7037037037037037"/>
    <x v="6"/>
    <x v="3"/>
  </r>
  <r>
    <x v="102"/>
    <x v="278"/>
    <n v="6.4814814814814818"/>
    <x v="6"/>
    <x v="3"/>
  </r>
  <r>
    <x v="102"/>
    <x v="279"/>
    <n v="6.4814814814814818"/>
    <x v="6"/>
    <x v="3"/>
  </r>
  <r>
    <x v="102"/>
    <x v="280"/>
    <n v="0"/>
    <x v="6"/>
    <x v="3"/>
  </r>
  <r>
    <x v="102"/>
    <x v="281"/>
    <n v="3.7037037037037037"/>
    <x v="6"/>
    <x v="3"/>
  </r>
  <r>
    <x v="102"/>
    <x v="282"/>
    <n v="4.6296296296296298"/>
    <x v="6"/>
    <x v="3"/>
  </r>
  <r>
    <x v="102"/>
    <x v="283"/>
    <n v="0"/>
    <x v="6"/>
    <x v="3"/>
  </r>
  <r>
    <x v="102"/>
    <x v="284"/>
    <n v="0"/>
    <x v="6"/>
    <x v="3"/>
  </r>
  <r>
    <x v="102"/>
    <x v="285"/>
    <n v="1.8518518518518519"/>
    <x v="6"/>
    <x v="3"/>
  </r>
  <r>
    <x v="102"/>
    <x v="286"/>
    <n v="6.4814814814814818"/>
    <x v="6"/>
    <x v="3"/>
  </r>
  <r>
    <x v="102"/>
    <x v="287"/>
    <n v="0.92592592592592593"/>
    <x v="6"/>
    <x v="3"/>
  </r>
  <r>
    <x v="102"/>
    <x v="288"/>
    <n v="0"/>
    <x v="6"/>
    <x v="3"/>
  </r>
  <r>
    <x v="102"/>
    <x v="289"/>
    <n v="0"/>
    <x v="6"/>
    <x v="3"/>
  </r>
  <r>
    <x v="102"/>
    <x v="181"/>
    <n v="0"/>
    <x v="6"/>
    <x v="3"/>
  </r>
  <r>
    <x v="102"/>
    <x v="290"/>
    <n v="1.8518518518518519"/>
    <x v="6"/>
    <x v="3"/>
  </r>
  <r>
    <x v="102"/>
    <x v="291"/>
    <n v="7.4074074074074074"/>
    <x v="6"/>
    <x v="3"/>
  </r>
  <r>
    <x v="102"/>
    <x v="292"/>
    <n v="0.92592592592592593"/>
    <x v="6"/>
    <x v="3"/>
  </r>
  <r>
    <x v="102"/>
    <x v="345"/>
    <n v="0"/>
    <x v="6"/>
    <x v="3"/>
  </r>
  <r>
    <x v="102"/>
    <x v="346"/>
    <n v="0"/>
    <x v="6"/>
    <x v="3"/>
  </r>
  <r>
    <x v="102"/>
    <x v="293"/>
    <n v="59.25925925925926"/>
    <x v="6"/>
    <x v="3"/>
  </r>
  <r>
    <x v="102"/>
    <x v="273"/>
    <n v="5.6497175141242941"/>
    <x v="7"/>
    <x v="3"/>
  </r>
  <r>
    <x v="102"/>
    <x v="274"/>
    <n v="21.468926553672315"/>
    <x v="7"/>
    <x v="3"/>
  </r>
  <r>
    <x v="102"/>
    <x v="275"/>
    <n v="9.6045197740112993"/>
    <x v="7"/>
    <x v="3"/>
  </r>
  <r>
    <x v="102"/>
    <x v="276"/>
    <n v="1.1299435028248588"/>
    <x v="7"/>
    <x v="3"/>
  </r>
  <r>
    <x v="102"/>
    <x v="277"/>
    <n v="3.9548022598870056"/>
    <x v="7"/>
    <x v="3"/>
  </r>
  <r>
    <x v="102"/>
    <x v="278"/>
    <n v="7.3446327683615822"/>
    <x v="7"/>
    <x v="3"/>
  </r>
  <r>
    <x v="102"/>
    <x v="279"/>
    <n v="6.2146892655367232"/>
    <x v="7"/>
    <x v="3"/>
  </r>
  <r>
    <x v="102"/>
    <x v="280"/>
    <n v="2.2598870056497176"/>
    <x v="7"/>
    <x v="3"/>
  </r>
  <r>
    <x v="102"/>
    <x v="281"/>
    <n v="0"/>
    <x v="7"/>
    <x v="3"/>
  </r>
  <r>
    <x v="102"/>
    <x v="282"/>
    <n v="1.1299435028248588"/>
    <x v="7"/>
    <x v="3"/>
  </r>
  <r>
    <x v="102"/>
    <x v="283"/>
    <n v="0"/>
    <x v="7"/>
    <x v="3"/>
  </r>
  <r>
    <x v="102"/>
    <x v="284"/>
    <n v="1.6949152542372881"/>
    <x v="7"/>
    <x v="3"/>
  </r>
  <r>
    <x v="102"/>
    <x v="285"/>
    <n v="1.1299435028248588"/>
    <x v="7"/>
    <x v="3"/>
  </r>
  <r>
    <x v="102"/>
    <x v="286"/>
    <n v="9.6045197740112993"/>
    <x v="7"/>
    <x v="3"/>
  </r>
  <r>
    <x v="102"/>
    <x v="287"/>
    <n v="1.6949152542372881"/>
    <x v="7"/>
    <x v="3"/>
  </r>
  <r>
    <x v="102"/>
    <x v="288"/>
    <n v="0"/>
    <x v="7"/>
    <x v="3"/>
  </r>
  <r>
    <x v="102"/>
    <x v="289"/>
    <n v="1.1299435028248588"/>
    <x v="7"/>
    <x v="3"/>
  </r>
  <r>
    <x v="102"/>
    <x v="181"/>
    <n v="0.56497175141242939"/>
    <x v="7"/>
    <x v="3"/>
  </r>
  <r>
    <x v="102"/>
    <x v="290"/>
    <n v="1.1299435028248588"/>
    <x v="7"/>
    <x v="3"/>
  </r>
  <r>
    <x v="102"/>
    <x v="291"/>
    <n v="11.864406779661017"/>
    <x v="7"/>
    <x v="3"/>
  </r>
  <r>
    <x v="102"/>
    <x v="292"/>
    <n v="2.2598870056497176"/>
    <x v="7"/>
    <x v="3"/>
  </r>
  <r>
    <x v="102"/>
    <x v="345"/>
    <n v="0"/>
    <x v="7"/>
    <x v="3"/>
  </r>
  <r>
    <x v="102"/>
    <x v="346"/>
    <n v="0"/>
    <x v="7"/>
    <x v="3"/>
  </r>
  <r>
    <x v="102"/>
    <x v="293"/>
    <n v="48.587570621468927"/>
    <x v="7"/>
    <x v="3"/>
  </r>
  <r>
    <x v="102"/>
    <x v="273"/>
    <n v="4.0540540540540544"/>
    <x v="8"/>
    <x v="3"/>
  </r>
  <r>
    <x v="102"/>
    <x v="274"/>
    <n v="16.216216216216218"/>
    <x v="8"/>
    <x v="3"/>
  </r>
  <r>
    <x v="102"/>
    <x v="275"/>
    <n v="7.4324324324324325"/>
    <x v="8"/>
    <x v="3"/>
  </r>
  <r>
    <x v="102"/>
    <x v="276"/>
    <n v="4.0540540540540544"/>
    <x v="8"/>
    <x v="3"/>
  </r>
  <r>
    <x v="102"/>
    <x v="277"/>
    <n v="0.67567567567567566"/>
    <x v="8"/>
    <x v="3"/>
  </r>
  <r>
    <x v="102"/>
    <x v="278"/>
    <n v="6.756756756756757"/>
    <x v="8"/>
    <x v="3"/>
  </r>
  <r>
    <x v="102"/>
    <x v="279"/>
    <n v="9.4594594594594597"/>
    <x v="8"/>
    <x v="3"/>
  </r>
  <r>
    <x v="102"/>
    <x v="280"/>
    <n v="0"/>
    <x v="8"/>
    <x v="3"/>
  </r>
  <r>
    <x v="102"/>
    <x v="281"/>
    <n v="2.0270270270270272"/>
    <x v="8"/>
    <x v="3"/>
  </r>
  <r>
    <x v="102"/>
    <x v="282"/>
    <n v="3.3783783783783785"/>
    <x v="8"/>
    <x v="3"/>
  </r>
  <r>
    <x v="102"/>
    <x v="283"/>
    <n v="0"/>
    <x v="8"/>
    <x v="3"/>
  </r>
  <r>
    <x v="102"/>
    <x v="284"/>
    <n v="0"/>
    <x v="8"/>
    <x v="3"/>
  </r>
  <r>
    <x v="102"/>
    <x v="285"/>
    <n v="1.3513513513513513"/>
    <x v="8"/>
    <x v="3"/>
  </r>
  <r>
    <x v="102"/>
    <x v="286"/>
    <n v="7.4324324324324325"/>
    <x v="8"/>
    <x v="3"/>
  </r>
  <r>
    <x v="102"/>
    <x v="287"/>
    <n v="0.67567567567567566"/>
    <x v="8"/>
    <x v="3"/>
  </r>
  <r>
    <x v="102"/>
    <x v="288"/>
    <n v="2.0270270270270272"/>
    <x v="8"/>
    <x v="3"/>
  </r>
  <r>
    <x v="102"/>
    <x v="289"/>
    <n v="1.3513513513513513"/>
    <x v="8"/>
    <x v="3"/>
  </r>
  <r>
    <x v="102"/>
    <x v="181"/>
    <n v="0"/>
    <x v="8"/>
    <x v="3"/>
  </r>
  <r>
    <x v="102"/>
    <x v="290"/>
    <n v="4.7297297297297298"/>
    <x v="8"/>
    <x v="3"/>
  </r>
  <r>
    <x v="102"/>
    <x v="291"/>
    <n v="2.7027027027027026"/>
    <x v="8"/>
    <x v="3"/>
  </r>
  <r>
    <x v="102"/>
    <x v="292"/>
    <n v="0"/>
    <x v="8"/>
    <x v="3"/>
  </r>
  <r>
    <x v="102"/>
    <x v="345"/>
    <n v="0"/>
    <x v="8"/>
    <x v="3"/>
  </r>
  <r>
    <x v="102"/>
    <x v="346"/>
    <n v="0"/>
    <x v="8"/>
    <x v="3"/>
  </r>
  <r>
    <x v="102"/>
    <x v="293"/>
    <n v="57.432432432432435"/>
    <x v="8"/>
    <x v="3"/>
  </r>
  <r>
    <x v="102"/>
    <x v="273"/>
    <n v="4.7337278106508878"/>
    <x v="9"/>
    <x v="3"/>
  </r>
  <r>
    <x v="102"/>
    <x v="274"/>
    <n v="14.792899408284024"/>
    <x v="9"/>
    <x v="3"/>
  </r>
  <r>
    <x v="102"/>
    <x v="275"/>
    <n v="9.4674556213017755"/>
    <x v="9"/>
    <x v="3"/>
  </r>
  <r>
    <x v="102"/>
    <x v="276"/>
    <n v="1.7751479289940828"/>
    <x v="9"/>
    <x v="3"/>
  </r>
  <r>
    <x v="102"/>
    <x v="277"/>
    <n v="3.5502958579881656"/>
    <x v="9"/>
    <x v="3"/>
  </r>
  <r>
    <x v="102"/>
    <x v="278"/>
    <n v="5.9171597633136095"/>
    <x v="9"/>
    <x v="3"/>
  </r>
  <r>
    <x v="102"/>
    <x v="279"/>
    <n v="8.8757396449704142"/>
    <x v="9"/>
    <x v="3"/>
  </r>
  <r>
    <x v="102"/>
    <x v="280"/>
    <n v="2.9585798816568047"/>
    <x v="9"/>
    <x v="3"/>
  </r>
  <r>
    <x v="102"/>
    <x v="281"/>
    <n v="4.7337278106508878"/>
    <x v="9"/>
    <x v="3"/>
  </r>
  <r>
    <x v="102"/>
    <x v="282"/>
    <n v="2.3668639053254439"/>
    <x v="9"/>
    <x v="3"/>
  </r>
  <r>
    <x v="102"/>
    <x v="283"/>
    <n v="0"/>
    <x v="9"/>
    <x v="3"/>
  </r>
  <r>
    <x v="102"/>
    <x v="284"/>
    <n v="0.59171597633136097"/>
    <x v="9"/>
    <x v="3"/>
  </r>
  <r>
    <x v="102"/>
    <x v="285"/>
    <n v="0"/>
    <x v="9"/>
    <x v="3"/>
  </r>
  <r>
    <x v="102"/>
    <x v="286"/>
    <n v="2.3668639053254439"/>
    <x v="9"/>
    <x v="3"/>
  </r>
  <r>
    <x v="102"/>
    <x v="287"/>
    <n v="2.9585798816568047"/>
    <x v="9"/>
    <x v="3"/>
  </r>
  <r>
    <x v="102"/>
    <x v="288"/>
    <n v="0.59171597633136097"/>
    <x v="9"/>
    <x v="3"/>
  </r>
  <r>
    <x v="102"/>
    <x v="289"/>
    <n v="2.3668639053254439"/>
    <x v="9"/>
    <x v="3"/>
  </r>
  <r>
    <x v="102"/>
    <x v="181"/>
    <n v="1.1834319526627219"/>
    <x v="9"/>
    <x v="3"/>
  </r>
  <r>
    <x v="102"/>
    <x v="290"/>
    <n v="1.7751479289940828"/>
    <x v="9"/>
    <x v="3"/>
  </r>
  <r>
    <x v="102"/>
    <x v="291"/>
    <n v="5.9171597633136095"/>
    <x v="9"/>
    <x v="3"/>
  </r>
  <r>
    <x v="102"/>
    <x v="292"/>
    <n v="0.59171597633136097"/>
    <x v="9"/>
    <x v="3"/>
  </r>
  <r>
    <x v="102"/>
    <x v="345"/>
    <n v="0"/>
    <x v="9"/>
    <x v="3"/>
  </r>
  <r>
    <x v="102"/>
    <x v="346"/>
    <n v="0"/>
    <x v="9"/>
    <x v="3"/>
  </r>
  <r>
    <x v="102"/>
    <x v="293"/>
    <n v="56.213017751479292"/>
    <x v="9"/>
    <x v="3"/>
  </r>
  <r>
    <x v="102"/>
    <x v="273"/>
    <n v="5.343511450381679"/>
    <x v="10"/>
    <x v="3"/>
  </r>
  <r>
    <x v="102"/>
    <x v="274"/>
    <n v="17.557251908396946"/>
    <x v="10"/>
    <x v="3"/>
  </r>
  <r>
    <x v="102"/>
    <x v="275"/>
    <n v="19.847328244274809"/>
    <x v="10"/>
    <x v="3"/>
  </r>
  <r>
    <x v="102"/>
    <x v="276"/>
    <n v="3.8167938931297711"/>
    <x v="10"/>
    <x v="3"/>
  </r>
  <r>
    <x v="102"/>
    <x v="277"/>
    <n v="11.450381679389313"/>
    <x v="10"/>
    <x v="3"/>
  </r>
  <r>
    <x v="102"/>
    <x v="278"/>
    <n v="6.106870229007634"/>
    <x v="10"/>
    <x v="3"/>
  </r>
  <r>
    <x v="102"/>
    <x v="279"/>
    <n v="4.5801526717557248"/>
    <x v="10"/>
    <x v="3"/>
  </r>
  <r>
    <x v="102"/>
    <x v="280"/>
    <n v="0.76335877862595425"/>
    <x v="10"/>
    <x v="3"/>
  </r>
  <r>
    <x v="102"/>
    <x v="281"/>
    <n v="3.8167938931297711"/>
    <x v="10"/>
    <x v="3"/>
  </r>
  <r>
    <x v="102"/>
    <x v="282"/>
    <n v="6.8702290076335881"/>
    <x v="10"/>
    <x v="3"/>
  </r>
  <r>
    <x v="102"/>
    <x v="283"/>
    <n v="0.76335877862595425"/>
    <x v="10"/>
    <x v="3"/>
  </r>
  <r>
    <x v="102"/>
    <x v="284"/>
    <n v="14.503816793893129"/>
    <x v="10"/>
    <x v="3"/>
  </r>
  <r>
    <x v="102"/>
    <x v="285"/>
    <n v="0.76335877862595425"/>
    <x v="10"/>
    <x v="3"/>
  </r>
  <r>
    <x v="102"/>
    <x v="286"/>
    <n v="13.740458015267176"/>
    <x v="10"/>
    <x v="3"/>
  </r>
  <r>
    <x v="102"/>
    <x v="287"/>
    <n v="8.3969465648854964"/>
    <x v="10"/>
    <x v="3"/>
  </r>
  <r>
    <x v="102"/>
    <x v="288"/>
    <n v="1.5267175572519085"/>
    <x v="10"/>
    <x v="3"/>
  </r>
  <r>
    <x v="102"/>
    <x v="289"/>
    <n v="1.5267175572519085"/>
    <x v="10"/>
    <x v="3"/>
  </r>
  <r>
    <x v="102"/>
    <x v="181"/>
    <n v="0"/>
    <x v="10"/>
    <x v="3"/>
  </r>
  <r>
    <x v="102"/>
    <x v="290"/>
    <n v="10.687022900763358"/>
    <x v="10"/>
    <x v="3"/>
  </r>
  <r>
    <x v="102"/>
    <x v="291"/>
    <n v="6.8702290076335881"/>
    <x v="10"/>
    <x v="3"/>
  </r>
  <r>
    <x v="102"/>
    <x v="292"/>
    <n v="1.5267175572519085"/>
    <x v="10"/>
    <x v="3"/>
  </r>
  <r>
    <x v="102"/>
    <x v="345"/>
    <n v="0"/>
    <x v="10"/>
    <x v="3"/>
  </r>
  <r>
    <x v="102"/>
    <x v="346"/>
    <n v="0"/>
    <x v="10"/>
    <x v="3"/>
  </r>
  <r>
    <x v="102"/>
    <x v="293"/>
    <n v="31.297709923664122"/>
    <x v="10"/>
    <x v="3"/>
  </r>
  <r>
    <x v="102"/>
    <x v="273"/>
    <n v="5.882352941176471"/>
    <x v="11"/>
    <x v="3"/>
  </r>
  <r>
    <x v="102"/>
    <x v="274"/>
    <n v="24.369747899159663"/>
    <x v="11"/>
    <x v="3"/>
  </r>
  <r>
    <x v="102"/>
    <x v="275"/>
    <n v="14.285714285714286"/>
    <x v="11"/>
    <x v="3"/>
  </r>
  <r>
    <x v="102"/>
    <x v="276"/>
    <n v="2.5210084033613445"/>
    <x v="11"/>
    <x v="3"/>
  </r>
  <r>
    <x v="102"/>
    <x v="277"/>
    <n v="3.3613445378151261"/>
    <x v="11"/>
    <x v="3"/>
  </r>
  <r>
    <x v="102"/>
    <x v="278"/>
    <n v="11.764705882352942"/>
    <x v="11"/>
    <x v="3"/>
  </r>
  <r>
    <x v="102"/>
    <x v="279"/>
    <n v="5.882352941176471"/>
    <x v="11"/>
    <x v="3"/>
  </r>
  <r>
    <x v="102"/>
    <x v="280"/>
    <n v="0"/>
    <x v="11"/>
    <x v="3"/>
  </r>
  <r>
    <x v="102"/>
    <x v="281"/>
    <n v="4.2016806722689077"/>
    <x v="11"/>
    <x v="3"/>
  </r>
  <r>
    <x v="102"/>
    <x v="282"/>
    <n v="3.3613445378151261"/>
    <x v="11"/>
    <x v="3"/>
  </r>
  <r>
    <x v="102"/>
    <x v="283"/>
    <n v="0"/>
    <x v="11"/>
    <x v="3"/>
  </r>
  <r>
    <x v="102"/>
    <x v="284"/>
    <n v="4.2016806722689077"/>
    <x v="11"/>
    <x v="3"/>
  </r>
  <r>
    <x v="102"/>
    <x v="285"/>
    <n v="0"/>
    <x v="11"/>
    <x v="3"/>
  </r>
  <r>
    <x v="102"/>
    <x v="286"/>
    <n v="7.5630252100840334"/>
    <x v="11"/>
    <x v="3"/>
  </r>
  <r>
    <x v="102"/>
    <x v="287"/>
    <n v="2.5210084033613445"/>
    <x v="11"/>
    <x v="3"/>
  </r>
  <r>
    <x v="102"/>
    <x v="288"/>
    <n v="3.3613445378151261"/>
    <x v="11"/>
    <x v="3"/>
  </r>
  <r>
    <x v="102"/>
    <x v="289"/>
    <n v="8.4033613445378155"/>
    <x v="11"/>
    <x v="3"/>
  </r>
  <r>
    <x v="102"/>
    <x v="181"/>
    <n v="0.84033613445378152"/>
    <x v="11"/>
    <x v="3"/>
  </r>
  <r>
    <x v="102"/>
    <x v="290"/>
    <n v="1.680672268907563"/>
    <x v="11"/>
    <x v="3"/>
  </r>
  <r>
    <x v="102"/>
    <x v="291"/>
    <n v="9.2436974789915958"/>
    <x v="11"/>
    <x v="3"/>
  </r>
  <r>
    <x v="102"/>
    <x v="292"/>
    <n v="0"/>
    <x v="11"/>
    <x v="3"/>
  </r>
  <r>
    <x v="102"/>
    <x v="345"/>
    <n v="0"/>
    <x v="11"/>
    <x v="3"/>
  </r>
  <r>
    <x v="102"/>
    <x v="346"/>
    <n v="0"/>
    <x v="11"/>
    <x v="3"/>
  </r>
  <r>
    <x v="102"/>
    <x v="293"/>
    <n v="44.537815126050418"/>
    <x v="11"/>
    <x v="3"/>
  </r>
  <r>
    <x v="102"/>
    <x v="273"/>
    <n v="8.0808080808080813"/>
    <x v="12"/>
    <x v="3"/>
  </r>
  <r>
    <x v="102"/>
    <x v="274"/>
    <n v="18.181818181818183"/>
    <x v="12"/>
    <x v="3"/>
  </r>
  <r>
    <x v="102"/>
    <x v="275"/>
    <n v="8.0808080808080813"/>
    <x v="12"/>
    <x v="3"/>
  </r>
  <r>
    <x v="102"/>
    <x v="276"/>
    <n v="5.0505050505050502"/>
    <x v="12"/>
    <x v="3"/>
  </r>
  <r>
    <x v="102"/>
    <x v="277"/>
    <n v="7.0707070707070709"/>
    <x v="12"/>
    <x v="3"/>
  </r>
  <r>
    <x v="102"/>
    <x v="278"/>
    <n v="2.0202020202020203"/>
    <x v="12"/>
    <x v="3"/>
  </r>
  <r>
    <x v="102"/>
    <x v="279"/>
    <n v="10.1010101010101"/>
    <x v="12"/>
    <x v="3"/>
  </r>
  <r>
    <x v="102"/>
    <x v="280"/>
    <n v="1.0101010101010102"/>
    <x v="12"/>
    <x v="3"/>
  </r>
  <r>
    <x v="102"/>
    <x v="281"/>
    <n v="6.0606060606060606"/>
    <x v="12"/>
    <x v="3"/>
  </r>
  <r>
    <x v="102"/>
    <x v="282"/>
    <n v="2.0202020202020203"/>
    <x v="12"/>
    <x v="3"/>
  </r>
  <r>
    <x v="102"/>
    <x v="283"/>
    <n v="1.0101010101010102"/>
    <x v="12"/>
    <x v="3"/>
  </r>
  <r>
    <x v="102"/>
    <x v="284"/>
    <n v="4.0404040404040407"/>
    <x v="12"/>
    <x v="3"/>
  </r>
  <r>
    <x v="102"/>
    <x v="285"/>
    <n v="0"/>
    <x v="12"/>
    <x v="3"/>
  </r>
  <r>
    <x v="102"/>
    <x v="286"/>
    <n v="7.0707070707070709"/>
    <x v="12"/>
    <x v="3"/>
  </r>
  <r>
    <x v="102"/>
    <x v="287"/>
    <n v="3.0303030303030303"/>
    <x v="12"/>
    <x v="3"/>
  </r>
  <r>
    <x v="102"/>
    <x v="288"/>
    <n v="5.0505050505050502"/>
    <x v="12"/>
    <x v="3"/>
  </r>
  <r>
    <x v="102"/>
    <x v="289"/>
    <n v="1.0101010101010102"/>
    <x v="12"/>
    <x v="3"/>
  </r>
  <r>
    <x v="102"/>
    <x v="181"/>
    <n v="0"/>
    <x v="12"/>
    <x v="3"/>
  </r>
  <r>
    <x v="102"/>
    <x v="290"/>
    <n v="1.0101010101010102"/>
    <x v="12"/>
    <x v="3"/>
  </r>
  <r>
    <x v="102"/>
    <x v="291"/>
    <n v="8.0808080808080813"/>
    <x v="12"/>
    <x v="3"/>
  </r>
  <r>
    <x v="102"/>
    <x v="292"/>
    <n v="0"/>
    <x v="12"/>
    <x v="3"/>
  </r>
  <r>
    <x v="102"/>
    <x v="345"/>
    <n v="0"/>
    <x v="12"/>
    <x v="3"/>
  </r>
  <r>
    <x v="102"/>
    <x v="346"/>
    <n v="0"/>
    <x v="12"/>
    <x v="3"/>
  </r>
  <r>
    <x v="102"/>
    <x v="293"/>
    <n v="50.505050505050505"/>
    <x v="12"/>
    <x v="3"/>
  </r>
  <r>
    <x v="102"/>
    <x v="273"/>
    <n v="5.7971014492753623"/>
    <x v="13"/>
    <x v="3"/>
  </r>
  <r>
    <x v="102"/>
    <x v="274"/>
    <n v="20.289855072463769"/>
    <x v="13"/>
    <x v="3"/>
  </r>
  <r>
    <x v="102"/>
    <x v="275"/>
    <n v="20.289855072463769"/>
    <x v="13"/>
    <x v="3"/>
  </r>
  <r>
    <x v="102"/>
    <x v="276"/>
    <n v="4.3478260869565215"/>
    <x v="13"/>
    <x v="3"/>
  </r>
  <r>
    <x v="102"/>
    <x v="277"/>
    <n v="7.2463768115942031"/>
    <x v="13"/>
    <x v="3"/>
  </r>
  <r>
    <x v="102"/>
    <x v="278"/>
    <n v="8.695652173913043"/>
    <x v="13"/>
    <x v="3"/>
  </r>
  <r>
    <x v="102"/>
    <x v="279"/>
    <n v="4.3478260869565215"/>
    <x v="13"/>
    <x v="3"/>
  </r>
  <r>
    <x v="102"/>
    <x v="280"/>
    <n v="0"/>
    <x v="13"/>
    <x v="3"/>
  </r>
  <r>
    <x v="102"/>
    <x v="281"/>
    <n v="1.4492753623188406"/>
    <x v="13"/>
    <x v="3"/>
  </r>
  <r>
    <x v="102"/>
    <x v="282"/>
    <n v="1.4492753623188406"/>
    <x v="13"/>
    <x v="3"/>
  </r>
  <r>
    <x v="102"/>
    <x v="283"/>
    <n v="0"/>
    <x v="13"/>
    <x v="3"/>
  </r>
  <r>
    <x v="102"/>
    <x v="284"/>
    <n v="0"/>
    <x v="13"/>
    <x v="3"/>
  </r>
  <r>
    <x v="102"/>
    <x v="285"/>
    <n v="1.4492753623188406"/>
    <x v="13"/>
    <x v="3"/>
  </r>
  <r>
    <x v="102"/>
    <x v="286"/>
    <n v="10.144927536231885"/>
    <x v="13"/>
    <x v="3"/>
  </r>
  <r>
    <x v="102"/>
    <x v="287"/>
    <n v="4.3478260869565215"/>
    <x v="13"/>
    <x v="3"/>
  </r>
  <r>
    <x v="102"/>
    <x v="288"/>
    <n v="0"/>
    <x v="13"/>
    <x v="3"/>
  </r>
  <r>
    <x v="102"/>
    <x v="289"/>
    <n v="4.3478260869565215"/>
    <x v="13"/>
    <x v="3"/>
  </r>
  <r>
    <x v="102"/>
    <x v="181"/>
    <n v="0"/>
    <x v="13"/>
    <x v="3"/>
  </r>
  <r>
    <x v="102"/>
    <x v="290"/>
    <n v="0"/>
    <x v="13"/>
    <x v="3"/>
  </r>
  <r>
    <x v="102"/>
    <x v="291"/>
    <n v="10.144927536231885"/>
    <x v="13"/>
    <x v="3"/>
  </r>
  <r>
    <x v="102"/>
    <x v="292"/>
    <n v="0"/>
    <x v="13"/>
    <x v="3"/>
  </r>
  <r>
    <x v="102"/>
    <x v="345"/>
    <n v="0"/>
    <x v="13"/>
    <x v="3"/>
  </r>
  <r>
    <x v="102"/>
    <x v="346"/>
    <n v="0"/>
    <x v="13"/>
    <x v="3"/>
  </r>
  <r>
    <x v="102"/>
    <x v="293"/>
    <n v="44.927536231884055"/>
    <x v="13"/>
    <x v="3"/>
  </r>
  <r>
    <x v="102"/>
    <x v="273"/>
    <n v="10.344827586206897"/>
    <x v="14"/>
    <x v="3"/>
  </r>
  <r>
    <x v="102"/>
    <x v="274"/>
    <n v="9.1954022988505741"/>
    <x v="14"/>
    <x v="3"/>
  </r>
  <r>
    <x v="102"/>
    <x v="275"/>
    <n v="11.494252873563218"/>
    <x v="14"/>
    <x v="3"/>
  </r>
  <r>
    <x v="102"/>
    <x v="276"/>
    <n v="5.7471264367816088"/>
    <x v="14"/>
    <x v="3"/>
  </r>
  <r>
    <x v="102"/>
    <x v="277"/>
    <n v="2.2988505747126435"/>
    <x v="14"/>
    <x v="3"/>
  </r>
  <r>
    <x v="102"/>
    <x v="278"/>
    <n v="13.793103448275861"/>
    <x v="14"/>
    <x v="3"/>
  </r>
  <r>
    <x v="102"/>
    <x v="279"/>
    <n v="12.64367816091954"/>
    <x v="14"/>
    <x v="3"/>
  </r>
  <r>
    <x v="102"/>
    <x v="280"/>
    <n v="0"/>
    <x v="14"/>
    <x v="3"/>
  </r>
  <r>
    <x v="102"/>
    <x v="281"/>
    <n v="4.5977011494252871"/>
    <x v="14"/>
    <x v="3"/>
  </r>
  <r>
    <x v="102"/>
    <x v="282"/>
    <n v="4.5977011494252871"/>
    <x v="14"/>
    <x v="3"/>
  </r>
  <r>
    <x v="102"/>
    <x v="283"/>
    <n v="1.1494252873563218"/>
    <x v="14"/>
    <x v="3"/>
  </r>
  <r>
    <x v="102"/>
    <x v="284"/>
    <n v="0"/>
    <x v="14"/>
    <x v="3"/>
  </r>
  <r>
    <x v="102"/>
    <x v="285"/>
    <n v="5.7471264367816088"/>
    <x v="14"/>
    <x v="3"/>
  </r>
  <r>
    <x v="102"/>
    <x v="286"/>
    <n v="4.5977011494252871"/>
    <x v="14"/>
    <x v="3"/>
  </r>
  <r>
    <x v="102"/>
    <x v="287"/>
    <n v="0"/>
    <x v="14"/>
    <x v="3"/>
  </r>
  <r>
    <x v="102"/>
    <x v="288"/>
    <n v="5.7471264367816088"/>
    <x v="14"/>
    <x v="3"/>
  </r>
  <r>
    <x v="102"/>
    <x v="289"/>
    <n v="4.5977011494252871"/>
    <x v="14"/>
    <x v="3"/>
  </r>
  <r>
    <x v="102"/>
    <x v="181"/>
    <n v="0"/>
    <x v="14"/>
    <x v="3"/>
  </r>
  <r>
    <x v="102"/>
    <x v="290"/>
    <n v="10.344827586206897"/>
    <x v="14"/>
    <x v="3"/>
  </r>
  <r>
    <x v="102"/>
    <x v="291"/>
    <n v="5.7471264367816088"/>
    <x v="14"/>
    <x v="3"/>
  </r>
  <r>
    <x v="102"/>
    <x v="292"/>
    <n v="4.5977011494252871"/>
    <x v="14"/>
    <x v="3"/>
  </r>
  <r>
    <x v="102"/>
    <x v="345"/>
    <n v="0"/>
    <x v="14"/>
    <x v="3"/>
  </r>
  <r>
    <x v="102"/>
    <x v="346"/>
    <n v="0"/>
    <x v="14"/>
    <x v="3"/>
  </r>
  <r>
    <x v="102"/>
    <x v="293"/>
    <n v="39.080459770114942"/>
    <x v="14"/>
    <x v="3"/>
  </r>
  <r>
    <x v="102"/>
    <x v="273"/>
    <n v="8.791208791208792"/>
    <x v="15"/>
    <x v="3"/>
  </r>
  <r>
    <x v="102"/>
    <x v="274"/>
    <n v="21.978021978021978"/>
    <x v="15"/>
    <x v="3"/>
  </r>
  <r>
    <x v="102"/>
    <x v="275"/>
    <n v="5.4945054945054945"/>
    <x v="15"/>
    <x v="3"/>
  </r>
  <r>
    <x v="102"/>
    <x v="276"/>
    <n v="1.098901098901099"/>
    <x v="15"/>
    <x v="3"/>
  </r>
  <r>
    <x v="102"/>
    <x v="277"/>
    <n v="12.087912087912088"/>
    <x v="15"/>
    <x v="3"/>
  </r>
  <r>
    <x v="102"/>
    <x v="278"/>
    <n v="2.197802197802198"/>
    <x v="15"/>
    <x v="3"/>
  </r>
  <r>
    <x v="102"/>
    <x v="279"/>
    <n v="5.4945054945054945"/>
    <x v="15"/>
    <x v="3"/>
  </r>
  <r>
    <x v="102"/>
    <x v="280"/>
    <n v="3.2967032967032965"/>
    <x v="15"/>
    <x v="3"/>
  </r>
  <r>
    <x v="102"/>
    <x v="281"/>
    <n v="3.2967032967032965"/>
    <x v="15"/>
    <x v="3"/>
  </r>
  <r>
    <x v="102"/>
    <x v="282"/>
    <n v="6.5934065934065931"/>
    <x v="15"/>
    <x v="3"/>
  </r>
  <r>
    <x v="102"/>
    <x v="283"/>
    <n v="1.098901098901099"/>
    <x v="15"/>
    <x v="3"/>
  </r>
  <r>
    <x v="102"/>
    <x v="284"/>
    <n v="2.197802197802198"/>
    <x v="15"/>
    <x v="3"/>
  </r>
  <r>
    <x v="102"/>
    <x v="285"/>
    <n v="3.2967032967032965"/>
    <x v="15"/>
    <x v="3"/>
  </r>
  <r>
    <x v="102"/>
    <x v="286"/>
    <n v="6.5934065934065931"/>
    <x v="15"/>
    <x v="3"/>
  </r>
  <r>
    <x v="102"/>
    <x v="287"/>
    <n v="1.098901098901099"/>
    <x v="15"/>
    <x v="3"/>
  </r>
  <r>
    <x v="102"/>
    <x v="288"/>
    <n v="0"/>
    <x v="15"/>
    <x v="3"/>
  </r>
  <r>
    <x v="102"/>
    <x v="289"/>
    <n v="2.197802197802198"/>
    <x v="15"/>
    <x v="3"/>
  </r>
  <r>
    <x v="102"/>
    <x v="181"/>
    <n v="0"/>
    <x v="15"/>
    <x v="3"/>
  </r>
  <r>
    <x v="102"/>
    <x v="290"/>
    <n v="0"/>
    <x v="15"/>
    <x v="3"/>
  </r>
  <r>
    <x v="102"/>
    <x v="291"/>
    <n v="3.2967032967032965"/>
    <x v="15"/>
    <x v="3"/>
  </r>
  <r>
    <x v="102"/>
    <x v="292"/>
    <n v="1.098901098901099"/>
    <x v="15"/>
    <x v="3"/>
  </r>
  <r>
    <x v="102"/>
    <x v="345"/>
    <n v="0"/>
    <x v="15"/>
    <x v="3"/>
  </r>
  <r>
    <x v="102"/>
    <x v="346"/>
    <n v="0"/>
    <x v="15"/>
    <x v="3"/>
  </r>
  <r>
    <x v="102"/>
    <x v="293"/>
    <n v="56.043956043956044"/>
    <x v="15"/>
    <x v="3"/>
  </r>
  <r>
    <x v="102"/>
    <x v="273"/>
    <n v="1.0869565217391304"/>
    <x v="16"/>
    <x v="3"/>
  </r>
  <r>
    <x v="102"/>
    <x v="274"/>
    <n v="16.847826086956523"/>
    <x v="16"/>
    <x v="3"/>
  </r>
  <r>
    <x v="102"/>
    <x v="275"/>
    <n v="14.130434782608695"/>
    <x v="16"/>
    <x v="3"/>
  </r>
  <r>
    <x v="102"/>
    <x v="276"/>
    <n v="3.8043478260869565"/>
    <x v="16"/>
    <x v="3"/>
  </r>
  <r>
    <x v="102"/>
    <x v="277"/>
    <n v="8.695652173913043"/>
    <x v="16"/>
    <x v="3"/>
  </r>
  <r>
    <x v="102"/>
    <x v="278"/>
    <n v="2.7173913043478262"/>
    <x v="16"/>
    <x v="3"/>
  </r>
  <r>
    <x v="102"/>
    <x v="279"/>
    <n v="8.1521739130434785"/>
    <x v="16"/>
    <x v="3"/>
  </r>
  <r>
    <x v="102"/>
    <x v="280"/>
    <n v="0"/>
    <x v="16"/>
    <x v="3"/>
  </r>
  <r>
    <x v="102"/>
    <x v="281"/>
    <n v="3.8043478260869565"/>
    <x v="16"/>
    <x v="3"/>
  </r>
  <r>
    <x v="102"/>
    <x v="282"/>
    <n v="3.2608695652173911"/>
    <x v="16"/>
    <x v="3"/>
  </r>
  <r>
    <x v="102"/>
    <x v="283"/>
    <n v="0"/>
    <x v="16"/>
    <x v="3"/>
  </r>
  <r>
    <x v="102"/>
    <x v="284"/>
    <n v="2.1739130434782608"/>
    <x v="16"/>
    <x v="3"/>
  </r>
  <r>
    <x v="102"/>
    <x v="285"/>
    <n v="0.54347826086956519"/>
    <x v="16"/>
    <x v="3"/>
  </r>
  <r>
    <x v="102"/>
    <x v="286"/>
    <n v="4.8913043478260869"/>
    <x v="16"/>
    <x v="3"/>
  </r>
  <r>
    <x v="102"/>
    <x v="287"/>
    <n v="2.7173913043478262"/>
    <x v="16"/>
    <x v="3"/>
  </r>
  <r>
    <x v="102"/>
    <x v="288"/>
    <n v="1.6304347826086956"/>
    <x v="16"/>
    <x v="3"/>
  </r>
  <r>
    <x v="102"/>
    <x v="289"/>
    <n v="2.7173913043478262"/>
    <x v="16"/>
    <x v="3"/>
  </r>
  <r>
    <x v="102"/>
    <x v="181"/>
    <n v="0.54347826086956519"/>
    <x v="16"/>
    <x v="3"/>
  </r>
  <r>
    <x v="102"/>
    <x v="290"/>
    <n v="4.3478260869565215"/>
    <x v="16"/>
    <x v="3"/>
  </r>
  <r>
    <x v="102"/>
    <x v="291"/>
    <n v="8.1521739130434785"/>
    <x v="16"/>
    <x v="3"/>
  </r>
  <r>
    <x v="102"/>
    <x v="292"/>
    <n v="1.6304347826086956"/>
    <x v="16"/>
    <x v="3"/>
  </r>
  <r>
    <x v="102"/>
    <x v="345"/>
    <n v="0"/>
    <x v="16"/>
    <x v="3"/>
  </r>
  <r>
    <x v="102"/>
    <x v="346"/>
    <n v="0"/>
    <x v="16"/>
    <x v="3"/>
  </r>
  <r>
    <x v="102"/>
    <x v="293"/>
    <n v="53.260869565217391"/>
    <x v="16"/>
    <x v="3"/>
  </r>
  <r>
    <x v="103"/>
    <x v="294"/>
    <n v="619.50112204586367"/>
    <x v="0"/>
    <x v="2"/>
  </r>
  <r>
    <x v="103"/>
    <x v="295"/>
    <n v="353.32309931673603"/>
    <x v="0"/>
    <x v="2"/>
  </r>
  <r>
    <x v="103"/>
    <x v="296"/>
    <n v="967.75393097034998"/>
    <x v="0"/>
    <x v="2"/>
  </r>
  <r>
    <x v="103"/>
    <x v="297"/>
    <n v="62.431329898946792"/>
    <x v="0"/>
    <x v="2"/>
  </r>
  <r>
    <x v="103"/>
    <x v="298"/>
    <n v="35.931389038883296"/>
    <x v="0"/>
    <x v="2"/>
  </r>
  <r>
    <x v="103"/>
    <x v="299"/>
    <n v="97.620802003272232"/>
    <x v="0"/>
    <x v="2"/>
  </r>
  <r>
    <x v="103"/>
    <x v="294"/>
    <n v="424.25210073137987"/>
    <x v="1"/>
    <x v="2"/>
  </r>
  <r>
    <x v="103"/>
    <x v="295"/>
    <n v="312.04387795666901"/>
    <x v="1"/>
    <x v="2"/>
  </r>
  <r>
    <x v="103"/>
    <x v="296"/>
    <n v="736.04424504112626"/>
    <x v="1"/>
    <x v="2"/>
  </r>
  <r>
    <x v="103"/>
    <x v="297"/>
    <n v="66.938962912275485"/>
    <x v="1"/>
    <x v="2"/>
  </r>
  <r>
    <x v="103"/>
    <x v="298"/>
    <n v="50.906910193427059"/>
    <x v="1"/>
    <x v="2"/>
  </r>
  <r>
    <x v="103"/>
    <x v="299"/>
    <n v="116.46504701256103"/>
    <x v="1"/>
    <x v="2"/>
  </r>
  <r>
    <x v="103"/>
    <x v="294"/>
    <n v="497.83081041676871"/>
    <x v="2"/>
    <x v="2"/>
  </r>
  <r>
    <x v="103"/>
    <x v="295"/>
    <n v="317.25212304073267"/>
    <x v="2"/>
    <x v="2"/>
  </r>
  <r>
    <x v="103"/>
    <x v="296"/>
    <n v="814.70403039710231"/>
    <x v="2"/>
    <x v="2"/>
  </r>
  <r>
    <x v="103"/>
    <x v="297"/>
    <n v="50.023896297375359"/>
    <x v="2"/>
    <x v="2"/>
  </r>
  <r>
    <x v="103"/>
    <x v="298"/>
    <n v="31.842892559183252"/>
    <x v="2"/>
    <x v="2"/>
  </r>
  <r>
    <x v="103"/>
    <x v="299"/>
    <n v="82.178919811284871"/>
    <x v="2"/>
    <x v="2"/>
  </r>
  <r>
    <x v="103"/>
    <x v="294"/>
    <n v="847.94923241955667"/>
    <x v="3"/>
    <x v="2"/>
  </r>
  <r>
    <x v="103"/>
    <x v="295"/>
    <n v="333.3635828625234"/>
    <x v="3"/>
    <x v="2"/>
  </r>
  <r>
    <x v="103"/>
    <x v="296"/>
    <n v="1181.737347077423"/>
    <x v="3"/>
    <x v="2"/>
  </r>
  <r>
    <x v="103"/>
    <x v="297"/>
    <n v="65.137522362557021"/>
    <x v="3"/>
    <x v="2"/>
  </r>
  <r>
    <x v="103"/>
    <x v="298"/>
    <n v="25.34322094563155"/>
    <x v="3"/>
    <x v="2"/>
  </r>
  <r>
    <x v="103"/>
    <x v="299"/>
    <n v="90.726059483861619"/>
    <x v="3"/>
    <x v="2"/>
  </r>
  <r>
    <x v="103"/>
    <x v="294"/>
    <n v="729.87651882780915"/>
    <x v="4"/>
    <x v="2"/>
  </r>
  <r>
    <x v="103"/>
    <x v="295"/>
    <n v="403.76615575869278"/>
    <x v="4"/>
    <x v="2"/>
  </r>
  <r>
    <x v="103"/>
    <x v="296"/>
    <n v="1118.186231176237"/>
    <x v="4"/>
    <x v="2"/>
  </r>
  <r>
    <x v="103"/>
    <x v="297"/>
    <n v="66.612086799720188"/>
    <x v="4"/>
    <x v="2"/>
  </r>
  <r>
    <x v="103"/>
    <x v="298"/>
    <n v="36.686651894730296"/>
    <x v="4"/>
    <x v="2"/>
  </r>
  <r>
    <x v="103"/>
    <x v="299"/>
    <n v="101.9878367880538"/>
    <x v="4"/>
    <x v="2"/>
  </r>
  <r>
    <x v="103"/>
    <x v="294"/>
    <n v="753.55418585011012"/>
    <x v="5"/>
    <x v="2"/>
  </r>
  <r>
    <x v="103"/>
    <x v="295"/>
    <n v="409.89713064713067"/>
    <x v="5"/>
    <x v="2"/>
  </r>
  <r>
    <x v="103"/>
    <x v="296"/>
    <n v="1175.1085013263"/>
    <x v="5"/>
    <x v="2"/>
  </r>
  <r>
    <x v="103"/>
    <x v="297"/>
    <n v="66.210142633727401"/>
    <x v="5"/>
    <x v="2"/>
  </r>
  <r>
    <x v="103"/>
    <x v="298"/>
    <n v="37.073256250552177"/>
    <x v="5"/>
    <x v="2"/>
  </r>
  <r>
    <x v="103"/>
    <x v="299"/>
    <n v="103.24951137408459"/>
    <x v="5"/>
    <x v="2"/>
  </r>
  <r>
    <x v="103"/>
    <x v="294"/>
    <n v="818.42302603568294"/>
    <x v="6"/>
    <x v="2"/>
  </r>
  <r>
    <x v="103"/>
    <x v="295"/>
    <n v="507.38282946383123"/>
    <x v="6"/>
    <x v="2"/>
  </r>
  <r>
    <x v="103"/>
    <x v="296"/>
    <n v="1296.6735282248137"/>
    <x v="6"/>
    <x v="2"/>
  </r>
  <r>
    <x v="103"/>
    <x v="297"/>
    <n v="64.548244612933345"/>
    <x v="6"/>
    <x v="2"/>
  </r>
  <r>
    <x v="103"/>
    <x v="298"/>
    <n v="38.486687443527003"/>
    <x v="6"/>
    <x v="2"/>
  </r>
  <r>
    <x v="103"/>
    <x v="299"/>
    <n v="101.83299959880745"/>
    <x v="6"/>
    <x v="2"/>
  </r>
  <r>
    <x v="103"/>
    <x v="294"/>
    <n v="596.34565992717455"/>
    <x v="7"/>
    <x v="2"/>
  </r>
  <r>
    <x v="103"/>
    <x v="295"/>
    <n v="398.10221443074283"/>
    <x v="7"/>
    <x v="2"/>
  </r>
  <r>
    <x v="103"/>
    <x v="296"/>
    <n v="951.696713501506"/>
    <x v="7"/>
    <x v="2"/>
  </r>
  <r>
    <x v="103"/>
    <x v="297"/>
    <n v="54.017929051560905"/>
    <x v="7"/>
    <x v="2"/>
  </r>
  <r>
    <x v="103"/>
    <x v="298"/>
    <n v="34.881667437044165"/>
    <x v="7"/>
    <x v="2"/>
  </r>
  <r>
    <x v="103"/>
    <x v="299"/>
    <n v="86.206187121083389"/>
    <x v="7"/>
    <x v="2"/>
  </r>
  <r>
    <x v="103"/>
    <x v="294"/>
    <n v="803.11818321723388"/>
    <x v="8"/>
    <x v="2"/>
  </r>
  <r>
    <x v="103"/>
    <x v="295"/>
    <n v="331.56333066653269"/>
    <x v="8"/>
    <x v="2"/>
  </r>
  <r>
    <x v="103"/>
    <x v="296"/>
    <n v="1128.494214840372"/>
    <x v="8"/>
    <x v="2"/>
  </r>
  <r>
    <x v="103"/>
    <x v="297"/>
    <n v="88.468487370023396"/>
    <x v="8"/>
    <x v="2"/>
  </r>
  <r>
    <x v="103"/>
    <x v="298"/>
    <n v="36.982886012450173"/>
    <x v="8"/>
    <x v="2"/>
  </r>
  <r>
    <x v="103"/>
    <x v="299"/>
    <n v="124.31069085350971"/>
    <x v="8"/>
    <x v="2"/>
  </r>
  <r>
    <x v="103"/>
    <x v="294"/>
    <n v="804.64738307264099"/>
    <x v="9"/>
    <x v="2"/>
  </r>
  <r>
    <x v="103"/>
    <x v="295"/>
    <n v="322.92407407407427"/>
    <x v="9"/>
    <x v="2"/>
  </r>
  <r>
    <x v="103"/>
    <x v="296"/>
    <n v="1130.7097562068909"/>
    <x v="9"/>
    <x v="2"/>
  </r>
  <r>
    <x v="103"/>
    <x v="297"/>
    <n v="80.994111585601331"/>
    <x v="9"/>
    <x v="2"/>
  </r>
  <r>
    <x v="103"/>
    <x v="298"/>
    <n v="32.673599400412208"/>
    <x v="9"/>
    <x v="2"/>
  </r>
  <r>
    <x v="103"/>
    <x v="299"/>
    <n v="113.59410637372592"/>
    <x v="9"/>
    <x v="2"/>
  </r>
  <r>
    <x v="103"/>
    <x v="294"/>
    <n v="831.40619991434016"/>
    <x v="10"/>
    <x v="2"/>
  </r>
  <r>
    <x v="103"/>
    <x v="295"/>
    <n v="338.30536912751688"/>
    <x v="10"/>
    <x v="2"/>
  </r>
  <r>
    <x v="103"/>
    <x v="296"/>
    <n v="1168.5337251668661"/>
    <x v="10"/>
    <x v="2"/>
  </r>
  <r>
    <x v="103"/>
    <x v="297"/>
    <n v="72.343848641195066"/>
    <x v="10"/>
    <x v="2"/>
  </r>
  <r>
    <x v="103"/>
    <x v="298"/>
    <n v="29.512587822014048"/>
    <x v="10"/>
    <x v="2"/>
  </r>
  <r>
    <x v="103"/>
    <x v="299"/>
    <n v="101.67861023205421"/>
    <x v="10"/>
    <x v="2"/>
  </r>
  <r>
    <x v="103"/>
    <x v="294"/>
    <n v="934.2856529391039"/>
    <x v="11"/>
    <x v="2"/>
  </r>
  <r>
    <x v="103"/>
    <x v="295"/>
    <n v="323.13310961968699"/>
    <x v="11"/>
    <x v="2"/>
  </r>
  <r>
    <x v="103"/>
    <x v="296"/>
    <n v="1252.6453343116521"/>
    <x v="11"/>
    <x v="2"/>
  </r>
  <r>
    <x v="103"/>
    <x v="297"/>
    <n v="92.342186627702134"/>
    <x v="11"/>
    <x v="2"/>
  </r>
  <r>
    <x v="103"/>
    <x v="298"/>
    <n v="31.780088008800874"/>
    <x v="11"/>
    <x v="2"/>
  </r>
  <r>
    <x v="103"/>
    <x v="299"/>
    <n v="123.80796908894241"/>
    <x v="11"/>
    <x v="2"/>
  </r>
  <r>
    <x v="103"/>
    <x v="294"/>
    <n v="786.32879357709885"/>
    <x v="12"/>
    <x v="2"/>
  </r>
  <r>
    <x v="103"/>
    <x v="295"/>
    <n v="508.47504708097949"/>
    <x v="12"/>
    <x v="2"/>
  </r>
  <r>
    <x v="103"/>
    <x v="296"/>
    <n v="1260.1462538945589"/>
    <x v="12"/>
    <x v="2"/>
  </r>
  <r>
    <x v="103"/>
    <x v="297"/>
    <n v="55.284886930718812"/>
    <x v="12"/>
    <x v="2"/>
  </r>
  <r>
    <x v="103"/>
    <x v="298"/>
    <n v="35.84232709411922"/>
    <x v="12"/>
    <x v="2"/>
  </r>
  <r>
    <x v="103"/>
    <x v="299"/>
    <n v="88.597853381161713"/>
    <x v="12"/>
    <x v="2"/>
  </r>
  <r>
    <x v="103"/>
    <x v="294"/>
    <n v="887.60289258426781"/>
    <x v="13"/>
    <x v="2"/>
  </r>
  <r>
    <x v="103"/>
    <x v="295"/>
    <n v="419.73454189560368"/>
    <x v="13"/>
    <x v="2"/>
  </r>
  <r>
    <x v="103"/>
    <x v="296"/>
    <n v="1314.8942402323958"/>
    <x v="13"/>
    <x v="2"/>
  </r>
  <r>
    <x v="103"/>
    <x v="297"/>
    <n v="82.8280126749506"/>
    <x v="13"/>
    <x v="2"/>
  </r>
  <r>
    <x v="103"/>
    <x v="298"/>
    <n v="39.753455997492601"/>
    <x v="13"/>
    <x v="2"/>
  </r>
  <r>
    <x v="103"/>
    <x v="299"/>
    <n v="122.70135406960567"/>
    <x v="13"/>
    <x v="2"/>
  </r>
  <r>
    <x v="103"/>
    <x v="294"/>
    <n v="407.85299863470266"/>
    <x v="14"/>
    <x v="2"/>
  </r>
  <r>
    <x v="103"/>
    <x v="295"/>
    <n v="450.66660564766732"/>
    <x v="14"/>
    <x v="2"/>
  </r>
  <r>
    <x v="103"/>
    <x v="296"/>
    <n v="851.81067292208354"/>
    <x v="14"/>
    <x v="2"/>
  </r>
  <r>
    <x v="103"/>
    <x v="297"/>
    <n v="53.724606499190884"/>
    <x v="14"/>
    <x v="2"/>
  </r>
  <r>
    <x v="103"/>
    <x v="298"/>
    <n v="58.061341831908081"/>
    <x v="14"/>
    <x v="2"/>
  </r>
  <r>
    <x v="103"/>
    <x v="299"/>
    <n v="112.20511647025593"/>
    <x v="14"/>
    <x v="2"/>
  </r>
  <r>
    <x v="103"/>
    <x v="294"/>
    <n v="1205.4479484588162"/>
    <x v="15"/>
    <x v="2"/>
  </r>
  <r>
    <x v="103"/>
    <x v="295"/>
    <n v="811.50465949820796"/>
    <x v="15"/>
    <x v="2"/>
  </r>
  <r>
    <x v="103"/>
    <x v="296"/>
    <n v="2038.8274356383045"/>
    <x v="15"/>
    <x v="2"/>
  </r>
  <r>
    <x v="103"/>
    <x v="297"/>
    <n v="101.53881207320482"/>
    <x v="15"/>
    <x v="2"/>
  </r>
  <r>
    <x v="103"/>
    <x v="298"/>
    <n v="67.868645083932876"/>
    <x v="15"/>
    <x v="2"/>
  </r>
  <r>
    <x v="103"/>
    <x v="299"/>
    <n v="171.73708421143382"/>
    <x v="15"/>
    <x v="2"/>
  </r>
  <r>
    <x v="103"/>
    <x v="294"/>
    <n v="788.75194846162287"/>
    <x v="16"/>
    <x v="2"/>
  </r>
  <r>
    <x v="103"/>
    <x v="295"/>
    <n v="524.15316704695135"/>
    <x v="16"/>
    <x v="2"/>
  </r>
  <r>
    <x v="103"/>
    <x v="296"/>
    <n v="1299.8386790316003"/>
    <x v="16"/>
    <x v="2"/>
  </r>
  <r>
    <x v="103"/>
    <x v="297"/>
    <n v="85.984117986803554"/>
    <x v="16"/>
    <x v="2"/>
  </r>
  <r>
    <x v="103"/>
    <x v="298"/>
    <n v="58.461952984841616"/>
    <x v="16"/>
    <x v="2"/>
  </r>
  <r>
    <x v="103"/>
    <x v="299"/>
    <n v="141.4332241433348"/>
    <x v="16"/>
    <x v="2"/>
  </r>
  <r>
    <x v="103"/>
    <x v="294"/>
    <n v="612.71381632662872"/>
    <x v="0"/>
    <x v="3"/>
  </r>
  <r>
    <x v="103"/>
    <x v="295"/>
    <n v="367.78971450572868"/>
    <x v="0"/>
    <x v="3"/>
  </r>
  <r>
    <x v="103"/>
    <x v="296"/>
    <n v="978.47130027032813"/>
    <x v="0"/>
    <x v="3"/>
  </r>
  <r>
    <x v="103"/>
    <x v="297"/>
    <n v="65.200912378702711"/>
    <x v="0"/>
    <x v="3"/>
  </r>
  <r>
    <x v="103"/>
    <x v="298"/>
    <n v="39.301046480629189"/>
    <x v="0"/>
    <x v="3"/>
  </r>
  <r>
    <x v="103"/>
    <x v="299"/>
    <n v="104.08438089899698"/>
    <x v="0"/>
    <x v="3"/>
  </r>
  <r>
    <x v="103"/>
    <x v="294"/>
    <n v="456.79502203639601"/>
    <x v="1"/>
    <x v="3"/>
  </r>
  <r>
    <x v="103"/>
    <x v="295"/>
    <n v="328.73218719606416"/>
    <x v="1"/>
    <x v="3"/>
  </r>
  <r>
    <x v="103"/>
    <x v="296"/>
    <n v="784.70454438736647"/>
    <x v="1"/>
    <x v="3"/>
  </r>
  <r>
    <x v="103"/>
    <x v="297"/>
    <n v="69.136902870004121"/>
    <x v="1"/>
    <x v="3"/>
  </r>
  <r>
    <x v="103"/>
    <x v="298"/>
    <n v="50.250644103371393"/>
    <x v="1"/>
    <x v="3"/>
  </r>
  <r>
    <x v="103"/>
    <x v="299"/>
    <n v="118.82178221357958"/>
    <x v="1"/>
    <x v="3"/>
  </r>
  <r>
    <x v="103"/>
    <x v="294"/>
    <n v="512.84431608513012"/>
    <x v="2"/>
    <x v="3"/>
  </r>
  <r>
    <x v="103"/>
    <x v="295"/>
    <n v="359.73602002282405"/>
    <x v="2"/>
    <x v="3"/>
  </r>
  <r>
    <x v="103"/>
    <x v="296"/>
    <n v="873.48387644845968"/>
    <x v="2"/>
    <x v="3"/>
  </r>
  <r>
    <x v="103"/>
    <x v="297"/>
    <n v="54.258899902982535"/>
    <x v="2"/>
    <x v="3"/>
  </r>
  <r>
    <x v="103"/>
    <x v="298"/>
    <n v="37.927630336715943"/>
    <x v="2"/>
    <x v="3"/>
  </r>
  <r>
    <x v="103"/>
    <x v="299"/>
    <n v="92.338182074706594"/>
    <x v="2"/>
    <x v="3"/>
  </r>
  <r>
    <x v="103"/>
    <x v="294"/>
    <n v="818.32565319803598"/>
    <x v="3"/>
    <x v="3"/>
  </r>
  <r>
    <x v="103"/>
    <x v="295"/>
    <n v="340.60355555555577"/>
    <x v="3"/>
    <x v="3"/>
  </r>
  <r>
    <x v="103"/>
    <x v="296"/>
    <n v="1152.8889819588971"/>
    <x v="3"/>
    <x v="3"/>
  </r>
  <r>
    <x v="103"/>
    <x v="297"/>
    <n v="66.632346831382662"/>
    <x v="3"/>
    <x v="3"/>
  </r>
  <r>
    <x v="103"/>
    <x v="298"/>
    <n v="27.912223193473192"/>
    <x v="3"/>
    <x v="3"/>
  </r>
  <r>
    <x v="103"/>
    <x v="299"/>
    <n v="93.874239679217467"/>
    <x v="3"/>
    <x v="3"/>
  </r>
  <r>
    <x v="103"/>
    <x v="294"/>
    <n v="711.11871478411763"/>
    <x v="4"/>
    <x v="3"/>
  </r>
  <r>
    <x v="103"/>
    <x v="295"/>
    <n v="396.28174674325129"/>
    <x v="4"/>
    <x v="3"/>
  </r>
  <r>
    <x v="103"/>
    <x v="296"/>
    <n v="1113.0374689303835"/>
    <x v="4"/>
    <x v="3"/>
  </r>
  <r>
    <x v="103"/>
    <x v="297"/>
    <n v="71.137645987827668"/>
    <x v="4"/>
    <x v="3"/>
  </r>
  <r>
    <x v="103"/>
    <x v="298"/>
    <n v="40.150401176108964"/>
    <x v="4"/>
    <x v="3"/>
  </r>
  <r>
    <x v="103"/>
    <x v="299"/>
    <n v="111.34408895425364"/>
    <x v="4"/>
    <x v="3"/>
  </r>
  <r>
    <x v="103"/>
    <x v="294"/>
    <n v="719.07827958548091"/>
    <x v="5"/>
    <x v="3"/>
  </r>
  <r>
    <x v="103"/>
    <x v="295"/>
    <n v="391.89832285115307"/>
    <x v="5"/>
    <x v="3"/>
  </r>
  <r>
    <x v="103"/>
    <x v="296"/>
    <n v="1115.6473585328495"/>
    <x v="5"/>
    <x v="3"/>
  </r>
  <r>
    <x v="103"/>
    <x v="297"/>
    <n v="72.288292656741447"/>
    <x v="5"/>
    <x v="3"/>
  </r>
  <r>
    <x v="103"/>
    <x v="298"/>
    <n v="39.943482905982904"/>
    <x v="5"/>
    <x v="3"/>
  </r>
  <r>
    <x v="103"/>
    <x v="299"/>
    <n v="112.15502546097426"/>
    <x v="5"/>
    <x v="3"/>
  </r>
  <r>
    <x v="103"/>
    <x v="294"/>
    <n v="785.8151145964149"/>
    <x v="6"/>
    <x v="3"/>
  </r>
  <r>
    <x v="103"/>
    <x v="295"/>
    <n v="549.92080066827305"/>
    <x v="6"/>
    <x v="3"/>
  </r>
  <r>
    <x v="103"/>
    <x v="296"/>
    <n v="1346.7740581202454"/>
    <x v="6"/>
    <x v="3"/>
  </r>
  <r>
    <x v="103"/>
    <x v="297"/>
    <n v="58.424915583376617"/>
    <x v="6"/>
    <x v="3"/>
  </r>
  <r>
    <x v="103"/>
    <x v="298"/>
    <n v="41.648980695773837"/>
    <x v="6"/>
    <x v="3"/>
  </r>
  <r>
    <x v="103"/>
    <x v="299"/>
    <n v="100.1319002319885"/>
    <x v="6"/>
    <x v="3"/>
  </r>
  <r>
    <x v="103"/>
    <x v="294"/>
    <n v="640.92413950904722"/>
    <x v="7"/>
    <x v="3"/>
  </r>
  <r>
    <x v="103"/>
    <x v="295"/>
    <n v="326.7957971405076"/>
    <x v="7"/>
    <x v="3"/>
  </r>
  <r>
    <x v="103"/>
    <x v="296"/>
    <n v="973.37275796166455"/>
    <x v="7"/>
    <x v="3"/>
  </r>
  <r>
    <x v="103"/>
    <x v="297"/>
    <n v="73.181883565760288"/>
    <x v="7"/>
    <x v="3"/>
  </r>
  <r>
    <x v="103"/>
    <x v="298"/>
    <n v="37.830514122871065"/>
    <x v="7"/>
    <x v="3"/>
  </r>
  <r>
    <x v="103"/>
    <x v="299"/>
    <n v="111.14147127271372"/>
    <x v="7"/>
    <x v="3"/>
  </r>
  <r>
    <x v="103"/>
    <x v="294"/>
    <n v="727.48972518376252"/>
    <x v="8"/>
    <x v="3"/>
  </r>
  <r>
    <x v="103"/>
    <x v="295"/>
    <n v="371.97742008532509"/>
    <x v="8"/>
    <x v="3"/>
  </r>
  <r>
    <x v="103"/>
    <x v="296"/>
    <n v="1100.1493394445656"/>
    <x v="8"/>
    <x v="3"/>
  </r>
  <r>
    <x v="103"/>
    <x v="297"/>
    <n v="80.895047201615924"/>
    <x v="8"/>
    <x v="3"/>
  </r>
  <r>
    <x v="103"/>
    <x v="298"/>
    <n v="41.455314889027179"/>
    <x v="8"/>
    <x v="3"/>
  </r>
  <r>
    <x v="103"/>
    <x v="299"/>
    <n v="122.33386900511107"/>
    <x v="8"/>
    <x v="3"/>
  </r>
  <r>
    <x v="103"/>
    <x v="294"/>
    <n v="806.22048380382944"/>
    <x v="9"/>
    <x v="3"/>
  </r>
  <r>
    <x v="103"/>
    <x v="295"/>
    <n v="356.19000657462198"/>
    <x v="9"/>
    <x v="3"/>
  </r>
  <r>
    <x v="103"/>
    <x v="296"/>
    <n v="1160.7773837728237"/>
    <x v="9"/>
    <x v="3"/>
  </r>
  <r>
    <x v="103"/>
    <x v="297"/>
    <n v="78.342979874930435"/>
    <x v="9"/>
    <x v="3"/>
  </r>
  <r>
    <x v="103"/>
    <x v="298"/>
    <n v="34.202335858585862"/>
    <x v="9"/>
    <x v="3"/>
  </r>
  <r>
    <x v="103"/>
    <x v="299"/>
    <n v="113.04482834842224"/>
    <x v="9"/>
    <x v="3"/>
  </r>
  <r>
    <x v="103"/>
    <x v="294"/>
    <n v="755.69260380881769"/>
    <x v="10"/>
    <x v="3"/>
  </r>
  <r>
    <x v="103"/>
    <x v="295"/>
    <n v="326.22899865417185"/>
    <x v="10"/>
    <x v="3"/>
  </r>
  <r>
    <x v="103"/>
    <x v="296"/>
    <n v="1079.1139277317232"/>
    <x v="10"/>
    <x v="3"/>
  </r>
  <r>
    <x v="103"/>
    <x v="297"/>
    <n v="77.048593373655947"/>
    <x v="10"/>
    <x v="3"/>
  </r>
  <r>
    <x v="103"/>
    <x v="298"/>
    <n v="33.518430449958068"/>
    <x v="10"/>
    <x v="3"/>
  </r>
  <r>
    <x v="103"/>
    <x v="299"/>
    <n v="110.02385070674177"/>
    <x v="10"/>
    <x v="3"/>
  </r>
  <r>
    <x v="103"/>
    <x v="294"/>
    <n v="842.35728720404643"/>
    <x v="11"/>
    <x v="3"/>
  </r>
  <r>
    <x v="103"/>
    <x v="295"/>
    <n v="281.61134453781517"/>
    <x v="11"/>
    <x v="3"/>
  </r>
  <r>
    <x v="103"/>
    <x v="296"/>
    <n v="1121.807287204047"/>
    <x v="11"/>
    <x v="3"/>
  </r>
  <r>
    <x v="103"/>
    <x v="297"/>
    <n v="82.30338829946075"/>
    <x v="11"/>
    <x v="3"/>
  </r>
  <r>
    <x v="103"/>
    <x v="298"/>
    <n v="25.917826759474096"/>
    <x v="11"/>
    <x v="3"/>
  </r>
  <r>
    <x v="103"/>
    <x v="299"/>
    <n v="109.60733902163577"/>
    <x v="11"/>
    <x v="3"/>
  </r>
  <r>
    <x v="103"/>
    <x v="294"/>
    <n v="730.75433570826533"/>
    <x v="12"/>
    <x v="3"/>
  </r>
  <r>
    <x v="103"/>
    <x v="295"/>
    <n v="367.07070707070733"/>
    <x v="12"/>
    <x v="3"/>
  </r>
  <r>
    <x v="103"/>
    <x v="296"/>
    <n v="1092.6892767052263"/>
    <x v="12"/>
    <x v="3"/>
  </r>
  <r>
    <x v="103"/>
    <x v="297"/>
    <n v="78.410586906749742"/>
    <x v="12"/>
    <x v="3"/>
  </r>
  <r>
    <x v="103"/>
    <x v="298"/>
    <n v="38.991416309012862"/>
    <x v="12"/>
    <x v="3"/>
  </r>
  <r>
    <x v="103"/>
    <x v="299"/>
    <n v="116.94333396176337"/>
    <x v="12"/>
    <x v="3"/>
  </r>
  <r>
    <x v="103"/>
    <x v="294"/>
    <n v="987.81169135763503"/>
    <x v="13"/>
    <x v="3"/>
  </r>
  <r>
    <x v="103"/>
    <x v="295"/>
    <n v="404.83818043562633"/>
    <x v="13"/>
    <x v="3"/>
  </r>
  <r>
    <x v="103"/>
    <x v="296"/>
    <n v="1383.0928025525338"/>
    <x v="13"/>
    <x v="3"/>
  </r>
  <r>
    <x v="103"/>
    <x v="297"/>
    <n v="94.144215250300903"/>
    <x v="13"/>
    <x v="3"/>
  </r>
  <r>
    <x v="103"/>
    <x v="298"/>
    <n v="38.213179822241059"/>
    <x v="13"/>
    <x v="3"/>
  </r>
  <r>
    <x v="103"/>
    <x v="299"/>
    <n v="131.81681048509202"/>
    <x v="13"/>
    <x v="3"/>
  </r>
  <r>
    <x v="103"/>
    <x v="294"/>
    <n v="374.1492412474139"/>
    <x v="14"/>
    <x v="3"/>
  </r>
  <r>
    <x v="103"/>
    <x v="295"/>
    <n v="552.53898798528758"/>
    <x v="14"/>
    <x v="3"/>
  </r>
  <r>
    <x v="103"/>
    <x v="296"/>
    <n v="960.77281959899358"/>
    <x v="14"/>
    <x v="3"/>
  </r>
  <r>
    <x v="103"/>
    <x v="297"/>
    <n v="46.768655155926723"/>
    <x v="14"/>
    <x v="3"/>
  </r>
  <r>
    <x v="103"/>
    <x v="298"/>
    <n v="69.366366457027439"/>
    <x v="14"/>
    <x v="3"/>
  </r>
  <r>
    <x v="103"/>
    <x v="299"/>
    <n v="120.09660244987415"/>
    <x v="14"/>
    <x v="3"/>
  </r>
  <r>
    <x v="103"/>
    <x v="294"/>
    <n v="1169.409284198935"/>
    <x v="15"/>
    <x v="3"/>
  </r>
  <r>
    <x v="103"/>
    <x v="295"/>
    <n v="896.06410256410254"/>
    <x v="15"/>
    <x v="3"/>
  </r>
  <r>
    <x v="103"/>
    <x v="296"/>
    <n v="2078.7744802773659"/>
    <x v="15"/>
    <x v="3"/>
  </r>
  <r>
    <x v="103"/>
    <x v="297"/>
    <n v="98.172631266083357"/>
    <x v="15"/>
    <x v="3"/>
  </r>
  <r>
    <x v="103"/>
    <x v="298"/>
    <n v="76.278609292173371"/>
    <x v="15"/>
    <x v="3"/>
  </r>
  <r>
    <x v="103"/>
    <x v="299"/>
    <n v="174.51440081340846"/>
    <x v="15"/>
    <x v="3"/>
  </r>
  <r>
    <x v="103"/>
    <x v="294"/>
    <n v="706.34777955827747"/>
    <x v="16"/>
    <x v="3"/>
  </r>
  <r>
    <x v="103"/>
    <x v="295"/>
    <n v="445.22335918962807"/>
    <x v="16"/>
    <x v="3"/>
  </r>
  <r>
    <x v="103"/>
    <x v="296"/>
    <n v="1155.7755814847121"/>
    <x v="16"/>
    <x v="3"/>
  </r>
  <r>
    <x v="103"/>
    <x v="297"/>
    <n v="78.310216382745907"/>
    <x v="16"/>
    <x v="3"/>
  </r>
  <r>
    <x v="103"/>
    <x v="298"/>
    <n v="49.739585968968733"/>
    <x v="16"/>
    <x v="3"/>
  </r>
  <r>
    <x v="103"/>
    <x v="299"/>
    <n v="128.13664669911276"/>
    <x v="16"/>
    <x v="3"/>
  </r>
  <r>
    <x v="104"/>
    <x v="255"/>
    <n v="9.8733030512210131"/>
    <x v="0"/>
    <x v="2"/>
  </r>
  <r>
    <x v="104"/>
    <x v="181"/>
    <n v="19.588317101799845"/>
    <x v="0"/>
    <x v="2"/>
  </r>
  <r>
    <x v="104"/>
    <x v="300"/>
    <n v="20.93510900913336"/>
    <x v="0"/>
    <x v="2"/>
  </r>
  <r>
    <x v="104"/>
    <x v="301"/>
    <n v="9.8387673170941632"/>
    <x v="0"/>
    <x v="2"/>
  </r>
  <r>
    <x v="104"/>
    <x v="302"/>
    <n v="4.8933027680252446"/>
    <x v="0"/>
    <x v="2"/>
  </r>
  <r>
    <x v="104"/>
    <x v="303"/>
    <n v="12.596867642653484"/>
    <x v="0"/>
    <x v="2"/>
  </r>
  <r>
    <x v="104"/>
    <x v="274"/>
    <n v="19.779770018747843"/>
    <x v="0"/>
    <x v="2"/>
  </r>
  <r>
    <x v="104"/>
    <x v="304"/>
    <n v="2.8824697346569481"/>
    <x v="0"/>
    <x v="2"/>
  </r>
  <r>
    <x v="104"/>
    <x v="305"/>
    <n v="27.574948610748905"/>
    <x v="0"/>
    <x v="2"/>
  </r>
  <r>
    <x v="104"/>
    <x v="306"/>
    <n v="4.7363732187917682"/>
    <x v="0"/>
    <x v="2"/>
  </r>
  <r>
    <x v="104"/>
    <x v="307"/>
    <n v="107.28647195549429"/>
    <x v="0"/>
    <x v="2"/>
  </r>
  <r>
    <x v="104"/>
    <x v="308"/>
    <n v="46.729821776723888"/>
    <x v="0"/>
    <x v="2"/>
  </r>
  <r>
    <x v="104"/>
    <x v="309"/>
    <n v="60.234114219758403"/>
    <x v="0"/>
    <x v="2"/>
  </r>
  <r>
    <x v="104"/>
    <x v="310"/>
    <n v="1.187021081090341"/>
    <x v="0"/>
    <x v="2"/>
  </r>
  <r>
    <x v="104"/>
    <x v="59"/>
    <n v="2.8123100189017904"/>
    <x v="0"/>
    <x v="2"/>
  </r>
  <r>
    <x v="104"/>
    <x v="311"/>
    <n v="2.3741317918952727"/>
    <x v="0"/>
    <x v="2"/>
  </r>
  <r>
    <x v="104"/>
    <x v="255"/>
    <n v="9.6160915227138233"/>
    <x v="1"/>
    <x v="2"/>
  </r>
  <r>
    <x v="104"/>
    <x v="181"/>
    <n v="29.650992799727092"/>
    <x v="1"/>
    <x v="2"/>
  </r>
  <r>
    <x v="104"/>
    <x v="300"/>
    <n v="24.201566308891479"/>
    <x v="1"/>
    <x v="2"/>
  </r>
  <r>
    <x v="104"/>
    <x v="301"/>
    <n v="13.305125690719438"/>
    <x v="1"/>
    <x v="2"/>
  </r>
  <r>
    <x v="104"/>
    <x v="302"/>
    <n v="5.1805933868476908"/>
    <x v="1"/>
    <x v="2"/>
  </r>
  <r>
    <x v="104"/>
    <x v="303"/>
    <n v="16.850957855264312"/>
    <x v="1"/>
    <x v="2"/>
  </r>
  <r>
    <x v="104"/>
    <x v="274"/>
    <n v="22.861678029198707"/>
    <x v="1"/>
    <x v="2"/>
  </r>
  <r>
    <x v="104"/>
    <x v="304"/>
    <n v="4.1668019035661308"/>
    <x v="1"/>
    <x v="2"/>
  </r>
  <r>
    <x v="104"/>
    <x v="305"/>
    <n v="27.123006942217692"/>
    <x v="1"/>
    <x v="2"/>
  </r>
  <r>
    <x v="104"/>
    <x v="306"/>
    <n v="4.2770862660879843"/>
    <x v="1"/>
    <x v="2"/>
  </r>
  <r>
    <x v="104"/>
    <x v="307"/>
    <n v="63.949532197792543"/>
    <x v="1"/>
    <x v="2"/>
  </r>
  <r>
    <x v="104"/>
    <x v="308"/>
    <n v="21.33581534357776"/>
    <x v="1"/>
    <x v="2"/>
  </r>
  <r>
    <x v="104"/>
    <x v="309"/>
    <n v="66.429447577915624"/>
    <x v="1"/>
    <x v="2"/>
  </r>
  <r>
    <x v="104"/>
    <x v="310"/>
    <n v="1.6948136753670169"/>
    <x v="1"/>
    <x v="2"/>
  </r>
  <r>
    <x v="104"/>
    <x v="59"/>
    <n v="6.8435843947789884E-2"/>
    <x v="1"/>
    <x v="2"/>
  </r>
  <r>
    <x v="104"/>
    <x v="311"/>
    <n v="1.3319326128338602"/>
    <x v="1"/>
    <x v="2"/>
  </r>
  <r>
    <x v="104"/>
    <x v="255"/>
    <n v="11.707487583626815"/>
    <x v="2"/>
    <x v="2"/>
  </r>
  <r>
    <x v="104"/>
    <x v="181"/>
    <n v="7.6440260444943409"/>
    <x v="2"/>
    <x v="2"/>
  </r>
  <r>
    <x v="104"/>
    <x v="300"/>
    <n v="10.91901952413172"/>
    <x v="2"/>
    <x v="2"/>
  </r>
  <r>
    <x v="104"/>
    <x v="301"/>
    <n v="9.6223208238138351"/>
    <x v="2"/>
    <x v="2"/>
  </r>
  <r>
    <x v="104"/>
    <x v="302"/>
    <n v="3.1167336647509565"/>
    <x v="2"/>
    <x v="2"/>
  </r>
  <r>
    <x v="104"/>
    <x v="303"/>
    <n v="7.1698862797528395"/>
    <x v="2"/>
    <x v="2"/>
  </r>
  <r>
    <x v="104"/>
    <x v="274"/>
    <n v="8.9015647054401246"/>
    <x v="2"/>
    <x v="2"/>
  </r>
  <r>
    <x v="104"/>
    <x v="304"/>
    <n v="1.1478679456180534"/>
    <x v="2"/>
    <x v="2"/>
  </r>
  <r>
    <x v="104"/>
    <x v="305"/>
    <n v="26.939471902749247"/>
    <x v="2"/>
    <x v="2"/>
  </r>
  <r>
    <x v="104"/>
    <x v="306"/>
    <n v="4.4475934828276538"/>
    <x v="2"/>
    <x v="2"/>
  </r>
  <r>
    <x v="104"/>
    <x v="307"/>
    <n v="130.6561350684137"/>
    <x v="2"/>
    <x v="2"/>
  </r>
  <r>
    <x v="104"/>
    <x v="308"/>
    <n v="52.019034907987248"/>
    <x v="2"/>
    <x v="2"/>
  </r>
  <r>
    <x v="104"/>
    <x v="309"/>
    <n v="36.920953166362686"/>
    <x v="2"/>
    <x v="2"/>
  </r>
  <r>
    <x v="104"/>
    <x v="310"/>
    <n v="0.54716846873469394"/>
    <x v="2"/>
    <x v="2"/>
  </r>
  <r>
    <x v="104"/>
    <x v="59"/>
    <n v="4.1996886865855565"/>
    <x v="2"/>
    <x v="2"/>
  </r>
  <r>
    <x v="104"/>
    <x v="311"/>
    <n v="1.2931707854435195"/>
    <x v="2"/>
    <x v="2"/>
  </r>
  <r>
    <x v="104"/>
    <x v="255"/>
    <n v="7.8704503781241248"/>
    <x v="3"/>
    <x v="2"/>
  </r>
  <r>
    <x v="104"/>
    <x v="181"/>
    <n v="29.118202401230469"/>
    <x v="3"/>
    <x v="2"/>
  </r>
  <r>
    <x v="104"/>
    <x v="300"/>
    <n v="31.370615142810301"/>
    <x v="3"/>
    <x v="2"/>
  </r>
  <r>
    <x v="104"/>
    <x v="301"/>
    <n v="6.445867354835797"/>
    <x v="3"/>
    <x v="2"/>
  </r>
  <r>
    <x v="104"/>
    <x v="302"/>
    <n v="8.1468839653812513"/>
    <x v="3"/>
    <x v="2"/>
  </r>
  <r>
    <x v="104"/>
    <x v="303"/>
    <n v="18.326504846016526"/>
    <x v="3"/>
    <x v="2"/>
  </r>
  <r>
    <x v="104"/>
    <x v="274"/>
    <n v="25.690548506198667"/>
    <x v="3"/>
    <x v="2"/>
  </r>
  <r>
    <x v="104"/>
    <x v="304"/>
    <n v="4.4478225483151519"/>
    <x v="3"/>
    <x v="2"/>
  </r>
  <r>
    <x v="104"/>
    <x v="305"/>
    <n v="33.316070144926002"/>
    <x v="3"/>
    <x v="2"/>
  </r>
  <r>
    <x v="104"/>
    <x v="306"/>
    <n v="5.4503386798401374"/>
    <x v="3"/>
    <x v="2"/>
  </r>
  <r>
    <x v="104"/>
    <x v="307"/>
    <n v="68.65972855292641"/>
    <x v="3"/>
    <x v="2"/>
  </r>
  <r>
    <x v="104"/>
    <x v="308"/>
    <n v="42.76826002477025"/>
    <x v="3"/>
    <x v="2"/>
  </r>
  <r>
    <x v="104"/>
    <x v="309"/>
    <n v="41.813430219384045"/>
    <x v="3"/>
    <x v="2"/>
  </r>
  <r>
    <x v="104"/>
    <x v="310"/>
    <n v="0.9635334793086866"/>
    <x v="3"/>
    <x v="2"/>
  </r>
  <r>
    <x v="104"/>
    <x v="59"/>
    <n v="4.4143563091483129"/>
    <x v="3"/>
    <x v="2"/>
  </r>
  <r>
    <x v="104"/>
    <x v="311"/>
    <n v="4.5609703093077574"/>
    <x v="3"/>
    <x v="2"/>
  </r>
  <r>
    <x v="104"/>
    <x v="255"/>
    <n v="7.3545302893921907"/>
    <x v="4"/>
    <x v="2"/>
  </r>
  <r>
    <x v="104"/>
    <x v="181"/>
    <n v="11.38044262461044"/>
    <x v="4"/>
    <x v="2"/>
  </r>
  <r>
    <x v="104"/>
    <x v="300"/>
    <n v="12.472568216516533"/>
    <x v="4"/>
    <x v="2"/>
  </r>
  <r>
    <x v="104"/>
    <x v="301"/>
    <n v="6.4123850300980481"/>
    <x v="4"/>
    <x v="2"/>
  </r>
  <r>
    <x v="104"/>
    <x v="302"/>
    <n v="4.4138429053616637"/>
    <x v="4"/>
    <x v="2"/>
  </r>
  <r>
    <x v="104"/>
    <x v="303"/>
    <n v="9.0201261606081289"/>
    <x v="4"/>
    <x v="2"/>
  </r>
  <r>
    <x v="104"/>
    <x v="274"/>
    <n v="26.477316074911982"/>
    <x v="4"/>
    <x v="2"/>
  </r>
  <r>
    <x v="104"/>
    <x v="304"/>
    <n v="2.3291242961623198"/>
    <x v="4"/>
    <x v="2"/>
  </r>
  <r>
    <x v="104"/>
    <x v="305"/>
    <n v="14.059136119055902"/>
    <x v="4"/>
    <x v="2"/>
  </r>
  <r>
    <x v="104"/>
    <x v="306"/>
    <n v="4.347418139208953"/>
    <x v="4"/>
    <x v="2"/>
  </r>
  <r>
    <x v="104"/>
    <x v="307"/>
    <n v="152.70928798648143"/>
    <x v="4"/>
    <x v="2"/>
  </r>
  <r>
    <x v="104"/>
    <x v="308"/>
    <n v="72.473973678475176"/>
    <x v="4"/>
    <x v="2"/>
  </r>
  <r>
    <x v="104"/>
    <x v="309"/>
    <n v="73.013584343725171"/>
    <x v="4"/>
    <x v="2"/>
  </r>
  <r>
    <x v="104"/>
    <x v="310"/>
    <n v="1.1845546586167648"/>
    <x v="4"/>
    <x v="2"/>
  </r>
  <r>
    <x v="104"/>
    <x v="59"/>
    <n v="0.77976905231474203"/>
    <x v="4"/>
    <x v="2"/>
  </r>
  <r>
    <x v="104"/>
    <x v="311"/>
    <n v="5.3380961831532936"/>
    <x v="4"/>
    <x v="2"/>
  </r>
  <r>
    <x v="104"/>
    <x v="255"/>
    <n v="10.343260017257812"/>
    <x v="5"/>
    <x v="2"/>
  </r>
  <r>
    <x v="104"/>
    <x v="181"/>
    <n v="15.287384815733214"/>
    <x v="5"/>
    <x v="2"/>
  </r>
  <r>
    <x v="104"/>
    <x v="300"/>
    <n v="15.321609321792945"/>
    <x v="5"/>
    <x v="2"/>
  </r>
  <r>
    <x v="104"/>
    <x v="301"/>
    <n v="7.7715955298718944"/>
    <x v="5"/>
    <x v="2"/>
  </r>
  <r>
    <x v="104"/>
    <x v="302"/>
    <n v="3.5444302557760352"/>
    <x v="5"/>
    <x v="2"/>
  </r>
  <r>
    <x v="104"/>
    <x v="303"/>
    <n v="11.161576732660416"/>
    <x v="5"/>
    <x v="2"/>
  </r>
  <r>
    <x v="104"/>
    <x v="274"/>
    <n v="13.110618475190392"/>
    <x v="5"/>
    <x v="2"/>
  </r>
  <r>
    <x v="104"/>
    <x v="304"/>
    <n v="1.8160926997594715"/>
    <x v="5"/>
    <x v="2"/>
  </r>
  <r>
    <x v="104"/>
    <x v="305"/>
    <n v="16.473019489945415"/>
    <x v="5"/>
    <x v="2"/>
  </r>
  <r>
    <x v="104"/>
    <x v="306"/>
    <n v="4.3026346977147556"/>
    <x v="5"/>
    <x v="2"/>
  </r>
  <r>
    <x v="104"/>
    <x v="307"/>
    <n v="122.43303048456471"/>
    <x v="5"/>
    <x v="2"/>
  </r>
  <r>
    <x v="104"/>
    <x v="308"/>
    <n v="86.141890789685235"/>
    <x v="5"/>
    <x v="2"/>
  </r>
  <r>
    <x v="104"/>
    <x v="309"/>
    <n v="96.248964105783585"/>
    <x v="5"/>
    <x v="2"/>
  </r>
  <r>
    <x v="104"/>
    <x v="310"/>
    <n v="1.4962252008165742"/>
    <x v="5"/>
    <x v="2"/>
  </r>
  <r>
    <x v="104"/>
    <x v="59"/>
    <n v="2.6326543122872303"/>
    <x v="5"/>
    <x v="2"/>
  </r>
  <r>
    <x v="104"/>
    <x v="311"/>
    <n v="1.8121437182910418"/>
    <x v="5"/>
    <x v="2"/>
  </r>
  <r>
    <x v="104"/>
    <x v="255"/>
    <n v="10.563772840774041"/>
    <x v="6"/>
    <x v="2"/>
  </r>
  <r>
    <x v="104"/>
    <x v="181"/>
    <n v="8.1548411363118074"/>
    <x v="6"/>
    <x v="2"/>
  </r>
  <r>
    <x v="104"/>
    <x v="300"/>
    <n v="10.332215717804607"/>
    <x v="6"/>
    <x v="2"/>
  </r>
  <r>
    <x v="104"/>
    <x v="301"/>
    <n v="4.6094858807995918"/>
    <x v="6"/>
    <x v="2"/>
  </r>
  <r>
    <x v="104"/>
    <x v="302"/>
    <n v="1.8506185099815797"/>
    <x v="6"/>
    <x v="2"/>
  </r>
  <r>
    <x v="104"/>
    <x v="303"/>
    <n v="5.7507887118302987"/>
    <x v="6"/>
    <x v="2"/>
  </r>
  <r>
    <x v="104"/>
    <x v="274"/>
    <n v="41.439891750394089"/>
    <x v="6"/>
    <x v="2"/>
  </r>
  <r>
    <x v="104"/>
    <x v="304"/>
    <n v="2.1108812274385613"/>
    <x v="6"/>
    <x v="2"/>
  </r>
  <r>
    <x v="104"/>
    <x v="305"/>
    <n v="20.756828358505366"/>
    <x v="6"/>
    <x v="2"/>
  </r>
  <r>
    <x v="104"/>
    <x v="306"/>
    <n v="2.6524039506837176"/>
    <x v="6"/>
    <x v="2"/>
  </r>
  <r>
    <x v="104"/>
    <x v="307"/>
    <n v="226.04282431799223"/>
    <x v="6"/>
    <x v="2"/>
  </r>
  <r>
    <x v="104"/>
    <x v="308"/>
    <n v="78.651908247280758"/>
    <x v="6"/>
    <x v="2"/>
  </r>
  <r>
    <x v="104"/>
    <x v="309"/>
    <n v="89.1587749336081"/>
    <x v="6"/>
    <x v="2"/>
  </r>
  <r>
    <x v="104"/>
    <x v="310"/>
    <n v="2.4637091371198294"/>
    <x v="6"/>
    <x v="2"/>
  </r>
  <r>
    <x v="104"/>
    <x v="59"/>
    <n v="0"/>
    <x v="6"/>
    <x v="2"/>
  </r>
  <r>
    <x v="104"/>
    <x v="311"/>
    <n v="2.8438847433068615"/>
    <x v="6"/>
    <x v="2"/>
  </r>
  <r>
    <x v="104"/>
    <x v="255"/>
    <n v="6.0656537503489636"/>
    <x v="7"/>
    <x v="2"/>
  </r>
  <r>
    <x v="104"/>
    <x v="181"/>
    <n v="10.237317935418192"/>
    <x v="7"/>
    <x v="2"/>
  </r>
  <r>
    <x v="104"/>
    <x v="300"/>
    <n v="8.3235510383993372"/>
    <x v="7"/>
    <x v="2"/>
  </r>
  <r>
    <x v="104"/>
    <x v="301"/>
    <n v="6.171223721821165"/>
    <x v="7"/>
    <x v="2"/>
  </r>
  <r>
    <x v="104"/>
    <x v="302"/>
    <n v="7.9115071906375585"/>
    <x v="7"/>
    <x v="2"/>
  </r>
  <r>
    <x v="104"/>
    <x v="303"/>
    <n v="5.8848803146828326"/>
    <x v="7"/>
    <x v="2"/>
  </r>
  <r>
    <x v="104"/>
    <x v="274"/>
    <n v="52.993516812382815"/>
    <x v="7"/>
    <x v="2"/>
  </r>
  <r>
    <x v="104"/>
    <x v="304"/>
    <n v="2.6714423885617018"/>
    <x v="7"/>
    <x v="2"/>
  </r>
  <r>
    <x v="104"/>
    <x v="305"/>
    <n v="8.7574108263468755"/>
    <x v="7"/>
    <x v="2"/>
  </r>
  <r>
    <x v="104"/>
    <x v="306"/>
    <n v="6.5199822470384659"/>
    <x v="7"/>
    <x v="2"/>
  </r>
  <r>
    <x v="104"/>
    <x v="307"/>
    <n v="154.50986778195022"/>
    <x v="7"/>
    <x v="2"/>
  </r>
  <r>
    <x v="104"/>
    <x v="308"/>
    <n v="76.88693449069666"/>
    <x v="7"/>
    <x v="2"/>
  </r>
  <r>
    <x v="104"/>
    <x v="309"/>
    <n v="38.815327410385351"/>
    <x v="7"/>
    <x v="2"/>
  </r>
  <r>
    <x v="104"/>
    <x v="310"/>
    <n v="1.1431533921470762"/>
    <x v="7"/>
    <x v="2"/>
  </r>
  <r>
    <x v="104"/>
    <x v="59"/>
    <n v="0"/>
    <x v="7"/>
    <x v="2"/>
  </r>
  <r>
    <x v="104"/>
    <x v="311"/>
    <n v="11.210445129925379"/>
    <x v="7"/>
    <x v="2"/>
  </r>
  <r>
    <x v="104"/>
    <x v="255"/>
    <n v="3.1261605257686509"/>
    <x v="8"/>
    <x v="2"/>
  </r>
  <r>
    <x v="104"/>
    <x v="181"/>
    <n v="10.101210765044138"/>
    <x v="8"/>
    <x v="2"/>
  </r>
  <r>
    <x v="104"/>
    <x v="300"/>
    <n v="15.426701804526052"/>
    <x v="8"/>
    <x v="2"/>
  </r>
  <r>
    <x v="104"/>
    <x v="301"/>
    <n v="6.2095503147730939"/>
    <x v="8"/>
    <x v="2"/>
  </r>
  <r>
    <x v="104"/>
    <x v="302"/>
    <n v="2.8552276558917642"/>
    <x v="8"/>
    <x v="2"/>
  </r>
  <r>
    <x v="104"/>
    <x v="303"/>
    <n v="12.365464399963216"/>
    <x v="8"/>
    <x v="2"/>
  </r>
  <r>
    <x v="104"/>
    <x v="274"/>
    <n v="0.1021152370202487"/>
    <x v="8"/>
    <x v="2"/>
  </r>
  <r>
    <x v="104"/>
    <x v="304"/>
    <n v="2.659803138593912"/>
    <x v="8"/>
    <x v="2"/>
  </r>
  <r>
    <x v="104"/>
    <x v="305"/>
    <n v="13.075459857609033"/>
    <x v="8"/>
    <x v="2"/>
  </r>
  <r>
    <x v="104"/>
    <x v="306"/>
    <n v="2.835525247580414"/>
    <x v="8"/>
    <x v="2"/>
  </r>
  <r>
    <x v="104"/>
    <x v="307"/>
    <n v="137.4277294734654"/>
    <x v="8"/>
    <x v="2"/>
  </r>
  <r>
    <x v="104"/>
    <x v="308"/>
    <n v="45.876819910402986"/>
    <x v="8"/>
    <x v="2"/>
  </r>
  <r>
    <x v="104"/>
    <x v="309"/>
    <n v="75.461144575158812"/>
    <x v="8"/>
    <x v="2"/>
  </r>
  <r>
    <x v="104"/>
    <x v="310"/>
    <n v="0"/>
    <x v="8"/>
    <x v="2"/>
  </r>
  <r>
    <x v="104"/>
    <x v="59"/>
    <n v="0"/>
    <x v="8"/>
    <x v="2"/>
  </r>
  <r>
    <x v="104"/>
    <x v="311"/>
    <n v="4.0404177607349476"/>
    <x v="8"/>
    <x v="2"/>
  </r>
  <r>
    <x v="104"/>
    <x v="255"/>
    <n v="7.1267167676730647"/>
    <x v="9"/>
    <x v="2"/>
  </r>
  <r>
    <x v="104"/>
    <x v="181"/>
    <n v="15.503832219630624"/>
    <x v="9"/>
    <x v="2"/>
  </r>
  <r>
    <x v="104"/>
    <x v="300"/>
    <n v="29.957329544462272"/>
    <x v="9"/>
    <x v="2"/>
  </r>
  <r>
    <x v="104"/>
    <x v="301"/>
    <n v="7.7357998601067566"/>
    <x v="9"/>
    <x v="2"/>
  </r>
  <r>
    <x v="104"/>
    <x v="302"/>
    <n v="5.4461809359946951"/>
    <x v="9"/>
    <x v="2"/>
  </r>
  <r>
    <x v="104"/>
    <x v="303"/>
    <n v="6.2369886372110699"/>
    <x v="9"/>
    <x v="2"/>
  </r>
  <r>
    <x v="104"/>
    <x v="274"/>
    <n v="4.5681231932526947"/>
    <x v="9"/>
    <x v="2"/>
  </r>
  <r>
    <x v="104"/>
    <x v="304"/>
    <n v="1.9472875509923917"/>
    <x v="9"/>
    <x v="2"/>
  </r>
  <r>
    <x v="104"/>
    <x v="305"/>
    <n v="37.800941557791781"/>
    <x v="9"/>
    <x v="2"/>
  </r>
  <r>
    <x v="104"/>
    <x v="306"/>
    <n v="6.7299235851934487"/>
    <x v="9"/>
    <x v="2"/>
  </r>
  <r>
    <x v="104"/>
    <x v="307"/>
    <n v="108.74022691286561"/>
    <x v="9"/>
    <x v="2"/>
  </r>
  <r>
    <x v="104"/>
    <x v="308"/>
    <n v="37.879299875340259"/>
    <x v="9"/>
    <x v="2"/>
  </r>
  <r>
    <x v="104"/>
    <x v="309"/>
    <n v="51.037384163253144"/>
    <x v="9"/>
    <x v="2"/>
  </r>
  <r>
    <x v="104"/>
    <x v="310"/>
    <n v="0.1500478421141396"/>
    <x v="9"/>
    <x v="2"/>
  </r>
  <r>
    <x v="104"/>
    <x v="59"/>
    <n v="0"/>
    <x v="9"/>
    <x v="2"/>
  </r>
  <r>
    <x v="104"/>
    <x v="311"/>
    <n v="2.0639914281922769"/>
    <x v="9"/>
    <x v="2"/>
  </r>
  <r>
    <x v="104"/>
    <x v="255"/>
    <n v="3.6940819834204901"/>
    <x v="10"/>
    <x v="2"/>
  </r>
  <r>
    <x v="104"/>
    <x v="181"/>
    <n v="36.475097287120171"/>
    <x v="10"/>
    <x v="2"/>
  </r>
  <r>
    <x v="104"/>
    <x v="300"/>
    <n v="22.924034169721264"/>
    <x v="10"/>
    <x v="2"/>
  </r>
  <r>
    <x v="104"/>
    <x v="301"/>
    <n v="8.6317163176953979"/>
    <x v="10"/>
    <x v="2"/>
  </r>
  <r>
    <x v="104"/>
    <x v="302"/>
    <n v="1.7556033188533027"/>
    <x v="10"/>
    <x v="2"/>
  </r>
  <r>
    <x v="104"/>
    <x v="303"/>
    <n v="15.501733471680367"/>
    <x v="10"/>
    <x v="2"/>
  </r>
  <r>
    <x v="104"/>
    <x v="274"/>
    <n v="16.959859561505738"/>
    <x v="10"/>
    <x v="2"/>
  </r>
  <r>
    <x v="104"/>
    <x v="304"/>
    <n v="3.1509422066502468"/>
    <x v="10"/>
    <x v="2"/>
  </r>
  <r>
    <x v="104"/>
    <x v="305"/>
    <n v="33.460092420783923"/>
    <x v="10"/>
    <x v="2"/>
  </r>
  <r>
    <x v="104"/>
    <x v="306"/>
    <n v="0.67663877914137649"/>
    <x v="10"/>
    <x v="2"/>
  </r>
  <r>
    <x v="104"/>
    <x v="307"/>
    <n v="80.128661477996062"/>
    <x v="10"/>
    <x v="2"/>
  </r>
  <r>
    <x v="104"/>
    <x v="308"/>
    <n v="55.266148643707588"/>
    <x v="10"/>
    <x v="2"/>
  </r>
  <r>
    <x v="104"/>
    <x v="309"/>
    <n v="56.370715731819502"/>
    <x v="10"/>
    <x v="2"/>
  </r>
  <r>
    <x v="104"/>
    <x v="310"/>
    <n v="0.4389008297133255"/>
    <x v="10"/>
    <x v="2"/>
  </r>
  <r>
    <x v="104"/>
    <x v="59"/>
    <n v="0"/>
    <x v="10"/>
    <x v="2"/>
  </r>
  <r>
    <x v="104"/>
    <x v="311"/>
    <n v="2.8711429277080023"/>
    <x v="10"/>
    <x v="2"/>
  </r>
  <r>
    <x v="104"/>
    <x v="255"/>
    <n v="5.0328154570293604"/>
    <x v="11"/>
    <x v="2"/>
  </r>
  <r>
    <x v="104"/>
    <x v="181"/>
    <n v="24.001507599956163"/>
    <x v="11"/>
    <x v="2"/>
  </r>
  <r>
    <x v="104"/>
    <x v="300"/>
    <n v="15.463886474337356"/>
    <x v="11"/>
    <x v="2"/>
  </r>
  <r>
    <x v="104"/>
    <x v="301"/>
    <n v="4.4921350703506224"/>
    <x v="11"/>
    <x v="2"/>
  </r>
  <r>
    <x v="104"/>
    <x v="302"/>
    <n v="0.66249375442849368"/>
    <x v="11"/>
    <x v="2"/>
  </r>
  <r>
    <x v="104"/>
    <x v="303"/>
    <n v="5.2700309626473043"/>
    <x v="11"/>
    <x v="2"/>
  </r>
  <r>
    <x v="104"/>
    <x v="274"/>
    <n v="1.3534818638861703"/>
    <x v="11"/>
    <x v="2"/>
  </r>
  <r>
    <x v="104"/>
    <x v="304"/>
    <n v="5.0007593076215304"/>
    <x v="11"/>
    <x v="2"/>
  </r>
  <r>
    <x v="104"/>
    <x v="305"/>
    <n v="45.435673811782991"/>
    <x v="11"/>
    <x v="2"/>
  </r>
  <r>
    <x v="104"/>
    <x v="306"/>
    <n v="3.1030352626779756"/>
    <x v="11"/>
    <x v="2"/>
  </r>
  <r>
    <x v="104"/>
    <x v="307"/>
    <n v="81.612106956833102"/>
    <x v="11"/>
    <x v="2"/>
  </r>
  <r>
    <x v="104"/>
    <x v="308"/>
    <n v="31.600239727363398"/>
    <x v="11"/>
    <x v="2"/>
  </r>
  <r>
    <x v="104"/>
    <x v="309"/>
    <n v="96.882231816972009"/>
    <x v="11"/>
    <x v="2"/>
  </r>
  <r>
    <x v="104"/>
    <x v="310"/>
    <n v="1.0685383135943454"/>
    <x v="11"/>
    <x v="2"/>
  </r>
  <r>
    <x v="104"/>
    <x v="59"/>
    <n v="2.1370766271886907"/>
    <x v="11"/>
    <x v="2"/>
  </r>
  <r>
    <x v="104"/>
    <x v="311"/>
    <n v="1.7096613017509511E-2"/>
    <x v="11"/>
    <x v="2"/>
  </r>
  <r>
    <x v="104"/>
    <x v="255"/>
    <n v="13.023565480364402"/>
    <x v="12"/>
    <x v="2"/>
  </r>
  <r>
    <x v="104"/>
    <x v="181"/>
    <n v="36.713983775821582"/>
    <x v="12"/>
    <x v="2"/>
  </r>
  <r>
    <x v="104"/>
    <x v="300"/>
    <n v="28.252209076881897"/>
    <x v="12"/>
    <x v="2"/>
  </r>
  <r>
    <x v="104"/>
    <x v="301"/>
    <n v="19.412056577805384"/>
    <x v="12"/>
    <x v="2"/>
  </r>
  <r>
    <x v="104"/>
    <x v="302"/>
    <n v="5.379483630409494"/>
    <x v="12"/>
    <x v="2"/>
  </r>
  <r>
    <x v="104"/>
    <x v="303"/>
    <n v="10.536475445757269"/>
    <x v="12"/>
    <x v="2"/>
  </r>
  <r>
    <x v="104"/>
    <x v="274"/>
    <n v="92.022331280463774"/>
    <x v="12"/>
    <x v="2"/>
  </r>
  <r>
    <x v="104"/>
    <x v="304"/>
    <n v="6.4834398338049093"/>
    <x v="12"/>
    <x v="2"/>
  </r>
  <r>
    <x v="104"/>
    <x v="305"/>
    <n v="31.077524460924682"/>
    <x v="12"/>
    <x v="2"/>
  </r>
  <r>
    <x v="104"/>
    <x v="306"/>
    <n v="10.183606261360017"/>
    <x v="12"/>
    <x v="2"/>
  </r>
  <r>
    <x v="104"/>
    <x v="307"/>
    <n v="78.655344251161182"/>
    <x v="12"/>
    <x v="2"/>
  </r>
  <r>
    <x v="104"/>
    <x v="308"/>
    <n v="55.240324529336675"/>
    <x v="12"/>
    <x v="2"/>
  </r>
  <r>
    <x v="104"/>
    <x v="309"/>
    <n v="106.66427671497146"/>
    <x v="12"/>
    <x v="2"/>
  </r>
  <r>
    <x v="104"/>
    <x v="310"/>
    <n v="9.3035590183451902"/>
    <x v="12"/>
    <x v="2"/>
  </r>
  <r>
    <x v="104"/>
    <x v="59"/>
    <n v="5.1017231479120593"/>
    <x v="12"/>
    <x v="2"/>
  </r>
  <r>
    <x v="104"/>
    <x v="311"/>
    <n v="0.42514359565933824"/>
    <x v="12"/>
    <x v="2"/>
  </r>
  <r>
    <x v="104"/>
    <x v="255"/>
    <n v="6.8817221678914526"/>
    <x v="13"/>
    <x v="2"/>
  </r>
  <r>
    <x v="104"/>
    <x v="181"/>
    <n v="43.516858033626768"/>
    <x v="13"/>
    <x v="2"/>
  </r>
  <r>
    <x v="104"/>
    <x v="300"/>
    <n v="38.345132771092459"/>
    <x v="13"/>
    <x v="2"/>
  </r>
  <r>
    <x v="104"/>
    <x v="301"/>
    <n v="7.574826785222772"/>
    <x v="13"/>
    <x v="2"/>
  </r>
  <r>
    <x v="104"/>
    <x v="302"/>
    <n v="19.738967036989099"/>
    <x v="13"/>
    <x v="2"/>
  </r>
  <r>
    <x v="104"/>
    <x v="303"/>
    <n v="20.20089711806536"/>
    <x v="13"/>
    <x v="2"/>
  </r>
  <r>
    <x v="104"/>
    <x v="274"/>
    <n v="38.026821374169877"/>
    <x v="13"/>
    <x v="2"/>
  </r>
  <r>
    <x v="104"/>
    <x v="304"/>
    <n v="0.4886934576948091"/>
    <x v="13"/>
    <x v="2"/>
  </r>
  <r>
    <x v="104"/>
    <x v="305"/>
    <n v="41.653087057585623"/>
    <x v="13"/>
    <x v="2"/>
  </r>
  <r>
    <x v="104"/>
    <x v="306"/>
    <n v="9.3665646594196978"/>
    <x v="13"/>
    <x v="2"/>
  </r>
  <r>
    <x v="104"/>
    <x v="307"/>
    <n v="108.01292115144102"/>
    <x v="13"/>
    <x v="2"/>
  </r>
  <r>
    <x v="104"/>
    <x v="308"/>
    <n v="36.741191958524048"/>
    <x v="13"/>
    <x v="2"/>
  </r>
  <r>
    <x v="104"/>
    <x v="309"/>
    <n v="48.458509594532337"/>
    <x v="13"/>
    <x v="2"/>
  </r>
  <r>
    <x v="104"/>
    <x v="310"/>
    <n v="0.72834872934834327"/>
    <x v="13"/>
    <x v="2"/>
  </r>
  <r>
    <x v="104"/>
    <x v="59"/>
    <n v="0"/>
    <x v="13"/>
    <x v="2"/>
  </r>
  <r>
    <x v="104"/>
    <x v="311"/>
    <n v="0"/>
    <x v="13"/>
    <x v="2"/>
  </r>
  <r>
    <x v="104"/>
    <x v="255"/>
    <n v="19.33416603422711"/>
    <x v="14"/>
    <x v="2"/>
  </r>
  <r>
    <x v="104"/>
    <x v="181"/>
    <n v="6.732929888865832"/>
    <x v="14"/>
    <x v="2"/>
  </r>
  <r>
    <x v="104"/>
    <x v="300"/>
    <n v="10.464104670343284"/>
    <x v="14"/>
    <x v="2"/>
  </r>
  <r>
    <x v="104"/>
    <x v="301"/>
    <n v="18.905830805050194"/>
    <x v="14"/>
    <x v="2"/>
  </r>
  <r>
    <x v="104"/>
    <x v="302"/>
    <n v="11.304868780664034"/>
    <x v="14"/>
    <x v="2"/>
  </r>
  <r>
    <x v="104"/>
    <x v="303"/>
    <n v="8.7484914182023132"/>
    <x v="14"/>
    <x v="2"/>
  </r>
  <r>
    <x v="104"/>
    <x v="274"/>
    <n v="62.511947770063813"/>
    <x v="14"/>
    <x v="2"/>
  </r>
  <r>
    <x v="104"/>
    <x v="304"/>
    <n v="5.7944553549132207"/>
    <x v="14"/>
    <x v="2"/>
  </r>
  <r>
    <x v="104"/>
    <x v="305"/>
    <n v="25.76373914274749"/>
    <x v="14"/>
    <x v="2"/>
  </r>
  <r>
    <x v="104"/>
    <x v="306"/>
    <n v="2.9540360632890934"/>
    <x v="14"/>
    <x v="2"/>
  </r>
  <r>
    <x v="104"/>
    <x v="307"/>
    <n v="164.05125660704314"/>
    <x v="14"/>
    <x v="2"/>
  </r>
  <r>
    <x v="104"/>
    <x v="308"/>
    <n v="54.088400318823304"/>
    <x v="14"/>
    <x v="2"/>
  </r>
  <r>
    <x v="104"/>
    <x v="309"/>
    <n v="56.092600170993272"/>
    <x v="14"/>
    <x v="2"/>
  </r>
  <r>
    <x v="104"/>
    <x v="310"/>
    <n v="0.74987069298876963"/>
    <x v="14"/>
    <x v="2"/>
  </r>
  <r>
    <x v="104"/>
    <x v="59"/>
    <n v="0"/>
    <x v="14"/>
    <x v="2"/>
  </r>
  <r>
    <x v="104"/>
    <x v="311"/>
    <n v="3.1699079294525268"/>
    <x v="14"/>
    <x v="2"/>
  </r>
  <r>
    <x v="104"/>
    <x v="255"/>
    <n v="10.667687663794117"/>
    <x v="15"/>
    <x v="2"/>
  </r>
  <r>
    <x v="104"/>
    <x v="181"/>
    <n v="59.214060279715547"/>
    <x v="15"/>
    <x v="2"/>
  </r>
  <r>
    <x v="104"/>
    <x v="300"/>
    <n v="108.92220360151155"/>
    <x v="15"/>
    <x v="2"/>
  </r>
  <r>
    <x v="104"/>
    <x v="301"/>
    <n v="8.3899303192715529"/>
    <x v="15"/>
    <x v="2"/>
  </r>
  <r>
    <x v="104"/>
    <x v="302"/>
    <n v="8.2792854901406425"/>
    <x v="15"/>
    <x v="2"/>
  </r>
  <r>
    <x v="104"/>
    <x v="303"/>
    <n v="54.591777159298339"/>
    <x v="15"/>
    <x v="2"/>
  </r>
  <r>
    <x v="104"/>
    <x v="274"/>
    <n v="11.674937142778971"/>
    <x v="15"/>
    <x v="2"/>
  </r>
  <r>
    <x v="104"/>
    <x v="304"/>
    <n v="8.8706630251506873"/>
    <x v="15"/>
    <x v="2"/>
  </r>
  <r>
    <x v="104"/>
    <x v="305"/>
    <n v="31.922940873735843"/>
    <x v="15"/>
    <x v="2"/>
  </r>
  <r>
    <x v="104"/>
    <x v="306"/>
    <n v="8.5082058262735618"/>
    <x v="15"/>
    <x v="2"/>
  </r>
  <r>
    <x v="104"/>
    <x v="307"/>
    <n v="141.13167642930711"/>
    <x v="15"/>
    <x v="2"/>
  </r>
  <r>
    <x v="104"/>
    <x v="308"/>
    <n v="87.156076508099886"/>
    <x v="15"/>
    <x v="2"/>
  </r>
  <r>
    <x v="104"/>
    <x v="309"/>
    <n v="259.7276719019024"/>
    <x v="15"/>
    <x v="2"/>
  </r>
  <r>
    <x v="104"/>
    <x v="310"/>
    <n v="0.85845126049845344"/>
    <x v="15"/>
    <x v="2"/>
  </r>
  <r>
    <x v="104"/>
    <x v="59"/>
    <n v="10.015264705815291"/>
    <x v="15"/>
    <x v="2"/>
  </r>
  <r>
    <x v="104"/>
    <x v="311"/>
    <n v="1.5738273109138317"/>
    <x v="15"/>
    <x v="2"/>
  </r>
  <r>
    <x v="104"/>
    <x v="255"/>
    <n v="14.461024710258187"/>
    <x v="16"/>
    <x v="2"/>
  </r>
  <r>
    <x v="104"/>
    <x v="181"/>
    <n v="36.251908746086166"/>
    <x v="16"/>
    <x v="2"/>
  </r>
  <r>
    <x v="104"/>
    <x v="300"/>
    <n v="45.164016415243189"/>
    <x v="16"/>
    <x v="2"/>
  </r>
  <r>
    <x v="104"/>
    <x v="301"/>
    <n v="17.113315418419809"/>
    <x v="16"/>
    <x v="2"/>
  </r>
  <r>
    <x v="104"/>
    <x v="302"/>
    <n v="5.0124441897941159"/>
    <x v="16"/>
    <x v="2"/>
  </r>
  <r>
    <x v="104"/>
    <x v="303"/>
    <n v="25.798469701955074"/>
    <x v="16"/>
    <x v="2"/>
  </r>
  <r>
    <x v="104"/>
    <x v="274"/>
    <n v="27.53914298124144"/>
    <x v="16"/>
    <x v="2"/>
  </r>
  <r>
    <x v="104"/>
    <x v="304"/>
    <n v="3.2417560955786353"/>
    <x v="16"/>
    <x v="2"/>
  </r>
  <r>
    <x v="104"/>
    <x v="305"/>
    <n v="27.391877119789392"/>
    <x v="16"/>
    <x v="2"/>
  </r>
  <r>
    <x v="104"/>
    <x v="306"/>
    <n v="4.5372443929503241"/>
    <x v="16"/>
    <x v="2"/>
  </r>
  <r>
    <x v="104"/>
    <x v="307"/>
    <n v="91.150972581998232"/>
    <x v="16"/>
    <x v="2"/>
  </r>
  <r>
    <x v="104"/>
    <x v="308"/>
    <n v="33.395196600908712"/>
    <x v="16"/>
    <x v="2"/>
  </r>
  <r>
    <x v="104"/>
    <x v="309"/>
    <n v="178.26870991325015"/>
    <x v="16"/>
    <x v="2"/>
  </r>
  <r>
    <x v="104"/>
    <x v="310"/>
    <n v="2.8520168795933407"/>
    <x v="16"/>
    <x v="2"/>
  </r>
  <r>
    <x v="104"/>
    <x v="59"/>
    <n v="7.8384933906575558"/>
    <x v="16"/>
    <x v="2"/>
  </r>
  <r>
    <x v="104"/>
    <x v="311"/>
    <n v="4.136577909227122"/>
    <x v="16"/>
    <x v="2"/>
  </r>
  <r>
    <x v="104"/>
    <x v="255"/>
    <n v="10.567748284293872"/>
    <x v="0"/>
    <x v="3"/>
  </r>
  <r>
    <x v="104"/>
    <x v="181"/>
    <n v="20.269127642271712"/>
    <x v="0"/>
    <x v="3"/>
  </r>
  <r>
    <x v="104"/>
    <x v="300"/>
    <n v="26.186802101298422"/>
    <x v="0"/>
    <x v="3"/>
  </r>
  <r>
    <x v="104"/>
    <x v="301"/>
    <n v="9.7092469446063792"/>
    <x v="0"/>
    <x v="3"/>
  </r>
  <r>
    <x v="104"/>
    <x v="302"/>
    <n v="5.2950560815048231"/>
    <x v="0"/>
    <x v="3"/>
  </r>
  <r>
    <x v="104"/>
    <x v="303"/>
    <n v="13.750753433457483"/>
    <x v="0"/>
    <x v="3"/>
  </r>
  <r>
    <x v="104"/>
    <x v="274"/>
    <n v="15.114392966110067"/>
    <x v="0"/>
    <x v="3"/>
  </r>
  <r>
    <x v="104"/>
    <x v="304"/>
    <n v="3.210926873636236"/>
    <x v="0"/>
    <x v="3"/>
  </r>
  <r>
    <x v="104"/>
    <x v="305"/>
    <n v="29.070282065808293"/>
    <x v="0"/>
    <x v="3"/>
  </r>
  <r>
    <x v="104"/>
    <x v="306"/>
    <n v="5.1034368718087473"/>
    <x v="0"/>
    <x v="3"/>
  </r>
  <r>
    <x v="104"/>
    <x v="307"/>
    <n v="108.72614780745808"/>
    <x v="0"/>
    <x v="3"/>
  </r>
  <r>
    <x v="104"/>
    <x v="308"/>
    <n v="48.242910634387869"/>
    <x v="0"/>
    <x v="3"/>
  </r>
  <r>
    <x v="104"/>
    <x v="309"/>
    <n v="65.740477387759853"/>
    <x v="0"/>
    <x v="3"/>
  </r>
  <r>
    <x v="104"/>
    <x v="310"/>
    <n v="1.5538430516823316"/>
    <x v="0"/>
    <x v="3"/>
  </r>
  <r>
    <x v="104"/>
    <x v="59"/>
    <n v="2.5544648727244232"/>
    <x v="0"/>
    <x v="3"/>
  </r>
  <r>
    <x v="104"/>
    <x v="311"/>
    <n v="2.6940974869204473"/>
    <x v="0"/>
    <x v="3"/>
  </r>
  <r>
    <x v="104"/>
    <x v="255"/>
    <n v="8.6542164138992295"/>
    <x v="1"/>
    <x v="3"/>
  </r>
  <r>
    <x v="104"/>
    <x v="181"/>
    <n v="32.197326572429724"/>
    <x v="1"/>
    <x v="3"/>
  </r>
  <r>
    <x v="104"/>
    <x v="300"/>
    <n v="35.303892779370905"/>
    <x v="1"/>
    <x v="3"/>
  </r>
  <r>
    <x v="104"/>
    <x v="301"/>
    <n v="12.754415891793684"/>
    <x v="1"/>
    <x v="3"/>
  </r>
  <r>
    <x v="104"/>
    <x v="302"/>
    <n v="2.7824078792735456"/>
    <x v="1"/>
    <x v="3"/>
  </r>
  <r>
    <x v="104"/>
    <x v="303"/>
    <n v="20.719313055489426"/>
    <x v="1"/>
    <x v="3"/>
  </r>
  <r>
    <x v="104"/>
    <x v="274"/>
    <n v="11.811677900501495"/>
    <x v="1"/>
    <x v="3"/>
  </r>
  <r>
    <x v="104"/>
    <x v="304"/>
    <n v="4.0665344737291758"/>
    <x v="1"/>
    <x v="3"/>
  </r>
  <r>
    <x v="104"/>
    <x v="305"/>
    <n v="27.311995887990363"/>
    <x v="1"/>
    <x v="3"/>
  </r>
  <r>
    <x v="104"/>
    <x v="306"/>
    <n v="3.177464817158441"/>
    <x v="1"/>
    <x v="3"/>
  </r>
  <r>
    <x v="104"/>
    <x v="307"/>
    <n v="60.759992796025287"/>
    <x v="1"/>
    <x v="3"/>
  </r>
  <r>
    <x v="104"/>
    <x v="308"/>
    <n v="24.911949845241033"/>
    <x v="1"/>
    <x v="3"/>
  </r>
  <r>
    <x v="104"/>
    <x v="309"/>
    <n v="80.034340134695043"/>
    <x v="1"/>
    <x v="3"/>
  </r>
  <r>
    <x v="104"/>
    <x v="310"/>
    <n v="1.9570259039020428"/>
    <x v="1"/>
    <x v="3"/>
  </r>
  <r>
    <x v="104"/>
    <x v="59"/>
    <n v="1.6502453022194476E-2"/>
    <x v="1"/>
    <x v="3"/>
  </r>
  <r>
    <x v="104"/>
    <x v="311"/>
    <n v="2.2731303915421819"/>
    <x v="1"/>
    <x v="3"/>
  </r>
  <r>
    <x v="104"/>
    <x v="255"/>
    <n v="13.951624296170944"/>
    <x v="2"/>
    <x v="3"/>
  </r>
  <r>
    <x v="104"/>
    <x v="181"/>
    <n v="6.9667182860934185"/>
    <x v="2"/>
    <x v="3"/>
  </r>
  <r>
    <x v="104"/>
    <x v="300"/>
    <n v="13.771200768758217"/>
    <x v="2"/>
    <x v="3"/>
  </r>
  <r>
    <x v="104"/>
    <x v="301"/>
    <n v="10.545978597580906"/>
    <x v="2"/>
    <x v="3"/>
  </r>
  <r>
    <x v="104"/>
    <x v="302"/>
    <n v="5.3876685864065168"/>
    <x v="2"/>
    <x v="3"/>
  </r>
  <r>
    <x v="104"/>
    <x v="303"/>
    <n v="8.6827625219466569"/>
    <x v="2"/>
    <x v="3"/>
  </r>
  <r>
    <x v="104"/>
    <x v="274"/>
    <n v="6.8354950835818284"/>
    <x v="2"/>
    <x v="3"/>
  </r>
  <r>
    <x v="104"/>
    <x v="304"/>
    <n v="1.8391455398174876"/>
    <x v="2"/>
    <x v="3"/>
  </r>
  <r>
    <x v="104"/>
    <x v="305"/>
    <n v="29.942083595526309"/>
    <x v="2"/>
    <x v="3"/>
  </r>
  <r>
    <x v="104"/>
    <x v="306"/>
    <n v="6.0873512586454286"/>
    <x v="2"/>
    <x v="3"/>
  </r>
  <r>
    <x v="104"/>
    <x v="307"/>
    <n v="141.07173260547737"/>
    <x v="2"/>
    <x v="3"/>
  </r>
  <r>
    <x v="104"/>
    <x v="308"/>
    <n v="56.960197298340624"/>
    <x v="2"/>
    <x v="3"/>
  </r>
  <r>
    <x v="104"/>
    <x v="309"/>
    <n v="50.00435307735286"/>
    <x v="2"/>
    <x v="3"/>
  </r>
  <r>
    <x v="104"/>
    <x v="310"/>
    <n v="0.44701073246870482"/>
    <x v="2"/>
    <x v="3"/>
  </r>
  <r>
    <x v="104"/>
    <x v="59"/>
    <n v="5.4883036980620812"/>
    <x v="2"/>
    <x v="3"/>
  </r>
  <r>
    <x v="104"/>
    <x v="311"/>
    <n v="1.7543940765951975"/>
    <x v="2"/>
    <x v="3"/>
  </r>
  <r>
    <x v="104"/>
    <x v="255"/>
    <n v="6.0218964797434422"/>
    <x v="3"/>
    <x v="3"/>
  </r>
  <r>
    <x v="104"/>
    <x v="181"/>
    <n v="32.981532219615197"/>
    <x v="3"/>
    <x v="3"/>
  </r>
  <r>
    <x v="104"/>
    <x v="300"/>
    <n v="36.331903492519288"/>
    <x v="3"/>
    <x v="3"/>
  </r>
  <r>
    <x v="104"/>
    <x v="301"/>
    <n v="3.1905582644067318"/>
    <x v="3"/>
    <x v="3"/>
  </r>
  <r>
    <x v="104"/>
    <x v="302"/>
    <n v="7.7146781966943907"/>
    <x v="3"/>
    <x v="3"/>
  </r>
  <r>
    <x v="104"/>
    <x v="303"/>
    <n v="17.112216794698742"/>
    <x v="3"/>
    <x v="3"/>
  </r>
  <r>
    <x v="104"/>
    <x v="274"/>
    <n v="37.623681596597301"/>
    <x v="3"/>
    <x v="3"/>
  </r>
  <r>
    <x v="104"/>
    <x v="304"/>
    <n v="3.8088729012504419"/>
    <x v="3"/>
    <x v="3"/>
  </r>
  <r>
    <x v="104"/>
    <x v="305"/>
    <n v="35.266741922254567"/>
    <x v="3"/>
    <x v="3"/>
  </r>
  <r>
    <x v="104"/>
    <x v="306"/>
    <n v="6.7006057000752399"/>
    <x v="3"/>
    <x v="3"/>
  </r>
  <r>
    <x v="104"/>
    <x v="307"/>
    <n v="71.621179345471106"/>
    <x v="3"/>
    <x v="3"/>
  </r>
  <r>
    <x v="104"/>
    <x v="308"/>
    <n v="42.770905766382839"/>
    <x v="3"/>
    <x v="3"/>
  </r>
  <r>
    <x v="104"/>
    <x v="309"/>
    <n v="31.9288464186738"/>
    <x v="3"/>
    <x v="3"/>
  </r>
  <r>
    <x v="104"/>
    <x v="310"/>
    <n v="2.7505992328790612"/>
    <x v="3"/>
    <x v="3"/>
  </r>
  <r>
    <x v="104"/>
    <x v="59"/>
    <n v="0.88949726436387422"/>
    <x v="3"/>
    <x v="3"/>
  </r>
  <r>
    <x v="104"/>
    <x v="311"/>
    <n v="3.8898399599297186"/>
    <x v="3"/>
    <x v="3"/>
  </r>
  <r>
    <x v="104"/>
    <x v="255"/>
    <n v="9.1740147363677504"/>
    <x v="4"/>
    <x v="3"/>
  </r>
  <r>
    <x v="104"/>
    <x v="181"/>
    <n v="12.015903145984076"/>
    <x v="4"/>
    <x v="3"/>
  </r>
  <r>
    <x v="104"/>
    <x v="300"/>
    <n v="16.330922283173848"/>
    <x v="4"/>
    <x v="3"/>
  </r>
  <r>
    <x v="104"/>
    <x v="301"/>
    <n v="6.5289165412457137"/>
    <x v="4"/>
    <x v="3"/>
  </r>
  <r>
    <x v="104"/>
    <x v="302"/>
    <n v="3.8923489430141172"/>
    <x v="4"/>
    <x v="3"/>
  </r>
  <r>
    <x v="104"/>
    <x v="303"/>
    <n v="8.107088813759086"/>
    <x v="4"/>
    <x v="3"/>
  </r>
  <r>
    <x v="104"/>
    <x v="274"/>
    <n v="12.145457991958537"/>
    <x v="4"/>
    <x v="3"/>
  </r>
  <r>
    <x v="104"/>
    <x v="304"/>
    <n v="5.085660299091427"/>
    <x v="4"/>
    <x v="3"/>
  </r>
  <r>
    <x v="104"/>
    <x v="305"/>
    <n v="17.686533403924223"/>
    <x v="4"/>
    <x v="3"/>
  </r>
  <r>
    <x v="104"/>
    <x v="306"/>
    <n v="4.2475458815187661"/>
    <x v="4"/>
    <x v="3"/>
  </r>
  <r>
    <x v="104"/>
    <x v="307"/>
    <n v="150.19640172223245"/>
    <x v="4"/>
    <x v="3"/>
  </r>
  <r>
    <x v="104"/>
    <x v="308"/>
    <n v="72.975297717935234"/>
    <x v="4"/>
    <x v="3"/>
  </r>
  <r>
    <x v="104"/>
    <x v="309"/>
    <n v="74.474917195556799"/>
    <x v="4"/>
    <x v="3"/>
  </r>
  <r>
    <x v="104"/>
    <x v="310"/>
    <n v="0.77606669775561821"/>
    <x v="4"/>
    <x v="3"/>
  </r>
  <r>
    <x v="104"/>
    <x v="59"/>
    <n v="0.95798587304399907"/>
    <x v="4"/>
    <x v="3"/>
  </r>
  <r>
    <x v="104"/>
    <x v="311"/>
    <n v="1.686685496689919"/>
    <x v="4"/>
    <x v="3"/>
  </r>
  <r>
    <x v="104"/>
    <x v="255"/>
    <n v="11.805097140407275"/>
    <x v="5"/>
    <x v="3"/>
  </r>
  <r>
    <x v="104"/>
    <x v="181"/>
    <n v="10.410535851982523"/>
    <x v="5"/>
    <x v="3"/>
  </r>
  <r>
    <x v="104"/>
    <x v="300"/>
    <n v="24.219748869951506"/>
    <x v="5"/>
    <x v="3"/>
  </r>
  <r>
    <x v="104"/>
    <x v="301"/>
    <n v="7.3338982043051759"/>
    <x v="5"/>
    <x v="3"/>
  </r>
  <r>
    <x v="104"/>
    <x v="302"/>
    <n v="6.9263965291161291"/>
    <x v="5"/>
    <x v="3"/>
  </r>
  <r>
    <x v="104"/>
    <x v="303"/>
    <n v="9.6238312290480987"/>
    <x v="5"/>
    <x v="3"/>
  </r>
  <r>
    <x v="104"/>
    <x v="274"/>
    <n v="13.821098483495323"/>
    <x v="5"/>
    <x v="3"/>
  </r>
  <r>
    <x v="104"/>
    <x v="304"/>
    <n v="1.5598258566958703"/>
    <x v="5"/>
    <x v="3"/>
  </r>
  <r>
    <x v="104"/>
    <x v="305"/>
    <n v="15.257541888536737"/>
    <x v="5"/>
    <x v="3"/>
  </r>
  <r>
    <x v="104"/>
    <x v="306"/>
    <n v="4.3500803826431227"/>
    <x v="5"/>
    <x v="3"/>
  </r>
  <r>
    <x v="104"/>
    <x v="307"/>
    <n v="115.88781667827747"/>
    <x v="5"/>
    <x v="3"/>
  </r>
  <r>
    <x v="104"/>
    <x v="308"/>
    <n v="87.692096602488405"/>
    <x v="5"/>
    <x v="3"/>
  </r>
  <r>
    <x v="104"/>
    <x v="309"/>
    <n v="79.229645147729101"/>
    <x v="5"/>
    <x v="3"/>
  </r>
  <r>
    <x v="104"/>
    <x v="310"/>
    <n v="0.20375083759452578"/>
    <x v="5"/>
    <x v="3"/>
  </r>
  <r>
    <x v="104"/>
    <x v="59"/>
    <n v="0"/>
    <x v="5"/>
    <x v="3"/>
  </r>
  <r>
    <x v="104"/>
    <x v="311"/>
    <n v="3.5769591488816737"/>
    <x v="5"/>
    <x v="3"/>
  </r>
  <r>
    <x v="104"/>
    <x v="255"/>
    <n v="11.516319298113356"/>
    <x v="6"/>
    <x v="3"/>
  </r>
  <r>
    <x v="104"/>
    <x v="181"/>
    <n v="16.306127911872064"/>
    <x v="6"/>
    <x v="3"/>
  </r>
  <r>
    <x v="104"/>
    <x v="300"/>
    <n v="8.1901954695153698"/>
    <x v="6"/>
    <x v="3"/>
  </r>
  <r>
    <x v="104"/>
    <x v="301"/>
    <n v="8.355974613083605"/>
    <x v="6"/>
    <x v="3"/>
  </r>
  <r>
    <x v="104"/>
    <x v="302"/>
    <n v="4.8156561320092584"/>
    <x v="6"/>
    <x v="3"/>
  </r>
  <r>
    <x v="104"/>
    <x v="303"/>
    <n v="9.2950272900837145"/>
    <x v="6"/>
    <x v="3"/>
  </r>
  <r>
    <x v="104"/>
    <x v="274"/>
    <n v="28.087705303627096"/>
    <x v="6"/>
    <x v="3"/>
  </r>
  <r>
    <x v="104"/>
    <x v="304"/>
    <n v="20.062646645447927"/>
    <x v="6"/>
    <x v="3"/>
  </r>
  <r>
    <x v="104"/>
    <x v="305"/>
    <n v="20.096747686822042"/>
    <x v="6"/>
    <x v="3"/>
  </r>
  <r>
    <x v="104"/>
    <x v="306"/>
    <n v="4.5429779748538746"/>
    <x v="6"/>
    <x v="3"/>
  </r>
  <r>
    <x v="104"/>
    <x v="307"/>
    <n v="219.67882071268625"/>
    <x v="6"/>
    <x v="3"/>
  </r>
  <r>
    <x v="104"/>
    <x v="308"/>
    <n v="83.170011855651197"/>
    <x v="6"/>
    <x v="3"/>
  </r>
  <r>
    <x v="104"/>
    <x v="309"/>
    <n v="113.60879971546966"/>
    <x v="6"/>
    <x v="3"/>
  </r>
  <r>
    <x v="104"/>
    <x v="310"/>
    <n v="1.0578030751781158"/>
    <x v="6"/>
    <x v="3"/>
  </r>
  <r>
    <x v="104"/>
    <x v="59"/>
    <n v="0"/>
    <x v="6"/>
    <x v="3"/>
  </r>
  <r>
    <x v="104"/>
    <x v="311"/>
    <n v="1.1359869838593422"/>
    <x v="6"/>
    <x v="3"/>
  </r>
  <r>
    <x v="104"/>
    <x v="255"/>
    <n v="7.1203452035835477"/>
    <x v="7"/>
    <x v="3"/>
  </r>
  <r>
    <x v="104"/>
    <x v="181"/>
    <n v="7.2381086221421205"/>
    <x v="7"/>
    <x v="3"/>
  </r>
  <r>
    <x v="104"/>
    <x v="300"/>
    <n v="12.907283087346736"/>
    <x v="7"/>
    <x v="3"/>
  </r>
  <r>
    <x v="104"/>
    <x v="301"/>
    <n v="5.957202778498738"/>
    <x v="7"/>
    <x v="3"/>
  </r>
  <r>
    <x v="104"/>
    <x v="302"/>
    <n v="2.4648587788217347"/>
    <x v="7"/>
    <x v="3"/>
  </r>
  <r>
    <x v="104"/>
    <x v="303"/>
    <n v="4.3836200797945164"/>
    <x v="7"/>
    <x v="3"/>
  </r>
  <r>
    <x v="104"/>
    <x v="274"/>
    <n v="6.7666678963742006"/>
    <x v="7"/>
    <x v="3"/>
  </r>
  <r>
    <x v="104"/>
    <x v="304"/>
    <n v="2.6030326398263437"/>
    <x v="7"/>
    <x v="3"/>
  </r>
  <r>
    <x v="104"/>
    <x v="305"/>
    <n v="17.871466499131564"/>
    <x v="7"/>
    <x v="3"/>
  </r>
  <r>
    <x v="104"/>
    <x v="306"/>
    <n v="3.884829828157601"/>
    <x v="7"/>
    <x v="3"/>
  </r>
  <r>
    <x v="104"/>
    <x v="307"/>
    <n v="145.15624005606196"/>
    <x v="7"/>
    <x v="3"/>
  </r>
  <r>
    <x v="104"/>
    <x v="308"/>
    <n v="59.339726434078258"/>
    <x v="7"/>
    <x v="3"/>
  </r>
  <r>
    <x v="104"/>
    <x v="309"/>
    <n v="47.531924978962735"/>
    <x v="7"/>
    <x v="3"/>
  </r>
  <r>
    <x v="104"/>
    <x v="310"/>
    <n v="0.53011645747920477"/>
    <x v="7"/>
    <x v="3"/>
  </r>
  <r>
    <x v="104"/>
    <x v="59"/>
    <n v="2.4946656822550817"/>
    <x v="7"/>
    <x v="3"/>
  </r>
  <r>
    <x v="104"/>
    <x v="311"/>
    <n v="0.54570811799329932"/>
    <x v="7"/>
    <x v="3"/>
  </r>
  <r>
    <x v="104"/>
    <x v="255"/>
    <n v="6.9989067180004989"/>
    <x v="8"/>
    <x v="3"/>
  </r>
  <r>
    <x v="104"/>
    <x v="181"/>
    <n v="16.355638762286389"/>
    <x v="8"/>
    <x v="3"/>
  </r>
  <r>
    <x v="104"/>
    <x v="300"/>
    <n v="17.36197630876082"/>
    <x v="8"/>
    <x v="3"/>
  </r>
  <r>
    <x v="104"/>
    <x v="301"/>
    <n v="4.9759965878287717"/>
    <x v="8"/>
    <x v="3"/>
  </r>
  <r>
    <x v="104"/>
    <x v="302"/>
    <n v="1.5769170990458361"/>
    <x v="8"/>
    <x v="3"/>
  </r>
  <r>
    <x v="104"/>
    <x v="303"/>
    <n v="9.982187378793947"/>
    <x v="8"/>
    <x v="3"/>
  </r>
  <r>
    <x v="104"/>
    <x v="274"/>
    <n v="5.3575200590139556"/>
    <x v="8"/>
    <x v="3"/>
  </r>
  <r>
    <x v="104"/>
    <x v="304"/>
    <n v="1.2966594711074286"/>
    <x v="8"/>
    <x v="3"/>
  </r>
  <r>
    <x v="104"/>
    <x v="305"/>
    <n v="18.267238717011111"/>
    <x v="8"/>
    <x v="3"/>
  </r>
  <r>
    <x v="104"/>
    <x v="306"/>
    <n v="4.3207909045408783"/>
    <x v="8"/>
    <x v="3"/>
  </r>
  <r>
    <x v="104"/>
    <x v="307"/>
    <n v="143.42453151420003"/>
    <x v="8"/>
    <x v="3"/>
  </r>
  <r>
    <x v="104"/>
    <x v="308"/>
    <n v="65.235690463498514"/>
    <x v="8"/>
    <x v="3"/>
  </r>
  <r>
    <x v="104"/>
    <x v="309"/>
    <n v="73.141783167039392"/>
    <x v="8"/>
    <x v="3"/>
  </r>
  <r>
    <x v="104"/>
    <x v="310"/>
    <n v="1.4932738630795728"/>
    <x v="8"/>
    <x v="3"/>
  </r>
  <r>
    <x v="104"/>
    <x v="59"/>
    <n v="0.83996654798226"/>
    <x v="8"/>
    <x v="3"/>
  </r>
  <r>
    <x v="104"/>
    <x v="311"/>
    <n v="1.3483425231356125"/>
    <x v="8"/>
    <x v="3"/>
  </r>
  <r>
    <x v="104"/>
    <x v="255"/>
    <n v="8.4616600897022689"/>
    <x v="9"/>
    <x v="3"/>
  </r>
  <r>
    <x v="104"/>
    <x v="181"/>
    <n v="17.886059433673054"/>
    <x v="9"/>
    <x v="3"/>
  </r>
  <r>
    <x v="104"/>
    <x v="300"/>
    <n v="23.269952047745864"/>
    <x v="9"/>
    <x v="3"/>
  </r>
  <r>
    <x v="104"/>
    <x v="301"/>
    <n v="8.5491630860993002"/>
    <x v="9"/>
    <x v="3"/>
  </r>
  <r>
    <x v="104"/>
    <x v="302"/>
    <n v="5.8267712374874279"/>
    <x v="9"/>
    <x v="3"/>
  </r>
  <r>
    <x v="104"/>
    <x v="303"/>
    <n v="4.1392871262235849"/>
    <x v="9"/>
    <x v="3"/>
  </r>
  <r>
    <x v="104"/>
    <x v="274"/>
    <n v="10.675709383606803"/>
    <x v="9"/>
    <x v="3"/>
  </r>
  <r>
    <x v="104"/>
    <x v="304"/>
    <n v="0.27849676652887334"/>
    <x v="9"/>
    <x v="3"/>
  </r>
  <r>
    <x v="104"/>
    <x v="305"/>
    <n v="31.367503401949271"/>
    <x v="9"/>
    <x v="3"/>
  </r>
  <r>
    <x v="104"/>
    <x v="306"/>
    <n v="2.2558238088838745"/>
    <x v="9"/>
    <x v="3"/>
  </r>
  <r>
    <x v="104"/>
    <x v="307"/>
    <n v="127.60928136254103"/>
    <x v="9"/>
    <x v="3"/>
  </r>
  <r>
    <x v="104"/>
    <x v="308"/>
    <n v="52.492170789501451"/>
    <x v="9"/>
    <x v="3"/>
  </r>
  <r>
    <x v="104"/>
    <x v="309"/>
    <n v="60.19088726818201"/>
    <x v="9"/>
    <x v="3"/>
  </r>
  <r>
    <x v="104"/>
    <x v="310"/>
    <n v="0"/>
    <x v="9"/>
    <x v="3"/>
  </r>
  <r>
    <x v="104"/>
    <x v="59"/>
    <n v="0"/>
    <x v="9"/>
    <x v="3"/>
  </r>
  <r>
    <x v="104"/>
    <x v="311"/>
    <n v="3.1872407724971072"/>
    <x v="9"/>
    <x v="3"/>
  </r>
  <r>
    <x v="104"/>
    <x v="255"/>
    <n v="5.9986488549778114"/>
    <x v="10"/>
    <x v="3"/>
  </r>
  <r>
    <x v="104"/>
    <x v="181"/>
    <n v="41.094429965767404"/>
    <x v="10"/>
    <x v="3"/>
  </r>
  <r>
    <x v="104"/>
    <x v="300"/>
    <n v="31.96779413510702"/>
    <x v="10"/>
    <x v="3"/>
  </r>
  <r>
    <x v="104"/>
    <x v="301"/>
    <n v="3.1810037040839467"/>
    <x v="10"/>
    <x v="3"/>
  </r>
  <r>
    <x v="104"/>
    <x v="302"/>
    <n v="4.5516800969006042"/>
    <x v="10"/>
    <x v="3"/>
  </r>
  <r>
    <x v="104"/>
    <x v="303"/>
    <n v="11.165840237709295"/>
    <x v="10"/>
    <x v="3"/>
  </r>
  <r>
    <x v="104"/>
    <x v="274"/>
    <n v="9.5042183841532513"/>
    <x v="10"/>
    <x v="3"/>
  </r>
  <r>
    <x v="104"/>
    <x v="304"/>
    <n v="6.0826997658580773"/>
    <x v="10"/>
    <x v="3"/>
  </r>
  <r>
    <x v="104"/>
    <x v="305"/>
    <n v="23.317015769122637"/>
    <x v="10"/>
    <x v="3"/>
  </r>
  <r>
    <x v="104"/>
    <x v="306"/>
    <n v="4.021771431073935"/>
    <x v="10"/>
    <x v="3"/>
  </r>
  <r>
    <x v="104"/>
    <x v="307"/>
    <n v="58.376590333686877"/>
    <x v="10"/>
    <x v="3"/>
  </r>
  <r>
    <x v="104"/>
    <x v="308"/>
    <n v="35.385433480592354"/>
    <x v="10"/>
    <x v="3"/>
  </r>
  <r>
    <x v="104"/>
    <x v="309"/>
    <n v="86.267268745632649"/>
    <x v="10"/>
    <x v="3"/>
  </r>
  <r>
    <x v="104"/>
    <x v="310"/>
    <n v="1.7456727644363119"/>
    <x v="10"/>
    <x v="3"/>
  </r>
  <r>
    <x v="104"/>
    <x v="59"/>
    <n v="3.1292800666191654"/>
    <x v="10"/>
    <x v="3"/>
  </r>
  <r>
    <x v="104"/>
    <x v="311"/>
    <n v="0.43965091845062676"/>
    <x v="10"/>
    <x v="3"/>
  </r>
  <r>
    <x v="104"/>
    <x v="255"/>
    <n v="5.7039907597339203"/>
    <x v="11"/>
    <x v="3"/>
  </r>
  <r>
    <x v="104"/>
    <x v="181"/>
    <n v="15.593669053345938"/>
    <x v="11"/>
    <x v="3"/>
  </r>
  <r>
    <x v="104"/>
    <x v="300"/>
    <n v="21.302573415752533"/>
    <x v="11"/>
    <x v="3"/>
  </r>
  <r>
    <x v="104"/>
    <x v="301"/>
    <n v="1.9373633395109073"/>
    <x v="11"/>
    <x v="3"/>
  </r>
  <r>
    <x v="104"/>
    <x v="302"/>
    <n v="1.6425471791505522"/>
    <x v="11"/>
    <x v="3"/>
  </r>
  <r>
    <x v="104"/>
    <x v="303"/>
    <n v="4.9501037210981567"/>
    <x v="11"/>
    <x v="3"/>
  </r>
  <r>
    <x v="104"/>
    <x v="274"/>
    <n v="13.266727216215987"/>
    <x v="11"/>
    <x v="3"/>
  </r>
  <r>
    <x v="104"/>
    <x v="304"/>
    <n v="3.1306668457313926"/>
    <x v="11"/>
    <x v="3"/>
  </r>
  <r>
    <x v="104"/>
    <x v="305"/>
    <n v="25.194989064395969"/>
    <x v="11"/>
    <x v="3"/>
  </r>
  <r>
    <x v="104"/>
    <x v="306"/>
    <n v="4.6433545256755968"/>
    <x v="11"/>
    <x v="3"/>
  </r>
  <r>
    <x v="104"/>
    <x v="307"/>
    <n v="85.736049148986154"/>
    <x v="11"/>
    <x v="3"/>
  </r>
  <r>
    <x v="104"/>
    <x v="308"/>
    <n v="39.015409107498272"/>
    <x v="11"/>
    <x v="3"/>
  </r>
  <r>
    <x v="104"/>
    <x v="309"/>
    <n v="51.689696230037789"/>
    <x v="11"/>
    <x v="3"/>
  </r>
  <r>
    <x v="104"/>
    <x v="310"/>
    <n v="2.1058297168596822"/>
    <x v="11"/>
    <x v="3"/>
  </r>
  <r>
    <x v="104"/>
    <x v="59"/>
    <n v="0"/>
    <x v="11"/>
    <x v="3"/>
  </r>
  <r>
    <x v="104"/>
    <x v="311"/>
    <n v="5.6983752138222989"/>
    <x v="11"/>
    <x v="3"/>
  </r>
  <r>
    <x v="104"/>
    <x v="255"/>
    <n v="10.804166646967669"/>
    <x v="12"/>
    <x v="3"/>
  </r>
  <r>
    <x v="104"/>
    <x v="181"/>
    <n v="35.270817446240031"/>
    <x v="12"/>
    <x v="3"/>
  </r>
  <r>
    <x v="104"/>
    <x v="300"/>
    <n v="31.376530797222269"/>
    <x v="12"/>
    <x v="3"/>
  </r>
  <r>
    <x v="104"/>
    <x v="301"/>
    <n v="28.668651055324037"/>
    <x v="12"/>
    <x v="3"/>
  </r>
  <r>
    <x v="104"/>
    <x v="302"/>
    <n v="7.4535073703764372"/>
    <x v="12"/>
    <x v="3"/>
  </r>
  <r>
    <x v="104"/>
    <x v="303"/>
    <n v="17.190933512959962"/>
    <x v="12"/>
    <x v="3"/>
  </r>
  <r>
    <x v="104"/>
    <x v="274"/>
    <n v="17.527708960658153"/>
    <x v="12"/>
    <x v="3"/>
  </r>
  <r>
    <x v="104"/>
    <x v="304"/>
    <n v="7.344098087875496"/>
    <x v="12"/>
    <x v="3"/>
  </r>
  <r>
    <x v="104"/>
    <x v="305"/>
    <n v="30.812389184326804"/>
    <x v="12"/>
    <x v="3"/>
  </r>
  <r>
    <x v="104"/>
    <x v="306"/>
    <n v="7.5176143718418285"/>
    <x v="12"/>
    <x v="3"/>
  </r>
  <r>
    <x v="104"/>
    <x v="307"/>
    <n v="49.617109614175611"/>
    <x v="12"/>
    <x v="3"/>
  </r>
  <r>
    <x v="104"/>
    <x v="308"/>
    <n v="20.447569187401964"/>
    <x v="12"/>
    <x v="3"/>
  </r>
  <r>
    <x v="104"/>
    <x v="309"/>
    <n v="83.007455017430743"/>
    <x v="12"/>
    <x v="3"/>
  </r>
  <r>
    <x v="104"/>
    <x v="310"/>
    <n v="17.642246803276347"/>
    <x v="12"/>
    <x v="3"/>
  </r>
  <r>
    <x v="104"/>
    <x v="59"/>
    <n v="0"/>
    <x v="12"/>
    <x v="3"/>
  </r>
  <r>
    <x v="104"/>
    <x v="311"/>
    <n v="2.3899090146298754"/>
    <x v="12"/>
    <x v="3"/>
  </r>
  <r>
    <x v="104"/>
    <x v="255"/>
    <n v="7.8274262294446943"/>
    <x v="13"/>
    <x v="3"/>
  </r>
  <r>
    <x v="104"/>
    <x v="181"/>
    <n v="29.530403216897334"/>
    <x v="13"/>
    <x v="3"/>
  </r>
  <r>
    <x v="104"/>
    <x v="300"/>
    <n v="43.755468793226605"/>
    <x v="13"/>
    <x v="3"/>
  </r>
  <r>
    <x v="104"/>
    <x v="301"/>
    <n v="7.784002165270854"/>
    <x v="13"/>
    <x v="3"/>
  </r>
  <r>
    <x v="104"/>
    <x v="302"/>
    <n v="37.397517882269383"/>
    <x v="13"/>
    <x v="3"/>
  </r>
  <r>
    <x v="104"/>
    <x v="303"/>
    <n v="21.520733827565209"/>
    <x v="13"/>
    <x v="3"/>
  </r>
  <r>
    <x v="104"/>
    <x v="274"/>
    <n v="0"/>
    <x v="13"/>
    <x v="3"/>
  </r>
  <r>
    <x v="104"/>
    <x v="304"/>
    <n v="1.8273511989532167"/>
    <x v="13"/>
    <x v="3"/>
  </r>
  <r>
    <x v="104"/>
    <x v="305"/>
    <n v="48.240329822989473"/>
    <x v="13"/>
    <x v="3"/>
  </r>
  <r>
    <x v="104"/>
    <x v="306"/>
    <n v="6.3223088356640318"/>
    <x v="13"/>
    <x v="3"/>
  </r>
  <r>
    <x v="104"/>
    <x v="307"/>
    <n v="103.59928446609996"/>
    <x v="13"/>
    <x v="3"/>
  </r>
  <r>
    <x v="104"/>
    <x v="308"/>
    <n v="28.527863448905649"/>
    <x v="13"/>
    <x v="3"/>
  </r>
  <r>
    <x v="104"/>
    <x v="309"/>
    <n v="66.058145192599085"/>
    <x v="13"/>
    <x v="3"/>
  </r>
  <r>
    <x v="104"/>
    <x v="310"/>
    <n v="0.40789089262348593"/>
    <x v="13"/>
    <x v="3"/>
  </r>
  <r>
    <x v="104"/>
    <x v="59"/>
    <n v="0"/>
    <x v="13"/>
    <x v="3"/>
  </r>
  <r>
    <x v="104"/>
    <x v="311"/>
    <n v="2.0394544631174294"/>
    <x v="13"/>
    <x v="3"/>
  </r>
  <r>
    <x v="104"/>
    <x v="255"/>
    <n v="24.106733147067931"/>
    <x v="14"/>
    <x v="3"/>
  </r>
  <r>
    <x v="104"/>
    <x v="181"/>
    <n v="15.901351591789638"/>
    <x v="14"/>
    <x v="3"/>
  </r>
  <r>
    <x v="104"/>
    <x v="300"/>
    <n v="18.464645409330188"/>
    <x v="14"/>
    <x v="3"/>
  </r>
  <r>
    <x v="104"/>
    <x v="301"/>
    <n v="24.719650591958871"/>
    <x v="14"/>
    <x v="3"/>
  </r>
  <r>
    <x v="104"/>
    <x v="302"/>
    <n v="4.8221584405988729"/>
    <x v="14"/>
    <x v="3"/>
  </r>
  <r>
    <x v="104"/>
    <x v="303"/>
    <n v="10.732143869480995"/>
    <x v="14"/>
    <x v="3"/>
  </r>
  <r>
    <x v="104"/>
    <x v="274"/>
    <n v="69.074984228023013"/>
    <x v="14"/>
    <x v="3"/>
  </r>
  <r>
    <x v="104"/>
    <x v="304"/>
    <n v="4.2011228838550787"/>
    <x v="14"/>
    <x v="3"/>
  </r>
  <r>
    <x v="104"/>
    <x v="305"/>
    <n v="48.454980121758425"/>
    <x v="14"/>
    <x v="3"/>
  </r>
  <r>
    <x v="104"/>
    <x v="306"/>
    <n v="4.9885797335825037"/>
    <x v="14"/>
    <x v="3"/>
  </r>
  <r>
    <x v="104"/>
    <x v="307"/>
    <n v="155.66885383451799"/>
    <x v="14"/>
    <x v="3"/>
  </r>
  <r>
    <x v="104"/>
    <x v="308"/>
    <n v="65.022016885482614"/>
    <x v="14"/>
    <x v="3"/>
  </r>
  <r>
    <x v="104"/>
    <x v="309"/>
    <n v="97.370663091166719"/>
    <x v="14"/>
    <x v="3"/>
  </r>
  <r>
    <x v="104"/>
    <x v="310"/>
    <n v="2.0092326835828636"/>
    <x v="14"/>
    <x v="3"/>
  </r>
  <r>
    <x v="104"/>
    <x v="59"/>
    <n v="0"/>
    <x v="14"/>
    <x v="3"/>
  </r>
  <r>
    <x v="104"/>
    <x v="311"/>
    <n v="7.0018714730917981"/>
    <x v="14"/>
    <x v="3"/>
  </r>
  <r>
    <x v="104"/>
    <x v="255"/>
    <n v="13.08882569934185"/>
    <x v="15"/>
    <x v="3"/>
  </r>
  <r>
    <x v="104"/>
    <x v="181"/>
    <n v="45.094332920424442"/>
    <x v="15"/>
    <x v="3"/>
  </r>
  <r>
    <x v="104"/>
    <x v="300"/>
    <n v="138.36016599525379"/>
    <x v="15"/>
    <x v="3"/>
  </r>
  <r>
    <x v="104"/>
    <x v="301"/>
    <n v="3.0845872031976658"/>
    <x v="15"/>
    <x v="3"/>
  </r>
  <r>
    <x v="104"/>
    <x v="302"/>
    <n v="2.3001904573673326"/>
    <x v="15"/>
    <x v="3"/>
  </r>
  <r>
    <x v="104"/>
    <x v="303"/>
    <n v="56.347246236282309"/>
    <x v="15"/>
    <x v="3"/>
  </r>
  <r>
    <x v="104"/>
    <x v="274"/>
    <n v="6.757471965768084"/>
    <x v="15"/>
    <x v="3"/>
  </r>
  <r>
    <x v="104"/>
    <x v="304"/>
    <n v="2.2895905013425986"/>
    <x v="15"/>
    <x v="3"/>
  </r>
  <r>
    <x v="104"/>
    <x v="305"/>
    <n v="28.497981772498029"/>
    <x v="15"/>
    <x v="3"/>
  </r>
  <r>
    <x v="104"/>
    <x v="306"/>
    <n v="5.7727360510702734"/>
    <x v="15"/>
    <x v="3"/>
  </r>
  <r>
    <x v="104"/>
    <x v="307"/>
    <n v="133.98768413505081"/>
    <x v="15"/>
    <x v="3"/>
  </r>
  <r>
    <x v="104"/>
    <x v="308"/>
    <n v="87.379677494294327"/>
    <x v="15"/>
    <x v="3"/>
  </r>
  <r>
    <x v="104"/>
    <x v="309"/>
    <n v="352.83649621291909"/>
    <x v="15"/>
    <x v="3"/>
  </r>
  <r>
    <x v="104"/>
    <x v="310"/>
    <n v="0.127199472296811"/>
    <x v="15"/>
    <x v="3"/>
  </r>
  <r>
    <x v="104"/>
    <x v="59"/>
    <n v="10.599956024734244"/>
    <x v="15"/>
    <x v="3"/>
  </r>
  <r>
    <x v="104"/>
    <x v="311"/>
    <n v="9.5399604222608261"/>
    <x v="15"/>
    <x v="3"/>
  </r>
  <r>
    <x v="104"/>
    <x v="255"/>
    <n v="8.6283243746101963"/>
    <x v="16"/>
    <x v="3"/>
  </r>
  <r>
    <x v="104"/>
    <x v="181"/>
    <n v="38.338999063342712"/>
    <x v="16"/>
    <x v="3"/>
  </r>
  <r>
    <x v="104"/>
    <x v="300"/>
    <n v="42.093036804535245"/>
    <x v="16"/>
    <x v="3"/>
  </r>
  <r>
    <x v="104"/>
    <x v="301"/>
    <n v="17.497439196883935"/>
    <x v="16"/>
    <x v="3"/>
  </r>
  <r>
    <x v="104"/>
    <x v="302"/>
    <n v="3.8331546025676935"/>
    <x v="16"/>
    <x v="3"/>
  </r>
  <r>
    <x v="104"/>
    <x v="303"/>
    <n v="27.001782152517691"/>
    <x v="16"/>
    <x v="3"/>
  </r>
  <r>
    <x v="104"/>
    <x v="274"/>
    <n v="32.398928043719039"/>
    <x v="16"/>
    <x v="3"/>
  </r>
  <r>
    <x v="104"/>
    <x v="304"/>
    <n v="3.4249574627190249"/>
    <x v="16"/>
    <x v="3"/>
  </r>
  <r>
    <x v="104"/>
    <x v="305"/>
    <n v="22.820054711427524"/>
    <x v="16"/>
    <x v="3"/>
  </r>
  <r>
    <x v="104"/>
    <x v="306"/>
    <n v="2.172847134868614"/>
    <x v="16"/>
    <x v="3"/>
  </r>
  <r>
    <x v="104"/>
    <x v="307"/>
    <n v="83.43518982087906"/>
    <x v="16"/>
    <x v="3"/>
  </r>
  <r>
    <x v="104"/>
    <x v="308"/>
    <n v="37.341458942902634"/>
    <x v="16"/>
    <x v="3"/>
  </r>
  <r>
    <x v="104"/>
    <x v="309"/>
    <n v="116.38837642612552"/>
    <x v="16"/>
    <x v="3"/>
  </r>
  <r>
    <x v="104"/>
    <x v="310"/>
    <n v="1.1901927841655009"/>
    <x v="16"/>
    <x v="3"/>
  </r>
  <r>
    <x v="104"/>
    <x v="59"/>
    <n v="5.1597953070758699E-2"/>
    <x v="16"/>
    <x v="3"/>
  </r>
  <r>
    <x v="104"/>
    <x v="311"/>
    <n v="8.607019715293033"/>
    <x v="16"/>
    <x v="3"/>
  </r>
  <r>
    <x v="109"/>
    <x v="255"/>
    <n v="35.779092702169628"/>
    <x v="0"/>
    <x v="2"/>
  </r>
  <r>
    <x v="109"/>
    <x v="181"/>
    <n v="28.086785009861934"/>
    <x v="0"/>
    <x v="2"/>
  </r>
  <r>
    <x v="109"/>
    <x v="300"/>
    <n v="26.055226824457595"/>
    <x v="0"/>
    <x v="2"/>
  </r>
  <r>
    <x v="109"/>
    <x v="301"/>
    <n v="9.6252465483234708"/>
    <x v="0"/>
    <x v="2"/>
  </r>
  <r>
    <x v="109"/>
    <x v="302"/>
    <n v="5.779092702169625"/>
    <x v="0"/>
    <x v="2"/>
  </r>
  <r>
    <x v="109"/>
    <x v="303"/>
    <n v="21.617357001972387"/>
    <x v="0"/>
    <x v="2"/>
  </r>
  <r>
    <x v="109"/>
    <x v="274"/>
    <n v="4.6351084812623276"/>
    <x v="0"/>
    <x v="2"/>
  </r>
  <r>
    <x v="109"/>
    <x v="304"/>
    <n v="5.0493096646942801"/>
    <x v="0"/>
    <x v="2"/>
  </r>
  <r>
    <x v="109"/>
    <x v="305"/>
    <n v="34.536489151873766"/>
    <x v="0"/>
    <x v="2"/>
  </r>
  <r>
    <x v="109"/>
    <x v="306"/>
    <n v="11.065088757396449"/>
    <x v="0"/>
    <x v="2"/>
  </r>
  <r>
    <x v="109"/>
    <x v="307"/>
    <n v="72.958579881656803"/>
    <x v="0"/>
    <x v="2"/>
  </r>
  <r>
    <x v="109"/>
    <x v="308"/>
    <n v="58.007889546351088"/>
    <x v="0"/>
    <x v="2"/>
  </r>
  <r>
    <x v="109"/>
    <x v="309"/>
    <n v="58.145956607495066"/>
    <x v="0"/>
    <x v="2"/>
  </r>
  <r>
    <x v="109"/>
    <x v="310"/>
    <n v="1.7159763313609468"/>
    <x v="0"/>
    <x v="2"/>
  </r>
  <r>
    <x v="109"/>
    <x v="59"/>
    <n v="0.80867850098619332"/>
    <x v="0"/>
    <x v="2"/>
  </r>
  <r>
    <x v="109"/>
    <x v="311"/>
    <n v="3.2347140039447733"/>
    <x v="0"/>
    <x v="2"/>
  </r>
  <r>
    <x v="109"/>
    <x v="255"/>
    <n v="31.904287138584248"/>
    <x v="1"/>
    <x v="2"/>
  </r>
  <r>
    <x v="109"/>
    <x v="181"/>
    <n v="49.052841475573281"/>
    <x v="1"/>
    <x v="2"/>
  </r>
  <r>
    <x v="109"/>
    <x v="300"/>
    <n v="27.318045862412763"/>
    <x v="1"/>
    <x v="2"/>
  </r>
  <r>
    <x v="109"/>
    <x v="301"/>
    <n v="17.347956131605184"/>
    <x v="1"/>
    <x v="2"/>
  </r>
  <r>
    <x v="109"/>
    <x v="302"/>
    <n v="6.4805583250249255"/>
    <x v="1"/>
    <x v="2"/>
  </r>
  <r>
    <x v="109"/>
    <x v="303"/>
    <n v="27.617148554336989"/>
    <x v="1"/>
    <x v="2"/>
  </r>
  <r>
    <x v="109"/>
    <x v="274"/>
    <n v="9.7706879361914254"/>
    <x v="1"/>
    <x v="2"/>
  </r>
  <r>
    <x v="109"/>
    <x v="304"/>
    <n v="7.3778664007976076"/>
    <x v="1"/>
    <x v="2"/>
  </r>
  <r>
    <x v="109"/>
    <x v="305"/>
    <n v="38.384845463609174"/>
    <x v="1"/>
    <x v="2"/>
  </r>
  <r>
    <x v="109"/>
    <x v="306"/>
    <n v="9.7706879361914254"/>
    <x v="1"/>
    <x v="2"/>
  </r>
  <r>
    <x v="109"/>
    <x v="307"/>
    <n v="66.600199401794612"/>
    <x v="1"/>
    <x v="2"/>
  </r>
  <r>
    <x v="109"/>
    <x v="308"/>
    <n v="37.088733798604189"/>
    <x v="1"/>
    <x v="2"/>
  </r>
  <r>
    <x v="109"/>
    <x v="309"/>
    <n v="61.714855433698901"/>
    <x v="1"/>
    <x v="2"/>
  </r>
  <r>
    <x v="109"/>
    <x v="310"/>
    <n v="1.9940179461615155"/>
    <x v="1"/>
    <x v="2"/>
  </r>
  <r>
    <x v="109"/>
    <x v="59"/>
    <n v="9.970089730807577E-2"/>
    <x v="1"/>
    <x v="2"/>
  </r>
  <r>
    <x v="109"/>
    <x v="311"/>
    <n v="2.9910269192422732"/>
    <x v="1"/>
    <x v="2"/>
  </r>
  <r>
    <x v="109"/>
    <x v="255"/>
    <n v="43.478260869565219"/>
    <x v="2"/>
    <x v="2"/>
  </r>
  <r>
    <x v="109"/>
    <x v="181"/>
    <n v="11.141304347826088"/>
    <x v="2"/>
    <x v="2"/>
  </r>
  <r>
    <x v="109"/>
    <x v="300"/>
    <n v="18.043478260869566"/>
    <x v="2"/>
    <x v="2"/>
  </r>
  <r>
    <x v="109"/>
    <x v="301"/>
    <n v="7.8260869565217392"/>
    <x v="2"/>
    <x v="2"/>
  </r>
  <r>
    <x v="109"/>
    <x v="302"/>
    <n v="4.3478260869565215"/>
    <x v="2"/>
    <x v="2"/>
  </r>
  <r>
    <x v="109"/>
    <x v="303"/>
    <n v="13.695652173913043"/>
    <x v="2"/>
    <x v="2"/>
  </r>
  <r>
    <x v="109"/>
    <x v="274"/>
    <n v="1.7934782608695652"/>
    <x v="2"/>
    <x v="2"/>
  </r>
  <r>
    <x v="109"/>
    <x v="304"/>
    <n v="3.152173913043478"/>
    <x v="2"/>
    <x v="2"/>
  </r>
  <r>
    <x v="109"/>
    <x v="305"/>
    <n v="35"/>
    <x v="2"/>
    <x v="2"/>
  </r>
  <r>
    <x v="109"/>
    <x v="306"/>
    <n v="9.7826086956521738"/>
    <x v="2"/>
    <x v="2"/>
  </r>
  <r>
    <x v="109"/>
    <x v="307"/>
    <n v="77.880434782608702"/>
    <x v="2"/>
    <x v="2"/>
  </r>
  <r>
    <x v="109"/>
    <x v="308"/>
    <n v="69.347826086956516"/>
    <x v="2"/>
    <x v="2"/>
  </r>
  <r>
    <x v="109"/>
    <x v="309"/>
    <n v="53.695652173913047"/>
    <x v="2"/>
    <x v="2"/>
  </r>
  <r>
    <x v="109"/>
    <x v="310"/>
    <n v="0.92391304347826086"/>
    <x v="2"/>
    <x v="2"/>
  </r>
  <r>
    <x v="109"/>
    <x v="59"/>
    <n v="1.3586956521739131"/>
    <x v="2"/>
    <x v="2"/>
  </r>
  <r>
    <x v="109"/>
    <x v="311"/>
    <n v="2.1739130434782608"/>
    <x v="2"/>
    <x v="2"/>
  </r>
  <r>
    <x v="109"/>
    <x v="255"/>
    <n v="31.818181818181817"/>
    <x v="3"/>
    <x v="2"/>
  </r>
  <r>
    <x v="109"/>
    <x v="181"/>
    <n v="37.976539589442815"/>
    <x v="3"/>
    <x v="2"/>
  </r>
  <r>
    <x v="109"/>
    <x v="300"/>
    <n v="37.683284457478003"/>
    <x v="3"/>
    <x v="2"/>
  </r>
  <r>
    <x v="109"/>
    <x v="301"/>
    <n v="3.8123167155425222"/>
    <x v="3"/>
    <x v="2"/>
  </r>
  <r>
    <x v="109"/>
    <x v="302"/>
    <n v="7.6246334310850443"/>
    <x v="3"/>
    <x v="2"/>
  </r>
  <r>
    <x v="109"/>
    <x v="303"/>
    <n v="32.404692082111438"/>
    <x v="3"/>
    <x v="2"/>
  </r>
  <r>
    <x v="109"/>
    <x v="274"/>
    <n v="4.6920821114369504"/>
    <x v="3"/>
    <x v="2"/>
  </r>
  <r>
    <x v="109"/>
    <x v="304"/>
    <n v="6.1583577712609969"/>
    <x v="3"/>
    <x v="2"/>
  </r>
  <r>
    <x v="109"/>
    <x v="305"/>
    <n v="43.988269794721404"/>
    <x v="3"/>
    <x v="2"/>
  </r>
  <r>
    <x v="109"/>
    <x v="306"/>
    <n v="16.275659824046922"/>
    <x v="3"/>
    <x v="2"/>
  </r>
  <r>
    <x v="109"/>
    <x v="307"/>
    <n v="65.982404692082113"/>
    <x v="3"/>
    <x v="2"/>
  </r>
  <r>
    <x v="109"/>
    <x v="308"/>
    <n v="53.812316715542522"/>
    <x v="3"/>
    <x v="2"/>
  </r>
  <r>
    <x v="109"/>
    <x v="309"/>
    <n v="46.187683284457478"/>
    <x v="3"/>
    <x v="2"/>
  </r>
  <r>
    <x v="109"/>
    <x v="310"/>
    <n v="1.1730205278592376"/>
    <x v="3"/>
    <x v="2"/>
  </r>
  <r>
    <x v="109"/>
    <x v="59"/>
    <n v="0.87976539589442815"/>
    <x v="3"/>
    <x v="2"/>
  </r>
  <r>
    <x v="109"/>
    <x v="311"/>
    <n v="5.2785923753665687"/>
    <x v="3"/>
    <x v="2"/>
  </r>
  <r>
    <x v="109"/>
    <x v="255"/>
    <n v="29.906542056074766"/>
    <x v="4"/>
    <x v="2"/>
  </r>
  <r>
    <x v="109"/>
    <x v="181"/>
    <n v="21.028037383177569"/>
    <x v="4"/>
    <x v="2"/>
  </r>
  <r>
    <x v="109"/>
    <x v="300"/>
    <n v="20.872274143302182"/>
    <x v="4"/>
    <x v="2"/>
  </r>
  <r>
    <x v="109"/>
    <x v="301"/>
    <n v="8.4112149532710276"/>
    <x v="4"/>
    <x v="2"/>
  </r>
  <r>
    <x v="109"/>
    <x v="302"/>
    <n v="5.9190031152647977"/>
    <x v="4"/>
    <x v="2"/>
  </r>
  <r>
    <x v="109"/>
    <x v="303"/>
    <n v="20.093457943925234"/>
    <x v="4"/>
    <x v="2"/>
  </r>
  <r>
    <x v="109"/>
    <x v="274"/>
    <n v="2.1806853582554515"/>
    <x v="4"/>
    <x v="2"/>
  </r>
  <r>
    <x v="109"/>
    <x v="304"/>
    <n v="4.361370716510903"/>
    <x v="4"/>
    <x v="2"/>
  </r>
  <r>
    <x v="109"/>
    <x v="305"/>
    <n v="16.510903426791277"/>
    <x v="4"/>
    <x v="2"/>
  </r>
  <r>
    <x v="109"/>
    <x v="306"/>
    <n v="10.436137071651091"/>
    <x v="4"/>
    <x v="2"/>
  </r>
  <r>
    <x v="109"/>
    <x v="307"/>
    <n v="83.021806853582561"/>
    <x v="4"/>
    <x v="2"/>
  </r>
  <r>
    <x v="109"/>
    <x v="308"/>
    <n v="71.18380062305296"/>
    <x v="4"/>
    <x v="2"/>
  </r>
  <r>
    <x v="109"/>
    <x v="309"/>
    <n v="68.691588785046733"/>
    <x v="4"/>
    <x v="2"/>
  </r>
  <r>
    <x v="109"/>
    <x v="310"/>
    <n v="2.3364485981308412"/>
    <x v="4"/>
    <x v="2"/>
  </r>
  <r>
    <x v="109"/>
    <x v="59"/>
    <n v="0.1557632398753894"/>
    <x v="4"/>
    <x v="2"/>
  </r>
  <r>
    <x v="109"/>
    <x v="311"/>
    <n v="4.5171339563862931"/>
    <x v="4"/>
    <x v="2"/>
  </r>
  <r>
    <x v="109"/>
    <x v="255"/>
    <n v="39.790575916230367"/>
    <x v="5"/>
    <x v="2"/>
  </r>
  <r>
    <x v="109"/>
    <x v="181"/>
    <n v="25.654450261780106"/>
    <x v="5"/>
    <x v="2"/>
  </r>
  <r>
    <x v="109"/>
    <x v="300"/>
    <n v="25.130890052356023"/>
    <x v="5"/>
    <x v="2"/>
  </r>
  <r>
    <x v="109"/>
    <x v="301"/>
    <n v="10.471204188481675"/>
    <x v="5"/>
    <x v="2"/>
  </r>
  <r>
    <x v="109"/>
    <x v="302"/>
    <n v="5.2356020942408374"/>
    <x v="5"/>
    <x v="2"/>
  </r>
  <r>
    <x v="109"/>
    <x v="303"/>
    <n v="24.083769633507853"/>
    <x v="5"/>
    <x v="2"/>
  </r>
  <r>
    <x v="109"/>
    <x v="274"/>
    <n v="2.6178010471204187"/>
    <x v="5"/>
    <x v="2"/>
  </r>
  <r>
    <x v="109"/>
    <x v="304"/>
    <n v="3.1413612565445028"/>
    <x v="5"/>
    <x v="2"/>
  </r>
  <r>
    <x v="109"/>
    <x v="305"/>
    <n v="21.98952879581152"/>
    <x v="5"/>
    <x v="2"/>
  </r>
  <r>
    <x v="109"/>
    <x v="306"/>
    <n v="10.471204188481675"/>
    <x v="5"/>
    <x v="2"/>
  </r>
  <r>
    <x v="109"/>
    <x v="307"/>
    <n v="78.010471204188477"/>
    <x v="5"/>
    <x v="2"/>
  </r>
  <r>
    <x v="109"/>
    <x v="308"/>
    <n v="74.345549738219901"/>
    <x v="5"/>
    <x v="2"/>
  </r>
  <r>
    <x v="109"/>
    <x v="309"/>
    <n v="81.15183246073299"/>
    <x v="5"/>
    <x v="2"/>
  </r>
  <r>
    <x v="109"/>
    <x v="310"/>
    <n v="4.7120418848167542"/>
    <x v="5"/>
    <x v="2"/>
  </r>
  <r>
    <x v="109"/>
    <x v="59"/>
    <n v="0.52356020942408377"/>
    <x v="5"/>
    <x v="2"/>
  </r>
  <r>
    <x v="109"/>
    <x v="311"/>
    <n v="4.1884816753926701"/>
    <x v="5"/>
    <x v="2"/>
  </r>
  <r>
    <x v="109"/>
    <x v="255"/>
    <n v="35.238095238095241"/>
    <x v="6"/>
    <x v="2"/>
  </r>
  <r>
    <x v="109"/>
    <x v="181"/>
    <n v="12.380952380952381"/>
    <x v="6"/>
    <x v="2"/>
  </r>
  <r>
    <x v="109"/>
    <x v="300"/>
    <n v="17.142857142857142"/>
    <x v="6"/>
    <x v="2"/>
  </r>
  <r>
    <x v="109"/>
    <x v="301"/>
    <n v="6.666666666666667"/>
    <x v="6"/>
    <x v="2"/>
  </r>
  <r>
    <x v="109"/>
    <x v="302"/>
    <n v="4.7619047619047619"/>
    <x v="6"/>
    <x v="2"/>
  </r>
  <r>
    <x v="109"/>
    <x v="303"/>
    <n v="12.380952380952381"/>
    <x v="6"/>
    <x v="2"/>
  </r>
  <r>
    <x v="109"/>
    <x v="274"/>
    <n v="2.8571428571428572"/>
    <x v="6"/>
    <x v="2"/>
  </r>
  <r>
    <x v="109"/>
    <x v="304"/>
    <n v="3.8095238095238093"/>
    <x v="6"/>
    <x v="2"/>
  </r>
  <r>
    <x v="109"/>
    <x v="305"/>
    <n v="12.380952380952381"/>
    <x v="6"/>
    <x v="2"/>
  </r>
  <r>
    <x v="109"/>
    <x v="306"/>
    <n v="5.7142857142857144"/>
    <x v="6"/>
    <x v="2"/>
  </r>
  <r>
    <x v="109"/>
    <x v="307"/>
    <n v="90.476190476190482"/>
    <x v="6"/>
    <x v="2"/>
  </r>
  <r>
    <x v="109"/>
    <x v="308"/>
    <n v="66.666666666666671"/>
    <x v="6"/>
    <x v="2"/>
  </r>
  <r>
    <x v="109"/>
    <x v="309"/>
    <n v="75.238095238095241"/>
    <x v="6"/>
    <x v="2"/>
  </r>
  <r>
    <x v="109"/>
    <x v="310"/>
    <n v="0.95238095238095233"/>
    <x v="6"/>
    <x v="2"/>
  </r>
  <r>
    <x v="109"/>
    <x v="59"/>
    <n v="0"/>
    <x v="6"/>
    <x v="2"/>
  </r>
  <r>
    <x v="109"/>
    <x v="311"/>
    <n v="3.8095238095238093"/>
    <x v="6"/>
    <x v="2"/>
  </r>
  <r>
    <x v="109"/>
    <x v="255"/>
    <n v="30.481283422459892"/>
    <x v="7"/>
    <x v="2"/>
  </r>
  <r>
    <x v="109"/>
    <x v="181"/>
    <n v="19.786096256684491"/>
    <x v="7"/>
    <x v="2"/>
  </r>
  <r>
    <x v="109"/>
    <x v="300"/>
    <n v="17.112299465240643"/>
    <x v="7"/>
    <x v="2"/>
  </r>
  <r>
    <x v="109"/>
    <x v="301"/>
    <n v="9.6256684491978604"/>
    <x v="7"/>
    <x v="2"/>
  </r>
  <r>
    <x v="109"/>
    <x v="302"/>
    <n v="8.5561497326203213"/>
    <x v="7"/>
    <x v="2"/>
  </r>
  <r>
    <x v="109"/>
    <x v="303"/>
    <n v="16.577540106951872"/>
    <x v="7"/>
    <x v="2"/>
  </r>
  <r>
    <x v="109"/>
    <x v="274"/>
    <n v="2.6737967914438503"/>
    <x v="7"/>
    <x v="2"/>
  </r>
  <r>
    <x v="109"/>
    <x v="304"/>
    <n v="3.7433155080213902"/>
    <x v="7"/>
    <x v="2"/>
  </r>
  <r>
    <x v="109"/>
    <x v="305"/>
    <n v="15.508021390374331"/>
    <x v="7"/>
    <x v="2"/>
  </r>
  <r>
    <x v="109"/>
    <x v="306"/>
    <n v="16.042780748663102"/>
    <x v="7"/>
    <x v="2"/>
  </r>
  <r>
    <x v="109"/>
    <x v="307"/>
    <n v="82.887700534759361"/>
    <x v="7"/>
    <x v="2"/>
  </r>
  <r>
    <x v="109"/>
    <x v="308"/>
    <n v="80.748663101604279"/>
    <x v="7"/>
    <x v="2"/>
  </r>
  <r>
    <x v="109"/>
    <x v="309"/>
    <n v="56.149732620320854"/>
    <x v="7"/>
    <x v="2"/>
  </r>
  <r>
    <x v="109"/>
    <x v="310"/>
    <n v="2.6737967914438503"/>
    <x v="7"/>
    <x v="2"/>
  </r>
  <r>
    <x v="109"/>
    <x v="59"/>
    <n v="0"/>
    <x v="7"/>
    <x v="2"/>
  </r>
  <r>
    <x v="109"/>
    <x v="311"/>
    <n v="4.2780748663101607"/>
    <x v="7"/>
    <x v="2"/>
  </r>
  <r>
    <x v="109"/>
    <x v="255"/>
    <n v="13.836477987421384"/>
    <x v="8"/>
    <x v="2"/>
  </r>
  <r>
    <x v="109"/>
    <x v="181"/>
    <n v="22.641509433962263"/>
    <x v="8"/>
    <x v="2"/>
  </r>
  <r>
    <x v="109"/>
    <x v="300"/>
    <n v="22.641509433962263"/>
    <x v="8"/>
    <x v="2"/>
  </r>
  <r>
    <x v="109"/>
    <x v="301"/>
    <n v="5.6603773584905657"/>
    <x v="8"/>
    <x v="2"/>
  </r>
  <r>
    <x v="109"/>
    <x v="302"/>
    <n v="4.4025157232704402"/>
    <x v="8"/>
    <x v="2"/>
  </r>
  <r>
    <x v="109"/>
    <x v="303"/>
    <n v="24.528301886792452"/>
    <x v="8"/>
    <x v="2"/>
  </r>
  <r>
    <x v="109"/>
    <x v="274"/>
    <n v="0.62893081761006286"/>
    <x v="8"/>
    <x v="2"/>
  </r>
  <r>
    <x v="109"/>
    <x v="304"/>
    <n v="6.9182389937106921"/>
    <x v="8"/>
    <x v="2"/>
  </r>
  <r>
    <x v="109"/>
    <x v="305"/>
    <n v="13.836477987421384"/>
    <x v="8"/>
    <x v="2"/>
  </r>
  <r>
    <x v="109"/>
    <x v="306"/>
    <n v="6.9182389937106921"/>
    <x v="8"/>
    <x v="2"/>
  </r>
  <r>
    <x v="109"/>
    <x v="307"/>
    <n v="84.276729559748432"/>
    <x v="8"/>
    <x v="2"/>
  </r>
  <r>
    <x v="109"/>
    <x v="308"/>
    <n v="59.119496855345915"/>
    <x v="8"/>
    <x v="2"/>
  </r>
  <r>
    <x v="109"/>
    <x v="309"/>
    <n v="64.15094339622641"/>
    <x v="8"/>
    <x v="2"/>
  </r>
  <r>
    <x v="109"/>
    <x v="310"/>
    <n v="0"/>
    <x v="8"/>
    <x v="2"/>
  </r>
  <r>
    <x v="109"/>
    <x v="59"/>
    <n v="0"/>
    <x v="8"/>
    <x v="2"/>
  </r>
  <r>
    <x v="109"/>
    <x v="311"/>
    <n v="5.6603773584905657"/>
    <x v="8"/>
    <x v="2"/>
  </r>
  <r>
    <x v="109"/>
    <x v="255"/>
    <n v="29.487179487179485"/>
    <x v="9"/>
    <x v="2"/>
  </r>
  <r>
    <x v="109"/>
    <x v="181"/>
    <n v="27.564102564102566"/>
    <x v="9"/>
    <x v="2"/>
  </r>
  <r>
    <x v="109"/>
    <x v="300"/>
    <n v="35.256410256410255"/>
    <x v="9"/>
    <x v="2"/>
  </r>
  <r>
    <x v="109"/>
    <x v="301"/>
    <n v="9.615384615384615"/>
    <x v="9"/>
    <x v="2"/>
  </r>
  <r>
    <x v="109"/>
    <x v="302"/>
    <n v="8.9743589743589745"/>
    <x v="9"/>
    <x v="2"/>
  </r>
  <r>
    <x v="109"/>
    <x v="303"/>
    <n v="14.743589743589743"/>
    <x v="9"/>
    <x v="2"/>
  </r>
  <r>
    <x v="109"/>
    <x v="274"/>
    <n v="3.2051282051282053"/>
    <x v="9"/>
    <x v="2"/>
  </r>
  <r>
    <x v="109"/>
    <x v="304"/>
    <n v="3.8461538461538463"/>
    <x v="9"/>
    <x v="2"/>
  </r>
  <r>
    <x v="109"/>
    <x v="305"/>
    <n v="42.307692307692307"/>
    <x v="9"/>
    <x v="2"/>
  </r>
  <r>
    <x v="109"/>
    <x v="306"/>
    <n v="13.461538461538462"/>
    <x v="9"/>
    <x v="2"/>
  </r>
  <r>
    <x v="109"/>
    <x v="307"/>
    <n v="69.871794871794876"/>
    <x v="9"/>
    <x v="2"/>
  </r>
  <r>
    <x v="109"/>
    <x v="308"/>
    <n v="57.692307692307693"/>
    <x v="9"/>
    <x v="2"/>
  </r>
  <r>
    <x v="109"/>
    <x v="309"/>
    <n v="57.692307692307693"/>
    <x v="9"/>
    <x v="2"/>
  </r>
  <r>
    <x v="109"/>
    <x v="310"/>
    <n v="1.2820512820512822"/>
    <x v="9"/>
    <x v="2"/>
  </r>
  <r>
    <x v="109"/>
    <x v="59"/>
    <n v="0"/>
    <x v="9"/>
    <x v="2"/>
  </r>
  <r>
    <x v="109"/>
    <x v="311"/>
    <n v="5.1282051282051286"/>
    <x v="9"/>
    <x v="2"/>
  </r>
  <r>
    <x v="109"/>
    <x v="255"/>
    <n v="17.518248175182482"/>
    <x v="10"/>
    <x v="2"/>
  </r>
  <r>
    <x v="109"/>
    <x v="181"/>
    <n v="44.525547445255476"/>
    <x v="10"/>
    <x v="2"/>
  </r>
  <r>
    <x v="109"/>
    <x v="300"/>
    <n v="31.386861313868614"/>
    <x v="10"/>
    <x v="2"/>
  </r>
  <r>
    <x v="109"/>
    <x v="301"/>
    <n v="4.3795620437956204"/>
    <x v="10"/>
    <x v="2"/>
  </r>
  <r>
    <x v="109"/>
    <x v="302"/>
    <n v="2.1897810218978102"/>
    <x v="10"/>
    <x v="2"/>
  </r>
  <r>
    <x v="109"/>
    <x v="303"/>
    <n v="24.087591240875913"/>
    <x v="10"/>
    <x v="2"/>
  </r>
  <r>
    <x v="109"/>
    <x v="274"/>
    <n v="5.1094890510948909"/>
    <x v="10"/>
    <x v="2"/>
  </r>
  <r>
    <x v="109"/>
    <x v="304"/>
    <n v="4.3795620437956204"/>
    <x v="10"/>
    <x v="2"/>
  </r>
  <r>
    <x v="109"/>
    <x v="305"/>
    <n v="28.467153284671532"/>
    <x v="10"/>
    <x v="2"/>
  </r>
  <r>
    <x v="109"/>
    <x v="306"/>
    <n v="3.6496350364963503"/>
    <x v="10"/>
    <x v="2"/>
  </r>
  <r>
    <x v="109"/>
    <x v="307"/>
    <n v="66.423357664233578"/>
    <x v="10"/>
    <x v="2"/>
  </r>
  <r>
    <x v="109"/>
    <x v="308"/>
    <n v="51.824817518248175"/>
    <x v="10"/>
    <x v="2"/>
  </r>
  <r>
    <x v="109"/>
    <x v="309"/>
    <n v="65.693430656934311"/>
    <x v="10"/>
    <x v="2"/>
  </r>
  <r>
    <x v="109"/>
    <x v="310"/>
    <n v="1.4598540145985401"/>
    <x v="10"/>
    <x v="2"/>
  </r>
  <r>
    <x v="109"/>
    <x v="59"/>
    <n v="0"/>
    <x v="10"/>
    <x v="2"/>
  </r>
  <r>
    <x v="109"/>
    <x v="311"/>
    <n v="4.3795620437956204"/>
    <x v="10"/>
    <x v="2"/>
  </r>
  <r>
    <x v="109"/>
    <x v="255"/>
    <n v="29.411764705882351"/>
    <x v="11"/>
    <x v="2"/>
  </r>
  <r>
    <x v="109"/>
    <x v="181"/>
    <n v="30.252100840336134"/>
    <x v="11"/>
    <x v="2"/>
  </r>
  <r>
    <x v="109"/>
    <x v="300"/>
    <n v="26.050420168067227"/>
    <x v="11"/>
    <x v="2"/>
  </r>
  <r>
    <x v="109"/>
    <x v="301"/>
    <n v="5.882352941176471"/>
    <x v="11"/>
    <x v="2"/>
  </r>
  <r>
    <x v="109"/>
    <x v="302"/>
    <n v="1.680672268907563"/>
    <x v="11"/>
    <x v="2"/>
  </r>
  <r>
    <x v="109"/>
    <x v="303"/>
    <n v="12.605042016806722"/>
    <x v="11"/>
    <x v="2"/>
  </r>
  <r>
    <x v="109"/>
    <x v="274"/>
    <n v="1.680672268907563"/>
    <x v="11"/>
    <x v="2"/>
  </r>
  <r>
    <x v="109"/>
    <x v="304"/>
    <n v="6.7226890756302522"/>
    <x v="11"/>
    <x v="2"/>
  </r>
  <r>
    <x v="109"/>
    <x v="305"/>
    <n v="42.016806722689076"/>
    <x v="11"/>
    <x v="2"/>
  </r>
  <r>
    <x v="109"/>
    <x v="306"/>
    <n v="7.5630252100840334"/>
    <x v="11"/>
    <x v="2"/>
  </r>
  <r>
    <x v="109"/>
    <x v="307"/>
    <n v="56.30252100840336"/>
    <x v="11"/>
    <x v="2"/>
  </r>
  <r>
    <x v="109"/>
    <x v="308"/>
    <n v="37.815126050420169"/>
    <x v="11"/>
    <x v="2"/>
  </r>
  <r>
    <x v="109"/>
    <x v="309"/>
    <n v="67.226890756302524"/>
    <x v="11"/>
    <x v="2"/>
  </r>
  <r>
    <x v="109"/>
    <x v="310"/>
    <n v="1.680672268907563"/>
    <x v="11"/>
    <x v="2"/>
  </r>
  <r>
    <x v="109"/>
    <x v="59"/>
    <n v="0.84033613445378152"/>
    <x v="11"/>
    <x v="2"/>
  </r>
  <r>
    <x v="109"/>
    <x v="311"/>
    <n v="0.84033613445378152"/>
    <x v="11"/>
    <x v="2"/>
  </r>
  <r>
    <x v="109"/>
    <x v="255"/>
    <n v="39.316239316239319"/>
    <x v="12"/>
    <x v="2"/>
  </r>
  <r>
    <x v="109"/>
    <x v="181"/>
    <n v="39.316239316239319"/>
    <x v="12"/>
    <x v="2"/>
  </r>
  <r>
    <x v="109"/>
    <x v="300"/>
    <n v="35.897435897435898"/>
    <x v="12"/>
    <x v="2"/>
  </r>
  <r>
    <x v="109"/>
    <x v="301"/>
    <n v="14.52991452991453"/>
    <x v="12"/>
    <x v="2"/>
  </r>
  <r>
    <x v="109"/>
    <x v="302"/>
    <n v="5.982905982905983"/>
    <x v="12"/>
    <x v="2"/>
  </r>
  <r>
    <x v="109"/>
    <x v="303"/>
    <n v="18.803418803418804"/>
    <x v="12"/>
    <x v="2"/>
  </r>
  <r>
    <x v="109"/>
    <x v="274"/>
    <n v="11.111111111111111"/>
    <x v="12"/>
    <x v="2"/>
  </r>
  <r>
    <x v="109"/>
    <x v="304"/>
    <n v="11.965811965811966"/>
    <x v="12"/>
    <x v="2"/>
  </r>
  <r>
    <x v="109"/>
    <x v="305"/>
    <n v="39.316239316239319"/>
    <x v="12"/>
    <x v="2"/>
  </r>
  <r>
    <x v="109"/>
    <x v="306"/>
    <n v="20.512820512820515"/>
    <x v="12"/>
    <x v="2"/>
  </r>
  <r>
    <x v="109"/>
    <x v="307"/>
    <n v="62.393162393162392"/>
    <x v="12"/>
    <x v="2"/>
  </r>
  <r>
    <x v="109"/>
    <x v="308"/>
    <n v="39.316239316239319"/>
    <x v="12"/>
    <x v="2"/>
  </r>
  <r>
    <x v="109"/>
    <x v="309"/>
    <n v="65.811965811965806"/>
    <x v="12"/>
    <x v="2"/>
  </r>
  <r>
    <x v="109"/>
    <x v="310"/>
    <n v="9.4017094017094021"/>
    <x v="12"/>
    <x v="2"/>
  </r>
  <r>
    <x v="109"/>
    <x v="59"/>
    <n v="1.7094017094017093"/>
    <x v="12"/>
    <x v="2"/>
  </r>
  <r>
    <x v="109"/>
    <x v="311"/>
    <n v="0.85470085470085466"/>
    <x v="12"/>
    <x v="2"/>
  </r>
  <r>
    <x v="109"/>
    <x v="255"/>
    <n v="26.388888888888889"/>
    <x v="13"/>
    <x v="2"/>
  </r>
  <r>
    <x v="109"/>
    <x v="181"/>
    <n v="41.666666666666664"/>
    <x v="13"/>
    <x v="2"/>
  </r>
  <r>
    <x v="109"/>
    <x v="300"/>
    <n v="40.277777777777779"/>
    <x v="13"/>
    <x v="2"/>
  </r>
  <r>
    <x v="109"/>
    <x v="301"/>
    <n v="13.888888888888889"/>
    <x v="13"/>
    <x v="2"/>
  </r>
  <r>
    <x v="109"/>
    <x v="302"/>
    <n v="12.5"/>
    <x v="13"/>
    <x v="2"/>
  </r>
  <r>
    <x v="109"/>
    <x v="303"/>
    <n v="27.777777777777779"/>
    <x v="13"/>
    <x v="2"/>
  </r>
  <r>
    <x v="109"/>
    <x v="274"/>
    <n v="6.9444444444444446"/>
    <x v="13"/>
    <x v="2"/>
  </r>
  <r>
    <x v="109"/>
    <x v="304"/>
    <n v="1.3888888888888888"/>
    <x v="13"/>
    <x v="2"/>
  </r>
  <r>
    <x v="109"/>
    <x v="305"/>
    <n v="41.666666666666664"/>
    <x v="13"/>
    <x v="2"/>
  </r>
  <r>
    <x v="109"/>
    <x v="306"/>
    <n v="13.888888888888889"/>
    <x v="13"/>
    <x v="2"/>
  </r>
  <r>
    <x v="109"/>
    <x v="307"/>
    <n v="72.222222222222229"/>
    <x v="13"/>
    <x v="2"/>
  </r>
  <r>
    <x v="109"/>
    <x v="308"/>
    <n v="55.555555555555557"/>
    <x v="13"/>
    <x v="2"/>
  </r>
  <r>
    <x v="109"/>
    <x v="309"/>
    <n v="48.611111111111114"/>
    <x v="13"/>
    <x v="2"/>
  </r>
  <r>
    <x v="109"/>
    <x v="310"/>
    <n v="1.3888888888888888"/>
    <x v="13"/>
    <x v="2"/>
  </r>
  <r>
    <x v="109"/>
    <x v="59"/>
    <n v="0"/>
    <x v="13"/>
    <x v="2"/>
  </r>
  <r>
    <x v="109"/>
    <x v="311"/>
    <n v="0"/>
    <x v="13"/>
    <x v="2"/>
  </r>
  <r>
    <x v="109"/>
    <x v="255"/>
    <n v="51.351351351351354"/>
    <x v="14"/>
    <x v="2"/>
  </r>
  <r>
    <x v="109"/>
    <x v="181"/>
    <n v="12.162162162162161"/>
    <x v="14"/>
    <x v="2"/>
  </r>
  <r>
    <x v="109"/>
    <x v="300"/>
    <n v="13.513513513513514"/>
    <x v="14"/>
    <x v="2"/>
  </r>
  <r>
    <x v="109"/>
    <x v="301"/>
    <n v="9.4594594594594597"/>
    <x v="14"/>
    <x v="2"/>
  </r>
  <r>
    <x v="109"/>
    <x v="302"/>
    <n v="6.756756756756757"/>
    <x v="14"/>
    <x v="2"/>
  </r>
  <r>
    <x v="109"/>
    <x v="303"/>
    <n v="12.162162162162161"/>
    <x v="14"/>
    <x v="2"/>
  </r>
  <r>
    <x v="109"/>
    <x v="274"/>
    <n v="14.864864864864865"/>
    <x v="14"/>
    <x v="2"/>
  </r>
  <r>
    <x v="109"/>
    <x v="304"/>
    <n v="9.4594594594594597"/>
    <x v="14"/>
    <x v="2"/>
  </r>
  <r>
    <x v="109"/>
    <x v="305"/>
    <n v="27.027027027027028"/>
    <x v="14"/>
    <x v="2"/>
  </r>
  <r>
    <x v="109"/>
    <x v="306"/>
    <n v="9.4594594594594597"/>
    <x v="14"/>
    <x v="2"/>
  </r>
  <r>
    <x v="109"/>
    <x v="307"/>
    <n v="85.13513513513513"/>
    <x v="14"/>
    <x v="2"/>
  </r>
  <r>
    <x v="109"/>
    <x v="308"/>
    <n v="66.21621621621621"/>
    <x v="14"/>
    <x v="2"/>
  </r>
  <r>
    <x v="109"/>
    <x v="309"/>
    <n v="58.108108108108105"/>
    <x v="14"/>
    <x v="2"/>
  </r>
  <r>
    <x v="109"/>
    <x v="310"/>
    <n v="2.7027027027027026"/>
    <x v="14"/>
    <x v="2"/>
  </r>
  <r>
    <x v="109"/>
    <x v="59"/>
    <n v="0"/>
    <x v="14"/>
    <x v="2"/>
  </r>
  <r>
    <x v="109"/>
    <x v="311"/>
    <n v="2.7027027027027026"/>
    <x v="14"/>
    <x v="2"/>
  </r>
  <r>
    <x v="109"/>
    <x v="255"/>
    <n v="30.681818181818183"/>
    <x v="15"/>
    <x v="2"/>
  </r>
  <r>
    <x v="109"/>
    <x v="181"/>
    <n v="45.454545454545453"/>
    <x v="15"/>
    <x v="2"/>
  </r>
  <r>
    <x v="109"/>
    <x v="300"/>
    <n v="65.909090909090907"/>
    <x v="15"/>
    <x v="2"/>
  </r>
  <r>
    <x v="109"/>
    <x v="301"/>
    <n v="9.0909090909090917"/>
    <x v="15"/>
    <x v="2"/>
  </r>
  <r>
    <x v="109"/>
    <x v="302"/>
    <n v="5.6818181818181817"/>
    <x v="15"/>
    <x v="2"/>
  </r>
  <r>
    <x v="109"/>
    <x v="303"/>
    <n v="44.31818181818182"/>
    <x v="15"/>
    <x v="2"/>
  </r>
  <r>
    <x v="109"/>
    <x v="274"/>
    <n v="4.5454545454545459"/>
    <x v="15"/>
    <x v="2"/>
  </r>
  <r>
    <x v="109"/>
    <x v="304"/>
    <n v="4.5454545454545459"/>
    <x v="15"/>
    <x v="2"/>
  </r>
  <r>
    <x v="109"/>
    <x v="305"/>
    <n v="20.454545454545453"/>
    <x v="15"/>
    <x v="2"/>
  </r>
  <r>
    <x v="109"/>
    <x v="306"/>
    <n v="12.5"/>
    <x v="15"/>
    <x v="2"/>
  </r>
  <r>
    <x v="109"/>
    <x v="307"/>
    <n v="68.181818181818187"/>
    <x v="15"/>
    <x v="2"/>
  </r>
  <r>
    <x v="109"/>
    <x v="308"/>
    <n v="67.045454545454547"/>
    <x v="15"/>
    <x v="2"/>
  </r>
  <r>
    <x v="109"/>
    <x v="309"/>
    <n v="82.954545454545453"/>
    <x v="15"/>
    <x v="2"/>
  </r>
  <r>
    <x v="109"/>
    <x v="310"/>
    <n v="1.1363636363636365"/>
    <x v="15"/>
    <x v="2"/>
  </r>
  <r>
    <x v="109"/>
    <x v="59"/>
    <n v="1.1363636363636365"/>
    <x v="15"/>
    <x v="2"/>
  </r>
  <r>
    <x v="109"/>
    <x v="311"/>
    <n v="3.4090909090909092"/>
    <x v="15"/>
    <x v="2"/>
  </r>
  <r>
    <x v="109"/>
    <x v="255"/>
    <n v="35.714285714285715"/>
    <x v="16"/>
    <x v="2"/>
  </r>
  <r>
    <x v="109"/>
    <x v="181"/>
    <n v="48.571428571428569"/>
    <x v="16"/>
    <x v="2"/>
  </r>
  <r>
    <x v="109"/>
    <x v="300"/>
    <n v="40"/>
    <x v="16"/>
    <x v="2"/>
  </r>
  <r>
    <x v="109"/>
    <x v="301"/>
    <n v="14.285714285714286"/>
    <x v="16"/>
    <x v="2"/>
  </r>
  <r>
    <x v="109"/>
    <x v="302"/>
    <n v="9.2857142857142865"/>
    <x v="16"/>
    <x v="2"/>
  </r>
  <r>
    <x v="109"/>
    <x v="303"/>
    <n v="40"/>
    <x v="16"/>
    <x v="2"/>
  </r>
  <r>
    <x v="109"/>
    <x v="274"/>
    <n v="7.8571428571428568"/>
    <x v="16"/>
    <x v="2"/>
  </r>
  <r>
    <x v="109"/>
    <x v="304"/>
    <n v="5.7142857142857144"/>
    <x v="16"/>
    <x v="2"/>
  </r>
  <r>
    <x v="109"/>
    <x v="305"/>
    <n v="33.571428571428569"/>
    <x v="16"/>
    <x v="2"/>
  </r>
  <r>
    <x v="109"/>
    <x v="306"/>
    <n v="12.857142857142858"/>
    <x v="16"/>
    <x v="2"/>
  </r>
  <r>
    <x v="109"/>
    <x v="307"/>
    <n v="71.428571428571431"/>
    <x v="16"/>
    <x v="2"/>
  </r>
  <r>
    <x v="109"/>
    <x v="308"/>
    <n v="49.285714285714285"/>
    <x v="16"/>
    <x v="2"/>
  </r>
  <r>
    <x v="109"/>
    <x v="309"/>
    <n v="69.285714285714292"/>
    <x v="16"/>
    <x v="2"/>
  </r>
  <r>
    <x v="109"/>
    <x v="310"/>
    <n v="4.2857142857142856"/>
    <x v="16"/>
    <x v="2"/>
  </r>
  <r>
    <x v="109"/>
    <x v="59"/>
    <n v="2.8571428571428572"/>
    <x v="16"/>
    <x v="2"/>
  </r>
  <r>
    <x v="109"/>
    <x v="311"/>
    <n v="5.7142857142857144"/>
    <x v="16"/>
    <x v="2"/>
  </r>
  <r>
    <x v="109"/>
    <x v="255"/>
    <n v="37.105570705103233"/>
    <x v="0"/>
    <x v="3"/>
  </r>
  <r>
    <x v="109"/>
    <x v="181"/>
    <n v="29.255940786910791"/>
    <x v="0"/>
    <x v="3"/>
  </r>
  <r>
    <x v="109"/>
    <x v="300"/>
    <n v="31.768601480327231"/>
    <x v="0"/>
    <x v="3"/>
  </r>
  <r>
    <x v="109"/>
    <x v="301"/>
    <n v="10.070120763537203"/>
    <x v="0"/>
    <x v="3"/>
  </r>
  <r>
    <x v="109"/>
    <x v="302"/>
    <n v="6.3693026879626027"/>
    <x v="0"/>
    <x v="3"/>
  </r>
  <r>
    <x v="109"/>
    <x v="303"/>
    <n v="24.873393065835607"/>
    <x v="0"/>
    <x v="3"/>
  </r>
  <r>
    <x v="109"/>
    <x v="274"/>
    <n v="3.4670821971172576"/>
    <x v="0"/>
    <x v="3"/>
  </r>
  <r>
    <x v="109"/>
    <x v="304"/>
    <n v="5.5512271133619011"/>
    <x v="0"/>
    <x v="3"/>
  </r>
  <r>
    <x v="109"/>
    <x v="305"/>
    <n v="37.982080249318273"/>
    <x v="0"/>
    <x v="3"/>
  </r>
  <r>
    <x v="109"/>
    <x v="306"/>
    <n v="12.933385274639658"/>
    <x v="0"/>
    <x v="3"/>
  </r>
  <r>
    <x v="109"/>
    <x v="307"/>
    <n v="73.470977795091542"/>
    <x v="0"/>
    <x v="3"/>
  </r>
  <r>
    <x v="109"/>
    <x v="308"/>
    <n v="60.537592520451888"/>
    <x v="0"/>
    <x v="3"/>
  </r>
  <r>
    <x v="109"/>
    <x v="309"/>
    <n v="60.985586287495131"/>
    <x v="0"/>
    <x v="3"/>
  </r>
  <r>
    <x v="109"/>
    <x v="310"/>
    <n v="1.7140631086871836"/>
    <x v="0"/>
    <x v="3"/>
  </r>
  <r>
    <x v="109"/>
    <x v="59"/>
    <n v="0.66225165562913912"/>
    <x v="0"/>
    <x v="3"/>
  </r>
  <r>
    <x v="109"/>
    <x v="311"/>
    <n v="3.3502142578885858"/>
    <x v="0"/>
    <x v="3"/>
  </r>
  <r>
    <x v="109"/>
    <x v="255"/>
    <n v="30.857142857142858"/>
    <x v="1"/>
    <x v="3"/>
  </r>
  <r>
    <x v="109"/>
    <x v="181"/>
    <n v="51.238095238095241"/>
    <x v="1"/>
    <x v="3"/>
  </r>
  <r>
    <x v="109"/>
    <x v="300"/>
    <n v="37.61904761904762"/>
    <x v="1"/>
    <x v="3"/>
  </r>
  <r>
    <x v="109"/>
    <x v="301"/>
    <n v="17.333333333333332"/>
    <x v="1"/>
    <x v="3"/>
  </r>
  <r>
    <x v="109"/>
    <x v="302"/>
    <n v="3.8095238095238093"/>
    <x v="1"/>
    <x v="3"/>
  </r>
  <r>
    <x v="109"/>
    <x v="303"/>
    <n v="36.285714285714285"/>
    <x v="1"/>
    <x v="3"/>
  </r>
  <r>
    <x v="109"/>
    <x v="274"/>
    <n v="6"/>
    <x v="1"/>
    <x v="3"/>
  </r>
  <r>
    <x v="109"/>
    <x v="304"/>
    <n v="6.5714285714285712"/>
    <x v="1"/>
    <x v="3"/>
  </r>
  <r>
    <x v="109"/>
    <x v="305"/>
    <n v="42.095238095238095"/>
    <x v="1"/>
    <x v="3"/>
  </r>
  <r>
    <x v="109"/>
    <x v="306"/>
    <n v="9.5238095238095237"/>
    <x v="1"/>
    <x v="3"/>
  </r>
  <r>
    <x v="109"/>
    <x v="307"/>
    <n v="65.714285714285708"/>
    <x v="1"/>
    <x v="3"/>
  </r>
  <r>
    <x v="109"/>
    <x v="308"/>
    <n v="39.142857142857146"/>
    <x v="1"/>
    <x v="3"/>
  </r>
  <r>
    <x v="109"/>
    <x v="309"/>
    <n v="70.476190476190482"/>
    <x v="1"/>
    <x v="3"/>
  </r>
  <r>
    <x v="109"/>
    <x v="310"/>
    <n v="2.3809523809523809"/>
    <x v="1"/>
    <x v="3"/>
  </r>
  <r>
    <x v="109"/>
    <x v="59"/>
    <n v="9.5238095238095233E-2"/>
    <x v="1"/>
    <x v="3"/>
  </r>
  <r>
    <x v="109"/>
    <x v="311"/>
    <n v="2.7619047619047619"/>
    <x v="1"/>
    <x v="3"/>
  </r>
  <r>
    <x v="109"/>
    <x v="255"/>
    <n v="45.83114840062926"/>
    <x v="2"/>
    <x v="3"/>
  </r>
  <r>
    <x v="109"/>
    <x v="181"/>
    <n v="11.431567907708443"/>
    <x v="2"/>
    <x v="3"/>
  </r>
  <r>
    <x v="109"/>
    <x v="300"/>
    <n v="22.600943890928161"/>
    <x v="2"/>
    <x v="3"/>
  </r>
  <r>
    <x v="109"/>
    <x v="301"/>
    <n v="8.9145254326166761"/>
    <x v="2"/>
    <x v="3"/>
  </r>
  <r>
    <x v="109"/>
    <x v="302"/>
    <n v="6.764551651809124"/>
    <x v="2"/>
    <x v="3"/>
  </r>
  <r>
    <x v="109"/>
    <x v="303"/>
    <n v="16.20346093340325"/>
    <x v="2"/>
    <x v="3"/>
  </r>
  <r>
    <x v="109"/>
    <x v="274"/>
    <n v="1.7829050865233351"/>
    <x v="2"/>
    <x v="3"/>
  </r>
  <r>
    <x v="109"/>
    <x v="304"/>
    <n v="4.2999475616151024"/>
    <x v="2"/>
    <x v="3"/>
  </r>
  <r>
    <x v="109"/>
    <x v="305"/>
    <n v="36.287362349239643"/>
    <x v="2"/>
    <x v="3"/>
  </r>
  <r>
    <x v="109"/>
    <x v="306"/>
    <n v="12.427897220765601"/>
    <x v="2"/>
    <x v="3"/>
  </r>
  <r>
    <x v="109"/>
    <x v="307"/>
    <n v="80.125852123754584"/>
    <x v="2"/>
    <x v="3"/>
  </r>
  <r>
    <x v="109"/>
    <x v="308"/>
    <n v="70.477189302569485"/>
    <x v="2"/>
    <x v="3"/>
  </r>
  <r>
    <x v="109"/>
    <x v="309"/>
    <n v="58.206607236497113"/>
    <x v="2"/>
    <x v="3"/>
  </r>
  <r>
    <x v="109"/>
    <x v="310"/>
    <n v="0.94389092815941267"/>
    <x v="2"/>
    <x v="3"/>
  </r>
  <r>
    <x v="109"/>
    <x v="59"/>
    <n v="1.1536444677503932"/>
    <x v="2"/>
    <x v="3"/>
  </r>
  <r>
    <x v="109"/>
    <x v="311"/>
    <n v="2.1499737808075512"/>
    <x v="2"/>
    <x v="3"/>
  </r>
  <r>
    <x v="109"/>
    <x v="255"/>
    <n v="27.482993197278912"/>
    <x v="3"/>
    <x v="3"/>
  </r>
  <r>
    <x v="109"/>
    <x v="181"/>
    <n v="39.319727891156461"/>
    <x v="3"/>
    <x v="3"/>
  </r>
  <r>
    <x v="109"/>
    <x v="300"/>
    <n v="40.544217687074827"/>
    <x v="3"/>
    <x v="3"/>
  </r>
  <r>
    <x v="109"/>
    <x v="301"/>
    <n v="4.7619047619047619"/>
    <x v="3"/>
    <x v="3"/>
  </r>
  <r>
    <x v="109"/>
    <x v="302"/>
    <n v="7.074829931972789"/>
    <x v="3"/>
    <x v="3"/>
  </r>
  <r>
    <x v="109"/>
    <x v="303"/>
    <n v="33.741496598639458"/>
    <x v="3"/>
    <x v="3"/>
  </r>
  <r>
    <x v="109"/>
    <x v="274"/>
    <n v="4.6258503401360542"/>
    <x v="3"/>
    <x v="3"/>
  </r>
  <r>
    <x v="109"/>
    <x v="304"/>
    <n v="7.3469387755102042"/>
    <x v="3"/>
    <x v="3"/>
  </r>
  <r>
    <x v="109"/>
    <x v="305"/>
    <n v="48.979591836734691"/>
    <x v="3"/>
    <x v="3"/>
  </r>
  <r>
    <x v="109"/>
    <x v="306"/>
    <n v="20.136054421768709"/>
    <x v="3"/>
    <x v="3"/>
  </r>
  <r>
    <x v="109"/>
    <x v="307"/>
    <n v="68.707482993197274"/>
    <x v="3"/>
    <x v="3"/>
  </r>
  <r>
    <x v="109"/>
    <x v="308"/>
    <n v="58.911564625850339"/>
    <x v="3"/>
    <x v="3"/>
  </r>
  <r>
    <x v="109"/>
    <x v="309"/>
    <n v="38.367346938775512"/>
    <x v="3"/>
    <x v="3"/>
  </r>
  <r>
    <x v="109"/>
    <x v="310"/>
    <n v="1.3605442176870748"/>
    <x v="3"/>
    <x v="3"/>
  </r>
  <r>
    <x v="109"/>
    <x v="59"/>
    <n v="0.40816326530612246"/>
    <x v="3"/>
    <x v="3"/>
  </r>
  <r>
    <x v="109"/>
    <x v="311"/>
    <n v="6.1224489795918364"/>
    <x v="3"/>
    <x v="3"/>
  </r>
  <r>
    <x v="109"/>
    <x v="255"/>
    <n v="36.314847942754916"/>
    <x v="4"/>
    <x v="3"/>
  </r>
  <r>
    <x v="109"/>
    <x v="181"/>
    <n v="23.255813953488371"/>
    <x v="4"/>
    <x v="3"/>
  </r>
  <r>
    <x v="109"/>
    <x v="300"/>
    <n v="26.833631484794275"/>
    <x v="4"/>
    <x v="3"/>
  </r>
  <r>
    <x v="109"/>
    <x v="301"/>
    <n v="8.9445438282647594"/>
    <x v="4"/>
    <x v="3"/>
  </r>
  <r>
    <x v="109"/>
    <x v="302"/>
    <n v="7.1556350626118066"/>
    <x v="4"/>
    <x v="3"/>
  </r>
  <r>
    <x v="109"/>
    <x v="303"/>
    <n v="21.645796064400717"/>
    <x v="4"/>
    <x v="3"/>
  </r>
  <r>
    <x v="109"/>
    <x v="274"/>
    <n v="1.9677996422182469"/>
    <x v="4"/>
    <x v="3"/>
  </r>
  <r>
    <x v="109"/>
    <x v="304"/>
    <n v="3.7567084078711988"/>
    <x v="4"/>
    <x v="3"/>
  </r>
  <r>
    <x v="109"/>
    <x v="305"/>
    <n v="21.645796064400717"/>
    <x v="4"/>
    <x v="3"/>
  </r>
  <r>
    <x v="109"/>
    <x v="306"/>
    <n v="12.701252236135957"/>
    <x v="4"/>
    <x v="3"/>
  </r>
  <r>
    <x v="109"/>
    <x v="307"/>
    <n v="80.500894454382831"/>
    <x v="4"/>
    <x v="3"/>
  </r>
  <r>
    <x v="109"/>
    <x v="308"/>
    <n v="74.955277280858681"/>
    <x v="4"/>
    <x v="3"/>
  </r>
  <r>
    <x v="109"/>
    <x v="309"/>
    <n v="74.23971377459749"/>
    <x v="4"/>
    <x v="3"/>
  </r>
  <r>
    <x v="109"/>
    <x v="310"/>
    <n v="1.7889087656529516"/>
    <x v="4"/>
    <x v="3"/>
  </r>
  <r>
    <x v="109"/>
    <x v="59"/>
    <n v="0.35778175313059035"/>
    <x v="4"/>
    <x v="3"/>
  </r>
  <r>
    <x v="109"/>
    <x v="311"/>
    <n v="3.3989266547406083"/>
    <x v="4"/>
    <x v="3"/>
  </r>
  <r>
    <x v="109"/>
    <x v="255"/>
    <n v="46.753246753246756"/>
    <x v="5"/>
    <x v="3"/>
  </r>
  <r>
    <x v="109"/>
    <x v="181"/>
    <n v="22.077922077922079"/>
    <x v="5"/>
    <x v="3"/>
  </r>
  <r>
    <x v="109"/>
    <x v="300"/>
    <n v="40.909090909090907"/>
    <x v="5"/>
    <x v="3"/>
  </r>
  <r>
    <x v="109"/>
    <x v="301"/>
    <n v="9.7402597402597397"/>
    <x v="5"/>
    <x v="3"/>
  </r>
  <r>
    <x v="109"/>
    <x v="302"/>
    <n v="7.7922077922077921"/>
    <x v="5"/>
    <x v="3"/>
  </r>
  <r>
    <x v="109"/>
    <x v="303"/>
    <n v="25.324675324675326"/>
    <x v="5"/>
    <x v="3"/>
  </r>
  <r>
    <x v="109"/>
    <x v="274"/>
    <n v="1.2987012987012987"/>
    <x v="5"/>
    <x v="3"/>
  </r>
  <r>
    <x v="109"/>
    <x v="304"/>
    <n v="2.5974025974025974"/>
    <x v="5"/>
    <x v="3"/>
  </r>
  <r>
    <x v="109"/>
    <x v="305"/>
    <n v="22.077922077922079"/>
    <x v="5"/>
    <x v="3"/>
  </r>
  <r>
    <x v="109"/>
    <x v="306"/>
    <n v="16.233766233766232"/>
    <x v="5"/>
    <x v="3"/>
  </r>
  <r>
    <x v="109"/>
    <x v="307"/>
    <n v="79.220779220779221"/>
    <x v="5"/>
    <x v="3"/>
  </r>
  <r>
    <x v="109"/>
    <x v="308"/>
    <n v="85.064935064935071"/>
    <x v="5"/>
    <x v="3"/>
  </r>
  <r>
    <x v="109"/>
    <x v="309"/>
    <n v="79.870129870129873"/>
    <x v="5"/>
    <x v="3"/>
  </r>
  <r>
    <x v="109"/>
    <x v="310"/>
    <n v="1.2987012987012987"/>
    <x v="5"/>
    <x v="3"/>
  </r>
  <r>
    <x v="109"/>
    <x v="59"/>
    <n v="0"/>
    <x v="5"/>
    <x v="3"/>
  </r>
  <r>
    <x v="109"/>
    <x v="311"/>
    <n v="6.4935064935064934"/>
    <x v="5"/>
    <x v="3"/>
  </r>
  <r>
    <x v="109"/>
    <x v="255"/>
    <n v="40.196078431372548"/>
    <x v="6"/>
    <x v="3"/>
  </r>
  <r>
    <x v="109"/>
    <x v="181"/>
    <n v="18.627450980392158"/>
    <x v="6"/>
    <x v="3"/>
  </r>
  <r>
    <x v="109"/>
    <x v="300"/>
    <n v="14.705882352941176"/>
    <x v="6"/>
    <x v="3"/>
  </r>
  <r>
    <x v="109"/>
    <x v="301"/>
    <n v="8.8235294117647065"/>
    <x v="6"/>
    <x v="3"/>
  </r>
  <r>
    <x v="109"/>
    <x v="302"/>
    <n v="9.8039215686274517"/>
    <x v="6"/>
    <x v="3"/>
  </r>
  <r>
    <x v="109"/>
    <x v="303"/>
    <n v="23.529411764705884"/>
    <x v="6"/>
    <x v="3"/>
  </r>
  <r>
    <x v="109"/>
    <x v="274"/>
    <n v="3.9215686274509802"/>
    <x v="6"/>
    <x v="3"/>
  </r>
  <r>
    <x v="109"/>
    <x v="304"/>
    <n v="2.9411764705882355"/>
    <x v="6"/>
    <x v="3"/>
  </r>
  <r>
    <x v="109"/>
    <x v="305"/>
    <n v="16.666666666666668"/>
    <x v="6"/>
    <x v="3"/>
  </r>
  <r>
    <x v="109"/>
    <x v="306"/>
    <n v="11.764705882352942"/>
    <x v="6"/>
    <x v="3"/>
  </r>
  <r>
    <x v="109"/>
    <x v="307"/>
    <n v="86.274509803921575"/>
    <x v="6"/>
    <x v="3"/>
  </r>
  <r>
    <x v="109"/>
    <x v="308"/>
    <n v="64.705882352941174"/>
    <x v="6"/>
    <x v="3"/>
  </r>
  <r>
    <x v="109"/>
    <x v="309"/>
    <n v="78.431372549019613"/>
    <x v="6"/>
    <x v="3"/>
  </r>
  <r>
    <x v="109"/>
    <x v="310"/>
    <n v="1.9607843137254901"/>
    <x v="6"/>
    <x v="3"/>
  </r>
  <r>
    <x v="109"/>
    <x v="59"/>
    <n v="0"/>
    <x v="6"/>
    <x v="3"/>
  </r>
  <r>
    <x v="109"/>
    <x v="311"/>
    <n v="3.9215686274509802"/>
    <x v="6"/>
    <x v="3"/>
  </r>
  <r>
    <x v="109"/>
    <x v="255"/>
    <n v="28.834355828220858"/>
    <x v="7"/>
    <x v="3"/>
  </r>
  <r>
    <x v="109"/>
    <x v="181"/>
    <n v="22.699386503067483"/>
    <x v="7"/>
    <x v="3"/>
  </r>
  <r>
    <x v="109"/>
    <x v="300"/>
    <n v="17.177914110429448"/>
    <x v="7"/>
    <x v="3"/>
  </r>
  <r>
    <x v="109"/>
    <x v="301"/>
    <n v="9.2024539877300615"/>
    <x v="7"/>
    <x v="3"/>
  </r>
  <r>
    <x v="109"/>
    <x v="302"/>
    <n v="6.1349693251533743"/>
    <x v="7"/>
    <x v="3"/>
  </r>
  <r>
    <x v="109"/>
    <x v="303"/>
    <n v="15.950920245398773"/>
    <x v="7"/>
    <x v="3"/>
  </r>
  <r>
    <x v="109"/>
    <x v="274"/>
    <n v="1.8404907975460123"/>
    <x v="7"/>
    <x v="3"/>
  </r>
  <r>
    <x v="109"/>
    <x v="304"/>
    <n v="4.9079754601226995"/>
    <x v="7"/>
    <x v="3"/>
  </r>
  <r>
    <x v="109"/>
    <x v="305"/>
    <n v="26.380368098159508"/>
    <x v="7"/>
    <x v="3"/>
  </r>
  <r>
    <x v="109"/>
    <x v="306"/>
    <n v="13.496932515337424"/>
    <x v="7"/>
    <x v="3"/>
  </r>
  <r>
    <x v="109"/>
    <x v="307"/>
    <n v="77.300613496932513"/>
    <x v="7"/>
    <x v="3"/>
  </r>
  <r>
    <x v="109"/>
    <x v="308"/>
    <n v="76.073619631901835"/>
    <x v="7"/>
    <x v="3"/>
  </r>
  <r>
    <x v="109"/>
    <x v="309"/>
    <n v="66.871165644171782"/>
    <x v="7"/>
    <x v="3"/>
  </r>
  <r>
    <x v="109"/>
    <x v="310"/>
    <n v="3.0674846625766872"/>
    <x v="7"/>
    <x v="3"/>
  </r>
  <r>
    <x v="109"/>
    <x v="59"/>
    <n v="0.61349693251533743"/>
    <x v="7"/>
    <x v="3"/>
  </r>
  <r>
    <x v="109"/>
    <x v="311"/>
    <n v="1.2269938650306749"/>
    <x v="7"/>
    <x v="3"/>
  </r>
  <r>
    <x v="109"/>
    <x v="255"/>
    <n v="30.714285714285715"/>
    <x v="8"/>
    <x v="3"/>
  </r>
  <r>
    <x v="109"/>
    <x v="181"/>
    <n v="28.571428571428573"/>
    <x v="8"/>
    <x v="3"/>
  </r>
  <r>
    <x v="109"/>
    <x v="300"/>
    <n v="31.428571428571427"/>
    <x v="8"/>
    <x v="3"/>
  </r>
  <r>
    <x v="109"/>
    <x v="301"/>
    <n v="7.8571428571428568"/>
    <x v="8"/>
    <x v="3"/>
  </r>
  <r>
    <x v="109"/>
    <x v="302"/>
    <n v="5.7142857142857144"/>
    <x v="8"/>
    <x v="3"/>
  </r>
  <r>
    <x v="109"/>
    <x v="303"/>
    <n v="22.857142857142858"/>
    <x v="8"/>
    <x v="3"/>
  </r>
  <r>
    <x v="109"/>
    <x v="274"/>
    <n v="1.4285714285714286"/>
    <x v="8"/>
    <x v="3"/>
  </r>
  <r>
    <x v="109"/>
    <x v="304"/>
    <n v="4.2857142857142856"/>
    <x v="8"/>
    <x v="3"/>
  </r>
  <r>
    <x v="109"/>
    <x v="305"/>
    <n v="19.285714285714285"/>
    <x v="8"/>
    <x v="3"/>
  </r>
  <r>
    <x v="109"/>
    <x v="306"/>
    <n v="8.5714285714285712"/>
    <x v="8"/>
    <x v="3"/>
  </r>
  <r>
    <x v="109"/>
    <x v="307"/>
    <n v="81.428571428571431"/>
    <x v="8"/>
    <x v="3"/>
  </r>
  <r>
    <x v="109"/>
    <x v="308"/>
    <n v="70"/>
    <x v="8"/>
    <x v="3"/>
  </r>
  <r>
    <x v="109"/>
    <x v="309"/>
    <n v="73.571428571428569"/>
    <x v="8"/>
    <x v="3"/>
  </r>
  <r>
    <x v="109"/>
    <x v="310"/>
    <n v="0.7142857142857143"/>
    <x v="8"/>
    <x v="3"/>
  </r>
  <r>
    <x v="109"/>
    <x v="59"/>
    <n v="0.7142857142857143"/>
    <x v="8"/>
    <x v="3"/>
  </r>
  <r>
    <x v="109"/>
    <x v="311"/>
    <n v="2.1428571428571428"/>
    <x v="8"/>
    <x v="3"/>
  </r>
  <r>
    <x v="109"/>
    <x v="255"/>
    <n v="33.950617283950621"/>
    <x v="9"/>
    <x v="3"/>
  </r>
  <r>
    <x v="109"/>
    <x v="181"/>
    <n v="32.716049382716051"/>
    <x v="9"/>
    <x v="3"/>
  </r>
  <r>
    <x v="109"/>
    <x v="300"/>
    <n v="37.037037037037038"/>
    <x v="9"/>
    <x v="3"/>
  </r>
  <r>
    <x v="109"/>
    <x v="301"/>
    <n v="7.4074074074074074"/>
    <x v="9"/>
    <x v="3"/>
  </r>
  <r>
    <x v="109"/>
    <x v="302"/>
    <n v="6.1728395061728394"/>
    <x v="9"/>
    <x v="3"/>
  </r>
  <r>
    <x v="109"/>
    <x v="303"/>
    <n v="9.8765432098765427"/>
    <x v="9"/>
    <x v="3"/>
  </r>
  <r>
    <x v="109"/>
    <x v="274"/>
    <n v="1.2345679012345678"/>
    <x v="9"/>
    <x v="3"/>
  </r>
  <r>
    <x v="109"/>
    <x v="304"/>
    <n v="1.8518518518518519"/>
    <x v="9"/>
    <x v="3"/>
  </r>
  <r>
    <x v="109"/>
    <x v="305"/>
    <n v="43.209876543209873"/>
    <x v="9"/>
    <x v="3"/>
  </r>
  <r>
    <x v="109"/>
    <x v="306"/>
    <n v="9.8765432098765427"/>
    <x v="9"/>
    <x v="3"/>
  </r>
  <r>
    <x v="109"/>
    <x v="307"/>
    <n v="77.160493827160494"/>
    <x v="9"/>
    <x v="3"/>
  </r>
  <r>
    <x v="109"/>
    <x v="308"/>
    <n v="73.456790123456784"/>
    <x v="9"/>
    <x v="3"/>
  </r>
  <r>
    <x v="109"/>
    <x v="309"/>
    <n v="62.345679012345677"/>
    <x v="9"/>
    <x v="3"/>
  </r>
  <r>
    <x v="109"/>
    <x v="310"/>
    <n v="0"/>
    <x v="9"/>
    <x v="3"/>
  </r>
  <r>
    <x v="109"/>
    <x v="59"/>
    <n v="0"/>
    <x v="9"/>
    <x v="3"/>
  </r>
  <r>
    <x v="109"/>
    <x v="311"/>
    <n v="5.5555555555555554"/>
    <x v="9"/>
    <x v="3"/>
  </r>
  <r>
    <x v="109"/>
    <x v="255"/>
    <n v="25.581395348837209"/>
    <x v="10"/>
    <x v="3"/>
  </r>
  <r>
    <x v="109"/>
    <x v="181"/>
    <n v="52.713178294573645"/>
    <x v="10"/>
    <x v="3"/>
  </r>
  <r>
    <x v="109"/>
    <x v="300"/>
    <n v="34.108527131782942"/>
    <x v="10"/>
    <x v="3"/>
  </r>
  <r>
    <x v="109"/>
    <x v="301"/>
    <n v="3.1007751937984498"/>
    <x v="10"/>
    <x v="3"/>
  </r>
  <r>
    <x v="109"/>
    <x v="302"/>
    <n v="4.6511627906976747"/>
    <x v="10"/>
    <x v="3"/>
  </r>
  <r>
    <x v="109"/>
    <x v="303"/>
    <n v="22.480620155038761"/>
    <x v="10"/>
    <x v="3"/>
  </r>
  <r>
    <x v="109"/>
    <x v="274"/>
    <n v="3.8759689922480618"/>
    <x v="10"/>
    <x v="3"/>
  </r>
  <r>
    <x v="109"/>
    <x v="304"/>
    <n v="8.5271317829457356"/>
    <x v="10"/>
    <x v="3"/>
  </r>
  <r>
    <x v="109"/>
    <x v="305"/>
    <n v="26.356589147286822"/>
    <x v="10"/>
    <x v="3"/>
  </r>
  <r>
    <x v="109"/>
    <x v="306"/>
    <n v="11.627906976744185"/>
    <x v="10"/>
    <x v="3"/>
  </r>
  <r>
    <x v="109"/>
    <x v="307"/>
    <n v="58.914728682170541"/>
    <x v="10"/>
    <x v="3"/>
  </r>
  <r>
    <x v="109"/>
    <x v="308"/>
    <n v="42.63565891472868"/>
    <x v="10"/>
    <x v="3"/>
  </r>
  <r>
    <x v="109"/>
    <x v="309"/>
    <n v="65.116279069767444"/>
    <x v="10"/>
    <x v="3"/>
  </r>
  <r>
    <x v="109"/>
    <x v="310"/>
    <n v="3.8759689922480618"/>
    <x v="10"/>
    <x v="3"/>
  </r>
  <r>
    <x v="109"/>
    <x v="59"/>
    <n v="2.3255813953488373"/>
    <x v="10"/>
    <x v="3"/>
  </r>
  <r>
    <x v="109"/>
    <x v="311"/>
    <n v="1.5503875968992249"/>
    <x v="10"/>
    <x v="3"/>
  </r>
  <r>
    <x v="109"/>
    <x v="255"/>
    <n v="34.45378151260504"/>
    <x v="11"/>
    <x v="3"/>
  </r>
  <r>
    <x v="109"/>
    <x v="181"/>
    <n v="22.689075630252102"/>
    <x v="11"/>
    <x v="3"/>
  </r>
  <r>
    <x v="109"/>
    <x v="300"/>
    <n v="29.411764705882351"/>
    <x v="11"/>
    <x v="3"/>
  </r>
  <r>
    <x v="109"/>
    <x v="301"/>
    <n v="3.3613445378151261"/>
    <x v="11"/>
    <x v="3"/>
  </r>
  <r>
    <x v="109"/>
    <x v="302"/>
    <n v="5.882352941176471"/>
    <x v="11"/>
    <x v="3"/>
  </r>
  <r>
    <x v="109"/>
    <x v="303"/>
    <n v="11.764705882352942"/>
    <x v="11"/>
    <x v="3"/>
  </r>
  <r>
    <x v="109"/>
    <x v="274"/>
    <n v="1.680672268907563"/>
    <x v="11"/>
    <x v="3"/>
  </r>
  <r>
    <x v="109"/>
    <x v="304"/>
    <n v="5.0420168067226889"/>
    <x v="11"/>
    <x v="3"/>
  </r>
  <r>
    <x v="109"/>
    <x v="305"/>
    <n v="42.016806722689076"/>
    <x v="11"/>
    <x v="3"/>
  </r>
  <r>
    <x v="109"/>
    <x v="306"/>
    <n v="10.084033613445378"/>
    <x v="11"/>
    <x v="3"/>
  </r>
  <r>
    <x v="109"/>
    <x v="307"/>
    <n v="63.865546218487395"/>
    <x v="11"/>
    <x v="3"/>
  </r>
  <r>
    <x v="109"/>
    <x v="308"/>
    <n v="57.142857142857146"/>
    <x v="11"/>
    <x v="3"/>
  </r>
  <r>
    <x v="109"/>
    <x v="309"/>
    <n v="55.462184873949582"/>
    <x v="11"/>
    <x v="3"/>
  </r>
  <r>
    <x v="109"/>
    <x v="310"/>
    <n v="0.84033613445378152"/>
    <x v="11"/>
    <x v="3"/>
  </r>
  <r>
    <x v="109"/>
    <x v="59"/>
    <n v="0"/>
    <x v="11"/>
    <x v="3"/>
  </r>
  <r>
    <x v="109"/>
    <x v="311"/>
    <n v="5.882352941176471"/>
    <x v="11"/>
    <x v="3"/>
  </r>
  <r>
    <x v="109"/>
    <x v="255"/>
    <n v="33.333333333333336"/>
    <x v="12"/>
    <x v="3"/>
  </r>
  <r>
    <x v="109"/>
    <x v="181"/>
    <n v="36.363636363636367"/>
    <x v="12"/>
    <x v="3"/>
  </r>
  <r>
    <x v="109"/>
    <x v="300"/>
    <n v="40.404040404040401"/>
    <x v="12"/>
    <x v="3"/>
  </r>
  <r>
    <x v="109"/>
    <x v="301"/>
    <n v="18.181818181818183"/>
    <x v="12"/>
    <x v="3"/>
  </r>
  <r>
    <x v="109"/>
    <x v="302"/>
    <n v="4.0404040404040407"/>
    <x v="12"/>
    <x v="3"/>
  </r>
  <r>
    <x v="109"/>
    <x v="303"/>
    <n v="25.252525252525253"/>
    <x v="12"/>
    <x v="3"/>
  </r>
  <r>
    <x v="109"/>
    <x v="274"/>
    <n v="7.0707070707070709"/>
    <x v="12"/>
    <x v="3"/>
  </r>
  <r>
    <x v="109"/>
    <x v="304"/>
    <n v="10.1010101010101"/>
    <x v="12"/>
    <x v="3"/>
  </r>
  <r>
    <x v="109"/>
    <x v="305"/>
    <n v="43.434343434343432"/>
    <x v="12"/>
    <x v="3"/>
  </r>
  <r>
    <x v="109"/>
    <x v="306"/>
    <n v="16.161616161616163"/>
    <x v="12"/>
    <x v="3"/>
  </r>
  <r>
    <x v="109"/>
    <x v="307"/>
    <n v="58.585858585858588"/>
    <x v="12"/>
    <x v="3"/>
  </r>
  <r>
    <x v="109"/>
    <x v="308"/>
    <n v="37.373737373737377"/>
    <x v="12"/>
    <x v="3"/>
  </r>
  <r>
    <x v="109"/>
    <x v="309"/>
    <n v="64.646464646464651"/>
    <x v="12"/>
    <x v="3"/>
  </r>
  <r>
    <x v="109"/>
    <x v="310"/>
    <n v="12.121212121212121"/>
    <x v="12"/>
    <x v="3"/>
  </r>
  <r>
    <x v="109"/>
    <x v="59"/>
    <n v="0"/>
    <x v="12"/>
    <x v="3"/>
  </r>
  <r>
    <x v="109"/>
    <x v="311"/>
    <n v="3.0303030303030303"/>
    <x v="12"/>
    <x v="3"/>
  </r>
  <r>
    <x v="109"/>
    <x v="255"/>
    <n v="28.125"/>
    <x v="13"/>
    <x v="3"/>
  </r>
  <r>
    <x v="109"/>
    <x v="181"/>
    <n v="42.1875"/>
    <x v="13"/>
    <x v="3"/>
  </r>
  <r>
    <x v="109"/>
    <x v="300"/>
    <n v="43.75"/>
    <x v="13"/>
    <x v="3"/>
  </r>
  <r>
    <x v="109"/>
    <x v="301"/>
    <n v="14.0625"/>
    <x v="13"/>
    <x v="3"/>
  </r>
  <r>
    <x v="109"/>
    <x v="302"/>
    <n v="21.875"/>
    <x v="13"/>
    <x v="3"/>
  </r>
  <r>
    <x v="109"/>
    <x v="303"/>
    <n v="39.0625"/>
    <x v="13"/>
    <x v="3"/>
  </r>
  <r>
    <x v="109"/>
    <x v="274"/>
    <n v="0"/>
    <x v="13"/>
    <x v="3"/>
  </r>
  <r>
    <x v="109"/>
    <x v="304"/>
    <n v="4.6875"/>
    <x v="13"/>
    <x v="3"/>
  </r>
  <r>
    <x v="109"/>
    <x v="305"/>
    <n v="53.125"/>
    <x v="13"/>
    <x v="3"/>
  </r>
  <r>
    <x v="109"/>
    <x v="306"/>
    <n v="14.0625"/>
    <x v="13"/>
    <x v="3"/>
  </r>
  <r>
    <x v="109"/>
    <x v="307"/>
    <n v="70.3125"/>
    <x v="13"/>
    <x v="3"/>
  </r>
  <r>
    <x v="109"/>
    <x v="308"/>
    <n v="50"/>
    <x v="13"/>
    <x v="3"/>
  </r>
  <r>
    <x v="109"/>
    <x v="309"/>
    <n v="46.875"/>
    <x v="13"/>
    <x v="3"/>
  </r>
  <r>
    <x v="109"/>
    <x v="310"/>
    <n v="1.5625"/>
    <x v="13"/>
    <x v="3"/>
  </r>
  <r>
    <x v="109"/>
    <x v="59"/>
    <n v="0"/>
    <x v="13"/>
    <x v="3"/>
  </r>
  <r>
    <x v="109"/>
    <x v="311"/>
    <n v="1.5625"/>
    <x v="13"/>
    <x v="3"/>
  </r>
  <r>
    <x v="109"/>
    <x v="255"/>
    <n v="53.086419753086417"/>
    <x v="14"/>
    <x v="3"/>
  </r>
  <r>
    <x v="109"/>
    <x v="181"/>
    <n v="18.518518518518519"/>
    <x v="14"/>
    <x v="3"/>
  </r>
  <r>
    <x v="109"/>
    <x v="300"/>
    <n v="28.395061728395063"/>
    <x v="14"/>
    <x v="3"/>
  </r>
  <r>
    <x v="109"/>
    <x v="301"/>
    <n v="16.049382716049383"/>
    <x v="14"/>
    <x v="3"/>
  </r>
  <r>
    <x v="109"/>
    <x v="302"/>
    <n v="6.1728395061728394"/>
    <x v="14"/>
    <x v="3"/>
  </r>
  <r>
    <x v="109"/>
    <x v="303"/>
    <n v="17.283950617283949"/>
    <x v="14"/>
    <x v="3"/>
  </r>
  <r>
    <x v="109"/>
    <x v="274"/>
    <n v="11.111111111111111"/>
    <x v="14"/>
    <x v="3"/>
  </r>
  <r>
    <x v="109"/>
    <x v="304"/>
    <n v="8.6419753086419746"/>
    <x v="14"/>
    <x v="3"/>
  </r>
  <r>
    <x v="109"/>
    <x v="305"/>
    <n v="37.037037037037038"/>
    <x v="14"/>
    <x v="3"/>
  </r>
  <r>
    <x v="109"/>
    <x v="306"/>
    <n v="14.814814814814815"/>
    <x v="14"/>
    <x v="3"/>
  </r>
  <r>
    <x v="109"/>
    <x v="307"/>
    <n v="75.308641975308646"/>
    <x v="14"/>
    <x v="3"/>
  </r>
  <r>
    <x v="109"/>
    <x v="308"/>
    <n v="67.901234567901241"/>
    <x v="14"/>
    <x v="3"/>
  </r>
  <r>
    <x v="109"/>
    <x v="309"/>
    <n v="72.839506172839506"/>
    <x v="14"/>
    <x v="3"/>
  </r>
  <r>
    <x v="109"/>
    <x v="310"/>
    <n v="2.4691358024691357"/>
    <x v="14"/>
    <x v="3"/>
  </r>
  <r>
    <x v="109"/>
    <x v="59"/>
    <n v="0"/>
    <x v="14"/>
    <x v="3"/>
  </r>
  <r>
    <x v="109"/>
    <x v="311"/>
    <n v="4.9382716049382713"/>
    <x v="14"/>
    <x v="3"/>
  </r>
  <r>
    <x v="109"/>
    <x v="255"/>
    <n v="40.963855421686745"/>
    <x v="15"/>
    <x v="3"/>
  </r>
  <r>
    <x v="109"/>
    <x v="181"/>
    <n v="40.963855421686745"/>
    <x v="15"/>
    <x v="3"/>
  </r>
  <r>
    <x v="109"/>
    <x v="300"/>
    <n v="67.46987951807229"/>
    <x v="15"/>
    <x v="3"/>
  </r>
  <r>
    <x v="109"/>
    <x v="301"/>
    <n v="3.6144578313253013"/>
    <x v="15"/>
    <x v="3"/>
  </r>
  <r>
    <x v="109"/>
    <x v="302"/>
    <n v="9.6385542168674707"/>
    <x v="15"/>
    <x v="3"/>
  </r>
  <r>
    <x v="109"/>
    <x v="303"/>
    <n v="45.783132530120483"/>
    <x v="15"/>
    <x v="3"/>
  </r>
  <r>
    <x v="109"/>
    <x v="274"/>
    <n v="2.4096385542168677"/>
    <x v="15"/>
    <x v="3"/>
  </r>
  <r>
    <x v="109"/>
    <x v="304"/>
    <n v="4.8192771084337354"/>
    <x v="15"/>
    <x v="3"/>
  </r>
  <r>
    <x v="109"/>
    <x v="305"/>
    <n v="27.710843373493976"/>
    <x v="15"/>
    <x v="3"/>
  </r>
  <r>
    <x v="109"/>
    <x v="306"/>
    <n v="18.072289156626507"/>
    <x v="15"/>
    <x v="3"/>
  </r>
  <r>
    <x v="109"/>
    <x v="307"/>
    <n v="73.493975903614455"/>
    <x v="15"/>
    <x v="3"/>
  </r>
  <r>
    <x v="109"/>
    <x v="308"/>
    <n v="68.674698795180717"/>
    <x v="15"/>
    <x v="3"/>
  </r>
  <r>
    <x v="109"/>
    <x v="309"/>
    <n v="84.337349397590359"/>
    <x v="15"/>
    <x v="3"/>
  </r>
  <r>
    <x v="109"/>
    <x v="310"/>
    <n v="1.2048192771084338"/>
    <x v="15"/>
    <x v="3"/>
  </r>
  <r>
    <x v="109"/>
    <x v="59"/>
    <n v="2.4096385542168677"/>
    <x v="15"/>
    <x v="3"/>
  </r>
  <r>
    <x v="109"/>
    <x v="311"/>
    <n v="3.6144578313253013"/>
    <x v="15"/>
    <x v="3"/>
  </r>
  <r>
    <x v="109"/>
    <x v="255"/>
    <n v="30.82191780821918"/>
    <x v="16"/>
    <x v="3"/>
  </r>
  <r>
    <x v="109"/>
    <x v="181"/>
    <n v="45.890410958904113"/>
    <x v="16"/>
    <x v="3"/>
  </r>
  <r>
    <x v="109"/>
    <x v="300"/>
    <n v="48.630136986301373"/>
    <x v="16"/>
    <x v="3"/>
  </r>
  <r>
    <x v="109"/>
    <x v="301"/>
    <n v="11.643835616438356"/>
    <x v="16"/>
    <x v="3"/>
  </r>
  <r>
    <x v="109"/>
    <x v="302"/>
    <n v="8.2191780821917817"/>
    <x v="16"/>
    <x v="3"/>
  </r>
  <r>
    <x v="109"/>
    <x v="303"/>
    <n v="39.041095890410958"/>
    <x v="16"/>
    <x v="3"/>
  </r>
  <r>
    <x v="109"/>
    <x v="274"/>
    <n v="6.1643835616438354"/>
    <x v="16"/>
    <x v="3"/>
  </r>
  <r>
    <x v="109"/>
    <x v="304"/>
    <n v="10.273972602739725"/>
    <x v="16"/>
    <x v="3"/>
  </r>
  <r>
    <x v="109"/>
    <x v="305"/>
    <n v="34.93150684931507"/>
    <x v="16"/>
    <x v="3"/>
  </r>
  <r>
    <x v="109"/>
    <x v="306"/>
    <n v="8.9041095890410951"/>
    <x v="16"/>
    <x v="3"/>
  </r>
  <r>
    <x v="109"/>
    <x v="307"/>
    <n v="66.438356164383563"/>
    <x v="16"/>
    <x v="3"/>
  </r>
  <r>
    <x v="109"/>
    <x v="308"/>
    <n v="53.424657534246577"/>
    <x v="16"/>
    <x v="3"/>
  </r>
  <r>
    <x v="109"/>
    <x v="309"/>
    <n v="75.342465753424662"/>
    <x v="16"/>
    <x v="3"/>
  </r>
  <r>
    <x v="109"/>
    <x v="310"/>
    <n v="2.0547945205479454"/>
    <x v="16"/>
    <x v="3"/>
  </r>
  <r>
    <x v="109"/>
    <x v="59"/>
    <n v="0.68493150684931503"/>
    <x v="16"/>
    <x v="3"/>
  </r>
  <r>
    <x v="109"/>
    <x v="311"/>
    <n v="6.1643835616438354"/>
    <x v="16"/>
    <x v="3"/>
  </r>
  <r>
    <x v="105"/>
    <x v="255"/>
    <n v="1.0040710435243567"/>
    <x v="0"/>
    <x v="2"/>
  </r>
  <r>
    <x v="105"/>
    <x v="181"/>
    <n v="1.9920447991169412"/>
    <x v="0"/>
    <x v="2"/>
  </r>
  <r>
    <x v="105"/>
    <x v="300"/>
    <n v="2.1290075509732618"/>
    <x v="0"/>
    <x v="2"/>
  </r>
  <r>
    <x v="105"/>
    <x v="301"/>
    <n v="1.0005589128398498"/>
    <x v="0"/>
    <x v="2"/>
  </r>
  <r>
    <x v="105"/>
    <x v="302"/>
    <n v="0.49762714575687073"/>
    <x v="0"/>
    <x v="2"/>
  </r>
  <r>
    <x v="105"/>
    <x v="303"/>
    <n v="1.2810454589999816"/>
    <x v="0"/>
    <x v="2"/>
  </r>
  <r>
    <x v="105"/>
    <x v="274"/>
    <n v="2.0115147099571686"/>
    <x v="0"/>
    <x v="2"/>
  </r>
  <r>
    <x v="105"/>
    <x v="304"/>
    <n v="0.29313436236989243"/>
    <x v="0"/>
    <x v="2"/>
  </r>
  <r>
    <x v="105"/>
    <x v="305"/>
    <n v="2.8042497311273356"/>
    <x v="0"/>
    <x v="2"/>
  </r>
  <r>
    <x v="105"/>
    <x v="306"/>
    <n v="0.48166810799198073"/>
    <x v="0"/>
    <x v="2"/>
  </r>
  <r>
    <x v="105"/>
    <x v="307"/>
    <n v="10.910557418682505"/>
    <x v="0"/>
    <x v="2"/>
  </r>
  <r>
    <x v="105"/>
    <x v="308"/>
    <n v="4.7522152081881162"/>
    <x v="0"/>
    <x v="2"/>
  </r>
  <r>
    <x v="105"/>
    <x v="309"/>
    <n v="6.1255417368070146"/>
    <x v="0"/>
    <x v="2"/>
  </r>
  <r>
    <x v="105"/>
    <x v="310"/>
    <n v="0.12071476884611557"/>
    <x v="0"/>
    <x v="2"/>
  </r>
  <r>
    <x v="105"/>
    <x v="59"/>
    <n v="0.2859994310661339"/>
    <x v="0"/>
    <x v="2"/>
  </r>
  <r>
    <x v="105"/>
    <x v="311"/>
    <n v="0.24143865263589187"/>
    <x v="0"/>
    <x v="2"/>
  </r>
  <r>
    <x v="105"/>
    <x v="255"/>
    <n v="1.5687713880627518"/>
    <x v="1"/>
    <x v="2"/>
  </r>
  <r>
    <x v="105"/>
    <x v="181"/>
    <n v="4.837269801560609"/>
    <x v="1"/>
    <x v="2"/>
  </r>
  <r>
    <x v="105"/>
    <x v="300"/>
    <n v="3.9482491074479293"/>
    <x v="1"/>
    <x v="2"/>
  </r>
  <r>
    <x v="105"/>
    <x v="301"/>
    <n v="2.1706012727600057"/>
    <x v="1"/>
    <x v="2"/>
  </r>
  <r>
    <x v="105"/>
    <x v="302"/>
    <n v="0.84516319954701757"/>
    <x v="1"/>
    <x v="2"/>
  </r>
  <r>
    <x v="105"/>
    <x v="303"/>
    <n v="2.7490691495965982"/>
    <x v="1"/>
    <x v="2"/>
  </r>
  <r>
    <x v="105"/>
    <x v="274"/>
    <n v="3.7296594245796166"/>
    <x v="1"/>
    <x v="2"/>
  </r>
  <r>
    <x v="105"/>
    <x v="304"/>
    <n v="0.67977302322879374"/>
    <x v="1"/>
    <x v="2"/>
  </r>
  <r>
    <x v="105"/>
    <x v="305"/>
    <n v="4.4248536059243158"/>
    <x v="1"/>
    <x v="2"/>
  </r>
  <r>
    <x v="105"/>
    <x v="306"/>
    <n v="0.69776483955732849"/>
    <x v="1"/>
    <x v="2"/>
  </r>
  <r>
    <x v="105"/>
    <x v="307"/>
    <n v="10.432741426693704"/>
    <x v="1"/>
    <x v="2"/>
  </r>
  <r>
    <x v="105"/>
    <x v="308"/>
    <n v="3.4807298342506861"/>
    <x v="1"/>
    <x v="2"/>
  </r>
  <r>
    <x v="105"/>
    <x v="309"/>
    <n v="10.837315393566245"/>
    <x v="1"/>
    <x v="2"/>
  </r>
  <r>
    <x v="105"/>
    <x v="310"/>
    <n v="0.27649229374876999"/>
    <x v="1"/>
    <x v="2"/>
  </r>
  <r>
    <x v="105"/>
    <x v="59"/>
    <n v="1.1164639359934189E-2"/>
    <x v="1"/>
    <x v="2"/>
  </r>
  <r>
    <x v="105"/>
    <x v="311"/>
    <n v="0.2172917935427191"/>
    <x v="1"/>
    <x v="2"/>
  </r>
  <r>
    <x v="105"/>
    <x v="255"/>
    <n v="1.1750914877740199"/>
    <x v="2"/>
    <x v="2"/>
  </r>
  <r>
    <x v="105"/>
    <x v="181"/>
    <n v="0.76723804941466134"/>
    <x v="2"/>
    <x v="2"/>
  </r>
  <r>
    <x v="105"/>
    <x v="300"/>
    <n v="1.0959522105827137"/>
    <x v="2"/>
    <x v="2"/>
  </r>
  <r>
    <x v="105"/>
    <x v="301"/>
    <n v="0.96580134823355057"/>
    <x v="2"/>
    <x v="2"/>
  </r>
  <r>
    <x v="105"/>
    <x v="302"/>
    <n v="0.31282947540594286"/>
    <x v="2"/>
    <x v="2"/>
  </r>
  <r>
    <x v="105"/>
    <x v="303"/>
    <n v="0.71964819740045793"/>
    <x v="2"/>
    <x v="2"/>
  </r>
  <r>
    <x v="105"/>
    <x v="274"/>
    <n v="0.89345838195558525"/>
    <x v="2"/>
    <x v="2"/>
  </r>
  <r>
    <x v="105"/>
    <x v="304"/>
    <n v="0.11521258018422489"/>
    <x v="2"/>
    <x v="2"/>
  </r>
  <r>
    <x v="105"/>
    <x v="305"/>
    <n v="2.7039400120586086"/>
    <x v="2"/>
    <x v="2"/>
  </r>
  <r>
    <x v="105"/>
    <x v="306"/>
    <n v="0.44640912112169329"/>
    <x v="2"/>
    <x v="2"/>
  </r>
  <r>
    <x v="105"/>
    <x v="307"/>
    <n v="13.114078579853848"/>
    <x v="2"/>
    <x v="2"/>
  </r>
  <r>
    <x v="105"/>
    <x v="308"/>
    <n v="5.2211992270726908"/>
    <x v="2"/>
    <x v="2"/>
  </r>
  <r>
    <x v="105"/>
    <x v="309"/>
    <n v="3.7057906298334777"/>
    <x v="2"/>
    <x v="2"/>
  </r>
  <r>
    <x v="105"/>
    <x v="310"/>
    <n v="5.4919811393837739E-2"/>
    <x v="2"/>
    <x v="2"/>
  </r>
  <r>
    <x v="105"/>
    <x v="59"/>
    <n v="0.42152668466710702"/>
    <x v="2"/>
    <x v="2"/>
  </r>
  <r>
    <x v="105"/>
    <x v="311"/>
    <n v="0.12979676223085709"/>
    <x v="2"/>
    <x v="2"/>
  </r>
  <r>
    <x v="105"/>
    <x v="255"/>
    <n v="0.59833339071318326"/>
    <x v="3"/>
    <x v="2"/>
  </r>
  <r>
    <x v="105"/>
    <x v="181"/>
    <n v="2.2136462257136418"/>
    <x v="3"/>
    <x v="2"/>
  </r>
  <r>
    <x v="105"/>
    <x v="300"/>
    <n v="2.3848808677235787"/>
    <x v="3"/>
    <x v="2"/>
  </r>
  <r>
    <x v="105"/>
    <x v="301"/>
    <n v="0.49003265190848622"/>
    <x v="3"/>
    <x v="2"/>
  </r>
  <r>
    <x v="105"/>
    <x v="302"/>
    <n v="0.61934863604530477"/>
    <x v="3"/>
    <x v="2"/>
  </r>
  <r>
    <x v="105"/>
    <x v="303"/>
    <n v="1.3932315506259727"/>
    <x v="3"/>
    <x v="2"/>
  </r>
  <r>
    <x v="105"/>
    <x v="274"/>
    <n v="1.9530665029945935"/>
    <x v="3"/>
    <x v="2"/>
  </r>
  <r>
    <x v="105"/>
    <x v="304"/>
    <n v="0.3381357633638053"/>
    <x v="3"/>
    <x v="2"/>
  </r>
  <r>
    <x v="105"/>
    <x v="305"/>
    <n v="2.5327797339855658"/>
    <x v="3"/>
    <x v="2"/>
  </r>
  <r>
    <x v="105"/>
    <x v="306"/>
    <n v="0.4143498105150667"/>
    <x v="3"/>
    <x v="2"/>
  </r>
  <r>
    <x v="105"/>
    <x v="307"/>
    <n v="5.2197023317375564"/>
    <x v="3"/>
    <x v="2"/>
  </r>
  <r>
    <x v="105"/>
    <x v="308"/>
    <n v="3.2513613333552289"/>
    <x v="3"/>
    <x v="2"/>
  </r>
  <r>
    <x v="105"/>
    <x v="309"/>
    <n v="3.1787725325162528"/>
    <x v="3"/>
    <x v="2"/>
  </r>
  <r>
    <x v="105"/>
    <x v="310"/>
    <n v="7.3250478186465073E-2"/>
    <x v="3"/>
    <x v="2"/>
  </r>
  <r>
    <x v="105"/>
    <x v="59"/>
    <n v="0.33559156736572598"/>
    <x v="3"/>
    <x v="2"/>
  </r>
  <r>
    <x v="105"/>
    <x v="311"/>
    <n v="0.346737568881122"/>
    <x v="3"/>
    <x v="2"/>
  </r>
  <r>
    <x v="105"/>
    <x v="255"/>
    <n v="0.66824098238048557"/>
    <x v="4"/>
    <x v="2"/>
  </r>
  <r>
    <x v="105"/>
    <x v="181"/>
    <n v="1.0340399536274028"/>
    <x v="4"/>
    <x v="2"/>
  </r>
  <r>
    <x v="105"/>
    <x v="300"/>
    <n v="1.1332717263853236"/>
    <x v="4"/>
    <x v="2"/>
  </r>
  <r>
    <x v="105"/>
    <x v="301"/>
    <n v="0.58263659313432203"/>
    <x v="4"/>
    <x v="2"/>
  </r>
  <r>
    <x v="105"/>
    <x v="302"/>
    <n v="0.40104678383149006"/>
    <x v="4"/>
    <x v="2"/>
  </r>
  <r>
    <x v="105"/>
    <x v="303"/>
    <n v="0.81957891661070936"/>
    <x v="4"/>
    <x v="2"/>
  </r>
  <r>
    <x v="105"/>
    <x v="274"/>
    <n v="2.4057590367419746"/>
    <x v="4"/>
    <x v="2"/>
  </r>
  <r>
    <x v="105"/>
    <x v="304"/>
    <n v="0.21162688118895454"/>
    <x v="4"/>
    <x v="2"/>
  </r>
  <r>
    <x v="105"/>
    <x v="305"/>
    <n v="1.2774290895462896"/>
    <x v="4"/>
    <x v="2"/>
  </r>
  <r>
    <x v="105"/>
    <x v="306"/>
    <n v="0.39501135407028559"/>
    <x v="4"/>
    <x v="2"/>
  </r>
  <r>
    <x v="105"/>
    <x v="307"/>
    <n v="13.875339499233263"/>
    <x v="4"/>
    <x v="2"/>
  </r>
  <r>
    <x v="105"/>
    <x v="308"/>
    <n v="6.5850676334523905"/>
    <x v="4"/>
    <x v="2"/>
  </r>
  <r>
    <x v="105"/>
    <x v="309"/>
    <n v="6.6340972719011884"/>
    <x v="4"/>
    <x v="2"/>
  </r>
  <r>
    <x v="105"/>
    <x v="310"/>
    <n v="0.10762998282829399"/>
    <x v="4"/>
    <x v="2"/>
  </r>
  <r>
    <x v="105"/>
    <x v="59"/>
    <n v="7.0850702498332904E-2"/>
    <x v="4"/>
    <x v="2"/>
  </r>
  <r>
    <x v="105"/>
    <x v="311"/>
    <n v="0.4850254872995679"/>
    <x v="4"/>
    <x v="2"/>
  </r>
  <r>
    <x v="105"/>
    <x v="255"/>
    <n v="0.93549893477053359"/>
    <x v="5"/>
    <x v="2"/>
  </r>
  <r>
    <x v="105"/>
    <x v="181"/>
    <n v="1.3826716322207688"/>
    <x v="5"/>
    <x v="2"/>
  </r>
  <r>
    <x v="105"/>
    <x v="300"/>
    <n v="1.3857670768783041"/>
    <x v="5"/>
    <x v="2"/>
  </r>
  <r>
    <x v="105"/>
    <x v="301"/>
    <n v="0.70290404838822773"/>
    <x v="5"/>
    <x v="2"/>
  </r>
  <r>
    <x v="105"/>
    <x v="302"/>
    <n v="0.32057694799458603"/>
    <x v="5"/>
    <x v="2"/>
  </r>
  <r>
    <x v="105"/>
    <x v="303"/>
    <n v="1.0095118102359837"/>
    <x v="5"/>
    <x v="2"/>
  </r>
  <r>
    <x v="105"/>
    <x v="274"/>
    <n v="1.1857934149638791"/>
    <x v="5"/>
    <x v="2"/>
  </r>
  <r>
    <x v="105"/>
    <x v="304"/>
    <n v="0.16425699278900596"/>
    <x v="5"/>
    <x v="2"/>
  </r>
  <r>
    <x v="105"/>
    <x v="305"/>
    <n v="1.4899066792854163"/>
    <x v="5"/>
    <x v="2"/>
  </r>
  <r>
    <x v="105"/>
    <x v="306"/>
    <n v="0.38915295271538863"/>
    <x v="5"/>
    <x v="2"/>
  </r>
  <r>
    <x v="105"/>
    <x v="307"/>
    <n v="11.073488378705989"/>
    <x v="5"/>
    <x v="2"/>
  </r>
  <r>
    <x v="105"/>
    <x v="308"/>
    <n v="7.7911264860800671"/>
    <x v="5"/>
    <x v="2"/>
  </r>
  <r>
    <x v="105"/>
    <x v="309"/>
    <n v="8.7052634511260667"/>
    <x v="5"/>
    <x v="2"/>
  </r>
  <r>
    <x v="105"/>
    <x v="310"/>
    <n v="0.13532649079741743"/>
    <x v="5"/>
    <x v="2"/>
  </r>
  <r>
    <x v="105"/>
    <x v="59"/>
    <n v="0.23811112750278737"/>
    <x v="5"/>
    <x v="2"/>
  </r>
  <r>
    <x v="105"/>
    <x v="311"/>
    <n v="0.16389982609775186"/>
    <x v="5"/>
    <x v="2"/>
  </r>
  <r>
    <x v="105"/>
    <x v="255"/>
    <n v="0.80129756061497037"/>
    <x v="6"/>
    <x v="2"/>
  </r>
  <r>
    <x v="105"/>
    <x v="181"/>
    <n v="0.6185720204534868"/>
    <x v="6"/>
    <x v="2"/>
  </r>
  <r>
    <x v="105"/>
    <x v="300"/>
    <n v="0.78373317707746615"/>
    <x v="6"/>
    <x v="2"/>
  </r>
  <r>
    <x v="105"/>
    <x v="301"/>
    <n v="0.34964494671046187"/>
    <x v="6"/>
    <x v="2"/>
  </r>
  <r>
    <x v="105"/>
    <x v="302"/>
    <n v="0.14037561390505018"/>
    <x v="6"/>
    <x v="2"/>
  </r>
  <r>
    <x v="105"/>
    <x v="303"/>
    <n v="0.4362165900250542"/>
    <x v="6"/>
    <x v="2"/>
  </r>
  <r>
    <x v="105"/>
    <x v="274"/>
    <n v="3.1433546207631391"/>
    <x v="6"/>
    <x v="2"/>
  </r>
  <r>
    <x v="105"/>
    <x v="304"/>
    <n v="0.16011741295362028"/>
    <x v="6"/>
    <x v="2"/>
  </r>
  <r>
    <x v="105"/>
    <x v="305"/>
    <n v="1.574474970303819"/>
    <x v="6"/>
    <x v="2"/>
  </r>
  <r>
    <x v="105"/>
    <x v="306"/>
    <n v="0.20119372571557886"/>
    <x v="6"/>
    <x v="2"/>
  </r>
  <r>
    <x v="105"/>
    <x v="307"/>
    <n v="17.146105510846418"/>
    <x v="6"/>
    <x v="2"/>
  </r>
  <r>
    <x v="105"/>
    <x v="308"/>
    <n v="5.9660107393638935"/>
    <x v="6"/>
    <x v="2"/>
  </r>
  <r>
    <x v="105"/>
    <x v="309"/>
    <n v="6.7629917775176782"/>
    <x v="6"/>
    <x v="2"/>
  </r>
  <r>
    <x v="105"/>
    <x v="310"/>
    <n v="0.18688059194334972"/>
    <x v="6"/>
    <x v="2"/>
  </r>
  <r>
    <x v="105"/>
    <x v="59"/>
    <n v="0"/>
    <x v="6"/>
    <x v="2"/>
  </r>
  <r>
    <x v="105"/>
    <x v="311"/>
    <n v="0.21571818533301088"/>
    <x v="6"/>
    <x v="2"/>
  </r>
  <r>
    <x v="105"/>
    <x v="255"/>
    <n v="0.53147184124679303"/>
    <x v="7"/>
    <x v="2"/>
  </r>
  <r>
    <x v="105"/>
    <x v="181"/>
    <n v="0.89699254795948524"/>
    <x v="7"/>
    <x v="2"/>
  </r>
  <r>
    <x v="105"/>
    <x v="300"/>
    <n v="0.7293085260323745"/>
    <x v="7"/>
    <x v="2"/>
  </r>
  <r>
    <x v="105"/>
    <x v="301"/>
    <n v="0.54072186926157628"/>
    <x v="7"/>
    <x v="2"/>
  </r>
  <r>
    <x v="105"/>
    <x v="302"/>
    <n v="0.6932052943845467"/>
    <x v="7"/>
    <x v="2"/>
  </r>
  <r>
    <x v="105"/>
    <x v="303"/>
    <n v="0.51563249487848806"/>
    <x v="7"/>
    <x v="2"/>
  </r>
  <r>
    <x v="105"/>
    <x v="274"/>
    <n v="4.6432854748426138"/>
    <x v="7"/>
    <x v="2"/>
  </r>
  <r>
    <x v="105"/>
    <x v="304"/>
    <n v="0.23407145601608659"/>
    <x v="7"/>
    <x v="2"/>
  </r>
  <r>
    <x v="105"/>
    <x v="305"/>
    <n v="0.76732326769647918"/>
    <x v="7"/>
    <x v="2"/>
  </r>
  <r>
    <x v="105"/>
    <x v="306"/>
    <n v="0.57128004867250803"/>
    <x v="7"/>
    <x v="2"/>
  </r>
  <r>
    <x v="105"/>
    <x v="307"/>
    <n v="13.538135755959903"/>
    <x v="7"/>
    <x v="2"/>
  </r>
  <r>
    <x v="105"/>
    <x v="308"/>
    <n v="6.7368238154446551"/>
    <x v="7"/>
    <x v="2"/>
  </r>
  <r>
    <x v="105"/>
    <x v="309"/>
    <n v="3.4009942499945396"/>
    <x v="7"/>
    <x v="2"/>
  </r>
  <r>
    <x v="105"/>
    <x v="310"/>
    <n v="0.10016296068943432"/>
    <x v="7"/>
    <x v="2"/>
  </r>
  <r>
    <x v="105"/>
    <x v="59"/>
    <n v="0"/>
    <x v="7"/>
    <x v="2"/>
  </r>
  <r>
    <x v="105"/>
    <x v="311"/>
    <n v="0.98225783396469191"/>
    <x v="7"/>
    <x v="2"/>
  </r>
  <r>
    <x v="105"/>
    <x v="255"/>
    <n v="0.34869488778721947"/>
    <x v="8"/>
    <x v="2"/>
  </r>
  <r>
    <x v="105"/>
    <x v="181"/>
    <n v="1.1266985572873225"/>
    <x v="8"/>
    <x v="2"/>
  </r>
  <r>
    <x v="105"/>
    <x v="300"/>
    <n v="1.7207088408658997"/>
    <x v="8"/>
    <x v="2"/>
  </r>
  <r>
    <x v="105"/>
    <x v="301"/>
    <n v="0.69261908733445965"/>
    <x v="8"/>
    <x v="2"/>
  </r>
  <r>
    <x v="105"/>
    <x v="302"/>
    <n v="0.31847478044440747"/>
    <x v="8"/>
    <x v="2"/>
  </r>
  <r>
    <x v="105"/>
    <x v="303"/>
    <n v="1.3792555391319399"/>
    <x v="8"/>
    <x v="2"/>
  </r>
  <r>
    <x v="105"/>
    <x v="274"/>
    <n v="1.1390029661188293E-2"/>
    <x v="8"/>
    <x v="2"/>
  </r>
  <r>
    <x v="105"/>
    <x v="304"/>
    <n v="0.2966769458264007"/>
    <x v="8"/>
    <x v="2"/>
  </r>
  <r>
    <x v="105"/>
    <x v="305"/>
    <n v="1.4584491008164835"/>
    <x v="8"/>
    <x v="2"/>
  </r>
  <r>
    <x v="105"/>
    <x v="306"/>
    <n v="0.31627715527492745"/>
    <x v="8"/>
    <x v="2"/>
  </r>
  <r>
    <x v="105"/>
    <x v="307"/>
    <n v="15.328818310064174"/>
    <x v="8"/>
    <x v="2"/>
  </r>
  <r>
    <x v="105"/>
    <x v="308"/>
    <n v="5.1171436779495316"/>
    <x v="8"/>
    <x v="2"/>
  </r>
  <r>
    <x v="105"/>
    <x v="309"/>
    <n v="8.4170070996147555"/>
    <x v="8"/>
    <x v="2"/>
  </r>
  <r>
    <x v="105"/>
    <x v="310"/>
    <n v="0"/>
    <x v="8"/>
    <x v="2"/>
  </r>
  <r>
    <x v="105"/>
    <x v="59"/>
    <n v="0"/>
    <x v="8"/>
    <x v="2"/>
  </r>
  <r>
    <x v="105"/>
    <x v="311"/>
    <n v="0.45067200039145494"/>
    <x v="8"/>
    <x v="2"/>
  </r>
  <r>
    <x v="105"/>
    <x v="255"/>
    <n v="0.72108432725191107"/>
    <x v="9"/>
    <x v="2"/>
  </r>
  <r>
    <x v="105"/>
    <x v="181"/>
    <n v="1.5686845416152395"/>
    <x v="9"/>
    <x v="2"/>
  </r>
  <r>
    <x v="105"/>
    <x v="300"/>
    <n v="3.0310957380568868"/>
    <x v="9"/>
    <x v="2"/>
  </r>
  <r>
    <x v="105"/>
    <x v="301"/>
    <n v="0.78271162159596086"/>
    <x v="9"/>
    <x v="2"/>
  </r>
  <r>
    <x v="105"/>
    <x v="302"/>
    <n v="0.55104697497416755"/>
    <x v="9"/>
    <x v="2"/>
  </r>
  <r>
    <x v="105"/>
    <x v="303"/>
    <n v="0.63106124491174365"/>
    <x v="9"/>
    <x v="2"/>
  </r>
  <r>
    <x v="105"/>
    <x v="274"/>
    <n v="0.46220470758037352"/>
    <x v="9"/>
    <x v="2"/>
  </r>
  <r>
    <x v="105"/>
    <x v="304"/>
    <n v="0.19702740819484538"/>
    <x v="9"/>
    <x v="2"/>
  </r>
  <r>
    <x v="105"/>
    <x v="305"/>
    <n v="3.8247158405860091"/>
    <x v="9"/>
    <x v="2"/>
  </r>
  <r>
    <x v="105"/>
    <x v="306"/>
    <n v="0.68093661907522129"/>
    <x v="9"/>
    <x v="2"/>
  </r>
  <r>
    <x v="105"/>
    <x v="307"/>
    <n v="11.002383836040355"/>
    <x v="9"/>
    <x v="2"/>
  </r>
  <r>
    <x v="105"/>
    <x v="308"/>
    <n v="3.8326441695116586"/>
    <x v="9"/>
    <x v="2"/>
  </r>
  <r>
    <x v="105"/>
    <x v="309"/>
    <n v="5.1639849069058839"/>
    <x v="9"/>
    <x v="2"/>
  </r>
  <r>
    <x v="105"/>
    <x v="310"/>
    <n v="1.5181906453369932E-2"/>
    <x v="9"/>
    <x v="2"/>
  </r>
  <r>
    <x v="105"/>
    <x v="59"/>
    <n v="0"/>
    <x v="9"/>
    <x v="2"/>
  </r>
  <r>
    <x v="105"/>
    <x v="311"/>
    <n v="0.20883555765857753"/>
    <x v="9"/>
    <x v="2"/>
  </r>
  <r>
    <x v="105"/>
    <x v="255"/>
    <n v="0.32225890838972621"/>
    <x v="10"/>
    <x v="2"/>
  </r>
  <r>
    <x v="105"/>
    <x v="181"/>
    <n v="3.181961063103576"/>
    <x v="10"/>
    <x v="2"/>
  </r>
  <r>
    <x v="105"/>
    <x v="300"/>
    <n v="1.9998132852976975"/>
    <x v="10"/>
    <x v="2"/>
  </r>
  <r>
    <x v="105"/>
    <x v="301"/>
    <n v="0.753001013663123"/>
    <x v="10"/>
    <x v="2"/>
  </r>
  <r>
    <x v="105"/>
    <x v="302"/>
    <n v="0.15315274854165206"/>
    <x v="10"/>
    <x v="2"/>
  </r>
  <r>
    <x v="105"/>
    <x v="303"/>
    <n v="1.3523174984077129"/>
    <x v="10"/>
    <x v="2"/>
  </r>
  <r>
    <x v="105"/>
    <x v="274"/>
    <n v="1.4795193645575857"/>
    <x v="10"/>
    <x v="2"/>
  </r>
  <r>
    <x v="105"/>
    <x v="304"/>
    <n v="0.2748772768096529"/>
    <x v="10"/>
    <x v="2"/>
  </r>
  <r>
    <x v="105"/>
    <x v="305"/>
    <n v="2.9189424886983626"/>
    <x v="10"/>
    <x v="2"/>
  </r>
  <r>
    <x v="105"/>
    <x v="306"/>
    <n v="5.9027621833761756E-2"/>
    <x v="10"/>
    <x v="2"/>
  </r>
  <r>
    <x v="105"/>
    <x v="307"/>
    <n v="6.990146698021908"/>
    <x v="10"/>
    <x v="2"/>
  </r>
  <r>
    <x v="105"/>
    <x v="308"/>
    <n v="4.8212272528761346"/>
    <x v="10"/>
    <x v="2"/>
  </r>
  <r>
    <x v="105"/>
    <x v="309"/>
    <n v="4.9175858571669249"/>
    <x v="10"/>
    <x v="2"/>
  </r>
  <r>
    <x v="105"/>
    <x v="310"/>
    <n v="3.8288187135413008E-2"/>
    <x v="10"/>
    <x v="2"/>
  </r>
  <r>
    <x v="105"/>
    <x v="59"/>
    <n v="0"/>
    <x v="10"/>
    <x v="2"/>
  </r>
  <r>
    <x v="105"/>
    <x v="311"/>
    <n v="0.25046855751082703"/>
    <x v="10"/>
    <x v="2"/>
  </r>
  <r>
    <x v="105"/>
    <x v="255"/>
    <n v="0.4949765697012371"/>
    <x v="11"/>
    <x v="2"/>
  </r>
  <r>
    <x v="105"/>
    <x v="181"/>
    <n v="2.3605443118108678"/>
    <x v="11"/>
    <x v="2"/>
  </r>
  <r>
    <x v="105"/>
    <x v="300"/>
    <n v="1.5208706829546288"/>
    <x v="11"/>
    <x v="2"/>
  </r>
  <r>
    <x v="105"/>
    <x v="301"/>
    <n v="0.44180074289256888"/>
    <x v="11"/>
    <x v="2"/>
  </r>
  <r>
    <x v="105"/>
    <x v="302"/>
    <n v="6.5156151425640574E-2"/>
    <x v="11"/>
    <x v="2"/>
  </r>
  <r>
    <x v="105"/>
    <x v="303"/>
    <n v="0.51830667553428889"/>
    <x v="11"/>
    <x v="2"/>
  </r>
  <r>
    <x v="105"/>
    <x v="274"/>
    <n v="0.13311471796636232"/>
    <x v="11"/>
    <x v="2"/>
  </r>
  <r>
    <x v="105"/>
    <x v="304"/>
    <n v="0.49182385269677059"/>
    <x v="11"/>
    <x v="2"/>
  </r>
  <r>
    <x v="105"/>
    <x v="305"/>
    <n v="4.4685910217529097"/>
    <x v="11"/>
    <x v="2"/>
  </r>
  <r>
    <x v="105"/>
    <x v="306"/>
    <n v="0.3051830060323551"/>
    <x v="11"/>
    <x v="2"/>
  </r>
  <r>
    <x v="105"/>
    <x v="307"/>
    <n v="8.0265372518601463"/>
    <x v="11"/>
    <x v="2"/>
  </r>
  <r>
    <x v="105"/>
    <x v="308"/>
    <n v="3.1078783626251769"/>
    <x v="11"/>
    <x v="2"/>
  </r>
  <r>
    <x v="105"/>
    <x v="309"/>
    <n v="9.5283515120322164"/>
    <x v="11"/>
    <x v="2"/>
  </r>
  <r>
    <x v="105"/>
    <x v="310"/>
    <n v="0.10509056681554926"/>
    <x v="11"/>
    <x v="2"/>
  </r>
  <r>
    <x v="105"/>
    <x v="59"/>
    <n v="0.21018113363109847"/>
    <x v="11"/>
    <x v="2"/>
  </r>
  <r>
    <x v="105"/>
    <x v="311"/>
    <n v="1.6814490690487873E-3"/>
    <x v="11"/>
    <x v="2"/>
  </r>
  <r>
    <x v="105"/>
    <x v="255"/>
    <n v="0.91802910793488568"/>
    <x v="12"/>
    <x v="2"/>
  </r>
  <r>
    <x v="105"/>
    <x v="181"/>
    <n v="2.5879630140662777"/>
    <x v="12"/>
    <x v="2"/>
  </r>
  <r>
    <x v="105"/>
    <x v="300"/>
    <n v="1.9914938297921534"/>
    <x v="12"/>
    <x v="2"/>
  </r>
  <r>
    <x v="105"/>
    <x v="301"/>
    <n v="1.3683528531547411"/>
    <x v="12"/>
    <x v="2"/>
  </r>
  <r>
    <x v="105"/>
    <x v="302"/>
    <n v="0.37919896558442057"/>
    <x v="12"/>
    <x v="2"/>
  </r>
  <r>
    <x v="105"/>
    <x v="303"/>
    <n v="0.74271451768181473"/>
    <x v="12"/>
    <x v="2"/>
  </r>
  <r>
    <x v="105"/>
    <x v="274"/>
    <n v="6.4866398393636366"/>
    <x v="12"/>
    <x v="2"/>
  </r>
  <r>
    <x v="105"/>
    <x v="304"/>
    <n v="0.45701666689903192"/>
    <x v="12"/>
    <x v="2"/>
  </r>
  <r>
    <x v="105"/>
    <x v="305"/>
    <n v="2.1906498723949301"/>
    <x v="12"/>
    <x v="2"/>
  </r>
  <r>
    <x v="105"/>
    <x v="306"/>
    <n v="0.71784082368009705"/>
    <x v="12"/>
    <x v="2"/>
  </r>
  <r>
    <x v="105"/>
    <x v="307"/>
    <n v="5.5444029997831707"/>
    <x v="12"/>
    <x v="2"/>
  </r>
  <r>
    <x v="105"/>
    <x v="308"/>
    <n v="3.8938818963331721"/>
    <x v="12"/>
    <x v="2"/>
  </r>
  <r>
    <x v="105"/>
    <x v="309"/>
    <n v="7.5187482989047956"/>
    <x v="12"/>
    <x v="2"/>
  </r>
  <r>
    <x v="105"/>
    <x v="310"/>
    <n v="0.65580643020593354"/>
    <x v="12"/>
    <x v="2"/>
  </r>
  <r>
    <x v="105"/>
    <x v="59"/>
    <n v="0.35961967231399222"/>
    <x v="12"/>
    <x v="2"/>
  </r>
  <r>
    <x v="105"/>
    <x v="311"/>
    <n v="2.9968306026166052E-2"/>
    <x v="12"/>
    <x v="2"/>
  </r>
  <r>
    <x v="105"/>
    <x v="255"/>
    <n v="0.65177442426524168"/>
    <x v="13"/>
    <x v="2"/>
  </r>
  <r>
    <x v="105"/>
    <x v="181"/>
    <n v="4.1215228395931867"/>
    <x v="13"/>
    <x v="2"/>
  </r>
  <r>
    <x v="105"/>
    <x v="300"/>
    <n v="3.6317038417885836"/>
    <x v="13"/>
    <x v="2"/>
  </r>
  <r>
    <x v="105"/>
    <x v="301"/>
    <n v="0.71741901901863869"/>
    <x v="13"/>
    <x v="2"/>
  </r>
  <r>
    <x v="105"/>
    <x v="302"/>
    <n v="1.869496263035868"/>
    <x v="13"/>
    <x v="2"/>
  </r>
  <r>
    <x v="105"/>
    <x v="303"/>
    <n v="1.9132460985129551"/>
    <x v="13"/>
    <x v="2"/>
  </r>
  <r>
    <x v="105"/>
    <x v="274"/>
    <n v="3.6015562679103068"/>
    <x v="13"/>
    <x v="2"/>
  </r>
  <r>
    <x v="105"/>
    <x v="304"/>
    <n v="4.6284620224477602E-2"/>
    <x v="13"/>
    <x v="2"/>
  </r>
  <r>
    <x v="105"/>
    <x v="305"/>
    <n v="3.9450033252571868"/>
    <x v="13"/>
    <x v="2"/>
  </r>
  <r>
    <x v="105"/>
    <x v="306"/>
    <n v="0.88711621005573982"/>
    <x v="13"/>
    <x v="2"/>
  </r>
  <r>
    <x v="105"/>
    <x v="307"/>
    <n v="10.230006062313603"/>
    <x v="13"/>
    <x v="2"/>
  </r>
  <r>
    <x v="105"/>
    <x v="308"/>
    <n v="3.4797930883226984"/>
    <x v="13"/>
    <x v="2"/>
  </r>
  <r>
    <x v="105"/>
    <x v="309"/>
    <n v="4.5895513392115488"/>
    <x v="13"/>
    <x v="2"/>
  </r>
  <r>
    <x v="105"/>
    <x v="310"/>
    <n v="6.8982597982561372E-2"/>
    <x v="13"/>
    <x v="2"/>
  </r>
  <r>
    <x v="105"/>
    <x v="59"/>
    <n v="0"/>
    <x v="13"/>
    <x v="2"/>
  </r>
  <r>
    <x v="105"/>
    <x v="311"/>
    <n v="0"/>
    <x v="13"/>
    <x v="2"/>
  </r>
  <r>
    <x v="105"/>
    <x v="255"/>
    <n v="2.4909048264955191"/>
    <x v="14"/>
    <x v="2"/>
  </r>
  <r>
    <x v="105"/>
    <x v="181"/>
    <n v="0.86743268506860438"/>
    <x v="14"/>
    <x v="2"/>
  </r>
  <r>
    <x v="105"/>
    <x v="300"/>
    <n v="1.3481361845227549"/>
    <x v="14"/>
    <x v="2"/>
  </r>
  <r>
    <x v="105"/>
    <x v="301"/>
    <n v="2.4357205331659761"/>
    <x v="14"/>
    <x v="2"/>
  </r>
  <r>
    <x v="105"/>
    <x v="302"/>
    <n v="1.4564554870794155"/>
    <x v="14"/>
    <x v="2"/>
  </r>
  <r>
    <x v="105"/>
    <x v="303"/>
    <n v="1.1271062563328136"/>
    <x v="14"/>
    <x v="2"/>
  </r>
  <r>
    <x v="105"/>
    <x v="274"/>
    <n v="8.0536865225235594"/>
    <x v="14"/>
    <x v="2"/>
  </r>
  <r>
    <x v="105"/>
    <x v="304"/>
    <n v="0.74652492302563023"/>
    <x v="14"/>
    <x v="2"/>
  </r>
  <r>
    <x v="105"/>
    <x v="305"/>
    <n v="3.3192547361821938"/>
    <x v="14"/>
    <x v="2"/>
  </r>
  <r>
    <x v="105"/>
    <x v="306"/>
    <n v="0.38058133330718386"/>
    <x v="14"/>
    <x v="2"/>
  </r>
  <r>
    <x v="105"/>
    <x v="307"/>
    <n v="21.135437967778572"/>
    <x v="14"/>
    <x v="2"/>
  </r>
  <r>
    <x v="105"/>
    <x v="308"/>
    <n v="6.968444212854533"/>
    <x v="14"/>
    <x v="2"/>
  </r>
  <r>
    <x v="105"/>
    <x v="309"/>
    <n v="7.2266540097598737"/>
    <x v="14"/>
    <x v="2"/>
  </r>
  <r>
    <x v="105"/>
    <x v="310"/>
    <n v="9.6609107685669757E-2"/>
    <x v="14"/>
    <x v="2"/>
  </r>
  <r>
    <x v="105"/>
    <x v="59"/>
    <n v="0"/>
    <x v="14"/>
    <x v="2"/>
  </r>
  <r>
    <x v="105"/>
    <x v="311"/>
    <n v="0.40839304612578575"/>
    <x v="14"/>
    <x v="2"/>
  </r>
  <r>
    <x v="105"/>
    <x v="255"/>
    <n v="0.89217172008350154"/>
    <x v="15"/>
    <x v="2"/>
  </r>
  <r>
    <x v="105"/>
    <x v="181"/>
    <n v="4.9522550413790931"/>
    <x v="15"/>
    <x v="2"/>
  </r>
  <r>
    <x v="105"/>
    <x v="300"/>
    <n v="9.1095008407739062"/>
    <x v="15"/>
    <x v="2"/>
  </r>
  <r>
    <x v="105"/>
    <x v="301"/>
    <n v="0.70167582706138021"/>
    <x v="15"/>
    <x v="2"/>
  </r>
  <r>
    <x v="105"/>
    <x v="302"/>
    <n v="0.69242225771859722"/>
    <x v="15"/>
    <x v="2"/>
  </r>
  <r>
    <x v="105"/>
    <x v="303"/>
    <n v="4.5656792048693768"/>
    <x v="15"/>
    <x v="2"/>
  </r>
  <r>
    <x v="105"/>
    <x v="274"/>
    <n v="0.97641110996263003"/>
    <x v="15"/>
    <x v="2"/>
  </r>
  <r>
    <x v="105"/>
    <x v="304"/>
    <n v="0.74188099041278266"/>
    <x v="15"/>
    <x v="2"/>
  </r>
  <r>
    <x v="105"/>
    <x v="305"/>
    <n v="2.6698142996919367"/>
    <x v="15"/>
    <x v="2"/>
  </r>
  <r>
    <x v="105"/>
    <x v="306"/>
    <n v="0.7115675736002175"/>
    <x v="15"/>
    <x v="2"/>
  </r>
  <r>
    <x v="105"/>
    <x v="307"/>
    <n v="11.803278694177665"/>
    <x v="15"/>
    <x v="2"/>
  </r>
  <r>
    <x v="105"/>
    <x v="308"/>
    <n v="7.289132297889652"/>
    <x v="15"/>
    <x v="2"/>
  </r>
  <r>
    <x v="105"/>
    <x v="309"/>
    <n v="21.721828675249046"/>
    <x v="15"/>
    <x v="2"/>
  </r>
  <r>
    <x v="105"/>
    <x v="310"/>
    <n v="7.1794934556075746E-2"/>
    <x v="15"/>
    <x v="2"/>
  </r>
  <r>
    <x v="105"/>
    <x v="59"/>
    <n v="0.83760756982088402"/>
    <x v="15"/>
    <x v="2"/>
  </r>
  <r>
    <x v="105"/>
    <x v="311"/>
    <n v="0.13162404668613889"/>
    <x v="15"/>
    <x v="2"/>
  </r>
  <r>
    <x v="105"/>
    <x v="255"/>
    <n v="1.6129249995507853"/>
    <x v="16"/>
    <x v="2"/>
  </r>
  <r>
    <x v="105"/>
    <x v="181"/>
    <n v="4.043393263585136"/>
    <x v="16"/>
    <x v="2"/>
  </r>
  <r>
    <x v="105"/>
    <x v="300"/>
    <n v="5.0374141954541463"/>
    <x v="16"/>
    <x v="2"/>
  </r>
  <r>
    <x v="105"/>
    <x v="301"/>
    <n v="1.9087509230232425"/>
    <x v="16"/>
    <x v="2"/>
  </r>
  <r>
    <x v="105"/>
    <x v="302"/>
    <n v="0.55906802626766749"/>
    <x v="16"/>
    <x v="2"/>
  </r>
  <r>
    <x v="105"/>
    <x v="303"/>
    <n v="2.8774583797591693"/>
    <x v="16"/>
    <x v="2"/>
  </r>
  <r>
    <x v="105"/>
    <x v="274"/>
    <n v="3.0716061323883048"/>
    <x v="16"/>
    <x v="2"/>
  </r>
  <r>
    <x v="105"/>
    <x v="304"/>
    <n v="0.36157254093451979"/>
    <x v="16"/>
    <x v="2"/>
  </r>
  <r>
    <x v="105"/>
    <x v="305"/>
    <n v="3.0551806857636352"/>
    <x v="16"/>
    <x v="2"/>
  </r>
  <r>
    <x v="105"/>
    <x v="306"/>
    <n v="0.50606613688101099"/>
    <x v="16"/>
    <x v="2"/>
  </r>
  <r>
    <x v="105"/>
    <x v="307"/>
    <n v="10.166615807424915"/>
    <x v="16"/>
    <x v="2"/>
  </r>
  <r>
    <x v="105"/>
    <x v="308"/>
    <n v="3.7247669886290775"/>
    <x v="16"/>
    <x v="2"/>
  </r>
  <r>
    <x v="105"/>
    <x v="309"/>
    <n v="19.883380646793324"/>
    <x v="16"/>
    <x v="2"/>
  </r>
  <r>
    <x v="105"/>
    <x v="310"/>
    <n v="0.31810258376598738"/>
    <x v="16"/>
    <x v="2"/>
  </r>
  <r>
    <x v="105"/>
    <x v="59"/>
    <n v="0.87427427875402985"/>
    <x v="16"/>
    <x v="2"/>
  </r>
  <r>
    <x v="105"/>
    <x v="311"/>
    <n v="0.46137739586663212"/>
    <x v="16"/>
    <x v="2"/>
  </r>
  <r>
    <x v="105"/>
    <x v="255"/>
    <n v="1.1292419285698978"/>
    <x v="0"/>
    <x v="3"/>
  </r>
  <r>
    <x v="105"/>
    <x v="181"/>
    <n v="2.1659059407391692"/>
    <x v="0"/>
    <x v="3"/>
  </r>
  <r>
    <x v="105"/>
    <x v="300"/>
    <n v="2.7982531483928583"/>
    <x v="0"/>
    <x v="3"/>
  </r>
  <r>
    <x v="105"/>
    <x v="301"/>
    <n v="1.0375047218889426"/>
    <x v="0"/>
    <x v="3"/>
  </r>
  <r>
    <x v="105"/>
    <x v="302"/>
    <n v="0.56581583706446092"/>
    <x v="0"/>
    <x v="3"/>
  </r>
  <r>
    <x v="105"/>
    <x v="303"/>
    <n v="1.4693695297005507"/>
    <x v="0"/>
    <x v="3"/>
  </r>
  <r>
    <x v="105"/>
    <x v="274"/>
    <n v="1.6150844818645249"/>
    <x v="0"/>
    <x v="3"/>
  </r>
  <r>
    <x v="105"/>
    <x v="304"/>
    <n v="0.34311124354379607"/>
    <x v="0"/>
    <x v="3"/>
  </r>
  <r>
    <x v="105"/>
    <x v="305"/>
    <n v="3.1063742720720739"/>
    <x v="0"/>
    <x v="3"/>
  </r>
  <r>
    <x v="105"/>
    <x v="306"/>
    <n v="0.54533990973471969"/>
    <x v="0"/>
    <x v="3"/>
  </r>
  <r>
    <x v="105"/>
    <x v="307"/>
    <n v="11.618191646232424"/>
    <x v="0"/>
    <x v="3"/>
  </r>
  <r>
    <x v="105"/>
    <x v="308"/>
    <n v="5.1551111910536447"/>
    <x v="0"/>
    <x v="3"/>
  </r>
  <r>
    <x v="105"/>
    <x v="309"/>
    <n v="7.0248553876697457"/>
    <x v="0"/>
    <x v="3"/>
  </r>
  <r>
    <x v="105"/>
    <x v="310"/>
    <n v="0.16603960249360988"/>
    <x v="0"/>
    <x v="3"/>
  </r>
  <r>
    <x v="105"/>
    <x v="59"/>
    <n v="0.2729634319192274"/>
    <x v="0"/>
    <x v="3"/>
  </r>
  <r>
    <x v="105"/>
    <x v="311"/>
    <n v="0.28788420768943801"/>
    <x v="0"/>
    <x v="3"/>
  </r>
  <r>
    <x v="105"/>
    <x v="255"/>
    <n v="1.3229004215186038"/>
    <x v="1"/>
    <x v="3"/>
  </r>
  <r>
    <x v="105"/>
    <x v="181"/>
    <n v="4.9217462167956523"/>
    <x v="1"/>
    <x v="3"/>
  </r>
  <r>
    <x v="105"/>
    <x v="300"/>
    <n v="5.3966219938836435"/>
    <x v="1"/>
    <x v="3"/>
  </r>
  <r>
    <x v="105"/>
    <x v="301"/>
    <n v="1.949664920833112"/>
    <x v="1"/>
    <x v="3"/>
  </r>
  <r>
    <x v="105"/>
    <x v="302"/>
    <n v="0.42532430208423933"/>
    <x v="1"/>
    <x v="3"/>
  </r>
  <r>
    <x v="105"/>
    <x v="303"/>
    <n v="3.1671946556202699"/>
    <x v="1"/>
    <x v="3"/>
  </r>
  <r>
    <x v="105"/>
    <x v="274"/>
    <n v="1.8055561504470292"/>
    <x v="1"/>
    <x v="3"/>
  </r>
  <r>
    <x v="105"/>
    <x v="304"/>
    <n v="0.62161840103469412"/>
    <x v="1"/>
    <x v="3"/>
  </r>
  <r>
    <x v="105"/>
    <x v="305"/>
    <n v="4.1749650279958361"/>
    <x v="1"/>
    <x v="3"/>
  </r>
  <r>
    <x v="105"/>
    <x v="306"/>
    <n v="0.48571347710098728"/>
    <x v="1"/>
    <x v="3"/>
  </r>
  <r>
    <x v="105"/>
    <x v="307"/>
    <n v="9.287891154678606"/>
    <x v="1"/>
    <x v="3"/>
  </r>
  <r>
    <x v="105"/>
    <x v="308"/>
    <n v="3.8080893029425784"/>
    <x v="1"/>
    <x v="3"/>
  </r>
  <r>
    <x v="105"/>
    <x v="309"/>
    <n v="12.23420552900728"/>
    <x v="1"/>
    <x v="3"/>
  </r>
  <r>
    <x v="105"/>
    <x v="310"/>
    <n v="0.29915480147189466"/>
    <x v="1"/>
    <x v="3"/>
  </r>
  <r>
    <x v="105"/>
    <x v="59"/>
    <n v="2.5225971959852863E-3"/>
    <x v="1"/>
    <x v="3"/>
  </r>
  <r>
    <x v="105"/>
    <x v="311"/>
    <n v="0.34747515076099317"/>
    <x v="1"/>
    <x v="3"/>
  </r>
  <r>
    <x v="105"/>
    <x v="255"/>
    <n v="1.4709454139964679"/>
    <x v="2"/>
    <x v="3"/>
  </r>
  <r>
    <x v="105"/>
    <x v="181"/>
    <n v="0.73451392439996765"/>
    <x v="2"/>
    <x v="3"/>
  </r>
  <r>
    <x v="105"/>
    <x v="300"/>
    <n v="1.4519230296066008"/>
    <x v="2"/>
    <x v="3"/>
  </r>
  <r>
    <x v="105"/>
    <x v="301"/>
    <n v="1.1118819232018746"/>
    <x v="2"/>
    <x v="3"/>
  </r>
  <r>
    <x v="105"/>
    <x v="302"/>
    <n v="0.5680318098504521"/>
    <x v="2"/>
    <x v="3"/>
  </r>
  <r>
    <x v="105"/>
    <x v="303"/>
    <n v="0.91543962490325437"/>
    <x v="2"/>
    <x v="3"/>
  </r>
  <r>
    <x v="105"/>
    <x v="274"/>
    <n v="0.72067882076996781"/>
    <x v="2"/>
    <x v="3"/>
  </r>
  <r>
    <x v="105"/>
    <x v="304"/>
    <n v="0.19390449742895277"/>
    <x v="2"/>
    <x v="3"/>
  </r>
  <r>
    <x v="105"/>
    <x v="305"/>
    <n v="3.1568489528797015"/>
    <x v="2"/>
    <x v="3"/>
  </r>
  <r>
    <x v="105"/>
    <x v="306"/>
    <n v="0.64180064107285228"/>
    <x v="2"/>
    <x v="3"/>
  </r>
  <r>
    <x v="105"/>
    <x v="307"/>
    <n v="14.873452274479192"/>
    <x v="2"/>
    <x v="3"/>
  </r>
  <r>
    <x v="105"/>
    <x v="308"/>
    <n v="6.005418381236316"/>
    <x v="2"/>
    <x v="3"/>
  </r>
  <r>
    <x v="105"/>
    <x v="309"/>
    <n v="5.2720509295236173"/>
    <x v="2"/>
    <x v="3"/>
  </r>
  <r>
    <x v="105"/>
    <x v="310"/>
    <n v="4.712916381446032E-2"/>
    <x v="2"/>
    <x v="3"/>
  </r>
  <r>
    <x v="105"/>
    <x v="59"/>
    <n v="0.57864195479374536"/>
    <x v="2"/>
    <x v="3"/>
  </r>
  <r>
    <x v="105"/>
    <x v="311"/>
    <n v="0.18496899475844786"/>
    <x v="2"/>
    <x v="3"/>
  </r>
  <r>
    <x v="105"/>
    <x v="255"/>
    <n v="0.49349020539855448"/>
    <x v="3"/>
    <x v="3"/>
  </r>
  <r>
    <x v="105"/>
    <x v="181"/>
    <n v="2.7028135013889125"/>
    <x v="3"/>
    <x v="3"/>
  </r>
  <r>
    <x v="105"/>
    <x v="300"/>
    <n v="2.9773740842864327"/>
    <x v="3"/>
    <x v="3"/>
  </r>
  <r>
    <x v="105"/>
    <x v="301"/>
    <n v="0.26146401860850615"/>
    <x v="3"/>
    <x v="3"/>
  </r>
  <r>
    <x v="105"/>
    <x v="302"/>
    <n v="0.63221248333924618"/>
    <x v="3"/>
    <x v="3"/>
  </r>
  <r>
    <x v="105"/>
    <x v="303"/>
    <n v="1.4023341997403855"/>
    <x v="3"/>
    <x v="3"/>
  </r>
  <r>
    <x v="105"/>
    <x v="274"/>
    <n v="3.0832343965742868"/>
    <x v="3"/>
    <x v="3"/>
  </r>
  <r>
    <x v="105"/>
    <x v="304"/>
    <n v="0.31213447070998934"/>
    <x v="3"/>
    <x v="3"/>
  </r>
  <r>
    <x v="105"/>
    <x v="305"/>
    <n v="2.8900848384714757"/>
    <x v="3"/>
    <x v="3"/>
  </r>
  <r>
    <x v="105"/>
    <x v="306"/>
    <n v="0.54910995138291296"/>
    <x v="3"/>
    <x v="3"/>
  </r>
  <r>
    <x v="105"/>
    <x v="307"/>
    <n v="5.8693055626205544"/>
    <x v="3"/>
    <x v="3"/>
  </r>
  <r>
    <x v="105"/>
    <x v="308"/>
    <n v="3.5050458178307591"/>
    <x v="3"/>
    <x v="3"/>
  </r>
  <r>
    <x v="105"/>
    <x v="309"/>
    <n v="2.6165466361456797"/>
    <x v="3"/>
    <x v="3"/>
  </r>
  <r>
    <x v="105"/>
    <x v="310"/>
    <n v="0.22540968363847147"/>
    <x v="3"/>
    <x v="3"/>
  </r>
  <r>
    <x v="105"/>
    <x v="59"/>
    <n v="7.2893678788560484E-2"/>
    <x v="3"/>
    <x v="3"/>
  </r>
  <r>
    <x v="105"/>
    <x v="311"/>
    <n v="0.31876966454843531"/>
    <x v="3"/>
    <x v="3"/>
  </r>
  <r>
    <x v="105"/>
    <x v="255"/>
    <n v="0.92949113878653133"/>
    <x v="4"/>
    <x v="3"/>
  </r>
  <r>
    <x v="105"/>
    <x v="181"/>
    <n v="1.2174250663054191"/>
    <x v="4"/>
    <x v="3"/>
  </r>
  <r>
    <x v="105"/>
    <x v="300"/>
    <n v="1.6546133821048967"/>
    <x v="4"/>
    <x v="3"/>
  </r>
  <r>
    <x v="105"/>
    <x v="301"/>
    <n v="0.66149556604782833"/>
    <x v="4"/>
    <x v="3"/>
  </r>
  <r>
    <x v="105"/>
    <x v="302"/>
    <n v="0.3943642947568628"/>
    <x v="4"/>
    <x v="3"/>
  </r>
  <r>
    <x v="105"/>
    <x v="303"/>
    <n v="0.82139253427098591"/>
    <x v="4"/>
    <x v="3"/>
  </r>
  <r>
    <x v="105"/>
    <x v="274"/>
    <n v="1.2305512803764251"/>
    <x v="4"/>
    <x v="3"/>
  </r>
  <r>
    <x v="105"/>
    <x v="304"/>
    <n v="0.51526799538971679"/>
    <x v="4"/>
    <x v="3"/>
  </r>
  <r>
    <x v="105"/>
    <x v="305"/>
    <n v="1.791960940462628"/>
    <x v="4"/>
    <x v="3"/>
  </r>
  <r>
    <x v="105"/>
    <x v="306"/>
    <n v="0.43035207288363891"/>
    <x v="4"/>
    <x v="3"/>
  </r>
  <r>
    <x v="105"/>
    <x v="307"/>
    <n v="15.217571422139565"/>
    <x v="4"/>
    <x v="3"/>
  </r>
  <r>
    <x v="105"/>
    <x v="308"/>
    <n v="7.3936978006191527"/>
    <x v="4"/>
    <x v="3"/>
  </r>
  <r>
    <x v="105"/>
    <x v="309"/>
    <n v="7.5456359712082133"/>
    <x v="4"/>
    <x v="3"/>
  </r>
  <r>
    <x v="105"/>
    <x v="310"/>
    <n v="7.8629383034627076E-2"/>
    <x v="4"/>
    <x v="3"/>
  </r>
  <r>
    <x v="105"/>
    <x v="59"/>
    <n v="9.7061036597988357E-2"/>
    <x v="4"/>
    <x v="3"/>
  </r>
  <r>
    <x v="105"/>
    <x v="311"/>
    <n v="0.17089129112449614"/>
    <x v="4"/>
    <x v="3"/>
  </r>
  <r>
    <x v="105"/>
    <x v="255"/>
    <n v="1.2032118239261265"/>
    <x v="5"/>
    <x v="3"/>
  </r>
  <r>
    <x v="105"/>
    <x v="181"/>
    <n v="1.0610738464520657"/>
    <x v="5"/>
    <x v="3"/>
  </r>
  <r>
    <x v="105"/>
    <x v="300"/>
    <n v="2.4685513271296733"/>
    <x v="5"/>
    <x v="3"/>
  </r>
  <r>
    <x v="105"/>
    <x v="301"/>
    <n v="0.74749347082341233"/>
    <x v="5"/>
    <x v="3"/>
  </r>
  <r>
    <x v="105"/>
    <x v="302"/>
    <n v="0.70595964623683649"/>
    <x v="5"/>
    <x v="3"/>
  </r>
  <r>
    <x v="105"/>
    <x v="303"/>
    <n v="0.98089049065297929"/>
    <x v="5"/>
    <x v="3"/>
  </r>
  <r>
    <x v="105"/>
    <x v="274"/>
    <n v="1.408688883894716"/>
    <x v="5"/>
    <x v="3"/>
  </r>
  <r>
    <x v="105"/>
    <x v="304"/>
    <n v="0.15898225077861744"/>
    <x v="5"/>
    <x v="3"/>
  </r>
  <r>
    <x v="105"/>
    <x v="305"/>
    <n v="1.5550956155623985"/>
    <x v="5"/>
    <x v="3"/>
  </r>
  <r>
    <x v="105"/>
    <x v="306"/>
    <n v="0.44337357746170325"/>
    <x v="5"/>
    <x v="3"/>
  </r>
  <r>
    <x v="105"/>
    <x v="307"/>
    <n v="11.811642853747522"/>
    <x v="5"/>
    <x v="3"/>
  </r>
  <r>
    <x v="105"/>
    <x v="308"/>
    <n v="8.9378483075613175"/>
    <x v="5"/>
    <x v="3"/>
  </r>
  <r>
    <x v="105"/>
    <x v="309"/>
    <n v="8.0753292169800766"/>
    <x v="5"/>
    <x v="3"/>
  </r>
  <r>
    <x v="105"/>
    <x v="310"/>
    <n v="2.0766912293288208E-2"/>
    <x v="5"/>
    <x v="3"/>
  </r>
  <r>
    <x v="105"/>
    <x v="59"/>
    <n v="0"/>
    <x v="5"/>
    <x v="3"/>
  </r>
  <r>
    <x v="105"/>
    <x v="311"/>
    <n v="0.36457468248217062"/>
    <x v="5"/>
    <x v="3"/>
  </r>
  <r>
    <x v="105"/>
    <x v="255"/>
    <n v="0.87220370560746352"/>
    <x v="6"/>
    <x v="3"/>
  </r>
  <r>
    <x v="105"/>
    <x v="181"/>
    <n v="1.2349662093142943"/>
    <x v="6"/>
    <x v="3"/>
  </r>
  <r>
    <x v="105"/>
    <x v="300"/>
    <n v="0.6202953090516552"/>
    <x v="6"/>
    <x v="3"/>
  </r>
  <r>
    <x v="105"/>
    <x v="301"/>
    <n v="0.63285081221110062"/>
    <x v="6"/>
    <x v="3"/>
  </r>
  <r>
    <x v="105"/>
    <x v="302"/>
    <n v="0.36472009975946695"/>
    <x v="6"/>
    <x v="3"/>
  </r>
  <r>
    <x v="105"/>
    <x v="303"/>
    <n v="0.70397121131068774"/>
    <x v="6"/>
    <x v="3"/>
  </r>
  <r>
    <x v="105"/>
    <x v="274"/>
    <n v="2.1272595882129925"/>
    <x v="6"/>
    <x v="3"/>
  </r>
  <r>
    <x v="105"/>
    <x v="304"/>
    <n v="1.5194711344378511"/>
    <x v="6"/>
    <x v="3"/>
  </r>
  <r>
    <x v="105"/>
    <x v="305"/>
    <n v="1.5220538220033528"/>
    <x v="6"/>
    <x v="3"/>
  </r>
  <r>
    <x v="105"/>
    <x v="306"/>
    <n v="0.34406845812357539"/>
    <x v="6"/>
    <x v="3"/>
  </r>
  <r>
    <x v="105"/>
    <x v="307"/>
    <n v="16.637666645841598"/>
    <x v="6"/>
    <x v="3"/>
  </r>
  <r>
    <x v="105"/>
    <x v="308"/>
    <n v="6.2989910802316436"/>
    <x v="6"/>
    <x v="3"/>
  </r>
  <r>
    <x v="105"/>
    <x v="309"/>
    <n v="8.6043130219289772"/>
    <x v="6"/>
    <x v="3"/>
  </r>
  <r>
    <x v="105"/>
    <x v="310"/>
    <n v="8.0114117895677767E-2"/>
    <x v="6"/>
    <x v="3"/>
  </r>
  <r>
    <x v="105"/>
    <x v="59"/>
    <n v="0"/>
    <x v="6"/>
    <x v="3"/>
  </r>
  <r>
    <x v="105"/>
    <x v="311"/>
    <n v="8.6035479843484586E-2"/>
    <x v="6"/>
    <x v="3"/>
  </r>
  <r>
    <x v="105"/>
    <x v="255"/>
    <n v="0.82426494508455717"/>
    <x v="7"/>
    <x v="3"/>
  </r>
  <r>
    <x v="105"/>
    <x v="181"/>
    <n v="0.83789746639578511"/>
    <x v="7"/>
    <x v="3"/>
  </r>
  <r>
    <x v="105"/>
    <x v="300"/>
    <n v="1.4941720774757172"/>
    <x v="7"/>
    <x v="3"/>
  </r>
  <r>
    <x v="105"/>
    <x v="301"/>
    <n v="0.68961732622254812"/>
    <x v="7"/>
    <x v="3"/>
  </r>
  <r>
    <x v="105"/>
    <x v="302"/>
    <n v="0.2853368239708613"/>
    <x v="7"/>
    <x v="3"/>
  </r>
  <r>
    <x v="105"/>
    <x v="303"/>
    <n v="0.50745634671264128"/>
    <x v="7"/>
    <x v="3"/>
  </r>
  <r>
    <x v="105"/>
    <x v="274"/>
    <n v="0.7833225753160451"/>
    <x v="7"/>
    <x v="3"/>
  </r>
  <r>
    <x v="105"/>
    <x v="304"/>
    <n v="0.30133209761233698"/>
    <x v="7"/>
    <x v="3"/>
  </r>
  <r>
    <x v="105"/>
    <x v="305"/>
    <n v="2.0688355594154912"/>
    <x v="7"/>
    <x v="3"/>
  </r>
  <r>
    <x v="105"/>
    <x v="306"/>
    <n v="0.44971542157220079"/>
    <x v="7"/>
    <x v="3"/>
  </r>
  <r>
    <x v="105"/>
    <x v="307"/>
    <n v="16.803567357699784"/>
    <x v="7"/>
    <x v="3"/>
  </r>
  <r>
    <x v="105"/>
    <x v="308"/>
    <n v="6.869281608130704"/>
    <x v="7"/>
    <x v="3"/>
  </r>
  <r>
    <x v="105"/>
    <x v="309"/>
    <n v="5.5023876528949653"/>
    <x v="7"/>
    <x v="3"/>
  </r>
  <r>
    <x v="105"/>
    <x v="310"/>
    <n v="6.1367307373328468E-2"/>
    <x v="7"/>
    <x v="3"/>
  </r>
  <r>
    <x v="105"/>
    <x v="59"/>
    <n v="0.28878732881566321"/>
    <x v="7"/>
    <x v="3"/>
  </r>
  <r>
    <x v="105"/>
    <x v="311"/>
    <n v="6.3172228178426354E-2"/>
    <x v="7"/>
    <x v="3"/>
  </r>
  <r>
    <x v="105"/>
    <x v="255"/>
    <n v="0.77999864025909094"/>
    <x v="8"/>
    <x v="3"/>
  </r>
  <r>
    <x v="105"/>
    <x v="181"/>
    <n v="1.8227669704957701"/>
    <x v="8"/>
    <x v="3"/>
  </r>
  <r>
    <x v="105"/>
    <x v="300"/>
    <n v="1.9349190464582813"/>
    <x v="8"/>
    <x v="3"/>
  </r>
  <r>
    <x v="105"/>
    <x v="301"/>
    <n v="0.55455383659537516"/>
    <x v="8"/>
    <x v="3"/>
  </r>
  <r>
    <x v="105"/>
    <x v="302"/>
    <n v="0.17574076103824057"/>
    <x v="8"/>
    <x v="3"/>
  </r>
  <r>
    <x v="105"/>
    <x v="303"/>
    <n v="1.1124726898053479"/>
    <x v="8"/>
    <x v="3"/>
  </r>
  <r>
    <x v="105"/>
    <x v="274"/>
    <n v="0.59707301862504869"/>
    <x v="8"/>
    <x v="3"/>
  </r>
  <r>
    <x v="105"/>
    <x v="304"/>
    <n v="0.1445072302137797"/>
    <x v="8"/>
    <x v="3"/>
  </r>
  <r>
    <x v="105"/>
    <x v="305"/>
    <n v="2.0358067244861764"/>
    <x v="8"/>
    <x v="3"/>
  </r>
  <r>
    <x v="105"/>
    <x v="306"/>
    <n v="0.48153392610847118"/>
    <x v="8"/>
    <x v="3"/>
  </r>
  <r>
    <x v="105"/>
    <x v="307"/>
    <n v="15.984059235016261"/>
    <x v="8"/>
    <x v="3"/>
  </r>
  <r>
    <x v="105"/>
    <x v="308"/>
    <n v="7.2702426118959114"/>
    <x v="8"/>
    <x v="3"/>
  </r>
  <r>
    <x v="105"/>
    <x v="309"/>
    <n v="8.151343304760406"/>
    <x v="8"/>
    <x v="3"/>
  </r>
  <r>
    <x v="105"/>
    <x v="310"/>
    <n v="0.16641907510224155"/>
    <x v="8"/>
    <x v="3"/>
  </r>
  <r>
    <x v="105"/>
    <x v="59"/>
    <n v="9.3610729745010793E-2"/>
    <x v="8"/>
    <x v="3"/>
  </r>
  <r>
    <x v="105"/>
    <x v="311"/>
    <n v="0.1502670884217398"/>
    <x v="8"/>
    <x v="3"/>
  </r>
  <r>
    <x v="105"/>
    <x v="255"/>
    <n v="0.81251167906800192"/>
    <x v="9"/>
    <x v="3"/>
  </r>
  <r>
    <x v="105"/>
    <x v="181"/>
    <n v="1.7174682069833782"/>
    <x v="9"/>
    <x v="3"/>
  </r>
  <r>
    <x v="105"/>
    <x v="300"/>
    <n v="2.2344442591301417"/>
    <x v="9"/>
    <x v="3"/>
  </r>
  <r>
    <x v="105"/>
    <x v="301"/>
    <n v="0.82091395542658063"/>
    <x v="9"/>
    <x v="3"/>
  </r>
  <r>
    <x v="105"/>
    <x v="302"/>
    <n v="0.55950246541782678"/>
    <x v="9"/>
    <x v="3"/>
  </r>
  <r>
    <x v="105"/>
    <x v="303"/>
    <n v="0.39746563882487873"/>
    <x v="9"/>
    <x v="3"/>
  </r>
  <r>
    <x v="105"/>
    <x v="274"/>
    <n v="1.0251107305849709"/>
    <x v="9"/>
    <x v="3"/>
  </r>
  <r>
    <x v="105"/>
    <x v="304"/>
    <n v="2.6742019058738388E-2"/>
    <x v="9"/>
    <x v="3"/>
  </r>
  <r>
    <x v="105"/>
    <x v="305"/>
    <n v="3.0119932243917193"/>
    <x v="9"/>
    <x v="3"/>
  </r>
  <r>
    <x v="105"/>
    <x v="306"/>
    <n v="0.21661035437578111"/>
    <x v="9"/>
    <x v="3"/>
  </r>
  <r>
    <x v="105"/>
    <x v="307"/>
    <n v="12.253391221743996"/>
    <x v="9"/>
    <x v="3"/>
  </r>
  <r>
    <x v="105"/>
    <x v="308"/>
    <n v="5.0404413996737176"/>
    <x v="9"/>
    <x v="3"/>
  </r>
  <r>
    <x v="105"/>
    <x v="309"/>
    <n v="5.7796931524561117"/>
    <x v="9"/>
    <x v="3"/>
  </r>
  <r>
    <x v="105"/>
    <x v="310"/>
    <n v="0"/>
    <x v="9"/>
    <x v="3"/>
  </r>
  <r>
    <x v="105"/>
    <x v="59"/>
    <n v="0"/>
    <x v="9"/>
    <x v="3"/>
  </r>
  <r>
    <x v="105"/>
    <x v="311"/>
    <n v="0.30604755145000623"/>
    <x v="9"/>
    <x v="3"/>
  </r>
  <r>
    <x v="105"/>
    <x v="255"/>
    <n v="0.61633176470752449"/>
    <x v="10"/>
    <x v="3"/>
  </r>
  <r>
    <x v="105"/>
    <x v="181"/>
    <n v="4.2222512356984536"/>
    <x v="10"/>
    <x v="3"/>
  </r>
  <r>
    <x v="105"/>
    <x v="300"/>
    <n v="3.2845341425090391"/>
    <x v="10"/>
    <x v="3"/>
  </r>
  <r>
    <x v="105"/>
    <x v="301"/>
    <n v="0.3268325374392132"/>
    <x v="10"/>
    <x v="3"/>
  </r>
  <r>
    <x v="105"/>
    <x v="302"/>
    <n v="0.46766281779919938"/>
    <x v="10"/>
    <x v="3"/>
  </r>
  <r>
    <x v="105"/>
    <x v="303"/>
    <n v="1.1472353499136614"/>
    <x v="10"/>
    <x v="3"/>
  </r>
  <r>
    <x v="105"/>
    <x v="274"/>
    <n v="0.97651184966594173"/>
    <x v="10"/>
    <x v="3"/>
  </r>
  <r>
    <x v="105"/>
    <x v="304"/>
    <n v="0.62496758378620276"/>
    <x v="10"/>
    <x v="3"/>
  </r>
  <r>
    <x v="105"/>
    <x v="305"/>
    <n v="2.3957090711804452"/>
    <x v="10"/>
    <x v="3"/>
  </r>
  <r>
    <x v="105"/>
    <x v="306"/>
    <n v="0.41321729997700857"/>
    <x v="10"/>
    <x v="3"/>
  </r>
  <r>
    <x v="105"/>
    <x v="307"/>
    <n v="5.9979084970297905"/>
    <x v="10"/>
    <x v="3"/>
  </r>
  <r>
    <x v="105"/>
    <x v="308"/>
    <n v="3.6356798321236066"/>
    <x v="10"/>
    <x v="3"/>
  </r>
  <r>
    <x v="105"/>
    <x v="309"/>
    <n v="8.8635389848453983"/>
    <x v="10"/>
    <x v="3"/>
  </r>
  <r>
    <x v="105"/>
    <x v="310"/>
    <n v="0.17935931932639751"/>
    <x v="10"/>
    <x v="3"/>
  </r>
  <r>
    <x v="105"/>
    <x v="59"/>
    <n v="0.32151818723694947"/>
    <x v="10"/>
    <x v="3"/>
  </r>
  <r>
    <x v="105"/>
    <x v="311"/>
    <n v="4.5171976719240864E-2"/>
    <x v="10"/>
    <x v="3"/>
  </r>
  <r>
    <x v="105"/>
    <x v="255"/>
    <n v="0.52496125321603748"/>
    <x v="11"/>
    <x v="3"/>
  </r>
  <r>
    <x v="105"/>
    <x v="181"/>
    <n v="1.4351481959382575"/>
    <x v="11"/>
    <x v="3"/>
  </r>
  <r>
    <x v="105"/>
    <x v="300"/>
    <n v="1.9605616678070772"/>
    <x v="11"/>
    <x v="3"/>
  </r>
  <r>
    <x v="105"/>
    <x v="301"/>
    <n v="0.17830335452575249"/>
    <x v="11"/>
    <x v="3"/>
  </r>
  <r>
    <x v="105"/>
    <x v="302"/>
    <n v="0.15117023535879001"/>
    <x v="11"/>
    <x v="3"/>
  </r>
  <r>
    <x v="105"/>
    <x v="303"/>
    <n v="0.455577991346234"/>
    <x v="11"/>
    <x v="3"/>
  </r>
  <r>
    <x v="105"/>
    <x v="274"/>
    <n v="1.2209903625133052"/>
    <x v="11"/>
    <x v="3"/>
  </r>
  <r>
    <x v="105"/>
    <x v="304"/>
    <n v="0.28812788448726662"/>
    <x v="11"/>
    <x v="3"/>
  </r>
  <r>
    <x v="105"/>
    <x v="305"/>
    <n v="2.3187963640085996"/>
    <x v="11"/>
    <x v="3"/>
  </r>
  <r>
    <x v="105"/>
    <x v="306"/>
    <n v="0.42734662687965658"/>
    <x v="11"/>
    <x v="3"/>
  </r>
  <r>
    <x v="105"/>
    <x v="307"/>
    <n v="7.8906340670760544"/>
    <x v="11"/>
    <x v="3"/>
  </r>
  <r>
    <x v="105"/>
    <x v="308"/>
    <n v="3.5907453084240477"/>
    <x v="11"/>
    <x v="3"/>
  </r>
  <r>
    <x v="105"/>
    <x v="309"/>
    <n v="4.7572110219446921"/>
    <x v="11"/>
    <x v="3"/>
  </r>
  <r>
    <x v="105"/>
    <x v="310"/>
    <n v="0.19380799404973095"/>
    <x v="11"/>
    <x v="3"/>
  </r>
  <r>
    <x v="105"/>
    <x v="59"/>
    <n v="0"/>
    <x v="11"/>
    <x v="3"/>
  </r>
  <r>
    <x v="105"/>
    <x v="311"/>
    <n v="0.52444443189857193"/>
    <x v="11"/>
    <x v="3"/>
  </r>
  <r>
    <x v="105"/>
    <x v="255"/>
    <n v="1.1476528949032176"/>
    <x v="12"/>
    <x v="3"/>
  </r>
  <r>
    <x v="105"/>
    <x v="181"/>
    <n v="3.7465782480448064"/>
    <x v="12"/>
    <x v="3"/>
  </r>
  <r>
    <x v="105"/>
    <x v="300"/>
    <n v="3.3329147520654501"/>
    <x v="12"/>
    <x v="3"/>
  </r>
  <r>
    <x v="105"/>
    <x v="301"/>
    <n v="3.0452751657479356"/>
    <x v="12"/>
    <x v="3"/>
  </r>
  <r>
    <x v="105"/>
    <x v="302"/>
    <n v="0.79173522496487791"/>
    <x v="12"/>
    <x v="3"/>
  </r>
  <r>
    <x v="105"/>
    <x v="303"/>
    <n v="1.8260755555611947"/>
    <x v="12"/>
    <x v="3"/>
  </r>
  <r>
    <x v="105"/>
    <x v="274"/>
    <n v="1.8618489132029563"/>
    <x v="12"/>
    <x v="3"/>
  </r>
  <r>
    <x v="105"/>
    <x v="304"/>
    <n v="0.78011342349750357"/>
    <x v="12"/>
    <x v="3"/>
  </r>
  <r>
    <x v="105"/>
    <x v="305"/>
    <n v="3.2729898382493019"/>
    <x v="12"/>
    <x v="3"/>
  </r>
  <r>
    <x v="105"/>
    <x v="306"/>
    <n v="0.79854487426216736"/>
    <x v="12"/>
    <x v="3"/>
  </r>
  <r>
    <x v="105"/>
    <x v="307"/>
    <n v="5.2704869654542694"/>
    <x v="12"/>
    <x v="3"/>
  </r>
  <r>
    <x v="105"/>
    <x v="308"/>
    <n v="2.1720057398635095"/>
    <x v="12"/>
    <x v="3"/>
  </r>
  <r>
    <x v="105"/>
    <x v="309"/>
    <n v="8.8173155007785784"/>
    <x v="12"/>
    <x v="3"/>
  </r>
  <r>
    <x v="105"/>
    <x v="310"/>
    <n v="1.8740154866141139"/>
    <x v="12"/>
    <x v="3"/>
  </r>
  <r>
    <x v="105"/>
    <x v="59"/>
    <n v="0"/>
    <x v="12"/>
    <x v="3"/>
  </r>
  <r>
    <x v="105"/>
    <x v="311"/>
    <n v="0.25386372580295852"/>
    <x v="12"/>
    <x v="3"/>
  </r>
  <r>
    <x v="105"/>
    <x v="255"/>
    <n v="0.73884050592569595"/>
    <x v="13"/>
    <x v="3"/>
  </r>
  <r>
    <x v="105"/>
    <x v="181"/>
    <n v="2.7874115211572041"/>
    <x v="13"/>
    <x v="3"/>
  </r>
  <r>
    <x v="105"/>
    <x v="300"/>
    <n v="4.1301331692648917"/>
    <x v="13"/>
    <x v="3"/>
  </r>
  <r>
    <x v="105"/>
    <x v="301"/>
    <n v="0.73474165445101058"/>
    <x v="13"/>
    <x v="3"/>
  </r>
  <r>
    <x v="105"/>
    <x v="302"/>
    <n v="3.5299982679570268"/>
    <x v="13"/>
    <x v="3"/>
  </r>
  <r>
    <x v="105"/>
    <x v="303"/>
    <n v="2.031368856500682"/>
    <x v="13"/>
    <x v="3"/>
  </r>
  <r>
    <x v="105"/>
    <x v="274"/>
    <n v="0"/>
    <x v="13"/>
    <x v="3"/>
  </r>
  <r>
    <x v="105"/>
    <x v="304"/>
    <n v="0.17248595448395615"/>
    <x v="13"/>
    <x v="3"/>
  </r>
  <r>
    <x v="105"/>
    <x v="305"/>
    <n v="4.5534647849333387"/>
    <x v="13"/>
    <x v="3"/>
  </r>
  <r>
    <x v="105"/>
    <x v="306"/>
    <n v="0.59677060145118743"/>
    <x v="13"/>
    <x v="3"/>
  </r>
  <r>
    <x v="105"/>
    <x v="307"/>
    <n v="9.7788654284006764"/>
    <x v="13"/>
    <x v="3"/>
  </r>
  <r>
    <x v="105"/>
    <x v="308"/>
    <n v="2.6927805444247457"/>
    <x v="13"/>
    <x v="3"/>
  </r>
  <r>
    <x v="105"/>
    <x v="309"/>
    <n v="6.2353105585353426"/>
    <x v="13"/>
    <x v="3"/>
  </r>
  <r>
    <x v="105"/>
    <x v="310"/>
    <n v="3.8501329125883069E-2"/>
    <x v="13"/>
    <x v="3"/>
  </r>
  <r>
    <x v="105"/>
    <x v="59"/>
    <n v="0"/>
    <x v="13"/>
    <x v="3"/>
  </r>
  <r>
    <x v="105"/>
    <x v="311"/>
    <n v="0.19250664562941533"/>
    <x v="13"/>
    <x v="3"/>
  </r>
  <r>
    <x v="105"/>
    <x v="255"/>
    <n v="3.026386412402466"/>
    <x v="14"/>
    <x v="3"/>
  </r>
  <r>
    <x v="105"/>
    <x v="181"/>
    <n v="1.9962735764584381"/>
    <x v="14"/>
    <x v="3"/>
  </r>
  <r>
    <x v="105"/>
    <x v="300"/>
    <n v="2.3180723674050889"/>
    <x v="14"/>
    <x v="3"/>
  </r>
  <r>
    <x v="105"/>
    <x v="301"/>
    <n v="3.1033327582978649"/>
    <x v="14"/>
    <x v="3"/>
  </r>
  <r>
    <x v="105"/>
    <x v="302"/>
    <n v="0.60537919817042107"/>
    <x v="14"/>
    <x v="3"/>
  </r>
  <r>
    <x v="105"/>
    <x v="303"/>
    <n v="1.3473254208439338"/>
    <x v="14"/>
    <x v="3"/>
  </r>
  <r>
    <x v="105"/>
    <x v="274"/>
    <n v="8.6717512667214987"/>
    <x v="14"/>
    <x v="3"/>
  </r>
  <r>
    <x v="105"/>
    <x v="304"/>
    <n v="0.52741369537574578"/>
    <x v="14"/>
    <x v="3"/>
  </r>
  <r>
    <x v="105"/>
    <x v="305"/>
    <n v="6.0830927425584189"/>
    <x v="14"/>
    <x v="3"/>
  </r>
  <r>
    <x v="105"/>
    <x v="306"/>
    <n v="0.62627191460559528"/>
    <x v="14"/>
    <x v="3"/>
  </r>
  <r>
    <x v="105"/>
    <x v="307"/>
    <n v="19.542843122082335"/>
    <x v="14"/>
    <x v="3"/>
  </r>
  <r>
    <x v="105"/>
    <x v="308"/>
    <n v="8.1629371847575509"/>
    <x v="14"/>
    <x v="3"/>
  </r>
  <r>
    <x v="105"/>
    <x v="309"/>
    <n v="12.224022639150796"/>
    <x v="14"/>
    <x v="3"/>
  </r>
  <r>
    <x v="105"/>
    <x v="310"/>
    <n v="0.25224133257100889"/>
    <x v="14"/>
    <x v="3"/>
  </r>
  <r>
    <x v="105"/>
    <x v="59"/>
    <n v="0"/>
    <x v="14"/>
    <x v="3"/>
  </r>
  <r>
    <x v="105"/>
    <x v="311"/>
    <n v="0.87902282562624279"/>
    <x v="14"/>
    <x v="3"/>
  </r>
  <r>
    <x v="105"/>
    <x v="255"/>
    <n v="1.1142031231432257"/>
    <x v="15"/>
    <x v="3"/>
  </r>
  <r>
    <x v="105"/>
    <x v="181"/>
    <n v="3.8387130923841206"/>
    <x v="15"/>
    <x v="3"/>
  </r>
  <r>
    <x v="105"/>
    <x v="300"/>
    <n v="11.778087095947697"/>
    <x v="15"/>
    <x v="3"/>
  </r>
  <r>
    <x v="105"/>
    <x v="301"/>
    <n v="0.26257945321888454"/>
    <x v="15"/>
    <x v="3"/>
  </r>
  <r>
    <x v="105"/>
    <x v="302"/>
    <n v="0.19580667130068027"/>
    <x v="15"/>
    <x v="3"/>
  </r>
  <r>
    <x v="105"/>
    <x v="303"/>
    <n v="4.7966318124431151"/>
    <x v="15"/>
    <x v="3"/>
  </r>
  <r>
    <x v="105"/>
    <x v="274"/>
    <n v="0.57523849287642248"/>
    <x v="15"/>
    <x v="3"/>
  </r>
  <r>
    <x v="105"/>
    <x v="304"/>
    <n v="0.19490433640989371"/>
    <x v="15"/>
    <x v="3"/>
  </r>
  <r>
    <x v="105"/>
    <x v="305"/>
    <n v="2.4259273538796267"/>
    <x v="15"/>
    <x v="3"/>
  </r>
  <r>
    <x v="105"/>
    <x v="306"/>
    <n v="0.4914115815223522"/>
    <x v="15"/>
    <x v="3"/>
  </r>
  <r>
    <x v="105"/>
    <x v="307"/>
    <n v="11.405873953498245"/>
    <x v="15"/>
    <x v="3"/>
  </r>
  <r>
    <x v="105"/>
    <x v="308"/>
    <n v="7.4383074387098063"/>
    <x v="15"/>
    <x v="3"/>
  </r>
  <r>
    <x v="105"/>
    <x v="309"/>
    <n v="30.035660575655402"/>
    <x v="15"/>
    <x v="3"/>
  </r>
  <r>
    <x v="105"/>
    <x v="310"/>
    <n v="1.0828018689438541E-2"/>
    <x v="15"/>
    <x v="3"/>
  </r>
  <r>
    <x v="105"/>
    <x v="59"/>
    <n v="0.90233489078654483"/>
    <x v="15"/>
    <x v="3"/>
  </r>
  <r>
    <x v="105"/>
    <x v="311"/>
    <n v="0.81210140170789047"/>
    <x v="15"/>
    <x v="3"/>
  </r>
  <r>
    <x v="105"/>
    <x v="255"/>
    <n v="0.96394152090362784"/>
    <x v="16"/>
    <x v="3"/>
  </r>
  <r>
    <x v="105"/>
    <x v="181"/>
    <n v="4.2831668656071953"/>
    <x v="16"/>
    <x v="3"/>
  </r>
  <r>
    <x v="105"/>
    <x v="300"/>
    <n v="4.702561488788386"/>
    <x v="16"/>
    <x v="3"/>
  </r>
  <r>
    <x v="105"/>
    <x v="301"/>
    <n v="1.9547837354138675"/>
    <x v="16"/>
    <x v="3"/>
  </r>
  <r>
    <x v="105"/>
    <x v="302"/>
    <n v="0.42823342250907986"/>
    <x v="16"/>
    <x v="3"/>
  </r>
  <r>
    <x v="105"/>
    <x v="303"/>
    <n v="3.0165925416291728"/>
    <x v="16"/>
    <x v="3"/>
  </r>
  <r>
    <x v="105"/>
    <x v="274"/>
    <n v="3.619552374040254"/>
    <x v="16"/>
    <x v="3"/>
  </r>
  <r>
    <x v="105"/>
    <x v="304"/>
    <n v="0.38263034191882184"/>
    <x v="16"/>
    <x v="3"/>
  </r>
  <r>
    <x v="105"/>
    <x v="305"/>
    <n v="2.5494171626609958"/>
    <x v="16"/>
    <x v="3"/>
  </r>
  <r>
    <x v="105"/>
    <x v="306"/>
    <n v="0.24274673516443535"/>
    <x v="16"/>
    <x v="3"/>
  </r>
  <r>
    <x v="105"/>
    <x v="307"/>
    <n v="9.32123553554446"/>
    <x v="16"/>
    <x v="3"/>
  </r>
  <r>
    <x v="105"/>
    <x v="308"/>
    <n v="4.1717234034572401"/>
    <x v="16"/>
    <x v="3"/>
  </r>
  <r>
    <x v="105"/>
    <x v="309"/>
    <n v="13.002708720344305"/>
    <x v="16"/>
    <x v="3"/>
  </r>
  <r>
    <x v="105"/>
    <x v="310"/>
    <n v="0.13296628554125772"/>
    <x v="16"/>
    <x v="3"/>
  </r>
  <r>
    <x v="105"/>
    <x v="59"/>
    <n v="5.7644343442741792E-3"/>
    <x v="16"/>
    <x v="3"/>
  </r>
  <r>
    <x v="105"/>
    <x v="311"/>
    <n v="0.96156140110134614"/>
    <x v="16"/>
    <x v="3"/>
  </r>
  <r>
    <x v="106"/>
    <x v="312"/>
    <n v="0.83456973293768544"/>
    <x v="0"/>
    <x v="2"/>
  </r>
  <r>
    <x v="106"/>
    <x v="313"/>
    <n v="3.0044510385756675"/>
    <x v="0"/>
    <x v="2"/>
  </r>
  <r>
    <x v="106"/>
    <x v="314"/>
    <n v="8.2900593471810087"/>
    <x v="0"/>
    <x v="2"/>
  </r>
  <r>
    <x v="106"/>
    <x v="241"/>
    <n v="71.921364985163208"/>
    <x v="0"/>
    <x v="2"/>
  </r>
  <r>
    <x v="106"/>
    <x v="315"/>
    <n v="57.474035608308604"/>
    <x v="0"/>
    <x v="2"/>
  </r>
  <r>
    <x v="106"/>
    <x v="316"/>
    <n v="12.351632047477745"/>
    <x v="0"/>
    <x v="2"/>
  </r>
  <r>
    <x v="106"/>
    <x v="239"/>
    <n v="27.967359050445104"/>
    <x v="0"/>
    <x v="2"/>
  </r>
  <r>
    <x v="106"/>
    <x v="317"/>
    <n v="8.5126112759643924"/>
    <x v="0"/>
    <x v="2"/>
  </r>
  <r>
    <x v="106"/>
    <x v="60"/>
    <n v="3.1713649851632049"/>
    <x v="0"/>
    <x v="2"/>
  </r>
  <r>
    <x v="106"/>
    <x v="318"/>
    <n v="4.1543026706231458"/>
    <x v="0"/>
    <x v="2"/>
  </r>
  <r>
    <x v="106"/>
    <x v="319"/>
    <n v="16.524480712166174"/>
    <x v="0"/>
    <x v="2"/>
  </r>
  <r>
    <x v="106"/>
    <x v="320"/>
    <n v="3.6535608308605343"/>
    <x v="0"/>
    <x v="2"/>
  </r>
  <r>
    <x v="106"/>
    <x v="187"/>
    <n v="0.27818991097922846"/>
    <x v="0"/>
    <x v="2"/>
  </r>
  <r>
    <x v="106"/>
    <x v="321"/>
    <n v="4.525222551928783"/>
    <x v="0"/>
    <x v="2"/>
  </r>
  <r>
    <x v="106"/>
    <x v="322"/>
    <n v="11.034866468842729"/>
    <x v="0"/>
    <x v="2"/>
  </r>
  <r>
    <x v="106"/>
    <x v="323"/>
    <n v="1.7433234421364985"/>
    <x v="0"/>
    <x v="2"/>
  </r>
  <r>
    <x v="106"/>
    <x v="324"/>
    <n v="30.804896142433236"/>
    <x v="0"/>
    <x v="2"/>
  </r>
  <r>
    <x v="106"/>
    <x v="325"/>
    <n v="1.2054896142433233"/>
    <x v="0"/>
    <x v="2"/>
  </r>
  <r>
    <x v="106"/>
    <x v="326"/>
    <n v="1.0571216617210681"/>
    <x v="0"/>
    <x v="2"/>
  </r>
  <r>
    <x v="106"/>
    <x v="327"/>
    <n v="0.76038575667655783"/>
    <x v="0"/>
    <x v="2"/>
  </r>
  <r>
    <x v="106"/>
    <x v="328"/>
    <n v="3.2084569732937687"/>
    <x v="0"/>
    <x v="2"/>
  </r>
  <r>
    <x v="106"/>
    <x v="4"/>
    <n v="3.3939169139465877"/>
    <x v="0"/>
    <x v="2"/>
  </r>
  <r>
    <x v="106"/>
    <x v="312"/>
    <n v="2.1333333333333333"/>
    <x v="1"/>
    <x v="2"/>
  </r>
  <r>
    <x v="106"/>
    <x v="313"/>
    <n v="11.2"/>
    <x v="1"/>
    <x v="2"/>
  </r>
  <r>
    <x v="106"/>
    <x v="314"/>
    <n v="17.066666666666666"/>
    <x v="1"/>
    <x v="2"/>
  </r>
  <r>
    <x v="106"/>
    <x v="241"/>
    <n v="42.577777777777776"/>
    <x v="1"/>
    <x v="2"/>
  </r>
  <r>
    <x v="106"/>
    <x v="315"/>
    <n v="47.733333333333334"/>
    <x v="1"/>
    <x v="2"/>
  </r>
  <r>
    <x v="106"/>
    <x v="316"/>
    <n v="8.5333333333333332"/>
    <x v="1"/>
    <x v="2"/>
  </r>
  <r>
    <x v="106"/>
    <x v="239"/>
    <n v="30.488888888888887"/>
    <x v="1"/>
    <x v="2"/>
  </r>
  <r>
    <x v="106"/>
    <x v="317"/>
    <n v="5.6888888888888891"/>
    <x v="1"/>
    <x v="2"/>
  </r>
  <r>
    <x v="106"/>
    <x v="60"/>
    <n v="3.2888888888888888"/>
    <x v="1"/>
    <x v="2"/>
  </r>
  <r>
    <x v="106"/>
    <x v="318"/>
    <n v="9.7777777777777786"/>
    <x v="1"/>
    <x v="2"/>
  </r>
  <r>
    <x v="106"/>
    <x v="319"/>
    <n v="15.2"/>
    <x v="1"/>
    <x v="2"/>
  </r>
  <r>
    <x v="106"/>
    <x v="320"/>
    <n v="7.3777777777777782"/>
    <x v="1"/>
    <x v="2"/>
  </r>
  <r>
    <x v="106"/>
    <x v="187"/>
    <n v="0.35555555555555557"/>
    <x v="1"/>
    <x v="2"/>
  </r>
  <r>
    <x v="106"/>
    <x v="321"/>
    <n v="3.2"/>
    <x v="1"/>
    <x v="2"/>
  </r>
  <r>
    <x v="106"/>
    <x v="322"/>
    <n v="16.266666666666666"/>
    <x v="1"/>
    <x v="2"/>
  </r>
  <r>
    <x v="106"/>
    <x v="323"/>
    <n v="1.7777777777777777"/>
    <x v="1"/>
    <x v="2"/>
  </r>
  <r>
    <x v="106"/>
    <x v="324"/>
    <n v="31.2"/>
    <x v="1"/>
    <x v="2"/>
  </r>
  <r>
    <x v="106"/>
    <x v="325"/>
    <n v="0.8"/>
    <x v="1"/>
    <x v="2"/>
  </r>
  <r>
    <x v="106"/>
    <x v="326"/>
    <n v="2.2222222222222223"/>
    <x v="1"/>
    <x v="2"/>
  </r>
  <r>
    <x v="106"/>
    <x v="327"/>
    <n v="0.8"/>
    <x v="1"/>
    <x v="2"/>
  </r>
  <r>
    <x v="106"/>
    <x v="328"/>
    <n v="6.2222222222222223"/>
    <x v="1"/>
    <x v="2"/>
  </r>
  <r>
    <x v="106"/>
    <x v="4"/>
    <n v="2.8444444444444446"/>
    <x v="1"/>
    <x v="2"/>
  </r>
  <r>
    <x v="106"/>
    <x v="312"/>
    <n v="0.16304347826086957"/>
    <x v="2"/>
    <x v="2"/>
  </r>
  <r>
    <x v="106"/>
    <x v="313"/>
    <n v="0.70652173913043481"/>
    <x v="2"/>
    <x v="2"/>
  </r>
  <r>
    <x v="106"/>
    <x v="314"/>
    <n v="6.3043478260869561"/>
    <x v="2"/>
    <x v="2"/>
  </r>
  <r>
    <x v="106"/>
    <x v="241"/>
    <n v="90.978260869565219"/>
    <x v="2"/>
    <x v="2"/>
  </r>
  <r>
    <x v="106"/>
    <x v="315"/>
    <n v="60.978260869565219"/>
    <x v="2"/>
    <x v="2"/>
  </r>
  <r>
    <x v="106"/>
    <x v="316"/>
    <n v="24.728260869565219"/>
    <x v="2"/>
    <x v="2"/>
  </r>
  <r>
    <x v="106"/>
    <x v="239"/>
    <n v="12.228260869565217"/>
    <x v="2"/>
    <x v="2"/>
  </r>
  <r>
    <x v="106"/>
    <x v="317"/>
    <n v="2.9347826086956523"/>
    <x v="2"/>
    <x v="2"/>
  </r>
  <r>
    <x v="106"/>
    <x v="60"/>
    <n v="3.4782608695652173"/>
    <x v="2"/>
    <x v="2"/>
  </r>
  <r>
    <x v="106"/>
    <x v="318"/>
    <n v="2.0652173913043477"/>
    <x v="2"/>
    <x v="2"/>
  </r>
  <r>
    <x v="106"/>
    <x v="319"/>
    <n v="17.336956521739129"/>
    <x v="2"/>
    <x v="2"/>
  </r>
  <r>
    <x v="106"/>
    <x v="320"/>
    <n v="2.1195652173913042"/>
    <x v="2"/>
    <x v="2"/>
  </r>
  <r>
    <x v="106"/>
    <x v="187"/>
    <n v="0.32608695652173914"/>
    <x v="2"/>
    <x v="2"/>
  </r>
  <r>
    <x v="106"/>
    <x v="321"/>
    <n v="7.2826086956521738"/>
    <x v="2"/>
    <x v="2"/>
  </r>
  <r>
    <x v="106"/>
    <x v="322"/>
    <n v="8.5326086956521738"/>
    <x v="2"/>
    <x v="2"/>
  </r>
  <r>
    <x v="106"/>
    <x v="323"/>
    <n v="0.97826086956521741"/>
    <x v="2"/>
    <x v="2"/>
  </r>
  <r>
    <x v="106"/>
    <x v="324"/>
    <n v="34.184782608695649"/>
    <x v="2"/>
    <x v="2"/>
  </r>
  <r>
    <x v="106"/>
    <x v="325"/>
    <n v="0.81521739130434778"/>
    <x v="2"/>
    <x v="2"/>
  </r>
  <r>
    <x v="106"/>
    <x v="326"/>
    <n v="0.65217391304347827"/>
    <x v="2"/>
    <x v="2"/>
  </r>
  <r>
    <x v="106"/>
    <x v="327"/>
    <n v="0.43478260869565216"/>
    <x v="2"/>
    <x v="2"/>
  </r>
  <r>
    <x v="106"/>
    <x v="328"/>
    <n v="2.8804347826086958"/>
    <x v="2"/>
    <x v="2"/>
  </r>
  <r>
    <x v="106"/>
    <x v="4"/>
    <n v="1.6847826086956521"/>
    <x v="2"/>
    <x v="2"/>
  </r>
  <r>
    <x v="106"/>
    <x v="312"/>
    <n v="0.14084507042253522"/>
    <x v="3"/>
    <x v="2"/>
  </r>
  <r>
    <x v="106"/>
    <x v="313"/>
    <n v="0.9859154929577465"/>
    <x v="3"/>
    <x v="2"/>
  </r>
  <r>
    <x v="106"/>
    <x v="314"/>
    <n v="4.507042253521127"/>
    <x v="3"/>
    <x v="2"/>
  </r>
  <r>
    <x v="106"/>
    <x v="241"/>
    <n v="76.619718309859152"/>
    <x v="3"/>
    <x v="2"/>
  </r>
  <r>
    <x v="106"/>
    <x v="315"/>
    <n v="57.183098591549296"/>
    <x v="3"/>
    <x v="2"/>
  </r>
  <r>
    <x v="106"/>
    <x v="316"/>
    <n v="2.676056338028169"/>
    <x v="3"/>
    <x v="2"/>
  </r>
  <r>
    <x v="106"/>
    <x v="239"/>
    <n v="59.436619718309856"/>
    <x v="3"/>
    <x v="2"/>
  </r>
  <r>
    <x v="106"/>
    <x v="317"/>
    <n v="24.507042253521128"/>
    <x v="3"/>
    <x v="2"/>
  </r>
  <r>
    <x v="106"/>
    <x v="60"/>
    <n v="3.943661971830986"/>
    <x v="3"/>
    <x v="2"/>
  </r>
  <r>
    <x v="106"/>
    <x v="318"/>
    <n v="3.943661971830986"/>
    <x v="3"/>
    <x v="2"/>
  </r>
  <r>
    <x v="106"/>
    <x v="319"/>
    <n v="11.408450704225352"/>
    <x v="3"/>
    <x v="2"/>
  </r>
  <r>
    <x v="106"/>
    <x v="320"/>
    <n v="2.3943661971830985"/>
    <x v="3"/>
    <x v="2"/>
  </r>
  <r>
    <x v="106"/>
    <x v="187"/>
    <n v="0.56338028169014087"/>
    <x v="3"/>
    <x v="2"/>
  </r>
  <r>
    <x v="106"/>
    <x v="321"/>
    <n v="4.647887323943662"/>
    <x v="3"/>
    <x v="2"/>
  </r>
  <r>
    <x v="106"/>
    <x v="322"/>
    <n v="7.605633802816901"/>
    <x v="3"/>
    <x v="2"/>
  </r>
  <r>
    <x v="106"/>
    <x v="323"/>
    <n v="0.84507042253521125"/>
    <x v="3"/>
    <x v="2"/>
  </r>
  <r>
    <x v="106"/>
    <x v="324"/>
    <n v="6.901408450704225"/>
    <x v="3"/>
    <x v="2"/>
  </r>
  <r>
    <x v="106"/>
    <x v="325"/>
    <n v="1.5492957746478873"/>
    <x v="3"/>
    <x v="2"/>
  </r>
  <r>
    <x v="106"/>
    <x v="326"/>
    <n v="0.56338028169014087"/>
    <x v="3"/>
    <x v="2"/>
  </r>
  <r>
    <x v="106"/>
    <x v="327"/>
    <n v="0.70422535211267601"/>
    <x v="3"/>
    <x v="2"/>
  </r>
  <r>
    <x v="106"/>
    <x v="328"/>
    <n v="2.2535211267605635"/>
    <x v="3"/>
    <x v="2"/>
  </r>
  <r>
    <x v="106"/>
    <x v="4"/>
    <n v="4.225352112676056"/>
    <x v="3"/>
    <x v="2"/>
  </r>
  <r>
    <x v="106"/>
    <x v="312"/>
    <n v="0.43478260869565216"/>
    <x v="4"/>
    <x v="2"/>
  </r>
  <r>
    <x v="106"/>
    <x v="313"/>
    <n v="0.28985507246376813"/>
    <x v="4"/>
    <x v="2"/>
  </r>
  <r>
    <x v="106"/>
    <x v="314"/>
    <n v="5.9420289855072461"/>
    <x v="4"/>
    <x v="2"/>
  </r>
  <r>
    <x v="106"/>
    <x v="241"/>
    <n v="76.521739130434781"/>
    <x v="4"/>
    <x v="2"/>
  </r>
  <r>
    <x v="106"/>
    <x v="315"/>
    <n v="64.782608695652172"/>
    <x v="4"/>
    <x v="2"/>
  </r>
  <r>
    <x v="106"/>
    <x v="316"/>
    <n v="4.63768115942029"/>
    <x v="4"/>
    <x v="2"/>
  </r>
  <r>
    <x v="106"/>
    <x v="239"/>
    <n v="20.869565217391305"/>
    <x v="4"/>
    <x v="2"/>
  </r>
  <r>
    <x v="106"/>
    <x v="317"/>
    <n v="9.27536231884058"/>
    <x v="4"/>
    <x v="2"/>
  </r>
  <r>
    <x v="106"/>
    <x v="60"/>
    <n v="0.72463768115942029"/>
    <x v="4"/>
    <x v="2"/>
  </r>
  <r>
    <x v="106"/>
    <x v="318"/>
    <n v="1.8840579710144927"/>
    <x v="4"/>
    <x v="2"/>
  </r>
  <r>
    <x v="106"/>
    <x v="319"/>
    <n v="23.623188405797102"/>
    <x v="4"/>
    <x v="2"/>
  </r>
  <r>
    <x v="106"/>
    <x v="320"/>
    <n v="2.4637681159420288"/>
    <x v="4"/>
    <x v="2"/>
  </r>
  <r>
    <x v="106"/>
    <x v="187"/>
    <n v="0"/>
    <x v="4"/>
    <x v="2"/>
  </r>
  <r>
    <x v="106"/>
    <x v="321"/>
    <n v="1.3043478260869565"/>
    <x v="4"/>
    <x v="2"/>
  </r>
  <r>
    <x v="106"/>
    <x v="322"/>
    <n v="11.44927536231884"/>
    <x v="4"/>
    <x v="2"/>
  </r>
  <r>
    <x v="106"/>
    <x v="323"/>
    <n v="3.9130434782608696"/>
    <x v="4"/>
    <x v="2"/>
  </r>
  <r>
    <x v="106"/>
    <x v="324"/>
    <n v="44.20289855072464"/>
    <x v="4"/>
    <x v="2"/>
  </r>
  <r>
    <x v="106"/>
    <x v="325"/>
    <n v="2.318840579710145"/>
    <x v="4"/>
    <x v="2"/>
  </r>
  <r>
    <x v="106"/>
    <x v="326"/>
    <n v="0.43478260869565216"/>
    <x v="4"/>
    <x v="2"/>
  </r>
  <r>
    <x v="106"/>
    <x v="327"/>
    <n v="1.3043478260869565"/>
    <x v="4"/>
    <x v="2"/>
  </r>
  <r>
    <x v="106"/>
    <x v="328"/>
    <n v="1.4492753623188406"/>
    <x v="4"/>
    <x v="2"/>
  </r>
  <r>
    <x v="106"/>
    <x v="4"/>
    <n v="3.3333333333333335"/>
    <x v="4"/>
    <x v="2"/>
  </r>
  <r>
    <x v="106"/>
    <x v="312"/>
    <n v="0.51282051282051277"/>
    <x v="5"/>
    <x v="2"/>
  </r>
  <r>
    <x v="106"/>
    <x v="313"/>
    <n v="0.51282051282051277"/>
    <x v="5"/>
    <x v="2"/>
  </r>
  <r>
    <x v="106"/>
    <x v="314"/>
    <n v="5.1282051282051286"/>
    <x v="5"/>
    <x v="2"/>
  </r>
  <r>
    <x v="106"/>
    <x v="241"/>
    <n v="84.615384615384613"/>
    <x v="5"/>
    <x v="2"/>
  </r>
  <r>
    <x v="106"/>
    <x v="315"/>
    <n v="48.717948717948715"/>
    <x v="5"/>
    <x v="2"/>
  </r>
  <r>
    <x v="106"/>
    <x v="316"/>
    <n v="6.1538461538461542"/>
    <x v="5"/>
    <x v="2"/>
  </r>
  <r>
    <x v="106"/>
    <x v="239"/>
    <n v="21.53846153846154"/>
    <x v="5"/>
    <x v="2"/>
  </r>
  <r>
    <x v="106"/>
    <x v="317"/>
    <n v="12.307692307692308"/>
    <x v="5"/>
    <x v="2"/>
  </r>
  <r>
    <x v="106"/>
    <x v="60"/>
    <n v="0"/>
    <x v="5"/>
    <x v="2"/>
  </r>
  <r>
    <x v="106"/>
    <x v="318"/>
    <n v="2.5641025641025643"/>
    <x v="5"/>
    <x v="2"/>
  </r>
  <r>
    <x v="106"/>
    <x v="319"/>
    <n v="30.76923076923077"/>
    <x v="5"/>
    <x v="2"/>
  </r>
  <r>
    <x v="106"/>
    <x v="320"/>
    <n v="1.0256410256410255"/>
    <x v="5"/>
    <x v="2"/>
  </r>
  <r>
    <x v="106"/>
    <x v="187"/>
    <n v="0"/>
    <x v="5"/>
    <x v="2"/>
  </r>
  <r>
    <x v="106"/>
    <x v="321"/>
    <n v="2.5641025641025643"/>
    <x v="5"/>
    <x v="2"/>
  </r>
  <r>
    <x v="106"/>
    <x v="322"/>
    <n v="14.871794871794872"/>
    <x v="5"/>
    <x v="2"/>
  </r>
  <r>
    <x v="106"/>
    <x v="323"/>
    <n v="6.1538461538461542"/>
    <x v="5"/>
    <x v="2"/>
  </r>
  <r>
    <x v="106"/>
    <x v="324"/>
    <n v="41.025641025641029"/>
    <x v="5"/>
    <x v="2"/>
  </r>
  <r>
    <x v="106"/>
    <x v="325"/>
    <n v="3.0769230769230771"/>
    <x v="5"/>
    <x v="2"/>
  </r>
  <r>
    <x v="106"/>
    <x v="326"/>
    <n v="1.0256410256410255"/>
    <x v="5"/>
    <x v="2"/>
  </r>
  <r>
    <x v="106"/>
    <x v="327"/>
    <n v="1.0256410256410255"/>
    <x v="5"/>
    <x v="2"/>
  </r>
  <r>
    <x v="106"/>
    <x v="328"/>
    <n v="3.5897435897435899"/>
    <x v="5"/>
    <x v="2"/>
  </r>
  <r>
    <x v="106"/>
    <x v="4"/>
    <n v="1.0256410256410255"/>
    <x v="5"/>
    <x v="2"/>
  </r>
  <r>
    <x v="106"/>
    <x v="312"/>
    <n v="0"/>
    <x v="6"/>
    <x v="2"/>
  </r>
  <r>
    <x v="106"/>
    <x v="313"/>
    <n v="0"/>
    <x v="6"/>
    <x v="2"/>
  </r>
  <r>
    <x v="106"/>
    <x v="314"/>
    <n v="6.6115702479338845"/>
    <x v="6"/>
    <x v="2"/>
  </r>
  <r>
    <x v="106"/>
    <x v="241"/>
    <n v="66.942148760330582"/>
    <x v="6"/>
    <x v="2"/>
  </r>
  <r>
    <x v="106"/>
    <x v="315"/>
    <n v="76.033057851239676"/>
    <x v="6"/>
    <x v="2"/>
  </r>
  <r>
    <x v="106"/>
    <x v="316"/>
    <n v="5.785123966942149"/>
    <x v="6"/>
    <x v="2"/>
  </r>
  <r>
    <x v="106"/>
    <x v="239"/>
    <n v="17.355371900826448"/>
    <x v="6"/>
    <x v="2"/>
  </r>
  <r>
    <x v="106"/>
    <x v="317"/>
    <n v="14.87603305785124"/>
    <x v="6"/>
    <x v="2"/>
  </r>
  <r>
    <x v="106"/>
    <x v="60"/>
    <n v="1.6528925619834711"/>
    <x v="6"/>
    <x v="2"/>
  </r>
  <r>
    <x v="106"/>
    <x v="318"/>
    <n v="0"/>
    <x v="6"/>
    <x v="2"/>
  </r>
  <r>
    <x v="106"/>
    <x v="319"/>
    <n v="14.87603305785124"/>
    <x v="6"/>
    <x v="2"/>
  </r>
  <r>
    <x v="106"/>
    <x v="320"/>
    <n v="5.785123966942149"/>
    <x v="6"/>
    <x v="2"/>
  </r>
  <r>
    <x v="106"/>
    <x v="187"/>
    <n v="0"/>
    <x v="6"/>
    <x v="2"/>
  </r>
  <r>
    <x v="106"/>
    <x v="321"/>
    <n v="1.6528925619834711"/>
    <x v="6"/>
    <x v="2"/>
  </r>
  <r>
    <x v="106"/>
    <x v="322"/>
    <n v="9.9173553719008272"/>
    <x v="6"/>
    <x v="2"/>
  </r>
  <r>
    <x v="106"/>
    <x v="323"/>
    <n v="4.9586776859504136"/>
    <x v="6"/>
    <x v="2"/>
  </r>
  <r>
    <x v="106"/>
    <x v="324"/>
    <n v="45.454545454545453"/>
    <x v="6"/>
    <x v="2"/>
  </r>
  <r>
    <x v="106"/>
    <x v="325"/>
    <n v="2.4793388429752068"/>
    <x v="6"/>
    <x v="2"/>
  </r>
  <r>
    <x v="106"/>
    <x v="326"/>
    <n v="0.82644628099173556"/>
    <x v="6"/>
    <x v="2"/>
  </r>
  <r>
    <x v="106"/>
    <x v="327"/>
    <n v="0.82644628099173556"/>
    <x v="6"/>
    <x v="2"/>
  </r>
  <r>
    <x v="106"/>
    <x v="328"/>
    <n v="0"/>
    <x v="6"/>
    <x v="2"/>
  </r>
  <r>
    <x v="106"/>
    <x v="4"/>
    <n v="4.1322314049586772"/>
    <x v="6"/>
    <x v="2"/>
  </r>
  <r>
    <x v="106"/>
    <x v="312"/>
    <n v="0.99502487562189057"/>
    <x v="7"/>
    <x v="2"/>
  </r>
  <r>
    <x v="106"/>
    <x v="313"/>
    <n v="0.49751243781094528"/>
    <x v="7"/>
    <x v="2"/>
  </r>
  <r>
    <x v="106"/>
    <x v="314"/>
    <n v="9.9502487562189046"/>
    <x v="7"/>
    <x v="2"/>
  </r>
  <r>
    <x v="106"/>
    <x v="241"/>
    <n v="69.651741293532339"/>
    <x v="7"/>
    <x v="2"/>
  </r>
  <r>
    <x v="106"/>
    <x v="315"/>
    <n v="67.661691542288551"/>
    <x v="7"/>
    <x v="2"/>
  </r>
  <r>
    <x v="106"/>
    <x v="316"/>
    <n v="3.4825870646766171"/>
    <x v="7"/>
    <x v="2"/>
  </r>
  <r>
    <x v="106"/>
    <x v="239"/>
    <n v="15.422885572139304"/>
    <x v="7"/>
    <x v="2"/>
  </r>
  <r>
    <x v="106"/>
    <x v="317"/>
    <n v="2.9850746268656718"/>
    <x v="7"/>
    <x v="2"/>
  </r>
  <r>
    <x v="106"/>
    <x v="60"/>
    <n v="0"/>
    <x v="7"/>
    <x v="2"/>
  </r>
  <r>
    <x v="106"/>
    <x v="318"/>
    <n v="2.9850746268656718"/>
    <x v="7"/>
    <x v="2"/>
  </r>
  <r>
    <x v="106"/>
    <x v="319"/>
    <n v="22.388059701492537"/>
    <x v="7"/>
    <x v="2"/>
  </r>
  <r>
    <x v="106"/>
    <x v="320"/>
    <n v="0.99502487562189057"/>
    <x v="7"/>
    <x v="2"/>
  </r>
  <r>
    <x v="106"/>
    <x v="187"/>
    <n v="0"/>
    <x v="7"/>
    <x v="2"/>
  </r>
  <r>
    <x v="106"/>
    <x v="321"/>
    <n v="0.99502487562189057"/>
    <x v="7"/>
    <x v="2"/>
  </r>
  <r>
    <x v="106"/>
    <x v="322"/>
    <n v="9.4527363184079594"/>
    <x v="7"/>
    <x v="2"/>
  </r>
  <r>
    <x v="106"/>
    <x v="323"/>
    <n v="3.4825870646766171"/>
    <x v="7"/>
    <x v="2"/>
  </r>
  <r>
    <x v="106"/>
    <x v="324"/>
    <n v="56.71641791044776"/>
    <x v="7"/>
    <x v="2"/>
  </r>
  <r>
    <x v="106"/>
    <x v="325"/>
    <n v="2.4875621890547261"/>
    <x v="7"/>
    <x v="2"/>
  </r>
  <r>
    <x v="106"/>
    <x v="326"/>
    <n v="0"/>
    <x v="7"/>
    <x v="2"/>
  </r>
  <r>
    <x v="106"/>
    <x v="327"/>
    <n v="0.99502487562189057"/>
    <x v="7"/>
    <x v="2"/>
  </r>
  <r>
    <x v="106"/>
    <x v="328"/>
    <n v="0.49751243781094528"/>
    <x v="7"/>
    <x v="2"/>
  </r>
  <r>
    <x v="106"/>
    <x v="4"/>
    <n v="5.4726368159203984"/>
    <x v="7"/>
    <x v="2"/>
  </r>
  <r>
    <x v="106"/>
    <x v="312"/>
    <n v="0"/>
    <x v="8"/>
    <x v="2"/>
  </r>
  <r>
    <x v="106"/>
    <x v="313"/>
    <n v="0"/>
    <x v="8"/>
    <x v="2"/>
  </r>
  <r>
    <x v="106"/>
    <x v="314"/>
    <n v="1.7341040462427746"/>
    <x v="8"/>
    <x v="2"/>
  </r>
  <r>
    <x v="106"/>
    <x v="241"/>
    <n v="82.080924855491332"/>
    <x v="8"/>
    <x v="2"/>
  </r>
  <r>
    <x v="106"/>
    <x v="315"/>
    <n v="71.676300578034684"/>
    <x v="8"/>
    <x v="2"/>
  </r>
  <r>
    <x v="106"/>
    <x v="316"/>
    <n v="3.4682080924855492"/>
    <x v="8"/>
    <x v="2"/>
  </r>
  <r>
    <x v="106"/>
    <x v="239"/>
    <n v="28.901734104046241"/>
    <x v="8"/>
    <x v="2"/>
  </r>
  <r>
    <x v="106"/>
    <x v="317"/>
    <n v="9.2485549132947984"/>
    <x v="8"/>
    <x v="2"/>
  </r>
  <r>
    <x v="106"/>
    <x v="60"/>
    <n v="1.7341040462427746"/>
    <x v="8"/>
    <x v="2"/>
  </r>
  <r>
    <x v="106"/>
    <x v="318"/>
    <n v="1.1560693641618498"/>
    <x v="8"/>
    <x v="2"/>
  </r>
  <r>
    <x v="106"/>
    <x v="319"/>
    <n v="23.121387283236995"/>
    <x v="8"/>
    <x v="2"/>
  </r>
  <r>
    <x v="106"/>
    <x v="320"/>
    <n v="3.4682080924855492"/>
    <x v="8"/>
    <x v="2"/>
  </r>
  <r>
    <x v="106"/>
    <x v="187"/>
    <n v="0"/>
    <x v="8"/>
    <x v="2"/>
  </r>
  <r>
    <x v="106"/>
    <x v="321"/>
    <n v="0"/>
    <x v="8"/>
    <x v="2"/>
  </r>
  <r>
    <x v="106"/>
    <x v="322"/>
    <n v="10.982658959537572"/>
    <x v="8"/>
    <x v="2"/>
  </r>
  <r>
    <x v="106"/>
    <x v="323"/>
    <n v="1.1560693641618498"/>
    <x v="8"/>
    <x v="2"/>
  </r>
  <r>
    <x v="106"/>
    <x v="324"/>
    <n v="32.369942196531795"/>
    <x v="8"/>
    <x v="2"/>
  </r>
  <r>
    <x v="106"/>
    <x v="325"/>
    <n v="1.1560693641618498"/>
    <x v="8"/>
    <x v="2"/>
  </r>
  <r>
    <x v="106"/>
    <x v="326"/>
    <n v="0"/>
    <x v="8"/>
    <x v="2"/>
  </r>
  <r>
    <x v="106"/>
    <x v="327"/>
    <n v="2.3121387283236996"/>
    <x v="8"/>
    <x v="2"/>
  </r>
  <r>
    <x v="106"/>
    <x v="328"/>
    <n v="1.1560693641618498"/>
    <x v="8"/>
    <x v="2"/>
  </r>
  <r>
    <x v="106"/>
    <x v="4"/>
    <n v="2.8901734104046244"/>
    <x v="8"/>
    <x v="2"/>
  </r>
  <r>
    <x v="106"/>
    <x v="312"/>
    <n v="0"/>
    <x v="9"/>
    <x v="2"/>
  </r>
  <r>
    <x v="106"/>
    <x v="313"/>
    <n v="0"/>
    <x v="9"/>
    <x v="2"/>
  </r>
  <r>
    <x v="106"/>
    <x v="314"/>
    <n v="4.4198895027624312"/>
    <x v="9"/>
    <x v="2"/>
  </r>
  <r>
    <x v="106"/>
    <x v="241"/>
    <n v="77.348066298342545"/>
    <x v="9"/>
    <x v="2"/>
  </r>
  <r>
    <x v="106"/>
    <x v="315"/>
    <n v="61.878453038674031"/>
    <x v="9"/>
    <x v="2"/>
  </r>
  <r>
    <x v="106"/>
    <x v="316"/>
    <n v="3.3149171270718232"/>
    <x v="9"/>
    <x v="2"/>
  </r>
  <r>
    <x v="106"/>
    <x v="239"/>
    <n v="33.701657458563538"/>
    <x v="9"/>
    <x v="2"/>
  </r>
  <r>
    <x v="106"/>
    <x v="317"/>
    <n v="4.4198895027624312"/>
    <x v="9"/>
    <x v="2"/>
  </r>
  <r>
    <x v="106"/>
    <x v="60"/>
    <n v="2.2099447513812156"/>
    <x v="9"/>
    <x v="2"/>
  </r>
  <r>
    <x v="106"/>
    <x v="318"/>
    <n v="1.6574585635359116"/>
    <x v="9"/>
    <x v="2"/>
  </r>
  <r>
    <x v="106"/>
    <x v="319"/>
    <n v="14.917127071823204"/>
    <x v="9"/>
    <x v="2"/>
  </r>
  <r>
    <x v="106"/>
    <x v="320"/>
    <n v="1.6574585635359116"/>
    <x v="9"/>
    <x v="2"/>
  </r>
  <r>
    <x v="106"/>
    <x v="187"/>
    <n v="0"/>
    <x v="9"/>
    <x v="2"/>
  </r>
  <r>
    <x v="106"/>
    <x v="321"/>
    <n v="1.1049723756906078"/>
    <x v="9"/>
    <x v="2"/>
  </r>
  <r>
    <x v="106"/>
    <x v="322"/>
    <n v="3.867403314917127"/>
    <x v="9"/>
    <x v="2"/>
  </r>
  <r>
    <x v="106"/>
    <x v="323"/>
    <n v="1.6574585635359116"/>
    <x v="9"/>
    <x v="2"/>
  </r>
  <r>
    <x v="106"/>
    <x v="324"/>
    <n v="30.386740331491712"/>
    <x v="9"/>
    <x v="2"/>
  </r>
  <r>
    <x v="106"/>
    <x v="325"/>
    <n v="2.2099447513812156"/>
    <x v="9"/>
    <x v="2"/>
  </r>
  <r>
    <x v="106"/>
    <x v="326"/>
    <n v="1.6574585635359116"/>
    <x v="9"/>
    <x v="2"/>
  </r>
  <r>
    <x v="106"/>
    <x v="327"/>
    <n v="1.1049723756906078"/>
    <x v="9"/>
    <x v="2"/>
  </r>
  <r>
    <x v="106"/>
    <x v="328"/>
    <n v="3.3149171270718232"/>
    <x v="9"/>
    <x v="2"/>
  </r>
  <r>
    <x v="106"/>
    <x v="4"/>
    <n v="8.8397790055248624"/>
    <x v="9"/>
    <x v="2"/>
  </r>
  <r>
    <x v="106"/>
    <x v="312"/>
    <n v="0"/>
    <x v="10"/>
    <x v="2"/>
  </r>
  <r>
    <x v="106"/>
    <x v="313"/>
    <n v="0.67114093959731547"/>
    <x v="10"/>
    <x v="2"/>
  </r>
  <r>
    <x v="106"/>
    <x v="314"/>
    <n v="5.3691275167785237"/>
    <x v="10"/>
    <x v="2"/>
  </r>
  <r>
    <x v="106"/>
    <x v="241"/>
    <n v="73.154362416107389"/>
    <x v="10"/>
    <x v="2"/>
  </r>
  <r>
    <x v="106"/>
    <x v="315"/>
    <n v="48.322147651006709"/>
    <x v="10"/>
    <x v="2"/>
  </r>
  <r>
    <x v="106"/>
    <x v="316"/>
    <n v="3.3557046979865772"/>
    <x v="10"/>
    <x v="2"/>
  </r>
  <r>
    <x v="106"/>
    <x v="239"/>
    <n v="51.006711409395976"/>
    <x v="10"/>
    <x v="2"/>
  </r>
  <r>
    <x v="106"/>
    <x v="317"/>
    <n v="14.765100671140939"/>
    <x v="10"/>
    <x v="2"/>
  </r>
  <r>
    <x v="106"/>
    <x v="60"/>
    <n v="6.0402684563758386"/>
    <x v="10"/>
    <x v="2"/>
  </r>
  <r>
    <x v="106"/>
    <x v="318"/>
    <n v="4.6979865771812079"/>
    <x v="10"/>
    <x v="2"/>
  </r>
  <r>
    <x v="106"/>
    <x v="319"/>
    <n v="14.093959731543624"/>
    <x v="10"/>
    <x v="2"/>
  </r>
  <r>
    <x v="106"/>
    <x v="320"/>
    <n v="2.0134228187919465"/>
    <x v="10"/>
    <x v="2"/>
  </r>
  <r>
    <x v="106"/>
    <x v="187"/>
    <n v="0"/>
    <x v="10"/>
    <x v="2"/>
  </r>
  <r>
    <x v="106"/>
    <x v="321"/>
    <n v="3.3557046979865772"/>
    <x v="10"/>
    <x v="2"/>
  </r>
  <r>
    <x v="106"/>
    <x v="322"/>
    <n v="14.765100671140939"/>
    <x v="10"/>
    <x v="2"/>
  </r>
  <r>
    <x v="106"/>
    <x v="323"/>
    <n v="2.0134228187919465"/>
    <x v="10"/>
    <x v="2"/>
  </r>
  <r>
    <x v="106"/>
    <x v="324"/>
    <n v="24.161073825503355"/>
    <x v="10"/>
    <x v="2"/>
  </r>
  <r>
    <x v="106"/>
    <x v="325"/>
    <n v="0.67114093959731547"/>
    <x v="10"/>
    <x v="2"/>
  </r>
  <r>
    <x v="106"/>
    <x v="326"/>
    <n v="1.3422818791946309"/>
    <x v="10"/>
    <x v="2"/>
  </r>
  <r>
    <x v="106"/>
    <x v="327"/>
    <n v="0"/>
    <x v="10"/>
    <x v="2"/>
  </r>
  <r>
    <x v="106"/>
    <x v="328"/>
    <n v="2.0134228187919465"/>
    <x v="10"/>
    <x v="2"/>
  </r>
  <r>
    <x v="106"/>
    <x v="4"/>
    <n v="5.3691275167785237"/>
    <x v="10"/>
    <x v="2"/>
  </r>
  <r>
    <x v="106"/>
    <x v="312"/>
    <n v="0"/>
    <x v="11"/>
    <x v="2"/>
  </r>
  <r>
    <x v="106"/>
    <x v="313"/>
    <n v="2.0134228187919465"/>
    <x v="11"/>
    <x v="2"/>
  </r>
  <r>
    <x v="106"/>
    <x v="314"/>
    <n v="4.026845637583893"/>
    <x v="11"/>
    <x v="2"/>
  </r>
  <r>
    <x v="106"/>
    <x v="241"/>
    <n v="76.510067114093957"/>
    <x v="11"/>
    <x v="2"/>
  </r>
  <r>
    <x v="106"/>
    <x v="315"/>
    <n v="53.691275167785236"/>
    <x v="11"/>
    <x v="2"/>
  </r>
  <r>
    <x v="106"/>
    <x v="316"/>
    <n v="2.0134228187919465"/>
    <x v="11"/>
    <x v="2"/>
  </r>
  <r>
    <x v="106"/>
    <x v="239"/>
    <n v="32.885906040268459"/>
    <x v="11"/>
    <x v="2"/>
  </r>
  <r>
    <x v="106"/>
    <x v="317"/>
    <n v="10.738255033557047"/>
    <x v="11"/>
    <x v="2"/>
  </r>
  <r>
    <x v="106"/>
    <x v="60"/>
    <n v="3.3557046979865772"/>
    <x v="11"/>
    <x v="2"/>
  </r>
  <r>
    <x v="106"/>
    <x v="318"/>
    <n v="2.0134228187919465"/>
    <x v="11"/>
    <x v="2"/>
  </r>
  <r>
    <x v="106"/>
    <x v="319"/>
    <n v="8.724832214765101"/>
    <x v="11"/>
    <x v="2"/>
  </r>
  <r>
    <x v="106"/>
    <x v="320"/>
    <n v="2.0134228187919465"/>
    <x v="11"/>
    <x v="2"/>
  </r>
  <r>
    <x v="106"/>
    <x v="187"/>
    <n v="0"/>
    <x v="11"/>
    <x v="2"/>
  </r>
  <r>
    <x v="106"/>
    <x v="321"/>
    <n v="1.3422818791946309"/>
    <x v="11"/>
    <x v="2"/>
  </r>
  <r>
    <x v="106"/>
    <x v="322"/>
    <n v="10.738255033557047"/>
    <x v="11"/>
    <x v="2"/>
  </r>
  <r>
    <x v="106"/>
    <x v="323"/>
    <n v="4.026845637583893"/>
    <x v="11"/>
    <x v="2"/>
  </r>
  <r>
    <x v="106"/>
    <x v="324"/>
    <n v="51.006711409395976"/>
    <x v="11"/>
    <x v="2"/>
  </r>
  <r>
    <x v="106"/>
    <x v="325"/>
    <n v="0"/>
    <x v="11"/>
    <x v="2"/>
  </r>
  <r>
    <x v="106"/>
    <x v="326"/>
    <n v="0"/>
    <x v="11"/>
    <x v="2"/>
  </r>
  <r>
    <x v="106"/>
    <x v="327"/>
    <n v="3.3557046979865772"/>
    <x v="11"/>
    <x v="2"/>
  </r>
  <r>
    <x v="106"/>
    <x v="328"/>
    <n v="2.6845637583892619"/>
    <x v="11"/>
    <x v="2"/>
  </r>
  <r>
    <x v="106"/>
    <x v="4"/>
    <n v="4.6979865771812079"/>
    <x v="11"/>
    <x v="2"/>
  </r>
  <r>
    <x v="106"/>
    <x v="312"/>
    <n v="4.2372881355932206"/>
    <x v="12"/>
    <x v="2"/>
  </r>
  <r>
    <x v="106"/>
    <x v="313"/>
    <n v="2.5423728813559321"/>
    <x v="12"/>
    <x v="2"/>
  </r>
  <r>
    <x v="106"/>
    <x v="314"/>
    <n v="9.3220338983050848"/>
    <x v="12"/>
    <x v="2"/>
  </r>
  <r>
    <x v="106"/>
    <x v="241"/>
    <n v="64.406779661016955"/>
    <x v="12"/>
    <x v="2"/>
  </r>
  <r>
    <x v="106"/>
    <x v="315"/>
    <n v="44.067796610169495"/>
    <x v="12"/>
    <x v="2"/>
  </r>
  <r>
    <x v="106"/>
    <x v="316"/>
    <n v="5.0847457627118642"/>
    <x v="12"/>
    <x v="2"/>
  </r>
  <r>
    <x v="106"/>
    <x v="239"/>
    <n v="28.8135593220339"/>
    <x v="12"/>
    <x v="2"/>
  </r>
  <r>
    <x v="106"/>
    <x v="317"/>
    <n v="9.3220338983050848"/>
    <x v="12"/>
    <x v="2"/>
  </r>
  <r>
    <x v="106"/>
    <x v="60"/>
    <n v="6.7796610169491522"/>
    <x v="12"/>
    <x v="2"/>
  </r>
  <r>
    <x v="106"/>
    <x v="318"/>
    <n v="1.6949152542372881"/>
    <x v="12"/>
    <x v="2"/>
  </r>
  <r>
    <x v="106"/>
    <x v="319"/>
    <n v="11.864406779661017"/>
    <x v="12"/>
    <x v="2"/>
  </r>
  <r>
    <x v="106"/>
    <x v="320"/>
    <n v="5.9322033898305087"/>
    <x v="12"/>
    <x v="2"/>
  </r>
  <r>
    <x v="106"/>
    <x v="187"/>
    <n v="0"/>
    <x v="12"/>
    <x v="2"/>
  </r>
  <r>
    <x v="106"/>
    <x v="321"/>
    <n v="5.0847457627118642"/>
    <x v="12"/>
    <x v="2"/>
  </r>
  <r>
    <x v="106"/>
    <x v="322"/>
    <n v="14.40677966101695"/>
    <x v="12"/>
    <x v="2"/>
  </r>
  <r>
    <x v="106"/>
    <x v="323"/>
    <n v="5.0847457627118642"/>
    <x v="12"/>
    <x v="2"/>
  </r>
  <r>
    <x v="106"/>
    <x v="324"/>
    <n v="29.661016949152543"/>
    <x v="12"/>
    <x v="2"/>
  </r>
  <r>
    <x v="106"/>
    <x v="325"/>
    <n v="0.84745762711864403"/>
    <x v="12"/>
    <x v="2"/>
  </r>
  <r>
    <x v="106"/>
    <x v="326"/>
    <n v="0.84745762711864403"/>
    <x v="12"/>
    <x v="2"/>
  </r>
  <r>
    <x v="106"/>
    <x v="327"/>
    <n v="0.84745762711864403"/>
    <x v="12"/>
    <x v="2"/>
  </r>
  <r>
    <x v="106"/>
    <x v="328"/>
    <n v="0"/>
    <x v="12"/>
    <x v="2"/>
  </r>
  <r>
    <x v="106"/>
    <x v="4"/>
    <n v="9.3220338983050848"/>
    <x v="12"/>
    <x v="2"/>
  </r>
  <r>
    <x v="106"/>
    <x v="312"/>
    <n v="0"/>
    <x v="13"/>
    <x v="2"/>
  </r>
  <r>
    <x v="106"/>
    <x v="313"/>
    <n v="1.2987012987012987"/>
    <x v="13"/>
    <x v="2"/>
  </r>
  <r>
    <x v="106"/>
    <x v="314"/>
    <n v="3.8961038961038961"/>
    <x v="13"/>
    <x v="2"/>
  </r>
  <r>
    <x v="106"/>
    <x v="241"/>
    <n v="80.519480519480524"/>
    <x v="13"/>
    <x v="2"/>
  </r>
  <r>
    <x v="106"/>
    <x v="315"/>
    <n v="64.935064935064929"/>
    <x v="13"/>
    <x v="2"/>
  </r>
  <r>
    <x v="106"/>
    <x v="316"/>
    <n v="7.7922077922077921"/>
    <x v="13"/>
    <x v="2"/>
  </r>
  <r>
    <x v="106"/>
    <x v="239"/>
    <n v="49.350649350649348"/>
    <x v="13"/>
    <x v="2"/>
  </r>
  <r>
    <x v="106"/>
    <x v="317"/>
    <n v="14.285714285714286"/>
    <x v="13"/>
    <x v="2"/>
  </r>
  <r>
    <x v="106"/>
    <x v="60"/>
    <n v="2.5974025974025974"/>
    <x v="13"/>
    <x v="2"/>
  </r>
  <r>
    <x v="106"/>
    <x v="318"/>
    <n v="3.8961038961038961"/>
    <x v="13"/>
    <x v="2"/>
  </r>
  <r>
    <x v="106"/>
    <x v="319"/>
    <n v="6.4935064935064934"/>
    <x v="13"/>
    <x v="2"/>
  </r>
  <r>
    <x v="106"/>
    <x v="320"/>
    <n v="1.2987012987012987"/>
    <x v="13"/>
    <x v="2"/>
  </r>
  <r>
    <x v="106"/>
    <x v="187"/>
    <n v="0"/>
    <x v="13"/>
    <x v="2"/>
  </r>
  <r>
    <x v="106"/>
    <x v="321"/>
    <n v="2.5974025974025974"/>
    <x v="13"/>
    <x v="2"/>
  </r>
  <r>
    <x v="106"/>
    <x v="322"/>
    <n v="12.987012987012987"/>
    <x v="13"/>
    <x v="2"/>
  </r>
  <r>
    <x v="106"/>
    <x v="323"/>
    <n v="1.2987012987012987"/>
    <x v="13"/>
    <x v="2"/>
  </r>
  <r>
    <x v="106"/>
    <x v="324"/>
    <n v="18.181818181818183"/>
    <x v="13"/>
    <x v="2"/>
  </r>
  <r>
    <x v="106"/>
    <x v="325"/>
    <n v="6.4935064935064934"/>
    <x v="13"/>
    <x v="2"/>
  </r>
  <r>
    <x v="106"/>
    <x v="326"/>
    <n v="1.2987012987012987"/>
    <x v="13"/>
    <x v="2"/>
  </r>
  <r>
    <x v="106"/>
    <x v="327"/>
    <n v="2.5974025974025974"/>
    <x v="13"/>
    <x v="2"/>
  </r>
  <r>
    <x v="106"/>
    <x v="328"/>
    <n v="5.1948051948051948"/>
    <x v="13"/>
    <x v="2"/>
  </r>
  <r>
    <x v="106"/>
    <x v="4"/>
    <n v="1.2987012987012987"/>
    <x v="13"/>
    <x v="2"/>
  </r>
  <r>
    <x v="106"/>
    <x v="312"/>
    <n v="1.1494252873563218"/>
    <x v="14"/>
    <x v="2"/>
  </r>
  <r>
    <x v="106"/>
    <x v="313"/>
    <n v="0"/>
    <x v="14"/>
    <x v="2"/>
  </r>
  <r>
    <x v="106"/>
    <x v="314"/>
    <n v="5.7471264367816088"/>
    <x v="14"/>
    <x v="2"/>
  </r>
  <r>
    <x v="106"/>
    <x v="241"/>
    <n v="79.310344827586206"/>
    <x v="14"/>
    <x v="2"/>
  </r>
  <r>
    <x v="106"/>
    <x v="315"/>
    <n v="66.666666666666671"/>
    <x v="14"/>
    <x v="2"/>
  </r>
  <r>
    <x v="106"/>
    <x v="316"/>
    <n v="26.436781609195403"/>
    <x v="14"/>
    <x v="2"/>
  </r>
  <r>
    <x v="106"/>
    <x v="239"/>
    <n v="8.0459770114942533"/>
    <x v="14"/>
    <x v="2"/>
  </r>
  <r>
    <x v="106"/>
    <x v="317"/>
    <n v="2.2988505747126435"/>
    <x v="14"/>
    <x v="2"/>
  </r>
  <r>
    <x v="106"/>
    <x v="60"/>
    <n v="0"/>
    <x v="14"/>
    <x v="2"/>
  </r>
  <r>
    <x v="106"/>
    <x v="318"/>
    <n v="0"/>
    <x v="14"/>
    <x v="2"/>
  </r>
  <r>
    <x v="106"/>
    <x v="319"/>
    <n v="18.390804597701148"/>
    <x v="14"/>
    <x v="2"/>
  </r>
  <r>
    <x v="106"/>
    <x v="320"/>
    <n v="4.5977011494252871"/>
    <x v="14"/>
    <x v="2"/>
  </r>
  <r>
    <x v="106"/>
    <x v="187"/>
    <n v="0"/>
    <x v="14"/>
    <x v="2"/>
  </r>
  <r>
    <x v="106"/>
    <x v="321"/>
    <n v="12.64367816091954"/>
    <x v="14"/>
    <x v="2"/>
  </r>
  <r>
    <x v="106"/>
    <x v="322"/>
    <n v="12.64367816091954"/>
    <x v="14"/>
    <x v="2"/>
  </r>
  <r>
    <x v="106"/>
    <x v="323"/>
    <n v="1.1494252873563218"/>
    <x v="14"/>
    <x v="2"/>
  </r>
  <r>
    <x v="106"/>
    <x v="324"/>
    <n v="26.436781609195403"/>
    <x v="14"/>
    <x v="2"/>
  </r>
  <r>
    <x v="106"/>
    <x v="325"/>
    <n v="2.2988505747126435"/>
    <x v="14"/>
    <x v="2"/>
  </r>
  <r>
    <x v="106"/>
    <x v="326"/>
    <n v="3.4482758620689653"/>
    <x v="14"/>
    <x v="2"/>
  </r>
  <r>
    <x v="106"/>
    <x v="327"/>
    <n v="0"/>
    <x v="14"/>
    <x v="2"/>
  </r>
  <r>
    <x v="106"/>
    <x v="328"/>
    <n v="1.1494252873563218"/>
    <x v="14"/>
    <x v="2"/>
  </r>
  <r>
    <x v="106"/>
    <x v="4"/>
    <n v="3.4482758620689653"/>
    <x v="14"/>
    <x v="2"/>
  </r>
  <r>
    <x v="106"/>
    <x v="312"/>
    <n v="2.150537634408602"/>
    <x v="15"/>
    <x v="2"/>
  </r>
  <r>
    <x v="106"/>
    <x v="313"/>
    <n v="1.075268817204301"/>
    <x v="15"/>
    <x v="2"/>
  </r>
  <r>
    <x v="106"/>
    <x v="314"/>
    <n v="2.150537634408602"/>
    <x v="15"/>
    <x v="2"/>
  </r>
  <r>
    <x v="106"/>
    <x v="241"/>
    <n v="8.6021505376344081"/>
    <x v="15"/>
    <x v="2"/>
  </r>
  <r>
    <x v="106"/>
    <x v="315"/>
    <n v="72.043010752688176"/>
    <x v="15"/>
    <x v="2"/>
  </r>
  <r>
    <x v="106"/>
    <x v="316"/>
    <n v="2.150537634408602"/>
    <x v="15"/>
    <x v="2"/>
  </r>
  <r>
    <x v="106"/>
    <x v="239"/>
    <n v="52.688172043010752"/>
    <x v="15"/>
    <x v="2"/>
  </r>
  <r>
    <x v="106"/>
    <x v="317"/>
    <n v="17.204301075268816"/>
    <x v="15"/>
    <x v="2"/>
  </r>
  <r>
    <x v="106"/>
    <x v="60"/>
    <n v="1.075268817204301"/>
    <x v="15"/>
    <x v="2"/>
  </r>
  <r>
    <x v="106"/>
    <x v="318"/>
    <n v="5.376344086021505"/>
    <x v="15"/>
    <x v="2"/>
  </r>
  <r>
    <x v="106"/>
    <x v="319"/>
    <n v="31.182795698924732"/>
    <x v="15"/>
    <x v="2"/>
  </r>
  <r>
    <x v="106"/>
    <x v="320"/>
    <n v="3.225806451612903"/>
    <x v="15"/>
    <x v="2"/>
  </r>
  <r>
    <x v="106"/>
    <x v="187"/>
    <n v="0"/>
    <x v="15"/>
    <x v="2"/>
  </r>
  <r>
    <x v="106"/>
    <x v="321"/>
    <n v="5.376344086021505"/>
    <x v="15"/>
    <x v="2"/>
  </r>
  <r>
    <x v="106"/>
    <x v="322"/>
    <n v="12.903225806451612"/>
    <x v="15"/>
    <x v="2"/>
  </r>
  <r>
    <x v="106"/>
    <x v="323"/>
    <n v="1.075268817204301"/>
    <x v="15"/>
    <x v="2"/>
  </r>
  <r>
    <x v="106"/>
    <x v="324"/>
    <n v="53.763440860215056"/>
    <x v="15"/>
    <x v="2"/>
  </r>
  <r>
    <x v="106"/>
    <x v="325"/>
    <n v="0"/>
    <x v="15"/>
    <x v="2"/>
  </r>
  <r>
    <x v="106"/>
    <x v="326"/>
    <n v="2.150537634408602"/>
    <x v="15"/>
    <x v="2"/>
  </r>
  <r>
    <x v="106"/>
    <x v="327"/>
    <n v="0"/>
    <x v="15"/>
    <x v="2"/>
  </r>
  <r>
    <x v="106"/>
    <x v="328"/>
    <n v="3.225806451612903"/>
    <x v="15"/>
    <x v="2"/>
  </r>
  <r>
    <x v="106"/>
    <x v="4"/>
    <n v="4.301075268817204"/>
    <x v="15"/>
    <x v="2"/>
  </r>
  <r>
    <x v="106"/>
    <x v="312"/>
    <n v="3.9772727272727271"/>
    <x v="16"/>
    <x v="2"/>
  </r>
  <r>
    <x v="106"/>
    <x v="313"/>
    <n v="2.8409090909090908"/>
    <x v="16"/>
    <x v="2"/>
  </r>
  <r>
    <x v="106"/>
    <x v="314"/>
    <n v="14.772727272727273"/>
    <x v="16"/>
    <x v="2"/>
  </r>
  <r>
    <x v="106"/>
    <x v="241"/>
    <n v="41.477272727272727"/>
    <x v="16"/>
    <x v="2"/>
  </r>
  <r>
    <x v="106"/>
    <x v="315"/>
    <n v="53.409090909090907"/>
    <x v="16"/>
    <x v="2"/>
  </r>
  <r>
    <x v="106"/>
    <x v="316"/>
    <n v="10.227272727272727"/>
    <x v="16"/>
    <x v="2"/>
  </r>
  <r>
    <x v="106"/>
    <x v="239"/>
    <n v="35.795454545454547"/>
    <x v="16"/>
    <x v="2"/>
  </r>
  <r>
    <x v="106"/>
    <x v="317"/>
    <n v="9.6590909090909083"/>
    <x v="16"/>
    <x v="2"/>
  </r>
  <r>
    <x v="106"/>
    <x v="60"/>
    <n v="3.9772727272727271"/>
    <x v="16"/>
    <x v="2"/>
  </r>
  <r>
    <x v="106"/>
    <x v="318"/>
    <n v="6.8181818181818183"/>
    <x v="16"/>
    <x v="2"/>
  </r>
  <r>
    <x v="106"/>
    <x v="319"/>
    <n v="14.772727272727273"/>
    <x v="16"/>
    <x v="2"/>
  </r>
  <r>
    <x v="106"/>
    <x v="320"/>
    <n v="11.931818181818182"/>
    <x v="16"/>
    <x v="2"/>
  </r>
  <r>
    <x v="106"/>
    <x v="187"/>
    <n v="0.56818181818181823"/>
    <x v="16"/>
    <x v="2"/>
  </r>
  <r>
    <x v="106"/>
    <x v="321"/>
    <n v="4.5454545454545459"/>
    <x v="16"/>
    <x v="2"/>
  </r>
  <r>
    <x v="106"/>
    <x v="322"/>
    <n v="13.068181818181818"/>
    <x v="16"/>
    <x v="2"/>
  </r>
  <r>
    <x v="106"/>
    <x v="323"/>
    <n v="0.56818181818181823"/>
    <x v="16"/>
    <x v="2"/>
  </r>
  <r>
    <x v="106"/>
    <x v="324"/>
    <n v="17.045454545454547"/>
    <x v="16"/>
    <x v="2"/>
  </r>
  <r>
    <x v="106"/>
    <x v="325"/>
    <n v="0.56818181818181823"/>
    <x v="16"/>
    <x v="2"/>
  </r>
  <r>
    <x v="106"/>
    <x v="326"/>
    <n v="2.2727272727272729"/>
    <x v="16"/>
    <x v="2"/>
  </r>
  <r>
    <x v="106"/>
    <x v="327"/>
    <n v="0"/>
    <x v="16"/>
    <x v="2"/>
  </r>
  <r>
    <x v="106"/>
    <x v="328"/>
    <n v="2.2727272727272729"/>
    <x v="16"/>
    <x v="2"/>
  </r>
  <r>
    <x v="106"/>
    <x v="4"/>
    <n v="9.6590909090909083"/>
    <x v="16"/>
    <x v="2"/>
  </r>
  <r>
    <x v="106"/>
    <x v="312"/>
    <n v="0.46842795578040097"/>
    <x v="0"/>
    <x v="3"/>
  </r>
  <r>
    <x v="106"/>
    <x v="313"/>
    <n v="1.2179126850290425"/>
    <x v="0"/>
    <x v="3"/>
  </r>
  <r>
    <x v="106"/>
    <x v="314"/>
    <n v="7.813378302417088"/>
    <x v="0"/>
    <x v="3"/>
  </r>
  <r>
    <x v="106"/>
    <x v="241"/>
    <n v="73.374554993442004"/>
    <x v="0"/>
    <x v="3"/>
  </r>
  <r>
    <x v="106"/>
    <x v="315"/>
    <n v="60.989319842608204"/>
    <x v="0"/>
    <x v="3"/>
  </r>
  <r>
    <x v="106"/>
    <x v="316"/>
    <n v="13.453250890013116"/>
    <x v="0"/>
    <x v="3"/>
  </r>
  <r>
    <x v="106"/>
    <x v="239"/>
    <n v="28.105677346824059"/>
    <x v="0"/>
    <x v="3"/>
  </r>
  <r>
    <x v="106"/>
    <x v="317"/>
    <n v="7.5510586471800636"/>
    <x v="0"/>
    <x v="3"/>
  </r>
  <r>
    <x v="106"/>
    <x v="60"/>
    <n v="2.997938916994566"/>
    <x v="0"/>
    <x v="3"/>
  </r>
  <r>
    <x v="106"/>
    <x v="318"/>
    <n v="4.0097433014802322"/>
    <x v="0"/>
    <x v="3"/>
  </r>
  <r>
    <x v="106"/>
    <x v="319"/>
    <n v="18.381112984822934"/>
    <x v="0"/>
    <x v="3"/>
  </r>
  <r>
    <x v="106"/>
    <x v="320"/>
    <n v="4.6842795578040102"/>
    <x v="0"/>
    <x v="3"/>
  </r>
  <r>
    <x v="106"/>
    <x v="187"/>
    <n v="0.37474236462432076"/>
    <x v="0"/>
    <x v="3"/>
  </r>
  <r>
    <x v="106"/>
    <x v="321"/>
    <n v="4.0846917744050968"/>
    <x v="0"/>
    <x v="3"/>
  </r>
  <r>
    <x v="106"/>
    <x v="322"/>
    <n v="10.530260445943414"/>
    <x v="0"/>
    <x v="3"/>
  </r>
  <r>
    <x v="106"/>
    <x v="323"/>
    <n v="1.2741240397226907"/>
    <x v="0"/>
    <x v="3"/>
  </r>
  <r>
    <x v="106"/>
    <x v="324"/>
    <n v="30.578976953344576"/>
    <x v="0"/>
    <x v="3"/>
  </r>
  <r>
    <x v="106"/>
    <x v="325"/>
    <n v="1.5551808131909313"/>
    <x v="0"/>
    <x v="3"/>
  </r>
  <r>
    <x v="106"/>
    <x v="326"/>
    <n v="0.80569608394228964"/>
    <x v="0"/>
    <x v="3"/>
  </r>
  <r>
    <x v="106"/>
    <x v="327"/>
    <n v="0.50590219224283306"/>
    <x v="0"/>
    <x v="3"/>
  </r>
  <r>
    <x v="106"/>
    <x v="328"/>
    <n v="2.4545624882893011"/>
    <x v="0"/>
    <x v="3"/>
  </r>
  <r>
    <x v="106"/>
    <x v="4"/>
    <n v="3.5038411092373991"/>
    <x v="0"/>
    <x v="3"/>
  </r>
  <r>
    <x v="106"/>
    <x v="312"/>
    <n v="0.43936731107205623"/>
    <x v="1"/>
    <x v="3"/>
  </r>
  <r>
    <x v="106"/>
    <x v="313"/>
    <n v="3.7785588752196837"/>
    <x v="1"/>
    <x v="3"/>
  </r>
  <r>
    <x v="106"/>
    <x v="314"/>
    <n v="15.46572934973638"/>
    <x v="1"/>
    <x v="3"/>
  </r>
  <r>
    <x v="106"/>
    <x v="241"/>
    <n v="45.079086115992972"/>
    <x v="1"/>
    <x v="3"/>
  </r>
  <r>
    <x v="106"/>
    <x v="315"/>
    <n v="55.799648506151144"/>
    <x v="1"/>
    <x v="3"/>
  </r>
  <r>
    <x v="106"/>
    <x v="316"/>
    <n v="6.502636203866432"/>
    <x v="1"/>
    <x v="3"/>
  </r>
  <r>
    <x v="106"/>
    <x v="239"/>
    <n v="36.555360281195078"/>
    <x v="1"/>
    <x v="3"/>
  </r>
  <r>
    <x v="106"/>
    <x v="317"/>
    <n v="5.4481546572934976"/>
    <x v="1"/>
    <x v="3"/>
  </r>
  <r>
    <x v="106"/>
    <x v="60"/>
    <n v="2.8998242530755713"/>
    <x v="1"/>
    <x v="3"/>
  </r>
  <r>
    <x v="106"/>
    <x v="318"/>
    <n v="10.281195079086116"/>
    <x v="1"/>
    <x v="3"/>
  </r>
  <r>
    <x v="106"/>
    <x v="319"/>
    <n v="19.507908611599298"/>
    <x v="1"/>
    <x v="3"/>
  </r>
  <r>
    <x v="106"/>
    <x v="320"/>
    <n v="9.8418277680140598"/>
    <x v="1"/>
    <x v="3"/>
  </r>
  <r>
    <x v="106"/>
    <x v="187"/>
    <n v="0.43936731107205623"/>
    <x v="1"/>
    <x v="3"/>
  </r>
  <r>
    <x v="106"/>
    <x v="321"/>
    <n v="2.1968365553602811"/>
    <x v="1"/>
    <x v="3"/>
  </r>
  <r>
    <x v="106"/>
    <x v="322"/>
    <n v="17.135325131810195"/>
    <x v="1"/>
    <x v="3"/>
  </r>
  <r>
    <x v="106"/>
    <x v="323"/>
    <n v="1.5817223198594024"/>
    <x v="1"/>
    <x v="3"/>
  </r>
  <r>
    <x v="106"/>
    <x v="324"/>
    <n v="36.906854130052722"/>
    <x v="1"/>
    <x v="3"/>
  </r>
  <r>
    <x v="106"/>
    <x v="325"/>
    <n v="0.52724077328646746"/>
    <x v="1"/>
    <x v="3"/>
  </r>
  <r>
    <x v="106"/>
    <x v="326"/>
    <n v="0.79086115992970119"/>
    <x v="1"/>
    <x v="3"/>
  </r>
  <r>
    <x v="106"/>
    <x v="327"/>
    <n v="0.26362038664323373"/>
    <x v="1"/>
    <x v="3"/>
  </r>
  <r>
    <x v="106"/>
    <x v="328"/>
    <n v="3.6028119507908611"/>
    <x v="1"/>
    <x v="3"/>
  </r>
  <r>
    <x v="106"/>
    <x v="4"/>
    <n v="2.0210896309314585"/>
    <x v="1"/>
    <x v="3"/>
  </r>
  <r>
    <x v="106"/>
    <x v="312"/>
    <n v="0.15723270440251572"/>
    <x v="2"/>
    <x v="3"/>
  </r>
  <r>
    <x v="106"/>
    <x v="313"/>
    <n v="0.41928721174004191"/>
    <x v="2"/>
    <x v="3"/>
  </r>
  <r>
    <x v="106"/>
    <x v="314"/>
    <n v="6.4989517819706499"/>
    <x v="2"/>
    <x v="3"/>
  </r>
  <r>
    <x v="106"/>
    <x v="241"/>
    <n v="89.779874213836479"/>
    <x v="2"/>
    <x v="3"/>
  </r>
  <r>
    <x v="106"/>
    <x v="315"/>
    <n v="62.054507337526204"/>
    <x v="2"/>
    <x v="3"/>
  </r>
  <r>
    <x v="106"/>
    <x v="316"/>
    <n v="26.362683438155138"/>
    <x v="2"/>
    <x v="3"/>
  </r>
  <r>
    <x v="106"/>
    <x v="239"/>
    <n v="10.744234800838575"/>
    <x v="2"/>
    <x v="3"/>
  </r>
  <r>
    <x v="106"/>
    <x v="317"/>
    <n v="2.5681341719077566"/>
    <x v="2"/>
    <x v="3"/>
  </r>
  <r>
    <x v="106"/>
    <x v="60"/>
    <n v="3.3542976939203353"/>
    <x v="2"/>
    <x v="3"/>
  </r>
  <r>
    <x v="106"/>
    <x v="318"/>
    <n v="1.4675052410901468"/>
    <x v="2"/>
    <x v="3"/>
  </r>
  <r>
    <x v="106"/>
    <x v="319"/>
    <n v="18.553459119496857"/>
    <x v="2"/>
    <x v="3"/>
  </r>
  <r>
    <x v="106"/>
    <x v="320"/>
    <n v="2.4633123689727463"/>
    <x v="2"/>
    <x v="3"/>
  </r>
  <r>
    <x v="106"/>
    <x v="187"/>
    <n v="0.26205450733752622"/>
    <x v="2"/>
    <x v="3"/>
  </r>
  <r>
    <x v="106"/>
    <x v="321"/>
    <n v="7.0230607966457024"/>
    <x v="2"/>
    <x v="3"/>
  </r>
  <r>
    <x v="106"/>
    <x v="322"/>
    <n v="8.8050314465408803"/>
    <x v="2"/>
    <x v="3"/>
  </r>
  <r>
    <x v="106"/>
    <x v="323"/>
    <n v="1.0482180293501049"/>
    <x v="2"/>
    <x v="3"/>
  </r>
  <r>
    <x v="106"/>
    <x v="324"/>
    <n v="33.280922431865825"/>
    <x v="2"/>
    <x v="3"/>
  </r>
  <r>
    <x v="106"/>
    <x v="325"/>
    <n v="2.0964360587002098"/>
    <x v="2"/>
    <x v="3"/>
  </r>
  <r>
    <x v="106"/>
    <x v="326"/>
    <n v="0.68134171907756813"/>
    <x v="2"/>
    <x v="3"/>
  </r>
  <r>
    <x v="106"/>
    <x v="327"/>
    <n v="0.31446540880503143"/>
    <x v="2"/>
    <x v="3"/>
  </r>
  <r>
    <x v="106"/>
    <x v="328"/>
    <n v="2.6205450733752622"/>
    <x v="2"/>
    <x v="3"/>
  </r>
  <r>
    <x v="106"/>
    <x v="4"/>
    <n v="2.2536687631027252"/>
    <x v="2"/>
    <x v="3"/>
  </r>
  <r>
    <x v="106"/>
    <x v="312"/>
    <n v="0.26666666666666666"/>
    <x v="3"/>
    <x v="3"/>
  </r>
  <r>
    <x v="106"/>
    <x v="313"/>
    <n v="0.66666666666666663"/>
    <x v="3"/>
    <x v="3"/>
  </r>
  <r>
    <x v="106"/>
    <x v="314"/>
    <n v="4.8"/>
    <x v="3"/>
    <x v="3"/>
  </r>
  <r>
    <x v="106"/>
    <x v="241"/>
    <n v="80.13333333333334"/>
    <x v="3"/>
    <x v="3"/>
  </r>
  <r>
    <x v="106"/>
    <x v="315"/>
    <n v="57.866666666666667"/>
    <x v="3"/>
    <x v="3"/>
  </r>
  <r>
    <x v="106"/>
    <x v="316"/>
    <n v="4.5333333333333332"/>
    <x v="3"/>
    <x v="3"/>
  </r>
  <r>
    <x v="106"/>
    <x v="239"/>
    <n v="59.06666666666667"/>
    <x v="3"/>
    <x v="3"/>
  </r>
  <r>
    <x v="106"/>
    <x v="317"/>
    <n v="21.733333333333334"/>
    <x v="3"/>
    <x v="3"/>
  </r>
  <r>
    <x v="106"/>
    <x v="60"/>
    <n v="4.4000000000000004"/>
    <x v="3"/>
    <x v="3"/>
  </r>
  <r>
    <x v="106"/>
    <x v="318"/>
    <n v="4"/>
    <x v="3"/>
    <x v="3"/>
  </r>
  <r>
    <x v="106"/>
    <x v="319"/>
    <n v="11.066666666666666"/>
    <x v="3"/>
    <x v="3"/>
  </r>
  <r>
    <x v="106"/>
    <x v="320"/>
    <n v="2.6666666666666665"/>
    <x v="3"/>
    <x v="3"/>
  </r>
  <r>
    <x v="106"/>
    <x v="187"/>
    <n v="0.93333333333333335"/>
    <x v="3"/>
    <x v="3"/>
  </r>
  <r>
    <x v="106"/>
    <x v="321"/>
    <n v="2.6666666666666665"/>
    <x v="3"/>
    <x v="3"/>
  </r>
  <r>
    <x v="106"/>
    <x v="322"/>
    <n v="6.1333333333333337"/>
    <x v="3"/>
    <x v="3"/>
  </r>
  <r>
    <x v="106"/>
    <x v="323"/>
    <n v="0.4"/>
    <x v="3"/>
    <x v="3"/>
  </r>
  <r>
    <x v="106"/>
    <x v="324"/>
    <n v="6"/>
    <x v="3"/>
    <x v="3"/>
  </r>
  <r>
    <x v="106"/>
    <x v="325"/>
    <n v="1.4666666666666666"/>
    <x v="3"/>
    <x v="3"/>
  </r>
  <r>
    <x v="106"/>
    <x v="326"/>
    <n v="0.8"/>
    <x v="3"/>
    <x v="3"/>
  </r>
  <r>
    <x v="106"/>
    <x v="327"/>
    <n v="0.66666666666666663"/>
    <x v="3"/>
    <x v="3"/>
  </r>
  <r>
    <x v="106"/>
    <x v="328"/>
    <n v="2.6666666666666665"/>
    <x v="3"/>
    <x v="3"/>
  </r>
  <r>
    <x v="106"/>
    <x v="4"/>
    <n v="4.8"/>
    <x v="3"/>
    <x v="3"/>
  </r>
  <r>
    <x v="106"/>
    <x v="312"/>
    <n v="0.16891891891891891"/>
    <x v="4"/>
    <x v="3"/>
  </r>
  <r>
    <x v="106"/>
    <x v="313"/>
    <n v="0.33783783783783783"/>
    <x v="4"/>
    <x v="3"/>
  </r>
  <r>
    <x v="106"/>
    <x v="314"/>
    <n v="3.5472972972972974"/>
    <x v="4"/>
    <x v="3"/>
  </r>
  <r>
    <x v="106"/>
    <x v="241"/>
    <n v="81.418918918918919"/>
    <x v="4"/>
    <x v="3"/>
  </r>
  <r>
    <x v="106"/>
    <x v="315"/>
    <n v="65.03378378378379"/>
    <x v="4"/>
    <x v="3"/>
  </r>
  <r>
    <x v="106"/>
    <x v="316"/>
    <n v="7.2635135135135132"/>
    <x v="4"/>
    <x v="3"/>
  </r>
  <r>
    <x v="106"/>
    <x v="239"/>
    <n v="22.297297297297298"/>
    <x v="4"/>
    <x v="3"/>
  </r>
  <r>
    <x v="106"/>
    <x v="317"/>
    <n v="7.9391891891891895"/>
    <x v="4"/>
    <x v="3"/>
  </r>
  <r>
    <x v="106"/>
    <x v="60"/>
    <n v="1.8581081081081081"/>
    <x v="4"/>
    <x v="3"/>
  </r>
  <r>
    <x v="106"/>
    <x v="318"/>
    <n v="1.1824324324324325"/>
    <x v="4"/>
    <x v="3"/>
  </r>
  <r>
    <x v="106"/>
    <x v="319"/>
    <n v="26.858108108108109"/>
    <x v="4"/>
    <x v="3"/>
  </r>
  <r>
    <x v="106"/>
    <x v="320"/>
    <n v="2.8716216216216215"/>
    <x v="4"/>
    <x v="3"/>
  </r>
  <r>
    <x v="106"/>
    <x v="187"/>
    <n v="0.33783783783783783"/>
    <x v="4"/>
    <x v="3"/>
  </r>
  <r>
    <x v="106"/>
    <x v="321"/>
    <n v="1.0135135135135136"/>
    <x v="4"/>
    <x v="3"/>
  </r>
  <r>
    <x v="106"/>
    <x v="322"/>
    <n v="11.486486486486486"/>
    <x v="4"/>
    <x v="3"/>
  </r>
  <r>
    <x v="106"/>
    <x v="323"/>
    <n v="3.5472972972972974"/>
    <x v="4"/>
    <x v="3"/>
  </r>
  <r>
    <x v="106"/>
    <x v="324"/>
    <n v="31.925675675675677"/>
    <x v="4"/>
    <x v="3"/>
  </r>
  <r>
    <x v="106"/>
    <x v="325"/>
    <n v="2.0270270270270272"/>
    <x v="4"/>
    <x v="3"/>
  </r>
  <r>
    <x v="106"/>
    <x v="326"/>
    <n v="0.16891891891891891"/>
    <x v="4"/>
    <x v="3"/>
  </r>
  <r>
    <x v="106"/>
    <x v="327"/>
    <n v="0.84459459459459463"/>
    <x v="4"/>
    <x v="3"/>
  </r>
  <r>
    <x v="106"/>
    <x v="328"/>
    <n v="0.67567567567567566"/>
    <x v="4"/>
    <x v="3"/>
  </r>
  <r>
    <x v="106"/>
    <x v="4"/>
    <n v="5.0675675675675675"/>
    <x v="4"/>
    <x v="3"/>
  </r>
  <r>
    <x v="106"/>
    <x v="312"/>
    <n v="0"/>
    <x v="5"/>
    <x v="3"/>
  </r>
  <r>
    <x v="106"/>
    <x v="313"/>
    <n v="0"/>
    <x v="5"/>
    <x v="3"/>
  </r>
  <r>
    <x v="106"/>
    <x v="314"/>
    <n v="5.0314465408805029"/>
    <x v="5"/>
    <x v="3"/>
  </r>
  <r>
    <x v="106"/>
    <x v="241"/>
    <n v="87.421383647798748"/>
    <x v="5"/>
    <x v="3"/>
  </r>
  <r>
    <x v="106"/>
    <x v="315"/>
    <n v="45.283018867924525"/>
    <x v="5"/>
    <x v="3"/>
  </r>
  <r>
    <x v="106"/>
    <x v="316"/>
    <n v="3.1446540880503147"/>
    <x v="5"/>
    <x v="3"/>
  </r>
  <r>
    <x v="106"/>
    <x v="239"/>
    <n v="27.672955974842768"/>
    <x v="5"/>
    <x v="3"/>
  </r>
  <r>
    <x v="106"/>
    <x v="317"/>
    <n v="8.1761006289308185"/>
    <x v="5"/>
    <x v="3"/>
  </r>
  <r>
    <x v="106"/>
    <x v="60"/>
    <n v="0"/>
    <x v="5"/>
    <x v="3"/>
  </r>
  <r>
    <x v="106"/>
    <x v="318"/>
    <n v="1.2578616352201257"/>
    <x v="5"/>
    <x v="3"/>
  </r>
  <r>
    <x v="106"/>
    <x v="319"/>
    <n v="30.188679245283019"/>
    <x v="5"/>
    <x v="3"/>
  </r>
  <r>
    <x v="106"/>
    <x v="320"/>
    <n v="2.5157232704402515"/>
    <x v="5"/>
    <x v="3"/>
  </r>
  <r>
    <x v="106"/>
    <x v="187"/>
    <n v="1.2578616352201257"/>
    <x v="5"/>
    <x v="3"/>
  </r>
  <r>
    <x v="106"/>
    <x v="321"/>
    <n v="1.8867924528301887"/>
    <x v="5"/>
    <x v="3"/>
  </r>
  <r>
    <x v="106"/>
    <x v="322"/>
    <n v="16.352201257861637"/>
    <x v="5"/>
    <x v="3"/>
  </r>
  <r>
    <x v="106"/>
    <x v="323"/>
    <n v="4.4025157232704402"/>
    <x v="5"/>
    <x v="3"/>
  </r>
  <r>
    <x v="106"/>
    <x v="324"/>
    <n v="46.540880503144656"/>
    <x v="5"/>
    <x v="3"/>
  </r>
  <r>
    <x v="106"/>
    <x v="325"/>
    <n v="3.1446540880503147"/>
    <x v="5"/>
    <x v="3"/>
  </r>
  <r>
    <x v="106"/>
    <x v="326"/>
    <n v="0"/>
    <x v="5"/>
    <x v="3"/>
  </r>
  <r>
    <x v="106"/>
    <x v="327"/>
    <n v="1.8867924528301887"/>
    <x v="5"/>
    <x v="3"/>
  </r>
  <r>
    <x v="106"/>
    <x v="328"/>
    <n v="0.62893081761006286"/>
    <x v="5"/>
    <x v="3"/>
  </r>
  <r>
    <x v="106"/>
    <x v="4"/>
    <n v="2.5157232704402515"/>
    <x v="5"/>
    <x v="3"/>
  </r>
  <r>
    <x v="106"/>
    <x v="312"/>
    <n v="0"/>
    <x v="6"/>
    <x v="3"/>
  </r>
  <r>
    <x v="106"/>
    <x v="313"/>
    <n v="0"/>
    <x v="6"/>
    <x v="3"/>
  </r>
  <r>
    <x v="106"/>
    <x v="314"/>
    <n v="5.5555555555555554"/>
    <x v="6"/>
    <x v="3"/>
  </r>
  <r>
    <x v="106"/>
    <x v="241"/>
    <n v="75.925925925925924"/>
    <x v="6"/>
    <x v="3"/>
  </r>
  <r>
    <x v="106"/>
    <x v="315"/>
    <n v="73.148148148148152"/>
    <x v="6"/>
    <x v="3"/>
  </r>
  <r>
    <x v="106"/>
    <x v="316"/>
    <n v="9.2592592592592595"/>
    <x v="6"/>
    <x v="3"/>
  </r>
  <r>
    <x v="106"/>
    <x v="239"/>
    <n v="15.74074074074074"/>
    <x v="6"/>
    <x v="3"/>
  </r>
  <r>
    <x v="106"/>
    <x v="317"/>
    <n v="8.3333333333333339"/>
    <x v="6"/>
    <x v="3"/>
  </r>
  <r>
    <x v="106"/>
    <x v="60"/>
    <n v="2.7777777777777777"/>
    <x v="6"/>
    <x v="3"/>
  </r>
  <r>
    <x v="106"/>
    <x v="318"/>
    <n v="0.92592592592592593"/>
    <x v="6"/>
    <x v="3"/>
  </r>
  <r>
    <x v="106"/>
    <x v="319"/>
    <n v="30.555555555555557"/>
    <x v="6"/>
    <x v="3"/>
  </r>
  <r>
    <x v="106"/>
    <x v="320"/>
    <n v="0.92592592592592593"/>
    <x v="6"/>
    <x v="3"/>
  </r>
  <r>
    <x v="106"/>
    <x v="187"/>
    <n v="0"/>
    <x v="6"/>
    <x v="3"/>
  </r>
  <r>
    <x v="106"/>
    <x v="321"/>
    <n v="0.92592592592592593"/>
    <x v="6"/>
    <x v="3"/>
  </r>
  <r>
    <x v="106"/>
    <x v="322"/>
    <n v="11.111111111111111"/>
    <x v="6"/>
    <x v="3"/>
  </r>
  <r>
    <x v="106"/>
    <x v="323"/>
    <n v="4.6296296296296298"/>
    <x v="6"/>
    <x v="3"/>
  </r>
  <r>
    <x v="106"/>
    <x v="324"/>
    <n v="21.296296296296298"/>
    <x v="6"/>
    <x v="3"/>
  </r>
  <r>
    <x v="106"/>
    <x v="325"/>
    <n v="1.8518518518518519"/>
    <x v="6"/>
    <x v="3"/>
  </r>
  <r>
    <x v="106"/>
    <x v="326"/>
    <n v="0"/>
    <x v="6"/>
    <x v="3"/>
  </r>
  <r>
    <x v="106"/>
    <x v="327"/>
    <n v="0.92592592592592593"/>
    <x v="6"/>
    <x v="3"/>
  </r>
  <r>
    <x v="106"/>
    <x v="328"/>
    <n v="0.92592592592592593"/>
    <x v="6"/>
    <x v="3"/>
  </r>
  <r>
    <x v="106"/>
    <x v="4"/>
    <n v="5.5555555555555554"/>
    <x v="6"/>
    <x v="3"/>
  </r>
  <r>
    <x v="106"/>
    <x v="312"/>
    <n v="0"/>
    <x v="7"/>
    <x v="3"/>
  </r>
  <r>
    <x v="106"/>
    <x v="313"/>
    <n v="0.56497175141242939"/>
    <x v="7"/>
    <x v="3"/>
  </r>
  <r>
    <x v="106"/>
    <x v="314"/>
    <n v="3.3898305084745761"/>
    <x v="7"/>
    <x v="3"/>
  </r>
  <r>
    <x v="106"/>
    <x v="241"/>
    <n v="80.225988700564969"/>
    <x v="7"/>
    <x v="3"/>
  </r>
  <r>
    <x v="106"/>
    <x v="315"/>
    <n v="74.576271186440678"/>
    <x v="7"/>
    <x v="3"/>
  </r>
  <r>
    <x v="106"/>
    <x v="316"/>
    <n v="10.169491525423728"/>
    <x v="7"/>
    <x v="3"/>
  </r>
  <r>
    <x v="106"/>
    <x v="239"/>
    <n v="19.209039548022599"/>
    <x v="7"/>
    <x v="3"/>
  </r>
  <r>
    <x v="106"/>
    <x v="317"/>
    <n v="7.3446327683615822"/>
    <x v="7"/>
    <x v="3"/>
  </r>
  <r>
    <x v="106"/>
    <x v="60"/>
    <n v="1.6949152542372881"/>
    <x v="7"/>
    <x v="3"/>
  </r>
  <r>
    <x v="106"/>
    <x v="318"/>
    <n v="1.1299435028248588"/>
    <x v="7"/>
    <x v="3"/>
  </r>
  <r>
    <x v="106"/>
    <x v="319"/>
    <n v="21.468926553672315"/>
    <x v="7"/>
    <x v="3"/>
  </r>
  <r>
    <x v="106"/>
    <x v="320"/>
    <n v="3.9548022598870056"/>
    <x v="7"/>
    <x v="3"/>
  </r>
  <r>
    <x v="106"/>
    <x v="187"/>
    <n v="0"/>
    <x v="7"/>
    <x v="3"/>
  </r>
  <r>
    <x v="106"/>
    <x v="321"/>
    <n v="1.1299435028248588"/>
    <x v="7"/>
    <x v="3"/>
  </r>
  <r>
    <x v="106"/>
    <x v="322"/>
    <n v="8.4745762711864412"/>
    <x v="7"/>
    <x v="3"/>
  </r>
  <r>
    <x v="106"/>
    <x v="323"/>
    <n v="4.5197740112994351"/>
    <x v="7"/>
    <x v="3"/>
  </r>
  <r>
    <x v="106"/>
    <x v="324"/>
    <n v="33.898305084745765"/>
    <x v="7"/>
    <x v="3"/>
  </r>
  <r>
    <x v="106"/>
    <x v="325"/>
    <n v="2.8248587570621471"/>
    <x v="7"/>
    <x v="3"/>
  </r>
  <r>
    <x v="106"/>
    <x v="326"/>
    <n v="0"/>
    <x v="7"/>
    <x v="3"/>
  </r>
  <r>
    <x v="106"/>
    <x v="327"/>
    <n v="0"/>
    <x v="7"/>
    <x v="3"/>
  </r>
  <r>
    <x v="106"/>
    <x v="328"/>
    <n v="0.56497175141242939"/>
    <x v="7"/>
    <x v="3"/>
  </r>
  <r>
    <x v="106"/>
    <x v="4"/>
    <n v="3.9548022598870056"/>
    <x v="7"/>
    <x v="3"/>
  </r>
  <r>
    <x v="106"/>
    <x v="312"/>
    <n v="0.67567567567567566"/>
    <x v="8"/>
    <x v="3"/>
  </r>
  <r>
    <x v="106"/>
    <x v="313"/>
    <n v="0.67567567567567566"/>
    <x v="8"/>
    <x v="3"/>
  </r>
  <r>
    <x v="106"/>
    <x v="314"/>
    <n v="0.67567567567567566"/>
    <x v="8"/>
    <x v="3"/>
  </r>
  <r>
    <x v="106"/>
    <x v="241"/>
    <n v="80.405405405405403"/>
    <x v="8"/>
    <x v="3"/>
  </r>
  <r>
    <x v="106"/>
    <x v="315"/>
    <n v="68.918918918918919"/>
    <x v="8"/>
    <x v="3"/>
  </r>
  <r>
    <x v="106"/>
    <x v="316"/>
    <n v="6.756756756756757"/>
    <x v="8"/>
    <x v="3"/>
  </r>
  <r>
    <x v="106"/>
    <x v="239"/>
    <n v="25"/>
    <x v="8"/>
    <x v="3"/>
  </r>
  <r>
    <x v="106"/>
    <x v="317"/>
    <n v="8.1081081081081088"/>
    <x v="8"/>
    <x v="3"/>
  </r>
  <r>
    <x v="106"/>
    <x v="60"/>
    <n v="3.3783783783783785"/>
    <x v="8"/>
    <x v="3"/>
  </r>
  <r>
    <x v="106"/>
    <x v="318"/>
    <n v="1.3513513513513513"/>
    <x v="8"/>
    <x v="3"/>
  </r>
  <r>
    <x v="106"/>
    <x v="319"/>
    <n v="27.027027027027028"/>
    <x v="8"/>
    <x v="3"/>
  </r>
  <r>
    <x v="106"/>
    <x v="320"/>
    <n v="3.3783783783783785"/>
    <x v="8"/>
    <x v="3"/>
  </r>
  <r>
    <x v="106"/>
    <x v="187"/>
    <n v="0"/>
    <x v="8"/>
    <x v="3"/>
  </r>
  <r>
    <x v="106"/>
    <x v="321"/>
    <n v="0"/>
    <x v="8"/>
    <x v="3"/>
  </r>
  <r>
    <x v="106"/>
    <x v="322"/>
    <n v="10.135135135135135"/>
    <x v="8"/>
    <x v="3"/>
  </r>
  <r>
    <x v="106"/>
    <x v="323"/>
    <n v="0.67567567567567566"/>
    <x v="8"/>
    <x v="3"/>
  </r>
  <r>
    <x v="106"/>
    <x v="324"/>
    <n v="21.621621621621621"/>
    <x v="8"/>
    <x v="3"/>
  </r>
  <r>
    <x v="106"/>
    <x v="325"/>
    <n v="0"/>
    <x v="8"/>
    <x v="3"/>
  </r>
  <r>
    <x v="106"/>
    <x v="326"/>
    <n v="0.67567567567567566"/>
    <x v="8"/>
    <x v="3"/>
  </r>
  <r>
    <x v="106"/>
    <x v="327"/>
    <n v="0.67567567567567566"/>
    <x v="8"/>
    <x v="3"/>
  </r>
  <r>
    <x v="106"/>
    <x v="328"/>
    <n v="0.67567567567567566"/>
    <x v="8"/>
    <x v="3"/>
  </r>
  <r>
    <x v="106"/>
    <x v="4"/>
    <n v="8.7837837837837842"/>
    <x v="8"/>
    <x v="3"/>
  </r>
  <r>
    <x v="106"/>
    <x v="312"/>
    <n v="0.59171597633136097"/>
    <x v="9"/>
    <x v="3"/>
  </r>
  <r>
    <x v="106"/>
    <x v="313"/>
    <n v="0.59171597633136097"/>
    <x v="9"/>
    <x v="3"/>
  </r>
  <r>
    <x v="106"/>
    <x v="314"/>
    <n v="4.7337278106508878"/>
    <x v="9"/>
    <x v="3"/>
  </r>
  <r>
    <x v="106"/>
    <x v="241"/>
    <n v="75.147928994082847"/>
    <x v="9"/>
    <x v="3"/>
  </r>
  <r>
    <x v="106"/>
    <x v="315"/>
    <n v="71.005917159763314"/>
    <x v="9"/>
    <x v="3"/>
  </r>
  <r>
    <x v="106"/>
    <x v="316"/>
    <n v="3.5502958579881656"/>
    <x v="9"/>
    <x v="3"/>
  </r>
  <r>
    <x v="106"/>
    <x v="239"/>
    <n v="26.035502958579883"/>
    <x v="9"/>
    <x v="3"/>
  </r>
  <r>
    <x v="106"/>
    <x v="317"/>
    <n v="6.5088757396449708"/>
    <x v="9"/>
    <x v="3"/>
  </r>
  <r>
    <x v="106"/>
    <x v="60"/>
    <n v="0"/>
    <x v="9"/>
    <x v="3"/>
  </r>
  <r>
    <x v="106"/>
    <x v="318"/>
    <n v="1.1834319526627219"/>
    <x v="9"/>
    <x v="3"/>
  </r>
  <r>
    <x v="106"/>
    <x v="319"/>
    <n v="8.2840236686390529"/>
    <x v="9"/>
    <x v="3"/>
  </r>
  <r>
    <x v="106"/>
    <x v="320"/>
    <n v="4.1420118343195265"/>
    <x v="9"/>
    <x v="3"/>
  </r>
  <r>
    <x v="106"/>
    <x v="187"/>
    <n v="0"/>
    <x v="9"/>
    <x v="3"/>
  </r>
  <r>
    <x v="106"/>
    <x v="321"/>
    <n v="1.7751479289940828"/>
    <x v="9"/>
    <x v="3"/>
  </r>
  <r>
    <x v="106"/>
    <x v="322"/>
    <n v="4.7337278106508878"/>
    <x v="9"/>
    <x v="3"/>
  </r>
  <r>
    <x v="106"/>
    <x v="323"/>
    <n v="0"/>
    <x v="9"/>
    <x v="3"/>
  </r>
  <r>
    <x v="106"/>
    <x v="324"/>
    <n v="50.887573964497044"/>
    <x v="9"/>
    <x v="3"/>
  </r>
  <r>
    <x v="106"/>
    <x v="325"/>
    <n v="1.1834319526627219"/>
    <x v="9"/>
    <x v="3"/>
  </r>
  <r>
    <x v="106"/>
    <x v="326"/>
    <n v="1.1834319526627219"/>
    <x v="9"/>
    <x v="3"/>
  </r>
  <r>
    <x v="106"/>
    <x v="327"/>
    <n v="0"/>
    <x v="9"/>
    <x v="3"/>
  </r>
  <r>
    <x v="106"/>
    <x v="328"/>
    <n v="0.59171597633136097"/>
    <x v="9"/>
    <x v="3"/>
  </r>
  <r>
    <x v="106"/>
    <x v="4"/>
    <n v="6.5088757396449708"/>
    <x v="9"/>
    <x v="3"/>
  </r>
  <r>
    <x v="106"/>
    <x v="312"/>
    <n v="0"/>
    <x v="10"/>
    <x v="3"/>
  </r>
  <r>
    <x v="106"/>
    <x v="313"/>
    <n v="0"/>
    <x v="10"/>
    <x v="3"/>
  </r>
  <r>
    <x v="106"/>
    <x v="314"/>
    <n v="3.8167938931297711"/>
    <x v="10"/>
    <x v="3"/>
  </r>
  <r>
    <x v="106"/>
    <x v="241"/>
    <n v="67.175572519083971"/>
    <x v="10"/>
    <x v="3"/>
  </r>
  <r>
    <x v="106"/>
    <x v="315"/>
    <n v="61.068702290076338"/>
    <x v="10"/>
    <x v="3"/>
  </r>
  <r>
    <x v="106"/>
    <x v="316"/>
    <n v="0.76335877862595425"/>
    <x v="10"/>
    <x v="3"/>
  </r>
  <r>
    <x v="106"/>
    <x v="239"/>
    <n v="42.748091603053432"/>
    <x v="10"/>
    <x v="3"/>
  </r>
  <r>
    <x v="106"/>
    <x v="317"/>
    <n v="11.450381679389313"/>
    <x v="10"/>
    <x v="3"/>
  </r>
  <r>
    <x v="106"/>
    <x v="60"/>
    <n v="1.5267175572519085"/>
    <x v="10"/>
    <x v="3"/>
  </r>
  <r>
    <x v="106"/>
    <x v="318"/>
    <n v="3.8167938931297711"/>
    <x v="10"/>
    <x v="3"/>
  </r>
  <r>
    <x v="106"/>
    <x v="319"/>
    <n v="12.977099236641221"/>
    <x v="10"/>
    <x v="3"/>
  </r>
  <r>
    <x v="106"/>
    <x v="320"/>
    <n v="3.8167938931297711"/>
    <x v="10"/>
    <x v="3"/>
  </r>
  <r>
    <x v="106"/>
    <x v="187"/>
    <n v="0"/>
    <x v="10"/>
    <x v="3"/>
  </r>
  <r>
    <x v="106"/>
    <x v="321"/>
    <n v="3.8167938931297711"/>
    <x v="10"/>
    <x v="3"/>
  </r>
  <r>
    <x v="106"/>
    <x v="322"/>
    <n v="16.793893129770993"/>
    <x v="10"/>
    <x v="3"/>
  </r>
  <r>
    <x v="106"/>
    <x v="323"/>
    <n v="3.053435114503817"/>
    <x v="10"/>
    <x v="3"/>
  </r>
  <r>
    <x v="106"/>
    <x v="324"/>
    <n v="29.007633587786259"/>
    <x v="10"/>
    <x v="3"/>
  </r>
  <r>
    <x v="106"/>
    <x v="325"/>
    <n v="1.5267175572519085"/>
    <x v="10"/>
    <x v="3"/>
  </r>
  <r>
    <x v="106"/>
    <x v="326"/>
    <n v="3.053435114503817"/>
    <x v="10"/>
    <x v="3"/>
  </r>
  <r>
    <x v="106"/>
    <x v="327"/>
    <n v="0"/>
    <x v="10"/>
    <x v="3"/>
  </r>
  <r>
    <x v="106"/>
    <x v="328"/>
    <n v="6.106870229007634"/>
    <x v="10"/>
    <x v="3"/>
  </r>
  <r>
    <x v="106"/>
    <x v="4"/>
    <n v="6.8702290076335881"/>
    <x v="10"/>
    <x v="3"/>
  </r>
  <r>
    <x v="106"/>
    <x v="312"/>
    <n v="0"/>
    <x v="11"/>
    <x v="3"/>
  </r>
  <r>
    <x v="106"/>
    <x v="313"/>
    <n v="0.84033613445378152"/>
    <x v="11"/>
    <x v="3"/>
  </r>
  <r>
    <x v="106"/>
    <x v="314"/>
    <n v="5.882352941176471"/>
    <x v="11"/>
    <x v="3"/>
  </r>
  <r>
    <x v="106"/>
    <x v="241"/>
    <n v="83.193277310924373"/>
    <x v="11"/>
    <x v="3"/>
  </r>
  <r>
    <x v="106"/>
    <x v="315"/>
    <n v="58.823529411764703"/>
    <x v="11"/>
    <x v="3"/>
  </r>
  <r>
    <x v="106"/>
    <x v="316"/>
    <n v="6.7226890756302522"/>
    <x v="11"/>
    <x v="3"/>
  </r>
  <r>
    <x v="106"/>
    <x v="239"/>
    <n v="35.294117647058826"/>
    <x v="11"/>
    <x v="3"/>
  </r>
  <r>
    <x v="106"/>
    <x v="317"/>
    <n v="2.5210084033613445"/>
    <x v="11"/>
    <x v="3"/>
  </r>
  <r>
    <x v="106"/>
    <x v="60"/>
    <n v="0.84033613445378152"/>
    <x v="11"/>
    <x v="3"/>
  </r>
  <r>
    <x v="106"/>
    <x v="318"/>
    <n v="2.5210084033613445"/>
    <x v="11"/>
    <x v="3"/>
  </r>
  <r>
    <x v="106"/>
    <x v="319"/>
    <n v="11.764705882352942"/>
    <x v="11"/>
    <x v="3"/>
  </r>
  <r>
    <x v="106"/>
    <x v="320"/>
    <n v="3.3613445378151261"/>
    <x v="11"/>
    <x v="3"/>
  </r>
  <r>
    <x v="106"/>
    <x v="187"/>
    <n v="0"/>
    <x v="11"/>
    <x v="3"/>
  </r>
  <r>
    <x v="106"/>
    <x v="321"/>
    <n v="2.5210084033613445"/>
    <x v="11"/>
    <x v="3"/>
  </r>
  <r>
    <x v="106"/>
    <x v="322"/>
    <n v="9.2436974789915958"/>
    <x v="11"/>
    <x v="3"/>
  </r>
  <r>
    <x v="106"/>
    <x v="323"/>
    <n v="0"/>
    <x v="11"/>
    <x v="3"/>
  </r>
  <r>
    <x v="106"/>
    <x v="324"/>
    <n v="49.579831932773111"/>
    <x v="11"/>
    <x v="3"/>
  </r>
  <r>
    <x v="106"/>
    <x v="325"/>
    <n v="0.84033613445378152"/>
    <x v="11"/>
    <x v="3"/>
  </r>
  <r>
    <x v="106"/>
    <x v="326"/>
    <n v="0"/>
    <x v="11"/>
    <x v="3"/>
  </r>
  <r>
    <x v="106"/>
    <x v="327"/>
    <n v="0"/>
    <x v="11"/>
    <x v="3"/>
  </r>
  <r>
    <x v="106"/>
    <x v="328"/>
    <n v="1.680672268907563"/>
    <x v="11"/>
    <x v="3"/>
  </r>
  <r>
    <x v="106"/>
    <x v="4"/>
    <n v="2.5210084033613445"/>
    <x v="11"/>
    <x v="3"/>
  </r>
  <r>
    <x v="106"/>
    <x v="312"/>
    <n v="4.0404040404040407"/>
    <x v="12"/>
    <x v="3"/>
  </r>
  <r>
    <x v="106"/>
    <x v="313"/>
    <n v="0"/>
    <x v="12"/>
    <x v="3"/>
  </r>
  <r>
    <x v="106"/>
    <x v="314"/>
    <n v="10.1010101010101"/>
    <x v="12"/>
    <x v="3"/>
  </r>
  <r>
    <x v="106"/>
    <x v="241"/>
    <n v="70.707070707070713"/>
    <x v="12"/>
    <x v="3"/>
  </r>
  <r>
    <x v="106"/>
    <x v="315"/>
    <n v="47.474747474747474"/>
    <x v="12"/>
    <x v="3"/>
  </r>
  <r>
    <x v="106"/>
    <x v="316"/>
    <n v="7.0707070707070709"/>
    <x v="12"/>
    <x v="3"/>
  </r>
  <r>
    <x v="106"/>
    <x v="239"/>
    <n v="21.212121212121211"/>
    <x v="12"/>
    <x v="3"/>
  </r>
  <r>
    <x v="106"/>
    <x v="317"/>
    <n v="5.0505050505050502"/>
    <x v="12"/>
    <x v="3"/>
  </r>
  <r>
    <x v="106"/>
    <x v="60"/>
    <n v="4.0404040404040407"/>
    <x v="12"/>
    <x v="3"/>
  </r>
  <r>
    <x v="106"/>
    <x v="318"/>
    <n v="2.0202020202020203"/>
    <x v="12"/>
    <x v="3"/>
  </r>
  <r>
    <x v="106"/>
    <x v="319"/>
    <n v="21.212121212121211"/>
    <x v="12"/>
    <x v="3"/>
  </r>
  <r>
    <x v="106"/>
    <x v="320"/>
    <n v="4.0404040404040407"/>
    <x v="12"/>
    <x v="3"/>
  </r>
  <r>
    <x v="106"/>
    <x v="187"/>
    <n v="0"/>
    <x v="12"/>
    <x v="3"/>
  </r>
  <r>
    <x v="106"/>
    <x v="321"/>
    <n v="3.0303030303030303"/>
    <x v="12"/>
    <x v="3"/>
  </r>
  <r>
    <x v="106"/>
    <x v="322"/>
    <n v="9.0909090909090917"/>
    <x v="12"/>
    <x v="3"/>
  </r>
  <r>
    <x v="106"/>
    <x v="323"/>
    <n v="0"/>
    <x v="12"/>
    <x v="3"/>
  </r>
  <r>
    <x v="106"/>
    <x v="324"/>
    <n v="36.363636363636367"/>
    <x v="12"/>
    <x v="3"/>
  </r>
  <r>
    <x v="106"/>
    <x v="325"/>
    <n v="1.0101010101010102"/>
    <x v="12"/>
    <x v="3"/>
  </r>
  <r>
    <x v="106"/>
    <x v="326"/>
    <n v="1.0101010101010102"/>
    <x v="12"/>
    <x v="3"/>
  </r>
  <r>
    <x v="106"/>
    <x v="327"/>
    <n v="1.0101010101010102"/>
    <x v="12"/>
    <x v="3"/>
  </r>
  <r>
    <x v="106"/>
    <x v="328"/>
    <n v="1.0101010101010102"/>
    <x v="12"/>
    <x v="3"/>
  </r>
  <r>
    <x v="106"/>
    <x v="4"/>
    <n v="13.131313131313131"/>
    <x v="12"/>
    <x v="3"/>
  </r>
  <r>
    <x v="106"/>
    <x v="312"/>
    <n v="0"/>
    <x v="13"/>
    <x v="3"/>
  </r>
  <r>
    <x v="106"/>
    <x v="313"/>
    <n v="0"/>
    <x v="13"/>
    <x v="3"/>
  </r>
  <r>
    <x v="106"/>
    <x v="314"/>
    <n v="5.7971014492753623"/>
    <x v="13"/>
    <x v="3"/>
  </r>
  <r>
    <x v="106"/>
    <x v="241"/>
    <n v="79.710144927536234"/>
    <x v="13"/>
    <x v="3"/>
  </r>
  <r>
    <x v="106"/>
    <x v="315"/>
    <n v="65.217391304347828"/>
    <x v="13"/>
    <x v="3"/>
  </r>
  <r>
    <x v="106"/>
    <x v="316"/>
    <n v="4.3478260869565215"/>
    <x v="13"/>
    <x v="3"/>
  </r>
  <r>
    <x v="106"/>
    <x v="239"/>
    <n v="46.376811594202898"/>
    <x v="13"/>
    <x v="3"/>
  </r>
  <r>
    <x v="106"/>
    <x v="317"/>
    <n v="10.144927536231885"/>
    <x v="13"/>
    <x v="3"/>
  </r>
  <r>
    <x v="106"/>
    <x v="60"/>
    <n v="4.3478260869565215"/>
    <x v="13"/>
    <x v="3"/>
  </r>
  <r>
    <x v="106"/>
    <x v="318"/>
    <n v="4.3478260869565215"/>
    <x v="13"/>
    <x v="3"/>
  </r>
  <r>
    <x v="106"/>
    <x v="319"/>
    <n v="11.594202898550725"/>
    <x v="13"/>
    <x v="3"/>
  </r>
  <r>
    <x v="106"/>
    <x v="320"/>
    <n v="1.4492753623188406"/>
    <x v="13"/>
    <x v="3"/>
  </r>
  <r>
    <x v="106"/>
    <x v="187"/>
    <n v="0"/>
    <x v="13"/>
    <x v="3"/>
  </r>
  <r>
    <x v="106"/>
    <x v="321"/>
    <n v="1.4492753623188406"/>
    <x v="13"/>
    <x v="3"/>
  </r>
  <r>
    <x v="106"/>
    <x v="322"/>
    <n v="4.3478260869565215"/>
    <x v="13"/>
    <x v="3"/>
  </r>
  <r>
    <x v="106"/>
    <x v="323"/>
    <n v="0"/>
    <x v="13"/>
    <x v="3"/>
  </r>
  <r>
    <x v="106"/>
    <x v="324"/>
    <n v="8.695652173913043"/>
    <x v="13"/>
    <x v="3"/>
  </r>
  <r>
    <x v="106"/>
    <x v="325"/>
    <n v="5.7971014492753623"/>
    <x v="13"/>
    <x v="3"/>
  </r>
  <r>
    <x v="106"/>
    <x v="326"/>
    <n v="1.4492753623188406"/>
    <x v="13"/>
    <x v="3"/>
  </r>
  <r>
    <x v="106"/>
    <x v="327"/>
    <n v="2.8985507246376812"/>
    <x v="13"/>
    <x v="3"/>
  </r>
  <r>
    <x v="106"/>
    <x v="328"/>
    <n v="0"/>
    <x v="13"/>
    <x v="3"/>
  </r>
  <r>
    <x v="106"/>
    <x v="4"/>
    <n v="7.2463768115942031"/>
    <x v="13"/>
    <x v="3"/>
  </r>
  <r>
    <x v="106"/>
    <x v="312"/>
    <n v="1.1494252873563218"/>
    <x v="14"/>
    <x v="3"/>
  </r>
  <r>
    <x v="106"/>
    <x v="313"/>
    <n v="0"/>
    <x v="14"/>
    <x v="3"/>
  </r>
  <r>
    <x v="106"/>
    <x v="314"/>
    <n v="5.7471264367816088"/>
    <x v="14"/>
    <x v="3"/>
  </r>
  <r>
    <x v="106"/>
    <x v="241"/>
    <n v="79.310344827586206"/>
    <x v="14"/>
    <x v="3"/>
  </r>
  <r>
    <x v="106"/>
    <x v="315"/>
    <n v="66.666666666666671"/>
    <x v="14"/>
    <x v="3"/>
  </r>
  <r>
    <x v="106"/>
    <x v="316"/>
    <n v="26.436781609195403"/>
    <x v="14"/>
    <x v="3"/>
  </r>
  <r>
    <x v="106"/>
    <x v="239"/>
    <n v="8.0459770114942533"/>
    <x v="14"/>
    <x v="3"/>
  </r>
  <r>
    <x v="106"/>
    <x v="317"/>
    <n v="2.2988505747126435"/>
    <x v="14"/>
    <x v="3"/>
  </r>
  <r>
    <x v="106"/>
    <x v="60"/>
    <n v="0"/>
    <x v="14"/>
    <x v="3"/>
  </r>
  <r>
    <x v="106"/>
    <x v="318"/>
    <n v="0"/>
    <x v="14"/>
    <x v="3"/>
  </r>
  <r>
    <x v="106"/>
    <x v="319"/>
    <n v="18.390804597701148"/>
    <x v="14"/>
    <x v="3"/>
  </r>
  <r>
    <x v="106"/>
    <x v="320"/>
    <n v="4.5977011494252871"/>
    <x v="14"/>
    <x v="3"/>
  </r>
  <r>
    <x v="106"/>
    <x v="187"/>
    <n v="0"/>
    <x v="14"/>
    <x v="3"/>
  </r>
  <r>
    <x v="106"/>
    <x v="321"/>
    <n v="12.64367816091954"/>
    <x v="14"/>
    <x v="3"/>
  </r>
  <r>
    <x v="106"/>
    <x v="322"/>
    <n v="12.64367816091954"/>
    <x v="14"/>
    <x v="3"/>
  </r>
  <r>
    <x v="106"/>
    <x v="323"/>
    <n v="1.1494252873563218"/>
    <x v="14"/>
    <x v="3"/>
  </r>
  <r>
    <x v="106"/>
    <x v="324"/>
    <n v="26.436781609195403"/>
    <x v="14"/>
    <x v="3"/>
  </r>
  <r>
    <x v="106"/>
    <x v="325"/>
    <n v="2.2988505747126435"/>
    <x v="14"/>
    <x v="3"/>
  </r>
  <r>
    <x v="106"/>
    <x v="326"/>
    <n v="3.4482758620689653"/>
    <x v="14"/>
    <x v="3"/>
  </r>
  <r>
    <x v="106"/>
    <x v="327"/>
    <n v="0"/>
    <x v="14"/>
    <x v="3"/>
  </r>
  <r>
    <x v="106"/>
    <x v="328"/>
    <n v="1.1494252873563218"/>
    <x v="14"/>
    <x v="3"/>
  </r>
  <r>
    <x v="106"/>
    <x v="4"/>
    <n v="3.4482758620689653"/>
    <x v="14"/>
    <x v="3"/>
  </r>
  <r>
    <x v="106"/>
    <x v="312"/>
    <n v="0"/>
    <x v="15"/>
    <x v="3"/>
  </r>
  <r>
    <x v="106"/>
    <x v="313"/>
    <n v="0"/>
    <x v="15"/>
    <x v="3"/>
  </r>
  <r>
    <x v="106"/>
    <x v="314"/>
    <n v="0"/>
    <x v="15"/>
    <x v="3"/>
  </r>
  <r>
    <x v="106"/>
    <x v="241"/>
    <n v="17.582417582417584"/>
    <x v="15"/>
    <x v="3"/>
  </r>
  <r>
    <x v="106"/>
    <x v="315"/>
    <n v="74.72527472527473"/>
    <x v="15"/>
    <x v="3"/>
  </r>
  <r>
    <x v="106"/>
    <x v="316"/>
    <n v="2.197802197802198"/>
    <x v="15"/>
    <x v="3"/>
  </r>
  <r>
    <x v="106"/>
    <x v="239"/>
    <n v="41.758241758241759"/>
    <x v="15"/>
    <x v="3"/>
  </r>
  <r>
    <x v="106"/>
    <x v="317"/>
    <n v="14.285714285714286"/>
    <x v="15"/>
    <x v="3"/>
  </r>
  <r>
    <x v="106"/>
    <x v="60"/>
    <n v="1.098901098901099"/>
    <x v="15"/>
    <x v="3"/>
  </r>
  <r>
    <x v="106"/>
    <x v="318"/>
    <n v="10.989010989010989"/>
    <x v="15"/>
    <x v="3"/>
  </r>
  <r>
    <x v="106"/>
    <x v="319"/>
    <n v="38.46153846153846"/>
    <x v="15"/>
    <x v="3"/>
  </r>
  <r>
    <x v="106"/>
    <x v="320"/>
    <n v="6.5934065934065931"/>
    <x v="15"/>
    <x v="3"/>
  </r>
  <r>
    <x v="106"/>
    <x v="187"/>
    <n v="0"/>
    <x v="15"/>
    <x v="3"/>
  </r>
  <r>
    <x v="106"/>
    <x v="321"/>
    <n v="0"/>
    <x v="15"/>
    <x v="3"/>
  </r>
  <r>
    <x v="106"/>
    <x v="322"/>
    <n v="7.6923076923076925"/>
    <x v="15"/>
    <x v="3"/>
  </r>
  <r>
    <x v="106"/>
    <x v="323"/>
    <n v="1.098901098901099"/>
    <x v="15"/>
    <x v="3"/>
  </r>
  <r>
    <x v="106"/>
    <x v="324"/>
    <n v="53.846153846153847"/>
    <x v="15"/>
    <x v="3"/>
  </r>
  <r>
    <x v="106"/>
    <x v="325"/>
    <n v="0"/>
    <x v="15"/>
    <x v="3"/>
  </r>
  <r>
    <x v="106"/>
    <x v="326"/>
    <n v="2.197802197802198"/>
    <x v="15"/>
    <x v="3"/>
  </r>
  <r>
    <x v="106"/>
    <x v="327"/>
    <n v="2.197802197802198"/>
    <x v="15"/>
    <x v="3"/>
  </r>
  <r>
    <x v="106"/>
    <x v="328"/>
    <n v="1.098901098901099"/>
    <x v="15"/>
    <x v="3"/>
  </r>
  <r>
    <x v="106"/>
    <x v="4"/>
    <n v="3.2967032967032965"/>
    <x v="15"/>
    <x v="3"/>
  </r>
  <r>
    <x v="106"/>
    <x v="312"/>
    <n v="4.3478260869565215"/>
    <x v="16"/>
    <x v="3"/>
  </r>
  <r>
    <x v="106"/>
    <x v="313"/>
    <n v="2.7173913043478262"/>
    <x v="16"/>
    <x v="3"/>
  </r>
  <r>
    <x v="106"/>
    <x v="314"/>
    <n v="11.413043478260869"/>
    <x v="16"/>
    <x v="3"/>
  </r>
  <r>
    <x v="106"/>
    <x v="241"/>
    <n v="45.108695652173914"/>
    <x v="16"/>
    <x v="3"/>
  </r>
  <r>
    <x v="106"/>
    <x v="315"/>
    <n v="70.108695652173907"/>
    <x v="16"/>
    <x v="3"/>
  </r>
  <r>
    <x v="106"/>
    <x v="316"/>
    <n v="7.6086956521739131"/>
    <x v="16"/>
    <x v="3"/>
  </r>
  <r>
    <x v="106"/>
    <x v="239"/>
    <n v="34.782608695652172"/>
    <x v="16"/>
    <x v="3"/>
  </r>
  <r>
    <x v="106"/>
    <x v="317"/>
    <n v="14.130434782608695"/>
    <x v="16"/>
    <x v="3"/>
  </r>
  <r>
    <x v="106"/>
    <x v="60"/>
    <n v="4.3478260869565215"/>
    <x v="16"/>
    <x v="3"/>
  </r>
  <r>
    <x v="106"/>
    <x v="318"/>
    <n v="3.8043478260869565"/>
    <x v="16"/>
    <x v="3"/>
  </r>
  <r>
    <x v="106"/>
    <x v="319"/>
    <n v="20.652173913043477"/>
    <x v="16"/>
    <x v="3"/>
  </r>
  <r>
    <x v="106"/>
    <x v="320"/>
    <n v="12.5"/>
    <x v="16"/>
    <x v="3"/>
  </r>
  <r>
    <x v="106"/>
    <x v="187"/>
    <n v="0.54347826086956519"/>
    <x v="16"/>
    <x v="3"/>
  </r>
  <r>
    <x v="106"/>
    <x v="321"/>
    <n v="3.8043478260869565"/>
    <x v="16"/>
    <x v="3"/>
  </r>
  <r>
    <x v="106"/>
    <x v="322"/>
    <n v="7.6086956521739131"/>
    <x v="16"/>
    <x v="3"/>
  </r>
  <r>
    <x v="106"/>
    <x v="323"/>
    <n v="0"/>
    <x v="16"/>
    <x v="3"/>
  </r>
  <r>
    <x v="106"/>
    <x v="324"/>
    <n v="25"/>
    <x v="16"/>
    <x v="3"/>
  </r>
  <r>
    <x v="106"/>
    <x v="325"/>
    <n v="1.0869565217391304"/>
    <x v="16"/>
    <x v="3"/>
  </r>
  <r>
    <x v="106"/>
    <x v="326"/>
    <n v="0.54347826086956519"/>
    <x v="16"/>
    <x v="3"/>
  </r>
  <r>
    <x v="106"/>
    <x v="327"/>
    <n v="1.6304347826086956"/>
    <x v="16"/>
    <x v="3"/>
  </r>
  <r>
    <x v="106"/>
    <x v="328"/>
    <n v="1.0869565217391304"/>
    <x v="16"/>
    <x v="3"/>
  </r>
  <r>
    <x v="106"/>
    <x v="4"/>
    <n v="4.3478260869565215"/>
    <x v="16"/>
    <x v="3"/>
  </r>
  <r>
    <x v="107"/>
    <x v="329"/>
    <n v="5392"/>
    <x v="0"/>
    <x v="2"/>
  </r>
  <r>
    <x v="107"/>
    <x v="329"/>
    <n v="1125"/>
    <x v="1"/>
    <x v="2"/>
  </r>
  <r>
    <x v="107"/>
    <x v="329"/>
    <n v="1840"/>
    <x v="2"/>
    <x v="2"/>
  </r>
  <r>
    <x v="107"/>
    <x v="329"/>
    <n v="710"/>
    <x v="3"/>
    <x v="2"/>
  </r>
  <r>
    <x v="107"/>
    <x v="329"/>
    <n v="690"/>
    <x v="4"/>
    <x v="2"/>
  </r>
  <r>
    <x v="107"/>
    <x v="329"/>
    <n v="195"/>
    <x v="5"/>
    <x v="2"/>
  </r>
  <r>
    <x v="107"/>
    <x v="329"/>
    <n v="121"/>
    <x v="6"/>
    <x v="2"/>
  </r>
  <r>
    <x v="107"/>
    <x v="329"/>
    <n v="201"/>
    <x v="7"/>
    <x v="2"/>
  </r>
  <r>
    <x v="107"/>
    <x v="329"/>
    <n v="173"/>
    <x v="8"/>
    <x v="2"/>
  </r>
  <r>
    <x v="107"/>
    <x v="329"/>
    <n v="181"/>
    <x v="9"/>
    <x v="2"/>
  </r>
  <r>
    <x v="107"/>
    <x v="329"/>
    <n v="149"/>
    <x v="10"/>
    <x v="2"/>
  </r>
  <r>
    <x v="107"/>
    <x v="329"/>
    <n v="149"/>
    <x v="11"/>
    <x v="2"/>
  </r>
  <r>
    <x v="107"/>
    <x v="329"/>
    <n v="118"/>
    <x v="12"/>
    <x v="2"/>
  </r>
  <r>
    <x v="107"/>
    <x v="329"/>
    <n v="77"/>
    <x v="13"/>
    <x v="2"/>
  </r>
  <r>
    <x v="107"/>
    <x v="329"/>
    <n v="84"/>
    <x v="14"/>
    <x v="2"/>
  </r>
  <r>
    <x v="107"/>
    <x v="329"/>
    <n v="93"/>
    <x v="15"/>
    <x v="2"/>
  </r>
  <r>
    <x v="107"/>
    <x v="329"/>
    <n v="176"/>
    <x v="16"/>
    <x v="2"/>
  </r>
  <r>
    <x v="107"/>
    <x v="329"/>
    <n v="5337"/>
    <x v="0"/>
    <x v="3"/>
  </r>
  <r>
    <x v="107"/>
    <x v="329"/>
    <n v="1138"/>
    <x v="1"/>
    <x v="3"/>
  </r>
  <r>
    <x v="107"/>
    <x v="329"/>
    <n v="1908"/>
    <x v="2"/>
    <x v="3"/>
  </r>
  <r>
    <x v="107"/>
    <x v="329"/>
    <n v="750"/>
    <x v="3"/>
    <x v="3"/>
  </r>
  <r>
    <x v="107"/>
    <x v="329"/>
    <n v="592"/>
    <x v="4"/>
    <x v="3"/>
  </r>
  <r>
    <x v="107"/>
    <x v="329"/>
    <n v="159"/>
    <x v="5"/>
    <x v="3"/>
  </r>
  <r>
    <x v="107"/>
    <x v="329"/>
    <n v="108"/>
    <x v="6"/>
    <x v="3"/>
  </r>
  <r>
    <x v="107"/>
    <x v="329"/>
    <n v="177"/>
    <x v="7"/>
    <x v="3"/>
  </r>
  <r>
    <x v="107"/>
    <x v="329"/>
    <n v="148"/>
    <x v="8"/>
    <x v="3"/>
  </r>
  <r>
    <x v="107"/>
    <x v="329"/>
    <n v="169"/>
    <x v="9"/>
    <x v="3"/>
  </r>
  <r>
    <x v="107"/>
    <x v="329"/>
    <n v="131"/>
    <x v="10"/>
    <x v="3"/>
  </r>
  <r>
    <x v="107"/>
    <x v="329"/>
    <n v="119"/>
    <x v="11"/>
    <x v="3"/>
  </r>
  <r>
    <x v="107"/>
    <x v="329"/>
    <n v="99"/>
    <x v="12"/>
    <x v="3"/>
  </r>
  <r>
    <x v="107"/>
    <x v="329"/>
    <n v="69"/>
    <x v="13"/>
    <x v="3"/>
  </r>
  <r>
    <x v="107"/>
    <x v="329"/>
    <n v="87"/>
    <x v="14"/>
    <x v="3"/>
  </r>
  <r>
    <x v="107"/>
    <x v="329"/>
    <n v="91"/>
    <x v="15"/>
    <x v="3"/>
  </r>
  <r>
    <x v="107"/>
    <x v="329"/>
    <n v="184"/>
    <x v="16"/>
    <x v="3"/>
  </r>
  <r>
    <x v="110"/>
    <x v="347"/>
    <m/>
    <x v="18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419">
  <r>
    <x v="0"/>
    <x v="0"/>
    <n v="91.009090909090915"/>
    <x v="0"/>
    <x v="0"/>
  </r>
  <r>
    <x v="0"/>
    <x v="1"/>
    <n v="8.9909090909090903"/>
    <x v="0"/>
    <x v="0"/>
  </r>
  <r>
    <x v="1"/>
    <x v="2"/>
    <n v="49.245454545454542"/>
    <x v="0"/>
    <x v="0"/>
  </r>
  <r>
    <x v="1"/>
    <x v="3"/>
    <n v="49.336363636363636"/>
    <x v="0"/>
    <x v="0"/>
  </r>
  <r>
    <x v="1"/>
    <x v="4"/>
    <n v="1.4181818181818182"/>
    <x v="0"/>
    <x v="0"/>
  </r>
  <r>
    <x v="2"/>
    <x v="5"/>
    <n v="11.972727272727273"/>
    <x v="0"/>
    <x v="0"/>
  </r>
  <r>
    <x v="2"/>
    <x v="6"/>
    <n v="10.527272727272727"/>
    <x v="0"/>
    <x v="0"/>
  </r>
  <r>
    <x v="2"/>
    <x v="7"/>
    <n v="27.436363636363637"/>
    <x v="0"/>
    <x v="0"/>
  </r>
  <r>
    <x v="2"/>
    <x v="8"/>
    <n v="9.8454545454545457"/>
    <x v="0"/>
    <x v="0"/>
  </r>
  <r>
    <x v="2"/>
    <x v="9"/>
    <n v="18.336363636363636"/>
    <x v="0"/>
    <x v="0"/>
  </r>
  <r>
    <x v="2"/>
    <x v="10"/>
    <n v="16.663636363636364"/>
    <x v="0"/>
    <x v="0"/>
  </r>
  <r>
    <x v="2"/>
    <x v="4"/>
    <n v="5.2181818181818178"/>
    <x v="0"/>
    <x v="0"/>
  </r>
  <r>
    <x v="2"/>
    <x v="11"/>
    <n v="44.413101860732851"/>
    <x v="0"/>
    <x v="0"/>
  </r>
  <r>
    <x v="3"/>
    <x v="12"/>
    <n v="4.5909090909090908"/>
    <x v="0"/>
    <x v="0"/>
  </r>
  <r>
    <x v="3"/>
    <x v="13"/>
    <n v="5.6363636363636367"/>
    <x v="0"/>
    <x v="0"/>
  </r>
  <r>
    <x v="3"/>
    <x v="14"/>
    <n v="7.6818181818181817"/>
    <x v="0"/>
    <x v="0"/>
  </r>
  <r>
    <x v="3"/>
    <x v="15"/>
    <n v="14.827272727272728"/>
    <x v="0"/>
    <x v="0"/>
  </r>
  <r>
    <x v="3"/>
    <x v="16"/>
    <n v="13.363636363636363"/>
    <x v="0"/>
    <x v="0"/>
  </r>
  <r>
    <x v="3"/>
    <x v="17"/>
    <n v="11.963636363636363"/>
    <x v="0"/>
    <x v="0"/>
  </r>
  <r>
    <x v="3"/>
    <x v="18"/>
    <n v="24.718181818181819"/>
    <x v="0"/>
    <x v="0"/>
  </r>
  <r>
    <x v="3"/>
    <x v="4"/>
    <n v="17.218181818181819"/>
    <x v="0"/>
    <x v="0"/>
  </r>
  <r>
    <x v="3"/>
    <x v="19"/>
    <n v="41812.235339336708"/>
    <x v="0"/>
    <x v="0"/>
  </r>
  <r>
    <x v="0"/>
    <x v="0"/>
    <n v="67.012779552715656"/>
    <x v="1"/>
    <x v="0"/>
  </r>
  <r>
    <x v="0"/>
    <x v="1"/>
    <n v="32.987220447284344"/>
    <x v="1"/>
    <x v="0"/>
  </r>
  <r>
    <x v="1"/>
    <x v="2"/>
    <n v="50.47923322683706"/>
    <x v="1"/>
    <x v="0"/>
  </r>
  <r>
    <x v="1"/>
    <x v="3"/>
    <n v="48.56230031948882"/>
    <x v="1"/>
    <x v="0"/>
  </r>
  <r>
    <x v="1"/>
    <x v="4"/>
    <n v="0.95846645367412142"/>
    <x v="1"/>
    <x v="0"/>
  </r>
  <r>
    <x v="2"/>
    <x v="5"/>
    <n v="16.533546325878593"/>
    <x v="1"/>
    <x v="0"/>
  </r>
  <r>
    <x v="2"/>
    <x v="6"/>
    <n v="20.766773162939298"/>
    <x v="1"/>
    <x v="0"/>
  </r>
  <r>
    <x v="2"/>
    <x v="7"/>
    <n v="37.5"/>
    <x v="1"/>
    <x v="0"/>
  </r>
  <r>
    <x v="2"/>
    <x v="8"/>
    <n v="7.9872204472843453"/>
    <x v="1"/>
    <x v="0"/>
  </r>
  <r>
    <x v="2"/>
    <x v="9"/>
    <n v="8.5463258785942493"/>
    <x v="1"/>
    <x v="0"/>
  </r>
  <r>
    <x v="2"/>
    <x v="10"/>
    <n v="6.5095846645367414"/>
    <x v="1"/>
    <x v="0"/>
  </r>
  <r>
    <x v="2"/>
    <x v="4"/>
    <n v="2.1565495207667733"/>
    <x v="1"/>
    <x v="0"/>
  </r>
  <r>
    <x v="2"/>
    <x v="11"/>
    <n v="36.998367346938835"/>
    <x v="1"/>
    <x v="0"/>
  </r>
  <r>
    <x v="3"/>
    <x v="12"/>
    <n v="8.4664536741214054"/>
    <x v="1"/>
    <x v="0"/>
  </r>
  <r>
    <x v="3"/>
    <x v="13"/>
    <n v="10.862619808306709"/>
    <x v="1"/>
    <x v="0"/>
  </r>
  <r>
    <x v="3"/>
    <x v="14"/>
    <n v="13.698083067092652"/>
    <x v="1"/>
    <x v="0"/>
  </r>
  <r>
    <x v="3"/>
    <x v="15"/>
    <n v="19.88817891373802"/>
    <x v="1"/>
    <x v="0"/>
  </r>
  <r>
    <x v="3"/>
    <x v="16"/>
    <n v="13.019169329073483"/>
    <x v="1"/>
    <x v="0"/>
  </r>
  <r>
    <x v="3"/>
    <x v="17"/>
    <n v="7.9872204472843453"/>
    <x v="1"/>
    <x v="0"/>
  </r>
  <r>
    <x v="3"/>
    <x v="18"/>
    <n v="9.7843450479233223"/>
    <x v="1"/>
    <x v="0"/>
  </r>
  <r>
    <x v="3"/>
    <x v="4"/>
    <n v="16.293929712460063"/>
    <x v="1"/>
    <x v="0"/>
  </r>
  <r>
    <x v="3"/>
    <x v="19"/>
    <n v="33218.988549618385"/>
    <x v="1"/>
    <x v="0"/>
  </r>
  <r>
    <x v="0"/>
    <x v="0"/>
    <n v="99.79397373165078"/>
    <x v="2"/>
    <x v="0"/>
  </r>
  <r>
    <x v="0"/>
    <x v="1"/>
    <n v="0.20602626834921453"/>
    <x v="2"/>
    <x v="0"/>
  </r>
  <r>
    <x v="1"/>
    <x v="2"/>
    <n v="47.901107391192376"/>
    <x v="2"/>
    <x v="0"/>
  </r>
  <r>
    <x v="1"/>
    <x v="3"/>
    <n v="50.656708730363121"/>
    <x v="2"/>
    <x v="0"/>
  </r>
  <r>
    <x v="1"/>
    <x v="4"/>
    <n v="1.4421838784445016"/>
    <x v="2"/>
    <x v="0"/>
  </r>
  <r>
    <x v="2"/>
    <x v="5"/>
    <n v="9.5802214782384763"/>
    <x v="2"/>
    <x v="0"/>
  </r>
  <r>
    <x v="2"/>
    <x v="6"/>
    <n v="4.68709760494463"/>
    <x v="2"/>
    <x v="0"/>
  </r>
  <r>
    <x v="2"/>
    <x v="7"/>
    <n v="24.208086531032706"/>
    <x v="2"/>
    <x v="0"/>
  </r>
  <r>
    <x v="2"/>
    <x v="8"/>
    <n v="10.687612670615504"/>
    <x v="2"/>
    <x v="0"/>
  </r>
  <r>
    <x v="2"/>
    <x v="9"/>
    <n v="22.894669070306463"/>
    <x v="2"/>
    <x v="0"/>
  </r>
  <r>
    <x v="2"/>
    <x v="10"/>
    <n v="21.272212207056398"/>
    <x v="2"/>
    <x v="0"/>
  </r>
  <r>
    <x v="2"/>
    <x v="4"/>
    <n v="6.6701004378058206"/>
    <x v="2"/>
    <x v="0"/>
  </r>
  <r>
    <x v="2"/>
    <x v="11"/>
    <n v="48.052152317880797"/>
    <x v="2"/>
    <x v="0"/>
  </r>
  <r>
    <x v="3"/>
    <x v="12"/>
    <n v="2.1632758176667526"/>
    <x v="2"/>
    <x v="0"/>
  </r>
  <r>
    <x v="3"/>
    <x v="13"/>
    <n v="3.3479268606747361"/>
    <x v="2"/>
    <x v="0"/>
  </r>
  <r>
    <x v="3"/>
    <x v="14"/>
    <n v="5.4854493947978371"/>
    <x v="2"/>
    <x v="0"/>
  </r>
  <r>
    <x v="3"/>
    <x v="15"/>
    <n v="13.031161473087819"/>
    <x v="2"/>
    <x v="0"/>
  </r>
  <r>
    <x v="3"/>
    <x v="16"/>
    <n v="14.47334535153232"/>
    <x v="2"/>
    <x v="0"/>
  </r>
  <r>
    <x v="3"/>
    <x v="17"/>
    <n v="13.932526397115632"/>
    <x v="2"/>
    <x v="0"/>
  </r>
  <r>
    <x v="3"/>
    <x v="18"/>
    <n v="33.3505021890291"/>
    <x v="2"/>
    <x v="0"/>
  </r>
  <r>
    <x v="3"/>
    <x v="4"/>
    <n v="14.215812516095802"/>
    <x v="2"/>
    <x v="0"/>
  </r>
  <r>
    <x v="3"/>
    <x v="19"/>
    <n v="42428.764635244661"/>
    <x v="2"/>
    <x v="0"/>
  </r>
  <r>
    <x v="0"/>
    <x v="0"/>
    <n v="98.542678695350446"/>
    <x v="3"/>
    <x v="0"/>
  </r>
  <r>
    <x v="0"/>
    <x v="1"/>
    <n v="1.457321304649549"/>
    <x v="3"/>
    <x v="0"/>
  </r>
  <r>
    <x v="1"/>
    <x v="2"/>
    <n v="49.548924358084662"/>
    <x v="3"/>
    <x v="0"/>
  </r>
  <r>
    <x v="1"/>
    <x v="3"/>
    <n v="48.785565579458712"/>
    <x v="3"/>
    <x v="0"/>
  </r>
  <r>
    <x v="1"/>
    <x v="4"/>
    <n v="1.6655100624566272"/>
    <x v="3"/>
    <x v="0"/>
  </r>
  <r>
    <x v="2"/>
    <x v="5"/>
    <n v="9.5072866065232482"/>
    <x v="3"/>
    <x v="0"/>
  </r>
  <r>
    <x v="2"/>
    <x v="6"/>
    <n v="8.8827203331020126"/>
    <x v="3"/>
    <x v="0"/>
  </r>
  <r>
    <x v="2"/>
    <x v="7"/>
    <n v="23.317140874392784"/>
    <x v="3"/>
    <x v="0"/>
  </r>
  <r>
    <x v="2"/>
    <x v="8"/>
    <n v="12.005551700208189"/>
    <x v="3"/>
    <x v="0"/>
  </r>
  <r>
    <x v="2"/>
    <x v="9"/>
    <n v="22.414989590562108"/>
    <x v="3"/>
    <x v="0"/>
  </r>
  <r>
    <x v="2"/>
    <x v="10"/>
    <n v="20.263705759888968"/>
    <x v="3"/>
    <x v="0"/>
  </r>
  <r>
    <x v="2"/>
    <x v="4"/>
    <n v="3.6086051353226924"/>
    <x v="3"/>
    <x v="0"/>
  </r>
  <r>
    <x v="2"/>
    <x v="11"/>
    <n v="47.259899208063324"/>
    <x v="3"/>
    <x v="0"/>
  </r>
  <r>
    <x v="3"/>
    <x v="12"/>
    <n v="3.4698126301179735"/>
    <x v="3"/>
    <x v="0"/>
  </r>
  <r>
    <x v="3"/>
    <x v="13"/>
    <n v="3.8167938931297711"/>
    <x v="3"/>
    <x v="0"/>
  </r>
  <r>
    <x v="3"/>
    <x v="14"/>
    <n v="7.0784177654406664"/>
    <x v="3"/>
    <x v="0"/>
  </r>
  <r>
    <x v="3"/>
    <x v="15"/>
    <n v="14.920194309507286"/>
    <x v="3"/>
    <x v="0"/>
  </r>
  <r>
    <x v="3"/>
    <x v="16"/>
    <n v="13.532269257460097"/>
    <x v="3"/>
    <x v="0"/>
  </r>
  <r>
    <x v="3"/>
    <x v="17"/>
    <n v="13.1852879944483"/>
    <x v="3"/>
    <x v="0"/>
  </r>
  <r>
    <x v="3"/>
    <x v="18"/>
    <n v="21.443442054129076"/>
    <x v="3"/>
    <x v="0"/>
  </r>
  <r>
    <x v="3"/>
    <x v="4"/>
    <n v="22.553782095766827"/>
    <x v="3"/>
    <x v="0"/>
  </r>
  <r>
    <x v="3"/>
    <x v="19"/>
    <n v="45174.731182795673"/>
    <x v="3"/>
    <x v="0"/>
  </r>
  <r>
    <x v="0"/>
    <x v="0"/>
    <n v="96.601073345259394"/>
    <x v="4"/>
    <x v="0"/>
  </r>
  <r>
    <x v="0"/>
    <x v="1"/>
    <n v="3.3989266547406083"/>
    <x v="4"/>
    <x v="0"/>
  </r>
  <r>
    <x v="1"/>
    <x v="2"/>
    <n v="51.25223613595707"/>
    <x v="4"/>
    <x v="0"/>
  </r>
  <r>
    <x v="1"/>
    <x v="3"/>
    <n v="46.779964221824685"/>
    <x v="4"/>
    <x v="0"/>
  </r>
  <r>
    <x v="1"/>
    <x v="4"/>
    <n v="1.9677996422182469"/>
    <x v="4"/>
    <x v="0"/>
  </r>
  <r>
    <x v="2"/>
    <x v="5"/>
    <n v="6.1717352415026836"/>
    <x v="4"/>
    <x v="0"/>
  </r>
  <r>
    <x v="2"/>
    <x v="6"/>
    <n v="5.4561717352415027"/>
    <x v="4"/>
    <x v="0"/>
  </r>
  <r>
    <x v="2"/>
    <x v="7"/>
    <n v="22.361359570661897"/>
    <x v="4"/>
    <x v="0"/>
  </r>
  <r>
    <x v="2"/>
    <x v="8"/>
    <n v="8.9445438282647594"/>
    <x v="4"/>
    <x v="0"/>
  </r>
  <r>
    <x v="2"/>
    <x v="9"/>
    <n v="24.77638640429338"/>
    <x v="4"/>
    <x v="0"/>
  </r>
  <r>
    <x v="2"/>
    <x v="10"/>
    <n v="25.402504472271914"/>
    <x v="4"/>
    <x v="0"/>
  </r>
  <r>
    <x v="2"/>
    <x v="4"/>
    <n v="6.8872987477638636"/>
    <x v="4"/>
    <x v="0"/>
  </r>
  <r>
    <x v="2"/>
    <x v="11"/>
    <n v="50.12007684918354"/>
    <x v="4"/>
    <x v="0"/>
  </r>
  <r>
    <x v="3"/>
    <x v="12"/>
    <n v="2.3255813953488373"/>
    <x v="4"/>
    <x v="0"/>
  </r>
  <r>
    <x v="3"/>
    <x v="13"/>
    <n v="2.2361359570661898"/>
    <x v="4"/>
    <x v="0"/>
  </r>
  <r>
    <x v="3"/>
    <x v="14"/>
    <n v="3.1305903398926653"/>
    <x v="4"/>
    <x v="0"/>
  </r>
  <r>
    <x v="3"/>
    <x v="15"/>
    <n v="10.017889087656529"/>
    <x v="4"/>
    <x v="0"/>
  </r>
  <r>
    <x v="3"/>
    <x v="16"/>
    <n v="12.9695885509839"/>
    <x v="4"/>
    <x v="0"/>
  </r>
  <r>
    <x v="3"/>
    <x v="17"/>
    <n v="16.189624329159212"/>
    <x v="4"/>
    <x v="0"/>
  </r>
  <r>
    <x v="3"/>
    <x v="18"/>
    <n v="41.502683363148478"/>
    <x v="4"/>
    <x v="0"/>
  </r>
  <r>
    <x v="3"/>
    <x v="4"/>
    <n v="11.627906976744185"/>
    <x v="4"/>
    <x v="0"/>
  </r>
  <r>
    <x v="3"/>
    <x v="19"/>
    <n v="54552.631578947374"/>
    <x v="4"/>
    <x v="0"/>
  </r>
  <r>
    <x v="0"/>
    <x v="0"/>
    <n v="90.613718411552341"/>
    <x v="5"/>
    <x v="0"/>
  </r>
  <r>
    <x v="0"/>
    <x v="1"/>
    <n v="9.3862815884476536"/>
    <x v="5"/>
    <x v="0"/>
  </r>
  <r>
    <x v="1"/>
    <x v="2"/>
    <n v="46.931407942238266"/>
    <x v="5"/>
    <x v="0"/>
  </r>
  <r>
    <x v="1"/>
    <x v="3"/>
    <n v="51.624548736462096"/>
    <x v="5"/>
    <x v="0"/>
  </r>
  <r>
    <x v="1"/>
    <x v="4"/>
    <n v="1.4440433212996391"/>
    <x v="5"/>
    <x v="0"/>
  </r>
  <r>
    <x v="2"/>
    <x v="5"/>
    <n v="5.7761732851985563"/>
    <x v="5"/>
    <x v="0"/>
  </r>
  <r>
    <x v="2"/>
    <x v="6"/>
    <n v="4.6931407942238268"/>
    <x v="5"/>
    <x v="0"/>
  </r>
  <r>
    <x v="2"/>
    <x v="7"/>
    <n v="22.743682310469314"/>
    <x v="5"/>
    <x v="0"/>
  </r>
  <r>
    <x v="2"/>
    <x v="8"/>
    <n v="8.3032490974729249"/>
    <x v="5"/>
    <x v="0"/>
  </r>
  <r>
    <x v="2"/>
    <x v="9"/>
    <n v="25.992779783393502"/>
    <x v="5"/>
    <x v="0"/>
  </r>
  <r>
    <x v="2"/>
    <x v="10"/>
    <n v="26.714801444043321"/>
    <x v="5"/>
    <x v="0"/>
  </r>
  <r>
    <x v="2"/>
    <x v="4"/>
    <n v="5.7761732851985563"/>
    <x v="5"/>
    <x v="0"/>
  </r>
  <r>
    <x v="2"/>
    <x v="11"/>
    <n v="50.624521072796959"/>
    <x v="5"/>
    <x v="0"/>
  </r>
  <r>
    <x v="3"/>
    <x v="12"/>
    <n v="3.2490974729241877"/>
    <x v="5"/>
    <x v="0"/>
  </r>
  <r>
    <x v="3"/>
    <x v="13"/>
    <n v="3.6101083032490973"/>
    <x v="5"/>
    <x v="0"/>
  </r>
  <r>
    <x v="3"/>
    <x v="14"/>
    <n v="5.4151624548736459"/>
    <x v="5"/>
    <x v="0"/>
  </r>
  <r>
    <x v="3"/>
    <x v="15"/>
    <n v="16.967509025270758"/>
    <x v="5"/>
    <x v="0"/>
  </r>
  <r>
    <x v="3"/>
    <x v="16"/>
    <n v="12.996389891696751"/>
    <x v="5"/>
    <x v="0"/>
  </r>
  <r>
    <x v="3"/>
    <x v="17"/>
    <n v="17.689530685920577"/>
    <x v="5"/>
    <x v="0"/>
  </r>
  <r>
    <x v="3"/>
    <x v="18"/>
    <n v="29.602888086642601"/>
    <x v="5"/>
    <x v="0"/>
  </r>
  <r>
    <x v="3"/>
    <x v="4"/>
    <n v="10.469314079422382"/>
    <x v="5"/>
    <x v="0"/>
  </r>
  <r>
    <x v="3"/>
    <x v="19"/>
    <n v="48350.806451612902"/>
    <x v="5"/>
    <x v="0"/>
  </r>
  <r>
    <x v="0"/>
    <x v="0"/>
    <n v="98.678414096916299"/>
    <x v="6"/>
    <x v="0"/>
  </r>
  <r>
    <x v="0"/>
    <x v="1"/>
    <n v="1.3215859030837005"/>
    <x v="6"/>
    <x v="0"/>
  </r>
  <r>
    <x v="1"/>
    <x v="2"/>
    <n v="56.387665198237883"/>
    <x v="6"/>
    <x v="0"/>
  </r>
  <r>
    <x v="1"/>
    <x v="3"/>
    <n v="41.85022026431718"/>
    <x v="6"/>
    <x v="0"/>
  </r>
  <r>
    <x v="1"/>
    <x v="4"/>
    <n v="1.7621145374449338"/>
    <x v="6"/>
    <x v="0"/>
  </r>
  <r>
    <x v="2"/>
    <x v="5"/>
    <n v="3.9647577092511015"/>
    <x v="6"/>
    <x v="0"/>
  </r>
  <r>
    <x v="2"/>
    <x v="6"/>
    <n v="6.1674008810572687"/>
    <x v="6"/>
    <x v="0"/>
  </r>
  <r>
    <x v="2"/>
    <x v="7"/>
    <n v="18.942731277533039"/>
    <x v="6"/>
    <x v="0"/>
  </r>
  <r>
    <x v="2"/>
    <x v="8"/>
    <n v="8.3700440528634363"/>
    <x v="6"/>
    <x v="0"/>
  </r>
  <r>
    <x v="2"/>
    <x v="9"/>
    <n v="25.110132158590307"/>
    <x v="6"/>
    <x v="0"/>
  </r>
  <r>
    <x v="2"/>
    <x v="10"/>
    <n v="30.396475770925111"/>
    <x v="6"/>
    <x v="0"/>
  </r>
  <r>
    <x v="2"/>
    <x v="4"/>
    <n v="7.0484581497797354"/>
    <x v="6"/>
    <x v="0"/>
  </r>
  <r>
    <x v="2"/>
    <x v="11"/>
    <n v="52.398104265402814"/>
    <x v="6"/>
    <x v="0"/>
  </r>
  <r>
    <x v="3"/>
    <x v="12"/>
    <n v="1.7621145374449338"/>
    <x v="6"/>
    <x v="0"/>
  </r>
  <r>
    <x v="3"/>
    <x v="13"/>
    <n v="1.7621145374449338"/>
    <x v="6"/>
    <x v="0"/>
  </r>
  <r>
    <x v="3"/>
    <x v="14"/>
    <n v="0.88105726872246692"/>
    <x v="6"/>
    <x v="0"/>
  </r>
  <r>
    <x v="3"/>
    <x v="15"/>
    <n v="4.8458149779735686"/>
    <x v="6"/>
    <x v="0"/>
  </r>
  <r>
    <x v="3"/>
    <x v="16"/>
    <n v="9.6916299559471373"/>
    <x v="6"/>
    <x v="0"/>
  </r>
  <r>
    <x v="3"/>
    <x v="17"/>
    <n v="14.977973568281937"/>
    <x v="6"/>
    <x v="0"/>
  </r>
  <r>
    <x v="3"/>
    <x v="18"/>
    <n v="56.828193832599119"/>
    <x v="6"/>
    <x v="0"/>
  </r>
  <r>
    <x v="3"/>
    <x v="4"/>
    <n v="9.251101321585903"/>
    <x v="6"/>
    <x v="0"/>
  </r>
  <r>
    <x v="3"/>
    <x v="19"/>
    <n v="60699.02912621358"/>
    <x v="6"/>
    <x v="0"/>
  </r>
  <r>
    <x v="0"/>
    <x v="0"/>
    <n v="97.264437689969611"/>
    <x v="7"/>
    <x v="0"/>
  </r>
  <r>
    <x v="0"/>
    <x v="1"/>
    <n v="2.735562310030395"/>
    <x v="7"/>
    <x v="0"/>
  </r>
  <r>
    <x v="1"/>
    <x v="2"/>
    <n v="51.975683890577507"/>
    <x v="7"/>
    <x v="0"/>
  </r>
  <r>
    <x v="1"/>
    <x v="3"/>
    <n v="46.200607902735563"/>
    <x v="7"/>
    <x v="0"/>
  </r>
  <r>
    <x v="1"/>
    <x v="4"/>
    <n v="1.8237082066869301"/>
    <x v="7"/>
    <x v="0"/>
  </r>
  <r>
    <x v="2"/>
    <x v="5"/>
    <n v="7.2948328267477205"/>
    <x v="7"/>
    <x v="0"/>
  </r>
  <r>
    <x v="2"/>
    <x v="6"/>
    <n v="5.7750759878419453"/>
    <x v="7"/>
    <x v="0"/>
  </r>
  <r>
    <x v="2"/>
    <x v="7"/>
    <n v="17.62917933130699"/>
    <x v="7"/>
    <x v="0"/>
  </r>
  <r>
    <x v="2"/>
    <x v="8"/>
    <n v="8.8145896656534948"/>
    <x v="7"/>
    <x v="0"/>
  </r>
  <r>
    <x v="2"/>
    <x v="9"/>
    <n v="24.316109422492403"/>
    <x v="7"/>
    <x v="0"/>
  </r>
  <r>
    <x v="2"/>
    <x v="10"/>
    <n v="29.179331306990882"/>
    <x v="7"/>
    <x v="0"/>
  </r>
  <r>
    <x v="2"/>
    <x v="4"/>
    <n v="6.9908814589665651"/>
    <x v="7"/>
    <x v="0"/>
  </r>
  <r>
    <x v="2"/>
    <x v="11"/>
    <n v="51.052287581699339"/>
    <x v="7"/>
    <x v="0"/>
  </r>
  <r>
    <x v="3"/>
    <x v="12"/>
    <n v="2.1276595744680851"/>
    <x v="7"/>
    <x v="0"/>
  </r>
  <r>
    <x v="3"/>
    <x v="13"/>
    <n v="1.8237082066869301"/>
    <x v="7"/>
    <x v="0"/>
  </r>
  <r>
    <x v="3"/>
    <x v="14"/>
    <n v="4.2553191489361701"/>
    <x v="7"/>
    <x v="0"/>
  </r>
  <r>
    <x v="3"/>
    <x v="15"/>
    <n v="10.94224924012158"/>
    <x v="7"/>
    <x v="0"/>
  </r>
  <r>
    <x v="3"/>
    <x v="16"/>
    <n v="16.109422492401215"/>
    <x v="7"/>
    <x v="0"/>
  </r>
  <r>
    <x v="3"/>
    <x v="17"/>
    <n v="19.756838905775076"/>
    <x v="7"/>
    <x v="0"/>
  </r>
  <r>
    <x v="3"/>
    <x v="18"/>
    <n v="32.218844984802431"/>
    <x v="7"/>
    <x v="0"/>
  </r>
  <r>
    <x v="3"/>
    <x v="4"/>
    <n v="12.76595744680851"/>
    <x v="7"/>
    <x v="0"/>
  </r>
  <r>
    <x v="3"/>
    <x v="19"/>
    <n v="51825.783972125435"/>
    <x v="7"/>
    <x v="0"/>
  </r>
  <r>
    <x v="0"/>
    <x v="0"/>
    <n v="100"/>
    <x v="8"/>
    <x v="0"/>
  </r>
  <r>
    <x v="0"/>
    <x v="1"/>
    <n v="0"/>
    <x v="8"/>
    <x v="0"/>
  </r>
  <r>
    <x v="1"/>
    <x v="2"/>
    <n v="50.526315789473685"/>
    <x v="8"/>
    <x v="0"/>
  </r>
  <r>
    <x v="1"/>
    <x v="3"/>
    <n v="46.666666666666664"/>
    <x v="8"/>
    <x v="0"/>
  </r>
  <r>
    <x v="1"/>
    <x v="4"/>
    <n v="2.807017543859649"/>
    <x v="8"/>
    <x v="0"/>
  </r>
  <r>
    <x v="2"/>
    <x v="5"/>
    <n v="7.0175438596491224"/>
    <x v="8"/>
    <x v="0"/>
  </r>
  <r>
    <x v="2"/>
    <x v="6"/>
    <n v="5.2631578947368425"/>
    <x v="8"/>
    <x v="0"/>
  </r>
  <r>
    <x v="2"/>
    <x v="7"/>
    <n v="30.17543859649123"/>
    <x v="8"/>
    <x v="0"/>
  </r>
  <r>
    <x v="2"/>
    <x v="8"/>
    <n v="10.175438596491228"/>
    <x v="8"/>
    <x v="0"/>
  </r>
  <r>
    <x v="2"/>
    <x v="9"/>
    <n v="23.859649122807017"/>
    <x v="8"/>
    <x v="0"/>
  </r>
  <r>
    <x v="2"/>
    <x v="10"/>
    <n v="15.789473684210526"/>
    <x v="8"/>
    <x v="0"/>
  </r>
  <r>
    <x v="2"/>
    <x v="4"/>
    <n v="7.7192982456140351"/>
    <x v="8"/>
    <x v="0"/>
  </r>
  <r>
    <x v="2"/>
    <x v="11"/>
    <n v="46.707224334600753"/>
    <x v="8"/>
    <x v="0"/>
  </r>
  <r>
    <x v="3"/>
    <x v="12"/>
    <n v="2.1052631578947367"/>
    <x v="8"/>
    <x v="0"/>
  </r>
  <r>
    <x v="3"/>
    <x v="13"/>
    <n v="1.7543859649122806"/>
    <x v="8"/>
    <x v="0"/>
  </r>
  <r>
    <x v="3"/>
    <x v="14"/>
    <n v="1.4035087719298245"/>
    <x v="8"/>
    <x v="0"/>
  </r>
  <r>
    <x v="3"/>
    <x v="15"/>
    <n v="6.3157894736842106"/>
    <x v="8"/>
    <x v="0"/>
  </r>
  <r>
    <x v="3"/>
    <x v="16"/>
    <n v="11.929824561403509"/>
    <x v="8"/>
    <x v="0"/>
  </r>
  <r>
    <x v="3"/>
    <x v="17"/>
    <n v="11.578947368421053"/>
    <x v="8"/>
    <x v="0"/>
  </r>
  <r>
    <x v="3"/>
    <x v="18"/>
    <n v="51.578947368421055"/>
    <x v="8"/>
    <x v="0"/>
  </r>
  <r>
    <x v="3"/>
    <x v="4"/>
    <n v="13.333333333333334"/>
    <x v="8"/>
    <x v="0"/>
  </r>
  <r>
    <x v="3"/>
    <x v="19"/>
    <n v="58821.862348178103"/>
    <x v="8"/>
    <x v="0"/>
  </r>
  <r>
    <x v="0"/>
    <x v="0"/>
    <n v="99.7229916897507"/>
    <x v="9"/>
    <x v="0"/>
  </r>
  <r>
    <x v="0"/>
    <x v="1"/>
    <n v="0.2770083102493075"/>
    <x v="9"/>
    <x v="0"/>
  </r>
  <r>
    <x v="1"/>
    <x v="2"/>
    <n v="45.983379501385045"/>
    <x v="9"/>
    <x v="0"/>
  </r>
  <r>
    <x v="1"/>
    <x v="3"/>
    <n v="52.908587257617725"/>
    <x v="9"/>
    <x v="0"/>
  </r>
  <r>
    <x v="1"/>
    <x v="4"/>
    <n v="1.10803324099723"/>
    <x v="9"/>
    <x v="0"/>
  </r>
  <r>
    <x v="2"/>
    <x v="5"/>
    <n v="13.296398891966758"/>
    <x v="9"/>
    <x v="0"/>
  </r>
  <r>
    <x v="2"/>
    <x v="6"/>
    <n v="7.4792243767313016"/>
    <x v="9"/>
    <x v="0"/>
  </r>
  <r>
    <x v="2"/>
    <x v="7"/>
    <n v="21.883656509695292"/>
    <x v="9"/>
    <x v="0"/>
  </r>
  <r>
    <x v="2"/>
    <x v="8"/>
    <n v="12.465373961218837"/>
    <x v="9"/>
    <x v="0"/>
  </r>
  <r>
    <x v="2"/>
    <x v="9"/>
    <n v="19.94459833795014"/>
    <x v="9"/>
    <x v="0"/>
  </r>
  <r>
    <x v="2"/>
    <x v="10"/>
    <n v="18.282548476454295"/>
    <x v="9"/>
    <x v="0"/>
  </r>
  <r>
    <x v="2"/>
    <x v="4"/>
    <n v="6.6481994459833791"/>
    <x v="9"/>
    <x v="0"/>
  </r>
  <r>
    <x v="2"/>
    <x v="11"/>
    <n v="45.735905044510417"/>
    <x v="9"/>
    <x v="0"/>
  </r>
  <r>
    <x v="3"/>
    <x v="12"/>
    <n v="2.770083102493075"/>
    <x v="9"/>
    <x v="0"/>
  </r>
  <r>
    <x v="3"/>
    <x v="13"/>
    <n v="0.554016620498615"/>
    <x v="9"/>
    <x v="0"/>
  </r>
  <r>
    <x v="3"/>
    <x v="14"/>
    <n v="3.0470914127423825"/>
    <x v="9"/>
    <x v="0"/>
  </r>
  <r>
    <x v="3"/>
    <x v="15"/>
    <n v="13.296398891966758"/>
    <x v="9"/>
    <x v="0"/>
  </r>
  <r>
    <x v="3"/>
    <x v="16"/>
    <n v="11.357340720221607"/>
    <x v="9"/>
    <x v="0"/>
  </r>
  <r>
    <x v="3"/>
    <x v="17"/>
    <n v="11.634349030470915"/>
    <x v="9"/>
    <x v="0"/>
  </r>
  <r>
    <x v="3"/>
    <x v="18"/>
    <n v="30.193905817174514"/>
    <x v="9"/>
    <x v="0"/>
  </r>
  <r>
    <x v="3"/>
    <x v="4"/>
    <n v="27.146814404432131"/>
    <x v="9"/>
    <x v="0"/>
  </r>
  <r>
    <x v="3"/>
    <x v="19"/>
    <n v="51707.224334600782"/>
    <x v="9"/>
    <x v="0"/>
  </r>
  <r>
    <x v="0"/>
    <x v="0"/>
    <n v="90.688259109311744"/>
    <x v="10"/>
    <x v="0"/>
  </r>
  <r>
    <x v="0"/>
    <x v="1"/>
    <n v="9.3117408906882595"/>
    <x v="10"/>
    <x v="0"/>
  </r>
  <r>
    <x v="1"/>
    <x v="2"/>
    <n v="50.607287449392715"/>
    <x v="10"/>
    <x v="0"/>
  </r>
  <r>
    <x v="1"/>
    <x v="3"/>
    <n v="48.178137651821864"/>
    <x v="10"/>
    <x v="0"/>
  </r>
  <r>
    <x v="1"/>
    <x v="4"/>
    <n v="1.214574898785425"/>
    <x v="10"/>
    <x v="0"/>
  </r>
  <r>
    <x v="2"/>
    <x v="5"/>
    <n v="8.9068825910931171"/>
    <x v="10"/>
    <x v="0"/>
  </r>
  <r>
    <x v="2"/>
    <x v="6"/>
    <n v="13.765182186234817"/>
    <x v="10"/>
    <x v="0"/>
  </r>
  <r>
    <x v="2"/>
    <x v="7"/>
    <n v="27.125506072874494"/>
    <x v="10"/>
    <x v="0"/>
  </r>
  <r>
    <x v="2"/>
    <x v="8"/>
    <n v="8.097165991902834"/>
    <x v="10"/>
    <x v="0"/>
  </r>
  <r>
    <x v="2"/>
    <x v="9"/>
    <n v="20.242914979757085"/>
    <x v="10"/>
    <x v="0"/>
  </r>
  <r>
    <x v="2"/>
    <x v="10"/>
    <n v="20.647773279352226"/>
    <x v="10"/>
    <x v="0"/>
  </r>
  <r>
    <x v="2"/>
    <x v="4"/>
    <n v="1.214574898785425"/>
    <x v="10"/>
    <x v="0"/>
  </r>
  <r>
    <x v="2"/>
    <x v="11"/>
    <n v="45.963114754098385"/>
    <x v="10"/>
    <x v="0"/>
  </r>
  <r>
    <x v="3"/>
    <x v="12"/>
    <n v="4.8582995951417001"/>
    <x v="10"/>
    <x v="0"/>
  </r>
  <r>
    <x v="3"/>
    <x v="13"/>
    <n v="7.6923076923076925"/>
    <x v="10"/>
    <x v="0"/>
  </r>
  <r>
    <x v="3"/>
    <x v="14"/>
    <n v="8.097165991902834"/>
    <x v="10"/>
    <x v="0"/>
  </r>
  <r>
    <x v="3"/>
    <x v="15"/>
    <n v="18.218623481781375"/>
    <x v="10"/>
    <x v="0"/>
  </r>
  <r>
    <x v="3"/>
    <x v="16"/>
    <n v="14.574898785425102"/>
    <x v="10"/>
    <x v="0"/>
  </r>
  <r>
    <x v="3"/>
    <x v="17"/>
    <n v="12.550607287449393"/>
    <x v="10"/>
    <x v="0"/>
  </r>
  <r>
    <x v="3"/>
    <x v="18"/>
    <n v="16.194331983805668"/>
    <x v="10"/>
    <x v="0"/>
  </r>
  <r>
    <x v="3"/>
    <x v="4"/>
    <n v="17.813765182186234"/>
    <x v="10"/>
    <x v="0"/>
  </r>
  <r>
    <x v="3"/>
    <x v="19"/>
    <n v="40359.605911330058"/>
    <x v="10"/>
    <x v="0"/>
  </r>
  <r>
    <x v="0"/>
    <x v="0"/>
    <n v="99.193548387096769"/>
    <x v="11"/>
    <x v="0"/>
  </r>
  <r>
    <x v="0"/>
    <x v="1"/>
    <n v="0.80645161290322576"/>
    <x v="11"/>
    <x v="0"/>
  </r>
  <r>
    <x v="1"/>
    <x v="2"/>
    <n v="59.677419354838712"/>
    <x v="11"/>
    <x v="0"/>
  </r>
  <r>
    <x v="1"/>
    <x v="3"/>
    <n v="39.91935483870968"/>
    <x v="11"/>
    <x v="0"/>
  </r>
  <r>
    <x v="1"/>
    <x v="4"/>
    <n v="0.40322580645161288"/>
    <x v="11"/>
    <x v="0"/>
  </r>
  <r>
    <x v="2"/>
    <x v="5"/>
    <n v="10.887096774193548"/>
    <x v="11"/>
    <x v="0"/>
  </r>
  <r>
    <x v="2"/>
    <x v="6"/>
    <n v="4.435483870967742"/>
    <x v="11"/>
    <x v="0"/>
  </r>
  <r>
    <x v="2"/>
    <x v="7"/>
    <n v="26.20967741935484"/>
    <x v="11"/>
    <x v="0"/>
  </r>
  <r>
    <x v="2"/>
    <x v="8"/>
    <n v="9.67741935483871"/>
    <x v="11"/>
    <x v="0"/>
  </r>
  <r>
    <x v="2"/>
    <x v="9"/>
    <n v="20.967741935483872"/>
    <x v="11"/>
    <x v="0"/>
  </r>
  <r>
    <x v="2"/>
    <x v="10"/>
    <n v="20.161290322580644"/>
    <x v="11"/>
    <x v="0"/>
  </r>
  <r>
    <x v="2"/>
    <x v="4"/>
    <n v="7.661290322580645"/>
    <x v="11"/>
    <x v="0"/>
  </r>
  <r>
    <x v="2"/>
    <x v="11"/>
    <n v="47.742358078602642"/>
    <x v="11"/>
    <x v="0"/>
  </r>
  <r>
    <x v="3"/>
    <x v="12"/>
    <n v="1.6129032258064515"/>
    <x v="11"/>
    <x v="0"/>
  </r>
  <r>
    <x v="3"/>
    <x v="13"/>
    <n v="3.629032258064516"/>
    <x v="11"/>
    <x v="0"/>
  </r>
  <r>
    <x v="3"/>
    <x v="14"/>
    <n v="6.854838709677419"/>
    <x v="11"/>
    <x v="0"/>
  </r>
  <r>
    <x v="3"/>
    <x v="15"/>
    <n v="20.967741935483872"/>
    <x v="11"/>
    <x v="0"/>
  </r>
  <r>
    <x v="3"/>
    <x v="16"/>
    <n v="15.725806451612904"/>
    <x v="11"/>
    <x v="0"/>
  </r>
  <r>
    <x v="3"/>
    <x v="17"/>
    <n v="7.258064516129032"/>
    <x v="11"/>
    <x v="0"/>
  </r>
  <r>
    <x v="3"/>
    <x v="18"/>
    <n v="17.741935483870968"/>
    <x v="11"/>
    <x v="0"/>
  </r>
  <r>
    <x v="3"/>
    <x v="4"/>
    <n v="26.20967741935484"/>
    <x v="11"/>
    <x v="0"/>
  </r>
  <r>
    <x v="3"/>
    <x v="19"/>
    <n v="42918.03278688524"/>
    <x v="11"/>
    <x v="0"/>
  </r>
  <r>
    <x v="0"/>
    <x v="0"/>
    <n v="93.27354260089686"/>
    <x v="12"/>
    <x v="0"/>
  </r>
  <r>
    <x v="0"/>
    <x v="1"/>
    <n v="6.7264573991031389"/>
    <x v="12"/>
    <x v="0"/>
  </r>
  <r>
    <x v="1"/>
    <x v="2"/>
    <n v="52.914798206278029"/>
    <x v="12"/>
    <x v="0"/>
  </r>
  <r>
    <x v="1"/>
    <x v="3"/>
    <n v="46.63677130044843"/>
    <x v="12"/>
    <x v="0"/>
  </r>
  <r>
    <x v="1"/>
    <x v="4"/>
    <n v="0.44843049327354262"/>
    <x v="12"/>
    <x v="0"/>
  </r>
  <r>
    <x v="2"/>
    <x v="5"/>
    <n v="15.246636771300448"/>
    <x v="12"/>
    <x v="0"/>
  </r>
  <r>
    <x v="2"/>
    <x v="6"/>
    <n v="16.591928251121075"/>
    <x v="12"/>
    <x v="0"/>
  </r>
  <r>
    <x v="2"/>
    <x v="7"/>
    <n v="34.08071748878924"/>
    <x v="12"/>
    <x v="0"/>
  </r>
  <r>
    <x v="2"/>
    <x v="8"/>
    <n v="7.1748878923766819"/>
    <x v="12"/>
    <x v="0"/>
  </r>
  <r>
    <x v="2"/>
    <x v="9"/>
    <n v="10.762331838565023"/>
    <x v="12"/>
    <x v="0"/>
  </r>
  <r>
    <x v="2"/>
    <x v="10"/>
    <n v="12.107623318385651"/>
    <x v="12"/>
    <x v="0"/>
  </r>
  <r>
    <x v="2"/>
    <x v="4"/>
    <n v="4.0358744394618835"/>
    <x v="12"/>
    <x v="0"/>
  </r>
  <r>
    <x v="2"/>
    <x v="11"/>
    <n v="39.887850467289724"/>
    <x v="12"/>
    <x v="0"/>
  </r>
  <r>
    <x v="3"/>
    <x v="12"/>
    <n v="4.9327354260089686"/>
    <x v="12"/>
    <x v="0"/>
  </r>
  <r>
    <x v="3"/>
    <x v="13"/>
    <n v="16.591928251121075"/>
    <x v="12"/>
    <x v="0"/>
  </r>
  <r>
    <x v="3"/>
    <x v="14"/>
    <n v="12.107623318385651"/>
    <x v="12"/>
    <x v="0"/>
  </r>
  <r>
    <x v="3"/>
    <x v="15"/>
    <n v="10.762331838565023"/>
    <x v="12"/>
    <x v="0"/>
  </r>
  <r>
    <x v="3"/>
    <x v="16"/>
    <n v="12.556053811659194"/>
    <x v="12"/>
    <x v="0"/>
  </r>
  <r>
    <x v="3"/>
    <x v="17"/>
    <n v="9.8654708520179373"/>
    <x v="12"/>
    <x v="0"/>
  </r>
  <r>
    <x v="3"/>
    <x v="18"/>
    <n v="11.210762331838565"/>
    <x v="12"/>
    <x v="0"/>
  </r>
  <r>
    <x v="3"/>
    <x v="4"/>
    <n v="21.973094170403588"/>
    <x v="12"/>
    <x v="0"/>
  </r>
  <r>
    <x v="3"/>
    <x v="19"/>
    <n v="34896.551724137913"/>
    <x v="12"/>
    <x v="0"/>
  </r>
  <r>
    <x v="0"/>
    <x v="0"/>
    <n v="98.701298701298697"/>
    <x v="13"/>
    <x v="0"/>
  </r>
  <r>
    <x v="0"/>
    <x v="1"/>
    <n v="1.2987012987012987"/>
    <x v="13"/>
    <x v="0"/>
  </r>
  <r>
    <x v="1"/>
    <x v="2"/>
    <n v="50.649350649350652"/>
    <x v="13"/>
    <x v="0"/>
  </r>
  <r>
    <x v="1"/>
    <x v="3"/>
    <n v="48.051948051948052"/>
    <x v="13"/>
    <x v="0"/>
  </r>
  <r>
    <x v="1"/>
    <x v="4"/>
    <n v="1.2987012987012987"/>
    <x v="13"/>
    <x v="0"/>
  </r>
  <r>
    <x v="2"/>
    <x v="5"/>
    <n v="20.129870129870131"/>
    <x v="13"/>
    <x v="0"/>
  </r>
  <r>
    <x v="2"/>
    <x v="6"/>
    <n v="10.38961038961039"/>
    <x v="13"/>
    <x v="0"/>
  </r>
  <r>
    <x v="2"/>
    <x v="7"/>
    <n v="25.974025974025974"/>
    <x v="13"/>
    <x v="0"/>
  </r>
  <r>
    <x v="2"/>
    <x v="8"/>
    <n v="9.7402597402597397"/>
    <x v="13"/>
    <x v="0"/>
  </r>
  <r>
    <x v="2"/>
    <x v="9"/>
    <n v="16.883116883116884"/>
    <x v="13"/>
    <x v="0"/>
  </r>
  <r>
    <x v="2"/>
    <x v="10"/>
    <n v="13.636363636363637"/>
    <x v="13"/>
    <x v="0"/>
  </r>
  <r>
    <x v="2"/>
    <x v="4"/>
    <n v="3.2467532467532467"/>
    <x v="13"/>
    <x v="0"/>
  </r>
  <r>
    <x v="2"/>
    <x v="11"/>
    <n v="41.818791946308693"/>
    <x v="13"/>
    <x v="0"/>
  </r>
  <r>
    <x v="3"/>
    <x v="12"/>
    <n v="3.8961038961038961"/>
    <x v="13"/>
    <x v="0"/>
  </r>
  <r>
    <x v="3"/>
    <x v="13"/>
    <n v="3.8961038961038961"/>
    <x v="13"/>
    <x v="0"/>
  </r>
  <r>
    <x v="3"/>
    <x v="14"/>
    <n v="5.8441558441558445"/>
    <x v="13"/>
    <x v="0"/>
  </r>
  <r>
    <x v="3"/>
    <x v="15"/>
    <n v="11.038961038961039"/>
    <x v="13"/>
    <x v="0"/>
  </r>
  <r>
    <x v="3"/>
    <x v="16"/>
    <n v="9.7402597402597397"/>
    <x v="13"/>
    <x v="0"/>
  </r>
  <r>
    <x v="3"/>
    <x v="17"/>
    <n v="14.285714285714286"/>
    <x v="13"/>
    <x v="0"/>
  </r>
  <r>
    <x v="3"/>
    <x v="18"/>
    <n v="22.727272727272727"/>
    <x v="13"/>
    <x v="0"/>
  </r>
  <r>
    <x v="3"/>
    <x v="4"/>
    <n v="28.571428571428573"/>
    <x v="13"/>
    <x v="0"/>
  </r>
  <r>
    <x v="3"/>
    <x v="19"/>
    <n v="46936.363636363632"/>
    <x v="13"/>
    <x v="0"/>
  </r>
  <r>
    <x v="0"/>
    <x v="0"/>
    <n v="100"/>
    <x v="14"/>
    <x v="0"/>
  </r>
  <r>
    <x v="0"/>
    <x v="1"/>
    <n v="0"/>
    <x v="14"/>
    <x v="0"/>
  </r>
  <r>
    <x v="1"/>
    <x v="2"/>
    <n v="42.780748663101605"/>
    <x v="14"/>
    <x v="0"/>
  </r>
  <r>
    <x v="1"/>
    <x v="3"/>
    <n v="55.080213903743314"/>
    <x v="14"/>
    <x v="0"/>
  </r>
  <r>
    <x v="1"/>
    <x v="4"/>
    <n v="2.1390374331550803"/>
    <x v="14"/>
    <x v="0"/>
  </r>
  <r>
    <x v="2"/>
    <x v="5"/>
    <n v="18.71657754010695"/>
    <x v="14"/>
    <x v="0"/>
  </r>
  <r>
    <x v="2"/>
    <x v="6"/>
    <n v="9.0909090909090917"/>
    <x v="14"/>
    <x v="0"/>
  </r>
  <r>
    <x v="2"/>
    <x v="7"/>
    <n v="21.390374331550802"/>
    <x v="14"/>
    <x v="0"/>
  </r>
  <r>
    <x v="2"/>
    <x v="8"/>
    <n v="10.160427807486631"/>
    <x v="14"/>
    <x v="0"/>
  </r>
  <r>
    <x v="2"/>
    <x v="9"/>
    <n v="14.973262032085561"/>
    <x v="14"/>
    <x v="0"/>
  </r>
  <r>
    <x v="2"/>
    <x v="10"/>
    <n v="12.834224598930481"/>
    <x v="14"/>
    <x v="0"/>
  </r>
  <r>
    <x v="2"/>
    <x v="4"/>
    <n v="12.834224598930481"/>
    <x v="14"/>
    <x v="0"/>
  </r>
  <r>
    <x v="2"/>
    <x v="11"/>
    <n v="41.736196319018383"/>
    <x v="14"/>
    <x v="0"/>
  </r>
  <r>
    <x v="3"/>
    <x v="12"/>
    <n v="3.2085561497326203"/>
    <x v="14"/>
    <x v="0"/>
  </r>
  <r>
    <x v="3"/>
    <x v="13"/>
    <n v="3.7433155080213902"/>
    <x v="14"/>
    <x v="0"/>
  </r>
  <r>
    <x v="3"/>
    <x v="14"/>
    <n v="4.8128342245989302"/>
    <x v="14"/>
    <x v="0"/>
  </r>
  <r>
    <x v="3"/>
    <x v="15"/>
    <n v="17.647058823529413"/>
    <x v="14"/>
    <x v="0"/>
  </r>
  <r>
    <x v="3"/>
    <x v="16"/>
    <n v="16.042780748663102"/>
    <x v="14"/>
    <x v="0"/>
  </r>
  <r>
    <x v="3"/>
    <x v="17"/>
    <n v="13.903743315508022"/>
    <x v="14"/>
    <x v="0"/>
  </r>
  <r>
    <x v="3"/>
    <x v="18"/>
    <n v="29.946524064171122"/>
    <x v="14"/>
    <x v="0"/>
  </r>
  <r>
    <x v="3"/>
    <x v="4"/>
    <n v="10.695187165775401"/>
    <x v="14"/>
    <x v="0"/>
  </r>
  <r>
    <x v="3"/>
    <x v="19"/>
    <n v="48000"/>
    <x v="14"/>
    <x v="0"/>
  </r>
  <r>
    <x v="0"/>
    <x v="0"/>
    <n v="97.169811320754718"/>
    <x v="15"/>
    <x v="0"/>
  </r>
  <r>
    <x v="0"/>
    <x v="1"/>
    <n v="2.8301886792452828"/>
    <x v="15"/>
    <x v="0"/>
  </r>
  <r>
    <x v="1"/>
    <x v="2"/>
    <n v="39.150943396226417"/>
    <x v="15"/>
    <x v="0"/>
  </r>
  <r>
    <x v="1"/>
    <x v="3"/>
    <n v="57.547169811320757"/>
    <x v="15"/>
    <x v="0"/>
  </r>
  <r>
    <x v="1"/>
    <x v="4"/>
    <n v="3.3018867924528301"/>
    <x v="15"/>
    <x v="0"/>
  </r>
  <r>
    <x v="2"/>
    <x v="5"/>
    <n v="15.09433962264151"/>
    <x v="15"/>
    <x v="0"/>
  </r>
  <r>
    <x v="2"/>
    <x v="6"/>
    <n v="12.735849056603774"/>
    <x v="15"/>
    <x v="0"/>
  </r>
  <r>
    <x v="2"/>
    <x v="7"/>
    <n v="33.490566037735846"/>
    <x v="15"/>
    <x v="0"/>
  </r>
  <r>
    <x v="2"/>
    <x v="8"/>
    <n v="13.20754716981132"/>
    <x v="15"/>
    <x v="0"/>
  </r>
  <r>
    <x v="2"/>
    <x v="9"/>
    <n v="9.9056603773584904"/>
    <x v="15"/>
    <x v="0"/>
  </r>
  <r>
    <x v="2"/>
    <x v="10"/>
    <n v="3.7735849056603774"/>
    <x v="15"/>
    <x v="0"/>
  </r>
  <r>
    <x v="2"/>
    <x v="4"/>
    <n v="11.79245283018868"/>
    <x v="15"/>
    <x v="0"/>
  </r>
  <r>
    <x v="2"/>
    <x v="11"/>
    <n v="38.529411764705877"/>
    <x v="15"/>
    <x v="0"/>
  </r>
  <r>
    <x v="3"/>
    <x v="12"/>
    <n v="14.622641509433961"/>
    <x v="15"/>
    <x v="0"/>
  </r>
  <r>
    <x v="3"/>
    <x v="13"/>
    <n v="11.320754716981131"/>
    <x v="15"/>
    <x v="0"/>
  </r>
  <r>
    <x v="3"/>
    <x v="14"/>
    <n v="14.622641509433961"/>
    <x v="15"/>
    <x v="0"/>
  </r>
  <r>
    <x v="3"/>
    <x v="15"/>
    <n v="16.509433962264151"/>
    <x v="15"/>
    <x v="0"/>
  </r>
  <r>
    <x v="3"/>
    <x v="16"/>
    <n v="8.9622641509433958"/>
    <x v="15"/>
    <x v="0"/>
  </r>
  <r>
    <x v="3"/>
    <x v="17"/>
    <n v="8.9622641509433958"/>
    <x v="15"/>
    <x v="0"/>
  </r>
  <r>
    <x v="3"/>
    <x v="18"/>
    <n v="10.849056603773585"/>
    <x v="15"/>
    <x v="0"/>
  </r>
  <r>
    <x v="3"/>
    <x v="4"/>
    <n v="14.150943396226415"/>
    <x v="15"/>
    <x v="0"/>
  </r>
  <r>
    <x v="3"/>
    <x v="19"/>
    <n v="31467.032967032988"/>
    <x v="15"/>
    <x v="0"/>
  </r>
  <r>
    <x v="0"/>
    <x v="0"/>
    <n v="88.862559241706165"/>
    <x v="16"/>
    <x v="0"/>
  </r>
  <r>
    <x v="0"/>
    <x v="1"/>
    <n v="11.137440758293838"/>
    <x v="16"/>
    <x v="0"/>
  </r>
  <r>
    <x v="1"/>
    <x v="2"/>
    <n v="49.289099526066352"/>
    <x v="16"/>
    <x v="0"/>
  </r>
  <r>
    <x v="1"/>
    <x v="3"/>
    <n v="48.81516587677725"/>
    <x v="16"/>
    <x v="0"/>
  </r>
  <r>
    <x v="1"/>
    <x v="4"/>
    <n v="1.8957345971563981"/>
    <x v="16"/>
    <x v="0"/>
  </r>
  <r>
    <x v="2"/>
    <x v="5"/>
    <n v="22.748815165876778"/>
    <x v="16"/>
    <x v="0"/>
  </r>
  <r>
    <x v="2"/>
    <x v="6"/>
    <n v="23.222748815165875"/>
    <x v="16"/>
    <x v="0"/>
  </r>
  <r>
    <x v="2"/>
    <x v="7"/>
    <n v="27.251184834123222"/>
    <x v="16"/>
    <x v="0"/>
  </r>
  <r>
    <x v="2"/>
    <x v="8"/>
    <n v="6.6350710900473935"/>
    <x v="16"/>
    <x v="0"/>
  </r>
  <r>
    <x v="2"/>
    <x v="9"/>
    <n v="9.7156398104265396"/>
    <x v="16"/>
    <x v="0"/>
  </r>
  <r>
    <x v="2"/>
    <x v="10"/>
    <n v="4.9763033175355451"/>
    <x v="16"/>
    <x v="0"/>
  </r>
  <r>
    <x v="2"/>
    <x v="4"/>
    <n v="5.4502369668246446"/>
    <x v="16"/>
    <x v="0"/>
  </r>
  <r>
    <x v="2"/>
    <x v="11"/>
    <n v="35.360902255639076"/>
    <x v="16"/>
    <x v="0"/>
  </r>
  <r>
    <x v="3"/>
    <x v="12"/>
    <n v="12.559241706161137"/>
    <x v="16"/>
    <x v="0"/>
  </r>
  <r>
    <x v="3"/>
    <x v="13"/>
    <n v="8.0568720379146921"/>
    <x v="16"/>
    <x v="0"/>
  </r>
  <r>
    <x v="3"/>
    <x v="14"/>
    <n v="6.6350710900473935"/>
    <x v="16"/>
    <x v="0"/>
  </r>
  <r>
    <x v="3"/>
    <x v="15"/>
    <n v="10.900473933649289"/>
    <x v="16"/>
    <x v="0"/>
  </r>
  <r>
    <x v="3"/>
    <x v="16"/>
    <n v="8.0568720379146921"/>
    <x v="16"/>
    <x v="0"/>
  </r>
  <r>
    <x v="3"/>
    <x v="17"/>
    <n v="5.6872037914691944"/>
    <x v="16"/>
    <x v="0"/>
  </r>
  <r>
    <x v="3"/>
    <x v="18"/>
    <n v="17.535545023696681"/>
    <x v="16"/>
    <x v="0"/>
  </r>
  <r>
    <x v="3"/>
    <x v="4"/>
    <n v="30.568720379146921"/>
    <x v="16"/>
    <x v="0"/>
  </r>
  <r>
    <x v="3"/>
    <x v="19"/>
    <n v="37023.890784982919"/>
    <x v="16"/>
    <x v="0"/>
  </r>
  <r>
    <x v="0"/>
    <x v="0"/>
    <n v="91.354545454545459"/>
    <x v="0"/>
    <x v="1"/>
  </r>
  <r>
    <x v="0"/>
    <x v="1"/>
    <n v="8.6454545454545446"/>
    <x v="0"/>
    <x v="1"/>
  </r>
  <r>
    <x v="1"/>
    <x v="2"/>
    <n v="48.563636363636363"/>
    <x v="0"/>
    <x v="1"/>
  </r>
  <r>
    <x v="1"/>
    <x v="3"/>
    <n v="49.918181818181822"/>
    <x v="0"/>
    <x v="1"/>
  </r>
  <r>
    <x v="1"/>
    <x v="4"/>
    <n v="1.5181818181818181"/>
    <x v="0"/>
    <x v="1"/>
  </r>
  <r>
    <x v="2"/>
    <x v="5"/>
    <n v="12.118181818181819"/>
    <x v="0"/>
    <x v="1"/>
  </r>
  <r>
    <x v="2"/>
    <x v="6"/>
    <n v="10.745454545454546"/>
    <x v="0"/>
    <x v="1"/>
  </r>
  <r>
    <x v="2"/>
    <x v="7"/>
    <n v="28.472727272727273"/>
    <x v="0"/>
    <x v="1"/>
  </r>
  <r>
    <x v="2"/>
    <x v="8"/>
    <n v="10.227272727272727"/>
    <x v="0"/>
    <x v="1"/>
  </r>
  <r>
    <x v="2"/>
    <x v="9"/>
    <n v="18.072727272727274"/>
    <x v="0"/>
    <x v="1"/>
  </r>
  <r>
    <x v="2"/>
    <x v="10"/>
    <n v="15.209090909090909"/>
    <x v="0"/>
    <x v="1"/>
  </r>
  <r>
    <x v="2"/>
    <x v="4"/>
    <n v="5.1545454545454543"/>
    <x v="0"/>
    <x v="1"/>
  </r>
  <r>
    <x v="2"/>
    <x v="11"/>
    <n v="44.021086935684835"/>
    <x v="0"/>
    <x v="1"/>
  </r>
  <r>
    <x v="3"/>
    <x v="12"/>
    <n v="5.1363636363636367"/>
    <x v="0"/>
    <x v="1"/>
  </r>
  <r>
    <x v="3"/>
    <x v="13"/>
    <n v="5.7454545454545451"/>
    <x v="0"/>
    <x v="1"/>
  </r>
  <r>
    <x v="3"/>
    <x v="14"/>
    <n v="7.790909090909091"/>
    <x v="0"/>
    <x v="1"/>
  </r>
  <r>
    <x v="3"/>
    <x v="15"/>
    <n v="13.154545454545454"/>
    <x v="0"/>
    <x v="1"/>
  </r>
  <r>
    <x v="3"/>
    <x v="16"/>
    <n v="13.318181818181818"/>
    <x v="0"/>
    <x v="1"/>
  </r>
  <r>
    <x v="3"/>
    <x v="17"/>
    <n v="11.736363636363636"/>
    <x v="0"/>
    <x v="1"/>
  </r>
  <r>
    <x v="3"/>
    <x v="18"/>
    <n v="24.727272727272727"/>
    <x v="0"/>
    <x v="1"/>
  </r>
  <r>
    <x v="3"/>
    <x v="4"/>
    <n v="18.390909090909091"/>
    <x v="0"/>
    <x v="1"/>
  </r>
  <r>
    <x v="3"/>
    <x v="19"/>
    <n v="44169.022501949439"/>
    <x v="0"/>
    <x v="1"/>
  </r>
  <r>
    <x v="0"/>
    <x v="0"/>
    <n v="69.028871391076109"/>
    <x v="1"/>
    <x v="1"/>
  </r>
  <r>
    <x v="0"/>
    <x v="1"/>
    <n v="30.971128608923884"/>
    <x v="1"/>
    <x v="1"/>
  </r>
  <r>
    <x v="1"/>
    <x v="2"/>
    <n v="48.293963254593173"/>
    <x v="1"/>
    <x v="1"/>
  </r>
  <r>
    <x v="1"/>
    <x v="3"/>
    <n v="50.349956255468065"/>
    <x v="1"/>
    <x v="1"/>
  </r>
  <r>
    <x v="1"/>
    <x v="4"/>
    <n v="1.3560804899387577"/>
    <x v="1"/>
    <x v="1"/>
  </r>
  <r>
    <x v="2"/>
    <x v="5"/>
    <n v="19.116360454943131"/>
    <x v="1"/>
    <x v="1"/>
  </r>
  <r>
    <x v="2"/>
    <x v="6"/>
    <n v="20.953630796150481"/>
    <x v="1"/>
    <x v="1"/>
  </r>
  <r>
    <x v="2"/>
    <x v="7"/>
    <n v="35.914260717410322"/>
    <x v="1"/>
    <x v="1"/>
  </r>
  <r>
    <x v="2"/>
    <x v="8"/>
    <n v="7.392825896762905"/>
    <x v="1"/>
    <x v="1"/>
  </r>
  <r>
    <x v="2"/>
    <x v="9"/>
    <n v="8.530183727034121"/>
    <x v="1"/>
    <x v="1"/>
  </r>
  <r>
    <x v="2"/>
    <x v="10"/>
    <n v="5.8180227471566051"/>
    <x v="1"/>
    <x v="1"/>
  </r>
  <r>
    <x v="2"/>
    <x v="4"/>
    <n v="2.2747156605424323"/>
    <x v="1"/>
    <x v="1"/>
  </r>
  <r>
    <x v="2"/>
    <x v="11"/>
    <n v="36.472694717994685"/>
    <x v="1"/>
    <x v="1"/>
  </r>
  <r>
    <x v="3"/>
    <x v="12"/>
    <n v="10.411198600174979"/>
    <x v="1"/>
    <x v="1"/>
  </r>
  <r>
    <x v="3"/>
    <x v="13"/>
    <n v="12.598425196850394"/>
    <x v="1"/>
    <x v="1"/>
  </r>
  <r>
    <x v="3"/>
    <x v="14"/>
    <n v="14.173228346456693"/>
    <x v="1"/>
    <x v="1"/>
  </r>
  <r>
    <x v="3"/>
    <x v="15"/>
    <n v="16.797900262467191"/>
    <x v="1"/>
    <x v="1"/>
  </r>
  <r>
    <x v="3"/>
    <x v="16"/>
    <n v="11.592300962379703"/>
    <x v="1"/>
    <x v="1"/>
  </r>
  <r>
    <x v="3"/>
    <x v="17"/>
    <n v="7.0866141732283463"/>
    <x v="1"/>
    <x v="1"/>
  </r>
  <r>
    <x v="3"/>
    <x v="18"/>
    <n v="8.6614173228346463"/>
    <x v="1"/>
    <x v="1"/>
  </r>
  <r>
    <x v="3"/>
    <x v="4"/>
    <n v="18.678915135608047"/>
    <x v="1"/>
    <x v="1"/>
  </r>
  <r>
    <x v="3"/>
    <x v="19"/>
    <n v="31310.381925766535"/>
    <x v="1"/>
    <x v="1"/>
  </r>
  <r>
    <x v="0"/>
    <x v="0"/>
    <n v="99.297752808988761"/>
    <x v="2"/>
    <x v="1"/>
  </r>
  <r>
    <x v="0"/>
    <x v="1"/>
    <n v="0.702247191011236"/>
    <x v="2"/>
    <x v="1"/>
  </r>
  <r>
    <x v="1"/>
    <x v="2"/>
    <n v="45.739700374531836"/>
    <x v="2"/>
    <x v="1"/>
  </r>
  <r>
    <x v="1"/>
    <x v="3"/>
    <n v="52.972846441947567"/>
    <x v="2"/>
    <x v="1"/>
  </r>
  <r>
    <x v="1"/>
    <x v="4"/>
    <n v="1.2874531835205993"/>
    <x v="2"/>
    <x v="1"/>
  </r>
  <r>
    <x v="2"/>
    <x v="5"/>
    <n v="8.9653558052434459"/>
    <x v="2"/>
    <x v="1"/>
  </r>
  <r>
    <x v="2"/>
    <x v="6"/>
    <n v="5.8988764044943824"/>
    <x v="2"/>
    <x v="1"/>
  </r>
  <r>
    <x v="2"/>
    <x v="7"/>
    <n v="25.819288389513108"/>
    <x v="2"/>
    <x v="1"/>
  </r>
  <r>
    <x v="2"/>
    <x v="8"/>
    <n v="11.985018726591761"/>
    <x v="2"/>
    <x v="1"/>
  </r>
  <r>
    <x v="2"/>
    <x v="9"/>
    <n v="22.729400749063672"/>
    <x v="2"/>
    <x v="1"/>
  </r>
  <r>
    <x v="2"/>
    <x v="10"/>
    <n v="17.766853932584269"/>
    <x v="2"/>
    <x v="1"/>
  </r>
  <r>
    <x v="2"/>
    <x v="4"/>
    <n v="6.8352059925093629"/>
    <x v="2"/>
    <x v="1"/>
  </r>
  <r>
    <x v="2"/>
    <x v="11"/>
    <n v="47.139949748743803"/>
    <x v="2"/>
    <x v="1"/>
  </r>
  <r>
    <x v="3"/>
    <x v="12"/>
    <n v="1.8258426966292134"/>
    <x v="2"/>
    <x v="1"/>
  </r>
  <r>
    <x v="3"/>
    <x v="13"/>
    <n v="2.8558052434456931"/>
    <x v="2"/>
    <x v="1"/>
  </r>
  <r>
    <x v="3"/>
    <x v="14"/>
    <n v="5.5945692883895131"/>
    <x v="2"/>
    <x v="1"/>
  </r>
  <r>
    <x v="3"/>
    <x v="15"/>
    <n v="12.078651685393259"/>
    <x v="2"/>
    <x v="1"/>
  </r>
  <r>
    <x v="3"/>
    <x v="16"/>
    <n v="15.074906367041198"/>
    <x v="2"/>
    <x v="1"/>
  </r>
  <r>
    <x v="3"/>
    <x v="17"/>
    <n v="13.014981273408239"/>
    <x v="2"/>
    <x v="1"/>
  </r>
  <r>
    <x v="3"/>
    <x v="18"/>
    <n v="33.871722846441948"/>
    <x v="2"/>
    <x v="1"/>
  </r>
  <r>
    <x v="3"/>
    <x v="4"/>
    <n v="15.683520599250937"/>
    <x v="2"/>
    <x v="1"/>
  </r>
  <r>
    <x v="3"/>
    <x v="19"/>
    <n v="49749.393392559592"/>
    <x v="2"/>
    <x v="1"/>
  </r>
  <r>
    <x v="0"/>
    <x v="0"/>
    <n v="96.468401486988853"/>
    <x v="3"/>
    <x v="1"/>
  </r>
  <r>
    <x v="0"/>
    <x v="1"/>
    <n v="3.5315985130111525"/>
    <x v="3"/>
    <x v="1"/>
  </r>
  <r>
    <x v="1"/>
    <x v="2"/>
    <n v="50.929368029739777"/>
    <x v="3"/>
    <x v="1"/>
  </r>
  <r>
    <x v="1"/>
    <x v="3"/>
    <n v="47.397769516728623"/>
    <x v="3"/>
    <x v="1"/>
  </r>
  <r>
    <x v="1"/>
    <x v="4"/>
    <n v="1.6728624535315986"/>
    <x v="3"/>
    <x v="1"/>
  </r>
  <r>
    <x v="2"/>
    <x v="5"/>
    <n v="9.4175960346964072"/>
    <x v="3"/>
    <x v="1"/>
  </r>
  <r>
    <x v="2"/>
    <x v="6"/>
    <n v="9.1078066914498148"/>
    <x v="3"/>
    <x v="1"/>
  </r>
  <r>
    <x v="2"/>
    <x v="7"/>
    <n v="23.915737298636927"/>
    <x v="3"/>
    <x v="1"/>
  </r>
  <r>
    <x v="2"/>
    <x v="8"/>
    <n v="11.524163568773234"/>
    <x v="3"/>
    <x v="1"/>
  </r>
  <r>
    <x v="2"/>
    <x v="9"/>
    <n v="19.702602230483272"/>
    <x v="3"/>
    <x v="1"/>
  </r>
  <r>
    <x v="2"/>
    <x v="10"/>
    <n v="21.933085501858734"/>
    <x v="3"/>
    <x v="1"/>
  </r>
  <r>
    <x v="2"/>
    <x v="4"/>
    <n v="4.3990086741016112"/>
    <x v="3"/>
    <x v="1"/>
  </r>
  <r>
    <x v="2"/>
    <x v="11"/>
    <n v="47.302657161373936"/>
    <x v="3"/>
    <x v="1"/>
  </r>
  <r>
    <x v="3"/>
    <x v="12"/>
    <n v="4.1511771995043372"/>
    <x v="3"/>
    <x v="1"/>
  </r>
  <r>
    <x v="3"/>
    <x v="13"/>
    <n v="4.5848822800495661"/>
    <x v="3"/>
    <x v="1"/>
  </r>
  <r>
    <x v="3"/>
    <x v="14"/>
    <n v="6.0099132589838913"/>
    <x v="3"/>
    <x v="1"/>
  </r>
  <r>
    <x v="3"/>
    <x v="15"/>
    <n v="12.453531598513012"/>
    <x v="3"/>
    <x v="1"/>
  </r>
  <r>
    <x v="3"/>
    <x v="16"/>
    <n v="11.957868649318463"/>
    <x v="3"/>
    <x v="1"/>
  </r>
  <r>
    <x v="3"/>
    <x v="17"/>
    <n v="11.895910780669144"/>
    <x v="3"/>
    <x v="1"/>
  </r>
  <r>
    <x v="3"/>
    <x v="18"/>
    <n v="23.234200743494423"/>
    <x v="3"/>
    <x v="1"/>
  </r>
  <r>
    <x v="3"/>
    <x v="4"/>
    <n v="25.712515489467162"/>
    <x v="3"/>
    <x v="1"/>
  </r>
  <r>
    <x v="3"/>
    <x v="19"/>
    <n v="45915.763135946574"/>
    <x v="3"/>
    <x v="1"/>
  </r>
  <r>
    <x v="0"/>
    <x v="0"/>
    <n v="96.428571428571431"/>
    <x v="4"/>
    <x v="1"/>
  </r>
  <r>
    <x v="0"/>
    <x v="1"/>
    <n v="3.5714285714285716"/>
    <x v="4"/>
    <x v="1"/>
  </r>
  <r>
    <x v="1"/>
    <x v="2"/>
    <n v="51.515151515151516"/>
    <x v="4"/>
    <x v="1"/>
  </r>
  <r>
    <x v="1"/>
    <x v="3"/>
    <n v="45.454545454545453"/>
    <x v="4"/>
    <x v="1"/>
  </r>
  <r>
    <x v="1"/>
    <x v="4"/>
    <n v="3.0303030303030303"/>
    <x v="4"/>
    <x v="1"/>
  </r>
  <r>
    <x v="2"/>
    <x v="5"/>
    <n v="8.8744588744588739"/>
    <x v="4"/>
    <x v="1"/>
  </r>
  <r>
    <x v="2"/>
    <x v="6"/>
    <n v="7.2510822510822512"/>
    <x v="4"/>
    <x v="1"/>
  </r>
  <r>
    <x v="2"/>
    <x v="7"/>
    <n v="30.735930735930737"/>
    <x v="4"/>
    <x v="1"/>
  </r>
  <r>
    <x v="2"/>
    <x v="8"/>
    <n v="9.0909090909090917"/>
    <x v="4"/>
    <x v="1"/>
  </r>
  <r>
    <x v="2"/>
    <x v="9"/>
    <n v="21.103896103896105"/>
    <x v="4"/>
    <x v="1"/>
  </r>
  <r>
    <x v="2"/>
    <x v="10"/>
    <n v="18.831168831168831"/>
    <x v="4"/>
    <x v="1"/>
  </r>
  <r>
    <x v="2"/>
    <x v="4"/>
    <n v="4.112554112554113"/>
    <x v="4"/>
    <x v="1"/>
  </r>
  <r>
    <x v="2"/>
    <x v="11"/>
    <n v="46.514672686230234"/>
    <x v="4"/>
    <x v="1"/>
  </r>
  <r>
    <x v="3"/>
    <x v="12"/>
    <n v="2.7056277056277058"/>
    <x v="4"/>
    <x v="1"/>
  </r>
  <r>
    <x v="3"/>
    <x v="13"/>
    <n v="1.948051948051948"/>
    <x v="4"/>
    <x v="1"/>
  </r>
  <r>
    <x v="3"/>
    <x v="14"/>
    <n v="3.6796536796536796"/>
    <x v="4"/>
    <x v="1"/>
  </r>
  <r>
    <x v="3"/>
    <x v="15"/>
    <n v="8.4415584415584419"/>
    <x v="4"/>
    <x v="1"/>
  </r>
  <r>
    <x v="3"/>
    <x v="16"/>
    <n v="12.662337662337663"/>
    <x v="4"/>
    <x v="1"/>
  </r>
  <r>
    <x v="3"/>
    <x v="17"/>
    <n v="17.857142857142858"/>
    <x v="4"/>
    <x v="1"/>
  </r>
  <r>
    <x v="3"/>
    <x v="18"/>
    <n v="37.987012987012989"/>
    <x v="4"/>
    <x v="1"/>
  </r>
  <r>
    <x v="3"/>
    <x v="4"/>
    <n v="14.718614718614718"/>
    <x v="4"/>
    <x v="1"/>
  </r>
  <r>
    <x v="3"/>
    <x v="19"/>
    <n v="54022.84263959396"/>
    <x v="4"/>
    <x v="1"/>
  </r>
  <r>
    <x v="0"/>
    <x v="0"/>
    <n v="86.52849740932642"/>
    <x v="5"/>
    <x v="1"/>
  </r>
  <r>
    <x v="0"/>
    <x v="1"/>
    <n v="13.471502590673575"/>
    <x v="5"/>
    <x v="1"/>
  </r>
  <r>
    <x v="1"/>
    <x v="2"/>
    <n v="42.487046632124354"/>
    <x v="5"/>
    <x v="1"/>
  </r>
  <r>
    <x v="1"/>
    <x v="3"/>
    <n v="55.440414507772019"/>
    <x v="5"/>
    <x v="1"/>
  </r>
  <r>
    <x v="1"/>
    <x v="4"/>
    <n v="2.0725388601036268"/>
    <x v="5"/>
    <x v="1"/>
  </r>
  <r>
    <x v="2"/>
    <x v="5"/>
    <n v="9.3264248704663206"/>
    <x v="5"/>
    <x v="1"/>
  </r>
  <r>
    <x v="2"/>
    <x v="6"/>
    <n v="7.2538860103626943"/>
    <x v="5"/>
    <x v="1"/>
  </r>
  <r>
    <x v="2"/>
    <x v="7"/>
    <n v="39.896373056994818"/>
    <x v="5"/>
    <x v="1"/>
  </r>
  <r>
    <x v="2"/>
    <x v="8"/>
    <n v="10.362694300518134"/>
    <x v="5"/>
    <x v="1"/>
  </r>
  <r>
    <x v="2"/>
    <x v="9"/>
    <n v="18.652849740932641"/>
    <x v="5"/>
    <x v="1"/>
  </r>
  <r>
    <x v="2"/>
    <x v="10"/>
    <n v="11.917098445595855"/>
    <x v="5"/>
    <x v="1"/>
  </r>
  <r>
    <x v="2"/>
    <x v="4"/>
    <n v="2.5906735751295336"/>
    <x v="5"/>
    <x v="1"/>
  </r>
  <r>
    <x v="2"/>
    <x v="11"/>
    <n v="44.590425531914889"/>
    <x v="5"/>
    <x v="1"/>
  </r>
  <r>
    <x v="3"/>
    <x v="12"/>
    <n v="2.0725388601036268"/>
    <x v="5"/>
    <x v="1"/>
  </r>
  <r>
    <x v="3"/>
    <x v="13"/>
    <n v="4.1450777202072535"/>
    <x v="5"/>
    <x v="1"/>
  </r>
  <r>
    <x v="3"/>
    <x v="14"/>
    <n v="4.6632124352331603"/>
    <x v="5"/>
    <x v="1"/>
  </r>
  <r>
    <x v="3"/>
    <x v="15"/>
    <n v="9.8445595854922274"/>
    <x v="5"/>
    <x v="1"/>
  </r>
  <r>
    <x v="3"/>
    <x v="16"/>
    <n v="16.062176165803109"/>
    <x v="5"/>
    <x v="1"/>
  </r>
  <r>
    <x v="3"/>
    <x v="17"/>
    <n v="19.17098445595855"/>
    <x v="5"/>
    <x v="1"/>
  </r>
  <r>
    <x v="3"/>
    <x v="18"/>
    <n v="30.051813471502591"/>
    <x v="5"/>
    <x v="1"/>
  </r>
  <r>
    <x v="3"/>
    <x v="4"/>
    <n v="13.989637305699482"/>
    <x v="5"/>
    <x v="1"/>
  </r>
  <r>
    <x v="3"/>
    <x v="19"/>
    <n v="50475.903614457835"/>
    <x v="5"/>
    <x v="1"/>
  </r>
  <r>
    <x v="0"/>
    <x v="0"/>
    <n v="98.75"/>
    <x v="6"/>
    <x v="1"/>
  </r>
  <r>
    <x v="0"/>
    <x v="1"/>
    <n v="1.25"/>
    <x v="6"/>
    <x v="1"/>
  </r>
  <r>
    <x v="1"/>
    <x v="2"/>
    <n v="59.375"/>
    <x v="6"/>
    <x v="1"/>
  </r>
  <r>
    <x v="1"/>
    <x v="3"/>
    <n v="36.875"/>
    <x v="6"/>
    <x v="1"/>
  </r>
  <r>
    <x v="1"/>
    <x v="4"/>
    <n v="3.75"/>
    <x v="6"/>
    <x v="1"/>
  </r>
  <r>
    <x v="2"/>
    <x v="5"/>
    <n v="9.375"/>
    <x v="6"/>
    <x v="1"/>
  </r>
  <r>
    <x v="2"/>
    <x v="6"/>
    <n v="6.25"/>
    <x v="6"/>
    <x v="1"/>
  </r>
  <r>
    <x v="2"/>
    <x v="7"/>
    <n v="27.5"/>
    <x v="6"/>
    <x v="1"/>
  </r>
  <r>
    <x v="2"/>
    <x v="8"/>
    <n v="8.75"/>
    <x v="6"/>
    <x v="1"/>
  </r>
  <r>
    <x v="2"/>
    <x v="9"/>
    <n v="21.875"/>
    <x v="6"/>
    <x v="1"/>
  </r>
  <r>
    <x v="2"/>
    <x v="10"/>
    <n v="23.125"/>
    <x v="6"/>
    <x v="1"/>
  </r>
  <r>
    <x v="2"/>
    <x v="4"/>
    <n v="3.125"/>
    <x v="6"/>
    <x v="1"/>
  </r>
  <r>
    <x v="2"/>
    <x v="11"/>
    <n v="47.851612903225806"/>
    <x v="6"/>
    <x v="1"/>
  </r>
  <r>
    <x v="3"/>
    <x v="12"/>
    <n v="5"/>
    <x v="6"/>
    <x v="1"/>
  </r>
  <r>
    <x v="3"/>
    <x v="13"/>
    <n v="0"/>
    <x v="6"/>
    <x v="1"/>
  </r>
  <r>
    <x v="3"/>
    <x v="14"/>
    <n v="0.625"/>
    <x v="6"/>
    <x v="1"/>
  </r>
  <r>
    <x v="3"/>
    <x v="15"/>
    <n v="7.5"/>
    <x v="6"/>
    <x v="1"/>
  </r>
  <r>
    <x v="3"/>
    <x v="16"/>
    <n v="9.375"/>
    <x v="6"/>
    <x v="1"/>
  </r>
  <r>
    <x v="3"/>
    <x v="17"/>
    <n v="16.25"/>
    <x v="6"/>
    <x v="1"/>
  </r>
  <r>
    <x v="3"/>
    <x v="18"/>
    <n v="48.75"/>
    <x v="6"/>
    <x v="1"/>
  </r>
  <r>
    <x v="3"/>
    <x v="4"/>
    <n v="12.5"/>
    <x v="6"/>
    <x v="1"/>
  </r>
  <r>
    <x v="3"/>
    <x v="19"/>
    <n v="57707.142857142855"/>
    <x v="6"/>
    <x v="1"/>
  </r>
  <r>
    <x v="0"/>
    <x v="0"/>
    <n v="98.322147651006716"/>
    <x v="7"/>
    <x v="1"/>
  </r>
  <r>
    <x v="0"/>
    <x v="1"/>
    <n v="1.6778523489932886"/>
    <x v="7"/>
    <x v="1"/>
  </r>
  <r>
    <x v="1"/>
    <x v="2"/>
    <n v="48.65771812080537"/>
    <x v="7"/>
    <x v="1"/>
  </r>
  <r>
    <x v="1"/>
    <x v="3"/>
    <n v="48.65771812080537"/>
    <x v="7"/>
    <x v="1"/>
  </r>
  <r>
    <x v="1"/>
    <x v="4"/>
    <n v="2.6845637583892619"/>
    <x v="7"/>
    <x v="1"/>
  </r>
  <r>
    <x v="2"/>
    <x v="5"/>
    <n v="9.0604026845637584"/>
    <x v="7"/>
    <x v="1"/>
  </r>
  <r>
    <x v="2"/>
    <x v="6"/>
    <n v="8.053691275167786"/>
    <x v="7"/>
    <x v="1"/>
  </r>
  <r>
    <x v="2"/>
    <x v="7"/>
    <n v="26.845637583892618"/>
    <x v="7"/>
    <x v="1"/>
  </r>
  <r>
    <x v="2"/>
    <x v="8"/>
    <n v="7.7181208053691277"/>
    <x v="7"/>
    <x v="1"/>
  </r>
  <r>
    <x v="2"/>
    <x v="9"/>
    <n v="23.154362416107382"/>
    <x v="7"/>
    <x v="1"/>
  </r>
  <r>
    <x v="2"/>
    <x v="10"/>
    <n v="20.469798657718123"/>
    <x v="7"/>
    <x v="1"/>
  </r>
  <r>
    <x v="2"/>
    <x v="4"/>
    <n v="4.6979865771812079"/>
    <x v="7"/>
    <x v="1"/>
  </r>
  <r>
    <x v="2"/>
    <x v="11"/>
    <n v="47.179577464788736"/>
    <x v="7"/>
    <x v="1"/>
  </r>
  <r>
    <x v="3"/>
    <x v="12"/>
    <n v="2.0134228187919465"/>
    <x v="7"/>
    <x v="1"/>
  </r>
  <r>
    <x v="3"/>
    <x v="13"/>
    <n v="1.6778523489932886"/>
    <x v="7"/>
    <x v="1"/>
  </r>
  <r>
    <x v="3"/>
    <x v="14"/>
    <n v="6.0402684563758386"/>
    <x v="7"/>
    <x v="1"/>
  </r>
  <r>
    <x v="3"/>
    <x v="15"/>
    <n v="12.080536912751677"/>
    <x v="7"/>
    <x v="1"/>
  </r>
  <r>
    <x v="3"/>
    <x v="16"/>
    <n v="15.436241610738255"/>
    <x v="7"/>
    <x v="1"/>
  </r>
  <r>
    <x v="3"/>
    <x v="17"/>
    <n v="20.80536912751678"/>
    <x v="7"/>
    <x v="1"/>
  </r>
  <r>
    <x v="3"/>
    <x v="18"/>
    <n v="26.51006711409396"/>
    <x v="7"/>
    <x v="1"/>
  </r>
  <r>
    <x v="3"/>
    <x v="4"/>
    <n v="15.436241610738255"/>
    <x v="7"/>
    <x v="1"/>
  </r>
  <r>
    <x v="3"/>
    <x v="19"/>
    <n v="49750"/>
    <x v="7"/>
    <x v="1"/>
  </r>
  <r>
    <x v="0"/>
    <x v="0"/>
    <n v="100"/>
    <x v="8"/>
    <x v="1"/>
  </r>
  <r>
    <x v="0"/>
    <x v="1"/>
    <n v="0"/>
    <x v="8"/>
    <x v="1"/>
  </r>
  <r>
    <x v="1"/>
    <x v="2"/>
    <n v="56.410256410256409"/>
    <x v="8"/>
    <x v="1"/>
  </r>
  <r>
    <x v="1"/>
    <x v="3"/>
    <n v="39.926739926739927"/>
    <x v="8"/>
    <x v="1"/>
  </r>
  <r>
    <x v="1"/>
    <x v="4"/>
    <n v="3.6630036630036629"/>
    <x v="8"/>
    <x v="1"/>
  </r>
  <r>
    <x v="2"/>
    <x v="5"/>
    <n v="8.0586080586080584"/>
    <x v="8"/>
    <x v="1"/>
  </r>
  <r>
    <x v="2"/>
    <x v="6"/>
    <n v="6.9597069597069599"/>
    <x v="8"/>
    <x v="1"/>
  </r>
  <r>
    <x v="2"/>
    <x v="7"/>
    <n v="30.402930402930401"/>
    <x v="8"/>
    <x v="1"/>
  </r>
  <r>
    <x v="2"/>
    <x v="8"/>
    <n v="9.8901098901098905"/>
    <x v="8"/>
    <x v="1"/>
  </r>
  <r>
    <x v="2"/>
    <x v="9"/>
    <n v="20.146520146520146"/>
    <x v="8"/>
    <x v="1"/>
  </r>
  <r>
    <x v="2"/>
    <x v="10"/>
    <n v="19.413919413919412"/>
    <x v="8"/>
    <x v="1"/>
  </r>
  <r>
    <x v="2"/>
    <x v="4"/>
    <n v="5.1282051282051286"/>
    <x v="8"/>
    <x v="1"/>
  </r>
  <r>
    <x v="2"/>
    <x v="11"/>
    <n v="46.382239382239419"/>
    <x v="8"/>
    <x v="1"/>
  </r>
  <r>
    <x v="3"/>
    <x v="12"/>
    <n v="2.5641025641025643"/>
    <x v="8"/>
    <x v="1"/>
  </r>
  <r>
    <x v="3"/>
    <x v="13"/>
    <n v="1.8315018315018314"/>
    <x v="8"/>
    <x v="1"/>
  </r>
  <r>
    <x v="3"/>
    <x v="14"/>
    <n v="2.197802197802198"/>
    <x v="8"/>
    <x v="1"/>
  </r>
  <r>
    <x v="3"/>
    <x v="15"/>
    <n v="4.0293040293040292"/>
    <x v="8"/>
    <x v="1"/>
  </r>
  <r>
    <x v="3"/>
    <x v="16"/>
    <n v="9.1575091575091569"/>
    <x v="8"/>
    <x v="1"/>
  </r>
  <r>
    <x v="3"/>
    <x v="17"/>
    <n v="14.652014652014651"/>
    <x v="8"/>
    <x v="1"/>
  </r>
  <r>
    <x v="3"/>
    <x v="18"/>
    <n v="49.816849816849818"/>
    <x v="8"/>
    <x v="1"/>
  </r>
  <r>
    <x v="3"/>
    <x v="4"/>
    <n v="15.750915750915752"/>
    <x v="8"/>
    <x v="1"/>
  </r>
  <r>
    <x v="3"/>
    <x v="19"/>
    <n v="59021.739130434791"/>
    <x v="8"/>
    <x v="1"/>
  </r>
  <r>
    <x v="0"/>
    <x v="0"/>
    <n v="99.127906976744185"/>
    <x v="9"/>
    <x v="1"/>
  </r>
  <r>
    <x v="0"/>
    <x v="1"/>
    <n v="0.87209302325581395"/>
    <x v="9"/>
    <x v="1"/>
  </r>
  <r>
    <x v="1"/>
    <x v="2"/>
    <n v="54.941860465116278"/>
    <x v="9"/>
    <x v="1"/>
  </r>
  <r>
    <x v="1"/>
    <x v="3"/>
    <n v="44.186046511627907"/>
    <x v="9"/>
    <x v="1"/>
  </r>
  <r>
    <x v="1"/>
    <x v="4"/>
    <n v="0.87209302325581395"/>
    <x v="9"/>
    <x v="1"/>
  </r>
  <r>
    <x v="2"/>
    <x v="5"/>
    <n v="12.5"/>
    <x v="9"/>
    <x v="1"/>
  </r>
  <r>
    <x v="2"/>
    <x v="6"/>
    <n v="7.558139534883721"/>
    <x v="9"/>
    <x v="1"/>
  </r>
  <r>
    <x v="2"/>
    <x v="7"/>
    <n v="29.069767441860463"/>
    <x v="9"/>
    <x v="1"/>
  </r>
  <r>
    <x v="2"/>
    <x v="8"/>
    <n v="9.5930232558139537"/>
    <x v="9"/>
    <x v="1"/>
  </r>
  <r>
    <x v="2"/>
    <x v="9"/>
    <n v="22.38372093023256"/>
    <x v="9"/>
    <x v="1"/>
  </r>
  <r>
    <x v="2"/>
    <x v="10"/>
    <n v="13.372093023255815"/>
    <x v="9"/>
    <x v="1"/>
  </r>
  <r>
    <x v="2"/>
    <x v="4"/>
    <n v="5.5232558139534884"/>
    <x v="9"/>
    <x v="1"/>
  </r>
  <r>
    <x v="2"/>
    <x v="11"/>
    <n v="44.52"/>
    <x v="9"/>
    <x v="1"/>
  </r>
  <r>
    <x v="3"/>
    <x v="12"/>
    <n v="4.941860465116279"/>
    <x v="9"/>
    <x v="1"/>
  </r>
  <r>
    <x v="3"/>
    <x v="13"/>
    <n v="1.4534883720930232"/>
    <x v="9"/>
    <x v="1"/>
  </r>
  <r>
    <x v="3"/>
    <x v="14"/>
    <n v="4.0697674418604652"/>
    <x v="9"/>
    <x v="1"/>
  </r>
  <r>
    <x v="3"/>
    <x v="15"/>
    <n v="15.697674418604651"/>
    <x v="9"/>
    <x v="1"/>
  </r>
  <r>
    <x v="3"/>
    <x v="16"/>
    <n v="15.116279069767442"/>
    <x v="9"/>
    <x v="1"/>
  </r>
  <r>
    <x v="3"/>
    <x v="17"/>
    <n v="15.406976744186046"/>
    <x v="9"/>
    <x v="1"/>
  </r>
  <r>
    <x v="3"/>
    <x v="18"/>
    <n v="21.511627906976745"/>
    <x v="9"/>
    <x v="1"/>
  </r>
  <r>
    <x v="3"/>
    <x v="4"/>
    <n v="21.802325581395348"/>
    <x v="9"/>
    <x v="1"/>
  </r>
  <r>
    <x v="3"/>
    <x v="19"/>
    <n v="46338.289962825293"/>
    <x v="9"/>
    <x v="1"/>
  </r>
  <r>
    <x v="0"/>
    <x v="0"/>
    <n v="93.117408906882588"/>
    <x v="10"/>
    <x v="1"/>
  </r>
  <r>
    <x v="0"/>
    <x v="1"/>
    <n v="6.8825910931174086"/>
    <x v="10"/>
    <x v="1"/>
  </r>
  <r>
    <x v="1"/>
    <x v="2"/>
    <n v="51.012145748987855"/>
    <x v="10"/>
    <x v="1"/>
  </r>
  <r>
    <x v="1"/>
    <x v="3"/>
    <n v="48.178137651821864"/>
    <x v="10"/>
    <x v="1"/>
  </r>
  <r>
    <x v="1"/>
    <x v="4"/>
    <n v="0.80971659919028338"/>
    <x v="10"/>
    <x v="1"/>
  </r>
  <r>
    <x v="2"/>
    <x v="5"/>
    <n v="8.9068825910931171"/>
    <x v="10"/>
    <x v="1"/>
  </r>
  <r>
    <x v="2"/>
    <x v="6"/>
    <n v="8.5020242914979764"/>
    <x v="10"/>
    <x v="1"/>
  </r>
  <r>
    <x v="2"/>
    <x v="7"/>
    <n v="26.315789473684209"/>
    <x v="10"/>
    <x v="1"/>
  </r>
  <r>
    <x v="2"/>
    <x v="8"/>
    <n v="13.360323886639677"/>
    <x v="10"/>
    <x v="1"/>
  </r>
  <r>
    <x v="2"/>
    <x v="9"/>
    <n v="20.647773279352226"/>
    <x v="10"/>
    <x v="1"/>
  </r>
  <r>
    <x v="2"/>
    <x v="10"/>
    <n v="20.647773279352226"/>
    <x v="10"/>
    <x v="1"/>
  </r>
  <r>
    <x v="2"/>
    <x v="4"/>
    <n v="1.6194331983805668"/>
    <x v="10"/>
    <x v="1"/>
  </r>
  <r>
    <x v="2"/>
    <x v="11"/>
    <n v="47.234567901234584"/>
    <x v="10"/>
    <x v="1"/>
  </r>
  <r>
    <x v="3"/>
    <x v="12"/>
    <n v="5.2631578947368425"/>
    <x v="10"/>
    <x v="1"/>
  </r>
  <r>
    <x v="3"/>
    <x v="13"/>
    <n v="5.668016194331984"/>
    <x v="10"/>
    <x v="1"/>
  </r>
  <r>
    <x v="3"/>
    <x v="14"/>
    <n v="5.668016194331984"/>
    <x v="10"/>
    <x v="1"/>
  </r>
  <r>
    <x v="3"/>
    <x v="15"/>
    <n v="18.218623481781375"/>
    <x v="10"/>
    <x v="1"/>
  </r>
  <r>
    <x v="3"/>
    <x v="16"/>
    <n v="19.4331983805668"/>
    <x v="10"/>
    <x v="1"/>
  </r>
  <r>
    <x v="3"/>
    <x v="17"/>
    <n v="14.17004048582996"/>
    <x v="10"/>
    <x v="1"/>
  </r>
  <r>
    <x v="3"/>
    <x v="18"/>
    <n v="17.813765182186234"/>
    <x v="10"/>
    <x v="1"/>
  </r>
  <r>
    <x v="3"/>
    <x v="4"/>
    <n v="13.765182186234817"/>
    <x v="10"/>
    <x v="1"/>
  </r>
  <r>
    <x v="3"/>
    <x v="19"/>
    <n v="42281.690140845072"/>
    <x v="10"/>
    <x v="1"/>
  </r>
  <r>
    <x v="0"/>
    <x v="0"/>
    <n v="97.407407407407405"/>
    <x v="11"/>
    <x v="1"/>
  </r>
  <r>
    <x v="0"/>
    <x v="1"/>
    <n v="2.5925925925925926"/>
    <x v="11"/>
    <x v="1"/>
  </r>
  <r>
    <x v="1"/>
    <x v="2"/>
    <n v="58.518518518518519"/>
    <x v="11"/>
    <x v="1"/>
  </r>
  <r>
    <x v="1"/>
    <x v="3"/>
    <n v="40.370370370370374"/>
    <x v="11"/>
    <x v="1"/>
  </r>
  <r>
    <x v="1"/>
    <x v="4"/>
    <n v="1.1111111111111112"/>
    <x v="11"/>
    <x v="1"/>
  </r>
  <r>
    <x v="2"/>
    <x v="5"/>
    <n v="9.6296296296296298"/>
    <x v="11"/>
    <x v="1"/>
  </r>
  <r>
    <x v="2"/>
    <x v="6"/>
    <n v="9.2592592592592595"/>
    <x v="11"/>
    <x v="1"/>
  </r>
  <r>
    <x v="2"/>
    <x v="7"/>
    <n v="26.296296296296298"/>
    <x v="11"/>
    <x v="1"/>
  </r>
  <r>
    <x v="2"/>
    <x v="8"/>
    <n v="12.222222222222221"/>
    <x v="11"/>
    <x v="1"/>
  </r>
  <r>
    <x v="2"/>
    <x v="9"/>
    <n v="21.111111111111111"/>
    <x v="11"/>
    <x v="1"/>
  </r>
  <r>
    <x v="2"/>
    <x v="10"/>
    <n v="12.222222222222221"/>
    <x v="11"/>
    <x v="1"/>
  </r>
  <r>
    <x v="2"/>
    <x v="4"/>
    <n v="9.2592592592592595"/>
    <x v="11"/>
    <x v="1"/>
  </r>
  <r>
    <x v="2"/>
    <x v="11"/>
    <n v="44.881632653061203"/>
    <x v="11"/>
    <x v="1"/>
  </r>
  <r>
    <x v="3"/>
    <x v="12"/>
    <n v="2.5925925925925926"/>
    <x v="11"/>
    <x v="1"/>
  </r>
  <r>
    <x v="3"/>
    <x v="13"/>
    <n v="4.0740740740740744"/>
    <x v="11"/>
    <x v="1"/>
  </r>
  <r>
    <x v="3"/>
    <x v="14"/>
    <n v="9.6296296296296298"/>
    <x v="11"/>
    <x v="1"/>
  </r>
  <r>
    <x v="3"/>
    <x v="15"/>
    <n v="16.666666666666668"/>
    <x v="11"/>
    <x v="1"/>
  </r>
  <r>
    <x v="3"/>
    <x v="16"/>
    <n v="13.333333333333334"/>
    <x v="11"/>
    <x v="1"/>
  </r>
  <r>
    <x v="3"/>
    <x v="17"/>
    <n v="10.74074074074074"/>
    <x v="11"/>
    <x v="1"/>
  </r>
  <r>
    <x v="3"/>
    <x v="18"/>
    <n v="18.518518518518519"/>
    <x v="11"/>
    <x v="1"/>
  </r>
  <r>
    <x v="3"/>
    <x v="4"/>
    <n v="24.444444444444443"/>
    <x v="11"/>
    <x v="1"/>
  </r>
  <r>
    <x v="3"/>
    <x v="19"/>
    <n v="43044.117647058825"/>
    <x v="11"/>
    <x v="1"/>
  </r>
  <r>
    <x v="0"/>
    <x v="0"/>
    <n v="91.496598639455783"/>
    <x v="12"/>
    <x v="1"/>
  </r>
  <r>
    <x v="0"/>
    <x v="1"/>
    <n v="8.5034013605442169"/>
    <x v="12"/>
    <x v="1"/>
  </r>
  <r>
    <x v="1"/>
    <x v="2"/>
    <n v="55.442176870748298"/>
    <x v="12"/>
    <x v="1"/>
  </r>
  <r>
    <x v="1"/>
    <x v="3"/>
    <n v="43.197278911564624"/>
    <x v="12"/>
    <x v="1"/>
  </r>
  <r>
    <x v="1"/>
    <x v="4"/>
    <n v="1.3605442176870748"/>
    <x v="12"/>
    <x v="1"/>
  </r>
  <r>
    <x v="2"/>
    <x v="5"/>
    <n v="20.408163265306122"/>
    <x v="12"/>
    <x v="1"/>
  </r>
  <r>
    <x v="2"/>
    <x v="6"/>
    <n v="17.006802721088434"/>
    <x v="12"/>
    <x v="1"/>
  </r>
  <r>
    <x v="2"/>
    <x v="7"/>
    <n v="28.911564625850339"/>
    <x v="12"/>
    <x v="1"/>
  </r>
  <r>
    <x v="2"/>
    <x v="8"/>
    <n v="6.8027210884353737"/>
    <x v="12"/>
    <x v="1"/>
  </r>
  <r>
    <x v="2"/>
    <x v="9"/>
    <n v="12.244897959183673"/>
    <x v="12"/>
    <x v="1"/>
  </r>
  <r>
    <x v="2"/>
    <x v="10"/>
    <n v="10.204081632653061"/>
    <x v="12"/>
    <x v="1"/>
  </r>
  <r>
    <x v="2"/>
    <x v="4"/>
    <n v="4.4217687074829932"/>
    <x v="12"/>
    <x v="1"/>
  </r>
  <r>
    <x v="2"/>
    <x v="11"/>
    <n v="38.985765124555165"/>
    <x v="12"/>
    <x v="1"/>
  </r>
  <r>
    <x v="3"/>
    <x v="12"/>
    <n v="10.544217687074831"/>
    <x v="12"/>
    <x v="1"/>
  </r>
  <r>
    <x v="3"/>
    <x v="13"/>
    <n v="13.605442176870747"/>
    <x v="12"/>
    <x v="1"/>
  </r>
  <r>
    <x v="3"/>
    <x v="14"/>
    <n v="15.646258503401361"/>
    <x v="12"/>
    <x v="1"/>
  </r>
  <r>
    <x v="3"/>
    <x v="15"/>
    <n v="16.666666666666668"/>
    <x v="12"/>
    <x v="1"/>
  </r>
  <r>
    <x v="3"/>
    <x v="16"/>
    <n v="13.26530612244898"/>
    <x v="12"/>
    <x v="1"/>
  </r>
  <r>
    <x v="3"/>
    <x v="17"/>
    <n v="6.4625850340136051"/>
    <x v="12"/>
    <x v="1"/>
  </r>
  <r>
    <x v="3"/>
    <x v="18"/>
    <n v="5.7823129251700678"/>
    <x v="12"/>
    <x v="1"/>
  </r>
  <r>
    <x v="3"/>
    <x v="4"/>
    <n v="18.027210884353742"/>
    <x v="12"/>
    <x v="1"/>
  </r>
  <r>
    <x v="3"/>
    <x v="19"/>
    <n v="29502.074688796689"/>
    <x v="12"/>
    <x v="1"/>
  </r>
  <r>
    <x v="0"/>
    <x v="0"/>
    <n v="96.15384615384616"/>
    <x v="13"/>
    <x v="1"/>
  </r>
  <r>
    <x v="0"/>
    <x v="1"/>
    <n v="3.8461538461538463"/>
    <x v="13"/>
    <x v="1"/>
  </r>
  <r>
    <x v="1"/>
    <x v="2"/>
    <n v="51.282051282051285"/>
    <x v="13"/>
    <x v="1"/>
  </r>
  <r>
    <x v="1"/>
    <x v="3"/>
    <n v="46.794871794871796"/>
    <x v="13"/>
    <x v="1"/>
  </r>
  <r>
    <x v="1"/>
    <x v="4"/>
    <n v="1.9230769230769231"/>
    <x v="13"/>
    <x v="1"/>
  </r>
  <r>
    <x v="2"/>
    <x v="5"/>
    <n v="14.102564102564102"/>
    <x v="13"/>
    <x v="1"/>
  </r>
  <r>
    <x v="2"/>
    <x v="6"/>
    <n v="11.538461538461538"/>
    <x v="13"/>
    <x v="1"/>
  </r>
  <r>
    <x v="2"/>
    <x v="7"/>
    <n v="25"/>
    <x v="13"/>
    <x v="1"/>
  </r>
  <r>
    <x v="2"/>
    <x v="8"/>
    <n v="10.897435897435898"/>
    <x v="13"/>
    <x v="1"/>
  </r>
  <r>
    <x v="2"/>
    <x v="9"/>
    <n v="15.384615384615385"/>
    <x v="13"/>
    <x v="1"/>
  </r>
  <r>
    <x v="2"/>
    <x v="10"/>
    <n v="19.23076923076923"/>
    <x v="13"/>
    <x v="1"/>
  </r>
  <r>
    <x v="2"/>
    <x v="4"/>
    <n v="3.8461538461538463"/>
    <x v="13"/>
    <x v="1"/>
  </r>
  <r>
    <x v="2"/>
    <x v="11"/>
    <n v="44.393333333333317"/>
    <x v="13"/>
    <x v="1"/>
  </r>
  <r>
    <x v="3"/>
    <x v="12"/>
    <n v="3.8461538461538463"/>
    <x v="13"/>
    <x v="1"/>
  </r>
  <r>
    <x v="3"/>
    <x v="13"/>
    <n v="3.2051282051282053"/>
    <x v="13"/>
    <x v="1"/>
  </r>
  <r>
    <x v="3"/>
    <x v="14"/>
    <n v="5.7692307692307692"/>
    <x v="13"/>
    <x v="1"/>
  </r>
  <r>
    <x v="3"/>
    <x v="15"/>
    <n v="12.179487179487179"/>
    <x v="13"/>
    <x v="1"/>
  </r>
  <r>
    <x v="3"/>
    <x v="16"/>
    <n v="11.538461538461538"/>
    <x v="13"/>
    <x v="1"/>
  </r>
  <r>
    <x v="3"/>
    <x v="17"/>
    <n v="10.256410256410257"/>
    <x v="13"/>
    <x v="1"/>
  </r>
  <r>
    <x v="3"/>
    <x v="18"/>
    <n v="28.846153846153847"/>
    <x v="13"/>
    <x v="1"/>
  </r>
  <r>
    <x v="3"/>
    <x v="4"/>
    <n v="24.358974358974358"/>
    <x v="13"/>
    <x v="1"/>
  </r>
  <r>
    <x v="3"/>
    <x v="19"/>
    <n v="48559.322033898286"/>
    <x v="13"/>
    <x v="1"/>
  </r>
  <r>
    <x v="0"/>
    <x v="0"/>
    <n v="85.13513513513513"/>
    <x v="14"/>
    <x v="1"/>
  </r>
  <r>
    <x v="0"/>
    <x v="1"/>
    <n v="14.864864864864865"/>
    <x v="14"/>
    <x v="1"/>
  </r>
  <r>
    <x v="1"/>
    <x v="2"/>
    <n v="41.891891891891895"/>
    <x v="14"/>
    <x v="1"/>
  </r>
  <r>
    <x v="1"/>
    <x v="3"/>
    <n v="56.081081081081081"/>
    <x v="14"/>
    <x v="1"/>
  </r>
  <r>
    <x v="1"/>
    <x v="4"/>
    <n v="2.0270270270270272"/>
    <x v="14"/>
    <x v="1"/>
  </r>
  <r>
    <x v="2"/>
    <x v="5"/>
    <n v="14.189189189189189"/>
    <x v="14"/>
    <x v="1"/>
  </r>
  <r>
    <x v="2"/>
    <x v="6"/>
    <n v="10.135135135135135"/>
    <x v="14"/>
    <x v="1"/>
  </r>
  <r>
    <x v="2"/>
    <x v="7"/>
    <n v="33.108108108108105"/>
    <x v="14"/>
    <x v="1"/>
  </r>
  <r>
    <x v="2"/>
    <x v="8"/>
    <n v="8.7837837837837842"/>
    <x v="14"/>
    <x v="1"/>
  </r>
  <r>
    <x v="2"/>
    <x v="9"/>
    <n v="14.864864864864865"/>
    <x v="14"/>
    <x v="1"/>
  </r>
  <r>
    <x v="2"/>
    <x v="10"/>
    <n v="8.1081081081081088"/>
    <x v="14"/>
    <x v="1"/>
  </r>
  <r>
    <x v="2"/>
    <x v="4"/>
    <n v="10.810810810810811"/>
    <x v="14"/>
    <x v="1"/>
  </r>
  <r>
    <x v="2"/>
    <x v="11"/>
    <n v="40.803030303030312"/>
    <x v="14"/>
    <x v="1"/>
  </r>
  <r>
    <x v="3"/>
    <x v="12"/>
    <n v="2.7027027027027026"/>
    <x v="14"/>
    <x v="1"/>
  </r>
  <r>
    <x v="3"/>
    <x v="13"/>
    <n v="2.7027027027027026"/>
    <x v="14"/>
    <x v="1"/>
  </r>
  <r>
    <x v="3"/>
    <x v="14"/>
    <n v="9.4594594594594597"/>
    <x v="14"/>
    <x v="1"/>
  </r>
  <r>
    <x v="3"/>
    <x v="15"/>
    <n v="10.135135135135135"/>
    <x v="14"/>
    <x v="1"/>
  </r>
  <r>
    <x v="3"/>
    <x v="16"/>
    <n v="4.7297297297297298"/>
    <x v="14"/>
    <x v="1"/>
  </r>
  <r>
    <x v="3"/>
    <x v="17"/>
    <n v="18.243243243243242"/>
    <x v="14"/>
    <x v="1"/>
  </r>
  <r>
    <x v="3"/>
    <x v="18"/>
    <n v="39.189189189189186"/>
    <x v="14"/>
    <x v="1"/>
  </r>
  <r>
    <x v="3"/>
    <x v="4"/>
    <n v="12.837837837837839"/>
    <x v="14"/>
    <x v="1"/>
  </r>
  <r>
    <x v="3"/>
    <x v="19"/>
    <n v="52372.093023255831"/>
    <x v="14"/>
    <x v="1"/>
  </r>
  <r>
    <x v="0"/>
    <x v="0"/>
    <n v="97.972972972972968"/>
    <x v="15"/>
    <x v="1"/>
  </r>
  <r>
    <x v="0"/>
    <x v="1"/>
    <n v="2.0270270270270272"/>
    <x v="15"/>
    <x v="1"/>
  </r>
  <r>
    <x v="1"/>
    <x v="2"/>
    <n v="35.810810810810814"/>
    <x v="15"/>
    <x v="1"/>
  </r>
  <r>
    <x v="1"/>
    <x v="3"/>
    <n v="62.162162162162161"/>
    <x v="15"/>
    <x v="1"/>
  </r>
  <r>
    <x v="1"/>
    <x v="4"/>
    <n v="2.0270270270270272"/>
    <x v="15"/>
    <x v="1"/>
  </r>
  <r>
    <x v="2"/>
    <x v="5"/>
    <n v="20.27027027027027"/>
    <x v="15"/>
    <x v="1"/>
  </r>
  <r>
    <x v="2"/>
    <x v="6"/>
    <n v="10.135135135135135"/>
    <x v="15"/>
    <x v="1"/>
  </r>
  <r>
    <x v="2"/>
    <x v="7"/>
    <n v="31.756756756756758"/>
    <x v="15"/>
    <x v="1"/>
  </r>
  <r>
    <x v="2"/>
    <x v="8"/>
    <n v="7.4324324324324325"/>
    <x v="15"/>
    <x v="1"/>
  </r>
  <r>
    <x v="2"/>
    <x v="9"/>
    <n v="9.4594594594594597"/>
    <x v="15"/>
    <x v="1"/>
  </r>
  <r>
    <x v="2"/>
    <x v="10"/>
    <n v="8.7837837837837842"/>
    <x v="15"/>
    <x v="1"/>
  </r>
  <r>
    <x v="2"/>
    <x v="4"/>
    <n v="12.162162162162161"/>
    <x v="15"/>
    <x v="1"/>
  </r>
  <r>
    <x v="2"/>
    <x v="11"/>
    <n v="38.530769230769238"/>
    <x v="15"/>
    <x v="1"/>
  </r>
  <r>
    <x v="3"/>
    <x v="12"/>
    <n v="24.324324324324323"/>
    <x v="15"/>
    <x v="1"/>
  </r>
  <r>
    <x v="3"/>
    <x v="13"/>
    <n v="14.864864864864865"/>
    <x v="15"/>
    <x v="1"/>
  </r>
  <r>
    <x v="3"/>
    <x v="14"/>
    <n v="10.135135135135135"/>
    <x v="15"/>
    <x v="1"/>
  </r>
  <r>
    <x v="3"/>
    <x v="15"/>
    <n v="10.810810810810811"/>
    <x v="15"/>
    <x v="1"/>
  </r>
  <r>
    <x v="3"/>
    <x v="16"/>
    <n v="9.4594594594594597"/>
    <x v="15"/>
    <x v="1"/>
  </r>
  <r>
    <x v="3"/>
    <x v="17"/>
    <n v="4.0540540540540544"/>
    <x v="15"/>
    <x v="1"/>
  </r>
  <r>
    <x v="3"/>
    <x v="18"/>
    <n v="12.162162162162161"/>
    <x v="15"/>
    <x v="1"/>
  </r>
  <r>
    <x v="3"/>
    <x v="4"/>
    <n v="14.189189189189189"/>
    <x v="15"/>
    <x v="1"/>
  </r>
  <r>
    <x v="3"/>
    <x v="19"/>
    <n v="27944.881889763783"/>
    <x v="15"/>
    <x v="1"/>
  </r>
  <r>
    <x v="0"/>
    <x v="0"/>
    <n v="86.531986531986533"/>
    <x v="16"/>
    <x v="1"/>
  </r>
  <r>
    <x v="0"/>
    <x v="1"/>
    <n v="13.468013468013469"/>
    <x v="16"/>
    <x v="1"/>
  </r>
  <r>
    <x v="1"/>
    <x v="2"/>
    <n v="52.188552188552187"/>
    <x v="16"/>
    <x v="1"/>
  </r>
  <r>
    <x v="1"/>
    <x v="3"/>
    <n v="46.127946127946124"/>
    <x v="16"/>
    <x v="1"/>
  </r>
  <r>
    <x v="1"/>
    <x v="4"/>
    <n v="1.6835016835016836"/>
    <x v="16"/>
    <x v="1"/>
  </r>
  <r>
    <x v="2"/>
    <x v="5"/>
    <n v="18.518518518518519"/>
    <x v="16"/>
    <x v="1"/>
  </r>
  <r>
    <x v="2"/>
    <x v="6"/>
    <n v="22.558922558922561"/>
    <x v="16"/>
    <x v="1"/>
  </r>
  <r>
    <x v="2"/>
    <x v="7"/>
    <n v="27.609427609427609"/>
    <x v="16"/>
    <x v="1"/>
  </r>
  <r>
    <x v="2"/>
    <x v="8"/>
    <n v="4.7138047138047137"/>
    <x v="16"/>
    <x v="1"/>
  </r>
  <r>
    <x v="2"/>
    <x v="9"/>
    <n v="9.4276094276094273"/>
    <x v="16"/>
    <x v="1"/>
  </r>
  <r>
    <x v="2"/>
    <x v="10"/>
    <n v="12.794612794612794"/>
    <x v="16"/>
    <x v="1"/>
  </r>
  <r>
    <x v="2"/>
    <x v="4"/>
    <n v="4.3771043771043772"/>
    <x v="16"/>
    <x v="1"/>
  </r>
  <r>
    <x v="2"/>
    <x v="11"/>
    <n v="38.813380281690129"/>
    <x v="16"/>
    <x v="1"/>
  </r>
  <r>
    <x v="3"/>
    <x v="12"/>
    <n v="14.478114478114477"/>
    <x v="16"/>
    <x v="1"/>
  </r>
  <r>
    <x v="3"/>
    <x v="13"/>
    <n v="9.7643097643097647"/>
    <x v="16"/>
    <x v="1"/>
  </r>
  <r>
    <x v="3"/>
    <x v="14"/>
    <n v="8.4175084175084169"/>
    <x v="16"/>
    <x v="1"/>
  </r>
  <r>
    <x v="3"/>
    <x v="15"/>
    <n v="8.4175084175084169"/>
    <x v="16"/>
    <x v="1"/>
  </r>
  <r>
    <x v="3"/>
    <x v="16"/>
    <n v="10.774410774410775"/>
    <x v="16"/>
    <x v="1"/>
  </r>
  <r>
    <x v="3"/>
    <x v="17"/>
    <n v="10.437710437710438"/>
    <x v="16"/>
    <x v="1"/>
  </r>
  <r>
    <x v="3"/>
    <x v="18"/>
    <n v="14.478114478114477"/>
    <x v="16"/>
    <x v="1"/>
  </r>
  <r>
    <x v="3"/>
    <x v="4"/>
    <n v="23.232323232323232"/>
    <x v="16"/>
    <x v="1"/>
  </r>
  <r>
    <x v="3"/>
    <x v="19"/>
    <n v="35447.368421052633"/>
    <x v="16"/>
    <x v="1"/>
  </r>
  <r>
    <x v="4"/>
    <x v="20"/>
    <n v="7.6818181818181817"/>
    <x v="0"/>
    <x v="0"/>
  </r>
  <r>
    <x v="4"/>
    <x v="21"/>
    <n v="20.718181818181819"/>
    <x v="0"/>
    <x v="0"/>
  </r>
  <r>
    <x v="4"/>
    <x v="22"/>
    <n v="31.781818181818181"/>
    <x v="0"/>
    <x v="0"/>
  </r>
  <r>
    <x v="4"/>
    <x v="23"/>
    <n v="5.4"/>
    <x v="0"/>
    <x v="0"/>
  </r>
  <r>
    <x v="4"/>
    <x v="24"/>
    <n v="11.881818181818181"/>
    <x v="0"/>
    <x v="0"/>
  </r>
  <r>
    <x v="4"/>
    <x v="25"/>
    <n v="1.4727272727272727"/>
    <x v="0"/>
    <x v="0"/>
  </r>
  <r>
    <x v="4"/>
    <x v="26"/>
    <n v="18.218181818181819"/>
    <x v="0"/>
    <x v="0"/>
  </r>
  <r>
    <x v="4"/>
    <x v="27"/>
    <n v="1.0272727272727273"/>
    <x v="0"/>
    <x v="0"/>
  </r>
  <r>
    <x v="4"/>
    <x v="28"/>
    <n v="1.8181818181818181"/>
    <x v="0"/>
    <x v="0"/>
  </r>
  <r>
    <x v="5"/>
    <x v="20"/>
    <n v="7.581818181818182"/>
    <x v="0"/>
    <x v="0"/>
  </r>
  <r>
    <x v="5"/>
    <x v="29"/>
    <n v="25.627272727272729"/>
    <x v="0"/>
    <x v="0"/>
  </r>
  <r>
    <x v="5"/>
    <x v="30"/>
    <n v="2.8454545454545452"/>
    <x v="0"/>
    <x v="0"/>
  </r>
  <r>
    <x v="5"/>
    <x v="24"/>
    <n v="5.163636363636364"/>
    <x v="0"/>
    <x v="0"/>
  </r>
  <r>
    <x v="5"/>
    <x v="31"/>
    <n v="1.9272727272727272"/>
    <x v="0"/>
    <x v="0"/>
  </r>
  <r>
    <x v="5"/>
    <x v="32"/>
    <n v="8.954545454545455"/>
    <x v="0"/>
    <x v="0"/>
  </r>
  <r>
    <x v="5"/>
    <x v="27"/>
    <n v="0.77272727272727271"/>
    <x v="0"/>
    <x v="0"/>
  </r>
  <r>
    <x v="5"/>
    <x v="28"/>
    <n v="2.0545454545454547"/>
    <x v="0"/>
    <x v="0"/>
  </r>
  <r>
    <x v="5"/>
    <x v="4"/>
    <n v="45.072727272727271"/>
    <x v="0"/>
    <x v="0"/>
  </r>
  <r>
    <x v="6"/>
    <x v="33"/>
    <n v="7.9454545454545453"/>
    <x v="0"/>
    <x v="0"/>
  </r>
  <r>
    <x v="6"/>
    <x v="34"/>
    <n v="58.272727272727273"/>
    <x v="0"/>
    <x v="0"/>
  </r>
  <r>
    <x v="6"/>
    <x v="35"/>
    <n v="29.754545454545454"/>
    <x v="0"/>
    <x v="0"/>
  </r>
  <r>
    <x v="6"/>
    <x v="36"/>
    <n v="4.0272727272727273"/>
    <x v="0"/>
    <x v="0"/>
  </r>
  <r>
    <x v="6"/>
    <x v="4"/>
    <n v="0"/>
    <x v="0"/>
    <x v="0"/>
  </r>
  <r>
    <x v="6"/>
    <x v="37"/>
    <n v="9.4019999999999264"/>
    <x v="0"/>
    <x v="0"/>
  </r>
  <r>
    <x v="7"/>
    <x v="38"/>
    <n v="40.836363636363636"/>
    <x v="0"/>
    <x v="0"/>
  </r>
  <r>
    <x v="7"/>
    <x v="39"/>
    <n v="13.727272727272727"/>
    <x v="0"/>
    <x v="0"/>
  </r>
  <r>
    <x v="7"/>
    <x v="40"/>
    <n v="15.654545454545454"/>
    <x v="0"/>
    <x v="0"/>
  </r>
  <r>
    <x v="7"/>
    <x v="41"/>
    <n v="29.281818181818181"/>
    <x v="0"/>
    <x v="0"/>
  </r>
  <r>
    <x v="8"/>
    <x v="4"/>
    <n v="0.5"/>
    <x v="0"/>
    <x v="0"/>
  </r>
  <r>
    <x v="7"/>
    <x v="42"/>
    <n v="3.9495660118775615"/>
    <x v="0"/>
    <x v="0"/>
  </r>
  <r>
    <x v="8"/>
    <x v="43"/>
    <n v="40.836363636363636"/>
    <x v="0"/>
    <x v="0"/>
  </r>
  <r>
    <x v="8"/>
    <x v="44"/>
    <n v="58.663636363636364"/>
    <x v="0"/>
    <x v="0"/>
  </r>
  <r>
    <x v="7"/>
    <x v="4"/>
    <n v="0.5"/>
    <x v="0"/>
    <x v="0"/>
  </r>
  <r>
    <x v="9"/>
    <x v="45"/>
    <n v="6.7636363636363637"/>
    <x v="0"/>
    <x v="0"/>
  </r>
  <r>
    <x v="9"/>
    <x v="46"/>
    <n v="6.709090909090909"/>
    <x v="0"/>
    <x v="0"/>
  </r>
  <r>
    <x v="9"/>
    <x v="47"/>
    <n v="15.390909090909091"/>
    <x v="0"/>
    <x v="0"/>
  </r>
  <r>
    <x v="9"/>
    <x v="48"/>
    <n v="5.9363636363636365"/>
    <x v="0"/>
    <x v="0"/>
  </r>
  <r>
    <x v="9"/>
    <x v="49"/>
    <n v="3.3363636363636364"/>
    <x v="0"/>
    <x v="0"/>
  </r>
  <r>
    <x v="9"/>
    <x v="50"/>
    <n v="2.4363636363636365"/>
    <x v="0"/>
    <x v="0"/>
  </r>
  <r>
    <x v="9"/>
    <x v="51"/>
    <n v="1.6545454545454545"/>
    <x v="0"/>
    <x v="0"/>
  </r>
  <r>
    <x v="9"/>
    <x v="52"/>
    <n v="1.4090909090909092"/>
    <x v="0"/>
    <x v="0"/>
  </r>
  <r>
    <x v="9"/>
    <x v="53"/>
    <n v="3.2818181818181817"/>
    <x v="0"/>
    <x v="0"/>
  </r>
  <r>
    <x v="9"/>
    <x v="54"/>
    <n v="6.5727272727272723"/>
    <x v="0"/>
    <x v="0"/>
  </r>
  <r>
    <x v="9"/>
    <x v="4"/>
    <n v="46.509090909090908"/>
    <x v="0"/>
    <x v="0"/>
  </r>
  <r>
    <x v="9"/>
    <x v="55"/>
    <n v="4.0130013596193104"/>
    <x v="0"/>
    <x v="0"/>
  </r>
  <r>
    <x v="4"/>
    <x v="20"/>
    <n v="2.7555910543130993"/>
    <x v="1"/>
    <x v="0"/>
  </r>
  <r>
    <x v="4"/>
    <x v="21"/>
    <n v="11.781150159744408"/>
    <x v="1"/>
    <x v="0"/>
  </r>
  <r>
    <x v="4"/>
    <x v="22"/>
    <n v="20.047923322683705"/>
    <x v="1"/>
    <x v="0"/>
  </r>
  <r>
    <x v="4"/>
    <x v="23"/>
    <n v="1.3977635782747604"/>
    <x v="1"/>
    <x v="0"/>
  </r>
  <r>
    <x v="4"/>
    <x v="24"/>
    <n v="10.143769968051119"/>
    <x v="1"/>
    <x v="0"/>
  </r>
  <r>
    <x v="4"/>
    <x v="25"/>
    <n v="1.8370607028753994"/>
    <x v="1"/>
    <x v="0"/>
  </r>
  <r>
    <x v="4"/>
    <x v="26"/>
    <n v="43.650159744408946"/>
    <x v="1"/>
    <x v="0"/>
  </r>
  <r>
    <x v="4"/>
    <x v="27"/>
    <n v="1.5175718849840256"/>
    <x v="1"/>
    <x v="0"/>
  </r>
  <r>
    <x v="4"/>
    <x v="28"/>
    <n v="6.8690095846645365"/>
    <x v="1"/>
    <x v="0"/>
  </r>
  <r>
    <x v="5"/>
    <x v="20"/>
    <n v="1.9968051118210863"/>
    <x v="1"/>
    <x v="0"/>
  </r>
  <r>
    <x v="5"/>
    <x v="29"/>
    <n v="9.3450479233226833"/>
    <x v="1"/>
    <x v="0"/>
  </r>
  <r>
    <x v="5"/>
    <x v="30"/>
    <n v="0.39936102236421728"/>
    <x v="1"/>
    <x v="0"/>
  </r>
  <r>
    <x v="5"/>
    <x v="24"/>
    <n v="1.4776357827476039"/>
    <x v="1"/>
    <x v="0"/>
  </r>
  <r>
    <x v="5"/>
    <x v="31"/>
    <n v="3.2348242811501597"/>
    <x v="1"/>
    <x v="0"/>
  </r>
  <r>
    <x v="5"/>
    <x v="32"/>
    <n v="16.853035143769969"/>
    <x v="1"/>
    <x v="0"/>
  </r>
  <r>
    <x v="5"/>
    <x v="27"/>
    <n v="1.3578274760383386"/>
    <x v="1"/>
    <x v="0"/>
  </r>
  <r>
    <x v="5"/>
    <x v="28"/>
    <n v="8.0670926517571893"/>
    <x v="1"/>
    <x v="0"/>
  </r>
  <r>
    <x v="5"/>
    <x v="4"/>
    <n v="57.268370607028757"/>
    <x v="1"/>
    <x v="0"/>
  </r>
  <r>
    <x v="6"/>
    <x v="33"/>
    <n v="24.161341853035143"/>
    <x v="1"/>
    <x v="0"/>
  </r>
  <r>
    <x v="6"/>
    <x v="34"/>
    <n v="65.694888178913743"/>
    <x v="1"/>
    <x v="0"/>
  </r>
  <r>
    <x v="6"/>
    <x v="35"/>
    <n v="9.3450479233226833"/>
    <x v="1"/>
    <x v="0"/>
  </r>
  <r>
    <x v="6"/>
    <x v="36"/>
    <n v="0.79872204472843455"/>
    <x v="1"/>
    <x v="0"/>
  </r>
  <r>
    <x v="6"/>
    <x v="4"/>
    <n v="0"/>
    <x v="1"/>
    <x v="0"/>
  </r>
  <r>
    <x v="6"/>
    <x v="37"/>
    <n v="6.6617412140575079"/>
    <x v="1"/>
    <x v="0"/>
  </r>
  <r>
    <x v="7"/>
    <x v="38"/>
    <n v="53.154952076677318"/>
    <x v="1"/>
    <x v="0"/>
  </r>
  <r>
    <x v="7"/>
    <x v="39"/>
    <n v="15.415335463258787"/>
    <x v="1"/>
    <x v="0"/>
  </r>
  <r>
    <x v="7"/>
    <x v="40"/>
    <n v="15.135782747603834"/>
    <x v="1"/>
    <x v="0"/>
  </r>
  <r>
    <x v="7"/>
    <x v="41"/>
    <n v="14.81629392971246"/>
    <x v="1"/>
    <x v="0"/>
  </r>
  <r>
    <x v="8"/>
    <x v="4"/>
    <n v="1.4776357827476039"/>
    <x v="1"/>
    <x v="0"/>
  </r>
  <r>
    <x v="7"/>
    <x v="42"/>
    <n v="2.5820835022294335"/>
    <x v="1"/>
    <x v="0"/>
  </r>
  <r>
    <x v="8"/>
    <x v="43"/>
    <n v="53.154952076677318"/>
    <x v="1"/>
    <x v="0"/>
  </r>
  <r>
    <x v="8"/>
    <x v="44"/>
    <n v="45.367412140575077"/>
    <x v="1"/>
    <x v="0"/>
  </r>
  <r>
    <x v="7"/>
    <x v="4"/>
    <n v="1.4776357827476039"/>
    <x v="1"/>
    <x v="0"/>
  </r>
  <r>
    <x v="9"/>
    <x v="45"/>
    <n v="6.3498402555910545"/>
    <x v="1"/>
    <x v="0"/>
  </r>
  <r>
    <x v="9"/>
    <x v="46"/>
    <n v="3.8738019169329072"/>
    <x v="1"/>
    <x v="0"/>
  </r>
  <r>
    <x v="9"/>
    <x v="47"/>
    <n v="6.9089456869009584"/>
    <x v="1"/>
    <x v="0"/>
  </r>
  <r>
    <x v="9"/>
    <x v="48"/>
    <n v="4.2731629392971247"/>
    <x v="1"/>
    <x v="0"/>
  </r>
  <r>
    <x v="9"/>
    <x v="49"/>
    <n v="2.7156549520766773"/>
    <x v="1"/>
    <x v="0"/>
  </r>
  <r>
    <x v="9"/>
    <x v="50"/>
    <n v="2.1565495207667733"/>
    <x v="1"/>
    <x v="0"/>
  </r>
  <r>
    <x v="9"/>
    <x v="51"/>
    <n v="1.5175718849840256"/>
    <x v="1"/>
    <x v="0"/>
  </r>
  <r>
    <x v="9"/>
    <x v="52"/>
    <n v="1.5175718849840256"/>
    <x v="1"/>
    <x v="0"/>
  </r>
  <r>
    <x v="9"/>
    <x v="53"/>
    <n v="3.7539936102236422"/>
    <x v="1"/>
    <x v="0"/>
  </r>
  <r>
    <x v="9"/>
    <x v="54"/>
    <n v="9.8642172523961662"/>
    <x v="1"/>
    <x v="0"/>
  </r>
  <r>
    <x v="9"/>
    <x v="4"/>
    <n v="57.068690095846648"/>
    <x v="1"/>
    <x v="0"/>
  </r>
  <r>
    <x v="9"/>
    <x v="55"/>
    <n v="6.1258139534883735"/>
    <x v="1"/>
    <x v="0"/>
  </r>
  <r>
    <x v="4"/>
    <x v="20"/>
    <n v="13.546227143960856"/>
    <x v="2"/>
    <x v="0"/>
  </r>
  <r>
    <x v="4"/>
    <x v="21"/>
    <n v="22.199330414627866"/>
    <x v="2"/>
    <x v="0"/>
  </r>
  <r>
    <x v="4"/>
    <x v="22"/>
    <n v="35.694050991501413"/>
    <x v="2"/>
    <x v="0"/>
  </r>
  <r>
    <x v="4"/>
    <x v="23"/>
    <n v="7.3396858099407671"/>
    <x v="2"/>
    <x v="0"/>
  </r>
  <r>
    <x v="4"/>
    <x v="24"/>
    <n v="15.477723409734741"/>
    <x v="2"/>
    <x v="0"/>
  </r>
  <r>
    <x v="4"/>
    <x v="25"/>
    <n v="0.79835178985320632"/>
    <x v="2"/>
    <x v="0"/>
  </r>
  <r>
    <x v="4"/>
    <x v="26"/>
    <n v="4.506824620139068"/>
    <x v="2"/>
    <x v="0"/>
  </r>
  <r>
    <x v="4"/>
    <x v="27"/>
    <n v="0.33479268606747359"/>
    <x v="2"/>
    <x v="0"/>
  </r>
  <r>
    <x v="4"/>
    <x v="28"/>
    <n v="0.10301313417460727"/>
    <x v="2"/>
    <x v="0"/>
  </r>
  <r>
    <x v="5"/>
    <x v="20"/>
    <n v="14.447592067988669"/>
    <x v="2"/>
    <x v="0"/>
  </r>
  <r>
    <x v="5"/>
    <x v="29"/>
    <n v="40.226628895184135"/>
    <x v="2"/>
    <x v="0"/>
  </r>
  <r>
    <x v="5"/>
    <x v="30"/>
    <n v="5.3566829770795774"/>
    <x v="2"/>
    <x v="0"/>
  </r>
  <r>
    <x v="5"/>
    <x v="24"/>
    <n v="9.3999484934329125"/>
    <x v="2"/>
    <x v="0"/>
  </r>
  <r>
    <x v="5"/>
    <x v="31"/>
    <n v="1.6224568632500644"/>
    <x v="2"/>
    <x v="0"/>
  </r>
  <r>
    <x v="5"/>
    <x v="32"/>
    <n v="4.1720319340715939"/>
    <x v="2"/>
    <x v="0"/>
  </r>
  <r>
    <x v="5"/>
    <x v="27"/>
    <n v="0.28328611898016998"/>
    <x v="2"/>
    <x v="0"/>
  </r>
  <r>
    <x v="5"/>
    <x v="28"/>
    <n v="0.12876641771825909"/>
    <x v="2"/>
    <x v="0"/>
  </r>
  <r>
    <x v="5"/>
    <x v="4"/>
    <n v="24.362606232294617"/>
    <x v="2"/>
    <x v="0"/>
  </r>
  <r>
    <x v="6"/>
    <x v="33"/>
    <n v="3.7084728302858614"/>
    <x v="2"/>
    <x v="0"/>
  </r>
  <r>
    <x v="6"/>
    <x v="34"/>
    <n v="60.15967035797064"/>
    <x v="2"/>
    <x v="0"/>
  </r>
  <r>
    <x v="6"/>
    <x v="35"/>
    <n v="32.680916816894154"/>
    <x v="2"/>
    <x v="0"/>
  </r>
  <r>
    <x v="6"/>
    <x v="36"/>
    <n v="3.4509399948493433"/>
    <x v="2"/>
    <x v="0"/>
  </r>
  <r>
    <x v="6"/>
    <x v="4"/>
    <n v="0"/>
    <x v="2"/>
    <x v="0"/>
  </r>
  <r>
    <x v="6"/>
    <x v="37"/>
    <n v="9.6778264228689164"/>
    <x v="2"/>
    <x v="0"/>
  </r>
  <r>
    <x v="7"/>
    <x v="38"/>
    <n v="20.834406386814319"/>
    <x v="2"/>
    <x v="0"/>
  </r>
  <r>
    <x v="7"/>
    <x v="39"/>
    <n v="11.898016997167138"/>
    <x v="2"/>
    <x v="0"/>
  </r>
  <r>
    <x v="7"/>
    <x v="40"/>
    <n v="18.181818181818183"/>
    <x v="2"/>
    <x v="0"/>
  </r>
  <r>
    <x v="7"/>
    <x v="41"/>
    <n v="48.725212464589234"/>
    <x v="2"/>
    <x v="0"/>
  </r>
  <r>
    <x v="8"/>
    <x v="4"/>
    <n v="0.36054596961112539"/>
    <x v="2"/>
    <x v="0"/>
  </r>
  <r>
    <x v="7"/>
    <x v="42"/>
    <n v="6.3042129749289115"/>
    <x v="2"/>
    <x v="0"/>
  </r>
  <r>
    <x v="8"/>
    <x v="43"/>
    <n v="20.834406386814319"/>
    <x v="2"/>
    <x v="0"/>
  </r>
  <r>
    <x v="8"/>
    <x v="44"/>
    <n v="78.805047643574554"/>
    <x v="2"/>
    <x v="0"/>
  </r>
  <r>
    <x v="7"/>
    <x v="4"/>
    <n v="0.36054596961112539"/>
    <x v="2"/>
    <x v="0"/>
  </r>
  <r>
    <x v="9"/>
    <x v="45"/>
    <n v="10.893638938964719"/>
    <x v="2"/>
    <x v="0"/>
  </r>
  <r>
    <x v="9"/>
    <x v="46"/>
    <n v="10.79062580479011"/>
    <x v="2"/>
    <x v="0"/>
  </r>
  <r>
    <x v="9"/>
    <x v="47"/>
    <n v="23.12644862219933"/>
    <x v="2"/>
    <x v="0"/>
  </r>
  <r>
    <x v="9"/>
    <x v="48"/>
    <n v="8.3183105845995371"/>
    <x v="2"/>
    <x v="0"/>
  </r>
  <r>
    <x v="9"/>
    <x v="49"/>
    <n v="4.3265516353335052"/>
    <x v="2"/>
    <x v="0"/>
  </r>
  <r>
    <x v="9"/>
    <x v="50"/>
    <n v="3.090394025238218"/>
    <x v="2"/>
    <x v="0"/>
  </r>
  <r>
    <x v="9"/>
    <x v="51"/>
    <n v="1.7769765645119753"/>
    <x v="2"/>
    <x v="0"/>
  </r>
  <r>
    <x v="9"/>
    <x v="52"/>
    <n v="1.2104043265516353"/>
    <x v="2"/>
    <x v="0"/>
  </r>
  <r>
    <x v="9"/>
    <x v="53"/>
    <n v="3.3479268606747361"/>
    <x v="2"/>
    <x v="0"/>
  </r>
  <r>
    <x v="9"/>
    <x v="54"/>
    <n v="5.3824362606232299"/>
    <x v="2"/>
    <x v="0"/>
  </r>
  <r>
    <x v="9"/>
    <x v="4"/>
    <n v="27.736286376513004"/>
    <x v="2"/>
    <x v="0"/>
  </r>
  <r>
    <x v="9"/>
    <x v="55"/>
    <n v="3.0125029698265648"/>
    <x v="2"/>
    <x v="0"/>
  </r>
  <r>
    <x v="4"/>
    <x v="20"/>
    <n v="1.9430950728660652"/>
    <x v="3"/>
    <x v="0"/>
  </r>
  <r>
    <x v="4"/>
    <x v="21"/>
    <n v="10.478834142956281"/>
    <x v="3"/>
    <x v="0"/>
  </r>
  <r>
    <x v="4"/>
    <x v="22"/>
    <n v="37.057598889659957"/>
    <x v="3"/>
    <x v="0"/>
  </r>
  <r>
    <x v="4"/>
    <x v="23"/>
    <n v="6.384455239417071"/>
    <x v="3"/>
    <x v="0"/>
  </r>
  <r>
    <x v="4"/>
    <x v="24"/>
    <n v="7.4947952810548228"/>
    <x v="3"/>
    <x v="0"/>
  </r>
  <r>
    <x v="4"/>
    <x v="25"/>
    <n v="2.9840388619014573"/>
    <x v="3"/>
    <x v="0"/>
  </r>
  <r>
    <x v="4"/>
    <x v="26"/>
    <n v="29.840388619014572"/>
    <x v="3"/>
    <x v="0"/>
  </r>
  <r>
    <x v="4"/>
    <x v="27"/>
    <n v="3.5392088827203332"/>
    <x v="3"/>
    <x v="0"/>
  </r>
  <r>
    <x v="4"/>
    <x v="28"/>
    <n v="0.27758501040943789"/>
    <x v="3"/>
    <x v="0"/>
  </r>
  <r>
    <x v="5"/>
    <x v="20"/>
    <n v="1.5267175572519085"/>
    <x v="3"/>
    <x v="0"/>
  </r>
  <r>
    <x v="5"/>
    <x v="29"/>
    <n v="17.626648160999306"/>
    <x v="3"/>
    <x v="0"/>
  </r>
  <r>
    <x v="5"/>
    <x v="30"/>
    <n v="1.7349063150589867"/>
    <x v="3"/>
    <x v="0"/>
  </r>
  <r>
    <x v="5"/>
    <x v="24"/>
    <n v="2.6370575988896601"/>
    <x v="3"/>
    <x v="0"/>
  </r>
  <r>
    <x v="5"/>
    <x v="31"/>
    <n v="1.8043025676613462"/>
    <x v="3"/>
    <x v="0"/>
  </r>
  <r>
    <x v="5"/>
    <x v="32"/>
    <n v="14.712005551700209"/>
    <x v="3"/>
    <x v="0"/>
  </r>
  <r>
    <x v="5"/>
    <x v="27"/>
    <n v="2.0124913254684249"/>
    <x v="3"/>
    <x v="0"/>
  </r>
  <r>
    <x v="5"/>
    <x v="28"/>
    <n v="0.13879250520471895"/>
    <x v="3"/>
    <x v="0"/>
  </r>
  <r>
    <x v="5"/>
    <x v="4"/>
    <n v="57.807078417765439"/>
    <x v="3"/>
    <x v="0"/>
  </r>
  <r>
    <x v="6"/>
    <x v="33"/>
    <n v="1.8736988202637057"/>
    <x v="3"/>
    <x v="0"/>
  </r>
  <r>
    <x v="6"/>
    <x v="34"/>
    <n v="36.294240111034007"/>
    <x v="3"/>
    <x v="0"/>
  </r>
  <r>
    <x v="6"/>
    <x v="35"/>
    <n v="53.435114503816791"/>
    <x v="3"/>
    <x v="0"/>
  </r>
  <r>
    <x v="6"/>
    <x v="36"/>
    <n v="8.3969465648854964"/>
    <x v="3"/>
    <x v="0"/>
  </r>
  <r>
    <x v="6"/>
    <x v="4"/>
    <n v="0"/>
    <x v="3"/>
    <x v="0"/>
  </r>
  <r>
    <x v="6"/>
    <x v="37"/>
    <n v="11.987508674531574"/>
    <x v="3"/>
    <x v="0"/>
  </r>
  <r>
    <x v="7"/>
    <x v="38"/>
    <n v="51.977793199167245"/>
    <x v="3"/>
    <x v="0"/>
  </r>
  <r>
    <x v="7"/>
    <x v="39"/>
    <n v="16.099930603747399"/>
    <x v="3"/>
    <x v="0"/>
  </r>
  <r>
    <x v="7"/>
    <x v="40"/>
    <n v="13.393476752255378"/>
    <x v="3"/>
    <x v="0"/>
  </r>
  <r>
    <x v="7"/>
    <x v="41"/>
    <n v="18.459403192227619"/>
    <x v="3"/>
    <x v="0"/>
  </r>
  <r>
    <x v="8"/>
    <x v="4"/>
    <n v="6.9396252602359473E-2"/>
    <x v="3"/>
    <x v="0"/>
  </r>
  <r>
    <x v="7"/>
    <x v="42"/>
    <n v="2.5368055555555578"/>
    <x v="3"/>
    <x v="0"/>
  </r>
  <r>
    <x v="8"/>
    <x v="43"/>
    <n v="51.977793199167245"/>
    <x v="3"/>
    <x v="0"/>
  </r>
  <r>
    <x v="8"/>
    <x v="44"/>
    <n v="47.952810548230396"/>
    <x v="3"/>
    <x v="0"/>
  </r>
  <r>
    <x v="7"/>
    <x v="4"/>
    <n v="6.9396252602359473E-2"/>
    <x v="3"/>
    <x v="0"/>
  </r>
  <r>
    <x v="9"/>
    <x v="45"/>
    <n v="3.4004163775156142"/>
    <x v="3"/>
    <x v="0"/>
  </r>
  <r>
    <x v="9"/>
    <x v="46"/>
    <n v="4.8577376821651628"/>
    <x v="3"/>
    <x v="0"/>
  </r>
  <r>
    <x v="9"/>
    <x v="47"/>
    <n v="13.948646773074254"/>
    <x v="3"/>
    <x v="0"/>
  </r>
  <r>
    <x v="9"/>
    <x v="48"/>
    <n v="4.510756419153366"/>
    <x v="3"/>
    <x v="0"/>
  </r>
  <r>
    <x v="9"/>
    <x v="49"/>
    <n v="3.5392088827203332"/>
    <x v="3"/>
    <x v="0"/>
  </r>
  <r>
    <x v="9"/>
    <x v="50"/>
    <n v="2.0818875780707842"/>
    <x v="3"/>
    <x v="0"/>
  </r>
  <r>
    <x v="9"/>
    <x v="51"/>
    <n v="1.7349063150589867"/>
    <x v="3"/>
    <x v="0"/>
  </r>
  <r>
    <x v="9"/>
    <x v="52"/>
    <n v="1.5267175572519085"/>
    <x v="3"/>
    <x v="0"/>
  </r>
  <r>
    <x v="9"/>
    <x v="53"/>
    <n v="3.053435114503817"/>
    <x v="3"/>
    <x v="0"/>
  </r>
  <r>
    <x v="9"/>
    <x v="54"/>
    <n v="6.5926439972241502"/>
    <x v="3"/>
    <x v="0"/>
  </r>
  <r>
    <x v="9"/>
    <x v="4"/>
    <n v="54.753643303261626"/>
    <x v="3"/>
    <x v="0"/>
  </r>
  <r>
    <x v="9"/>
    <x v="55"/>
    <n v="4.2948619631901872"/>
    <x v="3"/>
    <x v="0"/>
  </r>
  <r>
    <x v="4"/>
    <x v="20"/>
    <n v="8.7656529516994635"/>
    <x v="4"/>
    <x v="0"/>
  </r>
  <r>
    <x v="4"/>
    <x v="21"/>
    <n v="37.0304114490161"/>
    <x v="4"/>
    <x v="0"/>
  </r>
  <r>
    <x v="4"/>
    <x v="22"/>
    <n v="25.581395348837209"/>
    <x v="4"/>
    <x v="0"/>
  </r>
  <r>
    <x v="4"/>
    <x v="23"/>
    <n v="10.107334525939176"/>
    <x v="4"/>
    <x v="0"/>
  </r>
  <r>
    <x v="4"/>
    <x v="24"/>
    <n v="4.1144901610017888"/>
    <x v="4"/>
    <x v="0"/>
  </r>
  <r>
    <x v="4"/>
    <x v="25"/>
    <n v="0.62611806797853309"/>
    <x v="4"/>
    <x v="0"/>
  </r>
  <r>
    <x v="4"/>
    <x v="26"/>
    <n v="13.595706618962433"/>
    <x v="4"/>
    <x v="0"/>
  </r>
  <r>
    <x v="4"/>
    <x v="27"/>
    <n v="8.9445438282647588E-2"/>
    <x v="4"/>
    <x v="0"/>
  </r>
  <r>
    <x v="4"/>
    <x v="28"/>
    <n v="8.9445438282647588E-2"/>
    <x v="4"/>
    <x v="0"/>
  </r>
  <r>
    <x v="5"/>
    <x v="20"/>
    <n v="10.912343470483005"/>
    <x v="4"/>
    <x v="0"/>
  </r>
  <r>
    <x v="5"/>
    <x v="29"/>
    <n v="28.711985688729875"/>
    <x v="4"/>
    <x v="0"/>
  </r>
  <r>
    <x v="5"/>
    <x v="30"/>
    <n v="3.8461538461538463"/>
    <x v="4"/>
    <x v="0"/>
  </r>
  <r>
    <x v="5"/>
    <x v="24"/>
    <n v="2.2361359570661898"/>
    <x v="4"/>
    <x v="0"/>
  </r>
  <r>
    <x v="5"/>
    <x v="31"/>
    <n v="0.53667262969588547"/>
    <x v="4"/>
    <x v="0"/>
  </r>
  <r>
    <x v="5"/>
    <x v="32"/>
    <n v="11.806797853309481"/>
    <x v="4"/>
    <x v="0"/>
  </r>
  <r>
    <x v="5"/>
    <x v="27"/>
    <n v="0.53667262969588547"/>
    <x v="4"/>
    <x v="0"/>
  </r>
  <r>
    <x v="5"/>
    <x v="28"/>
    <n v="0.35778175313059035"/>
    <x v="4"/>
    <x v="0"/>
  </r>
  <r>
    <x v="5"/>
    <x v="4"/>
    <n v="41.055456171735244"/>
    <x v="4"/>
    <x v="0"/>
  </r>
  <r>
    <x v="6"/>
    <x v="33"/>
    <n v="0.98389982110912344"/>
    <x v="4"/>
    <x v="0"/>
  </r>
  <r>
    <x v="6"/>
    <x v="34"/>
    <n v="69.588550983899822"/>
    <x v="4"/>
    <x v="0"/>
  </r>
  <r>
    <x v="6"/>
    <x v="35"/>
    <n v="24.0608228980322"/>
    <x v="4"/>
    <x v="0"/>
  </r>
  <r>
    <x v="6"/>
    <x v="36"/>
    <n v="5.3667262969588547"/>
    <x v="4"/>
    <x v="0"/>
  </r>
  <r>
    <x v="6"/>
    <x v="4"/>
    <n v="0"/>
    <x v="4"/>
    <x v="0"/>
  </r>
  <r>
    <x v="6"/>
    <x v="37"/>
    <n v="9.8515205724508128"/>
    <x v="4"/>
    <x v="0"/>
  </r>
  <r>
    <x v="7"/>
    <x v="38"/>
    <n v="35.957066189624328"/>
    <x v="4"/>
    <x v="0"/>
  </r>
  <r>
    <x v="7"/>
    <x v="39"/>
    <n v="17.79964221824687"/>
    <x v="4"/>
    <x v="0"/>
  </r>
  <r>
    <x v="7"/>
    <x v="40"/>
    <n v="17.620751341681576"/>
    <x v="4"/>
    <x v="0"/>
  </r>
  <r>
    <x v="7"/>
    <x v="41"/>
    <n v="28.443649373881932"/>
    <x v="4"/>
    <x v="0"/>
  </r>
  <r>
    <x v="8"/>
    <x v="4"/>
    <n v="0.17889087656529518"/>
    <x v="4"/>
    <x v="0"/>
  </r>
  <r>
    <x v="7"/>
    <x v="42"/>
    <n v="3.3145161290322624"/>
    <x v="4"/>
    <x v="0"/>
  </r>
  <r>
    <x v="8"/>
    <x v="43"/>
    <n v="35.957066189624328"/>
    <x v="4"/>
    <x v="0"/>
  </r>
  <r>
    <x v="8"/>
    <x v="44"/>
    <n v="63.864042933810374"/>
    <x v="4"/>
    <x v="0"/>
  </r>
  <r>
    <x v="7"/>
    <x v="4"/>
    <n v="0.17889087656529518"/>
    <x v="4"/>
    <x v="0"/>
  </r>
  <r>
    <x v="9"/>
    <x v="45"/>
    <n v="2.6833631484794274"/>
    <x v="4"/>
    <x v="0"/>
  </r>
  <r>
    <x v="9"/>
    <x v="46"/>
    <n v="4.9194991055456168"/>
    <x v="4"/>
    <x v="0"/>
  </r>
  <r>
    <x v="9"/>
    <x v="47"/>
    <n v="17.79964221824687"/>
    <x v="4"/>
    <x v="0"/>
  </r>
  <r>
    <x v="9"/>
    <x v="48"/>
    <n v="6.2611806797853307"/>
    <x v="4"/>
    <x v="0"/>
  </r>
  <r>
    <x v="9"/>
    <x v="49"/>
    <n v="3.5778175313059033"/>
    <x v="4"/>
    <x v="0"/>
  </r>
  <r>
    <x v="9"/>
    <x v="50"/>
    <n v="2.8622540250447228"/>
    <x v="4"/>
    <x v="0"/>
  </r>
  <r>
    <x v="9"/>
    <x v="51"/>
    <n v="1.9677996422182469"/>
    <x v="4"/>
    <x v="0"/>
  </r>
  <r>
    <x v="9"/>
    <x v="52"/>
    <n v="2.3255813953488373"/>
    <x v="4"/>
    <x v="0"/>
  </r>
  <r>
    <x v="9"/>
    <x v="53"/>
    <n v="4.1144901610017888"/>
    <x v="4"/>
    <x v="0"/>
  </r>
  <r>
    <x v="9"/>
    <x v="54"/>
    <n v="8.4078711985688734"/>
    <x v="4"/>
    <x v="0"/>
  </r>
  <r>
    <x v="9"/>
    <x v="4"/>
    <n v="45.080500894454381"/>
    <x v="4"/>
    <x v="0"/>
  </r>
  <r>
    <x v="9"/>
    <x v="55"/>
    <n v="4.8707926167209541"/>
    <x v="4"/>
    <x v="0"/>
  </r>
  <r>
    <x v="4"/>
    <x v="20"/>
    <n v="4.3321299638989172"/>
    <x v="5"/>
    <x v="0"/>
  </r>
  <r>
    <x v="4"/>
    <x v="21"/>
    <n v="27.075812274368232"/>
    <x v="5"/>
    <x v="0"/>
  </r>
  <r>
    <x v="4"/>
    <x v="22"/>
    <n v="22.743682310469314"/>
    <x v="5"/>
    <x v="0"/>
  </r>
  <r>
    <x v="4"/>
    <x v="23"/>
    <n v="17.689530685920577"/>
    <x v="5"/>
    <x v="0"/>
  </r>
  <r>
    <x v="4"/>
    <x v="24"/>
    <n v="2.1660649819494586"/>
    <x v="5"/>
    <x v="0"/>
  </r>
  <r>
    <x v="4"/>
    <x v="25"/>
    <n v="1.4440433212996391"/>
    <x v="5"/>
    <x v="0"/>
  </r>
  <r>
    <x v="4"/>
    <x v="26"/>
    <n v="24.548736462093864"/>
    <x v="5"/>
    <x v="0"/>
  </r>
  <r>
    <x v="4"/>
    <x v="27"/>
    <n v="0"/>
    <x v="5"/>
    <x v="0"/>
  </r>
  <r>
    <x v="4"/>
    <x v="28"/>
    <n v="0"/>
    <x v="5"/>
    <x v="0"/>
  </r>
  <r>
    <x v="5"/>
    <x v="20"/>
    <n v="6.859205776173285"/>
    <x v="5"/>
    <x v="0"/>
  </r>
  <r>
    <x v="5"/>
    <x v="29"/>
    <n v="24.187725631768952"/>
    <x v="5"/>
    <x v="0"/>
  </r>
  <r>
    <x v="5"/>
    <x v="30"/>
    <n v="4.6931407942238268"/>
    <x v="5"/>
    <x v="0"/>
  </r>
  <r>
    <x v="5"/>
    <x v="24"/>
    <n v="1.8050541516245486"/>
    <x v="5"/>
    <x v="0"/>
  </r>
  <r>
    <x v="5"/>
    <x v="31"/>
    <n v="1.8050541516245486"/>
    <x v="5"/>
    <x v="0"/>
  </r>
  <r>
    <x v="5"/>
    <x v="32"/>
    <n v="21.660649819494584"/>
    <x v="5"/>
    <x v="0"/>
  </r>
  <r>
    <x v="5"/>
    <x v="27"/>
    <n v="0.36101083032490977"/>
    <x v="5"/>
    <x v="0"/>
  </r>
  <r>
    <x v="5"/>
    <x v="28"/>
    <n v="0"/>
    <x v="5"/>
    <x v="0"/>
  </r>
  <r>
    <x v="5"/>
    <x v="4"/>
    <n v="38.628158844765345"/>
    <x v="5"/>
    <x v="0"/>
  </r>
  <r>
    <x v="6"/>
    <x v="33"/>
    <n v="0.72202166064981954"/>
    <x v="5"/>
    <x v="0"/>
  </r>
  <r>
    <x v="6"/>
    <x v="34"/>
    <n v="69.675090252707577"/>
    <x v="5"/>
    <x v="0"/>
  </r>
  <r>
    <x v="6"/>
    <x v="35"/>
    <n v="23.465703971119133"/>
    <x v="5"/>
    <x v="0"/>
  </r>
  <r>
    <x v="6"/>
    <x v="36"/>
    <n v="6.1371841155234659"/>
    <x v="5"/>
    <x v="0"/>
  </r>
  <r>
    <x v="6"/>
    <x v="4"/>
    <n v="0"/>
    <x v="5"/>
    <x v="0"/>
  </r>
  <r>
    <x v="6"/>
    <x v="37"/>
    <n v="9.9530685920577628"/>
    <x v="5"/>
    <x v="0"/>
  </r>
  <r>
    <x v="7"/>
    <x v="38"/>
    <n v="33.2129963898917"/>
    <x v="5"/>
    <x v="0"/>
  </r>
  <r>
    <x v="7"/>
    <x v="39"/>
    <n v="15.16245487364621"/>
    <x v="5"/>
    <x v="0"/>
  </r>
  <r>
    <x v="7"/>
    <x v="40"/>
    <n v="19.855595667870038"/>
    <x v="5"/>
    <x v="0"/>
  </r>
  <r>
    <x v="7"/>
    <x v="41"/>
    <n v="31.407942238267147"/>
    <x v="5"/>
    <x v="0"/>
  </r>
  <r>
    <x v="8"/>
    <x v="4"/>
    <n v="0.36101083032490977"/>
    <x v="5"/>
    <x v="0"/>
  </r>
  <r>
    <x v="7"/>
    <x v="42"/>
    <n v="4.0181159420289863"/>
    <x v="5"/>
    <x v="0"/>
  </r>
  <r>
    <x v="8"/>
    <x v="43"/>
    <n v="33.2129963898917"/>
    <x v="5"/>
    <x v="0"/>
  </r>
  <r>
    <x v="8"/>
    <x v="44"/>
    <n v="66.4259927797834"/>
    <x v="5"/>
    <x v="0"/>
  </r>
  <r>
    <x v="7"/>
    <x v="4"/>
    <n v="0.36101083032490977"/>
    <x v="5"/>
    <x v="0"/>
  </r>
  <r>
    <x v="9"/>
    <x v="45"/>
    <n v="4.3321299638989172"/>
    <x v="5"/>
    <x v="0"/>
  </r>
  <r>
    <x v="9"/>
    <x v="46"/>
    <n v="3.6101083032490973"/>
    <x v="5"/>
    <x v="0"/>
  </r>
  <r>
    <x v="9"/>
    <x v="47"/>
    <n v="19.855595667870038"/>
    <x v="5"/>
    <x v="0"/>
  </r>
  <r>
    <x v="9"/>
    <x v="48"/>
    <n v="6.1371841155234659"/>
    <x v="5"/>
    <x v="0"/>
  </r>
  <r>
    <x v="9"/>
    <x v="49"/>
    <n v="4.3321299638989172"/>
    <x v="5"/>
    <x v="0"/>
  </r>
  <r>
    <x v="9"/>
    <x v="50"/>
    <n v="2.8880866425992782"/>
    <x v="5"/>
    <x v="0"/>
  </r>
  <r>
    <x v="9"/>
    <x v="51"/>
    <n v="2.8880866425992782"/>
    <x v="5"/>
    <x v="0"/>
  </r>
  <r>
    <x v="9"/>
    <x v="52"/>
    <n v="2.1660649819494586"/>
    <x v="5"/>
    <x v="0"/>
  </r>
  <r>
    <x v="9"/>
    <x v="53"/>
    <n v="2.8880866425992782"/>
    <x v="5"/>
    <x v="0"/>
  </r>
  <r>
    <x v="9"/>
    <x v="54"/>
    <n v="9.025270758122744"/>
    <x v="5"/>
    <x v="0"/>
  </r>
  <r>
    <x v="9"/>
    <x v="4"/>
    <n v="41.877256317689529"/>
    <x v="5"/>
    <x v="0"/>
  </r>
  <r>
    <x v="9"/>
    <x v="55"/>
    <n v="4.5056935817805366"/>
    <x v="5"/>
    <x v="0"/>
  </r>
  <r>
    <x v="4"/>
    <x v="20"/>
    <n v="13.656387665198238"/>
    <x v="6"/>
    <x v="0"/>
  </r>
  <r>
    <x v="4"/>
    <x v="21"/>
    <n v="33.480176211453745"/>
    <x v="6"/>
    <x v="0"/>
  </r>
  <r>
    <x v="4"/>
    <x v="22"/>
    <n v="33.039647577092509"/>
    <x v="6"/>
    <x v="0"/>
  </r>
  <r>
    <x v="4"/>
    <x v="23"/>
    <n v="5.286343612334802"/>
    <x v="6"/>
    <x v="0"/>
  </r>
  <r>
    <x v="4"/>
    <x v="24"/>
    <n v="4.4052863436123344"/>
    <x v="6"/>
    <x v="0"/>
  </r>
  <r>
    <x v="4"/>
    <x v="25"/>
    <n v="0"/>
    <x v="6"/>
    <x v="0"/>
  </r>
  <r>
    <x v="4"/>
    <x v="26"/>
    <n v="10.13215859030837"/>
    <x v="6"/>
    <x v="0"/>
  </r>
  <r>
    <x v="4"/>
    <x v="27"/>
    <n v="0"/>
    <x v="6"/>
    <x v="0"/>
  </r>
  <r>
    <x v="4"/>
    <x v="28"/>
    <n v="0"/>
    <x v="6"/>
    <x v="0"/>
  </r>
  <r>
    <x v="5"/>
    <x v="20"/>
    <n v="13.656387665198238"/>
    <x v="6"/>
    <x v="0"/>
  </r>
  <r>
    <x v="5"/>
    <x v="29"/>
    <n v="34.801762114537446"/>
    <x v="6"/>
    <x v="0"/>
  </r>
  <r>
    <x v="5"/>
    <x v="30"/>
    <n v="4.8458149779735686"/>
    <x v="6"/>
    <x v="0"/>
  </r>
  <r>
    <x v="5"/>
    <x v="24"/>
    <n v="1.7621145374449338"/>
    <x v="6"/>
    <x v="0"/>
  </r>
  <r>
    <x v="5"/>
    <x v="31"/>
    <n v="0.44052863436123346"/>
    <x v="6"/>
    <x v="0"/>
  </r>
  <r>
    <x v="5"/>
    <x v="32"/>
    <n v="9.6916299559471373"/>
    <x v="6"/>
    <x v="0"/>
  </r>
  <r>
    <x v="5"/>
    <x v="27"/>
    <n v="0"/>
    <x v="6"/>
    <x v="0"/>
  </r>
  <r>
    <x v="5"/>
    <x v="28"/>
    <n v="0"/>
    <x v="6"/>
    <x v="0"/>
  </r>
  <r>
    <x v="5"/>
    <x v="4"/>
    <n v="34.801762114537446"/>
    <x v="6"/>
    <x v="0"/>
  </r>
  <r>
    <x v="6"/>
    <x v="33"/>
    <n v="1.7621145374449338"/>
    <x v="6"/>
    <x v="0"/>
  </r>
  <r>
    <x v="6"/>
    <x v="34"/>
    <n v="55.506607929515418"/>
    <x v="6"/>
    <x v="0"/>
  </r>
  <r>
    <x v="6"/>
    <x v="35"/>
    <n v="32.59911894273128"/>
    <x v="6"/>
    <x v="0"/>
  </r>
  <r>
    <x v="6"/>
    <x v="36"/>
    <n v="10.13215859030837"/>
    <x v="6"/>
    <x v="0"/>
  </r>
  <r>
    <x v="6"/>
    <x v="4"/>
    <n v="0"/>
    <x v="6"/>
    <x v="0"/>
  </r>
  <r>
    <x v="6"/>
    <x v="37"/>
    <n v="11.876651982378855"/>
    <x v="6"/>
    <x v="0"/>
  </r>
  <r>
    <x v="7"/>
    <x v="38"/>
    <n v="30.837004405286343"/>
    <x v="6"/>
    <x v="0"/>
  </r>
  <r>
    <x v="7"/>
    <x v="39"/>
    <n v="18.061674008810574"/>
    <x v="6"/>
    <x v="0"/>
  </r>
  <r>
    <x v="7"/>
    <x v="40"/>
    <n v="18.942731277533039"/>
    <x v="6"/>
    <x v="0"/>
  </r>
  <r>
    <x v="7"/>
    <x v="41"/>
    <n v="32.158590308370044"/>
    <x v="6"/>
    <x v="0"/>
  </r>
  <r>
    <x v="8"/>
    <x v="4"/>
    <n v="0"/>
    <x v="6"/>
    <x v="0"/>
  </r>
  <r>
    <x v="7"/>
    <x v="42"/>
    <n v="3.8105726872246701"/>
    <x v="6"/>
    <x v="0"/>
  </r>
  <r>
    <x v="8"/>
    <x v="43"/>
    <n v="30.837004405286343"/>
    <x v="6"/>
    <x v="0"/>
  </r>
  <r>
    <x v="8"/>
    <x v="44"/>
    <n v="69.162995594713649"/>
    <x v="6"/>
    <x v="0"/>
  </r>
  <r>
    <x v="7"/>
    <x v="4"/>
    <n v="0"/>
    <x v="6"/>
    <x v="0"/>
  </r>
  <r>
    <x v="9"/>
    <x v="45"/>
    <n v="1.7621145374449338"/>
    <x v="6"/>
    <x v="0"/>
  </r>
  <r>
    <x v="9"/>
    <x v="46"/>
    <n v="7.4889867841409687"/>
    <x v="6"/>
    <x v="0"/>
  </r>
  <r>
    <x v="9"/>
    <x v="47"/>
    <n v="23.788546255506606"/>
    <x v="6"/>
    <x v="0"/>
  </r>
  <r>
    <x v="9"/>
    <x v="48"/>
    <n v="5.286343612334802"/>
    <x v="6"/>
    <x v="0"/>
  </r>
  <r>
    <x v="9"/>
    <x v="49"/>
    <n v="3.9647577092511015"/>
    <x v="6"/>
    <x v="0"/>
  </r>
  <r>
    <x v="9"/>
    <x v="50"/>
    <n v="3.0837004405286343"/>
    <x v="6"/>
    <x v="0"/>
  </r>
  <r>
    <x v="9"/>
    <x v="51"/>
    <n v="1.7621145374449338"/>
    <x v="6"/>
    <x v="0"/>
  </r>
  <r>
    <x v="9"/>
    <x v="52"/>
    <n v="2.643171806167401"/>
    <x v="6"/>
    <x v="0"/>
  </r>
  <r>
    <x v="9"/>
    <x v="53"/>
    <n v="4.4052863436123344"/>
    <x v="6"/>
    <x v="0"/>
  </r>
  <r>
    <x v="9"/>
    <x v="54"/>
    <n v="6.607929515418502"/>
    <x v="6"/>
    <x v="0"/>
  </r>
  <r>
    <x v="9"/>
    <x v="4"/>
    <n v="39.207048458149778"/>
    <x v="6"/>
    <x v="0"/>
  </r>
  <r>
    <x v="9"/>
    <x v="55"/>
    <n v="4.0247584541062826"/>
    <x v="6"/>
    <x v="0"/>
  </r>
  <r>
    <x v="4"/>
    <x v="20"/>
    <n v="9.4224924012158056"/>
    <x v="7"/>
    <x v="0"/>
  </r>
  <r>
    <x v="4"/>
    <x v="21"/>
    <n v="44.072948328267479"/>
    <x v="7"/>
    <x v="0"/>
  </r>
  <r>
    <x v="4"/>
    <x v="22"/>
    <n v="24.620060790273556"/>
    <x v="7"/>
    <x v="0"/>
  </r>
  <r>
    <x v="4"/>
    <x v="23"/>
    <n v="6.9908814589665651"/>
    <x v="7"/>
    <x v="0"/>
  </r>
  <r>
    <x v="4"/>
    <x v="24"/>
    <n v="1.8237082066869301"/>
    <x v="7"/>
    <x v="0"/>
  </r>
  <r>
    <x v="4"/>
    <x v="25"/>
    <n v="0.91185410334346506"/>
    <x v="7"/>
    <x v="0"/>
  </r>
  <r>
    <x v="4"/>
    <x v="26"/>
    <n v="11.550151975683891"/>
    <x v="7"/>
    <x v="0"/>
  </r>
  <r>
    <x v="4"/>
    <x v="27"/>
    <n v="0.303951367781155"/>
    <x v="7"/>
    <x v="0"/>
  </r>
  <r>
    <x v="4"/>
    <x v="28"/>
    <n v="0.303951367781155"/>
    <x v="7"/>
    <x v="0"/>
  </r>
  <r>
    <x v="5"/>
    <x v="20"/>
    <n v="13.069908814589665"/>
    <x v="7"/>
    <x v="0"/>
  </r>
  <r>
    <x v="5"/>
    <x v="29"/>
    <n v="31.306990881458965"/>
    <x v="7"/>
    <x v="0"/>
  </r>
  <r>
    <x v="5"/>
    <x v="30"/>
    <n v="2.43161094224924"/>
    <x v="7"/>
    <x v="0"/>
  </r>
  <r>
    <x v="5"/>
    <x v="24"/>
    <n v="1.5197568389057752"/>
    <x v="7"/>
    <x v="0"/>
  </r>
  <r>
    <x v="5"/>
    <x v="31"/>
    <n v="0"/>
    <x v="7"/>
    <x v="0"/>
  </r>
  <r>
    <x v="5"/>
    <x v="32"/>
    <n v="8.8145896656534948"/>
    <x v="7"/>
    <x v="0"/>
  </r>
  <r>
    <x v="5"/>
    <x v="27"/>
    <n v="0.60790273556231"/>
    <x v="7"/>
    <x v="0"/>
  </r>
  <r>
    <x v="5"/>
    <x v="28"/>
    <n v="0.60790273556231"/>
    <x v="7"/>
    <x v="0"/>
  </r>
  <r>
    <x v="5"/>
    <x v="4"/>
    <n v="41.641337386018236"/>
    <x v="7"/>
    <x v="0"/>
  </r>
  <r>
    <x v="6"/>
    <x v="33"/>
    <n v="0.91185410334346506"/>
    <x v="7"/>
    <x v="0"/>
  </r>
  <r>
    <x v="6"/>
    <x v="34"/>
    <n v="72.948328267477208"/>
    <x v="7"/>
    <x v="0"/>
  </r>
  <r>
    <x v="6"/>
    <x v="35"/>
    <n v="22.796352583586625"/>
    <x v="7"/>
    <x v="0"/>
  </r>
  <r>
    <x v="6"/>
    <x v="36"/>
    <n v="3.3434650455927053"/>
    <x v="7"/>
    <x v="0"/>
  </r>
  <r>
    <x v="6"/>
    <x v="4"/>
    <n v="0"/>
    <x v="7"/>
    <x v="0"/>
  </r>
  <r>
    <x v="6"/>
    <x v="37"/>
    <n v="9.1702127659574408"/>
    <x v="7"/>
    <x v="0"/>
  </r>
  <r>
    <x v="7"/>
    <x v="38"/>
    <n v="37.689969604863222"/>
    <x v="7"/>
    <x v="0"/>
  </r>
  <r>
    <x v="7"/>
    <x v="39"/>
    <n v="18.844984802431611"/>
    <x v="7"/>
    <x v="0"/>
  </r>
  <r>
    <x v="7"/>
    <x v="40"/>
    <n v="16.413373860182372"/>
    <x v="7"/>
    <x v="0"/>
  </r>
  <r>
    <x v="7"/>
    <x v="41"/>
    <n v="26.747720364741642"/>
    <x v="7"/>
    <x v="0"/>
  </r>
  <r>
    <x v="8"/>
    <x v="4"/>
    <n v="0.303951367781155"/>
    <x v="7"/>
    <x v="0"/>
  </r>
  <r>
    <x v="7"/>
    <x v="42"/>
    <n v="3.0945121951219479"/>
    <x v="7"/>
    <x v="0"/>
  </r>
  <r>
    <x v="8"/>
    <x v="43"/>
    <n v="37.689969604863222"/>
    <x v="7"/>
    <x v="0"/>
  </r>
  <r>
    <x v="8"/>
    <x v="44"/>
    <n v="62.006079027355625"/>
    <x v="7"/>
    <x v="0"/>
  </r>
  <r>
    <x v="7"/>
    <x v="4"/>
    <n v="0.303951367781155"/>
    <x v="7"/>
    <x v="0"/>
  </r>
  <r>
    <x v="9"/>
    <x v="45"/>
    <n v="2.43161094224924"/>
    <x v="7"/>
    <x v="0"/>
  </r>
  <r>
    <x v="9"/>
    <x v="46"/>
    <n v="4.2553191489361701"/>
    <x v="7"/>
    <x v="0"/>
  </r>
  <r>
    <x v="9"/>
    <x v="47"/>
    <n v="14.285714285714286"/>
    <x v="7"/>
    <x v="0"/>
  </r>
  <r>
    <x v="9"/>
    <x v="48"/>
    <n v="6.3829787234042552"/>
    <x v="7"/>
    <x v="0"/>
  </r>
  <r>
    <x v="9"/>
    <x v="49"/>
    <n v="3.3434650455927053"/>
    <x v="7"/>
    <x v="0"/>
  </r>
  <r>
    <x v="9"/>
    <x v="50"/>
    <n v="2.735562310030395"/>
    <x v="7"/>
    <x v="0"/>
  </r>
  <r>
    <x v="9"/>
    <x v="51"/>
    <n v="1.8237082066869301"/>
    <x v="7"/>
    <x v="0"/>
  </r>
  <r>
    <x v="9"/>
    <x v="52"/>
    <n v="2.43161094224924"/>
    <x v="7"/>
    <x v="0"/>
  </r>
  <r>
    <x v="9"/>
    <x v="53"/>
    <n v="4.2553191489361701"/>
    <x v="7"/>
    <x v="0"/>
  </r>
  <r>
    <x v="9"/>
    <x v="54"/>
    <n v="11.246200607902736"/>
    <x v="7"/>
    <x v="0"/>
  </r>
  <r>
    <x v="9"/>
    <x v="4"/>
    <n v="46.808510638297875"/>
    <x v="7"/>
    <x v="0"/>
  </r>
  <r>
    <x v="9"/>
    <x v="55"/>
    <n v="5.9838095238095237"/>
    <x v="7"/>
    <x v="0"/>
  </r>
  <r>
    <x v="4"/>
    <x v="20"/>
    <n v="8.4210526315789469"/>
    <x v="8"/>
    <x v="0"/>
  </r>
  <r>
    <x v="4"/>
    <x v="21"/>
    <n v="41.403508771929822"/>
    <x v="8"/>
    <x v="0"/>
  </r>
  <r>
    <x v="4"/>
    <x v="22"/>
    <n v="23.508771929824562"/>
    <x v="8"/>
    <x v="0"/>
  </r>
  <r>
    <x v="4"/>
    <x v="23"/>
    <n v="10.175438596491228"/>
    <x v="8"/>
    <x v="0"/>
  </r>
  <r>
    <x v="4"/>
    <x v="24"/>
    <n v="8.4210526315789469"/>
    <x v="8"/>
    <x v="0"/>
  </r>
  <r>
    <x v="4"/>
    <x v="25"/>
    <n v="0"/>
    <x v="8"/>
    <x v="0"/>
  </r>
  <r>
    <x v="4"/>
    <x v="26"/>
    <n v="8.0701754385964914"/>
    <x v="8"/>
    <x v="0"/>
  </r>
  <r>
    <x v="4"/>
    <x v="27"/>
    <n v="0"/>
    <x v="8"/>
    <x v="0"/>
  </r>
  <r>
    <x v="4"/>
    <x v="28"/>
    <n v="0"/>
    <x v="8"/>
    <x v="0"/>
  </r>
  <r>
    <x v="5"/>
    <x v="20"/>
    <n v="10.175438596491228"/>
    <x v="8"/>
    <x v="0"/>
  </r>
  <r>
    <x v="5"/>
    <x v="29"/>
    <n v="25.263157894736842"/>
    <x v="8"/>
    <x v="0"/>
  </r>
  <r>
    <x v="5"/>
    <x v="30"/>
    <n v="3.8596491228070176"/>
    <x v="8"/>
    <x v="0"/>
  </r>
  <r>
    <x v="5"/>
    <x v="24"/>
    <n v="3.8596491228070176"/>
    <x v="8"/>
    <x v="0"/>
  </r>
  <r>
    <x v="5"/>
    <x v="31"/>
    <n v="0"/>
    <x v="8"/>
    <x v="0"/>
  </r>
  <r>
    <x v="5"/>
    <x v="32"/>
    <n v="7.3684210526315788"/>
    <x v="8"/>
    <x v="0"/>
  </r>
  <r>
    <x v="5"/>
    <x v="27"/>
    <n v="1.0526315789473684"/>
    <x v="8"/>
    <x v="0"/>
  </r>
  <r>
    <x v="5"/>
    <x v="28"/>
    <n v="0.70175438596491224"/>
    <x v="8"/>
    <x v="0"/>
  </r>
  <r>
    <x v="5"/>
    <x v="4"/>
    <n v="47.719298245614034"/>
    <x v="8"/>
    <x v="0"/>
  </r>
  <r>
    <x v="6"/>
    <x v="33"/>
    <n v="0.70175438596491224"/>
    <x v="8"/>
    <x v="0"/>
  </r>
  <r>
    <x v="6"/>
    <x v="34"/>
    <n v="76.84210526315789"/>
    <x v="8"/>
    <x v="0"/>
  </r>
  <r>
    <x v="6"/>
    <x v="35"/>
    <n v="19.298245614035089"/>
    <x v="8"/>
    <x v="0"/>
  </r>
  <r>
    <x v="6"/>
    <x v="36"/>
    <n v="3.1578947368421053"/>
    <x v="8"/>
    <x v="0"/>
  </r>
  <r>
    <x v="6"/>
    <x v="4"/>
    <n v="0"/>
    <x v="8"/>
    <x v="0"/>
  </r>
  <r>
    <x v="6"/>
    <x v="37"/>
    <n v="8.92631578947368"/>
    <x v="8"/>
    <x v="0"/>
  </r>
  <r>
    <x v="7"/>
    <x v="38"/>
    <n v="40.701754385964911"/>
    <x v="8"/>
    <x v="0"/>
  </r>
  <r>
    <x v="7"/>
    <x v="39"/>
    <n v="18.94736842105263"/>
    <x v="8"/>
    <x v="0"/>
  </r>
  <r>
    <x v="7"/>
    <x v="40"/>
    <n v="15.789473684210526"/>
    <x v="8"/>
    <x v="0"/>
  </r>
  <r>
    <x v="7"/>
    <x v="41"/>
    <n v="24.561403508771932"/>
    <x v="8"/>
    <x v="0"/>
  </r>
  <r>
    <x v="8"/>
    <x v="4"/>
    <n v="0"/>
    <x v="8"/>
    <x v="0"/>
  </r>
  <r>
    <x v="7"/>
    <x v="42"/>
    <n v="2.4912280701754397"/>
    <x v="8"/>
    <x v="0"/>
  </r>
  <r>
    <x v="8"/>
    <x v="43"/>
    <n v="40.701754385964911"/>
    <x v="8"/>
    <x v="0"/>
  </r>
  <r>
    <x v="8"/>
    <x v="44"/>
    <n v="59.298245614035089"/>
    <x v="8"/>
    <x v="0"/>
  </r>
  <r>
    <x v="7"/>
    <x v="4"/>
    <n v="0"/>
    <x v="8"/>
    <x v="0"/>
  </r>
  <r>
    <x v="9"/>
    <x v="45"/>
    <n v="2.1052631578947367"/>
    <x v="8"/>
    <x v="0"/>
  </r>
  <r>
    <x v="9"/>
    <x v="46"/>
    <n v="4.9122807017543861"/>
    <x v="8"/>
    <x v="0"/>
  </r>
  <r>
    <x v="9"/>
    <x v="47"/>
    <n v="15.087719298245615"/>
    <x v="8"/>
    <x v="0"/>
  </r>
  <r>
    <x v="9"/>
    <x v="48"/>
    <n v="7.0175438596491224"/>
    <x v="8"/>
    <x v="0"/>
  </r>
  <r>
    <x v="9"/>
    <x v="49"/>
    <n v="2.807017543859649"/>
    <x v="8"/>
    <x v="0"/>
  </r>
  <r>
    <x v="9"/>
    <x v="50"/>
    <n v="2.807017543859649"/>
    <x v="8"/>
    <x v="0"/>
  </r>
  <r>
    <x v="9"/>
    <x v="51"/>
    <n v="1.4035087719298245"/>
    <x v="8"/>
    <x v="0"/>
  </r>
  <r>
    <x v="9"/>
    <x v="52"/>
    <n v="2.1052631578947367"/>
    <x v="8"/>
    <x v="0"/>
  </r>
  <r>
    <x v="9"/>
    <x v="53"/>
    <n v="4.9122807017543861"/>
    <x v="8"/>
    <x v="0"/>
  </r>
  <r>
    <x v="9"/>
    <x v="54"/>
    <n v="5.9649122807017543"/>
    <x v="8"/>
    <x v="0"/>
  </r>
  <r>
    <x v="9"/>
    <x v="4"/>
    <n v="50.877192982456137"/>
    <x v="8"/>
    <x v="0"/>
  </r>
  <r>
    <x v="9"/>
    <x v="55"/>
    <n v="4.7333333333333334"/>
    <x v="8"/>
    <x v="0"/>
  </r>
  <r>
    <x v="4"/>
    <x v="20"/>
    <n v="9.6952908587257625"/>
    <x v="9"/>
    <x v="0"/>
  </r>
  <r>
    <x v="4"/>
    <x v="21"/>
    <n v="29.085872576177284"/>
    <x v="9"/>
    <x v="0"/>
  </r>
  <r>
    <x v="4"/>
    <x v="22"/>
    <n v="42.936288088642662"/>
    <x v="9"/>
    <x v="0"/>
  </r>
  <r>
    <x v="4"/>
    <x v="23"/>
    <n v="1.9390581717451523"/>
    <x v="9"/>
    <x v="0"/>
  </r>
  <r>
    <x v="4"/>
    <x v="24"/>
    <n v="10.249307479224377"/>
    <x v="9"/>
    <x v="0"/>
  </r>
  <r>
    <x v="4"/>
    <x v="25"/>
    <n v="1.6620498614958448"/>
    <x v="9"/>
    <x v="0"/>
  </r>
  <r>
    <x v="4"/>
    <x v="26"/>
    <n v="4.43213296398892"/>
    <x v="9"/>
    <x v="0"/>
  </r>
  <r>
    <x v="4"/>
    <x v="27"/>
    <n v="0"/>
    <x v="9"/>
    <x v="0"/>
  </r>
  <r>
    <x v="4"/>
    <x v="28"/>
    <n v="0"/>
    <x v="9"/>
    <x v="0"/>
  </r>
  <r>
    <x v="5"/>
    <x v="20"/>
    <n v="4.7091412742382275"/>
    <x v="9"/>
    <x v="0"/>
  </r>
  <r>
    <x v="5"/>
    <x v="29"/>
    <n v="30.470914127423821"/>
    <x v="9"/>
    <x v="0"/>
  </r>
  <r>
    <x v="5"/>
    <x v="30"/>
    <n v="0.83102493074792239"/>
    <x v="9"/>
    <x v="0"/>
  </r>
  <r>
    <x v="5"/>
    <x v="24"/>
    <n v="2.4930747922437675"/>
    <x v="9"/>
    <x v="0"/>
  </r>
  <r>
    <x v="5"/>
    <x v="31"/>
    <n v="1.6620498614958448"/>
    <x v="9"/>
    <x v="0"/>
  </r>
  <r>
    <x v="5"/>
    <x v="32"/>
    <n v="1.9390581717451523"/>
    <x v="9"/>
    <x v="0"/>
  </r>
  <r>
    <x v="5"/>
    <x v="27"/>
    <n v="0.554016620498615"/>
    <x v="9"/>
    <x v="0"/>
  </r>
  <r>
    <x v="5"/>
    <x v="28"/>
    <n v="0.2770083102493075"/>
    <x v="9"/>
    <x v="0"/>
  </r>
  <r>
    <x v="5"/>
    <x v="4"/>
    <n v="57.063711911357338"/>
    <x v="9"/>
    <x v="0"/>
  </r>
  <r>
    <x v="6"/>
    <x v="33"/>
    <n v="1.3850415512465375"/>
    <x v="9"/>
    <x v="0"/>
  </r>
  <r>
    <x v="6"/>
    <x v="34"/>
    <n v="50.692520775623265"/>
    <x v="9"/>
    <x v="0"/>
  </r>
  <r>
    <x v="6"/>
    <x v="35"/>
    <n v="42.382271468144047"/>
    <x v="9"/>
    <x v="0"/>
  </r>
  <r>
    <x v="6"/>
    <x v="36"/>
    <n v="5.54016620498615"/>
    <x v="9"/>
    <x v="0"/>
  </r>
  <r>
    <x v="6"/>
    <x v="4"/>
    <n v="0"/>
    <x v="9"/>
    <x v="0"/>
  </r>
  <r>
    <x v="6"/>
    <x v="37"/>
    <n v="10.193905817174523"/>
    <x v="9"/>
    <x v="0"/>
  </r>
  <r>
    <x v="7"/>
    <x v="38"/>
    <n v="54.016620498614955"/>
    <x v="9"/>
    <x v="0"/>
  </r>
  <r>
    <x v="7"/>
    <x v="39"/>
    <n v="11.911357340720222"/>
    <x v="9"/>
    <x v="0"/>
  </r>
  <r>
    <x v="7"/>
    <x v="40"/>
    <n v="14.681440443213296"/>
    <x v="9"/>
    <x v="0"/>
  </r>
  <r>
    <x v="7"/>
    <x v="41"/>
    <n v="19.390581717451525"/>
    <x v="9"/>
    <x v="0"/>
  </r>
  <r>
    <x v="8"/>
    <x v="4"/>
    <n v="0"/>
    <x v="9"/>
    <x v="0"/>
  </r>
  <r>
    <x v="7"/>
    <x v="42"/>
    <n v="2.8310249307479221"/>
    <x v="9"/>
    <x v="0"/>
  </r>
  <r>
    <x v="8"/>
    <x v="43"/>
    <n v="54.016620498614955"/>
    <x v="9"/>
    <x v="0"/>
  </r>
  <r>
    <x v="8"/>
    <x v="44"/>
    <n v="45.983379501385045"/>
    <x v="9"/>
    <x v="0"/>
  </r>
  <r>
    <x v="7"/>
    <x v="4"/>
    <n v="0"/>
    <x v="9"/>
    <x v="0"/>
  </r>
  <r>
    <x v="9"/>
    <x v="45"/>
    <n v="3.3240997229916895"/>
    <x v="9"/>
    <x v="0"/>
  </r>
  <r>
    <x v="9"/>
    <x v="46"/>
    <n v="4.986149584487535"/>
    <x v="9"/>
    <x v="0"/>
  </r>
  <r>
    <x v="9"/>
    <x v="47"/>
    <n v="12.465373961218837"/>
    <x v="9"/>
    <x v="0"/>
  </r>
  <r>
    <x v="9"/>
    <x v="48"/>
    <n v="5.54016620498615"/>
    <x v="9"/>
    <x v="0"/>
  </r>
  <r>
    <x v="9"/>
    <x v="49"/>
    <n v="2.770083102493075"/>
    <x v="9"/>
    <x v="0"/>
  </r>
  <r>
    <x v="9"/>
    <x v="50"/>
    <n v="0.83102493074792239"/>
    <x v="9"/>
    <x v="0"/>
  </r>
  <r>
    <x v="9"/>
    <x v="51"/>
    <n v="2.770083102493075"/>
    <x v="9"/>
    <x v="0"/>
  </r>
  <r>
    <x v="9"/>
    <x v="52"/>
    <n v="2.21606648199446"/>
    <x v="9"/>
    <x v="0"/>
  </r>
  <r>
    <x v="9"/>
    <x v="53"/>
    <n v="3.0470914127423825"/>
    <x v="9"/>
    <x v="0"/>
  </r>
  <r>
    <x v="9"/>
    <x v="54"/>
    <n v="4.43213296398892"/>
    <x v="9"/>
    <x v="0"/>
  </r>
  <r>
    <x v="9"/>
    <x v="4"/>
    <n v="57.617728531855953"/>
    <x v="9"/>
    <x v="0"/>
  </r>
  <r>
    <x v="9"/>
    <x v="55"/>
    <n v="3.8790849673202619"/>
    <x v="9"/>
    <x v="0"/>
  </r>
  <r>
    <x v="4"/>
    <x v="20"/>
    <n v="3.2388663967611335"/>
    <x v="10"/>
    <x v="0"/>
  </r>
  <r>
    <x v="4"/>
    <x v="21"/>
    <n v="10.526315789473685"/>
    <x v="10"/>
    <x v="0"/>
  </r>
  <r>
    <x v="4"/>
    <x v="22"/>
    <n v="27.530364372469634"/>
    <x v="10"/>
    <x v="0"/>
  </r>
  <r>
    <x v="4"/>
    <x v="23"/>
    <n v="6.0728744939271255"/>
    <x v="10"/>
    <x v="0"/>
  </r>
  <r>
    <x v="4"/>
    <x v="24"/>
    <n v="31.983805668016196"/>
    <x v="10"/>
    <x v="0"/>
  </r>
  <r>
    <x v="4"/>
    <x v="25"/>
    <n v="4.8582995951417001"/>
    <x v="10"/>
    <x v="0"/>
  </r>
  <r>
    <x v="4"/>
    <x v="26"/>
    <n v="13.765182186234817"/>
    <x v="10"/>
    <x v="0"/>
  </r>
  <r>
    <x v="4"/>
    <x v="27"/>
    <n v="1.214574898785425"/>
    <x v="10"/>
    <x v="0"/>
  </r>
  <r>
    <x v="4"/>
    <x v="28"/>
    <n v="0.80971659919028338"/>
    <x v="10"/>
    <x v="0"/>
  </r>
  <r>
    <x v="5"/>
    <x v="20"/>
    <n v="4.8582995951417001"/>
    <x v="10"/>
    <x v="0"/>
  </r>
  <r>
    <x v="5"/>
    <x v="29"/>
    <n v="17.004048582995953"/>
    <x v="10"/>
    <x v="0"/>
  </r>
  <r>
    <x v="5"/>
    <x v="30"/>
    <n v="2.42914979757085"/>
    <x v="10"/>
    <x v="0"/>
  </r>
  <r>
    <x v="5"/>
    <x v="24"/>
    <n v="8.5020242914979764"/>
    <x v="10"/>
    <x v="0"/>
  </r>
  <r>
    <x v="5"/>
    <x v="31"/>
    <n v="2.834008097165992"/>
    <x v="10"/>
    <x v="0"/>
  </r>
  <r>
    <x v="5"/>
    <x v="32"/>
    <n v="3.6437246963562755"/>
    <x v="10"/>
    <x v="0"/>
  </r>
  <r>
    <x v="5"/>
    <x v="27"/>
    <n v="0"/>
    <x v="10"/>
    <x v="0"/>
  </r>
  <r>
    <x v="5"/>
    <x v="28"/>
    <n v="0.40485829959514169"/>
    <x v="10"/>
    <x v="0"/>
  </r>
  <r>
    <x v="5"/>
    <x v="4"/>
    <n v="60.323886639676111"/>
    <x v="10"/>
    <x v="0"/>
  </r>
  <r>
    <x v="6"/>
    <x v="33"/>
    <n v="3.2388663967611335"/>
    <x v="10"/>
    <x v="0"/>
  </r>
  <r>
    <x v="6"/>
    <x v="34"/>
    <n v="63.157894736842103"/>
    <x v="10"/>
    <x v="0"/>
  </r>
  <r>
    <x v="6"/>
    <x v="35"/>
    <n v="27.935222672064778"/>
    <x v="10"/>
    <x v="0"/>
  </r>
  <r>
    <x v="6"/>
    <x v="36"/>
    <n v="5.668016194331984"/>
    <x v="10"/>
    <x v="0"/>
  </r>
  <r>
    <x v="6"/>
    <x v="4"/>
    <n v="0"/>
    <x v="10"/>
    <x v="0"/>
  </r>
  <r>
    <x v="6"/>
    <x v="37"/>
    <n v="9.5263157894736814"/>
    <x v="10"/>
    <x v="0"/>
  </r>
  <r>
    <x v="7"/>
    <x v="38"/>
    <n v="58.299595141700408"/>
    <x v="10"/>
    <x v="0"/>
  </r>
  <r>
    <x v="7"/>
    <x v="39"/>
    <n v="11.740890688259109"/>
    <x v="10"/>
    <x v="0"/>
  </r>
  <r>
    <x v="7"/>
    <x v="40"/>
    <n v="6.4777327935222671"/>
    <x v="10"/>
    <x v="0"/>
  </r>
  <r>
    <x v="7"/>
    <x v="41"/>
    <n v="23.076923076923077"/>
    <x v="10"/>
    <x v="0"/>
  </r>
  <r>
    <x v="8"/>
    <x v="4"/>
    <n v="0.40485829959514169"/>
    <x v="10"/>
    <x v="0"/>
  </r>
  <r>
    <x v="7"/>
    <x v="42"/>
    <n v="3.0650406504065035"/>
    <x v="10"/>
    <x v="0"/>
  </r>
  <r>
    <x v="8"/>
    <x v="43"/>
    <n v="58.299595141700408"/>
    <x v="10"/>
    <x v="0"/>
  </r>
  <r>
    <x v="8"/>
    <x v="44"/>
    <n v="41.295546558704451"/>
    <x v="10"/>
    <x v="0"/>
  </r>
  <r>
    <x v="7"/>
    <x v="4"/>
    <n v="0.40485829959514169"/>
    <x v="10"/>
    <x v="0"/>
  </r>
  <r>
    <x v="9"/>
    <x v="45"/>
    <n v="3.6437246963562755"/>
    <x v="10"/>
    <x v="0"/>
  </r>
  <r>
    <x v="9"/>
    <x v="46"/>
    <n v="4.8582995951417001"/>
    <x v="10"/>
    <x v="0"/>
  </r>
  <r>
    <x v="9"/>
    <x v="47"/>
    <n v="12.550607287449393"/>
    <x v="10"/>
    <x v="0"/>
  </r>
  <r>
    <x v="9"/>
    <x v="48"/>
    <n v="2.834008097165992"/>
    <x v="10"/>
    <x v="0"/>
  </r>
  <r>
    <x v="9"/>
    <x v="49"/>
    <n v="2.42914979757085"/>
    <x v="10"/>
    <x v="0"/>
  </r>
  <r>
    <x v="9"/>
    <x v="50"/>
    <n v="3.2388663967611335"/>
    <x v="10"/>
    <x v="0"/>
  </r>
  <r>
    <x v="9"/>
    <x v="51"/>
    <n v="1.214574898785425"/>
    <x v="10"/>
    <x v="0"/>
  </r>
  <r>
    <x v="9"/>
    <x v="52"/>
    <n v="0"/>
    <x v="10"/>
    <x v="0"/>
  </r>
  <r>
    <x v="9"/>
    <x v="53"/>
    <n v="3.2388663967611335"/>
    <x v="10"/>
    <x v="0"/>
  </r>
  <r>
    <x v="9"/>
    <x v="54"/>
    <n v="3.6437246963562755"/>
    <x v="10"/>
    <x v="0"/>
  </r>
  <r>
    <x v="9"/>
    <x v="4"/>
    <n v="62.348178137651821"/>
    <x v="10"/>
    <x v="0"/>
  </r>
  <r>
    <x v="9"/>
    <x v="55"/>
    <n v="3.5071684587813614"/>
    <x v="10"/>
    <x v="0"/>
  </r>
  <r>
    <x v="4"/>
    <x v="20"/>
    <n v="4.838709677419355"/>
    <x v="11"/>
    <x v="0"/>
  </r>
  <r>
    <x v="4"/>
    <x v="21"/>
    <n v="28.629032258064516"/>
    <x v="11"/>
    <x v="0"/>
  </r>
  <r>
    <x v="4"/>
    <x v="22"/>
    <n v="41.532258064516128"/>
    <x v="11"/>
    <x v="0"/>
  </r>
  <r>
    <x v="4"/>
    <x v="23"/>
    <n v="1.6129032258064515"/>
    <x v="11"/>
    <x v="0"/>
  </r>
  <r>
    <x v="4"/>
    <x v="24"/>
    <n v="21.774193548387096"/>
    <x v="11"/>
    <x v="0"/>
  </r>
  <r>
    <x v="4"/>
    <x v="25"/>
    <n v="0.40322580645161288"/>
    <x v="11"/>
    <x v="0"/>
  </r>
  <r>
    <x v="4"/>
    <x v="26"/>
    <n v="1.2096774193548387"/>
    <x v="11"/>
    <x v="0"/>
  </r>
  <r>
    <x v="4"/>
    <x v="27"/>
    <n v="0"/>
    <x v="11"/>
    <x v="0"/>
  </r>
  <r>
    <x v="4"/>
    <x v="28"/>
    <n v="0"/>
    <x v="11"/>
    <x v="0"/>
  </r>
  <r>
    <x v="5"/>
    <x v="20"/>
    <n v="5.645161290322581"/>
    <x v="11"/>
    <x v="0"/>
  </r>
  <r>
    <x v="5"/>
    <x v="29"/>
    <n v="35.08064516129032"/>
    <x v="11"/>
    <x v="0"/>
  </r>
  <r>
    <x v="5"/>
    <x v="30"/>
    <n v="1.6129032258064515"/>
    <x v="11"/>
    <x v="0"/>
  </r>
  <r>
    <x v="5"/>
    <x v="24"/>
    <n v="12.903225806451612"/>
    <x v="11"/>
    <x v="0"/>
  </r>
  <r>
    <x v="5"/>
    <x v="31"/>
    <n v="2.0161290322580645"/>
    <x v="11"/>
    <x v="0"/>
  </r>
  <r>
    <x v="5"/>
    <x v="32"/>
    <n v="2.4193548387096775"/>
    <x v="11"/>
    <x v="0"/>
  </r>
  <r>
    <x v="5"/>
    <x v="27"/>
    <n v="0.40322580645161288"/>
    <x v="11"/>
    <x v="0"/>
  </r>
  <r>
    <x v="5"/>
    <x v="28"/>
    <n v="0"/>
    <x v="11"/>
    <x v="0"/>
  </r>
  <r>
    <x v="5"/>
    <x v="4"/>
    <n v="39.91935483870968"/>
    <x v="11"/>
    <x v="0"/>
  </r>
  <r>
    <x v="6"/>
    <x v="33"/>
    <n v="3.629032258064516"/>
    <x v="11"/>
    <x v="0"/>
  </r>
  <r>
    <x v="6"/>
    <x v="34"/>
    <n v="50.806451612903224"/>
    <x v="11"/>
    <x v="0"/>
  </r>
  <r>
    <x v="6"/>
    <x v="35"/>
    <n v="39.91935483870968"/>
    <x v="11"/>
    <x v="0"/>
  </r>
  <r>
    <x v="6"/>
    <x v="36"/>
    <n v="5.645161290322581"/>
    <x v="11"/>
    <x v="0"/>
  </r>
  <r>
    <x v="6"/>
    <x v="4"/>
    <n v="0"/>
    <x v="11"/>
    <x v="0"/>
  </r>
  <r>
    <x v="6"/>
    <x v="37"/>
    <n v="11.213709677419347"/>
    <x v="11"/>
    <x v="0"/>
  </r>
  <r>
    <x v="7"/>
    <x v="38"/>
    <n v="35.887096774193552"/>
    <x v="11"/>
    <x v="0"/>
  </r>
  <r>
    <x v="7"/>
    <x v="39"/>
    <n v="17.741935483870968"/>
    <x v="11"/>
    <x v="0"/>
  </r>
  <r>
    <x v="7"/>
    <x v="40"/>
    <n v="13.306451612903226"/>
    <x v="11"/>
    <x v="0"/>
  </r>
  <r>
    <x v="7"/>
    <x v="41"/>
    <n v="33.064516129032256"/>
    <x v="11"/>
    <x v="0"/>
  </r>
  <r>
    <x v="8"/>
    <x v="4"/>
    <n v="0"/>
    <x v="11"/>
    <x v="0"/>
  </r>
  <r>
    <x v="7"/>
    <x v="42"/>
    <n v="4.9274193548387082"/>
    <x v="11"/>
    <x v="0"/>
  </r>
  <r>
    <x v="8"/>
    <x v="43"/>
    <n v="35.887096774193552"/>
    <x v="11"/>
    <x v="0"/>
  </r>
  <r>
    <x v="8"/>
    <x v="44"/>
    <n v="64.112903225806448"/>
    <x v="11"/>
    <x v="0"/>
  </r>
  <r>
    <x v="7"/>
    <x v="4"/>
    <n v="0"/>
    <x v="11"/>
    <x v="0"/>
  </r>
  <r>
    <x v="9"/>
    <x v="45"/>
    <n v="7.258064516129032"/>
    <x v="11"/>
    <x v="0"/>
  </r>
  <r>
    <x v="9"/>
    <x v="46"/>
    <n v="8.064516129032258"/>
    <x v="11"/>
    <x v="0"/>
  </r>
  <r>
    <x v="9"/>
    <x v="47"/>
    <n v="16.532258064516128"/>
    <x v="11"/>
    <x v="0"/>
  </r>
  <r>
    <x v="9"/>
    <x v="48"/>
    <n v="6.0483870967741939"/>
    <x v="11"/>
    <x v="0"/>
  </r>
  <r>
    <x v="9"/>
    <x v="49"/>
    <n v="2.4193548387096775"/>
    <x v="11"/>
    <x v="0"/>
  </r>
  <r>
    <x v="9"/>
    <x v="50"/>
    <n v="2.4193548387096775"/>
    <x v="11"/>
    <x v="0"/>
  </r>
  <r>
    <x v="9"/>
    <x v="51"/>
    <n v="1.2096774193548387"/>
    <x v="11"/>
    <x v="0"/>
  </r>
  <r>
    <x v="9"/>
    <x v="52"/>
    <n v="2.4193548387096775"/>
    <x v="11"/>
    <x v="0"/>
  </r>
  <r>
    <x v="9"/>
    <x v="53"/>
    <n v="4.032258064516129"/>
    <x v="11"/>
    <x v="0"/>
  </r>
  <r>
    <x v="9"/>
    <x v="54"/>
    <n v="5.645161290322581"/>
    <x v="11"/>
    <x v="0"/>
  </r>
  <r>
    <x v="9"/>
    <x v="4"/>
    <n v="43.951612903225808"/>
    <x v="11"/>
    <x v="0"/>
  </r>
  <r>
    <x v="9"/>
    <x v="55"/>
    <n v="4.0707434052757803"/>
    <x v="11"/>
    <x v="0"/>
  </r>
  <r>
    <x v="4"/>
    <x v="20"/>
    <n v="6.7264573991031389"/>
    <x v="12"/>
    <x v="0"/>
  </r>
  <r>
    <x v="4"/>
    <x v="21"/>
    <n v="34.529147982062781"/>
    <x v="12"/>
    <x v="0"/>
  </r>
  <r>
    <x v="4"/>
    <x v="22"/>
    <n v="39.013452914798208"/>
    <x v="12"/>
    <x v="0"/>
  </r>
  <r>
    <x v="4"/>
    <x v="23"/>
    <n v="3.5874439461883409"/>
    <x v="12"/>
    <x v="0"/>
  </r>
  <r>
    <x v="4"/>
    <x v="24"/>
    <n v="8.9686098654708513"/>
    <x v="12"/>
    <x v="0"/>
  </r>
  <r>
    <x v="4"/>
    <x v="25"/>
    <n v="0.89686098654708524"/>
    <x v="12"/>
    <x v="0"/>
  </r>
  <r>
    <x v="4"/>
    <x v="26"/>
    <n v="5.3811659192825116"/>
    <x v="12"/>
    <x v="0"/>
  </r>
  <r>
    <x v="4"/>
    <x v="27"/>
    <n v="0"/>
    <x v="12"/>
    <x v="0"/>
  </r>
  <r>
    <x v="4"/>
    <x v="28"/>
    <n v="0.89686098654708524"/>
    <x v="12"/>
    <x v="0"/>
  </r>
  <r>
    <x v="5"/>
    <x v="20"/>
    <n v="2.2421524663677128"/>
    <x v="12"/>
    <x v="0"/>
  </r>
  <r>
    <x v="5"/>
    <x v="29"/>
    <n v="18.834080717488789"/>
    <x v="12"/>
    <x v="0"/>
  </r>
  <r>
    <x v="5"/>
    <x v="30"/>
    <n v="0.89686098654708524"/>
    <x v="12"/>
    <x v="0"/>
  </r>
  <r>
    <x v="5"/>
    <x v="24"/>
    <n v="3.5874439461883409"/>
    <x v="12"/>
    <x v="0"/>
  </r>
  <r>
    <x v="5"/>
    <x v="31"/>
    <n v="1.7937219730941705"/>
    <x v="12"/>
    <x v="0"/>
  </r>
  <r>
    <x v="5"/>
    <x v="32"/>
    <n v="4.4843049327354256"/>
    <x v="12"/>
    <x v="0"/>
  </r>
  <r>
    <x v="5"/>
    <x v="27"/>
    <n v="0"/>
    <x v="12"/>
    <x v="0"/>
  </r>
  <r>
    <x v="5"/>
    <x v="28"/>
    <n v="2.2421524663677128"/>
    <x v="12"/>
    <x v="0"/>
  </r>
  <r>
    <x v="5"/>
    <x v="4"/>
    <n v="65.919282511210767"/>
    <x v="12"/>
    <x v="0"/>
  </r>
  <r>
    <x v="6"/>
    <x v="33"/>
    <n v="3.5874439461883409"/>
    <x v="12"/>
    <x v="0"/>
  </r>
  <r>
    <x v="6"/>
    <x v="34"/>
    <n v="69.058295964125563"/>
    <x v="12"/>
    <x v="0"/>
  </r>
  <r>
    <x v="6"/>
    <x v="35"/>
    <n v="21.076233183856502"/>
    <x v="12"/>
    <x v="0"/>
  </r>
  <r>
    <x v="6"/>
    <x v="36"/>
    <n v="6.2780269058295968"/>
    <x v="12"/>
    <x v="0"/>
  </r>
  <r>
    <x v="6"/>
    <x v="4"/>
    <n v="0"/>
    <x v="12"/>
    <x v="0"/>
  </r>
  <r>
    <x v="6"/>
    <x v="37"/>
    <n v="9.3632286995515663"/>
    <x v="12"/>
    <x v="0"/>
  </r>
  <r>
    <x v="7"/>
    <x v="38"/>
    <n v="63.228699551569505"/>
    <x v="12"/>
    <x v="0"/>
  </r>
  <r>
    <x v="7"/>
    <x v="39"/>
    <n v="7.623318385650224"/>
    <x v="12"/>
    <x v="0"/>
  </r>
  <r>
    <x v="7"/>
    <x v="40"/>
    <n v="13.452914798206278"/>
    <x v="12"/>
    <x v="0"/>
  </r>
  <r>
    <x v="7"/>
    <x v="41"/>
    <n v="15.695067264573991"/>
    <x v="12"/>
    <x v="0"/>
  </r>
  <r>
    <x v="8"/>
    <x v="4"/>
    <n v="0"/>
    <x v="12"/>
    <x v="0"/>
  </r>
  <r>
    <x v="7"/>
    <x v="42"/>
    <n v="1.641255605381166"/>
    <x v="12"/>
    <x v="0"/>
  </r>
  <r>
    <x v="8"/>
    <x v="43"/>
    <n v="63.228699551569505"/>
    <x v="12"/>
    <x v="0"/>
  </r>
  <r>
    <x v="8"/>
    <x v="44"/>
    <n v="36.771300448430495"/>
    <x v="12"/>
    <x v="0"/>
  </r>
  <r>
    <x v="7"/>
    <x v="4"/>
    <n v="0"/>
    <x v="12"/>
    <x v="0"/>
  </r>
  <r>
    <x v="9"/>
    <x v="45"/>
    <n v="1.3452914798206279"/>
    <x v="12"/>
    <x v="0"/>
  </r>
  <r>
    <x v="9"/>
    <x v="46"/>
    <n v="4.4843049327354256"/>
    <x v="12"/>
    <x v="0"/>
  </r>
  <r>
    <x v="9"/>
    <x v="47"/>
    <n v="6.7264573991031389"/>
    <x v="12"/>
    <x v="0"/>
  </r>
  <r>
    <x v="9"/>
    <x v="48"/>
    <n v="4.4843049327354256"/>
    <x v="12"/>
    <x v="0"/>
  </r>
  <r>
    <x v="9"/>
    <x v="49"/>
    <n v="0.89686098654708524"/>
    <x v="12"/>
    <x v="0"/>
  </r>
  <r>
    <x v="9"/>
    <x v="50"/>
    <n v="1.7937219730941705"/>
    <x v="12"/>
    <x v="0"/>
  </r>
  <r>
    <x v="9"/>
    <x v="51"/>
    <n v="1.7937219730941705"/>
    <x v="12"/>
    <x v="0"/>
  </r>
  <r>
    <x v="9"/>
    <x v="52"/>
    <n v="1.3452914798206279"/>
    <x v="12"/>
    <x v="0"/>
  </r>
  <r>
    <x v="9"/>
    <x v="53"/>
    <n v="1.3452914798206279"/>
    <x v="12"/>
    <x v="0"/>
  </r>
  <r>
    <x v="9"/>
    <x v="54"/>
    <n v="6.2780269058295968"/>
    <x v="12"/>
    <x v="0"/>
  </r>
  <r>
    <x v="9"/>
    <x v="4"/>
    <n v="69.506726457399097"/>
    <x v="12"/>
    <x v="0"/>
  </r>
  <r>
    <x v="9"/>
    <x v="55"/>
    <n v="5.3615196078431362"/>
    <x v="12"/>
    <x v="0"/>
  </r>
  <r>
    <x v="4"/>
    <x v="20"/>
    <n v="5.1948051948051948"/>
    <x v="13"/>
    <x v="0"/>
  </r>
  <r>
    <x v="4"/>
    <x v="21"/>
    <n v="25.974025974025974"/>
    <x v="13"/>
    <x v="0"/>
  </r>
  <r>
    <x v="4"/>
    <x v="22"/>
    <n v="40.259740259740262"/>
    <x v="13"/>
    <x v="0"/>
  </r>
  <r>
    <x v="4"/>
    <x v="23"/>
    <n v="1.948051948051948"/>
    <x v="13"/>
    <x v="0"/>
  </r>
  <r>
    <x v="4"/>
    <x v="24"/>
    <n v="8.4415584415584419"/>
    <x v="13"/>
    <x v="0"/>
  </r>
  <r>
    <x v="4"/>
    <x v="25"/>
    <n v="2.5974025974025974"/>
    <x v="13"/>
    <x v="0"/>
  </r>
  <r>
    <x v="4"/>
    <x v="26"/>
    <n v="14.285714285714286"/>
    <x v="13"/>
    <x v="0"/>
  </r>
  <r>
    <x v="4"/>
    <x v="27"/>
    <n v="1.2987012987012987"/>
    <x v="13"/>
    <x v="0"/>
  </r>
  <r>
    <x v="4"/>
    <x v="28"/>
    <n v="0"/>
    <x v="13"/>
    <x v="0"/>
  </r>
  <r>
    <x v="5"/>
    <x v="20"/>
    <n v="3.2467532467532467"/>
    <x v="13"/>
    <x v="0"/>
  </r>
  <r>
    <x v="5"/>
    <x v="29"/>
    <n v="18.181818181818183"/>
    <x v="13"/>
    <x v="0"/>
  </r>
  <r>
    <x v="5"/>
    <x v="30"/>
    <n v="0.64935064935064934"/>
    <x v="13"/>
    <x v="0"/>
  </r>
  <r>
    <x v="5"/>
    <x v="24"/>
    <n v="1.2987012987012987"/>
    <x v="13"/>
    <x v="0"/>
  </r>
  <r>
    <x v="5"/>
    <x v="31"/>
    <n v="3.2467532467532467"/>
    <x v="13"/>
    <x v="0"/>
  </r>
  <r>
    <x v="5"/>
    <x v="32"/>
    <n v="5.1948051948051948"/>
    <x v="13"/>
    <x v="0"/>
  </r>
  <r>
    <x v="5"/>
    <x v="27"/>
    <n v="0.64935064935064934"/>
    <x v="13"/>
    <x v="0"/>
  </r>
  <r>
    <x v="5"/>
    <x v="28"/>
    <n v="0.64935064935064934"/>
    <x v="13"/>
    <x v="0"/>
  </r>
  <r>
    <x v="5"/>
    <x v="4"/>
    <n v="66.883116883116884"/>
    <x v="13"/>
    <x v="0"/>
  </r>
  <r>
    <x v="6"/>
    <x v="33"/>
    <n v="0.64935064935064934"/>
    <x v="13"/>
    <x v="0"/>
  </r>
  <r>
    <x v="6"/>
    <x v="34"/>
    <n v="54.545454545454547"/>
    <x v="13"/>
    <x v="0"/>
  </r>
  <r>
    <x v="6"/>
    <x v="35"/>
    <n v="38.961038961038959"/>
    <x v="13"/>
    <x v="0"/>
  </r>
  <r>
    <x v="6"/>
    <x v="36"/>
    <n v="5.8441558441558445"/>
    <x v="13"/>
    <x v="0"/>
  </r>
  <r>
    <x v="6"/>
    <x v="4"/>
    <n v="0"/>
    <x v="13"/>
    <x v="0"/>
  </r>
  <r>
    <x v="6"/>
    <x v="37"/>
    <n v="10.357142857142859"/>
    <x v="13"/>
    <x v="0"/>
  </r>
  <r>
    <x v="7"/>
    <x v="38"/>
    <n v="59.740259740259738"/>
    <x v="13"/>
    <x v="0"/>
  </r>
  <r>
    <x v="7"/>
    <x v="39"/>
    <n v="10.38961038961039"/>
    <x v="13"/>
    <x v="0"/>
  </r>
  <r>
    <x v="7"/>
    <x v="40"/>
    <n v="10.38961038961039"/>
    <x v="13"/>
    <x v="0"/>
  </r>
  <r>
    <x v="7"/>
    <x v="41"/>
    <n v="19.480519480519479"/>
    <x v="13"/>
    <x v="0"/>
  </r>
  <r>
    <x v="8"/>
    <x v="4"/>
    <n v="0"/>
    <x v="13"/>
    <x v="0"/>
  </r>
  <r>
    <x v="7"/>
    <x v="42"/>
    <n v="2.9740259740259738"/>
    <x v="13"/>
    <x v="0"/>
  </r>
  <r>
    <x v="8"/>
    <x v="43"/>
    <n v="59.740259740259738"/>
    <x v="13"/>
    <x v="0"/>
  </r>
  <r>
    <x v="8"/>
    <x v="44"/>
    <n v="40.259740259740262"/>
    <x v="13"/>
    <x v="0"/>
  </r>
  <r>
    <x v="7"/>
    <x v="4"/>
    <n v="0"/>
    <x v="13"/>
    <x v="0"/>
  </r>
  <r>
    <x v="9"/>
    <x v="45"/>
    <n v="4.5454545454545459"/>
    <x v="13"/>
    <x v="0"/>
  </r>
  <r>
    <x v="9"/>
    <x v="46"/>
    <n v="1.948051948051948"/>
    <x v="13"/>
    <x v="0"/>
  </r>
  <r>
    <x v="9"/>
    <x v="47"/>
    <n v="11.038961038961039"/>
    <x v="13"/>
    <x v="0"/>
  </r>
  <r>
    <x v="9"/>
    <x v="48"/>
    <n v="7.1428571428571432"/>
    <x v="13"/>
    <x v="0"/>
  </r>
  <r>
    <x v="9"/>
    <x v="49"/>
    <n v="0.64935064935064934"/>
    <x v="13"/>
    <x v="0"/>
  </r>
  <r>
    <x v="9"/>
    <x v="50"/>
    <n v="0.64935064935064934"/>
    <x v="13"/>
    <x v="0"/>
  </r>
  <r>
    <x v="9"/>
    <x v="51"/>
    <n v="0"/>
    <x v="13"/>
    <x v="0"/>
  </r>
  <r>
    <x v="9"/>
    <x v="52"/>
    <n v="1.2987012987012987"/>
    <x v="13"/>
    <x v="0"/>
  </r>
  <r>
    <x v="9"/>
    <x v="53"/>
    <n v="1.948051948051948"/>
    <x v="13"/>
    <x v="0"/>
  </r>
  <r>
    <x v="9"/>
    <x v="54"/>
    <n v="5.1948051948051948"/>
    <x v="13"/>
    <x v="0"/>
  </r>
  <r>
    <x v="9"/>
    <x v="4"/>
    <n v="65.584415584415581"/>
    <x v="13"/>
    <x v="0"/>
  </r>
  <r>
    <x v="9"/>
    <x v="55"/>
    <n v="4.3223270440251573"/>
    <x v="13"/>
    <x v="0"/>
  </r>
  <r>
    <x v="4"/>
    <x v="20"/>
    <n v="11.764705882352942"/>
    <x v="14"/>
    <x v="0"/>
  </r>
  <r>
    <x v="4"/>
    <x v="21"/>
    <n v="26.737967914438503"/>
    <x v="14"/>
    <x v="0"/>
  </r>
  <r>
    <x v="4"/>
    <x v="22"/>
    <n v="32.62032085561497"/>
    <x v="14"/>
    <x v="0"/>
  </r>
  <r>
    <x v="4"/>
    <x v="23"/>
    <n v="6.4171122994652405"/>
    <x v="14"/>
    <x v="0"/>
  </r>
  <r>
    <x v="4"/>
    <x v="24"/>
    <n v="19.251336898395721"/>
    <x v="14"/>
    <x v="0"/>
  </r>
  <r>
    <x v="4"/>
    <x v="25"/>
    <n v="0"/>
    <x v="14"/>
    <x v="0"/>
  </r>
  <r>
    <x v="4"/>
    <x v="26"/>
    <n v="2.6737967914438503"/>
    <x v="14"/>
    <x v="0"/>
  </r>
  <r>
    <x v="4"/>
    <x v="27"/>
    <n v="0"/>
    <x v="14"/>
    <x v="0"/>
  </r>
  <r>
    <x v="4"/>
    <x v="28"/>
    <n v="0.53475935828877008"/>
    <x v="14"/>
    <x v="0"/>
  </r>
  <r>
    <x v="5"/>
    <x v="20"/>
    <n v="9.0909090909090917"/>
    <x v="14"/>
    <x v="0"/>
  </r>
  <r>
    <x v="5"/>
    <x v="29"/>
    <n v="32.085561497326204"/>
    <x v="14"/>
    <x v="0"/>
  </r>
  <r>
    <x v="5"/>
    <x v="30"/>
    <n v="4.8128342245989302"/>
    <x v="14"/>
    <x v="0"/>
  </r>
  <r>
    <x v="5"/>
    <x v="24"/>
    <n v="9.6256684491978604"/>
    <x v="14"/>
    <x v="0"/>
  </r>
  <r>
    <x v="5"/>
    <x v="31"/>
    <n v="1.6042780748663101"/>
    <x v="14"/>
    <x v="0"/>
  </r>
  <r>
    <x v="5"/>
    <x v="32"/>
    <n v="1.6042780748663101"/>
    <x v="14"/>
    <x v="0"/>
  </r>
  <r>
    <x v="5"/>
    <x v="27"/>
    <n v="0"/>
    <x v="14"/>
    <x v="0"/>
  </r>
  <r>
    <x v="5"/>
    <x v="28"/>
    <n v="0.53475935828877008"/>
    <x v="14"/>
    <x v="0"/>
  </r>
  <r>
    <x v="5"/>
    <x v="4"/>
    <n v="40.641711229946523"/>
    <x v="14"/>
    <x v="0"/>
  </r>
  <r>
    <x v="6"/>
    <x v="33"/>
    <n v="9.6256684491978604"/>
    <x v="14"/>
    <x v="0"/>
  </r>
  <r>
    <x v="6"/>
    <x v="34"/>
    <n v="57.754010695187169"/>
    <x v="14"/>
    <x v="0"/>
  </r>
  <r>
    <x v="6"/>
    <x v="35"/>
    <n v="29.411764705882351"/>
    <x v="14"/>
    <x v="0"/>
  </r>
  <r>
    <x v="6"/>
    <x v="36"/>
    <n v="3.2085561497326203"/>
    <x v="14"/>
    <x v="0"/>
  </r>
  <r>
    <x v="6"/>
    <x v="4"/>
    <n v="0"/>
    <x v="14"/>
    <x v="0"/>
  </r>
  <r>
    <x v="6"/>
    <x v="37"/>
    <n v="8.8877005347593538"/>
    <x v="14"/>
    <x v="0"/>
  </r>
  <r>
    <x v="7"/>
    <x v="38"/>
    <n v="34.759358288770052"/>
    <x v="14"/>
    <x v="0"/>
  </r>
  <r>
    <x v="7"/>
    <x v="39"/>
    <n v="17.647058823529413"/>
    <x v="14"/>
    <x v="0"/>
  </r>
  <r>
    <x v="7"/>
    <x v="40"/>
    <n v="21.390374331550802"/>
    <x v="14"/>
    <x v="0"/>
  </r>
  <r>
    <x v="7"/>
    <x v="41"/>
    <n v="26.203208556149733"/>
    <x v="14"/>
    <x v="0"/>
  </r>
  <r>
    <x v="8"/>
    <x v="4"/>
    <n v="0"/>
    <x v="14"/>
    <x v="0"/>
  </r>
  <r>
    <x v="7"/>
    <x v="42"/>
    <n v="3.737967914438503"/>
    <x v="14"/>
    <x v="0"/>
  </r>
  <r>
    <x v="8"/>
    <x v="43"/>
    <n v="34.759358288770052"/>
    <x v="14"/>
    <x v="0"/>
  </r>
  <r>
    <x v="8"/>
    <x v="44"/>
    <n v="65.240641711229941"/>
    <x v="14"/>
    <x v="0"/>
  </r>
  <r>
    <x v="7"/>
    <x v="4"/>
    <n v="0"/>
    <x v="14"/>
    <x v="0"/>
  </r>
  <r>
    <x v="9"/>
    <x v="45"/>
    <n v="11.764705882352942"/>
    <x v="14"/>
    <x v="0"/>
  </r>
  <r>
    <x v="9"/>
    <x v="46"/>
    <n v="9.0909090909090917"/>
    <x v="14"/>
    <x v="0"/>
  </r>
  <r>
    <x v="9"/>
    <x v="47"/>
    <n v="14.973262032085561"/>
    <x v="14"/>
    <x v="0"/>
  </r>
  <r>
    <x v="9"/>
    <x v="48"/>
    <n v="3.2085561497326203"/>
    <x v="14"/>
    <x v="0"/>
  </r>
  <r>
    <x v="9"/>
    <x v="49"/>
    <n v="1.6042780748663101"/>
    <x v="14"/>
    <x v="0"/>
  </r>
  <r>
    <x v="9"/>
    <x v="50"/>
    <n v="3.2085561497326203"/>
    <x v="14"/>
    <x v="0"/>
  </r>
  <r>
    <x v="9"/>
    <x v="51"/>
    <n v="3.2085561497326203"/>
    <x v="14"/>
    <x v="0"/>
  </r>
  <r>
    <x v="9"/>
    <x v="52"/>
    <n v="0.53475935828877008"/>
    <x v="14"/>
    <x v="0"/>
  </r>
  <r>
    <x v="9"/>
    <x v="53"/>
    <n v="2.1390374331550803"/>
    <x v="14"/>
    <x v="0"/>
  </r>
  <r>
    <x v="9"/>
    <x v="54"/>
    <n v="4.2780748663101607"/>
    <x v="14"/>
    <x v="0"/>
  </r>
  <r>
    <x v="9"/>
    <x v="4"/>
    <n v="45.989304812834227"/>
    <x v="14"/>
    <x v="0"/>
  </r>
  <r>
    <x v="9"/>
    <x v="55"/>
    <n v="2.9768976897689767"/>
    <x v="14"/>
    <x v="0"/>
  </r>
  <r>
    <x v="4"/>
    <x v="20"/>
    <n v="2.358490566037736"/>
    <x v="15"/>
    <x v="0"/>
  </r>
  <r>
    <x v="4"/>
    <x v="21"/>
    <n v="32.547169811320757"/>
    <x v="15"/>
    <x v="0"/>
  </r>
  <r>
    <x v="4"/>
    <x v="22"/>
    <n v="50.471698113207545"/>
    <x v="15"/>
    <x v="0"/>
  </r>
  <r>
    <x v="4"/>
    <x v="23"/>
    <n v="2.8301886792452828"/>
    <x v="15"/>
    <x v="0"/>
  </r>
  <r>
    <x v="4"/>
    <x v="24"/>
    <n v="8.0188679245283012"/>
    <x v="15"/>
    <x v="0"/>
  </r>
  <r>
    <x v="4"/>
    <x v="25"/>
    <n v="0.94339622641509435"/>
    <x v="15"/>
    <x v="0"/>
  </r>
  <r>
    <x v="4"/>
    <x v="26"/>
    <n v="1.8867924528301887"/>
    <x v="15"/>
    <x v="0"/>
  </r>
  <r>
    <x v="4"/>
    <x v="27"/>
    <n v="0.47169811320754718"/>
    <x v="15"/>
    <x v="0"/>
  </r>
  <r>
    <x v="4"/>
    <x v="28"/>
    <n v="0.47169811320754718"/>
    <x v="15"/>
    <x v="0"/>
  </r>
  <r>
    <x v="5"/>
    <x v="20"/>
    <n v="0.94339622641509435"/>
    <x v="15"/>
    <x v="0"/>
  </r>
  <r>
    <x v="5"/>
    <x v="29"/>
    <n v="16.037735849056602"/>
    <x v="15"/>
    <x v="0"/>
  </r>
  <r>
    <x v="5"/>
    <x v="30"/>
    <n v="0.47169811320754718"/>
    <x v="15"/>
    <x v="0"/>
  </r>
  <r>
    <x v="5"/>
    <x v="24"/>
    <n v="3.3018867924528301"/>
    <x v="15"/>
    <x v="0"/>
  </r>
  <r>
    <x v="5"/>
    <x v="31"/>
    <n v="0.47169811320754718"/>
    <x v="15"/>
    <x v="0"/>
  </r>
  <r>
    <x v="5"/>
    <x v="32"/>
    <n v="0"/>
    <x v="15"/>
    <x v="0"/>
  </r>
  <r>
    <x v="5"/>
    <x v="27"/>
    <n v="0"/>
    <x v="15"/>
    <x v="0"/>
  </r>
  <r>
    <x v="5"/>
    <x v="28"/>
    <n v="0"/>
    <x v="15"/>
    <x v="0"/>
  </r>
  <r>
    <x v="5"/>
    <x v="4"/>
    <n v="78.773584905660371"/>
    <x v="15"/>
    <x v="0"/>
  </r>
  <r>
    <x v="6"/>
    <x v="33"/>
    <n v="3.3018867924528301"/>
    <x v="15"/>
    <x v="0"/>
  </r>
  <r>
    <x v="6"/>
    <x v="34"/>
    <n v="23.584905660377359"/>
    <x v="15"/>
    <x v="0"/>
  </r>
  <r>
    <x v="6"/>
    <x v="35"/>
    <n v="67.452830188679243"/>
    <x v="15"/>
    <x v="0"/>
  </r>
  <r>
    <x v="6"/>
    <x v="36"/>
    <n v="5.6603773584905657"/>
    <x v="15"/>
    <x v="0"/>
  </r>
  <r>
    <x v="6"/>
    <x v="4"/>
    <n v="0"/>
    <x v="15"/>
    <x v="0"/>
  </r>
  <r>
    <x v="6"/>
    <x v="37"/>
    <n v="12.29245283018868"/>
    <x v="15"/>
    <x v="0"/>
  </r>
  <r>
    <x v="7"/>
    <x v="38"/>
    <n v="72.169811320754718"/>
    <x v="15"/>
    <x v="0"/>
  </r>
  <r>
    <x v="7"/>
    <x v="39"/>
    <n v="7.0754716981132075"/>
    <x v="15"/>
    <x v="0"/>
  </r>
  <r>
    <x v="7"/>
    <x v="40"/>
    <n v="12.264150943396226"/>
    <x v="15"/>
    <x v="0"/>
  </r>
  <r>
    <x v="7"/>
    <x v="41"/>
    <n v="8.4905660377358494"/>
    <x v="15"/>
    <x v="0"/>
  </r>
  <r>
    <x v="8"/>
    <x v="4"/>
    <n v="0"/>
    <x v="15"/>
    <x v="0"/>
  </r>
  <r>
    <x v="7"/>
    <x v="42"/>
    <n v="1.1226415094339621"/>
    <x v="15"/>
    <x v="0"/>
  </r>
  <r>
    <x v="8"/>
    <x v="43"/>
    <n v="72.169811320754718"/>
    <x v="15"/>
    <x v="0"/>
  </r>
  <r>
    <x v="8"/>
    <x v="44"/>
    <n v="27.830188679245282"/>
    <x v="15"/>
    <x v="0"/>
  </r>
  <r>
    <x v="7"/>
    <x v="4"/>
    <n v="0"/>
    <x v="15"/>
    <x v="0"/>
  </r>
  <r>
    <x v="9"/>
    <x v="45"/>
    <n v="1.4150943396226414"/>
    <x v="15"/>
    <x v="0"/>
  </r>
  <r>
    <x v="9"/>
    <x v="46"/>
    <n v="4.2452830188679247"/>
    <x v="15"/>
    <x v="0"/>
  </r>
  <r>
    <x v="9"/>
    <x v="47"/>
    <n v="8.4905660377358494"/>
    <x v="15"/>
    <x v="0"/>
  </r>
  <r>
    <x v="9"/>
    <x v="48"/>
    <n v="2.8301886792452828"/>
    <x v="15"/>
    <x v="0"/>
  </r>
  <r>
    <x v="9"/>
    <x v="49"/>
    <n v="2.358490566037736"/>
    <x v="15"/>
    <x v="0"/>
  </r>
  <r>
    <x v="9"/>
    <x v="50"/>
    <n v="0.47169811320754718"/>
    <x v="15"/>
    <x v="0"/>
  </r>
  <r>
    <x v="9"/>
    <x v="51"/>
    <n v="0"/>
    <x v="15"/>
    <x v="0"/>
  </r>
  <r>
    <x v="9"/>
    <x v="52"/>
    <n v="0"/>
    <x v="15"/>
    <x v="0"/>
  </r>
  <r>
    <x v="9"/>
    <x v="53"/>
    <n v="1.4150943396226414"/>
    <x v="15"/>
    <x v="0"/>
  </r>
  <r>
    <x v="9"/>
    <x v="54"/>
    <n v="0.47169811320754718"/>
    <x v="15"/>
    <x v="0"/>
  </r>
  <r>
    <x v="9"/>
    <x v="4"/>
    <n v="78.301886792452834"/>
    <x v="15"/>
    <x v="0"/>
  </r>
  <r>
    <x v="9"/>
    <x v="55"/>
    <n v="2.1286231884057973"/>
    <x v="15"/>
    <x v="0"/>
  </r>
  <r>
    <x v="4"/>
    <x v="20"/>
    <n v="4.5023696682464456"/>
    <x v="16"/>
    <x v="0"/>
  </r>
  <r>
    <x v="4"/>
    <x v="21"/>
    <n v="28.199052132701421"/>
    <x v="16"/>
    <x v="0"/>
  </r>
  <r>
    <x v="4"/>
    <x v="22"/>
    <n v="34.360189573459714"/>
    <x v="16"/>
    <x v="0"/>
  </r>
  <r>
    <x v="4"/>
    <x v="23"/>
    <n v="3.3175355450236967"/>
    <x v="16"/>
    <x v="0"/>
  </r>
  <r>
    <x v="4"/>
    <x v="24"/>
    <n v="9.9526066350710902"/>
    <x v="16"/>
    <x v="0"/>
  </r>
  <r>
    <x v="4"/>
    <x v="25"/>
    <n v="1.8957345971563981"/>
    <x v="16"/>
    <x v="0"/>
  </r>
  <r>
    <x v="4"/>
    <x v="26"/>
    <n v="13.744075829383887"/>
    <x v="16"/>
    <x v="0"/>
  </r>
  <r>
    <x v="4"/>
    <x v="27"/>
    <n v="0.94786729857819907"/>
    <x v="16"/>
    <x v="0"/>
  </r>
  <r>
    <x v="4"/>
    <x v="28"/>
    <n v="3.080568720379147"/>
    <x v="16"/>
    <x v="0"/>
  </r>
  <r>
    <x v="5"/>
    <x v="20"/>
    <n v="1.6587677725118484"/>
    <x v="16"/>
    <x v="0"/>
  </r>
  <r>
    <x v="5"/>
    <x v="29"/>
    <n v="10.663507109004739"/>
    <x v="16"/>
    <x v="0"/>
  </r>
  <r>
    <x v="5"/>
    <x v="30"/>
    <n v="0.23696682464454977"/>
    <x v="16"/>
    <x v="0"/>
  </r>
  <r>
    <x v="5"/>
    <x v="24"/>
    <n v="1.4218009478672986"/>
    <x v="16"/>
    <x v="0"/>
  </r>
  <r>
    <x v="5"/>
    <x v="31"/>
    <n v="1.1848341232227488"/>
    <x v="16"/>
    <x v="0"/>
  </r>
  <r>
    <x v="5"/>
    <x v="32"/>
    <n v="3.3175355450236967"/>
    <x v="16"/>
    <x v="0"/>
  </r>
  <r>
    <x v="5"/>
    <x v="27"/>
    <n v="0.23696682464454977"/>
    <x v="16"/>
    <x v="0"/>
  </r>
  <r>
    <x v="5"/>
    <x v="28"/>
    <n v="0.94786729857819907"/>
    <x v="16"/>
    <x v="0"/>
  </r>
  <r>
    <x v="5"/>
    <x v="4"/>
    <n v="80.33175355450237"/>
    <x v="16"/>
    <x v="0"/>
  </r>
  <r>
    <x v="6"/>
    <x v="33"/>
    <n v="7.3459715639810428"/>
    <x v="16"/>
    <x v="0"/>
  </r>
  <r>
    <x v="6"/>
    <x v="34"/>
    <n v="63.270142180094787"/>
    <x v="16"/>
    <x v="0"/>
  </r>
  <r>
    <x v="6"/>
    <x v="35"/>
    <n v="24.881516587677726"/>
    <x v="16"/>
    <x v="0"/>
  </r>
  <r>
    <x v="6"/>
    <x v="36"/>
    <n v="4.5023696682464456"/>
    <x v="16"/>
    <x v="0"/>
  </r>
  <r>
    <x v="6"/>
    <x v="4"/>
    <n v="0"/>
    <x v="16"/>
    <x v="0"/>
  </r>
  <r>
    <x v="6"/>
    <x v="37"/>
    <n v="9.7369668246445471"/>
    <x v="16"/>
    <x v="0"/>
  </r>
  <r>
    <x v="7"/>
    <x v="38"/>
    <n v="76.30331753554502"/>
    <x v="16"/>
    <x v="0"/>
  </r>
  <r>
    <x v="7"/>
    <x v="39"/>
    <n v="8.0568720379146921"/>
    <x v="16"/>
    <x v="0"/>
  </r>
  <r>
    <x v="7"/>
    <x v="40"/>
    <n v="7.8199052132701423"/>
    <x v="16"/>
    <x v="0"/>
  </r>
  <r>
    <x v="7"/>
    <x v="41"/>
    <n v="7.8199052132701423"/>
    <x v="16"/>
    <x v="0"/>
  </r>
  <r>
    <x v="8"/>
    <x v="4"/>
    <n v="0"/>
    <x v="16"/>
    <x v="0"/>
  </r>
  <r>
    <x v="7"/>
    <x v="42"/>
    <n v="0.84360189573459676"/>
    <x v="16"/>
    <x v="0"/>
  </r>
  <r>
    <x v="8"/>
    <x v="43"/>
    <n v="76.30331753554502"/>
    <x v="16"/>
    <x v="0"/>
  </r>
  <r>
    <x v="8"/>
    <x v="44"/>
    <n v="23.696682464454977"/>
    <x v="16"/>
    <x v="0"/>
  </r>
  <r>
    <x v="7"/>
    <x v="4"/>
    <n v="0"/>
    <x v="16"/>
    <x v="0"/>
  </r>
  <r>
    <x v="9"/>
    <x v="45"/>
    <n v="2.1327014218009479"/>
    <x v="16"/>
    <x v="0"/>
  </r>
  <r>
    <x v="9"/>
    <x v="46"/>
    <n v="1.8957345971563981"/>
    <x v="16"/>
    <x v="0"/>
  </r>
  <r>
    <x v="9"/>
    <x v="47"/>
    <n v="6.3981042654028437"/>
    <x v="16"/>
    <x v="0"/>
  </r>
  <r>
    <x v="9"/>
    <x v="48"/>
    <n v="3.080568720379147"/>
    <x v="16"/>
    <x v="0"/>
  </r>
  <r>
    <x v="9"/>
    <x v="49"/>
    <n v="1.6587677725118484"/>
    <x v="16"/>
    <x v="0"/>
  </r>
  <r>
    <x v="9"/>
    <x v="50"/>
    <n v="0.7109004739336493"/>
    <x v="16"/>
    <x v="0"/>
  </r>
  <r>
    <x v="9"/>
    <x v="51"/>
    <n v="0.47393364928909953"/>
    <x v="16"/>
    <x v="0"/>
  </r>
  <r>
    <x v="9"/>
    <x v="52"/>
    <n v="0.47393364928909953"/>
    <x v="16"/>
    <x v="0"/>
  </r>
  <r>
    <x v="9"/>
    <x v="53"/>
    <n v="1.1848341232227488"/>
    <x v="16"/>
    <x v="0"/>
  </r>
  <r>
    <x v="9"/>
    <x v="54"/>
    <n v="1.8957345971563981"/>
    <x v="16"/>
    <x v="0"/>
  </r>
  <r>
    <x v="9"/>
    <x v="4"/>
    <n v="80.094786729857816"/>
    <x v="16"/>
    <x v="0"/>
  </r>
  <r>
    <x v="9"/>
    <x v="55"/>
    <n v="3.6369047619047619"/>
    <x v="16"/>
    <x v="0"/>
  </r>
  <r>
    <x v="4"/>
    <x v="20"/>
    <n v="9.2818181818181813"/>
    <x v="0"/>
    <x v="1"/>
  </r>
  <r>
    <x v="4"/>
    <x v="21"/>
    <n v="20.118181818181817"/>
    <x v="0"/>
    <x v="1"/>
  </r>
  <r>
    <x v="4"/>
    <x v="22"/>
    <n v="30.509090909090908"/>
    <x v="0"/>
    <x v="1"/>
  </r>
  <r>
    <x v="4"/>
    <x v="23"/>
    <n v="5.2636363636363637"/>
    <x v="0"/>
    <x v="1"/>
  </r>
  <r>
    <x v="4"/>
    <x v="24"/>
    <n v="12.018181818181818"/>
    <x v="0"/>
    <x v="1"/>
  </r>
  <r>
    <x v="4"/>
    <x v="25"/>
    <n v="1.790909090909091"/>
    <x v="0"/>
    <x v="1"/>
  </r>
  <r>
    <x v="4"/>
    <x v="26"/>
    <n v="17.600000000000001"/>
    <x v="0"/>
    <x v="1"/>
  </r>
  <r>
    <x v="4"/>
    <x v="27"/>
    <n v="1.2454545454545454"/>
    <x v="0"/>
    <x v="1"/>
  </r>
  <r>
    <x v="4"/>
    <x v="28"/>
    <n v="2.1727272727272728"/>
    <x v="0"/>
    <x v="1"/>
  </r>
  <r>
    <x v="5"/>
    <x v="20"/>
    <n v="8.1363636363636367"/>
    <x v="0"/>
    <x v="1"/>
  </r>
  <r>
    <x v="5"/>
    <x v="29"/>
    <n v="25.1"/>
    <x v="0"/>
    <x v="1"/>
  </r>
  <r>
    <x v="5"/>
    <x v="30"/>
    <n v="2.6727272727272728"/>
    <x v="0"/>
    <x v="1"/>
  </r>
  <r>
    <x v="5"/>
    <x v="24"/>
    <n v="6.0363636363636362"/>
    <x v="0"/>
    <x v="1"/>
  </r>
  <r>
    <x v="5"/>
    <x v="31"/>
    <n v="1.9090909090909092"/>
    <x v="0"/>
    <x v="1"/>
  </r>
  <r>
    <x v="5"/>
    <x v="32"/>
    <n v="8.0545454545454547"/>
    <x v="0"/>
    <x v="1"/>
  </r>
  <r>
    <x v="5"/>
    <x v="27"/>
    <n v="0.8545454545454545"/>
    <x v="0"/>
    <x v="1"/>
  </r>
  <r>
    <x v="5"/>
    <x v="28"/>
    <n v="2.2000000000000002"/>
    <x v="0"/>
    <x v="1"/>
  </r>
  <r>
    <x v="5"/>
    <x v="4"/>
    <n v="45.036363636363639"/>
    <x v="0"/>
    <x v="1"/>
  </r>
  <r>
    <x v="6"/>
    <x v="33"/>
    <n v="7.8090909090909095"/>
    <x v="0"/>
    <x v="1"/>
  </r>
  <r>
    <x v="6"/>
    <x v="34"/>
    <n v="57.445454545454545"/>
    <x v="0"/>
    <x v="1"/>
  </r>
  <r>
    <x v="6"/>
    <x v="35"/>
    <n v="30.190909090909091"/>
    <x v="0"/>
    <x v="1"/>
  </r>
  <r>
    <x v="6"/>
    <x v="36"/>
    <n v="4.5545454545454547"/>
    <x v="0"/>
    <x v="1"/>
  </r>
  <r>
    <x v="6"/>
    <x v="4"/>
    <n v="0"/>
    <x v="0"/>
    <x v="1"/>
  </r>
  <r>
    <x v="6"/>
    <x v="37"/>
    <n v="9.5459090909091238"/>
    <x v="0"/>
    <x v="1"/>
  </r>
  <r>
    <x v="7"/>
    <x v="38"/>
    <n v="41.227272727272727"/>
    <x v="0"/>
    <x v="1"/>
  </r>
  <r>
    <x v="7"/>
    <x v="39"/>
    <n v="13.309090909090909"/>
    <x v="0"/>
    <x v="1"/>
  </r>
  <r>
    <x v="7"/>
    <x v="40"/>
    <n v="14.854545454545455"/>
    <x v="0"/>
    <x v="1"/>
  </r>
  <r>
    <x v="7"/>
    <x v="41"/>
    <n v="29.927272727272726"/>
    <x v="0"/>
    <x v="1"/>
  </r>
  <r>
    <x v="8"/>
    <x v="4"/>
    <n v="0.68181818181818177"/>
    <x v="0"/>
    <x v="1"/>
  </r>
  <r>
    <x v="7"/>
    <x v="42"/>
    <n v="4.168054919908478"/>
    <x v="0"/>
    <x v="1"/>
  </r>
  <r>
    <x v="8"/>
    <x v="43"/>
    <n v="41.227272727272727"/>
    <x v="0"/>
    <x v="1"/>
  </r>
  <r>
    <x v="8"/>
    <x v="44"/>
    <n v="58.090909090909093"/>
    <x v="0"/>
    <x v="1"/>
  </r>
  <r>
    <x v="7"/>
    <x v="4"/>
    <n v="0.68181818181818177"/>
    <x v="0"/>
    <x v="1"/>
  </r>
  <r>
    <x v="9"/>
    <x v="45"/>
    <n v="8.9727272727272727"/>
    <x v="0"/>
    <x v="1"/>
  </r>
  <r>
    <x v="9"/>
    <x v="46"/>
    <n v="6.4363636363636365"/>
    <x v="0"/>
    <x v="1"/>
  </r>
  <r>
    <x v="9"/>
    <x v="47"/>
    <n v="15.218181818181819"/>
    <x v="0"/>
    <x v="1"/>
  </r>
  <r>
    <x v="9"/>
    <x v="48"/>
    <n v="5.5181818181818185"/>
    <x v="0"/>
    <x v="1"/>
  </r>
  <r>
    <x v="9"/>
    <x v="49"/>
    <n v="2.9272727272727272"/>
    <x v="0"/>
    <x v="1"/>
  </r>
  <r>
    <x v="9"/>
    <x v="50"/>
    <n v="2.1363636363636362"/>
    <x v="0"/>
    <x v="1"/>
  </r>
  <r>
    <x v="9"/>
    <x v="51"/>
    <n v="1.8"/>
    <x v="0"/>
    <x v="1"/>
  </r>
  <r>
    <x v="9"/>
    <x v="52"/>
    <n v="1.2"/>
    <x v="0"/>
    <x v="1"/>
  </r>
  <r>
    <x v="9"/>
    <x v="53"/>
    <n v="2.5363636363636362"/>
    <x v="0"/>
    <x v="1"/>
  </r>
  <r>
    <x v="9"/>
    <x v="54"/>
    <n v="5.9363636363636365"/>
    <x v="0"/>
    <x v="1"/>
  </r>
  <r>
    <x v="9"/>
    <x v="4"/>
    <n v="47.31818181818182"/>
    <x v="0"/>
    <x v="1"/>
  </r>
  <r>
    <x v="9"/>
    <x v="55"/>
    <n v="3.6786166235260311"/>
    <x v="0"/>
    <x v="1"/>
  </r>
  <r>
    <x v="4"/>
    <x v="20"/>
    <n v="3.10586176727909"/>
    <x v="1"/>
    <x v="1"/>
  </r>
  <r>
    <x v="4"/>
    <x v="21"/>
    <n v="10.061242344706912"/>
    <x v="1"/>
    <x v="1"/>
  </r>
  <r>
    <x v="4"/>
    <x v="22"/>
    <n v="17.804024496937881"/>
    <x v="1"/>
    <x v="1"/>
  </r>
  <r>
    <x v="4"/>
    <x v="23"/>
    <n v="1.3560804899387577"/>
    <x v="1"/>
    <x v="1"/>
  </r>
  <r>
    <x v="4"/>
    <x v="24"/>
    <n v="9.0551181102362204"/>
    <x v="1"/>
    <x v="1"/>
  </r>
  <r>
    <x v="4"/>
    <x v="25"/>
    <n v="2.4934383202099739"/>
    <x v="1"/>
    <x v="1"/>
  </r>
  <r>
    <x v="4"/>
    <x v="26"/>
    <n v="45.406824146981627"/>
    <x v="1"/>
    <x v="1"/>
  </r>
  <r>
    <x v="4"/>
    <x v="27"/>
    <n v="1.7935258092738409"/>
    <x v="1"/>
    <x v="1"/>
  </r>
  <r>
    <x v="4"/>
    <x v="28"/>
    <n v="8.9238845144356951"/>
    <x v="1"/>
    <x v="1"/>
  </r>
  <r>
    <x v="5"/>
    <x v="20"/>
    <n v="2.8433945756780403"/>
    <x v="1"/>
    <x v="1"/>
  </r>
  <r>
    <x v="5"/>
    <x v="29"/>
    <n v="7.0866141732283463"/>
    <x v="1"/>
    <x v="1"/>
  </r>
  <r>
    <x v="5"/>
    <x v="30"/>
    <n v="0.39370078740157483"/>
    <x v="1"/>
    <x v="1"/>
  </r>
  <r>
    <x v="5"/>
    <x v="24"/>
    <n v="2.2747156605424323"/>
    <x v="1"/>
    <x v="1"/>
  </r>
  <r>
    <x v="5"/>
    <x v="31"/>
    <n v="2.7559055118110236"/>
    <x v="1"/>
    <x v="1"/>
  </r>
  <r>
    <x v="5"/>
    <x v="32"/>
    <n v="15.966754155730534"/>
    <x v="1"/>
    <x v="1"/>
  </r>
  <r>
    <x v="5"/>
    <x v="27"/>
    <n v="1.4435695538057742"/>
    <x v="1"/>
    <x v="1"/>
  </r>
  <r>
    <x v="5"/>
    <x v="28"/>
    <n v="9.4488188976377945"/>
    <x v="1"/>
    <x v="1"/>
  </r>
  <r>
    <x v="5"/>
    <x v="4"/>
    <n v="57.786526684164478"/>
    <x v="1"/>
    <x v="1"/>
  </r>
  <r>
    <x v="6"/>
    <x v="33"/>
    <n v="25.196850393700789"/>
    <x v="1"/>
    <x v="1"/>
  </r>
  <r>
    <x v="6"/>
    <x v="34"/>
    <n v="63.29833770778653"/>
    <x v="1"/>
    <x v="1"/>
  </r>
  <r>
    <x v="6"/>
    <x v="35"/>
    <n v="10.061242344706912"/>
    <x v="1"/>
    <x v="1"/>
  </r>
  <r>
    <x v="6"/>
    <x v="36"/>
    <n v="1.4435695538057742"/>
    <x v="1"/>
    <x v="1"/>
  </r>
  <r>
    <x v="6"/>
    <x v="4"/>
    <n v="0"/>
    <x v="1"/>
    <x v="1"/>
  </r>
  <r>
    <x v="6"/>
    <x v="37"/>
    <n v="6.8464566929133888"/>
    <x v="1"/>
    <x v="1"/>
  </r>
  <r>
    <x v="7"/>
    <x v="38"/>
    <n v="53.84951881014873"/>
    <x v="1"/>
    <x v="1"/>
  </r>
  <r>
    <x v="7"/>
    <x v="39"/>
    <n v="14.741907261592301"/>
    <x v="1"/>
    <x v="1"/>
  </r>
  <r>
    <x v="7"/>
    <x v="40"/>
    <n v="12.773403324584427"/>
    <x v="1"/>
    <x v="1"/>
  </r>
  <r>
    <x v="7"/>
    <x v="41"/>
    <n v="16.010498687664043"/>
    <x v="1"/>
    <x v="1"/>
  </r>
  <r>
    <x v="8"/>
    <x v="4"/>
    <n v="2.6246719160104988"/>
    <x v="1"/>
    <x v="1"/>
  </r>
  <r>
    <x v="7"/>
    <x v="42"/>
    <n v="3.1132075471698055"/>
    <x v="1"/>
    <x v="1"/>
  </r>
  <r>
    <x v="8"/>
    <x v="43"/>
    <n v="53.84951881014873"/>
    <x v="1"/>
    <x v="1"/>
  </r>
  <r>
    <x v="8"/>
    <x v="44"/>
    <n v="43.525809273840771"/>
    <x v="1"/>
    <x v="1"/>
  </r>
  <r>
    <x v="7"/>
    <x v="4"/>
    <n v="2.6246719160104988"/>
    <x v="1"/>
    <x v="1"/>
  </r>
  <r>
    <x v="9"/>
    <x v="45"/>
    <n v="8.0927384076990379"/>
    <x v="1"/>
    <x v="1"/>
  </r>
  <r>
    <x v="9"/>
    <x v="46"/>
    <n v="3.8932633420822396"/>
    <x v="1"/>
    <x v="1"/>
  </r>
  <r>
    <x v="9"/>
    <x v="47"/>
    <n v="7.4365704286964132"/>
    <x v="1"/>
    <x v="1"/>
  </r>
  <r>
    <x v="9"/>
    <x v="48"/>
    <n v="3.2808398950131235"/>
    <x v="1"/>
    <x v="1"/>
  </r>
  <r>
    <x v="9"/>
    <x v="49"/>
    <n v="2.4496937882764653"/>
    <x v="1"/>
    <x v="1"/>
  </r>
  <r>
    <x v="9"/>
    <x v="50"/>
    <n v="1.9247594050743657"/>
    <x v="1"/>
    <x v="1"/>
  </r>
  <r>
    <x v="9"/>
    <x v="51"/>
    <n v="1.4873140857392826"/>
    <x v="1"/>
    <x v="1"/>
  </r>
  <r>
    <x v="9"/>
    <x v="52"/>
    <n v="1.0498687664041995"/>
    <x v="1"/>
    <x v="1"/>
  </r>
  <r>
    <x v="9"/>
    <x v="53"/>
    <n v="2.7996500437445317"/>
    <x v="1"/>
    <x v="1"/>
  </r>
  <r>
    <x v="9"/>
    <x v="54"/>
    <n v="8.9676290463692041"/>
    <x v="1"/>
    <x v="1"/>
  </r>
  <r>
    <x v="9"/>
    <x v="4"/>
    <n v="58.617672790901139"/>
    <x v="1"/>
    <x v="1"/>
  </r>
  <r>
    <x v="9"/>
    <x v="55"/>
    <n v="5.4866102889358723"/>
    <x v="1"/>
    <x v="1"/>
  </r>
  <r>
    <x v="4"/>
    <x v="20"/>
    <n v="15.426029962546817"/>
    <x v="2"/>
    <x v="1"/>
  </r>
  <r>
    <x v="4"/>
    <x v="21"/>
    <n v="22.729400749063672"/>
    <x v="2"/>
    <x v="1"/>
  </r>
  <r>
    <x v="4"/>
    <x v="22"/>
    <n v="34.105805243445694"/>
    <x v="2"/>
    <x v="1"/>
  </r>
  <r>
    <x v="4"/>
    <x v="23"/>
    <n v="6.5543071161048685"/>
    <x v="2"/>
    <x v="1"/>
  </r>
  <r>
    <x v="4"/>
    <x v="24"/>
    <n v="15.004681647940075"/>
    <x v="2"/>
    <x v="1"/>
  </r>
  <r>
    <x v="4"/>
    <x v="25"/>
    <n v="0.93632958801498123"/>
    <x v="2"/>
    <x v="1"/>
  </r>
  <r>
    <x v="4"/>
    <x v="26"/>
    <n v="4.9391385767790261"/>
    <x v="2"/>
    <x v="1"/>
  </r>
  <r>
    <x v="4"/>
    <x v="27"/>
    <n v="0.1404494382022472"/>
    <x v="2"/>
    <x v="1"/>
  </r>
  <r>
    <x v="4"/>
    <x v="28"/>
    <n v="0.16385767790262173"/>
    <x v="2"/>
    <x v="1"/>
  </r>
  <r>
    <x v="5"/>
    <x v="20"/>
    <n v="14.72378277153558"/>
    <x v="2"/>
    <x v="1"/>
  </r>
  <r>
    <x v="5"/>
    <x v="29"/>
    <n v="40.58988764044944"/>
    <x v="2"/>
    <x v="1"/>
  </r>
  <r>
    <x v="5"/>
    <x v="30"/>
    <n v="4.8923220973782771"/>
    <x v="2"/>
    <x v="1"/>
  </r>
  <r>
    <x v="5"/>
    <x v="24"/>
    <n v="9.8080524344569291"/>
    <x v="2"/>
    <x v="1"/>
  </r>
  <r>
    <x v="5"/>
    <x v="31"/>
    <n v="1.5215355805243447"/>
    <x v="2"/>
    <x v="1"/>
  </r>
  <r>
    <x v="5"/>
    <x v="32"/>
    <n v="3.838951310861423"/>
    <x v="2"/>
    <x v="1"/>
  </r>
  <r>
    <x v="5"/>
    <x v="27"/>
    <n v="0.25749063670411987"/>
    <x v="2"/>
    <x v="1"/>
  </r>
  <r>
    <x v="5"/>
    <x v="28"/>
    <n v="9.3632958801498134E-2"/>
    <x v="2"/>
    <x v="1"/>
  </r>
  <r>
    <x v="5"/>
    <x v="4"/>
    <n v="24.274344569288388"/>
    <x v="2"/>
    <x v="1"/>
  </r>
  <r>
    <x v="6"/>
    <x v="33"/>
    <n v="3.5814606741573032"/>
    <x v="2"/>
    <x v="1"/>
  </r>
  <r>
    <x v="6"/>
    <x v="34"/>
    <n v="59.527153558052433"/>
    <x v="2"/>
    <x v="1"/>
  </r>
  <r>
    <x v="6"/>
    <x v="35"/>
    <n v="32.935393258426963"/>
    <x v="2"/>
    <x v="1"/>
  </r>
  <r>
    <x v="6"/>
    <x v="36"/>
    <n v="3.9559925093632957"/>
    <x v="2"/>
    <x v="1"/>
  </r>
  <r>
    <x v="6"/>
    <x v="4"/>
    <n v="0"/>
    <x v="2"/>
    <x v="1"/>
  </r>
  <r>
    <x v="6"/>
    <x v="37"/>
    <n v="9.685159176029968"/>
    <x v="2"/>
    <x v="1"/>
  </r>
  <r>
    <x v="7"/>
    <x v="38"/>
    <n v="21.044007490636705"/>
    <x v="2"/>
    <x v="1"/>
  </r>
  <r>
    <x v="7"/>
    <x v="39"/>
    <n v="11.914794007490636"/>
    <x v="2"/>
    <x v="1"/>
  </r>
  <r>
    <x v="7"/>
    <x v="40"/>
    <n v="18.656367041198504"/>
    <x v="2"/>
    <x v="1"/>
  </r>
  <r>
    <x v="7"/>
    <x v="41"/>
    <n v="48.103932584269664"/>
    <x v="2"/>
    <x v="1"/>
  </r>
  <r>
    <x v="8"/>
    <x v="4"/>
    <n v="0.2808988764044944"/>
    <x v="2"/>
    <x v="1"/>
  </r>
  <r>
    <x v="7"/>
    <x v="42"/>
    <n v="6.4309859154929541"/>
    <x v="2"/>
    <x v="1"/>
  </r>
  <r>
    <x v="8"/>
    <x v="43"/>
    <n v="21.044007490636705"/>
    <x v="2"/>
    <x v="1"/>
  </r>
  <r>
    <x v="8"/>
    <x v="44"/>
    <n v="78.675093632958806"/>
    <x v="2"/>
    <x v="1"/>
  </r>
  <r>
    <x v="7"/>
    <x v="4"/>
    <n v="0.2808988764044944"/>
    <x v="2"/>
    <x v="1"/>
  </r>
  <r>
    <x v="9"/>
    <x v="45"/>
    <n v="14.396067415730338"/>
    <x v="2"/>
    <x v="1"/>
  </r>
  <r>
    <x v="9"/>
    <x v="46"/>
    <n v="9.5739700374531829"/>
    <x v="2"/>
    <x v="1"/>
  </r>
  <r>
    <x v="9"/>
    <x v="47"/>
    <n v="22.612359550561798"/>
    <x v="2"/>
    <x v="1"/>
  </r>
  <r>
    <x v="9"/>
    <x v="48"/>
    <n v="7.0458801498127341"/>
    <x v="2"/>
    <x v="1"/>
  </r>
  <r>
    <x v="9"/>
    <x v="49"/>
    <n v="3.3005617977528088"/>
    <x v="2"/>
    <x v="1"/>
  </r>
  <r>
    <x v="9"/>
    <x v="50"/>
    <n v="2.2940074906367043"/>
    <x v="2"/>
    <x v="1"/>
  </r>
  <r>
    <x v="9"/>
    <x v="51"/>
    <n v="2.1301498127340825"/>
    <x v="2"/>
    <x v="1"/>
  </r>
  <r>
    <x v="9"/>
    <x v="52"/>
    <n v="1.2874531835205993"/>
    <x v="2"/>
    <x v="1"/>
  </r>
  <r>
    <x v="9"/>
    <x v="53"/>
    <n v="2.6685393258426968"/>
    <x v="2"/>
    <x v="1"/>
  </r>
  <r>
    <x v="9"/>
    <x v="54"/>
    <n v="5.3604868913857677"/>
    <x v="2"/>
    <x v="1"/>
  </r>
  <r>
    <x v="9"/>
    <x v="4"/>
    <n v="29.330524344569287"/>
    <x v="2"/>
    <x v="1"/>
  </r>
  <r>
    <x v="9"/>
    <x v="55"/>
    <n v="2.885006072650981"/>
    <x v="2"/>
    <x v="1"/>
  </r>
  <r>
    <x v="4"/>
    <x v="20"/>
    <n v="2.7261462205700124"/>
    <x v="3"/>
    <x v="1"/>
  </r>
  <r>
    <x v="4"/>
    <x v="21"/>
    <n v="12.515489467162329"/>
    <x v="3"/>
    <x v="1"/>
  </r>
  <r>
    <x v="4"/>
    <x v="22"/>
    <n v="36.679058240396529"/>
    <x v="3"/>
    <x v="1"/>
  </r>
  <r>
    <x v="4"/>
    <x v="23"/>
    <n v="7.1871127633209415"/>
    <x v="3"/>
    <x v="1"/>
  </r>
  <r>
    <x v="4"/>
    <x v="24"/>
    <n v="6.5675340768277568"/>
    <x v="3"/>
    <x v="1"/>
  </r>
  <r>
    <x v="4"/>
    <x v="25"/>
    <n v="3.0359355638166048"/>
    <x v="3"/>
    <x v="1"/>
  </r>
  <r>
    <x v="4"/>
    <x v="26"/>
    <n v="26.517967781908304"/>
    <x v="3"/>
    <x v="1"/>
  </r>
  <r>
    <x v="4"/>
    <x v="27"/>
    <n v="4.0272614622056997"/>
    <x v="3"/>
    <x v="1"/>
  </r>
  <r>
    <x v="4"/>
    <x v="28"/>
    <n v="0.74349442379182151"/>
    <x v="3"/>
    <x v="1"/>
  </r>
  <r>
    <x v="5"/>
    <x v="20"/>
    <n v="2.1065675340768277"/>
    <x v="3"/>
    <x v="1"/>
  </r>
  <r>
    <x v="5"/>
    <x v="29"/>
    <n v="16.728624535315983"/>
    <x v="3"/>
    <x v="1"/>
  </r>
  <r>
    <x v="5"/>
    <x v="30"/>
    <n v="1.5489467162329615"/>
    <x v="3"/>
    <x v="1"/>
  </r>
  <r>
    <x v="5"/>
    <x v="24"/>
    <n v="3.2837670384138784"/>
    <x v="3"/>
    <x v="1"/>
  </r>
  <r>
    <x v="5"/>
    <x v="31"/>
    <n v="2.4783147459727384"/>
    <x v="3"/>
    <x v="1"/>
  </r>
  <r>
    <x v="5"/>
    <x v="32"/>
    <n v="13.135068153655514"/>
    <x v="3"/>
    <x v="1"/>
  </r>
  <r>
    <x v="5"/>
    <x v="27"/>
    <n v="2.2924411400247831"/>
    <x v="3"/>
    <x v="1"/>
  </r>
  <r>
    <x v="5"/>
    <x v="28"/>
    <n v="0.49566294919454773"/>
    <x v="3"/>
    <x v="1"/>
  </r>
  <r>
    <x v="5"/>
    <x v="4"/>
    <n v="57.930607187112763"/>
    <x v="3"/>
    <x v="1"/>
  </r>
  <r>
    <x v="6"/>
    <x v="33"/>
    <n v="2.7261462205700124"/>
    <x v="3"/>
    <x v="1"/>
  </r>
  <r>
    <x v="6"/>
    <x v="34"/>
    <n v="31.722428748451055"/>
    <x v="3"/>
    <x v="1"/>
  </r>
  <r>
    <x v="6"/>
    <x v="35"/>
    <n v="55.700123915737301"/>
    <x v="3"/>
    <x v="1"/>
  </r>
  <r>
    <x v="6"/>
    <x v="36"/>
    <n v="9.8513011152416361"/>
    <x v="3"/>
    <x v="1"/>
  </r>
  <r>
    <x v="6"/>
    <x v="4"/>
    <n v="0"/>
    <x v="3"/>
    <x v="1"/>
  </r>
  <r>
    <x v="6"/>
    <x v="37"/>
    <n v="12.480173482032235"/>
    <x v="3"/>
    <x v="1"/>
  </r>
  <r>
    <x v="7"/>
    <x v="38"/>
    <n v="52.168525402726146"/>
    <x v="3"/>
    <x v="1"/>
  </r>
  <r>
    <x v="7"/>
    <x v="39"/>
    <n v="14.745972738537795"/>
    <x v="3"/>
    <x v="1"/>
  </r>
  <r>
    <x v="7"/>
    <x v="40"/>
    <n v="13.506815365551425"/>
    <x v="3"/>
    <x v="1"/>
  </r>
  <r>
    <x v="7"/>
    <x v="41"/>
    <n v="19.516728624535315"/>
    <x v="3"/>
    <x v="1"/>
  </r>
  <r>
    <x v="8"/>
    <x v="4"/>
    <n v="6.1957868649318466E-2"/>
    <x v="3"/>
    <x v="1"/>
  </r>
  <r>
    <x v="7"/>
    <x v="42"/>
    <n v="2.7464352138871653"/>
    <x v="3"/>
    <x v="1"/>
  </r>
  <r>
    <x v="8"/>
    <x v="43"/>
    <n v="52.168525402726146"/>
    <x v="3"/>
    <x v="1"/>
  </r>
  <r>
    <x v="8"/>
    <x v="44"/>
    <n v="47.769516728624538"/>
    <x v="3"/>
    <x v="1"/>
  </r>
  <r>
    <x v="7"/>
    <x v="4"/>
    <n v="6.1957868649318466E-2"/>
    <x v="3"/>
    <x v="1"/>
  </r>
  <r>
    <x v="9"/>
    <x v="45"/>
    <n v="4.6468401486988844"/>
    <x v="3"/>
    <x v="1"/>
  </r>
  <r>
    <x v="9"/>
    <x v="46"/>
    <n v="4.8327137546468402"/>
    <x v="3"/>
    <x v="1"/>
  </r>
  <r>
    <x v="9"/>
    <x v="47"/>
    <n v="12.825278810408921"/>
    <x v="3"/>
    <x v="1"/>
  </r>
  <r>
    <x v="9"/>
    <x v="48"/>
    <n v="4.7087980173482036"/>
    <x v="3"/>
    <x v="1"/>
  </r>
  <r>
    <x v="9"/>
    <x v="49"/>
    <n v="3.2837670384138784"/>
    <x v="3"/>
    <x v="1"/>
  </r>
  <r>
    <x v="9"/>
    <x v="50"/>
    <n v="1.7967781908302354"/>
    <x v="3"/>
    <x v="1"/>
  </r>
  <r>
    <x v="9"/>
    <x v="51"/>
    <n v="1.8587360594795539"/>
    <x v="3"/>
    <x v="1"/>
  </r>
  <r>
    <x v="9"/>
    <x v="52"/>
    <n v="1.2391573729863692"/>
    <x v="3"/>
    <x v="1"/>
  </r>
  <r>
    <x v="9"/>
    <x v="53"/>
    <n v="3.0359355638166048"/>
    <x v="3"/>
    <x v="1"/>
  </r>
  <r>
    <x v="9"/>
    <x v="54"/>
    <n v="5.5762081784386615"/>
    <x v="3"/>
    <x v="1"/>
  </r>
  <r>
    <x v="9"/>
    <x v="4"/>
    <n v="56.195786864931847"/>
    <x v="3"/>
    <x v="1"/>
  </r>
  <r>
    <x v="9"/>
    <x v="55"/>
    <n v="4.1417963224893901"/>
    <x v="3"/>
    <x v="1"/>
  </r>
  <r>
    <x v="4"/>
    <x v="20"/>
    <n v="11.796536796536797"/>
    <x v="4"/>
    <x v="1"/>
  </r>
  <r>
    <x v="4"/>
    <x v="21"/>
    <n v="34.415584415584412"/>
    <x v="4"/>
    <x v="1"/>
  </r>
  <r>
    <x v="4"/>
    <x v="22"/>
    <n v="23.484848484848484"/>
    <x v="4"/>
    <x v="1"/>
  </r>
  <r>
    <x v="4"/>
    <x v="23"/>
    <n v="8.4415584415584419"/>
    <x v="4"/>
    <x v="1"/>
  </r>
  <r>
    <x v="4"/>
    <x v="24"/>
    <n v="8.2251082251082259"/>
    <x v="4"/>
    <x v="1"/>
  </r>
  <r>
    <x v="4"/>
    <x v="25"/>
    <n v="0.21645021645021645"/>
    <x v="4"/>
    <x v="1"/>
  </r>
  <r>
    <x v="4"/>
    <x v="26"/>
    <n v="12.987012987012987"/>
    <x v="4"/>
    <x v="1"/>
  </r>
  <r>
    <x v="4"/>
    <x v="27"/>
    <n v="0.4329004329004329"/>
    <x v="4"/>
    <x v="1"/>
  </r>
  <r>
    <x v="4"/>
    <x v="28"/>
    <n v="0"/>
    <x v="4"/>
    <x v="1"/>
  </r>
  <r>
    <x v="5"/>
    <x v="20"/>
    <n v="9.1991341991341997"/>
    <x v="4"/>
    <x v="1"/>
  </r>
  <r>
    <x v="5"/>
    <x v="29"/>
    <n v="25"/>
    <x v="4"/>
    <x v="1"/>
  </r>
  <r>
    <x v="5"/>
    <x v="30"/>
    <n v="3.4632034632034632"/>
    <x v="4"/>
    <x v="1"/>
  </r>
  <r>
    <x v="5"/>
    <x v="24"/>
    <n v="4.329004329004329"/>
    <x v="4"/>
    <x v="1"/>
  </r>
  <r>
    <x v="5"/>
    <x v="31"/>
    <n v="0.75757575757575757"/>
    <x v="4"/>
    <x v="1"/>
  </r>
  <r>
    <x v="5"/>
    <x v="32"/>
    <n v="9.9567099567099575"/>
    <x v="4"/>
    <x v="1"/>
  </r>
  <r>
    <x v="5"/>
    <x v="27"/>
    <n v="0.21645021645021645"/>
    <x v="4"/>
    <x v="1"/>
  </r>
  <r>
    <x v="5"/>
    <x v="28"/>
    <n v="0.32467532467532467"/>
    <x v="4"/>
    <x v="1"/>
  </r>
  <r>
    <x v="5"/>
    <x v="4"/>
    <n v="46.753246753246756"/>
    <x v="4"/>
    <x v="1"/>
  </r>
  <r>
    <x v="6"/>
    <x v="33"/>
    <n v="0.54112554112554112"/>
    <x v="4"/>
    <x v="1"/>
  </r>
  <r>
    <x v="6"/>
    <x v="34"/>
    <n v="75.974025974025977"/>
    <x v="4"/>
    <x v="1"/>
  </r>
  <r>
    <x v="6"/>
    <x v="35"/>
    <n v="20.454545454545453"/>
    <x v="4"/>
    <x v="1"/>
  </r>
  <r>
    <x v="6"/>
    <x v="36"/>
    <n v="3.0303030303030303"/>
    <x v="4"/>
    <x v="1"/>
  </r>
  <r>
    <x v="6"/>
    <x v="4"/>
    <n v="0"/>
    <x v="4"/>
    <x v="1"/>
  </r>
  <r>
    <x v="6"/>
    <x v="37"/>
    <n v="8.9155844155844139"/>
    <x v="4"/>
    <x v="1"/>
  </r>
  <r>
    <x v="7"/>
    <x v="38"/>
    <n v="43.290043290043293"/>
    <x v="4"/>
    <x v="1"/>
  </r>
  <r>
    <x v="7"/>
    <x v="39"/>
    <n v="18.614718614718615"/>
    <x v="4"/>
    <x v="1"/>
  </r>
  <r>
    <x v="7"/>
    <x v="40"/>
    <n v="15.584415584415584"/>
    <x v="4"/>
    <x v="1"/>
  </r>
  <r>
    <x v="7"/>
    <x v="41"/>
    <n v="22.402597402597401"/>
    <x v="4"/>
    <x v="1"/>
  </r>
  <r>
    <x v="8"/>
    <x v="4"/>
    <n v="0.10822510822510822"/>
    <x v="4"/>
    <x v="1"/>
  </r>
  <r>
    <x v="7"/>
    <x v="42"/>
    <n v="2.6034669555796301"/>
    <x v="4"/>
    <x v="1"/>
  </r>
  <r>
    <x v="8"/>
    <x v="43"/>
    <n v="43.290043290043293"/>
    <x v="4"/>
    <x v="1"/>
  </r>
  <r>
    <x v="8"/>
    <x v="44"/>
    <n v="56.601731601731601"/>
    <x v="4"/>
    <x v="1"/>
  </r>
  <r>
    <x v="7"/>
    <x v="4"/>
    <n v="0.10822510822510822"/>
    <x v="4"/>
    <x v="1"/>
  </r>
  <r>
    <x v="9"/>
    <x v="45"/>
    <n v="2.7056277056277058"/>
    <x v="4"/>
    <x v="1"/>
  </r>
  <r>
    <x v="9"/>
    <x v="46"/>
    <n v="5.6277056277056277"/>
    <x v="4"/>
    <x v="1"/>
  </r>
  <r>
    <x v="9"/>
    <x v="47"/>
    <n v="15.476190476190476"/>
    <x v="4"/>
    <x v="1"/>
  </r>
  <r>
    <x v="9"/>
    <x v="48"/>
    <n v="6.1688311688311686"/>
    <x v="4"/>
    <x v="1"/>
  </r>
  <r>
    <x v="9"/>
    <x v="49"/>
    <n v="3.7878787878787881"/>
    <x v="4"/>
    <x v="1"/>
  </r>
  <r>
    <x v="9"/>
    <x v="50"/>
    <n v="3.0303030303030303"/>
    <x v="4"/>
    <x v="1"/>
  </r>
  <r>
    <x v="9"/>
    <x v="51"/>
    <n v="2.2727272727272729"/>
    <x v="4"/>
    <x v="1"/>
  </r>
  <r>
    <x v="9"/>
    <x v="52"/>
    <n v="1.948051948051948"/>
    <x v="4"/>
    <x v="1"/>
  </r>
  <r>
    <x v="9"/>
    <x v="53"/>
    <n v="1.948051948051948"/>
    <x v="4"/>
    <x v="1"/>
  </r>
  <r>
    <x v="9"/>
    <x v="54"/>
    <n v="6.0606060606060606"/>
    <x v="4"/>
    <x v="1"/>
  </r>
  <r>
    <x v="9"/>
    <x v="4"/>
    <n v="50.974025974025977"/>
    <x v="4"/>
    <x v="1"/>
  </r>
  <r>
    <x v="9"/>
    <x v="55"/>
    <n v="4.4615526122148621"/>
    <x v="4"/>
    <x v="1"/>
  </r>
  <r>
    <x v="4"/>
    <x v="20"/>
    <n v="6.7357512953367875"/>
    <x v="5"/>
    <x v="1"/>
  </r>
  <r>
    <x v="4"/>
    <x v="21"/>
    <n v="35.751295336787564"/>
    <x v="5"/>
    <x v="1"/>
  </r>
  <r>
    <x v="4"/>
    <x v="22"/>
    <n v="13.989637305699482"/>
    <x v="5"/>
    <x v="1"/>
  </r>
  <r>
    <x v="4"/>
    <x v="23"/>
    <n v="13.471502590673575"/>
    <x v="5"/>
    <x v="1"/>
  </r>
  <r>
    <x v="4"/>
    <x v="24"/>
    <n v="7.2538860103626943"/>
    <x v="5"/>
    <x v="1"/>
  </r>
  <r>
    <x v="4"/>
    <x v="25"/>
    <n v="0"/>
    <x v="5"/>
    <x v="1"/>
  </r>
  <r>
    <x v="4"/>
    <x v="26"/>
    <n v="22.279792746113991"/>
    <x v="5"/>
    <x v="1"/>
  </r>
  <r>
    <x v="4"/>
    <x v="27"/>
    <n v="0.51813471502590669"/>
    <x v="5"/>
    <x v="1"/>
  </r>
  <r>
    <x v="4"/>
    <x v="28"/>
    <n v="0"/>
    <x v="5"/>
    <x v="1"/>
  </r>
  <r>
    <x v="5"/>
    <x v="20"/>
    <n v="4.6632124352331603"/>
    <x v="5"/>
    <x v="1"/>
  </r>
  <r>
    <x v="5"/>
    <x v="29"/>
    <n v="24.352331606217618"/>
    <x v="5"/>
    <x v="1"/>
  </r>
  <r>
    <x v="5"/>
    <x v="30"/>
    <n v="3.6269430051813472"/>
    <x v="5"/>
    <x v="1"/>
  </r>
  <r>
    <x v="5"/>
    <x v="24"/>
    <n v="5.1813471502590671"/>
    <x v="5"/>
    <x v="1"/>
  </r>
  <r>
    <x v="5"/>
    <x v="31"/>
    <n v="0"/>
    <x v="5"/>
    <x v="1"/>
  </r>
  <r>
    <x v="5"/>
    <x v="32"/>
    <n v="21.761658031088082"/>
    <x v="5"/>
    <x v="1"/>
  </r>
  <r>
    <x v="5"/>
    <x v="27"/>
    <n v="0.51813471502590669"/>
    <x v="5"/>
    <x v="1"/>
  </r>
  <r>
    <x v="5"/>
    <x v="28"/>
    <n v="0.51813471502590669"/>
    <x v="5"/>
    <x v="1"/>
  </r>
  <r>
    <x v="5"/>
    <x v="4"/>
    <n v="39.37823834196891"/>
    <x v="5"/>
    <x v="1"/>
  </r>
  <r>
    <x v="6"/>
    <x v="33"/>
    <n v="0.51813471502590669"/>
    <x v="5"/>
    <x v="1"/>
  </r>
  <r>
    <x v="6"/>
    <x v="34"/>
    <n v="76.165803108808291"/>
    <x v="5"/>
    <x v="1"/>
  </r>
  <r>
    <x v="6"/>
    <x v="35"/>
    <n v="19.689119170984455"/>
    <x v="5"/>
    <x v="1"/>
  </r>
  <r>
    <x v="6"/>
    <x v="36"/>
    <n v="3.6269430051813472"/>
    <x v="5"/>
    <x v="1"/>
  </r>
  <r>
    <x v="6"/>
    <x v="4"/>
    <n v="0"/>
    <x v="5"/>
    <x v="1"/>
  </r>
  <r>
    <x v="6"/>
    <x v="37"/>
    <n v="9.2694300518134725"/>
    <x v="5"/>
    <x v="1"/>
  </r>
  <r>
    <x v="7"/>
    <x v="38"/>
    <n v="36.787564766839381"/>
    <x v="5"/>
    <x v="1"/>
  </r>
  <r>
    <x v="7"/>
    <x v="39"/>
    <n v="22.797927461139896"/>
    <x v="5"/>
    <x v="1"/>
  </r>
  <r>
    <x v="7"/>
    <x v="40"/>
    <n v="19.17098445595855"/>
    <x v="5"/>
    <x v="1"/>
  </r>
  <r>
    <x v="7"/>
    <x v="41"/>
    <n v="21.243523316062177"/>
    <x v="5"/>
    <x v="1"/>
  </r>
  <r>
    <x v="8"/>
    <x v="4"/>
    <n v="0"/>
    <x v="5"/>
    <x v="1"/>
  </r>
  <r>
    <x v="7"/>
    <x v="42"/>
    <n v="2.4715025906735768"/>
    <x v="5"/>
    <x v="1"/>
  </r>
  <r>
    <x v="8"/>
    <x v="43"/>
    <n v="36.787564766839381"/>
    <x v="5"/>
    <x v="1"/>
  </r>
  <r>
    <x v="8"/>
    <x v="44"/>
    <n v="63.212435233160619"/>
    <x v="5"/>
    <x v="1"/>
  </r>
  <r>
    <x v="7"/>
    <x v="4"/>
    <n v="0"/>
    <x v="5"/>
    <x v="1"/>
  </r>
  <r>
    <x v="9"/>
    <x v="45"/>
    <n v="2.5906735751295336"/>
    <x v="5"/>
    <x v="1"/>
  </r>
  <r>
    <x v="9"/>
    <x v="46"/>
    <n v="6.7357512953367875"/>
    <x v="5"/>
    <x v="1"/>
  </r>
  <r>
    <x v="9"/>
    <x v="47"/>
    <n v="18.134715025906736"/>
    <x v="5"/>
    <x v="1"/>
  </r>
  <r>
    <x v="9"/>
    <x v="48"/>
    <n v="9.8445595854922274"/>
    <x v="5"/>
    <x v="1"/>
  </r>
  <r>
    <x v="9"/>
    <x v="49"/>
    <n v="4.1450777202072535"/>
    <x v="5"/>
    <x v="1"/>
  </r>
  <r>
    <x v="9"/>
    <x v="50"/>
    <n v="3.1088082901554404"/>
    <x v="5"/>
    <x v="1"/>
  </r>
  <r>
    <x v="9"/>
    <x v="51"/>
    <n v="3.1088082901554404"/>
    <x v="5"/>
    <x v="1"/>
  </r>
  <r>
    <x v="9"/>
    <x v="52"/>
    <n v="2.0725388601036268"/>
    <x v="5"/>
    <x v="1"/>
  </r>
  <r>
    <x v="9"/>
    <x v="53"/>
    <n v="1.0362694300518134"/>
    <x v="5"/>
    <x v="1"/>
  </r>
  <r>
    <x v="9"/>
    <x v="54"/>
    <n v="6.7357512953367875"/>
    <x v="5"/>
    <x v="1"/>
  </r>
  <r>
    <x v="9"/>
    <x v="4"/>
    <n v="42.487046632124354"/>
    <x v="5"/>
    <x v="1"/>
  </r>
  <r>
    <x v="9"/>
    <x v="55"/>
    <n v="4.0007507507507496"/>
    <x v="5"/>
    <x v="1"/>
  </r>
  <r>
    <x v="4"/>
    <x v="20"/>
    <n v="13.75"/>
    <x v="6"/>
    <x v="1"/>
  </r>
  <r>
    <x v="4"/>
    <x v="21"/>
    <n v="35"/>
    <x v="6"/>
    <x v="1"/>
  </r>
  <r>
    <x v="4"/>
    <x v="22"/>
    <n v="28.75"/>
    <x v="6"/>
    <x v="1"/>
  </r>
  <r>
    <x v="4"/>
    <x v="23"/>
    <n v="5.625"/>
    <x v="6"/>
    <x v="1"/>
  </r>
  <r>
    <x v="4"/>
    <x v="24"/>
    <n v="4.375"/>
    <x v="6"/>
    <x v="1"/>
  </r>
  <r>
    <x v="4"/>
    <x v="25"/>
    <n v="0"/>
    <x v="6"/>
    <x v="1"/>
  </r>
  <r>
    <x v="4"/>
    <x v="26"/>
    <n v="11.875"/>
    <x v="6"/>
    <x v="1"/>
  </r>
  <r>
    <x v="4"/>
    <x v="27"/>
    <n v="0.625"/>
    <x v="6"/>
    <x v="1"/>
  </r>
  <r>
    <x v="4"/>
    <x v="28"/>
    <n v="0"/>
    <x v="6"/>
    <x v="1"/>
  </r>
  <r>
    <x v="5"/>
    <x v="20"/>
    <n v="13.125"/>
    <x v="6"/>
    <x v="1"/>
  </r>
  <r>
    <x v="5"/>
    <x v="29"/>
    <n v="31.25"/>
    <x v="6"/>
    <x v="1"/>
  </r>
  <r>
    <x v="5"/>
    <x v="30"/>
    <n v="3.75"/>
    <x v="6"/>
    <x v="1"/>
  </r>
  <r>
    <x v="5"/>
    <x v="24"/>
    <n v="0.625"/>
    <x v="6"/>
    <x v="1"/>
  </r>
  <r>
    <x v="5"/>
    <x v="31"/>
    <n v="1.25"/>
    <x v="6"/>
    <x v="1"/>
  </r>
  <r>
    <x v="5"/>
    <x v="32"/>
    <n v="8.125"/>
    <x v="6"/>
    <x v="1"/>
  </r>
  <r>
    <x v="5"/>
    <x v="27"/>
    <n v="0.625"/>
    <x v="6"/>
    <x v="1"/>
  </r>
  <r>
    <x v="5"/>
    <x v="28"/>
    <n v="0"/>
    <x v="6"/>
    <x v="1"/>
  </r>
  <r>
    <x v="5"/>
    <x v="4"/>
    <n v="41.25"/>
    <x v="6"/>
    <x v="1"/>
  </r>
  <r>
    <x v="6"/>
    <x v="33"/>
    <n v="1.875"/>
    <x v="6"/>
    <x v="1"/>
  </r>
  <r>
    <x v="6"/>
    <x v="34"/>
    <n v="63.125"/>
    <x v="6"/>
    <x v="1"/>
  </r>
  <r>
    <x v="6"/>
    <x v="35"/>
    <n v="28.75"/>
    <x v="6"/>
    <x v="1"/>
  </r>
  <r>
    <x v="6"/>
    <x v="36"/>
    <n v="6.25"/>
    <x v="6"/>
    <x v="1"/>
  </r>
  <r>
    <x v="6"/>
    <x v="4"/>
    <n v="0"/>
    <x v="6"/>
    <x v="1"/>
  </r>
  <r>
    <x v="6"/>
    <x v="37"/>
    <n v="10.237500000000001"/>
    <x v="6"/>
    <x v="1"/>
  </r>
  <r>
    <x v="7"/>
    <x v="38"/>
    <n v="39.375"/>
    <x v="6"/>
    <x v="1"/>
  </r>
  <r>
    <x v="7"/>
    <x v="39"/>
    <n v="17.5"/>
    <x v="6"/>
    <x v="1"/>
  </r>
  <r>
    <x v="7"/>
    <x v="40"/>
    <n v="15"/>
    <x v="6"/>
    <x v="1"/>
  </r>
  <r>
    <x v="7"/>
    <x v="41"/>
    <n v="27.5"/>
    <x v="6"/>
    <x v="1"/>
  </r>
  <r>
    <x v="8"/>
    <x v="4"/>
    <n v="0.625"/>
    <x v="6"/>
    <x v="1"/>
  </r>
  <r>
    <x v="7"/>
    <x v="42"/>
    <n v="2.8679245283018875"/>
    <x v="6"/>
    <x v="1"/>
  </r>
  <r>
    <x v="8"/>
    <x v="43"/>
    <n v="39.375"/>
    <x v="6"/>
    <x v="1"/>
  </r>
  <r>
    <x v="8"/>
    <x v="44"/>
    <n v="60"/>
    <x v="6"/>
    <x v="1"/>
  </r>
  <r>
    <x v="7"/>
    <x v="4"/>
    <n v="0.625"/>
    <x v="6"/>
    <x v="1"/>
  </r>
  <r>
    <x v="9"/>
    <x v="45"/>
    <n v="5.625"/>
    <x v="6"/>
    <x v="1"/>
  </r>
  <r>
    <x v="9"/>
    <x v="46"/>
    <n v="5.625"/>
    <x v="6"/>
    <x v="1"/>
  </r>
  <r>
    <x v="9"/>
    <x v="47"/>
    <n v="14.375"/>
    <x v="6"/>
    <x v="1"/>
  </r>
  <r>
    <x v="9"/>
    <x v="48"/>
    <n v="7.5"/>
    <x v="6"/>
    <x v="1"/>
  </r>
  <r>
    <x v="9"/>
    <x v="49"/>
    <n v="4.375"/>
    <x v="6"/>
    <x v="1"/>
  </r>
  <r>
    <x v="9"/>
    <x v="50"/>
    <n v="2.5"/>
    <x v="6"/>
    <x v="1"/>
  </r>
  <r>
    <x v="9"/>
    <x v="51"/>
    <n v="3.125"/>
    <x v="6"/>
    <x v="1"/>
  </r>
  <r>
    <x v="9"/>
    <x v="52"/>
    <n v="1.875"/>
    <x v="6"/>
    <x v="1"/>
  </r>
  <r>
    <x v="9"/>
    <x v="53"/>
    <n v="3.125"/>
    <x v="6"/>
    <x v="1"/>
  </r>
  <r>
    <x v="9"/>
    <x v="54"/>
    <n v="3.75"/>
    <x v="6"/>
    <x v="1"/>
  </r>
  <r>
    <x v="9"/>
    <x v="4"/>
    <n v="48.125"/>
    <x v="6"/>
    <x v="1"/>
  </r>
  <r>
    <x v="9"/>
    <x v="55"/>
    <n v="3.6636546184738963"/>
    <x v="6"/>
    <x v="1"/>
  </r>
  <r>
    <x v="4"/>
    <x v="20"/>
    <n v="13.758389261744966"/>
    <x v="7"/>
    <x v="1"/>
  </r>
  <r>
    <x v="4"/>
    <x v="21"/>
    <n v="30.536912751677853"/>
    <x v="7"/>
    <x v="1"/>
  </r>
  <r>
    <x v="4"/>
    <x v="22"/>
    <n v="28.187919463087248"/>
    <x v="7"/>
    <x v="1"/>
  </r>
  <r>
    <x v="4"/>
    <x v="23"/>
    <n v="6.375838926174497"/>
    <x v="7"/>
    <x v="1"/>
  </r>
  <r>
    <x v="4"/>
    <x v="24"/>
    <n v="7.7181208053691277"/>
    <x v="7"/>
    <x v="1"/>
  </r>
  <r>
    <x v="4"/>
    <x v="25"/>
    <n v="0"/>
    <x v="7"/>
    <x v="1"/>
  </r>
  <r>
    <x v="4"/>
    <x v="26"/>
    <n v="13.087248322147651"/>
    <x v="7"/>
    <x v="1"/>
  </r>
  <r>
    <x v="4"/>
    <x v="27"/>
    <n v="0.33557046979865773"/>
    <x v="7"/>
    <x v="1"/>
  </r>
  <r>
    <x v="4"/>
    <x v="28"/>
    <n v="0"/>
    <x v="7"/>
    <x v="1"/>
  </r>
  <r>
    <x v="5"/>
    <x v="20"/>
    <n v="13.087248322147651"/>
    <x v="7"/>
    <x v="1"/>
  </r>
  <r>
    <x v="5"/>
    <x v="29"/>
    <n v="24.496644295302012"/>
    <x v="7"/>
    <x v="1"/>
  </r>
  <r>
    <x v="5"/>
    <x v="30"/>
    <n v="2.0134228187919465"/>
    <x v="7"/>
    <x v="1"/>
  </r>
  <r>
    <x v="5"/>
    <x v="24"/>
    <n v="4.026845637583893"/>
    <x v="7"/>
    <x v="1"/>
  </r>
  <r>
    <x v="5"/>
    <x v="31"/>
    <n v="0.67114093959731547"/>
    <x v="7"/>
    <x v="1"/>
  </r>
  <r>
    <x v="5"/>
    <x v="32"/>
    <n v="7.3825503355704694"/>
    <x v="7"/>
    <x v="1"/>
  </r>
  <r>
    <x v="5"/>
    <x v="27"/>
    <n v="0"/>
    <x v="7"/>
    <x v="1"/>
  </r>
  <r>
    <x v="5"/>
    <x v="28"/>
    <n v="0.33557046979865773"/>
    <x v="7"/>
    <x v="1"/>
  </r>
  <r>
    <x v="5"/>
    <x v="4"/>
    <n v="47.986577181208055"/>
    <x v="7"/>
    <x v="1"/>
  </r>
  <r>
    <x v="6"/>
    <x v="33"/>
    <n v="0.33557046979865773"/>
    <x v="7"/>
    <x v="1"/>
  </r>
  <r>
    <x v="6"/>
    <x v="34"/>
    <n v="79.194630872483216"/>
    <x v="7"/>
    <x v="1"/>
  </r>
  <r>
    <x v="6"/>
    <x v="35"/>
    <n v="18.456375838926174"/>
    <x v="7"/>
    <x v="1"/>
  </r>
  <r>
    <x v="6"/>
    <x v="36"/>
    <n v="2.0134228187919465"/>
    <x v="7"/>
    <x v="1"/>
  </r>
  <r>
    <x v="6"/>
    <x v="4"/>
    <n v="0"/>
    <x v="7"/>
    <x v="1"/>
  </r>
  <r>
    <x v="6"/>
    <x v="37"/>
    <n v="8.4362416107382625"/>
    <x v="7"/>
    <x v="1"/>
  </r>
  <r>
    <x v="7"/>
    <x v="38"/>
    <n v="44.29530201342282"/>
    <x v="7"/>
    <x v="1"/>
  </r>
  <r>
    <x v="7"/>
    <x v="39"/>
    <n v="18.791946308724832"/>
    <x v="7"/>
    <x v="1"/>
  </r>
  <r>
    <x v="7"/>
    <x v="40"/>
    <n v="14.765100671140939"/>
    <x v="7"/>
    <x v="1"/>
  </r>
  <r>
    <x v="7"/>
    <x v="41"/>
    <n v="22.14765100671141"/>
    <x v="7"/>
    <x v="1"/>
  </r>
  <r>
    <x v="8"/>
    <x v="4"/>
    <n v="0"/>
    <x v="7"/>
    <x v="1"/>
  </r>
  <r>
    <x v="7"/>
    <x v="42"/>
    <n v="2.6543624161073813"/>
    <x v="7"/>
    <x v="1"/>
  </r>
  <r>
    <x v="8"/>
    <x v="43"/>
    <n v="44.29530201342282"/>
    <x v="7"/>
    <x v="1"/>
  </r>
  <r>
    <x v="8"/>
    <x v="44"/>
    <n v="55.70469798657718"/>
    <x v="7"/>
    <x v="1"/>
  </r>
  <r>
    <x v="7"/>
    <x v="4"/>
    <n v="0"/>
    <x v="7"/>
    <x v="1"/>
  </r>
  <r>
    <x v="9"/>
    <x v="45"/>
    <n v="1.0067114093959733"/>
    <x v="7"/>
    <x v="1"/>
  </r>
  <r>
    <x v="9"/>
    <x v="46"/>
    <n v="6.375838926174497"/>
    <x v="7"/>
    <x v="1"/>
  </r>
  <r>
    <x v="9"/>
    <x v="47"/>
    <n v="14.765100671140939"/>
    <x v="7"/>
    <x v="1"/>
  </r>
  <r>
    <x v="9"/>
    <x v="48"/>
    <n v="5.7046979865771812"/>
    <x v="7"/>
    <x v="1"/>
  </r>
  <r>
    <x v="9"/>
    <x v="49"/>
    <n v="3.0201342281879193"/>
    <x v="7"/>
    <x v="1"/>
  </r>
  <r>
    <x v="9"/>
    <x v="50"/>
    <n v="3.3557046979865772"/>
    <x v="7"/>
    <x v="1"/>
  </r>
  <r>
    <x v="9"/>
    <x v="51"/>
    <n v="1.6778523489932886"/>
    <x v="7"/>
    <x v="1"/>
  </r>
  <r>
    <x v="9"/>
    <x v="52"/>
    <n v="1.6778523489932886"/>
    <x v="7"/>
    <x v="1"/>
  </r>
  <r>
    <x v="9"/>
    <x v="53"/>
    <n v="2.348993288590604"/>
    <x v="7"/>
    <x v="1"/>
  </r>
  <r>
    <x v="9"/>
    <x v="54"/>
    <n v="7.7181208053691277"/>
    <x v="7"/>
    <x v="1"/>
  </r>
  <r>
    <x v="9"/>
    <x v="4"/>
    <n v="52.348993288590606"/>
    <x v="7"/>
    <x v="1"/>
  </r>
  <r>
    <x v="9"/>
    <x v="55"/>
    <n v="5.2453051643192508"/>
    <x v="7"/>
    <x v="1"/>
  </r>
  <r>
    <x v="4"/>
    <x v="20"/>
    <n v="12.087912087912088"/>
    <x v="8"/>
    <x v="1"/>
  </r>
  <r>
    <x v="4"/>
    <x v="21"/>
    <n v="37.362637362637365"/>
    <x v="8"/>
    <x v="1"/>
  </r>
  <r>
    <x v="4"/>
    <x v="22"/>
    <n v="21.978021978021978"/>
    <x v="8"/>
    <x v="1"/>
  </r>
  <r>
    <x v="4"/>
    <x v="23"/>
    <n v="8.791208791208792"/>
    <x v="8"/>
    <x v="1"/>
  </r>
  <r>
    <x v="4"/>
    <x v="24"/>
    <n v="11.721611721611721"/>
    <x v="8"/>
    <x v="1"/>
  </r>
  <r>
    <x v="4"/>
    <x v="25"/>
    <n v="0.73260073260073255"/>
    <x v="8"/>
    <x v="1"/>
  </r>
  <r>
    <x v="4"/>
    <x v="26"/>
    <n v="6.9597069597069599"/>
    <x v="8"/>
    <x v="1"/>
  </r>
  <r>
    <x v="4"/>
    <x v="27"/>
    <n v="0.36630036630036628"/>
    <x v="8"/>
    <x v="1"/>
  </r>
  <r>
    <x v="4"/>
    <x v="28"/>
    <n v="0"/>
    <x v="8"/>
    <x v="1"/>
  </r>
  <r>
    <x v="5"/>
    <x v="20"/>
    <n v="5.8608058608058604"/>
    <x v="8"/>
    <x v="1"/>
  </r>
  <r>
    <x v="5"/>
    <x v="29"/>
    <n v="22.344322344322343"/>
    <x v="8"/>
    <x v="1"/>
  </r>
  <r>
    <x v="5"/>
    <x v="30"/>
    <n v="4.7619047619047619"/>
    <x v="8"/>
    <x v="1"/>
  </r>
  <r>
    <x v="5"/>
    <x v="24"/>
    <n v="6.2271062271062272"/>
    <x v="8"/>
    <x v="1"/>
  </r>
  <r>
    <x v="5"/>
    <x v="31"/>
    <n v="1.098901098901099"/>
    <x v="8"/>
    <x v="1"/>
  </r>
  <r>
    <x v="5"/>
    <x v="32"/>
    <n v="5.4945054945054945"/>
    <x v="8"/>
    <x v="1"/>
  </r>
  <r>
    <x v="5"/>
    <x v="27"/>
    <n v="0"/>
    <x v="8"/>
    <x v="1"/>
  </r>
  <r>
    <x v="5"/>
    <x v="28"/>
    <n v="0.36630036630036628"/>
    <x v="8"/>
    <x v="1"/>
  </r>
  <r>
    <x v="5"/>
    <x v="4"/>
    <n v="53.846153846153847"/>
    <x v="8"/>
    <x v="1"/>
  </r>
  <r>
    <x v="6"/>
    <x v="33"/>
    <n v="0"/>
    <x v="8"/>
    <x v="1"/>
  </r>
  <r>
    <x v="6"/>
    <x v="34"/>
    <n v="79.853479853479854"/>
    <x v="8"/>
    <x v="1"/>
  </r>
  <r>
    <x v="6"/>
    <x v="35"/>
    <n v="18.315018315018314"/>
    <x v="8"/>
    <x v="1"/>
  </r>
  <r>
    <x v="6"/>
    <x v="36"/>
    <n v="1.8315018315018314"/>
    <x v="8"/>
    <x v="1"/>
  </r>
  <r>
    <x v="6"/>
    <x v="4"/>
    <n v="0"/>
    <x v="8"/>
    <x v="1"/>
  </r>
  <r>
    <x v="6"/>
    <x v="37"/>
    <n v="8.4139194139194124"/>
    <x v="8"/>
    <x v="1"/>
  </r>
  <r>
    <x v="7"/>
    <x v="38"/>
    <n v="49.084249084249088"/>
    <x v="8"/>
    <x v="1"/>
  </r>
  <r>
    <x v="7"/>
    <x v="39"/>
    <n v="16.117216117216117"/>
    <x v="8"/>
    <x v="1"/>
  </r>
  <r>
    <x v="7"/>
    <x v="40"/>
    <n v="14.285714285714286"/>
    <x v="8"/>
    <x v="1"/>
  </r>
  <r>
    <x v="7"/>
    <x v="41"/>
    <n v="20.512820512820515"/>
    <x v="8"/>
    <x v="1"/>
  </r>
  <r>
    <x v="8"/>
    <x v="4"/>
    <n v="0"/>
    <x v="8"/>
    <x v="1"/>
  </r>
  <r>
    <x v="7"/>
    <x v="42"/>
    <n v="2.4871794871794863"/>
    <x v="8"/>
    <x v="1"/>
  </r>
  <r>
    <x v="8"/>
    <x v="43"/>
    <n v="49.084249084249088"/>
    <x v="8"/>
    <x v="1"/>
  </r>
  <r>
    <x v="8"/>
    <x v="44"/>
    <n v="50.915750915750912"/>
    <x v="8"/>
    <x v="1"/>
  </r>
  <r>
    <x v="7"/>
    <x v="4"/>
    <n v="0"/>
    <x v="8"/>
    <x v="1"/>
  </r>
  <r>
    <x v="9"/>
    <x v="45"/>
    <n v="2.9304029304029302"/>
    <x v="8"/>
    <x v="1"/>
  </r>
  <r>
    <x v="9"/>
    <x v="46"/>
    <n v="4.0293040293040292"/>
    <x v="8"/>
    <x v="1"/>
  </r>
  <r>
    <x v="9"/>
    <x v="47"/>
    <n v="15.018315018315018"/>
    <x v="8"/>
    <x v="1"/>
  </r>
  <r>
    <x v="9"/>
    <x v="48"/>
    <n v="3.2967032967032965"/>
    <x v="8"/>
    <x v="1"/>
  </r>
  <r>
    <x v="9"/>
    <x v="49"/>
    <n v="4.0293040293040292"/>
    <x v="8"/>
    <x v="1"/>
  </r>
  <r>
    <x v="9"/>
    <x v="50"/>
    <n v="2.9304029304029302"/>
    <x v="8"/>
    <x v="1"/>
  </r>
  <r>
    <x v="9"/>
    <x v="51"/>
    <n v="1.8315018315018314"/>
    <x v="8"/>
    <x v="1"/>
  </r>
  <r>
    <x v="9"/>
    <x v="52"/>
    <n v="2.197802197802198"/>
    <x v="8"/>
    <x v="1"/>
  </r>
  <r>
    <x v="9"/>
    <x v="53"/>
    <n v="1.4652014652014651"/>
    <x v="8"/>
    <x v="1"/>
  </r>
  <r>
    <x v="9"/>
    <x v="54"/>
    <n v="5.1282051282051286"/>
    <x v="8"/>
    <x v="1"/>
  </r>
  <r>
    <x v="9"/>
    <x v="4"/>
    <n v="57.142857142857146"/>
    <x v="8"/>
    <x v="1"/>
  </r>
  <r>
    <x v="9"/>
    <x v="55"/>
    <n v="4.5135327635327629"/>
    <x v="8"/>
    <x v="1"/>
  </r>
  <r>
    <x v="4"/>
    <x v="20"/>
    <n v="7.2674418604651159"/>
    <x v="9"/>
    <x v="1"/>
  </r>
  <r>
    <x v="4"/>
    <x v="21"/>
    <n v="36.046511627906973"/>
    <x v="9"/>
    <x v="1"/>
  </r>
  <r>
    <x v="4"/>
    <x v="22"/>
    <n v="35.465116279069768"/>
    <x v="9"/>
    <x v="1"/>
  </r>
  <r>
    <x v="4"/>
    <x v="23"/>
    <n v="4.3604651162790695"/>
    <x v="9"/>
    <x v="1"/>
  </r>
  <r>
    <x v="4"/>
    <x v="24"/>
    <n v="11.337209302325581"/>
    <x v="9"/>
    <x v="1"/>
  </r>
  <r>
    <x v="4"/>
    <x v="25"/>
    <n v="2.0348837209302326"/>
    <x v="9"/>
    <x v="1"/>
  </r>
  <r>
    <x v="4"/>
    <x v="26"/>
    <n v="2.6162790697674421"/>
    <x v="9"/>
    <x v="1"/>
  </r>
  <r>
    <x v="4"/>
    <x v="27"/>
    <n v="0.58139534883720934"/>
    <x v="9"/>
    <x v="1"/>
  </r>
  <r>
    <x v="4"/>
    <x v="28"/>
    <n v="0.29069767441860467"/>
    <x v="9"/>
    <x v="1"/>
  </r>
  <r>
    <x v="5"/>
    <x v="20"/>
    <n v="6.1046511627906979"/>
    <x v="9"/>
    <x v="1"/>
  </r>
  <r>
    <x v="5"/>
    <x v="29"/>
    <n v="22.38372093023256"/>
    <x v="9"/>
    <x v="1"/>
  </r>
  <r>
    <x v="5"/>
    <x v="30"/>
    <n v="1.4534883720930232"/>
    <x v="9"/>
    <x v="1"/>
  </r>
  <r>
    <x v="5"/>
    <x v="24"/>
    <n v="2.6162790697674421"/>
    <x v="9"/>
    <x v="1"/>
  </r>
  <r>
    <x v="5"/>
    <x v="31"/>
    <n v="2.0348837209302326"/>
    <x v="9"/>
    <x v="1"/>
  </r>
  <r>
    <x v="5"/>
    <x v="32"/>
    <n v="1.4534883720930232"/>
    <x v="9"/>
    <x v="1"/>
  </r>
  <r>
    <x v="5"/>
    <x v="27"/>
    <n v="0.29069767441860467"/>
    <x v="9"/>
    <x v="1"/>
  </r>
  <r>
    <x v="5"/>
    <x v="28"/>
    <n v="0.87209302325581395"/>
    <x v="9"/>
    <x v="1"/>
  </r>
  <r>
    <x v="5"/>
    <x v="4"/>
    <n v="62.790697674418603"/>
    <x v="9"/>
    <x v="1"/>
  </r>
  <r>
    <x v="6"/>
    <x v="33"/>
    <n v="1.7441860465116279"/>
    <x v="9"/>
    <x v="1"/>
  </r>
  <r>
    <x v="6"/>
    <x v="34"/>
    <n v="52.034883720930232"/>
    <x v="9"/>
    <x v="1"/>
  </r>
  <r>
    <x v="6"/>
    <x v="35"/>
    <n v="41.860465116279073"/>
    <x v="9"/>
    <x v="1"/>
  </r>
  <r>
    <x v="6"/>
    <x v="36"/>
    <n v="4.3604651162790695"/>
    <x v="9"/>
    <x v="1"/>
  </r>
  <r>
    <x v="6"/>
    <x v="4"/>
    <n v="0"/>
    <x v="9"/>
    <x v="1"/>
  </r>
  <r>
    <x v="6"/>
    <x v="37"/>
    <n v="9.8372093023255847"/>
    <x v="9"/>
    <x v="1"/>
  </r>
  <r>
    <x v="7"/>
    <x v="38"/>
    <n v="60.465116279069768"/>
    <x v="9"/>
    <x v="1"/>
  </r>
  <r>
    <x v="7"/>
    <x v="39"/>
    <n v="12.209302325581396"/>
    <x v="9"/>
    <x v="1"/>
  </r>
  <r>
    <x v="7"/>
    <x v="40"/>
    <n v="10.465116279069768"/>
    <x v="9"/>
    <x v="1"/>
  </r>
  <r>
    <x v="7"/>
    <x v="41"/>
    <n v="16.86046511627907"/>
    <x v="9"/>
    <x v="1"/>
  </r>
  <r>
    <x v="8"/>
    <x v="4"/>
    <n v="0"/>
    <x v="9"/>
    <x v="1"/>
  </r>
  <r>
    <x v="7"/>
    <x v="42"/>
    <n v="2.011627906976746"/>
    <x v="9"/>
    <x v="1"/>
  </r>
  <r>
    <x v="8"/>
    <x v="43"/>
    <n v="60.465116279069768"/>
    <x v="9"/>
    <x v="1"/>
  </r>
  <r>
    <x v="8"/>
    <x v="44"/>
    <n v="39.534883720930232"/>
    <x v="9"/>
    <x v="1"/>
  </r>
  <r>
    <x v="7"/>
    <x v="4"/>
    <n v="0"/>
    <x v="9"/>
    <x v="1"/>
  </r>
  <r>
    <x v="9"/>
    <x v="45"/>
    <n v="4.3604651162790695"/>
    <x v="9"/>
    <x v="1"/>
  </r>
  <r>
    <x v="9"/>
    <x v="46"/>
    <n v="4.0697674418604652"/>
    <x v="9"/>
    <x v="1"/>
  </r>
  <r>
    <x v="9"/>
    <x v="47"/>
    <n v="9.8837209302325579"/>
    <x v="9"/>
    <x v="1"/>
  </r>
  <r>
    <x v="9"/>
    <x v="48"/>
    <n v="4.6511627906976747"/>
    <x v="9"/>
    <x v="1"/>
  </r>
  <r>
    <x v="9"/>
    <x v="49"/>
    <n v="2.0348837209302326"/>
    <x v="9"/>
    <x v="1"/>
  </r>
  <r>
    <x v="9"/>
    <x v="50"/>
    <n v="2.6162790697674421"/>
    <x v="9"/>
    <x v="1"/>
  </r>
  <r>
    <x v="9"/>
    <x v="51"/>
    <n v="0.58139534883720934"/>
    <x v="9"/>
    <x v="1"/>
  </r>
  <r>
    <x v="9"/>
    <x v="52"/>
    <n v="2.3255813953488373"/>
    <x v="9"/>
    <x v="1"/>
  </r>
  <r>
    <x v="9"/>
    <x v="53"/>
    <n v="2.6162790697674421"/>
    <x v="9"/>
    <x v="1"/>
  </r>
  <r>
    <x v="9"/>
    <x v="54"/>
    <n v="2.3255813953488373"/>
    <x v="9"/>
    <x v="1"/>
  </r>
  <r>
    <x v="9"/>
    <x v="4"/>
    <n v="64.534883720930239"/>
    <x v="9"/>
    <x v="1"/>
  </r>
  <r>
    <x v="9"/>
    <x v="55"/>
    <n v="3.4699453551912556"/>
    <x v="9"/>
    <x v="1"/>
  </r>
  <r>
    <x v="4"/>
    <x v="20"/>
    <n v="2.834008097165992"/>
    <x v="10"/>
    <x v="1"/>
  </r>
  <r>
    <x v="4"/>
    <x v="21"/>
    <n v="8.9068825910931171"/>
    <x v="10"/>
    <x v="1"/>
  </r>
  <r>
    <x v="4"/>
    <x v="22"/>
    <n v="26.315789473684209"/>
    <x v="10"/>
    <x v="1"/>
  </r>
  <r>
    <x v="4"/>
    <x v="23"/>
    <n v="7.287449392712551"/>
    <x v="10"/>
    <x v="1"/>
  </r>
  <r>
    <x v="4"/>
    <x v="24"/>
    <n v="31.578947368421051"/>
    <x v="10"/>
    <x v="1"/>
  </r>
  <r>
    <x v="4"/>
    <x v="25"/>
    <n v="6.8825910931174086"/>
    <x v="10"/>
    <x v="1"/>
  </r>
  <r>
    <x v="4"/>
    <x v="26"/>
    <n v="14.574898785425102"/>
    <x v="10"/>
    <x v="1"/>
  </r>
  <r>
    <x v="4"/>
    <x v="27"/>
    <n v="0.80971659919028338"/>
    <x v="10"/>
    <x v="1"/>
  </r>
  <r>
    <x v="4"/>
    <x v="28"/>
    <n v="0.80971659919028338"/>
    <x v="10"/>
    <x v="1"/>
  </r>
  <r>
    <x v="5"/>
    <x v="20"/>
    <n v="2.42914979757085"/>
    <x v="10"/>
    <x v="1"/>
  </r>
  <r>
    <x v="5"/>
    <x v="29"/>
    <n v="14.17004048582996"/>
    <x v="10"/>
    <x v="1"/>
  </r>
  <r>
    <x v="5"/>
    <x v="30"/>
    <n v="0.80971659919028338"/>
    <x v="10"/>
    <x v="1"/>
  </r>
  <r>
    <x v="5"/>
    <x v="24"/>
    <n v="11.740890688259109"/>
    <x v="10"/>
    <x v="1"/>
  </r>
  <r>
    <x v="5"/>
    <x v="31"/>
    <n v="0.40485829959514169"/>
    <x v="10"/>
    <x v="1"/>
  </r>
  <r>
    <x v="5"/>
    <x v="32"/>
    <n v="4.4534412955465585"/>
    <x v="10"/>
    <x v="1"/>
  </r>
  <r>
    <x v="5"/>
    <x v="27"/>
    <n v="0.40485829959514169"/>
    <x v="10"/>
    <x v="1"/>
  </r>
  <r>
    <x v="5"/>
    <x v="28"/>
    <n v="0.80971659919028338"/>
    <x v="10"/>
    <x v="1"/>
  </r>
  <r>
    <x v="5"/>
    <x v="4"/>
    <n v="64.777327935222672"/>
    <x v="10"/>
    <x v="1"/>
  </r>
  <r>
    <x v="6"/>
    <x v="33"/>
    <n v="2.0242914979757085"/>
    <x v="10"/>
    <x v="1"/>
  </r>
  <r>
    <x v="6"/>
    <x v="34"/>
    <n v="65.991902834008101"/>
    <x v="10"/>
    <x v="1"/>
  </r>
  <r>
    <x v="6"/>
    <x v="35"/>
    <n v="25.506072874493928"/>
    <x v="10"/>
    <x v="1"/>
  </r>
  <r>
    <x v="6"/>
    <x v="36"/>
    <n v="6.4777327935222671"/>
    <x v="10"/>
    <x v="1"/>
  </r>
  <r>
    <x v="6"/>
    <x v="4"/>
    <n v="0"/>
    <x v="10"/>
    <x v="1"/>
  </r>
  <r>
    <x v="6"/>
    <x v="37"/>
    <n v="9.5425101214574877"/>
    <x v="10"/>
    <x v="1"/>
  </r>
  <r>
    <x v="7"/>
    <x v="38"/>
    <n v="63.157894736842103"/>
    <x v="10"/>
    <x v="1"/>
  </r>
  <r>
    <x v="7"/>
    <x v="39"/>
    <n v="12.955465587044534"/>
    <x v="10"/>
    <x v="1"/>
  </r>
  <r>
    <x v="7"/>
    <x v="40"/>
    <n v="6.4777327935222671"/>
    <x v="10"/>
    <x v="1"/>
  </r>
  <r>
    <x v="7"/>
    <x v="41"/>
    <n v="17.408906882591094"/>
    <x v="10"/>
    <x v="1"/>
  </r>
  <r>
    <x v="8"/>
    <x v="4"/>
    <n v="0"/>
    <x v="10"/>
    <x v="1"/>
  </r>
  <r>
    <x v="7"/>
    <x v="42"/>
    <n v="2.1133603238866399"/>
    <x v="10"/>
    <x v="1"/>
  </r>
  <r>
    <x v="8"/>
    <x v="43"/>
    <n v="63.157894736842103"/>
    <x v="10"/>
    <x v="1"/>
  </r>
  <r>
    <x v="8"/>
    <x v="44"/>
    <n v="36.842105263157897"/>
    <x v="10"/>
    <x v="1"/>
  </r>
  <r>
    <x v="7"/>
    <x v="4"/>
    <n v="0"/>
    <x v="10"/>
    <x v="1"/>
  </r>
  <r>
    <x v="9"/>
    <x v="45"/>
    <n v="2.834008097165992"/>
    <x v="10"/>
    <x v="1"/>
  </r>
  <r>
    <x v="9"/>
    <x v="46"/>
    <n v="3.2388663967611335"/>
    <x v="10"/>
    <x v="1"/>
  </r>
  <r>
    <x v="9"/>
    <x v="47"/>
    <n v="7.6923076923076925"/>
    <x v="10"/>
    <x v="1"/>
  </r>
  <r>
    <x v="9"/>
    <x v="48"/>
    <n v="5.668016194331984"/>
    <x v="10"/>
    <x v="1"/>
  </r>
  <r>
    <x v="9"/>
    <x v="49"/>
    <n v="2.0242914979757085"/>
    <x v="10"/>
    <x v="1"/>
  </r>
  <r>
    <x v="9"/>
    <x v="50"/>
    <n v="2.42914979757085"/>
    <x v="10"/>
    <x v="1"/>
  </r>
  <r>
    <x v="9"/>
    <x v="51"/>
    <n v="2.0242914979757085"/>
    <x v="10"/>
    <x v="1"/>
  </r>
  <r>
    <x v="9"/>
    <x v="52"/>
    <n v="0.40485829959514169"/>
    <x v="10"/>
    <x v="1"/>
  </r>
  <r>
    <x v="9"/>
    <x v="53"/>
    <n v="2.834008097165992"/>
    <x v="10"/>
    <x v="1"/>
  </r>
  <r>
    <x v="9"/>
    <x v="54"/>
    <n v="4.8582995951417001"/>
    <x v="10"/>
    <x v="1"/>
  </r>
  <r>
    <x v="9"/>
    <x v="4"/>
    <n v="65.991902834008101"/>
    <x v="10"/>
    <x v="1"/>
  </r>
  <r>
    <x v="9"/>
    <x v="55"/>
    <n v="4.769841269841268"/>
    <x v="10"/>
    <x v="1"/>
  </r>
  <r>
    <x v="4"/>
    <x v="20"/>
    <n v="8.518518518518519"/>
    <x v="11"/>
    <x v="1"/>
  </r>
  <r>
    <x v="4"/>
    <x v="21"/>
    <n v="25.555555555555557"/>
    <x v="11"/>
    <x v="1"/>
  </r>
  <r>
    <x v="4"/>
    <x v="22"/>
    <n v="42.222222222222221"/>
    <x v="11"/>
    <x v="1"/>
  </r>
  <r>
    <x v="4"/>
    <x v="23"/>
    <n v="0.37037037037037035"/>
    <x v="11"/>
    <x v="1"/>
  </r>
  <r>
    <x v="4"/>
    <x v="24"/>
    <n v="18.518518518518519"/>
    <x v="11"/>
    <x v="1"/>
  </r>
  <r>
    <x v="4"/>
    <x v="25"/>
    <n v="1.8518518518518519"/>
    <x v="11"/>
    <x v="1"/>
  </r>
  <r>
    <x v="4"/>
    <x v="26"/>
    <n v="1.8518518518518519"/>
    <x v="11"/>
    <x v="1"/>
  </r>
  <r>
    <x v="4"/>
    <x v="27"/>
    <n v="0.7407407407407407"/>
    <x v="11"/>
    <x v="1"/>
  </r>
  <r>
    <x v="4"/>
    <x v="28"/>
    <n v="0.37037037037037035"/>
    <x v="11"/>
    <x v="1"/>
  </r>
  <r>
    <x v="5"/>
    <x v="20"/>
    <n v="6.2962962962962967"/>
    <x v="11"/>
    <x v="1"/>
  </r>
  <r>
    <x v="5"/>
    <x v="29"/>
    <n v="34.444444444444443"/>
    <x v="11"/>
    <x v="1"/>
  </r>
  <r>
    <x v="5"/>
    <x v="30"/>
    <n v="0.7407407407407407"/>
    <x v="11"/>
    <x v="1"/>
  </r>
  <r>
    <x v="5"/>
    <x v="24"/>
    <n v="11.851851851851851"/>
    <x v="11"/>
    <x v="1"/>
  </r>
  <r>
    <x v="5"/>
    <x v="31"/>
    <n v="5.5555555555555554"/>
    <x v="11"/>
    <x v="1"/>
  </r>
  <r>
    <x v="5"/>
    <x v="32"/>
    <n v="1.4814814814814814"/>
    <x v="11"/>
    <x v="1"/>
  </r>
  <r>
    <x v="5"/>
    <x v="27"/>
    <n v="0"/>
    <x v="11"/>
    <x v="1"/>
  </r>
  <r>
    <x v="5"/>
    <x v="28"/>
    <n v="0.37037037037037035"/>
    <x v="11"/>
    <x v="1"/>
  </r>
  <r>
    <x v="5"/>
    <x v="4"/>
    <n v="39.25925925925926"/>
    <x v="11"/>
    <x v="1"/>
  </r>
  <r>
    <x v="6"/>
    <x v="33"/>
    <n v="3.7037037037037037"/>
    <x v="11"/>
    <x v="1"/>
  </r>
  <r>
    <x v="6"/>
    <x v="34"/>
    <n v="58.888888888888886"/>
    <x v="11"/>
    <x v="1"/>
  </r>
  <r>
    <x v="6"/>
    <x v="35"/>
    <n v="30.37037037037037"/>
    <x v="11"/>
    <x v="1"/>
  </r>
  <r>
    <x v="6"/>
    <x v="36"/>
    <n v="7.0370370370370372"/>
    <x v="11"/>
    <x v="1"/>
  </r>
  <r>
    <x v="6"/>
    <x v="4"/>
    <n v="0"/>
    <x v="11"/>
    <x v="1"/>
  </r>
  <r>
    <x v="6"/>
    <x v="37"/>
    <n v="10.640740740740741"/>
    <x v="11"/>
    <x v="1"/>
  </r>
  <r>
    <x v="7"/>
    <x v="38"/>
    <n v="33.333333333333336"/>
    <x v="11"/>
    <x v="1"/>
  </r>
  <r>
    <x v="7"/>
    <x v="39"/>
    <n v="13.703703703703704"/>
    <x v="11"/>
    <x v="1"/>
  </r>
  <r>
    <x v="7"/>
    <x v="40"/>
    <n v="16.666666666666668"/>
    <x v="11"/>
    <x v="1"/>
  </r>
  <r>
    <x v="7"/>
    <x v="41"/>
    <n v="36.296296296296298"/>
    <x v="11"/>
    <x v="1"/>
  </r>
  <r>
    <x v="8"/>
    <x v="4"/>
    <n v="0"/>
    <x v="11"/>
    <x v="1"/>
  </r>
  <r>
    <x v="7"/>
    <x v="42"/>
    <n v="4.4185185185185158"/>
    <x v="11"/>
    <x v="1"/>
  </r>
  <r>
    <x v="8"/>
    <x v="43"/>
    <n v="33.333333333333336"/>
    <x v="11"/>
    <x v="1"/>
  </r>
  <r>
    <x v="8"/>
    <x v="44"/>
    <n v="66.666666666666671"/>
    <x v="11"/>
    <x v="1"/>
  </r>
  <r>
    <x v="7"/>
    <x v="4"/>
    <n v="0"/>
    <x v="11"/>
    <x v="1"/>
  </r>
  <r>
    <x v="9"/>
    <x v="45"/>
    <n v="5.1851851851851851"/>
    <x v="11"/>
    <x v="1"/>
  </r>
  <r>
    <x v="9"/>
    <x v="46"/>
    <n v="5.9259259259259256"/>
    <x v="11"/>
    <x v="1"/>
  </r>
  <r>
    <x v="9"/>
    <x v="47"/>
    <n v="22.222222222222221"/>
    <x v="11"/>
    <x v="1"/>
  </r>
  <r>
    <x v="9"/>
    <x v="48"/>
    <n v="9.6296296296296298"/>
    <x v="11"/>
    <x v="1"/>
  </r>
  <r>
    <x v="9"/>
    <x v="49"/>
    <n v="4.0740740740740744"/>
    <x v="11"/>
    <x v="1"/>
  </r>
  <r>
    <x v="9"/>
    <x v="50"/>
    <n v="2.2222222222222223"/>
    <x v="11"/>
    <x v="1"/>
  </r>
  <r>
    <x v="9"/>
    <x v="51"/>
    <n v="1.1111111111111112"/>
    <x v="11"/>
    <x v="1"/>
  </r>
  <r>
    <x v="9"/>
    <x v="52"/>
    <n v="0.37037037037037035"/>
    <x v="11"/>
    <x v="1"/>
  </r>
  <r>
    <x v="9"/>
    <x v="53"/>
    <n v="2.9629629629629628"/>
    <x v="11"/>
    <x v="1"/>
  </r>
  <r>
    <x v="9"/>
    <x v="54"/>
    <n v="7.0370370370370372"/>
    <x v="11"/>
    <x v="1"/>
  </r>
  <r>
    <x v="9"/>
    <x v="4"/>
    <n v="39.25925925925926"/>
    <x v="11"/>
    <x v="1"/>
  </r>
  <r>
    <x v="9"/>
    <x v="55"/>
    <n v="3.7123983739837398"/>
    <x v="11"/>
    <x v="1"/>
  </r>
  <r>
    <x v="4"/>
    <x v="20"/>
    <n v="9.5238095238095237"/>
    <x v="12"/>
    <x v="1"/>
  </r>
  <r>
    <x v="4"/>
    <x v="21"/>
    <n v="30.952380952380953"/>
    <x v="12"/>
    <x v="1"/>
  </r>
  <r>
    <x v="4"/>
    <x v="22"/>
    <n v="38.435374149659864"/>
    <x v="12"/>
    <x v="1"/>
  </r>
  <r>
    <x v="4"/>
    <x v="23"/>
    <n v="2.7210884353741496"/>
    <x v="12"/>
    <x v="1"/>
  </r>
  <r>
    <x v="4"/>
    <x v="24"/>
    <n v="11.904761904761905"/>
    <x v="12"/>
    <x v="1"/>
  </r>
  <r>
    <x v="4"/>
    <x v="25"/>
    <n v="1.0204081632653061"/>
    <x v="12"/>
    <x v="1"/>
  </r>
  <r>
    <x v="4"/>
    <x v="26"/>
    <n v="4.4217687074829932"/>
    <x v="12"/>
    <x v="1"/>
  </r>
  <r>
    <x v="4"/>
    <x v="27"/>
    <n v="0.68027210884353739"/>
    <x v="12"/>
    <x v="1"/>
  </r>
  <r>
    <x v="4"/>
    <x v="28"/>
    <n v="0.3401360544217687"/>
    <x v="12"/>
    <x v="1"/>
  </r>
  <r>
    <x v="5"/>
    <x v="20"/>
    <n v="4.4217687074829932"/>
    <x v="12"/>
    <x v="1"/>
  </r>
  <r>
    <x v="5"/>
    <x v="29"/>
    <n v="15.986394557823129"/>
    <x v="12"/>
    <x v="1"/>
  </r>
  <r>
    <x v="5"/>
    <x v="30"/>
    <n v="1.7006802721088434"/>
    <x v="12"/>
    <x v="1"/>
  </r>
  <r>
    <x v="5"/>
    <x v="24"/>
    <n v="3.7414965986394559"/>
    <x v="12"/>
    <x v="1"/>
  </r>
  <r>
    <x v="5"/>
    <x v="31"/>
    <n v="2.0408163265306123"/>
    <x v="12"/>
    <x v="1"/>
  </r>
  <r>
    <x v="5"/>
    <x v="32"/>
    <n v="2.0408163265306123"/>
    <x v="12"/>
    <x v="1"/>
  </r>
  <r>
    <x v="5"/>
    <x v="27"/>
    <n v="0"/>
    <x v="12"/>
    <x v="1"/>
  </r>
  <r>
    <x v="5"/>
    <x v="28"/>
    <n v="0.3401360544217687"/>
    <x v="12"/>
    <x v="1"/>
  </r>
  <r>
    <x v="5"/>
    <x v="4"/>
    <n v="69.72789115646259"/>
    <x v="12"/>
    <x v="1"/>
  </r>
  <r>
    <x v="6"/>
    <x v="33"/>
    <n v="1.7006802721088434"/>
    <x v="12"/>
    <x v="1"/>
  </r>
  <r>
    <x v="6"/>
    <x v="34"/>
    <n v="70.408163265306129"/>
    <x v="12"/>
    <x v="1"/>
  </r>
  <r>
    <x v="6"/>
    <x v="35"/>
    <n v="20.408163265306122"/>
    <x v="12"/>
    <x v="1"/>
  </r>
  <r>
    <x v="6"/>
    <x v="36"/>
    <n v="7.4829931972789119"/>
    <x v="12"/>
    <x v="1"/>
  </r>
  <r>
    <x v="6"/>
    <x v="4"/>
    <n v="0"/>
    <x v="12"/>
    <x v="1"/>
  </r>
  <r>
    <x v="6"/>
    <x v="37"/>
    <n v="11.108843537414966"/>
    <x v="12"/>
    <x v="1"/>
  </r>
  <r>
    <x v="7"/>
    <x v="38"/>
    <n v="65.306122448979593"/>
    <x v="12"/>
    <x v="1"/>
  </r>
  <r>
    <x v="7"/>
    <x v="39"/>
    <n v="8.5034013605442169"/>
    <x v="12"/>
    <x v="1"/>
  </r>
  <r>
    <x v="7"/>
    <x v="40"/>
    <n v="9.8639455782312933"/>
    <x v="12"/>
    <x v="1"/>
  </r>
  <r>
    <x v="7"/>
    <x v="41"/>
    <n v="15.986394557823129"/>
    <x v="12"/>
    <x v="1"/>
  </r>
  <r>
    <x v="8"/>
    <x v="4"/>
    <n v="0.3401360544217687"/>
    <x v="12"/>
    <x v="1"/>
  </r>
  <r>
    <x v="7"/>
    <x v="42"/>
    <n v="2.3105802047781601"/>
    <x v="12"/>
    <x v="1"/>
  </r>
  <r>
    <x v="8"/>
    <x v="43"/>
    <n v="65.306122448979593"/>
    <x v="12"/>
    <x v="1"/>
  </r>
  <r>
    <x v="8"/>
    <x v="44"/>
    <n v="34.353741496598637"/>
    <x v="12"/>
    <x v="1"/>
  </r>
  <r>
    <x v="7"/>
    <x v="4"/>
    <n v="0.3401360544217687"/>
    <x v="12"/>
    <x v="1"/>
  </r>
  <r>
    <x v="9"/>
    <x v="45"/>
    <n v="3.7414965986394559"/>
    <x v="12"/>
    <x v="1"/>
  </r>
  <r>
    <x v="9"/>
    <x v="46"/>
    <n v="5.7823129251700678"/>
    <x v="12"/>
    <x v="1"/>
  </r>
  <r>
    <x v="9"/>
    <x v="47"/>
    <n v="7.8231292517006805"/>
    <x v="12"/>
    <x v="1"/>
  </r>
  <r>
    <x v="9"/>
    <x v="48"/>
    <n v="4.4217687074829932"/>
    <x v="12"/>
    <x v="1"/>
  </r>
  <r>
    <x v="9"/>
    <x v="49"/>
    <n v="2.3809523809523809"/>
    <x v="12"/>
    <x v="1"/>
  </r>
  <r>
    <x v="9"/>
    <x v="50"/>
    <n v="1.3605442176870748"/>
    <x v="12"/>
    <x v="1"/>
  </r>
  <r>
    <x v="9"/>
    <x v="51"/>
    <n v="1.3605442176870748"/>
    <x v="12"/>
    <x v="1"/>
  </r>
  <r>
    <x v="9"/>
    <x v="52"/>
    <n v="1.0204081632653061"/>
    <x v="12"/>
    <x v="1"/>
  </r>
  <r>
    <x v="9"/>
    <x v="53"/>
    <n v="1.0204081632653061"/>
    <x v="12"/>
    <x v="1"/>
  </r>
  <r>
    <x v="9"/>
    <x v="54"/>
    <n v="4.0816326530612246"/>
    <x v="12"/>
    <x v="1"/>
  </r>
  <r>
    <x v="9"/>
    <x v="4"/>
    <n v="67.006802721088434"/>
    <x v="12"/>
    <x v="1"/>
  </r>
  <r>
    <x v="9"/>
    <x v="55"/>
    <n v="3.8247422680412368"/>
    <x v="12"/>
    <x v="1"/>
  </r>
  <r>
    <x v="4"/>
    <x v="20"/>
    <n v="5.1282051282051286"/>
    <x v="13"/>
    <x v="1"/>
  </r>
  <r>
    <x v="4"/>
    <x v="21"/>
    <n v="20.512820512820515"/>
    <x v="13"/>
    <x v="1"/>
  </r>
  <r>
    <x v="4"/>
    <x v="22"/>
    <n v="33.333333333333336"/>
    <x v="13"/>
    <x v="1"/>
  </r>
  <r>
    <x v="4"/>
    <x v="23"/>
    <n v="7.0512820512820511"/>
    <x v="13"/>
    <x v="1"/>
  </r>
  <r>
    <x v="4"/>
    <x v="24"/>
    <n v="10.256410256410257"/>
    <x v="13"/>
    <x v="1"/>
  </r>
  <r>
    <x v="4"/>
    <x v="25"/>
    <n v="3.2051282051282053"/>
    <x v="13"/>
    <x v="1"/>
  </r>
  <r>
    <x v="4"/>
    <x v="26"/>
    <n v="17.948717948717949"/>
    <x v="13"/>
    <x v="1"/>
  </r>
  <r>
    <x v="4"/>
    <x v="27"/>
    <n v="2.5641025641025643"/>
    <x v="13"/>
    <x v="1"/>
  </r>
  <r>
    <x v="4"/>
    <x v="28"/>
    <n v="0"/>
    <x v="13"/>
    <x v="1"/>
  </r>
  <r>
    <x v="5"/>
    <x v="20"/>
    <n v="3.2051282051282053"/>
    <x v="13"/>
    <x v="1"/>
  </r>
  <r>
    <x v="5"/>
    <x v="29"/>
    <n v="23.076923076923077"/>
    <x v="13"/>
    <x v="1"/>
  </r>
  <r>
    <x v="5"/>
    <x v="30"/>
    <n v="0"/>
    <x v="13"/>
    <x v="1"/>
  </r>
  <r>
    <x v="5"/>
    <x v="24"/>
    <n v="2.5641025641025643"/>
    <x v="13"/>
    <x v="1"/>
  </r>
  <r>
    <x v="5"/>
    <x v="31"/>
    <n v="1.2820512820512822"/>
    <x v="13"/>
    <x v="1"/>
  </r>
  <r>
    <x v="5"/>
    <x v="32"/>
    <n v="8.3333333333333339"/>
    <x v="13"/>
    <x v="1"/>
  </r>
  <r>
    <x v="5"/>
    <x v="27"/>
    <n v="3.2051282051282053"/>
    <x v="13"/>
    <x v="1"/>
  </r>
  <r>
    <x v="5"/>
    <x v="28"/>
    <n v="0"/>
    <x v="13"/>
    <x v="1"/>
  </r>
  <r>
    <x v="5"/>
    <x v="4"/>
    <n v="58.333333333333336"/>
    <x v="13"/>
    <x v="1"/>
  </r>
  <r>
    <x v="6"/>
    <x v="33"/>
    <n v="3.2051282051282053"/>
    <x v="13"/>
    <x v="1"/>
  </r>
  <r>
    <x v="6"/>
    <x v="34"/>
    <n v="55.769230769230766"/>
    <x v="13"/>
    <x v="1"/>
  </r>
  <r>
    <x v="6"/>
    <x v="35"/>
    <n v="31.410256410256409"/>
    <x v="13"/>
    <x v="1"/>
  </r>
  <r>
    <x v="6"/>
    <x v="36"/>
    <n v="9.615384615384615"/>
    <x v="13"/>
    <x v="1"/>
  </r>
  <r>
    <x v="6"/>
    <x v="4"/>
    <n v="0"/>
    <x v="13"/>
    <x v="1"/>
  </r>
  <r>
    <x v="6"/>
    <x v="37"/>
    <n v="12.25"/>
    <x v="13"/>
    <x v="1"/>
  </r>
  <r>
    <x v="7"/>
    <x v="38"/>
    <n v="53.205128205128204"/>
    <x v="13"/>
    <x v="1"/>
  </r>
  <r>
    <x v="7"/>
    <x v="39"/>
    <n v="12.820512820512821"/>
    <x v="13"/>
    <x v="1"/>
  </r>
  <r>
    <x v="7"/>
    <x v="40"/>
    <n v="7.6923076923076925"/>
    <x v="13"/>
    <x v="1"/>
  </r>
  <r>
    <x v="7"/>
    <x v="41"/>
    <n v="26.282051282051281"/>
    <x v="13"/>
    <x v="1"/>
  </r>
  <r>
    <x v="8"/>
    <x v="4"/>
    <n v="0"/>
    <x v="13"/>
    <x v="1"/>
  </r>
  <r>
    <x v="7"/>
    <x v="42"/>
    <n v="3.0769230769230784"/>
    <x v="13"/>
    <x v="1"/>
  </r>
  <r>
    <x v="8"/>
    <x v="43"/>
    <n v="53.205128205128204"/>
    <x v="13"/>
    <x v="1"/>
  </r>
  <r>
    <x v="8"/>
    <x v="44"/>
    <n v="46.794871794871796"/>
    <x v="13"/>
    <x v="1"/>
  </r>
  <r>
    <x v="7"/>
    <x v="4"/>
    <n v="0"/>
    <x v="13"/>
    <x v="1"/>
  </r>
  <r>
    <x v="9"/>
    <x v="45"/>
    <n v="5.7692307692307692"/>
    <x v="13"/>
    <x v="1"/>
  </r>
  <r>
    <x v="9"/>
    <x v="46"/>
    <n v="5.7692307692307692"/>
    <x v="13"/>
    <x v="1"/>
  </r>
  <r>
    <x v="9"/>
    <x v="47"/>
    <n v="10.897435897435898"/>
    <x v="13"/>
    <x v="1"/>
  </r>
  <r>
    <x v="9"/>
    <x v="48"/>
    <n v="7.0512820512820511"/>
    <x v="13"/>
    <x v="1"/>
  </r>
  <r>
    <x v="9"/>
    <x v="49"/>
    <n v="1.9230769230769231"/>
    <x v="13"/>
    <x v="1"/>
  </r>
  <r>
    <x v="9"/>
    <x v="50"/>
    <n v="1.9230769230769231"/>
    <x v="13"/>
    <x v="1"/>
  </r>
  <r>
    <x v="9"/>
    <x v="51"/>
    <n v="1.9230769230769231"/>
    <x v="13"/>
    <x v="1"/>
  </r>
  <r>
    <x v="9"/>
    <x v="52"/>
    <n v="0"/>
    <x v="13"/>
    <x v="1"/>
  </r>
  <r>
    <x v="9"/>
    <x v="53"/>
    <n v="1.9230769230769231"/>
    <x v="13"/>
    <x v="1"/>
  </r>
  <r>
    <x v="9"/>
    <x v="54"/>
    <n v="3.8461538461538463"/>
    <x v="13"/>
    <x v="1"/>
  </r>
  <r>
    <x v="9"/>
    <x v="4"/>
    <n v="58.974358974358971"/>
    <x v="13"/>
    <x v="1"/>
  </r>
  <r>
    <x v="9"/>
    <x v="55"/>
    <n v="3.1966145833333339"/>
    <x v="13"/>
    <x v="1"/>
  </r>
  <r>
    <x v="4"/>
    <x v="20"/>
    <n v="14.189189189189189"/>
    <x v="14"/>
    <x v="1"/>
  </r>
  <r>
    <x v="4"/>
    <x v="21"/>
    <n v="33.108108108108105"/>
    <x v="14"/>
    <x v="1"/>
  </r>
  <r>
    <x v="4"/>
    <x v="22"/>
    <n v="31.081081081081081"/>
    <x v="14"/>
    <x v="1"/>
  </r>
  <r>
    <x v="4"/>
    <x v="23"/>
    <n v="4.0540540540540544"/>
    <x v="14"/>
    <x v="1"/>
  </r>
  <r>
    <x v="4"/>
    <x v="24"/>
    <n v="13.513513513513514"/>
    <x v="14"/>
    <x v="1"/>
  </r>
  <r>
    <x v="4"/>
    <x v="25"/>
    <n v="1.3513513513513513"/>
    <x v="14"/>
    <x v="1"/>
  </r>
  <r>
    <x v="4"/>
    <x v="26"/>
    <n v="2.7027027027027026"/>
    <x v="14"/>
    <x v="1"/>
  </r>
  <r>
    <x v="4"/>
    <x v="27"/>
    <n v="0"/>
    <x v="14"/>
    <x v="1"/>
  </r>
  <r>
    <x v="4"/>
    <x v="28"/>
    <n v="0"/>
    <x v="14"/>
    <x v="1"/>
  </r>
  <r>
    <x v="5"/>
    <x v="20"/>
    <n v="10.810810810810811"/>
    <x v="14"/>
    <x v="1"/>
  </r>
  <r>
    <x v="5"/>
    <x v="29"/>
    <n v="20.27027027027027"/>
    <x v="14"/>
    <x v="1"/>
  </r>
  <r>
    <x v="5"/>
    <x v="30"/>
    <n v="2.7027027027027026"/>
    <x v="14"/>
    <x v="1"/>
  </r>
  <r>
    <x v="5"/>
    <x v="24"/>
    <n v="8.1081081081081088"/>
    <x v="14"/>
    <x v="1"/>
  </r>
  <r>
    <x v="5"/>
    <x v="31"/>
    <n v="1.3513513513513513"/>
    <x v="14"/>
    <x v="1"/>
  </r>
  <r>
    <x v="5"/>
    <x v="32"/>
    <n v="1.3513513513513513"/>
    <x v="14"/>
    <x v="1"/>
  </r>
  <r>
    <x v="5"/>
    <x v="27"/>
    <n v="0"/>
    <x v="14"/>
    <x v="1"/>
  </r>
  <r>
    <x v="5"/>
    <x v="28"/>
    <n v="0"/>
    <x v="14"/>
    <x v="1"/>
  </r>
  <r>
    <x v="5"/>
    <x v="4"/>
    <n v="55.405405405405403"/>
    <x v="14"/>
    <x v="1"/>
  </r>
  <r>
    <x v="6"/>
    <x v="33"/>
    <n v="10.135135135135135"/>
    <x v="14"/>
    <x v="1"/>
  </r>
  <r>
    <x v="6"/>
    <x v="34"/>
    <n v="58.108108108108105"/>
    <x v="14"/>
    <x v="1"/>
  </r>
  <r>
    <x v="6"/>
    <x v="35"/>
    <n v="28.378378378378379"/>
    <x v="14"/>
    <x v="1"/>
  </r>
  <r>
    <x v="6"/>
    <x v="36"/>
    <n v="3.3783783783783785"/>
    <x v="14"/>
    <x v="1"/>
  </r>
  <r>
    <x v="6"/>
    <x v="4"/>
    <n v="0"/>
    <x v="14"/>
    <x v="1"/>
  </r>
  <r>
    <x v="6"/>
    <x v="37"/>
    <n v="9.1081081081081141"/>
    <x v="14"/>
    <x v="1"/>
  </r>
  <r>
    <x v="7"/>
    <x v="38"/>
    <n v="54.729729729729726"/>
    <x v="14"/>
    <x v="1"/>
  </r>
  <r>
    <x v="7"/>
    <x v="39"/>
    <n v="12.837837837837839"/>
    <x v="14"/>
    <x v="1"/>
  </r>
  <r>
    <x v="7"/>
    <x v="40"/>
    <n v="12.162162162162161"/>
    <x v="14"/>
    <x v="1"/>
  </r>
  <r>
    <x v="7"/>
    <x v="41"/>
    <n v="20.27027027027027"/>
    <x v="14"/>
    <x v="1"/>
  </r>
  <r>
    <x v="8"/>
    <x v="4"/>
    <n v="0"/>
    <x v="14"/>
    <x v="1"/>
  </r>
  <r>
    <x v="7"/>
    <x v="42"/>
    <n v="2.4797297297297303"/>
    <x v="14"/>
    <x v="1"/>
  </r>
  <r>
    <x v="8"/>
    <x v="43"/>
    <n v="54.729729729729726"/>
    <x v="14"/>
    <x v="1"/>
  </r>
  <r>
    <x v="8"/>
    <x v="44"/>
    <n v="45.270270270270274"/>
    <x v="14"/>
    <x v="1"/>
  </r>
  <r>
    <x v="7"/>
    <x v="4"/>
    <n v="0"/>
    <x v="14"/>
    <x v="1"/>
  </r>
  <r>
    <x v="9"/>
    <x v="45"/>
    <n v="12.162162162162161"/>
    <x v="14"/>
    <x v="1"/>
  </r>
  <r>
    <x v="9"/>
    <x v="46"/>
    <n v="7.4324324324324325"/>
    <x v="14"/>
    <x v="1"/>
  </r>
  <r>
    <x v="9"/>
    <x v="47"/>
    <n v="6.0810810810810807"/>
    <x v="14"/>
    <x v="1"/>
  </r>
  <r>
    <x v="9"/>
    <x v="48"/>
    <n v="2.0270270270270272"/>
    <x v="14"/>
    <x v="1"/>
  </r>
  <r>
    <x v="9"/>
    <x v="49"/>
    <n v="0.67567567567567566"/>
    <x v="14"/>
    <x v="1"/>
  </r>
  <r>
    <x v="9"/>
    <x v="50"/>
    <n v="1.3513513513513513"/>
    <x v="14"/>
    <x v="1"/>
  </r>
  <r>
    <x v="9"/>
    <x v="51"/>
    <n v="1.3513513513513513"/>
    <x v="14"/>
    <x v="1"/>
  </r>
  <r>
    <x v="9"/>
    <x v="52"/>
    <n v="0.67567567567567566"/>
    <x v="14"/>
    <x v="1"/>
  </r>
  <r>
    <x v="9"/>
    <x v="53"/>
    <n v="1.3513513513513513"/>
    <x v="14"/>
    <x v="1"/>
  </r>
  <r>
    <x v="9"/>
    <x v="54"/>
    <n v="5.4054054054054053"/>
    <x v="14"/>
    <x v="1"/>
  </r>
  <r>
    <x v="9"/>
    <x v="4"/>
    <n v="61.486486486486484"/>
    <x v="14"/>
    <x v="1"/>
  </r>
  <r>
    <x v="9"/>
    <x v="55"/>
    <n v="3.1608187134502916"/>
    <x v="14"/>
    <x v="1"/>
  </r>
  <r>
    <x v="4"/>
    <x v="20"/>
    <n v="1.3513513513513513"/>
    <x v="15"/>
    <x v="1"/>
  </r>
  <r>
    <x v="4"/>
    <x v="21"/>
    <n v="26.351351351351351"/>
    <x v="15"/>
    <x v="1"/>
  </r>
  <r>
    <x v="4"/>
    <x v="22"/>
    <n v="50.675675675675677"/>
    <x v="15"/>
    <x v="1"/>
  </r>
  <r>
    <x v="4"/>
    <x v="23"/>
    <n v="2.7027027027027026"/>
    <x v="15"/>
    <x v="1"/>
  </r>
  <r>
    <x v="4"/>
    <x v="24"/>
    <n v="14.189189189189189"/>
    <x v="15"/>
    <x v="1"/>
  </r>
  <r>
    <x v="4"/>
    <x v="25"/>
    <n v="0"/>
    <x v="15"/>
    <x v="1"/>
  </r>
  <r>
    <x v="4"/>
    <x v="26"/>
    <n v="4.7297297297297298"/>
    <x v="15"/>
    <x v="1"/>
  </r>
  <r>
    <x v="4"/>
    <x v="27"/>
    <n v="0"/>
    <x v="15"/>
    <x v="1"/>
  </r>
  <r>
    <x v="4"/>
    <x v="28"/>
    <n v="0"/>
    <x v="15"/>
    <x v="1"/>
  </r>
  <r>
    <x v="5"/>
    <x v="20"/>
    <n v="1.3513513513513513"/>
    <x v="15"/>
    <x v="1"/>
  </r>
  <r>
    <x v="5"/>
    <x v="29"/>
    <n v="14.189189189189189"/>
    <x v="15"/>
    <x v="1"/>
  </r>
  <r>
    <x v="5"/>
    <x v="30"/>
    <n v="0"/>
    <x v="15"/>
    <x v="1"/>
  </r>
  <r>
    <x v="5"/>
    <x v="24"/>
    <n v="0.67567567567567566"/>
    <x v="15"/>
    <x v="1"/>
  </r>
  <r>
    <x v="5"/>
    <x v="31"/>
    <n v="0.67567567567567566"/>
    <x v="15"/>
    <x v="1"/>
  </r>
  <r>
    <x v="5"/>
    <x v="32"/>
    <n v="0"/>
    <x v="15"/>
    <x v="1"/>
  </r>
  <r>
    <x v="5"/>
    <x v="27"/>
    <n v="0"/>
    <x v="15"/>
    <x v="1"/>
  </r>
  <r>
    <x v="5"/>
    <x v="28"/>
    <n v="0"/>
    <x v="15"/>
    <x v="1"/>
  </r>
  <r>
    <x v="5"/>
    <x v="4"/>
    <n v="83.108108108108112"/>
    <x v="15"/>
    <x v="1"/>
  </r>
  <r>
    <x v="6"/>
    <x v="33"/>
    <n v="1.3513513513513513"/>
    <x v="15"/>
    <x v="1"/>
  </r>
  <r>
    <x v="6"/>
    <x v="34"/>
    <n v="27.027027027027028"/>
    <x v="15"/>
    <x v="1"/>
  </r>
  <r>
    <x v="6"/>
    <x v="35"/>
    <n v="68.243243243243242"/>
    <x v="15"/>
    <x v="1"/>
  </r>
  <r>
    <x v="6"/>
    <x v="36"/>
    <n v="3.3783783783783785"/>
    <x v="15"/>
    <x v="1"/>
  </r>
  <r>
    <x v="6"/>
    <x v="4"/>
    <n v="0"/>
    <x v="15"/>
    <x v="1"/>
  </r>
  <r>
    <x v="6"/>
    <x v="37"/>
    <n v="12.222972972972977"/>
    <x v="15"/>
    <x v="1"/>
  </r>
  <r>
    <x v="7"/>
    <x v="38"/>
    <n v="77.702702702702709"/>
    <x v="15"/>
    <x v="1"/>
  </r>
  <r>
    <x v="7"/>
    <x v="39"/>
    <n v="8.1081081081081088"/>
    <x v="15"/>
    <x v="1"/>
  </r>
  <r>
    <x v="7"/>
    <x v="40"/>
    <n v="6.0810810810810807"/>
    <x v="15"/>
    <x v="1"/>
  </r>
  <r>
    <x v="7"/>
    <x v="41"/>
    <n v="8.1081081081081088"/>
    <x v="15"/>
    <x v="1"/>
  </r>
  <r>
    <x v="8"/>
    <x v="4"/>
    <n v="0"/>
    <x v="15"/>
    <x v="1"/>
  </r>
  <r>
    <x v="7"/>
    <x v="42"/>
    <n v="1.3040540540540544"/>
    <x v="15"/>
    <x v="1"/>
  </r>
  <r>
    <x v="8"/>
    <x v="43"/>
    <n v="77.702702702702709"/>
    <x v="15"/>
    <x v="1"/>
  </r>
  <r>
    <x v="8"/>
    <x v="44"/>
    <n v="22.297297297297298"/>
    <x v="15"/>
    <x v="1"/>
  </r>
  <r>
    <x v="7"/>
    <x v="4"/>
    <n v="0"/>
    <x v="15"/>
    <x v="1"/>
  </r>
  <r>
    <x v="9"/>
    <x v="45"/>
    <n v="3.3783783783783785"/>
    <x v="15"/>
    <x v="1"/>
  </r>
  <r>
    <x v="9"/>
    <x v="46"/>
    <n v="0"/>
    <x v="15"/>
    <x v="1"/>
  </r>
  <r>
    <x v="9"/>
    <x v="47"/>
    <n v="8.7837837837837842"/>
    <x v="15"/>
    <x v="1"/>
  </r>
  <r>
    <x v="9"/>
    <x v="48"/>
    <n v="2.7027027027027026"/>
    <x v="15"/>
    <x v="1"/>
  </r>
  <r>
    <x v="9"/>
    <x v="49"/>
    <n v="0.67567567567567566"/>
    <x v="15"/>
    <x v="1"/>
  </r>
  <r>
    <x v="9"/>
    <x v="50"/>
    <n v="2.0270270270270272"/>
    <x v="15"/>
    <x v="1"/>
  </r>
  <r>
    <x v="9"/>
    <x v="51"/>
    <n v="1.3513513513513513"/>
    <x v="15"/>
    <x v="1"/>
  </r>
  <r>
    <x v="9"/>
    <x v="52"/>
    <n v="0.67567567567567566"/>
    <x v="15"/>
    <x v="1"/>
  </r>
  <r>
    <x v="9"/>
    <x v="53"/>
    <n v="0"/>
    <x v="15"/>
    <x v="1"/>
  </r>
  <r>
    <x v="9"/>
    <x v="54"/>
    <n v="0"/>
    <x v="15"/>
    <x v="1"/>
  </r>
  <r>
    <x v="9"/>
    <x v="4"/>
    <n v="80.405405405405403"/>
    <x v="15"/>
    <x v="1"/>
  </r>
  <r>
    <x v="9"/>
    <x v="55"/>
    <n v="2.0689655172413794"/>
    <x v="15"/>
    <x v="1"/>
  </r>
  <r>
    <x v="4"/>
    <x v="20"/>
    <n v="8.0808080808080813"/>
    <x v="16"/>
    <x v="1"/>
  </r>
  <r>
    <x v="4"/>
    <x v="21"/>
    <n v="22.222222222222221"/>
    <x v="16"/>
    <x v="1"/>
  </r>
  <r>
    <x v="4"/>
    <x v="22"/>
    <n v="32.323232323232325"/>
    <x v="16"/>
    <x v="1"/>
  </r>
  <r>
    <x v="4"/>
    <x v="23"/>
    <n v="3.7037037037037037"/>
    <x v="16"/>
    <x v="1"/>
  </r>
  <r>
    <x v="4"/>
    <x v="24"/>
    <n v="11.111111111111111"/>
    <x v="16"/>
    <x v="1"/>
  </r>
  <r>
    <x v="4"/>
    <x v="25"/>
    <n v="3.3670033670033672"/>
    <x v="16"/>
    <x v="1"/>
  </r>
  <r>
    <x v="4"/>
    <x v="26"/>
    <n v="12.457912457912458"/>
    <x v="16"/>
    <x v="1"/>
  </r>
  <r>
    <x v="4"/>
    <x v="27"/>
    <n v="3.0303030303030303"/>
    <x v="16"/>
    <x v="1"/>
  </r>
  <r>
    <x v="4"/>
    <x v="28"/>
    <n v="3.7037037037037037"/>
    <x v="16"/>
    <x v="1"/>
  </r>
  <r>
    <x v="5"/>
    <x v="20"/>
    <n v="0.67340067340067344"/>
    <x v="16"/>
    <x v="1"/>
  </r>
  <r>
    <x v="5"/>
    <x v="29"/>
    <n v="8.4175084175084169"/>
    <x v="16"/>
    <x v="1"/>
  </r>
  <r>
    <x v="5"/>
    <x v="30"/>
    <n v="0.33670033670033672"/>
    <x v="16"/>
    <x v="1"/>
  </r>
  <r>
    <x v="5"/>
    <x v="24"/>
    <n v="0.67340067340067344"/>
    <x v="16"/>
    <x v="1"/>
  </r>
  <r>
    <x v="5"/>
    <x v="31"/>
    <n v="0.33670033670033672"/>
    <x v="16"/>
    <x v="1"/>
  </r>
  <r>
    <x v="5"/>
    <x v="32"/>
    <n v="4.0404040404040407"/>
    <x v="16"/>
    <x v="1"/>
  </r>
  <r>
    <x v="5"/>
    <x v="27"/>
    <n v="1.3468013468013469"/>
    <x v="16"/>
    <x v="1"/>
  </r>
  <r>
    <x v="5"/>
    <x v="28"/>
    <n v="1.3468013468013469"/>
    <x v="16"/>
    <x v="1"/>
  </r>
  <r>
    <x v="5"/>
    <x v="4"/>
    <n v="82.828282828282823"/>
    <x v="16"/>
    <x v="1"/>
  </r>
  <r>
    <x v="6"/>
    <x v="33"/>
    <n v="11.111111111111111"/>
    <x v="16"/>
    <x v="1"/>
  </r>
  <r>
    <x v="6"/>
    <x v="34"/>
    <n v="65.319865319865315"/>
    <x v="16"/>
    <x v="1"/>
  </r>
  <r>
    <x v="6"/>
    <x v="35"/>
    <n v="18.518518518518519"/>
    <x v="16"/>
    <x v="1"/>
  </r>
  <r>
    <x v="6"/>
    <x v="36"/>
    <n v="5.0505050505050502"/>
    <x v="16"/>
    <x v="1"/>
  </r>
  <r>
    <x v="6"/>
    <x v="4"/>
    <n v="0"/>
    <x v="16"/>
    <x v="1"/>
  </r>
  <r>
    <x v="6"/>
    <x v="37"/>
    <n v="8.9225589225589168"/>
    <x v="16"/>
    <x v="1"/>
  </r>
  <r>
    <x v="7"/>
    <x v="38"/>
    <n v="80.134680134680139"/>
    <x v="16"/>
    <x v="1"/>
  </r>
  <r>
    <x v="7"/>
    <x v="39"/>
    <n v="7.0707070707070709"/>
    <x v="16"/>
    <x v="1"/>
  </r>
  <r>
    <x v="7"/>
    <x v="40"/>
    <n v="6.0606060606060606"/>
    <x v="16"/>
    <x v="1"/>
  </r>
  <r>
    <x v="7"/>
    <x v="41"/>
    <n v="6.7340067340067344"/>
    <x v="16"/>
    <x v="1"/>
  </r>
  <r>
    <x v="8"/>
    <x v="4"/>
    <n v="0"/>
    <x v="16"/>
    <x v="1"/>
  </r>
  <r>
    <x v="7"/>
    <x v="42"/>
    <n v="0.85185185185185164"/>
    <x v="16"/>
    <x v="1"/>
  </r>
  <r>
    <x v="8"/>
    <x v="43"/>
    <n v="80.134680134680139"/>
    <x v="16"/>
    <x v="1"/>
  </r>
  <r>
    <x v="8"/>
    <x v="44"/>
    <n v="19.865319865319865"/>
    <x v="16"/>
    <x v="1"/>
  </r>
  <r>
    <x v="7"/>
    <x v="4"/>
    <n v="0"/>
    <x v="16"/>
    <x v="1"/>
  </r>
  <r>
    <x v="9"/>
    <x v="45"/>
    <n v="2.6936026936026938"/>
    <x v="16"/>
    <x v="1"/>
  </r>
  <r>
    <x v="9"/>
    <x v="46"/>
    <n v="1.6835016835016836"/>
    <x v="16"/>
    <x v="1"/>
  </r>
  <r>
    <x v="9"/>
    <x v="47"/>
    <n v="4.3771043771043772"/>
    <x v="16"/>
    <x v="1"/>
  </r>
  <r>
    <x v="9"/>
    <x v="48"/>
    <n v="3.7037037037037037"/>
    <x v="16"/>
    <x v="1"/>
  </r>
  <r>
    <x v="9"/>
    <x v="49"/>
    <n v="0.67340067340067344"/>
    <x v="16"/>
    <x v="1"/>
  </r>
  <r>
    <x v="9"/>
    <x v="50"/>
    <n v="1.0101010101010102"/>
    <x v="16"/>
    <x v="1"/>
  </r>
  <r>
    <x v="9"/>
    <x v="51"/>
    <n v="0.33670033670033672"/>
    <x v="16"/>
    <x v="1"/>
  </r>
  <r>
    <x v="9"/>
    <x v="52"/>
    <n v="0"/>
    <x v="16"/>
    <x v="1"/>
  </r>
  <r>
    <x v="9"/>
    <x v="53"/>
    <n v="0.67340067340067344"/>
    <x v="16"/>
    <x v="1"/>
  </r>
  <r>
    <x v="9"/>
    <x v="54"/>
    <n v="2.6936026936026938"/>
    <x v="16"/>
    <x v="1"/>
  </r>
  <r>
    <x v="9"/>
    <x v="4"/>
    <n v="82.154882154882159"/>
    <x v="16"/>
    <x v="1"/>
  </r>
  <r>
    <x v="9"/>
    <x v="55"/>
    <n v="4.1415094339622636"/>
    <x v="16"/>
    <x v="1"/>
  </r>
  <r>
    <x v="10"/>
    <x v="56"/>
    <n v="50.109090909090909"/>
    <x v="0"/>
    <x v="0"/>
  </r>
  <r>
    <x v="10"/>
    <x v="57"/>
    <n v="9.463636363636363"/>
    <x v="0"/>
    <x v="0"/>
  </r>
  <r>
    <x v="10"/>
    <x v="58"/>
    <n v="19.136363636363637"/>
    <x v="0"/>
    <x v="0"/>
  </r>
  <r>
    <x v="10"/>
    <x v="59"/>
    <n v="8.709090909090909"/>
    <x v="0"/>
    <x v="0"/>
  </r>
  <r>
    <x v="10"/>
    <x v="60"/>
    <n v="0.3"/>
    <x v="0"/>
    <x v="0"/>
  </r>
  <r>
    <x v="10"/>
    <x v="61"/>
    <n v="12.236363636363636"/>
    <x v="0"/>
    <x v="0"/>
  </r>
  <r>
    <x v="10"/>
    <x v="62"/>
    <n v="4.5454545454545456E-2"/>
    <x v="0"/>
    <x v="0"/>
  </r>
  <r>
    <x v="11"/>
    <x v="56"/>
    <n v="49.863636363636367"/>
    <x v="0"/>
    <x v="0"/>
  </r>
  <r>
    <x v="11"/>
    <x v="57"/>
    <n v="9.2818181818181813"/>
    <x v="0"/>
    <x v="0"/>
  </r>
  <r>
    <x v="11"/>
    <x v="58"/>
    <n v="18.836363636363636"/>
    <x v="0"/>
    <x v="0"/>
  </r>
  <r>
    <x v="11"/>
    <x v="59"/>
    <n v="8.5"/>
    <x v="0"/>
    <x v="0"/>
  </r>
  <r>
    <x v="11"/>
    <x v="63"/>
    <n v="0.30909090909090908"/>
    <x v="0"/>
    <x v="0"/>
  </r>
  <r>
    <x v="11"/>
    <x v="64"/>
    <n v="12.236363636363636"/>
    <x v="0"/>
    <x v="0"/>
  </r>
  <r>
    <x v="11"/>
    <x v="65"/>
    <n v="9.0909090909090905E-3"/>
    <x v="0"/>
    <x v="0"/>
  </r>
  <r>
    <x v="11"/>
    <x v="66"/>
    <n v="3.6363636363636362E-2"/>
    <x v="0"/>
    <x v="0"/>
  </r>
  <r>
    <x v="11"/>
    <x v="4"/>
    <n v="0.92727272727272725"/>
    <x v="0"/>
    <x v="0"/>
  </r>
  <r>
    <x v="12"/>
    <x v="67"/>
    <n v="0.39090909090909093"/>
    <x v="0"/>
    <x v="0"/>
  </r>
  <r>
    <x v="12"/>
    <x v="68"/>
    <n v="5.127272727272727"/>
    <x v="0"/>
    <x v="0"/>
  </r>
  <r>
    <x v="12"/>
    <x v="69"/>
    <n v="38.481818181818184"/>
    <x v="0"/>
    <x v="0"/>
  </r>
  <r>
    <x v="12"/>
    <x v="70"/>
    <n v="5.8636363636363633"/>
    <x v="0"/>
    <x v="0"/>
  </r>
  <r>
    <x v="12"/>
    <x v="71"/>
    <n v="0.3"/>
    <x v="0"/>
    <x v="0"/>
  </r>
  <r>
    <x v="12"/>
    <x v="72"/>
    <n v="5.7818181818181822"/>
    <x v="0"/>
    <x v="0"/>
  </r>
  <r>
    <x v="12"/>
    <x v="73"/>
    <n v="3.2"/>
    <x v="0"/>
    <x v="0"/>
  </r>
  <r>
    <x v="12"/>
    <x v="74"/>
    <n v="1.1363636363636365"/>
    <x v="0"/>
    <x v="0"/>
  </r>
  <r>
    <x v="12"/>
    <x v="75"/>
    <n v="4.6363636363636367"/>
    <x v="0"/>
    <x v="0"/>
  </r>
  <r>
    <x v="12"/>
    <x v="76"/>
    <n v="13.063636363636364"/>
    <x v="0"/>
    <x v="0"/>
  </r>
  <r>
    <x v="12"/>
    <x v="59"/>
    <n v="8.5"/>
    <x v="0"/>
    <x v="0"/>
  </r>
  <r>
    <x v="12"/>
    <x v="63"/>
    <n v="0.30909090909090908"/>
    <x v="0"/>
    <x v="0"/>
  </r>
  <r>
    <x v="12"/>
    <x v="64"/>
    <n v="12.236363636363636"/>
    <x v="0"/>
    <x v="0"/>
  </r>
  <r>
    <x v="12"/>
    <x v="65"/>
    <n v="9.0909090909090905E-3"/>
    <x v="0"/>
    <x v="0"/>
  </r>
  <r>
    <x v="12"/>
    <x v="66"/>
    <n v="3.6363636363636362E-2"/>
    <x v="0"/>
    <x v="0"/>
  </r>
  <r>
    <x v="12"/>
    <x v="4"/>
    <n v="0.92727272727272725"/>
    <x v="0"/>
    <x v="0"/>
  </r>
  <r>
    <x v="13"/>
    <x v="77"/>
    <n v="6.524064171122995"/>
    <x v="0"/>
    <x v="0"/>
  </r>
  <r>
    <x v="13"/>
    <x v="78"/>
    <n v="0"/>
    <x v="0"/>
    <x v="0"/>
  </r>
  <r>
    <x v="13"/>
    <x v="79"/>
    <n v="7.3796791443850269"/>
    <x v="0"/>
    <x v="0"/>
  </r>
  <r>
    <x v="13"/>
    <x v="80"/>
    <n v="29.62566844919786"/>
    <x v="0"/>
    <x v="0"/>
  </r>
  <r>
    <x v="13"/>
    <x v="76"/>
    <n v="56.470588235294116"/>
    <x v="0"/>
    <x v="0"/>
  </r>
  <r>
    <x v="14"/>
    <x v="77"/>
    <n v="0.22288261515601784"/>
    <x v="0"/>
    <x v="0"/>
  </r>
  <r>
    <x v="14"/>
    <x v="78"/>
    <n v="1.9316493313521546"/>
    <x v="0"/>
    <x v="0"/>
  </r>
  <r>
    <x v="14"/>
    <x v="79"/>
    <n v="0.89153046062407137"/>
    <x v="0"/>
    <x v="0"/>
  </r>
  <r>
    <x v="14"/>
    <x v="80"/>
    <n v="20.13372956909361"/>
    <x v="0"/>
    <x v="0"/>
  </r>
  <r>
    <x v="14"/>
    <x v="76"/>
    <n v="17.682020802377416"/>
    <x v="0"/>
    <x v="0"/>
  </r>
  <r>
    <x v="14"/>
    <x v="61"/>
    <n v="59.138187221396734"/>
    <x v="0"/>
    <x v="0"/>
  </r>
  <r>
    <x v="14"/>
    <x v="66"/>
    <n v="0"/>
    <x v="0"/>
    <x v="0"/>
  </r>
  <r>
    <x v="10"/>
    <x v="56"/>
    <n v="67.971246006389777"/>
    <x v="1"/>
    <x v="0"/>
  </r>
  <r>
    <x v="10"/>
    <x v="57"/>
    <n v="8.8658146964856233"/>
    <x v="1"/>
    <x v="0"/>
  </r>
  <r>
    <x v="10"/>
    <x v="58"/>
    <n v="11.102236421725239"/>
    <x v="1"/>
    <x v="0"/>
  </r>
  <r>
    <x v="10"/>
    <x v="59"/>
    <n v="0.67891373801916932"/>
    <x v="1"/>
    <x v="0"/>
  </r>
  <r>
    <x v="10"/>
    <x v="60"/>
    <n v="0.2795527156549521"/>
    <x v="1"/>
    <x v="0"/>
  </r>
  <r>
    <x v="10"/>
    <x v="61"/>
    <n v="10.982428115015974"/>
    <x v="1"/>
    <x v="0"/>
  </r>
  <r>
    <x v="10"/>
    <x v="62"/>
    <n v="0.11980830670926518"/>
    <x v="1"/>
    <x v="0"/>
  </r>
  <r>
    <x v="11"/>
    <x v="56"/>
    <n v="67.611821086261983"/>
    <x v="1"/>
    <x v="0"/>
  </r>
  <r>
    <x v="11"/>
    <x v="57"/>
    <n v="8.7460063897763582"/>
    <x v="1"/>
    <x v="0"/>
  </r>
  <r>
    <x v="11"/>
    <x v="58"/>
    <n v="10.982428115015974"/>
    <x v="1"/>
    <x v="0"/>
  </r>
  <r>
    <x v="11"/>
    <x v="59"/>
    <n v="0.67891373801916932"/>
    <x v="1"/>
    <x v="0"/>
  </r>
  <r>
    <x v="11"/>
    <x v="63"/>
    <n v="0.2795527156549521"/>
    <x v="1"/>
    <x v="0"/>
  </r>
  <r>
    <x v="11"/>
    <x v="64"/>
    <n v="10.982428115015974"/>
    <x v="1"/>
    <x v="0"/>
  </r>
  <r>
    <x v="11"/>
    <x v="65"/>
    <n v="0"/>
    <x v="1"/>
    <x v="0"/>
  </r>
  <r>
    <x v="11"/>
    <x v="66"/>
    <n v="0.11980830670926518"/>
    <x v="1"/>
    <x v="0"/>
  </r>
  <r>
    <x v="11"/>
    <x v="4"/>
    <n v="0.59904153354632583"/>
    <x v="1"/>
    <x v="0"/>
  </r>
  <r>
    <x v="12"/>
    <x v="67"/>
    <n v="0.83865814696485619"/>
    <x v="1"/>
    <x v="0"/>
  </r>
  <r>
    <x v="12"/>
    <x v="68"/>
    <n v="6.4297124600638975"/>
    <x v="1"/>
    <x v="0"/>
  </r>
  <r>
    <x v="12"/>
    <x v="69"/>
    <n v="52.156549520766774"/>
    <x v="1"/>
    <x v="0"/>
  </r>
  <r>
    <x v="12"/>
    <x v="70"/>
    <n v="8.1869009584664543"/>
    <x v="1"/>
    <x v="0"/>
  </r>
  <r>
    <x v="12"/>
    <x v="71"/>
    <n v="0.2795527156549521"/>
    <x v="1"/>
    <x v="0"/>
  </r>
  <r>
    <x v="12"/>
    <x v="72"/>
    <n v="4.9121405750798726"/>
    <x v="1"/>
    <x v="0"/>
  </r>
  <r>
    <x v="12"/>
    <x v="73"/>
    <n v="3.5543130990415337"/>
    <x v="1"/>
    <x v="0"/>
  </r>
  <r>
    <x v="12"/>
    <x v="74"/>
    <n v="0.19968051118210864"/>
    <x v="1"/>
    <x v="0"/>
  </r>
  <r>
    <x v="12"/>
    <x v="75"/>
    <n v="4.6325878594249197"/>
    <x v="1"/>
    <x v="0"/>
  </r>
  <r>
    <x v="12"/>
    <x v="76"/>
    <n v="6.1501597444089455"/>
    <x v="1"/>
    <x v="0"/>
  </r>
  <r>
    <x v="12"/>
    <x v="59"/>
    <n v="0.67891373801916932"/>
    <x v="1"/>
    <x v="0"/>
  </r>
  <r>
    <x v="12"/>
    <x v="63"/>
    <n v="0.2795527156549521"/>
    <x v="1"/>
    <x v="0"/>
  </r>
  <r>
    <x v="12"/>
    <x v="64"/>
    <n v="10.982428115015974"/>
    <x v="1"/>
    <x v="0"/>
  </r>
  <r>
    <x v="12"/>
    <x v="65"/>
    <n v="0"/>
    <x v="1"/>
    <x v="0"/>
  </r>
  <r>
    <x v="12"/>
    <x v="66"/>
    <n v="0.11980830670926518"/>
    <x v="1"/>
    <x v="0"/>
  </r>
  <r>
    <x v="12"/>
    <x v="4"/>
    <n v="0.59904153354632583"/>
    <x v="1"/>
    <x v="0"/>
  </r>
  <r>
    <x v="13"/>
    <x v="77"/>
    <n v="0"/>
    <x v="1"/>
    <x v="0"/>
  </r>
  <r>
    <x v="13"/>
    <x v="78"/>
    <n v="0"/>
    <x v="1"/>
    <x v="0"/>
  </r>
  <r>
    <x v="13"/>
    <x v="79"/>
    <n v="5.882352941176471"/>
    <x v="1"/>
    <x v="0"/>
  </r>
  <r>
    <x v="13"/>
    <x v="80"/>
    <n v="35.294117647058826"/>
    <x v="1"/>
    <x v="0"/>
  </r>
  <r>
    <x v="13"/>
    <x v="76"/>
    <n v="58.823529411764703"/>
    <x v="1"/>
    <x v="0"/>
  </r>
  <r>
    <x v="14"/>
    <x v="77"/>
    <n v="0"/>
    <x v="1"/>
    <x v="0"/>
  </r>
  <r>
    <x v="14"/>
    <x v="78"/>
    <n v="0.72727272727272729"/>
    <x v="1"/>
    <x v="0"/>
  </r>
  <r>
    <x v="14"/>
    <x v="79"/>
    <n v="0"/>
    <x v="1"/>
    <x v="0"/>
  </r>
  <r>
    <x v="14"/>
    <x v="80"/>
    <n v="3.6363636363636362"/>
    <x v="1"/>
    <x v="0"/>
  </r>
  <r>
    <x v="14"/>
    <x v="76"/>
    <n v="3.6363636363636362"/>
    <x v="1"/>
    <x v="0"/>
  </r>
  <r>
    <x v="14"/>
    <x v="61"/>
    <n v="92"/>
    <x v="1"/>
    <x v="0"/>
  </r>
  <r>
    <x v="14"/>
    <x v="66"/>
    <n v="0"/>
    <x v="1"/>
    <x v="0"/>
  </r>
  <r>
    <x v="10"/>
    <x v="56"/>
    <n v="36.518156064898271"/>
    <x v="2"/>
    <x v="0"/>
  </r>
  <r>
    <x v="10"/>
    <x v="57"/>
    <n v="8.3955704352304927"/>
    <x v="2"/>
    <x v="0"/>
  </r>
  <r>
    <x v="10"/>
    <x v="58"/>
    <n v="18.001545197012618"/>
    <x v="2"/>
    <x v="0"/>
  </r>
  <r>
    <x v="10"/>
    <x v="59"/>
    <n v="20.42235385011589"/>
    <x v="2"/>
    <x v="0"/>
  </r>
  <r>
    <x v="10"/>
    <x v="60"/>
    <n v="7.7259850630955446E-2"/>
    <x v="2"/>
    <x v="0"/>
  </r>
  <r>
    <x v="10"/>
    <x v="61"/>
    <n v="16.585114602111769"/>
    <x v="2"/>
    <x v="0"/>
  </r>
  <r>
    <x v="10"/>
    <x v="62"/>
    <n v="0"/>
    <x v="2"/>
    <x v="0"/>
  </r>
  <r>
    <x v="11"/>
    <x v="56"/>
    <n v="36.46664949781097"/>
    <x v="2"/>
    <x v="0"/>
  </r>
  <r>
    <x v="11"/>
    <x v="57"/>
    <n v="8.3183105845995371"/>
    <x v="2"/>
    <x v="0"/>
  </r>
  <r>
    <x v="11"/>
    <x v="58"/>
    <n v="17.847025495750707"/>
    <x v="2"/>
    <x v="0"/>
  </r>
  <r>
    <x v="11"/>
    <x v="59"/>
    <n v="20.087561164048417"/>
    <x v="2"/>
    <x v="0"/>
  </r>
  <r>
    <x v="11"/>
    <x v="63"/>
    <n v="7.7259850630955446E-2"/>
    <x v="2"/>
    <x v="0"/>
  </r>
  <r>
    <x v="11"/>
    <x v="64"/>
    <n v="16.585114602111769"/>
    <x v="2"/>
    <x v="0"/>
  </r>
  <r>
    <x v="11"/>
    <x v="65"/>
    <n v="0"/>
    <x v="2"/>
    <x v="0"/>
  </r>
  <r>
    <x v="11"/>
    <x v="66"/>
    <n v="0"/>
    <x v="2"/>
    <x v="0"/>
  </r>
  <r>
    <x v="11"/>
    <x v="4"/>
    <n v="0.61807880504764356"/>
    <x v="2"/>
    <x v="0"/>
  </r>
  <r>
    <x v="12"/>
    <x v="67"/>
    <n v="0.10301313417460727"/>
    <x v="2"/>
    <x v="0"/>
  </r>
  <r>
    <x v="12"/>
    <x v="68"/>
    <n v="2.6010816379088335"/>
    <x v="2"/>
    <x v="0"/>
  </r>
  <r>
    <x v="12"/>
    <x v="69"/>
    <n v="29.178470254957507"/>
    <x v="2"/>
    <x v="0"/>
  </r>
  <r>
    <x v="12"/>
    <x v="70"/>
    <n v="4.5840844707700228"/>
    <x v="2"/>
    <x v="0"/>
  </r>
  <r>
    <x v="12"/>
    <x v="71"/>
    <n v="0.10301313417460727"/>
    <x v="2"/>
    <x v="0"/>
  </r>
  <r>
    <x v="12"/>
    <x v="72"/>
    <n v="5.6142158125160959"/>
    <x v="2"/>
    <x v="0"/>
  </r>
  <r>
    <x v="12"/>
    <x v="73"/>
    <n v="2.6010816379088335"/>
    <x v="2"/>
    <x v="0"/>
  </r>
  <r>
    <x v="12"/>
    <x v="74"/>
    <n v="1.4421838784445016"/>
    <x v="2"/>
    <x v="0"/>
  </r>
  <r>
    <x v="12"/>
    <x v="75"/>
    <n v="4.506824620139068"/>
    <x v="2"/>
    <x v="0"/>
  </r>
  <r>
    <x v="12"/>
    <x v="76"/>
    <n v="11.898016997167138"/>
    <x v="2"/>
    <x v="0"/>
  </r>
  <r>
    <x v="12"/>
    <x v="59"/>
    <n v="20.087561164048417"/>
    <x v="2"/>
    <x v="0"/>
  </r>
  <r>
    <x v="12"/>
    <x v="63"/>
    <n v="7.7259850630955446E-2"/>
    <x v="2"/>
    <x v="0"/>
  </r>
  <r>
    <x v="12"/>
    <x v="64"/>
    <n v="16.585114602111769"/>
    <x v="2"/>
    <x v="0"/>
  </r>
  <r>
    <x v="12"/>
    <x v="65"/>
    <n v="0"/>
    <x v="2"/>
    <x v="0"/>
  </r>
  <r>
    <x v="12"/>
    <x v="66"/>
    <n v="0"/>
    <x v="2"/>
    <x v="0"/>
  </r>
  <r>
    <x v="12"/>
    <x v="4"/>
    <n v="0.61807880504764356"/>
    <x v="2"/>
    <x v="0"/>
  </r>
  <r>
    <x v="13"/>
    <x v="77"/>
    <n v="7.3076923076923075"/>
    <x v="2"/>
    <x v="0"/>
  </r>
  <r>
    <x v="13"/>
    <x v="78"/>
    <n v="0"/>
    <x v="2"/>
    <x v="0"/>
  </r>
  <r>
    <x v="13"/>
    <x v="79"/>
    <n v="6.9230769230769234"/>
    <x v="2"/>
    <x v="0"/>
  </r>
  <r>
    <x v="13"/>
    <x v="80"/>
    <n v="30.128205128205128"/>
    <x v="2"/>
    <x v="0"/>
  </r>
  <r>
    <x v="13"/>
    <x v="76"/>
    <n v="55.641025641025642"/>
    <x v="2"/>
    <x v="0"/>
  </r>
  <r>
    <x v="14"/>
    <x v="77"/>
    <n v="0.46583850931677018"/>
    <x v="2"/>
    <x v="0"/>
  </r>
  <r>
    <x v="14"/>
    <x v="78"/>
    <n v="2.4844720496894408"/>
    <x v="2"/>
    <x v="0"/>
  </r>
  <r>
    <x v="14"/>
    <x v="79"/>
    <n v="1.0869565217391304"/>
    <x v="2"/>
    <x v="0"/>
  </r>
  <r>
    <x v="14"/>
    <x v="80"/>
    <n v="30.745341614906831"/>
    <x v="2"/>
    <x v="0"/>
  </r>
  <r>
    <x v="14"/>
    <x v="76"/>
    <n v="24.689440993788821"/>
    <x v="2"/>
    <x v="0"/>
  </r>
  <r>
    <x v="14"/>
    <x v="61"/>
    <n v="40.527950310559007"/>
    <x v="2"/>
    <x v="0"/>
  </r>
  <r>
    <x v="14"/>
    <x v="66"/>
    <n v="0"/>
    <x v="2"/>
    <x v="0"/>
  </r>
  <r>
    <x v="10"/>
    <x v="56"/>
    <n v="67.45315752949341"/>
    <x v="3"/>
    <x v="0"/>
  </r>
  <r>
    <x v="10"/>
    <x v="57"/>
    <n v="8.7439278278972932"/>
    <x v="3"/>
    <x v="0"/>
  </r>
  <r>
    <x v="10"/>
    <x v="58"/>
    <n v="10.478834142956281"/>
    <x v="3"/>
    <x v="0"/>
  </r>
  <r>
    <x v="10"/>
    <x v="59"/>
    <n v="0.90215128383067311"/>
    <x v="3"/>
    <x v="0"/>
  </r>
  <r>
    <x v="10"/>
    <x v="60"/>
    <n v="1.31852879944483"/>
    <x v="3"/>
    <x v="0"/>
  </r>
  <r>
    <x v="10"/>
    <x v="61"/>
    <n v="11.034004163775156"/>
    <x v="3"/>
    <x v="0"/>
  </r>
  <r>
    <x v="10"/>
    <x v="62"/>
    <n v="6.9396252602359473E-2"/>
    <x v="3"/>
    <x v="0"/>
  </r>
  <r>
    <x v="11"/>
    <x v="56"/>
    <n v="67.314365024288691"/>
    <x v="3"/>
    <x v="0"/>
  </r>
  <r>
    <x v="11"/>
    <x v="57"/>
    <n v="8.4663428174878561"/>
    <x v="3"/>
    <x v="0"/>
  </r>
  <r>
    <x v="11"/>
    <x v="58"/>
    <n v="10.270645385149201"/>
    <x v="3"/>
    <x v="0"/>
  </r>
  <r>
    <x v="11"/>
    <x v="59"/>
    <n v="0.90215128383067311"/>
    <x v="3"/>
    <x v="0"/>
  </r>
  <r>
    <x v="11"/>
    <x v="63"/>
    <n v="1.3879250520471895"/>
    <x v="3"/>
    <x v="0"/>
  </r>
  <r>
    <x v="11"/>
    <x v="64"/>
    <n v="11.034004163775156"/>
    <x v="3"/>
    <x v="0"/>
  </r>
  <r>
    <x v="11"/>
    <x v="65"/>
    <n v="0"/>
    <x v="3"/>
    <x v="0"/>
  </r>
  <r>
    <x v="11"/>
    <x v="66"/>
    <n v="6.9396252602359473E-2"/>
    <x v="3"/>
    <x v="0"/>
  </r>
  <r>
    <x v="11"/>
    <x v="4"/>
    <n v="0.55517002081887579"/>
    <x v="3"/>
    <x v="0"/>
  </r>
  <r>
    <x v="12"/>
    <x v="67"/>
    <n v="0.41637751561415681"/>
    <x v="3"/>
    <x v="0"/>
  </r>
  <r>
    <x v="12"/>
    <x v="68"/>
    <n v="8.6051353226925738"/>
    <x v="3"/>
    <x v="0"/>
  </r>
  <r>
    <x v="12"/>
    <x v="69"/>
    <n v="50.520471894517698"/>
    <x v="3"/>
    <x v="0"/>
  </r>
  <r>
    <x v="12"/>
    <x v="70"/>
    <n v="7.7723802914642608"/>
    <x v="3"/>
    <x v="0"/>
  </r>
  <r>
    <x v="12"/>
    <x v="71"/>
    <n v="0.69396252602359476"/>
    <x v="3"/>
    <x v="0"/>
  </r>
  <r>
    <x v="12"/>
    <x v="72"/>
    <n v="4.0943789035392086"/>
    <x v="3"/>
    <x v="0"/>
  </r>
  <r>
    <x v="12"/>
    <x v="73"/>
    <n v="3.6780013879250522"/>
    <x v="3"/>
    <x v="0"/>
  </r>
  <r>
    <x v="12"/>
    <x v="74"/>
    <n v="6.9396252602359473E-2"/>
    <x v="3"/>
    <x v="0"/>
  </r>
  <r>
    <x v="12"/>
    <x v="75"/>
    <n v="1.6655100624566272"/>
    <x v="3"/>
    <x v="0"/>
  </r>
  <r>
    <x v="12"/>
    <x v="76"/>
    <n v="8.5357390700902158"/>
    <x v="3"/>
    <x v="0"/>
  </r>
  <r>
    <x v="12"/>
    <x v="59"/>
    <n v="0.90215128383067311"/>
    <x v="3"/>
    <x v="0"/>
  </r>
  <r>
    <x v="12"/>
    <x v="63"/>
    <n v="1.3879250520471895"/>
    <x v="3"/>
    <x v="0"/>
  </r>
  <r>
    <x v="12"/>
    <x v="64"/>
    <n v="11.034004163775156"/>
    <x v="3"/>
    <x v="0"/>
  </r>
  <r>
    <x v="12"/>
    <x v="65"/>
    <n v="0"/>
    <x v="3"/>
    <x v="0"/>
  </r>
  <r>
    <x v="12"/>
    <x v="66"/>
    <n v="6.9396252602359473E-2"/>
    <x v="3"/>
    <x v="0"/>
  </r>
  <r>
    <x v="12"/>
    <x v="4"/>
    <n v="0.55517002081887579"/>
    <x v="3"/>
    <x v="0"/>
  </r>
  <r>
    <x v="13"/>
    <x v="77"/>
    <n v="0"/>
    <x v="3"/>
    <x v="0"/>
  </r>
  <r>
    <x v="13"/>
    <x v="78"/>
    <n v="0"/>
    <x v="3"/>
    <x v="0"/>
  </r>
  <r>
    <x v="13"/>
    <x v="79"/>
    <n v="23.076923076923077"/>
    <x v="3"/>
    <x v="0"/>
  </r>
  <r>
    <x v="13"/>
    <x v="80"/>
    <n v="30.76923076923077"/>
    <x v="3"/>
    <x v="0"/>
  </r>
  <r>
    <x v="13"/>
    <x v="76"/>
    <n v="46.153846153846153"/>
    <x v="3"/>
    <x v="0"/>
  </r>
  <r>
    <x v="14"/>
    <x v="77"/>
    <n v="0"/>
    <x v="3"/>
    <x v="0"/>
  </r>
  <r>
    <x v="14"/>
    <x v="78"/>
    <n v="0.62893081761006286"/>
    <x v="3"/>
    <x v="0"/>
  </r>
  <r>
    <x v="14"/>
    <x v="79"/>
    <n v="0.62893081761006286"/>
    <x v="3"/>
    <x v="0"/>
  </r>
  <r>
    <x v="14"/>
    <x v="80"/>
    <n v="11.320754716981131"/>
    <x v="3"/>
    <x v="0"/>
  </r>
  <r>
    <x v="14"/>
    <x v="76"/>
    <n v="10.062893081761006"/>
    <x v="3"/>
    <x v="0"/>
  </r>
  <r>
    <x v="14"/>
    <x v="61"/>
    <n v="77.35849056603773"/>
    <x v="3"/>
    <x v="0"/>
  </r>
  <r>
    <x v="14"/>
    <x v="66"/>
    <n v="0"/>
    <x v="3"/>
    <x v="0"/>
  </r>
  <r>
    <x v="10"/>
    <x v="56"/>
    <n v="20.483005366726296"/>
    <x v="4"/>
    <x v="0"/>
  </r>
  <r>
    <x v="10"/>
    <x v="57"/>
    <n v="15.205724508050089"/>
    <x v="4"/>
    <x v="0"/>
  </r>
  <r>
    <x v="10"/>
    <x v="58"/>
    <n v="57.781753130590339"/>
    <x v="4"/>
    <x v="0"/>
  </r>
  <r>
    <x v="10"/>
    <x v="59"/>
    <n v="2.5939177101967799"/>
    <x v="4"/>
    <x v="0"/>
  </r>
  <r>
    <x v="10"/>
    <x v="60"/>
    <n v="0"/>
    <x v="4"/>
    <x v="0"/>
  </r>
  <r>
    <x v="10"/>
    <x v="61"/>
    <n v="3.9355992844364938"/>
    <x v="4"/>
    <x v="0"/>
  </r>
  <r>
    <x v="10"/>
    <x v="62"/>
    <n v="0"/>
    <x v="4"/>
    <x v="0"/>
  </r>
  <r>
    <x v="11"/>
    <x v="56"/>
    <n v="20.035778175313059"/>
    <x v="4"/>
    <x v="0"/>
  </r>
  <r>
    <x v="11"/>
    <x v="57"/>
    <n v="14.937388193202146"/>
    <x v="4"/>
    <x v="0"/>
  </r>
  <r>
    <x v="11"/>
    <x v="58"/>
    <n v="57.245080500894453"/>
    <x v="4"/>
    <x v="0"/>
  </r>
  <r>
    <x v="11"/>
    <x v="59"/>
    <n v="2.4150268336314848"/>
    <x v="4"/>
    <x v="0"/>
  </r>
  <r>
    <x v="11"/>
    <x v="63"/>
    <n v="0"/>
    <x v="4"/>
    <x v="0"/>
  </r>
  <r>
    <x v="11"/>
    <x v="64"/>
    <n v="3.9355992844364938"/>
    <x v="4"/>
    <x v="0"/>
  </r>
  <r>
    <x v="11"/>
    <x v="65"/>
    <n v="0"/>
    <x v="4"/>
    <x v="0"/>
  </r>
  <r>
    <x v="11"/>
    <x v="66"/>
    <n v="0"/>
    <x v="4"/>
    <x v="0"/>
  </r>
  <r>
    <x v="11"/>
    <x v="4"/>
    <n v="1.4311270125223614"/>
    <x v="4"/>
    <x v="0"/>
  </r>
  <r>
    <x v="12"/>
    <x v="67"/>
    <n v="0.62611806797853309"/>
    <x v="4"/>
    <x v="0"/>
  </r>
  <r>
    <x v="12"/>
    <x v="68"/>
    <n v="3.3094812164579608"/>
    <x v="4"/>
    <x v="0"/>
  </r>
  <r>
    <x v="12"/>
    <x v="69"/>
    <n v="14.132379248658319"/>
    <x v="4"/>
    <x v="0"/>
  </r>
  <r>
    <x v="12"/>
    <x v="70"/>
    <n v="1.9677996422182469"/>
    <x v="4"/>
    <x v="0"/>
  </r>
  <r>
    <x v="12"/>
    <x v="71"/>
    <n v="0.62611806797853309"/>
    <x v="4"/>
    <x v="0"/>
  </r>
  <r>
    <x v="12"/>
    <x v="72"/>
    <n v="11.359570661896242"/>
    <x v="4"/>
    <x v="0"/>
  </r>
  <r>
    <x v="12"/>
    <x v="73"/>
    <n v="2.9516994633273703"/>
    <x v="4"/>
    <x v="0"/>
  </r>
  <r>
    <x v="12"/>
    <x v="74"/>
    <n v="4.6511627906976747"/>
    <x v="4"/>
    <x v="0"/>
  </r>
  <r>
    <x v="12"/>
    <x v="75"/>
    <n v="12.61180679785331"/>
    <x v="4"/>
    <x v="0"/>
  </r>
  <r>
    <x v="12"/>
    <x v="76"/>
    <n v="39.982110912343472"/>
    <x v="4"/>
    <x v="0"/>
  </r>
  <r>
    <x v="12"/>
    <x v="59"/>
    <n v="2.4150268336314848"/>
    <x v="4"/>
    <x v="0"/>
  </r>
  <r>
    <x v="12"/>
    <x v="63"/>
    <n v="0"/>
    <x v="4"/>
    <x v="0"/>
  </r>
  <r>
    <x v="12"/>
    <x v="64"/>
    <n v="3.9355992844364938"/>
    <x v="4"/>
    <x v="0"/>
  </r>
  <r>
    <x v="12"/>
    <x v="65"/>
    <n v="0"/>
    <x v="4"/>
    <x v="0"/>
  </r>
  <r>
    <x v="12"/>
    <x v="66"/>
    <n v="0"/>
    <x v="4"/>
    <x v="0"/>
  </r>
  <r>
    <x v="12"/>
    <x v="4"/>
    <n v="1.4311270125223614"/>
    <x v="4"/>
    <x v="0"/>
  </r>
  <r>
    <x v="13"/>
    <x v="77"/>
    <n v="0"/>
    <x v="4"/>
    <x v="0"/>
  </r>
  <r>
    <x v="13"/>
    <x v="78"/>
    <n v="0"/>
    <x v="4"/>
    <x v="0"/>
  </r>
  <r>
    <x v="13"/>
    <x v="79"/>
    <n v="3.7037037037037037"/>
    <x v="4"/>
    <x v="0"/>
  </r>
  <r>
    <x v="13"/>
    <x v="80"/>
    <n v="22.222222222222221"/>
    <x v="4"/>
    <x v="0"/>
  </r>
  <r>
    <x v="13"/>
    <x v="76"/>
    <n v="74.074074074074076"/>
    <x v="4"/>
    <x v="0"/>
  </r>
  <r>
    <x v="14"/>
    <x v="77"/>
    <n v="0"/>
    <x v="4"/>
    <x v="0"/>
  </r>
  <r>
    <x v="14"/>
    <x v="78"/>
    <n v="0"/>
    <x v="4"/>
    <x v="0"/>
  </r>
  <r>
    <x v="14"/>
    <x v="79"/>
    <n v="0"/>
    <x v="4"/>
    <x v="0"/>
  </r>
  <r>
    <x v="14"/>
    <x v="80"/>
    <n v="27.272727272727273"/>
    <x v="4"/>
    <x v="0"/>
  </r>
  <r>
    <x v="14"/>
    <x v="76"/>
    <n v="18.181818181818183"/>
    <x v="4"/>
    <x v="0"/>
  </r>
  <r>
    <x v="14"/>
    <x v="61"/>
    <n v="54.545454545454547"/>
    <x v="4"/>
    <x v="0"/>
  </r>
  <r>
    <x v="14"/>
    <x v="66"/>
    <n v="0"/>
    <x v="4"/>
    <x v="0"/>
  </r>
  <r>
    <x v="10"/>
    <x v="56"/>
    <n v="17.328519855595669"/>
    <x v="5"/>
    <x v="0"/>
  </r>
  <r>
    <x v="10"/>
    <x v="57"/>
    <n v="10.830324909747292"/>
    <x v="5"/>
    <x v="0"/>
  </r>
  <r>
    <x v="10"/>
    <x v="58"/>
    <n v="63.176895306859208"/>
    <x v="5"/>
    <x v="0"/>
  </r>
  <r>
    <x v="10"/>
    <x v="59"/>
    <n v="3.6101083032490973"/>
    <x v="5"/>
    <x v="0"/>
  </r>
  <r>
    <x v="10"/>
    <x v="60"/>
    <n v="0"/>
    <x v="5"/>
    <x v="0"/>
  </r>
  <r>
    <x v="10"/>
    <x v="61"/>
    <n v="5.0541516245487363"/>
    <x v="5"/>
    <x v="0"/>
  </r>
  <r>
    <x v="10"/>
    <x v="62"/>
    <n v="0"/>
    <x v="5"/>
    <x v="0"/>
  </r>
  <r>
    <x v="11"/>
    <x v="56"/>
    <n v="16.967509025270758"/>
    <x v="5"/>
    <x v="0"/>
  </r>
  <r>
    <x v="11"/>
    <x v="57"/>
    <n v="10.830324909747292"/>
    <x v="5"/>
    <x v="0"/>
  </r>
  <r>
    <x v="11"/>
    <x v="58"/>
    <n v="62.815884476534293"/>
    <x v="5"/>
    <x v="0"/>
  </r>
  <r>
    <x v="11"/>
    <x v="59"/>
    <n v="3.6101083032490973"/>
    <x v="5"/>
    <x v="0"/>
  </r>
  <r>
    <x v="11"/>
    <x v="63"/>
    <n v="0"/>
    <x v="5"/>
    <x v="0"/>
  </r>
  <r>
    <x v="11"/>
    <x v="64"/>
    <n v="5.0541516245487363"/>
    <x v="5"/>
    <x v="0"/>
  </r>
  <r>
    <x v="11"/>
    <x v="65"/>
    <n v="0"/>
    <x v="5"/>
    <x v="0"/>
  </r>
  <r>
    <x v="11"/>
    <x v="66"/>
    <n v="0"/>
    <x v="5"/>
    <x v="0"/>
  </r>
  <r>
    <x v="11"/>
    <x v="4"/>
    <n v="0.72202166064981954"/>
    <x v="5"/>
    <x v="0"/>
  </r>
  <r>
    <x v="12"/>
    <x v="67"/>
    <n v="0"/>
    <x v="5"/>
    <x v="0"/>
  </r>
  <r>
    <x v="12"/>
    <x v="68"/>
    <n v="1.4440433212996391"/>
    <x v="5"/>
    <x v="0"/>
  </r>
  <r>
    <x v="12"/>
    <x v="69"/>
    <n v="12.635379061371841"/>
    <x v="5"/>
    <x v="0"/>
  </r>
  <r>
    <x v="12"/>
    <x v="70"/>
    <n v="2.8880866425992782"/>
    <x v="5"/>
    <x v="0"/>
  </r>
  <r>
    <x v="12"/>
    <x v="71"/>
    <n v="1.0830324909747293"/>
    <x v="5"/>
    <x v="0"/>
  </r>
  <r>
    <x v="12"/>
    <x v="72"/>
    <n v="7.581227436823105"/>
    <x v="5"/>
    <x v="0"/>
  </r>
  <r>
    <x v="12"/>
    <x v="73"/>
    <n v="2.1660649819494586"/>
    <x v="5"/>
    <x v="0"/>
  </r>
  <r>
    <x v="12"/>
    <x v="74"/>
    <n v="4.3321299638989172"/>
    <x v="5"/>
    <x v="0"/>
  </r>
  <r>
    <x v="12"/>
    <x v="75"/>
    <n v="12.996389891696751"/>
    <x v="5"/>
    <x v="0"/>
  </r>
  <r>
    <x v="12"/>
    <x v="76"/>
    <n v="45.487364620938628"/>
    <x v="5"/>
    <x v="0"/>
  </r>
  <r>
    <x v="12"/>
    <x v="59"/>
    <n v="3.6101083032490973"/>
    <x v="5"/>
    <x v="0"/>
  </r>
  <r>
    <x v="12"/>
    <x v="63"/>
    <n v="0"/>
    <x v="5"/>
    <x v="0"/>
  </r>
  <r>
    <x v="12"/>
    <x v="64"/>
    <n v="5.0541516245487363"/>
    <x v="5"/>
    <x v="0"/>
  </r>
  <r>
    <x v="12"/>
    <x v="65"/>
    <n v="0"/>
    <x v="5"/>
    <x v="0"/>
  </r>
  <r>
    <x v="12"/>
    <x v="66"/>
    <n v="0"/>
    <x v="5"/>
    <x v="0"/>
  </r>
  <r>
    <x v="12"/>
    <x v="4"/>
    <n v="0.72202166064981954"/>
    <x v="5"/>
    <x v="0"/>
  </r>
  <r>
    <x v="13"/>
    <x v="77"/>
    <n v="0"/>
    <x v="5"/>
    <x v="0"/>
  </r>
  <r>
    <x v="13"/>
    <x v="78"/>
    <n v="0"/>
    <x v="5"/>
    <x v="0"/>
  </r>
  <r>
    <x v="13"/>
    <x v="79"/>
    <n v="0"/>
    <x v="5"/>
    <x v="0"/>
  </r>
  <r>
    <x v="13"/>
    <x v="80"/>
    <n v="20"/>
    <x v="5"/>
    <x v="0"/>
  </r>
  <r>
    <x v="13"/>
    <x v="76"/>
    <n v="80"/>
    <x v="5"/>
    <x v="0"/>
  </r>
  <r>
    <x v="14"/>
    <x v="77"/>
    <n v="0"/>
    <x v="5"/>
    <x v="0"/>
  </r>
  <r>
    <x v="14"/>
    <x v="78"/>
    <n v="0"/>
    <x v="5"/>
    <x v="0"/>
  </r>
  <r>
    <x v="14"/>
    <x v="79"/>
    <n v="0"/>
    <x v="5"/>
    <x v="0"/>
  </r>
  <r>
    <x v="14"/>
    <x v="80"/>
    <n v="35.714285714285715"/>
    <x v="5"/>
    <x v="0"/>
  </r>
  <r>
    <x v="14"/>
    <x v="76"/>
    <n v="14.285714285714286"/>
    <x v="5"/>
    <x v="0"/>
  </r>
  <r>
    <x v="14"/>
    <x v="61"/>
    <n v="50"/>
    <x v="5"/>
    <x v="0"/>
  </r>
  <r>
    <x v="14"/>
    <x v="66"/>
    <n v="0"/>
    <x v="5"/>
    <x v="0"/>
  </r>
  <r>
    <x v="10"/>
    <x v="56"/>
    <n v="21.145374449339208"/>
    <x v="6"/>
    <x v="0"/>
  </r>
  <r>
    <x v="10"/>
    <x v="57"/>
    <n v="11.013215859030836"/>
    <x v="6"/>
    <x v="0"/>
  </r>
  <r>
    <x v="10"/>
    <x v="58"/>
    <n v="59.030837004405285"/>
    <x v="6"/>
    <x v="0"/>
  </r>
  <r>
    <x v="10"/>
    <x v="59"/>
    <n v="3.9647577092511015"/>
    <x v="6"/>
    <x v="0"/>
  </r>
  <r>
    <x v="10"/>
    <x v="60"/>
    <n v="0"/>
    <x v="6"/>
    <x v="0"/>
  </r>
  <r>
    <x v="10"/>
    <x v="61"/>
    <n v="4.8458149779735686"/>
    <x v="6"/>
    <x v="0"/>
  </r>
  <r>
    <x v="10"/>
    <x v="62"/>
    <n v="0"/>
    <x v="6"/>
    <x v="0"/>
  </r>
  <r>
    <x v="11"/>
    <x v="56"/>
    <n v="21.145374449339208"/>
    <x v="6"/>
    <x v="0"/>
  </r>
  <r>
    <x v="11"/>
    <x v="57"/>
    <n v="10.13215859030837"/>
    <x v="6"/>
    <x v="0"/>
  </r>
  <r>
    <x v="11"/>
    <x v="58"/>
    <n v="58.14977973568282"/>
    <x v="6"/>
    <x v="0"/>
  </r>
  <r>
    <x v="11"/>
    <x v="59"/>
    <n v="3.0837004405286343"/>
    <x v="6"/>
    <x v="0"/>
  </r>
  <r>
    <x v="11"/>
    <x v="63"/>
    <n v="0"/>
    <x v="6"/>
    <x v="0"/>
  </r>
  <r>
    <x v="11"/>
    <x v="64"/>
    <n v="4.8458149779735686"/>
    <x v="6"/>
    <x v="0"/>
  </r>
  <r>
    <x v="11"/>
    <x v="65"/>
    <n v="0"/>
    <x v="6"/>
    <x v="0"/>
  </r>
  <r>
    <x v="11"/>
    <x v="66"/>
    <n v="0"/>
    <x v="6"/>
    <x v="0"/>
  </r>
  <r>
    <x v="11"/>
    <x v="4"/>
    <n v="2.643171806167401"/>
    <x v="6"/>
    <x v="0"/>
  </r>
  <r>
    <x v="12"/>
    <x v="67"/>
    <n v="0.88105726872246692"/>
    <x v="6"/>
    <x v="0"/>
  </r>
  <r>
    <x v="12"/>
    <x v="68"/>
    <n v="3.9647577092511015"/>
    <x v="6"/>
    <x v="0"/>
  </r>
  <r>
    <x v="12"/>
    <x v="69"/>
    <n v="14.096916299559471"/>
    <x v="6"/>
    <x v="0"/>
  </r>
  <r>
    <x v="12"/>
    <x v="70"/>
    <n v="2.2026431718061672"/>
    <x v="6"/>
    <x v="0"/>
  </r>
  <r>
    <x v="12"/>
    <x v="71"/>
    <n v="0"/>
    <x v="6"/>
    <x v="0"/>
  </r>
  <r>
    <x v="12"/>
    <x v="72"/>
    <n v="6.607929515418502"/>
    <x v="6"/>
    <x v="0"/>
  </r>
  <r>
    <x v="12"/>
    <x v="73"/>
    <n v="3.5242290748898677"/>
    <x v="6"/>
    <x v="0"/>
  </r>
  <r>
    <x v="12"/>
    <x v="74"/>
    <n v="4.8458149779735686"/>
    <x v="6"/>
    <x v="0"/>
  </r>
  <r>
    <x v="12"/>
    <x v="75"/>
    <n v="13.656387665198238"/>
    <x v="6"/>
    <x v="0"/>
  </r>
  <r>
    <x v="12"/>
    <x v="76"/>
    <n v="39.647577092511014"/>
    <x v="6"/>
    <x v="0"/>
  </r>
  <r>
    <x v="12"/>
    <x v="59"/>
    <n v="3.0837004405286343"/>
    <x v="6"/>
    <x v="0"/>
  </r>
  <r>
    <x v="12"/>
    <x v="63"/>
    <n v="0"/>
    <x v="6"/>
    <x v="0"/>
  </r>
  <r>
    <x v="12"/>
    <x v="64"/>
    <n v="4.8458149779735686"/>
    <x v="6"/>
    <x v="0"/>
  </r>
  <r>
    <x v="12"/>
    <x v="65"/>
    <n v="0"/>
    <x v="6"/>
    <x v="0"/>
  </r>
  <r>
    <x v="12"/>
    <x v="66"/>
    <n v="0"/>
    <x v="6"/>
    <x v="0"/>
  </r>
  <r>
    <x v="12"/>
    <x v="4"/>
    <n v="2.643171806167401"/>
    <x v="6"/>
    <x v="0"/>
  </r>
  <r>
    <x v="13"/>
    <x v="77"/>
    <n v="0"/>
    <x v="6"/>
    <x v="0"/>
  </r>
  <r>
    <x v="13"/>
    <x v="78"/>
    <n v="0"/>
    <x v="6"/>
    <x v="0"/>
  </r>
  <r>
    <x v="13"/>
    <x v="79"/>
    <n v="14.285714285714286"/>
    <x v="6"/>
    <x v="0"/>
  </r>
  <r>
    <x v="13"/>
    <x v="80"/>
    <n v="14.285714285714286"/>
    <x v="6"/>
    <x v="0"/>
  </r>
  <r>
    <x v="13"/>
    <x v="76"/>
    <n v="71.428571428571431"/>
    <x v="6"/>
    <x v="0"/>
  </r>
  <r>
    <x v="14"/>
    <x v="77"/>
    <n v="0"/>
    <x v="6"/>
    <x v="0"/>
  </r>
  <r>
    <x v="14"/>
    <x v="78"/>
    <n v="0"/>
    <x v="6"/>
    <x v="0"/>
  </r>
  <r>
    <x v="14"/>
    <x v="79"/>
    <n v="0"/>
    <x v="6"/>
    <x v="0"/>
  </r>
  <r>
    <x v="14"/>
    <x v="80"/>
    <n v="27.272727272727273"/>
    <x v="6"/>
    <x v="0"/>
  </r>
  <r>
    <x v="14"/>
    <x v="76"/>
    <n v="9.0909090909090917"/>
    <x v="6"/>
    <x v="0"/>
  </r>
  <r>
    <x v="14"/>
    <x v="61"/>
    <n v="63.636363636363633"/>
    <x v="6"/>
    <x v="0"/>
  </r>
  <r>
    <x v="14"/>
    <x v="66"/>
    <n v="0"/>
    <x v="6"/>
    <x v="0"/>
  </r>
  <r>
    <x v="10"/>
    <x v="56"/>
    <n v="23.100303951367781"/>
    <x v="7"/>
    <x v="0"/>
  </r>
  <r>
    <x v="10"/>
    <x v="57"/>
    <n v="21.276595744680851"/>
    <x v="7"/>
    <x v="0"/>
  </r>
  <r>
    <x v="10"/>
    <x v="58"/>
    <n v="49.848024316109424"/>
    <x v="7"/>
    <x v="0"/>
  </r>
  <r>
    <x v="10"/>
    <x v="59"/>
    <n v="1.8237082066869301"/>
    <x v="7"/>
    <x v="0"/>
  </r>
  <r>
    <x v="10"/>
    <x v="60"/>
    <n v="0"/>
    <x v="7"/>
    <x v="0"/>
  </r>
  <r>
    <x v="10"/>
    <x v="61"/>
    <n v="3.9513677811550152"/>
    <x v="7"/>
    <x v="0"/>
  </r>
  <r>
    <x v="10"/>
    <x v="62"/>
    <n v="0"/>
    <x v="7"/>
    <x v="0"/>
  </r>
  <r>
    <x v="11"/>
    <x v="56"/>
    <n v="23.100303951367781"/>
    <x v="7"/>
    <x v="0"/>
  </r>
  <r>
    <x v="11"/>
    <x v="57"/>
    <n v="21.276595744680851"/>
    <x v="7"/>
    <x v="0"/>
  </r>
  <r>
    <x v="11"/>
    <x v="58"/>
    <n v="49.848024316109424"/>
    <x v="7"/>
    <x v="0"/>
  </r>
  <r>
    <x v="11"/>
    <x v="59"/>
    <n v="1.8237082066869301"/>
    <x v="7"/>
    <x v="0"/>
  </r>
  <r>
    <x v="11"/>
    <x v="63"/>
    <n v="0"/>
    <x v="7"/>
    <x v="0"/>
  </r>
  <r>
    <x v="11"/>
    <x v="64"/>
    <n v="3.9513677811550152"/>
    <x v="7"/>
    <x v="0"/>
  </r>
  <r>
    <x v="11"/>
    <x v="65"/>
    <n v="0"/>
    <x v="7"/>
    <x v="0"/>
  </r>
  <r>
    <x v="11"/>
    <x v="66"/>
    <n v="0"/>
    <x v="7"/>
    <x v="0"/>
  </r>
  <r>
    <x v="11"/>
    <x v="4"/>
    <n v="0"/>
    <x v="7"/>
    <x v="0"/>
  </r>
  <r>
    <x v="12"/>
    <x v="67"/>
    <n v="0.91185410334346506"/>
    <x v="7"/>
    <x v="0"/>
  </r>
  <r>
    <x v="12"/>
    <x v="68"/>
    <n v="3.3434650455927053"/>
    <x v="7"/>
    <x v="0"/>
  </r>
  <r>
    <x v="12"/>
    <x v="69"/>
    <n v="17.62917933130699"/>
    <x v="7"/>
    <x v="0"/>
  </r>
  <r>
    <x v="12"/>
    <x v="70"/>
    <n v="1.21580547112462"/>
    <x v="7"/>
    <x v="0"/>
  </r>
  <r>
    <x v="12"/>
    <x v="71"/>
    <n v="0"/>
    <x v="7"/>
    <x v="0"/>
  </r>
  <r>
    <x v="12"/>
    <x v="72"/>
    <n v="19.148936170212767"/>
    <x v="7"/>
    <x v="0"/>
  </r>
  <r>
    <x v="12"/>
    <x v="73"/>
    <n v="2.1276595744680851"/>
    <x v="7"/>
    <x v="0"/>
  </r>
  <r>
    <x v="12"/>
    <x v="74"/>
    <n v="4.86322188449848"/>
    <x v="7"/>
    <x v="0"/>
  </r>
  <r>
    <x v="12"/>
    <x v="75"/>
    <n v="15.19756838905775"/>
    <x v="7"/>
    <x v="0"/>
  </r>
  <r>
    <x v="12"/>
    <x v="76"/>
    <n v="29.787234042553191"/>
    <x v="7"/>
    <x v="0"/>
  </r>
  <r>
    <x v="12"/>
    <x v="59"/>
    <n v="1.8237082066869301"/>
    <x v="7"/>
    <x v="0"/>
  </r>
  <r>
    <x v="12"/>
    <x v="63"/>
    <n v="0"/>
    <x v="7"/>
    <x v="0"/>
  </r>
  <r>
    <x v="12"/>
    <x v="64"/>
    <n v="3.9513677811550152"/>
    <x v="7"/>
    <x v="0"/>
  </r>
  <r>
    <x v="12"/>
    <x v="65"/>
    <n v="0"/>
    <x v="7"/>
    <x v="0"/>
  </r>
  <r>
    <x v="12"/>
    <x v="66"/>
    <n v="0"/>
    <x v="7"/>
    <x v="0"/>
  </r>
  <r>
    <x v="12"/>
    <x v="4"/>
    <n v="0"/>
    <x v="7"/>
    <x v="0"/>
  </r>
  <r>
    <x v="13"/>
    <x v="77"/>
    <n v="0"/>
    <x v="7"/>
    <x v="0"/>
  </r>
  <r>
    <x v="13"/>
    <x v="78"/>
    <n v="0"/>
    <x v="7"/>
    <x v="0"/>
  </r>
  <r>
    <x v="13"/>
    <x v="79"/>
    <n v="0"/>
    <x v="7"/>
    <x v="0"/>
  </r>
  <r>
    <x v="13"/>
    <x v="80"/>
    <n v="33.333333333333336"/>
    <x v="7"/>
    <x v="0"/>
  </r>
  <r>
    <x v="13"/>
    <x v="76"/>
    <n v="66.666666666666671"/>
    <x v="7"/>
    <x v="0"/>
  </r>
  <r>
    <x v="14"/>
    <x v="77"/>
    <n v="0"/>
    <x v="7"/>
    <x v="0"/>
  </r>
  <r>
    <x v="14"/>
    <x v="78"/>
    <n v="0"/>
    <x v="7"/>
    <x v="0"/>
  </r>
  <r>
    <x v="14"/>
    <x v="79"/>
    <n v="0"/>
    <x v="7"/>
    <x v="0"/>
  </r>
  <r>
    <x v="14"/>
    <x v="80"/>
    <n v="23.076923076923077"/>
    <x v="7"/>
    <x v="0"/>
  </r>
  <r>
    <x v="14"/>
    <x v="76"/>
    <n v="15.384615384615385"/>
    <x v="7"/>
    <x v="0"/>
  </r>
  <r>
    <x v="14"/>
    <x v="61"/>
    <n v="61.53846153846154"/>
    <x v="7"/>
    <x v="0"/>
  </r>
  <r>
    <x v="14"/>
    <x v="66"/>
    <n v="0"/>
    <x v="7"/>
    <x v="0"/>
  </r>
  <r>
    <x v="10"/>
    <x v="56"/>
    <n v="20"/>
    <x v="8"/>
    <x v="0"/>
  </r>
  <r>
    <x v="10"/>
    <x v="57"/>
    <n v="15.789473684210526"/>
    <x v="8"/>
    <x v="0"/>
  </r>
  <r>
    <x v="10"/>
    <x v="58"/>
    <n v="60.701754385964911"/>
    <x v="8"/>
    <x v="0"/>
  </r>
  <r>
    <x v="10"/>
    <x v="59"/>
    <n v="1.4035087719298245"/>
    <x v="8"/>
    <x v="0"/>
  </r>
  <r>
    <x v="10"/>
    <x v="60"/>
    <n v="0"/>
    <x v="8"/>
    <x v="0"/>
  </r>
  <r>
    <x v="10"/>
    <x v="61"/>
    <n v="2.1052631578947367"/>
    <x v="8"/>
    <x v="0"/>
  </r>
  <r>
    <x v="10"/>
    <x v="62"/>
    <n v="0"/>
    <x v="8"/>
    <x v="0"/>
  </r>
  <r>
    <x v="11"/>
    <x v="56"/>
    <n v="18.596491228070175"/>
    <x v="8"/>
    <x v="0"/>
  </r>
  <r>
    <x v="11"/>
    <x v="57"/>
    <n v="15.43859649122807"/>
    <x v="8"/>
    <x v="0"/>
  </r>
  <r>
    <x v="11"/>
    <x v="58"/>
    <n v="59.649122807017541"/>
    <x v="8"/>
    <x v="0"/>
  </r>
  <r>
    <x v="11"/>
    <x v="59"/>
    <n v="1.4035087719298245"/>
    <x v="8"/>
    <x v="0"/>
  </r>
  <r>
    <x v="11"/>
    <x v="63"/>
    <n v="0"/>
    <x v="8"/>
    <x v="0"/>
  </r>
  <r>
    <x v="11"/>
    <x v="64"/>
    <n v="2.1052631578947367"/>
    <x v="8"/>
    <x v="0"/>
  </r>
  <r>
    <x v="11"/>
    <x v="65"/>
    <n v="0"/>
    <x v="8"/>
    <x v="0"/>
  </r>
  <r>
    <x v="11"/>
    <x v="66"/>
    <n v="0"/>
    <x v="8"/>
    <x v="0"/>
  </r>
  <r>
    <x v="11"/>
    <x v="4"/>
    <n v="2.807017543859649"/>
    <x v="8"/>
    <x v="0"/>
  </r>
  <r>
    <x v="12"/>
    <x v="67"/>
    <n v="0.70175438596491224"/>
    <x v="8"/>
    <x v="0"/>
  </r>
  <r>
    <x v="12"/>
    <x v="68"/>
    <n v="4.5614035087719298"/>
    <x v="8"/>
    <x v="0"/>
  </r>
  <r>
    <x v="12"/>
    <x v="69"/>
    <n v="11.578947368421053"/>
    <x v="8"/>
    <x v="0"/>
  </r>
  <r>
    <x v="12"/>
    <x v="70"/>
    <n v="1.7543859649122806"/>
    <x v="8"/>
    <x v="0"/>
  </r>
  <r>
    <x v="12"/>
    <x v="71"/>
    <n v="1.4035087719298245"/>
    <x v="8"/>
    <x v="0"/>
  </r>
  <r>
    <x v="12"/>
    <x v="72"/>
    <n v="9.8245614035087723"/>
    <x v="8"/>
    <x v="0"/>
  </r>
  <r>
    <x v="12"/>
    <x v="73"/>
    <n v="4.2105263157894735"/>
    <x v="8"/>
    <x v="0"/>
  </r>
  <r>
    <x v="12"/>
    <x v="74"/>
    <n v="4.5614035087719298"/>
    <x v="8"/>
    <x v="0"/>
  </r>
  <r>
    <x v="12"/>
    <x v="75"/>
    <n v="8.4210526315789469"/>
    <x v="8"/>
    <x v="0"/>
  </r>
  <r>
    <x v="12"/>
    <x v="76"/>
    <n v="46.666666666666664"/>
    <x v="8"/>
    <x v="0"/>
  </r>
  <r>
    <x v="12"/>
    <x v="59"/>
    <n v="1.4035087719298245"/>
    <x v="8"/>
    <x v="0"/>
  </r>
  <r>
    <x v="12"/>
    <x v="63"/>
    <n v="0"/>
    <x v="8"/>
    <x v="0"/>
  </r>
  <r>
    <x v="12"/>
    <x v="64"/>
    <n v="2.1052631578947367"/>
    <x v="8"/>
    <x v="0"/>
  </r>
  <r>
    <x v="12"/>
    <x v="65"/>
    <n v="0"/>
    <x v="8"/>
    <x v="0"/>
  </r>
  <r>
    <x v="12"/>
    <x v="66"/>
    <n v="0"/>
    <x v="8"/>
    <x v="0"/>
  </r>
  <r>
    <x v="12"/>
    <x v="4"/>
    <n v="2.807017543859649"/>
    <x v="8"/>
    <x v="0"/>
  </r>
  <r>
    <x v="13"/>
    <x v="77"/>
    <n v="0"/>
    <x v="8"/>
    <x v="0"/>
  </r>
  <r>
    <x v="13"/>
    <x v="78"/>
    <n v="0"/>
    <x v="8"/>
    <x v="0"/>
  </r>
  <r>
    <x v="13"/>
    <x v="79"/>
    <n v="0"/>
    <x v="8"/>
    <x v="0"/>
  </r>
  <r>
    <x v="13"/>
    <x v="80"/>
    <n v="25"/>
    <x v="8"/>
    <x v="0"/>
  </r>
  <r>
    <x v="13"/>
    <x v="76"/>
    <n v="75"/>
    <x v="8"/>
    <x v="0"/>
  </r>
  <r>
    <x v="14"/>
    <x v="77"/>
    <n v="0"/>
    <x v="8"/>
    <x v="0"/>
  </r>
  <r>
    <x v="14"/>
    <x v="78"/>
    <n v="0"/>
    <x v="8"/>
    <x v="0"/>
  </r>
  <r>
    <x v="14"/>
    <x v="79"/>
    <n v="0"/>
    <x v="8"/>
    <x v="0"/>
  </r>
  <r>
    <x v="14"/>
    <x v="80"/>
    <n v="16.666666666666668"/>
    <x v="8"/>
    <x v="0"/>
  </r>
  <r>
    <x v="14"/>
    <x v="76"/>
    <n v="50"/>
    <x v="8"/>
    <x v="0"/>
  </r>
  <r>
    <x v="14"/>
    <x v="61"/>
    <n v="33.333333333333336"/>
    <x v="8"/>
    <x v="0"/>
  </r>
  <r>
    <x v="14"/>
    <x v="66"/>
    <n v="0"/>
    <x v="8"/>
    <x v="0"/>
  </r>
  <r>
    <x v="10"/>
    <x v="56"/>
    <n v="46.260387811634352"/>
    <x v="9"/>
    <x v="0"/>
  </r>
  <r>
    <x v="10"/>
    <x v="57"/>
    <n v="13.296398891966758"/>
    <x v="9"/>
    <x v="0"/>
  </r>
  <r>
    <x v="10"/>
    <x v="58"/>
    <n v="32.963988919667592"/>
    <x v="9"/>
    <x v="0"/>
  </r>
  <r>
    <x v="10"/>
    <x v="59"/>
    <n v="1.6620498614958448"/>
    <x v="9"/>
    <x v="0"/>
  </r>
  <r>
    <x v="10"/>
    <x v="60"/>
    <n v="0.2770083102493075"/>
    <x v="9"/>
    <x v="0"/>
  </r>
  <r>
    <x v="10"/>
    <x v="61"/>
    <n v="5.54016620498615"/>
    <x v="9"/>
    <x v="0"/>
  </r>
  <r>
    <x v="10"/>
    <x v="62"/>
    <n v="0"/>
    <x v="9"/>
    <x v="0"/>
  </r>
  <r>
    <x v="11"/>
    <x v="56"/>
    <n v="46.260387811634352"/>
    <x v="9"/>
    <x v="0"/>
  </r>
  <r>
    <x v="11"/>
    <x v="57"/>
    <n v="13.019390581717451"/>
    <x v="9"/>
    <x v="0"/>
  </r>
  <r>
    <x v="11"/>
    <x v="58"/>
    <n v="32.409972299168977"/>
    <x v="9"/>
    <x v="0"/>
  </r>
  <r>
    <x v="11"/>
    <x v="59"/>
    <n v="1.6620498614958448"/>
    <x v="9"/>
    <x v="0"/>
  </r>
  <r>
    <x v="11"/>
    <x v="63"/>
    <n v="0.2770083102493075"/>
    <x v="9"/>
    <x v="0"/>
  </r>
  <r>
    <x v="11"/>
    <x v="64"/>
    <n v="5.54016620498615"/>
    <x v="9"/>
    <x v="0"/>
  </r>
  <r>
    <x v="11"/>
    <x v="65"/>
    <n v="0"/>
    <x v="9"/>
    <x v="0"/>
  </r>
  <r>
    <x v="11"/>
    <x v="66"/>
    <n v="0"/>
    <x v="9"/>
    <x v="0"/>
  </r>
  <r>
    <x v="11"/>
    <x v="4"/>
    <n v="0.83102493074792239"/>
    <x v="9"/>
    <x v="0"/>
  </r>
  <r>
    <x v="12"/>
    <x v="67"/>
    <n v="0"/>
    <x v="9"/>
    <x v="0"/>
  </r>
  <r>
    <x v="12"/>
    <x v="68"/>
    <n v="6.9252077562326866"/>
    <x v="9"/>
    <x v="0"/>
  </r>
  <r>
    <x v="12"/>
    <x v="69"/>
    <n v="35.180055401662052"/>
    <x v="9"/>
    <x v="0"/>
  </r>
  <r>
    <x v="12"/>
    <x v="70"/>
    <n v="4.1551246537396125"/>
    <x v="9"/>
    <x v="0"/>
  </r>
  <r>
    <x v="12"/>
    <x v="71"/>
    <n v="0"/>
    <x v="9"/>
    <x v="0"/>
  </r>
  <r>
    <x v="12"/>
    <x v="72"/>
    <n v="7.4792243767313016"/>
    <x v="9"/>
    <x v="0"/>
  </r>
  <r>
    <x v="12"/>
    <x v="73"/>
    <n v="5.54016620498615"/>
    <x v="9"/>
    <x v="0"/>
  </r>
  <r>
    <x v="12"/>
    <x v="74"/>
    <n v="0.2770083102493075"/>
    <x v="9"/>
    <x v="0"/>
  </r>
  <r>
    <x v="12"/>
    <x v="75"/>
    <n v="4.986149584487535"/>
    <x v="9"/>
    <x v="0"/>
  </r>
  <r>
    <x v="12"/>
    <x v="76"/>
    <n v="27.146814404432131"/>
    <x v="9"/>
    <x v="0"/>
  </r>
  <r>
    <x v="12"/>
    <x v="59"/>
    <n v="1.6620498614958448"/>
    <x v="9"/>
    <x v="0"/>
  </r>
  <r>
    <x v="12"/>
    <x v="63"/>
    <n v="0.2770083102493075"/>
    <x v="9"/>
    <x v="0"/>
  </r>
  <r>
    <x v="12"/>
    <x v="64"/>
    <n v="5.54016620498615"/>
    <x v="9"/>
    <x v="0"/>
  </r>
  <r>
    <x v="12"/>
    <x v="65"/>
    <n v="0"/>
    <x v="9"/>
    <x v="0"/>
  </r>
  <r>
    <x v="12"/>
    <x v="66"/>
    <n v="0"/>
    <x v="9"/>
    <x v="0"/>
  </r>
  <r>
    <x v="12"/>
    <x v="4"/>
    <n v="0.83102493074792239"/>
    <x v="9"/>
    <x v="0"/>
  </r>
  <r>
    <x v="13"/>
    <x v="77"/>
    <n v="0"/>
    <x v="9"/>
    <x v="0"/>
  </r>
  <r>
    <x v="13"/>
    <x v="78"/>
    <n v="0"/>
    <x v="9"/>
    <x v="0"/>
  </r>
  <r>
    <x v="13"/>
    <x v="79"/>
    <n v="0"/>
    <x v="9"/>
    <x v="0"/>
  </r>
  <r>
    <x v="13"/>
    <x v="80"/>
    <n v="16.666666666666668"/>
    <x v="9"/>
    <x v="0"/>
  </r>
  <r>
    <x v="13"/>
    <x v="76"/>
    <n v="83.333333333333329"/>
    <x v="9"/>
    <x v="0"/>
  </r>
  <r>
    <x v="14"/>
    <x v="77"/>
    <n v="0"/>
    <x v="9"/>
    <x v="0"/>
  </r>
  <r>
    <x v="14"/>
    <x v="78"/>
    <n v="0"/>
    <x v="9"/>
    <x v="0"/>
  </r>
  <r>
    <x v="14"/>
    <x v="79"/>
    <n v="0"/>
    <x v="9"/>
    <x v="0"/>
  </r>
  <r>
    <x v="14"/>
    <x v="80"/>
    <n v="15"/>
    <x v="9"/>
    <x v="0"/>
  </r>
  <r>
    <x v="14"/>
    <x v="76"/>
    <n v="25"/>
    <x v="9"/>
    <x v="0"/>
  </r>
  <r>
    <x v="14"/>
    <x v="61"/>
    <n v="60"/>
    <x v="9"/>
    <x v="0"/>
  </r>
  <r>
    <x v="14"/>
    <x v="66"/>
    <n v="0"/>
    <x v="9"/>
    <x v="0"/>
  </r>
  <r>
    <x v="10"/>
    <x v="56"/>
    <n v="58.299595141700408"/>
    <x v="10"/>
    <x v="0"/>
  </r>
  <r>
    <x v="10"/>
    <x v="57"/>
    <n v="11.740890688259109"/>
    <x v="10"/>
    <x v="0"/>
  </r>
  <r>
    <x v="10"/>
    <x v="58"/>
    <n v="5.2631578947368425"/>
    <x v="10"/>
    <x v="0"/>
  </r>
  <r>
    <x v="10"/>
    <x v="59"/>
    <n v="12.145748987854251"/>
    <x v="10"/>
    <x v="0"/>
  </r>
  <r>
    <x v="10"/>
    <x v="60"/>
    <n v="1.214574898785425"/>
    <x v="10"/>
    <x v="0"/>
  </r>
  <r>
    <x v="10"/>
    <x v="61"/>
    <n v="10.931174089068826"/>
    <x v="10"/>
    <x v="0"/>
  </r>
  <r>
    <x v="10"/>
    <x v="62"/>
    <n v="0.40485829959514169"/>
    <x v="10"/>
    <x v="0"/>
  </r>
  <r>
    <x v="11"/>
    <x v="56"/>
    <n v="57.48987854251012"/>
    <x v="10"/>
    <x v="0"/>
  </r>
  <r>
    <x v="11"/>
    <x v="57"/>
    <n v="11.336032388663968"/>
    <x v="10"/>
    <x v="0"/>
  </r>
  <r>
    <x v="11"/>
    <x v="58"/>
    <n v="5.2631578947368425"/>
    <x v="10"/>
    <x v="0"/>
  </r>
  <r>
    <x v="11"/>
    <x v="59"/>
    <n v="11.740890688259109"/>
    <x v="10"/>
    <x v="0"/>
  </r>
  <r>
    <x v="11"/>
    <x v="63"/>
    <n v="1.214574898785425"/>
    <x v="10"/>
    <x v="0"/>
  </r>
  <r>
    <x v="11"/>
    <x v="64"/>
    <n v="10.931174089068826"/>
    <x v="10"/>
    <x v="0"/>
  </r>
  <r>
    <x v="11"/>
    <x v="65"/>
    <n v="0.40485829959514169"/>
    <x v="10"/>
    <x v="0"/>
  </r>
  <r>
    <x v="11"/>
    <x v="66"/>
    <n v="0"/>
    <x v="10"/>
    <x v="0"/>
  </r>
  <r>
    <x v="11"/>
    <x v="4"/>
    <n v="1.6194331983805668"/>
    <x v="10"/>
    <x v="0"/>
  </r>
  <r>
    <x v="12"/>
    <x v="67"/>
    <n v="0.40485829959514169"/>
    <x v="10"/>
    <x v="0"/>
  </r>
  <r>
    <x v="12"/>
    <x v="68"/>
    <n v="8.097165991902834"/>
    <x v="10"/>
    <x v="0"/>
  </r>
  <r>
    <x v="12"/>
    <x v="69"/>
    <n v="46.963562753036435"/>
    <x v="10"/>
    <x v="0"/>
  </r>
  <r>
    <x v="12"/>
    <x v="70"/>
    <n v="2.0242914979757085"/>
    <x v="10"/>
    <x v="0"/>
  </r>
  <r>
    <x v="12"/>
    <x v="71"/>
    <n v="0"/>
    <x v="10"/>
    <x v="0"/>
  </r>
  <r>
    <x v="12"/>
    <x v="72"/>
    <n v="6.0728744939271255"/>
    <x v="10"/>
    <x v="0"/>
  </r>
  <r>
    <x v="12"/>
    <x v="73"/>
    <n v="5.2631578947368425"/>
    <x v="10"/>
    <x v="0"/>
  </r>
  <r>
    <x v="12"/>
    <x v="74"/>
    <n v="0"/>
    <x v="10"/>
    <x v="0"/>
  </r>
  <r>
    <x v="12"/>
    <x v="75"/>
    <n v="0.80971659919028338"/>
    <x v="10"/>
    <x v="0"/>
  </r>
  <r>
    <x v="12"/>
    <x v="76"/>
    <n v="4.4534412955465585"/>
    <x v="10"/>
    <x v="0"/>
  </r>
  <r>
    <x v="12"/>
    <x v="59"/>
    <n v="11.740890688259109"/>
    <x v="10"/>
    <x v="0"/>
  </r>
  <r>
    <x v="12"/>
    <x v="63"/>
    <n v="1.214574898785425"/>
    <x v="10"/>
    <x v="0"/>
  </r>
  <r>
    <x v="12"/>
    <x v="64"/>
    <n v="10.931174089068826"/>
    <x v="10"/>
    <x v="0"/>
  </r>
  <r>
    <x v="12"/>
    <x v="65"/>
    <n v="0.40485829959514169"/>
    <x v="10"/>
    <x v="0"/>
  </r>
  <r>
    <x v="12"/>
    <x v="66"/>
    <n v="0"/>
    <x v="10"/>
    <x v="0"/>
  </r>
  <r>
    <x v="12"/>
    <x v="4"/>
    <n v="1.6194331983805668"/>
    <x v="10"/>
    <x v="0"/>
  </r>
  <r>
    <x v="13"/>
    <x v="77"/>
    <n v="0"/>
    <x v="10"/>
    <x v="0"/>
  </r>
  <r>
    <x v="13"/>
    <x v="78"/>
    <n v="0"/>
    <x v="10"/>
    <x v="0"/>
  </r>
  <r>
    <x v="13"/>
    <x v="79"/>
    <n v="3.4482758620689653"/>
    <x v="10"/>
    <x v="0"/>
  </r>
  <r>
    <x v="13"/>
    <x v="80"/>
    <n v="41.379310344827587"/>
    <x v="10"/>
    <x v="0"/>
  </r>
  <r>
    <x v="13"/>
    <x v="76"/>
    <n v="55.172413793103445"/>
    <x v="10"/>
    <x v="0"/>
  </r>
  <r>
    <x v="14"/>
    <x v="77"/>
    <n v="0"/>
    <x v="10"/>
    <x v="0"/>
  </r>
  <r>
    <x v="14"/>
    <x v="78"/>
    <n v="0"/>
    <x v="10"/>
    <x v="0"/>
  </r>
  <r>
    <x v="14"/>
    <x v="79"/>
    <n v="7.4074074074074074"/>
    <x v="10"/>
    <x v="0"/>
  </r>
  <r>
    <x v="14"/>
    <x v="80"/>
    <n v="14.814814814814815"/>
    <x v="10"/>
    <x v="0"/>
  </r>
  <r>
    <x v="14"/>
    <x v="76"/>
    <n v="18.518518518518519"/>
    <x v="10"/>
    <x v="0"/>
  </r>
  <r>
    <x v="14"/>
    <x v="61"/>
    <n v="59.25925925925926"/>
    <x v="10"/>
    <x v="0"/>
  </r>
  <r>
    <x v="14"/>
    <x v="66"/>
    <n v="0"/>
    <x v="10"/>
    <x v="0"/>
  </r>
  <r>
    <x v="10"/>
    <x v="56"/>
    <n v="74.193548387096769"/>
    <x v="11"/>
    <x v="0"/>
  </r>
  <r>
    <x v="10"/>
    <x v="57"/>
    <n v="8.064516129032258"/>
    <x v="11"/>
    <x v="0"/>
  </r>
  <r>
    <x v="10"/>
    <x v="58"/>
    <n v="5.241935483870968"/>
    <x v="11"/>
    <x v="0"/>
  </r>
  <r>
    <x v="10"/>
    <x v="59"/>
    <n v="2.8225806451612905"/>
    <x v="11"/>
    <x v="0"/>
  </r>
  <r>
    <x v="10"/>
    <x v="60"/>
    <n v="0"/>
    <x v="11"/>
    <x v="0"/>
  </r>
  <r>
    <x v="10"/>
    <x v="61"/>
    <n v="9.67741935483871"/>
    <x v="11"/>
    <x v="0"/>
  </r>
  <r>
    <x v="10"/>
    <x v="62"/>
    <n v="0"/>
    <x v="11"/>
    <x v="0"/>
  </r>
  <r>
    <x v="11"/>
    <x v="56"/>
    <n v="74.193548387096769"/>
    <x v="11"/>
    <x v="0"/>
  </r>
  <r>
    <x v="11"/>
    <x v="57"/>
    <n v="8.064516129032258"/>
    <x v="11"/>
    <x v="0"/>
  </r>
  <r>
    <x v="11"/>
    <x v="58"/>
    <n v="4.838709677419355"/>
    <x v="11"/>
    <x v="0"/>
  </r>
  <r>
    <x v="11"/>
    <x v="59"/>
    <n v="2.4193548387096775"/>
    <x v="11"/>
    <x v="0"/>
  </r>
  <r>
    <x v="11"/>
    <x v="63"/>
    <n v="0"/>
    <x v="11"/>
    <x v="0"/>
  </r>
  <r>
    <x v="11"/>
    <x v="64"/>
    <n v="9.67741935483871"/>
    <x v="11"/>
    <x v="0"/>
  </r>
  <r>
    <x v="11"/>
    <x v="65"/>
    <n v="0"/>
    <x v="11"/>
    <x v="0"/>
  </r>
  <r>
    <x v="11"/>
    <x v="66"/>
    <n v="0"/>
    <x v="11"/>
    <x v="0"/>
  </r>
  <r>
    <x v="11"/>
    <x v="4"/>
    <n v="0.80645161290322576"/>
    <x v="11"/>
    <x v="0"/>
  </r>
  <r>
    <x v="12"/>
    <x v="67"/>
    <n v="0"/>
    <x v="11"/>
    <x v="0"/>
  </r>
  <r>
    <x v="12"/>
    <x v="68"/>
    <n v="6.854838709677419"/>
    <x v="11"/>
    <x v="0"/>
  </r>
  <r>
    <x v="12"/>
    <x v="69"/>
    <n v="60.08064516129032"/>
    <x v="11"/>
    <x v="0"/>
  </r>
  <r>
    <x v="12"/>
    <x v="70"/>
    <n v="7.258064516129032"/>
    <x v="11"/>
    <x v="0"/>
  </r>
  <r>
    <x v="12"/>
    <x v="71"/>
    <n v="0.40322580645161288"/>
    <x v="11"/>
    <x v="0"/>
  </r>
  <r>
    <x v="12"/>
    <x v="72"/>
    <n v="3.225806451612903"/>
    <x v="11"/>
    <x v="0"/>
  </r>
  <r>
    <x v="12"/>
    <x v="73"/>
    <n v="4.435483870967742"/>
    <x v="11"/>
    <x v="0"/>
  </r>
  <r>
    <x v="12"/>
    <x v="74"/>
    <n v="1.2096774193548387"/>
    <x v="11"/>
    <x v="0"/>
  </r>
  <r>
    <x v="12"/>
    <x v="75"/>
    <n v="0"/>
    <x v="11"/>
    <x v="0"/>
  </r>
  <r>
    <x v="12"/>
    <x v="76"/>
    <n v="3.629032258064516"/>
    <x v="11"/>
    <x v="0"/>
  </r>
  <r>
    <x v="12"/>
    <x v="59"/>
    <n v="2.4193548387096775"/>
    <x v="11"/>
    <x v="0"/>
  </r>
  <r>
    <x v="12"/>
    <x v="63"/>
    <n v="0"/>
    <x v="11"/>
    <x v="0"/>
  </r>
  <r>
    <x v="12"/>
    <x v="64"/>
    <n v="9.67741935483871"/>
    <x v="11"/>
    <x v="0"/>
  </r>
  <r>
    <x v="12"/>
    <x v="65"/>
    <n v="0"/>
    <x v="11"/>
    <x v="0"/>
  </r>
  <r>
    <x v="12"/>
    <x v="66"/>
    <n v="0"/>
    <x v="11"/>
    <x v="0"/>
  </r>
  <r>
    <x v="12"/>
    <x v="4"/>
    <n v="0.80645161290322576"/>
    <x v="11"/>
    <x v="0"/>
  </r>
  <r>
    <x v="13"/>
    <x v="77"/>
    <n v="0"/>
    <x v="11"/>
    <x v="0"/>
  </r>
  <r>
    <x v="13"/>
    <x v="78"/>
    <n v="0"/>
    <x v="11"/>
    <x v="0"/>
  </r>
  <r>
    <x v="13"/>
    <x v="79"/>
    <n v="0"/>
    <x v="11"/>
    <x v="0"/>
  </r>
  <r>
    <x v="13"/>
    <x v="80"/>
    <n v="33.333333333333336"/>
    <x v="11"/>
    <x v="0"/>
  </r>
  <r>
    <x v="13"/>
    <x v="76"/>
    <n v="66.666666666666671"/>
    <x v="11"/>
    <x v="0"/>
  </r>
  <r>
    <x v="14"/>
    <x v="77"/>
    <n v="0"/>
    <x v="11"/>
    <x v="0"/>
  </r>
  <r>
    <x v="14"/>
    <x v="78"/>
    <n v="8.3333333333333339"/>
    <x v="11"/>
    <x v="0"/>
  </r>
  <r>
    <x v="14"/>
    <x v="79"/>
    <n v="0"/>
    <x v="11"/>
    <x v="0"/>
  </r>
  <r>
    <x v="14"/>
    <x v="80"/>
    <n v="12.5"/>
    <x v="11"/>
    <x v="0"/>
  </r>
  <r>
    <x v="14"/>
    <x v="76"/>
    <n v="12.5"/>
    <x v="11"/>
    <x v="0"/>
  </r>
  <r>
    <x v="14"/>
    <x v="61"/>
    <n v="66.666666666666671"/>
    <x v="11"/>
    <x v="0"/>
  </r>
  <r>
    <x v="14"/>
    <x v="66"/>
    <n v="0"/>
    <x v="11"/>
    <x v="0"/>
  </r>
  <r>
    <x v="10"/>
    <x v="56"/>
    <n v="67.713004484304932"/>
    <x v="12"/>
    <x v="0"/>
  </r>
  <r>
    <x v="10"/>
    <x v="57"/>
    <n v="6.7264573991031389"/>
    <x v="12"/>
    <x v="0"/>
  </r>
  <r>
    <x v="10"/>
    <x v="58"/>
    <n v="6.7264573991031389"/>
    <x v="12"/>
    <x v="0"/>
  </r>
  <r>
    <x v="10"/>
    <x v="59"/>
    <n v="6.7264573991031389"/>
    <x v="12"/>
    <x v="0"/>
  </r>
  <r>
    <x v="10"/>
    <x v="60"/>
    <n v="0"/>
    <x v="12"/>
    <x v="0"/>
  </r>
  <r>
    <x v="10"/>
    <x v="61"/>
    <n v="12.107623318385651"/>
    <x v="12"/>
    <x v="0"/>
  </r>
  <r>
    <x v="10"/>
    <x v="62"/>
    <n v="0"/>
    <x v="12"/>
    <x v="0"/>
  </r>
  <r>
    <x v="11"/>
    <x v="56"/>
    <n v="67.264573991031384"/>
    <x v="12"/>
    <x v="0"/>
  </r>
  <r>
    <x v="11"/>
    <x v="57"/>
    <n v="6.2780269058295968"/>
    <x v="12"/>
    <x v="0"/>
  </r>
  <r>
    <x v="11"/>
    <x v="58"/>
    <n v="6.7264573991031389"/>
    <x v="12"/>
    <x v="0"/>
  </r>
  <r>
    <x v="11"/>
    <x v="59"/>
    <n v="5.8295964125560538"/>
    <x v="12"/>
    <x v="0"/>
  </r>
  <r>
    <x v="11"/>
    <x v="63"/>
    <n v="0"/>
    <x v="12"/>
    <x v="0"/>
  </r>
  <r>
    <x v="11"/>
    <x v="64"/>
    <n v="12.107623318385651"/>
    <x v="12"/>
    <x v="0"/>
  </r>
  <r>
    <x v="11"/>
    <x v="65"/>
    <n v="0"/>
    <x v="12"/>
    <x v="0"/>
  </r>
  <r>
    <x v="11"/>
    <x v="66"/>
    <n v="0"/>
    <x v="12"/>
    <x v="0"/>
  </r>
  <r>
    <x v="11"/>
    <x v="4"/>
    <n v="1.7937219730941705"/>
    <x v="12"/>
    <x v="0"/>
  </r>
  <r>
    <x v="12"/>
    <x v="67"/>
    <n v="0.89686098654708524"/>
    <x v="12"/>
    <x v="0"/>
  </r>
  <r>
    <x v="12"/>
    <x v="68"/>
    <n v="8.9686098654708513"/>
    <x v="12"/>
    <x v="0"/>
  </r>
  <r>
    <x v="12"/>
    <x v="69"/>
    <n v="52.466367713004487"/>
    <x v="12"/>
    <x v="0"/>
  </r>
  <r>
    <x v="12"/>
    <x v="70"/>
    <n v="4.9327354260089686"/>
    <x v="12"/>
    <x v="0"/>
  </r>
  <r>
    <x v="12"/>
    <x v="71"/>
    <n v="0"/>
    <x v="12"/>
    <x v="0"/>
  </r>
  <r>
    <x v="12"/>
    <x v="72"/>
    <n v="5.3811659192825116"/>
    <x v="12"/>
    <x v="0"/>
  </r>
  <r>
    <x v="12"/>
    <x v="73"/>
    <n v="0.89686098654708524"/>
    <x v="12"/>
    <x v="0"/>
  </r>
  <r>
    <x v="12"/>
    <x v="74"/>
    <n v="0.44843049327354262"/>
    <x v="12"/>
    <x v="0"/>
  </r>
  <r>
    <x v="12"/>
    <x v="75"/>
    <n v="2.2421524663677128"/>
    <x v="12"/>
    <x v="0"/>
  </r>
  <r>
    <x v="12"/>
    <x v="76"/>
    <n v="4.0358744394618835"/>
    <x v="12"/>
    <x v="0"/>
  </r>
  <r>
    <x v="12"/>
    <x v="59"/>
    <n v="5.8295964125560538"/>
    <x v="12"/>
    <x v="0"/>
  </r>
  <r>
    <x v="12"/>
    <x v="63"/>
    <n v="0"/>
    <x v="12"/>
    <x v="0"/>
  </r>
  <r>
    <x v="12"/>
    <x v="64"/>
    <n v="12.107623318385651"/>
    <x v="12"/>
    <x v="0"/>
  </r>
  <r>
    <x v="12"/>
    <x v="65"/>
    <n v="0"/>
    <x v="12"/>
    <x v="0"/>
  </r>
  <r>
    <x v="12"/>
    <x v="66"/>
    <n v="0"/>
    <x v="12"/>
    <x v="0"/>
  </r>
  <r>
    <x v="12"/>
    <x v="4"/>
    <n v="1.7937219730941705"/>
    <x v="12"/>
    <x v="0"/>
  </r>
  <r>
    <x v="13"/>
    <x v="77"/>
    <n v="7.6923076923076925"/>
    <x v="12"/>
    <x v="0"/>
  </r>
  <r>
    <x v="13"/>
    <x v="78"/>
    <n v="0"/>
    <x v="12"/>
    <x v="0"/>
  </r>
  <r>
    <x v="13"/>
    <x v="79"/>
    <n v="15.384615384615385"/>
    <x v="12"/>
    <x v="0"/>
  </r>
  <r>
    <x v="13"/>
    <x v="80"/>
    <n v="30.76923076923077"/>
    <x v="12"/>
    <x v="0"/>
  </r>
  <r>
    <x v="13"/>
    <x v="76"/>
    <n v="46.153846153846153"/>
    <x v="12"/>
    <x v="0"/>
  </r>
  <r>
    <x v="14"/>
    <x v="77"/>
    <n v="0"/>
    <x v="12"/>
    <x v="0"/>
  </r>
  <r>
    <x v="14"/>
    <x v="78"/>
    <n v="0"/>
    <x v="12"/>
    <x v="0"/>
  </r>
  <r>
    <x v="14"/>
    <x v="79"/>
    <n v="0"/>
    <x v="12"/>
    <x v="0"/>
  </r>
  <r>
    <x v="14"/>
    <x v="80"/>
    <n v="18.518518518518519"/>
    <x v="12"/>
    <x v="0"/>
  </r>
  <r>
    <x v="14"/>
    <x v="76"/>
    <n v="11.111111111111111"/>
    <x v="12"/>
    <x v="0"/>
  </r>
  <r>
    <x v="14"/>
    <x v="61"/>
    <n v="70.370370370370367"/>
    <x v="12"/>
    <x v="0"/>
  </r>
  <r>
    <x v="14"/>
    <x v="66"/>
    <n v="0"/>
    <x v="12"/>
    <x v="0"/>
  </r>
  <r>
    <x v="10"/>
    <x v="56"/>
    <n v="66.233766233766232"/>
    <x v="13"/>
    <x v="0"/>
  </r>
  <r>
    <x v="10"/>
    <x v="57"/>
    <n v="8.4415584415584419"/>
    <x v="13"/>
    <x v="0"/>
  </r>
  <r>
    <x v="10"/>
    <x v="58"/>
    <n v="14.935064935064934"/>
    <x v="13"/>
    <x v="0"/>
  </r>
  <r>
    <x v="10"/>
    <x v="59"/>
    <n v="0.64935064935064934"/>
    <x v="13"/>
    <x v="0"/>
  </r>
  <r>
    <x v="10"/>
    <x v="60"/>
    <n v="0"/>
    <x v="13"/>
    <x v="0"/>
  </r>
  <r>
    <x v="10"/>
    <x v="61"/>
    <n v="9.7402597402597397"/>
    <x v="13"/>
    <x v="0"/>
  </r>
  <r>
    <x v="10"/>
    <x v="62"/>
    <n v="0"/>
    <x v="13"/>
    <x v="0"/>
  </r>
  <r>
    <x v="11"/>
    <x v="56"/>
    <n v="66.233766233766232"/>
    <x v="13"/>
    <x v="0"/>
  </r>
  <r>
    <x v="11"/>
    <x v="57"/>
    <n v="7.7922077922077921"/>
    <x v="13"/>
    <x v="0"/>
  </r>
  <r>
    <x v="11"/>
    <x v="58"/>
    <n v="14.935064935064934"/>
    <x v="13"/>
    <x v="0"/>
  </r>
  <r>
    <x v="11"/>
    <x v="59"/>
    <n v="0.64935064935064934"/>
    <x v="13"/>
    <x v="0"/>
  </r>
  <r>
    <x v="11"/>
    <x v="63"/>
    <n v="0"/>
    <x v="13"/>
    <x v="0"/>
  </r>
  <r>
    <x v="11"/>
    <x v="64"/>
    <n v="9.7402597402597397"/>
    <x v="13"/>
    <x v="0"/>
  </r>
  <r>
    <x v="11"/>
    <x v="65"/>
    <n v="0"/>
    <x v="13"/>
    <x v="0"/>
  </r>
  <r>
    <x v="11"/>
    <x v="66"/>
    <n v="0"/>
    <x v="13"/>
    <x v="0"/>
  </r>
  <r>
    <x v="11"/>
    <x v="4"/>
    <n v="0.64935064935064934"/>
    <x v="13"/>
    <x v="0"/>
  </r>
  <r>
    <x v="12"/>
    <x v="67"/>
    <n v="0"/>
    <x v="13"/>
    <x v="0"/>
  </r>
  <r>
    <x v="12"/>
    <x v="68"/>
    <n v="10.38961038961039"/>
    <x v="13"/>
    <x v="0"/>
  </r>
  <r>
    <x v="12"/>
    <x v="69"/>
    <n v="50"/>
    <x v="13"/>
    <x v="0"/>
  </r>
  <r>
    <x v="12"/>
    <x v="70"/>
    <n v="5.8441558441558445"/>
    <x v="13"/>
    <x v="0"/>
  </r>
  <r>
    <x v="12"/>
    <x v="71"/>
    <n v="0"/>
    <x v="13"/>
    <x v="0"/>
  </r>
  <r>
    <x v="12"/>
    <x v="72"/>
    <n v="5.1948051948051948"/>
    <x v="13"/>
    <x v="0"/>
  </r>
  <r>
    <x v="12"/>
    <x v="73"/>
    <n v="2.5974025974025974"/>
    <x v="13"/>
    <x v="0"/>
  </r>
  <r>
    <x v="12"/>
    <x v="74"/>
    <n v="0.64935064935064934"/>
    <x v="13"/>
    <x v="0"/>
  </r>
  <r>
    <x v="12"/>
    <x v="75"/>
    <n v="3.2467532467532467"/>
    <x v="13"/>
    <x v="0"/>
  </r>
  <r>
    <x v="12"/>
    <x v="76"/>
    <n v="11.038961038961039"/>
    <x v="13"/>
    <x v="0"/>
  </r>
  <r>
    <x v="12"/>
    <x v="59"/>
    <n v="0.64935064935064934"/>
    <x v="13"/>
    <x v="0"/>
  </r>
  <r>
    <x v="12"/>
    <x v="63"/>
    <n v="0"/>
    <x v="13"/>
    <x v="0"/>
  </r>
  <r>
    <x v="12"/>
    <x v="64"/>
    <n v="9.7402597402597397"/>
    <x v="13"/>
    <x v="0"/>
  </r>
  <r>
    <x v="12"/>
    <x v="65"/>
    <n v="0"/>
    <x v="13"/>
    <x v="0"/>
  </r>
  <r>
    <x v="12"/>
    <x v="66"/>
    <n v="0"/>
    <x v="13"/>
    <x v="0"/>
  </r>
  <r>
    <x v="12"/>
    <x v="4"/>
    <n v="0.64935064935064934"/>
    <x v="13"/>
    <x v="0"/>
  </r>
  <r>
    <x v="13"/>
    <x v="77"/>
    <n v="0"/>
    <x v="13"/>
    <x v="0"/>
  </r>
  <r>
    <x v="13"/>
    <x v="78"/>
    <n v="0"/>
    <x v="13"/>
    <x v="0"/>
  </r>
  <r>
    <x v="13"/>
    <x v="79"/>
    <n v="0"/>
    <x v="13"/>
    <x v="0"/>
  </r>
  <r>
    <x v="13"/>
    <x v="80"/>
    <n v="0"/>
    <x v="13"/>
    <x v="0"/>
  </r>
  <r>
    <x v="13"/>
    <x v="76"/>
    <n v="100"/>
    <x v="13"/>
    <x v="0"/>
  </r>
  <r>
    <x v="14"/>
    <x v="77"/>
    <n v="0"/>
    <x v="13"/>
    <x v="0"/>
  </r>
  <r>
    <x v="14"/>
    <x v="78"/>
    <n v="6.666666666666667"/>
    <x v="13"/>
    <x v="0"/>
  </r>
  <r>
    <x v="14"/>
    <x v="79"/>
    <n v="6.666666666666667"/>
    <x v="13"/>
    <x v="0"/>
  </r>
  <r>
    <x v="14"/>
    <x v="80"/>
    <n v="6.666666666666667"/>
    <x v="13"/>
    <x v="0"/>
  </r>
  <r>
    <x v="14"/>
    <x v="76"/>
    <n v="0"/>
    <x v="13"/>
    <x v="0"/>
  </r>
  <r>
    <x v="14"/>
    <x v="61"/>
    <n v="80"/>
    <x v="13"/>
    <x v="0"/>
  </r>
  <r>
    <x v="14"/>
    <x v="66"/>
    <n v="0"/>
    <x v="13"/>
    <x v="0"/>
  </r>
  <r>
    <x v="10"/>
    <x v="56"/>
    <n v="31.016042780748663"/>
    <x v="14"/>
    <x v="0"/>
  </r>
  <r>
    <x v="10"/>
    <x v="57"/>
    <n v="6.9518716577540109"/>
    <x v="14"/>
    <x v="0"/>
  </r>
  <r>
    <x v="10"/>
    <x v="58"/>
    <n v="27.272727272727273"/>
    <x v="14"/>
    <x v="0"/>
  </r>
  <r>
    <x v="10"/>
    <x v="59"/>
    <n v="4.2780748663101607"/>
    <x v="14"/>
    <x v="0"/>
  </r>
  <r>
    <x v="10"/>
    <x v="60"/>
    <n v="0"/>
    <x v="14"/>
    <x v="0"/>
  </r>
  <r>
    <x v="10"/>
    <x v="61"/>
    <n v="30.481283422459892"/>
    <x v="14"/>
    <x v="0"/>
  </r>
  <r>
    <x v="10"/>
    <x v="62"/>
    <n v="0"/>
    <x v="14"/>
    <x v="0"/>
  </r>
  <r>
    <x v="11"/>
    <x v="56"/>
    <n v="31.016042780748663"/>
    <x v="14"/>
    <x v="0"/>
  </r>
  <r>
    <x v="11"/>
    <x v="57"/>
    <n v="6.9518716577540109"/>
    <x v="14"/>
    <x v="0"/>
  </r>
  <r>
    <x v="11"/>
    <x v="58"/>
    <n v="26.203208556149733"/>
    <x v="14"/>
    <x v="0"/>
  </r>
  <r>
    <x v="11"/>
    <x v="59"/>
    <n v="4.2780748663101607"/>
    <x v="14"/>
    <x v="0"/>
  </r>
  <r>
    <x v="11"/>
    <x v="63"/>
    <n v="0"/>
    <x v="14"/>
    <x v="0"/>
  </r>
  <r>
    <x v="11"/>
    <x v="64"/>
    <n v="30.481283422459892"/>
    <x v="14"/>
    <x v="0"/>
  </r>
  <r>
    <x v="11"/>
    <x v="65"/>
    <n v="0"/>
    <x v="14"/>
    <x v="0"/>
  </r>
  <r>
    <x v="11"/>
    <x v="66"/>
    <n v="0"/>
    <x v="14"/>
    <x v="0"/>
  </r>
  <r>
    <x v="11"/>
    <x v="4"/>
    <n v="1.0695187165775402"/>
    <x v="14"/>
    <x v="0"/>
  </r>
  <r>
    <x v="12"/>
    <x v="67"/>
    <n v="0"/>
    <x v="14"/>
    <x v="0"/>
  </r>
  <r>
    <x v="12"/>
    <x v="68"/>
    <n v="2.6737967914438503"/>
    <x v="14"/>
    <x v="0"/>
  </r>
  <r>
    <x v="12"/>
    <x v="69"/>
    <n v="22.994652406417114"/>
    <x v="14"/>
    <x v="0"/>
  </r>
  <r>
    <x v="12"/>
    <x v="70"/>
    <n v="5.3475935828877006"/>
    <x v="14"/>
    <x v="0"/>
  </r>
  <r>
    <x v="12"/>
    <x v="71"/>
    <n v="0"/>
    <x v="14"/>
    <x v="0"/>
  </r>
  <r>
    <x v="12"/>
    <x v="72"/>
    <n v="5.882352941176471"/>
    <x v="14"/>
    <x v="0"/>
  </r>
  <r>
    <x v="12"/>
    <x v="73"/>
    <n v="1.0695187165775402"/>
    <x v="14"/>
    <x v="0"/>
  </r>
  <r>
    <x v="12"/>
    <x v="74"/>
    <n v="0.53475935828877008"/>
    <x v="14"/>
    <x v="0"/>
  </r>
  <r>
    <x v="12"/>
    <x v="75"/>
    <n v="6.4171122994652405"/>
    <x v="14"/>
    <x v="0"/>
  </r>
  <r>
    <x v="12"/>
    <x v="76"/>
    <n v="19.251336898395721"/>
    <x v="14"/>
    <x v="0"/>
  </r>
  <r>
    <x v="12"/>
    <x v="59"/>
    <n v="4.2780748663101607"/>
    <x v="14"/>
    <x v="0"/>
  </r>
  <r>
    <x v="12"/>
    <x v="63"/>
    <n v="0"/>
    <x v="14"/>
    <x v="0"/>
  </r>
  <r>
    <x v="12"/>
    <x v="64"/>
    <n v="30.481283422459892"/>
    <x v="14"/>
    <x v="0"/>
  </r>
  <r>
    <x v="12"/>
    <x v="65"/>
    <n v="0"/>
    <x v="14"/>
    <x v="0"/>
  </r>
  <r>
    <x v="12"/>
    <x v="66"/>
    <n v="0"/>
    <x v="14"/>
    <x v="0"/>
  </r>
  <r>
    <x v="12"/>
    <x v="4"/>
    <n v="1.0695187165775402"/>
    <x v="14"/>
    <x v="0"/>
  </r>
  <r>
    <x v="13"/>
    <x v="77"/>
    <n v="0"/>
    <x v="14"/>
    <x v="0"/>
  </r>
  <r>
    <x v="13"/>
    <x v="78"/>
    <n v="0"/>
    <x v="14"/>
    <x v="0"/>
  </r>
  <r>
    <x v="13"/>
    <x v="79"/>
    <n v="0"/>
    <x v="14"/>
    <x v="0"/>
  </r>
  <r>
    <x v="13"/>
    <x v="80"/>
    <n v="12.5"/>
    <x v="14"/>
    <x v="0"/>
  </r>
  <r>
    <x v="13"/>
    <x v="76"/>
    <n v="87.5"/>
    <x v="14"/>
    <x v="0"/>
  </r>
  <r>
    <x v="14"/>
    <x v="77"/>
    <n v="0"/>
    <x v="14"/>
    <x v="0"/>
  </r>
  <r>
    <x v="14"/>
    <x v="78"/>
    <n v="3.5087719298245612"/>
    <x v="14"/>
    <x v="0"/>
  </r>
  <r>
    <x v="14"/>
    <x v="79"/>
    <n v="0"/>
    <x v="14"/>
    <x v="0"/>
  </r>
  <r>
    <x v="14"/>
    <x v="80"/>
    <n v="26.315789473684209"/>
    <x v="14"/>
    <x v="0"/>
  </r>
  <r>
    <x v="14"/>
    <x v="76"/>
    <n v="38.596491228070178"/>
    <x v="14"/>
    <x v="0"/>
  </r>
  <r>
    <x v="14"/>
    <x v="61"/>
    <n v="31.578947368421051"/>
    <x v="14"/>
    <x v="0"/>
  </r>
  <r>
    <x v="14"/>
    <x v="66"/>
    <n v="0"/>
    <x v="14"/>
    <x v="0"/>
  </r>
  <r>
    <x v="10"/>
    <x v="56"/>
    <n v="56.60377358490566"/>
    <x v="15"/>
    <x v="0"/>
  </r>
  <r>
    <x v="10"/>
    <x v="57"/>
    <n v="7.5471698113207548"/>
    <x v="15"/>
    <x v="0"/>
  </r>
  <r>
    <x v="10"/>
    <x v="58"/>
    <n v="22.641509433962263"/>
    <x v="15"/>
    <x v="0"/>
  </r>
  <r>
    <x v="10"/>
    <x v="59"/>
    <n v="6.6037735849056602"/>
    <x v="15"/>
    <x v="0"/>
  </r>
  <r>
    <x v="10"/>
    <x v="60"/>
    <n v="0"/>
    <x v="15"/>
    <x v="0"/>
  </r>
  <r>
    <x v="10"/>
    <x v="61"/>
    <n v="6.6037735849056602"/>
    <x v="15"/>
    <x v="0"/>
  </r>
  <r>
    <x v="10"/>
    <x v="62"/>
    <n v="0"/>
    <x v="15"/>
    <x v="0"/>
  </r>
  <r>
    <x v="11"/>
    <x v="56"/>
    <n v="54.716981132075475"/>
    <x v="15"/>
    <x v="0"/>
  </r>
  <r>
    <x v="11"/>
    <x v="57"/>
    <n v="6.132075471698113"/>
    <x v="15"/>
    <x v="0"/>
  </r>
  <r>
    <x v="11"/>
    <x v="58"/>
    <n v="19.811320754716981"/>
    <x v="15"/>
    <x v="0"/>
  </r>
  <r>
    <x v="11"/>
    <x v="59"/>
    <n v="5.1886792452830193"/>
    <x v="15"/>
    <x v="0"/>
  </r>
  <r>
    <x v="11"/>
    <x v="63"/>
    <n v="0"/>
    <x v="15"/>
    <x v="0"/>
  </r>
  <r>
    <x v="11"/>
    <x v="64"/>
    <n v="6.6037735849056602"/>
    <x v="15"/>
    <x v="0"/>
  </r>
  <r>
    <x v="11"/>
    <x v="65"/>
    <n v="0"/>
    <x v="15"/>
    <x v="0"/>
  </r>
  <r>
    <x v="11"/>
    <x v="66"/>
    <n v="0"/>
    <x v="15"/>
    <x v="0"/>
  </r>
  <r>
    <x v="11"/>
    <x v="4"/>
    <n v="7.5471698113207548"/>
    <x v="15"/>
    <x v="0"/>
  </r>
  <r>
    <x v="12"/>
    <x v="67"/>
    <n v="0"/>
    <x v="15"/>
    <x v="0"/>
  </r>
  <r>
    <x v="12"/>
    <x v="68"/>
    <n v="1.4150943396226414"/>
    <x v="15"/>
    <x v="0"/>
  </r>
  <r>
    <x v="12"/>
    <x v="69"/>
    <n v="42.452830188679243"/>
    <x v="15"/>
    <x v="0"/>
  </r>
  <r>
    <x v="12"/>
    <x v="70"/>
    <n v="10.849056603773585"/>
    <x v="15"/>
    <x v="0"/>
  </r>
  <r>
    <x v="12"/>
    <x v="71"/>
    <n v="0.94339622641509435"/>
    <x v="15"/>
    <x v="0"/>
  </r>
  <r>
    <x v="12"/>
    <x v="72"/>
    <n v="3.7735849056603774"/>
    <x v="15"/>
    <x v="0"/>
  </r>
  <r>
    <x v="12"/>
    <x v="73"/>
    <n v="1.4150943396226414"/>
    <x v="15"/>
    <x v="0"/>
  </r>
  <r>
    <x v="12"/>
    <x v="74"/>
    <n v="0.94339622641509435"/>
    <x v="15"/>
    <x v="0"/>
  </r>
  <r>
    <x v="12"/>
    <x v="75"/>
    <n v="2.358490566037736"/>
    <x v="15"/>
    <x v="0"/>
  </r>
  <r>
    <x v="12"/>
    <x v="76"/>
    <n v="16.509433962264151"/>
    <x v="15"/>
    <x v="0"/>
  </r>
  <r>
    <x v="12"/>
    <x v="59"/>
    <n v="5.1886792452830193"/>
    <x v="15"/>
    <x v="0"/>
  </r>
  <r>
    <x v="12"/>
    <x v="63"/>
    <n v="0"/>
    <x v="15"/>
    <x v="0"/>
  </r>
  <r>
    <x v="12"/>
    <x v="64"/>
    <n v="6.6037735849056602"/>
    <x v="15"/>
    <x v="0"/>
  </r>
  <r>
    <x v="12"/>
    <x v="65"/>
    <n v="0"/>
    <x v="15"/>
    <x v="0"/>
  </r>
  <r>
    <x v="12"/>
    <x v="66"/>
    <n v="0"/>
    <x v="15"/>
    <x v="0"/>
  </r>
  <r>
    <x v="12"/>
    <x v="4"/>
    <n v="7.5471698113207548"/>
    <x v="15"/>
    <x v="0"/>
  </r>
  <r>
    <x v="13"/>
    <x v="77"/>
    <n v="18.181818181818183"/>
    <x v="15"/>
    <x v="0"/>
  </r>
  <r>
    <x v="13"/>
    <x v="78"/>
    <n v="0"/>
    <x v="15"/>
    <x v="0"/>
  </r>
  <r>
    <x v="13"/>
    <x v="79"/>
    <n v="0"/>
    <x v="15"/>
    <x v="0"/>
  </r>
  <r>
    <x v="13"/>
    <x v="80"/>
    <n v="9.0909090909090917"/>
    <x v="15"/>
    <x v="0"/>
  </r>
  <r>
    <x v="13"/>
    <x v="76"/>
    <n v="72.727272727272734"/>
    <x v="15"/>
    <x v="0"/>
  </r>
  <r>
    <x v="14"/>
    <x v="77"/>
    <n v="0"/>
    <x v="15"/>
    <x v="0"/>
  </r>
  <r>
    <x v="14"/>
    <x v="78"/>
    <n v="0"/>
    <x v="15"/>
    <x v="0"/>
  </r>
  <r>
    <x v="14"/>
    <x v="79"/>
    <n v="7.1428571428571432"/>
    <x v="15"/>
    <x v="0"/>
  </r>
  <r>
    <x v="14"/>
    <x v="80"/>
    <n v="7.1428571428571432"/>
    <x v="15"/>
    <x v="0"/>
  </r>
  <r>
    <x v="14"/>
    <x v="76"/>
    <n v="35.714285714285715"/>
    <x v="15"/>
    <x v="0"/>
  </r>
  <r>
    <x v="14"/>
    <x v="61"/>
    <n v="50"/>
    <x v="15"/>
    <x v="0"/>
  </r>
  <r>
    <x v="14"/>
    <x v="66"/>
    <n v="0"/>
    <x v="15"/>
    <x v="0"/>
  </r>
  <r>
    <x v="10"/>
    <x v="56"/>
    <n v="62.796208530805686"/>
    <x v="16"/>
    <x v="0"/>
  </r>
  <r>
    <x v="10"/>
    <x v="57"/>
    <n v="10.189573459715639"/>
    <x v="16"/>
    <x v="0"/>
  </r>
  <r>
    <x v="10"/>
    <x v="58"/>
    <n v="11.611374407582938"/>
    <x v="16"/>
    <x v="0"/>
  </r>
  <r>
    <x v="10"/>
    <x v="59"/>
    <n v="5.9241706161137442"/>
    <x v="16"/>
    <x v="0"/>
  </r>
  <r>
    <x v="10"/>
    <x v="60"/>
    <n v="0"/>
    <x v="16"/>
    <x v="0"/>
  </r>
  <r>
    <x v="10"/>
    <x v="61"/>
    <n v="9.4786729857819907"/>
    <x v="16"/>
    <x v="0"/>
  </r>
  <r>
    <x v="10"/>
    <x v="62"/>
    <n v="0"/>
    <x v="16"/>
    <x v="0"/>
  </r>
  <r>
    <x v="11"/>
    <x v="56"/>
    <n v="62.322274881516584"/>
    <x v="16"/>
    <x v="0"/>
  </r>
  <r>
    <x v="11"/>
    <x v="57"/>
    <n v="10.189573459715639"/>
    <x v="16"/>
    <x v="0"/>
  </r>
  <r>
    <x v="11"/>
    <x v="58"/>
    <n v="10.663507109004739"/>
    <x v="16"/>
    <x v="0"/>
  </r>
  <r>
    <x v="11"/>
    <x v="59"/>
    <n v="5.6872037914691944"/>
    <x v="16"/>
    <x v="0"/>
  </r>
  <r>
    <x v="11"/>
    <x v="63"/>
    <n v="0"/>
    <x v="16"/>
    <x v="0"/>
  </r>
  <r>
    <x v="11"/>
    <x v="64"/>
    <n v="9.4786729857819907"/>
    <x v="16"/>
    <x v="0"/>
  </r>
  <r>
    <x v="11"/>
    <x v="65"/>
    <n v="0"/>
    <x v="16"/>
    <x v="0"/>
  </r>
  <r>
    <x v="11"/>
    <x v="66"/>
    <n v="0"/>
    <x v="16"/>
    <x v="0"/>
  </r>
  <r>
    <x v="11"/>
    <x v="4"/>
    <n v="1.6587677725118484"/>
    <x v="16"/>
    <x v="0"/>
  </r>
  <r>
    <x v="12"/>
    <x v="67"/>
    <n v="0.47393364928909953"/>
    <x v="16"/>
    <x v="0"/>
  </r>
  <r>
    <x v="12"/>
    <x v="68"/>
    <n v="8.293838862559241"/>
    <x v="16"/>
    <x v="0"/>
  </r>
  <r>
    <x v="12"/>
    <x v="69"/>
    <n v="44.786729857819907"/>
    <x v="16"/>
    <x v="0"/>
  </r>
  <r>
    <x v="12"/>
    <x v="70"/>
    <n v="8.7677725118483405"/>
    <x v="16"/>
    <x v="0"/>
  </r>
  <r>
    <x v="12"/>
    <x v="71"/>
    <n v="0.47393364928909953"/>
    <x v="16"/>
    <x v="0"/>
  </r>
  <r>
    <x v="12"/>
    <x v="72"/>
    <n v="4.7393364928909953"/>
    <x v="16"/>
    <x v="0"/>
  </r>
  <r>
    <x v="12"/>
    <x v="73"/>
    <n v="4.9763033175355451"/>
    <x v="16"/>
    <x v="0"/>
  </r>
  <r>
    <x v="12"/>
    <x v="74"/>
    <n v="0.47393364928909953"/>
    <x v="16"/>
    <x v="0"/>
  </r>
  <r>
    <x v="12"/>
    <x v="75"/>
    <n v="1.6587677725118484"/>
    <x v="16"/>
    <x v="0"/>
  </r>
  <r>
    <x v="12"/>
    <x v="76"/>
    <n v="8.5308056872037916"/>
    <x v="16"/>
    <x v="0"/>
  </r>
  <r>
    <x v="12"/>
    <x v="59"/>
    <n v="5.6872037914691944"/>
    <x v="16"/>
    <x v="0"/>
  </r>
  <r>
    <x v="12"/>
    <x v="63"/>
    <n v="0"/>
    <x v="16"/>
    <x v="0"/>
  </r>
  <r>
    <x v="12"/>
    <x v="64"/>
    <n v="9.4786729857819907"/>
    <x v="16"/>
    <x v="0"/>
  </r>
  <r>
    <x v="12"/>
    <x v="65"/>
    <n v="0"/>
    <x v="16"/>
    <x v="0"/>
  </r>
  <r>
    <x v="12"/>
    <x v="66"/>
    <n v="0"/>
    <x v="16"/>
    <x v="0"/>
  </r>
  <r>
    <x v="12"/>
    <x v="4"/>
    <n v="1.6587677725118484"/>
    <x v="16"/>
    <x v="0"/>
  </r>
  <r>
    <x v="13"/>
    <x v="77"/>
    <n v="4.166666666666667"/>
    <x v="16"/>
    <x v="0"/>
  </r>
  <r>
    <x v="13"/>
    <x v="78"/>
    <n v="0"/>
    <x v="16"/>
    <x v="0"/>
  </r>
  <r>
    <x v="13"/>
    <x v="79"/>
    <n v="29.166666666666668"/>
    <x v="16"/>
    <x v="0"/>
  </r>
  <r>
    <x v="13"/>
    <x v="80"/>
    <n v="20.833333333333332"/>
    <x v="16"/>
    <x v="0"/>
  </r>
  <r>
    <x v="13"/>
    <x v="76"/>
    <n v="45.833333333333336"/>
    <x v="16"/>
    <x v="0"/>
  </r>
  <r>
    <x v="14"/>
    <x v="77"/>
    <n v="0"/>
    <x v="16"/>
    <x v="0"/>
  </r>
  <r>
    <x v="14"/>
    <x v="78"/>
    <n v="5"/>
    <x v="16"/>
    <x v="0"/>
  </r>
  <r>
    <x v="14"/>
    <x v="79"/>
    <n v="0"/>
    <x v="16"/>
    <x v="0"/>
  </r>
  <r>
    <x v="14"/>
    <x v="80"/>
    <n v="2.5"/>
    <x v="16"/>
    <x v="0"/>
  </r>
  <r>
    <x v="14"/>
    <x v="76"/>
    <n v="5"/>
    <x v="16"/>
    <x v="0"/>
  </r>
  <r>
    <x v="14"/>
    <x v="61"/>
    <n v="87.5"/>
    <x v="16"/>
    <x v="0"/>
  </r>
  <r>
    <x v="14"/>
    <x v="66"/>
    <n v="0"/>
    <x v="16"/>
    <x v="0"/>
  </r>
  <r>
    <x v="10"/>
    <x v="56"/>
    <n v="47.527272727272724"/>
    <x v="0"/>
    <x v="1"/>
  </r>
  <r>
    <x v="10"/>
    <x v="57"/>
    <n v="8.6363636363636367"/>
    <x v="0"/>
    <x v="1"/>
  </r>
  <r>
    <x v="10"/>
    <x v="58"/>
    <n v="19.390909090909091"/>
    <x v="0"/>
    <x v="1"/>
  </r>
  <r>
    <x v="10"/>
    <x v="59"/>
    <n v="10.618181818181819"/>
    <x v="0"/>
    <x v="1"/>
  </r>
  <r>
    <x v="10"/>
    <x v="60"/>
    <n v="0.27272727272727271"/>
    <x v="0"/>
    <x v="1"/>
  </r>
  <r>
    <x v="10"/>
    <x v="61"/>
    <n v="13.472727272727273"/>
    <x v="0"/>
    <x v="1"/>
  </r>
  <r>
    <x v="10"/>
    <x v="62"/>
    <n v="8.1818181818181818E-2"/>
    <x v="0"/>
    <x v="1"/>
  </r>
  <r>
    <x v="11"/>
    <x v="56"/>
    <n v="47.309090909090912"/>
    <x v="0"/>
    <x v="1"/>
  </r>
  <r>
    <x v="11"/>
    <x v="57"/>
    <n v="8.4272727272727277"/>
    <x v="0"/>
    <x v="1"/>
  </r>
  <r>
    <x v="11"/>
    <x v="58"/>
    <n v="18.945454545454545"/>
    <x v="0"/>
    <x v="1"/>
  </r>
  <r>
    <x v="11"/>
    <x v="59"/>
    <n v="10.290909090909091"/>
    <x v="0"/>
    <x v="1"/>
  </r>
  <r>
    <x v="11"/>
    <x v="63"/>
    <n v="0.27272727272727271"/>
    <x v="0"/>
    <x v="1"/>
  </r>
  <r>
    <x v="11"/>
    <x v="64"/>
    <n v="13.472727272727273"/>
    <x v="0"/>
    <x v="1"/>
  </r>
  <r>
    <x v="11"/>
    <x v="65"/>
    <n v="2.7272727272727271E-2"/>
    <x v="0"/>
    <x v="1"/>
  </r>
  <r>
    <x v="11"/>
    <x v="66"/>
    <n v="3.6363636363636362E-2"/>
    <x v="0"/>
    <x v="1"/>
  </r>
  <r>
    <x v="11"/>
    <x v="4"/>
    <n v="1.2181818181818183"/>
    <x v="0"/>
    <x v="1"/>
  </r>
  <r>
    <x v="12"/>
    <x v="67"/>
    <n v="0.4"/>
    <x v="0"/>
    <x v="1"/>
  </r>
  <r>
    <x v="12"/>
    <x v="68"/>
    <n v="5.4363636363636365"/>
    <x v="0"/>
    <x v="1"/>
  </r>
  <r>
    <x v="12"/>
    <x v="69"/>
    <n v="35.636363636363633"/>
    <x v="0"/>
    <x v="1"/>
  </r>
  <r>
    <x v="12"/>
    <x v="70"/>
    <n v="5.836363636363636"/>
    <x v="0"/>
    <x v="1"/>
  </r>
  <r>
    <x v="12"/>
    <x v="71"/>
    <n v="0.20909090909090908"/>
    <x v="0"/>
    <x v="1"/>
  </r>
  <r>
    <x v="12"/>
    <x v="72"/>
    <n v="4.9909090909090912"/>
    <x v="0"/>
    <x v="1"/>
  </r>
  <r>
    <x v="12"/>
    <x v="73"/>
    <n v="3.2272727272727271"/>
    <x v="0"/>
    <x v="1"/>
  </r>
  <r>
    <x v="12"/>
    <x v="74"/>
    <n v="1.3"/>
    <x v="0"/>
    <x v="1"/>
  </r>
  <r>
    <x v="12"/>
    <x v="75"/>
    <n v="4.6909090909090905"/>
    <x v="0"/>
    <x v="1"/>
  </r>
  <r>
    <x v="12"/>
    <x v="76"/>
    <n v="12.954545454545455"/>
    <x v="0"/>
    <x v="1"/>
  </r>
  <r>
    <x v="12"/>
    <x v="59"/>
    <n v="10.290909090909091"/>
    <x v="0"/>
    <x v="1"/>
  </r>
  <r>
    <x v="12"/>
    <x v="63"/>
    <n v="0.27272727272727271"/>
    <x v="0"/>
    <x v="1"/>
  </r>
  <r>
    <x v="12"/>
    <x v="64"/>
    <n v="13.472727272727273"/>
    <x v="0"/>
    <x v="1"/>
  </r>
  <r>
    <x v="12"/>
    <x v="65"/>
    <n v="2.7272727272727271E-2"/>
    <x v="0"/>
    <x v="1"/>
  </r>
  <r>
    <x v="12"/>
    <x v="66"/>
    <n v="3.6363636363636362E-2"/>
    <x v="0"/>
    <x v="1"/>
  </r>
  <r>
    <x v="12"/>
    <x v="4"/>
    <n v="1.2181818181818183"/>
    <x v="0"/>
    <x v="1"/>
  </r>
  <r>
    <x v="13"/>
    <x v="77"/>
    <n v="5.5653710247349819"/>
    <x v="0"/>
    <x v="1"/>
  </r>
  <r>
    <x v="13"/>
    <x v="78"/>
    <n v="0.17667844522968199"/>
    <x v="0"/>
    <x v="1"/>
  </r>
  <r>
    <x v="13"/>
    <x v="79"/>
    <n v="6.4487632508833919"/>
    <x v="0"/>
    <x v="1"/>
  </r>
  <r>
    <x v="13"/>
    <x v="80"/>
    <n v="29.770318021201412"/>
    <x v="0"/>
    <x v="1"/>
  </r>
  <r>
    <x v="13"/>
    <x v="76"/>
    <n v="58.03886925795053"/>
    <x v="0"/>
    <x v="1"/>
  </r>
  <r>
    <x v="14"/>
    <x v="77"/>
    <n v="0.1349527665317139"/>
    <x v="0"/>
    <x v="1"/>
  </r>
  <r>
    <x v="14"/>
    <x v="78"/>
    <n v="1.7543859649122806"/>
    <x v="0"/>
    <x v="1"/>
  </r>
  <r>
    <x v="14"/>
    <x v="79"/>
    <n v="1.2820512820512822"/>
    <x v="0"/>
    <x v="1"/>
  </r>
  <r>
    <x v="14"/>
    <x v="80"/>
    <n v="21.187584345479081"/>
    <x v="0"/>
    <x v="1"/>
  </r>
  <r>
    <x v="14"/>
    <x v="76"/>
    <n v="17.881241565452093"/>
    <x v="0"/>
    <x v="1"/>
  </r>
  <r>
    <x v="14"/>
    <x v="61"/>
    <n v="57.759784075573549"/>
    <x v="0"/>
    <x v="1"/>
  </r>
  <r>
    <x v="14"/>
    <x v="66"/>
    <n v="0"/>
    <x v="0"/>
    <x v="1"/>
  </r>
  <r>
    <x v="10"/>
    <x v="56"/>
    <n v="67.629046369203849"/>
    <x v="1"/>
    <x v="1"/>
  </r>
  <r>
    <x v="10"/>
    <x v="57"/>
    <n v="6.7366579177602803"/>
    <x v="1"/>
    <x v="1"/>
  </r>
  <r>
    <x v="10"/>
    <x v="58"/>
    <n v="12.160979877515311"/>
    <x v="1"/>
    <x v="1"/>
  </r>
  <r>
    <x v="10"/>
    <x v="59"/>
    <n v="0.52493438320209973"/>
    <x v="1"/>
    <x v="1"/>
  </r>
  <r>
    <x v="10"/>
    <x v="60"/>
    <n v="0.26246719160104987"/>
    <x v="1"/>
    <x v="1"/>
  </r>
  <r>
    <x v="10"/>
    <x v="61"/>
    <n v="12.379702537182853"/>
    <x v="1"/>
    <x v="1"/>
  </r>
  <r>
    <x v="10"/>
    <x v="62"/>
    <n v="0.30621172353455817"/>
    <x v="1"/>
    <x v="1"/>
  </r>
  <r>
    <x v="11"/>
    <x v="56"/>
    <n v="67.104111986001755"/>
    <x v="1"/>
    <x v="1"/>
  </r>
  <r>
    <x v="11"/>
    <x v="57"/>
    <n v="6.5616797900262469"/>
    <x v="1"/>
    <x v="1"/>
  </r>
  <r>
    <x v="11"/>
    <x v="58"/>
    <n v="11.548556430446194"/>
    <x v="1"/>
    <x v="1"/>
  </r>
  <r>
    <x v="11"/>
    <x v="59"/>
    <n v="0.52493438320209973"/>
    <x v="1"/>
    <x v="1"/>
  </r>
  <r>
    <x v="11"/>
    <x v="63"/>
    <n v="0.26246719160104987"/>
    <x v="1"/>
    <x v="1"/>
  </r>
  <r>
    <x v="11"/>
    <x v="64"/>
    <n v="12.379702537182853"/>
    <x v="1"/>
    <x v="1"/>
  </r>
  <r>
    <x v="11"/>
    <x v="65"/>
    <n v="4.3744531933508309E-2"/>
    <x v="1"/>
    <x v="1"/>
  </r>
  <r>
    <x v="11"/>
    <x v="66"/>
    <n v="0.17497812773403323"/>
    <x v="1"/>
    <x v="1"/>
  </r>
  <r>
    <x v="11"/>
    <x v="4"/>
    <n v="1.3998250218722659"/>
    <x v="1"/>
    <x v="1"/>
  </r>
  <r>
    <x v="12"/>
    <x v="67"/>
    <n v="0.8311461067366579"/>
    <x v="1"/>
    <x v="1"/>
  </r>
  <r>
    <x v="12"/>
    <x v="68"/>
    <n v="7.6552930883639547"/>
    <x v="1"/>
    <x v="1"/>
  </r>
  <r>
    <x v="12"/>
    <x v="69"/>
    <n v="51.443569553805773"/>
    <x v="1"/>
    <x v="1"/>
  </r>
  <r>
    <x v="12"/>
    <x v="70"/>
    <n v="7.1741032370953635"/>
    <x v="1"/>
    <x v="1"/>
  </r>
  <r>
    <x v="12"/>
    <x v="71"/>
    <n v="8.7489063867016617E-2"/>
    <x v="1"/>
    <x v="1"/>
  </r>
  <r>
    <x v="12"/>
    <x v="72"/>
    <n v="3.1496062992125986"/>
    <x v="1"/>
    <x v="1"/>
  </r>
  <r>
    <x v="12"/>
    <x v="73"/>
    <n v="3.3245844269466316"/>
    <x v="1"/>
    <x v="1"/>
  </r>
  <r>
    <x v="12"/>
    <x v="74"/>
    <n v="8.7489063867016617E-2"/>
    <x v="1"/>
    <x v="1"/>
  </r>
  <r>
    <x v="12"/>
    <x v="75"/>
    <n v="5.5555555555555554"/>
    <x v="1"/>
    <x v="1"/>
  </r>
  <r>
    <x v="12"/>
    <x v="76"/>
    <n v="5.9055118110236222"/>
    <x v="1"/>
    <x v="1"/>
  </r>
  <r>
    <x v="12"/>
    <x v="59"/>
    <n v="0.52493438320209973"/>
    <x v="1"/>
    <x v="1"/>
  </r>
  <r>
    <x v="12"/>
    <x v="63"/>
    <n v="0.26246719160104987"/>
    <x v="1"/>
    <x v="1"/>
  </r>
  <r>
    <x v="12"/>
    <x v="64"/>
    <n v="12.379702537182853"/>
    <x v="1"/>
    <x v="1"/>
  </r>
  <r>
    <x v="12"/>
    <x v="65"/>
    <n v="4.3744531933508309E-2"/>
    <x v="1"/>
    <x v="1"/>
  </r>
  <r>
    <x v="12"/>
    <x v="66"/>
    <n v="0.17497812773403323"/>
    <x v="1"/>
    <x v="1"/>
  </r>
  <r>
    <x v="12"/>
    <x v="4"/>
    <n v="1.3998250218722659"/>
    <x v="1"/>
    <x v="1"/>
  </r>
  <r>
    <x v="13"/>
    <x v="77"/>
    <n v="8.3333333333333339"/>
    <x v="1"/>
    <x v="1"/>
  </r>
  <r>
    <x v="13"/>
    <x v="78"/>
    <n v="0"/>
    <x v="1"/>
    <x v="1"/>
  </r>
  <r>
    <x v="13"/>
    <x v="79"/>
    <n v="8.3333333333333339"/>
    <x v="1"/>
    <x v="1"/>
  </r>
  <r>
    <x v="13"/>
    <x v="80"/>
    <n v="25"/>
    <x v="1"/>
    <x v="1"/>
  </r>
  <r>
    <x v="13"/>
    <x v="76"/>
    <n v="58.333333333333336"/>
    <x v="1"/>
    <x v="1"/>
  </r>
  <r>
    <x v="14"/>
    <x v="77"/>
    <n v="0"/>
    <x v="1"/>
    <x v="1"/>
  </r>
  <r>
    <x v="14"/>
    <x v="78"/>
    <n v="0.70671378091872794"/>
    <x v="1"/>
    <x v="1"/>
  </r>
  <r>
    <x v="14"/>
    <x v="79"/>
    <n v="0"/>
    <x v="1"/>
    <x v="1"/>
  </r>
  <r>
    <x v="14"/>
    <x v="80"/>
    <n v="2.4734982332155475"/>
    <x v="1"/>
    <x v="1"/>
  </r>
  <r>
    <x v="14"/>
    <x v="76"/>
    <n v="2.4734982332155475"/>
    <x v="1"/>
    <x v="1"/>
  </r>
  <r>
    <x v="14"/>
    <x v="61"/>
    <n v="94.346289752650179"/>
    <x v="1"/>
    <x v="1"/>
  </r>
  <r>
    <x v="14"/>
    <x v="66"/>
    <n v="0"/>
    <x v="1"/>
    <x v="1"/>
  </r>
  <r>
    <x v="10"/>
    <x v="56"/>
    <n v="32.958801498127343"/>
    <x v="2"/>
    <x v="1"/>
  </r>
  <r>
    <x v="10"/>
    <x v="57"/>
    <n v="7.654494382022472"/>
    <x v="2"/>
    <x v="1"/>
  </r>
  <r>
    <x v="10"/>
    <x v="58"/>
    <n v="18.656367041198504"/>
    <x v="2"/>
    <x v="1"/>
  </r>
  <r>
    <x v="10"/>
    <x v="59"/>
    <n v="22.635767790262172"/>
    <x v="2"/>
    <x v="1"/>
  </r>
  <r>
    <x v="10"/>
    <x v="60"/>
    <n v="2.3408239700374533E-2"/>
    <x v="2"/>
    <x v="1"/>
  </r>
  <r>
    <x v="10"/>
    <x v="61"/>
    <n v="18.071161048689138"/>
    <x v="2"/>
    <x v="1"/>
  </r>
  <r>
    <x v="10"/>
    <x v="62"/>
    <n v="0"/>
    <x v="2"/>
    <x v="1"/>
  </r>
  <r>
    <x v="11"/>
    <x v="56"/>
    <n v="32.935393258426963"/>
    <x v="2"/>
    <x v="1"/>
  </r>
  <r>
    <x v="11"/>
    <x v="57"/>
    <n v="7.5608614232209739"/>
    <x v="2"/>
    <x v="1"/>
  </r>
  <r>
    <x v="11"/>
    <x v="58"/>
    <n v="18.352059925093634"/>
    <x v="2"/>
    <x v="1"/>
  </r>
  <r>
    <x v="11"/>
    <x v="59"/>
    <n v="22.00374531835206"/>
    <x v="2"/>
    <x v="1"/>
  </r>
  <r>
    <x v="11"/>
    <x v="63"/>
    <n v="2.3408239700374533E-2"/>
    <x v="2"/>
    <x v="1"/>
  </r>
  <r>
    <x v="11"/>
    <x v="64"/>
    <n v="18.071161048689138"/>
    <x v="2"/>
    <x v="1"/>
  </r>
  <r>
    <x v="11"/>
    <x v="65"/>
    <n v="0"/>
    <x v="2"/>
    <x v="1"/>
  </r>
  <r>
    <x v="11"/>
    <x v="66"/>
    <n v="0"/>
    <x v="2"/>
    <x v="1"/>
  </r>
  <r>
    <x v="11"/>
    <x v="4"/>
    <n v="1.053370786516854"/>
    <x v="2"/>
    <x v="1"/>
  </r>
  <r>
    <x v="12"/>
    <x v="67"/>
    <n v="4.6816479400749067E-2"/>
    <x v="2"/>
    <x v="1"/>
  </r>
  <r>
    <x v="12"/>
    <x v="68"/>
    <n v="2.9494382022471912"/>
    <x v="2"/>
    <x v="1"/>
  </r>
  <r>
    <x v="12"/>
    <x v="69"/>
    <n v="24.321161048689138"/>
    <x v="2"/>
    <x v="1"/>
  </r>
  <r>
    <x v="12"/>
    <x v="70"/>
    <n v="5.617977528089888"/>
    <x v="2"/>
    <x v="1"/>
  </r>
  <r>
    <x v="12"/>
    <x v="71"/>
    <n v="9.3632958801498134E-2"/>
    <x v="2"/>
    <x v="1"/>
  </r>
  <r>
    <x v="12"/>
    <x v="72"/>
    <n v="4.7518726591760299"/>
    <x v="2"/>
    <x v="1"/>
  </r>
  <r>
    <x v="12"/>
    <x v="73"/>
    <n v="2.7153558052434459"/>
    <x v="2"/>
    <x v="1"/>
  </r>
  <r>
    <x v="12"/>
    <x v="74"/>
    <n v="1.7556179775280898"/>
    <x v="2"/>
    <x v="1"/>
  </r>
  <r>
    <x v="12"/>
    <x v="75"/>
    <n v="4.2837078651685392"/>
    <x v="2"/>
    <x v="1"/>
  </r>
  <r>
    <x v="12"/>
    <x v="76"/>
    <n v="12.312734082397004"/>
    <x v="2"/>
    <x v="1"/>
  </r>
  <r>
    <x v="12"/>
    <x v="59"/>
    <n v="22.00374531835206"/>
    <x v="2"/>
    <x v="1"/>
  </r>
  <r>
    <x v="12"/>
    <x v="63"/>
    <n v="2.3408239700374533E-2"/>
    <x v="2"/>
    <x v="1"/>
  </r>
  <r>
    <x v="12"/>
    <x v="64"/>
    <n v="18.071161048689138"/>
    <x v="2"/>
    <x v="1"/>
  </r>
  <r>
    <x v="12"/>
    <x v="65"/>
    <n v="0"/>
    <x v="2"/>
    <x v="1"/>
  </r>
  <r>
    <x v="12"/>
    <x v="66"/>
    <n v="0"/>
    <x v="2"/>
    <x v="1"/>
  </r>
  <r>
    <x v="12"/>
    <x v="4"/>
    <n v="1.053370786516854"/>
    <x v="2"/>
    <x v="1"/>
  </r>
  <r>
    <x v="13"/>
    <x v="77"/>
    <n v="5.8510638297872344"/>
    <x v="2"/>
    <x v="1"/>
  </r>
  <r>
    <x v="13"/>
    <x v="78"/>
    <n v="0.10638297872340426"/>
    <x v="2"/>
    <x v="1"/>
  </r>
  <r>
    <x v="13"/>
    <x v="79"/>
    <n v="6.2765957446808507"/>
    <x v="2"/>
    <x v="1"/>
  </r>
  <r>
    <x v="13"/>
    <x v="80"/>
    <n v="29.468085106382979"/>
    <x v="2"/>
    <x v="1"/>
  </r>
  <r>
    <x v="13"/>
    <x v="76"/>
    <n v="58.297872340425535"/>
    <x v="2"/>
    <x v="1"/>
  </r>
  <r>
    <x v="14"/>
    <x v="77"/>
    <n v="0.12953367875647667"/>
    <x v="2"/>
    <x v="1"/>
  </r>
  <r>
    <x v="14"/>
    <x v="78"/>
    <n v="2.7202072538860103"/>
    <x v="2"/>
    <x v="1"/>
  </r>
  <r>
    <x v="14"/>
    <x v="79"/>
    <n v="2.2020725388601035"/>
    <x v="2"/>
    <x v="1"/>
  </r>
  <r>
    <x v="14"/>
    <x v="80"/>
    <n v="30.569948186528496"/>
    <x v="2"/>
    <x v="1"/>
  </r>
  <r>
    <x v="14"/>
    <x v="76"/>
    <n v="25.647668393782382"/>
    <x v="2"/>
    <x v="1"/>
  </r>
  <r>
    <x v="14"/>
    <x v="61"/>
    <n v="38.730569948186528"/>
    <x v="2"/>
    <x v="1"/>
  </r>
  <r>
    <x v="14"/>
    <x v="66"/>
    <n v="0"/>
    <x v="2"/>
    <x v="1"/>
  </r>
  <r>
    <x v="10"/>
    <x v="56"/>
    <n v="64.250309789343248"/>
    <x v="3"/>
    <x v="1"/>
  </r>
  <r>
    <x v="10"/>
    <x v="57"/>
    <n v="9.355638166047088"/>
    <x v="3"/>
    <x v="1"/>
  </r>
  <r>
    <x v="10"/>
    <x v="58"/>
    <n v="11.524163568773234"/>
    <x v="3"/>
    <x v="1"/>
  </r>
  <r>
    <x v="10"/>
    <x v="59"/>
    <n v="1.9206939281288724"/>
    <x v="3"/>
    <x v="1"/>
  </r>
  <r>
    <x v="10"/>
    <x v="60"/>
    <n v="0.92936802973977695"/>
    <x v="3"/>
    <x v="1"/>
  </r>
  <r>
    <x v="10"/>
    <x v="61"/>
    <n v="11.957868649318463"/>
    <x v="3"/>
    <x v="1"/>
  </r>
  <r>
    <x v="10"/>
    <x v="62"/>
    <n v="6.1957868649318466E-2"/>
    <x v="3"/>
    <x v="1"/>
  </r>
  <r>
    <x v="11"/>
    <x v="56"/>
    <n v="64.126394052044603"/>
    <x v="3"/>
    <x v="1"/>
  </r>
  <r>
    <x v="11"/>
    <x v="57"/>
    <n v="9.2936802973977688"/>
    <x v="3"/>
    <x v="1"/>
  </r>
  <r>
    <x v="11"/>
    <x v="58"/>
    <n v="11.214374225526642"/>
    <x v="3"/>
    <x v="1"/>
  </r>
  <r>
    <x v="11"/>
    <x v="59"/>
    <n v="1.8587360594795539"/>
    <x v="3"/>
    <x v="1"/>
  </r>
  <r>
    <x v="11"/>
    <x v="63"/>
    <n v="0.92936802973977695"/>
    <x v="3"/>
    <x v="1"/>
  </r>
  <r>
    <x v="11"/>
    <x v="64"/>
    <n v="11.957868649318463"/>
    <x v="3"/>
    <x v="1"/>
  </r>
  <r>
    <x v="11"/>
    <x v="65"/>
    <n v="6.1957868649318466E-2"/>
    <x v="3"/>
    <x v="1"/>
  </r>
  <r>
    <x v="11"/>
    <x v="66"/>
    <n v="0"/>
    <x v="3"/>
    <x v="1"/>
  </r>
  <r>
    <x v="11"/>
    <x v="4"/>
    <n v="0.55762081784386619"/>
    <x v="3"/>
    <x v="1"/>
  </r>
  <r>
    <x v="12"/>
    <x v="67"/>
    <n v="0.68153655514250311"/>
    <x v="3"/>
    <x v="1"/>
  </r>
  <r>
    <x v="12"/>
    <x v="68"/>
    <n v="9.5415117719950437"/>
    <x v="3"/>
    <x v="1"/>
  </r>
  <r>
    <x v="12"/>
    <x v="69"/>
    <n v="48.203221809169762"/>
    <x v="3"/>
    <x v="1"/>
  </r>
  <r>
    <x v="12"/>
    <x v="70"/>
    <n v="5.7001239157372989"/>
    <x v="3"/>
    <x v="1"/>
  </r>
  <r>
    <x v="12"/>
    <x v="71"/>
    <n v="0.55762081784386619"/>
    <x v="3"/>
    <x v="1"/>
  </r>
  <r>
    <x v="12"/>
    <x v="72"/>
    <n v="4.3990086741016112"/>
    <x v="3"/>
    <x v="1"/>
  </r>
  <r>
    <x v="12"/>
    <x v="73"/>
    <n v="4.337050805452292"/>
    <x v="3"/>
    <x v="1"/>
  </r>
  <r>
    <x v="12"/>
    <x v="74"/>
    <n v="0.24783147459727387"/>
    <x v="3"/>
    <x v="1"/>
  </r>
  <r>
    <x v="12"/>
    <x v="75"/>
    <n v="1.1771995043370509"/>
    <x v="3"/>
    <x v="1"/>
  </r>
  <r>
    <x v="12"/>
    <x v="76"/>
    <n v="9.7893432465923169"/>
    <x v="3"/>
    <x v="1"/>
  </r>
  <r>
    <x v="12"/>
    <x v="59"/>
    <n v="1.8587360594795539"/>
    <x v="3"/>
    <x v="1"/>
  </r>
  <r>
    <x v="12"/>
    <x v="63"/>
    <n v="0.92936802973977695"/>
    <x v="3"/>
    <x v="1"/>
  </r>
  <r>
    <x v="12"/>
    <x v="64"/>
    <n v="11.957868649318463"/>
    <x v="3"/>
    <x v="1"/>
  </r>
  <r>
    <x v="12"/>
    <x v="65"/>
    <n v="6.1957868649318466E-2"/>
    <x v="3"/>
    <x v="1"/>
  </r>
  <r>
    <x v="12"/>
    <x v="66"/>
    <n v="0"/>
    <x v="3"/>
    <x v="1"/>
  </r>
  <r>
    <x v="12"/>
    <x v="4"/>
    <n v="0.55762081784386619"/>
    <x v="3"/>
    <x v="1"/>
  </r>
  <r>
    <x v="13"/>
    <x v="77"/>
    <n v="10"/>
    <x v="3"/>
    <x v="1"/>
  </r>
  <r>
    <x v="13"/>
    <x v="78"/>
    <n v="3.3333333333333335"/>
    <x v="3"/>
    <x v="1"/>
  </r>
  <r>
    <x v="13"/>
    <x v="79"/>
    <n v="10"/>
    <x v="3"/>
    <x v="1"/>
  </r>
  <r>
    <x v="13"/>
    <x v="80"/>
    <n v="36.666666666666664"/>
    <x v="3"/>
    <x v="1"/>
  </r>
  <r>
    <x v="13"/>
    <x v="76"/>
    <n v="40"/>
    <x v="3"/>
    <x v="1"/>
  </r>
  <r>
    <x v="14"/>
    <x v="77"/>
    <n v="0"/>
    <x v="3"/>
    <x v="1"/>
  </r>
  <r>
    <x v="14"/>
    <x v="78"/>
    <n v="0"/>
    <x v="3"/>
    <x v="1"/>
  </r>
  <r>
    <x v="14"/>
    <x v="79"/>
    <n v="0.51813471502590669"/>
    <x v="3"/>
    <x v="1"/>
  </r>
  <r>
    <x v="14"/>
    <x v="80"/>
    <n v="15.544041450777202"/>
    <x v="3"/>
    <x v="1"/>
  </r>
  <r>
    <x v="14"/>
    <x v="76"/>
    <n v="7.2538860103626943"/>
    <x v="3"/>
    <x v="1"/>
  </r>
  <r>
    <x v="14"/>
    <x v="61"/>
    <n v="76.683937823834199"/>
    <x v="3"/>
    <x v="1"/>
  </r>
  <r>
    <x v="14"/>
    <x v="66"/>
    <n v="0"/>
    <x v="3"/>
    <x v="1"/>
  </r>
  <r>
    <x v="10"/>
    <x v="56"/>
    <n v="24.134199134199132"/>
    <x v="4"/>
    <x v="1"/>
  </r>
  <r>
    <x v="10"/>
    <x v="57"/>
    <n v="12.770562770562771"/>
    <x v="4"/>
    <x v="1"/>
  </r>
  <r>
    <x v="10"/>
    <x v="58"/>
    <n v="55.303030303030305"/>
    <x v="4"/>
    <x v="1"/>
  </r>
  <r>
    <x v="10"/>
    <x v="59"/>
    <n v="3.3549783549783552"/>
    <x v="4"/>
    <x v="1"/>
  </r>
  <r>
    <x v="10"/>
    <x v="60"/>
    <n v="0"/>
    <x v="4"/>
    <x v="1"/>
  </r>
  <r>
    <x v="10"/>
    <x v="61"/>
    <n v="4.437229437229437"/>
    <x v="4"/>
    <x v="1"/>
  </r>
  <r>
    <x v="10"/>
    <x v="62"/>
    <n v="0"/>
    <x v="4"/>
    <x v="1"/>
  </r>
  <r>
    <x v="11"/>
    <x v="56"/>
    <n v="23.80952380952381"/>
    <x v="4"/>
    <x v="1"/>
  </r>
  <r>
    <x v="11"/>
    <x v="57"/>
    <n v="11.688311688311689"/>
    <x v="4"/>
    <x v="1"/>
  </r>
  <r>
    <x v="11"/>
    <x v="58"/>
    <n v="54.761904761904759"/>
    <x v="4"/>
    <x v="1"/>
  </r>
  <r>
    <x v="11"/>
    <x v="59"/>
    <n v="3.1385281385281387"/>
    <x v="4"/>
    <x v="1"/>
  </r>
  <r>
    <x v="11"/>
    <x v="63"/>
    <n v="0"/>
    <x v="4"/>
    <x v="1"/>
  </r>
  <r>
    <x v="11"/>
    <x v="64"/>
    <n v="4.437229437229437"/>
    <x v="4"/>
    <x v="1"/>
  </r>
  <r>
    <x v="11"/>
    <x v="65"/>
    <n v="0"/>
    <x v="4"/>
    <x v="1"/>
  </r>
  <r>
    <x v="11"/>
    <x v="66"/>
    <n v="0"/>
    <x v="4"/>
    <x v="1"/>
  </r>
  <r>
    <x v="11"/>
    <x v="4"/>
    <n v="2.1645021645021645"/>
    <x v="4"/>
    <x v="1"/>
  </r>
  <r>
    <x v="12"/>
    <x v="67"/>
    <n v="0.21645021645021645"/>
    <x v="4"/>
    <x v="1"/>
  </r>
  <r>
    <x v="12"/>
    <x v="68"/>
    <n v="4.220779220779221"/>
    <x v="4"/>
    <x v="1"/>
  </r>
  <r>
    <x v="12"/>
    <x v="69"/>
    <n v="16.450216450216452"/>
    <x v="4"/>
    <x v="1"/>
  </r>
  <r>
    <x v="12"/>
    <x v="70"/>
    <n v="2.9220779220779223"/>
    <x v="4"/>
    <x v="1"/>
  </r>
  <r>
    <x v="12"/>
    <x v="71"/>
    <n v="0.4329004329004329"/>
    <x v="4"/>
    <x v="1"/>
  </r>
  <r>
    <x v="12"/>
    <x v="72"/>
    <n v="8.9826839826839819"/>
    <x v="4"/>
    <x v="1"/>
  </r>
  <r>
    <x v="12"/>
    <x v="73"/>
    <n v="2.2727272727272729"/>
    <x v="4"/>
    <x v="1"/>
  </r>
  <r>
    <x v="12"/>
    <x v="74"/>
    <n v="4.7619047619047619"/>
    <x v="4"/>
    <x v="1"/>
  </r>
  <r>
    <x v="12"/>
    <x v="75"/>
    <n v="12.121212121212121"/>
    <x v="4"/>
    <x v="1"/>
  </r>
  <r>
    <x v="12"/>
    <x v="76"/>
    <n v="37.878787878787875"/>
    <x v="4"/>
    <x v="1"/>
  </r>
  <r>
    <x v="12"/>
    <x v="59"/>
    <n v="3.1385281385281387"/>
    <x v="4"/>
    <x v="1"/>
  </r>
  <r>
    <x v="12"/>
    <x v="63"/>
    <n v="0"/>
    <x v="4"/>
    <x v="1"/>
  </r>
  <r>
    <x v="12"/>
    <x v="64"/>
    <n v="4.437229437229437"/>
    <x v="4"/>
    <x v="1"/>
  </r>
  <r>
    <x v="12"/>
    <x v="65"/>
    <n v="0"/>
    <x v="4"/>
    <x v="1"/>
  </r>
  <r>
    <x v="12"/>
    <x v="66"/>
    <n v="0"/>
    <x v="4"/>
    <x v="1"/>
  </r>
  <r>
    <x v="12"/>
    <x v="4"/>
    <n v="2.1645021645021645"/>
    <x v="4"/>
    <x v="1"/>
  </r>
  <r>
    <x v="13"/>
    <x v="77"/>
    <n v="6.8965517241379306"/>
    <x v="4"/>
    <x v="1"/>
  </r>
  <r>
    <x v="13"/>
    <x v="78"/>
    <n v="0"/>
    <x v="4"/>
    <x v="1"/>
  </r>
  <r>
    <x v="13"/>
    <x v="79"/>
    <n v="3.4482758620689653"/>
    <x v="4"/>
    <x v="1"/>
  </r>
  <r>
    <x v="13"/>
    <x v="80"/>
    <n v="20.689655172413794"/>
    <x v="4"/>
    <x v="1"/>
  </r>
  <r>
    <x v="13"/>
    <x v="76"/>
    <n v="68.965517241379317"/>
    <x v="4"/>
    <x v="1"/>
  </r>
  <r>
    <x v="14"/>
    <x v="77"/>
    <n v="0"/>
    <x v="4"/>
    <x v="1"/>
  </r>
  <r>
    <x v="14"/>
    <x v="78"/>
    <n v="0"/>
    <x v="4"/>
    <x v="1"/>
  </r>
  <r>
    <x v="14"/>
    <x v="79"/>
    <n v="0"/>
    <x v="4"/>
    <x v="1"/>
  </r>
  <r>
    <x v="14"/>
    <x v="80"/>
    <n v="12.195121951219512"/>
    <x v="4"/>
    <x v="1"/>
  </r>
  <r>
    <x v="14"/>
    <x v="76"/>
    <n v="14.634146341463415"/>
    <x v="4"/>
    <x v="1"/>
  </r>
  <r>
    <x v="14"/>
    <x v="61"/>
    <n v="73.170731707317074"/>
    <x v="4"/>
    <x v="1"/>
  </r>
  <r>
    <x v="14"/>
    <x v="66"/>
    <n v="0"/>
    <x v="4"/>
    <x v="1"/>
  </r>
  <r>
    <x v="10"/>
    <x v="56"/>
    <n v="21.243523316062177"/>
    <x v="5"/>
    <x v="1"/>
  </r>
  <r>
    <x v="10"/>
    <x v="57"/>
    <n v="11.917098445595855"/>
    <x v="5"/>
    <x v="1"/>
  </r>
  <r>
    <x v="10"/>
    <x v="58"/>
    <n v="53.8860103626943"/>
    <x v="5"/>
    <x v="1"/>
  </r>
  <r>
    <x v="10"/>
    <x v="59"/>
    <n v="6.2176165803108807"/>
    <x v="5"/>
    <x v="1"/>
  </r>
  <r>
    <x v="10"/>
    <x v="60"/>
    <n v="0"/>
    <x v="5"/>
    <x v="1"/>
  </r>
  <r>
    <x v="10"/>
    <x v="61"/>
    <n v="6.7357512953367875"/>
    <x v="5"/>
    <x v="1"/>
  </r>
  <r>
    <x v="10"/>
    <x v="62"/>
    <n v="0"/>
    <x v="5"/>
    <x v="1"/>
  </r>
  <r>
    <x v="11"/>
    <x v="56"/>
    <n v="20.725388601036268"/>
    <x v="5"/>
    <x v="1"/>
  </r>
  <r>
    <x v="11"/>
    <x v="57"/>
    <n v="10.880829015544041"/>
    <x v="5"/>
    <x v="1"/>
  </r>
  <r>
    <x v="11"/>
    <x v="58"/>
    <n v="53.8860103626943"/>
    <x v="5"/>
    <x v="1"/>
  </r>
  <r>
    <x v="11"/>
    <x v="59"/>
    <n v="6.2176165803108807"/>
    <x v="5"/>
    <x v="1"/>
  </r>
  <r>
    <x v="11"/>
    <x v="63"/>
    <n v="0"/>
    <x v="5"/>
    <x v="1"/>
  </r>
  <r>
    <x v="11"/>
    <x v="64"/>
    <n v="6.7357512953367875"/>
    <x v="5"/>
    <x v="1"/>
  </r>
  <r>
    <x v="11"/>
    <x v="65"/>
    <n v="0"/>
    <x v="5"/>
    <x v="1"/>
  </r>
  <r>
    <x v="11"/>
    <x v="66"/>
    <n v="0"/>
    <x v="5"/>
    <x v="1"/>
  </r>
  <r>
    <x v="11"/>
    <x v="4"/>
    <n v="1.5544041450777202"/>
    <x v="5"/>
    <x v="1"/>
  </r>
  <r>
    <x v="12"/>
    <x v="67"/>
    <n v="0.51813471502590669"/>
    <x v="5"/>
    <x v="1"/>
  </r>
  <r>
    <x v="12"/>
    <x v="68"/>
    <n v="1.0362694300518134"/>
    <x v="5"/>
    <x v="1"/>
  </r>
  <r>
    <x v="12"/>
    <x v="69"/>
    <n v="16.062176165803109"/>
    <x v="5"/>
    <x v="1"/>
  </r>
  <r>
    <x v="12"/>
    <x v="70"/>
    <n v="3.1088082901554404"/>
    <x v="5"/>
    <x v="1"/>
  </r>
  <r>
    <x v="12"/>
    <x v="71"/>
    <n v="1.0362694300518134"/>
    <x v="5"/>
    <x v="1"/>
  </r>
  <r>
    <x v="12"/>
    <x v="72"/>
    <n v="8.8082901554404138"/>
    <x v="5"/>
    <x v="1"/>
  </r>
  <r>
    <x v="12"/>
    <x v="73"/>
    <n v="1.0362694300518134"/>
    <x v="5"/>
    <x v="1"/>
  </r>
  <r>
    <x v="12"/>
    <x v="74"/>
    <n v="4.1450777202072535"/>
    <x v="5"/>
    <x v="1"/>
  </r>
  <r>
    <x v="12"/>
    <x v="75"/>
    <n v="7.7720207253886011"/>
    <x v="5"/>
    <x v="1"/>
  </r>
  <r>
    <x v="12"/>
    <x v="76"/>
    <n v="41.968911917098445"/>
    <x v="5"/>
    <x v="1"/>
  </r>
  <r>
    <x v="12"/>
    <x v="59"/>
    <n v="6.2176165803108807"/>
    <x v="5"/>
    <x v="1"/>
  </r>
  <r>
    <x v="12"/>
    <x v="63"/>
    <n v="0"/>
    <x v="5"/>
    <x v="1"/>
  </r>
  <r>
    <x v="12"/>
    <x v="64"/>
    <n v="6.7357512953367875"/>
    <x v="5"/>
    <x v="1"/>
  </r>
  <r>
    <x v="12"/>
    <x v="65"/>
    <n v="0"/>
    <x v="5"/>
    <x v="1"/>
  </r>
  <r>
    <x v="12"/>
    <x v="66"/>
    <n v="0"/>
    <x v="5"/>
    <x v="1"/>
  </r>
  <r>
    <x v="12"/>
    <x v="4"/>
    <n v="1.5544041450777202"/>
    <x v="5"/>
    <x v="1"/>
  </r>
  <r>
    <x v="13"/>
    <x v="77"/>
    <n v="16.666666666666668"/>
    <x v="5"/>
    <x v="1"/>
  </r>
  <r>
    <x v="13"/>
    <x v="78"/>
    <n v="0"/>
    <x v="5"/>
    <x v="1"/>
  </r>
  <r>
    <x v="13"/>
    <x v="79"/>
    <n v="0"/>
    <x v="5"/>
    <x v="1"/>
  </r>
  <r>
    <x v="13"/>
    <x v="80"/>
    <n v="16.666666666666668"/>
    <x v="5"/>
    <x v="1"/>
  </r>
  <r>
    <x v="13"/>
    <x v="76"/>
    <n v="66.666666666666671"/>
    <x v="5"/>
    <x v="1"/>
  </r>
  <r>
    <x v="14"/>
    <x v="77"/>
    <n v="0"/>
    <x v="5"/>
    <x v="1"/>
  </r>
  <r>
    <x v="14"/>
    <x v="78"/>
    <n v="0"/>
    <x v="5"/>
    <x v="1"/>
  </r>
  <r>
    <x v="14"/>
    <x v="79"/>
    <n v="0"/>
    <x v="5"/>
    <x v="1"/>
  </r>
  <r>
    <x v="14"/>
    <x v="80"/>
    <n v="15.384615384615385"/>
    <x v="5"/>
    <x v="1"/>
  </r>
  <r>
    <x v="14"/>
    <x v="76"/>
    <n v="7.6923076923076925"/>
    <x v="5"/>
    <x v="1"/>
  </r>
  <r>
    <x v="14"/>
    <x v="61"/>
    <n v="76.92307692307692"/>
    <x v="5"/>
    <x v="1"/>
  </r>
  <r>
    <x v="14"/>
    <x v="66"/>
    <n v="0"/>
    <x v="5"/>
    <x v="1"/>
  </r>
  <r>
    <x v="10"/>
    <x v="56"/>
    <n v="18.125"/>
    <x v="6"/>
    <x v="1"/>
  </r>
  <r>
    <x v="10"/>
    <x v="57"/>
    <n v="11.25"/>
    <x v="6"/>
    <x v="1"/>
  </r>
  <r>
    <x v="10"/>
    <x v="58"/>
    <n v="60.625"/>
    <x v="6"/>
    <x v="1"/>
  </r>
  <r>
    <x v="10"/>
    <x v="59"/>
    <n v="3.125"/>
    <x v="6"/>
    <x v="1"/>
  </r>
  <r>
    <x v="10"/>
    <x v="60"/>
    <n v="0"/>
    <x v="6"/>
    <x v="1"/>
  </r>
  <r>
    <x v="10"/>
    <x v="61"/>
    <n v="6.875"/>
    <x v="6"/>
    <x v="1"/>
  </r>
  <r>
    <x v="10"/>
    <x v="62"/>
    <n v="0"/>
    <x v="6"/>
    <x v="1"/>
  </r>
  <r>
    <x v="11"/>
    <x v="56"/>
    <n v="18.125"/>
    <x v="6"/>
    <x v="1"/>
  </r>
  <r>
    <x v="11"/>
    <x v="57"/>
    <n v="10.625"/>
    <x v="6"/>
    <x v="1"/>
  </r>
  <r>
    <x v="11"/>
    <x v="58"/>
    <n v="60"/>
    <x v="6"/>
    <x v="1"/>
  </r>
  <r>
    <x v="11"/>
    <x v="59"/>
    <n v="3.125"/>
    <x v="6"/>
    <x v="1"/>
  </r>
  <r>
    <x v="11"/>
    <x v="63"/>
    <n v="0"/>
    <x v="6"/>
    <x v="1"/>
  </r>
  <r>
    <x v="11"/>
    <x v="64"/>
    <n v="6.875"/>
    <x v="6"/>
    <x v="1"/>
  </r>
  <r>
    <x v="11"/>
    <x v="65"/>
    <n v="0"/>
    <x v="6"/>
    <x v="1"/>
  </r>
  <r>
    <x v="11"/>
    <x v="66"/>
    <n v="0"/>
    <x v="6"/>
    <x v="1"/>
  </r>
  <r>
    <x v="11"/>
    <x v="4"/>
    <n v="1.25"/>
    <x v="6"/>
    <x v="1"/>
  </r>
  <r>
    <x v="12"/>
    <x v="67"/>
    <n v="0"/>
    <x v="6"/>
    <x v="1"/>
  </r>
  <r>
    <x v="12"/>
    <x v="68"/>
    <n v="2.5"/>
    <x v="6"/>
    <x v="1"/>
  </r>
  <r>
    <x v="12"/>
    <x v="69"/>
    <n v="10"/>
    <x v="6"/>
    <x v="1"/>
  </r>
  <r>
    <x v="12"/>
    <x v="70"/>
    <n v="5.625"/>
    <x v="6"/>
    <x v="1"/>
  </r>
  <r>
    <x v="12"/>
    <x v="71"/>
    <n v="0"/>
    <x v="6"/>
    <x v="1"/>
  </r>
  <r>
    <x v="12"/>
    <x v="72"/>
    <n v="6.25"/>
    <x v="6"/>
    <x v="1"/>
  </r>
  <r>
    <x v="12"/>
    <x v="73"/>
    <n v="4.375"/>
    <x v="6"/>
    <x v="1"/>
  </r>
  <r>
    <x v="12"/>
    <x v="74"/>
    <n v="5"/>
    <x v="6"/>
    <x v="1"/>
  </r>
  <r>
    <x v="12"/>
    <x v="75"/>
    <n v="10"/>
    <x v="6"/>
    <x v="1"/>
  </r>
  <r>
    <x v="12"/>
    <x v="76"/>
    <n v="45"/>
    <x v="6"/>
    <x v="1"/>
  </r>
  <r>
    <x v="12"/>
    <x v="59"/>
    <n v="3.125"/>
    <x v="6"/>
    <x v="1"/>
  </r>
  <r>
    <x v="12"/>
    <x v="63"/>
    <n v="0"/>
    <x v="6"/>
    <x v="1"/>
  </r>
  <r>
    <x v="12"/>
    <x v="64"/>
    <n v="6.875"/>
    <x v="6"/>
    <x v="1"/>
  </r>
  <r>
    <x v="12"/>
    <x v="65"/>
    <n v="0"/>
    <x v="6"/>
    <x v="1"/>
  </r>
  <r>
    <x v="12"/>
    <x v="66"/>
    <n v="0"/>
    <x v="6"/>
    <x v="1"/>
  </r>
  <r>
    <x v="12"/>
    <x v="4"/>
    <n v="1.25"/>
    <x v="6"/>
    <x v="1"/>
  </r>
  <r>
    <x v="13"/>
    <x v="77"/>
    <n v="0"/>
    <x v="6"/>
    <x v="1"/>
  </r>
  <r>
    <x v="13"/>
    <x v="78"/>
    <n v="0"/>
    <x v="6"/>
    <x v="1"/>
  </r>
  <r>
    <x v="13"/>
    <x v="79"/>
    <n v="0"/>
    <x v="6"/>
    <x v="1"/>
  </r>
  <r>
    <x v="13"/>
    <x v="80"/>
    <n v="40"/>
    <x v="6"/>
    <x v="1"/>
  </r>
  <r>
    <x v="13"/>
    <x v="76"/>
    <n v="60"/>
    <x v="6"/>
    <x v="1"/>
  </r>
  <r>
    <x v="14"/>
    <x v="77"/>
    <n v="0"/>
    <x v="6"/>
    <x v="1"/>
  </r>
  <r>
    <x v="14"/>
    <x v="78"/>
    <n v="0"/>
    <x v="6"/>
    <x v="1"/>
  </r>
  <r>
    <x v="14"/>
    <x v="79"/>
    <n v="0"/>
    <x v="6"/>
    <x v="1"/>
  </r>
  <r>
    <x v="14"/>
    <x v="80"/>
    <n v="0"/>
    <x v="6"/>
    <x v="1"/>
  </r>
  <r>
    <x v="14"/>
    <x v="76"/>
    <n v="36.363636363636367"/>
    <x v="6"/>
    <x v="1"/>
  </r>
  <r>
    <x v="14"/>
    <x v="61"/>
    <n v="63.636363636363633"/>
    <x v="6"/>
    <x v="1"/>
  </r>
  <r>
    <x v="14"/>
    <x v="66"/>
    <n v="0"/>
    <x v="6"/>
    <x v="1"/>
  </r>
  <r>
    <x v="10"/>
    <x v="56"/>
    <n v="29.865771812080538"/>
    <x v="7"/>
    <x v="1"/>
  </r>
  <r>
    <x v="10"/>
    <x v="57"/>
    <n v="13.087248322147651"/>
    <x v="7"/>
    <x v="1"/>
  </r>
  <r>
    <x v="10"/>
    <x v="58"/>
    <n v="48.65771812080537"/>
    <x v="7"/>
    <x v="1"/>
  </r>
  <r>
    <x v="10"/>
    <x v="59"/>
    <n v="4.3624161073825505"/>
    <x v="7"/>
    <x v="1"/>
  </r>
  <r>
    <x v="10"/>
    <x v="60"/>
    <n v="0"/>
    <x v="7"/>
    <x v="1"/>
  </r>
  <r>
    <x v="10"/>
    <x v="61"/>
    <n v="4.026845637583893"/>
    <x v="7"/>
    <x v="1"/>
  </r>
  <r>
    <x v="10"/>
    <x v="62"/>
    <n v="0"/>
    <x v="7"/>
    <x v="1"/>
  </r>
  <r>
    <x v="11"/>
    <x v="56"/>
    <n v="29.19463087248322"/>
    <x v="7"/>
    <x v="1"/>
  </r>
  <r>
    <x v="11"/>
    <x v="57"/>
    <n v="12.080536912751677"/>
    <x v="7"/>
    <x v="1"/>
  </r>
  <r>
    <x v="11"/>
    <x v="58"/>
    <n v="47.986577181208055"/>
    <x v="7"/>
    <x v="1"/>
  </r>
  <r>
    <x v="11"/>
    <x v="59"/>
    <n v="3.6912751677852347"/>
    <x v="7"/>
    <x v="1"/>
  </r>
  <r>
    <x v="11"/>
    <x v="63"/>
    <n v="0"/>
    <x v="7"/>
    <x v="1"/>
  </r>
  <r>
    <x v="11"/>
    <x v="64"/>
    <n v="4.026845637583893"/>
    <x v="7"/>
    <x v="1"/>
  </r>
  <r>
    <x v="11"/>
    <x v="65"/>
    <n v="0"/>
    <x v="7"/>
    <x v="1"/>
  </r>
  <r>
    <x v="11"/>
    <x v="66"/>
    <n v="0"/>
    <x v="7"/>
    <x v="1"/>
  </r>
  <r>
    <x v="11"/>
    <x v="4"/>
    <n v="3.0201342281879193"/>
    <x v="7"/>
    <x v="1"/>
  </r>
  <r>
    <x v="12"/>
    <x v="67"/>
    <n v="0.33557046979865773"/>
    <x v="7"/>
    <x v="1"/>
  </r>
  <r>
    <x v="12"/>
    <x v="68"/>
    <n v="4.6979865771812079"/>
    <x v="7"/>
    <x v="1"/>
  </r>
  <r>
    <x v="12"/>
    <x v="69"/>
    <n v="22.818791946308725"/>
    <x v="7"/>
    <x v="1"/>
  </r>
  <r>
    <x v="12"/>
    <x v="70"/>
    <n v="1.3422818791946309"/>
    <x v="7"/>
    <x v="1"/>
  </r>
  <r>
    <x v="12"/>
    <x v="71"/>
    <n v="0"/>
    <x v="7"/>
    <x v="1"/>
  </r>
  <r>
    <x v="12"/>
    <x v="72"/>
    <n v="10.40268456375839"/>
    <x v="7"/>
    <x v="1"/>
  </r>
  <r>
    <x v="12"/>
    <x v="73"/>
    <n v="1.6778523489932886"/>
    <x v="7"/>
    <x v="1"/>
  </r>
  <r>
    <x v="12"/>
    <x v="74"/>
    <n v="4.3624161073825505"/>
    <x v="7"/>
    <x v="1"/>
  </r>
  <r>
    <x v="12"/>
    <x v="75"/>
    <n v="15.100671140939598"/>
    <x v="7"/>
    <x v="1"/>
  </r>
  <r>
    <x v="12"/>
    <x v="76"/>
    <n v="28.523489932885905"/>
    <x v="7"/>
    <x v="1"/>
  </r>
  <r>
    <x v="12"/>
    <x v="59"/>
    <n v="3.6912751677852347"/>
    <x v="7"/>
    <x v="1"/>
  </r>
  <r>
    <x v="12"/>
    <x v="63"/>
    <n v="0"/>
    <x v="7"/>
    <x v="1"/>
  </r>
  <r>
    <x v="12"/>
    <x v="64"/>
    <n v="4.026845637583893"/>
    <x v="7"/>
    <x v="1"/>
  </r>
  <r>
    <x v="12"/>
    <x v="65"/>
    <n v="0"/>
    <x v="7"/>
    <x v="1"/>
  </r>
  <r>
    <x v="12"/>
    <x v="66"/>
    <n v="0"/>
    <x v="7"/>
    <x v="1"/>
  </r>
  <r>
    <x v="12"/>
    <x v="4"/>
    <n v="3.0201342281879193"/>
    <x v="7"/>
    <x v="1"/>
  </r>
  <r>
    <x v="13"/>
    <x v="77"/>
    <n v="0"/>
    <x v="7"/>
    <x v="1"/>
  </r>
  <r>
    <x v="13"/>
    <x v="78"/>
    <n v="0"/>
    <x v="7"/>
    <x v="1"/>
  </r>
  <r>
    <x v="13"/>
    <x v="79"/>
    <n v="9.0909090909090917"/>
    <x v="7"/>
    <x v="1"/>
  </r>
  <r>
    <x v="13"/>
    <x v="80"/>
    <n v="9.0909090909090917"/>
    <x v="7"/>
    <x v="1"/>
  </r>
  <r>
    <x v="13"/>
    <x v="76"/>
    <n v="81.818181818181813"/>
    <x v="7"/>
    <x v="1"/>
  </r>
  <r>
    <x v="14"/>
    <x v="77"/>
    <n v="0"/>
    <x v="7"/>
    <x v="1"/>
  </r>
  <r>
    <x v="14"/>
    <x v="78"/>
    <n v="0"/>
    <x v="7"/>
    <x v="1"/>
  </r>
  <r>
    <x v="14"/>
    <x v="79"/>
    <n v="0"/>
    <x v="7"/>
    <x v="1"/>
  </r>
  <r>
    <x v="14"/>
    <x v="80"/>
    <n v="25"/>
    <x v="7"/>
    <x v="1"/>
  </r>
  <r>
    <x v="14"/>
    <x v="76"/>
    <n v="8.3333333333333339"/>
    <x v="7"/>
    <x v="1"/>
  </r>
  <r>
    <x v="14"/>
    <x v="61"/>
    <n v="66.666666666666671"/>
    <x v="7"/>
    <x v="1"/>
  </r>
  <r>
    <x v="14"/>
    <x v="66"/>
    <n v="0"/>
    <x v="7"/>
    <x v="1"/>
  </r>
  <r>
    <x v="10"/>
    <x v="56"/>
    <n v="23.443223443223442"/>
    <x v="8"/>
    <x v="1"/>
  </r>
  <r>
    <x v="10"/>
    <x v="57"/>
    <n v="13.91941391941392"/>
    <x v="8"/>
    <x v="1"/>
  </r>
  <r>
    <x v="10"/>
    <x v="58"/>
    <n v="60.439560439560438"/>
    <x v="8"/>
    <x v="1"/>
  </r>
  <r>
    <x v="10"/>
    <x v="59"/>
    <n v="0.36630036630036628"/>
    <x v="8"/>
    <x v="1"/>
  </r>
  <r>
    <x v="10"/>
    <x v="60"/>
    <n v="0"/>
    <x v="8"/>
    <x v="1"/>
  </r>
  <r>
    <x v="10"/>
    <x v="61"/>
    <n v="1.8315018315018314"/>
    <x v="8"/>
    <x v="1"/>
  </r>
  <r>
    <x v="10"/>
    <x v="62"/>
    <n v="0"/>
    <x v="8"/>
    <x v="1"/>
  </r>
  <r>
    <x v="11"/>
    <x v="56"/>
    <n v="23.443223443223442"/>
    <x v="8"/>
    <x v="1"/>
  </r>
  <r>
    <x v="11"/>
    <x v="57"/>
    <n v="12.454212454212454"/>
    <x v="8"/>
    <x v="1"/>
  </r>
  <r>
    <x v="11"/>
    <x v="58"/>
    <n v="59.706959706959708"/>
    <x v="8"/>
    <x v="1"/>
  </r>
  <r>
    <x v="11"/>
    <x v="59"/>
    <n v="0.36630036630036628"/>
    <x v="8"/>
    <x v="1"/>
  </r>
  <r>
    <x v="11"/>
    <x v="63"/>
    <n v="0"/>
    <x v="8"/>
    <x v="1"/>
  </r>
  <r>
    <x v="11"/>
    <x v="64"/>
    <n v="1.8315018315018314"/>
    <x v="8"/>
    <x v="1"/>
  </r>
  <r>
    <x v="11"/>
    <x v="65"/>
    <n v="0"/>
    <x v="8"/>
    <x v="1"/>
  </r>
  <r>
    <x v="11"/>
    <x v="66"/>
    <n v="0"/>
    <x v="8"/>
    <x v="1"/>
  </r>
  <r>
    <x v="11"/>
    <x v="4"/>
    <n v="2.197802197802198"/>
    <x v="8"/>
    <x v="1"/>
  </r>
  <r>
    <x v="12"/>
    <x v="67"/>
    <n v="0"/>
    <x v="8"/>
    <x v="1"/>
  </r>
  <r>
    <x v="12"/>
    <x v="68"/>
    <n v="6.9597069597069599"/>
    <x v="8"/>
    <x v="1"/>
  </r>
  <r>
    <x v="12"/>
    <x v="69"/>
    <n v="13.553113553113553"/>
    <x v="8"/>
    <x v="1"/>
  </r>
  <r>
    <x v="12"/>
    <x v="70"/>
    <n v="2.9304029304029302"/>
    <x v="8"/>
    <x v="1"/>
  </r>
  <r>
    <x v="12"/>
    <x v="71"/>
    <n v="0.73260073260073255"/>
    <x v="8"/>
    <x v="1"/>
  </r>
  <r>
    <x v="12"/>
    <x v="72"/>
    <n v="9.1575091575091569"/>
    <x v="8"/>
    <x v="1"/>
  </r>
  <r>
    <x v="12"/>
    <x v="73"/>
    <n v="2.5641025641025643"/>
    <x v="8"/>
    <x v="1"/>
  </r>
  <r>
    <x v="12"/>
    <x v="74"/>
    <n v="5.4945054945054945"/>
    <x v="8"/>
    <x v="1"/>
  </r>
  <r>
    <x v="12"/>
    <x v="75"/>
    <n v="13.186813186813186"/>
    <x v="8"/>
    <x v="1"/>
  </r>
  <r>
    <x v="12"/>
    <x v="76"/>
    <n v="41.025641025641029"/>
    <x v="8"/>
    <x v="1"/>
  </r>
  <r>
    <x v="12"/>
    <x v="59"/>
    <n v="0.36630036630036628"/>
    <x v="8"/>
    <x v="1"/>
  </r>
  <r>
    <x v="12"/>
    <x v="63"/>
    <n v="0"/>
    <x v="8"/>
    <x v="1"/>
  </r>
  <r>
    <x v="12"/>
    <x v="64"/>
    <n v="1.8315018315018314"/>
    <x v="8"/>
    <x v="1"/>
  </r>
  <r>
    <x v="12"/>
    <x v="65"/>
    <n v="0"/>
    <x v="8"/>
    <x v="1"/>
  </r>
  <r>
    <x v="12"/>
    <x v="66"/>
    <n v="0"/>
    <x v="8"/>
    <x v="1"/>
  </r>
  <r>
    <x v="12"/>
    <x v="4"/>
    <n v="2.197802197802198"/>
    <x v="8"/>
    <x v="1"/>
  </r>
  <r>
    <x v="13"/>
    <x v="77"/>
    <n v="0"/>
    <x v="8"/>
    <x v="1"/>
  </r>
  <r>
    <x v="13"/>
    <x v="78"/>
    <n v="0"/>
    <x v="8"/>
    <x v="1"/>
  </r>
  <r>
    <x v="13"/>
    <x v="79"/>
    <n v="0"/>
    <x v="8"/>
    <x v="1"/>
  </r>
  <r>
    <x v="13"/>
    <x v="80"/>
    <n v="100"/>
    <x v="8"/>
    <x v="1"/>
  </r>
  <r>
    <x v="13"/>
    <x v="76"/>
    <n v="0"/>
    <x v="8"/>
    <x v="1"/>
  </r>
  <r>
    <x v="14"/>
    <x v="77"/>
    <n v="0"/>
    <x v="8"/>
    <x v="1"/>
  </r>
  <r>
    <x v="14"/>
    <x v="78"/>
    <n v="0"/>
    <x v="8"/>
    <x v="1"/>
  </r>
  <r>
    <x v="14"/>
    <x v="79"/>
    <n v="0"/>
    <x v="8"/>
    <x v="1"/>
  </r>
  <r>
    <x v="14"/>
    <x v="80"/>
    <n v="0"/>
    <x v="8"/>
    <x v="1"/>
  </r>
  <r>
    <x v="14"/>
    <x v="76"/>
    <n v="0"/>
    <x v="8"/>
    <x v="1"/>
  </r>
  <r>
    <x v="14"/>
    <x v="61"/>
    <n v="100"/>
    <x v="8"/>
    <x v="1"/>
  </r>
  <r>
    <x v="14"/>
    <x v="66"/>
    <n v="0"/>
    <x v="8"/>
    <x v="1"/>
  </r>
  <r>
    <x v="10"/>
    <x v="56"/>
    <n v="35.174418604651166"/>
    <x v="9"/>
    <x v="1"/>
  </r>
  <r>
    <x v="10"/>
    <x v="57"/>
    <n v="16.86046511627907"/>
    <x v="9"/>
    <x v="1"/>
  </r>
  <r>
    <x v="10"/>
    <x v="58"/>
    <n v="38.081395348837212"/>
    <x v="9"/>
    <x v="1"/>
  </r>
  <r>
    <x v="10"/>
    <x v="59"/>
    <n v="2.9069767441860463"/>
    <x v="9"/>
    <x v="1"/>
  </r>
  <r>
    <x v="10"/>
    <x v="60"/>
    <n v="0.58139534883720934"/>
    <x v="9"/>
    <x v="1"/>
  </r>
  <r>
    <x v="10"/>
    <x v="61"/>
    <n v="6.3953488372093021"/>
    <x v="9"/>
    <x v="1"/>
  </r>
  <r>
    <x v="10"/>
    <x v="62"/>
    <n v="0"/>
    <x v="9"/>
    <x v="1"/>
  </r>
  <r>
    <x v="11"/>
    <x v="56"/>
    <n v="35.174418604651166"/>
    <x v="9"/>
    <x v="1"/>
  </r>
  <r>
    <x v="11"/>
    <x v="57"/>
    <n v="16.86046511627907"/>
    <x v="9"/>
    <x v="1"/>
  </r>
  <r>
    <x v="11"/>
    <x v="58"/>
    <n v="37.790697674418603"/>
    <x v="9"/>
    <x v="1"/>
  </r>
  <r>
    <x v="11"/>
    <x v="59"/>
    <n v="2.9069767441860463"/>
    <x v="9"/>
    <x v="1"/>
  </r>
  <r>
    <x v="11"/>
    <x v="63"/>
    <n v="0.58139534883720934"/>
    <x v="9"/>
    <x v="1"/>
  </r>
  <r>
    <x v="11"/>
    <x v="64"/>
    <n v="6.3953488372093021"/>
    <x v="9"/>
    <x v="1"/>
  </r>
  <r>
    <x v="11"/>
    <x v="65"/>
    <n v="0"/>
    <x v="9"/>
    <x v="1"/>
  </r>
  <r>
    <x v="11"/>
    <x v="66"/>
    <n v="0"/>
    <x v="9"/>
    <x v="1"/>
  </r>
  <r>
    <x v="11"/>
    <x v="4"/>
    <n v="0.29069767441860467"/>
    <x v="9"/>
    <x v="1"/>
  </r>
  <r>
    <x v="12"/>
    <x v="67"/>
    <n v="0"/>
    <x v="9"/>
    <x v="1"/>
  </r>
  <r>
    <x v="12"/>
    <x v="68"/>
    <n v="2.6162790697674421"/>
    <x v="9"/>
    <x v="1"/>
  </r>
  <r>
    <x v="12"/>
    <x v="69"/>
    <n v="30.523255813953487"/>
    <x v="9"/>
    <x v="1"/>
  </r>
  <r>
    <x v="12"/>
    <x v="70"/>
    <n v="2.0348837209302326"/>
    <x v="9"/>
    <x v="1"/>
  </r>
  <r>
    <x v="12"/>
    <x v="71"/>
    <n v="0"/>
    <x v="9"/>
    <x v="1"/>
  </r>
  <r>
    <x v="12"/>
    <x v="72"/>
    <n v="11.918604651162791"/>
    <x v="9"/>
    <x v="1"/>
  </r>
  <r>
    <x v="12"/>
    <x v="73"/>
    <n v="4.941860465116279"/>
    <x v="9"/>
    <x v="1"/>
  </r>
  <r>
    <x v="12"/>
    <x v="74"/>
    <n v="2.0348837209302326"/>
    <x v="9"/>
    <x v="1"/>
  </r>
  <r>
    <x v="12"/>
    <x v="75"/>
    <n v="9.8837209302325579"/>
    <x v="9"/>
    <x v="1"/>
  </r>
  <r>
    <x v="12"/>
    <x v="76"/>
    <n v="25.872093023255815"/>
    <x v="9"/>
    <x v="1"/>
  </r>
  <r>
    <x v="12"/>
    <x v="59"/>
    <n v="2.9069767441860463"/>
    <x v="9"/>
    <x v="1"/>
  </r>
  <r>
    <x v="12"/>
    <x v="63"/>
    <n v="0.58139534883720934"/>
    <x v="9"/>
    <x v="1"/>
  </r>
  <r>
    <x v="12"/>
    <x v="64"/>
    <n v="6.3953488372093021"/>
    <x v="9"/>
    <x v="1"/>
  </r>
  <r>
    <x v="12"/>
    <x v="65"/>
    <n v="0"/>
    <x v="9"/>
    <x v="1"/>
  </r>
  <r>
    <x v="12"/>
    <x v="66"/>
    <n v="0"/>
    <x v="9"/>
    <x v="1"/>
  </r>
  <r>
    <x v="12"/>
    <x v="4"/>
    <n v="0.29069767441860467"/>
    <x v="9"/>
    <x v="1"/>
  </r>
  <r>
    <x v="13"/>
    <x v="77"/>
    <n v="0"/>
    <x v="9"/>
    <x v="1"/>
  </r>
  <r>
    <x v="13"/>
    <x v="78"/>
    <n v="0"/>
    <x v="9"/>
    <x v="1"/>
  </r>
  <r>
    <x v="13"/>
    <x v="79"/>
    <n v="0"/>
    <x v="9"/>
    <x v="1"/>
  </r>
  <r>
    <x v="13"/>
    <x v="80"/>
    <n v="20"/>
    <x v="9"/>
    <x v="1"/>
  </r>
  <r>
    <x v="13"/>
    <x v="76"/>
    <n v="80"/>
    <x v="9"/>
    <x v="1"/>
  </r>
  <r>
    <x v="14"/>
    <x v="77"/>
    <n v="0"/>
    <x v="9"/>
    <x v="1"/>
  </r>
  <r>
    <x v="14"/>
    <x v="78"/>
    <n v="0"/>
    <x v="9"/>
    <x v="1"/>
  </r>
  <r>
    <x v="14"/>
    <x v="79"/>
    <n v="0"/>
    <x v="9"/>
    <x v="1"/>
  </r>
  <r>
    <x v="14"/>
    <x v="80"/>
    <n v="13.636363636363637"/>
    <x v="9"/>
    <x v="1"/>
  </r>
  <r>
    <x v="14"/>
    <x v="76"/>
    <n v="27.272727272727273"/>
    <x v="9"/>
    <x v="1"/>
  </r>
  <r>
    <x v="14"/>
    <x v="61"/>
    <n v="59.090909090909093"/>
    <x v="9"/>
    <x v="1"/>
  </r>
  <r>
    <x v="14"/>
    <x v="66"/>
    <n v="0"/>
    <x v="9"/>
    <x v="1"/>
  </r>
  <r>
    <x v="10"/>
    <x v="56"/>
    <n v="61.133603238866399"/>
    <x v="10"/>
    <x v="1"/>
  </r>
  <r>
    <x v="10"/>
    <x v="57"/>
    <n v="6.4777327935222671"/>
    <x v="10"/>
    <x v="1"/>
  </r>
  <r>
    <x v="10"/>
    <x v="58"/>
    <n v="16.194331983805668"/>
    <x v="10"/>
    <x v="1"/>
  </r>
  <r>
    <x v="10"/>
    <x v="59"/>
    <n v="12.145748987854251"/>
    <x v="10"/>
    <x v="1"/>
  </r>
  <r>
    <x v="10"/>
    <x v="60"/>
    <n v="0.40485829959514169"/>
    <x v="10"/>
    <x v="1"/>
  </r>
  <r>
    <x v="10"/>
    <x v="61"/>
    <n v="3.6437246963562755"/>
    <x v="10"/>
    <x v="1"/>
  </r>
  <r>
    <x v="10"/>
    <x v="62"/>
    <n v="0"/>
    <x v="10"/>
    <x v="1"/>
  </r>
  <r>
    <x v="11"/>
    <x v="56"/>
    <n v="61.133603238866399"/>
    <x v="10"/>
    <x v="1"/>
  </r>
  <r>
    <x v="11"/>
    <x v="57"/>
    <n v="6.4777327935222671"/>
    <x v="10"/>
    <x v="1"/>
  </r>
  <r>
    <x v="11"/>
    <x v="58"/>
    <n v="16.194331983805668"/>
    <x v="10"/>
    <x v="1"/>
  </r>
  <r>
    <x v="11"/>
    <x v="59"/>
    <n v="12.145748987854251"/>
    <x v="10"/>
    <x v="1"/>
  </r>
  <r>
    <x v="11"/>
    <x v="63"/>
    <n v="0.40485829959514169"/>
    <x v="10"/>
    <x v="1"/>
  </r>
  <r>
    <x v="11"/>
    <x v="64"/>
    <n v="3.6437246963562755"/>
    <x v="10"/>
    <x v="1"/>
  </r>
  <r>
    <x v="11"/>
    <x v="65"/>
    <n v="0"/>
    <x v="10"/>
    <x v="1"/>
  </r>
  <r>
    <x v="11"/>
    <x v="66"/>
    <n v="0"/>
    <x v="10"/>
    <x v="1"/>
  </r>
  <r>
    <x v="11"/>
    <x v="4"/>
    <n v="0"/>
    <x v="10"/>
    <x v="1"/>
  </r>
  <r>
    <x v="12"/>
    <x v="67"/>
    <n v="1.214574898785425"/>
    <x v="10"/>
    <x v="1"/>
  </r>
  <r>
    <x v="12"/>
    <x v="68"/>
    <n v="6.0728744939271255"/>
    <x v="10"/>
    <x v="1"/>
  </r>
  <r>
    <x v="12"/>
    <x v="69"/>
    <n v="48.582995951417004"/>
    <x v="10"/>
    <x v="1"/>
  </r>
  <r>
    <x v="12"/>
    <x v="70"/>
    <n v="5.2631578947368425"/>
    <x v="10"/>
    <x v="1"/>
  </r>
  <r>
    <x v="12"/>
    <x v="71"/>
    <n v="0"/>
    <x v="10"/>
    <x v="1"/>
  </r>
  <r>
    <x v="12"/>
    <x v="72"/>
    <n v="3.6437246963562755"/>
    <x v="10"/>
    <x v="1"/>
  </r>
  <r>
    <x v="12"/>
    <x v="73"/>
    <n v="2.834008097165992"/>
    <x v="10"/>
    <x v="1"/>
  </r>
  <r>
    <x v="12"/>
    <x v="74"/>
    <n v="0.80971659919028338"/>
    <x v="10"/>
    <x v="1"/>
  </r>
  <r>
    <x v="12"/>
    <x v="75"/>
    <n v="1.6194331983805668"/>
    <x v="10"/>
    <x v="1"/>
  </r>
  <r>
    <x v="12"/>
    <x v="76"/>
    <n v="13.765182186234817"/>
    <x v="10"/>
    <x v="1"/>
  </r>
  <r>
    <x v="12"/>
    <x v="59"/>
    <n v="12.145748987854251"/>
    <x v="10"/>
    <x v="1"/>
  </r>
  <r>
    <x v="12"/>
    <x v="63"/>
    <n v="0.40485829959514169"/>
    <x v="10"/>
    <x v="1"/>
  </r>
  <r>
    <x v="12"/>
    <x v="64"/>
    <n v="3.6437246963562755"/>
    <x v="10"/>
    <x v="1"/>
  </r>
  <r>
    <x v="12"/>
    <x v="65"/>
    <n v="0"/>
    <x v="10"/>
    <x v="1"/>
  </r>
  <r>
    <x v="12"/>
    <x v="66"/>
    <n v="0"/>
    <x v="10"/>
    <x v="1"/>
  </r>
  <r>
    <x v="12"/>
    <x v="4"/>
    <n v="0"/>
    <x v="10"/>
    <x v="1"/>
  </r>
  <r>
    <x v="13"/>
    <x v="77"/>
    <n v="0"/>
    <x v="10"/>
    <x v="1"/>
  </r>
  <r>
    <x v="13"/>
    <x v="78"/>
    <n v="0"/>
    <x v="10"/>
    <x v="1"/>
  </r>
  <r>
    <x v="13"/>
    <x v="79"/>
    <n v="6.666666666666667"/>
    <x v="10"/>
    <x v="1"/>
  </r>
  <r>
    <x v="13"/>
    <x v="80"/>
    <n v="40"/>
    <x v="10"/>
    <x v="1"/>
  </r>
  <r>
    <x v="13"/>
    <x v="76"/>
    <n v="53.333333333333336"/>
    <x v="10"/>
    <x v="1"/>
  </r>
  <r>
    <x v="14"/>
    <x v="77"/>
    <n v="0"/>
    <x v="10"/>
    <x v="1"/>
  </r>
  <r>
    <x v="14"/>
    <x v="78"/>
    <n v="0"/>
    <x v="10"/>
    <x v="1"/>
  </r>
  <r>
    <x v="14"/>
    <x v="79"/>
    <n v="0"/>
    <x v="10"/>
    <x v="1"/>
  </r>
  <r>
    <x v="14"/>
    <x v="80"/>
    <n v="33.333333333333336"/>
    <x v="10"/>
    <x v="1"/>
  </r>
  <r>
    <x v="14"/>
    <x v="76"/>
    <n v="0"/>
    <x v="10"/>
    <x v="1"/>
  </r>
  <r>
    <x v="14"/>
    <x v="61"/>
    <n v="66.666666666666671"/>
    <x v="10"/>
    <x v="1"/>
  </r>
  <r>
    <x v="14"/>
    <x v="66"/>
    <n v="0"/>
    <x v="10"/>
    <x v="1"/>
  </r>
  <r>
    <x v="10"/>
    <x v="56"/>
    <n v="69.629629629629633"/>
    <x v="11"/>
    <x v="1"/>
  </r>
  <r>
    <x v="10"/>
    <x v="57"/>
    <n v="5.9259259259259256"/>
    <x v="11"/>
    <x v="1"/>
  </r>
  <r>
    <x v="10"/>
    <x v="58"/>
    <n v="3.3333333333333335"/>
    <x v="11"/>
    <x v="1"/>
  </r>
  <r>
    <x v="10"/>
    <x v="59"/>
    <n v="8.518518518518519"/>
    <x v="11"/>
    <x v="1"/>
  </r>
  <r>
    <x v="10"/>
    <x v="60"/>
    <n v="0.37037037037037035"/>
    <x v="11"/>
    <x v="1"/>
  </r>
  <r>
    <x v="10"/>
    <x v="61"/>
    <n v="12.222222222222221"/>
    <x v="11"/>
    <x v="1"/>
  </r>
  <r>
    <x v="10"/>
    <x v="62"/>
    <n v="0"/>
    <x v="11"/>
    <x v="1"/>
  </r>
  <r>
    <x v="11"/>
    <x v="56"/>
    <n v="69.629629629629633"/>
    <x v="11"/>
    <x v="1"/>
  </r>
  <r>
    <x v="11"/>
    <x v="57"/>
    <n v="5.9259259259259256"/>
    <x v="11"/>
    <x v="1"/>
  </r>
  <r>
    <x v="11"/>
    <x v="58"/>
    <n v="3.3333333333333335"/>
    <x v="11"/>
    <x v="1"/>
  </r>
  <r>
    <x v="11"/>
    <x v="59"/>
    <n v="7.7777777777777777"/>
    <x v="11"/>
    <x v="1"/>
  </r>
  <r>
    <x v="11"/>
    <x v="63"/>
    <n v="0.37037037037037035"/>
    <x v="11"/>
    <x v="1"/>
  </r>
  <r>
    <x v="11"/>
    <x v="64"/>
    <n v="12.222222222222221"/>
    <x v="11"/>
    <x v="1"/>
  </r>
  <r>
    <x v="11"/>
    <x v="65"/>
    <n v="0"/>
    <x v="11"/>
    <x v="1"/>
  </r>
  <r>
    <x v="11"/>
    <x v="66"/>
    <n v="0"/>
    <x v="11"/>
    <x v="1"/>
  </r>
  <r>
    <x v="11"/>
    <x v="4"/>
    <n v="0.7407407407407407"/>
    <x v="11"/>
    <x v="1"/>
  </r>
  <r>
    <x v="12"/>
    <x v="67"/>
    <n v="0.7407407407407407"/>
    <x v="11"/>
    <x v="1"/>
  </r>
  <r>
    <x v="12"/>
    <x v="68"/>
    <n v="6.2962962962962967"/>
    <x v="11"/>
    <x v="1"/>
  </r>
  <r>
    <x v="12"/>
    <x v="69"/>
    <n v="53.333333333333336"/>
    <x v="11"/>
    <x v="1"/>
  </r>
  <r>
    <x v="12"/>
    <x v="70"/>
    <n v="9.2592592592592595"/>
    <x v="11"/>
    <x v="1"/>
  </r>
  <r>
    <x v="12"/>
    <x v="71"/>
    <n v="0"/>
    <x v="11"/>
    <x v="1"/>
  </r>
  <r>
    <x v="12"/>
    <x v="72"/>
    <n v="2.5925925925925926"/>
    <x v="11"/>
    <x v="1"/>
  </r>
  <r>
    <x v="12"/>
    <x v="73"/>
    <n v="3.3333333333333335"/>
    <x v="11"/>
    <x v="1"/>
  </r>
  <r>
    <x v="12"/>
    <x v="74"/>
    <n v="1.1111111111111112"/>
    <x v="11"/>
    <x v="1"/>
  </r>
  <r>
    <x v="12"/>
    <x v="75"/>
    <n v="0.37037037037037035"/>
    <x v="11"/>
    <x v="1"/>
  </r>
  <r>
    <x v="12"/>
    <x v="76"/>
    <n v="1.8518518518518519"/>
    <x v="11"/>
    <x v="1"/>
  </r>
  <r>
    <x v="12"/>
    <x v="59"/>
    <n v="7.7777777777777777"/>
    <x v="11"/>
    <x v="1"/>
  </r>
  <r>
    <x v="12"/>
    <x v="63"/>
    <n v="0.37037037037037035"/>
    <x v="11"/>
    <x v="1"/>
  </r>
  <r>
    <x v="12"/>
    <x v="64"/>
    <n v="12.222222222222221"/>
    <x v="11"/>
    <x v="1"/>
  </r>
  <r>
    <x v="12"/>
    <x v="65"/>
    <n v="0"/>
    <x v="11"/>
    <x v="1"/>
  </r>
  <r>
    <x v="12"/>
    <x v="66"/>
    <n v="0"/>
    <x v="11"/>
    <x v="1"/>
  </r>
  <r>
    <x v="12"/>
    <x v="4"/>
    <n v="0.7407407407407407"/>
    <x v="11"/>
    <x v="1"/>
  </r>
  <r>
    <x v="13"/>
    <x v="77"/>
    <n v="0"/>
    <x v="11"/>
    <x v="1"/>
  </r>
  <r>
    <x v="13"/>
    <x v="78"/>
    <n v="0"/>
    <x v="11"/>
    <x v="1"/>
  </r>
  <r>
    <x v="13"/>
    <x v="79"/>
    <n v="9.5238095238095237"/>
    <x v="11"/>
    <x v="1"/>
  </r>
  <r>
    <x v="13"/>
    <x v="80"/>
    <n v="28.571428571428573"/>
    <x v="11"/>
    <x v="1"/>
  </r>
  <r>
    <x v="13"/>
    <x v="76"/>
    <n v="61.904761904761905"/>
    <x v="11"/>
    <x v="1"/>
  </r>
  <r>
    <x v="14"/>
    <x v="77"/>
    <n v="0"/>
    <x v="11"/>
    <x v="1"/>
  </r>
  <r>
    <x v="14"/>
    <x v="78"/>
    <n v="6.0606060606060606"/>
    <x v="11"/>
    <x v="1"/>
  </r>
  <r>
    <x v="14"/>
    <x v="79"/>
    <n v="3.0303030303030303"/>
    <x v="11"/>
    <x v="1"/>
  </r>
  <r>
    <x v="14"/>
    <x v="80"/>
    <n v="15.151515151515152"/>
    <x v="11"/>
    <x v="1"/>
  </r>
  <r>
    <x v="14"/>
    <x v="76"/>
    <n v="30.303030303030305"/>
    <x v="11"/>
    <x v="1"/>
  </r>
  <r>
    <x v="14"/>
    <x v="61"/>
    <n v="45.454545454545453"/>
    <x v="11"/>
    <x v="1"/>
  </r>
  <r>
    <x v="14"/>
    <x v="66"/>
    <n v="0"/>
    <x v="11"/>
    <x v="1"/>
  </r>
  <r>
    <x v="10"/>
    <x v="56"/>
    <n v="59.523809523809526"/>
    <x v="12"/>
    <x v="1"/>
  </r>
  <r>
    <x v="10"/>
    <x v="57"/>
    <n v="11.564625850340136"/>
    <x v="12"/>
    <x v="1"/>
  </r>
  <r>
    <x v="10"/>
    <x v="58"/>
    <n v="8.8435374149659864"/>
    <x v="12"/>
    <x v="1"/>
  </r>
  <r>
    <x v="10"/>
    <x v="59"/>
    <n v="6.8027210884353737"/>
    <x v="12"/>
    <x v="1"/>
  </r>
  <r>
    <x v="10"/>
    <x v="60"/>
    <n v="0"/>
    <x v="12"/>
    <x v="1"/>
  </r>
  <r>
    <x v="10"/>
    <x v="61"/>
    <n v="12.92517006802721"/>
    <x v="12"/>
    <x v="1"/>
  </r>
  <r>
    <x v="10"/>
    <x v="62"/>
    <n v="0.3401360544217687"/>
    <x v="12"/>
    <x v="1"/>
  </r>
  <r>
    <x v="11"/>
    <x v="56"/>
    <n v="59.183673469387756"/>
    <x v="12"/>
    <x v="1"/>
  </r>
  <r>
    <x v="11"/>
    <x v="57"/>
    <n v="11.224489795918368"/>
    <x v="12"/>
    <x v="1"/>
  </r>
  <r>
    <x v="11"/>
    <x v="58"/>
    <n v="8.5034013605442169"/>
    <x v="12"/>
    <x v="1"/>
  </r>
  <r>
    <x v="11"/>
    <x v="59"/>
    <n v="6.1224489795918364"/>
    <x v="12"/>
    <x v="1"/>
  </r>
  <r>
    <x v="11"/>
    <x v="63"/>
    <n v="0"/>
    <x v="12"/>
    <x v="1"/>
  </r>
  <r>
    <x v="11"/>
    <x v="64"/>
    <n v="12.92517006802721"/>
    <x v="12"/>
    <x v="1"/>
  </r>
  <r>
    <x v="11"/>
    <x v="65"/>
    <n v="0.3401360544217687"/>
    <x v="12"/>
    <x v="1"/>
  </r>
  <r>
    <x v="11"/>
    <x v="66"/>
    <n v="0"/>
    <x v="12"/>
    <x v="1"/>
  </r>
  <r>
    <x v="11"/>
    <x v="4"/>
    <n v="1.7006802721088434"/>
    <x v="12"/>
    <x v="1"/>
  </r>
  <r>
    <x v="12"/>
    <x v="67"/>
    <n v="1.3605442176870748"/>
    <x v="12"/>
    <x v="1"/>
  </r>
  <r>
    <x v="12"/>
    <x v="68"/>
    <n v="7.1428571428571432"/>
    <x v="12"/>
    <x v="1"/>
  </r>
  <r>
    <x v="12"/>
    <x v="69"/>
    <n v="46.598639455782312"/>
    <x v="12"/>
    <x v="1"/>
  </r>
  <r>
    <x v="12"/>
    <x v="70"/>
    <n v="4.0816326530612246"/>
    <x v="12"/>
    <x v="1"/>
  </r>
  <r>
    <x v="12"/>
    <x v="71"/>
    <n v="0"/>
    <x v="12"/>
    <x v="1"/>
  </r>
  <r>
    <x v="12"/>
    <x v="72"/>
    <n v="6.1224489795918364"/>
    <x v="12"/>
    <x v="1"/>
  </r>
  <r>
    <x v="12"/>
    <x v="73"/>
    <n v="5.1020408163265305"/>
    <x v="12"/>
    <x v="1"/>
  </r>
  <r>
    <x v="12"/>
    <x v="74"/>
    <n v="0.3401360544217687"/>
    <x v="12"/>
    <x v="1"/>
  </r>
  <r>
    <x v="12"/>
    <x v="75"/>
    <n v="1.7006802721088434"/>
    <x v="12"/>
    <x v="1"/>
  </r>
  <r>
    <x v="12"/>
    <x v="76"/>
    <n v="6.4625850340136051"/>
    <x v="12"/>
    <x v="1"/>
  </r>
  <r>
    <x v="12"/>
    <x v="59"/>
    <n v="6.1224489795918364"/>
    <x v="12"/>
    <x v="1"/>
  </r>
  <r>
    <x v="12"/>
    <x v="63"/>
    <n v="0"/>
    <x v="12"/>
    <x v="1"/>
  </r>
  <r>
    <x v="12"/>
    <x v="64"/>
    <n v="12.92517006802721"/>
    <x v="12"/>
    <x v="1"/>
  </r>
  <r>
    <x v="12"/>
    <x v="65"/>
    <n v="0.3401360544217687"/>
    <x v="12"/>
    <x v="1"/>
  </r>
  <r>
    <x v="12"/>
    <x v="66"/>
    <n v="0"/>
    <x v="12"/>
    <x v="1"/>
  </r>
  <r>
    <x v="12"/>
    <x v="4"/>
    <n v="1.7006802721088434"/>
    <x v="12"/>
    <x v="1"/>
  </r>
  <r>
    <x v="13"/>
    <x v="77"/>
    <n v="0"/>
    <x v="12"/>
    <x v="1"/>
  </r>
  <r>
    <x v="13"/>
    <x v="78"/>
    <n v="0"/>
    <x v="12"/>
    <x v="1"/>
  </r>
  <r>
    <x v="13"/>
    <x v="79"/>
    <n v="11.111111111111111"/>
    <x v="12"/>
    <x v="1"/>
  </r>
  <r>
    <x v="13"/>
    <x v="80"/>
    <n v="33.333333333333336"/>
    <x v="12"/>
    <x v="1"/>
  </r>
  <r>
    <x v="13"/>
    <x v="76"/>
    <n v="55.555555555555557"/>
    <x v="12"/>
    <x v="1"/>
  </r>
  <r>
    <x v="14"/>
    <x v="77"/>
    <n v="2.6315789473684212"/>
    <x v="12"/>
    <x v="1"/>
  </r>
  <r>
    <x v="14"/>
    <x v="78"/>
    <n v="2.6315789473684212"/>
    <x v="12"/>
    <x v="1"/>
  </r>
  <r>
    <x v="14"/>
    <x v="79"/>
    <n v="0"/>
    <x v="12"/>
    <x v="1"/>
  </r>
  <r>
    <x v="14"/>
    <x v="80"/>
    <n v="21.05263157894737"/>
    <x v="12"/>
    <x v="1"/>
  </r>
  <r>
    <x v="14"/>
    <x v="76"/>
    <n v="18.421052631578949"/>
    <x v="12"/>
    <x v="1"/>
  </r>
  <r>
    <x v="14"/>
    <x v="61"/>
    <n v="0"/>
    <x v="12"/>
    <x v="1"/>
  </r>
  <r>
    <x v="14"/>
    <x v="66"/>
    <n v="0"/>
    <x v="12"/>
    <x v="1"/>
  </r>
  <r>
    <x v="10"/>
    <x v="56"/>
    <n v="51.92307692307692"/>
    <x v="13"/>
    <x v="1"/>
  </r>
  <r>
    <x v="10"/>
    <x v="57"/>
    <n v="14.743589743589743"/>
    <x v="13"/>
    <x v="1"/>
  </r>
  <r>
    <x v="10"/>
    <x v="58"/>
    <n v="18.589743589743591"/>
    <x v="13"/>
    <x v="1"/>
  </r>
  <r>
    <x v="10"/>
    <x v="59"/>
    <n v="2.5641025641025643"/>
    <x v="13"/>
    <x v="1"/>
  </r>
  <r>
    <x v="10"/>
    <x v="60"/>
    <n v="1.2820512820512822"/>
    <x v="13"/>
    <x v="1"/>
  </r>
  <r>
    <x v="10"/>
    <x v="61"/>
    <n v="10.897435897435898"/>
    <x v="13"/>
    <x v="1"/>
  </r>
  <r>
    <x v="10"/>
    <x v="62"/>
    <n v="0"/>
    <x v="13"/>
    <x v="1"/>
  </r>
  <r>
    <x v="11"/>
    <x v="56"/>
    <n v="51.92307692307692"/>
    <x v="13"/>
    <x v="1"/>
  </r>
  <r>
    <x v="11"/>
    <x v="57"/>
    <n v="14.743589743589743"/>
    <x v="13"/>
    <x v="1"/>
  </r>
  <r>
    <x v="11"/>
    <x v="58"/>
    <n v="18.589743589743591"/>
    <x v="13"/>
    <x v="1"/>
  </r>
  <r>
    <x v="11"/>
    <x v="59"/>
    <n v="2.5641025641025643"/>
    <x v="13"/>
    <x v="1"/>
  </r>
  <r>
    <x v="11"/>
    <x v="63"/>
    <n v="1.2820512820512822"/>
    <x v="13"/>
    <x v="1"/>
  </r>
  <r>
    <x v="11"/>
    <x v="64"/>
    <n v="10.897435897435898"/>
    <x v="13"/>
    <x v="1"/>
  </r>
  <r>
    <x v="11"/>
    <x v="65"/>
    <n v="0"/>
    <x v="13"/>
    <x v="1"/>
  </r>
  <r>
    <x v="11"/>
    <x v="66"/>
    <n v="0"/>
    <x v="13"/>
    <x v="1"/>
  </r>
  <r>
    <x v="11"/>
    <x v="4"/>
    <n v="0"/>
    <x v="13"/>
    <x v="1"/>
  </r>
  <r>
    <x v="12"/>
    <x v="67"/>
    <n v="0.64102564102564108"/>
    <x v="13"/>
    <x v="1"/>
  </r>
  <r>
    <x v="12"/>
    <x v="68"/>
    <n v="5.1282051282051286"/>
    <x v="13"/>
    <x v="1"/>
  </r>
  <r>
    <x v="12"/>
    <x v="69"/>
    <n v="39.102564102564102"/>
    <x v="13"/>
    <x v="1"/>
  </r>
  <r>
    <x v="12"/>
    <x v="70"/>
    <n v="7.0512820512820511"/>
    <x v="13"/>
    <x v="1"/>
  </r>
  <r>
    <x v="12"/>
    <x v="71"/>
    <n v="0.64102564102564108"/>
    <x v="13"/>
    <x v="1"/>
  </r>
  <r>
    <x v="12"/>
    <x v="72"/>
    <n v="7.6923076923076925"/>
    <x v="13"/>
    <x v="1"/>
  </r>
  <r>
    <x v="12"/>
    <x v="73"/>
    <n v="6.4102564102564106"/>
    <x v="13"/>
    <x v="1"/>
  </r>
  <r>
    <x v="12"/>
    <x v="74"/>
    <n v="1.2820512820512822"/>
    <x v="13"/>
    <x v="1"/>
  </r>
  <r>
    <x v="12"/>
    <x v="75"/>
    <n v="1.2820512820512822"/>
    <x v="13"/>
    <x v="1"/>
  </r>
  <r>
    <x v="12"/>
    <x v="76"/>
    <n v="16.025641025641026"/>
    <x v="13"/>
    <x v="1"/>
  </r>
  <r>
    <x v="12"/>
    <x v="59"/>
    <n v="2.5641025641025643"/>
    <x v="13"/>
    <x v="1"/>
  </r>
  <r>
    <x v="12"/>
    <x v="63"/>
    <n v="1.2820512820512822"/>
    <x v="13"/>
    <x v="1"/>
  </r>
  <r>
    <x v="12"/>
    <x v="64"/>
    <n v="10.897435897435898"/>
    <x v="13"/>
    <x v="1"/>
  </r>
  <r>
    <x v="12"/>
    <x v="65"/>
    <n v="0"/>
    <x v="13"/>
    <x v="1"/>
  </r>
  <r>
    <x v="12"/>
    <x v="66"/>
    <n v="0"/>
    <x v="13"/>
    <x v="1"/>
  </r>
  <r>
    <x v="12"/>
    <x v="4"/>
    <n v="0"/>
    <x v="13"/>
    <x v="1"/>
  </r>
  <r>
    <x v="13"/>
    <x v="77"/>
    <n v="25"/>
    <x v="13"/>
    <x v="1"/>
  </r>
  <r>
    <x v="13"/>
    <x v="78"/>
    <n v="0"/>
    <x v="13"/>
    <x v="1"/>
  </r>
  <r>
    <x v="13"/>
    <x v="79"/>
    <n v="25"/>
    <x v="13"/>
    <x v="1"/>
  </r>
  <r>
    <x v="13"/>
    <x v="80"/>
    <n v="25"/>
    <x v="13"/>
    <x v="1"/>
  </r>
  <r>
    <x v="13"/>
    <x v="76"/>
    <n v="25"/>
    <x v="13"/>
    <x v="1"/>
  </r>
  <r>
    <x v="14"/>
    <x v="77"/>
    <n v="0"/>
    <x v="13"/>
    <x v="1"/>
  </r>
  <r>
    <x v="14"/>
    <x v="78"/>
    <n v="0"/>
    <x v="13"/>
    <x v="1"/>
  </r>
  <r>
    <x v="14"/>
    <x v="79"/>
    <n v="0"/>
    <x v="13"/>
    <x v="1"/>
  </r>
  <r>
    <x v="14"/>
    <x v="80"/>
    <n v="35.294117647058826"/>
    <x v="13"/>
    <x v="1"/>
  </r>
  <r>
    <x v="14"/>
    <x v="76"/>
    <n v="5.882352941176471"/>
    <x v="13"/>
    <x v="1"/>
  </r>
  <r>
    <x v="14"/>
    <x v="61"/>
    <n v="58.823529411764703"/>
    <x v="13"/>
    <x v="1"/>
  </r>
  <r>
    <x v="14"/>
    <x v="66"/>
    <n v="0"/>
    <x v="13"/>
    <x v="1"/>
  </r>
  <r>
    <x v="10"/>
    <x v="56"/>
    <n v="29.72972972972973"/>
    <x v="14"/>
    <x v="1"/>
  </r>
  <r>
    <x v="10"/>
    <x v="57"/>
    <n v="10.135135135135135"/>
    <x v="14"/>
    <x v="1"/>
  </r>
  <r>
    <x v="10"/>
    <x v="58"/>
    <n v="33.783783783783782"/>
    <x v="14"/>
    <x v="1"/>
  </r>
  <r>
    <x v="10"/>
    <x v="59"/>
    <n v="2.0270270270270272"/>
    <x v="14"/>
    <x v="1"/>
  </r>
  <r>
    <x v="10"/>
    <x v="60"/>
    <n v="0.67567567567567566"/>
    <x v="14"/>
    <x v="1"/>
  </r>
  <r>
    <x v="10"/>
    <x v="61"/>
    <n v="23.648648648648649"/>
    <x v="14"/>
    <x v="1"/>
  </r>
  <r>
    <x v="10"/>
    <x v="62"/>
    <n v="0"/>
    <x v="14"/>
    <x v="1"/>
  </r>
  <r>
    <x v="11"/>
    <x v="56"/>
    <n v="29.72972972972973"/>
    <x v="14"/>
    <x v="1"/>
  </r>
  <r>
    <x v="11"/>
    <x v="57"/>
    <n v="9.4594594594594597"/>
    <x v="14"/>
    <x v="1"/>
  </r>
  <r>
    <x v="11"/>
    <x v="58"/>
    <n v="31.756756756756758"/>
    <x v="14"/>
    <x v="1"/>
  </r>
  <r>
    <x v="11"/>
    <x v="59"/>
    <n v="2.0270270270270272"/>
    <x v="14"/>
    <x v="1"/>
  </r>
  <r>
    <x v="11"/>
    <x v="63"/>
    <n v="0.67567567567567566"/>
    <x v="14"/>
    <x v="1"/>
  </r>
  <r>
    <x v="11"/>
    <x v="64"/>
    <n v="23.648648648648649"/>
    <x v="14"/>
    <x v="1"/>
  </r>
  <r>
    <x v="11"/>
    <x v="65"/>
    <n v="0"/>
    <x v="14"/>
    <x v="1"/>
  </r>
  <r>
    <x v="11"/>
    <x v="66"/>
    <n v="0"/>
    <x v="14"/>
    <x v="1"/>
  </r>
  <r>
    <x v="11"/>
    <x v="4"/>
    <n v="2.7027027027027026"/>
    <x v="14"/>
    <x v="1"/>
  </r>
  <r>
    <x v="12"/>
    <x v="67"/>
    <n v="0"/>
    <x v="14"/>
    <x v="1"/>
  </r>
  <r>
    <x v="12"/>
    <x v="68"/>
    <n v="2.0270270270270272"/>
    <x v="14"/>
    <x v="1"/>
  </r>
  <r>
    <x v="12"/>
    <x v="69"/>
    <n v="19.594594594594593"/>
    <x v="14"/>
    <x v="1"/>
  </r>
  <r>
    <x v="12"/>
    <x v="70"/>
    <n v="8.1081081081081088"/>
    <x v="14"/>
    <x v="1"/>
  </r>
  <r>
    <x v="12"/>
    <x v="71"/>
    <n v="0"/>
    <x v="14"/>
    <x v="1"/>
  </r>
  <r>
    <x v="12"/>
    <x v="72"/>
    <n v="6.756756756756757"/>
    <x v="14"/>
    <x v="1"/>
  </r>
  <r>
    <x v="12"/>
    <x v="73"/>
    <n v="2.7027027027027026"/>
    <x v="14"/>
    <x v="1"/>
  </r>
  <r>
    <x v="12"/>
    <x v="74"/>
    <n v="0.67567567567567566"/>
    <x v="14"/>
    <x v="1"/>
  </r>
  <r>
    <x v="12"/>
    <x v="75"/>
    <n v="6.0810810810810807"/>
    <x v="14"/>
    <x v="1"/>
  </r>
  <r>
    <x v="12"/>
    <x v="76"/>
    <n v="25"/>
    <x v="14"/>
    <x v="1"/>
  </r>
  <r>
    <x v="12"/>
    <x v="59"/>
    <n v="2.0270270270270272"/>
    <x v="14"/>
    <x v="1"/>
  </r>
  <r>
    <x v="12"/>
    <x v="63"/>
    <n v="0.67567567567567566"/>
    <x v="14"/>
    <x v="1"/>
  </r>
  <r>
    <x v="12"/>
    <x v="64"/>
    <n v="23.648648648648649"/>
    <x v="14"/>
    <x v="1"/>
  </r>
  <r>
    <x v="12"/>
    <x v="65"/>
    <n v="0"/>
    <x v="14"/>
    <x v="1"/>
  </r>
  <r>
    <x v="12"/>
    <x v="66"/>
    <n v="0"/>
    <x v="14"/>
    <x v="1"/>
  </r>
  <r>
    <x v="12"/>
    <x v="4"/>
    <n v="2.7027027027027026"/>
    <x v="14"/>
    <x v="1"/>
  </r>
  <r>
    <x v="13"/>
    <x v="77"/>
    <n v="0"/>
    <x v="14"/>
    <x v="1"/>
  </r>
  <r>
    <x v="13"/>
    <x v="78"/>
    <n v="0"/>
    <x v="14"/>
    <x v="1"/>
  </r>
  <r>
    <x v="13"/>
    <x v="79"/>
    <n v="0"/>
    <x v="14"/>
    <x v="1"/>
  </r>
  <r>
    <x v="13"/>
    <x v="80"/>
    <n v="33.333333333333336"/>
    <x v="14"/>
    <x v="1"/>
  </r>
  <r>
    <x v="13"/>
    <x v="76"/>
    <n v="66.666666666666671"/>
    <x v="14"/>
    <x v="1"/>
  </r>
  <r>
    <x v="14"/>
    <x v="77"/>
    <n v="0"/>
    <x v="14"/>
    <x v="1"/>
  </r>
  <r>
    <x v="14"/>
    <x v="78"/>
    <n v="0"/>
    <x v="14"/>
    <x v="1"/>
  </r>
  <r>
    <x v="14"/>
    <x v="79"/>
    <n v="0"/>
    <x v="14"/>
    <x v="1"/>
  </r>
  <r>
    <x v="14"/>
    <x v="80"/>
    <n v="20"/>
    <x v="14"/>
    <x v="1"/>
  </r>
  <r>
    <x v="14"/>
    <x v="76"/>
    <n v="34.285714285714285"/>
    <x v="14"/>
    <x v="1"/>
  </r>
  <r>
    <x v="14"/>
    <x v="61"/>
    <n v="45.714285714285715"/>
    <x v="14"/>
    <x v="1"/>
  </r>
  <r>
    <x v="14"/>
    <x v="66"/>
    <n v="0"/>
    <x v="14"/>
    <x v="1"/>
  </r>
  <r>
    <x v="10"/>
    <x v="56"/>
    <n v="55.405405405405403"/>
    <x v="15"/>
    <x v="1"/>
  </r>
  <r>
    <x v="10"/>
    <x v="57"/>
    <n v="8.1081081081081088"/>
    <x v="15"/>
    <x v="1"/>
  </r>
  <r>
    <x v="10"/>
    <x v="58"/>
    <n v="28.378378378378379"/>
    <x v="15"/>
    <x v="1"/>
  </r>
  <r>
    <x v="10"/>
    <x v="59"/>
    <n v="4.7297297297297298"/>
    <x v="15"/>
    <x v="1"/>
  </r>
  <r>
    <x v="10"/>
    <x v="60"/>
    <n v="0"/>
    <x v="15"/>
    <x v="1"/>
  </r>
  <r>
    <x v="10"/>
    <x v="61"/>
    <n v="3.3783783783783785"/>
    <x v="15"/>
    <x v="1"/>
  </r>
  <r>
    <x v="10"/>
    <x v="62"/>
    <n v="0"/>
    <x v="15"/>
    <x v="1"/>
  </r>
  <r>
    <x v="11"/>
    <x v="56"/>
    <n v="55.405405405405403"/>
    <x v="15"/>
    <x v="1"/>
  </r>
  <r>
    <x v="11"/>
    <x v="57"/>
    <n v="7.4324324324324325"/>
    <x v="15"/>
    <x v="1"/>
  </r>
  <r>
    <x v="11"/>
    <x v="58"/>
    <n v="25.675675675675677"/>
    <x v="15"/>
    <x v="1"/>
  </r>
  <r>
    <x v="11"/>
    <x v="59"/>
    <n v="4.0540540540540544"/>
    <x v="15"/>
    <x v="1"/>
  </r>
  <r>
    <x v="11"/>
    <x v="63"/>
    <n v="0"/>
    <x v="15"/>
    <x v="1"/>
  </r>
  <r>
    <x v="11"/>
    <x v="64"/>
    <n v="3.3783783783783785"/>
    <x v="15"/>
    <x v="1"/>
  </r>
  <r>
    <x v="11"/>
    <x v="65"/>
    <n v="0"/>
    <x v="15"/>
    <x v="1"/>
  </r>
  <r>
    <x v="11"/>
    <x v="66"/>
    <n v="0"/>
    <x v="15"/>
    <x v="1"/>
  </r>
  <r>
    <x v="11"/>
    <x v="4"/>
    <n v="4.0540540540540544"/>
    <x v="15"/>
    <x v="1"/>
  </r>
  <r>
    <x v="12"/>
    <x v="67"/>
    <n v="0"/>
    <x v="15"/>
    <x v="1"/>
  </r>
  <r>
    <x v="12"/>
    <x v="68"/>
    <n v="7.4324324324324325"/>
    <x v="15"/>
    <x v="1"/>
  </r>
  <r>
    <x v="12"/>
    <x v="69"/>
    <n v="35.810810810810814"/>
    <x v="15"/>
    <x v="1"/>
  </r>
  <r>
    <x v="12"/>
    <x v="70"/>
    <n v="12.162162162162161"/>
    <x v="15"/>
    <x v="1"/>
  </r>
  <r>
    <x v="12"/>
    <x v="71"/>
    <n v="1.3513513513513513"/>
    <x v="15"/>
    <x v="1"/>
  </r>
  <r>
    <x v="12"/>
    <x v="72"/>
    <n v="4.7297297297297298"/>
    <x v="15"/>
    <x v="1"/>
  </r>
  <r>
    <x v="12"/>
    <x v="73"/>
    <n v="1.3513513513513513"/>
    <x v="15"/>
    <x v="1"/>
  </r>
  <r>
    <x v="12"/>
    <x v="74"/>
    <n v="0"/>
    <x v="15"/>
    <x v="1"/>
  </r>
  <r>
    <x v="12"/>
    <x v="75"/>
    <n v="6.0810810810810807"/>
    <x v="15"/>
    <x v="1"/>
  </r>
  <r>
    <x v="12"/>
    <x v="76"/>
    <n v="19.594594594594593"/>
    <x v="15"/>
    <x v="1"/>
  </r>
  <r>
    <x v="12"/>
    <x v="59"/>
    <n v="4.0540540540540544"/>
    <x v="15"/>
    <x v="1"/>
  </r>
  <r>
    <x v="12"/>
    <x v="63"/>
    <n v="0"/>
    <x v="15"/>
    <x v="1"/>
  </r>
  <r>
    <x v="12"/>
    <x v="64"/>
    <n v="3.3783783783783785"/>
    <x v="15"/>
    <x v="1"/>
  </r>
  <r>
    <x v="12"/>
    <x v="65"/>
    <n v="0"/>
    <x v="15"/>
    <x v="1"/>
  </r>
  <r>
    <x v="12"/>
    <x v="66"/>
    <n v="0"/>
    <x v="15"/>
    <x v="1"/>
  </r>
  <r>
    <x v="12"/>
    <x v="4"/>
    <n v="4.0540540540540544"/>
    <x v="15"/>
    <x v="1"/>
  </r>
  <r>
    <x v="13"/>
    <x v="77"/>
    <n v="16.666666666666668"/>
    <x v="15"/>
    <x v="1"/>
  </r>
  <r>
    <x v="13"/>
    <x v="78"/>
    <n v="0"/>
    <x v="15"/>
    <x v="1"/>
  </r>
  <r>
    <x v="13"/>
    <x v="79"/>
    <n v="0"/>
    <x v="15"/>
    <x v="1"/>
  </r>
  <r>
    <x v="13"/>
    <x v="80"/>
    <n v="0"/>
    <x v="15"/>
    <x v="1"/>
  </r>
  <r>
    <x v="13"/>
    <x v="76"/>
    <n v="83.333333333333329"/>
    <x v="15"/>
    <x v="1"/>
  </r>
  <r>
    <x v="14"/>
    <x v="77"/>
    <n v="0"/>
    <x v="15"/>
    <x v="1"/>
  </r>
  <r>
    <x v="14"/>
    <x v="78"/>
    <n v="0"/>
    <x v="15"/>
    <x v="1"/>
  </r>
  <r>
    <x v="14"/>
    <x v="79"/>
    <n v="0"/>
    <x v="15"/>
    <x v="1"/>
  </r>
  <r>
    <x v="14"/>
    <x v="80"/>
    <n v="20"/>
    <x v="15"/>
    <x v="1"/>
  </r>
  <r>
    <x v="14"/>
    <x v="76"/>
    <n v="0"/>
    <x v="15"/>
    <x v="1"/>
  </r>
  <r>
    <x v="14"/>
    <x v="61"/>
    <n v="80"/>
    <x v="15"/>
    <x v="1"/>
  </r>
  <r>
    <x v="14"/>
    <x v="66"/>
    <n v="0"/>
    <x v="15"/>
    <x v="1"/>
  </r>
  <r>
    <x v="10"/>
    <x v="56"/>
    <n v="57.91245791245791"/>
    <x v="16"/>
    <x v="1"/>
  </r>
  <r>
    <x v="10"/>
    <x v="57"/>
    <n v="8.7542087542087543"/>
    <x v="16"/>
    <x v="1"/>
  </r>
  <r>
    <x v="10"/>
    <x v="58"/>
    <n v="11.447811447811448"/>
    <x v="16"/>
    <x v="1"/>
  </r>
  <r>
    <x v="10"/>
    <x v="59"/>
    <n v="10.1010101010101"/>
    <x v="16"/>
    <x v="1"/>
  </r>
  <r>
    <x v="10"/>
    <x v="60"/>
    <n v="0.33670033670033672"/>
    <x v="16"/>
    <x v="1"/>
  </r>
  <r>
    <x v="10"/>
    <x v="61"/>
    <n v="11.447811447811448"/>
    <x v="16"/>
    <x v="1"/>
  </r>
  <r>
    <x v="10"/>
    <x v="62"/>
    <n v="0"/>
    <x v="16"/>
    <x v="1"/>
  </r>
  <r>
    <x v="11"/>
    <x v="56"/>
    <n v="56.228956228956228"/>
    <x v="16"/>
    <x v="1"/>
  </r>
  <r>
    <x v="11"/>
    <x v="57"/>
    <n v="8.4175084175084169"/>
    <x v="16"/>
    <x v="1"/>
  </r>
  <r>
    <x v="11"/>
    <x v="58"/>
    <n v="10.437710437710438"/>
    <x v="16"/>
    <x v="1"/>
  </r>
  <r>
    <x v="11"/>
    <x v="59"/>
    <n v="9.7643097643097647"/>
    <x v="16"/>
    <x v="1"/>
  </r>
  <r>
    <x v="11"/>
    <x v="63"/>
    <n v="0.33670033670033672"/>
    <x v="16"/>
    <x v="1"/>
  </r>
  <r>
    <x v="11"/>
    <x v="64"/>
    <n v="11.447811447811448"/>
    <x v="16"/>
    <x v="1"/>
  </r>
  <r>
    <x v="11"/>
    <x v="65"/>
    <n v="0"/>
    <x v="16"/>
    <x v="1"/>
  </r>
  <r>
    <x v="11"/>
    <x v="66"/>
    <n v="0"/>
    <x v="16"/>
    <x v="1"/>
  </r>
  <r>
    <x v="11"/>
    <x v="4"/>
    <n v="3.3670033670033672"/>
    <x v="16"/>
    <x v="1"/>
  </r>
  <r>
    <x v="12"/>
    <x v="67"/>
    <n v="0"/>
    <x v="16"/>
    <x v="1"/>
  </r>
  <r>
    <x v="12"/>
    <x v="68"/>
    <n v="6.7340067340067344"/>
    <x v="16"/>
    <x v="1"/>
  </r>
  <r>
    <x v="12"/>
    <x v="69"/>
    <n v="42.424242424242422"/>
    <x v="16"/>
    <x v="1"/>
  </r>
  <r>
    <x v="12"/>
    <x v="70"/>
    <n v="7.0707070707070709"/>
    <x v="16"/>
    <x v="1"/>
  </r>
  <r>
    <x v="12"/>
    <x v="71"/>
    <n v="0.33670033670033672"/>
    <x v="16"/>
    <x v="1"/>
  </r>
  <r>
    <x v="12"/>
    <x v="72"/>
    <n v="5.3872053872053876"/>
    <x v="16"/>
    <x v="1"/>
  </r>
  <r>
    <x v="12"/>
    <x v="73"/>
    <n v="2.6936026936026938"/>
    <x v="16"/>
    <x v="1"/>
  </r>
  <r>
    <x v="12"/>
    <x v="74"/>
    <n v="0.67340067340067344"/>
    <x v="16"/>
    <x v="1"/>
  </r>
  <r>
    <x v="12"/>
    <x v="75"/>
    <n v="3.7037037037037037"/>
    <x v="16"/>
    <x v="1"/>
  </r>
  <r>
    <x v="12"/>
    <x v="76"/>
    <n v="6.0606060606060606"/>
    <x v="16"/>
    <x v="1"/>
  </r>
  <r>
    <x v="12"/>
    <x v="59"/>
    <n v="9.7643097643097647"/>
    <x v="16"/>
    <x v="1"/>
  </r>
  <r>
    <x v="12"/>
    <x v="63"/>
    <n v="0.33670033670033672"/>
    <x v="16"/>
    <x v="1"/>
  </r>
  <r>
    <x v="12"/>
    <x v="64"/>
    <n v="11.447811447811448"/>
    <x v="16"/>
    <x v="1"/>
  </r>
  <r>
    <x v="12"/>
    <x v="65"/>
    <n v="0"/>
    <x v="16"/>
    <x v="1"/>
  </r>
  <r>
    <x v="12"/>
    <x v="66"/>
    <n v="0"/>
    <x v="16"/>
    <x v="1"/>
  </r>
  <r>
    <x v="12"/>
    <x v="4"/>
    <n v="3.3670033670033672"/>
    <x v="16"/>
    <x v="1"/>
  </r>
  <r>
    <x v="13"/>
    <x v="77"/>
    <n v="0"/>
    <x v="16"/>
    <x v="1"/>
  </r>
  <r>
    <x v="13"/>
    <x v="78"/>
    <n v="0"/>
    <x v="16"/>
    <x v="1"/>
  </r>
  <r>
    <x v="13"/>
    <x v="79"/>
    <n v="6.8965517241379306"/>
    <x v="16"/>
    <x v="1"/>
  </r>
  <r>
    <x v="13"/>
    <x v="80"/>
    <n v="41.379310344827587"/>
    <x v="16"/>
    <x v="1"/>
  </r>
  <r>
    <x v="13"/>
    <x v="76"/>
    <n v="51.724137931034484"/>
    <x v="16"/>
    <x v="1"/>
  </r>
  <r>
    <x v="14"/>
    <x v="77"/>
    <n v="0"/>
    <x v="16"/>
    <x v="1"/>
  </r>
  <r>
    <x v="14"/>
    <x v="78"/>
    <n v="0"/>
    <x v="16"/>
    <x v="1"/>
  </r>
  <r>
    <x v="14"/>
    <x v="79"/>
    <n v="0"/>
    <x v="16"/>
    <x v="1"/>
  </r>
  <r>
    <x v="14"/>
    <x v="80"/>
    <n v="8.8235294117647065"/>
    <x v="16"/>
    <x v="1"/>
  </r>
  <r>
    <x v="14"/>
    <x v="76"/>
    <n v="11.764705882352942"/>
    <x v="16"/>
    <x v="1"/>
  </r>
  <r>
    <x v="14"/>
    <x v="61"/>
    <n v="79.411764705882348"/>
    <x v="16"/>
    <x v="1"/>
  </r>
  <r>
    <x v="14"/>
    <x v="66"/>
    <n v="0"/>
    <x v="16"/>
    <x v="1"/>
  </r>
  <r>
    <x v="15"/>
    <x v="81"/>
    <n v="14.7"/>
    <x v="0"/>
    <x v="0"/>
  </r>
  <r>
    <x v="15"/>
    <x v="82"/>
    <n v="82.318181818181813"/>
    <x v="0"/>
    <x v="0"/>
  </r>
  <r>
    <x v="15"/>
    <x v="4"/>
    <n v="2.9818181818181819"/>
    <x v="0"/>
    <x v="0"/>
  </r>
  <r>
    <x v="16"/>
    <x v="83"/>
    <n v="14.18403660396543"/>
    <x v="0"/>
    <x v="0"/>
  </r>
  <r>
    <x v="16"/>
    <x v="84"/>
    <n v="35.790543975597359"/>
    <x v="0"/>
    <x v="0"/>
  </r>
  <r>
    <x v="16"/>
    <x v="85"/>
    <n v="50.025419420437217"/>
    <x v="0"/>
    <x v="0"/>
  </r>
  <r>
    <x v="17"/>
    <x v="86"/>
    <n v="14.081818181818182"/>
    <x v="0"/>
    <x v="0"/>
  </r>
  <r>
    <x v="17"/>
    <x v="87"/>
    <n v="59.236363636363635"/>
    <x v="0"/>
    <x v="0"/>
  </r>
  <r>
    <x v="17"/>
    <x v="88"/>
    <n v="10.372727272727273"/>
    <x v="0"/>
    <x v="0"/>
  </r>
  <r>
    <x v="17"/>
    <x v="89"/>
    <n v="13.327272727272728"/>
    <x v="0"/>
    <x v="0"/>
  </r>
  <r>
    <x v="17"/>
    <x v="4"/>
    <n v="2.9818181818181819"/>
    <x v="0"/>
    <x v="0"/>
  </r>
  <r>
    <x v="18"/>
    <x v="86"/>
    <n v="14.081818181818182"/>
    <x v="0"/>
    <x v="0"/>
  </r>
  <r>
    <x v="18"/>
    <x v="87"/>
    <n v="59.236363636363635"/>
    <x v="0"/>
    <x v="0"/>
  </r>
  <r>
    <x v="18"/>
    <x v="88"/>
    <n v="10.372727272727273"/>
    <x v="0"/>
    <x v="0"/>
  </r>
  <r>
    <x v="18"/>
    <x v="90"/>
    <n v="9.6090909090909093"/>
    <x v="0"/>
    <x v="0"/>
  </r>
  <r>
    <x v="18"/>
    <x v="91"/>
    <n v="2.1636363636363636"/>
    <x v="0"/>
    <x v="0"/>
  </r>
  <r>
    <x v="18"/>
    <x v="92"/>
    <n v="0.77272727272727271"/>
    <x v="0"/>
    <x v="0"/>
  </r>
  <r>
    <x v="18"/>
    <x v="93"/>
    <n v="0.78181818181818186"/>
    <x v="0"/>
    <x v="0"/>
  </r>
  <r>
    <x v="18"/>
    <x v="4"/>
    <n v="2.9818181818181819"/>
    <x v="0"/>
    <x v="0"/>
  </r>
  <r>
    <x v="18"/>
    <x v="94"/>
    <n v="2.3142803598200885"/>
    <x v="0"/>
    <x v="0"/>
  </r>
  <r>
    <x v="18"/>
    <x v="95"/>
    <n v="2.5374328619971522"/>
    <x v="0"/>
    <x v="0"/>
  </r>
  <r>
    <x v="19"/>
    <x v="96"/>
    <n v="5.3909090909090907"/>
    <x v="0"/>
    <x v="0"/>
  </r>
  <r>
    <x v="19"/>
    <x v="97"/>
    <n v="3.0181818181818181"/>
    <x v="0"/>
    <x v="0"/>
  </r>
  <r>
    <x v="19"/>
    <x v="98"/>
    <n v="55.145454545454548"/>
    <x v="0"/>
    <x v="0"/>
  </r>
  <r>
    <x v="19"/>
    <x v="99"/>
    <n v="16.227272727272727"/>
    <x v="0"/>
    <x v="0"/>
  </r>
  <r>
    <x v="19"/>
    <x v="100"/>
    <n v="7.9636363636363638"/>
    <x v="0"/>
    <x v="0"/>
  </r>
  <r>
    <x v="19"/>
    <x v="101"/>
    <n v="9.745454545454546"/>
    <x v="0"/>
    <x v="0"/>
  </r>
  <r>
    <x v="19"/>
    <x v="102"/>
    <n v="0.76363636363636367"/>
    <x v="0"/>
    <x v="0"/>
  </r>
  <r>
    <x v="19"/>
    <x v="4"/>
    <n v="1.7454545454545454"/>
    <x v="0"/>
    <x v="0"/>
  </r>
  <r>
    <x v="20"/>
    <x v="96"/>
    <n v="1"/>
    <x v="0"/>
    <x v="0"/>
  </r>
  <r>
    <x v="20"/>
    <x v="97"/>
    <n v="2.9367469879518096"/>
    <x v="0"/>
    <x v="0"/>
  </r>
  <r>
    <x v="20"/>
    <x v="98"/>
    <n v="2"/>
    <x v="0"/>
    <x v="0"/>
  </r>
  <r>
    <x v="20"/>
    <x v="99"/>
    <n v="3.7051428571428517"/>
    <x v="0"/>
    <x v="0"/>
  </r>
  <r>
    <x v="20"/>
    <x v="100"/>
    <n v="4.2387878787878801"/>
    <x v="0"/>
    <x v="0"/>
  </r>
  <r>
    <x v="20"/>
    <x v="101"/>
    <n v="3.8735983690112112"/>
    <x v="0"/>
    <x v="0"/>
  </r>
  <r>
    <x v="20"/>
    <x v="102"/>
    <n v="4.0655737704918025"/>
    <x v="0"/>
    <x v="0"/>
  </r>
  <r>
    <x v="20"/>
    <x v="4"/>
    <n v="3.5045045045045047"/>
    <x v="0"/>
    <x v="0"/>
  </r>
  <r>
    <x v="15"/>
    <x v="81"/>
    <n v="16.373801916932909"/>
    <x v="1"/>
    <x v="0"/>
  </r>
  <r>
    <x v="15"/>
    <x v="82"/>
    <n v="79.113418530351439"/>
    <x v="1"/>
    <x v="0"/>
  </r>
  <r>
    <x v="15"/>
    <x v="4"/>
    <n v="4.5127795527156547"/>
    <x v="1"/>
    <x v="0"/>
  </r>
  <r>
    <x v="16"/>
    <x v="83"/>
    <n v="18.388429752066116"/>
    <x v="1"/>
    <x v="0"/>
  </r>
  <r>
    <x v="16"/>
    <x v="84"/>
    <n v="40.495867768595041"/>
    <x v="1"/>
    <x v="0"/>
  </r>
  <r>
    <x v="16"/>
    <x v="85"/>
    <n v="41.115702479338843"/>
    <x v="1"/>
    <x v="0"/>
  </r>
  <r>
    <x v="17"/>
    <x v="86"/>
    <n v="17.651757188498401"/>
    <x v="1"/>
    <x v="0"/>
  </r>
  <r>
    <x v="17"/>
    <x v="87"/>
    <n v="55.511182108626201"/>
    <x v="1"/>
    <x v="0"/>
  </r>
  <r>
    <x v="17"/>
    <x v="88"/>
    <n v="11.900958466453675"/>
    <x v="1"/>
    <x v="0"/>
  </r>
  <r>
    <x v="17"/>
    <x v="89"/>
    <n v="10.42332268370607"/>
    <x v="1"/>
    <x v="0"/>
  </r>
  <r>
    <x v="17"/>
    <x v="4"/>
    <n v="4.5127795527156547"/>
    <x v="1"/>
    <x v="0"/>
  </r>
  <r>
    <x v="18"/>
    <x v="86"/>
    <n v="17.651757188498401"/>
    <x v="1"/>
    <x v="0"/>
  </r>
  <r>
    <x v="18"/>
    <x v="87"/>
    <n v="55.511182108626201"/>
    <x v="1"/>
    <x v="0"/>
  </r>
  <r>
    <x v="18"/>
    <x v="88"/>
    <n v="11.900958466453675"/>
    <x v="1"/>
    <x v="0"/>
  </r>
  <r>
    <x v="18"/>
    <x v="90"/>
    <n v="8.4664536741214054"/>
    <x v="1"/>
    <x v="0"/>
  </r>
  <r>
    <x v="18"/>
    <x v="91"/>
    <n v="1.0383386581469649"/>
    <x v="1"/>
    <x v="0"/>
  </r>
  <r>
    <x v="18"/>
    <x v="92"/>
    <n v="0.2795527156549521"/>
    <x v="1"/>
    <x v="0"/>
  </r>
  <r>
    <x v="18"/>
    <x v="93"/>
    <n v="0.63897763578274758"/>
    <x v="1"/>
    <x v="0"/>
  </r>
  <r>
    <x v="18"/>
    <x v="4"/>
    <n v="4.5127795527156547"/>
    <x v="1"/>
    <x v="0"/>
  </r>
  <r>
    <x v="18"/>
    <x v="94"/>
    <n v="2.2086992890004229"/>
    <x v="1"/>
    <x v="0"/>
  </r>
  <r>
    <x v="18"/>
    <x v="95"/>
    <n v="2.4828116983068185"/>
    <x v="1"/>
    <x v="0"/>
  </r>
  <r>
    <x v="19"/>
    <x v="96"/>
    <n v="7.8274760383386583"/>
    <x v="1"/>
    <x v="0"/>
  </r>
  <r>
    <x v="19"/>
    <x v="97"/>
    <n v="1.9169329073482428"/>
    <x v="1"/>
    <x v="0"/>
  </r>
  <r>
    <x v="19"/>
    <x v="98"/>
    <n v="54.033546325878596"/>
    <x v="1"/>
    <x v="0"/>
  </r>
  <r>
    <x v="19"/>
    <x v="99"/>
    <n v="18.170926517571885"/>
    <x v="1"/>
    <x v="0"/>
  </r>
  <r>
    <x v="19"/>
    <x v="100"/>
    <n v="5.6309904153354635"/>
    <x v="1"/>
    <x v="0"/>
  </r>
  <r>
    <x v="19"/>
    <x v="101"/>
    <n v="10.023961661341852"/>
    <x v="1"/>
    <x v="0"/>
  </r>
  <r>
    <x v="19"/>
    <x v="102"/>
    <n v="0.83865814696485619"/>
    <x v="1"/>
    <x v="0"/>
  </r>
  <r>
    <x v="19"/>
    <x v="4"/>
    <n v="1.5575079872204474"/>
    <x v="1"/>
    <x v="0"/>
  </r>
  <r>
    <x v="20"/>
    <x v="96"/>
    <n v="1"/>
    <x v="1"/>
    <x v="0"/>
  </r>
  <r>
    <x v="20"/>
    <x v="97"/>
    <n v="2.541666666666667"/>
    <x v="1"/>
    <x v="0"/>
  </r>
  <r>
    <x v="20"/>
    <x v="98"/>
    <n v="2"/>
    <x v="1"/>
    <x v="0"/>
  </r>
  <r>
    <x v="20"/>
    <x v="99"/>
    <n v="3.5066371681415904"/>
    <x v="1"/>
    <x v="0"/>
  </r>
  <r>
    <x v="20"/>
    <x v="100"/>
    <n v="4.078125"/>
    <x v="1"/>
    <x v="0"/>
  </r>
  <r>
    <x v="20"/>
    <x v="101"/>
    <n v="4"/>
    <x v="1"/>
    <x v="0"/>
  </r>
  <r>
    <x v="20"/>
    <x v="102"/>
    <n v="5.9"/>
    <x v="1"/>
    <x v="0"/>
  </r>
  <r>
    <x v="20"/>
    <x v="4"/>
    <n v="3.2857142857142856"/>
    <x v="1"/>
    <x v="0"/>
  </r>
  <r>
    <x v="15"/>
    <x v="81"/>
    <n v="15.168684007210919"/>
    <x v="2"/>
    <x v="0"/>
  </r>
  <r>
    <x v="15"/>
    <x v="82"/>
    <n v="83.904197785217619"/>
    <x v="2"/>
    <x v="0"/>
  </r>
  <r>
    <x v="15"/>
    <x v="4"/>
    <n v="0.92711820757146535"/>
    <x v="2"/>
    <x v="0"/>
  </r>
  <r>
    <x v="16"/>
    <x v="83"/>
    <n v="12.071330589849108"/>
    <x v="2"/>
    <x v="0"/>
  </r>
  <r>
    <x v="16"/>
    <x v="84"/>
    <n v="32.235939643347052"/>
    <x v="2"/>
    <x v="0"/>
  </r>
  <r>
    <x v="16"/>
    <x v="85"/>
    <n v="55.692729766803843"/>
    <x v="2"/>
    <x v="0"/>
  </r>
  <r>
    <x v="17"/>
    <x v="86"/>
    <n v="8.8591295390162248"/>
    <x v="2"/>
    <x v="0"/>
  </r>
  <r>
    <x v="17"/>
    <x v="87"/>
    <n v="62.941024980685036"/>
    <x v="2"/>
    <x v="0"/>
  </r>
  <r>
    <x v="17"/>
    <x v="88"/>
    <n v="10.636106103528199"/>
    <x v="2"/>
    <x v="0"/>
  </r>
  <r>
    <x v="17"/>
    <x v="89"/>
    <n v="16.636621169199074"/>
    <x v="2"/>
    <x v="0"/>
  </r>
  <r>
    <x v="17"/>
    <x v="4"/>
    <n v="0.92711820757146535"/>
    <x v="2"/>
    <x v="0"/>
  </r>
  <r>
    <x v="18"/>
    <x v="86"/>
    <n v="8.8591295390162248"/>
    <x v="2"/>
    <x v="0"/>
  </r>
  <r>
    <x v="18"/>
    <x v="87"/>
    <n v="62.941024980685036"/>
    <x v="2"/>
    <x v="0"/>
  </r>
  <r>
    <x v="18"/>
    <x v="88"/>
    <n v="10.636106103528199"/>
    <x v="2"/>
    <x v="0"/>
  </r>
  <r>
    <x v="18"/>
    <x v="90"/>
    <n v="11.228431625032192"/>
    <x v="2"/>
    <x v="0"/>
  </r>
  <r>
    <x v="18"/>
    <x v="91"/>
    <n v="3.0131341746072624"/>
    <x v="2"/>
    <x v="0"/>
  </r>
  <r>
    <x v="18"/>
    <x v="92"/>
    <n v="1.2876641771825907"/>
    <x v="2"/>
    <x v="0"/>
  </r>
  <r>
    <x v="18"/>
    <x v="93"/>
    <n v="1.1073911923770281"/>
    <x v="2"/>
    <x v="0"/>
  </r>
  <r>
    <x v="18"/>
    <x v="4"/>
    <n v="0.92711820757146535"/>
    <x v="2"/>
    <x v="0"/>
  </r>
  <r>
    <x v="18"/>
    <x v="94"/>
    <n v="2.4647777488952416"/>
    <x v="2"/>
    <x v="0"/>
  </r>
  <r>
    <x v="18"/>
    <x v="95"/>
    <n v="2.6086211818441334"/>
    <x v="2"/>
    <x v="0"/>
  </r>
  <r>
    <x v="19"/>
    <x v="96"/>
    <n v="3.4251867113056913"/>
    <x v="2"/>
    <x v="0"/>
  </r>
  <r>
    <x v="19"/>
    <x v="97"/>
    <n v="2.6783414885397887"/>
    <x v="2"/>
    <x v="0"/>
  </r>
  <r>
    <x v="19"/>
    <x v="98"/>
    <n v="56.348184393510174"/>
    <x v="2"/>
    <x v="0"/>
  </r>
  <r>
    <x v="19"/>
    <x v="99"/>
    <n v="16.868400721091938"/>
    <x v="2"/>
    <x v="0"/>
  </r>
  <r>
    <x v="19"/>
    <x v="100"/>
    <n v="8.3440638681431878"/>
    <x v="2"/>
    <x v="0"/>
  </r>
  <r>
    <x v="19"/>
    <x v="101"/>
    <n v="10.610352819984548"/>
    <x v="2"/>
    <x v="0"/>
  </r>
  <r>
    <x v="19"/>
    <x v="102"/>
    <n v="0.43780582024208087"/>
    <x v="2"/>
    <x v="0"/>
  </r>
  <r>
    <x v="19"/>
    <x v="4"/>
    <n v="1.2876641771825907"/>
    <x v="2"/>
    <x v="0"/>
  </r>
  <r>
    <x v="20"/>
    <x v="96"/>
    <n v="1"/>
    <x v="2"/>
    <x v="0"/>
  </r>
  <r>
    <x v="20"/>
    <x v="97"/>
    <n v="2.9519230769230775"/>
    <x v="2"/>
    <x v="0"/>
  </r>
  <r>
    <x v="20"/>
    <x v="98"/>
    <n v="2"/>
    <x v="2"/>
    <x v="0"/>
  </r>
  <r>
    <x v="20"/>
    <x v="99"/>
    <n v="3.779503105590063"/>
    <x v="2"/>
    <x v="0"/>
  </r>
  <r>
    <x v="20"/>
    <x v="100"/>
    <n v="4.5163398692810475"/>
    <x v="2"/>
    <x v="0"/>
  </r>
  <r>
    <x v="20"/>
    <x v="101"/>
    <n v="3.9795396419437314"/>
    <x v="2"/>
    <x v="0"/>
  </r>
  <r>
    <x v="20"/>
    <x v="102"/>
    <n v="4.8125"/>
    <x v="2"/>
    <x v="0"/>
  </r>
  <r>
    <x v="20"/>
    <x v="4"/>
    <n v="3.65"/>
    <x v="2"/>
    <x v="0"/>
  </r>
  <r>
    <x v="15"/>
    <x v="81"/>
    <n v="9.5766828591256079"/>
    <x v="3"/>
    <x v="0"/>
  </r>
  <r>
    <x v="15"/>
    <x v="82"/>
    <n v="89.590562109646072"/>
    <x v="3"/>
    <x v="0"/>
  </r>
  <r>
    <x v="15"/>
    <x v="4"/>
    <n v="0.83275503122831362"/>
    <x v="3"/>
    <x v="0"/>
  </r>
  <r>
    <x v="16"/>
    <x v="83"/>
    <n v="9.375"/>
    <x v="3"/>
    <x v="0"/>
  </r>
  <r>
    <x v="16"/>
    <x v="84"/>
    <n v="28.125"/>
    <x v="3"/>
    <x v="0"/>
  </r>
  <r>
    <x v="16"/>
    <x v="85"/>
    <n v="62.5"/>
    <x v="3"/>
    <x v="0"/>
  </r>
  <r>
    <x v="17"/>
    <x v="86"/>
    <n v="20.263705759888968"/>
    <x v="3"/>
    <x v="0"/>
  </r>
  <r>
    <x v="17"/>
    <x v="87"/>
    <n v="63.358778625954201"/>
    <x v="3"/>
    <x v="0"/>
  </r>
  <r>
    <x v="17"/>
    <x v="88"/>
    <n v="8.6745315752949335"/>
    <x v="3"/>
    <x v="0"/>
  </r>
  <r>
    <x v="17"/>
    <x v="89"/>
    <n v="6.8702290076335881"/>
    <x v="3"/>
    <x v="0"/>
  </r>
  <r>
    <x v="17"/>
    <x v="4"/>
    <n v="0.83275503122831362"/>
    <x v="3"/>
    <x v="0"/>
  </r>
  <r>
    <x v="18"/>
    <x v="86"/>
    <n v="20.263705759888968"/>
    <x v="3"/>
    <x v="0"/>
  </r>
  <r>
    <x v="18"/>
    <x v="87"/>
    <n v="63.358778625954201"/>
    <x v="3"/>
    <x v="0"/>
  </r>
  <r>
    <x v="18"/>
    <x v="88"/>
    <n v="8.6745315752949335"/>
    <x v="3"/>
    <x v="0"/>
  </r>
  <r>
    <x v="18"/>
    <x v="90"/>
    <n v="5.6210964607911169"/>
    <x v="3"/>
    <x v="0"/>
  </r>
  <r>
    <x v="18"/>
    <x v="91"/>
    <n v="1.0409437890353921"/>
    <x v="3"/>
    <x v="0"/>
  </r>
  <r>
    <x v="18"/>
    <x v="92"/>
    <n v="0.13879250520471895"/>
    <x v="3"/>
    <x v="0"/>
  </r>
  <r>
    <x v="18"/>
    <x v="93"/>
    <n v="6.9396252602359473E-2"/>
    <x v="3"/>
    <x v="0"/>
  </r>
  <r>
    <x v="18"/>
    <x v="4"/>
    <n v="0.83275503122831362"/>
    <x v="3"/>
    <x v="0"/>
  </r>
  <r>
    <x v="18"/>
    <x v="94"/>
    <n v="2.0370888733379982"/>
    <x v="3"/>
    <x v="0"/>
  </r>
  <r>
    <x v="18"/>
    <x v="95"/>
    <n v="2.303430079155671"/>
    <x v="3"/>
    <x v="0"/>
  </r>
  <r>
    <x v="19"/>
    <x v="96"/>
    <n v="7.4947952810548228"/>
    <x v="3"/>
    <x v="0"/>
  </r>
  <r>
    <x v="19"/>
    <x v="97"/>
    <n v="3.6086051353226924"/>
    <x v="3"/>
    <x v="0"/>
  </r>
  <r>
    <x v="19"/>
    <x v="98"/>
    <n v="63.636363636363633"/>
    <x v="3"/>
    <x v="0"/>
  </r>
  <r>
    <x v="19"/>
    <x v="99"/>
    <n v="12.074947952810549"/>
    <x v="3"/>
    <x v="0"/>
  </r>
  <r>
    <x v="19"/>
    <x v="100"/>
    <n v="5.8986814712005549"/>
    <x v="3"/>
    <x v="0"/>
  </r>
  <r>
    <x v="19"/>
    <x v="101"/>
    <n v="5.6210964607911169"/>
    <x v="3"/>
    <x v="0"/>
  </r>
  <r>
    <x v="19"/>
    <x v="102"/>
    <n v="0.76335877862595425"/>
    <x v="3"/>
    <x v="0"/>
  </r>
  <r>
    <x v="19"/>
    <x v="4"/>
    <n v="0.90215128383067311"/>
    <x v="3"/>
    <x v="0"/>
  </r>
  <r>
    <x v="20"/>
    <x v="96"/>
    <n v="1"/>
    <x v="3"/>
    <x v="0"/>
  </r>
  <r>
    <x v="20"/>
    <x v="97"/>
    <n v="2.6153846153846163"/>
    <x v="3"/>
    <x v="0"/>
  </r>
  <r>
    <x v="20"/>
    <x v="98"/>
    <n v="2"/>
    <x v="3"/>
    <x v="0"/>
  </r>
  <r>
    <x v="20"/>
    <x v="99"/>
    <n v="3.4730538922155683"/>
    <x v="3"/>
    <x v="0"/>
  </r>
  <r>
    <x v="20"/>
    <x v="100"/>
    <n v="3.3614457831325293"/>
    <x v="3"/>
    <x v="0"/>
  </r>
  <r>
    <x v="20"/>
    <x v="101"/>
    <n v="3.4133333333333336"/>
    <x v="3"/>
    <x v="0"/>
  </r>
  <r>
    <x v="20"/>
    <x v="102"/>
    <n v="2.285714285714286"/>
    <x v="3"/>
    <x v="0"/>
  </r>
  <r>
    <x v="20"/>
    <x v="4"/>
    <n v="2.666666666666667"/>
    <x v="3"/>
    <x v="0"/>
  </r>
  <r>
    <x v="15"/>
    <x v="81"/>
    <n v="16.36851520572451"/>
    <x v="4"/>
    <x v="0"/>
  </r>
  <r>
    <x v="15"/>
    <x v="82"/>
    <n v="78.533094812164578"/>
    <x v="4"/>
    <x v="0"/>
  </r>
  <r>
    <x v="15"/>
    <x v="4"/>
    <n v="5.0983899821109127"/>
    <x v="4"/>
    <x v="0"/>
  </r>
  <r>
    <x v="16"/>
    <x v="83"/>
    <n v="11.587982832618026"/>
    <x v="4"/>
    <x v="0"/>
  </r>
  <r>
    <x v="16"/>
    <x v="84"/>
    <n v="38.626609442060087"/>
    <x v="4"/>
    <x v="0"/>
  </r>
  <r>
    <x v="16"/>
    <x v="85"/>
    <n v="49.785407725321889"/>
    <x v="4"/>
    <x v="0"/>
  </r>
  <r>
    <x v="17"/>
    <x v="86"/>
    <n v="12.9695885509839"/>
    <x v="4"/>
    <x v="0"/>
  </r>
  <r>
    <x v="17"/>
    <x v="87"/>
    <n v="55.366726296958852"/>
    <x v="4"/>
    <x v="0"/>
  </r>
  <r>
    <x v="17"/>
    <x v="88"/>
    <n v="7.9606440071556355"/>
    <x v="4"/>
    <x v="0"/>
  </r>
  <r>
    <x v="17"/>
    <x v="89"/>
    <n v="18.604651162790699"/>
    <x v="4"/>
    <x v="0"/>
  </r>
  <r>
    <x v="17"/>
    <x v="4"/>
    <n v="5.0983899821109127"/>
    <x v="4"/>
    <x v="0"/>
  </r>
  <r>
    <x v="18"/>
    <x v="86"/>
    <n v="12.9695885509839"/>
    <x v="4"/>
    <x v="0"/>
  </r>
  <r>
    <x v="18"/>
    <x v="87"/>
    <n v="55.366726296958852"/>
    <x v="4"/>
    <x v="0"/>
  </r>
  <r>
    <x v="18"/>
    <x v="88"/>
    <n v="7.9606440071556355"/>
    <x v="4"/>
    <x v="0"/>
  </r>
  <r>
    <x v="18"/>
    <x v="90"/>
    <n v="13.416815742397137"/>
    <x v="4"/>
    <x v="0"/>
  </r>
  <r>
    <x v="18"/>
    <x v="91"/>
    <n v="2.8622540250447228"/>
    <x v="4"/>
    <x v="0"/>
  </r>
  <r>
    <x v="18"/>
    <x v="92"/>
    <n v="0.80500894454382832"/>
    <x v="4"/>
    <x v="0"/>
  </r>
  <r>
    <x v="18"/>
    <x v="93"/>
    <n v="1.5205724508050089"/>
    <x v="4"/>
    <x v="0"/>
  </r>
  <r>
    <x v="18"/>
    <x v="4"/>
    <n v="5.0983899821109127"/>
    <x v="4"/>
    <x v="0"/>
  </r>
  <r>
    <x v="18"/>
    <x v="94"/>
    <n v="2.4618284637134815"/>
    <x v="4"/>
    <x v="0"/>
  </r>
  <r>
    <x v="18"/>
    <x v="95"/>
    <n v="2.6932314410480331"/>
    <x v="4"/>
    <x v="0"/>
  </r>
  <r>
    <x v="19"/>
    <x v="96"/>
    <n v="3.8461538461538463"/>
    <x v="4"/>
    <x v="0"/>
  </r>
  <r>
    <x v="19"/>
    <x v="97"/>
    <n v="3.0411449016100178"/>
    <x v="4"/>
    <x v="0"/>
  </r>
  <r>
    <x v="19"/>
    <x v="98"/>
    <n v="51.967799642218246"/>
    <x v="4"/>
    <x v="0"/>
  </r>
  <r>
    <x v="19"/>
    <x v="99"/>
    <n v="18.425760286225401"/>
    <x v="4"/>
    <x v="0"/>
  </r>
  <r>
    <x v="19"/>
    <x v="100"/>
    <n v="10.822898032200358"/>
    <x v="4"/>
    <x v="0"/>
  </r>
  <r>
    <x v="19"/>
    <x v="101"/>
    <n v="8.7656529516994635"/>
    <x v="4"/>
    <x v="0"/>
  </r>
  <r>
    <x v="19"/>
    <x v="102"/>
    <n v="0.89445438282647582"/>
    <x v="4"/>
    <x v="0"/>
  </r>
  <r>
    <x v="19"/>
    <x v="4"/>
    <n v="2.2361359570661898"/>
    <x v="4"/>
    <x v="0"/>
  </r>
  <r>
    <x v="20"/>
    <x v="96"/>
    <n v="1"/>
    <x v="4"/>
    <x v="0"/>
  </r>
  <r>
    <x v="20"/>
    <x v="97"/>
    <n v="3.7058823529411762"/>
    <x v="4"/>
    <x v="0"/>
  </r>
  <r>
    <x v="20"/>
    <x v="98"/>
    <n v="2"/>
    <x v="4"/>
    <x v="0"/>
  </r>
  <r>
    <x v="20"/>
    <x v="99"/>
    <n v="4.1133004926108372"/>
    <x v="4"/>
    <x v="0"/>
  </r>
  <r>
    <x v="20"/>
    <x v="100"/>
    <n v="5.1681415929203531"/>
    <x v="4"/>
    <x v="0"/>
  </r>
  <r>
    <x v="20"/>
    <x v="101"/>
    <n v="4.2727272727272725"/>
    <x v="4"/>
    <x v="0"/>
  </r>
  <r>
    <x v="20"/>
    <x v="102"/>
    <n v="4.8571428571428577"/>
    <x v="4"/>
    <x v="0"/>
  </r>
  <r>
    <x v="20"/>
    <x v="4"/>
    <n v="4.7777777777777768"/>
    <x v="4"/>
    <x v="0"/>
  </r>
  <r>
    <x v="15"/>
    <x v="81"/>
    <n v="19.133574007220215"/>
    <x v="5"/>
    <x v="0"/>
  </r>
  <r>
    <x v="15"/>
    <x v="82"/>
    <n v="74.007220216606498"/>
    <x v="5"/>
    <x v="0"/>
  </r>
  <r>
    <x v="15"/>
    <x v="4"/>
    <n v="6.859205776173285"/>
    <x v="5"/>
    <x v="0"/>
  </r>
  <r>
    <x v="16"/>
    <x v="83"/>
    <n v="10.447761194029852"/>
    <x v="5"/>
    <x v="0"/>
  </r>
  <r>
    <x v="16"/>
    <x v="84"/>
    <n v="40.298507462686565"/>
    <x v="5"/>
    <x v="0"/>
  </r>
  <r>
    <x v="16"/>
    <x v="85"/>
    <n v="49.253731343283583"/>
    <x v="5"/>
    <x v="0"/>
  </r>
  <r>
    <x v="17"/>
    <x v="86"/>
    <n v="18.411552346570396"/>
    <x v="5"/>
    <x v="0"/>
  </r>
  <r>
    <x v="17"/>
    <x v="87"/>
    <n v="49.097472924187727"/>
    <x v="5"/>
    <x v="0"/>
  </r>
  <r>
    <x v="17"/>
    <x v="88"/>
    <n v="9.7472924187725631"/>
    <x v="5"/>
    <x v="0"/>
  </r>
  <r>
    <x v="17"/>
    <x v="89"/>
    <n v="15.884476534296029"/>
    <x v="5"/>
    <x v="0"/>
  </r>
  <r>
    <x v="17"/>
    <x v="4"/>
    <n v="6.859205776173285"/>
    <x v="5"/>
    <x v="0"/>
  </r>
  <r>
    <x v="18"/>
    <x v="86"/>
    <n v="18.411552346570396"/>
    <x v="5"/>
    <x v="0"/>
  </r>
  <r>
    <x v="18"/>
    <x v="87"/>
    <n v="49.097472924187727"/>
    <x v="5"/>
    <x v="0"/>
  </r>
  <r>
    <x v="18"/>
    <x v="88"/>
    <n v="9.7472924187725631"/>
    <x v="5"/>
    <x v="0"/>
  </r>
  <r>
    <x v="18"/>
    <x v="90"/>
    <n v="10.830324909747292"/>
    <x v="5"/>
    <x v="0"/>
  </r>
  <r>
    <x v="18"/>
    <x v="91"/>
    <n v="3.2490974729241877"/>
    <x v="5"/>
    <x v="0"/>
  </r>
  <r>
    <x v="18"/>
    <x v="92"/>
    <n v="1.0830324909747293"/>
    <x v="5"/>
    <x v="0"/>
  </r>
  <r>
    <x v="18"/>
    <x v="93"/>
    <n v="0.72202166064981954"/>
    <x v="5"/>
    <x v="0"/>
  </r>
  <r>
    <x v="18"/>
    <x v="4"/>
    <n v="6.859205776173285"/>
    <x v="5"/>
    <x v="0"/>
  </r>
  <r>
    <x v="18"/>
    <x v="94"/>
    <n v="2.3604651162790686"/>
    <x v="5"/>
    <x v="0"/>
  </r>
  <r>
    <x v="18"/>
    <x v="95"/>
    <n v="2.695652173913043"/>
    <x v="5"/>
    <x v="0"/>
  </r>
  <r>
    <x v="19"/>
    <x v="96"/>
    <n v="5.4151624548736459"/>
    <x v="5"/>
    <x v="0"/>
  </r>
  <r>
    <x v="19"/>
    <x v="97"/>
    <n v="3.9711191335740073"/>
    <x v="5"/>
    <x v="0"/>
  </r>
  <r>
    <x v="19"/>
    <x v="98"/>
    <n v="50.180505415162457"/>
    <x v="5"/>
    <x v="0"/>
  </r>
  <r>
    <x v="19"/>
    <x v="99"/>
    <n v="23.104693140794225"/>
    <x v="5"/>
    <x v="0"/>
  </r>
  <r>
    <x v="19"/>
    <x v="100"/>
    <n v="6.4981949458483754"/>
    <x v="5"/>
    <x v="0"/>
  </r>
  <r>
    <x v="19"/>
    <x v="101"/>
    <n v="8.6642599277978345"/>
    <x v="5"/>
    <x v="0"/>
  </r>
  <r>
    <x v="19"/>
    <x v="102"/>
    <n v="1.4440433212996391"/>
    <x v="5"/>
    <x v="0"/>
  </r>
  <r>
    <x v="19"/>
    <x v="4"/>
    <n v="0.72202166064981954"/>
    <x v="5"/>
    <x v="0"/>
  </r>
  <r>
    <x v="20"/>
    <x v="96"/>
    <n v="1"/>
    <x v="5"/>
    <x v="0"/>
  </r>
  <r>
    <x v="20"/>
    <x v="97"/>
    <n v="3.2727272727272729"/>
    <x v="5"/>
    <x v="0"/>
  </r>
  <r>
    <x v="20"/>
    <x v="98"/>
    <n v="2"/>
    <x v="5"/>
    <x v="0"/>
  </r>
  <r>
    <x v="20"/>
    <x v="99"/>
    <n v="4.140625"/>
    <x v="5"/>
    <x v="0"/>
  </r>
  <r>
    <x v="20"/>
    <x v="100"/>
    <n v="4.117647058823529"/>
    <x v="5"/>
    <x v="0"/>
  </r>
  <r>
    <x v="20"/>
    <x v="101"/>
    <n v="3.5789473684210527"/>
    <x v="5"/>
    <x v="0"/>
  </r>
  <r>
    <x v="20"/>
    <x v="102"/>
    <n v="3.3333333333333335"/>
    <x v="5"/>
    <x v="0"/>
  </r>
  <r>
    <x v="20"/>
    <x v="4"/>
    <n v="3"/>
    <x v="5"/>
    <x v="0"/>
  </r>
  <r>
    <x v="15"/>
    <x v="81"/>
    <n v="16.29955947136564"/>
    <x v="6"/>
    <x v="0"/>
  </r>
  <r>
    <x v="15"/>
    <x v="82"/>
    <n v="80.1762114537445"/>
    <x v="6"/>
    <x v="0"/>
  </r>
  <r>
    <x v="15"/>
    <x v="4"/>
    <n v="3.5242290748898677"/>
    <x v="6"/>
    <x v="0"/>
  </r>
  <r>
    <x v="16"/>
    <x v="83"/>
    <n v="6"/>
    <x v="6"/>
    <x v="0"/>
  </r>
  <r>
    <x v="16"/>
    <x v="84"/>
    <n v="40"/>
    <x v="6"/>
    <x v="0"/>
  </r>
  <r>
    <x v="16"/>
    <x v="85"/>
    <n v="54"/>
    <x v="6"/>
    <x v="0"/>
  </r>
  <r>
    <x v="17"/>
    <x v="86"/>
    <n v="9.251101321585903"/>
    <x v="6"/>
    <x v="0"/>
  </r>
  <r>
    <x v="17"/>
    <x v="87"/>
    <n v="59.91189427312775"/>
    <x v="6"/>
    <x v="0"/>
  </r>
  <r>
    <x v="17"/>
    <x v="88"/>
    <n v="10.13215859030837"/>
    <x v="6"/>
    <x v="0"/>
  </r>
  <r>
    <x v="17"/>
    <x v="89"/>
    <n v="17.180616740088105"/>
    <x v="6"/>
    <x v="0"/>
  </r>
  <r>
    <x v="17"/>
    <x v="4"/>
    <n v="3.5242290748898677"/>
    <x v="6"/>
    <x v="0"/>
  </r>
  <r>
    <x v="18"/>
    <x v="86"/>
    <n v="9.251101321585903"/>
    <x v="6"/>
    <x v="0"/>
  </r>
  <r>
    <x v="18"/>
    <x v="87"/>
    <n v="59.91189427312775"/>
    <x v="6"/>
    <x v="0"/>
  </r>
  <r>
    <x v="18"/>
    <x v="88"/>
    <n v="10.13215859030837"/>
    <x v="6"/>
    <x v="0"/>
  </r>
  <r>
    <x v="18"/>
    <x v="90"/>
    <n v="11.453744493392071"/>
    <x v="6"/>
    <x v="0"/>
  </r>
  <r>
    <x v="18"/>
    <x v="91"/>
    <n v="3.9647577092511015"/>
    <x v="6"/>
    <x v="0"/>
  </r>
  <r>
    <x v="18"/>
    <x v="92"/>
    <n v="0.88105726872246692"/>
    <x v="6"/>
    <x v="0"/>
  </r>
  <r>
    <x v="18"/>
    <x v="93"/>
    <n v="0.88105726872246692"/>
    <x v="6"/>
    <x v="0"/>
  </r>
  <r>
    <x v="18"/>
    <x v="4"/>
    <n v="3.5242290748898677"/>
    <x v="6"/>
    <x v="0"/>
  </r>
  <r>
    <x v="18"/>
    <x v="94"/>
    <n v="2.4748858447488593"/>
    <x v="6"/>
    <x v="0"/>
  </r>
  <r>
    <x v="18"/>
    <x v="95"/>
    <n v="2.6313131313131302"/>
    <x v="6"/>
    <x v="0"/>
  </r>
  <r>
    <x v="19"/>
    <x v="96"/>
    <n v="3.9647577092511015"/>
    <x v="6"/>
    <x v="0"/>
  </r>
  <r>
    <x v="19"/>
    <x v="97"/>
    <n v="1.7621145374449338"/>
    <x v="6"/>
    <x v="0"/>
  </r>
  <r>
    <x v="19"/>
    <x v="98"/>
    <n v="51.982378854625551"/>
    <x v="6"/>
    <x v="0"/>
  </r>
  <r>
    <x v="19"/>
    <x v="99"/>
    <n v="15.418502202643172"/>
    <x v="6"/>
    <x v="0"/>
  </r>
  <r>
    <x v="19"/>
    <x v="100"/>
    <n v="13.215859030837004"/>
    <x v="6"/>
    <x v="0"/>
  </r>
  <r>
    <x v="19"/>
    <x v="101"/>
    <n v="10.13215859030837"/>
    <x v="6"/>
    <x v="0"/>
  </r>
  <r>
    <x v="19"/>
    <x v="102"/>
    <n v="0.44052863436123346"/>
    <x v="6"/>
    <x v="0"/>
  </r>
  <r>
    <x v="19"/>
    <x v="4"/>
    <n v="3.0837004405286343"/>
    <x v="6"/>
    <x v="0"/>
  </r>
  <r>
    <x v="20"/>
    <x v="96"/>
    <n v="1"/>
    <x v="6"/>
    <x v="0"/>
  </r>
  <r>
    <x v="20"/>
    <x v="97"/>
    <n v="3.25"/>
    <x v="6"/>
    <x v="0"/>
  </r>
  <r>
    <x v="20"/>
    <x v="98"/>
    <n v="2"/>
    <x v="6"/>
    <x v="0"/>
  </r>
  <r>
    <x v="20"/>
    <x v="99"/>
    <n v="4.1818181818181817"/>
    <x v="6"/>
    <x v="0"/>
  </r>
  <r>
    <x v="20"/>
    <x v="100"/>
    <n v="4.7777777777777777"/>
    <x v="6"/>
    <x v="0"/>
  </r>
  <r>
    <x v="20"/>
    <x v="101"/>
    <n v="6.0476190476190474"/>
    <x v="6"/>
    <x v="0"/>
  </r>
  <r>
    <x v="20"/>
    <x v="102"/>
    <n v="16"/>
    <x v="6"/>
    <x v="0"/>
  </r>
  <r>
    <x v="20"/>
    <x v="4"/>
    <n v="3.8"/>
    <x v="6"/>
    <x v="0"/>
  </r>
  <r>
    <x v="15"/>
    <x v="81"/>
    <n v="9.7264437689969601"/>
    <x v="7"/>
    <x v="0"/>
  </r>
  <r>
    <x v="15"/>
    <x v="82"/>
    <n v="84.498480243161097"/>
    <x v="7"/>
    <x v="0"/>
  </r>
  <r>
    <x v="15"/>
    <x v="4"/>
    <n v="5.7750759878419453"/>
    <x v="7"/>
    <x v="0"/>
  </r>
  <r>
    <x v="16"/>
    <x v="83"/>
    <n v="13.513513513513514"/>
    <x v="7"/>
    <x v="0"/>
  </r>
  <r>
    <x v="16"/>
    <x v="84"/>
    <n v="40.54054054054054"/>
    <x v="7"/>
    <x v="0"/>
  </r>
  <r>
    <x v="16"/>
    <x v="85"/>
    <n v="45.945945945945944"/>
    <x v="7"/>
    <x v="0"/>
  </r>
  <r>
    <x v="17"/>
    <x v="86"/>
    <n v="13.98176291793313"/>
    <x v="7"/>
    <x v="0"/>
  </r>
  <r>
    <x v="17"/>
    <x v="87"/>
    <n v="59.878419452887535"/>
    <x v="7"/>
    <x v="0"/>
  </r>
  <r>
    <x v="17"/>
    <x v="88"/>
    <n v="6.0790273556231007"/>
    <x v="7"/>
    <x v="0"/>
  </r>
  <r>
    <x v="17"/>
    <x v="89"/>
    <n v="14.285714285714286"/>
    <x v="7"/>
    <x v="0"/>
  </r>
  <r>
    <x v="17"/>
    <x v="4"/>
    <n v="5.7750759878419453"/>
    <x v="7"/>
    <x v="0"/>
  </r>
  <r>
    <x v="18"/>
    <x v="86"/>
    <n v="13.98176291793313"/>
    <x v="7"/>
    <x v="0"/>
  </r>
  <r>
    <x v="18"/>
    <x v="87"/>
    <n v="59.878419452887535"/>
    <x v="7"/>
    <x v="0"/>
  </r>
  <r>
    <x v="18"/>
    <x v="88"/>
    <n v="6.0790273556231007"/>
    <x v="7"/>
    <x v="0"/>
  </r>
  <r>
    <x v="18"/>
    <x v="90"/>
    <n v="10.94224924012158"/>
    <x v="7"/>
    <x v="0"/>
  </r>
  <r>
    <x v="18"/>
    <x v="91"/>
    <n v="2.43161094224924"/>
    <x v="7"/>
    <x v="0"/>
  </r>
  <r>
    <x v="18"/>
    <x v="92"/>
    <n v="0.303951367781155"/>
    <x v="7"/>
    <x v="0"/>
  </r>
  <r>
    <x v="18"/>
    <x v="93"/>
    <n v="0.60790273556231"/>
    <x v="7"/>
    <x v="0"/>
  </r>
  <r>
    <x v="18"/>
    <x v="4"/>
    <n v="5.7750759878419453"/>
    <x v="7"/>
    <x v="0"/>
  </r>
  <r>
    <x v="18"/>
    <x v="94"/>
    <n v="2.2774193548387096"/>
    <x v="7"/>
    <x v="0"/>
  </r>
  <r>
    <x v="18"/>
    <x v="95"/>
    <n v="2.5"/>
    <x v="7"/>
    <x v="0"/>
  </r>
  <r>
    <x v="19"/>
    <x v="96"/>
    <n v="3.6474164133738602"/>
    <x v="7"/>
    <x v="0"/>
  </r>
  <r>
    <x v="19"/>
    <x v="97"/>
    <n v="2.43161094224924"/>
    <x v="7"/>
    <x v="0"/>
  </r>
  <r>
    <x v="19"/>
    <x v="98"/>
    <n v="60.182370820668694"/>
    <x v="7"/>
    <x v="0"/>
  </r>
  <r>
    <x v="19"/>
    <x v="99"/>
    <n v="15.19756838905775"/>
    <x v="7"/>
    <x v="0"/>
  </r>
  <r>
    <x v="19"/>
    <x v="100"/>
    <n v="8.5106382978723403"/>
    <x v="7"/>
    <x v="0"/>
  </r>
  <r>
    <x v="19"/>
    <x v="101"/>
    <n v="6.9908814589665651"/>
    <x v="7"/>
    <x v="0"/>
  </r>
  <r>
    <x v="19"/>
    <x v="102"/>
    <n v="1.21580547112462"/>
    <x v="7"/>
    <x v="0"/>
  </r>
  <r>
    <x v="19"/>
    <x v="4"/>
    <n v="1.8237082066869301"/>
    <x v="7"/>
    <x v="0"/>
  </r>
  <r>
    <x v="20"/>
    <x v="96"/>
    <n v="1"/>
    <x v="7"/>
    <x v="0"/>
  </r>
  <r>
    <x v="20"/>
    <x v="97"/>
    <n v="3.5"/>
    <x v="7"/>
    <x v="0"/>
  </r>
  <r>
    <x v="20"/>
    <x v="98"/>
    <n v="2"/>
    <x v="7"/>
    <x v="0"/>
  </r>
  <r>
    <x v="20"/>
    <x v="99"/>
    <n v="4.0408163265306127"/>
    <x v="7"/>
    <x v="0"/>
  </r>
  <r>
    <x v="20"/>
    <x v="100"/>
    <n v="5.16"/>
    <x v="7"/>
    <x v="0"/>
  </r>
  <r>
    <x v="20"/>
    <x v="101"/>
    <n v="3.8260869565217388"/>
    <x v="7"/>
    <x v="0"/>
  </r>
  <r>
    <x v="20"/>
    <x v="102"/>
    <n v="3"/>
    <x v="7"/>
    <x v="0"/>
  </r>
  <r>
    <x v="20"/>
    <x v="4"/>
    <n v="5.75"/>
    <x v="7"/>
    <x v="0"/>
  </r>
  <r>
    <x v="15"/>
    <x v="81"/>
    <n v="21.403508771929825"/>
    <x v="8"/>
    <x v="0"/>
  </r>
  <r>
    <x v="15"/>
    <x v="82"/>
    <n v="74.736842105263165"/>
    <x v="8"/>
    <x v="0"/>
  </r>
  <r>
    <x v="15"/>
    <x v="4"/>
    <n v="3.8596491228070176"/>
    <x v="8"/>
    <x v="0"/>
  </r>
  <r>
    <x v="16"/>
    <x v="83"/>
    <n v="15.189873417721518"/>
    <x v="8"/>
    <x v="0"/>
  </r>
  <r>
    <x v="16"/>
    <x v="84"/>
    <n v="35.443037974683541"/>
    <x v="8"/>
    <x v="0"/>
  </r>
  <r>
    <x v="16"/>
    <x v="85"/>
    <n v="49.367088607594937"/>
    <x v="8"/>
    <x v="0"/>
  </r>
  <r>
    <x v="17"/>
    <x v="86"/>
    <n v="9.473684210526315"/>
    <x v="8"/>
    <x v="0"/>
  </r>
  <r>
    <x v="17"/>
    <x v="87"/>
    <n v="52.631578947368418"/>
    <x v="8"/>
    <x v="0"/>
  </r>
  <r>
    <x v="17"/>
    <x v="88"/>
    <n v="6.666666666666667"/>
    <x v="8"/>
    <x v="0"/>
  </r>
  <r>
    <x v="17"/>
    <x v="89"/>
    <n v="27.368421052631579"/>
    <x v="8"/>
    <x v="0"/>
  </r>
  <r>
    <x v="17"/>
    <x v="4"/>
    <n v="3.8596491228070176"/>
    <x v="8"/>
    <x v="0"/>
  </r>
  <r>
    <x v="18"/>
    <x v="86"/>
    <n v="9.473684210526315"/>
    <x v="8"/>
    <x v="0"/>
  </r>
  <r>
    <x v="18"/>
    <x v="87"/>
    <n v="52.631578947368418"/>
    <x v="8"/>
    <x v="0"/>
  </r>
  <r>
    <x v="18"/>
    <x v="88"/>
    <n v="6.666666666666667"/>
    <x v="8"/>
    <x v="0"/>
  </r>
  <r>
    <x v="18"/>
    <x v="90"/>
    <n v="20.350877192982455"/>
    <x v="8"/>
    <x v="0"/>
  </r>
  <r>
    <x v="18"/>
    <x v="91"/>
    <n v="2.1052631578947367"/>
    <x v="8"/>
    <x v="0"/>
  </r>
  <r>
    <x v="18"/>
    <x v="92"/>
    <n v="1.0526315789473684"/>
    <x v="8"/>
    <x v="0"/>
  </r>
  <r>
    <x v="18"/>
    <x v="93"/>
    <n v="3.8596491228070176"/>
    <x v="8"/>
    <x v="0"/>
  </r>
  <r>
    <x v="18"/>
    <x v="4"/>
    <n v="3.8596491228070176"/>
    <x v="8"/>
    <x v="0"/>
  </r>
  <r>
    <x v="18"/>
    <x v="94"/>
    <n v="2.7554744525547439"/>
    <x v="8"/>
    <x v="0"/>
  </r>
  <r>
    <x v="18"/>
    <x v="95"/>
    <n v="2.947368421052631"/>
    <x v="8"/>
    <x v="0"/>
  </r>
  <r>
    <x v="19"/>
    <x v="96"/>
    <n v="2.4561403508771931"/>
    <x v="8"/>
    <x v="0"/>
  </r>
  <r>
    <x v="19"/>
    <x v="97"/>
    <n v="3.8596491228070176"/>
    <x v="8"/>
    <x v="0"/>
  </r>
  <r>
    <x v="19"/>
    <x v="98"/>
    <n v="44.210526315789473"/>
    <x v="8"/>
    <x v="0"/>
  </r>
  <r>
    <x v="19"/>
    <x v="99"/>
    <n v="20"/>
    <x v="8"/>
    <x v="0"/>
  </r>
  <r>
    <x v="19"/>
    <x v="100"/>
    <n v="15.789473684210526"/>
    <x v="8"/>
    <x v="0"/>
  </r>
  <r>
    <x v="19"/>
    <x v="101"/>
    <n v="9.8245614035087723"/>
    <x v="8"/>
    <x v="0"/>
  </r>
  <r>
    <x v="19"/>
    <x v="102"/>
    <n v="0.35087719298245612"/>
    <x v="8"/>
    <x v="0"/>
  </r>
  <r>
    <x v="19"/>
    <x v="4"/>
    <n v="3.5087719298245612"/>
    <x v="8"/>
    <x v="0"/>
  </r>
  <r>
    <x v="20"/>
    <x v="96"/>
    <n v="1"/>
    <x v="8"/>
    <x v="0"/>
  </r>
  <r>
    <x v="20"/>
    <x v="97"/>
    <n v="4.454545454545455"/>
    <x v="8"/>
    <x v="0"/>
  </r>
  <r>
    <x v="20"/>
    <x v="98"/>
    <n v="2"/>
    <x v="8"/>
    <x v="0"/>
  </r>
  <r>
    <x v="20"/>
    <x v="99"/>
    <n v="4.1052631578947363"/>
    <x v="8"/>
    <x v="0"/>
  </r>
  <r>
    <x v="20"/>
    <x v="100"/>
    <n v="5.8181818181818183"/>
    <x v="8"/>
    <x v="0"/>
  </r>
  <r>
    <x v="20"/>
    <x v="101"/>
    <n v="3.72"/>
    <x v="8"/>
    <x v="0"/>
  </r>
  <r>
    <x v="20"/>
    <x v="102"/>
    <n v="2"/>
    <x v="8"/>
    <x v="0"/>
  </r>
  <r>
    <x v="20"/>
    <x v="4"/>
    <n v="5.125"/>
    <x v="8"/>
    <x v="0"/>
  </r>
  <r>
    <x v="15"/>
    <x v="81"/>
    <n v="13.573407202216066"/>
    <x v="9"/>
    <x v="0"/>
  </r>
  <r>
    <x v="15"/>
    <x v="82"/>
    <n v="83.656509695290865"/>
    <x v="9"/>
    <x v="0"/>
  </r>
  <r>
    <x v="15"/>
    <x v="4"/>
    <n v="2.770083102493075"/>
    <x v="9"/>
    <x v="0"/>
  </r>
  <r>
    <x v="16"/>
    <x v="83"/>
    <n v="17.1875"/>
    <x v="9"/>
    <x v="0"/>
  </r>
  <r>
    <x v="16"/>
    <x v="84"/>
    <n v="35.9375"/>
    <x v="9"/>
    <x v="0"/>
  </r>
  <r>
    <x v="16"/>
    <x v="85"/>
    <n v="46.875"/>
    <x v="9"/>
    <x v="0"/>
  </r>
  <r>
    <x v="17"/>
    <x v="86"/>
    <n v="7.4792243767313016"/>
    <x v="9"/>
    <x v="0"/>
  </r>
  <r>
    <x v="17"/>
    <x v="87"/>
    <n v="67.313019390581715"/>
    <x v="9"/>
    <x v="0"/>
  </r>
  <r>
    <x v="17"/>
    <x v="88"/>
    <n v="8.0332409972299175"/>
    <x v="9"/>
    <x v="0"/>
  </r>
  <r>
    <x v="17"/>
    <x v="89"/>
    <n v="14.404432132963988"/>
    <x v="9"/>
    <x v="0"/>
  </r>
  <r>
    <x v="17"/>
    <x v="4"/>
    <n v="2.770083102493075"/>
    <x v="9"/>
    <x v="0"/>
  </r>
  <r>
    <x v="18"/>
    <x v="86"/>
    <n v="7.4792243767313016"/>
    <x v="9"/>
    <x v="0"/>
  </r>
  <r>
    <x v="18"/>
    <x v="87"/>
    <n v="67.313019390581715"/>
    <x v="9"/>
    <x v="0"/>
  </r>
  <r>
    <x v="18"/>
    <x v="88"/>
    <n v="8.0332409972299175"/>
    <x v="9"/>
    <x v="0"/>
  </r>
  <r>
    <x v="18"/>
    <x v="90"/>
    <n v="8.310249307479225"/>
    <x v="9"/>
    <x v="0"/>
  </r>
  <r>
    <x v="18"/>
    <x v="91"/>
    <n v="4.43213296398892"/>
    <x v="9"/>
    <x v="0"/>
  </r>
  <r>
    <x v="18"/>
    <x v="92"/>
    <n v="0.83102493074792239"/>
    <x v="9"/>
    <x v="0"/>
  </r>
  <r>
    <x v="18"/>
    <x v="93"/>
    <n v="0.83102493074792239"/>
    <x v="9"/>
    <x v="0"/>
  </r>
  <r>
    <x v="18"/>
    <x v="4"/>
    <n v="2.770083102493075"/>
    <x v="9"/>
    <x v="0"/>
  </r>
  <r>
    <x v="18"/>
    <x v="94"/>
    <n v="2.3931623931623927"/>
    <x v="9"/>
    <x v="0"/>
  </r>
  <r>
    <x v="18"/>
    <x v="95"/>
    <n v="2.50925925925926"/>
    <x v="9"/>
    <x v="0"/>
  </r>
  <r>
    <x v="19"/>
    <x v="96"/>
    <n v="2.4930747922437675"/>
    <x v="9"/>
    <x v="0"/>
  </r>
  <r>
    <x v="19"/>
    <x v="97"/>
    <n v="2.4930747922437675"/>
    <x v="9"/>
    <x v="0"/>
  </r>
  <r>
    <x v="19"/>
    <x v="98"/>
    <n v="63.988919667590025"/>
    <x v="9"/>
    <x v="0"/>
  </r>
  <r>
    <x v="19"/>
    <x v="99"/>
    <n v="16.343490304709142"/>
    <x v="9"/>
    <x v="0"/>
  </r>
  <r>
    <x v="19"/>
    <x v="100"/>
    <n v="6.3711911357340716"/>
    <x v="9"/>
    <x v="0"/>
  </r>
  <r>
    <x v="19"/>
    <x v="101"/>
    <n v="6.9252077562326866"/>
    <x v="9"/>
    <x v="0"/>
  </r>
  <r>
    <x v="19"/>
    <x v="102"/>
    <n v="0.554016620498615"/>
    <x v="9"/>
    <x v="0"/>
  </r>
  <r>
    <x v="19"/>
    <x v="4"/>
    <n v="0.83102493074792239"/>
    <x v="9"/>
    <x v="0"/>
  </r>
  <r>
    <x v="20"/>
    <x v="96"/>
    <n v="1"/>
    <x v="9"/>
    <x v="0"/>
  </r>
  <r>
    <x v="20"/>
    <x v="97"/>
    <n v="2.2222222222222228"/>
    <x v="9"/>
    <x v="0"/>
  </r>
  <r>
    <x v="20"/>
    <x v="98"/>
    <n v="2"/>
    <x v="9"/>
    <x v="0"/>
  </r>
  <r>
    <x v="20"/>
    <x v="99"/>
    <n v="4.036363636363637"/>
    <x v="9"/>
    <x v="0"/>
  </r>
  <r>
    <x v="20"/>
    <x v="100"/>
    <n v="4.3043478260869561"/>
    <x v="9"/>
    <x v="0"/>
  </r>
  <r>
    <x v="20"/>
    <x v="101"/>
    <n v="3.1304347826086953"/>
    <x v="9"/>
    <x v="0"/>
  </r>
  <r>
    <x v="20"/>
    <x v="102"/>
    <n v="5"/>
    <x v="9"/>
    <x v="0"/>
  </r>
  <r>
    <x v="20"/>
    <x v="4"/>
    <n v="5.5"/>
    <x v="9"/>
    <x v="0"/>
  </r>
  <r>
    <x v="15"/>
    <x v="81"/>
    <n v="14.574898785425102"/>
    <x v="10"/>
    <x v="0"/>
  </r>
  <r>
    <x v="15"/>
    <x v="82"/>
    <n v="83.400809716599184"/>
    <x v="10"/>
    <x v="0"/>
  </r>
  <r>
    <x v="15"/>
    <x v="4"/>
    <n v="2.0242914979757085"/>
    <x v="10"/>
    <x v="0"/>
  </r>
  <r>
    <x v="16"/>
    <x v="83"/>
    <n v="13.333333333333334"/>
    <x v="10"/>
    <x v="0"/>
  </r>
  <r>
    <x v="16"/>
    <x v="84"/>
    <n v="31.111111111111111"/>
    <x v="10"/>
    <x v="0"/>
  </r>
  <r>
    <x v="16"/>
    <x v="85"/>
    <n v="55.555555555555557"/>
    <x v="10"/>
    <x v="0"/>
  </r>
  <r>
    <x v="17"/>
    <x v="86"/>
    <n v="12.145748987854251"/>
    <x v="10"/>
    <x v="0"/>
  </r>
  <r>
    <x v="17"/>
    <x v="87"/>
    <n v="63.967611336032391"/>
    <x v="10"/>
    <x v="0"/>
  </r>
  <r>
    <x v="17"/>
    <x v="88"/>
    <n v="9.7165991902834001"/>
    <x v="10"/>
    <x v="0"/>
  </r>
  <r>
    <x v="17"/>
    <x v="89"/>
    <n v="12.145748987854251"/>
    <x v="10"/>
    <x v="0"/>
  </r>
  <r>
    <x v="17"/>
    <x v="4"/>
    <n v="2.0242914979757085"/>
    <x v="10"/>
    <x v="0"/>
  </r>
  <r>
    <x v="18"/>
    <x v="86"/>
    <n v="12.145748987854251"/>
    <x v="10"/>
    <x v="0"/>
  </r>
  <r>
    <x v="18"/>
    <x v="87"/>
    <n v="63.967611336032391"/>
    <x v="10"/>
    <x v="0"/>
  </r>
  <r>
    <x v="18"/>
    <x v="88"/>
    <n v="9.7165991902834001"/>
    <x v="10"/>
    <x v="0"/>
  </r>
  <r>
    <x v="18"/>
    <x v="90"/>
    <n v="8.5020242914979764"/>
    <x v="10"/>
    <x v="0"/>
  </r>
  <r>
    <x v="18"/>
    <x v="91"/>
    <n v="2.0242914979757085"/>
    <x v="10"/>
    <x v="0"/>
  </r>
  <r>
    <x v="18"/>
    <x v="92"/>
    <n v="1.214574898785425"/>
    <x v="10"/>
    <x v="0"/>
  </r>
  <r>
    <x v="18"/>
    <x v="93"/>
    <n v="0.40485829959514169"/>
    <x v="10"/>
    <x v="0"/>
  </r>
  <r>
    <x v="18"/>
    <x v="4"/>
    <n v="2.0242914979757085"/>
    <x v="10"/>
    <x v="0"/>
  </r>
  <r>
    <x v="18"/>
    <x v="94"/>
    <n v="2.293388429752067"/>
    <x v="10"/>
    <x v="0"/>
  </r>
  <r>
    <x v="18"/>
    <x v="95"/>
    <n v="2.4764150943396217"/>
    <x v="10"/>
    <x v="0"/>
  </r>
  <r>
    <x v="19"/>
    <x v="96"/>
    <n v="2.42914979757085"/>
    <x v="10"/>
    <x v="0"/>
  </r>
  <r>
    <x v="19"/>
    <x v="97"/>
    <n v="4.048582995951417"/>
    <x v="10"/>
    <x v="0"/>
  </r>
  <r>
    <x v="19"/>
    <x v="98"/>
    <n v="57.085020242914979"/>
    <x v="10"/>
    <x v="0"/>
  </r>
  <r>
    <x v="19"/>
    <x v="99"/>
    <n v="14.574898785425102"/>
    <x v="10"/>
    <x v="0"/>
  </r>
  <r>
    <x v="19"/>
    <x v="100"/>
    <n v="8.097165991902834"/>
    <x v="10"/>
    <x v="0"/>
  </r>
  <r>
    <x v="19"/>
    <x v="101"/>
    <n v="9.3117408906882595"/>
    <x v="10"/>
    <x v="0"/>
  </r>
  <r>
    <x v="19"/>
    <x v="102"/>
    <n v="1.214574898785425"/>
    <x v="10"/>
    <x v="0"/>
  </r>
  <r>
    <x v="19"/>
    <x v="4"/>
    <n v="3.2388663967611335"/>
    <x v="10"/>
    <x v="0"/>
  </r>
  <r>
    <x v="20"/>
    <x v="96"/>
    <n v="1"/>
    <x v="10"/>
    <x v="0"/>
  </r>
  <r>
    <x v="20"/>
    <x v="97"/>
    <n v="3"/>
    <x v="10"/>
    <x v="0"/>
  </r>
  <r>
    <x v="20"/>
    <x v="98"/>
    <n v="2"/>
    <x v="10"/>
    <x v="0"/>
  </r>
  <r>
    <x v="20"/>
    <x v="99"/>
    <n v="3.6875"/>
    <x v="10"/>
    <x v="0"/>
  </r>
  <r>
    <x v="20"/>
    <x v="100"/>
    <n v="3.5789473684210527"/>
    <x v="10"/>
    <x v="0"/>
  </r>
  <r>
    <x v="20"/>
    <x v="101"/>
    <n v="4.0434782608695654"/>
    <x v="10"/>
    <x v="0"/>
  </r>
  <r>
    <x v="20"/>
    <x v="102"/>
    <n v="2.5"/>
    <x v="10"/>
    <x v="0"/>
  </r>
  <r>
    <x v="20"/>
    <x v="4"/>
    <n v="2.8333333333333335"/>
    <x v="10"/>
    <x v="0"/>
  </r>
  <r>
    <x v="15"/>
    <x v="81"/>
    <n v="18.548387096774192"/>
    <x v="11"/>
    <x v="0"/>
  </r>
  <r>
    <x v="15"/>
    <x v="82"/>
    <n v="78.629032258064512"/>
    <x v="11"/>
    <x v="0"/>
  </r>
  <r>
    <x v="15"/>
    <x v="4"/>
    <n v="2.8225806451612905"/>
    <x v="11"/>
    <x v="0"/>
  </r>
  <r>
    <x v="16"/>
    <x v="83"/>
    <n v="17.241379310344829"/>
    <x v="11"/>
    <x v="0"/>
  </r>
  <r>
    <x v="16"/>
    <x v="84"/>
    <n v="39.655172413793103"/>
    <x v="11"/>
    <x v="0"/>
  </r>
  <r>
    <x v="16"/>
    <x v="85"/>
    <n v="43.103448275862071"/>
    <x v="11"/>
    <x v="0"/>
  </r>
  <r>
    <x v="17"/>
    <x v="86"/>
    <n v="13.306451612903226"/>
    <x v="11"/>
    <x v="0"/>
  </r>
  <r>
    <x v="17"/>
    <x v="87"/>
    <n v="59.274193548387096"/>
    <x v="11"/>
    <x v="0"/>
  </r>
  <r>
    <x v="17"/>
    <x v="88"/>
    <n v="8.870967741935484"/>
    <x v="11"/>
    <x v="0"/>
  </r>
  <r>
    <x v="17"/>
    <x v="89"/>
    <n v="15.725806451612904"/>
    <x v="11"/>
    <x v="0"/>
  </r>
  <r>
    <x v="17"/>
    <x v="4"/>
    <n v="2.8225806451612905"/>
    <x v="11"/>
    <x v="0"/>
  </r>
  <r>
    <x v="18"/>
    <x v="86"/>
    <n v="13.306451612903226"/>
    <x v="11"/>
    <x v="0"/>
  </r>
  <r>
    <x v="18"/>
    <x v="87"/>
    <n v="59.274193548387096"/>
    <x v="11"/>
    <x v="0"/>
  </r>
  <r>
    <x v="18"/>
    <x v="88"/>
    <n v="8.870967741935484"/>
    <x v="11"/>
    <x v="0"/>
  </r>
  <r>
    <x v="18"/>
    <x v="90"/>
    <n v="11.290322580645162"/>
    <x v="11"/>
    <x v="0"/>
  </r>
  <r>
    <x v="18"/>
    <x v="91"/>
    <n v="3.225806451612903"/>
    <x v="11"/>
    <x v="0"/>
  </r>
  <r>
    <x v="18"/>
    <x v="92"/>
    <n v="0.80645161290322576"/>
    <x v="11"/>
    <x v="0"/>
  </r>
  <r>
    <x v="18"/>
    <x v="93"/>
    <n v="0.40322580645161288"/>
    <x v="11"/>
    <x v="0"/>
  </r>
  <r>
    <x v="18"/>
    <x v="4"/>
    <n v="2.8225806451612905"/>
    <x v="11"/>
    <x v="0"/>
  </r>
  <r>
    <x v="18"/>
    <x v="94"/>
    <n v="2.3775933609958502"/>
    <x v="11"/>
    <x v="0"/>
  </r>
  <r>
    <x v="18"/>
    <x v="95"/>
    <n v="2.5961538461538454"/>
    <x v="11"/>
    <x v="0"/>
  </r>
  <r>
    <x v="19"/>
    <x v="96"/>
    <n v="3.629032258064516"/>
    <x v="11"/>
    <x v="0"/>
  </r>
  <r>
    <x v="19"/>
    <x v="97"/>
    <n v="3.629032258064516"/>
    <x v="11"/>
    <x v="0"/>
  </r>
  <r>
    <x v="19"/>
    <x v="98"/>
    <n v="58.467741935483872"/>
    <x v="11"/>
    <x v="0"/>
  </r>
  <r>
    <x v="19"/>
    <x v="99"/>
    <n v="18.951612903225808"/>
    <x v="11"/>
    <x v="0"/>
  </r>
  <r>
    <x v="19"/>
    <x v="100"/>
    <n v="6.854838709677419"/>
    <x v="11"/>
    <x v="0"/>
  </r>
  <r>
    <x v="19"/>
    <x v="101"/>
    <n v="8.064516129032258"/>
    <x v="11"/>
    <x v="0"/>
  </r>
  <r>
    <x v="19"/>
    <x v="102"/>
    <n v="0.40322580645161288"/>
    <x v="11"/>
    <x v="0"/>
  </r>
  <r>
    <x v="19"/>
    <x v="4"/>
    <n v="0"/>
    <x v="11"/>
    <x v="0"/>
  </r>
  <r>
    <x v="20"/>
    <x v="96"/>
    <n v="1"/>
    <x v="11"/>
    <x v="0"/>
  </r>
  <r>
    <x v="20"/>
    <x v="97"/>
    <n v="4.2222222222222223"/>
    <x v="11"/>
    <x v="0"/>
  </r>
  <r>
    <x v="20"/>
    <x v="98"/>
    <n v="2"/>
    <x v="11"/>
    <x v="0"/>
  </r>
  <r>
    <x v="20"/>
    <x v="99"/>
    <n v="3.7872340425531923"/>
    <x v="11"/>
    <x v="0"/>
  </r>
  <r>
    <x v="20"/>
    <x v="100"/>
    <n v="4.1764705882352935"/>
    <x v="11"/>
    <x v="0"/>
  </r>
  <r>
    <x v="20"/>
    <x v="101"/>
    <n v="3.7368421052631584"/>
    <x v="11"/>
    <x v="0"/>
  </r>
  <r>
    <x v="20"/>
    <x v="102"/>
    <n v="6"/>
    <x v="11"/>
    <x v="0"/>
  </r>
  <r>
    <x v="20"/>
    <x v="4"/>
    <m/>
    <x v="11"/>
    <x v="0"/>
  </r>
  <r>
    <x v="15"/>
    <x v="81"/>
    <n v="15.246636771300448"/>
    <x v="12"/>
    <x v="0"/>
  </r>
  <r>
    <x v="15"/>
    <x v="82"/>
    <n v="84.753363228699556"/>
    <x v="12"/>
    <x v="0"/>
  </r>
  <r>
    <x v="15"/>
    <x v="4"/>
    <n v="0"/>
    <x v="12"/>
    <x v="0"/>
  </r>
  <r>
    <x v="16"/>
    <x v="83"/>
    <n v="26.829268292682926"/>
    <x v="12"/>
    <x v="0"/>
  </r>
  <r>
    <x v="16"/>
    <x v="84"/>
    <n v="41.463414634146339"/>
    <x v="12"/>
    <x v="0"/>
  </r>
  <r>
    <x v="16"/>
    <x v="85"/>
    <n v="31.707317073170731"/>
    <x v="12"/>
    <x v="0"/>
  </r>
  <r>
    <x v="17"/>
    <x v="86"/>
    <n v="23.318385650224215"/>
    <x v="12"/>
    <x v="0"/>
  </r>
  <r>
    <x v="17"/>
    <x v="87"/>
    <n v="52.914798206278029"/>
    <x v="12"/>
    <x v="0"/>
  </r>
  <r>
    <x v="17"/>
    <x v="88"/>
    <n v="13.452914798206278"/>
    <x v="12"/>
    <x v="0"/>
  </r>
  <r>
    <x v="17"/>
    <x v="89"/>
    <n v="10.31390134529148"/>
    <x v="12"/>
    <x v="0"/>
  </r>
  <r>
    <x v="17"/>
    <x v="4"/>
    <n v="0"/>
    <x v="12"/>
    <x v="0"/>
  </r>
  <r>
    <x v="18"/>
    <x v="86"/>
    <n v="23.318385650224215"/>
    <x v="12"/>
    <x v="0"/>
  </r>
  <r>
    <x v="18"/>
    <x v="87"/>
    <n v="52.914798206278029"/>
    <x v="12"/>
    <x v="0"/>
  </r>
  <r>
    <x v="18"/>
    <x v="88"/>
    <n v="13.452914798206278"/>
    <x v="12"/>
    <x v="0"/>
  </r>
  <r>
    <x v="18"/>
    <x v="90"/>
    <n v="9.4170403587443943"/>
    <x v="12"/>
    <x v="0"/>
  </r>
  <r>
    <x v="18"/>
    <x v="91"/>
    <n v="0.44843049327354262"/>
    <x v="12"/>
    <x v="0"/>
  </r>
  <r>
    <x v="18"/>
    <x v="92"/>
    <n v="0"/>
    <x v="12"/>
    <x v="0"/>
  </r>
  <r>
    <x v="18"/>
    <x v="93"/>
    <n v="0.44843049327354262"/>
    <x v="12"/>
    <x v="0"/>
  </r>
  <r>
    <x v="18"/>
    <x v="4"/>
    <n v="0"/>
    <x v="12"/>
    <x v="0"/>
  </r>
  <r>
    <x v="18"/>
    <x v="94"/>
    <n v="2.1390134529147984"/>
    <x v="12"/>
    <x v="0"/>
  </r>
  <r>
    <x v="18"/>
    <x v="95"/>
    <n v="2.4853801169590648"/>
    <x v="12"/>
    <x v="0"/>
  </r>
  <r>
    <x v="19"/>
    <x v="96"/>
    <n v="8.071748878923767"/>
    <x v="12"/>
    <x v="0"/>
  </r>
  <r>
    <x v="19"/>
    <x v="97"/>
    <n v="1.3452914798206279"/>
    <x v="12"/>
    <x v="0"/>
  </r>
  <r>
    <x v="19"/>
    <x v="98"/>
    <n v="41.704035874439462"/>
    <x v="12"/>
    <x v="0"/>
  </r>
  <r>
    <x v="19"/>
    <x v="99"/>
    <n v="13.901345291479821"/>
    <x v="12"/>
    <x v="0"/>
  </r>
  <r>
    <x v="19"/>
    <x v="100"/>
    <n v="12.556053811659194"/>
    <x v="12"/>
    <x v="0"/>
  </r>
  <r>
    <x v="19"/>
    <x v="101"/>
    <n v="18.385650224215247"/>
    <x v="12"/>
    <x v="0"/>
  </r>
  <r>
    <x v="19"/>
    <x v="102"/>
    <n v="1.7937219730941705"/>
    <x v="12"/>
    <x v="0"/>
  </r>
  <r>
    <x v="19"/>
    <x v="4"/>
    <n v="2.2421524663677128"/>
    <x v="12"/>
    <x v="0"/>
  </r>
  <r>
    <x v="20"/>
    <x v="96"/>
    <n v="1"/>
    <x v="12"/>
    <x v="0"/>
  </r>
  <r>
    <x v="20"/>
    <x v="97"/>
    <n v="3"/>
    <x v="12"/>
    <x v="0"/>
  </r>
  <r>
    <x v="20"/>
    <x v="98"/>
    <n v="2"/>
    <x v="12"/>
    <x v="0"/>
  </r>
  <r>
    <x v="20"/>
    <x v="99"/>
    <n v="3.4838709677419355"/>
    <x v="12"/>
    <x v="0"/>
  </r>
  <r>
    <x v="20"/>
    <x v="100"/>
    <n v="3.8148148148148158"/>
    <x v="12"/>
    <x v="0"/>
  </r>
  <r>
    <x v="20"/>
    <x v="101"/>
    <n v="3.2571428571428576"/>
    <x v="12"/>
    <x v="0"/>
  </r>
  <r>
    <x v="20"/>
    <x v="102"/>
    <n v="2.5"/>
    <x v="12"/>
    <x v="0"/>
  </r>
  <r>
    <x v="20"/>
    <x v="4"/>
    <n v="4.25"/>
    <x v="12"/>
    <x v="0"/>
  </r>
  <r>
    <x v="15"/>
    <x v="81"/>
    <n v="7.7922077922077921"/>
    <x v="13"/>
    <x v="0"/>
  </r>
  <r>
    <x v="15"/>
    <x v="82"/>
    <n v="90.909090909090907"/>
    <x v="13"/>
    <x v="0"/>
  </r>
  <r>
    <x v="15"/>
    <x v="4"/>
    <n v="1.2987012987012987"/>
    <x v="13"/>
    <x v="0"/>
  </r>
  <r>
    <x v="16"/>
    <x v="83"/>
    <n v="0"/>
    <x v="13"/>
    <x v="0"/>
  </r>
  <r>
    <x v="16"/>
    <x v="84"/>
    <n v="38.46153846153846"/>
    <x v="13"/>
    <x v="0"/>
  </r>
  <r>
    <x v="16"/>
    <x v="85"/>
    <n v="61.53846153846154"/>
    <x v="13"/>
    <x v="0"/>
  </r>
  <r>
    <x v="17"/>
    <x v="86"/>
    <n v="27.922077922077921"/>
    <x v="13"/>
    <x v="0"/>
  </r>
  <r>
    <x v="17"/>
    <x v="87"/>
    <n v="55.194805194805198"/>
    <x v="13"/>
    <x v="0"/>
  </r>
  <r>
    <x v="17"/>
    <x v="88"/>
    <n v="7.1428571428571432"/>
    <x v="13"/>
    <x v="0"/>
  </r>
  <r>
    <x v="17"/>
    <x v="89"/>
    <n v="8.4415584415584419"/>
    <x v="13"/>
    <x v="0"/>
  </r>
  <r>
    <x v="17"/>
    <x v="4"/>
    <n v="1.2987012987012987"/>
    <x v="13"/>
    <x v="0"/>
  </r>
  <r>
    <x v="18"/>
    <x v="86"/>
    <n v="27.922077922077921"/>
    <x v="13"/>
    <x v="0"/>
  </r>
  <r>
    <x v="18"/>
    <x v="87"/>
    <n v="55.194805194805198"/>
    <x v="13"/>
    <x v="0"/>
  </r>
  <r>
    <x v="18"/>
    <x v="88"/>
    <n v="7.1428571428571432"/>
    <x v="13"/>
    <x v="0"/>
  </r>
  <r>
    <x v="18"/>
    <x v="90"/>
    <n v="8.4415584415584419"/>
    <x v="13"/>
    <x v="0"/>
  </r>
  <r>
    <x v="18"/>
    <x v="91"/>
    <n v="0"/>
    <x v="13"/>
    <x v="0"/>
  </r>
  <r>
    <x v="18"/>
    <x v="92"/>
    <n v="0"/>
    <x v="13"/>
    <x v="0"/>
  </r>
  <r>
    <x v="18"/>
    <x v="93"/>
    <n v="0"/>
    <x v="13"/>
    <x v="0"/>
  </r>
  <r>
    <x v="18"/>
    <x v="4"/>
    <n v="1.2987012987012987"/>
    <x v="13"/>
    <x v="0"/>
  </r>
  <r>
    <x v="18"/>
    <x v="94"/>
    <n v="1.9605263157894743"/>
    <x v="13"/>
    <x v="0"/>
  </r>
  <r>
    <x v="18"/>
    <x v="95"/>
    <n v="2.3394495412844036"/>
    <x v="13"/>
    <x v="0"/>
  </r>
  <r>
    <x v="19"/>
    <x v="96"/>
    <n v="9.0909090909090917"/>
    <x v="13"/>
    <x v="0"/>
  </r>
  <r>
    <x v="19"/>
    <x v="97"/>
    <n v="3.8961038961038961"/>
    <x v="13"/>
    <x v="0"/>
  </r>
  <r>
    <x v="19"/>
    <x v="98"/>
    <n v="55.194805194805198"/>
    <x v="13"/>
    <x v="0"/>
  </r>
  <r>
    <x v="19"/>
    <x v="99"/>
    <n v="12.337662337662337"/>
    <x v="13"/>
    <x v="0"/>
  </r>
  <r>
    <x v="19"/>
    <x v="100"/>
    <n v="3.8961038961038961"/>
    <x v="13"/>
    <x v="0"/>
  </r>
  <r>
    <x v="19"/>
    <x v="101"/>
    <n v="14.285714285714286"/>
    <x v="13"/>
    <x v="0"/>
  </r>
  <r>
    <x v="19"/>
    <x v="102"/>
    <n v="0.64935064935064934"/>
    <x v="13"/>
    <x v="0"/>
  </r>
  <r>
    <x v="19"/>
    <x v="4"/>
    <n v="0.64935064935064934"/>
    <x v="13"/>
    <x v="0"/>
  </r>
  <r>
    <x v="20"/>
    <x v="96"/>
    <n v="1"/>
    <x v="13"/>
    <x v="0"/>
  </r>
  <r>
    <x v="20"/>
    <x v="97"/>
    <n v="2.5"/>
    <x v="13"/>
    <x v="0"/>
  </r>
  <r>
    <x v="20"/>
    <x v="98"/>
    <n v="2"/>
    <x v="13"/>
    <x v="0"/>
  </r>
  <r>
    <x v="20"/>
    <x v="99"/>
    <n v="3.4444444444444446"/>
    <x v="13"/>
    <x v="0"/>
  </r>
  <r>
    <x v="20"/>
    <x v="100"/>
    <n v="2.8333333333333335"/>
    <x v="13"/>
    <x v="0"/>
  </r>
  <r>
    <x v="20"/>
    <x v="101"/>
    <n v="2.9047619047619047"/>
    <x v="13"/>
    <x v="0"/>
  </r>
  <r>
    <x v="20"/>
    <x v="102"/>
    <n v="3"/>
    <x v="13"/>
    <x v="0"/>
  </r>
  <r>
    <x v="20"/>
    <x v="4"/>
    <n v="2"/>
    <x v="13"/>
    <x v="0"/>
  </r>
  <r>
    <x v="15"/>
    <x v="81"/>
    <n v="14.438502673796792"/>
    <x v="14"/>
    <x v="0"/>
  </r>
  <r>
    <x v="15"/>
    <x v="82"/>
    <n v="77.005347593582883"/>
    <x v="14"/>
    <x v="0"/>
  </r>
  <r>
    <x v="15"/>
    <x v="4"/>
    <n v="8.5561497326203213"/>
    <x v="14"/>
    <x v="0"/>
  </r>
  <r>
    <x v="16"/>
    <x v="83"/>
    <n v="19.35483870967742"/>
    <x v="14"/>
    <x v="0"/>
  </r>
  <r>
    <x v="16"/>
    <x v="84"/>
    <n v="32.258064516129032"/>
    <x v="14"/>
    <x v="0"/>
  </r>
  <r>
    <x v="16"/>
    <x v="85"/>
    <n v="48.387096774193552"/>
    <x v="14"/>
    <x v="0"/>
  </r>
  <r>
    <x v="17"/>
    <x v="86"/>
    <n v="17.112299465240643"/>
    <x v="14"/>
    <x v="0"/>
  </r>
  <r>
    <x v="17"/>
    <x v="87"/>
    <n v="48.663101604278076"/>
    <x v="14"/>
    <x v="0"/>
  </r>
  <r>
    <x v="17"/>
    <x v="88"/>
    <n v="10.160427807486631"/>
    <x v="14"/>
    <x v="0"/>
  </r>
  <r>
    <x v="17"/>
    <x v="89"/>
    <n v="15.508021390374331"/>
    <x v="14"/>
    <x v="0"/>
  </r>
  <r>
    <x v="17"/>
    <x v="4"/>
    <n v="8.5561497326203213"/>
    <x v="14"/>
    <x v="0"/>
  </r>
  <r>
    <x v="18"/>
    <x v="86"/>
    <n v="17.112299465240643"/>
    <x v="14"/>
    <x v="0"/>
  </r>
  <r>
    <x v="18"/>
    <x v="87"/>
    <n v="48.663101604278076"/>
    <x v="14"/>
    <x v="0"/>
  </r>
  <r>
    <x v="18"/>
    <x v="88"/>
    <n v="10.160427807486631"/>
    <x v="14"/>
    <x v="0"/>
  </r>
  <r>
    <x v="18"/>
    <x v="90"/>
    <n v="9.0909090909090917"/>
    <x v="14"/>
    <x v="0"/>
  </r>
  <r>
    <x v="18"/>
    <x v="91"/>
    <n v="4.2780748663101607"/>
    <x v="14"/>
    <x v="0"/>
  </r>
  <r>
    <x v="18"/>
    <x v="92"/>
    <n v="1.6042780748663101"/>
    <x v="14"/>
    <x v="0"/>
  </r>
  <r>
    <x v="18"/>
    <x v="93"/>
    <n v="0.53475935828877008"/>
    <x v="14"/>
    <x v="0"/>
  </r>
  <r>
    <x v="18"/>
    <x v="4"/>
    <n v="8.5561497326203213"/>
    <x v="14"/>
    <x v="0"/>
  </r>
  <r>
    <x v="18"/>
    <x v="94"/>
    <n v="2.3625730994152052"/>
    <x v="14"/>
    <x v="0"/>
  </r>
  <r>
    <x v="18"/>
    <x v="95"/>
    <n v="2.6762589928057552"/>
    <x v="14"/>
    <x v="0"/>
  </r>
  <r>
    <x v="19"/>
    <x v="96"/>
    <n v="5.3475935828877006"/>
    <x v="14"/>
    <x v="0"/>
  </r>
  <r>
    <x v="19"/>
    <x v="97"/>
    <n v="3.2085561497326203"/>
    <x v="14"/>
    <x v="0"/>
  </r>
  <r>
    <x v="19"/>
    <x v="98"/>
    <n v="42.245989304812831"/>
    <x v="14"/>
    <x v="0"/>
  </r>
  <r>
    <x v="19"/>
    <x v="99"/>
    <n v="14.973262032085561"/>
    <x v="14"/>
    <x v="0"/>
  </r>
  <r>
    <x v="19"/>
    <x v="100"/>
    <n v="14.973262032085561"/>
    <x v="14"/>
    <x v="0"/>
  </r>
  <r>
    <x v="19"/>
    <x v="101"/>
    <n v="16.577540106951872"/>
    <x v="14"/>
    <x v="0"/>
  </r>
  <r>
    <x v="19"/>
    <x v="102"/>
    <n v="0.53475935828877008"/>
    <x v="14"/>
    <x v="0"/>
  </r>
  <r>
    <x v="19"/>
    <x v="4"/>
    <n v="2.1390374331550803"/>
    <x v="14"/>
    <x v="0"/>
  </r>
  <r>
    <x v="20"/>
    <x v="96"/>
    <n v="1"/>
    <x v="14"/>
    <x v="0"/>
  </r>
  <r>
    <x v="20"/>
    <x v="97"/>
    <n v="3.5"/>
    <x v="14"/>
    <x v="0"/>
  </r>
  <r>
    <x v="20"/>
    <x v="98"/>
    <n v="2"/>
    <x v="14"/>
    <x v="0"/>
  </r>
  <r>
    <x v="20"/>
    <x v="99"/>
    <n v="3.9285714285714293"/>
    <x v="14"/>
    <x v="0"/>
  </r>
  <r>
    <x v="20"/>
    <x v="100"/>
    <n v="4.12"/>
    <x v="14"/>
    <x v="0"/>
  </r>
  <r>
    <x v="20"/>
    <x v="101"/>
    <n v="3.3548387096774195"/>
    <x v="14"/>
    <x v="0"/>
  </r>
  <r>
    <x v="20"/>
    <x v="102"/>
    <m/>
    <x v="14"/>
    <x v="0"/>
  </r>
  <r>
    <x v="20"/>
    <x v="4"/>
    <n v="2"/>
    <x v="14"/>
    <x v="0"/>
  </r>
  <r>
    <x v="15"/>
    <x v="81"/>
    <n v="16.037735849056602"/>
    <x v="15"/>
    <x v="0"/>
  </r>
  <r>
    <x v="15"/>
    <x v="82"/>
    <n v="71.226415094339629"/>
    <x v="15"/>
    <x v="0"/>
  </r>
  <r>
    <x v="15"/>
    <x v="4"/>
    <n v="12.735849056603774"/>
    <x v="15"/>
    <x v="0"/>
  </r>
  <r>
    <x v="16"/>
    <x v="83"/>
    <n v="5.1282051282051286"/>
    <x v="15"/>
    <x v="0"/>
  </r>
  <r>
    <x v="16"/>
    <x v="84"/>
    <n v="51.282051282051285"/>
    <x v="15"/>
    <x v="0"/>
  </r>
  <r>
    <x v="16"/>
    <x v="85"/>
    <n v="43.589743589743591"/>
    <x v="15"/>
    <x v="0"/>
  </r>
  <r>
    <x v="17"/>
    <x v="86"/>
    <n v="17.452830188679247"/>
    <x v="15"/>
    <x v="0"/>
  </r>
  <r>
    <x v="17"/>
    <x v="87"/>
    <n v="44.811320754716981"/>
    <x v="15"/>
    <x v="0"/>
  </r>
  <r>
    <x v="17"/>
    <x v="88"/>
    <n v="16.037735849056602"/>
    <x v="15"/>
    <x v="0"/>
  </r>
  <r>
    <x v="17"/>
    <x v="89"/>
    <n v="8.9622641509433958"/>
    <x v="15"/>
    <x v="0"/>
  </r>
  <r>
    <x v="17"/>
    <x v="4"/>
    <n v="12.735849056603774"/>
    <x v="15"/>
    <x v="0"/>
  </r>
  <r>
    <x v="18"/>
    <x v="86"/>
    <n v="17.452830188679247"/>
    <x v="15"/>
    <x v="0"/>
  </r>
  <r>
    <x v="18"/>
    <x v="87"/>
    <n v="44.811320754716981"/>
    <x v="15"/>
    <x v="0"/>
  </r>
  <r>
    <x v="18"/>
    <x v="88"/>
    <n v="16.037735849056602"/>
    <x v="15"/>
    <x v="0"/>
  </r>
  <r>
    <x v="18"/>
    <x v="90"/>
    <n v="7.5471698113207548"/>
    <x v="15"/>
    <x v="0"/>
  </r>
  <r>
    <x v="18"/>
    <x v="91"/>
    <n v="0.94339622641509435"/>
    <x v="15"/>
    <x v="0"/>
  </r>
  <r>
    <x v="18"/>
    <x v="92"/>
    <n v="0.47169811320754718"/>
    <x v="15"/>
    <x v="0"/>
  </r>
  <r>
    <x v="18"/>
    <x v="93"/>
    <n v="0"/>
    <x v="15"/>
    <x v="0"/>
  </r>
  <r>
    <x v="18"/>
    <x v="4"/>
    <n v="12.735849056603774"/>
    <x v="15"/>
    <x v="0"/>
  </r>
  <r>
    <x v="18"/>
    <x v="94"/>
    <n v="2.2108108108108104"/>
    <x v="15"/>
    <x v="0"/>
  </r>
  <r>
    <x v="18"/>
    <x v="95"/>
    <n v="2.5135135135135149"/>
    <x v="15"/>
    <x v="0"/>
  </r>
  <r>
    <x v="19"/>
    <x v="96"/>
    <n v="9.433962264150944"/>
    <x v="15"/>
    <x v="0"/>
  </r>
  <r>
    <x v="19"/>
    <x v="97"/>
    <n v="15.566037735849056"/>
    <x v="15"/>
    <x v="0"/>
  </r>
  <r>
    <x v="19"/>
    <x v="98"/>
    <n v="23.113207547169811"/>
    <x v="15"/>
    <x v="0"/>
  </r>
  <r>
    <x v="19"/>
    <x v="99"/>
    <n v="7.5471698113207548"/>
    <x v="15"/>
    <x v="0"/>
  </r>
  <r>
    <x v="19"/>
    <x v="100"/>
    <n v="21.226415094339622"/>
    <x v="15"/>
    <x v="0"/>
  </r>
  <r>
    <x v="19"/>
    <x v="101"/>
    <n v="9.433962264150944"/>
    <x v="15"/>
    <x v="0"/>
  </r>
  <r>
    <x v="19"/>
    <x v="102"/>
    <n v="0.94339622641509435"/>
    <x v="15"/>
    <x v="0"/>
  </r>
  <r>
    <x v="19"/>
    <x v="4"/>
    <n v="12.735849056603774"/>
    <x v="15"/>
    <x v="0"/>
  </r>
  <r>
    <x v="20"/>
    <x v="96"/>
    <n v="1"/>
    <x v="15"/>
    <x v="0"/>
  </r>
  <r>
    <x v="20"/>
    <x v="97"/>
    <n v="2.9393939393939394"/>
    <x v="15"/>
    <x v="0"/>
  </r>
  <r>
    <x v="20"/>
    <x v="98"/>
    <n v="2"/>
    <x v="15"/>
    <x v="0"/>
  </r>
  <r>
    <x v="20"/>
    <x v="99"/>
    <n v="3.375"/>
    <x v="15"/>
    <x v="0"/>
  </r>
  <r>
    <x v="20"/>
    <x v="100"/>
    <n v="2.7777777777777786"/>
    <x v="15"/>
    <x v="0"/>
  </r>
  <r>
    <x v="20"/>
    <x v="101"/>
    <n v="3.6470588235294112"/>
    <x v="15"/>
    <x v="0"/>
  </r>
  <r>
    <x v="20"/>
    <x v="102"/>
    <n v="3"/>
    <x v="15"/>
    <x v="0"/>
  </r>
  <r>
    <x v="20"/>
    <x v="4"/>
    <n v="2.64"/>
    <x v="15"/>
    <x v="0"/>
  </r>
  <r>
    <x v="15"/>
    <x v="81"/>
    <n v="13.981042654028435"/>
    <x v="16"/>
    <x v="0"/>
  </r>
  <r>
    <x v="15"/>
    <x v="82"/>
    <n v="75.829383886255926"/>
    <x v="16"/>
    <x v="0"/>
  </r>
  <r>
    <x v="15"/>
    <x v="4"/>
    <n v="10.189573459715639"/>
    <x v="16"/>
    <x v="0"/>
  </r>
  <r>
    <x v="16"/>
    <x v="83"/>
    <n v="20"/>
    <x v="16"/>
    <x v="0"/>
  </r>
  <r>
    <x v="16"/>
    <x v="84"/>
    <n v="37.142857142857146"/>
    <x v="16"/>
    <x v="0"/>
  </r>
  <r>
    <x v="16"/>
    <x v="85"/>
    <n v="42.857142857142854"/>
    <x v="16"/>
    <x v="0"/>
  </r>
  <r>
    <x v="17"/>
    <x v="86"/>
    <n v="17.061611374407583"/>
    <x v="16"/>
    <x v="0"/>
  </r>
  <r>
    <x v="17"/>
    <x v="87"/>
    <n v="50.473933649289101"/>
    <x v="16"/>
    <x v="0"/>
  </r>
  <r>
    <x v="17"/>
    <x v="88"/>
    <n v="11.137440758293838"/>
    <x v="16"/>
    <x v="0"/>
  </r>
  <r>
    <x v="17"/>
    <x v="89"/>
    <n v="11.137440758293838"/>
    <x v="16"/>
    <x v="0"/>
  </r>
  <r>
    <x v="17"/>
    <x v="4"/>
    <n v="10.189573459715639"/>
    <x v="16"/>
    <x v="0"/>
  </r>
  <r>
    <x v="18"/>
    <x v="86"/>
    <n v="17.061611374407583"/>
    <x v="16"/>
    <x v="0"/>
  </r>
  <r>
    <x v="18"/>
    <x v="87"/>
    <n v="50.473933649289101"/>
    <x v="16"/>
    <x v="0"/>
  </r>
  <r>
    <x v="18"/>
    <x v="88"/>
    <n v="11.137440758293838"/>
    <x v="16"/>
    <x v="0"/>
  </r>
  <r>
    <x v="18"/>
    <x v="90"/>
    <n v="7.5829383886255926"/>
    <x v="16"/>
    <x v="0"/>
  </r>
  <r>
    <x v="18"/>
    <x v="91"/>
    <n v="1.8957345971563981"/>
    <x v="16"/>
    <x v="0"/>
  </r>
  <r>
    <x v="18"/>
    <x v="92"/>
    <n v="1.1848341232227488"/>
    <x v="16"/>
    <x v="0"/>
  </r>
  <r>
    <x v="18"/>
    <x v="93"/>
    <n v="0.47393364928909953"/>
    <x v="16"/>
    <x v="0"/>
  </r>
  <r>
    <x v="18"/>
    <x v="4"/>
    <n v="10.189573459715639"/>
    <x v="16"/>
    <x v="0"/>
  </r>
  <r>
    <x v="18"/>
    <x v="94"/>
    <n v="2.258575197889181"/>
    <x v="16"/>
    <x v="0"/>
  </r>
  <r>
    <x v="18"/>
    <x v="95"/>
    <n v="2.5537459283387611"/>
    <x v="16"/>
    <x v="0"/>
  </r>
  <r>
    <x v="19"/>
    <x v="96"/>
    <n v="6.3981042654028437"/>
    <x v="16"/>
    <x v="0"/>
  </r>
  <r>
    <x v="19"/>
    <x v="97"/>
    <n v="4.2654028436018958"/>
    <x v="16"/>
    <x v="0"/>
  </r>
  <r>
    <x v="19"/>
    <x v="98"/>
    <n v="48.341232227488149"/>
    <x v="16"/>
    <x v="0"/>
  </r>
  <r>
    <x v="19"/>
    <x v="99"/>
    <n v="13.981042654028435"/>
    <x v="16"/>
    <x v="0"/>
  </r>
  <r>
    <x v="19"/>
    <x v="100"/>
    <n v="9.0047393364928912"/>
    <x v="16"/>
    <x v="0"/>
  </r>
  <r>
    <x v="19"/>
    <x v="101"/>
    <n v="11.374407582938389"/>
    <x v="16"/>
    <x v="0"/>
  </r>
  <r>
    <x v="19"/>
    <x v="102"/>
    <n v="2.6066350710900474"/>
    <x v="16"/>
    <x v="0"/>
  </r>
  <r>
    <x v="19"/>
    <x v="4"/>
    <n v="4.028436018957346"/>
    <x v="16"/>
    <x v="0"/>
  </r>
  <r>
    <x v="20"/>
    <x v="96"/>
    <n v="1"/>
    <x v="16"/>
    <x v="0"/>
  </r>
  <r>
    <x v="20"/>
    <x v="97"/>
    <n v="3"/>
    <x v="16"/>
    <x v="0"/>
  </r>
  <r>
    <x v="20"/>
    <x v="98"/>
    <n v="2"/>
    <x v="16"/>
    <x v="0"/>
  </r>
  <r>
    <x v="20"/>
    <x v="99"/>
    <n v="3.4736842105263155"/>
    <x v="16"/>
    <x v="0"/>
  </r>
  <r>
    <x v="20"/>
    <x v="100"/>
    <n v="4.3636363636363633"/>
    <x v="16"/>
    <x v="0"/>
  </r>
  <r>
    <x v="20"/>
    <x v="101"/>
    <n v="4.0750000000000002"/>
    <x v="16"/>
    <x v="0"/>
  </r>
  <r>
    <x v="20"/>
    <x v="102"/>
    <n v="2.7"/>
    <x v="16"/>
    <x v="0"/>
  </r>
  <r>
    <x v="20"/>
    <x v="4"/>
    <n v="3.7857142857142851"/>
    <x v="16"/>
    <x v="0"/>
  </r>
  <r>
    <x v="15"/>
    <x v="81"/>
    <n v="15.881818181818181"/>
    <x v="0"/>
    <x v="1"/>
  </r>
  <r>
    <x v="15"/>
    <x v="82"/>
    <n v="79.418181818181822"/>
    <x v="0"/>
    <x v="1"/>
  </r>
  <r>
    <x v="15"/>
    <x v="4"/>
    <n v="4.7"/>
    <x v="0"/>
    <x v="1"/>
  </r>
  <r>
    <x v="16"/>
    <x v="83"/>
    <n v="13.533834586466165"/>
    <x v="0"/>
    <x v="1"/>
  </r>
  <r>
    <x v="16"/>
    <x v="84"/>
    <n v="35.902255639097746"/>
    <x v="0"/>
    <x v="1"/>
  </r>
  <r>
    <x v="16"/>
    <x v="85"/>
    <n v="50.563909774436091"/>
    <x v="0"/>
    <x v="1"/>
  </r>
  <r>
    <x v="17"/>
    <x v="86"/>
    <n v="13.736363636363636"/>
    <x v="0"/>
    <x v="1"/>
  </r>
  <r>
    <x v="17"/>
    <x v="87"/>
    <n v="57.018181818181816"/>
    <x v="0"/>
    <x v="1"/>
  </r>
  <r>
    <x v="17"/>
    <x v="88"/>
    <n v="10.563636363636364"/>
    <x v="0"/>
    <x v="1"/>
  </r>
  <r>
    <x v="17"/>
    <x v="89"/>
    <n v="13.981818181818182"/>
    <x v="0"/>
    <x v="1"/>
  </r>
  <r>
    <x v="17"/>
    <x v="4"/>
    <n v="4.7"/>
    <x v="0"/>
    <x v="1"/>
  </r>
  <r>
    <x v="18"/>
    <x v="86"/>
    <n v="13.736363636363636"/>
    <x v="0"/>
    <x v="1"/>
  </r>
  <r>
    <x v="18"/>
    <x v="87"/>
    <n v="57.018181818181816"/>
    <x v="0"/>
    <x v="1"/>
  </r>
  <r>
    <x v="18"/>
    <x v="88"/>
    <n v="10.563636363636364"/>
    <x v="0"/>
    <x v="1"/>
  </r>
  <r>
    <x v="18"/>
    <x v="90"/>
    <n v="10.072727272727272"/>
    <x v="0"/>
    <x v="1"/>
  </r>
  <r>
    <x v="18"/>
    <x v="91"/>
    <n v="2.2000000000000002"/>
    <x v="0"/>
    <x v="1"/>
  </r>
  <r>
    <x v="18"/>
    <x v="92"/>
    <n v="1.0636363636363637"/>
    <x v="0"/>
    <x v="1"/>
  </r>
  <r>
    <x v="18"/>
    <x v="93"/>
    <n v="0.6454545454545455"/>
    <x v="0"/>
    <x v="1"/>
  </r>
  <r>
    <x v="18"/>
    <x v="4"/>
    <n v="4.7"/>
    <x v="0"/>
    <x v="1"/>
  </r>
  <r>
    <x v="18"/>
    <x v="94"/>
    <n v="2.3362587045692931"/>
    <x v="0"/>
    <x v="1"/>
  </r>
  <r>
    <x v="18"/>
    <x v="95"/>
    <n v="2.5613018279090483"/>
    <x v="0"/>
    <x v="1"/>
  </r>
  <r>
    <x v="19"/>
    <x v="96"/>
    <n v="5.8545454545454545"/>
    <x v="0"/>
    <x v="1"/>
  </r>
  <r>
    <x v="19"/>
    <x v="97"/>
    <n v="2.1363636363636362"/>
    <x v="0"/>
    <x v="1"/>
  </r>
  <r>
    <x v="19"/>
    <x v="98"/>
    <n v="54.345454545454544"/>
    <x v="0"/>
    <x v="1"/>
  </r>
  <r>
    <x v="19"/>
    <x v="99"/>
    <n v="17.363636363636363"/>
    <x v="0"/>
    <x v="1"/>
  </r>
  <r>
    <x v="19"/>
    <x v="100"/>
    <n v="8.7181818181818187"/>
    <x v="0"/>
    <x v="1"/>
  </r>
  <r>
    <x v="19"/>
    <x v="101"/>
    <n v="9.2181818181818187"/>
    <x v="0"/>
    <x v="1"/>
  </r>
  <r>
    <x v="19"/>
    <x v="102"/>
    <n v="0.27272727272727271"/>
    <x v="0"/>
    <x v="1"/>
  </r>
  <r>
    <x v="19"/>
    <x v="4"/>
    <n v="2.0909090909090908"/>
    <x v="0"/>
    <x v="1"/>
  </r>
  <r>
    <x v="20"/>
    <x v="96"/>
    <n v="1"/>
    <x v="0"/>
    <x v="1"/>
  </r>
  <r>
    <x v="20"/>
    <x v="97"/>
    <n v="2.8510638297872335"/>
    <x v="0"/>
    <x v="1"/>
  </r>
  <r>
    <x v="20"/>
    <x v="98"/>
    <n v="2"/>
    <x v="0"/>
    <x v="1"/>
  </r>
  <r>
    <x v="20"/>
    <x v="99"/>
    <n v="3.6698513800424637"/>
    <x v="0"/>
    <x v="1"/>
  </r>
  <r>
    <x v="20"/>
    <x v="100"/>
    <n v="4.1303854875283461"/>
    <x v="0"/>
    <x v="1"/>
  </r>
  <r>
    <x v="20"/>
    <x v="101"/>
    <n v="3.8291621327529937"/>
    <x v="0"/>
    <x v="1"/>
  </r>
  <r>
    <x v="20"/>
    <x v="102"/>
    <n v="3.8275862068965516"/>
    <x v="0"/>
    <x v="1"/>
  </r>
  <r>
    <x v="20"/>
    <x v="4"/>
    <n v="3.6091954022988508"/>
    <x v="0"/>
    <x v="1"/>
  </r>
  <r>
    <x v="15"/>
    <x v="81"/>
    <n v="16.666666666666668"/>
    <x v="1"/>
    <x v="1"/>
  </r>
  <r>
    <x v="15"/>
    <x v="82"/>
    <n v="75.765529308836392"/>
    <x v="1"/>
    <x v="1"/>
  </r>
  <r>
    <x v="15"/>
    <x v="4"/>
    <n v="7.5678040244969376"/>
    <x v="1"/>
    <x v="1"/>
  </r>
  <r>
    <x v="16"/>
    <x v="83"/>
    <n v="16.556291390728475"/>
    <x v="1"/>
    <x v="1"/>
  </r>
  <r>
    <x v="16"/>
    <x v="84"/>
    <n v="44.150110375275936"/>
    <x v="1"/>
    <x v="1"/>
  </r>
  <r>
    <x v="16"/>
    <x v="85"/>
    <n v="39.293598233995588"/>
    <x v="1"/>
    <x v="1"/>
  </r>
  <r>
    <x v="17"/>
    <x v="86"/>
    <n v="17.235345581802274"/>
    <x v="1"/>
    <x v="1"/>
  </r>
  <r>
    <x v="17"/>
    <x v="87"/>
    <n v="51.706036745406827"/>
    <x v="1"/>
    <x v="1"/>
  </r>
  <r>
    <x v="17"/>
    <x v="88"/>
    <n v="11.986001749781277"/>
    <x v="1"/>
    <x v="1"/>
  </r>
  <r>
    <x v="17"/>
    <x v="89"/>
    <n v="11.504811898512687"/>
    <x v="1"/>
    <x v="1"/>
  </r>
  <r>
    <x v="17"/>
    <x v="4"/>
    <n v="7.5678040244969376"/>
    <x v="1"/>
    <x v="1"/>
  </r>
  <r>
    <x v="18"/>
    <x v="86"/>
    <n v="17.235345581802274"/>
    <x v="1"/>
    <x v="1"/>
  </r>
  <r>
    <x v="18"/>
    <x v="87"/>
    <n v="51.706036745406827"/>
    <x v="1"/>
    <x v="1"/>
  </r>
  <r>
    <x v="18"/>
    <x v="88"/>
    <n v="11.986001749781277"/>
    <x v="1"/>
    <x v="1"/>
  </r>
  <r>
    <x v="18"/>
    <x v="90"/>
    <n v="9.1426071741032366"/>
    <x v="1"/>
    <x v="1"/>
  </r>
  <r>
    <x v="18"/>
    <x v="91"/>
    <n v="1.6185476815398074"/>
    <x v="1"/>
    <x v="1"/>
  </r>
  <r>
    <x v="18"/>
    <x v="92"/>
    <n v="0.21872265966754156"/>
    <x v="1"/>
    <x v="1"/>
  </r>
  <r>
    <x v="18"/>
    <x v="93"/>
    <n v="0.52493438320209973"/>
    <x v="1"/>
    <x v="1"/>
  </r>
  <r>
    <x v="18"/>
    <x v="4"/>
    <n v="7.5678040244969376"/>
    <x v="1"/>
    <x v="1"/>
  </r>
  <r>
    <x v="18"/>
    <x v="94"/>
    <n v="2.2385234264079559"/>
    <x v="1"/>
    <x v="1"/>
  </r>
  <r>
    <x v="18"/>
    <x v="95"/>
    <n v="2.5223967422920341"/>
    <x v="1"/>
    <x v="1"/>
  </r>
  <r>
    <x v="19"/>
    <x v="96"/>
    <n v="10.542432195975502"/>
    <x v="1"/>
    <x v="1"/>
  </r>
  <r>
    <x v="19"/>
    <x v="97"/>
    <n v="2.1872265966754156"/>
    <x v="1"/>
    <x v="1"/>
  </r>
  <r>
    <x v="19"/>
    <x v="98"/>
    <n v="50.524934383202101"/>
    <x v="1"/>
    <x v="1"/>
  </r>
  <r>
    <x v="19"/>
    <x v="99"/>
    <n v="18.066491688538932"/>
    <x v="1"/>
    <x v="1"/>
  </r>
  <r>
    <x v="19"/>
    <x v="100"/>
    <n v="8.3114610673665794"/>
    <x v="1"/>
    <x v="1"/>
  </r>
  <r>
    <x v="19"/>
    <x v="101"/>
    <n v="8.0927384076990379"/>
    <x v="1"/>
    <x v="1"/>
  </r>
  <r>
    <x v="19"/>
    <x v="102"/>
    <n v="0.39370078740157483"/>
    <x v="1"/>
    <x v="1"/>
  </r>
  <r>
    <x v="19"/>
    <x v="4"/>
    <n v="1.8810148731408574"/>
    <x v="1"/>
    <x v="1"/>
  </r>
  <r>
    <x v="20"/>
    <x v="96"/>
    <n v="1"/>
    <x v="1"/>
    <x v="1"/>
  </r>
  <r>
    <x v="20"/>
    <x v="97"/>
    <n v="2.86"/>
    <x v="1"/>
    <x v="1"/>
  </r>
  <r>
    <x v="20"/>
    <x v="98"/>
    <n v="2"/>
    <x v="1"/>
    <x v="1"/>
  </r>
  <r>
    <x v="20"/>
    <x v="99"/>
    <n v="3.5307125307125315"/>
    <x v="1"/>
    <x v="1"/>
  </r>
  <r>
    <x v="20"/>
    <x v="100"/>
    <n v="4.0467836257309928"/>
    <x v="1"/>
    <x v="1"/>
  </r>
  <r>
    <x v="20"/>
    <x v="101"/>
    <n v="4.1962025316455716"/>
    <x v="1"/>
    <x v="1"/>
  </r>
  <r>
    <x v="20"/>
    <x v="102"/>
    <n v="4.4444444444444446"/>
    <x v="1"/>
    <x v="1"/>
  </r>
  <r>
    <x v="20"/>
    <x v="4"/>
    <n v="3.4615384615384612"/>
    <x v="1"/>
    <x v="1"/>
  </r>
  <r>
    <x v="15"/>
    <x v="81"/>
    <n v="17.415730337078653"/>
    <x v="2"/>
    <x v="1"/>
  </r>
  <r>
    <x v="15"/>
    <x v="82"/>
    <n v="79.190074906367045"/>
    <x v="2"/>
    <x v="1"/>
  </r>
  <r>
    <x v="15"/>
    <x v="4"/>
    <n v="3.3941947565543069"/>
    <x v="2"/>
    <x v="1"/>
  </r>
  <r>
    <x v="16"/>
    <x v="83"/>
    <n v="11.147540983606557"/>
    <x v="2"/>
    <x v="1"/>
  </r>
  <r>
    <x v="16"/>
    <x v="84"/>
    <n v="32.568306010928964"/>
    <x v="2"/>
    <x v="1"/>
  </r>
  <r>
    <x v="16"/>
    <x v="85"/>
    <n v="56.284153005464482"/>
    <x v="2"/>
    <x v="1"/>
  </r>
  <r>
    <x v="17"/>
    <x v="86"/>
    <n v="8.9419475655430709"/>
    <x v="2"/>
    <x v="1"/>
  </r>
  <r>
    <x v="17"/>
    <x v="87"/>
    <n v="59.269662921348313"/>
    <x v="2"/>
    <x v="1"/>
  </r>
  <r>
    <x v="17"/>
    <x v="88"/>
    <n v="10.978464419475655"/>
    <x v="2"/>
    <x v="1"/>
  </r>
  <r>
    <x v="17"/>
    <x v="89"/>
    <n v="17.415730337078653"/>
    <x v="2"/>
    <x v="1"/>
  </r>
  <r>
    <x v="17"/>
    <x v="4"/>
    <n v="3.3941947565543069"/>
    <x v="2"/>
    <x v="1"/>
  </r>
  <r>
    <x v="18"/>
    <x v="86"/>
    <n v="8.9419475655430709"/>
    <x v="2"/>
    <x v="1"/>
  </r>
  <r>
    <x v="18"/>
    <x v="87"/>
    <n v="59.269662921348313"/>
    <x v="2"/>
    <x v="1"/>
  </r>
  <r>
    <x v="18"/>
    <x v="88"/>
    <n v="10.978464419475655"/>
    <x v="2"/>
    <x v="1"/>
  </r>
  <r>
    <x v="18"/>
    <x v="90"/>
    <n v="12.102059925093632"/>
    <x v="2"/>
    <x v="1"/>
  </r>
  <r>
    <x v="18"/>
    <x v="91"/>
    <n v="2.8323970037453186"/>
    <x v="2"/>
    <x v="1"/>
  </r>
  <r>
    <x v="18"/>
    <x v="92"/>
    <n v="1.7556179775280898"/>
    <x v="2"/>
    <x v="1"/>
  </r>
  <r>
    <x v="18"/>
    <x v="93"/>
    <n v="0.72565543071161054"/>
    <x v="2"/>
    <x v="1"/>
  </r>
  <r>
    <x v="18"/>
    <x v="4"/>
    <n v="3.3941947565543069"/>
    <x v="2"/>
    <x v="1"/>
  </r>
  <r>
    <x v="18"/>
    <x v="94"/>
    <n v="2.4829173733947258"/>
    <x v="2"/>
    <x v="1"/>
  </r>
  <r>
    <x v="18"/>
    <x v="95"/>
    <n v="2.6341789052069422"/>
    <x v="2"/>
    <x v="1"/>
  </r>
  <r>
    <x v="19"/>
    <x v="96"/>
    <n v="3.5346441947565541"/>
    <x v="2"/>
    <x v="1"/>
  </r>
  <r>
    <x v="19"/>
    <x v="97"/>
    <n v="2.2003745318352061"/>
    <x v="2"/>
    <x v="1"/>
  </r>
  <r>
    <x v="19"/>
    <x v="98"/>
    <n v="54.143258426966291"/>
    <x v="2"/>
    <x v="1"/>
  </r>
  <r>
    <x v="19"/>
    <x v="99"/>
    <n v="18.398876404494381"/>
    <x v="2"/>
    <x v="1"/>
  </r>
  <r>
    <x v="19"/>
    <x v="100"/>
    <n v="9.691011235955056"/>
    <x v="2"/>
    <x v="1"/>
  </r>
  <r>
    <x v="19"/>
    <x v="101"/>
    <n v="9.8782771535580522"/>
    <x v="2"/>
    <x v="1"/>
  </r>
  <r>
    <x v="19"/>
    <x v="102"/>
    <n v="0.1404494382022472"/>
    <x v="2"/>
    <x v="1"/>
  </r>
  <r>
    <x v="19"/>
    <x v="4"/>
    <n v="2.0131086142322099"/>
    <x v="2"/>
    <x v="1"/>
  </r>
  <r>
    <x v="20"/>
    <x v="96"/>
    <n v="1"/>
    <x v="2"/>
    <x v="1"/>
  </r>
  <r>
    <x v="20"/>
    <x v="97"/>
    <n v="2.9680851063829796"/>
    <x v="2"/>
    <x v="1"/>
  </r>
  <r>
    <x v="20"/>
    <x v="98"/>
    <n v="2"/>
    <x v="2"/>
    <x v="1"/>
  </r>
  <r>
    <x v="20"/>
    <x v="99"/>
    <n v="3.7997432605905006"/>
    <x v="2"/>
    <x v="1"/>
  </r>
  <r>
    <x v="20"/>
    <x v="100"/>
    <n v="4.296875"/>
    <x v="2"/>
    <x v="1"/>
  </r>
  <r>
    <x v="20"/>
    <x v="101"/>
    <n v="3.8702290076335872"/>
    <x v="2"/>
    <x v="1"/>
  </r>
  <r>
    <x v="20"/>
    <x v="102"/>
    <n v="4"/>
    <x v="2"/>
    <x v="1"/>
  </r>
  <r>
    <x v="20"/>
    <x v="4"/>
    <n v="3.7"/>
    <x v="2"/>
    <x v="1"/>
  </r>
  <r>
    <x v="15"/>
    <x v="81"/>
    <n v="10.099132589838909"/>
    <x v="3"/>
    <x v="1"/>
  </r>
  <r>
    <x v="15"/>
    <x v="82"/>
    <n v="88.909541511771991"/>
    <x v="3"/>
    <x v="1"/>
  </r>
  <r>
    <x v="15"/>
    <x v="4"/>
    <n v="0.99132589838909546"/>
    <x v="3"/>
    <x v="1"/>
  </r>
  <r>
    <x v="16"/>
    <x v="83"/>
    <n v="13.829787234042554"/>
    <x v="3"/>
    <x v="1"/>
  </r>
  <r>
    <x v="16"/>
    <x v="84"/>
    <n v="36.170212765957444"/>
    <x v="3"/>
    <x v="1"/>
  </r>
  <r>
    <x v="16"/>
    <x v="85"/>
    <n v="50"/>
    <x v="3"/>
    <x v="1"/>
  </r>
  <r>
    <x v="17"/>
    <x v="86"/>
    <n v="20.322180916976457"/>
    <x v="3"/>
    <x v="1"/>
  </r>
  <r>
    <x v="17"/>
    <x v="87"/>
    <n v="64.374225526641879"/>
    <x v="3"/>
    <x v="1"/>
  </r>
  <r>
    <x v="17"/>
    <x v="88"/>
    <n v="8.5501858736059475"/>
    <x v="3"/>
    <x v="1"/>
  </r>
  <r>
    <x v="17"/>
    <x v="89"/>
    <n v="5.7620817843866172"/>
    <x v="3"/>
    <x v="1"/>
  </r>
  <r>
    <x v="17"/>
    <x v="4"/>
    <n v="0.99132589838909546"/>
    <x v="3"/>
    <x v="1"/>
  </r>
  <r>
    <x v="18"/>
    <x v="86"/>
    <n v="20.322180916976457"/>
    <x v="3"/>
    <x v="1"/>
  </r>
  <r>
    <x v="18"/>
    <x v="87"/>
    <n v="64.374225526641879"/>
    <x v="3"/>
    <x v="1"/>
  </r>
  <r>
    <x v="18"/>
    <x v="88"/>
    <n v="8.5501858736059475"/>
    <x v="3"/>
    <x v="1"/>
  </r>
  <r>
    <x v="18"/>
    <x v="90"/>
    <n v="4.4609665427509295"/>
    <x v="3"/>
    <x v="1"/>
  </r>
  <r>
    <x v="18"/>
    <x v="91"/>
    <n v="0.80545229244114003"/>
    <x v="3"/>
    <x v="1"/>
  </r>
  <r>
    <x v="18"/>
    <x v="92"/>
    <n v="0.3097893432465923"/>
    <x v="3"/>
    <x v="1"/>
  </r>
  <r>
    <x v="18"/>
    <x v="93"/>
    <n v="0.18587360594795538"/>
    <x v="3"/>
    <x v="1"/>
  </r>
  <r>
    <x v="18"/>
    <x v="4"/>
    <n v="0.99132589838909546"/>
    <x v="3"/>
    <x v="1"/>
  </r>
  <r>
    <x v="18"/>
    <x v="94"/>
    <n v="2.0193992490613284"/>
    <x v="3"/>
    <x v="1"/>
  </r>
  <r>
    <x v="18"/>
    <x v="95"/>
    <n v="2.2826771653543356"/>
    <x v="3"/>
    <x v="1"/>
  </r>
  <r>
    <x v="19"/>
    <x v="96"/>
    <n v="6.4436183395291202"/>
    <x v="3"/>
    <x v="1"/>
  </r>
  <r>
    <x v="19"/>
    <x v="97"/>
    <n v="1.6109045848822801"/>
    <x v="3"/>
    <x v="1"/>
  </r>
  <r>
    <x v="19"/>
    <x v="98"/>
    <n v="67.100371747211895"/>
    <x v="3"/>
    <x v="1"/>
  </r>
  <r>
    <x v="19"/>
    <x v="99"/>
    <n v="11.214374225526642"/>
    <x v="3"/>
    <x v="1"/>
  </r>
  <r>
    <x v="19"/>
    <x v="100"/>
    <n v="5.5142503097893432"/>
    <x v="3"/>
    <x v="1"/>
  </r>
  <r>
    <x v="19"/>
    <x v="101"/>
    <n v="6.7534076827757126"/>
    <x v="3"/>
    <x v="1"/>
  </r>
  <r>
    <x v="19"/>
    <x v="102"/>
    <n v="0.12391573729863693"/>
    <x v="3"/>
    <x v="1"/>
  </r>
  <r>
    <x v="19"/>
    <x v="4"/>
    <n v="1.2391573729863692"/>
    <x v="3"/>
    <x v="1"/>
  </r>
  <r>
    <x v="20"/>
    <x v="96"/>
    <n v="1"/>
    <x v="3"/>
    <x v="1"/>
  </r>
  <r>
    <x v="20"/>
    <x v="97"/>
    <n v="2.5"/>
    <x v="3"/>
    <x v="1"/>
  </r>
  <r>
    <x v="20"/>
    <x v="98"/>
    <n v="2"/>
    <x v="3"/>
    <x v="1"/>
  </r>
  <r>
    <x v="20"/>
    <x v="99"/>
    <n v="3.4166666666666661"/>
    <x v="3"/>
    <x v="1"/>
  </r>
  <r>
    <x v="20"/>
    <x v="100"/>
    <n v="3.3493975903614457"/>
    <x v="3"/>
    <x v="1"/>
  </r>
  <r>
    <x v="20"/>
    <x v="101"/>
    <n v="3.21359223300971"/>
    <x v="3"/>
    <x v="1"/>
  </r>
  <r>
    <x v="20"/>
    <x v="102"/>
    <n v="3.5"/>
    <x v="3"/>
    <x v="1"/>
  </r>
  <r>
    <x v="20"/>
    <x v="4"/>
    <n v="2.6666666666666661"/>
    <x v="3"/>
    <x v="1"/>
  </r>
  <r>
    <x v="15"/>
    <x v="81"/>
    <n v="20.129870129870131"/>
    <x v="4"/>
    <x v="1"/>
  </r>
  <r>
    <x v="15"/>
    <x v="82"/>
    <n v="71.53679653679653"/>
    <x v="4"/>
    <x v="1"/>
  </r>
  <r>
    <x v="15"/>
    <x v="4"/>
    <n v="8.3333333333333339"/>
    <x v="4"/>
    <x v="1"/>
  </r>
  <r>
    <x v="16"/>
    <x v="83"/>
    <n v="14.042553191489361"/>
    <x v="4"/>
    <x v="1"/>
  </r>
  <r>
    <x v="16"/>
    <x v="84"/>
    <n v="35.744680851063826"/>
    <x v="4"/>
    <x v="1"/>
  </r>
  <r>
    <x v="16"/>
    <x v="85"/>
    <n v="50.212765957446805"/>
    <x v="4"/>
    <x v="1"/>
  </r>
  <r>
    <x v="17"/>
    <x v="86"/>
    <n v="11.038961038961039"/>
    <x v="4"/>
    <x v="1"/>
  </r>
  <r>
    <x v="17"/>
    <x v="87"/>
    <n v="49.675324675324674"/>
    <x v="4"/>
    <x v="1"/>
  </r>
  <r>
    <x v="17"/>
    <x v="88"/>
    <n v="8.8744588744588739"/>
    <x v="4"/>
    <x v="1"/>
  </r>
  <r>
    <x v="17"/>
    <x v="89"/>
    <n v="22.077922077922079"/>
    <x v="4"/>
    <x v="1"/>
  </r>
  <r>
    <x v="17"/>
    <x v="4"/>
    <n v="8.3333333333333339"/>
    <x v="4"/>
    <x v="1"/>
  </r>
  <r>
    <x v="18"/>
    <x v="86"/>
    <n v="11.038961038961039"/>
    <x v="4"/>
    <x v="1"/>
  </r>
  <r>
    <x v="18"/>
    <x v="87"/>
    <n v="49.675324675324674"/>
    <x v="4"/>
    <x v="1"/>
  </r>
  <r>
    <x v="18"/>
    <x v="88"/>
    <n v="8.8744588744588739"/>
    <x v="4"/>
    <x v="1"/>
  </r>
  <r>
    <x v="18"/>
    <x v="90"/>
    <n v="14.718614718614718"/>
    <x v="4"/>
    <x v="1"/>
  </r>
  <r>
    <x v="18"/>
    <x v="91"/>
    <n v="3.4632034632034632"/>
    <x v="4"/>
    <x v="1"/>
  </r>
  <r>
    <x v="18"/>
    <x v="92"/>
    <n v="2.0562770562770565"/>
    <x v="4"/>
    <x v="1"/>
  </r>
  <r>
    <x v="18"/>
    <x v="93"/>
    <n v="1.8398268398268398"/>
    <x v="4"/>
    <x v="1"/>
  </r>
  <r>
    <x v="18"/>
    <x v="4"/>
    <n v="8.3333333333333339"/>
    <x v="4"/>
    <x v="1"/>
  </r>
  <r>
    <x v="18"/>
    <x v="94"/>
    <n v="2.6304604486422645"/>
    <x v="4"/>
    <x v="1"/>
  </r>
  <r>
    <x v="18"/>
    <x v="95"/>
    <n v="2.8536912751677828"/>
    <x v="4"/>
    <x v="1"/>
  </r>
  <r>
    <x v="19"/>
    <x v="96"/>
    <n v="2.7056277056277058"/>
    <x v="4"/>
    <x v="1"/>
  </r>
  <r>
    <x v="19"/>
    <x v="97"/>
    <n v="2.8138528138528138"/>
    <x v="4"/>
    <x v="1"/>
  </r>
  <r>
    <x v="19"/>
    <x v="98"/>
    <n v="47.727272727272727"/>
    <x v="4"/>
    <x v="1"/>
  </r>
  <r>
    <x v="19"/>
    <x v="99"/>
    <n v="20.779220779220779"/>
    <x v="4"/>
    <x v="1"/>
  </r>
  <r>
    <x v="19"/>
    <x v="100"/>
    <n v="11.471861471861471"/>
    <x v="4"/>
    <x v="1"/>
  </r>
  <r>
    <x v="19"/>
    <x v="101"/>
    <n v="10.064935064935066"/>
    <x v="4"/>
    <x v="1"/>
  </r>
  <r>
    <x v="19"/>
    <x v="102"/>
    <n v="0.75757575757575757"/>
    <x v="4"/>
    <x v="1"/>
  </r>
  <r>
    <x v="19"/>
    <x v="4"/>
    <n v="3.6796536796536796"/>
    <x v="4"/>
    <x v="1"/>
  </r>
  <r>
    <x v="20"/>
    <x v="96"/>
    <n v="1"/>
    <x v="4"/>
    <x v="1"/>
  </r>
  <r>
    <x v="20"/>
    <x v="97"/>
    <n v="3.1153846153846154"/>
    <x v="4"/>
    <x v="1"/>
  </r>
  <r>
    <x v="20"/>
    <x v="98"/>
    <n v="2"/>
    <x v="4"/>
    <x v="1"/>
  </r>
  <r>
    <x v="20"/>
    <x v="99"/>
    <n v="3.9408602150537635"/>
    <x v="4"/>
    <x v="1"/>
  </r>
  <r>
    <x v="20"/>
    <x v="100"/>
    <n v="5.1702127659574479"/>
    <x v="4"/>
    <x v="1"/>
  </r>
  <r>
    <x v="20"/>
    <x v="101"/>
    <n v="4.1829268292682933"/>
    <x v="4"/>
    <x v="1"/>
  </r>
  <r>
    <x v="20"/>
    <x v="102"/>
    <n v="4.2857142857142856"/>
    <x v="4"/>
    <x v="1"/>
  </r>
  <r>
    <x v="20"/>
    <x v="4"/>
    <n v="4.3529411764705879"/>
    <x v="4"/>
    <x v="1"/>
  </r>
  <r>
    <x v="15"/>
    <x v="81"/>
    <n v="27.461139896373059"/>
    <x v="5"/>
    <x v="1"/>
  </r>
  <r>
    <x v="15"/>
    <x v="82"/>
    <n v="62.694300518134717"/>
    <x v="5"/>
    <x v="1"/>
  </r>
  <r>
    <x v="15"/>
    <x v="4"/>
    <n v="9.8445595854922274"/>
    <x v="5"/>
    <x v="1"/>
  </r>
  <r>
    <x v="16"/>
    <x v="83"/>
    <n v="4.615384615384615"/>
    <x v="5"/>
    <x v="1"/>
  </r>
  <r>
    <x v="16"/>
    <x v="84"/>
    <n v="32.307692307692307"/>
    <x v="5"/>
    <x v="1"/>
  </r>
  <r>
    <x v="16"/>
    <x v="85"/>
    <n v="63.07692307692308"/>
    <x v="5"/>
    <x v="1"/>
  </r>
  <r>
    <x v="17"/>
    <x v="86"/>
    <n v="9.8445595854922274"/>
    <x v="5"/>
    <x v="1"/>
  </r>
  <r>
    <x v="17"/>
    <x v="87"/>
    <n v="43.523316062176164"/>
    <x v="5"/>
    <x v="1"/>
  </r>
  <r>
    <x v="17"/>
    <x v="88"/>
    <n v="10.880829015544041"/>
    <x v="5"/>
    <x v="1"/>
  </r>
  <r>
    <x v="17"/>
    <x v="89"/>
    <n v="25.906735751295336"/>
    <x v="5"/>
    <x v="1"/>
  </r>
  <r>
    <x v="17"/>
    <x v="4"/>
    <n v="9.8445595854922274"/>
    <x v="5"/>
    <x v="1"/>
  </r>
  <r>
    <x v="18"/>
    <x v="86"/>
    <n v="9.8445595854922274"/>
    <x v="5"/>
    <x v="1"/>
  </r>
  <r>
    <x v="18"/>
    <x v="87"/>
    <n v="43.523316062176164"/>
    <x v="5"/>
    <x v="1"/>
  </r>
  <r>
    <x v="18"/>
    <x v="88"/>
    <n v="10.880829015544041"/>
    <x v="5"/>
    <x v="1"/>
  </r>
  <r>
    <x v="18"/>
    <x v="90"/>
    <n v="16.580310880829014"/>
    <x v="5"/>
    <x v="1"/>
  </r>
  <r>
    <x v="18"/>
    <x v="91"/>
    <n v="6.2176165803108807"/>
    <x v="5"/>
    <x v="1"/>
  </r>
  <r>
    <x v="18"/>
    <x v="92"/>
    <n v="1.5544041450777202"/>
    <x v="5"/>
    <x v="1"/>
  </r>
  <r>
    <x v="18"/>
    <x v="93"/>
    <n v="1.5544041450777202"/>
    <x v="5"/>
    <x v="1"/>
  </r>
  <r>
    <x v="18"/>
    <x v="4"/>
    <n v="9.8445595854922274"/>
    <x v="5"/>
    <x v="1"/>
  </r>
  <r>
    <x v="18"/>
    <x v="94"/>
    <n v="2.7471264367816071"/>
    <x v="5"/>
    <x v="1"/>
  </r>
  <r>
    <x v="18"/>
    <x v="95"/>
    <n v="2.9612903225806457"/>
    <x v="5"/>
    <x v="1"/>
  </r>
  <r>
    <x v="19"/>
    <x v="96"/>
    <n v="1.0362694300518134"/>
    <x v="5"/>
    <x v="1"/>
  </r>
  <r>
    <x v="19"/>
    <x v="97"/>
    <n v="4.1450777202072535"/>
    <x v="5"/>
    <x v="1"/>
  </r>
  <r>
    <x v="19"/>
    <x v="98"/>
    <n v="41.968911917098445"/>
    <x v="5"/>
    <x v="1"/>
  </r>
  <r>
    <x v="19"/>
    <x v="99"/>
    <n v="27.979274611398964"/>
    <x v="5"/>
    <x v="1"/>
  </r>
  <r>
    <x v="19"/>
    <x v="100"/>
    <n v="11.398963730569948"/>
    <x v="5"/>
    <x v="1"/>
  </r>
  <r>
    <x v="19"/>
    <x v="101"/>
    <n v="9.3264248704663206"/>
    <x v="5"/>
    <x v="1"/>
  </r>
  <r>
    <x v="19"/>
    <x v="102"/>
    <n v="1.0362694300518134"/>
    <x v="5"/>
    <x v="1"/>
  </r>
  <r>
    <x v="19"/>
    <x v="4"/>
    <n v="3.1088082901554404"/>
    <x v="5"/>
    <x v="1"/>
  </r>
  <r>
    <x v="20"/>
    <x v="96"/>
    <n v="1"/>
    <x v="5"/>
    <x v="1"/>
  </r>
  <r>
    <x v="20"/>
    <x v="97"/>
    <n v="3.25"/>
    <x v="5"/>
    <x v="1"/>
  </r>
  <r>
    <x v="20"/>
    <x v="98"/>
    <n v="2"/>
    <x v="5"/>
    <x v="1"/>
  </r>
  <r>
    <x v="20"/>
    <x v="99"/>
    <n v="3.9433962264150941"/>
    <x v="5"/>
    <x v="1"/>
  </r>
  <r>
    <x v="20"/>
    <x v="100"/>
    <n v="4.5"/>
    <x v="5"/>
    <x v="1"/>
  </r>
  <r>
    <x v="20"/>
    <x v="101"/>
    <n v="3.875"/>
    <x v="5"/>
    <x v="1"/>
  </r>
  <r>
    <x v="20"/>
    <x v="102"/>
    <n v="3.5"/>
    <x v="5"/>
    <x v="1"/>
  </r>
  <r>
    <x v="20"/>
    <x v="4"/>
    <n v="4.5"/>
    <x v="5"/>
    <x v="1"/>
  </r>
  <r>
    <x v="15"/>
    <x v="81"/>
    <n v="18.75"/>
    <x v="6"/>
    <x v="1"/>
  </r>
  <r>
    <x v="15"/>
    <x v="82"/>
    <n v="75.625"/>
    <x v="6"/>
    <x v="1"/>
  </r>
  <r>
    <x v="15"/>
    <x v="4"/>
    <n v="5.625"/>
    <x v="6"/>
    <x v="1"/>
  </r>
  <r>
    <x v="16"/>
    <x v="83"/>
    <n v="20"/>
    <x v="6"/>
    <x v="1"/>
  </r>
  <r>
    <x v="16"/>
    <x v="84"/>
    <n v="32.5"/>
    <x v="6"/>
    <x v="1"/>
  </r>
  <r>
    <x v="16"/>
    <x v="85"/>
    <n v="47.5"/>
    <x v="6"/>
    <x v="1"/>
  </r>
  <r>
    <x v="17"/>
    <x v="86"/>
    <n v="13.125"/>
    <x v="6"/>
    <x v="1"/>
  </r>
  <r>
    <x v="17"/>
    <x v="87"/>
    <n v="52.5"/>
    <x v="6"/>
    <x v="1"/>
  </r>
  <r>
    <x v="17"/>
    <x v="88"/>
    <n v="11.875"/>
    <x v="6"/>
    <x v="1"/>
  </r>
  <r>
    <x v="17"/>
    <x v="89"/>
    <n v="16.875"/>
    <x v="6"/>
    <x v="1"/>
  </r>
  <r>
    <x v="17"/>
    <x v="4"/>
    <n v="5.625"/>
    <x v="6"/>
    <x v="1"/>
  </r>
  <r>
    <x v="18"/>
    <x v="86"/>
    <n v="13.125"/>
    <x v="6"/>
    <x v="1"/>
  </r>
  <r>
    <x v="18"/>
    <x v="87"/>
    <n v="52.5"/>
    <x v="6"/>
    <x v="1"/>
  </r>
  <r>
    <x v="18"/>
    <x v="88"/>
    <n v="11.875"/>
    <x v="6"/>
    <x v="1"/>
  </r>
  <r>
    <x v="18"/>
    <x v="90"/>
    <n v="6.25"/>
    <x v="6"/>
    <x v="1"/>
  </r>
  <r>
    <x v="18"/>
    <x v="91"/>
    <n v="5"/>
    <x v="6"/>
    <x v="1"/>
  </r>
  <r>
    <x v="18"/>
    <x v="92"/>
    <n v="2.5"/>
    <x v="6"/>
    <x v="1"/>
  </r>
  <r>
    <x v="18"/>
    <x v="93"/>
    <n v="3.125"/>
    <x v="6"/>
    <x v="1"/>
  </r>
  <r>
    <x v="18"/>
    <x v="4"/>
    <n v="5.625"/>
    <x v="6"/>
    <x v="1"/>
  </r>
  <r>
    <x v="18"/>
    <x v="94"/>
    <n v="2.6026490066225159"/>
    <x v="6"/>
    <x v="1"/>
  </r>
  <r>
    <x v="18"/>
    <x v="95"/>
    <n v="2.861538461538462"/>
    <x v="6"/>
    <x v="1"/>
  </r>
  <r>
    <x v="19"/>
    <x v="96"/>
    <n v="6.875"/>
    <x v="6"/>
    <x v="1"/>
  </r>
  <r>
    <x v="19"/>
    <x v="97"/>
    <n v="3.75"/>
    <x v="6"/>
    <x v="1"/>
  </r>
  <r>
    <x v="19"/>
    <x v="98"/>
    <n v="45.625"/>
    <x v="6"/>
    <x v="1"/>
  </r>
  <r>
    <x v="19"/>
    <x v="99"/>
    <n v="19.375"/>
    <x v="6"/>
    <x v="1"/>
  </r>
  <r>
    <x v="19"/>
    <x v="100"/>
    <n v="8.75"/>
    <x v="6"/>
    <x v="1"/>
  </r>
  <r>
    <x v="19"/>
    <x v="101"/>
    <n v="10"/>
    <x v="6"/>
    <x v="1"/>
  </r>
  <r>
    <x v="19"/>
    <x v="102"/>
    <n v="1.25"/>
    <x v="6"/>
    <x v="1"/>
  </r>
  <r>
    <x v="19"/>
    <x v="4"/>
    <n v="4.375"/>
    <x v="6"/>
    <x v="1"/>
  </r>
  <r>
    <x v="20"/>
    <x v="96"/>
    <n v="1"/>
    <x v="6"/>
    <x v="1"/>
  </r>
  <r>
    <x v="20"/>
    <x v="97"/>
    <n v="3"/>
    <x v="6"/>
    <x v="1"/>
  </r>
  <r>
    <x v="20"/>
    <x v="98"/>
    <n v="2"/>
    <x v="6"/>
    <x v="1"/>
  </r>
  <r>
    <x v="20"/>
    <x v="99"/>
    <n v="4.1785714285714279"/>
    <x v="6"/>
    <x v="1"/>
  </r>
  <r>
    <x v="20"/>
    <x v="100"/>
    <n v="4.8461538461538476"/>
    <x v="6"/>
    <x v="1"/>
  </r>
  <r>
    <x v="20"/>
    <x v="101"/>
    <n v="5"/>
    <x v="6"/>
    <x v="1"/>
  </r>
  <r>
    <x v="20"/>
    <x v="102"/>
    <n v="3"/>
    <x v="6"/>
    <x v="1"/>
  </r>
  <r>
    <x v="20"/>
    <x v="4"/>
    <n v="4"/>
    <x v="6"/>
    <x v="1"/>
  </r>
  <r>
    <x v="15"/>
    <x v="81"/>
    <n v="15.771812080536913"/>
    <x v="7"/>
    <x v="1"/>
  </r>
  <r>
    <x v="15"/>
    <x v="82"/>
    <n v="76.510067114093957"/>
    <x v="7"/>
    <x v="1"/>
  </r>
  <r>
    <x v="15"/>
    <x v="4"/>
    <n v="7.7181208053691277"/>
    <x v="7"/>
    <x v="1"/>
  </r>
  <r>
    <x v="16"/>
    <x v="83"/>
    <n v="18.181818181818183"/>
    <x v="7"/>
    <x v="1"/>
  </r>
  <r>
    <x v="16"/>
    <x v="84"/>
    <n v="29.09090909090909"/>
    <x v="7"/>
    <x v="1"/>
  </r>
  <r>
    <x v="16"/>
    <x v="85"/>
    <n v="52.727272727272727"/>
    <x v="7"/>
    <x v="1"/>
  </r>
  <r>
    <x v="17"/>
    <x v="86"/>
    <n v="10.738255033557047"/>
    <x v="7"/>
    <x v="1"/>
  </r>
  <r>
    <x v="17"/>
    <x v="87"/>
    <n v="51.34228187919463"/>
    <x v="7"/>
    <x v="1"/>
  </r>
  <r>
    <x v="17"/>
    <x v="88"/>
    <n v="6.0402684563758386"/>
    <x v="7"/>
    <x v="1"/>
  </r>
  <r>
    <x v="17"/>
    <x v="89"/>
    <n v="24.161073825503355"/>
    <x v="7"/>
    <x v="1"/>
  </r>
  <r>
    <x v="17"/>
    <x v="4"/>
    <n v="7.7181208053691277"/>
    <x v="7"/>
    <x v="1"/>
  </r>
  <r>
    <x v="18"/>
    <x v="86"/>
    <n v="10.738255033557047"/>
    <x v="7"/>
    <x v="1"/>
  </r>
  <r>
    <x v="18"/>
    <x v="87"/>
    <n v="51.34228187919463"/>
    <x v="7"/>
    <x v="1"/>
  </r>
  <r>
    <x v="18"/>
    <x v="88"/>
    <n v="6.0402684563758386"/>
    <x v="7"/>
    <x v="1"/>
  </r>
  <r>
    <x v="18"/>
    <x v="90"/>
    <n v="19.127516778523489"/>
    <x v="7"/>
    <x v="1"/>
  </r>
  <r>
    <x v="18"/>
    <x v="91"/>
    <n v="1.3422818791946309"/>
    <x v="7"/>
    <x v="1"/>
  </r>
  <r>
    <x v="18"/>
    <x v="92"/>
    <n v="3.0201342281879193"/>
    <x v="7"/>
    <x v="1"/>
  </r>
  <r>
    <x v="18"/>
    <x v="93"/>
    <n v="0.67114093959731547"/>
    <x v="7"/>
    <x v="1"/>
  </r>
  <r>
    <x v="18"/>
    <x v="4"/>
    <n v="7.7181208053691277"/>
    <x v="7"/>
    <x v="1"/>
  </r>
  <r>
    <x v="18"/>
    <x v="94"/>
    <n v="2.585454545454545"/>
    <x v="7"/>
    <x v="1"/>
  </r>
  <r>
    <x v="18"/>
    <x v="95"/>
    <n v="2.7942386831275723"/>
    <x v="7"/>
    <x v="1"/>
  </r>
  <r>
    <x v="19"/>
    <x v="96"/>
    <n v="2.6845637583892619"/>
    <x v="7"/>
    <x v="1"/>
  </r>
  <r>
    <x v="19"/>
    <x v="97"/>
    <n v="2.0134228187919465"/>
    <x v="7"/>
    <x v="1"/>
  </r>
  <r>
    <x v="19"/>
    <x v="98"/>
    <n v="45.973154362416111"/>
    <x v="7"/>
    <x v="1"/>
  </r>
  <r>
    <x v="19"/>
    <x v="99"/>
    <n v="19.127516778523489"/>
    <x v="7"/>
    <x v="1"/>
  </r>
  <r>
    <x v="19"/>
    <x v="100"/>
    <n v="12.751677852348994"/>
    <x v="7"/>
    <x v="1"/>
  </r>
  <r>
    <x v="19"/>
    <x v="101"/>
    <n v="14.429530201342281"/>
    <x v="7"/>
    <x v="1"/>
  </r>
  <r>
    <x v="19"/>
    <x v="102"/>
    <n v="0.33557046979865773"/>
    <x v="7"/>
    <x v="1"/>
  </r>
  <r>
    <x v="19"/>
    <x v="4"/>
    <n v="2.6845637583892619"/>
    <x v="7"/>
    <x v="1"/>
  </r>
  <r>
    <x v="20"/>
    <x v="96"/>
    <n v="1"/>
    <x v="7"/>
    <x v="1"/>
  </r>
  <r>
    <x v="20"/>
    <x v="97"/>
    <n v="3"/>
    <x v="7"/>
    <x v="1"/>
  </r>
  <r>
    <x v="20"/>
    <x v="98"/>
    <n v="2"/>
    <x v="7"/>
    <x v="1"/>
  </r>
  <r>
    <x v="20"/>
    <x v="99"/>
    <n v="3.9285714285714284"/>
    <x v="7"/>
    <x v="1"/>
  </r>
  <r>
    <x v="20"/>
    <x v="100"/>
    <n v="4.46875"/>
    <x v="7"/>
    <x v="1"/>
  </r>
  <r>
    <x v="20"/>
    <x v="101"/>
    <n v="4.35135135135135"/>
    <x v="7"/>
    <x v="1"/>
  </r>
  <r>
    <x v="20"/>
    <x v="102"/>
    <n v="5"/>
    <x v="7"/>
    <x v="1"/>
  </r>
  <r>
    <x v="20"/>
    <x v="4"/>
    <n v="4.25"/>
    <x v="7"/>
    <x v="1"/>
  </r>
  <r>
    <x v="15"/>
    <x v="81"/>
    <n v="20.512820512820515"/>
    <x v="8"/>
    <x v="1"/>
  </r>
  <r>
    <x v="15"/>
    <x v="82"/>
    <n v="69.963369963369956"/>
    <x v="8"/>
    <x v="1"/>
  </r>
  <r>
    <x v="15"/>
    <x v="4"/>
    <n v="9.5238095238095237"/>
    <x v="8"/>
    <x v="1"/>
  </r>
  <r>
    <x v="16"/>
    <x v="83"/>
    <n v="16"/>
    <x v="8"/>
    <x v="1"/>
  </r>
  <r>
    <x v="16"/>
    <x v="84"/>
    <n v="45.333333333333336"/>
    <x v="8"/>
    <x v="1"/>
  </r>
  <r>
    <x v="16"/>
    <x v="85"/>
    <n v="38.666666666666664"/>
    <x v="8"/>
    <x v="1"/>
  </r>
  <r>
    <x v="17"/>
    <x v="86"/>
    <n v="10.989010989010989"/>
    <x v="8"/>
    <x v="1"/>
  </r>
  <r>
    <x v="17"/>
    <x v="87"/>
    <n v="50.549450549450547"/>
    <x v="8"/>
    <x v="1"/>
  </r>
  <r>
    <x v="17"/>
    <x v="88"/>
    <n v="8.791208791208792"/>
    <x v="8"/>
    <x v="1"/>
  </r>
  <r>
    <x v="17"/>
    <x v="89"/>
    <n v="20.146520146520146"/>
    <x v="8"/>
    <x v="1"/>
  </r>
  <r>
    <x v="17"/>
    <x v="4"/>
    <n v="9.5238095238095237"/>
    <x v="8"/>
    <x v="1"/>
  </r>
  <r>
    <x v="18"/>
    <x v="86"/>
    <n v="10.989010989010989"/>
    <x v="8"/>
    <x v="1"/>
  </r>
  <r>
    <x v="18"/>
    <x v="87"/>
    <n v="50.549450549450547"/>
    <x v="8"/>
    <x v="1"/>
  </r>
  <r>
    <x v="18"/>
    <x v="88"/>
    <n v="8.791208791208792"/>
    <x v="8"/>
    <x v="1"/>
  </r>
  <r>
    <x v="18"/>
    <x v="90"/>
    <n v="13.553113553113553"/>
    <x v="8"/>
    <x v="1"/>
  </r>
  <r>
    <x v="18"/>
    <x v="91"/>
    <n v="2.9304029304029302"/>
    <x v="8"/>
    <x v="1"/>
  </r>
  <r>
    <x v="18"/>
    <x v="92"/>
    <n v="1.098901098901099"/>
    <x v="8"/>
    <x v="1"/>
  </r>
  <r>
    <x v="18"/>
    <x v="93"/>
    <n v="2.5641025641025643"/>
    <x v="8"/>
    <x v="1"/>
  </r>
  <r>
    <x v="18"/>
    <x v="4"/>
    <n v="9.5238095238095237"/>
    <x v="8"/>
    <x v="1"/>
  </r>
  <r>
    <x v="18"/>
    <x v="94"/>
    <n v="2.6153846153846159"/>
    <x v="8"/>
    <x v="1"/>
  </r>
  <r>
    <x v="18"/>
    <x v="95"/>
    <n v="2.8387096774193559"/>
    <x v="8"/>
    <x v="1"/>
  </r>
  <r>
    <x v="19"/>
    <x v="96"/>
    <n v="1.4652014652014651"/>
    <x v="8"/>
    <x v="1"/>
  </r>
  <r>
    <x v="19"/>
    <x v="97"/>
    <n v="2.197802197802198"/>
    <x v="8"/>
    <x v="1"/>
  </r>
  <r>
    <x v="19"/>
    <x v="98"/>
    <n v="54.945054945054942"/>
    <x v="8"/>
    <x v="1"/>
  </r>
  <r>
    <x v="19"/>
    <x v="99"/>
    <n v="18.315018315018314"/>
    <x v="8"/>
    <x v="1"/>
  </r>
  <r>
    <x v="19"/>
    <x v="100"/>
    <n v="11.721611721611721"/>
    <x v="8"/>
    <x v="1"/>
  </r>
  <r>
    <x v="19"/>
    <x v="101"/>
    <n v="5.8608058608058604"/>
    <x v="8"/>
    <x v="1"/>
  </r>
  <r>
    <x v="19"/>
    <x v="102"/>
    <n v="0.73260073260073255"/>
    <x v="8"/>
    <x v="1"/>
  </r>
  <r>
    <x v="19"/>
    <x v="4"/>
    <n v="4.7619047619047619"/>
    <x v="8"/>
    <x v="1"/>
  </r>
  <r>
    <x v="20"/>
    <x v="96"/>
    <n v="1"/>
    <x v="8"/>
    <x v="1"/>
  </r>
  <r>
    <x v="20"/>
    <x v="97"/>
    <n v="3.1666666666666665"/>
    <x v="8"/>
    <x v="1"/>
  </r>
  <r>
    <x v="20"/>
    <x v="98"/>
    <n v="2"/>
    <x v="8"/>
    <x v="1"/>
  </r>
  <r>
    <x v="20"/>
    <x v="99"/>
    <n v="3.8163265306122445"/>
    <x v="8"/>
    <x v="1"/>
  </r>
  <r>
    <x v="20"/>
    <x v="100"/>
    <n v="6.5517241379310329"/>
    <x v="8"/>
    <x v="1"/>
  </r>
  <r>
    <x v="20"/>
    <x v="101"/>
    <n v="3.0769230769230771"/>
    <x v="8"/>
    <x v="1"/>
  </r>
  <r>
    <x v="20"/>
    <x v="102"/>
    <n v="6"/>
    <x v="8"/>
    <x v="1"/>
  </r>
  <r>
    <x v="20"/>
    <x v="4"/>
    <n v="4.375"/>
    <x v="8"/>
    <x v="1"/>
  </r>
  <r>
    <x v="15"/>
    <x v="81"/>
    <n v="16.569767441860463"/>
    <x v="9"/>
    <x v="1"/>
  </r>
  <r>
    <x v="15"/>
    <x v="82"/>
    <n v="80.232558139534888"/>
    <x v="9"/>
    <x v="1"/>
  </r>
  <r>
    <x v="15"/>
    <x v="4"/>
    <n v="3.1976744186046511"/>
    <x v="9"/>
    <x v="1"/>
  </r>
  <r>
    <x v="16"/>
    <x v="83"/>
    <n v="25.35211267605634"/>
    <x v="9"/>
    <x v="1"/>
  </r>
  <r>
    <x v="16"/>
    <x v="84"/>
    <n v="32.394366197183096"/>
    <x v="9"/>
    <x v="1"/>
  </r>
  <r>
    <x v="16"/>
    <x v="85"/>
    <n v="42.25352112676056"/>
    <x v="9"/>
    <x v="1"/>
  </r>
  <r>
    <x v="17"/>
    <x v="86"/>
    <n v="9.0116279069767433"/>
    <x v="9"/>
    <x v="1"/>
  </r>
  <r>
    <x v="17"/>
    <x v="87"/>
    <n v="62.790697674418603"/>
    <x v="9"/>
    <x v="1"/>
  </r>
  <r>
    <x v="17"/>
    <x v="88"/>
    <n v="8.720930232558139"/>
    <x v="9"/>
    <x v="1"/>
  </r>
  <r>
    <x v="17"/>
    <x v="89"/>
    <n v="16.279069767441861"/>
    <x v="9"/>
    <x v="1"/>
  </r>
  <r>
    <x v="17"/>
    <x v="4"/>
    <n v="3.1976744186046511"/>
    <x v="9"/>
    <x v="1"/>
  </r>
  <r>
    <x v="18"/>
    <x v="86"/>
    <n v="9.0116279069767433"/>
    <x v="9"/>
    <x v="1"/>
  </r>
  <r>
    <x v="18"/>
    <x v="87"/>
    <n v="62.790697674418603"/>
    <x v="9"/>
    <x v="1"/>
  </r>
  <r>
    <x v="18"/>
    <x v="88"/>
    <n v="8.720930232558139"/>
    <x v="9"/>
    <x v="1"/>
  </r>
  <r>
    <x v="18"/>
    <x v="90"/>
    <n v="12.209302325581396"/>
    <x v="9"/>
    <x v="1"/>
  </r>
  <r>
    <x v="18"/>
    <x v="91"/>
    <n v="1.7441860465116279"/>
    <x v="9"/>
    <x v="1"/>
  </r>
  <r>
    <x v="18"/>
    <x v="92"/>
    <n v="1.1627906976744187"/>
    <x v="9"/>
    <x v="1"/>
  </r>
  <r>
    <x v="18"/>
    <x v="93"/>
    <n v="1.1627906976744187"/>
    <x v="9"/>
    <x v="1"/>
  </r>
  <r>
    <x v="18"/>
    <x v="4"/>
    <n v="3.1976744186046511"/>
    <x v="9"/>
    <x v="1"/>
  </r>
  <r>
    <x v="18"/>
    <x v="94"/>
    <n v="2.4264264264264277"/>
    <x v="9"/>
    <x v="1"/>
  </r>
  <r>
    <x v="18"/>
    <x v="95"/>
    <n v="2.5728476821192046"/>
    <x v="9"/>
    <x v="1"/>
  </r>
  <r>
    <x v="19"/>
    <x v="96"/>
    <n v="2.9069767441860463"/>
    <x v="9"/>
    <x v="1"/>
  </r>
  <r>
    <x v="19"/>
    <x v="97"/>
    <n v="1.7441860465116279"/>
    <x v="9"/>
    <x v="1"/>
  </r>
  <r>
    <x v="19"/>
    <x v="98"/>
    <n v="61.046511627906973"/>
    <x v="9"/>
    <x v="1"/>
  </r>
  <r>
    <x v="19"/>
    <x v="99"/>
    <n v="17.441860465116278"/>
    <x v="9"/>
    <x v="1"/>
  </r>
  <r>
    <x v="19"/>
    <x v="100"/>
    <n v="6.9767441860465116"/>
    <x v="9"/>
    <x v="1"/>
  </r>
  <r>
    <x v="19"/>
    <x v="101"/>
    <n v="7.2674418604651159"/>
    <x v="9"/>
    <x v="1"/>
  </r>
  <r>
    <x v="19"/>
    <x v="102"/>
    <n v="0"/>
    <x v="9"/>
    <x v="1"/>
  </r>
  <r>
    <x v="19"/>
    <x v="4"/>
    <n v="2.6162790697674421"/>
    <x v="9"/>
    <x v="1"/>
  </r>
  <r>
    <x v="20"/>
    <x v="96"/>
    <n v="1"/>
    <x v="9"/>
    <x v="1"/>
  </r>
  <r>
    <x v="20"/>
    <x v="97"/>
    <n v="2.6666666666666665"/>
    <x v="9"/>
    <x v="1"/>
  </r>
  <r>
    <x v="20"/>
    <x v="98"/>
    <n v="2"/>
    <x v="9"/>
    <x v="1"/>
  </r>
  <r>
    <x v="20"/>
    <x v="99"/>
    <n v="3.7333333333333321"/>
    <x v="9"/>
    <x v="1"/>
  </r>
  <r>
    <x v="20"/>
    <x v="100"/>
    <n v="4.0833333333333348"/>
    <x v="9"/>
    <x v="1"/>
  </r>
  <r>
    <x v="20"/>
    <x v="101"/>
    <n v="3.9545454545454541"/>
    <x v="9"/>
    <x v="1"/>
  </r>
  <r>
    <x v="20"/>
    <x v="102"/>
    <m/>
    <x v="9"/>
    <x v="1"/>
  </r>
  <r>
    <x v="20"/>
    <x v="4"/>
    <n v="5"/>
    <x v="9"/>
    <x v="1"/>
  </r>
  <r>
    <x v="15"/>
    <x v="81"/>
    <n v="18.623481781376519"/>
    <x v="10"/>
    <x v="1"/>
  </r>
  <r>
    <x v="15"/>
    <x v="82"/>
    <n v="76.518218623481786"/>
    <x v="10"/>
    <x v="1"/>
  </r>
  <r>
    <x v="15"/>
    <x v="4"/>
    <n v="4.8582995951417001"/>
    <x v="10"/>
    <x v="1"/>
  </r>
  <r>
    <x v="16"/>
    <x v="83"/>
    <n v="9.0909090909090917"/>
    <x v="10"/>
    <x v="1"/>
  </r>
  <r>
    <x v="16"/>
    <x v="84"/>
    <n v="32.727272727272727"/>
    <x v="10"/>
    <x v="1"/>
  </r>
  <r>
    <x v="16"/>
    <x v="85"/>
    <n v="58.18181818181818"/>
    <x v="10"/>
    <x v="1"/>
  </r>
  <r>
    <x v="17"/>
    <x v="86"/>
    <n v="13.360323886639677"/>
    <x v="10"/>
    <x v="1"/>
  </r>
  <r>
    <x v="17"/>
    <x v="87"/>
    <n v="56.680161943319838"/>
    <x v="10"/>
    <x v="1"/>
  </r>
  <r>
    <x v="17"/>
    <x v="88"/>
    <n v="10.526315789473685"/>
    <x v="10"/>
    <x v="1"/>
  </r>
  <r>
    <x v="17"/>
    <x v="89"/>
    <n v="14.574898785425102"/>
    <x v="10"/>
    <x v="1"/>
  </r>
  <r>
    <x v="17"/>
    <x v="4"/>
    <n v="4.8582995951417001"/>
    <x v="10"/>
    <x v="1"/>
  </r>
  <r>
    <x v="18"/>
    <x v="86"/>
    <n v="13.360323886639677"/>
    <x v="10"/>
    <x v="1"/>
  </r>
  <r>
    <x v="18"/>
    <x v="87"/>
    <n v="56.680161943319838"/>
    <x v="10"/>
    <x v="1"/>
  </r>
  <r>
    <x v="18"/>
    <x v="88"/>
    <n v="10.526315789473685"/>
    <x v="10"/>
    <x v="1"/>
  </r>
  <r>
    <x v="18"/>
    <x v="90"/>
    <n v="11.740890688259109"/>
    <x v="10"/>
    <x v="1"/>
  </r>
  <r>
    <x v="18"/>
    <x v="91"/>
    <n v="2.42914979757085"/>
    <x v="10"/>
    <x v="1"/>
  </r>
  <r>
    <x v="18"/>
    <x v="92"/>
    <n v="0.40485829959514169"/>
    <x v="10"/>
    <x v="1"/>
  </r>
  <r>
    <x v="18"/>
    <x v="93"/>
    <n v="0"/>
    <x v="10"/>
    <x v="1"/>
  </r>
  <r>
    <x v="18"/>
    <x v="4"/>
    <n v="4.8582995951417001"/>
    <x v="10"/>
    <x v="1"/>
  </r>
  <r>
    <x v="18"/>
    <x v="94"/>
    <n v="2.3106382978723414"/>
    <x v="10"/>
    <x v="1"/>
  </r>
  <r>
    <x v="18"/>
    <x v="95"/>
    <n v="2.5247524752475279"/>
    <x v="10"/>
    <x v="1"/>
  </r>
  <r>
    <x v="19"/>
    <x v="96"/>
    <n v="5.668016194331984"/>
    <x v="10"/>
    <x v="1"/>
  </r>
  <r>
    <x v="19"/>
    <x v="97"/>
    <n v="5.2631578947368425"/>
    <x v="10"/>
    <x v="1"/>
  </r>
  <r>
    <x v="19"/>
    <x v="98"/>
    <n v="50.202429149797574"/>
    <x v="10"/>
    <x v="1"/>
  </r>
  <r>
    <x v="19"/>
    <x v="99"/>
    <n v="23.076923076923077"/>
    <x v="10"/>
    <x v="1"/>
  </r>
  <r>
    <x v="19"/>
    <x v="100"/>
    <n v="4.8582995951417001"/>
    <x v="10"/>
    <x v="1"/>
  </r>
  <r>
    <x v="19"/>
    <x v="101"/>
    <n v="6.4777327935222671"/>
    <x v="10"/>
    <x v="1"/>
  </r>
  <r>
    <x v="19"/>
    <x v="102"/>
    <n v="0.80971659919028338"/>
    <x v="10"/>
    <x v="1"/>
  </r>
  <r>
    <x v="19"/>
    <x v="4"/>
    <n v="3.6437246963562755"/>
    <x v="10"/>
    <x v="1"/>
  </r>
  <r>
    <x v="20"/>
    <x v="96"/>
    <n v="1"/>
    <x v="10"/>
    <x v="1"/>
  </r>
  <r>
    <x v="20"/>
    <x v="97"/>
    <n v="2.4615384615384612"/>
    <x v="10"/>
    <x v="1"/>
  </r>
  <r>
    <x v="20"/>
    <x v="98"/>
    <n v="2"/>
    <x v="10"/>
    <x v="1"/>
  </r>
  <r>
    <x v="20"/>
    <x v="99"/>
    <n v="3.6315789473684212"/>
    <x v="10"/>
    <x v="1"/>
  </r>
  <r>
    <x v="20"/>
    <x v="100"/>
    <n v="3.833333333333333"/>
    <x v="10"/>
    <x v="1"/>
  </r>
  <r>
    <x v="20"/>
    <x v="101"/>
    <n v="3.2666666666666666"/>
    <x v="10"/>
    <x v="1"/>
  </r>
  <r>
    <x v="20"/>
    <x v="102"/>
    <n v="2.5"/>
    <x v="10"/>
    <x v="1"/>
  </r>
  <r>
    <x v="20"/>
    <x v="4"/>
    <n v="2.25"/>
    <x v="10"/>
    <x v="1"/>
  </r>
  <r>
    <x v="15"/>
    <x v="81"/>
    <n v="15.925925925925926"/>
    <x v="11"/>
    <x v="1"/>
  </r>
  <r>
    <x v="15"/>
    <x v="82"/>
    <n v="81.851851851851848"/>
    <x v="11"/>
    <x v="1"/>
  </r>
  <r>
    <x v="15"/>
    <x v="4"/>
    <n v="2.2222222222222223"/>
    <x v="11"/>
    <x v="1"/>
  </r>
  <r>
    <x v="16"/>
    <x v="83"/>
    <n v="10"/>
    <x v="11"/>
    <x v="1"/>
  </r>
  <r>
    <x v="16"/>
    <x v="84"/>
    <n v="26"/>
    <x v="11"/>
    <x v="1"/>
  </r>
  <r>
    <x v="16"/>
    <x v="85"/>
    <n v="64"/>
    <x v="11"/>
    <x v="1"/>
  </r>
  <r>
    <x v="17"/>
    <x v="86"/>
    <n v="12.962962962962964"/>
    <x v="11"/>
    <x v="1"/>
  </r>
  <r>
    <x v="17"/>
    <x v="87"/>
    <n v="62.222222222222221"/>
    <x v="11"/>
    <x v="1"/>
  </r>
  <r>
    <x v="17"/>
    <x v="88"/>
    <n v="12.592592592592593"/>
    <x v="11"/>
    <x v="1"/>
  </r>
  <r>
    <x v="17"/>
    <x v="89"/>
    <n v="10"/>
    <x v="11"/>
    <x v="1"/>
  </r>
  <r>
    <x v="17"/>
    <x v="4"/>
    <n v="2.2222222222222223"/>
    <x v="11"/>
    <x v="1"/>
  </r>
  <r>
    <x v="18"/>
    <x v="86"/>
    <n v="12.962962962962964"/>
    <x v="11"/>
    <x v="1"/>
  </r>
  <r>
    <x v="18"/>
    <x v="87"/>
    <n v="62.222222222222221"/>
    <x v="11"/>
    <x v="1"/>
  </r>
  <r>
    <x v="18"/>
    <x v="88"/>
    <n v="12.592592592592593"/>
    <x v="11"/>
    <x v="1"/>
  </r>
  <r>
    <x v="18"/>
    <x v="90"/>
    <n v="7.0370370370370372"/>
    <x v="11"/>
    <x v="1"/>
  </r>
  <r>
    <x v="18"/>
    <x v="91"/>
    <n v="1.8518518518518519"/>
    <x v="11"/>
    <x v="1"/>
  </r>
  <r>
    <x v="18"/>
    <x v="92"/>
    <n v="1.1111111111111112"/>
    <x v="11"/>
    <x v="1"/>
  </r>
  <r>
    <x v="18"/>
    <x v="93"/>
    <n v="0"/>
    <x v="11"/>
    <x v="1"/>
  </r>
  <r>
    <x v="18"/>
    <x v="4"/>
    <n v="2.2222222222222223"/>
    <x v="11"/>
    <x v="1"/>
  </r>
  <r>
    <x v="18"/>
    <x v="94"/>
    <n v="2.2424242424242431"/>
    <x v="11"/>
    <x v="1"/>
  </r>
  <r>
    <x v="18"/>
    <x v="95"/>
    <n v="2.4323144104803487"/>
    <x v="11"/>
    <x v="1"/>
  </r>
  <r>
    <x v="19"/>
    <x v="96"/>
    <n v="7.0370370370370372"/>
    <x v="11"/>
    <x v="1"/>
  </r>
  <r>
    <x v="19"/>
    <x v="97"/>
    <n v="1.1111111111111112"/>
    <x v="11"/>
    <x v="1"/>
  </r>
  <r>
    <x v="19"/>
    <x v="98"/>
    <n v="57.037037037037038"/>
    <x v="11"/>
    <x v="1"/>
  </r>
  <r>
    <x v="19"/>
    <x v="99"/>
    <n v="17.037037037037038"/>
    <x v="11"/>
    <x v="1"/>
  </r>
  <r>
    <x v="19"/>
    <x v="100"/>
    <n v="8.1481481481481488"/>
    <x v="11"/>
    <x v="1"/>
  </r>
  <r>
    <x v="19"/>
    <x v="101"/>
    <n v="7.7777777777777777"/>
    <x v="11"/>
    <x v="1"/>
  </r>
  <r>
    <x v="19"/>
    <x v="102"/>
    <n v="1.1111111111111112"/>
    <x v="11"/>
    <x v="1"/>
  </r>
  <r>
    <x v="19"/>
    <x v="4"/>
    <n v="0.7407407407407407"/>
    <x v="11"/>
    <x v="1"/>
  </r>
  <r>
    <x v="20"/>
    <x v="96"/>
    <n v="1"/>
    <x v="11"/>
    <x v="1"/>
  </r>
  <r>
    <x v="20"/>
    <x v="97"/>
    <n v="2"/>
    <x v="11"/>
    <x v="1"/>
  </r>
  <r>
    <x v="20"/>
    <x v="98"/>
    <n v="2"/>
    <x v="11"/>
    <x v="1"/>
  </r>
  <r>
    <x v="20"/>
    <x v="99"/>
    <n v="3.4130434782608696"/>
    <x v="11"/>
    <x v="1"/>
  </r>
  <r>
    <x v="20"/>
    <x v="100"/>
    <n v="3.7142857142857144"/>
    <x v="11"/>
    <x v="1"/>
  </r>
  <r>
    <x v="20"/>
    <x v="101"/>
    <n v="3.25"/>
    <x v="11"/>
    <x v="1"/>
  </r>
  <r>
    <x v="20"/>
    <x v="102"/>
    <n v="2.3333333333333335"/>
    <x v="11"/>
    <x v="1"/>
  </r>
  <r>
    <x v="20"/>
    <x v="4"/>
    <m/>
    <x v="11"/>
    <x v="1"/>
  </r>
  <r>
    <x v="15"/>
    <x v="81"/>
    <n v="12.244897959183673"/>
    <x v="12"/>
    <x v="1"/>
  </r>
  <r>
    <x v="15"/>
    <x v="82"/>
    <n v="81.292517006802726"/>
    <x v="12"/>
    <x v="1"/>
  </r>
  <r>
    <x v="15"/>
    <x v="4"/>
    <n v="6.4625850340136051"/>
    <x v="12"/>
    <x v="1"/>
  </r>
  <r>
    <x v="16"/>
    <x v="83"/>
    <n v="24"/>
    <x v="12"/>
    <x v="1"/>
  </r>
  <r>
    <x v="16"/>
    <x v="84"/>
    <n v="38"/>
    <x v="12"/>
    <x v="1"/>
  </r>
  <r>
    <x v="16"/>
    <x v="85"/>
    <n v="38"/>
    <x v="12"/>
    <x v="1"/>
  </r>
  <r>
    <x v="17"/>
    <x v="86"/>
    <n v="22.448979591836736"/>
    <x v="12"/>
    <x v="1"/>
  </r>
  <r>
    <x v="17"/>
    <x v="87"/>
    <n v="49.65986394557823"/>
    <x v="12"/>
    <x v="1"/>
  </r>
  <r>
    <x v="17"/>
    <x v="88"/>
    <n v="10.544217687074831"/>
    <x v="12"/>
    <x v="1"/>
  </r>
  <r>
    <x v="17"/>
    <x v="89"/>
    <n v="10.884353741496598"/>
    <x v="12"/>
    <x v="1"/>
  </r>
  <r>
    <x v="17"/>
    <x v="4"/>
    <n v="6.4625850340136051"/>
    <x v="12"/>
    <x v="1"/>
  </r>
  <r>
    <x v="18"/>
    <x v="86"/>
    <n v="22.448979591836736"/>
    <x v="12"/>
    <x v="1"/>
  </r>
  <r>
    <x v="18"/>
    <x v="87"/>
    <n v="49.65986394557823"/>
    <x v="12"/>
    <x v="1"/>
  </r>
  <r>
    <x v="18"/>
    <x v="88"/>
    <n v="10.544217687074831"/>
    <x v="12"/>
    <x v="1"/>
  </r>
  <r>
    <x v="18"/>
    <x v="90"/>
    <n v="9.183673469387756"/>
    <x v="12"/>
    <x v="1"/>
  </r>
  <r>
    <x v="18"/>
    <x v="91"/>
    <n v="1.3605442176870748"/>
    <x v="12"/>
    <x v="1"/>
  </r>
  <r>
    <x v="18"/>
    <x v="92"/>
    <n v="0.3401360544217687"/>
    <x v="12"/>
    <x v="1"/>
  </r>
  <r>
    <x v="18"/>
    <x v="93"/>
    <n v="0"/>
    <x v="12"/>
    <x v="1"/>
  </r>
  <r>
    <x v="18"/>
    <x v="4"/>
    <n v="6.4625850340136051"/>
    <x v="12"/>
    <x v="1"/>
  </r>
  <r>
    <x v="18"/>
    <x v="94"/>
    <n v="2.1272727272727288"/>
    <x v="12"/>
    <x v="1"/>
  </r>
  <r>
    <x v="18"/>
    <x v="95"/>
    <n v="2.483253588516745"/>
    <x v="12"/>
    <x v="1"/>
  </r>
  <r>
    <x v="19"/>
    <x v="96"/>
    <n v="5.1020408163265305"/>
    <x v="12"/>
    <x v="1"/>
  </r>
  <r>
    <x v="19"/>
    <x v="97"/>
    <n v="1.3605442176870748"/>
    <x v="12"/>
    <x v="1"/>
  </r>
  <r>
    <x v="19"/>
    <x v="98"/>
    <n v="48.639455782312922"/>
    <x v="12"/>
    <x v="1"/>
  </r>
  <r>
    <x v="19"/>
    <x v="99"/>
    <n v="13.945578231292517"/>
    <x v="12"/>
    <x v="1"/>
  </r>
  <r>
    <x v="19"/>
    <x v="100"/>
    <n v="10.204081632653061"/>
    <x v="12"/>
    <x v="1"/>
  </r>
  <r>
    <x v="19"/>
    <x v="101"/>
    <n v="18.367346938775512"/>
    <x v="12"/>
    <x v="1"/>
  </r>
  <r>
    <x v="19"/>
    <x v="102"/>
    <n v="0"/>
    <x v="12"/>
    <x v="1"/>
  </r>
  <r>
    <x v="19"/>
    <x v="4"/>
    <n v="2.3809523809523809"/>
    <x v="12"/>
    <x v="1"/>
  </r>
  <r>
    <x v="20"/>
    <x v="96"/>
    <n v="1"/>
    <x v="12"/>
    <x v="1"/>
  </r>
  <r>
    <x v="20"/>
    <x v="97"/>
    <n v="3.25"/>
    <x v="12"/>
    <x v="1"/>
  </r>
  <r>
    <x v="20"/>
    <x v="98"/>
    <n v="2"/>
    <x v="12"/>
    <x v="1"/>
  </r>
  <r>
    <x v="20"/>
    <x v="99"/>
    <n v="3.5853658536585362"/>
    <x v="12"/>
    <x v="1"/>
  </r>
  <r>
    <x v="20"/>
    <x v="100"/>
    <n v="3.28"/>
    <x v="12"/>
    <x v="1"/>
  </r>
  <r>
    <x v="20"/>
    <x v="101"/>
    <n v="3.4222222222222229"/>
    <x v="12"/>
    <x v="1"/>
  </r>
  <r>
    <x v="20"/>
    <x v="102"/>
    <m/>
    <x v="12"/>
    <x v="1"/>
  </r>
  <r>
    <x v="20"/>
    <x v="4"/>
    <n v="2.25"/>
    <x v="12"/>
    <x v="1"/>
  </r>
  <r>
    <x v="15"/>
    <x v="81"/>
    <n v="8.3333333333333339"/>
    <x v="13"/>
    <x v="1"/>
  </r>
  <r>
    <x v="15"/>
    <x v="82"/>
    <n v="91.025641025641022"/>
    <x v="13"/>
    <x v="1"/>
  </r>
  <r>
    <x v="15"/>
    <x v="4"/>
    <n v="0.64102564102564108"/>
    <x v="13"/>
    <x v="1"/>
  </r>
  <r>
    <x v="16"/>
    <x v="83"/>
    <n v="0"/>
    <x v="13"/>
    <x v="1"/>
  </r>
  <r>
    <x v="16"/>
    <x v="84"/>
    <n v="29.411764705882351"/>
    <x v="13"/>
    <x v="1"/>
  </r>
  <r>
    <x v="16"/>
    <x v="85"/>
    <n v="70.588235294117652"/>
    <x v="13"/>
    <x v="1"/>
  </r>
  <r>
    <x v="17"/>
    <x v="86"/>
    <n v="25"/>
    <x v="13"/>
    <x v="1"/>
  </r>
  <r>
    <x v="17"/>
    <x v="87"/>
    <n v="59.615384615384613"/>
    <x v="13"/>
    <x v="1"/>
  </r>
  <r>
    <x v="17"/>
    <x v="88"/>
    <n v="7.0512820512820511"/>
    <x v="13"/>
    <x v="1"/>
  </r>
  <r>
    <x v="17"/>
    <x v="89"/>
    <n v="7.6923076923076925"/>
    <x v="13"/>
    <x v="1"/>
  </r>
  <r>
    <x v="17"/>
    <x v="4"/>
    <n v="0.64102564102564108"/>
    <x v="13"/>
    <x v="1"/>
  </r>
  <r>
    <x v="18"/>
    <x v="86"/>
    <n v="25"/>
    <x v="13"/>
    <x v="1"/>
  </r>
  <r>
    <x v="18"/>
    <x v="87"/>
    <n v="59.615384615384613"/>
    <x v="13"/>
    <x v="1"/>
  </r>
  <r>
    <x v="18"/>
    <x v="88"/>
    <n v="7.0512820512820511"/>
    <x v="13"/>
    <x v="1"/>
  </r>
  <r>
    <x v="18"/>
    <x v="90"/>
    <n v="5.7692307692307692"/>
    <x v="13"/>
    <x v="1"/>
  </r>
  <r>
    <x v="18"/>
    <x v="91"/>
    <n v="0.64102564102564108"/>
    <x v="13"/>
    <x v="1"/>
  </r>
  <r>
    <x v="18"/>
    <x v="92"/>
    <n v="0"/>
    <x v="13"/>
    <x v="1"/>
  </r>
  <r>
    <x v="18"/>
    <x v="93"/>
    <n v="1.2820512820512822"/>
    <x v="13"/>
    <x v="1"/>
  </r>
  <r>
    <x v="18"/>
    <x v="4"/>
    <n v="0.64102564102564108"/>
    <x v="13"/>
    <x v="1"/>
  </r>
  <r>
    <x v="18"/>
    <x v="94"/>
    <n v="2.0451612903225822"/>
    <x v="13"/>
    <x v="1"/>
  </r>
  <r>
    <x v="18"/>
    <x v="95"/>
    <n v="2.3965517241379315"/>
    <x v="13"/>
    <x v="1"/>
  </r>
  <r>
    <x v="19"/>
    <x v="96"/>
    <n v="10.256410256410257"/>
    <x v="13"/>
    <x v="1"/>
  </r>
  <r>
    <x v="19"/>
    <x v="97"/>
    <n v="1.2820512820512822"/>
    <x v="13"/>
    <x v="1"/>
  </r>
  <r>
    <x v="19"/>
    <x v="98"/>
    <n v="59.615384615384613"/>
    <x v="13"/>
    <x v="1"/>
  </r>
  <r>
    <x v="19"/>
    <x v="99"/>
    <n v="7.0512820512820511"/>
    <x v="13"/>
    <x v="1"/>
  </r>
  <r>
    <x v="19"/>
    <x v="100"/>
    <n v="11.538461538461538"/>
    <x v="13"/>
    <x v="1"/>
  </r>
  <r>
    <x v="19"/>
    <x v="101"/>
    <n v="10.256410256410257"/>
    <x v="13"/>
    <x v="1"/>
  </r>
  <r>
    <x v="19"/>
    <x v="102"/>
    <n v="0"/>
    <x v="13"/>
    <x v="1"/>
  </r>
  <r>
    <x v="19"/>
    <x v="4"/>
    <n v="0"/>
    <x v="13"/>
    <x v="1"/>
  </r>
  <r>
    <x v="20"/>
    <x v="96"/>
    <n v="1"/>
    <x v="13"/>
    <x v="1"/>
  </r>
  <r>
    <x v="20"/>
    <x v="97"/>
    <n v="4"/>
    <x v="13"/>
    <x v="1"/>
  </r>
  <r>
    <x v="20"/>
    <x v="98"/>
    <n v="2"/>
    <x v="13"/>
    <x v="1"/>
  </r>
  <r>
    <x v="20"/>
    <x v="99"/>
    <n v="3.6"/>
    <x v="13"/>
    <x v="1"/>
  </r>
  <r>
    <x v="20"/>
    <x v="100"/>
    <n v="3.7647058823529411"/>
    <x v="13"/>
    <x v="1"/>
  </r>
  <r>
    <x v="20"/>
    <x v="101"/>
    <n v="3.7333333333333329"/>
    <x v="13"/>
    <x v="1"/>
  </r>
  <r>
    <x v="20"/>
    <x v="102"/>
    <m/>
    <x v="13"/>
    <x v="1"/>
  </r>
  <r>
    <x v="20"/>
    <x v="4"/>
    <m/>
    <x v="13"/>
    <x v="1"/>
  </r>
  <r>
    <x v="15"/>
    <x v="81"/>
    <n v="16.891891891891891"/>
    <x v="14"/>
    <x v="1"/>
  </r>
  <r>
    <x v="15"/>
    <x v="82"/>
    <n v="79.729729729729726"/>
    <x v="14"/>
    <x v="1"/>
  </r>
  <r>
    <x v="15"/>
    <x v="4"/>
    <n v="3.3783783783783785"/>
    <x v="14"/>
    <x v="1"/>
  </r>
  <r>
    <x v="16"/>
    <x v="83"/>
    <n v="9.375"/>
    <x v="14"/>
    <x v="1"/>
  </r>
  <r>
    <x v="16"/>
    <x v="84"/>
    <n v="40.625"/>
    <x v="14"/>
    <x v="1"/>
  </r>
  <r>
    <x v="16"/>
    <x v="85"/>
    <n v="50"/>
    <x v="14"/>
    <x v="1"/>
  </r>
  <r>
    <x v="17"/>
    <x v="86"/>
    <n v="18.918918918918919"/>
    <x v="14"/>
    <x v="1"/>
  </r>
  <r>
    <x v="17"/>
    <x v="87"/>
    <n v="47.972972972972975"/>
    <x v="14"/>
    <x v="1"/>
  </r>
  <r>
    <x v="17"/>
    <x v="88"/>
    <n v="10.135135135135135"/>
    <x v="14"/>
    <x v="1"/>
  </r>
  <r>
    <x v="17"/>
    <x v="89"/>
    <n v="19.594594594594593"/>
    <x v="14"/>
    <x v="1"/>
  </r>
  <r>
    <x v="17"/>
    <x v="4"/>
    <n v="3.3783783783783785"/>
    <x v="14"/>
    <x v="1"/>
  </r>
  <r>
    <x v="18"/>
    <x v="86"/>
    <n v="18.918918918918919"/>
    <x v="14"/>
    <x v="1"/>
  </r>
  <r>
    <x v="18"/>
    <x v="87"/>
    <n v="47.972972972972975"/>
    <x v="14"/>
    <x v="1"/>
  </r>
  <r>
    <x v="18"/>
    <x v="88"/>
    <n v="10.135135135135135"/>
    <x v="14"/>
    <x v="1"/>
  </r>
  <r>
    <x v="18"/>
    <x v="90"/>
    <n v="11.486486486486486"/>
    <x v="14"/>
    <x v="1"/>
  </r>
  <r>
    <x v="18"/>
    <x v="91"/>
    <n v="5.4054054054054053"/>
    <x v="14"/>
    <x v="1"/>
  </r>
  <r>
    <x v="18"/>
    <x v="92"/>
    <n v="2.0270270270270272"/>
    <x v="14"/>
    <x v="1"/>
  </r>
  <r>
    <x v="18"/>
    <x v="93"/>
    <n v="0.67567567567567566"/>
    <x v="14"/>
    <x v="1"/>
  </r>
  <r>
    <x v="18"/>
    <x v="4"/>
    <n v="3.3783783783783785"/>
    <x v="14"/>
    <x v="1"/>
  </r>
  <r>
    <x v="18"/>
    <x v="94"/>
    <n v="2.4335664335664347"/>
    <x v="14"/>
    <x v="1"/>
  </r>
  <r>
    <x v="18"/>
    <x v="95"/>
    <n v="2.7826086956521743"/>
    <x v="14"/>
    <x v="1"/>
  </r>
  <r>
    <x v="19"/>
    <x v="96"/>
    <n v="6.0810810810810807"/>
    <x v="14"/>
    <x v="1"/>
  </r>
  <r>
    <x v="19"/>
    <x v="97"/>
    <n v="2.7027027027027026"/>
    <x v="14"/>
    <x v="1"/>
  </r>
  <r>
    <x v="19"/>
    <x v="98"/>
    <n v="43.243243243243242"/>
    <x v="14"/>
    <x v="1"/>
  </r>
  <r>
    <x v="19"/>
    <x v="99"/>
    <n v="19.594594594594593"/>
    <x v="14"/>
    <x v="1"/>
  </r>
  <r>
    <x v="19"/>
    <x v="100"/>
    <n v="12.162162162162161"/>
    <x v="14"/>
    <x v="1"/>
  </r>
  <r>
    <x v="19"/>
    <x v="101"/>
    <n v="13.513513513513514"/>
    <x v="14"/>
    <x v="1"/>
  </r>
  <r>
    <x v="19"/>
    <x v="102"/>
    <n v="0"/>
    <x v="14"/>
    <x v="1"/>
  </r>
  <r>
    <x v="19"/>
    <x v="4"/>
    <n v="2.7027027027027026"/>
    <x v="14"/>
    <x v="1"/>
  </r>
  <r>
    <x v="20"/>
    <x v="96"/>
    <n v="1"/>
    <x v="14"/>
    <x v="1"/>
  </r>
  <r>
    <x v="20"/>
    <x v="97"/>
    <n v="2.75"/>
    <x v="14"/>
    <x v="1"/>
  </r>
  <r>
    <x v="20"/>
    <x v="98"/>
    <n v="2"/>
    <x v="14"/>
    <x v="1"/>
  </r>
  <r>
    <x v="20"/>
    <x v="99"/>
    <n v="4.1034482758620694"/>
    <x v="14"/>
    <x v="1"/>
  </r>
  <r>
    <x v="20"/>
    <x v="100"/>
    <n v="3.1111111111111107"/>
    <x v="14"/>
    <x v="1"/>
  </r>
  <r>
    <x v="20"/>
    <x v="101"/>
    <n v="4.2222222222222232"/>
    <x v="14"/>
    <x v="1"/>
  </r>
  <r>
    <x v="20"/>
    <x v="102"/>
    <m/>
    <x v="14"/>
    <x v="1"/>
  </r>
  <r>
    <x v="20"/>
    <x v="4"/>
    <m/>
    <x v="14"/>
    <x v="1"/>
  </r>
  <r>
    <x v="15"/>
    <x v="81"/>
    <n v="13.513513513513514"/>
    <x v="15"/>
    <x v="1"/>
  </r>
  <r>
    <x v="15"/>
    <x v="82"/>
    <n v="77.027027027027032"/>
    <x v="15"/>
    <x v="1"/>
  </r>
  <r>
    <x v="15"/>
    <x v="4"/>
    <n v="9.4594594594594597"/>
    <x v="15"/>
    <x v="1"/>
  </r>
  <r>
    <x v="16"/>
    <x v="83"/>
    <n v="0"/>
    <x v="15"/>
    <x v="1"/>
  </r>
  <r>
    <x v="16"/>
    <x v="84"/>
    <n v="30.434782608695652"/>
    <x v="15"/>
    <x v="1"/>
  </r>
  <r>
    <x v="16"/>
    <x v="85"/>
    <n v="69.565217391304344"/>
    <x v="15"/>
    <x v="1"/>
  </r>
  <r>
    <x v="17"/>
    <x v="86"/>
    <n v="12.837837837837839"/>
    <x v="15"/>
    <x v="1"/>
  </r>
  <r>
    <x v="17"/>
    <x v="87"/>
    <n v="54.729729729729726"/>
    <x v="15"/>
    <x v="1"/>
  </r>
  <r>
    <x v="17"/>
    <x v="88"/>
    <n v="12.837837837837839"/>
    <x v="15"/>
    <x v="1"/>
  </r>
  <r>
    <x v="17"/>
    <x v="89"/>
    <n v="10.135135135135135"/>
    <x v="15"/>
    <x v="1"/>
  </r>
  <r>
    <x v="17"/>
    <x v="4"/>
    <n v="9.4594594594594597"/>
    <x v="15"/>
    <x v="1"/>
  </r>
  <r>
    <x v="18"/>
    <x v="86"/>
    <n v="12.837837837837839"/>
    <x v="15"/>
    <x v="1"/>
  </r>
  <r>
    <x v="18"/>
    <x v="87"/>
    <n v="54.729729729729726"/>
    <x v="15"/>
    <x v="1"/>
  </r>
  <r>
    <x v="18"/>
    <x v="88"/>
    <n v="12.837837837837839"/>
    <x v="15"/>
    <x v="1"/>
  </r>
  <r>
    <x v="18"/>
    <x v="90"/>
    <n v="7.4324324324324325"/>
    <x v="15"/>
    <x v="1"/>
  </r>
  <r>
    <x v="18"/>
    <x v="91"/>
    <n v="2.7027027027027026"/>
    <x v="15"/>
    <x v="1"/>
  </r>
  <r>
    <x v="18"/>
    <x v="92"/>
    <n v="0"/>
    <x v="15"/>
    <x v="1"/>
  </r>
  <r>
    <x v="18"/>
    <x v="93"/>
    <n v="0"/>
    <x v="15"/>
    <x v="1"/>
  </r>
  <r>
    <x v="18"/>
    <x v="4"/>
    <n v="9.4594594594594597"/>
    <x v="15"/>
    <x v="1"/>
  </r>
  <r>
    <x v="18"/>
    <x v="94"/>
    <n v="2.253731343283583"/>
    <x v="15"/>
    <x v="1"/>
  </r>
  <r>
    <x v="18"/>
    <x v="95"/>
    <n v="2.4608695652173904"/>
    <x v="15"/>
    <x v="1"/>
  </r>
  <r>
    <x v="19"/>
    <x v="96"/>
    <n v="7.4324324324324325"/>
    <x v="15"/>
    <x v="1"/>
  </r>
  <r>
    <x v="19"/>
    <x v="97"/>
    <n v="2.0270270270270272"/>
    <x v="15"/>
    <x v="1"/>
  </r>
  <r>
    <x v="19"/>
    <x v="98"/>
    <n v="27.027027027027028"/>
    <x v="15"/>
    <x v="1"/>
  </r>
  <r>
    <x v="19"/>
    <x v="99"/>
    <n v="36.486486486486484"/>
    <x v="15"/>
    <x v="1"/>
  </r>
  <r>
    <x v="19"/>
    <x v="100"/>
    <n v="10.810810810810811"/>
    <x v="15"/>
    <x v="1"/>
  </r>
  <r>
    <x v="19"/>
    <x v="101"/>
    <n v="12.162162162162161"/>
    <x v="15"/>
    <x v="1"/>
  </r>
  <r>
    <x v="19"/>
    <x v="102"/>
    <n v="0"/>
    <x v="15"/>
    <x v="1"/>
  </r>
  <r>
    <x v="19"/>
    <x v="4"/>
    <n v="4.0540540540540544"/>
    <x v="15"/>
    <x v="1"/>
  </r>
  <r>
    <x v="20"/>
    <x v="96"/>
    <n v="1"/>
    <x v="15"/>
    <x v="1"/>
  </r>
  <r>
    <x v="20"/>
    <x v="97"/>
    <n v="2"/>
    <x v="15"/>
    <x v="1"/>
  </r>
  <r>
    <x v="20"/>
    <x v="98"/>
    <n v="2"/>
    <x v="15"/>
    <x v="1"/>
  </r>
  <r>
    <x v="20"/>
    <x v="99"/>
    <n v="2.7959183673469394"/>
    <x v="15"/>
    <x v="1"/>
  </r>
  <r>
    <x v="20"/>
    <x v="100"/>
    <n v="3.0714285714285721"/>
    <x v="15"/>
    <x v="1"/>
  </r>
  <r>
    <x v="20"/>
    <x v="101"/>
    <n v="2.7777777777777786"/>
    <x v="15"/>
    <x v="1"/>
  </r>
  <r>
    <x v="20"/>
    <x v="102"/>
    <m/>
    <x v="15"/>
    <x v="1"/>
  </r>
  <r>
    <x v="20"/>
    <x v="4"/>
    <n v="3.25"/>
    <x v="15"/>
    <x v="1"/>
  </r>
  <r>
    <x v="15"/>
    <x v="81"/>
    <n v="11.111111111111111"/>
    <x v="16"/>
    <x v="1"/>
  </r>
  <r>
    <x v="15"/>
    <x v="82"/>
    <n v="76.094276094276097"/>
    <x v="16"/>
    <x v="1"/>
  </r>
  <r>
    <x v="15"/>
    <x v="4"/>
    <n v="12.794612794612794"/>
    <x v="16"/>
    <x v="1"/>
  </r>
  <r>
    <x v="16"/>
    <x v="83"/>
    <n v="23.076923076923077"/>
    <x v="16"/>
    <x v="1"/>
  </r>
  <r>
    <x v="16"/>
    <x v="84"/>
    <n v="41.025641025641029"/>
    <x v="16"/>
    <x v="1"/>
  </r>
  <r>
    <x v="16"/>
    <x v="85"/>
    <n v="35.897435897435898"/>
    <x v="16"/>
    <x v="1"/>
  </r>
  <r>
    <x v="17"/>
    <x v="86"/>
    <n v="18.181818181818183"/>
    <x v="16"/>
    <x v="1"/>
  </r>
  <r>
    <x v="17"/>
    <x v="87"/>
    <n v="48.821548821548824"/>
    <x v="16"/>
    <x v="1"/>
  </r>
  <r>
    <x v="17"/>
    <x v="88"/>
    <n v="11.111111111111111"/>
    <x v="16"/>
    <x v="1"/>
  </r>
  <r>
    <x v="17"/>
    <x v="89"/>
    <n v="9.0909090909090917"/>
    <x v="16"/>
    <x v="1"/>
  </r>
  <r>
    <x v="17"/>
    <x v="4"/>
    <n v="12.794612794612794"/>
    <x v="16"/>
    <x v="1"/>
  </r>
  <r>
    <x v="18"/>
    <x v="86"/>
    <n v="18.181818181818183"/>
    <x v="16"/>
    <x v="1"/>
  </r>
  <r>
    <x v="18"/>
    <x v="87"/>
    <n v="48.821548821548824"/>
    <x v="16"/>
    <x v="1"/>
  </r>
  <r>
    <x v="18"/>
    <x v="88"/>
    <n v="11.111111111111111"/>
    <x v="16"/>
    <x v="1"/>
  </r>
  <r>
    <x v="18"/>
    <x v="90"/>
    <n v="6.7340067340067344"/>
    <x v="16"/>
    <x v="1"/>
  </r>
  <r>
    <x v="18"/>
    <x v="91"/>
    <n v="1.6835016835016836"/>
    <x v="16"/>
    <x v="1"/>
  </r>
  <r>
    <x v="18"/>
    <x v="92"/>
    <n v="0.33670033670033672"/>
    <x v="16"/>
    <x v="1"/>
  </r>
  <r>
    <x v="18"/>
    <x v="93"/>
    <n v="0.33670033670033672"/>
    <x v="16"/>
    <x v="1"/>
  </r>
  <r>
    <x v="18"/>
    <x v="4"/>
    <n v="12.794612794612794"/>
    <x v="16"/>
    <x v="1"/>
  </r>
  <r>
    <x v="18"/>
    <x v="94"/>
    <n v="2.1776061776061764"/>
    <x v="16"/>
    <x v="1"/>
  </r>
  <r>
    <x v="18"/>
    <x v="95"/>
    <n v="2.4878048780487814"/>
    <x v="16"/>
    <x v="1"/>
  </r>
  <r>
    <x v="19"/>
    <x v="96"/>
    <n v="9.7643097643097647"/>
    <x v="16"/>
    <x v="1"/>
  </r>
  <r>
    <x v="19"/>
    <x v="97"/>
    <n v="1.3468013468013469"/>
    <x v="16"/>
    <x v="1"/>
  </r>
  <r>
    <x v="19"/>
    <x v="98"/>
    <n v="53.198653198653197"/>
    <x v="16"/>
    <x v="1"/>
  </r>
  <r>
    <x v="19"/>
    <x v="99"/>
    <n v="13.468013468013469"/>
    <x v="16"/>
    <x v="1"/>
  </r>
  <r>
    <x v="19"/>
    <x v="100"/>
    <n v="6.7340067340067344"/>
    <x v="16"/>
    <x v="1"/>
  </r>
  <r>
    <x v="19"/>
    <x v="101"/>
    <n v="11.784511784511784"/>
    <x v="16"/>
    <x v="1"/>
  </r>
  <r>
    <x v="19"/>
    <x v="102"/>
    <n v="0.33670033670033672"/>
    <x v="16"/>
    <x v="1"/>
  </r>
  <r>
    <x v="19"/>
    <x v="4"/>
    <n v="3.3670033670033672"/>
    <x v="16"/>
    <x v="1"/>
  </r>
  <r>
    <x v="20"/>
    <x v="96"/>
    <n v="1"/>
    <x v="16"/>
    <x v="1"/>
  </r>
  <r>
    <x v="20"/>
    <x v="97"/>
    <n v="2.5"/>
    <x v="16"/>
    <x v="1"/>
  </r>
  <r>
    <x v="20"/>
    <x v="98"/>
    <n v="2"/>
    <x v="16"/>
    <x v="1"/>
  </r>
  <r>
    <x v="20"/>
    <x v="99"/>
    <n v="3.55"/>
    <x v="16"/>
    <x v="1"/>
  </r>
  <r>
    <x v="20"/>
    <x v="100"/>
    <n v="3.6842105263157894"/>
    <x v="16"/>
    <x v="1"/>
  </r>
  <r>
    <x v="20"/>
    <x v="101"/>
    <n v="4.1333333333333329"/>
    <x v="16"/>
    <x v="1"/>
  </r>
  <r>
    <x v="20"/>
    <x v="102"/>
    <n v="2"/>
    <x v="16"/>
    <x v="1"/>
  </r>
  <r>
    <x v="20"/>
    <x v="4"/>
    <n v="4.5"/>
    <x v="16"/>
    <x v="1"/>
  </r>
  <r>
    <x v="21"/>
    <x v="103"/>
    <n v="54.581818181818178"/>
    <x v="0"/>
    <x v="0"/>
  </r>
  <r>
    <x v="21"/>
    <x v="104"/>
    <n v="16.118181818181817"/>
    <x v="0"/>
    <x v="0"/>
  </r>
  <r>
    <x v="21"/>
    <x v="4"/>
    <n v="29.3"/>
    <x v="0"/>
    <x v="0"/>
  </r>
  <r>
    <x v="22"/>
    <x v="105"/>
    <n v="97.827272727272728"/>
    <x v="0"/>
    <x v="0"/>
  </r>
  <r>
    <x v="22"/>
    <x v="106"/>
    <n v="2.1727272727272728"/>
    <x v="0"/>
    <x v="0"/>
  </r>
  <r>
    <x v="23"/>
    <x v="105"/>
    <n v="86.654545454545456"/>
    <x v="0"/>
    <x v="0"/>
  </r>
  <r>
    <x v="23"/>
    <x v="106"/>
    <n v="13.345454545454546"/>
    <x v="0"/>
    <x v="0"/>
  </r>
  <r>
    <x v="24"/>
    <x v="105"/>
    <n v="99.054545454545448"/>
    <x v="0"/>
    <x v="0"/>
  </r>
  <r>
    <x v="24"/>
    <x v="106"/>
    <n v="0.94545454545454544"/>
    <x v="0"/>
    <x v="0"/>
  </r>
  <r>
    <x v="25"/>
    <x v="105"/>
    <n v="97.5"/>
    <x v="0"/>
    <x v="0"/>
  </r>
  <r>
    <x v="25"/>
    <x v="106"/>
    <n v="2.5"/>
    <x v="0"/>
    <x v="0"/>
  </r>
  <r>
    <x v="26"/>
    <x v="105"/>
    <n v="86.490909090909085"/>
    <x v="0"/>
    <x v="0"/>
  </r>
  <r>
    <x v="26"/>
    <x v="106"/>
    <n v="13.50909090909091"/>
    <x v="0"/>
    <x v="0"/>
  </r>
  <r>
    <x v="27"/>
    <x v="105"/>
    <n v="94.481818181818184"/>
    <x v="0"/>
    <x v="0"/>
  </r>
  <r>
    <x v="27"/>
    <x v="106"/>
    <n v="5.5181818181818185"/>
    <x v="0"/>
    <x v="0"/>
  </r>
  <r>
    <x v="28"/>
    <x v="105"/>
    <n v="94.227272727272734"/>
    <x v="0"/>
    <x v="0"/>
  </r>
  <r>
    <x v="28"/>
    <x v="106"/>
    <n v="5.7727272727272725"/>
    <x v="0"/>
    <x v="0"/>
  </r>
  <r>
    <x v="29"/>
    <x v="105"/>
    <n v="97.763636363636365"/>
    <x v="0"/>
    <x v="0"/>
  </r>
  <r>
    <x v="29"/>
    <x v="106"/>
    <n v="2.2363636363636363"/>
    <x v="0"/>
    <x v="0"/>
  </r>
  <r>
    <x v="30"/>
    <x v="105"/>
    <n v="69.881818181818176"/>
    <x v="0"/>
    <x v="0"/>
  </r>
  <r>
    <x v="30"/>
    <x v="106"/>
    <n v="30.118181818181817"/>
    <x v="0"/>
    <x v="0"/>
  </r>
  <r>
    <x v="31"/>
    <x v="105"/>
    <n v="98.372727272727275"/>
    <x v="0"/>
    <x v="0"/>
  </r>
  <r>
    <x v="31"/>
    <x v="106"/>
    <n v="1.6272727272727272"/>
    <x v="0"/>
    <x v="0"/>
  </r>
  <r>
    <x v="32"/>
    <x v="105"/>
    <n v="93.963636363636368"/>
    <x v="0"/>
    <x v="0"/>
  </r>
  <r>
    <x v="32"/>
    <x v="106"/>
    <n v="6.0363636363636362"/>
    <x v="0"/>
    <x v="0"/>
  </r>
  <r>
    <x v="33"/>
    <x v="105"/>
    <n v="95.118181818181824"/>
    <x v="0"/>
    <x v="0"/>
  </r>
  <r>
    <x v="33"/>
    <x v="106"/>
    <n v="4.8818181818181818"/>
    <x v="0"/>
    <x v="0"/>
  </r>
  <r>
    <x v="34"/>
    <x v="105"/>
    <n v="97.045454545454547"/>
    <x v="0"/>
    <x v="0"/>
  </r>
  <r>
    <x v="34"/>
    <x v="106"/>
    <n v="2.9545454545454546"/>
    <x v="0"/>
    <x v="0"/>
  </r>
  <r>
    <x v="21"/>
    <x v="103"/>
    <n v="63.138977635782744"/>
    <x v="1"/>
    <x v="0"/>
  </r>
  <r>
    <x v="21"/>
    <x v="104"/>
    <n v="9.8242811501597451"/>
    <x v="1"/>
    <x v="0"/>
  </r>
  <r>
    <x v="21"/>
    <x v="4"/>
    <n v="27.036741214057507"/>
    <x v="1"/>
    <x v="0"/>
  </r>
  <r>
    <x v="22"/>
    <x v="105"/>
    <n v="98.841853035143771"/>
    <x v="1"/>
    <x v="0"/>
  </r>
  <r>
    <x v="22"/>
    <x v="106"/>
    <n v="1.1581469648562299"/>
    <x v="1"/>
    <x v="0"/>
  </r>
  <r>
    <x v="23"/>
    <x v="105"/>
    <n v="87.659744408945684"/>
    <x v="1"/>
    <x v="0"/>
  </r>
  <r>
    <x v="23"/>
    <x v="106"/>
    <n v="12.340255591054314"/>
    <x v="1"/>
    <x v="0"/>
  </r>
  <r>
    <x v="24"/>
    <x v="105"/>
    <n v="99.04153354632588"/>
    <x v="1"/>
    <x v="0"/>
  </r>
  <r>
    <x v="24"/>
    <x v="106"/>
    <n v="0.95846645367412142"/>
    <x v="1"/>
    <x v="0"/>
  </r>
  <r>
    <x v="25"/>
    <x v="105"/>
    <n v="97.563897763578268"/>
    <x v="1"/>
    <x v="0"/>
  </r>
  <r>
    <x v="25"/>
    <x v="106"/>
    <n v="2.4361022364217253"/>
    <x v="1"/>
    <x v="0"/>
  </r>
  <r>
    <x v="26"/>
    <x v="105"/>
    <n v="91.533546325878589"/>
    <x v="1"/>
    <x v="0"/>
  </r>
  <r>
    <x v="26"/>
    <x v="106"/>
    <n v="8.4664536741214054"/>
    <x v="1"/>
    <x v="0"/>
  </r>
  <r>
    <x v="27"/>
    <x v="105"/>
    <n v="90.974440894568687"/>
    <x v="1"/>
    <x v="0"/>
  </r>
  <r>
    <x v="27"/>
    <x v="106"/>
    <n v="9.0255591054313093"/>
    <x v="1"/>
    <x v="0"/>
  </r>
  <r>
    <x v="28"/>
    <x v="105"/>
    <n v="91.29392971246007"/>
    <x v="1"/>
    <x v="0"/>
  </r>
  <r>
    <x v="28"/>
    <x v="106"/>
    <n v="8.7060702875399354"/>
    <x v="1"/>
    <x v="0"/>
  </r>
  <r>
    <x v="29"/>
    <x v="105"/>
    <n v="97.963258785942486"/>
    <x v="1"/>
    <x v="0"/>
  </r>
  <r>
    <x v="29"/>
    <x v="106"/>
    <n v="2.0367412140575079"/>
    <x v="1"/>
    <x v="0"/>
  </r>
  <r>
    <x v="30"/>
    <x v="105"/>
    <n v="60.982428115015978"/>
    <x v="1"/>
    <x v="0"/>
  </r>
  <r>
    <x v="30"/>
    <x v="106"/>
    <n v="39.017571884984022"/>
    <x v="1"/>
    <x v="0"/>
  </r>
  <r>
    <x v="31"/>
    <x v="105"/>
    <n v="98.322683706070293"/>
    <x v="1"/>
    <x v="0"/>
  </r>
  <r>
    <x v="31"/>
    <x v="106"/>
    <n v="1.6773162939297124"/>
    <x v="1"/>
    <x v="0"/>
  </r>
  <r>
    <x v="32"/>
    <x v="105"/>
    <n v="90.734824281150154"/>
    <x v="1"/>
    <x v="0"/>
  </r>
  <r>
    <x v="32"/>
    <x v="106"/>
    <n v="9.2651757188498394"/>
    <x v="1"/>
    <x v="0"/>
  </r>
  <r>
    <x v="33"/>
    <x v="105"/>
    <n v="92.412140575079874"/>
    <x v="1"/>
    <x v="0"/>
  </r>
  <r>
    <x v="33"/>
    <x v="106"/>
    <n v="7.5878594249201274"/>
    <x v="1"/>
    <x v="0"/>
  </r>
  <r>
    <x v="34"/>
    <x v="105"/>
    <n v="95.12779552715655"/>
    <x v="1"/>
    <x v="0"/>
  </r>
  <r>
    <x v="34"/>
    <x v="106"/>
    <n v="4.8722044728434506"/>
    <x v="1"/>
    <x v="0"/>
  </r>
  <r>
    <x v="21"/>
    <x v="103"/>
    <n v="38.269379345866597"/>
    <x v="2"/>
    <x v="0"/>
  </r>
  <r>
    <x v="21"/>
    <x v="104"/>
    <n v="26.242595930981199"/>
    <x v="2"/>
    <x v="0"/>
  </r>
  <r>
    <x v="21"/>
    <x v="4"/>
    <n v="35.488024723152201"/>
    <x v="2"/>
    <x v="0"/>
  </r>
  <r>
    <x v="22"/>
    <x v="105"/>
    <n v="97.167138810198296"/>
    <x v="2"/>
    <x v="0"/>
  </r>
  <r>
    <x v="22"/>
    <x v="106"/>
    <n v="2.8328611898016995"/>
    <x v="2"/>
    <x v="0"/>
  </r>
  <r>
    <x v="23"/>
    <x v="105"/>
    <n v="89.466907030646411"/>
    <x v="2"/>
    <x v="0"/>
  </r>
  <r>
    <x v="23"/>
    <x v="106"/>
    <n v="10.533092969353593"/>
    <x v="2"/>
    <x v="0"/>
  </r>
  <r>
    <x v="24"/>
    <x v="105"/>
    <n v="99.407674478496006"/>
    <x v="2"/>
    <x v="0"/>
  </r>
  <r>
    <x v="24"/>
    <x v="106"/>
    <n v="0.59232552150399176"/>
    <x v="2"/>
    <x v="0"/>
  </r>
  <r>
    <x v="25"/>
    <x v="105"/>
    <n v="97.96549060005151"/>
    <x v="2"/>
    <x v="0"/>
  </r>
  <r>
    <x v="25"/>
    <x v="106"/>
    <n v="2.0345093999484933"/>
    <x v="2"/>
    <x v="0"/>
  </r>
  <r>
    <x v="26"/>
    <x v="105"/>
    <n v="96.291527169714143"/>
    <x v="2"/>
    <x v="0"/>
  </r>
  <r>
    <x v="26"/>
    <x v="106"/>
    <n v="3.7084728302858614"/>
    <x v="2"/>
    <x v="0"/>
  </r>
  <r>
    <x v="27"/>
    <x v="105"/>
    <n v="96.265773886170493"/>
    <x v="2"/>
    <x v="0"/>
  </r>
  <r>
    <x v="27"/>
    <x v="106"/>
    <n v="3.7342261138295134"/>
    <x v="2"/>
    <x v="0"/>
  </r>
  <r>
    <x v="28"/>
    <x v="105"/>
    <n v="97.75946433170229"/>
    <x v="2"/>
    <x v="0"/>
  </r>
  <r>
    <x v="28"/>
    <x v="106"/>
    <n v="2.2405356682977078"/>
    <x v="2"/>
    <x v="0"/>
  </r>
  <r>
    <x v="29"/>
    <x v="105"/>
    <n v="98.248776719031682"/>
    <x v="2"/>
    <x v="0"/>
  </r>
  <r>
    <x v="29"/>
    <x v="106"/>
    <n v="1.7512232809683235"/>
    <x v="2"/>
    <x v="0"/>
  </r>
  <r>
    <x v="30"/>
    <x v="105"/>
    <n v="79.860932268864275"/>
    <x v="2"/>
    <x v="0"/>
  </r>
  <r>
    <x v="30"/>
    <x v="106"/>
    <n v="20.139067731135722"/>
    <x v="2"/>
    <x v="0"/>
  </r>
  <r>
    <x v="31"/>
    <x v="105"/>
    <n v="98.506309554468189"/>
    <x v="2"/>
    <x v="0"/>
  </r>
  <r>
    <x v="31"/>
    <x v="106"/>
    <n v="1.4936904455318054"/>
    <x v="2"/>
    <x v="0"/>
  </r>
  <r>
    <x v="32"/>
    <x v="105"/>
    <n v="97.785217615245941"/>
    <x v="2"/>
    <x v="0"/>
  </r>
  <r>
    <x v="32"/>
    <x v="106"/>
    <n v="2.2147823847540562"/>
    <x v="2"/>
    <x v="0"/>
  </r>
  <r>
    <x v="33"/>
    <x v="105"/>
    <n v="97.707957764614989"/>
    <x v="2"/>
    <x v="0"/>
  </r>
  <r>
    <x v="33"/>
    <x v="106"/>
    <n v="2.2920422353850114"/>
    <x v="2"/>
    <x v="0"/>
  </r>
  <r>
    <x v="34"/>
    <x v="105"/>
    <n v="98.557816121555504"/>
    <x v="2"/>
    <x v="0"/>
  </r>
  <r>
    <x v="34"/>
    <x v="106"/>
    <n v="1.4421838784445016"/>
    <x v="2"/>
    <x v="0"/>
  </r>
  <r>
    <x v="21"/>
    <x v="103"/>
    <n v="75.01734906315059"/>
    <x v="3"/>
    <x v="0"/>
  </r>
  <r>
    <x v="21"/>
    <x v="104"/>
    <n v="6.3150589868147122"/>
    <x v="3"/>
    <x v="0"/>
  </r>
  <r>
    <x v="21"/>
    <x v="4"/>
    <n v="18.667591950034698"/>
    <x v="3"/>
    <x v="0"/>
  </r>
  <r>
    <x v="22"/>
    <x v="105"/>
    <n v="98.056904927133928"/>
    <x v="3"/>
    <x v="0"/>
  </r>
  <r>
    <x v="22"/>
    <x v="106"/>
    <n v="1.9430950728660652"/>
    <x v="3"/>
    <x v="0"/>
  </r>
  <r>
    <x v="23"/>
    <x v="105"/>
    <n v="81.401804302567655"/>
    <x v="3"/>
    <x v="0"/>
  </r>
  <r>
    <x v="23"/>
    <x v="106"/>
    <n v="18.598195697432338"/>
    <x v="3"/>
    <x v="0"/>
  </r>
  <r>
    <x v="24"/>
    <x v="105"/>
    <n v="98.959056210964604"/>
    <x v="3"/>
    <x v="0"/>
  </r>
  <r>
    <x v="24"/>
    <x v="106"/>
    <n v="1.0409437890353921"/>
    <x v="3"/>
    <x v="0"/>
  </r>
  <r>
    <x v="25"/>
    <x v="105"/>
    <n v="95.905621096460791"/>
    <x v="3"/>
    <x v="0"/>
  </r>
  <r>
    <x v="25"/>
    <x v="106"/>
    <n v="4.0943789035392086"/>
    <x v="3"/>
    <x v="0"/>
  </r>
  <r>
    <x v="26"/>
    <x v="105"/>
    <n v="64.885496183206101"/>
    <x v="3"/>
    <x v="0"/>
  </r>
  <r>
    <x v="26"/>
    <x v="106"/>
    <n v="35.114503816793892"/>
    <x v="3"/>
    <x v="0"/>
  </r>
  <r>
    <x v="27"/>
    <x v="105"/>
    <n v="95.281054823039554"/>
    <x v="3"/>
    <x v="0"/>
  </r>
  <r>
    <x v="27"/>
    <x v="106"/>
    <n v="4.7189451769604442"/>
    <x v="3"/>
    <x v="0"/>
  </r>
  <r>
    <x v="28"/>
    <x v="105"/>
    <n v="92.990978487161698"/>
    <x v="3"/>
    <x v="0"/>
  </r>
  <r>
    <x v="28"/>
    <x v="106"/>
    <n v="7.0090215128383067"/>
    <x v="3"/>
    <x v="0"/>
  </r>
  <r>
    <x v="29"/>
    <x v="105"/>
    <n v="98.612074947952806"/>
    <x v="3"/>
    <x v="0"/>
  </r>
  <r>
    <x v="29"/>
    <x v="106"/>
    <n v="1.3879250520471895"/>
    <x v="3"/>
    <x v="0"/>
  </r>
  <r>
    <x v="30"/>
    <x v="105"/>
    <n v="55.933379597501734"/>
    <x v="3"/>
    <x v="0"/>
  </r>
  <r>
    <x v="30"/>
    <x v="106"/>
    <n v="44.066620402498266"/>
    <x v="3"/>
    <x v="0"/>
  </r>
  <r>
    <x v="31"/>
    <x v="105"/>
    <n v="98.542678695350446"/>
    <x v="3"/>
    <x v="0"/>
  </r>
  <r>
    <x v="31"/>
    <x v="106"/>
    <n v="1.457321304649549"/>
    <x v="3"/>
    <x v="0"/>
  </r>
  <r>
    <x v="32"/>
    <x v="105"/>
    <n v="91.533657182512144"/>
    <x v="3"/>
    <x v="0"/>
  </r>
  <r>
    <x v="32"/>
    <x v="106"/>
    <n v="8.4663428174878561"/>
    <x v="3"/>
    <x v="0"/>
  </r>
  <r>
    <x v="33"/>
    <x v="105"/>
    <n v="94.031922276197079"/>
    <x v="3"/>
    <x v="0"/>
  </r>
  <r>
    <x v="33"/>
    <x v="106"/>
    <n v="5.9680777238029146"/>
    <x v="3"/>
    <x v="0"/>
  </r>
  <r>
    <x v="34"/>
    <x v="105"/>
    <n v="97.501734906315065"/>
    <x v="3"/>
    <x v="0"/>
  </r>
  <r>
    <x v="34"/>
    <x v="106"/>
    <n v="2.4982650936849411"/>
    <x v="3"/>
    <x v="0"/>
  </r>
  <r>
    <x v="21"/>
    <x v="103"/>
    <n v="48.479427549194988"/>
    <x v="4"/>
    <x v="0"/>
  </r>
  <r>
    <x v="21"/>
    <x v="104"/>
    <n v="14.847942754919499"/>
    <x v="4"/>
    <x v="0"/>
  </r>
  <r>
    <x v="21"/>
    <x v="4"/>
    <n v="36.672629695885512"/>
    <x v="4"/>
    <x v="0"/>
  </r>
  <r>
    <x v="22"/>
    <x v="105"/>
    <n v="98.121645796064399"/>
    <x v="4"/>
    <x v="0"/>
  </r>
  <r>
    <x v="22"/>
    <x v="106"/>
    <n v="1.8783542039355994"/>
    <x v="4"/>
    <x v="0"/>
  </r>
  <r>
    <x v="23"/>
    <x v="105"/>
    <n v="91.949910554561711"/>
    <x v="4"/>
    <x v="0"/>
  </r>
  <r>
    <x v="23"/>
    <x v="106"/>
    <n v="8.0500894454382834"/>
    <x v="4"/>
    <x v="0"/>
  </r>
  <r>
    <x v="24"/>
    <x v="105"/>
    <n v="99.552772808586766"/>
    <x v="4"/>
    <x v="0"/>
  </r>
  <r>
    <x v="24"/>
    <x v="106"/>
    <n v="0.44722719141323791"/>
    <x v="4"/>
    <x v="0"/>
  </r>
  <r>
    <x v="25"/>
    <x v="105"/>
    <n v="98.837209302325576"/>
    <x v="4"/>
    <x v="0"/>
  </r>
  <r>
    <x v="25"/>
    <x v="106"/>
    <n v="1.1627906976744187"/>
    <x v="4"/>
    <x v="0"/>
  </r>
  <r>
    <x v="26"/>
    <x v="105"/>
    <n v="82.915921288014317"/>
    <x v="4"/>
    <x v="0"/>
  </r>
  <r>
    <x v="26"/>
    <x v="106"/>
    <n v="17.08407871198569"/>
    <x v="4"/>
    <x v="0"/>
  </r>
  <r>
    <x v="27"/>
    <x v="105"/>
    <n v="96.422182468694103"/>
    <x v="4"/>
    <x v="0"/>
  </r>
  <r>
    <x v="27"/>
    <x v="106"/>
    <n v="3.5778175313059033"/>
    <x v="4"/>
    <x v="0"/>
  </r>
  <r>
    <x v="28"/>
    <x v="105"/>
    <n v="94.812164579606446"/>
    <x v="4"/>
    <x v="0"/>
  </r>
  <r>
    <x v="28"/>
    <x v="106"/>
    <n v="5.1878354203935597"/>
    <x v="4"/>
    <x v="0"/>
  </r>
  <r>
    <x v="29"/>
    <x v="105"/>
    <n v="97.227191413237918"/>
    <x v="4"/>
    <x v="0"/>
  </r>
  <r>
    <x v="29"/>
    <x v="106"/>
    <n v="2.7728085867620753"/>
    <x v="4"/>
    <x v="0"/>
  </r>
  <r>
    <x v="30"/>
    <x v="105"/>
    <n v="79.248658318425754"/>
    <x v="4"/>
    <x v="0"/>
  </r>
  <r>
    <x v="30"/>
    <x v="106"/>
    <n v="20.751341681574239"/>
    <x v="4"/>
    <x v="0"/>
  </r>
  <r>
    <x v="31"/>
    <x v="105"/>
    <n v="99.105545617173519"/>
    <x v="4"/>
    <x v="0"/>
  </r>
  <r>
    <x v="31"/>
    <x v="106"/>
    <n v="0.89445438282647582"/>
    <x v="4"/>
    <x v="0"/>
  </r>
  <r>
    <x v="32"/>
    <x v="105"/>
    <n v="95.169946332737027"/>
    <x v="4"/>
    <x v="0"/>
  </r>
  <r>
    <x v="32"/>
    <x v="106"/>
    <n v="4.8300536672629697"/>
    <x v="4"/>
    <x v="0"/>
  </r>
  <r>
    <x v="33"/>
    <x v="105"/>
    <n v="95.527728085867622"/>
    <x v="4"/>
    <x v="0"/>
  </r>
  <r>
    <x v="33"/>
    <x v="106"/>
    <n v="4.4722719141323797"/>
    <x v="4"/>
    <x v="0"/>
  </r>
  <r>
    <x v="34"/>
    <x v="105"/>
    <n v="98.568872987477633"/>
    <x v="4"/>
    <x v="0"/>
  </r>
  <r>
    <x v="34"/>
    <x v="106"/>
    <n v="1.4311270125223614"/>
    <x v="4"/>
    <x v="0"/>
  </r>
  <r>
    <x v="21"/>
    <x v="103"/>
    <n v="55.595667870036102"/>
    <x v="5"/>
    <x v="0"/>
  </r>
  <r>
    <x v="21"/>
    <x v="104"/>
    <n v="12.996389891696751"/>
    <x v="5"/>
    <x v="0"/>
  </r>
  <r>
    <x v="21"/>
    <x v="4"/>
    <n v="31.407942238267147"/>
    <x v="5"/>
    <x v="0"/>
  </r>
  <r>
    <x v="22"/>
    <x v="105"/>
    <n v="98.194945848375454"/>
    <x v="5"/>
    <x v="0"/>
  </r>
  <r>
    <x v="22"/>
    <x v="106"/>
    <n v="1.8050541516245486"/>
    <x v="5"/>
    <x v="0"/>
  </r>
  <r>
    <x v="23"/>
    <x v="105"/>
    <n v="91.335740072202171"/>
    <x v="5"/>
    <x v="0"/>
  </r>
  <r>
    <x v="23"/>
    <x v="106"/>
    <n v="8.6642599277978345"/>
    <x v="5"/>
    <x v="0"/>
  </r>
  <r>
    <x v="24"/>
    <x v="105"/>
    <n v="99.638989169675085"/>
    <x v="5"/>
    <x v="0"/>
  </r>
  <r>
    <x v="24"/>
    <x v="106"/>
    <n v="0.36101083032490977"/>
    <x v="5"/>
    <x v="0"/>
  </r>
  <r>
    <x v="25"/>
    <x v="105"/>
    <n v="100"/>
    <x v="5"/>
    <x v="0"/>
  </r>
  <r>
    <x v="25"/>
    <x v="106"/>
    <n v="0"/>
    <x v="5"/>
    <x v="0"/>
  </r>
  <r>
    <x v="26"/>
    <x v="105"/>
    <n v="79.783393501805051"/>
    <x v="5"/>
    <x v="0"/>
  </r>
  <r>
    <x v="26"/>
    <x v="106"/>
    <n v="20.216606498194945"/>
    <x v="5"/>
    <x v="0"/>
  </r>
  <r>
    <x v="27"/>
    <x v="105"/>
    <n v="95.667870036101078"/>
    <x v="5"/>
    <x v="0"/>
  </r>
  <r>
    <x v="27"/>
    <x v="106"/>
    <n v="4.3321299638989172"/>
    <x v="5"/>
    <x v="0"/>
  </r>
  <r>
    <x v="28"/>
    <x v="105"/>
    <n v="90.974729241877256"/>
    <x v="5"/>
    <x v="0"/>
  </r>
  <r>
    <x v="28"/>
    <x v="106"/>
    <n v="9.025270758122744"/>
    <x v="5"/>
    <x v="0"/>
  </r>
  <r>
    <x v="29"/>
    <x v="105"/>
    <n v="97.472924187725638"/>
    <x v="5"/>
    <x v="0"/>
  </r>
  <r>
    <x v="29"/>
    <x v="106"/>
    <n v="2.5270758122743682"/>
    <x v="5"/>
    <x v="0"/>
  </r>
  <r>
    <x v="30"/>
    <x v="105"/>
    <n v="75.812274368231044"/>
    <x v="5"/>
    <x v="0"/>
  </r>
  <r>
    <x v="30"/>
    <x v="106"/>
    <n v="24.187725631768952"/>
    <x v="5"/>
    <x v="0"/>
  </r>
  <r>
    <x v="31"/>
    <x v="105"/>
    <n v="99.277978339350184"/>
    <x v="5"/>
    <x v="0"/>
  </r>
  <r>
    <x v="31"/>
    <x v="106"/>
    <n v="0.72202166064981954"/>
    <x v="5"/>
    <x v="0"/>
  </r>
  <r>
    <x v="32"/>
    <x v="105"/>
    <n v="92.057761732851986"/>
    <x v="5"/>
    <x v="0"/>
  </r>
  <r>
    <x v="32"/>
    <x v="106"/>
    <n v="7.9422382671480145"/>
    <x v="5"/>
    <x v="0"/>
  </r>
  <r>
    <x v="33"/>
    <x v="105"/>
    <n v="93.862815884476532"/>
    <x v="5"/>
    <x v="0"/>
  </r>
  <r>
    <x v="33"/>
    <x v="106"/>
    <n v="6.1371841155234659"/>
    <x v="5"/>
    <x v="0"/>
  </r>
  <r>
    <x v="34"/>
    <x v="105"/>
    <n v="98.194945848375454"/>
    <x v="5"/>
    <x v="0"/>
  </r>
  <r>
    <x v="34"/>
    <x v="106"/>
    <n v="1.8050541516245486"/>
    <x v="5"/>
    <x v="0"/>
  </r>
  <r>
    <x v="21"/>
    <x v="103"/>
    <n v="48.458149779735685"/>
    <x v="6"/>
    <x v="0"/>
  </r>
  <r>
    <x v="21"/>
    <x v="104"/>
    <n v="13.215859030837004"/>
    <x v="6"/>
    <x v="0"/>
  </r>
  <r>
    <x v="21"/>
    <x v="4"/>
    <n v="38.325991189427313"/>
    <x v="6"/>
    <x v="0"/>
  </r>
  <r>
    <x v="22"/>
    <x v="105"/>
    <n v="98.23788546255507"/>
    <x v="6"/>
    <x v="0"/>
  </r>
  <r>
    <x v="22"/>
    <x v="106"/>
    <n v="1.7621145374449338"/>
    <x v="6"/>
    <x v="0"/>
  </r>
  <r>
    <x v="23"/>
    <x v="105"/>
    <n v="95.594713656387668"/>
    <x v="6"/>
    <x v="0"/>
  </r>
  <r>
    <x v="23"/>
    <x v="106"/>
    <n v="4.4052863436123344"/>
    <x v="6"/>
    <x v="0"/>
  </r>
  <r>
    <x v="24"/>
    <x v="105"/>
    <n v="100"/>
    <x v="6"/>
    <x v="0"/>
  </r>
  <r>
    <x v="24"/>
    <x v="106"/>
    <n v="0"/>
    <x v="6"/>
    <x v="0"/>
  </r>
  <r>
    <x v="25"/>
    <x v="105"/>
    <n v="98.23788546255507"/>
    <x v="6"/>
    <x v="0"/>
  </r>
  <r>
    <x v="25"/>
    <x v="106"/>
    <n v="1.7621145374449338"/>
    <x v="6"/>
    <x v="0"/>
  </r>
  <r>
    <x v="26"/>
    <x v="105"/>
    <n v="74.889867841409696"/>
    <x v="6"/>
    <x v="0"/>
  </r>
  <r>
    <x v="26"/>
    <x v="106"/>
    <n v="25.110132158590307"/>
    <x v="6"/>
    <x v="0"/>
  </r>
  <r>
    <x v="27"/>
    <x v="105"/>
    <n v="96.916299559471369"/>
    <x v="6"/>
    <x v="0"/>
  </r>
  <r>
    <x v="27"/>
    <x v="106"/>
    <n v="3.0837004405286343"/>
    <x v="6"/>
    <x v="0"/>
  </r>
  <r>
    <x v="28"/>
    <x v="105"/>
    <n v="97.356828193832598"/>
    <x v="6"/>
    <x v="0"/>
  </r>
  <r>
    <x v="28"/>
    <x v="106"/>
    <n v="2.643171806167401"/>
    <x v="6"/>
    <x v="0"/>
  </r>
  <r>
    <x v="29"/>
    <x v="105"/>
    <n v="97.797356828193827"/>
    <x v="6"/>
    <x v="0"/>
  </r>
  <r>
    <x v="29"/>
    <x v="106"/>
    <n v="2.2026431718061672"/>
    <x v="6"/>
    <x v="0"/>
  </r>
  <r>
    <x v="30"/>
    <x v="105"/>
    <n v="83.259911894273131"/>
    <x v="6"/>
    <x v="0"/>
  </r>
  <r>
    <x v="30"/>
    <x v="106"/>
    <n v="16.740088105726873"/>
    <x v="6"/>
    <x v="0"/>
  </r>
  <r>
    <x v="31"/>
    <x v="105"/>
    <n v="99.559471365638771"/>
    <x v="6"/>
    <x v="0"/>
  </r>
  <r>
    <x v="31"/>
    <x v="106"/>
    <n v="0.44052863436123346"/>
    <x v="6"/>
    <x v="0"/>
  </r>
  <r>
    <x v="32"/>
    <x v="105"/>
    <n v="93.832599118942724"/>
    <x v="6"/>
    <x v="0"/>
  </r>
  <r>
    <x v="32"/>
    <x v="106"/>
    <n v="6.1674008810572687"/>
    <x v="6"/>
    <x v="0"/>
  </r>
  <r>
    <x v="33"/>
    <x v="105"/>
    <n v="97.356828193832598"/>
    <x v="6"/>
    <x v="0"/>
  </r>
  <r>
    <x v="33"/>
    <x v="106"/>
    <n v="2.643171806167401"/>
    <x v="6"/>
    <x v="0"/>
  </r>
  <r>
    <x v="34"/>
    <x v="105"/>
    <n v="99.118942731277528"/>
    <x v="6"/>
    <x v="0"/>
  </r>
  <r>
    <x v="34"/>
    <x v="106"/>
    <n v="0.88105726872246692"/>
    <x v="6"/>
    <x v="0"/>
  </r>
  <r>
    <x v="21"/>
    <x v="103"/>
    <n v="42.249240121580549"/>
    <x v="7"/>
    <x v="0"/>
  </r>
  <r>
    <x v="21"/>
    <x v="104"/>
    <n v="15.19756838905775"/>
    <x v="7"/>
    <x v="0"/>
  </r>
  <r>
    <x v="21"/>
    <x v="4"/>
    <n v="42.553191489361701"/>
    <x v="7"/>
    <x v="0"/>
  </r>
  <r>
    <x v="22"/>
    <x v="105"/>
    <n v="97.264437689969611"/>
    <x v="7"/>
    <x v="0"/>
  </r>
  <r>
    <x v="22"/>
    <x v="106"/>
    <n v="2.735562310030395"/>
    <x v="7"/>
    <x v="0"/>
  </r>
  <r>
    <x v="23"/>
    <x v="105"/>
    <n v="94.224924012158056"/>
    <x v="7"/>
    <x v="0"/>
  </r>
  <r>
    <x v="23"/>
    <x v="106"/>
    <n v="5.7750759878419453"/>
    <x v="7"/>
    <x v="0"/>
  </r>
  <r>
    <x v="24"/>
    <x v="105"/>
    <n v="99.392097264437695"/>
    <x v="7"/>
    <x v="0"/>
  </r>
  <r>
    <x v="24"/>
    <x v="106"/>
    <n v="0.60790273556231"/>
    <x v="7"/>
    <x v="0"/>
  </r>
  <r>
    <x v="25"/>
    <x v="105"/>
    <n v="99.088145896656542"/>
    <x v="7"/>
    <x v="0"/>
  </r>
  <r>
    <x v="25"/>
    <x v="106"/>
    <n v="0.91185410334346506"/>
    <x v="7"/>
    <x v="0"/>
  </r>
  <r>
    <x v="26"/>
    <x v="105"/>
    <n v="88.145896656534958"/>
    <x v="7"/>
    <x v="0"/>
  </r>
  <r>
    <x v="26"/>
    <x v="106"/>
    <n v="11.854103343465045"/>
    <x v="7"/>
    <x v="0"/>
  </r>
  <r>
    <x v="27"/>
    <x v="105"/>
    <n v="95.744680851063833"/>
    <x v="7"/>
    <x v="0"/>
  </r>
  <r>
    <x v="27"/>
    <x v="106"/>
    <n v="4.2553191489361701"/>
    <x v="7"/>
    <x v="0"/>
  </r>
  <r>
    <x v="28"/>
    <x v="105"/>
    <n v="96.352583586626139"/>
    <x v="7"/>
    <x v="0"/>
  </r>
  <r>
    <x v="28"/>
    <x v="106"/>
    <n v="3.6474164133738602"/>
    <x v="7"/>
    <x v="0"/>
  </r>
  <r>
    <x v="29"/>
    <x v="105"/>
    <n v="99.392097264437695"/>
    <x v="7"/>
    <x v="0"/>
  </r>
  <r>
    <x v="29"/>
    <x v="106"/>
    <n v="0.60790273556231"/>
    <x v="7"/>
    <x v="0"/>
  </r>
  <r>
    <x v="30"/>
    <x v="105"/>
    <n v="81.762917933130694"/>
    <x v="7"/>
    <x v="0"/>
  </r>
  <r>
    <x v="30"/>
    <x v="106"/>
    <n v="18.237082066869302"/>
    <x v="7"/>
    <x v="0"/>
  </r>
  <r>
    <x v="31"/>
    <x v="105"/>
    <n v="98.176291793313069"/>
    <x v="7"/>
    <x v="0"/>
  </r>
  <r>
    <x v="31"/>
    <x v="106"/>
    <n v="1.8237082066869301"/>
    <x v="7"/>
    <x v="0"/>
  </r>
  <r>
    <x v="32"/>
    <x v="105"/>
    <n v="97.568389057750764"/>
    <x v="7"/>
    <x v="0"/>
  </r>
  <r>
    <x v="32"/>
    <x v="106"/>
    <n v="2.43161094224924"/>
    <x v="7"/>
    <x v="0"/>
  </r>
  <r>
    <x v="33"/>
    <x v="105"/>
    <n v="95.136778115501514"/>
    <x v="7"/>
    <x v="0"/>
  </r>
  <r>
    <x v="33"/>
    <x v="106"/>
    <n v="4.86322188449848"/>
    <x v="7"/>
    <x v="0"/>
  </r>
  <r>
    <x v="34"/>
    <x v="105"/>
    <n v="97.872340425531917"/>
    <x v="7"/>
    <x v="0"/>
  </r>
  <r>
    <x v="34"/>
    <x v="106"/>
    <n v="2.1276595744680851"/>
    <x v="7"/>
    <x v="0"/>
  </r>
  <r>
    <x v="21"/>
    <x v="103"/>
    <n v="48.771929824561404"/>
    <x v="8"/>
    <x v="0"/>
  </r>
  <r>
    <x v="21"/>
    <x v="104"/>
    <n v="17.543859649122808"/>
    <x v="8"/>
    <x v="0"/>
  </r>
  <r>
    <x v="21"/>
    <x v="4"/>
    <n v="33.684210526315788"/>
    <x v="8"/>
    <x v="0"/>
  </r>
  <r>
    <x v="22"/>
    <x v="105"/>
    <n v="98.94736842105263"/>
    <x v="8"/>
    <x v="0"/>
  </r>
  <r>
    <x v="22"/>
    <x v="106"/>
    <n v="1.0526315789473684"/>
    <x v="8"/>
    <x v="0"/>
  </r>
  <r>
    <x v="23"/>
    <x v="105"/>
    <n v="87.017543859649123"/>
    <x v="8"/>
    <x v="0"/>
  </r>
  <r>
    <x v="23"/>
    <x v="106"/>
    <n v="12.982456140350877"/>
    <x v="8"/>
    <x v="0"/>
  </r>
  <r>
    <x v="24"/>
    <x v="105"/>
    <n v="99.298245614035082"/>
    <x v="8"/>
    <x v="0"/>
  </r>
  <r>
    <x v="24"/>
    <x v="106"/>
    <n v="0.70175438596491224"/>
    <x v="8"/>
    <x v="0"/>
  </r>
  <r>
    <x v="25"/>
    <x v="105"/>
    <n v="97.89473684210526"/>
    <x v="8"/>
    <x v="0"/>
  </r>
  <r>
    <x v="25"/>
    <x v="106"/>
    <n v="2.1052631578947367"/>
    <x v="8"/>
    <x v="0"/>
  </r>
  <r>
    <x v="26"/>
    <x v="105"/>
    <n v="86.315789473684205"/>
    <x v="8"/>
    <x v="0"/>
  </r>
  <r>
    <x v="26"/>
    <x v="106"/>
    <n v="13.684210526315789"/>
    <x v="8"/>
    <x v="0"/>
  </r>
  <r>
    <x v="27"/>
    <x v="105"/>
    <n v="97.543859649122808"/>
    <x v="8"/>
    <x v="0"/>
  </r>
  <r>
    <x v="27"/>
    <x v="106"/>
    <n v="2.4561403508771931"/>
    <x v="8"/>
    <x v="0"/>
  </r>
  <r>
    <x v="28"/>
    <x v="105"/>
    <n v="94.736842105263165"/>
    <x v="8"/>
    <x v="0"/>
  </r>
  <r>
    <x v="28"/>
    <x v="106"/>
    <n v="5.2631578947368425"/>
    <x v="8"/>
    <x v="0"/>
  </r>
  <r>
    <x v="29"/>
    <x v="105"/>
    <n v="94.035087719298247"/>
    <x v="8"/>
    <x v="0"/>
  </r>
  <r>
    <x v="29"/>
    <x v="106"/>
    <n v="5.9649122807017543"/>
    <x v="8"/>
    <x v="0"/>
  </r>
  <r>
    <x v="30"/>
    <x v="105"/>
    <n v="76.491228070175438"/>
    <x v="8"/>
    <x v="0"/>
  </r>
  <r>
    <x v="30"/>
    <x v="106"/>
    <n v="23.508771929824562"/>
    <x v="8"/>
    <x v="0"/>
  </r>
  <r>
    <x v="31"/>
    <x v="105"/>
    <n v="99.649122807017548"/>
    <x v="8"/>
    <x v="0"/>
  </r>
  <r>
    <x v="31"/>
    <x v="106"/>
    <n v="0.35087719298245612"/>
    <x v="8"/>
    <x v="0"/>
  </r>
  <r>
    <x v="32"/>
    <x v="105"/>
    <n v="96.491228070175438"/>
    <x v="8"/>
    <x v="0"/>
  </r>
  <r>
    <x v="32"/>
    <x v="106"/>
    <n v="3.5087719298245612"/>
    <x v="8"/>
    <x v="0"/>
  </r>
  <r>
    <x v="33"/>
    <x v="105"/>
    <n v="96.140350877192986"/>
    <x v="8"/>
    <x v="0"/>
  </r>
  <r>
    <x v="33"/>
    <x v="106"/>
    <n v="3.8596491228070176"/>
    <x v="8"/>
    <x v="0"/>
  </r>
  <r>
    <x v="34"/>
    <x v="105"/>
    <n v="99.298245614035082"/>
    <x v="8"/>
    <x v="0"/>
  </r>
  <r>
    <x v="34"/>
    <x v="106"/>
    <n v="0.70175438596491224"/>
    <x v="8"/>
    <x v="0"/>
  </r>
  <r>
    <x v="21"/>
    <x v="103"/>
    <n v="50.692520775623265"/>
    <x v="9"/>
    <x v="0"/>
  </r>
  <r>
    <x v="21"/>
    <x v="104"/>
    <n v="17.174515235457065"/>
    <x v="9"/>
    <x v="0"/>
  </r>
  <r>
    <x v="21"/>
    <x v="4"/>
    <n v="32.13296398891967"/>
    <x v="9"/>
    <x v="0"/>
  </r>
  <r>
    <x v="22"/>
    <x v="105"/>
    <n v="98.337950138504155"/>
    <x v="9"/>
    <x v="0"/>
  </r>
  <r>
    <x v="22"/>
    <x v="106"/>
    <n v="1.6620498614958448"/>
    <x v="9"/>
    <x v="0"/>
  </r>
  <r>
    <x v="23"/>
    <x v="105"/>
    <n v="78.94736842105263"/>
    <x v="9"/>
    <x v="0"/>
  </r>
  <r>
    <x v="23"/>
    <x v="106"/>
    <n v="21.05263157894737"/>
    <x v="9"/>
    <x v="0"/>
  </r>
  <r>
    <x v="24"/>
    <x v="105"/>
    <n v="98.89196675900277"/>
    <x v="9"/>
    <x v="0"/>
  </r>
  <r>
    <x v="24"/>
    <x v="106"/>
    <n v="1.10803324099723"/>
    <x v="9"/>
    <x v="0"/>
  </r>
  <r>
    <x v="25"/>
    <x v="105"/>
    <n v="98.337950138504155"/>
    <x v="9"/>
    <x v="0"/>
  </r>
  <r>
    <x v="25"/>
    <x v="106"/>
    <n v="1.6620498614958448"/>
    <x v="9"/>
    <x v="0"/>
  </r>
  <r>
    <x v="26"/>
    <x v="105"/>
    <n v="85.31855955678671"/>
    <x v="9"/>
    <x v="0"/>
  </r>
  <r>
    <x v="26"/>
    <x v="106"/>
    <n v="14.681440443213296"/>
    <x v="9"/>
    <x v="0"/>
  </r>
  <r>
    <x v="27"/>
    <x v="105"/>
    <n v="97.229916897506925"/>
    <x v="9"/>
    <x v="0"/>
  </r>
  <r>
    <x v="27"/>
    <x v="106"/>
    <n v="2.770083102493075"/>
    <x v="9"/>
    <x v="0"/>
  </r>
  <r>
    <x v="28"/>
    <x v="105"/>
    <n v="96.39889196675901"/>
    <x v="9"/>
    <x v="0"/>
  </r>
  <r>
    <x v="28"/>
    <x v="106"/>
    <n v="3.601108033240997"/>
    <x v="9"/>
    <x v="0"/>
  </r>
  <r>
    <x v="29"/>
    <x v="105"/>
    <n v="99.445983379501385"/>
    <x v="9"/>
    <x v="0"/>
  </r>
  <r>
    <x v="29"/>
    <x v="106"/>
    <n v="0.554016620498615"/>
    <x v="9"/>
    <x v="0"/>
  </r>
  <r>
    <x v="30"/>
    <x v="105"/>
    <n v="83.10249307479225"/>
    <x v="9"/>
    <x v="0"/>
  </r>
  <r>
    <x v="30"/>
    <x v="106"/>
    <n v="16.897506925207757"/>
    <x v="9"/>
    <x v="0"/>
  </r>
  <r>
    <x v="31"/>
    <x v="105"/>
    <n v="98.060941828254855"/>
    <x v="9"/>
    <x v="0"/>
  </r>
  <r>
    <x v="31"/>
    <x v="106"/>
    <n v="1.9390581717451523"/>
    <x v="9"/>
    <x v="0"/>
  </r>
  <r>
    <x v="32"/>
    <x v="105"/>
    <n v="95.29085872576178"/>
    <x v="9"/>
    <x v="0"/>
  </r>
  <r>
    <x v="32"/>
    <x v="106"/>
    <n v="4.7091412742382275"/>
    <x v="9"/>
    <x v="0"/>
  </r>
  <r>
    <x v="33"/>
    <x v="105"/>
    <n v="97.78393351800554"/>
    <x v="9"/>
    <x v="0"/>
  </r>
  <r>
    <x v="33"/>
    <x v="106"/>
    <n v="2.21606648199446"/>
    <x v="9"/>
    <x v="0"/>
  </r>
  <r>
    <x v="34"/>
    <x v="105"/>
    <n v="98.060941828254855"/>
    <x v="9"/>
    <x v="0"/>
  </r>
  <r>
    <x v="34"/>
    <x v="106"/>
    <n v="1.9390581717451523"/>
    <x v="9"/>
    <x v="0"/>
  </r>
  <r>
    <x v="21"/>
    <x v="103"/>
    <n v="62.753036437246962"/>
    <x v="10"/>
    <x v="0"/>
  </r>
  <r>
    <x v="21"/>
    <x v="104"/>
    <n v="16.194331983805668"/>
    <x v="10"/>
    <x v="0"/>
  </r>
  <r>
    <x v="21"/>
    <x v="4"/>
    <n v="21.05263157894737"/>
    <x v="10"/>
    <x v="0"/>
  </r>
  <r>
    <x v="22"/>
    <x v="105"/>
    <n v="97.570850202429156"/>
    <x v="10"/>
    <x v="0"/>
  </r>
  <r>
    <x v="22"/>
    <x v="106"/>
    <n v="2.42914979757085"/>
    <x v="10"/>
    <x v="0"/>
  </r>
  <r>
    <x v="23"/>
    <x v="105"/>
    <n v="82.591093117408903"/>
    <x v="10"/>
    <x v="0"/>
  </r>
  <r>
    <x v="23"/>
    <x v="106"/>
    <n v="17.408906882591094"/>
    <x v="10"/>
    <x v="0"/>
  </r>
  <r>
    <x v="24"/>
    <x v="105"/>
    <n v="99.190283400809719"/>
    <x v="10"/>
    <x v="0"/>
  </r>
  <r>
    <x v="24"/>
    <x v="106"/>
    <n v="0.80971659919028338"/>
    <x v="10"/>
    <x v="0"/>
  </r>
  <r>
    <x v="25"/>
    <x v="105"/>
    <n v="97.165991902834008"/>
    <x v="10"/>
    <x v="0"/>
  </r>
  <r>
    <x v="25"/>
    <x v="106"/>
    <n v="2.834008097165992"/>
    <x v="10"/>
    <x v="0"/>
  </r>
  <r>
    <x v="26"/>
    <x v="105"/>
    <n v="80.161943319838059"/>
    <x v="10"/>
    <x v="0"/>
  </r>
  <r>
    <x v="26"/>
    <x v="106"/>
    <n v="19.838056680161944"/>
    <x v="10"/>
    <x v="0"/>
  </r>
  <r>
    <x v="27"/>
    <x v="105"/>
    <n v="94.331983805668017"/>
    <x v="10"/>
    <x v="0"/>
  </r>
  <r>
    <x v="27"/>
    <x v="106"/>
    <n v="5.668016194331984"/>
    <x v="10"/>
    <x v="0"/>
  </r>
  <r>
    <x v="28"/>
    <x v="105"/>
    <n v="94.331983805668017"/>
    <x v="10"/>
    <x v="0"/>
  </r>
  <r>
    <x v="28"/>
    <x v="106"/>
    <n v="5.668016194331984"/>
    <x v="10"/>
    <x v="0"/>
  </r>
  <r>
    <x v="29"/>
    <x v="105"/>
    <n v="97.165991902834008"/>
    <x v="10"/>
    <x v="0"/>
  </r>
  <r>
    <x v="29"/>
    <x v="106"/>
    <n v="2.834008097165992"/>
    <x v="10"/>
    <x v="0"/>
  </r>
  <r>
    <x v="30"/>
    <x v="105"/>
    <n v="74.493927125506076"/>
    <x v="10"/>
    <x v="0"/>
  </r>
  <r>
    <x v="30"/>
    <x v="106"/>
    <n v="25.506072874493928"/>
    <x v="10"/>
    <x v="0"/>
  </r>
  <r>
    <x v="31"/>
    <x v="105"/>
    <n v="98.785425101214571"/>
    <x v="10"/>
    <x v="0"/>
  </r>
  <r>
    <x v="31"/>
    <x v="106"/>
    <n v="1.214574898785425"/>
    <x v="10"/>
    <x v="0"/>
  </r>
  <r>
    <x v="32"/>
    <x v="105"/>
    <n v="93.117408906882588"/>
    <x v="10"/>
    <x v="0"/>
  </r>
  <r>
    <x v="32"/>
    <x v="106"/>
    <n v="6.8825910931174086"/>
    <x v="10"/>
    <x v="0"/>
  </r>
  <r>
    <x v="33"/>
    <x v="105"/>
    <n v="93.522267206477736"/>
    <x v="10"/>
    <x v="0"/>
  </r>
  <r>
    <x v="33"/>
    <x v="106"/>
    <n v="6.4777327935222671"/>
    <x v="10"/>
    <x v="0"/>
  </r>
  <r>
    <x v="34"/>
    <x v="105"/>
    <n v="95.951417004048579"/>
    <x v="10"/>
    <x v="0"/>
  </r>
  <r>
    <x v="34"/>
    <x v="106"/>
    <n v="4.048582995951417"/>
    <x v="10"/>
    <x v="0"/>
  </r>
  <r>
    <x v="21"/>
    <x v="103"/>
    <n v="53.225806451612904"/>
    <x v="11"/>
    <x v="0"/>
  </r>
  <r>
    <x v="21"/>
    <x v="104"/>
    <n v="16.532258064516128"/>
    <x v="11"/>
    <x v="0"/>
  </r>
  <r>
    <x v="21"/>
    <x v="4"/>
    <n v="30.241935483870968"/>
    <x v="11"/>
    <x v="0"/>
  </r>
  <r>
    <x v="22"/>
    <x v="105"/>
    <n v="99.193548387096769"/>
    <x v="11"/>
    <x v="0"/>
  </r>
  <r>
    <x v="22"/>
    <x v="106"/>
    <n v="0.80645161290322576"/>
    <x v="11"/>
    <x v="0"/>
  </r>
  <r>
    <x v="23"/>
    <x v="105"/>
    <n v="84.274193548387103"/>
    <x v="11"/>
    <x v="0"/>
  </r>
  <r>
    <x v="23"/>
    <x v="106"/>
    <n v="15.725806451612904"/>
    <x v="11"/>
    <x v="0"/>
  </r>
  <r>
    <x v="24"/>
    <x v="105"/>
    <n v="98.790322580645167"/>
    <x v="11"/>
    <x v="0"/>
  </r>
  <r>
    <x v="24"/>
    <x v="106"/>
    <n v="1.2096774193548387"/>
    <x v="11"/>
    <x v="0"/>
  </r>
  <r>
    <x v="25"/>
    <x v="105"/>
    <n v="98.387096774193552"/>
    <x v="11"/>
    <x v="0"/>
  </r>
  <r>
    <x v="25"/>
    <x v="106"/>
    <n v="1.6129032258064515"/>
    <x v="11"/>
    <x v="0"/>
  </r>
  <r>
    <x v="26"/>
    <x v="105"/>
    <n v="79.032258064516128"/>
    <x v="11"/>
    <x v="0"/>
  </r>
  <r>
    <x v="26"/>
    <x v="106"/>
    <n v="20.967741935483872"/>
    <x v="11"/>
    <x v="0"/>
  </r>
  <r>
    <x v="27"/>
    <x v="105"/>
    <n v="95.564516129032256"/>
    <x v="11"/>
    <x v="0"/>
  </r>
  <r>
    <x v="27"/>
    <x v="106"/>
    <n v="4.435483870967742"/>
    <x v="11"/>
    <x v="0"/>
  </r>
  <r>
    <x v="28"/>
    <x v="105"/>
    <n v="98.387096774193552"/>
    <x v="11"/>
    <x v="0"/>
  </r>
  <r>
    <x v="28"/>
    <x v="106"/>
    <n v="1.6129032258064515"/>
    <x v="11"/>
    <x v="0"/>
  </r>
  <r>
    <x v="29"/>
    <x v="105"/>
    <n v="98.387096774193552"/>
    <x v="11"/>
    <x v="0"/>
  </r>
  <r>
    <x v="29"/>
    <x v="106"/>
    <n v="1.6129032258064515"/>
    <x v="11"/>
    <x v="0"/>
  </r>
  <r>
    <x v="30"/>
    <x v="105"/>
    <n v="80.645161290322577"/>
    <x v="11"/>
    <x v="0"/>
  </r>
  <r>
    <x v="30"/>
    <x v="106"/>
    <n v="19.35483870967742"/>
    <x v="11"/>
    <x v="0"/>
  </r>
  <r>
    <x v="31"/>
    <x v="105"/>
    <n v="97.983870967741936"/>
    <x v="11"/>
    <x v="0"/>
  </r>
  <r>
    <x v="31"/>
    <x v="106"/>
    <n v="2.0161290322580645"/>
    <x v="11"/>
    <x v="0"/>
  </r>
  <r>
    <x v="32"/>
    <x v="105"/>
    <n v="95.564516129032256"/>
    <x v="11"/>
    <x v="0"/>
  </r>
  <r>
    <x v="32"/>
    <x v="106"/>
    <n v="4.435483870967742"/>
    <x v="11"/>
    <x v="0"/>
  </r>
  <r>
    <x v="33"/>
    <x v="105"/>
    <n v="97.177419354838705"/>
    <x v="11"/>
    <x v="0"/>
  </r>
  <r>
    <x v="33"/>
    <x v="106"/>
    <n v="2.8225806451612905"/>
    <x v="11"/>
    <x v="0"/>
  </r>
  <r>
    <x v="34"/>
    <x v="105"/>
    <n v="95.967741935483872"/>
    <x v="11"/>
    <x v="0"/>
  </r>
  <r>
    <x v="34"/>
    <x v="106"/>
    <n v="4.032258064516129"/>
    <x v="11"/>
    <x v="0"/>
  </r>
  <r>
    <x v="21"/>
    <x v="103"/>
    <n v="69.058295964125563"/>
    <x v="12"/>
    <x v="0"/>
  </r>
  <r>
    <x v="21"/>
    <x v="104"/>
    <n v="8.071748878923767"/>
    <x v="12"/>
    <x v="0"/>
  </r>
  <r>
    <x v="21"/>
    <x v="4"/>
    <n v="22.869955156950674"/>
    <x v="12"/>
    <x v="0"/>
  </r>
  <r>
    <x v="22"/>
    <x v="105"/>
    <n v="96.860986547085204"/>
    <x v="12"/>
    <x v="0"/>
  </r>
  <r>
    <x v="22"/>
    <x v="106"/>
    <n v="3.1390134529147984"/>
    <x v="12"/>
    <x v="0"/>
  </r>
  <r>
    <x v="23"/>
    <x v="105"/>
    <n v="83.856502242152473"/>
    <x v="12"/>
    <x v="0"/>
  </r>
  <r>
    <x v="23"/>
    <x v="106"/>
    <n v="16.143497757847534"/>
    <x v="12"/>
    <x v="0"/>
  </r>
  <r>
    <x v="24"/>
    <x v="105"/>
    <n v="98.654708520179369"/>
    <x v="12"/>
    <x v="0"/>
  </r>
  <r>
    <x v="24"/>
    <x v="106"/>
    <n v="1.3452914798206279"/>
    <x v="12"/>
    <x v="0"/>
  </r>
  <r>
    <x v="25"/>
    <x v="105"/>
    <n v="98.654708520179369"/>
    <x v="12"/>
    <x v="0"/>
  </r>
  <r>
    <x v="25"/>
    <x v="106"/>
    <n v="1.3452914798206279"/>
    <x v="12"/>
    <x v="0"/>
  </r>
  <r>
    <x v="26"/>
    <x v="105"/>
    <n v="63.677130044843047"/>
    <x v="12"/>
    <x v="0"/>
  </r>
  <r>
    <x v="26"/>
    <x v="106"/>
    <n v="36.322869955156953"/>
    <x v="12"/>
    <x v="0"/>
  </r>
  <r>
    <x v="27"/>
    <x v="105"/>
    <n v="92.376681614349778"/>
    <x v="12"/>
    <x v="0"/>
  </r>
  <r>
    <x v="27"/>
    <x v="106"/>
    <n v="7.623318385650224"/>
    <x v="12"/>
    <x v="0"/>
  </r>
  <r>
    <x v="28"/>
    <x v="105"/>
    <n v="92.825112107623312"/>
    <x v="12"/>
    <x v="0"/>
  </r>
  <r>
    <x v="28"/>
    <x v="106"/>
    <n v="7.1748878923766819"/>
    <x v="12"/>
    <x v="0"/>
  </r>
  <r>
    <x v="29"/>
    <x v="105"/>
    <n v="97.757847533632287"/>
    <x v="12"/>
    <x v="0"/>
  </r>
  <r>
    <x v="29"/>
    <x v="106"/>
    <n v="2.2421524663677128"/>
    <x v="12"/>
    <x v="0"/>
  </r>
  <r>
    <x v="30"/>
    <x v="105"/>
    <n v="76.233183856502237"/>
    <x v="12"/>
    <x v="0"/>
  </r>
  <r>
    <x v="30"/>
    <x v="106"/>
    <n v="23.766816143497756"/>
    <x v="12"/>
    <x v="0"/>
  </r>
  <r>
    <x v="31"/>
    <x v="105"/>
    <n v="97.309417040358738"/>
    <x v="12"/>
    <x v="0"/>
  </r>
  <r>
    <x v="31"/>
    <x v="106"/>
    <n v="2.6905829596412558"/>
    <x v="12"/>
    <x v="0"/>
  </r>
  <r>
    <x v="32"/>
    <x v="105"/>
    <n v="91.928251121076229"/>
    <x v="12"/>
    <x v="0"/>
  </r>
  <r>
    <x v="32"/>
    <x v="106"/>
    <n v="8.071748878923767"/>
    <x v="12"/>
    <x v="0"/>
  </r>
  <r>
    <x v="33"/>
    <x v="105"/>
    <n v="91.928251121076229"/>
    <x v="12"/>
    <x v="0"/>
  </r>
  <r>
    <x v="33"/>
    <x v="106"/>
    <n v="8.071748878923767"/>
    <x v="12"/>
    <x v="0"/>
  </r>
  <r>
    <x v="34"/>
    <x v="105"/>
    <n v="86.54708520179372"/>
    <x v="12"/>
    <x v="0"/>
  </r>
  <r>
    <x v="34"/>
    <x v="106"/>
    <n v="13.452914798206278"/>
    <x v="12"/>
    <x v="0"/>
  </r>
  <r>
    <x v="21"/>
    <x v="103"/>
    <n v="72.727272727272734"/>
    <x v="13"/>
    <x v="0"/>
  </r>
  <r>
    <x v="21"/>
    <x v="104"/>
    <n v="8.4415584415584419"/>
    <x v="13"/>
    <x v="0"/>
  </r>
  <r>
    <x v="21"/>
    <x v="4"/>
    <n v="18.831168831168831"/>
    <x v="13"/>
    <x v="0"/>
  </r>
  <r>
    <x v="22"/>
    <x v="105"/>
    <n v="96.103896103896105"/>
    <x v="13"/>
    <x v="0"/>
  </r>
  <r>
    <x v="22"/>
    <x v="106"/>
    <n v="3.8961038961038961"/>
    <x v="13"/>
    <x v="0"/>
  </r>
  <r>
    <x v="23"/>
    <x v="105"/>
    <n v="77.272727272727266"/>
    <x v="13"/>
    <x v="0"/>
  </r>
  <r>
    <x v="23"/>
    <x v="106"/>
    <n v="22.727272727272727"/>
    <x v="13"/>
    <x v="0"/>
  </r>
  <r>
    <x v="24"/>
    <x v="105"/>
    <n v="98.051948051948045"/>
    <x v="13"/>
    <x v="0"/>
  </r>
  <r>
    <x v="24"/>
    <x v="106"/>
    <n v="1.948051948051948"/>
    <x v="13"/>
    <x v="0"/>
  </r>
  <r>
    <x v="25"/>
    <x v="105"/>
    <n v="94.15584415584415"/>
    <x v="13"/>
    <x v="0"/>
  </r>
  <r>
    <x v="25"/>
    <x v="106"/>
    <n v="5.8441558441558445"/>
    <x v="13"/>
    <x v="0"/>
  </r>
  <r>
    <x v="26"/>
    <x v="105"/>
    <n v="77.922077922077918"/>
    <x v="13"/>
    <x v="0"/>
  </r>
  <r>
    <x v="26"/>
    <x v="106"/>
    <n v="22.077922077922079"/>
    <x v="13"/>
    <x v="0"/>
  </r>
  <r>
    <x v="27"/>
    <x v="105"/>
    <n v="95.454545454545453"/>
    <x v="13"/>
    <x v="0"/>
  </r>
  <r>
    <x v="27"/>
    <x v="106"/>
    <n v="4.5454545454545459"/>
    <x v="13"/>
    <x v="0"/>
  </r>
  <r>
    <x v="28"/>
    <x v="105"/>
    <n v="92.857142857142861"/>
    <x v="13"/>
    <x v="0"/>
  </r>
  <r>
    <x v="28"/>
    <x v="106"/>
    <n v="7.1428571428571432"/>
    <x v="13"/>
    <x v="0"/>
  </r>
  <r>
    <x v="29"/>
    <x v="105"/>
    <n v="98.051948051948045"/>
    <x v="13"/>
    <x v="0"/>
  </r>
  <r>
    <x v="29"/>
    <x v="106"/>
    <n v="1.948051948051948"/>
    <x v="13"/>
    <x v="0"/>
  </r>
  <r>
    <x v="30"/>
    <x v="105"/>
    <n v="55.194805194805198"/>
    <x v="13"/>
    <x v="0"/>
  </r>
  <r>
    <x v="30"/>
    <x v="106"/>
    <n v="44.805194805194802"/>
    <x v="13"/>
    <x v="0"/>
  </r>
  <r>
    <x v="31"/>
    <x v="105"/>
    <n v="97.402597402597408"/>
    <x v="13"/>
    <x v="0"/>
  </r>
  <r>
    <x v="31"/>
    <x v="106"/>
    <n v="2.5974025974025974"/>
    <x v="13"/>
    <x v="0"/>
  </r>
  <r>
    <x v="32"/>
    <x v="105"/>
    <n v="92.20779220779221"/>
    <x v="13"/>
    <x v="0"/>
  </r>
  <r>
    <x v="32"/>
    <x v="106"/>
    <n v="7.7922077922077921"/>
    <x v="13"/>
    <x v="0"/>
  </r>
  <r>
    <x v="33"/>
    <x v="105"/>
    <n v="95.454545454545453"/>
    <x v="13"/>
    <x v="0"/>
  </r>
  <r>
    <x v="33"/>
    <x v="106"/>
    <n v="4.5454545454545459"/>
    <x v="13"/>
    <x v="0"/>
  </r>
  <r>
    <x v="34"/>
    <x v="105"/>
    <n v="96.103896103896105"/>
    <x v="13"/>
    <x v="0"/>
  </r>
  <r>
    <x v="34"/>
    <x v="106"/>
    <n v="3.8961038961038961"/>
    <x v="13"/>
    <x v="0"/>
  </r>
  <r>
    <x v="21"/>
    <x v="103"/>
    <n v="49.732620320855617"/>
    <x v="14"/>
    <x v="0"/>
  </r>
  <r>
    <x v="21"/>
    <x v="104"/>
    <n v="17.647058823529413"/>
    <x v="14"/>
    <x v="0"/>
  </r>
  <r>
    <x v="21"/>
    <x v="4"/>
    <n v="32.62032085561497"/>
    <x v="14"/>
    <x v="0"/>
  </r>
  <r>
    <x v="22"/>
    <x v="105"/>
    <n v="96.256684491978604"/>
    <x v="14"/>
    <x v="0"/>
  </r>
  <r>
    <x v="22"/>
    <x v="106"/>
    <n v="3.7433155080213902"/>
    <x v="14"/>
    <x v="0"/>
  </r>
  <r>
    <x v="23"/>
    <x v="105"/>
    <n v="88.235294117647058"/>
    <x v="14"/>
    <x v="0"/>
  </r>
  <r>
    <x v="23"/>
    <x v="106"/>
    <n v="11.764705882352942"/>
    <x v="14"/>
    <x v="0"/>
  </r>
  <r>
    <x v="24"/>
    <x v="105"/>
    <n v="97.326203208556151"/>
    <x v="14"/>
    <x v="0"/>
  </r>
  <r>
    <x v="24"/>
    <x v="106"/>
    <n v="2.6737967914438503"/>
    <x v="14"/>
    <x v="0"/>
  </r>
  <r>
    <x v="25"/>
    <x v="105"/>
    <n v="96.791443850267385"/>
    <x v="14"/>
    <x v="0"/>
  </r>
  <r>
    <x v="25"/>
    <x v="106"/>
    <n v="3.2085561497326203"/>
    <x v="14"/>
    <x v="0"/>
  </r>
  <r>
    <x v="26"/>
    <x v="105"/>
    <n v="94.652406417112303"/>
    <x v="14"/>
    <x v="0"/>
  </r>
  <r>
    <x v="26"/>
    <x v="106"/>
    <n v="5.3475935828877006"/>
    <x v="14"/>
    <x v="0"/>
  </r>
  <r>
    <x v="27"/>
    <x v="105"/>
    <n v="93.048128342245988"/>
    <x v="14"/>
    <x v="0"/>
  </r>
  <r>
    <x v="27"/>
    <x v="106"/>
    <n v="6.9518716577540109"/>
    <x v="14"/>
    <x v="0"/>
  </r>
  <r>
    <x v="28"/>
    <x v="105"/>
    <n v="96.791443850267385"/>
    <x v="14"/>
    <x v="0"/>
  </r>
  <r>
    <x v="28"/>
    <x v="106"/>
    <n v="3.2085561497326203"/>
    <x v="14"/>
    <x v="0"/>
  </r>
  <r>
    <x v="29"/>
    <x v="105"/>
    <n v="97.326203208556151"/>
    <x v="14"/>
    <x v="0"/>
  </r>
  <r>
    <x v="29"/>
    <x v="106"/>
    <n v="2.6737967914438503"/>
    <x v="14"/>
    <x v="0"/>
  </r>
  <r>
    <x v="30"/>
    <x v="105"/>
    <n v="73.796791443850267"/>
    <x v="14"/>
    <x v="0"/>
  </r>
  <r>
    <x v="30"/>
    <x v="106"/>
    <n v="26.203208556149733"/>
    <x v="14"/>
    <x v="0"/>
  </r>
  <r>
    <x v="31"/>
    <x v="105"/>
    <n v="96.256684491978604"/>
    <x v="14"/>
    <x v="0"/>
  </r>
  <r>
    <x v="31"/>
    <x v="106"/>
    <n v="3.7433155080213902"/>
    <x v="14"/>
    <x v="0"/>
  </r>
  <r>
    <x v="32"/>
    <x v="105"/>
    <n v="95.721925133689837"/>
    <x v="14"/>
    <x v="0"/>
  </r>
  <r>
    <x v="32"/>
    <x v="106"/>
    <n v="4.2780748663101607"/>
    <x v="14"/>
    <x v="0"/>
  </r>
  <r>
    <x v="33"/>
    <x v="105"/>
    <n v="97.326203208556151"/>
    <x v="14"/>
    <x v="0"/>
  </r>
  <r>
    <x v="33"/>
    <x v="106"/>
    <n v="2.6737967914438503"/>
    <x v="14"/>
    <x v="0"/>
  </r>
  <r>
    <x v="34"/>
    <x v="105"/>
    <n v="97.326203208556151"/>
    <x v="14"/>
    <x v="0"/>
  </r>
  <r>
    <x v="34"/>
    <x v="106"/>
    <n v="2.6737967914438503"/>
    <x v="14"/>
    <x v="0"/>
  </r>
  <r>
    <x v="21"/>
    <x v="103"/>
    <n v="85.84905660377359"/>
    <x v="15"/>
    <x v="0"/>
  </r>
  <r>
    <x v="21"/>
    <x v="104"/>
    <n v="2.358490566037736"/>
    <x v="15"/>
    <x v="0"/>
  </r>
  <r>
    <x v="21"/>
    <x v="4"/>
    <n v="11.79245283018868"/>
    <x v="15"/>
    <x v="0"/>
  </r>
  <r>
    <x v="22"/>
    <x v="105"/>
    <n v="99.056603773584911"/>
    <x v="15"/>
    <x v="0"/>
  </r>
  <r>
    <x v="22"/>
    <x v="106"/>
    <n v="0.94339622641509435"/>
    <x v="15"/>
    <x v="0"/>
  </r>
  <r>
    <x v="23"/>
    <x v="105"/>
    <n v="75"/>
    <x v="15"/>
    <x v="0"/>
  </r>
  <r>
    <x v="23"/>
    <x v="106"/>
    <n v="25"/>
    <x v="15"/>
    <x v="0"/>
  </r>
  <r>
    <x v="24"/>
    <x v="105"/>
    <n v="98.584905660377359"/>
    <x v="15"/>
    <x v="0"/>
  </r>
  <r>
    <x v="24"/>
    <x v="106"/>
    <n v="1.4150943396226414"/>
    <x v="15"/>
    <x v="0"/>
  </r>
  <r>
    <x v="25"/>
    <x v="105"/>
    <n v="96.698113207547166"/>
    <x v="15"/>
    <x v="0"/>
  </r>
  <r>
    <x v="25"/>
    <x v="106"/>
    <n v="3.3018867924528301"/>
    <x v="15"/>
    <x v="0"/>
  </r>
  <r>
    <x v="26"/>
    <x v="105"/>
    <n v="61.320754716981135"/>
    <x v="15"/>
    <x v="0"/>
  </r>
  <r>
    <x v="26"/>
    <x v="106"/>
    <n v="38.679245283018865"/>
    <x v="15"/>
    <x v="0"/>
  </r>
  <r>
    <x v="27"/>
    <x v="105"/>
    <n v="91.509433962264154"/>
    <x v="15"/>
    <x v="0"/>
  </r>
  <r>
    <x v="27"/>
    <x v="106"/>
    <n v="8.4905660377358494"/>
    <x v="15"/>
    <x v="0"/>
  </r>
  <r>
    <x v="28"/>
    <x v="105"/>
    <n v="73.584905660377359"/>
    <x v="15"/>
    <x v="0"/>
  </r>
  <r>
    <x v="28"/>
    <x v="106"/>
    <n v="26.415094339622641"/>
    <x v="15"/>
    <x v="0"/>
  </r>
  <r>
    <x v="29"/>
    <x v="105"/>
    <n v="83.490566037735846"/>
    <x v="15"/>
    <x v="0"/>
  </r>
  <r>
    <x v="29"/>
    <x v="106"/>
    <n v="16.509433962264151"/>
    <x v="15"/>
    <x v="0"/>
  </r>
  <r>
    <x v="30"/>
    <x v="105"/>
    <n v="37.735849056603776"/>
    <x v="15"/>
    <x v="0"/>
  </r>
  <r>
    <x v="30"/>
    <x v="106"/>
    <n v="62.264150943396224"/>
    <x v="15"/>
    <x v="0"/>
  </r>
  <r>
    <x v="31"/>
    <x v="105"/>
    <n v="99.056603773584911"/>
    <x v="15"/>
    <x v="0"/>
  </r>
  <r>
    <x v="31"/>
    <x v="106"/>
    <n v="0.94339622641509435"/>
    <x v="15"/>
    <x v="0"/>
  </r>
  <r>
    <x v="32"/>
    <x v="105"/>
    <n v="80.660377358490564"/>
    <x v="15"/>
    <x v="0"/>
  </r>
  <r>
    <x v="32"/>
    <x v="106"/>
    <n v="19.339622641509433"/>
    <x v="15"/>
    <x v="0"/>
  </r>
  <r>
    <x v="33"/>
    <x v="105"/>
    <n v="91.509433962264154"/>
    <x v="15"/>
    <x v="0"/>
  </r>
  <r>
    <x v="33"/>
    <x v="106"/>
    <n v="8.4905660377358494"/>
    <x v="15"/>
    <x v="0"/>
  </r>
  <r>
    <x v="34"/>
    <x v="105"/>
    <n v="96.698113207547166"/>
    <x v="15"/>
    <x v="0"/>
  </r>
  <r>
    <x v="34"/>
    <x v="106"/>
    <n v="3.3018867924528301"/>
    <x v="15"/>
    <x v="0"/>
  </r>
  <r>
    <x v="21"/>
    <x v="103"/>
    <n v="71.800947867298575"/>
    <x v="16"/>
    <x v="0"/>
  </r>
  <r>
    <x v="21"/>
    <x v="104"/>
    <n v="9.24170616113744"/>
    <x v="16"/>
    <x v="0"/>
  </r>
  <r>
    <x v="21"/>
    <x v="4"/>
    <n v="18.957345971563981"/>
    <x v="16"/>
    <x v="0"/>
  </r>
  <r>
    <x v="22"/>
    <x v="105"/>
    <n v="96.445497630331758"/>
    <x v="16"/>
    <x v="0"/>
  </r>
  <r>
    <x v="22"/>
    <x v="106"/>
    <n v="3.5545023696682465"/>
    <x v="16"/>
    <x v="0"/>
  </r>
  <r>
    <x v="23"/>
    <x v="105"/>
    <n v="79.146919431279628"/>
    <x v="16"/>
    <x v="0"/>
  </r>
  <r>
    <x v="23"/>
    <x v="106"/>
    <n v="20.85308056872038"/>
    <x v="16"/>
    <x v="0"/>
  </r>
  <r>
    <x v="24"/>
    <x v="105"/>
    <n v="96.682464454976298"/>
    <x v="16"/>
    <x v="0"/>
  </r>
  <r>
    <x v="24"/>
    <x v="106"/>
    <n v="3.3175355450236967"/>
    <x v="16"/>
    <x v="0"/>
  </r>
  <r>
    <x v="25"/>
    <x v="105"/>
    <n v="95.023696682464461"/>
    <x v="16"/>
    <x v="0"/>
  </r>
  <r>
    <x v="25"/>
    <x v="106"/>
    <n v="4.9763033175355451"/>
    <x v="16"/>
    <x v="0"/>
  </r>
  <r>
    <x v="26"/>
    <x v="105"/>
    <n v="82.938388625592424"/>
    <x v="16"/>
    <x v="0"/>
  </r>
  <r>
    <x v="26"/>
    <x v="106"/>
    <n v="17.061611374407583"/>
    <x v="16"/>
    <x v="0"/>
  </r>
  <r>
    <x v="27"/>
    <x v="105"/>
    <n v="90.995260663507111"/>
    <x v="16"/>
    <x v="0"/>
  </r>
  <r>
    <x v="27"/>
    <x v="106"/>
    <n v="9.0047393364928912"/>
    <x v="16"/>
    <x v="0"/>
  </r>
  <r>
    <x v="28"/>
    <x v="105"/>
    <n v="87.914691943127963"/>
    <x v="16"/>
    <x v="0"/>
  </r>
  <r>
    <x v="28"/>
    <x v="106"/>
    <n v="12.085308056872037"/>
    <x v="16"/>
    <x v="0"/>
  </r>
  <r>
    <x v="29"/>
    <x v="105"/>
    <n v="96.445497630331758"/>
    <x v="16"/>
    <x v="0"/>
  </r>
  <r>
    <x v="29"/>
    <x v="106"/>
    <n v="3.5545023696682465"/>
    <x v="16"/>
    <x v="0"/>
  </r>
  <r>
    <x v="30"/>
    <x v="105"/>
    <n v="49.763033175355453"/>
    <x v="16"/>
    <x v="0"/>
  </r>
  <r>
    <x v="30"/>
    <x v="106"/>
    <n v="50.236966824644547"/>
    <x v="16"/>
    <x v="0"/>
  </r>
  <r>
    <x v="31"/>
    <x v="105"/>
    <n v="96.682464454976298"/>
    <x v="16"/>
    <x v="0"/>
  </r>
  <r>
    <x v="31"/>
    <x v="106"/>
    <n v="3.3175355450236967"/>
    <x v="16"/>
    <x v="0"/>
  </r>
  <r>
    <x v="32"/>
    <x v="105"/>
    <n v="89.099526066350705"/>
    <x v="16"/>
    <x v="0"/>
  </r>
  <r>
    <x v="32"/>
    <x v="106"/>
    <n v="10.900473933649289"/>
    <x v="16"/>
    <x v="0"/>
  </r>
  <r>
    <x v="33"/>
    <x v="105"/>
    <n v="89.810426540284354"/>
    <x v="16"/>
    <x v="0"/>
  </r>
  <r>
    <x v="33"/>
    <x v="106"/>
    <n v="10.189573459715639"/>
    <x v="16"/>
    <x v="0"/>
  </r>
  <r>
    <x v="34"/>
    <x v="105"/>
    <n v="95.260663507109001"/>
    <x v="16"/>
    <x v="0"/>
  </r>
  <r>
    <x v="34"/>
    <x v="106"/>
    <n v="4.7393364928909953"/>
    <x v="16"/>
    <x v="0"/>
  </r>
  <r>
    <x v="21"/>
    <x v="103"/>
    <n v="53.563636363636363"/>
    <x v="0"/>
    <x v="1"/>
  </r>
  <r>
    <x v="21"/>
    <x v="104"/>
    <n v="23.045454545454547"/>
    <x v="0"/>
    <x v="1"/>
  </r>
  <r>
    <x v="21"/>
    <x v="4"/>
    <n v="23.390909090909091"/>
    <x v="0"/>
    <x v="1"/>
  </r>
  <r>
    <x v="22"/>
    <x v="105"/>
    <n v="97.409090909090907"/>
    <x v="0"/>
    <x v="1"/>
  </r>
  <r>
    <x v="22"/>
    <x v="106"/>
    <n v="2.5909090909090908"/>
    <x v="0"/>
    <x v="1"/>
  </r>
  <r>
    <x v="23"/>
    <x v="105"/>
    <n v="86.9"/>
    <x v="0"/>
    <x v="1"/>
  </r>
  <r>
    <x v="23"/>
    <x v="106"/>
    <n v="13.1"/>
    <x v="0"/>
    <x v="1"/>
  </r>
  <r>
    <x v="24"/>
    <x v="105"/>
    <n v="99.045454545454547"/>
    <x v="0"/>
    <x v="1"/>
  </r>
  <r>
    <x v="24"/>
    <x v="106"/>
    <n v="0.95454545454545459"/>
    <x v="0"/>
    <x v="1"/>
  </r>
  <r>
    <x v="25"/>
    <x v="105"/>
    <n v="97.436363636363637"/>
    <x v="0"/>
    <x v="1"/>
  </r>
  <r>
    <x v="25"/>
    <x v="106"/>
    <n v="2.5636363636363635"/>
    <x v="0"/>
    <x v="1"/>
  </r>
  <r>
    <x v="26"/>
    <x v="105"/>
    <n v="87.927272727272722"/>
    <x v="0"/>
    <x v="1"/>
  </r>
  <r>
    <x v="26"/>
    <x v="106"/>
    <n v="12.072727272727272"/>
    <x v="0"/>
    <x v="1"/>
  </r>
  <r>
    <x v="27"/>
    <x v="105"/>
    <n v="94.618181818181824"/>
    <x v="0"/>
    <x v="1"/>
  </r>
  <r>
    <x v="27"/>
    <x v="106"/>
    <n v="5.3818181818181818"/>
    <x v="0"/>
    <x v="1"/>
  </r>
  <r>
    <x v="28"/>
    <x v="105"/>
    <n v="94.63636363636364"/>
    <x v="0"/>
    <x v="1"/>
  </r>
  <r>
    <x v="28"/>
    <x v="106"/>
    <n v="5.3636363636363633"/>
    <x v="0"/>
    <x v="1"/>
  </r>
  <r>
    <x v="29"/>
    <x v="105"/>
    <n v="97.718181818181819"/>
    <x v="0"/>
    <x v="1"/>
  </r>
  <r>
    <x v="29"/>
    <x v="106"/>
    <n v="2.2818181818181817"/>
    <x v="0"/>
    <x v="1"/>
  </r>
  <r>
    <x v="30"/>
    <x v="105"/>
    <n v="70.154545454545456"/>
    <x v="0"/>
    <x v="1"/>
  </r>
  <r>
    <x v="30"/>
    <x v="106"/>
    <n v="29.845454545454544"/>
    <x v="0"/>
    <x v="1"/>
  </r>
  <r>
    <x v="31"/>
    <x v="105"/>
    <n v="98.36363636363636"/>
    <x v="0"/>
    <x v="1"/>
  </r>
  <r>
    <x v="31"/>
    <x v="106"/>
    <n v="1.6363636363636365"/>
    <x v="0"/>
    <x v="1"/>
  </r>
  <r>
    <x v="32"/>
    <x v="105"/>
    <n v="93.190909090909088"/>
    <x v="0"/>
    <x v="1"/>
  </r>
  <r>
    <x v="32"/>
    <x v="106"/>
    <n v="6.8090909090909095"/>
    <x v="0"/>
    <x v="1"/>
  </r>
  <r>
    <x v="33"/>
    <x v="105"/>
    <n v="94.818181818181813"/>
    <x v="0"/>
    <x v="1"/>
  </r>
  <r>
    <x v="33"/>
    <x v="106"/>
    <n v="5.1818181818181817"/>
    <x v="0"/>
    <x v="1"/>
  </r>
  <r>
    <x v="34"/>
    <x v="105"/>
    <n v="0"/>
    <x v="0"/>
    <x v="1"/>
  </r>
  <r>
    <x v="34"/>
    <x v="106"/>
    <n v="0"/>
    <x v="0"/>
    <x v="1"/>
  </r>
  <r>
    <x v="21"/>
    <x v="103"/>
    <n v="62.860892388451447"/>
    <x v="1"/>
    <x v="1"/>
  </r>
  <r>
    <x v="21"/>
    <x v="104"/>
    <n v="14.260717410323709"/>
    <x v="1"/>
    <x v="1"/>
  </r>
  <r>
    <x v="21"/>
    <x v="4"/>
    <n v="22.878390201224846"/>
    <x v="1"/>
    <x v="1"/>
  </r>
  <r>
    <x v="22"/>
    <x v="105"/>
    <n v="98.512685914260715"/>
    <x v="1"/>
    <x v="1"/>
  </r>
  <r>
    <x v="22"/>
    <x v="106"/>
    <n v="1.4873140857392826"/>
    <x v="1"/>
    <x v="1"/>
  </r>
  <r>
    <x v="23"/>
    <x v="105"/>
    <n v="87.882764654418196"/>
    <x v="1"/>
    <x v="1"/>
  </r>
  <r>
    <x v="23"/>
    <x v="106"/>
    <n v="12.117235345581802"/>
    <x v="1"/>
    <x v="1"/>
  </r>
  <r>
    <x v="24"/>
    <x v="105"/>
    <n v="98.99387576552931"/>
    <x v="1"/>
    <x v="1"/>
  </r>
  <r>
    <x v="24"/>
    <x v="106"/>
    <n v="1.0061242344706911"/>
    <x v="1"/>
    <x v="1"/>
  </r>
  <r>
    <x v="25"/>
    <x v="105"/>
    <n v="97.769028871391072"/>
    <x v="1"/>
    <x v="1"/>
  </r>
  <r>
    <x v="25"/>
    <x v="106"/>
    <n v="2.2309711286089238"/>
    <x v="1"/>
    <x v="1"/>
  </r>
  <r>
    <x v="26"/>
    <x v="105"/>
    <n v="90.98862642169729"/>
    <x v="1"/>
    <x v="1"/>
  </r>
  <r>
    <x v="26"/>
    <x v="106"/>
    <n v="9.0113735783027114"/>
    <x v="1"/>
    <x v="1"/>
  </r>
  <r>
    <x v="27"/>
    <x v="105"/>
    <n v="91.644794400699908"/>
    <x v="1"/>
    <x v="1"/>
  </r>
  <r>
    <x v="27"/>
    <x v="106"/>
    <n v="8.3552055993000867"/>
    <x v="1"/>
    <x v="1"/>
  </r>
  <r>
    <x v="28"/>
    <x v="105"/>
    <n v="91.469816272965886"/>
    <x v="1"/>
    <x v="1"/>
  </r>
  <r>
    <x v="28"/>
    <x v="106"/>
    <n v="8.530183727034121"/>
    <x v="1"/>
    <x v="1"/>
  </r>
  <r>
    <x v="29"/>
    <x v="105"/>
    <n v="97.769028871391072"/>
    <x v="1"/>
    <x v="1"/>
  </r>
  <r>
    <x v="29"/>
    <x v="106"/>
    <n v="2.2309711286089238"/>
    <x v="1"/>
    <x v="1"/>
  </r>
  <r>
    <x v="30"/>
    <x v="105"/>
    <n v="59.973753280839894"/>
    <x v="1"/>
    <x v="1"/>
  </r>
  <r>
    <x v="30"/>
    <x v="106"/>
    <n v="40.026246719160106"/>
    <x v="1"/>
    <x v="1"/>
  </r>
  <r>
    <x v="31"/>
    <x v="105"/>
    <n v="98.250218722659667"/>
    <x v="1"/>
    <x v="1"/>
  </r>
  <r>
    <x v="31"/>
    <x v="106"/>
    <n v="1.7497812773403325"/>
    <x v="1"/>
    <x v="1"/>
  </r>
  <r>
    <x v="32"/>
    <x v="105"/>
    <n v="89.195100612423445"/>
    <x v="1"/>
    <x v="1"/>
  </r>
  <r>
    <x v="32"/>
    <x v="106"/>
    <n v="10.804899387576553"/>
    <x v="1"/>
    <x v="1"/>
  </r>
  <r>
    <x v="33"/>
    <x v="105"/>
    <n v="91.426071741032374"/>
    <x v="1"/>
    <x v="1"/>
  </r>
  <r>
    <x v="33"/>
    <x v="106"/>
    <n v="8.5739282589676282"/>
    <x v="1"/>
    <x v="1"/>
  </r>
  <r>
    <x v="34"/>
    <x v="105"/>
    <n v="0"/>
    <x v="1"/>
    <x v="1"/>
  </r>
  <r>
    <x v="34"/>
    <x v="106"/>
    <n v="0"/>
    <x v="1"/>
    <x v="1"/>
  </r>
  <r>
    <x v="21"/>
    <x v="103"/>
    <n v="39.021535580524343"/>
    <x v="2"/>
    <x v="1"/>
  </r>
  <r>
    <x v="21"/>
    <x v="104"/>
    <n v="33.544007490636702"/>
    <x v="2"/>
    <x v="1"/>
  </r>
  <r>
    <x v="21"/>
    <x v="4"/>
    <n v="27.434456928838951"/>
    <x v="2"/>
    <x v="1"/>
  </r>
  <r>
    <x v="22"/>
    <x v="105"/>
    <n v="96.55898876404494"/>
    <x v="2"/>
    <x v="1"/>
  </r>
  <r>
    <x v="22"/>
    <x v="106"/>
    <n v="3.441011235955056"/>
    <x v="2"/>
    <x v="1"/>
  </r>
  <r>
    <x v="23"/>
    <x v="105"/>
    <n v="89.044943820224717"/>
    <x v="2"/>
    <x v="1"/>
  </r>
  <r>
    <x v="23"/>
    <x v="106"/>
    <n v="10.955056179775282"/>
    <x v="2"/>
    <x v="1"/>
  </r>
  <r>
    <x v="24"/>
    <x v="105"/>
    <n v="99.391385767790268"/>
    <x v="2"/>
    <x v="1"/>
  </r>
  <r>
    <x v="24"/>
    <x v="106"/>
    <n v="0.60861423220973787"/>
    <x v="2"/>
    <x v="1"/>
  </r>
  <r>
    <x v="25"/>
    <x v="105"/>
    <n v="98.010299625468164"/>
    <x v="2"/>
    <x v="1"/>
  </r>
  <r>
    <x v="25"/>
    <x v="106"/>
    <n v="1.9897003745318351"/>
    <x v="2"/>
    <x v="1"/>
  </r>
  <r>
    <x v="26"/>
    <x v="105"/>
    <n v="97.425093632958806"/>
    <x v="2"/>
    <x v="1"/>
  </r>
  <r>
    <x v="26"/>
    <x v="106"/>
    <n v="2.5749063670411987"/>
    <x v="2"/>
    <x v="1"/>
  </r>
  <r>
    <x v="27"/>
    <x v="105"/>
    <n v="96.395131086142328"/>
    <x v="2"/>
    <x v="1"/>
  </r>
  <r>
    <x v="27"/>
    <x v="106"/>
    <n v="3.6048689138576777"/>
    <x v="2"/>
    <x v="1"/>
  </r>
  <r>
    <x v="28"/>
    <x v="105"/>
    <n v="97.542134831460672"/>
    <x v="2"/>
    <x v="1"/>
  </r>
  <r>
    <x v="28"/>
    <x v="106"/>
    <n v="2.457865168539326"/>
    <x v="2"/>
    <x v="1"/>
  </r>
  <r>
    <x v="29"/>
    <x v="105"/>
    <n v="97.846441947565538"/>
    <x v="2"/>
    <x v="1"/>
  </r>
  <r>
    <x v="29"/>
    <x v="106"/>
    <n v="2.1535580524344571"/>
    <x v="2"/>
    <x v="1"/>
  </r>
  <r>
    <x v="30"/>
    <x v="105"/>
    <n v="79.002808988764045"/>
    <x v="2"/>
    <x v="1"/>
  </r>
  <r>
    <x v="30"/>
    <x v="106"/>
    <n v="20.997191011235955"/>
    <x v="2"/>
    <x v="1"/>
  </r>
  <r>
    <x v="31"/>
    <x v="105"/>
    <n v="98.712546816479403"/>
    <x v="2"/>
    <x v="1"/>
  </r>
  <r>
    <x v="31"/>
    <x v="106"/>
    <n v="1.2874531835205993"/>
    <x v="2"/>
    <x v="1"/>
  </r>
  <r>
    <x v="32"/>
    <x v="105"/>
    <n v="97.027153558052433"/>
    <x v="2"/>
    <x v="1"/>
  </r>
  <r>
    <x v="32"/>
    <x v="106"/>
    <n v="2.9728464419475658"/>
    <x v="2"/>
    <x v="1"/>
  </r>
  <r>
    <x v="33"/>
    <x v="105"/>
    <n v="97.565543071161045"/>
    <x v="2"/>
    <x v="1"/>
  </r>
  <r>
    <x v="33"/>
    <x v="106"/>
    <n v="2.4344569288389515"/>
    <x v="2"/>
    <x v="1"/>
  </r>
  <r>
    <x v="34"/>
    <x v="105"/>
    <n v="0"/>
    <x v="2"/>
    <x v="1"/>
  </r>
  <r>
    <x v="34"/>
    <x v="106"/>
    <n v="0"/>
    <x v="2"/>
    <x v="1"/>
  </r>
  <r>
    <x v="21"/>
    <x v="103"/>
    <n v="72.862453531598518"/>
    <x v="3"/>
    <x v="1"/>
  </r>
  <r>
    <x v="21"/>
    <x v="104"/>
    <n v="11.338289962825279"/>
    <x v="3"/>
    <x v="1"/>
  </r>
  <r>
    <x v="21"/>
    <x v="4"/>
    <n v="15.799256505576208"/>
    <x v="3"/>
    <x v="1"/>
  </r>
  <r>
    <x v="22"/>
    <x v="105"/>
    <n v="98.451053283767038"/>
    <x v="3"/>
    <x v="1"/>
  </r>
  <r>
    <x v="22"/>
    <x v="106"/>
    <n v="1.5489467162329615"/>
    <x v="3"/>
    <x v="1"/>
  </r>
  <r>
    <x v="23"/>
    <x v="105"/>
    <n v="82.775712515489474"/>
    <x v="3"/>
    <x v="1"/>
  </r>
  <r>
    <x v="23"/>
    <x v="106"/>
    <n v="17.224287484510533"/>
    <x v="3"/>
    <x v="1"/>
  </r>
  <r>
    <x v="24"/>
    <x v="105"/>
    <n v="99.008674101610907"/>
    <x v="3"/>
    <x v="1"/>
  </r>
  <r>
    <x v="24"/>
    <x v="106"/>
    <n v="0.99132589838909546"/>
    <x v="3"/>
    <x v="1"/>
  </r>
  <r>
    <x v="25"/>
    <x v="105"/>
    <n v="95.229244114002483"/>
    <x v="3"/>
    <x v="1"/>
  </r>
  <r>
    <x v="25"/>
    <x v="106"/>
    <n v="4.7707558859975219"/>
    <x v="3"/>
    <x v="1"/>
  </r>
  <r>
    <x v="26"/>
    <x v="105"/>
    <n v="67.71995043370508"/>
    <x v="3"/>
    <x v="1"/>
  </r>
  <r>
    <x v="26"/>
    <x v="106"/>
    <n v="32.28004956629492"/>
    <x v="3"/>
    <x v="1"/>
  </r>
  <r>
    <x v="27"/>
    <x v="105"/>
    <n v="94.175960346964061"/>
    <x v="3"/>
    <x v="1"/>
  </r>
  <r>
    <x v="27"/>
    <x v="106"/>
    <n v="5.8240396530359355"/>
    <x v="3"/>
    <x v="1"/>
  </r>
  <r>
    <x v="28"/>
    <x v="105"/>
    <n v="93.742255266418837"/>
    <x v="3"/>
    <x v="1"/>
  </r>
  <r>
    <x v="28"/>
    <x v="106"/>
    <n v="6.2577447335811645"/>
    <x v="3"/>
    <x v="1"/>
  </r>
  <r>
    <x v="29"/>
    <x v="105"/>
    <n v="99.008674101610907"/>
    <x v="3"/>
    <x v="1"/>
  </r>
  <r>
    <x v="29"/>
    <x v="106"/>
    <n v="0.99132589838909546"/>
    <x v="3"/>
    <x v="1"/>
  </r>
  <r>
    <x v="30"/>
    <x v="105"/>
    <n v="58.054522924411401"/>
    <x v="3"/>
    <x v="1"/>
  </r>
  <r>
    <x v="30"/>
    <x v="106"/>
    <n v="41.945477075588599"/>
    <x v="3"/>
    <x v="1"/>
  </r>
  <r>
    <x v="31"/>
    <x v="105"/>
    <n v="98.203221809169762"/>
    <x v="3"/>
    <x v="1"/>
  </r>
  <r>
    <x v="31"/>
    <x v="106"/>
    <n v="1.7967781908302354"/>
    <x v="3"/>
    <x v="1"/>
  </r>
  <r>
    <x v="32"/>
    <x v="105"/>
    <n v="90.396530359355637"/>
    <x v="3"/>
    <x v="1"/>
  </r>
  <r>
    <x v="32"/>
    <x v="106"/>
    <n v="9.6034696406443611"/>
    <x v="3"/>
    <x v="1"/>
  </r>
  <r>
    <x v="33"/>
    <x v="105"/>
    <n v="92.379182156133822"/>
    <x v="3"/>
    <x v="1"/>
  </r>
  <r>
    <x v="33"/>
    <x v="106"/>
    <n v="7.6208178438661713"/>
    <x v="3"/>
    <x v="1"/>
  </r>
  <r>
    <x v="34"/>
    <x v="105"/>
    <n v="0"/>
    <x v="3"/>
    <x v="1"/>
  </r>
  <r>
    <x v="34"/>
    <x v="106"/>
    <n v="0"/>
    <x v="3"/>
    <x v="1"/>
  </r>
  <r>
    <x v="21"/>
    <x v="103"/>
    <n v="45.346320346320347"/>
    <x v="4"/>
    <x v="1"/>
  </r>
  <r>
    <x v="21"/>
    <x v="104"/>
    <n v="24.675324675324674"/>
    <x v="4"/>
    <x v="1"/>
  </r>
  <r>
    <x v="21"/>
    <x v="4"/>
    <n v="29.978354978354979"/>
    <x v="4"/>
    <x v="1"/>
  </r>
  <r>
    <x v="22"/>
    <x v="105"/>
    <n v="96.969696969696969"/>
    <x v="4"/>
    <x v="1"/>
  </r>
  <r>
    <x v="22"/>
    <x v="106"/>
    <n v="3.0303030303030303"/>
    <x v="4"/>
    <x v="1"/>
  </r>
  <r>
    <x v="23"/>
    <x v="105"/>
    <n v="90.367965367965368"/>
    <x v="4"/>
    <x v="1"/>
  </r>
  <r>
    <x v="23"/>
    <x v="106"/>
    <n v="9.6320346320346317"/>
    <x v="4"/>
    <x v="1"/>
  </r>
  <r>
    <x v="24"/>
    <x v="105"/>
    <n v="99.458874458874462"/>
    <x v="4"/>
    <x v="1"/>
  </r>
  <r>
    <x v="24"/>
    <x v="106"/>
    <n v="0.54112554112554112"/>
    <x v="4"/>
    <x v="1"/>
  </r>
  <r>
    <x v="25"/>
    <x v="105"/>
    <n v="99.242424242424249"/>
    <x v="4"/>
    <x v="1"/>
  </r>
  <r>
    <x v="25"/>
    <x v="106"/>
    <n v="0.75757575757575757"/>
    <x v="4"/>
    <x v="1"/>
  </r>
  <r>
    <x v="26"/>
    <x v="105"/>
    <n v="91.666666666666671"/>
    <x v="4"/>
    <x v="1"/>
  </r>
  <r>
    <x v="26"/>
    <x v="106"/>
    <n v="8.3333333333333339"/>
    <x v="4"/>
    <x v="1"/>
  </r>
  <r>
    <x v="27"/>
    <x v="105"/>
    <n v="96.53679653679653"/>
    <x v="4"/>
    <x v="1"/>
  </r>
  <r>
    <x v="27"/>
    <x v="106"/>
    <n v="3.4632034632034632"/>
    <x v="4"/>
    <x v="1"/>
  </r>
  <r>
    <x v="28"/>
    <x v="105"/>
    <n v="95.34632034632034"/>
    <x v="4"/>
    <x v="1"/>
  </r>
  <r>
    <x v="28"/>
    <x v="106"/>
    <n v="4.6536796536796539"/>
    <x v="4"/>
    <x v="1"/>
  </r>
  <r>
    <x v="29"/>
    <x v="105"/>
    <n v="97.402597402597408"/>
    <x v="4"/>
    <x v="1"/>
  </r>
  <r>
    <x v="29"/>
    <x v="106"/>
    <n v="2.5974025974025974"/>
    <x v="4"/>
    <x v="1"/>
  </r>
  <r>
    <x v="30"/>
    <x v="105"/>
    <n v="74.891774891774887"/>
    <x v="4"/>
    <x v="1"/>
  </r>
  <r>
    <x v="30"/>
    <x v="106"/>
    <n v="25.10822510822511"/>
    <x v="4"/>
    <x v="1"/>
  </r>
  <r>
    <x v="31"/>
    <x v="105"/>
    <n v="98.376623376623371"/>
    <x v="4"/>
    <x v="1"/>
  </r>
  <r>
    <x v="31"/>
    <x v="106"/>
    <n v="1.6233766233766234"/>
    <x v="4"/>
    <x v="1"/>
  </r>
  <r>
    <x v="32"/>
    <x v="105"/>
    <n v="94.913419913419915"/>
    <x v="4"/>
    <x v="1"/>
  </r>
  <r>
    <x v="32"/>
    <x v="106"/>
    <n v="5.0865800865800868"/>
    <x v="4"/>
    <x v="1"/>
  </r>
  <r>
    <x v="33"/>
    <x v="105"/>
    <n v="96.53679653679653"/>
    <x v="4"/>
    <x v="1"/>
  </r>
  <r>
    <x v="33"/>
    <x v="106"/>
    <n v="3.4632034632034632"/>
    <x v="4"/>
    <x v="1"/>
  </r>
  <r>
    <x v="34"/>
    <x v="105"/>
    <n v="0"/>
    <x v="4"/>
    <x v="1"/>
  </r>
  <r>
    <x v="34"/>
    <x v="106"/>
    <n v="0"/>
    <x v="4"/>
    <x v="1"/>
  </r>
  <r>
    <x v="21"/>
    <x v="103"/>
    <n v="53.8860103626943"/>
    <x v="5"/>
    <x v="1"/>
  </r>
  <r>
    <x v="21"/>
    <x v="104"/>
    <n v="13.989637305699482"/>
    <x v="5"/>
    <x v="1"/>
  </r>
  <r>
    <x v="21"/>
    <x v="4"/>
    <n v="32.124352331606218"/>
    <x v="5"/>
    <x v="1"/>
  </r>
  <r>
    <x v="22"/>
    <x v="105"/>
    <n v="95.336787564766837"/>
    <x v="5"/>
    <x v="1"/>
  </r>
  <r>
    <x v="22"/>
    <x v="106"/>
    <n v="4.6632124352331603"/>
    <x v="5"/>
    <x v="1"/>
  </r>
  <r>
    <x v="23"/>
    <x v="105"/>
    <n v="90.673575129533674"/>
    <x v="5"/>
    <x v="1"/>
  </r>
  <r>
    <x v="23"/>
    <x v="106"/>
    <n v="9.3264248704663206"/>
    <x v="5"/>
    <x v="1"/>
  </r>
  <r>
    <x v="24"/>
    <x v="105"/>
    <n v="99.481865284974091"/>
    <x v="5"/>
    <x v="1"/>
  </r>
  <r>
    <x v="24"/>
    <x v="106"/>
    <n v="0.51813471502590669"/>
    <x v="5"/>
    <x v="1"/>
  </r>
  <r>
    <x v="25"/>
    <x v="105"/>
    <n v="98.963730569948183"/>
    <x v="5"/>
    <x v="1"/>
  </r>
  <r>
    <x v="25"/>
    <x v="106"/>
    <n v="1.0362694300518134"/>
    <x v="5"/>
    <x v="1"/>
  </r>
  <r>
    <x v="26"/>
    <x v="105"/>
    <n v="88.601036269430054"/>
    <x v="5"/>
    <x v="1"/>
  </r>
  <r>
    <x v="26"/>
    <x v="106"/>
    <n v="11.398963730569948"/>
    <x v="5"/>
    <x v="1"/>
  </r>
  <r>
    <x v="27"/>
    <x v="105"/>
    <n v="96.373056994818654"/>
    <x v="5"/>
    <x v="1"/>
  </r>
  <r>
    <x v="27"/>
    <x v="106"/>
    <n v="3.6269430051813472"/>
    <x v="5"/>
    <x v="1"/>
  </r>
  <r>
    <x v="28"/>
    <x v="105"/>
    <n v="93.264248704663217"/>
    <x v="5"/>
    <x v="1"/>
  </r>
  <r>
    <x v="28"/>
    <x v="106"/>
    <n v="6.7357512953367875"/>
    <x v="5"/>
    <x v="1"/>
  </r>
  <r>
    <x v="29"/>
    <x v="105"/>
    <n v="97.409326424870471"/>
    <x v="5"/>
    <x v="1"/>
  </r>
  <r>
    <x v="29"/>
    <x v="106"/>
    <n v="2.5906735751295336"/>
    <x v="5"/>
    <x v="1"/>
  </r>
  <r>
    <x v="30"/>
    <x v="105"/>
    <n v="62.176165803108809"/>
    <x v="5"/>
    <x v="1"/>
  </r>
  <r>
    <x v="30"/>
    <x v="106"/>
    <n v="37.823834196891191"/>
    <x v="5"/>
    <x v="1"/>
  </r>
  <r>
    <x v="31"/>
    <x v="105"/>
    <n v="98.445595854922274"/>
    <x v="5"/>
    <x v="1"/>
  </r>
  <r>
    <x v="31"/>
    <x v="106"/>
    <n v="1.5544041450777202"/>
    <x v="5"/>
    <x v="1"/>
  </r>
  <r>
    <x v="32"/>
    <x v="105"/>
    <n v="94.30051813471502"/>
    <x v="5"/>
    <x v="1"/>
  </r>
  <r>
    <x v="32"/>
    <x v="106"/>
    <n v="5.6994818652849739"/>
    <x v="5"/>
    <x v="1"/>
  </r>
  <r>
    <x v="33"/>
    <x v="105"/>
    <n v="93.782383419689126"/>
    <x v="5"/>
    <x v="1"/>
  </r>
  <r>
    <x v="33"/>
    <x v="106"/>
    <n v="6.2176165803108807"/>
    <x v="5"/>
    <x v="1"/>
  </r>
  <r>
    <x v="34"/>
    <x v="105"/>
    <n v="0"/>
    <x v="5"/>
    <x v="1"/>
  </r>
  <r>
    <x v="34"/>
    <x v="106"/>
    <n v="0"/>
    <x v="5"/>
    <x v="1"/>
  </r>
  <r>
    <x v="21"/>
    <x v="103"/>
    <n v="43.75"/>
    <x v="6"/>
    <x v="1"/>
  </r>
  <r>
    <x v="21"/>
    <x v="104"/>
    <n v="23.125"/>
    <x v="6"/>
    <x v="1"/>
  </r>
  <r>
    <x v="21"/>
    <x v="4"/>
    <n v="33.125"/>
    <x v="6"/>
    <x v="1"/>
  </r>
  <r>
    <x v="22"/>
    <x v="105"/>
    <n v="96.875"/>
    <x v="6"/>
    <x v="1"/>
  </r>
  <r>
    <x v="22"/>
    <x v="106"/>
    <n v="3.125"/>
    <x v="6"/>
    <x v="1"/>
  </r>
  <r>
    <x v="23"/>
    <x v="105"/>
    <n v="95"/>
    <x v="6"/>
    <x v="1"/>
  </r>
  <r>
    <x v="23"/>
    <x v="106"/>
    <n v="5"/>
    <x v="6"/>
    <x v="1"/>
  </r>
  <r>
    <x v="24"/>
    <x v="105"/>
    <n v="98.75"/>
    <x v="6"/>
    <x v="1"/>
  </r>
  <r>
    <x v="24"/>
    <x v="106"/>
    <n v="1.25"/>
    <x v="6"/>
    <x v="1"/>
  </r>
  <r>
    <x v="25"/>
    <x v="105"/>
    <n v="98.75"/>
    <x v="6"/>
    <x v="1"/>
  </r>
  <r>
    <x v="25"/>
    <x v="106"/>
    <n v="1.25"/>
    <x v="6"/>
    <x v="1"/>
  </r>
  <r>
    <x v="26"/>
    <x v="105"/>
    <n v="92.5"/>
    <x v="6"/>
    <x v="1"/>
  </r>
  <r>
    <x v="26"/>
    <x v="106"/>
    <n v="7.5"/>
    <x v="6"/>
    <x v="1"/>
  </r>
  <r>
    <x v="27"/>
    <x v="105"/>
    <n v="94.375"/>
    <x v="6"/>
    <x v="1"/>
  </r>
  <r>
    <x v="27"/>
    <x v="106"/>
    <n v="5.625"/>
    <x v="6"/>
    <x v="1"/>
  </r>
  <r>
    <x v="28"/>
    <x v="105"/>
    <n v="95.625"/>
    <x v="6"/>
    <x v="1"/>
  </r>
  <r>
    <x v="28"/>
    <x v="106"/>
    <n v="4.375"/>
    <x v="6"/>
    <x v="1"/>
  </r>
  <r>
    <x v="29"/>
    <x v="105"/>
    <n v="98.75"/>
    <x v="6"/>
    <x v="1"/>
  </r>
  <r>
    <x v="29"/>
    <x v="106"/>
    <n v="1.25"/>
    <x v="6"/>
    <x v="1"/>
  </r>
  <r>
    <x v="30"/>
    <x v="105"/>
    <n v="76.875"/>
    <x v="6"/>
    <x v="1"/>
  </r>
  <r>
    <x v="30"/>
    <x v="106"/>
    <n v="23.125"/>
    <x v="6"/>
    <x v="1"/>
  </r>
  <r>
    <x v="31"/>
    <x v="105"/>
    <n v="96.25"/>
    <x v="6"/>
    <x v="1"/>
  </r>
  <r>
    <x v="31"/>
    <x v="106"/>
    <n v="3.75"/>
    <x v="6"/>
    <x v="1"/>
  </r>
  <r>
    <x v="32"/>
    <x v="105"/>
    <n v="95.625"/>
    <x v="6"/>
    <x v="1"/>
  </r>
  <r>
    <x v="32"/>
    <x v="106"/>
    <n v="4.375"/>
    <x v="6"/>
    <x v="1"/>
  </r>
  <r>
    <x v="33"/>
    <x v="105"/>
    <n v="96.25"/>
    <x v="6"/>
    <x v="1"/>
  </r>
  <r>
    <x v="33"/>
    <x v="106"/>
    <n v="3.75"/>
    <x v="6"/>
    <x v="1"/>
  </r>
  <r>
    <x v="34"/>
    <x v="105"/>
    <n v="0"/>
    <x v="6"/>
    <x v="1"/>
  </r>
  <r>
    <x v="34"/>
    <x v="106"/>
    <n v="0"/>
    <x v="6"/>
    <x v="1"/>
  </r>
  <r>
    <x v="21"/>
    <x v="103"/>
    <n v="36.577181208053695"/>
    <x v="7"/>
    <x v="1"/>
  </r>
  <r>
    <x v="21"/>
    <x v="104"/>
    <n v="30.872483221476511"/>
    <x v="7"/>
    <x v="1"/>
  </r>
  <r>
    <x v="21"/>
    <x v="4"/>
    <n v="32.550335570469798"/>
    <x v="7"/>
    <x v="1"/>
  </r>
  <r>
    <x v="22"/>
    <x v="105"/>
    <n v="98.322147651006716"/>
    <x v="7"/>
    <x v="1"/>
  </r>
  <r>
    <x v="22"/>
    <x v="106"/>
    <n v="1.6778523489932886"/>
    <x v="7"/>
    <x v="1"/>
  </r>
  <r>
    <x v="23"/>
    <x v="105"/>
    <n v="92.281879194630875"/>
    <x v="7"/>
    <x v="1"/>
  </r>
  <r>
    <x v="23"/>
    <x v="106"/>
    <n v="7.7181208053691277"/>
    <x v="7"/>
    <x v="1"/>
  </r>
  <r>
    <x v="24"/>
    <x v="105"/>
    <n v="99.664429530201346"/>
    <x v="7"/>
    <x v="1"/>
  </r>
  <r>
    <x v="24"/>
    <x v="106"/>
    <n v="0.33557046979865773"/>
    <x v="7"/>
    <x v="1"/>
  </r>
  <r>
    <x v="25"/>
    <x v="105"/>
    <n v="99.664429530201346"/>
    <x v="7"/>
    <x v="1"/>
  </r>
  <r>
    <x v="25"/>
    <x v="106"/>
    <n v="0.33557046979865773"/>
    <x v="7"/>
    <x v="1"/>
  </r>
  <r>
    <x v="26"/>
    <x v="105"/>
    <n v="94.295302013422813"/>
    <x v="7"/>
    <x v="1"/>
  </r>
  <r>
    <x v="26"/>
    <x v="106"/>
    <n v="5.7046979865771812"/>
    <x v="7"/>
    <x v="1"/>
  </r>
  <r>
    <x v="27"/>
    <x v="105"/>
    <n v="96.644295302013418"/>
    <x v="7"/>
    <x v="1"/>
  </r>
  <r>
    <x v="27"/>
    <x v="106"/>
    <n v="3.3557046979865772"/>
    <x v="7"/>
    <x v="1"/>
  </r>
  <r>
    <x v="28"/>
    <x v="105"/>
    <n v="98.322147651006716"/>
    <x v="7"/>
    <x v="1"/>
  </r>
  <r>
    <x v="28"/>
    <x v="106"/>
    <n v="1.6778523489932886"/>
    <x v="7"/>
    <x v="1"/>
  </r>
  <r>
    <x v="29"/>
    <x v="105"/>
    <n v="98.322147651006716"/>
    <x v="7"/>
    <x v="1"/>
  </r>
  <r>
    <x v="29"/>
    <x v="106"/>
    <n v="1.6778523489932886"/>
    <x v="7"/>
    <x v="1"/>
  </r>
  <r>
    <x v="30"/>
    <x v="105"/>
    <n v="78.523489932885909"/>
    <x v="7"/>
    <x v="1"/>
  </r>
  <r>
    <x v="30"/>
    <x v="106"/>
    <n v="21.476510067114095"/>
    <x v="7"/>
    <x v="1"/>
  </r>
  <r>
    <x v="31"/>
    <x v="105"/>
    <n v="98.993288590604024"/>
    <x v="7"/>
    <x v="1"/>
  </r>
  <r>
    <x v="31"/>
    <x v="106"/>
    <n v="1.0067114093959733"/>
    <x v="7"/>
    <x v="1"/>
  </r>
  <r>
    <x v="32"/>
    <x v="105"/>
    <n v="97.651006711409394"/>
    <x v="7"/>
    <x v="1"/>
  </r>
  <r>
    <x v="32"/>
    <x v="106"/>
    <n v="2.348993288590604"/>
    <x v="7"/>
    <x v="1"/>
  </r>
  <r>
    <x v="33"/>
    <x v="105"/>
    <n v="97.986577181208048"/>
    <x v="7"/>
    <x v="1"/>
  </r>
  <r>
    <x v="33"/>
    <x v="106"/>
    <n v="2.0134228187919465"/>
    <x v="7"/>
    <x v="1"/>
  </r>
  <r>
    <x v="34"/>
    <x v="105"/>
    <n v="0"/>
    <x v="7"/>
    <x v="1"/>
  </r>
  <r>
    <x v="34"/>
    <x v="106"/>
    <n v="0"/>
    <x v="7"/>
    <x v="1"/>
  </r>
  <r>
    <x v="21"/>
    <x v="103"/>
    <n v="49.816849816849818"/>
    <x v="8"/>
    <x v="1"/>
  </r>
  <r>
    <x v="21"/>
    <x v="104"/>
    <n v="26.373626373626372"/>
    <x v="8"/>
    <x v="1"/>
  </r>
  <r>
    <x v="21"/>
    <x v="4"/>
    <n v="23.80952380952381"/>
    <x v="8"/>
    <x v="1"/>
  </r>
  <r>
    <x v="22"/>
    <x v="105"/>
    <n v="96.703296703296701"/>
    <x v="8"/>
    <x v="1"/>
  </r>
  <r>
    <x v="22"/>
    <x v="106"/>
    <n v="3.2967032967032965"/>
    <x v="8"/>
    <x v="1"/>
  </r>
  <r>
    <x v="23"/>
    <x v="105"/>
    <n v="85.347985347985343"/>
    <x v="8"/>
    <x v="1"/>
  </r>
  <r>
    <x v="23"/>
    <x v="106"/>
    <n v="14.652014652014651"/>
    <x v="8"/>
    <x v="1"/>
  </r>
  <r>
    <x v="24"/>
    <x v="105"/>
    <n v="99.633699633699635"/>
    <x v="8"/>
    <x v="1"/>
  </r>
  <r>
    <x v="24"/>
    <x v="106"/>
    <n v="0.36630036630036628"/>
    <x v="8"/>
    <x v="1"/>
  </r>
  <r>
    <x v="25"/>
    <x v="105"/>
    <n v="99.26739926739927"/>
    <x v="8"/>
    <x v="1"/>
  </r>
  <r>
    <x v="25"/>
    <x v="106"/>
    <n v="0.73260073260073255"/>
    <x v="8"/>
    <x v="1"/>
  </r>
  <r>
    <x v="26"/>
    <x v="105"/>
    <n v="90.476190476190482"/>
    <x v="8"/>
    <x v="1"/>
  </r>
  <r>
    <x v="26"/>
    <x v="106"/>
    <n v="9.5238095238095237"/>
    <x v="8"/>
    <x v="1"/>
  </r>
  <r>
    <x v="27"/>
    <x v="105"/>
    <n v="97.802197802197796"/>
    <x v="8"/>
    <x v="1"/>
  </r>
  <r>
    <x v="27"/>
    <x v="106"/>
    <n v="2.197802197802198"/>
    <x v="8"/>
    <x v="1"/>
  </r>
  <r>
    <x v="28"/>
    <x v="105"/>
    <n v="93.406593406593402"/>
    <x v="8"/>
    <x v="1"/>
  </r>
  <r>
    <x v="28"/>
    <x v="106"/>
    <n v="6.5934065934065931"/>
    <x v="8"/>
    <x v="1"/>
  </r>
  <r>
    <x v="29"/>
    <x v="105"/>
    <n v="95.604395604395606"/>
    <x v="8"/>
    <x v="1"/>
  </r>
  <r>
    <x v="29"/>
    <x v="106"/>
    <n v="4.395604395604396"/>
    <x v="8"/>
    <x v="1"/>
  </r>
  <r>
    <x v="30"/>
    <x v="105"/>
    <n v="78.754578754578759"/>
    <x v="8"/>
    <x v="1"/>
  </r>
  <r>
    <x v="30"/>
    <x v="106"/>
    <n v="21.245421245421245"/>
    <x v="8"/>
    <x v="1"/>
  </r>
  <r>
    <x v="31"/>
    <x v="105"/>
    <n v="98.901098901098905"/>
    <x v="8"/>
    <x v="1"/>
  </r>
  <r>
    <x v="31"/>
    <x v="106"/>
    <n v="1.098901098901099"/>
    <x v="8"/>
    <x v="1"/>
  </r>
  <r>
    <x v="32"/>
    <x v="105"/>
    <n v="91.941391941391942"/>
    <x v="8"/>
    <x v="1"/>
  </r>
  <r>
    <x v="32"/>
    <x v="106"/>
    <n v="8.0586080586080584"/>
    <x v="8"/>
    <x v="1"/>
  </r>
  <r>
    <x v="33"/>
    <x v="105"/>
    <n v="97.069597069597066"/>
    <x v="8"/>
    <x v="1"/>
  </r>
  <r>
    <x v="33"/>
    <x v="106"/>
    <n v="2.9304029304029302"/>
    <x v="8"/>
    <x v="1"/>
  </r>
  <r>
    <x v="34"/>
    <x v="105"/>
    <n v="0"/>
    <x v="8"/>
    <x v="1"/>
  </r>
  <r>
    <x v="34"/>
    <x v="106"/>
    <n v="0"/>
    <x v="8"/>
    <x v="1"/>
  </r>
  <r>
    <x v="21"/>
    <x v="103"/>
    <n v="49.709302325581397"/>
    <x v="9"/>
    <x v="1"/>
  </r>
  <r>
    <x v="21"/>
    <x v="104"/>
    <n v="26.453488372093023"/>
    <x v="9"/>
    <x v="1"/>
  </r>
  <r>
    <x v="21"/>
    <x v="4"/>
    <n v="23.837209302325583"/>
    <x v="9"/>
    <x v="1"/>
  </r>
  <r>
    <x v="22"/>
    <x v="105"/>
    <n v="98.255813953488371"/>
    <x v="9"/>
    <x v="1"/>
  </r>
  <r>
    <x v="22"/>
    <x v="106"/>
    <n v="1.7441860465116279"/>
    <x v="9"/>
    <x v="1"/>
  </r>
  <r>
    <x v="23"/>
    <x v="105"/>
    <n v="79.941860465116278"/>
    <x v="9"/>
    <x v="1"/>
  </r>
  <r>
    <x v="23"/>
    <x v="106"/>
    <n v="20.058139534883722"/>
    <x v="9"/>
    <x v="1"/>
  </r>
  <r>
    <x v="24"/>
    <x v="105"/>
    <n v="98.54651162790698"/>
    <x v="9"/>
    <x v="1"/>
  </r>
  <r>
    <x v="24"/>
    <x v="106"/>
    <n v="1.4534883720930232"/>
    <x v="9"/>
    <x v="1"/>
  </r>
  <r>
    <x v="25"/>
    <x v="105"/>
    <n v="98.54651162790698"/>
    <x v="9"/>
    <x v="1"/>
  </r>
  <r>
    <x v="25"/>
    <x v="106"/>
    <n v="1.4534883720930232"/>
    <x v="9"/>
    <x v="1"/>
  </r>
  <r>
    <x v="26"/>
    <x v="105"/>
    <n v="86.627906976744185"/>
    <x v="9"/>
    <x v="1"/>
  </r>
  <r>
    <x v="26"/>
    <x v="106"/>
    <n v="13.372093023255815"/>
    <x v="9"/>
    <x v="1"/>
  </r>
  <r>
    <x v="27"/>
    <x v="105"/>
    <n v="97.965116279069761"/>
    <x v="9"/>
    <x v="1"/>
  </r>
  <r>
    <x v="27"/>
    <x v="106"/>
    <n v="2.0348837209302326"/>
    <x v="9"/>
    <x v="1"/>
  </r>
  <r>
    <x v="28"/>
    <x v="105"/>
    <n v="96.511627906976742"/>
    <x v="9"/>
    <x v="1"/>
  </r>
  <r>
    <x v="28"/>
    <x v="106"/>
    <n v="3.4883720930232558"/>
    <x v="9"/>
    <x v="1"/>
  </r>
  <r>
    <x v="29"/>
    <x v="105"/>
    <n v="98.837209302325576"/>
    <x v="9"/>
    <x v="1"/>
  </r>
  <r>
    <x v="29"/>
    <x v="106"/>
    <n v="1.1627906976744187"/>
    <x v="9"/>
    <x v="1"/>
  </r>
  <r>
    <x v="30"/>
    <x v="105"/>
    <n v="80.813953488372093"/>
    <x v="9"/>
    <x v="1"/>
  </r>
  <r>
    <x v="30"/>
    <x v="106"/>
    <n v="19.186046511627907"/>
    <x v="9"/>
    <x v="1"/>
  </r>
  <r>
    <x v="31"/>
    <x v="105"/>
    <n v="98.255813953488371"/>
    <x v="9"/>
    <x v="1"/>
  </r>
  <r>
    <x v="31"/>
    <x v="106"/>
    <n v="1.7441860465116279"/>
    <x v="9"/>
    <x v="1"/>
  </r>
  <r>
    <x v="32"/>
    <x v="105"/>
    <n v="96.220930232558146"/>
    <x v="9"/>
    <x v="1"/>
  </r>
  <r>
    <x v="32"/>
    <x v="106"/>
    <n v="3.7790697674418605"/>
    <x v="9"/>
    <x v="1"/>
  </r>
  <r>
    <x v="33"/>
    <x v="105"/>
    <n v="96.511627906976742"/>
    <x v="9"/>
    <x v="1"/>
  </r>
  <r>
    <x v="33"/>
    <x v="106"/>
    <n v="3.4883720930232558"/>
    <x v="9"/>
    <x v="1"/>
  </r>
  <r>
    <x v="34"/>
    <x v="105"/>
    <n v="0"/>
    <x v="9"/>
    <x v="1"/>
  </r>
  <r>
    <x v="34"/>
    <x v="106"/>
    <n v="0"/>
    <x v="9"/>
    <x v="1"/>
  </r>
  <r>
    <x v="21"/>
    <x v="103"/>
    <n v="69.230769230769226"/>
    <x v="10"/>
    <x v="1"/>
  </r>
  <r>
    <x v="21"/>
    <x v="104"/>
    <n v="13.765182186234817"/>
    <x v="10"/>
    <x v="1"/>
  </r>
  <r>
    <x v="21"/>
    <x v="4"/>
    <n v="17.004048582995953"/>
    <x v="10"/>
    <x v="1"/>
  </r>
  <r>
    <x v="22"/>
    <x v="105"/>
    <n v="95.951417004048579"/>
    <x v="10"/>
    <x v="1"/>
  </r>
  <r>
    <x v="22"/>
    <x v="106"/>
    <n v="4.048582995951417"/>
    <x v="10"/>
    <x v="1"/>
  </r>
  <r>
    <x v="23"/>
    <x v="105"/>
    <n v="82.995951417004051"/>
    <x v="10"/>
    <x v="1"/>
  </r>
  <r>
    <x v="23"/>
    <x v="106"/>
    <n v="17.004048582995953"/>
    <x v="10"/>
    <x v="1"/>
  </r>
  <r>
    <x v="24"/>
    <x v="105"/>
    <n v="98.785425101214571"/>
    <x v="10"/>
    <x v="1"/>
  </r>
  <r>
    <x v="24"/>
    <x v="106"/>
    <n v="1.214574898785425"/>
    <x v="10"/>
    <x v="1"/>
  </r>
  <r>
    <x v="25"/>
    <x v="105"/>
    <n v="94.331983805668017"/>
    <x v="10"/>
    <x v="1"/>
  </r>
  <r>
    <x v="25"/>
    <x v="106"/>
    <n v="5.668016194331984"/>
    <x v="10"/>
    <x v="1"/>
  </r>
  <r>
    <x v="26"/>
    <x v="105"/>
    <n v="81.376518218623488"/>
    <x v="10"/>
    <x v="1"/>
  </r>
  <r>
    <x v="26"/>
    <x v="106"/>
    <n v="18.623481781376519"/>
    <x v="10"/>
    <x v="1"/>
  </r>
  <r>
    <x v="27"/>
    <x v="105"/>
    <n v="93.927125506072869"/>
    <x v="10"/>
    <x v="1"/>
  </r>
  <r>
    <x v="27"/>
    <x v="106"/>
    <n v="6.0728744939271255"/>
    <x v="10"/>
    <x v="1"/>
  </r>
  <r>
    <x v="28"/>
    <x v="105"/>
    <n v="94.331983805668017"/>
    <x v="10"/>
    <x v="1"/>
  </r>
  <r>
    <x v="28"/>
    <x v="106"/>
    <n v="5.668016194331984"/>
    <x v="10"/>
    <x v="1"/>
  </r>
  <r>
    <x v="29"/>
    <x v="105"/>
    <n v="97.570850202429156"/>
    <x v="10"/>
    <x v="1"/>
  </r>
  <r>
    <x v="29"/>
    <x v="106"/>
    <n v="2.42914979757085"/>
    <x v="10"/>
    <x v="1"/>
  </r>
  <r>
    <x v="30"/>
    <x v="105"/>
    <n v="70.040485829959508"/>
    <x v="10"/>
    <x v="1"/>
  </r>
  <r>
    <x v="30"/>
    <x v="106"/>
    <n v="29.959514170040485"/>
    <x v="10"/>
    <x v="1"/>
  </r>
  <r>
    <x v="31"/>
    <x v="105"/>
    <n v="96.761133603238861"/>
    <x v="10"/>
    <x v="1"/>
  </r>
  <r>
    <x v="31"/>
    <x v="106"/>
    <n v="3.2388663967611335"/>
    <x v="10"/>
    <x v="1"/>
  </r>
  <r>
    <x v="32"/>
    <x v="105"/>
    <n v="84.615384615384613"/>
    <x v="10"/>
    <x v="1"/>
  </r>
  <r>
    <x v="32"/>
    <x v="106"/>
    <n v="15.384615384615385"/>
    <x v="10"/>
    <x v="1"/>
  </r>
  <r>
    <x v="33"/>
    <x v="105"/>
    <n v="93.927125506072869"/>
    <x v="10"/>
    <x v="1"/>
  </r>
  <r>
    <x v="33"/>
    <x v="106"/>
    <n v="6.0728744939271255"/>
    <x v="10"/>
    <x v="1"/>
  </r>
  <r>
    <x v="34"/>
    <x v="105"/>
    <n v="0"/>
    <x v="10"/>
    <x v="1"/>
  </r>
  <r>
    <x v="34"/>
    <x v="106"/>
    <n v="0"/>
    <x v="10"/>
    <x v="1"/>
  </r>
  <r>
    <x v="21"/>
    <x v="103"/>
    <n v="52.592592592592595"/>
    <x v="11"/>
    <x v="1"/>
  </r>
  <r>
    <x v="21"/>
    <x v="104"/>
    <n v="27.777777777777779"/>
    <x v="11"/>
    <x v="1"/>
  </r>
  <r>
    <x v="21"/>
    <x v="4"/>
    <n v="19.62962962962963"/>
    <x v="11"/>
    <x v="1"/>
  </r>
  <r>
    <x v="22"/>
    <x v="105"/>
    <n v="98.518518518518519"/>
    <x v="11"/>
    <x v="1"/>
  </r>
  <r>
    <x v="22"/>
    <x v="106"/>
    <n v="1.4814814814814814"/>
    <x v="11"/>
    <x v="1"/>
  </r>
  <r>
    <x v="23"/>
    <x v="105"/>
    <n v="85.555555555555557"/>
    <x v="11"/>
    <x v="1"/>
  </r>
  <r>
    <x v="23"/>
    <x v="106"/>
    <n v="14.444444444444445"/>
    <x v="11"/>
    <x v="1"/>
  </r>
  <r>
    <x v="24"/>
    <x v="105"/>
    <n v="98.888888888888886"/>
    <x v="11"/>
    <x v="1"/>
  </r>
  <r>
    <x v="24"/>
    <x v="106"/>
    <n v="1.1111111111111112"/>
    <x v="11"/>
    <x v="1"/>
  </r>
  <r>
    <x v="25"/>
    <x v="105"/>
    <n v="98.518518518518519"/>
    <x v="11"/>
    <x v="1"/>
  </r>
  <r>
    <x v="25"/>
    <x v="106"/>
    <n v="1.4814814814814814"/>
    <x v="11"/>
    <x v="1"/>
  </r>
  <r>
    <x v="26"/>
    <x v="105"/>
    <n v="78.888888888888886"/>
    <x v="11"/>
    <x v="1"/>
  </r>
  <r>
    <x v="26"/>
    <x v="106"/>
    <n v="21.111111111111111"/>
    <x v="11"/>
    <x v="1"/>
  </r>
  <r>
    <x v="27"/>
    <x v="105"/>
    <n v="94.444444444444443"/>
    <x v="11"/>
    <x v="1"/>
  </r>
  <r>
    <x v="27"/>
    <x v="106"/>
    <n v="5.5555555555555554"/>
    <x v="11"/>
    <x v="1"/>
  </r>
  <r>
    <x v="28"/>
    <x v="105"/>
    <n v="97.407407407407405"/>
    <x v="11"/>
    <x v="1"/>
  </r>
  <r>
    <x v="28"/>
    <x v="106"/>
    <n v="2.5925925925925926"/>
    <x v="11"/>
    <x v="1"/>
  </r>
  <r>
    <x v="29"/>
    <x v="105"/>
    <n v="98.148148148148152"/>
    <x v="11"/>
    <x v="1"/>
  </r>
  <r>
    <x v="29"/>
    <x v="106"/>
    <n v="1.8518518518518519"/>
    <x v="11"/>
    <x v="1"/>
  </r>
  <r>
    <x v="30"/>
    <x v="105"/>
    <n v="84.81481481481481"/>
    <x v="11"/>
    <x v="1"/>
  </r>
  <r>
    <x v="30"/>
    <x v="106"/>
    <n v="15.185185185185185"/>
    <x v="11"/>
    <x v="1"/>
  </r>
  <r>
    <x v="31"/>
    <x v="105"/>
    <n v="99.259259259259252"/>
    <x v="11"/>
    <x v="1"/>
  </r>
  <r>
    <x v="31"/>
    <x v="106"/>
    <n v="0.7407407407407407"/>
    <x v="11"/>
    <x v="1"/>
  </r>
  <r>
    <x v="32"/>
    <x v="105"/>
    <n v="95.18518518518519"/>
    <x v="11"/>
    <x v="1"/>
  </r>
  <r>
    <x v="32"/>
    <x v="106"/>
    <n v="4.8148148148148149"/>
    <x v="11"/>
    <x v="1"/>
  </r>
  <r>
    <x v="33"/>
    <x v="105"/>
    <n v="96.296296296296291"/>
    <x v="11"/>
    <x v="1"/>
  </r>
  <r>
    <x v="33"/>
    <x v="106"/>
    <n v="3.7037037037037037"/>
    <x v="11"/>
    <x v="1"/>
  </r>
  <r>
    <x v="34"/>
    <x v="105"/>
    <n v="0"/>
    <x v="11"/>
    <x v="1"/>
  </r>
  <r>
    <x v="34"/>
    <x v="106"/>
    <n v="0"/>
    <x v="11"/>
    <x v="1"/>
  </r>
  <r>
    <x v="21"/>
    <x v="103"/>
    <n v="65.646258503401356"/>
    <x v="12"/>
    <x v="1"/>
  </r>
  <r>
    <x v="21"/>
    <x v="104"/>
    <n v="11.904761904761905"/>
    <x v="12"/>
    <x v="1"/>
  </r>
  <r>
    <x v="21"/>
    <x v="4"/>
    <n v="22.448979591836736"/>
    <x v="12"/>
    <x v="1"/>
  </r>
  <r>
    <x v="22"/>
    <x v="105"/>
    <n v="97.959183673469383"/>
    <x v="12"/>
    <x v="1"/>
  </r>
  <r>
    <x v="22"/>
    <x v="106"/>
    <n v="2.0408163265306123"/>
    <x v="12"/>
    <x v="1"/>
  </r>
  <r>
    <x v="23"/>
    <x v="105"/>
    <n v="89.455782312925166"/>
    <x v="12"/>
    <x v="1"/>
  </r>
  <r>
    <x v="23"/>
    <x v="106"/>
    <n v="10.544217687074831"/>
    <x v="12"/>
    <x v="1"/>
  </r>
  <r>
    <x v="24"/>
    <x v="105"/>
    <n v="96.258503401360542"/>
    <x v="12"/>
    <x v="1"/>
  </r>
  <r>
    <x v="24"/>
    <x v="106"/>
    <n v="3.7414965986394559"/>
    <x v="12"/>
    <x v="1"/>
  </r>
  <r>
    <x v="25"/>
    <x v="105"/>
    <n v="96.938775510204081"/>
    <x v="12"/>
    <x v="1"/>
  </r>
  <r>
    <x v="25"/>
    <x v="106"/>
    <n v="3.0612244897959182"/>
    <x v="12"/>
    <x v="1"/>
  </r>
  <r>
    <x v="26"/>
    <x v="105"/>
    <n v="67.006802721088434"/>
    <x v="12"/>
    <x v="1"/>
  </r>
  <r>
    <x v="26"/>
    <x v="106"/>
    <n v="32.993197278911566"/>
    <x v="12"/>
    <x v="1"/>
  </r>
  <r>
    <x v="27"/>
    <x v="105"/>
    <n v="91.496598639455783"/>
    <x v="12"/>
    <x v="1"/>
  </r>
  <r>
    <x v="27"/>
    <x v="106"/>
    <n v="8.5034013605442169"/>
    <x v="12"/>
    <x v="1"/>
  </r>
  <r>
    <x v="28"/>
    <x v="105"/>
    <n v="93.877551020408163"/>
    <x v="12"/>
    <x v="1"/>
  </r>
  <r>
    <x v="28"/>
    <x v="106"/>
    <n v="6.1224489795918364"/>
    <x v="12"/>
    <x v="1"/>
  </r>
  <r>
    <x v="29"/>
    <x v="105"/>
    <n v="97.959183673469383"/>
    <x v="12"/>
    <x v="1"/>
  </r>
  <r>
    <x v="29"/>
    <x v="106"/>
    <n v="2.0408163265306123"/>
    <x v="12"/>
    <x v="1"/>
  </r>
  <r>
    <x v="30"/>
    <x v="105"/>
    <n v="71.428571428571431"/>
    <x v="12"/>
    <x v="1"/>
  </r>
  <r>
    <x v="30"/>
    <x v="106"/>
    <n v="28.571428571428573"/>
    <x v="12"/>
    <x v="1"/>
  </r>
  <r>
    <x v="31"/>
    <x v="105"/>
    <n v="98.639455782312922"/>
    <x v="12"/>
    <x v="1"/>
  </r>
  <r>
    <x v="31"/>
    <x v="106"/>
    <n v="1.3605442176870748"/>
    <x v="12"/>
    <x v="1"/>
  </r>
  <r>
    <x v="32"/>
    <x v="105"/>
    <n v="93.877551020408163"/>
    <x v="12"/>
    <x v="1"/>
  </r>
  <r>
    <x v="32"/>
    <x v="106"/>
    <n v="6.1224489795918364"/>
    <x v="12"/>
    <x v="1"/>
  </r>
  <r>
    <x v="33"/>
    <x v="105"/>
    <n v="91.496598639455783"/>
    <x v="12"/>
    <x v="1"/>
  </r>
  <r>
    <x v="33"/>
    <x v="106"/>
    <n v="8.5034013605442169"/>
    <x v="12"/>
    <x v="1"/>
  </r>
  <r>
    <x v="34"/>
    <x v="105"/>
    <n v="0"/>
    <x v="12"/>
    <x v="1"/>
  </r>
  <r>
    <x v="34"/>
    <x v="106"/>
    <n v="0"/>
    <x v="12"/>
    <x v="1"/>
  </r>
  <r>
    <x v="21"/>
    <x v="103"/>
    <n v="71.794871794871796"/>
    <x v="13"/>
    <x v="1"/>
  </r>
  <r>
    <x v="21"/>
    <x v="104"/>
    <n v="15.384615384615385"/>
    <x v="13"/>
    <x v="1"/>
  </r>
  <r>
    <x v="21"/>
    <x v="4"/>
    <n v="12.820512820512821"/>
    <x v="13"/>
    <x v="1"/>
  </r>
  <r>
    <x v="22"/>
    <x v="105"/>
    <n v="95.512820512820511"/>
    <x v="13"/>
    <x v="1"/>
  </r>
  <r>
    <x v="22"/>
    <x v="106"/>
    <n v="4.4871794871794872"/>
    <x v="13"/>
    <x v="1"/>
  </r>
  <r>
    <x v="23"/>
    <x v="105"/>
    <n v="78.84615384615384"/>
    <x v="13"/>
    <x v="1"/>
  </r>
  <r>
    <x v="23"/>
    <x v="106"/>
    <n v="21.153846153846153"/>
    <x v="13"/>
    <x v="1"/>
  </r>
  <r>
    <x v="24"/>
    <x v="105"/>
    <n v="98.717948717948715"/>
    <x v="13"/>
    <x v="1"/>
  </r>
  <r>
    <x v="24"/>
    <x v="106"/>
    <n v="1.2820512820512822"/>
    <x v="13"/>
    <x v="1"/>
  </r>
  <r>
    <x v="25"/>
    <x v="105"/>
    <n v="95.512820512820511"/>
    <x v="13"/>
    <x v="1"/>
  </r>
  <r>
    <x v="25"/>
    <x v="106"/>
    <n v="4.4871794871794872"/>
    <x v="13"/>
    <x v="1"/>
  </r>
  <r>
    <x v="26"/>
    <x v="105"/>
    <n v="72.435897435897431"/>
    <x v="13"/>
    <x v="1"/>
  </r>
  <r>
    <x v="26"/>
    <x v="106"/>
    <n v="27.564102564102566"/>
    <x v="13"/>
    <x v="1"/>
  </r>
  <r>
    <x v="27"/>
    <x v="105"/>
    <n v="92.948717948717942"/>
    <x v="13"/>
    <x v="1"/>
  </r>
  <r>
    <x v="27"/>
    <x v="106"/>
    <n v="7.0512820512820511"/>
    <x v="13"/>
    <x v="1"/>
  </r>
  <r>
    <x v="28"/>
    <x v="105"/>
    <n v="94.230769230769226"/>
    <x v="13"/>
    <x v="1"/>
  </r>
  <r>
    <x v="28"/>
    <x v="106"/>
    <n v="5.7692307692307692"/>
    <x v="13"/>
    <x v="1"/>
  </r>
  <r>
    <x v="29"/>
    <x v="105"/>
    <n v="98.07692307692308"/>
    <x v="13"/>
    <x v="1"/>
  </r>
  <r>
    <x v="29"/>
    <x v="106"/>
    <n v="1.9230769230769231"/>
    <x v="13"/>
    <x v="1"/>
  </r>
  <r>
    <x v="30"/>
    <x v="105"/>
    <n v="61.53846153846154"/>
    <x v="13"/>
    <x v="1"/>
  </r>
  <r>
    <x v="30"/>
    <x v="106"/>
    <n v="38.46153846153846"/>
    <x v="13"/>
    <x v="1"/>
  </r>
  <r>
    <x v="31"/>
    <x v="105"/>
    <n v="99.358974358974365"/>
    <x v="13"/>
    <x v="1"/>
  </r>
  <r>
    <x v="31"/>
    <x v="106"/>
    <n v="0.64102564102564108"/>
    <x v="13"/>
    <x v="1"/>
  </r>
  <r>
    <x v="32"/>
    <x v="105"/>
    <n v="89.102564102564102"/>
    <x v="13"/>
    <x v="1"/>
  </r>
  <r>
    <x v="32"/>
    <x v="106"/>
    <n v="10.897435897435898"/>
    <x v="13"/>
    <x v="1"/>
  </r>
  <r>
    <x v="33"/>
    <x v="105"/>
    <n v="94.871794871794876"/>
    <x v="13"/>
    <x v="1"/>
  </r>
  <r>
    <x v="33"/>
    <x v="106"/>
    <n v="5.1282051282051286"/>
    <x v="13"/>
    <x v="1"/>
  </r>
  <r>
    <x v="34"/>
    <x v="105"/>
    <n v="0"/>
    <x v="13"/>
    <x v="1"/>
  </r>
  <r>
    <x v="34"/>
    <x v="106"/>
    <n v="0"/>
    <x v="13"/>
    <x v="1"/>
  </r>
  <r>
    <x v="21"/>
    <x v="103"/>
    <n v="54.054054054054056"/>
    <x v="14"/>
    <x v="1"/>
  </r>
  <r>
    <x v="21"/>
    <x v="104"/>
    <n v="27.702702702702702"/>
    <x v="14"/>
    <x v="1"/>
  </r>
  <r>
    <x v="21"/>
    <x v="4"/>
    <n v="18.243243243243242"/>
    <x v="14"/>
    <x v="1"/>
  </r>
  <r>
    <x v="22"/>
    <x v="105"/>
    <n v="94.594594594594597"/>
    <x v="14"/>
    <x v="1"/>
  </r>
  <r>
    <x v="22"/>
    <x v="106"/>
    <n v="5.4054054054054053"/>
    <x v="14"/>
    <x v="1"/>
  </r>
  <r>
    <x v="23"/>
    <x v="105"/>
    <n v="84.459459459459453"/>
    <x v="14"/>
    <x v="1"/>
  </r>
  <r>
    <x v="23"/>
    <x v="106"/>
    <n v="15.54054054054054"/>
    <x v="14"/>
    <x v="1"/>
  </r>
  <r>
    <x v="24"/>
    <x v="105"/>
    <n v="98.648648648648646"/>
    <x v="14"/>
    <x v="1"/>
  </r>
  <r>
    <x v="24"/>
    <x v="106"/>
    <n v="1.3513513513513513"/>
    <x v="14"/>
    <x v="1"/>
  </r>
  <r>
    <x v="25"/>
    <x v="105"/>
    <n v="96.621621621621628"/>
    <x v="14"/>
    <x v="1"/>
  </r>
  <r>
    <x v="25"/>
    <x v="106"/>
    <n v="3.3783783783783785"/>
    <x v="14"/>
    <x v="1"/>
  </r>
  <r>
    <x v="26"/>
    <x v="105"/>
    <n v="93.243243243243242"/>
    <x v="14"/>
    <x v="1"/>
  </r>
  <r>
    <x v="26"/>
    <x v="106"/>
    <n v="6.756756756756757"/>
    <x v="14"/>
    <x v="1"/>
  </r>
  <r>
    <x v="27"/>
    <x v="105"/>
    <n v="92.567567567567565"/>
    <x v="14"/>
    <x v="1"/>
  </r>
  <r>
    <x v="27"/>
    <x v="106"/>
    <n v="7.4324324324324325"/>
    <x v="14"/>
    <x v="1"/>
  </r>
  <r>
    <x v="28"/>
    <x v="105"/>
    <n v="95.270270270270274"/>
    <x v="14"/>
    <x v="1"/>
  </r>
  <r>
    <x v="28"/>
    <x v="106"/>
    <n v="4.7297297297297298"/>
    <x v="14"/>
    <x v="1"/>
  </r>
  <r>
    <x v="29"/>
    <x v="105"/>
    <n v="95.945945945945951"/>
    <x v="14"/>
    <x v="1"/>
  </r>
  <r>
    <x v="29"/>
    <x v="106"/>
    <n v="4.0540540540540544"/>
    <x v="14"/>
    <x v="1"/>
  </r>
  <r>
    <x v="30"/>
    <x v="105"/>
    <n v="77.027027027027032"/>
    <x v="14"/>
    <x v="1"/>
  </r>
  <r>
    <x v="30"/>
    <x v="106"/>
    <n v="22.972972972972972"/>
    <x v="14"/>
    <x v="1"/>
  </r>
  <r>
    <x v="31"/>
    <x v="105"/>
    <n v="93.243243243243242"/>
    <x v="14"/>
    <x v="1"/>
  </r>
  <r>
    <x v="31"/>
    <x v="106"/>
    <n v="6.756756756756757"/>
    <x v="14"/>
    <x v="1"/>
  </r>
  <r>
    <x v="32"/>
    <x v="105"/>
    <n v="94.594594594594597"/>
    <x v="14"/>
    <x v="1"/>
  </r>
  <r>
    <x v="32"/>
    <x v="106"/>
    <n v="5.4054054054054053"/>
    <x v="14"/>
    <x v="1"/>
  </r>
  <r>
    <x v="33"/>
    <x v="105"/>
    <n v="97.297297297297291"/>
    <x v="14"/>
    <x v="1"/>
  </r>
  <r>
    <x v="33"/>
    <x v="106"/>
    <n v="2.7027027027027026"/>
    <x v="14"/>
    <x v="1"/>
  </r>
  <r>
    <x v="34"/>
    <x v="105"/>
    <n v="0"/>
    <x v="14"/>
    <x v="1"/>
  </r>
  <r>
    <x v="34"/>
    <x v="106"/>
    <n v="0"/>
    <x v="14"/>
    <x v="1"/>
  </r>
  <r>
    <x v="21"/>
    <x v="103"/>
    <n v="87.162162162162161"/>
    <x v="15"/>
    <x v="1"/>
  </r>
  <r>
    <x v="21"/>
    <x v="104"/>
    <n v="6.756756756756757"/>
    <x v="15"/>
    <x v="1"/>
  </r>
  <r>
    <x v="21"/>
    <x v="4"/>
    <n v="6.0810810810810807"/>
    <x v="15"/>
    <x v="1"/>
  </r>
  <r>
    <x v="22"/>
    <x v="105"/>
    <n v="97.972972972972968"/>
    <x v="15"/>
    <x v="1"/>
  </r>
  <r>
    <x v="22"/>
    <x v="106"/>
    <n v="2.0270270270270272"/>
    <x v="15"/>
    <x v="1"/>
  </r>
  <r>
    <x v="23"/>
    <x v="105"/>
    <n v="75"/>
    <x v="15"/>
    <x v="1"/>
  </r>
  <r>
    <x v="23"/>
    <x v="106"/>
    <n v="25"/>
    <x v="15"/>
    <x v="1"/>
  </r>
  <r>
    <x v="24"/>
    <x v="105"/>
    <n v="99.324324324324323"/>
    <x v="15"/>
    <x v="1"/>
  </r>
  <r>
    <x v="24"/>
    <x v="106"/>
    <n v="0.67567567567567566"/>
    <x v="15"/>
    <x v="1"/>
  </r>
  <r>
    <x v="25"/>
    <x v="105"/>
    <n v="97.972972972972968"/>
    <x v="15"/>
    <x v="1"/>
  </r>
  <r>
    <x v="25"/>
    <x v="106"/>
    <n v="2.0270270270270272"/>
    <x v="15"/>
    <x v="1"/>
  </r>
  <r>
    <x v="26"/>
    <x v="105"/>
    <n v="52.027027027027025"/>
    <x v="15"/>
    <x v="1"/>
  </r>
  <r>
    <x v="26"/>
    <x v="106"/>
    <n v="47.972972972972975"/>
    <x v="15"/>
    <x v="1"/>
  </r>
  <r>
    <x v="27"/>
    <x v="105"/>
    <n v="90.540540540540547"/>
    <x v="15"/>
    <x v="1"/>
  </r>
  <r>
    <x v="27"/>
    <x v="106"/>
    <n v="9.4594594594594597"/>
    <x v="15"/>
    <x v="1"/>
  </r>
  <r>
    <x v="28"/>
    <x v="105"/>
    <n v="68.918918918918919"/>
    <x v="15"/>
    <x v="1"/>
  </r>
  <r>
    <x v="28"/>
    <x v="106"/>
    <n v="31.081081081081081"/>
    <x v="15"/>
    <x v="1"/>
  </r>
  <r>
    <x v="29"/>
    <x v="105"/>
    <n v="84.459459459459453"/>
    <x v="15"/>
    <x v="1"/>
  </r>
  <r>
    <x v="29"/>
    <x v="106"/>
    <n v="15.54054054054054"/>
    <x v="15"/>
    <x v="1"/>
  </r>
  <r>
    <x v="30"/>
    <x v="105"/>
    <n v="36.486486486486484"/>
    <x v="15"/>
    <x v="1"/>
  </r>
  <r>
    <x v="30"/>
    <x v="106"/>
    <n v="63.513513513513516"/>
    <x v="15"/>
    <x v="1"/>
  </r>
  <r>
    <x v="31"/>
    <x v="105"/>
    <n v="97.297297297297291"/>
    <x v="15"/>
    <x v="1"/>
  </r>
  <r>
    <x v="31"/>
    <x v="106"/>
    <n v="2.7027027027027026"/>
    <x v="15"/>
    <x v="1"/>
  </r>
  <r>
    <x v="32"/>
    <x v="105"/>
    <n v="79.729729729729726"/>
    <x v="15"/>
    <x v="1"/>
  </r>
  <r>
    <x v="32"/>
    <x v="106"/>
    <n v="20.27027027027027"/>
    <x v="15"/>
    <x v="1"/>
  </r>
  <r>
    <x v="33"/>
    <x v="105"/>
    <n v="92.567567567567565"/>
    <x v="15"/>
    <x v="1"/>
  </r>
  <r>
    <x v="33"/>
    <x v="106"/>
    <n v="7.4324324324324325"/>
    <x v="15"/>
    <x v="1"/>
  </r>
  <r>
    <x v="34"/>
    <x v="105"/>
    <n v="0"/>
    <x v="15"/>
    <x v="1"/>
  </r>
  <r>
    <x v="34"/>
    <x v="106"/>
    <n v="0"/>
    <x v="15"/>
    <x v="1"/>
  </r>
  <r>
    <x v="21"/>
    <x v="103"/>
    <n v="65.656565656565661"/>
    <x v="16"/>
    <x v="1"/>
  </r>
  <r>
    <x v="21"/>
    <x v="104"/>
    <n v="18.518518518518519"/>
    <x v="16"/>
    <x v="1"/>
  </r>
  <r>
    <x v="21"/>
    <x v="4"/>
    <n v="15.824915824915825"/>
    <x v="16"/>
    <x v="1"/>
  </r>
  <r>
    <x v="22"/>
    <x v="105"/>
    <n v="97.643097643097647"/>
    <x v="16"/>
    <x v="1"/>
  </r>
  <r>
    <x v="22"/>
    <x v="106"/>
    <n v="2.3569023569023568"/>
    <x v="16"/>
    <x v="1"/>
  </r>
  <r>
    <x v="23"/>
    <x v="105"/>
    <n v="81.481481481481481"/>
    <x v="16"/>
    <x v="1"/>
  </r>
  <r>
    <x v="23"/>
    <x v="106"/>
    <n v="18.518518518518519"/>
    <x v="16"/>
    <x v="1"/>
  </r>
  <r>
    <x v="24"/>
    <x v="105"/>
    <n v="97.306397306397301"/>
    <x v="16"/>
    <x v="1"/>
  </r>
  <r>
    <x v="24"/>
    <x v="106"/>
    <n v="2.6936026936026938"/>
    <x v="16"/>
    <x v="1"/>
  </r>
  <r>
    <x v="25"/>
    <x v="105"/>
    <n v="94.949494949494948"/>
    <x v="16"/>
    <x v="1"/>
  </r>
  <r>
    <x v="25"/>
    <x v="106"/>
    <n v="5.0505050505050502"/>
    <x v="16"/>
    <x v="1"/>
  </r>
  <r>
    <x v="26"/>
    <x v="105"/>
    <n v="85.18518518518519"/>
    <x v="16"/>
    <x v="1"/>
  </r>
  <r>
    <x v="26"/>
    <x v="106"/>
    <n v="14.814814814814815"/>
    <x v="16"/>
    <x v="1"/>
  </r>
  <r>
    <x v="27"/>
    <x v="105"/>
    <n v="92.255892255892249"/>
    <x v="16"/>
    <x v="1"/>
  </r>
  <r>
    <x v="27"/>
    <x v="106"/>
    <n v="7.7441077441077439"/>
    <x v="16"/>
    <x v="1"/>
  </r>
  <r>
    <x v="28"/>
    <x v="105"/>
    <n v="88.888888888888886"/>
    <x v="16"/>
    <x v="1"/>
  </r>
  <r>
    <x v="28"/>
    <x v="106"/>
    <n v="11.111111111111111"/>
    <x v="16"/>
    <x v="1"/>
  </r>
  <r>
    <x v="29"/>
    <x v="105"/>
    <n v="94.949494949494948"/>
    <x v="16"/>
    <x v="1"/>
  </r>
  <r>
    <x v="29"/>
    <x v="106"/>
    <n v="5.0505050505050502"/>
    <x v="16"/>
    <x v="1"/>
  </r>
  <r>
    <x v="30"/>
    <x v="105"/>
    <n v="63.299663299663301"/>
    <x v="16"/>
    <x v="1"/>
  </r>
  <r>
    <x v="30"/>
    <x v="106"/>
    <n v="36.700336700336699"/>
    <x v="16"/>
    <x v="1"/>
  </r>
  <r>
    <x v="31"/>
    <x v="105"/>
    <n v="97.979797979797979"/>
    <x v="16"/>
    <x v="1"/>
  </r>
  <r>
    <x v="31"/>
    <x v="106"/>
    <n v="2.0202020202020203"/>
    <x v="16"/>
    <x v="1"/>
  </r>
  <r>
    <x v="32"/>
    <x v="105"/>
    <n v="87.878787878787875"/>
    <x v="16"/>
    <x v="1"/>
  </r>
  <r>
    <x v="32"/>
    <x v="106"/>
    <n v="12.121212121212121"/>
    <x v="16"/>
    <x v="1"/>
  </r>
  <r>
    <x v="33"/>
    <x v="105"/>
    <n v="89.898989898989896"/>
    <x v="16"/>
    <x v="1"/>
  </r>
  <r>
    <x v="33"/>
    <x v="106"/>
    <n v="10.1010101010101"/>
    <x v="16"/>
    <x v="1"/>
  </r>
  <r>
    <x v="34"/>
    <x v="105"/>
    <n v="0"/>
    <x v="16"/>
    <x v="1"/>
  </r>
  <r>
    <x v="34"/>
    <x v="106"/>
    <n v="0"/>
    <x v="16"/>
    <x v="1"/>
  </r>
  <r>
    <x v="35"/>
    <x v="107"/>
    <n v="5.0505050505050502"/>
    <x v="0"/>
    <x v="0"/>
  </r>
  <r>
    <x v="35"/>
    <x v="108"/>
    <n v="2.5252525252525251"/>
    <x v="0"/>
    <x v="0"/>
  </r>
  <r>
    <x v="35"/>
    <x v="109"/>
    <n v="14.646464646464647"/>
    <x v="0"/>
    <x v="0"/>
  </r>
  <r>
    <x v="35"/>
    <x v="110"/>
    <n v="39.898989898989896"/>
    <x v="0"/>
    <x v="0"/>
  </r>
  <r>
    <x v="35"/>
    <x v="111"/>
    <n v="37.878787878787875"/>
    <x v="0"/>
    <x v="0"/>
  </r>
  <r>
    <x v="36"/>
    <x v="107"/>
    <n v="4.1767068273092374"/>
    <x v="0"/>
    <x v="0"/>
  </r>
  <r>
    <x v="36"/>
    <x v="108"/>
    <n v="3.5341365461847389"/>
    <x v="0"/>
    <x v="0"/>
  </r>
  <r>
    <x v="36"/>
    <x v="109"/>
    <n v="13.012048192771084"/>
    <x v="0"/>
    <x v="0"/>
  </r>
  <r>
    <x v="36"/>
    <x v="110"/>
    <n v="36.706827309236949"/>
    <x v="0"/>
    <x v="0"/>
  </r>
  <r>
    <x v="36"/>
    <x v="111"/>
    <n v="42.570281124497996"/>
    <x v="0"/>
    <x v="0"/>
  </r>
  <r>
    <x v="37"/>
    <x v="107"/>
    <n v="7.4074074074074074"/>
    <x v="0"/>
    <x v="0"/>
  </r>
  <r>
    <x v="37"/>
    <x v="108"/>
    <n v="3.7037037037037037"/>
    <x v="0"/>
    <x v="0"/>
  </r>
  <r>
    <x v="37"/>
    <x v="109"/>
    <n v="8.6419753086419746"/>
    <x v="0"/>
    <x v="0"/>
  </r>
  <r>
    <x v="37"/>
    <x v="110"/>
    <n v="38.271604938271608"/>
    <x v="0"/>
    <x v="0"/>
  </r>
  <r>
    <x v="37"/>
    <x v="111"/>
    <n v="41.97530864197531"/>
    <x v="0"/>
    <x v="0"/>
  </r>
  <r>
    <x v="38"/>
    <x v="107"/>
    <n v="3.4042553191489362"/>
    <x v="0"/>
    <x v="0"/>
  </r>
  <r>
    <x v="38"/>
    <x v="108"/>
    <n v="3.4042553191489362"/>
    <x v="0"/>
    <x v="0"/>
  </r>
  <r>
    <x v="38"/>
    <x v="109"/>
    <n v="14.468085106382979"/>
    <x v="0"/>
    <x v="0"/>
  </r>
  <r>
    <x v="38"/>
    <x v="110"/>
    <n v="34.468085106382979"/>
    <x v="0"/>
    <x v="0"/>
  </r>
  <r>
    <x v="38"/>
    <x v="111"/>
    <n v="44.255319148936174"/>
    <x v="0"/>
    <x v="0"/>
  </r>
  <r>
    <x v="39"/>
    <x v="107"/>
    <n v="2.9159519725557463"/>
    <x v="0"/>
    <x v="0"/>
  </r>
  <r>
    <x v="39"/>
    <x v="108"/>
    <n v="1.5437392795883362"/>
    <x v="0"/>
    <x v="0"/>
  </r>
  <r>
    <x v="39"/>
    <x v="109"/>
    <n v="9.9485420240137223"/>
    <x v="0"/>
    <x v="0"/>
  </r>
  <r>
    <x v="39"/>
    <x v="110"/>
    <n v="39.108061749571185"/>
    <x v="0"/>
    <x v="0"/>
  </r>
  <r>
    <x v="39"/>
    <x v="111"/>
    <n v="46.483704974271014"/>
    <x v="0"/>
    <x v="0"/>
  </r>
  <r>
    <x v="40"/>
    <x v="107"/>
    <n v="4"/>
    <x v="0"/>
    <x v="0"/>
  </r>
  <r>
    <x v="40"/>
    <x v="108"/>
    <n v="3.6"/>
    <x v="0"/>
    <x v="0"/>
  </r>
  <r>
    <x v="40"/>
    <x v="109"/>
    <n v="10"/>
    <x v="0"/>
    <x v="0"/>
  </r>
  <r>
    <x v="40"/>
    <x v="110"/>
    <n v="38.200000000000003"/>
    <x v="0"/>
    <x v="0"/>
  </r>
  <r>
    <x v="40"/>
    <x v="111"/>
    <n v="44.2"/>
    <x v="0"/>
    <x v="0"/>
  </r>
  <r>
    <x v="35"/>
    <x v="107"/>
    <n v="0"/>
    <x v="1"/>
    <x v="0"/>
  </r>
  <r>
    <x v="35"/>
    <x v="108"/>
    <n v="0"/>
    <x v="1"/>
    <x v="0"/>
  </r>
  <r>
    <x v="35"/>
    <x v="109"/>
    <n v="33.333333333333336"/>
    <x v="1"/>
    <x v="0"/>
  </r>
  <r>
    <x v="35"/>
    <x v="110"/>
    <n v="33.333333333333336"/>
    <x v="1"/>
    <x v="0"/>
  </r>
  <r>
    <x v="35"/>
    <x v="111"/>
    <n v="33.333333333333336"/>
    <x v="1"/>
    <x v="0"/>
  </r>
  <r>
    <x v="36"/>
    <x v="107"/>
    <n v="4.4609665427509295"/>
    <x v="1"/>
    <x v="0"/>
  </r>
  <r>
    <x v="36"/>
    <x v="108"/>
    <n v="4.8327137546468402"/>
    <x v="1"/>
    <x v="0"/>
  </r>
  <r>
    <x v="36"/>
    <x v="109"/>
    <n v="16.356877323420075"/>
    <x v="1"/>
    <x v="0"/>
  </r>
  <r>
    <x v="36"/>
    <x v="110"/>
    <n v="38.661710037174721"/>
    <x v="1"/>
    <x v="0"/>
  </r>
  <r>
    <x v="36"/>
    <x v="111"/>
    <n v="35.687732342007436"/>
    <x v="1"/>
    <x v="0"/>
  </r>
  <r>
    <x v="37"/>
    <x v="107"/>
    <n v="4.7619047619047619"/>
    <x v="1"/>
    <x v="0"/>
  </r>
  <r>
    <x v="37"/>
    <x v="108"/>
    <n v="4.7619047619047619"/>
    <x v="1"/>
    <x v="0"/>
  </r>
  <r>
    <x v="37"/>
    <x v="109"/>
    <n v="9.5238095238095237"/>
    <x v="1"/>
    <x v="0"/>
  </r>
  <r>
    <x v="37"/>
    <x v="110"/>
    <n v="42.857142857142854"/>
    <x v="1"/>
    <x v="0"/>
  </r>
  <r>
    <x v="37"/>
    <x v="111"/>
    <n v="38.095238095238095"/>
    <x v="1"/>
    <x v="0"/>
  </r>
  <r>
    <x v="38"/>
    <x v="107"/>
    <n v="1.7857142857142858"/>
    <x v="1"/>
    <x v="0"/>
  </r>
  <r>
    <x v="38"/>
    <x v="108"/>
    <n v="0"/>
    <x v="1"/>
    <x v="0"/>
  </r>
  <r>
    <x v="38"/>
    <x v="109"/>
    <n v="10.714285714285714"/>
    <x v="1"/>
    <x v="0"/>
  </r>
  <r>
    <x v="38"/>
    <x v="110"/>
    <n v="37.5"/>
    <x v="1"/>
    <x v="0"/>
  </r>
  <r>
    <x v="38"/>
    <x v="111"/>
    <n v="50"/>
    <x v="1"/>
    <x v="0"/>
  </r>
  <r>
    <x v="39"/>
    <x v="107"/>
    <n v="1.6483516483516483"/>
    <x v="1"/>
    <x v="0"/>
  </r>
  <r>
    <x v="39"/>
    <x v="108"/>
    <n v="1.098901098901099"/>
    <x v="1"/>
    <x v="0"/>
  </r>
  <r>
    <x v="39"/>
    <x v="109"/>
    <n v="12.637362637362637"/>
    <x v="1"/>
    <x v="0"/>
  </r>
  <r>
    <x v="39"/>
    <x v="110"/>
    <n v="43.956043956043956"/>
    <x v="1"/>
    <x v="0"/>
  </r>
  <r>
    <x v="39"/>
    <x v="111"/>
    <n v="40.659340659340657"/>
    <x v="1"/>
    <x v="0"/>
  </r>
  <r>
    <x v="40"/>
    <x v="107"/>
    <n v="0.51813471502590669"/>
    <x v="1"/>
    <x v="0"/>
  </r>
  <r>
    <x v="40"/>
    <x v="108"/>
    <n v="2.5906735751295336"/>
    <x v="1"/>
    <x v="0"/>
  </r>
  <r>
    <x v="40"/>
    <x v="109"/>
    <n v="9.8445595854922274"/>
    <x v="1"/>
    <x v="0"/>
  </r>
  <r>
    <x v="40"/>
    <x v="110"/>
    <n v="43.523316062176164"/>
    <x v="1"/>
    <x v="0"/>
  </r>
  <r>
    <x v="40"/>
    <x v="111"/>
    <n v="43.523316062176164"/>
    <x v="1"/>
    <x v="0"/>
  </r>
  <r>
    <x v="35"/>
    <x v="107"/>
    <n v="10.416666666666666"/>
    <x v="2"/>
    <x v="0"/>
  </r>
  <r>
    <x v="35"/>
    <x v="108"/>
    <n v="4.166666666666667"/>
    <x v="2"/>
    <x v="0"/>
  </r>
  <r>
    <x v="35"/>
    <x v="109"/>
    <n v="9.375"/>
    <x v="2"/>
    <x v="0"/>
  </r>
  <r>
    <x v="35"/>
    <x v="110"/>
    <n v="37.5"/>
    <x v="2"/>
    <x v="0"/>
  </r>
  <r>
    <x v="35"/>
    <x v="111"/>
    <n v="38.541666666666664"/>
    <x v="2"/>
    <x v="0"/>
  </r>
  <r>
    <x v="36"/>
    <x v="107"/>
    <n v="5.0139275766016711"/>
    <x v="2"/>
    <x v="0"/>
  </r>
  <r>
    <x v="36"/>
    <x v="108"/>
    <n v="5.8495821727019495"/>
    <x v="2"/>
    <x v="0"/>
  </r>
  <r>
    <x v="36"/>
    <x v="109"/>
    <n v="12.813370473537605"/>
    <x v="2"/>
    <x v="0"/>
  </r>
  <r>
    <x v="36"/>
    <x v="110"/>
    <n v="32.033426183844014"/>
    <x v="2"/>
    <x v="0"/>
  </r>
  <r>
    <x v="36"/>
    <x v="111"/>
    <n v="44.289693593314766"/>
    <x v="2"/>
    <x v="0"/>
  </r>
  <r>
    <x v="37"/>
    <x v="107"/>
    <n v="5.2631578947368425"/>
    <x v="2"/>
    <x v="0"/>
  </r>
  <r>
    <x v="37"/>
    <x v="108"/>
    <n v="5.2631578947368425"/>
    <x v="2"/>
    <x v="0"/>
  </r>
  <r>
    <x v="37"/>
    <x v="109"/>
    <n v="10.526315789473685"/>
    <x v="2"/>
    <x v="0"/>
  </r>
  <r>
    <x v="37"/>
    <x v="110"/>
    <n v="26.315789473684209"/>
    <x v="2"/>
    <x v="0"/>
  </r>
  <r>
    <x v="37"/>
    <x v="111"/>
    <n v="52.631578947368418"/>
    <x v="2"/>
    <x v="0"/>
  </r>
  <r>
    <x v="38"/>
    <x v="107"/>
    <n v="7.2463768115942031"/>
    <x v="2"/>
    <x v="0"/>
  </r>
  <r>
    <x v="38"/>
    <x v="108"/>
    <n v="4.3478260869565215"/>
    <x v="2"/>
    <x v="0"/>
  </r>
  <r>
    <x v="38"/>
    <x v="109"/>
    <n v="18.840579710144926"/>
    <x v="2"/>
    <x v="0"/>
  </r>
  <r>
    <x v="38"/>
    <x v="110"/>
    <n v="33.333333333333336"/>
    <x v="2"/>
    <x v="0"/>
  </r>
  <r>
    <x v="38"/>
    <x v="111"/>
    <n v="36.231884057971016"/>
    <x v="2"/>
    <x v="0"/>
  </r>
  <r>
    <x v="39"/>
    <x v="107"/>
    <n v="3.3613445378151261"/>
    <x v="2"/>
    <x v="0"/>
  </r>
  <r>
    <x v="39"/>
    <x v="108"/>
    <n v="1.680672268907563"/>
    <x v="2"/>
    <x v="0"/>
  </r>
  <r>
    <x v="39"/>
    <x v="109"/>
    <n v="10.92436974789916"/>
    <x v="2"/>
    <x v="0"/>
  </r>
  <r>
    <x v="39"/>
    <x v="110"/>
    <n v="42.857142857142854"/>
    <x v="2"/>
    <x v="0"/>
  </r>
  <r>
    <x v="39"/>
    <x v="111"/>
    <n v="41.176470588235297"/>
    <x v="2"/>
    <x v="0"/>
  </r>
  <r>
    <x v="40"/>
    <x v="107"/>
    <n v="6.557377049180328"/>
    <x v="2"/>
    <x v="0"/>
  </r>
  <r>
    <x v="40"/>
    <x v="108"/>
    <n v="4.0983606557377046"/>
    <x v="2"/>
    <x v="0"/>
  </r>
  <r>
    <x v="40"/>
    <x v="109"/>
    <n v="10.655737704918034"/>
    <x v="2"/>
    <x v="0"/>
  </r>
  <r>
    <x v="40"/>
    <x v="110"/>
    <n v="29.508196721311474"/>
    <x v="2"/>
    <x v="0"/>
  </r>
  <r>
    <x v="40"/>
    <x v="111"/>
    <n v="49.180327868852459"/>
    <x v="2"/>
    <x v="0"/>
  </r>
  <r>
    <x v="35"/>
    <x v="107"/>
    <n v="0"/>
    <x v="3"/>
    <x v="0"/>
  </r>
  <r>
    <x v="35"/>
    <x v="108"/>
    <n v="0"/>
    <x v="3"/>
    <x v="0"/>
  </r>
  <r>
    <x v="35"/>
    <x v="109"/>
    <n v="8.695652173913043"/>
    <x v="3"/>
    <x v="0"/>
  </r>
  <r>
    <x v="35"/>
    <x v="110"/>
    <n v="39.130434782608695"/>
    <x v="3"/>
    <x v="0"/>
  </r>
  <r>
    <x v="35"/>
    <x v="111"/>
    <n v="52.173913043478258"/>
    <x v="3"/>
    <x v="0"/>
  </r>
  <r>
    <x v="36"/>
    <x v="107"/>
    <n v="5.7017543859649127"/>
    <x v="3"/>
    <x v="0"/>
  </r>
  <r>
    <x v="36"/>
    <x v="108"/>
    <n v="1.3157894736842106"/>
    <x v="3"/>
    <x v="0"/>
  </r>
  <r>
    <x v="36"/>
    <x v="109"/>
    <n v="10.964912280701755"/>
    <x v="3"/>
    <x v="0"/>
  </r>
  <r>
    <x v="36"/>
    <x v="110"/>
    <n v="36.842105263157897"/>
    <x v="3"/>
    <x v="0"/>
  </r>
  <r>
    <x v="36"/>
    <x v="111"/>
    <n v="45.175438596491226"/>
    <x v="3"/>
    <x v="0"/>
  </r>
  <r>
    <x v="37"/>
    <x v="107"/>
    <n v="18.181818181818183"/>
    <x v="3"/>
    <x v="0"/>
  </r>
  <r>
    <x v="37"/>
    <x v="108"/>
    <n v="0"/>
    <x v="3"/>
    <x v="0"/>
  </r>
  <r>
    <x v="37"/>
    <x v="109"/>
    <n v="0"/>
    <x v="3"/>
    <x v="0"/>
  </r>
  <r>
    <x v="37"/>
    <x v="110"/>
    <n v="36.363636363636367"/>
    <x v="3"/>
    <x v="0"/>
  </r>
  <r>
    <x v="37"/>
    <x v="111"/>
    <n v="45.454545454545453"/>
    <x v="3"/>
    <x v="0"/>
  </r>
  <r>
    <x v="38"/>
    <x v="107"/>
    <n v="1.9607843137254901"/>
    <x v="3"/>
    <x v="0"/>
  </r>
  <r>
    <x v="38"/>
    <x v="108"/>
    <n v="1.9607843137254901"/>
    <x v="3"/>
    <x v="0"/>
  </r>
  <r>
    <x v="38"/>
    <x v="109"/>
    <n v="7.8431372549019605"/>
    <x v="3"/>
    <x v="0"/>
  </r>
  <r>
    <x v="38"/>
    <x v="110"/>
    <n v="29.411764705882351"/>
    <x v="3"/>
    <x v="0"/>
  </r>
  <r>
    <x v="38"/>
    <x v="111"/>
    <n v="58.823529411764703"/>
    <x v="3"/>
    <x v="0"/>
  </r>
  <r>
    <x v="39"/>
    <x v="107"/>
    <n v="5.2896725440806049"/>
    <x v="3"/>
    <x v="0"/>
  </r>
  <r>
    <x v="39"/>
    <x v="108"/>
    <n v="1.7632241813602014"/>
    <x v="3"/>
    <x v="0"/>
  </r>
  <r>
    <x v="39"/>
    <x v="109"/>
    <n v="9.3198992443324933"/>
    <x v="3"/>
    <x v="0"/>
  </r>
  <r>
    <x v="39"/>
    <x v="110"/>
    <n v="32.7455919395466"/>
    <x v="3"/>
    <x v="0"/>
  </r>
  <r>
    <x v="39"/>
    <x v="111"/>
    <n v="50.8816120906801"/>
    <x v="3"/>
    <x v="0"/>
  </r>
  <r>
    <x v="40"/>
    <x v="107"/>
    <n v="5.3571428571428568"/>
    <x v="3"/>
    <x v="0"/>
  </r>
  <r>
    <x v="40"/>
    <x v="108"/>
    <n v="5.3571428571428568"/>
    <x v="3"/>
    <x v="0"/>
  </r>
  <r>
    <x v="40"/>
    <x v="109"/>
    <n v="7.1428571428571432"/>
    <x v="3"/>
    <x v="0"/>
  </r>
  <r>
    <x v="40"/>
    <x v="110"/>
    <n v="33.928571428571431"/>
    <x v="3"/>
    <x v="0"/>
  </r>
  <r>
    <x v="40"/>
    <x v="111"/>
    <n v="48.214285714285715"/>
    <x v="3"/>
    <x v="0"/>
  </r>
  <r>
    <x v="35"/>
    <x v="107"/>
    <n v="0"/>
    <x v="4"/>
    <x v="0"/>
  </r>
  <r>
    <x v="35"/>
    <x v="108"/>
    <n v="0"/>
    <x v="4"/>
    <x v="0"/>
  </r>
  <r>
    <x v="35"/>
    <x v="109"/>
    <n v="18.75"/>
    <x v="4"/>
    <x v="0"/>
  </r>
  <r>
    <x v="35"/>
    <x v="110"/>
    <n v="68.75"/>
    <x v="4"/>
    <x v="0"/>
  </r>
  <r>
    <x v="35"/>
    <x v="111"/>
    <n v="12.5"/>
    <x v="4"/>
    <x v="0"/>
  </r>
  <r>
    <x v="36"/>
    <x v="107"/>
    <n v="0"/>
    <x v="4"/>
    <x v="0"/>
  </r>
  <r>
    <x v="36"/>
    <x v="108"/>
    <n v="3.0769230769230771"/>
    <x v="4"/>
    <x v="0"/>
  </r>
  <r>
    <x v="36"/>
    <x v="109"/>
    <n v="13.846153846153847"/>
    <x v="4"/>
    <x v="0"/>
  </r>
  <r>
    <x v="36"/>
    <x v="110"/>
    <n v="41.53846153846154"/>
    <x v="4"/>
    <x v="0"/>
  </r>
  <r>
    <x v="36"/>
    <x v="111"/>
    <n v="41.53846153846154"/>
    <x v="4"/>
    <x v="0"/>
  </r>
  <r>
    <x v="37"/>
    <x v="107"/>
    <n v="0"/>
    <x v="4"/>
    <x v="0"/>
  </r>
  <r>
    <x v="37"/>
    <x v="108"/>
    <n v="0"/>
    <x v="4"/>
    <x v="0"/>
  </r>
  <r>
    <x v="37"/>
    <x v="109"/>
    <n v="0"/>
    <x v="4"/>
    <x v="0"/>
  </r>
  <r>
    <x v="37"/>
    <x v="110"/>
    <n v="50"/>
    <x v="4"/>
    <x v="0"/>
  </r>
  <r>
    <x v="37"/>
    <x v="111"/>
    <n v="50"/>
    <x v="4"/>
    <x v="0"/>
  </r>
  <r>
    <x v="38"/>
    <x v="107"/>
    <n v="0"/>
    <x v="4"/>
    <x v="0"/>
  </r>
  <r>
    <x v="38"/>
    <x v="108"/>
    <n v="18.181818181818183"/>
    <x v="4"/>
    <x v="0"/>
  </r>
  <r>
    <x v="38"/>
    <x v="109"/>
    <n v="36.363636363636367"/>
    <x v="4"/>
    <x v="0"/>
  </r>
  <r>
    <x v="38"/>
    <x v="110"/>
    <n v="18.181818181818183"/>
    <x v="4"/>
    <x v="0"/>
  </r>
  <r>
    <x v="38"/>
    <x v="111"/>
    <n v="27.272727272727273"/>
    <x v="4"/>
    <x v="0"/>
  </r>
  <r>
    <x v="39"/>
    <x v="107"/>
    <n v="2.8985507246376812"/>
    <x v="4"/>
    <x v="0"/>
  </r>
  <r>
    <x v="39"/>
    <x v="108"/>
    <n v="2.8985507246376812"/>
    <x v="4"/>
    <x v="0"/>
  </r>
  <r>
    <x v="39"/>
    <x v="109"/>
    <n v="11.594202898550725"/>
    <x v="4"/>
    <x v="0"/>
  </r>
  <r>
    <x v="39"/>
    <x v="110"/>
    <n v="44.927536231884055"/>
    <x v="4"/>
    <x v="0"/>
  </r>
  <r>
    <x v="39"/>
    <x v="111"/>
    <n v="37.681159420289852"/>
    <x v="4"/>
    <x v="0"/>
  </r>
  <r>
    <x v="40"/>
    <x v="107"/>
    <n v="6.0606060606060606"/>
    <x v="4"/>
    <x v="0"/>
  </r>
  <r>
    <x v="40"/>
    <x v="108"/>
    <n v="3.0303030303030303"/>
    <x v="4"/>
    <x v="0"/>
  </r>
  <r>
    <x v="40"/>
    <x v="109"/>
    <n v="30.303030303030305"/>
    <x v="4"/>
    <x v="0"/>
  </r>
  <r>
    <x v="40"/>
    <x v="110"/>
    <n v="30.303030303030305"/>
    <x v="4"/>
    <x v="0"/>
  </r>
  <r>
    <x v="40"/>
    <x v="111"/>
    <n v="30.303030303030305"/>
    <x v="4"/>
    <x v="0"/>
  </r>
  <r>
    <x v="35"/>
    <x v="107"/>
    <n v="0"/>
    <x v="5"/>
    <x v="0"/>
  </r>
  <r>
    <x v="35"/>
    <x v="108"/>
    <n v="0"/>
    <x v="5"/>
    <x v="0"/>
  </r>
  <r>
    <x v="35"/>
    <x v="109"/>
    <n v="25"/>
    <x v="5"/>
    <x v="0"/>
  </r>
  <r>
    <x v="35"/>
    <x v="110"/>
    <n v="75"/>
    <x v="5"/>
    <x v="0"/>
  </r>
  <r>
    <x v="35"/>
    <x v="111"/>
    <n v="0"/>
    <x v="5"/>
    <x v="0"/>
  </r>
  <r>
    <x v="36"/>
    <x v="107"/>
    <n v="0"/>
    <x v="5"/>
    <x v="0"/>
  </r>
  <r>
    <x v="36"/>
    <x v="108"/>
    <n v="6.25"/>
    <x v="5"/>
    <x v="0"/>
  </r>
  <r>
    <x v="36"/>
    <x v="109"/>
    <n v="0"/>
    <x v="5"/>
    <x v="0"/>
  </r>
  <r>
    <x v="36"/>
    <x v="110"/>
    <n v="31.25"/>
    <x v="5"/>
    <x v="0"/>
  </r>
  <r>
    <x v="36"/>
    <x v="111"/>
    <n v="62.5"/>
    <x v="5"/>
    <x v="0"/>
  </r>
  <r>
    <x v="37"/>
    <x v="107"/>
    <n v="0"/>
    <x v="5"/>
    <x v="0"/>
  </r>
  <r>
    <x v="37"/>
    <x v="108"/>
    <n v="0"/>
    <x v="5"/>
    <x v="0"/>
  </r>
  <r>
    <x v="37"/>
    <x v="109"/>
    <n v="0"/>
    <x v="5"/>
    <x v="0"/>
  </r>
  <r>
    <x v="37"/>
    <x v="110"/>
    <n v="0"/>
    <x v="5"/>
    <x v="0"/>
  </r>
  <r>
    <x v="37"/>
    <x v="111"/>
    <n v="0"/>
    <x v="5"/>
    <x v="0"/>
  </r>
  <r>
    <x v="38"/>
    <x v="107"/>
    <n v="0"/>
    <x v="5"/>
    <x v="0"/>
  </r>
  <r>
    <x v="38"/>
    <x v="108"/>
    <n v="0"/>
    <x v="5"/>
    <x v="0"/>
  </r>
  <r>
    <x v="38"/>
    <x v="109"/>
    <n v="0"/>
    <x v="5"/>
    <x v="0"/>
  </r>
  <r>
    <x v="38"/>
    <x v="110"/>
    <n v="0"/>
    <x v="5"/>
    <x v="0"/>
  </r>
  <r>
    <x v="38"/>
    <x v="111"/>
    <n v="0"/>
    <x v="5"/>
    <x v="0"/>
  </r>
  <r>
    <x v="39"/>
    <x v="107"/>
    <n v="0"/>
    <x v="5"/>
    <x v="0"/>
  </r>
  <r>
    <x v="39"/>
    <x v="108"/>
    <n v="2.3809523809523809"/>
    <x v="5"/>
    <x v="0"/>
  </r>
  <r>
    <x v="39"/>
    <x v="109"/>
    <n v="4.7619047619047619"/>
    <x v="5"/>
    <x v="0"/>
  </r>
  <r>
    <x v="39"/>
    <x v="110"/>
    <n v="52.38095238095238"/>
    <x v="5"/>
    <x v="0"/>
  </r>
  <r>
    <x v="39"/>
    <x v="111"/>
    <n v="40.476190476190474"/>
    <x v="5"/>
    <x v="0"/>
  </r>
  <r>
    <x v="40"/>
    <x v="107"/>
    <n v="11.111111111111111"/>
    <x v="5"/>
    <x v="0"/>
  </r>
  <r>
    <x v="40"/>
    <x v="108"/>
    <n v="0"/>
    <x v="5"/>
    <x v="0"/>
  </r>
  <r>
    <x v="40"/>
    <x v="109"/>
    <n v="11.111111111111111"/>
    <x v="5"/>
    <x v="0"/>
  </r>
  <r>
    <x v="40"/>
    <x v="110"/>
    <n v="22.222222222222221"/>
    <x v="5"/>
    <x v="0"/>
  </r>
  <r>
    <x v="40"/>
    <x v="111"/>
    <n v="55.555555555555557"/>
    <x v="5"/>
    <x v="0"/>
  </r>
  <r>
    <x v="35"/>
    <x v="107"/>
    <n v="0"/>
    <x v="6"/>
    <x v="0"/>
  </r>
  <r>
    <x v="35"/>
    <x v="108"/>
    <n v="0"/>
    <x v="6"/>
    <x v="0"/>
  </r>
  <r>
    <x v="35"/>
    <x v="109"/>
    <n v="0"/>
    <x v="6"/>
    <x v="0"/>
  </r>
  <r>
    <x v="35"/>
    <x v="110"/>
    <n v="75"/>
    <x v="6"/>
    <x v="0"/>
  </r>
  <r>
    <x v="35"/>
    <x v="111"/>
    <n v="25"/>
    <x v="6"/>
    <x v="0"/>
  </r>
  <r>
    <x v="36"/>
    <x v="107"/>
    <n v="0"/>
    <x v="6"/>
    <x v="0"/>
  </r>
  <r>
    <x v="36"/>
    <x v="108"/>
    <n v="0"/>
    <x v="6"/>
    <x v="0"/>
  </r>
  <r>
    <x v="36"/>
    <x v="109"/>
    <n v="11.111111111111111"/>
    <x v="6"/>
    <x v="0"/>
  </r>
  <r>
    <x v="36"/>
    <x v="110"/>
    <n v="55.555555555555557"/>
    <x v="6"/>
    <x v="0"/>
  </r>
  <r>
    <x v="36"/>
    <x v="111"/>
    <n v="33.333333333333336"/>
    <x v="6"/>
    <x v="0"/>
  </r>
  <r>
    <x v="37"/>
    <x v="107"/>
    <n v="0"/>
    <x v="6"/>
    <x v="0"/>
  </r>
  <r>
    <x v="37"/>
    <x v="108"/>
    <n v="0"/>
    <x v="6"/>
    <x v="0"/>
  </r>
  <r>
    <x v="37"/>
    <x v="109"/>
    <n v="0"/>
    <x v="6"/>
    <x v="0"/>
  </r>
  <r>
    <x v="37"/>
    <x v="110"/>
    <n v="0"/>
    <x v="6"/>
    <x v="0"/>
  </r>
  <r>
    <x v="37"/>
    <x v="111"/>
    <n v="0"/>
    <x v="6"/>
    <x v="0"/>
  </r>
  <r>
    <x v="38"/>
    <x v="107"/>
    <n v="0"/>
    <x v="6"/>
    <x v="0"/>
  </r>
  <r>
    <x v="38"/>
    <x v="108"/>
    <n v="25"/>
    <x v="6"/>
    <x v="0"/>
  </r>
  <r>
    <x v="38"/>
    <x v="109"/>
    <n v="50"/>
    <x v="6"/>
    <x v="0"/>
  </r>
  <r>
    <x v="38"/>
    <x v="110"/>
    <n v="0"/>
    <x v="6"/>
    <x v="0"/>
  </r>
  <r>
    <x v="38"/>
    <x v="111"/>
    <n v="25"/>
    <x v="6"/>
    <x v="0"/>
  </r>
  <r>
    <x v="39"/>
    <x v="107"/>
    <n v="2.7027027027027026"/>
    <x v="6"/>
    <x v="0"/>
  </r>
  <r>
    <x v="39"/>
    <x v="108"/>
    <n v="2.7027027027027026"/>
    <x v="6"/>
    <x v="0"/>
  </r>
  <r>
    <x v="39"/>
    <x v="109"/>
    <n v="18.918918918918919"/>
    <x v="6"/>
    <x v="0"/>
  </r>
  <r>
    <x v="39"/>
    <x v="110"/>
    <n v="45.945945945945944"/>
    <x v="6"/>
    <x v="0"/>
  </r>
  <r>
    <x v="39"/>
    <x v="111"/>
    <n v="29.72972972972973"/>
    <x v="6"/>
    <x v="0"/>
  </r>
  <r>
    <x v="40"/>
    <x v="107"/>
    <n v="0"/>
    <x v="6"/>
    <x v="0"/>
  </r>
  <r>
    <x v="40"/>
    <x v="108"/>
    <n v="0"/>
    <x v="6"/>
    <x v="0"/>
  </r>
  <r>
    <x v="40"/>
    <x v="109"/>
    <n v="50"/>
    <x v="6"/>
    <x v="0"/>
  </r>
  <r>
    <x v="40"/>
    <x v="110"/>
    <n v="33.333333333333336"/>
    <x v="6"/>
    <x v="0"/>
  </r>
  <r>
    <x v="40"/>
    <x v="111"/>
    <n v="16.666666666666668"/>
    <x v="6"/>
    <x v="0"/>
  </r>
  <r>
    <x v="35"/>
    <x v="107"/>
    <n v="0"/>
    <x v="7"/>
    <x v="0"/>
  </r>
  <r>
    <x v="35"/>
    <x v="108"/>
    <n v="0"/>
    <x v="7"/>
    <x v="0"/>
  </r>
  <r>
    <x v="35"/>
    <x v="109"/>
    <n v="20"/>
    <x v="7"/>
    <x v="0"/>
  </r>
  <r>
    <x v="35"/>
    <x v="110"/>
    <n v="80"/>
    <x v="7"/>
    <x v="0"/>
  </r>
  <r>
    <x v="35"/>
    <x v="111"/>
    <n v="0"/>
    <x v="7"/>
    <x v="0"/>
  </r>
  <r>
    <x v="36"/>
    <x v="107"/>
    <n v="0"/>
    <x v="7"/>
    <x v="0"/>
  </r>
  <r>
    <x v="36"/>
    <x v="108"/>
    <n v="6.25"/>
    <x v="7"/>
    <x v="0"/>
  </r>
  <r>
    <x v="36"/>
    <x v="109"/>
    <n v="18.75"/>
    <x v="7"/>
    <x v="0"/>
  </r>
  <r>
    <x v="36"/>
    <x v="110"/>
    <n v="50"/>
    <x v="7"/>
    <x v="0"/>
  </r>
  <r>
    <x v="36"/>
    <x v="111"/>
    <n v="25"/>
    <x v="7"/>
    <x v="0"/>
  </r>
  <r>
    <x v="37"/>
    <x v="107"/>
    <n v="0"/>
    <x v="7"/>
    <x v="0"/>
  </r>
  <r>
    <x v="37"/>
    <x v="108"/>
    <n v="0"/>
    <x v="7"/>
    <x v="0"/>
  </r>
  <r>
    <x v="37"/>
    <x v="109"/>
    <n v="0"/>
    <x v="7"/>
    <x v="0"/>
  </r>
  <r>
    <x v="37"/>
    <x v="110"/>
    <n v="0"/>
    <x v="7"/>
    <x v="0"/>
  </r>
  <r>
    <x v="37"/>
    <x v="111"/>
    <n v="0"/>
    <x v="7"/>
    <x v="0"/>
  </r>
  <r>
    <x v="38"/>
    <x v="107"/>
    <n v="0"/>
    <x v="7"/>
    <x v="0"/>
  </r>
  <r>
    <x v="38"/>
    <x v="108"/>
    <n v="0"/>
    <x v="7"/>
    <x v="0"/>
  </r>
  <r>
    <x v="38"/>
    <x v="109"/>
    <n v="50"/>
    <x v="7"/>
    <x v="0"/>
  </r>
  <r>
    <x v="38"/>
    <x v="110"/>
    <n v="0"/>
    <x v="7"/>
    <x v="0"/>
  </r>
  <r>
    <x v="38"/>
    <x v="111"/>
    <n v="50"/>
    <x v="7"/>
    <x v="0"/>
  </r>
  <r>
    <x v="39"/>
    <x v="107"/>
    <n v="6.25"/>
    <x v="7"/>
    <x v="0"/>
  </r>
  <r>
    <x v="39"/>
    <x v="108"/>
    <n v="6.25"/>
    <x v="7"/>
    <x v="0"/>
  </r>
  <r>
    <x v="39"/>
    <x v="109"/>
    <n v="12.5"/>
    <x v="7"/>
    <x v="0"/>
  </r>
  <r>
    <x v="39"/>
    <x v="110"/>
    <n v="46.875"/>
    <x v="7"/>
    <x v="0"/>
  </r>
  <r>
    <x v="39"/>
    <x v="111"/>
    <n v="28.125"/>
    <x v="7"/>
    <x v="0"/>
  </r>
  <r>
    <x v="40"/>
    <x v="107"/>
    <n v="9.0909090909090917"/>
    <x v="7"/>
    <x v="0"/>
  </r>
  <r>
    <x v="40"/>
    <x v="108"/>
    <n v="0"/>
    <x v="7"/>
    <x v="0"/>
  </r>
  <r>
    <x v="40"/>
    <x v="109"/>
    <n v="18.181818181818183"/>
    <x v="7"/>
    <x v="0"/>
  </r>
  <r>
    <x v="40"/>
    <x v="110"/>
    <n v="45.454545454545453"/>
    <x v="7"/>
    <x v="0"/>
  </r>
  <r>
    <x v="40"/>
    <x v="111"/>
    <n v="27.272727272727273"/>
    <x v="7"/>
    <x v="0"/>
  </r>
  <r>
    <x v="35"/>
    <x v="107"/>
    <n v="0"/>
    <x v="8"/>
    <x v="0"/>
  </r>
  <r>
    <x v="35"/>
    <x v="108"/>
    <n v="0"/>
    <x v="8"/>
    <x v="0"/>
  </r>
  <r>
    <x v="35"/>
    <x v="109"/>
    <n v="33.333333333333336"/>
    <x v="8"/>
    <x v="0"/>
  </r>
  <r>
    <x v="35"/>
    <x v="110"/>
    <n v="33.333333333333336"/>
    <x v="8"/>
    <x v="0"/>
  </r>
  <r>
    <x v="35"/>
    <x v="111"/>
    <n v="33.333333333333336"/>
    <x v="8"/>
    <x v="0"/>
  </r>
  <r>
    <x v="36"/>
    <x v="107"/>
    <n v="0"/>
    <x v="8"/>
    <x v="0"/>
  </r>
  <r>
    <x v="36"/>
    <x v="108"/>
    <n v="0"/>
    <x v="8"/>
    <x v="0"/>
  </r>
  <r>
    <x v="36"/>
    <x v="109"/>
    <n v="20.833333333333332"/>
    <x v="8"/>
    <x v="0"/>
  </r>
  <r>
    <x v="36"/>
    <x v="110"/>
    <n v="37.5"/>
    <x v="8"/>
    <x v="0"/>
  </r>
  <r>
    <x v="36"/>
    <x v="111"/>
    <n v="41.666666666666664"/>
    <x v="8"/>
    <x v="0"/>
  </r>
  <r>
    <x v="37"/>
    <x v="107"/>
    <n v="0"/>
    <x v="8"/>
    <x v="0"/>
  </r>
  <r>
    <x v="37"/>
    <x v="108"/>
    <n v="0"/>
    <x v="8"/>
    <x v="0"/>
  </r>
  <r>
    <x v="37"/>
    <x v="109"/>
    <n v="0"/>
    <x v="8"/>
    <x v="0"/>
  </r>
  <r>
    <x v="37"/>
    <x v="110"/>
    <n v="50"/>
    <x v="8"/>
    <x v="0"/>
  </r>
  <r>
    <x v="37"/>
    <x v="111"/>
    <n v="50"/>
    <x v="8"/>
    <x v="0"/>
  </r>
  <r>
    <x v="38"/>
    <x v="107"/>
    <n v="0"/>
    <x v="8"/>
    <x v="0"/>
  </r>
  <r>
    <x v="38"/>
    <x v="108"/>
    <n v="20"/>
    <x v="8"/>
    <x v="0"/>
  </r>
  <r>
    <x v="38"/>
    <x v="109"/>
    <n v="20"/>
    <x v="8"/>
    <x v="0"/>
  </r>
  <r>
    <x v="38"/>
    <x v="110"/>
    <n v="40"/>
    <x v="8"/>
    <x v="0"/>
  </r>
  <r>
    <x v="38"/>
    <x v="111"/>
    <n v="20"/>
    <x v="8"/>
    <x v="0"/>
  </r>
  <r>
    <x v="39"/>
    <x v="107"/>
    <n v="3.7037037037037037"/>
    <x v="8"/>
    <x v="0"/>
  </r>
  <r>
    <x v="39"/>
    <x v="108"/>
    <n v="0"/>
    <x v="8"/>
    <x v="0"/>
  </r>
  <r>
    <x v="39"/>
    <x v="109"/>
    <n v="11.111111111111111"/>
    <x v="8"/>
    <x v="0"/>
  </r>
  <r>
    <x v="39"/>
    <x v="110"/>
    <n v="29.62962962962963"/>
    <x v="8"/>
    <x v="0"/>
  </r>
  <r>
    <x v="39"/>
    <x v="111"/>
    <n v="55.555555555555557"/>
    <x v="8"/>
    <x v="0"/>
  </r>
  <r>
    <x v="40"/>
    <x v="107"/>
    <n v="0"/>
    <x v="8"/>
    <x v="0"/>
  </r>
  <r>
    <x v="40"/>
    <x v="108"/>
    <n v="14.285714285714286"/>
    <x v="8"/>
    <x v="0"/>
  </r>
  <r>
    <x v="40"/>
    <x v="109"/>
    <n v="57.142857142857146"/>
    <x v="8"/>
    <x v="0"/>
  </r>
  <r>
    <x v="40"/>
    <x v="110"/>
    <n v="14.285714285714286"/>
    <x v="8"/>
    <x v="0"/>
  </r>
  <r>
    <x v="40"/>
    <x v="111"/>
    <n v="14.285714285714286"/>
    <x v="8"/>
    <x v="0"/>
  </r>
  <r>
    <x v="35"/>
    <x v="107"/>
    <n v="0"/>
    <x v="9"/>
    <x v="0"/>
  </r>
  <r>
    <x v="35"/>
    <x v="108"/>
    <n v="0"/>
    <x v="9"/>
    <x v="0"/>
  </r>
  <r>
    <x v="35"/>
    <x v="109"/>
    <n v="20"/>
    <x v="9"/>
    <x v="0"/>
  </r>
  <r>
    <x v="35"/>
    <x v="110"/>
    <n v="60"/>
    <x v="9"/>
    <x v="0"/>
  </r>
  <r>
    <x v="35"/>
    <x v="111"/>
    <n v="20"/>
    <x v="9"/>
    <x v="0"/>
  </r>
  <r>
    <x v="36"/>
    <x v="107"/>
    <n v="1.5151515151515151"/>
    <x v="9"/>
    <x v="0"/>
  </r>
  <r>
    <x v="36"/>
    <x v="108"/>
    <n v="0"/>
    <x v="9"/>
    <x v="0"/>
  </r>
  <r>
    <x v="36"/>
    <x v="109"/>
    <n v="9.0909090909090917"/>
    <x v="9"/>
    <x v="0"/>
  </r>
  <r>
    <x v="36"/>
    <x v="110"/>
    <n v="51.515151515151516"/>
    <x v="9"/>
    <x v="0"/>
  </r>
  <r>
    <x v="36"/>
    <x v="111"/>
    <n v="37.878787878787875"/>
    <x v="9"/>
    <x v="0"/>
  </r>
  <r>
    <x v="37"/>
    <x v="107"/>
    <n v="0"/>
    <x v="9"/>
    <x v="0"/>
  </r>
  <r>
    <x v="37"/>
    <x v="108"/>
    <n v="0"/>
    <x v="9"/>
    <x v="0"/>
  </r>
  <r>
    <x v="37"/>
    <x v="109"/>
    <n v="0"/>
    <x v="9"/>
    <x v="0"/>
  </r>
  <r>
    <x v="37"/>
    <x v="110"/>
    <n v="75"/>
    <x v="9"/>
    <x v="0"/>
  </r>
  <r>
    <x v="37"/>
    <x v="111"/>
    <n v="25"/>
    <x v="9"/>
    <x v="0"/>
  </r>
  <r>
    <x v="38"/>
    <x v="107"/>
    <n v="0"/>
    <x v="9"/>
    <x v="0"/>
  </r>
  <r>
    <x v="38"/>
    <x v="108"/>
    <n v="0"/>
    <x v="9"/>
    <x v="0"/>
  </r>
  <r>
    <x v="38"/>
    <x v="109"/>
    <n v="0"/>
    <x v="9"/>
    <x v="0"/>
  </r>
  <r>
    <x v="38"/>
    <x v="110"/>
    <n v="40"/>
    <x v="9"/>
    <x v="0"/>
  </r>
  <r>
    <x v="38"/>
    <x v="111"/>
    <n v="60"/>
    <x v="9"/>
    <x v="0"/>
  </r>
  <r>
    <x v="39"/>
    <x v="107"/>
    <n v="0"/>
    <x v="9"/>
    <x v="0"/>
  </r>
  <r>
    <x v="39"/>
    <x v="108"/>
    <n v="0"/>
    <x v="9"/>
    <x v="0"/>
  </r>
  <r>
    <x v="39"/>
    <x v="109"/>
    <n v="4.3478260869565215"/>
    <x v="9"/>
    <x v="0"/>
  </r>
  <r>
    <x v="39"/>
    <x v="110"/>
    <n v="69.565217391304344"/>
    <x v="9"/>
    <x v="0"/>
  </r>
  <r>
    <x v="39"/>
    <x v="111"/>
    <n v="26.086956521739129"/>
    <x v="9"/>
    <x v="0"/>
  </r>
  <r>
    <x v="40"/>
    <x v="107"/>
    <n v="0"/>
    <x v="9"/>
    <x v="0"/>
  </r>
  <r>
    <x v="40"/>
    <x v="108"/>
    <n v="0"/>
    <x v="9"/>
    <x v="0"/>
  </r>
  <r>
    <x v="40"/>
    <x v="109"/>
    <n v="0"/>
    <x v="9"/>
    <x v="0"/>
  </r>
  <r>
    <x v="40"/>
    <x v="110"/>
    <n v="77.777777777777771"/>
    <x v="9"/>
    <x v="0"/>
  </r>
  <r>
    <x v="40"/>
    <x v="111"/>
    <n v="22.222222222222221"/>
    <x v="9"/>
    <x v="0"/>
  </r>
  <r>
    <x v="35"/>
    <x v="107"/>
    <n v="0"/>
    <x v="10"/>
    <x v="0"/>
  </r>
  <r>
    <x v="35"/>
    <x v="108"/>
    <n v="0"/>
    <x v="10"/>
    <x v="0"/>
  </r>
  <r>
    <x v="35"/>
    <x v="109"/>
    <n v="0"/>
    <x v="10"/>
    <x v="0"/>
  </r>
  <r>
    <x v="35"/>
    <x v="110"/>
    <n v="0"/>
    <x v="10"/>
    <x v="0"/>
  </r>
  <r>
    <x v="35"/>
    <x v="111"/>
    <n v="100"/>
    <x v="10"/>
    <x v="0"/>
  </r>
  <r>
    <x v="36"/>
    <x v="107"/>
    <n v="0"/>
    <x v="10"/>
    <x v="0"/>
  </r>
  <r>
    <x v="36"/>
    <x v="108"/>
    <n v="2.7777777777777777"/>
    <x v="10"/>
    <x v="0"/>
  </r>
  <r>
    <x v="36"/>
    <x v="109"/>
    <n v="11.111111111111111"/>
    <x v="10"/>
    <x v="0"/>
  </r>
  <r>
    <x v="36"/>
    <x v="110"/>
    <n v="58.333333333333336"/>
    <x v="10"/>
    <x v="0"/>
  </r>
  <r>
    <x v="36"/>
    <x v="111"/>
    <n v="27.777777777777779"/>
    <x v="10"/>
    <x v="0"/>
  </r>
  <r>
    <x v="37"/>
    <x v="107"/>
    <n v="0"/>
    <x v="10"/>
    <x v="0"/>
  </r>
  <r>
    <x v="37"/>
    <x v="108"/>
    <n v="0"/>
    <x v="10"/>
    <x v="0"/>
  </r>
  <r>
    <x v="37"/>
    <x v="109"/>
    <n v="0"/>
    <x v="10"/>
    <x v="0"/>
  </r>
  <r>
    <x v="37"/>
    <x v="110"/>
    <n v="0"/>
    <x v="10"/>
    <x v="0"/>
  </r>
  <r>
    <x v="37"/>
    <x v="111"/>
    <n v="100"/>
    <x v="10"/>
    <x v="0"/>
  </r>
  <r>
    <x v="38"/>
    <x v="107"/>
    <n v="0"/>
    <x v="10"/>
    <x v="0"/>
  </r>
  <r>
    <x v="38"/>
    <x v="108"/>
    <n v="0"/>
    <x v="10"/>
    <x v="0"/>
  </r>
  <r>
    <x v="38"/>
    <x v="109"/>
    <n v="0"/>
    <x v="10"/>
    <x v="0"/>
  </r>
  <r>
    <x v="38"/>
    <x v="110"/>
    <n v="50"/>
    <x v="10"/>
    <x v="0"/>
  </r>
  <r>
    <x v="38"/>
    <x v="111"/>
    <n v="50"/>
    <x v="10"/>
    <x v="0"/>
  </r>
  <r>
    <x v="39"/>
    <x v="107"/>
    <n v="0"/>
    <x v="10"/>
    <x v="0"/>
  </r>
  <r>
    <x v="39"/>
    <x v="108"/>
    <n v="0"/>
    <x v="10"/>
    <x v="0"/>
  </r>
  <r>
    <x v="39"/>
    <x v="109"/>
    <n v="17.142857142857142"/>
    <x v="10"/>
    <x v="0"/>
  </r>
  <r>
    <x v="39"/>
    <x v="110"/>
    <n v="31.428571428571427"/>
    <x v="10"/>
    <x v="0"/>
  </r>
  <r>
    <x v="39"/>
    <x v="111"/>
    <n v="51.428571428571431"/>
    <x v="10"/>
    <x v="0"/>
  </r>
  <r>
    <x v="40"/>
    <x v="107"/>
    <n v="0"/>
    <x v="10"/>
    <x v="0"/>
  </r>
  <r>
    <x v="40"/>
    <x v="108"/>
    <n v="9.0909090909090917"/>
    <x v="10"/>
    <x v="0"/>
  </r>
  <r>
    <x v="40"/>
    <x v="109"/>
    <n v="0"/>
    <x v="10"/>
    <x v="0"/>
  </r>
  <r>
    <x v="40"/>
    <x v="110"/>
    <n v="54.545454545454547"/>
    <x v="10"/>
    <x v="0"/>
  </r>
  <r>
    <x v="40"/>
    <x v="111"/>
    <n v="36.363636363636367"/>
    <x v="10"/>
    <x v="0"/>
  </r>
  <r>
    <x v="35"/>
    <x v="107"/>
    <n v="0"/>
    <x v="11"/>
    <x v="0"/>
  </r>
  <r>
    <x v="35"/>
    <x v="108"/>
    <n v="0"/>
    <x v="11"/>
    <x v="0"/>
  </r>
  <r>
    <x v="35"/>
    <x v="109"/>
    <n v="50"/>
    <x v="11"/>
    <x v="0"/>
  </r>
  <r>
    <x v="35"/>
    <x v="110"/>
    <n v="50"/>
    <x v="11"/>
    <x v="0"/>
  </r>
  <r>
    <x v="35"/>
    <x v="111"/>
    <n v="0"/>
    <x v="11"/>
    <x v="0"/>
  </r>
  <r>
    <x v="36"/>
    <x v="107"/>
    <n v="3.0303030303030303"/>
    <x v="11"/>
    <x v="0"/>
  </r>
  <r>
    <x v="36"/>
    <x v="108"/>
    <n v="0"/>
    <x v="11"/>
    <x v="0"/>
  </r>
  <r>
    <x v="36"/>
    <x v="109"/>
    <n v="15.151515151515152"/>
    <x v="11"/>
    <x v="0"/>
  </r>
  <r>
    <x v="36"/>
    <x v="110"/>
    <n v="48.484848484848484"/>
    <x v="11"/>
    <x v="0"/>
  </r>
  <r>
    <x v="36"/>
    <x v="111"/>
    <n v="33.333333333333336"/>
    <x v="11"/>
    <x v="0"/>
  </r>
  <r>
    <x v="37"/>
    <x v="107"/>
    <n v="0"/>
    <x v="11"/>
    <x v="0"/>
  </r>
  <r>
    <x v="37"/>
    <x v="108"/>
    <n v="0"/>
    <x v="11"/>
    <x v="0"/>
  </r>
  <r>
    <x v="37"/>
    <x v="109"/>
    <n v="0"/>
    <x v="11"/>
    <x v="0"/>
  </r>
  <r>
    <x v="37"/>
    <x v="110"/>
    <n v="66.666666666666671"/>
    <x v="11"/>
    <x v="0"/>
  </r>
  <r>
    <x v="37"/>
    <x v="111"/>
    <n v="33.333333333333336"/>
    <x v="11"/>
    <x v="0"/>
  </r>
  <r>
    <x v="38"/>
    <x v="107"/>
    <n v="0"/>
    <x v="11"/>
    <x v="0"/>
  </r>
  <r>
    <x v="38"/>
    <x v="108"/>
    <n v="0"/>
    <x v="11"/>
    <x v="0"/>
  </r>
  <r>
    <x v="38"/>
    <x v="109"/>
    <n v="33.333333333333336"/>
    <x v="11"/>
    <x v="0"/>
  </r>
  <r>
    <x v="38"/>
    <x v="110"/>
    <n v="33.333333333333336"/>
    <x v="11"/>
    <x v="0"/>
  </r>
  <r>
    <x v="38"/>
    <x v="111"/>
    <n v="33.333333333333336"/>
    <x v="11"/>
    <x v="0"/>
  </r>
  <r>
    <x v="39"/>
    <x v="107"/>
    <n v="0"/>
    <x v="11"/>
    <x v="0"/>
  </r>
  <r>
    <x v="39"/>
    <x v="108"/>
    <n v="0"/>
    <x v="11"/>
    <x v="0"/>
  </r>
  <r>
    <x v="39"/>
    <x v="109"/>
    <n v="2.4390243902439024"/>
    <x v="11"/>
    <x v="0"/>
  </r>
  <r>
    <x v="39"/>
    <x v="110"/>
    <n v="63.414634146341463"/>
    <x v="11"/>
    <x v="0"/>
  </r>
  <r>
    <x v="39"/>
    <x v="111"/>
    <n v="34.146341463414636"/>
    <x v="11"/>
    <x v="0"/>
  </r>
  <r>
    <x v="40"/>
    <x v="107"/>
    <n v="0"/>
    <x v="11"/>
    <x v="0"/>
  </r>
  <r>
    <x v="40"/>
    <x v="108"/>
    <n v="0"/>
    <x v="11"/>
    <x v="0"/>
  </r>
  <r>
    <x v="40"/>
    <x v="109"/>
    <n v="12.5"/>
    <x v="11"/>
    <x v="0"/>
  </r>
  <r>
    <x v="40"/>
    <x v="110"/>
    <n v="37.5"/>
    <x v="11"/>
    <x v="0"/>
  </r>
  <r>
    <x v="40"/>
    <x v="111"/>
    <n v="50"/>
    <x v="11"/>
    <x v="0"/>
  </r>
  <r>
    <x v="35"/>
    <x v="107"/>
    <n v="0"/>
    <x v="12"/>
    <x v="0"/>
  </r>
  <r>
    <x v="35"/>
    <x v="108"/>
    <n v="0"/>
    <x v="12"/>
    <x v="0"/>
  </r>
  <r>
    <x v="35"/>
    <x v="109"/>
    <n v="28.571428571428573"/>
    <x v="12"/>
    <x v="0"/>
  </r>
  <r>
    <x v="35"/>
    <x v="110"/>
    <n v="14.285714285714286"/>
    <x v="12"/>
    <x v="0"/>
  </r>
  <r>
    <x v="35"/>
    <x v="111"/>
    <n v="57.142857142857146"/>
    <x v="12"/>
    <x v="0"/>
  </r>
  <r>
    <x v="36"/>
    <x v="107"/>
    <n v="3.0303030303030303"/>
    <x v="12"/>
    <x v="0"/>
  </r>
  <r>
    <x v="36"/>
    <x v="108"/>
    <n v="0"/>
    <x v="12"/>
    <x v="0"/>
  </r>
  <r>
    <x v="36"/>
    <x v="109"/>
    <n v="6.0606060606060606"/>
    <x v="12"/>
    <x v="0"/>
  </r>
  <r>
    <x v="36"/>
    <x v="110"/>
    <n v="39.393939393939391"/>
    <x v="12"/>
    <x v="0"/>
  </r>
  <r>
    <x v="36"/>
    <x v="111"/>
    <n v="51.515151515151516"/>
    <x v="12"/>
    <x v="0"/>
  </r>
  <r>
    <x v="37"/>
    <x v="107"/>
    <n v="50"/>
    <x v="12"/>
    <x v="0"/>
  </r>
  <r>
    <x v="37"/>
    <x v="108"/>
    <n v="0"/>
    <x v="12"/>
    <x v="0"/>
  </r>
  <r>
    <x v="37"/>
    <x v="109"/>
    <n v="50"/>
    <x v="12"/>
    <x v="0"/>
  </r>
  <r>
    <x v="37"/>
    <x v="110"/>
    <n v="0"/>
    <x v="12"/>
    <x v="0"/>
  </r>
  <r>
    <x v="37"/>
    <x v="111"/>
    <n v="0"/>
    <x v="12"/>
    <x v="0"/>
  </r>
  <r>
    <x v="38"/>
    <x v="107"/>
    <n v="0"/>
    <x v="12"/>
    <x v="0"/>
  </r>
  <r>
    <x v="38"/>
    <x v="108"/>
    <n v="0"/>
    <x v="12"/>
    <x v="0"/>
  </r>
  <r>
    <x v="38"/>
    <x v="109"/>
    <n v="100"/>
    <x v="12"/>
    <x v="0"/>
  </r>
  <r>
    <x v="38"/>
    <x v="110"/>
    <n v="0"/>
    <x v="12"/>
    <x v="0"/>
  </r>
  <r>
    <x v="38"/>
    <x v="111"/>
    <n v="0"/>
    <x v="12"/>
    <x v="0"/>
  </r>
  <r>
    <x v="39"/>
    <x v="107"/>
    <n v="1.5151515151515151"/>
    <x v="12"/>
    <x v="0"/>
  </r>
  <r>
    <x v="39"/>
    <x v="108"/>
    <n v="0"/>
    <x v="12"/>
    <x v="0"/>
  </r>
  <r>
    <x v="39"/>
    <x v="109"/>
    <n v="4.5454545454545459"/>
    <x v="12"/>
    <x v="0"/>
  </r>
  <r>
    <x v="39"/>
    <x v="110"/>
    <n v="50"/>
    <x v="12"/>
    <x v="0"/>
  </r>
  <r>
    <x v="39"/>
    <x v="111"/>
    <n v="43.939393939393938"/>
    <x v="12"/>
    <x v="0"/>
  </r>
  <r>
    <x v="40"/>
    <x v="107"/>
    <n v="0"/>
    <x v="12"/>
    <x v="0"/>
  </r>
  <r>
    <x v="40"/>
    <x v="108"/>
    <n v="0"/>
    <x v="12"/>
    <x v="0"/>
  </r>
  <r>
    <x v="40"/>
    <x v="109"/>
    <n v="8.3333333333333339"/>
    <x v="12"/>
    <x v="0"/>
  </r>
  <r>
    <x v="40"/>
    <x v="110"/>
    <n v="58.333333333333336"/>
    <x v="12"/>
    <x v="0"/>
  </r>
  <r>
    <x v="40"/>
    <x v="111"/>
    <n v="33.333333333333336"/>
    <x v="12"/>
    <x v="0"/>
  </r>
  <r>
    <x v="35"/>
    <x v="107"/>
    <n v="0"/>
    <x v="13"/>
    <x v="0"/>
  </r>
  <r>
    <x v="35"/>
    <x v="108"/>
    <n v="0"/>
    <x v="13"/>
    <x v="0"/>
  </r>
  <r>
    <x v="35"/>
    <x v="109"/>
    <n v="33.333333333333336"/>
    <x v="13"/>
    <x v="0"/>
  </r>
  <r>
    <x v="35"/>
    <x v="110"/>
    <n v="16.666666666666668"/>
    <x v="13"/>
    <x v="0"/>
  </r>
  <r>
    <x v="35"/>
    <x v="111"/>
    <n v="50"/>
    <x v="13"/>
    <x v="0"/>
  </r>
  <r>
    <x v="36"/>
    <x v="107"/>
    <n v="0"/>
    <x v="13"/>
    <x v="0"/>
  </r>
  <r>
    <x v="36"/>
    <x v="108"/>
    <n v="3.0303030303030303"/>
    <x v="13"/>
    <x v="0"/>
  </r>
  <r>
    <x v="36"/>
    <x v="109"/>
    <n v="6.0606060606060606"/>
    <x v="13"/>
    <x v="0"/>
  </r>
  <r>
    <x v="36"/>
    <x v="110"/>
    <n v="30.303030303030305"/>
    <x v="13"/>
    <x v="0"/>
  </r>
  <r>
    <x v="36"/>
    <x v="111"/>
    <n v="60.606060606060609"/>
    <x v="13"/>
    <x v="0"/>
  </r>
  <r>
    <x v="37"/>
    <x v="107"/>
    <n v="0"/>
    <x v="13"/>
    <x v="0"/>
  </r>
  <r>
    <x v="37"/>
    <x v="108"/>
    <n v="0"/>
    <x v="13"/>
    <x v="0"/>
  </r>
  <r>
    <x v="37"/>
    <x v="109"/>
    <n v="33.333333333333336"/>
    <x v="13"/>
    <x v="0"/>
  </r>
  <r>
    <x v="37"/>
    <x v="110"/>
    <n v="33.333333333333336"/>
    <x v="13"/>
    <x v="0"/>
  </r>
  <r>
    <x v="37"/>
    <x v="111"/>
    <n v="33.333333333333336"/>
    <x v="13"/>
    <x v="0"/>
  </r>
  <r>
    <x v="38"/>
    <x v="107"/>
    <n v="0"/>
    <x v="13"/>
    <x v="0"/>
  </r>
  <r>
    <x v="38"/>
    <x v="108"/>
    <n v="0"/>
    <x v="13"/>
    <x v="0"/>
  </r>
  <r>
    <x v="38"/>
    <x v="109"/>
    <n v="12.5"/>
    <x v="13"/>
    <x v="0"/>
  </r>
  <r>
    <x v="38"/>
    <x v="110"/>
    <n v="50"/>
    <x v="13"/>
    <x v="0"/>
  </r>
  <r>
    <x v="38"/>
    <x v="111"/>
    <n v="37.5"/>
    <x v="13"/>
    <x v="0"/>
  </r>
  <r>
    <x v="39"/>
    <x v="107"/>
    <n v="0"/>
    <x v="13"/>
    <x v="0"/>
  </r>
  <r>
    <x v="39"/>
    <x v="108"/>
    <n v="0"/>
    <x v="13"/>
    <x v="0"/>
  </r>
  <r>
    <x v="39"/>
    <x v="109"/>
    <n v="12"/>
    <x v="13"/>
    <x v="0"/>
  </r>
  <r>
    <x v="39"/>
    <x v="110"/>
    <n v="32"/>
    <x v="13"/>
    <x v="0"/>
  </r>
  <r>
    <x v="39"/>
    <x v="111"/>
    <n v="56"/>
    <x v="13"/>
    <x v="0"/>
  </r>
  <r>
    <x v="40"/>
    <x v="107"/>
    <n v="16.666666666666668"/>
    <x v="13"/>
    <x v="0"/>
  </r>
  <r>
    <x v="40"/>
    <x v="108"/>
    <n v="0"/>
    <x v="13"/>
    <x v="0"/>
  </r>
  <r>
    <x v="40"/>
    <x v="109"/>
    <n v="0"/>
    <x v="13"/>
    <x v="0"/>
  </r>
  <r>
    <x v="40"/>
    <x v="110"/>
    <n v="16.666666666666668"/>
    <x v="13"/>
    <x v="0"/>
  </r>
  <r>
    <x v="40"/>
    <x v="111"/>
    <n v="66.666666666666671"/>
    <x v="13"/>
    <x v="0"/>
  </r>
  <r>
    <x v="35"/>
    <x v="107"/>
    <n v="0"/>
    <x v="14"/>
    <x v="0"/>
  </r>
  <r>
    <x v="35"/>
    <x v="108"/>
    <n v="0"/>
    <x v="14"/>
    <x v="0"/>
  </r>
  <r>
    <x v="35"/>
    <x v="109"/>
    <n v="16.666666666666668"/>
    <x v="14"/>
    <x v="0"/>
  </r>
  <r>
    <x v="35"/>
    <x v="110"/>
    <n v="83.333333333333329"/>
    <x v="14"/>
    <x v="0"/>
  </r>
  <r>
    <x v="35"/>
    <x v="111"/>
    <n v="0"/>
    <x v="14"/>
    <x v="0"/>
  </r>
  <r>
    <x v="36"/>
    <x v="107"/>
    <n v="8.3333333333333339"/>
    <x v="14"/>
    <x v="0"/>
  </r>
  <r>
    <x v="36"/>
    <x v="108"/>
    <n v="0"/>
    <x v="14"/>
    <x v="0"/>
  </r>
  <r>
    <x v="36"/>
    <x v="109"/>
    <n v="16.666666666666668"/>
    <x v="14"/>
    <x v="0"/>
  </r>
  <r>
    <x v="36"/>
    <x v="110"/>
    <n v="25"/>
    <x v="14"/>
    <x v="0"/>
  </r>
  <r>
    <x v="36"/>
    <x v="111"/>
    <n v="50"/>
    <x v="14"/>
    <x v="0"/>
  </r>
  <r>
    <x v="37"/>
    <x v="107"/>
    <n v="0"/>
    <x v="14"/>
    <x v="0"/>
  </r>
  <r>
    <x v="37"/>
    <x v="108"/>
    <n v="0"/>
    <x v="14"/>
    <x v="0"/>
  </r>
  <r>
    <x v="37"/>
    <x v="109"/>
    <n v="0"/>
    <x v="14"/>
    <x v="0"/>
  </r>
  <r>
    <x v="37"/>
    <x v="110"/>
    <n v="33.333333333333336"/>
    <x v="14"/>
    <x v="0"/>
  </r>
  <r>
    <x v="37"/>
    <x v="111"/>
    <n v="66.666666666666671"/>
    <x v="14"/>
    <x v="0"/>
  </r>
  <r>
    <x v="38"/>
    <x v="107"/>
    <n v="0"/>
    <x v="14"/>
    <x v="0"/>
  </r>
  <r>
    <x v="38"/>
    <x v="108"/>
    <n v="0"/>
    <x v="14"/>
    <x v="0"/>
  </r>
  <r>
    <x v="38"/>
    <x v="109"/>
    <n v="0"/>
    <x v="14"/>
    <x v="0"/>
  </r>
  <r>
    <x v="38"/>
    <x v="110"/>
    <n v="60"/>
    <x v="14"/>
    <x v="0"/>
  </r>
  <r>
    <x v="38"/>
    <x v="111"/>
    <n v="40"/>
    <x v="14"/>
    <x v="0"/>
  </r>
  <r>
    <x v="39"/>
    <x v="107"/>
    <n v="0"/>
    <x v="14"/>
    <x v="0"/>
  </r>
  <r>
    <x v="39"/>
    <x v="108"/>
    <n v="0"/>
    <x v="14"/>
    <x v="0"/>
  </r>
  <r>
    <x v="39"/>
    <x v="109"/>
    <n v="25"/>
    <x v="14"/>
    <x v="0"/>
  </r>
  <r>
    <x v="39"/>
    <x v="110"/>
    <n v="25"/>
    <x v="14"/>
    <x v="0"/>
  </r>
  <r>
    <x v="39"/>
    <x v="111"/>
    <n v="50"/>
    <x v="14"/>
    <x v="0"/>
  </r>
  <r>
    <x v="40"/>
    <x v="107"/>
    <n v="9.0909090909090917"/>
    <x v="14"/>
    <x v="0"/>
  </r>
  <r>
    <x v="40"/>
    <x v="108"/>
    <n v="0"/>
    <x v="14"/>
    <x v="0"/>
  </r>
  <r>
    <x v="40"/>
    <x v="109"/>
    <n v="0"/>
    <x v="14"/>
    <x v="0"/>
  </r>
  <r>
    <x v="40"/>
    <x v="110"/>
    <n v="27.272727272727273"/>
    <x v="14"/>
    <x v="0"/>
  </r>
  <r>
    <x v="40"/>
    <x v="111"/>
    <n v="63.636363636363633"/>
    <x v="14"/>
    <x v="0"/>
  </r>
  <r>
    <x v="35"/>
    <x v="107"/>
    <n v="0"/>
    <x v="15"/>
    <x v="0"/>
  </r>
  <r>
    <x v="35"/>
    <x v="108"/>
    <n v="0"/>
    <x v="15"/>
    <x v="0"/>
  </r>
  <r>
    <x v="35"/>
    <x v="109"/>
    <n v="0"/>
    <x v="15"/>
    <x v="0"/>
  </r>
  <r>
    <x v="35"/>
    <x v="110"/>
    <n v="0"/>
    <x v="15"/>
    <x v="0"/>
  </r>
  <r>
    <x v="35"/>
    <x v="111"/>
    <n v="0"/>
    <x v="15"/>
    <x v="0"/>
  </r>
  <r>
    <x v="36"/>
    <x v="107"/>
    <n v="0"/>
    <x v="15"/>
    <x v="0"/>
  </r>
  <r>
    <x v="36"/>
    <x v="108"/>
    <n v="0"/>
    <x v="15"/>
    <x v="0"/>
  </r>
  <r>
    <x v="36"/>
    <x v="109"/>
    <n v="0"/>
    <x v="15"/>
    <x v="0"/>
  </r>
  <r>
    <x v="36"/>
    <x v="110"/>
    <n v="0"/>
    <x v="15"/>
    <x v="0"/>
  </r>
  <r>
    <x v="36"/>
    <x v="111"/>
    <n v="0"/>
    <x v="15"/>
    <x v="0"/>
  </r>
  <r>
    <x v="37"/>
    <x v="107"/>
    <n v="0"/>
    <x v="15"/>
    <x v="0"/>
  </r>
  <r>
    <x v="37"/>
    <x v="108"/>
    <n v="0"/>
    <x v="15"/>
    <x v="0"/>
  </r>
  <r>
    <x v="37"/>
    <x v="109"/>
    <n v="0"/>
    <x v="15"/>
    <x v="0"/>
  </r>
  <r>
    <x v="37"/>
    <x v="110"/>
    <n v="0"/>
    <x v="15"/>
    <x v="0"/>
  </r>
  <r>
    <x v="37"/>
    <x v="111"/>
    <n v="0"/>
    <x v="15"/>
    <x v="0"/>
  </r>
  <r>
    <x v="38"/>
    <x v="107"/>
    <n v="0"/>
    <x v="15"/>
    <x v="0"/>
  </r>
  <r>
    <x v="38"/>
    <x v="108"/>
    <n v="0"/>
    <x v="15"/>
    <x v="0"/>
  </r>
  <r>
    <x v="38"/>
    <x v="109"/>
    <n v="0"/>
    <x v="15"/>
    <x v="0"/>
  </r>
  <r>
    <x v="38"/>
    <x v="110"/>
    <n v="0"/>
    <x v="15"/>
    <x v="0"/>
  </r>
  <r>
    <x v="38"/>
    <x v="111"/>
    <n v="0"/>
    <x v="15"/>
    <x v="0"/>
  </r>
  <r>
    <x v="39"/>
    <x v="107"/>
    <n v="0"/>
    <x v="15"/>
    <x v="0"/>
  </r>
  <r>
    <x v="39"/>
    <x v="108"/>
    <n v="0"/>
    <x v="15"/>
    <x v="0"/>
  </r>
  <r>
    <x v="39"/>
    <x v="109"/>
    <n v="0"/>
    <x v="15"/>
    <x v="0"/>
  </r>
  <r>
    <x v="39"/>
    <x v="110"/>
    <n v="0"/>
    <x v="15"/>
    <x v="0"/>
  </r>
  <r>
    <x v="39"/>
    <x v="111"/>
    <n v="0"/>
    <x v="15"/>
    <x v="0"/>
  </r>
  <r>
    <x v="40"/>
    <x v="107"/>
    <n v="0"/>
    <x v="15"/>
    <x v="0"/>
  </r>
  <r>
    <x v="40"/>
    <x v="108"/>
    <n v="0"/>
    <x v="15"/>
    <x v="0"/>
  </r>
  <r>
    <x v="40"/>
    <x v="109"/>
    <n v="0"/>
    <x v="15"/>
    <x v="0"/>
  </r>
  <r>
    <x v="40"/>
    <x v="110"/>
    <n v="0"/>
    <x v="15"/>
    <x v="0"/>
  </r>
  <r>
    <x v="40"/>
    <x v="111"/>
    <n v="0"/>
    <x v="15"/>
    <x v="0"/>
  </r>
  <r>
    <x v="35"/>
    <x v="107"/>
    <n v="0"/>
    <x v="16"/>
    <x v="0"/>
  </r>
  <r>
    <x v="35"/>
    <x v="108"/>
    <n v="12.5"/>
    <x v="16"/>
    <x v="0"/>
  </r>
  <r>
    <x v="35"/>
    <x v="109"/>
    <n v="0"/>
    <x v="16"/>
    <x v="0"/>
  </r>
  <r>
    <x v="35"/>
    <x v="110"/>
    <n v="50"/>
    <x v="16"/>
    <x v="0"/>
  </r>
  <r>
    <x v="35"/>
    <x v="111"/>
    <n v="37.5"/>
    <x v="16"/>
    <x v="0"/>
  </r>
  <r>
    <x v="36"/>
    <x v="107"/>
    <n v="7.1428571428571432"/>
    <x v="16"/>
    <x v="0"/>
  </r>
  <r>
    <x v="36"/>
    <x v="108"/>
    <n v="0"/>
    <x v="16"/>
    <x v="0"/>
  </r>
  <r>
    <x v="36"/>
    <x v="109"/>
    <n v="14.285714285714286"/>
    <x v="16"/>
    <x v="0"/>
  </r>
  <r>
    <x v="36"/>
    <x v="110"/>
    <n v="24.285714285714285"/>
    <x v="16"/>
    <x v="0"/>
  </r>
  <r>
    <x v="36"/>
    <x v="111"/>
    <n v="54.285714285714285"/>
    <x v="16"/>
    <x v="0"/>
  </r>
  <r>
    <x v="37"/>
    <x v="107"/>
    <n v="0"/>
    <x v="16"/>
    <x v="0"/>
  </r>
  <r>
    <x v="37"/>
    <x v="108"/>
    <n v="12.5"/>
    <x v="16"/>
    <x v="0"/>
  </r>
  <r>
    <x v="37"/>
    <x v="109"/>
    <n v="12.5"/>
    <x v="16"/>
    <x v="0"/>
  </r>
  <r>
    <x v="37"/>
    <x v="110"/>
    <n v="37.5"/>
    <x v="16"/>
    <x v="0"/>
  </r>
  <r>
    <x v="37"/>
    <x v="111"/>
    <n v="37.5"/>
    <x v="16"/>
    <x v="0"/>
  </r>
  <r>
    <x v="38"/>
    <x v="107"/>
    <n v="6.666666666666667"/>
    <x v="16"/>
    <x v="0"/>
  </r>
  <r>
    <x v="38"/>
    <x v="108"/>
    <n v="13.333333333333334"/>
    <x v="16"/>
    <x v="0"/>
  </r>
  <r>
    <x v="38"/>
    <x v="109"/>
    <n v="13.333333333333334"/>
    <x v="16"/>
    <x v="0"/>
  </r>
  <r>
    <x v="38"/>
    <x v="110"/>
    <n v="40"/>
    <x v="16"/>
    <x v="0"/>
  </r>
  <r>
    <x v="38"/>
    <x v="111"/>
    <n v="26.666666666666668"/>
    <x v="16"/>
    <x v="0"/>
  </r>
  <r>
    <x v="39"/>
    <x v="107"/>
    <n v="2.0408163265306123"/>
    <x v="16"/>
    <x v="0"/>
  </r>
  <r>
    <x v="39"/>
    <x v="108"/>
    <n v="2.0408163265306123"/>
    <x v="16"/>
    <x v="0"/>
  </r>
  <r>
    <x v="39"/>
    <x v="109"/>
    <n v="12.244897959183673"/>
    <x v="16"/>
    <x v="0"/>
  </r>
  <r>
    <x v="39"/>
    <x v="110"/>
    <n v="16.326530612244898"/>
    <x v="16"/>
    <x v="0"/>
  </r>
  <r>
    <x v="39"/>
    <x v="111"/>
    <n v="67.34693877551021"/>
    <x v="16"/>
    <x v="0"/>
  </r>
  <r>
    <x v="40"/>
    <x v="107"/>
    <n v="12"/>
    <x v="16"/>
    <x v="0"/>
  </r>
  <r>
    <x v="40"/>
    <x v="108"/>
    <n v="8"/>
    <x v="16"/>
    <x v="0"/>
  </r>
  <r>
    <x v="40"/>
    <x v="109"/>
    <n v="0"/>
    <x v="16"/>
    <x v="0"/>
  </r>
  <r>
    <x v="40"/>
    <x v="110"/>
    <n v="44"/>
    <x v="16"/>
    <x v="0"/>
  </r>
  <r>
    <x v="40"/>
    <x v="111"/>
    <n v="36"/>
    <x v="16"/>
    <x v="0"/>
  </r>
  <r>
    <x v="35"/>
    <x v="107"/>
    <n v="1.6129032258064515"/>
    <x v="0"/>
    <x v="1"/>
  </r>
  <r>
    <x v="35"/>
    <x v="108"/>
    <n v="4.032258064516129"/>
    <x v="0"/>
    <x v="1"/>
  </r>
  <r>
    <x v="35"/>
    <x v="109"/>
    <n v="8.870967741935484"/>
    <x v="0"/>
    <x v="1"/>
  </r>
  <r>
    <x v="35"/>
    <x v="110"/>
    <n v="44.354838709677416"/>
    <x v="0"/>
    <x v="1"/>
  </r>
  <r>
    <x v="35"/>
    <x v="111"/>
    <n v="41.12903225806452"/>
    <x v="0"/>
    <x v="1"/>
  </r>
  <r>
    <x v="36"/>
    <x v="107"/>
    <n v="3.4874290348742902"/>
    <x v="0"/>
    <x v="1"/>
  </r>
  <r>
    <x v="36"/>
    <x v="108"/>
    <n v="4.3795620437956204"/>
    <x v="0"/>
    <x v="1"/>
  </r>
  <r>
    <x v="36"/>
    <x v="109"/>
    <n v="12.408759124087592"/>
    <x v="0"/>
    <x v="1"/>
  </r>
  <r>
    <x v="36"/>
    <x v="110"/>
    <n v="36.253041362530411"/>
    <x v="0"/>
    <x v="1"/>
  </r>
  <r>
    <x v="36"/>
    <x v="111"/>
    <n v="43.471208434712082"/>
    <x v="0"/>
    <x v="1"/>
  </r>
  <r>
    <x v="37"/>
    <x v="107"/>
    <n v="2.5"/>
    <x v="0"/>
    <x v="1"/>
  </r>
  <r>
    <x v="37"/>
    <x v="108"/>
    <n v="3.75"/>
    <x v="0"/>
    <x v="1"/>
  </r>
  <r>
    <x v="37"/>
    <x v="109"/>
    <n v="13.75"/>
    <x v="0"/>
    <x v="1"/>
  </r>
  <r>
    <x v="37"/>
    <x v="110"/>
    <n v="33.75"/>
    <x v="0"/>
    <x v="1"/>
  </r>
  <r>
    <x v="37"/>
    <x v="111"/>
    <n v="46.25"/>
    <x v="0"/>
    <x v="1"/>
  </r>
  <r>
    <x v="38"/>
    <x v="107"/>
    <n v="1.271186440677966"/>
    <x v="0"/>
    <x v="1"/>
  </r>
  <r>
    <x v="38"/>
    <x v="108"/>
    <n v="2.5423728813559321"/>
    <x v="0"/>
    <x v="1"/>
  </r>
  <r>
    <x v="38"/>
    <x v="109"/>
    <n v="9.7457627118644066"/>
    <x v="0"/>
    <x v="1"/>
  </r>
  <r>
    <x v="38"/>
    <x v="110"/>
    <n v="33.050847457627121"/>
    <x v="0"/>
    <x v="1"/>
  </r>
  <r>
    <x v="38"/>
    <x v="111"/>
    <n v="53.389830508474574"/>
    <x v="0"/>
    <x v="1"/>
  </r>
  <r>
    <x v="39"/>
    <x v="107"/>
    <n v="3.45489443378119"/>
    <x v="0"/>
    <x v="1"/>
  </r>
  <r>
    <x v="39"/>
    <x v="108"/>
    <n v="1.9193857965451055"/>
    <x v="0"/>
    <x v="1"/>
  </r>
  <r>
    <x v="39"/>
    <x v="109"/>
    <n v="10.940499040307103"/>
    <x v="0"/>
    <x v="1"/>
  </r>
  <r>
    <x v="39"/>
    <x v="110"/>
    <n v="39.251439539347409"/>
    <x v="0"/>
    <x v="1"/>
  </r>
  <r>
    <x v="39"/>
    <x v="111"/>
    <n v="44.433781190019197"/>
    <x v="0"/>
    <x v="1"/>
  </r>
  <r>
    <x v="40"/>
    <x v="107"/>
    <n v="3.0927835051546393"/>
    <x v="0"/>
    <x v="1"/>
  </r>
  <r>
    <x v="40"/>
    <x v="108"/>
    <n v="2.268041237113402"/>
    <x v="0"/>
    <x v="1"/>
  </r>
  <r>
    <x v="40"/>
    <x v="109"/>
    <n v="14.020618556701031"/>
    <x v="0"/>
    <x v="1"/>
  </r>
  <r>
    <x v="40"/>
    <x v="110"/>
    <n v="35.670103092783506"/>
    <x v="0"/>
    <x v="1"/>
  </r>
  <r>
    <x v="40"/>
    <x v="111"/>
    <n v="44.948453608247419"/>
    <x v="0"/>
    <x v="1"/>
  </r>
  <r>
    <x v="35"/>
    <x v="107"/>
    <n v="0"/>
    <x v="1"/>
    <x v="1"/>
  </r>
  <r>
    <x v="35"/>
    <x v="108"/>
    <n v="7.4074074074074074"/>
    <x v="1"/>
    <x v="1"/>
  </r>
  <r>
    <x v="35"/>
    <x v="109"/>
    <n v="11.111111111111111"/>
    <x v="1"/>
    <x v="1"/>
  </r>
  <r>
    <x v="35"/>
    <x v="110"/>
    <n v="37.037037037037038"/>
    <x v="1"/>
    <x v="1"/>
  </r>
  <r>
    <x v="35"/>
    <x v="111"/>
    <n v="44.444444444444443"/>
    <x v="1"/>
    <x v="1"/>
  </r>
  <r>
    <x v="36"/>
    <x v="107"/>
    <n v="3.2921810699588478"/>
    <x v="1"/>
    <x v="1"/>
  </r>
  <r>
    <x v="36"/>
    <x v="108"/>
    <n v="4.1152263374485596"/>
    <x v="1"/>
    <x v="1"/>
  </r>
  <r>
    <x v="36"/>
    <x v="109"/>
    <n v="21.810699588477366"/>
    <x v="1"/>
    <x v="1"/>
  </r>
  <r>
    <x v="36"/>
    <x v="110"/>
    <n v="39.91769547325103"/>
    <x v="1"/>
    <x v="1"/>
  </r>
  <r>
    <x v="36"/>
    <x v="111"/>
    <n v="30.864197530864196"/>
    <x v="1"/>
    <x v="1"/>
  </r>
  <r>
    <x v="37"/>
    <x v="107"/>
    <n v="0"/>
    <x v="1"/>
    <x v="1"/>
  </r>
  <r>
    <x v="37"/>
    <x v="108"/>
    <n v="6.25"/>
    <x v="1"/>
    <x v="1"/>
  </r>
  <r>
    <x v="37"/>
    <x v="109"/>
    <n v="12.5"/>
    <x v="1"/>
    <x v="1"/>
  </r>
  <r>
    <x v="37"/>
    <x v="110"/>
    <n v="18.75"/>
    <x v="1"/>
    <x v="1"/>
  </r>
  <r>
    <x v="37"/>
    <x v="111"/>
    <n v="62.5"/>
    <x v="1"/>
    <x v="1"/>
  </r>
  <r>
    <x v="38"/>
    <x v="107"/>
    <n v="2.2727272727272729"/>
    <x v="1"/>
    <x v="1"/>
  </r>
  <r>
    <x v="38"/>
    <x v="108"/>
    <n v="0"/>
    <x v="1"/>
    <x v="1"/>
  </r>
  <r>
    <x v="38"/>
    <x v="109"/>
    <n v="18.181818181818183"/>
    <x v="1"/>
    <x v="1"/>
  </r>
  <r>
    <x v="38"/>
    <x v="110"/>
    <n v="43.18181818181818"/>
    <x v="1"/>
    <x v="1"/>
  </r>
  <r>
    <x v="38"/>
    <x v="111"/>
    <n v="36.363636363636367"/>
    <x v="1"/>
    <x v="1"/>
  </r>
  <r>
    <x v="39"/>
    <x v="107"/>
    <n v="0"/>
    <x v="1"/>
    <x v="1"/>
  </r>
  <r>
    <x v="39"/>
    <x v="108"/>
    <n v="0"/>
    <x v="1"/>
    <x v="1"/>
  </r>
  <r>
    <x v="39"/>
    <x v="109"/>
    <n v="12.269938650306749"/>
    <x v="1"/>
    <x v="1"/>
  </r>
  <r>
    <x v="39"/>
    <x v="110"/>
    <n v="47.852760736196316"/>
    <x v="1"/>
    <x v="1"/>
  </r>
  <r>
    <x v="39"/>
    <x v="111"/>
    <n v="39.877300613496935"/>
    <x v="1"/>
    <x v="1"/>
  </r>
  <r>
    <x v="40"/>
    <x v="107"/>
    <n v="0"/>
    <x v="1"/>
    <x v="1"/>
  </r>
  <r>
    <x v="40"/>
    <x v="108"/>
    <n v="1.2658227848101267"/>
    <x v="1"/>
    <x v="1"/>
  </r>
  <r>
    <x v="40"/>
    <x v="109"/>
    <n v="15.189873417721518"/>
    <x v="1"/>
    <x v="1"/>
  </r>
  <r>
    <x v="40"/>
    <x v="110"/>
    <n v="39.240506329113927"/>
    <x v="1"/>
    <x v="1"/>
  </r>
  <r>
    <x v="40"/>
    <x v="111"/>
    <n v="44.303797468354432"/>
    <x v="1"/>
    <x v="1"/>
  </r>
  <r>
    <x v="35"/>
    <x v="107"/>
    <n v="1.5267175572519085"/>
    <x v="2"/>
    <x v="1"/>
  </r>
  <r>
    <x v="35"/>
    <x v="108"/>
    <n v="3.8167938931297711"/>
    <x v="2"/>
    <x v="1"/>
  </r>
  <r>
    <x v="35"/>
    <x v="109"/>
    <n v="9.9236641221374047"/>
    <x v="2"/>
    <x v="1"/>
  </r>
  <r>
    <x v="35"/>
    <x v="110"/>
    <n v="44.274809160305345"/>
    <x v="2"/>
    <x v="1"/>
  </r>
  <r>
    <x v="35"/>
    <x v="111"/>
    <n v="40.458015267175576"/>
    <x v="2"/>
    <x v="1"/>
  </r>
  <r>
    <x v="36"/>
    <x v="107"/>
    <n v="2.2113022113022112"/>
    <x v="2"/>
    <x v="1"/>
  </r>
  <r>
    <x v="36"/>
    <x v="108"/>
    <n v="3.9312039312039313"/>
    <x v="2"/>
    <x v="1"/>
  </r>
  <r>
    <x v="36"/>
    <x v="109"/>
    <n v="10.565110565110565"/>
    <x v="2"/>
    <x v="1"/>
  </r>
  <r>
    <x v="36"/>
    <x v="110"/>
    <n v="33.906633906633907"/>
    <x v="2"/>
    <x v="1"/>
  </r>
  <r>
    <x v="36"/>
    <x v="111"/>
    <n v="49.385749385749385"/>
    <x v="2"/>
    <x v="1"/>
  </r>
  <r>
    <x v="37"/>
    <x v="107"/>
    <n v="5"/>
    <x v="2"/>
    <x v="1"/>
  </r>
  <r>
    <x v="37"/>
    <x v="108"/>
    <n v="5"/>
    <x v="2"/>
    <x v="1"/>
  </r>
  <r>
    <x v="37"/>
    <x v="109"/>
    <n v="15"/>
    <x v="2"/>
    <x v="1"/>
  </r>
  <r>
    <x v="37"/>
    <x v="110"/>
    <n v="45"/>
    <x v="2"/>
    <x v="1"/>
  </r>
  <r>
    <x v="37"/>
    <x v="111"/>
    <n v="30"/>
    <x v="2"/>
    <x v="1"/>
  </r>
  <r>
    <x v="38"/>
    <x v="107"/>
    <n v="2.6315789473684212"/>
    <x v="2"/>
    <x v="1"/>
  </r>
  <r>
    <x v="38"/>
    <x v="108"/>
    <n v="1.3157894736842106"/>
    <x v="2"/>
    <x v="1"/>
  </r>
  <r>
    <x v="38"/>
    <x v="109"/>
    <n v="10.526315789473685"/>
    <x v="2"/>
    <x v="1"/>
  </r>
  <r>
    <x v="38"/>
    <x v="110"/>
    <n v="26.315789473684209"/>
    <x v="2"/>
    <x v="1"/>
  </r>
  <r>
    <x v="38"/>
    <x v="111"/>
    <n v="59.210526315789473"/>
    <x v="2"/>
    <x v="1"/>
  </r>
  <r>
    <x v="39"/>
    <x v="107"/>
    <n v="1.0309278350515463"/>
    <x v="2"/>
    <x v="1"/>
  </r>
  <r>
    <x v="39"/>
    <x v="108"/>
    <n v="2.0618556701030926"/>
    <x v="2"/>
    <x v="1"/>
  </r>
  <r>
    <x v="39"/>
    <x v="109"/>
    <n v="10.309278350515465"/>
    <x v="2"/>
    <x v="1"/>
  </r>
  <r>
    <x v="39"/>
    <x v="110"/>
    <n v="35.051546391752581"/>
    <x v="2"/>
    <x v="1"/>
  </r>
  <r>
    <x v="39"/>
    <x v="111"/>
    <n v="51.546391752577321"/>
    <x v="2"/>
    <x v="1"/>
  </r>
  <r>
    <x v="40"/>
    <x v="107"/>
    <n v="3.5460992907801416"/>
    <x v="2"/>
    <x v="1"/>
  </r>
  <r>
    <x v="40"/>
    <x v="108"/>
    <n v="0"/>
    <x v="2"/>
    <x v="1"/>
  </r>
  <r>
    <x v="40"/>
    <x v="109"/>
    <n v="8.5106382978723403"/>
    <x v="2"/>
    <x v="1"/>
  </r>
  <r>
    <x v="40"/>
    <x v="110"/>
    <n v="37.588652482269502"/>
    <x v="2"/>
    <x v="1"/>
  </r>
  <r>
    <x v="40"/>
    <x v="111"/>
    <n v="50.354609929078016"/>
    <x v="2"/>
    <x v="1"/>
  </r>
  <r>
    <x v="35"/>
    <x v="107"/>
    <n v="0"/>
    <x v="3"/>
    <x v="1"/>
  </r>
  <r>
    <x v="35"/>
    <x v="108"/>
    <n v="4.5454545454545459"/>
    <x v="3"/>
    <x v="1"/>
  </r>
  <r>
    <x v="35"/>
    <x v="109"/>
    <n v="9.0909090909090917"/>
    <x v="3"/>
    <x v="1"/>
  </r>
  <r>
    <x v="35"/>
    <x v="110"/>
    <n v="45.454545454545453"/>
    <x v="3"/>
    <x v="1"/>
  </r>
  <r>
    <x v="35"/>
    <x v="111"/>
    <n v="40.909090909090907"/>
    <x v="3"/>
    <x v="1"/>
  </r>
  <r>
    <x v="36"/>
    <x v="107"/>
    <n v="3.4782608695652173"/>
    <x v="3"/>
    <x v="1"/>
  </r>
  <r>
    <x v="36"/>
    <x v="108"/>
    <n v="6.9565217391304346"/>
    <x v="3"/>
    <x v="1"/>
  </r>
  <r>
    <x v="36"/>
    <x v="109"/>
    <n v="8.695652173913043"/>
    <x v="3"/>
    <x v="1"/>
  </r>
  <r>
    <x v="36"/>
    <x v="110"/>
    <n v="30.869565217391305"/>
    <x v="3"/>
    <x v="1"/>
  </r>
  <r>
    <x v="36"/>
    <x v="111"/>
    <n v="50"/>
    <x v="3"/>
    <x v="1"/>
  </r>
  <r>
    <x v="37"/>
    <x v="107"/>
    <n v="0"/>
    <x v="3"/>
    <x v="1"/>
  </r>
  <r>
    <x v="37"/>
    <x v="108"/>
    <n v="9.0909090909090917"/>
    <x v="3"/>
    <x v="1"/>
  </r>
  <r>
    <x v="37"/>
    <x v="109"/>
    <n v="18.181818181818183"/>
    <x v="3"/>
    <x v="1"/>
  </r>
  <r>
    <x v="37"/>
    <x v="110"/>
    <n v="18.181818181818183"/>
    <x v="3"/>
    <x v="1"/>
  </r>
  <r>
    <x v="37"/>
    <x v="111"/>
    <n v="54.545454545454547"/>
    <x v="3"/>
    <x v="1"/>
  </r>
  <r>
    <x v="38"/>
    <x v="107"/>
    <n v="0"/>
    <x v="3"/>
    <x v="1"/>
  </r>
  <r>
    <x v="38"/>
    <x v="108"/>
    <n v="1.4705882352941178"/>
    <x v="3"/>
    <x v="1"/>
  </r>
  <r>
    <x v="38"/>
    <x v="109"/>
    <n v="5.882352941176471"/>
    <x v="3"/>
    <x v="1"/>
  </r>
  <r>
    <x v="38"/>
    <x v="110"/>
    <n v="36.764705882352942"/>
    <x v="3"/>
    <x v="1"/>
  </r>
  <r>
    <x v="38"/>
    <x v="111"/>
    <n v="55.882352941176471"/>
    <x v="3"/>
    <x v="1"/>
  </r>
  <r>
    <x v="39"/>
    <x v="107"/>
    <n v="4.8192771084337354"/>
    <x v="3"/>
    <x v="1"/>
  </r>
  <r>
    <x v="39"/>
    <x v="108"/>
    <n v="3.6144578313253013"/>
    <x v="3"/>
    <x v="1"/>
  </r>
  <r>
    <x v="39"/>
    <x v="109"/>
    <n v="9.8795180722891569"/>
    <x v="3"/>
    <x v="1"/>
  </r>
  <r>
    <x v="39"/>
    <x v="110"/>
    <n v="34.939759036144579"/>
    <x v="3"/>
    <x v="1"/>
  </r>
  <r>
    <x v="39"/>
    <x v="111"/>
    <n v="46.746987951807228"/>
    <x v="3"/>
    <x v="1"/>
  </r>
  <r>
    <x v="40"/>
    <x v="107"/>
    <n v="4.3478260869565215"/>
    <x v="3"/>
    <x v="1"/>
  </r>
  <r>
    <x v="40"/>
    <x v="108"/>
    <n v="2.8985507246376812"/>
    <x v="3"/>
    <x v="1"/>
  </r>
  <r>
    <x v="40"/>
    <x v="109"/>
    <n v="15.942028985507246"/>
    <x v="3"/>
    <x v="1"/>
  </r>
  <r>
    <x v="40"/>
    <x v="110"/>
    <n v="36.231884057971016"/>
    <x v="3"/>
    <x v="1"/>
  </r>
  <r>
    <x v="40"/>
    <x v="111"/>
    <n v="40.579710144927539"/>
    <x v="3"/>
    <x v="1"/>
  </r>
  <r>
    <x v="35"/>
    <x v="107"/>
    <n v="0"/>
    <x v="4"/>
    <x v="1"/>
  </r>
  <r>
    <x v="35"/>
    <x v="108"/>
    <n v="4.5454545454545459"/>
    <x v="4"/>
    <x v="1"/>
  </r>
  <r>
    <x v="35"/>
    <x v="109"/>
    <n v="13.636363636363637"/>
    <x v="4"/>
    <x v="1"/>
  </r>
  <r>
    <x v="35"/>
    <x v="110"/>
    <n v="50"/>
    <x v="4"/>
    <x v="1"/>
  </r>
  <r>
    <x v="35"/>
    <x v="111"/>
    <n v="31.818181818181817"/>
    <x v="4"/>
    <x v="1"/>
  </r>
  <r>
    <x v="36"/>
    <x v="107"/>
    <n v="4.2857142857142856"/>
    <x v="4"/>
    <x v="1"/>
  </r>
  <r>
    <x v="36"/>
    <x v="108"/>
    <n v="4.2857142857142856"/>
    <x v="4"/>
    <x v="1"/>
  </r>
  <r>
    <x v="36"/>
    <x v="109"/>
    <n v="12.857142857142858"/>
    <x v="4"/>
    <x v="1"/>
  </r>
  <r>
    <x v="36"/>
    <x v="110"/>
    <n v="42.857142857142854"/>
    <x v="4"/>
    <x v="1"/>
  </r>
  <r>
    <x v="36"/>
    <x v="111"/>
    <n v="35.714285714285715"/>
    <x v="4"/>
    <x v="1"/>
  </r>
  <r>
    <x v="37"/>
    <x v="107"/>
    <n v="25"/>
    <x v="4"/>
    <x v="1"/>
  </r>
  <r>
    <x v="37"/>
    <x v="108"/>
    <n v="0"/>
    <x v="4"/>
    <x v="1"/>
  </r>
  <r>
    <x v="37"/>
    <x v="109"/>
    <n v="0"/>
    <x v="4"/>
    <x v="1"/>
  </r>
  <r>
    <x v="37"/>
    <x v="110"/>
    <n v="25"/>
    <x v="4"/>
    <x v="1"/>
  </r>
  <r>
    <x v="37"/>
    <x v="111"/>
    <n v="50"/>
    <x v="4"/>
    <x v="1"/>
  </r>
  <r>
    <x v="38"/>
    <x v="107"/>
    <n v="0"/>
    <x v="4"/>
    <x v="1"/>
  </r>
  <r>
    <x v="38"/>
    <x v="108"/>
    <n v="0"/>
    <x v="4"/>
    <x v="1"/>
  </r>
  <r>
    <x v="38"/>
    <x v="109"/>
    <n v="20"/>
    <x v="4"/>
    <x v="1"/>
  </r>
  <r>
    <x v="38"/>
    <x v="110"/>
    <n v="20"/>
    <x v="4"/>
    <x v="1"/>
  </r>
  <r>
    <x v="38"/>
    <x v="111"/>
    <n v="60"/>
    <x v="4"/>
    <x v="1"/>
  </r>
  <r>
    <x v="39"/>
    <x v="107"/>
    <n v="3.225806451612903"/>
    <x v="4"/>
    <x v="1"/>
  </r>
  <r>
    <x v="39"/>
    <x v="108"/>
    <n v="0"/>
    <x v="4"/>
    <x v="1"/>
  </r>
  <r>
    <x v="39"/>
    <x v="109"/>
    <n v="8.064516129032258"/>
    <x v="4"/>
    <x v="1"/>
  </r>
  <r>
    <x v="39"/>
    <x v="110"/>
    <n v="46.774193548387096"/>
    <x v="4"/>
    <x v="1"/>
  </r>
  <r>
    <x v="39"/>
    <x v="111"/>
    <n v="41.935483870967744"/>
    <x v="4"/>
    <x v="1"/>
  </r>
  <r>
    <x v="40"/>
    <x v="107"/>
    <n v="8"/>
    <x v="4"/>
    <x v="1"/>
  </r>
  <r>
    <x v="40"/>
    <x v="108"/>
    <n v="20"/>
    <x v="4"/>
    <x v="1"/>
  </r>
  <r>
    <x v="40"/>
    <x v="109"/>
    <n v="24"/>
    <x v="4"/>
    <x v="1"/>
  </r>
  <r>
    <x v="40"/>
    <x v="110"/>
    <n v="20"/>
    <x v="4"/>
    <x v="1"/>
  </r>
  <r>
    <x v="40"/>
    <x v="111"/>
    <n v="28"/>
    <x v="4"/>
    <x v="1"/>
  </r>
  <r>
    <x v="35"/>
    <x v="107"/>
    <n v="0"/>
    <x v="5"/>
    <x v="1"/>
  </r>
  <r>
    <x v="35"/>
    <x v="108"/>
    <n v="12.5"/>
    <x v="5"/>
    <x v="1"/>
  </r>
  <r>
    <x v="35"/>
    <x v="109"/>
    <n v="12.5"/>
    <x v="5"/>
    <x v="1"/>
  </r>
  <r>
    <x v="35"/>
    <x v="110"/>
    <n v="62.5"/>
    <x v="5"/>
    <x v="1"/>
  </r>
  <r>
    <x v="35"/>
    <x v="111"/>
    <n v="12.5"/>
    <x v="5"/>
    <x v="1"/>
  </r>
  <r>
    <x v="36"/>
    <x v="107"/>
    <n v="15.384615384615385"/>
    <x v="5"/>
    <x v="1"/>
  </r>
  <r>
    <x v="36"/>
    <x v="108"/>
    <n v="0"/>
    <x v="5"/>
    <x v="1"/>
  </r>
  <r>
    <x v="36"/>
    <x v="109"/>
    <n v="0"/>
    <x v="5"/>
    <x v="1"/>
  </r>
  <r>
    <x v="36"/>
    <x v="110"/>
    <n v="38.46153846153846"/>
    <x v="5"/>
    <x v="1"/>
  </r>
  <r>
    <x v="36"/>
    <x v="111"/>
    <n v="46.153846153846153"/>
    <x v="5"/>
    <x v="1"/>
  </r>
  <r>
    <x v="37"/>
    <x v="107"/>
    <n v="0"/>
    <x v="5"/>
    <x v="1"/>
  </r>
  <r>
    <x v="37"/>
    <x v="108"/>
    <n v="0"/>
    <x v="5"/>
    <x v="1"/>
  </r>
  <r>
    <x v="37"/>
    <x v="109"/>
    <n v="0"/>
    <x v="5"/>
    <x v="1"/>
  </r>
  <r>
    <x v="37"/>
    <x v="110"/>
    <n v="0"/>
    <x v="5"/>
    <x v="1"/>
  </r>
  <r>
    <x v="37"/>
    <x v="111"/>
    <n v="0"/>
    <x v="5"/>
    <x v="1"/>
  </r>
  <r>
    <x v="38"/>
    <x v="107"/>
    <n v="0"/>
    <x v="5"/>
    <x v="1"/>
  </r>
  <r>
    <x v="38"/>
    <x v="108"/>
    <n v="0"/>
    <x v="5"/>
    <x v="1"/>
  </r>
  <r>
    <x v="38"/>
    <x v="109"/>
    <n v="0"/>
    <x v="5"/>
    <x v="1"/>
  </r>
  <r>
    <x v="38"/>
    <x v="110"/>
    <n v="0"/>
    <x v="5"/>
    <x v="1"/>
  </r>
  <r>
    <x v="38"/>
    <x v="111"/>
    <n v="100"/>
    <x v="5"/>
    <x v="1"/>
  </r>
  <r>
    <x v="39"/>
    <x v="107"/>
    <n v="0"/>
    <x v="5"/>
    <x v="1"/>
  </r>
  <r>
    <x v="39"/>
    <x v="108"/>
    <n v="0"/>
    <x v="5"/>
    <x v="1"/>
  </r>
  <r>
    <x v="39"/>
    <x v="109"/>
    <n v="0"/>
    <x v="5"/>
    <x v="1"/>
  </r>
  <r>
    <x v="39"/>
    <x v="110"/>
    <n v="52.941176470588232"/>
    <x v="5"/>
    <x v="1"/>
  </r>
  <r>
    <x v="39"/>
    <x v="111"/>
    <n v="47.058823529411768"/>
    <x v="5"/>
    <x v="1"/>
  </r>
  <r>
    <x v="40"/>
    <x v="107"/>
    <n v="20"/>
    <x v="5"/>
    <x v="1"/>
  </r>
  <r>
    <x v="40"/>
    <x v="108"/>
    <n v="20"/>
    <x v="5"/>
    <x v="1"/>
  </r>
  <r>
    <x v="40"/>
    <x v="109"/>
    <n v="0"/>
    <x v="5"/>
    <x v="1"/>
  </r>
  <r>
    <x v="40"/>
    <x v="110"/>
    <n v="40"/>
    <x v="5"/>
    <x v="1"/>
  </r>
  <r>
    <x v="40"/>
    <x v="111"/>
    <n v="20"/>
    <x v="5"/>
    <x v="1"/>
  </r>
  <r>
    <x v="35"/>
    <x v="107"/>
    <n v="0"/>
    <x v="6"/>
    <x v="1"/>
  </r>
  <r>
    <x v="35"/>
    <x v="108"/>
    <n v="0"/>
    <x v="6"/>
    <x v="1"/>
  </r>
  <r>
    <x v="35"/>
    <x v="109"/>
    <n v="0"/>
    <x v="6"/>
    <x v="1"/>
  </r>
  <r>
    <x v="35"/>
    <x v="110"/>
    <n v="100"/>
    <x v="6"/>
    <x v="1"/>
  </r>
  <r>
    <x v="35"/>
    <x v="111"/>
    <n v="0"/>
    <x v="6"/>
    <x v="1"/>
  </r>
  <r>
    <x v="36"/>
    <x v="107"/>
    <n v="0"/>
    <x v="6"/>
    <x v="1"/>
  </r>
  <r>
    <x v="36"/>
    <x v="108"/>
    <n v="16.666666666666668"/>
    <x v="6"/>
    <x v="1"/>
  </r>
  <r>
    <x v="36"/>
    <x v="109"/>
    <n v="33.333333333333336"/>
    <x v="6"/>
    <x v="1"/>
  </r>
  <r>
    <x v="36"/>
    <x v="110"/>
    <n v="50"/>
    <x v="6"/>
    <x v="1"/>
  </r>
  <r>
    <x v="36"/>
    <x v="111"/>
    <n v="0"/>
    <x v="6"/>
    <x v="1"/>
  </r>
  <r>
    <x v="37"/>
    <x v="107"/>
    <n v="0"/>
    <x v="6"/>
    <x v="1"/>
  </r>
  <r>
    <x v="37"/>
    <x v="108"/>
    <n v="0"/>
    <x v="6"/>
    <x v="1"/>
  </r>
  <r>
    <x v="37"/>
    <x v="109"/>
    <n v="0"/>
    <x v="6"/>
    <x v="1"/>
  </r>
  <r>
    <x v="37"/>
    <x v="110"/>
    <n v="50"/>
    <x v="6"/>
    <x v="1"/>
  </r>
  <r>
    <x v="37"/>
    <x v="111"/>
    <n v="50"/>
    <x v="6"/>
    <x v="1"/>
  </r>
  <r>
    <x v="38"/>
    <x v="107"/>
    <n v="0"/>
    <x v="6"/>
    <x v="1"/>
  </r>
  <r>
    <x v="38"/>
    <x v="108"/>
    <n v="0"/>
    <x v="6"/>
    <x v="1"/>
  </r>
  <r>
    <x v="38"/>
    <x v="109"/>
    <n v="50"/>
    <x v="6"/>
    <x v="1"/>
  </r>
  <r>
    <x v="38"/>
    <x v="110"/>
    <n v="50"/>
    <x v="6"/>
    <x v="1"/>
  </r>
  <r>
    <x v="38"/>
    <x v="111"/>
    <n v="0"/>
    <x v="6"/>
    <x v="1"/>
  </r>
  <r>
    <x v="39"/>
    <x v="107"/>
    <n v="0"/>
    <x v="6"/>
    <x v="1"/>
  </r>
  <r>
    <x v="39"/>
    <x v="108"/>
    <n v="0"/>
    <x v="6"/>
    <x v="1"/>
  </r>
  <r>
    <x v="39"/>
    <x v="109"/>
    <n v="14.285714285714286"/>
    <x v="6"/>
    <x v="1"/>
  </r>
  <r>
    <x v="39"/>
    <x v="110"/>
    <n v="57.142857142857146"/>
    <x v="6"/>
    <x v="1"/>
  </r>
  <r>
    <x v="39"/>
    <x v="111"/>
    <n v="28.571428571428573"/>
    <x v="6"/>
    <x v="1"/>
  </r>
  <r>
    <x v="40"/>
    <x v="107"/>
    <n v="0"/>
    <x v="6"/>
    <x v="1"/>
  </r>
  <r>
    <x v="40"/>
    <x v="108"/>
    <n v="37.5"/>
    <x v="6"/>
    <x v="1"/>
  </r>
  <r>
    <x v="40"/>
    <x v="109"/>
    <n v="12.5"/>
    <x v="6"/>
    <x v="1"/>
  </r>
  <r>
    <x v="40"/>
    <x v="110"/>
    <n v="12.5"/>
    <x v="6"/>
    <x v="1"/>
  </r>
  <r>
    <x v="40"/>
    <x v="111"/>
    <n v="37.5"/>
    <x v="6"/>
    <x v="1"/>
  </r>
  <r>
    <x v="35"/>
    <x v="107"/>
    <n v="0"/>
    <x v="7"/>
    <x v="1"/>
  </r>
  <r>
    <x v="35"/>
    <x v="108"/>
    <n v="0"/>
    <x v="7"/>
    <x v="1"/>
  </r>
  <r>
    <x v="35"/>
    <x v="109"/>
    <n v="66.666666666666671"/>
    <x v="7"/>
    <x v="1"/>
  </r>
  <r>
    <x v="35"/>
    <x v="110"/>
    <n v="0"/>
    <x v="7"/>
    <x v="1"/>
  </r>
  <r>
    <x v="35"/>
    <x v="111"/>
    <n v="33.333333333333336"/>
    <x v="7"/>
    <x v="1"/>
  </r>
  <r>
    <x v="36"/>
    <x v="107"/>
    <n v="0"/>
    <x v="7"/>
    <x v="1"/>
  </r>
  <r>
    <x v="36"/>
    <x v="108"/>
    <n v="0"/>
    <x v="7"/>
    <x v="1"/>
  </r>
  <r>
    <x v="36"/>
    <x v="109"/>
    <n v="11.764705882352942"/>
    <x v="7"/>
    <x v="1"/>
  </r>
  <r>
    <x v="36"/>
    <x v="110"/>
    <n v="58.823529411764703"/>
    <x v="7"/>
    <x v="1"/>
  </r>
  <r>
    <x v="36"/>
    <x v="111"/>
    <n v="29.411764705882351"/>
    <x v="7"/>
    <x v="1"/>
  </r>
  <r>
    <x v="37"/>
    <x v="107"/>
    <n v="100"/>
    <x v="7"/>
    <x v="1"/>
  </r>
  <r>
    <x v="37"/>
    <x v="108"/>
    <n v="0"/>
    <x v="7"/>
    <x v="1"/>
  </r>
  <r>
    <x v="37"/>
    <x v="109"/>
    <n v="0"/>
    <x v="7"/>
    <x v="1"/>
  </r>
  <r>
    <x v="37"/>
    <x v="110"/>
    <n v="0"/>
    <x v="7"/>
    <x v="1"/>
  </r>
  <r>
    <x v="37"/>
    <x v="111"/>
    <n v="0"/>
    <x v="7"/>
    <x v="1"/>
  </r>
  <r>
    <x v="38"/>
    <x v="107"/>
    <n v="0"/>
    <x v="7"/>
    <x v="1"/>
  </r>
  <r>
    <x v="38"/>
    <x v="108"/>
    <n v="0"/>
    <x v="7"/>
    <x v="1"/>
  </r>
  <r>
    <x v="38"/>
    <x v="109"/>
    <n v="0"/>
    <x v="7"/>
    <x v="1"/>
  </r>
  <r>
    <x v="38"/>
    <x v="110"/>
    <n v="0"/>
    <x v="7"/>
    <x v="1"/>
  </r>
  <r>
    <x v="38"/>
    <x v="111"/>
    <n v="0"/>
    <x v="7"/>
    <x v="1"/>
  </r>
  <r>
    <x v="39"/>
    <x v="107"/>
    <n v="0"/>
    <x v="7"/>
    <x v="1"/>
  </r>
  <r>
    <x v="39"/>
    <x v="108"/>
    <n v="0"/>
    <x v="7"/>
    <x v="1"/>
  </r>
  <r>
    <x v="39"/>
    <x v="109"/>
    <n v="20"/>
    <x v="7"/>
    <x v="1"/>
  </r>
  <r>
    <x v="39"/>
    <x v="110"/>
    <n v="60"/>
    <x v="7"/>
    <x v="1"/>
  </r>
  <r>
    <x v="39"/>
    <x v="111"/>
    <n v="20"/>
    <x v="7"/>
    <x v="1"/>
  </r>
  <r>
    <x v="40"/>
    <x v="107"/>
    <n v="14.285714285714286"/>
    <x v="7"/>
    <x v="1"/>
  </r>
  <r>
    <x v="40"/>
    <x v="108"/>
    <n v="0"/>
    <x v="7"/>
    <x v="1"/>
  </r>
  <r>
    <x v="40"/>
    <x v="109"/>
    <n v="42.857142857142854"/>
    <x v="7"/>
    <x v="1"/>
  </r>
  <r>
    <x v="40"/>
    <x v="110"/>
    <n v="14.285714285714286"/>
    <x v="7"/>
    <x v="1"/>
  </r>
  <r>
    <x v="40"/>
    <x v="111"/>
    <n v="28.571428571428573"/>
    <x v="7"/>
    <x v="1"/>
  </r>
  <r>
    <x v="35"/>
    <x v="107"/>
    <n v="0"/>
    <x v="8"/>
    <x v="1"/>
  </r>
  <r>
    <x v="35"/>
    <x v="108"/>
    <n v="0"/>
    <x v="8"/>
    <x v="1"/>
  </r>
  <r>
    <x v="35"/>
    <x v="109"/>
    <n v="0"/>
    <x v="8"/>
    <x v="1"/>
  </r>
  <r>
    <x v="35"/>
    <x v="110"/>
    <n v="37.5"/>
    <x v="8"/>
    <x v="1"/>
  </r>
  <r>
    <x v="35"/>
    <x v="111"/>
    <n v="62.5"/>
    <x v="8"/>
    <x v="1"/>
  </r>
  <r>
    <x v="36"/>
    <x v="107"/>
    <n v="2.9411764705882355"/>
    <x v="8"/>
    <x v="1"/>
  </r>
  <r>
    <x v="36"/>
    <x v="108"/>
    <n v="5.882352941176471"/>
    <x v="8"/>
    <x v="1"/>
  </r>
  <r>
    <x v="36"/>
    <x v="109"/>
    <n v="14.705882352941176"/>
    <x v="8"/>
    <x v="1"/>
  </r>
  <r>
    <x v="36"/>
    <x v="110"/>
    <n v="35.294117647058826"/>
    <x v="8"/>
    <x v="1"/>
  </r>
  <r>
    <x v="36"/>
    <x v="111"/>
    <n v="41.176470588235297"/>
    <x v="8"/>
    <x v="1"/>
  </r>
  <r>
    <x v="37"/>
    <x v="107"/>
    <n v="0"/>
    <x v="8"/>
    <x v="1"/>
  </r>
  <r>
    <x v="37"/>
    <x v="108"/>
    <n v="0"/>
    <x v="8"/>
    <x v="1"/>
  </r>
  <r>
    <x v="37"/>
    <x v="109"/>
    <n v="0"/>
    <x v="8"/>
    <x v="1"/>
  </r>
  <r>
    <x v="37"/>
    <x v="110"/>
    <n v="0"/>
    <x v="8"/>
    <x v="1"/>
  </r>
  <r>
    <x v="37"/>
    <x v="111"/>
    <n v="100"/>
    <x v="8"/>
    <x v="1"/>
  </r>
  <r>
    <x v="38"/>
    <x v="107"/>
    <n v="0"/>
    <x v="8"/>
    <x v="1"/>
  </r>
  <r>
    <x v="38"/>
    <x v="108"/>
    <n v="0"/>
    <x v="8"/>
    <x v="1"/>
  </r>
  <r>
    <x v="38"/>
    <x v="109"/>
    <n v="0"/>
    <x v="8"/>
    <x v="1"/>
  </r>
  <r>
    <x v="38"/>
    <x v="110"/>
    <n v="0"/>
    <x v="8"/>
    <x v="1"/>
  </r>
  <r>
    <x v="38"/>
    <x v="111"/>
    <n v="100"/>
    <x v="8"/>
    <x v="1"/>
  </r>
  <r>
    <x v="39"/>
    <x v="107"/>
    <n v="8.695652173913043"/>
    <x v="8"/>
    <x v="1"/>
  </r>
  <r>
    <x v="39"/>
    <x v="108"/>
    <n v="0"/>
    <x v="8"/>
    <x v="1"/>
  </r>
  <r>
    <x v="39"/>
    <x v="109"/>
    <n v="4.3478260869565215"/>
    <x v="8"/>
    <x v="1"/>
  </r>
  <r>
    <x v="39"/>
    <x v="110"/>
    <n v="30.434782608695652"/>
    <x v="8"/>
    <x v="1"/>
  </r>
  <r>
    <x v="39"/>
    <x v="111"/>
    <n v="56.521739130434781"/>
    <x v="8"/>
    <x v="1"/>
  </r>
  <r>
    <x v="40"/>
    <x v="107"/>
    <n v="0"/>
    <x v="8"/>
    <x v="1"/>
  </r>
  <r>
    <x v="40"/>
    <x v="108"/>
    <n v="20"/>
    <x v="8"/>
    <x v="1"/>
  </r>
  <r>
    <x v="40"/>
    <x v="109"/>
    <n v="40"/>
    <x v="8"/>
    <x v="1"/>
  </r>
  <r>
    <x v="40"/>
    <x v="110"/>
    <n v="20"/>
    <x v="8"/>
    <x v="1"/>
  </r>
  <r>
    <x v="40"/>
    <x v="111"/>
    <n v="20"/>
    <x v="8"/>
    <x v="1"/>
  </r>
  <r>
    <x v="35"/>
    <x v="107"/>
    <n v="0"/>
    <x v="9"/>
    <x v="1"/>
  </r>
  <r>
    <x v="35"/>
    <x v="108"/>
    <n v="0"/>
    <x v="9"/>
    <x v="1"/>
  </r>
  <r>
    <x v="35"/>
    <x v="109"/>
    <n v="0"/>
    <x v="9"/>
    <x v="1"/>
  </r>
  <r>
    <x v="35"/>
    <x v="110"/>
    <n v="33.333333333333336"/>
    <x v="9"/>
    <x v="1"/>
  </r>
  <r>
    <x v="35"/>
    <x v="111"/>
    <n v="66.666666666666671"/>
    <x v="9"/>
    <x v="1"/>
  </r>
  <r>
    <x v="36"/>
    <x v="107"/>
    <n v="1.5873015873015872"/>
    <x v="9"/>
    <x v="1"/>
  </r>
  <r>
    <x v="36"/>
    <x v="108"/>
    <n v="4.7619047619047619"/>
    <x v="9"/>
    <x v="1"/>
  </r>
  <r>
    <x v="36"/>
    <x v="109"/>
    <n v="7.9365079365079367"/>
    <x v="9"/>
    <x v="1"/>
  </r>
  <r>
    <x v="36"/>
    <x v="110"/>
    <n v="53.968253968253968"/>
    <x v="9"/>
    <x v="1"/>
  </r>
  <r>
    <x v="36"/>
    <x v="111"/>
    <n v="31.746031746031747"/>
    <x v="9"/>
    <x v="1"/>
  </r>
  <r>
    <x v="37"/>
    <x v="107"/>
    <n v="0"/>
    <x v="9"/>
    <x v="1"/>
  </r>
  <r>
    <x v="37"/>
    <x v="108"/>
    <n v="0"/>
    <x v="9"/>
    <x v="1"/>
  </r>
  <r>
    <x v="37"/>
    <x v="109"/>
    <n v="25"/>
    <x v="9"/>
    <x v="1"/>
  </r>
  <r>
    <x v="37"/>
    <x v="110"/>
    <n v="50"/>
    <x v="9"/>
    <x v="1"/>
  </r>
  <r>
    <x v="37"/>
    <x v="111"/>
    <n v="25"/>
    <x v="9"/>
    <x v="1"/>
  </r>
  <r>
    <x v="38"/>
    <x v="107"/>
    <n v="0"/>
    <x v="9"/>
    <x v="1"/>
  </r>
  <r>
    <x v="38"/>
    <x v="108"/>
    <n v="0"/>
    <x v="9"/>
    <x v="1"/>
  </r>
  <r>
    <x v="38"/>
    <x v="109"/>
    <n v="25"/>
    <x v="9"/>
    <x v="1"/>
  </r>
  <r>
    <x v="38"/>
    <x v="110"/>
    <n v="75"/>
    <x v="9"/>
    <x v="1"/>
  </r>
  <r>
    <x v="38"/>
    <x v="111"/>
    <n v="0"/>
    <x v="9"/>
    <x v="1"/>
  </r>
  <r>
    <x v="39"/>
    <x v="107"/>
    <n v="0"/>
    <x v="9"/>
    <x v="1"/>
  </r>
  <r>
    <x v="39"/>
    <x v="108"/>
    <n v="2.8571428571428572"/>
    <x v="9"/>
    <x v="1"/>
  </r>
  <r>
    <x v="39"/>
    <x v="109"/>
    <n v="8.5714285714285712"/>
    <x v="9"/>
    <x v="1"/>
  </r>
  <r>
    <x v="39"/>
    <x v="110"/>
    <n v="68.571428571428569"/>
    <x v="9"/>
    <x v="1"/>
  </r>
  <r>
    <x v="39"/>
    <x v="111"/>
    <n v="20"/>
    <x v="9"/>
    <x v="1"/>
  </r>
  <r>
    <x v="40"/>
    <x v="107"/>
    <n v="0"/>
    <x v="9"/>
    <x v="1"/>
  </r>
  <r>
    <x v="40"/>
    <x v="108"/>
    <n v="0"/>
    <x v="9"/>
    <x v="1"/>
  </r>
  <r>
    <x v="40"/>
    <x v="109"/>
    <n v="20"/>
    <x v="9"/>
    <x v="1"/>
  </r>
  <r>
    <x v="40"/>
    <x v="110"/>
    <n v="40"/>
    <x v="9"/>
    <x v="1"/>
  </r>
  <r>
    <x v="40"/>
    <x v="111"/>
    <n v="40"/>
    <x v="9"/>
    <x v="1"/>
  </r>
  <r>
    <x v="35"/>
    <x v="107"/>
    <n v="12.5"/>
    <x v="10"/>
    <x v="1"/>
  </r>
  <r>
    <x v="35"/>
    <x v="108"/>
    <n v="0"/>
    <x v="10"/>
    <x v="1"/>
  </r>
  <r>
    <x v="35"/>
    <x v="109"/>
    <n v="0"/>
    <x v="10"/>
    <x v="1"/>
  </r>
  <r>
    <x v="35"/>
    <x v="110"/>
    <n v="75"/>
    <x v="10"/>
    <x v="1"/>
  </r>
  <r>
    <x v="35"/>
    <x v="111"/>
    <n v="12.5"/>
    <x v="10"/>
    <x v="1"/>
  </r>
  <r>
    <x v="36"/>
    <x v="107"/>
    <n v="2.6315789473684212"/>
    <x v="10"/>
    <x v="1"/>
  </r>
  <r>
    <x v="36"/>
    <x v="108"/>
    <n v="0"/>
    <x v="10"/>
    <x v="1"/>
  </r>
  <r>
    <x v="36"/>
    <x v="109"/>
    <n v="13.157894736842104"/>
    <x v="10"/>
    <x v="1"/>
  </r>
  <r>
    <x v="36"/>
    <x v="110"/>
    <n v="36.842105263157897"/>
    <x v="10"/>
    <x v="1"/>
  </r>
  <r>
    <x v="36"/>
    <x v="111"/>
    <n v="47.368421052631582"/>
    <x v="10"/>
    <x v="1"/>
  </r>
  <r>
    <x v="37"/>
    <x v="107"/>
    <n v="0"/>
    <x v="10"/>
    <x v="1"/>
  </r>
  <r>
    <x v="37"/>
    <x v="108"/>
    <n v="0"/>
    <x v="10"/>
    <x v="1"/>
  </r>
  <r>
    <x v="37"/>
    <x v="109"/>
    <n v="33.333333333333336"/>
    <x v="10"/>
    <x v="1"/>
  </r>
  <r>
    <x v="37"/>
    <x v="110"/>
    <n v="33.333333333333336"/>
    <x v="10"/>
    <x v="1"/>
  </r>
  <r>
    <x v="37"/>
    <x v="111"/>
    <n v="33.333333333333336"/>
    <x v="10"/>
    <x v="1"/>
  </r>
  <r>
    <x v="38"/>
    <x v="107"/>
    <n v="0"/>
    <x v="10"/>
    <x v="1"/>
  </r>
  <r>
    <x v="38"/>
    <x v="108"/>
    <n v="0"/>
    <x v="10"/>
    <x v="1"/>
  </r>
  <r>
    <x v="38"/>
    <x v="109"/>
    <n v="0"/>
    <x v="10"/>
    <x v="1"/>
  </r>
  <r>
    <x v="38"/>
    <x v="110"/>
    <n v="40"/>
    <x v="10"/>
    <x v="1"/>
  </r>
  <r>
    <x v="38"/>
    <x v="111"/>
    <n v="60"/>
    <x v="10"/>
    <x v="1"/>
  </r>
  <r>
    <x v="39"/>
    <x v="107"/>
    <n v="0"/>
    <x v="10"/>
    <x v="1"/>
  </r>
  <r>
    <x v="39"/>
    <x v="108"/>
    <n v="0"/>
    <x v="10"/>
    <x v="1"/>
  </r>
  <r>
    <x v="39"/>
    <x v="109"/>
    <n v="11.111111111111111"/>
    <x v="10"/>
    <x v="1"/>
  </r>
  <r>
    <x v="39"/>
    <x v="110"/>
    <n v="47.222222222222221"/>
    <x v="10"/>
    <x v="1"/>
  </r>
  <r>
    <x v="39"/>
    <x v="111"/>
    <n v="41.666666666666664"/>
    <x v="10"/>
    <x v="1"/>
  </r>
  <r>
    <x v="40"/>
    <x v="107"/>
    <n v="0"/>
    <x v="10"/>
    <x v="1"/>
  </r>
  <r>
    <x v="40"/>
    <x v="108"/>
    <n v="7.1428571428571432"/>
    <x v="10"/>
    <x v="1"/>
  </r>
  <r>
    <x v="40"/>
    <x v="109"/>
    <n v="7.1428571428571432"/>
    <x v="10"/>
    <x v="1"/>
  </r>
  <r>
    <x v="40"/>
    <x v="110"/>
    <n v="42.857142857142854"/>
    <x v="10"/>
    <x v="1"/>
  </r>
  <r>
    <x v="40"/>
    <x v="111"/>
    <n v="42.857142857142854"/>
    <x v="10"/>
    <x v="1"/>
  </r>
  <r>
    <x v="35"/>
    <x v="107"/>
    <n v="0"/>
    <x v="11"/>
    <x v="1"/>
  </r>
  <r>
    <x v="35"/>
    <x v="108"/>
    <n v="0"/>
    <x v="11"/>
    <x v="1"/>
  </r>
  <r>
    <x v="35"/>
    <x v="109"/>
    <n v="0"/>
    <x v="11"/>
    <x v="1"/>
  </r>
  <r>
    <x v="35"/>
    <x v="110"/>
    <n v="66.666666666666671"/>
    <x v="11"/>
    <x v="1"/>
  </r>
  <r>
    <x v="35"/>
    <x v="111"/>
    <n v="33.333333333333336"/>
    <x v="11"/>
    <x v="1"/>
  </r>
  <r>
    <x v="36"/>
    <x v="107"/>
    <n v="0"/>
    <x v="11"/>
    <x v="1"/>
  </r>
  <r>
    <x v="36"/>
    <x v="108"/>
    <n v="2.9411764705882355"/>
    <x v="11"/>
    <x v="1"/>
  </r>
  <r>
    <x v="36"/>
    <x v="109"/>
    <n v="2.9411764705882355"/>
    <x v="11"/>
    <x v="1"/>
  </r>
  <r>
    <x v="36"/>
    <x v="110"/>
    <n v="44.117647058823529"/>
    <x v="11"/>
    <x v="1"/>
  </r>
  <r>
    <x v="36"/>
    <x v="111"/>
    <n v="50"/>
    <x v="11"/>
    <x v="1"/>
  </r>
  <r>
    <x v="37"/>
    <x v="107"/>
    <n v="0"/>
    <x v="11"/>
    <x v="1"/>
  </r>
  <r>
    <x v="37"/>
    <x v="108"/>
    <n v="0"/>
    <x v="11"/>
    <x v="1"/>
  </r>
  <r>
    <x v="37"/>
    <x v="109"/>
    <n v="0"/>
    <x v="11"/>
    <x v="1"/>
  </r>
  <r>
    <x v="37"/>
    <x v="110"/>
    <n v="33.333333333333336"/>
    <x v="11"/>
    <x v="1"/>
  </r>
  <r>
    <x v="37"/>
    <x v="111"/>
    <n v="66.666666666666671"/>
    <x v="11"/>
    <x v="1"/>
  </r>
  <r>
    <x v="38"/>
    <x v="107"/>
    <n v="0"/>
    <x v="11"/>
    <x v="1"/>
  </r>
  <r>
    <x v="38"/>
    <x v="108"/>
    <n v="0"/>
    <x v="11"/>
    <x v="1"/>
  </r>
  <r>
    <x v="38"/>
    <x v="109"/>
    <n v="0"/>
    <x v="11"/>
    <x v="1"/>
  </r>
  <r>
    <x v="38"/>
    <x v="110"/>
    <n v="25"/>
    <x v="11"/>
    <x v="1"/>
  </r>
  <r>
    <x v="38"/>
    <x v="111"/>
    <n v="75"/>
    <x v="11"/>
    <x v="1"/>
  </r>
  <r>
    <x v="39"/>
    <x v="107"/>
    <n v="0"/>
    <x v="11"/>
    <x v="1"/>
  </r>
  <r>
    <x v="39"/>
    <x v="108"/>
    <n v="0"/>
    <x v="11"/>
    <x v="1"/>
  </r>
  <r>
    <x v="39"/>
    <x v="109"/>
    <n v="10"/>
    <x v="11"/>
    <x v="1"/>
  </r>
  <r>
    <x v="39"/>
    <x v="110"/>
    <n v="47.5"/>
    <x v="11"/>
    <x v="1"/>
  </r>
  <r>
    <x v="39"/>
    <x v="111"/>
    <n v="42.5"/>
    <x v="11"/>
    <x v="1"/>
  </r>
  <r>
    <x v="40"/>
    <x v="107"/>
    <n v="0"/>
    <x v="11"/>
    <x v="1"/>
  </r>
  <r>
    <x v="40"/>
    <x v="108"/>
    <n v="0"/>
    <x v="11"/>
    <x v="1"/>
  </r>
  <r>
    <x v="40"/>
    <x v="109"/>
    <n v="8.3333333333333339"/>
    <x v="11"/>
    <x v="1"/>
  </r>
  <r>
    <x v="40"/>
    <x v="110"/>
    <n v="16.666666666666668"/>
    <x v="11"/>
    <x v="1"/>
  </r>
  <r>
    <x v="40"/>
    <x v="111"/>
    <n v="75"/>
    <x v="11"/>
    <x v="1"/>
  </r>
  <r>
    <x v="35"/>
    <x v="107"/>
    <n v="0"/>
    <x v="12"/>
    <x v="1"/>
  </r>
  <r>
    <x v="35"/>
    <x v="108"/>
    <n v="0"/>
    <x v="12"/>
    <x v="1"/>
  </r>
  <r>
    <x v="35"/>
    <x v="109"/>
    <n v="0"/>
    <x v="12"/>
    <x v="1"/>
  </r>
  <r>
    <x v="35"/>
    <x v="110"/>
    <n v="40"/>
    <x v="12"/>
    <x v="1"/>
  </r>
  <r>
    <x v="35"/>
    <x v="111"/>
    <n v="60"/>
    <x v="12"/>
    <x v="1"/>
  </r>
  <r>
    <x v="36"/>
    <x v="107"/>
    <n v="0"/>
    <x v="12"/>
    <x v="1"/>
  </r>
  <r>
    <x v="36"/>
    <x v="108"/>
    <n v="0"/>
    <x v="12"/>
    <x v="1"/>
  </r>
  <r>
    <x v="36"/>
    <x v="109"/>
    <n v="23.076923076923077"/>
    <x v="12"/>
    <x v="1"/>
  </r>
  <r>
    <x v="36"/>
    <x v="110"/>
    <n v="34.615384615384613"/>
    <x v="12"/>
    <x v="1"/>
  </r>
  <r>
    <x v="36"/>
    <x v="111"/>
    <n v="42.307692307692307"/>
    <x v="12"/>
    <x v="1"/>
  </r>
  <r>
    <x v="37"/>
    <x v="107"/>
    <n v="0"/>
    <x v="12"/>
    <x v="1"/>
  </r>
  <r>
    <x v="37"/>
    <x v="108"/>
    <n v="0"/>
    <x v="12"/>
    <x v="1"/>
  </r>
  <r>
    <x v="37"/>
    <x v="109"/>
    <n v="0"/>
    <x v="12"/>
    <x v="1"/>
  </r>
  <r>
    <x v="37"/>
    <x v="110"/>
    <n v="50"/>
    <x v="12"/>
    <x v="1"/>
  </r>
  <r>
    <x v="37"/>
    <x v="111"/>
    <n v="50"/>
    <x v="12"/>
    <x v="1"/>
  </r>
  <r>
    <x v="38"/>
    <x v="107"/>
    <n v="0"/>
    <x v="12"/>
    <x v="1"/>
  </r>
  <r>
    <x v="38"/>
    <x v="108"/>
    <n v="40"/>
    <x v="12"/>
    <x v="1"/>
  </r>
  <r>
    <x v="38"/>
    <x v="109"/>
    <n v="0"/>
    <x v="12"/>
    <x v="1"/>
  </r>
  <r>
    <x v="38"/>
    <x v="110"/>
    <n v="20"/>
    <x v="12"/>
    <x v="1"/>
  </r>
  <r>
    <x v="38"/>
    <x v="111"/>
    <n v="40"/>
    <x v="12"/>
    <x v="1"/>
  </r>
  <r>
    <x v="39"/>
    <x v="107"/>
    <n v="1.408450704225352"/>
    <x v="12"/>
    <x v="1"/>
  </r>
  <r>
    <x v="39"/>
    <x v="108"/>
    <n v="1.408450704225352"/>
    <x v="12"/>
    <x v="1"/>
  </r>
  <r>
    <x v="39"/>
    <x v="109"/>
    <n v="14.084507042253522"/>
    <x v="12"/>
    <x v="1"/>
  </r>
  <r>
    <x v="39"/>
    <x v="110"/>
    <n v="42.25352112676056"/>
    <x v="12"/>
    <x v="1"/>
  </r>
  <r>
    <x v="39"/>
    <x v="111"/>
    <n v="40.845070422535208"/>
    <x v="12"/>
    <x v="1"/>
  </r>
  <r>
    <x v="40"/>
    <x v="107"/>
    <n v="0"/>
    <x v="12"/>
    <x v="1"/>
  </r>
  <r>
    <x v="40"/>
    <x v="108"/>
    <n v="0"/>
    <x v="12"/>
    <x v="1"/>
  </r>
  <r>
    <x v="40"/>
    <x v="109"/>
    <n v="22.222222222222221"/>
    <x v="12"/>
    <x v="1"/>
  </r>
  <r>
    <x v="40"/>
    <x v="110"/>
    <n v="38.888888888888886"/>
    <x v="12"/>
    <x v="1"/>
  </r>
  <r>
    <x v="40"/>
    <x v="111"/>
    <n v="38.888888888888886"/>
    <x v="12"/>
    <x v="1"/>
  </r>
  <r>
    <x v="35"/>
    <x v="107"/>
    <n v="0"/>
    <x v="13"/>
    <x v="1"/>
  </r>
  <r>
    <x v="35"/>
    <x v="108"/>
    <n v="0"/>
    <x v="13"/>
    <x v="1"/>
  </r>
  <r>
    <x v="35"/>
    <x v="109"/>
    <n v="0"/>
    <x v="13"/>
    <x v="1"/>
  </r>
  <r>
    <x v="35"/>
    <x v="110"/>
    <n v="42.857142857142854"/>
    <x v="13"/>
    <x v="1"/>
  </r>
  <r>
    <x v="35"/>
    <x v="111"/>
    <n v="57.142857142857146"/>
    <x v="13"/>
    <x v="1"/>
  </r>
  <r>
    <x v="36"/>
    <x v="107"/>
    <n v="4"/>
    <x v="13"/>
    <x v="1"/>
  </r>
  <r>
    <x v="36"/>
    <x v="108"/>
    <n v="8"/>
    <x v="13"/>
    <x v="1"/>
  </r>
  <r>
    <x v="36"/>
    <x v="109"/>
    <n v="4"/>
    <x v="13"/>
    <x v="1"/>
  </r>
  <r>
    <x v="36"/>
    <x v="110"/>
    <n v="44"/>
    <x v="13"/>
    <x v="1"/>
  </r>
  <r>
    <x v="36"/>
    <x v="111"/>
    <n v="40"/>
    <x v="13"/>
    <x v="1"/>
  </r>
  <r>
    <x v="37"/>
    <x v="107"/>
    <n v="0"/>
    <x v="13"/>
    <x v="1"/>
  </r>
  <r>
    <x v="37"/>
    <x v="108"/>
    <n v="0"/>
    <x v="13"/>
    <x v="1"/>
  </r>
  <r>
    <x v="37"/>
    <x v="109"/>
    <n v="0"/>
    <x v="13"/>
    <x v="1"/>
  </r>
  <r>
    <x v="37"/>
    <x v="110"/>
    <n v="0"/>
    <x v="13"/>
    <x v="1"/>
  </r>
  <r>
    <x v="37"/>
    <x v="111"/>
    <n v="100"/>
    <x v="13"/>
    <x v="1"/>
  </r>
  <r>
    <x v="38"/>
    <x v="107"/>
    <n v="0"/>
    <x v="13"/>
    <x v="1"/>
  </r>
  <r>
    <x v="38"/>
    <x v="108"/>
    <n v="0"/>
    <x v="13"/>
    <x v="1"/>
  </r>
  <r>
    <x v="38"/>
    <x v="109"/>
    <n v="0"/>
    <x v="13"/>
    <x v="1"/>
  </r>
  <r>
    <x v="38"/>
    <x v="110"/>
    <n v="25"/>
    <x v="13"/>
    <x v="1"/>
  </r>
  <r>
    <x v="38"/>
    <x v="111"/>
    <n v="75"/>
    <x v="13"/>
    <x v="1"/>
  </r>
  <r>
    <x v="39"/>
    <x v="107"/>
    <n v="0"/>
    <x v="13"/>
    <x v="1"/>
  </r>
  <r>
    <x v="39"/>
    <x v="108"/>
    <n v="0"/>
    <x v="13"/>
    <x v="1"/>
  </r>
  <r>
    <x v="39"/>
    <x v="109"/>
    <n v="8.8235294117647065"/>
    <x v="13"/>
    <x v="1"/>
  </r>
  <r>
    <x v="39"/>
    <x v="110"/>
    <n v="23.529411764705884"/>
    <x v="13"/>
    <x v="1"/>
  </r>
  <r>
    <x v="39"/>
    <x v="111"/>
    <n v="67.647058823529406"/>
    <x v="13"/>
    <x v="1"/>
  </r>
  <r>
    <x v="40"/>
    <x v="107"/>
    <n v="0"/>
    <x v="13"/>
    <x v="1"/>
  </r>
  <r>
    <x v="40"/>
    <x v="108"/>
    <n v="0"/>
    <x v="13"/>
    <x v="1"/>
  </r>
  <r>
    <x v="40"/>
    <x v="109"/>
    <n v="16.666666666666668"/>
    <x v="13"/>
    <x v="1"/>
  </r>
  <r>
    <x v="40"/>
    <x v="110"/>
    <n v="33.333333333333336"/>
    <x v="13"/>
    <x v="1"/>
  </r>
  <r>
    <x v="40"/>
    <x v="111"/>
    <n v="50"/>
    <x v="13"/>
    <x v="1"/>
  </r>
  <r>
    <x v="35"/>
    <x v="107"/>
    <n v="0"/>
    <x v="14"/>
    <x v="1"/>
  </r>
  <r>
    <x v="35"/>
    <x v="108"/>
    <n v="0"/>
    <x v="14"/>
    <x v="1"/>
  </r>
  <r>
    <x v="35"/>
    <x v="109"/>
    <n v="12.5"/>
    <x v="14"/>
    <x v="1"/>
  </r>
  <r>
    <x v="35"/>
    <x v="110"/>
    <n v="50"/>
    <x v="14"/>
    <x v="1"/>
  </r>
  <r>
    <x v="35"/>
    <x v="111"/>
    <n v="37.5"/>
    <x v="14"/>
    <x v="1"/>
  </r>
  <r>
    <x v="36"/>
    <x v="107"/>
    <n v="10"/>
    <x v="14"/>
    <x v="1"/>
  </r>
  <r>
    <x v="36"/>
    <x v="108"/>
    <n v="5"/>
    <x v="14"/>
    <x v="1"/>
  </r>
  <r>
    <x v="36"/>
    <x v="109"/>
    <n v="10"/>
    <x v="14"/>
    <x v="1"/>
  </r>
  <r>
    <x v="36"/>
    <x v="110"/>
    <n v="35"/>
    <x v="14"/>
    <x v="1"/>
  </r>
  <r>
    <x v="36"/>
    <x v="111"/>
    <n v="40"/>
    <x v="14"/>
    <x v="1"/>
  </r>
  <r>
    <x v="37"/>
    <x v="107"/>
    <n v="0"/>
    <x v="14"/>
    <x v="1"/>
  </r>
  <r>
    <x v="37"/>
    <x v="108"/>
    <n v="0"/>
    <x v="14"/>
    <x v="1"/>
  </r>
  <r>
    <x v="37"/>
    <x v="109"/>
    <n v="0"/>
    <x v="14"/>
    <x v="1"/>
  </r>
  <r>
    <x v="37"/>
    <x v="110"/>
    <n v="0"/>
    <x v="14"/>
    <x v="1"/>
  </r>
  <r>
    <x v="37"/>
    <x v="111"/>
    <n v="100"/>
    <x v="14"/>
    <x v="1"/>
  </r>
  <r>
    <x v="38"/>
    <x v="107"/>
    <n v="0"/>
    <x v="14"/>
    <x v="1"/>
  </r>
  <r>
    <x v="38"/>
    <x v="108"/>
    <n v="0"/>
    <x v="14"/>
    <x v="1"/>
  </r>
  <r>
    <x v="38"/>
    <x v="109"/>
    <n v="0"/>
    <x v="14"/>
    <x v="1"/>
  </r>
  <r>
    <x v="38"/>
    <x v="110"/>
    <n v="20"/>
    <x v="14"/>
    <x v="1"/>
  </r>
  <r>
    <x v="38"/>
    <x v="111"/>
    <n v="80"/>
    <x v="14"/>
    <x v="1"/>
  </r>
  <r>
    <x v="39"/>
    <x v="107"/>
    <n v="0"/>
    <x v="14"/>
    <x v="1"/>
  </r>
  <r>
    <x v="39"/>
    <x v="108"/>
    <n v="0"/>
    <x v="14"/>
    <x v="1"/>
  </r>
  <r>
    <x v="39"/>
    <x v="109"/>
    <n v="28.571428571428573"/>
    <x v="14"/>
    <x v="1"/>
  </r>
  <r>
    <x v="39"/>
    <x v="110"/>
    <n v="57.142857142857146"/>
    <x v="14"/>
    <x v="1"/>
  </r>
  <r>
    <x v="39"/>
    <x v="111"/>
    <n v="14.285714285714286"/>
    <x v="14"/>
    <x v="1"/>
  </r>
  <r>
    <x v="40"/>
    <x v="107"/>
    <n v="0"/>
    <x v="14"/>
    <x v="1"/>
  </r>
  <r>
    <x v="40"/>
    <x v="108"/>
    <n v="0"/>
    <x v="14"/>
    <x v="1"/>
  </r>
  <r>
    <x v="40"/>
    <x v="109"/>
    <n v="20"/>
    <x v="14"/>
    <x v="1"/>
  </r>
  <r>
    <x v="40"/>
    <x v="110"/>
    <n v="20"/>
    <x v="14"/>
    <x v="1"/>
  </r>
  <r>
    <x v="40"/>
    <x v="111"/>
    <n v="60"/>
    <x v="14"/>
    <x v="1"/>
  </r>
  <r>
    <x v="35"/>
    <x v="107"/>
    <n v="0"/>
    <x v="15"/>
    <x v="1"/>
  </r>
  <r>
    <x v="35"/>
    <x v="108"/>
    <n v="0"/>
    <x v="15"/>
    <x v="1"/>
  </r>
  <r>
    <x v="35"/>
    <x v="109"/>
    <n v="0"/>
    <x v="15"/>
    <x v="1"/>
  </r>
  <r>
    <x v="35"/>
    <x v="110"/>
    <n v="0"/>
    <x v="15"/>
    <x v="1"/>
  </r>
  <r>
    <x v="35"/>
    <x v="111"/>
    <n v="0"/>
    <x v="15"/>
    <x v="1"/>
  </r>
  <r>
    <x v="36"/>
    <x v="107"/>
    <n v="0"/>
    <x v="15"/>
    <x v="1"/>
  </r>
  <r>
    <x v="36"/>
    <x v="108"/>
    <n v="0"/>
    <x v="15"/>
    <x v="1"/>
  </r>
  <r>
    <x v="36"/>
    <x v="109"/>
    <n v="0"/>
    <x v="15"/>
    <x v="1"/>
  </r>
  <r>
    <x v="36"/>
    <x v="110"/>
    <n v="0"/>
    <x v="15"/>
    <x v="1"/>
  </r>
  <r>
    <x v="36"/>
    <x v="111"/>
    <n v="0"/>
    <x v="15"/>
    <x v="1"/>
  </r>
  <r>
    <x v="37"/>
    <x v="107"/>
    <n v="0"/>
    <x v="15"/>
    <x v="1"/>
  </r>
  <r>
    <x v="37"/>
    <x v="108"/>
    <n v="0"/>
    <x v="15"/>
    <x v="1"/>
  </r>
  <r>
    <x v="37"/>
    <x v="109"/>
    <n v="0"/>
    <x v="15"/>
    <x v="1"/>
  </r>
  <r>
    <x v="37"/>
    <x v="110"/>
    <n v="0"/>
    <x v="15"/>
    <x v="1"/>
  </r>
  <r>
    <x v="37"/>
    <x v="111"/>
    <n v="0"/>
    <x v="15"/>
    <x v="1"/>
  </r>
  <r>
    <x v="38"/>
    <x v="107"/>
    <n v="0"/>
    <x v="15"/>
    <x v="1"/>
  </r>
  <r>
    <x v="38"/>
    <x v="108"/>
    <n v="0"/>
    <x v="15"/>
    <x v="1"/>
  </r>
  <r>
    <x v="38"/>
    <x v="109"/>
    <n v="0"/>
    <x v="15"/>
    <x v="1"/>
  </r>
  <r>
    <x v="38"/>
    <x v="110"/>
    <n v="0"/>
    <x v="15"/>
    <x v="1"/>
  </r>
  <r>
    <x v="38"/>
    <x v="111"/>
    <n v="0"/>
    <x v="15"/>
    <x v="1"/>
  </r>
  <r>
    <x v="39"/>
    <x v="107"/>
    <n v="0"/>
    <x v="15"/>
    <x v="1"/>
  </r>
  <r>
    <x v="39"/>
    <x v="108"/>
    <n v="0"/>
    <x v="15"/>
    <x v="1"/>
  </r>
  <r>
    <x v="39"/>
    <x v="109"/>
    <n v="0"/>
    <x v="15"/>
    <x v="1"/>
  </r>
  <r>
    <x v="39"/>
    <x v="110"/>
    <n v="0"/>
    <x v="15"/>
    <x v="1"/>
  </r>
  <r>
    <x v="39"/>
    <x v="111"/>
    <n v="0"/>
    <x v="15"/>
    <x v="1"/>
  </r>
  <r>
    <x v="40"/>
    <x v="107"/>
    <n v="0"/>
    <x v="15"/>
    <x v="1"/>
  </r>
  <r>
    <x v="40"/>
    <x v="108"/>
    <n v="0"/>
    <x v="15"/>
    <x v="1"/>
  </r>
  <r>
    <x v="40"/>
    <x v="109"/>
    <n v="0"/>
    <x v="15"/>
    <x v="1"/>
  </r>
  <r>
    <x v="40"/>
    <x v="110"/>
    <n v="0"/>
    <x v="15"/>
    <x v="1"/>
  </r>
  <r>
    <x v="40"/>
    <x v="111"/>
    <n v="0"/>
    <x v="15"/>
    <x v="1"/>
  </r>
  <r>
    <x v="35"/>
    <x v="107"/>
    <n v="14.285714285714286"/>
    <x v="16"/>
    <x v="1"/>
  </r>
  <r>
    <x v="35"/>
    <x v="108"/>
    <n v="14.285714285714286"/>
    <x v="16"/>
    <x v="1"/>
  </r>
  <r>
    <x v="35"/>
    <x v="109"/>
    <n v="0"/>
    <x v="16"/>
    <x v="1"/>
  </r>
  <r>
    <x v="35"/>
    <x v="110"/>
    <n v="28.571428571428573"/>
    <x v="16"/>
    <x v="1"/>
  </r>
  <r>
    <x v="35"/>
    <x v="111"/>
    <n v="42.857142857142854"/>
    <x v="16"/>
    <x v="1"/>
  </r>
  <r>
    <x v="36"/>
    <x v="107"/>
    <n v="6.3829787234042552"/>
    <x v="16"/>
    <x v="1"/>
  </r>
  <r>
    <x v="36"/>
    <x v="108"/>
    <n v="0"/>
    <x v="16"/>
    <x v="1"/>
  </r>
  <r>
    <x v="36"/>
    <x v="109"/>
    <n v="8.5106382978723403"/>
    <x v="16"/>
    <x v="1"/>
  </r>
  <r>
    <x v="36"/>
    <x v="110"/>
    <n v="29.787234042553191"/>
    <x v="16"/>
    <x v="1"/>
  </r>
  <r>
    <x v="36"/>
    <x v="111"/>
    <n v="55.319148936170215"/>
    <x v="16"/>
    <x v="1"/>
  </r>
  <r>
    <x v="37"/>
    <x v="107"/>
    <n v="0"/>
    <x v="16"/>
    <x v="1"/>
  </r>
  <r>
    <x v="37"/>
    <x v="108"/>
    <n v="0"/>
    <x v="16"/>
    <x v="1"/>
  </r>
  <r>
    <x v="37"/>
    <x v="109"/>
    <n v="25"/>
    <x v="16"/>
    <x v="1"/>
  </r>
  <r>
    <x v="37"/>
    <x v="110"/>
    <n v="50"/>
    <x v="16"/>
    <x v="1"/>
  </r>
  <r>
    <x v="37"/>
    <x v="111"/>
    <n v="25"/>
    <x v="16"/>
    <x v="1"/>
  </r>
  <r>
    <x v="38"/>
    <x v="107"/>
    <n v="0"/>
    <x v="16"/>
    <x v="1"/>
  </r>
  <r>
    <x v="38"/>
    <x v="108"/>
    <n v="0"/>
    <x v="16"/>
    <x v="1"/>
  </r>
  <r>
    <x v="38"/>
    <x v="109"/>
    <n v="0"/>
    <x v="16"/>
    <x v="1"/>
  </r>
  <r>
    <x v="38"/>
    <x v="110"/>
    <n v="25"/>
    <x v="16"/>
    <x v="1"/>
  </r>
  <r>
    <x v="38"/>
    <x v="111"/>
    <n v="75"/>
    <x v="16"/>
    <x v="1"/>
  </r>
  <r>
    <x v="39"/>
    <x v="107"/>
    <n v="3.225806451612903"/>
    <x v="16"/>
    <x v="1"/>
  </r>
  <r>
    <x v="39"/>
    <x v="108"/>
    <n v="0"/>
    <x v="16"/>
    <x v="1"/>
  </r>
  <r>
    <x v="39"/>
    <x v="109"/>
    <n v="3.225806451612903"/>
    <x v="16"/>
    <x v="1"/>
  </r>
  <r>
    <x v="39"/>
    <x v="110"/>
    <n v="41.935483870967744"/>
    <x v="16"/>
    <x v="1"/>
  </r>
  <r>
    <x v="39"/>
    <x v="111"/>
    <n v="51.612903225806448"/>
    <x v="16"/>
    <x v="1"/>
  </r>
  <r>
    <x v="40"/>
    <x v="107"/>
    <n v="5.5555555555555554"/>
    <x v="16"/>
    <x v="1"/>
  </r>
  <r>
    <x v="40"/>
    <x v="108"/>
    <n v="0"/>
    <x v="16"/>
    <x v="1"/>
  </r>
  <r>
    <x v="40"/>
    <x v="109"/>
    <n v="22.222222222222221"/>
    <x v="16"/>
    <x v="1"/>
  </r>
  <r>
    <x v="40"/>
    <x v="110"/>
    <n v="38.888888888888886"/>
    <x v="16"/>
    <x v="1"/>
  </r>
  <r>
    <x v="40"/>
    <x v="111"/>
    <n v="33.333333333333336"/>
    <x v="16"/>
    <x v="1"/>
  </r>
  <r>
    <x v="41"/>
    <x v="107"/>
    <n v="2.6639344262295084"/>
    <x v="0"/>
    <x v="0"/>
  </r>
  <r>
    <x v="41"/>
    <x v="108"/>
    <n v="2.0491803278688523"/>
    <x v="0"/>
    <x v="0"/>
  </r>
  <r>
    <x v="41"/>
    <x v="109"/>
    <n v="13.934426229508198"/>
    <x v="0"/>
    <x v="0"/>
  </r>
  <r>
    <x v="41"/>
    <x v="110"/>
    <n v="40.16393442622951"/>
    <x v="0"/>
    <x v="0"/>
  </r>
  <r>
    <x v="41"/>
    <x v="111"/>
    <n v="41.188524590163937"/>
    <x v="0"/>
    <x v="0"/>
  </r>
  <r>
    <x v="42"/>
    <x v="107"/>
    <n v="7.4468085106382977"/>
    <x v="0"/>
    <x v="0"/>
  </r>
  <r>
    <x v="42"/>
    <x v="108"/>
    <n v="5.8510638297872344"/>
    <x v="0"/>
    <x v="0"/>
  </r>
  <r>
    <x v="42"/>
    <x v="109"/>
    <n v="14.893617021276595"/>
    <x v="0"/>
    <x v="0"/>
  </r>
  <r>
    <x v="42"/>
    <x v="110"/>
    <n v="27.127659574468087"/>
    <x v="0"/>
    <x v="0"/>
  </r>
  <r>
    <x v="42"/>
    <x v="111"/>
    <n v="44.680851063829785"/>
    <x v="0"/>
    <x v="0"/>
  </r>
  <r>
    <x v="43"/>
    <x v="107"/>
    <n v="3.2030975008799718"/>
    <x v="0"/>
    <x v="0"/>
  </r>
  <r>
    <x v="43"/>
    <x v="108"/>
    <n v="2.2879267863428372"/>
    <x v="0"/>
    <x v="0"/>
  </r>
  <r>
    <x v="43"/>
    <x v="109"/>
    <n v="7.9901443153819081"/>
    <x v="0"/>
    <x v="0"/>
  </r>
  <r>
    <x v="43"/>
    <x v="110"/>
    <n v="32.770151355156635"/>
    <x v="0"/>
    <x v="0"/>
  </r>
  <r>
    <x v="43"/>
    <x v="111"/>
    <n v="53.748680042238647"/>
    <x v="0"/>
    <x v="0"/>
  </r>
  <r>
    <x v="44"/>
    <x v="107"/>
    <n v="4.1958041958041958"/>
    <x v="0"/>
    <x v="0"/>
  </r>
  <r>
    <x v="44"/>
    <x v="108"/>
    <n v="2.7972027972027971"/>
    <x v="0"/>
    <x v="0"/>
  </r>
  <r>
    <x v="44"/>
    <x v="109"/>
    <n v="9.0909090909090917"/>
    <x v="0"/>
    <x v="0"/>
  </r>
  <r>
    <x v="44"/>
    <x v="110"/>
    <n v="24.475524475524477"/>
    <x v="0"/>
    <x v="0"/>
  </r>
  <r>
    <x v="44"/>
    <x v="111"/>
    <n v="59.44055944055944"/>
    <x v="0"/>
    <x v="0"/>
  </r>
  <r>
    <x v="45"/>
    <x v="107"/>
    <n v="3.6101083032490973"/>
    <x v="0"/>
    <x v="0"/>
  </r>
  <r>
    <x v="45"/>
    <x v="108"/>
    <n v="2.5270758122743682"/>
    <x v="0"/>
    <x v="0"/>
  </r>
  <r>
    <x v="45"/>
    <x v="109"/>
    <n v="12.454873646209386"/>
    <x v="0"/>
    <x v="0"/>
  </r>
  <r>
    <x v="45"/>
    <x v="110"/>
    <n v="37.906137184115522"/>
    <x v="0"/>
    <x v="0"/>
  </r>
  <r>
    <x v="45"/>
    <x v="111"/>
    <n v="43.501805054151625"/>
    <x v="0"/>
    <x v="0"/>
  </r>
  <r>
    <x v="46"/>
    <x v="107"/>
    <n v="1.6203703703703705"/>
    <x v="0"/>
    <x v="0"/>
  </r>
  <r>
    <x v="46"/>
    <x v="108"/>
    <n v="2.7777777777777777"/>
    <x v="0"/>
    <x v="0"/>
  </r>
  <r>
    <x v="46"/>
    <x v="109"/>
    <n v="13.888888888888889"/>
    <x v="0"/>
    <x v="0"/>
  </r>
  <r>
    <x v="46"/>
    <x v="110"/>
    <n v="37.962962962962962"/>
    <x v="0"/>
    <x v="0"/>
  </r>
  <r>
    <x v="46"/>
    <x v="111"/>
    <n v="43.75"/>
    <x v="0"/>
    <x v="0"/>
  </r>
  <r>
    <x v="47"/>
    <x v="107"/>
    <n v="12.55813953488372"/>
    <x v="0"/>
    <x v="0"/>
  </r>
  <r>
    <x v="47"/>
    <x v="108"/>
    <n v="8.3720930232558146"/>
    <x v="0"/>
    <x v="0"/>
  </r>
  <r>
    <x v="47"/>
    <x v="109"/>
    <n v="33.953488372093027"/>
    <x v="0"/>
    <x v="0"/>
  </r>
  <r>
    <x v="47"/>
    <x v="110"/>
    <n v="26.511627906976745"/>
    <x v="0"/>
    <x v="0"/>
  </r>
  <r>
    <x v="47"/>
    <x v="111"/>
    <n v="18.604651162790699"/>
    <x v="0"/>
    <x v="0"/>
  </r>
  <r>
    <x v="41"/>
    <x v="107"/>
    <n v="1.0695187165775402"/>
    <x v="1"/>
    <x v="0"/>
  </r>
  <r>
    <x v="41"/>
    <x v="108"/>
    <n v="1.6042780748663101"/>
    <x v="1"/>
    <x v="0"/>
  </r>
  <r>
    <x v="41"/>
    <x v="109"/>
    <n v="18.71657754010695"/>
    <x v="1"/>
    <x v="0"/>
  </r>
  <r>
    <x v="41"/>
    <x v="110"/>
    <n v="48.128342245989302"/>
    <x v="1"/>
    <x v="0"/>
  </r>
  <r>
    <x v="41"/>
    <x v="111"/>
    <n v="30.481283422459892"/>
    <x v="1"/>
    <x v="0"/>
  </r>
  <r>
    <x v="42"/>
    <x v="107"/>
    <n v="2.3809523809523809"/>
    <x v="1"/>
    <x v="0"/>
  </r>
  <r>
    <x v="42"/>
    <x v="108"/>
    <n v="4.7619047619047619"/>
    <x v="1"/>
    <x v="0"/>
  </r>
  <r>
    <x v="42"/>
    <x v="109"/>
    <n v="14.285714285714286"/>
    <x v="1"/>
    <x v="0"/>
  </r>
  <r>
    <x v="42"/>
    <x v="110"/>
    <n v="28.571428571428573"/>
    <x v="1"/>
    <x v="0"/>
  </r>
  <r>
    <x v="42"/>
    <x v="111"/>
    <n v="50"/>
    <x v="1"/>
    <x v="0"/>
  </r>
  <r>
    <x v="43"/>
    <x v="107"/>
    <n v="0.45819014891179838"/>
    <x v="1"/>
    <x v="0"/>
  </r>
  <r>
    <x v="43"/>
    <x v="108"/>
    <n v="1.3745704467353952"/>
    <x v="1"/>
    <x v="0"/>
  </r>
  <r>
    <x v="43"/>
    <x v="109"/>
    <n v="7.9037800687285227"/>
    <x v="1"/>
    <x v="0"/>
  </r>
  <r>
    <x v="43"/>
    <x v="110"/>
    <n v="41.122565864833909"/>
    <x v="1"/>
    <x v="0"/>
  </r>
  <r>
    <x v="43"/>
    <x v="111"/>
    <n v="49.140893470790381"/>
    <x v="1"/>
    <x v="0"/>
  </r>
  <r>
    <x v="44"/>
    <x v="107"/>
    <n v="0"/>
    <x v="1"/>
    <x v="0"/>
  </r>
  <r>
    <x v="44"/>
    <x v="108"/>
    <n v="2.9411764705882355"/>
    <x v="1"/>
    <x v="0"/>
  </r>
  <r>
    <x v="44"/>
    <x v="109"/>
    <n v="11.764705882352942"/>
    <x v="1"/>
    <x v="0"/>
  </r>
  <r>
    <x v="44"/>
    <x v="110"/>
    <n v="41.176470588235297"/>
    <x v="1"/>
    <x v="0"/>
  </r>
  <r>
    <x v="44"/>
    <x v="111"/>
    <n v="44.117647058823529"/>
    <x v="1"/>
    <x v="0"/>
  </r>
  <r>
    <x v="45"/>
    <x v="107"/>
    <n v="0.98039215686274506"/>
    <x v="1"/>
    <x v="0"/>
  </r>
  <r>
    <x v="45"/>
    <x v="108"/>
    <n v="2.4509803921568629"/>
    <x v="1"/>
    <x v="0"/>
  </r>
  <r>
    <x v="45"/>
    <x v="109"/>
    <n v="11.274509803921569"/>
    <x v="1"/>
    <x v="0"/>
  </r>
  <r>
    <x v="45"/>
    <x v="110"/>
    <n v="46.078431372549019"/>
    <x v="1"/>
    <x v="0"/>
  </r>
  <r>
    <x v="45"/>
    <x v="111"/>
    <n v="39.215686274509807"/>
    <x v="1"/>
    <x v="0"/>
  </r>
  <r>
    <x v="46"/>
    <x v="107"/>
    <n v="0.6211180124223602"/>
    <x v="1"/>
    <x v="0"/>
  </r>
  <r>
    <x v="46"/>
    <x v="108"/>
    <n v="1.2422360248447204"/>
    <x v="1"/>
    <x v="0"/>
  </r>
  <r>
    <x v="46"/>
    <x v="109"/>
    <n v="19.254658385093169"/>
    <x v="1"/>
    <x v="0"/>
  </r>
  <r>
    <x v="46"/>
    <x v="110"/>
    <n v="36.645962732919251"/>
    <x v="1"/>
    <x v="0"/>
  </r>
  <r>
    <x v="46"/>
    <x v="111"/>
    <n v="42.236024844720497"/>
    <x v="1"/>
    <x v="0"/>
  </r>
  <r>
    <x v="47"/>
    <x v="107"/>
    <n v="8.235294117647058"/>
    <x v="1"/>
    <x v="0"/>
  </r>
  <r>
    <x v="47"/>
    <x v="108"/>
    <n v="9.4117647058823533"/>
    <x v="1"/>
    <x v="0"/>
  </r>
  <r>
    <x v="47"/>
    <x v="109"/>
    <n v="38.823529411764703"/>
    <x v="1"/>
    <x v="0"/>
  </r>
  <r>
    <x v="47"/>
    <x v="110"/>
    <n v="31.764705882352942"/>
    <x v="1"/>
    <x v="0"/>
  </r>
  <r>
    <x v="47"/>
    <x v="111"/>
    <n v="11.764705882352942"/>
    <x v="1"/>
    <x v="0"/>
  </r>
  <r>
    <x v="41"/>
    <x v="107"/>
    <n v="1.5384615384615385"/>
    <x v="2"/>
    <x v="0"/>
  </r>
  <r>
    <x v="41"/>
    <x v="108"/>
    <n v="4.615384615384615"/>
    <x v="2"/>
    <x v="0"/>
  </r>
  <r>
    <x v="41"/>
    <x v="109"/>
    <n v="9.2307692307692299"/>
    <x v="2"/>
    <x v="0"/>
  </r>
  <r>
    <x v="41"/>
    <x v="110"/>
    <n v="38.46153846153846"/>
    <x v="2"/>
    <x v="0"/>
  </r>
  <r>
    <x v="41"/>
    <x v="111"/>
    <n v="46.153846153846153"/>
    <x v="2"/>
    <x v="0"/>
  </r>
  <r>
    <x v="42"/>
    <x v="107"/>
    <n v="12.068965517241379"/>
    <x v="2"/>
    <x v="0"/>
  </r>
  <r>
    <x v="42"/>
    <x v="108"/>
    <n v="8.6206896551724146"/>
    <x v="2"/>
    <x v="0"/>
  </r>
  <r>
    <x v="42"/>
    <x v="109"/>
    <n v="17.241379310344829"/>
    <x v="2"/>
    <x v="0"/>
  </r>
  <r>
    <x v="42"/>
    <x v="110"/>
    <n v="24.137931034482758"/>
    <x v="2"/>
    <x v="0"/>
  </r>
  <r>
    <x v="42"/>
    <x v="111"/>
    <n v="37.931034482758619"/>
    <x v="2"/>
    <x v="0"/>
  </r>
  <r>
    <x v="43"/>
    <x v="107"/>
    <n v="6.0693641618497107"/>
    <x v="2"/>
    <x v="0"/>
  </r>
  <r>
    <x v="43"/>
    <x v="108"/>
    <n v="3.7572254335260116"/>
    <x v="2"/>
    <x v="0"/>
  </r>
  <r>
    <x v="43"/>
    <x v="109"/>
    <n v="11.705202312138729"/>
    <x v="2"/>
    <x v="0"/>
  </r>
  <r>
    <x v="43"/>
    <x v="110"/>
    <n v="29.190751445086704"/>
    <x v="2"/>
    <x v="0"/>
  </r>
  <r>
    <x v="43"/>
    <x v="111"/>
    <n v="49.277456647398843"/>
    <x v="2"/>
    <x v="0"/>
  </r>
  <r>
    <x v="44"/>
    <x v="107"/>
    <n v="10"/>
    <x v="2"/>
    <x v="0"/>
  </r>
  <r>
    <x v="44"/>
    <x v="108"/>
    <n v="2"/>
    <x v="2"/>
    <x v="0"/>
  </r>
  <r>
    <x v="44"/>
    <x v="109"/>
    <n v="8"/>
    <x v="2"/>
    <x v="0"/>
  </r>
  <r>
    <x v="44"/>
    <x v="110"/>
    <n v="18"/>
    <x v="2"/>
    <x v="0"/>
  </r>
  <r>
    <x v="44"/>
    <x v="111"/>
    <n v="62"/>
    <x v="2"/>
    <x v="0"/>
  </r>
  <r>
    <x v="45"/>
    <x v="107"/>
    <n v="13.043478260869565"/>
    <x v="2"/>
    <x v="0"/>
  </r>
  <r>
    <x v="45"/>
    <x v="108"/>
    <n v="0"/>
    <x v="2"/>
    <x v="0"/>
  </r>
  <r>
    <x v="45"/>
    <x v="109"/>
    <n v="20.289855072463769"/>
    <x v="2"/>
    <x v="0"/>
  </r>
  <r>
    <x v="45"/>
    <x v="110"/>
    <n v="33.333333333333336"/>
    <x v="2"/>
    <x v="0"/>
  </r>
  <r>
    <x v="45"/>
    <x v="111"/>
    <n v="33.333333333333336"/>
    <x v="2"/>
    <x v="0"/>
  </r>
  <r>
    <x v="46"/>
    <x v="107"/>
    <n v="4.3478260869565215"/>
    <x v="2"/>
    <x v="0"/>
  </r>
  <r>
    <x v="46"/>
    <x v="108"/>
    <n v="2.8985507246376812"/>
    <x v="2"/>
    <x v="0"/>
  </r>
  <r>
    <x v="46"/>
    <x v="109"/>
    <n v="10.144927536231885"/>
    <x v="2"/>
    <x v="0"/>
  </r>
  <r>
    <x v="46"/>
    <x v="110"/>
    <n v="40.579710144927539"/>
    <x v="2"/>
    <x v="0"/>
  </r>
  <r>
    <x v="46"/>
    <x v="111"/>
    <n v="42.028985507246375"/>
    <x v="2"/>
    <x v="0"/>
  </r>
  <r>
    <x v="47"/>
    <x v="107"/>
    <n v="26.470588235294116"/>
    <x v="2"/>
    <x v="0"/>
  </r>
  <r>
    <x v="47"/>
    <x v="108"/>
    <n v="2.9411764705882355"/>
    <x v="2"/>
    <x v="0"/>
  </r>
  <r>
    <x v="47"/>
    <x v="109"/>
    <n v="26.470588235294116"/>
    <x v="2"/>
    <x v="0"/>
  </r>
  <r>
    <x v="47"/>
    <x v="110"/>
    <n v="23.529411764705884"/>
    <x v="2"/>
    <x v="0"/>
  </r>
  <r>
    <x v="47"/>
    <x v="111"/>
    <n v="20.588235294117649"/>
    <x v="2"/>
    <x v="0"/>
  </r>
  <r>
    <x v="41"/>
    <x v="107"/>
    <n v="8.8607594936708853"/>
    <x v="3"/>
    <x v="0"/>
  </r>
  <r>
    <x v="41"/>
    <x v="108"/>
    <n v="2.5316455696202533"/>
    <x v="3"/>
    <x v="0"/>
  </r>
  <r>
    <x v="41"/>
    <x v="109"/>
    <n v="10.126582278481013"/>
    <x v="3"/>
    <x v="0"/>
  </r>
  <r>
    <x v="41"/>
    <x v="110"/>
    <n v="43.037974683544306"/>
    <x v="3"/>
    <x v="0"/>
  </r>
  <r>
    <x v="41"/>
    <x v="111"/>
    <n v="35.443037974683541"/>
    <x v="3"/>
    <x v="0"/>
  </r>
  <r>
    <x v="42"/>
    <x v="107"/>
    <n v="23.529411764705884"/>
    <x v="3"/>
    <x v="0"/>
  </r>
  <r>
    <x v="42"/>
    <x v="108"/>
    <n v="0"/>
    <x v="3"/>
    <x v="0"/>
  </r>
  <r>
    <x v="42"/>
    <x v="109"/>
    <n v="0"/>
    <x v="3"/>
    <x v="0"/>
  </r>
  <r>
    <x v="42"/>
    <x v="110"/>
    <n v="17.647058823529413"/>
    <x v="3"/>
    <x v="0"/>
  </r>
  <r>
    <x v="42"/>
    <x v="111"/>
    <n v="58.823529411764703"/>
    <x v="3"/>
    <x v="0"/>
  </r>
  <r>
    <x v="43"/>
    <x v="107"/>
    <n v="4.972375690607735"/>
    <x v="3"/>
    <x v="0"/>
  </r>
  <r>
    <x v="43"/>
    <x v="108"/>
    <n v="1.8416206261510129"/>
    <x v="3"/>
    <x v="0"/>
  </r>
  <r>
    <x v="43"/>
    <x v="109"/>
    <n v="4.0515653775322287"/>
    <x v="3"/>
    <x v="0"/>
  </r>
  <r>
    <x v="43"/>
    <x v="110"/>
    <n v="27.624309392265193"/>
    <x v="3"/>
    <x v="0"/>
  </r>
  <r>
    <x v="43"/>
    <x v="111"/>
    <n v="61.510128913443829"/>
    <x v="3"/>
    <x v="0"/>
  </r>
  <r>
    <x v="44"/>
    <x v="107"/>
    <n v="6.25"/>
    <x v="3"/>
    <x v="0"/>
  </r>
  <r>
    <x v="44"/>
    <x v="108"/>
    <n v="6.25"/>
    <x v="3"/>
    <x v="0"/>
  </r>
  <r>
    <x v="44"/>
    <x v="109"/>
    <n v="6.25"/>
    <x v="3"/>
    <x v="0"/>
  </r>
  <r>
    <x v="44"/>
    <x v="110"/>
    <n v="31.25"/>
    <x v="3"/>
    <x v="0"/>
  </r>
  <r>
    <x v="44"/>
    <x v="111"/>
    <n v="50"/>
    <x v="3"/>
    <x v="0"/>
  </r>
  <r>
    <x v="45"/>
    <x v="107"/>
    <n v="4.166666666666667"/>
    <x v="3"/>
    <x v="0"/>
  </r>
  <r>
    <x v="45"/>
    <x v="108"/>
    <n v="4.166666666666667"/>
    <x v="3"/>
    <x v="0"/>
  </r>
  <r>
    <x v="45"/>
    <x v="109"/>
    <n v="10.416666666666666"/>
    <x v="3"/>
    <x v="0"/>
  </r>
  <r>
    <x v="45"/>
    <x v="110"/>
    <n v="34.375"/>
    <x v="3"/>
    <x v="0"/>
  </r>
  <r>
    <x v="45"/>
    <x v="111"/>
    <n v="46.875"/>
    <x v="3"/>
    <x v="0"/>
  </r>
  <r>
    <x v="46"/>
    <x v="107"/>
    <n v="1.3698630136986301"/>
    <x v="3"/>
    <x v="0"/>
  </r>
  <r>
    <x v="46"/>
    <x v="108"/>
    <n v="2.7397260273972601"/>
    <x v="3"/>
    <x v="0"/>
  </r>
  <r>
    <x v="46"/>
    <x v="109"/>
    <n v="10.95890410958904"/>
    <x v="3"/>
    <x v="0"/>
  </r>
  <r>
    <x v="46"/>
    <x v="110"/>
    <n v="47.945205479452056"/>
    <x v="3"/>
    <x v="0"/>
  </r>
  <r>
    <x v="46"/>
    <x v="111"/>
    <n v="36.986301369863014"/>
    <x v="3"/>
    <x v="0"/>
  </r>
  <r>
    <x v="47"/>
    <x v="107"/>
    <n v="14.285714285714286"/>
    <x v="3"/>
    <x v="0"/>
  </r>
  <r>
    <x v="47"/>
    <x v="108"/>
    <n v="10.714285714285714"/>
    <x v="3"/>
    <x v="0"/>
  </r>
  <r>
    <x v="47"/>
    <x v="109"/>
    <n v="25"/>
    <x v="3"/>
    <x v="0"/>
  </r>
  <r>
    <x v="47"/>
    <x v="110"/>
    <n v="17.857142857142858"/>
    <x v="3"/>
    <x v="0"/>
  </r>
  <r>
    <x v="47"/>
    <x v="111"/>
    <n v="32.142857142857146"/>
    <x v="3"/>
    <x v="0"/>
  </r>
  <r>
    <x v="41"/>
    <x v="107"/>
    <n v="2.8571428571428572"/>
    <x v="4"/>
    <x v="0"/>
  </r>
  <r>
    <x v="41"/>
    <x v="108"/>
    <n v="2.8571428571428572"/>
    <x v="4"/>
    <x v="0"/>
  </r>
  <r>
    <x v="41"/>
    <x v="109"/>
    <n v="5.7142857142857144"/>
    <x v="4"/>
    <x v="0"/>
  </r>
  <r>
    <x v="41"/>
    <x v="110"/>
    <n v="31.428571428571427"/>
    <x v="4"/>
    <x v="0"/>
  </r>
  <r>
    <x v="41"/>
    <x v="111"/>
    <n v="57.142857142857146"/>
    <x v="4"/>
    <x v="0"/>
  </r>
  <r>
    <x v="42"/>
    <x v="107"/>
    <n v="0"/>
    <x v="4"/>
    <x v="0"/>
  </r>
  <r>
    <x v="42"/>
    <x v="108"/>
    <n v="5.5555555555555554"/>
    <x v="4"/>
    <x v="0"/>
  </r>
  <r>
    <x v="42"/>
    <x v="109"/>
    <n v="27.777777777777779"/>
    <x v="4"/>
    <x v="0"/>
  </r>
  <r>
    <x v="42"/>
    <x v="110"/>
    <n v="22.222222222222221"/>
    <x v="4"/>
    <x v="0"/>
  </r>
  <r>
    <x v="42"/>
    <x v="111"/>
    <n v="44.444444444444443"/>
    <x v="4"/>
    <x v="0"/>
  </r>
  <r>
    <x v="43"/>
    <x v="107"/>
    <n v="3.1914893617021276"/>
    <x v="4"/>
    <x v="0"/>
  </r>
  <r>
    <x v="43"/>
    <x v="108"/>
    <n v="0.53191489361702127"/>
    <x v="4"/>
    <x v="0"/>
  </r>
  <r>
    <x v="43"/>
    <x v="109"/>
    <n v="7.9787234042553195"/>
    <x v="4"/>
    <x v="0"/>
  </r>
  <r>
    <x v="43"/>
    <x v="110"/>
    <n v="33.51063829787234"/>
    <x v="4"/>
    <x v="0"/>
  </r>
  <r>
    <x v="43"/>
    <x v="111"/>
    <n v="54.787234042553195"/>
    <x v="4"/>
    <x v="0"/>
  </r>
  <r>
    <x v="44"/>
    <x v="107"/>
    <n v="0"/>
    <x v="4"/>
    <x v="0"/>
  </r>
  <r>
    <x v="44"/>
    <x v="108"/>
    <n v="0"/>
    <x v="4"/>
    <x v="0"/>
  </r>
  <r>
    <x v="44"/>
    <x v="109"/>
    <n v="12.5"/>
    <x v="4"/>
    <x v="0"/>
  </r>
  <r>
    <x v="44"/>
    <x v="110"/>
    <n v="12.5"/>
    <x v="4"/>
    <x v="0"/>
  </r>
  <r>
    <x v="44"/>
    <x v="111"/>
    <n v="75"/>
    <x v="4"/>
    <x v="0"/>
  </r>
  <r>
    <x v="45"/>
    <x v="107"/>
    <n v="5"/>
    <x v="4"/>
    <x v="0"/>
  </r>
  <r>
    <x v="45"/>
    <x v="108"/>
    <n v="2.5"/>
    <x v="4"/>
    <x v="0"/>
  </r>
  <r>
    <x v="45"/>
    <x v="109"/>
    <n v="2.5"/>
    <x v="4"/>
    <x v="0"/>
  </r>
  <r>
    <x v="45"/>
    <x v="110"/>
    <n v="35"/>
    <x v="4"/>
    <x v="0"/>
  </r>
  <r>
    <x v="45"/>
    <x v="111"/>
    <n v="55"/>
    <x v="4"/>
    <x v="0"/>
  </r>
  <r>
    <x v="46"/>
    <x v="107"/>
    <n v="2.5"/>
    <x v="4"/>
    <x v="0"/>
  </r>
  <r>
    <x v="46"/>
    <x v="108"/>
    <n v="7.5"/>
    <x v="4"/>
    <x v="0"/>
  </r>
  <r>
    <x v="46"/>
    <x v="109"/>
    <n v="20"/>
    <x v="4"/>
    <x v="0"/>
  </r>
  <r>
    <x v="46"/>
    <x v="110"/>
    <n v="32.5"/>
    <x v="4"/>
    <x v="0"/>
  </r>
  <r>
    <x v="46"/>
    <x v="111"/>
    <n v="37.5"/>
    <x v="4"/>
    <x v="0"/>
  </r>
  <r>
    <x v="47"/>
    <x v="107"/>
    <n v="20"/>
    <x v="4"/>
    <x v="0"/>
  </r>
  <r>
    <x v="47"/>
    <x v="108"/>
    <n v="20"/>
    <x v="4"/>
    <x v="0"/>
  </r>
  <r>
    <x v="47"/>
    <x v="109"/>
    <n v="20"/>
    <x v="4"/>
    <x v="0"/>
  </r>
  <r>
    <x v="47"/>
    <x v="110"/>
    <n v="20"/>
    <x v="4"/>
    <x v="0"/>
  </r>
  <r>
    <x v="47"/>
    <x v="111"/>
    <n v="20"/>
    <x v="4"/>
    <x v="0"/>
  </r>
  <r>
    <x v="41"/>
    <x v="107"/>
    <n v="0"/>
    <x v="5"/>
    <x v="0"/>
  </r>
  <r>
    <x v="41"/>
    <x v="108"/>
    <n v="0"/>
    <x v="5"/>
    <x v="0"/>
  </r>
  <r>
    <x v="41"/>
    <x v="109"/>
    <n v="0"/>
    <x v="5"/>
    <x v="0"/>
  </r>
  <r>
    <x v="41"/>
    <x v="110"/>
    <n v="45.454545454545453"/>
    <x v="5"/>
    <x v="0"/>
  </r>
  <r>
    <x v="41"/>
    <x v="111"/>
    <n v="54.545454545454547"/>
    <x v="5"/>
    <x v="0"/>
  </r>
  <r>
    <x v="42"/>
    <x v="107"/>
    <n v="0"/>
    <x v="5"/>
    <x v="0"/>
  </r>
  <r>
    <x v="42"/>
    <x v="108"/>
    <n v="0"/>
    <x v="5"/>
    <x v="0"/>
  </r>
  <r>
    <x v="42"/>
    <x v="109"/>
    <n v="25"/>
    <x v="5"/>
    <x v="0"/>
  </r>
  <r>
    <x v="42"/>
    <x v="110"/>
    <n v="25"/>
    <x v="5"/>
    <x v="0"/>
  </r>
  <r>
    <x v="42"/>
    <x v="111"/>
    <n v="50"/>
    <x v="5"/>
    <x v="0"/>
  </r>
  <r>
    <x v="43"/>
    <x v="107"/>
    <n v="0"/>
    <x v="5"/>
    <x v="0"/>
  </r>
  <r>
    <x v="43"/>
    <x v="108"/>
    <n v="0"/>
    <x v="5"/>
    <x v="0"/>
  </r>
  <r>
    <x v="43"/>
    <x v="109"/>
    <n v="4"/>
    <x v="5"/>
    <x v="0"/>
  </r>
  <r>
    <x v="43"/>
    <x v="110"/>
    <n v="36"/>
    <x v="5"/>
    <x v="0"/>
  </r>
  <r>
    <x v="43"/>
    <x v="111"/>
    <n v="60"/>
    <x v="5"/>
    <x v="0"/>
  </r>
  <r>
    <x v="44"/>
    <x v="107"/>
    <n v="0"/>
    <x v="5"/>
    <x v="0"/>
  </r>
  <r>
    <x v="44"/>
    <x v="108"/>
    <n v="0"/>
    <x v="5"/>
    <x v="0"/>
  </r>
  <r>
    <x v="44"/>
    <x v="109"/>
    <n v="0"/>
    <x v="5"/>
    <x v="0"/>
  </r>
  <r>
    <x v="44"/>
    <x v="110"/>
    <n v="0"/>
    <x v="5"/>
    <x v="0"/>
  </r>
  <r>
    <x v="44"/>
    <x v="111"/>
    <n v="100"/>
    <x v="5"/>
    <x v="0"/>
  </r>
  <r>
    <x v="45"/>
    <x v="107"/>
    <n v="0"/>
    <x v="5"/>
    <x v="0"/>
  </r>
  <r>
    <x v="45"/>
    <x v="108"/>
    <n v="0"/>
    <x v="5"/>
    <x v="0"/>
  </r>
  <r>
    <x v="45"/>
    <x v="109"/>
    <n v="0"/>
    <x v="5"/>
    <x v="0"/>
  </r>
  <r>
    <x v="45"/>
    <x v="110"/>
    <n v="31.25"/>
    <x v="5"/>
    <x v="0"/>
  </r>
  <r>
    <x v="45"/>
    <x v="111"/>
    <n v="68.75"/>
    <x v="5"/>
    <x v="0"/>
  </r>
  <r>
    <x v="46"/>
    <x v="107"/>
    <n v="0"/>
    <x v="5"/>
    <x v="0"/>
  </r>
  <r>
    <x v="46"/>
    <x v="108"/>
    <n v="8.3333333333333339"/>
    <x v="5"/>
    <x v="0"/>
  </r>
  <r>
    <x v="46"/>
    <x v="109"/>
    <n v="16.666666666666668"/>
    <x v="5"/>
    <x v="0"/>
  </r>
  <r>
    <x v="46"/>
    <x v="110"/>
    <n v="41.666666666666664"/>
    <x v="5"/>
    <x v="0"/>
  </r>
  <r>
    <x v="46"/>
    <x v="111"/>
    <n v="33.333333333333336"/>
    <x v="5"/>
    <x v="0"/>
  </r>
  <r>
    <x v="47"/>
    <x v="107"/>
    <n v="0"/>
    <x v="5"/>
    <x v="0"/>
  </r>
  <r>
    <x v="47"/>
    <x v="108"/>
    <n v="0"/>
    <x v="5"/>
    <x v="0"/>
  </r>
  <r>
    <x v="47"/>
    <x v="109"/>
    <n v="0"/>
    <x v="5"/>
    <x v="0"/>
  </r>
  <r>
    <x v="47"/>
    <x v="110"/>
    <n v="0"/>
    <x v="5"/>
    <x v="0"/>
  </r>
  <r>
    <x v="47"/>
    <x v="111"/>
    <n v="100"/>
    <x v="5"/>
    <x v="0"/>
  </r>
  <r>
    <x v="41"/>
    <x v="107"/>
    <n v="0"/>
    <x v="6"/>
    <x v="0"/>
  </r>
  <r>
    <x v="41"/>
    <x v="108"/>
    <n v="0"/>
    <x v="6"/>
    <x v="0"/>
  </r>
  <r>
    <x v="41"/>
    <x v="109"/>
    <n v="0"/>
    <x v="6"/>
    <x v="0"/>
  </r>
  <r>
    <x v="41"/>
    <x v="110"/>
    <n v="0"/>
    <x v="6"/>
    <x v="0"/>
  </r>
  <r>
    <x v="41"/>
    <x v="111"/>
    <n v="100"/>
    <x v="6"/>
    <x v="0"/>
  </r>
  <r>
    <x v="42"/>
    <x v="107"/>
    <n v="0"/>
    <x v="6"/>
    <x v="0"/>
  </r>
  <r>
    <x v="42"/>
    <x v="108"/>
    <n v="0"/>
    <x v="6"/>
    <x v="0"/>
  </r>
  <r>
    <x v="42"/>
    <x v="109"/>
    <n v="50"/>
    <x v="6"/>
    <x v="0"/>
  </r>
  <r>
    <x v="42"/>
    <x v="110"/>
    <n v="0"/>
    <x v="6"/>
    <x v="0"/>
  </r>
  <r>
    <x v="42"/>
    <x v="111"/>
    <n v="50"/>
    <x v="6"/>
    <x v="0"/>
  </r>
  <r>
    <x v="43"/>
    <x v="107"/>
    <n v="8.8235294117647065"/>
    <x v="6"/>
    <x v="0"/>
  </r>
  <r>
    <x v="43"/>
    <x v="108"/>
    <n v="0"/>
    <x v="6"/>
    <x v="0"/>
  </r>
  <r>
    <x v="43"/>
    <x v="109"/>
    <n v="8.8235294117647065"/>
    <x v="6"/>
    <x v="0"/>
  </r>
  <r>
    <x v="43"/>
    <x v="110"/>
    <n v="35.294117647058826"/>
    <x v="6"/>
    <x v="0"/>
  </r>
  <r>
    <x v="43"/>
    <x v="111"/>
    <n v="47.058823529411768"/>
    <x v="6"/>
    <x v="0"/>
  </r>
  <r>
    <x v="44"/>
    <x v="107"/>
    <n v="0"/>
    <x v="6"/>
    <x v="0"/>
  </r>
  <r>
    <x v="44"/>
    <x v="108"/>
    <n v="0"/>
    <x v="6"/>
    <x v="0"/>
  </r>
  <r>
    <x v="44"/>
    <x v="109"/>
    <n v="0"/>
    <x v="6"/>
    <x v="0"/>
  </r>
  <r>
    <x v="44"/>
    <x v="110"/>
    <n v="0"/>
    <x v="6"/>
    <x v="0"/>
  </r>
  <r>
    <x v="44"/>
    <x v="111"/>
    <n v="100"/>
    <x v="6"/>
    <x v="0"/>
  </r>
  <r>
    <x v="45"/>
    <x v="107"/>
    <n v="0"/>
    <x v="6"/>
    <x v="0"/>
  </r>
  <r>
    <x v="45"/>
    <x v="108"/>
    <n v="10"/>
    <x v="6"/>
    <x v="0"/>
  </r>
  <r>
    <x v="45"/>
    <x v="109"/>
    <n v="0"/>
    <x v="6"/>
    <x v="0"/>
  </r>
  <r>
    <x v="45"/>
    <x v="110"/>
    <n v="50"/>
    <x v="6"/>
    <x v="0"/>
  </r>
  <r>
    <x v="45"/>
    <x v="111"/>
    <n v="40"/>
    <x v="6"/>
    <x v="0"/>
  </r>
  <r>
    <x v="46"/>
    <x v="107"/>
    <n v="0"/>
    <x v="6"/>
    <x v="0"/>
  </r>
  <r>
    <x v="46"/>
    <x v="108"/>
    <n v="20"/>
    <x v="6"/>
    <x v="0"/>
  </r>
  <r>
    <x v="46"/>
    <x v="109"/>
    <n v="20"/>
    <x v="6"/>
    <x v="0"/>
  </r>
  <r>
    <x v="46"/>
    <x v="110"/>
    <n v="20"/>
    <x v="6"/>
    <x v="0"/>
  </r>
  <r>
    <x v="46"/>
    <x v="111"/>
    <n v="40"/>
    <x v="6"/>
    <x v="0"/>
  </r>
  <r>
    <x v="47"/>
    <x v="107"/>
    <n v="0"/>
    <x v="6"/>
    <x v="0"/>
  </r>
  <r>
    <x v="47"/>
    <x v="108"/>
    <n v="0"/>
    <x v="6"/>
    <x v="0"/>
  </r>
  <r>
    <x v="47"/>
    <x v="109"/>
    <n v="0"/>
    <x v="6"/>
    <x v="0"/>
  </r>
  <r>
    <x v="47"/>
    <x v="110"/>
    <n v="0"/>
    <x v="6"/>
    <x v="0"/>
  </r>
  <r>
    <x v="47"/>
    <x v="111"/>
    <n v="0"/>
    <x v="6"/>
    <x v="0"/>
  </r>
  <r>
    <x v="41"/>
    <x v="107"/>
    <n v="0"/>
    <x v="7"/>
    <x v="0"/>
  </r>
  <r>
    <x v="41"/>
    <x v="108"/>
    <n v="0"/>
    <x v="7"/>
    <x v="0"/>
  </r>
  <r>
    <x v="41"/>
    <x v="109"/>
    <n v="14.285714285714286"/>
    <x v="7"/>
    <x v="0"/>
  </r>
  <r>
    <x v="41"/>
    <x v="110"/>
    <n v="14.285714285714286"/>
    <x v="7"/>
    <x v="0"/>
  </r>
  <r>
    <x v="41"/>
    <x v="111"/>
    <n v="71.428571428571431"/>
    <x v="7"/>
    <x v="0"/>
  </r>
  <r>
    <x v="42"/>
    <x v="107"/>
    <n v="0"/>
    <x v="7"/>
    <x v="0"/>
  </r>
  <r>
    <x v="42"/>
    <x v="108"/>
    <n v="100"/>
    <x v="7"/>
    <x v="0"/>
  </r>
  <r>
    <x v="42"/>
    <x v="109"/>
    <n v="0"/>
    <x v="7"/>
    <x v="0"/>
  </r>
  <r>
    <x v="42"/>
    <x v="110"/>
    <n v="0"/>
    <x v="7"/>
    <x v="0"/>
  </r>
  <r>
    <x v="42"/>
    <x v="111"/>
    <n v="0"/>
    <x v="7"/>
    <x v="0"/>
  </r>
  <r>
    <x v="43"/>
    <x v="107"/>
    <n v="3.7735849056603774"/>
    <x v="7"/>
    <x v="0"/>
  </r>
  <r>
    <x v="43"/>
    <x v="108"/>
    <n v="1.8867924528301887"/>
    <x v="7"/>
    <x v="0"/>
  </r>
  <r>
    <x v="43"/>
    <x v="109"/>
    <n v="11.320754716981131"/>
    <x v="7"/>
    <x v="0"/>
  </r>
  <r>
    <x v="43"/>
    <x v="110"/>
    <n v="33.962264150943398"/>
    <x v="7"/>
    <x v="0"/>
  </r>
  <r>
    <x v="43"/>
    <x v="111"/>
    <n v="49.056603773584904"/>
    <x v="7"/>
    <x v="0"/>
  </r>
  <r>
    <x v="44"/>
    <x v="107"/>
    <n v="0"/>
    <x v="7"/>
    <x v="0"/>
  </r>
  <r>
    <x v="44"/>
    <x v="108"/>
    <n v="0"/>
    <x v="7"/>
    <x v="0"/>
  </r>
  <r>
    <x v="44"/>
    <x v="109"/>
    <n v="20"/>
    <x v="7"/>
    <x v="0"/>
  </r>
  <r>
    <x v="44"/>
    <x v="110"/>
    <n v="20"/>
    <x v="7"/>
    <x v="0"/>
  </r>
  <r>
    <x v="44"/>
    <x v="111"/>
    <n v="60"/>
    <x v="7"/>
    <x v="0"/>
  </r>
  <r>
    <x v="45"/>
    <x v="107"/>
    <n v="0"/>
    <x v="7"/>
    <x v="0"/>
  </r>
  <r>
    <x v="45"/>
    <x v="108"/>
    <n v="0"/>
    <x v="7"/>
    <x v="0"/>
  </r>
  <r>
    <x v="45"/>
    <x v="109"/>
    <n v="14.285714285714286"/>
    <x v="7"/>
    <x v="0"/>
  </r>
  <r>
    <x v="45"/>
    <x v="110"/>
    <n v="14.285714285714286"/>
    <x v="7"/>
    <x v="0"/>
  </r>
  <r>
    <x v="45"/>
    <x v="111"/>
    <n v="71.428571428571431"/>
    <x v="7"/>
    <x v="0"/>
  </r>
  <r>
    <x v="46"/>
    <x v="107"/>
    <n v="7.6923076923076925"/>
    <x v="7"/>
    <x v="0"/>
  </r>
  <r>
    <x v="46"/>
    <x v="108"/>
    <n v="0"/>
    <x v="7"/>
    <x v="0"/>
  </r>
  <r>
    <x v="46"/>
    <x v="109"/>
    <n v="23.076923076923077"/>
    <x v="7"/>
    <x v="0"/>
  </r>
  <r>
    <x v="46"/>
    <x v="110"/>
    <n v="15.384615384615385"/>
    <x v="7"/>
    <x v="0"/>
  </r>
  <r>
    <x v="46"/>
    <x v="111"/>
    <n v="53.846153846153847"/>
    <x v="7"/>
    <x v="0"/>
  </r>
  <r>
    <x v="47"/>
    <x v="107"/>
    <n v="50"/>
    <x v="7"/>
    <x v="0"/>
  </r>
  <r>
    <x v="47"/>
    <x v="108"/>
    <n v="0"/>
    <x v="7"/>
    <x v="0"/>
  </r>
  <r>
    <x v="47"/>
    <x v="109"/>
    <n v="50"/>
    <x v="7"/>
    <x v="0"/>
  </r>
  <r>
    <x v="47"/>
    <x v="110"/>
    <n v="0"/>
    <x v="7"/>
    <x v="0"/>
  </r>
  <r>
    <x v="47"/>
    <x v="111"/>
    <n v="0"/>
    <x v="7"/>
    <x v="0"/>
  </r>
  <r>
    <x v="41"/>
    <x v="107"/>
    <n v="7.6923076923076925"/>
    <x v="8"/>
    <x v="0"/>
  </r>
  <r>
    <x v="41"/>
    <x v="108"/>
    <n v="7.6923076923076925"/>
    <x v="8"/>
    <x v="0"/>
  </r>
  <r>
    <x v="41"/>
    <x v="109"/>
    <n v="7.6923076923076925"/>
    <x v="8"/>
    <x v="0"/>
  </r>
  <r>
    <x v="41"/>
    <x v="110"/>
    <n v="38.46153846153846"/>
    <x v="8"/>
    <x v="0"/>
  </r>
  <r>
    <x v="41"/>
    <x v="111"/>
    <n v="38.46153846153846"/>
    <x v="8"/>
    <x v="0"/>
  </r>
  <r>
    <x v="42"/>
    <x v="107"/>
    <n v="0"/>
    <x v="8"/>
    <x v="0"/>
  </r>
  <r>
    <x v="42"/>
    <x v="108"/>
    <n v="0"/>
    <x v="8"/>
    <x v="0"/>
  </r>
  <r>
    <x v="42"/>
    <x v="109"/>
    <n v="27.272727272727273"/>
    <x v="8"/>
    <x v="0"/>
  </r>
  <r>
    <x v="42"/>
    <x v="110"/>
    <n v="27.272727272727273"/>
    <x v="8"/>
    <x v="0"/>
  </r>
  <r>
    <x v="42"/>
    <x v="111"/>
    <n v="45.454545454545453"/>
    <x v="8"/>
    <x v="0"/>
  </r>
  <r>
    <x v="43"/>
    <x v="107"/>
    <n v="1.9607843137254901"/>
    <x v="8"/>
    <x v="0"/>
  </r>
  <r>
    <x v="43"/>
    <x v="108"/>
    <n v="0"/>
    <x v="8"/>
    <x v="0"/>
  </r>
  <r>
    <x v="43"/>
    <x v="109"/>
    <n v="7.8431372549019605"/>
    <x v="8"/>
    <x v="0"/>
  </r>
  <r>
    <x v="43"/>
    <x v="110"/>
    <n v="29.411764705882351"/>
    <x v="8"/>
    <x v="0"/>
  </r>
  <r>
    <x v="43"/>
    <x v="111"/>
    <n v="60.784313725490193"/>
    <x v="8"/>
    <x v="0"/>
  </r>
  <r>
    <x v="44"/>
    <x v="107"/>
    <n v="0"/>
    <x v="8"/>
    <x v="0"/>
  </r>
  <r>
    <x v="44"/>
    <x v="108"/>
    <n v="0"/>
    <x v="8"/>
    <x v="0"/>
  </r>
  <r>
    <x v="44"/>
    <x v="109"/>
    <n v="0"/>
    <x v="8"/>
    <x v="0"/>
  </r>
  <r>
    <x v="44"/>
    <x v="110"/>
    <n v="0"/>
    <x v="8"/>
    <x v="0"/>
  </r>
  <r>
    <x v="44"/>
    <x v="111"/>
    <n v="0"/>
    <x v="8"/>
    <x v="0"/>
  </r>
  <r>
    <x v="45"/>
    <x v="107"/>
    <n v="28.571428571428573"/>
    <x v="8"/>
    <x v="0"/>
  </r>
  <r>
    <x v="45"/>
    <x v="108"/>
    <n v="0"/>
    <x v="8"/>
    <x v="0"/>
  </r>
  <r>
    <x v="45"/>
    <x v="109"/>
    <n v="0"/>
    <x v="8"/>
    <x v="0"/>
  </r>
  <r>
    <x v="45"/>
    <x v="110"/>
    <n v="42.857142857142854"/>
    <x v="8"/>
    <x v="0"/>
  </r>
  <r>
    <x v="45"/>
    <x v="111"/>
    <n v="28.571428571428573"/>
    <x v="8"/>
    <x v="0"/>
  </r>
  <r>
    <x v="46"/>
    <x v="107"/>
    <n v="0"/>
    <x v="8"/>
    <x v="0"/>
  </r>
  <r>
    <x v="46"/>
    <x v="108"/>
    <n v="10"/>
    <x v="8"/>
    <x v="0"/>
  </r>
  <r>
    <x v="46"/>
    <x v="109"/>
    <n v="20"/>
    <x v="8"/>
    <x v="0"/>
  </r>
  <r>
    <x v="46"/>
    <x v="110"/>
    <n v="50"/>
    <x v="8"/>
    <x v="0"/>
  </r>
  <r>
    <x v="46"/>
    <x v="111"/>
    <n v="20"/>
    <x v="8"/>
    <x v="0"/>
  </r>
  <r>
    <x v="47"/>
    <x v="107"/>
    <n v="0"/>
    <x v="8"/>
    <x v="0"/>
  </r>
  <r>
    <x v="47"/>
    <x v="108"/>
    <n v="50"/>
    <x v="8"/>
    <x v="0"/>
  </r>
  <r>
    <x v="47"/>
    <x v="109"/>
    <n v="0"/>
    <x v="8"/>
    <x v="0"/>
  </r>
  <r>
    <x v="47"/>
    <x v="110"/>
    <n v="50"/>
    <x v="8"/>
    <x v="0"/>
  </r>
  <r>
    <x v="47"/>
    <x v="111"/>
    <n v="0"/>
    <x v="8"/>
    <x v="0"/>
  </r>
  <r>
    <x v="41"/>
    <x v="107"/>
    <n v="0"/>
    <x v="9"/>
    <x v="0"/>
  </r>
  <r>
    <x v="41"/>
    <x v="108"/>
    <n v="0"/>
    <x v="9"/>
    <x v="0"/>
  </r>
  <r>
    <x v="41"/>
    <x v="109"/>
    <n v="16.666666666666668"/>
    <x v="9"/>
    <x v="0"/>
  </r>
  <r>
    <x v="41"/>
    <x v="110"/>
    <n v="50"/>
    <x v="9"/>
    <x v="0"/>
  </r>
  <r>
    <x v="41"/>
    <x v="111"/>
    <n v="33.333333333333336"/>
    <x v="9"/>
    <x v="0"/>
  </r>
  <r>
    <x v="42"/>
    <x v="107"/>
    <n v="0"/>
    <x v="9"/>
    <x v="0"/>
  </r>
  <r>
    <x v="42"/>
    <x v="108"/>
    <n v="0"/>
    <x v="9"/>
    <x v="0"/>
  </r>
  <r>
    <x v="42"/>
    <x v="109"/>
    <n v="0"/>
    <x v="9"/>
    <x v="0"/>
  </r>
  <r>
    <x v="42"/>
    <x v="110"/>
    <n v="0"/>
    <x v="9"/>
    <x v="0"/>
  </r>
  <r>
    <x v="42"/>
    <x v="111"/>
    <n v="0"/>
    <x v="9"/>
    <x v="0"/>
  </r>
  <r>
    <x v="43"/>
    <x v="107"/>
    <n v="0"/>
    <x v="9"/>
    <x v="0"/>
  </r>
  <r>
    <x v="43"/>
    <x v="108"/>
    <n v="0"/>
    <x v="9"/>
    <x v="0"/>
  </r>
  <r>
    <x v="43"/>
    <x v="109"/>
    <n v="9.433962264150944"/>
    <x v="9"/>
    <x v="0"/>
  </r>
  <r>
    <x v="43"/>
    <x v="110"/>
    <n v="60.377358490566039"/>
    <x v="9"/>
    <x v="0"/>
  </r>
  <r>
    <x v="43"/>
    <x v="111"/>
    <n v="30.188679245283019"/>
    <x v="9"/>
    <x v="0"/>
  </r>
  <r>
    <x v="44"/>
    <x v="107"/>
    <n v="0"/>
    <x v="9"/>
    <x v="0"/>
  </r>
  <r>
    <x v="44"/>
    <x v="108"/>
    <n v="0"/>
    <x v="9"/>
    <x v="0"/>
  </r>
  <r>
    <x v="44"/>
    <x v="109"/>
    <n v="0"/>
    <x v="9"/>
    <x v="0"/>
  </r>
  <r>
    <x v="44"/>
    <x v="110"/>
    <n v="28.571428571428573"/>
    <x v="9"/>
    <x v="0"/>
  </r>
  <r>
    <x v="44"/>
    <x v="111"/>
    <n v="71.428571428571431"/>
    <x v="9"/>
    <x v="0"/>
  </r>
  <r>
    <x v="45"/>
    <x v="107"/>
    <n v="0"/>
    <x v="9"/>
    <x v="0"/>
  </r>
  <r>
    <x v="45"/>
    <x v="108"/>
    <n v="0"/>
    <x v="9"/>
    <x v="0"/>
  </r>
  <r>
    <x v="45"/>
    <x v="109"/>
    <n v="23.529411764705884"/>
    <x v="9"/>
    <x v="0"/>
  </r>
  <r>
    <x v="45"/>
    <x v="110"/>
    <n v="47.058823529411768"/>
    <x v="9"/>
    <x v="0"/>
  </r>
  <r>
    <x v="45"/>
    <x v="111"/>
    <n v="29.411764705882351"/>
    <x v="9"/>
    <x v="0"/>
  </r>
  <r>
    <x v="46"/>
    <x v="107"/>
    <n v="0"/>
    <x v="9"/>
    <x v="0"/>
  </r>
  <r>
    <x v="46"/>
    <x v="108"/>
    <n v="0"/>
    <x v="9"/>
    <x v="0"/>
  </r>
  <r>
    <x v="46"/>
    <x v="109"/>
    <n v="0"/>
    <x v="9"/>
    <x v="0"/>
  </r>
  <r>
    <x v="46"/>
    <x v="110"/>
    <n v="83.333333333333329"/>
    <x v="9"/>
    <x v="0"/>
  </r>
  <r>
    <x v="46"/>
    <x v="111"/>
    <n v="16.666666666666668"/>
    <x v="9"/>
    <x v="0"/>
  </r>
  <r>
    <x v="47"/>
    <x v="107"/>
    <n v="0"/>
    <x v="9"/>
    <x v="0"/>
  </r>
  <r>
    <x v="47"/>
    <x v="108"/>
    <n v="33.333333333333336"/>
    <x v="9"/>
    <x v="0"/>
  </r>
  <r>
    <x v="47"/>
    <x v="109"/>
    <n v="0"/>
    <x v="9"/>
    <x v="0"/>
  </r>
  <r>
    <x v="47"/>
    <x v="110"/>
    <n v="66.666666666666671"/>
    <x v="9"/>
    <x v="0"/>
  </r>
  <r>
    <x v="47"/>
    <x v="111"/>
    <n v="0"/>
    <x v="9"/>
    <x v="0"/>
  </r>
  <r>
    <x v="41"/>
    <x v="107"/>
    <n v="0"/>
    <x v="10"/>
    <x v="0"/>
  </r>
  <r>
    <x v="41"/>
    <x v="108"/>
    <n v="0"/>
    <x v="10"/>
    <x v="0"/>
  </r>
  <r>
    <x v="41"/>
    <x v="109"/>
    <n v="25"/>
    <x v="10"/>
    <x v="0"/>
  </r>
  <r>
    <x v="41"/>
    <x v="110"/>
    <n v="50"/>
    <x v="10"/>
    <x v="0"/>
  </r>
  <r>
    <x v="41"/>
    <x v="111"/>
    <n v="25"/>
    <x v="10"/>
    <x v="0"/>
  </r>
  <r>
    <x v="42"/>
    <x v="107"/>
    <n v="0"/>
    <x v="10"/>
    <x v="0"/>
  </r>
  <r>
    <x v="42"/>
    <x v="108"/>
    <n v="0"/>
    <x v="10"/>
    <x v="0"/>
  </r>
  <r>
    <x v="42"/>
    <x v="109"/>
    <n v="0"/>
    <x v="10"/>
    <x v="0"/>
  </r>
  <r>
    <x v="42"/>
    <x v="110"/>
    <n v="60"/>
    <x v="10"/>
    <x v="0"/>
  </r>
  <r>
    <x v="42"/>
    <x v="111"/>
    <n v="40"/>
    <x v="10"/>
    <x v="0"/>
  </r>
  <r>
    <x v="43"/>
    <x v="107"/>
    <n v="0"/>
    <x v="10"/>
    <x v="0"/>
  </r>
  <r>
    <x v="43"/>
    <x v="108"/>
    <n v="7.8431372549019605"/>
    <x v="10"/>
    <x v="0"/>
  </r>
  <r>
    <x v="43"/>
    <x v="109"/>
    <n v="1.9607843137254901"/>
    <x v="10"/>
    <x v="0"/>
  </r>
  <r>
    <x v="43"/>
    <x v="110"/>
    <n v="35.294117647058826"/>
    <x v="10"/>
    <x v="0"/>
  </r>
  <r>
    <x v="43"/>
    <x v="111"/>
    <n v="54.901960784313722"/>
    <x v="10"/>
    <x v="0"/>
  </r>
  <r>
    <x v="44"/>
    <x v="107"/>
    <n v="0"/>
    <x v="10"/>
    <x v="0"/>
  </r>
  <r>
    <x v="44"/>
    <x v="108"/>
    <n v="0"/>
    <x v="10"/>
    <x v="0"/>
  </r>
  <r>
    <x v="44"/>
    <x v="109"/>
    <n v="0"/>
    <x v="10"/>
    <x v="0"/>
  </r>
  <r>
    <x v="44"/>
    <x v="110"/>
    <n v="0"/>
    <x v="10"/>
    <x v="0"/>
  </r>
  <r>
    <x v="44"/>
    <x v="111"/>
    <n v="100"/>
    <x v="10"/>
    <x v="0"/>
  </r>
  <r>
    <x v="45"/>
    <x v="107"/>
    <n v="0"/>
    <x v="10"/>
    <x v="0"/>
  </r>
  <r>
    <x v="45"/>
    <x v="108"/>
    <n v="6.666666666666667"/>
    <x v="10"/>
    <x v="0"/>
  </r>
  <r>
    <x v="45"/>
    <x v="109"/>
    <n v="6.666666666666667"/>
    <x v="10"/>
    <x v="0"/>
  </r>
  <r>
    <x v="45"/>
    <x v="110"/>
    <n v="33.333333333333336"/>
    <x v="10"/>
    <x v="0"/>
  </r>
  <r>
    <x v="45"/>
    <x v="111"/>
    <n v="53.333333333333336"/>
    <x v="10"/>
    <x v="0"/>
  </r>
  <r>
    <x v="46"/>
    <x v="107"/>
    <n v="0"/>
    <x v="10"/>
    <x v="0"/>
  </r>
  <r>
    <x v="46"/>
    <x v="108"/>
    <n v="0"/>
    <x v="10"/>
    <x v="0"/>
  </r>
  <r>
    <x v="46"/>
    <x v="109"/>
    <n v="18.181818181818183"/>
    <x v="10"/>
    <x v="0"/>
  </r>
  <r>
    <x v="46"/>
    <x v="110"/>
    <n v="27.272727272727273"/>
    <x v="10"/>
    <x v="0"/>
  </r>
  <r>
    <x v="46"/>
    <x v="111"/>
    <n v="54.545454545454547"/>
    <x v="10"/>
    <x v="0"/>
  </r>
  <r>
    <x v="47"/>
    <x v="107"/>
    <n v="20"/>
    <x v="10"/>
    <x v="0"/>
  </r>
  <r>
    <x v="47"/>
    <x v="108"/>
    <n v="0"/>
    <x v="10"/>
    <x v="0"/>
  </r>
  <r>
    <x v="47"/>
    <x v="109"/>
    <n v="40"/>
    <x v="10"/>
    <x v="0"/>
  </r>
  <r>
    <x v="47"/>
    <x v="110"/>
    <n v="40"/>
    <x v="10"/>
    <x v="0"/>
  </r>
  <r>
    <x v="47"/>
    <x v="111"/>
    <n v="0"/>
    <x v="10"/>
    <x v="0"/>
  </r>
  <r>
    <x v="41"/>
    <x v="107"/>
    <n v="0"/>
    <x v="11"/>
    <x v="0"/>
  </r>
  <r>
    <x v="41"/>
    <x v="108"/>
    <n v="0"/>
    <x v="11"/>
    <x v="0"/>
  </r>
  <r>
    <x v="41"/>
    <x v="109"/>
    <n v="0"/>
    <x v="11"/>
    <x v="0"/>
  </r>
  <r>
    <x v="41"/>
    <x v="110"/>
    <n v="33.333333333333336"/>
    <x v="11"/>
    <x v="0"/>
  </r>
  <r>
    <x v="41"/>
    <x v="111"/>
    <n v="66.666666666666671"/>
    <x v="11"/>
    <x v="0"/>
  </r>
  <r>
    <x v="42"/>
    <x v="107"/>
    <n v="0"/>
    <x v="11"/>
    <x v="0"/>
  </r>
  <r>
    <x v="42"/>
    <x v="108"/>
    <n v="0"/>
    <x v="11"/>
    <x v="0"/>
  </r>
  <r>
    <x v="42"/>
    <x v="109"/>
    <n v="0"/>
    <x v="11"/>
    <x v="0"/>
  </r>
  <r>
    <x v="42"/>
    <x v="110"/>
    <n v="33.333333333333336"/>
    <x v="11"/>
    <x v="0"/>
  </r>
  <r>
    <x v="42"/>
    <x v="111"/>
    <n v="66.666666666666671"/>
    <x v="11"/>
    <x v="0"/>
  </r>
  <r>
    <x v="43"/>
    <x v="107"/>
    <n v="2.3809523809523809"/>
    <x v="11"/>
    <x v="0"/>
  </r>
  <r>
    <x v="43"/>
    <x v="108"/>
    <n v="7.1428571428571432"/>
    <x v="11"/>
    <x v="0"/>
  </r>
  <r>
    <x v="43"/>
    <x v="109"/>
    <n v="9.5238095238095237"/>
    <x v="11"/>
    <x v="0"/>
  </r>
  <r>
    <x v="43"/>
    <x v="110"/>
    <n v="35.714285714285715"/>
    <x v="11"/>
    <x v="0"/>
  </r>
  <r>
    <x v="43"/>
    <x v="111"/>
    <n v="45.238095238095241"/>
    <x v="11"/>
    <x v="0"/>
  </r>
  <r>
    <x v="44"/>
    <x v="107"/>
    <n v="0"/>
    <x v="11"/>
    <x v="0"/>
  </r>
  <r>
    <x v="44"/>
    <x v="108"/>
    <n v="0"/>
    <x v="11"/>
    <x v="0"/>
  </r>
  <r>
    <x v="44"/>
    <x v="109"/>
    <n v="0"/>
    <x v="11"/>
    <x v="0"/>
  </r>
  <r>
    <x v="44"/>
    <x v="110"/>
    <n v="0"/>
    <x v="11"/>
    <x v="0"/>
  </r>
  <r>
    <x v="44"/>
    <x v="111"/>
    <n v="100"/>
    <x v="11"/>
    <x v="0"/>
  </r>
  <r>
    <x v="45"/>
    <x v="107"/>
    <n v="0"/>
    <x v="11"/>
    <x v="0"/>
  </r>
  <r>
    <x v="45"/>
    <x v="108"/>
    <n v="0"/>
    <x v="11"/>
    <x v="0"/>
  </r>
  <r>
    <x v="45"/>
    <x v="109"/>
    <n v="11.111111111111111"/>
    <x v="11"/>
    <x v="0"/>
  </r>
  <r>
    <x v="45"/>
    <x v="110"/>
    <n v="55.555555555555557"/>
    <x v="11"/>
    <x v="0"/>
  </r>
  <r>
    <x v="45"/>
    <x v="111"/>
    <n v="33.333333333333336"/>
    <x v="11"/>
    <x v="0"/>
  </r>
  <r>
    <x v="46"/>
    <x v="107"/>
    <n v="0"/>
    <x v="11"/>
    <x v="0"/>
  </r>
  <r>
    <x v="46"/>
    <x v="108"/>
    <n v="0"/>
    <x v="11"/>
    <x v="0"/>
  </r>
  <r>
    <x v="46"/>
    <x v="109"/>
    <n v="0"/>
    <x v="11"/>
    <x v="0"/>
  </r>
  <r>
    <x v="46"/>
    <x v="110"/>
    <n v="40"/>
    <x v="11"/>
    <x v="0"/>
  </r>
  <r>
    <x v="46"/>
    <x v="111"/>
    <n v="60"/>
    <x v="11"/>
    <x v="0"/>
  </r>
  <r>
    <x v="47"/>
    <x v="107"/>
    <n v="12.5"/>
    <x v="11"/>
    <x v="0"/>
  </r>
  <r>
    <x v="47"/>
    <x v="108"/>
    <n v="0"/>
    <x v="11"/>
    <x v="0"/>
  </r>
  <r>
    <x v="47"/>
    <x v="109"/>
    <n v="62.5"/>
    <x v="11"/>
    <x v="0"/>
  </r>
  <r>
    <x v="47"/>
    <x v="110"/>
    <n v="0"/>
    <x v="11"/>
    <x v="0"/>
  </r>
  <r>
    <x v="47"/>
    <x v="111"/>
    <n v="25"/>
    <x v="11"/>
    <x v="0"/>
  </r>
  <r>
    <x v="41"/>
    <x v="107"/>
    <n v="0"/>
    <x v="12"/>
    <x v="0"/>
  </r>
  <r>
    <x v="41"/>
    <x v="108"/>
    <n v="0"/>
    <x v="12"/>
    <x v="0"/>
  </r>
  <r>
    <x v="41"/>
    <x v="109"/>
    <n v="10"/>
    <x v="12"/>
    <x v="0"/>
  </r>
  <r>
    <x v="41"/>
    <x v="110"/>
    <n v="40"/>
    <x v="12"/>
    <x v="0"/>
  </r>
  <r>
    <x v="41"/>
    <x v="111"/>
    <n v="50"/>
    <x v="12"/>
    <x v="0"/>
  </r>
  <r>
    <x v="42"/>
    <x v="107"/>
    <n v="0"/>
    <x v="12"/>
    <x v="0"/>
  </r>
  <r>
    <x v="42"/>
    <x v="108"/>
    <n v="0"/>
    <x v="12"/>
    <x v="0"/>
  </r>
  <r>
    <x v="42"/>
    <x v="109"/>
    <n v="0"/>
    <x v="12"/>
    <x v="0"/>
  </r>
  <r>
    <x v="42"/>
    <x v="110"/>
    <n v="75"/>
    <x v="12"/>
    <x v="0"/>
  </r>
  <r>
    <x v="42"/>
    <x v="111"/>
    <n v="25"/>
    <x v="12"/>
    <x v="0"/>
  </r>
  <r>
    <x v="43"/>
    <x v="107"/>
    <n v="2.1276595744680851"/>
    <x v="12"/>
    <x v="0"/>
  </r>
  <r>
    <x v="43"/>
    <x v="108"/>
    <n v="0"/>
    <x v="12"/>
    <x v="0"/>
  </r>
  <r>
    <x v="43"/>
    <x v="109"/>
    <n v="8.5106382978723403"/>
    <x v="12"/>
    <x v="0"/>
  </r>
  <r>
    <x v="43"/>
    <x v="110"/>
    <n v="38.297872340425535"/>
    <x v="12"/>
    <x v="0"/>
  </r>
  <r>
    <x v="43"/>
    <x v="111"/>
    <n v="51.063829787234042"/>
    <x v="12"/>
    <x v="0"/>
  </r>
  <r>
    <x v="44"/>
    <x v="107"/>
    <n v="0"/>
    <x v="12"/>
    <x v="0"/>
  </r>
  <r>
    <x v="44"/>
    <x v="108"/>
    <n v="0"/>
    <x v="12"/>
    <x v="0"/>
  </r>
  <r>
    <x v="44"/>
    <x v="109"/>
    <n v="0"/>
    <x v="12"/>
    <x v="0"/>
  </r>
  <r>
    <x v="44"/>
    <x v="110"/>
    <n v="0"/>
    <x v="12"/>
    <x v="0"/>
  </r>
  <r>
    <x v="44"/>
    <x v="111"/>
    <n v="100"/>
    <x v="12"/>
    <x v="0"/>
  </r>
  <r>
    <x v="45"/>
    <x v="107"/>
    <n v="0"/>
    <x v="12"/>
    <x v="0"/>
  </r>
  <r>
    <x v="45"/>
    <x v="108"/>
    <n v="0"/>
    <x v="12"/>
    <x v="0"/>
  </r>
  <r>
    <x v="45"/>
    <x v="109"/>
    <n v="43.75"/>
    <x v="12"/>
    <x v="0"/>
  </r>
  <r>
    <x v="45"/>
    <x v="110"/>
    <n v="6.25"/>
    <x v="12"/>
    <x v="0"/>
  </r>
  <r>
    <x v="45"/>
    <x v="111"/>
    <n v="50"/>
    <x v="12"/>
    <x v="0"/>
  </r>
  <r>
    <x v="46"/>
    <x v="107"/>
    <n v="0"/>
    <x v="12"/>
    <x v="0"/>
  </r>
  <r>
    <x v="46"/>
    <x v="108"/>
    <n v="0"/>
    <x v="12"/>
    <x v="0"/>
  </r>
  <r>
    <x v="46"/>
    <x v="109"/>
    <n v="6.666666666666667"/>
    <x v="12"/>
    <x v="0"/>
  </r>
  <r>
    <x v="46"/>
    <x v="110"/>
    <n v="33.333333333333336"/>
    <x v="12"/>
    <x v="0"/>
  </r>
  <r>
    <x v="46"/>
    <x v="111"/>
    <n v="60"/>
    <x v="12"/>
    <x v="0"/>
  </r>
  <r>
    <x v="47"/>
    <x v="107"/>
    <n v="9.5238095238095237"/>
    <x v="12"/>
    <x v="0"/>
  </r>
  <r>
    <x v="47"/>
    <x v="108"/>
    <n v="0"/>
    <x v="12"/>
    <x v="0"/>
  </r>
  <r>
    <x v="47"/>
    <x v="109"/>
    <n v="33.333333333333336"/>
    <x v="12"/>
    <x v="0"/>
  </r>
  <r>
    <x v="47"/>
    <x v="110"/>
    <n v="38.095238095238095"/>
    <x v="12"/>
    <x v="0"/>
  </r>
  <r>
    <x v="47"/>
    <x v="111"/>
    <n v="19.047619047619047"/>
    <x v="12"/>
    <x v="0"/>
  </r>
  <r>
    <x v="41"/>
    <x v="107"/>
    <n v="0"/>
    <x v="13"/>
    <x v="0"/>
  </r>
  <r>
    <x v="41"/>
    <x v="108"/>
    <n v="0"/>
    <x v="13"/>
    <x v="0"/>
  </r>
  <r>
    <x v="41"/>
    <x v="109"/>
    <n v="0"/>
    <x v="13"/>
    <x v="0"/>
  </r>
  <r>
    <x v="41"/>
    <x v="110"/>
    <n v="37.5"/>
    <x v="13"/>
    <x v="0"/>
  </r>
  <r>
    <x v="41"/>
    <x v="111"/>
    <n v="62.5"/>
    <x v="13"/>
    <x v="0"/>
  </r>
  <r>
    <x v="42"/>
    <x v="107"/>
    <n v="0"/>
    <x v="13"/>
    <x v="0"/>
  </r>
  <r>
    <x v="42"/>
    <x v="108"/>
    <n v="0"/>
    <x v="13"/>
    <x v="0"/>
  </r>
  <r>
    <x v="42"/>
    <x v="109"/>
    <n v="0"/>
    <x v="13"/>
    <x v="0"/>
  </r>
  <r>
    <x v="42"/>
    <x v="110"/>
    <n v="100"/>
    <x v="13"/>
    <x v="0"/>
  </r>
  <r>
    <x v="42"/>
    <x v="111"/>
    <n v="0"/>
    <x v="13"/>
    <x v="0"/>
  </r>
  <r>
    <x v="43"/>
    <x v="107"/>
    <n v="3.5087719298245612"/>
    <x v="13"/>
    <x v="0"/>
  </r>
  <r>
    <x v="43"/>
    <x v="108"/>
    <n v="5.2631578947368425"/>
    <x v="13"/>
    <x v="0"/>
  </r>
  <r>
    <x v="43"/>
    <x v="109"/>
    <n v="3.5087719298245612"/>
    <x v="13"/>
    <x v="0"/>
  </r>
  <r>
    <x v="43"/>
    <x v="110"/>
    <n v="29.82456140350877"/>
    <x v="13"/>
    <x v="0"/>
  </r>
  <r>
    <x v="43"/>
    <x v="111"/>
    <n v="57.89473684210526"/>
    <x v="13"/>
    <x v="0"/>
  </r>
  <r>
    <x v="44"/>
    <x v="107"/>
    <n v="0"/>
    <x v="13"/>
    <x v="0"/>
  </r>
  <r>
    <x v="44"/>
    <x v="108"/>
    <n v="0"/>
    <x v="13"/>
    <x v="0"/>
  </r>
  <r>
    <x v="44"/>
    <x v="109"/>
    <n v="33.333333333333336"/>
    <x v="13"/>
    <x v="0"/>
  </r>
  <r>
    <x v="44"/>
    <x v="110"/>
    <n v="0"/>
    <x v="13"/>
    <x v="0"/>
  </r>
  <r>
    <x v="44"/>
    <x v="111"/>
    <n v="66.666666666666671"/>
    <x v="13"/>
    <x v="0"/>
  </r>
  <r>
    <x v="45"/>
    <x v="107"/>
    <n v="9.0909090909090917"/>
    <x v="13"/>
    <x v="0"/>
  </r>
  <r>
    <x v="45"/>
    <x v="108"/>
    <n v="0"/>
    <x v="13"/>
    <x v="0"/>
  </r>
  <r>
    <x v="45"/>
    <x v="109"/>
    <n v="9.0909090909090917"/>
    <x v="13"/>
    <x v="0"/>
  </r>
  <r>
    <x v="45"/>
    <x v="110"/>
    <n v="54.545454545454547"/>
    <x v="13"/>
    <x v="0"/>
  </r>
  <r>
    <x v="45"/>
    <x v="111"/>
    <n v="27.272727272727273"/>
    <x v="13"/>
    <x v="0"/>
  </r>
  <r>
    <x v="46"/>
    <x v="107"/>
    <n v="0"/>
    <x v="13"/>
    <x v="0"/>
  </r>
  <r>
    <x v="46"/>
    <x v="108"/>
    <n v="0"/>
    <x v="13"/>
    <x v="0"/>
  </r>
  <r>
    <x v="46"/>
    <x v="109"/>
    <n v="0"/>
    <x v="13"/>
    <x v="0"/>
  </r>
  <r>
    <x v="46"/>
    <x v="110"/>
    <n v="0"/>
    <x v="13"/>
    <x v="0"/>
  </r>
  <r>
    <x v="46"/>
    <x v="111"/>
    <n v="100"/>
    <x v="13"/>
    <x v="0"/>
  </r>
  <r>
    <x v="47"/>
    <x v="107"/>
    <n v="0"/>
    <x v="13"/>
    <x v="0"/>
  </r>
  <r>
    <x v="47"/>
    <x v="108"/>
    <n v="0"/>
    <x v="13"/>
    <x v="0"/>
  </r>
  <r>
    <x v="47"/>
    <x v="109"/>
    <n v="40"/>
    <x v="13"/>
    <x v="0"/>
  </r>
  <r>
    <x v="47"/>
    <x v="110"/>
    <n v="20"/>
    <x v="13"/>
    <x v="0"/>
  </r>
  <r>
    <x v="47"/>
    <x v="111"/>
    <n v="40"/>
    <x v="13"/>
    <x v="0"/>
  </r>
  <r>
    <x v="41"/>
    <x v="107"/>
    <n v="0"/>
    <x v="14"/>
    <x v="0"/>
  </r>
  <r>
    <x v="41"/>
    <x v="108"/>
    <n v="0"/>
    <x v="14"/>
    <x v="0"/>
  </r>
  <r>
    <x v="41"/>
    <x v="109"/>
    <n v="0"/>
    <x v="14"/>
    <x v="0"/>
  </r>
  <r>
    <x v="41"/>
    <x v="110"/>
    <n v="100"/>
    <x v="14"/>
    <x v="0"/>
  </r>
  <r>
    <x v="41"/>
    <x v="111"/>
    <n v="0"/>
    <x v="14"/>
    <x v="0"/>
  </r>
  <r>
    <x v="42"/>
    <x v="107"/>
    <n v="0"/>
    <x v="14"/>
    <x v="0"/>
  </r>
  <r>
    <x v="42"/>
    <x v="108"/>
    <n v="0"/>
    <x v="14"/>
    <x v="0"/>
  </r>
  <r>
    <x v="42"/>
    <x v="109"/>
    <n v="0"/>
    <x v="14"/>
    <x v="0"/>
  </r>
  <r>
    <x v="42"/>
    <x v="110"/>
    <n v="25"/>
    <x v="14"/>
    <x v="0"/>
  </r>
  <r>
    <x v="42"/>
    <x v="111"/>
    <n v="75"/>
    <x v="14"/>
    <x v="0"/>
  </r>
  <r>
    <x v="43"/>
    <x v="107"/>
    <n v="7.1428571428571432"/>
    <x v="14"/>
    <x v="0"/>
  </r>
  <r>
    <x v="43"/>
    <x v="108"/>
    <n v="2.3809523809523809"/>
    <x v="14"/>
    <x v="0"/>
  </r>
  <r>
    <x v="43"/>
    <x v="109"/>
    <n v="16.666666666666668"/>
    <x v="14"/>
    <x v="0"/>
  </r>
  <r>
    <x v="43"/>
    <x v="110"/>
    <n v="35.714285714285715"/>
    <x v="14"/>
    <x v="0"/>
  </r>
  <r>
    <x v="43"/>
    <x v="111"/>
    <n v="38.095238095238095"/>
    <x v="14"/>
    <x v="0"/>
  </r>
  <r>
    <x v="44"/>
    <x v="107"/>
    <n v="0"/>
    <x v="14"/>
    <x v="0"/>
  </r>
  <r>
    <x v="44"/>
    <x v="108"/>
    <n v="0"/>
    <x v="14"/>
    <x v="0"/>
  </r>
  <r>
    <x v="44"/>
    <x v="109"/>
    <n v="20"/>
    <x v="14"/>
    <x v="0"/>
  </r>
  <r>
    <x v="44"/>
    <x v="110"/>
    <n v="0"/>
    <x v="14"/>
    <x v="0"/>
  </r>
  <r>
    <x v="44"/>
    <x v="111"/>
    <n v="80"/>
    <x v="14"/>
    <x v="0"/>
  </r>
  <r>
    <x v="45"/>
    <x v="107"/>
    <n v="40"/>
    <x v="14"/>
    <x v="0"/>
  </r>
  <r>
    <x v="45"/>
    <x v="108"/>
    <n v="0"/>
    <x v="14"/>
    <x v="0"/>
  </r>
  <r>
    <x v="45"/>
    <x v="109"/>
    <n v="20"/>
    <x v="14"/>
    <x v="0"/>
  </r>
  <r>
    <x v="45"/>
    <x v="110"/>
    <n v="20"/>
    <x v="14"/>
    <x v="0"/>
  </r>
  <r>
    <x v="45"/>
    <x v="111"/>
    <n v="20"/>
    <x v="14"/>
    <x v="0"/>
  </r>
  <r>
    <x v="46"/>
    <x v="107"/>
    <n v="0"/>
    <x v="14"/>
    <x v="0"/>
  </r>
  <r>
    <x v="46"/>
    <x v="108"/>
    <n v="0"/>
    <x v="14"/>
    <x v="0"/>
  </r>
  <r>
    <x v="46"/>
    <x v="109"/>
    <n v="33.333333333333336"/>
    <x v="14"/>
    <x v="0"/>
  </r>
  <r>
    <x v="46"/>
    <x v="110"/>
    <n v="66.666666666666671"/>
    <x v="14"/>
    <x v="0"/>
  </r>
  <r>
    <x v="46"/>
    <x v="111"/>
    <n v="0"/>
    <x v="14"/>
    <x v="0"/>
  </r>
  <r>
    <x v="47"/>
    <x v="107"/>
    <n v="0"/>
    <x v="14"/>
    <x v="0"/>
  </r>
  <r>
    <x v="47"/>
    <x v="108"/>
    <n v="0"/>
    <x v="14"/>
    <x v="0"/>
  </r>
  <r>
    <x v="47"/>
    <x v="109"/>
    <n v="0"/>
    <x v="14"/>
    <x v="0"/>
  </r>
  <r>
    <x v="47"/>
    <x v="110"/>
    <n v="0"/>
    <x v="14"/>
    <x v="0"/>
  </r>
  <r>
    <x v="47"/>
    <x v="111"/>
    <n v="100"/>
    <x v="14"/>
    <x v="0"/>
  </r>
  <r>
    <x v="41"/>
    <x v="107"/>
    <n v="0"/>
    <x v="15"/>
    <x v="0"/>
  </r>
  <r>
    <x v="41"/>
    <x v="108"/>
    <n v="0"/>
    <x v="15"/>
    <x v="0"/>
  </r>
  <r>
    <x v="41"/>
    <x v="109"/>
    <n v="9.7560975609756095"/>
    <x v="15"/>
    <x v="0"/>
  </r>
  <r>
    <x v="41"/>
    <x v="110"/>
    <n v="12.195121951219512"/>
    <x v="15"/>
    <x v="0"/>
  </r>
  <r>
    <x v="41"/>
    <x v="111"/>
    <n v="78.048780487804876"/>
    <x v="15"/>
    <x v="0"/>
  </r>
  <r>
    <x v="42"/>
    <x v="107"/>
    <n v="4.166666666666667"/>
    <x v="15"/>
    <x v="0"/>
  </r>
  <r>
    <x v="42"/>
    <x v="108"/>
    <n v="8.3333333333333339"/>
    <x v="15"/>
    <x v="0"/>
  </r>
  <r>
    <x v="42"/>
    <x v="109"/>
    <n v="16.666666666666668"/>
    <x v="15"/>
    <x v="0"/>
  </r>
  <r>
    <x v="42"/>
    <x v="110"/>
    <n v="25"/>
    <x v="15"/>
    <x v="0"/>
  </r>
  <r>
    <x v="42"/>
    <x v="111"/>
    <n v="45.833333333333336"/>
    <x v="15"/>
    <x v="0"/>
  </r>
  <r>
    <x v="43"/>
    <x v="107"/>
    <n v="0"/>
    <x v="15"/>
    <x v="0"/>
  </r>
  <r>
    <x v="43"/>
    <x v="108"/>
    <n v="2.8846153846153846"/>
    <x v="15"/>
    <x v="0"/>
  </r>
  <r>
    <x v="43"/>
    <x v="109"/>
    <n v="2.8846153846153846"/>
    <x v="15"/>
    <x v="0"/>
  </r>
  <r>
    <x v="43"/>
    <x v="110"/>
    <n v="13.461538461538462"/>
    <x v="15"/>
    <x v="0"/>
  </r>
  <r>
    <x v="43"/>
    <x v="111"/>
    <n v="80.769230769230774"/>
    <x v="15"/>
    <x v="0"/>
  </r>
  <r>
    <x v="44"/>
    <x v="107"/>
    <n v="0"/>
    <x v="15"/>
    <x v="0"/>
  </r>
  <r>
    <x v="44"/>
    <x v="108"/>
    <n v="50"/>
    <x v="15"/>
    <x v="0"/>
  </r>
  <r>
    <x v="44"/>
    <x v="109"/>
    <n v="0"/>
    <x v="15"/>
    <x v="0"/>
  </r>
  <r>
    <x v="44"/>
    <x v="110"/>
    <n v="0"/>
    <x v="15"/>
    <x v="0"/>
  </r>
  <r>
    <x v="44"/>
    <x v="111"/>
    <n v="50"/>
    <x v="15"/>
    <x v="0"/>
  </r>
  <r>
    <x v="45"/>
    <x v="107"/>
    <n v="0"/>
    <x v="15"/>
    <x v="0"/>
  </r>
  <r>
    <x v="45"/>
    <x v="108"/>
    <n v="2.9411764705882355"/>
    <x v="15"/>
    <x v="0"/>
  </r>
  <r>
    <x v="45"/>
    <x v="109"/>
    <n v="14.705882352941176"/>
    <x v="15"/>
    <x v="0"/>
  </r>
  <r>
    <x v="45"/>
    <x v="110"/>
    <n v="29.411764705882351"/>
    <x v="15"/>
    <x v="0"/>
  </r>
  <r>
    <x v="45"/>
    <x v="111"/>
    <n v="52.941176470588232"/>
    <x v="15"/>
    <x v="0"/>
  </r>
  <r>
    <x v="46"/>
    <x v="107"/>
    <n v="0"/>
    <x v="15"/>
    <x v="0"/>
  </r>
  <r>
    <x v="46"/>
    <x v="108"/>
    <n v="14.285714285714286"/>
    <x v="15"/>
    <x v="0"/>
  </r>
  <r>
    <x v="46"/>
    <x v="109"/>
    <n v="0"/>
    <x v="15"/>
    <x v="0"/>
  </r>
  <r>
    <x v="46"/>
    <x v="110"/>
    <n v="7.1428571428571432"/>
    <x v="15"/>
    <x v="0"/>
  </r>
  <r>
    <x v="46"/>
    <x v="111"/>
    <n v="78.571428571428569"/>
    <x v="15"/>
    <x v="0"/>
  </r>
  <r>
    <x v="47"/>
    <x v="107"/>
    <n v="0"/>
    <x v="15"/>
    <x v="0"/>
  </r>
  <r>
    <x v="47"/>
    <x v="108"/>
    <n v="0"/>
    <x v="15"/>
    <x v="0"/>
  </r>
  <r>
    <x v="47"/>
    <x v="109"/>
    <n v="75"/>
    <x v="15"/>
    <x v="0"/>
  </r>
  <r>
    <x v="47"/>
    <x v="110"/>
    <n v="25"/>
    <x v="15"/>
    <x v="0"/>
  </r>
  <r>
    <x v="47"/>
    <x v="111"/>
    <n v="0"/>
    <x v="15"/>
    <x v="0"/>
  </r>
  <r>
    <x v="41"/>
    <x v="107"/>
    <n v="5.5555555555555554"/>
    <x v="16"/>
    <x v="0"/>
  </r>
  <r>
    <x v="41"/>
    <x v="108"/>
    <n v="2.7777777777777777"/>
    <x v="16"/>
    <x v="0"/>
  </r>
  <r>
    <x v="41"/>
    <x v="109"/>
    <n v="22.222222222222221"/>
    <x v="16"/>
    <x v="0"/>
  </r>
  <r>
    <x v="41"/>
    <x v="110"/>
    <n v="25"/>
    <x v="16"/>
    <x v="0"/>
  </r>
  <r>
    <x v="41"/>
    <x v="111"/>
    <n v="44.444444444444443"/>
    <x v="16"/>
    <x v="0"/>
  </r>
  <r>
    <x v="42"/>
    <x v="107"/>
    <n v="9.0909090909090917"/>
    <x v="16"/>
    <x v="0"/>
  </r>
  <r>
    <x v="42"/>
    <x v="108"/>
    <n v="9.0909090909090917"/>
    <x v="16"/>
    <x v="0"/>
  </r>
  <r>
    <x v="42"/>
    <x v="109"/>
    <n v="27.272727272727273"/>
    <x v="16"/>
    <x v="0"/>
  </r>
  <r>
    <x v="42"/>
    <x v="110"/>
    <n v="18.181818181818183"/>
    <x v="16"/>
    <x v="0"/>
  </r>
  <r>
    <x v="42"/>
    <x v="111"/>
    <n v="36.363636363636367"/>
    <x v="16"/>
    <x v="0"/>
  </r>
  <r>
    <x v="43"/>
    <x v="107"/>
    <n v="3.3557046979865772"/>
    <x v="16"/>
    <x v="0"/>
  </r>
  <r>
    <x v="43"/>
    <x v="108"/>
    <n v="1.3422818791946309"/>
    <x v="16"/>
    <x v="0"/>
  </r>
  <r>
    <x v="43"/>
    <x v="109"/>
    <n v="9.3959731543624159"/>
    <x v="16"/>
    <x v="0"/>
  </r>
  <r>
    <x v="43"/>
    <x v="110"/>
    <n v="18.791946308724832"/>
    <x v="16"/>
    <x v="0"/>
  </r>
  <r>
    <x v="43"/>
    <x v="111"/>
    <n v="67.114093959731548"/>
    <x v="16"/>
    <x v="0"/>
  </r>
  <r>
    <x v="44"/>
    <x v="107"/>
    <n v="0"/>
    <x v="16"/>
    <x v="0"/>
  </r>
  <r>
    <x v="44"/>
    <x v="108"/>
    <n v="0"/>
    <x v="16"/>
    <x v="0"/>
  </r>
  <r>
    <x v="44"/>
    <x v="109"/>
    <n v="11.111111111111111"/>
    <x v="16"/>
    <x v="0"/>
  </r>
  <r>
    <x v="44"/>
    <x v="110"/>
    <n v="44.444444444444443"/>
    <x v="16"/>
    <x v="0"/>
  </r>
  <r>
    <x v="44"/>
    <x v="111"/>
    <n v="44.444444444444443"/>
    <x v="16"/>
    <x v="0"/>
  </r>
  <r>
    <x v="45"/>
    <x v="107"/>
    <n v="0"/>
    <x v="16"/>
    <x v="0"/>
  </r>
  <r>
    <x v="45"/>
    <x v="108"/>
    <n v="5.2631578947368425"/>
    <x v="16"/>
    <x v="0"/>
  </r>
  <r>
    <x v="45"/>
    <x v="109"/>
    <n v="2.6315789473684212"/>
    <x v="16"/>
    <x v="0"/>
  </r>
  <r>
    <x v="45"/>
    <x v="110"/>
    <n v="26.315789473684209"/>
    <x v="16"/>
    <x v="0"/>
  </r>
  <r>
    <x v="45"/>
    <x v="111"/>
    <n v="65.78947368421052"/>
    <x v="16"/>
    <x v="0"/>
  </r>
  <r>
    <x v="46"/>
    <x v="107"/>
    <n v="3.225806451612903"/>
    <x v="16"/>
    <x v="0"/>
  </r>
  <r>
    <x v="46"/>
    <x v="108"/>
    <n v="3.225806451612903"/>
    <x v="16"/>
    <x v="0"/>
  </r>
  <r>
    <x v="46"/>
    <x v="109"/>
    <n v="6.4516129032258061"/>
    <x v="16"/>
    <x v="0"/>
  </r>
  <r>
    <x v="46"/>
    <x v="110"/>
    <n v="35.483870967741936"/>
    <x v="16"/>
    <x v="0"/>
  </r>
  <r>
    <x v="46"/>
    <x v="111"/>
    <n v="51.612903225806448"/>
    <x v="16"/>
    <x v="0"/>
  </r>
  <r>
    <x v="47"/>
    <x v="107"/>
    <n v="12.5"/>
    <x v="16"/>
    <x v="0"/>
  </r>
  <r>
    <x v="47"/>
    <x v="108"/>
    <n v="25"/>
    <x v="16"/>
    <x v="0"/>
  </r>
  <r>
    <x v="47"/>
    <x v="109"/>
    <n v="25"/>
    <x v="16"/>
    <x v="0"/>
  </r>
  <r>
    <x v="47"/>
    <x v="110"/>
    <n v="12.5"/>
    <x v="16"/>
    <x v="0"/>
  </r>
  <r>
    <x v="47"/>
    <x v="111"/>
    <n v="25"/>
    <x v="16"/>
    <x v="0"/>
  </r>
  <r>
    <x v="41"/>
    <x v="107"/>
    <n v="3.4482758620689653"/>
    <x v="0"/>
    <x v="1"/>
  </r>
  <r>
    <x v="41"/>
    <x v="108"/>
    <n v="3.2327586206896552"/>
    <x v="0"/>
    <x v="1"/>
  </r>
  <r>
    <x v="41"/>
    <x v="109"/>
    <n v="13.362068965517242"/>
    <x v="0"/>
    <x v="1"/>
  </r>
  <r>
    <x v="41"/>
    <x v="110"/>
    <n v="40.301724137931032"/>
    <x v="0"/>
    <x v="1"/>
  </r>
  <r>
    <x v="41"/>
    <x v="111"/>
    <n v="39.655172413793103"/>
    <x v="0"/>
    <x v="1"/>
  </r>
  <r>
    <x v="42"/>
    <x v="107"/>
    <n v="7.8534031413612562"/>
    <x v="0"/>
    <x v="1"/>
  </r>
  <r>
    <x v="42"/>
    <x v="108"/>
    <n v="3.1413612565445028"/>
    <x v="0"/>
    <x v="1"/>
  </r>
  <r>
    <x v="42"/>
    <x v="109"/>
    <n v="18.848167539267017"/>
    <x v="0"/>
    <x v="1"/>
  </r>
  <r>
    <x v="42"/>
    <x v="110"/>
    <n v="38.219895287958117"/>
    <x v="0"/>
    <x v="1"/>
  </r>
  <r>
    <x v="42"/>
    <x v="111"/>
    <n v="31.937172774869111"/>
    <x v="0"/>
    <x v="1"/>
  </r>
  <r>
    <x v="43"/>
    <x v="107"/>
    <n v="2.9197080291970803"/>
    <x v="0"/>
    <x v="1"/>
  </r>
  <r>
    <x v="43"/>
    <x v="108"/>
    <n v="1.7031630170316301"/>
    <x v="0"/>
    <x v="1"/>
  </r>
  <r>
    <x v="43"/>
    <x v="109"/>
    <n v="7.2992700729927007"/>
    <x v="0"/>
    <x v="1"/>
  </r>
  <r>
    <x v="43"/>
    <x v="110"/>
    <n v="34.376086200903721"/>
    <x v="0"/>
    <x v="1"/>
  </r>
  <r>
    <x v="43"/>
    <x v="111"/>
    <n v="53.701772679874871"/>
    <x v="0"/>
    <x v="1"/>
  </r>
  <r>
    <x v="44"/>
    <x v="107"/>
    <n v="2.6143790849673203"/>
    <x v="0"/>
    <x v="1"/>
  </r>
  <r>
    <x v="44"/>
    <x v="108"/>
    <n v="0.65359477124183007"/>
    <x v="0"/>
    <x v="1"/>
  </r>
  <r>
    <x v="44"/>
    <x v="109"/>
    <n v="8.4967320261437909"/>
    <x v="0"/>
    <x v="1"/>
  </r>
  <r>
    <x v="44"/>
    <x v="110"/>
    <n v="37.908496732026144"/>
    <x v="0"/>
    <x v="1"/>
  </r>
  <r>
    <x v="44"/>
    <x v="111"/>
    <n v="50.326797385620914"/>
    <x v="0"/>
    <x v="1"/>
  </r>
  <r>
    <x v="45"/>
    <x v="107"/>
    <n v="2.9220779220779223"/>
    <x v="0"/>
    <x v="1"/>
  </r>
  <r>
    <x v="45"/>
    <x v="108"/>
    <n v="2.1103896103896105"/>
    <x v="0"/>
    <x v="1"/>
  </r>
  <r>
    <x v="45"/>
    <x v="109"/>
    <n v="11.85064935064935"/>
    <x v="0"/>
    <x v="1"/>
  </r>
  <r>
    <x v="45"/>
    <x v="110"/>
    <n v="34.090909090909093"/>
    <x v="0"/>
    <x v="1"/>
  </r>
  <r>
    <x v="45"/>
    <x v="111"/>
    <n v="49.025974025974023"/>
    <x v="0"/>
    <x v="1"/>
  </r>
  <r>
    <x v="46"/>
    <x v="107"/>
    <n v="2.2883295194508011"/>
    <x v="0"/>
    <x v="1"/>
  </r>
  <r>
    <x v="46"/>
    <x v="108"/>
    <n v="2.2883295194508011"/>
    <x v="0"/>
    <x v="1"/>
  </r>
  <r>
    <x v="46"/>
    <x v="109"/>
    <n v="11.670480549199084"/>
    <x v="0"/>
    <x v="1"/>
  </r>
  <r>
    <x v="46"/>
    <x v="110"/>
    <n v="44.851258581235697"/>
    <x v="0"/>
    <x v="1"/>
  </r>
  <r>
    <x v="46"/>
    <x v="111"/>
    <n v="38.901601830663616"/>
    <x v="0"/>
    <x v="1"/>
  </r>
  <r>
    <x v="47"/>
    <x v="107"/>
    <n v="0"/>
    <x v="0"/>
    <x v="1"/>
  </r>
  <r>
    <x v="47"/>
    <x v="108"/>
    <n v="0"/>
    <x v="0"/>
    <x v="1"/>
  </r>
  <r>
    <x v="47"/>
    <x v="109"/>
    <n v="0"/>
    <x v="0"/>
    <x v="1"/>
  </r>
  <r>
    <x v="47"/>
    <x v="110"/>
    <n v="0"/>
    <x v="0"/>
    <x v="1"/>
  </r>
  <r>
    <x v="47"/>
    <x v="111"/>
    <n v="0"/>
    <x v="0"/>
    <x v="1"/>
  </r>
  <r>
    <x v="41"/>
    <x v="107"/>
    <n v="0.62893081761006286"/>
    <x v="1"/>
    <x v="1"/>
  </r>
  <r>
    <x v="41"/>
    <x v="108"/>
    <n v="1.2578616352201257"/>
    <x v="1"/>
    <x v="1"/>
  </r>
  <r>
    <x v="41"/>
    <x v="109"/>
    <n v="18.238993710691823"/>
    <x v="1"/>
    <x v="1"/>
  </r>
  <r>
    <x v="41"/>
    <x v="110"/>
    <n v="47.169811320754718"/>
    <x v="1"/>
    <x v="1"/>
  </r>
  <r>
    <x v="41"/>
    <x v="111"/>
    <n v="32.704402515723274"/>
    <x v="1"/>
    <x v="1"/>
  </r>
  <r>
    <x v="42"/>
    <x v="107"/>
    <n v="2.5"/>
    <x v="1"/>
    <x v="1"/>
  </r>
  <r>
    <x v="42"/>
    <x v="108"/>
    <n v="7.5"/>
    <x v="1"/>
    <x v="1"/>
  </r>
  <r>
    <x v="42"/>
    <x v="109"/>
    <n v="22.5"/>
    <x v="1"/>
    <x v="1"/>
  </r>
  <r>
    <x v="42"/>
    <x v="110"/>
    <n v="45"/>
    <x v="1"/>
    <x v="1"/>
  </r>
  <r>
    <x v="42"/>
    <x v="111"/>
    <n v="22.5"/>
    <x v="1"/>
    <x v="1"/>
  </r>
  <r>
    <x v="43"/>
    <x v="107"/>
    <n v="0.60386473429951693"/>
    <x v="1"/>
    <x v="1"/>
  </r>
  <r>
    <x v="43"/>
    <x v="108"/>
    <n v="0.60386473429951693"/>
    <x v="1"/>
    <x v="1"/>
  </r>
  <r>
    <x v="43"/>
    <x v="109"/>
    <n v="7.3671497584541061"/>
    <x v="1"/>
    <x v="1"/>
  </r>
  <r>
    <x v="43"/>
    <x v="110"/>
    <n v="38.164251207729471"/>
    <x v="1"/>
    <x v="1"/>
  </r>
  <r>
    <x v="43"/>
    <x v="111"/>
    <n v="53.260869565217391"/>
    <x v="1"/>
    <x v="1"/>
  </r>
  <r>
    <x v="44"/>
    <x v="107"/>
    <n v="0"/>
    <x v="1"/>
    <x v="1"/>
  </r>
  <r>
    <x v="44"/>
    <x v="108"/>
    <n v="0"/>
    <x v="1"/>
    <x v="1"/>
  </r>
  <r>
    <x v="44"/>
    <x v="109"/>
    <n v="9.0909090909090917"/>
    <x v="1"/>
    <x v="1"/>
  </r>
  <r>
    <x v="44"/>
    <x v="110"/>
    <n v="45.454545454545453"/>
    <x v="1"/>
    <x v="1"/>
  </r>
  <r>
    <x v="44"/>
    <x v="111"/>
    <n v="45.454545454545453"/>
    <x v="1"/>
    <x v="1"/>
  </r>
  <r>
    <x v="45"/>
    <x v="107"/>
    <n v="1.408450704225352"/>
    <x v="1"/>
    <x v="1"/>
  </r>
  <r>
    <x v="45"/>
    <x v="108"/>
    <n v="1.408450704225352"/>
    <x v="1"/>
    <x v="1"/>
  </r>
  <r>
    <x v="45"/>
    <x v="109"/>
    <n v="14.553990610328638"/>
    <x v="1"/>
    <x v="1"/>
  </r>
  <r>
    <x v="45"/>
    <x v="110"/>
    <n v="36.619718309859152"/>
    <x v="1"/>
    <x v="1"/>
  </r>
  <r>
    <x v="45"/>
    <x v="111"/>
    <n v="46.009389671361504"/>
    <x v="1"/>
    <x v="1"/>
  </r>
  <r>
    <x v="46"/>
    <x v="107"/>
    <n v="1.875"/>
    <x v="1"/>
    <x v="1"/>
  </r>
  <r>
    <x v="46"/>
    <x v="108"/>
    <n v="1.25"/>
    <x v="1"/>
    <x v="1"/>
  </r>
  <r>
    <x v="46"/>
    <x v="109"/>
    <n v="12.5"/>
    <x v="1"/>
    <x v="1"/>
  </r>
  <r>
    <x v="46"/>
    <x v="110"/>
    <n v="48.75"/>
    <x v="1"/>
    <x v="1"/>
  </r>
  <r>
    <x v="46"/>
    <x v="111"/>
    <n v="35.625"/>
    <x v="1"/>
    <x v="1"/>
  </r>
  <r>
    <x v="47"/>
    <x v="107"/>
    <n v="0"/>
    <x v="1"/>
    <x v="1"/>
  </r>
  <r>
    <x v="47"/>
    <x v="108"/>
    <n v="0"/>
    <x v="1"/>
    <x v="1"/>
  </r>
  <r>
    <x v="47"/>
    <x v="109"/>
    <n v="0"/>
    <x v="1"/>
    <x v="1"/>
  </r>
  <r>
    <x v="47"/>
    <x v="110"/>
    <n v="0"/>
    <x v="1"/>
    <x v="1"/>
  </r>
  <r>
    <x v="47"/>
    <x v="111"/>
    <n v="0"/>
    <x v="1"/>
    <x v="1"/>
  </r>
  <r>
    <x v="41"/>
    <x v="107"/>
    <n v="1.1764705882352942"/>
    <x v="2"/>
    <x v="1"/>
  </r>
  <r>
    <x v="41"/>
    <x v="108"/>
    <n v="1.1764705882352942"/>
    <x v="2"/>
    <x v="1"/>
  </r>
  <r>
    <x v="41"/>
    <x v="109"/>
    <n v="7.0588235294117645"/>
    <x v="2"/>
    <x v="1"/>
  </r>
  <r>
    <x v="41"/>
    <x v="110"/>
    <n v="42.352941176470587"/>
    <x v="2"/>
    <x v="1"/>
  </r>
  <r>
    <x v="41"/>
    <x v="111"/>
    <n v="48.235294117647058"/>
    <x v="2"/>
    <x v="1"/>
  </r>
  <r>
    <x v="42"/>
    <x v="107"/>
    <n v="11.39240506329114"/>
    <x v="2"/>
    <x v="1"/>
  </r>
  <r>
    <x v="42"/>
    <x v="108"/>
    <n v="0"/>
    <x v="2"/>
    <x v="1"/>
  </r>
  <r>
    <x v="42"/>
    <x v="109"/>
    <n v="18.9873417721519"/>
    <x v="2"/>
    <x v="1"/>
  </r>
  <r>
    <x v="42"/>
    <x v="110"/>
    <n v="34.177215189873415"/>
    <x v="2"/>
    <x v="1"/>
  </r>
  <r>
    <x v="42"/>
    <x v="111"/>
    <n v="35.443037974683541"/>
    <x v="2"/>
    <x v="1"/>
  </r>
  <r>
    <x v="43"/>
    <x v="107"/>
    <n v="2.6960784313725492"/>
    <x v="2"/>
    <x v="1"/>
  </r>
  <r>
    <x v="43"/>
    <x v="108"/>
    <n v="2.9411764705882355"/>
    <x v="2"/>
    <x v="1"/>
  </r>
  <r>
    <x v="43"/>
    <x v="109"/>
    <n v="10.171568627450981"/>
    <x v="2"/>
    <x v="1"/>
  </r>
  <r>
    <x v="43"/>
    <x v="110"/>
    <n v="35.049019607843135"/>
    <x v="2"/>
    <x v="1"/>
  </r>
  <r>
    <x v="43"/>
    <x v="111"/>
    <n v="49.142156862745097"/>
    <x v="2"/>
    <x v="1"/>
  </r>
  <r>
    <x v="44"/>
    <x v="107"/>
    <n v="1.9607843137254901"/>
    <x v="2"/>
    <x v="1"/>
  </r>
  <r>
    <x v="44"/>
    <x v="108"/>
    <n v="0"/>
    <x v="2"/>
    <x v="1"/>
  </r>
  <r>
    <x v="44"/>
    <x v="109"/>
    <n v="9.8039215686274517"/>
    <x v="2"/>
    <x v="1"/>
  </r>
  <r>
    <x v="44"/>
    <x v="110"/>
    <n v="39.215686274509807"/>
    <x v="2"/>
    <x v="1"/>
  </r>
  <r>
    <x v="44"/>
    <x v="111"/>
    <n v="49.019607843137258"/>
    <x v="2"/>
    <x v="1"/>
  </r>
  <r>
    <x v="45"/>
    <x v="107"/>
    <n v="2.0408163265306123"/>
    <x v="2"/>
    <x v="1"/>
  </r>
  <r>
    <x v="45"/>
    <x v="108"/>
    <n v="2.0408163265306123"/>
    <x v="2"/>
    <x v="1"/>
  </r>
  <r>
    <x v="45"/>
    <x v="109"/>
    <n v="6.1224489795918364"/>
    <x v="2"/>
    <x v="1"/>
  </r>
  <r>
    <x v="45"/>
    <x v="110"/>
    <n v="35.714285714285715"/>
    <x v="2"/>
    <x v="1"/>
  </r>
  <r>
    <x v="45"/>
    <x v="111"/>
    <n v="54.081632653061227"/>
    <x v="2"/>
    <x v="1"/>
  </r>
  <r>
    <x v="46"/>
    <x v="107"/>
    <n v="2.4096385542168677"/>
    <x v="2"/>
    <x v="1"/>
  </r>
  <r>
    <x v="46"/>
    <x v="108"/>
    <n v="1.2048192771084338"/>
    <x v="2"/>
    <x v="1"/>
  </r>
  <r>
    <x v="46"/>
    <x v="109"/>
    <n v="14.457831325301205"/>
    <x v="2"/>
    <x v="1"/>
  </r>
  <r>
    <x v="46"/>
    <x v="110"/>
    <n v="32.53012048192771"/>
    <x v="2"/>
    <x v="1"/>
  </r>
  <r>
    <x v="46"/>
    <x v="111"/>
    <n v="49.397590361445786"/>
    <x v="2"/>
    <x v="1"/>
  </r>
  <r>
    <x v="47"/>
    <x v="107"/>
    <n v="0"/>
    <x v="2"/>
    <x v="1"/>
  </r>
  <r>
    <x v="47"/>
    <x v="108"/>
    <n v="0"/>
    <x v="2"/>
    <x v="1"/>
  </r>
  <r>
    <x v="47"/>
    <x v="109"/>
    <n v="0"/>
    <x v="2"/>
    <x v="1"/>
  </r>
  <r>
    <x v="47"/>
    <x v="110"/>
    <n v="0"/>
    <x v="2"/>
    <x v="1"/>
  </r>
  <r>
    <x v="47"/>
    <x v="111"/>
    <n v="0"/>
    <x v="2"/>
    <x v="1"/>
  </r>
  <r>
    <x v="41"/>
    <x v="107"/>
    <n v="2.5316455696202533"/>
    <x v="3"/>
    <x v="1"/>
  </r>
  <r>
    <x v="41"/>
    <x v="108"/>
    <n v="2.5316455696202533"/>
    <x v="3"/>
    <x v="1"/>
  </r>
  <r>
    <x v="41"/>
    <x v="109"/>
    <n v="12.658227848101266"/>
    <x v="3"/>
    <x v="1"/>
  </r>
  <r>
    <x v="41"/>
    <x v="110"/>
    <n v="39.240506329113927"/>
    <x v="3"/>
    <x v="1"/>
  </r>
  <r>
    <x v="41"/>
    <x v="111"/>
    <n v="43.037974683544306"/>
    <x v="3"/>
    <x v="1"/>
  </r>
  <r>
    <x v="42"/>
    <x v="107"/>
    <n v="12.5"/>
    <x v="3"/>
    <x v="1"/>
  </r>
  <r>
    <x v="42"/>
    <x v="108"/>
    <n v="0"/>
    <x v="3"/>
    <x v="1"/>
  </r>
  <r>
    <x v="42"/>
    <x v="109"/>
    <n v="12.5"/>
    <x v="3"/>
    <x v="1"/>
  </r>
  <r>
    <x v="42"/>
    <x v="110"/>
    <n v="25"/>
    <x v="3"/>
    <x v="1"/>
  </r>
  <r>
    <x v="42"/>
    <x v="111"/>
    <n v="50"/>
    <x v="3"/>
    <x v="1"/>
  </r>
  <r>
    <x v="43"/>
    <x v="107"/>
    <n v="5.06993006993007"/>
    <x v="3"/>
    <x v="1"/>
  </r>
  <r>
    <x v="43"/>
    <x v="108"/>
    <n v="1.9230769230769231"/>
    <x v="3"/>
    <x v="1"/>
  </r>
  <r>
    <x v="43"/>
    <x v="109"/>
    <n v="4.72027972027972"/>
    <x v="3"/>
    <x v="1"/>
  </r>
  <r>
    <x v="43"/>
    <x v="110"/>
    <n v="26.573426573426573"/>
    <x v="3"/>
    <x v="1"/>
  </r>
  <r>
    <x v="43"/>
    <x v="111"/>
    <n v="61.713286713286713"/>
    <x v="3"/>
    <x v="1"/>
  </r>
  <r>
    <x v="44"/>
    <x v="107"/>
    <n v="4"/>
    <x v="3"/>
    <x v="1"/>
  </r>
  <r>
    <x v="44"/>
    <x v="108"/>
    <n v="4"/>
    <x v="3"/>
    <x v="1"/>
  </r>
  <r>
    <x v="44"/>
    <x v="109"/>
    <n v="4"/>
    <x v="3"/>
    <x v="1"/>
  </r>
  <r>
    <x v="44"/>
    <x v="110"/>
    <n v="32"/>
    <x v="3"/>
    <x v="1"/>
  </r>
  <r>
    <x v="44"/>
    <x v="111"/>
    <n v="56"/>
    <x v="3"/>
    <x v="1"/>
  </r>
  <r>
    <x v="45"/>
    <x v="107"/>
    <n v="4.0650406504065044"/>
    <x v="3"/>
    <x v="1"/>
  </r>
  <r>
    <x v="45"/>
    <x v="108"/>
    <n v="0.81300813008130079"/>
    <x v="3"/>
    <x v="1"/>
  </r>
  <r>
    <x v="45"/>
    <x v="109"/>
    <n v="9.7560975609756095"/>
    <x v="3"/>
    <x v="1"/>
  </r>
  <r>
    <x v="45"/>
    <x v="110"/>
    <n v="33.333333333333336"/>
    <x v="3"/>
    <x v="1"/>
  </r>
  <r>
    <x v="45"/>
    <x v="111"/>
    <n v="52.032520325203251"/>
    <x v="3"/>
    <x v="1"/>
  </r>
  <r>
    <x v="46"/>
    <x v="107"/>
    <n v="2.1276595744680851"/>
    <x v="3"/>
    <x v="1"/>
  </r>
  <r>
    <x v="46"/>
    <x v="108"/>
    <n v="3.1914893617021276"/>
    <x v="3"/>
    <x v="1"/>
  </r>
  <r>
    <x v="46"/>
    <x v="109"/>
    <n v="11.702127659574469"/>
    <x v="3"/>
    <x v="1"/>
  </r>
  <r>
    <x v="46"/>
    <x v="110"/>
    <n v="41.48936170212766"/>
    <x v="3"/>
    <x v="1"/>
  </r>
  <r>
    <x v="46"/>
    <x v="111"/>
    <n v="41.48936170212766"/>
    <x v="3"/>
    <x v="1"/>
  </r>
  <r>
    <x v="47"/>
    <x v="107"/>
    <n v="0"/>
    <x v="3"/>
    <x v="1"/>
  </r>
  <r>
    <x v="47"/>
    <x v="108"/>
    <n v="0"/>
    <x v="3"/>
    <x v="1"/>
  </r>
  <r>
    <x v="47"/>
    <x v="109"/>
    <n v="0"/>
    <x v="3"/>
    <x v="1"/>
  </r>
  <r>
    <x v="47"/>
    <x v="110"/>
    <n v="0"/>
    <x v="3"/>
    <x v="1"/>
  </r>
  <r>
    <x v="47"/>
    <x v="111"/>
    <n v="0"/>
    <x v="3"/>
    <x v="1"/>
  </r>
  <r>
    <x v="41"/>
    <x v="107"/>
    <n v="0"/>
    <x v="4"/>
    <x v="1"/>
  </r>
  <r>
    <x v="41"/>
    <x v="108"/>
    <n v="10.344827586206897"/>
    <x v="4"/>
    <x v="1"/>
  </r>
  <r>
    <x v="41"/>
    <x v="109"/>
    <n v="13.793103448275861"/>
    <x v="4"/>
    <x v="1"/>
  </r>
  <r>
    <x v="41"/>
    <x v="110"/>
    <n v="41.379310344827587"/>
    <x v="4"/>
    <x v="1"/>
  </r>
  <r>
    <x v="41"/>
    <x v="111"/>
    <n v="34.482758620689658"/>
    <x v="4"/>
    <x v="1"/>
  </r>
  <r>
    <x v="42"/>
    <x v="107"/>
    <n v="5.882352941176471"/>
    <x v="4"/>
    <x v="1"/>
  </r>
  <r>
    <x v="42"/>
    <x v="108"/>
    <n v="0"/>
    <x v="4"/>
    <x v="1"/>
  </r>
  <r>
    <x v="42"/>
    <x v="109"/>
    <n v="5.882352941176471"/>
    <x v="4"/>
    <x v="1"/>
  </r>
  <r>
    <x v="42"/>
    <x v="110"/>
    <n v="58.823529411764703"/>
    <x v="4"/>
    <x v="1"/>
  </r>
  <r>
    <x v="42"/>
    <x v="111"/>
    <n v="29.411764705882351"/>
    <x v="4"/>
    <x v="1"/>
  </r>
  <r>
    <x v="43"/>
    <x v="107"/>
    <n v="1.6129032258064515"/>
    <x v="4"/>
    <x v="1"/>
  </r>
  <r>
    <x v="43"/>
    <x v="108"/>
    <n v="1.6129032258064515"/>
    <x v="4"/>
    <x v="1"/>
  </r>
  <r>
    <x v="43"/>
    <x v="109"/>
    <n v="5.913978494623656"/>
    <x v="4"/>
    <x v="1"/>
  </r>
  <r>
    <x v="43"/>
    <x v="110"/>
    <n v="46.236559139784944"/>
    <x v="4"/>
    <x v="1"/>
  </r>
  <r>
    <x v="43"/>
    <x v="111"/>
    <n v="44.623655913978496"/>
    <x v="4"/>
    <x v="1"/>
  </r>
  <r>
    <x v="44"/>
    <x v="107"/>
    <n v="0"/>
    <x v="4"/>
    <x v="1"/>
  </r>
  <r>
    <x v="44"/>
    <x v="108"/>
    <n v="0"/>
    <x v="4"/>
    <x v="1"/>
  </r>
  <r>
    <x v="44"/>
    <x v="109"/>
    <n v="9.0909090909090917"/>
    <x v="4"/>
    <x v="1"/>
  </r>
  <r>
    <x v="44"/>
    <x v="110"/>
    <n v="54.545454545454547"/>
    <x v="4"/>
    <x v="1"/>
  </r>
  <r>
    <x v="44"/>
    <x v="111"/>
    <n v="36.363636363636367"/>
    <x v="4"/>
    <x v="1"/>
  </r>
  <r>
    <x v="45"/>
    <x v="107"/>
    <n v="0"/>
    <x v="4"/>
    <x v="1"/>
  </r>
  <r>
    <x v="45"/>
    <x v="108"/>
    <n v="5.2631578947368425"/>
    <x v="4"/>
    <x v="1"/>
  </r>
  <r>
    <x v="45"/>
    <x v="109"/>
    <n v="10.526315789473685"/>
    <x v="4"/>
    <x v="1"/>
  </r>
  <r>
    <x v="45"/>
    <x v="110"/>
    <n v="26.315789473684209"/>
    <x v="4"/>
    <x v="1"/>
  </r>
  <r>
    <x v="45"/>
    <x v="111"/>
    <n v="57.89473684210526"/>
    <x v="4"/>
    <x v="1"/>
  </r>
  <r>
    <x v="46"/>
    <x v="107"/>
    <n v="4.7619047619047619"/>
    <x v="4"/>
    <x v="1"/>
  </r>
  <r>
    <x v="46"/>
    <x v="108"/>
    <n v="0"/>
    <x v="4"/>
    <x v="1"/>
  </r>
  <r>
    <x v="46"/>
    <x v="109"/>
    <n v="9.5238095238095237"/>
    <x v="4"/>
    <x v="1"/>
  </r>
  <r>
    <x v="46"/>
    <x v="110"/>
    <n v="57.142857142857146"/>
    <x v="4"/>
    <x v="1"/>
  </r>
  <r>
    <x v="46"/>
    <x v="111"/>
    <n v="28.571428571428573"/>
    <x v="4"/>
    <x v="1"/>
  </r>
  <r>
    <x v="47"/>
    <x v="107"/>
    <n v="0"/>
    <x v="4"/>
    <x v="1"/>
  </r>
  <r>
    <x v="47"/>
    <x v="108"/>
    <n v="0"/>
    <x v="4"/>
    <x v="1"/>
  </r>
  <r>
    <x v="47"/>
    <x v="109"/>
    <n v="0"/>
    <x v="4"/>
    <x v="1"/>
  </r>
  <r>
    <x v="47"/>
    <x v="110"/>
    <n v="0"/>
    <x v="4"/>
    <x v="1"/>
  </r>
  <r>
    <x v="47"/>
    <x v="111"/>
    <n v="0"/>
    <x v="4"/>
    <x v="1"/>
  </r>
  <r>
    <x v="41"/>
    <x v="107"/>
    <n v="0"/>
    <x v="5"/>
    <x v="1"/>
  </r>
  <r>
    <x v="41"/>
    <x v="108"/>
    <n v="11.111111111111111"/>
    <x v="5"/>
    <x v="1"/>
  </r>
  <r>
    <x v="41"/>
    <x v="109"/>
    <n v="11.111111111111111"/>
    <x v="5"/>
    <x v="1"/>
  </r>
  <r>
    <x v="41"/>
    <x v="110"/>
    <n v="22.222222222222221"/>
    <x v="5"/>
    <x v="1"/>
  </r>
  <r>
    <x v="41"/>
    <x v="111"/>
    <n v="55.555555555555557"/>
    <x v="5"/>
    <x v="1"/>
  </r>
  <r>
    <x v="42"/>
    <x v="107"/>
    <n v="25"/>
    <x v="5"/>
    <x v="1"/>
  </r>
  <r>
    <x v="42"/>
    <x v="108"/>
    <n v="0"/>
    <x v="5"/>
    <x v="1"/>
  </r>
  <r>
    <x v="42"/>
    <x v="109"/>
    <n v="0"/>
    <x v="5"/>
    <x v="1"/>
  </r>
  <r>
    <x v="42"/>
    <x v="110"/>
    <n v="25"/>
    <x v="5"/>
    <x v="1"/>
  </r>
  <r>
    <x v="42"/>
    <x v="111"/>
    <n v="50"/>
    <x v="5"/>
    <x v="1"/>
  </r>
  <r>
    <x v="43"/>
    <x v="107"/>
    <n v="3.6363636363636362"/>
    <x v="5"/>
    <x v="1"/>
  </r>
  <r>
    <x v="43"/>
    <x v="108"/>
    <n v="0"/>
    <x v="5"/>
    <x v="1"/>
  </r>
  <r>
    <x v="43"/>
    <x v="109"/>
    <n v="5.4545454545454541"/>
    <x v="5"/>
    <x v="1"/>
  </r>
  <r>
    <x v="43"/>
    <x v="110"/>
    <n v="36.363636363636367"/>
    <x v="5"/>
    <x v="1"/>
  </r>
  <r>
    <x v="43"/>
    <x v="111"/>
    <n v="54.545454545454547"/>
    <x v="5"/>
    <x v="1"/>
  </r>
  <r>
    <x v="44"/>
    <x v="107"/>
    <n v="0"/>
    <x v="5"/>
    <x v="1"/>
  </r>
  <r>
    <x v="44"/>
    <x v="108"/>
    <n v="0"/>
    <x v="5"/>
    <x v="1"/>
  </r>
  <r>
    <x v="44"/>
    <x v="109"/>
    <n v="0"/>
    <x v="5"/>
    <x v="1"/>
  </r>
  <r>
    <x v="44"/>
    <x v="110"/>
    <n v="0"/>
    <x v="5"/>
    <x v="1"/>
  </r>
  <r>
    <x v="44"/>
    <x v="111"/>
    <n v="100"/>
    <x v="5"/>
    <x v="1"/>
  </r>
  <r>
    <x v="45"/>
    <x v="107"/>
    <n v="0"/>
    <x v="5"/>
    <x v="1"/>
  </r>
  <r>
    <x v="45"/>
    <x v="108"/>
    <n v="0"/>
    <x v="5"/>
    <x v="1"/>
  </r>
  <r>
    <x v="45"/>
    <x v="109"/>
    <n v="9.0909090909090917"/>
    <x v="5"/>
    <x v="1"/>
  </r>
  <r>
    <x v="45"/>
    <x v="110"/>
    <n v="9.0909090909090917"/>
    <x v="5"/>
    <x v="1"/>
  </r>
  <r>
    <x v="45"/>
    <x v="111"/>
    <n v="81.818181818181813"/>
    <x v="5"/>
    <x v="1"/>
  </r>
  <r>
    <x v="46"/>
    <x v="107"/>
    <n v="12.5"/>
    <x v="5"/>
    <x v="1"/>
  </r>
  <r>
    <x v="46"/>
    <x v="108"/>
    <n v="0"/>
    <x v="5"/>
    <x v="1"/>
  </r>
  <r>
    <x v="46"/>
    <x v="109"/>
    <n v="12.5"/>
    <x v="5"/>
    <x v="1"/>
  </r>
  <r>
    <x v="46"/>
    <x v="110"/>
    <n v="62.5"/>
    <x v="5"/>
    <x v="1"/>
  </r>
  <r>
    <x v="46"/>
    <x v="111"/>
    <n v="12.5"/>
    <x v="5"/>
    <x v="1"/>
  </r>
  <r>
    <x v="47"/>
    <x v="107"/>
    <n v="0"/>
    <x v="5"/>
    <x v="1"/>
  </r>
  <r>
    <x v="47"/>
    <x v="108"/>
    <n v="0"/>
    <x v="5"/>
    <x v="1"/>
  </r>
  <r>
    <x v="47"/>
    <x v="109"/>
    <n v="0"/>
    <x v="5"/>
    <x v="1"/>
  </r>
  <r>
    <x v="47"/>
    <x v="110"/>
    <n v="0"/>
    <x v="5"/>
    <x v="1"/>
  </r>
  <r>
    <x v="47"/>
    <x v="111"/>
    <n v="0"/>
    <x v="5"/>
    <x v="1"/>
  </r>
  <r>
    <x v="41"/>
    <x v="107"/>
    <n v="0"/>
    <x v="6"/>
    <x v="1"/>
  </r>
  <r>
    <x v="41"/>
    <x v="108"/>
    <n v="14.285714285714286"/>
    <x v="6"/>
    <x v="1"/>
  </r>
  <r>
    <x v="41"/>
    <x v="109"/>
    <n v="28.571428571428573"/>
    <x v="6"/>
    <x v="1"/>
  </r>
  <r>
    <x v="41"/>
    <x v="110"/>
    <n v="28.571428571428573"/>
    <x v="6"/>
    <x v="1"/>
  </r>
  <r>
    <x v="41"/>
    <x v="111"/>
    <n v="28.571428571428573"/>
    <x v="6"/>
    <x v="1"/>
  </r>
  <r>
    <x v="42"/>
    <x v="107"/>
    <n v="0"/>
    <x v="6"/>
    <x v="1"/>
  </r>
  <r>
    <x v="42"/>
    <x v="108"/>
    <n v="0"/>
    <x v="6"/>
    <x v="1"/>
  </r>
  <r>
    <x v="42"/>
    <x v="109"/>
    <n v="0"/>
    <x v="6"/>
    <x v="1"/>
  </r>
  <r>
    <x v="42"/>
    <x v="110"/>
    <n v="0"/>
    <x v="6"/>
    <x v="1"/>
  </r>
  <r>
    <x v="42"/>
    <x v="111"/>
    <n v="100"/>
    <x v="6"/>
    <x v="1"/>
  </r>
  <r>
    <x v="43"/>
    <x v="107"/>
    <n v="0"/>
    <x v="6"/>
    <x v="1"/>
  </r>
  <r>
    <x v="43"/>
    <x v="108"/>
    <n v="3.4482758620689653"/>
    <x v="6"/>
    <x v="1"/>
  </r>
  <r>
    <x v="43"/>
    <x v="109"/>
    <n v="13.793103448275861"/>
    <x v="6"/>
    <x v="1"/>
  </r>
  <r>
    <x v="43"/>
    <x v="110"/>
    <n v="44.827586206896555"/>
    <x v="6"/>
    <x v="1"/>
  </r>
  <r>
    <x v="43"/>
    <x v="111"/>
    <n v="37.931034482758619"/>
    <x v="6"/>
    <x v="1"/>
  </r>
  <r>
    <x v="44"/>
    <x v="107"/>
    <n v="0"/>
    <x v="6"/>
    <x v="1"/>
  </r>
  <r>
    <x v="44"/>
    <x v="108"/>
    <n v="0"/>
    <x v="6"/>
    <x v="1"/>
  </r>
  <r>
    <x v="44"/>
    <x v="109"/>
    <n v="20"/>
    <x v="6"/>
    <x v="1"/>
  </r>
  <r>
    <x v="44"/>
    <x v="110"/>
    <n v="20"/>
    <x v="6"/>
    <x v="1"/>
  </r>
  <r>
    <x v="44"/>
    <x v="111"/>
    <n v="60"/>
    <x v="6"/>
    <x v="1"/>
  </r>
  <r>
    <x v="45"/>
    <x v="107"/>
    <n v="0"/>
    <x v="6"/>
    <x v="1"/>
  </r>
  <r>
    <x v="45"/>
    <x v="108"/>
    <n v="0"/>
    <x v="6"/>
    <x v="1"/>
  </r>
  <r>
    <x v="45"/>
    <x v="109"/>
    <n v="0"/>
    <x v="6"/>
    <x v="1"/>
  </r>
  <r>
    <x v="45"/>
    <x v="110"/>
    <n v="16.666666666666668"/>
    <x v="6"/>
    <x v="1"/>
  </r>
  <r>
    <x v="45"/>
    <x v="111"/>
    <n v="83.333333333333329"/>
    <x v="6"/>
    <x v="1"/>
  </r>
  <r>
    <x v="46"/>
    <x v="107"/>
    <n v="0"/>
    <x v="6"/>
    <x v="1"/>
  </r>
  <r>
    <x v="46"/>
    <x v="108"/>
    <n v="0"/>
    <x v="6"/>
    <x v="1"/>
  </r>
  <r>
    <x v="46"/>
    <x v="109"/>
    <n v="0"/>
    <x v="6"/>
    <x v="1"/>
  </r>
  <r>
    <x v="46"/>
    <x v="110"/>
    <n v="60"/>
    <x v="6"/>
    <x v="1"/>
  </r>
  <r>
    <x v="46"/>
    <x v="111"/>
    <n v="40"/>
    <x v="6"/>
    <x v="1"/>
  </r>
  <r>
    <x v="47"/>
    <x v="107"/>
    <n v="0"/>
    <x v="6"/>
    <x v="1"/>
  </r>
  <r>
    <x v="47"/>
    <x v="108"/>
    <n v="0"/>
    <x v="6"/>
    <x v="1"/>
  </r>
  <r>
    <x v="47"/>
    <x v="109"/>
    <n v="0"/>
    <x v="6"/>
    <x v="1"/>
  </r>
  <r>
    <x v="47"/>
    <x v="110"/>
    <n v="0"/>
    <x v="6"/>
    <x v="1"/>
  </r>
  <r>
    <x v="47"/>
    <x v="111"/>
    <n v="0"/>
    <x v="6"/>
    <x v="1"/>
  </r>
  <r>
    <x v="41"/>
    <x v="107"/>
    <n v="0"/>
    <x v="7"/>
    <x v="1"/>
  </r>
  <r>
    <x v="41"/>
    <x v="108"/>
    <n v="0"/>
    <x v="7"/>
    <x v="1"/>
  </r>
  <r>
    <x v="41"/>
    <x v="109"/>
    <n v="33.333333333333336"/>
    <x v="7"/>
    <x v="1"/>
  </r>
  <r>
    <x v="41"/>
    <x v="110"/>
    <n v="33.333333333333336"/>
    <x v="7"/>
    <x v="1"/>
  </r>
  <r>
    <x v="41"/>
    <x v="111"/>
    <n v="33.333333333333336"/>
    <x v="7"/>
    <x v="1"/>
  </r>
  <r>
    <x v="42"/>
    <x v="107"/>
    <n v="0"/>
    <x v="7"/>
    <x v="1"/>
  </r>
  <r>
    <x v="42"/>
    <x v="108"/>
    <n v="0"/>
    <x v="7"/>
    <x v="1"/>
  </r>
  <r>
    <x v="42"/>
    <x v="109"/>
    <n v="0"/>
    <x v="7"/>
    <x v="1"/>
  </r>
  <r>
    <x v="42"/>
    <x v="110"/>
    <n v="100"/>
    <x v="7"/>
    <x v="1"/>
  </r>
  <r>
    <x v="42"/>
    <x v="111"/>
    <n v="0"/>
    <x v="7"/>
    <x v="1"/>
  </r>
  <r>
    <x v="43"/>
    <x v="107"/>
    <n v="0"/>
    <x v="7"/>
    <x v="1"/>
  </r>
  <r>
    <x v="43"/>
    <x v="108"/>
    <n v="1.7857142857142858"/>
    <x v="7"/>
    <x v="1"/>
  </r>
  <r>
    <x v="43"/>
    <x v="109"/>
    <n v="3.5714285714285716"/>
    <x v="7"/>
    <x v="1"/>
  </r>
  <r>
    <x v="43"/>
    <x v="110"/>
    <n v="53.571428571428569"/>
    <x v="7"/>
    <x v="1"/>
  </r>
  <r>
    <x v="43"/>
    <x v="111"/>
    <n v="41.071428571428569"/>
    <x v="7"/>
    <x v="1"/>
  </r>
  <r>
    <x v="44"/>
    <x v="107"/>
    <n v="0"/>
    <x v="7"/>
    <x v="1"/>
  </r>
  <r>
    <x v="44"/>
    <x v="108"/>
    <n v="0"/>
    <x v="7"/>
    <x v="1"/>
  </r>
  <r>
    <x v="44"/>
    <x v="109"/>
    <n v="0"/>
    <x v="7"/>
    <x v="1"/>
  </r>
  <r>
    <x v="44"/>
    <x v="110"/>
    <n v="100"/>
    <x v="7"/>
    <x v="1"/>
  </r>
  <r>
    <x v="44"/>
    <x v="111"/>
    <n v="0"/>
    <x v="7"/>
    <x v="1"/>
  </r>
  <r>
    <x v="45"/>
    <x v="107"/>
    <n v="0"/>
    <x v="7"/>
    <x v="1"/>
  </r>
  <r>
    <x v="45"/>
    <x v="108"/>
    <n v="20"/>
    <x v="7"/>
    <x v="1"/>
  </r>
  <r>
    <x v="45"/>
    <x v="109"/>
    <n v="20"/>
    <x v="7"/>
    <x v="1"/>
  </r>
  <r>
    <x v="45"/>
    <x v="110"/>
    <n v="20"/>
    <x v="7"/>
    <x v="1"/>
  </r>
  <r>
    <x v="45"/>
    <x v="111"/>
    <n v="40"/>
    <x v="7"/>
    <x v="1"/>
  </r>
  <r>
    <x v="46"/>
    <x v="107"/>
    <n v="0"/>
    <x v="7"/>
    <x v="1"/>
  </r>
  <r>
    <x v="46"/>
    <x v="108"/>
    <n v="0"/>
    <x v="7"/>
    <x v="1"/>
  </r>
  <r>
    <x v="46"/>
    <x v="109"/>
    <n v="0"/>
    <x v="7"/>
    <x v="1"/>
  </r>
  <r>
    <x v="46"/>
    <x v="110"/>
    <n v="60"/>
    <x v="7"/>
    <x v="1"/>
  </r>
  <r>
    <x v="46"/>
    <x v="111"/>
    <n v="40"/>
    <x v="7"/>
    <x v="1"/>
  </r>
  <r>
    <x v="47"/>
    <x v="107"/>
    <n v="0"/>
    <x v="7"/>
    <x v="1"/>
  </r>
  <r>
    <x v="47"/>
    <x v="108"/>
    <n v="0"/>
    <x v="7"/>
    <x v="1"/>
  </r>
  <r>
    <x v="47"/>
    <x v="109"/>
    <n v="0"/>
    <x v="7"/>
    <x v="1"/>
  </r>
  <r>
    <x v="47"/>
    <x v="110"/>
    <n v="0"/>
    <x v="7"/>
    <x v="1"/>
  </r>
  <r>
    <x v="47"/>
    <x v="111"/>
    <n v="0"/>
    <x v="7"/>
    <x v="1"/>
  </r>
  <r>
    <x v="41"/>
    <x v="107"/>
    <n v="0"/>
    <x v="8"/>
    <x v="1"/>
  </r>
  <r>
    <x v="41"/>
    <x v="108"/>
    <n v="10"/>
    <x v="8"/>
    <x v="1"/>
  </r>
  <r>
    <x v="41"/>
    <x v="109"/>
    <n v="0"/>
    <x v="8"/>
    <x v="1"/>
  </r>
  <r>
    <x v="41"/>
    <x v="110"/>
    <n v="70"/>
    <x v="8"/>
    <x v="1"/>
  </r>
  <r>
    <x v="41"/>
    <x v="111"/>
    <n v="20"/>
    <x v="8"/>
    <x v="1"/>
  </r>
  <r>
    <x v="42"/>
    <x v="107"/>
    <n v="0"/>
    <x v="8"/>
    <x v="1"/>
  </r>
  <r>
    <x v="42"/>
    <x v="108"/>
    <n v="0"/>
    <x v="8"/>
    <x v="1"/>
  </r>
  <r>
    <x v="42"/>
    <x v="109"/>
    <n v="10"/>
    <x v="8"/>
    <x v="1"/>
  </r>
  <r>
    <x v="42"/>
    <x v="110"/>
    <n v="70"/>
    <x v="8"/>
    <x v="1"/>
  </r>
  <r>
    <x v="42"/>
    <x v="111"/>
    <n v="20"/>
    <x v="8"/>
    <x v="1"/>
  </r>
  <r>
    <x v="43"/>
    <x v="107"/>
    <n v="2.1739130434782608"/>
    <x v="8"/>
    <x v="1"/>
  </r>
  <r>
    <x v="43"/>
    <x v="108"/>
    <n v="2.1739130434782608"/>
    <x v="8"/>
    <x v="1"/>
  </r>
  <r>
    <x v="43"/>
    <x v="109"/>
    <n v="4.3478260869565215"/>
    <x v="8"/>
    <x v="1"/>
  </r>
  <r>
    <x v="43"/>
    <x v="110"/>
    <n v="50"/>
    <x v="8"/>
    <x v="1"/>
  </r>
  <r>
    <x v="43"/>
    <x v="111"/>
    <n v="41.304347826086953"/>
    <x v="8"/>
    <x v="1"/>
  </r>
  <r>
    <x v="44"/>
    <x v="107"/>
    <n v="0"/>
    <x v="8"/>
    <x v="1"/>
  </r>
  <r>
    <x v="44"/>
    <x v="108"/>
    <n v="0"/>
    <x v="8"/>
    <x v="1"/>
  </r>
  <r>
    <x v="44"/>
    <x v="109"/>
    <n v="0"/>
    <x v="8"/>
    <x v="1"/>
  </r>
  <r>
    <x v="44"/>
    <x v="110"/>
    <n v="100"/>
    <x v="8"/>
    <x v="1"/>
  </r>
  <r>
    <x v="44"/>
    <x v="111"/>
    <n v="0"/>
    <x v="8"/>
    <x v="1"/>
  </r>
  <r>
    <x v="45"/>
    <x v="107"/>
    <n v="0"/>
    <x v="8"/>
    <x v="1"/>
  </r>
  <r>
    <x v="45"/>
    <x v="108"/>
    <n v="6.25"/>
    <x v="8"/>
    <x v="1"/>
  </r>
  <r>
    <x v="45"/>
    <x v="109"/>
    <n v="12.5"/>
    <x v="8"/>
    <x v="1"/>
  </r>
  <r>
    <x v="45"/>
    <x v="110"/>
    <n v="43.75"/>
    <x v="8"/>
    <x v="1"/>
  </r>
  <r>
    <x v="45"/>
    <x v="111"/>
    <n v="37.5"/>
    <x v="8"/>
    <x v="1"/>
  </r>
  <r>
    <x v="46"/>
    <x v="107"/>
    <n v="0"/>
    <x v="8"/>
    <x v="1"/>
  </r>
  <r>
    <x v="46"/>
    <x v="108"/>
    <n v="0"/>
    <x v="8"/>
    <x v="1"/>
  </r>
  <r>
    <x v="46"/>
    <x v="109"/>
    <n v="33.333333333333336"/>
    <x v="8"/>
    <x v="1"/>
  </r>
  <r>
    <x v="46"/>
    <x v="110"/>
    <n v="33.333333333333336"/>
    <x v="8"/>
    <x v="1"/>
  </r>
  <r>
    <x v="46"/>
    <x v="111"/>
    <n v="33.333333333333336"/>
    <x v="8"/>
    <x v="1"/>
  </r>
  <r>
    <x v="47"/>
    <x v="107"/>
    <n v="0"/>
    <x v="8"/>
    <x v="1"/>
  </r>
  <r>
    <x v="47"/>
    <x v="108"/>
    <n v="0"/>
    <x v="8"/>
    <x v="1"/>
  </r>
  <r>
    <x v="47"/>
    <x v="109"/>
    <n v="0"/>
    <x v="8"/>
    <x v="1"/>
  </r>
  <r>
    <x v="47"/>
    <x v="110"/>
    <n v="0"/>
    <x v="8"/>
    <x v="1"/>
  </r>
  <r>
    <x v="47"/>
    <x v="111"/>
    <n v="0"/>
    <x v="8"/>
    <x v="1"/>
  </r>
  <r>
    <x v="41"/>
    <x v="107"/>
    <n v="0"/>
    <x v="9"/>
    <x v="1"/>
  </r>
  <r>
    <x v="41"/>
    <x v="108"/>
    <n v="0"/>
    <x v="9"/>
    <x v="1"/>
  </r>
  <r>
    <x v="41"/>
    <x v="109"/>
    <n v="25"/>
    <x v="9"/>
    <x v="1"/>
  </r>
  <r>
    <x v="41"/>
    <x v="110"/>
    <n v="62.5"/>
    <x v="9"/>
    <x v="1"/>
  </r>
  <r>
    <x v="41"/>
    <x v="111"/>
    <n v="12.5"/>
    <x v="9"/>
    <x v="1"/>
  </r>
  <r>
    <x v="42"/>
    <x v="107"/>
    <n v="0"/>
    <x v="9"/>
    <x v="1"/>
  </r>
  <r>
    <x v="42"/>
    <x v="108"/>
    <n v="0"/>
    <x v="9"/>
    <x v="1"/>
  </r>
  <r>
    <x v="42"/>
    <x v="109"/>
    <n v="66.666666666666671"/>
    <x v="9"/>
    <x v="1"/>
  </r>
  <r>
    <x v="42"/>
    <x v="110"/>
    <n v="0"/>
    <x v="9"/>
    <x v="1"/>
  </r>
  <r>
    <x v="42"/>
    <x v="111"/>
    <n v="33.333333333333336"/>
    <x v="9"/>
    <x v="1"/>
  </r>
  <r>
    <x v="43"/>
    <x v="107"/>
    <n v="0"/>
    <x v="9"/>
    <x v="1"/>
  </r>
  <r>
    <x v="43"/>
    <x v="108"/>
    <n v="0"/>
    <x v="9"/>
    <x v="1"/>
  </r>
  <r>
    <x v="43"/>
    <x v="109"/>
    <n v="8.3333333333333339"/>
    <x v="9"/>
    <x v="1"/>
  </r>
  <r>
    <x v="43"/>
    <x v="110"/>
    <n v="60"/>
    <x v="9"/>
    <x v="1"/>
  </r>
  <r>
    <x v="43"/>
    <x v="111"/>
    <n v="31.666666666666668"/>
    <x v="9"/>
    <x v="1"/>
  </r>
  <r>
    <x v="44"/>
    <x v="107"/>
    <n v="0"/>
    <x v="9"/>
    <x v="1"/>
  </r>
  <r>
    <x v="44"/>
    <x v="108"/>
    <n v="0"/>
    <x v="9"/>
    <x v="1"/>
  </r>
  <r>
    <x v="44"/>
    <x v="109"/>
    <n v="0"/>
    <x v="9"/>
    <x v="1"/>
  </r>
  <r>
    <x v="44"/>
    <x v="110"/>
    <n v="60"/>
    <x v="9"/>
    <x v="1"/>
  </r>
  <r>
    <x v="44"/>
    <x v="111"/>
    <n v="40"/>
    <x v="9"/>
    <x v="1"/>
  </r>
  <r>
    <x v="45"/>
    <x v="107"/>
    <n v="0"/>
    <x v="9"/>
    <x v="1"/>
  </r>
  <r>
    <x v="45"/>
    <x v="108"/>
    <n v="0"/>
    <x v="9"/>
    <x v="1"/>
  </r>
  <r>
    <x v="45"/>
    <x v="109"/>
    <n v="14.285714285714286"/>
    <x v="9"/>
    <x v="1"/>
  </r>
  <r>
    <x v="45"/>
    <x v="110"/>
    <n v="71.428571428571431"/>
    <x v="9"/>
    <x v="1"/>
  </r>
  <r>
    <x v="45"/>
    <x v="111"/>
    <n v="14.285714285714286"/>
    <x v="9"/>
    <x v="1"/>
  </r>
  <r>
    <x v="46"/>
    <x v="107"/>
    <n v="0"/>
    <x v="9"/>
    <x v="1"/>
  </r>
  <r>
    <x v="46"/>
    <x v="108"/>
    <n v="0"/>
    <x v="9"/>
    <x v="1"/>
  </r>
  <r>
    <x v="46"/>
    <x v="109"/>
    <n v="0"/>
    <x v="9"/>
    <x v="1"/>
  </r>
  <r>
    <x v="46"/>
    <x v="110"/>
    <n v="87.5"/>
    <x v="9"/>
    <x v="1"/>
  </r>
  <r>
    <x v="46"/>
    <x v="111"/>
    <n v="12.5"/>
    <x v="9"/>
    <x v="1"/>
  </r>
  <r>
    <x v="47"/>
    <x v="107"/>
    <n v="0"/>
    <x v="9"/>
    <x v="1"/>
  </r>
  <r>
    <x v="47"/>
    <x v="108"/>
    <n v="0"/>
    <x v="9"/>
    <x v="1"/>
  </r>
  <r>
    <x v="47"/>
    <x v="109"/>
    <n v="0"/>
    <x v="9"/>
    <x v="1"/>
  </r>
  <r>
    <x v="47"/>
    <x v="110"/>
    <n v="0"/>
    <x v="9"/>
    <x v="1"/>
  </r>
  <r>
    <x v="47"/>
    <x v="111"/>
    <n v="0"/>
    <x v="9"/>
    <x v="1"/>
  </r>
  <r>
    <x v="41"/>
    <x v="107"/>
    <n v="0"/>
    <x v="10"/>
    <x v="1"/>
  </r>
  <r>
    <x v="41"/>
    <x v="108"/>
    <n v="0"/>
    <x v="10"/>
    <x v="1"/>
  </r>
  <r>
    <x v="41"/>
    <x v="109"/>
    <n v="0"/>
    <x v="10"/>
    <x v="1"/>
  </r>
  <r>
    <x v="41"/>
    <x v="110"/>
    <n v="50"/>
    <x v="10"/>
    <x v="1"/>
  </r>
  <r>
    <x v="41"/>
    <x v="111"/>
    <n v="50"/>
    <x v="10"/>
    <x v="1"/>
  </r>
  <r>
    <x v="42"/>
    <x v="107"/>
    <n v="0"/>
    <x v="10"/>
    <x v="1"/>
  </r>
  <r>
    <x v="42"/>
    <x v="108"/>
    <n v="0"/>
    <x v="10"/>
    <x v="1"/>
  </r>
  <r>
    <x v="42"/>
    <x v="109"/>
    <n v="50"/>
    <x v="10"/>
    <x v="1"/>
  </r>
  <r>
    <x v="42"/>
    <x v="110"/>
    <n v="50"/>
    <x v="10"/>
    <x v="1"/>
  </r>
  <r>
    <x v="42"/>
    <x v="111"/>
    <n v="0"/>
    <x v="10"/>
    <x v="1"/>
  </r>
  <r>
    <x v="43"/>
    <x v="107"/>
    <n v="0"/>
    <x v="10"/>
    <x v="1"/>
  </r>
  <r>
    <x v="43"/>
    <x v="108"/>
    <n v="1.4925373134328359"/>
    <x v="10"/>
    <x v="1"/>
  </r>
  <r>
    <x v="43"/>
    <x v="109"/>
    <n v="8.9552238805970141"/>
    <x v="10"/>
    <x v="1"/>
  </r>
  <r>
    <x v="43"/>
    <x v="110"/>
    <n v="35.820895522388057"/>
    <x v="10"/>
    <x v="1"/>
  </r>
  <r>
    <x v="43"/>
    <x v="111"/>
    <n v="53.731343283582092"/>
    <x v="10"/>
    <x v="1"/>
  </r>
  <r>
    <x v="44"/>
    <x v="107"/>
    <n v="0"/>
    <x v="10"/>
    <x v="1"/>
  </r>
  <r>
    <x v="44"/>
    <x v="108"/>
    <n v="0"/>
    <x v="10"/>
    <x v="1"/>
  </r>
  <r>
    <x v="44"/>
    <x v="109"/>
    <n v="16.666666666666668"/>
    <x v="10"/>
    <x v="1"/>
  </r>
  <r>
    <x v="44"/>
    <x v="110"/>
    <n v="16.666666666666668"/>
    <x v="10"/>
    <x v="1"/>
  </r>
  <r>
    <x v="44"/>
    <x v="111"/>
    <n v="66.666666666666671"/>
    <x v="10"/>
    <x v="1"/>
  </r>
  <r>
    <x v="45"/>
    <x v="107"/>
    <n v="0"/>
    <x v="10"/>
    <x v="1"/>
  </r>
  <r>
    <x v="45"/>
    <x v="108"/>
    <n v="0"/>
    <x v="10"/>
    <x v="1"/>
  </r>
  <r>
    <x v="45"/>
    <x v="109"/>
    <n v="21.212121212121211"/>
    <x v="10"/>
    <x v="1"/>
  </r>
  <r>
    <x v="45"/>
    <x v="110"/>
    <n v="33.333333333333336"/>
    <x v="10"/>
    <x v="1"/>
  </r>
  <r>
    <x v="45"/>
    <x v="111"/>
    <n v="45.454545454545453"/>
    <x v="10"/>
    <x v="1"/>
  </r>
  <r>
    <x v="46"/>
    <x v="107"/>
    <n v="0"/>
    <x v="10"/>
    <x v="1"/>
  </r>
  <r>
    <x v="46"/>
    <x v="108"/>
    <n v="11.111111111111111"/>
    <x v="10"/>
    <x v="1"/>
  </r>
  <r>
    <x v="46"/>
    <x v="109"/>
    <n v="11.111111111111111"/>
    <x v="10"/>
    <x v="1"/>
  </r>
  <r>
    <x v="46"/>
    <x v="110"/>
    <n v="55.555555555555557"/>
    <x v="10"/>
    <x v="1"/>
  </r>
  <r>
    <x v="46"/>
    <x v="111"/>
    <n v="22.222222222222221"/>
    <x v="10"/>
    <x v="1"/>
  </r>
  <r>
    <x v="47"/>
    <x v="107"/>
    <n v="0"/>
    <x v="10"/>
    <x v="1"/>
  </r>
  <r>
    <x v="47"/>
    <x v="108"/>
    <n v="0"/>
    <x v="10"/>
    <x v="1"/>
  </r>
  <r>
    <x v="47"/>
    <x v="109"/>
    <n v="0"/>
    <x v="10"/>
    <x v="1"/>
  </r>
  <r>
    <x v="47"/>
    <x v="110"/>
    <n v="0"/>
    <x v="10"/>
    <x v="1"/>
  </r>
  <r>
    <x v="47"/>
    <x v="111"/>
    <n v="0"/>
    <x v="10"/>
    <x v="1"/>
  </r>
  <r>
    <x v="41"/>
    <x v="107"/>
    <n v="0"/>
    <x v="11"/>
    <x v="1"/>
  </r>
  <r>
    <x v="41"/>
    <x v="108"/>
    <n v="20"/>
    <x v="11"/>
    <x v="1"/>
  </r>
  <r>
    <x v="41"/>
    <x v="109"/>
    <n v="20"/>
    <x v="11"/>
    <x v="1"/>
  </r>
  <r>
    <x v="41"/>
    <x v="110"/>
    <n v="0"/>
    <x v="11"/>
    <x v="1"/>
  </r>
  <r>
    <x v="41"/>
    <x v="111"/>
    <n v="60"/>
    <x v="11"/>
    <x v="1"/>
  </r>
  <r>
    <x v="42"/>
    <x v="107"/>
    <n v="0"/>
    <x v="11"/>
    <x v="1"/>
  </r>
  <r>
    <x v="42"/>
    <x v="108"/>
    <n v="0"/>
    <x v="11"/>
    <x v="1"/>
  </r>
  <r>
    <x v="42"/>
    <x v="109"/>
    <n v="0"/>
    <x v="11"/>
    <x v="1"/>
  </r>
  <r>
    <x v="42"/>
    <x v="110"/>
    <n v="25"/>
    <x v="11"/>
    <x v="1"/>
  </r>
  <r>
    <x v="42"/>
    <x v="111"/>
    <n v="75"/>
    <x v="11"/>
    <x v="1"/>
  </r>
  <r>
    <x v="43"/>
    <x v="107"/>
    <n v="0"/>
    <x v="11"/>
    <x v="1"/>
  </r>
  <r>
    <x v="43"/>
    <x v="108"/>
    <n v="0"/>
    <x v="11"/>
    <x v="1"/>
  </r>
  <r>
    <x v="43"/>
    <x v="109"/>
    <n v="5.7142857142857144"/>
    <x v="11"/>
    <x v="1"/>
  </r>
  <r>
    <x v="43"/>
    <x v="110"/>
    <n v="42.857142857142854"/>
    <x v="11"/>
    <x v="1"/>
  </r>
  <r>
    <x v="43"/>
    <x v="111"/>
    <n v="51.428571428571431"/>
    <x v="11"/>
    <x v="1"/>
  </r>
  <r>
    <x v="44"/>
    <x v="107"/>
    <n v="0"/>
    <x v="11"/>
    <x v="1"/>
  </r>
  <r>
    <x v="44"/>
    <x v="108"/>
    <n v="0"/>
    <x v="11"/>
    <x v="1"/>
  </r>
  <r>
    <x v="44"/>
    <x v="109"/>
    <n v="0"/>
    <x v="11"/>
    <x v="1"/>
  </r>
  <r>
    <x v="44"/>
    <x v="110"/>
    <n v="0"/>
    <x v="11"/>
    <x v="1"/>
  </r>
  <r>
    <x v="44"/>
    <x v="111"/>
    <n v="100"/>
    <x v="11"/>
    <x v="1"/>
  </r>
  <r>
    <x v="45"/>
    <x v="107"/>
    <n v="0"/>
    <x v="11"/>
    <x v="1"/>
  </r>
  <r>
    <x v="45"/>
    <x v="108"/>
    <n v="0"/>
    <x v="11"/>
    <x v="1"/>
  </r>
  <r>
    <x v="45"/>
    <x v="109"/>
    <n v="8.3333333333333339"/>
    <x v="11"/>
    <x v="1"/>
  </r>
  <r>
    <x v="45"/>
    <x v="110"/>
    <n v="75"/>
    <x v="11"/>
    <x v="1"/>
  </r>
  <r>
    <x v="45"/>
    <x v="111"/>
    <n v="16.666666666666668"/>
    <x v="11"/>
    <x v="1"/>
  </r>
  <r>
    <x v="46"/>
    <x v="107"/>
    <n v="0"/>
    <x v="11"/>
    <x v="1"/>
  </r>
  <r>
    <x v="46"/>
    <x v="108"/>
    <n v="0"/>
    <x v="11"/>
    <x v="1"/>
  </r>
  <r>
    <x v="46"/>
    <x v="109"/>
    <n v="0"/>
    <x v="11"/>
    <x v="1"/>
  </r>
  <r>
    <x v="46"/>
    <x v="110"/>
    <n v="75"/>
    <x v="11"/>
    <x v="1"/>
  </r>
  <r>
    <x v="46"/>
    <x v="111"/>
    <n v="25"/>
    <x v="11"/>
    <x v="1"/>
  </r>
  <r>
    <x v="47"/>
    <x v="107"/>
    <n v="0"/>
    <x v="11"/>
    <x v="1"/>
  </r>
  <r>
    <x v="47"/>
    <x v="108"/>
    <n v="0"/>
    <x v="11"/>
    <x v="1"/>
  </r>
  <r>
    <x v="47"/>
    <x v="109"/>
    <n v="0"/>
    <x v="11"/>
    <x v="1"/>
  </r>
  <r>
    <x v="47"/>
    <x v="110"/>
    <n v="0"/>
    <x v="11"/>
    <x v="1"/>
  </r>
  <r>
    <x v="47"/>
    <x v="111"/>
    <n v="0"/>
    <x v="11"/>
    <x v="1"/>
  </r>
  <r>
    <x v="41"/>
    <x v="107"/>
    <n v="0"/>
    <x v="12"/>
    <x v="1"/>
  </r>
  <r>
    <x v="41"/>
    <x v="108"/>
    <n v="0"/>
    <x v="12"/>
    <x v="1"/>
  </r>
  <r>
    <x v="41"/>
    <x v="109"/>
    <n v="25"/>
    <x v="12"/>
    <x v="1"/>
  </r>
  <r>
    <x v="41"/>
    <x v="110"/>
    <n v="43.75"/>
    <x v="12"/>
    <x v="1"/>
  </r>
  <r>
    <x v="41"/>
    <x v="111"/>
    <n v="31.25"/>
    <x v="12"/>
    <x v="1"/>
  </r>
  <r>
    <x v="42"/>
    <x v="107"/>
    <n v="20"/>
    <x v="12"/>
    <x v="1"/>
  </r>
  <r>
    <x v="42"/>
    <x v="108"/>
    <n v="0"/>
    <x v="12"/>
    <x v="1"/>
  </r>
  <r>
    <x v="42"/>
    <x v="109"/>
    <n v="0"/>
    <x v="12"/>
    <x v="1"/>
  </r>
  <r>
    <x v="42"/>
    <x v="110"/>
    <n v="40"/>
    <x v="12"/>
    <x v="1"/>
  </r>
  <r>
    <x v="42"/>
    <x v="111"/>
    <n v="40"/>
    <x v="12"/>
    <x v="1"/>
  </r>
  <r>
    <x v="43"/>
    <x v="107"/>
    <n v="1.4285714285714286"/>
    <x v="12"/>
    <x v="1"/>
  </r>
  <r>
    <x v="43"/>
    <x v="108"/>
    <n v="0"/>
    <x v="12"/>
    <x v="1"/>
  </r>
  <r>
    <x v="43"/>
    <x v="109"/>
    <n v="1.4285714285714286"/>
    <x v="12"/>
    <x v="1"/>
  </r>
  <r>
    <x v="43"/>
    <x v="110"/>
    <n v="28.571428571428573"/>
    <x v="12"/>
    <x v="1"/>
  </r>
  <r>
    <x v="43"/>
    <x v="111"/>
    <n v="68.571428571428569"/>
    <x v="12"/>
    <x v="1"/>
  </r>
  <r>
    <x v="44"/>
    <x v="107"/>
    <n v="0"/>
    <x v="12"/>
    <x v="1"/>
  </r>
  <r>
    <x v="44"/>
    <x v="108"/>
    <n v="0"/>
    <x v="12"/>
    <x v="1"/>
  </r>
  <r>
    <x v="44"/>
    <x v="109"/>
    <n v="0"/>
    <x v="12"/>
    <x v="1"/>
  </r>
  <r>
    <x v="44"/>
    <x v="110"/>
    <n v="66.666666666666671"/>
    <x v="12"/>
    <x v="1"/>
  </r>
  <r>
    <x v="44"/>
    <x v="111"/>
    <n v="33.333333333333336"/>
    <x v="12"/>
    <x v="1"/>
  </r>
  <r>
    <x v="45"/>
    <x v="107"/>
    <n v="6.666666666666667"/>
    <x v="12"/>
    <x v="1"/>
  </r>
  <r>
    <x v="45"/>
    <x v="108"/>
    <n v="0"/>
    <x v="12"/>
    <x v="1"/>
  </r>
  <r>
    <x v="45"/>
    <x v="109"/>
    <n v="6.666666666666667"/>
    <x v="12"/>
    <x v="1"/>
  </r>
  <r>
    <x v="45"/>
    <x v="110"/>
    <n v="33.333333333333336"/>
    <x v="12"/>
    <x v="1"/>
  </r>
  <r>
    <x v="45"/>
    <x v="111"/>
    <n v="53.333333333333336"/>
    <x v="12"/>
    <x v="1"/>
  </r>
  <r>
    <x v="46"/>
    <x v="107"/>
    <n v="0"/>
    <x v="12"/>
    <x v="1"/>
  </r>
  <r>
    <x v="46"/>
    <x v="108"/>
    <n v="0"/>
    <x v="12"/>
    <x v="1"/>
  </r>
  <r>
    <x v="46"/>
    <x v="109"/>
    <n v="0"/>
    <x v="12"/>
    <x v="1"/>
  </r>
  <r>
    <x v="46"/>
    <x v="110"/>
    <n v="73.333333333333329"/>
    <x v="12"/>
    <x v="1"/>
  </r>
  <r>
    <x v="46"/>
    <x v="111"/>
    <n v="26.666666666666668"/>
    <x v="12"/>
    <x v="1"/>
  </r>
  <r>
    <x v="47"/>
    <x v="107"/>
    <n v="0"/>
    <x v="12"/>
    <x v="1"/>
  </r>
  <r>
    <x v="47"/>
    <x v="108"/>
    <n v="0"/>
    <x v="12"/>
    <x v="1"/>
  </r>
  <r>
    <x v="47"/>
    <x v="109"/>
    <n v="0"/>
    <x v="12"/>
    <x v="1"/>
  </r>
  <r>
    <x v="47"/>
    <x v="110"/>
    <n v="0"/>
    <x v="12"/>
    <x v="1"/>
  </r>
  <r>
    <x v="47"/>
    <x v="111"/>
    <n v="0"/>
    <x v="12"/>
    <x v="1"/>
  </r>
  <r>
    <x v="41"/>
    <x v="107"/>
    <n v="14.285714285714286"/>
    <x v="13"/>
    <x v="1"/>
  </r>
  <r>
    <x v="41"/>
    <x v="108"/>
    <n v="0"/>
    <x v="13"/>
    <x v="1"/>
  </r>
  <r>
    <x v="41"/>
    <x v="109"/>
    <n v="0"/>
    <x v="13"/>
    <x v="1"/>
  </r>
  <r>
    <x v="41"/>
    <x v="110"/>
    <n v="71.428571428571431"/>
    <x v="13"/>
    <x v="1"/>
  </r>
  <r>
    <x v="41"/>
    <x v="111"/>
    <n v="14.285714285714286"/>
    <x v="13"/>
    <x v="1"/>
  </r>
  <r>
    <x v="42"/>
    <x v="107"/>
    <n v="0"/>
    <x v="13"/>
    <x v="1"/>
  </r>
  <r>
    <x v="42"/>
    <x v="108"/>
    <n v="0"/>
    <x v="13"/>
    <x v="1"/>
  </r>
  <r>
    <x v="42"/>
    <x v="109"/>
    <n v="0"/>
    <x v="13"/>
    <x v="1"/>
  </r>
  <r>
    <x v="42"/>
    <x v="110"/>
    <n v="0"/>
    <x v="13"/>
    <x v="1"/>
  </r>
  <r>
    <x v="42"/>
    <x v="111"/>
    <n v="100"/>
    <x v="13"/>
    <x v="1"/>
  </r>
  <r>
    <x v="43"/>
    <x v="107"/>
    <n v="3.8461538461538463"/>
    <x v="13"/>
    <x v="1"/>
  </r>
  <r>
    <x v="43"/>
    <x v="108"/>
    <n v="0"/>
    <x v="13"/>
    <x v="1"/>
  </r>
  <r>
    <x v="43"/>
    <x v="109"/>
    <n v="0"/>
    <x v="13"/>
    <x v="1"/>
  </r>
  <r>
    <x v="43"/>
    <x v="110"/>
    <n v="28.846153846153847"/>
    <x v="13"/>
    <x v="1"/>
  </r>
  <r>
    <x v="43"/>
    <x v="111"/>
    <n v="67.307692307692307"/>
    <x v="13"/>
    <x v="1"/>
  </r>
  <r>
    <x v="44"/>
    <x v="107"/>
    <n v="0"/>
    <x v="13"/>
    <x v="1"/>
  </r>
  <r>
    <x v="44"/>
    <x v="108"/>
    <n v="0"/>
    <x v="13"/>
    <x v="1"/>
  </r>
  <r>
    <x v="44"/>
    <x v="109"/>
    <n v="0"/>
    <x v="13"/>
    <x v="1"/>
  </r>
  <r>
    <x v="44"/>
    <x v="110"/>
    <n v="0"/>
    <x v="13"/>
    <x v="1"/>
  </r>
  <r>
    <x v="44"/>
    <x v="111"/>
    <n v="100"/>
    <x v="13"/>
    <x v="1"/>
  </r>
  <r>
    <x v="45"/>
    <x v="107"/>
    <n v="0"/>
    <x v="13"/>
    <x v="1"/>
  </r>
  <r>
    <x v="45"/>
    <x v="108"/>
    <n v="7.6923076923076925"/>
    <x v="13"/>
    <x v="1"/>
  </r>
  <r>
    <x v="45"/>
    <x v="109"/>
    <n v="7.6923076923076925"/>
    <x v="13"/>
    <x v="1"/>
  </r>
  <r>
    <x v="45"/>
    <x v="110"/>
    <n v="23.076923076923077"/>
    <x v="13"/>
    <x v="1"/>
  </r>
  <r>
    <x v="45"/>
    <x v="111"/>
    <n v="61.53846153846154"/>
    <x v="13"/>
    <x v="1"/>
  </r>
  <r>
    <x v="46"/>
    <x v="107"/>
    <n v="0"/>
    <x v="13"/>
    <x v="1"/>
  </r>
  <r>
    <x v="46"/>
    <x v="108"/>
    <n v="0"/>
    <x v="13"/>
    <x v="1"/>
  </r>
  <r>
    <x v="46"/>
    <x v="109"/>
    <n v="0"/>
    <x v="13"/>
    <x v="1"/>
  </r>
  <r>
    <x v="46"/>
    <x v="110"/>
    <n v="25"/>
    <x v="13"/>
    <x v="1"/>
  </r>
  <r>
    <x v="46"/>
    <x v="111"/>
    <n v="75"/>
    <x v="13"/>
    <x v="1"/>
  </r>
  <r>
    <x v="47"/>
    <x v="107"/>
    <n v="0"/>
    <x v="13"/>
    <x v="1"/>
  </r>
  <r>
    <x v="47"/>
    <x v="108"/>
    <n v="0"/>
    <x v="13"/>
    <x v="1"/>
  </r>
  <r>
    <x v="47"/>
    <x v="109"/>
    <n v="0"/>
    <x v="13"/>
    <x v="1"/>
  </r>
  <r>
    <x v="47"/>
    <x v="110"/>
    <n v="0"/>
    <x v="13"/>
    <x v="1"/>
  </r>
  <r>
    <x v="47"/>
    <x v="111"/>
    <n v="0"/>
    <x v="13"/>
    <x v="1"/>
  </r>
  <r>
    <x v="41"/>
    <x v="107"/>
    <n v="0"/>
    <x v="14"/>
    <x v="1"/>
  </r>
  <r>
    <x v="41"/>
    <x v="108"/>
    <n v="0"/>
    <x v="14"/>
    <x v="1"/>
  </r>
  <r>
    <x v="41"/>
    <x v="109"/>
    <n v="50"/>
    <x v="14"/>
    <x v="1"/>
  </r>
  <r>
    <x v="41"/>
    <x v="110"/>
    <n v="25"/>
    <x v="14"/>
    <x v="1"/>
  </r>
  <r>
    <x v="41"/>
    <x v="111"/>
    <n v="25"/>
    <x v="14"/>
    <x v="1"/>
  </r>
  <r>
    <x v="42"/>
    <x v="107"/>
    <n v="0"/>
    <x v="14"/>
    <x v="1"/>
  </r>
  <r>
    <x v="42"/>
    <x v="108"/>
    <n v="0"/>
    <x v="14"/>
    <x v="1"/>
  </r>
  <r>
    <x v="42"/>
    <x v="109"/>
    <n v="0"/>
    <x v="14"/>
    <x v="1"/>
  </r>
  <r>
    <x v="42"/>
    <x v="110"/>
    <n v="50"/>
    <x v="14"/>
    <x v="1"/>
  </r>
  <r>
    <x v="42"/>
    <x v="111"/>
    <n v="50"/>
    <x v="14"/>
    <x v="1"/>
  </r>
  <r>
    <x v="43"/>
    <x v="107"/>
    <n v="3.4482758620689653"/>
    <x v="14"/>
    <x v="1"/>
  </r>
  <r>
    <x v="43"/>
    <x v="108"/>
    <n v="3.4482758620689653"/>
    <x v="14"/>
    <x v="1"/>
  </r>
  <r>
    <x v="43"/>
    <x v="109"/>
    <n v="13.793103448275861"/>
    <x v="14"/>
    <x v="1"/>
  </r>
  <r>
    <x v="43"/>
    <x v="110"/>
    <n v="27.586206896551722"/>
    <x v="14"/>
    <x v="1"/>
  </r>
  <r>
    <x v="43"/>
    <x v="111"/>
    <n v="51.724137931034484"/>
    <x v="14"/>
    <x v="1"/>
  </r>
  <r>
    <x v="44"/>
    <x v="107"/>
    <n v="0"/>
    <x v="14"/>
    <x v="1"/>
  </r>
  <r>
    <x v="44"/>
    <x v="108"/>
    <n v="0"/>
    <x v="14"/>
    <x v="1"/>
  </r>
  <r>
    <x v="44"/>
    <x v="109"/>
    <n v="0"/>
    <x v="14"/>
    <x v="1"/>
  </r>
  <r>
    <x v="44"/>
    <x v="110"/>
    <n v="25"/>
    <x v="14"/>
    <x v="1"/>
  </r>
  <r>
    <x v="44"/>
    <x v="111"/>
    <n v="75"/>
    <x v="14"/>
    <x v="1"/>
  </r>
  <r>
    <x v="45"/>
    <x v="107"/>
    <n v="0"/>
    <x v="14"/>
    <x v="1"/>
  </r>
  <r>
    <x v="45"/>
    <x v="108"/>
    <n v="0"/>
    <x v="14"/>
    <x v="1"/>
  </r>
  <r>
    <x v="45"/>
    <x v="109"/>
    <n v="0"/>
    <x v="14"/>
    <x v="1"/>
  </r>
  <r>
    <x v="45"/>
    <x v="110"/>
    <n v="33.333333333333336"/>
    <x v="14"/>
    <x v="1"/>
  </r>
  <r>
    <x v="45"/>
    <x v="111"/>
    <n v="66.666666666666671"/>
    <x v="14"/>
    <x v="1"/>
  </r>
  <r>
    <x v="46"/>
    <x v="107"/>
    <n v="0"/>
    <x v="14"/>
    <x v="1"/>
  </r>
  <r>
    <x v="46"/>
    <x v="108"/>
    <n v="0"/>
    <x v="14"/>
    <x v="1"/>
  </r>
  <r>
    <x v="46"/>
    <x v="109"/>
    <n v="0"/>
    <x v="14"/>
    <x v="1"/>
  </r>
  <r>
    <x v="46"/>
    <x v="110"/>
    <n v="0"/>
    <x v="14"/>
    <x v="1"/>
  </r>
  <r>
    <x v="46"/>
    <x v="111"/>
    <n v="100"/>
    <x v="14"/>
    <x v="1"/>
  </r>
  <r>
    <x v="47"/>
    <x v="107"/>
    <n v="0"/>
    <x v="14"/>
    <x v="1"/>
  </r>
  <r>
    <x v="47"/>
    <x v="108"/>
    <n v="0"/>
    <x v="14"/>
    <x v="1"/>
  </r>
  <r>
    <x v="47"/>
    <x v="109"/>
    <n v="0"/>
    <x v="14"/>
    <x v="1"/>
  </r>
  <r>
    <x v="47"/>
    <x v="110"/>
    <n v="0"/>
    <x v="14"/>
    <x v="1"/>
  </r>
  <r>
    <x v="47"/>
    <x v="111"/>
    <n v="0"/>
    <x v="14"/>
    <x v="1"/>
  </r>
  <r>
    <x v="41"/>
    <x v="107"/>
    <n v="30.555555555555557"/>
    <x v="15"/>
    <x v="1"/>
  </r>
  <r>
    <x v="41"/>
    <x v="108"/>
    <n v="8.3333333333333339"/>
    <x v="15"/>
    <x v="1"/>
  </r>
  <r>
    <x v="41"/>
    <x v="109"/>
    <n v="5.5555555555555554"/>
    <x v="15"/>
    <x v="1"/>
  </r>
  <r>
    <x v="41"/>
    <x v="110"/>
    <n v="5.5555555555555554"/>
    <x v="15"/>
    <x v="1"/>
  </r>
  <r>
    <x v="41"/>
    <x v="111"/>
    <n v="50"/>
    <x v="15"/>
    <x v="1"/>
  </r>
  <r>
    <x v="42"/>
    <x v="107"/>
    <n v="13.333333333333334"/>
    <x v="15"/>
    <x v="1"/>
  </r>
  <r>
    <x v="42"/>
    <x v="108"/>
    <n v="13.333333333333334"/>
    <x v="15"/>
    <x v="1"/>
  </r>
  <r>
    <x v="42"/>
    <x v="109"/>
    <n v="33.333333333333336"/>
    <x v="15"/>
    <x v="1"/>
  </r>
  <r>
    <x v="42"/>
    <x v="110"/>
    <n v="26.666666666666668"/>
    <x v="15"/>
    <x v="1"/>
  </r>
  <r>
    <x v="42"/>
    <x v="111"/>
    <n v="13.333333333333334"/>
    <x v="15"/>
    <x v="1"/>
  </r>
  <r>
    <x v="43"/>
    <x v="107"/>
    <n v="26.315789473684209"/>
    <x v="15"/>
    <x v="1"/>
  </r>
  <r>
    <x v="43"/>
    <x v="108"/>
    <n v="3.9473684210526314"/>
    <x v="15"/>
    <x v="1"/>
  </r>
  <r>
    <x v="43"/>
    <x v="109"/>
    <n v="6.5789473684210522"/>
    <x v="15"/>
    <x v="1"/>
  </r>
  <r>
    <x v="43"/>
    <x v="110"/>
    <n v="10.526315789473685"/>
    <x v="15"/>
    <x v="1"/>
  </r>
  <r>
    <x v="43"/>
    <x v="111"/>
    <n v="52.631578947368418"/>
    <x v="15"/>
    <x v="1"/>
  </r>
  <r>
    <x v="44"/>
    <x v="107"/>
    <n v="25"/>
    <x v="15"/>
    <x v="1"/>
  </r>
  <r>
    <x v="44"/>
    <x v="108"/>
    <n v="0"/>
    <x v="15"/>
    <x v="1"/>
  </r>
  <r>
    <x v="44"/>
    <x v="109"/>
    <n v="50"/>
    <x v="15"/>
    <x v="1"/>
  </r>
  <r>
    <x v="44"/>
    <x v="110"/>
    <n v="25"/>
    <x v="15"/>
    <x v="1"/>
  </r>
  <r>
    <x v="44"/>
    <x v="111"/>
    <n v="0"/>
    <x v="15"/>
    <x v="1"/>
  </r>
  <r>
    <x v="45"/>
    <x v="107"/>
    <n v="26.923076923076923"/>
    <x v="15"/>
    <x v="1"/>
  </r>
  <r>
    <x v="45"/>
    <x v="108"/>
    <n v="15.384615384615385"/>
    <x v="15"/>
    <x v="1"/>
  </r>
  <r>
    <x v="45"/>
    <x v="109"/>
    <n v="23.076923076923077"/>
    <x v="15"/>
    <x v="1"/>
  </r>
  <r>
    <x v="45"/>
    <x v="110"/>
    <n v="3.8461538461538463"/>
    <x v="15"/>
    <x v="1"/>
  </r>
  <r>
    <x v="45"/>
    <x v="111"/>
    <n v="30.76923076923077"/>
    <x v="15"/>
    <x v="1"/>
  </r>
  <r>
    <x v="46"/>
    <x v="107"/>
    <n v="22.222222222222221"/>
    <x v="15"/>
    <x v="1"/>
  </r>
  <r>
    <x v="46"/>
    <x v="108"/>
    <n v="22.222222222222221"/>
    <x v="15"/>
    <x v="1"/>
  </r>
  <r>
    <x v="46"/>
    <x v="109"/>
    <n v="11.111111111111111"/>
    <x v="15"/>
    <x v="1"/>
  </r>
  <r>
    <x v="46"/>
    <x v="110"/>
    <n v="33.333333333333336"/>
    <x v="15"/>
    <x v="1"/>
  </r>
  <r>
    <x v="46"/>
    <x v="111"/>
    <n v="11.111111111111111"/>
    <x v="15"/>
    <x v="1"/>
  </r>
  <r>
    <x v="47"/>
    <x v="107"/>
    <n v="0"/>
    <x v="15"/>
    <x v="1"/>
  </r>
  <r>
    <x v="47"/>
    <x v="108"/>
    <n v="0"/>
    <x v="15"/>
    <x v="1"/>
  </r>
  <r>
    <x v="47"/>
    <x v="109"/>
    <n v="0"/>
    <x v="15"/>
    <x v="1"/>
  </r>
  <r>
    <x v="47"/>
    <x v="110"/>
    <n v="0"/>
    <x v="15"/>
    <x v="1"/>
  </r>
  <r>
    <x v="47"/>
    <x v="111"/>
    <n v="0"/>
    <x v="15"/>
    <x v="1"/>
  </r>
  <r>
    <x v="41"/>
    <x v="107"/>
    <n v="0"/>
    <x v="16"/>
    <x v="1"/>
  </r>
  <r>
    <x v="41"/>
    <x v="108"/>
    <n v="11.538461538461538"/>
    <x v="16"/>
    <x v="1"/>
  </r>
  <r>
    <x v="41"/>
    <x v="109"/>
    <n v="7.6923076923076925"/>
    <x v="16"/>
    <x v="1"/>
  </r>
  <r>
    <x v="41"/>
    <x v="110"/>
    <n v="30.76923076923077"/>
    <x v="16"/>
    <x v="1"/>
  </r>
  <r>
    <x v="41"/>
    <x v="111"/>
    <n v="50"/>
    <x v="16"/>
    <x v="1"/>
  </r>
  <r>
    <x v="42"/>
    <x v="107"/>
    <n v="0"/>
    <x v="16"/>
    <x v="1"/>
  </r>
  <r>
    <x v="42"/>
    <x v="108"/>
    <n v="8.3333333333333339"/>
    <x v="16"/>
    <x v="1"/>
  </r>
  <r>
    <x v="42"/>
    <x v="109"/>
    <n v="16.666666666666668"/>
    <x v="16"/>
    <x v="1"/>
  </r>
  <r>
    <x v="42"/>
    <x v="110"/>
    <n v="50"/>
    <x v="16"/>
    <x v="1"/>
  </r>
  <r>
    <x v="42"/>
    <x v="111"/>
    <n v="25"/>
    <x v="16"/>
    <x v="1"/>
  </r>
  <r>
    <x v="43"/>
    <x v="107"/>
    <n v="1.1627906976744187"/>
    <x v="16"/>
    <x v="1"/>
  </r>
  <r>
    <x v="43"/>
    <x v="108"/>
    <n v="1.1627906976744187"/>
    <x v="16"/>
    <x v="1"/>
  </r>
  <r>
    <x v="43"/>
    <x v="109"/>
    <n v="5.8139534883720927"/>
    <x v="16"/>
    <x v="1"/>
  </r>
  <r>
    <x v="43"/>
    <x v="110"/>
    <n v="26.744186046511629"/>
    <x v="16"/>
    <x v="1"/>
  </r>
  <r>
    <x v="43"/>
    <x v="111"/>
    <n v="65.116279069767444"/>
    <x v="16"/>
    <x v="1"/>
  </r>
  <r>
    <x v="44"/>
    <x v="107"/>
    <n v="20"/>
    <x v="16"/>
    <x v="1"/>
  </r>
  <r>
    <x v="44"/>
    <x v="108"/>
    <n v="0"/>
    <x v="16"/>
    <x v="1"/>
  </r>
  <r>
    <x v="44"/>
    <x v="109"/>
    <n v="0"/>
    <x v="16"/>
    <x v="1"/>
  </r>
  <r>
    <x v="44"/>
    <x v="110"/>
    <n v="0"/>
    <x v="16"/>
    <x v="1"/>
  </r>
  <r>
    <x v="44"/>
    <x v="111"/>
    <n v="80"/>
    <x v="16"/>
    <x v="1"/>
  </r>
  <r>
    <x v="45"/>
    <x v="107"/>
    <n v="0"/>
    <x v="16"/>
    <x v="1"/>
  </r>
  <r>
    <x v="45"/>
    <x v="108"/>
    <n v="0"/>
    <x v="16"/>
    <x v="1"/>
  </r>
  <r>
    <x v="45"/>
    <x v="109"/>
    <n v="9.375"/>
    <x v="16"/>
    <x v="1"/>
  </r>
  <r>
    <x v="45"/>
    <x v="110"/>
    <n v="31.25"/>
    <x v="16"/>
    <x v="1"/>
  </r>
  <r>
    <x v="45"/>
    <x v="111"/>
    <n v="59.375"/>
    <x v="16"/>
    <x v="1"/>
  </r>
  <r>
    <x v="46"/>
    <x v="107"/>
    <n v="0"/>
    <x v="16"/>
    <x v="1"/>
  </r>
  <r>
    <x v="46"/>
    <x v="108"/>
    <n v="4"/>
    <x v="16"/>
    <x v="1"/>
  </r>
  <r>
    <x v="46"/>
    <x v="109"/>
    <n v="16"/>
    <x v="16"/>
    <x v="1"/>
  </r>
  <r>
    <x v="46"/>
    <x v="110"/>
    <n v="28"/>
    <x v="16"/>
    <x v="1"/>
  </r>
  <r>
    <x v="46"/>
    <x v="111"/>
    <n v="52"/>
    <x v="16"/>
    <x v="1"/>
  </r>
  <r>
    <x v="47"/>
    <x v="107"/>
    <n v="0"/>
    <x v="16"/>
    <x v="1"/>
  </r>
  <r>
    <x v="47"/>
    <x v="108"/>
    <n v="0"/>
    <x v="16"/>
    <x v="1"/>
  </r>
  <r>
    <x v="47"/>
    <x v="109"/>
    <n v="0"/>
    <x v="16"/>
    <x v="1"/>
  </r>
  <r>
    <x v="47"/>
    <x v="110"/>
    <n v="0"/>
    <x v="16"/>
    <x v="1"/>
  </r>
  <r>
    <x v="47"/>
    <x v="111"/>
    <n v="0"/>
    <x v="16"/>
    <x v="1"/>
  </r>
  <r>
    <x v="48"/>
    <x v="112"/>
    <n v="7.6868686868686869"/>
    <x v="0"/>
    <x v="0"/>
  </r>
  <r>
    <x v="48"/>
    <x v="113"/>
    <n v="7.833734939759033"/>
    <x v="0"/>
    <x v="0"/>
  </r>
  <r>
    <x v="48"/>
    <x v="114"/>
    <n v="7.7654320987654328"/>
    <x v="0"/>
    <x v="0"/>
  </r>
  <r>
    <x v="48"/>
    <x v="115"/>
    <n v="7.9659574468085061"/>
    <x v="0"/>
    <x v="0"/>
  </r>
  <r>
    <x v="48"/>
    <x v="116"/>
    <n v="8.1895368782161206"/>
    <x v="0"/>
    <x v="0"/>
  </r>
  <r>
    <x v="48"/>
    <x v="117"/>
    <n v="7.9820000000000064"/>
    <x v="0"/>
    <x v="0"/>
  </r>
  <r>
    <x v="48"/>
    <x v="118"/>
    <n v="7.9508196721311544"/>
    <x v="0"/>
    <x v="0"/>
  </r>
  <r>
    <x v="48"/>
    <x v="119"/>
    <n v="7.5265957446808542"/>
    <x v="0"/>
    <x v="0"/>
  </r>
  <r>
    <x v="48"/>
    <x v="120"/>
    <n v="8.2988384371699624"/>
    <x v="0"/>
    <x v="0"/>
  </r>
  <r>
    <x v="48"/>
    <x v="121"/>
    <n v="8.3076923076923084"/>
    <x v="0"/>
    <x v="0"/>
  </r>
  <r>
    <x v="48"/>
    <x v="122"/>
    <n v="7.9675090252707532"/>
    <x v="0"/>
    <x v="0"/>
  </r>
  <r>
    <x v="48"/>
    <x v="123"/>
    <n v="8.0555555555555589"/>
    <x v="0"/>
    <x v="0"/>
  </r>
  <r>
    <x v="48"/>
    <x v="124"/>
    <n v="6.0465116279069804"/>
    <x v="0"/>
    <x v="0"/>
  </r>
  <r>
    <x v="48"/>
    <x v="112"/>
    <n v="7.6666666666666661"/>
    <x v="1"/>
    <x v="0"/>
  </r>
  <r>
    <x v="48"/>
    <x v="113"/>
    <n v="7.5613382899628281"/>
    <x v="1"/>
    <x v="0"/>
  </r>
  <r>
    <x v="48"/>
    <x v="114"/>
    <n v="7.8571428571428559"/>
    <x v="1"/>
    <x v="0"/>
  </r>
  <r>
    <x v="48"/>
    <x v="115"/>
    <n v="8.25"/>
    <x v="1"/>
    <x v="0"/>
  </r>
  <r>
    <x v="48"/>
    <x v="116"/>
    <n v="8.0219780219780237"/>
    <x v="1"/>
    <x v="0"/>
  </r>
  <r>
    <x v="48"/>
    <x v="117"/>
    <n v="8.207253886010367"/>
    <x v="1"/>
    <x v="0"/>
  </r>
  <r>
    <x v="48"/>
    <x v="118"/>
    <n v="7.6524064171123012"/>
    <x v="1"/>
    <x v="0"/>
  </r>
  <r>
    <x v="48"/>
    <x v="119"/>
    <n v="7.9761904761904798"/>
    <x v="1"/>
    <x v="0"/>
  </r>
  <r>
    <x v="48"/>
    <x v="120"/>
    <n v="8.3688430698740035"/>
    <x v="1"/>
    <x v="0"/>
  </r>
  <r>
    <x v="48"/>
    <x v="121"/>
    <n v="8.1764705882352935"/>
    <x v="1"/>
    <x v="0"/>
  </r>
  <r>
    <x v="48"/>
    <x v="122"/>
    <n v="8.0343137254901897"/>
    <x v="1"/>
    <x v="0"/>
  </r>
  <r>
    <x v="48"/>
    <x v="123"/>
    <n v="8.0186335403726687"/>
    <x v="1"/>
    <x v="0"/>
  </r>
  <r>
    <x v="48"/>
    <x v="124"/>
    <n v="5.9882352941176453"/>
    <x v="1"/>
    <x v="0"/>
  </r>
  <r>
    <x v="48"/>
    <x v="112"/>
    <n v="7.3645833333333339"/>
    <x v="2"/>
    <x v="0"/>
  </r>
  <r>
    <x v="48"/>
    <x v="113"/>
    <n v="7.732590529247906"/>
    <x v="2"/>
    <x v="0"/>
  </r>
  <r>
    <x v="48"/>
    <x v="114"/>
    <n v="8.1578947368421044"/>
    <x v="2"/>
    <x v="0"/>
  </r>
  <r>
    <x v="48"/>
    <x v="115"/>
    <n v="7.5362318840579725"/>
    <x v="2"/>
    <x v="0"/>
  </r>
  <r>
    <x v="48"/>
    <x v="116"/>
    <n v="8.0504201680672285"/>
    <x v="2"/>
    <x v="0"/>
  </r>
  <r>
    <x v="48"/>
    <x v="117"/>
    <n v="7.9016393442622945"/>
    <x v="2"/>
    <x v="0"/>
  </r>
  <r>
    <x v="48"/>
    <x v="118"/>
    <n v="8.1538461538461551"/>
    <x v="2"/>
    <x v="0"/>
  </r>
  <r>
    <x v="48"/>
    <x v="119"/>
    <n v="6.931034482758621"/>
    <x v="2"/>
    <x v="0"/>
  </r>
  <r>
    <x v="48"/>
    <x v="120"/>
    <n v="7.8815028901734117"/>
    <x v="2"/>
    <x v="0"/>
  </r>
  <r>
    <x v="48"/>
    <x v="121"/>
    <n v="8.1"/>
    <x v="2"/>
    <x v="0"/>
  </r>
  <r>
    <x v="48"/>
    <x v="122"/>
    <n v="7.1304347826086945"/>
    <x v="2"/>
    <x v="0"/>
  </r>
  <r>
    <x v="48"/>
    <x v="123"/>
    <n v="7.8695652173913038"/>
    <x v="2"/>
    <x v="0"/>
  </r>
  <r>
    <x v="48"/>
    <x v="124"/>
    <n v="5.6764705882352944"/>
    <x v="2"/>
    <x v="0"/>
  </r>
  <r>
    <x v="48"/>
    <x v="112"/>
    <n v="8.5652173913043494"/>
    <x v="3"/>
    <x v="0"/>
  </r>
  <r>
    <x v="48"/>
    <x v="113"/>
    <n v="8"/>
    <x v="3"/>
    <x v="0"/>
  </r>
  <r>
    <x v="48"/>
    <x v="114"/>
    <n v="7.3636363636363633"/>
    <x v="3"/>
    <x v="0"/>
  </r>
  <r>
    <x v="48"/>
    <x v="115"/>
    <n v="8.5882352941176467"/>
    <x v="3"/>
    <x v="0"/>
  </r>
  <r>
    <x v="48"/>
    <x v="116"/>
    <n v="8.1612090680100717"/>
    <x v="3"/>
    <x v="0"/>
  </r>
  <r>
    <x v="48"/>
    <x v="117"/>
    <n v="8.0892857142857135"/>
    <x v="3"/>
    <x v="0"/>
  </r>
  <r>
    <x v="48"/>
    <x v="118"/>
    <n v="7.6202531645569618"/>
    <x v="3"/>
    <x v="0"/>
  </r>
  <r>
    <x v="48"/>
    <x v="119"/>
    <n v="7.4117647058823533"/>
    <x v="3"/>
    <x v="0"/>
  </r>
  <r>
    <x v="48"/>
    <x v="120"/>
    <n v="8.4825046040515613"/>
    <x v="3"/>
    <x v="0"/>
  </r>
  <r>
    <x v="48"/>
    <x v="121"/>
    <n v="7.8125"/>
    <x v="3"/>
    <x v="0"/>
  </r>
  <r>
    <x v="48"/>
    <x v="122"/>
    <n v="8.03125"/>
    <x v="3"/>
    <x v="0"/>
  </r>
  <r>
    <x v="48"/>
    <x v="123"/>
    <n v="8"/>
    <x v="3"/>
    <x v="0"/>
  </r>
  <r>
    <x v="48"/>
    <x v="124"/>
    <n v="6.2142857142857135"/>
    <x v="3"/>
    <x v="0"/>
  </r>
  <r>
    <x v="48"/>
    <x v="112"/>
    <n v="7.5"/>
    <x v="4"/>
    <x v="0"/>
  </r>
  <r>
    <x v="48"/>
    <x v="113"/>
    <n v="7.8461538461538449"/>
    <x v="4"/>
    <x v="0"/>
  </r>
  <r>
    <x v="48"/>
    <x v="114"/>
    <n v="8.5"/>
    <x v="4"/>
    <x v="0"/>
  </r>
  <r>
    <x v="48"/>
    <x v="115"/>
    <n v="6.7272727272727275"/>
    <x v="4"/>
    <x v="0"/>
  </r>
  <r>
    <x v="48"/>
    <x v="116"/>
    <n v="7.8768115942028984"/>
    <x v="4"/>
    <x v="0"/>
  </r>
  <r>
    <x v="48"/>
    <x v="117"/>
    <n v="6.9696969696969688"/>
    <x v="4"/>
    <x v="0"/>
  </r>
  <r>
    <x v="48"/>
    <x v="118"/>
    <n v="8.4571428571428555"/>
    <x v="4"/>
    <x v="0"/>
  </r>
  <r>
    <x v="48"/>
    <x v="119"/>
    <n v="7.666666666666667"/>
    <x v="4"/>
    <x v="0"/>
  </r>
  <r>
    <x v="48"/>
    <x v="120"/>
    <n v="8.3882978723404253"/>
    <x v="4"/>
    <x v="0"/>
  </r>
  <r>
    <x v="48"/>
    <x v="121"/>
    <n v="9.125"/>
    <x v="4"/>
    <x v="0"/>
  </r>
  <r>
    <x v="48"/>
    <x v="122"/>
    <n v="8.375"/>
    <x v="4"/>
    <x v="0"/>
  </r>
  <r>
    <x v="48"/>
    <x v="123"/>
    <n v="7.6"/>
    <x v="4"/>
    <x v="0"/>
  </r>
  <r>
    <x v="48"/>
    <x v="124"/>
    <n v="5.8"/>
    <x v="4"/>
    <x v="0"/>
  </r>
  <r>
    <x v="48"/>
    <x v="112"/>
    <n v="7.25"/>
    <x v="5"/>
    <x v="0"/>
  </r>
  <r>
    <x v="48"/>
    <x v="113"/>
    <n v="8.4375"/>
    <x v="5"/>
    <x v="0"/>
  </r>
  <r>
    <x v="48"/>
    <x v="114"/>
    <m/>
    <x v="5"/>
    <x v="0"/>
  </r>
  <r>
    <x v="48"/>
    <x v="115"/>
    <m/>
    <x v="5"/>
    <x v="0"/>
  </r>
  <r>
    <x v="48"/>
    <x v="116"/>
    <n v="8.2142857142857153"/>
    <x v="5"/>
    <x v="0"/>
  </r>
  <r>
    <x v="48"/>
    <x v="117"/>
    <n v="7.4444444444444446"/>
    <x v="5"/>
    <x v="0"/>
  </r>
  <r>
    <x v="48"/>
    <x v="118"/>
    <n v="8.8181818181818183"/>
    <x v="5"/>
    <x v="0"/>
  </r>
  <r>
    <x v="48"/>
    <x v="119"/>
    <n v="8"/>
    <x v="5"/>
    <x v="0"/>
  </r>
  <r>
    <x v="48"/>
    <x v="120"/>
    <n v="8.7799999999999994"/>
    <x v="5"/>
    <x v="0"/>
  </r>
  <r>
    <x v="48"/>
    <x v="121"/>
    <n v="9.5"/>
    <x v="5"/>
    <x v="0"/>
  </r>
  <r>
    <x v="48"/>
    <x v="122"/>
    <n v="9"/>
    <x v="5"/>
    <x v="0"/>
  </r>
  <r>
    <x v="48"/>
    <x v="123"/>
    <n v="7.75"/>
    <x v="5"/>
    <x v="0"/>
  </r>
  <r>
    <x v="48"/>
    <x v="124"/>
    <n v="10"/>
    <x v="5"/>
    <x v="0"/>
  </r>
  <r>
    <x v="48"/>
    <x v="112"/>
    <n v="8.5"/>
    <x v="6"/>
    <x v="0"/>
  </r>
  <r>
    <x v="48"/>
    <x v="113"/>
    <n v="7.8888888888888884"/>
    <x v="6"/>
    <x v="0"/>
  </r>
  <r>
    <x v="48"/>
    <x v="114"/>
    <m/>
    <x v="6"/>
    <x v="0"/>
  </r>
  <r>
    <x v="48"/>
    <x v="115"/>
    <n v="6"/>
    <x v="6"/>
    <x v="0"/>
  </r>
  <r>
    <x v="48"/>
    <x v="116"/>
    <n v="7.6216216216216219"/>
    <x v="6"/>
    <x v="0"/>
  </r>
  <r>
    <x v="48"/>
    <x v="117"/>
    <n v="7.166666666666667"/>
    <x v="6"/>
    <x v="0"/>
  </r>
  <r>
    <x v="49"/>
    <x v="4"/>
    <n v="5.5579868708971549"/>
    <x v="1"/>
    <x v="1"/>
  </r>
  <r>
    <x v="50"/>
    <x v="125"/>
    <n v="56.159579131959667"/>
    <x v="1"/>
    <x v="1"/>
  </r>
  <r>
    <x v="50"/>
    <x v="126"/>
    <n v="38.272687417799212"/>
    <x v="1"/>
    <x v="1"/>
  </r>
  <r>
    <x v="50"/>
    <x v="4"/>
    <n v="5.5677334502411222"/>
    <x v="1"/>
    <x v="1"/>
  </r>
  <r>
    <x v="51"/>
    <x v="125"/>
    <n v="43.675417661097853"/>
    <x v="1"/>
    <x v="1"/>
  </r>
  <r>
    <x v="51"/>
    <x v="126"/>
    <n v="49.164677804295941"/>
    <x v="1"/>
    <x v="1"/>
  </r>
  <r>
    <x v="51"/>
    <x v="4"/>
    <n v="7.1599045346062056"/>
    <x v="1"/>
    <x v="1"/>
  </r>
  <r>
    <x v="52"/>
    <x v="125"/>
    <n v="51.601579640193066"/>
    <x v="1"/>
    <x v="1"/>
  </r>
  <r>
    <x v="52"/>
    <x v="126"/>
    <n v="42.8258007898201"/>
    <x v="1"/>
    <x v="1"/>
  </r>
  <r>
    <x v="52"/>
    <x v="4"/>
    <n v="5.5726195699868359"/>
    <x v="1"/>
    <x v="1"/>
  </r>
  <r>
    <x v="53"/>
    <x v="125"/>
    <n v="54.581673306772906"/>
    <x v="1"/>
    <x v="1"/>
  </r>
  <r>
    <x v="53"/>
    <x v="126"/>
    <n v="39.796370075254536"/>
    <x v="1"/>
    <x v="1"/>
  </r>
  <r>
    <x v="53"/>
    <x v="4"/>
    <n v="5.621956617972554"/>
    <x v="1"/>
    <x v="1"/>
  </r>
  <r>
    <x v="54"/>
    <x v="125"/>
    <n v="78.477690288713916"/>
    <x v="1"/>
    <x v="1"/>
  </r>
  <r>
    <x v="54"/>
    <x v="126"/>
    <n v="15.966754155730534"/>
    <x v="1"/>
    <x v="1"/>
  </r>
  <r>
    <x v="54"/>
    <x v="4"/>
    <n v="5.5555555555555554"/>
    <x v="1"/>
    <x v="1"/>
  </r>
  <r>
    <x v="55"/>
    <x v="125"/>
    <n v="87.357830271216102"/>
    <x v="1"/>
    <x v="1"/>
  </r>
  <r>
    <x v="55"/>
    <x v="126"/>
    <n v="7.0866141732283463"/>
    <x v="1"/>
    <x v="1"/>
  </r>
  <r>
    <x v="55"/>
    <x v="4"/>
    <n v="5.5555555555555554"/>
    <x v="1"/>
    <x v="1"/>
  </r>
  <r>
    <x v="56"/>
    <x v="125"/>
    <n v="73.916100304663701"/>
    <x v="2"/>
    <x v="1"/>
  </r>
  <r>
    <x v="56"/>
    <x v="126"/>
    <n v="10.80384344973049"/>
    <x v="2"/>
    <x v="1"/>
  </r>
  <r>
    <x v="56"/>
    <x v="4"/>
    <n v="15.280056245605811"/>
    <x v="2"/>
    <x v="1"/>
  </r>
  <r>
    <x v="57"/>
    <x v="125"/>
    <n v="82.958801498127343"/>
    <x v="2"/>
    <x v="1"/>
  </r>
  <r>
    <x v="57"/>
    <x v="126"/>
    <n v="1.7790262172284643"/>
    <x v="2"/>
    <x v="1"/>
  </r>
  <r>
    <x v="57"/>
    <x v="4"/>
    <n v="15.262172284644194"/>
    <x v="2"/>
    <x v="1"/>
  </r>
  <r>
    <x v="58"/>
    <x v="125"/>
    <n v="81.03407755581668"/>
    <x v="2"/>
    <x v="1"/>
  </r>
  <r>
    <x v="58"/>
    <x v="126"/>
    <n v="3.6427732079905994"/>
    <x v="2"/>
    <x v="1"/>
  </r>
  <r>
    <x v="58"/>
    <x v="4"/>
    <n v="15.323149236192714"/>
    <x v="2"/>
    <x v="1"/>
  </r>
  <r>
    <x v="59"/>
    <x v="125"/>
    <n v="82.482435597189692"/>
    <x v="2"/>
    <x v="1"/>
  </r>
  <r>
    <x v="59"/>
    <x v="126"/>
    <n v="2.2482435597189694"/>
    <x v="2"/>
    <x v="1"/>
  </r>
  <r>
    <x v="59"/>
    <x v="4"/>
    <n v="15.269320843091334"/>
    <x v="2"/>
    <x v="1"/>
  </r>
  <r>
    <x v="60"/>
    <x v="125"/>
    <n v="83.614232209737821"/>
    <x v="2"/>
    <x v="1"/>
  </r>
  <r>
    <x v="60"/>
    <x v="126"/>
    <n v="1.1235955056179776"/>
    <x v="2"/>
    <x v="1"/>
  </r>
  <r>
    <x v="60"/>
    <x v="4"/>
    <n v="15.262172284644194"/>
    <x v="2"/>
    <x v="1"/>
  </r>
  <r>
    <x v="49"/>
    <x v="125"/>
    <n v="69.662921348314612"/>
    <x v="2"/>
    <x v="1"/>
  </r>
  <r>
    <x v="49"/>
    <x v="126"/>
    <n v="15.074906367041198"/>
    <x v="2"/>
    <x v="1"/>
  </r>
  <r>
    <x v="49"/>
    <x v="4"/>
    <n v="15.262172284644194"/>
    <x v="2"/>
    <x v="1"/>
  </r>
  <r>
    <x v="50"/>
    <x v="125"/>
    <n v="82.162921348314612"/>
    <x v="2"/>
    <x v="1"/>
  </r>
  <r>
    <x v="50"/>
    <x v="126"/>
    <n v="2.5749063670411987"/>
    <x v="2"/>
    <x v="1"/>
  </r>
  <r>
    <x v="50"/>
    <x v="4"/>
    <n v="15.262172284644194"/>
    <x v="2"/>
    <x v="1"/>
  </r>
  <r>
    <x v="51"/>
    <x v="125"/>
    <n v="72.588582677165348"/>
    <x v="2"/>
    <x v="1"/>
  </r>
  <r>
    <x v="51"/>
    <x v="126"/>
    <n v="11.786417322834646"/>
    <x v="2"/>
    <x v="1"/>
  </r>
  <r>
    <x v="51"/>
    <x v="4"/>
    <n v="15.625"/>
    <x v="2"/>
    <x v="1"/>
  </r>
  <r>
    <x v="52"/>
    <x v="125"/>
    <n v="79.85476692433825"/>
    <x v="2"/>
    <x v="1"/>
  </r>
  <r>
    <x v="52"/>
    <x v="126"/>
    <n v="4.872335441555399"/>
    <x v="2"/>
    <x v="1"/>
  </r>
  <r>
    <x v="52"/>
    <x v="4"/>
    <n v="15.272897634106348"/>
    <x v="2"/>
    <x v="1"/>
  </r>
  <r>
    <x v="53"/>
    <x v="125"/>
    <n v="75.744680851063833"/>
    <x v="2"/>
    <x v="1"/>
  </r>
  <r>
    <x v="53"/>
    <x v="126"/>
    <n v="8.9612015018773459"/>
    <x v="2"/>
    <x v="1"/>
  </r>
  <r>
    <x v="53"/>
    <x v="4"/>
    <n v="15.294117647058824"/>
    <x v="2"/>
    <x v="1"/>
  </r>
  <r>
    <x v="54"/>
    <x v="125"/>
    <n v="80.688202247191015"/>
    <x v="2"/>
    <x v="1"/>
  </r>
  <r>
    <x v="54"/>
    <x v="126"/>
    <n v="4.0496254681647939"/>
    <x v="2"/>
    <x v="1"/>
  </r>
  <r>
    <x v="54"/>
    <x v="4"/>
    <n v="15.262172284644194"/>
    <x v="2"/>
    <x v="1"/>
  </r>
  <r>
    <x v="55"/>
    <x v="125"/>
    <n v="83.754681647940075"/>
    <x v="2"/>
    <x v="1"/>
  </r>
  <r>
    <x v="55"/>
    <x v="126"/>
    <n v="0.9831460674157303"/>
    <x v="2"/>
    <x v="1"/>
  </r>
  <r>
    <x v="55"/>
    <x v="4"/>
    <n v="15.262172284644194"/>
    <x v="2"/>
    <x v="1"/>
  </r>
  <r>
    <x v="56"/>
    <x v="125"/>
    <n v="52.46105919003115"/>
    <x v="3"/>
    <x v="1"/>
  </r>
  <r>
    <x v="56"/>
    <x v="126"/>
    <n v="40.498442367601243"/>
    <x v="3"/>
    <x v="1"/>
  </r>
  <r>
    <x v="56"/>
    <x v="4"/>
    <n v="7.0404984423676016"/>
    <x v="3"/>
    <x v="1"/>
  </r>
  <r>
    <x v="57"/>
    <x v="125"/>
    <n v="77.385377942998758"/>
    <x v="3"/>
    <x v="1"/>
  </r>
  <r>
    <x v="57"/>
    <x v="126"/>
    <n v="15.613382899628252"/>
    <x v="3"/>
    <x v="1"/>
  </r>
  <r>
    <x v="57"/>
    <x v="4"/>
    <n v="7.0012391573729866"/>
    <x v="3"/>
    <x v="1"/>
  </r>
  <r>
    <x v="58"/>
    <x v="125"/>
    <n v="81.727781230578003"/>
    <x v="3"/>
    <x v="1"/>
  </r>
  <r>
    <x v="58"/>
    <x v="126"/>
    <n v="11.311373523927905"/>
    <x v="3"/>
    <x v="1"/>
  </r>
  <r>
    <x v="58"/>
    <x v="4"/>
    <n v="6.9608452454940961"/>
    <x v="3"/>
    <x v="1"/>
  </r>
  <r>
    <x v="59"/>
    <x v="125"/>
    <n v="70.887647423960274"/>
    <x v="3"/>
    <x v="1"/>
  </r>
  <r>
    <x v="59"/>
    <x v="126"/>
    <n v="22.098075729360644"/>
    <x v="3"/>
    <x v="1"/>
  </r>
  <r>
    <x v="59"/>
    <x v="4"/>
    <n v="7.0142768466790812"/>
    <x v="3"/>
    <x v="1"/>
  </r>
  <r>
    <x v="60"/>
    <x v="125"/>
    <n v="75.945443273403598"/>
    <x v="3"/>
    <x v="1"/>
  </r>
  <r>
    <x v="60"/>
    <x v="126"/>
    <n v="17.048977061376316"/>
    <x v="3"/>
    <x v="1"/>
  </r>
  <r>
    <x v="60"/>
    <x v="4"/>
    <n v="7.005579665220087"/>
    <x v="3"/>
    <x v="1"/>
  </r>
  <r>
    <x v="49"/>
    <x v="125"/>
    <n v="36.143831370117795"/>
    <x v="3"/>
    <x v="1"/>
  </r>
  <r>
    <x v="49"/>
    <x v="126"/>
    <n v="56.850588964662123"/>
    <x v="3"/>
    <x v="1"/>
  </r>
  <r>
    <x v="49"/>
    <x v="4"/>
    <n v="7.005579665220087"/>
    <x v="3"/>
    <x v="1"/>
  </r>
  <r>
    <x v="50"/>
    <x v="125"/>
    <n v="69.540942928039698"/>
    <x v="3"/>
    <x v="1"/>
  </r>
  <r>
    <x v="48"/>
    <x v="118"/>
    <n v="9.75"/>
    <x v="6"/>
    <x v="0"/>
  </r>
  <r>
    <x v="48"/>
    <x v="119"/>
    <n v="8"/>
    <x v="6"/>
    <x v="0"/>
  </r>
  <r>
    <x v="48"/>
    <x v="120"/>
    <n v="7.8529411764705896"/>
    <x v="6"/>
    <x v="0"/>
  </r>
  <r>
    <x v="48"/>
    <x v="121"/>
    <n v="10"/>
    <x v="6"/>
    <x v="0"/>
  </r>
  <r>
    <x v="48"/>
    <x v="122"/>
    <n v="8"/>
    <x v="6"/>
    <x v="0"/>
  </r>
  <r>
    <x v="48"/>
    <x v="123"/>
    <n v="7.6"/>
    <x v="6"/>
    <x v="0"/>
  </r>
  <r>
    <x v="48"/>
    <x v="124"/>
    <m/>
    <x v="6"/>
    <x v="0"/>
  </r>
  <r>
    <x v="48"/>
    <x v="112"/>
    <n v="7"/>
    <x v="7"/>
    <x v="0"/>
  </r>
  <r>
    <x v="48"/>
    <x v="113"/>
    <n v="7.1875"/>
    <x v="7"/>
    <x v="0"/>
  </r>
  <r>
    <x v="48"/>
    <x v="114"/>
    <m/>
    <x v="7"/>
    <x v="0"/>
  </r>
  <r>
    <x v="48"/>
    <x v="115"/>
    <n v="7.5"/>
    <x v="7"/>
    <x v="0"/>
  </r>
  <r>
    <x v="48"/>
    <x v="116"/>
    <n v="7.28125"/>
    <x v="7"/>
    <x v="0"/>
  </r>
  <r>
    <x v="48"/>
    <x v="117"/>
    <n v="7.1818181818181825"/>
    <x v="7"/>
    <x v="0"/>
  </r>
  <r>
    <x v="48"/>
    <x v="118"/>
    <n v="9"/>
    <x v="7"/>
    <x v="0"/>
  </r>
  <r>
    <x v="48"/>
    <x v="119"/>
    <n v="3"/>
    <x v="7"/>
    <x v="0"/>
  </r>
  <r>
    <x v="48"/>
    <x v="120"/>
    <n v="8.1509433962264186"/>
    <x v="7"/>
    <x v="0"/>
  </r>
  <r>
    <x v="48"/>
    <x v="121"/>
    <n v="8.8000000000000007"/>
    <x v="7"/>
    <x v="0"/>
  </r>
  <r>
    <x v="48"/>
    <x v="122"/>
    <n v="9.1428571428571423"/>
    <x v="7"/>
    <x v="0"/>
  </r>
  <r>
    <x v="48"/>
    <x v="123"/>
    <n v="7.8461538461538458"/>
    <x v="7"/>
    <x v="0"/>
  </r>
  <r>
    <x v="48"/>
    <x v="124"/>
    <n v="3.5"/>
    <x v="7"/>
    <x v="0"/>
  </r>
  <r>
    <x v="48"/>
    <x v="112"/>
    <n v="7.333333333333333"/>
    <x v="8"/>
    <x v="0"/>
  </r>
  <r>
    <x v="48"/>
    <x v="113"/>
    <n v="7.875"/>
    <x v="8"/>
    <x v="0"/>
  </r>
  <r>
    <x v="48"/>
    <x v="114"/>
    <n v="8.5"/>
    <x v="8"/>
    <x v="0"/>
  </r>
  <r>
    <x v="48"/>
    <x v="115"/>
    <n v="7"/>
    <x v="8"/>
    <x v="0"/>
  </r>
  <r>
    <x v="48"/>
    <x v="116"/>
    <n v="8.4074074074074066"/>
    <x v="8"/>
    <x v="0"/>
  </r>
  <r>
    <x v="48"/>
    <x v="117"/>
    <n v="5.8571428571428568"/>
    <x v="8"/>
    <x v="0"/>
  </r>
  <r>
    <x v="48"/>
    <x v="118"/>
    <n v="7.4615384615384617"/>
    <x v="8"/>
    <x v="0"/>
  </r>
  <r>
    <x v="48"/>
    <x v="119"/>
    <n v="7.9090909090909083"/>
    <x v="8"/>
    <x v="0"/>
  </r>
  <r>
    <x v="48"/>
    <x v="120"/>
    <n v="8.6078431372548962"/>
    <x v="8"/>
    <x v="0"/>
  </r>
  <r>
    <x v="48"/>
    <x v="121"/>
    <m/>
    <x v="8"/>
    <x v="0"/>
  </r>
  <r>
    <x v="48"/>
    <x v="122"/>
    <n v="6.7142857142857135"/>
    <x v="8"/>
    <x v="0"/>
  </r>
  <r>
    <x v="48"/>
    <x v="123"/>
    <n v="7.1"/>
    <x v="8"/>
    <x v="0"/>
  </r>
  <r>
    <x v="48"/>
    <x v="124"/>
    <n v="6"/>
    <x v="8"/>
    <x v="0"/>
  </r>
  <r>
    <x v="48"/>
    <x v="112"/>
    <n v="8"/>
    <x v="9"/>
    <x v="0"/>
  </r>
  <r>
    <x v="48"/>
    <x v="113"/>
    <n v="8.0303030303030294"/>
    <x v="9"/>
    <x v="0"/>
  </r>
  <r>
    <x v="48"/>
    <x v="114"/>
    <n v="8.5"/>
    <x v="9"/>
    <x v="0"/>
  </r>
  <r>
    <x v="48"/>
    <x v="115"/>
    <n v="8.8000000000000007"/>
    <x v="9"/>
    <x v="0"/>
  </r>
  <r>
    <x v="48"/>
    <x v="116"/>
    <n v="8.0652173913043459"/>
    <x v="9"/>
    <x v="0"/>
  </r>
  <r>
    <x v="48"/>
    <x v="117"/>
    <n v="8"/>
    <x v="9"/>
    <x v="0"/>
  </r>
  <r>
    <x v="48"/>
    <x v="118"/>
    <n v="7.666666666666667"/>
    <x v="9"/>
    <x v="0"/>
  </r>
  <r>
    <x v="48"/>
    <x v="119"/>
    <m/>
    <x v="9"/>
    <x v="0"/>
  </r>
  <r>
    <x v="48"/>
    <x v="120"/>
    <n v="8.0188679245282994"/>
    <x v="9"/>
    <x v="0"/>
  </r>
  <r>
    <x v="48"/>
    <x v="121"/>
    <n v="8.5714285714285712"/>
    <x v="9"/>
    <x v="0"/>
  </r>
  <r>
    <x v="48"/>
    <x v="122"/>
    <n v="7.7058823529411749"/>
    <x v="9"/>
    <x v="0"/>
  </r>
  <r>
    <x v="48"/>
    <x v="123"/>
    <n v="8.1666666666666661"/>
    <x v="9"/>
    <x v="0"/>
  </r>
  <r>
    <x v="48"/>
    <x v="124"/>
    <n v="6"/>
    <x v="9"/>
    <x v="0"/>
  </r>
  <r>
    <x v="48"/>
    <x v="112"/>
    <n v="9.6666666666666661"/>
    <x v="10"/>
    <x v="0"/>
  </r>
  <r>
    <x v="48"/>
    <x v="113"/>
    <n v="7.916666666666667"/>
    <x v="10"/>
    <x v="0"/>
  </r>
  <r>
    <x v="48"/>
    <x v="114"/>
    <n v="9.5"/>
    <x v="10"/>
    <x v="0"/>
  </r>
  <r>
    <x v="48"/>
    <x v="115"/>
    <n v="8.6666666666666679"/>
    <x v="10"/>
    <x v="0"/>
  </r>
  <r>
    <x v="48"/>
    <x v="116"/>
    <n v="8.4285714285714288"/>
    <x v="10"/>
    <x v="0"/>
  </r>
  <r>
    <x v="48"/>
    <x v="117"/>
    <n v="8"/>
    <x v="10"/>
    <x v="0"/>
  </r>
  <r>
    <x v="48"/>
    <x v="118"/>
    <n v="7.625"/>
    <x v="10"/>
    <x v="0"/>
  </r>
  <r>
    <x v="48"/>
    <x v="119"/>
    <n v="8.8000000000000007"/>
    <x v="10"/>
    <x v="0"/>
  </r>
  <r>
    <x v="48"/>
    <x v="120"/>
    <n v="8.4313725490196099"/>
    <x v="10"/>
    <x v="0"/>
  </r>
  <r>
    <x v="48"/>
    <x v="121"/>
    <n v="10"/>
    <x v="10"/>
    <x v="0"/>
  </r>
  <r>
    <x v="48"/>
    <x v="122"/>
    <n v="8.3333333333333304"/>
    <x v="10"/>
    <x v="0"/>
  </r>
  <r>
    <x v="48"/>
    <x v="123"/>
    <n v="8.3636363636363651"/>
    <x v="10"/>
    <x v="0"/>
  </r>
  <r>
    <x v="48"/>
    <x v="124"/>
    <n v="5.4"/>
    <x v="10"/>
    <x v="0"/>
  </r>
  <r>
    <x v="48"/>
    <x v="112"/>
    <n v="7"/>
    <x v="11"/>
    <x v="0"/>
  </r>
  <r>
    <x v="48"/>
    <x v="113"/>
    <n v="7.7272727272727293"/>
    <x v="11"/>
    <x v="0"/>
  </r>
  <r>
    <x v="48"/>
    <x v="114"/>
    <n v="8.3333333333333339"/>
    <x v="11"/>
    <x v="0"/>
  </r>
  <r>
    <x v="48"/>
    <x v="115"/>
    <n v="7.333333333333333"/>
    <x v="11"/>
    <x v="0"/>
  </r>
  <r>
    <x v="48"/>
    <x v="116"/>
    <n v="8.4146341463414664"/>
    <x v="11"/>
    <x v="0"/>
  </r>
  <r>
    <x v="48"/>
    <x v="117"/>
    <n v="8.5"/>
    <x v="11"/>
    <x v="0"/>
  </r>
  <r>
    <x v="48"/>
    <x v="118"/>
    <n v="9"/>
    <x v="11"/>
    <x v="0"/>
  </r>
  <r>
    <x v="48"/>
    <x v="119"/>
    <n v="9"/>
    <x v="11"/>
    <x v="0"/>
  </r>
  <r>
    <x v="48"/>
    <x v="120"/>
    <n v="7.9761904761904754"/>
    <x v="11"/>
    <x v="0"/>
  </r>
  <r>
    <x v="48"/>
    <x v="121"/>
    <n v="9.8000000000000007"/>
    <x v="11"/>
    <x v="0"/>
  </r>
  <r>
    <x v="48"/>
    <x v="122"/>
    <n v="8"/>
    <x v="11"/>
    <x v="0"/>
  </r>
  <r>
    <x v="48"/>
    <x v="123"/>
    <n v="9"/>
    <x v="11"/>
    <x v="0"/>
  </r>
  <r>
    <x v="48"/>
    <x v="124"/>
    <n v="6.125"/>
    <x v="11"/>
    <x v="0"/>
  </r>
  <r>
    <x v="48"/>
    <x v="112"/>
    <n v="8.2857142857142865"/>
    <x v="12"/>
    <x v="0"/>
  </r>
  <r>
    <x v="48"/>
    <x v="113"/>
    <n v="8.3636363636363633"/>
    <x v="12"/>
    <x v="0"/>
  </r>
  <r>
    <x v="48"/>
    <x v="114"/>
    <n v="4"/>
    <x v="12"/>
    <x v="0"/>
  </r>
  <r>
    <x v="48"/>
    <x v="115"/>
    <n v="6"/>
    <x v="12"/>
    <x v="0"/>
  </r>
  <r>
    <x v="48"/>
    <x v="116"/>
    <n v="8.348484848484846"/>
    <x v="12"/>
    <x v="0"/>
  </r>
  <r>
    <x v="48"/>
    <x v="117"/>
    <n v="8.1666666666666679"/>
    <x v="12"/>
    <x v="0"/>
  </r>
  <r>
    <x v="48"/>
    <x v="118"/>
    <n v="8.5"/>
    <x v="12"/>
    <x v="0"/>
  </r>
  <r>
    <x v="48"/>
    <x v="119"/>
    <n v="8.25"/>
    <x v="12"/>
    <x v="0"/>
  </r>
  <r>
    <x v="48"/>
    <x v="120"/>
    <n v="8.531914893617019"/>
    <x v="12"/>
    <x v="0"/>
  </r>
  <r>
    <x v="48"/>
    <x v="121"/>
    <n v="9.6666666666666661"/>
    <x v="12"/>
    <x v="0"/>
  </r>
  <r>
    <x v="48"/>
    <x v="122"/>
    <n v="7.8125"/>
    <x v="12"/>
    <x v="0"/>
  </r>
  <r>
    <x v="48"/>
    <x v="123"/>
    <n v="8.8000000000000007"/>
    <x v="12"/>
    <x v="0"/>
  </r>
  <r>
    <x v="48"/>
    <x v="124"/>
    <n v="6.666666666666667"/>
    <x v="12"/>
    <x v="0"/>
  </r>
  <r>
    <x v="48"/>
    <x v="112"/>
    <n v="7.6666666666666661"/>
    <x v="13"/>
    <x v="0"/>
  </r>
  <r>
    <x v="48"/>
    <x v="113"/>
    <n v="8.6363636363636385"/>
    <x v="13"/>
    <x v="0"/>
  </r>
  <r>
    <x v="48"/>
    <x v="114"/>
    <n v="7.333333333333333"/>
    <x v="13"/>
    <x v="0"/>
  </r>
  <r>
    <x v="48"/>
    <x v="115"/>
    <n v="8.375"/>
    <x v="13"/>
    <x v="0"/>
  </r>
  <r>
    <x v="48"/>
    <x v="116"/>
    <n v="8.6"/>
    <x v="13"/>
    <x v="0"/>
  </r>
  <r>
    <x v="48"/>
    <x v="117"/>
    <n v="8"/>
    <x v="13"/>
    <x v="0"/>
  </r>
  <r>
    <x v="48"/>
    <x v="118"/>
    <n v="9.125"/>
    <x v="13"/>
    <x v="0"/>
  </r>
  <r>
    <x v="48"/>
    <x v="119"/>
    <n v="7.5"/>
    <x v="13"/>
    <x v="0"/>
  </r>
  <r>
    <x v="48"/>
    <x v="120"/>
    <n v="8.4035087719298254"/>
    <x v="13"/>
    <x v="0"/>
  </r>
  <r>
    <x v="48"/>
    <x v="121"/>
    <n v="8.3333333333333339"/>
    <x v="13"/>
    <x v="0"/>
  </r>
  <r>
    <x v="48"/>
    <x v="122"/>
    <n v="7.3636363636363651"/>
    <x v="13"/>
    <x v="0"/>
  </r>
  <r>
    <x v="48"/>
    <x v="123"/>
    <n v="9.75"/>
    <x v="13"/>
    <x v="0"/>
  </r>
  <r>
    <x v="48"/>
    <x v="124"/>
    <n v="7.4"/>
    <x v="13"/>
    <x v="0"/>
  </r>
  <r>
    <x v="48"/>
    <x v="112"/>
    <n v="7.3333333333333339"/>
    <x v="14"/>
    <x v="0"/>
  </r>
  <r>
    <x v="48"/>
    <x v="113"/>
    <n v="7.75"/>
    <x v="14"/>
    <x v="0"/>
  </r>
  <r>
    <x v="48"/>
    <x v="114"/>
    <n v="9"/>
    <x v="14"/>
    <x v="0"/>
  </r>
  <r>
    <x v="48"/>
    <x v="115"/>
    <n v="8.8000000000000007"/>
    <x v="14"/>
    <x v="0"/>
  </r>
  <r>
    <x v="48"/>
    <x v="116"/>
    <n v="8.125"/>
    <x v="14"/>
    <x v="0"/>
  </r>
  <r>
    <x v="48"/>
    <x v="117"/>
    <n v="8.545454545454545"/>
    <x v="14"/>
    <x v="0"/>
  </r>
  <r>
    <x v="48"/>
    <x v="118"/>
    <n v="7.25"/>
    <x v="14"/>
    <x v="0"/>
  </r>
  <r>
    <x v="48"/>
    <x v="119"/>
    <n v="9.5"/>
    <x v="14"/>
    <x v="0"/>
  </r>
  <r>
    <x v="48"/>
    <x v="120"/>
    <n v="7.7142857142857162"/>
    <x v="14"/>
    <x v="0"/>
  </r>
  <r>
    <x v="48"/>
    <x v="121"/>
    <n v="9"/>
    <x v="14"/>
    <x v="0"/>
  </r>
  <r>
    <x v="48"/>
    <x v="122"/>
    <n v="5.2"/>
    <x v="14"/>
    <x v="0"/>
  </r>
  <r>
    <x v="48"/>
    <x v="123"/>
    <n v="7.333333333333333"/>
    <x v="14"/>
    <x v="0"/>
  </r>
  <r>
    <x v="48"/>
    <x v="124"/>
    <n v="10"/>
    <x v="14"/>
    <x v="0"/>
  </r>
  <r>
    <x v="48"/>
    <x v="112"/>
    <n v="9.5"/>
    <x v="15"/>
    <x v="0"/>
  </r>
  <r>
    <x v="48"/>
    <x v="113"/>
    <n v="7.9024390243902438"/>
    <x v="15"/>
    <x v="0"/>
  </r>
  <r>
    <x v="48"/>
    <x v="114"/>
    <n v="5.666666666666667"/>
    <x v="15"/>
    <x v="0"/>
  </r>
  <r>
    <x v="48"/>
    <x v="115"/>
    <n v="7.8"/>
    <x v="15"/>
    <x v="0"/>
  </r>
  <r>
    <x v="48"/>
    <x v="116"/>
    <n v="8.9333333333333318"/>
    <x v="15"/>
    <x v="0"/>
  </r>
  <r>
    <x v="48"/>
    <x v="117"/>
    <n v="7.6428571428571423"/>
    <x v="15"/>
    <x v="0"/>
  </r>
  <r>
    <x v="48"/>
    <x v="118"/>
    <n v="9.1951219512195106"/>
    <x v="15"/>
    <x v="0"/>
  </r>
  <r>
    <x v="48"/>
    <x v="119"/>
    <n v="7.625"/>
    <x v="15"/>
    <x v="0"/>
  </r>
  <r>
    <x v="48"/>
    <x v="120"/>
    <n v="9.2403846153846114"/>
    <x v="15"/>
    <x v="0"/>
  </r>
  <r>
    <x v="48"/>
    <x v="121"/>
    <n v="6.5"/>
    <x v="15"/>
    <x v="0"/>
  </r>
  <r>
    <x v="48"/>
    <x v="122"/>
    <n v="8.3823529411764675"/>
    <x v="15"/>
    <x v="0"/>
  </r>
  <r>
    <x v="48"/>
    <x v="123"/>
    <n v="8.7142857142857153"/>
    <x v="15"/>
    <x v="0"/>
  </r>
  <r>
    <x v="48"/>
    <x v="124"/>
    <n v="5.75"/>
    <x v="15"/>
    <x v="0"/>
  </r>
  <r>
    <x v="48"/>
    <x v="112"/>
    <n v="8"/>
    <x v="16"/>
    <x v="0"/>
  </r>
  <r>
    <x v="48"/>
    <x v="113"/>
    <n v="8.0142857142857178"/>
    <x v="16"/>
    <x v="0"/>
  </r>
  <r>
    <x v="48"/>
    <x v="114"/>
    <n v="7.375"/>
    <x v="16"/>
    <x v="0"/>
  </r>
  <r>
    <x v="48"/>
    <x v="115"/>
    <n v="6.9333333333333336"/>
    <x v="16"/>
    <x v="0"/>
  </r>
  <r>
    <x v="48"/>
    <x v="116"/>
    <n v="8.6938775510204067"/>
    <x v="16"/>
    <x v="0"/>
  </r>
  <r>
    <x v="48"/>
    <x v="117"/>
    <n v="7.4"/>
    <x v="16"/>
    <x v="0"/>
  </r>
  <r>
    <x v="48"/>
    <x v="118"/>
    <n v="7.6944444444444438"/>
    <x v="16"/>
    <x v="0"/>
  </r>
  <r>
    <x v="48"/>
    <x v="119"/>
    <n v="6.7272727272727275"/>
    <x v="16"/>
    <x v="0"/>
  </r>
  <r>
    <x v="48"/>
    <x v="120"/>
    <n v="8.583892617449667"/>
    <x v="16"/>
    <x v="0"/>
  </r>
  <r>
    <x v="48"/>
    <x v="121"/>
    <n v="8.4444444444444464"/>
    <x v="16"/>
    <x v="0"/>
  </r>
  <r>
    <x v="48"/>
    <x v="122"/>
    <n v="8.7368421052631575"/>
    <x v="16"/>
    <x v="0"/>
  </r>
  <r>
    <x v="48"/>
    <x v="123"/>
    <n v="8.2903225806451619"/>
    <x v="16"/>
    <x v="0"/>
  </r>
  <r>
    <x v="48"/>
    <x v="124"/>
    <n v="5.6875"/>
    <x v="16"/>
    <x v="0"/>
  </r>
  <r>
    <x v="48"/>
    <x v="112"/>
    <n v="8.0040322580645196"/>
    <x v="0"/>
    <x v="1"/>
  </r>
  <r>
    <x v="48"/>
    <x v="113"/>
    <n v="7.8872668288726668"/>
    <x v="0"/>
    <x v="1"/>
  </r>
  <r>
    <x v="48"/>
    <x v="114"/>
    <n v="8.0749999999999993"/>
    <x v="0"/>
    <x v="1"/>
  </r>
  <r>
    <x v="48"/>
    <x v="115"/>
    <n v="8.3940677966101642"/>
    <x v="0"/>
    <x v="1"/>
  </r>
  <r>
    <x v="48"/>
    <x v="116"/>
    <n v="8.0642994241842736"/>
    <x v="0"/>
    <x v="1"/>
  </r>
  <r>
    <x v="48"/>
    <x v="117"/>
    <n v="8.0185567010309242"/>
    <x v="0"/>
    <x v="1"/>
  </r>
  <r>
    <x v="48"/>
    <x v="118"/>
    <n v="7.8275862068965596"/>
    <x v="0"/>
    <x v="1"/>
  </r>
  <r>
    <x v="48"/>
    <x v="119"/>
    <n v="7.2460732984293195"/>
    <x v="0"/>
    <x v="1"/>
  </r>
  <r>
    <x v="48"/>
    <x v="120"/>
    <n v="8.3451511991658105"/>
    <x v="0"/>
    <x v="1"/>
  </r>
  <r>
    <x v="48"/>
    <x v="121"/>
    <n v="8.359477124183007"/>
    <x v="0"/>
    <x v="1"/>
  </r>
  <r>
    <x v="48"/>
    <x v="122"/>
    <n v="8.1379870129870167"/>
    <x v="0"/>
    <x v="1"/>
  </r>
  <r>
    <x v="48"/>
    <x v="123"/>
    <n v="7.9862700228832937"/>
    <x v="0"/>
    <x v="1"/>
  </r>
  <r>
    <x v="48"/>
    <x v="124"/>
    <n v="0"/>
    <x v="0"/>
    <x v="1"/>
  </r>
  <r>
    <x v="48"/>
    <x v="112"/>
    <n v="7.814814814814814"/>
    <x v="1"/>
    <x v="1"/>
  </r>
  <r>
    <x v="48"/>
    <x v="113"/>
    <n v="7.4074074074074066"/>
    <x v="1"/>
    <x v="1"/>
  </r>
  <r>
    <x v="48"/>
    <x v="114"/>
    <n v="8.4375"/>
    <x v="1"/>
    <x v="1"/>
  </r>
  <r>
    <x v="48"/>
    <x v="115"/>
    <n v="7.9318181818181817"/>
    <x v="1"/>
    <x v="1"/>
  </r>
  <r>
    <x v="48"/>
    <x v="116"/>
    <n v="8.1840490797545993"/>
    <x v="1"/>
    <x v="1"/>
  </r>
  <r>
    <x v="48"/>
    <x v="117"/>
    <n v="8.2151898734177209"/>
    <x v="1"/>
    <x v="1"/>
  </r>
  <r>
    <x v="48"/>
    <x v="118"/>
    <n v="7.8176100628930802"/>
    <x v="1"/>
    <x v="1"/>
  </r>
  <r>
    <x v="48"/>
    <x v="119"/>
    <n v="7"/>
    <x v="1"/>
    <x v="1"/>
  </r>
  <r>
    <x v="48"/>
    <x v="120"/>
    <n v="8.4963768115941942"/>
    <x v="1"/>
    <x v="1"/>
  </r>
  <r>
    <x v="48"/>
    <x v="121"/>
    <n v="8.4545454545454568"/>
    <x v="1"/>
    <x v="1"/>
  </r>
  <r>
    <x v="48"/>
    <x v="122"/>
    <n v="8.0798122065727735"/>
    <x v="1"/>
    <x v="1"/>
  </r>
  <r>
    <x v="48"/>
    <x v="123"/>
    <n v="7.9187500000000002"/>
    <x v="1"/>
    <x v="1"/>
  </r>
  <r>
    <x v="48"/>
    <x v="124"/>
    <n v="0"/>
    <x v="1"/>
    <x v="1"/>
  </r>
  <r>
    <x v="48"/>
    <x v="112"/>
    <n v="8.0381679389313021"/>
    <x v="2"/>
    <x v="1"/>
  </r>
  <r>
    <x v="48"/>
    <x v="113"/>
    <n v="8.1302211302211393"/>
    <x v="2"/>
    <x v="1"/>
  </r>
  <r>
    <x v="48"/>
    <x v="114"/>
    <n v="7.6"/>
    <x v="2"/>
    <x v="1"/>
  </r>
  <r>
    <x v="48"/>
    <x v="115"/>
    <n v="8.5131578947368389"/>
    <x v="2"/>
    <x v="1"/>
  </r>
  <r>
    <x v="48"/>
    <x v="116"/>
    <n v="8.2886597938144373"/>
    <x v="2"/>
    <x v="1"/>
  </r>
  <r>
    <x v="48"/>
    <x v="117"/>
    <n v="8.3191489361702171"/>
    <x v="2"/>
    <x v="1"/>
  </r>
  <r>
    <x v="48"/>
    <x v="118"/>
    <n v="8.388235294117651"/>
    <x v="2"/>
    <x v="1"/>
  </r>
  <r>
    <x v="48"/>
    <x v="119"/>
    <n v="7.3164556962025324"/>
    <x v="2"/>
    <x v="1"/>
  </r>
  <r>
    <x v="48"/>
    <x v="120"/>
    <n v="8.1605392156862688"/>
    <x v="2"/>
    <x v="1"/>
  </r>
  <r>
    <x v="48"/>
    <x v="121"/>
    <n v="8.4705882352941142"/>
    <x v="2"/>
    <x v="1"/>
  </r>
  <r>
    <x v="48"/>
    <x v="122"/>
    <n v="8.4795918367346967"/>
    <x v="2"/>
    <x v="1"/>
  </r>
  <r>
    <x v="48"/>
    <x v="123"/>
    <n v="8.1927710843373518"/>
    <x v="2"/>
    <x v="1"/>
  </r>
  <r>
    <x v="48"/>
    <x v="124"/>
    <n v="0"/>
    <x v="2"/>
    <x v="1"/>
  </r>
  <r>
    <x v="48"/>
    <x v="112"/>
    <n v="8.0454545454545467"/>
    <x v="3"/>
    <x v="1"/>
  </r>
  <r>
    <x v="48"/>
    <x v="113"/>
    <n v="8.1"/>
    <x v="3"/>
    <x v="1"/>
  </r>
  <r>
    <x v="48"/>
    <x v="114"/>
    <n v="7.9090909090909092"/>
    <x v="3"/>
    <x v="1"/>
  </r>
  <r>
    <x v="48"/>
    <x v="115"/>
    <n v="8.6176470588235308"/>
    <x v="3"/>
    <x v="1"/>
  </r>
  <r>
    <x v="48"/>
    <x v="116"/>
    <n v="8.0144578313252968"/>
    <x v="3"/>
    <x v="1"/>
  </r>
  <r>
    <x v="48"/>
    <x v="117"/>
    <n v="7.8115942028985517"/>
    <x v="3"/>
    <x v="1"/>
  </r>
  <r>
    <x v="48"/>
    <x v="118"/>
    <n v="7.9873417721519004"/>
    <x v="3"/>
    <x v="1"/>
  </r>
  <r>
    <x v="48"/>
    <x v="119"/>
    <n v="7.625"/>
    <x v="3"/>
    <x v="1"/>
  </r>
  <r>
    <x v="48"/>
    <x v="120"/>
    <n v="8.4580419580419477"/>
    <x v="3"/>
    <x v="1"/>
  </r>
  <r>
    <x v="48"/>
    <x v="121"/>
    <n v="8.4"/>
    <x v="3"/>
    <x v="1"/>
  </r>
  <r>
    <x v="48"/>
    <x v="122"/>
    <n v="8.292682926829265"/>
    <x v="3"/>
    <x v="1"/>
  </r>
  <r>
    <x v="48"/>
    <x v="123"/>
    <n v="8.0744680851063837"/>
    <x v="3"/>
    <x v="1"/>
  </r>
  <r>
    <x v="48"/>
    <x v="124"/>
    <n v="0"/>
    <x v="3"/>
    <x v="1"/>
  </r>
  <r>
    <x v="48"/>
    <x v="112"/>
    <n v="7.8181818181818166"/>
    <x v="4"/>
    <x v="1"/>
  </r>
  <r>
    <x v="48"/>
    <x v="113"/>
    <n v="7.6714285714285726"/>
    <x v="4"/>
    <x v="1"/>
  </r>
  <r>
    <x v="48"/>
    <x v="114"/>
    <n v="7.25"/>
    <x v="4"/>
    <x v="1"/>
  </r>
  <r>
    <x v="48"/>
    <x v="115"/>
    <n v="8.6"/>
    <x v="4"/>
    <x v="1"/>
  </r>
  <r>
    <x v="48"/>
    <x v="116"/>
    <n v="8.2096774193548399"/>
    <x v="4"/>
    <x v="1"/>
  </r>
  <r>
    <x v="48"/>
    <x v="117"/>
    <n v="6.28"/>
    <x v="4"/>
    <x v="1"/>
  </r>
  <r>
    <x v="48"/>
    <x v="118"/>
    <n v="7.6896551724137927"/>
    <x v="4"/>
    <x v="1"/>
  </r>
  <r>
    <x v="48"/>
    <x v="119"/>
    <n v="7.5882352941176459"/>
    <x v="4"/>
    <x v="1"/>
  </r>
  <r>
    <x v="48"/>
    <x v="120"/>
    <n v="8.2903225806451672"/>
    <x v="4"/>
    <x v="1"/>
  </r>
  <r>
    <x v="48"/>
    <x v="121"/>
    <n v="8"/>
    <x v="4"/>
    <x v="1"/>
  </r>
  <r>
    <x v="48"/>
    <x v="122"/>
    <n v="8.3421052631578956"/>
    <x v="4"/>
    <x v="1"/>
  </r>
  <r>
    <x v="48"/>
    <x v="123"/>
    <n v="7.8571428571428577"/>
    <x v="4"/>
    <x v="1"/>
  </r>
  <r>
    <x v="48"/>
    <x v="124"/>
    <n v="0"/>
    <x v="4"/>
    <x v="1"/>
  </r>
  <r>
    <x v="48"/>
    <x v="112"/>
    <n v="6.875"/>
    <x v="5"/>
    <x v="1"/>
  </r>
  <r>
    <x v="48"/>
    <x v="113"/>
    <n v="7.384615384615385"/>
    <x v="5"/>
    <x v="1"/>
  </r>
  <r>
    <x v="48"/>
    <x v="114"/>
    <m/>
    <x v="5"/>
    <x v="1"/>
  </r>
  <r>
    <x v="48"/>
    <x v="115"/>
    <n v="10"/>
    <x v="5"/>
    <x v="1"/>
  </r>
  <r>
    <x v="48"/>
    <x v="116"/>
    <n v="8.5882352941176467"/>
    <x v="5"/>
    <x v="1"/>
  </r>
  <r>
    <x v="48"/>
    <x v="117"/>
    <n v="5.8"/>
    <x v="5"/>
    <x v="1"/>
  </r>
  <r>
    <x v="48"/>
    <x v="118"/>
    <n v="8.2222222222222214"/>
    <x v="5"/>
    <x v="1"/>
  </r>
  <r>
    <x v="48"/>
    <x v="119"/>
    <n v="7"/>
    <x v="5"/>
    <x v="1"/>
  </r>
  <r>
    <x v="48"/>
    <x v="120"/>
    <n v="8.2909090909090875"/>
    <x v="5"/>
    <x v="1"/>
  </r>
  <r>
    <x v="48"/>
    <x v="121"/>
    <n v="9"/>
    <x v="5"/>
    <x v="1"/>
  </r>
  <r>
    <x v="48"/>
    <x v="122"/>
    <n v="8.7272727272727284"/>
    <x v="5"/>
    <x v="1"/>
  </r>
  <r>
    <x v="48"/>
    <x v="123"/>
    <n v="7"/>
    <x v="5"/>
    <x v="1"/>
  </r>
  <r>
    <x v="48"/>
    <x v="124"/>
    <n v="0"/>
    <x v="5"/>
    <x v="1"/>
  </r>
  <r>
    <x v="48"/>
    <x v="112"/>
    <n v="8"/>
    <x v="6"/>
    <x v="1"/>
  </r>
  <r>
    <x v="48"/>
    <x v="113"/>
    <n v="6.5"/>
    <x v="6"/>
    <x v="1"/>
  </r>
  <r>
    <x v="48"/>
    <x v="114"/>
    <n v="9"/>
    <x v="6"/>
    <x v="1"/>
  </r>
  <r>
    <x v="48"/>
    <x v="115"/>
    <n v="7"/>
    <x v="6"/>
    <x v="1"/>
  </r>
  <r>
    <x v="48"/>
    <x v="116"/>
    <n v="8.1428571428571441"/>
    <x v="6"/>
    <x v="1"/>
  </r>
  <r>
    <x v="48"/>
    <x v="117"/>
    <n v="6.375"/>
    <x v="6"/>
    <x v="1"/>
  </r>
  <r>
    <x v="48"/>
    <x v="118"/>
    <n v="7.2857142857142856"/>
    <x v="6"/>
    <x v="1"/>
  </r>
  <r>
    <x v="48"/>
    <x v="119"/>
    <n v="9"/>
    <x v="6"/>
    <x v="1"/>
  </r>
  <r>
    <x v="48"/>
    <x v="120"/>
    <n v="8.0689655172413772"/>
    <x v="6"/>
    <x v="1"/>
  </r>
  <r>
    <x v="48"/>
    <x v="121"/>
    <n v="8"/>
    <x v="6"/>
    <x v="1"/>
  </r>
  <r>
    <x v="48"/>
    <x v="122"/>
    <n v="9.3333333333333321"/>
    <x v="6"/>
    <x v="1"/>
  </r>
  <r>
    <x v="48"/>
    <x v="123"/>
    <n v="8.6"/>
    <x v="6"/>
    <x v="1"/>
  </r>
  <r>
    <x v="48"/>
    <x v="124"/>
    <n v="0"/>
    <x v="6"/>
    <x v="1"/>
  </r>
  <r>
    <x v="48"/>
    <x v="112"/>
    <n v="7.333333333333333"/>
    <x v="7"/>
    <x v="1"/>
  </r>
  <r>
    <x v="48"/>
    <x v="113"/>
    <n v="8.0588235294117645"/>
    <x v="7"/>
    <x v="1"/>
  </r>
  <r>
    <x v="48"/>
    <x v="114"/>
    <n v="1"/>
    <x v="7"/>
    <x v="1"/>
  </r>
  <r>
    <x v="48"/>
    <x v="115"/>
    <m/>
    <x v="7"/>
    <x v="1"/>
  </r>
  <r>
    <x v="48"/>
    <x v="116"/>
    <n v="7.7333333333333334"/>
    <x v="7"/>
    <x v="1"/>
  </r>
  <r>
    <x v="48"/>
    <x v="117"/>
    <n v="6.4285714285714288"/>
    <x v="7"/>
    <x v="1"/>
  </r>
  <r>
    <x v="48"/>
    <x v="118"/>
    <n v="7"/>
    <x v="7"/>
    <x v="1"/>
  </r>
  <r>
    <x v="48"/>
    <x v="119"/>
    <n v="7.5"/>
    <x v="7"/>
    <x v="1"/>
  </r>
  <r>
    <x v="48"/>
    <x v="120"/>
    <n v="8.3928571428571459"/>
    <x v="7"/>
    <x v="1"/>
  </r>
  <r>
    <x v="48"/>
    <x v="121"/>
    <n v="7.666666666666667"/>
    <x v="7"/>
    <x v="1"/>
  </r>
  <r>
    <x v="48"/>
    <x v="122"/>
    <n v="7.4"/>
    <x v="7"/>
    <x v="1"/>
  </r>
  <r>
    <x v="48"/>
    <x v="123"/>
    <n v="8.6"/>
    <x v="7"/>
    <x v="1"/>
  </r>
  <r>
    <x v="48"/>
    <x v="124"/>
    <n v="0"/>
    <x v="7"/>
    <x v="1"/>
  </r>
  <r>
    <x v="48"/>
    <x v="112"/>
    <n v="8.875"/>
    <x v="8"/>
    <x v="1"/>
  </r>
  <r>
    <x v="48"/>
    <x v="113"/>
    <n v="7.7941176470588225"/>
    <x v="8"/>
    <x v="1"/>
  </r>
  <r>
    <x v="48"/>
    <x v="114"/>
    <n v="10"/>
    <x v="8"/>
    <x v="1"/>
  </r>
  <r>
    <x v="48"/>
    <x v="115"/>
    <n v="9.5"/>
    <x v="8"/>
    <x v="1"/>
  </r>
  <r>
    <x v="48"/>
    <x v="116"/>
    <n v="8.2608695652173925"/>
    <x v="8"/>
    <x v="1"/>
  </r>
  <r>
    <x v="48"/>
    <x v="117"/>
    <n v="6.4"/>
    <x v="8"/>
    <x v="1"/>
  </r>
  <r>
    <x v="48"/>
    <x v="118"/>
    <n v="7.7"/>
    <x v="8"/>
    <x v="1"/>
  </r>
  <r>
    <x v="48"/>
    <x v="119"/>
    <n v="7.7"/>
    <x v="8"/>
    <x v="1"/>
  </r>
  <r>
    <x v="48"/>
    <x v="120"/>
    <n v="8.304347826086957"/>
    <x v="8"/>
    <x v="1"/>
  </r>
  <r>
    <x v="48"/>
    <x v="121"/>
    <n v="8"/>
    <x v="8"/>
    <x v="1"/>
  </r>
  <r>
    <x v="48"/>
    <x v="122"/>
    <n v="8"/>
    <x v="8"/>
    <x v="1"/>
  </r>
  <r>
    <x v="48"/>
    <x v="123"/>
    <n v="7.666666666666667"/>
    <x v="8"/>
    <x v="1"/>
  </r>
  <r>
    <x v="48"/>
    <x v="124"/>
    <n v="0"/>
    <x v="8"/>
    <x v="1"/>
  </r>
  <r>
    <x v="48"/>
    <x v="112"/>
    <n v="8.6666666666666661"/>
    <x v="9"/>
    <x v="1"/>
  </r>
  <r>
    <x v="48"/>
    <x v="113"/>
    <n v="7.8095238095238093"/>
    <x v="9"/>
    <x v="1"/>
  </r>
  <r>
    <x v="48"/>
    <x v="114"/>
    <n v="8"/>
    <x v="9"/>
    <x v="1"/>
  </r>
  <r>
    <x v="48"/>
    <x v="115"/>
    <n v="7.25"/>
    <x v="9"/>
    <x v="1"/>
  </r>
  <r>
    <x v="48"/>
    <x v="116"/>
    <n v="7.8285714285714283"/>
    <x v="9"/>
    <x v="1"/>
  </r>
  <r>
    <x v="48"/>
    <x v="117"/>
    <n v="8.1999999999999993"/>
    <x v="9"/>
    <x v="1"/>
  </r>
  <r>
    <x v="48"/>
    <x v="118"/>
    <n v="7.375"/>
    <x v="9"/>
    <x v="1"/>
  </r>
  <r>
    <x v="48"/>
    <x v="119"/>
    <n v="7"/>
    <x v="9"/>
    <x v="1"/>
  </r>
  <r>
    <x v="48"/>
    <x v="120"/>
    <n v="7.9833333333333343"/>
    <x v="9"/>
    <x v="1"/>
  </r>
  <r>
    <x v="48"/>
    <x v="121"/>
    <n v="8.6"/>
    <x v="9"/>
    <x v="1"/>
  </r>
  <r>
    <x v="48"/>
    <x v="122"/>
    <n v="7.7142857142857144"/>
    <x v="9"/>
    <x v="1"/>
  </r>
  <r>
    <x v="48"/>
    <x v="123"/>
    <n v="8"/>
    <x v="9"/>
    <x v="1"/>
  </r>
  <r>
    <x v="48"/>
    <x v="124"/>
    <n v="0"/>
    <x v="9"/>
    <x v="1"/>
  </r>
  <r>
    <x v="48"/>
    <x v="112"/>
    <n v="7"/>
    <x v="10"/>
    <x v="1"/>
  </r>
  <r>
    <x v="48"/>
    <x v="113"/>
    <n v="8.1052631578947345"/>
    <x v="10"/>
    <x v="1"/>
  </r>
  <r>
    <x v="48"/>
    <x v="114"/>
    <n v="7.666666666666667"/>
    <x v="10"/>
    <x v="1"/>
  </r>
  <r>
    <x v="48"/>
    <x v="115"/>
    <n v="8.6"/>
    <x v="10"/>
    <x v="1"/>
  </r>
  <r>
    <x v="48"/>
    <x v="116"/>
    <n v="8.4166666666666661"/>
    <x v="10"/>
    <x v="1"/>
  </r>
  <r>
    <x v="48"/>
    <x v="117"/>
    <n v="8"/>
    <x v="10"/>
    <x v="1"/>
  </r>
  <r>
    <x v="48"/>
    <x v="118"/>
    <n v="8.6999999999999993"/>
    <x v="10"/>
    <x v="1"/>
  </r>
  <r>
    <x v="48"/>
    <x v="119"/>
    <n v="7"/>
    <x v="10"/>
    <x v="1"/>
  </r>
  <r>
    <x v="48"/>
    <x v="120"/>
    <n v="8.4925373134328392"/>
    <x v="10"/>
    <x v="1"/>
  </r>
  <r>
    <x v="48"/>
    <x v="121"/>
    <n v="8.5"/>
    <x v="10"/>
    <x v="1"/>
  </r>
  <r>
    <x v="48"/>
    <x v="122"/>
    <n v="8.1515151515151505"/>
    <x v="10"/>
    <x v="1"/>
  </r>
  <r>
    <x v="48"/>
    <x v="123"/>
    <n v="7.2222222222222223"/>
    <x v="10"/>
    <x v="1"/>
  </r>
  <r>
    <x v="48"/>
    <x v="124"/>
    <n v="0"/>
    <x v="10"/>
    <x v="1"/>
  </r>
  <r>
    <x v="48"/>
    <x v="112"/>
    <n v="8"/>
    <x v="11"/>
    <x v="1"/>
  </r>
  <r>
    <x v="48"/>
    <x v="113"/>
    <n v="8.3235294117647101"/>
    <x v="11"/>
    <x v="1"/>
  </r>
  <r>
    <x v="48"/>
    <x v="114"/>
    <n v="9"/>
    <x v="11"/>
    <x v="1"/>
  </r>
  <r>
    <x v="48"/>
    <x v="115"/>
    <n v="9.25"/>
    <x v="11"/>
    <x v="1"/>
  </r>
  <r>
    <x v="48"/>
    <x v="116"/>
    <n v="8.1750000000000007"/>
    <x v="11"/>
    <x v="1"/>
  </r>
  <r>
    <x v="48"/>
    <x v="117"/>
    <n v="9"/>
    <x v="11"/>
    <x v="1"/>
  </r>
  <r>
    <x v="48"/>
    <x v="118"/>
    <n v="7"/>
    <x v="11"/>
    <x v="1"/>
  </r>
  <r>
    <x v="48"/>
    <x v="119"/>
    <n v="9"/>
    <x v="11"/>
    <x v="1"/>
  </r>
  <r>
    <x v="48"/>
    <x v="120"/>
    <n v="8.5428571428571445"/>
    <x v="11"/>
    <x v="1"/>
  </r>
  <r>
    <x v="48"/>
    <x v="121"/>
    <n v="10"/>
    <x v="11"/>
    <x v="1"/>
  </r>
  <r>
    <x v="48"/>
    <x v="122"/>
    <n v="7.9166666666666661"/>
    <x v="11"/>
    <x v="1"/>
  </r>
  <r>
    <x v="48"/>
    <x v="123"/>
    <n v="8.25"/>
    <x v="11"/>
    <x v="1"/>
  </r>
  <r>
    <x v="48"/>
    <x v="124"/>
    <n v="0"/>
    <x v="11"/>
    <x v="1"/>
  </r>
  <r>
    <x v="48"/>
    <x v="112"/>
    <n v="9"/>
    <x v="12"/>
    <x v="1"/>
  </r>
  <r>
    <x v="48"/>
    <x v="113"/>
    <n v="8.0769230769230749"/>
    <x v="12"/>
    <x v="1"/>
  </r>
  <r>
    <x v="48"/>
    <x v="114"/>
    <n v="8.875"/>
    <x v="12"/>
    <x v="1"/>
  </r>
  <r>
    <x v="48"/>
    <x v="115"/>
    <n v="6.6"/>
    <x v="12"/>
    <x v="1"/>
  </r>
  <r>
    <x v="48"/>
    <x v="116"/>
    <n v="8.0563380281690122"/>
    <x v="12"/>
    <x v="1"/>
  </r>
  <r>
    <x v="48"/>
    <x v="117"/>
    <n v="8.0555555555555554"/>
    <x v="12"/>
    <x v="1"/>
  </r>
  <r>
    <x v="48"/>
    <x v="118"/>
    <n v="7.625"/>
    <x v="12"/>
    <x v="1"/>
  </r>
  <r>
    <x v="48"/>
    <x v="119"/>
    <n v="7"/>
    <x v="12"/>
    <x v="1"/>
  </r>
  <r>
    <x v="48"/>
    <x v="120"/>
    <n v="8.9857142857142858"/>
    <x v="12"/>
    <x v="1"/>
  </r>
  <r>
    <x v="48"/>
    <x v="121"/>
    <n v="8.3333333333333339"/>
    <x v="12"/>
    <x v="1"/>
  </r>
  <r>
    <x v="48"/>
    <x v="122"/>
    <n v="8.2666666666666657"/>
    <x v="12"/>
    <x v="1"/>
  </r>
  <r>
    <x v="48"/>
    <x v="123"/>
    <n v="8.1999999999999993"/>
    <x v="12"/>
    <x v="1"/>
  </r>
  <r>
    <x v="48"/>
    <x v="124"/>
    <n v="0"/>
    <x v="12"/>
    <x v="1"/>
  </r>
  <r>
    <x v="48"/>
    <x v="112"/>
    <n v="8.7142857142857135"/>
    <x v="13"/>
    <x v="1"/>
  </r>
  <r>
    <x v="48"/>
    <x v="113"/>
    <n v="7.8"/>
    <x v="13"/>
    <x v="1"/>
  </r>
  <r>
    <x v="48"/>
    <x v="114"/>
    <n v="9"/>
    <x v="13"/>
    <x v="1"/>
  </r>
  <r>
    <x v="48"/>
    <x v="115"/>
    <n v="9.25"/>
    <x v="13"/>
    <x v="1"/>
  </r>
  <r>
    <x v="48"/>
    <x v="116"/>
    <n v="8.9411764705882355"/>
    <x v="13"/>
    <x v="1"/>
  </r>
  <r>
    <x v="48"/>
    <x v="117"/>
    <n v="8.3333333333333321"/>
    <x v="13"/>
    <x v="1"/>
  </r>
  <r>
    <x v="48"/>
    <x v="118"/>
    <n v="7"/>
    <x v="13"/>
    <x v="1"/>
  </r>
  <r>
    <x v="48"/>
    <x v="119"/>
    <n v="9.5"/>
    <x v="13"/>
    <x v="1"/>
  </r>
  <r>
    <x v="48"/>
    <x v="120"/>
    <n v="8.8076923076923084"/>
    <x v="13"/>
    <x v="1"/>
  </r>
  <r>
    <x v="48"/>
    <x v="121"/>
    <n v="10"/>
    <x v="13"/>
    <x v="1"/>
  </r>
  <r>
    <x v="48"/>
    <x v="122"/>
    <n v="8.615384615384615"/>
    <x v="13"/>
    <x v="1"/>
  </r>
  <r>
    <x v="48"/>
    <x v="123"/>
    <n v="9.5"/>
    <x v="13"/>
    <x v="1"/>
  </r>
  <r>
    <x v="48"/>
    <x v="124"/>
    <n v="0"/>
    <x v="13"/>
    <x v="1"/>
  </r>
  <r>
    <x v="48"/>
    <x v="112"/>
    <n v="8"/>
    <x v="14"/>
    <x v="1"/>
  </r>
  <r>
    <x v="48"/>
    <x v="113"/>
    <n v="7.55"/>
    <x v="14"/>
    <x v="1"/>
  </r>
  <r>
    <x v="48"/>
    <x v="114"/>
    <n v="9.5"/>
    <x v="14"/>
    <x v="1"/>
  </r>
  <r>
    <x v="48"/>
    <x v="115"/>
    <n v="9.4"/>
    <x v="14"/>
    <x v="1"/>
  </r>
  <r>
    <x v="48"/>
    <x v="116"/>
    <n v="7.4285714285714279"/>
    <x v="14"/>
    <x v="1"/>
  </r>
  <r>
    <x v="48"/>
    <x v="117"/>
    <n v="8.6"/>
    <x v="14"/>
    <x v="1"/>
  </r>
  <r>
    <x v="48"/>
    <x v="118"/>
    <n v="7"/>
    <x v="14"/>
    <x v="1"/>
  </r>
  <r>
    <x v="48"/>
    <x v="119"/>
    <n v="9"/>
    <x v="14"/>
    <x v="1"/>
  </r>
  <r>
    <x v="48"/>
    <x v="120"/>
    <n v="8.1034482758620694"/>
    <x v="14"/>
    <x v="1"/>
  </r>
  <r>
    <x v="48"/>
    <x v="121"/>
    <n v="9.25"/>
    <x v="14"/>
    <x v="1"/>
  </r>
  <r>
    <x v="48"/>
    <x v="122"/>
    <n v="8.6666666666666661"/>
    <x v="14"/>
    <x v="1"/>
  </r>
  <r>
    <x v="48"/>
    <x v="123"/>
    <n v="10"/>
    <x v="14"/>
    <x v="1"/>
  </r>
  <r>
    <x v="48"/>
    <x v="124"/>
    <n v="0"/>
    <x v="14"/>
    <x v="1"/>
  </r>
  <r>
    <x v="48"/>
    <x v="112"/>
    <n v="10"/>
    <x v="15"/>
    <x v="1"/>
  </r>
  <r>
    <x v="48"/>
    <x v="113"/>
    <n v="6.3333333333333339"/>
    <x v="15"/>
    <x v="1"/>
  </r>
  <r>
    <x v="48"/>
    <x v="114"/>
    <m/>
    <x v="15"/>
    <x v="1"/>
  </r>
  <r>
    <x v="48"/>
    <x v="115"/>
    <n v="4.333333333333333"/>
    <x v="15"/>
    <x v="1"/>
  </r>
  <r>
    <x v="48"/>
    <x v="116"/>
    <n v="6.5098039215686274"/>
    <x v="15"/>
    <x v="1"/>
  </r>
  <r>
    <x v="48"/>
    <x v="117"/>
    <n v="4.7777777777777777"/>
    <x v="15"/>
    <x v="1"/>
  </r>
  <r>
    <x v="48"/>
    <x v="118"/>
    <n v="6.3888888888888893"/>
    <x v="15"/>
    <x v="1"/>
  </r>
  <r>
    <x v="48"/>
    <x v="119"/>
    <n v="5.8"/>
    <x v="15"/>
    <x v="1"/>
  </r>
  <r>
    <x v="48"/>
    <x v="120"/>
    <n v="6.75"/>
    <x v="15"/>
    <x v="1"/>
  </r>
  <r>
    <x v="48"/>
    <x v="121"/>
    <n v="4.75"/>
    <x v="15"/>
    <x v="1"/>
  </r>
  <r>
    <x v="48"/>
    <x v="122"/>
    <n v="5.3076923076923075"/>
    <x v="15"/>
    <x v="1"/>
  </r>
  <r>
    <x v="48"/>
    <x v="123"/>
    <n v="5.1111111111111116"/>
    <x v="15"/>
    <x v="1"/>
  </r>
  <r>
    <x v="48"/>
    <x v="124"/>
    <n v="0"/>
    <x v="15"/>
    <x v="1"/>
  </r>
  <r>
    <x v="48"/>
    <x v="112"/>
    <n v="7.1428571428571423"/>
    <x v="16"/>
    <x v="1"/>
  </r>
  <r>
    <x v="48"/>
    <x v="113"/>
    <n v="8.2340425531914896"/>
    <x v="16"/>
    <x v="1"/>
  </r>
  <r>
    <x v="48"/>
    <x v="114"/>
    <n v="7.75"/>
    <x v="16"/>
    <x v="1"/>
  </r>
  <r>
    <x v="48"/>
    <x v="115"/>
    <n v="9.25"/>
    <x v="16"/>
    <x v="1"/>
  </r>
  <r>
    <x v="48"/>
    <x v="116"/>
    <n v="8.5806451612903221"/>
    <x v="16"/>
    <x v="1"/>
  </r>
  <r>
    <x v="48"/>
    <x v="117"/>
    <n v="7.6111111111111116"/>
    <x v="16"/>
    <x v="1"/>
  </r>
  <r>
    <x v="48"/>
    <x v="118"/>
    <n v="8.1538461538461551"/>
    <x v="16"/>
    <x v="1"/>
  </r>
  <r>
    <x v="48"/>
    <x v="119"/>
    <n v="7.3333333333333339"/>
    <x v="16"/>
    <x v="1"/>
  </r>
  <r>
    <x v="48"/>
    <x v="120"/>
    <n v="8.7558139534883725"/>
    <x v="16"/>
    <x v="1"/>
  </r>
  <r>
    <x v="48"/>
    <x v="121"/>
    <n v="7.6"/>
    <x v="16"/>
    <x v="1"/>
  </r>
  <r>
    <x v="48"/>
    <x v="122"/>
    <n v="8.75"/>
    <x v="16"/>
    <x v="1"/>
  </r>
  <r>
    <x v="48"/>
    <x v="123"/>
    <n v="8.2799999999999994"/>
    <x v="16"/>
    <x v="1"/>
  </r>
  <r>
    <x v="48"/>
    <x v="124"/>
    <n v="0"/>
    <x v="16"/>
    <x v="1"/>
  </r>
  <r>
    <x v="56"/>
    <x v="125"/>
    <n v="56.977278999172107"/>
    <x v="0"/>
    <x v="0"/>
  </r>
  <r>
    <x v="56"/>
    <x v="126"/>
    <n v="29.712078005703248"/>
    <x v="0"/>
    <x v="0"/>
  </r>
  <r>
    <x v="56"/>
    <x v="4"/>
    <n v="13.310642995124644"/>
    <x v="0"/>
    <x v="0"/>
  </r>
  <r>
    <x v="57"/>
    <x v="125"/>
    <n v="76.259319876341152"/>
    <x v="0"/>
    <x v="0"/>
  </r>
  <r>
    <x v="57"/>
    <x v="126"/>
    <n v="10.538279687215857"/>
    <x v="0"/>
    <x v="0"/>
  </r>
  <r>
    <x v="57"/>
    <x v="4"/>
    <n v="13.202400436442989"/>
    <x v="0"/>
    <x v="0"/>
  </r>
  <r>
    <x v="58"/>
    <x v="125"/>
    <n v="75.280693747147424"/>
    <x v="0"/>
    <x v="0"/>
  </r>
  <r>
    <x v="58"/>
    <x v="126"/>
    <n v="11.465084436330443"/>
    <x v="0"/>
    <x v="0"/>
  </r>
  <r>
    <x v="58"/>
    <x v="4"/>
    <n v="13.254221816522136"/>
    <x v="0"/>
    <x v="0"/>
  </r>
  <r>
    <x v="59"/>
    <x v="125"/>
    <n v="72.692342878053239"/>
    <x v="0"/>
    <x v="0"/>
  </r>
  <r>
    <x v="59"/>
    <x v="126"/>
    <n v="14.051779343152502"/>
    <x v="0"/>
    <x v="0"/>
  </r>
  <r>
    <x v="59"/>
    <x v="4"/>
    <n v="13.255877778794256"/>
    <x v="0"/>
    <x v="0"/>
  </r>
  <r>
    <x v="60"/>
    <x v="125"/>
    <n v="79.343576688789895"/>
    <x v="0"/>
    <x v="0"/>
  </r>
  <r>
    <x v="60"/>
    <x v="126"/>
    <n v="7.4461314664969542"/>
    <x v="0"/>
    <x v="0"/>
  </r>
  <r>
    <x v="60"/>
    <x v="4"/>
    <n v="13.210291844713156"/>
    <x v="0"/>
    <x v="0"/>
  </r>
  <r>
    <x v="49"/>
    <x v="125"/>
    <n v="47.571844307020733"/>
    <x v="0"/>
    <x v="0"/>
  </r>
  <r>
    <x v="49"/>
    <x v="126"/>
    <n v="39.214259730811207"/>
    <x v="0"/>
    <x v="0"/>
  </r>
  <r>
    <x v="49"/>
    <x v="4"/>
    <n v="13.213895962168062"/>
    <x v="0"/>
    <x v="0"/>
  </r>
  <r>
    <x v="50"/>
    <x v="125"/>
    <n v="69.760669760669757"/>
    <x v="0"/>
    <x v="0"/>
  </r>
  <r>
    <x v="50"/>
    <x v="126"/>
    <n v="17.026117026117028"/>
    <x v="0"/>
    <x v="0"/>
  </r>
  <r>
    <x v="50"/>
    <x v="4"/>
    <n v="13.213213213213214"/>
    <x v="0"/>
    <x v="0"/>
  </r>
  <r>
    <x v="51"/>
    <x v="125"/>
    <n v="56.76154612913944"/>
    <x v="0"/>
    <x v="0"/>
  </r>
  <r>
    <x v="51"/>
    <x v="126"/>
    <n v="28.297707387307565"/>
    <x v="0"/>
    <x v="0"/>
  </r>
  <r>
    <x v="51"/>
    <x v="4"/>
    <n v="14.940746483552996"/>
    <x v="0"/>
    <x v="0"/>
  </r>
  <r>
    <x v="52"/>
    <x v="125"/>
    <n v="65.087463556851318"/>
    <x v="0"/>
    <x v="0"/>
  </r>
  <r>
    <x v="52"/>
    <x v="126"/>
    <n v="21.674562682215743"/>
    <x v="0"/>
    <x v="0"/>
  </r>
  <r>
    <x v="52"/>
    <x v="4"/>
    <n v="13.237973760932945"/>
    <x v="0"/>
    <x v="0"/>
  </r>
  <r>
    <x v="53"/>
    <x v="125"/>
    <n v="61.164396700556303"/>
    <x v="0"/>
    <x v="0"/>
  </r>
  <r>
    <x v="53"/>
    <x v="126"/>
    <n v="25.666602723959333"/>
    <x v="0"/>
    <x v="0"/>
  </r>
  <r>
    <x v="53"/>
    <x v="4"/>
    <n v="13.169000575484366"/>
    <x v="0"/>
    <x v="0"/>
  </r>
  <r>
    <x v="54"/>
    <x v="125"/>
    <n v="71.827272727272728"/>
    <x v="0"/>
    <x v="0"/>
  </r>
  <r>
    <x v="54"/>
    <x v="126"/>
    <n v="14.963636363636363"/>
    <x v="0"/>
    <x v="0"/>
  </r>
  <r>
    <x v="54"/>
    <x v="4"/>
    <n v="13.209090909090909"/>
    <x v="0"/>
    <x v="0"/>
  </r>
  <r>
    <x v="55"/>
    <x v="125"/>
    <n v="82.545454545454547"/>
    <x v="0"/>
    <x v="0"/>
  </r>
  <r>
    <x v="55"/>
    <x v="126"/>
    <n v="4.2454545454545451"/>
    <x v="0"/>
    <x v="0"/>
  </r>
  <r>
    <x v="55"/>
    <x v="4"/>
    <n v="13.209090909090909"/>
    <x v="0"/>
    <x v="0"/>
  </r>
  <r>
    <x v="56"/>
    <x v="125"/>
    <n v="39.114082741328879"/>
    <x v="1"/>
    <x v="0"/>
  </r>
  <r>
    <x v="56"/>
    <x v="126"/>
    <n v="56.247388215628916"/>
    <x v="1"/>
    <x v="0"/>
  </r>
  <r>
    <x v="56"/>
    <x v="4"/>
    <n v="4.6385290430422064"/>
    <x v="1"/>
    <x v="0"/>
  </r>
  <r>
    <x v="57"/>
    <x v="125"/>
    <n v="70.954854174990018"/>
    <x v="1"/>
    <x v="0"/>
  </r>
  <r>
    <x v="57"/>
    <x v="126"/>
    <n v="24.410707151418297"/>
    <x v="1"/>
    <x v="0"/>
  </r>
  <r>
    <x v="57"/>
    <x v="4"/>
    <n v="4.6344386735916903"/>
    <x v="1"/>
    <x v="0"/>
  </r>
  <r>
    <x v="58"/>
    <x v="125"/>
    <n v="69.814366424535919"/>
    <x v="1"/>
    <x v="0"/>
  </r>
  <r>
    <x v="58"/>
    <x v="126"/>
    <n v="25.504439063761097"/>
    <x v="1"/>
    <x v="0"/>
  </r>
  <r>
    <x v="58"/>
    <x v="4"/>
    <n v="4.6811945117029863"/>
    <x v="1"/>
    <x v="0"/>
  </r>
  <r>
    <x v="59"/>
    <x v="125"/>
    <n v="64.729950900163672"/>
    <x v="1"/>
    <x v="0"/>
  </r>
  <r>
    <x v="59"/>
    <x v="126"/>
    <n v="30.646481178396073"/>
    <x v="1"/>
    <x v="0"/>
  </r>
  <r>
    <x v="59"/>
    <x v="4"/>
    <n v="4.6235679214402623"/>
    <x v="1"/>
    <x v="0"/>
  </r>
  <r>
    <x v="60"/>
    <x v="125"/>
    <n v="82.221334398721538"/>
    <x v="1"/>
    <x v="0"/>
  </r>
  <r>
    <x v="60"/>
    <x v="126"/>
    <n v="13.104274870155812"/>
    <x v="1"/>
    <x v="0"/>
  </r>
  <r>
    <x v="60"/>
    <x v="4"/>
    <n v="4.6743907311226529"/>
    <x v="1"/>
    <x v="0"/>
  </r>
  <r>
    <x v="49"/>
    <x v="125"/>
    <n v="30.347860855657736"/>
    <x v="1"/>
    <x v="0"/>
  </r>
  <r>
    <x v="49"/>
    <x v="126"/>
    <n v="64.97401039584166"/>
    <x v="1"/>
    <x v="0"/>
  </r>
  <r>
    <x v="49"/>
    <x v="4"/>
    <n v="4.6781287485005993"/>
    <x v="1"/>
    <x v="0"/>
  </r>
  <r>
    <x v="50"/>
    <x v="125"/>
    <n v="55.546655987184621"/>
    <x v="1"/>
    <x v="0"/>
  </r>
  <r>
    <x v="50"/>
    <x v="126"/>
    <n v="39.767721265518624"/>
    <x v="1"/>
    <x v="0"/>
  </r>
  <r>
    <x v="50"/>
    <x v="4"/>
    <n v="4.6856227472967564"/>
    <x v="1"/>
    <x v="0"/>
  </r>
  <r>
    <x v="51"/>
    <x v="125"/>
    <n v="44.154929577464792"/>
    <x v="1"/>
    <x v="0"/>
  </r>
  <r>
    <x v="51"/>
    <x v="126"/>
    <n v="49.718309859154928"/>
    <x v="1"/>
    <x v="0"/>
  </r>
  <r>
    <x v="51"/>
    <x v="4"/>
    <n v="6.126760563380282"/>
    <x v="1"/>
    <x v="0"/>
  </r>
  <r>
    <x v="52"/>
    <x v="125"/>
    <n v="50.220088035214083"/>
    <x v="1"/>
    <x v="0"/>
  </r>
  <r>
    <x v="52"/>
    <x v="126"/>
    <n v="45.098039215686278"/>
    <x v="1"/>
    <x v="0"/>
  </r>
  <r>
    <x v="52"/>
    <x v="4"/>
    <n v="4.6818727490996395"/>
    <x v="1"/>
    <x v="0"/>
  </r>
  <r>
    <x v="53"/>
    <x v="125"/>
    <n v="50.181965224423777"/>
    <x v="1"/>
    <x v="0"/>
  </r>
  <r>
    <x v="53"/>
    <x v="126"/>
    <n v="45.127375657096643"/>
    <x v="1"/>
    <x v="0"/>
  </r>
  <r>
    <x v="53"/>
    <x v="4"/>
    <n v="4.6906591184795792"/>
    <x v="1"/>
    <x v="0"/>
  </r>
  <r>
    <x v="54"/>
    <x v="125"/>
    <n v="76.158146964856229"/>
    <x v="1"/>
    <x v="0"/>
  </r>
  <r>
    <x v="54"/>
    <x v="126"/>
    <n v="19.169329073482427"/>
    <x v="1"/>
    <x v="0"/>
  </r>
  <r>
    <x v="54"/>
    <x v="4"/>
    <n v="4.6725239616613417"/>
    <x v="1"/>
    <x v="0"/>
  </r>
  <r>
    <x v="55"/>
    <x v="125"/>
    <n v="87.300319488817891"/>
    <x v="1"/>
    <x v="0"/>
  </r>
  <r>
    <x v="55"/>
    <x v="126"/>
    <n v="8.0271565495207664"/>
    <x v="1"/>
    <x v="0"/>
  </r>
  <r>
    <x v="55"/>
    <x v="4"/>
    <n v="4.6725239616613417"/>
    <x v="1"/>
    <x v="0"/>
  </r>
  <r>
    <x v="56"/>
    <x v="125"/>
    <n v="69.329896907216494"/>
    <x v="2"/>
    <x v="0"/>
  </r>
  <r>
    <x v="56"/>
    <x v="126"/>
    <n v="10.18041237113402"/>
    <x v="2"/>
    <x v="0"/>
  </r>
  <r>
    <x v="56"/>
    <x v="4"/>
    <n v="20.489690721649485"/>
    <x v="2"/>
    <x v="0"/>
  </r>
  <r>
    <x v="57"/>
    <x v="125"/>
    <n v="77.717671303451823"/>
    <x v="2"/>
    <x v="0"/>
  </r>
  <r>
    <x v="57"/>
    <x v="126"/>
    <n v="1.8031942297784647"/>
    <x v="2"/>
    <x v="0"/>
  </r>
  <r>
    <x v="57"/>
    <x v="4"/>
    <n v="20.479134466769708"/>
    <x v="2"/>
    <x v="0"/>
  </r>
  <r>
    <x v="58"/>
    <x v="125"/>
    <n v="75.92258064516129"/>
    <x v="2"/>
    <x v="0"/>
  </r>
  <r>
    <x v="58"/>
    <x v="126"/>
    <n v="3.5612903225806454"/>
    <x v="2"/>
    <x v="0"/>
  </r>
  <r>
    <x v="58"/>
    <x v="4"/>
    <n v="20.516129032258064"/>
    <x v="2"/>
    <x v="0"/>
  </r>
  <r>
    <x v="59"/>
    <x v="125"/>
    <n v="77.620396600566579"/>
    <x v="2"/>
    <x v="0"/>
  </r>
  <r>
    <x v="59"/>
    <x v="126"/>
    <n v="1.9057429822302343"/>
    <x v="2"/>
    <x v="0"/>
  </r>
  <r>
    <x v="59"/>
    <x v="4"/>
    <n v="20.473860417203195"/>
    <x v="2"/>
    <x v="0"/>
  </r>
  <r>
    <x v="60"/>
    <x v="125"/>
    <n v="77.929436003090387"/>
    <x v="2"/>
    <x v="0"/>
  </r>
  <r>
    <x v="60"/>
    <x v="126"/>
    <n v="1.5967035797064126"/>
    <x v="2"/>
    <x v="0"/>
  </r>
  <r>
    <x v="60"/>
    <x v="4"/>
    <n v="20.473860417203195"/>
    <x v="2"/>
    <x v="0"/>
  </r>
  <r>
    <x v="49"/>
    <x v="125"/>
    <n v="65.121071612570844"/>
    <x v="2"/>
    <x v="0"/>
  </r>
  <r>
    <x v="49"/>
    <x v="126"/>
    <n v="14.399793920659453"/>
    <x v="2"/>
    <x v="0"/>
  </r>
  <r>
    <x v="49"/>
    <x v="4"/>
    <n v="20.479134466769708"/>
    <x v="2"/>
    <x v="0"/>
  </r>
  <r>
    <x v="50"/>
    <x v="125"/>
    <n v="77.253992787223083"/>
    <x v="2"/>
    <x v="0"/>
  </r>
  <r>
    <x v="50"/>
    <x v="126"/>
    <n v="2.2668727460072127"/>
    <x v="2"/>
    <x v="0"/>
  </r>
  <r>
    <x v="50"/>
    <x v="4"/>
    <n v="20.479134466769708"/>
    <x v="2"/>
    <x v="0"/>
  </r>
  <r>
    <x v="51"/>
    <x v="125"/>
    <n v="67.547169811320757"/>
    <x v="2"/>
    <x v="0"/>
  </r>
  <r>
    <x v="51"/>
    <x v="126"/>
    <n v="11.455525606469003"/>
    <x v="2"/>
    <x v="0"/>
  </r>
  <r>
    <x v="51"/>
    <x v="4"/>
    <n v="20.997304582210244"/>
    <x v="2"/>
    <x v="0"/>
  </r>
  <r>
    <x v="52"/>
    <x v="125"/>
    <n v="74.310033531080734"/>
    <x v="2"/>
    <x v="0"/>
  </r>
  <r>
    <x v="52"/>
    <x v="126"/>
    <n v="5.1844209440288882"/>
    <x v="2"/>
    <x v="0"/>
  </r>
  <r>
    <x v="52"/>
    <x v="4"/>
    <n v="20.50554552489038"/>
    <x v="2"/>
    <x v="0"/>
  </r>
  <r>
    <x v="53"/>
    <x v="125"/>
    <n v="69.902912621359221"/>
    <x v="2"/>
    <x v="0"/>
  </r>
  <r>
    <x v="53"/>
    <x v="126"/>
    <n v="9.4868238557558939"/>
    <x v="2"/>
    <x v="0"/>
  </r>
  <r>
    <x v="53"/>
    <x v="4"/>
    <n v="20.610263522884882"/>
    <x v="2"/>
    <x v="0"/>
  </r>
  <r>
    <x v="54"/>
    <x v="125"/>
    <n v="76.255472572753021"/>
    <x v="2"/>
    <x v="0"/>
  </r>
  <r>
    <x v="54"/>
    <x v="126"/>
    <n v="3.2706670100437805"/>
    <x v="2"/>
    <x v="0"/>
  </r>
  <r>
    <x v="54"/>
    <x v="4"/>
    <n v="20.473860417203195"/>
    <x v="2"/>
    <x v="0"/>
  </r>
  <r>
    <x v="55"/>
    <x v="125"/>
    <n v="78.6762812258563"/>
    <x v="2"/>
    <x v="0"/>
  </r>
  <r>
    <x v="55"/>
    <x v="126"/>
    <n v="0.84985835694050993"/>
    <x v="2"/>
    <x v="0"/>
  </r>
  <r>
    <x v="55"/>
    <x v="4"/>
    <n v="20.473860417203195"/>
    <x v="2"/>
    <x v="0"/>
  </r>
  <r>
    <x v="56"/>
    <x v="125"/>
    <n v="53.578874218207091"/>
    <x v="3"/>
    <x v="0"/>
  </r>
  <r>
    <x v="56"/>
    <x v="126"/>
    <n v="39.124391938846422"/>
    <x v="3"/>
    <x v="0"/>
  </r>
  <r>
    <x v="56"/>
    <x v="4"/>
    <n v="7.296733842946491"/>
    <x v="3"/>
    <x v="0"/>
  </r>
  <r>
    <x v="57"/>
    <x v="125"/>
    <n v="77.099236641221367"/>
    <x v="3"/>
    <x v="0"/>
  </r>
  <r>
    <x v="57"/>
    <x v="126"/>
    <n v="15.614156835530881"/>
    <x v="3"/>
    <x v="0"/>
  </r>
  <r>
    <x v="57"/>
    <x v="4"/>
    <n v="7.2866065232477446"/>
    <x v="3"/>
    <x v="0"/>
  </r>
  <r>
    <x v="58"/>
    <x v="125"/>
    <n v="81.319444444444443"/>
    <x v="3"/>
    <x v="0"/>
  </r>
  <r>
    <x v="58"/>
    <x v="126"/>
    <n v="11.388888888888889"/>
    <x v="3"/>
    <x v="0"/>
  </r>
  <r>
    <x v="58"/>
    <x v="4"/>
    <n v="7.291666666666667"/>
    <x v="3"/>
    <x v="0"/>
  </r>
  <r>
    <x v="59"/>
    <x v="125"/>
    <n v="68.450312717164692"/>
    <x v="3"/>
    <x v="0"/>
  </r>
  <r>
    <x v="59"/>
    <x v="126"/>
    <n v="24.252953439888813"/>
    <x v="3"/>
    <x v="0"/>
  </r>
  <r>
    <x v="59"/>
    <x v="4"/>
    <n v="7.296733842946491"/>
    <x v="3"/>
    <x v="0"/>
  </r>
  <r>
    <x v="60"/>
    <x v="125"/>
    <n v="74.531575294934072"/>
    <x v="3"/>
    <x v="0"/>
  </r>
  <r>
    <x v="60"/>
    <x v="126"/>
    <n v="18.181818181818183"/>
    <x v="3"/>
    <x v="0"/>
  </r>
  <r>
    <x v="60"/>
    <x v="4"/>
    <n v="7.2866065232477446"/>
    <x v="3"/>
    <x v="0"/>
  </r>
  <r>
    <x v="49"/>
    <x v="125"/>
    <n v="35.66967383761277"/>
    <x v="3"/>
    <x v="0"/>
  </r>
  <r>
    <x v="49"/>
    <x v="126"/>
    <n v="57.043719639139489"/>
    <x v="3"/>
    <x v="0"/>
  </r>
  <r>
    <x v="49"/>
    <x v="4"/>
    <n v="7.2866065232477446"/>
    <x v="3"/>
    <x v="0"/>
  </r>
  <r>
    <x v="50"/>
    <x v="125"/>
    <n v="67.963863794301602"/>
    <x v="3"/>
    <x v="0"/>
  </r>
  <r>
    <x v="50"/>
    <x v="126"/>
    <n v="24.808895066018067"/>
    <x v="3"/>
    <x v="0"/>
  </r>
  <r>
    <x v="50"/>
    <x v="4"/>
    <n v="7.2272411396803333"/>
    <x v="3"/>
    <x v="0"/>
  </r>
  <r>
    <x v="51"/>
    <x v="125"/>
    <n v="40.72620215897939"/>
    <x v="3"/>
    <x v="0"/>
  </r>
  <r>
    <x v="51"/>
    <x v="126"/>
    <n v="51.815505397448476"/>
    <x v="3"/>
    <x v="0"/>
  </r>
  <r>
    <x v="51"/>
    <x v="4"/>
    <n v="7.4582924435721294"/>
    <x v="3"/>
    <x v="0"/>
  </r>
  <r>
    <x v="52"/>
    <x v="125"/>
    <n v="61.11888111888112"/>
    <x v="3"/>
    <x v="0"/>
  </r>
  <r>
    <x v="52"/>
    <x v="126"/>
    <n v="31.53846153846154"/>
    <x v="3"/>
    <x v="0"/>
  </r>
  <r>
    <x v="52"/>
    <x v="4"/>
    <n v="7.3426573426573425"/>
    <x v="3"/>
    <x v="0"/>
  </r>
  <r>
    <x v="53"/>
    <x v="125"/>
    <n v="51.369356032568469"/>
    <x v="3"/>
    <x v="0"/>
  </r>
  <r>
    <x v="53"/>
    <x v="126"/>
    <n v="41.154700222057734"/>
    <x v="3"/>
    <x v="0"/>
  </r>
  <r>
    <x v="53"/>
    <x v="4"/>
    <n v="7.4759437453737974"/>
    <x v="3"/>
    <x v="0"/>
  </r>
  <r>
    <x v="54"/>
    <x v="125"/>
    <n v="57.46009715475364"/>
    <x v="3"/>
    <x v="0"/>
  </r>
  <r>
    <x v="54"/>
    <x v="126"/>
    <n v="35.253296321998612"/>
    <x v="3"/>
    <x v="0"/>
  </r>
  <r>
    <x v="54"/>
    <x v="4"/>
    <n v="7.2866065232477446"/>
    <x v="3"/>
    <x v="0"/>
  </r>
  <r>
    <x v="55"/>
    <x v="125"/>
    <n v="85.079805690492719"/>
    <x v="3"/>
    <x v="0"/>
  </r>
  <r>
    <x v="55"/>
    <x v="126"/>
    <n v="7.6335877862595423"/>
    <x v="3"/>
    <x v="0"/>
  </r>
  <r>
    <x v="55"/>
    <x v="4"/>
    <n v="7.2866065232477446"/>
    <x v="3"/>
    <x v="0"/>
  </r>
  <r>
    <x v="56"/>
    <x v="125"/>
    <n v="63.921217547000893"/>
    <x v="4"/>
    <x v="0"/>
  </r>
  <r>
    <x v="56"/>
    <x v="126"/>
    <n v="16.651745747538047"/>
    <x v="4"/>
    <x v="0"/>
  </r>
  <r>
    <x v="56"/>
    <x v="4"/>
    <n v="19.427036705461056"/>
    <x v="4"/>
    <x v="0"/>
  </r>
  <r>
    <x v="57"/>
    <x v="125"/>
    <n v="78.711985688729868"/>
    <x v="4"/>
    <x v="0"/>
  </r>
  <r>
    <x v="57"/>
    <x v="126"/>
    <n v="1.8783542039355994"/>
    <x v="4"/>
    <x v="0"/>
  </r>
  <r>
    <x v="57"/>
    <x v="4"/>
    <n v="19.409660107334528"/>
    <x v="4"/>
    <x v="0"/>
  </r>
  <r>
    <x v="58"/>
    <x v="125"/>
    <n v="76.654740608228977"/>
    <x v="4"/>
    <x v="0"/>
  </r>
  <r>
    <x v="58"/>
    <x v="126"/>
    <n v="3.9355992844364938"/>
    <x v="4"/>
    <x v="0"/>
  </r>
  <r>
    <x v="58"/>
    <x v="4"/>
    <n v="19.409660107334528"/>
    <x v="4"/>
    <x v="0"/>
  </r>
  <r>
    <x v="59"/>
    <x v="125"/>
    <n v="73.524150268336314"/>
    <x v="4"/>
    <x v="0"/>
  </r>
  <r>
    <x v="59"/>
    <x v="126"/>
    <n v="7.0661896243291595"/>
    <x v="4"/>
    <x v="0"/>
  </r>
  <r>
    <x v="59"/>
    <x v="4"/>
    <n v="19.409660107334528"/>
    <x v="4"/>
    <x v="0"/>
  </r>
  <r>
    <x v="60"/>
    <x v="125"/>
    <n v="77.817531305903401"/>
    <x v="4"/>
    <x v="0"/>
  </r>
  <r>
    <x v="60"/>
    <x v="126"/>
    <n v="2.7728085867620753"/>
    <x v="4"/>
    <x v="0"/>
  </r>
  <r>
    <x v="60"/>
    <x v="4"/>
    <n v="19.409660107334528"/>
    <x v="4"/>
    <x v="0"/>
  </r>
  <r>
    <x v="49"/>
    <x v="125"/>
    <n v="50.894454382826474"/>
    <x v="4"/>
    <x v="0"/>
  </r>
  <r>
    <x v="49"/>
    <x v="126"/>
    <n v="29.695885509838998"/>
    <x v="4"/>
    <x v="0"/>
  </r>
  <r>
    <x v="49"/>
    <x v="4"/>
    <n v="19.409660107334528"/>
    <x v="4"/>
    <x v="0"/>
  </r>
  <r>
    <x v="50"/>
    <x v="125"/>
    <n v="73.07692307692308"/>
    <x v="4"/>
    <x v="0"/>
  </r>
  <r>
    <x v="50"/>
    <x v="126"/>
    <n v="7.5134168157423975"/>
    <x v="4"/>
    <x v="0"/>
  </r>
  <r>
    <x v="50"/>
    <x v="4"/>
    <n v="19.409660107334528"/>
    <x v="4"/>
    <x v="0"/>
  </r>
  <r>
    <x v="51"/>
    <x v="125"/>
    <n v="59.400826446280995"/>
    <x v="4"/>
    <x v="0"/>
  </r>
  <r>
    <x v="51"/>
    <x v="126"/>
    <n v="20.454545454545453"/>
    <x v="4"/>
    <x v="0"/>
  </r>
  <r>
    <x v="51"/>
    <x v="4"/>
    <n v="20.144628099173552"/>
    <x v="4"/>
    <x v="0"/>
  </r>
  <r>
    <x v="52"/>
    <x v="125"/>
    <n v="72.182468694096599"/>
    <x v="4"/>
    <x v="0"/>
  </r>
  <r>
    <x v="52"/>
    <x v="126"/>
    <n v="8.4078711985688734"/>
    <x v="4"/>
    <x v="0"/>
  </r>
  <r>
    <x v="52"/>
    <x v="4"/>
    <n v="19.409660107334528"/>
    <x v="4"/>
    <x v="0"/>
  </r>
  <r>
    <x v="53"/>
    <x v="125"/>
    <n v="71.201588877855016"/>
    <x v="4"/>
    <x v="0"/>
  </r>
  <r>
    <x v="53"/>
    <x v="126"/>
    <n v="8.6395233366434958"/>
    <x v="4"/>
    <x v="0"/>
  </r>
  <r>
    <x v="53"/>
    <x v="4"/>
    <n v="20.158887785501488"/>
    <x v="4"/>
    <x v="0"/>
  </r>
  <r>
    <x v="54"/>
    <x v="125"/>
    <n v="71.019677996422189"/>
    <x v="4"/>
    <x v="0"/>
  </r>
  <r>
    <x v="54"/>
    <x v="126"/>
    <n v="9.5706618962432923"/>
    <x v="4"/>
    <x v="0"/>
  </r>
  <r>
    <x v="54"/>
    <x v="4"/>
    <n v="19.409660107334528"/>
    <x v="4"/>
    <x v="0"/>
  </r>
  <r>
    <x v="55"/>
    <x v="125"/>
    <n v="78.264758497316635"/>
    <x v="4"/>
    <x v="0"/>
  </r>
  <r>
    <x v="55"/>
    <x v="126"/>
    <n v="2.3255813953488373"/>
    <x v="4"/>
    <x v="0"/>
  </r>
  <r>
    <x v="55"/>
    <x v="4"/>
    <n v="19.409660107334528"/>
    <x v="4"/>
    <x v="0"/>
  </r>
  <r>
    <x v="56"/>
    <x v="125"/>
    <n v="64.620938628158839"/>
    <x v="5"/>
    <x v="0"/>
  </r>
  <r>
    <x v="56"/>
    <x v="126"/>
    <n v="19.133574007220215"/>
    <x v="5"/>
    <x v="0"/>
  </r>
  <r>
    <x v="56"/>
    <x v="4"/>
    <n v="16.245487364620939"/>
    <x v="5"/>
    <x v="0"/>
  </r>
  <r>
    <x v="57"/>
    <x v="125"/>
    <n v="81.949458483754512"/>
    <x v="5"/>
    <x v="0"/>
  </r>
  <r>
    <x v="57"/>
    <x v="126"/>
    <n v="1.8050541516245486"/>
    <x v="5"/>
    <x v="0"/>
  </r>
  <r>
    <x v="57"/>
    <x v="4"/>
    <n v="16.245487364620939"/>
    <x v="5"/>
    <x v="0"/>
  </r>
  <r>
    <x v="58"/>
    <x v="125"/>
    <n v="80.144404332129966"/>
    <x v="5"/>
    <x v="0"/>
  </r>
  <r>
    <x v="58"/>
    <x v="126"/>
    <n v="3.6101083032490973"/>
    <x v="5"/>
    <x v="0"/>
  </r>
  <r>
    <x v="58"/>
    <x v="4"/>
    <n v="16.245487364620939"/>
    <x v="5"/>
    <x v="0"/>
  </r>
  <r>
    <x v="59"/>
    <x v="125"/>
    <n v="73.285198555956683"/>
    <x v="5"/>
    <x v="0"/>
  </r>
  <r>
    <x v="59"/>
    <x v="126"/>
    <n v="10.469314079422382"/>
    <x v="5"/>
    <x v="0"/>
  </r>
  <r>
    <x v="59"/>
    <x v="4"/>
    <n v="16.245487364620939"/>
    <x v="5"/>
    <x v="0"/>
  </r>
  <r>
    <x v="60"/>
    <x v="125"/>
    <n v="80.505415162454867"/>
    <x v="5"/>
    <x v="0"/>
  </r>
  <r>
    <x v="60"/>
    <x v="126"/>
    <n v="3.2490974729241877"/>
    <x v="5"/>
    <x v="0"/>
  </r>
  <r>
    <x v="60"/>
    <x v="4"/>
    <n v="16.245487364620939"/>
    <x v="5"/>
    <x v="0"/>
  </r>
  <r>
    <x v="49"/>
    <x v="125"/>
    <n v="51.624548736462096"/>
    <x v="5"/>
    <x v="0"/>
  </r>
  <r>
    <x v="49"/>
    <x v="126"/>
    <n v="32.129963898916969"/>
    <x v="5"/>
    <x v="0"/>
  </r>
  <r>
    <x v="49"/>
    <x v="4"/>
    <n v="16.245487364620939"/>
    <x v="5"/>
    <x v="0"/>
  </r>
  <r>
    <x v="50"/>
    <x v="125"/>
    <n v="72.563176895306853"/>
    <x v="5"/>
    <x v="0"/>
  </r>
  <r>
    <x v="50"/>
    <x v="126"/>
    <n v="11.191335740072201"/>
    <x v="5"/>
    <x v="0"/>
  </r>
  <r>
    <x v="50"/>
    <x v="4"/>
    <n v="16.245487364620939"/>
    <x v="5"/>
    <x v="0"/>
  </r>
  <r>
    <x v="51"/>
    <x v="125"/>
    <n v="60.476190476190474"/>
    <x v="5"/>
    <x v="0"/>
  </r>
  <r>
    <x v="51"/>
    <x v="126"/>
    <n v="23.333333333333332"/>
    <x v="5"/>
    <x v="0"/>
  </r>
  <r>
    <x v="51"/>
    <x v="4"/>
    <n v="16.19047619047619"/>
    <x v="5"/>
    <x v="0"/>
  </r>
  <r>
    <x v="52"/>
    <x v="125"/>
    <n v="77.61732851985559"/>
    <x v="5"/>
    <x v="0"/>
  </r>
  <r>
    <x v="52"/>
    <x v="126"/>
    <n v="6.1371841155234659"/>
    <x v="5"/>
    <x v="0"/>
  </r>
  <r>
    <x v="52"/>
    <x v="4"/>
    <n v="16.245487364620939"/>
    <x v="5"/>
    <x v="0"/>
  </r>
  <r>
    <x v="53"/>
    <x v="125"/>
    <n v="78.070175438596493"/>
    <x v="5"/>
    <x v="0"/>
  </r>
  <r>
    <x v="53"/>
    <x v="126"/>
    <n v="5.7017543859649127"/>
    <x v="5"/>
    <x v="0"/>
  </r>
  <r>
    <x v="53"/>
    <x v="4"/>
    <n v="16.228070175438596"/>
    <x v="5"/>
    <x v="0"/>
  </r>
  <r>
    <x v="54"/>
    <x v="125"/>
    <n v="72.563176895306853"/>
    <x v="5"/>
    <x v="0"/>
  </r>
  <r>
    <x v="54"/>
    <x v="126"/>
    <n v="11.191335740072201"/>
    <x v="5"/>
    <x v="0"/>
  </r>
  <r>
    <x v="54"/>
    <x v="4"/>
    <n v="16.245487364620939"/>
    <x v="5"/>
    <x v="0"/>
  </r>
  <r>
    <x v="55"/>
    <x v="125"/>
    <n v="81.588447653429597"/>
    <x v="5"/>
    <x v="0"/>
  </r>
  <r>
    <x v="55"/>
    <x v="126"/>
    <n v="2.1660649819494586"/>
    <x v="5"/>
    <x v="0"/>
  </r>
  <r>
    <x v="55"/>
    <x v="4"/>
    <n v="16.245487364620939"/>
    <x v="5"/>
    <x v="0"/>
  </r>
  <r>
    <x v="56"/>
    <x v="125"/>
    <n v="60.792951541850222"/>
    <x v="6"/>
    <x v="0"/>
  </r>
  <r>
    <x v="56"/>
    <x v="126"/>
    <n v="14.977973568281937"/>
    <x v="6"/>
    <x v="0"/>
  </r>
  <r>
    <x v="56"/>
    <x v="4"/>
    <n v="24.229074889867842"/>
    <x v="6"/>
    <x v="0"/>
  </r>
  <r>
    <x v="57"/>
    <x v="125"/>
    <n v="74.008810572687224"/>
    <x v="6"/>
    <x v="0"/>
  </r>
  <r>
    <x v="57"/>
    <x v="126"/>
    <n v="1.7621145374449338"/>
    <x v="6"/>
    <x v="0"/>
  </r>
  <r>
    <x v="57"/>
    <x v="4"/>
    <n v="24.229074889867842"/>
    <x v="6"/>
    <x v="0"/>
  </r>
  <r>
    <x v="58"/>
    <x v="125"/>
    <n v="68.722466960352421"/>
    <x v="6"/>
    <x v="0"/>
  </r>
  <r>
    <x v="58"/>
    <x v="126"/>
    <n v="7.0484581497797354"/>
    <x v="6"/>
    <x v="0"/>
  </r>
  <r>
    <x v="58"/>
    <x v="4"/>
    <n v="24.229074889867842"/>
    <x v="6"/>
    <x v="0"/>
  </r>
  <r>
    <x v="59"/>
    <x v="125"/>
    <n v="68.281938325991192"/>
    <x v="6"/>
    <x v="0"/>
  </r>
  <r>
    <x v="59"/>
    <x v="126"/>
    <n v="7.4889867841409687"/>
    <x v="6"/>
    <x v="0"/>
  </r>
  <r>
    <x v="59"/>
    <x v="4"/>
    <n v="24.229074889867842"/>
    <x v="6"/>
    <x v="0"/>
  </r>
  <r>
    <x v="60"/>
    <x v="125"/>
    <n v="73.127753303964752"/>
    <x v="6"/>
    <x v="0"/>
  </r>
  <r>
    <x v="60"/>
    <x v="126"/>
    <n v="2.643171806167401"/>
    <x v="6"/>
    <x v="0"/>
  </r>
  <r>
    <x v="60"/>
    <x v="4"/>
    <n v="24.229074889867842"/>
    <x v="6"/>
    <x v="0"/>
  </r>
  <r>
    <x v="49"/>
    <x v="125"/>
    <n v="52.863436123348016"/>
    <x v="6"/>
    <x v="0"/>
  </r>
  <r>
    <x v="49"/>
    <x v="126"/>
    <n v="22.907488986784141"/>
    <x v="6"/>
    <x v="0"/>
  </r>
  <r>
    <x v="49"/>
    <x v="4"/>
    <n v="24.229074889867842"/>
    <x v="6"/>
    <x v="0"/>
  </r>
  <r>
    <x v="50"/>
    <x v="125"/>
    <n v="66.519823788546262"/>
    <x v="6"/>
    <x v="0"/>
  </r>
  <r>
    <x v="50"/>
    <x v="126"/>
    <n v="9.251101321585903"/>
    <x v="6"/>
    <x v="0"/>
  </r>
  <r>
    <x v="50"/>
    <x v="4"/>
    <n v="24.229074889867842"/>
    <x v="6"/>
    <x v="0"/>
  </r>
  <r>
    <x v="51"/>
    <x v="125"/>
    <n v="55.882352941176471"/>
    <x v="6"/>
    <x v="0"/>
  </r>
  <r>
    <x v="51"/>
    <x v="126"/>
    <n v="18.627450980392158"/>
    <x v="6"/>
    <x v="0"/>
  </r>
  <r>
    <x v="51"/>
    <x v="4"/>
    <n v="25.490196078431371"/>
    <x v="6"/>
    <x v="0"/>
  </r>
  <r>
    <x v="52"/>
    <x v="125"/>
    <n v="66.079295154185019"/>
    <x v="6"/>
    <x v="0"/>
  </r>
  <r>
    <x v="52"/>
    <x v="126"/>
    <n v="9.6916299559471373"/>
    <x v="6"/>
    <x v="0"/>
  </r>
  <r>
    <x v="52"/>
    <x v="4"/>
    <n v="24.229074889867842"/>
    <x v="6"/>
    <x v="0"/>
  </r>
  <r>
    <x v="53"/>
    <x v="125"/>
    <n v="66.04651162790698"/>
    <x v="6"/>
    <x v="0"/>
  </r>
  <r>
    <x v="53"/>
    <x v="126"/>
    <n v="9.3023255813953494"/>
    <x v="6"/>
    <x v="0"/>
  </r>
  <r>
    <x v="53"/>
    <x v="4"/>
    <n v="24.651162790697676"/>
    <x v="6"/>
    <x v="0"/>
  </r>
  <r>
    <x v="54"/>
    <x v="125"/>
    <n v="68.281938325991192"/>
    <x v="6"/>
    <x v="0"/>
  </r>
  <r>
    <x v="54"/>
    <x v="126"/>
    <n v="7.4889867841409687"/>
    <x v="6"/>
    <x v="0"/>
  </r>
  <r>
    <x v="54"/>
    <x v="4"/>
    <n v="24.229074889867842"/>
    <x v="6"/>
    <x v="0"/>
  </r>
  <r>
    <x v="55"/>
    <x v="125"/>
    <n v="74.008810572687224"/>
    <x v="6"/>
    <x v="0"/>
  </r>
  <r>
    <x v="55"/>
    <x v="126"/>
    <n v="1.7621145374449338"/>
    <x v="6"/>
    <x v="0"/>
  </r>
  <r>
    <x v="55"/>
    <x v="4"/>
    <n v="24.229074889867842"/>
    <x v="6"/>
    <x v="0"/>
  </r>
  <r>
    <x v="56"/>
    <x v="125"/>
    <n v="64.634146341463421"/>
    <x v="7"/>
    <x v="0"/>
  </r>
  <r>
    <x v="56"/>
    <x v="126"/>
    <n v="12.5"/>
    <x v="7"/>
    <x v="0"/>
  </r>
  <r>
    <x v="56"/>
    <x v="4"/>
    <n v="22.865853658536587"/>
    <x v="7"/>
    <x v="0"/>
  </r>
  <r>
    <x v="57"/>
    <x v="125"/>
    <n v="75.075987841945292"/>
    <x v="7"/>
    <x v="0"/>
  </r>
  <r>
    <x v="57"/>
    <x v="126"/>
    <n v="2.1276595744680851"/>
    <x v="7"/>
    <x v="0"/>
  </r>
  <r>
    <x v="57"/>
    <x v="4"/>
    <n v="22.796352583586625"/>
    <x v="7"/>
    <x v="0"/>
  </r>
  <r>
    <x v="58"/>
    <x v="125"/>
    <n v="75.379939209726444"/>
    <x v="7"/>
    <x v="0"/>
  </r>
  <r>
    <x v="58"/>
    <x v="126"/>
    <n v="1.8237082066869301"/>
    <x v="7"/>
    <x v="0"/>
  </r>
  <r>
    <x v="58"/>
    <x v="4"/>
    <n v="22.796352583586625"/>
    <x v="7"/>
    <x v="0"/>
  </r>
  <r>
    <x v="59"/>
    <x v="125"/>
    <n v="72.340425531914889"/>
    <x v="7"/>
    <x v="0"/>
  </r>
  <r>
    <x v="59"/>
    <x v="126"/>
    <n v="4.86322188449848"/>
    <x v="7"/>
    <x v="0"/>
  </r>
  <r>
    <x v="59"/>
    <x v="4"/>
    <n v="22.796352583586625"/>
    <x v="7"/>
    <x v="0"/>
  </r>
  <r>
    <x v="60"/>
    <x v="125"/>
    <n v="74.468085106382972"/>
    <x v="7"/>
    <x v="0"/>
  </r>
  <r>
    <x v="60"/>
    <x v="126"/>
    <n v="2.735562310030395"/>
    <x v="7"/>
    <x v="0"/>
  </r>
  <r>
    <x v="60"/>
    <x v="4"/>
    <n v="22.796352583586625"/>
    <x v="7"/>
    <x v="0"/>
  </r>
  <r>
    <x v="49"/>
    <x v="125"/>
    <n v="52.887537993920972"/>
    <x v="7"/>
    <x v="0"/>
  </r>
  <r>
    <x v="49"/>
    <x v="126"/>
    <n v="24.316109422492403"/>
    <x v="7"/>
    <x v="0"/>
  </r>
  <r>
    <x v="49"/>
    <x v="4"/>
    <n v="22.796352583586625"/>
    <x v="7"/>
    <x v="0"/>
  </r>
  <r>
    <x v="50"/>
    <x v="125"/>
    <n v="73.252279635258361"/>
    <x v="7"/>
    <x v="0"/>
  </r>
  <r>
    <x v="50"/>
    <x v="126"/>
    <n v="3.9513677811550152"/>
    <x v="7"/>
    <x v="0"/>
  </r>
  <r>
    <x v="50"/>
    <x v="4"/>
    <n v="22.796352583586625"/>
    <x v="7"/>
    <x v="0"/>
  </r>
  <r>
    <x v="51"/>
    <x v="125"/>
    <n v="59.450171821305844"/>
    <x v="7"/>
    <x v="0"/>
  </r>
  <r>
    <x v="51"/>
    <x v="126"/>
    <n v="17.182130584192439"/>
    <x v="7"/>
    <x v="0"/>
  </r>
  <r>
    <x v="51"/>
    <x v="4"/>
    <n v="23.367697594501717"/>
    <x v="7"/>
    <x v="0"/>
  </r>
  <r>
    <x v="52"/>
    <x v="125"/>
    <n v="70.212765957446805"/>
    <x v="7"/>
    <x v="0"/>
  </r>
  <r>
    <x v="52"/>
    <x v="126"/>
    <n v="6.9908814589665651"/>
    <x v="7"/>
    <x v="0"/>
  </r>
  <r>
    <x v="52"/>
    <x v="4"/>
    <n v="22.796352583586625"/>
    <x v="7"/>
    <x v="0"/>
  </r>
  <r>
    <x v="53"/>
    <x v="125"/>
    <n v="69.706840390879478"/>
    <x v="7"/>
    <x v="0"/>
  </r>
  <r>
    <x v="53"/>
    <x v="126"/>
    <n v="6.5146579804560263"/>
    <x v="7"/>
    <x v="0"/>
  </r>
  <r>
    <x v="53"/>
    <x v="4"/>
    <n v="23.778501628664497"/>
    <x v="7"/>
    <x v="0"/>
  </r>
  <r>
    <x v="54"/>
    <x v="125"/>
    <n v="69.908814589665653"/>
    <x v="7"/>
    <x v="0"/>
  </r>
  <r>
    <x v="54"/>
    <x v="126"/>
    <n v="7.2948328267477205"/>
    <x v="7"/>
    <x v="0"/>
  </r>
  <r>
    <x v="54"/>
    <x v="4"/>
    <n v="22.796352583586625"/>
    <x v="7"/>
    <x v="0"/>
  </r>
  <r>
    <x v="55"/>
    <x v="125"/>
    <n v="76.291793313069903"/>
    <x v="7"/>
    <x v="0"/>
  </r>
  <r>
    <x v="55"/>
    <x v="126"/>
    <n v="0.91185410334346506"/>
    <x v="7"/>
    <x v="0"/>
  </r>
  <r>
    <x v="55"/>
    <x v="4"/>
    <n v="22.796352583586625"/>
    <x v="7"/>
    <x v="0"/>
  </r>
  <r>
    <x v="56"/>
    <x v="125"/>
    <n v="64.912280701754383"/>
    <x v="8"/>
    <x v="0"/>
  </r>
  <r>
    <x v="56"/>
    <x v="126"/>
    <n v="20.350877192982455"/>
    <x v="8"/>
    <x v="0"/>
  </r>
  <r>
    <x v="56"/>
    <x v="4"/>
    <n v="14.736842105263158"/>
    <x v="8"/>
    <x v="0"/>
  </r>
  <r>
    <x v="57"/>
    <x v="125"/>
    <n v="83.508771929824562"/>
    <x v="8"/>
    <x v="0"/>
  </r>
  <r>
    <x v="57"/>
    <x v="126"/>
    <n v="1.7543859649122806"/>
    <x v="8"/>
    <x v="0"/>
  </r>
  <r>
    <x v="57"/>
    <x v="4"/>
    <n v="14.736842105263158"/>
    <x v="8"/>
    <x v="0"/>
  </r>
  <r>
    <x v="58"/>
    <x v="125"/>
    <n v="81.05263157894737"/>
    <x v="8"/>
    <x v="0"/>
  </r>
  <r>
    <x v="58"/>
    <x v="126"/>
    <n v="4.2105263157894735"/>
    <x v="8"/>
    <x v="0"/>
  </r>
  <r>
    <x v="58"/>
    <x v="4"/>
    <n v="14.736842105263158"/>
    <x v="8"/>
    <x v="0"/>
  </r>
  <r>
    <x v="59"/>
    <x v="125"/>
    <n v="79.298245614035082"/>
    <x v="8"/>
    <x v="0"/>
  </r>
  <r>
    <x v="59"/>
    <x v="126"/>
    <n v="5.9649122807017543"/>
    <x v="8"/>
    <x v="0"/>
  </r>
  <r>
    <x v="59"/>
    <x v="4"/>
    <n v="14.736842105263158"/>
    <x v="8"/>
    <x v="0"/>
  </r>
  <r>
    <x v="60"/>
    <x v="125"/>
    <n v="82.807017543859644"/>
    <x v="8"/>
    <x v="0"/>
  </r>
  <r>
    <x v="60"/>
    <x v="126"/>
    <n v="2.4561403508771931"/>
    <x v="8"/>
    <x v="0"/>
  </r>
  <r>
    <x v="60"/>
    <x v="4"/>
    <n v="14.736842105263158"/>
    <x v="8"/>
    <x v="0"/>
  </r>
  <r>
    <x v="49"/>
    <x v="125"/>
    <n v="46.315789473684212"/>
    <x v="8"/>
    <x v="0"/>
  </r>
  <r>
    <x v="49"/>
    <x v="126"/>
    <n v="38.94736842105263"/>
    <x v="8"/>
    <x v="0"/>
  </r>
  <r>
    <x v="49"/>
    <x v="4"/>
    <n v="14.736842105263158"/>
    <x v="8"/>
    <x v="0"/>
  </r>
  <r>
    <x v="50"/>
    <x v="125"/>
    <n v="78.596491228070178"/>
    <x v="8"/>
    <x v="0"/>
  </r>
  <r>
    <x v="50"/>
    <x v="126"/>
    <n v="6.666666666666667"/>
    <x v="8"/>
    <x v="0"/>
  </r>
  <r>
    <x v="50"/>
    <x v="4"/>
    <n v="14.736842105263158"/>
    <x v="8"/>
    <x v="0"/>
  </r>
  <r>
    <x v="51"/>
    <x v="125"/>
    <n v="61.216730038022817"/>
    <x v="8"/>
    <x v="0"/>
  </r>
  <r>
    <x v="51"/>
    <x v="126"/>
    <n v="23.193916349809886"/>
    <x v="8"/>
    <x v="0"/>
  </r>
  <r>
    <x v="51"/>
    <x v="4"/>
    <n v="15.589353612167301"/>
    <x v="8"/>
    <x v="0"/>
  </r>
  <r>
    <x v="52"/>
    <x v="125"/>
    <n v="74.035087719298247"/>
    <x v="8"/>
    <x v="0"/>
  </r>
  <r>
    <x v="52"/>
    <x v="126"/>
    <n v="11.228070175438596"/>
    <x v="8"/>
    <x v="0"/>
  </r>
  <r>
    <x v="52"/>
    <x v="4"/>
    <n v="14.736842105263158"/>
    <x v="8"/>
    <x v="0"/>
  </r>
  <r>
    <x v="53"/>
    <x v="125"/>
    <n v="71.206225680933855"/>
    <x v="8"/>
    <x v="0"/>
  </r>
  <r>
    <x v="53"/>
    <x v="126"/>
    <n v="13.229571984435797"/>
    <x v="8"/>
    <x v="0"/>
  </r>
  <r>
    <x v="53"/>
    <x v="4"/>
    <n v="15.56420233463035"/>
    <x v="8"/>
    <x v="0"/>
  </r>
  <r>
    <x v="54"/>
    <x v="125"/>
    <n v="72.982456140350877"/>
    <x v="8"/>
    <x v="0"/>
  </r>
  <r>
    <x v="54"/>
    <x v="126"/>
    <n v="12.280701754385966"/>
    <x v="8"/>
    <x v="0"/>
  </r>
  <r>
    <x v="54"/>
    <x v="4"/>
    <n v="14.736842105263158"/>
    <x v="8"/>
    <x v="0"/>
  </r>
  <r>
    <x v="55"/>
    <x v="125"/>
    <n v="80.701754385964918"/>
    <x v="8"/>
    <x v="0"/>
  </r>
  <r>
    <x v="55"/>
    <x v="126"/>
    <n v="4.5614035087719298"/>
    <x v="8"/>
    <x v="0"/>
  </r>
  <r>
    <x v="55"/>
    <x v="4"/>
    <n v="14.736842105263158"/>
    <x v="8"/>
    <x v="0"/>
  </r>
  <r>
    <x v="56"/>
    <x v="125"/>
    <n v="63.711911357340718"/>
    <x v="9"/>
    <x v="0"/>
  </r>
  <r>
    <x v="56"/>
    <x v="126"/>
    <n v="25.207756232686979"/>
    <x v="9"/>
    <x v="0"/>
  </r>
  <r>
    <x v="56"/>
    <x v="4"/>
    <n v="11.0803324099723"/>
    <x v="9"/>
    <x v="0"/>
  </r>
  <r>
    <x v="57"/>
    <x v="125"/>
    <n v="85.041551246537395"/>
    <x v="9"/>
    <x v="0"/>
  </r>
  <r>
    <x v="57"/>
    <x v="126"/>
    <n v="3.8781163434903045"/>
    <x v="9"/>
    <x v="0"/>
  </r>
  <r>
    <x v="57"/>
    <x v="4"/>
    <n v="11.0803324099723"/>
    <x v="9"/>
    <x v="0"/>
  </r>
  <r>
    <x v="58"/>
    <x v="125"/>
    <n v="78.116343490304715"/>
    <x v="9"/>
    <x v="0"/>
  </r>
  <r>
    <x v="58"/>
    <x v="126"/>
    <n v="10.803324099722992"/>
    <x v="9"/>
    <x v="0"/>
  </r>
  <r>
    <x v="58"/>
    <x v="4"/>
    <n v="11.0803324099723"/>
    <x v="9"/>
    <x v="0"/>
  </r>
  <r>
    <x v="59"/>
    <x v="125"/>
    <n v="81.16343490304709"/>
    <x v="9"/>
    <x v="0"/>
  </r>
  <r>
    <x v="59"/>
    <x v="126"/>
    <n v="7.7562326869806091"/>
    <x v="9"/>
    <x v="0"/>
  </r>
  <r>
    <x v="59"/>
    <x v="4"/>
    <n v="11.0803324099723"/>
    <x v="9"/>
    <x v="0"/>
  </r>
  <r>
    <x v="60"/>
    <x v="125"/>
    <n v="86.42659279778394"/>
    <x v="9"/>
    <x v="0"/>
  </r>
  <r>
    <x v="60"/>
    <x v="126"/>
    <n v="2.4930747922437675"/>
    <x v="9"/>
    <x v="0"/>
  </r>
  <r>
    <x v="60"/>
    <x v="4"/>
    <n v="11.0803324099723"/>
    <x v="9"/>
    <x v="0"/>
  </r>
  <r>
    <x v="49"/>
    <x v="125"/>
    <n v="44.044321329639892"/>
    <x v="9"/>
    <x v="0"/>
  </r>
  <r>
    <x v="49"/>
    <x v="126"/>
    <n v="44.875346260387815"/>
    <x v="9"/>
    <x v="0"/>
  </r>
  <r>
    <x v="49"/>
    <x v="4"/>
    <n v="11.0803324099723"/>
    <x v="9"/>
    <x v="0"/>
  </r>
  <r>
    <x v="50"/>
    <x v="125"/>
    <n v="79.77839335180056"/>
    <x v="9"/>
    <x v="0"/>
  </r>
  <r>
    <x v="50"/>
    <x v="126"/>
    <n v="9.1412742382271475"/>
    <x v="9"/>
    <x v="0"/>
  </r>
  <r>
    <x v="50"/>
    <x v="4"/>
    <n v="11.0803324099723"/>
    <x v="9"/>
    <x v="0"/>
  </r>
  <r>
    <x v="51"/>
    <x v="125"/>
    <n v="60.518731988472624"/>
    <x v="9"/>
    <x v="0"/>
  </r>
  <r>
    <x v="51"/>
    <x v="126"/>
    <n v="28.24207492795389"/>
    <x v="9"/>
    <x v="0"/>
  </r>
  <r>
    <x v="51"/>
    <x v="4"/>
    <n v="11.239193083573488"/>
    <x v="9"/>
    <x v="0"/>
  </r>
  <r>
    <x v="52"/>
    <x v="125"/>
    <n v="73.40720221606648"/>
    <x v="9"/>
    <x v="0"/>
  </r>
  <r>
    <x v="52"/>
    <x v="126"/>
    <n v="15.512465373961218"/>
    <x v="9"/>
    <x v="0"/>
  </r>
  <r>
    <x v="52"/>
    <x v="4"/>
    <n v="11.0803324099723"/>
    <x v="9"/>
    <x v="0"/>
  </r>
  <r>
    <x v="53"/>
    <x v="125"/>
    <n v="61.408450704225352"/>
    <x v="9"/>
    <x v="0"/>
  </r>
  <r>
    <x v="53"/>
    <x v="126"/>
    <n v="27.887323943661972"/>
    <x v="9"/>
    <x v="0"/>
  </r>
  <r>
    <x v="53"/>
    <x v="4"/>
    <n v="10.704225352112676"/>
    <x v="9"/>
    <x v="0"/>
  </r>
  <r>
    <x v="54"/>
    <x v="125"/>
    <n v="72.576177285318565"/>
    <x v="9"/>
    <x v="0"/>
  </r>
  <r>
    <x v="54"/>
    <x v="126"/>
    <n v="16.343490304709142"/>
    <x v="9"/>
    <x v="0"/>
  </r>
  <r>
    <x v="54"/>
    <x v="4"/>
    <n v="11.0803324099723"/>
    <x v="9"/>
    <x v="0"/>
  </r>
  <r>
    <x v="55"/>
    <x v="125"/>
    <n v="86.149584487534625"/>
    <x v="9"/>
    <x v="0"/>
  </r>
  <r>
    <x v="55"/>
    <x v="126"/>
    <n v="2.770083102493075"/>
    <x v="9"/>
    <x v="0"/>
  </r>
  <r>
    <x v="55"/>
    <x v="4"/>
    <n v="11.0803324099723"/>
    <x v="9"/>
    <x v="0"/>
  </r>
  <r>
    <x v="56"/>
    <x v="125"/>
    <n v="52.845528455284551"/>
    <x v="10"/>
    <x v="0"/>
  </r>
  <r>
    <x v="56"/>
    <x v="126"/>
    <n v="41.056910569105689"/>
    <x v="10"/>
    <x v="0"/>
  </r>
  <r>
    <x v="56"/>
    <x v="4"/>
    <n v="6.0975609756097562"/>
    <x v="10"/>
    <x v="0"/>
  </r>
  <r>
    <x v="57"/>
    <x v="125"/>
    <n v="76.92307692307692"/>
    <x v="10"/>
    <x v="0"/>
  </r>
  <r>
    <x v="57"/>
    <x v="126"/>
    <n v="17.004048582995953"/>
    <x v="10"/>
    <x v="0"/>
  </r>
  <r>
    <x v="57"/>
    <x v="4"/>
    <n v="6.0728744939271255"/>
    <x v="10"/>
    <x v="0"/>
  </r>
  <r>
    <x v="58"/>
    <x v="125"/>
    <n v="72.764227642276424"/>
    <x v="10"/>
    <x v="0"/>
  </r>
  <r>
    <x v="58"/>
    <x v="126"/>
    <n v="21.13821138211382"/>
    <x v="10"/>
    <x v="0"/>
  </r>
  <r>
    <x v="58"/>
    <x v="4"/>
    <n v="6.0975609756097562"/>
    <x v="10"/>
    <x v="0"/>
  </r>
  <r>
    <x v="59"/>
    <x v="125"/>
    <n v="70.731707317073173"/>
    <x v="10"/>
    <x v="0"/>
  </r>
  <r>
    <x v="59"/>
    <x v="126"/>
    <n v="23.170731707317074"/>
    <x v="10"/>
    <x v="0"/>
  </r>
  <r>
    <x v="59"/>
    <x v="4"/>
    <n v="6.0975609756097562"/>
    <x v="10"/>
    <x v="0"/>
  </r>
  <r>
    <x v="60"/>
    <x v="125"/>
    <n v="79.352226720647778"/>
    <x v="10"/>
    <x v="0"/>
  </r>
  <r>
    <x v="60"/>
    <x v="126"/>
    <n v="14.574898785425102"/>
    <x v="10"/>
    <x v="0"/>
  </r>
  <r>
    <x v="60"/>
    <x v="4"/>
    <n v="6.0728744939271255"/>
    <x v="10"/>
    <x v="0"/>
  </r>
  <r>
    <x v="49"/>
    <x v="125"/>
    <n v="34.008097165991906"/>
    <x v="10"/>
    <x v="0"/>
  </r>
  <r>
    <x v="49"/>
    <x v="126"/>
    <n v="59.91902834008097"/>
    <x v="10"/>
    <x v="0"/>
  </r>
  <r>
    <x v="49"/>
    <x v="4"/>
    <n v="6.0728744939271255"/>
    <x v="10"/>
    <x v="0"/>
  </r>
  <r>
    <x v="50"/>
    <x v="125"/>
    <n v="71.138211382113823"/>
    <x v="10"/>
    <x v="0"/>
  </r>
  <r>
    <x v="50"/>
    <x v="126"/>
    <n v="22.764227642276424"/>
    <x v="10"/>
    <x v="0"/>
  </r>
  <r>
    <x v="50"/>
    <x v="4"/>
    <n v="6.0975609756097562"/>
    <x v="10"/>
    <x v="0"/>
  </r>
  <r>
    <x v="51"/>
    <x v="125"/>
    <n v="50.678733031674206"/>
    <x v="10"/>
    <x v="0"/>
  </r>
  <r>
    <x v="51"/>
    <x v="126"/>
    <n v="42.533936651583709"/>
    <x v="10"/>
    <x v="0"/>
  </r>
  <r>
    <x v="51"/>
    <x v="4"/>
    <n v="6.7873303167420813"/>
    <x v="10"/>
    <x v="0"/>
  </r>
  <r>
    <x v="52"/>
    <x v="125"/>
    <n v="53.036437246963565"/>
    <x v="10"/>
    <x v="0"/>
  </r>
  <r>
    <x v="52"/>
    <x v="126"/>
    <n v="40.890688259109311"/>
    <x v="10"/>
    <x v="0"/>
  </r>
  <r>
    <x v="52"/>
    <x v="4"/>
    <n v="6.0728744939271255"/>
    <x v="10"/>
    <x v="0"/>
  </r>
  <r>
    <x v="53"/>
    <x v="125"/>
    <n v="45.493562231759654"/>
    <x v="10"/>
    <x v="0"/>
  </r>
  <r>
    <x v="53"/>
    <x v="126"/>
    <n v="48.497854077253216"/>
    <x v="10"/>
    <x v="0"/>
  </r>
  <r>
    <x v="53"/>
    <x v="4"/>
    <n v="6.0085836909871242"/>
    <x v="10"/>
    <x v="0"/>
  </r>
  <r>
    <x v="54"/>
    <x v="125"/>
    <n v="65.18218623481782"/>
    <x v="10"/>
    <x v="0"/>
  </r>
  <r>
    <x v="54"/>
    <x v="126"/>
    <n v="28.74493927125506"/>
    <x v="10"/>
    <x v="0"/>
  </r>
  <r>
    <x v="54"/>
    <x v="4"/>
    <n v="6.0728744939271255"/>
    <x v="10"/>
    <x v="0"/>
  </r>
  <r>
    <x v="55"/>
    <x v="125"/>
    <n v="87.854251012145752"/>
    <x v="10"/>
    <x v="0"/>
  </r>
  <r>
    <x v="55"/>
    <x v="126"/>
    <n v="6.0728744939271255"/>
    <x v="10"/>
    <x v="0"/>
  </r>
  <r>
    <x v="55"/>
    <x v="4"/>
    <n v="6.0728744939271255"/>
    <x v="10"/>
    <x v="0"/>
  </r>
  <r>
    <x v="56"/>
    <x v="125"/>
    <n v="66.532258064516128"/>
    <x v="11"/>
    <x v="0"/>
  </r>
  <r>
    <x v="56"/>
    <x v="126"/>
    <n v="23.387096774193548"/>
    <x v="11"/>
    <x v="0"/>
  </r>
  <r>
    <x v="56"/>
    <x v="4"/>
    <n v="10.080645161290322"/>
    <x v="11"/>
    <x v="0"/>
  </r>
  <r>
    <x v="57"/>
    <x v="125"/>
    <n v="87.096774193548384"/>
    <x v="11"/>
    <x v="0"/>
  </r>
  <r>
    <x v="57"/>
    <x v="126"/>
    <n v="2.8225806451612905"/>
    <x v="11"/>
    <x v="0"/>
  </r>
  <r>
    <x v="57"/>
    <x v="4"/>
    <n v="10.080645161290322"/>
    <x v="11"/>
    <x v="0"/>
  </r>
  <r>
    <x v="58"/>
    <x v="125"/>
    <n v="81.781376518218622"/>
    <x v="11"/>
    <x v="0"/>
  </r>
  <r>
    <x v="58"/>
    <x v="126"/>
    <n v="8.097165991902834"/>
    <x v="11"/>
    <x v="0"/>
  </r>
  <r>
    <x v="58"/>
    <x v="4"/>
    <n v="10.121457489878543"/>
    <x v="11"/>
    <x v="0"/>
  </r>
  <r>
    <x v="59"/>
    <x v="125"/>
    <n v="80.645161290322577"/>
    <x v="11"/>
    <x v="0"/>
  </r>
  <r>
    <x v="59"/>
    <x v="126"/>
    <n v="9.2741935483870961"/>
    <x v="11"/>
    <x v="0"/>
  </r>
  <r>
    <x v="59"/>
    <x v="4"/>
    <n v="10.080645161290322"/>
    <x v="11"/>
    <x v="0"/>
  </r>
  <r>
    <x v="60"/>
    <x v="125"/>
    <n v="87.096774193548384"/>
    <x v="11"/>
    <x v="0"/>
  </r>
  <r>
    <x v="60"/>
    <x v="126"/>
    <n v="2.8225806451612905"/>
    <x v="11"/>
    <x v="0"/>
  </r>
  <r>
    <x v="60"/>
    <x v="4"/>
    <n v="10.080645161290322"/>
    <x v="11"/>
    <x v="0"/>
  </r>
  <r>
    <x v="49"/>
    <x v="125"/>
    <n v="55.241935483870968"/>
    <x v="11"/>
    <x v="0"/>
  </r>
  <r>
    <x v="49"/>
    <x v="126"/>
    <n v="34.677419354838712"/>
    <x v="11"/>
    <x v="0"/>
  </r>
  <r>
    <x v="49"/>
    <x v="4"/>
    <n v="10.080645161290322"/>
    <x v="11"/>
    <x v="0"/>
  </r>
  <r>
    <x v="50"/>
    <x v="125"/>
    <n v="76.209677419354833"/>
    <x v="11"/>
    <x v="0"/>
  </r>
  <r>
    <x v="50"/>
    <x v="126"/>
    <n v="13.709677419354838"/>
    <x v="11"/>
    <x v="0"/>
  </r>
  <r>
    <x v="50"/>
    <x v="4"/>
    <n v="10.080645161290322"/>
    <x v="11"/>
    <x v="0"/>
  </r>
  <r>
    <x v="51"/>
    <x v="125"/>
    <n v="67.34693877551021"/>
    <x v="11"/>
    <x v="0"/>
  </r>
  <r>
    <x v="51"/>
    <x v="126"/>
    <n v="22.448979591836736"/>
    <x v="11"/>
    <x v="0"/>
  </r>
  <r>
    <x v="51"/>
    <x v="4"/>
    <n v="10.204081632653061"/>
    <x v="11"/>
    <x v="0"/>
  </r>
  <r>
    <x v="52"/>
    <x v="125"/>
    <n v="72.58064516129032"/>
    <x v="11"/>
    <x v="0"/>
  </r>
  <r>
    <x v="52"/>
    <x v="126"/>
    <n v="17.338709677419356"/>
    <x v="11"/>
    <x v="0"/>
  </r>
  <r>
    <x v="52"/>
    <x v="4"/>
    <n v="10.080645161290322"/>
    <x v="11"/>
    <x v="0"/>
  </r>
  <r>
    <x v="53"/>
    <x v="125"/>
    <n v="69.26229508196721"/>
    <x v="11"/>
    <x v="0"/>
  </r>
  <r>
    <x v="53"/>
    <x v="126"/>
    <n v="20.901639344262296"/>
    <x v="11"/>
    <x v="0"/>
  </r>
  <r>
    <x v="53"/>
    <x v="4"/>
    <n v="9.8360655737704921"/>
    <x v="11"/>
    <x v="0"/>
  </r>
  <r>
    <x v="54"/>
    <x v="125"/>
    <n v="74.596774193548384"/>
    <x v="11"/>
    <x v="0"/>
  </r>
  <r>
    <x v="54"/>
    <x v="126"/>
    <n v="15.32258064516129"/>
    <x v="11"/>
    <x v="0"/>
  </r>
  <r>
    <x v="54"/>
    <x v="4"/>
    <n v="10.080645161290322"/>
    <x v="11"/>
    <x v="0"/>
  </r>
  <r>
    <x v="55"/>
    <x v="125"/>
    <n v="83.467741935483872"/>
    <x v="11"/>
    <x v="0"/>
  </r>
  <r>
    <x v="55"/>
    <x v="126"/>
    <n v="6.4516129032258061"/>
    <x v="11"/>
    <x v="0"/>
  </r>
  <r>
    <x v="55"/>
    <x v="4"/>
    <n v="10.080645161290322"/>
    <x v="11"/>
    <x v="0"/>
  </r>
  <r>
    <x v="56"/>
    <x v="125"/>
    <n v="47.297297297297298"/>
    <x v="12"/>
    <x v="0"/>
  </r>
  <r>
    <x v="56"/>
    <x v="126"/>
    <n v="42.342342342342342"/>
    <x v="12"/>
    <x v="0"/>
  </r>
  <r>
    <x v="56"/>
    <x v="4"/>
    <n v="10.36036036036036"/>
    <x v="12"/>
    <x v="0"/>
  </r>
  <r>
    <x v="57"/>
    <x v="125"/>
    <n v="70.403587443946194"/>
    <x v="12"/>
    <x v="0"/>
  </r>
  <r>
    <x v="57"/>
    <x v="126"/>
    <n v="19.282511210762333"/>
    <x v="12"/>
    <x v="0"/>
  </r>
  <r>
    <x v="57"/>
    <x v="4"/>
    <n v="10.31390134529148"/>
    <x v="12"/>
    <x v="0"/>
  </r>
  <r>
    <x v="58"/>
    <x v="125"/>
    <n v="76.681614349775785"/>
    <x v="12"/>
    <x v="0"/>
  </r>
  <r>
    <x v="58"/>
    <x v="126"/>
    <n v="13.004484304932735"/>
    <x v="12"/>
    <x v="0"/>
  </r>
  <r>
    <x v="58"/>
    <x v="4"/>
    <n v="10.31390134529148"/>
    <x v="12"/>
    <x v="0"/>
  </r>
  <r>
    <x v="59"/>
    <x v="125"/>
    <n v="77.477477477477478"/>
    <x v="12"/>
    <x v="0"/>
  </r>
  <r>
    <x v="59"/>
    <x v="126"/>
    <n v="12.162162162162161"/>
    <x v="12"/>
    <x v="0"/>
  </r>
  <r>
    <x v="59"/>
    <x v="4"/>
    <n v="10.36036036036036"/>
    <x v="12"/>
    <x v="0"/>
  </r>
  <r>
    <x v="60"/>
    <x v="125"/>
    <n v="84.304932735426007"/>
    <x v="12"/>
    <x v="0"/>
  </r>
  <r>
    <x v="60"/>
    <x v="126"/>
    <n v="5.3811659192825116"/>
    <x v="12"/>
    <x v="0"/>
  </r>
  <r>
    <x v="60"/>
    <x v="4"/>
    <n v="10.31390134529148"/>
    <x v="12"/>
    <x v="0"/>
  </r>
  <r>
    <x v="49"/>
    <x v="125"/>
    <n v="42.600896860986545"/>
    <x v="12"/>
    <x v="0"/>
  </r>
  <r>
    <x v="49"/>
    <x v="126"/>
    <n v="47.085201793721971"/>
    <x v="12"/>
    <x v="0"/>
  </r>
  <r>
    <x v="49"/>
    <x v="4"/>
    <n v="10.31390134529148"/>
    <x v="12"/>
    <x v="0"/>
  </r>
  <r>
    <x v="50"/>
    <x v="125"/>
    <n v="69.506726457399097"/>
    <x v="12"/>
    <x v="0"/>
  </r>
  <r>
    <x v="50"/>
    <x v="126"/>
    <n v="20.179372197309416"/>
    <x v="12"/>
    <x v="0"/>
  </r>
  <r>
    <x v="50"/>
    <x v="4"/>
    <n v="10.31390134529148"/>
    <x v="12"/>
    <x v="0"/>
  </r>
  <r>
    <x v="51"/>
    <x v="125"/>
    <n v="44.549763033175353"/>
    <x v="12"/>
    <x v="0"/>
  </r>
  <r>
    <x v="51"/>
    <x v="126"/>
    <n v="45.023696682464454"/>
    <x v="12"/>
    <x v="0"/>
  </r>
  <r>
    <x v="51"/>
    <x v="4"/>
    <n v="10.42654028436019"/>
    <x v="12"/>
    <x v="0"/>
  </r>
  <r>
    <x v="52"/>
    <x v="125"/>
    <n v="61.434977578475333"/>
    <x v="12"/>
    <x v="0"/>
  </r>
  <r>
    <x v="52"/>
    <x v="126"/>
    <n v="28.251121076233183"/>
    <x v="12"/>
    <x v="0"/>
  </r>
  <r>
    <x v="52"/>
    <x v="4"/>
    <n v="10.31390134529148"/>
    <x v="12"/>
    <x v="0"/>
  </r>
  <r>
    <x v="53"/>
    <x v="125"/>
    <n v="59.534883720930232"/>
    <x v="12"/>
    <x v="0"/>
  </r>
  <r>
    <x v="53"/>
    <x v="126"/>
    <n v="30.232558139534884"/>
    <x v="12"/>
    <x v="0"/>
  </r>
  <r>
    <x v="53"/>
    <x v="4"/>
    <n v="10.232558139534884"/>
    <x v="12"/>
    <x v="0"/>
  </r>
  <r>
    <x v="54"/>
    <x v="125"/>
    <n v="71.74887892376681"/>
    <x v="12"/>
    <x v="0"/>
  </r>
  <r>
    <x v="54"/>
    <x v="126"/>
    <n v="17.937219730941703"/>
    <x v="12"/>
    <x v="0"/>
  </r>
  <r>
    <x v="54"/>
    <x v="4"/>
    <n v="10.31390134529148"/>
    <x v="12"/>
    <x v="0"/>
  </r>
  <r>
    <x v="55"/>
    <x v="125"/>
    <n v="85.20179372197309"/>
    <x v="12"/>
    <x v="0"/>
  </r>
  <r>
    <x v="55"/>
    <x v="126"/>
    <n v="4.4843049327354256"/>
    <x v="12"/>
    <x v="0"/>
  </r>
  <r>
    <x v="55"/>
    <x v="4"/>
    <n v="10.31390134529148"/>
    <x v="12"/>
    <x v="0"/>
  </r>
  <r>
    <x v="56"/>
    <x v="125"/>
    <n v="56.493506493506494"/>
    <x v="13"/>
    <x v="0"/>
  </r>
  <r>
    <x v="56"/>
    <x v="126"/>
    <n v="37.662337662337663"/>
    <x v="13"/>
    <x v="0"/>
  </r>
  <r>
    <x v="56"/>
    <x v="4"/>
    <n v="5.8441558441558445"/>
    <x v="13"/>
    <x v="0"/>
  </r>
  <r>
    <x v="57"/>
    <x v="125"/>
    <n v="79.220779220779221"/>
    <x v="13"/>
    <x v="0"/>
  </r>
  <r>
    <x v="57"/>
    <x v="126"/>
    <n v="14.935064935064934"/>
    <x v="13"/>
    <x v="0"/>
  </r>
  <r>
    <x v="57"/>
    <x v="4"/>
    <n v="5.8441558441558445"/>
    <x v="13"/>
    <x v="0"/>
  </r>
  <r>
    <x v="58"/>
    <x v="125"/>
    <n v="80.132450331125824"/>
    <x v="13"/>
    <x v="0"/>
  </r>
  <r>
    <x v="58"/>
    <x v="126"/>
    <n v="13.907284768211921"/>
    <x v="13"/>
    <x v="0"/>
  </r>
  <r>
    <x v="58"/>
    <x v="4"/>
    <n v="5.9602649006622519"/>
    <x v="13"/>
    <x v="0"/>
  </r>
  <r>
    <x v="59"/>
    <x v="125"/>
    <n v="77.272727272727266"/>
    <x v="13"/>
    <x v="0"/>
  </r>
  <r>
    <x v="59"/>
    <x v="126"/>
    <n v="16.883116883116884"/>
    <x v="13"/>
    <x v="0"/>
  </r>
  <r>
    <x v="59"/>
    <x v="4"/>
    <n v="5.8441558441558445"/>
    <x v="13"/>
    <x v="0"/>
  </r>
  <r>
    <x v="60"/>
    <x v="125"/>
    <n v="82.467532467532465"/>
    <x v="13"/>
    <x v="0"/>
  </r>
  <r>
    <x v="60"/>
    <x v="126"/>
    <n v="11.688311688311689"/>
    <x v="13"/>
    <x v="0"/>
  </r>
  <r>
    <x v="60"/>
    <x v="4"/>
    <n v="5.8441558441558445"/>
    <x v="13"/>
    <x v="0"/>
  </r>
  <r>
    <x v="49"/>
    <x v="125"/>
    <n v="42.20779220779221"/>
    <x v="13"/>
    <x v="0"/>
  </r>
  <r>
    <x v="49"/>
    <x v="126"/>
    <n v="51.948051948051948"/>
    <x v="13"/>
    <x v="0"/>
  </r>
  <r>
    <x v="49"/>
    <x v="4"/>
    <n v="5.8441558441558445"/>
    <x v="13"/>
    <x v="0"/>
  </r>
  <r>
    <x v="50"/>
    <x v="125"/>
    <n v="74.675324675324674"/>
    <x v="13"/>
    <x v="0"/>
  </r>
  <r>
    <x v="50"/>
    <x v="126"/>
    <n v="19.480519480519479"/>
    <x v="13"/>
    <x v="0"/>
  </r>
  <r>
    <x v="50"/>
    <x v="4"/>
    <n v="5.8441558441558445"/>
    <x v="13"/>
    <x v="0"/>
  </r>
  <r>
    <x v="51"/>
    <x v="125"/>
    <n v="54.887218045112782"/>
    <x v="13"/>
    <x v="0"/>
  </r>
  <r>
    <x v="51"/>
    <x v="126"/>
    <n v="39.097744360902254"/>
    <x v="13"/>
    <x v="0"/>
  </r>
  <r>
    <x v="51"/>
    <x v="4"/>
    <n v="6.0150375939849621"/>
    <x v="13"/>
    <x v="0"/>
  </r>
  <r>
    <x v="52"/>
    <x v="125"/>
    <n v="65.584415584415581"/>
    <x v="13"/>
    <x v="0"/>
  </r>
  <r>
    <x v="52"/>
    <x v="126"/>
    <n v="28.571428571428573"/>
    <x v="13"/>
    <x v="0"/>
  </r>
  <r>
    <x v="52"/>
    <x v="4"/>
    <n v="5.8441558441558445"/>
    <x v="13"/>
    <x v="0"/>
  </r>
  <r>
    <x v="53"/>
    <x v="125"/>
    <n v="54.60526315789474"/>
    <x v="13"/>
    <x v="0"/>
  </r>
  <r>
    <x v="53"/>
    <x v="126"/>
    <n v="39.473684210526315"/>
    <x v="13"/>
    <x v="0"/>
  </r>
  <r>
    <x v="53"/>
    <x v="4"/>
    <n v="5.9210526315789478"/>
    <x v="13"/>
    <x v="0"/>
  </r>
  <r>
    <x v="54"/>
    <x v="125"/>
    <n v="59.740259740259738"/>
    <x v="13"/>
    <x v="0"/>
  </r>
  <r>
    <x v="54"/>
    <x v="126"/>
    <n v="34.415584415584412"/>
    <x v="13"/>
    <x v="0"/>
  </r>
  <r>
    <x v="54"/>
    <x v="4"/>
    <n v="5.8441558441558445"/>
    <x v="13"/>
    <x v="0"/>
  </r>
  <r>
    <x v="55"/>
    <x v="125"/>
    <n v="88.961038961038966"/>
    <x v="13"/>
    <x v="0"/>
  </r>
  <r>
    <x v="55"/>
    <x v="126"/>
    <n v="5.1948051948051948"/>
    <x v="13"/>
    <x v="0"/>
  </r>
  <r>
    <x v="55"/>
    <x v="4"/>
    <n v="5.8441558441558445"/>
    <x v="13"/>
    <x v="0"/>
  </r>
  <r>
    <x v="56"/>
    <x v="125"/>
    <n v="59.13978494623656"/>
    <x v="14"/>
    <x v="0"/>
  </r>
  <r>
    <x v="56"/>
    <x v="126"/>
    <n v="17.741935483870968"/>
    <x v="14"/>
    <x v="0"/>
  </r>
  <r>
    <x v="56"/>
    <x v="4"/>
    <n v="23.118279569892472"/>
    <x v="14"/>
    <x v="0"/>
  </r>
  <r>
    <x v="57"/>
    <x v="125"/>
    <n v="72.192513368983953"/>
    <x v="14"/>
    <x v="0"/>
  </r>
  <r>
    <x v="57"/>
    <x v="126"/>
    <n v="4.8128342245989302"/>
    <x v="14"/>
    <x v="0"/>
  </r>
  <r>
    <x v="57"/>
    <x v="4"/>
    <n v="22.994652406417114"/>
    <x v="14"/>
    <x v="0"/>
  </r>
  <r>
    <x v="58"/>
    <x v="125"/>
    <n v="73.796791443850267"/>
    <x v="14"/>
    <x v="0"/>
  </r>
  <r>
    <x v="58"/>
    <x v="126"/>
    <n v="3.2085561497326203"/>
    <x v="14"/>
    <x v="0"/>
  </r>
  <r>
    <x v="58"/>
    <x v="4"/>
    <n v="22.994652406417114"/>
    <x v="14"/>
    <x v="0"/>
  </r>
  <r>
    <x v="59"/>
    <x v="125"/>
    <n v="72.727272727272734"/>
    <x v="14"/>
    <x v="0"/>
  </r>
  <r>
    <x v="59"/>
    <x v="126"/>
    <n v="4.2780748663101607"/>
    <x v="14"/>
    <x v="0"/>
  </r>
  <r>
    <x v="59"/>
    <x v="4"/>
    <n v="22.994652406417114"/>
    <x v="14"/>
    <x v="0"/>
  </r>
  <r>
    <x v="60"/>
    <x v="125"/>
    <n v="76.470588235294116"/>
    <x v="14"/>
    <x v="0"/>
  </r>
  <r>
    <x v="60"/>
    <x v="126"/>
    <n v="0.53475935828877008"/>
    <x v="14"/>
    <x v="0"/>
  </r>
  <r>
    <x v="60"/>
    <x v="4"/>
    <n v="22.994652406417114"/>
    <x v="14"/>
    <x v="0"/>
  </r>
  <r>
    <x v="49"/>
    <x v="125"/>
    <n v="62.032085561497325"/>
    <x v="14"/>
    <x v="0"/>
  </r>
  <r>
    <x v="49"/>
    <x v="126"/>
    <n v="14.973262032085561"/>
    <x v="14"/>
    <x v="0"/>
  </r>
  <r>
    <x v="49"/>
    <x v="4"/>
    <n v="22.994652406417114"/>
    <x v="14"/>
    <x v="0"/>
  </r>
  <r>
    <x v="50"/>
    <x v="125"/>
    <n v="74.331550802139034"/>
    <x v="14"/>
    <x v="0"/>
  </r>
  <r>
    <x v="50"/>
    <x v="126"/>
    <n v="2.6737967914438503"/>
    <x v="14"/>
    <x v="0"/>
  </r>
  <r>
    <x v="50"/>
    <x v="4"/>
    <n v="22.994652406417114"/>
    <x v="14"/>
    <x v="0"/>
  </r>
  <r>
    <x v="51"/>
    <x v="125"/>
    <n v="58.241758241758241"/>
    <x v="14"/>
    <x v="0"/>
  </r>
  <r>
    <x v="51"/>
    <x v="126"/>
    <n v="18.131868131868131"/>
    <x v="14"/>
    <x v="0"/>
  </r>
  <r>
    <x v="51"/>
    <x v="4"/>
    <n v="23.626373626373628"/>
    <x v="14"/>
    <x v="0"/>
  </r>
  <r>
    <x v="52"/>
    <x v="125"/>
    <n v="70.588235294117652"/>
    <x v="14"/>
    <x v="0"/>
  </r>
  <r>
    <x v="52"/>
    <x v="126"/>
    <n v="6.4171122994652405"/>
    <x v="14"/>
    <x v="0"/>
  </r>
  <r>
    <x v="52"/>
    <x v="4"/>
    <n v="22.994652406417114"/>
    <x v="14"/>
    <x v="0"/>
  </r>
  <r>
    <x v="53"/>
    <x v="125"/>
    <n v="67.79661016949153"/>
    <x v="14"/>
    <x v="0"/>
  </r>
  <r>
    <x v="53"/>
    <x v="126"/>
    <n v="9.0395480225988702"/>
    <x v="14"/>
    <x v="0"/>
  </r>
  <r>
    <x v="53"/>
    <x v="4"/>
    <n v="23.163841807909606"/>
    <x v="14"/>
    <x v="0"/>
  </r>
  <r>
    <x v="54"/>
    <x v="125"/>
    <n v="73.262032085561501"/>
    <x v="14"/>
    <x v="0"/>
  </r>
  <r>
    <x v="54"/>
    <x v="126"/>
    <n v="3.7433155080213902"/>
    <x v="14"/>
    <x v="0"/>
  </r>
  <r>
    <x v="54"/>
    <x v="4"/>
    <n v="22.994652406417114"/>
    <x v="14"/>
    <x v="0"/>
  </r>
  <r>
    <x v="55"/>
    <x v="125"/>
    <n v="74.866310160427801"/>
    <x v="14"/>
    <x v="0"/>
  </r>
  <r>
    <x v="55"/>
    <x v="126"/>
    <n v="2.1390374331550803"/>
    <x v="14"/>
    <x v="0"/>
  </r>
  <r>
    <x v="55"/>
    <x v="4"/>
    <n v="22.994652406417114"/>
    <x v="14"/>
    <x v="0"/>
  </r>
  <r>
    <x v="56"/>
    <x v="125"/>
    <n v="37.440758293838861"/>
    <x v="15"/>
    <x v="0"/>
  </r>
  <r>
    <x v="56"/>
    <x v="126"/>
    <n v="50.236966824644547"/>
    <x v="15"/>
    <x v="0"/>
  </r>
  <r>
    <x v="56"/>
    <x v="4"/>
    <n v="12.322274881516588"/>
    <x v="15"/>
    <x v="0"/>
  </r>
  <r>
    <x v="57"/>
    <x v="125"/>
    <n v="76.415094339622641"/>
    <x v="15"/>
    <x v="0"/>
  </r>
  <r>
    <x v="57"/>
    <x v="126"/>
    <n v="11.320754716981131"/>
    <x v="15"/>
    <x v="0"/>
  </r>
  <r>
    <x v="57"/>
    <x v="4"/>
    <n v="12.264150943396226"/>
    <x v="15"/>
    <x v="0"/>
  </r>
  <r>
    <x v="58"/>
    <x v="125"/>
    <n v="71.226415094339629"/>
    <x v="15"/>
    <x v="0"/>
  </r>
  <r>
    <x v="58"/>
    <x v="126"/>
    <n v="16.509433962264151"/>
    <x v="15"/>
    <x v="0"/>
  </r>
  <r>
    <x v="58"/>
    <x v="4"/>
    <n v="12.264150943396226"/>
    <x v="15"/>
    <x v="0"/>
  </r>
  <r>
    <x v="59"/>
    <x v="125"/>
    <n v="70.754716981132077"/>
    <x v="15"/>
    <x v="0"/>
  </r>
  <r>
    <x v="59"/>
    <x v="126"/>
    <n v="16.981132075471699"/>
    <x v="15"/>
    <x v="0"/>
  </r>
  <r>
    <x v="59"/>
    <x v="4"/>
    <n v="12.264150943396226"/>
    <x v="15"/>
    <x v="0"/>
  </r>
  <r>
    <x v="60"/>
    <x v="125"/>
    <n v="81.603773584905667"/>
    <x v="15"/>
    <x v="0"/>
  </r>
  <r>
    <x v="60"/>
    <x v="126"/>
    <n v="6.132075471698113"/>
    <x v="15"/>
    <x v="0"/>
  </r>
  <r>
    <x v="60"/>
    <x v="4"/>
    <n v="12.264150943396226"/>
    <x v="15"/>
    <x v="0"/>
  </r>
  <r>
    <x v="49"/>
    <x v="125"/>
    <n v="29.245283018867923"/>
    <x v="15"/>
    <x v="0"/>
  </r>
  <r>
    <x v="49"/>
    <x v="126"/>
    <n v="58.490566037735846"/>
    <x v="15"/>
    <x v="0"/>
  </r>
  <r>
    <x v="49"/>
    <x v="4"/>
    <n v="12.264150943396226"/>
    <x v="15"/>
    <x v="0"/>
  </r>
  <r>
    <x v="50"/>
    <x v="125"/>
    <n v="71.226415094339629"/>
    <x v="15"/>
    <x v="0"/>
  </r>
  <r>
    <x v="50"/>
    <x v="126"/>
    <n v="16.509433962264151"/>
    <x v="15"/>
    <x v="0"/>
  </r>
  <r>
    <x v="50"/>
    <x v="4"/>
    <n v="12.264150943396226"/>
    <x v="15"/>
    <x v="0"/>
  </r>
  <r>
    <x v="51"/>
    <x v="125"/>
    <n v="48.07692307692308"/>
    <x v="15"/>
    <x v="0"/>
  </r>
  <r>
    <x v="51"/>
    <x v="126"/>
    <n v="39.42307692307692"/>
    <x v="15"/>
    <x v="0"/>
  </r>
  <r>
    <x v="51"/>
    <x v="4"/>
    <n v="12.5"/>
    <x v="15"/>
    <x v="0"/>
  </r>
  <r>
    <x v="52"/>
    <x v="125"/>
    <n v="59.715639810426538"/>
    <x v="15"/>
    <x v="0"/>
  </r>
  <r>
    <x v="52"/>
    <x v="126"/>
    <n v="27.962085308056871"/>
    <x v="15"/>
    <x v="0"/>
  </r>
  <r>
    <x v="52"/>
    <x v="4"/>
    <n v="12.322274881516588"/>
    <x v="15"/>
    <x v="0"/>
  </r>
  <r>
    <x v="53"/>
    <x v="125"/>
    <n v="71.84466019417475"/>
    <x v="15"/>
    <x v="0"/>
  </r>
  <r>
    <x v="53"/>
    <x v="126"/>
    <n v="15.533980582524272"/>
    <x v="15"/>
    <x v="0"/>
  </r>
  <r>
    <x v="53"/>
    <x v="4"/>
    <n v="12.621359223300971"/>
    <x v="15"/>
    <x v="0"/>
  </r>
  <r>
    <x v="54"/>
    <x v="125"/>
    <n v="63.20754716981132"/>
    <x v="15"/>
    <x v="0"/>
  </r>
  <r>
    <x v="54"/>
    <x v="126"/>
    <n v="24.528301886792452"/>
    <x v="15"/>
    <x v="0"/>
  </r>
  <r>
    <x v="54"/>
    <x v="4"/>
    <n v="12.264150943396226"/>
    <x v="15"/>
    <x v="0"/>
  </r>
  <r>
    <x v="55"/>
    <x v="125"/>
    <n v="84.433962264150949"/>
    <x v="15"/>
    <x v="0"/>
  </r>
  <r>
    <x v="55"/>
    <x v="126"/>
    <n v="3.3018867924528301"/>
    <x v="15"/>
    <x v="0"/>
  </r>
  <r>
    <x v="55"/>
    <x v="4"/>
    <n v="12.264150943396226"/>
    <x v="15"/>
    <x v="0"/>
  </r>
  <r>
    <x v="56"/>
    <x v="125"/>
    <n v="42.753623188405797"/>
    <x v="16"/>
    <x v="0"/>
  </r>
  <r>
    <x v="56"/>
    <x v="126"/>
    <n v="48.067632850241544"/>
    <x v="16"/>
    <x v="0"/>
  </r>
  <r>
    <x v="56"/>
    <x v="4"/>
    <n v="9.1787439613526569"/>
    <x v="16"/>
    <x v="0"/>
  </r>
  <r>
    <x v="57"/>
    <x v="125"/>
    <n v="74.407582938388629"/>
    <x v="16"/>
    <x v="0"/>
  </r>
  <r>
    <x v="57"/>
    <x v="126"/>
    <n v="16.587677725118482"/>
    <x v="16"/>
    <x v="0"/>
  </r>
  <r>
    <x v="57"/>
    <x v="4"/>
    <n v="9.0047393364928912"/>
    <x v="16"/>
    <x v="0"/>
  </r>
  <r>
    <x v="58"/>
    <x v="125"/>
    <n v="72.661870503597129"/>
    <x v="16"/>
    <x v="0"/>
  </r>
  <r>
    <x v="58"/>
    <x v="126"/>
    <n v="18.225419664268586"/>
    <x v="16"/>
    <x v="0"/>
  </r>
  <r>
    <x v="58"/>
    <x v="4"/>
    <n v="9.1127098321342928"/>
    <x v="16"/>
    <x v="0"/>
  </r>
  <r>
    <x v="59"/>
    <x v="125"/>
    <n v="71.702637889688248"/>
    <x v="16"/>
    <x v="0"/>
  </r>
  <r>
    <x v="59"/>
    <x v="126"/>
    <n v="19.18465227817746"/>
    <x v="16"/>
    <x v="0"/>
  </r>
  <r>
    <x v="59"/>
    <x v="4"/>
    <n v="9.1127098321342928"/>
    <x v="16"/>
    <x v="0"/>
  </r>
  <r>
    <x v="60"/>
    <x v="125"/>
    <n v="81.516587677725113"/>
    <x v="16"/>
    <x v="0"/>
  </r>
  <r>
    <x v="60"/>
    <x v="126"/>
    <n v="9.4786729857819907"/>
    <x v="16"/>
    <x v="0"/>
  </r>
  <r>
    <x v="60"/>
    <x v="4"/>
    <n v="9.0047393364928912"/>
    <x v="16"/>
    <x v="0"/>
  </r>
  <r>
    <x v="49"/>
    <x v="125"/>
    <n v="33.886255924170619"/>
    <x v="16"/>
    <x v="0"/>
  </r>
  <r>
    <x v="49"/>
    <x v="126"/>
    <n v="57.109004739336491"/>
    <x v="16"/>
    <x v="0"/>
  </r>
  <r>
    <x v="49"/>
    <x v="4"/>
    <n v="9.0047393364928912"/>
    <x v="16"/>
    <x v="0"/>
  </r>
  <r>
    <x v="50"/>
    <x v="125"/>
    <n v="64.691943127962091"/>
    <x v="16"/>
    <x v="0"/>
  </r>
  <r>
    <x v="50"/>
    <x v="126"/>
    <n v="26.303317535545023"/>
    <x v="16"/>
    <x v="0"/>
  </r>
  <r>
    <x v="50"/>
    <x v="4"/>
    <n v="9.0047393364928912"/>
    <x v="16"/>
    <x v="0"/>
  </r>
  <r>
    <x v="51"/>
    <x v="125"/>
    <n v="38.904109589041099"/>
    <x v="16"/>
    <x v="0"/>
  </r>
  <r>
    <x v="51"/>
    <x v="126"/>
    <n v="51.780821917808218"/>
    <x v="16"/>
    <x v="0"/>
  </r>
  <r>
    <x v="51"/>
    <x v="4"/>
    <n v="9.3150684931506849"/>
    <x v="16"/>
    <x v="0"/>
  </r>
  <r>
    <x v="52"/>
    <x v="125"/>
    <n v="60.570071258907362"/>
    <x v="16"/>
    <x v="0"/>
  </r>
  <r>
    <x v="52"/>
    <x v="126"/>
    <n v="30.403800475059381"/>
    <x v="16"/>
    <x v="0"/>
  </r>
  <r>
    <x v="52"/>
    <x v="4"/>
    <n v="9.026128266033254"/>
    <x v="16"/>
    <x v="0"/>
  </r>
  <r>
    <x v="53"/>
    <x v="125"/>
    <n v="57.107843137254903"/>
    <x v="16"/>
    <x v="0"/>
  </r>
  <r>
    <x v="53"/>
    <x v="126"/>
    <n v="34.068627450980394"/>
    <x v="16"/>
    <x v="0"/>
  </r>
  <r>
    <x v="53"/>
    <x v="4"/>
    <n v="8.8235294117647065"/>
    <x v="16"/>
    <x v="0"/>
  </r>
  <r>
    <x v="54"/>
    <x v="125"/>
    <n v="66.350710900473928"/>
    <x v="16"/>
    <x v="0"/>
  </r>
  <r>
    <x v="54"/>
    <x v="126"/>
    <n v="24.644549763033176"/>
    <x v="16"/>
    <x v="0"/>
  </r>
  <r>
    <x v="54"/>
    <x v="4"/>
    <n v="9.0047393364928912"/>
    <x v="16"/>
    <x v="0"/>
  </r>
  <r>
    <x v="55"/>
    <x v="125"/>
    <n v="84.597156398104261"/>
    <x v="16"/>
    <x v="0"/>
  </r>
  <r>
    <x v="55"/>
    <x v="126"/>
    <n v="6.3981042654028437"/>
    <x v="16"/>
    <x v="0"/>
  </r>
  <r>
    <x v="55"/>
    <x v="4"/>
    <n v="9.0047393364928912"/>
    <x v="16"/>
    <x v="0"/>
  </r>
  <r>
    <x v="56"/>
    <x v="125"/>
    <n v="59.981549815498155"/>
    <x v="0"/>
    <x v="1"/>
  </r>
  <r>
    <x v="56"/>
    <x v="126"/>
    <n v="28.957564575645755"/>
    <x v="0"/>
    <x v="1"/>
  </r>
  <r>
    <x v="56"/>
    <x v="4"/>
    <n v="11.060885608856088"/>
    <x v="0"/>
    <x v="1"/>
  </r>
  <r>
    <x v="57"/>
    <x v="125"/>
    <n v="78.716246931539231"/>
    <x v="0"/>
    <x v="1"/>
  </r>
  <r>
    <x v="57"/>
    <x v="126"/>
    <n v="10.246386035094099"/>
    <x v="0"/>
    <x v="1"/>
  </r>
  <r>
    <x v="57"/>
    <x v="4"/>
    <n v="11.037367033366669"/>
    <x v="0"/>
    <x v="1"/>
  </r>
  <r>
    <x v="58"/>
    <x v="125"/>
    <n v="78.781224265715068"/>
    <x v="0"/>
    <x v="1"/>
  </r>
  <r>
    <x v="58"/>
    <x v="126"/>
    <n v="10.147314484399304"/>
    <x v="0"/>
    <x v="1"/>
  </r>
  <r>
    <x v="58"/>
    <x v="4"/>
    <n v="11.071461249885626"/>
    <x v="0"/>
    <x v="1"/>
  </r>
  <r>
    <x v="59"/>
    <x v="125"/>
    <n v="75.966294193075655"/>
    <x v="0"/>
    <x v="1"/>
  </r>
  <r>
    <x v="59"/>
    <x v="126"/>
    <n v="13.006045063198387"/>
    <x v="0"/>
    <x v="1"/>
  </r>
  <r>
    <x v="59"/>
    <x v="4"/>
    <n v="11.027660743725956"/>
    <x v="0"/>
    <x v="1"/>
  </r>
  <r>
    <x v="60"/>
    <x v="125"/>
    <n v="82.007455223202115"/>
    <x v="0"/>
    <x v="1"/>
  </r>
  <r>
    <x v="60"/>
    <x v="126"/>
    <n v="6.9551777434312214"/>
    <x v="0"/>
    <x v="1"/>
  </r>
  <r>
    <x v="60"/>
    <x v="4"/>
    <n v="11.037367033366669"/>
    <x v="0"/>
    <x v="1"/>
  </r>
  <r>
    <x v="49"/>
    <x v="125"/>
    <n v="51.023006274438487"/>
    <x v="0"/>
    <x v="1"/>
  </r>
  <r>
    <x v="49"/>
    <x v="126"/>
    <n v="37.937619350732021"/>
    <x v="0"/>
    <x v="1"/>
  </r>
  <r>
    <x v="49"/>
    <x v="4"/>
    <n v="11.039374374829499"/>
    <x v="0"/>
    <x v="1"/>
  </r>
  <r>
    <x v="50"/>
    <x v="125"/>
    <n v="73.250841597670828"/>
    <x v="0"/>
    <x v="1"/>
  </r>
  <r>
    <x v="50"/>
    <x v="126"/>
    <n v="15.703757619870803"/>
    <x v="0"/>
    <x v="1"/>
  </r>
  <r>
    <x v="50"/>
    <x v="4"/>
    <n v="11.045400782458374"/>
    <x v="0"/>
    <x v="1"/>
  </r>
  <r>
    <x v="51"/>
    <x v="125"/>
    <n v="60.169398306016937"/>
    <x v="0"/>
    <x v="1"/>
  </r>
  <r>
    <x v="51"/>
    <x v="126"/>
    <n v="27.642723572764272"/>
    <x v="0"/>
    <x v="1"/>
  </r>
  <r>
    <x v="51"/>
    <x v="4"/>
    <n v="12.187878121218787"/>
    <x v="0"/>
    <x v="1"/>
  </r>
  <r>
    <x v="52"/>
    <x v="125"/>
    <n v="68.869644484958982"/>
    <x v="0"/>
    <x v="1"/>
  </r>
  <r>
    <x v="52"/>
    <x v="126"/>
    <n v="20.07292616226071"/>
    <x v="0"/>
    <x v="1"/>
  </r>
  <r>
    <x v="52"/>
    <x v="4"/>
    <n v="11.057429352780311"/>
    <x v="0"/>
    <x v="1"/>
  </r>
  <r>
    <x v="53"/>
    <x v="125"/>
    <n v="65.354028935517874"/>
    <x v="0"/>
    <x v="1"/>
  </r>
  <r>
    <x v="53"/>
    <x v="126"/>
    <n v="23.627479160678355"/>
    <x v="0"/>
    <x v="1"/>
  </r>
  <r>
    <x v="53"/>
    <x v="4"/>
    <n v="11.018491903803776"/>
    <x v="0"/>
    <x v="1"/>
  </r>
  <r>
    <x v="54"/>
    <x v="125"/>
    <n v="75.063636363636363"/>
    <x v="0"/>
    <x v="1"/>
  </r>
  <r>
    <x v="54"/>
    <x v="126"/>
    <n v="13.9"/>
    <x v="0"/>
    <x v="1"/>
  </r>
  <r>
    <x v="54"/>
    <x v="4"/>
    <n v="11.036363636363637"/>
    <x v="0"/>
    <x v="1"/>
  </r>
  <r>
    <x v="55"/>
    <x v="125"/>
    <n v="84.890909090909091"/>
    <x v="0"/>
    <x v="1"/>
  </r>
  <r>
    <x v="55"/>
    <x v="126"/>
    <n v="4.0727272727272723"/>
    <x v="0"/>
    <x v="1"/>
  </r>
  <r>
    <x v="55"/>
    <x v="4"/>
    <n v="11.036363636363637"/>
    <x v="0"/>
    <x v="1"/>
  </r>
  <r>
    <x v="56"/>
    <x v="125"/>
    <n v="39.730483271375462"/>
    <x v="1"/>
    <x v="1"/>
  </r>
  <r>
    <x v="56"/>
    <x v="126"/>
    <n v="55.065055762081784"/>
    <x v="1"/>
    <x v="1"/>
  </r>
  <r>
    <x v="56"/>
    <x v="4"/>
    <n v="5.2044609665427508"/>
    <x v="1"/>
    <x v="1"/>
  </r>
  <r>
    <x v="57"/>
    <x v="125"/>
    <n v="71.772428884026255"/>
    <x v="1"/>
    <x v="1"/>
  </r>
  <r>
    <x v="57"/>
    <x v="126"/>
    <n v="22.669584245076585"/>
    <x v="1"/>
    <x v="1"/>
  </r>
  <r>
    <x v="57"/>
    <x v="4"/>
    <n v="5.5579868708971549"/>
    <x v="1"/>
    <x v="1"/>
  </r>
  <r>
    <x v="58"/>
    <x v="125"/>
    <n v="71.85283687943263"/>
    <x v="1"/>
    <x v="1"/>
  </r>
  <r>
    <x v="58"/>
    <x v="126"/>
    <n v="22.606382978723403"/>
    <x v="1"/>
    <x v="1"/>
  </r>
  <r>
    <x v="58"/>
    <x v="4"/>
    <n v="5.5407801418439719"/>
    <x v="1"/>
    <x v="1"/>
  </r>
  <r>
    <x v="59"/>
    <x v="125"/>
    <n v="67.013104383190239"/>
    <x v="1"/>
    <x v="1"/>
  </r>
  <r>
    <x v="59"/>
    <x v="126"/>
    <n v="27.654767284229553"/>
    <x v="1"/>
    <x v="1"/>
  </r>
  <r>
    <x v="59"/>
    <x v="4"/>
    <n v="5.3321283325802078"/>
    <x v="1"/>
    <x v="1"/>
  </r>
  <r>
    <x v="60"/>
    <x v="125"/>
    <n v="82.939632545931758"/>
    <x v="1"/>
    <x v="1"/>
  </r>
  <r>
    <x v="60"/>
    <x v="126"/>
    <n v="11.504811898512687"/>
    <x v="1"/>
    <x v="1"/>
  </r>
  <r>
    <x v="60"/>
    <x v="4"/>
    <n v="5.5555555555555554"/>
    <x v="1"/>
    <x v="1"/>
  </r>
  <r>
    <x v="49"/>
    <x v="125"/>
    <n v="33.741794310722099"/>
    <x v="1"/>
    <x v="1"/>
  </r>
  <r>
    <x v="49"/>
    <x v="126"/>
    <n v="60.700218818380741"/>
    <x v="1"/>
    <x v="1"/>
  </r>
  <r>
    <x v="50"/>
    <x v="126"/>
    <n v="23.449131513647643"/>
    <x v="3"/>
    <x v="1"/>
  </r>
  <r>
    <x v="50"/>
    <x v="4"/>
    <n v="7.0099255583126547"/>
    <x v="3"/>
    <x v="1"/>
  </r>
  <r>
    <x v="51"/>
    <x v="125"/>
    <n v="45.1505016722408"/>
    <x v="3"/>
    <x v="1"/>
  </r>
  <r>
    <x v="51"/>
    <x v="126"/>
    <n v="47.157190635451506"/>
    <x v="3"/>
    <x v="1"/>
  </r>
  <r>
    <x v="51"/>
    <x v="4"/>
    <n v="7.6923076923076925"/>
    <x v="3"/>
    <x v="1"/>
  </r>
  <r>
    <x v="52"/>
    <x v="125"/>
    <n v="62.601626016260163"/>
    <x v="3"/>
    <x v="1"/>
  </r>
  <r>
    <x v="52"/>
    <x v="126"/>
    <n v="30.331457160725453"/>
    <x v="3"/>
    <x v="1"/>
  </r>
  <r>
    <x v="52"/>
    <x v="4"/>
    <n v="7.0669168230143837"/>
    <x v="3"/>
    <x v="1"/>
  </r>
  <r>
    <x v="53"/>
    <x v="125"/>
    <n v="54.297135243171219"/>
    <x v="3"/>
    <x v="1"/>
  </r>
  <r>
    <x v="53"/>
    <x v="126"/>
    <n v="38.574283810792807"/>
    <x v="3"/>
    <x v="1"/>
  </r>
  <r>
    <x v="53"/>
    <x v="4"/>
    <n v="7.1285809460359761"/>
    <x v="3"/>
    <x v="1"/>
  </r>
  <r>
    <x v="54"/>
    <x v="125"/>
    <n v="59.851301115241633"/>
    <x v="3"/>
    <x v="1"/>
  </r>
  <r>
    <x v="54"/>
    <x v="126"/>
    <n v="33.147459727385375"/>
    <x v="3"/>
    <x v="1"/>
  </r>
  <r>
    <x v="54"/>
    <x v="4"/>
    <n v="7.0012391573729866"/>
    <x v="3"/>
    <x v="1"/>
  </r>
  <r>
    <x v="55"/>
    <x v="125"/>
    <n v="86.18339529120199"/>
    <x v="3"/>
    <x v="1"/>
  </r>
  <r>
    <x v="55"/>
    <x v="126"/>
    <n v="6.8153655514250309"/>
    <x v="3"/>
    <x v="1"/>
  </r>
  <r>
    <x v="55"/>
    <x v="4"/>
    <n v="7.0012391573729866"/>
    <x v="3"/>
    <x v="1"/>
  </r>
  <r>
    <x v="56"/>
    <x v="125"/>
    <n v="67.640692640692635"/>
    <x v="4"/>
    <x v="1"/>
  </r>
  <r>
    <x v="56"/>
    <x v="126"/>
    <n v="17.965367965367964"/>
    <x v="4"/>
    <x v="1"/>
  </r>
  <r>
    <x v="56"/>
    <x v="4"/>
    <n v="14.393939393939394"/>
    <x v="4"/>
    <x v="1"/>
  </r>
  <r>
    <x v="57"/>
    <x v="125"/>
    <n v="81.601731601731601"/>
    <x v="4"/>
    <x v="1"/>
  </r>
  <r>
    <x v="57"/>
    <x v="126"/>
    <n v="4.0043290043290041"/>
    <x v="4"/>
    <x v="1"/>
  </r>
  <r>
    <x v="57"/>
    <x v="4"/>
    <n v="14.393939393939394"/>
    <x v="4"/>
    <x v="1"/>
  </r>
  <r>
    <x v="58"/>
    <x v="125"/>
    <n v="81.709956709956714"/>
    <x v="4"/>
    <x v="1"/>
  </r>
  <r>
    <x v="58"/>
    <x v="126"/>
    <n v="3.8961038961038961"/>
    <x v="4"/>
    <x v="1"/>
  </r>
  <r>
    <x v="58"/>
    <x v="4"/>
    <n v="14.393939393939394"/>
    <x v="4"/>
    <x v="1"/>
  </r>
  <r>
    <x v="59"/>
    <x v="125"/>
    <n v="77.813852813852819"/>
    <x v="4"/>
    <x v="1"/>
  </r>
  <r>
    <x v="59"/>
    <x v="126"/>
    <n v="7.7922077922077921"/>
    <x v="4"/>
    <x v="1"/>
  </r>
  <r>
    <x v="59"/>
    <x v="4"/>
    <n v="14.393939393939394"/>
    <x v="4"/>
    <x v="1"/>
  </r>
  <r>
    <x v="60"/>
    <x v="125"/>
    <n v="81.926406926406926"/>
    <x v="4"/>
    <x v="1"/>
  </r>
  <r>
    <x v="60"/>
    <x v="126"/>
    <n v="3.6796536796536796"/>
    <x v="4"/>
    <x v="1"/>
  </r>
  <r>
    <x v="60"/>
    <x v="4"/>
    <n v="14.393939393939394"/>
    <x v="4"/>
    <x v="1"/>
  </r>
  <r>
    <x v="49"/>
    <x v="125"/>
    <n v="52.813852813852812"/>
    <x v="4"/>
    <x v="1"/>
  </r>
  <r>
    <x v="49"/>
    <x v="126"/>
    <n v="32.79220779220779"/>
    <x v="4"/>
    <x v="1"/>
  </r>
  <r>
    <x v="49"/>
    <x v="4"/>
    <n v="14.393939393939394"/>
    <x v="4"/>
    <x v="1"/>
  </r>
  <r>
    <x v="50"/>
    <x v="125"/>
    <n v="79.545454545454547"/>
    <x v="4"/>
    <x v="1"/>
  </r>
  <r>
    <x v="50"/>
    <x v="126"/>
    <n v="6.0606060606060606"/>
    <x v="4"/>
    <x v="1"/>
  </r>
  <r>
    <x v="50"/>
    <x v="4"/>
    <n v="14.393939393939394"/>
    <x v="4"/>
    <x v="1"/>
  </r>
  <r>
    <x v="51"/>
    <x v="125"/>
    <n v="60.745341614906835"/>
    <x v="4"/>
    <x v="1"/>
  </r>
  <r>
    <x v="51"/>
    <x v="126"/>
    <n v="24.844720496894411"/>
    <x v="4"/>
    <x v="1"/>
  </r>
  <r>
    <x v="51"/>
    <x v="4"/>
    <n v="14.409937888198758"/>
    <x v="4"/>
    <x v="1"/>
  </r>
  <r>
    <x v="52"/>
    <x v="125"/>
    <n v="75"/>
    <x v="4"/>
    <x v="1"/>
  </r>
  <r>
    <x v="52"/>
    <x v="126"/>
    <n v="10.606060606060606"/>
    <x v="4"/>
    <x v="1"/>
  </r>
  <r>
    <x v="52"/>
    <x v="4"/>
    <n v="14.393939393939394"/>
    <x v="4"/>
    <x v="1"/>
  </r>
  <r>
    <x v="53"/>
    <x v="125"/>
    <n v="74.822695035460995"/>
    <x v="4"/>
    <x v="1"/>
  </r>
  <r>
    <x v="53"/>
    <x v="126"/>
    <n v="10.99290780141844"/>
    <x v="4"/>
    <x v="1"/>
  </r>
  <r>
    <x v="53"/>
    <x v="4"/>
    <n v="14.184397163120567"/>
    <x v="4"/>
    <x v="1"/>
  </r>
  <r>
    <x v="54"/>
    <x v="125"/>
    <n v="75.324675324675326"/>
    <x v="4"/>
    <x v="1"/>
  </r>
  <r>
    <x v="54"/>
    <x v="126"/>
    <n v="10.281385281385282"/>
    <x v="4"/>
    <x v="1"/>
  </r>
  <r>
    <x v="54"/>
    <x v="4"/>
    <n v="14.393939393939394"/>
    <x v="4"/>
    <x v="1"/>
  </r>
  <r>
    <x v="55"/>
    <x v="125"/>
    <n v="82.142857142857139"/>
    <x v="4"/>
    <x v="1"/>
  </r>
  <r>
    <x v="55"/>
    <x v="126"/>
    <n v="3.4632034632034632"/>
    <x v="4"/>
    <x v="1"/>
  </r>
  <r>
    <x v="55"/>
    <x v="4"/>
    <n v="14.393939393939394"/>
    <x v="4"/>
    <x v="1"/>
  </r>
  <r>
    <x v="56"/>
    <x v="125"/>
    <n v="63.212435233160619"/>
    <x v="5"/>
    <x v="1"/>
  </r>
  <r>
    <x v="56"/>
    <x v="126"/>
    <n v="18.652849740932641"/>
    <x v="5"/>
    <x v="1"/>
  </r>
  <r>
    <x v="56"/>
    <x v="4"/>
    <n v="18.134715025906736"/>
    <x v="5"/>
    <x v="1"/>
  </r>
  <r>
    <x v="57"/>
    <x v="125"/>
    <n v="78.756476683937819"/>
    <x v="5"/>
    <x v="1"/>
  </r>
  <r>
    <x v="57"/>
    <x v="126"/>
    <n v="3.1088082901554404"/>
    <x v="5"/>
    <x v="1"/>
  </r>
  <r>
    <x v="57"/>
    <x v="4"/>
    <n v="18.134715025906736"/>
    <x v="5"/>
    <x v="1"/>
  </r>
  <r>
    <x v="58"/>
    <x v="125"/>
    <n v="79.274611398963728"/>
    <x v="5"/>
    <x v="1"/>
  </r>
  <r>
    <x v="58"/>
    <x v="126"/>
    <n v="2.5906735751295336"/>
    <x v="5"/>
    <x v="1"/>
  </r>
  <r>
    <x v="58"/>
    <x v="4"/>
    <n v="18.134715025906736"/>
    <x v="5"/>
    <x v="1"/>
  </r>
  <r>
    <x v="59"/>
    <x v="125"/>
    <n v="70.466321243523311"/>
    <x v="5"/>
    <x v="1"/>
  </r>
  <r>
    <x v="59"/>
    <x v="126"/>
    <n v="11.398963730569948"/>
    <x v="5"/>
    <x v="1"/>
  </r>
  <r>
    <x v="59"/>
    <x v="4"/>
    <n v="18.134715025906736"/>
    <x v="5"/>
    <x v="1"/>
  </r>
  <r>
    <x v="60"/>
    <x v="125"/>
    <n v="79.792746113989637"/>
    <x v="5"/>
    <x v="1"/>
  </r>
  <r>
    <x v="60"/>
    <x v="126"/>
    <n v="2.0725388601036268"/>
    <x v="5"/>
    <x v="1"/>
  </r>
  <r>
    <x v="60"/>
    <x v="4"/>
    <n v="18.134715025906736"/>
    <x v="5"/>
    <x v="1"/>
  </r>
  <r>
    <x v="49"/>
    <x v="125"/>
    <n v="47.15025906735751"/>
    <x v="5"/>
    <x v="1"/>
  </r>
  <r>
    <x v="49"/>
    <x v="126"/>
    <n v="34.715025906735754"/>
    <x v="5"/>
    <x v="1"/>
  </r>
  <r>
    <x v="49"/>
    <x v="4"/>
    <n v="18.134715025906736"/>
    <x v="5"/>
    <x v="1"/>
  </r>
  <r>
    <x v="50"/>
    <x v="125"/>
    <n v="74.093264248704656"/>
    <x v="5"/>
    <x v="1"/>
  </r>
  <r>
    <x v="50"/>
    <x v="126"/>
    <n v="7.7720207253886011"/>
    <x v="5"/>
    <x v="1"/>
  </r>
  <r>
    <x v="50"/>
    <x v="4"/>
    <n v="18.134715025906736"/>
    <x v="5"/>
    <x v="1"/>
  </r>
  <r>
    <x v="51"/>
    <x v="125"/>
    <n v="54.666666666666664"/>
    <x v="5"/>
    <x v="1"/>
  </r>
  <r>
    <x v="51"/>
    <x v="126"/>
    <n v="26.666666666666668"/>
    <x v="5"/>
    <x v="1"/>
  </r>
  <r>
    <x v="51"/>
    <x v="4"/>
    <n v="18.666666666666668"/>
    <x v="5"/>
    <x v="1"/>
  </r>
  <r>
    <x v="52"/>
    <x v="125"/>
    <n v="72.538860103626945"/>
    <x v="5"/>
    <x v="1"/>
  </r>
  <r>
    <x v="52"/>
    <x v="126"/>
    <n v="9.3264248704663206"/>
    <x v="5"/>
    <x v="1"/>
  </r>
  <r>
    <x v="52"/>
    <x v="4"/>
    <n v="18.134715025906736"/>
    <x v="5"/>
    <x v="1"/>
  </r>
  <r>
    <x v="53"/>
    <x v="125"/>
    <n v="74.850299401197603"/>
    <x v="5"/>
    <x v="1"/>
  </r>
  <r>
    <x v="53"/>
    <x v="126"/>
    <n v="7.7844311377245505"/>
    <x v="5"/>
    <x v="1"/>
  </r>
  <r>
    <x v="53"/>
    <x v="4"/>
    <n v="17.365269461077844"/>
    <x v="5"/>
    <x v="1"/>
  </r>
  <r>
    <x v="54"/>
    <x v="125"/>
    <n v="71.502590673575128"/>
    <x v="5"/>
    <x v="1"/>
  </r>
  <r>
    <x v="54"/>
    <x v="126"/>
    <n v="10.362694300518134"/>
    <x v="5"/>
    <x v="1"/>
  </r>
  <r>
    <x v="54"/>
    <x v="4"/>
    <n v="18.134715025906736"/>
    <x v="5"/>
    <x v="1"/>
  </r>
  <r>
    <x v="55"/>
    <x v="125"/>
    <n v="79.792746113989637"/>
    <x v="5"/>
    <x v="1"/>
  </r>
  <r>
    <x v="55"/>
    <x v="126"/>
    <n v="2.0725388601036268"/>
    <x v="5"/>
    <x v="1"/>
  </r>
  <r>
    <x v="55"/>
    <x v="4"/>
    <n v="18.134715025906736"/>
    <x v="5"/>
    <x v="1"/>
  </r>
  <r>
    <x v="56"/>
    <x v="125"/>
    <n v="61.25"/>
    <x v="6"/>
    <x v="1"/>
  </r>
  <r>
    <x v="56"/>
    <x v="126"/>
    <n v="22.5"/>
    <x v="6"/>
    <x v="1"/>
  </r>
  <r>
    <x v="56"/>
    <x v="4"/>
    <n v="16.25"/>
    <x v="6"/>
    <x v="1"/>
  </r>
  <r>
    <x v="57"/>
    <x v="125"/>
    <n v="78.125"/>
    <x v="6"/>
    <x v="1"/>
  </r>
  <r>
    <x v="57"/>
    <x v="126"/>
    <n v="5.625"/>
    <x v="6"/>
    <x v="1"/>
  </r>
  <r>
    <x v="57"/>
    <x v="4"/>
    <n v="16.25"/>
    <x v="6"/>
    <x v="1"/>
  </r>
  <r>
    <x v="58"/>
    <x v="125"/>
    <n v="79.375"/>
    <x v="6"/>
    <x v="1"/>
  </r>
  <r>
    <x v="58"/>
    <x v="126"/>
    <n v="4.375"/>
    <x v="6"/>
    <x v="1"/>
  </r>
  <r>
    <x v="58"/>
    <x v="4"/>
    <n v="16.25"/>
    <x v="6"/>
    <x v="1"/>
  </r>
  <r>
    <x v="59"/>
    <x v="125"/>
    <n v="78.75"/>
    <x v="6"/>
    <x v="1"/>
  </r>
  <r>
    <x v="59"/>
    <x v="126"/>
    <n v="5"/>
    <x v="6"/>
    <x v="1"/>
  </r>
  <r>
    <x v="59"/>
    <x v="4"/>
    <n v="16.25"/>
    <x v="6"/>
    <x v="1"/>
  </r>
  <r>
    <x v="60"/>
    <x v="125"/>
    <n v="77.5"/>
    <x v="6"/>
    <x v="1"/>
  </r>
  <r>
    <x v="60"/>
    <x v="126"/>
    <n v="6.25"/>
    <x v="6"/>
    <x v="1"/>
  </r>
  <r>
    <x v="60"/>
    <x v="4"/>
    <n v="16.25"/>
    <x v="6"/>
    <x v="1"/>
  </r>
  <r>
    <x v="49"/>
    <x v="125"/>
    <n v="60.625"/>
    <x v="6"/>
    <x v="1"/>
  </r>
  <r>
    <x v="49"/>
    <x v="126"/>
    <n v="23.125"/>
    <x v="6"/>
    <x v="1"/>
  </r>
  <r>
    <x v="49"/>
    <x v="4"/>
    <n v="16.25"/>
    <x v="6"/>
    <x v="1"/>
  </r>
  <r>
    <x v="50"/>
    <x v="125"/>
    <n v="76.875"/>
    <x v="6"/>
    <x v="1"/>
  </r>
  <r>
    <x v="50"/>
    <x v="126"/>
    <n v="6.875"/>
    <x v="6"/>
    <x v="1"/>
  </r>
  <r>
    <x v="50"/>
    <x v="4"/>
    <n v="16.25"/>
    <x v="6"/>
    <x v="1"/>
  </r>
  <r>
    <x v="51"/>
    <x v="125"/>
    <n v="60.99290780141844"/>
    <x v="6"/>
    <x v="1"/>
  </r>
  <r>
    <x v="51"/>
    <x v="126"/>
    <n v="22.695035460992909"/>
    <x v="6"/>
    <x v="1"/>
  </r>
  <r>
    <x v="51"/>
    <x v="4"/>
    <n v="16.312056737588652"/>
    <x v="6"/>
    <x v="1"/>
  </r>
  <r>
    <x v="52"/>
    <x v="125"/>
    <n v="76.25"/>
    <x v="6"/>
    <x v="1"/>
  </r>
  <r>
    <x v="52"/>
    <x v="126"/>
    <n v="7.5"/>
    <x v="6"/>
    <x v="1"/>
  </r>
  <r>
    <x v="52"/>
    <x v="4"/>
    <n v="16.25"/>
    <x v="6"/>
    <x v="1"/>
  </r>
  <r>
    <x v="53"/>
    <x v="125"/>
    <n v="72.185430463576154"/>
    <x v="6"/>
    <x v="1"/>
  </r>
  <r>
    <x v="53"/>
    <x v="126"/>
    <n v="11.920529801324504"/>
    <x v="6"/>
    <x v="1"/>
  </r>
  <r>
    <x v="53"/>
    <x v="4"/>
    <n v="15.894039735099337"/>
    <x v="6"/>
    <x v="1"/>
  </r>
  <r>
    <x v="54"/>
    <x v="125"/>
    <n v="74.375"/>
    <x v="6"/>
    <x v="1"/>
  </r>
  <r>
    <x v="54"/>
    <x v="126"/>
    <n v="9.375"/>
    <x v="6"/>
    <x v="1"/>
  </r>
  <r>
    <x v="54"/>
    <x v="4"/>
    <n v="16.25"/>
    <x v="6"/>
    <x v="1"/>
  </r>
  <r>
    <x v="55"/>
    <x v="125"/>
    <n v="81.25"/>
    <x v="6"/>
    <x v="1"/>
  </r>
  <r>
    <x v="55"/>
    <x v="126"/>
    <n v="2.5"/>
    <x v="6"/>
    <x v="1"/>
  </r>
  <r>
    <x v="55"/>
    <x v="4"/>
    <n v="16.25"/>
    <x v="6"/>
    <x v="1"/>
  </r>
  <r>
    <x v="56"/>
    <x v="125"/>
    <n v="71.812080536912745"/>
    <x v="7"/>
    <x v="1"/>
  </r>
  <r>
    <x v="56"/>
    <x v="126"/>
    <n v="12.751677852348994"/>
    <x v="7"/>
    <x v="1"/>
  </r>
  <r>
    <x v="56"/>
    <x v="4"/>
    <n v="15.436241610738255"/>
    <x v="7"/>
    <x v="1"/>
  </r>
  <r>
    <x v="57"/>
    <x v="125"/>
    <n v="81.543624161073822"/>
    <x v="7"/>
    <x v="1"/>
  </r>
  <r>
    <x v="57"/>
    <x v="126"/>
    <n v="3.0201342281879193"/>
    <x v="7"/>
    <x v="1"/>
  </r>
  <r>
    <x v="57"/>
    <x v="4"/>
    <n v="15.436241610738255"/>
    <x v="7"/>
    <x v="1"/>
  </r>
  <r>
    <x v="58"/>
    <x v="125"/>
    <n v="81.87919463087249"/>
    <x v="7"/>
    <x v="1"/>
  </r>
  <r>
    <x v="58"/>
    <x v="126"/>
    <n v="2.6845637583892619"/>
    <x v="7"/>
    <x v="1"/>
  </r>
  <r>
    <x v="58"/>
    <x v="4"/>
    <n v="15.436241610738255"/>
    <x v="7"/>
    <x v="1"/>
  </r>
  <r>
    <x v="59"/>
    <x v="125"/>
    <n v="79.865771812080538"/>
    <x v="7"/>
    <x v="1"/>
  </r>
  <r>
    <x v="59"/>
    <x v="126"/>
    <n v="4.6979865771812079"/>
    <x v="7"/>
    <x v="1"/>
  </r>
  <r>
    <x v="59"/>
    <x v="4"/>
    <n v="15.436241610738255"/>
    <x v="7"/>
    <x v="1"/>
  </r>
  <r>
    <x v="60"/>
    <x v="125"/>
    <n v="81.87919463087249"/>
    <x v="7"/>
    <x v="1"/>
  </r>
  <r>
    <x v="60"/>
    <x v="126"/>
    <n v="2.6845637583892619"/>
    <x v="7"/>
    <x v="1"/>
  </r>
  <r>
    <x v="60"/>
    <x v="4"/>
    <n v="15.436241610738255"/>
    <x v="7"/>
    <x v="1"/>
  </r>
  <r>
    <x v="49"/>
    <x v="125"/>
    <n v="60.067114093959731"/>
    <x v="7"/>
    <x v="1"/>
  </r>
  <r>
    <x v="49"/>
    <x v="126"/>
    <n v="24.496644295302012"/>
    <x v="7"/>
    <x v="1"/>
  </r>
  <r>
    <x v="49"/>
    <x v="4"/>
    <n v="15.436241610738255"/>
    <x v="7"/>
    <x v="1"/>
  </r>
  <r>
    <x v="50"/>
    <x v="125"/>
    <n v="79.194630872483216"/>
    <x v="7"/>
    <x v="1"/>
  </r>
  <r>
    <x v="50"/>
    <x v="126"/>
    <n v="5.3691275167785237"/>
    <x v="7"/>
    <x v="1"/>
  </r>
  <r>
    <x v="50"/>
    <x v="4"/>
    <n v="15.436241610738255"/>
    <x v="7"/>
    <x v="1"/>
  </r>
  <r>
    <x v="51"/>
    <x v="125"/>
    <n v="65.250965250965251"/>
    <x v="7"/>
    <x v="1"/>
  </r>
  <r>
    <x v="51"/>
    <x v="126"/>
    <n v="18.918918918918919"/>
    <x v="7"/>
    <x v="1"/>
  </r>
  <r>
    <x v="51"/>
    <x v="4"/>
    <n v="15.83011583011583"/>
    <x v="7"/>
    <x v="1"/>
  </r>
  <r>
    <x v="52"/>
    <x v="125"/>
    <n v="75.838926174496649"/>
    <x v="7"/>
    <x v="1"/>
  </r>
  <r>
    <x v="52"/>
    <x v="126"/>
    <n v="8.724832214765101"/>
    <x v="7"/>
    <x v="1"/>
  </r>
  <r>
    <x v="52"/>
    <x v="4"/>
    <n v="15.436241610738255"/>
    <x v="7"/>
    <x v="1"/>
  </r>
  <r>
    <x v="53"/>
    <x v="125"/>
    <n v="77.41935483870968"/>
    <x v="7"/>
    <x v="1"/>
  </r>
  <r>
    <x v="53"/>
    <x v="126"/>
    <n v="6.8100358422939067"/>
    <x v="7"/>
    <x v="1"/>
  </r>
  <r>
    <x v="53"/>
    <x v="4"/>
    <n v="15.770609318996415"/>
    <x v="7"/>
    <x v="1"/>
  </r>
  <r>
    <x v="54"/>
    <x v="125"/>
    <n v="77.181208053691279"/>
    <x v="7"/>
    <x v="1"/>
  </r>
  <r>
    <x v="54"/>
    <x v="126"/>
    <n v="7.3825503355704694"/>
    <x v="7"/>
    <x v="1"/>
  </r>
  <r>
    <x v="54"/>
    <x v="4"/>
    <n v="15.436241610738255"/>
    <x v="7"/>
    <x v="1"/>
  </r>
  <r>
    <x v="55"/>
    <x v="125"/>
    <n v="83.22147651006712"/>
    <x v="7"/>
    <x v="1"/>
  </r>
  <r>
    <x v="55"/>
    <x v="126"/>
    <n v="1.3422818791946309"/>
    <x v="7"/>
    <x v="1"/>
  </r>
  <r>
    <x v="55"/>
    <x v="4"/>
    <n v="15.436241610738255"/>
    <x v="7"/>
    <x v="1"/>
  </r>
  <r>
    <x v="56"/>
    <x v="125"/>
    <n v="69.963369963369956"/>
    <x v="8"/>
    <x v="1"/>
  </r>
  <r>
    <x v="56"/>
    <x v="126"/>
    <n v="20.512820512820515"/>
    <x v="8"/>
    <x v="1"/>
  </r>
  <r>
    <x v="56"/>
    <x v="4"/>
    <n v="9.5238095238095237"/>
    <x v="8"/>
    <x v="1"/>
  </r>
  <r>
    <x v="57"/>
    <x v="125"/>
    <n v="85.714285714285708"/>
    <x v="8"/>
    <x v="1"/>
  </r>
  <r>
    <x v="57"/>
    <x v="126"/>
    <n v="4.7619047619047619"/>
    <x v="8"/>
    <x v="1"/>
  </r>
  <r>
    <x v="57"/>
    <x v="4"/>
    <n v="9.5238095238095237"/>
    <x v="8"/>
    <x v="1"/>
  </r>
  <r>
    <x v="58"/>
    <x v="125"/>
    <n v="84.615384615384613"/>
    <x v="8"/>
    <x v="1"/>
  </r>
  <r>
    <x v="58"/>
    <x v="126"/>
    <n v="5.8608058608058604"/>
    <x v="8"/>
    <x v="1"/>
  </r>
  <r>
    <x v="58"/>
    <x v="4"/>
    <n v="9.5238095238095237"/>
    <x v="8"/>
    <x v="1"/>
  </r>
  <r>
    <x v="59"/>
    <x v="125"/>
    <n v="80.219780219780219"/>
    <x v="8"/>
    <x v="1"/>
  </r>
  <r>
    <x v="59"/>
    <x v="126"/>
    <n v="10.256410256410257"/>
    <x v="8"/>
    <x v="1"/>
  </r>
  <r>
    <x v="59"/>
    <x v="4"/>
    <n v="9.5238095238095237"/>
    <x v="8"/>
    <x v="1"/>
  </r>
  <r>
    <x v="60"/>
    <x v="125"/>
    <n v="86.080586080586087"/>
    <x v="8"/>
    <x v="1"/>
  </r>
  <r>
    <x v="60"/>
    <x v="126"/>
    <n v="4.395604395604396"/>
    <x v="8"/>
    <x v="1"/>
  </r>
  <r>
    <x v="60"/>
    <x v="4"/>
    <n v="9.5238095238095237"/>
    <x v="8"/>
    <x v="1"/>
  </r>
  <r>
    <x v="49"/>
    <x v="125"/>
    <n v="44.322344322344321"/>
    <x v="8"/>
    <x v="1"/>
  </r>
  <r>
    <x v="49"/>
    <x v="126"/>
    <n v="46.153846153846153"/>
    <x v="8"/>
    <x v="1"/>
  </r>
  <r>
    <x v="49"/>
    <x v="4"/>
    <n v="9.5238095238095237"/>
    <x v="8"/>
    <x v="1"/>
  </r>
  <r>
    <x v="50"/>
    <x v="125"/>
    <n v="85.347985347985343"/>
    <x v="8"/>
    <x v="1"/>
  </r>
  <r>
    <x v="50"/>
    <x v="126"/>
    <n v="5.1282051282051286"/>
    <x v="8"/>
    <x v="1"/>
  </r>
  <r>
    <x v="50"/>
    <x v="4"/>
    <n v="9.5238095238095237"/>
    <x v="8"/>
    <x v="1"/>
  </r>
  <r>
    <x v="51"/>
    <x v="125"/>
    <n v="59.607843137254903"/>
    <x v="8"/>
    <x v="1"/>
  </r>
  <r>
    <x v="51"/>
    <x v="126"/>
    <n v="30.980392156862745"/>
    <x v="8"/>
    <x v="1"/>
  </r>
  <r>
    <x v="51"/>
    <x v="4"/>
    <n v="9.4117647058823533"/>
    <x v="8"/>
    <x v="1"/>
  </r>
  <r>
    <x v="52"/>
    <x v="125"/>
    <n v="75.091575091575095"/>
    <x v="8"/>
    <x v="1"/>
  </r>
  <r>
    <x v="52"/>
    <x v="126"/>
    <n v="15.384615384615385"/>
    <x v="8"/>
    <x v="1"/>
  </r>
  <r>
    <x v="52"/>
    <x v="4"/>
    <n v="9.5238095238095237"/>
    <x v="8"/>
    <x v="1"/>
  </r>
  <r>
    <x v="53"/>
    <x v="125"/>
    <n v="73.493975903614455"/>
    <x v="8"/>
    <x v="1"/>
  </r>
  <r>
    <x v="53"/>
    <x v="126"/>
    <n v="17.269076305220885"/>
    <x v="8"/>
    <x v="1"/>
  </r>
  <r>
    <x v="53"/>
    <x v="4"/>
    <n v="9.236947791164658"/>
    <x v="8"/>
    <x v="1"/>
  </r>
  <r>
    <x v="54"/>
    <x v="125"/>
    <n v="76.556776556776555"/>
    <x v="8"/>
    <x v="1"/>
  </r>
  <r>
    <x v="54"/>
    <x v="126"/>
    <n v="13.91941391941392"/>
    <x v="8"/>
    <x v="1"/>
  </r>
  <r>
    <x v="54"/>
    <x v="4"/>
    <n v="9.5238095238095237"/>
    <x v="8"/>
    <x v="1"/>
  </r>
  <r>
    <x v="55"/>
    <x v="125"/>
    <n v="83.150183150183153"/>
    <x v="8"/>
    <x v="1"/>
  </r>
  <r>
    <x v="55"/>
    <x v="126"/>
    <n v="7.3260073260073257"/>
    <x v="8"/>
    <x v="1"/>
  </r>
  <r>
    <x v="55"/>
    <x v="4"/>
    <n v="9.5238095238095237"/>
    <x v="8"/>
    <x v="1"/>
  </r>
  <r>
    <x v="56"/>
    <x v="125"/>
    <n v="63.953488372093027"/>
    <x v="9"/>
    <x v="1"/>
  </r>
  <r>
    <x v="56"/>
    <x v="126"/>
    <n v="25.872093023255815"/>
    <x v="9"/>
    <x v="1"/>
  </r>
  <r>
    <x v="56"/>
    <x v="4"/>
    <n v="10.174418604651162"/>
    <x v="9"/>
    <x v="1"/>
  </r>
  <r>
    <x v="57"/>
    <x v="125"/>
    <n v="85.174418604651166"/>
    <x v="9"/>
    <x v="1"/>
  </r>
  <r>
    <x v="57"/>
    <x v="126"/>
    <n v="4.6511627906976747"/>
    <x v="9"/>
    <x v="1"/>
  </r>
  <r>
    <x v="57"/>
    <x v="4"/>
    <n v="10.174418604651162"/>
    <x v="9"/>
    <x v="1"/>
  </r>
  <r>
    <x v="58"/>
    <x v="125"/>
    <n v="82.798833819241977"/>
    <x v="9"/>
    <x v="1"/>
  </r>
  <r>
    <x v="58"/>
    <x v="126"/>
    <n v="6.9970845481049562"/>
    <x v="9"/>
    <x v="1"/>
  </r>
  <r>
    <x v="58"/>
    <x v="4"/>
    <n v="10.204081632653061"/>
    <x v="9"/>
    <x v="1"/>
  </r>
  <r>
    <x v="59"/>
    <x v="125"/>
    <n v="81.632653061224488"/>
    <x v="9"/>
    <x v="1"/>
  </r>
  <r>
    <x v="59"/>
    <x v="126"/>
    <n v="8.1632653061224492"/>
    <x v="9"/>
    <x v="1"/>
  </r>
  <r>
    <x v="59"/>
    <x v="4"/>
    <n v="10.204081632653061"/>
    <x v="9"/>
    <x v="1"/>
  </r>
  <r>
    <x v="60"/>
    <x v="125"/>
    <n v="85.174418604651166"/>
    <x v="9"/>
    <x v="1"/>
  </r>
  <r>
    <x v="60"/>
    <x v="126"/>
    <n v="4.6511627906976747"/>
    <x v="9"/>
    <x v="1"/>
  </r>
  <r>
    <x v="60"/>
    <x v="4"/>
    <n v="10.174418604651162"/>
    <x v="9"/>
    <x v="1"/>
  </r>
  <r>
    <x v="49"/>
    <x v="125"/>
    <n v="43.313953488372093"/>
    <x v="9"/>
    <x v="1"/>
  </r>
  <r>
    <x v="49"/>
    <x v="126"/>
    <n v="46.511627906976742"/>
    <x v="9"/>
    <x v="1"/>
  </r>
  <r>
    <x v="49"/>
    <x v="4"/>
    <n v="10.174418604651162"/>
    <x v="9"/>
    <x v="1"/>
  </r>
  <r>
    <x v="50"/>
    <x v="125"/>
    <n v="80.813953488372093"/>
    <x v="9"/>
    <x v="1"/>
  </r>
  <r>
    <x v="50"/>
    <x v="126"/>
    <n v="9.0116279069767433"/>
    <x v="9"/>
    <x v="1"/>
  </r>
  <r>
    <x v="50"/>
    <x v="4"/>
    <n v="10.174418604651162"/>
    <x v="9"/>
    <x v="1"/>
  </r>
  <r>
    <x v="51"/>
    <x v="125"/>
    <n v="60"/>
    <x v="9"/>
    <x v="1"/>
  </r>
  <r>
    <x v="51"/>
    <x v="126"/>
    <n v="30.149253731343283"/>
    <x v="9"/>
    <x v="1"/>
  </r>
  <r>
    <x v="51"/>
    <x v="4"/>
    <n v="9.8507462686567155"/>
    <x v="9"/>
    <x v="1"/>
  </r>
  <r>
    <x v="52"/>
    <x v="125"/>
    <n v="75.801749271137027"/>
    <x v="9"/>
    <x v="1"/>
  </r>
  <r>
    <x v="52"/>
    <x v="126"/>
    <n v="13.994169096209912"/>
    <x v="9"/>
    <x v="1"/>
  </r>
  <r>
    <x v="52"/>
    <x v="4"/>
    <n v="10.204081632653061"/>
    <x v="9"/>
    <x v="1"/>
  </r>
  <r>
    <x v="53"/>
    <x v="125"/>
    <n v="59.696969696969695"/>
    <x v="9"/>
    <x v="1"/>
  </r>
  <r>
    <x v="53"/>
    <x v="126"/>
    <n v="29.696969696969695"/>
    <x v="9"/>
    <x v="1"/>
  </r>
  <r>
    <x v="53"/>
    <x v="4"/>
    <n v="10.606060606060606"/>
    <x v="9"/>
    <x v="1"/>
  </r>
  <r>
    <x v="54"/>
    <x v="125"/>
    <n v="72.674418604651166"/>
    <x v="9"/>
    <x v="1"/>
  </r>
  <r>
    <x v="54"/>
    <x v="126"/>
    <n v="17.151162790697676"/>
    <x v="9"/>
    <x v="1"/>
  </r>
  <r>
    <x v="54"/>
    <x v="4"/>
    <n v="10.174418604651162"/>
    <x v="9"/>
    <x v="1"/>
  </r>
  <r>
    <x v="55"/>
    <x v="125"/>
    <n v="84.593023255813947"/>
    <x v="9"/>
    <x v="1"/>
  </r>
  <r>
    <x v="55"/>
    <x v="126"/>
    <n v="5.2325581395348841"/>
    <x v="9"/>
    <x v="1"/>
  </r>
  <r>
    <x v="55"/>
    <x v="4"/>
    <n v="10.174418604651162"/>
    <x v="9"/>
    <x v="1"/>
  </r>
  <r>
    <x v="56"/>
    <x v="125"/>
    <n v="59.591836734693878"/>
    <x v="10"/>
    <x v="1"/>
  </r>
  <r>
    <x v="56"/>
    <x v="126"/>
    <n v="35.510204081632651"/>
    <x v="10"/>
    <x v="1"/>
  </r>
  <r>
    <x v="56"/>
    <x v="4"/>
    <n v="4.8979591836734695"/>
    <x v="10"/>
    <x v="1"/>
  </r>
  <r>
    <x v="57"/>
    <x v="125"/>
    <n v="80.566801619433193"/>
    <x v="10"/>
    <x v="1"/>
  </r>
  <r>
    <x v="57"/>
    <x v="126"/>
    <n v="14.574898785425102"/>
    <x v="10"/>
    <x v="1"/>
  </r>
  <r>
    <x v="57"/>
    <x v="4"/>
    <n v="4.8582995951417001"/>
    <x v="10"/>
    <x v="1"/>
  </r>
  <r>
    <x v="58"/>
    <x v="125"/>
    <n v="76.446280991735534"/>
    <x v="10"/>
    <x v="1"/>
  </r>
  <r>
    <x v="58"/>
    <x v="126"/>
    <n v="18.595041322314049"/>
    <x v="10"/>
    <x v="1"/>
  </r>
  <r>
    <x v="58"/>
    <x v="4"/>
    <n v="4.9586776859504136"/>
    <x v="10"/>
    <x v="1"/>
  </r>
  <r>
    <x v="59"/>
    <x v="125"/>
    <n v="70.445344129554655"/>
    <x v="10"/>
    <x v="1"/>
  </r>
  <r>
    <x v="59"/>
    <x v="126"/>
    <n v="24.696356275303643"/>
    <x v="10"/>
    <x v="1"/>
  </r>
  <r>
    <x v="59"/>
    <x v="4"/>
    <n v="4.8582995951417001"/>
    <x v="10"/>
    <x v="1"/>
  </r>
  <r>
    <x v="60"/>
    <x v="125"/>
    <n v="80.161943319838059"/>
    <x v="10"/>
    <x v="1"/>
  </r>
  <r>
    <x v="60"/>
    <x v="126"/>
    <n v="14.979757085020243"/>
    <x v="10"/>
    <x v="1"/>
  </r>
  <r>
    <x v="60"/>
    <x v="4"/>
    <n v="4.8582995951417001"/>
    <x v="10"/>
    <x v="1"/>
  </r>
  <r>
    <x v="49"/>
    <x v="125"/>
    <n v="30.76923076923077"/>
    <x v="10"/>
    <x v="1"/>
  </r>
  <r>
    <x v="49"/>
    <x v="126"/>
    <n v="64.372469635627525"/>
    <x v="10"/>
    <x v="1"/>
  </r>
  <r>
    <x v="49"/>
    <x v="4"/>
    <n v="4.8582995951417001"/>
    <x v="10"/>
    <x v="1"/>
  </r>
  <r>
    <x v="50"/>
    <x v="125"/>
    <n v="68.825910931174093"/>
    <x v="10"/>
    <x v="1"/>
  </r>
  <r>
    <x v="50"/>
    <x v="126"/>
    <n v="26.315789473684209"/>
    <x v="10"/>
    <x v="1"/>
  </r>
  <r>
    <x v="50"/>
    <x v="4"/>
    <n v="4.8582995951417001"/>
    <x v="10"/>
    <x v="1"/>
  </r>
  <r>
    <x v="51"/>
    <x v="125"/>
    <n v="48.584905660377359"/>
    <x v="10"/>
    <x v="1"/>
  </r>
  <r>
    <x v="51"/>
    <x v="126"/>
    <n v="46.698113207547166"/>
    <x v="10"/>
    <x v="1"/>
  </r>
  <r>
    <x v="51"/>
    <x v="4"/>
    <n v="4.716981132075472"/>
    <x v="10"/>
    <x v="1"/>
  </r>
  <r>
    <x v="52"/>
    <x v="125"/>
    <n v="63.008130081300813"/>
    <x v="10"/>
    <x v="1"/>
  </r>
  <r>
    <x v="52"/>
    <x v="126"/>
    <n v="32.113821138211385"/>
    <x v="10"/>
    <x v="1"/>
  </r>
  <r>
    <x v="52"/>
    <x v="4"/>
    <n v="4.8780487804878048"/>
    <x v="10"/>
    <x v="1"/>
  </r>
  <r>
    <x v="53"/>
    <x v="125"/>
    <n v="51.082251082251084"/>
    <x v="10"/>
    <x v="1"/>
  </r>
  <r>
    <x v="53"/>
    <x v="126"/>
    <n v="43.722943722943725"/>
    <x v="10"/>
    <x v="1"/>
  </r>
  <r>
    <x v="53"/>
    <x v="4"/>
    <n v="5.1948051948051948"/>
    <x v="10"/>
    <x v="1"/>
  </r>
  <r>
    <x v="54"/>
    <x v="125"/>
    <n v="69.635627530364374"/>
    <x v="10"/>
    <x v="1"/>
  </r>
  <r>
    <x v="54"/>
    <x v="126"/>
    <n v="25.506072874493928"/>
    <x v="10"/>
    <x v="1"/>
  </r>
  <r>
    <x v="54"/>
    <x v="4"/>
    <n v="4.8582995951417001"/>
    <x v="10"/>
    <x v="1"/>
  </r>
  <r>
    <x v="55"/>
    <x v="125"/>
    <n v="88.663967611336034"/>
    <x v="10"/>
    <x v="1"/>
  </r>
  <r>
    <x v="55"/>
    <x v="126"/>
    <n v="6.4777327935222671"/>
    <x v="10"/>
    <x v="1"/>
  </r>
  <r>
    <x v="55"/>
    <x v="4"/>
    <n v="4.8582995951417001"/>
    <x v="10"/>
    <x v="1"/>
  </r>
  <r>
    <x v="56"/>
    <x v="125"/>
    <n v="66.171003717472118"/>
    <x v="11"/>
    <x v="1"/>
  </r>
  <r>
    <x v="56"/>
    <x v="126"/>
    <n v="21.189591078066915"/>
    <x v="11"/>
    <x v="1"/>
  </r>
  <r>
    <x v="56"/>
    <x v="4"/>
    <n v="12.639405204460967"/>
    <x v="11"/>
    <x v="1"/>
  </r>
  <r>
    <x v="57"/>
    <x v="125"/>
    <n v="81.851851851851848"/>
    <x v="11"/>
    <x v="1"/>
  </r>
  <r>
    <x v="57"/>
    <x v="126"/>
    <n v="5.5555555555555554"/>
    <x v="11"/>
    <x v="1"/>
  </r>
  <r>
    <x v="57"/>
    <x v="4"/>
    <n v="12.592592592592593"/>
    <x v="11"/>
    <x v="1"/>
  </r>
  <r>
    <x v="58"/>
    <x v="125"/>
    <n v="79.477611940298502"/>
    <x v="11"/>
    <x v="1"/>
  </r>
  <r>
    <x v="58"/>
    <x v="126"/>
    <n v="8.2089552238805972"/>
    <x v="11"/>
    <x v="1"/>
  </r>
  <r>
    <x v="58"/>
    <x v="4"/>
    <n v="12.313432835820896"/>
    <x v="11"/>
    <x v="1"/>
  </r>
  <r>
    <x v="59"/>
    <x v="125"/>
    <n v="78.148148148148152"/>
    <x v="11"/>
    <x v="1"/>
  </r>
  <r>
    <x v="59"/>
    <x v="126"/>
    <n v="9.2592592592592595"/>
    <x v="11"/>
    <x v="1"/>
  </r>
  <r>
    <x v="59"/>
    <x v="4"/>
    <n v="12.592592592592593"/>
    <x v="11"/>
    <x v="1"/>
  </r>
  <r>
    <x v="60"/>
    <x v="125"/>
    <n v="80"/>
    <x v="11"/>
    <x v="1"/>
  </r>
  <r>
    <x v="60"/>
    <x v="126"/>
    <n v="7.4074074074074074"/>
    <x v="11"/>
    <x v="1"/>
  </r>
  <r>
    <x v="60"/>
    <x v="4"/>
    <n v="12.592592592592593"/>
    <x v="11"/>
    <x v="1"/>
  </r>
  <r>
    <x v="49"/>
    <x v="125"/>
    <n v="50.74074074074074"/>
    <x v="11"/>
    <x v="1"/>
  </r>
  <r>
    <x v="49"/>
    <x v="126"/>
    <n v="36.666666666666664"/>
    <x v="11"/>
    <x v="1"/>
  </r>
  <r>
    <x v="49"/>
    <x v="4"/>
    <n v="12.592592592592593"/>
    <x v="11"/>
    <x v="1"/>
  </r>
  <r>
    <x v="50"/>
    <x v="125"/>
    <n v="74.074074074074076"/>
    <x v="11"/>
    <x v="1"/>
  </r>
  <r>
    <x v="50"/>
    <x v="126"/>
    <n v="13.333333333333334"/>
    <x v="11"/>
    <x v="1"/>
  </r>
  <r>
    <x v="50"/>
    <x v="4"/>
    <n v="12.592592592592593"/>
    <x v="11"/>
    <x v="1"/>
  </r>
  <r>
    <x v="51"/>
    <x v="125"/>
    <n v="60.754716981132077"/>
    <x v="11"/>
    <x v="1"/>
  </r>
  <r>
    <x v="51"/>
    <x v="126"/>
    <n v="26.79245283018868"/>
    <x v="11"/>
    <x v="1"/>
  </r>
  <r>
    <x v="51"/>
    <x v="4"/>
    <n v="12.452830188679245"/>
    <x v="11"/>
    <x v="1"/>
  </r>
  <r>
    <x v="52"/>
    <x v="125"/>
    <n v="70.631970260223042"/>
    <x v="11"/>
    <x v="1"/>
  </r>
  <r>
    <x v="52"/>
    <x v="126"/>
    <n v="16.728624535315983"/>
    <x v="11"/>
    <x v="1"/>
  </r>
  <r>
    <x v="52"/>
    <x v="4"/>
    <n v="12.639405204460967"/>
    <x v="11"/>
    <x v="1"/>
  </r>
  <r>
    <x v="53"/>
    <x v="125"/>
    <n v="62.45353159851301"/>
    <x v="11"/>
    <x v="1"/>
  </r>
  <r>
    <x v="53"/>
    <x v="126"/>
    <n v="24.907063197026023"/>
    <x v="11"/>
    <x v="1"/>
  </r>
  <r>
    <x v="53"/>
    <x v="4"/>
    <n v="12.639405204460967"/>
    <x v="11"/>
    <x v="1"/>
  </r>
  <r>
    <x v="54"/>
    <x v="125"/>
    <n v="71.851851851851848"/>
    <x v="11"/>
    <x v="1"/>
  </r>
  <r>
    <x v="54"/>
    <x v="126"/>
    <n v="15.555555555555555"/>
    <x v="11"/>
    <x v="1"/>
  </r>
  <r>
    <x v="54"/>
    <x v="4"/>
    <n v="12.592592592592593"/>
    <x v="11"/>
    <x v="1"/>
  </r>
  <r>
    <x v="55"/>
    <x v="125"/>
    <n v="80.740740740740748"/>
    <x v="11"/>
    <x v="1"/>
  </r>
  <r>
    <x v="55"/>
    <x v="126"/>
    <n v="6.666666666666667"/>
    <x v="11"/>
    <x v="1"/>
  </r>
  <r>
    <x v="55"/>
    <x v="4"/>
    <n v="12.592592592592593"/>
    <x v="11"/>
    <x v="1"/>
  </r>
  <r>
    <x v="56"/>
    <x v="125"/>
    <n v="44.557823129251702"/>
    <x v="12"/>
    <x v="1"/>
  </r>
  <r>
    <x v="56"/>
    <x v="126"/>
    <n v="43.197278911564624"/>
    <x v="12"/>
    <x v="1"/>
  </r>
  <r>
    <x v="56"/>
    <x v="4"/>
    <n v="12.244897959183673"/>
    <x v="12"/>
    <x v="1"/>
  </r>
  <r>
    <x v="57"/>
    <x v="125"/>
    <n v="63.945578231292515"/>
    <x v="12"/>
    <x v="1"/>
  </r>
  <r>
    <x v="57"/>
    <x v="126"/>
    <n v="23.80952380952381"/>
    <x v="12"/>
    <x v="1"/>
  </r>
  <r>
    <x v="57"/>
    <x v="4"/>
    <n v="12.244897959183673"/>
    <x v="12"/>
    <x v="1"/>
  </r>
  <r>
    <x v="58"/>
    <x v="125"/>
    <n v="73.630136986301366"/>
    <x v="12"/>
    <x v="1"/>
  </r>
  <r>
    <x v="58"/>
    <x v="126"/>
    <n v="14.04109589041096"/>
    <x v="12"/>
    <x v="1"/>
  </r>
  <r>
    <x v="58"/>
    <x v="4"/>
    <n v="12.328767123287671"/>
    <x v="12"/>
    <x v="1"/>
  </r>
  <r>
    <x v="59"/>
    <x v="125"/>
    <n v="75.767918088737204"/>
    <x v="12"/>
    <x v="1"/>
  </r>
  <r>
    <x v="59"/>
    <x v="126"/>
    <n v="11.945392491467576"/>
    <x v="12"/>
    <x v="1"/>
  </r>
  <r>
    <x v="59"/>
    <x v="4"/>
    <n v="12.286689419795222"/>
    <x v="12"/>
    <x v="1"/>
  </r>
  <r>
    <x v="60"/>
    <x v="125"/>
    <n v="85.034013605442183"/>
    <x v="12"/>
    <x v="1"/>
  </r>
  <r>
    <x v="60"/>
    <x v="126"/>
    <n v="2.7210884353741496"/>
    <x v="12"/>
    <x v="1"/>
  </r>
  <r>
    <x v="60"/>
    <x v="4"/>
    <n v="12.244897959183673"/>
    <x v="12"/>
    <x v="1"/>
  </r>
  <r>
    <x v="49"/>
    <x v="125"/>
    <n v="38.56655290102389"/>
    <x v="12"/>
    <x v="1"/>
  </r>
  <r>
    <x v="49"/>
    <x v="126"/>
    <n v="49.146757679180887"/>
    <x v="12"/>
    <x v="1"/>
  </r>
  <r>
    <x v="49"/>
    <x v="4"/>
    <n v="12.286689419795222"/>
    <x v="12"/>
    <x v="1"/>
  </r>
  <r>
    <x v="50"/>
    <x v="125"/>
    <n v="72.789115646258509"/>
    <x v="12"/>
    <x v="1"/>
  </r>
  <r>
    <x v="50"/>
    <x v="126"/>
    <n v="14.965986394557824"/>
    <x v="12"/>
    <x v="1"/>
  </r>
  <r>
    <x v="50"/>
    <x v="4"/>
    <n v="12.244897959183673"/>
    <x v="12"/>
    <x v="1"/>
  </r>
  <r>
    <x v="51"/>
    <x v="125"/>
    <n v="43.060498220640568"/>
    <x v="12"/>
    <x v="1"/>
  </r>
  <r>
    <x v="51"/>
    <x v="126"/>
    <n v="44.128113879003557"/>
    <x v="12"/>
    <x v="1"/>
  </r>
  <r>
    <x v="51"/>
    <x v="4"/>
    <n v="12.811387900355871"/>
    <x v="12"/>
    <x v="1"/>
  </r>
  <r>
    <x v="52"/>
    <x v="125"/>
    <n v="61.224489795918366"/>
    <x v="12"/>
    <x v="1"/>
  </r>
  <r>
    <x v="52"/>
    <x v="126"/>
    <n v="26.530612244897959"/>
    <x v="12"/>
    <x v="1"/>
  </r>
  <r>
    <x v="52"/>
    <x v="4"/>
    <n v="12.244897959183673"/>
    <x v="12"/>
    <x v="1"/>
  </r>
  <r>
    <x v="53"/>
    <x v="125"/>
    <n v="56.643356643356647"/>
    <x v="12"/>
    <x v="1"/>
  </r>
  <r>
    <x v="53"/>
    <x v="126"/>
    <n v="31.11888111888112"/>
    <x v="12"/>
    <x v="1"/>
  </r>
  <r>
    <x v="53"/>
    <x v="4"/>
    <n v="12.237762237762238"/>
    <x v="12"/>
    <x v="1"/>
  </r>
  <r>
    <x v="54"/>
    <x v="125"/>
    <n v="72.10884353741497"/>
    <x v="12"/>
    <x v="1"/>
  </r>
  <r>
    <x v="54"/>
    <x v="126"/>
    <n v="15.646258503401361"/>
    <x v="12"/>
    <x v="1"/>
  </r>
  <r>
    <x v="54"/>
    <x v="4"/>
    <n v="12.244897959183673"/>
    <x v="12"/>
    <x v="1"/>
  </r>
  <r>
    <x v="55"/>
    <x v="125"/>
    <n v="81.632653061224488"/>
    <x v="12"/>
    <x v="1"/>
  </r>
  <r>
    <x v="55"/>
    <x v="126"/>
    <n v="6.1224489795918364"/>
    <x v="12"/>
    <x v="1"/>
  </r>
  <r>
    <x v="55"/>
    <x v="4"/>
    <n v="12.244897959183673"/>
    <x v="12"/>
    <x v="1"/>
  </r>
  <r>
    <x v="56"/>
    <x v="125"/>
    <n v="50"/>
    <x v="13"/>
    <x v="1"/>
  </r>
  <r>
    <x v="56"/>
    <x v="126"/>
    <n v="41.666666666666664"/>
    <x v="13"/>
    <x v="1"/>
  </r>
  <r>
    <x v="56"/>
    <x v="4"/>
    <n v="8.3333333333333339"/>
    <x v="13"/>
    <x v="1"/>
  </r>
  <r>
    <x v="57"/>
    <x v="125"/>
    <n v="68.589743589743591"/>
    <x v="13"/>
    <x v="1"/>
  </r>
  <r>
    <x v="57"/>
    <x v="126"/>
    <n v="23.076923076923077"/>
    <x v="13"/>
    <x v="1"/>
  </r>
  <r>
    <x v="57"/>
    <x v="4"/>
    <n v="8.3333333333333339"/>
    <x v="13"/>
    <x v="1"/>
  </r>
  <r>
    <x v="58"/>
    <x v="125"/>
    <n v="76.623376623376629"/>
    <x v="13"/>
    <x v="1"/>
  </r>
  <r>
    <x v="58"/>
    <x v="126"/>
    <n v="14.935064935064934"/>
    <x v="13"/>
    <x v="1"/>
  </r>
  <r>
    <x v="58"/>
    <x v="4"/>
    <n v="8.4415584415584419"/>
    <x v="13"/>
    <x v="1"/>
  </r>
  <r>
    <x v="59"/>
    <x v="125"/>
    <n v="66.666666666666671"/>
    <x v="13"/>
    <x v="1"/>
  </r>
  <r>
    <x v="59"/>
    <x v="126"/>
    <n v="25"/>
    <x v="13"/>
    <x v="1"/>
  </r>
  <r>
    <x v="59"/>
    <x v="4"/>
    <n v="8.3333333333333339"/>
    <x v="13"/>
    <x v="1"/>
  </r>
  <r>
    <x v="60"/>
    <x v="125"/>
    <n v="76.92307692307692"/>
    <x v="13"/>
    <x v="1"/>
  </r>
  <r>
    <x v="60"/>
    <x v="126"/>
    <n v="14.743589743589743"/>
    <x v="13"/>
    <x v="1"/>
  </r>
  <r>
    <x v="60"/>
    <x v="4"/>
    <n v="8.3333333333333339"/>
    <x v="13"/>
    <x v="1"/>
  </r>
  <r>
    <x v="49"/>
    <x v="125"/>
    <n v="37.179487179487182"/>
    <x v="13"/>
    <x v="1"/>
  </r>
  <r>
    <x v="49"/>
    <x v="126"/>
    <n v="54.487179487179489"/>
    <x v="13"/>
    <x v="1"/>
  </r>
  <r>
    <x v="49"/>
    <x v="4"/>
    <n v="8.3333333333333339"/>
    <x v="13"/>
    <x v="1"/>
  </r>
  <r>
    <x v="50"/>
    <x v="125"/>
    <n v="66.666666666666671"/>
    <x v="13"/>
    <x v="1"/>
  </r>
  <r>
    <x v="50"/>
    <x v="126"/>
    <n v="25"/>
    <x v="13"/>
    <x v="1"/>
  </r>
  <r>
    <x v="50"/>
    <x v="4"/>
    <n v="8.3333333333333339"/>
    <x v="13"/>
    <x v="1"/>
  </r>
  <r>
    <x v="51"/>
    <x v="125"/>
    <n v="48.837209302325583"/>
    <x v="13"/>
    <x v="1"/>
  </r>
  <r>
    <x v="51"/>
    <x v="126"/>
    <n v="44.961240310077521"/>
    <x v="13"/>
    <x v="1"/>
  </r>
  <r>
    <x v="51"/>
    <x v="4"/>
    <n v="6.2015503875968996"/>
    <x v="13"/>
    <x v="1"/>
  </r>
  <r>
    <x v="52"/>
    <x v="125"/>
    <n v="63.46153846153846"/>
    <x v="13"/>
    <x v="1"/>
  </r>
  <r>
    <x v="52"/>
    <x v="126"/>
    <n v="28.205128205128204"/>
    <x v="13"/>
    <x v="1"/>
  </r>
  <r>
    <x v="52"/>
    <x v="4"/>
    <n v="8.3333333333333339"/>
    <x v="13"/>
    <x v="1"/>
  </r>
  <r>
    <x v="53"/>
    <x v="125"/>
    <n v="55.405405405405403"/>
    <x v="13"/>
    <x v="1"/>
  </r>
  <r>
    <x v="53"/>
    <x v="126"/>
    <n v="35.810810810810814"/>
    <x v="13"/>
    <x v="1"/>
  </r>
  <r>
    <x v="53"/>
    <x v="4"/>
    <n v="8.7837837837837842"/>
    <x v="13"/>
    <x v="1"/>
  </r>
  <r>
    <x v="54"/>
    <x v="125"/>
    <n v="61.53846153846154"/>
    <x v="13"/>
    <x v="1"/>
  </r>
  <r>
    <x v="54"/>
    <x v="126"/>
    <n v="30.128205128205128"/>
    <x v="13"/>
    <x v="1"/>
  </r>
  <r>
    <x v="54"/>
    <x v="4"/>
    <n v="8.3333333333333339"/>
    <x v="13"/>
    <x v="1"/>
  </r>
  <r>
    <x v="55"/>
    <x v="125"/>
    <n v="88.461538461538467"/>
    <x v="13"/>
    <x v="1"/>
  </r>
  <r>
    <x v="55"/>
    <x v="126"/>
    <n v="3.2051282051282053"/>
    <x v="13"/>
    <x v="1"/>
  </r>
  <r>
    <x v="55"/>
    <x v="4"/>
    <n v="8.3333333333333339"/>
    <x v="13"/>
    <x v="1"/>
  </r>
  <r>
    <x v="56"/>
    <x v="125"/>
    <n v="58.783783783783782"/>
    <x v="14"/>
    <x v="1"/>
  </r>
  <r>
    <x v="56"/>
    <x v="126"/>
    <n v="22.297297297297298"/>
    <x v="14"/>
    <x v="1"/>
  </r>
  <r>
    <x v="56"/>
    <x v="4"/>
    <n v="18.918918918918919"/>
    <x v="14"/>
    <x v="1"/>
  </r>
  <r>
    <x v="57"/>
    <x v="125"/>
    <n v="75"/>
    <x v="14"/>
    <x v="1"/>
  </r>
  <r>
    <x v="57"/>
    <x v="126"/>
    <n v="6.0810810810810807"/>
    <x v="14"/>
    <x v="1"/>
  </r>
  <r>
    <x v="57"/>
    <x v="4"/>
    <n v="18.918918918918919"/>
    <x v="14"/>
    <x v="1"/>
  </r>
  <r>
    <x v="58"/>
    <x v="125"/>
    <n v="74.829931972789112"/>
    <x v="14"/>
    <x v="1"/>
  </r>
  <r>
    <x v="58"/>
    <x v="126"/>
    <n v="6.1224489795918364"/>
    <x v="14"/>
    <x v="1"/>
  </r>
  <r>
    <x v="58"/>
    <x v="4"/>
    <n v="19.047619047619047"/>
    <x v="14"/>
    <x v="1"/>
  </r>
  <r>
    <x v="59"/>
    <x v="125"/>
    <n v="78.378378378378372"/>
    <x v="14"/>
    <x v="1"/>
  </r>
  <r>
    <x v="59"/>
    <x v="126"/>
    <n v="2.7027027027027026"/>
    <x v="14"/>
    <x v="1"/>
  </r>
  <r>
    <x v="59"/>
    <x v="4"/>
    <n v="18.918918918918919"/>
    <x v="14"/>
    <x v="1"/>
  </r>
  <r>
    <x v="60"/>
    <x v="125"/>
    <n v="79.729729729729726"/>
    <x v="14"/>
    <x v="1"/>
  </r>
  <r>
    <x v="60"/>
    <x v="126"/>
    <n v="1.3513513513513513"/>
    <x v="14"/>
    <x v="1"/>
  </r>
  <r>
    <x v="60"/>
    <x v="4"/>
    <n v="18.918918918918919"/>
    <x v="14"/>
    <x v="1"/>
  </r>
  <r>
    <x v="49"/>
    <x v="125"/>
    <n v="64.86486486486487"/>
    <x v="14"/>
    <x v="1"/>
  </r>
  <r>
    <x v="49"/>
    <x v="126"/>
    <n v="16.216216216216218"/>
    <x v="14"/>
    <x v="1"/>
  </r>
  <r>
    <x v="49"/>
    <x v="4"/>
    <n v="18.918918918918919"/>
    <x v="14"/>
    <x v="1"/>
  </r>
  <r>
    <x v="50"/>
    <x v="125"/>
    <n v="78.378378378378372"/>
    <x v="14"/>
    <x v="1"/>
  </r>
  <r>
    <x v="50"/>
    <x v="126"/>
    <n v="2.7027027027027026"/>
    <x v="14"/>
    <x v="1"/>
  </r>
  <r>
    <x v="50"/>
    <x v="4"/>
    <n v="18.918918918918919"/>
    <x v="14"/>
    <x v="1"/>
  </r>
  <r>
    <x v="51"/>
    <x v="125"/>
    <n v="66.666666666666671"/>
    <x v="14"/>
    <x v="1"/>
  </r>
  <r>
    <x v="51"/>
    <x v="126"/>
    <n v="14.583333333333334"/>
    <x v="14"/>
    <x v="1"/>
  </r>
  <r>
    <x v="51"/>
    <x v="4"/>
    <n v="18.75"/>
    <x v="14"/>
    <x v="1"/>
  </r>
  <r>
    <x v="52"/>
    <x v="125"/>
    <n v="75"/>
    <x v="14"/>
    <x v="1"/>
  </r>
  <r>
    <x v="52"/>
    <x v="126"/>
    <n v="6.0810810810810807"/>
    <x v="14"/>
    <x v="1"/>
  </r>
  <r>
    <x v="52"/>
    <x v="4"/>
    <n v="18.918918918918919"/>
    <x v="14"/>
    <x v="1"/>
  </r>
  <r>
    <x v="53"/>
    <x v="125"/>
    <n v="71.83098591549296"/>
    <x v="14"/>
    <x v="1"/>
  </r>
  <r>
    <x v="53"/>
    <x v="126"/>
    <n v="9.1549295774647881"/>
    <x v="14"/>
    <x v="1"/>
  </r>
  <r>
    <x v="53"/>
    <x v="4"/>
    <n v="19.014084507042252"/>
    <x v="14"/>
    <x v="1"/>
  </r>
  <r>
    <x v="54"/>
    <x v="125"/>
    <n v="79.054054054054049"/>
    <x v="14"/>
    <x v="1"/>
  </r>
  <r>
    <x v="54"/>
    <x v="126"/>
    <n v="2.0270270270270272"/>
    <x v="14"/>
    <x v="1"/>
  </r>
  <r>
    <x v="54"/>
    <x v="4"/>
    <n v="18.918918918918919"/>
    <x v="14"/>
    <x v="1"/>
  </r>
  <r>
    <x v="55"/>
    <x v="125"/>
    <n v="79.054054054054049"/>
    <x v="14"/>
    <x v="1"/>
  </r>
  <r>
    <x v="55"/>
    <x v="126"/>
    <n v="2.0270270270270272"/>
    <x v="14"/>
    <x v="1"/>
  </r>
  <r>
    <x v="55"/>
    <x v="4"/>
    <n v="18.918918918918919"/>
    <x v="14"/>
    <x v="1"/>
  </r>
  <r>
    <x v="56"/>
    <x v="125"/>
    <n v="40.54054054054054"/>
    <x v="15"/>
    <x v="1"/>
  </r>
  <r>
    <x v="56"/>
    <x v="126"/>
    <n v="52.027027027027025"/>
    <x v="15"/>
    <x v="1"/>
  </r>
  <r>
    <x v="56"/>
    <x v="4"/>
    <n v="7.4324324324324325"/>
    <x v="15"/>
    <x v="1"/>
  </r>
  <r>
    <x v="57"/>
    <x v="125"/>
    <n v="83.78378378378379"/>
    <x v="15"/>
    <x v="1"/>
  </r>
  <r>
    <x v="57"/>
    <x v="126"/>
    <n v="8.7837837837837842"/>
    <x v="15"/>
    <x v="1"/>
  </r>
  <r>
    <x v="57"/>
    <x v="4"/>
    <n v="7.4324324324324325"/>
    <x v="15"/>
    <x v="1"/>
  </r>
  <r>
    <x v="58"/>
    <x v="125"/>
    <n v="79.729729729729726"/>
    <x v="15"/>
    <x v="1"/>
  </r>
  <r>
    <x v="58"/>
    <x v="126"/>
    <n v="12.837837837837839"/>
    <x v="15"/>
    <x v="1"/>
  </r>
  <r>
    <x v="58"/>
    <x v="4"/>
    <n v="7.4324324324324325"/>
    <x v="15"/>
    <x v="1"/>
  </r>
  <r>
    <x v="59"/>
    <x v="125"/>
    <n v="71.621621621621628"/>
    <x v="15"/>
    <x v="1"/>
  </r>
  <r>
    <x v="59"/>
    <x v="126"/>
    <n v="20.945945945945947"/>
    <x v="15"/>
    <x v="1"/>
  </r>
  <r>
    <x v="59"/>
    <x v="4"/>
    <n v="7.4324324324324325"/>
    <x v="15"/>
    <x v="1"/>
  </r>
  <r>
    <x v="60"/>
    <x v="125"/>
    <n v="84.459459459459453"/>
    <x v="15"/>
    <x v="1"/>
  </r>
  <r>
    <x v="60"/>
    <x v="126"/>
    <n v="8.1081081081081088"/>
    <x v="15"/>
    <x v="1"/>
  </r>
  <r>
    <x v="60"/>
    <x v="4"/>
    <n v="7.4324324324324325"/>
    <x v="15"/>
    <x v="1"/>
  </r>
  <r>
    <x v="49"/>
    <x v="125"/>
    <n v="36.486486486486484"/>
    <x v="15"/>
    <x v="1"/>
  </r>
  <r>
    <x v="49"/>
    <x v="126"/>
    <n v="56.081081081081081"/>
    <x v="15"/>
    <x v="1"/>
  </r>
  <r>
    <x v="49"/>
    <x v="4"/>
    <n v="7.4324324324324325"/>
    <x v="15"/>
    <x v="1"/>
  </r>
  <r>
    <x v="50"/>
    <x v="125"/>
    <n v="78.378378378378372"/>
    <x v="15"/>
    <x v="1"/>
  </r>
  <r>
    <x v="50"/>
    <x v="126"/>
    <n v="14.189189189189189"/>
    <x v="15"/>
    <x v="1"/>
  </r>
  <r>
    <x v="50"/>
    <x v="4"/>
    <n v="7.4324324324324325"/>
    <x v="15"/>
    <x v="1"/>
  </r>
  <r>
    <x v="51"/>
    <x v="125"/>
    <n v="48.591549295774648"/>
    <x v="15"/>
    <x v="1"/>
  </r>
  <r>
    <x v="51"/>
    <x v="126"/>
    <n v="44.366197183098592"/>
    <x v="15"/>
    <x v="1"/>
  </r>
  <r>
    <x v="51"/>
    <x v="4"/>
    <n v="7.042253521126761"/>
    <x v="15"/>
    <x v="1"/>
  </r>
  <r>
    <x v="52"/>
    <x v="125"/>
    <n v="56.756756756756758"/>
    <x v="15"/>
    <x v="1"/>
  </r>
  <r>
    <x v="52"/>
    <x v="126"/>
    <n v="35.810810810810814"/>
    <x v="15"/>
    <x v="1"/>
  </r>
  <r>
    <x v="52"/>
    <x v="4"/>
    <n v="7.4324324324324325"/>
    <x v="15"/>
    <x v="1"/>
  </r>
  <r>
    <x v="53"/>
    <x v="125"/>
    <n v="70.833333333333329"/>
    <x v="15"/>
    <x v="1"/>
  </r>
  <r>
    <x v="53"/>
    <x v="126"/>
    <n v="22.222222222222221"/>
    <x v="15"/>
    <x v="1"/>
  </r>
  <r>
    <x v="53"/>
    <x v="4"/>
    <n v="6.9444444444444446"/>
    <x v="15"/>
    <x v="1"/>
  </r>
  <r>
    <x v="54"/>
    <x v="125"/>
    <n v="64.86486486486487"/>
    <x v="15"/>
    <x v="1"/>
  </r>
  <r>
    <x v="54"/>
    <x v="126"/>
    <n v="27.702702702702702"/>
    <x v="15"/>
    <x v="1"/>
  </r>
  <r>
    <x v="54"/>
    <x v="4"/>
    <n v="7.4324324324324325"/>
    <x v="15"/>
    <x v="1"/>
  </r>
  <r>
    <x v="55"/>
    <x v="125"/>
    <n v="87.837837837837839"/>
    <x v="15"/>
    <x v="1"/>
  </r>
  <r>
    <x v="55"/>
    <x v="126"/>
    <n v="4.7297297297297298"/>
    <x v="15"/>
    <x v="1"/>
  </r>
  <r>
    <x v="55"/>
    <x v="4"/>
    <n v="7.4324324324324325"/>
    <x v="15"/>
    <x v="1"/>
  </r>
  <r>
    <x v="56"/>
    <x v="125"/>
    <n v="43.75"/>
    <x v="16"/>
    <x v="1"/>
  </r>
  <r>
    <x v="56"/>
    <x v="126"/>
    <n v="49.305555555555557"/>
    <x v="16"/>
    <x v="1"/>
  </r>
  <r>
    <x v="56"/>
    <x v="4"/>
    <n v="6.9444444444444446"/>
    <x v="16"/>
    <x v="1"/>
  </r>
  <r>
    <x v="57"/>
    <x v="125"/>
    <n v="76.767676767676761"/>
    <x v="16"/>
    <x v="1"/>
  </r>
  <r>
    <x v="57"/>
    <x v="126"/>
    <n v="16.498316498316498"/>
    <x v="16"/>
    <x v="1"/>
  </r>
  <r>
    <x v="57"/>
    <x v="4"/>
    <n v="6.7340067340067344"/>
    <x v="16"/>
    <x v="1"/>
  </r>
  <r>
    <x v="58"/>
    <x v="125"/>
    <n v="78.350515463917532"/>
    <x v="16"/>
    <x v="1"/>
  </r>
  <r>
    <x v="58"/>
    <x v="126"/>
    <n v="14.776632302405499"/>
    <x v="16"/>
    <x v="1"/>
  </r>
  <r>
    <x v="58"/>
    <x v="4"/>
    <n v="6.8728522336769755"/>
    <x v="16"/>
    <x v="1"/>
  </r>
  <r>
    <x v="59"/>
    <x v="125"/>
    <n v="72.881355932203391"/>
    <x v="16"/>
    <x v="1"/>
  </r>
  <r>
    <x v="59"/>
    <x v="126"/>
    <n v="20.677966101694917"/>
    <x v="16"/>
    <x v="1"/>
  </r>
  <r>
    <x v="59"/>
    <x v="4"/>
    <n v="6.4406779661016946"/>
    <x v="16"/>
    <x v="1"/>
  </r>
  <r>
    <x v="60"/>
    <x v="125"/>
    <n v="84.17508417508418"/>
    <x v="16"/>
    <x v="1"/>
  </r>
  <r>
    <x v="60"/>
    <x v="126"/>
    <n v="9.0909090909090917"/>
    <x v="16"/>
    <x v="1"/>
  </r>
  <r>
    <x v="60"/>
    <x v="4"/>
    <n v="6.7340067340067344"/>
    <x v="16"/>
    <x v="1"/>
  </r>
  <r>
    <x v="49"/>
    <x v="125"/>
    <n v="37.037037037037038"/>
    <x v="16"/>
    <x v="1"/>
  </r>
  <r>
    <x v="49"/>
    <x v="126"/>
    <n v="56.228956228956228"/>
    <x v="16"/>
    <x v="1"/>
  </r>
  <r>
    <x v="49"/>
    <x v="4"/>
    <n v="6.7340067340067344"/>
    <x v="16"/>
    <x v="1"/>
  </r>
  <r>
    <x v="50"/>
    <x v="125"/>
    <n v="69.830508474576277"/>
    <x v="16"/>
    <x v="1"/>
  </r>
  <r>
    <x v="50"/>
    <x v="126"/>
    <n v="23.389830508474578"/>
    <x v="16"/>
    <x v="1"/>
  </r>
  <r>
    <x v="50"/>
    <x v="4"/>
    <n v="6.7796610169491522"/>
    <x v="16"/>
    <x v="1"/>
  </r>
  <r>
    <x v="51"/>
    <x v="125"/>
    <n v="49.042145593869733"/>
    <x v="16"/>
    <x v="1"/>
  </r>
  <r>
    <x v="51"/>
    <x v="126"/>
    <n v="44.061302681992338"/>
    <x v="16"/>
    <x v="1"/>
  </r>
  <r>
    <x v="51"/>
    <x v="4"/>
    <n v="6.8965517241379306"/>
    <x v="16"/>
    <x v="1"/>
  </r>
  <r>
    <x v="52"/>
    <x v="125"/>
    <n v="66.779661016949149"/>
    <x v="16"/>
    <x v="1"/>
  </r>
  <r>
    <x v="52"/>
    <x v="126"/>
    <n v="26.779661016949152"/>
    <x v="16"/>
    <x v="1"/>
  </r>
  <r>
    <x v="52"/>
    <x v="4"/>
    <n v="6.4406779661016946"/>
    <x v="16"/>
    <x v="1"/>
  </r>
  <r>
    <x v="53"/>
    <x v="125"/>
    <n v="63.986013986013987"/>
    <x v="16"/>
    <x v="1"/>
  </r>
  <r>
    <x v="53"/>
    <x v="126"/>
    <n v="29.37062937062937"/>
    <x v="16"/>
    <x v="1"/>
  </r>
  <r>
    <x v="53"/>
    <x v="4"/>
    <n v="6.6433566433566433"/>
    <x v="16"/>
    <x v="1"/>
  </r>
  <r>
    <x v="54"/>
    <x v="125"/>
    <n v="73.063973063973066"/>
    <x v="16"/>
    <x v="1"/>
  </r>
  <r>
    <x v="54"/>
    <x v="126"/>
    <n v="20.202020202020201"/>
    <x v="16"/>
    <x v="1"/>
  </r>
  <r>
    <x v="54"/>
    <x v="4"/>
    <n v="6.7340067340067344"/>
    <x v="16"/>
    <x v="1"/>
  </r>
  <r>
    <x v="55"/>
    <x v="125"/>
    <n v="87.542087542087543"/>
    <x v="16"/>
    <x v="1"/>
  </r>
  <r>
    <x v="55"/>
    <x v="126"/>
    <n v="5.7239057239057241"/>
    <x v="16"/>
    <x v="1"/>
  </r>
  <r>
    <x v="55"/>
    <x v="4"/>
    <n v="6.7340067340067344"/>
    <x v="16"/>
    <x v="1"/>
  </r>
  <r>
    <x v="61"/>
    <x v="127"/>
    <n v="19.998160242847945"/>
    <x v="0"/>
    <x v="0"/>
  </r>
  <r>
    <x v="61"/>
    <x v="128"/>
    <n v="3.9186827338791281"/>
    <x v="0"/>
    <x v="0"/>
  </r>
  <r>
    <x v="61"/>
    <x v="129"/>
    <n v="6.0436022445037256"/>
    <x v="0"/>
    <x v="0"/>
  </r>
  <r>
    <x v="61"/>
    <x v="130"/>
    <n v="26.648882347530126"/>
    <x v="0"/>
    <x v="0"/>
  </r>
  <r>
    <x v="61"/>
    <x v="131"/>
    <n v="30.328396651641985"/>
    <x v="0"/>
    <x v="0"/>
  </r>
  <r>
    <x v="61"/>
    <x v="4"/>
    <n v="13.310642995124644"/>
    <x v="0"/>
    <x v="0"/>
  </r>
  <r>
    <x v="62"/>
    <x v="127"/>
    <n v="8.9288961629387167"/>
    <x v="0"/>
    <x v="0"/>
  </r>
  <r>
    <x v="62"/>
    <x v="128"/>
    <n v="0.74559010729223496"/>
    <x v="0"/>
    <x v="0"/>
  </r>
  <r>
    <x v="62"/>
    <x v="129"/>
    <n v="0.90925622840516462"/>
    <x v="0"/>
    <x v="0"/>
  </r>
  <r>
    <x v="62"/>
    <x v="130"/>
    <n v="46.01745771958538"/>
    <x v="0"/>
    <x v="0"/>
  </r>
  <r>
    <x v="62"/>
    <x v="131"/>
    <n v="30.241862156755772"/>
    <x v="0"/>
    <x v="0"/>
  </r>
  <r>
    <x v="62"/>
    <x v="4"/>
    <n v="13.202400436442989"/>
    <x v="0"/>
    <x v="0"/>
  </r>
  <r>
    <x v="63"/>
    <x v="127"/>
    <n v="8.1829779478768003"/>
    <x v="0"/>
    <x v="0"/>
  </r>
  <r>
    <x v="63"/>
    <x v="128"/>
    <n v="2.660834700200474"/>
    <x v="0"/>
    <x v="0"/>
  </r>
  <r>
    <x v="63"/>
    <x v="129"/>
    <n v="0.81100783670493892"/>
    <x v="0"/>
    <x v="0"/>
  </r>
  <r>
    <x v="63"/>
    <x v="130"/>
    <n v="44.90614178968471"/>
    <x v="0"/>
    <x v="0"/>
  </r>
  <r>
    <x v="63"/>
    <x v="131"/>
    <n v="30.244213595771825"/>
    <x v="0"/>
    <x v="0"/>
  </r>
  <r>
    <x v="63"/>
    <x v="4"/>
    <n v="13.231273920174958"/>
    <x v="0"/>
    <x v="0"/>
  </r>
  <r>
    <x v="64"/>
    <x v="127"/>
    <n v="10.163754459793248"/>
    <x v="0"/>
    <x v="0"/>
  </r>
  <r>
    <x v="64"/>
    <x v="128"/>
    <n v="2.0309212331900102"/>
    <x v="0"/>
    <x v="0"/>
  </r>
  <r>
    <x v="64"/>
    <x v="129"/>
    <n v="1.9028451193852347"/>
    <x v="0"/>
    <x v="0"/>
  </r>
  <r>
    <x v="64"/>
    <x v="130"/>
    <n v="42.402341963223861"/>
    <x v="0"/>
    <x v="0"/>
  </r>
  <r>
    <x v="64"/>
    <x v="131"/>
    <n v="30.290000914829385"/>
    <x v="0"/>
    <x v="0"/>
  </r>
  <r>
    <x v="64"/>
    <x v="4"/>
    <n v="13.255877778794256"/>
    <x v="0"/>
    <x v="0"/>
  </r>
  <r>
    <x v="65"/>
    <x v="127"/>
    <n v="5.6459678152559327"/>
    <x v="0"/>
    <x v="0"/>
  </r>
  <r>
    <x v="65"/>
    <x v="128"/>
    <n v="1.363760341849259"/>
    <x v="0"/>
    <x v="0"/>
  </r>
  <r>
    <x v="65"/>
    <x v="129"/>
    <n v="0.45458678061641966"/>
    <x v="0"/>
    <x v="0"/>
  </r>
  <r>
    <x v="65"/>
    <x v="130"/>
    <n v="49.104464042185654"/>
    <x v="0"/>
    <x v="0"/>
  </r>
  <r>
    <x v="65"/>
    <x v="131"/>
    <n v="30.239112646604237"/>
    <x v="0"/>
    <x v="0"/>
  </r>
  <r>
    <x v="65"/>
    <x v="4"/>
    <n v="13.210291844713156"/>
    <x v="0"/>
    <x v="0"/>
  </r>
  <r>
    <x v="66"/>
    <x v="127"/>
    <n v="24.272462713714077"/>
    <x v="0"/>
    <x v="0"/>
  </r>
  <r>
    <x v="66"/>
    <x v="128"/>
    <n v="13.523099308839578"/>
    <x v="0"/>
    <x v="0"/>
  </r>
  <r>
    <x v="66"/>
    <x v="129"/>
    <n v="1.6187704619861767"/>
    <x v="0"/>
    <x v="0"/>
  </r>
  <r>
    <x v="66"/>
    <x v="130"/>
    <n v="17.333575845762095"/>
    <x v="0"/>
    <x v="0"/>
  </r>
  <r>
    <x v="66"/>
    <x v="131"/>
    <n v="30.238268461258638"/>
    <x v="0"/>
    <x v="0"/>
  </r>
  <r>
    <x v="66"/>
    <x v="4"/>
    <n v="13.213895962168062"/>
    <x v="0"/>
    <x v="0"/>
  </r>
  <r>
    <x v="61"/>
    <x v="127"/>
    <n v="43.29293773506059"/>
    <x v="1"/>
    <x v="0"/>
  </r>
  <r>
    <x v="61"/>
    <x v="128"/>
    <n v="4.3460091934809864"/>
    <x v="1"/>
    <x v="0"/>
  </r>
  <r>
    <x v="61"/>
    <x v="129"/>
    <n v="9.2352695361470953"/>
    <x v="1"/>
    <x v="0"/>
  </r>
  <r>
    <x v="61"/>
    <x v="130"/>
    <n v="26.911826159632259"/>
    <x v="1"/>
    <x v="0"/>
  </r>
  <r>
    <x v="61"/>
    <x v="131"/>
    <n v="12.202256581696615"/>
    <x v="1"/>
    <x v="0"/>
  </r>
  <r>
    <x v="61"/>
    <x v="4"/>
    <n v="4.6385290430422064"/>
    <x v="1"/>
    <x v="0"/>
  </r>
  <r>
    <x v="62"/>
    <x v="127"/>
    <n v="21.813823411905712"/>
    <x v="1"/>
    <x v="0"/>
  </r>
  <r>
    <x v="62"/>
    <x v="128"/>
    <n v="1.278465840990811"/>
    <x v="1"/>
    <x v="0"/>
  </r>
  <r>
    <x v="62"/>
    <x v="129"/>
    <n v="1.4782261286456253"/>
    <x v="1"/>
    <x v="0"/>
  </r>
  <r>
    <x v="62"/>
    <x v="130"/>
    <n v="58.250099880143829"/>
    <x v="1"/>
    <x v="0"/>
  </r>
  <r>
    <x v="62"/>
    <x v="131"/>
    <n v="12.704754294846184"/>
    <x v="1"/>
    <x v="0"/>
  </r>
  <r>
    <x v="62"/>
    <x v="4"/>
    <n v="4.6344386735916903"/>
    <x v="1"/>
    <x v="0"/>
  </r>
  <r>
    <x v="63"/>
    <x v="127"/>
    <n v="20.2328382175833"/>
    <x v="1"/>
    <x v="0"/>
  </r>
  <r>
    <x v="63"/>
    <x v="128"/>
    <n v="4.1348855881172222"/>
    <x v="1"/>
    <x v="0"/>
  </r>
  <r>
    <x v="63"/>
    <x v="129"/>
    <n v="1.6057808109193095"/>
    <x v="1"/>
    <x v="0"/>
  </r>
  <r>
    <x v="63"/>
    <x v="130"/>
    <n v="56.804496186270576"/>
    <x v="1"/>
    <x v="0"/>
  </r>
  <r>
    <x v="63"/>
    <x v="131"/>
    <n v="12.645523885989562"/>
    <x v="1"/>
    <x v="0"/>
  </r>
  <r>
    <x v="63"/>
    <x v="4"/>
    <n v="4.6567643516659976"/>
    <x v="1"/>
    <x v="0"/>
  </r>
  <r>
    <x v="64"/>
    <x v="127"/>
    <n v="24.427168576104748"/>
    <x v="1"/>
    <x v="0"/>
  </r>
  <r>
    <x v="64"/>
    <x v="128"/>
    <n v="2.6186579378068742"/>
    <x v="1"/>
    <x v="0"/>
  </r>
  <r>
    <x v="64"/>
    <x v="129"/>
    <n v="3.6824877250409167"/>
    <x v="1"/>
    <x v="0"/>
  </r>
  <r>
    <x v="64"/>
    <x v="130"/>
    <n v="52.332242225859247"/>
    <x v="1"/>
    <x v="0"/>
  </r>
  <r>
    <x v="64"/>
    <x v="131"/>
    <n v="12.397708674304418"/>
    <x v="1"/>
    <x v="0"/>
  </r>
  <r>
    <x v="64"/>
    <x v="4"/>
    <n v="4.6235679214402623"/>
    <x v="1"/>
    <x v="0"/>
  </r>
  <r>
    <x v="65"/>
    <x v="127"/>
    <n v="10.946863763483819"/>
    <x v="1"/>
    <x v="0"/>
  </r>
  <r>
    <x v="65"/>
    <x v="128"/>
    <n v="1.5181781861765882"/>
    <x v="1"/>
    <x v="0"/>
  </r>
  <r>
    <x v="65"/>
    <x v="129"/>
    <n v="0.63923292049540548"/>
    <x v="1"/>
    <x v="0"/>
  </r>
  <r>
    <x v="65"/>
    <x v="130"/>
    <n v="69.516580103875356"/>
    <x v="1"/>
    <x v="0"/>
  </r>
  <r>
    <x v="65"/>
    <x v="131"/>
    <n v="12.704754294846184"/>
    <x v="1"/>
    <x v="0"/>
  </r>
  <r>
    <x v="65"/>
    <x v="4"/>
    <n v="4.6743907311226529"/>
    <x v="1"/>
    <x v="0"/>
  </r>
  <r>
    <x v="66"/>
    <x v="127"/>
    <n v="43.382646941223513"/>
    <x v="1"/>
    <x v="0"/>
  </r>
  <r>
    <x v="66"/>
    <x v="128"/>
    <n v="19.752099160335867"/>
    <x v="1"/>
    <x v="0"/>
  </r>
  <r>
    <x v="66"/>
    <x v="129"/>
    <n v="2.1191523390643741"/>
    <x v="1"/>
    <x v="0"/>
  </r>
  <r>
    <x v="66"/>
    <x v="130"/>
    <n v="17.632946821271492"/>
    <x v="1"/>
    <x v="0"/>
  </r>
  <r>
    <x v="66"/>
    <x v="131"/>
    <n v="12.714914034386245"/>
    <x v="1"/>
    <x v="0"/>
  </r>
  <r>
    <x v="66"/>
    <x v="4"/>
    <n v="4.6781287485005993"/>
    <x v="1"/>
    <x v="0"/>
  </r>
  <r>
    <x v="61"/>
    <x v="127"/>
    <n v="4.536082474226804"/>
    <x v="2"/>
    <x v="0"/>
  </r>
  <r>
    <x v="61"/>
    <x v="128"/>
    <n v="2.5773195876288661"/>
    <x v="2"/>
    <x v="0"/>
  </r>
  <r>
    <x v="61"/>
    <x v="129"/>
    <n v="3.0927835051546393"/>
    <x v="2"/>
    <x v="0"/>
  </r>
  <r>
    <x v="61"/>
    <x v="130"/>
    <n v="18.659793814432991"/>
    <x v="2"/>
    <x v="0"/>
  </r>
  <r>
    <x v="61"/>
    <x v="131"/>
    <n v="50.670103092783506"/>
    <x v="2"/>
    <x v="0"/>
  </r>
  <r>
    <x v="61"/>
    <x v="4"/>
    <n v="20.489690721649485"/>
    <x v="2"/>
    <x v="0"/>
  </r>
  <r>
    <x v="62"/>
    <x v="127"/>
    <n v="1.0046367851622875"/>
    <x v="2"/>
    <x v="0"/>
  </r>
  <r>
    <x v="62"/>
    <x v="128"/>
    <n v="0.36063884595569295"/>
    <x v="2"/>
    <x v="0"/>
  </r>
  <r>
    <x v="62"/>
    <x v="129"/>
    <n v="0.43791859866048427"/>
    <x v="2"/>
    <x v="0"/>
  </r>
  <r>
    <x v="62"/>
    <x v="130"/>
    <n v="27.047913446676972"/>
    <x v="2"/>
    <x v="0"/>
  </r>
  <r>
    <x v="62"/>
    <x v="131"/>
    <n v="50.669757856774858"/>
    <x v="2"/>
    <x v="0"/>
  </r>
  <r>
    <x v="62"/>
    <x v="4"/>
    <n v="20.479134466769708"/>
    <x v="2"/>
    <x v="0"/>
  </r>
  <r>
    <x v="63"/>
    <x v="127"/>
    <n v="1.7530291312193864"/>
    <x v="2"/>
    <x v="0"/>
  </r>
  <r>
    <x v="63"/>
    <x v="128"/>
    <n v="1.4952307295694767"/>
    <x v="2"/>
    <x v="0"/>
  </r>
  <r>
    <x v="63"/>
    <x v="129"/>
    <n v="0.41247744263985564"/>
    <x v="2"/>
    <x v="0"/>
  </r>
  <r>
    <x v="63"/>
    <x v="130"/>
    <n v="25.186903841196184"/>
    <x v="2"/>
    <x v="0"/>
  </r>
  <r>
    <x v="63"/>
    <x v="131"/>
    <n v="50.657385924207269"/>
    <x v="2"/>
    <x v="0"/>
  </r>
  <r>
    <x v="63"/>
    <x v="4"/>
    <n v="20.494972931167826"/>
    <x v="2"/>
    <x v="0"/>
  </r>
  <r>
    <x v="64"/>
    <x v="127"/>
    <n v="1.0301313417460727"/>
    <x v="2"/>
    <x v="0"/>
  </r>
  <r>
    <x v="64"/>
    <x v="128"/>
    <n v="0.33479268606747359"/>
    <x v="2"/>
    <x v="0"/>
  </r>
  <r>
    <x v="64"/>
    <x v="129"/>
    <n v="0.54081895441668815"/>
    <x v="2"/>
    <x v="0"/>
  </r>
  <r>
    <x v="64"/>
    <x v="130"/>
    <n v="26.963687870203451"/>
    <x v="2"/>
    <x v="0"/>
  </r>
  <r>
    <x v="64"/>
    <x v="131"/>
    <n v="50.656708730363121"/>
    <x v="2"/>
    <x v="0"/>
  </r>
  <r>
    <x v="64"/>
    <x v="4"/>
    <n v="20.473860417203195"/>
    <x v="2"/>
    <x v="0"/>
  </r>
  <r>
    <x v="65"/>
    <x v="127"/>
    <n v="0.72109193922225079"/>
    <x v="2"/>
    <x v="0"/>
  </r>
  <r>
    <x v="65"/>
    <x v="128"/>
    <n v="0.66958537213494718"/>
    <x v="2"/>
    <x v="0"/>
  </r>
  <r>
    <x v="65"/>
    <x v="129"/>
    <n v="0.20602626834921453"/>
    <x v="2"/>
    <x v="0"/>
  </r>
  <r>
    <x v="65"/>
    <x v="130"/>
    <n v="27.272727272727273"/>
    <x v="2"/>
    <x v="0"/>
  </r>
  <r>
    <x v="65"/>
    <x v="131"/>
    <n v="50.656708730363121"/>
    <x v="2"/>
    <x v="0"/>
  </r>
  <r>
    <x v="65"/>
    <x v="4"/>
    <n v="20.473860417203195"/>
    <x v="2"/>
    <x v="0"/>
  </r>
  <r>
    <x v="66"/>
    <x v="127"/>
    <n v="7.3930963420917051"/>
    <x v="2"/>
    <x v="0"/>
  </r>
  <r>
    <x v="66"/>
    <x v="128"/>
    <n v="6.3884595569294182"/>
    <x v="2"/>
    <x v="0"/>
  </r>
  <r>
    <x v="66"/>
    <x v="129"/>
    <n v="0.7470376094796497"/>
    <x v="2"/>
    <x v="0"/>
  </r>
  <r>
    <x v="66"/>
    <x v="130"/>
    <n v="14.477073673364245"/>
    <x v="2"/>
    <x v="0"/>
  </r>
  <r>
    <x v="66"/>
    <x v="131"/>
    <n v="50.643997939206592"/>
    <x v="2"/>
    <x v="0"/>
  </r>
  <r>
    <x v="66"/>
    <x v="4"/>
    <n v="20.479134466769708"/>
    <x v="2"/>
    <x v="0"/>
  </r>
  <r>
    <x v="61"/>
    <x v="127"/>
    <n v="26.337734537873523"/>
    <x v="3"/>
    <x v="0"/>
  </r>
  <r>
    <x v="61"/>
    <x v="128"/>
    <n v="6.323835997220292"/>
    <x v="3"/>
    <x v="0"/>
  </r>
  <r>
    <x v="61"/>
    <x v="129"/>
    <n v="6.7407922168172343"/>
    <x v="3"/>
    <x v="0"/>
  </r>
  <r>
    <x v="61"/>
    <x v="130"/>
    <n v="39.888811674774146"/>
    <x v="3"/>
    <x v="0"/>
  </r>
  <r>
    <x v="61"/>
    <x v="131"/>
    <n v="13.690062543432939"/>
    <x v="3"/>
    <x v="0"/>
  </r>
  <r>
    <x v="61"/>
    <x v="4"/>
    <n v="7.296733842946491"/>
    <x v="3"/>
    <x v="0"/>
  </r>
  <r>
    <x v="62"/>
    <x v="127"/>
    <n v="13.1852879944483"/>
    <x v="3"/>
    <x v="0"/>
  </r>
  <r>
    <x v="62"/>
    <x v="128"/>
    <n v="1.31852879944483"/>
    <x v="3"/>
    <x v="0"/>
  </r>
  <r>
    <x v="62"/>
    <x v="129"/>
    <n v="1.1797362942401111"/>
    <x v="3"/>
    <x v="0"/>
  </r>
  <r>
    <x v="62"/>
    <x v="130"/>
    <n v="63.358778625954201"/>
    <x v="3"/>
    <x v="0"/>
  </r>
  <r>
    <x v="62"/>
    <x v="131"/>
    <n v="13.740458015267176"/>
    <x v="3"/>
    <x v="0"/>
  </r>
  <r>
    <x v="62"/>
    <x v="4"/>
    <n v="7.2866065232477446"/>
    <x v="3"/>
    <x v="0"/>
  </r>
  <r>
    <x v="63"/>
    <x v="127"/>
    <n v="7.708333333333333"/>
    <x v="3"/>
    <x v="0"/>
  </r>
  <r>
    <x v="63"/>
    <x v="128"/>
    <n v="3.0555555555555554"/>
    <x v="3"/>
    <x v="0"/>
  </r>
  <r>
    <x v="63"/>
    <x v="129"/>
    <n v="0.69444444444444442"/>
    <x v="3"/>
    <x v="0"/>
  </r>
  <r>
    <x v="63"/>
    <x v="130"/>
    <n v="67.638888888888886"/>
    <x v="3"/>
    <x v="0"/>
  </r>
  <r>
    <x v="63"/>
    <x v="131"/>
    <n v="13.680555555555555"/>
    <x v="3"/>
    <x v="0"/>
  </r>
  <r>
    <x v="63"/>
    <x v="4"/>
    <n v="7.291666666666667"/>
    <x v="3"/>
    <x v="0"/>
  </r>
  <r>
    <x v="64"/>
    <x v="127"/>
    <n v="16.191799861014594"/>
    <x v="3"/>
    <x v="0"/>
  </r>
  <r>
    <x v="64"/>
    <x v="128"/>
    <n v="4.9339819318971507"/>
    <x v="3"/>
    <x v="0"/>
  </r>
  <r>
    <x v="64"/>
    <x v="129"/>
    <n v="3.1966643502432244"/>
    <x v="3"/>
    <x v="0"/>
  </r>
  <r>
    <x v="64"/>
    <x v="130"/>
    <n v="54.690757470465599"/>
    <x v="3"/>
    <x v="0"/>
  </r>
  <r>
    <x v="64"/>
    <x v="131"/>
    <n v="13.759555246699097"/>
    <x v="3"/>
    <x v="0"/>
  </r>
  <r>
    <x v="64"/>
    <x v="4"/>
    <n v="7.296733842946491"/>
    <x v="3"/>
    <x v="0"/>
  </r>
  <r>
    <x v="65"/>
    <x v="127"/>
    <n v="13.601665510062457"/>
    <x v="3"/>
    <x v="0"/>
  </r>
  <r>
    <x v="65"/>
    <x v="128"/>
    <n v="3.6780013879250522"/>
    <x v="3"/>
    <x v="0"/>
  </r>
  <r>
    <x v="65"/>
    <x v="129"/>
    <n v="1.0409437890353921"/>
    <x v="3"/>
    <x v="0"/>
  </r>
  <r>
    <x v="65"/>
    <x v="130"/>
    <n v="60.791117279666899"/>
    <x v="3"/>
    <x v="0"/>
  </r>
  <r>
    <x v="65"/>
    <x v="131"/>
    <n v="13.740458015267176"/>
    <x v="3"/>
    <x v="0"/>
  </r>
  <r>
    <x v="65"/>
    <x v="4"/>
    <n v="7.2866065232477446"/>
    <x v="3"/>
    <x v="0"/>
  </r>
  <r>
    <x v="66"/>
    <x v="127"/>
    <n v="37.682165163081194"/>
    <x v="3"/>
    <x v="0"/>
  </r>
  <r>
    <x v="66"/>
    <x v="128"/>
    <n v="16.793893129770993"/>
    <x v="3"/>
    <x v="0"/>
  </r>
  <r>
    <x v="66"/>
    <x v="129"/>
    <n v="2.775850104094379"/>
    <x v="3"/>
    <x v="0"/>
  </r>
  <r>
    <x v="66"/>
    <x v="130"/>
    <n v="21.929215822345594"/>
    <x v="3"/>
    <x v="0"/>
  </r>
  <r>
    <x v="66"/>
    <x v="131"/>
    <n v="13.740458015267176"/>
    <x v="3"/>
    <x v="0"/>
  </r>
  <r>
    <x v="66"/>
    <x v="4"/>
    <n v="7.2866065232477446"/>
    <x v="3"/>
    <x v="0"/>
  </r>
  <r>
    <x v="61"/>
    <x v="127"/>
    <n v="9.5792300805729624"/>
    <x v="4"/>
    <x v="0"/>
  </r>
  <r>
    <x v="61"/>
    <x v="128"/>
    <n v="1.9695613249776187"/>
    <x v="4"/>
    <x v="0"/>
  </r>
  <r>
    <x v="61"/>
    <x v="129"/>
    <n v="5.2820053715308859"/>
    <x v="4"/>
    <x v="0"/>
  </r>
  <r>
    <x v="61"/>
    <x v="130"/>
    <n v="30.170098478066247"/>
    <x v="4"/>
    <x v="0"/>
  </r>
  <r>
    <x v="61"/>
    <x v="131"/>
    <n v="33.751119068934649"/>
    <x v="4"/>
    <x v="0"/>
  </r>
  <r>
    <x v="61"/>
    <x v="4"/>
    <n v="19.427036705461056"/>
    <x v="4"/>
    <x v="0"/>
  </r>
  <r>
    <x v="62"/>
    <x v="127"/>
    <n v="1.4311270125223614"/>
    <x v="4"/>
    <x v="0"/>
  </r>
  <r>
    <x v="62"/>
    <x v="128"/>
    <n v="0.26833631484794274"/>
    <x v="4"/>
    <x v="0"/>
  </r>
  <r>
    <x v="62"/>
    <x v="129"/>
    <n v="0.17889087656529518"/>
    <x v="4"/>
    <x v="0"/>
  </r>
  <r>
    <x v="62"/>
    <x v="130"/>
    <n v="44.991055456171736"/>
    <x v="4"/>
    <x v="0"/>
  </r>
  <r>
    <x v="62"/>
    <x v="131"/>
    <n v="33.720930232558139"/>
    <x v="4"/>
    <x v="0"/>
  </r>
  <r>
    <x v="62"/>
    <x v="4"/>
    <n v="19.409660107334528"/>
    <x v="4"/>
    <x v="0"/>
  </r>
  <r>
    <x v="63"/>
    <x v="127"/>
    <n v="2.8622540250447228"/>
    <x v="4"/>
    <x v="0"/>
  </r>
  <r>
    <x v="63"/>
    <x v="128"/>
    <n v="0.62611806797853309"/>
    <x v="4"/>
    <x v="0"/>
  </r>
  <r>
    <x v="63"/>
    <x v="129"/>
    <n v="0.53667262969588547"/>
    <x v="4"/>
    <x v="0"/>
  </r>
  <r>
    <x v="63"/>
    <x v="130"/>
    <n v="42.933810375670838"/>
    <x v="4"/>
    <x v="0"/>
  </r>
  <r>
    <x v="63"/>
    <x v="131"/>
    <n v="33.720930232558139"/>
    <x v="4"/>
    <x v="0"/>
  </r>
  <r>
    <x v="63"/>
    <x v="4"/>
    <n v="19.409660107334528"/>
    <x v="4"/>
    <x v="0"/>
  </r>
  <r>
    <x v="64"/>
    <x v="127"/>
    <n v="3.6672629695885508"/>
    <x v="4"/>
    <x v="0"/>
  </r>
  <r>
    <x v="64"/>
    <x v="128"/>
    <n v="2.1466905187835419"/>
    <x v="4"/>
    <x v="0"/>
  </r>
  <r>
    <x v="64"/>
    <x v="129"/>
    <n v="1.3416815742397137"/>
    <x v="4"/>
    <x v="0"/>
  </r>
  <r>
    <x v="64"/>
    <x v="130"/>
    <n v="39.803220035778175"/>
    <x v="4"/>
    <x v="0"/>
  </r>
  <r>
    <x v="64"/>
    <x v="131"/>
    <n v="33.720930232558139"/>
    <x v="4"/>
    <x v="0"/>
  </r>
  <r>
    <x v="64"/>
    <x v="4"/>
    <n v="19.409660107334528"/>
    <x v="4"/>
    <x v="0"/>
  </r>
  <r>
    <x v="65"/>
    <x v="127"/>
    <n v="1.4311270125223614"/>
    <x v="4"/>
    <x v="0"/>
  </r>
  <r>
    <x v="65"/>
    <x v="128"/>
    <n v="0.89445438282647582"/>
    <x v="4"/>
    <x v="0"/>
  </r>
  <r>
    <x v="65"/>
    <x v="129"/>
    <n v="0.44722719141323791"/>
    <x v="4"/>
    <x v="0"/>
  </r>
  <r>
    <x v="65"/>
    <x v="130"/>
    <n v="44.096601073345262"/>
    <x v="4"/>
    <x v="0"/>
  </r>
  <r>
    <x v="65"/>
    <x v="131"/>
    <n v="33.720930232558139"/>
    <x v="4"/>
    <x v="0"/>
  </r>
  <r>
    <x v="65"/>
    <x v="4"/>
    <n v="19.409660107334528"/>
    <x v="4"/>
    <x v="0"/>
  </r>
  <r>
    <x v="66"/>
    <x v="127"/>
    <n v="16.010733452593918"/>
    <x v="4"/>
    <x v="0"/>
  </r>
  <r>
    <x v="66"/>
    <x v="128"/>
    <n v="11.806797853309481"/>
    <x v="4"/>
    <x v="0"/>
  </r>
  <r>
    <x v="66"/>
    <x v="129"/>
    <n v="1.9677996422182469"/>
    <x v="4"/>
    <x v="0"/>
  </r>
  <r>
    <x v="66"/>
    <x v="130"/>
    <n v="17.173524150268335"/>
    <x v="4"/>
    <x v="0"/>
  </r>
  <r>
    <x v="66"/>
    <x v="131"/>
    <n v="33.720930232558139"/>
    <x v="4"/>
    <x v="0"/>
  </r>
  <r>
    <x v="66"/>
    <x v="4"/>
    <n v="19.409660107334528"/>
    <x v="4"/>
    <x v="0"/>
  </r>
  <r>
    <x v="61"/>
    <x v="127"/>
    <n v="9.3862815884476536"/>
    <x v="5"/>
    <x v="0"/>
  </r>
  <r>
    <x v="61"/>
    <x v="128"/>
    <n v="2.1660649819494586"/>
    <x v="5"/>
    <x v="0"/>
  </r>
  <r>
    <x v="61"/>
    <x v="129"/>
    <n v="7.9422382671480145"/>
    <x v="5"/>
    <x v="0"/>
  </r>
  <r>
    <x v="61"/>
    <x v="130"/>
    <n v="31.768953068592058"/>
    <x v="5"/>
    <x v="0"/>
  </r>
  <r>
    <x v="61"/>
    <x v="131"/>
    <n v="32.851985559566785"/>
    <x v="5"/>
    <x v="0"/>
  </r>
  <r>
    <x v="61"/>
    <x v="4"/>
    <n v="16.245487364620939"/>
    <x v="5"/>
    <x v="0"/>
  </r>
  <r>
    <x v="62"/>
    <x v="127"/>
    <n v="1.0830324909747293"/>
    <x v="5"/>
    <x v="0"/>
  </r>
  <r>
    <x v="62"/>
    <x v="128"/>
    <n v="0"/>
    <x v="5"/>
    <x v="0"/>
  </r>
  <r>
    <x v="62"/>
    <x v="129"/>
    <n v="0.72202166064981954"/>
    <x v="5"/>
    <x v="0"/>
  </r>
  <r>
    <x v="62"/>
    <x v="130"/>
    <n v="49.097472924187727"/>
    <x v="5"/>
    <x v="0"/>
  </r>
  <r>
    <x v="62"/>
    <x v="131"/>
    <n v="32.851985559566785"/>
    <x v="5"/>
    <x v="0"/>
  </r>
  <r>
    <x v="62"/>
    <x v="4"/>
    <n v="16.245487364620939"/>
    <x v="5"/>
    <x v="0"/>
  </r>
  <r>
    <x v="63"/>
    <x v="127"/>
    <n v="2.5270758122743682"/>
    <x v="5"/>
    <x v="0"/>
  </r>
  <r>
    <x v="63"/>
    <x v="128"/>
    <n v="0.36101083032490977"/>
    <x v="5"/>
    <x v="0"/>
  </r>
  <r>
    <x v="63"/>
    <x v="129"/>
    <n v="0.72202166064981954"/>
    <x v="5"/>
    <x v="0"/>
  </r>
  <r>
    <x v="63"/>
    <x v="130"/>
    <n v="47.292418772563174"/>
    <x v="5"/>
    <x v="0"/>
  </r>
  <r>
    <x v="63"/>
    <x v="131"/>
    <n v="32.851985559566785"/>
    <x v="5"/>
    <x v="0"/>
  </r>
  <r>
    <x v="63"/>
    <x v="4"/>
    <n v="16.245487364620939"/>
    <x v="5"/>
    <x v="0"/>
  </r>
  <r>
    <x v="64"/>
    <x v="127"/>
    <n v="4.6931407942238268"/>
    <x v="5"/>
    <x v="0"/>
  </r>
  <r>
    <x v="64"/>
    <x v="128"/>
    <n v="2.8880866425992782"/>
    <x v="5"/>
    <x v="0"/>
  </r>
  <r>
    <x v="64"/>
    <x v="129"/>
    <n v="2.8880866425992782"/>
    <x v="5"/>
    <x v="0"/>
  </r>
  <r>
    <x v="64"/>
    <x v="130"/>
    <n v="40.433212996389891"/>
    <x v="5"/>
    <x v="0"/>
  </r>
  <r>
    <x v="64"/>
    <x v="131"/>
    <n v="32.851985559566785"/>
    <x v="5"/>
    <x v="0"/>
  </r>
  <r>
    <x v="64"/>
    <x v="4"/>
    <n v="16.245487364620939"/>
    <x v="5"/>
    <x v="0"/>
  </r>
  <r>
    <x v="65"/>
    <x v="127"/>
    <n v="1.4440433212996391"/>
    <x v="5"/>
    <x v="0"/>
  </r>
  <r>
    <x v="65"/>
    <x v="128"/>
    <n v="1.4440433212996391"/>
    <x v="5"/>
    <x v="0"/>
  </r>
  <r>
    <x v="65"/>
    <x v="129"/>
    <n v="0.36101083032490977"/>
    <x v="5"/>
    <x v="0"/>
  </r>
  <r>
    <x v="65"/>
    <x v="130"/>
    <n v="47.653429602888089"/>
    <x v="5"/>
    <x v="0"/>
  </r>
  <r>
    <x v="65"/>
    <x v="131"/>
    <n v="32.851985559566785"/>
    <x v="5"/>
    <x v="0"/>
  </r>
  <r>
    <x v="65"/>
    <x v="4"/>
    <n v="16.245487364620939"/>
    <x v="5"/>
    <x v="0"/>
  </r>
  <r>
    <x v="66"/>
    <x v="127"/>
    <n v="14.440433212996389"/>
    <x v="5"/>
    <x v="0"/>
  </r>
  <r>
    <x v="66"/>
    <x v="128"/>
    <n v="14.440433212996389"/>
    <x v="5"/>
    <x v="0"/>
  </r>
  <r>
    <x v="66"/>
    <x v="129"/>
    <n v="3.2490974729241877"/>
    <x v="5"/>
    <x v="0"/>
  </r>
  <r>
    <x v="66"/>
    <x v="130"/>
    <n v="18.772563176895307"/>
    <x v="5"/>
    <x v="0"/>
  </r>
  <r>
    <x v="66"/>
    <x v="131"/>
    <n v="32.851985559566785"/>
    <x v="5"/>
    <x v="0"/>
  </r>
  <r>
    <x v="66"/>
    <x v="4"/>
    <n v="16.245487364620939"/>
    <x v="5"/>
    <x v="0"/>
  </r>
  <r>
    <x v="61"/>
    <x v="127"/>
    <n v="8.8105726872246688"/>
    <x v="6"/>
    <x v="0"/>
  </r>
  <r>
    <x v="61"/>
    <x v="128"/>
    <n v="1.7621145374449338"/>
    <x v="6"/>
    <x v="0"/>
  </r>
  <r>
    <x v="61"/>
    <x v="129"/>
    <n v="4.8458149779735686"/>
    <x v="6"/>
    <x v="0"/>
  </r>
  <r>
    <x v="61"/>
    <x v="130"/>
    <n v="24.669603524229075"/>
    <x v="6"/>
    <x v="0"/>
  </r>
  <r>
    <x v="61"/>
    <x v="131"/>
    <n v="36.123348017621147"/>
    <x v="6"/>
    <x v="0"/>
  </r>
  <r>
    <x v="61"/>
    <x v="4"/>
    <n v="24.229074889867842"/>
    <x v="6"/>
    <x v="0"/>
  </r>
  <r>
    <x v="62"/>
    <x v="127"/>
    <n v="0.88105726872246692"/>
    <x v="6"/>
    <x v="0"/>
  </r>
  <r>
    <x v="62"/>
    <x v="128"/>
    <n v="0.88105726872246692"/>
    <x v="6"/>
    <x v="0"/>
  </r>
  <r>
    <x v="62"/>
    <x v="129"/>
    <n v="0"/>
    <x v="6"/>
    <x v="0"/>
  </r>
  <r>
    <x v="62"/>
    <x v="130"/>
    <n v="37.885462555066077"/>
    <x v="6"/>
    <x v="0"/>
  </r>
  <r>
    <x v="62"/>
    <x v="131"/>
    <n v="36.123348017621147"/>
    <x v="6"/>
    <x v="0"/>
  </r>
  <r>
    <x v="62"/>
    <x v="4"/>
    <n v="24.229074889867842"/>
    <x v="6"/>
    <x v="0"/>
  </r>
  <r>
    <x v="63"/>
    <x v="127"/>
    <n v="3.9647577092511015"/>
    <x v="6"/>
    <x v="0"/>
  </r>
  <r>
    <x v="63"/>
    <x v="128"/>
    <n v="1.7621145374449338"/>
    <x v="6"/>
    <x v="0"/>
  </r>
  <r>
    <x v="63"/>
    <x v="129"/>
    <n v="1.7621145374449338"/>
    <x v="6"/>
    <x v="0"/>
  </r>
  <r>
    <x v="63"/>
    <x v="130"/>
    <n v="32.59911894273128"/>
    <x v="6"/>
    <x v="0"/>
  </r>
  <r>
    <x v="63"/>
    <x v="131"/>
    <n v="36.123348017621147"/>
    <x v="6"/>
    <x v="0"/>
  </r>
  <r>
    <x v="63"/>
    <x v="4"/>
    <n v="24.229074889867842"/>
    <x v="6"/>
    <x v="0"/>
  </r>
  <r>
    <x v="64"/>
    <x v="127"/>
    <n v="3.5242290748898677"/>
    <x v="6"/>
    <x v="0"/>
  </r>
  <r>
    <x v="64"/>
    <x v="128"/>
    <n v="1.7621145374449338"/>
    <x v="6"/>
    <x v="0"/>
  </r>
  <r>
    <x v="64"/>
    <x v="129"/>
    <n v="2.2026431718061672"/>
    <x v="6"/>
    <x v="0"/>
  </r>
  <r>
    <x v="64"/>
    <x v="130"/>
    <n v="32.158590308370044"/>
    <x v="6"/>
    <x v="0"/>
  </r>
  <r>
    <x v="64"/>
    <x v="131"/>
    <n v="36.123348017621147"/>
    <x v="6"/>
    <x v="0"/>
  </r>
  <r>
    <x v="64"/>
    <x v="4"/>
    <n v="24.229074889867842"/>
    <x v="6"/>
    <x v="0"/>
  </r>
  <r>
    <x v="65"/>
    <x v="127"/>
    <n v="0.88105726872246692"/>
    <x v="6"/>
    <x v="0"/>
  </r>
  <r>
    <x v="65"/>
    <x v="128"/>
    <n v="0.88105726872246692"/>
    <x v="6"/>
    <x v="0"/>
  </r>
  <r>
    <x v="65"/>
    <x v="129"/>
    <n v="0.88105726872246692"/>
    <x v="6"/>
    <x v="0"/>
  </r>
  <r>
    <x v="65"/>
    <x v="130"/>
    <n v="37.004405286343612"/>
    <x v="6"/>
    <x v="0"/>
  </r>
  <r>
    <x v="65"/>
    <x v="131"/>
    <n v="36.123348017621147"/>
    <x v="6"/>
    <x v="0"/>
  </r>
  <r>
    <x v="65"/>
    <x v="4"/>
    <n v="24.229074889867842"/>
    <x v="6"/>
    <x v="0"/>
  </r>
  <r>
    <x v="66"/>
    <x v="127"/>
    <n v="16.29955947136564"/>
    <x v="6"/>
    <x v="0"/>
  </r>
  <r>
    <x v="66"/>
    <x v="128"/>
    <n v="5.286343612334802"/>
    <x v="6"/>
    <x v="0"/>
  </r>
  <r>
    <x v="66"/>
    <x v="129"/>
    <n v="1.3215859030837005"/>
    <x v="6"/>
    <x v="0"/>
  </r>
  <r>
    <x v="66"/>
    <x v="130"/>
    <n v="16.740088105726873"/>
    <x v="6"/>
    <x v="0"/>
  </r>
  <r>
    <x v="66"/>
    <x v="131"/>
    <n v="36.123348017621147"/>
    <x v="6"/>
    <x v="0"/>
  </r>
  <r>
    <x v="66"/>
    <x v="4"/>
    <n v="24.229074889867842"/>
    <x v="6"/>
    <x v="0"/>
  </r>
  <r>
    <x v="61"/>
    <x v="127"/>
    <n v="7.6219512195121952"/>
    <x v="7"/>
    <x v="0"/>
  </r>
  <r>
    <x v="61"/>
    <x v="128"/>
    <n v="1.524390243902439"/>
    <x v="7"/>
    <x v="0"/>
  </r>
  <r>
    <x v="61"/>
    <x v="129"/>
    <n v="3.3536585365853657"/>
    <x v="7"/>
    <x v="0"/>
  </r>
  <r>
    <x v="61"/>
    <x v="130"/>
    <n v="26.829268292682926"/>
    <x v="7"/>
    <x v="0"/>
  </r>
  <r>
    <x v="61"/>
    <x v="131"/>
    <n v="37.804878048780488"/>
    <x v="7"/>
    <x v="0"/>
  </r>
  <r>
    <x v="61"/>
    <x v="4"/>
    <n v="22.865853658536587"/>
    <x v="7"/>
    <x v="0"/>
  </r>
  <r>
    <x v="62"/>
    <x v="127"/>
    <n v="1.8237082066869301"/>
    <x v="7"/>
    <x v="0"/>
  </r>
  <r>
    <x v="62"/>
    <x v="128"/>
    <n v="0.303951367781155"/>
    <x v="7"/>
    <x v="0"/>
  </r>
  <r>
    <x v="62"/>
    <x v="129"/>
    <n v="0"/>
    <x v="7"/>
    <x v="0"/>
  </r>
  <r>
    <x v="62"/>
    <x v="130"/>
    <n v="37.38601823708207"/>
    <x v="7"/>
    <x v="0"/>
  </r>
  <r>
    <x v="62"/>
    <x v="131"/>
    <n v="37.689969604863222"/>
    <x v="7"/>
    <x v="0"/>
  </r>
  <r>
    <x v="62"/>
    <x v="4"/>
    <n v="22.796352583586625"/>
    <x v="7"/>
    <x v="0"/>
  </r>
  <r>
    <x v="63"/>
    <x v="127"/>
    <n v="1.5197568389057752"/>
    <x v="7"/>
    <x v="0"/>
  </r>
  <r>
    <x v="63"/>
    <x v="128"/>
    <n v="0.303951367781155"/>
    <x v="7"/>
    <x v="0"/>
  </r>
  <r>
    <x v="63"/>
    <x v="129"/>
    <n v="0"/>
    <x v="7"/>
    <x v="0"/>
  </r>
  <r>
    <x v="63"/>
    <x v="130"/>
    <n v="37.689969604863222"/>
    <x v="7"/>
    <x v="0"/>
  </r>
  <r>
    <x v="63"/>
    <x v="131"/>
    <n v="37.689969604863222"/>
    <x v="7"/>
    <x v="0"/>
  </r>
  <r>
    <x v="63"/>
    <x v="4"/>
    <n v="22.796352583586625"/>
    <x v="7"/>
    <x v="0"/>
  </r>
  <r>
    <x v="64"/>
    <x v="127"/>
    <n v="3.0395136778115504"/>
    <x v="7"/>
    <x v="0"/>
  </r>
  <r>
    <x v="64"/>
    <x v="128"/>
    <n v="1.5197568389057752"/>
    <x v="7"/>
    <x v="0"/>
  </r>
  <r>
    <x v="64"/>
    <x v="129"/>
    <n v="0.303951367781155"/>
    <x v="7"/>
    <x v="0"/>
  </r>
  <r>
    <x v="64"/>
    <x v="130"/>
    <n v="34.650455927051674"/>
    <x v="7"/>
    <x v="0"/>
  </r>
  <r>
    <x v="64"/>
    <x v="131"/>
    <n v="37.689969604863222"/>
    <x v="7"/>
    <x v="0"/>
  </r>
  <r>
    <x v="64"/>
    <x v="4"/>
    <n v="22.796352583586625"/>
    <x v="7"/>
    <x v="0"/>
  </r>
  <r>
    <x v="65"/>
    <x v="127"/>
    <n v="1.8237082066869301"/>
    <x v="7"/>
    <x v="0"/>
  </r>
  <r>
    <x v="65"/>
    <x v="128"/>
    <n v="0.60790273556231"/>
    <x v="7"/>
    <x v="0"/>
  </r>
  <r>
    <x v="65"/>
    <x v="129"/>
    <n v="0.303951367781155"/>
    <x v="7"/>
    <x v="0"/>
  </r>
  <r>
    <x v="65"/>
    <x v="130"/>
    <n v="36.778115501519757"/>
    <x v="7"/>
    <x v="0"/>
  </r>
  <r>
    <x v="65"/>
    <x v="131"/>
    <n v="37.689969604863222"/>
    <x v="7"/>
    <x v="0"/>
  </r>
  <r>
    <x v="65"/>
    <x v="4"/>
    <n v="22.796352583586625"/>
    <x v="7"/>
    <x v="0"/>
  </r>
  <r>
    <x v="66"/>
    <x v="127"/>
    <n v="13.677811550151976"/>
    <x v="7"/>
    <x v="0"/>
  </r>
  <r>
    <x v="66"/>
    <x v="128"/>
    <n v="9.4224924012158056"/>
    <x v="7"/>
    <x v="0"/>
  </r>
  <r>
    <x v="66"/>
    <x v="129"/>
    <n v="1.21580547112462"/>
    <x v="7"/>
    <x v="0"/>
  </r>
  <r>
    <x v="66"/>
    <x v="130"/>
    <n v="15.19756838905775"/>
    <x v="7"/>
    <x v="0"/>
  </r>
  <r>
    <x v="66"/>
    <x v="131"/>
    <n v="37.689969604863222"/>
    <x v="7"/>
    <x v="0"/>
  </r>
  <r>
    <x v="66"/>
    <x v="4"/>
    <n v="22.796352583586625"/>
    <x v="7"/>
    <x v="0"/>
  </r>
  <r>
    <x v="61"/>
    <x v="127"/>
    <n v="12.631578947368421"/>
    <x v="8"/>
    <x v="0"/>
  </r>
  <r>
    <x v="61"/>
    <x v="128"/>
    <n v="2.4561403508771931"/>
    <x v="8"/>
    <x v="0"/>
  </r>
  <r>
    <x v="61"/>
    <x v="129"/>
    <n v="5.2631578947368425"/>
    <x v="8"/>
    <x v="0"/>
  </r>
  <r>
    <x v="61"/>
    <x v="130"/>
    <n v="36.842105263157897"/>
    <x v="8"/>
    <x v="0"/>
  </r>
  <r>
    <x v="61"/>
    <x v="131"/>
    <n v="28.07017543859649"/>
    <x v="8"/>
    <x v="0"/>
  </r>
  <r>
    <x v="61"/>
    <x v="4"/>
    <n v="14.736842105263158"/>
    <x v="8"/>
    <x v="0"/>
  </r>
  <r>
    <x v="62"/>
    <x v="127"/>
    <n v="1.7543859649122806"/>
    <x v="8"/>
    <x v="0"/>
  </r>
  <r>
    <x v="62"/>
    <x v="128"/>
    <n v="0"/>
    <x v="8"/>
    <x v="0"/>
  </r>
  <r>
    <x v="62"/>
    <x v="129"/>
    <n v="0"/>
    <x v="8"/>
    <x v="0"/>
  </r>
  <r>
    <x v="62"/>
    <x v="130"/>
    <n v="55.438596491228068"/>
    <x v="8"/>
    <x v="0"/>
  </r>
  <r>
    <x v="62"/>
    <x v="131"/>
    <n v="28.07017543859649"/>
    <x v="8"/>
    <x v="0"/>
  </r>
  <r>
    <x v="62"/>
    <x v="4"/>
    <n v="14.736842105263158"/>
    <x v="8"/>
    <x v="0"/>
  </r>
  <r>
    <x v="63"/>
    <x v="127"/>
    <n v="3.8596491228070176"/>
    <x v="8"/>
    <x v="0"/>
  </r>
  <r>
    <x v="63"/>
    <x v="128"/>
    <n v="0.35087719298245612"/>
    <x v="8"/>
    <x v="0"/>
  </r>
  <r>
    <x v="63"/>
    <x v="129"/>
    <n v="0"/>
    <x v="8"/>
    <x v="0"/>
  </r>
  <r>
    <x v="63"/>
    <x v="130"/>
    <n v="52.982456140350877"/>
    <x v="8"/>
    <x v="0"/>
  </r>
  <r>
    <x v="63"/>
    <x v="131"/>
    <n v="28.07017543859649"/>
    <x v="8"/>
    <x v="0"/>
  </r>
  <r>
    <x v="63"/>
    <x v="4"/>
    <n v="14.736842105263158"/>
    <x v="8"/>
    <x v="0"/>
  </r>
  <r>
    <x v="64"/>
    <x v="127"/>
    <n v="3.5087719298245612"/>
    <x v="8"/>
    <x v="0"/>
  </r>
  <r>
    <x v="64"/>
    <x v="128"/>
    <n v="2.4561403508771931"/>
    <x v="8"/>
    <x v="0"/>
  </r>
  <r>
    <x v="64"/>
    <x v="129"/>
    <n v="0.35087719298245612"/>
    <x v="8"/>
    <x v="0"/>
  </r>
  <r>
    <x v="64"/>
    <x v="130"/>
    <n v="51.228070175438596"/>
    <x v="8"/>
    <x v="0"/>
  </r>
  <r>
    <x v="64"/>
    <x v="131"/>
    <n v="28.07017543859649"/>
    <x v="8"/>
    <x v="0"/>
  </r>
  <r>
    <x v="64"/>
    <x v="4"/>
    <n v="14.736842105263158"/>
    <x v="8"/>
    <x v="0"/>
  </r>
  <r>
    <x v="65"/>
    <x v="127"/>
    <n v="1.4035087719298245"/>
    <x v="8"/>
    <x v="0"/>
  </r>
  <r>
    <x v="65"/>
    <x v="128"/>
    <n v="0.70175438596491224"/>
    <x v="8"/>
    <x v="0"/>
  </r>
  <r>
    <x v="65"/>
    <x v="129"/>
    <n v="0.35087719298245612"/>
    <x v="8"/>
    <x v="0"/>
  </r>
  <r>
    <x v="65"/>
    <x v="130"/>
    <n v="54.736842105263158"/>
    <x v="8"/>
    <x v="0"/>
  </r>
  <r>
    <x v="65"/>
    <x v="131"/>
    <n v="28.07017543859649"/>
    <x v="8"/>
    <x v="0"/>
  </r>
  <r>
    <x v="65"/>
    <x v="4"/>
    <n v="14.736842105263158"/>
    <x v="8"/>
    <x v="0"/>
  </r>
  <r>
    <x v="66"/>
    <x v="127"/>
    <n v="20"/>
    <x v="8"/>
    <x v="0"/>
  </r>
  <r>
    <x v="66"/>
    <x v="128"/>
    <n v="17.192982456140349"/>
    <x v="8"/>
    <x v="0"/>
  </r>
  <r>
    <x v="66"/>
    <x v="129"/>
    <n v="2.1052631578947367"/>
    <x v="8"/>
    <x v="0"/>
  </r>
  <r>
    <x v="66"/>
    <x v="130"/>
    <n v="18.245614035087719"/>
    <x v="8"/>
    <x v="0"/>
  </r>
  <r>
    <x v="66"/>
    <x v="131"/>
    <n v="28.07017543859649"/>
    <x v="8"/>
    <x v="0"/>
  </r>
  <r>
    <x v="66"/>
    <x v="4"/>
    <n v="14.736842105263158"/>
    <x v="8"/>
    <x v="0"/>
  </r>
  <r>
    <x v="61"/>
    <x v="127"/>
    <n v="17.72853185595568"/>
    <x v="9"/>
    <x v="0"/>
  </r>
  <r>
    <x v="61"/>
    <x v="128"/>
    <n v="2.21606648199446"/>
    <x v="9"/>
    <x v="0"/>
  </r>
  <r>
    <x v="61"/>
    <x v="129"/>
    <n v="5.54016620498615"/>
    <x v="9"/>
    <x v="0"/>
  </r>
  <r>
    <x v="61"/>
    <x v="130"/>
    <n v="33.795013850415515"/>
    <x v="9"/>
    <x v="0"/>
  </r>
  <r>
    <x v="61"/>
    <x v="131"/>
    <n v="29.916897506925206"/>
    <x v="9"/>
    <x v="0"/>
  </r>
  <r>
    <x v="61"/>
    <x v="4"/>
    <n v="11.0803324099723"/>
    <x v="9"/>
    <x v="0"/>
  </r>
  <r>
    <x v="62"/>
    <x v="127"/>
    <n v="3.601108033240997"/>
    <x v="9"/>
    <x v="0"/>
  </r>
  <r>
    <x v="62"/>
    <x v="128"/>
    <n v="0"/>
    <x v="9"/>
    <x v="0"/>
  </r>
  <r>
    <x v="62"/>
    <x v="129"/>
    <n v="0.2770083102493075"/>
    <x v="9"/>
    <x v="0"/>
  </r>
  <r>
    <x v="62"/>
    <x v="130"/>
    <n v="55.124653739612185"/>
    <x v="9"/>
    <x v="0"/>
  </r>
  <r>
    <x v="62"/>
    <x v="131"/>
    <n v="29.916897506925206"/>
    <x v="9"/>
    <x v="0"/>
  </r>
  <r>
    <x v="62"/>
    <x v="4"/>
    <n v="11.0803324099723"/>
    <x v="9"/>
    <x v="0"/>
  </r>
  <r>
    <x v="63"/>
    <x v="127"/>
    <n v="6.6481994459833791"/>
    <x v="9"/>
    <x v="0"/>
  </r>
  <r>
    <x v="63"/>
    <x v="128"/>
    <n v="3.8781163434903045"/>
    <x v="9"/>
    <x v="0"/>
  </r>
  <r>
    <x v="63"/>
    <x v="129"/>
    <n v="0.2770083102493075"/>
    <x v="9"/>
    <x v="0"/>
  </r>
  <r>
    <x v="63"/>
    <x v="130"/>
    <n v="48.199445983379505"/>
    <x v="9"/>
    <x v="0"/>
  </r>
  <r>
    <x v="63"/>
    <x v="131"/>
    <n v="29.916897506925206"/>
    <x v="9"/>
    <x v="0"/>
  </r>
  <r>
    <x v="63"/>
    <x v="4"/>
    <n v="11.0803324099723"/>
    <x v="9"/>
    <x v="0"/>
  </r>
  <r>
    <x v="64"/>
    <x v="127"/>
    <n v="6.094182825484765"/>
    <x v="9"/>
    <x v="0"/>
  </r>
  <r>
    <x v="64"/>
    <x v="128"/>
    <n v="0.83102493074792239"/>
    <x v="9"/>
    <x v="0"/>
  </r>
  <r>
    <x v="64"/>
    <x v="129"/>
    <n v="1.10803324099723"/>
    <x v="9"/>
    <x v="0"/>
  </r>
  <r>
    <x v="64"/>
    <x v="130"/>
    <n v="51.24653739612188"/>
    <x v="9"/>
    <x v="0"/>
  </r>
  <r>
    <x v="64"/>
    <x v="131"/>
    <n v="29.916897506925206"/>
    <x v="9"/>
    <x v="0"/>
  </r>
  <r>
    <x v="64"/>
    <x v="4"/>
    <n v="11.0803324099723"/>
    <x v="9"/>
    <x v="0"/>
  </r>
  <r>
    <x v="65"/>
    <x v="127"/>
    <n v="1.9390581717451523"/>
    <x v="9"/>
    <x v="0"/>
  </r>
  <r>
    <x v="65"/>
    <x v="128"/>
    <n v="0.554016620498615"/>
    <x v="9"/>
    <x v="0"/>
  </r>
  <r>
    <x v="65"/>
    <x v="129"/>
    <n v="0"/>
    <x v="9"/>
    <x v="0"/>
  </r>
  <r>
    <x v="65"/>
    <x v="130"/>
    <n v="56.509695290858723"/>
    <x v="9"/>
    <x v="0"/>
  </r>
  <r>
    <x v="65"/>
    <x v="131"/>
    <n v="29.916897506925206"/>
    <x v="9"/>
    <x v="0"/>
  </r>
  <r>
    <x v="65"/>
    <x v="4"/>
    <n v="11.0803324099723"/>
    <x v="9"/>
    <x v="0"/>
  </r>
  <r>
    <x v="66"/>
    <x v="127"/>
    <n v="27.977839335180054"/>
    <x v="9"/>
    <x v="0"/>
  </r>
  <r>
    <x v="66"/>
    <x v="128"/>
    <n v="16.343490304709142"/>
    <x v="9"/>
    <x v="0"/>
  </r>
  <r>
    <x v="66"/>
    <x v="129"/>
    <n v="1.10803324099723"/>
    <x v="9"/>
    <x v="0"/>
  </r>
  <r>
    <x v="66"/>
    <x v="130"/>
    <n v="14.127423822714681"/>
    <x v="9"/>
    <x v="0"/>
  </r>
  <r>
    <x v="66"/>
    <x v="131"/>
    <n v="29.916897506925206"/>
    <x v="9"/>
    <x v="0"/>
  </r>
  <r>
    <x v="66"/>
    <x v="4"/>
    <n v="11.0803324099723"/>
    <x v="9"/>
    <x v="0"/>
  </r>
  <r>
    <x v="61"/>
    <x v="127"/>
    <n v="33.739837398373986"/>
    <x v="10"/>
    <x v="0"/>
  </r>
  <r>
    <x v="61"/>
    <x v="128"/>
    <n v="2.4390243902439024"/>
    <x v="10"/>
    <x v="0"/>
  </r>
  <r>
    <x v="61"/>
    <x v="129"/>
    <n v="4.8780487804878048"/>
    <x v="10"/>
    <x v="0"/>
  </r>
  <r>
    <x v="61"/>
    <x v="130"/>
    <n v="34.552845528455286"/>
    <x v="10"/>
    <x v="0"/>
  </r>
  <r>
    <x v="61"/>
    <x v="131"/>
    <n v="18.292682926829269"/>
    <x v="10"/>
    <x v="0"/>
  </r>
  <r>
    <x v="61"/>
    <x v="4"/>
    <n v="6.0975609756097562"/>
    <x v="10"/>
    <x v="0"/>
  </r>
  <r>
    <x v="62"/>
    <x v="127"/>
    <n v="16.599190283400809"/>
    <x v="10"/>
    <x v="0"/>
  </r>
  <r>
    <x v="62"/>
    <x v="128"/>
    <n v="0"/>
    <x v="10"/>
    <x v="0"/>
  </r>
  <r>
    <x v="62"/>
    <x v="129"/>
    <n v="0.40485829959514169"/>
    <x v="10"/>
    <x v="0"/>
  </r>
  <r>
    <x v="62"/>
    <x v="130"/>
    <n v="58.704453441295549"/>
    <x v="10"/>
    <x v="0"/>
  </r>
  <r>
    <x v="62"/>
    <x v="131"/>
    <n v="18.218623481781375"/>
    <x v="10"/>
    <x v="0"/>
  </r>
  <r>
    <x v="62"/>
    <x v="4"/>
    <n v="6.0728744939271255"/>
    <x v="10"/>
    <x v="0"/>
  </r>
  <r>
    <x v="63"/>
    <x v="127"/>
    <n v="15.447154471544716"/>
    <x v="10"/>
    <x v="0"/>
  </r>
  <r>
    <x v="63"/>
    <x v="128"/>
    <n v="5.691056910569106"/>
    <x v="10"/>
    <x v="0"/>
  </r>
  <r>
    <x v="63"/>
    <x v="129"/>
    <n v="0"/>
    <x v="10"/>
    <x v="0"/>
  </r>
  <r>
    <x v="63"/>
    <x v="130"/>
    <n v="54.471544715447152"/>
    <x v="10"/>
    <x v="0"/>
  </r>
  <r>
    <x v="63"/>
    <x v="131"/>
    <n v="18.292682926829269"/>
    <x v="10"/>
    <x v="0"/>
  </r>
  <r>
    <x v="63"/>
    <x v="4"/>
    <n v="6.0975609756097562"/>
    <x v="10"/>
    <x v="0"/>
  </r>
  <r>
    <x v="64"/>
    <x v="127"/>
    <n v="19.105691056910569"/>
    <x v="10"/>
    <x v="0"/>
  </r>
  <r>
    <x v="64"/>
    <x v="128"/>
    <n v="2.845528455284553"/>
    <x v="10"/>
    <x v="0"/>
  </r>
  <r>
    <x v="64"/>
    <x v="129"/>
    <n v="1.2195121951219512"/>
    <x v="10"/>
    <x v="0"/>
  </r>
  <r>
    <x v="64"/>
    <x v="130"/>
    <n v="52.439024390243901"/>
    <x v="10"/>
    <x v="0"/>
  </r>
  <r>
    <x v="64"/>
    <x v="131"/>
    <n v="18.292682926829269"/>
    <x v="10"/>
    <x v="0"/>
  </r>
  <r>
    <x v="64"/>
    <x v="4"/>
    <n v="6.0975609756097562"/>
    <x v="10"/>
    <x v="0"/>
  </r>
  <r>
    <x v="65"/>
    <x v="127"/>
    <n v="12.955465587044534"/>
    <x v="10"/>
    <x v="0"/>
  </r>
  <r>
    <x v="65"/>
    <x v="128"/>
    <n v="1.6194331983805668"/>
    <x v="10"/>
    <x v="0"/>
  </r>
  <r>
    <x v="65"/>
    <x v="129"/>
    <n v="0"/>
    <x v="10"/>
    <x v="0"/>
  </r>
  <r>
    <x v="65"/>
    <x v="130"/>
    <n v="61.133603238866399"/>
    <x v="10"/>
    <x v="0"/>
  </r>
  <r>
    <x v="65"/>
    <x v="131"/>
    <n v="18.218623481781375"/>
    <x v="10"/>
    <x v="0"/>
  </r>
  <r>
    <x v="65"/>
    <x v="4"/>
    <n v="6.0728744939271255"/>
    <x v="10"/>
    <x v="0"/>
  </r>
  <r>
    <x v="66"/>
    <x v="127"/>
    <n v="44.129554655870443"/>
    <x v="10"/>
    <x v="0"/>
  </r>
  <r>
    <x v="66"/>
    <x v="128"/>
    <n v="14.979757085020243"/>
    <x v="10"/>
    <x v="0"/>
  </r>
  <r>
    <x v="66"/>
    <x v="129"/>
    <n v="0.80971659919028338"/>
    <x v="10"/>
    <x v="0"/>
  </r>
  <r>
    <x v="66"/>
    <x v="130"/>
    <n v="15.789473684210526"/>
    <x v="10"/>
    <x v="0"/>
  </r>
  <r>
    <x v="66"/>
    <x v="131"/>
    <n v="18.218623481781375"/>
    <x v="10"/>
    <x v="0"/>
  </r>
  <r>
    <x v="66"/>
    <x v="4"/>
    <n v="6.0728744939271255"/>
    <x v="10"/>
    <x v="0"/>
  </r>
  <r>
    <x v="61"/>
    <x v="127"/>
    <n v="13.306451612903226"/>
    <x v="11"/>
    <x v="0"/>
  </r>
  <r>
    <x v="61"/>
    <x v="128"/>
    <n v="3.225806451612903"/>
    <x v="11"/>
    <x v="0"/>
  </r>
  <r>
    <x v="61"/>
    <x v="129"/>
    <n v="6.854838709677419"/>
    <x v="11"/>
    <x v="0"/>
  </r>
  <r>
    <x v="61"/>
    <x v="130"/>
    <n v="28.225806451612904"/>
    <x v="11"/>
    <x v="0"/>
  </r>
  <r>
    <x v="61"/>
    <x v="131"/>
    <n v="38.306451612903224"/>
    <x v="11"/>
    <x v="0"/>
  </r>
  <r>
    <x v="61"/>
    <x v="4"/>
    <n v="10.080645161290322"/>
    <x v="11"/>
    <x v="0"/>
  </r>
  <r>
    <x v="62"/>
    <x v="127"/>
    <n v="2.8225806451612905"/>
    <x v="11"/>
    <x v="0"/>
  </r>
  <r>
    <x v="62"/>
    <x v="128"/>
    <n v="0"/>
    <x v="11"/>
    <x v="0"/>
  </r>
  <r>
    <x v="62"/>
    <x v="129"/>
    <n v="0"/>
    <x v="11"/>
    <x v="0"/>
  </r>
  <r>
    <x v="62"/>
    <x v="130"/>
    <n v="48.79032258064516"/>
    <x v="11"/>
    <x v="0"/>
  </r>
  <r>
    <x v="62"/>
    <x v="131"/>
    <n v="38.306451612903224"/>
    <x v="11"/>
    <x v="0"/>
  </r>
  <r>
    <x v="62"/>
    <x v="4"/>
    <n v="10.080645161290322"/>
    <x v="11"/>
    <x v="0"/>
  </r>
  <r>
    <x v="63"/>
    <x v="127"/>
    <n v="4.8582995951417001"/>
    <x v="11"/>
    <x v="0"/>
  </r>
  <r>
    <x v="63"/>
    <x v="128"/>
    <n v="2.0242914979757085"/>
    <x v="11"/>
    <x v="0"/>
  </r>
  <r>
    <x v="63"/>
    <x v="129"/>
    <n v="1.214574898785425"/>
    <x v="11"/>
    <x v="0"/>
  </r>
  <r>
    <x v="63"/>
    <x v="130"/>
    <n v="43.724696356275302"/>
    <x v="11"/>
    <x v="0"/>
  </r>
  <r>
    <x v="63"/>
    <x v="131"/>
    <n v="38.056680161943319"/>
    <x v="11"/>
    <x v="0"/>
  </r>
  <r>
    <x v="63"/>
    <x v="4"/>
    <n v="10.121457489878543"/>
    <x v="11"/>
    <x v="0"/>
  </r>
  <r>
    <x v="64"/>
    <x v="127"/>
    <n v="6.854838709677419"/>
    <x v="11"/>
    <x v="0"/>
  </r>
  <r>
    <x v="64"/>
    <x v="128"/>
    <n v="1.2096774193548387"/>
    <x v="11"/>
    <x v="0"/>
  </r>
  <r>
    <x v="64"/>
    <x v="129"/>
    <n v="1.2096774193548387"/>
    <x v="11"/>
    <x v="0"/>
  </r>
  <r>
    <x v="64"/>
    <x v="130"/>
    <n v="42.338709677419352"/>
    <x v="11"/>
    <x v="0"/>
  </r>
  <r>
    <x v="64"/>
    <x v="131"/>
    <n v="38.306451612903224"/>
    <x v="11"/>
    <x v="0"/>
  </r>
  <r>
    <x v="64"/>
    <x v="4"/>
    <n v="10.080645161290322"/>
    <x v="11"/>
    <x v="0"/>
  </r>
  <r>
    <x v="65"/>
    <x v="127"/>
    <n v="2.0161290322580645"/>
    <x v="11"/>
    <x v="0"/>
  </r>
  <r>
    <x v="65"/>
    <x v="128"/>
    <n v="0.80645161290322576"/>
    <x v="11"/>
    <x v="0"/>
  </r>
  <r>
    <x v="65"/>
    <x v="129"/>
    <n v="0"/>
    <x v="11"/>
    <x v="0"/>
  </r>
  <r>
    <x v="65"/>
    <x v="130"/>
    <n v="48.79032258064516"/>
    <x v="11"/>
    <x v="0"/>
  </r>
  <r>
    <x v="65"/>
    <x v="131"/>
    <n v="38.306451612903224"/>
    <x v="11"/>
    <x v="0"/>
  </r>
  <r>
    <x v="65"/>
    <x v="4"/>
    <n v="10.080645161290322"/>
    <x v="11"/>
    <x v="0"/>
  </r>
  <r>
    <x v="66"/>
    <x v="127"/>
    <n v="20.967741935483872"/>
    <x v="11"/>
    <x v="0"/>
  </r>
  <r>
    <x v="66"/>
    <x v="128"/>
    <n v="11.693548387096774"/>
    <x v="11"/>
    <x v="0"/>
  </r>
  <r>
    <x v="66"/>
    <x v="129"/>
    <n v="2.0161290322580645"/>
    <x v="11"/>
    <x v="0"/>
  </r>
  <r>
    <x v="66"/>
    <x v="130"/>
    <n v="16.93548387096774"/>
    <x v="11"/>
    <x v="0"/>
  </r>
  <r>
    <x v="66"/>
    <x v="131"/>
    <n v="38.306451612903224"/>
    <x v="11"/>
    <x v="0"/>
  </r>
  <r>
    <x v="66"/>
    <x v="4"/>
    <n v="10.080645161290322"/>
    <x v="11"/>
    <x v="0"/>
  </r>
  <r>
    <x v="61"/>
    <x v="127"/>
    <n v="27.027027027027028"/>
    <x v="12"/>
    <x v="0"/>
  </r>
  <r>
    <x v="61"/>
    <x v="128"/>
    <n v="6.756756756756757"/>
    <x v="12"/>
    <x v="0"/>
  </r>
  <r>
    <x v="61"/>
    <x v="129"/>
    <n v="9.0090090090090094"/>
    <x v="12"/>
    <x v="0"/>
  </r>
  <r>
    <x v="61"/>
    <x v="130"/>
    <n v="28.378378378378379"/>
    <x v="12"/>
    <x v="0"/>
  </r>
  <r>
    <x v="61"/>
    <x v="131"/>
    <n v="18.918918918918919"/>
    <x v="12"/>
    <x v="0"/>
  </r>
  <r>
    <x v="61"/>
    <x v="4"/>
    <n v="10.36036036036036"/>
    <x v="12"/>
    <x v="0"/>
  </r>
  <r>
    <x v="62"/>
    <x v="127"/>
    <n v="16.591928251121075"/>
    <x v="12"/>
    <x v="0"/>
  </r>
  <r>
    <x v="62"/>
    <x v="128"/>
    <n v="0.44843049327354262"/>
    <x v="12"/>
    <x v="0"/>
  </r>
  <r>
    <x v="62"/>
    <x v="129"/>
    <n v="2.2421524663677128"/>
    <x v="12"/>
    <x v="0"/>
  </r>
  <r>
    <x v="62"/>
    <x v="130"/>
    <n v="51.121076233183857"/>
    <x v="12"/>
    <x v="0"/>
  </r>
  <r>
    <x v="62"/>
    <x v="131"/>
    <n v="19.282511210762333"/>
    <x v="12"/>
    <x v="0"/>
  </r>
  <r>
    <x v="62"/>
    <x v="4"/>
    <n v="10.31390134529148"/>
    <x v="12"/>
    <x v="0"/>
  </r>
  <r>
    <x v="63"/>
    <x v="127"/>
    <n v="9.8654708520179373"/>
    <x v="12"/>
    <x v="0"/>
  </r>
  <r>
    <x v="63"/>
    <x v="128"/>
    <n v="2.2421524663677128"/>
    <x v="12"/>
    <x v="0"/>
  </r>
  <r>
    <x v="63"/>
    <x v="129"/>
    <n v="0.89686098654708524"/>
    <x v="12"/>
    <x v="0"/>
  </r>
  <r>
    <x v="63"/>
    <x v="130"/>
    <n v="57.399103139013455"/>
    <x v="12"/>
    <x v="0"/>
  </r>
  <r>
    <x v="63"/>
    <x v="131"/>
    <n v="19.282511210762333"/>
    <x v="12"/>
    <x v="0"/>
  </r>
  <r>
    <x v="63"/>
    <x v="4"/>
    <n v="10.31390134529148"/>
    <x v="12"/>
    <x v="0"/>
  </r>
  <r>
    <x v="64"/>
    <x v="127"/>
    <n v="9.4594594594594597"/>
    <x v="12"/>
    <x v="0"/>
  </r>
  <r>
    <x v="64"/>
    <x v="128"/>
    <n v="0.90090090090090091"/>
    <x v="12"/>
    <x v="0"/>
  </r>
  <r>
    <x v="64"/>
    <x v="129"/>
    <n v="1.8018018018018018"/>
    <x v="12"/>
    <x v="0"/>
  </r>
  <r>
    <x v="64"/>
    <x v="130"/>
    <n v="58.108108108108105"/>
    <x v="12"/>
    <x v="0"/>
  </r>
  <r>
    <x v="64"/>
    <x v="131"/>
    <n v="19.36936936936937"/>
    <x v="12"/>
    <x v="0"/>
  </r>
  <r>
    <x v="64"/>
    <x v="4"/>
    <n v="10.36036036036036"/>
    <x v="12"/>
    <x v="0"/>
  </r>
  <r>
    <x v="65"/>
    <x v="127"/>
    <n v="4.4843049327354256"/>
    <x v="12"/>
    <x v="0"/>
  </r>
  <r>
    <x v="65"/>
    <x v="128"/>
    <n v="0.44843049327354262"/>
    <x v="12"/>
    <x v="0"/>
  </r>
  <r>
    <x v="65"/>
    <x v="129"/>
    <n v="0.44843049327354262"/>
    <x v="12"/>
    <x v="0"/>
  </r>
  <r>
    <x v="65"/>
    <x v="130"/>
    <n v="65.02242152466367"/>
    <x v="12"/>
    <x v="0"/>
  </r>
  <r>
    <x v="65"/>
    <x v="131"/>
    <n v="19.282511210762333"/>
    <x v="12"/>
    <x v="0"/>
  </r>
  <r>
    <x v="65"/>
    <x v="4"/>
    <n v="10.31390134529148"/>
    <x v="12"/>
    <x v="0"/>
  </r>
  <r>
    <x v="66"/>
    <x v="127"/>
    <n v="27.3542600896861"/>
    <x v="12"/>
    <x v="0"/>
  </r>
  <r>
    <x v="66"/>
    <x v="128"/>
    <n v="18.385650224215247"/>
    <x v="12"/>
    <x v="0"/>
  </r>
  <r>
    <x v="66"/>
    <x v="129"/>
    <n v="1.3452914798206279"/>
    <x v="12"/>
    <x v="0"/>
  </r>
  <r>
    <x v="66"/>
    <x v="130"/>
    <n v="23.318385650224215"/>
    <x v="12"/>
    <x v="0"/>
  </r>
  <r>
    <x v="66"/>
    <x v="131"/>
    <n v="19.282511210762333"/>
    <x v="12"/>
    <x v="0"/>
  </r>
  <r>
    <x v="66"/>
    <x v="4"/>
    <n v="10.31390134529148"/>
    <x v="12"/>
    <x v="0"/>
  </r>
  <r>
    <x v="61"/>
    <x v="127"/>
    <n v="21.428571428571427"/>
    <x v="13"/>
    <x v="0"/>
  </r>
  <r>
    <x v="61"/>
    <x v="128"/>
    <n v="6.4935064935064934"/>
    <x v="13"/>
    <x v="0"/>
  </r>
  <r>
    <x v="61"/>
    <x v="129"/>
    <n v="9.7402597402597397"/>
    <x v="13"/>
    <x v="0"/>
  </r>
  <r>
    <x v="61"/>
    <x v="130"/>
    <n v="40.909090909090907"/>
    <x v="13"/>
    <x v="0"/>
  </r>
  <r>
    <x v="61"/>
    <x v="131"/>
    <n v="15.584415584415584"/>
    <x v="13"/>
    <x v="0"/>
  </r>
  <r>
    <x v="61"/>
    <x v="4"/>
    <n v="5.8441558441558445"/>
    <x v="13"/>
    <x v="0"/>
  </r>
  <r>
    <x v="62"/>
    <x v="127"/>
    <n v="11.038961038961039"/>
    <x v="13"/>
    <x v="0"/>
  </r>
  <r>
    <x v="62"/>
    <x v="128"/>
    <n v="1.2987012987012987"/>
    <x v="13"/>
    <x v="0"/>
  </r>
  <r>
    <x v="62"/>
    <x v="129"/>
    <n v="2.5974025974025974"/>
    <x v="13"/>
    <x v="0"/>
  </r>
  <r>
    <x v="62"/>
    <x v="130"/>
    <n v="63.636363636363633"/>
    <x v="13"/>
    <x v="0"/>
  </r>
  <r>
    <x v="62"/>
    <x v="131"/>
    <n v="15.584415584415584"/>
    <x v="13"/>
    <x v="0"/>
  </r>
  <r>
    <x v="62"/>
    <x v="4"/>
    <n v="5.8441558441558445"/>
    <x v="13"/>
    <x v="0"/>
  </r>
  <r>
    <x v="63"/>
    <x v="127"/>
    <n v="8.6092715231788084"/>
    <x v="13"/>
    <x v="0"/>
  </r>
  <r>
    <x v="63"/>
    <x v="128"/>
    <n v="3.9735099337748343"/>
    <x v="13"/>
    <x v="0"/>
  </r>
  <r>
    <x v="63"/>
    <x v="129"/>
    <n v="1.3245033112582782"/>
    <x v="13"/>
    <x v="0"/>
  </r>
  <r>
    <x v="63"/>
    <x v="130"/>
    <n v="64.238410596026483"/>
    <x v="13"/>
    <x v="0"/>
  </r>
  <r>
    <x v="63"/>
    <x v="131"/>
    <n v="15.894039735099337"/>
    <x v="13"/>
    <x v="0"/>
  </r>
  <r>
    <x v="63"/>
    <x v="4"/>
    <n v="5.9602649006622519"/>
    <x v="13"/>
    <x v="0"/>
  </r>
  <r>
    <x v="64"/>
    <x v="127"/>
    <n v="7.1428571428571432"/>
    <x v="13"/>
    <x v="0"/>
  </r>
  <r>
    <x v="64"/>
    <x v="128"/>
    <n v="4.5454545454545459"/>
    <x v="13"/>
    <x v="0"/>
  </r>
  <r>
    <x v="64"/>
    <x v="129"/>
    <n v="5.1948051948051948"/>
    <x v="13"/>
    <x v="0"/>
  </r>
  <r>
    <x v="64"/>
    <x v="130"/>
    <n v="61.688311688311686"/>
    <x v="13"/>
    <x v="0"/>
  </r>
  <r>
    <x v="64"/>
    <x v="131"/>
    <n v="15.584415584415584"/>
    <x v="13"/>
    <x v="0"/>
  </r>
  <r>
    <x v="64"/>
    <x v="4"/>
    <n v="5.8441558441558445"/>
    <x v="13"/>
    <x v="0"/>
  </r>
  <r>
    <x v="65"/>
    <x v="127"/>
    <n v="8.4415584415584419"/>
    <x v="13"/>
    <x v="0"/>
  </r>
  <r>
    <x v="65"/>
    <x v="128"/>
    <n v="2.5974025974025974"/>
    <x v="13"/>
    <x v="0"/>
  </r>
  <r>
    <x v="65"/>
    <x v="129"/>
    <n v="0.64935064935064934"/>
    <x v="13"/>
    <x v="0"/>
  </r>
  <r>
    <x v="65"/>
    <x v="130"/>
    <n v="66.883116883116884"/>
    <x v="13"/>
    <x v="0"/>
  </r>
  <r>
    <x v="65"/>
    <x v="131"/>
    <n v="15.584415584415584"/>
    <x v="13"/>
    <x v="0"/>
  </r>
  <r>
    <x v="65"/>
    <x v="4"/>
    <n v="5.8441558441558445"/>
    <x v="13"/>
    <x v="0"/>
  </r>
  <r>
    <x v="66"/>
    <x v="127"/>
    <n v="29.870129870129869"/>
    <x v="13"/>
    <x v="0"/>
  </r>
  <r>
    <x v="66"/>
    <x v="128"/>
    <n v="20.779220779220779"/>
    <x v="13"/>
    <x v="0"/>
  </r>
  <r>
    <x v="66"/>
    <x v="129"/>
    <n v="1.948051948051948"/>
    <x v="13"/>
    <x v="0"/>
  </r>
  <r>
    <x v="66"/>
    <x v="130"/>
    <n v="26.623376623376622"/>
    <x v="13"/>
    <x v="0"/>
  </r>
  <r>
    <x v="66"/>
    <x v="131"/>
    <n v="15.584415584415584"/>
    <x v="13"/>
    <x v="0"/>
  </r>
  <r>
    <x v="66"/>
    <x v="4"/>
    <n v="5.8441558441558445"/>
    <x v="13"/>
    <x v="0"/>
  </r>
  <r>
    <x v="61"/>
    <x v="127"/>
    <n v="6.989247311827957"/>
    <x v="14"/>
    <x v="0"/>
  </r>
  <r>
    <x v="61"/>
    <x v="128"/>
    <n v="2.6881720430107525"/>
    <x v="14"/>
    <x v="0"/>
  </r>
  <r>
    <x v="61"/>
    <x v="129"/>
    <n v="8.064516129032258"/>
    <x v="14"/>
    <x v="0"/>
  </r>
  <r>
    <x v="61"/>
    <x v="130"/>
    <n v="19.892473118279568"/>
    <x v="14"/>
    <x v="0"/>
  </r>
  <r>
    <x v="61"/>
    <x v="131"/>
    <n v="39.247311827956992"/>
    <x v="14"/>
    <x v="0"/>
  </r>
  <r>
    <x v="61"/>
    <x v="4"/>
    <n v="23.118279569892472"/>
    <x v="14"/>
    <x v="0"/>
  </r>
  <r>
    <x v="62"/>
    <x v="127"/>
    <n v="2.6737967914438503"/>
    <x v="14"/>
    <x v="0"/>
  </r>
  <r>
    <x v="62"/>
    <x v="128"/>
    <n v="0"/>
    <x v="14"/>
    <x v="0"/>
  </r>
  <r>
    <x v="62"/>
    <x v="129"/>
    <n v="2.1390374331550803"/>
    <x v="14"/>
    <x v="0"/>
  </r>
  <r>
    <x v="62"/>
    <x v="130"/>
    <n v="33.155080213903744"/>
    <x v="14"/>
    <x v="0"/>
  </r>
  <r>
    <x v="62"/>
    <x v="131"/>
    <n v="39.037433155080215"/>
    <x v="14"/>
    <x v="0"/>
  </r>
  <r>
    <x v="62"/>
    <x v="4"/>
    <n v="22.994652406417114"/>
    <x v="14"/>
    <x v="0"/>
  </r>
  <r>
    <x v="63"/>
    <x v="127"/>
    <n v="2.6737967914438503"/>
    <x v="14"/>
    <x v="0"/>
  </r>
  <r>
    <x v="63"/>
    <x v="128"/>
    <n v="0"/>
    <x v="14"/>
    <x v="0"/>
  </r>
  <r>
    <x v="63"/>
    <x v="129"/>
    <n v="0.53475935828877008"/>
    <x v="14"/>
    <x v="0"/>
  </r>
  <r>
    <x v="63"/>
    <x v="130"/>
    <n v="34.759358288770052"/>
    <x v="14"/>
    <x v="0"/>
  </r>
  <r>
    <x v="63"/>
    <x v="131"/>
    <n v="39.037433155080215"/>
    <x v="14"/>
    <x v="0"/>
  </r>
  <r>
    <x v="63"/>
    <x v="4"/>
    <n v="22.994652406417114"/>
    <x v="14"/>
    <x v="0"/>
  </r>
  <r>
    <x v="64"/>
    <x v="127"/>
    <n v="2.6737967914438503"/>
    <x v="14"/>
    <x v="0"/>
  </r>
  <r>
    <x v="64"/>
    <x v="128"/>
    <n v="0.53475935828877008"/>
    <x v="14"/>
    <x v="0"/>
  </r>
  <r>
    <x v="64"/>
    <x v="129"/>
    <n v="1.0695187165775402"/>
    <x v="14"/>
    <x v="0"/>
  </r>
  <r>
    <x v="64"/>
    <x v="130"/>
    <n v="33.689839572192511"/>
    <x v="14"/>
    <x v="0"/>
  </r>
  <r>
    <x v="64"/>
    <x v="131"/>
    <n v="39.037433155080215"/>
    <x v="14"/>
    <x v="0"/>
  </r>
  <r>
    <x v="64"/>
    <x v="4"/>
    <n v="22.994652406417114"/>
    <x v="14"/>
    <x v="0"/>
  </r>
  <r>
    <x v="65"/>
    <x v="127"/>
    <n v="0.53475935828877008"/>
    <x v="14"/>
    <x v="0"/>
  </r>
  <r>
    <x v="65"/>
    <x v="128"/>
    <n v="0"/>
    <x v="14"/>
    <x v="0"/>
  </r>
  <r>
    <x v="65"/>
    <x v="129"/>
    <n v="0"/>
    <x v="14"/>
    <x v="0"/>
  </r>
  <r>
    <x v="65"/>
    <x v="130"/>
    <n v="37.433155080213901"/>
    <x v="14"/>
    <x v="0"/>
  </r>
  <r>
    <x v="65"/>
    <x v="131"/>
    <n v="39.037433155080215"/>
    <x v="14"/>
    <x v="0"/>
  </r>
  <r>
    <x v="65"/>
    <x v="4"/>
    <n v="22.994652406417114"/>
    <x v="14"/>
    <x v="0"/>
  </r>
  <r>
    <x v="66"/>
    <x v="127"/>
    <n v="8.0213903743315509"/>
    <x v="14"/>
    <x v="0"/>
  </r>
  <r>
    <x v="66"/>
    <x v="128"/>
    <n v="4.2780748663101607"/>
    <x v="14"/>
    <x v="0"/>
  </r>
  <r>
    <x v="66"/>
    <x v="129"/>
    <n v="2.6737967914438503"/>
    <x v="14"/>
    <x v="0"/>
  </r>
  <r>
    <x v="66"/>
    <x v="130"/>
    <n v="22.994652406417114"/>
    <x v="14"/>
    <x v="0"/>
  </r>
  <r>
    <x v="66"/>
    <x v="131"/>
    <n v="39.037433155080215"/>
    <x v="14"/>
    <x v="0"/>
  </r>
  <r>
    <x v="66"/>
    <x v="4"/>
    <n v="22.994652406417114"/>
    <x v="14"/>
    <x v="0"/>
  </r>
  <r>
    <x v="61"/>
    <x v="127"/>
    <n v="28.90995260663507"/>
    <x v="15"/>
    <x v="0"/>
  </r>
  <r>
    <x v="61"/>
    <x v="128"/>
    <n v="11.374407582938389"/>
    <x v="15"/>
    <x v="0"/>
  </r>
  <r>
    <x v="61"/>
    <x v="129"/>
    <n v="10.42654028436019"/>
    <x v="15"/>
    <x v="0"/>
  </r>
  <r>
    <x v="61"/>
    <x v="130"/>
    <n v="29.857819905213269"/>
    <x v="15"/>
    <x v="0"/>
  </r>
  <r>
    <x v="61"/>
    <x v="131"/>
    <n v="7.5829383886255926"/>
    <x v="15"/>
    <x v="0"/>
  </r>
  <r>
    <x v="61"/>
    <x v="4"/>
    <n v="12.322274881516588"/>
    <x v="15"/>
    <x v="0"/>
  </r>
  <r>
    <x v="62"/>
    <x v="127"/>
    <n v="8.9622641509433958"/>
    <x v="15"/>
    <x v="0"/>
  </r>
  <r>
    <x v="62"/>
    <x v="128"/>
    <n v="1.4150943396226414"/>
    <x v="15"/>
    <x v="0"/>
  </r>
  <r>
    <x v="62"/>
    <x v="129"/>
    <n v="0.94339622641509435"/>
    <x v="15"/>
    <x v="0"/>
  </r>
  <r>
    <x v="62"/>
    <x v="130"/>
    <n v="68.867924528301884"/>
    <x v="15"/>
    <x v="0"/>
  </r>
  <r>
    <x v="62"/>
    <x v="131"/>
    <n v="7.5471698113207548"/>
    <x v="15"/>
    <x v="0"/>
  </r>
  <r>
    <x v="62"/>
    <x v="4"/>
    <n v="12.264150943396226"/>
    <x v="15"/>
    <x v="0"/>
  </r>
  <r>
    <x v="63"/>
    <x v="127"/>
    <n v="8.0188679245283012"/>
    <x v="15"/>
    <x v="0"/>
  </r>
  <r>
    <x v="63"/>
    <x v="128"/>
    <n v="7.5471698113207548"/>
    <x v="15"/>
    <x v="0"/>
  </r>
  <r>
    <x v="63"/>
    <x v="129"/>
    <n v="0.94339622641509435"/>
    <x v="15"/>
    <x v="0"/>
  </r>
  <r>
    <x v="63"/>
    <x v="130"/>
    <n v="63.679245283018865"/>
    <x v="15"/>
    <x v="0"/>
  </r>
  <r>
    <x v="63"/>
    <x v="131"/>
    <n v="7.5471698113207548"/>
    <x v="15"/>
    <x v="0"/>
  </r>
  <r>
    <x v="63"/>
    <x v="4"/>
    <n v="12.264150943396226"/>
    <x v="15"/>
    <x v="0"/>
  </r>
  <r>
    <x v="64"/>
    <x v="127"/>
    <n v="10.849056603773585"/>
    <x v="15"/>
    <x v="0"/>
  </r>
  <r>
    <x v="64"/>
    <x v="128"/>
    <n v="5.1886792452830193"/>
    <x v="15"/>
    <x v="0"/>
  </r>
  <r>
    <x v="64"/>
    <x v="129"/>
    <n v="0.94339622641509435"/>
    <x v="15"/>
    <x v="0"/>
  </r>
  <r>
    <x v="64"/>
    <x v="130"/>
    <n v="63.20754716981132"/>
    <x v="15"/>
    <x v="0"/>
  </r>
  <r>
    <x v="64"/>
    <x v="131"/>
    <n v="7.5471698113207548"/>
    <x v="15"/>
    <x v="0"/>
  </r>
  <r>
    <x v="64"/>
    <x v="4"/>
    <n v="12.264150943396226"/>
    <x v="15"/>
    <x v="0"/>
  </r>
  <r>
    <x v="65"/>
    <x v="127"/>
    <n v="4.716981132075472"/>
    <x v="15"/>
    <x v="0"/>
  </r>
  <r>
    <x v="65"/>
    <x v="128"/>
    <n v="1.4150943396226414"/>
    <x v="15"/>
    <x v="0"/>
  </r>
  <r>
    <x v="65"/>
    <x v="129"/>
    <n v="0"/>
    <x v="15"/>
    <x v="0"/>
  </r>
  <r>
    <x v="65"/>
    <x v="130"/>
    <n v="74.056603773584911"/>
    <x v="15"/>
    <x v="0"/>
  </r>
  <r>
    <x v="65"/>
    <x v="131"/>
    <n v="7.5471698113207548"/>
    <x v="15"/>
    <x v="0"/>
  </r>
  <r>
    <x v="65"/>
    <x v="4"/>
    <n v="12.264150943396226"/>
    <x v="15"/>
    <x v="0"/>
  </r>
  <r>
    <x v="66"/>
    <x v="127"/>
    <n v="21.69811320754717"/>
    <x v="15"/>
    <x v="0"/>
  </r>
  <r>
    <x v="66"/>
    <x v="128"/>
    <n v="35.849056603773583"/>
    <x v="15"/>
    <x v="0"/>
  </r>
  <r>
    <x v="66"/>
    <x v="129"/>
    <n v="0.94339622641509435"/>
    <x v="15"/>
    <x v="0"/>
  </r>
  <r>
    <x v="66"/>
    <x v="130"/>
    <n v="21.69811320754717"/>
    <x v="15"/>
    <x v="0"/>
  </r>
  <r>
    <x v="66"/>
    <x v="131"/>
    <n v="7.5471698113207548"/>
    <x v="15"/>
    <x v="0"/>
  </r>
  <r>
    <x v="66"/>
    <x v="4"/>
    <n v="12.264150943396226"/>
    <x v="15"/>
    <x v="0"/>
  </r>
  <r>
    <x v="61"/>
    <x v="127"/>
    <n v="31.159420289855074"/>
    <x v="16"/>
    <x v="0"/>
  </r>
  <r>
    <x v="61"/>
    <x v="128"/>
    <n v="7.9710144927536231"/>
    <x v="16"/>
    <x v="0"/>
  </r>
  <r>
    <x v="61"/>
    <x v="129"/>
    <n v="9.420289855072463"/>
    <x v="16"/>
    <x v="0"/>
  </r>
  <r>
    <x v="61"/>
    <x v="130"/>
    <n v="27.777777777777779"/>
    <x v="16"/>
    <x v="0"/>
  </r>
  <r>
    <x v="61"/>
    <x v="131"/>
    <n v="14.97584541062802"/>
    <x v="16"/>
    <x v="0"/>
  </r>
  <r>
    <x v="61"/>
    <x v="4"/>
    <n v="9.1787439613526569"/>
    <x v="16"/>
    <x v="0"/>
  </r>
  <r>
    <x v="62"/>
    <x v="127"/>
    <n v="12.322274881516588"/>
    <x v="16"/>
    <x v="0"/>
  </r>
  <r>
    <x v="62"/>
    <x v="128"/>
    <n v="1.8957345971563981"/>
    <x v="16"/>
    <x v="0"/>
  </r>
  <r>
    <x v="62"/>
    <x v="129"/>
    <n v="2.3696682464454977"/>
    <x v="16"/>
    <x v="0"/>
  </r>
  <r>
    <x v="62"/>
    <x v="130"/>
    <n v="59.715639810426538"/>
    <x v="16"/>
    <x v="0"/>
  </r>
  <r>
    <x v="62"/>
    <x v="131"/>
    <n v="14.691943127962086"/>
    <x v="16"/>
    <x v="0"/>
  </r>
  <r>
    <x v="62"/>
    <x v="4"/>
    <n v="9.0047393364928912"/>
    <x v="16"/>
    <x v="0"/>
  </r>
  <r>
    <x v="63"/>
    <x v="127"/>
    <n v="12.410501193317423"/>
    <x v="16"/>
    <x v="0"/>
  </r>
  <r>
    <x v="63"/>
    <x v="128"/>
    <n v="4.7732696897374698"/>
    <x v="16"/>
    <x v="0"/>
  </r>
  <r>
    <x v="63"/>
    <x v="129"/>
    <n v="1.431980906921241"/>
    <x v="16"/>
    <x v="0"/>
  </r>
  <r>
    <x v="63"/>
    <x v="130"/>
    <n v="57.517899761336515"/>
    <x v="16"/>
    <x v="0"/>
  </r>
  <r>
    <x v="63"/>
    <x v="131"/>
    <n v="14.797136038186158"/>
    <x v="16"/>
    <x v="0"/>
  </r>
  <r>
    <x v="63"/>
    <x v="4"/>
    <n v="9.0692124105011942"/>
    <x v="16"/>
    <x v="0"/>
  </r>
  <r>
    <x v="64"/>
    <x v="127"/>
    <n v="12.949640287769784"/>
    <x v="16"/>
    <x v="0"/>
  </r>
  <r>
    <x v="64"/>
    <x v="128"/>
    <n v="3.8369304556354917"/>
    <x v="16"/>
    <x v="0"/>
  </r>
  <r>
    <x v="64"/>
    <x v="129"/>
    <n v="2.3980815347721824"/>
    <x v="16"/>
    <x v="0"/>
  </r>
  <r>
    <x v="64"/>
    <x v="130"/>
    <n v="56.834532374100718"/>
    <x v="16"/>
    <x v="0"/>
  </r>
  <r>
    <x v="64"/>
    <x v="131"/>
    <n v="14.86810551558753"/>
    <x v="16"/>
    <x v="0"/>
  </r>
  <r>
    <x v="64"/>
    <x v="4"/>
    <n v="9.1127098321342928"/>
    <x v="16"/>
    <x v="0"/>
  </r>
  <r>
    <x v="65"/>
    <x v="127"/>
    <n v="6.8720379146919433"/>
    <x v="16"/>
    <x v="0"/>
  </r>
  <r>
    <x v="65"/>
    <x v="128"/>
    <n v="1.6587677725118484"/>
    <x v="16"/>
    <x v="0"/>
  </r>
  <r>
    <x v="65"/>
    <x v="129"/>
    <n v="0.94786729857819907"/>
    <x v="16"/>
    <x v="0"/>
  </r>
  <r>
    <x v="65"/>
    <x v="130"/>
    <n v="66.824644549763036"/>
    <x v="16"/>
    <x v="0"/>
  </r>
  <r>
    <x v="65"/>
    <x v="131"/>
    <n v="14.691943127962086"/>
    <x v="16"/>
    <x v="0"/>
  </r>
  <r>
    <x v="65"/>
    <x v="4"/>
    <n v="9.0047393364928912"/>
    <x v="16"/>
    <x v="0"/>
  </r>
  <r>
    <x v="66"/>
    <x v="127"/>
    <n v="34.360189573459714"/>
    <x v="16"/>
    <x v="0"/>
  </r>
  <r>
    <x v="66"/>
    <x v="128"/>
    <n v="21.09004739336493"/>
    <x v="16"/>
    <x v="0"/>
  </r>
  <r>
    <x v="66"/>
    <x v="129"/>
    <n v="2.3696682464454977"/>
    <x v="16"/>
    <x v="0"/>
  </r>
  <r>
    <x v="66"/>
    <x v="130"/>
    <n v="19.194312796208532"/>
    <x v="16"/>
    <x v="0"/>
  </r>
  <r>
    <x v="66"/>
    <x v="131"/>
    <n v="14.691943127962086"/>
    <x v="16"/>
    <x v="0"/>
  </r>
  <r>
    <x v="66"/>
    <x v="4"/>
    <n v="9.0047393364928912"/>
    <x v="16"/>
    <x v="0"/>
  </r>
  <r>
    <x v="61"/>
    <x v="127"/>
    <n v="19.132841328413285"/>
    <x v="0"/>
    <x v="1"/>
  </r>
  <r>
    <x v="61"/>
    <x v="128"/>
    <n v="3.9483394833948338"/>
    <x v="0"/>
    <x v="1"/>
  </r>
  <r>
    <x v="61"/>
    <x v="129"/>
    <n v="6.2084870848708489"/>
    <x v="0"/>
    <x v="1"/>
  </r>
  <r>
    <x v="61"/>
    <x v="130"/>
    <n v="26.236162361623617"/>
    <x v="0"/>
    <x v="1"/>
  </r>
  <r>
    <x v="61"/>
    <x v="131"/>
    <n v="33.745387453874535"/>
    <x v="0"/>
    <x v="1"/>
  </r>
  <r>
    <x v="61"/>
    <x v="4"/>
    <n v="11.060885608856088"/>
    <x v="0"/>
    <x v="1"/>
  </r>
  <r>
    <x v="62"/>
    <x v="127"/>
    <n v="8.5916901536503314"/>
    <x v="0"/>
    <x v="1"/>
  </r>
  <r>
    <x v="62"/>
    <x v="128"/>
    <n v="0.56368760796436035"/>
    <x v="0"/>
    <x v="1"/>
  </r>
  <r>
    <x v="62"/>
    <x v="129"/>
    <n v="1.1455586871533776"/>
    <x v="0"/>
    <x v="1"/>
  </r>
  <r>
    <x v="62"/>
    <x v="130"/>
    <n v="44.976816074188562"/>
    <x v="0"/>
    <x v="1"/>
  </r>
  <r>
    <x v="62"/>
    <x v="131"/>
    <n v="33.739430857350669"/>
    <x v="0"/>
    <x v="1"/>
  </r>
  <r>
    <x v="62"/>
    <x v="4"/>
    <n v="11.037367033366669"/>
    <x v="0"/>
    <x v="1"/>
  </r>
  <r>
    <x v="63"/>
    <x v="127"/>
    <n v="7.1317687882385172"/>
    <x v="0"/>
    <x v="1"/>
  </r>
  <r>
    <x v="63"/>
    <x v="128"/>
    <n v="2.5385809515112774"/>
    <x v="0"/>
    <x v="1"/>
  </r>
  <r>
    <x v="63"/>
    <x v="129"/>
    <n v="0.69400054789516941"/>
    <x v="0"/>
    <x v="1"/>
  </r>
  <r>
    <x v="63"/>
    <x v="130"/>
    <n v="44.808693270021003"/>
    <x v="0"/>
    <x v="1"/>
  </r>
  <r>
    <x v="63"/>
    <x v="131"/>
    <n v="33.81426353757648"/>
    <x v="0"/>
    <x v="1"/>
  </r>
  <r>
    <x v="63"/>
    <x v="4"/>
    <n v="11.049219249383619"/>
    <x v="0"/>
    <x v="1"/>
  </r>
  <r>
    <x v="64"/>
    <x v="127"/>
    <n v="9.3406593406593412"/>
    <x v="0"/>
    <x v="1"/>
  </r>
  <r>
    <x v="64"/>
    <x v="128"/>
    <n v="1.9047619047619047"/>
    <x v="0"/>
    <x v="1"/>
  </r>
  <r>
    <x v="64"/>
    <x v="129"/>
    <n v="1.858974358974359"/>
    <x v="0"/>
    <x v="1"/>
  </r>
  <r>
    <x v="64"/>
    <x v="130"/>
    <n v="42.115384615384613"/>
    <x v="0"/>
    <x v="1"/>
  </r>
  <r>
    <x v="64"/>
    <x v="131"/>
    <n v="33.836996336996336"/>
    <x v="0"/>
    <x v="1"/>
  </r>
  <r>
    <x v="64"/>
    <x v="4"/>
    <n v="11.025641025641026"/>
    <x v="0"/>
    <x v="1"/>
  </r>
  <r>
    <x v="65"/>
    <x v="127"/>
    <n v="5.4004909537230654"/>
    <x v="0"/>
    <x v="1"/>
  </r>
  <r>
    <x v="65"/>
    <x v="128"/>
    <n v="1.0910082734794073"/>
    <x v="0"/>
    <x v="1"/>
  </r>
  <r>
    <x v="65"/>
    <x v="129"/>
    <n v="0.49095372306573326"/>
    <x v="0"/>
    <x v="1"/>
  </r>
  <r>
    <x v="65"/>
    <x v="130"/>
    <n v="48.268024365851439"/>
    <x v="0"/>
    <x v="1"/>
  </r>
  <r>
    <x v="65"/>
    <x v="131"/>
    <n v="33.739430857350669"/>
    <x v="0"/>
    <x v="1"/>
  </r>
  <r>
    <x v="65"/>
    <x v="4"/>
    <n v="11.037367033366669"/>
    <x v="0"/>
    <x v="1"/>
  </r>
  <r>
    <x v="66"/>
    <x v="127"/>
    <n v="23.933800127307446"/>
    <x v="0"/>
    <x v="1"/>
  </r>
  <r>
    <x v="66"/>
    <x v="128"/>
    <n v="12.83986541784123"/>
    <x v="0"/>
    <x v="1"/>
  </r>
  <r>
    <x v="66"/>
    <x v="129"/>
    <n v="1.5640629262526144"/>
    <x v="0"/>
    <x v="1"/>
  </r>
  <r>
    <x v="66"/>
    <x v="130"/>
    <n v="17.277439301627716"/>
    <x v="0"/>
    <x v="1"/>
  </r>
  <r>
    <x v="66"/>
    <x v="131"/>
    <n v="33.745566972810764"/>
    <x v="0"/>
    <x v="1"/>
  </r>
  <r>
    <x v="66"/>
    <x v="4"/>
    <n v="11.039374374829499"/>
    <x v="0"/>
    <x v="1"/>
  </r>
  <r>
    <x v="61"/>
    <x v="127"/>
    <n v="40.892193308550183"/>
    <x v="1"/>
    <x v="1"/>
  </r>
  <r>
    <x v="61"/>
    <x v="128"/>
    <n v="4.8791821561338287"/>
    <x v="1"/>
    <x v="1"/>
  </r>
  <r>
    <x v="61"/>
    <x v="129"/>
    <n v="10.130111524163569"/>
    <x v="1"/>
    <x v="1"/>
  </r>
  <r>
    <x v="61"/>
    <x v="130"/>
    <n v="25.371747211895912"/>
    <x v="1"/>
    <x v="1"/>
  </r>
  <r>
    <x v="61"/>
    <x v="131"/>
    <n v="14.358736059479554"/>
    <x v="1"/>
    <x v="1"/>
  </r>
  <r>
    <x v="61"/>
    <x v="4"/>
    <n v="5.2044609665427508"/>
    <x v="1"/>
    <x v="1"/>
  </r>
  <r>
    <x v="62"/>
    <x v="127"/>
    <n v="19.518599562363239"/>
    <x v="1"/>
    <x v="1"/>
  </r>
  <r>
    <x v="62"/>
    <x v="128"/>
    <n v="1.0503282275711159"/>
    <x v="1"/>
    <x v="1"/>
  </r>
  <r>
    <x v="62"/>
    <x v="129"/>
    <n v="2.2319474835886215"/>
    <x v="1"/>
    <x v="1"/>
  </r>
  <r>
    <x v="62"/>
    <x v="130"/>
    <n v="56.236323851203501"/>
    <x v="1"/>
    <x v="1"/>
  </r>
  <r>
    <x v="62"/>
    <x v="131"/>
    <n v="15.536105032822757"/>
    <x v="1"/>
    <x v="1"/>
  </r>
  <r>
    <x v="62"/>
    <x v="4"/>
    <n v="5.5579868708971549"/>
    <x v="1"/>
    <x v="1"/>
  </r>
  <r>
    <x v="63"/>
    <x v="127"/>
    <n v="17.37979708866343"/>
    <x v="1"/>
    <x v="1"/>
  </r>
  <r>
    <x v="63"/>
    <x v="128"/>
    <n v="4.2346713718570799"/>
    <x v="1"/>
    <x v="1"/>
  </r>
  <r>
    <x v="63"/>
    <x v="129"/>
    <n v="1.3674459638288488"/>
    <x v="1"/>
    <x v="1"/>
  </r>
  <r>
    <x v="63"/>
    <x v="130"/>
    <n v="55.977062196735773"/>
    <x v="1"/>
    <x v="1"/>
  </r>
  <r>
    <x v="63"/>
    <x v="131"/>
    <n v="15.52712836347596"/>
    <x v="1"/>
    <x v="1"/>
  </r>
  <r>
    <x v="63"/>
    <x v="4"/>
    <n v="5.5138950154389059"/>
    <x v="1"/>
    <x v="1"/>
  </r>
  <r>
    <x v="64"/>
    <x v="127"/>
    <n v="20.857787810383748"/>
    <x v="1"/>
    <x v="1"/>
  </r>
  <r>
    <x v="64"/>
    <x v="128"/>
    <n v="3.0248306997742662"/>
    <x v="1"/>
    <x v="1"/>
  </r>
  <r>
    <x v="64"/>
    <x v="129"/>
    <n v="4.0180586907449207"/>
    <x v="1"/>
    <x v="1"/>
  </r>
  <r>
    <x v="64"/>
    <x v="130"/>
    <n v="51.602708803611741"/>
    <x v="1"/>
    <x v="1"/>
  </r>
  <r>
    <x v="64"/>
    <x v="131"/>
    <n v="15.349887133182845"/>
    <x v="1"/>
    <x v="1"/>
  </r>
  <r>
    <x v="64"/>
    <x v="4"/>
    <n v="5.3273137697516928"/>
    <x v="1"/>
    <x v="1"/>
  </r>
  <r>
    <x v="65"/>
    <x v="127"/>
    <n v="9.6237970253718288"/>
    <x v="1"/>
    <x v="1"/>
  </r>
  <r>
    <x v="65"/>
    <x v="128"/>
    <n v="1.3123359580052494"/>
    <x v="1"/>
    <x v="1"/>
  </r>
  <r>
    <x v="65"/>
    <x v="129"/>
    <n v="0.61242344706911633"/>
    <x v="1"/>
    <x v="1"/>
  </r>
  <r>
    <x v="65"/>
    <x v="130"/>
    <n v="67.410323709536314"/>
    <x v="1"/>
    <x v="1"/>
  </r>
  <r>
    <x v="65"/>
    <x v="131"/>
    <n v="15.529308836395451"/>
    <x v="1"/>
    <x v="1"/>
  </r>
  <r>
    <x v="65"/>
    <x v="4"/>
    <n v="5.5555555555555554"/>
    <x v="1"/>
    <x v="1"/>
  </r>
  <r>
    <x v="66"/>
    <x v="127"/>
    <n v="39.956236323851201"/>
    <x v="1"/>
    <x v="1"/>
  </r>
  <r>
    <x v="66"/>
    <x v="128"/>
    <n v="19.387308533916848"/>
    <x v="1"/>
    <x v="1"/>
  </r>
  <r>
    <x v="66"/>
    <x v="129"/>
    <n v="2.0568927789934355"/>
    <x v="1"/>
    <x v="1"/>
  </r>
  <r>
    <x v="66"/>
    <x v="130"/>
    <n v="18.205689277899342"/>
    <x v="1"/>
    <x v="1"/>
  </r>
  <r>
    <x v="66"/>
    <x v="131"/>
    <n v="15.536105032822757"/>
    <x v="1"/>
    <x v="1"/>
  </r>
  <r>
    <x v="66"/>
    <x v="4"/>
    <n v="5.5579868708971549"/>
    <x v="1"/>
    <x v="1"/>
  </r>
  <r>
    <x v="61"/>
    <x v="127"/>
    <n v="4.7340051558471998"/>
    <x v="2"/>
    <x v="1"/>
  </r>
  <r>
    <x v="61"/>
    <x v="128"/>
    <n v="2.437309585188657"/>
    <x v="2"/>
    <x v="1"/>
  </r>
  <r>
    <x v="61"/>
    <x v="129"/>
    <n v="3.6559643777829858"/>
    <x v="2"/>
    <x v="1"/>
  </r>
  <r>
    <x v="61"/>
    <x v="130"/>
    <n v="18.256386219826577"/>
    <x v="2"/>
    <x v="1"/>
  </r>
  <r>
    <x v="61"/>
    <x v="131"/>
    <n v="55.65971408483712"/>
    <x v="2"/>
    <x v="1"/>
  </r>
  <r>
    <x v="61"/>
    <x v="4"/>
    <n v="15.280056245605811"/>
    <x v="2"/>
    <x v="1"/>
  </r>
  <r>
    <x v="62"/>
    <x v="127"/>
    <n v="1.0299625468164795"/>
    <x v="2"/>
    <x v="1"/>
  </r>
  <r>
    <x v="62"/>
    <x v="128"/>
    <n v="0.23408239700374531"/>
    <x v="2"/>
    <x v="1"/>
  </r>
  <r>
    <x v="62"/>
    <x v="129"/>
    <n v="0.51498127340823974"/>
    <x v="2"/>
    <x v="1"/>
  </r>
  <r>
    <x v="62"/>
    <x v="130"/>
    <n v="27.317415730337078"/>
    <x v="2"/>
    <x v="1"/>
  </r>
  <r>
    <x v="62"/>
    <x v="131"/>
    <n v="55.641385767790261"/>
    <x v="2"/>
    <x v="1"/>
  </r>
  <r>
    <x v="62"/>
    <x v="4"/>
    <n v="15.262172284644194"/>
    <x v="2"/>
    <x v="1"/>
  </r>
  <r>
    <x v="63"/>
    <x v="127"/>
    <n v="1.8309859154929577"/>
    <x v="2"/>
    <x v="1"/>
  </r>
  <r>
    <x v="63"/>
    <x v="128"/>
    <n v="1.4788732394366197"/>
    <x v="2"/>
    <x v="1"/>
  </r>
  <r>
    <x v="63"/>
    <x v="129"/>
    <n v="0.46948356807511737"/>
    <x v="2"/>
    <x v="1"/>
  </r>
  <r>
    <x v="63"/>
    <x v="130"/>
    <n v="25.23474178403756"/>
    <x v="2"/>
    <x v="1"/>
  </r>
  <r>
    <x v="63"/>
    <x v="131"/>
    <n v="55.70422535211268"/>
    <x v="2"/>
    <x v="1"/>
  </r>
  <r>
    <x v="63"/>
    <x v="4"/>
    <n v="15.305164319248826"/>
    <x v="2"/>
    <x v="1"/>
  </r>
  <r>
    <x v="64"/>
    <x v="127"/>
    <n v="1.1241217798594847"/>
    <x v="2"/>
    <x v="1"/>
  </r>
  <r>
    <x v="64"/>
    <x v="128"/>
    <n v="0.49180327868852458"/>
    <x v="2"/>
    <x v="1"/>
  </r>
  <r>
    <x v="64"/>
    <x v="129"/>
    <n v="0.63231850117096022"/>
    <x v="2"/>
    <x v="1"/>
  </r>
  <r>
    <x v="64"/>
    <x v="130"/>
    <n v="26.838407494145198"/>
    <x v="2"/>
    <x v="1"/>
  </r>
  <r>
    <x v="64"/>
    <x v="131"/>
    <n v="55.644028103044498"/>
    <x v="2"/>
    <x v="1"/>
  </r>
  <r>
    <x v="64"/>
    <x v="4"/>
    <n v="15.269320843091334"/>
    <x v="2"/>
    <x v="1"/>
  </r>
  <r>
    <x v="65"/>
    <x v="127"/>
    <n v="0.51498127340823974"/>
    <x v="2"/>
    <x v="1"/>
  </r>
  <r>
    <x v="65"/>
    <x v="128"/>
    <n v="0.46816479400749061"/>
    <x v="2"/>
    <x v="1"/>
  </r>
  <r>
    <x v="65"/>
    <x v="129"/>
    <n v="0.1404494382022472"/>
    <x v="2"/>
    <x v="1"/>
  </r>
  <r>
    <x v="65"/>
    <x v="130"/>
    <n v="27.972846441947567"/>
    <x v="2"/>
    <x v="1"/>
  </r>
  <r>
    <x v="65"/>
    <x v="131"/>
    <n v="55.641385767790261"/>
    <x v="2"/>
    <x v="1"/>
  </r>
  <r>
    <x v="65"/>
    <x v="4"/>
    <n v="15.262172284644194"/>
    <x v="2"/>
    <x v="1"/>
  </r>
  <r>
    <x v="66"/>
    <x v="127"/>
    <n v="8.0992509363295877"/>
    <x v="2"/>
    <x v="1"/>
  </r>
  <r>
    <x v="66"/>
    <x v="128"/>
    <n v="6.25"/>
    <x v="2"/>
    <x v="1"/>
  </r>
  <r>
    <x v="66"/>
    <x v="129"/>
    <n v="0.74906367041198507"/>
    <x v="2"/>
    <x v="1"/>
  </r>
  <r>
    <x v="66"/>
    <x v="130"/>
    <n v="14.021535580524345"/>
    <x v="2"/>
    <x v="1"/>
  </r>
  <r>
    <x v="66"/>
    <x v="131"/>
    <n v="55.641385767790261"/>
    <x v="2"/>
    <x v="1"/>
  </r>
  <r>
    <x v="66"/>
    <x v="4"/>
    <n v="15.262172284644194"/>
    <x v="2"/>
    <x v="1"/>
  </r>
  <r>
    <x v="61"/>
    <x v="127"/>
    <n v="26.978193146417446"/>
    <x v="3"/>
    <x v="1"/>
  </r>
  <r>
    <x v="61"/>
    <x v="128"/>
    <n v="6.4174454828660439"/>
    <x v="3"/>
    <x v="1"/>
  </r>
  <r>
    <x v="61"/>
    <x v="129"/>
    <n v="7.6012461059190031"/>
    <x v="3"/>
    <x v="1"/>
  </r>
  <r>
    <x v="61"/>
    <x v="130"/>
    <n v="38.068535825545169"/>
    <x v="3"/>
    <x v="1"/>
  </r>
  <r>
    <x v="61"/>
    <x v="131"/>
    <n v="14.392523364485982"/>
    <x v="3"/>
    <x v="1"/>
  </r>
  <r>
    <x v="61"/>
    <x v="4"/>
    <n v="7.0404984423676016"/>
    <x v="3"/>
    <x v="1"/>
  </r>
  <r>
    <x v="62"/>
    <x v="127"/>
    <n v="13.754646840148698"/>
    <x v="3"/>
    <x v="1"/>
  </r>
  <r>
    <x v="62"/>
    <x v="128"/>
    <n v="0.74349442379182151"/>
    <x v="3"/>
    <x v="1"/>
  </r>
  <r>
    <x v="62"/>
    <x v="129"/>
    <n v="1.3011152416356877"/>
    <x v="3"/>
    <x v="1"/>
  </r>
  <r>
    <x v="62"/>
    <x v="130"/>
    <n v="62.949194547707556"/>
    <x v="3"/>
    <x v="1"/>
  </r>
  <r>
    <x v="62"/>
    <x v="131"/>
    <n v="14.436183395291202"/>
    <x v="3"/>
    <x v="1"/>
  </r>
  <r>
    <x v="62"/>
    <x v="4"/>
    <n v="7.0012391573729866"/>
    <x v="3"/>
    <x v="1"/>
  </r>
  <r>
    <x v="63"/>
    <x v="127"/>
    <n v="7.8784119106699748"/>
    <x v="3"/>
    <x v="1"/>
  </r>
  <r>
    <x v="63"/>
    <x v="128"/>
    <n v="2.9776674937965262"/>
    <x v="3"/>
    <x v="1"/>
  </r>
  <r>
    <x v="63"/>
    <x v="129"/>
    <n v="0.68238213399503722"/>
    <x v="3"/>
    <x v="1"/>
  </r>
  <r>
    <x v="63"/>
    <x v="130"/>
    <n v="67.121588089330018"/>
    <x v="3"/>
    <x v="1"/>
  </r>
  <r>
    <x v="63"/>
    <x v="131"/>
    <n v="14.454094292803971"/>
    <x v="3"/>
    <x v="1"/>
  </r>
  <r>
    <x v="63"/>
    <x v="4"/>
    <n v="6.9478908188585606"/>
    <x v="3"/>
    <x v="1"/>
  </r>
  <r>
    <x v="64"/>
    <x v="127"/>
    <n v="16.139044072004967"/>
    <x v="3"/>
    <x v="1"/>
  </r>
  <r>
    <x v="64"/>
    <x v="128"/>
    <n v="3.2278088144009933"/>
    <x v="3"/>
    <x v="1"/>
  </r>
  <r>
    <x v="64"/>
    <x v="129"/>
    <n v="2.8553693358162633"/>
    <x v="3"/>
    <x v="1"/>
  </r>
  <r>
    <x v="64"/>
    <x v="130"/>
    <n v="56.424581005586589"/>
    <x v="3"/>
    <x v="1"/>
  </r>
  <r>
    <x v="64"/>
    <x v="131"/>
    <n v="14.46306641837368"/>
    <x v="3"/>
    <x v="1"/>
  </r>
  <r>
    <x v="64"/>
    <x v="4"/>
    <n v="7.0142768466790812"/>
    <x v="3"/>
    <x v="1"/>
  </r>
  <r>
    <x v="65"/>
    <x v="127"/>
    <n v="12.957222566646001"/>
    <x v="3"/>
    <x v="1"/>
  </r>
  <r>
    <x v="65"/>
    <x v="128"/>
    <n v="2.8518288902665838"/>
    <x v="3"/>
    <x v="1"/>
  </r>
  <r>
    <x v="65"/>
    <x v="129"/>
    <n v="1.3639181649101053"/>
    <x v="3"/>
    <x v="1"/>
  </r>
  <r>
    <x v="65"/>
    <x v="130"/>
    <n v="61.500309981401116"/>
    <x v="3"/>
    <x v="1"/>
  </r>
  <r>
    <x v="65"/>
    <x v="131"/>
    <n v="14.445133292002479"/>
    <x v="3"/>
    <x v="1"/>
  </r>
  <r>
    <x v="65"/>
    <x v="4"/>
    <n v="7.005579665220087"/>
    <x v="3"/>
    <x v="1"/>
  </r>
  <r>
    <x v="66"/>
    <x v="127"/>
    <n v="39.739615623062619"/>
    <x v="3"/>
    <x v="1"/>
  </r>
  <r>
    <x v="66"/>
    <x v="128"/>
    <n v="15.375077495350279"/>
    <x v="3"/>
    <x v="1"/>
  </r>
  <r>
    <x v="66"/>
    <x v="129"/>
    <n v="2.4798512089274642"/>
    <x v="3"/>
    <x v="1"/>
  </r>
  <r>
    <x v="66"/>
    <x v="130"/>
    <n v="21.698698078115314"/>
    <x v="3"/>
    <x v="1"/>
  </r>
  <r>
    <x v="66"/>
    <x v="131"/>
    <n v="14.445133292002479"/>
    <x v="3"/>
    <x v="1"/>
  </r>
  <r>
    <x v="66"/>
    <x v="4"/>
    <n v="7.005579665220087"/>
    <x v="3"/>
    <x v="1"/>
  </r>
  <r>
    <x v="61"/>
    <x v="127"/>
    <n v="11.147186147186147"/>
    <x v="4"/>
    <x v="1"/>
  </r>
  <r>
    <x v="61"/>
    <x v="128"/>
    <n v="1.5151515151515151"/>
    <x v="4"/>
    <x v="1"/>
  </r>
  <r>
    <x v="61"/>
    <x v="129"/>
    <n v="5.5194805194805197"/>
    <x v="4"/>
    <x v="1"/>
  </r>
  <r>
    <x v="61"/>
    <x v="130"/>
    <n v="34.307359307359306"/>
    <x v="4"/>
    <x v="1"/>
  </r>
  <r>
    <x v="61"/>
    <x v="131"/>
    <n v="33.333333333333336"/>
    <x v="4"/>
    <x v="1"/>
  </r>
  <r>
    <x v="61"/>
    <x v="4"/>
    <n v="14.393939393939394"/>
    <x v="4"/>
    <x v="1"/>
  </r>
  <r>
    <x v="62"/>
    <x v="127"/>
    <n v="3.2467532467532467"/>
    <x v="4"/>
    <x v="1"/>
  </r>
  <r>
    <x v="62"/>
    <x v="128"/>
    <n v="0.10822510822510822"/>
    <x v="4"/>
    <x v="1"/>
  </r>
  <r>
    <x v="62"/>
    <x v="129"/>
    <n v="0.64935064935064934"/>
    <x v="4"/>
    <x v="1"/>
  </r>
  <r>
    <x v="62"/>
    <x v="130"/>
    <n v="48.268398268398265"/>
    <x v="4"/>
    <x v="1"/>
  </r>
  <r>
    <x v="62"/>
    <x v="131"/>
    <n v="33.333333333333336"/>
    <x v="4"/>
    <x v="1"/>
  </r>
  <r>
    <x v="62"/>
    <x v="4"/>
    <n v="14.393939393939394"/>
    <x v="4"/>
    <x v="1"/>
  </r>
  <r>
    <x v="63"/>
    <x v="127"/>
    <n v="2.5974025974025974"/>
    <x v="4"/>
    <x v="1"/>
  </r>
  <r>
    <x v="63"/>
    <x v="128"/>
    <n v="1.1904761904761905"/>
    <x v="4"/>
    <x v="1"/>
  </r>
  <r>
    <x v="63"/>
    <x v="129"/>
    <n v="0.10822510822510822"/>
    <x v="4"/>
    <x v="1"/>
  </r>
  <r>
    <x v="63"/>
    <x v="130"/>
    <n v="48.376623376623378"/>
    <x v="4"/>
    <x v="1"/>
  </r>
  <r>
    <x v="63"/>
    <x v="131"/>
    <n v="33.333333333333336"/>
    <x v="4"/>
    <x v="1"/>
  </r>
  <r>
    <x v="63"/>
    <x v="4"/>
    <n v="14.393939393939394"/>
    <x v="4"/>
    <x v="1"/>
  </r>
  <r>
    <x v="64"/>
    <x v="127"/>
    <n v="4.6536796536796539"/>
    <x v="4"/>
    <x v="1"/>
  </r>
  <r>
    <x v="64"/>
    <x v="128"/>
    <n v="2.0562770562770565"/>
    <x v="4"/>
    <x v="1"/>
  </r>
  <r>
    <x v="64"/>
    <x v="129"/>
    <n v="1.0822510822510822"/>
    <x v="4"/>
    <x v="1"/>
  </r>
  <r>
    <x v="64"/>
    <x v="130"/>
    <n v="44.480519480519483"/>
    <x v="4"/>
    <x v="1"/>
  </r>
  <r>
    <x v="64"/>
    <x v="131"/>
    <n v="33.333333333333336"/>
    <x v="4"/>
    <x v="1"/>
  </r>
  <r>
    <x v="64"/>
    <x v="4"/>
    <n v="14.393939393939394"/>
    <x v="4"/>
    <x v="1"/>
  </r>
  <r>
    <x v="65"/>
    <x v="127"/>
    <n v="2.4891774891774894"/>
    <x v="4"/>
    <x v="1"/>
  </r>
  <r>
    <x v="65"/>
    <x v="128"/>
    <n v="0.64935064935064934"/>
    <x v="4"/>
    <x v="1"/>
  </r>
  <r>
    <x v="65"/>
    <x v="129"/>
    <n v="0.54112554112554112"/>
    <x v="4"/>
    <x v="1"/>
  </r>
  <r>
    <x v="65"/>
    <x v="130"/>
    <n v="48.593073593073591"/>
    <x v="4"/>
    <x v="1"/>
  </r>
  <r>
    <x v="65"/>
    <x v="131"/>
    <n v="33.333333333333336"/>
    <x v="4"/>
    <x v="1"/>
  </r>
  <r>
    <x v="65"/>
    <x v="4"/>
    <n v="14.393939393939394"/>
    <x v="4"/>
    <x v="1"/>
  </r>
  <r>
    <x v="66"/>
    <x v="127"/>
    <n v="18.939393939393938"/>
    <x v="4"/>
    <x v="1"/>
  </r>
  <r>
    <x v="66"/>
    <x v="128"/>
    <n v="12.445887445887445"/>
    <x v="4"/>
    <x v="1"/>
  </r>
  <r>
    <x v="66"/>
    <x v="129"/>
    <n v="1.5151515151515151"/>
    <x v="4"/>
    <x v="1"/>
  </r>
  <r>
    <x v="66"/>
    <x v="130"/>
    <n v="19.480519480519479"/>
    <x v="4"/>
    <x v="1"/>
  </r>
  <r>
    <x v="66"/>
    <x v="131"/>
    <n v="33.333333333333336"/>
    <x v="4"/>
    <x v="1"/>
  </r>
  <r>
    <x v="66"/>
    <x v="4"/>
    <n v="14.393939393939394"/>
    <x v="4"/>
    <x v="1"/>
  </r>
  <r>
    <x v="61"/>
    <x v="127"/>
    <n v="10.362694300518134"/>
    <x v="5"/>
    <x v="1"/>
  </r>
  <r>
    <x v="61"/>
    <x v="128"/>
    <n v="3.1088082901554404"/>
    <x v="5"/>
    <x v="1"/>
  </r>
  <r>
    <x v="61"/>
    <x v="129"/>
    <n v="6.2176165803108807"/>
    <x v="5"/>
    <x v="1"/>
  </r>
  <r>
    <x v="61"/>
    <x v="130"/>
    <n v="39.37823834196891"/>
    <x v="5"/>
    <x v="1"/>
  </r>
  <r>
    <x v="61"/>
    <x v="131"/>
    <n v="23.834196891191709"/>
    <x v="5"/>
    <x v="1"/>
  </r>
  <r>
    <x v="61"/>
    <x v="4"/>
    <n v="18.134715025906736"/>
    <x v="5"/>
    <x v="1"/>
  </r>
  <r>
    <x v="62"/>
    <x v="127"/>
    <n v="2.5906735751295336"/>
    <x v="5"/>
    <x v="1"/>
  </r>
  <r>
    <x v="62"/>
    <x v="128"/>
    <n v="0"/>
    <x v="5"/>
    <x v="1"/>
  </r>
  <r>
    <x v="62"/>
    <x v="129"/>
    <n v="0.51813471502590669"/>
    <x v="5"/>
    <x v="1"/>
  </r>
  <r>
    <x v="62"/>
    <x v="130"/>
    <n v="54.922279792746117"/>
    <x v="5"/>
    <x v="1"/>
  </r>
  <r>
    <x v="62"/>
    <x v="131"/>
    <n v="23.834196891191709"/>
    <x v="5"/>
    <x v="1"/>
  </r>
  <r>
    <x v="62"/>
    <x v="4"/>
    <n v="18.134715025906736"/>
    <x v="5"/>
    <x v="1"/>
  </r>
  <r>
    <x v="63"/>
    <x v="127"/>
    <n v="2.0725388601036268"/>
    <x v="5"/>
    <x v="1"/>
  </r>
  <r>
    <x v="63"/>
    <x v="128"/>
    <n v="0.51813471502590669"/>
    <x v="5"/>
    <x v="1"/>
  </r>
  <r>
    <x v="63"/>
    <x v="129"/>
    <n v="0"/>
    <x v="5"/>
    <x v="1"/>
  </r>
  <r>
    <x v="63"/>
    <x v="130"/>
    <n v="55.440414507772019"/>
    <x v="5"/>
    <x v="1"/>
  </r>
  <r>
    <x v="63"/>
    <x v="131"/>
    <n v="23.834196891191709"/>
    <x v="5"/>
    <x v="1"/>
  </r>
  <r>
    <x v="63"/>
    <x v="4"/>
    <n v="18.134715025906736"/>
    <x v="5"/>
    <x v="1"/>
  </r>
  <r>
    <x v="64"/>
    <x v="127"/>
    <n v="7.2538860103626943"/>
    <x v="5"/>
    <x v="1"/>
  </r>
  <r>
    <x v="64"/>
    <x v="128"/>
    <n v="1.5544041450777202"/>
    <x v="5"/>
    <x v="1"/>
  </r>
  <r>
    <x v="64"/>
    <x v="129"/>
    <n v="2.5906735751295336"/>
    <x v="5"/>
    <x v="1"/>
  </r>
  <r>
    <x v="64"/>
    <x v="130"/>
    <n v="46.632124352331608"/>
    <x v="5"/>
    <x v="1"/>
  </r>
  <r>
    <x v="64"/>
    <x v="131"/>
    <n v="23.834196891191709"/>
    <x v="5"/>
    <x v="1"/>
  </r>
  <r>
    <x v="64"/>
    <x v="4"/>
    <n v="18.134715025906736"/>
    <x v="5"/>
    <x v="1"/>
  </r>
  <r>
    <x v="65"/>
    <x v="127"/>
    <n v="1.5544041450777202"/>
    <x v="5"/>
    <x v="1"/>
  </r>
  <r>
    <x v="65"/>
    <x v="128"/>
    <n v="0"/>
    <x v="5"/>
    <x v="1"/>
  </r>
  <r>
    <x v="65"/>
    <x v="129"/>
    <n v="0.51813471502590669"/>
    <x v="5"/>
    <x v="1"/>
  </r>
  <r>
    <x v="65"/>
    <x v="130"/>
    <n v="55.958549222797927"/>
    <x v="5"/>
    <x v="1"/>
  </r>
  <r>
    <x v="65"/>
    <x v="131"/>
    <n v="23.834196891191709"/>
    <x v="5"/>
    <x v="1"/>
  </r>
  <r>
    <x v="65"/>
    <x v="4"/>
    <n v="18.134715025906736"/>
    <x v="5"/>
    <x v="1"/>
  </r>
  <r>
    <x v="66"/>
    <x v="127"/>
    <n v="18.134715025906736"/>
    <x v="5"/>
    <x v="1"/>
  </r>
  <r>
    <x v="66"/>
    <x v="128"/>
    <n v="16.062176165803109"/>
    <x v="5"/>
    <x v="1"/>
  </r>
  <r>
    <x v="66"/>
    <x v="129"/>
    <n v="0.51813471502590669"/>
    <x v="5"/>
    <x v="1"/>
  </r>
  <r>
    <x v="66"/>
    <x v="130"/>
    <n v="23.316062176165804"/>
    <x v="5"/>
    <x v="1"/>
  </r>
  <r>
    <x v="66"/>
    <x v="131"/>
    <n v="23.834196891191709"/>
    <x v="5"/>
    <x v="1"/>
  </r>
  <r>
    <x v="66"/>
    <x v="4"/>
    <n v="18.134715025906736"/>
    <x v="5"/>
    <x v="1"/>
  </r>
  <r>
    <x v="61"/>
    <x v="127"/>
    <n v="16.25"/>
    <x v="6"/>
    <x v="1"/>
  </r>
  <r>
    <x v="61"/>
    <x v="128"/>
    <n v="1.25"/>
    <x v="6"/>
    <x v="1"/>
  </r>
  <r>
    <x v="61"/>
    <x v="129"/>
    <n v="5"/>
    <x v="6"/>
    <x v="1"/>
  </r>
  <r>
    <x v="61"/>
    <x v="130"/>
    <n v="24.375"/>
    <x v="6"/>
    <x v="1"/>
  </r>
  <r>
    <x v="61"/>
    <x v="131"/>
    <n v="36.875"/>
    <x v="6"/>
    <x v="1"/>
  </r>
  <r>
    <x v="61"/>
    <x v="4"/>
    <n v="16.25"/>
    <x v="6"/>
    <x v="1"/>
  </r>
  <r>
    <x v="62"/>
    <x v="127"/>
    <n v="3.75"/>
    <x v="6"/>
    <x v="1"/>
  </r>
  <r>
    <x v="62"/>
    <x v="128"/>
    <n v="0.625"/>
    <x v="6"/>
    <x v="1"/>
  </r>
  <r>
    <x v="62"/>
    <x v="129"/>
    <n v="1.25"/>
    <x v="6"/>
    <x v="1"/>
  </r>
  <r>
    <x v="62"/>
    <x v="130"/>
    <n v="41.25"/>
    <x v="6"/>
    <x v="1"/>
  </r>
  <r>
    <x v="62"/>
    <x v="131"/>
    <n v="36.875"/>
    <x v="6"/>
    <x v="1"/>
  </r>
  <r>
    <x v="62"/>
    <x v="4"/>
    <n v="16.25"/>
    <x v="6"/>
    <x v="1"/>
  </r>
  <r>
    <x v="63"/>
    <x v="127"/>
    <n v="4.375"/>
    <x v="6"/>
    <x v="1"/>
  </r>
  <r>
    <x v="63"/>
    <x v="128"/>
    <n v="0"/>
    <x v="6"/>
    <x v="1"/>
  </r>
  <r>
    <x v="63"/>
    <x v="129"/>
    <n v="0"/>
    <x v="6"/>
    <x v="1"/>
  </r>
  <r>
    <x v="63"/>
    <x v="130"/>
    <n v="42.5"/>
    <x v="6"/>
    <x v="1"/>
  </r>
  <r>
    <x v="63"/>
    <x v="131"/>
    <n v="36.875"/>
    <x v="6"/>
    <x v="1"/>
  </r>
  <r>
    <x v="63"/>
    <x v="4"/>
    <n v="16.25"/>
    <x v="6"/>
    <x v="1"/>
  </r>
  <r>
    <x v="64"/>
    <x v="127"/>
    <n v="3.125"/>
    <x v="6"/>
    <x v="1"/>
  </r>
  <r>
    <x v="64"/>
    <x v="128"/>
    <n v="1.875"/>
    <x v="6"/>
    <x v="1"/>
  </r>
  <r>
    <x v="64"/>
    <x v="129"/>
    <n v="0"/>
    <x v="6"/>
    <x v="1"/>
  </r>
  <r>
    <x v="64"/>
    <x v="130"/>
    <n v="41.875"/>
    <x v="6"/>
    <x v="1"/>
  </r>
  <r>
    <x v="64"/>
    <x v="131"/>
    <n v="36.875"/>
    <x v="6"/>
    <x v="1"/>
  </r>
  <r>
    <x v="64"/>
    <x v="4"/>
    <n v="16.25"/>
    <x v="6"/>
    <x v="1"/>
  </r>
  <r>
    <x v="65"/>
    <x v="127"/>
    <n v="4.375"/>
    <x v="6"/>
    <x v="1"/>
  </r>
  <r>
    <x v="65"/>
    <x v="128"/>
    <n v="1.25"/>
    <x v="6"/>
    <x v="1"/>
  </r>
  <r>
    <x v="65"/>
    <x v="129"/>
    <n v="0.625"/>
    <x v="6"/>
    <x v="1"/>
  </r>
  <r>
    <x v="65"/>
    <x v="130"/>
    <n v="40.625"/>
    <x v="6"/>
    <x v="1"/>
  </r>
  <r>
    <x v="65"/>
    <x v="131"/>
    <n v="36.875"/>
    <x v="6"/>
    <x v="1"/>
  </r>
  <r>
    <x v="65"/>
    <x v="4"/>
    <n v="16.25"/>
    <x v="6"/>
    <x v="1"/>
  </r>
  <r>
    <x v="66"/>
    <x v="127"/>
    <n v="14.375"/>
    <x v="6"/>
    <x v="1"/>
  </r>
  <r>
    <x v="66"/>
    <x v="128"/>
    <n v="8.75"/>
    <x v="6"/>
    <x v="1"/>
  </r>
  <r>
    <x v="66"/>
    <x v="129"/>
    <n v="0"/>
    <x v="6"/>
    <x v="1"/>
  </r>
  <r>
    <x v="66"/>
    <x v="130"/>
    <n v="23.75"/>
    <x v="6"/>
    <x v="1"/>
  </r>
  <r>
    <x v="66"/>
    <x v="131"/>
    <n v="36.875"/>
    <x v="6"/>
    <x v="1"/>
  </r>
  <r>
    <x v="66"/>
    <x v="4"/>
    <n v="16.25"/>
    <x v="6"/>
    <x v="1"/>
  </r>
  <r>
    <x v="61"/>
    <x v="127"/>
    <n v="6.375838926174497"/>
    <x v="7"/>
    <x v="1"/>
  </r>
  <r>
    <x v="61"/>
    <x v="128"/>
    <n v="0.33557046979865773"/>
    <x v="7"/>
    <x v="1"/>
  </r>
  <r>
    <x v="61"/>
    <x v="129"/>
    <n v="6.0402684563758386"/>
    <x v="7"/>
    <x v="1"/>
  </r>
  <r>
    <x v="61"/>
    <x v="130"/>
    <n v="29.530201342281877"/>
    <x v="7"/>
    <x v="1"/>
  </r>
  <r>
    <x v="61"/>
    <x v="131"/>
    <n v="42.281879194630875"/>
    <x v="7"/>
    <x v="1"/>
  </r>
  <r>
    <x v="61"/>
    <x v="4"/>
    <n v="15.436241610738255"/>
    <x v="7"/>
    <x v="1"/>
  </r>
  <r>
    <x v="62"/>
    <x v="127"/>
    <n v="2.6845637583892619"/>
    <x v="7"/>
    <x v="1"/>
  </r>
  <r>
    <x v="62"/>
    <x v="128"/>
    <n v="0"/>
    <x v="7"/>
    <x v="1"/>
  </r>
  <r>
    <x v="62"/>
    <x v="129"/>
    <n v="0.33557046979865773"/>
    <x v="7"/>
    <x v="1"/>
  </r>
  <r>
    <x v="62"/>
    <x v="130"/>
    <n v="39.261744966442954"/>
    <x v="7"/>
    <x v="1"/>
  </r>
  <r>
    <x v="62"/>
    <x v="131"/>
    <n v="42.281879194630875"/>
    <x v="7"/>
    <x v="1"/>
  </r>
  <r>
    <x v="62"/>
    <x v="4"/>
    <n v="15.436241610738255"/>
    <x v="7"/>
    <x v="1"/>
  </r>
  <r>
    <x v="63"/>
    <x v="127"/>
    <n v="1.0067114093959733"/>
    <x v="7"/>
    <x v="1"/>
  </r>
  <r>
    <x v="63"/>
    <x v="128"/>
    <n v="1.3422818791946309"/>
    <x v="7"/>
    <x v="1"/>
  </r>
  <r>
    <x v="63"/>
    <x v="129"/>
    <n v="0.33557046979865773"/>
    <x v="7"/>
    <x v="1"/>
  </r>
  <r>
    <x v="63"/>
    <x v="130"/>
    <n v="39.597315436241608"/>
    <x v="7"/>
    <x v="1"/>
  </r>
  <r>
    <x v="63"/>
    <x v="131"/>
    <n v="42.281879194630875"/>
    <x v="7"/>
    <x v="1"/>
  </r>
  <r>
    <x v="63"/>
    <x v="4"/>
    <n v="15.436241610738255"/>
    <x v="7"/>
    <x v="1"/>
  </r>
  <r>
    <x v="64"/>
    <x v="127"/>
    <n v="2.0134228187919465"/>
    <x v="7"/>
    <x v="1"/>
  </r>
  <r>
    <x v="64"/>
    <x v="128"/>
    <n v="1.3422818791946309"/>
    <x v="7"/>
    <x v="1"/>
  </r>
  <r>
    <x v="64"/>
    <x v="129"/>
    <n v="1.3422818791946309"/>
    <x v="7"/>
    <x v="1"/>
  </r>
  <r>
    <x v="64"/>
    <x v="130"/>
    <n v="37.583892617449663"/>
    <x v="7"/>
    <x v="1"/>
  </r>
  <r>
    <x v="64"/>
    <x v="131"/>
    <n v="42.281879194630875"/>
    <x v="7"/>
    <x v="1"/>
  </r>
  <r>
    <x v="64"/>
    <x v="4"/>
    <n v="15.436241610738255"/>
    <x v="7"/>
    <x v="1"/>
  </r>
  <r>
    <x v="65"/>
    <x v="127"/>
    <n v="1.6778523489932886"/>
    <x v="7"/>
    <x v="1"/>
  </r>
  <r>
    <x v="65"/>
    <x v="128"/>
    <n v="0.33557046979865773"/>
    <x v="7"/>
    <x v="1"/>
  </r>
  <r>
    <x v="65"/>
    <x v="129"/>
    <n v="0.67114093959731547"/>
    <x v="7"/>
    <x v="1"/>
  </r>
  <r>
    <x v="65"/>
    <x v="130"/>
    <n v="39.597315436241608"/>
    <x v="7"/>
    <x v="1"/>
  </r>
  <r>
    <x v="65"/>
    <x v="131"/>
    <n v="42.281879194630875"/>
    <x v="7"/>
    <x v="1"/>
  </r>
  <r>
    <x v="65"/>
    <x v="4"/>
    <n v="15.436241610738255"/>
    <x v="7"/>
    <x v="1"/>
  </r>
  <r>
    <x v="66"/>
    <x v="127"/>
    <n v="14.429530201342281"/>
    <x v="7"/>
    <x v="1"/>
  </r>
  <r>
    <x v="66"/>
    <x v="128"/>
    <n v="8.053691275167786"/>
    <x v="7"/>
    <x v="1"/>
  </r>
  <r>
    <x v="66"/>
    <x v="129"/>
    <n v="2.0134228187919465"/>
    <x v="7"/>
    <x v="1"/>
  </r>
  <r>
    <x v="66"/>
    <x v="130"/>
    <n v="17.785234899328859"/>
    <x v="7"/>
    <x v="1"/>
  </r>
  <r>
    <x v="66"/>
    <x v="131"/>
    <n v="42.281879194630875"/>
    <x v="7"/>
    <x v="1"/>
  </r>
  <r>
    <x v="66"/>
    <x v="4"/>
    <n v="15.436241610738255"/>
    <x v="7"/>
    <x v="1"/>
  </r>
  <r>
    <x v="61"/>
    <x v="127"/>
    <n v="13.91941391941392"/>
    <x v="8"/>
    <x v="1"/>
  </r>
  <r>
    <x v="61"/>
    <x v="128"/>
    <n v="1.8315018315018314"/>
    <x v="8"/>
    <x v="1"/>
  </r>
  <r>
    <x v="61"/>
    <x v="129"/>
    <n v="4.7619047619047619"/>
    <x v="8"/>
    <x v="1"/>
  </r>
  <r>
    <x v="61"/>
    <x v="130"/>
    <n v="41.758241758241759"/>
    <x v="8"/>
    <x v="1"/>
  </r>
  <r>
    <x v="61"/>
    <x v="131"/>
    <n v="28.205128205128204"/>
    <x v="8"/>
    <x v="1"/>
  </r>
  <r>
    <x v="61"/>
    <x v="4"/>
    <n v="9.5238095238095237"/>
    <x v="8"/>
    <x v="1"/>
  </r>
  <r>
    <x v="62"/>
    <x v="127"/>
    <n v="4.0293040293040292"/>
    <x v="8"/>
    <x v="1"/>
  </r>
  <r>
    <x v="62"/>
    <x v="128"/>
    <n v="0"/>
    <x v="8"/>
    <x v="1"/>
  </r>
  <r>
    <x v="62"/>
    <x v="129"/>
    <n v="0.73260073260073255"/>
    <x v="8"/>
    <x v="1"/>
  </r>
  <r>
    <x v="62"/>
    <x v="130"/>
    <n v="57.509157509157511"/>
    <x v="8"/>
    <x v="1"/>
  </r>
  <r>
    <x v="62"/>
    <x v="131"/>
    <n v="28.205128205128204"/>
    <x v="8"/>
    <x v="1"/>
  </r>
  <r>
    <x v="62"/>
    <x v="4"/>
    <n v="9.5238095238095237"/>
    <x v="8"/>
    <x v="1"/>
  </r>
  <r>
    <x v="63"/>
    <x v="127"/>
    <n v="3.6630036630036629"/>
    <x v="8"/>
    <x v="1"/>
  </r>
  <r>
    <x v="63"/>
    <x v="128"/>
    <n v="2.197802197802198"/>
    <x v="8"/>
    <x v="1"/>
  </r>
  <r>
    <x v="63"/>
    <x v="129"/>
    <n v="0"/>
    <x v="8"/>
    <x v="1"/>
  </r>
  <r>
    <x v="63"/>
    <x v="130"/>
    <n v="56.410256410256409"/>
    <x v="8"/>
    <x v="1"/>
  </r>
  <r>
    <x v="63"/>
    <x v="131"/>
    <n v="28.205128205128204"/>
    <x v="8"/>
    <x v="1"/>
  </r>
  <r>
    <x v="63"/>
    <x v="4"/>
    <n v="9.5238095238095237"/>
    <x v="8"/>
    <x v="1"/>
  </r>
  <r>
    <x v="64"/>
    <x v="127"/>
    <n v="6.5934065934065931"/>
    <x v="8"/>
    <x v="1"/>
  </r>
  <r>
    <x v="64"/>
    <x v="128"/>
    <n v="3.2967032967032965"/>
    <x v="8"/>
    <x v="1"/>
  </r>
  <r>
    <x v="64"/>
    <x v="129"/>
    <n v="0.36630036630036628"/>
    <x v="8"/>
    <x v="1"/>
  </r>
  <r>
    <x v="64"/>
    <x v="130"/>
    <n v="52.014652014652015"/>
    <x v="8"/>
    <x v="1"/>
  </r>
  <r>
    <x v="64"/>
    <x v="131"/>
    <n v="28.205128205128204"/>
    <x v="8"/>
    <x v="1"/>
  </r>
  <r>
    <x v="64"/>
    <x v="4"/>
    <n v="9.5238095238095237"/>
    <x v="8"/>
    <x v="1"/>
  </r>
  <r>
    <x v="65"/>
    <x v="127"/>
    <n v="2.9304029304029302"/>
    <x v="8"/>
    <x v="1"/>
  </r>
  <r>
    <x v="65"/>
    <x v="128"/>
    <n v="1.098901098901099"/>
    <x v="8"/>
    <x v="1"/>
  </r>
  <r>
    <x v="65"/>
    <x v="129"/>
    <n v="0.36630036630036628"/>
    <x v="8"/>
    <x v="1"/>
  </r>
  <r>
    <x v="65"/>
    <x v="130"/>
    <n v="57.875457875457876"/>
    <x v="8"/>
    <x v="1"/>
  </r>
  <r>
    <x v="65"/>
    <x v="131"/>
    <n v="28.205128205128204"/>
    <x v="8"/>
    <x v="1"/>
  </r>
  <r>
    <x v="65"/>
    <x v="4"/>
    <n v="9.5238095238095237"/>
    <x v="8"/>
    <x v="1"/>
  </r>
  <r>
    <x v="66"/>
    <x v="127"/>
    <n v="27.106227106227106"/>
    <x v="8"/>
    <x v="1"/>
  </r>
  <r>
    <x v="66"/>
    <x v="128"/>
    <n v="16.84981684981685"/>
    <x v="8"/>
    <x v="1"/>
  </r>
  <r>
    <x v="66"/>
    <x v="129"/>
    <n v="2.5641025641025643"/>
    <x v="8"/>
    <x v="1"/>
  </r>
  <r>
    <x v="66"/>
    <x v="130"/>
    <n v="16.117216117216117"/>
    <x v="8"/>
    <x v="1"/>
  </r>
  <r>
    <x v="66"/>
    <x v="131"/>
    <n v="28.205128205128204"/>
    <x v="8"/>
    <x v="1"/>
  </r>
  <r>
    <x v="66"/>
    <x v="4"/>
    <n v="9.5238095238095237"/>
    <x v="8"/>
    <x v="1"/>
  </r>
  <r>
    <x v="61"/>
    <x v="127"/>
    <n v="18.313953488372093"/>
    <x v="9"/>
    <x v="1"/>
  </r>
  <r>
    <x v="61"/>
    <x v="128"/>
    <n v="2.9069767441860463"/>
    <x v="9"/>
    <x v="1"/>
  </r>
  <r>
    <x v="61"/>
    <x v="129"/>
    <n v="4.941860465116279"/>
    <x v="9"/>
    <x v="1"/>
  </r>
  <r>
    <x v="61"/>
    <x v="130"/>
    <n v="36.337209302325583"/>
    <x v="9"/>
    <x v="1"/>
  </r>
  <r>
    <x v="61"/>
    <x v="131"/>
    <n v="27.61627906976744"/>
    <x v="9"/>
    <x v="1"/>
  </r>
  <r>
    <x v="61"/>
    <x v="4"/>
    <n v="10.174418604651162"/>
    <x v="9"/>
    <x v="1"/>
  </r>
  <r>
    <x v="62"/>
    <x v="127"/>
    <n v="4.3604651162790695"/>
    <x v="9"/>
    <x v="1"/>
  </r>
  <r>
    <x v="62"/>
    <x v="128"/>
    <n v="0.29069767441860467"/>
    <x v="9"/>
    <x v="1"/>
  </r>
  <r>
    <x v="62"/>
    <x v="129"/>
    <n v="0"/>
    <x v="9"/>
    <x v="1"/>
  </r>
  <r>
    <x v="62"/>
    <x v="130"/>
    <n v="57.558139534883722"/>
    <x v="9"/>
    <x v="1"/>
  </r>
  <r>
    <x v="62"/>
    <x v="131"/>
    <n v="27.61627906976744"/>
    <x v="9"/>
    <x v="1"/>
  </r>
  <r>
    <x v="62"/>
    <x v="4"/>
    <n v="10.174418604651162"/>
    <x v="9"/>
    <x v="1"/>
  </r>
  <r>
    <x v="63"/>
    <x v="127"/>
    <n v="4.3731778425655978"/>
    <x v="9"/>
    <x v="1"/>
  </r>
  <r>
    <x v="63"/>
    <x v="128"/>
    <n v="2.3323615160349855"/>
    <x v="9"/>
    <x v="1"/>
  </r>
  <r>
    <x v="63"/>
    <x v="129"/>
    <n v="0.29154518950437319"/>
    <x v="9"/>
    <x v="1"/>
  </r>
  <r>
    <x v="63"/>
    <x v="130"/>
    <n v="55.102040816326529"/>
    <x v="9"/>
    <x v="1"/>
  </r>
  <r>
    <x v="63"/>
    <x v="131"/>
    <n v="27.696793002915452"/>
    <x v="9"/>
    <x v="1"/>
  </r>
  <r>
    <x v="63"/>
    <x v="4"/>
    <n v="10.204081632653061"/>
    <x v="9"/>
    <x v="1"/>
  </r>
  <r>
    <x v="64"/>
    <x v="127"/>
    <n v="5.5393586005830908"/>
    <x v="9"/>
    <x v="1"/>
  </r>
  <r>
    <x v="64"/>
    <x v="128"/>
    <n v="1.1661807580174928"/>
    <x v="9"/>
    <x v="1"/>
  </r>
  <r>
    <x v="64"/>
    <x v="129"/>
    <n v="1.4577259475218658"/>
    <x v="9"/>
    <x v="1"/>
  </r>
  <r>
    <x v="64"/>
    <x v="130"/>
    <n v="53.935860058309039"/>
    <x v="9"/>
    <x v="1"/>
  </r>
  <r>
    <x v="64"/>
    <x v="131"/>
    <n v="27.696793002915452"/>
    <x v="9"/>
    <x v="1"/>
  </r>
  <r>
    <x v="64"/>
    <x v="4"/>
    <n v="10.204081632653061"/>
    <x v="9"/>
    <x v="1"/>
  </r>
  <r>
    <x v="65"/>
    <x v="127"/>
    <n v="4.0697674418604652"/>
    <x v="9"/>
    <x v="1"/>
  </r>
  <r>
    <x v="65"/>
    <x v="128"/>
    <n v="0.29069767441860467"/>
    <x v="9"/>
    <x v="1"/>
  </r>
  <r>
    <x v="65"/>
    <x v="129"/>
    <n v="0.29069767441860467"/>
    <x v="9"/>
    <x v="1"/>
  </r>
  <r>
    <x v="65"/>
    <x v="130"/>
    <n v="57.558139534883722"/>
    <x v="9"/>
    <x v="1"/>
  </r>
  <r>
    <x v="65"/>
    <x v="131"/>
    <n v="27.61627906976744"/>
    <x v="9"/>
    <x v="1"/>
  </r>
  <r>
    <x v="65"/>
    <x v="4"/>
    <n v="10.174418604651162"/>
    <x v="9"/>
    <x v="1"/>
  </r>
  <r>
    <x v="66"/>
    <x v="127"/>
    <n v="31.976744186046513"/>
    <x v="9"/>
    <x v="1"/>
  </r>
  <r>
    <x v="66"/>
    <x v="128"/>
    <n v="14.825581395348838"/>
    <x v="9"/>
    <x v="1"/>
  </r>
  <r>
    <x v="66"/>
    <x v="129"/>
    <n v="0.87209302325581395"/>
    <x v="9"/>
    <x v="1"/>
  </r>
  <r>
    <x v="66"/>
    <x v="130"/>
    <n v="15.697674418604651"/>
    <x v="9"/>
    <x v="1"/>
  </r>
  <r>
    <x v="66"/>
    <x v="131"/>
    <n v="27.61627906976744"/>
    <x v="9"/>
    <x v="1"/>
  </r>
  <r>
    <x v="66"/>
    <x v="4"/>
    <n v="10.174418604651162"/>
    <x v="9"/>
    <x v="1"/>
  </r>
  <r>
    <x v="61"/>
    <x v="127"/>
    <n v="23.673469387755102"/>
    <x v="10"/>
    <x v="1"/>
  </r>
  <r>
    <x v="61"/>
    <x v="128"/>
    <n v="8.5714285714285712"/>
    <x v="10"/>
    <x v="1"/>
  </r>
  <r>
    <x v="61"/>
    <x v="129"/>
    <n v="3.6734693877551021"/>
    <x v="10"/>
    <x v="1"/>
  </r>
  <r>
    <x v="61"/>
    <x v="130"/>
    <n v="43.673469387755105"/>
    <x v="10"/>
    <x v="1"/>
  </r>
  <r>
    <x v="61"/>
    <x v="131"/>
    <n v="15.918367346938776"/>
    <x v="10"/>
    <x v="1"/>
  </r>
  <r>
    <x v="61"/>
    <x v="4"/>
    <n v="4.8979591836734695"/>
    <x v="10"/>
    <x v="1"/>
  </r>
  <r>
    <x v="62"/>
    <x v="127"/>
    <n v="12.955465587044534"/>
    <x v="10"/>
    <x v="1"/>
  </r>
  <r>
    <x v="62"/>
    <x v="128"/>
    <n v="1.6194331983805668"/>
    <x v="10"/>
    <x v="1"/>
  </r>
  <r>
    <x v="62"/>
    <x v="129"/>
    <n v="0"/>
    <x v="10"/>
    <x v="1"/>
  </r>
  <r>
    <x v="62"/>
    <x v="130"/>
    <n v="64.777327935222672"/>
    <x v="10"/>
    <x v="1"/>
  </r>
  <r>
    <x v="62"/>
    <x v="131"/>
    <n v="15.789473684210526"/>
    <x v="10"/>
    <x v="1"/>
  </r>
  <r>
    <x v="62"/>
    <x v="4"/>
    <n v="4.8582995951417001"/>
    <x v="10"/>
    <x v="1"/>
  </r>
  <r>
    <x v="63"/>
    <x v="127"/>
    <n v="7.8512396694214877"/>
    <x v="10"/>
    <x v="1"/>
  </r>
  <r>
    <x v="63"/>
    <x v="128"/>
    <n v="9.9173553719008272"/>
    <x v="10"/>
    <x v="1"/>
  </r>
  <r>
    <x v="63"/>
    <x v="129"/>
    <n v="0.82644628099173556"/>
    <x v="10"/>
    <x v="1"/>
  </r>
  <r>
    <x v="63"/>
    <x v="130"/>
    <n v="60.330578512396691"/>
    <x v="10"/>
    <x v="1"/>
  </r>
  <r>
    <x v="63"/>
    <x v="131"/>
    <n v="16.115702479338843"/>
    <x v="10"/>
    <x v="1"/>
  </r>
  <r>
    <x v="63"/>
    <x v="4"/>
    <n v="4.9586776859504136"/>
    <x v="10"/>
    <x v="1"/>
  </r>
  <r>
    <x v="64"/>
    <x v="127"/>
    <n v="17.004048582995953"/>
    <x v="10"/>
    <x v="1"/>
  </r>
  <r>
    <x v="64"/>
    <x v="128"/>
    <n v="7.6923076923076925"/>
    <x v="10"/>
    <x v="1"/>
  </r>
  <r>
    <x v="64"/>
    <x v="129"/>
    <n v="0.40485829959514169"/>
    <x v="10"/>
    <x v="1"/>
  </r>
  <r>
    <x v="64"/>
    <x v="130"/>
    <n v="54.655870445344128"/>
    <x v="10"/>
    <x v="1"/>
  </r>
  <r>
    <x v="64"/>
    <x v="131"/>
    <n v="15.789473684210526"/>
    <x v="10"/>
    <x v="1"/>
  </r>
  <r>
    <x v="64"/>
    <x v="4"/>
    <n v="4.8582995951417001"/>
    <x v="10"/>
    <x v="1"/>
  </r>
  <r>
    <x v="65"/>
    <x v="127"/>
    <n v="11.740890688259109"/>
    <x v="10"/>
    <x v="1"/>
  </r>
  <r>
    <x v="65"/>
    <x v="128"/>
    <n v="3.2388663967611335"/>
    <x v="10"/>
    <x v="1"/>
  </r>
  <r>
    <x v="65"/>
    <x v="129"/>
    <n v="0"/>
    <x v="10"/>
    <x v="1"/>
  </r>
  <r>
    <x v="65"/>
    <x v="130"/>
    <n v="64.372469635627525"/>
    <x v="10"/>
    <x v="1"/>
  </r>
  <r>
    <x v="65"/>
    <x v="131"/>
    <n v="15.789473684210526"/>
    <x v="10"/>
    <x v="1"/>
  </r>
  <r>
    <x v="65"/>
    <x v="4"/>
    <n v="4.8582995951417001"/>
    <x v="10"/>
    <x v="1"/>
  </r>
  <r>
    <x v="66"/>
    <x v="127"/>
    <n v="36.032388663967609"/>
    <x v="10"/>
    <x v="1"/>
  </r>
  <r>
    <x v="66"/>
    <x v="128"/>
    <n v="26.720647773279353"/>
    <x v="10"/>
    <x v="1"/>
  </r>
  <r>
    <x v="66"/>
    <x v="129"/>
    <n v="2.42914979757085"/>
    <x v="10"/>
    <x v="1"/>
  </r>
  <r>
    <x v="66"/>
    <x v="130"/>
    <n v="14.979757085020243"/>
    <x v="10"/>
    <x v="1"/>
  </r>
  <r>
    <x v="66"/>
    <x v="131"/>
    <n v="15.789473684210526"/>
    <x v="10"/>
    <x v="1"/>
  </r>
  <r>
    <x v="66"/>
    <x v="4"/>
    <n v="4.8582995951417001"/>
    <x v="10"/>
    <x v="1"/>
  </r>
  <r>
    <x v="61"/>
    <x v="127"/>
    <n v="15.241635687732343"/>
    <x v="11"/>
    <x v="1"/>
  </r>
  <r>
    <x v="61"/>
    <x v="128"/>
    <n v="1.8587360594795539"/>
    <x v="11"/>
    <x v="1"/>
  </r>
  <r>
    <x v="61"/>
    <x v="129"/>
    <n v="4.4609665427509295"/>
    <x v="11"/>
    <x v="1"/>
  </r>
  <r>
    <x v="61"/>
    <x v="130"/>
    <n v="34.20074349442379"/>
    <x v="11"/>
    <x v="1"/>
  </r>
  <r>
    <x v="61"/>
    <x v="131"/>
    <n v="31.970260223048328"/>
    <x v="11"/>
    <x v="1"/>
  </r>
  <r>
    <x v="61"/>
    <x v="4"/>
    <n v="12.639405204460967"/>
    <x v="11"/>
    <x v="1"/>
  </r>
  <r>
    <x v="62"/>
    <x v="127"/>
    <n v="4.0740740740740744"/>
    <x v="11"/>
    <x v="1"/>
  </r>
  <r>
    <x v="62"/>
    <x v="128"/>
    <n v="0.37037037037037035"/>
    <x v="11"/>
    <x v="1"/>
  </r>
  <r>
    <x v="62"/>
    <x v="129"/>
    <n v="1.1111111111111112"/>
    <x v="11"/>
    <x v="1"/>
  </r>
  <r>
    <x v="62"/>
    <x v="130"/>
    <n v="50"/>
    <x v="11"/>
    <x v="1"/>
  </r>
  <r>
    <x v="62"/>
    <x v="131"/>
    <n v="31.851851851851851"/>
    <x v="11"/>
    <x v="1"/>
  </r>
  <r>
    <x v="62"/>
    <x v="4"/>
    <n v="12.592592592592593"/>
    <x v="11"/>
    <x v="1"/>
  </r>
  <r>
    <x v="63"/>
    <x v="127"/>
    <n v="6.3432835820895521"/>
    <x v="11"/>
    <x v="1"/>
  </r>
  <r>
    <x v="63"/>
    <x v="128"/>
    <n v="1.4925373134328359"/>
    <x v="11"/>
    <x v="1"/>
  </r>
  <r>
    <x v="63"/>
    <x v="129"/>
    <n v="0.37313432835820898"/>
    <x v="11"/>
    <x v="1"/>
  </r>
  <r>
    <x v="63"/>
    <x v="130"/>
    <n v="47.388059701492537"/>
    <x v="11"/>
    <x v="1"/>
  </r>
  <r>
    <x v="63"/>
    <x v="131"/>
    <n v="32.089552238805972"/>
    <x v="11"/>
    <x v="1"/>
  </r>
  <r>
    <x v="63"/>
    <x v="4"/>
    <n v="12.313432835820896"/>
    <x v="11"/>
    <x v="1"/>
  </r>
  <r>
    <x v="64"/>
    <x v="127"/>
    <n v="6.2962962962962967"/>
    <x v="11"/>
    <x v="1"/>
  </r>
  <r>
    <x v="64"/>
    <x v="128"/>
    <n v="1.1111111111111112"/>
    <x v="11"/>
    <x v="1"/>
  </r>
  <r>
    <x v="64"/>
    <x v="129"/>
    <n v="1.8518518518518519"/>
    <x v="11"/>
    <x v="1"/>
  </r>
  <r>
    <x v="64"/>
    <x v="130"/>
    <n v="46.296296296296298"/>
    <x v="11"/>
    <x v="1"/>
  </r>
  <r>
    <x v="64"/>
    <x v="131"/>
    <n v="31.851851851851851"/>
    <x v="11"/>
    <x v="1"/>
  </r>
  <r>
    <x v="64"/>
    <x v="4"/>
    <n v="12.592592592592593"/>
    <x v="11"/>
    <x v="1"/>
  </r>
  <r>
    <x v="65"/>
    <x v="127"/>
    <n v="6.666666666666667"/>
    <x v="11"/>
    <x v="1"/>
  </r>
  <r>
    <x v="65"/>
    <x v="128"/>
    <n v="0.37037037037037035"/>
    <x v="11"/>
    <x v="1"/>
  </r>
  <r>
    <x v="65"/>
    <x v="129"/>
    <n v="0.37037037037037035"/>
    <x v="11"/>
    <x v="1"/>
  </r>
  <r>
    <x v="65"/>
    <x v="130"/>
    <n v="48.148148148148145"/>
    <x v="11"/>
    <x v="1"/>
  </r>
  <r>
    <x v="65"/>
    <x v="131"/>
    <n v="31.851851851851851"/>
    <x v="11"/>
    <x v="1"/>
  </r>
  <r>
    <x v="65"/>
    <x v="4"/>
    <n v="12.592592592592593"/>
    <x v="11"/>
    <x v="1"/>
  </r>
  <r>
    <x v="66"/>
    <x v="127"/>
    <n v="24.444444444444443"/>
    <x v="11"/>
    <x v="1"/>
  </r>
  <r>
    <x v="66"/>
    <x v="128"/>
    <n v="11.481481481481481"/>
    <x v="11"/>
    <x v="1"/>
  </r>
  <r>
    <x v="66"/>
    <x v="129"/>
    <n v="1.1111111111111112"/>
    <x v="11"/>
    <x v="1"/>
  </r>
  <r>
    <x v="66"/>
    <x v="130"/>
    <n v="18.888888888888889"/>
    <x v="11"/>
    <x v="1"/>
  </r>
  <r>
    <x v="66"/>
    <x v="131"/>
    <n v="31.851851851851851"/>
    <x v="11"/>
    <x v="1"/>
  </r>
  <r>
    <x v="66"/>
    <x v="4"/>
    <n v="12.592592592592593"/>
    <x v="11"/>
    <x v="1"/>
  </r>
  <r>
    <x v="61"/>
    <x v="127"/>
    <n v="30.612244897959183"/>
    <x v="12"/>
    <x v="1"/>
  </r>
  <r>
    <x v="61"/>
    <x v="128"/>
    <n v="3.7414965986394559"/>
    <x v="12"/>
    <x v="1"/>
  </r>
  <r>
    <x v="61"/>
    <x v="129"/>
    <n v="9.183673469387756"/>
    <x v="12"/>
    <x v="1"/>
  </r>
  <r>
    <x v="61"/>
    <x v="130"/>
    <n v="26.19047619047619"/>
    <x v="12"/>
    <x v="1"/>
  </r>
  <r>
    <x v="61"/>
    <x v="131"/>
    <n v="18.367346938775512"/>
    <x v="12"/>
    <x v="1"/>
  </r>
  <r>
    <x v="61"/>
    <x v="4"/>
    <n v="12.244897959183673"/>
    <x v="12"/>
    <x v="1"/>
  </r>
  <r>
    <x v="62"/>
    <x v="127"/>
    <n v="19.047619047619047"/>
    <x v="12"/>
    <x v="1"/>
  </r>
  <r>
    <x v="62"/>
    <x v="128"/>
    <n v="0.68027210884353739"/>
    <x v="12"/>
    <x v="1"/>
  </r>
  <r>
    <x v="62"/>
    <x v="129"/>
    <n v="4.0816326530612246"/>
    <x v="12"/>
    <x v="1"/>
  </r>
  <r>
    <x v="62"/>
    <x v="130"/>
    <n v="45.57823129251701"/>
    <x v="12"/>
    <x v="1"/>
  </r>
  <r>
    <x v="62"/>
    <x v="131"/>
    <n v="18.367346938775512"/>
    <x v="12"/>
    <x v="1"/>
  </r>
  <r>
    <x v="62"/>
    <x v="4"/>
    <n v="12.244897959183673"/>
    <x v="12"/>
    <x v="1"/>
  </r>
  <r>
    <x v="63"/>
    <x v="127"/>
    <n v="11.643835616438356"/>
    <x v="12"/>
    <x v="1"/>
  </r>
  <r>
    <x v="63"/>
    <x v="128"/>
    <n v="1.0273972602739727"/>
    <x v="12"/>
    <x v="1"/>
  </r>
  <r>
    <x v="63"/>
    <x v="129"/>
    <n v="1.3698630136986301"/>
    <x v="12"/>
    <x v="1"/>
  </r>
  <r>
    <x v="63"/>
    <x v="130"/>
    <n v="55.136986301369866"/>
    <x v="12"/>
    <x v="1"/>
  </r>
  <r>
    <x v="63"/>
    <x v="131"/>
    <n v="18.493150684931507"/>
    <x v="12"/>
    <x v="1"/>
  </r>
  <r>
    <x v="63"/>
    <x v="4"/>
    <n v="12.328767123287671"/>
    <x v="12"/>
    <x v="1"/>
  </r>
  <r>
    <x v="64"/>
    <x v="127"/>
    <n v="9.8976109215017072"/>
    <x v="12"/>
    <x v="1"/>
  </r>
  <r>
    <x v="64"/>
    <x v="128"/>
    <n v="0.68259385665529015"/>
    <x v="12"/>
    <x v="1"/>
  </r>
  <r>
    <x v="64"/>
    <x v="129"/>
    <n v="1.3651877133105803"/>
    <x v="12"/>
    <x v="1"/>
  </r>
  <r>
    <x v="64"/>
    <x v="130"/>
    <n v="57.337883959044369"/>
    <x v="12"/>
    <x v="1"/>
  </r>
  <r>
    <x v="64"/>
    <x v="131"/>
    <n v="18.430034129692832"/>
    <x v="12"/>
    <x v="1"/>
  </r>
  <r>
    <x v="64"/>
    <x v="4"/>
    <n v="12.286689419795222"/>
    <x v="12"/>
    <x v="1"/>
  </r>
  <r>
    <x v="65"/>
    <x v="127"/>
    <n v="2.0408163265306123"/>
    <x v="12"/>
    <x v="1"/>
  </r>
  <r>
    <x v="65"/>
    <x v="128"/>
    <n v="0.3401360544217687"/>
    <x v="12"/>
    <x v="1"/>
  </r>
  <r>
    <x v="65"/>
    <x v="129"/>
    <n v="0.3401360544217687"/>
    <x v="12"/>
    <x v="1"/>
  </r>
  <r>
    <x v="65"/>
    <x v="130"/>
    <n v="66.666666666666671"/>
    <x v="12"/>
    <x v="1"/>
  </r>
  <r>
    <x v="65"/>
    <x v="131"/>
    <n v="18.367346938775512"/>
    <x v="12"/>
    <x v="1"/>
  </r>
  <r>
    <x v="65"/>
    <x v="4"/>
    <n v="12.244897959183673"/>
    <x v="12"/>
    <x v="1"/>
  </r>
  <r>
    <x v="66"/>
    <x v="127"/>
    <n v="29.351535836177476"/>
    <x v="12"/>
    <x v="1"/>
  </r>
  <r>
    <x v="66"/>
    <x v="128"/>
    <n v="18.771331058020479"/>
    <x v="12"/>
    <x v="1"/>
  </r>
  <r>
    <x v="66"/>
    <x v="129"/>
    <n v="1.3651877133105803"/>
    <x v="12"/>
    <x v="1"/>
  </r>
  <r>
    <x v="66"/>
    <x v="130"/>
    <n v="20.136518771331058"/>
    <x v="12"/>
    <x v="1"/>
  </r>
  <r>
    <x v="66"/>
    <x v="131"/>
    <n v="18.430034129692832"/>
    <x v="12"/>
    <x v="1"/>
  </r>
  <r>
    <x v="66"/>
    <x v="4"/>
    <n v="12.286689419795222"/>
    <x v="12"/>
    <x v="1"/>
  </r>
  <r>
    <x v="61"/>
    <x v="127"/>
    <n v="30.76923076923077"/>
    <x v="13"/>
    <x v="1"/>
  </r>
  <r>
    <x v="61"/>
    <x v="128"/>
    <n v="2.5641025641025643"/>
    <x v="13"/>
    <x v="1"/>
  </r>
  <r>
    <x v="61"/>
    <x v="129"/>
    <n v="8.9743589743589745"/>
    <x v="13"/>
    <x v="1"/>
  </r>
  <r>
    <x v="61"/>
    <x v="130"/>
    <n v="33.974358974358971"/>
    <x v="13"/>
    <x v="1"/>
  </r>
  <r>
    <x v="61"/>
    <x v="131"/>
    <n v="16.025641025641026"/>
    <x v="13"/>
    <x v="1"/>
  </r>
  <r>
    <x v="61"/>
    <x v="4"/>
    <n v="8.3333333333333339"/>
    <x v="13"/>
    <x v="1"/>
  </r>
  <r>
    <x v="62"/>
    <x v="127"/>
    <n v="20.512820512820515"/>
    <x v="13"/>
    <x v="1"/>
  </r>
  <r>
    <x v="62"/>
    <x v="128"/>
    <n v="0"/>
    <x v="13"/>
    <x v="1"/>
  </r>
  <r>
    <x v="62"/>
    <x v="129"/>
    <n v="2.5641025641025643"/>
    <x v="13"/>
    <x v="1"/>
  </r>
  <r>
    <x v="62"/>
    <x v="130"/>
    <n v="52.564102564102562"/>
    <x v="13"/>
    <x v="1"/>
  </r>
  <r>
    <x v="62"/>
    <x v="131"/>
    <n v="16.025641025641026"/>
    <x v="13"/>
    <x v="1"/>
  </r>
  <r>
    <x v="62"/>
    <x v="4"/>
    <n v="8.3333333333333339"/>
    <x v="13"/>
    <x v="1"/>
  </r>
  <r>
    <x v="63"/>
    <x v="127"/>
    <n v="12.337662337662337"/>
    <x v="13"/>
    <x v="1"/>
  </r>
  <r>
    <x v="63"/>
    <x v="128"/>
    <n v="2.5974025974025974"/>
    <x v="13"/>
    <x v="1"/>
  </r>
  <r>
    <x v="63"/>
    <x v="129"/>
    <n v="0"/>
    <x v="13"/>
    <x v="1"/>
  </r>
  <r>
    <x v="63"/>
    <x v="130"/>
    <n v="60.38961038961039"/>
    <x v="13"/>
    <x v="1"/>
  </r>
  <r>
    <x v="63"/>
    <x v="131"/>
    <n v="16.233766233766232"/>
    <x v="13"/>
    <x v="1"/>
  </r>
  <r>
    <x v="63"/>
    <x v="4"/>
    <n v="8.4415584415584419"/>
    <x v="13"/>
    <x v="1"/>
  </r>
  <r>
    <x v="64"/>
    <x v="127"/>
    <n v="19.871794871794872"/>
    <x v="13"/>
    <x v="1"/>
  </r>
  <r>
    <x v="64"/>
    <x v="128"/>
    <n v="1.9230769230769231"/>
    <x v="13"/>
    <x v="1"/>
  </r>
  <r>
    <x v="64"/>
    <x v="129"/>
    <n v="3.2051282051282053"/>
    <x v="13"/>
    <x v="1"/>
  </r>
  <r>
    <x v="64"/>
    <x v="130"/>
    <n v="50.641025641025642"/>
    <x v="13"/>
    <x v="1"/>
  </r>
  <r>
    <x v="64"/>
    <x v="131"/>
    <n v="16.025641025641026"/>
    <x v="13"/>
    <x v="1"/>
  </r>
  <r>
    <x v="64"/>
    <x v="4"/>
    <n v="8.3333333333333339"/>
    <x v="13"/>
    <x v="1"/>
  </r>
  <r>
    <x v="65"/>
    <x v="127"/>
    <n v="13.461538461538462"/>
    <x v="13"/>
    <x v="1"/>
  </r>
  <r>
    <x v="65"/>
    <x v="128"/>
    <n v="0"/>
    <x v="13"/>
    <x v="1"/>
  </r>
  <r>
    <x v="65"/>
    <x v="129"/>
    <n v="1.2820512820512822"/>
    <x v="13"/>
    <x v="1"/>
  </r>
  <r>
    <x v="65"/>
    <x v="130"/>
    <n v="60.897435897435898"/>
    <x v="13"/>
    <x v="1"/>
  </r>
  <r>
    <x v="65"/>
    <x v="131"/>
    <n v="16.025641025641026"/>
    <x v="13"/>
    <x v="1"/>
  </r>
  <r>
    <x v="65"/>
    <x v="4"/>
    <n v="8.3333333333333339"/>
    <x v="13"/>
    <x v="1"/>
  </r>
  <r>
    <x v="66"/>
    <x v="127"/>
    <n v="39.102564102564102"/>
    <x v="13"/>
    <x v="1"/>
  </r>
  <r>
    <x v="66"/>
    <x v="128"/>
    <n v="10.897435897435898"/>
    <x v="13"/>
    <x v="1"/>
  </r>
  <r>
    <x v="66"/>
    <x v="129"/>
    <n v="5.7692307692307692"/>
    <x v="13"/>
    <x v="1"/>
  </r>
  <r>
    <x v="66"/>
    <x v="130"/>
    <n v="21.153846153846153"/>
    <x v="13"/>
    <x v="1"/>
  </r>
  <r>
    <x v="66"/>
    <x v="131"/>
    <n v="16.025641025641026"/>
    <x v="13"/>
    <x v="1"/>
  </r>
  <r>
    <x v="66"/>
    <x v="4"/>
    <n v="8.3333333333333339"/>
    <x v="13"/>
    <x v="1"/>
  </r>
  <r>
    <x v="61"/>
    <x v="127"/>
    <n v="8.1081081081081088"/>
    <x v="14"/>
    <x v="1"/>
  </r>
  <r>
    <x v="61"/>
    <x v="128"/>
    <n v="6.0810810810810807"/>
    <x v="14"/>
    <x v="1"/>
  </r>
  <r>
    <x v="61"/>
    <x v="129"/>
    <n v="8.1081081081081088"/>
    <x v="14"/>
    <x v="1"/>
  </r>
  <r>
    <x v="61"/>
    <x v="130"/>
    <n v="14.189189189189189"/>
    <x v="14"/>
    <x v="1"/>
  </r>
  <r>
    <x v="61"/>
    <x v="131"/>
    <n v="44.594594594594597"/>
    <x v="14"/>
    <x v="1"/>
  </r>
  <r>
    <x v="61"/>
    <x v="4"/>
    <n v="18.918918918918919"/>
    <x v="14"/>
    <x v="1"/>
  </r>
  <r>
    <x v="62"/>
    <x v="127"/>
    <n v="4.7297297297297298"/>
    <x v="14"/>
    <x v="1"/>
  </r>
  <r>
    <x v="62"/>
    <x v="128"/>
    <n v="0.67567567567567566"/>
    <x v="14"/>
    <x v="1"/>
  </r>
  <r>
    <x v="62"/>
    <x v="129"/>
    <n v="0.67567567567567566"/>
    <x v="14"/>
    <x v="1"/>
  </r>
  <r>
    <x v="62"/>
    <x v="130"/>
    <n v="30.405405405405407"/>
    <x v="14"/>
    <x v="1"/>
  </r>
  <r>
    <x v="62"/>
    <x v="131"/>
    <n v="44.594594594594597"/>
    <x v="14"/>
    <x v="1"/>
  </r>
  <r>
    <x v="62"/>
    <x v="4"/>
    <n v="18.918918918918919"/>
    <x v="14"/>
    <x v="1"/>
  </r>
  <r>
    <x v="63"/>
    <x v="127"/>
    <n v="4.0540540540540544"/>
    <x v="14"/>
    <x v="1"/>
  </r>
  <r>
    <x v="63"/>
    <x v="128"/>
    <n v="2.0270270270270272"/>
    <x v="14"/>
    <x v="1"/>
  </r>
  <r>
    <x v="63"/>
    <x v="129"/>
    <n v="0.67567567567567566"/>
    <x v="14"/>
    <x v="1"/>
  </r>
  <r>
    <x v="63"/>
    <x v="130"/>
    <n v="29.72972972972973"/>
    <x v="14"/>
    <x v="1"/>
  </r>
  <r>
    <x v="63"/>
    <x v="131"/>
    <n v="44.594594594594597"/>
    <x v="14"/>
    <x v="1"/>
  </r>
  <r>
    <x v="63"/>
    <x v="4"/>
    <n v="18.918918918918919"/>
    <x v="14"/>
    <x v="1"/>
  </r>
  <r>
    <x v="64"/>
    <x v="127"/>
    <n v="2.0270270270270272"/>
    <x v="14"/>
    <x v="1"/>
  </r>
  <r>
    <x v="64"/>
    <x v="128"/>
    <n v="0"/>
    <x v="14"/>
    <x v="1"/>
  </r>
  <r>
    <x v="64"/>
    <x v="129"/>
    <n v="0.67567567567567566"/>
    <x v="14"/>
    <x v="1"/>
  </r>
  <r>
    <x v="64"/>
    <x v="130"/>
    <n v="33.783783783783782"/>
    <x v="14"/>
    <x v="1"/>
  </r>
  <r>
    <x v="64"/>
    <x v="131"/>
    <n v="44.594594594594597"/>
    <x v="14"/>
    <x v="1"/>
  </r>
  <r>
    <x v="64"/>
    <x v="4"/>
    <n v="18.918918918918919"/>
    <x v="14"/>
    <x v="1"/>
  </r>
  <r>
    <x v="65"/>
    <x v="127"/>
    <n v="1.3513513513513513"/>
    <x v="14"/>
    <x v="1"/>
  </r>
  <r>
    <x v="65"/>
    <x v="128"/>
    <n v="0"/>
    <x v="14"/>
    <x v="1"/>
  </r>
  <r>
    <x v="65"/>
    <x v="129"/>
    <n v="0"/>
    <x v="14"/>
    <x v="1"/>
  </r>
  <r>
    <x v="65"/>
    <x v="130"/>
    <n v="35.135135135135137"/>
    <x v="14"/>
    <x v="1"/>
  </r>
  <r>
    <x v="65"/>
    <x v="131"/>
    <n v="44.594594594594597"/>
    <x v="14"/>
    <x v="1"/>
  </r>
  <r>
    <x v="65"/>
    <x v="4"/>
    <n v="18.918918918918919"/>
    <x v="14"/>
    <x v="1"/>
  </r>
  <r>
    <x v="66"/>
    <x v="127"/>
    <n v="7.4324324324324325"/>
    <x v="14"/>
    <x v="1"/>
  </r>
  <r>
    <x v="66"/>
    <x v="128"/>
    <n v="8.1081081081081088"/>
    <x v="14"/>
    <x v="1"/>
  </r>
  <r>
    <x v="66"/>
    <x v="129"/>
    <n v="0.67567567567567566"/>
    <x v="14"/>
    <x v="1"/>
  </r>
  <r>
    <x v="66"/>
    <x v="130"/>
    <n v="20.27027027027027"/>
    <x v="14"/>
    <x v="1"/>
  </r>
  <r>
    <x v="66"/>
    <x v="131"/>
    <n v="44.594594594594597"/>
    <x v="14"/>
    <x v="1"/>
  </r>
  <r>
    <x v="66"/>
    <x v="4"/>
    <n v="18.918918918918919"/>
    <x v="14"/>
    <x v="1"/>
  </r>
  <r>
    <x v="61"/>
    <x v="127"/>
    <n v="27.702702702702702"/>
    <x v="15"/>
    <x v="1"/>
  </r>
  <r>
    <x v="61"/>
    <x v="128"/>
    <n v="16.891891891891891"/>
    <x v="15"/>
    <x v="1"/>
  </r>
  <r>
    <x v="61"/>
    <x v="129"/>
    <n v="8.7837837837837842"/>
    <x v="15"/>
    <x v="1"/>
  </r>
  <r>
    <x v="61"/>
    <x v="130"/>
    <n v="26.351351351351351"/>
    <x v="15"/>
    <x v="1"/>
  </r>
  <r>
    <x v="61"/>
    <x v="131"/>
    <n v="14.189189189189189"/>
    <x v="15"/>
    <x v="1"/>
  </r>
  <r>
    <x v="61"/>
    <x v="4"/>
    <n v="7.4324324324324325"/>
    <x v="15"/>
    <x v="1"/>
  </r>
  <r>
    <x v="62"/>
    <x v="127"/>
    <n v="6.0810810810810807"/>
    <x v="15"/>
    <x v="1"/>
  </r>
  <r>
    <x v="62"/>
    <x v="128"/>
    <n v="2.0270270270270272"/>
    <x v="15"/>
    <x v="1"/>
  </r>
  <r>
    <x v="62"/>
    <x v="129"/>
    <n v="0.67567567567567566"/>
    <x v="15"/>
    <x v="1"/>
  </r>
  <r>
    <x v="62"/>
    <x v="130"/>
    <n v="69.594594594594597"/>
    <x v="15"/>
    <x v="1"/>
  </r>
  <r>
    <x v="62"/>
    <x v="131"/>
    <n v="14.189189189189189"/>
    <x v="15"/>
    <x v="1"/>
  </r>
  <r>
    <x v="62"/>
    <x v="4"/>
    <n v="7.4324324324324325"/>
    <x v="15"/>
    <x v="1"/>
  </r>
  <r>
    <x v="63"/>
    <x v="127"/>
    <n v="7.4324324324324325"/>
    <x v="15"/>
    <x v="1"/>
  </r>
  <r>
    <x v="63"/>
    <x v="128"/>
    <n v="5.4054054054054053"/>
    <x v="15"/>
    <x v="1"/>
  </r>
  <r>
    <x v="63"/>
    <x v="129"/>
    <n v="1.3513513513513513"/>
    <x v="15"/>
    <x v="1"/>
  </r>
  <r>
    <x v="63"/>
    <x v="130"/>
    <n v="65.540540540540547"/>
    <x v="15"/>
    <x v="1"/>
  </r>
  <r>
    <x v="63"/>
    <x v="131"/>
    <n v="14.189189189189189"/>
    <x v="15"/>
    <x v="1"/>
  </r>
  <r>
    <x v="63"/>
    <x v="4"/>
    <n v="7.4324324324324325"/>
    <x v="15"/>
    <x v="1"/>
  </r>
  <r>
    <x v="64"/>
    <x v="127"/>
    <n v="14.864864864864865"/>
    <x v="15"/>
    <x v="1"/>
  </r>
  <r>
    <x v="64"/>
    <x v="128"/>
    <n v="6.0810810810810807"/>
    <x v="15"/>
    <x v="1"/>
  </r>
  <r>
    <x v="64"/>
    <x v="129"/>
    <n v="0.67567567567567566"/>
    <x v="15"/>
    <x v="1"/>
  </r>
  <r>
    <x v="64"/>
    <x v="130"/>
    <n v="57.432432432432435"/>
    <x v="15"/>
    <x v="1"/>
  </r>
  <r>
    <x v="64"/>
    <x v="131"/>
    <n v="14.189189189189189"/>
    <x v="15"/>
    <x v="1"/>
  </r>
  <r>
    <x v="64"/>
    <x v="4"/>
    <n v="7.4324324324324325"/>
    <x v="15"/>
    <x v="1"/>
  </r>
  <r>
    <x v="65"/>
    <x v="127"/>
    <n v="4.7297297297297298"/>
    <x v="15"/>
    <x v="1"/>
  </r>
  <r>
    <x v="65"/>
    <x v="128"/>
    <n v="2.7027027027027026"/>
    <x v="15"/>
    <x v="1"/>
  </r>
  <r>
    <x v="65"/>
    <x v="129"/>
    <n v="0.67567567567567566"/>
    <x v="15"/>
    <x v="1"/>
  </r>
  <r>
    <x v="65"/>
    <x v="130"/>
    <n v="70.270270270270274"/>
    <x v="15"/>
    <x v="1"/>
  </r>
  <r>
    <x v="65"/>
    <x v="131"/>
    <n v="14.189189189189189"/>
    <x v="15"/>
    <x v="1"/>
  </r>
  <r>
    <x v="65"/>
    <x v="4"/>
    <n v="7.4324324324324325"/>
    <x v="15"/>
    <x v="1"/>
  </r>
  <r>
    <x v="66"/>
    <x v="127"/>
    <n v="23.648648648648649"/>
    <x v="15"/>
    <x v="1"/>
  </r>
  <r>
    <x v="66"/>
    <x v="128"/>
    <n v="32.432432432432435"/>
    <x v="15"/>
    <x v="1"/>
  </r>
  <r>
    <x v="66"/>
    <x v="129"/>
    <n v="2.0270270270270272"/>
    <x v="15"/>
    <x v="1"/>
  </r>
  <r>
    <x v="66"/>
    <x v="130"/>
    <n v="22.297297297297298"/>
    <x v="15"/>
    <x v="1"/>
  </r>
  <r>
    <x v="66"/>
    <x v="131"/>
    <n v="14.189189189189189"/>
    <x v="15"/>
    <x v="1"/>
  </r>
  <r>
    <x v="66"/>
    <x v="4"/>
    <n v="7.4324324324324325"/>
    <x v="15"/>
    <x v="1"/>
  </r>
  <r>
    <x v="61"/>
    <x v="127"/>
    <n v="35.763888888888886"/>
    <x v="16"/>
    <x v="1"/>
  </r>
  <r>
    <x v="61"/>
    <x v="128"/>
    <n v="5.9027777777777777"/>
    <x v="16"/>
    <x v="1"/>
  </r>
  <r>
    <x v="61"/>
    <x v="129"/>
    <n v="7.6388888888888893"/>
    <x v="16"/>
    <x v="1"/>
  </r>
  <r>
    <x v="61"/>
    <x v="130"/>
    <n v="26.736111111111111"/>
    <x v="16"/>
    <x v="1"/>
  </r>
  <r>
    <x v="61"/>
    <x v="131"/>
    <n v="17.013888888888889"/>
    <x v="16"/>
    <x v="1"/>
  </r>
  <r>
    <x v="61"/>
    <x v="4"/>
    <n v="6.9444444444444446"/>
    <x v="16"/>
    <x v="1"/>
  </r>
  <r>
    <x v="62"/>
    <x v="127"/>
    <n v="13.804713804713804"/>
    <x v="16"/>
    <x v="1"/>
  </r>
  <r>
    <x v="62"/>
    <x v="128"/>
    <n v="1.0101010101010102"/>
    <x v="16"/>
    <x v="1"/>
  </r>
  <r>
    <x v="62"/>
    <x v="129"/>
    <n v="1.6835016835016836"/>
    <x v="16"/>
    <x v="1"/>
  </r>
  <r>
    <x v="62"/>
    <x v="130"/>
    <n v="59.25925925925926"/>
    <x v="16"/>
    <x v="1"/>
  </r>
  <r>
    <x v="62"/>
    <x v="131"/>
    <n v="17.508417508417509"/>
    <x v="16"/>
    <x v="1"/>
  </r>
  <r>
    <x v="62"/>
    <x v="4"/>
    <n v="6.7340067340067344"/>
    <x v="16"/>
    <x v="1"/>
  </r>
  <r>
    <x v="63"/>
    <x v="127"/>
    <n v="12.627986348122867"/>
    <x v="16"/>
    <x v="1"/>
  </r>
  <r>
    <x v="63"/>
    <x v="128"/>
    <n v="2.0477815699658701"/>
    <x v="16"/>
    <x v="1"/>
  </r>
  <r>
    <x v="63"/>
    <x v="129"/>
    <n v="0.68259385665529015"/>
    <x v="16"/>
    <x v="1"/>
  </r>
  <r>
    <x v="63"/>
    <x v="130"/>
    <n v="60.409556313993171"/>
    <x v="16"/>
    <x v="1"/>
  </r>
  <r>
    <x v="63"/>
    <x v="131"/>
    <n v="17.406143344709896"/>
    <x v="16"/>
    <x v="1"/>
  </r>
  <r>
    <x v="63"/>
    <x v="4"/>
    <n v="6.8259385665529013"/>
    <x v="16"/>
    <x v="1"/>
  </r>
  <r>
    <x v="64"/>
    <x v="127"/>
    <n v="14.915254237288135"/>
    <x v="16"/>
    <x v="1"/>
  </r>
  <r>
    <x v="64"/>
    <x v="128"/>
    <n v="3.0508474576271185"/>
    <x v="16"/>
    <x v="1"/>
  </r>
  <r>
    <x v="64"/>
    <x v="129"/>
    <n v="3.0508474576271185"/>
    <x v="16"/>
    <x v="1"/>
  </r>
  <r>
    <x v="64"/>
    <x v="130"/>
    <n v="55.254237288135592"/>
    <x v="16"/>
    <x v="1"/>
  </r>
  <r>
    <x v="64"/>
    <x v="131"/>
    <n v="17.627118644067796"/>
    <x v="16"/>
    <x v="1"/>
  </r>
  <r>
    <x v="64"/>
    <x v="4"/>
    <n v="6.4406779661016946"/>
    <x v="16"/>
    <x v="1"/>
  </r>
  <r>
    <x v="65"/>
    <x v="127"/>
    <n v="7.7441077441077439"/>
    <x v="16"/>
    <x v="1"/>
  </r>
  <r>
    <x v="65"/>
    <x v="128"/>
    <n v="1.0101010101010102"/>
    <x v="16"/>
    <x v="1"/>
  </r>
  <r>
    <x v="65"/>
    <x v="129"/>
    <n v="0.33670033670033672"/>
    <x v="16"/>
    <x v="1"/>
  </r>
  <r>
    <x v="65"/>
    <x v="130"/>
    <n v="66.666666666666671"/>
    <x v="16"/>
    <x v="1"/>
  </r>
  <r>
    <x v="65"/>
    <x v="131"/>
    <n v="17.508417508417509"/>
    <x v="16"/>
    <x v="1"/>
  </r>
  <r>
    <x v="65"/>
    <x v="4"/>
    <n v="6.7340067340067344"/>
    <x v="16"/>
    <x v="1"/>
  </r>
  <r>
    <x v="66"/>
    <x v="127"/>
    <n v="33.333333333333336"/>
    <x v="16"/>
    <x v="1"/>
  </r>
  <r>
    <x v="66"/>
    <x v="128"/>
    <n v="19.865319865319865"/>
    <x v="16"/>
    <x v="1"/>
  </r>
  <r>
    <x v="66"/>
    <x v="129"/>
    <n v="3.3670033670033672"/>
    <x v="16"/>
    <x v="1"/>
  </r>
  <r>
    <x v="66"/>
    <x v="130"/>
    <n v="19.528619528619529"/>
    <x v="16"/>
    <x v="1"/>
  </r>
  <r>
    <x v="66"/>
    <x v="131"/>
    <n v="17.508417508417509"/>
    <x v="16"/>
    <x v="1"/>
  </r>
  <r>
    <x v="66"/>
    <x v="4"/>
    <n v="6.7340067340067344"/>
    <x v="16"/>
    <x v="1"/>
  </r>
  <r>
    <x v="67"/>
    <x v="127"/>
    <n v="11.12021112021112"/>
    <x v="0"/>
    <x v="0"/>
  </r>
  <r>
    <x v="67"/>
    <x v="128"/>
    <n v="4.2497042497042496"/>
    <x v="0"/>
    <x v="0"/>
  </r>
  <r>
    <x v="67"/>
    <x v="129"/>
    <n v="1.7199017199017199"/>
    <x v="0"/>
    <x v="0"/>
  </r>
  <r>
    <x v="67"/>
    <x v="130"/>
    <n v="39.494039494039491"/>
    <x v="0"/>
    <x v="0"/>
  </r>
  <r>
    <x v="67"/>
    <x v="131"/>
    <n v="30.266630266630266"/>
    <x v="0"/>
    <x v="0"/>
  </r>
  <r>
    <x v="67"/>
    <x v="4"/>
    <n v="13.213213213213214"/>
    <x v="0"/>
    <x v="0"/>
  </r>
  <r>
    <x v="68"/>
    <x v="127"/>
    <n v="18.616199514455971"/>
    <x v="0"/>
    <x v="0"/>
  </r>
  <r>
    <x v="68"/>
    <x v="128"/>
    <n v="7.6362833811520634"/>
    <x v="0"/>
    <x v="0"/>
  </r>
  <r>
    <x v="68"/>
    <x v="129"/>
    <n v="2.5049657912160672"/>
    <x v="0"/>
    <x v="0"/>
  </r>
  <r>
    <x v="68"/>
    <x v="130"/>
    <n v="22.445376296623262"/>
    <x v="0"/>
    <x v="0"/>
  </r>
  <r>
    <x v="68"/>
    <x v="131"/>
    <n v="34.109468108585304"/>
    <x v="0"/>
    <x v="0"/>
  </r>
  <r>
    <x v="68"/>
    <x v="4"/>
    <n v="14.886338556610021"/>
    <x v="0"/>
    <x v="0"/>
  </r>
  <r>
    <x v="69"/>
    <x v="127"/>
    <n v="15.933715742511154"/>
    <x v="0"/>
    <x v="0"/>
  </r>
  <r>
    <x v="69"/>
    <x v="128"/>
    <n v="4.4614404079031234"/>
    <x v="0"/>
    <x v="0"/>
  </r>
  <r>
    <x v="69"/>
    <x v="129"/>
    <n v="1.3748520440681054"/>
    <x v="0"/>
    <x v="0"/>
  </r>
  <r>
    <x v="69"/>
    <x v="130"/>
    <n v="34.771920240371486"/>
    <x v="0"/>
    <x v="0"/>
  </r>
  <r>
    <x v="69"/>
    <x v="131"/>
    <n v="30.274059910771193"/>
    <x v="0"/>
    <x v="0"/>
  </r>
  <r>
    <x v="69"/>
    <x v="4"/>
    <n v="13.229536556496404"/>
    <x v="0"/>
    <x v="0"/>
  </r>
  <r>
    <x v="70"/>
    <x v="127"/>
    <n v="17.024745827738347"/>
    <x v="0"/>
    <x v="0"/>
  </r>
  <r>
    <x v="70"/>
    <x v="128"/>
    <n v="6.8578553615960098"/>
    <x v="0"/>
    <x v="0"/>
  </r>
  <r>
    <x v="70"/>
    <x v="129"/>
    <n v="2.06215231152887"/>
    <x v="0"/>
    <x v="0"/>
  </r>
  <r>
    <x v="70"/>
    <x v="130"/>
    <n v="31.028198733934396"/>
    <x v="0"/>
    <x v="0"/>
  </r>
  <r>
    <x v="70"/>
    <x v="131"/>
    <n v="30.136197966621907"/>
    <x v="0"/>
    <x v="0"/>
  </r>
  <r>
    <x v="70"/>
    <x v="4"/>
    <n v="13.169000575484366"/>
    <x v="0"/>
    <x v="0"/>
  </r>
  <r>
    <x v="71"/>
    <x v="127"/>
    <n v="10.245454545454546"/>
    <x v="0"/>
    <x v="0"/>
  </r>
  <r>
    <x v="71"/>
    <x v="128"/>
    <n v="4.1090909090909093"/>
    <x v="0"/>
    <x v="0"/>
  </r>
  <r>
    <x v="71"/>
    <x v="129"/>
    <n v="0.65454545454545454"/>
    <x v="0"/>
    <x v="0"/>
  </r>
  <r>
    <x v="71"/>
    <x v="130"/>
    <n v="41.590909090909093"/>
    <x v="0"/>
    <x v="0"/>
  </r>
  <r>
    <x v="71"/>
    <x v="131"/>
    <n v="30.236363636363638"/>
    <x v="0"/>
    <x v="0"/>
  </r>
  <r>
    <x v="71"/>
    <x v="4"/>
    <n v="13.209090909090909"/>
    <x v="0"/>
    <x v="0"/>
  </r>
  <r>
    <x v="72"/>
    <x v="127"/>
    <n v="3.1727272727272728"/>
    <x v="0"/>
    <x v="0"/>
  </r>
  <r>
    <x v="72"/>
    <x v="128"/>
    <n v="0.40909090909090912"/>
    <x v="0"/>
    <x v="0"/>
  </r>
  <r>
    <x v="72"/>
    <x v="129"/>
    <n v="0.67272727272727273"/>
    <x v="0"/>
    <x v="0"/>
  </r>
  <r>
    <x v="72"/>
    <x v="130"/>
    <n v="52.309090909090912"/>
    <x v="0"/>
    <x v="0"/>
  </r>
  <r>
    <x v="72"/>
    <x v="131"/>
    <n v="30.236363636363638"/>
    <x v="0"/>
    <x v="0"/>
  </r>
  <r>
    <x v="72"/>
    <x v="4"/>
    <n v="13.209090909090909"/>
    <x v="0"/>
    <x v="0"/>
  </r>
  <r>
    <x v="67"/>
    <x v="127"/>
    <n v="28.554265118141771"/>
    <x v="1"/>
    <x v="0"/>
  </r>
  <r>
    <x v="67"/>
    <x v="128"/>
    <n v="8.8105726872246688"/>
    <x v="1"/>
    <x v="0"/>
  </r>
  <r>
    <x v="67"/>
    <x v="129"/>
    <n v="2.6031237484981977"/>
    <x v="1"/>
    <x v="0"/>
  </r>
  <r>
    <x v="67"/>
    <x v="130"/>
    <n v="42.811373648378051"/>
    <x v="1"/>
    <x v="0"/>
  </r>
  <r>
    <x v="67"/>
    <x v="131"/>
    <n v="12.735282338806568"/>
    <x v="1"/>
    <x v="0"/>
  </r>
  <r>
    <x v="67"/>
    <x v="4"/>
    <n v="4.6856227472967564"/>
    <x v="1"/>
    <x v="0"/>
  </r>
  <r>
    <x v="68"/>
    <x v="127"/>
    <n v="39.29068150208623"/>
    <x v="1"/>
    <x v="0"/>
  </r>
  <r>
    <x v="68"/>
    <x v="128"/>
    <n v="7.5799721835883167"/>
    <x v="1"/>
    <x v="0"/>
  </r>
  <r>
    <x v="68"/>
    <x v="129"/>
    <n v="3.963838664812239"/>
    <x v="1"/>
    <x v="0"/>
  </r>
  <r>
    <x v="68"/>
    <x v="130"/>
    <n v="26.495132127955493"/>
    <x v="1"/>
    <x v="0"/>
  </r>
  <r>
    <x v="68"/>
    <x v="131"/>
    <n v="17.107093184979139"/>
    <x v="1"/>
    <x v="0"/>
  </r>
  <r>
    <x v="68"/>
    <x v="4"/>
    <n v="6.0500695410292069"/>
    <x v="1"/>
    <x v="0"/>
  </r>
  <r>
    <x v="69"/>
    <x v="127"/>
    <n v="36"/>
    <x v="1"/>
    <x v="0"/>
  </r>
  <r>
    <x v="69"/>
    <x v="128"/>
    <n v="6.84"/>
    <x v="1"/>
    <x v="0"/>
  </r>
  <r>
    <x v="69"/>
    <x v="129"/>
    <n v="2.3199999999999998"/>
    <x v="1"/>
    <x v="0"/>
  </r>
  <r>
    <x v="69"/>
    <x v="130"/>
    <n v="37.479999999999997"/>
    <x v="1"/>
    <x v="0"/>
  </r>
  <r>
    <x v="69"/>
    <x v="131"/>
    <n v="12.72"/>
    <x v="1"/>
    <x v="0"/>
  </r>
  <r>
    <x v="69"/>
    <x v="4"/>
    <n v="4.68"/>
    <x v="1"/>
    <x v="0"/>
  </r>
  <r>
    <x v="70"/>
    <x v="127"/>
    <n v="34.290335624747271"/>
    <x v="1"/>
    <x v="0"/>
  </r>
  <r>
    <x v="70"/>
    <x v="128"/>
    <n v="9.5430651031136264"/>
    <x v="1"/>
    <x v="0"/>
  </r>
  <r>
    <x v="70"/>
    <x v="129"/>
    <n v="1.8196522442377678"/>
    <x v="1"/>
    <x v="0"/>
  </r>
  <r>
    <x v="70"/>
    <x v="130"/>
    <n v="37.484836231298019"/>
    <x v="1"/>
    <x v="0"/>
  </r>
  <r>
    <x v="70"/>
    <x v="131"/>
    <n v="12.697128993125759"/>
    <x v="1"/>
    <x v="0"/>
  </r>
  <r>
    <x v="70"/>
    <x v="4"/>
    <n v="4.6906591184795792"/>
    <x v="1"/>
    <x v="0"/>
  </r>
  <r>
    <x v="71"/>
    <x v="127"/>
    <n v="15.894568690095847"/>
    <x v="1"/>
    <x v="0"/>
  </r>
  <r>
    <x v="71"/>
    <x v="128"/>
    <n v="2.5958466453674123"/>
    <x v="1"/>
    <x v="0"/>
  </r>
  <r>
    <x v="71"/>
    <x v="129"/>
    <n v="0.67891373801916932"/>
    <x v="1"/>
    <x v="0"/>
  </r>
  <r>
    <x v="71"/>
    <x v="130"/>
    <n v="63.45846645367412"/>
    <x v="1"/>
    <x v="0"/>
  </r>
  <r>
    <x v="71"/>
    <x v="131"/>
    <n v="12.699680511182109"/>
    <x v="1"/>
    <x v="0"/>
  </r>
  <r>
    <x v="71"/>
    <x v="4"/>
    <n v="4.6725239616613417"/>
    <x v="1"/>
    <x v="0"/>
  </r>
  <r>
    <x v="72"/>
    <x v="127"/>
    <n v="6.8290734824281154"/>
    <x v="1"/>
    <x v="0"/>
  </r>
  <r>
    <x v="72"/>
    <x v="128"/>
    <n v="0.75878594249201281"/>
    <x v="1"/>
    <x v="0"/>
  </r>
  <r>
    <x v="72"/>
    <x v="129"/>
    <n v="0.43929712460063897"/>
    <x v="1"/>
    <x v="0"/>
  </r>
  <r>
    <x v="72"/>
    <x v="130"/>
    <n v="74.600638977635782"/>
    <x v="1"/>
    <x v="0"/>
  </r>
  <r>
    <x v="72"/>
    <x v="131"/>
    <n v="12.699680511182109"/>
    <x v="1"/>
    <x v="0"/>
  </r>
  <r>
    <x v="72"/>
    <x v="4"/>
    <n v="4.6725239616613417"/>
    <x v="1"/>
    <x v="0"/>
  </r>
  <r>
    <x v="67"/>
    <x v="127"/>
    <n v="1.0046367851622875"/>
    <x v="2"/>
    <x v="0"/>
  </r>
  <r>
    <x v="67"/>
    <x v="128"/>
    <n v="0.77279752704791349"/>
    <x v="2"/>
    <x v="0"/>
  </r>
  <r>
    <x v="67"/>
    <x v="129"/>
    <n v="0.48943843379701185"/>
    <x v="2"/>
    <x v="0"/>
  </r>
  <r>
    <x v="67"/>
    <x v="130"/>
    <n v="26.584234930448222"/>
    <x v="2"/>
    <x v="0"/>
  </r>
  <r>
    <x v="67"/>
    <x v="131"/>
    <n v="50.669757856774858"/>
    <x v="2"/>
    <x v="0"/>
  </r>
  <r>
    <x v="67"/>
    <x v="4"/>
    <n v="20.479134466769708"/>
    <x v="2"/>
    <x v="0"/>
  </r>
  <r>
    <x v="68"/>
    <x v="127"/>
    <n v="5.2560646900269541"/>
    <x v="2"/>
    <x v="0"/>
  </r>
  <r>
    <x v="68"/>
    <x v="128"/>
    <n v="4.5283018867924527"/>
    <x v="2"/>
    <x v="0"/>
  </r>
  <r>
    <x v="68"/>
    <x v="129"/>
    <n v="1.6981132075471699"/>
    <x v="2"/>
    <x v="0"/>
  </r>
  <r>
    <x v="68"/>
    <x v="130"/>
    <n v="16.19946091644205"/>
    <x v="2"/>
    <x v="0"/>
  </r>
  <r>
    <x v="68"/>
    <x v="131"/>
    <n v="51.347708894878707"/>
    <x v="2"/>
    <x v="0"/>
  </r>
  <r>
    <x v="68"/>
    <x v="4"/>
    <n v="20.997304582210244"/>
    <x v="2"/>
    <x v="0"/>
  </r>
  <r>
    <x v="69"/>
    <x v="127"/>
    <n v="3.0927835051546393"/>
    <x v="2"/>
    <x v="0"/>
  </r>
  <r>
    <x v="69"/>
    <x v="128"/>
    <n v="1.7010309278350515"/>
    <x v="2"/>
    <x v="0"/>
  </r>
  <r>
    <x v="69"/>
    <x v="129"/>
    <n v="0.46391752577319589"/>
    <x v="2"/>
    <x v="0"/>
  </r>
  <r>
    <x v="69"/>
    <x v="130"/>
    <n v="23.582474226804123"/>
    <x v="2"/>
    <x v="0"/>
  </r>
  <r>
    <x v="69"/>
    <x v="131"/>
    <n v="50.670103092783506"/>
    <x v="2"/>
    <x v="0"/>
  </r>
  <r>
    <x v="69"/>
    <x v="4"/>
    <n v="20.489690721649485"/>
    <x v="2"/>
    <x v="0"/>
  </r>
  <r>
    <x v="70"/>
    <x v="127"/>
    <n v="5.4368932038834954"/>
    <x v="2"/>
    <x v="0"/>
  </r>
  <r>
    <x v="70"/>
    <x v="128"/>
    <n v="1.6643550624133148"/>
    <x v="2"/>
    <x v="0"/>
  </r>
  <r>
    <x v="70"/>
    <x v="129"/>
    <n v="2.3855755894590844"/>
    <x v="2"/>
    <x v="0"/>
  </r>
  <r>
    <x v="70"/>
    <x v="130"/>
    <n v="18.945908460471568"/>
    <x v="2"/>
    <x v="0"/>
  </r>
  <r>
    <x v="70"/>
    <x v="131"/>
    <n v="50.957004160887656"/>
    <x v="2"/>
    <x v="0"/>
  </r>
  <r>
    <x v="70"/>
    <x v="4"/>
    <n v="20.610263522884882"/>
    <x v="2"/>
    <x v="0"/>
  </r>
  <r>
    <x v="71"/>
    <x v="127"/>
    <n v="2.0602626834921454"/>
    <x v="2"/>
    <x v="0"/>
  </r>
  <r>
    <x v="71"/>
    <x v="128"/>
    <n v="1.0558846252897245"/>
    <x v="2"/>
    <x v="0"/>
  </r>
  <r>
    <x v="71"/>
    <x v="129"/>
    <n v="0.15451970126191089"/>
    <x v="2"/>
    <x v="0"/>
  </r>
  <r>
    <x v="71"/>
    <x v="130"/>
    <n v="25.598763842389904"/>
    <x v="2"/>
    <x v="0"/>
  </r>
  <r>
    <x v="71"/>
    <x v="131"/>
    <n v="50.656708730363121"/>
    <x v="2"/>
    <x v="0"/>
  </r>
  <r>
    <x v="71"/>
    <x v="4"/>
    <n v="20.473860417203195"/>
    <x v="2"/>
    <x v="0"/>
  </r>
  <r>
    <x v="72"/>
    <x v="127"/>
    <n v="0.59232552150399176"/>
    <x v="2"/>
    <x v="0"/>
  </r>
  <r>
    <x v="72"/>
    <x v="128"/>
    <n v="0"/>
    <x v="2"/>
    <x v="0"/>
  </r>
  <r>
    <x v="72"/>
    <x v="129"/>
    <n v="0.25753283543651817"/>
    <x v="2"/>
    <x v="0"/>
  </r>
  <r>
    <x v="72"/>
    <x v="130"/>
    <n v="28.019572495493176"/>
    <x v="2"/>
    <x v="0"/>
  </r>
  <r>
    <x v="72"/>
    <x v="131"/>
    <n v="50.656708730363121"/>
    <x v="2"/>
    <x v="0"/>
  </r>
  <r>
    <x v="72"/>
    <x v="4"/>
    <n v="20.473860417203195"/>
    <x v="2"/>
    <x v="0"/>
  </r>
  <r>
    <x v="67"/>
    <x v="127"/>
    <n v="14.662960389159139"/>
    <x v="3"/>
    <x v="0"/>
  </r>
  <r>
    <x v="67"/>
    <x v="128"/>
    <n v="6.0458651841556641"/>
    <x v="3"/>
    <x v="0"/>
  </r>
  <r>
    <x v="67"/>
    <x v="129"/>
    <n v="4.2390548992355805"/>
    <x v="3"/>
    <x v="0"/>
  </r>
  <r>
    <x v="67"/>
    <x v="130"/>
    <n v="54.204308547602501"/>
    <x v="3"/>
    <x v="0"/>
  </r>
  <r>
    <x v="67"/>
    <x v="131"/>
    <n v="13.759555246699097"/>
    <x v="3"/>
    <x v="0"/>
  </r>
  <r>
    <x v="67"/>
    <x v="4"/>
    <n v="7.2272411396803333"/>
    <x v="3"/>
    <x v="0"/>
  </r>
  <r>
    <x v="68"/>
    <x v="127"/>
    <n v="34.723569350145489"/>
    <x v="3"/>
    <x v="0"/>
  </r>
  <r>
    <x v="68"/>
    <x v="128"/>
    <n v="14.354995150339477"/>
    <x v="3"/>
    <x v="0"/>
  </r>
  <r>
    <x v="68"/>
    <x v="129"/>
    <n v="3.7827352085354025"/>
    <x v="3"/>
    <x v="0"/>
  </r>
  <r>
    <x v="68"/>
    <x v="130"/>
    <n v="26.188166828322018"/>
    <x v="3"/>
    <x v="0"/>
  </r>
  <r>
    <x v="68"/>
    <x v="131"/>
    <n v="14.064015518913676"/>
    <x v="3"/>
    <x v="0"/>
  </r>
  <r>
    <x v="68"/>
    <x v="4"/>
    <n v="7.3714839961202712"/>
    <x v="3"/>
    <x v="0"/>
  </r>
  <r>
    <x v="69"/>
    <x v="127"/>
    <n v="23.16817864619679"/>
    <x v="3"/>
    <x v="0"/>
  </r>
  <r>
    <x v="69"/>
    <x v="128"/>
    <n v="5.7920446615491974"/>
    <x v="3"/>
    <x v="0"/>
  </r>
  <r>
    <x v="69"/>
    <x v="129"/>
    <n v="2.8611304954640615"/>
    <x v="3"/>
    <x v="0"/>
  </r>
  <r>
    <x v="69"/>
    <x v="130"/>
    <n v="47.173761339846479"/>
    <x v="3"/>
    <x v="0"/>
  </r>
  <r>
    <x v="69"/>
    <x v="131"/>
    <n v="13.817166782972784"/>
    <x v="3"/>
    <x v="0"/>
  </r>
  <r>
    <x v="69"/>
    <x v="4"/>
    <n v="7.3272854152128399"/>
    <x v="3"/>
    <x v="0"/>
  </r>
  <r>
    <x v="70"/>
    <x v="127"/>
    <n v="25.610658771280534"/>
    <x v="3"/>
    <x v="0"/>
  </r>
  <r>
    <x v="70"/>
    <x v="128"/>
    <n v="14.137675795706883"/>
    <x v="3"/>
    <x v="0"/>
  </r>
  <r>
    <x v="70"/>
    <x v="129"/>
    <n v="2.0725388601036268"/>
    <x v="3"/>
    <x v="0"/>
  </r>
  <r>
    <x v="70"/>
    <x v="130"/>
    <n v="37.379718726868987"/>
    <x v="3"/>
    <x v="0"/>
  </r>
  <r>
    <x v="70"/>
    <x v="131"/>
    <n v="13.989637305699482"/>
    <x v="3"/>
    <x v="0"/>
  </r>
  <r>
    <x v="70"/>
    <x v="4"/>
    <n v="7.4759437453737974"/>
    <x v="3"/>
    <x v="0"/>
  </r>
  <r>
    <x v="71"/>
    <x v="127"/>
    <n v="22.276197085357392"/>
    <x v="3"/>
    <x v="0"/>
  </r>
  <r>
    <x v="71"/>
    <x v="128"/>
    <n v="11.589174184594032"/>
    <x v="3"/>
    <x v="0"/>
  </r>
  <r>
    <x v="71"/>
    <x v="129"/>
    <n v="1.6655100624566272"/>
    <x v="3"/>
    <x v="0"/>
  </r>
  <r>
    <x v="71"/>
    <x v="130"/>
    <n v="43.719639139486468"/>
    <x v="3"/>
    <x v="0"/>
  </r>
  <r>
    <x v="71"/>
    <x v="131"/>
    <n v="13.740458015267176"/>
    <x v="3"/>
    <x v="0"/>
  </r>
  <r>
    <x v="71"/>
    <x v="4"/>
    <n v="7.2866065232477446"/>
    <x v="3"/>
    <x v="0"/>
  </r>
  <r>
    <x v="72"/>
    <x v="127"/>
    <n v="5.6904927133934766"/>
    <x v="3"/>
    <x v="0"/>
  </r>
  <r>
    <x v="72"/>
    <x v="128"/>
    <n v="0.83275503122831362"/>
    <x v="3"/>
    <x v="0"/>
  </r>
  <r>
    <x v="72"/>
    <x v="129"/>
    <n v="1.1797362942401111"/>
    <x v="3"/>
    <x v="0"/>
  </r>
  <r>
    <x v="72"/>
    <x v="130"/>
    <n v="71.33934767522554"/>
    <x v="3"/>
    <x v="0"/>
  </r>
  <r>
    <x v="72"/>
    <x v="131"/>
    <n v="13.740458015267176"/>
    <x v="3"/>
    <x v="0"/>
  </r>
  <r>
    <x v="72"/>
    <x v="4"/>
    <n v="7.2866065232477446"/>
    <x v="3"/>
    <x v="0"/>
  </r>
  <r>
    <x v="67"/>
    <x v="127"/>
    <n v="4.3828264758497317"/>
    <x v="4"/>
    <x v="0"/>
  </r>
  <r>
    <x v="67"/>
    <x v="128"/>
    <n v="1.6100178890876566"/>
    <x v="4"/>
    <x v="0"/>
  </r>
  <r>
    <x v="67"/>
    <x v="129"/>
    <n v="1.5205724508050089"/>
    <x v="4"/>
    <x v="0"/>
  </r>
  <r>
    <x v="67"/>
    <x v="130"/>
    <n v="39.355992844364934"/>
    <x v="4"/>
    <x v="0"/>
  </r>
  <r>
    <x v="67"/>
    <x v="131"/>
    <n v="33.720930232558139"/>
    <x v="4"/>
    <x v="0"/>
  </r>
  <r>
    <x v="67"/>
    <x v="4"/>
    <n v="19.409660107334528"/>
    <x v="4"/>
    <x v="0"/>
  </r>
  <r>
    <x v="68"/>
    <x v="127"/>
    <n v="12.88659793814433"/>
    <x v="4"/>
    <x v="0"/>
  </r>
  <r>
    <x v="68"/>
    <x v="128"/>
    <n v="5.463917525773196"/>
    <x v="4"/>
    <x v="0"/>
  </r>
  <r>
    <x v="68"/>
    <x v="129"/>
    <n v="2.3711340206185567"/>
    <x v="4"/>
    <x v="0"/>
  </r>
  <r>
    <x v="68"/>
    <x v="130"/>
    <n v="24.123711340206185"/>
    <x v="4"/>
    <x v="0"/>
  </r>
  <r>
    <x v="68"/>
    <x v="131"/>
    <n v="35.154639175257735"/>
    <x v="4"/>
    <x v="0"/>
  </r>
  <r>
    <x v="68"/>
    <x v="4"/>
    <n v="20.103092783505154"/>
    <x v="4"/>
    <x v="0"/>
  </r>
  <r>
    <x v="69"/>
    <x v="127"/>
    <n v="5.8139534883720927"/>
    <x v="4"/>
    <x v="0"/>
  </r>
  <r>
    <x v="69"/>
    <x v="128"/>
    <n v="1.4311270125223614"/>
    <x v="4"/>
    <x v="0"/>
  </r>
  <r>
    <x v="69"/>
    <x v="129"/>
    <n v="1.1627906976744187"/>
    <x v="4"/>
    <x v="0"/>
  </r>
  <r>
    <x v="69"/>
    <x v="130"/>
    <n v="38.46153846153846"/>
    <x v="4"/>
    <x v="0"/>
  </r>
  <r>
    <x v="69"/>
    <x v="131"/>
    <n v="33.720930232558139"/>
    <x v="4"/>
    <x v="0"/>
  </r>
  <r>
    <x v="69"/>
    <x v="4"/>
    <n v="19.409660107334528"/>
    <x v="4"/>
    <x v="0"/>
  </r>
  <r>
    <x v="70"/>
    <x v="127"/>
    <n v="6.2562065541211522"/>
    <x v="4"/>
    <x v="0"/>
  </r>
  <r>
    <x v="70"/>
    <x v="128"/>
    <n v="0.99304865938430986"/>
    <x v="4"/>
    <x v="0"/>
  </r>
  <r>
    <x v="70"/>
    <x v="129"/>
    <n v="1.3902681231380338"/>
    <x v="4"/>
    <x v="0"/>
  </r>
  <r>
    <x v="70"/>
    <x v="130"/>
    <n v="36.643495531281033"/>
    <x v="4"/>
    <x v="0"/>
  </r>
  <r>
    <x v="70"/>
    <x v="131"/>
    <n v="34.558093346573983"/>
    <x v="4"/>
    <x v="0"/>
  </r>
  <r>
    <x v="70"/>
    <x v="4"/>
    <n v="20.158887785501488"/>
    <x v="4"/>
    <x v="0"/>
  </r>
  <r>
    <x v="71"/>
    <x v="127"/>
    <n v="6.1717352415026836"/>
    <x v="4"/>
    <x v="0"/>
  </r>
  <r>
    <x v="71"/>
    <x v="128"/>
    <n v="2.6833631484794274"/>
    <x v="4"/>
    <x v="0"/>
  </r>
  <r>
    <x v="71"/>
    <x v="129"/>
    <n v="0.7155635062611807"/>
    <x v="4"/>
    <x v="0"/>
  </r>
  <r>
    <x v="71"/>
    <x v="130"/>
    <n v="37.298747763864043"/>
    <x v="4"/>
    <x v="0"/>
  </r>
  <r>
    <x v="71"/>
    <x v="131"/>
    <n v="33.720930232558139"/>
    <x v="4"/>
    <x v="0"/>
  </r>
  <r>
    <x v="71"/>
    <x v="4"/>
    <n v="19.409660107334528"/>
    <x v="4"/>
    <x v="0"/>
  </r>
  <r>
    <x v="72"/>
    <x v="127"/>
    <n v="0.98389982110912344"/>
    <x v="4"/>
    <x v="0"/>
  </r>
  <r>
    <x v="72"/>
    <x v="128"/>
    <n v="8.9445438282647588E-2"/>
    <x v="4"/>
    <x v="0"/>
  </r>
  <r>
    <x v="72"/>
    <x v="129"/>
    <n v="1.2522361359570662"/>
    <x v="4"/>
    <x v="0"/>
  </r>
  <r>
    <x v="72"/>
    <x v="130"/>
    <n v="44.543828264758496"/>
    <x v="4"/>
    <x v="0"/>
  </r>
  <r>
    <x v="72"/>
    <x v="131"/>
    <n v="33.720930232558139"/>
    <x v="4"/>
    <x v="0"/>
  </r>
  <r>
    <x v="72"/>
    <x v="4"/>
    <n v="19.409660107334528"/>
    <x v="4"/>
    <x v="0"/>
  </r>
  <r>
    <x v="67"/>
    <x v="127"/>
    <n v="5.7761732851985563"/>
    <x v="5"/>
    <x v="0"/>
  </r>
  <r>
    <x v="67"/>
    <x v="128"/>
    <n v="1.8050541516245486"/>
    <x v="5"/>
    <x v="0"/>
  </r>
  <r>
    <x v="67"/>
    <x v="129"/>
    <n v="3.6101083032490973"/>
    <x v="5"/>
    <x v="0"/>
  </r>
  <r>
    <x v="67"/>
    <x v="130"/>
    <n v="39.711191335740075"/>
    <x v="5"/>
    <x v="0"/>
  </r>
  <r>
    <x v="67"/>
    <x v="131"/>
    <n v="32.851985559566785"/>
    <x v="5"/>
    <x v="0"/>
  </r>
  <r>
    <x v="67"/>
    <x v="4"/>
    <n v="16.245487364620939"/>
    <x v="5"/>
    <x v="0"/>
  </r>
  <r>
    <x v="68"/>
    <x v="127"/>
    <n v="13.80952380952381"/>
    <x v="5"/>
    <x v="0"/>
  </r>
  <r>
    <x v="68"/>
    <x v="128"/>
    <n v="5.2380952380952381"/>
    <x v="5"/>
    <x v="0"/>
  </r>
  <r>
    <x v="68"/>
    <x v="129"/>
    <n v="4.2857142857142856"/>
    <x v="5"/>
    <x v="0"/>
  </r>
  <r>
    <x v="68"/>
    <x v="130"/>
    <n v="26.19047619047619"/>
    <x v="5"/>
    <x v="0"/>
  </r>
  <r>
    <x v="68"/>
    <x v="131"/>
    <n v="34.285714285714285"/>
    <x v="5"/>
    <x v="0"/>
  </r>
  <r>
    <x v="68"/>
    <x v="4"/>
    <n v="16.19047619047619"/>
    <x v="5"/>
    <x v="0"/>
  </r>
  <r>
    <x v="69"/>
    <x v="127"/>
    <n v="3.9711191335740073"/>
    <x v="5"/>
    <x v="0"/>
  </r>
  <r>
    <x v="69"/>
    <x v="128"/>
    <n v="0.72202166064981954"/>
    <x v="5"/>
    <x v="0"/>
  </r>
  <r>
    <x v="69"/>
    <x v="129"/>
    <n v="1.4440433212996391"/>
    <x v="5"/>
    <x v="0"/>
  </r>
  <r>
    <x v="69"/>
    <x v="130"/>
    <n v="44.765342960288805"/>
    <x v="5"/>
    <x v="0"/>
  </r>
  <r>
    <x v="69"/>
    <x v="131"/>
    <n v="32.851985559566785"/>
    <x v="5"/>
    <x v="0"/>
  </r>
  <r>
    <x v="69"/>
    <x v="4"/>
    <n v="16.245487364620939"/>
    <x v="5"/>
    <x v="0"/>
  </r>
  <r>
    <x v="70"/>
    <x v="127"/>
    <n v="4.8245614035087723"/>
    <x v="5"/>
    <x v="0"/>
  </r>
  <r>
    <x v="70"/>
    <x v="128"/>
    <n v="0.43859649122807015"/>
    <x v="5"/>
    <x v="0"/>
  </r>
  <r>
    <x v="70"/>
    <x v="129"/>
    <n v="0.43859649122807015"/>
    <x v="5"/>
    <x v="0"/>
  </r>
  <r>
    <x v="70"/>
    <x v="130"/>
    <n v="46.491228070175438"/>
    <x v="5"/>
    <x v="0"/>
  </r>
  <r>
    <x v="70"/>
    <x v="131"/>
    <n v="31.578947368421051"/>
    <x v="5"/>
    <x v="0"/>
  </r>
  <r>
    <x v="70"/>
    <x v="4"/>
    <n v="16.228070175438596"/>
    <x v="5"/>
    <x v="0"/>
  </r>
  <r>
    <x v="71"/>
    <x v="127"/>
    <n v="7.2202166064981945"/>
    <x v="5"/>
    <x v="0"/>
  </r>
  <r>
    <x v="71"/>
    <x v="128"/>
    <n v="3.2490974729241877"/>
    <x v="5"/>
    <x v="0"/>
  </r>
  <r>
    <x v="71"/>
    <x v="129"/>
    <n v="0.72202166064981954"/>
    <x v="5"/>
    <x v="0"/>
  </r>
  <r>
    <x v="71"/>
    <x v="130"/>
    <n v="39.711191335740075"/>
    <x v="5"/>
    <x v="0"/>
  </r>
  <r>
    <x v="71"/>
    <x v="131"/>
    <n v="32.851985559566785"/>
    <x v="5"/>
    <x v="0"/>
  </r>
  <r>
    <x v="71"/>
    <x v="4"/>
    <n v="16.245487364620939"/>
    <x v="5"/>
    <x v="0"/>
  </r>
  <r>
    <x v="72"/>
    <x v="127"/>
    <n v="1.0830324909747293"/>
    <x v="5"/>
    <x v="0"/>
  </r>
  <r>
    <x v="72"/>
    <x v="128"/>
    <n v="0"/>
    <x v="5"/>
    <x v="0"/>
  </r>
  <r>
    <x v="72"/>
    <x v="129"/>
    <n v="1.0830324909747293"/>
    <x v="5"/>
    <x v="0"/>
  </r>
  <r>
    <x v="72"/>
    <x v="130"/>
    <n v="48.736462093862819"/>
    <x v="5"/>
    <x v="0"/>
  </r>
  <r>
    <x v="72"/>
    <x v="131"/>
    <n v="32.851985559566785"/>
    <x v="5"/>
    <x v="0"/>
  </r>
  <r>
    <x v="72"/>
    <x v="4"/>
    <n v="16.245487364620939"/>
    <x v="5"/>
    <x v="0"/>
  </r>
  <r>
    <x v="67"/>
    <x v="127"/>
    <n v="6.1674008810572687"/>
    <x v="6"/>
    <x v="0"/>
  </r>
  <r>
    <x v="67"/>
    <x v="128"/>
    <n v="1.7621145374449338"/>
    <x v="6"/>
    <x v="0"/>
  </r>
  <r>
    <x v="67"/>
    <x v="129"/>
    <n v="1.3215859030837005"/>
    <x v="6"/>
    <x v="0"/>
  </r>
  <r>
    <x v="67"/>
    <x v="130"/>
    <n v="30.396475770925111"/>
    <x v="6"/>
    <x v="0"/>
  </r>
  <r>
    <x v="67"/>
    <x v="131"/>
    <n v="36.123348017621147"/>
    <x v="6"/>
    <x v="0"/>
  </r>
  <r>
    <x v="67"/>
    <x v="4"/>
    <n v="24.229074889867842"/>
    <x v="6"/>
    <x v="0"/>
  </r>
  <r>
    <x v="68"/>
    <x v="127"/>
    <n v="12.682926829268293"/>
    <x v="6"/>
    <x v="0"/>
  </r>
  <r>
    <x v="68"/>
    <x v="128"/>
    <n v="4.3902439024390247"/>
    <x v="6"/>
    <x v="0"/>
  </r>
  <r>
    <x v="68"/>
    <x v="129"/>
    <n v="1.9512195121951219"/>
    <x v="6"/>
    <x v="0"/>
  </r>
  <r>
    <x v="68"/>
    <x v="130"/>
    <n v="18.048780487804876"/>
    <x v="6"/>
    <x v="0"/>
  </r>
  <r>
    <x v="68"/>
    <x v="131"/>
    <n v="37.560975609756099"/>
    <x v="6"/>
    <x v="0"/>
  </r>
  <r>
    <x v="68"/>
    <x v="4"/>
    <n v="25.365853658536587"/>
    <x v="6"/>
    <x v="0"/>
  </r>
  <r>
    <x v="69"/>
    <x v="127"/>
    <n v="7.0484581497797354"/>
    <x v="6"/>
    <x v="0"/>
  </r>
  <r>
    <x v="69"/>
    <x v="128"/>
    <n v="1.3215859030837005"/>
    <x v="6"/>
    <x v="0"/>
  </r>
  <r>
    <x v="69"/>
    <x v="129"/>
    <n v="1.3215859030837005"/>
    <x v="6"/>
    <x v="0"/>
  </r>
  <r>
    <x v="69"/>
    <x v="130"/>
    <n v="29.955947136563875"/>
    <x v="6"/>
    <x v="0"/>
  </r>
  <r>
    <x v="69"/>
    <x v="131"/>
    <n v="36.123348017621147"/>
    <x v="6"/>
    <x v="0"/>
  </r>
  <r>
    <x v="69"/>
    <x v="4"/>
    <n v="24.229074889867842"/>
    <x v="6"/>
    <x v="0"/>
  </r>
  <r>
    <x v="70"/>
    <x v="127"/>
    <n v="7.9069767441860463"/>
    <x v="6"/>
    <x v="0"/>
  </r>
  <r>
    <x v="70"/>
    <x v="128"/>
    <n v="0.46511627906976744"/>
    <x v="6"/>
    <x v="0"/>
  </r>
  <r>
    <x v="70"/>
    <x v="129"/>
    <n v="0.93023255813953487"/>
    <x v="6"/>
    <x v="0"/>
  </r>
  <r>
    <x v="70"/>
    <x v="130"/>
    <n v="27.906976744186046"/>
    <x v="6"/>
    <x v="0"/>
  </r>
  <r>
    <x v="70"/>
    <x v="131"/>
    <n v="38.139534883720927"/>
    <x v="6"/>
    <x v="0"/>
  </r>
  <r>
    <x v="70"/>
    <x v="4"/>
    <n v="24.651162790697676"/>
    <x v="6"/>
    <x v="0"/>
  </r>
  <r>
    <x v="71"/>
    <x v="127"/>
    <n v="5.286343612334802"/>
    <x v="6"/>
    <x v="0"/>
  </r>
  <r>
    <x v="71"/>
    <x v="128"/>
    <n v="1.7621145374449338"/>
    <x v="6"/>
    <x v="0"/>
  </r>
  <r>
    <x v="71"/>
    <x v="129"/>
    <n v="0.44052863436123346"/>
    <x v="6"/>
    <x v="0"/>
  </r>
  <r>
    <x v="71"/>
    <x v="130"/>
    <n v="32.158590308370044"/>
    <x v="6"/>
    <x v="0"/>
  </r>
  <r>
    <x v="71"/>
    <x v="131"/>
    <n v="36.123348017621147"/>
    <x v="6"/>
    <x v="0"/>
  </r>
  <r>
    <x v="71"/>
    <x v="4"/>
    <n v="24.229074889867842"/>
    <x v="6"/>
    <x v="0"/>
  </r>
  <r>
    <x v="72"/>
    <x v="127"/>
    <n v="0.88105726872246692"/>
    <x v="6"/>
    <x v="0"/>
  </r>
  <r>
    <x v="72"/>
    <x v="128"/>
    <n v="0"/>
    <x v="6"/>
    <x v="0"/>
  </r>
  <r>
    <x v="72"/>
    <x v="129"/>
    <n v="0.88105726872246692"/>
    <x v="6"/>
    <x v="0"/>
  </r>
  <r>
    <x v="72"/>
    <x v="130"/>
    <n v="37.885462555066077"/>
    <x v="6"/>
    <x v="0"/>
  </r>
  <r>
    <x v="72"/>
    <x v="131"/>
    <n v="36.123348017621147"/>
    <x v="6"/>
    <x v="0"/>
  </r>
  <r>
    <x v="72"/>
    <x v="4"/>
    <n v="24.229074889867842"/>
    <x v="6"/>
    <x v="0"/>
  </r>
  <r>
    <x v="67"/>
    <x v="127"/>
    <n v="2.43161094224924"/>
    <x v="7"/>
    <x v="0"/>
  </r>
  <r>
    <x v="67"/>
    <x v="128"/>
    <n v="0.91185410334346506"/>
    <x v="7"/>
    <x v="0"/>
  </r>
  <r>
    <x v="67"/>
    <x v="129"/>
    <n v="0.60790273556231"/>
    <x v="7"/>
    <x v="0"/>
  </r>
  <r>
    <x v="67"/>
    <x v="130"/>
    <n v="35.562310030395139"/>
    <x v="7"/>
    <x v="0"/>
  </r>
  <r>
    <x v="67"/>
    <x v="131"/>
    <n v="37.689969604863222"/>
    <x v="7"/>
    <x v="0"/>
  </r>
  <r>
    <x v="67"/>
    <x v="4"/>
    <n v="22.796352583586625"/>
    <x v="7"/>
    <x v="0"/>
  </r>
  <r>
    <x v="68"/>
    <x v="127"/>
    <n v="9.9656357388316152"/>
    <x v="7"/>
    <x v="0"/>
  </r>
  <r>
    <x v="68"/>
    <x v="128"/>
    <n v="5.4982817869415808"/>
    <x v="7"/>
    <x v="0"/>
  </r>
  <r>
    <x v="68"/>
    <x v="129"/>
    <n v="2.0618556701030926"/>
    <x v="7"/>
    <x v="0"/>
  </r>
  <r>
    <x v="68"/>
    <x v="130"/>
    <n v="20.274914089347078"/>
    <x v="7"/>
    <x v="0"/>
  </r>
  <r>
    <x v="68"/>
    <x v="131"/>
    <n v="39.175257731958766"/>
    <x v="7"/>
    <x v="0"/>
  </r>
  <r>
    <x v="68"/>
    <x v="4"/>
    <n v="23.367697594501717"/>
    <x v="7"/>
    <x v="0"/>
  </r>
  <r>
    <x v="69"/>
    <x v="127"/>
    <n v="4.2553191489361701"/>
    <x v="7"/>
    <x v="0"/>
  </r>
  <r>
    <x v="69"/>
    <x v="128"/>
    <n v="1.8237082066869301"/>
    <x v="7"/>
    <x v="0"/>
  </r>
  <r>
    <x v="69"/>
    <x v="129"/>
    <n v="0.91185410334346506"/>
    <x v="7"/>
    <x v="0"/>
  </r>
  <r>
    <x v="69"/>
    <x v="130"/>
    <n v="32.522796352583583"/>
    <x v="7"/>
    <x v="0"/>
  </r>
  <r>
    <x v="69"/>
    <x v="131"/>
    <n v="37.689969604863222"/>
    <x v="7"/>
    <x v="0"/>
  </r>
  <r>
    <x v="69"/>
    <x v="4"/>
    <n v="22.796352583586625"/>
    <x v="7"/>
    <x v="0"/>
  </r>
  <r>
    <x v="70"/>
    <x v="127"/>
    <n v="3.9087947882736156"/>
    <x v="7"/>
    <x v="0"/>
  </r>
  <r>
    <x v="70"/>
    <x v="128"/>
    <n v="0.65146579804560256"/>
    <x v="7"/>
    <x v="0"/>
  </r>
  <r>
    <x v="70"/>
    <x v="129"/>
    <n v="1.9543973941368078"/>
    <x v="7"/>
    <x v="0"/>
  </r>
  <r>
    <x v="70"/>
    <x v="130"/>
    <n v="30.944625407166125"/>
    <x v="7"/>
    <x v="0"/>
  </r>
  <r>
    <x v="70"/>
    <x v="131"/>
    <n v="38.762214983713356"/>
    <x v="7"/>
    <x v="0"/>
  </r>
  <r>
    <x v="70"/>
    <x v="4"/>
    <n v="23.778501628664497"/>
    <x v="7"/>
    <x v="0"/>
  </r>
  <r>
    <x v="71"/>
    <x v="127"/>
    <n v="4.2553191489361701"/>
    <x v="7"/>
    <x v="0"/>
  </r>
  <r>
    <x v="71"/>
    <x v="128"/>
    <n v="2.735562310030395"/>
    <x v="7"/>
    <x v="0"/>
  </r>
  <r>
    <x v="71"/>
    <x v="129"/>
    <n v="0.303951367781155"/>
    <x v="7"/>
    <x v="0"/>
  </r>
  <r>
    <x v="71"/>
    <x v="130"/>
    <n v="32.218844984802431"/>
    <x v="7"/>
    <x v="0"/>
  </r>
  <r>
    <x v="71"/>
    <x v="131"/>
    <n v="37.689969604863222"/>
    <x v="7"/>
    <x v="0"/>
  </r>
  <r>
    <x v="71"/>
    <x v="4"/>
    <n v="22.796352583586625"/>
    <x v="7"/>
    <x v="0"/>
  </r>
  <r>
    <x v="72"/>
    <x v="127"/>
    <n v="0.60790273556231"/>
    <x v="7"/>
    <x v="0"/>
  </r>
  <r>
    <x v="72"/>
    <x v="128"/>
    <n v="0"/>
    <x v="7"/>
    <x v="0"/>
  </r>
  <r>
    <x v="72"/>
    <x v="129"/>
    <n v="0.303951367781155"/>
    <x v="7"/>
    <x v="0"/>
  </r>
  <r>
    <x v="72"/>
    <x v="130"/>
    <n v="38.601823708206688"/>
    <x v="7"/>
    <x v="0"/>
  </r>
  <r>
    <x v="72"/>
    <x v="131"/>
    <n v="37.689969604863222"/>
    <x v="7"/>
    <x v="0"/>
  </r>
  <r>
    <x v="72"/>
    <x v="4"/>
    <n v="22.796352583586625"/>
    <x v="7"/>
    <x v="0"/>
  </r>
  <r>
    <x v="67"/>
    <x v="127"/>
    <n v="3.8596491228070176"/>
    <x v="8"/>
    <x v="0"/>
  </r>
  <r>
    <x v="67"/>
    <x v="128"/>
    <n v="2.1052631578947367"/>
    <x v="8"/>
    <x v="0"/>
  </r>
  <r>
    <x v="67"/>
    <x v="129"/>
    <n v="0.70175438596491224"/>
    <x v="8"/>
    <x v="0"/>
  </r>
  <r>
    <x v="67"/>
    <x v="130"/>
    <n v="50.526315789473685"/>
    <x v="8"/>
    <x v="0"/>
  </r>
  <r>
    <x v="67"/>
    <x v="131"/>
    <n v="28.07017543859649"/>
    <x v="8"/>
    <x v="0"/>
  </r>
  <r>
    <x v="67"/>
    <x v="4"/>
    <n v="14.736842105263158"/>
    <x v="8"/>
    <x v="0"/>
  </r>
  <r>
    <x v="68"/>
    <x v="127"/>
    <n v="15.530303030303031"/>
    <x v="8"/>
    <x v="0"/>
  </r>
  <r>
    <x v="68"/>
    <x v="128"/>
    <n v="6.4393939393939394"/>
    <x v="8"/>
    <x v="0"/>
  </r>
  <r>
    <x v="68"/>
    <x v="129"/>
    <n v="1.5151515151515151"/>
    <x v="8"/>
    <x v="0"/>
  </r>
  <r>
    <x v="68"/>
    <x v="130"/>
    <n v="31.439393939393938"/>
    <x v="8"/>
    <x v="0"/>
  </r>
  <r>
    <x v="68"/>
    <x v="131"/>
    <n v="29.545454545454547"/>
    <x v="8"/>
    <x v="0"/>
  </r>
  <r>
    <x v="68"/>
    <x v="4"/>
    <n v="15.530303030303031"/>
    <x v="8"/>
    <x v="0"/>
  </r>
  <r>
    <x v="69"/>
    <x v="127"/>
    <n v="8.4210526315789469"/>
    <x v="8"/>
    <x v="0"/>
  </r>
  <r>
    <x v="69"/>
    <x v="128"/>
    <n v="1.7543859649122806"/>
    <x v="8"/>
    <x v="0"/>
  </r>
  <r>
    <x v="69"/>
    <x v="129"/>
    <n v="1.0526315789473684"/>
    <x v="8"/>
    <x v="0"/>
  </r>
  <r>
    <x v="69"/>
    <x v="130"/>
    <n v="45.964912280701753"/>
    <x v="8"/>
    <x v="0"/>
  </r>
  <r>
    <x v="69"/>
    <x v="131"/>
    <n v="28.07017543859649"/>
    <x v="8"/>
    <x v="0"/>
  </r>
  <r>
    <x v="69"/>
    <x v="4"/>
    <n v="14.736842105263158"/>
    <x v="8"/>
    <x v="0"/>
  </r>
  <r>
    <x v="70"/>
    <x v="127"/>
    <n v="8.9494163424124515"/>
    <x v="8"/>
    <x v="0"/>
  </r>
  <r>
    <x v="70"/>
    <x v="128"/>
    <n v="2.3346303501945527"/>
    <x v="8"/>
    <x v="0"/>
  </r>
  <r>
    <x v="70"/>
    <x v="129"/>
    <n v="1.9455252918287937"/>
    <x v="8"/>
    <x v="0"/>
  </r>
  <r>
    <x v="70"/>
    <x v="130"/>
    <n v="42.023346303501945"/>
    <x v="8"/>
    <x v="0"/>
  </r>
  <r>
    <x v="70"/>
    <x v="131"/>
    <n v="29.182879377431906"/>
    <x v="8"/>
    <x v="0"/>
  </r>
  <r>
    <x v="70"/>
    <x v="4"/>
    <n v="15.56420233463035"/>
    <x v="8"/>
    <x v="0"/>
  </r>
  <r>
    <x v="71"/>
    <x v="127"/>
    <n v="8.0701754385964914"/>
    <x v="8"/>
    <x v="0"/>
  </r>
  <r>
    <x v="71"/>
    <x v="128"/>
    <n v="2.807017543859649"/>
    <x v="8"/>
    <x v="0"/>
  </r>
  <r>
    <x v="71"/>
    <x v="129"/>
    <n v="1.4035087719298245"/>
    <x v="8"/>
    <x v="0"/>
  </r>
  <r>
    <x v="71"/>
    <x v="130"/>
    <n v="44.912280701754383"/>
    <x v="8"/>
    <x v="0"/>
  </r>
  <r>
    <x v="71"/>
    <x v="131"/>
    <n v="28.07017543859649"/>
    <x v="8"/>
    <x v="0"/>
  </r>
  <r>
    <x v="71"/>
    <x v="4"/>
    <n v="14.736842105263158"/>
    <x v="8"/>
    <x v="0"/>
  </r>
  <r>
    <x v="72"/>
    <x v="127"/>
    <n v="1.4035087719298245"/>
    <x v="8"/>
    <x v="0"/>
  </r>
  <r>
    <x v="72"/>
    <x v="128"/>
    <n v="0.35087719298245612"/>
    <x v="8"/>
    <x v="0"/>
  </r>
  <r>
    <x v="72"/>
    <x v="129"/>
    <n v="2.807017543859649"/>
    <x v="8"/>
    <x v="0"/>
  </r>
  <r>
    <x v="72"/>
    <x v="130"/>
    <n v="52.631578947368418"/>
    <x v="8"/>
    <x v="0"/>
  </r>
  <r>
    <x v="72"/>
    <x v="131"/>
    <n v="28.07017543859649"/>
    <x v="8"/>
    <x v="0"/>
  </r>
  <r>
    <x v="72"/>
    <x v="4"/>
    <n v="14.736842105263158"/>
    <x v="8"/>
    <x v="0"/>
  </r>
  <r>
    <x v="67"/>
    <x v="127"/>
    <n v="5.54016620498615"/>
    <x v="9"/>
    <x v="0"/>
  </r>
  <r>
    <x v="67"/>
    <x v="128"/>
    <n v="3.0470914127423825"/>
    <x v="9"/>
    <x v="0"/>
  </r>
  <r>
    <x v="67"/>
    <x v="129"/>
    <n v="0.554016620498615"/>
    <x v="9"/>
    <x v="0"/>
  </r>
  <r>
    <x v="67"/>
    <x v="130"/>
    <n v="49.86149584487535"/>
    <x v="9"/>
    <x v="0"/>
  </r>
  <r>
    <x v="67"/>
    <x v="131"/>
    <n v="29.916897506925206"/>
    <x v="9"/>
    <x v="0"/>
  </r>
  <r>
    <x v="67"/>
    <x v="4"/>
    <n v="11.0803324099723"/>
    <x v="9"/>
    <x v="0"/>
  </r>
  <r>
    <x v="68"/>
    <x v="127"/>
    <n v="19.884726224783861"/>
    <x v="9"/>
    <x v="0"/>
  </r>
  <r>
    <x v="68"/>
    <x v="128"/>
    <n v="8.0691642651296824"/>
    <x v="9"/>
    <x v="0"/>
  </r>
  <r>
    <x v="68"/>
    <x v="129"/>
    <n v="0.86455331412103742"/>
    <x v="9"/>
    <x v="0"/>
  </r>
  <r>
    <x v="68"/>
    <x v="130"/>
    <n v="29.394812680115272"/>
    <x v="9"/>
    <x v="0"/>
  </r>
  <r>
    <x v="68"/>
    <x v="131"/>
    <n v="31.123919308357348"/>
    <x v="9"/>
    <x v="0"/>
  </r>
  <r>
    <x v="68"/>
    <x v="4"/>
    <n v="11.239193083573488"/>
    <x v="9"/>
    <x v="0"/>
  </r>
  <r>
    <x v="69"/>
    <x v="127"/>
    <n v="11.0803324099723"/>
    <x v="9"/>
    <x v="0"/>
  </r>
  <r>
    <x v="69"/>
    <x v="128"/>
    <n v="4.1551246537396125"/>
    <x v="9"/>
    <x v="0"/>
  </r>
  <r>
    <x v="69"/>
    <x v="129"/>
    <n v="0.554016620498615"/>
    <x v="9"/>
    <x v="0"/>
  </r>
  <r>
    <x v="69"/>
    <x v="130"/>
    <n v="43.490304709141277"/>
    <x v="9"/>
    <x v="0"/>
  </r>
  <r>
    <x v="69"/>
    <x v="131"/>
    <n v="29.916897506925206"/>
    <x v="9"/>
    <x v="0"/>
  </r>
  <r>
    <x v="69"/>
    <x v="4"/>
    <n v="11.0803324099723"/>
    <x v="9"/>
    <x v="0"/>
  </r>
  <r>
    <x v="70"/>
    <x v="127"/>
    <n v="14.084507042253522"/>
    <x v="9"/>
    <x v="0"/>
  </r>
  <r>
    <x v="70"/>
    <x v="128"/>
    <n v="12.67605633802817"/>
    <x v="9"/>
    <x v="0"/>
  </r>
  <r>
    <x v="70"/>
    <x v="129"/>
    <n v="1.971830985915493"/>
    <x v="9"/>
    <x v="0"/>
  </r>
  <r>
    <x v="70"/>
    <x v="130"/>
    <n v="30.985915492957748"/>
    <x v="9"/>
    <x v="0"/>
  </r>
  <r>
    <x v="70"/>
    <x v="131"/>
    <n v="30.422535211267604"/>
    <x v="9"/>
    <x v="0"/>
  </r>
  <r>
    <x v="70"/>
    <x v="4"/>
    <n v="10.704225352112676"/>
    <x v="9"/>
    <x v="0"/>
  </r>
  <r>
    <x v="71"/>
    <x v="127"/>
    <n v="9.6952908587257625"/>
    <x v="9"/>
    <x v="0"/>
  </r>
  <r>
    <x v="71"/>
    <x v="128"/>
    <n v="6.3711911357340716"/>
    <x v="9"/>
    <x v="0"/>
  </r>
  <r>
    <x v="71"/>
    <x v="129"/>
    <n v="0.554016620498615"/>
    <x v="9"/>
    <x v="0"/>
  </r>
  <r>
    <x v="71"/>
    <x v="130"/>
    <n v="42.659279778393355"/>
    <x v="9"/>
    <x v="0"/>
  </r>
  <r>
    <x v="71"/>
    <x v="131"/>
    <n v="29.916897506925206"/>
    <x v="9"/>
    <x v="0"/>
  </r>
  <r>
    <x v="71"/>
    <x v="4"/>
    <n v="11.0803324099723"/>
    <x v="9"/>
    <x v="0"/>
  </r>
  <r>
    <x v="72"/>
    <x v="127"/>
    <n v="1.3850415512465375"/>
    <x v="9"/>
    <x v="0"/>
  </r>
  <r>
    <x v="72"/>
    <x v="128"/>
    <n v="0"/>
    <x v="9"/>
    <x v="0"/>
  </r>
  <r>
    <x v="72"/>
    <x v="129"/>
    <n v="1.3850415512465375"/>
    <x v="9"/>
    <x v="0"/>
  </r>
  <r>
    <x v="72"/>
    <x v="130"/>
    <n v="56.232686980609415"/>
    <x v="9"/>
    <x v="0"/>
  </r>
  <r>
    <x v="72"/>
    <x v="131"/>
    <n v="29.916897506925206"/>
    <x v="9"/>
    <x v="0"/>
  </r>
  <r>
    <x v="72"/>
    <x v="4"/>
    <n v="11.0803324099723"/>
    <x v="9"/>
    <x v="0"/>
  </r>
  <r>
    <x v="67"/>
    <x v="127"/>
    <n v="16.260162601626018"/>
    <x v="10"/>
    <x v="0"/>
  </r>
  <r>
    <x v="67"/>
    <x v="128"/>
    <n v="6.5040650406504064"/>
    <x v="10"/>
    <x v="0"/>
  </r>
  <r>
    <x v="67"/>
    <x v="129"/>
    <n v="0"/>
    <x v="10"/>
    <x v="0"/>
  </r>
  <r>
    <x v="67"/>
    <x v="130"/>
    <n v="52.845528455284551"/>
    <x v="10"/>
    <x v="0"/>
  </r>
  <r>
    <x v="67"/>
    <x v="131"/>
    <n v="18.292682926829269"/>
    <x v="10"/>
    <x v="0"/>
  </r>
  <r>
    <x v="67"/>
    <x v="4"/>
    <n v="6.0975609756097562"/>
    <x v="10"/>
    <x v="0"/>
  </r>
  <r>
    <x v="68"/>
    <x v="127"/>
    <n v="34.389140271493211"/>
    <x v="10"/>
    <x v="0"/>
  </r>
  <r>
    <x v="68"/>
    <x v="128"/>
    <n v="6.3348416289592757"/>
    <x v="10"/>
    <x v="0"/>
  </r>
  <r>
    <x v="68"/>
    <x v="129"/>
    <n v="1.8099547511312217"/>
    <x v="10"/>
    <x v="0"/>
  </r>
  <r>
    <x v="68"/>
    <x v="130"/>
    <n v="32.126696832579185"/>
    <x v="10"/>
    <x v="0"/>
  </r>
  <r>
    <x v="68"/>
    <x v="131"/>
    <n v="18.552036199095024"/>
    <x v="10"/>
    <x v="0"/>
  </r>
  <r>
    <x v="68"/>
    <x v="4"/>
    <n v="6.7873303167420813"/>
    <x v="10"/>
    <x v="0"/>
  </r>
  <r>
    <x v="69"/>
    <x v="127"/>
    <n v="31.578947368421051"/>
    <x v="10"/>
    <x v="0"/>
  </r>
  <r>
    <x v="69"/>
    <x v="128"/>
    <n v="8.097165991902834"/>
    <x v="10"/>
    <x v="0"/>
  </r>
  <r>
    <x v="69"/>
    <x v="129"/>
    <n v="1.214574898785425"/>
    <x v="10"/>
    <x v="0"/>
  </r>
  <r>
    <x v="69"/>
    <x v="130"/>
    <n v="34.817813765182187"/>
    <x v="10"/>
    <x v="0"/>
  </r>
  <r>
    <x v="69"/>
    <x v="131"/>
    <n v="18.218623481781375"/>
    <x v="10"/>
    <x v="0"/>
  </r>
  <r>
    <x v="69"/>
    <x v="4"/>
    <n v="6.0728744939271255"/>
    <x v="10"/>
    <x v="0"/>
  </r>
  <r>
    <x v="70"/>
    <x v="127"/>
    <n v="33.047210300429185"/>
    <x v="10"/>
    <x v="0"/>
  </r>
  <r>
    <x v="70"/>
    <x v="128"/>
    <n v="14.163090128755364"/>
    <x v="10"/>
    <x v="0"/>
  </r>
  <r>
    <x v="70"/>
    <x v="129"/>
    <n v="1.7167381974248928"/>
    <x v="10"/>
    <x v="0"/>
  </r>
  <r>
    <x v="70"/>
    <x v="130"/>
    <n v="27.467811158798284"/>
    <x v="10"/>
    <x v="0"/>
  </r>
  <r>
    <x v="70"/>
    <x v="131"/>
    <n v="18.025751072961373"/>
    <x v="10"/>
    <x v="0"/>
  </r>
  <r>
    <x v="70"/>
    <x v="4"/>
    <n v="6.0085836909871242"/>
    <x v="10"/>
    <x v="0"/>
  </r>
  <r>
    <x v="71"/>
    <x v="127"/>
    <n v="23.076923076923077"/>
    <x v="10"/>
    <x v="0"/>
  </r>
  <r>
    <x v="71"/>
    <x v="128"/>
    <n v="5.2631578947368425"/>
    <x v="10"/>
    <x v="0"/>
  </r>
  <r>
    <x v="71"/>
    <x v="129"/>
    <n v="0.40485829959514169"/>
    <x v="10"/>
    <x v="0"/>
  </r>
  <r>
    <x v="71"/>
    <x v="130"/>
    <n v="46.963562753036435"/>
    <x v="10"/>
    <x v="0"/>
  </r>
  <r>
    <x v="71"/>
    <x v="131"/>
    <n v="18.218623481781375"/>
    <x v="10"/>
    <x v="0"/>
  </r>
  <r>
    <x v="71"/>
    <x v="4"/>
    <n v="6.0728744939271255"/>
    <x v="10"/>
    <x v="0"/>
  </r>
  <r>
    <x v="72"/>
    <x v="127"/>
    <n v="5.2631578947368425"/>
    <x v="10"/>
    <x v="0"/>
  </r>
  <r>
    <x v="72"/>
    <x v="128"/>
    <n v="0"/>
    <x v="10"/>
    <x v="0"/>
  </r>
  <r>
    <x v="72"/>
    <x v="129"/>
    <n v="0.80971659919028338"/>
    <x v="10"/>
    <x v="0"/>
  </r>
  <r>
    <x v="72"/>
    <x v="130"/>
    <n v="69.635627530364374"/>
    <x v="10"/>
    <x v="0"/>
  </r>
  <r>
    <x v="72"/>
    <x v="131"/>
    <n v="18.218623481781375"/>
    <x v="10"/>
    <x v="0"/>
  </r>
  <r>
    <x v="72"/>
    <x v="4"/>
    <n v="6.0728744939271255"/>
    <x v="10"/>
    <x v="0"/>
  </r>
  <r>
    <x v="67"/>
    <x v="127"/>
    <n v="8.4677419354838701"/>
    <x v="11"/>
    <x v="0"/>
  </r>
  <r>
    <x v="67"/>
    <x v="128"/>
    <n v="4.032258064516129"/>
    <x v="11"/>
    <x v="0"/>
  </r>
  <r>
    <x v="67"/>
    <x v="129"/>
    <n v="1.2096774193548387"/>
    <x v="11"/>
    <x v="0"/>
  </r>
  <r>
    <x v="67"/>
    <x v="130"/>
    <n v="37.903225806451616"/>
    <x v="11"/>
    <x v="0"/>
  </r>
  <r>
    <x v="67"/>
    <x v="131"/>
    <n v="38.306451612903224"/>
    <x v="11"/>
    <x v="0"/>
  </r>
  <r>
    <x v="67"/>
    <x v="4"/>
    <n v="10.080645161290322"/>
    <x v="11"/>
    <x v="0"/>
  </r>
  <r>
    <x v="68"/>
    <x v="127"/>
    <n v="12.244897959183673"/>
    <x v="11"/>
    <x v="0"/>
  </r>
  <r>
    <x v="68"/>
    <x v="128"/>
    <n v="8.1632653061224492"/>
    <x v="11"/>
    <x v="0"/>
  </r>
  <r>
    <x v="68"/>
    <x v="129"/>
    <n v="2.0408163265306123"/>
    <x v="11"/>
    <x v="0"/>
  </r>
  <r>
    <x v="68"/>
    <x v="130"/>
    <n v="28.571428571428573"/>
    <x v="11"/>
    <x v="0"/>
  </r>
  <r>
    <x v="68"/>
    <x v="131"/>
    <n v="38.775510204081634"/>
    <x v="11"/>
    <x v="0"/>
  </r>
  <r>
    <x v="68"/>
    <x v="4"/>
    <n v="10.204081632653061"/>
    <x v="11"/>
    <x v="0"/>
  </r>
  <r>
    <x v="69"/>
    <x v="127"/>
    <n v="11.290322580645162"/>
    <x v="11"/>
    <x v="0"/>
  </r>
  <r>
    <x v="69"/>
    <x v="128"/>
    <n v="4.838709677419355"/>
    <x v="11"/>
    <x v="0"/>
  </r>
  <r>
    <x v="69"/>
    <x v="129"/>
    <n v="1.2096774193548387"/>
    <x v="11"/>
    <x v="0"/>
  </r>
  <r>
    <x v="69"/>
    <x v="130"/>
    <n v="34.274193548387096"/>
    <x v="11"/>
    <x v="0"/>
  </r>
  <r>
    <x v="69"/>
    <x v="131"/>
    <n v="38.306451612903224"/>
    <x v="11"/>
    <x v="0"/>
  </r>
  <r>
    <x v="69"/>
    <x v="4"/>
    <n v="10.080645161290322"/>
    <x v="11"/>
    <x v="0"/>
  </r>
  <r>
    <x v="70"/>
    <x v="127"/>
    <n v="11.475409836065573"/>
    <x v="11"/>
    <x v="0"/>
  </r>
  <r>
    <x v="70"/>
    <x v="128"/>
    <n v="6.1475409836065573"/>
    <x v="11"/>
    <x v="0"/>
  </r>
  <r>
    <x v="70"/>
    <x v="129"/>
    <n v="3.278688524590164"/>
    <x v="11"/>
    <x v="0"/>
  </r>
  <r>
    <x v="70"/>
    <x v="130"/>
    <n v="30.737704918032787"/>
    <x v="11"/>
    <x v="0"/>
  </r>
  <r>
    <x v="70"/>
    <x v="131"/>
    <n v="38.524590163934427"/>
    <x v="11"/>
    <x v="0"/>
  </r>
  <r>
    <x v="70"/>
    <x v="4"/>
    <n v="9.8360655737704921"/>
    <x v="11"/>
    <x v="0"/>
  </r>
  <r>
    <x v="71"/>
    <x v="127"/>
    <n v="8.4677419354838701"/>
    <x v="11"/>
    <x v="0"/>
  </r>
  <r>
    <x v="71"/>
    <x v="128"/>
    <n v="5.645161290322581"/>
    <x v="11"/>
    <x v="0"/>
  </r>
  <r>
    <x v="71"/>
    <x v="129"/>
    <n v="1.2096774193548387"/>
    <x v="11"/>
    <x v="0"/>
  </r>
  <r>
    <x v="71"/>
    <x v="130"/>
    <n v="36.29032258064516"/>
    <x v="11"/>
    <x v="0"/>
  </r>
  <r>
    <x v="71"/>
    <x v="131"/>
    <n v="38.306451612903224"/>
    <x v="11"/>
    <x v="0"/>
  </r>
  <r>
    <x v="71"/>
    <x v="4"/>
    <n v="10.080645161290322"/>
    <x v="11"/>
    <x v="0"/>
  </r>
  <r>
    <x v="72"/>
    <x v="127"/>
    <n v="4.435483870967742"/>
    <x v="11"/>
    <x v="0"/>
  </r>
  <r>
    <x v="72"/>
    <x v="128"/>
    <n v="0.40322580645161288"/>
    <x v="11"/>
    <x v="0"/>
  </r>
  <r>
    <x v="72"/>
    <x v="129"/>
    <n v="1.6129032258064515"/>
    <x v="11"/>
    <x v="0"/>
  </r>
  <r>
    <x v="72"/>
    <x v="130"/>
    <n v="45.161290322580648"/>
    <x v="11"/>
    <x v="0"/>
  </r>
  <r>
    <x v="72"/>
    <x v="131"/>
    <n v="38.306451612903224"/>
    <x v="11"/>
    <x v="0"/>
  </r>
  <r>
    <x v="72"/>
    <x v="4"/>
    <n v="10.080645161290322"/>
    <x v="11"/>
    <x v="0"/>
  </r>
  <r>
    <x v="67"/>
    <x v="127"/>
    <n v="12.107623318385651"/>
    <x v="12"/>
    <x v="0"/>
  </r>
  <r>
    <x v="67"/>
    <x v="128"/>
    <n v="5.8295964125560538"/>
    <x v="12"/>
    <x v="0"/>
  </r>
  <r>
    <x v="67"/>
    <x v="129"/>
    <n v="2.2421524663677128"/>
    <x v="12"/>
    <x v="0"/>
  </r>
  <r>
    <x v="67"/>
    <x v="130"/>
    <n v="50.224215246636774"/>
    <x v="12"/>
    <x v="0"/>
  </r>
  <r>
    <x v="67"/>
    <x v="131"/>
    <n v="19.282511210762333"/>
    <x v="12"/>
    <x v="0"/>
  </r>
  <r>
    <x v="67"/>
    <x v="4"/>
    <n v="10.31390134529148"/>
    <x v="12"/>
    <x v="0"/>
  </r>
  <r>
    <x v="68"/>
    <x v="127"/>
    <n v="25.118483412322274"/>
    <x v="12"/>
    <x v="0"/>
  </r>
  <r>
    <x v="68"/>
    <x v="128"/>
    <n v="16.113744075829384"/>
    <x v="12"/>
    <x v="0"/>
  </r>
  <r>
    <x v="68"/>
    <x v="129"/>
    <n v="3.7914691943127963"/>
    <x v="12"/>
    <x v="0"/>
  </r>
  <r>
    <x v="68"/>
    <x v="130"/>
    <n v="24.170616113744074"/>
    <x v="12"/>
    <x v="0"/>
  </r>
  <r>
    <x v="68"/>
    <x v="131"/>
    <n v="20.379146919431278"/>
    <x v="12"/>
    <x v="0"/>
  </r>
  <r>
    <x v="68"/>
    <x v="4"/>
    <n v="10.42654028436019"/>
    <x v="12"/>
    <x v="0"/>
  </r>
  <r>
    <x v="69"/>
    <x v="127"/>
    <n v="17.937219730941703"/>
    <x v="12"/>
    <x v="0"/>
  </r>
  <r>
    <x v="69"/>
    <x v="128"/>
    <n v="8.9686098654708513"/>
    <x v="12"/>
    <x v="0"/>
  </r>
  <r>
    <x v="69"/>
    <x v="129"/>
    <n v="1.3452914798206279"/>
    <x v="12"/>
    <x v="0"/>
  </r>
  <r>
    <x v="69"/>
    <x v="130"/>
    <n v="42.152466367713004"/>
    <x v="12"/>
    <x v="0"/>
  </r>
  <r>
    <x v="69"/>
    <x v="131"/>
    <n v="19.282511210762333"/>
    <x v="12"/>
    <x v="0"/>
  </r>
  <r>
    <x v="69"/>
    <x v="4"/>
    <n v="10.31390134529148"/>
    <x v="12"/>
    <x v="0"/>
  </r>
  <r>
    <x v="70"/>
    <x v="127"/>
    <n v="17.209302325581394"/>
    <x v="12"/>
    <x v="0"/>
  </r>
  <r>
    <x v="70"/>
    <x v="128"/>
    <n v="11.627906976744185"/>
    <x v="12"/>
    <x v="0"/>
  </r>
  <r>
    <x v="70"/>
    <x v="129"/>
    <n v="1.8604651162790697"/>
    <x v="12"/>
    <x v="0"/>
  </r>
  <r>
    <x v="70"/>
    <x v="130"/>
    <n v="40.465116279069768"/>
    <x v="12"/>
    <x v="0"/>
  </r>
  <r>
    <x v="70"/>
    <x v="131"/>
    <n v="19.069767441860463"/>
    <x v="12"/>
    <x v="0"/>
  </r>
  <r>
    <x v="70"/>
    <x v="4"/>
    <n v="10.232558139534884"/>
    <x v="12"/>
    <x v="0"/>
  </r>
  <r>
    <x v="71"/>
    <x v="127"/>
    <n v="10.762331838565023"/>
    <x v="12"/>
    <x v="0"/>
  </r>
  <r>
    <x v="71"/>
    <x v="128"/>
    <n v="7.1748878923766819"/>
    <x v="12"/>
    <x v="0"/>
  </r>
  <r>
    <x v="71"/>
    <x v="129"/>
    <n v="0"/>
    <x v="12"/>
    <x v="0"/>
  </r>
  <r>
    <x v="71"/>
    <x v="130"/>
    <n v="52.466367713004487"/>
    <x v="12"/>
    <x v="0"/>
  </r>
  <r>
    <x v="71"/>
    <x v="131"/>
    <n v="19.282511210762333"/>
    <x v="12"/>
    <x v="0"/>
  </r>
  <r>
    <x v="71"/>
    <x v="4"/>
    <n v="10.31390134529148"/>
    <x v="12"/>
    <x v="0"/>
  </r>
  <r>
    <x v="72"/>
    <x v="127"/>
    <n v="3.5874439461883409"/>
    <x v="12"/>
    <x v="0"/>
  </r>
  <r>
    <x v="72"/>
    <x v="128"/>
    <n v="0.44843049327354262"/>
    <x v="12"/>
    <x v="0"/>
  </r>
  <r>
    <x v="72"/>
    <x v="129"/>
    <n v="0.44843049327354262"/>
    <x v="12"/>
    <x v="0"/>
  </r>
  <r>
    <x v="72"/>
    <x v="130"/>
    <n v="65.919282511210767"/>
    <x v="12"/>
    <x v="0"/>
  </r>
  <r>
    <x v="72"/>
    <x v="131"/>
    <n v="19.282511210762333"/>
    <x v="12"/>
    <x v="0"/>
  </r>
  <r>
    <x v="72"/>
    <x v="4"/>
    <n v="10.31390134529148"/>
    <x v="12"/>
    <x v="0"/>
  </r>
  <r>
    <x v="67"/>
    <x v="127"/>
    <n v="9.0909090909090917"/>
    <x v="13"/>
    <x v="0"/>
  </r>
  <r>
    <x v="67"/>
    <x v="128"/>
    <n v="8.4415584415584419"/>
    <x v="13"/>
    <x v="0"/>
  </r>
  <r>
    <x v="67"/>
    <x v="129"/>
    <n v="1.948051948051948"/>
    <x v="13"/>
    <x v="0"/>
  </r>
  <r>
    <x v="67"/>
    <x v="130"/>
    <n v="59.090909090909093"/>
    <x v="13"/>
    <x v="0"/>
  </r>
  <r>
    <x v="67"/>
    <x v="131"/>
    <n v="15.584415584415584"/>
    <x v="13"/>
    <x v="0"/>
  </r>
  <r>
    <x v="67"/>
    <x v="4"/>
    <n v="5.8441558441558445"/>
    <x v="13"/>
    <x v="0"/>
  </r>
  <r>
    <x v="68"/>
    <x v="127"/>
    <n v="24.81203007518797"/>
    <x v="13"/>
    <x v="0"/>
  </r>
  <r>
    <x v="68"/>
    <x v="128"/>
    <n v="12.781954887218046"/>
    <x v="13"/>
    <x v="0"/>
  </r>
  <r>
    <x v="68"/>
    <x v="129"/>
    <n v="1.5037593984962405"/>
    <x v="13"/>
    <x v="0"/>
  </r>
  <r>
    <x v="68"/>
    <x v="130"/>
    <n v="36.842105263157897"/>
    <x v="13"/>
    <x v="0"/>
  </r>
  <r>
    <x v="68"/>
    <x v="131"/>
    <n v="18.045112781954888"/>
    <x v="13"/>
    <x v="0"/>
  </r>
  <r>
    <x v="68"/>
    <x v="4"/>
    <n v="6.0150375939849621"/>
    <x v="13"/>
    <x v="0"/>
  </r>
  <r>
    <x v="69"/>
    <x v="127"/>
    <n v="18.181818181818183"/>
    <x v="13"/>
    <x v="0"/>
  </r>
  <r>
    <x v="69"/>
    <x v="128"/>
    <n v="8.4415584415584419"/>
    <x v="13"/>
    <x v="0"/>
  </r>
  <r>
    <x v="69"/>
    <x v="129"/>
    <n v="1.948051948051948"/>
    <x v="13"/>
    <x v="0"/>
  </r>
  <r>
    <x v="69"/>
    <x v="130"/>
    <n v="50"/>
    <x v="13"/>
    <x v="0"/>
  </r>
  <r>
    <x v="69"/>
    <x v="131"/>
    <n v="15.584415584415584"/>
    <x v="13"/>
    <x v="0"/>
  </r>
  <r>
    <x v="69"/>
    <x v="4"/>
    <n v="5.8441558441558445"/>
    <x v="13"/>
    <x v="0"/>
  </r>
  <r>
    <x v="70"/>
    <x v="127"/>
    <n v="20.394736842105264"/>
    <x v="13"/>
    <x v="0"/>
  </r>
  <r>
    <x v="70"/>
    <x v="128"/>
    <n v="17.763157894736842"/>
    <x v="13"/>
    <x v="0"/>
  </r>
  <r>
    <x v="70"/>
    <x v="129"/>
    <n v="1.3157894736842106"/>
    <x v="13"/>
    <x v="0"/>
  </r>
  <r>
    <x v="70"/>
    <x v="130"/>
    <n v="39.473684210526315"/>
    <x v="13"/>
    <x v="0"/>
  </r>
  <r>
    <x v="70"/>
    <x v="131"/>
    <n v="15.131578947368421"/>
    <x v="13"/>
    <x v="0"/>
  </r>
  <r>
    <x v="70"/>
    <x v="4"/>
    <n v="5.9210526315789478"/>
    <x v="13"/>
    <x v="0"/>
  </r>
  <r>
    <x v="71"/>
    <x v="127"/>
    <n v="14.935064935064934"/>
    <x v="13"/>
    <x v="0"/>
  </r>
  <r>
    <x v="71"/>
    <x v="128"/>
    <n v="18.181818181818183"/>
    <x v="13"/>
    <x v="0"/>
  </r>
  <r>
    <x v="71"/>
    <x v="129"/>
    <n v="1.2987012987012987"/>
    <x v="13"/>
    <x v="0"/>
  </r>
  <r>
    <x v="71"/>
    <x v="130"/>
    <n v="44.155844155844157"/>
    <x v="13"/>
    <x v="0"/>
  </r>
  <r>
    <x v="71"/>
    <x v="131"/>
    <n v="15.584415584415584"/>
    <x v="13"/>
    <x v="0"/>
  </r>
  <r>
    <x v="71"/>
    <x v="4"/>
    <n v="5.8441558441558445"/>
    <x v="13"/>
    <x v="0"/>
  </r>
  <r>
    <x v="72"/>
    <x v="127"/>
    <n v="2.5974025974025974"/>
    <x v="13"/>
    <x v="0"/>
  </r>
  <r>
    <x v="72"/>
    <x v="128"/>
    <n v="0"/>
    <x v="13"/>
    <x v="0"/>
  </r>
  <r>
    <x v="72"/>
    <x v="129"/>
    <n v="2.5974025974025974"/>
    <x v="13"/>
    <x v="0"/>
  </r>
  <r>
    <x v="72"/>
    <x v="130"/>
    <n v="73.376623376623371"/>
    <x v="13"/>
    <x v="0"/>
  </r>
  <r>
    <x v="72"/>
    <x v="131"/>
    <n v="15.584415584415584"/>
    <x v="13"/>
    <x v="0"/>
  </r>
  <r>
    <x v="72"/>
    <x v="4"/>
    <n v="5.8441558441558445"/>
    <x v="13"/>
    <x v="0"/>
  </r>
  <r>
    <x v="67"/>
    <x v="127"/>
    <n v="1.0695187165775402"/>
    <x v="14"/>
    <x v="0"/>
  </r>
  <r>
    <x v="67"/>
    <x v="128"/>
    <n v="0.53475935828877008"/>
    <x v="14"/>
    <x v="0"/>
  </r>
  <r>
    <x v="67"/>
    <x v="129"/>
    <n v="1.0695187165775402"/>
    <x v="14"/>
    <x v="0"/>
  </r>
  <r>
    <x v="67"/>
    <x v="130"/>
    <n v="35.294117647058826"/>
    <x v="14"/>
    <x v="0"/>
  </r>
  <r>
    <x v="67"/>
    <x v="131"/>
    <n v="39.037433155080215"/>
    <x v="14"/>
    <x v="0"/>
  </r>
  <r>
    <x v="67"/>
    <x v="4"/>
    <n v="22.994652406417114"/>
    <x v="14"/>
    <x v="0"/>
  </r>
  <r>
    <x v="68"/>
    <x v="127"/>
    <n v="9.3406593406593412"/>
    <x v="14"/>
    <x v="0"/>
  </r>
  <r>
    <x v="68"/>
    <x v="128"/>
    <n v="6.0439560439560438"/>
    <x v="14"/>
    <x v="0"/>
  </r>
  <r>
    <x v="68"/>
    <x v="129"/>
    <n v="2.7472527472527473"/>
    <x v="14"/>
    <x v="0"/>
  </r>
  <r>
    <x v="68"/>
    <x v="130"/>
    <n v="19.780219780219781"/>
    <x v="14"/>
    <x v="0"/>
  </r>
  <r>
    <x v="68"/>
    <x v="131"/>
    <n v="38.46153846153846"/>
    <x v="14"/>
    <x v="0"/>
  </r>
  <r>
    <x v="68"/>
    <x v="4"/>
    <n v="23.626373626373628"/>
    <x v="14"/>
    <x v="0"/>
  </r>
  <r>
    <x v="69"/>
    <x v="127"/>
    <n v="5.882352941176471"/>
    <x v="14"/>
    <x v="0"/>
  </r>
  <r>
    <x v="69"/>
    <x v="128"/>
    <n v="0"/>
    <x v="14"/>
    <x v="0"/>
  </r>
  <r>
    <x v="69"/>
    <x v="129"/>
    <n v="0.53475935828877008"/>
    <x v="14"/>
    <x v="0"/>
  </r>
  <r>
    <x v="69"/>
    <x v="130"/>
    <n v="31.550802139037433"/>
    <x v="14"/>
    <x v="0"/>
  </r>
  <r>
    <x v="69"/>
    <x v="131"/>
    <n v="39.037433155080215"/>
    <x v="14"/>
    <x v="0"/>
  </r>
  <r>
    <x v="69"/>
    <x v="4"/>
    <n v="22.994652406417114"/>
    <x v="14"/>
    <x v="0"/>
  </r>
  <r>
    <x v="70"/>
    <x v="127"/>
    <n v="5.6497175141242941"/>
    <x v="14"/>
    <x v="0"/>
  </r>
  <r>
    <x v="70"/>
    <x v="128"/>
    <n v="1.6949152542372881"/>
    <x v="14"/>
    <x v="0"/>
  </r>
  <r>
    <x v="70"/>
    <x v="129"/>
    <n v="1.6949152542372881"/>
    <x v="14"/>
    <x v="0"/>
  </r>
  <r>
    <x v="70"/>
    <x v="130"/>
    <n v="29.378531073446329"/>
    <x v="14"/>
    <x v="0"/>
  </r>
  <r>
    <x v="70"/>
    <x v="131"/>
    <n v="38.418079096045197"/>
    <x v="14"/>
    <x v="0"/>
  </r>
  <r>
    <x v="70"/>
    <x v="4"/>
    <n v="23.163841807909606"/>
    <x v="14"/>
    <x v="0"/>
  </r>
  <r>
    <x v="71"/>
    <x v="127"/>
    <n v="2.1390374331550803"/>
    <x v="14"/>
    <x v="0"/>
  </r>
  <r>
    <x v="71"/>
    <x v="128"/>
    <n v="0"/>
    <x v="14"/>
    <x v="0"/>
  </r>
  <r>
    <x v="71"/>
    <x v="129"/>
    <n v="1.6042780748663101"/>
    <x v="14"/>
    <x v="0"/>
  </r>
  <r>
    <x v="71"/>
    <x v="130"/>
    <n v="34.224598930481285"/>
    <x v="14"/>
    <x v="0"/>
  </r>
  <r>
    <x v="71"/>
    <x v="131"/>
    <n v="39.037433155080215"/>
    <x v="14"/>
    <x v="0"/>
  </r>
  <r>
    <x v="71"/>
    <x v="4"/>
    <n v="22.994652406417114"/>
    <x v="14"/>
    <x v="0"/>
  </r>
  <r>
    <x v="72"/>
    <x v="127"/>
    <n v="0.53475935828877008"/>
    <x v="14"/>
    <x v="0"/>
  </r>
  <r>
    <x v="72"/>
    <x v="128"/>
    <n v="0"/>
    <x v="14"/>
    <x v="0"/>
  </r>
  <r>
    <x v="72"/>
    <x v="129"/>
    <n v="1.6042780748663101"/>
    <x v="14"/>
    <x v="0"/>
  </r>
  <r>
    <x v="72"/>
    <x v="130"/>
    <n v="35.828877005347593"/>
    <x v="14"/>
    <x v="0"/>
  </r>
  <r>
    <x v="72"/>
    <x v="131"/>
    <n v="39.037433155080215"/>
    <x v="14"/>
    <x v="0"/>
  </r>
  <r>
    <x v="72"/>
    <x v="4"/>
    <n v="22.994652406417114"/>
    <x v="14"/>
    <x v="0"/>
  </r>
  <r>
    <x v="67"/>
    <x v="127"/>
    <n v="8.9622641509433958"/>
    <x v="15"/>
    <x v="0"/>
  </r>
  <r>
    <x v="67"/>
    <x v="128"/>
    <n v="6.6037735849056602"/>
    <x v="15"/>
    <x v="0"/>
  </r>
  <r>
    <x v="67"/>
    <x v="129"/>
    <n v="0.94339622641509435"/>
    <x v="15"/>
    <x v="0"/>
  </r>
  <r>
    <x v="67"/>
    <x v="130"/>
    <n v="63.679245283018865"/>
    <x v="15"/>
    <x v="0"/>
  </r>
  <r>
    <x v="67"/>
    <x v="131"/>
    <n v="7.5471698113207548"/>
    <x v="15"/>
    <x v="0"/>
  </r>
  <r>
    <x v="67"/>
    <x v="4"/>
    <n v="12.264150943396226"/>
    <x v="15"/>
    <x v="0"/>
  </r>
  <r>
    <x v="68"/>
    <x v="127"/>
    <n v="22.596153846153847"/>
    <x v="15"/>
    <x v="0"/>
  </r>
  <r>
    <x v="68"/>
    <x v="128"/>
    <n v="15.865384615384615"/>
    <x v="15"/>
    <x v="0"/>
  </r>
  <r>
    <x v="68"/>
    <x v="129"/>
    <n v="0.96153846153846156"/>
    <x v="15"/>
    <x v="0"/>
  </r>
  <r>
    <x v="68"/>
    <x v="130"/>
    <n v="40.384615384615387"/>
    <x v="15"/>
    <x v="0"/>
  </r>
  <r>
    <x v="68"/>
    <x v="131"/>
    <n v="7.6923076923076925"/>
    <x v="15"/>
    <x v="0"/>
  </r>
  <r>
    <x v="68"/>
    <x v="4"/>
    <n v="12.5"/>
    <x v="15"/>
    <x v="0"/>
  </r>
  <r>
    <x v="69"/>
    <x v="127"/>
    <n v="13.270142180094787"/>
    <x v="15"/>
    <x v="0"/>
  </r>
  <r>
    <x v="69"/>
    <x v="128"/>
    <n v="14.691943127962086"/>
    <x v="15"/>
    <x v="0"/>
  </r>
  <r>
    <x v="69"/>
    <x v="129"/>
    <n v="0"/>
    <x v="15"/>
    <x v="0"/>
  </r>
  <r>
    <x v="69"/>
    <x v="130"/>
    <n v="52.132701421800945"/>
    <x v="15"/>
    <x v="0"/>
  </r>
  <r>
    <x v="69"/>
    <x v="131"/>
    <n v="7.5829383886255926"/>
    <x v="15"/>
    <x v="0"/>
  </r>
  <r>
    <x v="69"/>
    <x v="4"/>
    <n v="12.322274881516588"/>
    <x v="15"/>
    <x v="0"/>
  </r>
  <r>
    <x v="70"/>
    <x v="127"/>
    <n v="9.7087378640776691"/>
    <x v="15"/>
    <x v="0"/>
  </r>
  <r>
    <x v="70"/>
    <x v="128"/>
    <n v="4.8543689320388346"/>
    <x v="15"/>
    <x v="0"/>
  </r>
  <r>
    <x v="70"/>
    <x v="129"/>
    <n v="0.970873786407767"/>
    <x v="15"/>
    <x v="0"/>
  </r>
  <r>
    <x v="70"/>
    <x v="130"/>
    <n v="64.077669902912618"/>
    <x v="15"/>
    <x v="0"/>
  </r>
  <r>
    <x v="70"/>
    <x v="131"/>
    <n v="7.766990291262136"/>
    <x v="15"/>
    <x v="0"/>
  </r>
  <r>
    <x v="70"/>
    <x v="4"/>
    <n v="12.621359223300971"/>
    <x v="15"/>
    <x v="0"/>
  </r>
  <r>
    <x v="71"/>
    <x v="127"/>
    <n v="13.20754716981132"/>
    <x v="15"/>
    <x v="0"/>
  </r>
  <r>
    <x v="71"/>
    <x v="128"/>
    <n v="10.849056603773585"/>
    <x v="15"/>
    <x v="0"/>
  </r>
  <r>
    <x v="71"/>
    <x v="129"/>
    <n v="0.47169811320754718"/>
    <x v="15"/>
    <x v="0"/>
  </r>
  <r>
    <x v="71"/>
    <x v="130"/>
    <n v="55.660377358490564"/>
    <x v="15"/>
    <x v="0"/>
  </r>
  <r>
    <x v="71"/>
    <x v="131"/>
    <n v="7.5471698113207548"/>
    <x v="15"/>
    <x v="0"/>
  </r>
  <r>
    <x v="71"/>
    <x v="4"/>
    <n v="12.264150943396226"/>
    <x v="15"/>
    <x v="0"/>
  </r>
  <r>
    <x v="72"/>
    <x v="127"/>
    <n v="1.8867924528301887"/>
    <x v="15"/>
    <x v="0"/>
  </r>
  <r>
    <x v="72"/>
    <x v="128"/>
    <n v="1.4150943396226414"/>
    <x v="15"/>
    <x v="0"/>
  </r>
  <r>
    <x v="72"/>
    <x v="129"/>
    <n v="0"/>
    <x v="15"/>
    <x v="0"/>
  </r>
  <r>
    <x v="72"/>
    <x v="130"/>
    <n v="76.886792452830193"/>
    <x v="15"/>
    <x v="0"/>
  </r>
  <r>
    <x v="72"/>
    <x v="131"/>
    <n v="7.5471698113207548"/>
    <x v="15"/>
    <x v="0"/>
  </r>
  <r>
    <x v="72"/>
    <x v="4"/>
    <n v="12.264150943396226"/>
    <x v="15"/>
    <x v="0"/>
  </r>
  <r>
    <x v="67"/>
    <x v="127"/>
    <n v="15.876777251184834"/>
    <x v="16"/>
    <x v="0"/>
  </r>
  <r>
    <x v="67"/>
    <x v="128"/>
    <n v="8.0568720379146921"/>
    <x v="16"/>
    <x v="0"/>
  </r>
  <r>
    <x v="67"/>
    <x v="129"/>
    <n v="2.3696682464454977"/>
    <x v="16"/>
    <x v="0"/>
  </r>
  <r>
    <x v="67"/>
    <x v="130"/>
    <n v="50"/>
    <x v="16"/>
    <x v="0"/>
  </r>
  <r>
    <x v="67"/>
    <x v="131"/>
    <n v="14.691943127962086"/>
    <x v="16"/>
    <x v="0"/>
  </r>
  <r>
    <x v="67"/>
    <x v="4"/>
    <n v="9.0047393364928912"/>
    <x v="16"/>
    <x v="0"/>
  </r>
  <r>
    <x v="68"/>
    <x v="127"/>
    <n v="32.513661202185794"/>
    <x v="16"/>
    <x v="0"/>
  </r>
  <r>
    <x v="68"/>
    <x v="128"/>
    <n v="15.573770491803279"/>
    <x v="16"/>
    <x v="0"/>
  </r>
  <r>
    <x v="68"/>
    <x v="129"/>
    <n v="4.3715846994535523"/>
    <x v="16"/>
    <x v="0"/>
  </r>
  <r>
    <x v="68"/>
    <x v="130"/>
    <n v="23.224043715846996"/>
    <x v="16"/>
    <x v="0"/>
  </r>
  <r>
    <x v="68"/>
    <x v="131"/>
    <n v="15.573770491803279"/>
    <x v="16"/>
    <x v="0"/>
  </r>
  <r>
    <x v="68"/>
    <x v="4"/>
    <n v="9.2896174863387984"/>
    <x v="16"/>
    <x v="0"/>
  </r>
  <r>
    <x v="69"/>
    <x v="127"/>
    <n v="19.002375296912113"/>
    <x v="16"/>
    <x v="0"/>
  </r>
  <r>
    <x v="69"/>
    <x v="128"/>
    <n v="10.213776722090261"/>
    <x v="16"/>
    <x v="0"/>
  </r>
  <r>
    <x v="69"/>
    <x v="129"/>
    <n v="1.4251781472684086"/>
    <x v="16"/>
    <x v="0"/>
  </r>
  <r>
    <x v="69"/>
    <x v="130"/>
    <n v="45.843230403800476"/>
    <x v="16"/>
    <x v="0"/>
  </r>
  <r>
    <x v="69"/>
    <x v="131"/>
    <n v="14.726840855106888"/>
    <x v="16"/>
    <x v="0"/>
  </r>
  <r>
    <x v="69"/>
    <x v="4"/>
    <n v="9.026128266033254"/>
    <x v="16"/>
    <x v="0"/>
  </r>
  <r>
    <x v="70"/>
    <x v="127"/>
    <n v="16.911764705882351"/>
    <x v="16"/>
    <x v="0"/>
  </r>
  <r>
    <x v="70"/>
    <x v="128"/>
    <n v="14.705882352941176"/>
    <x v="16"/>
    <x v="0"/>
  </r>
  <r>
    <x v="70"/>
    <x v="129"/>
    <n v="2.9411764705882355"/>
    <x v="16"/>
    <x v="0"/>
  </r>
  <r>
    <x v="70"/>
    <x v="130"/>
    <n v="41.911764705882355"/>
    <x v="16"/>
    <x v="0"/>
  </r>
  <r>
    <x v="70"/>
    <x v="131"/>
    <n v="15.196078431372548"/>
    <x v="16"/>
    <x v="0"/>
  </r>
  <r>
    <x v="70"/>
    <x v="4"/>
    <n v="8.8235294117647065"/>
    <x v="16"/>
    <x v="0"/>
  </r>
  <r>
    <x v="71"/>
    <x v="127"/>
    <n v="15.876777251184834"/>
    <x v="16"/>
    <x v="0"/>
  </r>
  <r>
    <x v="71"/>
    <x v="128"/>
    <n v="7.5829383886255926"/>
    <x v="16"/>
    <x v="0"/>
  </r>
  <r>
    <x v="71"/>
    <x v="129"/>
    <n v="1.1848341232227488"/>
    <x v="16"/>
    <x v="0"/>
  </r>
  <r>
    <x v="71"/>
    <x v="130"/>
    <n v="51.658767772511851"/>
    <x v="16"/>
    <x v="0"/>
  </r>
  <r>
    <x v="71"/>
    <x v="131"/>
    <n v="14.691943127962086"/>
    <x v="16"/>
    <x v="0"/>
  </r>
  <r>
    <x v="71"/>
    <x v="4"/>
    <n v="9.0047393364928912"/>
    <x v="16"/>
    <x v="0"/>
  </r>
  <r>
    <x v="72"/>
    <x v="127"/>
    <n v="3.7914691943127963"/>
    <x v="16"/>
    <x v="0"/>
  </r>
  <r>
    <x v="72"/>
    <x v="128"/>
    <n v="1.8957345971563981"/>
    <x v="16"/>
    <x v="0"/>
  </r>
  <r>
    <x v="72"/>
    <x v="129"/>
    <n v="0.7109004739336493"/>
    <x v="16"/>
    <x v="0"/>
  </r>
  <r>
    <x v="72"/>
    <x v="130"/>
    <n v="69.905213270142184"/>
    <x v="16"/>
    <x v="0"/>
  </r>
  <r>
    <x v="72"/>
    <x v="131"/>
    <n v="14.691943127962086"/>
    <x v="16"/>
    <x v="0"/>
  </r>
  <r>
    <x v="72"/>
    <x v="4"/>
    <n v="9.0047393364928912"/>
    <x v="16"/>
    <x v="0"/>
  </r>
  <r>
    <x v="67"/>
    <x v="127"/>
    <n v="10.272040760622327"/>
    <x v="0"/>
    <x v="1"/>
  </r>
  <r>
    <x v="67"/>
    <x v="128"/>
    <n v="3.6939313984168867"/>
    <x v="0"/>
    <x v="1"/>
  </r>
  <r>
    <x v="67"/>
    <x v="129"/>
    <n v="1.8560640524065144"/>
    <x v="0"/>
    <x v="1"/>
  </r>
  <r>
    <x v="67"/>
    <x v="130"/>
    <n v="39.532344645619141"/>
    <x v="0"/>
    <x v="1"/>
  </r>
  <r>
    <x v="67"/>
    <x v="131"/>
    <n v="33.71849695205168"/>
    <x v="0"/>
    <x v="1"/>
  </r>
  <r>
    <x v="67"/>
    <x v="4"/>
    <n v="11.045400782458374"/>
    <x v="0"/>
    <x v="1"/>
  </r>
  <r>
    <x v="68"/>
    <x v="127"/>
    <n v="17.584583378955436"/>
    <x v="0"/>
    <x v="1"/>
  </r>
  <r>
    <x v="68"/>
    <x v="128"/>
    <n v="7.7192598270009851"/>
    <x v="0"/>
    <x v="1"/>
  </r>
  <r>
    <x v="68"/>
    <x v="129"/>
    <n v="2.9453629694514398"/>
    <x v="0"/>
    <x v="1"/>
  </r>
  <r>
    <x v="68"/>
    <x v="130"/>
    <n v="21.92050804773897"/>
    <x v="0"/>
    <x v="1"/>
  </r>
  <r>
    <x v="68"/>
    <x v="131"/>
    <n v="37.97218876601336"/>
    <x v="0"/>
    <x v="1"/>
  </r>
  <r>
    <x v="68"/>
    <x v="4"/>
    <n v="12.13182962881857"/>
    <x v="0"/>
    <x v="1"/>
  </r>
  <r>
    <x v="69"/>
    <x v="127"/>
    <n v="14.560364464692483"/>
    <x v="0"/>
    <x v="1"/>
  </r>
  <r>
    <x v="69"/>
    <x v="128"/>
    <n v="4.4555808656036451"/>
    <x v="0"/>
    <x v="1"/>
  </r>
  <r>
    <x v="69"/>
    <x v="129"/>
    <n v="1.2665148063781322"/>
    <x v="0"/>
    <x v="1"/>
  </r>
  <r>
    <x v="69"/>
    <x v="130"/>
    <n v="35.052391799544417"/>
    <x v="0"/>
    <x v="1"/>
  </r>
  <r>
    <x v="69"/>
    <x v="131"/>
    <n v="33.785876993166291"/>
    <x v="0"/>
    <x v="1"/>
  </r>
  <r>
    <x v="69"/>
    <x v="4"/>
    <n v="11.052391799544418"/>
    <x v="0"/>
    <x v="1"/>
  </r>
  <r>
    <x v="70"/>
    <x v="127"/>
    <n v="15.512120341094183"/>
    <x v="0"/>
    <x v="1"/>
  </r>
  <r>
    <x v="70"/>
    <x v="128"/>
    <n v="6.476956979975089"/>
    <x v="0"/>
    <x v="1"/>
  </r>
  <r>
    <x v="70"/>
    <x v="129"/>
    <n v="1.973747245377024"/>
    <x v="0"/>
    <x v="1"/>
  </r>
  <r>
    <x v="70"/>
    <x v="130"/>
    <n v="31.551212034109419"/>
    <x v="0"/>
    <x v="1"/>
  </r>
  <r>
    <x v="70"/>
    <x v="131"/>
    <n v="33.802816901408448"/>
    <x v="0"/>
    <x v="1"/>
  </r>
  <r>
    <x v="70"/>
    <x v="4"/>
    <n v="11.018491903803776"/>
    <x v="0"/>
    <x v="1"/>
  </r>
  <r>
    <x v="71"/>
    <x v="127"/>
    <n v="9.8545454545454554"/>
    <x v="0"/>
    <x v="1"/>
  </r>
  <r>
    <x v="71"/>
    <x v="128"/>
    <n v="3.7636363636363637"/>
    <x v="0"/>
    <x v="1"/>
  </r>
  <r>
    <x v="71"/>
    <x v="129"/>
    <n v="0.41818181818181815"/>
    <x v="0"/>
    <x v="1"/>
  </r>
  <r>
    <x v="71"/>
    <x v="130"/>
    <n v="41.327272727272728"/>
    <x v="0"/>
    <x v="1"/>
  </r>
  <r>
    <x v="71"/>
    <x v="131"/>
    <n v="33.736363636363635"/>
    <x v="0"/>
    <x v="1"/>
  </r>
  <r>
    <x v="71"/>
    <x v="4"/>
    <n v="11.036363636363637"/>
    <x v="0"/>
    <x v="1"/>
  </r>
  <r>
    <x v="72"/>
    <x v="127"/>
    <n v="3.1090909090909089"/>
    <x v="0"/>
    <x v="1"/>
  </r>
  <r>
    <x v="72"/>
    <x v="128"/>
    <n v="0.39090909090909093"/>
    <x v="0"/>
    <x v="1"/>
  </r>
  <r>
    <x v="72"/>
    <x v="129"/>
    <n v="0.60909090909090913"/>
    <x v="0"/>
    <x v="1"/>
  </r>
  <r>
    <x v="72"/>
    <x v="130"/>
    <n v="51.154545454545456"/>
    <x v="0"/>
    <x v="1"/>
  </r>
  <r>
    <x v="72"/>
    <x v="131"/>
    <n v="33.736363636363635"/>
    <x v="0"/>
    <x v="1"/>
  </r>
  <r>
    <x v="72"/>
    <x v="4"/>
    <n v="11.036363636363637"/>
    <x v="0"/>
    <x v="1"/>
  </r>
  <r>
    <x v="67"/>
    <x v="127"/>
    <n v="26.698816308636562"/>
    <x v="1"/>
    <x v="1"/>
  </r>
  <r>
    <x v="67"/>
    <x v="128"/>
    <n v="8.8557650153441472"/>
    <x v="1"/>
    <x v="1"/>
  </r>
  <r>
    <x v="67"/>
    <x v="129"/>
    <n v="3.0249890398947832"/>
    <x v="1"/>
    <x v="1"/>
  </r>
  <r>
    <x v="67"/>
    <x v="130"/>
    <n v="40.815431828145549"/>
    <x v="1"/>
    <x v="1"/>
  </r>
  <r>
    <x v="67"/>
    <x v="131"/>
    <n v="15.344147303814117"/>
    <x v="1"/>
    <x v="1"/>
  </r>
  <r>
    <x v="67"/>
    <x v="4"/>
    <n v="5.5677334502411222"/>
    <x v="1"/>
    <x v="1"/>
  </r>
  <r>
    <x v="68"/>
    <x v="127"/>
    <n v="36.349453978159126"/>
    <x v="1"/>
    <x v="1"/>
  </r>
  <r>
    <x v="68"/>
    <x v="128"/>
    <n v="9.3603744149765991"/>
    <x v="1"/>
    <x v="1"/>
  </r>
  <r>
    <x v="68"/>
    <x v="129"/>
    <n v="5.1482059282371297"/>
    <x v="1"/>
    <x v="1"/>
  </r>
  <r>
    <x v="68"/>
    <x v="130"/>
    <n v="21.684867394695789"/>
    <x v="1"/>
    <x v="1"/>
  </r>
  <r>
    <x v="68"/>
    <x v="131"/>
    <n v="21.138845553822154"/>
    <x v="1"/>
    <x v="1"/>
  </r>
  <r>
    <x v="68"/>
    <x v="4"/>
    <n v="7.0202808112324497"/>
    <x v="1"/>
    <x v="1"/>
  </r>
  <r>
    <x v="69"/>
    <x v="127"/>
    <n v="32.733655111891181"/>
    <x v="1"/>
    <x v="1"/>
  </r>
  <r>
    <x v="69"/>
    <x v="128"/>
    <n v="7.6349275998244845"/>
    <x v="1"/>
    <x v="1"/>
  </r>
  <r>
    <x v="69"/>
    <x v="129"/>
    <n v="2.7643703378674855"/>
    <x v="1"/>
    <x v="1"/>
  </r>
  <r>
    <x v="69"/>
    <x v="130"/>
    <n v="36.068451075032911"/>
    <x v="1"/>
    <x v="1"/>
  </r>
  <r>
    <x v="69"/>
    <x v="131"/>
    <n v="15.533128565160158"/>
    <x v="1"/>
    <x v="1"/>
  </r>
  <r>
    <x v="69"/>
    <x v="4"/>
    <n v="5.5726195699868359"/>
    <x v="1"/>
    <x v="1"/>
  </r>
  <r>
    <x v="70"/>
    <x v="127"/>
    <n v="28.375387339530764"/>
    <x v="1"/>
    <x v="1"/>
  </r>
  <r>
    <x v="70"/>
    <x v="128"/>
    <n v="10.624169986719787"/>
    <x v="1"/>
    <x v="1"/>
  </r>
  <r>
    <x v="70"/>
    <x v="129"/>
    <n v="1.593625498007968"/>
    <x v="1"/>
    <x v="1"/>
  </r>
  <r>
    <x v="70"/>
    <x v="130"/>
    <n v="39.176626826029214"/>
    <x v="1"/>
    <x v="1"/>
  </r>
  <r>
    <x v="70"/>
    <x v="131"/>
    <n v="15.405046480743692"/>
    <x v="1"/>
    <x v="1"/>
  </r>
  <r>
    <x v="70"/>
    <x v="4"/>
    <n v="5.621956617972554"/>
    <x v="1"/>
    <x v="1"/>
  </r>
  <r>
    <x v="71"/>
    <x v="127"/>
    <n v="13.254593175853019"/>
    <x v="1"/>
    <x v="1"/>
  </r>
  <r>
    <x v="71"/>
    <x v="128"/>
    <n v="2.537182852143482"/>
    <x v="1"/>
    <x v="1"/>
  </r>
  <r>
    <x v="71"/>
    <x v="129"/>
    <n v="0.30621172353455817"/>
    <x v="1"/>
    <x v="1"/>
  </r>
  <r>
    <x v="71"/>
    <x v="130"/>
    <n v="62.948381452318458"/>
    <x v="1"/>
    <x v="1"/>
  </r>
  <r>
    <x v="71"/>
    <x v="131"/>
    <n v="15.529308836395451"/>
    <x v="1"/>
    <x v="1"/>
  </r>
  <r>
    <x v="71"/>
    <x v="4"/>
    <n v="5.5555555555555554"/>
    <x v="1"/>
    <x v="1"/>
  </r>
  <r>
    <x v="72"/>
    <x v="127"/>
    <n v="5.7305336832895888"/>
    <x v="1"/>
    <x v="1"/>
  </r>
  <r>
    <x v="72"/>
    <x v="128"/>
    <n v="0.96237970253718286"/>
    <x v="1"/>
    <x v="1"/>
  </r>
  <r>
    <x v="72"/>
    <x v="129"/>
    <n v="0.39370078740157483"/>
    <x v="1"/>
    <x v="1"/>
  </r>
  <r>
    <x v="72"/>
    <x v="130"/>
    <n v="71.828521434820644"/>
    <x v="1"/>
    <x v="1"/>
  </r>
  <r>
    <x v="72"/>
    <x v="131"/>
    <n v="15.529308836395451"/>
    <x v="1"/>
    <x v="1"/>
  </r>
  <r>
    <x v="72"/>
    <x v="4"/>
    <n v="5.5555555555555554"/>
    <x v="1"/>
    <x v="1"/>
  </r>
  <r>
    <x v="67"/>
    <x v="127"/>
    <n v="1.3342696629213484"/>
    <x v="2"/>
    <x v="1"/>
  </r>
  <r>
    <x v="67"/>
    <x v="128"/>
    <n v="0.67883895131086147"/>
    <x v="2"/>
    <x v="1"/>
  </r>
  <r>
    <x v="67"/>
    <x v="129"/>
    <n v="0.60861423220973787"/>
    <x v="2"/>
    <x v="1"/>
  </r>
  <r>
    <x v="67"/>
    <x v="130"/>
    <n v="26.521535580524343"/>
    <x v="2"/>
    <x v="1"/>
  </r>
  <r>
    <x v="67"/>
    <x v="131"/>
    <n v="55.641385767790261"/>
    <x v="2"/>
    <x v="1"/>
  </r>
  <r>
    <x v="67"/>
    <x v="4"/>
    <n v="15.262172284644194"/>
    <x v="2"/>
    <x v="1"/>
  </r>
  <r>
    <x v="68"/>
    <x v="127"/>
    <n v="5.5090998524348258"/>
    <x v="2"/>
    <x v="1"/>
  </r>
  <r>
    <x v="68"/>
    <x v="128"/>
    <n v="4.3039842597147073"/>
    <x v="2"/>
    <x v="1"/>
  </r>
  <r>
    <x v="68"/>
    <x v="129"/>
    <n v="2.0659124446630597"/>
    <x v="2"/>
    <x v="1"/>
  </r>
  <r>
    <x v="68"/>
    <x v="130"/>
    <n v="15.789473684210526"/>
    <x v="2"/>
    <x v="1"/>
  </r>
  <r>
    <x v="68"/>
    <x v="131"/>
    <n v="56.763403836694543"/>
    <x v="2"/>
    <x v="1"/>
  </r>
  <r>
    <x v="68"/>
    <x v="4"/>
    <n v="15.617314313821938"/>
    <x v="2"/>
    <x v="1"/>
  </r>
  <r>
    <x v="69"/>
    <x v="127"/>
    <n v="2.9508196721311477"/>
    <x v="2"/>
    <x v="1"/>
  </r>
  <r>
    <x v="69"/>
    <x v="128"/>
    <n v="1.5222482435597189"/>
    <x v="2"/>
    <x v="1"/>
  </r>
  <r>
    <x v="69"/>
    <x v="129"/>
    <n v="0.42154566744730682"/>
    <x v="2"/>
    <x v="1"/>
  </r>
  <r>
    <x v="69"/>
    <x v="130"/>
    <n v="24.192037470725996"/>
    <x v="2"/>
    <x v="1"/>
  </r>
  <r>
    <x v="69"/>
    <x v="131"/>
    <n v="55.644028103044498"/>
    <x v="2"/>
    <x v="1"/>
  </r>
  <r>
    <x v="69"/>
    <x v="4"/>
    <n v="15.269320843091334"/>
    <x v="2"/>
    <x v="1"/>
  </r>
  <r>
    <x v="70"/>
    <x v="127"/>
    <n v="5.1564455569461831"/>
    <x v="2"/>
    <x v="1"/>
  </r>
  <r>
    <x v="70"/>
    <x v="128"/>
    <n v="1.902377972465582"/>
    <x v="2"/>
    <x v="1"/>
  </r>
  <r>
    <x v="70"/>
    <x v="129"/>
    <n v="1.9524405506883604"/>
    <x v="2"/>
    <x v="1"/>
  </r>
  <r>
    <x v="70"/>
    <x v="130"/>
    <n v="19.474342928660825"/>
    <x v="2"/>
    <x v="1"/>
  </r>
  <r>
    <x v="70"/>
    <x v="131"/>
    <n v="56.270337922403002"/>
    <x v="2"/>
    <x v="1"/>
  </r>
  <r>
    <x v="70"/>
    <x v="4"/>
    <n v="15.294117647058824"/>
    <x v="2"/>
    <x v="1"/>
  </r>
  <r>
    <x v="71"/>
    <x v="127"/>
    <n v="2.411048689138577"/>
    <x v="2"/>
    <x v="1"/>
  </r>
  <r>
    <x v="71"/>
    <x v="128"/>
    <n v="1.3810861423220975"/>
    <x v="2"/>
    <x v="1"/>
  </r>
  <r>
    <x v="71"/>
    <x v="129"/>
    <n v="0.25749063670411987"/>
    <x v="2"/>
    <x v="1"/>
  </r>
  <r>
    <x v="71"/>
    <x v="130"/>
    <n v="25.04681647940075"/>
    <x v="2"/>
    <x v="1"/>
  </r>
  <r>
    <x v="71"/>
    <x v="131"/>
    <n v="55.641385767790261"/>
    <x v="2"/>
    <x v="1"/>
  </r>
  <r>
    <x v="71"/>
    <x v="4"/>
    <n v="15.262172284644194"/>
    <x v="2"/>
    <x v="1"/>
  </r>
  <r>
    <x v="72"/>
    <x v="127"/>
    <n v="0.5617977528089888"/>
    <x v="2"/>
    <x v="1"/>
  </r>
  <r>
    <x v="72"/>
    <x v="128"/>
    <n v="0.16385767790262173"/>
    <x v="2"/>
    <x v="1"/>
  </r>
  <r>
    <x v="72"/>
    <x v="129"/>
    <n v="0.2808988764044944"/>
    <x v="2"/>
    <x v="1"/>
  </r>
  <r>
    <x v="72"/>
    <x v="130"/>
    <n v="28.113295880149813"/>
    <x v="2"/>
    <x v="1"/>
  </r>
  <r>
    <x v="72"/>
    <x v="131"/>
    <n v="55.641385767790261"/>
    <x v="2"/>
    <x v="1"/>
  </r>
  <r>
    <x v="72"/>
    <x v="4"/>
    <n v="15.262172284644194"/>
    <x v="2"/>
    <x v="1"/>
  </r>
  <r>
    <x v="67"/>
    <x v="127"/>
    <n v="15.074441687344914"/>
    <x v="3"/>
    <x v="1"/>
  </r>
  <r>
    <x v="67"/>
    <x v="128"/>
    <n v="4.3424317617866004"/>
    <x v="3"/>
    <x v="1"/>
  </r>
  <r>
    <x v="67"/>
    <x v="129"/>
    <n v="4.2183622828784122"/>
    <x v="3"/>
    <x v="1"/>
  </r>
  <r>
    <x v="67"/>
    <x v="130"/>
    <n v="55.086848635235732"/>
    <x v="3"/>
    <x v="1"/>
  </r>
  <r>
    <x v="67"/>
    <x v="131"/>
    <n v="14.454094292803971"/>
    <x v="3"/>
    <x v="1"/>
  </r>
  <r>
    <x v="67"/>
    <x v="4"/>
    <n v="7.0099255583126547"/>
    <x v="3"/>
    <x v="1"/>
  </r>
  <r>
    <x v="68"/>
    <x v="127"/>
    <n v="31.404958677685951"/>
    <x v="3"/>
    <x v="1"/>
  </r>
  <r>
    <x v="68"/>
    <x v="128"/>
    <n v="13.388429752066116"/>
    <x v="3"/>
    <x v="1"/>
  </r>
  <r>
    <x v="68"/>
    <x v="129"/>
    <n v="3.553719008264463"/>
    <x v="3"/>
    <x v="1"/>
  </r>
  <r>
    <x v="68"/>
    <x v="130"/>
    <n v="29.421487603305785"/>
    <x v="3"/>
    <x v="1"/>
  </r>
  <r>
    <x v="68"/>
    <x v="131"/>
    <n v="15.206611570247935"/>
    <x v="3"/>
    <x v="1"/>
  </r>
  <r>
    <x v="68"/>
    <x v="4"/>
    <n v="7.6033057851239674"/>
    <x v="3"/>
    <x v="1"/>
  </r>
  <r>
    <x v="69"/>
    <x v="127"/>
    <n v="23.283395755305868"/>
    <x v="3"/>
    <x v="1"/>
  </r>
  <r>
    <x v="69"/>
    <x v="128"/>
    <n v="5.3058676654182273"/>
    <x v="3"/>
    <x v="1"/>
  </r>
  <r>
    <x v="69"/>
    <x v="129"/>
    <n v="2.184769038701623"/>
    <x v="3"/>
    <x v="1"/>
  </r>
  <r>
    <x v="69"/>
    <x v="130"/>
    <n v="47.940074906367045"/>
    <x v="3"/>
    <x v="1"/>
  </r>
  <r>
    <x v="69"/>
    <x v="131"/>
    <n v="14.544319600499376"/>
    <x v="3"/>
    <x v="1"/>
  </r>
  <r>
    <x v="69"/>
    <x v="4"/>
    <n v="7.0536828963795255"/>
    <x v="3"/>
    <x v="1"/>
  </r>
  <r>
    <x v="70"/>
    <x v="127"/>
    <n v="25.183211192538309"/>
    <x v="3"/>
    <x v="1"/>
  </r>
  <r>
    <x v="70"/>
    <x v="128"/>
    <n v="10.726182544970021"/>
    <x v="3"/>
    <x v="1"/>
  </r>
  <r>
    <x v="70"/>
    <x v="129"/>
    <n v="2.9980013324450367"/>
    <x v="3"/>
    <x v="1"/>
  </r>
  <r>
    <x v="70"/>
    <x v="130"/>
    <n v="39.70686209193871"/>
    <x v="3"/>
    <x v="1"/>
  </r>
  <r>
    <x v="70"/>
    <x v="131"/>
    <n v="14.590273151232511"/>
    <x v="3"/>
    <x v="1"/>
  </r>
  <r>
    <x v="70"/>
    <x v="4"/>
    <n v="7.1285809460359761"/>
    <x v="3"/>
    <x v="1"/>
  </r>
  <r>
    <x v="71"/>
    <x v="127"/>
    <n v="23.110285006195788"/>
    <x v="3"/>
    <x v="1"/>
  </r>
  <r>
    <x v="71"/>
    <x v="128"/>
    <n v="9.6654275092936803"/>
    <x v="3"/>
    <x v="1"/>
  </r>
  <r>
    <x v="71"/>
    <x v="129"/>
    <n v="0.86741016109045854"/>
    <x v="3"/>
    <x v="1"/>
  </r>
  <r>
    <x v="71"/>
    <x v="130"/>
    <n v="45.41511771995043"/>
    <x v="3"/>
    <x v="1"/>
  </r>
  <r>
    <x v="71"/>
    <x v="131"/>
    <n v="14.436183395291202"/>
    <x v="3"/>
    <x v="1"/>
  </r>
  <r>
    <x v="71"/>
    <x v="4"/>
    <n v="7.0012391573729866"/>
    <x v="3"/>
    <x v="1"/>
  </r>
  <r>
    <x v="72"/>
    <x v="127"/>
    <n v="5.0185873605947959"/>
    <x v="3"/>
    <x v="1"/>
  </r>
  <r>
    <x v="72"/>
    <x v="128"/>
    <n v="0.37174721189591076"/>
    <x v="3"/>
    <x v="1"/>
  </r>
  <r>
    <x v="72"/>
    <x v="129"/>
    <n v="1.486988847583643"/>
    <x v="3"/>
    <x v="1"/>
  </r>
  <r>
    <x v="72"/>
    <x v="130"/>
    <n v="71.74721189591078"/>
    <x v="3"/>
    <x v="1"/>
  </r>
  <r>
    <x v="72"/>
    <x v="131"/>
    <n v="14.436183395291202"/>
    <x v="3"/>
    <x v="1"/>
  </r>
  <r>
    <x v="72"/>
    <x v="4"/>
    <n v="7.0012391573729866"/>
    <x v="3"/>
    <x v="1"/>
  </r>
  <r>
    <x v="67"/>
    <x v="127"/>
    <n v="3.8961038961038961"/>
    <x v="4"/>
    <x v="1"/>
  </r>
  <r>
    <x v="67"/>
    <x v="128"/>
    <n v="0.64935064935064934"/>
    <x v="4"/>
    <x v="1"/>
  </r>
  <r>
    <x v="67"/>
    <x v="129"/>
    <n v="1.5151515151515151"/>
    <x v="4"/>
    <x v="1"/>
  </r>
  <r>
    <x v="67"/>
    <x v="130"/>
    <n v="46.212121212121211"/>
    <x v="4"/>
    <x v="1"/>
  </r>
  <r>
    <x v="67"/>
    <x v="131"/>
    <n v="33.333333333333336"/>
    <x v="4"/>
    <x v="1"/>
  </r>
  <r>
    <x v="67"/>
    <x v="4"/>
    <n v="14.393939393939394"/>
    <x v="4"/>
    <x v="1"/>
  </r>
  <r>
    <x v="68"/>
    <x v="127"/>
    <n v="15.031055900621118"/>
    <x v="4"/>
    <x v="1"/>
  </r>
  <r>
    <x v="68"/>
    <x v="128"/>
    <n v="7.2049689440993792"/>
    <x v="4"/>
    <x v="1"/>
  </r>
  <r>
    <x v="68"/>
    <x v="129"/>
    <n v="2.7329192546583849"/>
    <x v="4"/>
    <x v="1"/>
  </r>
  <r>
    <x v="68"/>
    <x v="130"/>
    <n v="26.086956521739129"/>
    <x v="4"/>
    <x v="1"/>
  </r>
  <r>
    <x v="68"/>
    <x v="131"/>
    <n v="34.658385093167702"/>
    <x v="4"/>
    <x v="1"/>
  </r>
  <r>
    <x v="68"/>
    <x v="4"/>
    <n v="14.409937888198758"/>
    <x v="4"/>
    <x v="1"/>
  </r>
  <r>
    <x v="69"/>
    <x v="127"/>
    <n v="7.6839826839826841"/>
    <x v="4"/>
    <x v="1"/>
  </r>
  <r>
    <x v="69"/>
    <x v="128"/>
    <n v="2.0562770562770565"/>
    <x v="4"/>
    <x v="1"/>
  </r>
  <r>
    <x v="69"/>
    <x v="129"/>
    <n v="1.1904761904761905"/>
    <x v="4"/>
    <x v="1"/>
  </r>
  <r>
    <x v="69"/>
    <x v="130"/>
    <n v="41.666666666666664"/>
    <x v="4"/>
    <x v="1"/>
  </r>
  <r>
    <x v="69"/>
    <x v="131"/>
    <n v="33.333333333333336"/>
    <x v="4"/>
    <x v="1"/>
  </r>
  <r>
    <x v="69"/>
    <x v="4"/>
    <n v="14.393939393939394"/>
    <x v="4"/>
    <x v="1"/>
  </r>
  <r>
    <x v="70"/>
    <x v="127"/>
    <n v="7.6832151300236404"/>
    <x v="4"/>
    <x v="1"/>
  </r>
  <r>
    <x v="70"/>
    <x v="128"/>
    <n v="1.5366430260047281"/>
    <x v="4"/>
    <x v="1"/>
  </r>
  <r>
    <x v="70"/>
    <x v="129"/>
    <n v="1.7730496453900708"/>
    <x v="4"/>
    <x v="1"/>
  </r>
  <r>
    <x v="70"/>
    <x v="130"/>
    <n v="40.543735224586285"/>
    <x v="4"/>
    <x v="1"/>
  </r>
  <r>
    <x v="70"/>
    <x v="131"/>
    <n v="34.278959810874703"/>
    <x v="4"/>
    <x v="1"/>
  </r>
  <r>
    <x v="70"/>
    <x v="4"/>
    <n v="14.184397163120567"/>
    <x v="4"/>
    <x v="1"/>
  </r>
  <r>
    <x v="71"/>
    <x v="127"/>
    <n v="6.6017316017316015"/>
    <x v="4"/>
    <x v="1"/>
  </r>
  <r>
    <x v="71"/>
    <x v="128"/>
    <n v="3.3549783549783552"/>
    <x v="4"/>
    <x v="1"/>
  </r>
  <r>
    <x v="71"/>
    <x v="129"/>
    <n v="0.32467532467532467"/>
    <x v="4"/>
    <x v="1"/>
  </r>
  <r>
    <x v="71"/>
    <x v="130"/>
    <n v="41.99134199134199"/>
    <x v="4"/>
    <x v="1"/>
  </r>
  <r>
    <x v="71"/>
    <x v="131"/>
    <n v="33.333333333333336"/>
    <x v="4"/>
    <x v="1"/>
  </r>
  <r>
    <x v="71"/>
    <x v="4"/>
    <n v="14.393939393939394"/>
    <x v="4"/>
    <x v="1"/>
  </r>
  <r>
    <x v="72"/>
    <x v="127"/>
    <n v="2.3809523809523809"/>
    <x v="4"/>
    <x v="1"/>
  </r>
  <r>
    <x v="72"/>
    <x v="128"/>
    <n v="0"/>
    <x v="4"/>
    <x v="1"/>
  </r>
  <r>
    <x v="72"/>
    <x v="129"/>
    <n v="1.1904761904761905"/>
    <x v="4"/>
    <x v="1"/>
  </r>
  <r>
    <x v="72"/>
    <x v="130"/>
    <n v="48.80952380952381"/>
    <x v="4"/>
    <x v="1"/>
  </r>
  <r>
    <x v="72"/>
    <x v="131"/>
    <n v="33.333333333333336"/>
    <x v="4"/>
    <x v="1"/>
  </r>
  <r>
    <x v="72"/>
    <x v="4"/>
    <n v="14.393939393939394"/>
    <x v="4"/>
    <x v="1"/>
  </r>
  <r>
    <x v="67"/>
    <x v="127"/>
    <n v="5.1813471502590671"/>
    <x v="5"/>
    <x v="1"/>
  </r>
  <r>
    <x v="67"/>
    <x v="128"/>
    <n v="0"/>
    <x v="5"/>
    <x v="1"/>
  </r>
  <r>
    <x v="67"/>
    <x v="129"/>
    <n v="2.5906735751295336"/>
    <x v="5"/>
    <x v="1"/>
  </r>
  <r>
    <x v="67"/>
    <x v="130"/>
    <n v="50.259067357512954"/>
    <x v="5"/>
    <x v="1"/>
  </r>
  <r>
    <x v="67"/>
    <x v="131"/>
    <n v="23.834196891191709"/>
    <x v="5"/>
    <x v="1"/>
  </r>
  <r>
    <x v="67"/>
    <x v="4"/>
    <n v="18.134715025906736"/>
    <x v="5"/>
    <x v="1"/>
  </r>
  <r>
    <x v="68"/>
    <x v="127"/>
    <n v="16"/>
    <x v="5"/>
    <x v="1"/>
  </r>
  <r>
    <x v="68"/>
    <x v="128"/>
    <n v="8.6666666666666661"/>
    <x v="5"/>
    <x v="1"/>
  </r>
  <r>
    <x v="68"/>
    <x v="129"/>
    <n v="2.6666666666666665"/>
    <x v="5"/>
    <x v="1"/>
  </r>
  <r>
    <x v="68"/>
    <x v="130"/>
    <n v="30"/>
    <x v="5"/>
    <x v="1"/>
  </r>
  <r>
    <x v="68"/>
    <x v="131"/>
    <n v="24.666666666666668"/>
    <x v="5"/>
    <x v="1"/>
  </r>
  <r>
    <x v="68"/>
    <x v="4"/>
    <n v="18.666666666666668"/>
    <x v="5"/>
    <x v="1"/>
  </r>
  <r>
    <x v="69"/>
    <x v="127"/>
    <n v="7.2538860103626943"/>
    <x v="5"/>
    <x v="1"/>
  </r>
  <r>
    <x v="69"/>
    <x v="128"/>
    <n v="1.0362694300518134"/>
    <x v="5"/>
    <x v="1"/>
  </r>
  <r>
    <x v="69"/>
    <x v="129"/>
    <n v="1.0362694300518134"/>
    <x v="5"/>
    <x v="1"/>
  </r>
  <r>
    <x v="69"/>
    <x v="130"/>
    <n v="48.704663212435236"/>
    <x v="5"/>
    <x v="1"/>
  </r>
  <r>
    <x v="69"/>
    <x v="131"/>
    <n v="23.834196891191709"/>
    <x v="5"/>
    <x v="1"/>
  </r>
  <r>
    <x v="69"/>
    <x v="4"/>
    <n v="18.134715025906736"/>
    <x v="5"/>
    <x v="1"/>
  </r>
  <r>
    <x v="70"/>
    <x v="127"/>
    <n v="6.5868263473053892"/>
    <x v="5"/>
    <x v="1"/>
  </r>
  <r>
    <x v="70"/>
    <x v="128"/>
    <n v="0"/>
    <x v="5"/>
    <x v="1"/>
  </r>
  <r>
    <x v="70"/>
    <x v="129"/>
    <n v="1.1976047904191616"/>
    <x v="5"/>
    <x v="1"/>
  </r>
  <r>
    <x v="70"/>
    <x v="130"/>
    <n v="50.299401197604787"/>
    <x v="5"/>
    <x v="1"/>
  </r>
  <r>
    <x v="70"/>
    <x v="131"/>
    <n v="24.550898203592816"/>
    <x v="5"/>
    <x v="1"/>
  </r>
  <r>
    <x v="70"/>
    <x v="4"/>
    <n v="17.365269461077844"/>
    <x v="5"/>
    <x v="1"/>
  </r>
  <r>
    <x v="71"/>
    <x v="127"/>
    <n v="7.7720207253886011"/>
    <x v="5"/>
    <x v="1"/>
  </r>
  <r>
    <x v="71"/>
    <x v="128"/>
    <n v="2.5906735751295336"/>
    <x v="5"/>
    <x v="1"/>
  </r>
  <r>
    <x v="71"/>
    <x v="129"/>
    <n v="0"/>
    <x v="5"/>
    <x v="1"/>
  </r>
  <r>
    <x v="71"/>
    <x v="130"/>
    <n v="47.668393782383419"/>
    <x v="5"/>
    <x v="1"/>
  </r>
  <r>
    <x v="71"/>
    <x v="131"/>
    <n v="23.834196891191709"/>
    <x v="5"/>
    <x v="1"/>
  </r>
  <r>
    <x v="71"/>
    <x v="4"/>
    <n v="18.134715025906736"/>
    <x v="5"/>
    <x v="1"/>
  </r>
  <r>
    <x v="72"/>
    <x v="127"/>
    <n v="1.5544041450777202"/>
    <x v="5"/>
    <x v="1"/>
  </r>
  <r>
    <x v="72"/>
    <x v="128"/>
    <n v="0"/>
    <x v="5"/>
    <x v="1"/>
  </r>
  <r>
    <x v="72"/>
    <x v="129"/>
    <n v="0.51813471502590669"/>
    <x v="5"/>
    <x v="1"/>
  </r>
  <r>
    <x v="72"/>
    <x v="130"/>
    <n v="55.958549222797927"/>
    <x v="5"/>
    <x v="1"/>
  </r>
  <r>
    <x v="72"/>
    <x v="131"/>
    <n v="23.834196891191709"/>
    <x v="5"/>
    <x v="1"/>
  </r>
  <r>
    <x v="72"/>
    <x v="4"/>
    <n v="18.134715025906736"/>
    <x v="5"/>
    <x v="1"/>
  </r>
  <r>
    <x v="67"/>
    <x v="127"/>
    <n v="4.375"/>
    <x v="6"/>
    <x v="1"/>
  </r>
  <r>
    <x v="67"/>
    <x v="128"/>
    <n v="0"/>
    <x v="6"/>
    <x v="1"/>
  </r>
  <r>
    <x v="67"/>
    <x v="129"/>
    <n v="2.5"/>
    <x v="6"/>
    <x v="1"/>
  </r>
  <r>
    <x v="67"/>
    <x v="130"/>
    <n v="40"/>
    <x v="6"/>
    <x v="1"/>
  </r>
  <r>
    <x v="67"/>
    <x v="131"/>
    <n v="36.875"/>
    <x v="6"/>
    <x v="1"/>
  </r>
  <r>
    <x v="67"/>
    <x v="4"/>
    <n v="16.25"/>
    <x v="6"/>
    <x v="1"/>
  </r>
  <r>
    <x v="68"/>
    <x v="127"/>
    <n v="15.602836879432624"/>
    <x v="6"/>
    <x v="1"/>
  </r>
  <r>
    <x v="68"/>
    <x v="128"/>
    <n v="4.9645390070921982"/>
    <x v="6"/>
    <x v="1"/>
  </r>
  <r>
    <x v="68"/>
    <x v="129"/>
    <n v="2.1276595744680851"/>
    <x v="6"/>
    <x v="1"/>
  </r>
  <r>
    <x v="68"/>
    <x v="130"/>
    <n v="22.695035460992909"/>
    <x v="6"/>
    <x v="1"/>
  </r>
  <r>
    <x v="68"/>
    <x v="131"/>
    <n v="38.297872340425535"/>
    <x v="6"/>
    <x v="1"/>
  </r>
  <r>
    <x v="68"/>
    <x v="4"/>
    <n v="16.312056737588652"/>
    <x v="6"/>
    <x v="1"/>
  </r>
  <r>
    <x v="69"/>
    <x v="127"/>
    <n v="4.375"/>
    <x v="6"/>
    <x v="1"/>
  </r>
  <r>
    <x v="69"/>
    <x v="128"/>
    <n v="3.125"/>
    <x v="6"/>
    <x v="1"/>
  </r>
  <r>
    <x v="69"/>
    <x v="129"/>
    <n v="0.625"/>
    <x v="6"/>
    <x v="1"/>
  </r>
  <r>
    <x v="69"/>
    <x v="130"/>
    <n v="39.375"/>
    <x v="6"/>
    <x v="1"/>
  </r>
  <r>
    <x v="69"/>
    <x v="131"/>
    <n v="36.875"/>
    <x v="6"/>
    <x v="1"/>
  </r>
  <r>
    <x v="69"/>
    <x v="4"/>
    <n v="16.25"/>
    <x v="6"/>
    <x v="1"/>
  </r>
  <r>
    <x v="70"/>
    <x v="127"/>
    <n v="8.6092715231788084"/>
    <x v="6"/>
    <x v="1"/>
  </r>
  <r>
    <x v="70"/>
    <x v="128"/>
    <n v="0.66225165562913912"/>
    <x v="6"/>
    <x v="1"/>
  </r>
  <r>
    <x v="70"/>
    <x v="129"/>
    <n v="2.6490066225165565"/>
    <x v="6"/>
    <x v="1"/>
  </r>
  <r>
    <x v="70"/>
    <x v="130"/>
    <n v="35.76158940397351"/>
    <x v="6"/>
    <x v="1"/>
  </r>
  <r>
    <x v="70"/>
    <x v="131"/>
    <n v="36.423841059602651"/>
    <x v="6"/>
    <x v="1"/>
  </r>
  <r>
    <x v="70"/>
    <x v="4"/>
    <n v="15.894039735099337"/>
    <x v="6"/>
    <x v="1"/>
  </r>
  <r>
    <x v="71"/>
    <x v="127"/>
    <n v="4.375"/>
    <x v="6"/>
    <x v="1"/>
  </r>
  <r>
    <x v="71"/>
    <x v="128"/>
    <n v="5"/>
    <x v="6"/>
    <x v="1"/>
  </r>
  <r>
    <x v="71"/>
    <x v="129"/>
    <n v="0"/>
    <x v="6"/>
    <x v="1"/>
  </r>
  <r>
    <x v="71"/>
    <x v="130"/>
    <n v="37.5"/>
    <x v="6"/>
    <x v="1"/>
  </r>
  <r>
    <x v="71"/>
    <x v="131"/>
    <n v="36.875"/>
    <x v="6"/>
    <x v="1"/>
  </r>
  <r>
    <x v="71"/>
    <x v="4"/>
    <n v="16.25"/>
    <x v="6"/>
    <x v="1"/>
  </r>
  <r>
    <x v="72"/>
    <x v="127"/>
    <n v="2.5"/>
    <x v="6"/>
    <x v="1"/>
  </r>
  <r>
    <x v="72"/>
    <x v="128"/>
    <n v="0"/>
    <x v="6"/>
    <x v="1"/>
  </r>
  <r>
    <x v="72"/>
    <x v="129"/>
    <n v="0.625"/>
    <x v="6"/>
    <x v="1"/>
  </r>
  <r>
    <x v="72"/>
    <x v="130"/>
    <n v="44.375"/>
    <x v="6"/>
    <x v="1"/>
  </r>
  <r>
    <x v="72"/>
    <x v="131"/>
    <n v="36.875"/>
    <x v="6"/>
    <x v="1"/>
  </r>
  <r>
    <x v="72"/>
    <x v="4"/>
    <n v="16.25"/>
    <x v="6"/>
    <x v="1"/>
  </r>
  <r>
    <x v="67"/>
    <x v="127"/>
    <n v="3.3557046979865772"/>
    <x v="7"/>
    <x v="1"/>
  </r>
  <r>
    <x v="67"/>
    <x v="128"/>
    <n v="1.0067114093959733"/>
    <x v="7"/>
    <x v="1"/>
  </r>
  <r>
    <x v="67"/>
    <x v="129"/>
    <n v="1.0067114093959733"/>
    <x v="7"/>
    <x v="1"/>
  </r>
  <r>
    <x v="67"/>
    <x v="130"/>
    <n v="36.912751677852349"/>
    <x v="7"/>
    <x v="1"/>
  </r>
  <r>
    <x v="67"/>
    <x v="131"/>
    <n v="42.281879194630875"/>
    <x v="7"/>
    <x v="1"/>
  </r>
  <r>
    <x v="67"/>
    <x v="4"/>
    <n v="15.436241610738255"/>
    <x v="7"/>
    <x v="1"/>
  </r>
  <r>
    <x v="68"/>
    <x v="127"/>
    <n v="10.810810810810811"/>
    <x v="7"/>
    <x v="1"/>
  </r>
  <r>
    <x v="68"/>
    <x v="128"/>
    <n v="5.4054054054054053"/>
    <x v="7"/>
    <x v="1"/>
  </r>
  <r>
    <x v="68"/>
    <x v="129"/>
    <n v="2.7027027027027026"/>
    <x v="7"/>
    <x v="1"/>
  </r>
  <r>
    <x v="68"/>
    <x v="130"/>
    <n v="20.849420849420849"/>
    <x v="7"/>
    <x v="1"/>
  </r>
  <r>
    <x v="68"/>
    <x v="131"/>
    <n v="44.401544401544399"/>
    <x v="7"/>
    <x v="1"/>
  </r>
  <r>
    <x v="68"/>
    <x v="4"/>
    <n v="15.83011583011583"/>
    <x v="7"/>
    <x v="1"/>
  </r>
  <r>
    <x v="69"/>
    <x v="127"/>
    <n v="5.7046979865771812"/>
    <x v="7"/>
    <x v="1"/>
  </r>
  <r>
    <x v="69"/>
    <x v="128"/>
    <n v="1.6778523489932886"/>
    <x v="7"/>
    <x v="1"/>
  </r>
  <r>
    <x v="69"/>
    <x v="129"/>
    <n v="1.3422818791946309"/>
    <x v="7"/>
    <x v="1"/>
  </r>
  <r>
    <x v="69"/>
    <x v="130"/>
    <n v="33.557046979865774"/>
    <x v="7"/>
    <x v="1"/>
  </r>
  <r>
    <x v="69"/>
    <x v="131"/>
    <n v="42.281879194630875"/>
    <x v="7"/>
    <x v="1"/>
  </r>
  <r>
    <x v="69"/>
    <x v="4"/>
    <n v="15.436241610738255"/>
    <x v="7"/>
    <x v="1"/>
  </r>
  <r>
    <x v="70"/>
    <x v="127"/>
    <n v="4.301075268817204"/>
    <x v="7"/>
    <x v="1"/>
  </r>
  <r>
    <x v="70"/>
    <x v="128"/>
    <n v="2.150537634408602"/>
    <x v="7"/>
    <x v="1"/>
  </r>
  <r>
    <x v="70"/>
    <x v="129"/>
    <n v="0.35842293906810035"/>
    <x v="7"/>
    <x v="1"/>
  </r>
  <r>
    <x v="70"/>
    <x v="130"/>
    <n v="33.691756272401435"/>
    <x v="7"/>
    <x v="1"/>
  </r>
  <r>
    <x v="70"/>
    <x v="131"/>
    <n v="43.727598566308245"/>
    <x v="7"/>
    <x v="1"/>
  </r>
  <r>
    <x v="70"/>
    <x v="4"/>
    <n v="15.770609318996415"/>
    <x v="7"/>
    <x v="1"/>
  </r>
  <r>
    <x v="71"/>
    <x v="127"/>
    <n v="5.3691275167785237"/>
    <x v="7"/>
    <x v="1"/>
  </r>
  <r>
    <x v="71"/>
    <x v="128"/>
    <n v="1.6778523489932886"/>
    <x v="7"/>
    <x v="1"/>
  </r>
  <r>
    <x v="71"/>
    <x v="129"/>
    <n v="0.33557046979865773"/>
    <x v="7"/>
    <x v="1"/>
  </r>
  <r>
    <x v="71"/>
    <x v="130"/>
    <n v="34.899328859060404"/>
    <x v="7"/>
    <x v="1"/>
  </r>
  <r>
    <x v="71"/>
    <x v="131"/>
    <n v="42.281879194630875"/>
    <x v="7"/>
    <x v="1"/>
  </r>
  <r>
    <x v="71"/>
    <x v="4"/>
    <n v="15.436241610738255"/>
    <x v="7"/>
    <x v="1"/>
  </r>
  <r>
    <x v="72"/>
    <x v="127"/>
    <n v="0.67114093959731547"/>
    <x v="7"/>
    <x v="1"/>
  </r>
  <r>
    <x v="72"/>
    <x v="128"/>
    <n v="0"/>
    <x v="7"/>
    <x v="1"/>
  </r>
  <r>
    <x v="72"/>
    <x v="129"/>
    <n v="0.67114093959731547"/>
    <x v="7"/>
    <x v="1"/>
  </r>
  <r>
    <x v="72"/>
    <x v="130"/>
    <n v="40.939597315436245"/>
    <x v="7"/>
    <x v="1"/>
  </r>
  <r>
    <x v="72"/>
    <x v="131"/>
    <n v="42.281879194630875"/>
    <x v="7"/>
    <x v="1"/>
  </r>
  <r>
    <x v="72"/>
    <x v="4"/>
    <n v="15.436241610738255"/>
    <x v="7"/>
    <x v="1"/>
  </r>
  <r>
    <x v="67"/>
    <x v="127"/>
    <n v="3.2967032967032965"/>
    <x v="8"/>
    <x v="1"/>
  </r>
  <r>
    <x v="67"/>
    <x v="128"/>
    <n v="1.098901098901099"/>
    <x v="8"/>
    <x v="1"/>
  </r>
  <r>
    <x v="67"/>
    <x v="129"/>
    <n v="0.73260073260073255"/>
    <x v="8"/>
    <x v="1"/>
  </r>
  <r>
    <x v="67"/>
    <x v="130"/>
    <n v="57.142857142857146"/>
    <x v="8"/>
    <x v="1"/>
  </r>
  <r>
    <x v="67"/>
    <x v="131"/>
    <n v="28.205128205128204"/>
    <x v="8"/>
    <x v="1"/>
  </r>
  <r>
    <x v="67"/>
    <x v="4"/>
    <n v="9.5238095238095237"/>
    <x v="8"/>
    <x v="1"/>
  </r>
  <r>
    <x v="68"/>
    <x v="127"/>
    <n v="18.431372549019606"/>
    <x v="8"/>
    <x v="1"/>
  </r>
  <r>
    <x v="68"/>
    <x v="128"/>
    <n v="9.4117647058823533"/>
    <x v="8"/>
    <x v="1"/>
  </r>
  <r>
    <x v="68"/>
    <x v="129"/>
    <n v="3.1372549019607843"/>
    <x v="8"/>
    <x v="1"/>
  </r>
  <r>
    <x v="68"/>
    <x v="130"/>
    <n v="30.980392156862745"/>
    <x v="8"/>
    <x v="1"/>
  </r>
  <r>
    <x v="68"/>
    <x v="131"/>
    <n v="28.627450980392158"/>
    <x v="8"/>
    <x v="1"/>
  </r>
  <r>
    <x v="68"/>
    <x v="4"/>
    <n v="9.4117647058823533"/>
    <x v="8"/>
    <x v="1"/>
  </r>
  <r>
    <x v="69"/>
    <x v="127"/>
    <n v="12.087912087912088"/>
    <x v="8"/>
    <x v="1"/>
  </r>
  <r>
    <x v="69"/>
    <x v="128"/>
    <n v="2.5641025641025643"/>
    <x v="8"/>
    <x v="1"/>
  </r>
  <r>
    <x v="69"/>
    <x v="129"/>
    <n v="1.4652014652014651"/>
    <x v="8"/>
    <x v="1"/>
  </r>
  <r>
    <x v="69"/>
    <x v="130"/>
    <n v="46.886446886446883"/>
    <x v="8"/>
    <x v="1"/>
  </r>
  <r>
    <x v="69"/>
    <x v="131"/>
    <n v="28.205128205128204"/>
    <x v="8"/>
    <x v="1"/>
  </r>
  <r>
    <x v="69"/>
    <x v="4"/>
    <n v="9.5238095238095237"/>
    <x v="8"/>
    <x v="1"/>
  </r>
  <r>
    <x v="70"/>
    <x v="127"/>
    <n v="11.646586345381525"/>
    <x v="8"/>
    <x v="1"/>
  </r>
  <r>
    <x v="70"/>
    <x v="128"/>
    <n v="2.4096385542168677"/>
    <x v="8"/>
    <x v="1"/>
  </r>
  <r>
    <x v="70"/>
    <x v="129"/>
    <n v="3.2128514056224899"/>
    <x v="8"/>
    <x v="1"/>
  </r>
  <r>
    <x v="70"/>
    <x v="130"/>
    <n v="44.578313253012048"/>
    <x v="8"/>
    <x v="1"/>
  </r>
  <r>
    <x v="70"/>
    <x v="131"/>
    <n v="28.91566265060241"/>
    <x v="8"/>
    <x v="1"/>
  </r>
  <r>
    <x v="70"/>
    <x v="4"/>
    <n v="9.236947791164658"/>
    <x v="8"/>
    <x v="1"/>
  </r>
  <r>
    <x v="71"/>
    <x v="127"/>
    <n v="8.4249084249084252"/>
    <x v="8"/>
    <x v="1"/>
  </r>
  <r>
    <x v="71"/>
    <x v="128"/>
    <n v="4.7619047619047619"/>
    <x v="8"/>
    <x v="1"/>
  </r>
  <r>
    <x v="71"/>
    <x v="129"/>
    <n v="0.73260073260073255"/>
    <x v="8"/>
    <x v="1"/>
  </r>
  <r>
    <x v="71"/>
    <x v="130"/>
    <n v="48.35164835164835"/>
    <x v="8"/>
    <x v="1"/>
  </r>
  <r>
    <x v="71"/>
    <x v="131"/>
    <n v="28.205128205128204"/>
    <x v="8"/>
    <x v="1"/>
  </r>
  <r>
    <x v="71"/>
    <x v="4"/>
    <n v="9.5238095238095237"/>
    <x v="8"/>
    <x v="1"/>
  </r>
  <r>
    <x v="72"/>
    <x v="127"/>
    <n v="4.7619047619047619"/>
    <x v="8"/>
    <x v="1"/>
  </r>
  <r>
    <x v="72"/>
    <x v="128"/>
    <n v="0"/>
    <x v="8"/>
    <x v="1"/>
  </r>
  <r>
    <x v="72"/>
    <x v="129"/>
    <n v="2.5641025641025643"/>
    <x v="8"/>
    <x v="1"/>
  </r>
  <r>
    <x v="72"/>
    <x v="130"/>
    <n v="54.945054945054942"/>
    <x v="8"/>
    <x v="1"/>
  </r>
  <r>
    <x v="72"/>
    <x v="131"/>
    <n v="28.205128205128204"/>
    <x v="8"/>
    <x v="1"/>
  </r>
  <r>
    <x v="72"/>
    <x v="4"/>
    <n v="9.5238095238095237"/>
    <x v="8"/>
    <x v="1"/>
  </r>
  <r>
    <x v="67"/>
    <x v="127"/>
    <n v="5.8139534883720927"/>
    <x v="9"/>
    <x v="1"/>
  </r>
  <r>
    <x v="67"/>
    <x v="128"/>
    <n v="2.6162790697674421"/>
    <x v="9"/>
    <x v="1"/>
  </r>
  <r>
    <x v="67"/>
    <x v="129"/>
    <n v="0.58139534883720934"/>
    <x v="9"/>
    <x v="1"/>
  </r>
  <r>
    <x v="67"/>
    <x v="130"/>
    <n v="53.197674418604649"/>
    <x v="9"/>
    <x v="1"/>
  </r>
  <r>
    <x v="67"/>
    <x v="131"/>
    <n v="27.61627906976744"/>
    <x v="9"/>
    <x v="1"/>
  </r>
  <r>
    <x v="67"/>
    <x v="4"/>
    <n v="10.174418604651162"/>
    <x v="9"/>
    <x v="1"/>
  </r>
  <r>
    <x v="68"/>
    <x v="127"/>
    <n v="20"/>
    <x v="9"/>
    <x v="1"/>
  </r>
  <r>
    <x v="68"/>
    <x v="128"/>
    <n v="7.7611940298507465"/>
    <x v="9"/>
    <x v="1"/>
  </r>
  <r>
    <x v="68"/>
    <x v="129"/>
    <n v="2.6865671641791047"/>
    <x v="9"/>
    <x v="1"/>
  </r>
  <r>
    <x v="68"/>
    <x v="130"/>
    <n v="31.940298507462686"/>
    <x v="9"/>
    <x v="1"/>
  </r>
  <r>
    <x v="68"/>
    <x v="131"/>
    <n v="28.059701492537314"/>
    <x v="9"/>
    <x v="1"/>
  </r>
  <r>
    <x v="68"/>
    <x v="4"/>
    <n v="9.8507462686567155"/>
    <x v="9"/>
    <x v="1"/>
  </r>
  <r>
    <x v="69"/>
    <x v="127"/>
    <n v="10.174418604651162"/>
    <x v="9"/>
    <x v="1"/>
  </r>
  <r>
    <x v="69"/>
    <x v="128"/>
    <n v="3.7790697674418605"/>
    <x v="9"/>
    <x v="1"/>
  </r>
  <r>
    <x v="69"/>
    <x v="129"/>
    <n v="0.29069767441860467"/>
    <x v="9"/>
    <x v="1"/>
  </r>
  <r>
    <x v="69"/>
    <x v="130"/>
    <n v="47.965116279069768"/>
    <x v="9"/>
    <x v="1"/>
  </r>
  <r>
    <x v="69"/>
    <x v="131"/>
    <n v="27.61627906976744"/>
    <x v="9"/>
    <x v="1"/>
  </r>
  <r>
    <x v="69"/>
    <x v="4"/>
    <n v="10.174418604651162"/>
    <x v="9"/>
    <x v="1"/>
  </r>
  <r>
    <x v="70"/>
    <x v="127"/>
    <n v="15.454545454545455"/>
    <x v="9"/>
    <x v="1"/>
  </r>
  <r>
    <x v="70"/>
    <x v="128"/>
    <n v="14.545454545454545"/>
    <x v="9"/>
    <x v="1"/>
  </r>
  <r>
    <x v="70"/>
    <x v="129"/>
    <n v="0.30303030303030304"/>
    <x v="9"/>
    <x v="1"/>
  </r>
  <r>
    <x v="70"/>
    <x v="130"/>
    <n v="32.121212121212125"/>
    <x v="9"/>
    <x v="1"/>
  </r>
  <r>
    <x v="70"/>
    <x v="131"/>
    <n v="27.575757575757574"/>
    <x v="9"/>
    <x v="1"/>
  </r>
  <r>
    <x v="70"/>
    <x v="4"/>
    <n v="10.606060606060606"/>
    <x v="9"/>
    <x v="1"/>
  </r>
  <r>
    <x v="71"/>
    <x v="127"/>
    <n v="11.627906976744185"/>
    <x v="9"/>
    <x v="1"/>
  </r>
  <r>
    <x v="71"/>
    <x v="128"/>
    <n v="6.1046511627906979"/>
    <x v="9"/>
    <x v="1"/>
  </r>
  <r>
    <x v="71"/>
    <x v="129"/>
    <n v="0"/>
    <x v="9"/>
    <x v="1"/>
  </r>
  <r>
    <x v="71"/>
    <x v="130"/>
    <n v="45.058139534883722"/>
    <x v="9"/>
    <x v="1"/>
  </r>
  <r>
    <x v="71"/>
    <x v="131"/>
    <n v="27.61627906976744"/>
    <x v="9"/>
    <x v="1"/>
  </r>
  <r>
    <x v="71"/>
    <x v="4"/>
    <n v="10.174418604651162"/>
    <x v="9"/>
    <x v="1"/>
  </r>
  <r>
    <x v="72"/>
    <x v="127"/>
    <n v="4.3604651162790695"/>
    <x v="9"/>
    <x v="1"/>
  </r>
  <r>
    <x v="72"/>
    <x v="128"/>
    <n v="0.29069767441860467"/>
    <x v="9"/>
    <x v="1"/>
  </r>
  <r>
    <x v="72"/>
    <x v="129"/>
    <n v="0.58139534883720934"/>
    <x v="9"/>
    <x v="1"/>
  </r>
  <r>
    <x v="72"/>
    <x v="130"/>
    <n v="56.97674418604651"/>
    <x v="9"/>
    <x v="1"/>
  </r>
  <r>
    <x v="72"/>
    <x v="131"/>
    <n v="27.61627906976744"/>
    <x v="9"/>
    <x v="1"/>
  </r>
  <r>
    <x v="72"/>
    <x v="4"/>
    <n v="10.174418604651162"/>
    <x v="9"/>
    <x v="1"/>
  </r>
  <r>
    <x v="67"/>
    <x v="127"/>
    <n v="14.17004048582996"/>
    <x v="10"/>
    <x v="1"/>
  </r>
  <r>
    <x v="67"/>
    <x v="128"/>
    <n v="10.931174089068826"/>
    <x v="10"/>
    <x v="1"/>
  </r>
  <r>
    <x v="67"/>
    <x v="129"/>
    <n v="1.214574898785425"/>
    <x v="10"/>
    <x v="1"/>
  </r>
  <r>
    <x v="67"/>
    <x v="130"/>
    <n v="53.036437246963565"/>
    <x v="10"/>
    <x v="1"/>
  </r>
  <r>
    <x v="67"/>
    <x v="131"/>
    <n v="15.789473684210526"/>
    <x v="10"/>
    <x v="1"/>
  </r>
  <r>
    <x v="67"/>
    <x v="4"/>
    <n v="4.8582995951417001"/>
    <x v="10"/>
    <x v="1"/>
  </r>
  <r>
    <x v="68"/>
    <x v="127"/>
    <n v="31.132075471698112"/>
    <x v="10"/>
    <x v="1"/>
  </r>
  <r>
    <x v="68"/>
    <x v="128"/>
    <n v="13.679245283018869"/>
    <x v="10"/>
    <x v="1"/>
  </r>
  <r>
    <x v="68"/>
    <x v="129"/>
    <n v="2.358490566037736"/>
    <x v="10"/>
    <x v="1"/>
  </r>
  <r>
    <x v="68"/>
    <x v="130"/>
    <n v="32.075471698113205"/>
    <x v="10"/>
    <x v="1"/>
  </r>
  <r>
    <x v="68"/>
    <x v="131"/>
    <n v="16.509433962264151"/>
    <x v="10"/>
    <x v="1"/>
  </r>
  <r>
    <x v="68"/>
    <x v="4"/>
    <n v="4.716981132075472"/>
    <x v="10"/>
    <x v="1"/>
  </r>
  <r>
    <x v="69"/>
    <x v="127"/>
    <n v="19.918699186991869"/>
    <x v="10"/>
    <x v="1"/>
  </r>
  <r>
    <x v="69"/>
    <x v="128"/>
    <n v="11.788617886178862"/>
    <x v="10"/>
    <x v="1"/>
  </r>
  <r>
    <x v="69"/>
    <x v="129"/>
    <n v="0.4065040650406504"/>
    <x v="10"/>
    <x v="1"/>
  </r>
  <r>
    <x v="69"/>
    <x v="130"/>
    <n v="47.154471544715449"/>
    <x v="10"/>
    <x v="1"/>
  </r>
  <r>
    <x v="69"/>
    <x v="131"/>
    <n v="15.853658536585366"/>
    <x v="10"/>
    <x v="1"/>
  </r>
  <r>
    <x v="69"/>
    <x v="4"/>
    <n v="4.8780487804878048"/>
    <x v="10"/>
    <x v="1"/>
  </r>
  <r>
    <x v="70"/>
    <x v="127"/>
    <n v="25.541125541125542"/>
    <x v="10"/>
    <x v="1"/>
  </r>
  <r>
    <x v="70"/>
    <x v="128"/>
    <n v="16.883116883116884"/>
    <x v="10"/>
    <x v="1"/>
  </r>
  <r>
    <x v="70"/>
    <x v="129"/>
    <n v="1.2987012987012987"/>
    <x v="10"/>
    <x v="1"/>
  </r>
  <r>
    <x v="70"/>
    <x v="130"/>
    <n v="34.632034632034632"/>
    <x v="10"/>
    <x v="1"/>
  </r>
  <r>
    <x v="70"/>
    <x v="131"/>
    <n v="16.450216450216452"/>
    <x v="10"/>
    <x v="1"/>
  </r>
  <r>
    <x v="70"/>
    <x v="4"/>
    <n v="5.1948051948051948"/>
    <x v="10"/>
    <x v="1"/>
  </r>
  <r>
    <x v="71"/>
    <x v="127"/>
    <n v="19.02834008097166"/>
    <x v="10"/>
    <x v="1"/>
  </r>
  <r>
    <x v="71"/>
    <x v="128"/>
    <n v="6.8825910931174086"/>
    <x v="10"/>
    <x v="1"/>
  </r>
  <r>
    <x v="71"/>
    <x v="129"/>
    <n v="0"/>
    <x v="10"/>
    <x v="1"/>
  </r>
  <r>
    <x v="71"/>
    <x v="130"/>
    <n v="53.846153846153847"/>
    <x v="10"/>
    <x v="1"/>
  </r>
  <r>
    <x v="71"/>
    <x v="131"/>
    <n v="15.789473684210526"/>
    <x v="10"/>
    <x v="1"/>
  </r>
  <r>
    <x v="71"/>
    <x v="4"/>
    <n v="4.8582995951417001"/>
    <x v="10"/>
    <x v="1"/>
  </r>
  <r>
    <x v="72"/>
    <x v="127"/>
    <n v="5.2631578947368425"/>
    <x v="10"/>
    <x v="1"/>
  </r>
  <r>
    <x v="72"/>
    <x v="128"/>
    <n v="0.80971659919028338"/>
    <x v="10"/>
    <x v="1"/>
  </r>
  <r>
    <x v="72"/>
    <x v="129"/>
    <n v="0.40485829959514169"/>
    <x v="10"/>
    <x v="1"/>
  </r>
  <r>
    <x v="72"/>
    <x v="130"/>
    <n v="72.874493927125499"/>
    <x v="10"/>
    <x v="1"/>
  </r>
  <r>
    <x v="72"/>
    <x v="131"/>
    <n v="15.789473684210526"/>
    <x v="10"/>
    <x v="1"/>
  </r>
  <r>
    <x v="72"/>
    <x v="4"/>
    <n v="4.8582995951417001"/>
    <x v="10"/>
    <x v="1"/>
  </r>
  <r>
    <x v="67"/>
    <x v="127"/>
    <n v="8.1481481481481488"/>
    <x v="11"/>
    <x v="1"/>
  </r>
  <r>
    <x v="67"/>
    <x v="128"/>
    <n v="3.3333333333333335"/>
    <x v="11"/>
    <x v="1"/>
  </r>
  <r>
    <x v="67"/>
    <x v="129"/>
    <n v="1.8518518518518519"/>
    <x v="11"/>
    <x v="1"/>
  </r>
  <r>
    <x v="67"/>
    <x v="130"/>
    <n v="42.222222222222221"/>
    <x v="11"/>
    <x v="1"/>
  </r>
  <r>
    <x v="67"/>
    <x v="131"/>
    <n v="31.851851851851851"/>
    <x v="11"/>
    <x v="1"/>
  </r>
  <r>
    <x v="67"/>
    <x v="4"/>
    <n v="12.592592592592593"/>
    <x v="11"/>
    <x v="1"/>
  </r>
  <r>
    <x v="68"/>
    <x v="127"/>
    <n v="17.735849056603772"/>
    <x v="11"/>
    <x v="1"/>
  </r>
  <r>
    <x v="68"/>
    <x v="128"/>
    <n v="7.5471698113207548"/>
    <x v="11"/>
    <x v="1"/>
  </r>
  <r>
    <x v="68"/>
    <x v="129"/>
    <n v="1.5094339622641511"/>
    <x v="11"/>
    <x v="1"/>
  </r>
  <r>
    <x v="68"/>
    <x v="130"/>
    <n v="28.30188679245283"/>
    <x v="11"/>
    <x v="1"/>
  </r>
  <r>
    <x v="68"/>
    <x v="131"/>
    <n v="32.452830188679243"/>
    <x v="11"/>
    <x v="1"/>
  </r>
  <r>
    <x v="68"/>
    <x v="4"/>
    <n v="12.452830188679245"/>
    <x v="11"/>
    <x v="1"/>
  </r>
  <r>
    <x v="69"/>
    <x v="127"/>
    <n v="13.011152416356877"/>
    <x v="11"/>
    <x v="1"/>
  </r>
  <r>
    <x v="69"/>
    <x v="128"/>
    <n v="3.7174721189591078"/>
    <x v="11"/>
    <x v="1"/>
  </r>
  <r>
    <x v="69"/>
    <x v="129"/>
    <n v="0"/>
    <x v="11"/>
    <x v="1"/>
  </r>
  <r>
    <x v="69"/>
    <x v="130"/>
    <n v="38.661710037174721"/>
    <x v="11"/>
    <x v="1"/>
  </r>
  <r>
    <x v="69"/>
    <x v="131"/>
    <n v="31.970260223048328"/>
    <x v="11"/>
    <x v="1"/>
  </r>
  <r>
    <x v="69"/>
    <x v="4"/>
    <n v="12.639405204460967"/>
    <x v="11"/>
    <x v="1"/>
  </r>
  <r>
    <x v="70"/>
    <x v="127"/>
    <n v="14.49814126394052"/>
    <x v="11"/>
    <x v="1"/>
  </r>
  <r>
    <x v="70"/>
    <x v="128"/>
    <n v="8.5501858736059475"/>
    <x v="11"/>
    <x v="1"/>
  </r>
  <r>
    <x v="70"/>
    <x v="129"/>
    <n v="2.2304832713754648"/>
    <x v="11"/>
    <x v="1"/>
  </r>
  <r>
    <x v="70"/>
    <x v="130"/>
    <n v="30.483271375464685"/>
    <x v="11"/>
    <x v="1"/>
  </r>
  <r>
    <x v="70"/>
    <x v="131"/>
    <n v="31.970260223048328"/>
    <x v="11"/>
    <x v="1"/>
  </r>
  <r>
    <x v="70"/>
    <x v="4"/>
    <n v="12.639405204460967"/>
    <x v="11"/>
    <x v="1"/>
  </r>
  <r>
    <x v="71"/>
    <x v="127"/>
    <n v="10"/>
    <x v="11"/>
    <x v="1"/>
  </r>
  <r>
    <x v="71"/>
    <x v="128"/>
    <n v="5.5555555555555554"/>
    <x v="11"/>
    <x v="1"/>
  </r>
  <r>
    <x v="71"/>
    <x v="129"/>
    <n v="0"/>
    <x v="11"/>
    <x v="1"/>
  </r>
  <r>
    <x v="71"/>
    <x v="130"/>
    <n v="40"/>
    <x v="11"/>
    <x v="1"/>
  </r>
  <r>
    <x v="71"/>
    <x v="131"/>
    <n v="31.851851851851851"/>
    <x v="11"/>
    <x v="1"/>
  </r>
  <r>
    <x v="71"/>
    <x v="4"/>
    <n v="12.592592592592593"/>
    <x v="11"/>
    <x v="1"/>
  </r>
  <r>
    <x v="72"/>
    <x v="127"/>
    <n v="4.4444444444444446"/>
    <x v="11"/>
    <x v="1"/>
  </r>
  <r>
    <x v="72"/>
    <x v="128"/>
    <n v="0"/>
    <x v="11"/>
    <x v="1"/>
  </r>
  <r>
    <x v="72"/>
    <x v="129"/>
    <n v="2.2222222222222223"/>
    <x v="11"/>
    <x v="1"/>
  </r>
  <r>
    <x v="72"/>
    <x v="130"/>
    <n v="48.888888888888886"/>
    <x v="11"/>
    <x v="1"/>
  </r>
  <r>
    <x v="72"/>
    <x v="131"/>
    <n v="31.851851851851851"/>
    <x v="11"/>
    <x v="1"/>
  </r>
  <r>
    <x v="72"/>
    <x v="4"/>
    <n v="12.592592592592593"/>
    <x v="11"/>
    <x v="1"/>
  </r>
  <r>
    <x v="67"/>
    <x v="127"/>
    <n v="8.8435374149659864"/>
    <x v="12"/>
    <x v="1"/>
  </r>
  <r>
    <x v="67"/>
    <x v="128"/>
    <n v="5.1020408163265305"/>
    <x v="12"/>
    <x v="1"/>
  </r>
  <r>
    <x v="67"/>
    <x v="129"/>
    <n v="1.0204081632653061"/>
    <x v="12"/>
    <x v="1"/>
  </r>
  <r>
    <x v="67"/>
    <x v="130"/>
    <n v="54.42176870748299"/>
    <x v="12"/>
    <x v="1"/>
  </r>
  <r>
    <x v="67"/>
    <x v="131"/>
    <n v="18.367346938775512"/>
    <x v="12"/>
    <x v="1"/>
  </r>
  <r>
    <x v="67"/>
    <x v="4"/>
    <n v="12.244897959183673"/>
    <x v="12"/>
    <x v="1"/>
  </r>
  <r>
    <x v="68"/>
    <x v="127"/>
    <n v="29.181494661921707"/>
    <x v="12"/>
    <x v="1"/>
  </r>
  <r>
    <x v="68"/>
    <x v="128"/>
    <n v="11.743772241992882"/>
    <x v="12"/>
    <x v="1"/>
  </r>
  <r>
    <x v="68"/>
    <x v="129"/>
    <n v="3.5587188612099645"/>
    <x v="12"/>
    <x v="1"/>
  </r>
  <r>
    <x v="68"/>
    <x v="130"/>
    <n v="24.555160142348754"/>
    <x v="12"/>
    <x v="1"/>
  </r>
  <r>
    <x v="68"/>
    <x v="131"/>
    <n v="18.505338078291814"/>
    <x v="12"/>
    <x v="1"/>
  </r>
  <r>
    <x v="68"/>
    <x v="4"/>
    <n v="12.811387900355871"/>
    <x v="12"/>
    <x v="1"/>
  </r>
  <r>
    <x v="69"/>
    <x v="127"/>
    <n v="18.027210884353742"/>
    <x v="12"/>
    <x v="1"/>
  </r>
  <r>
    <x v="69"/>
    <x v="128"/>
    <n v="7.8231292517006805"/>
    <x v="12"/>
    <x v="1"/>
  </r>
  <r>
    <x v="69"/>
    <x v="129"/>
    <n v="1.0204081632653061"/>
    <x v="12"/>
    <x v="1"/>
  </r>
  <r>
    <x v="69"/>
    <x v="130"/>
    <n v="42.857142857142854"/>
    <x v="12"/>
    <x v="1"/>
  </r>
  <r>
    <x v="69"/>
    <x v="131"/>
    <n v="18.367346938775512"/>
    <x v="12"/>
    <x v="1"/>
  </r>
  <r>
    <x v="69"/>
    <x v="4"/>
    <n v="12.244897959183673"/>
    <x v="12"/>
    <x v="1"/>
  </r>
  <r>
    <x v="70"/>
    <x v="127"/>
    <n v="20.27972027972028"/>
    <x v="12"/>
    <x v="1"/>
  </r>
  <r>
    <x v="70"/>
    <x v="128"/>
    <n v="9.0909090909090917"/>
    <x v="12"/>
    <x v="1"/>
  </r>
  <r>
    <x v="70"/>
    <x v="129"/>
    <n v="2.0979020979020979"/>
    <x v="12"/>
    <x v="1"/>
  </r>
  <r>
    <x v="70"/>
    <x v="130"/>
    <n v="38.46153846153846"/>
    <x v="12"/>
    <x v="1"/>
  </r>
  <r>
    <x v="70"/>
    <x v="131"/>
    <n v="18.181818181818183"/>
    <x v="12"/>
    <x v="1"/>
  </r>
  <r>
    <x v="70"/>
    <x v="4"/>
    <n v="12.237762237762238"/>
    <x v="12"/>
    <x v="1"/>
  </r>
  <r>
    <x v="71"/>
    <x v="127"/>
    <n v="11.564625850340136"/>
    <x v="12"/>
    <x v="1"/>
  </r>
  <r>
    <x v="71"/>
    <x v="128"/>
    <n v="3.0612244897959182"/>
    <x v="12"/>
    <x v="1"/>
  </r>
  <r>
    <x v="71"/>
    <x v="129"/>
    <n v="1.0204081632653061"/>
    <x v="12"/>
    <x v="1"/>
  </r>
  <r>
    <x v="71"/>
    <x v="130"/>
    <n v="53.741496598639458"/>
    <x v="12"/>
    <x v="1"/>
  </r>
  <r>
    <x v="71"/>
    <x v="131"/>
    <n v="18.367346938775512"/>
    <x v="12"/>
    <x v="1"/>
  </r>
  <r>
    <x v="71"/>
    <x v="4"/>
    <n v="12.244897959183673"/>
    <x v="12"/>
    <x v="1"/>
  </r>
  <r>
    <x v="72"/>
    <x v="127"/>
    <n v="5.4421768707482991"/>
    <x v="12"/>
    <x v="1"/>
  </r>
  <r>
    <x v="72"/>
    <x v="128"/>
    <n v="0.68027210884353739"/>
    <x v="12"/>
    <x v="1"/>
  </r>
  <r>
    <x v="72"/>
    <x v="129"/>
    <n v="0.3401360544217687"/>
    <x v="12"/>
    <x v="1"/>
  </r>
  <r>
    <x v="72"/>
    <x v="130"/>
    <n v="63.265306122448976"/>
    <x v="12"/>
    <x v="1"/>
  </r>
  <r>
    <x v="72"/>
    <x v="131"/>
    <n v="18.367346938775512"/>
    <x v="12"/>
    <x v="1"/>
  </r>
  <r>
    <x v="72"/>
    <x v="4"/>
    <n v="12.244897959183673"/>
    <x v="12"/>
    <x v="1"/>
  </r>
  <r>
    <x v="67"/>
    <x v="127"/>
    <n v="15.384615384615385"/>
    <x v="13"/>
    <x v="1"/>
  </r>
  <r>
    <x v="67"/>
    <x v="128"/>
    <n v="5.1282051282051286"/>
    <x v="13"/>
    <x v="1"/>
  </r>
  <r>
    <x v="67"/>
    <x v="129"/>
    <n v="4.4871794871794872"/>
    <x v="13"/>
    <x v="1"/>
  </r>
  <r>
    <x v="67"/>
    <x v="130"/>
    <n v="50.641025641025642"/>
    <x v="13"/>
    <x v="1"/>
  </r>
  <r>
    <x v="67"/>
    <x v="131"/>
    <n v="16.025641025641026"/>
    <x v="13"/>
    <x v="1"/>
  </r>
  <r>
    <x v="67"/>
    <x v="4"/>
    <n v="8.3333333333333339"/>
    <x v="13"/>
    <x v="1"/>
  </r>
  <r>
    <x v="68"/>
    <x v="127"/>
    <n v="33.07692307692308"/>
    <x v="13"/>
    <x v="1"/>
  </r>
  <r>
    <x v="68"/>
    <x v="128"/>
    <n v="9.2307692307692299"/>
    <x v="13"/>
    <x v="1"/>
  </r>
  <r>
    <x v="68"/>
    <x v="129"/>
    <n v="3.0769230769230771"/>
    <x v="13"/>
    <x v="1"/>
  </r>
  <r>
    <x v="68"/>
    <x v="130"/>
    <n v="29.23076923076923"/>
    <x v="13"/>
    <x v="1"/>
  </r>
  <r>
    <x v="68"/>
    <x v="131"/>
    <n v="19.23076923076923"/>
    <x v="13"/>
    <x v="1"/>
  </r>
  <r>
    <x v="68"/>
    <x v="4"/>
    <n v="6.1538461538461542"/>
    <x v="13"/>
    <x v="1"/>
  </r>
  <r>
    <x v="69"/>
    <x v="127"/>
    <n v="23.717948717948719"/>
    <x v="13"/>
    <x v="1"/>
  </r>
  <r>
    <x v="69"/>
    <x v="128"/>
    <n v="3.8461538461538463"/>
    <x v="13"/>
    <x v="1"/>
  </r>
  <r>
    <x v="69"/>
    <x v="129"/>
    <n v="0.64102564102564108"/>
    <x v="13"/>
    <x v="1"/>
  </r>
  <r>
    <x v="69"/>
    <x v="130"/>
    <n v="47.435897435897438"/>
    <x v="13"/>
    <x v="1"/>
  </r>
  <r>
    <x v="69"/>
    <x v="131"/>
    <n v="16.025641025641026"/>
    <x v="13"/>
    <x v="1"/>
  </r>
  <r>
    <x v="69"/>
    <x v="4"/>
    <n v="8.3333333333333339"/>
    <x v="13"/>
    <x v="1"/>
  </r>
  <r>
    <x v="70"/>
    <x v="127"/>
    <n v="26.351351351351351"/>
    <x v="13"/>
    <x v="1"/>
  </r>
  <r>
    <x v="70"/>
    <x v="128"/>
    <n v="8.1081081081081088"/>
    <x v="13"/>
    <x v="1"/>
  </r>
  <r>
    <x v="70"/>
    <x v="129"/>
    <n v="2.7027027027027026"/>
    <x v="13"/>
    <x v="1"/>
  </r>
  <r>
    <x v="70"/>
    <x v="130"/>
    <n v="39.189189189189186"/>
    <x v="13"/>
    <x v="1"/>
  </r>
  <r>
    <x v="70"/>
    <x v="131"/>
    <n v="16.216216216216218"/>
    <x v="13"/>
    <x v="1"/>
  </r>
  <r>
    <x v="70"/>
    <x v="4"/>
    <n v="8.7837837837837842"/>
    <x v="13"/>
    <x v="1"/>
  </r>
  <r>
    <x v="71"/>
    <x v="127"/>
    <n v="20.512820512820515"/>
    <x v="13"/>
    <x v="1"/>
  </r>
  <r>
    <x v="71"/>
    <x v="128"/>
    <n v="6.4102564102564106"/>
    <x v="13"/>
    <x v="1"/>
  </r>
  <r>
    <x v="71"/>
    <x v="129"/>
    <n v="3.2051282051282053"/>
    <x v="13"/>
    <x v="1"/>
  </r>
  <r>
    <x v="71"/>
    <x v="130"/>
    <n v="45.512820512820511"/>
    <x v="13"/>
    <x v="1"/>
  </r>
  <r>
    <x v="71"/>
    <x v="131"/>
    <n v="16.025641025641026"/>
    <x v="13"/>
    <x v="1"/>
  </r>
  <r>
    <x v="71"/>
    <x v="4"/>
    <n v="8.3333333333333339"/>
    <x v="13"/>
    <x v="1"/>
  </r>
  <r>
    <x v="72"/>
    <x v="127"/>
    <n v="3.2051282051282053"/>
    <x v="13"/>
    <x v="1"/>
  </r>
  <r>
    <x v="72"/>
    <x v="128"/>
    <n v="0"/>
    <x v="13"/>
    <x v="1"/>
  </r>
  <r>
    <x v="72"/>
    <x v="129"/>
    <n v="0"/>
    <x v="13"/>
    <x v="1"/>
  </r>
  <r>
    <x v="72"/>
    <x v="130"/>
    <n v="72.435897435897431"/>
    <x v="13"/>
    <x v="1"/>
  </r>
  <r>
    <x v="72"/>
    <x v="131"/>
    <n v="16.025641025641026"/>
    <x v="13"/>
    <x v="1"/>
  </r>
  <r>
    <x v="72"/>
    <x v="4"/>
    <n v="8.3333333333333339"/>
    <x v="13"/>
    <x v="1"/>
  </r>
  <r>
    <x v="67"/>
    <x v="127"/>
    <n v="0.67567567567567566"/>
    <x v="14"/>
    <x v="1"/>
  </r>
  <r>
    <x v="67"/>
    <x v="128"/>
    <n v="1.3513513513513513"/>
    <x v="14"/>
    <x v="1"/>
  </r>
  <r>
    <x v="67"/>
    <x v="129"/>
    <n v="0.67567567567567566"/>
    <x v="14"/>
    <x v="1"/>
  </r>
  <r>
    <x v="67"/>
    <x v="130"/>
    <n v="33.783783783783782"/>
    <x v="14"/>
    <x v="1"/>
  </r>
  <r>
    <x v="67"/>
    <x v="131"/>
    <n v="44.594594594594597"/>
    <x v="14"/>
    <x v="1"/>
  </r>
  <r>
    <x v="67"/>
    <x v="4"/>
    <n v="18.918918918918919"/>
    <x v="14"/>
    <x v="1"/>
  </r>
  <r>
    <x v="68"/>
    <x v="127"/>
    <n v="4.166666666666667"/>
    <x v="14"/>
    <x v="1"/>
  </r>
  <r>
    <x v="68"/>
    <x v="128"/>
    <n v="7.6388888888888893"/>
    <x v="14"/>
    <x v="1"/>
  </r>
  <r>
    <x v="68"/>
    <x v="129"/>
    <n v="2.7777777777777777"/>
    <x v="14"/>
    <x v="1"/>
  </r>
  <r>
    <x v="68"/>
    <x v="130"/>
    <n v="21.527777777777779"/>
    <x v="14"/>
    <x v="1"/>
  </r>
  <r>
    <x v="68"/>
    <x v="131"/>
    <n v="45.138888888888886"/>
    <x v="14"/>
    <x v="1"/>
  </r>
  <r>
    <x v="68"/>
    <x v="4"/>
    <n v="18.75"/>
    <x v="14"/>
    <x v="1"/>
  </r>
  <r>
    <x v="69"/>
    <x v="127"/>
    <n v="2.7027027027027026"/>
    <x v="14"/>
    <x v="1"/>
  </r>
  <r>
    <x v="69"/>
    <x v="128"/>
    <n v="2.7027027027027026"/>
    <x v="14"/>
    <x v="1"/>
  </r>
  <r>
    <x v="69"/>
    <x v="129"/>
    <n v="1.3513513513513513"/>
    <x v="14"/>
    <x v="1"/>
  </r>
  <r>
    <x v="69"/>
    <x v="130"/>
    <n v="30.405405405405407"/>
    <x v="14"/>
    <x v="1"/>
  </r>
  <r>
    <x v="69"/>
    <x v="131"/>
    <n v="44.594594594594597"/>
    <x v="14"/>
    <x v="1"/>
  </r>
  <r>
    <x v="69"/>
    <x v="4"/>
    <n v="18.918918918918919"/>
    <x v="14"/>
    <x v="1"/>
  </r>
  <r>
    <x v="70"/>
    <x v="127"/>
    <n v="3.5211267605633805"/>
    <x v="14"/>
    <x v="1"/>
  </r>
  <r>
    <x v="70"/>
    <x v="128"/>
    <n v="2.816901408450704"/>
    <x v="14"/>
    <x v="1"/>
  </r>
  <r>
    <x v="70"/>
    <x v="129"/>
    <n v="3.5211267605633805"/>
    <x v="14"/>
    <x v="1"/>
  </r>
  <r>
    <x v="70"/>
    <x v="130"/>
    <n v="27.464788732394368"/>
    <x v="14"/>
    <x v="1"/>
  </r>
  <r>
    <x v="70"/>
    <x v="131"/>
    <n v="44.366197183098592"/>
    <x v="14"/>
    <x v="1"/>
  </r>
  <r>
    <x v="70"/>
    <x v="4"/>
    <n v="19.014084507042252"/>
    <x v="14"/>
    <x v="1"/>
  </r>
  <r>
    <x v="71"/>
    <x v="127"/>
    <n v="1.3513513513513513"/>
    <x v="14"/>
    <x v="1"/>
  </r>
  <r>
    <x v="71"/>
    <x v="128"/>
    <n v="0.67567567567567566"/>
    <x v="14"/>
    <x v="1"/>
  </r>
  <r>
    <x v="71"/>
    <x v="129"/>
    <n v="0"/>
    <x v="14"/>
    <x v="1"/>
  </r>
  <r>
    <x v="71"/>
    <x v="130"/>
    <n v="34.45945945945946"/>
    <x v="14"/>
    <x v="1"/>
  </r>
  <r>
    <x v="71"/>
    <x v="131"/>
    <n v="44.594594594594597"/>
    <x v="14"/>
    <x v="1"/>
  </r>
  <r>
    <x v="71"/>
    <x v="4"/>
    <n v="18.918918918918919"/>
    <x v="14"/>
    <x v="1"/>
  </r>
  <r>
    <x v="72"/>
    <x v="127"/>
    <n v="2.0270270270270272"/>
    <x v="14"/>
    <x v="1"/>
  </r>
  <r>
    <x v="72"/>
    <x v="128"/>
    <n v="0"/>
    <x v="14"/>
    <x v="1"/>
  </r>
  <r>
    <x v="72"/>
    <x v="129"/>
    <n v="0"/>
    <x v="14"/>
    <x v="1"/>
  </r>
  <r>
    <x v="72"/>
    <x v="130"/>
    <n v="34.45945945945946"/>
    <x v="14"/>
    <x v="1"/>
  </r>
  <r>
    <x v="72"/>
    <x v="131"/>
    <n v="44.594594594594597"/>
    <x v="14"/>
    <x v="1"/>
  </r>
  <r>
    <x v="72"/>
    <x v="4"/>
    <n v="18.918918918918919"/>
    <x v="14"/>
    <x v="1"/>
  </r>
  <r>
    <x v="67"/>
    <x v="127"/>
    <n v="6.756756756756757"/>
    <x v="15"/>
    <x v="1"/>
  </r>
  <r>
    <x v="67"/>
    <x v="128"/>
    <n v="6.756756756756757"/>
    <x v="15"/>
    <x v="1"/>
  </r>
  <r>
    <x v="67"/>
    <x v="129"/>
    <n v="1.3513513513513513"/>
    <x v="15"/>
    <x v="1"/>
  </r>
  <r>
    <x v="67"/>
    <x v="130"/>
    <n v="64.189189189189193"/>
    <x v="15"/>
    <x v="1"/>
  </r>
  <r>
    <x v="67"/>
    <x v="131"/>
    <n v="14.189189189189189"/>
    <x v="15"/>
    <x v="1"/>
  </r>
  <r>
    <x v="67"/>
    <x v="4"/>
    <n v="7.4324324324324325"/>
    <x v="15"/>
    <x v="1"/>
  </r>
  <r>
    <x v="68"/>
    <x v="127"/>
    <n v="19.718309859154928"/>
    <x v="15"/>
    <x v="1"/>
  </r>
  <r>
    <x v="68"/>
    <x v="128"/>
    <n v="21.12676056338028"/>
    <x v="15"/>
    <x v="1"/>
  </r>
  <r>
    <x v="68"/>
    <x v="129"/>
    <n v="5.6338028169014081"/>
    <x v="15"/>
    <x v="1"/>
  </r>
  <r>
    <x v="68"/>
    <x v="130"/>
    <n v="34.507042253521128"/>
    <x v="15"/>
    <x v="1"/>
  </r>
  <r>
    <x v="68"/>
    <x v="131"/>
    <n v="14.084507042253522"/>
    <x v="15"/>
    <x v="1"/>
  </r>
  <r>
    <x v="68"/>
    <x v="4"/>
    <n v="7.042253521126761"/>
    <x v="15"/>
    <x v="1"/>
  </r>
  <r>
    <x v="69"/>
    <x v="127"/>
    <n v="11.486486486486486"/>
    <x v="15"/>
    <x v="1"/>
  </r>
  <r>
    <x v="69"/>
    <x v="128"/>
    <n v="25"/>
    <x v="15"/>
    <x v="1"/>
  </r>
  <r>
    <x v="69"/>
    <x v="129"/>
    <n v="0.67567567567567566"/>
    <x v="15"/>
    <x v="1"/>
  </r>
  <r>
    <x v="69"/>
    <x v="130"/>
    <n v="42.567567567567565"/>
    <x v="15"/>
    <x v="1"/>
  </r>
  <r>
    <x v="69"/>
    <x v="131"/>
    <n v="14.189189189189189"/>
    <x v="15"/>
    <x v="1"/>
  </r>
  <r>
    <x v="69"/>
    <x v="4"/>
    <n v="7.4324324324324325"/>
    <x v="15"/>
    <x v="1"/>
  </r>
  <r>
    <x v="70"/>
    <x v="127"/>
    <n v="13.888888888888889"/>
    <x v="15"/>
    <x v="1"/>
  </r>
  <r>
    <x v="70"/>
    <x v="128"/>
    <n v="7.6388888888888893"/>
    <x v="15"/>
    <x v="1"/>
  </r>
  <r>
    <x v="70"/>
    <x v="129"/>
    <n v="2.0833333333333335"/>
    <x v="15"/>
    <x v="1"/>
  </r>
  <r>
    <x v="70"/>
    <x v="130"/>
    <n v="57.638888888888886"/>
    <x v="15"/>
    <x v="1"/>
  </r>
  <r>
    <x v="70"/>
    <x v="131"/>
    <n v="13.194444444444445"/>
    <x v="15"/>
    <x v="1"/>
  </r>
  <r>
    <x v="70"/>
    <x v="4"/>
    <n v="6.9444444444444446"/>
    <x v="15"/>
    <x v="1"/>
  </r>
  <r>
    <x v="71"/>
    <x v="127"/>
    <n v="14.864864864864865"/>
    <x v="15"/>
    <x v="1"/>
  </r>
  <r>
    <x v="71"/>
    <x v="128"/>
    <n v="12.837837837837839"/>
    <x v="15"/>
    <x v="1"/>
  </r>
  <r>
    <x v="71"/>
    <x v="129"/>
    <n v="0.67567567567567566"/>
    <x v="15"/>
    <x v="1"/>
  </r>
  <r>
    <x v="71"/>
    <x v="130"/>
    <n v="50.675675675675677"/>
    <x v="15"/>
    <x v="1"/>
  </r>
  <r>
    <x v="71"/>
    <x v="131"/>
    <n v="14.189189189189189"/>
    <x v="15"/>
    <x v="1"/>
  </r>
  <r>
    <x v="71"/>
    <x v="4"/>
    <n v="7.4324324324324325"/>
    <x v="15"/>
    <x v="1"/>
  </r>
  <r>
    <x v="72"/>
    <x v="127"/>
    <n v="2.7027027027027026"/>
    <x v="15"/>
    <x v="1"/>
  </r>
  <r>
    <x v="72"/>
    <x v="128"/>
    <n v="1.3513513513513513"/>
    <x v="15"/>
    <x v="1"/>
  </r>
  <r>
    <x v="72"/>
    <x v="129"/>
    <n v="0.67567567567567566"/>
    <x v="15"/>
    <x v="1"/>
  </r>
  <r>
    <x v="72"/>
    <x v="130"/>
    <n v="73.648648648648646"/>
    <x v="15"/>
    <x v="1"/>
  </r>
  <r>
    <x v="72"/>
    <x v="131"/>
    <n v="14.189189189189189"/>
    <x v="15"/>
    <x v="1"/>
  </r>
  <r>
    <x v="72"/>
    <x v="4"/>
    <n v="7.4324324324324325"/>
    <x v="15"/>
    <x v="1"/>
  </r>
  <r>
    <x v="67"/>
    <x v="127"/>
    <n v="15.59322033898305"/>
    <x v="16"/>
    <x v="1"/>
  </r>
  <r>
    <x v="67"/>
    <x v="128"/>
    <n v="6.4406779661016946"/>
    <x v="16"/>
    <x v="1"/>
  </r>
  <r>
    <x v="67"/>
    <x v="129"/>
    <n v="1.3559322033898304"/>
    <x v="16"/>
    <x v="1"/>
  </r>
  <r>
    <x v="67"/>
    <x v="130"/>
    <n v="52.203389830508478"/>
    <x v="16"/>
    <x v="1"/>
  </r>
  <r>
    <x v="67"/>
    <x v="131"/>
    <n v="17.627118644067796"/>
    <x v="16"/>
    <x v="1"/>
  </r>
  <r>
    <x v="67"/>
    <x v="4"/>
    <n v="6.7796610169491522"/>
    <x v="16"/>
    <x v="1"/>
  </r>
  <r>
    <x v="68"/>
    <x v="127"/>
    <n v="29.118773946360154"/>
    <x v="16"/>
    <x v="1"/>
  </r>
  <r>
    <x v="68"/>
    <x v="128"/>
    <n v="11.111111111111111"/>
    <x v="16"/>
    <x v="1"/>
  </r>
  <r>
    <x v="68"/>
    <x v="129"/>
    <n v="3.8314176245210727"/>
    <x v="16"/>
    <x v="1"/>
  </r>
  <r>
    <x v="68"/>
    <x v="130"/>
    <n v="30.268199233716476"/>
    <x v="16"/>
    <x v="1"/>
  </r>
  <r>
    <x v="68"/>
    <x v="131"/>
    <n v="18.773946360153257"/>
    <x v="16"/>
    <x v="1"/>
  </r>
  <r>
    <x v="68"/>
    <x v="4"/>
    <n v="6.8965517241379306"/>
    <x v="16"/>
    <x v="1"/>
  </r>
  <r>
    <x v="69"/>
    <x v="127"/>
    <n v="17.627118644067796"/>
    <x v="16"/>
    <x v="1"/>
  </r>
  <r>
    <x v="69"/>
    <x v="128"/>
    <n v="8.1355932203389827"/>
    <x v="16"/>
    <x v="1"/>
  </r>
  <r>
    <x v="69"/>
    <x v="129"/>
    <n v="1.0169491525423728"/>
    <x v="16"/>
    <x v="1"/>
  </r>
  <r>
    <x v="69"/>
    <x v="130"/>
    <n v="49.491525423728817"/>
    <x v="16"/>
    <x v="1"/>
  </r>
  <r>
    <x v="69"/>
    <x v="131"/>
    <n v="17.288135593220339"/>
    <x v="16"/>
    <x v="1"/>
  </r>
  <r>
    <x v="69"/>
    <x v="4"/>
    <n v="6.4406779661016946"/>
    <x v="16"/>
    <x v="1"/>
  </r>
  <r>
    <x v="70"/>
    <x v="127"/>
    <n v="20.27972027972028"/>
    <x v="16"/>
    <x v="1"/>
  </r>
  <r>
    <x v="70"/>
    <x v="128"/>
    <n v="8.0419580419580416"/>
    <x v="16"/>
    <x v="1"/>
  </r>
  <r>
    <x v="70"/>
    <x v="129"/>
    <n v="1.3986013986013985"/>
    <x v="16"/>
    <x v="1"/>
  </r>
  <r>
    <x v="70"/>
    <x v="130"/>
    <n v="46.503496503496507"/>
    <x v="16"/>
    <x v="1"/>
  </r>
  <r>
    <x v="70"/>
    <x v="131"/>
    <n v="17.482517482517483"/>
    <x v="16"/>
    <x v="1"/>
  </r>
  <r>
    <x v="70"/>
    <x v="4"/>
    <n v="6.6433566433566433"/>
    <x v="16"/>
    <x v="1"/>
  </r>
  <r>
    <x v="71"/>
    <x v="127"/>
    <n v="13.468013468013469"/>
    <x v="16"/>
    <x v="1"/>
  </r>
  <r>
    <x v="71"/>
    <x v="128"/>
    <n v="6.0606060606060606"/>
    <x v="16"/>
    <x v="1"/>
  </r>
  <r>
    <x v="71"/>
    <x v="129"/>
    <n v="0.67340067340067344"/>
    <x v="16"/>
    <x v="1"/>
  </r>
  <r>
    <x v="71"/>
    <x v="130"/>
    <n v="55.555555555555557"/>
    <x v="16"/>
    <x v="1"/>
  </r>
  <r>
    <x v="71"/>
    <x v="131"/>
    <n v="17.508417508417509"/>
    <x v="16"/>
    <x v="1"/>
  </r>
  <r>
    <x v="71"/>
    <x v="4"/>
    <n v="6.7340067340067344"/>
    <x v="16"/>
    <x v="1"/>
  </r>
  <r>
    <x v="72"/>
    <x v="127"/>
    <n v="5.3872053872053876"/>
    <x v="16"/>
    <x v="1"/>
  </r>
  <r>
    <x v="72"/>
    <x v="128"/>
    <n v="0.33670033670033672"/>
    <x v="16"/>
    <x v="1"/>
  </r>
  <r>
    <x v="72"/>
    <x v="129"/>
    <n v="0"/>
    <x v="16"/>
    <x v="1"/>
  </r>
  <r>
    <x v="72"/>
    <x v="130"/>
    <n v="70.033670033670035"/>
    <x v="16"/>
    <x v="1"/>
  </r>
  <r>
    <x v="72"/>
    <x v="131"/>
    <n v="17.508417508417509"/>
    <x v="16"/>
    <x v="1"/>
  </r>
  <r>
    <x v="72"/>
    <x v="4"/>
    <n v="6.7340067340067344"/>
    <x v="16"/>
    <x v="1"/>
  </r>
  <r>
    <x v="73"/>
    <x v="127"/>
    <n v="33.518181818181816"/>
    <x v="0"/>
    <x v="0"/>
  </r>
  <r>
    <x v="73"/>
    <x v="132"/>
    <n v="20.581818181818182"/>
    <x v="0"/>
    <x v="0"/>
  </r>
  <r>
    <x v="73"/>
    <x v="133"/>
    <n v="10.545454545454545"/>
    <x v="0"/>
    <x v="0"/>
  </r>
  <r>
    <x v="74"/>
    <x v="134"/>
    <n v="43.445454545454545"/>
    <x v="0"/>
    <x v="0"/>
  </r>
  <r>
    <x v="74"/>
    <x v="127"/>
    <n v="28.127272727272729"/>
    <x v="0"/>
    <x v="0"/>
  </r>
  <r>
    <x v="74"/>
    <x v="132"/>
    <n v="14.318181818181818"/>
    <x v="0"/>
    <x v="0"/>
  </r>
  <r>
    <x v="74"/>
    <x v="135"/>
    <n v="3.5636363636363635"/>
    <x v="0"/>
    <x v="0"/>
  </r>
  <r>
    <x v="74"/>
    <x v="133"/>
    <n v="6.372727272727273"/>
    <x v="0"/>
    <x v="0"/>
  </r>
  <r>
    <x v="74"/>
    <x v="136"/>
    <n v="1.4727272727272727"/>
    <x v="0"/>
    <x v="0"/>
  </r>
  <r>
    <x v="74"/>
    <x v="137"/>
    <n v="2.3454545454545452"/>
    <x v="0"/>
    <x v="0"/>
  </r>
  <r>
    <x v="74"/>
    <x v="138"/>
    <n v="0.35454545454545455"/>
    <x v="0"/>
    <x v="0"/>
  </r>
  <r>
    <x v="75"/>
    <x v="131"/>
    <n v="30.236363636363638"/>
    <x v="0"/>
    <x v="0"/>
  </r>
  <r>
    <x v="75"/>
    <x v="139"/>
    <n v="33.518181818181816"/>
    <x v="0"/>
    <x v="0"/>
  </r>
  <r>
    <x v="75"/>
    <x v="128"/>
    <n v="20.581818181818182"/>
    <x v="0"/>
    <x v="0"/>
  </r>
  <r>
    <x v="75"/>
    <x v="129"/>
    <n v="10.545454545454545"/>
    <x v="0"/>
    <x v="0"/>
  </r>
  <r>
    <x v="75"/>
    <x v="4"/>
    <n v="13.209090909090909"/>
    <x v="0"/>
    <x v="0"/>
  </r>
  <r>
    <x v="73"/>
    <x v="127"/>
    <n v="59.824281150159742"/>
    <x v="1"/>
    <x v="0"/>
  </r>
  <r>
    <x v="73"/>
    <x v="132"/>
    <n v="24.76038338658147"/>
    <x v="1"/>
    <x v="0"/>
  </r>
  <r>
    <x v="73"/>
    <x v="133"/>
    <n v="13.458466453674122"/>
    <x v="1"/>
    <x v="0"/>
  </r>
  <r>
    <x v="74"/>
    <x v="134"/>
    <n v="17.37220447284345"/>
    <x v="1"/>
    <x v="0"/>
  </r>
  <r>
    <x v="74"/>
    <x v="127"/>
    <n v="48.921725239616613"/>
    <x v="1"/>
    <x v="0"/>
  </r>
  <r>
    <x v="74"/>
    <x v="132"/>
    <n v="12.539936102236421"/>
    <x v="1"/>
    <x v="0"/>
  </r>
  <r>
    <x v="74"/>
    <x v="135"/>
    <n v="7.7076677316293933"/>
    <x v="1"/>
    <x v="0"/>
  </r>
  <r>
    <x v="74"/>
    <x v="133"/>
    <n v="6.3099041533546325"/>
    <x v="1"/>
    <x v="0"/>
  </r>
  <r>
    <x v="74"/>
    <x v="136"/>
    <n v="2.6357827476038338"/>
    <x v="1"/>
    <x v="0"/>
  </r>
  <r>
    <x v="74"/>
    <x v="137"/>
    <n v="3.9536741214057507"/>
    <x v="1"/>
    <x v="0"/>
  </r>
  <r>
    <x v="74"/>
    <x v="138"/>
    <n v="0.5591054313099042"/>
    <x v="1"/>
    <x v="0"/>
  </r>
  <r>
    <x v="75"/>
    <x v="131"/>
    <n v="12.699680511182109"/>
    <x v="1"/>
    <x v="0"/>
  </r>
  <r>
    <x v="75"/>
    <x v="139"/>
    <n v="59.824281150159742"/>
    <x v="1"/>
    <x v="0"/>
  </r>
  <r>
    <x v="75"/>
    <x v="128"/>
    <n v="24.76038338658147"/>
    <x v="1"/>
    <x v="0"/>
  </r>
  <r>
    <x v="75"/>
    <x v="129"/>
    <n v="13.458466453674122"/>
    <x v="1"/>
    <x v="0"/>
  </r>
  <r>
    <x v="75"/>
    <x v="4"/>
    <n v="4.6725239616613417"/>
    <x v="1"/>
    <x v="0"/>
  </r>
  <r>
    <x v="73"/>
    <x v="127"/>
    <n v="12.310069533865567"/>
    <x v="2"/>
    <x v="0"/>
  </r>
  <r>
    <x v="73"/>
    <x v="132"/>
    <n v="11.408704609837754"/>
    <x v="2"/>
    <x v="0"/>
  </r>
  <r>
    <x v="73"/>
    <x v="133"/>
    <n v="6.8503734226113826"/>
    <x v="2"/>
    <x v="0"/>
  </r>
  <r>
    <x v="74"/>
    <x v="134"/>
    <n v="71.13056914756632"/>
    <x v="2"/>
    <x v="0"/>
  </r>
  <r>
    <x v="74"/>
    <x v="127"/>
    <n v="11.666237445274273"/>
    <x v="2"/>
    <x v="0"/>
  </r>
  <r>
    <x v="74"/>
    <x v="132"/>
    <n v="10.043780582024208"/>
    <x v="2"/>
    <x v="0"/>
  </r>
  <r>
    <x v="74"/>
    <x v="135"/>
    <n v="0.30903940252382178"/>
    <x v="2"/>
    <x v="0"/>
  </r>
  <r>
    <x v="74"/>
    <x v="133"/>
    <n v="5.5112026783414887"/>
    <x v="2"/>
    <x v="0"/>
  </r>
  <r>
    <x v="74"/>
    <x v="136"/>
    <n v="0.28328611898016998"/>
    <x v="2"/>
    <x v="0"/>
  </r>
  <r>
    <x v="74"/>
    <x v="137"/>
    <n v="1.0043780582024209"/>
    <x v="2"/>
    <x v="0"/>
  </r>
  <r>
    <x v="74"/>
    <x v="138"/>
    <n v="5.1506567087303633E-2"/>
    <x v="2"/>
    <x v="0"/>
  </r>
  <r>
    <x v="75"/>
    <x v="131"/>
    <n v="50.656708730363121"/>
    <x v="2"/>
    <x v="0"/>
  </r>
  <r>
    <x v="75"/>
    <x v="139"/>
    <n v="12.310069533865567"/>
    <x v="2"/>
    <x v="0"/>
  </r>
  <r>
    <x v="75"/>
    <x v="128"/>
    <n v="11.408704609837754"/>
    <x v="2"/>
    <x v="0"/>
  </r>
  <r>
    <x v="75"/>
    <x v="129"/>
    <n v="6.8503734226113826"/>
    <x v="2"/>
    <x v="0"/>
  </r>
  <r>
    <x v="75"/>
    <x v="4"/>
    <n v="20.473860417203195"/>
    <x v="2"/>
    <x v="0"/>
  </r>
  <r>
    <x v="73"/>
    <x v="127"/>
    <n v="48.022206800832755"/>
    <x v="3"/>
    <x v="0"/>
  </r>
  <r>
    <x v="73"/>
    <x v="132"/>
    <n v="30.187369882026371"/>
    <x v="3"/>
    <x v="0"/>
  </r>
  <r>
    <x v="73"/>
    <x v="133"/>
    <n v="14.226231783483692"/>
    <x v="3"/>
    <x v="0"/>
  </r>
  <r>
    <x v="74"/>
    <x v="134"/>
    <n v="21.027064538514921"/>
    <x v="3"/>
    <x v="0"/>
  </r>
  <r>
    <x v="74"/>
    <x v="127"/>
    <n v="38.931297709923662"/>
    <x v="3"/>
    <x v="0"/>
  </r>
  <r>
    <x v="74"/>
    <x v="132"/>
    <n v="20.194309507286608"/>
    <x v="3"/>
    <x v="0"/>
  </r>
  <r>
    <x v="74"/>
    <x v="135"/>
    <n v="5.6210964607911169"/>
    <x v="3"/>
    <x v="0"/>
  </r>
  <r>
    <x v="74"/>
    <x v="133"/>
    <n v="7.1478140180430261"/>
    <x v="3"/>
    <x v="0"/>
  </r>
  <r>
    <x v="74"/>
    <x v="136"/>
    <n v="2.7064538514920193"/>
    <x v="3"/>
    <x v="0"/>
  </r>
  <r>
    <x v="74"/>
    <x v="137"/>
    <n v="3.6086051353226924"/>
    <x v="3"/>
    <x v="0"/>
  </r>
  <r>
    <x v="74"/>
    <x v="138"/>
    <n v="0.76335877862595425"/>
    <x v="3"/>
    <x v="0"/>
  </r>
  <r>
    <x v="75"/>
    <x v="131"/>
    <n v="13.740458015267176"/>
    <x v="3"/>
    <x v="0"/>
  </r>
  <r>
    <x v="75"/>
    <x v="139"/>
    <n v="48.022206800832755"/>
    <x v="3"/>
    <x v="0"/>
  </r>
  <r>
    <x v="75"/>
    <x v="128"/>
    <n v="30.187369882026371"/>
    <x v="3"/>
    <x v="0"/>
  </r>
  <r>
    <x v="75"/>
    <x v="129"/>
    <n v="14.226231783483692"/>
    <x v="3"/>
    <x v="0"/>
  </r>
  <r>
    <x v="75"/>
    <x v="4"/>
    <n v="7.2866065232477446"/>
    <x v="3"/>
    <x v="0"/>
  </r>
  <r>
    <x v="73"/>
    <x v="127"/>
    <n v="21.91413237924866"/>
    <x v="4"/>
    <x v="0"/>
  </r>
  <r>
    <x v="73"/>
    <x v="132"/>
    <n v="18.51520572450805"/>
    <x v="4"/>
    <x v="0"/>
  </r>
  <r>
    <x v="73"/>
    <x v="133"/>
    <n v="10.375670840787119"/>
    <x v="4"/>
    <x v="0"/>
  </r>
  <r>
    <x v="74"/>
    <x v="134"/>
    <n v="53.130590339892663"/>
    <x v="4"/>
    <x v="0"/>
  </r>
  <r>
    <x v="74"/>
    <x v="127"/>
    <n v="19.767441860465116"/>
    <x v="4"/>
    <x v="0"/>
  </r>
  <r>
    <x v="74"/>
    <x v="132"/>
    <n v="15.742397137745975"/>
    <x v="4"/>
    <x v="0"/>
  </r>
  <r>
    <x v="74"/>
    <x v="135"/>
    <n v="0.98389982110912344"/>
    <x v="4"/>
    <x v="0"/>
  </r>
  <r>
    <x v="74"/>
    <x v="133"/>
    <n v="7.6028622540250446"/>
    <x v="4"/>
    <x v="0"/>
  </r>
  <r>
    <x v="74"/>
    <x v="136"/>
    <n v="0.98389982110912344"/>
    <x v="4"/>
    <x v="0"/>
  </r>
  <r>
    <x v="74"/>
    <x v="137"/>
    <n v="1.6100178890876566"/>
    <x v="4"/>
    <x v="0"/>
  </r>
  <r>
    <x v="74"/>
    <x v="138"/>
    <n v="0.17889087656529518"/>
    <x v="4"/>
    <x v="0"/>
  </r>
  <r>
    <x v="75"/>
    <x v="131"/>
    <n v="33.720930232558139"/>
    <x v="4"/>
    <x v="0"/>
  </r>
  <r>
    <x v="75"/>
    <x v="139"/>
    <n v="21.91413237924866"/>
    <x v="4"/>
    <x v="0"/>
  </r>
  <r>
    <x v="75"/>
    <x v="128"/>
    <n v="18.51520572450805"/>
    <x v="4"/>
    <x v="0"/>
  </r>
  <r>
    <x v="75"/>
    <x v="129"/>
    <n v="10.375670840787119"/>
    <x v="4"/>
    <x v="0"/>
  </r>
  <r>
    <x v="75"/>
    <x v="4"/>
    <n v="19.409660107334528"/>
    <x v="4"/>
    <x v="0"/>
  </r>
  <r>
    <x v="73"/>
    <x v="127"/>
    <n v="19.133574007220215"/>
    <x v="5"/>
    <x v="0"/>
  </r>
  <r>
    <x v="73"/>
    <x v="132"/>
    <n v="22.021660649819495"/>
    <x v="5"/>
    <x v="0"/>
  </r>
  <r>
    <x v="73"/>
    <x v="133"/>
    <n v="15.884476534296029"/>
    <x v="5"/>
    <x v="0"/>
  </r>
  <r>
    <x v="74"/>
    <x v="134"/>
    <n v="49.097472924187727"/>
    <x v="5"/>
    <x v="0"/>
  </r>
  <r>
    <x v="74"/>
    <x v="127"/>
    <n v="15.523465703971119"/>
    <x v="5"/>
    <x v="0"/>
  </r>
  <r>
    <x v="74"/>
    <x v="132"/>
    <n v="18.772563176895307"/>
    <x v="5"/>
    <x v="0"/>
  </r>
  <r>
    <x v="74"/>
    <x v="135"/>
    <n v="0.72202166064981954"/>
    <x v="5"/>
    <x v="0"/>
  </r>
  <r>
    <x v="74"/>
    <x v="133"/>
    <n v="10.830324909747292"/>
    <x v="5"/>
    <x v="0"/>
  </r>
  <r>
    <x v="74"/>
    <x v="136"/>
    <n v="2.5270758122743682"/>
    <x v="5"/>
    <x v="0"/>
  </r>
  <r>
    <x v="74"/>
    <x v="137"/>
    <n v="2.1660649819494586"/>
    <x v="5"/>
    <x v="0"/>
  </r>
  <r>
    <x v="74"/>
    <x v="138"/>
    <n v="0.36101083032490977"/>
    <x v="5"/>
    <x v="0"/>
  </r>
  <r>
    <x v="75"/>
    <x v="131"/>
    <n v="32.851985559566785"/>
    <x v="5"/>
    <x v="0"/>
  </r>
  <r>
    <x v="75"/>
    <x v="139"/>
    <n v="19.133574007220215"/>
    <x v="5"/>
    <x v="0"/>
  </r>
  <r>
    <x v="75"/>
    <x v="128"/>
    <n v="22.021660649819495"/>
    <x v="5"/>
    <x v="0"/>
  </r>
  <r>
    <x v="75"/>
    <x v="129"/>
    <n v="15.884476534296029"/>
    <x v="5"/>
    <x v="0"/>
  </r>
  <r>
    <x v="75"/>
    <x v="4"/>
    <n v="16.245487364620939"/>
    <x v="5"/>
    <x v="0"/>
  </r>
  <r>
    <x v="73"/>
    <x v="127"/>
    <n v="21.58590308370044"/>
    <x v="6"/>
    <x v="0"/>
  </r>
  <r>
    <x v="73"/>
    <x v="132"/>
    <n v="11.013215859030836"/>
    <x v="6"/>
    <x v="0"/>
  </r>
  <r>
    <x v="73"/>
    <x v="133"/>
    <n v="8.3700440528634363"/>
    <x v="6"/>
    <x v="0"/>
  </r>
  <r>
    <x v="74"/>
    <x v="134"/>
    <n v="60.352422907488986"/>
    <x v="6"/>
    <x v="0"/>
  </r>
  <r>
    <x v="74"/>
    <x v="127"/>
    <n v="21.145374449339208"/>
    <x v="6"/>
    <x v="0"/>
  </r>
  <r>
    <x v="74"/>
    <x v="132"/>
    <n v="10.13215859030837"/>
    <x v="6"/>
    <x v="0"/>
  </r>
  <r>
    <x v="74"/>
    <x v="135"/>
    <n v="0"/>
    <x v="6"/>
    <x v="0"/>
  </r>
  <r>
    <x v="74"/>
    <x v="133"/>
    <n v="7.4889867841409687"/>
    <x v="6"/>
    <x v="0"/>
  </r>
  <r>
    <x v="74"/>
    <x v="136"/>
    <n v="0"/>
    <x v="6"/>
    <x v="0"/>
  </r>
  <r>
    <x v="74"/>
    <x v="137"/>
    <n v="0.44052863436123346"/>
    <x v="6"/>
    <x v="0"/>
  </r>
  <r>
    <x v="74"/>
    <x v="138"/>
    <n v="0.44052863436123346"/>
    <x v="6"/>
    <x v="0"/>
  </r>
  <r>
    <x v="75"/>
    <x v="131"/>
    <n v="36.123348017621147"/>
    <x v="6"/>
    <x v="0"/>
  </r>
  <r>
    <x v="75"/>
    <x v="139"/>
    <n v="21.58590308370044"/>
    <x v="6"/>
    <x v="0"/>
  </r>
  <r>
    <x v="75"/>
    <x v="128"/>
    <n v="11.013215859030836"/>
    <x v="6"/>
    <x v="0"/>
  </r>
  <r>
    <x v="75"/>
    <x v="129"/>
    <n v="8.3700440528634363"/>
    <x v="6"/>
    <x v="0"/>
  </r>
  <r>
    <x v="75"/>
    <x v="4"/>
    <n v="24.229074889867842"/>
    <x v="6"/>
    <x v="0"/>
  </r>
  <r>
    <x v="73"/>
    <x v="127"/>
    <n v="20.060790273556233"/>
    <x v="7"/>
    <x v="0"/>
  </r>
  <r>
    <x v="73"/>
    <x v="132"/>
    <n v="15.501519756838906"/>
    <x v="7"/>
    <x v="0"/>
  </r>
  <r>
    <x v="73"/>
    <x v="133"/>
    <n v="6.3829787234042552"/>
    <x v="7"/>
    <x v="0"/>
  </r>
  <r>
    <x v="74"/>
    <x v="134"/>
    <n v="60.486322188449847"/>
    <x v="7"/>
    <x v="0"/>
  </r>
  <r>
    <x v="74"/>
    <x v="127"/>
    <n v="18.541033434650455"/>
    <x v="7"/>
    <x v="0"/>
  </r>
  <r>
    <x v="74"/>
    <x v="132"/>
    <n v="13.373860182370821"/>
    <x v="7"/>
    <x v="0"/>
  </r>
  <r>
    <x v="74"/>
    <x v="135"/>
    <n v="1.21580547112462"/>
    <x v="7"/>
    <x v="0"/>
  </r>
  <r>
    <x v="74"/>
    <x v="133"/>
    <n v="5.1671732522796354"/>
    <x v="7"/>
    <x v="0"/>
  </r>
  <r>
    <x v="74"/>
    <x v="136"/>
    <n v="0.303951367781155"/>
    <x v="7"/>
    <x v="0"/>
  </r>
  <r>
    <x v="74"/>
    <x v="137"/>
    <n v="0.91185410334346506"/>
    <x v="7"/>
    <x v="0"/>
  </r>
  <r>
    <x v="74"/>
    <x v="138"/>
    <n v="0"/>
    <x v="7"/>
    <x v="0"/>
  </r>
  <r>
    <x v="75"/>
    <x v="131"/>
    <n v="37.689969604863222"/>
    <x v="7"/>
    <x v="0"/>
  </r>
  <r>
    <x v="75"/>
    <x v="139"/>
    <n v="20.060790273556233"/>
    <x v="7"/>
    <x v="0"/>
  </r>
  <r>
    <x v="75"/>
    <x v="128"/>
    <n v="15.501519756838906"/>
    <x v="7"/>
    <x v="0"/>
  </r>
  <r>
    <x v="75"/>
    <x v="129"/>
    <n v="6.3829787234042552"/>
    <x v="7"/>
    <x v="0"/>
  </r>
  <r>
    <x v="75"/>
    <x v="4"/>
    <n v="22.796352583586625"/>
    <x v="7"/>
    <x v="0"/>
  </r>
  <r>
    <x v="73"/>
    <x v="127"/>
    <n v="27.017543859649123"/>
    <x v="8"/>
    <x v="0"/>
  </r>
  <r>
    <x v="73"/>
    <x v="132"/>
    <n v="24.561403508771932"/>
    <x v="8"/>
    <x v="0"/>
  </r>
  <r>
    <x v="73"/>
    <x v="133"/>
    <n v="11.228070175438596"/>
    <x v="8"/>
    <x v="0"/>
  </r>
  <r>
    <x v="74"/>
    <x v="134"/>
    <n v="42.807017543859651"/>
    <x v="8"/>
    <x v="0"/>
  </r>
  <r>
    <x v="74"/>
    <x v="127"/>
    <n v="24.210526315789473"/>
    <x v="8"/>
    <x v="0"/>
  </r>
  <r>
    <x v="74"/>
    <x v="132"/>
    <n v="20"/>
    <x v="8"/>
    <x v="0"/>
  </r>
  <r>
    <x v="74"/>
    <x v="135"/>
    <n v="1.7543859649122806"/>
    <x v="8"/>
    <x v="0"/>
  </r>
  <r>
    <x v="74"/>
    <x v="133"/>
    <n v="7.3684210526315788"/>
    <x v="8"/>
    <x v="0"/>
  </r>
  <r>
    <x v="74"/>
    <x v="136"/>
    <n v="1.0526315789473684"/>
    <x v="8"/>
    <x v="0"/>
  </r>
  <r>
    <x v="74"/>
    <x v="137"/>
    <n v="2.807017543859649"/>
    <x v="8"/>
    <x v="0"/>
  </r>
  <r>
    <x v="74"/>
    <x v="138"/>
    <n v="0"/>
    <x v="8"/>
    <x v="0"/>
  </r>
  <r>
    <x v="75"/>
    <x v="131"/>
    <n v="28.07017543859649"/>
    <x v="8"/>
    <x v="0"/>
  </r>
  <r>
    <x v="75"/>
    <x v="139"/>
    <n v="27.017543859649123"/>
    <x v="8"/>
    <x v="0"/>
  </r>
  <r>
    <x v="75"/>
    <x v="128"/>
    <n v="24.561403508771932"/>
    <x v="8"/>
    <x v="0"/>
  </r>
  <r>
    <x v="75"/>
    <x v="129"/>
    <n v="11.228070175438596"/>
    <x v="8"/>
    <x v="0"/>
  </r>
  <r>
    <x v="75"/>
    <x v="4"/>
    <n v="14.736842105263158"/>
    <x v="8"/>
    <x v="0"/>
  </r>
  <r>
    <x v="73"/>
    <x v="127"/>
    <n v="33.518005540166207"/>
    <x v="9"/>
    <x v="0"/>
  </r>
  <r>
    <x v="73"/>
    <x v="132"/>
    <n v="25.207756232686979"/>
    <x v="9"/>
    <x v="0"/>
  </r>
  <r>
    <x v="73"/>
    <x v="133"/>
    <n v="8.310249307479225"/>
    <x v="9"/>
    <x v="0"/>
  </r>
  <r>
    <x v="74"/>
    <x v="134"/>
    <n v="40.99722991689751"/>
    <x v="9"/>
    <x v="0"/>
  </r>
  <r>
    <x v="74"/>
    <x v="127"/>
    <n v="28.254847645429361"/>
    <x v="9"/>
    <x v="0"/>
  </r>
  <r>
    <x v="74"/>
    <x v="132"/>
    <n v="19.667590027700832"/>
    <x v="9"/>
    <x v="0"/>
  </r>
  <r>
    <x v="74"/>
    <x v="135"/>
    <n v="2.770083102493075"/>
    <x v="9"/>
    <x v="0"/>
  </r>
  <r>
    <x v="74"/>
    <x v="133"/>
    <n v="3.8781163434903045"/>
    <x v="9"/>
    <x v="0"/>
  </r>
  <r>
    <x v="74"/>
    <x v="136"/>
    <n v="1.6620498614958448"/>
    <x v="9"/>
    <x v="0"/>
  </r>
  <r>
    <x v="74"/>
    <x v="137"/>
    <n v="1.9390581717451523"/>
    <x v="9"/>
    <x v="0"/>
  </r>
  <r>
    <x v="74"/>
    <x v="138"/>
    <n v="0.83102493074792239"/>
    <x v="9"/>
    <x v="0"/>
  </r>
  <r>
    <x v="75"/>
    <x v="131"/>
    <n v="29.916897506925206"/>
    <x v="9"/>
    <x v="0"/>
  </r>
  <r>
    <x v="75"/>
    <x v="139"/>
    <n v="33.518005540166207"/>
    <x v="9"/>
    <x v="0"/>
  </r>
  <r>
    <x v="75"/>
    <x v="128"/>
    <n v="25.207756232686979"/>
    <x v="9"/>
    <x v="0"/>
  </r>
  <r>
    <x v="75"/>
    <x v="129"/>
    <n v="8.310249307479225"/>
    <x v="9"/>
    <x v="0"/>
  </r>
  <r>
    <x v="75"/>
    <x v="4"/>
    <n v="11.0803324099723"/>
    <x v="9"/>
    <x v="0"/>
  </r>
  <r>
    <x v="73"/>
    <x v="127"/>
    <n v="55.465587044534416"/>
    <x v="10"/>
    <x v="0"/>
  </r>
  <r>
    <x v="73"/>
    <x v="132"/>
    <n v="21.457489878542511"/>
    <x v="10"/>
    <x v="0"/>
  </r>
  <r>
    <x v="73"/>
    <x v="133"/>
    <n v="7.6923076923076925"/>
    <x v="10"/>
    <x v="0"/>
  </r>
  <r>
    <x v="74"/>
    <x v="134"/>
    <n v="24.291497975708502"/>
    <x v="10"/>
    <x v="0"/>
  </r>
  <r>
    <x v="74"/>
    <x v="127"/>
    <n v="48.582995951417004"/>
    <x v="10"/>
    <x v="0"/>
  </r>
  <r>
    <x v="74"/>
    <x v="132"/>
    <n v="14.574898785425102"/>
    <x v="10"/>
    <x v="0"/>
  </r>
  <r>
    <x v="74"/>
    <x v="135"/>
    <n v="4.8582995951417001"/>
    <x v="10"/>
    <x v="0"/>
  </r>
  <r>
    <x v="74"/>
    <x v="133"/>
    <n v="4.048582995951417"/>
    <x v="10"/>
    <x v="0"/>
  </r>
  <r>
    <x v="74"/>
    <x v="136"/>
    <n v="1.6194331983805668"/>
    <x v="10"/>
    <x v="0"/>
  </r>
  <r>
    <x v="74"/>
    <x v="137"/>
    <n v="1.6194331983805668"/>
    <x v="10"/>
    <x v="0"/>
  </r>
  <r>
    <x v="74"/>
    <x v="138"/>
    <n v="0.40485829959514169"/>
    <x v="10"/>
    <x v="0"/>
  </r>
  <r>
    <x v="75"/>
    <x v="131"/>
    <n v="18.218623481781375"/>
    <x v="10"/>
    <x v="0"/>
  </r>
  <r>
    <x v="75"/>
    <x v="139"/>
    <n v="55.465587044534416"/>
    <x v="10"/>
    <x v="0"/>
  </r>
  <r>
    <x v="75"/>
    <x v="128"/>
    <n v="21.457489878542511"/>
    <x v="10"/>
    <x v="0"/>
  </r>
  <r>
    <x v="75"/>
    <x v="129"/>
    <n v="7.6923076923076925"/>
    <x v="10"/>
    <x v="0"/>
  </r>
  <r>
    <x v="75"/>
    <x v="4"/>
    <n v="6.0728744939271255"/>
    <x v="10"/>
    <x v="0"/>
  </r>
  <r>
    <x v="73"/>
    <x v="127"/>
    <n v="24.193548387096776"/>
    <x v="11"/>
    <x v="0"/>
  </r>
  <r>
    <x v="73"/>
    <x v="132"/>
    <n v="18.14516129032258"/>
    <x v="11"/>
    <x v="0"/>
  </r>
  <r>
    <x v="73"/>
    <x v="133"/>
    <n v="11.693548387096774"/>
    <x v="11"/>
    <x v="0"/>
  </r>
  <r>
    <x v="74"/>
    <x v="134"/>
    <n v="48.387096774193552"/>
    <x v="11"/>
    <x v="0"/>
  </r>
  <r>
    <x v="74"/>
    <x v="127"/>
    <n v="22.580645161290324"/>
    <x v="11"/>
    <x v="0"/>
  </r>
  <r>
    <x v="74"/>
    <x v="132"/>
    <n v="15.725806451612904"/>
    <x v="11"/>
    <x v="0"/>
  </r>
  <r>
    <x v="74"/>
    <x v="135"/>
    <n v="1.6129032258064515"/>
    <x v="11"/>
    <x v="0"/>
  </r>
  <r>
    <x v="74"/>
    <x v="133"/>
    <n v="10.887096774193548"/>
    <x v="11"/>
    <x v="0"/>
  </r>
  <r>
    <x v="74"/>
    <x v="136"/>
    <n v="0"/>
    <x v="11"/>
    <x v="0"/>
  </r>
  <r>
    <x v="74"/>
    <x v="137"/>
    <n v="0.80645161290322576"/>
    <x v="11"/>
    <x v="0"/>
  </r>
  <r>
    <x v="74"/>
    <x v="138"/>
    <n v="0"/>
    <x v="11"/>
    <x v="0"/>
  </r>
  <r>
    <x v="75"/>
    <x v="131"/>
    <n v="38.306451612903224"/>
    <x v="11"/>
    <x v="0"/>
  </r>
  <r>
    <x v="75"/>
    <x v="139"/>
    <n v="24.193548387096776"/>
    <x v="11"/>
    <x v="0"/>
  </r>
  <r>
    <x v="75"/>
    <x v="128"/>
    <n v="18.14516129032258"/>
    <x v="11"/>
    <x v="0"/>
  </r>
  <r>
    <x v="75"/>
    <x v="129"/>
    <n v="11.693548387096774"/>
    <x v="11"/>
    <x v="0"/>
  </r>
  <r>
    <x v="75"/>
    <x v="4"/>
    <n v="10.080645161290322"/>
    <x v="11"/>
    <x v="0"/>
  </r>
  <r>
    <x v="73"/>
    <x v="127"/>
    <n v="39.461883408071749"/>
    <x v="12"/>
    <x v="0"/>
  </r>
  <r>
    <x v="73"/>
    <x v="132"/>
    <n v="28.699551569506728"/>
    <x v="12"/>
    <x v="0"/>
  </r>
  <r>
    <x v="73"/>
    <x v="133"/>
    <n v="13.004484304932735"/>
    <x v="12"/>
    <x v="0"/>
  </r>
  <r>
    <x v="74"/>
    <x v="134"/>
    <n v="29.59641255605381"/>
    <x v="12"/>
    <x v="0"/>
  </r>
  <r>
    <x v="74"/>
    <x v="127"/>
    <n v="31.390134529147982"/>
    <x v="12"/>
    <x v="0"/>
  </r>
  <r>
    <x v="74"/>
    <x v="132"/>
    <n v="21.524663677130047"/>
    <x v="12"/>
    <x v="0"/>
  </r>
  <r>
    <x v="74"/>
    <x v="135"/>
    <n v="4.4843049327354256"/>
    <x v="12"/>
    <x v="0"/>
  </r>
  <r>
    <x v="74"/>
    <x v="133"/>
    <n v="7.1748878923766819"/>
    <x v="12"/>
    <x v="0"/>
  </r>
  <r>
    <x v="74"/>
    <x v="136"/>
    <n v="3.1390134529147984"/>
    <x v="12"/>
    <x v="0"/>
  </r>
  <r>
    <x v="74"/>
    <x v="137"/>
    <n v="2.2421524663677128"/>
    <x v="12"/>
    <x v="0"/>
  </r>
  <r>
    <x v="74"/>
    <x v="138"/>
    <n v="0.44843049327354262"/>
    <x v="12"/>
    <x v="0"/>
  </r>
  <r>
    <x v="75"/>
    <x v="131"/>
    <n v="19.282511210762333"/>
    <x v="12"/>
    <x v="0"/>
  </r>
  <r>
    <x v="75"/>
    <x v="139"/>
    <n v="39.461883408071749"/>
    <x v="12"/>
    <x v="0"/>
  </r>
  <r>
    <x v="75"/>
    <x v="128"/>
    <n v="28.699551569506728"/>
    <x v="12"/>
    <x v="0"/>
  </r>
  <r>
    <x v="75"/>
    <x v="129"/>
    <n v="13.004484304932735"/>
    <x v="12"/>
    <x v="0"/>
  </r>
  <r>
    <x v="75"/>
    <x v="4"/>
    <n v="10.31390134529148"/>
    <x v="12"/>
    <x v="0"/>
  </r>
  <r>
    <x v="73"/>
    <x v="127"/>
    <n v="40.909090909090907"/>
    <x v="13"/>
    <x v="0"/>
  </r>
  <r>
    <x v="73"/>
    <x v="132"/>
    <n v="37.662337662337663"/>
    <x v="13"/>
    <x v="0"/>
  </r>
  <r>
    <x v="73"/>
    <x v="133"/>
    <n v="12.337662337662337"/>
    <x v="13"/>
    <x v="0"/>
  </r>
  <r>
    <x v="74"/>
    <x v="134"/>
    <n v="21.428571428571427"/>
    <x v="13"/>
    <x v="0"/>
  </r>
  <r>
    <x v="74"/>
    <x v="127"/>
    <n v="33.766233766233768"/>
    <x v="13"/>
    <x v="0"/>
  </r>
  <r>
    <x v="74"/>
    <x v="132"/>
    <n v="27.272727272727273"/>
    <x v="13"/>
    <x v="0"/>
  </r>
  <r>
    <x v="74"/>
    <x v="135"/>
    <n v="5.1948051948051948"/>
    <x v="13"/>
    <x v="0"/>
  </r>
  <r>
    <x v="74"/>
    <x v="133"/>
    <n v="5.8441558441558445"/>
    <x v="13"/>
    <x v="0"/>
  </r>
  <r>
    <x v="74"/>
    <x v="136"/>
    <n v="1.2987012987012987"/>
    <x v="13"/>
    <x v="0"/>
  </r>
  <r>
    <x v="74"/>
    <x v="137"/>
    <n v="4.5454545454545459"/>
    <x v="13"/>
    <x v="0"/>
  </r>
  <r>
    <x v="74"/>
    <x v="138"/>
    <n v="0.64935064935064934"/>
    <x v="13"/>
    <x v="0"/>
  </r>
  <r>
    <x v="75"/>
    <x v="131"/>
    <n v="15.584415584415584"/>
    <x v="13"/>
    <x v="0"/>
  </r>
  <r>
    <x v="75"/>
    <x v="139"/>
    <n v="40.909090909090907"/>
    <x v="13"/>
    <x v="0"/>
  </r>
  <r>
    <x v="75"/>
    <x v="128"/>
    <n v="37.662337662337663"/>
    <x v="13"/>
    <x v="0"/>
  </r>
  <r>
    <x v="75"/>
    <x v="129"/>
    <n v="12.337662337662337"/>
    <x v="13"/>
    <x v="0"/>
  </r>
  <r>
    <x v="75"/>
    <x v="4"/>
    <n v="5.8441558441558445"/>
    <x v="13"/>
    <x v="0"/>
  </r>
  <r>
    <x v="73"/>
    <x v="127"/>
    <n v="16.577540106951872"/>
    <x v="14"/>
    <x v="0"/>
  </r>
  <r>
    <x v="73"/>
    <x v="132"/>
    <n v="11.229946524064172"/>
    <x v="14"/>
    <x v="0"/>
  </r>
  <r>
    <x v="73"/>
    <x v="133"/>
    <n v="14.438502673796792"/>
    <x v="14"/>
    <x v="0"/>
  </r>
  <r>
    <x v="74"/>
    <x v="134"/>
    <n v="62.032085561497325"/>
    <x v="14"/>
    <x v="0"/>
  </r>
  <r>
    <x v="74"/>
    <x v="127"/>
    <n v="12.834224598930481"/>
    <x v="14"/>
    <x v="0"/>
  </r>
  <r>
    <x v="74"/>
    <x v="132"/>
    <n v="8.0213903743315509"/>
    <x v="14"/>
    <x v="0"/>
  </r>
  <r>
    <x v="74"/>
    <x v="135"/>
    <n v="2.6737967914438503"/>
    <x v="14"/>
    <x v="0"/>
  </r>
  <r>
    <x v="74"/>
    <x v="133"/>
    <n v="12.834224598930481"/>
    <x v="14"/>
    <x v="0"/>
  </r>
  <r>
    <x v="74"/>
    <x v="136"/>
    <n v="1.0695187165775402"/>
    <x v="14"/>
    <x v="0"/>
  </r>
  <r>
    <x v="74"/>
    <x v="137"/>
    <n v="0.53475935828877008"/>
    <x v="14"/>
    <x v="0"/>
  </r>
  <r>
    <x v="74"/>
    <x v="138"/>
    <n v="0"/>
    <x v="14"/>
    <x v="0"/>
  </r>
  <r>
    <x v="75"/>
    <x v="131"/>
    <n v="39.037433155080215"/>
    <x v="14"/>
    <x v="0"/>
  </r>
  <r>
    <x v="75"/>
    <x v="139"/>
    <n v="16.577540106951872"/>
    <x v="14"/>
    <x v="0"/>
  </r>
  <r>
    <x v="75"/>
    <x v="128"/>
    <n v="11.229946524064172"/>
    <x v="14"/>
    <x v="0"/>
  </r>
  <r>
    <x v="75"/>
    <x v="129"/>
    <n v="14.438502673796792"/>
    <x v="14"/>
    <x v="0"/>
  </r>
  <r>
    <x v="75"/>
    <x v="4"/>
    <n v="22.994652406417114"/>
    <x v="14"/>
    <x v="0"/>
  </r>
  <r>
    <x v="73"/>
    <x v="127"/>
    <n v="36.320754716981135"/>
    <x v="15"/>
    <x v="0"/>
  </r>
  <r>
    <x v="73"/>
    <x v="132"/>
    <n v="47.169811320754718"/>
    <x v="15"/>
    <x v="0"/>
  </r>
  <r>
    <x v="73"/>
    <x v="133"/>
    <n v="12.264150943396226"/>
    <x v="15"/>
    <x v="0"/>
  </r>
  <r>
    <x v="74"/>
    <x v="134"/>
    <n v="19.811320754716981"/>
    <x v="15"/>
    <x v="0"/>
  </r>
  <r>
    <x v="74"/>
    <x v="127"/>
    <n v="26.886792452830189"/>
    <x v="15"/>
    <x v="0"/>
  </r>
  <r>
    <x v="74"/>
    <x v="132"/>
    <n v="32.547169811320757"/>
    <x v="15"/>
    <x v="0"/>
  </r>
  <r>
    <x v="74"/>
    <x v="135"/>
    <n v="8.4905660377358494"/>
    <x v="15"/>
    <x v="0"/>
  </r>
  <r>
    <x v="74"/>
    <x v="133"/>
    <n v="5.1886792452830193"/>
    <x v="15"/>
    <x v="0"/>
  </r>
  <r>
    <x v="74"/>
    <x v="136"/>
    <n v="0.94339622641509435"/>
    <x v="15"/>
    <x v="0"/>
  </r>
  <r>
    <x v="74"/>
    <x v="137"/>
    <n v="6.132075471698113"/>
    <x v="15"/>
    <x v="0"/>
  </r>
  <r>
    <x v="74"/>
    <x v="138"/>
    <n v="0"/>
    <x v="15"/>
    <x v="0"/>
  </r>
  <r>
    <x v="75"/>
    <x v="131"/>
    <n v="7.5471698113207548"/>
    <x v="15"/>
    <x v="0"/>
  </r>
  <r>
    <x v="75"/>
    <x v="139"/>
    <n v="36.320754716981135"/>
    <x v="15"/>
    <x v="0"/>
  </r>
  <r>
    <x v="75"/>
    <x v="128"/>
    <n v="47.169811320754718"/>
    <x v="15"/>
    <x v="0"/>
  </r>
  <r>
    <x v="75"/>
    <x v="129"/>
    <n v="12.264150943396226"/>
    <x v="15"/>
    <x v="0"/>
  </r>
  <r>
    <x v="75"/>
    <x v="4"/>
    <n v="12.264150943396226"/>
    <x v="15"/>
    <x v="0"/>
  </r>
  <r>
    <x v="73"/>
    <x v="127"/>
    <n v="46.682464454976305"/>
    <x v="16"/>
    <x v="0"/>
  </r>
  <r>
    <x v="73"/>
    <x v="132"/>
    <n v="30.09478672985782"/>
    <x v="16"/>
    <x v="0"/>
  </r>
  <r>
    <x v="73"/>
    <x v="133"/>
    <n v="13.507109004739336"/>
    <x v="16"/>
    <x v="0"/>
  </r>
  <r>
    <x v="74"/>
    <x v="134"/>
    <n v="23.696682464454977"/>
    <x v="16"/>
    <x v="0"/>
  </r>
  <r>
    <x v="74"/>
    <x v="127"/>
    <n v="36.255924170616112"/>
    <x v="16"/>
    <x v="0"/>
  </r>
  <r>
    <x v="74"/>
    <x v="132"/>
    <n v="19.90521327014218"/>
    <x v="16"/>
    <x v="0"/>
  </r>
  <r>
    <x v="74"/>
    <x v="135"/>
    <n v="6.6350710900473935"/>
    <x v="16"/>
    <x v="0"/>
  </r>
  <r>
    <x v="74"/>
    <x v="133"/>
    <n v="7.109004739336493"/>
    <x v="16"/>
    <x v="0"/>
  </r>
  <r>
    <x v="74"/>
    <x v="136"/>
    <n v="2.8436018957345972"/>
    <x v="16"/>
    <x v="0"/>
  </r>
  <r>
    <x v="74"/>
    <x v="137"/>
    <n v="2.6066350710900474"/>
    <x v="16"/>
    <x v="0"/>
  </r>
  <r>
    <x v="74"/>
    <x v="138"/>
    <n v="0.94786729857819907"/>
    <x v="16"/>
    <x v="0"/>
  </r>
  <r>
    <x v="75"/>
    <x v="131"/>
    <n v="14.691943127962086"/>
    <x v="16"/>
    <x v="0"/>
  </r>
  <r>
    <x v="75"/>
    <x v="139"/>
    <n v="46.682464454976305"/>
    <x v="16"/>
    <x v="0"/>
  </r>
  <r>
    <x v="75"/>
    <x v="128"/>
    <n v="30.09478672985782"/>
    <x v="16"/>
    <x v="0"/>
  </r>
  <r>
    <x v="75"/>
    <x v="129"/>
    <n v="13.507109004739336"/>
    <x v="16"/>
    <x v="0"/>
  </r>
  <r>
    <x v="75"/>
    <x v="4"/>
    <n v="9.0047393364928912"/>
    <x v="16"/>
    <x v="0"/>
  </r>
  <r>
    <x v="73"/>
    <x v="127"/>
    <n v="32.954545454545453"/>
    <x v="0"/>
    <x v="1"/>
  </r>
  <r>
    <x v="73"/>
    <x v="132"/>
    <n v="19.727272727272727"/>
    <x v="0"/>
    <x v="1"/>
  </r>
  <r>
    <x v="73"/>
    <x v="133"/>
    <n v="10.790909090909091"/>
    <x v="0"/>
    <x v="1"/>
  </r>
  <r>
    <x v="74"/>
    <x v="134"/>
    <n v="44.772727272727273"/>
    <x v="0"/>
    <x v="1"/>
  </r>
  <r>
    <x v="74"/>
    <x v="127"/>
    <n v="27.6"/>
    <x v="0"/>
    <x v="1"/>
  </r>
  <r>
    <x v="74"/>
    <x v="132"/>
    <n v="13.418181818181818"/>
    <x v="0"/>
    <x v="1"/>
  </r>
  <r>
    <x v="74"/>
    <x v="135"/>
    <n v="3.418181818181818"/>
    <x v="0"/>
    <x v="1"/>
  </r>
  <r>
    <x v="74"/>
    <x v="133"/>
    <n v="6.4636363636363638"/>
    <x v="0"/>
    <x v="1"/>
  </r>
  <r>
    <x v="74"/>
    <x v="136"/>
    <n v="1.4363636363636363"/>
    <x v="0"/>
    <x v="1"/>
  </r>
  <r>
    <x v="74"/>
    <x v="137"/>
    <n v="2.3909090909090911"/>
    <x v="0"/>
    <x v="1"/>
  </r>
  <r>
    <x v="74"/>
    <x v="138"/>
    <n v="0.5"/>
    <x v="0"/>
    <x v="1"/>
  </r>
  <r>
    <x v="75"/>
    <x v="131"/>
    <n v="33.736363636363635"/>
    <x v="0"/>
    <x v="1"/>
  </r>
  <r>
    <x v="75"/>
    <x v="139"/>
    <n v="32.954545454545453"/>
    <x v="0"/>
    <x v="1"/>
  </r>
  <r>
    <x v="75"/>
    <x v="128"/>
    <n v="19.727272727272727"/>
    <x v="0"/>
    <x v="1"/>
  </r>
  <r>
    <x v="75"/>
    <x v="129"/>
    <n v="10.790909090909091"/>
    <x v="0"/>
    <x v="1"/>
  </r>
  <r>
    <x v="75"/>
    <x v="4"/>
    <n v="11.036363636363637"/>
    <x v="0"/>
    <x v="1"/>
  </r>
  <r>
    <x v="73"/>
    <x v="127"/>
    <n v="55.511811023622045"/>
    <x v="1"/>
    <x v="1"/>
  </r>
  <r>
    <x v="73"/>
    <x v="132"/>
    <n v="24.453193350831146"/>
    <x v="1"/>
    <x v="1"/>
  </r>
  <r>
    <x v="73"/>
    <x v="133"/>
    <n v="14.47944006999125"/>
    <x v="1"/>
    <x v="1"/>
  </r>
  <r>
    <x v="74"/>
    <x v="134"/>
    <n v="21.084864391951005"/>
    <x v="1"/>
    <x v="1"/>
  </r>
  <r>
    <x v="74"/>
    <x v="127"/>
    <n v="44.575678040244966"/>
    <x v="1"/>
    <x v="1"/>
  </r>
  <r>
    <x v="74"/>
    <x v="132"/>
    <n v="12.510936132983376"/>
    <x v="1"/>
    <x v="1"/>
  </r>
  <r>
    <x v="74"/>
    <x v="135"/>
    <n v="7.349081364829396"/>
    <x v="1"/>
    <x v="1"/>
  </r>
  <r>
    <x v="74"/>
    <x v="133"/>
    <n v="7.5678040244969376"/>
    <x v="1"/>
    <x v="1"/>
  </r>
  <r>
    <x v="74"/>
    <x v="136"/>
    <n v="2.3184601924759405"/>
    <x v="1"/>
    <x v="1"/>
  </r>
  <r>
    <x v="74"/>
    <x v="137"/>
    <n v="3.3245844269466316"/>
    <x v="1"/>
    <x v="1"/>
  </r>
  <r>
    <x v="74"/>
    <x v="138"/>
    <n v="1.268591426071741"/>
    <x v="1"/>
    <x v="1"/>
  </r>
  <r>
    <x v="75"/>
    <x v="131"/>
    <n v="15.529308836395451"/>
    <x v="1"/>
    <x v="1"/>
  </r>
  <r>
    <x v="75"/>
    <x v="139"/>
    <n v="55.511811023622045"/>
    <x v="1"/>
    <x v="1"/>
  </r>
  <r>
    <x v="75"/>
    <x v="128"/>
    <n v="24.453193350831146"/>
    <x v="1"/>
    <x v="1"/>
  </r>
  <r>
    <x v="75"/>
    <x v="129"/>
    <n v="14.47944006999125"/>
    <x v="1"/>
    <x v="1"/>
  </r>
  <r>
    <x v="75"/>
    <x v="4"/>
    <n v="5.5555555555555554"/>
    <x v="1"/>
    <x v="1"/>
  </r>
  <r>
    <x v="73"/>
    <x v="127"/>
    <n v="12.874531835205993"/>
    <x v="2"/>
    <x v="1"/>
  </r>
  <r>
    <x v="73"/>
    <x v="132"/>
    <n v="11.212546816479401"/>
    <x v="2"/>
    <x v="1"/>
  </r>
  <r>
    <x v="73"/>
    <x v="133"/>
    <n v="7.1629213483146064"/>
    <x v="2"/>
    <x v="1"/>
  </r>
  <r>
    <x v="74"/>
    <x v="134"/>
    <n v="70.903558052434462"/>
    <x v="2"/>
    <x v="1"/>
  </r>
  <r>
    <x v="74"/>
    <x v="127"/>
    <n v="12.078651685393259"/>
    <x v="2"/>
    <x v="1"/>
  </r>
  <r>
    <x v="74"/>
    <x v="132"/>
    <n v="9.3867041198501866"/>
    <x v="2"/>
    <x v="1"/>
  </r>
  <r>
    <x v="74"/>
    <x v="135"/>
    <n v="0.46816479400749061"/>
    <x v="2"/>
    <x v="1"/>
  </r>
  <r>
    <x v="74"/>
    <x v="133"/>
    <n v="5.5243445692883899"/>
    <x v="2"/>
    <x v="1"/>
  </r>
  <r>
    <x v="74"/>
    <x v="136"/>
    <n v="0.2808988764044944"/>
    <x v="2"/>
    <x v="1"/>
  </r>
  <r>
    <x v="74"/>
    <x v="137"/>
    <n v="1.3108614232209739"/>
    <x v="2"/>
    <x v="1"/>
  </r>
  <r>
    <x v="74"/>
    <x v="138"/>
    <n v="4.6816479400749067E-2"/>
    <x v="2"/>
    <x v="1"/>
  </r>
  <r>
    <x v="75"/>
    <x v="131"/>
    <n v="55.641385767790261"/>
    <x v="2"/>
    <x v="1"/>
  </r>
  <r>
    <x v="75"/>
    <x v="139"/>
    <n v="12.874531835205993"/>
    <x v="2"/>
    <x v="1"/>
  </r>
  <r>
    <x v="75"/>
    <x v="128"/>
    <n v="11.212546816479401"/>
    <x v="2"/>
    <x v="1"/>
  </r>
  <r>
    <x v="75"/>
    <x v="129"/>
    <n v="7.1629213483146064"/>
    <x v="2"/>
    <x v="1"/>
  </r>
  <r>
    <x v="75"/>
    <x v="4"/>
    <n v="15.262172284644194"/>
    <x v="2"/>
    <x v="1"/>
  </r>
  <r>
    <x v="73"/>
    <x v="127"/>
    <n v="49.442379182156131"/>
    <x v="3"/>
    <x v="1"/>
  </r>
  <r>
    <x v="73"/>
    <x v="132"/>
    <n v="27.323420074349443"/>
    <x v="3"/>
    <x v="1"/>
  </r>
  <r>
    <x v="73"/>
    <x v="133"/>
    <n v="14.622057001239158"/>
    <x v="3"/>
    <x v="1"/>
  </r>
  <r>
    <x v="74"/>
    <x v="134"/>
    <n v="21.437422552664188"/>
    <x v="3"/>
    <x v="1"/>
  </r>
  <r>
    <x v="74"/>
    <x v="127"/>
    <n v="41.387856257744737"/>
    <x v="3"/>
    <x v="1"/>
  </r>
  <r>
    <x v="74"/>
    <x v="132"/>
    <n v="17.843866171003718"/>
    <x v="3"/>
    <x v="1"/>
  </r>
  <r>
    <x v="74"/>
    <x v="135"/>
    <n v="4.7087980173482036"/>
    <x v="3"/>
    <x v="1"/>
  </r>
  <r>
    <x v="74"/>
    <x v="133"/>
    <n v="7.2490706319702598"/>
    <x v="3"/>
    <x v="1"/>
  </r>
  <r>
    <x v="74"/>
    <x v="136"/>
    <n v="2.6022304832713754"/>
    <x v="3"/>
    <x v="1"/>
  </r>
  <r>
    <x v="74"/>
    <x v="137"/>
    <n v="4.0272614622056997"/>
    <x v="3"/>
    <x v="1"/>
  </r>
  <r>
    <x v="74"/>
    <x v="138"/>
    <n v="0.74349442379182151"/>
    <x v="3"/>
    <x v="1"/>
  </r>
  <r>
    <x v="75"/>
    <x v="131"/>
    <n v="14.436183395291202"/>
    <x v="3"/>
    <x v="1"/>
  </r>
  <r>
    <x v="75"/>
    <x v="139"/>
    <n v="49.442379182156131"/>
    <x v="3"/>
    <x v="1"/>
  </r>
  <r>
    <x v="75"/>
    <x v="128"/>
    <n v="27.323420074349443"/>
    <x v="3"/>
    <x v="1"/>
  </r>
  <r>
    <x v="75"/>
    <x v="129"/>
    <n v="14.622057001239158"/>
    <x v="3"/>
    <x v="1"/>
  </r>
  <r>
    <x v="75"/>
    <x v="4"/>
    <n v="7.0012391573729866"/>
    <x v="3"/>
    <x v="1"/>
  </r>
  <r>
    <x v="73"/>
    <x v="127"/>
    <n v="26.623376623376622"/>
    <x v="4"/>
    <x v="1"/>
  </r>
  <r>
    <x v="73"/>
    <x v="132"/>
    <n v="19.696969696969695"/>
    <x v="4"/>
    <x v="1"/>
  </r>
  <r>
    <x v="73"/>
    <x v="133"/>
    <n v="10.930735930735931"/>
    <x v="4"/>
    <x v="1"/>
  </r>
  <r>
    <x v="74"/>
    <x v="134"/>
    <n v="47.727272727272727"/>
    <x v="4"/>
    <x v="1"/>
  </r>
  <r>
    <x v="74"/>
    <x v="127"/>
    <n v="23.7012987012987"/>
    <x v="4"/>
    <x v="1"/>
  </r>
  <r>
    <x v="74"/>
    <x v="132"/>
    <n v="16.558441558441558"/>
    <x v="4"/>
    <x v="1"/>
  </r>
  <r>
    <x v="74"/>
    <x v="135"/>
    <n v="1.0822510822510822"/>
    <x v="4"/>
    <x v="1"/>
  </r>
  <r>
    <x v="74"/>
    <x v="133"/>
    <n v="7.4675324675324672"/>
    <x v="4"/>
    <x v="1"/>
  </r>
  <r>
    <x v="74"/>
    <x v="136"/>
    <n v="1.4069264069264069"/>
    <x v="4"/>
    <x v="1"/>
  </r>
  <r>
    <x v="74"/>
    <x v="137"/>
    <n v="1.6233766233766234"/>
    <x v="4"/>
    <x v="1"/>
  </r>
  <r>
    <x v="74"/>
    <x v="138"/>
    <n v="0.4329004329004329"/>
    <x v="4"/>
    <x v="1"/>
  </r>
  <r>
    <x v="75"/>
    <x v="131"/>
    <n v="33.333333333333336"/>
    <x v="4"/>
    <x v="1"/>
  </r>
  <r>
    <x v="75"/>
    <x v="139"/>
    <n v="26.623376623376622"/>
    <x v="4"/>
    <x v="1"/>
  </r>
  <r>
    <x v="75"/>
    <x v="128"/>
    <n v="19.696969696969695"/>
    <x v="4"/>
    <x v="1"/>
  </r>
  <r>
    <x v="75"/>
    <x v="129"/>
    <n v="10.930735930735931"/>
    <x v="4"/>
    <x v="1"/>
  </r>
  <r>
    <x v="75"/>
    <x v="4"/>
    <n v="14.393939393939394"/>
    <x v="4"/>
    <x v="1"/>
  </r>
  <r>
    <x v="73"/>
    <x v="127"/>
    <n v="27.461139896373059"/>
    <x v="5"/>
    <x v="1"/>
  </r>
  <r>
    <x v="73"/>
    <x v="132"/>
    <n v="25.906735751295336"/>
    <x v="5"/>
    <x v="1"/>
  </r>
  <r>
    <x v="73"/>
    <x v="133"/>
    <n v="12.435233160621761"/>
    <x v="5"/>
    <x v="1"/>
  </r>
  <r>
    <x v="74"/>
    <x v="134"/>
    <n v="41.968911917098445"/>
    <x v="5"/>
    <x v="1"/>
  </r>
  <r>
    <x v="74"/>
    <x v="127"/>
    <n v="22.797927461139896"/>
    <x v="5"/>
    <x v="1"/>
  </r>
  <r>
    <x v="74"/>
    <x v="132"/>
    <n v="21.243523316062177"/>
    <x v="5"/>
    <x v="1"/>
  </r>
  <r>
    <x v="74"/>
    <x v="135"/>
    <n v="1.5544041450777202"/>
    <x v="5"/>
    <x v="1"/>
  </r>
  <r>
    <x v="74"/>
    <x v="133"/>
    <n v="7.2538860103626943"/>
    <x v="5"/>
    <x v="1"/>
  </r>
  <r>
    <x v="74"/>
    <x v="136"/>
    <n v="2.0725388601036268"/>
    <x v="5"/>
    <x v="1"/>
  </r>
  <r>
    <x v="74"/>
    <x v="137"/>
    <n v="2.0725388601036268"/>
    <x v="5"/>
    <x v="1"/>
  </r>
  <r>
    <x v="74"/>
    <x v="138"/>
    <n v="1.0362694300518134"/>
    <x v="5"/>
    <x v="1"/>
  </r>
  <r>
    <x v="75"/>
    <x v="131"/>
    <n v="23.834196891191709"/>
    <x v="5"/>
    <x v="1"/>
  </r>
  <r>
    <x v="75"/>
    <x v="139"/>
    <n v="27.461139896373059"/>
    <x v="5"/>
    <x v="1"/>
  </r>
  <r>
    <x v="75"/>
    <x v="128"/>
    <n v="25.906735751295336"/>
    <x v="5"/>
    <x v="1"/>
  </r>
  <r>
    <x v="75"/>
    <x v="129"/>
    <n v="12.435233160621761"/>
    <x v="5"/>
    <x v="1"/>
  </r>
  <r>
    <x v="75"/>
    <x v="4"/>
    <n v="18.134715025906736"/>
    <x v="5"/>
    <x v="1"/>
  </r>
  <r>
    <x v="73"/>
    <x v="127"/>
    <n v="24.375"/>
    <x v="6"/>
    <x v="1"/>
  </r>
  <r>
    <x v="73"/>
    <x v="132"/>
    <n v="16.25"/>
    <x v="6"/>
    <x v="1"/>
  </r>
  <r>
    <x v="73"/>
    <x v="133"/>
    <n v="9.375"/>
    <x v="6"/>
    <x v="1"/>
  </r>
  <r>
    <x v="74"/>
    <x v="134"/>
    <n v="53.125"/>
    <x v="6"/>
    <x v="1"/>
  </r>
  <r>
    <x v="74"/>
    <x v="127"/>
    <n v="23.125"/>
    <x v="6"/>
    <x v="1"/>
  </r>
  <r>
    <x v="74"/>
    <x v="132"/>
    <n v="13.75"/>
    <x v="6"/>
    <x v="1"/>
  </r>
  <r>
    <x v="74"/>
    <x v="135"/>
    <n v="0.625"/>
    <x v="6"/>
    <x v="1"/>
  </r>
  <r>
    <x v="74"/>
    <x v="133"/>
    <n v="6.875"/>
    <x v="6"/>
    <x v="1"/>
  </r>
  <r>
    <x v="74"/>
    <x v="136"/>
    <n v="0.625"/>
    <x v="6"/>
    <x v="1"/>
  </r>
  <r>
    <x v="74"/>
    <x v="137"/>
    <n v="1.875"/>
    <x v="6"/>
    <x v="1"/>
  </r>
  <r>
    <x v="74"/>
    <x v="138"/>
    <n v="0"/>
    <x v="6"/>
    <x v="1"/>
  </r>
  <r>
    <x v="75"/>
    <x v="131"/>
    <n v="36.875"/>
    <x v="6"/>
    <x v="1"/>
  </r>
  <r>
    <x v="75"/>
    <x v="139"/>
    <n v="24.375"/>
    <x v="6"/>
    <x v="1"/>
  </r>
  <r>
    <x v="75"/>
    <x v="128"/>
    <n v="16.25"/>
    <x v="6"/>
    <x v="1"/>
  </r>
  <r>
    <x v="75"/>
    <x v="129"/>
    <n v="9.375"/>
    <x v="6"/>
    <x v="1"/>
  </r>
  <r>
    <x v="75"/>
    <x v="4"/>
    <n v="16.25"/>
    <x v="6"/>
    <x v="1"/>
  </r>
  <r>
    <x v="73"/>
    <x v="127"/>
    <n v="20.469798657718123"/>
    <x v="7"/>
    <x v="1"/>
  </r>
  <r>
    <x v="73"/>
    <x v="132"/>
    <n v="13.087248322147651"/>
    <x v="7"/>
    <x v="1"/>
  </r>
  <r>
    <x v="73"/>
    <x v="133"/>
    <n v="10.40268456375839"/>
    <x v="7"/>
    <x v="1"/>
  </r>
  <r>
    <x v="74"/>
    <x v="134"/>
    <n v="57.718120805369125"/>
    <x v="7"/>
    <x v="1"/>
  </r>
  <r>
    <x v="74"/>
    <x v="127"/>
    <n v="19.127516778523489"/>
    <x v="7"/>
    <x v="1"/>
  </r>
  <r>
    <x v="74"/>
    <x v="132"/>
    <n v="12.416107382550335"/>
    <x v="7"/>
    <x v="1"/>
  </r>
  <r>
    <x v="74"/>
    <x v="135"/>
    <n v="0.33557046979865773"/>
    <x v="7"/>
    <x v="1"/>
  </r>
  <r>
    <x v="74"/>
    <x v="133"/>
    <n v="9.0604026845637584"/>
    <x v="7"/>
    <x v="1"/>
  </r>
  <r>
    <x v="74"/>
    <x v="136"/>
    <n v="1.0067114093959733"/>
    <x v="7"/>
    <x v="1"/>
  </r>
  <r>
    <x v="74"/>
    <x v="137"/>
    <n v="0.33557046979865773"/>
    <x v="7"/>
    <x v="1"/>
  </r>
  <r>
    <x v="74"/>
    <x v="138"/>
    <n v="0"/>
    <x v="7"/>
    <x v="1"/>
  </r>
  <r>
    <x v="75"/>
    <x v="131"/>
    <n v="42.281879194630875"/>
    <x v="7"/>
    <x v="1"/>
  </r>
  <r>
    <x v="75"/>
    <x v="139"/>
    <n v="20.469798657718123"/>
    <x v="7"/>
    <x v="1"/>
  </r>
  <r>
    <x v="75"/>
    <x v="128"/>
    <n v="13.087248322147651"/>
    <x v="7"/>
    <x v="1"/>
  </r>
  <r>
    <x v="75"/>
    <x v="129"/>
    <n v="10.40268456375839"/>
    <x v="7"/>
    <x v="1"/>
  </r>
  <r>
    <x v="75"/>
    <x v="4"/>
    <n v="15.436241610738255"/>
    <x v="7"/>
    <x v="1"/>
  </r>
  <r>
    <x v="73"/>
    <x v="127"/>
    <n v="34.065934065934066"/>
    <x v="8"/>
    <x v="1"/>
  </r>
  <r>
    <x v="73"/>
    <x v="132"/>
    <n v="24.542124542124544"/>
    <x v="8"/>
    <x v="1"/>
  </r>
  <r>
    <x v="73"/>
    <x v="133"/>
    <n v="11.355311355311356"/>
    <x v="8"/>
    <x v="1"/>
  </r>
  <r>
    <x v="74"/>
    <x v="134"/>
    <n v="37.72893772893773"/>
    <x v="8"/>
    <x v="1"/>
  </r>
  <r>
    <x v="74"/>
    <x v="127"/>
    <n v="29.670329670329672"/>
    <x v="8"/>
    <x v="1"/>
  </r>
  <r>
    <x v="74"/>
    <x v="132"/>
    <n v="19.413919413919412"/>
    <x v="8"/>
    <x v="1"/>
  </r>
  <r>
    <x v="74"/>
    <x v="135"/>
    <n v="1.8315018315018314"/>
    <x v="8"/>
    <x v="1"/>
  </r>
  <r>
    <x v="74"/>
    <x v="133"/>
    <n v="6.2271062271062272"/>
    <x v="8"/>
    <x v="1"/>
  </r>
  <r>
    <x v="74"/>
    <x v="136"/>
    <n v="1.8315018315018314"/>
    <x v="8"/>
    <x v="1"/>
  </r>
  <r>
    <x v="74"/>
    <x v="137"/>
    <n v="2.5641025641025643"/>
    <x v="8"/>
    <x v="1"/>
  </r>
  <r>
    <x v="74"/>
    <x v="138"/>
    <n v="0.73260073260073255"/>
    <x v="8"/>
    <x v="1"/>
  </r>
  <r>
    <x v="75"/>
    <x v="131"/>
    <n v="28.205128205128204"/>
    <x v="8"/>
    <x v="1"/>
  </r>
  <r>
    <x v="75"/>
    <x v="139"/>
    <n v="34.065934065934066"/>
    <x v="8"/>
    <x v="1"/>
  </r>
  <r>
    <x v="75"/>
    <x v="128"/>
    <n v="24.542124542124544"/>
    <x v="8"/>
    <x v="1"/>
  </r>
  <r>
    <x v="75"/>
    <x v="129"/>
    <n v="11.355311355311356"/>
    <x v="8"/>
    <x v="1"/>
  </r>
  <r>
    <x v="75"/>
    <x v="4"/>
    <n v="9.5238095238095237"/>
    <x v="8"/>
    <x v="1"/>
  </r>
  <r>
    <x v="73"/>
    <x v="127"/>
    <n v="37.790697674418603"/>
    <x v="9"/>
    <x v="1"/>
  </r>
  <r>
    <x v="73"/>
    <x v="132"/>
    <n v="25"/>
    <x v="9"/>
    <x v="1"/>
  </r>
  <r>
    <x v="73"/>
    <x v="133"/>
    <n v="7.8488372093023253"/>
    <x v="9"/>
    <x v="1"/>
  </r>
  <r>
    <x v="74"/>
    <x v="134"/>
    <n v="37.790697674418603"/>
    <x v="9"/>
    <x v="1"/>
  </r>
  <r>
    <x v="74"/>
    <x v="127"/>
    <n v="30.232558139534884"/>
    <x v="9"/>
    <x v="1"/>
  </r>
  <r>
    <x v="74"/>
    <x v="132"/>
    <n v="17.732558139534884"/>
    <x v="9"/>
    <x v="1"/>
  </r>
  <r>
    <x v="74"/>
    <x v="135"/>
    <n v="6.3953488372093021"/>
    <x v="9"/>
    <x v="1"/>
  </r>
  <r>
    <x v="74"/>
    <x v="133"/>
    <n v="5.8139534883720927"/>
    <x v="9"/>
    <x v="1"/>
  </r>
  <r>
    <x v="74"/>
    <x v="136"/>
    <n v="1.1627906976744187"/>
    <x v="9"/>
    <x v="1"/>
  </r>
  <r>
    <x v="74"/>
    <x v="137"/>
    <n v="0.87209302325581395"/>
    <x v="9"/>
    <x v="1"/>
  </r>
  <r>
    <x v="74"/>
    <x v="138"/>
    <n v="0"/>
    <x v="9"/>
    <x v="1"/>
  </r>
  <r>
    <x v="75"/>
    <x v="131"/>
    <n v="27.61627906976744"/>
    <x v="9"/>
    <x v="1"/>
  </r>
  <r>
    <x v="75"/>
    <x v="139"/>
    <n v="37.790697674418603"/>
    <x v="9"/>
    <x v="1"/>
  </r>
  <r>
    <x v="75"/>
    <x v="128"/>
    <n v="25"/>
    <x v="9"/>
    <x v="1"/>
  </r>
  <r>
    <x v="75"/>
    <x v="129"/>
    <n v="7.8488372093023253"/>
    <x v="9"/>
    <x v="1"/>
  </r>
  <r>
    <x v="75"/>
    <x v="4"/>
    <n v="10.174418604651162"/>
    <x v="9"/>
    <x v="1"/>
  </r>
  <r>
    <x v="73"/>
    <x v="127"/>
    <n v="50.202429149797574"/>
    <x v="10"/>
    <x v="1"/>
  </r>
  <r>
    <x v="73"/>
    <x v="132"/>
    <n v="35.222672064777328"/>
    <x v="10"/>
    <x v="1"/>
  </r>
  <r>
    <x v="73"/>
    <x v="133"/>
    <n v="8.097165991902834"/>
    <x v="10"/>
    <x v="1"/>
  </r>
  <r>
    <x v="74"/>
    <x v="134"/>
    <n v="20.647773279352226"/>
    <x v="10"/>
    <x v="1"/>
  </r>
  <r>
    <x v="74"/>
    <x v="127"/>
    <n v="40.48582995951417"/>
    <x v="10"/>
    <x v="1"/>
  </r>
  <r>
    <x v="74"/>
    <x v="132"/>
    <n v="22.672064777327936"/>
    <x v="10"/>
    <x v="1"/>
  </r>
  <r>
    <x v="74"/>
    <x v="135"/>
    <n v="8.097165991902834"/>
    <x v="10"/>
    <x v="1"/>
  </r>
  <r>
    <x v="74"/>
    <x v="133"/>
    <n v="2.42914979757085"/>
    <x v="10"/>
    <x v="1"/>
  </r>
  <r>
    <x v="74"/>
    <x v="136"/>
    <n v="1.214574898785425"/>
    <x v="10"/>
    <x v="1"/>
  </r>
  <r>
    <x v="74"/>
    <x v="137"/>
    <n v="4.048582995951417"/>
    <x v="10"/>
    <x v="1"/>
  </r>
  <r>
    <x v="74"/>
    <x v="138"/>
    <n v="0.40485829959514169"/>
    <x v="10"/>
    <x v="1"/>
  </r>
  <r>
    <x v="75"/>
    <x v="131"/>
    <n v="15.789473684210526"/>
    <x v="10"/>
    <x v="1"/>
  </r>
  <r>
    <x v="75"/>
    <x v="139"/>
    <n v="50.202429149797574"/>
    <x v="10"/>
    <x v="1"/>
  </r>
  <r>
    <x v="75"/>
    <x v="128"/>
    <n v="35.222672064777328"/>
    <x v="10"/>
    <x v="1"/>
  </r>
  <r>
    <x v="75"/>
    <x v="129"/>
    <n v="8.097165991902834"/>
    <x v="10"/>
    <x v="1"/>
  </r>
  <r>
    <x v="75"/>
    <x v="4"/>
    <n v="4.8582995951417001"/>
    <x v="10"/>
    <x v="1"/>
  </r>
  <r>
    <x v="73"/>
    <x v="127"/>
    <n v="31.481481481481481"/>
    <x v="11"/>
    <x v="1"/>
  </r>
  <r>
    <x v="73"/>
    <x v="132"/>
    <n v="20"/>
    <x v="11"/>
    <x v="1"/>
  </r>
  <r>
    <x v="73"/>
    <x v="133"/>
    <n v="9.6296296296296298"/>
    <x v="11"/>
    <x v="1"/>
  </r>
  <r>
    <x v="74"/>
    <x v="134"/>
    <n v="44.444444444444443"/>
    <x v="11"/>
    <x v="1"/>
  </r>
  <r>
    <x v="74"/>
    <x v="127"/>
    <n v="27.407407407407408"/>
    <x v="11"/>
    <x v="1"/>
  </r>
  <r>
    <x v="74"/>
    <x v="132"/>
    <n v="16.296296296296298"/>
    <x v="11"/>
    <x v="1"/>
  </r>
  <r>
    <x v="74"/>
    <x v="135"/>
    <n v="2.2222222222222223"/>
    <x v="11"/>
    <x v="1"/>
  </r>
  <r>
    <x v="74"/>
    <x v="133"/>
    <n v="6.666666666666667"/>
    <x v="11"/>
    <x v="1"/>
  </r>
  <r>
    <x v="74"/>
    <x v="136"/>
    <n v="1.4814814814814814"/>
    <x v="11"/>
    <x v="1"/>
  </r>
  <r>
    <x v="74"/>
    <x v="137"/>
    <n v="1.1111111111111112"/>
    <x v="11"/>
    <x v="1"/>
  </r>
  <r>
    <x v="74"/>
    <x v="138"/>
    <n v="0.37037037037037035"/>
    <x v="11"/>
    <x v="1"/>
  </r>
  <r>
    <x v="75"/>
    <x v="131"/>
    <n v="31.851851851851851"/>
    <x v="11"/>
    <x v="1"/>
  </r>
  <r>
    <x v="75"/>
    <x v="139"/>
    <n v="31.481481481481481"/>
    <x v="11"/>
    <x v="1"/>
  </r>
  <r>
    <x v="75"/>
    <x v="128"/>
    <n v="20"/>
    <x v="11"/>
    <x v="1"/>
  </r>
  <r>
    <x v="75"/>
    <x v="129"/>
    <n v="9.6296296296296298"/>
    <x v="11"/>
    <x v="1"/>
  </r>
  <r>
    <x v="75"/>
    <x v="4"/>
    <n v="12.592592592592593"/>
    <x v="11"/>
    <x v="1"/>
  </r>
  <r>
    <x v="73"/>
    <x v="127"/>
    <n v="45.238095238095241"/>
    <x v="12"/>
    <x v="1"/>
  </r>
  <r>
    <x v="73"/>
    <x v="132"/>
    <n v="25.170068027210885"/>
    <x v="12"/>
    <x v="1"/>
  </r>
  <r>
    <x v="73"/>
    <x v="133"/>
    <n v="12.244897959183673"/>
    <x v="12"/>
    <x v="1"/>
  </r>
  <r>
    <x v="74"/>
    <x v="134"/>
    <n v="30.612244897959183"/>
    <x v="12"/>
    <x v="1"/>
  </r>
  <r>
    <x v="74"/>
    <x v="127"/>
    <n v="36.054421768707485"/>
    <x v="12"/>
    <x v="1"/>
  </r>
  <r>
    <x v="74"/>
    <x v="132"/>
    <n v="14.625850340136054"/>
    <x v="12"/>
    <x v="1"/>
  </r>
  <r>
    <x v="74"/>
    <x v="135"/>
    <n v="6.4625850340136051"/>
    <x v="12"/>
    <x v="1"/>
  </r>
  <r>
    <x v="74"/>
    <x v="133"/>
    <n v="5.7823129251700678"/>
    <x v="12"/>
    <x v="1"/>
  </r>
  <r>
    <x v="74"/>
    <x v="136"/>
    <n v="2.3809523809523809"/>
    <x v="12"/>
    <x v="1"/>
  </r>
  <r>
    <x v="74"/>
    <x v="137"/>
    <n v="3.7414965986394559"/>
    <x v="12"/>
    <x v="1"/>
  </r>
  <r>
    <x v="74"/>
    <x v="138"/>
    <n v="0.3401360544217687"/>
    <x v="12"/>
    <x v="1"/>
  </r>
  <r>
    <x v="75"/>
    <x v="131"/>
    <n v="18.367346938775512"/>
    <x v="12"/>
    <x v="1"/>
  </r>
  <r>
    <x v="75"/>
    <x v="139"/>
    <n v="45.238095238095241"/>
    <x v="12"/>
    <x v="1"/>
  </r>
  <r>
    <x v="75"/>
    <x v="128"/>
    <n v="25.170068027210885"/>
    <x v="12"/>
    <x v="1"/>
  </r>
  <r>
    <x v="75"/>
    <x v="129"/>
    <n v="12.244897959183673"/>
    <x v="12"/>
    <x v="1"/>
  </r>
  <r>
    <x v="75"/>
    <x v="4"/>
    <n v="12.244897959183673"/>
    <x v="12"/>
    <x v="1"/>
  </r>
  <r>
    <x v="73"/>
    <x v="127"/>
    <n v="50.641025641025642"/>
    <x v="13"/>
    <x v="1"/>
  </r>
  <r>
    <x v="73"/>
    <x v="132"/>
    <n v="19.871794871794872"/>
    <x v="13"/>
    <x v="1"/>
  </r>
  <r>
    <x v="73"/>
    <x v="133"/>
    <n v="16.666666666666668"/>
    <x v="13"/>
    <x v="1"/>
  </r>
  <r>
    <x v="74"/>
    <x v="134"/>
    <n v="24.358974358974358"/>
    <x v="13"/>
    <x v="1"/>
  </r>
  <r>
    <x v="74"/>
    <x v="127"/>
    <n v="41.025641025641029"/>
    <x v="13"/>
    <x v="1"/>
  </r>
  <r>
    <x v="74"/>
    <x v="132"/>
    <n v="14.102564102564102"/>
    <x v="13"/>
    <x v="1"/>
  </r>
  <r>
    <x v="74"/>
    <x v="135"/>
    <n v="3.8461538461538463"/>
    <x v="13"/>
    <x v="1"/>
  </r>
  <r>
    <x v="74"/>
    <x v="133"/>
    <n v="10.897435897435898"/>
    <x v="13"/>
    <x v="1"/>
  </r>
  <r>
    <x v="74"/>
    <x v="136"/>
    <n v="3.8461538461538463"/>
    <x v="13"/>
    <x v="1"/>
  </r>
  <r>
    <x v="74"/>
    <x v="137"/>
    <n v="0"/>
    <x v="13"/>
    <x v="1"/>
  </r>
  <r>
    <x v="74"/>
    <x v="138"/>
    <n v="1.9230769230769231"/>
    <x v="13"/>
    <x v="1"/>
  </r>
  <r>
    <x v="75"/>
    <x v="131"/>
    <n v="16.025641025641026"/>
    <x v="13"/>
    <x v="1"/>
  </r>
  <r>
    <x v="75"/>
    <x v="139"/>
    <n v="50.641025641025642"/>
    <x v="13"/>
    <x v="1"/>
  </r>
  <r>
    <x v="75"/>
    <x v="128"/>
    <n v="19.871794871794872"/>
    <x v="13"/>
    <x v="1"/>
  </r>
  <r>
    <x v="75"/>
    <x v="129"/>
    <n v="16.666666666666668"/>
    <x v="13"/>
    <x v="1"/>
  </r>
  <r>
    <x v="75"/>
    <x v="4"/>
    <n v="8.3333333333333339"/>
    <x v="13"/>
    <x v="1"/>
  </r>
  <r>
    <x v="73"/>
    <x v="127"/>
    <n v="15.54054054054054"/>
    <x v="14"/>
    <x v="1"/>
  </r>
  <r>
    <x v="73"/>
    <x v="132"/>
    <n v="12.837837837837839"/>
    <x v="14"/>
    <x v="1"/>
  </r>
  <r>
    <x v="73"/>
    <x v="133"/>
    <n v="12.162162162162161"/>
    <x v="14"/>
    <x v="1"/>
  </r>
  <r>
    <x v="74"/>
    <x v="134"/>
    <n v="63.513513513513516"/>
    <x v="14"/>
    <x v="1"/>
  </r>
  <r>
    <x v="74"/>
    <x v="127"/>
    <n v="13.513513513513514"/>
    <x v="14"/>
    <x v="1"/>
  </r>
  <r>
    <x v="74"/>
    <x v="132"/>
    <n v="10.135135135135135"/>
    <x v="14"/>
    <x v="1"/>
  </r>
  <r>
    <x v="74"/>
    <x v="135"/>
    <n v="0.67567567567567566"/>
    <x v="14"/>
    <x v="1"/>
  </r>
  <r>
    <x v="74"/>
    <x v="133"/>
    <n v="8.7837837837837842"/>
    <x v="14"/>
    <x v="1"/>
  </r>
  <r>
    <x v="74"/>
    <x v="136"/>
    <n v="1.3513513513513513"/>
    <x v="14"/>
    <x v="1"/>
  </r>
  <r>
    <x v="74"/>
    <x v="137"/>
    <n v="2.0270270270270272"/>
    <x v="14"/>
    <x v="1"/>
  </r>
  <r>
    <x v="74"/>
    <x v="138"/>
    <n v="0"/>
    <x v="14"/>
    <x v="1"/>
  </r>
  <r>
    <x v="75"/>
    <x v="131"/>
    <n v="44.594594594594597"/>
    <x v="14"/>
    <x v="1"/>
  </r>
  <r>
    <x v="75"/>
    <x v="139"/>
    <n v="15.54054054054054"/>
    <x v="14"/>
    <x v="1"/>
  </r>
  <r>
    <x v="75"/>
    <x v="128"/>
    <n v="12.837837837837839"/>
    <x v="14"/>
    <x v="1"/>
  </r>
  <r>
    <x v="75"/>
    <x v="129"/>
    <n v="12.162162162162161"/>
    <x v="14"/>
    <x v="1"/>
  </r>
  <r>
    <x v="75"/>
    <x v="4"/>
    <n v="18.918918918918919"/>
    <x v="14"/>
    <x v="1"/>
  </r>
  <r>
    <x v="73"/>
    <x v="127"/>
    <n v="32.432432432432435"/>
    <x v="15"/>
    <x v="1"/>
  </r>
  <r>
    <x v="73"/>
    <x v="132"/>
    <n v="49.324324324324323"/>
    <x v="15"/>
    <x v="1"/>
  </r>
  <r>
    <x v="73"/>
    <x v="133"/>
    <n v="12.837837837837839"/>
    <x v="15"/>
    <x v="1"/>
  </r>
  <r>
    <x v="74"/>
    <x v="134"/>
    <n v="21.621621621621621"/>
    <x v="15"/>
    <x v="1"/>
  </r>
  <r>
    <x v="74"/>
    <x v="127"/>
    <n v="22.297297297297298"/>
    <x v="15"/>
    <x v="1"/>
  </r>
  <r>
    <x v="74"/>
    <x v="132"/>
    <n v="34.45945945945946"/>
    <x v="15"/>
    <x v="1"/>
  </r>
  <r>
    <x v="74"/>
    <x v="135"/>
    <n v="8.7837837837837842"/>
    <x v="15"/>
    <x v="1"/>
  </r>
  <r>
    <x v="74"/>
    <x v="133"/>
    <n v="5.4054054054054053"/>
    <x v="15"/>
    <x v="1"/>
  </r>
  <r>
    <x v="74"/>
    <x v="136"/>
    <n v="1.3513513513513513"/>
    <x v="15"/>
    <x v="1"/>
  </r>
  <r>
    <x v="74"/>
    <x v="137"/>
    <n v="6.0810810810810807"/>
    <x v="15"/>
    <x v="1"/>
  </r>
  <r>
    <x v="74"/>
    <x v="138"/>
    <n v="0"/>
    <x v="15"/>
    <x v="1"/>
  </r>
  <r>
    <x v="75"/>
    <x v="131"/>
    <n v="14.189189189189189"/>
    <x v="15"/>
    <x v="1"/>
  </r>
  <r>
    <x v="75"/>
    <x v="139"/>
    <n v="32.432432432432435"/>
    <x v="15"/>
    <x v="1"/>
  </r>
  <r>
    <x v="75"/>
    <x v="128"/>
    <n v="49.324324324324323"/>
    <x v="15"/>
    <x v="1"/>
  </r>
  <r>
    <x v="75"/>
    <x v="129"/>
    <n v="12.837837837837839"/>
    <x v="15"/>
    <x v="1"/>
  </r>
  <r>
    <x v="75"/>
    <x v="4"/>
    <n v="7.4324324324324325"/>
    <x v="15"/>
    <x v="1"/>
  </r>
  <r>
    <x v="73"/>
    <x v="127"/>
    <n v="47.138047138047135"/>
    <x v="16"/>
    <x v="1"/>
  </r>
  <r>
    <x v="73"/>
    <x v="132"/>
    <n v="28.619528619528619"/>
    <x v="16"/>
    <x v="1"/>
  </r>
  <r>
    <x v="73"/>
    <x v="133"/>
    <n v="13.804713804713804"/>
    <x v="16"/>
    <x v="1"/>
  </r>
  <r>
    <x v="74"/>
    <x v="134"/>
    <n v="24.242424242424242"/>
    <x v="16"/>
    <x v="1"/>
  </r>
  <r>
    <x v="74"/>
    <x v="127"/>
    <n v="38.047138047138048"/>
    <x v="16"/>
    <x v="1"/>
  </r>
  <r>
    <x v="74"/>
    <x v="132"/>
    <n v="18.855218855218855"/>
    <x v="16"/>
    <x v="1"/>
  </r>
  <r>
    <x v="74"/>
    <x v="135"/>
    <n v="5.0505050505050502"/>
    <x v="16"/>
    <x v="1"/>
  </r>
  <r>
    <x v="74"/>
    <x v="133"/>
    <n v="5.7239057239057241"/>
    <x v="16"/>
    <x v="1"/>
  </r>
  <r>
    <x v="74"/>
    <x v="136"/>
    <n v="3.3670033670033672"/>
    <x v="16"/>
    <x v="1"/>
  </r>
  <r>
    <x v="74"/>
    <x v="137"/>
    <n v="4.0404040404040407"/>
    <x v="16"/>
    <x v="1"/>
  </r>
  <r>
    <x v="74"/>
    <x v="138"/>
    <n v="0.67340067340067344"/>
    <x v="16"/>
    <x v="1"/>
  </r>
  <r>
    <x v="75"/>
    <x v="131"/>
    <n v="17.508417508417509"/>
    <x v="16"/>
    <x v="1"/>
  </r>
  <r>
    <x v="75"/>
    <x v="139"/>
    <n v="47.138047138047135"/>
    <x v="16"/>
    <x v="1"/>
  </r>
  <r>
    <x v="75"/>
    <x v="128"/>
    <n v="28.619528619528619"/>
    <x v="16"/>
    <x v="1"/>
  </r>
  <r>
    <x v="75"/>
    <x v="129"/>
    <n v="13.804713804713804"/>
    <x v="16"/>
    <x v="1"/>
  </r>
  <r>
    <x v="75"/>
    <x v="4"/>
    <n v="6.7340067340067344"/>
    <x v="16"/>
    <x v="1"/>
  </r>
  <r>
    <x v="76"/>
    <x v="140"/>
    <n v="6.6665309446254009"/>
    <x v="0"/>
    <x v="0"/>
  </r>
  <r>
    <x v="76"/>
    <x v="141"/>
    <n v="7.2348484848484809"/>
    <x v="0"/>
    <x v="0"/>
  </r>
  <r>
    <x v="76"/>
    <x v="142"/>
    <n v="7.2004287245444889"/>
    <x v="0"/>
    <x v="0"/>
  </r>
  <r>
    <x v="76"/>
    <x v="143"/>
    <n v="6.89326334208224"/>
    <x v="0"/>
    <x v="0"/>
  </r>
  <r>
    <x v="76"/>
    <x v="144"/>
    <n v="7.9672386895475906"/>
    <x v="0"/>
    <x v="0"/>
  </r>
  <r>
    <x v="76"/>
    <x v="145"/>
    <n v="8.2936132465996355"/>
    <x v="0"/>
    <x v="0"/>
  </r>
  <r>
    <x v="76"/>
    <x v="146"/>
    <n v="7.4235463029432927"/>
    <x v="0"/>
    <x v="0"/>
  </r>
  <r>
    <x v="76"/>
    <x v="147"/>
    <n v="7.5"/>
    <x v="0"/>
    <x v="0"/>
  </r>
  <r>
    <x v="76"/>
    <x v="148"/>
    <n v="7.5429645542427552"/>
    <x v="0"/>
    <x v="0"/>
  </r>
  <r>
    <x v="76"/>
    <x v="149"/>
    <n v="7.6257907542579053"/>
    <x v="0"/>
    <x v="0"/>
  </r>
  <r>
    <x v="76"/>
    <x v="150"/>
    <n v="8.3195876288659889"/>
    <x v="0"/>
    <x v="0"/>
  </r>
  <r>
    <x v="76"/>
    <x v="151"/>
    <n v="7.7031700288184473"/>
    <x v="0"/>
    <x v="0"/>
  </r>
  <r>
    <x v="76"/>
    <x v="140"/>
    <n v="6.6458527493010227"/>
    <x v="1"/>
    <x v="0"/>
  </r>
  <r>
    <x v="76"/>
    <x v="141"/>
    <n v="7.0517928286852536"/>
    <x v="1"/>
    <x v="0"/>
  </r>
  <r>
    <x v="76"/>
    <x v="142"/>
    <n v="7.1133603238866456"/>
    <x v="1"/>
    <x v="0"/>
  </r>
  <r>
    <x v="76"/>
    <x v="143"/>
    <n v="6.8677966101694921"/>
    <x v="1"/>
    <x v="0"/>
  </r>
  <r>
    <x v="76"/>
    <x v="144"/>
    <n v="7.9961832061068723"/>
    <x v="1"/>
    <x v="0"/>
  </r>
  <r>
    <x v="76"/>
    <x v="145"/>
    <n v="8.129129129129133"/>
    <x v="1"/>
    <x v="0"/>
  </r>
  <r>
    <x v="76"/>
    <x v="146"/>
    <n v="7.3423423423423468"/>
    <x v="1"/>
    <x v="0"/>
  </r>
  <r>
    <x v="76"/>
    <x v="147"/>
    <n v="7.2408376963350767"/>
    <x v="1"/>
    <x v="0"/>
  </r>
  <r>
    <x v="76"/>
    <x v="148"/>
    <n v="7.4961997828447391"/>
    <x v="1"/>
    <x v="0"/>
  </r>
  <r>
    <x v="76"/>
    <x v="149"/>
    <n v="7.6659364731653943"/>
    <x v="1"/>
    <x v="0"/>
  </r>
  <r>
    <x v="76"/>
    <x v="150"/>
    <n v="8.0313315926892894"/>
    <x v="1"/>
    <x v="0"/>
  </r>
  <r>
    <x v="76"/>
    <x v="151"/>
    <n v="7.3333333333333321"/>
    <x v="1"/>
    <x v="0"/>
  </r>
  <r>
    <x v="76"/>
    <x v="140"/>
    <n v="6.6225806451612907"/>
    <x v="2"/>
    <x v="0"/>
  </r>
  <r>
    <x v="76"/>
    <x v="141"/>
    <n v="7.4074074074074057"/>
    <x v="2"/>
    <x v="0"/>
  </r>
  <r>
    <x v="76"/>
    <x v="142"/>
    <n v="7.5784313725490176"/>
    <x v="2"/>
    <x v="0"/>
  </r>
  <r>
    <x v="76"/>
    <x v="143"/>
    <n v="6.9433962264150937"/>
    <x v="2"/>
    <x v="0"/>
  </r>
  <r>
    <x v="76"/>
    <x v="144"/>
    <n v="7.5102040816326525"/>
    <x v="2"/>
    <x v="0"/>
  </r>
  <r>
    <x v="76"/>
    <x v="145"/>
    <n v="8.2676991150442412"/>
    <x v="2"/>
    <x v="0"/>
  </r>
  <r>
    <x v="76"/>
    <x v="146"/>
    <n v="7.6865671641791042"/>
    <x v="2"/>
    <x v="0"/>
  </r>
  <r>
    <x v="76"/>
    <x v="147"/>
    <n v="7.7066246056782335"/>
    <x v="2"/>
    <x v="0"/>
  </r>
  <r>
    <x v="76"/>
    <x v="148"/>
    <n v="7.8129032258064539"/>
    <x v="2"/>
    <x v="0"/>
  </r>
  <r>
    <x v="76"/>
    <x v="149"/>
    <n v="7.5564202334630313"/>
    <x v="2"/>
    <x v="0"/>
  </r>
  <r>
    <x v="76"/>
    <x v="150"/>
    <n v="8.3030303030303045"/>
    <x v="2"/>
    <x v="0"/>
  </r>
  <r>
    <x v="76"/>
    <x v="151"/>
    <n v="7.875"/>
    <x v="2"/>
    <x v="0"/>
  </r>
  <r>
    <x v="76"/>
    <x v="140"/>
    <n v="6.4444444444444446"/>
    <x v="3"/>
    <x v="0"/>
  </r>
  <r>
    <x v="76"/>
    <x v="141"/>
    <n v="7.4808743169398912"/>
    <x v="3"/>
    <x v="0"/>
  </r>
  <r>
    <x v="76"/>
    <x v="142"/>
    <n v="7.3759999999999994"/>
    <x v="3"/>
    <x v="0"/>
  </r>
  <r>
    <x v="76"/>
    <x v="143"/>
    <n v="6.8932806324110674"/>
    <x v="3"/>
    <x v="0"/>
  </r>
  <r>
    <x v="76"/>
    <x v="144"/>
    <n v="7.8947368421052646"/>
    <x v="3"/>
    <x v="0"/>
  </r>
  <r>
    <x v="76"/>
    <x v="145"/>
    <n v="8.5514018691588678"/>
    <x v="3"/>
    <x v="0"/>
  </r>
  <r>
    <x v="76"/>
    <x v="146"/>
    <n v="7.5"/>
    <x v="3"/>
    <x v="0"/>
  </r>
  <r>
    <x v="76"/>
    <x v="147"/>
    <n v="7.5566750629722899"/>
    <x v="3"/>
    <x v="0"/>
  </r>
  <r>
    <x v="76"/>
    <x v="148"/>
    <n v="7.4651810584958245"/>
    <x v="3"/>
    <x v="0"/>
  </r>
  <r>
    <x v="76"/>
    <x v="149"/>
    <n v="7.5302325581395353"/>
    <x v="3"/>
    <x v="0"/>
  </r>
  <r>
    <x v="76"/>
    <x v="150"/>
    <n v="8.5777202072538898"/>
    <x v="3"/>
    <x v="0"/>
  </r>
  <r>
    <x v="76"/>
    <x v="151"/>
    <n v="8.2307692307692282"/>
    <x v="3"/>
    <x v="0"/>
  </r>
  <r>
    <x v="76"/>
    <x v="140"/>
    <n v="6.7542372881355917"/>
    <x v="4"/>
    <x v="0"/>
  </r>
  <r>
    <x v="76"/>
    <x v="141"/>
    <n v="6.6"/>
    <x v="4"/>
    <x v="0"/>
  </r>
  <r>
    <x v="76"/>
    <x v="142"/>
    <n v="7.1785714285714288"/>
    <x v="4"/>
    <x v="0"/>
  </r>
  <r>
    <x v="76"/>
    <x v="143"/>
    <n v="7"/>
    <x v="4"/>
    <x v="0"/>
  </r>
  <r>
    <x v="76"/>
    <x v="144"/>
    <n v="8.2631578947368407"/>
    <x v="4"/>
    <x v="0"/>
  </r>
  <r>
    <x v="76"/>
    <x v="145"/>
    <n v="8.1046025104602464"/>
    <x v="4"/>
    <x v="0"/>
  </r>
  <r>
    <x v="76"/>
    <x v="146"/>
    <n v="7.7"/>
    <x v="4"/>
    <x v="0"/>
  </r>
  <r>
    <x v="76"/>
    <x v="147"/>
    <n v="7.2698412698412707"/>
    <x v="4"/>
    <x v="0"/>
  </r>
  <r>
    <x v="76"/>
    <x v="148"/>
    <n v="7.416666666666667"/>
    <x v="4"/>
    <x v="0"/>
  </r>
  <r>
    <x v="76"/>
    <x v="149"/>
    <n v="7.0185185185185173"/>
    <x v="4"/>
    <x v="0"/>
  </r>
  <r>
    <x v="76"/>
    <x v="150"/>
    <n v="8.6296296296296298"/>
    <x v="4"/>
    <x v="0"/>
  </r>
  <r>
    <x v="76"/>
    <x v="151"/>
    <n v="8.3809523809523778"/>
    <x v="4"/>
    <x v="0"/>
  </r>
  <r>
    <x v="76"/>
    <x v="140"/>
    <n v="7.2777777777777786"/>
    <x v="5"/>
    <x v="0"/>
  </r>
  <r>
    <x v="76"/>
    <x v="141"/>
    <n v="7"/>
    <x v="5"/>
    <x v="0"/>
  </r>
  <r>
    <x v="76"/>
    <x v="142"/>
    <n v="8"/>
    <x v="5"/>
    <x v="0"/>
  </r>
  <r>
    <x v="76"/>
    <x v="143"/>
    <n v="7.6190476190476186"/>
    <x v="5"/>
    <x v="0"/>
  </r>
  <r>
    <x v="76"/>
    <x v="144"/>
    <n v="8.75"/>
    <x v="5"/>
    <x v="0"/>
  </r>
  <r>
    <x v="76"/>
    <x v="145"/>
    <n v="8.0909090909090882"/>
    <x v="5"/>
    <x v="0"/>
  </r>
  <r>
    <x v="76"/>
    <x v="146"/>
    <n v="8.0476190476190474"/>
    <x v="5"/>
    <x v="0"/>
  </r>
  <r>
    <x v="76"/>
    <x v="147"/>
    <n v="7.75"/>
    <x v="5"/>
    <x v="0"/>
  </r>
  <r>
    <x v="76"/>
    <x v="148"/>
    <n v="8.7272727272727284"/>
    <x v="5"/>
    <x v="0"/>
  </r>
  <r>
    <x v="76"/>
    <x v="149"/>
    <n v="7.4285714285714288"/>
    <x v="5"/>
    <x v="0"/>
  </r>
  <r>
    <x v="76"/>
    <x v="150"/>
    <n v="9.1999999999999993"/>
    <x v="5"/>
    <x v="0"/>
  </r>
  <r>
    <x v="76"/>
    <x v="151"/>
    <n v="8.5"/>
    <x v="5"/>
    <x v="0"/>
  </r>
  <r>
    <x v="76"/>
    <x v="140"/>
    <n v="6.0526315789473681"/>
    <x v="6"/>
    <x v="0"/>
  </r>
  <r>
    <x v="76"/>
    <x v="141"/>
    <n v="4.333333333333333"/>
    <x v="6"/>
    <x v="0"/>
  </r>
  <r>
    <x v="76"/>
    <x v="142"/>
    <n v="5.7777777777777777"/>
    <x v="6"/>
    <x v="0"/>
  </r>
  <r>
    <x v="76"/>
    <x v="143"/>
    <n v="5.7777777777777777"/>
    <x v="6"/>
    <x v="0"/>
  </r>
  <r>
    <x v="76"/>
    <x v="144"/>
    <n v="5.5"/>
    <x v="6"/>
    <x v="0"/>
  </r>
  <r>
    <x v="76"/>
    <x v="145"/>
    <n v="8.28125"/>
    <x v="6"/>
    <x v="0"/>
  </r>
  <r>
    <x v="76"/>
    <x v="146"/>
    <n v="6.3636363636363642"/>
    <x v="6"/>
    <x v="0"/>
  </r>
  <r>
    <x v="76"/>
    <x v="147"/>
    <n v="6.8636363636363642"/>
    <x v="6"/>
    <x v="0"/>
  </r>
  <r>
    <x v="76"/>
    <x v="148"/>
    <n v="6.1"/>
    <x v="6"/>
    <x v="0"/>
  </r>
  <r>
    <x v="76"/>
    <x v="149"/>
    <n v="5.4"/>
    <x v="6"/>
    <x v="0"/>
  </r>
  <r>
    <x v="76"/>
    <x v="150"/>
    <n v="8.5714285714285694"/>
    <x v="6"/>
    <x v="0"/>
  </r>
  <r>
    <x v="76"/>
    <x v="151"/>
    <n v="9"/>
    <x v="6"/>
    <x v="0"/>
  </r>
  <r>
    <x v="76"/>
    <x v="140"/>
    <n v="6.3478260869565233"/>
    <x v="7"/>
    <x v="0"/>
  </r>
  <r>
    <x v="76"/>
    <x v="141"/>
    <n v="5.75"/>
    <x v="7"/>
    <x v="0"/>
  </r>
  <r>
    <x v="76"/>
    <x v="142"/>
    <n v="7.5"/>
    <x v="7"/>
    <x v="0"/>
  </r>
  <r>
    <x v="76"/>
    <x v="143"/>
    <n v="5.5555555555555554"/>
    <x v="7"/>
    <x v="0"/>
  </r>
  <r>
    <x v="76"/>
    <x v="144"/>
    <n v="8.3333333333333339"/>
    <x v="7"/>
    <x v="0"/>
  </r>
  <r>
    <x v="76"/>
    <x v="145"/>
    <n v="7.7627118644067803"/>
    <x v="7"/>
    <x v="0"/>
  </r>
  <r>
    <x v="76"/>
    <x v="146"/>
    <n v="7.6"/>
    <x v="7"/>
    <x v="0"/>
  </r>
  <r>
    <x v="76"/>
    <x v="147"/>
    <n v="6.7878787878787881"/>
    <x v="7"/>
    <x v="0"/>
  </r>
  <r>
    <x v="76"/>
    <x v="148"/>
    <n v="7.1875"/>
    <x v="7"/>
    <x v="0"/>
  </r>
  <r>
    <x v="76"/>
    <x v="149"/>
    <n v="6.25"/>
    <x v="7"/>
    <x v="0"/>
  </r>
  <r>
    <x v="76"/>
    <x v="150"/>
    <n v="8.0526315789473699"/>
    <x v="7"/>
    <x v="0"/>
  </r>
  <r>
    <x v="76"/>
    <x v="151"/>
    <n v="8.6666666666666661"/>
    <x v="7"/>
    <x v="0"/>
  </r>
  <r>
    <x v="76"/>
    <x v="140"/>
    <n v="6.85"/>
    <x v="8"/>
    <x v="0"/>
  </r>
  <r>
    <x v="76"/>
    <x v="141"/>
    <n v="8.4"/>
    <x v="8"/>
    <x v="0"/>
  </r>
  <r>
    <x v="76"/>
    <x v="142"/>
    <n v="7.8888888888888884"/>
    <x v="8"/>
    <x v="0"/>
  </r>
  <r>
    <x v="76"/>
    <x v="143"/>
    <n v="8"/>
    <x v="8"/>
    <x v="0"/>
  </r>
  <r>
    <x v="76"/>
    <x v="144"/>
    <n v="8.5"/>
    <x v="8"/>
    <x v="0"/>
  </r>
  <r>
    <x v="76"/>
    <x v="145"/>
    <n v="8.2926829268292668"/>
    <x v="8"/>
    <x v="0"/>
  </r>
  <r>
    <x v="76"/>
    <x v="146"/>
    <n v="8.3076923076923066"/>
    <x v="8"/>
    <x v="0"/>
  </r>
  <r>
    <x v="76"/>
    <x v="147"/>
    <n v="7.4857142857142849"/>
    <x v="8"/>
    <x v="0"/>
  </r>
  <r>
    <x v="76"/>
    <x v="148"/>
    <n v="7.5217391304347831"/>
    <x v="8"/>
    <x v="0"/>
  </r>
  <r>
    <x v="76"/>
    <x v="149"/>
    <n v="7.92"/>
    <x v="8"/>
    <x v="0"/>
  </r>
  <r>
    <x v="76"/>
    <x v="150"/>
    <n v="8.6428571428571423"/>
    <x v="8"/>
    <x v="0"/>
  </r>
  <r>
    <x v="76"/>
    <x v="151"/>
    <n v="8"/>
    <x v="8"/>
    <x v="0"/>
  </r>
  <r>
    <x v="76"/>
    <x v="140"/>
    <n v="6.8030303030303036"/>
    <x v="9"/>
    <x v="0"/>
  </r>
  <r>
    <x v="76"/>
    <x v="141"/>
    <n v="7.1111111111111107"/>
    <x v="9"/>
    <x v="0"/>
  </r>
  <r>
    <x v="76"/>
    <x v="142"/>
    <n v="7.0357142857142856"/>
    <x v="9"/>
    <x v="0"/>
  </r>
  <r>
    <x v="76"/>
    <x v="143"/>
    <n v="6.8125"/>
    <x v="9"/>
    <x v="0"/>
  </r>
  <r>
    <x v="76"/>
    <x v="144"/>
    <n v="7.8571428571428568"/>
    <x v="9"/>
    <x v="0"/>
  </r>
  <r>
    <x v="76"/>
    <x v="145"/>
    <n v="8.099173553719007"/>
    <x v="9"/>
    <x v="0"/>
  </r>
  <r>
    <x v="76"/>
    <x v="146"/>
    <n v="7.454545454545455"/>
    <x v="9"/>
    <x v="0"/>
  </r>
  <r>
    <x v="76"/>
    <x v="147"/>
    <n v="7.454545454545455"/>
    <x v="9"/>
    <x v="0"/>
  </r>
  <r>
    <x v="76"/>
    <x v="148"/>
    <n v="6.9743589743589745"/>
    <x v="9"/>
    <x v="0"/>
  </r>
  <r>
    <x v="76"/>
    <x v="149"/>
    <n v="7.884057971014494"/>
    <x v="9"/>
    <x v="0"/>
  </r>
  <r>
    <x v="76"/>
    <x v="150"/>
    <n v="7.8666666666666654"/>
    <x v="9"/>
    <x v="0"/>
  </r>
  <r>
    <x v="76"/>
    <x v="151"/>
    <n v="8"/>
    <x v="9"/>
    <x v="0"/>
  </r>
  <r>
    <x v="76"/>
    <x v="140"/>
    <n v="6.25"/>
    <x v="10"/>
    <x v="0"/>
  </r>
  <r>
    <x v="76"/>
    <x v="141"/>
    <n v="6.75"/>
    <x v="10"/>
    <x v="0"/>
  </r>
  <r>
    <x v="76"/>
    <x v="142"/>
    <n v="7.115384615384615"/>
    <x v="10"/>
    <x v="0"/>
  </r>
  <r>
    <x v="76"/>
    <x v="143"/>
    <n v="6.64864864864865"/>
    <x v="10"/>
    <x v="0"/>
  </r>
  <r>
    <x v="76"/>
    <x v="144"/>
    <n v="7.6551724137931032"/>
    <x v="10"/>
    <x v="0"/>
  </r>
  <r>
    <x v="76"/>
    <x v="145"/>
    <n v="8.7009345794392488"/>
    <x v="10"/>
    <x v="0"/>
  </r>
  <r>
    <x v="76"/>
    <x v="146"/>
    <n v="7.2750000000000004"/>
    <x v="10"/>
    <x v="0"/>
  </r>
  <r>
    <x v="76"/>
    <x v="147"/>
    <n v="7.1818181818181825"/>
    <x v="10"/>
    <x v="0"/>
  </r>
  <r>
    <x v="76"/>
    <x v="148"/>
    <n v="7.342465753424654"/>
    <x v="10"/>
    <x v="0"/>
  </r>
  <r>
    <x v="76"/>
    <x v="149"/>
    <n v="7.5733333333333333"/>
    <x v="10"/>
    <x v="0"/>
  </r>
  <r>
    <x v="76"/>
    <x v="150"/>
    <n v="8.2115384615384581"/>
    <x v="10"/>
    <x v="0"/>
  </r>
  <r>
    <x v="76"/>
    <x v="151"/>
    <n v="7.5"/>
    <x v="10"/>
    <x v="0"/>
  </r>
  <r>
    <x v="76"/>
    <x v="140"/>
    <n v="6.7317073170731714"/>
    <x v="11"/>
    <x v="0"/>
  </r>
  <r>
    <x v="76"/>
    <x v="141"/>
    <n v="6.75"/>
    <x v="11"/>
    <x v="0"/>
  </r>
  <r>
    <x v="76"/>
    <x v="142"/>
    <n v="7.1818181818181817"/>
    <x v="11"/>
    <x v="0"/>
  </r>
  <r>
    <x v="76"/>
    <x v="143"/>
    <n v="6.470588235294116"/>
    <x v="11"/>
    <x v="0"/>
  </r>
  <r>
    <x v="76"/>
    <x v="144"/>
    <n v="7.333333333333333"/>
    <x v="11"/>
    <x v="0"/>
  </r>
  <r>
    <x v="76"/>
    <x v="145"/>
    <n v="8.370967741935484"/>
    <x v="11"/>
    <x v="0"/>
  </r>
  <r>
    <x v="76"/>
    <x v="146"/>
    <n v="7.5416666666666661"/>
    <x v="11"/>
    <x v="0"/>
  </r>
  <r>
    <x v="76"/>
    <x v="147"/>
    <n v="7.2571428571428571"/>
    <x v="11"/>
    <x v="0"/>
  </r>
  <r>
    <x v="76"/>
    <x v="148"/>
    <n v="6.9375"/>
    <x v="11"/>
    <x v="0"/>
  </r>
  <r>
    <x v="76"/>
    <x v="149"/>
    <n v="7.7777777777777777"/>
    <x v="11"/>
    <x v="0"/>
  </r>
  <r>
    <x v="76"/>
    <x v="150"/>
    <n v="8.2068965517241352"/>
    <x v="11"/>
    <x v="0"/>
  </r>
  <r>
    <x v="76"/>
    <x v="151"/>
    <n v="7.454545454545455"/>
    <x v="11"/>
    <x v="0"/>
  </r>
  <r>
    <x v="76"/>
    <x v="140"/>
    <n v="7.0133333333333319"/>
    <x v="12"/>
    <x v="0"/>
  </r>
  <r>
    <x v="76"/>
    <x v="141"/>
    <n v="7.2727272727272707"/>
    <x v="12"/>
    <x v="0"/>
  </r>
  <r>
    <x v="76"/>
    <x v="142"/>
    <n v="7.4285714285714288"/>
    <x v="12"/>
    <x v="0"/>
  </r>
  <r>
    <x v="76"/>
    <x v="143"/>
    <n v="6.8636363636363633"/>
    <x v="12"/>
    <x v="0"/>
  </r>
  <r>
    <x v="76"/>
    <x v="144"/>
    <n v="7.8"/>
    <x v="12"/>
    <x v="0"/>
  </r>
  <r>
    <x v="76"/>
    <x v="145"/>
    <n v="8.5555555555555536"/>
    <x v="12"/>
    <x v="0"/>
  </r>
  <r>
    <x v="76"/>
    <x v="146"/>
    <n v="7.7586206896551735"/>
    <x v="12"/>
    <x v="0"/>
  </r>
  <r>
    <x v="76"/>
    <x v="147"/>
    <n v="7.4305555555555554"/>
    <x v="12"/>
    <x v="0"/>
  </r>
  <r>
    <x v="76"/>
    <x v="148"/>
    <n v="7.979591836734695"/>
    <x v="12"/>
    <x v="0"/>
  </r>
  <r>
    <x v="76"/>
    <x v="149"/>
    <n v="7.7735849056603774"/>
    <x v="12"/>
    <x v="0"/>
  </r>
  <r>
    <x v="76"/>
    <x v="150"/>
    <n v="8.235294117647058"/>
    <x v="12"/>
    <x v="0"/>
  </r>
  <r>
    <x v="76"/>
    <x v="151"/>
    <n v="7.375"/>
    <x v="12"/>
    <x v="0"/>
  </r>
  <r>
    <x v="76"/>
    <x v="140"/>
    <n v="6.7435897435897427"/>
    <x v="13"/>
    <x v="0"/>
  </r>
  <r>
    <x v="76"/>
    <x v="141"/>
    <n v="7.882352941176471"/>
    <x v="13"/>
    <x v="0"/>
  </r>
  <r>
    <x v="76"/>
    <x v="142"/>
    <n v="6"/>
    <x v="13"/>
    <x v="0"/>
  </r>
  <r>
    <x v="76"/>
    <x v="143"/>
    <n v="7.5882352941176467"/>
    <x v="13"/>
    <x v="0"/>
  </r>
  <r>
    <x v="76"/>
    <x v="144"/>
    <n v="9.0769230769230766"/>
    <x v="13"/>
    <x v="0"/>
  </r>
  <r>
    <x v="76"/>
    <x v="145"/>
    <n v="8.6666666666666661"/>
    <x v="13"/>
    <x v="0"/>
  </r>
  <r>
    <x v="76"/>
    <x v="146"/>
    <n v="7.3"/>
    <x v="13"/>
    <x v="0"/>
  </r>
  <r>
    <x v="76"/>
    <x v="147"/>
    <n v="7.71875"/>
    <x v="13"/>
    <x v="0"/>
  </r>
  <r>
    <x v="76"/>
    <x v="148"/>
    <n v="7.625"/>
    <x v="13"/>
    <x v="0"/>
  </r>
  <r>
    <x v="76"/>
    <x v="149"/>
    <n v="7.8095238095238093"/>
    <x v="13"/>
    <x v="0"/>
  </r>
  <r>
    <x v="76"/>
    <x v="150"/>
    <n v="8.35"/>
    <x v="13"/>
    <x v="0"/>
  </r>
  <r>
    <x v="76"/>
    <x v="151"/>
    <n v="6.5714285714285712"/>
    <x v="13"/>
    <x v="0"/>
  </r>
  <r>
    <x v="76"/>
    <x v="140"/>
    <n v="7.4615384615384608"/>
    <x v="14"/>
    <x v="0"/>
  </r>
  <r>
    <x v="76"/>
    <x v="141"/>
    <n v="7.6666666666666661"/>
    <x v="14"/>
    <x v="0"/>
  </r>
  <r>
    <x v="76"/>
    <x v="142"/>
    <n v="8.25"/>
    <x v="14"/>
    <x v="0"/>
  </r>
  <r>
    <x v="76"/>
    <x v="143"/>
    <n v="6.75"/>
    <x v="14"/>
    <x v="0"/>
  </r>
  <r>
    <x v="76"/>
    <x v="144"/>
    <m/>
    <x v="14"/>
    <x v="0"/>
  </r>
  <r>
    <x v="76"/>
    <x v="145"/>
    <n v="8"/>
    <x v="14"/>
    <x v="0"/>
  </r>
  <r>
    <x v="76"/>
    <x v="146"/>
    <n v="6"/>
    <x v="14"/>
    <x v="0"/>
  </r>
  <r>
    <x v="76"/>
    <x v="147"/>
    <n v="8.0909090909090899"/>
    <x v="14"/>
    <x v="0"/>
  </r>
  <r>
    <x v="76"/>
    <x v="148"/>
    <n v="7.5"/>
    <x v="14"/>
    <x v="0"/>
  </r>
  <r>
    <x v="76"/>
    <x v="149"/>
    <n v="7.4"/>
    <x v="14"/>
    <x v="0"/>
  </r>
  <r>
    <x v="76"/>
    <x v="150"/>
    <n v="9"/>
    <x v="14"/>
    <x v="0"/>
  </r>
  <r>
    <x v="76"/>
    <x v="151"/>
    <n v="7.666666666666667"/>
    <x v="14"/>
    <x v="0"/>
  </r>
  <r>
    <x v="76"/>
    <x v="140"/>
    <n v="7.2153846153846146"/>
    <x v="15"/>
    <x v="0"/>
  </r>
  <r>
    <x v="76"/>
    <x v="141"/>
    <n v="6.8571428571428568"/>
    <x v="15"/>
    <x v="0"/>
  </r>
  <r>
    <x v="76"/>
    <x v="142"/>
    <n v="8.2083333333333339"/>
    <x v="15"/>
    <x v="0"/>
  </r>
  <r>
    <x v="76"/>
    <x v="143"/>
    <n v="7.6190476190476186"/>
    <x v="15"/>
    <x v="0"/>
  </r>
  <r>
    <x v="76"/>
    <x v="144"/>
    <n v="8.5"/>
    <x v="15"/>
    <x v="0"/>
  </r>
  <r>
    <x v="76"/>
    <x v="145"/>
    <n v="8.0229885057471257"/>
    <x v="15"/>
    <x v="0"/>
  </r>
  <r>
    <x v="76"/>
    <x v="146"/>
    <n v="8.2608695652173889"/>
    <x v="15"/>
    <x v="0"/>
  </r>
  <r>
    <x v="76"/>
    <x v="147"/>
    <n v="8.1698113207547145"/>
    <x v="15"/>
    <x v="0"/>
  </r>
  <r>
    <x v="76"/>
    <x v="148"/>
    <n v="8.6097560975609753"/>
    <x v="15"/>
    <x v="0"/>
  </r>
  <r>
    <x v="76"/>
    <x v="149"/>
    <n v="7.666666666666667"/>
    <x v="15"/>
    <x v="0"/>
  </r>
  <r>
    <x v="76"/>
    <x v="150"/>
    <n v="8.2058823529411793"/>
    <x v="15"/>
    <x v="0"/>
  </r>
  <r>
    <x v="76"/>
    <x v="151"/>
    <n v="10"/>
    <x v="15"/>
    <x v="0"/>
  </r>
  <r>
    <x v="76"/>
    <x v="140"/>
    <n v="7"/>
    <x v="16"/>
    <x v="0"/>
  </r>
  <r>
    <x v="76"/>
    <x v="141"/>
    <n v="8.1525423728813582"/>
    <x v="16"/>
    <x v="0"/>
  </r>
  <r>
    <x v="76"/>
    <x v="142"/>
    <n v="6.8039215686274499"/>
    <x v="16"/>
    <x v="0"/>
  </r>
  <r>
    <x v="76"/>
    <x v="143"/>
    <n v="6.8730158730158717"/>
    <x v="16"/>
    <x v="0"/>
  </r>
  <r>
    <x v="76"/>
    <x v="144"/>
    <n v="8.7037037037037024"/>
    <x v="16"/>
    <x v="0"/>
  </r>
  <r>
    <x v="76"/>
    <x v="145"/>
    <n v="8.6885245901639347"/>
    <x v="16"/>
    <x v="0"/>
  </r>
  <r>
    <x v="76"/>
    <x v="146"/>
    <n v="7.3157894736842097"/>
    <x v="16"/>
    <x v="0"/>
  </r>
  <r>
    <x v="76"/>
    <x v="147"/>
    <n v="8.0218978102189755"/>
    <x v="16"/>
    <x v="0"/>
  </r>
  <r>
    <x v="76"/>
    <x v="148"/>
    <n v="7.8105263157894749"/>
    <x v="16"/>
    <x v="0"/>
  </r>
  <r>
    <x v="76"/>
    <x v="149"/>
    <n v="7.8252427184465994"/>
    <x v="16"/>
    <x v="0"/>
  </r>
  <r>
    <x v="76"/>
    <x v="150"/>
    <n v="8.5810810810810807"/>
    <x v="16"/>
    <x v="0"/>
  </r>
  <r>
    <x v="76"/>
    <x v="151"/>
    <n v="7.4666666666666668"/>
    <x v="16"/>
    <x v="0"/>
  </r>
  <r>
    <x v="76"/>
    <x v="140"/>
    <n v="6.503762541806025"/>
    <x v="0"/>
    <x v="1"/>
  </r>
  <r>
    <x v="76"/>
    <x v="141"/>
    <n v="7.4650900900900927"/>
    <x v="0"/>
    <x v="1"/>
  </r>
  <r>
    <x v="76"/>
    <x v="142"/>
    <n v="7.068376068376069"/>
    <x v="0"/>
    <x v="1"/>
  </r>
  <r>
    <x v="76"/>
    <x v="143"/>
    <n v="6.5071090047393447"/>
    <x v="0"/>
    <x v="1"/>
  </r>
  <r>
    <x v="76"/>
    <x v="144"/>
    <n v="7.9689119170984437"/>
    <x v="0"/>
    <x v="1"/>
  </r>
  <r>
    <x v="76"/>
    <x v="145"/>
    <n v="8.4204925509273476"/>
    <x v="0"/>
    <x v="1"/>
  </r>
  <r>
    <x v="76"/>
    <x v="146"/>
    <n v="7.4950419527078589"/>
    <x v="0"/>
    <x v="1"/>
  </r>
  <r>
    <x v="76"/>
    <x v="147"/>
    <n v="7.5588235294117707"/>
    <x v="0"/>
    <x v="1"/>
  </r>
  <r>
    <x v="76"/>
    <x v="148"/>
    <n v="7.4877353108956157"/>
    <x v="0"/>
    <x v="1"/>
  </r>
  <r>
    <x v="76"/>
    <x v="149"/>
    <n v="7.5694950546590336"/>
    <x v="0"/>
    <x v="1"/>
  </r>
  <r>
    <x v="76"/>
    <x v="150"/>
    <n v="8.3742489270386216"/>
    <x v="0"/>
    <x v="1"/>
  </r>
  <r>
    <x v="76"/>
    <x v="151"/>
    <n v="7.7988165680473323"/>
    <x v="0"/>
    <x v="1"/>
  </r>
  <r>
    <x v="76"/>
    <x v="140"/>
    <n v="6.4978858350951327"/>
    <x v="1"/>
    <x v="1"/>
  </r>
  <r>
    <x v="76"/>
    <x v="141"/>
    <n v="7.3576470588235292"/>
    <x v="1"/>
    <x v="1"/>
  </r>
  <r>
    <x v="76"/>
    <x v="142"/>
    <n v="7.0824999999999996"/>
    <x v="1"/>
    <x v="1"/>
  </r>
  <r>
    <x v="76"/>
    <x v="143"/>
    <n v="6.7175257731958844"/>
    <x v="1"/>
    <x v="1"/>
  </r>
  <r>
    <x v="76"/>
    <x v="144"/>
    <n v="7.8028169014084474"/>
    <x v="1"/>
    <x v="1"/>
  </r>
  <r>
    <x v="76"/>
    <x v="145"/>
    <n v="8.2955536181342531"/>
    <x v="1"/>
    <x v="1"/>
  </r>
  <r>
    <x v="76"/>
    <x v="146"/>
    <n v="7.5689655172413781"/>
    <x v="1"/>
    <x v="1"/>
  </r>
  <r>
    <x v="76"/>
    <x v="147"/>
    <n v="7.4721649484536155"/>
    <x v="1"/>
    <x v="1"/>
  </r>
  <r>
    <x v="76"/>
    <x v="148"/>
    <n v="7.5313653136531382"/>
    <x v="1"/>
    <x v="1"/>
  </r>
  <r>
    <x v="76"/>
    <x v="149"/>
    <n v="7.726141078838177"/>
    <x v="1"/>
    <x v="1"/>
  </r>
  <r>
    <x v="76"/>
    <x v="150"/>
    <n v="8.166666666666659"/>
    <x v="1"/>
    <x v="1"/>
  </r>
  <r>
    <x v="76"/>
    <x v="151"/>
    <n v="7.4672131147540988"/>
    <x v="1"/>
    <x v="1"/>
  </r>
  <r>
    <x v="76"/>
    <x v="140"/>
    <n v="6.8532608695652195"/>
    <x v="2"/>
    <x v="1"/>
  </r>
  <r>
    <x v="76"/>
    <x v="141"/>
    <n v="7.3"/>
    <x v="2"/>
    <x v="1"/>
  </r>
  <r>
    <x v="76"/>
    <x v="142"/>
    <n v="6.9918032786885247"/>
    <x v="2"/>
    <x v="1"/>
  </r>
  <r>
    <x v="76"/>
    <x v="143"/>
    <n v="6.3880597014925371"/>
    <x v="2"/>
    <x v="1"/>
  </r>
  <r>
    <x v="76"/>
    <x v="144"/>
    <n v="7.7027027027027017"/>
    <x v="2"/>
    <x v="1"/>
  </r>
  <r>
    <x v="76"/>
    <x v="145"/>
    <n v="8.4442307692307654"/>
    <x v="2"/>
    <x v="1"/>
  </r>
  <r>
    <x v="76"/>
    <x v="146"/>
    <n v="7.359550561797751"/>
    <x v="2"/>
    <x v="1"/>
  </r>
  <r>
    <x v="76"/>
    <x v="147"/>
    <n v="7.8333333333333393"/>
    <x v="2"/>
    <x v="1"/>
  </r>
  <r>
    <x v="76"/>
    <x v="148"/>
    <n v="7.6467065868263475"/>
    <x v="2"/>
    <x v="1"/>
  </r>
  <r>
    <x v="76"/>
    <x v="149"/>
    <n v="7.589473684210529"/>
    <x v="2"/>
    <x v="1"/>
  </r>
  <r>
    <x v="76"/>
    <x v="150"/>
    <n v="8.466666666666665"/>
    <x v="2"/>
    <x v="1"/>
  </r>
  <r>
    <x v="76"/>
    <x v="151"/>
    <n v="7.5897435897435894"/>
    <x v="2"/>
    <x v="1"/>
  </r>
  <r>
    <x v="76"/>
    <x v="140"/>
    <n v="6.2201257861635213"/>
    <x v="3"/>
    <x v="1"/>
  </r>
  <r>
    <x v="76"/>
    <x v="141"/>
    <n v="7.530612244897962"/>
    <x v="3"/>
    <x v="1"/>
  </r>
  <r>
    <x v="76"/>
    <x v="142"/>
    <n v="7.0737704918032751"/>
    <x v="3"/>
    <x v="1"/>
  </r>
  <r>
    <x v="76"/>
    <x v="143"/>
    <n v="6.2430278884462176"/>
    <x v="3"/>
    <x v="1"/>
  </r>
  <r>
    <x v="76"/>
    <x v="144"/>
    <n v="8.0943396226415167"/>
    <x v="3"/>
    <x v="1"/>
  </r>
  <r>
    <x v="76"/>
    <x v="145"/>
    <n v="8.5275813295615368"/>
    <x v="3"/>
    <x v="1"/>
  </r>
  <r>
    <x v="76"/>
    <x v="146"/>
    <n v="7.4080882352941195"/>
    <x v="3"/>
    <x v="1"/>
  </r>
  <r>
    <x v="76"/>
    <x v="147"/>
    <n v="7.3033175355450251"/>
    <x v="3"/>
    <x v="1"/>
  </r>
  <r>
    <x v="76"/>
    <x v="148"/>
    <n v="7.2717391304347778"/>
    <x v="3"/>
    <x v="1"/>
  </r>
  <r>
    <x v="76"/>
    <x v="149"/>
    <n v="7.3106575963718825"/>
    <x v="3"/>
    <x v="1"/>
  </r>
  <r>
    <x v="76"/>
    <x v="150"/>
    <n v="8.4425427872860634"/>
    <x v="3"/>
    <x v="1"/>
  </r>
  <r>
    <x v="76"/>
    <x v="151"/>
    <n v="8.139534883720934"/>
    <x v="3"/>
    <x v="1"/>
  </r>
  <r>
    <x v="76"/>
    <x v="140"/>
    <n v="6.1683168316831676"/>
    <x v="4"/>
    <x v="1"/>
  </r>
  <r>
    <x v="76"/>
    <x v="141"/>
    <n v="7.5652173913043477"/>
    <x v="4"/>
    <x v="1"/>
  </r>
  <r>
    <x v="76"/>
    <x v="142"/>
    <n v="6.7647058823529402"/>
    <x v="4"/>
    <x v="1"/>
  </r>
  <r>
    <x v="76"/>
    <x v="143"/>
    <n v="6.1860465116279064"/>
    <x v="4"/>
    <x v="1"/>
  </r>
  <r>
    <x v="76"/>
    <x v="144"/>
    <n v="8.9499999999999993"/>
    <x v="4"/>
    <x v="1"/>
  </r>
  <r>
    <x v="76"/>
    <x v="145"/>
    <n v="8.31111111111111"/>
    <x v="4"/>
    <x v="1"/>
  </r>
  <r>
    <x v="76"/>
    <x v="146"/>
    <n v="7.3235294117647056"/>
    <x v="4"/>
    <x v="1"/>
  </r>
  <r>
    <x v="76"/>
    <x v="147"/>
    <n v="7.5118110236220463"/>
    <x v="4"/>
    <x v="1"/>
  </r>
  <r>
    <x v="76"/>
    <x v="148"/>
    <n v="7.4626865671641767"/>
    <x v="4"/>
    <x v="1"/>
  </r>
  <r>
    <x v="76"/>
    <x v="149"/>
    <n v="6.7118644067796609"/>
    <x v="4"/>
    <x v="1"/>
  </r>
  <r>
    <x v="76"/>
    <x v="150"/>
    <n v="8.5483870967741922"/>
    <x v="4"/>
    <x v="1"/>
  </r>
  <r>
    <x v="76"/>
    <x v="151"/>
    <n v="7.9090909090909101"/>
    <x v="4"/>
    <x v="1"/>
  </r>
  <r>
    <x v="76"/>
    <x v="140"/>
    <n v="7.2857142857142856"/>
    <x v="5"/>
    <x v="1"/>
  </r>
  <r>
    <x v="76"/>
    <x v="141"/>
    <n v="8"/>
    <x v="5"/>
    <x v="1"/>
  </r>
  <r>
    <x v="76"/>
    <x v="142"/>
    <n v="8.3333333333333339"/>
    <x v="5"/>
    <x v="1"/>
  </r>
  <r>
    <x v="76"/>
    <x v="143"/>
    <n v="7.375"/>
    <x v="5"/>
    <x v="1"/>
  </r>
  <r>
    <x v="76"/>
    <x v="144"/>
    <n v="8"/>
    <x v="5"/>
    <x v="1"/>
  </r>
  <r>
    <x v="76"/>
    <x v="145"/>
    <n v="8.612244897959183"/>
    <x v="5"/>
    <x v="1"/>
  </r>
  <r>
    <x v="76"/>
    <x v="146"/>
    <n v="7.8888888888888893"/>
    <x v="5"/>
    <x v="1"/>
  </r>
  <r>
    <x v="76"/>
    <x v="147"/>
    <n v="8"/>
    <x v="5"/>
    <x v="1"/>
  </r>
  <r>
    <x v="76"/>
    <x v="148"/>
    <n v="8"/>
    <x v="5"/>
    <x v="1"/>
  </r>
  <r>
    <x v="76"/>
    <x v="149"/>
    <n v="6.1111111111111107"/>
    <x v="5"/>
    <x v="1"/>
  </r>
  <r>
    <x v="76"/>
    <x v="150"/>
    <n v="8.8333333333333339"/>
    <x v="5"/>
    <x v="1"/>
  </r>
  <r>
    <x v="76"/>
    <x v="151"/>
    <n v="9"/>
    <x v="5"/>
    <x v="1"/>
  </r>
  <r>
    <x v="76"/>
    <x v="140"/>
    <n v="5.2"/>
    <x v="6"/>
    <x v="1"/>
  </r>
  <r>
    <x v="76"/>
    <x v="141"/>
    <n v="6.25"/>
    <x v="6"/>
    <x v="1"/>
  </r>
  <r>
    <x v="76"/>
    <x v="142"/>
    <n v="6"/>
    <x v="6"/>
    <x v="1"/>
  </r>
  <r>
    <x v="76"/>
    <x v="143"/>
    <n v="5.4"/>
    <x v="6"/>
    <x v="1"/>
  </r>
  <r>
    <x v="76"/>
    <x v="144"/>
    <n v="8.6666666666666679"/>
    <x v="6"/>
    <x v="1"/>
  </r>
  <r>
    <x v="76"/>
    <x v="145"/>
    <n v="8.321428571428573"/>
    <x v="6"/>
    <x v="1"/>
  </r>
  <r>
    <x v="76"/>
    <x v="146"/>
    <n v="7"/>
    <x v="6"/>
    <x v="1"/>
  </r>
  <r>
    <x v="76"/>
    <x v="147"/>
    <n v="7.4705882352941178"/>
    <x v="6"/>
    <x v="1"/>
  </r>
  <r>
    <x v="76"/>
    <x v="148"/>
    <n v="7.7777777777777786"/>
    <x v="6"/>
    <x v="1"/>
  </r>
  <r>
    <x v="76"/>
    <x v="149"/>
    <n v="6.2222222222222223"/>
    <x v="6"/>
    <x v="1"/>
  </r>
  <r>
    <x v="76"/>
    <x v="150"/>
    <n v="8"/>
    <x v="6"/>
    <x v="1"/>
  </r>
  <r>
    <x v="76"/>
    <x v="151"/>
    <n v="8"/>
    <x v="6"/>
    <x v="1"/>
  </r>
  <r>
    <x v="76"/>
    <x v="140"/>
    <n v="6.6923076923076925"/>
    <x v="7"/>
    <x v="1"/>
  </r>
  <r>
    <x v="76"/>
    <x v="141"/>
    <n v="7.3333333333333339"/>
    <x v="7"/>
    <x v="1"/>
  </r>
  <r>
    <x v="76"/>
    <x v="142"/>
    <n v="8"/>
    <x v="7"/>
    <x v="1"/>
  </r>
  <r>
    <x v="76"/>
    <x v="143"/>
    <n v="6.8571428571428568"/>
    <x v="7"/>
    <x v="1"/>
  </r>
  <r>
    <x v="76"/>
    <x v="144"/>
    <n v="9"/>
    <x v="7"/>
    <x v="1"/>
  </r>
  <r>
    <x v="76"/>
    <x v="145"/>
    <n v="8.45614035087719"/>
    <x v="7"/>
    <x v="1"/>
  </r>
  <r>
    <x v="76"/>
    <x v="146"/>
    <n v="7.1"/>
    <x v="7"/>
    <x v="1"/>
  </r>
  <r>
    <x v="76"/>
    <x v="147"/>
    <n v="7.5588235294117645"/>
    <x v="7"/>
    <x v="1"/>
  </r>
  <r>
    <x v="76"/>
    <x v="148"/>
    <n v="7.875"/>
    <x v="7"/>
    <x v="1"/>
  </r>
  <r>
    <x v="76"/>
    <x v="149"/>
    <n v="6.7692307692307692"/>
    <x v="7"/>
    <x v="1"/>
  </r>
  <r>
    <x v="76"/>
    <x v="150"/>
    <n v="8.8571428571428559"/>
    <x v="7"/>
    <x v="1"/>
  </r>
  <r>
    <x v="76"/>
    <x v="151"/>
    <n v="6.666666666666667"/>
    <x v="7"/>
    <x v="1"/>
  </r>
  <r>
    <x v="76"/>
    <x v="140"/>
    <n v="5.647058823529413"/>
    <x v="8"/>
    <x v="1"/>
  </r>
  <r>
    <x v="76"/>
    <x v="141"/>
    <n v="8.1"/>
    <x v="8"/>
    <x v="1"/>
  </r>
  <r>
    <x v="76"/>
    <x v="142"/>
    <n v="6"/>
    <x v="8"/>
    <x v="1"/>
  </r>
  <r>
    <x v="76"/>
    <x v="143"/>
    <n v="4.8666666666666671"/>
    <x v="8"/>
    <x v="1"/>
  </r>
  <r>
    <x v="76"/>
    <x v="144"/>
    <n v="9.2857142857142847"/>
    <x v="8"/>
    <x v="1"/>
  </r>
  <r>
    <x v="76"/>
    <x v="145"/>
    <n v="8.054945054945053"/>
    <x v="8"/>
    <x v="1"/>
  </r>
  <r>
    <x v="76"/>
    <x v="146"/>
    <n v="7.2857142857142856"/>
    <x v="8"/>
    <x v="1"/>
  </r>
  <r>
    <x v="76"/>
    <x v="147"/>
    <n v="7.2244897959183678"/>
    <x v="8"/>
    <x v="1"/>
  </r>
  <r>
    <x v="76"/>
    <x v="148"/>
    <n v="6.9333333333333327"/>
    <x v="8"/>
    <x v="1"/>
  </r>
  <r>
    <x v="76"/>
    <x v="149"/>
    <n v="7.0357142857142856"/>
    <x v="8"/>
    <x v="1"/>
  </r>
  <r>
    <x v="76"/>
    <x v="150"/>
    <n v="8.5"/>
    <x v="8"/>
    <x v="1"/>
  </r>
  <r>
    <x v="76"/>
    <x v="151"/>
    <n v="8.0666666666666664"/>
    <x v="8"/>
    <x v="1"/>
  </r>
  <r>
    <x v="76"/>
    <x v="140"/>
    <n v="6.5538461538461528"/>
    <x v="9"/>
    <x v="1"/>
  </r>
  <r>
    <x v="76"/>
    <x v="141"/>
    <n v="7"/>
    <x v="9"/>
    <x v="1"/>
  </r>
  <r>
    <x v="76"/>
    <x v="142"/>
    <n v="7.333333333333333"/>
    <x v="9"/>
    <x v="1"/>
  </r>
  <r>
    <x v="76"/>
    <x v="143"/>
    <n v="6.6"/>
    <x v="9"/>
    <x v="1"/>
  </r>
  <r>
    <x v="76"/>
    <x v="144"/>
    <n v="7.545454545454545"/>
    <x v="9"/>
    <x v="1"/>
  </r>
  <r>
    <x v="76"/>
    <x v="145"/>
    <n v="8.1428571428571459"/>
    <x v="9"/>
    <x v="1"/>
  </r>
  <r>
    <x v="76"/>
    <x v="146"/>
    <n v="7.1363636363636358"/>
    <x v="9"/>
    <x v="1"/>
  </r>
  <r>
    <x v="76"/>
    <x v="147"/>
    <n v="7.540540540540543"/>
    <x v="9"/>
    <x v="1"/>
  </r>
  <r>
    <x v="76"/>
    <x v="148"/>
    <n v="7.3947368421052628"/>
    <x v="9"/>
    <x v="1"/>
  </r>
  <r>
    <x v="76"/>
    <x v="149"/>
    <n v="7.4473684210526319"/>
    <x v="9"/>
    <x v="1"/>
  </r>
  <r>
    <x v="76"/>
    <x v="150"/>
    <n v="8"/>
    <x v="9"/>
    <x v="1"/>
  </r>
  <r>
    <x v="76"/>
    <x v="151"/>
    <n v="7.75"/>
    <x v="9"/>
    <x v="1"/>
  </r>
  <r>
    <x v="76"/>
    <x v="140"/>
    <n v="5.5428571428571418"/>
    <x v="10"/>
    <x v="1"/>
  </r>
  <r>
    <x v="76"/>
    <x v="141"/>
    <n v="7.1851851851851851"/>
    <x v="10"/>
    <x v="1"/>
  </r>
  <r>
    <x v="76"/>
    <x v="142"/>
    <n v="7.21875"/>
    <x v="10"/>
    <x v="1"/>
  </r>
  <r>
    <x v="76"/>
    <x v="143"/>
    <n v="6.3333333333333321"/>
    <x v="10"/>
    <x v="1"/>
  </r>
  <r>
    <x v="76"/>
    <x v="144"/>
    <n v="7.9333333333333327"/>
    <x v="10"/>
    <x v="1"/>
  </r>
  <r>
    <x v="76"/>
    <x v="145"/>
    <n v="8.7599999999999945"/>
    <x v="10"/>
    <x v="1"/>
  </r>
  <r>
    <x v="76"/>
    <x v="146"/>
    <n v="7.6938775510204085"/>
    <x v="10"/>
    <x v="1"/>
  </r>
  <r>
    <x v="76"/>
    <x v="147"/>
    <n v="7.2"/>
    <x v="10"/>
    <x v="1"/>
  </r>
  <r>
    <x v="76"/>
    <x v="148"/>
    <n v="7.2333333333333316"/>
    <x v="10"/>
    <x v="1"/>
  </r>
  <r>
    <x v="76"/>
    <x v="149"/>
    <n v="7.5374999999999996"/>
    <x v="10"/>
    <x v="1"/>
  </r>
  <r>
    <x v="76"/>
    <x v="150"/>
    <n v="8.607843137254898"/>
    <x v="10"/>
    <x v="1"/>
  </r>
  <r>
    <x v="76"/>
    <x v="151"/>
    <n v="8.1999999999999993"/>
    <x v="10"/>
    <x v="1"/>
  </r>
  <r>
    <x v="76"/>
    <x v="140"/>
    <n v="6.5454545454545467"/>
    <x v="11"/>
    <x v="1"/>
  </r>
  <r>
    <x v="76"/>
    <x v="141"/>
    <n v="6.5"/>
    <x v="11"/>
    <x v="1"/>
  </r>
  <r>
    <x v="76"/>
    <x v="142"/>
    <n v="7.125"/>
    <x v="11"/>
    <x v="1"/>
  </r>
  <r>
    <x v="76"/>
    <x v="143"/>
    <n v="7.0588235294117645"/>
    <x v="11"/>
    <x v="1"/>
  </r>
  <r>
    <x v="76"/>
    <x v="144"/>
    <n v="8"/>
    <x v="11"/>
    <x v="1"/>
  </r>
  <r>
    <x v="76"/>
    <x v="145"/>
    <n v="8.5"/>
    <x v="11"/>
    <x v="1"/>
  </r>
  <r>
    <x v="76"/>
    <x v="146"/>
    <n v="7.045454545454545"/>
    <x v="11"/>
    <x v="1"/>
  </r>
  <r>
    <x v="76"/>
    <x v="147"/>
    <n v="7.5818181818181829"/>
    <x v="11"/>
    <x v="1"/>
  </r>
  <r>
    <x v="76"/>
    <x v="148"/>
    <n v="7.0303030303030285"/>
    <x v="11"/>
    <x v="1"/>
  </r>
  <r>
    <x v="76"/>
    <x v="149"/>
    <n v="7.9056603773584913"/>
    <x v="11"/>
    <x v="1"/>
  </r>
  <r>
    <x v="76"/>
    <x v="150"/>
    <n v="8.6451612903225836"/>
    <x v="11"/>
    <x v="1"/>
  </r>
  <r>
    <x v="76"/>
    <x v="151"/>
    <n v="8.4"/>
    <x v="11"/>
    <x v="1"/>
  </r>
  <r>
    <x v="76"/>
    <x v="140"/>
    <n v="6.4893617021276624"/>
    <x v="12"/>
    <x v="1"/>
  </r>
  <r>
    <x v="76"/>
    <x v="141"/>
    <n v="7.5283018867924518"/>
    <x v="12"/>
    <x v="1"/>
  </r>
  <r>
    <x v="76"/>
    <x v="142"/>
    <n v="7.1071428571428568"/>
    <x v="12"/>
    <x v="1"/>
  </r>
  <r>
    <x v="76"/>
    <x v="143"/>
    <n v="6.4074074074074074"/>
    <x v="12"/>
    <x v="1"/>
  </r>
  <r>
    <x v="76"/>
    <x v="144"/>
    <n v="7.333333333333333"/>
    <x v="12"/>
    <x v="1"/>
  </r>
  <r>
    <x v="76"/>
    <x v="145"/>
    <n v="8.7788461538461444"/>
    <x v="12"/>
    <x v="1"/>
  </r>
  <r>
    <x v="76"/>
    <x v="146"/>
    <n v="7.8125"/>
    <x v="12"/>
    <x v="1"/>
  </r>
  <r>
    <x v="76"/>
    <x v="147"/>
    <n v="7.7127659574468126"/>
    <x v="12"/>
    <x v="1"/>
  </r>
  <r>
    <x v="76"/>
    <x v="148"/>
    <n v="7.612903225806452"/>
    <x v="12"/>
    <x v="1"/>
  </r>
  <r>
    <x v="76"/>
    <x v="149"/>
    <n v="7.5857142857142854"/>
    <x v="12"/>
    <x v="1"/>
  </r>
  <r>
    <x v="76"/>
    <x v="150"/>
    <n v="8.0555555555555554"/>
    <x v="12"/>
    <x v="1"/>
  </r>
  <r>
    <x v="76"/>
    <x v="151"/>
    <n v="8.8000000000000007"/>
    <x v="12"/>
    <x v="1"/>
  </r>
  <r>
    <x v="76"/>
    <x v="140"/>
    <n v="6.5957446808510634"/>
    <x v="13"/>
    <x v="1"/>
  </r>
  <r>
    <x v="76"/>
    <x v="141"/>
    <n v="8.482758620689653"/>
    <x v="13"/>
    <x v="1"/>
  </r>
  <r>
    <x v="76"/>
    <x v="142"/>
    <n v="6.166666666666667"/>
    <x v="13"/>
    <x v="1"/>
  </r>
  <r>
    <x v="76"/>
    <x v="143"/>
    <n v="6.4444444444444446"/>
    <x v="13"/>
    <x v="1"/>
  </r>
  <r>
    <x v="76"/>
    <x v="144"/>
    <n v="7.8125"/>
    <x v="13"/>
    <x v="1"/>
  </r>
  <r>
    <x v="76"/>
    <x v="145"/>
    <n v="8.546875"/>
    <x v="13"/>
    <x v="1"/>
  </r>
  <r>
    <x v="76"/>
    <x v="146"/>
    <n v="6.8076923076923057"/>
    <x v="13"/>
    <x v="1"/>
  </r>
  <r>
    <x v="76"/>
    <x v="147"/>
    <n v="7.5"/>
    <x v="13"/>
    <x v="1"/>
  </r>
  <r>
    <x v="76"/>
    <x v="148"/>
    <n v="7.4"/>
    <x v="13"/>
    <x v="1"/>
  </r>
  <r>
    <x v="76"/>
    <x v="149"/>
    <n v="7.8461538461538467"/>
    <x v="13"/>
    <x v="1"/>
  </r>
  <r>
    <x v="76"/>
    <x v="150"/>
    <n v="8.9166666666666643"/>
    <x v="13"/>
    <x v="1"/>
  </r>
  <r>
    <x v="76"/>
    <x v="151"/>
    <n v="9.4"/>
    <x v="13"/>
    <x v="1"/>
  </r>
  <r>
    <x v="76"/>
    <x v="140"/>
    <n v="7.28"/>
    <x v="14"/>
    <x v="1"/>
  </r>
  <r>
    <x v="76"/>
    <x v="141"/>
    <n v="7.833333333333333"/>
    <x v="14"/>
    <x v="1"/>
  </r>
  <r>
    <x v="76"/>
    <x v="142"/>
    <n v="7.166666666666667"/>
    <x v="14"/>
    <x v="1"/>
  </r>
  <r>
    <x v="76"/>
    <x v="143"/>
    <n v="6.666666666666667"/>
    <x v="14"/>
    <x v="1"/>
  </r>
  <r>
    <x v="76"/>
    <x v="144"/>
    <n v="7"/>
    <x v="14"/>
    <x v="1"/>
  </r>
  <r>
    <x v="76"/>
    <x v="145"/>
    <n v="8.1999999999999993"/>
    <x v="14"/>
    <x v="1"/>
  </r>
  <r>
    <x v="76"/>
    <x v="146"/>
    <n v="7.5"/>
    <x v="14"/>
    <x v="1"/>
  </r>
  <r>
    <x v="76"/>
    <x v="147"/>
    <n v="8"/>
    <x v="14"/>
    <x v="1"/>
  </r>
  <r>
    <x v="76"/>
    <x v="148"/>
    <n v="8.1428571428571423"/>
    <x v="14"/>
    <x v="1"/>
  </r>
  <r>
    <x v="76"/>
    <x v="149"/>
    <n v="7.9"/>
    <x v="14"/>
    <x v="1"/>
  </r>
  <r>
    <x v="76"/>
    <x v="150"/>
    <n v="8.5"/>
    <x v="14"/>
    <x v="1"/>
  </r>
  <r>
    <x v="76"/>
    <x v="151"/>
    <n v="8"/>
    <x v="14"/>
    <x v="1"/>
  </r>
  <r>
    <x v="76"/>
    <x v="140"/>
    <n v="7.3703703703703702"/>
    <x v="15"/>
    <x v="1"/>
  </r>
  <r>
    <x v="76"/>
    <x v="141"/>
    <n v="8.5833333333333321"/>
    <x v="15"/>
    <x v="1"/>
  </r>
  <r>
    <x v="76"/>
    <x v="142"/>
    <n v="7.2307692307692299"/>
    <x v="15"/>
    <x v="1"/>
  </r>
  <r>
    <x v="76"/>
    <x v="143"/>
    <n v="6.4"/>
    <x v="15"/>
    <x v="1"/>
  </r>
  <r>
    <x v="76"/>
    <x v="144"/>
    <n v="8.1999999999999993"/>
    <x v="15"/>
    <x v="1"/>
  </r>
  <r>
    <x v="76"/>
    <x v="145"/>
    <n v="8.7846153846153836"/>
    <x v="15"/>
    <x v="1"/>
  </r>
  <r>
    <x v="76"/>
    <x v="146"/>
    <n v="8.0714285714285712"/>
    <x v="15"/>
    <x v="1"/>
  </r>
  <r>
    <x v="76"/>
    <x v="147"/>
    <n v="8.0925925925925917"/>
    <x v="15"/>
    <x v="1"/>
  </r>
  <r>
    <x v="76"/>
    <x v="148"/>
    <n v="8.0666666666666664"/>
    <x v="15"/>
    <x v="1"/>
  </r>
  <r>
    <x v="76"/>
    <x v="149"/>
    <n v="7.846153846153844"/>
    <x v="15"/>
    <x v="1"/>
  </r>
  <r>
    <x v="76"/>
    <x v="150"/>
    <n v="7.612903225806452"/>
    <x v="15"/>
    <x v="1"/>
  </r>
  <r>
    <x v="76"/>
    <x v="151"/>
    <n v="5.8"/>
    <x v="15"/>
    <x v="1"/>
  </r>
  <r>
    <x v="76"/>
    <x v="140"/>
    <n v="6.8910891089108919"/>
    <x v="16"/>
    <x v="1"/>
  </r>
  <r>
    <x v="76"/>
    <x v="141"/>
    <n v="7.8857142857142861"/>
    <x v="16"/>
    <x v="1"/>
  </r>
  <r>
    <x v="76"/>
    <x v="142"/>
    <n v="7.4444444444444438"/>
    <x v="16"/>
    <x v="1"/>
  </r>
  <r>
    <x v="76"/>
    <x v="143"/>
    <n v="6.2765957446808507"/>
    <x v="16"/>
    <x v="1"/>
  </r>
  <r>
    <x v="76"/>
    <x v="144"/>
    <n v="8.4666666666666668"/>
    <x v="16"/>
    <x v="1"/>
  </r>
  <r>
    <x v="76"/>
    <x v="145"/>
    <n v="8.4214876033057813"/>
    <x v="16"/>
    <x v="1"/>
  </r>
  <r>
    <x v="76"/>
    <x v="146"/>
    <n v="7.4509803921568629"/>
    <x v="16"/>
    <x v="1"/>
  </r>
  <r>
    <x v="76"/>
    <x v="147"/>
    <n v="7.9431818181818166"/>
    <x v="16"/>
    <x v="1"/>
  </r>
  <r>
    <x v="76"/>
    <x v="148"/>
    <n v="7.7931034482758603"/>
    <x v="16"/>
    <x v="1"/>
  </r>
  <r>
    <x v="76"/>
    <x v="149"/>
    <n v="7.8644067796610182"/>
    <x v="16"/>
    <x v="1"/>
  </r>
  <r>
    <x v="76"/>
    <x v="150"/>
    <n v="8.8536585365853693"/>
    <x v="16"/>
    <x v="1"/>
  </r>
  <r>
    <x v="76"/>
    <x v="151"/>
    <n v="7.4"/>
    <x v="16"/>
    <x v="1"/>
  </r>
  <r>
    <x v="77"/>
    <x v="152"/>
    <n v="18.890909090909091"/>
    <x v="0"/>
    <x v="0"/>
  </r>
  <r>
    <x v="77"/>
    <x v="153"/>
    <n v="55.354545454545452"/>
    <x v="0"/>
    <x v="0"/>
  </r>
  <r>
    <x v="77"/>
    <x v="154"/>
    <n v="22.372727272727271"/>
    <x v="0"/>
    <x v="0"/>
  </r>
  <r>
    <x v="77"/>
    <x v="155"/>
    <n v="1.0363636363636364"/>
    <x v="0"/>
    <x v="0"/>
  </r>
  <r>
    <x v="77"/>
    <x v="4"/>
    <n v="2.3454545454545452"/>
    <x v="0"/>
    <x v="0"/>
  </r>
  <r>
    <x v="78"/>
    <x v="156"/>
    <n v="47.009090909090908"/>
    <x v="0"/>
    <x v="0"/>
  </r>
  <r>
    <x v="78"/>
    <x v="157"/>
    <n v="26.336363636363636"/>
    <x v="0"/>
    <x v="0"/>
  </r>
  <r>
    <x v="78"/>
    <x v="158"/>
    <n v="4.9272727272727277"/>
    <x v="0"/>
    <x v="0"/>
  </r>
  <r>
    <x v="78"/>
    <x v="159"/>
    <n v="0.10909090909090909"/>
    <x v="0"/>
    <x v="0"/>
  </r>
  <r>
    <x v="78"/>
    <x v="160"/>
    <n v="2.4818181818181819"/>
    <x v="0"/>
    <x v="0"/>
  </r>
  <r>
    <x v="78"/>
    <x v="161"/>
    <n v="0.47272727272727272"/>
    <x v="0"/>
    <x v="0"/>
  </r>
  <r>
    <x v="78"/>
    <x v="162"/>
    <n v="6.0363636363636362"/>
    <x v="0"/>
    <x v="0"/>
  </r>
  <r>
    <x v="78"/>
    <x v="163"/>
    <n v="5.9"/>
    <x v="0"/>
    <x v="0"/>
  </r>
  <r>
    <x v="78"/>
    <x v="164"/>
    <n v="1.1454545454545455"/>
    <x v="0"/>
    <x v="0"/>
  </r>
  <r>
    <x v="78"/>
    <x v="165"/>
    <n v="3.7181818181818183"/>
    <x v="0"/>
    <x v="0"/>
  </r>
  <r>
    <x v="78"/>
    <x v="166"/>
    <n v="1.1454545454545455"/>
    <x v="0"/>
    <x v="0"/>
  </r>
  <r>
    <x v="78"/>
    <x v="4"/>
    <n v="0.71818181818181814"/>
    <x v="0"/>
    <x v="0"/>
  </r>
  <r>
    <x v="79"/>
    <x v="167"/>
    <n v="44.790909090909089"/>
    <x v="0"/>
    <x v="0"/>
  </r>
  <r>
    <x v="79"/>
    <x v="168"/>
    <n v="22.954545454545453"/>
    <x v="0"/>
    <x v="0"/>
  </r>
  <r>
    <x v="79"/>
    <x v="169"/>
    <n v="6.790909090909091"/>
    <x v="0"/>
    <x v="0"/>
  </r>
  <r>
    <x v="79"/>
    <x v="170"/>
    <n v="0.74545454545454548"/>
    <x v="0"/>
    <x v="0"/>
  </r>
  <r>
    <x v="79"/>
    <x v="171"/>
    <n v="19.936363636363637"/>
    <x v="0"/>
    <x v="0"/>
  </r>
  <r>
    <x v="79"/>
    <x v="172"/>
    <n v="1.0818181818181818"/>
    <x v="0"/>
    <x v="0"/>
  </r>
  <r>
    <x v="79"/>
    <x v="4"/>
    <n v="3.7"/>
    <x v="0"/>
    <x v="0"/>
  </r>
  <r>
    <x v="80"/>
    <x v="173"/>
    <n v="16.227272727272727"/>
    <x v="0"/>
    <x v="0"/>
  </r>
  <r>
    <x v="80"/>
    <x v="174"/>
    <n v="83.772727272727266"/>
    <x v="0"/>
    <x v="0"/>
  </r>
  <r>
    <x v="80"/>
    <x v="175"/>
    <n v="27.309090909090909"/>
    <x v="0"/>
    <x v="0"/>
  </r>
  <r>
    <x v="80"/>
    <x v="176"/>
    <n v="6.1818181818181817"/>
    <x v="0"/>
    <x v="0"/>
  </r>
  <r>
    <x v="80"/>
    <x v="177"/>
    <n v="30.854545454545455"/>
    <x v="0"/>
    <x v="0"/>
  </r>
  <r>
    <x v="80"/>
    <x v="178"/>
    <n v="6.6727272727272728"/>
    <x v="0"/>
    <x v="0"/>
  </r>
  <r>
    <x v="80"/>
    <x v="179"/>
    <n v="12.754545454545454"/>
    <x v="0"/>
    <x v="0"/>
  </r>
  <r>
    <x v="80"/>
    <x v="180"/>
    <n v="89.663636363636357"/>
    <x v="0"/>
    <x v="0"/>
  </r>
  <r>
    <x v="80"/>
    <x v="181"/>
    <n v="10.336363636363636"/>
    <x v="0"/>
    <x v="0"/>
  </r>
  <r>
    <x v="80"/>
    <x v="182"/>
    <n v="98.927272727272722"/>
    <x v="0"/>
    <x v="0"/>
  </r>
  <r>
    <x v="80"/>
    <x v="183"/>
    <n v="1.0727272727272728"/>
    <x v="0"/>
    <x v="0"/>
  </r>
  <r>
    <x v="80"/>
    <x v="184"/>
    <n v="99.336363636363643"/>
    <x v="0"/>
    <x v="0"/>
  </r>
  <r>
    <x v="80"/>
    <x v="185"/>
    <n v="0.66363636363636369"/>
    <x v="0"/>
    <x v="0"/>
  </r>
  <r>
    <x v="81"/>
    <x v="186"/>
    <n v="99.74545454545455"/>
    <x v="0"/>
    <x v="0"/>
  </r>
  <r>
    <x v="81"/>
    <x v="187"/>
    <n v="0.25454545454545452"/>
    <x v="0"/>
    <x v="0"/>
  </r>
  <r>
    <x v="77"/>
    <x v="152"/>
    <n v="17.172523961661341"/>
    <x v="1"/>
    <x v="0"/>
  </r>
  <r>
    <x v="77"/>
    <x v="153"/>
    <n v="56.509584664536739"/>
    <x v="1"/>
    <x v="0"/>
  </r>
  <r>
    <x v="77"/>
    <x v="154"/>
    <n v="20.726837060702877"/>
    <x v="1"/>
    <x v="0"/>
  </r>
  <r>
    <x v="77"/>
    <x v="155"/>
    <n v="2.1565495207667733"/>
    <x v="1"/>
    <x v="0"/>
  </r>
  <r>
    <x v="77"/>
    <x v="4"/>
    <n v="3.4345047923322682"/>
    <x v="1"/>
    <x v="0"/>
  </r>
  <r>
    <x v="78"/>
    <x v="156"/>
    <n v="67.332268370607025"/>
    <x v="1"/>
    <x v="0"/>
  </r>
  <r>
    <x v="78"/>
    <x v="157"/>
    <n v="11.421725239616613"/>
    <x v="1"/>
    <x v="0"/>
  </r>
  <r>
    <x v="78"/>
    <x v="158"/>
    <n v="5.5511182108626196"/>
    <x v="1"/>
    <x v="0"/>
  </r>
  <r>
    <x v="78"/>
    <x v="159"/>
    <n v="3.9936102236421724E-2"/>
    <x v="1"/>
    <x v="0"/>
  </r>
  <r>
    <x v="78"/>
    <x v="160"/>
    <n v="2.2763578274760383"/>
    <x v="1"/>
    <x v="0"/>
  </r>
  <r>
    <x v="78"/>
    <x v="161"/>
    <n v="0.87859424920127793"/>
    <x v="1"/>
    <x v="0"/>
  </r>
  <r>
    <x v="78"/>
    <x v="162"/>
    <n v="1.2779552715654952"/>
    <x v="1"/>
    <x v="0"/>
  </r>
  <r>
    <x v="78"/>
    <x v="163"/>
    <n v="8.6261980830670932"/>
    <x v="1"/>
    <x v="0"/>
  </r>
  <r>
    <x v="78"/>
    <x v="164"/>
    <n v="3.9936102236421724E-2"/>
    <x v="1"/>
    <x v="0"/>
  </r>
  <r>
    <x v="78"/>
    <x v="165"/>
    <n v="0.47923322683706071"/>
    <x v="1"/>
    <x v="0"/>
  </r>
  <r>
    <x v="78"/>
    <x v="166"/>
    <n v="1.1182108626198084"/>
    <x v="1"/>
    <x v="0"/>
  </r>
  <r>
    <x v="78"/>
    <x v="4"/>
    <n v="0.95846645367412142"/>
    <x v="1"/>
    <x v="0"/>
  </r>
  <r>
    <x v="79"/>
    <x v="167"/>
    <n v="68.21086261980831"/>
    <x v="1"/>
    <x v="0"/>
  </r>
  <r>
    <x v="79"/>
    <x v="168"/>
    <n v="12.100638977635782"/>
    <x v="1"/>
    <x v="0"/>
  </r>
  <r>
    <x v="79"/>
    <x v="169"/>
    <n v="3.0750798722044728"/>
    <x v="1"/>
    <x v="0"/>
  </r>
  <r>
    <x v="79"/>
    <x v="170"/>
    <n v="0.91853035143769968"/>
    <x v="1"/>
    <x v="0"/>
  </r>
  <r>
    <x v="79"/>
    <x v="171"/>
    <n v="12.26038338658147"/>
    <x v="1"/>
    <x v="0"/>
  </r>
  <r>
    <x v="79"/>
    <x v="172"/>
    <n v="1.0782747603833867"/>
    <x v="1"/>
    <x v="0"/>
  </r>
  <r>
    <x v="79"/>
    <x v="4"/>
    <n v="2.3562300319488818"/>
    <x v="1"/>
    <x v="0"/>
  </r>
  <r>
    <x v="80"/>
    <x v="173"/>
    <n v="16.214057507987221"/>
    <x v="1"/>
    <x v="0"/>
  </r>
  <r>
    <x v="80"/>
    <x v="174"/>
    <n v="83.785942492012779"/>
    <x v="1"/>
    <x v="0"/>
  </r>
  <r>
    <x v="80"/>
    <x v="175"/>
    <n v="8.9456869009584672"/>
    <x v="1"/>
    <x v="0"/>
  </r>
  <r>
    <x v="80"/>
    <x v="176"/>
    <n v="5.7507987220447285"/>
    <x v="1"/>
    <x v="0"/>
  </r>
  <r>
    <x v="80"/>
    <x v="177"/>
    <n v="39.856230031948883"/>
    <x v="1"/>
    <x v="0"/>
  </r>
  <r>
    <x v="80"/>
    <x v="178"/>
    <n v="10.982428115015974"/>
    <x v="1"/>
    <x v="0"/>
  </r>
  <r>
    <x v="80"/>
    <x v="179"/>
    <n v="18.250798722044728"/>
    <x v="1"/>
    <x v="0"/>
  </r>
  <r>
    <x v="80"/>
    <x v="180"/>
    <n v="85.902555910543128"/>
    <x v="1"/>
    <x v="0"/>
  </r>
  <r>
    <x v="80"/>
    <x v="181"/>
    <n v="14.09744408945687"/>
    <x v="1"/>
    <x v="0"/>
  </r>
  <r>
    <x v="80"/>
    <x v="182"/>
    <n v="98.322683706070293"/>
    <x v="1"/>
    <x v="0"/>
  </r>
  <r>
    <x v="80"/>
    <x v="183"/>
    <n v="1.6773162939297124"/>
    <x v="1"/>
    <x v="0"/>
  </r>
  <r>
    <x v="80"/>
    <x v="184"/>
    <n v="98.961661341853031"/>
    <x v="1"/>
    <x v="0"/>
  </r>
  <r>
    <x v="80"/>
    <x v="185"/>
    <n v="1.0383386581469649"/>
    <x v="1"/>
    <x v="0"/>
  </r>
  <r>
    <x v="81"/>
    <x v="186"/>
    <n v="99.840255591054316"/>
    <x v="1"/>
    <x v="0"/>
  </r>
  <r>
    <x v="81"/>
    <x v="187"/>
    <n v="0.15974440894568689"/>
    <x v="1"/>
    <x v="0"/>
  </r>
  <r>
    <x v="77"/>
    <x v="152"/>
    <n v="27.195467422096318"/>
    <x v="2"/>
    <x v="0"/>
  </r>
  <r>
    <x v="77"/>
    <x v="153"/>
    <n v="38.346639196497556"/>
    <x v="2"/>
    <x v="0"/>
  </r>
  <r>
    <x v="77"/>
    <x v="154"/>
    <n v="32.861189801699716"/>
    <x v="2"/>
    <x v="0"/>
  </r>
  <r>
    <x v="77"/>
    <x v="155"/>
    <n v="0.38629925315477726"/>
    <x v="2"/>
    <x v="0"/>
  </r>
  <r>
    <x v="77"/>
    <x v="4"/>
    <n v="1.2104043265516353"/>
    <x v="2"/>
    <x v="0"/>
  </r>
  <r>
    <x v="78"/>
    <x v="156"/>
    <n v="24.285346381663661"/>
    <x v="2"/>
    <x v="0"/>
  </r>
  <r>
    <x v="78"/>
    <x v="157"/>
    <n v="33.530775173834662"/>
    <x v="2"/>
    <x v="0"/>
  </r>
  <r>
    <x v="78"/>
    <x v="158"/>
    <n v="6.592840587174865"/>
    <x v="2"/>
    <x v="0"/>
  </r>
  <r>
    <x v="78"/>
    <x v="159"/>
    <n v="0.1802729848055627"/>
    <x v="2"/>
    <x v="0"/>
  </r>
  <r>
    <x v="78"/>
    <x v="160"/>
    <n v="3.3221735771310841"/>
    <x v="2"/>
    <x v="0"/>
  </r>
  <r>
    <x v="78"/>
    <x v="161"/>
    <n v="0.10301313417460727"/>
    <x v="2"/>
    <x v="0"/>
  </r>
  <r>
    <x v="78"/>
    <x v="162"/>
    <n v="12.438835951583828"/>
    <x v="2"/>
    <x v="0"/>
  </r>
  <r>
    <x v="78"/>
    <x v="163"/>
    <n v="6.3610610352819981"/>
    <x v="2"/>
    <x v="0"/>
  </r>
  <r>
    <x v="78"/>
    <x v="164"/>
    <n v="2.4723152201905743"/>
    <x v="2"/>
    <x v="0"/>
  </r>
  <r>
    <x v="78"/>
    <x v="165"/>
    <n v="8.215297450424929"/>
    <x v="2"/>
    <x v="0"/>
  </r>
  <r>
    <x v="78"/>
    <x v="166"/>
    <n v="2.0087561164048418"/>
    <x v="2"/>
    <x v="0"/>
  </r>
  <r>
    <x v="78"/>
    <x v="4"/>
    <n v="0.48931238732938448"/>
    <x v="2"/>
    <x v="0"/>
  </r>
  <r>
    <x v="79"/>
    <x v="167"/>
    <n v="21.220705639969097"/>
    <x v="2"/>
    <x v="0"/>
  </r>
  <r>
    <x v="79"/>
    <x v="168"/>
    <n v="25.598763842389904"/>
    <x v="2"/>
    <x v="0"/>
  </r>
  <r>
    <x v="79"/>
    <x v="169"/>
    <n v="10.018027298480556"/>
    <x v="2"/>
    <x v="0"/>
  </r>
  <r>
    <x v="79"/>
    <x v="170"/>
    <n v="0.61807880504764356"/>
    <x v="2"/>
    <x v="0"/>
  </r>
  <r>
    <x v="79"/>
    <x v="171"/>
    <n v="35.977337110481585"/>
    <x v="2"/>
    <x v="0"/>
  </r>
  <r>
    <x v="79"/>
    <x v="172"/>
    <n v="1.7769765645119753"/>
    <x v="2"/>
    <x v="0"/>
  </r>
  <r>
    <x v="79"/>
    <x v="4"/>
    <n v="4.7901107391192381"/>
    <x v="2"/>
    <x v="0"/>
  </r>
  <r>
    <x v="80"/>
    <x v="173"/>
    <n v="22.714396085500901"/>
    <x v="2"/>
    <x v="0"/>
  </r>
  <r>
    <x v="80"/>
    <x v="174"/>
    <n v="77.285603914499092"/>
    <x v="2"/>
    <x v="0"/>
  </r>
  <r>
    <x v="80"/>
    <x v="175"/>
    <n v="37.908833376255473"/>
    <x v="2"/>
    <x v="0"/>
  </r>
  <r>
    <x v="80"/>
    <x v="176"/>
    <n v="3.9917589492660315"/>
    <x v="2"/>
    <x v="0"/>
  </r>
  <r>
    <x v="80"/>
    <x v="177"/>
    <n v="24.002060262683493"/>
    <x v="2"/>
    <x v="0"/>
  </r>
  <r>
    <x v="80"/>
    <x v="178"/>
    <n v="2.0087561164048418"/>
    <x v="2"/>
    <x v="0"/>
  </r>
  <r>
    <x v="80"/>
    <x v="179"/>
    <n v="9.37419520988926"/>
    <x v="2"/>
    <x v="0"/>
  </r>
  <r>
    <x v="80"/>
    <x v="180"/>
    <n v="92.27401493690445"/>
    <x v="2"/>
    <x v="0"/>
  </r>
  <r>
    <x v="80"/>
    <x v="181"/>
    <n v="7.7259850630955444"/>
    <x v="2"/>
    <x v="0"/>
  </r>
  <r>
    <x v="80"/>
    <x v="182"/>
    <n v="99.665207313932527"/>
    <x v="2"/>
    <x v="0"/>
  </r>
  <r>
    <x v="80"/>
    <x v="183"/>
    <n v="0.33479268606747359"/>
    <x v="2"/>
    <x v="0"/>
  </r>
  <r>
    <x v="80"/>
    <x v="184"/>
    <n v="99.742467164563479"/>
    <x v="2"/>
    <x v="0"/>
  </r>
  <r>
    <x v="80"/>
    <x v="185"/>
    <n v="0.25753283543651817"/>
    <x v="2"/>
    <x v="0"/>
  </r>
  <r>
    <x v="81"/>
    <x v="186"/>
    <n v="99.716713881019828"/>
    <x v="2"/>
    <x v="0"/>
  </r>
  <r>
    <x v="81"/>
    <x v="187"/>
    <n v="0.28328611898016998"/>
    <x v="2"/>
    <x v="0"/>
  </r>
  <r>
    <x v="77"/>
    <x v="152"/>
    <n v="9.021512838306732"/>
    <x v="3"/>
    <x v="0"/>
  </r>
  <r>
    <x v="77"/>
    <x v="153"/>
    <n v="72.519083969465655"/>
    <x v="3"/>
    <x v="0"/>
  </r>
  <r>
    <x v="77"/>
    <x v="154"/>
    <n v="15.544760582928522"/>
    <x v="3"/>
    <x v="0"/>
  </r>
  <r>
    <x v="77"/>
    <x v="155"/>
    <n v="0.41637751561415681"/>
    <x v="3"/>
    <x v="0"/>
  </r>
  <r>
    <x v="77"/>
    <x v="4"/>
    <n v="2.4982650936849411"/>
    <x v="3"/>
    <x v="0"/>
  </r>
  <r>
    <x v="78"/>
    <x v="156"/>
    <n v="66.967383761276892"/>
    <x v="3"/>
    <x v="0"/>
  </r>
  <r>
    <x v="78"/>
    <x v="157"/>
    <n v="19.916724496877169"/>
    <x v="3"/>
    <x v="0"/>
  </r>
  <r>
    <x v="78"/>
    <x v="158"/>
    <n v="2.2900763358778624"/>
    <x v="3"/>
    <x v="0"/>
  </r>
  <r>
    <x v="78"/>
    <x v="159"/>
    <n v="0.13879250520471895"/>
    <x v="3"/>
    <x v="0"/>
  </r>
  <r>
    <x v="78"/>
    <x v="160"/>
    <n v="2.9840388619014573"/>
    <x v="3"/>
    <x v="0"/>
  </r>
  <r>
    <x v="78"/>
    <x v="161"/>
    <n v="0.34698126301179738"/>
    <x v="3"/>
    <x v="0"/>
  </r>
  <r>
    <x v="78"/>
    <x v="162"/>
    <n v="2.2206800832755031"/>
    <x v="3"/>
    <x v="0"/>
  </r>
  <r>
    <x v="78"/>
    <x v="163"/>
    <n v="3.5392088827203332"/>
    <x v="3"/>
    <x v="0"/>
  </r>
  <r>
    <x v="78"/>
    <x v="164"/>
    <n v="0.41637751561415681"/>
    <x v="3"/>
    <x v="0"/>
  </r>
  <r>
    <x v="78"/>
    <x v="165"/>
    <n v="0.55517002081887579"/>
    <x v="3"/>
    <x v="0"/>
  </r>
  <r>
    <x v="78"/>
    <x v="166"/>
    <n v="6.9396252602359473E-2"/>
    <x v="3"/>
    <x v="0"/>
  </r>
  <r>
    <x v="78"/>
    <x v="4"/>
    <n v="0.55517002081887579"/>
    <x v="3"/>
    <x v="0"/>
  </r>
  <r>
    <x v="79"/>
    <x v="167"/>
    <n v="63.913948646773072"/>
    <x v="3"/>
    <x v="0"/>
  </r>
  <r>
    <x v="79"/>
    <x v="168"/>
    <n v="17.626648160999306"/>
    <x v="3"/>
    <x v="0"/>
  </r>
  <r>
    <x v="79"/>
    <x v="169"/>
    <n v="4.4413601665510063"/>
    <x v="3"/>
    <x v="0"/>
  </r>
  <r>
    <x v="79"/>
    <x v="170"/>
    <n v="0.69396252602359476"/>
    <x v="3"/>
    <x v="0"/>
  </r>
  <r>
    <x v="79"/>
    <x v="171"/>
    <n v="9.6460791117279658"/>
    <x v="3"/>
    <x v="0"/>
  </r>
  <r>
    <x v="79"/>
    <x v="172"/>
    <n v="0.4857737682165163"/>
    <x v="3"/>
    <x v="0"/>
  </r>
  <r>
    <x v="79"/>
    <x v="4"/>
    <n v="3.1922276197085355"/>
    <x v="3"/>
    <x v="0"/>
  </r>
  <r>
    <x v="80"/>
    <x v="173"/>
    <n v="8.7439278278972932"/>
    <x v="3"/>
    <x v="0"/>
  </r>
  <r>
    <x v="80"/>
    <x v="174"/>
    <n v="91.256072172102705"/>
    <x v="3"/>
    <x v="0"/>
  </r>
  <r>
    <x v="80"/>
    <x v="175"/>
    <n v="11.936155447605829"/>
    <x v="3"/>
    <x v="0"/>
  </r>
  <r>
    <x v="80"/>
    <x v="176"/>
    <n v="6.106870229007634"/>
    <x v="3"/>
    <x v="0"/>
  </r>
  <r>
    <x v="80"/>
    <x v="177"/>
    <n v="50.728660652324777"/>
    <x v="3"/>
    <x v="0"/>
  </r>
  <r>
    <x v="80"/>
    <x v="178"/>
    <n v="8.6051353226925738"/>
    <x v="3"/>
    <x v="0"/>
  </r>
  <r>
    <x v="80"/>
    <x v="179"/>
    <n v="13.879250520471894"/>
    <x v="3"/>
    <x v="0"/>
  </r>
  <r>
    <x v="80"/>
    <x v="180"/>
    <n v="83.414295628036086"/>
    <x v="3"/>
    <x v="0"/>
  </r>
  <r>
    <x v="80"/>
    <x v="181"/>
    <n v="16.585704371963914"/>
    <x v="3"/>
    <x v="0"/>
  </r>
  <r>
    <x v="80"/>
    <x v="182"/>
    <n v="98.959056210964604"/>
    <x v="3"/>
    <x v="0"/>
  </r>
  <r>
    <x v="80"/>
    <x v="183"/>
    <n v="1.0409437890353921"/>
    <x v="3"/>
    <x v="0"/>
  </r>
  <r>
    <x v="80"/>
    <x v="184"/>
    <n v="99.444829979181122"/>
    <x v="3"/>
    <x v="0"/>
  </r>
  <r>
    <x v="80"/>
    <x v="185"/>
    <n v="0.55517002081887579"/>
    <x v="3"/>
    <x v="0"/>
  </r>
  <r>
    <x v="81"/>
    <x v="186"/>
    <n v="99.375433726578763"/>
    <x v="3"/>
    <x v="0"/>
  </r>
  <r>
    <x v="81"/>
    <x v="187"/>
    <n v="0.62456627342123527"/>
    <x v="3"/>
    <x v="0"/>
  </r>
  <r>
    <x v="77"/>
    <x v="152"/>
    <n v="7.3345259391771016"/>
    <x v="4"/>
    <x v="0"/>
  </r>
  <r>
    <x v="77"/>
    <x v="153"/>
    <n v="78.890876565295173"/>
    <x v="4"/>
    <x v="0"/>
  </r>
  <r>
    <x v="77"/>
    <x v="154"/>
    <n v="12.254025044722718"/>
    <x v="4"/>
    <x v="0"/>
  </r>
  <r>
    <x v="77"/>
    <x v="155"/>
    <n v="0.44722719141323791"/>
    <x v="4"/>
    <x v="0"/>
  </r>
  <r>
    <x v="77"/>
    <x v="4"/>
    <n v="1.0733452593917709"/>
    <x v="4"/>
    <x v="0"/>
  </r>
  <r>
    <x v="78"/>
    <x v="156"/>
    <n v="31.753130590339893"/>
    <x v="4"/>
    <x v="0"/>
  </r>
  <r>
    <x v="78"/>
    <x v="157"/>
    <n v="58.676207513416813"/>
    <x v="4"/>
    <x v="0"/>
  </r>
  <r>
    <x v="78"/>
    <x v="158"/>
    <n v="1.5205724508050089"/>
    <x v="4"/>
    <x v="0"/>
  </r>
  <r>
    <x v="78"/>
    <x v="159"/>
    <n v="0"/>
    <x v="4"/>
    <x v="0"/>
  </r>
  <r>
    <x v="78"/>
    <x v="160"/>
    <n v="0.80500894454382832"/>
    <x v="4"/>
    <x v="0"/>
  </r>
  <r>
    <x v="78"/>
    <x v="161"/>
    <n v="0.53667262969588547"/>
    <x v="4"/>
    <x v="0"/>
  </r>
  <r>
    <x v="78"/>
    <x v="162"/>
    <n v="2.1466905187835419"/>
    <x v="4"/>
    <x v="0"/>
  </r>
  <r>
    <x v="78"/>
    <x v="163"/>
    <n v="2.0572450805008944"/>
    <x v="4"/>
    <x v="0"/>
  </r>
  <r>
    <x v="78"/>
    <x v="164"/>
    <n v="0.17889087656529518"/>
    <x v="4"/>
    <x v="0"/>
  </r>
  <r>
    <x v="78"/>
    <x v="165"/>
    <n v="1.5205724508050089"/>
    <x v="4"/>
    <x v="0"/>
  </r>
  <r>
    <x v="78"/>
    <x v="166"/>
    <n v="8.9445438282647588E-2"/>
    <x v="4"/>
    <x v="0"/>
  </r>
  <r>
    <x v="78"/>
    <x v="4"/>
    <n v="0.7155635062611807"/>
    <x v="4"/>
    <x v="0"/>
  </r>
  <r>
    <x v="79"/>
    <x v="167"/>
    <n v="23.792486583184257"/>
    <x v="4"/>
    <x v="0"/>
  </r>
  <r>
    <x v="79"/>
    <x v="168"/>
    <n v="53.756708407871201"/>
    <x v="4"/>
    <x v="0"/>
  </r>
  <r>
    <x v="79"/>
    <x v="169"/>
    <n v="10.196779964221825"/>
    <x v="4"/>
    <x v="0"/>
  </r>
  <r>
    <x v="79"/>
    <x v="170"/>
    <n v="0.17889087656529518"/>
    <x v="4"/>
    <x v="0"/>
  </r>
  <r>
    <x v="79"/>
    <x v="171"/>
    <n v="6.7978533094812166"/>
    <x v="4"/>
    <x v="0"/>
  </r>
  <r>
    <x v="79"/>
    <x v="172"/>
    <n v="0.62611806797853309"/>
    <x v="4"/>
    <x v="0"/>
  </r>
  <r>
    <x v="79"/>
    <x v="4"/>
    <n v="4.6511627906976747"/>
    <x v="4"/>
    <x v="0"/>
  </r>
  <r>
    <x v="80"/>
    <x v="173"/>
    <n v="6.3506261180679786"/>
    <x v="4"/>
    <x v="0"/>
  </r>
  <r>
    <x v="80"/>
    <x v="174"/>
    <n v="93.649373881932021"/>
    <x v="4"/>
    <x v="0"/>
  </r>
  <r>
    <x v="80"/>
    <x v="175"/>
    <n v="60.644007155635066"/>
    <x v="4"/>
    <x v="0"/>
  </r>
  <r>
    <x v="80"/>
    <x v="176"/>
    <n v="14.758497316636852"/>
    <x v="4"/>
    <x v="0"/>
  </r>
  <r>
    <x v="80"/>
    <x v="177"/>
    <n v="8.3184257602862246"/>
    <x v="4"/>
    <x v="0"/>
  </r>
  <r>
    <x v="80"/>
    <x v="178"/>
    <n v="2.9516994633273703"/>
    <x v="4"/>
    <x v="0"/>
  </r>
  <r>
    <x v="80"/>
    <x v="179"/>
    <n v="6.9767441860465116"/>
    <x v="4"/>
    <x v="0"/>
  </r>
  <r>
    <x v="80"/>
    <x v="180"/>
    <n v="93.381037567084078"/>
    <x v="4"/>
    <x v="0"/>
  </r>
  <r>
    <x v="80"/>
    <x v="181"/>
    <n v="6.6189624329159216"/>
    <x v="4"/>
    <x v="0"/>
  </r>
  <r>
    <x v="80"/>
    <x v="182"/>
    <n v="98.837209302325576"/>
    <x v="4"/>
    <x v="0"/>
  </r>
  <r>
    <x v="80"/>
    <x v="183"/>
    <n v="1.1627906976744187"/>
    <x v="4"/>
    <x v="0"/>
  </r>
  <r>
    <x v="80"/>
    <x v="184"/>
    <n v="99.373881932021462"/>
    <x v="4"/>
    <x v="0"/>
  </r>
  <r>
    <x v="80"/>
    <x v="185"/>
    <n v="0.62611806797853309"/>
    <x v="4"/>
    <x v="0"/>
  </r>
  <r>
    <x v="81"/>
    <x v="186"/>
    <n v="100"/>
    <x v="4"/>
    <x v="0"/>
  </r>
  <r>
    <x v="81"/>
    <x v="187"/>
    <n v="0"/>
    <x v="4"/>
    <x v="0"/>
  </r>
  <r>
    <x v="77"/>
    <x v="152"/>
    <n v="6.1371841155234659"/>
    <x v="5"/>
    <x v="0"/>
  </r>
  <r>
    <x v="77"/>
    <x v="153"/>
    <n v="79.42238267148015"/>
    <x v="5"/>
    <x v="0"/>
  </r>
  <r>
    <x v="77"/>
    <x v="154"/>
    <n v="13.35740072202166"/>
    <x v="5"/>
    <x v="0"/>
  </r>
  <r>
    <x v="77"/>
    <x v="155"/>
    <n v="0.72202166064981954"/>
    <x v="5"/>
    <x v="0"/>
  </r>
  <r>
    <x v="77"/>
    <x v="4"/>
    <n v="0.36101083032490977"/>
    <x v="5"/>
    <x v="0"/>
  </r>
  <r>
    <x v="78"/>
    <x v="156"/>
    <n v="33.2129963898917"/>
    <x v="5"/>
    <x v="0"/>
  </r>
  <r>
    <x v="78"/>
    <x v="157"/>
    <n v="55.595667870036102"/>
    <x v="5"/>
    <x v="0"/>
  </r>
  <r>
    <x v="78"/>
    <x v="158"/>
    <n v="0.36101083032490977"/>
    <x v="5"/>
    <x v="0"/>
  </r>
  <r>
    <x v="78"/>
    <x v="159"/>
    <n v="0"/>
    <x v="5"/>
    <x v="0"/>
  </r>
  <r>
    <x v="78"/>
    <x v="160"/>
    <n v="1.0830324909747293"/>
    <x v="5"/>
    <x v="0"/>
  </r>
  <r>
    <x v="78"/>
    <x v="161"/>
    <n v="0"/>
    <x v="5"/>
    <x v="0"/>
  </r>
  <r>
    <x v="78"/>
    <x v="162"/>
    <n v="1.8050541516245486"/>
    <x v="5"/>
    <x v="0"/>
  </r>
  <r>
    <x v="78"/>
    <x v="163"/>
    <n v="3.6101083032490973"/>
    <x v="5"/>
    <x v="0"/>
  </r>
  <r>
    <x v="78"/>
    <x v="164"/>
    <n v="0"/>
    <x v="5"/>
    <x v="0"/>
  </r>
  <r>
    <x v="78"/>
    <x v="165"/>
    <n v="3.9711191335740073"/>
    <x v="5"/>
    <x v="0"/>
  </r>
  <r>
    <x v="78"/>
    <x v="166"/>
    <n v="0"/>
    <x v="5"/>
    <x v="0"/>
  </r>
  <r>
    <x v="78"/>
    <x v="4"/>
    <n v="0.36101083032490977"/>
    <x v="5"/>
    <x v="0"/>
  </r>
  <r>
    <x v="79"/>
    <x v="167"/>
    <n v="22.021660649819495"/>
    <x v="5"/>
    <x v="0"/>
  </r>
  <r>
    <x v="79"/>
    <x v="168"/>
    <n v="56.678700361010833"/>
    <x v="5"/>
    <x v="0"/>
  </r>
  <r>
    <x v="79"/>
    <x v="169"/>
    <n v="14.079422382671479"/>
    <x v="5"/>
    <x v="0"/>
  </r>
  <r>
    <x v="79"/>
    <x v="170"/>
    <n v="0.36101083032490977"/>
    <x v="5"/>
    <x v="0"/>
  </r>
  <r>
    <x v="79"/>
    <x v="171"/>
    <n v="1.0830324909747293"/>
    <x v="5"/>
    <x v="0"/>
  </r>
  <r>
    <x v="79"/>
    <x v="172"/>
    <n v="0.72202166064981954"/>
    <x v="5"/>
    <x v="0"/>
  </r>
  <r>
    <x v="79"/>
    <x v="4"/>
    <n v="5.0541516245487363"/>
    <x v="5"/>
    <x v="0"/>
  </r>
  <r>
    <x v="80"/>
    <x v="173"/>
    <n v="7.581227436823105"/>
    <x v="5"/>
    <x v="0"/>
  </r>
  <r>
    <x v="80"/>
    <x v="174"/>
    <n v="92.418772563176901"/>
    <x v="5"/>
    <x v="0"/>
  </r>
  <r>
    <x v="80"/>
    <x v="175"/>
    <n v="61.73285198555957"/>
    <x v="5"/>
    <x v="0"/>
  </r>
  <r>
    <x v="80"/>
    <x v="176"/>
    <n v="16.967509025270758"/>
    <x v="5"/>
    <x v="0"/>
  </r>
  <r>
    <x v="80"/>
    <x v="177"/>
    <n v="7.9422382671480145"/>
    <x v="5"/>
    <x v="0"/>
  </r>
  <r>
    <x v="80"/>
    <x v="178"/>
    <n v="2.8880866425992782"/>
    <x v="5"/>
    <x v="0"/>
  </r>
  <r>
    <x v="80"/>
    <x v="179"/>
    <n v="2.8880866425992782"/>
    <x v="5"/>
    <x v="0"/>
  </r>
  <r>
    <x v="80"/>
    <x v="180"/>
    <n v="94.945848375451263"/>
    <x v="5"/>
    <x v="0"/>
  </r>
  <r>
    <x v="80"/>
    <x v="181"/>
    <n v="5.0541516245487363"/>
    <x v="5"/>
    <x v="0"/>
  </r>
  <r>
    <x v="80"/>
    <x v="182"/>
    <n v="98.194945848375454"/>
    <x v="5"/>
    <x v="0"/>
  </r>
  <r>
    <x v="80"/>
    <x v="183"/>
    <n v="1.8050541516245486"/>
    <x v="5"/>
    <x v="0"/>
  </r>
  <r>
    <x v="80"/>
    <x v="184"/>
    <n v="99.638989169675085"/>
    <x v="5"/>
    <x v="0"/>
  </r>
  <r>
    <x v="80"/>
    <x v="185"/>
    <n v="0.36101083032490977"/>
    <x v="5"/>
    <x v="0"/>
  </r>
  <r>
    <x v="81"/>
    <x v="186"/>
    <n v="100"/>
    <x v="5"/>
    <x v="0"/>
  </r>
  <r>
    <x v="81"/>
    <x v="187"/>
    <n v="0"/>
    <x v="5"/>
    <x v="0"/>
  </r>
  <r>
    <x v="77"/>
    <x v="152"/>
    <n v="13.656387665198238"/>
    <x v="6"/>
    <x v="0"/>
  </r>
  <r>
    <x v="77"/>
    <x v="153"/>
    <n v="68.722466960352421"/>
    <x v="6"/>
    <x v="0"/>
  </r>
  <r>
    <x v="77"/>
    <x v="154"/>
    <n v="16.29955947136564"/>
    <x v="6"/>
    <x v="0"/>
  </r>
  <r>
    <x v="77"/>
    <x v="155"/>
    <n v="0"/>
    <x v="6"/>
    <x v="0"/>
  </r>
  <r>
    <x v="77"/>
    <x v="4"/>
    <n v="1.3215859030837005"/>
    <x v="6"/>
    <x v="0"/>
  </r>
  <r>
    <x v="78"/>
    <x v="156"/>
    <n v="30.837004405286343"/>
    <x v="6"/>
    <x v="0"/>
  </r>
  <r>
    <x v="78"/>
    <x v="157"/>
    <n v="53.744493392070481"/>
    <x v="6"/>
    <x v="0"/>
  </r>
  <r>
    <x v="78"/>
    <x v="158"/>
    <n v="4.4052863436123344"/>
    <x v="6"/>
    <x v="0"/>
  </r>
  <r>
    <x v="78"/>
    <x v="159"/>
    <n v="0"/>
    <x v="6"/>
    <x v="0"/>
  </r>
  <r>
    <x v="78"/>
    <x v="160"/>
    <n v="1.7621145374449338"/>
    <x v="6"/>
    <x v="0"/>
  </r>
  <r>
    <x v="78"/>
    <x v="161"/>
    <n v="1.3215859030837005"/>
    <x v="6"/>
    <x v="0"/>
  </r>
  <r>
    <x v="78"/>
    <x v="162"/>
    <n v="3.9647577092511015"/>
    <x v="6"/>
    <x v="0"/>
  </r>
  <r>
    <x v="78"/>
    <x v="163"/>
    <n v="2.2026431718061672"/>
    <x v="6"/>
    <x v="0"/>
  </r>
  <r>
    <x v="78"/>
    <x v="164"/>
    <n v="0.44052863436123346"/>
    <x v="6"/>
    <x v="0"/>
  </r>
  <r>
    <x v="78"/>
    <x v="165"/>
    <n v="0.44052863436123346"/>
    <x v="6"/>
    <x v="0"/>
  </r>
  <r>
    <x v="78"/>
    <x v="166"/>
    <n v="0.44052863436123346"/>
    <x v="6"/>
    <x v="0"/>
  </r>
  <r>
    <x v="78"/>
    <x v="4"/>
    <n v="0.44052863436123346"/>
    <x v="6"/>
    <x v="0"/>
  </r>
  <r>
    <x v="79"/>
    <x v="167"/>
    <n v="26.431718061674008"/>
    <x v="6"/>
    <x v="0"/>
  </r>
  <r>
    <x v="79"/>
    <x v="168"/>
    <n v="45.374449339207047"/>
    <x v="6"/>
    <x v="0"/>
  </r>
  <r>
    <x v="79"/>
    <x v="169"/>
    <n v="4.4052863436123344"/>
    <x v="6"/>
    <x v="0"/>
  </r>
  <r>
    <x v="79"/>
    <x v="170"/>
    <n v="0"/>
    <x v="6"/>
    <x v="0"/>
  </r>
  <r>
    <x v="79"/>
    <x v="171"/>
    <n v="17.621145374449338"/>
    <x v="6"/>
    <x v="0"/>
  </r>
  <r>
    <x v="79"/>
    <x v="172"/>
    <n v="0"/>
    <x v="6"/>
    <x v="0"/>
  </r>
  <r>
    <x v="79"/>
    <x v="4"/>
    <n v="6.1674008810572687"/>
    <x v="6"/>
    <x v="0"/>
  </r>
  <r>
    <x v="80"/>
    <x v="173"/>
    <n v="9.6916299559471373"/>
    <x v="6"/>
    <x v="0"/>
  </r>
  <r>
    <x v="80"/>
    <x v="174"/>
    <n v="90.308370044052865"/>
    <x v="6"/>
    <x v="0"/>
  </r>
  <r>
    <x v="80"/>
    <x v="175"/>
    <n v="65.198237885462561"/>
    <x v="6"/>
    <x v="0"/>
  </r>
  <r>
    <x v="80"/>
    <x v="176"/>
    <n v="10.572687224669604"/>
    <x v="6"/>
    <x v="0"/>
  </r>
  <r>
    <x v="80"/>
    <x v="177"/>
    <n v="3.0837004405286343"/>
    <x v="6"/>
    <x v="0"/>
  </r>
  <r>
    <x v="80"/>
    <x v="178"/>
    <n v="4.8458149779735686"/>
    <x v="6"/>
    <x v="0"/>
  </r>
  <r>
    <x v="80"/>
    <x v="179"/>
    <n v="6.607929515418502"/>
    <x v="6"/>
    <x v="0"/>
  </r>
  <r>
    <x v="80"/>
    <x v="180"/>
    <n v="92.951541850220266"/>
    <x v="6"/>
    <x v="0"/>
  </r>
  <r>
    <x v="80"/>
    <x v="181"/>
    <n v="7.0484581497797354"/>
    <x v="6"/>
    <x v="0"/>
  </r>
  <r>
    <x v="80"/>
    <x v="182"/>
    <n v="99.559471365638771"/>
    <x v="6"/>
    <x v="0"/>
  </r>
  <r>
    <x v="80"/>
    <x v="183"/>
    <n v="0.44052863436123346"/>
    <x v="6"/>
    <x v="0"/>
  </r>
  <r>
    <x v="80"/>
    <x v="184"/>
    <n v="98.23788546255507"/>
    <x v="6"/>
    <x v="0"/>
  </r>
  <r>
    <x v="80"/>
    <x v="185"/>
    <n v="1.7621145374449338"/>
    <x v="6"/>
    <x v="0"/>
  </r>
  <r>
    <x v="81"/>
    <x v="186"/>
    <n v="100"/>
    <x v="6"/>
    <x v="0"/>
  </r>
  <r>
    <x v="81"/>
    <x v="187"/>
    <n v="0"/>
    <x v="6"/>
    <x v="0"/>
  </r>
  <r>
    <x v="77"/>
    <x v="152"/>
    <n v="6.3829787234042552"/>
    <x v="7"/>
    <x v="0"/>
  </r>
  <r>
    <x v="77"/>
    <x v="153"/>
    <n v="82.674772036474167"/>
    <x v="7"/>
    <x v="0"/>
  </r>
  <r>
    <x v="77"/>
    <x v="154"/>
    <n v="9.1185410334346511"/>
    <x v="7"/>
    <x v="0"/>
  </r>
  <r>
    <x v="77"/>
    <x v="155"/>
    <n v="0.60790273556231"/>
    <x v="7"/>
    <x v="0"/>
  </r>
  <r>
    <x v="77"/>
    <x v="4"/>
    <n v="1.21580547112462"/>
    <x v="7"/>
    <x v="0"/>
  </r>
  <r>
    <x v="78"/>
    <x v="156"/>
    <n v="34.042553191489361"/>
    <x v="7"/>
    <x v="0"/>
  </r>
  <r>
    <x v="78"/>
    <x v="157"/>
    <n v="58.358662613981764"/>
    <x v="7"/>
    <x v="0"/>
  </r>
  <r>
    <x v="78"/>
    <x v="158"/>
    <n v="0.303951367781155"/>
    <x v="7"/>
    <x v="0"/>
  </r>
  <r>
    <x v="78"/>
    <x v="159"/>
    <n v="0"/>
    <x v="7"/>
    <x v="0"/>
  </r>
  <r>
    <x v="78"/>
    <x v="160"/>
    <n v="0.303951367781155"/>
    <x v="7"/>
    <x v="0"/>
  </r>
  <r>
    <x v="78"/>
    <x v="161"/>
    <n v="0.91185410334346506"/>
    <x v="7"/>
    <x v="0"/>
  </r>
  <r>
    <x v="78"/>
    <x v="162"/>
    <n v="2.1276595744680851"/>
    <x v="7"/>
    <x v="0"/>
  </r>
  <r>
    <x v="78"/>
    <x v="163"/>
    <n v="1.21580547112462"/>
    <x v="7"/>
    <x v="0"/>
  </r>
  <r>
    <x v="78"/>
    <x v="164"/>
    <n v="0"/>
    <x v="7"/>
    <x v="0"/>
  </r>
  <r>
    <x v="78"/>
    <x v="165"/>
    <n v="1.21580547112462"/>
    <x v="7"/>
    <x v="0"/>
  </r>
  <r>
    <x v="78"/>
    <x v="166"/>
    <n v="0"/>
    <x v="7"/>
    <x v="0"/>
  </r>
  <r>
    <x v="78"/>
    <x v="4"/>
    <n v="1.5197568389057752"/>
    <x v="7"/>
    <x v="0"/>
  </r>
  <r>
    <x v="79"/>
    <x v="167"/>
    <n v="30.3951367781155"/>
    <x v="7"/>
    <x v="0"/>
  </r>
  <r>
    <x v="79"/>
    <x v="168"/>
    <n v="51.975683890577507"/>
    <x v="7"/>
    <x v="0"/>
  </r>
  <r>
    <x v="79"/>
    <x v="169"/>
    <n v="7.9027355623100304"/>
    <x v="7"/>
    <x v="0"/>
  </r>
  <r>
    <x v="79"/>
    <x v="170"/>
    <n v="0"/>
    <x v="7"/>
    <x v="0"/>
  </r>
  <r>
    <x v="79"/>
    <x v="171"/>
    <n v="5.1671732522796354"/>
    <x v="7"/>
    <x v="0"/>
  </r>
  <r>
    <x v="79"/>
    <x v="172"/>
    <n v="0.60790273556231"/>
    <x v="7"/>
    <x v="0"/>
  </r>
  <r>
    <x v="79"/>
    <x v="4"/>
    <n v="3.9513677811550152"/>
    <x v="7"/>
    <x v="0"/>
  </r>
  <r>
    <x v="80"/>
    <x v="173"/>
    <n v="5.4711246200607899"/>
    <x v="7"/>
    <x v="0"/>
  </r>
  <r>
    <x v="80"/>
    <x v="174"/>
    <n v="94.528875379939208"/>
    <x v="7"/>
    <x v="0"/>
  </r>
  <r>
    <x v="80"/>
    <x v="175"/>
    <n v="57.446808510638299"/>
    <x v="7"/>
    <x v="0"/>
  </r>
  <r>
    <x v="80"/>
    <x v="176"/>
    <n v="20.060790273556233"/>
    <x v="7"/>
    <x v="0"/>
  </r>
  <r>
    <x v="80"/>
    <x v="177"/>
    <n v="7.598784194528875"/>
    <x v="7"/>
    <x v="0"/>
  </r>
  <r>
    <x v="80"/>
    <x v="178"/>
    <n v="1.8237082066869301"/>
    <x v="7"/>
    <x v="0"/>
  </r>
  <r>
    <x v="80"/>
    <x v="179"/>
    <n v="7.598784194528875"/>
    <x v="7"/>
    <x v="0"/>
  </r>
  <r>
    <x v="80"/>
    <x v="180"/>
    <n v="93.313069908814583"/>
    <x v="7"/>
    <x v="0"/>
  </r>
  <r>
    <x v="80"/>
    <x v="181"/>
    <n v="6.6869300911854106"/>
    <x v="7"/>
    <x v="0"/>
  </r>
  <r>
    <x v="80"/>
    <x v="182"/>
    <n v="99.088145896656542"/>
    <x v="7"/>
    <x v="0"/>
  </r>
  <r>
    <x v="80"/>
    <x v="183"/>
    <n v="0.91185410334346506"/>
    <x v="7"/>
    <x v="0"/>
  </r>
  <r>
    <x v="80"/>
    <x v="184"/>
    <n v="99.392097264437695"/>
    <x v="7"/>
    <x v="0"/>
  </r>
  <r>
    <x v="80"/>
    <x v="185"/>
    <n v="0.60790273556231"/>
    <x v="7"/>
    <x v="0"/>
  </r>
  <r>
    <x v="81"/>
    <x v="186"/>
    <n v="100"/>
    <x v="7"/>
    <x v="0"/>
  </r>
  <r>
    <x v="81"/>
    <x v="187"/>
    <n v="0"/>
    <x v="7"/>
    <x v="0"/>
  </r>
  <r>
    <x v="77"/>
    <x v="152"/>
    <n v="4.5614035087719298"/>
    <x v="8"/>
    <x v="0"/>
  </r>
  <r>
    <x v="77"/>
    <x v="153"/>
    <n v="82.10526315789474"/>
    <x v="8"/>
    <x v="0"/>
  </r>
  <r>
    <x v="77"/>
    <x v="154"/>
    <n v="11.578947368421053"/>
    <x v="8"/>
    <x v="0"/>
  </r>
  <r>
    <x v="77"/>
    <x v="155"/>
    <n v="0.35087719298245612"/>
    <x v="8"/>
    <x v="0"/>
  </r>
  <r>
    <x v="77"/>
    <x v="4"/>
    <n v="1.4035087719298245"/>
    <x v="8"/>
    <x v="0"/>
  </r>
  <r>
    <x v="78"/>
    <x v="156"/>
    <n v="28.421052631578949"/>
    <x v="8"/>
    <x v="0"/>
  </r>
  <r>
    <x v="78"/>
    <x v="157"/>
    <n v="65.964912280701753"/>
    <x v="8"/>
    <x v="0"/>
  </r>
  <r>
    <x v="78"/>
    <x v="158"/>
    <n v="1.7543859649122806"/>
    <x v="8"/>
    <x v="0"/>
  </r>
  <r>
    <x v="78"/>
    <x v="159"/>
    <n v="0"/>
    <x v="8"/>
    <x v="0"/>
  </r>
  <r>
    <x v="78"/>
    <x v="160"/>
    <n v="0.35087719298245612"/>
    <x v="8"/>
    <x v="0"/>
  </r>
  <r>
    <x v="78"/>
    <x v="161"/>
    <n v="0"/>
    <x v="8"/>
    <x v="0"/>
  </r>
  <r>
    <x v="78"/>
    <x v="162"/>
    <n v="1.0526315789473684"/>
    <x v="8"/>
    <x v="0"/>
  </r>
  <r>
    <x v="78"/>
    <x v="163"/>
    <n v="1.4035087719298245"/>
    <x v="8"/>
    <x v="0"/>
  </r>
  <r>
    <x v="78"/>
    <x v="164"/>
    <n v="0.35087719298245612"/>
    <x v="8"/>
    <x v="0"/>
  </r>
  <r>
    <x v="78"/>
    <x v="165"/>
    <n v="0.35087719298245612"/>
    <x v="8"/>
    <x v="0"/>
  </r>
  <r>
    <x v="78"/>
    <x v="166"/>
    <n v="0"/>
    <x v="8"/>
    <x v="0"/>
  </r>
  <r>
    <x v="78"/>
    <x v="4"/>
    <n v="0.35087719298245612"/>
    <x v="8"/>
    <x v="0"/>
  </r>
  <r>
    <x v="79"/>
    <x v="167"/>
    <n v="15.789473684210526"/>
    <x v="8"/>
    <x v="0"/>
  </r>
  <r>
    <x v="79"/>
    <x v="168"/>
    <n v="59.649122807017541"/>
    <x v="8"/>
    <x v="0"/>
  </r>
  <r>
    <x v="79"/>
    <x v="169"/>
    <n v="13.684210526315789"/>
    <x v="8"/>
    <x v="0"/>
  </r>
  <r>
    <x v="79"/>
    <x v="170"/>
    <n v="0.35087719298245612"/>
    <x v="8"/>
    <x v="0"/>
  </r>
  <r>
    <x v="79"/>
    <x v="171"/>
    <n v="5.6140350877192979"/>
    <x v="8"/>
    <x v="0"/>
  </r>
  <r>
    <x v="79"/>
    <x v="172"/>
    <n v="1.0526315789473684"/>
    <x v="8"/>
    <x v="0"/>
  </r>
  <r>
    <x v="79"/>
    <x v="4"/>
    <n v="3.8596491228070176"/>
    <x v="8"/>
    <x v="0"/>
  </r>
  <r>
    <x v="80"/>
    <x v="173"/>
    <n v="3.5087719298245612"/>
    <x v="8"/>
    <x v="0"/>
  </r>
  <r>
    <x v="80"/>
    <x v="174"/>
    <n v="96.491228070175438"/>
    <x v="8"/>
    <x v="0"/>
  </r>
  <r>
    <x v="80"/>
    <x v="175"/>
    <n v="59.649122807017541"/>
    <x v="8"/>
    <x v="0"/>
  </r>
  <r>
    <x v="80"/>
    <x v="176"/>
    <n v="9.8245614035087723"/>
    <x v="8"/>
    <x v="0"/>
  </r>
  <r>
    <x v="80"/>
    <x v="177"/>
    <n v="13.684210526315789"/>
    <x v="8"/>
    <x v="0"/>
  </r>
  <r>
    <x v="80"/>
    <x v="178"/>
    <n v="2.807017543859649"/>
    <x v="8"/>
    <x v="0"/>
  </r>
  <r>
    <x v="80"/>
    <x v="179"/>
    <n v="10.526315789473685"/>
    <x v="8"/>
    <x v="0"/>
  </r>
  <r>
    <x v="80"/>
    <x v="180"/>
    <n v="92.280701754385959"/>
    <x v="8"/>
    <x v="0"/>
  </r>
  <r>
    <x v="80"/>
    <x v="181"/>
    <n v="7.7192982456140351"/>
    <x v="8"/>
    <x v="0"/>
  </r>
  <r>
    <x v="80"/>
    <x v="182"/>
    <n v="98.596491228070178"/>
    <x v="8"/>
    <x v="0"/>
  </r>
  <r>
    <x v="80"/>
    <x v="183"/>
    <n v="1.4035087719298245"/>
    <x v="8"/>
    <x v="0"/>
  </r>
  <r>
    <x v="80"/>
    <x v="184"/>
    <n v="100"/>
    <x v="8"/>
    <x v="0"/>
  </r>
  <r>
    <x v="80"/>
    <x v="185"/>
    <n v="0"/>
    <x v="8"/>
    <x v="0"/>
  </r>
  <r>
    <x v="81"/>
    <x v="186"/>
    <n v="100"/>
    <x v="8"/>
    <x v="0"/>
  </r>
  <r>
    <x v="81"/>
    <x v="187"/>
    <n v="0"/>
    <x v="8"/>
    <x v="0"/>
  </r>
  <r>
    <x v="77"/>
    <x v="152"/>
    <n v="8.310249307479225"/>
    <x v="9"/>
    <x v="0"/>
  </r>
  <r>
    <x v="77"/>
    <x v="153"/>
    <n v="81.16343490304709"/>
    <x v="9"/>
    <x v="0"/>
  </r>
  <r>
    <x v="77"/>
    <x v="154"/>
    <n v="9.1412742382271475"/>
    <x v="9"/>
    <x v="0"/>
  </r>
  <r>
    <x v="77"/>
    <x v="155"/>
    <n v="0.2770083102493075"/>
    <x v="9"/>
    <x v="0"/>
  </r>
  <r>
    <x v="77"/>
    <x v="4"/>
    <n v="1.10803324099723"/>
    <x v="9"/>
    <x v="0"/>
  </r>
  <r>
    <x v="78"/>
    <x v="156"/>
    <n v="65.927977839335185"/>
    <x v="9"/>
    <x v="0"/>
  </r>
  <r>
    <x v="78"/>
    <x v="157"/>
    <n v="25.207756232686979"/>
    <x v="9"/>
    <x v="0"/>
  </r>
  <r>
    <x v="78"/>
    <x v="158"/>
    <n v="2.21606648199446"/>
    <x v="9"/>
    <x v="0"/>
  </r>
  <r>
    <x v="78"/>
    <x v="159"/>
    <n v="0"/>
    <x v="9"/>
    <x v="0"/>
  </r>
  <r>
    <x v="78"/>
    <x v="160"/>
    <n v="0.554016620498615"/>
    <x v="9"/>
    <x v="0"/>
  </r>
  <r>
    <x v="78"/>
    <x v="161"/>
    <n v="0"/>
    <x v="9"/>
    <x v="0"/>
  </r>
  <r>
    <x v="78"/>
    <x v="162"/>
    <n v="1.10803324099723"/>
    <x v="9"/>
    <x v="0"/>
  </r>
  <r>
    <x v="78"/>
    <x v="163"/>
    <n v="2.21606648199446"/>
    <x v="9"/>
    <x v="0"/>
  </r>
  <r>
    <x v="78"/>
    <x v="164"/>
    <n v="0.2770083102493075"/>
    <x v="9"/>
    <x v="0"/>
  </r>
  <r>
    <x v="78"/>
    <x v="165"/>
    <n v="1.10803324099723"/>
    <x v="9"/>
    <x v="0"/>
  </r>
  <r>
    <x v="78"/>
    <x v="166"/>
    <n v="0.2770083102493075"/>
    <x v="9"/>
    <x v="0"/>
  </r>
  <r>
    <x v="78"/>
    <x v="4"/>
    <n v="1.10803324099723"/>
    <x v="9"/>
    <x v="0"/>
  </r>
  <r>
    <x v="79"/>
    <x v="167"/>
    <n v="60.664819944598335"/>
    <x v="9"/>
    <x v="0"/>
  </r>
  <r>
    <x v="79"/>
    <x v="168"/>
    <n v="26.315789473684209"/>
    <x v="9"/>
    <x v="0"/>
  </r>
  <r>
    <x v="79"/>
    <x v="169"/>
    <n v="3.0470914127423825"/>
    <x v="9"/>
    <x v="0"/>
  </r>
  <r>
    <x v="79"/>
    <x v="170"/>
    <n v="0.554016620498615"/>
    <x v="9"/>
    <x v="0"/>
  </r>
  <r>
    <x v="79"/>
    <x v="171"/>
    <n v="6.3711911357340716"/>
    <x v="9"/>
    <x v="0"/>
  </r>
  <r>
    <x v="79"/>
    <x v="172"/>
    <n v="0"/>
    <x v="9"/>
    <x v="0"/>
  </r>
  <r>
    <x v="79"/>
    <x v="4"/>
    <n v="3.0470914127423825"/>
    <x v="9"/>
    <x v="0"/>
  </r>
  <r>
    <x v="80"/>
    <x v="173"/>
    <n v="4.1551246537396125"/>
    <x v="9"/>
    <x v="0"/>
  </r>
  <r>
    <x v="80"/>
    <x v="174"/>
    <n v="95.844875346260395"/>
    <x v="9"/>
    <x v="0"/>
  </r>
  <r>
    <x v="80"/>
    <x v="175"/>
    <n v="35.734072022160667"/>
    <x v="9"/>
    <x v="0"/>
  </r>
  <r>
    <x v="80"/>
    <x v="176"/>
    <n v="12.465373961218837"/>
    <x v="9"/>
    <x v="0"/>
  </r>
  <r>
    <x v="80"/>
    <x v="177"/>
    <n v="32.686980609418285"/>
    <x v="9"/>
    <x v="0"/>
  </r>
  <r>
    <x v="80"/>
    <x v="178"/>
    <n v="4.1551246537396125"/>
    <x v="9"/>
    <x v="0"/>
  </r>
  <r>
    <x v="80"/>
    <x v="179"/>
    <n v="10.803324099722992"/>
    <x v="9"/>
    <x v="0"/>
  </r>
  <r>
    <x v="80"/>
    <x v="180"/>
    <n v="89.473684210526315"/>
    <x v="9"/>
    <x v="0"/>
  </r>
  <r>
    <x v="80"/>
    <x v="181"/>
    <n v="10.526315789473685"/>
    <x v="9"/>
    <x v="0"/>
  </r>
  <r>
    <x v="80"/>
    <x v="182"/>
    <n v="99.168975069252085"/>
    <x v="9"/>
    <x v="0"/>
  </r>
  <r>
    <x v="80"/>
    <x v="183"/>
    <n v="0.83102493074792239"/>
    <x v="9"/>
    <x v="0"/>
  </r>
  <r>
    <x v="80"/>
    <x v="184"/>
    <n v="99.168975069252085"/>
    <x v="9"/>
    <x v="0"/>
  </r>
  <r>
    <x v="80"/>
    <x v="185"/>
    <n v="0.83102493074792239"/>
    <x v="9"/>
    <x v="0"/>
  </r>
  <r>
    <x v="81"/>
    <x v="186"/>
    <n v="99.7229916897507"/>
    <x v="9"/>
    <x v="0"/>
  </r>
  <r>
    <x v="81"/>
    <x v="187"/>
    <n v="0.2770083102493075"/>
    <x v="9"/>
    <x v="0"/>
  </r>
  <r>
    <x v="77"/>
    <x v="152"/>
    <n v="22.267206477732792"/>
    <x v="10"/>
    <x v="0"/>
  </r>
  <r>
    <x v="77"/>
    <x v="153"/>
    <n v="53.036437246963565"/>
    <x v="10"/>
    <x v="0"/>
  </r>
  <r>
    <x v="77"/>
    <x v="154"/>
    <n v="13.765182186234817"/>
    <x v="10"/>
    <x v="0"/>
  </r>
  <r>
    <x v="77"/>
    <x v="155"/>
    <n v="1.6194331983805668"/>
    <x v="10"/>
    <x v="0"/>
  </r>
  <r>
    <x v="77"/>
    <x v="4"/>
    <n v="9.3117408906882595"/>
    <x v="10"/>
    <x v="0"/>
  </r>
  <r>
    <x v="78"/>
    <x v="156"/>
    <n v="58.704453441295549"/>
    <x v="10"/>
    <x v="0"/>
  </r>
  <r>
    <x v="78"/>
    <x v="157"/>
    <n v="14.574898785425102"/>
    <x v="10"/>
    <x v="0"/>
  </r>
  <r>
    <x v="78"/>
    <x v="158"/>
    <n v="2.42914979757085"/>
    <x v="10"/>
    <x v="0"/>
  </r>
  <r>
    <x v="78"/>
    <x v="159"/>
    <n v="0.40485829959514169"/>
    <x v="10"/>
    <x v="0"/>
  </r>
  <r>
    <x v="78"/>
    <x v="160"/>
    <n v="1.6194331983805668"/>
    <x v="10"/>
    <x v="0"/>
  </r>
  <r>
    <x v="78"/>
    <x v="161"/>
    <n v="0.80971659919028338"/>
    <x v="10"/>
    <x v="0"/>
  </r>
  <r>
    <x v="78"/>
    <x v="162"/>
    <n v="11.336032388663968"/>
    <x v="10"/>
    <x v="0"/>
  </r>
  <r>
    <x v="78"/>
    <x v="163"/>
    <n v="5.2631578947368425"/>
    <x v="10"/>
    <x v="0"/>
  </r>
  <r>
    <x v="78"/>
    <x v="164"/>
    <n v="1.6194331983805668"/>
    <x v="10"/>
    <x v="0"/>
  </r>
  <r>
    <x v="78"/>
    <x v="165"/>
    <n v="2.42914979757085"/>
    <x v="10"/>
    <x v="0"/>
  </r>
  <r>
    <x v="78"/>
    <x v="166"/>
    <n v="0"/>
    <x v="10"/>
    <x v="0"/>
  </r>
  <r>
    <x v="78"/>
    <x v="4"/>
    <n v="0.80971659919028338"/>
    <x v="10"/>
    <x v="0"/>
  </r>
  <r>
    <x v="79"/>
    <x v="167"/>
    <n v="61.943319838056681"/>
    <x v="10"/>
    <x v="0"/>
  </r>
  <r>
    <x v="79"/>
    <x v="168"/>
    <n v="21.05263157894737"/>
    <x v="10"/>
    <x v="0"/>
  </r>
  <r>
    <x v="79"/>
    <x v="169"/>
    <n v="4.8582995951417001"/>
    <x v="10"/>
    <x v="0"/>
  </r>
  <r>
    <x v="79"/>
    <x v="170"/>
    <n v="0.80971659919028338"/>
    <x v="10"/>
    <x v="0"/>
  </r>
  <r>
    <x v="79"/>
    <x v="171"/>
    <n v="9.3117408906882595"/>
    <x v="10"/>
    <x v="0"/>
  </r>
  <r>
    <x v="79"/>
    <x v="172"/>
    <n v="0.40485829959514169"/>
    <x v="10"/>
    <x v="0"/>
  </r>
  <r>
    <x v="79"/>
    <x v="4"/>
    <n v="1.6194331983805668"/>
    <x v="10"/>
    <x v="0"/>
  </r>
  <r>
    <x v="80"/>
    <x v="173"/>
    <n v="22.267206477732792"/>
    <x v="10"/>
    <x v="0"/>
  </r>
  <r>
    <x v="80"/>
    <x v="174"/>
    <n v="77.732793522267201"/>
    <x v="10"/>
    <x v="0"/>
  </r>
  <r>
    <x v="80"/>
    <x v="175"/>
    <n v="12.550607287449393"/>
    <x v="10"/>
    <x v="0"/>
  </r>
  <r>
    <x v="80"/>
    <x v="176"/>
    <n v="1.6194331983805668"/>
    <x v="10"/>
    <x v="0"/>
  </r>
  <r>
    <x v="80"/>
    <x v="177"/>
    <n v="29.149797570850204"/>
    <x v="10"/>
    <x v="0"/>
  </r>
  <r>
    <x v="80"/>
    <x v="178"/>
    <n v="12.550607287449393"/>
    <x v="10"/>
    <x v="0"/>
  </r>
  <r>
    <x v="80"/>
    <x v="179"/>
    <n v="21.862348178137651"/>
    <x v="10"/>
    <x v="0"/>
  </r>
  <r>
    <x v="80"/>
    <x v="180"/>
    <n v="87.044534412955471"/>
    <x v="10"/>
    <x v="0"/>
  </r>
  <r>
    <x v="80"/>
    <x v="181"/>
    <n v="12.955465587044534"/>
    <x v="10"/>
    <x v="0"/>
  </r>
  <r>
    <x v="80"/>
    <x v="182"/>
    <n v="96.356275303643727"/>
    <x v="10"/>
    <x v="0"/>
  </r>
  <r>
    <x v="80"/>
    <x v="183"/>
    <n v="3.6437246963562755"/>
    <x v="10"/>
    <x v="0"/>
  </r>
  <r>
    <x v="80"/>
    <x v="184"/>
    <n v="97.97570850202429"/>
    <x v="10"/>
    <x v="0"/>
  </r>
  <r>
    <x v="80"/>
    <x v="185"/>
    <n v="2.0242914979757085"/>
    <x v="10"/>
    <x v="0"/>
  </r>
  <r>
    <x v="81"/>
    <x v="186"/>
    <n v="100"/>
    <x v="10"/>
    <x v="0"/>
  </r>
  <r>
    <x v="81"/>
    <x v="187"/>
    <n v="0"/>
    <x v="10"/>
    <x v="0"/>
  </r>
  <r>
    <x v="77"/>
    <x v="152"/>
    <n v="11.693548387096774"/>
    <x v="11"/>
    <x v="0"/>
  </r>
  <r>
    <x v="77"/>
    <x v="153"/>
    <n v="76.612903225806448"/>
    <x v="11"/>
    <x v="0"/>
  </r>
  <r>
    <x v="77"/>
    <x v="154"/>
    <n v="6.854838709677419"/>
    <x v="11"/>
    <x v="0"/>
  </r>
  <r>
    <x v="77"/>
    <x v="155"/>
    <n v="2.0161290322580645"/>
    <x v="11"/>
    <x v="0"/>
  </r>
  <r>
    <x v="77"/>
    <x v="4"/>
    <n v="2.8225806451612905"/>
    <x v="11"/>
    <x v="0"/>
  </r>
  <r>
    <x v="78"/>
    <x v="156"/>
    <n v="67.338709677419359"/>
    <x v="11"/>
    <x v="0"/>
  </r>
  <r>
    <x v="78"/>
    <x v="157"/>
    <n v="17.741935483870968"/>
    <x v="11"/>
    <x v="0"/>
  </r>
  <r>
    <x v="78"/>
    <x v="158"/>
    <n v="2.0161290322580645"/>
    <x v="11"/>
    <x v="0"/>
  </r>
  <r>
    <x v="78"/>
    <x v="159"/>
    <n v="0"/>
    <x v="11"/>
    <x v="0"/>
  </r>
  <r>
    <x v="78"/>
    <x v="160"/>
    <n v="3.225806451612903"/>
    <x v="11"/>
    <x v="0"/>
  </r>
  <r>
    <x v="78"/>
    <x v="161"/>
    <n v="0"/>
    <x v="11"/>
    <x v="0"/>
  </r>
  <r>
    <x v="78"/>
    <x v="162"/>
    <n v="2.8225806451612905"/>
    <x v="11"/>
    <x v="0"/>
  </r>
  <r>
    <x v="78"/>
    <x v="163"/>
    <n v="4.032258064516129"/>
    <x v="11"/>
    <x v="0"/>
  </r>
  <r>
    <x v="78"/>
    <x v="164"/>
    <n v="0"/>
    <x v="11"/>
    <x v="0"/>
  </r>
  <r>
    <x v="78"/>
    <x v="165"/>
    <n v="2.0161290322580645"/>
    <x v="11"/>
    <x v="0"/>
  </r>
  <r>
    <x v="78"/>
    <x v="166"/>
    <n v="0"/>
    <x v="11"/>
    <x v="0"/>
  </r>
  <r>
    <x v="78"/>
    <x v="4"/>
    <n v="0.80645161290322576"/>
    <x v="11"/>
    <x v="0"/>
  </r>
  <r>
    <x v="79"/>
    <x v="167"/>
    <n v="65.322580645161295"/>
    <x v="11"/>
    <x v="0"/>
  </r>
  <r>
    <x v="79"/>
    <x v="168"/>
    <n v="17.741935483870968"/>
    <x v="11"/>
    <x v="0"/>
  </r>
  <r>
    <x v="79"/>
    <x v="169"/>
    <n v="4.032258064516129"/>
    <x v="11"/>
    <x v="0"/>
  </r>
  <r>
    <x v="79"/>
    <x v="170"/>
    <n v="0"/>
    <x v="11"/>
    <x v="0"/>
  </r>
  <r>
    <x v="79"/>
    <x v="171"/>
    <n v="9.2741935483870961"/>
    <x v="11"/>
    <x v="0"/>
  </r>
  <r>
    <x v="79"/>
    <x v="172"/>
    <n v="0.80645161290322576"/>
    <x v="11"/>
    <x v="0"/>
  </r>
  <r>
    <x v="79"/>
    <x v="4"/>
    <n v="2.8225806451612905"/>
    <x v="11"/>
    <x v="0"/>
  </r>
  <r>
    <x v="80"/>
    <x v="173"/>
    <n v="8.4677419354838701"/>
    <x v="11"/>
    <x v="0"/>
  </r>
  <r>
    <x v="80"/>
    <x v="174"/>
    <n v="91.532258064516128"/>
    <x v="11"/>
    <x v="0"/>
  </r>
  <r>
    <x v="80"/>
    <x v="175"/>
    <n v="13.709677419354838"/>
    <x v="11"/>
    <x v="0"/>
  </r>
  <r>
    <x v="80"/>
    <x v="176"/>
    <n v="4.032258064516129"/>
    <x v="11"/>
    <x v="0"/>
  </r>
  <r>
    <x v="80"/>
    <x v="177"/>
    <n v="40.725806451612904"/>
    <x v="11"/>
    <x v="0"/>
  </r>
  <r>
    <x v="80"/>
    <x v="178"/>
    <n v="6.854838709677419"/>
    <x v="11"/>
    <x v="0"/>
  </r>
  <r>
    <x v="80"/>
    <x v="179"/>
    <n v="26.20967741935484"/>
    <x v="11"/>
    <x v="0"/>
  </r>
  <r>
    <x v="80"/>
    <x v="180"/>
    <n v="95.967741935483872"/>
    <x v="11"/>
    <x v="0"/>
  </r>
  <r>
    <x v="80"/>
    <x v="181"/>
    <n v="4.032258064516129"/>
    <x v="11"/>
    <x v="0"/>
  </r>
  <r>
    <x v="80"/>
    <x v="182"/>
    <n v="99.596774193548384"/>
    <x v="11"/>
    <x v="0"/>
  </r>
  <r>
    <x v="80"/>
    <x v="183"/>
    <n v="0.40322580645161288"/>
    <x v="11"/>
    <x v="0"/>
  </r>
  <r>
    <x v="80"/>
    <x v="184"/>
    <n v="99.193548387096769"/>
    <x v="11"/>
    <x v="0"/>
  </r>
  <r>
    <x v="80"/>
    <x v="185"/>
    <n v="0.80645161290322576"/>
    <x v="11"/>
    <x v="0"/>
  </r>
  <r>
    <x v="81"/>
    <x v="186"/>
    <n v="100"/>
    <x v="11"/>
    <x v="0"/>
  </r>
  <r>
    <x v="81"/>
    <x v="187"/>
    <n v="0"/>
    <x v="11"/>
    <x v="0"/>
  </r>
  <r>
    <x v="77"/>
    <x v="152"/>
    <n v="19.282511210762333"/>
    <x v="12"/>
    <x v="0"/>
  </r>
  <r>
    <x v="77"/>
    <x v="153"/>
    <n v="65.919282511210767"/>
    <x v="12"/>
    <x v="0"/>
  </r>
  <r>
    <x v="77"/>
    <x v="154"/>
    <n v="11.659192825112108"/>
    <x v="12"/>
    <x v="0"/>
  </r>
  <r>
    <x v="77"/>
    <x v="155"/>
    <n v="0"/>
    <x v="12"/>
    <x v="0"/>
  </r>
  <r>
    <x v="77"/>
    <x v="4"/>
    <n v="3.1390134529147984"/>
    <x v="12"/>
    <x v="0"/>
  </r>
  <r>
    <x v="78"/>
    <x v="156"/>
    <n v="68.609865470852014"/>
    <x v="12"/>
    <x v="0"/>
  </r>
  <r>
    <x v="78"/>
    <x v="157"/>
    <n v="10.31390134529148"/>
    <x v="12"/>
    <x v="0"/>
  </r>
  <r>
    <x v="78"/>
    <x v="158"/>
    <n v="1.3452914798206279"/>
    <x v="12"/>
    <x v="0"/>
  </r>
  <r>
    <x v="78"/>
    <x v="159"/>
    <n v="0"/>
    <x v="12"/>
    <x v="0"/>
  </r>
  <r>
    <x v="78"/>
    <x v="160"/>
    <n v="1.3452914798206279"/>
    <x v="12"/>
    <x v="0"/>
  </r>
  <r>
    <x v="78"/>
    <x v="161"/>
    <n v="0.89686098654708524"/>
    <x v="12"/>
    <x v="0"/>
  </r>
  <r>
    <x v="78"/>
    <x v="162"/>
    <n v="4.4843049327354256"/>
    <x v="12"/>
    <x v="0"/>
  </r>
  <r>
    <x v="78"/>
    <x v="163"/>
    <n v="8.071748878923767"/>
    <x v="12"/>
    <x v="0"/>
  </r>
  <r>
    <x v="78"/>
    <x v="164"/>
    <n v="1.7937219730941705"/>
    <x v="12"/>
    <x v="0"/>
  </r>
  <r>
    <x v="78"/>
    <x v="165"/>
    <n v="3.1390134529147984"/>
    <x v="12"/>
    <x v="0"/>
  </r>
  <r>
    <x v="78"/>
    <x v="166"/>
    <n v="0"/>
    <x v="12"/>
    <x v="0"/>
  </r>
  <r>
    <x v="78"/>
    <x v="4"/>
    <n v="0"/>
    <x v="12"/>
    <x v="0"/>
  </r>
  <r>
    <x v="79"/>
    <x v="167"/>
    <n v="72.645739910313907"/>
    <x v="12"/>
    <x v="0"/>
  </r>
  <r>
    <x v="79"/>
    <x v="168"/>
    <n v="11.659192825112108"/>
    <x v="12"/>
    <x v="0"/>
  </r>
  <r>
    <x v="79"/>
    <x v="169"/>
    <n v="1.7937219730941705"/>
    <x v="12"/>
    <x v="0"/>
  </r>
  <r>
    <x v="79"/>
    <x v="170"/>
    <n v="0.89686098654708524"/>
    <x v="12"/>
    <x v="0"/>
  </r>
  <r>
    <x v="79"/>
    <x v="171"/>
    <n v="10.31390134529148"/>
    <x v="12"/>
    <x v="0"/>
  </r>
  <r>
    <x v="79"/>
    <x v="172"/>
    <n v="0.44843049327354262"/>
    <x v="12"/>
    <x v="0"/>
  </r>
  <r>
    <x v="79"/>
    <x v="4"/>
    <n v="2.2421524663677128"/>
    <x v="12"/>
    <x v="0"/>
  </r>
  <r>
    <x v="80"/>
    <x v="173"/>
    <n v="17.937219730941703"/>
    <x v="12"/>
    <x v="0"/>
  </r>
  <r>
    <x v="80"/>
    <x v="174"/>
    <n v="82.062780269058294"/>
    <x v="12"/>
    <x v="0"/>
  </r>
  <r>
    <x v="80"/>
    <x v="175"/>
    <n v="9.4170403587443943"/>
    <x v="12"/>
    <x v="0"/>
  </r>
  <r>
    <x v="80"/>
    <x v="176"/>
    <n v="1.7937219730941705"/>
    <x v="12"/>
    <x v="0"/>
  </r>
  <r>
    <x v="80"/>
    <x v="177"/>
    <n v="14.349775784753364"/>
    <x v="12"/>
    <x v="0"/>
  </r>
  <r>
    <x v="80"/>
    <x v="178"/>
    <n v="35.874439461883405"/>
    <x v="12"/>
    <x v="0"/>
  </r>
  <r>
    <x v="80"/>
    <x v="179"/>
    <n v="20.627802690582961"/>
    <x v="12"/>
    <x v="0"/>
  </r>
  <r>
    <x v="80"/>
    <x v="180"/>
    <n v="90.582959641255599"/>
    <x v="12"/>
    <x v="0"/>
  </r>
  <r>
    <x v="80"/>
    <x v="181"/>
    <n v="9.4170403587443943"/>
    <x v="12"/>
    <x v="0"/>
  </r>
  <r>
    <x v="80"/>
    <x v="182"/>
    <n v="98.654708520179369"/>
    <x v="12"/>
    <x v="0"/>
  </r>
  <r>
    <x v="80"/>
    <x v="183"/>
    <n v="1.3452914798206279"/>
    <x v="12"/>
    <x v="0"/>
  </r>
  <r>
    <x v="80"/>
    <x v="184"/>
    <n v="98.654708520179369"/>
    <x v="12"/>
    <x v="0"/>
  </r>
  <r>
    <x v="80"/>
    <x v="185"/>
    <n v="1.3452914798206279"/>
    <x v="12"/>
    <x v="0"/>
  </r>
  <r>
    <x v="81"/>
    <x v="186"/>
    <n v="99.551569506726452"/>
    <x v="12"/>
    <x v="0"/>
  </r>
  <r>
    <x v="81"/>
    <x v="187"/>
    <n v="0.44843049327354262"/>
    <x v="12"/>
    <x v="0"/>
  </r>
  <r>
    <x v="77"/>
    <x v="152"/>
    <n v="5.8441558441558445"/>
    <x v="13"/>
    <x v="0"/>
  </r>
  <r>
    <x v="77"/>
    <x v="153"/>
    <n v="77.272727272727266"/>
    <x v="13"/>
    <x v="0"/>
  </r>
  <r>
    <x v="77"/>
    <x v="154"/>
    <n v="11.688311688311689"/>
    <x v="13"/>
    <x v="0"/>
  </r>
  <r>
    <x v="77"/>
    <x v="155"/>
    <n v="0.64935064935064934"/>
    <x v="13"/>
    <x v="0"/>
  </r>
  <r>
    <x v="77"/>
    <x v="4"/>
    <n v="4.5454545454545459"/>
    <x v="13"/>
    <x v="0"/>
  </r>
  <r>
    <x v="78"/>
    <x v="156"/>
    <n v="62.337662337662337"/>
    <x v="13"/>
    <x v="0"/>
  </r>
  <r>
    <x v="78"/>
    <x v="157"/>
    <n v="25.974025974025974"/>
    <x v="13"/>
    <x v="0"/>
  </r>
  <r>
    <x v="78"/>
    <x v="158"/>
    <n v="1.948051948051948"/>
    <x v="13"/>
    <x v="0"/>
  </r>
  <r>
    <x v="78"/>
    <x v="159"/>
    <n v="0"/>
    <x v="13"/>
    <x v="0"/>
  </r>
  <r>
    <x v="78"/>
    <x v="160"/>
    <n v="0"/>
    <x v="13"/>
    <x v="0"/>
  </r>
  <r>
    <x v="78"/>
    <x v="161"/>
    <n v="0"/>
    <x v="13"/>
    <x v="0"/>
  </r>
  <r>
    <x v="78"/>
    <x v="162"/>
    <n v="3.2467532467532467"/>
    <x v="13"/>
    <x v="0"/>
  </r>
  <r>
    <x v="78"/>
    <x v="163"/>
    <n v="4.5454545454545459"/>
    <x v="13"/>
    <x v="0"/>
  </r>
  <r>
    <x v="78"/>
    <x v="164"/>
    <n v="0.64935064935064934"/>
    <x v="13"/>
    <x v="0"/>
  </r>
  <r>
    <x v="78"/>
    <x v="165"/>
    <n v="0.64935064935064934"/>
    <x v="13"/>
    <x v="0"/>
  </r>
  <r>
    <x v="78"/>
    <x v="166"/>
    <n v="0.64935064935064934"/>
    <x v="13"/>
    <x v="0"/>
  </r>
  <r>
    <x v="78"/>
    <x v="4"/>
    <n v="0"/>
    <x v="13"/>
    <x v="0"/>
  </r>
  <r>
    <x v="79"/>
    <x v="167"/>
    <n v="59.090909090909093"/>
    <x v="13"/>
    <x v="0"/>
  </r>
  <r>
    <x v="79"/>
    <x v="168"/>
    <n v="24.025974025974026"/>
    <x v="13"/>
    <x v="0"/>
  </r>
  <r>
    <x v="79"/>
    <x v="169"/>
    <n v="8.4415584415584419"/>
    <x v="13"/>
    <x v="0"/>
  </r>
  <r>
    <x v="79"/>
    <x v="170"/>
    <n v="0"/>
    <x v="13"/>
    <x v="0"/>
  </r>
  <r>
    <x v="79"/>
    <x v="171"/>
    <n v="7.1428571428571432"/>
    <x v="13"/>
    <x v="0"/>
  </r>
  <r>
    <x v="79"/>
    <x v="172"/>
    <n v="0"/>
    <x v="13"/>
    <x v="0"/>
  </r>
  <r>
    <x v="79"/>
    <x v="4"/>
    <n v="1.2987012987012987"/>
    <x v="13"/>
    <x v="0"/>
  </r>
  <r>
    <x v="80"/>
    <x v="173"/>
    <n v="9.7402597402597397"/>
    <x v="13"/>
    <x v="0"/>
  </r>
  <r>
    <x v="80"/>
    <x v="174"/>
    <n v="90.259740259740255"/>
    <x v="13"/>
    <x v="0"/>
  </r>
  <r>
    <x v="80"/>
    <x v="175"/>
    <n v="10.38961038961039"/>
    <x v="13"/>
    <x v="0"/>
  </r>
  <r>
    <x v="80"/>
    <x v="176"/>
    <n v="10.38961038961039"/>
    <x v="13"/>
    <x v="0"/>
  </r>
  <r>
    <x v="80"/>
    <x v="177"/>
    <n v="50"/>
    <x v="13"/>
    <x v="0"/>
  </r>
  <r>
    <x v="80"/>
    <x v="178"/>
    <n v="8.4415584415584419"/>
    <x v="13"/>
    <x v="0"/>
  </r>
  <r>
    <x v="80"/>
    <x v="179"/>
    <n v="11.038961038961039"/>
    <x v="13"/>
    <x v="0"/>
  </r>
  <r>
    <x v="80"/>
    <x v="180"/>
    <n v="90.259740259740255"/>
    <x v="13"/>
    <x v="0"/>
  </r>
  <r>
    <x v="80"/>
    <x v="181"/>
    <n v="9.7402597402597397"/>
    <x v="13"/>
    <x v="0"/>
  </r>
  <r>
    <x v="80"/>
    <x v="182"/>
    <n v="100"/>
    <x v="13"/>
    <x v="0"/>
  </r>
  <r>
    <x v="80"/>
    <x v="183"/>
    <n v="0"/>
    <x v="13"/>
    <x v="0"/>
  </r>
  <r>
    <x v="80"/>
    <x v="184"/>
    <n v="100"/>
    <x v="13"/>
    <x v="0"/>
  </r>
  <r>
    <x v="80"/>
    <x v="185"/>
    <n v="0"/>
    <x v="13"/>
    <x v="0"/>
  </r>
  <r>
    <x v="81"/>
    <x v="186"/>
    <n v="100"/>
    <x v="13"/>
    <x v="0"/>
  </r>
  <r>
    <x v="81"/>
    <x v="187"/>
    <n v="0"/>
    <x v="13"/>
    <x v="0"/>
  </r>
  <r>
    <x v="77"/>
    <x v="152"/>
    <n v="35.828877005347593"/>
    <x v="14"/>
    <x v="0"/>
  </r>
  <r>
    <x v="77"/>
    <x v="153"/>
    <n v="14.973262032085561"/>
    <x v="14"/>
    <x v="0"/>
  </r>
  <r>
    <x v="77"/>
    <x v="154"/>
    <n v="44.919786096256686"/>
    <x v="14"/>
    <x v="0"/>
  </r>
  <r>
    <x v="77"/>
    <x v="155"/>
    <n v="1.0695187165775402"/>
    <x v="14"/>
    <x v="0"/>
  </r>
  <r>
    <x v="77"/>
    <x v="4"/>
    <n v="3.2085561497326203"/>
    <x v="14"/>
    <x v="0"/>
  </r>
  <r>
    <x v="78"/>
    <x v="156"/>
    <n v="18.181818181818183"/>
    <x v="14"/>
    <x v="0"/>
  </r>
  <r>
    <x v="78"/>
    <x v="157"/>
    <n v="26.737967914438503"/>
    <x v="14"/>
    <x v="0"/>
  </r>
  <r>
    <x v="78"/>
    <x v="158"/>
    <n v="23.529411764705884"/>
    <x v="14"/>
    <x v="0"/>
  </r>
  <r>
    <x v="78"/>
    <x v="159"/>
    <n v="0"/>
    <x v="14"/>
    <x v="0"/>
  </r>
  <r>
    <x v="78"/>
    <x v="160"/>
    <n v="3.2085561497326203"/>
    <x v="14"/>
    <x v="0"/>
  </r>
  <r>
    <x v="78"/>
    <x v="161"/>
    <n v="1.6042780748663101"/>
    <x v="14"/>
    <x v="0"/>
  </r>
  <r>
    <x v="78"/>
    <x v="162"/>
    <n v="8.5561497326203213"/>
    <x v="14"/>
    <x v="0"/>
  </r>
  <r>
    <x v="78"/>
    <x v="163"/>
    <n v="11.764705882352942"/>
    <x v="14"/>
    <x v="0"/>
  </r>
  <r>
    <x v="78"/>
    <x v="164"/>
    <n v="3.7433155080213902"/>
    <x v="14"/>
    <x v="0"/>
  </r>
  <r>
    <x v="78"/>
    <x v="165"/>
    <n v="1.0695187165775402"/>
    <x v="14"/>
    <x v="0"/>
  </r>
  <r>
    <x v="78"/>
    <x v="166"/>
    <n v="0.53475935828877008"/>
    <x v="14"/>
    <x v="0"/>
  </r>
  <r>
    <x v="78"/>
    <x v="4"/>
    <n v="1.0695187165775402"/>
    <x v="14"/>
    <x v="0"/>
  </r>
  <r>
    <x v="79"/>
    <x v="167"/>
    <n v="15.508021390374331"/>
    <x v="14"/>
    <x v="0"/>
  </r>
  <r>
    <x v="79"/>
    <x v="168"/>
    <n v="12.299465240641711"/>
    <x v="14"/>
    <x v="0"/>
  </r>
  <r>
    <x v="79"/>
    <x v="169"/>
    <n v="2.6737967914438503"/>
    <x v="14"/>
    <x v="0"/>
  </r>
  <r>
    <x v="79"/>
    <x v="170"/>
    <n v="1.6042780748663101"/>
    <x v="14"/>
    <x v="0"/>
  </r>
  <r>
    <x v="79"/>
    <x v="171"/>
    <n v="65.240641711229941"/>
    <x v="14"/>
    <x v="0"/>
  </r>
  <r>
    <x v="79"/>
    <x v="172"/>
    <n v="0"/>
    <x v="14"/>
    <x v="0"/>
  </r>
  <r>
    <x v="79"/>
    <x v="4"/>
    <n v="2.6737967914438503"/>
    <x v="14"/>
    <x v="0"/>
  </r>
  <r>
    <x v="80"/>
    <x v="173"/>
    <n v="31.550802139037433"/>
    <x v="14"/>
    <x v="0"/>
  </r>
  <r>
    <x v="80"/>
    <x v="174"/>
    <n v="68.44919786096257"/>
    <x v="14"/>
    <x v="0"/>
  </r>
  <r>
    <x v="80"/>
    <x v="175"/>
    <n v="44.919786096256686"/>
    <x v="14"/>
    <x v="0"/>
  </r>
  <r>
    <x v="80"/>
    <x v="176"/>
    <n v="4.8128342245989302"/>
    <x v="14"/>
    <x v="0"/>
  </r>
  <r>
    <x v="80"/>
    <x v="177"/>
    <n v="10.160427807486631"/>
    <x v="14"/>
    <x v="0"/>
  </r>
  <r>
    <x v="80"/>
    <x v="178"/>
    <n v="3.2085561497326203"/>
    <x v="14"/>
    <x v="0"/>
  </r>
  <r>
    <x v="80"/>
    <x v="179"/>
    <n v="5.3475935828877006"/>
    <x v="14"/>
    <x v="0"/>
  </r>
  <r>
    <x v="80"/>
    <x v="180"/>
    <n v="93.048128342245988"/>
    <x v="14"/>
    <x v="0"/>
  </r>
  <r>
    <x v="80"/>
    <x v="181"/>
    <n v="6.9518716577540109"/>
    <x v="14"/>
    <x v="0"/>
  </r>
  <r>
    <x v="80"/>
    <x v="182"/>
    <n v="100"/>
    <x v="14"/>
    <x v="0"/>
  </r>
  <r>
    <x v="80"/>
    <x v="183"/>
    <n v="0"/>
    <x v="14"/>
    <x v="0"/>
  </r>
  <r>
    <x v="80"/>
    <x v="184"/>
    <n v="99.465240641711233"/>
    <x v="14"/>
    <x v="0"/>
  </r>
  <r>
    <x v="80"/>
    <x v="185"/>
    <n v="0.53475935828877008"/>
    <x v="14"/>
    <x v="0"/>
  </r>
  <r>
    <x v="81"/>
    <x v="186"/>
    <n v="99.465240641711233"/>
    <x v="14"/>
    <x v="0"/>
  </r>
  <r>
    <x v="81"/>
    <x v="187"/>
    <n v="0.53475935828877008"/>
    <x v="14"/>
    <x v="0"/>
  </r>
  <r>
    <x v="77"/>
    <x v="152"/>
    <n v="25"/>
    <x v="15"/>
    <x v="0"/>
  </r>
  <r>
    <x v="77"/>
    <x v="153"/>
    <n v="57.547169811320757"/>
    <x v="15"/>
    <x v="0"/>
  </r>
  <r>
    <x v="77"/>
    <x v="154"/>
    <n v="10.849056603773585"/>
    <x v="15"/>
    <x v="0"/>
  </r>
  <r>
    <x v="77"/>
    <x v="155"/>
    <n v="4.2452830188679247"/>
    <x v="15"/>
    <x v="0"/>
  </r>
  <r>
    <x v="77"/>
    <x v="4"/>
    <n v="2.358490566037736"/>
    <x v="15"/>
    <x v="0"/>
  </r>
  <r>
    <x v="78"/>
    <x v="156"/>
    <n v="68.396226415094333"/>
    <x v="15"/>
    <x v="0"/>
  </r>
  <r>
    <x v="78"/>
    <x v="157"/>
    <n v="5.6603773584905657"/>
    <x v="15"/>
    <x v="0"/>
  </r>
  <r>
    <x v="78"/>
    <x v="158"/>
    <n v="1.8867924528301887"/>
    <x v="15"/>
    <x v="0"/>
  </r>
  <r>
    <x v="78"/>
    <x v="159"/>
    <n v="0"/>
    <x v="15"/>
    <x v="0"/>
  </r>
  <r>
    <x v="78"/>
    <x v="160"/>
    <n v="2.8301886792452828"/>
    <x v="15"/>
    <x v="0"/>
  </r>
  <r>
    <x v="78"/>
    <x v="161"/>
    <n v="1.4150943396226414"/>
    <x v="15"/>
    <x v="0"/>
  </r>
  <r>
    <x v="78"/>
    <x v="162"/>
    <n v="7.5471698113207548"/>
    <x v="15"/>
    <x v="0"/>
  </r>
  <r>
    <x v="78"/>
    <x v="163"/>
    <n v="2.358490566037736"/>
    <x v="15"/>
    <x v="0"/>
  </r>
  <r>
    <x v="78"/>
    <x v="164"/>
    <n v="0.47169811320754718"/>
    <x v="15"/>
    <x v="0"/>
  </r>
  <r>
    <x v="78"/>
    <x v="165"/>
    <n v="3.7735849056603774"/>
    <x v="15"/>
    <x v="0"/>
  </r>
  <r>
    <x v="78"/>
    <x v="166"/>
    <n v="3.3018867924528301"/>
    <x v="15"/>
    <x v="0"/>
  </r>
  <r>
    <x v="78"/>
    <x v="4"/>
    <n v="2.358490566037736"/>
    <x v="15"/>
    <x v="0"/>
  </r>
  <r>
    <x v="79"/>
    <x v="167"/>
    <n v="70.283018867924525"/>
    <x v="15"/>
    <x v="0"/>
  </r>
  <r>
    <x v="79"/>
    <x v="168"/>
    <n v="11.320754716981131"/>
    <x v="15"/>
    <x v="0"/>
  </r>
  <r>
    <x v="79"/>
    <x v="169"/>
    <n v="7.0754716981132075"/>
    <x v="15"/>
    <x v="0"/>
  </r>
  <r>
    <x v="79"/>
    <x v="170"/>
    <n v="3.3018867924528301"/>
    <x v="15"/>
    <x v="0"/>
  </r>
  <r>
    <x v="79"/>
    <x v="171"/>
    <n v="2.8301886792452828"/>
    <x v="15"/>
    <x v="0"/>
  </r>
  <r>
    <x v="79"/>
    <x v="172"/>
    <n v="1.8867924528301887"/>
    <x v="15"/>
    <x v="0"/>
  </r>
  <r>
    <x v="79"/>
    <x v="4"/>
    <n v="3.3018867924528301"/>
    <x v="15"/>
    <x v="0"/>
  </r>
  <r>
    <x v="80"/>
    <x v="173"/>
    <n v="13.20754716981132"/>
    <x v="15"/>
    <x v="0"/>
  </r>
  <r>
    <x v="80"/>
    <x v="174"/>
    <n v="86.79245283018868"/>
    <x v="15"/>
    <x v="0"/>
  </r>
  <r>
    <x v="80"/>
    <x v="175"/>
    <n v="29.245283018867923"/>
    <x v="15"/>
    <x v="0"/>
  </r>
  <r>
    <x v="80"/>
    <x v="176"/>
    <n v="8.4905660377358494"/>
    <x v="15"/>
    <x v="0"/>
  </r>
  <r>
    <x v="80"/>
    <x v="177"/>
    <n v="33.018867924528301"/>
    <x v="15"/>
    <x v="0"/>
  </r>
  <r>
    <x v="80"/>
    <x v="178"/>
    <n v="11.79245283018868"/>
    <x v="15"/>
    <x v="0"/>
  </r>
  <r>
    <x v="80"/>
    <x v="179"/>
    <n v="4.2452830188679247"/>
    <x v="15"/>
    <x v="0"/>
  </r>
  <r>
    <x v="80"/>
    <x v="180"/>
    <n v="97.64150943396227"/>
    <x v="15"/>
    <x v="0"/>
  </r>
  <r>
    <x v="80"/>
    <x v="181"/>
    <n v="2.358490566037736"/>
    <x v="15"/>
    <x v="0"/>
  </r>
  <r>
    <x v="80"/>
    <x v="182"/>
    <n v="94.811320754716988"/>
    <x v="15"/>
    <x v="0"/>
  </r>
  <r>
    <x v="80"/>
    <x v="183"/>
    <n v="5.1886792452830193"/>
    <x v="15"/>
    <x v="0"/>
  </r>
  <r>
    <x v="80"/>
    <x v="184"/>
    <n v="99.056603773584911"/>
    <x v="15"/>
    <x v="0"/>
  </r>
  <r>
    <x v="80"/>
    <x v="185"/>
    <n v="0.94339622641509435"/>
    <x v="15"/>
    <x v="0"/>
  </r>
  <r>
    <x v="81"/>
    <x v="186"/>
    <n v="100"/>
    <x v="15"/>
    <x v="0"/>
  </r>
  <r>
    <x v="81"/>
    <x v="187"/>
    <n v="0"/>
    <x v="15"/>
    <x v="0"/>
  </r>
  <r>
    <x v="77"/>
    <x v="152"/>
    <n v="22.274881516587676"/>
    <x v="16"/>
    <x v="0"/>
  </r>
  <r>
    <x v="77"/>
    <x v="153"/>
    <n v="54.028436018957343"/>
    <x v="16"/>
    <x v="0"/>
  </r>
  <r>
    <x v="77"/>
    <x v="154"/>
    <n v="16.587677725118482"/>
    <x v="16"/>
    <x v="0"/>
  </r>
  <r>
    <x v="77"/>
    <x v="155"/>
    <n v="2.8436018957345972"/>
    <x v="16"/>
    <x v="0"/>
  </r>
  <r>
    <x v="77"/>
    <x v="4"/>
    <n v="4.2654028436018958"/>
    <x v="16"/>
    <x v="0"/>
  </r>
  <r>
    <x v="78"/>
    <x v="156"/>
    <n v="57.81990521327014"/>
    <x v="16"/>
    <x v="0"/>
  </r>
  <r>
    <x v="78"/>
    <x v="157"/>
    <n v="16.587677725118482"/>
    <x v="16"/>
    <x v="0"/>
  </r>
  <r>
    <x v="78"/>
    <x v="158"/>
    <n v="5.6872037914691944"/>
    <x v="16"/>
    <x v="0"/>
  </r>
  <r>
    <x v="78"/>
    <x v="159"/>
    <n v="0.23696682464454977"/>
    <x v="16"/>
    <x v="0"/>
  </r>
  <r>
    <x v="78"/>
    <x v="160"/>
    <n v="1.4218009478672986"/>
    <x v="16"/>
    <x v="0"/>
  </r>
  <r>
    <x v="78"/>
    <x v="161"/>
    <n v="1.1848341232227488"/>
    <x v="16"/>
    <x v="0"/>
  </r>
  <r>
    <x v="78"/>
    <x v="162"/>
    <n v="1.6587677725118484"/>
    <x v="16"/>
    <x v="0"/>
  </r>
  <r>
    <x v="78"/>
    <x v="163"/>
    <n v="6.8720379146919433"/>
    <x v="16"/>
    <x v="0"/>
  </r>
  <r>
    <x v="78"/>
    <x v="164"/>
    <n v="0.7109004739336493"/>
    <x v="16"/>
    <x v="0"/>
  </r>
  <r>
    <x v="78"/>
    <x v="165"/>
    <n v="4.7393364928909953"/>
    <x v="16"/>
    <x v="0"/>
  </r>
  <r>
    <x v="78"/>
    <x v="166"/>
    <n v="1.8957345971563981"/>
    <x v="16"/>
    <x v="0"/>
  </r>
  <r>
    <x v="78"/>
    <x v="4"/>
    <n v="1.1848341232227488"/>
    <x v="16"/>
    <x v="0"/>
  </r>
  <r>
    <x v="79"/>
    <x v="167"/>
    <n v="57.582938388625593"/>
    <x v="16"/>
    <x v="0"/>
  </r>
  <r>
    <x v="79"/>
    <x v="168"/>
    <n v="17.061611374407583"/>
    <x v="16"/>
    <x v="0"/>
  </r>
  <r>
    <x v="79"/>
    <x v="169"/>
    <n v="7.8199052132701423"/>
    <x v="16"/>
    <x v="0"/>
  </r>
  <r>
    <x v="79"/>
    <x v="170"/>
    <n v="1.6587677725118484"/>
    <x v="16"/>
    <x v="0"/>
  </r>
  <r>
    <x v="79"/>
    <x v="171"/>
    <n v="10.189573459715639"/>
    <x v="16"/>
    <x v="0"/>
  </r>
  <r>
    <x v="79"/>
    <x v="172"/>
    <n v="0.23696682464454977"/>
    <x v="16"/>
    <x v="0"/>
  </r>
  <r>
    <x v="79"/>
    <x v="4"/>
    <n v="5.4502369668246446"/>
    <x v="16"/>
    <x v="0"/>
  </r>
  <r>
    <x v="80"/>
    <x v="173"/>
    <n v="15.876777251184834"/>
    <x v="16"/>
    <x v="0"/>
  </r>
  <r>
    <x v="80"/>
    <x v="174"/>
    <n v="84.123222748815166"/>
    <x v="16"/>
    <x v="0"/>
  </r>
  <r>
    <x v="80"/>
    <x v="175"/>
    <n v="19.194312796208532"/>
    <x v="16"/>
    <x v="0"/>
  </r>
  <r>
    <x v="80"/>
    <x v="176"/>
    <n v="5.2132701421800949"/>
    <x v="16"/>
    <x v="0"/>
  </r>
  <r>
    <x v="80"/>
    <x v="177"/>
    <n v="35.781990521327018"/>
    <x v="16"/>
    <x v="0"/>
  </r>
  <r>
    <x v="80"/>
    <x v="178"/>
    <n v="8.7677725118483405"/>
    <x v="16"/>
    <x v="0"/>
  </r>
  <r>
    <x v="80"/>
    <x v="179"/>
    <n v="15.165876777251185"/>
    <x v="16"/>
    <x v="0"/>
  </r>
  <r>
    <x v="80"/>
    <x v="180"/>
    <n v="91.232227488151665"/>
    <x v="16"/>
    <x v="0"/>
  </r>
  <r>
    <x v="80"/>
    <x v="181"/>
    <n v="8.7677725118483405"/>
    <x v="16"/>
    <x v="0"/>
  </r>
  <r>
    <x v="80"/>
    <x v="182"/>
    <n v="98.104265402843609"/>
    <x v="16"/>
    <x v="0"/>
  </r>
  <r>
    <x v="80"/>
    <x v="183"/>
    <n v="1.8957345971563981"/>
    <x v="16"/>
    <x v="0"/>
  </r>
  <r>
    <x v="80"/>
    <x v="184"/>
    <n v="98.578199052132703"/>
    <x v="16"/>
    <x v="0"/>
  </r>
  <r>
    <x v="80"/>
    <x v="185"/>
    <n v="1.4218009478672986"/>
    <x v="16"/>
    <x v="0"/>
  </r>
  <r>
    <x v="81"/>
    <x v="186"/>
    <n v="99.763033175355446"/>
    <x v="16"/>
    <x v="0"/>
  </r>
  <r>
    <x v="81"/>
    <x v="187"/>
    <n v="0.23696682464454977"/>
    <x v="16"/>
    <x v="0"/>
  </r>
  <r>
    <x v="77"/>
    <x v="152"/>
    <n v="20.463636363636365"/>
    <x v="0"/>
    <x v="1"/>
  </r>
  <r>
    <x v="77"/>
    <x v="153"/>
    <n v="53.845454545454544"/>
    <x v="0"/>
    <x v="1"/>
  </r>
  <r>
    <x v="77"/>
    <x v="154"/>
    <n v="19.218181818181819"/>
    <x v="0"/>
    <x v="1"/>
  </r>
  <r>
    <x v="77"/>
    <x v="155"/>
    <n v="2.2999999999999998"/>
    <x v="0"/>
    <x v="1"/>
  </r>
  <r>
    <x v="77"/>
    <x v="4"/>
    <n v="4.1727272727272728"/>
    <x v="0"/>
    <x v="1"/>
  </r>
  <r>
    <x v="78"/>
    <x v="156"/>
    <n v="49.118181818181817"/>
    <x v="0"/>
    <x v="1"/>
  </r>
  <r>
    <x v="78"/>
    <x v="157"/>
    <n v="19.336363636363636"/>
    <x v="0"/>
    <x v="1"/>
  </r>
  <r>
    <x v="78"/>
    <x v="158"/>
    <n v="5.6454545454545455"/>
    <x v="0"/>
    <x v="1"/>
  </r>
  <r>
    <x v="78"/>
    <x v="159"/>
    <n v="0.16363636363636364"/>
    <x v="0"/>
    <x v="1"/>
  </r>
  <r>
    <x v="78"/>
    <x v="160"/>
    <n v="3.0363636363636362"/>
    <x v="0"/>
    <x v="1"/>
  </r>
  <r>
    <x v="78"/>
    <x v="161"/>
    <n v="0.50909090909090904"/>
    <x v="0"/>
    <x v="1"/>
  </r>
  <r>
    <x v="78"/>
    <x v="162"/>
    <n v="7.6909090909090905"/>
    <x v="0"/>
    <x v="1"/>
  </r>
  <r>
    <x v="78"/>
    <x v="163"/>
    <n v="6.4909090909090912"/>
    <x v="0"/>
    <x v="1"/>
  </r>
  <r>
    <x v="78"/>
    <x v="164"/>
    <n v="1.3727272727272728"/>
    <x v="0"/>
    <x v="1"/>
  </r>
  <r>
    <x v="78"/>
    <x v="165"/>
    <n v="4.0363636363636362"/>
    <x v="0"/>
    <x v="1"/>
  </r>
  <r>
    <x v="78"/>
    <x v="166"/>
    <n v="1.3545454545454545"/>
    <x v="0"/>
    <x v="1"/>
  </r>
  <r>
    <x v="78"/>
    <x v="4"/>
    <n v="1.2454545454545454"/>
    <x v="0"/>
    <x v="1"/>
  </r>
  <r>
    <x v="79"/>
    <x v="167"/>
    <n v="45.309090909090912"/>
    <x v="0"/>
    <x v="1"/>
  </r>
  <r>
    <x v="79"/>
    <x v="168"/>
    <n v="19.227272727272727"/>
    <x v="0"/>
    <x v="1"/>
  </r>
  <r>
    <x v="79"/>
    <x v="169"/>
    <n v="9.1"/>
    <x v="0"/>
    <x v="1"/>
  </r>
  <r>
    <x v="79"/>
    <x v="170"/>
    <n v="1.3090909090909091"/>
    <x v="0"/>
    <x v="1"/>
  </r>
  <r>
    <x v="79"/>
    <x v="171"/>
    <n v="20.290909090909089"/>
    <x v="0"/>
    <x v="1"/>
  </r>
  <r>
    <x v="79"/>
    <x v="172"/>
    <n v="1.6363636363636365"/>
    <x v="0"/>
    <x v="1"/>
  </r>
  <r>
    <x v="79"/>
    <x v="4"/>
    <n v="3.1272727272727274"/>
    <x v="0"/>
    <x v="1"/>
  </r>
  <r>
    <x v="80"/>
    <x v="173"/>
    <n v="17.272727272727273"/>
    <x v="0"/>
    <x v="1"/>
  </r>
  <r>
    <x v="80"/>
    <x v="174"/>
    <n v="82.727272727272734"/>
    <x v="0"/>
    <x v="1"/>
  </r>
  <r>
    <x v="80"/>
    <x v="175"/>
    <n v="29.209090909090911"/>
    <x v="0"/>
    <x v="1"/>
  </r>
  <r>
    <x v="80"/>
    <x v="176"/>
    <n v="5.7727272727272725"/>
    <x v="0"/>
    <x v="1"/>
  </r>
  <r>
    <x v="80"/>
    <x v="177"/>
    <n v="29.936363636363637"/>
    <x v="0"/>
    <x v="1"/>
  </r>
  <r>
    <x v="80"/>
    <x v="178"/>
    <n v="4.4090909090909092"/>
    <x v="0"/>
    <x v="1"/>
  </r>
  <r>
    <x v="80"/>
    <x v="179"/>
    <n v="13.4"/>
    <x v="0"/>
    <x v="1"/>
  </r>
  <r>
    <x v="80"/>
    <x v="180"/>
    <n v="87.663636363636357"/>
    <x v="0"/>
    <x v="1"/>
  </r>
  <r>
    <x v="80"/>
    <x v="181"/>
    <n v="12.336363636363636"/>
    <x v="0"/>
    <x v="1"/>
  </r>
  <r>
    <x v="80"/>
    <x v="182"/>
    <n v="98.7"/>
    <x v="0"/>
    <x v="1"/>
  </r>
  <r>
    <x v="80"/>
    <x v="183"/>
    <n v="1.3"/>
    <x v="0"/>
    <x v="1"/>
  </r>
  <r>
    <x v="80"/>
    <x v="184"/>
    <n v="99.563636363636363"/>
    <x v="0"/>
    <x v="1"/>
  </r>
  <r>
    <x v="80"/>
    <x v="185"/>
    <n v="0.43636363636363634"/>
    <x v="0"/>
    <x v="1"/>
  </r>
  <r>
    <x v="81"/>
    <x v="186"/>
    <n v="99.74545454545455"/>
    <x v="0"/>
    <x v="1"/>
  </r>
  <r>
    <x v="81"/>
    <x v="187"/>
    <n v="0.25454545454545452"/>
    <x v="0"/>
    <x v="1"/>
  </r>
  <r>
    <x v="77"/>
    <x v="152"/>
    <n v="15.179352580927384"/>
    <x v="1"/>
    <x v="1"/>
  </r>
  <r>
    <x v="77"/>
    <x v="153"/>
    <n v="56.474190726159229"/>
    <x v="1"/>
    <x v="1"/>
  </r>
  <r>
    <x v="77"/>
    <x v="154"/>
    <n v="15.310586176727909"/>
    <x v="1"/>
    <x v="1"/>
  </r>
  <r>
    <x v="77"/>
    <x v="155"/>
    <n v="6.0367454068241466"/>
    <x v="1"/>
    <x v="1"/>
  </r>
  <r>
    <x v="77"/>
    <x v="4"/>
    <n v="6.99912510936133"/>
    <x v="1"/>
    <x v="1"/>
  </r>
  <r>
    <x v="78"/>
    <x v="156"/>
    <n v="71.128608923884514"/>
    <x v="1"/>
    <x v="1"/>
  </r>
  <r>
    <x v="78"/>
    <x v="157"/>
    <n v="8.1802274715660541"/>
    <x v="1"/>
    <x v="1"/>
  </r>
  <r>
    <x v="78"/>
    <x v="158"/>
    <n v="2.8871391076115485"/>
    <x v="1"/>
    <x v="1"/>
  </r>
  <r>
    <x v="78"/>
    <x v="159"/>
    <n v="8.7489063867016617E-2"/>
    <x v="1"/>
    <x v="1"/>
  </r>
  <r>
    <x v="78"/>
    <x v="160"/>
    <n v="2.930883639545057"/>
    <x v="1"/>
    <x v="1"/>
  </r>
  <r>
    <x v="78"/>
    <x v="161"/>
    <n v="0.65616797900262469"/>
    <x v="1"/>
    <x v="1"/>
  </r>
  <r>
    <x v="78"/>
    <x v="162"/>
    <n v="2.0997375328083989"/>
    <x v="1"/>
    <x v="1"/>
  </r>
  <r>
    <x v="78"/>
    <x v="163"/>
    <n v="8.3114610673665794"/>
    <x v="1"/>
    <x v="1"/>
  </r>
  <r>
    <x v="78"/>
    <x v="164"/>
    <n v="0.26246719160104987"/>
    <x v="1"/>
    <x v="1"/>
  </r>
  <r>
    <x v="78"/>
    <x v="165"/>
    <n v="0.30621172353455817"/>
    <x v="1"/>
    <x v="1"/>
  </r>
  <r>
    <x v="78"/>
    <x v="166"/>
    <n v="1.3998250218722659"/>
    <x v="1"/>
    <x v="1"/>
  </r>
  <r>
    <x v="78"/>
    <x v="4"/>
    <n v="1.7497812773403325"/>
    <x v="1"/>
    <x v="1"/>
  </r>
  <r>
    <x v="79"/>
    <x v="167"/>
    <n v="71.741032370953633"/>
    <x v="1"/>
    <x v="1"/>
  </r>
  <r>
    <x v="79"/>
    <x v="168"/>
    <n v="8.4426946631671047"/>
    <x v="1"/>
    <x v="1"/>
  </r>
  <r>
    <x v="79"/>
    <x v="169"/>
    <n v="5.3368328958880138"/>
    <x v="1"/>
    <x v="1"/>
  </r>
  <r>
    <x v="79"/>
    <x v="170"/>
    <n v="2.0559930008748908"/>
    <x v="1"/>
    <x v="1"/>
  </r>
  <r>
    <x v="79"/>
    <x v="171"/>
    <n v="8.3552055993000867"/>
    <x v="1"/>
    <x v="1"/>
  </r>
  <r>
    <x v="79"/>
    <x v="172"/>
    <n v="1.6622922134733158"/>
    <x v="1"/>
    <x v="1"/>
  </r>
  <r>
    <x v="79"/>
    <x v="4"/>
    <n v="2.4059492563429572"/>
    <x v="1"/>
    <x v="1"/>
  </r>
  <r>
    <x v="80"/>
    <x v="173"/>
    <n v="15.966754155730534"/>
    <x v="1"/>
    <x v="1"/>
  </r>
  <r>
    <x v="80"/>
    <x v="174"/>
    <n v="84.033245844269473"/>
    <x v="1"/>
    <x v="1"/>
  </r>
  <r>
    <x v="80"/>
    <x v="175"/>
    <n v="9.9300087489063866"/>
    <x v="1"/>
    <x v="1"/>
  </r>
  <r>
    <x v="80"/>
    <x v="176"/>
    <n v="5.2493438320209975"/>
    <x v="1"/>
    <x v="1"/>
  </r>
  <r>
    <x v="80"/>
    <x v="177"/>
    <n v="39.676290463692041"/>
    <x v="1"/>
    <x v="1"/>
  </r>
  <r>
    <x v="80"/>
    <x v="178"/>
    <n v="10.061242344706912"/>
    <x v="1"/>
    <x v="1"/>
  </r>
  <r>
    <x v="80"/>
    <x v="179"/>
    <n v="19.116360454943131"/>
    <x v="1"/>
    <x v="1"/>
  </r>
  <r>
    <x v="80"/>
    <x v="180"/>
    <n v="85.083114610673661"/>
    <x v="1"/>
    <x v="1"/>
  </r>
  <r>
    <x v="80"/>
    <x v="181"/>
    <n v="14.916885389326334"/>
    <x v="1"/>
    <x v="1"/>
  </r>
  <r>
    <x v="80"/>
    <x v="182"/>
    <n v="97.812773403324584"/>
    <x v="1"/>
    <x v="1"/>
  </r>
  <r>
    <x v="80"/>
    <x v="183"/>
    <n v="2.1872265966754156"/>
    <x v="1"/>
    <x v="1"/>
  </r>
  <r>
    <x v="80"/>
    <x v="184"/>
    <n v="99.343832020997382"/>
    <x v="1"/>
    <x v="1"/>
  </r>
  <r>
    <x v="80"/>
    <x v="185"/>
    <n v="0.65616797900262469"/>
    <x v="1"/>
    <x v="1"/>
  </r>
  <r>
    <x v="81"/>
    <x v="186"/>
    <n v="100"/>
    <x v="1"/>
    <x v="1"/>
  </r>
  <r>
    <x v="81"/>
    <x v="187"/>
    <n v="0"/>
    <x v="1"/>
    <x v="1"/>
  </r>
  <r>
    <x v="77"/>
    <x v="152"/>
    <n v="31.109550561797754"/>
    <x v="2"/>
    <x v="1"/>
  </r>
  <r>
    <x v="77"/>
    <x v="153"/>
    <n v="35.276217228464418"/>
    <x v="2"/>
    <x v="1"/>
  </r>
  <r>
    <x v="77"/>
    <x v="154"/>
    <n v="30.992509363295881"/>
    <x v="2"/>
    <x v="1"/>
  </r>
  <r>
    <x v="77"/>
    <x v="155"/>
    <n v="0.67883895131086147"/>
    <x v="2"/>
    <x v="1"/>
  </r>
  <r>
    <x v="77"/>
    <x v="4"/>
    <n v="1.9428838951310861"/>
    <x v="2"/>
    <x v="1"/>
  </r>
  <r>
    <x v="78"/>
    <x v="156"/>
    <n v="25.468164794007489"/>
    <x v="2"/>
    <x v="1"/>
  </r>
  <r>
    <x v="78"/>
    <x v="157"/>
    <n v="23.946629213483146"/>
    <x v="2"/>
    <x v="1"/>
  </r>
  <r>
    <x v="78"/>
    <x v="158"/>
    <n v="9.6207865168539328"/>
    <x v="2"/>
    <x v="1"/>
  </r>
  <r>
    <x v="78"/>
    <x v="159"/>
    <n v="0.30430711610486894"/>
    <x v="2"/>
    <x v="1"/>
  </r>
  <r>
    <x v="78"/>
    <x v="160"/>
    <n v="3.9325842696629212"/>
    <x v="2"/>
    <x v="1"/>
  </r>
  <r>
    <x v="78"/>
    <x v="161"/>
    <n v="0.25749063670411987"/>
    <x v="2"/>
    <x v="1"/>
  </r>
  <r>
    <x v="78"/>
    <x v="162"/>
    <n v="14.817415730337078"/>
    <x v="2"/>
    <x v="1"/>
  </r>
  <r>
    <x v="78"/>
    <x v="163"/>
    <n v="7.8183520599250933"/>
    <x v="2"/>
    <x v="1"/>
  </r>
  <r>
    <x v="78"/>
    <x v="164"/>
    <n v="2.6217228464419478"/>
    <x v="2"/>
    <x v="1"/>
  </r>
  <r>
    <x v="78"/>
    <x v="165"/>
    <n v="8.0524344569288395"/>
    <x v="2"/>
    <x v="1"/>
  </r>
  <r>
    <x v="78"/>
    <x v="166"/>
    <n v="2.3642322097378279"/>
    <x v="2"/>
    <x v="1"/>
  </r>
  <r>
    <x v="78"/>
    <x v="4"/>
    <n v="0.79588014981273403"/>
    <x v="2"/>
    <x v="1"/>
  </r>
  <r>
    <x v="79"/>
    <x v="167"/>
    <n v="21.044007490636705"/>
    <x v="2"/>
    <x v="1"/>
  </r>
  <r>
    <x v="79"/>
    <x v="168"/>
    <n v="20.084269662921347"/>
    <x v="2"/>
    <x v="1"/>
  </r>
  <r>
    <x v="79"/>
    <x v="169"/>
    <n v="12.242509363295881"/>
    <x v="2"/>
    <x v="1"/>
  </r>
  <r>
    <x v="79"/>
    <x v="170"/>
    <n v="1.1704119850187267"/>
    <x v="2"/>
    <x v="1"/>
  </r>
  <r>
    <x v="79"/>
    <x v="171"/>
    <n v="38.412921348314605"/>
    <x v="2"/>
    <x v="1"/>
  </r>
  <r>
    <x v="79"/>
    <x v="172"/>
    <n v="2.808988764044944"/>
    <x v="2"/>
    <x v="1"/>
  </r>
  <r>
    <x v="79"/>
    <x v="4"/>
    <n v="4.2368913857677901"/>
    <x v="2"/>
    <x v="1"/>
  </r>
  <r>
    <x v="80"/>
    <x v="173"/>
    <n v="24.485018726591761"/>
    <x v="2"/>
    <x v="1"/>
  </r>
  <r>
    <x v="80"/>
    <x v="174"/>
    <n v="75.514981273408239"/>
    <x v="2"/>
    <x v="1"/>
  </r>
  <r>
    <x v="80"/>
    <x v="175"/>
    <n v="41.736891385767791"/>
    <x v="2"/>
    <x v="1"/>
  </r>
  <r>
    <x v="80"/>
    <x v="176"/>
    <n v="3.5814606741573032"/>
    <x v="2"/>
    <x v="1"/>
  </r>
  <r>
    <x v="80"/>
    <x v="177"/>
    <n v="21.301498127340825"/>
    <x v="2"/>
    <x v="1"/>
  </r>
  <r>
    <x v="80"/>
    <x v="178"/>
    <n v="0.86610486891385763"/>
    <x v="2"/>
    <x v="1"/>
  </r>
  <r>
    <x v="80"/>
    <x v="179"/>
    <n v="8.0290262172284645"/>
    <x v="2"/>
    <x v="1"/>
  </r>
  <r>
    <x v="80"/>
    <x v="180"/>
    <n v="90.098314606741567"/>
    <x v="2"/>
    <x v="1"/>
  </r>
  <r>
    <x v="80"/>
    <x v="181"/>
    <n v="9.9016853932584272"/>
    <x v="2"/>
    <x v="1"/>
  </r>
  <r>
    <x v="80"/>
    <x v="182"/>
    <n v="99.367977528089881"/>
    <x v="2"/>
    <x v="1"/>
  </r>
  <r>
    <x v="80"/>
    <x v="183"/>
    <n v="0.6320224719101124"/>
    <x v="2"/>
    <x v="1"/>
  </r>
  <r>
    <x v="80"/>
    <x v="184"/>
    <n v="99.859550561797747"/>
    <x v="2"/>
    <x v="1"/>
  </r>
  <r>
    <x v="80"/>
    <x v="185"/>
    <n v="0.1404494382022472"/>
    <x v="2"/>
    <x v="1"/>
  </r>
  <r>
    <x v="81"/>
    <x v="186"/>
    <n v="99.742509363295881"/>
    <x v="2"/>
    <x v="1"/>
  </r>
  <r>
    <x v="81"/>
    <x v="187"/>
    <n v="0.25749063670411987"/>
    <x v="2"/>
    <x v="1"/>
  </r>
  <r>
    <x v="77"/>
    <x v="152"/>
    <n v="8.8599752168525399"/>
    <x v="3"/>
    <x v="1"/>
  </r>
  <r>
    <x v="77"/>
    <x v="153"/>
    <n v="75.774473358116481"/>
    <x v="3"/>
    <x v="1"/>
  </r>
  <r>
    <x v="77"/>
    <x v="154"/>
    <n v="9.7273853779429995"/>
    <x v="3"/>
    <x v="1"/>
  </r>
  <r>
    <x v="77"/>
    <x v="155"/>
    <n v="1.2391573729863692"/>
    <x v="3"/>
    <x v="1"/>
  </r>
  <r>
    <x v="77"/>
    <x v="4"/>
    <n v="4.3990086741016112"/>
    <x v="3"/>
    <x v="1"/>
  </r>
  <r>
    <x v="78"/>
    <x v="156"/>
    <n v="66.852540272614618"/>
    <x v="3"/>
    <x v="1"/>
  </r>
  <r>
    <x v="78"/>
    <x v="157"/>
    <n v="17.657992565055761"/>
    <x v="3"/>
    <x v="1"/>
  </r>
  <r>
    <x v="78"/>
    <x v="158"/>
    <n v="1.6109045848822801"/>
    <x v="3"/>
    <x v="1"/>
  </r>
  <r>
    <x v="78"/>
    <x v="159"/>
    <n v="6.1957868649318466E-2"/>
    <x v="3"/>
    <x v="1"/>
  </r>
  <r>
    <x v="78"/>
    <x v="160"/>
    <n v="3.0978934324659231"/>
    <x v="3"/>
    <x v="1"/>
  </r>
  <r>
    <x v="78"/>
    <x v="161"/>
    <n v="0.37174721189591076"/>
    <x v="3"/>
    <x v="1"/>
  </r>
  <r>
    <x v="78"/>
    <x v="162"/>
    <n v="3.2218091697645601"/>
    <x v="3"/>
    <x v="1"/>
  </r>
  <r>
    <x v="78"/>
    <x v="163"/>
    <n v="4.337050805452292"/>
    <x v="3"/>
    <x v="1"/>
  </r>
  <r>
    <x v="78"/>
    <x v="164"/>
    <n v="0.92936802973977695"/>
    <x v="3"/>
    <x v="1"/>
  </r>
  <r>
    <x v="78"/>
    <x v="165"/>
    <n v="1.0532837670384139"/>
    <x v="3"/>
    <x v="1"/>
  </r>
  <r>
    <x v="78"/>
    <x v="166"/>
    <n v="0.12391573729863693"/>
    <x v="3"/>
    <x v="1"/>
  </r>
  <r>
    <x v="78"/>
    <x v="4"/>
    <n v="0.68153655514250311"/>
    <x v="3"/>
    <x v="1"/>
  </r>
  <r>
    <x v="79"/>
    <x v="167"/>
    <n v="67.224287484510526"/>
    <x v="3"/>
    <x v="1"/>
  </r>
  <r>
    <x v="79"/>
    <x v="168"/>
    <n v="15.241635687732343"/>
    <x v="3"/>
    <x v="1"/>
  </r>
  <r>
    <x v="79"/>
    <x v="169"/>
    <n v="5.2664188351920691"/>
    <x v="3"/>
    <x v="1"/>
  </r>
  <r>
    <x v="79"/>
    <x v="170"/>
    <n v="1.0532837670384139"/>
    <x v="3"/>
    <x v="1"/>
  </r>
  <r>
    <x v="79"/>
    <x v="171"/>
    <n v="8.6741016109045841"/>
    <x v="3"/>
    <x v="1"/>
  </r>
  <r>
    <x v="79"/>
    <x v="172"/>
    <n v="0.43370508054522927"/>
    <x v="3"/>
    <x v="1"/>
  </r>
  <r>
    <x v="79"/>
    <x v="4"/>
    <n v="2.1065675340768277"/>
    <x v="3"/>
    <x v="1"/>
  </r>
  <r>
    <x v="80"/>
    <x v="173"/>
    <n v="10.346964064436184"/>
    <x v="3"/>
    <x v="1"/>
  </r>
  <r>
    <x v="80"/>
    <x v="174"/>
    <n v="89.653035935563821"/>
    <x v="3"/>
    <x v="1"/>
  </r>
  <r>
    <x v="80"/>
    <x v="175"/>
    <n v="11.586121437422552"/>
    <x v="3"/>
    <x v="1"/>
  </r>
  <r>
    <x v="80"/>
    <x v="176"/>
    <n v="5.3283767038413883"/>
    <x v="3"/>
    <x v="1"/>
  </r>
  <r>
    <x v="80"/>
    <x v="177"/>
    <n v="50.743494423791823"/>
    <x v="3"/>
    <x v="1"/>
  </r>
  <r>
    <x v="80"/>
    <x v="178"/>
    <n v="3.6555142503097895"/>
    <x v="3"/>
    <x v="1"/>
  </r>
  <r>
    <x v="80"/>
    <x v="179"/>
    <n v="18.339529120198264"/>
    <x v="3"/>
    <x v="1"/>
  </r>
  <r>
    <x v="80"/>
    <x v="180"/>
    <n v="82.094175960346959"/>
    <x v="3"/>
    <x v="1"/>
  </r>
  <r>
    <x v="80"/>
    <x v="181"/>
    <n v="17.905824039653037"/>
    <x v="3"/>
    <x v="1"/>
  </r>
  <r>
    <x v="80"/>
    <x v="182"/>
    <n v="98.698884758364315"/>
    <x v="3"/>
    <x v="1"/>
  </r>
  <r>
    <x v="80"/>
    <x v="183"/>
    <n v="1.3011152416356877"/>
    <x v="3"/>
    <x v="1"/>
  </r>
  <r>
    <x v="80"/>
    <x v="184"/>
    <n v="99.504337050805447"/>
    <x v="3"/>
    <x v="1"/>
  </r>
  <r>
    <x v="80"/>
    <x v="185"/>
    <n v="0.49566294919454773"/>
    <x v="3"/>
    <x v="1"/>
  </r>
  <r>
    <x v="81"/>
    <x v="186"/>
    <n v="99.194547707558854"/>
    <x v="3"/>
    <x v="1"/>
  </r>
  <r>
    <x v="81"/>
    <x v="187"/>
    <n v="0.80545229244114003"/>
    <x v="3"/>
    <x v="1"/>
  </r>
  <r>
    <x v="77"/>
    <x v="152"/>
    <n v="11.688311688311689"/>
    <x v="4"/>
    <x v="1"/>
  </r>
  <r>
    <x v="77"/>
    <x v="153"/>
    <n v="78.679653679653683"/>
    <x v="4"/>
    <x v="1"/>
  </r>
  <r>
    <x v="77"/>
    <x v="154"/>
    <n v="5.6277056277056277"/>
    <x v="4"/>
    <x v="1"/>
  </r>
  <r>
    <x v="77"/>
    <x v="155"/>
    <n v="1.5151515151515151"/>
    <x v="4"/>
    <x v="1"/>
  </r>
  <r>
    <x v="77"/>
    <x v="4"/>
    <n v="2.4891774891774894"/>
    <x v="4"/>
    <x v="1"/>
  </r>
  <r>
    <x v="78"/>
    <x v="156"/>
    <n v="45.454545454545453"/>
    <x v="4"/>
    <x v="1"/>
  </r>
  <r>
    <x v="78"/>
    <x v="157"/>
    <n v="41.125541125541126"/>
    <x v="4"/>
    <x v="1"/>
  </r>
  <r>
    <x v="78"/>
    <x v="158"/>
    <n v="3.8961038961038961"/>
    <x v="4"/>
    <x v="1"/>
  </r>
  <r>
    <x v="78"/>
    <x v="159"/>
    <n v="0"/>
    <x v="4"/>
    <x v="1"/>
  </r>
  <r>
    <x v="78"/>
    <x v="160"/>
    <n v="0.97402597402597402"/>
    <x v="4"/>
    <x v="1"/>
  </r>
  <r>
    <x v="78"/>
    <x v="161"/>
    <n v="0.10822510822510822"/>
    <x v="4"/>
    <x v="1"/>
  </r>
  <r>
    <x v="78"/>
    <x v="162"/>
    <n v="1.4069264069264069"/>
    <x v="4"/>
    <x v="1"/>
  </r>
  <r>
    <x v="78"/>
    <x v="163"/>
    <n v="2.5974025974025974"/>
    <x v="4"/>
    <x v="1"/>
  </r>
  <r>
    <x v="78"/>
    <x v="164"/>
    <n v="0.21645021645021645"/>
    <x v="4"/>
    <x v="1"/>
  </r>
  <r>
    <x v="78"/>
    <x v="165"/>
    <n v="1.7316017316017316"/>
    <x v="4"/>
    <x v="1"/>
  </r>
  <r>
    <x v="78"/>
    <x v="166"/>
    <n v="0.4329004329004329"/>
    <x v="4"/>
    <x v="1"/>
  </r>
  <r>
    <x v="78"/>
    <x v="4"/>
    <n v="2.0562770562770565"/>
    <x v="4"/>
    <x v="1"/>
  </r>
  <r>
    <x v="79"/>
    <x v="167"/>
    <n v="21.212121212121211"/>
    <x v="4"/>
    <x v="1"/>
  </r>
  <r>
    <x v="79"/>
    <x v="168"/>
    <n v="54.112554112554115"/>
    <x v="4"/>
    <x v="1"/>
  </r>
  <r>
    <x v="79"/>
    <x v="169"/>
    <n v="15.367965367965368"/>
    <x v="4"/>
    <x v="1"/>
  </r>
  <r>
    <x v="79"/>
    <x v="170"/>
    <n v="0.4329004329004329"/>
    <x v="4"/>
    <x v="1"/>
  </r>
  <r>
    <x v="79"/>
    <x v="171"/>
    <n v="5.7359307359307357"/>
    <x v="4"/>
    <x v="1"/>
  </r>
  <r>
    <x v="79"/>
    <x v="172"/>
    <n v="0.21645021645021645"/>
    <x v="4"/>
    <x v="1"/>
  </r>
  <r>
    <x v="79"/>
    <x v="4"/>
    <n v="2.9220779220779223"/>
    <x v="4"/>
    <x v="1"/>
  </r>
  <r>
    <x v="80"/>
    <x v="173"/>
    <n v="6.0606060606060606"/>
    <x v="4"/>
    <x v="1"/>
  </r>
  <r>
    <x v="80"/>
    <x v="174"/>
    <n v="93.939393939393938"/>
    <x v="4"/>
    <x v="1"/>
  </r>
  <r>
    <x v="80"/>
    <x v="175"/>
    <n v="56.385281385281388"/>
    <x v="4"/>
    <x v="1"/>
  </r>
  <r>
    <x v="80"/>
    <x v="176"/>
    <n v="16.99134199134199"/>
    <x v="4"/>
    <x v="1"/>
  </r>
  <r>
    <x v="80"/>
    <x v="177"/>
    <n v="10.281385281385282"/>
    <x v="4"/>
    <x v="1"/>
  </r>
  <r>
    <x v="80"/>
    <x v="178"/>
    <n v="1.8398268398268398"/>
    <x v="4"/>
    <x v="1"/>
  </r>
  <r>
    <x v="80"/>
    <x v="179"/>
    <n v="8.4415584415584419"/>
    <x v="4"/>
    <x v="1"/>
  </r>
  <r>
    <x v="80"/>
    <x v="180"/>
    <n v="90.151515151515156"/>
    <x v="4"/>
    <x v="1"/>
  </r>
  <r>
    <x v="80"/>
    <x v="181"/>
    <n v="9.8484848484848477"/>
    <x v="4"/>
    <x v="1"/>
  </r>
  <r>
    <x v="80"/>
    <x v="182"/>
    <n v="99.242424242424249"/>
    <x v="4"/>
    <x v="1"/>
  </r>
  <r>
    <x v="80"/>
    <x v="183"/>
    <n v="0.75757575757575757"/>
    <x v="4"/>
    <x v="1"/>
  </r>
  <r>
    <x v="80"/>
    <x v="184"/>
    <n v="99.783549783549788"/>
    <x v="4"/>
    <x v="1"/>
  </r>
  <r>
    <x v="80"/>
    <x v="185"/>
    <n v="0.21645021645021645"/>
    <x v="4"/>
    <x v="1"/>
  </r>
  <r>
    <x v="81"/>
    <x v="186"/>
    <n v="100"/>
    <x v="4"/>
    <x v="1"/>
  </r>
  <r>
    <x v="81"/>
    <x v="187"/>
    <n v="0"/>
    <x v="4"/>
    <x v="1"/>
  </r>
  <r>
    <x v="77"/>
    <x v="152"/>
    <n v="15.025906735751295"/>
    <x v="5"/>
    <x v="1"/>
  </r>
  <r>
    <x v="77"/>
    <x v="153"/>
    <n v="77.202072538860108"/>
    <x v="5"/>
    <x v="1"/>
  </r>
  <r>
    <x v="77"/>
    <x v="154"/>
    <n v="3.6269430051813472"/>
    <x v="5"/>
    <x v="1"/>
  </r>
  <r>
    <x v="77"/>
    <x v="155"/>
    <n v="2.0725388601036268"/>
    <x v="5"/>
    <x v="1"/>
  </r>
  <r>
    <x v="77"/>
    <x v="4"/>
    <n v="2.0725388601036268"/>
    <x v="5"/>
    <x v="1"/>
  </r>
  <r>
    <x v="78"/>
    <x v="156"/>
    <n v="41.968911917098445"/>
    <x v="5"/>
    <x v="1"/>
  </r>
  <r>
    <x v="78"/>
    <x v="157"/>
    <n v="43.005181347150256"/>
    <x v="5"/>
    <x v="1"/>
  </r>
  <r>
    <x v="78"/>
    <x v="158"/>
    <n v="2.0725388601036268"/>
    <x v="5"/>
    <x v="1"/>
  </r>
  <r>
    <x v="78"/>
    <x v="159"/>
    <n v="0"/>
    <x v="5"/>
    <x v="1"/>
  </r>
  <r>
    <x v="78"/>
    <x v="160"/>
    <n v="0"/>
    <x v="5"/>
    <x v="1"/>
  </r>
  <r>
    <x v="78"/>
    <x v="161"/>
    <n v="0.51813471502590669"/>
    <x v="5"/>
    <x v="1"/>
  </r>
  <r>
    <x v="78"/>
    <x v="162"/>
    <n v="0.51813471502590669"/>
    <x v="5"/>
    <x v="1"/>
  </r>
  <r>
    <x v="78"/>
    <x v="163"/>
    <n v="3.6269430051813472"/>
    <x v="5"/>
    <x v="1"/>
  </r>
  <r>
    <x v="78"/>
    <x v="164"/>
    <n v="0"/>
    <x v="5"/>
    <x v="1"/>
  </r>
  <r>
    <x v="78"/>
    <x v="165"/>
    <n v="5.6994818652849739"/>
    <x v="5"/>
    <x v="1"/>
  </r>
  <r>
    <x v="78"/>
    <x v="166"/>
    <n v="0"/>
    <x v="5"/>
    <x v="1"/>
  </r>
  <r>
    <x v="78"/>
    <x v="4"/>
    <n v="2.5906735751295336"/>
    <x v="5"/>
    <x v="1"/>
  </r>
  <r>
    <x v="79"/>
    <x v="167"/>
    <n v="24.870466321243523"/>
    <x v="5"/>
    <x v="1"/>
  </r>
  <r>
    <x v="79"/>
    <x v="168"/>
    <n v="54.404145077720209"/>
    <x v="5"/>
    <x v="1"/>
  </r>
  <r>
    <x v="79"/>
    <x v="169"/>
    <n v="12.435233160621761"/>
    <x v="5"/>
    <x v="1"/>
  </r>
  <r>
    <x v="79"/>
    <x v="170"/>
    <n v="0.51813471502590669"/>
    <x v="5"/>
    <x v="1"/>
  </r>
  <r>
    <x v="79"/>
    <x v="171"/>
    <n v="2.5906735751295336"/>
    <x v="5"/>
    <x v="1"/>
  </r>
  <r>
    <x v="79"/>
    <x v="172"/>
    <n v="0.51813471502590669"/>
    <x v="5"/>
    <x v="1"/>
  </r>
  <r>
    <x v="79"/>
    <x v="4"/>
    <n v="4.6632124352331603"/>
    <x v="5"/>
    <x v="1"/>
  </r>
  <r>
    <x v="80"/>
    <x v="173"/>
    <n v="6.7357512953367875"/>
    <x v="5"/>
    <x v="1"/>
  </r>
  <r>
    <x v="80"/>
    <x v="174"/>
    <n v="93.264248704663217"/>
    <x v="5"/>
    <x v="1"/>
  </r>
  <r>
    <x v="80"/>
    <x v="175"/>
    <n v="58.549222797927463"/>
    <x v="5"/>
    <x v="1"/>
  </r>
  <r>
    <x v="80"/>
    <x v="176"/>
    <n v="17.616580310880828"/>
    <x v="5"/>
    <x v="1"/>
  </r>
  <r>
    <x v="80"/>
    <x v="177"/>
    <n v="10.362694300518134"/>
    <x v="5"/>
    <x v="1"/>
  </r>
  <r>
    <x v="80"/>
    <x v="178"/>
    <n v="0.51813471502590669"/>
    <x v="5"/>
    <x v="1"/>
  </r>
  <r>
    <x v="80"/>
    <x v="179"/>
    <n v="6.2176165803108807"/>
    <x v="5"/>
    <x v="1"/>
  </r>
  <r>
    <x v="80"/>
    <x v="180"/>
    <n v="87.564766839378237"/>
    <x v="5"/>
    <x v="1"/>
  </r>
  <r>
    <x v="80"/>
    <x v="181"/>
    <n v="12.435233160621761"/>
    <x v="5"/>
    <x v="1"/>
  </r>
  <r>
    <x v="80"/>
    <x v="182"/>
    <n v="100"/>
    <x v="5"/>
    <x v="1"/>
  </r>
  <r>
    <x v="80"/>
    <x v="183"/>
    <n v="0"/>
    <x v="5"/>
    <x v="1"/>
  </r>
  <r>
    <x v="80"/>
    <x v="184"/>
    <n v="100"/>
    <x v="5"/>
    <x v="1"/>
  </r>
  <r>
    <x v="80"/>
    <x v="185"/>
    <n v="0"/>
    <x v="5"/>
    <x v="1"/>
  </r>
  <r>
    <x v="81"/>
    <x v="186"/>
    <n v="100"/>
    <x v="5"/>
    <x v="1"/>
  </r>
  <r>
    <x v="81"/>
    <x v="187"/>
    <n v="0"/>
    <x v="5"/>
    <x v="1"/>
  </r>
  <r>
    <x v="77"/>
    <x v="152"/>
    <n v="15"/>
    <x v="6"/>
    <x v="1"/>
  </r>
  <r>
    <x v="77"/>
    <x v="153"/>
    <n v="70"/>
    <x v="6"/>
    <x v="1"/>
  </r>
  <r>
    <x v="77"/>
    <x v="154"/>
    <n v="10.625"/>
    <x v="6"/>
    <x v="1"/>
  </r>
  <r>
    <x v="77"/>
    <x v="155"/>
    <n v="1.25"/>
    <x v="6"/>
    <x v="1"/>
  </r>
  <r>
    <x v="77"/>
    <x v="4"/>
    <n v="3.125"/>
    <x v="6"/>
    <x v="1"/>
  </r>
  <r>
    <x v="78"/>
    <x v="156"/>
    <n v="31.875"/>
    <x v="6"/>
    <x v="1"/>
  </r>
  <r>
    <x v="78"/>
    <x v="157"/>
    <n v="45.625"/>
    <x v="6"/>
    <x v="1"/>
  </r>
  <r>
    <x v="78"/>
    <x v="158"/>
    <n v="10"/>
    <x v="6"/>
    <x v="1"/>
  </r>
  <r>
    <x v="78"/>
    <x v="159"/>
    <n v="0"/>
    <x v="6"/>
    <x v="1"/>
  </r>
  <r>
    <x v="78"/>
    <x v="160"/>
    <n v="1.875"/>
    <x v="6"/>
    <x v="1"/>
  </r>
  <r>
    <x v="78"/>
    <x v="161"/>
    <n v="0"/>
    <x v="6"/>
    <x v="1"/>
  </r>
  <r>
    <x v="78"/>
    <x v="162"/>
    <n v="3.125"/>
    <x v="6"/>
    <x v="1"/>
  </r>
  <r>
    <x v="78"/>
    <x v="163"/>
    <n v="3.125"/>
    <x v="6"/>
    <x v="1"/>
  </r>
  <r>
    <x v="78"/>
    <x v="164"/>
    <n v="0"/>
    <x v="6"/>
    <x v="1"/>
  </r>
  <r>
    <x v="78"/>
    <x v="165"/>
    <n v="0.625"/>
    <x v="6"/>
    <x v="1"/>
  </r>
  <r>
    <x v="78"/>
    <x v="166"/>
    <n v="0.625"/>
    <x v="6"/>
    <x v="1"/>
  </r>
  <r>
    <x v="78"/>
    <x v="4"/>
    <n v="3.125"/>
    <x v="6"/>
    <x v="1"/>
  </r>
  <r>
    <x v="79"/>
    <x v="167"/>
    <n v="17.5"/>
    <x v="6"/>
    <x v="1"/>
  </r>
  <r>
    <x v="79"/>
    <x v="168"/>
    <n v="53.125"/>
    <x v="6"/>
    <x v="1"/>
  </r>
  <r>
    <x v="79"/>
    <x v="169"/>
    <n v="8.75"/>
    <x v="6"/>
    <x v="1"/>
  </r>
  <r>
    <x v="79"/>
    <x v="170"/>
    <n v="0.625"/>
    <x v="6"/>
    <x v="1"/>
  </r>
  <r>
    <x v="79"/>
    <x v="171"/>
    <n v="16.875"/>
    <x v="6"/>
    <x v="1"/>
  </r>
  <r>
    <x v="79"/>
    <x v="172"/>
    <n v="0"/>
    <x v="6"/>
    <x v="1"/>
  </r>
  <r>
    <x v="79"/>
    <x v="4"/>
    <n v="3.125"/>
    <x v="6"/>
    <x v="1"/>
  </r>
  <r>
    <x v="80"/>
    <x v="173"/>
    <n v="8.75"/>
    <x v="6"/>
    <x v="1"/>
  </r>
  <r>
    <x v="80"/>
    <x v="174"/>
    <n v="91.25"/>
    <x v="6"/>
    <x v="1"/>
  </r>
  <r>
    <x v="80"/>
    <x v="175"/>
    <n v="59.375"/>
    <x v="6"/>
    <x v="1"/>
  </r>
  <r>
    <x v="80"/>
    <x v="176"/>
    <n v="17.5"/>
    <x v="6"/>
    <x v="1"/>
  </r>
  <r>
    <x v="80"/>
    <x v="177"/>
    <n v="3.75"/>
    <x v="6"/>
    <x v="1"/>
  </r>
  <r>
    <x v="80"/>
    <x v="178"/>
    <n v="4.375"/>
    <x v="6"/>
    <x v="1"/>
  </r>
  <r>
    <x v="80"/>
    <x v="179"/>
    <n v="6.25"/>
    <x v="6"/>
    <x v="1"/>
  </r>
  <r>
    <x v="80"/>
    <x v="180"/>
    <n v="91.875"/>
    <x v="6"/>
    <x v="1"/>
  </r>
  <r>
    <x v="80"/>
    <x v="181"/>
    <n v="8.125"/>
    <x v="6"/>
    <x v="1"/>
  </r>
  <r>
    <x v="80"/>
    <x v="182"/>
    <n v="99.375"/>
    <x v="6"/>
    <x v="1"/>
  </r>
  <r>
    <x v="80"/>
    <x v="183"/>
    <n v="0.625"/>
    <x v="6"/>
    <x v="1"/>
  </r>
  <r>
    <x v="80"/>
    <x v="184"/>
    <n v="100"/>
    <x v="6"/>
    <x v="1"/>
  </r>
  <r>
    <x v="80"/>
    <x v="185"/>
    <n v="0"/>
    <x v="6"/>
    <x v="1"/>
  </r>
  <r>
    <x v="81"/>
    <x v="186"/>
    <n v="100"/>
    <x v="6"/>
    <x v="1"/>
  </r>
  <r>
    <x v="81"/>
    <x v="187"/>
    <n v="0"/>
    <x v="6"/>
    <x v="1"/>
  </r>
  <r>
    <x v="77"/>
    <x v="152"/>
    <n v="10.067114093959731"/>
    <x v="7"/>
    <x v="1"/>
  </r>
  <r>
    <x v="77"/>
    <x v="153"/>
    <n v="78.523489932885909"/>
    <x v="7"/>
    <x v="1"/>
  </r>
  <r>
    <x v="77"/>
    <x v="154"/>
    <n v="5.3691275167785237"/>
    <x v="7"/>
    <x v="1"/>
  </r>
  <r>
    <x v="77"/>
    <x v="155"/>
    <n v="2.348993288590604"/>
    <x v="7"/>
    <x v="1"/>
  </r>
  <r>
    <x v="77"/>
    <x v="4"/>
    <n v="3.6912751677852347"/>
    <x v="7"/>
    <x v="1"/>
  </r>
  <r>
    <x v="78"/>
    <x v="156"/>
    <n v="47.986577181208055"/>
    <x v="7"/>
    <x v="1"/>
  </r>
  <r>
    <x v="78"/>
    <x v="157"/>
    <n v="39.597315436241608"/>
    <x v="7"/>
    <x v="1"/>
  </r>
  <r>
    <x v="78"/>
    <x v="158"/>
    <n v="2.0134228187919465"/>
    <x v="7"/>
    <x v="1"/>
  </r>
  <r>
    <x v="78"/>
    <x v="159"/>
    <n v="0"/>
    <x v="7"/>
    <x v="1"/>
  </r>
  <r>
    <x v="78"/>
    <x v="160"/>
    <n v="0.67114093959731547"/>
    <x v="7"/>
    <x v="1"/>
  </r>
  <r>
    <x v="78"/>
    <x v="161"/>
    <n v="0"/>
    <x v="7"/>
    <x v="1"/>
  </r>
  <r>
    <x v="78"/>
    <x v="162"/>
    <n v="2.0134228187919465"/>
    <x v="7"/>
    <x v="1"/>
  </r>
  <r>
    <x v="78"/>
    <x v="163"/>
    <n v="3.3557046979865772"/>
    <x v="7"/>
    <x v="1"/>
  </r>
  <r>
    <x v="78"/>
    <x v="164"/>
    <n v="0.33557046979865773"/>
    <x v="7"/>
    <x v="1"/>
  </r>
  <r>
    <x v="78"/>
    <x v="165"/>
    <n v="1.0067114093959733"/>
    <x v="7"/>
    <x v="1"/>
  </r>
  <r>
    <x v="78"/>
    <x v="166"/>
    <n v="0.33557046979865773"/>
    <x v="7"/>
    <x v="1"/>
  </r>
  <r>
    <x v="78"/>
    <x v="4"/>
    <n v="2.6845637583892619"/>
    <x v="7"/>
    <x v="1"/>
  </r>
  <r>
    <x v="79"/>
    <x v="167"/>
    <n v="29.19463087248322"/>
    <x v="7"/>
    <x v="1"/>
  </r>
  <r>
    <x v="79"/>
    <x v="168"/>
    <n v="50.671140939597315"/>
    <x v="7"/>
    <x v="1"/>
  </r>
  <r>
    <x v="79"/>
    <x v="169"/>
    <n v="12.416107382550335"/>
    <x v="7"/>
    <x v="1"/>
  </r>
  <r>
    <x v="79"/>
    <x v="170"/>
    <n v="0.33557046979865773"/>
    <x v="7"/>
    <x v="1"/>
  </r>
  <r>
    <x v="79"/>
    <x v="171"/>
    <n v="4.3624161073825505"/>
    <x v="7"/>
    <x v="1"/>
  </r>
  <r>
    <x v="79"/>
    <x v="172"/>
    <n v="0.33557046979865773"/>
    <x v="7"/>
    <x v="1"/>
  </r>
  <r>
    <x v="79"/>
    <x v="4"/>
    <n v="2.6845637583892619"/>
    <x v="7"/>
    <x v="1"/>
  </r>
  <r>
    <x v="80"/>
    <x v="173"/>
    <n v="5.7046979865771812"/>
    <x v="7"/>
    <x v="1"/>
  </r>
  <r>
    <x v="80"/>
    <x v="174"/>
    <n v="94.295302013422813"/>
    <x v="7"/>
    <x v="1"/>
  </r>
  <r>
    <x v="80"/>
    <x v="175"/>
    <n v="56.375838926174495"/>
    <x v="7"/>
    <x v="1"/>
  </r>
  <r>
    <x v="80"/>
    <x v="176"/>
    <n v="16.44295302013423"/>
    <x v="7"/>
    <x v="1"/>
  </r>
  <r>
    <x v="80"/>
    <x v="177"/>
    <n v="11.073825503355705"/>
    <x v="7"/>
    <x v="1"/>
  </r>
  <r>
    <x v="80"/>
    <x v="178"/>
    <n v="1.3422818791946309"/>
    <x v="7"/>
    <x v="1"/>
  </r>
  <r>
    <x v="80"/>
    <x v="179"/>
    <n v="9.0604026845637584"/>
    <x v="7"/>
    <x v="1"/>
  </r>
  <r>
    <x v="80"/>
    <x v="180"/>
    <n v="92.617449664429529"/>
    <x v="7"/>
    <x v="1"/>
  </r>
  <r>
    <x v="80"/>
    <x v="181"/>
    <n v="7.3825503355704694"/>
    <x v="7"/>
    <x v="1"/>
  </r>
  <r>
    <x v="80"/>
    <x v="182"/>
    <n v="99.664429530201346"/>
    <x v="7"/>
    <x v="1"/>
  </r>
  <r>
    <x v="80"/>
    <x v="183"/>
    <n v="0.33557046979865773"/>
    <x v="7"/>
    <x v="1"/>
  </r>
  <r>
    <x v="80"/>
    <x v="184"/>
    <n v="100"/>
    <x v="7"/>
    <x v="1"/>
  </r>
  <r>
    <x v="80"/>
    <x v="185"/>
    <n v="0"/>
    <x v="7"/>
    <x v="1"/>
  </r>
  <r>
    <x v="81"/>
    <x v="186"/>
    <n v="100"/>
    <x v="7"/>
    <x v="1"/>
  </r>
  <r>
    <x v="81"/>
    <x v="187"/>
    <n v="0"/>
    <x v="7"/>
    <x v="1"/>
  </r>
  <r>
    <x v="77"/>
    <x v="152"/>
    <n v="9.1575091575091569"/>
    <x v="8"/>
    <x v="1"/>
  </r>
  <r>
    <x v="77"/>
    <x v="153"/>
    <n v="84.981684981684978"/>
    <x v="8"/>
    <x v="1"/>
  </r>
  <r>
    <x v="77"/>
    <x v="154"/>
    <n v="4.395604395604396"/>
    <x v="8"/>
    <x v="1"/>
  </r>
  <r>
    <x v="77"/>
    <x v="155"/>
    <n v="0.36630036630036628"/>
    <x v="8"/>
    <x v="1"/>
  </r>
  <r>
    <x v="77"/>
    <x v="4"/>
    <n v="1.098901098901099"/>
    <x v="8"/>
    <x v="1"/>
  </r>
  <r>
    <x v="78"/>
    <x v="156"/>
    <n v="53.113553113553117"/>
    <x v="8"/>
    <x v="1"/>
  </r>
  <r>
    <x v="78"/>
    <x v="157"/>
    <n v="38.827838827838825"/>
    <x v="8"/>
    <x v="1"/>
  </r>
  <r>
    <x v="78"/>
    <x v="158"/>
    <n v="3.6630036630036629"/>
    <x v="8"/>
    <x v="1"/>
  </r>
  <r>
    <x v="78"/>
    <x v="159"/>
    <n v="0"/>
    <x v="8"/>
    <x v="1"/>
  </r>
  <r>
    <x v="78"/>
    <x v="160"/>
    <n v="1.4652014652014651"/>
    <x v="8"/>
    <x v="1"/>
  </r>
  <r>
    <x v="78"/>
    <x v="161"/>
    <n v="0"/>
    <x v="8"/>
    <x v="1"/>
  </r>
  <r>
    <x v="78"/>
    <x v="162"/>
    <n v="0.36630036630036628"/>
    <x v="8"/>
    <x v="1"/>
  </r>
  <r>
    <x v="78"/>
    <x v="163"/>
    <n v="0.73260073260073255"/>
    <x v="8"/>
    <x v="1"/>
  </r>
  <r>
    <x v="78"/>
    <x v="164"/>
    <n v="0.36630036630036628"/>
    <x v="8"/>
    <x v="1"/>
  </r>
  <r>
    <x v="78"/>
    <x v="165"/>
    <n v="0.36630036630036628"/>
    <x v="8"/>
    <x v="1"/>
  </r>
  <r>
    <x v="78"/>
    <x v="166"/>
    <n v="0.73260073260073255"/>
    <x v="8"/>
    <x v="1"/>
  </r>
  <r>
    <x v="78"/>
    <x v="4"/>
    <n v="0.36630036630036628"/>
    <x v="8"/>
    <x v="1"/>
  </r>
  <r>
    <x v="79"/>
    <x v="167"/>
    <n v="12.087912087912088"/>
    <x v="8"/>
    <x v="1"/>
  </r>
  <r>
    <x v="79"/>
    <x v="168"/>
    <n v="58.241758241758241"/>
    <x v="8"/>
    <x v="1"/>
  </r>
  <r>
    <x v="79"/>
    <x v="169"/>
    <n v="24.542124542124544"/>
    <x v="8"/>
    <x v="1"/>
  </r>
  <r>
    <x v="79"/>
    <x v="170"/>
    <n v="0.36630036630036628"/>
    <x v="8"/>
    <x v="1"/>
  </r>
  <r>
    <x v="79"/>
    <x v="171"/>
    <n v="2.9304029304029302"/>
    <x v="8"/>
    <x v="1"/>
  </r>
  <r>
    <x v="79"/>
    <x v="172"/>
    <n v="0"/>
    <x v="8"/>
    <x v="1"/>
  </r>
  <r>
    <x v="79"/>
    <x v="4"/>
    <n v="1.8315018315018314"/>
    <x v="8"/>
    <x v="1"/>
  </r>
  <r>
    <x v="80"/>
    <x v="173"/>
    <n v="4.395604395604396"/>
    <x v="8"/>
    <x v="1"/>
  </r>
  <r>
    <x v="80"/>
    <x v="174"/>
    <n v="95.604395604395606"/>
    <x v="8"/>
    <x v="1"/>
  </r>
  <r>
    <x v="80"/>
    <x v="175"/>
    <n v="53.113553113553117"/>
    <x v="8"/>
    <x v="1"/>
  </r>
  <r>
    <x v="80"/>
    <x v="176"/>
    <n v="16.84981684981685"/>
    <x v="8"/>
    <x v="1"/>
  </r>
  <r>
    <x v="80"/>
    <x v="177"/>
    <n v="13.186813186813186"/>
    <x v="8"/>
    <x v="1"/>
  </r>
  <r>
    <x v="80"/>
    <x v="178"/>
    <n v="1.8315018315018314"/>
    <x v="8"/>
    <x v="1"/>
  </r>
  <r>
    <x v="80"/>
    <x v="179"/>
    <n v="10.622710622710622"/>
    <x v="8"/>
    <x v="1"/>
  </r>
  <r>
    <x v="80"/>
    <x v="180"/>
    <n v="88.278388278388277"/>
    <x v="8"/>
    <x v="1"/>
  </r>
  <r>
    <x v="80"/>
    <x v="181"/>
    <n v="11.721611721611721"/>
    <x v="8"/>
    <x v="1"/>
  </r>
  <r>
    <x v="80"/>
    <x v="182"/>
    <n v="98.168498168498175"/>
    <x v="8"/>
    <x v="1"/>
  </r>
  <r>
    <x v="80"/>
    <x v="183"/>
    <n v="1.8315018315018314"/>
    <x v="8"/>
    <x v="1"/>
  </r>
  <r>
    <x v="80"/>
    <x v="184"/>
    <n v="99.26739926739927"/>
    <x v="8"/>
    <x v="1"/>
  </r>
  <r>
    <x v="80"/>
    <x v="185"/>
    <n v="0.73260073260073255"/>
    <x v="8"/>
    <x v="1"/>
  </r>
  <r>
    <x v="81"/>
    <x v="186"/>
    <n v="100"/>
    <x v="8"/>
    <x v="1"/>
  </r>
  <r>
    <x v="81"/>
    <x v="187"/>
    <n v="0"/>
    <x v="8"/>
    <x v="1"/>
  </r>
  <r>
    <x v="77"/>
    <x v="152"/>
    <n v="9.3023255813953494"/>
    <x v="9"/>
    <x v="1"/>
  </r>
  <r>
    <x v="77"/>
    <x v="153"/>
    <n v="76.45348837209302"/>
    <x v="9"/>
    <x v="1"/>
  </r>
  <r>
    <x v="77"/>
    <x v="154"/>
    <n v="9.3023255813953494"/>
    <x v="9"/>
    <x v="1"/>
  </r>
  <r>
    <x v="77"/>
    <x v="155"/>
    <n v="1.7441860465116279"/>
    <x v="9"/>
    <x v="1"/>
  </r>
  <r>
    <x v="77"/>
    <x v="4"/>
    <n v="3.1976744186046511"/>
    <x v="9"/>
    <x v="1"/>
  </r>
  <r>
    <x v="78"/>
    <x v="156"/>
    <n v="69.186046511627907"/>
    <x v="9"/>
    <x v="1"/>
  </r>
  <r>
    <x v="78"/>
    <x v="157"/>
    <n v="18.604651162790699"/>
    <x v="9"/>
    <x v="1"/>
  </r>
  <r>
    <x v="78"/>
    <x v="158"/>
    <n v="3.4883720930232558"/>
    <x v="9"/>
    <x v="1"/>
  </r>
  <r>
    <x v="78"/>
    <x v="159"/>
    <n v="0"/>
    <x v="9"/>
    <x v="1"/>
  </r>
  <r>
    <x v="78"/>
    <x v="160"/>
    <n v="2.0348837209302326"/>
    <x v="9"/>
    <x v="1"/>
  </r>
  <r>
    <x v="78"/>
    <x v="161"/>
    <n v="0.29069767441860467"/>
    <x v="9"/>
    <x v="1"/>
  </r>
  <r>
    <x v="78"/>
    <x v="162"/>
    <n v="2.3255813953488373"/>
    <x v="9"/>
    <x v="1"/>
  </r>
  <r>
    <x v="78"/>
    <x v="163"/>
    <n v="2.0348837209302326"/>
    <x v="9"/>
    <x v="1"/>
  </r>
  <r>
    <x v="78"/>
    <x v="164"/>
    <n v="0"/>
    <x v="9"/>
    <x v="1"/>
  </r>
  <r>
    <x v="78"/>
    <x v="165"/>
    <n v="1.1627906976744187"/>
    <x v="9"/>
    <x v="1"/>
  </r>
  <r>
    <x v="78"/>
    <x v="166"/>
    <n v="0"/>
    <x v="9"/>
    <x v="1"/>
  </r>
  <r>
    <x v="78"/>
    <x v="4"/>
    <n v="0.87209302325581395"/>
    <x v="9"/>
    <x v="1"/>
  </r>
  <r>
    <x v="79"/>
    <x v="167"/>
    <n v="56.395348837209305"/>
    <x v="9"/>
    <x v="1"/>
  </r>
  <r>
    <x v="79"/>
    <x v="168"/>
    <n v="27.61627906976744"/>
    <x v="9"/>
    <x v="1"/>
  </r>
  <r>
    <x v="79"/>
    <x v="169"/>
    <n v="4.6511627906976747"/>
    <x v="9"/>
    <x v="1"/>
  </r>
  <r>
    <x v="79"/>
    <x v="170"/>
    <n v="0.58139534883720934"/>
    <x v="9"/>
    <x v="1"/>
  </r>
  <r>
    <x v="79"/>
    <x v="171"/>
    <n v="8.1395348837209305"/>
    <x v="9"/>
    <x v="1"/>
  </r>
  <r>
    <x v="79"/>
    <x v="172"/>
    <n v="0"/>
    <x v="9"/>
    <x v="1"/>
  </r>
  <r>
    <x v="79"/>
    <x v="4"/>
    <n v="2.6162790697674421"/>
    <x v="9"/>
    <x v="1"/>
  </r>
  <r>
    <x v="80"/>
    <x v="173"/>
    <n v="5.2325581395348841"/>
    <x v="9"/>
    <x v="1"/>
  </r>
  <r>
    <x v="80"/>
    <x v="174"/>
    <n v="94.767441860465112"/>
    <x v="9"/>
    <x v="1"/>
  </r>
  <r>
    <x v="80"/>
    <x v="175"/>
    <n v="42.151162790697676"/>
    <x v="9"/>
    <x v="1"/>
  </r>
  <r>
    <x v="80"/>
    <x v="176"/>
    <n v="7.2674418604651159"/>
    <x v="9"/>
    <x v="1"/>
  </r>
  <r>
    <x v="80"/>
    <x v="177"/>
    <n v="25.290697674418606"/>
    <x v="9"/>
    <x v="1"/>
  </r>
  <r>
    <x v="80"/>
    <x v="178"/>
    <n v="2.6162790697674421"/>
    <x v="9"/>
    <x v="1"/>
  </r>
  <r>
    <x v="80"/>
    <x v="179"/>
    <n v="17.441860465116278"/>
    <x v="9"/>
    <x v="1"/>
  </r>
  <r>
    <x v="80"/>
    <x v="180"/>
    <n v="90.406976744186053"/>
    <x v="9"/>
    <x v="1"/>
  </r>
  <r>
    <x v="80"/>
    <x v="181"/>
    <n v="9.5930232558139537"/>
    <x v="9"/>
    <x v="1"/>
  </r>
  <r>
    <x v="80"/>
    <x v="182"/>
    <n v="99.127906976744185"/>
    <x v="9"/>
    <x v="1"/>
  </r>
  <r>
    <x v="80"/>
    <x v="183"/>
    <n v="0.87209302325581395"/>
    <x v="9"/>
    <x v="1"/>
  </r>
  <r>
    <x v="80"/>
    <x v="184"/>
    <n v="99.70930232558139"/>
    <x v="9"/>
    <x v="1"/>
  </r>
  <r>
    <x v="80"/>
    <x v="185"/>
    <n v="0.29069767441860467"/>
    <x v="9"/>
    <x v="1"/>
  </r>
  <r>
    <x v="81"/>
    <x v="186"/>
    <n v="99.70930232558139"/>
    <x v="9"/>
    <x v="1"/>
  </r>
  <r>
    <x v="81"/>
    <x v="187"/>
    <n v="0.29069767441860467"/>
    <x v="9"/>
    <x v="1"/>
  </r>
  <r>
    <x v="77"/>
    <x v="152"/>
    <n v="10.931174089068826"/>
    <x v="10"/>
    <x v="1"/>
  </r>
  <r>
    <x v="77"/>
    <x v="153"/>
    <n v="56.680161943319838"/>
    <x v="10"/>
    <x v="1"/>
  </r>
  <r>
    <x v="77"/>
    <x v="154"/>
    <n v="17.408906882591094"/>
    <x v="10"/>
    <x v="1"/>
  </r>
  <r>
    <x v="77"/>
    <x v="155"/>
    <n v="6.4777327935222671"/>
    <x v="10"/>
    <x v="1"/>
  </r>
  <r>
    <x v="77"/>
    <x v="4"/>
    <n v="8.5020242914979764"/>
    <x v="10"/>
    <x v="1"/>
  </r>
  <r>
    <x v="78"/>
    <x v="156"/>
    <n v="67.206477732793516"/>
    <x v="10"/>
    <x v="1"/>
  </r>
  <r>
    <x v="78"/>
    <x v="157"/>
    <n v="10.931174089068826"/>
    <x v="10"/>
    <x v="1"/>
  </r>
  <r>
    <x v="78"/>
    <x v="158"/>
    <n v="2.0242914979757085"/>
    <x v="10"/>
    <x v="1"/>
  </r>
  <r>
    <x v="78"/>
    <x v="159"/>
    <n v="0.40485829959514169"/>
    <x v="10"/>
    <x v="1"/>
  </r>
  <r>
    <x v="78"/>
    <x v="160"/>
    <n v="1.6194331983805668"/>
    <x v="10"/>
    <x v="1"/>
  </r>
  <r>
    <x v="78"/>
    <x v="161"/>
    <n v="1.214574898785425"/>
    <x v="10"/>
    <x v="1"/>
  </r>
  <r>
    <x v="78"/>
    <x v="162"/>
    <n v="9.7165991902834001"/>
    <x v="10"/>
    <x v="1"/>
  </r>
  <r>
    <x v="78"/>
    <x v="163"/>
    <n v="2.0242914979757085"/>
    <x v="10"/>
    <x v="1"/>
  </r>
  <r>
    <x v="78"/>
    <x v="164"/>
    <n v="0.40485829959514169"/>
    <x v="10"/>
    <x v="1"/>
  </r>
  <r>
    <x v="78"/>
    <x v="165"/>
    <n v="2.42914979757085"/>
    <x v="10"/>
    <x v="1"/>
  </r>
  <r>
    <x v="78"/>
    <x v="166"/>
    <n v="0.40485829959514169"/>
    <x v="10"/>
    <x v="1"/>
  </r>
  <r>
    <x v="78"/>
    <x v="4"/>
    <n v="1.6194331983805668"/>
    <x v="10"/>
    <x v="1"/>
  </r>
  <r>
    <x v="79"/>
    <x v="167"/>
    <n v="70.850202429149803"/>
    <x v="10"/>
    <x v="1"/>
  </r>
  <r>
    <x v="79"/>
    <x v="168"/>
    <n v="16.599190283400809"/>
    <x v="10"/>
    <x v="1"/>
  </r>
  <r>
    <x v="79"/>
    <x v="169"/>
    <n v="4.048582995951417"/>
    <x v="10"/>
    <x v="1"/>
  </r>
  <r>
    <x v="79"/>
    <x v="170"/>
    <n v="1.214574898785425"/>
    <x v="10"/>
    <x v="1"/>
  </r>
  <r>
    <x v="79"/>
    <x v="171"/>
    <n v="4.8582995951417001"/>
    <x v="10"/>
    <x v="1"/>
  </r>
  <r>
    <x v="79"/>
    <x v="172"/>
    <n v="0"/>
    <x v="10"/>
    <x v="1"/>
  </r>
  <r>
    <x v="79"/>
    <x v="4"/>
    <n v="2.42914979757085"/>
    <x v="10"/>
    <x v="1"/>
  </r>
  <r>
    <x v="80"/>
    <x v="173"/>
    <n v="12.955465587044534"/>
    <x v="10"/>
    <x v="1"/>
  </r>
  <r>
    <x v="80"/>
    <x v="174"/>
    <n v="87.044534412955471"/>
    <x v="10"/>
    <x v="1"/>
  </r>
  <r>
    <x v="80"/>
    <x v="175"/>
    <n v="16.599190283400809"/>
    <x v="10"/>
    <x v="1"/>
  </r>
  <r>
    <x v="80"/>
    <x v="176"/>
    <n v="2.0242914979757085"/>
    <x v="10"/>
    <x v="1"/>
  </r>
  <r>
    <x v="80"/>
    <x v="177"/>
    <n v="40.08097165991903"/>
    <x v="10"/>
    <x v="1"/>
  </r>
  <r>
    <x v="80"/>
    <x v="178"/>
    <n v="11.336032388663968"/>
    <x v="10"/>
    <x v="1"/>
  </r>
  <r>
    <x v="80"/>
    <x v="179"/>
    <n v="17.004048582995953"/>
    <x v="10"/>
    <x v="1"/>
  </r>
  <r>
    <x v="80"/>
    <x v="180"/>
    <n v="80.566801619433193"/>
    <x v="10"/>
    <x v="1"/>
  </r>
  <r>
    <x v="80"/>
    <x v="181"/>
    <n v="19.4331983805668"/>
    <x v="10"/>
    <x v="1"/>
  </r>
  <r>
    <x v="80"/>
    <x v="182"/>
    <n v="97.97570850202429"/>
    <x v="10"/>
    <x v="1"/>
  </r>
  <r>
    <x v="80"/>
    <x v="183"/>
    <n v="2.0242914979757085"/>
    <x v="10"/>
    <x v="1"/>
  </r>
  <r>
    <x v="80"/>
    <x v="184"/>
    <n v="99.190283400809719"/>
    <x v="10"/>
    <x v="1"/>
  </r>
  <r>
    <x v="80"/>
    <x v="185"/>
    <n v="0.80971659919028338"/>
    <x v="10"/>
    <x v="1"/>
  </r>
  <r>
    <x v="81"/>
    <x v="186"/>
    <n v="100"/>
    <x v="10"/>
    <x v="1"/>
  </r>
  <r>
    <x v="81"/>
    <x v="187"/>
    <n v="0"/>
    <x v="10"/>
    <x v="1"/>
  </r>
  <r>
    <x v="77"/>
    <x v="152"/>
    <n v="13.703703703703704"/>
    <x v="11"/>
    <x v="1"/>
  </r>
  <r>
    <x v="77"/>
    <x v="153"/>
    <n v="65.18518518518519"/>
    <x v="11"/>
    <x v="1"/>
  </r>
  <r>
    <x v="77"/>
    <x v="154"/>
    <n v="9.6296296296296298"/>
    <x v="11"/>
    <x v="1"/>
  </r>
  <r>
    <x v="77"/>
    <x v="155"/>
    <n v="2.9629629629629628"/>
    <x v="11"/>
    <x v="1"/>
  </r>
  <r>
    <x v="77"/>
    <x v="4"/>
    <n v="8.518518518518519"/>
    <x v="11"/>
    <x v="1"/>
  </r>
  <r>
    <x v="78"/>
    <x v="156"/>
    <n v="63.333333333333336"/>
    <x v="11"/>
    <x v="1"/>
  </r>
  <r>
    <x v="78"/>
    <x v="157"/>
    <n v="11.481481481481481"/>
    <x v="11"/>
    <x v="1"/>
  </r>
  <r>
    <x v="78"/>
    <x v="158"/>
    <n v="1.4814814814814814"/>
    <x v="11"/>
    <x v="1"/>
  </r>
  <r>
    <x v="78"/>
    <x v="159"/>
    <n v="0"/>
    <x v="11"/>
    <x v="1"/>
  </r>
  <r>
    <x v="78"/>
    <x v="160"/>
    <n v="2.5925925925925926"/>
    <x v="11"/>
    <x v="1"/>
  </r>
  <r>
    <x v="78"/>
    <x v="161"/>
    <n v="0"/>
    <x v="11"/>
    <x v="1"/>
  </r>
  <r>
    <x v="78"/>
    <x v="162"/>
    <n v="4.8148148148148149"/>
    <x v="11"/>
    <x v="1"/>
  </r>
  <r>
    <x v="78"/>
    <x v="163"/>
    <n v="7.0370370370370372"/>
    <x v="11"/>
    <x v="1"/>
  </r>
  <r>
    <x v="78"/>
    <x v="164"/>
    <n v="1.4814814814814814"/>
    <x v="11"/>
    <x v="1"/>
  </r>
  <r>
    <x v="78"/>
    <x v="165"/>
    <n v="5.5555555555555554"/>
    <x v="11"/>
    <x v="1"/>
  </r>
  <r>
    <x v="78"/>
    <x v="166"/>
    <n v="0.7407407407407407"/>
    <x v="11"/>
    <x v="1"/>
  </r>
  <r>
    <x v="78"/>
    <x v="4"/>
    <n v="1.4814814814814814"/>
    <x v="11"/>
    <x v="1"/>
  </r>
  <r>
    <x v="79"/>
    <x v="167"/>
    <n v="63.333333333333336"/>
    <x v="11"/>
    <x v="1"/>
  </r>
  <r>
    <x v="79"/>
    <x v="168"/>
    <n v="13.703703703703704"/>
    <x v="11"/>
    <x v="1"/>
  </r>
  <r>
    <x v="79"/>
    <x v="169"/>
    <n v="7.7777777777777777"/>
    <x v="11"/>
    <x v="1"/>
  </r>
  <r>
    <x v="79"/>
    <x v="170"/>
    <n v="0.7407407407407407"/>
    <x v="11"/>
    <x v="1"/>
  </r>
  <r>
    <x v="79"/>
    <x v="171"/>
    <n v="12.962962962962964"/>
    <x v="11"/>
    <x v="1"/>
  </r>
  <r>
    <x v="79"/>
    <x v="172"/>
    <n v="0.37037037037037035"/>
    <x v="11"/>
    <x v="1"/>
  </r>
  <r>
    <x v="79"/>
    <x v="4"/>
    <n v="1.1111111111111112"/>
    <x v="11"/>
    <x v="1"/>
  </r>
  <r>
    <x v="80"/>
    <x v="173"/>
    <n v="14.444444444444445"/>
    <x v="11"/>
    <x v="1"/>
  </r>
  <r>
    <x v="80"/>
    <x v="174"/>
    <n v="85.555555555555557"/>
    <x v="11"/>
    <x v="1"/>
  </r>
  <r>
    <x v="80"/>
    <x v="175"/>
    <n v="12.962962962962964"/>
    <x v="11"/>
    <x v="1"/>
  </r>
  <r>
    <x v="80"/>
    <x v="176"/>
    <n v="5.5555555555555554"/>
    <x v="11"/>
    <x v="1"/>
  </r>
  <r>
    <x v="80"/>
    <x v="177"/>
    <n v="43.703703703703702"/>
    <x v="11"/>
    <x v="1"/>
  </r>
  <r>
    <x v="80"/>
    <x v="178"/>
    <n v="3.3333333333333335"/>
    <x v="11"/>
    <x v="1"/>
  </r>
  <r>
    <x v="80"/>
    <x v="179"/>
    <n v="20"/>
    <x v="11"/>
    <x v="1"/>
  </r>
  <r>
    <x v="80"/>
    <x v="180"/>
    <n v="95.18518518518519"/>
    <x v="11"/>
    <x v="1"/>
  </r>
  <r>
    <x v="80"/>
    <x v="181"/>
    <n v="4.8148148148148149"/>
    <x v="11"/>
    <x v="1"/>
  </r>
  <r>
    <x v="80"/>
    <x v="182"/>
    <n v="98.518518518518519"/>
    <x v="11"/>
    <x v="1"/>
  </r>
  <r>
    <x v="80"/>
    <x v="183"/>
    <n v="1.4814814814814814"/>
    <x v="11"/>
    <x v="1"/>
  </r>
  <r>
    <x v="80"/>
    <x v="184"/>
    <n v="99.259259259259252"/>
    <x v="11"/>
    <x v="1"/>
  </r>
  <r>
    <x v="80"/>
    <x v="185"/>
    <n v="0.7407407407407407"/>
    <x v="11"/>
    <x v="1"/>
  </r>
  <r>
    <x v="81"/>
    <x v="186"/>
    <n v="100"/>
    <x v="11"/>
    <x v="1"/>
  </r>
  <r>
    <x v="81"/>
    <x v="187"/>
    <n v="0"/>
    <x v="11"/>
    <x v="1"/>
  </r>
  <r>
    <x v="77"/>
    <x v="152"/>
    <n v="18.707482993197278"/>
    <x v="12"/>
    <x v="1"/>
  </r>
  <r>
    <x v="77"/>
    <x v="153"/>
    <n v="65.986394557823132"/>
    <x v="12"/>
    <x v="1"/>
  </r>
  <r>
    <x v="77"/>
    <x v="154"/>
    <n v="7.8231292517006805"/>
    <x v="12"/>
    <x v="1"/>
  </r>
  <r>
    <x v="77"/>
    <x v="155"/>
    <n v="1.0204081632653061"/>
    <x v="12"/>
    <x v="1"/>
  </r>
  <r>
    <x v="77"/>
    <x v="4"/>
    <n v="6.4625850340136051"/>
    <x v="12"/>
    <x v="1"/>
  </r>
  <r>
    <x v="78"/>
    <x v="156"/>
    <n v="63.265306122448976"/>
    <x v="12"/>
    <x v="1"/>
  </r>
  <r>
    <x v="78"/>
    <x v="157"/>
    <n v="11.224489795918368"/>
    <x v="12"/>
    <x v="1"/>
  </r>
  <r>
    <x v="78"/>
    <x v="158"/>
    <n v="2.0408163265306123"/>
    <x v="12"/>
    <x v="1"/>
  </r>
  <r>
    <x v="78"/>
    <x v="159"/>
    <n v="0"/>
    <x v="12"/>
    <x v="1"/>
  </r>
  <r>
    <x v="78"/>
    <x v="160"/>
    <n v="2.0408163265306123"/>
    <x v="12"/>
    <x v="1"/>
  </r>
  <r>
    <x v="78"/>
    <x v="161"/>
    <n v="2.0408163265306123"/>
    <x v="12"/>
    <x v="1"/>
  </r>
  <r>
    <x v="78"/>
    <x v="162"/>
    <n v="7.8231292517006805"/>
    <x v="12"/>
    <x v="1"/>
  </r>
  <r>
    <x v="78"/>
    <x v="163"/>
    <n v="6.1224489795918364"/>
    <x v="12"/>
    <x v="1"/>
  </r>
  <r>
    <x v="78"/>
    <x v="164"/>
    <n v="1.0204081632653061"/>
    <x v="12"/>
    <x v="1"/>
  </r>
  <r>
    <x v="78"/>
    <x v="165"/>
    <n v="3.4013605442176869"/>
    <x v="12"/>
    <x v="1"/>
  </r>
  <r>
    <x v="78"/>
    <x v="166"/>
    <n v="0.68027210884353739"/>
    <x v="12"/>
    <x v="1"/>
  </r>
  <r>
    <x v="78"/>
    <x v="4"/>
    <n v="0.3401360544217687"/>
    <x v="12"/>
    <x v="1"/>
  </r>
  <r>
    <x v="79"/>
    <x v="167"/>
    <n v="67.006802721088434"/>
    <x v="12"/>
    <x v="1"/>
  </r>
  <r>
    <x v="79"/>
    <x v="168"/>
    <n v="14.965986394557824"/>
    <x v="12"/>
    <x v="1"/>
  </r>
  <r>
    <x v="79"/>
    <x v="169"/>
    <n v="5.1020408163265305"/>
    <x v="12"/>
    <x v="1"/>
  </r>
  <r>
    <x v="79"/>
    <x v="170"/>
    <n v="2.0408163265306123"/>
    <x v="12"/>
    <x v="1"/>
  </r>
  <r>
    <x v="79"/>
    <x v="171"/>
    <n v="7.4829931972789119"/>
    <x v="12"/>
    <x v="1"/>
  </r>
  <r>
    <x v="79"/>
    <x v="172"/>
    <n v="0.68027210884353739"/>
    <x v="12"/>
    <x v="1"/>
  </r>
  <r>
    <x v="79"/>
    <x v="4"/>
    <n v="2.7210884353741496"/>
    <x v="12"/>
    <x v="1"/>
  </r>
  <r>
    <x v="80"/>
    <x v="173"/>
    <n v="19.387755102040817"/>
    <x v="12"/>
    <x v="1"/>
  </r>
  <r>
    <x v="80"/>
    <x v="174"/>
    <n v="80.612244897959187"/>
    <x v="12"/>
    <x v="1"/>
  </r>
  <r>
    <x v="80"/>
    <x v="175"/>
    <n v="11.224489795918368"/>
    <x v="12"/>
    <x v="1"/>
  </r>
  <r>
    <x v="80"/>
    <x v="176"/>
    <n v="3.4013605442176869"/>
    <x v="12"/>
    <x v="1"/>
  </r>
  <r>
    <x v="80"/>
    <x v="177"/>
    <n v="17.687074829931973"/>
    <x v="12"/>
    <x v="1"/>
  </r>
  <r>
    <x v="80"/>
    <x v="178"/>
    <n v="23.80952380952381"/>
    <x v="12"/>
    <x v="1"/>
  </r>
  <r>
    <x v="80"/>
    <x v="179"/>
    <n v="24.489795918367346"/>
    <x v="12"/>
    <x v="1"/>
  </r>
  <r>
    <x v="80"/>
    <x v="180"/>
    <n v="89.795918367346943"/>
    <x v="12"/>
    <x v="1"/>
  </r>
  <r>
    <x v="80"/>
    <x v="181"/>
    <n v="10.204081632653061"/>
    <x v="12"/>
    <x v="1"/>
  </r>
  <r>
    <x v="80"/>
    <x v="182"/>
    <n v="99.659863945578238"/>
    <x v="12"/>
    <x v="1"/>
  </r>
  <r>
    <x v="80"/>
    <x v="183"/>
    <n v="0.3401360544217687"/>
    <x v="12"/>
    <x v="1"/>
  </r>
  <r>
    <x v="80"/>
    <x v="184"/>
    <n v="98.639455782312922"/>
    <x v="12"/>
    <x v="1"/>
  </r>
  <r>
    <x v="80"/>
    <x v="185"/>
    <n v="1.3605442176870748"/>
    <x v="12"/>
    <x v="1"/>
  </r>
  <r>
    <x v="81"/>
    <x v="186"/>
    <n v="100"/>
    <x v="12"/>
    <x v="1"/>
  </r>
  <r>
    <x v="81"/>
    <x v="187"/>
    <n v="0"/>
    <x v="12"/>
    <x v="1"/>
  </r>
  <r>
    <x v="77"/>
    <x v="152"/>
    <n v="14.102564102564102"/>
    <x v="13"/>
    <x v="1"/>
  </r>
  <r>
    <x v="77"/>
    <x v="153"/>
    <n v="61.53846153846154"/>
    <x v="13"/>
    <x v="1"/>
  </r>
  <r>
    <x v="77"/>
    <x v="154"/>
    <n v="15.384615384615385"/>
    <x v="13"/>
    <x v="1"/>
  </r>
  <r>
    <x v="77"/>
    <x v="155"/>
    <n v="2.5641025641025643"/>
    <x v="13"/>
    <x v="1"/>
  </r>
  <r>
    <x v="77"/>
    <x v="4"/>
    <n v="6.4102564102564106"/>
    <x v="13"/>
    <x v="1"/>
  </r>
  <r>
    <x v="78"/>
    <x v="156"/>
    <n v="60.256410256410255"/>
    <x v="13"/>
    <x v="1"/>
  </r>
  <r>
    <x v="78"/>
    <x v="157"/>
    <n v="18.589743589743591"/>
    <x v="13"/>
    <x v="1"/>
  </r>
  <r>
    <x v="78"/>
    <x v="158"/>
    <n v="2.5641025641025643"/>
    <x v="13"/>
    <x v="1"/>
  </r>
  <r>
    <x v="78"/>
    <x v="159"/>
    <n v="0"/>
    <x v="13"/>
    <x v="1"/>
  </r>
  <r>
    <x v="78"/>
    <x v="160"/>
    <n v="3.8461538461538463"/>
    <x v="13"/>
    <x v="1"/>
  </r>
  <r>
    <x v="78"/>
    <x v="161"/>
    <n v="2.5641025641025643"/>
    <x v="13"/>
    <x v="1"/>
  </r>
  <r>
    <x v="78"/>
    <x v="162"/>
    <n v="2.5641025641025643"/>
    <x v="13"/>
    <x v="1"/>
  </r>
  <r>
    <x v="78"/>
    <x v="163"/>
    <n v="3.2051282051282053"/>
    <x v="13"/>
    <x v="1"/>
  </r>
  <r>
    <x v="78"/>
    <x v="164"/>
    <n v="2.5641025641025643"/>
    <x v="13"/>
    <x v="1"/>
  </r>
  <r>
    <x v="78"/>
    <x v="165"/>
    <n v="1.2820512820512822"/>
    <x v="13"/>
    <x v="1"/>
  </r>
  <r>
    <x v="78"/>
    <x v="166"/>
    <n v="0"/>
    <x v="13"/>
    <x v="1"/>
  </r>
  <r>
    <x v="78"/>
    <x v="4"/>
    <n v="2.5641025641025643"/>
    <x v="13"/>
    <x v="1"/>
  </r>
  <r>
    <x v="79"/>
    <x v="167"/>
    <n v="54.487179487179489"/>
    <x v="13"/>
    <x v="1"/>
  </r>
  <r>
    <x v="79"/>
    <x v="168"/>
    <n v="18.589743589743591"/>
    <x v="13"/>
    <x v="1"/>
  </r>
  <r>
    <x v="79"/>
    <x v="169"/>
    <n v="10.256410256410257"/>
    <x v="13"/>
    <x v="1"/>
  </r>
  <r>
    <x v="79"/>
    <x v="170"/>
    <n v="0.64102564102564108"/>
    <x v="13"/>
    <x v="1"/>
  </r>
  <r>
    <x v="79"/>
    <x v="171"/>
    <n v="9.615384615384615"/>
    <x v="13"/>
    <x v="1"/>
  </r>
  <r>
    <x v="79"/>
    <x v="172"/>
    <n v="3.2051282051282053"/>
    <x v="13"/>
    <x v="1"/>
  </r>
  <r>
    <x v="79"/>
    <x v="4"/>
    <n v="3.2051282051282053"/>
    <x v="13"/>
    <x v="1"/>
  </r>
  <r>
    <x v="80"/>
    <x v="173"/>
    <n v="12.179487179487179"/>
    <x v="13"/>
    <x v="1"/>
  </r>
  <r>
    <x v="80"/>
    <x v="174"/>
    <n v="87.820512820512818"/>
    <x v="13"/>
    <x v="1"/>
  </r>
  <r>
    <x v="80"/>
    <x v="175"/>
    <n v="26.282051282051281"/>
    <x v="13"/>
    <x v="1"/>
  </r>
  <r>
    <x v="80"/>
    <x v="176"/>
    <n v="14.743589743589743"/>
    <x v="13"/>
    <x v="1"/>
  </r>
  <r>
    <x v="80"/>
    <x v="177"/>
    <n v="31.410256410256409"/>
    <x v="13"/>
    <x v="1"/>
  </r>
  <r>
    <x v="80"/>
    <x v="178"/>
    <n v="1.2820512820512822"/>
    <x v="13"/>
    <x v="1"/>
  </r>
  <r>
    <x v="80"/>
    <x v="179"/>
    <n v="14.102564102564102"/>
    <x v="13"/>
    <x v="1"/>
  </r>
  <r>
    <x v="80"/>
    <x v="180"/>
    <n v="80.769230769230774"/>
    <x v="13"/>
    <x v="1"/>
  </r>
  <r>
    <x v="80"/>
    <x v="181"/>
    <n v="19.23076923076923"/>
    <x v="13"/>
    <x v="1"/>
  </r>
  <r>
    <x v="80"/>
    <x v="182"/>
    <n v="98.07692307692308"/>
    <x v="13"/>
    <x v="1"/>
  </r>
  <r>
    <x v="80"/>
    <x v="183"/>
    <n v="1.9230769230769231"/>
    <x v="13"/>
    <x v="1"/>
  </r>
  <r>
    <x v="80"/>
    <x v="184"/>
    <n v="98.717948717948715"/>
    <x v="13"/>
    <x v="1"/>
  </r>
  <r>
    <x v="80"/>
    <x v="185"/>
    <n v="1.2820512820512822"/>
    <x v="13"/>
    <x v="1"/>
  </r>
  <r>
    <x v="81"/>
    <x v="186"/>
    <n v="99.358974358974365"/>
    <x v="13"/>
    <x v="1"/>
  </r>
  <r>
    <x v="81"/>
    <x v="187"/>
    <n v="0.64102564102564108"/>
    <x v="13"/>
    <x v="1"/>
  </r>
  <r>
    <x v="77"/>
    <x v="152"/>
    <n v="27.702702702702702"/>
    <x v="14"/>
    <x v="1"/>
  </r>
  <r>
    <x v="77"/>
    <x v="153"/>
    <n v="41.891891891891895"/>
    <x v="14"/>
    <x v="1"/>
  </r>
  <r>
    <x v="77"/>
    <x v="154"/>
    <n v="23.648648648648649"/>
    <x v="14"/>
    <x v="1"/>
  </r>
  <r>
    <x v="77"/>
    <x v="155"/>
    <n v="0.67567567567567566"/>
    <x v="14"/>
    <x v="1"/>
  </r>
  <r>
    <x v="77"/>
    <x v="4"/>
    <n v="6.0810810810810807"/>
    <x v="14"/>
    <x v="1"/>
  </r>
  <r>
    <x v="78"/>
    <x v="156"/>
    <n v="33.108108108108105"/>
    <x v="14"/>
    <x v="1"/>
  </r>
  <r>
    <x v="78"/>
    <x v="157"/>
    <n v="22.297297297297298"/>
    <x v="14"/>
    <x v="1"/>
  </r>
  <r>
    <x v="78"/>
    <x v="158"/>
    <n v="19.594594594594593"/>
    <x v="14"/>
    <x v="1"/>
  </r>
  <r>
    <x v="78"/>
    <x v="159"/>
    <n v="0"/>
    <x v="14"/>
    <x v="1"/>
  </r>
  <r>
    <x v="78"/>
    <x v="160"/>
    <n v="2.7027027027027026"/>
    <x v="14"/>
    <x v="1"/>
  </r>
  <r>
    <x v="78"/>
    <x v="161"/>
    <n v="0.67567567567567566"/>
    <x v="14"/>
    <x v="1"/>
  </r>
  <r>
    <x v="78"/>
    <x v="162"/>
    <n v="6.0810810810810807"/>
    <x v="14"/>
    <x v="1"/>
  </r>
  <r>
    <x v="78"/>
    <x v="163"/>
    <n v="12.162162162162161"/>
    <x v="14"/>
    <x v="1"/>
  </r>
  <r>
    <x v="78"/>
    <x v="164"/>
    <n v="2.7027027027027026"/>
    <x v="14"/>
    <x v="1"/>
  </r>
  <r>
    <x v="78"/>
    <x v="165"/>
    <n v="0"/>
    <x v="14"/>
    <x v="1"/>
  </r>
  <r>
    <x v="78"/>
    <x v="166"/>
    <n v="0"/>
    <x v="14"/>
    <x v="1"/>
  </r>
  <r>
    <x v="78"/>
    <x v="4"/>
    <n v="0.67567567567567566"/>
    <x v="14"/>
    <x v="1"/>
  </r>
  <r>
    <x v="79"/>
    <x v="167"/>
    <n v="29.054054054054053"/>
    <x v="14"/>
    <x v="1"/>
  </r>
  <r>
    <x v="79"/>
    <x v="168"/>
    <n v="17.567567567567568"/>
    <x v="14"/>
    <x v="1"/>
  </r>
  <r>
    <x v="79"/>
    <x v="169"/>
    <n v="8.1081081081081088"/>
    <x v="14"/>
    <x v="1"/>
  </r>
  <r>
    <x v="79"/>
    <x v="170"/>
    <n v="2.0270270270270272"/>
    <x v="14"/>
    <x v="1"/>
  </r>
  <r>
    <x v="79"/>
    <x v="171"/>
    <n v="39.189189189189186"/>
    <x v="14"/>
    <x v="1"/>
  </r>
  <r>
    <x v="79"/>
    <x v="172"/>
    <n v="0.67567567567567566"/>
    <x v="14"/>
    <x v="1"/>
  </r>
  <r>
    <x v="79"/>
    <x v="4"/>
    <n v="3.3783783783783785"/>
    <x v="14"/>
    <x v="1"/>
  </r>
  <r>
    <x v="80"/>
    <x v="173"/>
    <n v="23.648648648648649"/>
    <x v="14"/>
    <x v="1"/>
  </r>
  <r>
    <x v="80"/>
    <x v="174"/>
    <n v="76.351351351351354"/>
    <x v="14"/>
    <x v="1"/>
  </r>
  <r>
    <x v="80"/>
    <x v="175"/>
    <n v="46.621621621621621"/>
    <x v="14"/>
    <x v="1"/>
  </r>
  <r>
    <x v="80"/>
    <x v="176"/>
    <n v="6.756756756756757"/>
    <x v="14"/>
    <x v="1"/>
  </r>
  <r>
    <x v="80"/>
    <x v="177"/>
    <n v="12.162162162162161"/>
    <x v="14"/>
    <x v="1"/>
  </r>
  <r>
    <x v="80"/>
    <x v="178"/>
    <n v="0.67567567567567566"/>
    <x v="14"/>
    <x v="1"/>
  </r>
  <r>
    <x v="80"/>
    <x v="179"/>
    <n v="10.135135135135135"/>
    <x v="14"/>
    <x v="1"/>
  </r>
  <r>
    <x v="80"/>
    <x v="180"/>
    <n v="88.513513513513516"/>
    <x v="14"/>
    <x v="1"/>
  </r>
  <r>
    <x v="80"/>
    <x v="181"/>
    <n v="11.486486486486486"/>
    <x v="14"/>
    <x v="1"/>
  </r>
  <r>
    <x v="80"/>
    <x v="182"/>
    <n v="99.324324324324323"/>
    <x v="14"/>
    <x v="1"/>
  </r>
  <r>
    <x v="80"/>
    <x v="183"/>
    <n v="0.67567567567567566"/>
    <x v="14"/>
    <x v="1"/>
  </r>
  <r>
    <x v="80"/>
    <x v="184"/>
    <n v="100"/>
    <x v="14"/>
    <x v="1"/>
  </r>
  <r>
    <x v="80"/>
    <x v="185"/>
    <n v="0"/>
    <x v="14"/>
    <x v="1"/>
  </r>
  <r>
    <x v="81"/>
    <x v="186"/>
    <n v="100"/>
    <x v="14"/>
    <x v="1"/>
  </r>
  <r>
    <x v="81"/>
    <x v="187"/>
    <n v="0"/>
    <x v="14"/>
    <x v="1"/>
  </r>
  <r>
    <x v="77"/>
    <x v="152"/>
    <n v="16.216216216216218"/>
    <x v="15"/>
    <x v="1"/>
  </r>
  <r>
    <x v="77"/>
    <x v="153"/>
    <n v="69.594594594594597"/>
    <x v="15"/>
    <x v="1"/>
  </r>
  <r>
    <x v="77"/>
    <x v="154"/>
    <n v="4.7297297297297298"/>
    <x v="15"/>
    <x v="1"/>
  </r>
  <r>
    <x v="77"/>
    <x v="155"/>
    <n v="3.3783783783783785"/>
    <x v="15"/>
    <x v="1"/>
  </r>
  <r>
    <x v="77"/>
    <x v="4"/>
    <n v="6.0810810810810807"/>
    <x v="15"/>
    <x v="1"/>
  </r>
  <r>
    <x v="78"/>
    <x v="156"/>
    <n v="80.405405405405403"/>
    <x v="15"/>
    <x v="1"/>
  </r>
  <r>
    <x v="78"/>
    <x v="157"/>
    <n v="3.3783783783783785"/>
    <x v="15"/>
    <x v="1"/>
  </r>
  <r>
    <x v="78"/>
    <x v="158"/>
    <n v="0"/>
    <x v="15"/>
    <x v="1"/>
  </r>
  <r>
    <x v="78"/>
    <x v="159"/>
    <n v="0.67567567567567566"/>
    <x v="15"/>
    <x v="1"/>
  </r>
  <r>
    <x v="78"/>
    <x v="160"/>
    <n v="1.3513513513513513"/>
    <x v="15"/>
    <x v="1"/>
  </r>
  <r>
    <x v="78"/>
    <x v="161"/>
    <n v="0"/>
    <x v="15"/>
    <x v="1"/>
  </r>
  <r>
    <x v="78"/>
    <x v="162"/>
    <n v="6.756756756756757"/>
    <x v="15"/>
    <x v="1"/>
  </r>
  <r>
    <x v="78"/>
    <x v="163"/>
    <n v="1.3513513513513513"/>
    <x v="15"/>
    <x v="1"/>
  </r>
  <r>
    <x v="78"/>
    <x v="164"/>
    <n v="0"/>
    <x v="15"/>
    <x v="1"/>
  </r>
  <r>
    <x v="78"/>
    <x v="165"/>
    <n v="0.67567567567567566"/>
    <x v="15"/>
    <x v="1"/>
  </r>
  <r>
    <x v="78"/>
    <x v="166"/>
    <n v="2.0270270270270272"/>
    <x v="15"/>
    <x v="1"/>
  </r>
  <r>
    <x v="78"/>
    <x v="4"/>
    <n v="3.3783783783783785"/>
    <x v="15"/>
    <x v="1"/>
  </r>
  <r>
    <x v="79"/>
    <x v="167"/>
    <n v="79.054054054054049"/>
    <x v="15"/>
    <x v="1"/>
  </r>
  <r>
    <x v="79"/>
    <x v="168"/>
    <n v="6.0810810810810807"/>
    <x v="15"/>
    <x v="1"/>
  </r>
  <r>
    <x v="79"/>
    <x v="169"/>
    <n v="9.4594594594594597"/>
    <x v="15"/>
    <x v="1"/>
  </r>
  <r>
    <x v="79"/>
    <x v="170"/>
    <n v="2.7027027027027026"/>
    <x v="15"/>
    <x v="1"/>
  </r>
  <r>
    <x v="79"/>
    <x v="171"/>
    <n v="0.67567567567567566"/>
    <x v="15"/>
    <x v="1"/>
  </r>
  <r>
    <x v="79"/>
    <x v="172"/>
    <n v="0"/>
    <x v="15"/>
    <x v="1"/>
  </r>
  <r>
    <x v="79"/>
    <x v="4"/>
    <n v="2.0270270270270272"/>
    <x v="15"/>
    <x v="1"/>
  </r>
  <r>
    <x v="80"/>
    <x v="173"/>
    <n v="6.0810810810810807"/>
    <x v="15"/>
    <x v="1"/>
  </r>
  <r>
    <x v="80"/>
    <x v="174"/>
    <n v="93.918918918918919"/>
    <x v="15"/>
    <x v="1"/>
  </r>
  <r>
    <x v="80"/>
    <x v="175"/>
    <n v="33.108108108108105"/>
    <x v="15"/>
    <x v="1"/>
  </r>
  <r>
    <x v="80"/>
    <x v="176"/>
    <n v="12.162162162162161"/>
    <x v="15"/>
    <x v="1"/>
  </r>
  <r>
    <x v="80"/>
    <x v="177"/>
    <n v="35.135135135135137"/>
    <x v="15"/>
    <x v="1"/>
  </r>
  <r>
    <x v="80"/>
    <x v="178"/>
    <n v="6.756756756756757"/>
    <x v="15"/>
    <x v="1"/>
  </r>
  <r>
    <x v="80"/>
    <x v="179"/>
    <n v="6.756756756756757"/>
    <x v="15"/>
    <x v="1"/>
  </r>
  <r>
    <x v="80"/>
    <x v="180"/>
    <n v="97.297297297297291"/>
    <x v="15"/>
    <x v="1"/>
  </r>
  <r>
    <x v="80"/>
    <x v="181"/>
    <n v="2.7027027027027026"/>
    <x v="15"/>
    <x v="1"/>
  </r>
  <r>
    <x v="80"/>
    <x v="182"/>
    <n v="93.243243243243242"/>
    <x v="15"/>
    <x v="1"/>
  </r>
  <r>
    <x v="80"/>
    <x v="183"/>
    <n v="6.756756756756757"/>
    <x v="15"/>
    <x v="1"/>
  </r>
  <r>
    <x v="80"/>
    <x v="184"/>
    <n v="99.324324324324323"/>
    <x v="15"/>
    <x v="1"/>
  </r>
  <r>
    <x v="80"/>
    <x v="185"/>
    <n v="0.67567567567567566"/>
    <x v="15"/>
    <x v="1"/>
  </r>
  <r>
    <x v="81"/>
    <x v="186"/>
    <n v="100"/>
    <x v="15"/>
    <x v="1"/>
  </r>
  <r>
    <x v="81"/>
    <x v="187"/>
    <n v="0"/>
    <x v="15"/>
    <x v="1"/>
  </r>
  <r>
    <x v="77"/>
    <x v="152"/>
    <n v="28.956228956228955"/>
    <x v="16"/>
    <x v="1"/>
  </r>
  <r>
    <x v="77"/>
    <x v="153"/>
    <n v="47.474747474747474"/>
    <x v="16"/>
    <x v="1"/>
  </r>
  <r>
    <x v="77"/>
    <x v="154"/>
    <n v="13.804713804713804"/>
    <x v="16"/>
    <x v="1"/>
  </r>
  <r>
    <x v="77"/>
    <x v="155"/>
    <n v="3.0303030303030303"/>
    <x v="16"/>
    <x v="1"/>
  </r>
  <r>
    <x v="77"/>
    <x v="4"/>
    <n v="6.7340067340067344"/>
    <x v="16"/>
    <x v="1"/>
  </r>
  <r>
    <x v="78"/>
    <x v="156"/>
    <n v="56.228956228956228"/>
    <x v="16"/>
    <x v="1"/>
  </r>
  <r>
    <x v="78"/>
    <x v="157"/>
    <n v="10.1010101010101"/>
    <x v="16"/>
    <x v="1"/>
  </r>
  <r>
    <x v="78"/>
    <x v="158"/>
    <n v="7.4074074074074074"/>
    <x v="16"/>
    <x v="1"/>
  </r>
  <r>
    <x v="78"/>
    <x v="159"/>
    <n v="0"/>
    <x v="16"/>
    <x v="1"/>
  </r>
  <r>
    <x v="78"/>
    <x v="160"/>
    <n v="1.3468013468013469"/>
    <x v="16"/>
    <x v="1"/>
  </r>
  <r>
    <x v="78"/>
    <x v="161"/>
    <n v="2.6936026936026938"/>
    <x v="16"/>
    <x v="1"/>
  </r>
  <r>
    <x v="78"/>
    <x v="162"/>
    <n v="3.0303030303030303"/>
    <x v="16"/>
    <x v="1"/>
  </r>
  <r>
    <x v="78"/>
    <x v="163"/>
    <n v="7.4074074074074074"/>
    <x v="16"/>
    <x v="1"/>
  </r>
  <r>
    <x v="78"/>
    <x v="164"/>
    <n v="0"/>
    <x v="16"/>
    <x v="1"/>
  </r>
  <r>
    <x v="78"/>
    <x v="165"/>
    <n v="7.4074074074074074"/>
    <x v="16"/>
    <x v="1"/>
  </r>
  <r>
    <x v="78"/>
    <x v="166"/>
    <n v="0.67340067340067344"/>
    <x v="16"/>
    <x v="1"/>
  </r>
  <r>
    <x v="78"/>
    <x v="4"/>
    <n v="3.7037037037037037"/>
    <x v="16"/>
    <x v="1"/>
  </r>
  <r>
    <x v="79"/>
    <x v="167"/>
    <n v="61.27946127946128"/>
    <x v="16"/>
    <x v="1"/>
  </r>
  <r>
    <x v="79"/>
    <x v="168"/>
    <n v="12.457912457912458"/>
    <x v="16"/>
    <x v="1"/>
  </r>
  <r>
    <x v="79"/>
    <x v="169"/>
    <n v="8.4175084175084169"/>
    <x v="16"/>
    <x v="1"/>
  </r>
  <r>
    <x v="79"/>
    <x v="170"/>
    <n v="1.6835016835016836"/>
    <x v="16"/>
    <x v="1"/>
  </r>
  <r>
    <x v="79"/>
    <x v="171"/>
    <n v="12.121212121212121"/>
    <x v="16"/>
    <x v="1"/>
  </r>
  <r>
    <x v="79"/>
    <x v="172"/>
    <n v="1.3468013468013469"/>
    <x v="16"/>
    <x v="1"/>
  </r>
  <r>
    <x v="79"/>
    <x v="4"/>
    <n v="2.6936026936026938"/>
    <x v="16"/>
    <x v="1"/>
  </r>
  <r>
    <x v="80"/>
    <x v="173"/>
    <n v="19.19191919191919"/>
    <x v="16"/>
    <x v="1"/>
  </r>
  <r>
    <x v="80"/>
    <x v="174"/>
    <n v="80.808080808080803"/>
    <x v="16"/>
    <x v="1"/>
  </r>
  <r>
    <x v="80"/>
    <x v="175"/>
    <n v="27.609427609427609"/>
    <x v="16"/>
    <x v="1"/>
  </r>
  <r>
    <x v="80"/>
    <x v="176"/>
    <n v="4.3771043771043772"/>
    <x v="16"/>
    <x v="1"/>
  </r>
  <r>
    <x v="80"/>
    <x v="177"/>
    <n v="29.292929292929294"/>
    <x v="16"/>
    <x v="1"/>
  </r>
  <r>
    <x v="80"/>
    <x v="178"/>
    <n v="4.3771043771043772"/>
    <x v="16"/>
    <x v="1"/>
  </r>
  <r>
    <x v="80"/>
    <x v="179"/>
    <n v="15.151515151515152"/>
    <x v="16"/>
    <x v="1"/>
  </r>
  <r>
    <x v="80"/>
    <x v="180"/>
    <n v="87.205387205387211"/>
    <x v="16"/>
    <x v="1"/>
  </r>
  <r>
    <x v="80"/>
    <x v="181"/>
    <n v="12.794612794612794"/>
    <x v="16"/>
    <x v="1"/>
  </r>
  <r>
    <x v="80"/>
    <x v="182"/>
    <n v="96.296296296296291"/>
    <x v="16"/>
    <x v="1"/>
  </r>
  <r>
    <x v="80"/>
    <x v="183"/>
    <n v="3.7037037037037037"/>
    <x v="16"/>
    <x v="1"/>
  </r>
  <r>
    <x v="80"/>
    <x v="184"/>
    <n v="98.316498316498311"/>
    <x v="16"/>
    <x v="1"/>
  </r>
  <r>
    <x v="80"/>
    <x v="185"/>
    <n v="1.6835016835016836"/>
    <x v="16"/>
    <x v="1"/>
  </r>
  <r>
    <x v="81"/>
    <x v="186"/>
    <n v="99.326599326599322"/>
    <x v="16"/>
    <x v="1"/>
  </r>
  <r>
    <x v="81"/>
    <x v="187"/>
    <n v="0.67340067340067344"/>
    <x v="16"/>
    <x v="1"/>
  </r>
  <r>
    <x v="82"/>
    <x v="188"/>
    <n v="52.372727272727275"/>
    <x v="0"/>
    <x v="0"/>
  </r>
  <r>
    <x v="82"/>
    <x v="189"/>
    <n v="17"/>
    <x v="0"/>
    <x v="0"/>
  </r>
  <r>
    <x v="82"/>
    <x v="190"/>
    <n v="6.2454545454545451"/>
    <x v="0"/>
    <x v="0"/>
  </r>
  <r>
    <x v="82"/>
    <x v="191"/>
    <n v="25.363636363636363"/>
    <x v="0"/>
    <x v="0"/>
  </r>
  <r>
    <x v="82"/>
    <x v="192"/>
    <n v="0.44545454545454544"/>
    <x v="0"/>
    <x v="0"/>
  </r>
  <r>
    <x v="82"/>
    <x v="193"/>
    <n v="2.3181818181818183"/>
    <x v="0"/>
    <x v="0"/>
  </r>
  <r>
    <x v="83"/>
    <x v="4"/>
    <n v="2.1818181818181817"/>
    <x v="0"/>
    <x v="0"/>
  </r>
  <r>
    <x v="83"/>
    <x v="105"/>
    <n v="87.909090909090907"/>
    <x v="0"/>
    <x v="0"/>
  </r>
  <r>
    <x v="83"/>
    <x v="194"/>
    <n v="9.9090909090909083"/>
    <x v="0"/>
    <x v="0"/>
  </r>
  <r>
    <x v="84"/>
    <x v="195"/>
    <n v="8.8181818181818183"/>
    <x v="0"/>
    <x v="0"/>
  </r>
  <r>
    <x v="84"/>
    <x v="196"/>
    <n v="11.227272727272727"/>
    <x v="0"/>
    <x v="0"/>
  </r>
  <r>
    <x v="84"/>
    <x v="197"/>
    <n v="19.863636363636363"/>
    <x v="0"/>
    <x v="0"/>
  </r>
  <r>
    <x v="84"/>
    <x v="198"/>
    <n v="19.736363636363638"/>
    <x v="0"/>
    <x v="0"/>
  </r>
  <r>
    <x v="84"/>
    <x v="199"/>
    <n v="20.063636363636363"/>
    <x v="0"/>
    <x v="0"/>
  </r>
  <r>
    <x v="84"/>
    <x v="200"/>
    <n v="18.390909090909091"/>
    <x v="0"/>
    <x v="0"/>
  </r>
  <r>
    <x v="84"/>
    <x v="4"/>
    <n v="1.9"/>
    <x v="0"/>
    <x v="0"/>
  </r>
  <r>
    <x v="85"/>
    <x v="201"/>
    <n v="76.858122509498699"/>
    <x v="0"/>
    <x v="0"/>
  </r>
  <r>
    <x v="86"/>
    <x v="195"/>
    <n v="8.045454545454545"/>
    <x v="0"/>
    <x v="0"/>
  </r>
  <r>
    <x v="86"/>
    <x v="196"/>
    <n v="10.3"/>
    <x v="0"/>
    <x v="0"/>
  </r>
  <r>
    <x v="86"/>
    <x v="197"/>
    <n v="18.118181818181817"/>
    <x v="0"/>
    <x v="0"/>
  </r>
  <r>
    <x v="86"/>
    <x v="198"/>
    <n v="17.845454545454544"/>
    <x v="0"/>
    <x v="0"/>
  </r>
  <r>
    <x v="86"/>
    <x v="199"/>
    <n v="17.790909090909089"/>
    <x v="0"/>
    <x v="0"/>
  </r>
  <r>
    <x v="86"/>
    <x v="200"/>
    <n v="17.827272727272728"/>
    <x v="0"/>
    <x v="0"/>
  </r>
  <r>
    <x v="86"/>
    <x v="4"/>
    <n v="10.072727272727272"/>
    <x v="0"/>
    <x v="0"/>
  </r>
  <r>
    <x v="87"/>
    <x v="202"/>
    <n v="79.958249090174078"/>
    <x v="0"/>
    <x v="0"/>
  </r>
  <r>
    <x v="88"/>
    <x v="203"/>
    <n v="54.4"/>
    <x v="0"/>
    <x v="0"/>
  </r>
  <r>
    <x v="88"/>
    <x v="204"/>
    <n v="37.1"/>
    <x v="0"/>
    <x v="0"/>
  </r>
  <r>
    <x v="88"/>
    <x v="4"/>
    <n v="8.5"/>
    <x v="0"/>
    <x v="0"/>
  </r>
  <r>
    <x v="89"/>
    <x v="205"/>
    <n v="34.200000000000003"/>
    <x v="0"/>
    <x v="0"/>
  </r>
  <r>
    <x v="89"/>
    <x v="206"/>
    <n v="1.7636363636363637"/>
    <x v="0"/>
    <x v="0"/>
  </r>
  <r>
    <x v="89"/>
    <x v="207"/>
    <n v="1.1363636363636365"/>
    <x v="0"/>
    <x v="0"/>
  </r>
  <r>
    <x v="89"/>
    <x v="203"/>
    <n v="54.4"/>
    <x v="0"/>
    <x v="0"/>
  </r>
  <r>
    <x v="89"/>
    <x v="4"/>
    <n v="8.5"/>
    <x v="0"/>
    <x v="0"/>
  </r>
  <r>
    <x v="89"/>
    <x v="208"/>
    <n v="5.556684051605826"/>
    <x v="0"/>
    <x v="0"/>
  </r>
  <r>
    <x v="89"/>
    <x v="209"/>
    <n v="6.7865168539325804"/>
    <x v="0"/>
    <x v="0"/>
  </r>
  <r>
    <x v="89"/>
    <x v="210"/>
    <n v="12.990384615384615"/>
    <x v="0"/>
    <x v="0"/>
  </r>
  <r>
    <x v="82"/>
    <x v="188"/>
    <n v="56.589456869009588"/>
    <x v="1"/>
    <x v="0"/>
  </r>
  <r>
    <x v="82"/>
    <x v="189"/>
    <n v="27.116613418530353"/>
    <x v="1"/>
    <x v="0"/>
  </r>
  <r>
    <x v="82"/>
    <x v="190"/>
    <n v="7.9872204472843453"/>
    <x v="1"/>
    <x v="0"/>
  </r>
  <r>
    <x v="82"/>
    <x v="191"/>
    <n v="10.862619808306709"/>
    <x v="1"/>
    <x v="0"/>
  </r>
  <r>
    <x v="82"/>
    <x v="192"/>
    <n v="0.15974440894568689"/>
    <x v="1"/>
    <x v="0"/>
  </r>
  <r>
    <x v="82"/>
    <x v="193"/>
    <n v="1.9568690095846646"/>
    <x v="1"/>
    <x v="0"/>
  </r>
  <r>
    <x v="83"/>
    <x v="4"/>
    <n v="2.2763578274760383"/>
    <x v="1"/>
    <x v="0"/>
  </r>
  <r>
    <x v="83"/>
    <x v="105"/>
    <n v="91.892971246006397"/>
    <x v="1"/>
    <x v="0"/>
  </r>
  <r>
    <x v="83"/>
    <x v="194"/>
    <n v="5.8306709265175716"/>
    <x v="1"/>
    <x v="0"/>
  </r>
  <r>
    <x v="84"/>
    <x v="195"/>
    <n v="17.971246006389777"/>
    <x v="1"/>
    <x v="0"/>
  </r>
  <r>
    <x v="84"/>
    <x v="196"/>
    <n v="18.370607028753994"/>
    <x v="1"/>
    <x v="0"/>
  </r>
  <r>
    <x v="84"/>
    <x v="197"/>
    <n v="29.313099041533548"/>
    <x v="1"/>
    <x v="0"/>
  </r>
  <r>
    <x v="84"/>
    <x v="198"/>
    <n v="20.447284345047922"/>
    <x v="1"/>
    <x v="0"/>
  </r>
  <r>
    <x v="84"/>
    <x v="199"/>
    <n v="10.463258785942491"/>
    <x v="1"/>
    <x v="0"/>
  </r>
  <r>
    <x v="84"/>
    <x v="200"/>
    <n v="2.2763578274760383"/>
    <x v="1"/>
    <x v="0"/>
  </r>
  <r>
    <x v="84"/>
    <x v="4"/>
    <n v="1.1581469648562299"/>
    <x v="1"/>
    <x v="0"/>
  </r>
  <r>
    <x v="85"/>
    <x v="201"/>
    <n v="36.148686868686944"/>
    <x v="1"/>
    <x v="0"/>
  </r>
  <r>
    <x v="86"/>
    <x v="195"/>
    <n v="16.094249201277954"/>
    <x v="1"/>
    <x v="0"/>
  </r>
  <r>
    <x v="86"/>
    <x v="196"/>
    <n v="16.613418530351439"/>
    <x v="1"/>
    <x v="0"/>
  </r>
  <r>
    <x v="86"/>
    <x v="197"/>
    <n v="26.557507987220447"/>
    <x v="1"/>
    <x v="0"/>
  </r>
  <r>
    <x v="86"/>
    <x v="198"/>
    <n v="17.971246006389777"/>
    <x v="1"/>
    <x v="0"/>
  </r>
  <r>
    <x v="86"/>
    <x v="199"/>
    <n v="9.6645367412140573"/>
    <x v="1"/>
    <x v="0"/>
  </r>
  <r>
    <x v="86"/>
    <x v="200"/>
    <n v="2.1565495207667733"/>
    <x v="1"/>
    <x v="0"/>
  </r>
  <r>
    <x v="86"/>
    <x v="4"/>
    <n v="10.942492012779553"/>
    <x v="1"/>
    <x v="0"/>
  </r>
  <r>
    <x v="87"/>
    <x v="202"/>
    <n v="36.576681614349731"/>
    <x v="1"/>
    <x v="0"/>
  </r>
  <r>
    <x v="88"/>
    <x v="203"/>
    <n v="30.191693290734825"/>
    <x v="1"/>
    <x v="0"/>
  </r>
  <r>
    <x v="88"/>
    <x v="204"/>
    <n v="64.41693290734824"/>
    <x v="1"/>
    <x v="0"/>
  </r>
  <r>
    <x v="88"/>
    <x v="4"/>
    <n v="5.3913738019169326"/>
    <x v="1"/>
    <x v="0"/>
  </r>
  <r>
    <x v="89"/>
    <x v="205"/>
    <n v="57.747603833865817"/>
    <x v="1"/>
    <x v="0"/>
  </r>
  <r>
    <x v="89"/>
    <x v="206"/>
    <n v="4.1932907348242807"/>
    <x v="1"/>
    <x v="0"/>
  </r>
  <r>
    <x v="89"/>
    <x v="207"/>
    <n v="2.4760383386581468"/>
    <x v="1"/>
    <x v="0"/>
  </r>
  <r>
    <x v="89"/>
    <x v="203"/>
    <n v="30.191693290734825"/>
    <x v="1"/>
    <x v="0"/>
  </r>
  <r>
    <x v="89"/>
    <x v="4"/>
    <n v="5.3913738019169326"/>
    <x v="1"/>
    <x v="0"/>
  </r>
  <r>
    <x v="89"/>
    <x v="208"/>
    <n v="4.3037615330021284"/>
    <x v="1"/>
    <x v="0"/>
  </r>
  <r>
    <x v="89"/>
    <x v="209"/>
    <n v="5.1145833333333339"/>
    <x v="1"/>
    <x v="0"/>
  </r>
  <r>
    <x v="89"/>
    <x v="210"/>
    <n v="6.4807692307692299"/>
    <x v="1"/>
    <x v="0"/>
  </r>
  <r>
    <x v="82"/>
    <x v="188"/>
    <n v="34.895699201648213"/>
    <x v="2"/>
    <x v="0"/>
  </r>
  <r>
    <x v="82"/>
    <x v="189"/>
    <n v="13.803759979397373"/>
    <x v="2"/>
    <x v="0"/>
  </r>
  <r>
    <x v="82"/>
    <x v="190"/>
    <n v="5.6399690960597475"/>
    <x v="2"/>
    <x v="0"/>
  </r>
  <r>
    <x v="82"/>
    <x v="191"/>
    <n v="47.205768735513779"/>
    <x v="2"/>
    <x v="0"/>
  </r>
  <r>
    <x v="82"/>
    <x v="192"/>
    <n v="0.38629925315477726"/>
    <x v="2"/>
    <x v="0"/>
  </r>
  <r>
    <x v="82"/>
    <x v="193"/>
    <n v="1.1846510430079835"/>
    <x v="2"/>
    <x v="0"/>
  </r>
  <r>
    <x v="83"/>
    <x v="4"/>
    <n v="1.3134174607262425"/>
    <x v="2"/>
    <x v="0"/>
  </r>
  <r>
    <x v="83"/>
    <x v="105"/>
    <n v="97.347411795003865"/>
    <x v="2"/>
    <x v="0"/>
  </r>
  <r>
    <x v="83"/>
    <x v="194"/>
    <n v="1.3391707442698944"/>
    <x v="2"/>
    <x v="0"/>
  </r>
  <r>
    <x v="84"/>
    <x v="195"/>
    <n v="5.2536698429049702"/>
    <x v="2"/>
    <x v="0"/>
  </r>
  <r>
    <x v="84"/>
    <x v="196"/>
    <n v="6.7473602884367754"/>
    <x v="2"/>
    <x v="0"/>
  </r>
  <r>
    <x v="84"/>
    <x v="197"/>
    <n v="14.808138037599795"/>
    <x v="2"/>
    <x v="0"/>
  </r>
  <r>
    <x v="84"/>
    <x v="198"/>
    <n v="18.465104300798352"/>
    <x v="2"/>
    <x v="0"/>
  </r>
  <r>
    <x v="84"/>
    <x v="199"/>
    <n v="24.079320113314449"/>
    <x v="2"/>
    <x v="0"/>
  </r>
  <r>
    <x v="84"/>
    <x v="200"/>
    <n v="29.178470254957507"/>
    <x v="2"/>
    <x v="0"/>
  </r>
  <r>
    <x v="84"/>
    <x v="4"/>
    <n v="1.4679371619881534"/>
    <x v="2"/>
    <x v="0"/>
  </r>
  <r>
    <x v="85"/>
    <x v="201"/>
    <n v="104.15185572399383"/>
    <x v="2"/>
    <x v="0"/>
  </r>
  <r>
    <x v="86"/>
    <x v="195"/>
    <n v="4.6355910378573268"/>
    <x v="2"/>
    <x v="0"/>
  </r>
  <r>
    <x v="86"/>
    <x v="196"/>
    <n v="6.3868143188256505"/>
    <x v="2"/>
    <x v="0"/>
  </r>
  <r>
    <x v="86"/>
    <x v="197"/>
    <n v="12.928148338913211"/>
    <x v="2"/>
    <x v="0"/>
  </r>
  <r>
    <x v="86"/>
    <x v="198"/>
    <n v="16.250321916044296"/>
    <x v="2"/>
    <x v="0"/>
  </r>
  <r>
    <x v="86"/>
    <x v="199"/>
    <n v="19.85578161215555"/>
    <x v="2"/>
    <x v="0"/>
  </r>
  <r>
    <x v="86"/>
    <x v="200"/>
    <n v="28.611898016997166"/>
    <x v="2"/>
    <x v="0"/>
  </r>
  <r>
    <x v="86"/>
    <x v="4"/>
    <n v="11.331444759206798"/>
    <x v="2"/>
    <x v="0"/>
  </r>
  <r>
    <x v="87"/>
    <x v="202"/>
    <n v="111.51931455126309"/>
    <x v="2"/>
    <x v="0"/>
  </r>
  <r>
    <x v="88"/>
    <x v="203"/>
    <n v="75.611640484161725"/>
    <x v="2"/>
    <x v="0"/>
  </r>
  <r>
    <x v="88"/>
    <x v="204"/>
    <n v="16.945660571722893"/>
    <x v="2"/>
    <x v="0"/>
  </r>
  <r>
    <x v="88"/>
    <x v="4"/>
    <n v="7.4426989441153744"/>
    <x v="2"/>
    <x v="0"/>
  </r>
  <r>
    <x v="89"/>
    <x v="205"/>
    <n v="15.554983260365697"/>
    <x v="2"/>
    <x v="0"/>
  </r>
  <r>
    <x v="89"/>
    <x v="206"/>
    <n v="0.72109193922225079"/>
    <x v="2"/>
    <x v="0"/>
  </r>
  <r>
    <x v="89"/>
    <x v="207"/>
    <n v="0.66958537213494718"/>
    <x v="2"/>
    <x v="0"/>
  </r>
  <r>
    <x v="89"/>
    <x v="203"/>
    <n v="75.611640484161725"/>
    <x v="2"/>
    <x v="0"/>
  </r>
  <r>
    <x v="89"/>
    <x v="4"/>
    <n v="7.4426989441153744"/>
    <x v="2"/>
    <x v="0"/>
  </r>
  <r>
    <x v="89"/>
    <x v="208"/>
    <n v="7.0340715502555318"/>
    <x v="2"/>
    <x v="0"/>
  </r>
  <r>
    <x v="89"/>
    <x v="209"/>
    <n v="7.7037037037037024"/>
    <x v="2"/>
    <x v="0"/>
  </r>
  <r>
    <x v="89"/>
    <x v="210"/>
    <n v="21.826086956521738"/>
    <x v="2"/>
    <x v="0"/>
  </r>
  <r>
    <x v="82"/>
    <x v="188"/>
    <n v="66.897987508674532"/>
    <x v="3"/>
    <x v="0"/>
  </r>
  <r>
    <x v="82"/>
    <x v="189"/>
    <n v="17.557251908396946"/>
    <x v="3"/>
    <x v="0"/>
  </r>
  <r>
    <x v="82"/>
    <x v="190"/>
    <n v="5.2741151977793201"/>
    <x v="3"/>
    <x v="0"/>
  </r>
  <r>
    <x v="82"/>
    <x v="191"/>
    <n v="8.3969465648854964"/>
    <x v="3"/>
    <x v="0"/>
  </r>
  <r>
    <x v="82"/>
    <x v="192"/>
    <n v="0.69396252602359476"/>
    <x v="3"/>
    <x v="0"/>
  </r>
  <r>
    <x v="82"/>
    <x v="193"/>
    <n v="4.0249826509368498"/>
    <x v="3"/>
    <x v="0"/>
  </r>
  <r>
    <x v="83"/>
    <x v="4"/>
    <n v="0.41637751561415681"/>
    <x v="3"/>
    <x v="0"/>
  </r>
  <r>
    <x v="83"/>
    <x v="105"/>
    <n v="78.278972935461482"/>
    <x v="3"/>
    <x v="0"/>
  </r>
  <r>
    <x v="83"/>
    <x v="194"/>
    <n v="21.30464954892436"/>
    <x v="3"/>
    <x v="0"/>
  </r>
  <r>
    <x v="84"/>
    <x v="195"/>
    <n v="4.2331714087439281"/>
    <x v="3"/>
    <x v="0"/>
  </r>
  <r>
    <x v="84"/>
    <x v="196"/>
    <n v="9.9236641221374047"/>
    <x v="3"/>
    <x v="0"/>
  </r>
  <r>
    <x v="84"/>
    <x v="197"/>
    <n v="17.071478140180432"/>
    <x v="3"/>
    <x v="0"/>
  </r>
  <r>
    <x v="84"/>
    <x v="198"/>
    <n v="18.390006939625259"/>
    <x v="3"/>
    <x v="0"/>
  </r>
  <r>
    <x v="84"/>
    <x v="199"/>
    <n v="26.023594725884802"/>
    <x v="3"/>
    <x v="0"/>
  </r>
  <r>
    <x v="84"/>
    <x v="200"/>
    <n v="22.345593337959752"/>
    <x v="3"/>
    <x v="0"/>
  </r>
  <r>
    <x v="84"/>
    <x v="4"/>
    <n v="2.0124913254684249"/>
    <x v="3"/>
    <x v="0"/>
  </r>
  <r>
    <x v="85"/>
    <x v="201"/>
    <n v="86.087110481586492"/>
    <x v="3"/>
    <x v="0"/>
  </r>
  <r>
    <x v="86"/>
    <x v="195"/>
    <n v="3.7473976405274114"/>
    <x v="3"/>
    <x v="0"/>
  </r>
  <r>
    <x v="86"/>
    <x v="196"/>
    <n v="9.4378903539208885"/>
    <x v="3"/>
    <x v="0"/>
  </r>
  <r>
    <x v="86"/>
    <x v="197"/>
    <n v="16.308119361554475"/>
    <x v="3"/>
    <x v="0"/>
  </r>
  <r>
    <x v="86"/>
    <x v="198"/>
    <n v="17.626648160999306"/>
    <x v="3"/>
    <x v="0"/>
  </r>
  <r>
    <x v="86"/>
    <x v="199"/>
    <n v="24.843858431644691"/>
    <x v="3"/>
    <x v="0"/>
  </r>
  <r>
    <x v="86"/>
    <x v="200"/>
    <n v="21.16585704371964"/>
    <x v="3"/>
    <x v="0"/>
  </r>
  <r>
    <x v="86"/>
    <x v="4"/>
    <n v="6.8702290076335881"/>
    <x v="3"/>
    <x v="0"/>
  </r>
  <r>
    <x v="87"/>
    <x v="202"/>
    <n v="87.114008941877998"/>
    <x v="3"/>
    <x v="0"/>
  </r>
  <r>
    <x v="88"/>
    <x v="203"/>
    <n v="41.013185287994446"/>
    <x v="3"/>
    <x v="0"/>
  </r>
  <r>
    <x v="88"/>
    <x v="204"/>
    <n v="49.548924358084662"/>
    <x v="3"/>
    <x v="0"/>
  </r>
  <r>
    <x v="88"/>
    <x v="4"/>
    <n v="9.4378903539208885"/>
    <x v="3"/>
    <x v="0"/>
  </r>
  <r>
    <x v="89"/>
    <x v="205"/>
    <n v="47.189451769604439"/>
    <x v="3"/>
    <x v="0"/>
  </r>
  <r>
    <x v="89"/>
    <x v="206"/>
    <n v="1.3879250520471895"/>
    <x v="3"/>
    <x v="0"/>
  </r>
  <r>
    <x v="89"/>
    <x v="207"/>
    <n v="0.9715475364330326"/>
    <x v="3"/>
    <x v="0"/>
  </r>
  <r>
    <x v="89"/>
    <x v="203"/>
    <n v="41.013185287994446"/>
    <x v="3"/>
    <x v="0"/>
  </r>
  <r>
    <x v="89"/>
    <x v="4"/>
    <n v="9.4378903539208885"/>
    <x v="3"/>
    <x v="0"/>
  </r>
  <r>
    <x v="89"/>
    <x v="208"/>
    <n v="6.9984984984984946"/>
    <x v="3"/>
    <x v="0"/>
  </r>
  <r>
    <x v="89"/>
    <x v="209"/>
    <n v="12.210526315789473"/>
    <x v="3"/>
    <x v="0"/>
  </r>
  <r>
    <x v="89"/>
    <x v="210"/>
    <n v="12.81818181818182"/>
    <x v="3"/>
    <x v="0"/>
  </r>
  <r>
    <x v="82"/>
    <x v="188"/>
    <n v="74.0608228980322"/>
    <x v="4"/>
    <x v="0"/>
  </r>
  <r>
    <x v="82"/>
    <x v="189"/>
    <n v="6.7084078711985686"/>
    <x v="4"/>
    <x v="0"/>
  </r>
  <r>
    <x v="82"/>
    <x v="190"/>
    <n v="6.0822898032200357"/>
    <x v="4"/>
    <x v="0"/>
  </r>
  <r>
    <x v="82"/>
    <x v="191"/>
    <n v="12.701252236135957"/>
    <x v="4"/>
    <x v="0"/>
  </r>
  <r>
    <x v="82"/>
    <x v="192"/>
    <n v="0.17889087656529518"/>
    <x v="4"/>
    <x v="0"/>
  </r>
  <r>
    <x v="82"/>
    <x v="193"/>
    <n v="2.8622540250447228"/>
    <x v="4"/>
    <x v="0"/>
  </r>
  <r>
    <x v="83"/>
    <x v="4"/>
    <n v="6.0822898032200357"/>
    <x v="4"/>
    <x v="0"/>
  </r>
  <r>
    <x v="83"/>
    <x v="105"/>
    <n v="90.250447227191415"/>
    <x v="4"/>
    <x v="0"/>
  </r>
  <r>
    <x v="83"/>
    <x v="194"/>
    <n v="3.6672629695885508"/>
    <x v="4"/>
    <x v="0"/>
  </r>
  <r>
    <x v="84"/>
    <x v="195"/>
    <n v="7.3345259391771016"/>
    <x v="4"/>
    <x v="0"/>
  </r>
  <r>
    <x v="84"/>
    <x v="196"/>
    <n v="10.196779964221825"/>
    <x v="4"/>
    <x v="0"/>
  </r>
  <r>
    <x v="84"/>
    <x v="197"/>
    <n v="17.173524150268335"/>
    <x v="4"/>
    <x v="0"/>
  </r>
  <r>
    <x v="84"/>
    <x v="198"/>
    <n v="19.499105545617173"/>
    <x v="4"/>
    <x v="0"/>
  </r>
  <r>
    <x v="84"/>
    <x v="199"/>
    <n v="21.288014311270125"/>
    <x v="4"/>
    <x v="0"/>
  </r>
  <r>
    <x v="84"/>
    <x v="200"/>
    <n v="22.093023255813954"/>
    <x v="4"/>
    <x v="0"/>
  </r>
  <r>
    <x v="84"/>
    <x v="4"/>
    <n v="2.4150268336314848"/>
    <x v="4"/>
    <x v="0"/>
  </r>
  <r>
    <x v="85"/>
    <x v="201"/>
    <n v="83.823098075160459"/>
    <x v="4"/>
    <x v="0"/>
  </r>
  <r>
    <x v="86"/>
    <x v="195"/>
    <n v="7.1556350626118066"/>
    <x v="4"/>
    <x v="0"/>
  </r>
  <r>
    <x v="86"/>
    <x v="196"/>
    <n v="9.6601073345259394"/>
    <x v="4"/>
    <x v="0"/>
  </r>
  <r>
    <x v="86"/>
    <x v="197"/>
    <n v="16.815742397137747"/>
    <x v="4"/>
    <x v="0"/>
  </r>
  <r>
    <x v="86"/>
    <x v="198"/>
    <n v="18.962432915921287"/>
    <x v="4"/>
    <x v="0"/>
  </r>
  <r>
    <x v="86"/>
    <x v="199"/>
    <n v="19.767441860465116"/>
    <x v="4"/>
    <x v="0"/>
  </r>
  <r>
    <x v="86"/>
    <x v="200"/>
    <n v="21.466905187835419"/>
    <x v="4"/>
    <x v="0"/>
  </r>
  <r>
    <x v="86"/>
    <x v="4"/>
    <n v="6.1717352415026836"/>
    <x v="4"/>
    <x v="0"/>
  </r>
  <r>
    <x v="87"/>
    <x v="202"/>
    <n v="84.209723546234542"/>
    <x v="4"/>
    <x v="0"/>
  </r>
  <r>
    <x v="88"/>
    <x v="203"/>
    <n v="64.758497316636848"/>
    <x v="4"/>
    <x v="0"/>
  </r>
  <r>
    <x v="88"/>
    <x v="204"/>
    <n v="24.597495527728086"/>
    <x v="4"/>
    <x v="0"/>
  </r>
  <r>
    <x v="88"/>
    <x v="4"/>
    <n v="10.644007155635062"/>
    <x v="4"/>
    <x v="0"/>
  </r>
  <r>
    <x v="89"/>
    <x v="205"/>
    <n v="23.434704830053668"/>
    <x v="4"/>
    <x v="0"/>
  </r>
  <r>
    <x v="89"/>
    <x v="206"/>
    <n v="1.0733452593917709"/>
    <x v="4"/>
    <x v="0"/>
  </r>
  <r>
    <x v="89"/>
    <x v="207"/>
    <n v="8.9445438282647588E-2"/>
    <x v="4"/>
    <x v="0"/>
  </r>
  <r>
    <x v="89"/>
    <x v="203"/>
    <n v="64.758497316636848"/>
    <x v="4"/>
    <x v="0"/>
  </r>
  <r>
    <x v="89"/>
    <x v="4"/>
    <n v="10.644007155635062"/>
    <x v="4"/>
    <x v="0"/>
  </r>
  <r>
    <x v="89"/>
    <x v="208"/>
    <n v="4.1620553359683834"/>
    <x v="4"/>
    <x v="0"/>
  </r>
  <r>
    <x v="89"/>
    <x v="209"/>
    <n v="3.8181818181818183"/>
    <x v="4"/>
    <x v="0"/>
  </r>
  <r>
    <x v="89"/>
    <x v="210"/>
    <n v="7"/>
    <x v="4"/>
    <x v="0"/>
  </r>
  <r>
    <x v="82"/>
    <x v="188"/>
    <n v="73.285198555956683"/>
    <x v="5"/>
    <x v="0"/>
  </r>
  <r>
    <x v="82"/>
    <x v="189"/>
    <n v="3.9711191335740073"/>
    <x v="5"/>
    <x v="0"/>
  </r>
  <r>
    <x v="82"/>
    <x v="190"/>
    <n v="11.191335740072201"/>
    <x v="5"/>
    <x v="0"/>
  </r>
  <r>
    <x v="82"/>
    <x v="191"/>
    <n v="12.635379061371841"/>
    <x v="5"/>
    <x v="0"/>
  </r>
  <r>
    <x v="82"/>
    <x v="192"/>
    <n v="0"/>
    <x v="5"/>
    <x v="0"/>
  </r>
  <r>
    <x v="82"/>
    <x v="193"/>
    <n v="3.2490974729241877"/>
    <x v="5"/>
    <x v="0"/>
  </r>
  <r>
    <x v="83"/>
    <x v="4"/>
    <n v="1.4440433212996391"/>
    <x v="5"/>
    <x v="0"/>
  </r>
  <r>
    <x v="83"/>
    <x v="105"/>
    <n v="96.028880866425993"/>
    <x v="5"/>
    <x v="0"/>
  </r>
  <r>
    <x v="83"/>
    <x v="194"/>
    <n v="2.5270758122743682"/>
    <x v="5"/>
    <x v="0"/>
  </r>
  <r>
    <x v="84"/>
    <x v="195"/>
    <n v="7.581227436823105"/>
    <x v="5"/>
    <x v="0"/>
  </r>
  <r>
    <x v="84"/>
    <x v="196"/>
    <n v="10.108303249097473"/>
    <x v="5"/>
    <x v="0"/>
  </r>
  <r>
    <x v="84"/>
    <x v="197"/>
    <n v="16.60649819494585"/>
    <x v="5"/>
    <x v="0"/>
  </r>
  <r>
    <x v="84"/>
    <x v="198"/>
    <n v="18.050541516245488"/>
    <x v="5"/>
    <x v="0"/>
  </r>
  <r>
    <x v="84"/>
    <x v="199"/>
    <n v="22.382671480144403"/>
    <x v="5"/>
    <x v="0"/>
  </r>
  <r>
    <x v="84"/>
    <x v="200"/>
    <n v="23.104693140794225"/>
    <x v="5"/>
    <x v="0"/>
  </r>
  <r>
    <x v="84"/>
    <x v="4"/>
    <n v="2.1660649819494586"/>
    <x v="5"/>
    <x v="0"/>
  </r>
  <r>
    <x v="85"/>
    <x v="201"/>
    <n v="84.298892988929865"/>
    <x v="5"/>
    <x v="0"/>
  </r>
  <r>
    <x v="86"/>
    <x v="195"/>
    <n v="7.2202166064981945"/>
    <x v="5"/>
    <x v="0"/>
  </r>
  <r>
    <x v="86"/>
    <x v="196"/>
    <n v="9.7472924187725631"/>
    <x v="5"/>
    <x v="0"/>
  </r>
  <r>
    <x v="86"/>
    <x v="197"/>
    <n v="15.884476534296029"/>
    <x v="5"/>
    <x v="0"/>
  </r>
  <r>
    <x v="86"/>
    <x v="198"/>
    <n v="17.689530685920577"/>
    <x v="5"/>
    <x v="0"/>
  </r>
  <r>
    <x v="86"/>
    <x v="199"/>
    <n v="21.299638989169676"/>
    <x v="5"/>
    <x v="0"/>
  </r>
  <r>
    <x v="86"/>
    <x v="200"/>
    <n v="22.743682310469314"/>
    <x v="5"/>
    <x v="0"/>
  </r>
  <r>
    <x v="86"/>
    <x v="4"/>
    <n v="5.4151624548736459"/>
    <x v="5"/>
    <x v="0"/>
  </r>
  <r>
    <x v="87"/>
    <x v="202"/>
    <n v="85.110687022900777"/>
    <x v="5"/>
    <x v="0"/>
  </r>
  <r>
    <x v="88"/>
    <x v="203"/>
    <n v="69.314079422382676"/>
    <x v="5"/>
    <x v="0"/>
  </r>
  <r>
    <x v="88"/>
    <x v="204"/>
    <n v="23.104693140794225"/>
    <x v="5"/>
    <x v="0"/>
  </r>
  <r>
    <x v="88"/>
    <x v="4"/>
    <n v="7.581227436823105"/>
    <x v="5"/>
    <x v="0"/>
  </r>
  <r>
    <x v="89"/>
    <x v="205"/>
    <n v="22.021660649819495"/>
    <x v="5"/>
    <x v="0"/>
  </r>
  <r>
    <x v="89"/>
    <x v="206"/>
    <n v="1.0830324909747293"/>
    <x v="5"/>
    <x v="0"/>
  </r>
  <r>
    <x v="89"/>
    <x v="207"/>
    <n v="0"/>
    <x v="5"/>
    <x v="0"/>
  </r>
  <r>
    <x v="89"/>
    <x v="203"/>
    <n v="69.314079422382676"/>
    <x v="5"/>
    <x v="0"/>
  </r>
  <r>
    <x v="89"/>
    <x v="4"/>
    <n v="7.581227436823105"/>
    <x v="5"/>
    <x v="0"/>
  </r>
  <r>
    <x v="89"/>
    <x v="208"/>
    <n v="3.491525423728814"/>
    <x v="5"/>
    <x v="0"/>
  </r>
  <r>
    <x v="89"/>
    <x v="209"/>
    <n v="1"/>
    <x v="5"/>
    <x v="0"/>
  </r>
  <r>
    <x v="89"/>
    <x v="210"/>
    <m/>
    <x v="5"/>
    <x v="0"/>
  </r>
  <r>
    <x v="82"/>
    <x v="188"/>
    <n v="63.436123348017624"/>
    <x v="6"/>
    <x v="0"/>
  </r>
  <r>
    <x v="82"/>
    <x v="189"/>
    <n v="9.251101321585903"/>
    <x v="6"/>
    <x v="0"/>
  </r>
  <r>
    <x v="82"/>
    <x v="190"/>
    <n v="5.286343612334802"/>
    <x v="6"/>
    <x v="0"/>
  </r>
  <r>
    <x v="82"/>
    <x v="191"/>
    <n v="22.466960352422909"/>
    <x v="6"/>
    <x v="0"/>
  </r>
  <r>
    <x v="82"/>
    <x v="192"/>
    <n v="0"/>
    <x v="6"/>
    <x v="0"/>
  </r>
  <r>
    <x v="82"/>
    <x v="193"/>
    <n v="1.3215859030837005"/>
    <x v="6"/>
    <x v="0"/>
  </r>
  <r>
    <x v="83"/>
    <x v="4"/>
    <n v="7.4889867841409687"/>
    <x v="6"/>
    <x v="0"/>
  </r>
  <r>
    <x v="83"/>
    <x v="105"/>
    <n v="86.784140969162991"/>
    <x v="6"/>
    <x v="0"/>
  </r>
  <r>
    <x v="83"/>
    <x v="194"/>
    <n v="5.7268722466960353"/>
    <x v="6"/>
    <x v="0"/>
  </r>
  <r>
    <x v="84"/>
    <x v="195"/>
    <n v="4.4052863436123344"/>
    <x v="6"/>
    <x v="0"/>
  </r>
  <r>
    <x v="84"/>
    <x v="196"/>
    <n v="8.8105726872246688"/>
    <x v="6"/>
    <x v="0"/>
  </r>
  <r>
    <x v="84"/>
    <x v="197"/>
    <n v="14.537444933920705"/>
    <x v="6"/>
    <x v="0"/>
  </r>
  <r>
    <x v="84"/>
    <x v="198"/>
    <n v="18.942731277533039"/>
    <x v="6"/>
    <x v="0"/>
  </r>
  <r>
    <x v="84"/>
    <x v="199"/>
    <n v="21.145374449339208"/>
    <x v="6"/>
    <x v="0"/>
  </r>
  <r>
    <x v="84"/>
    <x v="200"/>
    <n v="28.634361233480178"/>
    <x v="6"/>
    <x v="0"/>
  </r>
  <r>
    <x v="84"/>
    <x v="4"/>
    <n v="3.5242290748898677"/>
    <x v="6"/>
    <x v="0"/>
  </r>
  <r>
    <x v="85"/>
    <x v="201"/>
    <n v="102.34703196347029"/>
    <x v="6"/>
    <x v="0"/>
  </r>
  <r>
    <x v="86"/>
    <x v="195"/>
    <n v="5.286343612334802"/>
    <x v="6"/>
    <x v="0"/>
  </r>
  <r>
    <x v="86"/>
    <x v="196"/>
    <n v="8.3700440528634363"/>
    <x v="6"/>
    <x v="0"/>
  </r>
  <r>
    <x v="86"/>
    <x v="197"/>
    <n v="15.418502202643172"/>
    <x v="6"/>
    <x v="0"/>
  </r>
  <r>
    <x v="86"/>
    <x v="198"/>
    <n v="18.502202643171806"/>
    <x v="6"/>
    <x v="0"/>
  </r>
  <r>
    <x v="86"/>
    <x v="199"/>
    <n v="18.502202643171806"/>
    <x v="6"/>
    <x v="0"/>
  </r>
  <r>
    <x v="86"/>
    <x v="200"/>
    <n v="26.872246696035241"/>
    <x v="6"/>
    <x v="0"/>
  </r>
  <r>
    <x v="86"/>
    <x v="4"/>
    <n v="7.0484581497797354"/>
    <x v="6"/>
    <x v="0"/>
  </r>
  <r>
    <x v="87"/>
    <x v="202"/>
    <n v="101.36018957345972"/>
    <x v="6"/>
    <x v="0"/>
  </r>
  <r>
    <x v="88"/>
    <x v="203"/>
    <n v="64.317180616740089"/>
    <x v="6"/>
    <x v="0"/>
  </r>
  <r>
    <x v="88"/>
    <x v="204"/>
    <n v="22.466960352422909"/>
    <x v="6"/>
    <x v="0"/>
  </r>
  <r>
    <x v="88"/>
    <x v="4"/>
    <n v="13.215859030837004"/>
    <x v="6"/>
    <x v="0"/>
  </r>
  <r>
    <x v="89"/>
    <x v="205"/>
    <n v="21.58590308370044"/>
    <x v="6"/>
    <x v="0"/>
  </r>
  <r>
    <x v="89"/>
    <x v="206"/>
    <n v="0.88105726872246692"/>
    <x v="6"/>
    <x v="0"/>
  </r>
  <r>
    <x v="89"/>
    <x v="207"/>
    <n v="0"/>
    <x v="6"/>
    <x v="0"/>
  </r>
  <r>
    <x v="89"/>
    <x v="203"/>
    <n v="64.317180616740089"/>
    <x v="6"/>
    <x v="0"/>
  </r>
  <r>
    <x v="89"/>
    <x v="4"/>
    <n v="13.215859030837004"/>
    <x v="6"/>
    <x v="0"/>
  </r>
  <r>
    <x v="89"/>
    <x v="208"/>
    <n v="6.1818181818181808"/>
    <x v="6"/>
    <x v="0"/>
  </r>
  <r>
    <x v="89"/>
    <x v="209"/>
    <n v="7"/>
    <x v="6"/>
    <x v="0"/>
  </r>
  <r>
    <x v="89"/>
    <x v="210"/>
    <m/>
    <x v="6"/>
    <x v="0"/>
  </r>
  <r>
    <x v="82"/>
    <x v="188"/>
    <n v="79.331306990881458"/>
    <x v="7"/>
    <x v="0"/>
  </r>
  <r>
    <x v="82"/>
    <x v="189"/>
    <n v="5.4711246200607899"/>
    <x v="7"/>
    <x v="0"/>
  </r>
  <r>
    <x v="82"/>
    <x v="190"/>
    <n v="3.9513677811550152"/>
    <x v="7"/>
    <x v="0"/>
  </r>
  <r>
    <x v="82"/>
    <x v="191"/>
    <n v="10.638297872340425"/>
    <x v="7"/>
    <x v="0"/>
  </r>
  <r>
    <x v="82"/>
    <x v="192"/>
    <n v="0.303951367781155"/>
    <x v="7"/>
    <x v="0"/>
  </r>
  <r>
    <x v="82"/>
    <x v="193"/>
    <n v="2.1276595744680851"/>
    <x v="7"/>
    <x v="0"/>
  </r>
  <r>
    <x v="83"/>
    <x v="4"/>
    <n v="6.0790273556231007"/>
    <x v="7"/>
    <x v="0"/>
  </r>
  <r>
    <x v="83"/>
    <x v="105"/>
    <n v="89.665653495440736"/>
    <x v="7"/>
    <x v="0"/>
  </r>
  <r>
    <x v="83"/>
    <x v="194"/>
    <n v="4.2553191489361701"/>
    <x v="7"/>
    <x v="0"/>
  </r>
  <r>
    <x v="84"/>
    <x v="195"/>
    <n v="6.6869300911854106"/>
    <x v="7"/>
    <x v="0"/>
  </r>
  <r>
    <x v="84"/>
    <x v="196"/>
    <n v="10.94224924012158"/>
    <x v="7"/>
    <x v="0"/>
  </r>
  <r>
    <x v="84"/>
    <x v="197"/>
    <n v="20.972644376899694"/>
    <x v="7"/>
    <x v="0"/>
  </r>
  <r>
    <x v="84"/>
    <x v="198"/>
    <n v="20.060790273556233"/>
    <x v="7"/>
    <x v="0"/>
  </r>
  <r>
    <x v="84"/>
    <x v="199"/>
    <n v="23.404255319148938"/>
    <x v="7"/>
    <x v="0"/>
  </r>
  <r>
    <x v="84"/>
    <x v="200"/>
    <n v="16.717325227963524"/>
    <x v="7"/>
    <x v="0"/>
  </r>
  <r>
    <x v="84"/>
    <x v="4"/>
    <n v="1.21580547112462"/>
    <x v="7"/>
    <x v="0"/>
  </r>
  <r>
    <x v="85"/>
    <x v="201"/>
    <n v="74.867692307692309"/>
    <x v="7"/>
    <x v="0"/>
  </r>
  <r>
    <x v="86"/>
    <x v="195"/>
    <n v="6.0790273556231007"/>
    <x v="7"/>
    <x v="0"/>
  </r>
  <r>
    <x v="86"/>
    <x v="196"/>
    <n v="10.030395136778116"/>
    <x v="7"/>
    <x v="0"/>
  </r>
  <r>
    <x v="86"/>
    <x v="197"/>
    <n v="20.060790273556233"/>
    <x v="7"/>
    <x v="0"/>
  </r>
  <r>
    <x v="86"/>
    <x v="198"/>
    <n v="19.45288753799392"/>
    <x v="7"/>
    <x v="0"/>
  </r>
  <r>
    <x v="86"/>
    <x v="199"/>
    <n v="21.88449848024316"/>
    <x v="7"/>
    <x v="0"/>
  </r>
  <r>
    <x v="86"/>
    <x v="200"/>
    <n v="16.717325227963524"/>
    <x v="7"/>
    <x v="0"/>
  </r>
  <r>
    <x v="86"/>
    <x v="4"/>
    <n v="5.7750759878419453"/>
    <x v="7"/>
    <x v="0"/>
  </r>
  <r>
    <x v="87"/>
    <x v="202"/>
    <n v="76.170967741935527"/>
    <x v="7"/>
    <x v="0"/>
  </r>
  <r>
    <x v="88"/>
    <x v="203"/>
    <n v="64.437689969604861"/>
    <x v="7"/>
    <x v="0"/>
  </r>
  <r>
    <x v="88"/>
    <x v="204"/>
    <n v="23.70820668693009"/>
    <x v="7"/>
    <x v="0"/>
  </r>
  <r>
    <x v="88"/>
    <x v="4"/>
    <n v="11.854103343465045"/>
    <x v="7"/>
    <x v="0"/>
  </r>
  <r>
    <x v="89"/>
    <x v="205"/>
    <n v="22.492401215805472"/>
    <x v="7"/>
    <x v="0"/>
  </r>
  <r>
    <x v="89"/>
    <x v="206"/>
    <n v="0.91185410334346506"/>
    <x v="7"/>
    <x v="0"/>
  </r>
  <r>
    <x v="89"/>
    <x v="207"/>
    <n v="0.303951367781155"/>
    <x v="7"/>
    <x v="0"/>
  </r>
  <r>
    <x v="89"/>
    <x v="203"/>
    <n v="64.437689969604861"/>
    <x v="7"/>
    <x v="0"/>
  </r>
  <r>
    <x v="89"/>
    <x v="4"/>
    <n v="11.854103343465045"/>
    <x v="7"/>
    <x v="0"/>
  </r>
  <r>
    <x v="89"/>
    <x v="208"/>
    <n v="3.2328767123287681"/>
    <x v="7"/>
    <x v="0"/>
  </r>
  <r>
    <x v="89"/>
    <x v="209"/>
    <n v="5.3333333333333339"/>
    <x v="7"/>
    <x v="0"/>
  </r>
  <r>
    <x v="89"/>
    <x v="210"/>
    <n v="7"/>
    <x v="7"/>
    <x v="0"/>
  </r>
  <r>
    <x v="82"/>
    <x v="188"/>
    <n v="77.192982456140356"/>
    <x v="8"/>
    <x v="0"/>
  </r>
  <r>
    <x v="82"/>
    <x v="189"/>
    <n v="8.7719298245614041"/>
    <x v="8"/>
    <x v="0"/>
  </r>
  <r>
    <x v="82"/>
    <x v="190"/>
    <n v="4.2105263157894735"/>
    <x v="8"/>
    <x v="0"/>
  </r>
  <r>
    <x v="82"/>
    <x v="191"/>
    <n v="7.3684210526315788"/>
    <x v="8"/>
    <x v="0"/>
  </r>
  <r>
    <x v="82"/>
    <x v="192"/>
    <n v="0.35087719298245612"/>
    <x v="8"/>
    <x v="0"/>
  </r>
  <r>
    <x v="82"/>
    <x v="193"/>
    <n v="4.5614035087719298"/>
    <x v="8"/>
    <x v="0"/>
  </r>
  <r>
    <x v="83"/>
    <x v="4"/>
    <n v="9.473684210526315"/>
    <x v="8"/>
    <x v="0"/>
  </r>
  <r>
    <x v="83"/>
    <x v="105"/>
    <n v="88.070175438596493"/>
    <x v="8"/>
    <x v="0"/>
  </r>
  <r>
    <x v="83"/>
    <x v="194"/>
    <n v="2.4561403508771931"/>
    <x v="8"/>
    <x v="0"/>
  </r>
  <r>
    <x v="84"/>
    <x v="195"/>
    <n v="10.175438596491228"/>
    <x v="8"/>
    <x v="0"/>
  </r>
  <r>
    <x v="84"/>
    <x v="196"/>
    <n v="10.526315789473685"/>
    <x v="8"/>
    <x v="0"/>
  </r>
  <r>
    <x v="84"/>
    <x v="197"/>
    <n v="15.43859649122807"/>
    <x v="8"/>
    <x v="0"/>
  </r>
  <r>
    <x v="84"/>
    <x v="198"/>
    <n v="20.701754385964911"/>
    <x v="8"/>
    <x v="0"/>
  </r>
  <r>
    <x v="84"/>
    <x v="199"/>
    <n v="17.894736842105264"/>
    <x v="8"/>
    <x v="0"/>
  </r>
  <r>
    <x v="84"/>
    <x v="200"/>
    <n v="22.105263157894736"/>
    <x v="8"/>
    <x v="0"/>
  </r>
  <r>
    <x v="84"/>
    <x v="4"/>
    <n v="3.1578947368421053"/>
    <x v="8"/>
    <x v="0"/>
  </r>
  <r>
    <x v="85"/>
    <x v="201"/>
    <n v="79.202898550724669"/>
    <x v="8"/>
    <x v="0"/>
  </r>
  <r>
    <x v="86"/>
    <x v="195"/>
    <n v="9.8245614035087723"/>
    <x v="8"/>
    <x v="0"/>
  </r>
  <r>
    <x v="86"/>
    <x v="196"/>
    <n v="10.175438596491228"/>
    <x v="8"/>
    <x v="0"/>
  </r>
  <r>
    <x v="86"/>
    <x v="197"/>
    <n v="15.087719298245615"/>
    <x v="8"/>
    <x v="0"/>
  </r>
  <r>
    <x v="86"/>
    <x v="198"/>
    <n v="20"/>
    <x v="8"/>
    <x v="0"/>
  </r>
  <r>
    <x v="86"/>
    <x v="199"/>
    <n v="16.842105263157894"/>
    <x v="8"/>
    <x v="0"/>
  </r>
  <r>
    <x v="86"/>
    <x v="200"/>
    <n v="21.403508771929825"/>
    <x v="8"/>
    <x v="0"/>
  </r>
  <r>
    <x v="86"/>
    <x v="4"/>
    <n v="6.666666666666667"/>
    <x v="8"/>
    <x v="0"/>
  </r>
  <r>
    <x v="87"/>
    <x v="202"/>
    <n v="79.086466165413498"/>
    <x v="8"/>
    <x v="0"/>
  </r>
  <r>
    <x v="88"/>
    <x v="203"/>
    <n v="61.05263157894737"/>
    <x v="8"/>
    <x v="0"/>
  </r>
  <r>
    <x v="88"/>
    <x v="204"/>
    <n v="28.771929824561404"/>
    <x v="8"/>
    <x v="0"/>
  </r>
  <r>
    <x v="88"/>
    <x v="4"/>
    <n v="10.175438596491228"/>
    <x v="8"/>
    <x v="0"/>
  </r>
  <r>
    <x v="89"/>
    <x v="205"/>
    <n v="27.368421052631579"/>
    <x v="8"/>
    <x v="0"/>
  </r>
  <r>
    <x v="89"/>
    <x v="206"/>
    <n v="1.4035087719298245"/>
    <x v="8"/>
    <x v="0"/>
  </r>
  <r>
    <x v="89"/>
    <x v="207"/>
    <n v="0"/>
    <x v="8"/>
    <x v="0"/>
  </r>
  <r>
    <x v="89"/>
    <x v="203"/>
    <n v="61.05263157894737"/>
    <x v="8"/>
    <x v="0"/>
  </r>
  <r>
    <x v="89"/>
    <x v="4"/>
    <n v="10.175438596491228"/>
    <x v="8"/>
    <x v="0"/>
  </r>
  <r>
    <x v="89"/>
    <x v="208"/>
    <n v="4.4025974025974008"/>
    <x v="8"/>
    <x v="0"/>
  </r>
  <r>
    <x v="89"/>
    <x v="209"/>
    <n v="2.5"/>
    <x v="8"/>
    <x v="0"/>
  </r>
  <r>
    <x v="89"/>
    <x v="210"/>
    <m/>
    <x v="8"/>
    <x v="0"/>
  </r>
  <r>
    <x v="82"/>
    <x v="188"/>
    <n v="71.468144044321335"/>
    <x v="9"/>
    <x v="0"/>
  </r>
  <r>
    <x v="82"/>
    <x v="189"/>
    <n v="9.1412742382271475"/>
    <x v="9"/>
    <x v="0"/>
  </r>
  <r>
    <x v="82"/>
    <x v="190"/>
    <n v="2.770083102493075"/>
    <x v="9"/>
    <x v="0"/>
  </r>
  <r>
    <x v="82"/>
    <x v="191"/>
    <n v="15.235457063711911"/>
    <x v="9"/>
    <x v="0"/>
  </r>
  <r>
    <x v="82"/>
    <x v="192"/>
    <n v="0.554016620498615"/>
    <x v="9"/>
    <x v="0"/>
  </r>
  <r>
    <x v="82"/>
    <x v="193"/>
    <n v="3.601108033240997"/>
    <x v="9"/>
    <x v="0"/>
  </r>
  <r>
    <x v="83"/>
    <x v="4"/>
    <n v="1.6620498614958448"/>
    <x v="9"/>
    <x v="0"/>
  </r>
  <r>
    <x v="83"/>
    <x v="105"/>
    <n v="80.609418282548475"/>
    <x v="9"/>
    <x v="0"/>
  </r>
  <r>
    <x v="83"/>
    <x v="194"/>
    <n v="17.72853185595568"/>
    <x v="9"/>
    <x v="0"/>
  </r>
  <r>
    <x v="84"/>
    <x v="195"/>
    <n v="4.1551246537396125"/>
    <x v="9"/>
    <x v="0"/>
  </r>
  <r>
    <x v="84"/>
    <x v="196"/>
    <n v="8.0332409972299175"/>
    <x v="9"/>
    <x v="0"/>
  </r>
  <r>
    <x v="84"/>
    <x v="197"/>
    <n v="18.005540166204987"/>
    <x v="9"/>
    <x v="0"/>
  </r>
  <r>
    <x v="84"/>
    <x v="198"/>
    <n v="27.977839335180054"/>
    <x v="9"/>
    <x v="0"/>
  </r>
  <r>
    <x v="84"/>
    <x v="199"/>
    <n v="23.545706371191137"/>
    <x v="9"/>
    <x v="0"/>
  </r>
  <r>
    <x v="84"/>
    <x v="200"/>
    <n v="18.005540166204987"/>
    <x v="9"/>
    <x v="0"/>
  </r>
  <r>
    <x v="84"/>
    <x v="4"/>
    <n v="0.2770083102493075"/>
    <x v="9"/>
    <x v="0"/>
  </r>
  <r>
    <x v="85"/>
    <x v="201"/>
    <n v="75.77222222222224"/>
    <x v="9"/>
    <x v="0"/>
  </r>
  <r>
    <x v="86"/>
    <x v="195"/>
    <n v="3.601108033240997"/>
    <x v="9"/>
    <x v="0"/>
  </r>
  <r>
    <x v="86"/>
    <x v="196"/>
    <n v="7.7562326869806091"/>
    <x v="9"/>
    <x v="0"/>
  </r>
  <r>
    <x v="86"/>
    <x v="197"/>
    <n v="17.72853185595568"/>
    <x v="9"/>
    <x v="0"/>
  </r>
  <r>
    <x v="86"/>
    <x v="198"/>
    <n v="26.592797783933516"/>
    <x v="9"/>
    <x v="0"/>
  </r>
  <r>
    <x v="86"/>
    <x v="199"/>
    <n v="22.991689750692522"/>
    <x v="9"/>
    <x v="0"/>
  </r>
  <r>
    <x v="86"/>
    <x v="200"/>
    <n v="17.174515235457065"/>
    <x v="9"/>
    <x v="0"/>
  </r>
  <r>
    <x v="86"/>
    <x v="4"/>
    <n v="4.1551246537396125"/>
    <x v="9"/>
    <x v="0"/>
  </r>
  <r>
    <x v="87"/>
    <x v="202"/>
    <n v="76.494219653179158"/>
    <x v="9"/>
    <x v="0"/>
  </r>
  <r>
    <x v="88"/>
    <x v="203"/>
    <n v="52.35457063711911"/>
    <x v="9"/>
    <x v="0"/>
  </r>
  <r>
    <x v="88"/>
    <x v="204"/>
    <n v="35.45706371191136"/>
    <x v="9"/>
    <x v="0"/>
  </r>
  <r>
    <x v="88"/>
    <x v="4"/>
    <n v="12.18836565096953"/>
    <x v="9"/>
    <x v="0"/>
  </r>
  <r>
    <x v="89"/>
    <x v="205"/>
    <n v="34.903047091412745"/>
    <x v="9"/>
    <x v="0"/>
  </r>
  <r>
    <x v="89"/>
    <x v="206"/>
    <n v="0"/>
    <x v="9"/>
    <x v="0"/>
  </r>
  <r>
    <x v="89"/>
    <x v="207"/>
    <n v="0.554016620498615"/>
    <x v="9"/>
    <x v="0"/>
  </r>
  <r>
    <x v="89"/>
    <x v="203"/>
    <n v="52.35457063711911"/>
    <x v="9"/>
    <x v="0"/>
  </r>
  <r>
    <x v="89"/>
    <x v="4"/>
    <n v="12.18836565096953"/>
    <x v="9"/>
    <x v="0"/>
  </r>
  <r>
    <x v="89"/>
    <x v="208"/>
    <n v="4.5666666666666647"/>
    <x v="9"/>
    <x v="0"/>
  </r>
  <r>
    <x v="89"/>
    <x v="209"/>
    <m/>
    <x v="9"/>
    <x v="0"/>
  </r>
  <r>
    <x v="89"/>
    <x v="210"/>
    <n v="8"/>
    <x v="9"/>
    <x v="0"/>
  </r>
  <r>
    <x v="82"/>
    <x v="188"/>
    <n v="56.275303643724698"/>
    <x v="10"/>
    <x v="0"/>
  </r>
  <r>
    <x v="82"/>
    <x v="189"/>
    <n v="23.886639676113361"/>
    <x v="10"/>
    <x v="0"/>
  </r>
  <r>
    <x v="82"/>
    <x v="190"/>
    <n v="6.0728744939271255"/>
    <x v="10"/>
    <x v="0"/>
  </r>
  <r>
    <x v="82"/>
    <x v="191"/>
    <n v="14.979757085020243"/>
    <x v="10"/>
    <x v="0"/>
  </r>
  <r>
    <x v="82"/>
    <x v="192"/>
    <n v="1.6194331983805668"/>
    <x v="10"/>
    <x v="0"/>
  </r>
  <r>
    <x v="82"/>
    <x v="193"/>
    <n v="2.0242914979757085"/>
    <x v="10"/>
    <x v="0"/>
  </r>
  <r>
    <x v="83"/>
    <x v="4"/>
    <n v="1.6194331983805668"/>
    <x v="10"/>
    <x v="0"/>
  </r>
  <r>
    <x v="83"/>
    <x v="105"/>
    <n v="62.348178137651821"/>
    <x v="10"/>
    <x v="0"/>
  </r>
  <r>
    <x v="83"/>
    <x v="194"/>
    <n v="36.032388663967609"/>
    <x v="10"/>
    <x v="0"/>
  </r>
  <r>
    <x v="84"/>
    <x v="195"/>
    <n v="4.8582995951417001"/>
    <x v="10"/>
    <x v="0"/>
  </r>
  <r>
    <x v="84"/>
    <x v="196"/>
    <n v="10.526315789473685"/>
    <x v="10"/>
    <x v="0"/>
  </r>
  <r>
    <x v="84"/>
    <x v="197"/>
    <n v="22.672064777327936"/>
    <x v="10"/>
    <x v="0"/>
  </r>
  <r>
    <x v="84"/>
    <x v="198"/>
    <n v="21.05263157894737"/>
    <x v="10"/>
    <x v="0"/>
  </r>
  <r>
    <x v="84"/>
    <x v="199"/>
    <n v="25.506072874493928"/>
    <x v="10"/>
    <x v="0"/>
  </r>
  <r>
    <x v="84"/>
    <x v="200"/>
    <n v="12.550607287449393"/>
    <x v="10"/>
    <x v="0"/>
  </r>
  <r>
    <x v="84"/>
    <x v="4"/>
    <n v="2.834008097165992"/>
    <x v="10"/>
    <x v="0"/>
  </r>
  <r>
    <x v="85"/>
    <x v="201"/>
    <n v="70.56666666666672"/>
    <x v="10"/>
    <x v="0"/>
  </r>
  <r>
    <x v="86"/>
    <x v="195"/>
    <n v="4.4534412955465585"/>
    <x v="10"/>
    <x v="0"/>
  </r>
  <r>
    <x v="86"/>
    <x v="196"/>
    <n v="9.3117408906882595"/>
    <x v="10"/>
    <x v="0"/>
  </r>
  <r>
    <x v="86"/>
    <x v="197"/>
    <n v="21.05263157894737"/>
    <x v="10"/>
    <x v="0"/>
  </r>
  <r>
    <x v="86"/>
    <x v="198"/>
    <n v="18.218623481781375"/>
    <x v="10"/>
    <x v="0"/>
  </r>
  <r>
    <x v="86"/>
    <x v="199"/>
    <n v="21.05263157894737"/>
    <x v="10"/>
    <x v="0"/>
  </r>
  <r>
    <x v="86"/>
    <x v="200"/>
    <n v="10.526315789473685"/>
    <x v="10"/>
    <x v="0"/>
  </r>
  <r>
    <x v="86"/>
    <x v="4"/>
    <n v="15.384615384615385"/>
    <x v="10"/>
    <x v="0"/>
  </r>
  <r>
    <x v="87"/>
    <x v="202"/>
    <n v="69.167464114832569"/>
    <x v="10"/>
    <x v="0"/>
  </r>
  <r>
    <x v="88"/>
    <x v="203"/>
    <n v="27.935222672064778"/>
    <x v="10"/>
    <x v="0"/>
  </r>
  <r>
    <x v="88"/>
    <x v="204"/>
    <n v="52.631578947368418"/>
    <x v="10"/>
    <x v="0"/>
  </r>
  <r>
    <x v="88"/>
    <x v="4"/>
    <n v="19.4331983805668"/>
    <x v="10"/>
    <x v="0"/>
  </r>
  <r>
    <x v="89"/>
    <x v="205"/>
    <n v="49.392712550607285"/>
    <x v="10"/>
    <x v="0"/>
  </r>
  <r>
    <x v="89"/>
    <x v="206"/>
    <n v="0.80971659919028338"/>
    <x v="10"/>
    <x v="0"/>
  </r>
  <r>
    <x v="89"/>
    <x v="207"/>
    <n v="2.42914979757085"/>
    <x v="10"/>
    <x v="0"/>
  </r>
  <r>
    <x v="89"/>
    <x v="203"/>
    <n v="27.935222672064778"/>
    <x v="10"/>
    <x v="0"/>
  </r>
  <r>
    <x v="89"/>
    <x v="4"/>
    <n v="19.4331983805668"/>
    <x v="10"/>
    <x v="0"/>
  </r>
  <r>
    <x v="89"/>
    <x v="208"/>
    <n v="6.0747663551401869"/>
    <x v="10"/>
    <x v="0"/>
  </r>
  <r>
    <x v="89"/>
    <x v="209"/>
    <n v="6.5"/>
    <x v="10"/>
    <x v="0"/>
  </r>
  <r>
    <x v="89"/>
    <x v="210"/>
    <n v="13"/>
    <x v="10"/>
    <x v="0"/>
  </r>
  <r>
    <x v="82"/>
    <x v="188"/>
    <n v="72.177419354838705"/>
    <x v="11"/>
    <x v="0"/>
  </r>
  <r>
    <x v="82"/>
    <x v="189"/>
    <n v="11.693548387096774"/>
    <x v="11"/>
    <x v="0"/>
  </r>
  <r>
    <x v="82"/>
    <x v="190"/>
    <n v="3.225806451612903"/>
    <x v="11"/>
    <x v="0"/>
  </r>
  <r>
    <x v="82"/>
    <x v="191"/>
    <n v="15.725806451612904"/>
    <x v="11"/>
    <x v="0"/>
  </r>
  <r>
    <x v="82"/>
    <x v="192"/>
    <n v="0"/>
    <x v="11"/>
    <x v="0"/>
  </r>
  <r>
    <x v="82"/>
    <x v="193"/>
    <n v="2.0161290322580645"/>
    <x v="11"/>
    <x v="0"/>
  </r>
  <r>
    <x v="83"/>
    <x v="4"/>
    <n v="2.0161290322580645"/>
    <x v="11"/>
    <x v="0"/>
  </r>
  <r>
    <x v="83"/>
    <x v="105"/>
    <n v="77.822580645161295"/>
    <x v="11"/>
    <x v="0"/>
  </r>
  <r>
    <x v="83"/>
    <x v="194"/>
    <n v="20.161290322580644"/>
    <x v="11"/>
    <x v="0"/>
  </r>
  <r>
    <x v="84"/>
    <x v="195"/>
    <n v="12.096774193548388"/>
    <x v="11"/>
    <x v="0"/>
  </r>
  <r>
    <x v="84"/>
    <x v="196"/>
    <n v="12.096774193548388"/>
    <x v="11"/>
    <x v="0"/>
  </r>
  <r>
    <x v="84"/>
    <x v="197"/>
    <n v="12.903225806451612"/>
    <x v="11"/>
    <x v="0"/>
  </r>
  <r>
    <x v="84"/>
    <x v="198"/>
    <n v="14.919354838709678"/>
    <x v="11"/>
    <x v="0"/>
  </r>
  <r>
    <x v="84"/>
    <x v="199"/>
    <n v="26.20967741935484"/>
    <x v="11"/>
    <x v="0"/>
  </r>
  <r>
    <x v="84"/>
    <x v="200"/>
    <n v="20.56451612903226"/>
    <x v="11"/>
    <x v="0"/>
  </r>
  <r>
    <x v="84"/>
    <x v="4"/>
    <n v="1.2096774193548387"/>
    <x v="11"/>
    <x v="0"/>
  </r>
  <r>
    <x v="85"/>
    <x v="201"/>
    <n v="81.816326530612287"/>
    <x v="11"/>
    <x v="0"/>
  </r>
  <r>
    <x v="86"/>
    <x v="195"/>
    <n v="11.693548387096774"/>
    <x v="11"/>
    <x v="0"/>
  </r>
  <r>
    <x v="86"/>
    <x v="196"/>
    <n v="10.483870967741936"/>
    <x v="11"/>
    <x v="0"/>
  </r>
  <r>
    <x v="86"/>
    <x v="197"/>
    <n v="11.693548387096774"/>
    <x v="11"/>
    <x v="0"/>
  </r>
  <r>
    <x v="86"/>
    <x v="198"/>
    <n v="14.112903225806452"/>
    <x v="11"/>
    <x v="0"/>
  </r>
  <r>
    <x v="86"/>
    <x v="199"/>
    <n v="23.79032258064516"/>
    <x v="11"/>
    <x v="0"/>
  </r>
  <r>
    <x v="86"/>
    <x v="200"/>
    <n v="20.56451612903226"/>
    <x v="11"/>
    <x v="0"/>
  </r>
  <r>
    <x v="86"/>
    <x v="4"/>
    <n v="7.661290322580645"/>
    <x v="11"/>
    <x v="0"/>
  </r>
  <r>
    <x v="87"/>
    <x v="202"/>
    <n v="83.480349344978166"/>
    <x v="11"/>
    <x v="0"/>
  </r>
  <r>
    <x v="88"/>
    <x v="203"/>
    <n v="58.064516129032256"/>
    <x v="11"/>
    <x v="0"/>
  </r>
  <r>
    <x v="88"/>
    <x v="204"/>
    <n v="26.612903225806452"/>
    <x v="11"/>
    <x v="0"/>
  </r>
  <r>
    <x v="88"/>
    <x v="4"/>
    <n v="15.32258064516129"/>
    <x v="11"/>
    <x v="0"/>
  </r>
  <r>
    <x v="89"/>
    <x v="205"/>
    <n v="24.596774193548388"/>
    <x v="11"/>
    <x v="0"/>
  </r>
  <r>
    <x v="89"/>
    <x v="206"/>
    <n v="0.80645161290322576"/>
    <x v="11"/>
    <x v="0"/>
  </r>
  <r>
    <x v="89"/>
    <x v="207"/>
    <n v="1.2096774193548387"/>
    <x v="11"/>
    <x v="0"/>
  </r>
  <r>
    <x v="89"/>
    <x v="203"/>
    <n v="58.064516129032256"/>
    <x v="11"/>
    <x v="0"/>
  </r>
  <r>
    <x v="89"/>
    <x v="4"/>
    <n v="15.32258064516129"/>
    <x v="11"/>
    <x v="0"/>
  </r>
  <r>
    <x v="89"/>
    <x v="208"/>
    <n v="7.5"/>
    <x v="11"/>
    <x v="0"/>
  </r>
  <r>
    <x v="89"/>
    <x v="209"/>
    <n v="7"/>
    <x v="11"/>
    <x v="0"/>
  </r>
  <r>
    <x v="89"/>
    <x v="210"/>
    <n v="67.666666666666671"/>
    <x v="11"/>
    <x v="0"/>
  </r>
  <r>
    <x v="82"/>
    <x v="188"/>
    <n v="60.986547085201792"/>
    <x v="12"/>
    <x v="0"/>
  </r>
  <r>
    <x v="82"/>
    <x v="189"/>
    <n v="16.591928251121075"/>
    <x v="12"/>
    <x v="0"/>
  </r>
  <r>
    <x v="82"/>
    <x v="190"/>
    <n v="5.3811659192825116"/>
    <x v="12"/>
    <x v="0"/>
  </r>
  <r>
    <x v="82"/>
    <x v="191"/>
    <n v="15.246636771300448"/>
    <x v="12"/>
    <x v="0"/>
  </r>
  <r>
    <x v="82"/>
    <x v="192"/>
    <n v="0"/>
    <x v="12"/>
    <x v="0"/>
  </r>
  <r>
    <x v="82"/>
    <x v="193"/>
    <n v="5.3811659192825116"/>
    <x v="12"/>
    <x v="0"/>
  </r>
  <r>
    <x v="83"/>
    <x v="4"/>
    <n v="2.6905829596412558"/>
    <x v="12"/>
    <x v="0"/>
  </r>
  <r>
    <x v="83"/>
    <x v="105"/>
    <n v="46.63677130044843"/>
    <x v="12"/>
    <x v="0"/>
  </r>
  <r>
    <x v="83"/>
    <x v="194"/>
    <n v="50.672645739910315"/>
    <x v="12"/>
    <x v="0"/>
  </r>
  <r>
    <x v="84"/>
    <x v="195"/>
    <n v="16.143497757847534"/>
    <x v="12"/>
    <x v="0"/>
  </r>
  <r>
    <x v="84"/>
    <x v="196"/>
    <n v="14.798206278026905"/>
    <x v="12"/>
    <x v="0"/>
  </r>
  <r>
    <x v="84"/>
    <x v="197"/>
    <n v="23.318385650224215"/>
    <x v="12"/>
    <x v="0"/>
  </r>
  <r>
    <x v="84"/>
    <x v="198"/>
    <n v="22.421524663677129"/>
    <x v="12"/>
    <x v="0"/>
  </r>
  <r>
    <x v="84"/>
    <x v="199"/>
    <n v="15.246636771300448"/>
    <x v="12"/>
    <x v="0"/>
  </r>
  <r>
    <x v="84"/>
    <x v="200"/>
    <n v="5.3811659192825116"/>
    <x v="12"/>
    <x v="0"/>
  </r>
  <r>
    <x v="84"/>
    <x v="4"/>
    <n v="2.6905829596412558"/>
    <x v="12"/>
    <x v="0"/>
  </r>
  <r>
    <x v="85"/>
    <x v="201"/>
    <n v="48.096774193548356"/>
    <x v="12"/>
    <x v="0"/>
  </r>
  <r>
    <x v="86"/>
    <x v="195"/>
    <n v="15.246636771300448"/>
    <x v="12"/>
    <x v="0"/>
  </r>
  <r>
    <x v="86"/>
    <x v="196"/>
    <n v="12.556053811659194"/>
    <x v="12"/>
    <x v="0"/>
  </r>
  <r>
    <x v="86"/>
    <x v="197"/>
    <n v="19.282511210762333"/>
    <x v="12"/>
    <x v="0"/>
  </r>
  <r>
    <x v="86"/>
    <x v="198"/>
    <n v="19.730941704035875"/>
    <x v="12"/>
    <x v="0"/>
  </r>
  <r>
    <x v="86"/>
    <x v="199"/>
    <n v="14.798206278026905"/>
    <x v="12"/>
    <x v="0"/>
  </r>
  <r>
    <x v="86"/>
    <x v="200"/>
    <n v="4.9327354260089686"/>
    <x v="12"/>
    <x v="0"/>
  </r>
  <r>
    <x v="86"/>
    <x v="4"/>
    <n v="13.452914798206278"/>
    <x v="12"/>
    <x v="0"/>
  </r>
  <r>
    <x v="87"/>
    <x v="202"/>
    <n v="49.76165803108811"/>
    <x v="12"/>
    <x v="0"/>
  </r>
  <r>
    <x v="88"/>
    <x v="203"/>
    <n v="40.358744394618832"/>
    <x v="12"/>
    <x v="0"/>
  </r>
  <r>
    <x v="88"/>
    <x v="204"/>
    <n v="45.291479820627799"/>
    <x v="12"/>
    <x v="0"/>
  </r>
  <r>
    <x v="88"/>
    <x v="4"/>
    <n v="14.349775784753364"/>
    <x v="12"/>
    <x v="0"/>
  </r>
  <r>
    <x v="89"/>
    <x v="205"/>
    <n v="42.152466367713004"/>
    <x v="12"/>
    <x v="0"/>
  </r>
  <r>
    <x v="89"/>
    <x v="206"/>
    <n v="0.89686098654708524"/>
    <x v="12"/>
    <x v="0"/>
  </r>
  <r>
    <x v="89"/>
    <x v="207"/>
    <n v="2.2421524663677128"/>
    <x v="12"/>
    <x v="0"/>
  </r>
  <r>
    <x v="89"/>
    <x v="203"/>
    <n v="40.358744394618832"/>
    <x v="12"/>
    <x v="0"/>
  </r>
  <r>
    <x v="89"/>
    <x v="4"/>
    <n v="14.349775784753364"/>
    <x v="12"/>
    <x v="0"/>
  </r>
  <r>
    <x v="89"/>
    <x v="208"/>
    <n v="5"/>
    <x v="12"/>
    <x v="0"/>
  </r>
  <r>
    <x v="89"/>
    <x v="209"/>
    <n v="7.5"/>
    <x v="12"/>
    <x v="0"/>
  </r>
  <r>
    <x v="89"/>
    <x v="210"/>
    <n v="12"/>
    <x v="12"/>
    <x v="0"/>
  </r>
  <r>
    <x v="82"/>
    <x v="188"/>
    <n v="69.480519480519476"/>
    <x v="13"/>
    <x v="0"/>
  </r>
  <r>
    <x v="82"/>
    <x v="189"/>
    <n v="12.987012987012987"/>
    <x v="13"/>
    <x v="0"/>
  </r>
  <r>
    <x v="82"/>
    <x v="190"/>
    <n v="3.8961038961038961"/>
    <x v="13"/>
    <x v="0"/>
  </r>
  <r>
    <x v="82"/>
    <x v="191"/>
    <n v="12.987012987012987"/>
    <x v="13"/>
    <x v="0"/>
  </r>
  <r>
    <x v="82"/>
    <x v="192"/>
    <n v="1.948051948051948"/>
    <x v="13"/>
    <x v="0"/>
  </r>
  <r>
    <x v="82"/>
    <x v="193"/>
    <n v="1.2987012987012987"/>
    <x v="13"/>
    <x v="0"/>
  </r>
  <r>
    <x v="83"/>
    <x v="4"/>
    <n v="0"/>
    <x v="13"/>
    <x v="0"/>
  </r>
  <r>
    <x v="83"/>
    <x v="105"/>
    <n v="82.467532467532465"/>
    <x v="13"/>
    <x v="0"/>
  </r>
  <r>
    <x v="83"/>
    <x v="194"/>
    <n v="17.532467532467532"/>
    <x v="13"/>
    <x v="0"/>
  </r>
  <r>
    <x v="84"/>
    <x v="195"/>
    <n v="2.5974025974025974"/>
    <x v="13"/>
    <x v="0"/>
  </r>
  <r>
    <x v="84"/>
    <x v="196"/>
    <n v="9.7402597402597397"/>
    <x v="13"/>
    <x v="0"/>
  </r>
  <r>
    <x v="84"/>
    <x v="197"/>
    <n v="23.376623376623378"/>
    <x v="13"/>
    <x v="0"/>
  </r>
  <r>
    <x v="84"/>
    <x v="198"/>
    <n v="25.324675324675326"/>
    <x v="13"/>
    <x v="0"/>
  </r>
  <r>
    <x v="84"/>
    <x v="199"/>
    <n v="18.181818181818183"/>
    <x v="13"/>
    <x v="0"/>
  </r>
  <r>
    <x v="84"/>
    <x v="200"/>
    <n v="16.883116883116884"/>
    <x v="13"/>
    <x v="0"/>
  </r>
  <r>
    <x v="84"/>
    <x v="4"/>
    <n v="3.8961038961038961"/>
    <x v="13"/>
    <x v="0"/>
  </r>
  <r>
    <x v="85"/>
    <x v="201"/>
    <n v="68.729729729729669"/>
    <x v="13"/>
    <x v="0"/>
  </r>
  <r>
    <x v="86"/>
    <x v="195"/>
    <n v="1.948051948051948"/>
    <x v="13"/>
    <x v="0"/>
  </r>
  <r>
    <x v="86"/>
    <x v="196"/>
    <n v="9.0909090909090917"/>
    <x v="13"/>
    <x v="0"/>
  </r>
  <r>
    <x v="86"/>
    <x v="197"/>
    <n v="22.727272727272727"/>
    <x v="13"/>
    <x v="0"/>
  </r>
  <r>
    <x v="86"/>
    <x v="198"/>
    <n v="23.376623376623378"/>
    <x v="13"/>
    <x v="0"/>
  </r>
  <r>
    <x v="86"/>
    <x v="199"/>
    <n v="17.532467532467532"/>
    <x v="13"/>
    <x v="0"/>
  </r>
  <r>
    <x v="86"/>
    <x v="200"/>
    <n v="14.935064935064934"/>
    <x v="13"/>
    <x v="0"/>
  </r>
  <r>
    <x v="86"/>
    <x v="4"/>
    <n v="10.38961038961039"/>
    <x v="13"/>
    <x v="0"/>
  </r>
  <r>
    <x v="87"/>
    <x v="202"/>
    <n v="67.492753623188392"/>
    <x v="13"/>
    <x v="0"/>
  </r>
  <r>
    <x v="88"/>
    <x v="203"/>
    <n v="42.857142857142854"/>
    <x v="13"/>
    <x v="0"/>
  </r>
  <r>
    <x v="88"/>
    <x v="204"/>
    <n v="47.402597402597401"/>
    <x v="13"/>
    <x v="0"/>
  </r>
  <r>
    <x v="88"/>
    <x v="4"/>
    <n v="9.7402597402597397"/>
    <x v="13"/>
    <x v="0"/>
  </r>
  <r>
    <x v="89"/>
    <x v="205"/>
    <n v="44.155844155844157"/>
    <x v="13"/>
    <x v="0"/>
  </r>
  <r>
    <x v="89"/>
    <x v="206"/>
    <n v="1.948051948051948"/>
    <x v="13"/>
    <x v="0"/>
  </r>
  <r>
    <x v="89"/>
    <x v="207"/>
    <n v="1.2987012987012987"/>
    <x v="13"/>
    <x v="0"/>
  </r>
  <r>
    <x v="89"/>
    <x v="203"/>
    <n v="42.857142857142854"/>
    <x v="13"/>
    <x v="0"/>
  </r>
  <r>
    <x v="89"/>
    <x v="4"/>
    <n v="9.7402597402597397"/>
    <x v="13"/>
    <x v="0"/>
  </r>
  <r>
    <x v="89"/>
    <x v="208"/>
    <n v="6.4153846153846139"/>
    <x v="13"/>
    <x v="0"/>
  </r>
  <r>
    <x v="89"/>
    <x v="209"/>
    <n v="5.6666666666666661"/>
    <x v="13"/>
    <x v="0"/>
  </r>
  <r>
    <x v="89"/>
    <x v="210"/>
    <n v="12"/>
    <x v="13"/>
    <x v="0"/>
  </r>
  <r>
    <x v="82"/>
    <x v="188"/>
    <n v="14.438502673796792"/>
    <x v="14"/>
    <x v="0"/>
  </r>
  <r>
    <x v="82"/>
    <x v="189"/>
    <n v="15.508021390374331"/>
    <x v="14"/>
    <x v="0"/>
  </r>
  <r>
    <x v="82"/>
    <x v="190"/>
    <n v="11.229946524064172"/>
    <x v="14"/>
    <x v="0"/>
  </r>
  <r>
    <x v="82"/>
    <x v="191"/>
    <n v="61.497326203208559"/>
    <x v="14"/>
    <x v="0"/>
  </r>
  <r>
    <x v="82"/>
    <x v="192"/>
    <n v="1.0695187165775402"/>
    <x v="14"/>
    <x v="0"/>
  </r>
  <r>
    <x v="82"/>
    <x v="193"/>
    <n v="2.6737967914438503"/>
    <x v="14"/>
    <x v="0"/>
  </r>
  <r>
    <x v="83"/>
    <x v="4"/>
    <n v="2.6737967914438503"/>
    <x v="14"/>
    <x v="0"/>
  </r>
  <r>
    <x v="83"/>
    <x v="105"/>
    <n v="95.721925133689837"/>
    <x v="14"/>
    <x v="0"/>
  </r>
  <r>
    <x v="83"/>
    <x v="194"/>
    <n v="1.6042780748663101"/>
    <x v="14"/>
    <x v="0"/>
  </r>
  <r>
    <x v="84"/>
    <x v="195"/>
    <n v="7.4866310160427805"/>
    <x v="14"/>
    <x v="0"/>
  </r>
  <r>
    <x v="84"/>
    <x v="196"/>
    <n v="8.0213903743315509"/>
    <x v="14"/>
    <x v="0"/>
  </r>
  <r>
    <x v="84"/>
    <x v="197"/>
    <n v="22.994652406417114"/>
    <x v="14"/>
    <x v="0"/>
  </r>
  <r>
    <x v="84"/>
    <x v="198"/>
    <n v="25.668449197860962"/>
    <x v="14"/>
    <x v="0"/>
  </r>
  <r>
    <x v="84"/>
    <x v="199"/>
    <n v="20.320855614973262"/>
    <x v="14"/>
    <x v="0"/>
  </r>
  <r>
    <x v="84"/>
    <x v="200"/>
    <n v="14.438502673796792"/>
    <x v="14"/>
    <x v="0"/>
  </r>
  <r>
    <x v="84"/>
    <x v="4"/>
    <n v="1.0695187165775402"/>
    <x v="14"/>
    <x v="0"/>
  </r>
  <r>
    <x v="85"/>
    <x v="201"/>
    <n v="66.01621621621625"/>
    <x v="14"/>
    <x v="0"/>
  </r>
  <r>
    <x v="86"/>
    <x v="195"/>
    <n v="10.695187165775401"/>
    <x v="14"/>
    <x v="0"/>
  </r>
  <r>
    <x v="86"/>
    <x v="196"/>
    <n v="6.4171122994652405"/>
    <x v="14"/>
    <x v="0"/>
  </r>
  <r>
    <x v="86"/>
    <x v="197"/>
    <n v="19.786096256684491"/>
    <x v="14"/>
    <x v="0"/>
  </r>
  <r>
    <x v="86"/>
    <x v="198"/>
    <n v="21.390374331550802"/>
    <x v="14"/>
    <x v="0"/>
  </r>
  <r>
    <x v="86"/>
    <x v="199"/>
    <n v="15.508021390374331"/>
    <x v="14"/>
    <x v="0"/>
  </r>
  <r>
    <x v="86"/>
    <x v="200"/>
    <n v="11.764705882352942"/>
    <x v="14"/>
    <x v="0"/>
  </r>
  <r>
    <x v="86"/>
    <x v="4"/>
    <n v="14.438502673796792"/>
    <x v="14"/>
    <x v="0"/>
  </r>
  <r>
    <x v="87"/>
    <x v="202"/>
    <n v="61.693750000000001"/>
    <x v="14"/>
    <x v="0"/>
  </r>
  <r>
    <x v="88"/>
    <x v="203"/>
    <n v="62.566844919786099"/>
    <x v="14"/>
    <x v="0"/>
  </r>
  <r>
    <x v="88"/>
    <x v="204"/>
    <n v="22.459893048128343"/>
    <x v="14"/>
    <x v="0"/>
  </r>
  <r>
    <x v="88"/>
    <x v="4"/>
    <n v="14.973262032085561"/>
    <x v="14"/>
    <x v="0"/>
  </r>
  <r>
    <x v="89"/>
    <x v="205"/>
    <n v="19.251336898395721"/>
    <x v="14"/>
    <x v="0"/>
  </r>
  <r>
    <x v="89"/>
    <x v="206"/>
    <n v="2.6737967914438503"/>
    <x v="14"/>
    <x v="0"/>
  </r>
  <r>
    <x v="89"/>
    <x v="207"/>
    <n v="0.53475935828877008"/>
    <x v="14"/>
    <x v="0"/>
  </r>
  <r>
    <x v="89"/>
    <x v="203"/>
    <n v="62.566844919786099"/>
    <x v="14"/>
    <x v="0"/>
  </r>
  <r>
    <x v="89"/>
    <x v="4"/>
    <n v="14.973262032085561"/>
    <x v="14"/>
    <x v="0"/>
  </r>
  <r>
    <x v="89"/>
    <x v="208"/>
    <n v="6.75"/>
    <x v="14"/>
    <x v="0"/>
  </r>
  <r>
    <x v="89"/>
    <x v="209"/>
    <n v="7.25"/>
    <x v="14"/>
    <x v="0"/>
  </r>
  <r>
    <x v="89"/>
    <x v="210"/>
    <m/>
    <x v="14"/>
    <x v="0"/>
  </r>
  <r>
    <x v="82"/>
    <x v="188"/>
    <n v="55.660377358490564"/>
    <x v="15"/>
    <x v="0"/>
  </r>
  <r>
    <x v="82"/>
    <x v="189"/>
    <n v="13.679245283018869"/>
    <x v="15"/>
    <x v="0"/>
  </r>
  <r>
    <x v="82"/>
    <x v="190"/>
    <n v="9.9056603773584904"/>
    <x v="15"/>
    <x v="0"/>
  </r>
  <r>
    <x v="82"/>
    <x v="191"/>
    <n v="25.471698113207548"/>
    <x v="15"/>
    <x v="0"/>
  </r>
  <r>
    <x v="82"/>
    <x v="192"/>
    <n v="0.94339622641509435"/>
    <x v="15"/>
    <x v="0"/>
  </r>
  <r>
    <x v="82"/>
    <x v="193"/>
    <n v="5.1886792452830193"/>
    <x v="15"/>
    <x v="0"/>
  </r>
  <r>
    <x v="83"/>
    <x v="4"/>
    <n v="6.6037735849056602"/>
    <x v="15"/>
    <x v="0"/>
  </r>
  <r>
    <x v="83"/>
    <x v="105"/>
    <n v="79.716981132075475"/>
    <x v="15"/>
    <x v="0"/>
  </r>
  <r>
    <x v="83"/>
    <x v="194"/>
    <n v="13.679245283018869"/>
    <x v="15"/>
    <x v="0"/>
  </r>
  <r>
    <x v="84"/>
    <x v="195"/>
    <n v="1.8867924528301887"/>
    <x v="15"/>
    <x v="0"/>
  </r>
  <r>
    <x v="84"/>
    <x v="196"/>
    <n v="18.867924528301888"/>
    <x v="15"/>
    <x v="0"/>
  </r>
  <r>
    <x v="84"/>
    <x v="197"/>
    <n v="35.849056603773583"/>
    <x v="15"/>
    <x v="0"/>
  </r>
  <r>
    <x v="84"/>
    <x v="198"/>
    <n v="30.660377358490567"/>
    <x v="15"/>
    <x v="0"/>
  </r>
  <r>
    <x v="84"/>
    <x v="199"/>
    <n v="6.6037735849056602"/>
    <x v="15"/>
    <x v="0"/>
  </r>
  <r>
    <x v="84"/>
    <x v="200"/>
    <n v="1.4150943396226414"/>
    <x v="15"/>
    <x v="0"/>
  </r>
  <r>
    <x v="84"/>
    <x v="4"/>
    <n v="4.716981132075472"/>
    <x v="15"/>
    <x v="0"/>
  </r>
  <r>
    <x v="85"/>
    <x v="201"/>
    <n v="39.589108910891099"/>
    <x v="15"/>
    <x v="0"/>
  </r>
  <r>
    <x v="86"/>
    <x v="195"/>
    <n v="0.94339622641509435"/>
    <x v="15"/>
    <x v="0"/>
  </r>
  <r>
    <x v="86"/>
    <x v="196"/>
    <n v="15.09433962264151"/>
    <x v="15"/>
    <x v="0"/>
  </r>
  <r>
    <x v="86"/>
    <x v="197"/>
    <n v="34.905660377358494"/>
    <x v="15"/>
    <x v="0"/>
  </r>
  <r>
    <x v="86"/>
    <x v="198"/>
    <n v="30.660377358490567"/>
    <x v="15"/>
    <x v="0"/>
  </r>
  <r>
    <x v="86"/>
    <x v="199"/>
    <n v="6.132075471698113"/>
    <x v="15"/>
    <x v="0"/>
  </r>
  <r>
    <x v="86"/>
    <x v="200"/>
    <n v="2.8301886792452828"/>
    <x v="15"/>
    <x v="0"/>
  </r>
  <r>
    <x v="86"/>
    <x v="4"/>
    <n v="9.433962264150944"/>
    <x v="15"/>
    <x v="0"/>
  </r>
  <r>
    <x v="87"/>
    <x v="202"/>
    <n v="43.755208333333343"/>
    <x v="15"/>
    <x v="0"/>
  </r>
  <r>
    <x v="88"/>
    <x v="203"/>
    <n v="53.301886792452834"/>
    <x v="15"/>
    <x v="0"/>
  </r>
  <r>
    <x v="88"/>
    <x v="204"/>
    <n v="38.679245283018865"/>
    <x v="15"/>
    <x v="0"/>
  </r>
  <r>
    <x v="88"/>
    <x v="4"/>
    <n v="8.0188679245283012"/>
    <x v="15"/>
    <x v="0"/>
  </r>
  <r>
    <x v="89"/>
    <x v="205"/>
    <n v="38.20754716981132"/>
    <x v="15"/>
    <x v="0"/>
  </r>
  <r>
    <x v="89"/>
    <x v="206"/>
    <n v="0.47169811320754718"/>
    <x v="15"/>
    <x v="0"/>
  </r>
  <r>
    <x v="89"/>
    <x v="207"/>
    <n v="0"/>
    <x v="15"/>
    <x v="0"/>
  </r>
  <r>
    <x v="89"/>
    <x v="203"/>
    <n v="53.301886792452834"/>
    <x v="15"/>
    <x v="0"/>
  </r>
  <r>
    <x v="89"/>
    <x v="4"/>
    <n v="8.0188679245283012"/>
    <x v="15"/>
    <x v="0"/>
  </r>
  <r>
    <x v="89"/>
    <x v="208"/>
    <n v="6.8181818181818175"/>
    <x v="15"/>
    <x v="0"/>
  </r>
  <r>
    <x v="89"/>
    <x v="209"/>
    <n v="1"/>
    <x v="15"/>
    <x v="0"/>
  </r>
  <r>
    <x v="89"/>
    <x v="210"/>
    <m/>
    <x v="15"/>
    <x v="0"/>
  </r>
  <r>
    <x v="82"/>
    <x v="188"/>
    <n v="55.213270142180093"/>
    <x v="16"/>
    <x v="0"/>
  </r>
  <r>
    <x v="82"/>
    <x v="189"/>
    <n v="21.563981042654028"/>
    <x v="16"/>
    <x v="0"/>
  </r>
  <r>
    <x v="82"/>
    <x v="190"/>
    <n v="7.3459715639810428"/>
    <x v="16"/>
    <x v="0"/>
  </r>
  <r>
    <x v="82"/>
    <x v="191"/>
    <n v="16.113744075829384"/>
    <x v="16"/>
    <x v="0"/>
  </r>
  <r>
    <x v="82"/>
    <x v="192"/>
    <n v="1.1848341232227488"/>
    <x v="16"/>
    <x v="0"/>
  </r>
  <r>
    <x v="82"/>
    <x v="193"/>
    <n v="4.028436018957346"/>
    <x v="16"/>
    <x v="0"/>
  </r>
  <r>
    <x v="83"/>
    <x v="4"/>
    <n v="4.2654028436018958"/>
    <x v="16"/>
    <x v="0"/>
  </r>
  <r>
    <x v="83"/>
    <x v="105"/>
    <n v="55.687203791469194"/>
    <x v="16"/>
    <x v="0"/>
  </r>
  <r>
    <x v="83"/>
    <x v="194"/>
    <n v="40.047393364928908"/>
    <x v="16"/>
    <x v="0"/>
  </r>
  <r>
    <x v="84"/>
    <x v="195"/>
    <n v="13.744075829383887"/>
    <x v="16"/>
    <x v="0"/>
  </r>
  <r>
    <x v="84"/>
    <x v="196"/>
    <n v="16.113744075829384"/>
    <x v="16"/>
    <x v="0"/>
  </r>
  <r>
    <x v="84"/>
    <x v="197"/>
    <n v="18.48341232227488"/>
    <x v="16"/>
    <x v="0"/>
  </r>
  <r>
    <x v="84"/>
    <x v="198"/>
    <n v="15.876777251184834"/>
    <x v="16"/>
    <x v="0"/>
  </r>
  <r>
    <x v="84"/>
    <x v="199"/>
    <n v="16.587677725118482"/>
    <x v="16"/>
    <x v="0"/>
  </r>
  <r>
    <x v="84"/>
    <x v="200"/>
    <n v="11.611374407582938"/>
    <x v="16"/>
    <x v="0"/>
  </r>
  <r>
    <x v="84"/>
    <x v="4"/>
    <n v="7.5829383886255926"/>
    <x v="16"/>
    <x v="0"/>
  </r>
  <r>
    <x v="85"/>
    <x v="201"/>
    <n v="59.843589743589746"/>
    <x v="16"/>
    <x v="0"/>
  </r>
  <r>
    <x v="86"/>
    <x v="195"/>
    <n v="13.270142180094787"/>
    <x v="16"/>
    <x v="0"/>
  </r>
  <r>
    <x v="86"/>
    <x v="196"/>
    <n v="14.691943127962086"/>
    <x v="16"/>
    <x v="0"/>
  </r>
  <r>
    <x v="86"/>
    <x v="197"/>
    <n v="16.350710900473935"/>
    <x v="16"/>
    <x v="0"/>
  </r>
  <r>
    <x v="86"/>
    <x v="198"/>
    <n v="13.033175355450236"/>
    <x v="16"/>
    <x v="0"/>
  </r>
  <r>
    <x v="86"/>
    <x v="199"/>
    <n v="16.350710900473935"/>
    <x v="16"/>
    <x v="0"/>
  </r>
  <r>
    <x v="86"/>
    <x v="200"/>
    <n v="11.848341232227488"/>
    <x v="16"/>
    <x v="0"/>
  </r>
  <r>
    <x v="86"/>
    <x v="4"/>
    <n v="14.454976303317535"/>
    <x v="16"/>
    <x v="0"/>
  </r>
  <r>
    <x v="87"/>
    <x v="202"/>
    <n v="63.565096952908604"/>
    <x v="16"/>
    <x v="0"/>
  </r>
  <r>
    <x v="88"/>
    <x v="203"/>
    <n v="44.786729857819907"/>
    <x v="16"/>
    <x v="0"/>
  </r>
  <r>
    <x v="88"/>
    <x v="204"/>
    <n v="47.156398104265406"/>
    <x v="16"/>
    <x v="0"/>
  </r>
  <r>
    <x v="88"/>
    <x v="4"/>
    <n v="8.0568720379146921"/>
    <x v="16"/>
    <x v="0"/>
  </r>
  <r>
    <x v="89"/>
    <x v="205"/>
    <n v="43.127962085308056"/>
    <x v="16"/>
    <x v="0"/>
  </r>
  <r>
    <x v="89"/>
    <x v="206"/>
    <n v="3.3175355450236967"/>
    <x v="16"/>
    <x v="0"/>
  </r>
  <r>
    <x v="89"/>
    <x v="207"/>
    <n v="0.7109004739336493"/>
    <x v="16"/>
    <x v="0"/>
  </r>
  <r>
    <x v="89"/>
    <x v="203"/>
    <n v="44.786729857819907"/>
    <x v="16"/>
    <x v="0"/>
  </r>
  <r>
    <x v="89"/>
    <x v="4"/>
    <n v="8.0568720379146921"/>
    <x v="16"/>
    <x v="0"/>
  </r>
  <r>
    <x v="89"/>
    <x v="208"/>
    <n v="6.086705202312138"/>
    <x v="16"/>
    <x v="0"/>
  </r>
  <r>
    <x v="89"/>
    <x v="209"/>
    <n v="12.75"/>
    <x v="16"/>
    <x v="0"/>
  </r>
  <r>
    <x v="89"/>
    <x v="210"/>
    <n v="9.3333333333333339"/>
    <x v="16"/>
    <x v="0"/>
  </r>
  <r>
    <x v="82"/>
    <x v="188"/>
    <n v="50.272727272727273"/>
    <x v="0"/>
    <x v="1"/>
  </r>
  <r>
    <x v="82"/>
    <x v="189"/>
    <n v="16.054545454545455"/>
    <x v="0"/>
    <x v="1"/>
  </r>
  <r>
    <x v="82"/>
    <x v="190"/>
    <n v="4.8818181818181818"/>
    <x v="0"/>
    <x v="1"/>
  </r>
  <r>
    <x v="82"/>
    <x v="191"/>
    <n v="28.981818181818181"/>
    <x v="0"/>
    <x v="1"/>
  </r>
  <r>
    <x v="82"/>
    <x v="192"/>
    <n v="0.71818181818181814"/>
    <x v="0"/>
    <x v="1"/>
  </r>
  <r>
    <x v="82"/>
    <x v="193"/>
    <n v="2.9"/>
    <x v="0"/>
    <x v="1"/>
  </r>
  <r>
    <x v="83"/>
    <x v="4"/>
    <n v="1.3636363636363635"/>
    <x v="0"/>
    <x v="1"/>
  </r>
  <r>
    <x v="83"/>
    <x v="105"/>
    <n v="89.390909090909091"/>
    <x v="0"/>
    <x v="1"/>
  </r>
  <r>
    <x v="83"/>
    <x v="194"/>
    <n v="9.245454545454546"/>
    <x v="0"/>
    <x v="1"/>
  </r>
  <r>
    <x v="84"/>
    <x v="195"/>
    <n v="9.8909090909090907"/>
    <x v="0"/>
    <x v="1"/>
  </r>
  <r>
    <x v="84"/>
    <x v="196"/>
    <n v="11.463636363636363"/>
    <x v="0"/>
    <x v="1"/>
  </r>
  <r>
    <x v="84"/>
    <x v="197"/>
    <n v="19.690909090909091"/>
    <x v="0"/>
    <x v="1"/>
  </r>
  <r>
    <x v="84"/>
    <x v="198"/>
    <n v="19.809090909090909"/>
    <x v="0"/>
    <x v="1"/>
  </r>
  <r>
    <x v="84"/>
    <x v="199"/>
    <n v="19.463636363636365"/>
    <x v="0"/>
    <x v="1"/>
  </r>
  <r>
    <x v="84"/>
    <x v="200"/>
    <n v="17.690909090909091"/>
    <x v="0"/>
    <x v="1"/>
  </r>
  <r>
    <x v="84"/>
    <x v="4"/>
    <n v="1.990909090909091"/>
    <x v="0"/>
    <x v="1"/>
  </r>
  <r>
    <x v="85"/>
    <x v="201"/>
    <n v="75.430850570448001"/>
    <x v="0"/>
    <x v="1"/>
  </r>
  <r>
    <x v="86"/>
    <x v="195"/>
    <n v="8.709090909090909"/>
    <x v="0"/>
    <x v="1"/>
  </r>
  <r>
    <x v="86"/>
    <x v="196"/>
    <n v="10.409090909090908"/>
    <x v="0"/>
    <x v="1"/>
  </r>
  <r>
    <x v="86"/>
    <x v="197"/>
    <n v="17.972727272727273"/>
    <x v="0"/>
    <x v="1"/>
  </r>
  <r>
    <x v="86"/>
    <x v="198"/>
    <n v="17.372727272727271"/>
    <x v="0"/>
    <x v="1"/>
  </r>
  <r>
    <x v="86"/>
    <x v="199"/>
    <n v="17.372727272727271"/>
    <x v="0"/>
    <x v="1"/>
  </r>
  <r>
    <x v="86"/>
    <x v="200"/>
    <n v="16.554545454545455"/>
    <x v="0"/>
    <x v="1"/>
  </r>
  <r>
    <x v="86"/>
    <x v="4"/>
    <n v="11.609090909090909"/>
    <x v="0"/>
    <x v="1"/>
  </r>
  <r>
    <x v="87"/>
    <x v="202"/>
    <n v="78.712537282731532"/>
    <x v="0"/>
    <x v="1"/>
  </r>
  <r>
    <x v="88"/>
    <x v="203"/>
    <n v="54.218181818181819"/>
    <x v="0"/>
    <x v="1"/>
  </r>
  <r>
    <x v="88"/>
    <x v="204"/>
    <n v="37.172727272727272"/>
    <x v="0"/>
    <x v="1"/>
  </r>
  <r>
    <x v="88"/>
    <x v="4"/>
    <n v="8.6090909090909093"/>
    <x v="0"/>
    <x v="1"/>
  </r>
  <r>
    <x v="89"/>
    <x v="205"/>
    <n v="34.363636363636367"/>
    <x v="0"/>
    <x v="1"/>
  </r>
  <r>
    <x v="89"/>
    <x v="206"/>
    <n v="1.6454545454545455"/>
    <x v="0"/>
    <x v="1"/>
  </r>
  <r>
    <x v="89"/>
    <x v="207"/>
    <n v="1.1636363636363636"/>
    <x v="0"/>
    <x v="1"/>
  </r>
  <r>
    <x v="89"/>
    <x v="203"/>
    <n v="54.218181818181819"/>
    <x v="0"/>
    <x v="1"/>
  </r>
  <r>
    <x v="89"/>
    <x v="4"/>
    <n v="8.6090909090909093"/>
    <x v="0"/>
    <x v="1"/>
  </r>
  <r>
    <x v="89"/>
    <x v="208"/>
    <n v="5.527671232876715"/>
    <x v="0"/>
    <x v="1"/>
  </r>
  <r>
    <x v="89"/>
    <x v="209"/>
    <n v="6.4909090909090921"/>
    <x v="0"/>
    <x v="1"/>
  </r>
  <r>
    <x v="89"/>
    <x v="210"/>
    <n v="18.117647058823533"/>
    <x v="0"/>
    <x v="1"/>
  </r>
  <r>
    <x v="82"/>
    <x v="188"/>
    <n v="60.84864391951006"/>
    <x v="1"/>
    <x v="1"/>
  </r>
  <r>
    <x v="82"/>
    <x v="189"/>
    <n v="21.872265966754156"/>
    <x v="1"/>
    <x v="1"/>
  </r>
  <r>
    <x v="82"/>
    <x v="190"/>
    <n v="5.9930008748906385"/>
    <x v="1"/>
    <x v="1"/>
  </r>
  <r>
    <x v="82"/>
    <x v="191"/>
    <n v="12.204724409448819"/>
    <x v="1"/>
    <x v="1"/>
  </r>
  <r>
    <x v="82"/>
    <x v="192"/>
    <n v="0.56867891513560809"/>
    <x v="1"/>
    <x v="1"/>
  </r>
  <r>
    <x v="82"/>
    <x v="193"/>
    <n v="3.5870516185476817"/>
    <x v="1"/>
    <x v="1"/>
  </r>
  <r>
    <x v="83"/>
    <x v="4"/>
    <n v="1.4873140857392826"/>
    <x v="1"/>
    <x v="1"/>
  </r>
  <r>
    <x v="83"/>
    <x v="105"/>
    <n v="92.432195975503063"/>
    <x v="1"/>
    <x v="1"/>
  </r>
  <r>
    <x v="83"/>
    <x v="194"/>
    <n v="6.0804899387576556"/>
    <x v="1"/>
    <x v="1"/>
  </r>
  <r>
    <x v="84"/>
    <x v="195"/>
    <n v="20.909886264216972"/>
    <x v="1"/>
    <x v="1"/>
  </r>
  <r>
    <x v="84"/>
    <x v="196"/>
    <n v="19.553805774278214"/>
    <x v="1"/>
    <x v="1"/>
  </r>
  <r>
    <x v="84"/>
    <x v="197"/>
    <n v="26.946631671041121"/>
    <x v="1"/>
    <x v="1"/>
  </r>
  <r>
    <x v="84"/>
    <x v="198"/>
    <n v="19.947506561679791"/>
    <x v="1"/>
    <x v="1"/>
  </r>
  <r>
    <x v="84"/>
    <x v="199"/>
    <n v="9.4488188976377945"/>
    <x v="1"/>
    <x v="1"/>
  </r>
  <r>
    <x v="84"/>
    <x v="200"/>
    <n v="1.6185476815398074"/>
    <x v="1"/>
    <x v="1"/>
  </r>
  <r>
    <x v="84"/>
    <x v="4"/>
    <n v="1.5748031496062993"/>
    <x v="1"/>
    <x v="1"/>
  </r>
  <r>
    <x v="85"/>
    <x v="201"/>
    <n v="33.644000000000041"/>
    <x v="1"/>
    <x v="1"/>
  </r>
  <r>
    <x v="86"/>
    <x v="195"/>
    <n v="17.279090113735784"/>
    <x v="1"/>
    <x v="1"/>
  </r>
  <r>
    <x v="86"/>
    <x v="196"/>
    <n v="17.760279965004376"/>
    <x v="1"/>
    <x v="1"/>
  </r>
  <r>
    <x v="86"/>
    <x v="197"/>
    <n v="24.890638670166229"/>
    <x v="1"/>
    <x v="1"/>
  </r>
  <r>
    <x v="86"/>
    <x v="198"/>
    <n v="17.716535433070867"/>
    <x v="1"/>
    <x v="1"/>
  </r>
  <r>
    <x v="86"/>
    <x v="199"/>
    <n v="8.4426946631671047"/>
    <x v="1"/>
    <x v="1"/>
  </r>
  <r>
    <x v="86"/>
    <x v="200"/>
    <n v="1.3560804899387577"/>
    <x v="1"/>
    <x v="1"/>
  </r>
  <r>
    <x v="86"/>
    <x v="4"/>
    <n v="12.554680664916885"/>
    <x v="1"/>
    <x v="1"/>
  </r>
  <r>
    <x v="87"/>
    <x v="202"/>
    <n v="33.889944972486276"/>
    <x v="1"/>
    <x v="1"/>
  </r>
  <r>
    <x v="88"/>
    <x v="203"/>
    <n v="31.889763779527559"/>
    <x v="1"/>
    <x v="1"/>
  </r>
  <r>
    <x v="88"/>
    <x v="204"/>
    <n v="61.504811898512685"/>
    <x v="1"/>
    <x v="1"/>
  </r>
  <r>
    <x v="88"/>
    <x v="4"/>
    <n v="6.605424321959755"/>
    <x v="1"/>
    <x v="1"/>
  </r>
  <r>
    <x v="89"/>
    <x v="205"/>
    <n v="54.330708661417326"/>
    <x v="1"/>
    <x v="1"/>
  </r>
  <r>
    <x v="89"/>
    <x v="206"/>
    <n v="4.6806649168853891"/>
    <x v="1"/>
    <x v="1"/>
  </r>
  <r>
    <x v="89"/>
    <x v="207"/>
    <n v="2.4934383202099739"/>
    <x v="1"/>
    <x v="1"/>
  </r>
  <r>
    <x v="89"/>
    <x v="203"/>
    <n v="31.889763779527559"/>
    <x v="1"/>
    <x v="1"/>
  </r>
  <r>
    <x v="89"/>
    <x v="4"/>
    <n v="6.605424321959755"/>
    <x v="1"/>
    <x v="1"/>
  </r>
  <r>
    <x v="89"/>
    <x v="208"/>
    <n v="4.2291149710504587"/>
    <x v="1"/>
    <x v="1"/>
  </r>
  <r>
    <x v="89"/>
    <x v="209"/>
    <n v="5.24"/>
    <x v="1"/>
    <x v="1"/>
  </r>
  <r>
    <x v="89"/>
    <x v="210"/>
    <n v="5.7826086956521747"/>
    <x v="1"/>
    <x v="1"/>
  </r>
  <r>
    <x v="82"/>
    <x v="188"/>
    <n v="28.955992509363295"/>
    <x v="2"/>
    <x v="1"/>
  </r>
  <r>
    <x v="82"/>
    <x v="189"/>
    <n v="15.074906367041198"/>
    <x v="2"/>
    <x v="1"/>
  </r>
  <r>
    <x v="82"/>
    <x v="190"/>
    <n v="3.9325842696629212"/>
    <x v="2"/>
    <x v="1"/>
  </r>
  <r>
    <x v="82"/>
    <x v="191"/>
    <n v="52.785580524344567"/>
    <x v="2"/>
    <x v="1"/>
  </r>
  <r>
    <x v="82"/>
    <x v="192"/>
    <n v="0.6320224719101124"/>
    <x v="2"/>
    <x v="1"/>
  </r>
  <r>
    <x v="82"/>
    <x v="193"/>
    <n v="2.0599250936329589"/>
    <x v="2"/>
    <x v="1"/>
  </r>
  <r>
    <x v="83"/>
    <x v="4"/>
    <n v="1.1470037453183521"/>
    <x v="2"/>
    <x v="1"/>
  </r>
  <r>
    <x v="83"/>
    <x v="105"/>
    <n v="97.073970037453179"/>
    <x v="2"/>
    <x v="1"/>
  </r>
  <r>
    <x v="83"/>
    <x v="194"/>
    <n v="1.7790262172284643"/>
    <x v="2"/>
    <x v="1"/>
  </r>
  <r>
    <x v="84"/>
    <x v="195"/>
    <n v="5.571161048689139"/>
    <x v="2"/>
    <x v="1"/>
  </r>
  <r>
    <x v="84"/>
    <x v="196"/>
    <n v="6.6713483146067416"/>
    <x v="2"/>
    <x v="1"/>
  </r>
  <r>
    <x v="84"/>
    <x v="197"/>
    <n v="14.396067415730338"/>
    <x v="2"/>
    <x v="1"/>
  </r>
  <r>
    <x v="84"/>
    <x v="198"/>
    <n v="20.318352059925093"/>
    <x v="2"/>
    <x v="1"/>
  </r>
  <r>
    <x v="84"/>
    <x v="199"/>
    <n v="23.572097378277153"/>
    <x v="2"/>
    <x v="1"/>
  </r>
  <r>
    <x v="84"/>
    <x v="200"/>
    <n v="28.20692883895131"/>
    <x v="2"/>
    <x v="1"/>
  </r>
  <r>
    <x v="84"/>
    <x v="4"/>
    <n v="1.2640449438202248"/>
    <x v="2"/>
    <x v="1"/>
  </r>
  <r>
    <x v="85"/>
    <x v="201"/>
    <n v="102.74561403508757"/>
    <x v="2"/>
    <x v="1"/>
  </r>
  <r>
    <x v="86"/>
    <x v="195"/>
    <n v="4.868913857677903"/>
    <x v="2"/>
    <x v="1"/>
  </r>
  <r>
    <x v="86"/>
    <x v="196"/>
    <n v="5.8754681647940075"/>
    <x v="2"/>
    <x v="1"/>
  </r>
  <r>
    <x v="86"/>
    <x v="197"/>
    <n v="12.382958801498127"/>
    <x v="2"/>
    <x v="1"/>
  </r>
  <r>
    <x v="86"/>
    <x v="198"/>
    <n v="17.181647940074907"/>
    <x v="2"/>
    <x v="1"/>
  </r>
  <r>
    <x v="86"/>
    <x v="199"/>
    <n v="20.318352059925093"/>
    <x v="2"/>
    <x v="1"/>
  </r>
  <r>
    <x v="86"/>
    <x v="200"/>
    <n v="26.568352059925093"/>
    <x v="2"/>
    <x v="1"/>
  </r>
  <r>
    <x v="86"/>
    <x v="4"/>
    <n v="12.804307116104869"/>
    <x v="2"/>
    <x v="1"/>
  </r>
  <r>
    <x v="87"/>
    <x v="202"/>
    <n v="110.91785234899318"/>
    <x v="2"/>
    <x v="1"/>
  </r>
  <r>
    <x v="88"/>
    <x v="203"/>
    <n v="74.250936329588015"/>
    <x v="2"/>
    <x v="1"/>
  </r>
  <r>
    <x v="88"/>
    <x v="204"/>
    <n v="18.164794007490638"/>
    <x v="2"/>
    <x v="1"/>
  </r>
  <r>
    <x v="88"/>
    <x v="4"/>
    <n v="7.584269662921348"/>
    <x v="2"/>
    <x v="1"/>
  </r>
  <r>
    <x v="89"/>
    <x v="205"/>
    <n v="16.99438202247191"/>
    <x v="2"/>
    <x v="1"/>
  </r>
  <r>
    <x v="89"/>
    <x v="206"/>
    <n v="0.6320224719101124"/>
    <x v="2"/>
    <x v="1"/>
  </r>
  <r>
    <x v="89"/>
    <x v="207"/>
    <n v="0.53838951310861427"/>
    <x v="2"/>
    <x v="1"/>
  </r>
  <r>
    <x v="89"/>
    <x v="203"/>
    <n v="74.250936329588015"/>
    <x v="2"/>
    <x v="1"/>
  </r>
  <r>
    <x v="89"/>
    <x v="4"/>
    <n v="7.584269662921348"/>
    <x v="2"/>
    <x v="1"/>
  </r>
  <r>
    <x v="89"/>
    <x v="208"/>
    <n v="7.6517985611510859"/>
    <x v="2"/>
    <x v="1"/>
  </r>
  <r>
    <x v="89"/>
    <x v="209"/>
    <n v="8.875"/>
    <x v="2"/>
    <x v="1"/>
  </r>
  <r>
    <x v="89"/>
    <x v="210"/>
    <n v="21.0625"/>
    <x v="2"/>
    <x v="1"/>
  </r>
  <r>
    <x v="82"/>
    <x v="188"/>
    <n v="68.339529120198264"/>
    <x v="3"/>
    <x v="1"/>
  </r>
  <r>
    <x v="82"/>
    <x v="189"/>
    <n v="15.30359355638166"/>
    <x v="3"/>
    <x v="1"/>
  </r>
  <r>
    <x v="82"/>
    <x v="190"/>
    <n v="3.9653035935563818"/>
    <x v="3"/>
    <x v="1"/>
  </r>
  <r>
    <x v="82"/>
    <x v="191"/>
    <n v="10.161090458488228"/>
    <x v="3"/>
    <x v="1"/>
  </r>
  <r>
    <x v="82"/>
    <x v="192"/>
    <n v="1.2391573729863692"/>
    <x v="3"/>
    <x v="1"/>
  </r>
  <r>
    <x v="82"/>
    <x v="193"/>
    <n v="3.4696406443618342"/>
    <x v="3"/>
    <x v="1"/>
  </r>
  <r>
    <x v="83"/>
    <x v="4"/>
    <n v="0.49566294919454773"/>
    <x v="3"/>
    <x v="1"/>
  </r>
  <r>
    <x v="83"/>
    <x v="105"/>
    <n v="79.182156133828997"/>
    <x v="3"/>
    <x v="1"/>
  </r>
  <r>
    <x v="83"/>
    <x v="194"/>
    <n v="20.322180916976457"/>
    <x v="3"/>
    <x v="1"/>
  </r>
  <r>
    <x v="84"/>
    <x v="195"/>
    <n v="6.5675340768277568"/>
    <x v="3"/>
    <x v="1"/>
  </r>
  <r>
    <x v="84"/>
    <x v="196"/>
    <n v="12.701363073110285"/>
    <x v="3"/>
    <x v="1"/>
  </r>
  <r>
    <x v="84"/>
    <x v="197"/>
    <n v="19.083023543990087"/>
    <x v="3"/>
    <x v="1"/>
  </r>
  <r>
    <x v="84"/>
    <x v="198"/>
    <n v="18.029739776951672"/>
    <x v="3"/>
    <x v="1"/>
  </r>
  <r>
    <x v="84"/>
    <x v="199"/>
    <n v="21.871127633209419"/>
    <x v="3"/>
    <x v="1"/>
  </r>
  <r>
    <x v="84"/>
    <x v="200"/>
    <n v="19.888475836431226"/>
    <x v="3"/>
    <x v="1"/>
  </r>
  <r>
    <x v="84"/>
    <x v="4"/>
    <n v="1.8587360594795539"/>
    <x v="3"/>
    <x v="1"/>
  </r>
  <r>
    <x v="85"/>
    <x v="201"/>
    <n v="78.049873737373744"/>
    <x v="3"/>
    <x v="1"/>
  </r>
  <r>
    <x v="86"/>
    <x v="195"/>
    <n v="6.7534076827757126"/>
    <x v="3"/>
    <x v="1"/>
  </r>
  <r>
    <x v="86"/>
    <x v="196"/>
    <n v="11.895910780669144"/>
    <x v="3"/>
    <x v="1"/>
  </r>
  <r>
    <x v="86"/>
    <x v="197"/>
    <n v="17.967781908302353"/>
    <x v="3"/>
    <x v="1"/>
  </r>
  <r>
    <x v="86"/>
    <x v="198"/>
    <n v="16.109045848822799"/>
    <x v="3"/>
    <x v="1"/>
  </r>
  <r>
    <x v="86"/>
    <x v="199"/>
    <n v="20.817843866171003"/>
    <x v="3"/>
    <x v="1"/>
  </r>
  <r>
    <x v="86"/>
    <x v="200"/>
    <n v="18.339529120198264"/>
    <x v="3"/>
    <x v="1"/>
  </r>
  <r>
    <x v="86"/>
    <x v="4"/>
    <n v="8.1164807930607186"/>
    <x v="3"/>
    <x v="1"/>
  </r>
  <r>
    <x v="87"/>
    <x v="202"/>
    <n v="77.868509777477968"/>
    <x v="3"/>
    <x v="1"/>
  </r>
  <r>
    <x v="88"/>
    <x v="203"/>
    <n v="39.714993804213137"/>
    <x v="3"/>
    <x v="1"/>
  </r>
  <r>
    <x v="88"/>
    <x v="204"/>
    <n v="50.123915737298638"/>
    <x v="3"/>
    <x v="1"/>
  </r>
  <r>
    <x v="88"/>
    <x v="4"/>
    <n v="10.161090458488228"/>
    <x v="3"/>
    <x v="1"/>
  </r>
  <r>
    <x v="89"/>
    <x v="205"/>
    <n v="47.831474597273854"/>
    <x v="3"/>
    <x v="1"/>
  </r>
  <r>
    <x v="89"/>
    <x v="206"/>
    <n v="0.86741016109045854"/>
    <x v="3"/>
    <x v="1"/>
  </r>
  <r>
    <x v="89"/>
    <x v="207"/>
    <n v="1.4250309789343247"/>
    <x v="3"/>
    <x v="1"/>
  </r>
  <r>
    <x v="89"/>
    <x v="203"/>
    <n v="39.714993804213137"/>
    <x v="3"/>
    <x v="1"/>
  </r>
  <r>
    <x v="89"/>
    <x v="4"/>
    <n v="10.161090458488228"/>
    <x v="3"/>
    <x v="1"/>
  </r>
  <r>
    <x v="89"/>
    <x v="208"/>
    <n v="6.3736702127659655"/>
    <x v="3"/>
    <x v="1"/>
  </r>
  <r>
    <x v="89"/>
    <x v="209"/>
    <n v="7.5"/>
    <x v="3"/>
    <x v="1"/>
  </r>
  <r>
    <x v="89"/>
    <x v="210"/>
    <n v="30.888888888888889"/>
    <x v="3"/>
    <x v="1"/>
  </r>
  <r>
    <x v="82"/>
    <x v="188"/>
    <n v="73.484848484848484"/>
    <x v="4"/>
    <x v="1"/>
  </r>
  <r>
    <x v="82"/>
    <x v="189"/>
    <n v="8.4415584415584419"/>
    <x v="4"/>
    <x v="1"/>
  </r>
  <r>
    <x v="82"/>
    <x v="190"/>
    <n v="4.9783549783549788"/>
    <x v="4"/>
    <x v="1"/>
  </r>
  <r>
    <x v="82"/>
    <x v="191"/>
    <n v="13.311688311688311"/>
    <x v="4"/>
    <x v="1"/>
  </r>
  <r>
    <x v="82"/>
    <x v="192"/>
    <n v="0.21645021645021645"/>
    <x v="4"/>
    <x v="1"/>
  </r>
  <r>
    <x v="82"/>
    <x v="193"/>
    <n v="3.0303030303030303"/>
    <x v="4"/>
    <x v="1"/>
  </r>
  <r>
    <x v="83"/>
    <x v="4"/>
    <n v="3.0303030303030303"/>
    <x v="4"/>
    <x v="1"/>
  </r>
  <r>
    <x v="83"/>
    <x v="105"/>
    <n v="91.233766233766232"/>
    <x v="4"/>
    <x v="1"/>
  </r>
  <r>
    <x v="83"/>
    <x v="194"/>
    <n v="5.7359307359307357"/>
    <x v="4"/>
    <x v="1"/>
  </r>
  <r>
    <x v="84"/>
    <x v="195"/>
    <n v="6.9264069264069263"/>
    <x v="4"/>
    <x v="1"/>
  </r>
  <r>
    <x v="84"/>
    <x v="196"/>
    <n v="9.7402597402597397"/>
    <x v="4"/>
    <x v="1"/>
  </r>
  <r>
    <x v="84"/>
    <x v="197"/>
    <n v="18.506493506493506"/>
    <x v="4"/>
    <x v="1"/>
  </r>
  <r>
    <x v="84"/>
    <x v="198"/>
    <n v="18.722943722943722"/>
    <x v="4"/>
    <x v="1"/>
  </r>
  <r>
    <x v="84"/>
    <x v="199"/>
    <n v="22.186147186147185"/>
    <x v="4"/>
    <x v="1"/>
  </r>
  <r>
    <x v="84"/>
    <x v="200"/>
    <n v="18.614718614718615"/>
    <x v="4"/>
    <x v="1"/>
  </r>
  <r>
    <x v="84"/>
    <x v="4"/>
    <n v="5.3030303030303028"/>
    <x v="4"/>
    <x v="1"/>
  </r>
  <r>
    <x v="85"/>
    <x v="201"/>
    <n v="79.873142857142867"/>
    <x v="4"/>
    <x v="1"/>
  </r>
  <r>
    <x v="86"/>
    <x v="195"/>
    <n v="6.8181818181818183"/>
    <x v="4"/>
    <x v="1"/>
  </r>
  <r>
    <x v="86"/>
    <x v="196"/>
    <n v="9.3073593073593077"/>
    <x v="4"/>
    <x v="1"/>
  </r>
  <r>
    <x v="86"/>
    <x v="197"/>
    <n v="17.640692640692642"/>
    <x v="4"/>
    <x v="1"/>
  </r>
  <r>
    <x v="86"/>
    <x v="198"/>
    <n v="17.857142857142858"/>
    <x v="4"/>
    <x v="1"/>
  </r>
  <r>
    <x v="86"/>
    <x v="199"/>
    <n v="20.238095238095237"/>
    <x v="4"/>
    <x v="1"/>
  </r>
  <r>
    <x v="86"/>
    <x v="200"/>
    <n v="17.207792207792206"/>
    <x v="4"/>
    <x v="1"/>
  </r>
  <r>
    <x v="86"/>
    <x v="4"/>
    <n v="10.930735930735931"/>
    <x v="4"/>
    <x v="1"/>
  </r>
  <r>
    <x v="87"/>
    <x v="202"/>
    <n v="79.125151883353425"/>
    <x v="4"/>
    <x v="1"/>
  </r>
  <r>
    <x v="88"/>
    <x v="203"/>
    <n v="61.038961038961041"/>
    <x v="4"/>
    <x v="1"/>
  </r>
  <r>
    <x v="88"/>
    <x v="204"/>
    <n v="29.004329004329005"/>
    <x v="4"/>
    <x v="1"/>
  </r>
  <r>
    <x v="88"/>
    <x v="4"/>
    <n v="9.9567099567099575"/>
    <x v="4"/>
    <x v="1"/>
  </r>
  <r>
    <x v="89"/>
    <x v="205"/>
    <n v="28.246753246753247"/>
    <x v="4"/>
    <x v="1"/>
  </r>
  <r>
    <x v="89"/>
    <x v="206"/>
    <n v="0.4329004329004329"/>
    <x v="4"/>
    <x v="1"/>
  </r>
  <r>
    <x v="89"/>
    <x v="207"/>
    <n v="0.32467532467532467"/>
    <x v="4"/>
    <x v="1"/>
  </r>
  <r>
    <x v="89"/>
    <x v="203"/>
    <n v="61.038961038961041"/>
    <x v="4"/>
    <x v="1"/>
  </r>
  <r>
    <x v="89"/>
    <x v="4"/>
    <n v="9.9567099567099575"/>
    <x v="4"/>
    <x v="1"/>
  </r>
  <r>
    <x v="89"/>
    <x v="208"/>
    <n v="4.1952191235059733"/>
    <x v="4"/>
    <x v="1"/>
  </r>
  <r>
    <x v="89"/>
    <x v="209"/>
    <n v="9.5"/>
    <x v="4"/>
    <x v="1"/>
  </r>
  <r>
    <x v="89"/>
    <x v="210"/>
    <n v="5.333333333333333"/>
    <x v="4"/>
    <x v="1"/>
  </r>
  <r>
    <x v="82"/>
    <x v="188"/>
    <n v="73.056994818652853"/>
    <x v="5"/>
    <x v="1"/>
  </r>
  <r>
    <x v="82"/>
    <x v="189"/>
    <n v="9.3264248704663206"/>
    <x v="5"/>
    <x v="1"/>
  </r>
  <r>
    <x v="82"/>
    <x v="190"/>
    <n v="8.8082901554404138"/>
    <x v="5"/>
    <x v="1"/>
  </r>
  <r>
    <x v="82"/>
    <x v="191"/>
    <n v="9.8445595854922274"/>
    <x v="5"/>
    <x v="1"/>
  </r>
  <r>
    <x v="82"/>
    <x v="192"/>
    <n v="0.51813471502590669"/>
    <x v="5"/>
    <x v="1"/>
  </r>
  <r>
    <x v="82"/>
    <x v="193"/>
    <n v="3.1088082901554404"/>
    <x v="5"/>
    <x v="1"/>
  </r>
  <r>
    <x v="83"/>
    <x v="4"/>
    <n v="3.1088082901554404"/>
    <x v="5"/>
    <x v="1"/>
  </r>
  <r>
    <x v="83"/>
    <x v="105"/>
    <n v="92.746113989637308"/>
    <x v="5"/>
    <x v="1"/>
  </r>
  <r>
    <x v="83"/>
    <x v="194"/>
    <n v="4.1450777202072535"/>
    <x v="5"/>
    <x v="1"/>
  </r>
  <r>
    <x v="84"/>
    <x v="195"/>
    <n v="2.5906735751295336"/>
    <x v="5"/>
    <x v="1"/>
  </r>
  <r>
    <x v="84"/>
    <x v="196"/>
    <n v="6.7357512953367875"/>
    <x v="5"/>
    <x v="1"/>
  </r>
  <r>
    <x v="84"/>
    <x v="197"/>
    <n v="15.544041450777202"/>
    <x v="5"/>
    <x v="1"/>
  </r>
  <r>
    <x v="84"/>
    <x v="198"/>
    <n v="16.062176165803109"/>
    <x v="5"/>
    <x v="1"/>
  </r>
  <r>
    <x v="84"/>
    <x v="199"/>
    <n v="19.689119170984455"/>
    <x v="5"/>
    <x v="1"/>
  </r>
  <r>
    <x v="84"/>
    <x v="200"/>
    <n v="29.015544041450777"/>
    <x v="5"/>
    <x v="1"/>
  </r>
  <r>
    <x v="84"/>
    <x v="4"/>
    <n v="10.362694300518134"/>
    <x v="5"/>
    <x v="1"/>
  </r>
  <r>
    <x v="85"/>
    <x v="201"/>
    <n v="99.901734104046199"/>
    <x v="5"/>
    <x v="1"/>
  </r>
  <r>
    <x v="86"/>
    <x v="195"/>
    <n v="3.1088082901554404"/>
    <x v="5"/>
    <x v="1"/>
  </r>
  <r>
    <x v="86"/>
    <x v="196"/>
    <n v="6.7357512953367875"/>
    <x v="5"/>
    <x v="1"/>
  </r>
  <r>
    <x v="86"/>
    <x v="197"/>
    <n v="14.507772020725389"/>
    <x v="5"/>
    <x v="1"/>
  </r>
  <r>
    <x v="86"/>
    <x v="198"/>
    <n v="16.580310880829014"/>
    <x v="5"/>
    <x v="1"/>
  </r>
  <r>
    <x v="86"/>
    <x v="199"/>
    <n v="16.062176165803109"/>
    <x v="5"/>
    <x v="1"/>
  </r>
  <r>
    <x v="86"/>
    <x v="200"/>
    <n v="27.979274611398964"/>
    <x v="5"/>
    <x v="1"/>
  </r>
  <r>
    <x v="86"/>
    <x v="4"/>
    <n v="15.025906735751295"/>
    <x v="5"/>
    <x v="1"/>
  </r>
  <r>
    <x v="87"/>
    <x v="202"/>
    <n v="101.37804878048779"/>
    <x v="5"/>
    <x v="1"/>
  </r>
  <r>
    <x v="88"/>
    <x v="203"/>
    <n v="55.440414507772019"/>
    <x v="5"/>
    <x v="1"/>
  </r>
  <r>
    <x v="88"/>
    <x v="204"/>
    <n v="30.051813471502591"/>
    <x v="5"/>
    <x v="1"/>
  </r>
  <r>
    <x v="88"/>
    <x v="4"/>
    <n v="14.507772020725389"/>
    <x v="5"/>
    <x v="1"/>
  </r>
  <r>
    <x v="89"/>
    <x v="205"/>
    <n v="29.533678756476682"/>
    <x v="5"/>
    <x v="1"/>
  </r>
  <r>
    <x v="89"/>
    <x v="206"/>
    <n v="0.51813471502590669"/>
    <x v="5"/>
    <x v="1"/>
  </r>
  <r>
    <x v="89"/>
    <x v="207"/>
    <n v="0"/>
    <x v="5"/>
    <x v="1"/>
  </r>
  <r>
    <x v="89"/>
    <x v="203"/>
    <n v="55.440414507772019"/>
    <x v="5"/>
    <x v="1"/>
  </r>
  <r>
    <x v="89"/>
    <x v="4"/>
    <n v="14.507772020725389"/>
    <x v="5"/>
    <x v="1"/>
  </r>
  <r>
    <x v="89"/>
    <x v="208"/>
    <n v="4.0535714285714262"/>
    <x v="5"/>
    <x v="1"/>
  </r>
  <r>
    <x v="89"/>
    <x v="209"/>
    <n v="20"/>
    <x v="5"/>
    <x v="1"/>
  </r>
  <r>
    <x v="89"/>
    <x v="210"/>
    <m/>
    <x v="5"/>
    <x v="1"/>
  </r>
  <r>
    <x v="82"/>
    <x v="188"/>
    <n v="63.75"/>
    <x v="6"/>
    <x v="1"/>
  </r>
  <r>
    <x v="82"/>
    <x v="189"/>
    <n v="8.125"/>
    <x v="6"/>
    <x v="1"/>
  </r>
  <r>
    <x v="82"/>
    <x v="190"/>
    <n v="2.5"/>
    <x v="6"/>
    <x v="1"/>
  </r>
  <r>
    <x v="82"/>
    <x v="191"/>
    <n v="28.125"/>
    <x v="6"/>
    <x v="1"/>
  </r>
  <r>
    <x v="82"/>
    <x v="192"/>
    <n v="0"/>
    <x v="6"/>
    <x v="1"/>
  </r>
  <r>
    <x v="82"/>
    <x v="193"/>
    <n v="2.5"/>
    <x v="6"/>
    <x v="1"/>
  </r>
  <r>
    <x v="83"/>
    <x v="4"/>
    <n v="1.25"/>
    <x v="6"/>
    <x v="1"/>
  </r>
  <r>
    <x v="83"/>
    <x v="105"/>
    <n v="95"/>
    <x v="6"/>
    <x v="1"/>
  </r>
  <r>
    <x v="83"/>
    <x v="194"/>
    <n v="3.75"/>
    <x v="6"/>
    <x v="1"/>
  </r>
  <r>
    <x v="84"/>
    <x v="195"/>
    <n v="8.125"/>
    <x v="6"/>
    <x v="1"/>
  </r>
  <r>
    <x v="84"/>
    <x v="196"/>
    <n v="3.125"/>
    <x v="6"/>
    <x v="1"/>
  </r>
  <r>
    <x v="84"/>
    <x v="197"/>
    <n v="21.25"/>
    <x v="6"/>
    <x v="1"/>
  </r>
  <r>
    <x v="84"/>
    <x v="198"/>
    <n v="23.75"/>
    <x v="6"/>
    <x v="1"/>
  </r>
  <r>
    <x v="84"/>
    <x v="199"/>
    <n v="24.375"/>
    <x v="6"/>
    <x v="1"/>
  </r>
  <r>
    <x v="84"/>
    <x v="200"/>
    <n v="17.5"/>
    <x v="6"/>
    <x v="1"/>
  </r>
  <r>
    <x v="84"/>
    <x v="4"/>
    <n v="1.875"/>
    <x v="6"/>
    <x v="1"/>
  </r>
  <r>
    <x v="85"/>
    <x v="201"/>
    <n v="80.082802547770683"/>
    <x v="6"/>
    <x v="1"/>
  </r>
  <r>
    <x v="86"/>
    <x v="195"/>
    <n v="8.125"/>
    <x v="6"/>
    <x v="1"/>
  </r>
  <r>
    <x v="86"/>
    <x v="196"/>
    <n v="3.125"/>
    <x v="6"/>
    <x v="1"/>
  </r>
  <r>
    <x v="86"/>
    <x v="197"/>
    <n v="21.25"/>
    <x v="6"/>
    <x v="1"/>
  </r>
  <r>
    <x v="86"/>
    <x v="198"/>
    <n v="21.875"/>
    <x v="6"/>
    <x v="1"/>
  </r>
  <r>
    <x v="86"/>
    <x v="199"/>
    <n v="22.5"/>
    <x v="6"/>
    <x v="1"/>
  </r>
  <r>
    <x v="86"/>
    <x v="200"/>
    <n v="14.375"/>
    <x v="6"/>
    <x v="1"/>
  </r>
  <r>
    <x v="86"/>
    <x v="4"/>
    <n v="8.75"/>
    <x v="6"/>
    <x v="1"/>
  </r>
  <r>
    <x v="87"/>
    <x v="202"/>
    <n v="74.595890410958916"/>
    <x v="6"/>
    <x v="1"/>
  </r>
  <r>
    <x v="88"/>
    <x v="203"/>
    <n v="66.25"/>
    <x v="6"/>
    <x v="1"/>
  </r>
  <r>
    <x v="88"/>
    <x v="204"/>
    <n v="25.625"/>
    <x v="6"/>
    <x v="1"/>
  </r>
  <r>
    <x v="88"/>
    <x v="4"/>
    <n v="8.125"/>
    <x v="6"/>
    <x v="1"/>
  </r>
  <r>
    <x v="89"/>
    <x v="205"/>
    <n v="25"/>
    <x v="6"/>
    <x v="1"/>
  </r>
  <r>
    <x v="89"/>
    <x v="206"/>
    <n v="0"/>
    <x v="6"/>
    <x v="1"/>
  </r>
  <r>
    <x v="89"/>
    <x v="207"/>
    <n v="0.625"/>
    <x v="6"/>
    <x v="1"/>
  </r>
  <r>
    <x v="89"/>
    <x v="203"/>
    <n v="66.25"/>
    <x v="6"/>
    <x v="1"/>
  </r>
  <r>
    <x v="89"/>
    <x v="4"/>
    <n v="8.125"/>
    <x v="6"/>
    <x v="1"/>
  </r>
  <r>
    <x v="89"/>
    <x v="208"/>
    <n v="5.1794871794871797"/>
    <x v="6"/>
    <x v="1"/>
  </r>
  <r>
    <x v="89"/>
    <x v="209"/>
    <m/>
    <x v="6"/>
    <x v="1"/>
  </r>
  <r>
    <x v="89"/>
    <x v="210"/>
    <n v="7"/>
    <x v="6"/>
    <x v="1"/>
  </r>
  <r>
    <x v="82"/>
    <x v="188"/>
    <n v="75.167785234899327"/>
    <x v="7"/>
    <x v="1"/>
  </r>
  <r>
    <x v="82"/>
    <x v="189"/>
    <n v="8.053691275167786"/>
    <x v="7"/>
    <x v="1"/>
  </r>
  <r>
    <x v="82"/>
    <x v="190"/>
    <n v="4.3624161073825505"/>
    <x v="7"/>
    <x v="1"/>
  </r>
  <r>
    <x v="82"/>
    <x v="191"/>
    <n v="12.080536912751677"/>
    <x v="7"/>
    <x v="1"/>
  </r>
  <r>
    <x v="82"/>
    <x v="192"/>
    <n v="0"/>
    <x v="7"/>
    <x v="1"/>
  </r>
  <r>
    <x v="82"/>
    <x v="193"/>
    <n v="2.6845637583892619"/>
    <x v="7"/>
    <x v="1"/>
  </r>
  <r>
    <x v="83"/>
    <x v="4"/>
    <n v="3.6912751677852347"/>
    <x v="7"/>
    <x v="1"/>
  </r>
  <r>
    <x v="83"/>
    <x v="105"/>
    <n v="86.241610738255034"/>
    <x v="7"/>
    <x v="1"/>
  </r>
  <r>
    <x v="83"/>
    <x v="194"/>
    <n v="10.067114093959731"/>
    <x v="7"/>
    <x v="1"/>
  </r>
  <r>
    <x v="84"/>
    <x v="195"/>
    <n v="5.0335570469798654"/>
    <x v="7"/>
    <x v="1"/>
  </r>
  <r>
    <x v="84"/>
    <x v="196"/>
    <n v="11.409395973154362"/>
    <x v="7"/>
    <x v="1"/>
  </r>
  <r>
    <x v="84"/>
    <x v="197"/>
    <n v="22.818791946308725"/>
    <x v="7"/>
    <x v="1"/>
  </r>
  <r>
    <x v="84"/>
    <x v="198"/>
    <n v="19.463087248322147"/>
    <x v="7"/>
    <x v="1"/>
  </r>
  <r>
    <x v="84"/>
    <x v="199"/>
    <n v="21.476510067114095"/>
    <x v="7"/>
    <x v="1"/>
  </r>
  <r>
    <x v="84"/>
    <x v="200"/>
    <n v="15.436241610738255"/>
    <x v="7"/>
    <x v="1"/>
  </r>
  <r>
    <x v="84"/>
    <x v="4"/>
    <n v="4.3624161073825505"/>
    <x v="7"/>
    <x v="1"/>
  </r>
  <r>
    <x v="85"/>
    <x v="201"/>
    <n v="72.045614035087652"/>
    <x v="7"/>
    <x v="1"/>
  </r>
  <r>
    <x v="86"/>
    <x v="195"/>
    <n v="5.7046979865771812"/>
    <x v="7"/>
    <x v="1"/>
  </r>
  <r>
    <x v="86"/>
    <x v="196"/>
    <n v="10.067114093959731"/>
    <x v="7"/>
    <x v="1"/>
  </r>
  <r>
    <x v="86"/>
    <x v="197"/>
    <n v="20.469798657718123"/>
    <x v="7"/>
    <x v="1"/>
  </r>
  <r>
    <x v="86"/>
    <x v="198"/>
    <n v="18.120805369127517"/>
    <x v="7"/>
    <x v="1"/>
  </r>
  <r>
    <x v="86"/>
    <x v="199"/>
    <n v="19.463087248322147"/>
    <x v="7"/>
    <x v="1"/>
  </r>
  <r>
    <x v="86"/>
    <x v="200"/>
    <n v="14.093959731543624"/>
    <x v="7"/>
    <x v="1"/>
  </r>
  <r>
    <x v="86"/>
    <x v="4"/>
    <n v="12.080536912751677"/>
    <x v="7"/>
    <x v="1"/>
  </r>
  <r>
    <x v="87"/>
    <x v="202"/>
    <n v="71.69465648854964"/>
    <x v="7"/>
    <x v="1"/>
  </r>
  <r>
    <x v="88"/>
    <x v="203"/>
    <n v="67.114093959731548"/>
    <x v="7"/>
    <x v="1"/>
  </r>
  <r>
    <x v="88"/>
    <x v="204"/>
    <n v="24.161073825503355"/>
    <x v="7"/>
    <x v="1"/>
  </r>
  <r>
    <x v="89"/>
    <x v="4"/>
    <n v="8.724832214765101"/>
    <x v="7"/>
    <x v="1"/>
  </r>
  <r>
    <x v="89"/>
    <x v="205"/>
    <n v="23.48993288590604"/>
    <x v="7"/>
    <x v="1"/>
  </r>
  <r>
    <x v="89"/>
    <x v="206"/>
    <n v="0.33557046979865773"/>
    <x v="7"/>
    <x v="1"/>
  </r>
  <r>
    <x v="89"/>
    <x v="207"/>
    <n v="0.33557046979865773"/>
    <x v="7"/>
    <x v="1"/>
  </r>
  <r>
    <x v="89"/>
    <x v="203"/>
    <n v="67.114093959731548"/>
    <x v="7"/>
    <x v="1"/>
  </r>
  <r>
    <x v="89"/>
    <x v="4"/>
    <n v="8.724832214765101"/>
    <x v="7"/>
    <x v="1"/>
  </r>
  <r>
    <x v="89"/>
    <x v="208"/>
    <n v="4.1176470588235308"/>
    <x v="7"/>
    <x v="1"/>
  </r>
  <r>
    <x v="89"/>
    <x v="209"/>
    <n v="10"/>
    <x v="7"/>
    <x v="1"/>
  </r>
  <r>
    <x v="89"/>
    <x v="210"/>
    <n v="3"/>
    <x v="7"/>
    <x v="1"/>
  </r>
  <r>
    <x v="82"/>
    <x v="188"/>
    <n v="77.65567765567765"/>
    <x v="8"/>
    <x v="1"/>
  </r>
  <r>
    <x v="82"/>
    <x v="189"/>
    <n v="8.4249084249084252"/>
    <x v="8"/>
    <x v="1"/>
  </r>
  <r>
    <x v="82"/>
    <x v="190"/>
    <n v="4.395604395604396"/>
    <x v="8"/>
    <x v="1"/>
  </r>
  <r>
    <x v="82"/>
    <x v="191"/>
    <n v="8.4249084249084252"/>
    <x v="8"/>
    <x v="1"/>
  </r>
  <r>
    <x v="82"/>
    <x v="192"/>
    <n v="0.36630036630036628"/>
    <x v="8"/>
    <x v="1"/>
  </r>
  <r>
    <x v="82"/>
    <x v="193"/>
    <n v="3.6630036630036629"/>
    <x v="8"/>
    <x v="1"/>
  </r>
  <r>
    <x v="83"/>
    <x v="4"/>
    <n v="3.2967032967032965"/>
    <x v="8"/>
    <x v="1"/>
  </r>
  <r>
    <x v="83"/>
    <x v="105"/>
    <n v="93.406593406593402"/>
    <x v="8"/>
    <x v="1"/>
  </r>
  <r>
    <x v="83"/>
    <x v="194"/>
    <n v="3.2967032967032965"/>
    <x v="8"/>
    <x v="1"/>
  </r>
  <r>
    <x v="84"/>
    <x v="195"/>
    <n v="11.355311355311356"/>
    <x v="8"/>
    <x v="1"/>
  </r>
  <r>
    <x v="84"/>
    <x v="196"/>
    <n v="13.91941391941392"/>
    <x v="8"/>
    <x v="1"/>
  </r>
  <r>
    <x v="84"/>
    <x v="197"/>
    <n v="14.285714285714286"/>
    <x v="8"/>
    <x v="1"/>
  </r>
  <r>
    <x v="84"/>
    <x v="198"/>
    <n v="16.84981684981685"/>
    <x v="8"/>
    <x v="1"/>
  </r>
  <r>
    <x v="84"/>
    <x v="199"/>
    <n v="23.443223443223442"/>
    <x v="8"/>
    <x v="1"/>
  </r>
  <r>
    <x v="84"/>
    <x v="200"/>
    <n v="15.384615384615385"/>
    <x v="8"/>
    <x v="1"/>
  </r>
  <r>
    <x v="84"/>
    <x v="4"/>
    <n v="4.7619047619047619"/>
    <x v="8"/>
    <x v="1"/>
  </r>
  <r>
    <x v="85"/>
    <x v="201"/>
    <n v="75.000000000000057"/>
    <x v="8"/>
    <x v="1"/>
  </r>
  <r>
    <x v="86"/>
    <x v="195"/>
    <n v="9.8901098901098905"/>
    <x v="8"/>
    <x v="1"/>
  </r>
  <r>
    <x v="86"/>
    <x v="196"/>
    <n v="13.91941391941392"/>
    <x v="8"/>
    <x v="1"/>
  </r>
  <r>
    <x v="86"/>
    <x v="197"/>
    <n v="14.652014652014651"/>
    <x v="8"/>
    <x v="1"/>
  </r>
  <r>
    <x v="86"/>
    <x v="198"/>
    <n v="16.117216117216117"/>
    <x v="8"/>
    <x v="1"/>
  </r>
  <r>
    <x v="86"/>
    <x v="199"/>
    <n v="22.710622710622712"/>
    <x v="8"/>
    <x v="1"/>
  </r>
  <r>
    <x v="86"/>
    <x v="200"/>
    <n v="14.652014652014651"/>
    <x v="8"/>
    <x v="1"/>
  </r>
  <r>
    <x v="86"/>
    <x v="4"/>
    <n v="8.0586080586080584"/>
    <x v="8"/>
    <x v="1"/>
  </r>
  <r>
    <x v="87"/>
    <x v="202"/>
    <n v="74.976095617529893"/>
    <x v="8"/>
    <x v="1"/>
  </r>
  <r>
    <x v="88"/>
    <x v="203"/>
    <n v="55.311355311355314"/>
    <x v="8"/>
    <x v="1"/>
  </r>
  <r>
    <x v="88"/>
    <x v="204"/>
    <n v="35.531135531135533"/>
    <x v="8"/>
    <x v="1"/>
  </r>
  <r>
    <x v="88"/>
    <x v="4"/>
    <n v="9.1575091575091569"/>
    <x v="8"/>
    <x v="1"/>
  </r>
  <r>
    <x v="89"/>
    <x v="205"/>
    <n v="34.432234432234431"/>
    <x v="8"/>
    <x v="1"/>
  </r>
  <r>
    <x v="89"/>
    <x v="206"/>
    <n v="0.73260073260073255"/>
    <x v="8"/>
    <x v="1"/>
  </r>
  <r>
    <x v="89"/>
    <x v="207"/>
    <n v="0.36630036630036628"/>
    <x v="8"/>
    <x v="1"/>
  </r>
  <r>
    <x v="89"/>
    <x v="203"/>
    <n v="55.311355311355314"/>
    <x v="8"/>
    <x v="1"/>
  </r>
  <r>
    <x v="89"/>
    <x v="4"/>
    <n v="9.1575091575091569"/>
    <x v="8"/>
    <x v="1"/>
  </r>
  <r>
    <x v="89"/>
    <x v="208"/>
    <n v="3.9090909090909105"/>
    <x v="8"/>
    <x v="1"/>
  </r>
  <r>
    <x v="89"/>
    <x v="209"/>
    <n v="4"/>
    <x v="8"/>
    <x v="1"/>
  </r>
  <r>
    <x v="89"/>
    <x v="210"/>
    <n v="6"/>
    <x v="8"/>
    <x v="1"/>
  </r>
  <r>
    <x v="82"/>
    <x v="188"/>
    <n v="72.674418604651166"/>
    <x v="9"/>
    <x v="1"/>
  </r>
  <r>
    <x v="82"/>
    <x v="189"/>
    <n v="8.1395348837209305"/>
    <x v="9"/>
    <x v="1"/>
  </r>
  <r>
    <x v="82"/>
    <x v="190"/>
    <n v="4.0697674418604652"/>
    <x v="9"/>
    <x v="1"/>
  </r>
  <r>
    <x v="82"/>
    <x v="191"/>
    <n v="13.953488372093023"/>
    <x v="9"/>
    <x v="1"/>
  </r>
  <r>
    <x v="82"/>
    <x v="192"/>
    <n v="1.1627906976744187"/>
    <x v="9"/>
    <x v="1"/>
  </r>
  <r>
    <x v="82"/>
    <x v="193"/>
    <n v="4.3604651162790695"/>
    <x v="9"/>
    <x v="1"/>
  </r>
  <r>
    <x v="83"/>
    <x v="4"/>
    <n v="0.87209302325581395"/>
    <x v="9"/>
    <x v="1"/>
  </r>
  <r>
    <x v="83"/>
    <x v="105"/>
    <n v="83.139534883720927"/>
    <x v="9"/>
    <x v="1"/>
  </r>
  <r>
    <x v="83"/>
    <x v="194"/>
    <n v="15.988372093023257"/>
    <x v="9"/>
    <x v="1"/>
  </r>
  <r>
    <x v="84"/>
    <x v="195"/>
    <n v="4.6511627906976747"/>
    <x v="9"/>
    <x v="1"/>
  </r>
  <r>
    <x v="84"/>
    <x v="196"/>
    <n v="11.046511627906977"/>
    <x v="9"/>
    <x v="1"/>
  </r>
  <r>
    <x v="84"/>
    <x v="197"/>
    <n v="19.476744186046513"/>
    <x v="9"/>
    <x v="1"/>
  </r>
  <r>
    <x v="84"/>
    <x v="198"/>
    <n v="22.965116279069768"/>
    <x v="9"/>
    <x v="1"/>
  </r>
  <r>
    <x v="84"/>
    <x v="199"/>
    <n v="22.674418604651162"/>
    <x v="9"/>
    <x v="1"/>
  </r>
  <r>
    <x v="84"/>
    <x v="200"/>
    <n v="17.732558139534884"/>
    <x v="9"/>
    <x v="1"/>
  </r>
  <r>
    <x v="84"/>
    <x v="4"/>
    <n v="1.4534883720930232"/>
    <x v="9"/>
    <x v="1"/>
  </r>
  <r>
    <x v="85"/>
    <x v="201"/>
    <n v="73.64896755162242"/>
    <x v="9"/>
    <x v="1"/>
  </r>
  <r>
    <x v="86"/>
    <x v="195"/>
    <n v="4.0697674418604652"/>
    <x v="9"/>
    <x v="1"/>
  </r>
  <r>
    <x v="86"/>
    <x v="196"/>
    <n v="10.174418604651162"/>
    <x v="9"/>
    <x v="1"/>
  </r>
  <r>
    <x v="86"/>
    <x v="197"/>
    <n v="20.63953488372093"/>
    <x v="9"/>
    <x v="1"/>
  </r>
  <r>
    <x v="86"/>
    <x v="198"/>
    <n v="22.093023255813954"/>
    <x v="9"/>
    <x v="1"/>
  </r>
  <r>
    <x v="86"/>
    <x v="199"/>
    <n v="20.348837209302324"/>
    <x v="9"/>
    <x v="1"/>
  </r>
  <r>
    <x v="86"/>
    <x v="200"/>
    <n v="17.441860465116278"/>
    <x v="9"/>
    <x v="1"/>
  </r>
  <r>
    <x v="86"/>
    <x v="4"/>
    <n v="5.2325581395348841"/>
    <x v="9"/>
    <x v="1"/>
  </r>
  <r>
    <x v="87"/>
    <x v="202"/>
    <n v="73.625766871165666"/>
    <x v="9"/>
    <x v="1"/>
  </r>
  <r>
    <x v="88"/>
    <x v="203"/>
    <n v="46.220930232558139"/>
    <x v="9"/>
    <x v="1"/>
  </r>
  <r>
    <x v="88"/>
    <x v="204"/>
    <n v="41.279069767441861"/>
    <x v="9"/>
    <x v="1"/>
  </r>
  <r>
    <x v="88"/>
    <x v="4"/>
    <n v="12.5"/>
    <x v="9"/>
    <x v="1"/>
  </r>
  <r>
    <x v="89"/>
    <x v="205"/>
    <n v="40.406976744186046"/>
    <x v="9"/>
    <x v="1"/>
  </r>
  <r>
    <x v="89"/>
    <x v="206"/>
    <n v="0.29069767441860467"/>
    <x v="9"/>
    <x v="1"/>
  </r>
  <r>
    <x v="89"/>
    <x v="207"/>
    <n v="0.58139534883720934"/>
    <x v="9"/>
    <x v="1"/>
  </r>
  <r>
    <x v="89"/>
    <x v="203"/>
    <n v="46.220930232558139"/>
    <x v="9"/>
    <x v="1"/>
  </r>
  <r>
    <x v="89"/>
    <x v="4"/>
    <n v="12.5"/>
    <x v="9"/>
    <x v="1"/>
  </r>
  <r>
    <x v="89"/>
    <x v="208"/>
    <n v="3.9850746268656723"/>
    <x v="9"/>
    <x v="1"/>
  </r>
  <r>
    <x v="89"/>
    <x v="209"/>
    <n v="5"/>
    <x v="9"/>
    <x v="1"/>
  </r>
  <r>
    <x v="89"/>
    <x v="210"/>
    <n v="23"/>
    <x v="9"/>
    <x v="1"/>
  </r>
  <r>
    <x v="82"/>
    <x v="188"/>
    <n v="65.18218623481782"/>
    <x v="10"/>
    <x v="1"/>
  </r>
  <r>
    <x v="82"/>
    <x v="189"/>
    <n v="19.02834008097166"/>
    <x v="10"/>
    <x v="1"/>
  </r>
  <r>
    <x v="82"/>
    <x v="190"/>
    <n v="6.0728744939271255"/>
    <x v="10"/>
    <x v="1"/>
  </r>
  <r>
    <x v="82"/>
    <x v="191"/>
    <n v="11.336032388663968"/>
    <x v="10"/>
    <x v="1"/>
  </r>
  <r>
    <x v="82"/>
    <x v="192"/>
    <n v="0.80971659919028338"/>
    <x v="10"/>
    <x v="1"/>
  </r>
  <r>
    <x v="82"/>
    <x v="193"/>
    <n v="2.834008097165992"/>
    <x v="10"/>
    <x v="1"/>
  </r>
  <r>
    <x v="83"/>
    <x v="4"/>
    <n v="0"/>
    <x v="10"/>
    <x v="1"/>
  </r>
  <r>
    <x v="83"/>
    <x v="105"/>
    <n v="76.518218623481786"/>
    <x v="10"/>
    <x v="1"/>
  </r>
  <r>
    <x v="83"/>
    <x v="194"/>
    <n v="23.481781376518217"/>
    <x v="10"/>
    <x v="1"/>
  </r>
  <r>
    <x v="84"/>
    <x v="195"/>
    <n v="7.287449392712551"/>
    <x v="10"/>
    <x v="1"/>
  </r>
  <r>
    <x v="84"/>
    <x v="196"/>
    <n v="7.6923076923076925"/>
    <x v="10"/>
    <x v="1"/>
  </r>
  <r>
    <x v="84"/>
    <x v="197"/>
    <n v="20.647773279352226"/>
    <x v="10"/>
    <x v="1"/>
  </r>
  <r>
    <x v="84"/>
    <x v="198"/>
    <n v="24.696356275303643"/>
    <x v="10"/>
    <x v="1"/>
  </r>
  <r>
    <x v="84"/>
    <x v="199"/>
    <n v="27.530364372469634"/>
    <x v="10"/>
    <x v="1"/>
  </r>
  <r>
    <x v="84"/>
    <x v="200"/>
    <n v="9.7165991902834001"/>
    <x v="10"/>
    <x v="1"/>
  </r>
  <r>
    <x v="84"/>
    <x v="4"/>
    <n v="2.42914979757085"/>
    <x v="10"/>
    <x v="1"/>
  </r>
  <r>
    <x v="85"/>
    <x v="201"/>
    <n v="66.547717842323635"/>
    <x v="10"/>
    <x v="1"/>
  </r>
  <r>
    <x v="86"/>
    <x v="195"/>
    <n v="7.287449392712551"/>
    <x v="10"/>
    <x v="1"/>
  </r>
  <r>
    <x v="86"/>
    <x v="196"/>
    <n v="6.8825910931174086"/>
    <x v="10"/>
    <x v="1"/>
  </r>
  <r>
    <x v="86"/>
    <x v="197"/>
    <n v="20.647773279352226"/>
    <x v="10"/>
    <x v="1"/>
  </r>
  <r>
    <x v="86"/>
    <x v="198"/>
    <n v="23.076923076923077"/>
    <x v="10"/>
    <x v="1"/>
  </r>
  <r>
    <x v="86"/>
    <x v="199"/>
    <n v="25.101214574898787"/>
    <x v="10"/>
    <x v="1"/>
  </r>
  <r>
    <x v="86"/>
    <x v="200"/>
    <n v="9.3117408906882595"/>
    <x v="10"/>
    <x v="1"/>
  </r>
  <r>
    <x v="86"/>
    <x v="4"/>
    <n v="7.6923076923076925"/>
    <x v="10"/>
    <x v="1"/>
  </r>
  <r>
    <x v="87"/>
    <x v="202"/>
    <n v="66.675438596491205"/>
    <x v="10"/>
    <x v="1"/>
  </r>
  <r>
    <x v="88"/>
    <x v="203"/>
    <n v="34.817813765182187"/>
    <x v="10"/>
    <x v="1"/>
  </r>
  <r>
    <x v="88"/>
    <x v="204"/>
    <n v="52.226720647773277"/>
    <x v="10"/>
    <x v="1"/>
  </r>
  <r>
    <x v="88"/>
    <x v="4"/>
    <n v="12.955465587044534"/>
    <x v="10"/>
    <x v="1"/>
  </r>
  <r>
    <x v="89"/>
    <x v="205"/>
    <n v="51.012145748987855"/>
    <x v="10"/>
    <x v="1"/>
  </r>
  <r>
    <x v="89"/>
    <x v="206"/>
    <n v="1.214574898785425"/>
    <x v="10"/>
    <x v="1"/>
  </r>
  <r>
    <x v="89"/>
    <x v="207"/>
    <n v="0"/>
    <x v="10"/>
    <x v="1"/>
  </r>
  <r>
    <x v="89"/>
    <x v="203"/>
    <n v="34.817813765182187"/>
    <x v="10"/>
    <x v="1"/>
  </r>
  <r>
    <x v="89"/>
    <x v="4"/>
    <n v="12.955465587044534"/>
    <x v="10"/>
    <x v="1"/>
  </r>
  <r>
    <x v="89"/>
    <x v="208"/>
    <n v="5.8571428571428603"/>
    <x v="10"/>
    <x v="1"/>
  </r>
  <r>
    <x v="89"/>
    <x v="209"/>
    <n v="10.333333333333334"/>
    <x v="10"/>
    <x v="1"/>
  </r>
  <r>
    <x v="89"/>
    <x v="210"/>
    <m/>
    <x v="10"/>
    <x v="1"/>
  </r>
  <r>
    <x v="82"/>
    <x v="188"/>
    <n v="52.592592592592595"/>
    <x v="11"/>
    <x v="1"/>
  </r>
  <r>
    <x v="82"/>
    <x v="189"/>
    <n v="12.962962962962964"/>
    <x v="11"/>
    <x v="1"/>
  </r>
  <r>
    <x v="82"/>
    <x v="190"/>
    <n v="3.7037037037037037"/>
    <x v="11"/>
    <x v="1"/>
  </r>
  <r>
    <x v="82"/>
    <x v="191"/>
    <n v="30.74074074074074"/>
    <x v="11"/>
    <x v="1"/>
  </r>
  <r>
    <x v="82"/>
    <x v="192"/>
    <n v="0.37037037037037035"/>
    <x v="11"/>
    <x v="1"/>
  </r>
  <r>
    <x v="82"/>
    <x v="193"/>
    <n v="2.9629629629629628"/>
    <x v="11"/>
    <x v="1"/>
  </r>
  <r>
    <x v="83"/>
    <x v="4"/>
    <n v="1.1111111111111112"/>
    <x v="11"/>
    <x v="1"/>
  </r>
  <r>
    <x v="83"/>
    <x v="105"/>
    <n v="86.296296296296291"/>
    <x v="11"/>
    <x v="1"/>
  </r>
  <r>
    <x v="83"/>
    <x v="194"/>
    <n v="12.592592592592593"/>
    <x v="11"/>
    <x v="1"/>
  </r>
  <r>
    <x v="84"/>
    <x v="195"/>
    <n v="8.518518518518519"/>
    <x v="11"/>
    <x v="1"/>
  </r>
  <r>
    <x v="84"/>
    <x v="196"/>
    <n v="11.111111111111111"/>
    <x v="11"/>
    <x v="1"/>
  </r>
  <r>
    <x v="84"/>
    <x v="197"/>
    <n v="17.407407407407408"/>
    <x v="11"/>
    <x v="1"/>
  </r>
  <r>
    <x v="84"/>
    <x v="198"/>
    <n v="16.296296296296298"/>
    <x v="11"/>
    <x v="1"/>
  </r>
  <r>
    <x v="84"/>
    <x v="199"/>
    <n v="26.296296296296298"/>
    <x v="11"/>
    <x v="1"/>
  </r>
  <r>
    <x v="84"/>
    <x v="200"/>
    <n v="19.62962962962963"/>
    <x v="11"/>
    <x v="1"/>
  </r>
  <r>
    <x v="84"/>
    <x v="4"/>
    <n v="0.7407407407407407"/>
    <x v="11"/>
    <x v="1"/>
  </r>
  <r>
    <x v="85"/>
    <x v="201"/>
    <n v="78.138059701492509"/>
    <x v="11"/>
    <x v="1"/>
  </r>
  <r>
    <x v="86"/>
    <x v="195"/>
    <n v="8.1481481481481488"/>
    <x v="11"/>
    <x v="1"/>
  </r>
  <r>
    <x v="86"/>
    <x v="196"/>
    <n v="10.37037037037037"/>
    <x v="11"/>
    <x v="1"/>
  </r>
  <r>
    <x v="86"/>
    <x v="197"/>
    <n v="15.185185185185185"/>
    <x v="11"/>
    <x v="1"/>
  </r>
  <r>
    <x v="86"/>
    <x v="198"/>
    <n v="13.333333333333334"/>
    <x v="11"/>
    <x v="1"/>
  </r>
  <r>
    <x v="86"/>
    <x v="199"/>
    <n v="23.703703703703702"/>
    <x v="11"/>
    <x v="1"/>
  </r>
  <r>
    <x v="86"/>
    <x v="200"/>
    <n v="18.518518518518519"/>
    <x v="11"/>
    <x v="1"/>
  </r>
  <r>
    <x v="86"/>
    <x v="4"/>
    <n v="10.74074074074074"/>
    <x v="11"/>
    <x v="1"/>
  </r>
  <r>
    <x v="87"/>
    <x v="202"/>
    <n v="81.174273858921168"/>
    <x v="11"/>
    <x v="1"/>
  </r>
  <r>
    <x v="88"/>
    <x v="203"/>
    <n v="55.185185185185183"/>
    <x v="11"/>
    <x v="1"/>
  </r>
  <r>
    <x v="88"/>
    <x v="204"/>
    <n v="32.962962962962962"/>
    <x v="11"/>
    <x v="1"/>
  </r>
  <r>
    <x v="88"/>
    <x v="4"/>
    <n v="11.851851851851851"/>
    <x v="11"/>
    <x v="1"/>
  </r>
  <r>
    <x v="89"/>
    <x v="205"/>
    <n v="29.62962962962963"/>
    <x v="11"/>
    <x v="1"/>
  </r>
  <r>
    <x v="89"/>
    <x v="206"/>
    <n v="1.4814814814814814"/>
    <x v="11"/>
    <x v="1"/>
  </r>
  <r>
    <x v="89"/>
    <x v="207"/>
    <n v="1.8518518518518519"/>
    <x v="11"/>
    <x v="1"/>
  </r>
  <r>
    <x v="89"/>
    <x v="203"/>
    <n v="55.185185185185183"/>
    <x v="11"/>
    <x v="1"/>
  </r>
  <r>
    <x v="89"/>
    <x v="4"/>
    <n v="11.851851851851851"/>
    <x v="11"/>
    <x v="1"/>
  </r>
  <r>
    <x v="89"/>
    <x v="208"/>
    <n v="4.7532467532467555"/>
    <x v="11"/>
    <x v="1"/>
  </r>
  <r>
    <x v="89"/>
    <x v="209"/>
    <n v="4.5"/>
    <x v="11"/>
    <x v="1"/>
  </r>
  <r>
    <x v="89"/>
    <x v="210"/>
    <n v="44.4"/>
    <x v="11"/>
    <x v="1"/>
  </r>
  <r>
    <x v="82"/>
    <x v="188"/>
    <n v="59.183673469387756"/>
    <x v="12"/>
    <x v="1"/>
  </r>
  <r>
    <x v="82"/>
    <x v="189"/>
    <n v="17.006802721088434"/>
    <x v="12"/>
    <x v="1"/>
  </r>
  <r>
    <x v="82"/>
    <x v="190"/>
    <n v="7.8231292517006805"/>
    <x v="12"/>
    <x v="1"/>
  </r>
  <r>
    <x v="82"/>
    <x v="191"/>
    <n v="14.625850340136054"/>
    <x v="12"/>
    <x v="1"/>
  </r>
  <r>
    <x v="82"/>
    <x v="192"/>
    <n v="0.68027210884353739"/>
    <x v="12"/>
    <x v="1"/>
  </r>
  <r>
    <x v="82"/>
    <x v="193"/>
    <n v="3.7414965986394559"/>
    <x v="12"/>
    <x v="1"/>
  </r>
  <r>
    <x v="83"/>
    <x v="4"/>
    <n v="2.0408163265306123"/>
    <x v="12"/>
    <x v="1"/>
  </r>
  <r>
    <x v="83"/>
    <x v="105"/>
    <n v="62.925170068027214"/>
    <x v="12"/>
    <x v="1"/>
  </r>
  <r>
    <x v="83"/>
    <x v="194"/>
    <n v="35.034013605442176"/>
    <x v="12"/>
    <x v="1"/>
  </r>
  <r>
    <x v="84"/>
    <x v="195"/>
    <n v="19.727891156462587"/>
    <x v="12"/>
    <x v="1"/>
  </r>
  <r>
    <x v="84"/>
    <x v="196"/>
    <n v="12.92517006802721"/>
    <x v="12"/>
    <x v="1"/>
  </r>
  <r>
    <x v="84"/>
    <x v="197"/>
    <n v="30.952380952380953"/>
    <x v="12"/>
    <x v="1"/>
  </r>
  <r>
    <x v="84"/>
    <x v="198"/>
    <n v="16.326530612244898"/>
    <x v="12"/>
    <x v="1"/>
  </r>
  <r>
    <x v="84"/>
    <x v="199"/>
    <n v="12.585034013605442"/>
    <x v="12"/>
    <x v="1"/>
  </r>
  <r>
    <x v="84"/>
    <x v="200"/>
    <n v="3.7414965986394559"/>
    <x v="12"/>
    <x v="1"/>
  </r>
  <r>
    <x v="84"/>
    <x v="4"/>
    <n v="3.7414965986394559"/>
    <x v="12"/>
    <x v="1"/>
  </r>
  <r>
    <x v="85"/>
    <x v="201"/>
    <n v="40.017667844522975"/>
    <x v="12"/>
    <x v="1"/>
  </r>
  <r>
    <x v="86"/>
    <x v="195"/>
    <n v="17.006802721088434"/>
    <x v="12"/>
    <x v="1"/>
  </r>
  <r>
    <x v="86"/>
    <x v="196"/>
    <n v="10.204081632653061"/>
    <x v="12"/>
    <x v="1"/>
  </r>
  <r>
    <x v="86"/>
    <x v="197"/>
    <n v="27.891156462585034"/>
    <x v="12"/>
    <x v="1"/>
  </r>
  <r>
    <x v="86"/>
    <x v="198"/>
    <n v="13.945578231292517"/>
    <x v="12"/>
    <x v="1"/>
  </r>
  <r>
    <x v="86"/>
    <x v="199"/>
    <n v="10.884353741496598"/>
    <x v="12"/>
    <x v="1"/>
  </r>
  <r>
    <x v="86"/>
    <x v="200"/>
    <n v="3.0612244897959182"/>
    <x v="12"/>
    <x v="1"/>
  </r>
  <r>
    <x v="86"/>
    <x v="4"/>
    <n v="17.006802721088434"/>
    <x v="12"/>
    <x v="1"/>
  </r>
  <r>
    <x v="87"/>
    <x v="202"/>
    <n v="41.389344262295118"/>
    <x v="12"/>
    <x v="1"/>
  </r>
  <r>
    <x v="88"/>
    <x v="203"/>
    <n v="35.034013605442176"/>
    <x v="12"/>
    <x v="1"/>
  </r>
  <r>
    <x v="88"/>
    <x v="204"/>
    <n v="50.34013605442177"/>
    <x v="12"/>
    <x v="1"/>
  </r>
  <r>
    <x v="88"/>
    <x v="4"/>
    <n v="14.625850340136054"/>
    <x v="12"/>
    <x v="1"/>
  </r>
  <r>
    <x v="89"/>
    <x v="205"/>
    <n v="46.598639455782312"/>
    <x v="12"/>
    <x v="1"/>
  </r>
  <r>
    <x v="89"/>
    <x v="206"/>
    <n v="1.7006802721088434"/>
    <x v="12"/>
    <x v="1"/>
  </r>
  <r>
    <x v="89"/>
    <x v="207"/>
    <n v="2.0408163265306123"/>
    <x v="12"/>
    <x v="1"/>
  </r>
  <r>
    <x v="89"/>
    <x v="203"/>
    <n v="35.034013605442176"/>
    <x v="12"/>
    <x v="1"/>
  </r>
  <r>
    <x v="89"/>
    <x v="4"/>
    <n v="14.625850340136054"/>
    <x v="12"/>
    <x v="1"/>
  </r>
  <r>
    <x v="89"/>
    <x v="208"/>
    <n v="5.2461538461538444"/>
    <x v="12"/>
    <x v="1"/>
  </r>
  <r>
    <x v="89"/>
    <x v="209"/>
    <n v="9"/>
    <x v="12"/>
    <x v="1"/>
  </r>
  <r>
    <x v="89"/>
    <x v="210"/>
    <n v="14.2"/>
    <x v="12"/>
    <x v="1"/>
  </r>
  <r>
    <x v="82"/>
    <x v="188"/>
    <n v="57.692307692307693"/>
    <x v="13"/>
    <x v="1"/>
  </r>
  <r>
    <x v="82"/>
    <x v="189"/>
    <n v="19.871794871794872"/>
    <x v="13"/>
    <x v="1"/>
  </r>
  <r>
    <x v="82"/>
    <x v="190"/>
    <n v="7.0512820512820511"/>
    <x v="13"/>
    <x v="1"/>
  </r>
  <r>
    <x v="82"/>
    <x v="191"/>
    <n v="15.384615384615385"/>
    <x v="13"/>
    <x v="1"/>
  </r>
  <r>
    <x v="82"/>
    <x v="192"/>
    <n v="0.64102564102564108"/>
    <x v="13"/>
    <x v="1"/>
  </r>
  <r>
    <x v="82"/>
    <x v="193"/>
    <n v="2.5641025641025643"/>
    <x v="13"/>
    <x v="1"/>
  </r>
  <r>
    <x v="83"/>
    <x v="4"/>
    <n v="0"/>
    <x v="13"/>
    <x v="1"/>
  </r>
  <r>
    <x v="83"/>
    <x v="105"/>
    <n v="73.07692307692308"/>
    <x v="13"/>
    <x v="1"/>
  </r>
  <r>
    <x v="83"/>
    <x v="194"/>
    <n v="26.923076923076923"/>
    <x v="13"/>
    <x v="1"/>
  </r>
  <r>
    <x v="84"/>
    <x v="195"/>
    <n v="8.3333333333333339"/>
    <x v="13"/>
    <x v="1"/>
  </r>
  <r>
    <x v="84"/>
    <x v="196"/>
    <n v="12.820512820512821"/>
    <x v="13"/>
    <x v="1"/>
  </r>
  <r>
    <x v="84"/>
    <x v="197"/>
    <n v="17.948717948717949"/>
    <x v="13"/>
    <x v="1"/>
  </r>
  <r>
    <x v="84"/>
    <x v="198"/>
    <n v="26.923076923076923"/>
    <x v="13"/>
    <x v="1"/>
  </r>
  <r>
    <x v="84"/>
    <x v="199"/>
    <n v="21.153846153846153"/>
    <x v="13"/>
    <x v="1"/>
  </r>
  <r>
    <x v="84"/>
    <x v="200"/>
    <n v="10.897435897435898"/>
    <x v="13"/>
    <x v="1"/>
  </r>
  <r>
    <x v="84"/>
    <x v="4"/>
    <n v="1.9230769230769231"/>
    <x v="13"/>
    <x v="1"/>
  </r>
  <r>
    <x v="85"/>
    <x v="201"/>
    <n v="64.313725490196092"/>
    <x v="13"/>
    <x v="1"/>
  </r>
  <r>
    <x v="86"/>
    <x v="195"/>
    <n v="7.0512820512820511"/>
    <x v="13"/>
    <x v="1"/>
  </r>
  <r>
    <x v="86"/>
    <x v="196"/>
    <n v="11.538461538461538"/>
    <x v="13"/>
    <x v="1"/>
  </r>
  <r>
    <x v="86"/>
    <x v="197"/>
    <n v="16.025641025641026"/>
    <x v="13"/>
    <x v="1"/>
  </r>
  <r>
    <x v="86"/>
    <x v="198"/>
    <n v="23.717948717948719"/>
    <x v="13"/>
    <x v="1"/>
  </r>
  <r>
    <x v="86"/>
    <x v="199"/>
    <n v="19.871794871794872"/>
    <x v="13"/>
    <x v="1"/>
  </r>
  <r>
    <x v="86"/>
    <x v="200"/>
    <n v="11.538461538461538"/>
    <x v="13"/>
    <x v="1"/>
  </r>
  <r>
    <x v="86"/>
    <x v="4"/>
    <n v="10.256410256410257"/>
    <x v="13"/>
    <x v="1"/>
  </r>
  <r>
    <x v="87"/>
    <x v="202"/>
    <n v="69.464285714285722"/>
    <x v="13"/>
    <x v="1"/>
  </r>
  <r>
    <x v="88"/>
    <x v="203"/>
    <n v="39.102564102564102"/>
    <x v="13"/>
    <x v="1"/>
  </r>
  <r>
    <x v="88"/>
    <x v="204"/>
    <n v="50.641025641025642"/>
    <x v="13"/>
    <x v="1"/>
  </r>
  <r>
    <x v="88"/>
    <x v="4"/>
    <n v="10.256410256410257"/>
    <x v="13"/>
    <x v="1"/>
  </r>
  <r>
    <x v="89"/>
    <x v="205"/>
    <n v="48.717948717948715"/>
    <x v="13"/>
    <x v="1"/>
  </r>
  <r>
    <x v="89"/>
    <x v="206"/>
    <n v="0.64102564102564108"/>
    <x v="13"/>
    <x v="1"/>
  </r>
  <r>
    <x v="89"/>
    <x v="207"/>
    <n v="1.2820512820512822"/>
    <x v="13"/>
    <x v="1"/>
  </r>
  <r>
    <x v="89"/>
    <x v="203"/>
    <n v="39.102564102564102"/>
    <x v="13"/>
    <x v="1"/>
  </r>
  <r>
    <x v="89"/>
    <x v="4"/>
    <n v="10.256410256410257"/>
    <x v="13"/>
    <x v="1"/>
  </r>
  <r>
    <x v="89"/>
    <x v="208"/>
    <n v="6.4324324324324333"/>
    <x v="13"/>
    <x v="1"/>
  </r>
  <r>
    <x v="89"/>
    <x v="209"/>
    <n v="2"/>
    <x v="13"/>
    <x v="1"/>
  </r>
  <r>
    <x v="89"/>
    <x v="210"/>
    <n v="125"/>
    <x v="13"/>
    <x v="1"/>
  </r>
  <r>
    <x v="82"/>
    <x v="188"/>
    <n v="38.513513513513516"/>
    <x v="14"/>
    <x v="1"/>
  </r>
  <r>
    <x v="82"/>
    <x v="189"/>
    <n v="14.864864864864865"/>
    <x v="14"/>
    <x v="1"/>
  </r>
  <r>
    <x v="82"/>
    <x v="190"/>
    <n v="7.4324324324324325"/>
    <x v="14"/>
    <x v="1"/>
  </r>
  <r>
    <x v="82"/>
    <x v="191"/>
    <n v="40.54054054054054"/>
    <x v="14"/>
    <x v="1"/>
  </r>
  <r>
    <x v="82"/>
    <x v="192"/>
    <n v="0.67567567567567566"/>
    <x v="14"/>
    <x v="1"/>
  </r>
  <r>
    <x v="82"/>
    <x v="193"/>
    <n v="2.7027027027027026"/>
    <x v="14"/>
    <x v="1"/>
  </r>
  <r>
    <x v="83"/>
    <x v="4"/>
    <n v="0"/>
    <x v="14"/>
    <x v="1"/>
  </r>
  <r>
    <x v="83"/>
    <x v="105"/>
    <n v="97.972972972972968"/>
    <x v="14"/>
    <x v="1"/>
  </r>
  <r>
    <x v="83"/>
    <x v="194"/>
    <n v="2.0270270270270272"/>
    <x v="14"/>
    <x v="1"/>
  </r>
  <r>
    <x v="84"/>
    <x v="195"/>
    <n v="6.0810810810810807"/>
    <x v="14"/>
    <x v="1"/>
  </r>
  <r>
    <x v="84"/>
    <x v="196"/>
    <n v="12.837837837837839"/>
    <x v="14"/>
    <x v="1"/>
  </r>
  <r>
    <x v="84"/>
    <x v="197"/>
    <n v="24.324324324324323"/>
    <x v="14"/>
    <x v="1"/>
  </r>
  <r>
    <x v="84"/>
    <x v="198"/>
    <n v="20.27027027027027"/>
    <x v="14"/>
    <x v="1"/>
  </r>
  <r>
    <x v="84"/>
    <x v="199"/>
    <n v="21.621621621621621"/>
    <x v="14"/>
    <x v="1"/>
  </r>
  <r>
    <x v="84"/>
    <x v="200"/>
    <n v="14.189189189189189"/>
    <x v="14"/>
    <x v="1"/>
  </r>
  <r>
    <x v="84"/>
    <x v="4"/>
    <n v="0.67567567567567566"/>
    <x v="14"/>
    <x v="1"/>
  </r>
  <r>
    <x v="85"/>
    <x v="201"/>
    <n v="65.993197278911566"/>
    <x v="14"/>
    <x v="1"/>
  </r>
  <r>
    <x v="86"/>
    <x v="195"/>
    <n v="6.0810810810810807"/>
    <x v="14"/>
    <x v="1"/>
  </r>
  <r>
    <x v="86"/>
    <x v="196"/>
    <n v="11.486486486486486"/>
    <x v="14"/>
    <x v="1"/>
  </r>
  <r>
    <x v="86"/>
    <x v="197"/>
    <n v="21.621621621621621"/>
    <x v="14"/>
    <x v="1"/>
  </r>
  <r>
    <x v="86"/>
    <x v="198"/>
    <n v="14.189189189189189"/>
    <x v="14"/>
    <x v="1"/>
  </r>
  <r>
    <x v="86"/>
    <x v="199"/>
    <n v="18.243243243243242"/>
    <x v="14"/>
    <x v="1"/>
  </r>
  <r>
    <x v="86"/>
    <x v="200"/>
    <n v="10.810810810810811"/>
    <x v="14"/>
    <x v="1"/>
  </r>
  <r>
    <x v="86"/>
    <x v="4"/>
    <n v="17.567567567567568"/>
    <x v="14"/>
    <x v="1"/>
  </r>
  <r>
    <x v="87"/>
    <x v="202"/>
    <n v="62.770491803278702"/>
    <x v="14"/>
    <x v="1"/>
  </r>
  <r>
    <x v="88"/>
    <x v="203"/>
    <n v="67.567567567567565"/>
    <x v="14"/>
    <x v="1"/>
  </r>
  <r>
    <x v="88"/>
    <x v="204"/>
    <n v="22.972972972972972"/>
    <x v="14"/>
    <x v="1"/>
  </r>
  <r>
    <x v="88"/>
    <x v="4"/>
    <n v="9.4594594594594597"/>
    <x v="14"/>
    <x v="1"/>
  </r>
  <r>
    <x v="89"/>
    <x v="205"/>
    <n v="20.27027027027027"/>
    <x v="14"/>
    <x v="1"/>
  </r>
  <r>
    <x v="89"/>
    <x v="206"/>
    <n v="2.7027027027027026"/>
    <x v="14"/>
    <x v="1"/>
  </r>
  <r>
    <x v="89"/>
    <x v="207"/>
    <n v="0"/>
    <x v="14"/>
    <x v="1"/>
  </r>
  <r>
    <x v="89"/>
    <x v="203"/>
    <n v="67.567567567567565"/>
    <x v="14"/>
    <x v="1"/>
  </r>
  <r>
    <x v="89"/>
    <x v="4"/>
    <n v="9.4594594594594597"/>
    <x v="14"/>
    <x v="1"/>
  </r>
  <r>
    <x v="89"/>
    <x v="208"/>
    <n v="6.206896551724137"/>
    <x v="14"/>
    <x v="1"/>
  </r>
  <r>
    <x v="89"/>
    <x v="209"/>
    <n v="6.75"/>
    <x v="14"/>
    <x v="1"/>
  </r>
  <r>
    <x v="89"/>
    <x v="210"/>
    <m/>
    <x v="14"/>
    <x v="1"/>
  </r>
  <r>
    <x v="82"/>
    <x v="188"/>
    <n v="69.594594594594597"/>
    <x v="15"/>
    <x v="1"/>
  </r>
  <r>
    <x v="82"/>
    <x v="189"/>
    <n v="8.1081081081081088"/>
    <x v="15"/>
    <x v="1"/>
  </r>
  <r>
    <x v="82"/>
    <x v="190"/>
    <n v="4.7297297297297298"/>
    <x v="15"/>
    <x v="1"/>
  </r>
  <r>
    <x v="82"/>
    <x v="191"/>
    <n v="17.567567567567568"/>
    <x v="15"/>
    <x v="1"/>
  </r>
  <r>
    <x v="82"/>
    <x v="192"/>
    <n v="2.0270270270270272"/>
    <x v="15"/>
    <x v="1"/>
  </r>
  <r>
    <x v="82"/>
    <x v="193"/>
    <n v="4.0540540540540544"/>
    <x v="15"/>
    <x v="1"/>
  </r>
  <r>
    <x v="83"/>
    <x v="4"/>
    <n v="8.7837837837837842"/>
    <x v="15"/>
    <x v="1"/>
  </r>
  <r>
    <x v="83"/>
    <x v="105"/>
    <n v="80.405405405405403"/>
    <x v="15"/>
    <x v="1"/>
  </r>
  <r>
    <x v="83"/>
    <x v="194"/>
    <n v="10.810810810810811"/>
    <x v="15"/>
    <x v="1"/>
  </r>
  <r>
    <x v="84"/>
    <x v="195"/>
    <n v="9.4594594594594597"/>
    <x v="15"/>
    <x v="1"/>
  </r>
  <r>
    <x v="84"/>
    <x v="196"/>
    <n v="18.918918918918919"/>
    <x v="15"/>
    <x v="1"/>
  </r>
  <r>
    <x v="84"/>
    <x v="197"/>
    <n v="44.594594594594597"/>
    <x v="15"/>
    <x v="1"/>
  </r>
  <r>
    <x v="84"/>
    <x v="198"/>
    <n v="18.243243243243242"/>
    <x v="15"/>
    <x v="1"/>
  </r>
  <r>
    <x v="84"/>
    <x v="199"/>
    <n v="5.4054054054054053"/>
    <x v="15"/>
    <x v="1"/>
  </r>
  <r>
    <x v="84"/>
    <x v="200"/>
    <n v="0.67567567567567566"/>
    <x v="15"/>
    <x v="1"/>
  </r>
  <r>
    <x v="84"/>
    <x v="4"/>
    <n v="2.7027027027027026"/>
    <x v="15"/>
    <x v="1"/>
  </r>
  <r>
    <x v="85"/>
    <x v="201"/>
    <n v="30.798611111111114"/>
    <x v="15"/>
    <x v="1"/>
  </r>
  <r>
    <x v="86"/>
    <x v="195"/>
    <n v="7.4324324324324325"/>
    <x v="15"/>
    <x v="1"/>
  </r>
  <r>
    <x v="86"/>
    <x v="196"/>
    <n v="16.891891891891891"/>
    <x v="15"/>
    <x v="1"/>
  </r>
  <r>
    <x v="86"/>
    <x v="197"/>
    <n v="41.216216216216218"/>
    <x v="15"/>
    <x v="1"/>
  </r>
  <r>
    <x v="86"/>
    <x v="198"/>
    <n v="20.27027027027027"/>
    <x v="15"/>
    <x v="1"/>
  </r>
  <r>
    <x v="86"/>
    <x v="199"/>
    <n v="8.7837837837837842"/>
    <x v="15"/>
    <x v="1"/>
  </r>
  <r>
    <x v="86"/>
    <x v="200"/>
    <n v="0.67567567567567566"/>
    <x v="15"/>
    <x v="1"/>
  </r>
  <r>
    <x v="86"/>
    <x v="4"/>
    <n v="4.7297297297297298"/>
    <x v="15"/>
    <x v="1"/>
  </r>
  <r>
    <x v="87"/>
    <x v="202"/>
    <n v="34.546099290780134"/>
    <x v="15"/>
    <x v="1"/>
  </r>
  <r>
    <x v="88"/>
    <x v="203"/>
    <n v="56.756756756756758"/>
    <x v="15"/>
    <x v="1"/>
  </r>
  <r>
    <x v="88"/>
    <x v="204"/>
    <n v="36.486486486486484"/>
    <x v="15"/>
    <x v="1"/>
  </r>
  <r>
    <x v="88"/>
    <x v="4"/>
    <n v="6.756756756756757"/>
    <x v="15"/>
    <x v="1"/>
  </r>
  <r>
    <x v="89"/>
    <x v="205"/>
    <n v="35.135135135135137"/>
    <x v="15"/>
    <x v="1"/>
  </r>
  <r>
    <x v="89"/>
    <x v="206"/>
    <n v="0"/>
    <x v="15"/>
    <x v="1"/>
  </r>
  <r>
    <x v="89"/>
    <x v="207"/>
    <n v="1.3513513513513513"/>
    <x v="15"/>
    <x v="1"/>
  </r>
  <r>
    <x v="89"/>
    <x v="203"/>
    <n v="56.756756756756758"/>
    <x v="15"/>
    <x v="1"/>
  </r>
  <r>
    <x v="89"/>
    <x v="4"/>
    <n v="6.756756756756757"/>
    <x v="15"/>
    <x v="1"/>
  </r>
  <r>
    <x v="89"/>
    <x v="208"/>
    <n v="6.4038461538461533"/>
    <x v="15"/>
    <x v="1"/>
  </r>
  <r>
    <x v="89"/>
    <x v="209"/>
    <m/>
    <x v="15"/>
    <x v="1"/>
  </r>
  <r>
    <x v="89"/>
    <x v="210"/>
    <n v="7.5"/>
    <x v="15"/>
    <x v="1"/>
  </r>
  <r>
    <x v="82"/>
    <x v="188"/>
    <n v="48.148148148148145"/>
    <x v="16"/>
    <x v="1"/>
  </r>
  <r>
    <x v="82"/>
    <x v="189"/>
    <n v="24.242424242424242"/>
    <x v="16"/>
    <x v="1"/>
  </r>
  <r>
    <x v="82"/>
    <x v="190"/>
    <n v="10.437710437710438"/>
    <x v="16"/>
    <x v="1"/>
  </r>
  <r>
    <x v="82"/>
    <x v="191"/>
    <n v="18.518518518518519"/>
    <x v="16"/>
    <x v="1"/>
  </r>
  <r>
    <x v="82"/>
    <x v="192"/>
    <n v="1.0101010101010102"/>
    <x v="16"/>
    <x v="1"/>
  </r>
  <r>
    <x v="82"/>
    <x v="193"/>
    <n v="3.3670033670033672"/>
    <x v="16"/>
    <x v="1"/>
  </r>
  <r>
    <x v="83"/>
    <x v="4"/>
    <n v="2.0202020202020203"/>
    <x v="16"/>
    <x v="1"/>
  </r>
  <r>
    <x v="83"/>
    <x v="105"/>
    <n v="60.942760942760941"/>
    <x v="16"/>
    <x v="1"/>
  </r>
  <r>
    <x v="83"/>
    <x v="194"/>
    <n v="37.037037037037038"/>
    <x v="16"/>
    <x v="1"/>
  </r>
  <r>
    <x v="84"/>
    <x v="195"/>
    <n v="17.171717171717173"/>
    <x v="16"/>
    <x v="1"/>
  </r>
  <r>
    <x v="84"/>
    <x v="196"/>
    <n v="14.141414141414142"/>
    <x v="16"/>
    <x v="1"/>
  </r>
  <r>
    <x v="84"/>
    <x v="197"/>
    <n v="23.569023569023567"/>
    <x v="16"/>
    <x v="1"/>
  </r>
  <r>
    <x v="84"/>
    <x v="198"/>
    <n v="20.202020202020201"/>
    <x v="16"/>
    <x v="1"/>
  </r>
  <r>
    <x v="84"/>
    <x v="199"/>
    <n v="11.111111111111111"/>
    <x v="16"/>
    <x v="1"/>
  </r>
  <r>
    <x v="84"/>
    <x v="200"/>
    <n v="7.7441077441077439"/>
    <x v="16"/>
    <x v="1"/>
  </r>
  <r>
    <x v="84"/>
    <x v="4"/>
    <n v="6.0606060606060606"/>
    <x v="16"/>
    <x v="1"/>
  </r>
  <r>
    <x v="85"/>
    <x v="201"/>
    <n v="47.931899641577047"/>
    <x v="16"/>
    <x v="1"/>
  </r>
  <r>
    <x v="86"/>
    <x v="195"/>
    <n v="16.161616161616163"/>
    <x v="16"/>
    <x v="1"/>
  </r>
  <r>
    <x v="86"/>
    <x v="196"/>
    <n v="13.468013468013469"/>
    <x v="16"/>
    <x v="1"/>
  </r>
  <r>
    <x v="86"/>
    <x v="197"/>
    <n v="21.212121212121211"/>
    <x v="16"/>
    <x v="1"/>
  </r>
  <r>
    <x v="86"/>
    <x v="198"/>
    <n v="16.498316498316498"/>
    <x v="16"/>
    <x v="1"/>
  </r>
  <r>
    <x v="86"/>
    <x v="199"/>
    <n v="9.4276094276094273"/>
    <x v="16"/>
    <x v="1"/>
  </r>
  <r>
    <x v="86"/>
    <x v="200"/>
    <n v="7.7441077441077439"/>
    <x v="16"/>
    <x v="1"/>
  </r>
  <r>
    <x v="86"/>
    <x v="4"/>
    <n v="15.488215488215488"/>
    <x v="16"/>
    <x v="1"/>
  </r>
  <r>
    <x v="87"/>
    <x v="202"/>
    <n v="50.549800796812733"/>
    <x v="16"/>
    <x v="1"/>
  </r>
  <r>
    <x v="88"/>
    <x v="203"/>
    <n v="39.057239057239059"/>
    <x v="16"/>
    <x v="1"/>
  </r>
  <r>
    <x v="88"/>
    <x v="204"/>
    <n v="52.188552188552187"/>
    <x v="16"/>
    <x v="1"/>
  </r>
  <r>
    <x v="88"/>
    <x v="4"/>
    <n v="8.7542087542087543"/>
    <x v="16"/>
    <x v="1"/>
  </r>
  <r>
    <x v="89"/>
    <x v="205"/>
    <n v="46.801346801346803"/>
    <x v="16"/>
    <x v="1"/>
  </r>
  <r>
    <x v="89"/>
    <x v="206"/>
    <n v="3.7037037037037037"/>
    <x v="16"/>
    <x v="1"/>
  </r>
  <r>
    <x v="89"/>
    <x v="207"/>
    <n v="1.6835016835016836"/>
    <x v="16"/>
    <x v="1"/>
  </r>
  <r>
    <x v="89"/>
    <x v="203"/>
    <n v="39.057239057239059"/>
    <x v="16"/>
    <x v="1"/>
  </r>
  <r>
    <x v="89"/>
    <x v="4"/>
    <n v="8.7542087542087543"/>
    <x v="16"/>
    <x v="1"/>
  </r>
  <r>
    <x v="89"/>
    <x v="208"/>
    <n v="4.9296875"/>
    <x v="16"/>
    <x v="1"/>
  </r>
  <r>
    <x v="89"/>
    <x v="209"/>
    <n v="9.6"/>
    <x v="16"/>
    <x v="1"/>
  </r>
  <r>
    <x v="89"/>
    <x v="210"/>
    <n v="23"/>
    <x v="16"/>
    <x v="1"/>
  </r>
  <r>
    <x v="90"/>
    <x v="211"/>
    <n v="28.545454545454547"/>
    <x v="0"/>
    <x v="0"/>
  </r>
  <r>
    <x v="90"/>
    <x v="212"/>
    <n v="68.281818181818181"/>
    <x v="0"/>
    <x v="0"/>
  </r>
  <r>
    <x v="90"/>
    <x v="4"/>
    <n v="3.1727272727272728"/>
    <x v="0"/>
    <x v="0"/>
  </r>
  <r>
    <x v="91"/>
    <x v="213"/>
    <n v="24.545454545454547"/>
    <x v="0"/>
    <x v="0"/>
  </r>
  <r>
    <x v="91"/>
    <x v="214"/>
    <n v="7.0636363636363635"/>
    <x v="0"/>
    <x v="0"/>
  </r>
  <r>
    <x v="91"/>
    <x v="215"/>
    <n v="20.572727272727274"/>
    <x v="0"/>
    <x v="0"/>
  </r>
  <r>
    <x v="91"/>
    <x v="216"/>
    <n v="4.1545454545454543"/>
    <x v="0"/>
    <x v="0"/>
  </r>
  <r>
    <x v="91"/>
    <x v="217"/>
    <n v="7.5090909090909088"/>
    <x v="0"/>
    <x v="0"/>
  </r>
  <r>
    <x v="91"/>
    <x v="218"/>
    <n v="3.3636363636363638"/>
    <x v="0"/>
    <x v="0"/>
  </r>
  <r>
    <x v="91"/>
    <x v="219"/>
    <n v="1.0727272727272728"/>
    <x v="0"/>
    <x v="0"/>
  </r>
  <r>
    <x v="91"/>
    <x v="220"/>
    <n v="31.718181818181819"/>
    <x v="0"/>
    <x v="0"/>
  </r>
  <r>
    <x v="92"/>
    <x v="221"/>
    <n v="24.545454545454547"/>
    <x v="0"/>
    <x v="0"/>
  </r>
  <r>
    <x v="92"/>
    <x v="222"/>
    <n v="11.218181818181819"/>
    <x v="0"/>
    <x v="0"/>
  </r>
  <r>
    <x v="92"/>
    <x v="223"/>
    <n v="32.518181818181816"/>
    <x v="0"/>
    <x v="0"/>
  </r>
  <r>
    <x v="92"/>
    <x v="224"/>
    <n v="28.545454545454547"/>
    <x v="0"/>
    <x v="0"/>
  </r>
  <r>
    <x v="92"/>
    <x v="4"/>
    <n v="3.1727272727272728"/>
    <x v="0"/>
    <x v="0"/>
  </r>
  <r>
    <x v="93"/>
    <x v="225"/>
    <n v="18.958611481975968"/>
    <x v="0"/>
    <x v="0"/>
  </r>
  <r>
    <x v="93"/>
    <x v="226"/>
    <n v="81.041388518024036"/>
    <x v="0"/>
    <x v="0"/>
  </r>
  <r>
    <x v="94"/>
    <x v="225"/>
    <n v="37.338044758539461"/>
    <x v="0"/>
    <x v="0"/>
  </r>
  <r>
    <x v="94"/>
    <x v="226"/>
    <n v="62.661955241460539"/>
    <x v="0"/>
    <x v="0"/>
  </r>
  <r>
    <x v="95"/>
    <x v="225"/>
    <n v="31.138107416879794"/>
    <x v="0"/>
    <x v="0"/>
  </r>
  <r>
    <x v="95"/>
    <x v="226"/>
    <n v="68.861892583120209"/>
    <x v="0"/>
    <x v="0"/>
  </r>
  <r>
    <x v="96"/>
    <x v="225"/>
    <n v="60.17316017316017"/>
    <x v="0"/>
    <x v="0"/>
  </r>
  <r>
    <x v="96"/>
    <x v="226"/>
    <n v="39.82683982683983"/>
    <x v="0"/>
    <x v="0"/>
  </r>
  <r>
    <x v="97"/>
    <x v="225"/>
    <n v="40.776699029126213"/>
    <x v="0"/>
    <x v="0"/>
  </r>
  <r>
    <x v="97"/>
    <x v="226"/>
    <n v="59.223300970873787"/>
    <x v="0"/>
    <x v="0"/>
  </r>
  <r>
    <x v="98"/>
    <x v="227"/>
    <n v="36.905871388630011"/>
    <x v="0"/>
    <x v="0"/>
  </r>
  <r>
    <x v="98"/>
    <x v="228"/>
    <n v="63.094128611369989"/>
    <x v="0"/>
    <x v="0"/>
  </r>
  <r>
    <x v="99"/>
    <x v="227"/>
    <n v="2772"/>
    <x v="0"/>
    <x v="0"/>
  </r>
  <r>
    <x v="99"/>
    <x v="228"/>
    <n v="4739"/>
    <x v="0"/>
    <x v="0"/>
  </r>
  <r>
    <x v="90"/>
    <x v="211"/>
    <n v="39.496805111821089"/>
    <x v="1"/>
    <x v="0"/>
  </r>
  <r>
    <x v="90"/>
    <x v="212"/>
    <n v="56.110223642172521"/>
    <x v="1"/>
    <x v="0"/>
  </r>
  <r>
    <x v="90"/>
    <x v="4"/>
    <n v="4.3929712460063897"/>
    <x v="1"/>
    <x v="0"/>
  </r>
  <r>
    <x v="91"/>
    <x v="213"/>
    <n v="27.476038338658146"/>
    <x v="1"/>
    <x v="0"/>
  </r>
  <r>
    <x v="91"/>
    <x v="214"/>
    <n v="3.1150159744408947"/>
    <x v="1"/>
    <x v="0"/>
  </r>
  <r>
    <x v="91"/>
    <x v="215"/>
    <n v="10.862619808306709"/>
    <x v="1"/>
    <x v="0"/>
  </r>
  <r>
    <x v="91"/>
    <x v="216"/>
    <n v="4.1134185303514377"/>
    <x v="1"/>
    <x v="0"/>
  </r>
  <r>
    <x v="91"/>
    <x v="217"/>
    <n v="5.3913738019169326"/>
    <x v="1"/>
    <x v="0"/>
  </r>
  <r>
    <x v="91"/>
    <x v="218"/>
    <n v="3.4345047923322682"/>
    <x v="1"/>
    <x v="0"/>
  </r>
  <r>
    <x v="91"/>
    <x v="219"/>
    <n v="1.7172523961661341"/>
    <x v="1"/>
    <x v="0"/>
  </r>
  <r>
    <x v="91"/>
    <x v="220"/>
    <n v="43.889776357827479"/>
    <x v="1"/>
    <x v="0"/>
  </r>
  <r>
    <x v="92"/>
    <x v="221"/>
    <n v="27.476038338658146"/>
    <x v="1"/>
    <x v="0"/>
  </r>
  <r>
    <x v="92"/>
    <x v="222"/>
    <n v="7.2284345047923324"/>
    <x v="1"/>
    <x v="0"/>
  </r>
  <r>
    <x v="92"/>
    <x v="223"/>
    <n v="21.405750798722046"/>
    <x v="1"/>
    <x v="0"/>
  </r>
  <r>
    <x v="92"/>
    <x v="224"/>
    <n v="39.496805111821089"/>
    <x v="1"/>
    <x v="0"/>
  </r>
  <r>
    <x v="92"/>
    <x v="4"/>
    <n v="4.3929712460063897"/>
    <x v="1"/>
    <x v="0"/>
  </r>
  <r>
    <x v="93"/>
    <x v="225"/>
    <n v="13.575525812619503"/>
    <x v="1"/>
    <x v="0"/>
  </r>
  <r>
    <x v="93"/>
    <x v="226"/>
    <n v="86.424474187380497"/>
    <x v="1"/>
    <x v="0"/>
  </r>
  <r>
    <x v="94"/>
    <x v="225"/>
    <n v="35.825545171339563"/>
    <x v="1"/>
    <x v="0"/>
  </r>
  <r>
    <x v="94"/>
    <x v="226"/>
    <n v="64.17445482866043"/>
    <x v="1"/>
    <x v="0"/>
  </r>
  <r>
    <x v="95"/>
    <x v="225"/>
    <n v="9.5238095238095237"/>
    <x v="1"/>
    <x v="0"/>
  </r>
  <r>
    <x v="95"/>
    <x v="226"/>
    <n v="90.476190476190482"/>
    <x v="1"/>
    <x v="0"/>
  </r>
  <r>
    <x v="96"/>
    <x v="225"/>
    <n v="67.272727272727266"/>
    <x v="1"/>
    <x v="0"/>
  </r>
  <r>
    <x v="96"/>
    <x v="226"/>
    <n v="32.727272727272727"/>
    <x v="1"/>
    <x v="0"/>
  </r>
  <r>
    <x v="97"/>
    <x v="225"/>
    <n v="71.428571428571431"/>
    <x v="1"/>
    <x v="0"/>
  </r>
  <r>
    <x v="97"/>
    <x v="226"/>
    <n v="28.571428571428573"/>
    <x v="1"/>
    <x v="0"/>
  </r>
  <r>
    <x v="98"/>
    <x v="227"/>
    <n v="48.540925266903912"/>
    <x v="1"/>
    <x v="0"/>
  </r>
  <r>
    <x v="98"/>
    <x v="228"/>
    <n v="51.459074733096088"/>
    <x v="1"/>
    <x v="0"/>
  </r>
  <r>
    <x v="99"/>
    <x v="227"/>
    <n v="682"/>
    <x v="1"/>
    <x v="0"/>
  </r>
  <r>
    <x v="99"/>
    <x v="228"/>
    <n v="723"/>
    <x v="1"/>
    <x v="0"/>
  </r>
  <r>
    <x v="90"/>
    <x v="211"/>
    <n v="20.216327581766674"/>
    <x v="2"/>
    <x v="0"/>
  </r>
  <r>
    <x v="90"/>
    <x v="212"/>
    <n v="78.032449137265004"/>
    <x v="2"/>
    <x v="0"/>
  </r>
  <r>
    <x v="90"/>
    <x v="4"/>
    <n v="1.7512232809683235"/>
    <x v="2"/>
    <x v="0"/>
  </r>
  <r>
    <x v="91"/>
    <x v="213"/>
    <n v="16.456348184393509"/>
    <x v="2"/>
    <x v="0"/>
  </r>
  <r>
    <x v="91"/>
    <x v="214"/>
    <n v="5.3051764099922742"/>
    <x v="2"/>
    <x v="0"/>
  </r>
  <r>
    <x v="91"/>
    <x v="215"/>
    <n v="36.363636363636367"/>
    <x v="2"/>
    <x v="0"/>
  </r>
  <r>
    <x v="91"/>
    <x v="216"/>
    <n v="2.2920422353850114"/>
    <x v="2"/>
    <x v="0"/>
  </r>
  <r>
    <x v="91"/>
    <x v="217"/>
    <n v="11.125418490857584"/>
    <x v="2"/>
    <x v="0"/>
  </r>
  <r>
    <x v="91"/>
    <x v="218"/>
    <n v="5.5112026783414887"/>
    <x v="2"/>
    <x v="0"/>
  </r>
  <r>
    <x v="91"/>
    <x v="219"/>
    <n v="0.97862477465876896"/>
    <x v="2"/>
    <x v="0"/>
  </r>
  <r>
    <x v="91"/>
    <x v="220"/>
    <n v="21.967550862734999"/>
    <x v="2"/>
    <x v="0"/>
  </r>
  <r>
    <x v="92"/>
    <x v="221"/>
    <n v="16.456348184393509"/>
    <x v="2"/>
    <x v="0"/>
  </r>
  <r>
    <x v="92"/>
    <x v="222"/>
    <n v="7.5972186453772856"/>
    <x v="2"/>
    <x v="0"/>
  </r>
  <r>
    <x v="92"/>
    <x v="223"/>
    <n v="53.978882307494203"/>
    <x v="2"/>
    <x v="0"/>
  </r>
  <r>
    <x v="92"/>
    <x v="224"/>
    <n v="20.216327581766674"/>
    <x v="2"/>
    <x v="0"/>
  </r>
  <r>
    <x v="92"/>
    <x v="4"/>
    <n v="1.7512232809683235"/>
    <x v="2"/>
    <x v="0"/>
  </r>
  <r>
    <x v="93"/>
    <x v="225"/>
    <n v="12.279704377487208"/>
    <x v="2"/>
    <x v="0"/>
  </r>
  <r>
    <x v="93"/>
    <x v="226"/>
    <n v="87.720295622512793"/>
    <x v="2"/>
    <x v="0"/>
  </r>
  <r>
    <x v="94"/>
    <x v="225"/>
    <n v="31.937172774869111"/>
    <x v="2"/>
    <x v="0"/>
  </r>
  <r>
    <x v="94"/>
    <x v="226"/>
    <n v="68.062827225130889"/>
    <x v="2"/>
    <x v="0"/>
  </r>
  <r>
    <x v="95"/>
    <x v="225"/>
    <n v="10.034013605442176"/>
    <x v="2"/>
    <x v="0"/>
  </r>
  <r>
    <x v="95"/>
    <x v="226"/>
    <n v="89.965986394557817"/>
    <x v="2"/>
    <x v="0"/>
  </r>
  <r>
    <x v="96"/>
    <x v="225"/>
    <n v="44.244604316546763"/>
    <x v="2"/>
    <x v="0"/>
  </r>
  <r>
    <x v="96"/>
    <x v="226"/>
    <n v="55.755395683453237"/>
    <x v="2"/>
    <x v="0"/>
  </r>
  <r>
    <x v="97"/>
    <x v="225"/>
    <n v="22.807017543859651"/>
    <x v="2"/>
    <x v="0"/>
  </r>
  <r>
    <x v="97"/>
    <x v="226"/>
    <n v="77.192982456140356"/>
    <x v="2"/>
    <x v="0"/>
  </r>
  <r>
    <x v="98"/>
    <x v="227"/>
    <n v="22.970297029702969"/>
    <x v="2"/>
    <x v="0"/>
  </r>
  <r>
    <x v="98"/>
    <x v="228"/>
    <n v="77.029702970297024"/>
    <x v="2"/>
    <x v="0"/>
  </r>
  <r>
    <x v="99"/>
    <x v="227"/>
    <n v="696"/>
    <x v="2"/>
    <x v="0"/>
  </r>
  <r>
    <x v="99"/>
    <x v="228"/>
    <n v="2334"/>
    <x v="2"/>
    <x v="0"/>
  </r>
  <r>
    <x v="90"/>
    <x v="211"/>
    <n v="32.269257460097158"/>
    <x v="3"/>
    <x v="0"/>
  </r>
  <r>
    <x v="90"/>
    <x v="212"/>
    <n v="63.289382373351842"/>
    <x v="3"/>
    <x v="0"/>
  </r>
  <r>
    <x v="90"/>
    <x v="4"/>
    <n v="4.4413601665510063"/>
    <x v="3"/>
    <x v="0"/>
  </r>
  <r>
    <x v="91"/>
    <x v="213"/>
    <n v="34.073560027758504"/>
    <x v="3"/>
    <x v="0"/>
  </r>
  <r>
    <x v="91"/>
    <x v="214"/>
    <n v="12.768910478834142"/>
    <x v="3"/>
    <x v="0"/>
  </r>
  <r>
    <x v="91"/>
    <x v="215"/>
    <n v="3.6780013879250522"/>
    <x v="3"/>
    <x v="0"/>
  </r>
  <r>
    <x v="91"/>
    <x v="216"/>
    <n v="8.1887578070784173"/>
    <x v="3"/>
    <x v="0"/>
  </r>
  <r>
    <x v="91"/>
    <x v="217"/>
    <n v="2.9840388619014573"/>
    <x v="3"/>
    <x v="0"/>
  </r>
  <r>
    <x v="91"/>
    <x v="218"/>
    <n v="1.31852879944483"/>
    <x v="3"/>
    <x v="0"/>
  </r>
  <r>
    <x v="91"/>
    <x v="219"/>
    <n v="0.27758501040943789"/>
    <x v="3"/>
    <x v="0"/>
  </r>
  <r>
    <x v="91"/>
    <x v="220"/>
    <n v="36.710617626648158"/>
    <x v="3"/>
    <x v="0"/>
  </r>
  <r>
    <x v="92"/>
    <x v="221"/>
    <n v="34.073560027758504"/>
    <x v="3"/>
    <x v="0"/>
  </r>
  <r>
    <x v="92"/>
    <x v="222"/>
    <n v="20.957668285912561"/>
    <x v="3"/>
    <x v="0"/>
  </r>
  <r>
    <x v="92"/>
    <x v="223"/>
    <n v="8.258154059680777"/>
    <x v="3"/>
    <x v="0"/>
  </r>
  <r>
    <x v="92"/>
    <x v="224"/>
    <n v="32.269257460097158"/>
    <x v="3"/>
    <x v="0"/>
  </r>
  <r>
    <x v="92"/>
    <x v="4"/>
    <n v="4.4413601665510063"/>
    <x v="3"/>
    <x v="0"/>
  </r>
  <r>
    <x v="93"/>
    <x v="225"/>
    <n v="65.263157894736835"/>
    <x v="3"/>
    <x v="0"/>
  </r>
  <r>
    <x v="93"/>
    <x v="226"/>
    <n v="34.736842105263158"/>
    <x v="3"/>
    <x v="0"/>
  </r>
  <r>
    <x v="94"/>
    <x v="225"/>
    <n v="67.961165048543691"/>
    <x v="3"/>
    <x v="0"/>
  </r>
  <r>
    <x v="94"/>
    <x v="226"/>
    <n v="32.038834951456309"/>
    <x v="3"/>
    <x v="0"/>
  </r>
  <r>
    <x v="95"/>
    <x v="225"/>
    <n v="76.262626262626256"/>
    <x v="3"/>
    <x v="0"/>
  </r>
  <r>
    <x v="95"/>
    <x v="226"/>
    <n v="23.737373737373737"/>
    <x v="3"/>
    <x v="0"/>
  </r>
  <r>
    <x v="96"/>
    <x v="225"/>
    <n v="77.304964539007088"/>
    <x v="3"/>
    <x v="0"/>
  </r>
  <r>
    <x v="96"/>
    <x v="226"/>
    <n v="22.695035460992909"/>
    <x v="3"/>
    <x v="0"/>
  </r>
  <r>
    <x v="97"/>
    <x v="225"/>
    <n v="100"/>
    <x v="3"/>
    <x v="0"/>
  </r>
  <r>
    <x v="97"/>
    <x v="226"/>
    <n v="0"/>
    <x v="3"/>
    <x v="0"/>
  </r>
  <r>
    <x v="98"/>
    <x v="227"/>
    <n v="50.986842105263158"/>
    <x v="3"/>
    <x v="0"/>
  </r>
  <r>
    <x v="98"/>
    <x v="228"/>
    <n v="49.013157894736842"/>
    <x v="3"/>
    <x v="0"/>
  </r>
  <r>
    <x v="99"/>
    <x v="227"/>
    <n v="465"/>
    <x v="3"/>
    <x v="0"/>
  </r>
  <r>
    <x v="99"/>
    <x v="228"/>
    <n v="447"/>
    <x v="3"/>
    <x v="0"/>
  </r>
  <r>
    <x v="90"/>
    <x v="211"/>
    <n v="16.100178890876567"/>
    <x v="4"/>
    <x v="0"/>
  </r>
  <r>
    <x v="90"/>
    <x v="212"/>
    <n v="81.395348837209298"/>
    <x v="4"/>
    <x v="0"/>
  </r>
  <r>
    <x v="90"/>
    <x v="4"/>
    <n v="2.5044722719141324"/>
    <x v="4"/>
    <x v="0"/>
  </r>
  <r>
    <x v="91"/>
    <x v="213"/>
    <n v="23.255813953488371"/>
    <x v="4"/>
    <x v="0"/>
  </r>
  <r>
    <x v="91"/>
    <x v="214"/>
    <n v="12.522361359570661"/>
    <x v="4"/>
    <x v="0"/>
  </r>
  <r>
    <x v="91"/>
    <x v="215"/>
    <n v="28.264758497316638"/>
    <x v="4"/>
    <x v="0"/>
  </r>
  <r>
    <x v="91"/>
    <x v="216"/>
    <n v="4.3828264758497317"/>
    <x v="4"/>
    <x v="0"/>
  </r>
  <r>
    <x v="91"/>
    <x v="217"/>
    <n v="10.912343470483005"/>
    <x v="4"/>
    <x v="0"/>
  </r>
  <r>
    <x v="91"/>
    <x v="218"/>
    <n v="1.5205724508050089"/>
    <x v="4"/>
    <x v="0"/>
  </r>
  <r>
    <x v="91"/>
    <x v="219"/>
    <n v="0.53667262969588547"/>
    <x v="4"/>
    <x v="0"/>
  </r>
  <r>
    <x v="91"/>
    <x v="220"/>
    <n v="18.604651162790699"/>
    <x v="4"/>
    <x v="0"/>
  </r>
  <r>
    <x v="92"/>
    <x v="221"/>
    <n v="23.255813953488371"/>
    <x v="4"/>
    <x v="0"/>
  </r>
  <r>
    <x v="92"/>
    <x v="222"/>
    <n v="16.905187835420392"/>
    <x v="4"/>
    <x v="0"/>
  </r>
  <r>
    <x v="92"/>
    <x v="223"/>
    <n v="41.234347048300535"/>
    <x v="4"/>
    <x v="0"/>
  </r>
  <r>
    <x v="92"/>
    <x v="224"/>
    <n v="16.100178890876567"/>
    <x v="4"/>
    <x v="0"/>
  </r>
  <r>
    <x v="92"/>
    <x v="4"/>
    <n v="2.5044722719141324"/>
    <x v="4"/>
    <x v="0"/>
  </r>
  <r>
    <x v="93"/>
    <x v="225"/>
    <n v="27.702702702702702"/>
    <x v="4"/>
    <x v="0"/>
  </r>
  <r>
    <x v="93"/>
    <x v="226"/>
    <n v="72.297297297297291"/>
    <x v="4"/>
    <x v="0"/>
  </r>
  <r>
    <x v="94"/>
    <x v="225"/>
    <n v="41.176470588235297"/>
    <x v="4"/>
    <x v="0"/>
  </r>
  <r>
    <x v="94"/>
    <x v="226"/>
    <n v="58.823529411764703"/>
    <x v="4"/>
    <x v="0"/>
  </r>
  <r>
    <x v="95"/>
    <x v="225"/>
    <n v="29.258517034068138"/>
    <x v="4"/>
    <x v="0"/>
  </r>
  <r>
    <x v="95"/>
    <x v="226"/>
    <n v="70.741482965931866"/>
    <x v="4"/>
    <x v="0"/>
  </r>
  <r>
    <x v="96"/>
    <x v="225"/>
    <n v="40.384615384615387"/>
    <x v="4"/>
    <x v="0"/>
  </r>
  <r>
    <x v="96"/>
    <x v="226"/>
    <n v="59.615384615384613"/>
    <x v="4"/>
    <x v="0"/>
  </r>
  <r>
    <x v="97"/>
    <x v="225"/>
    <n v="46.153846153846153"/>
    <x v="4"/>
    <x v="0"/>
  </r>
  <r>
    <x v="97"/>
    <x v="226"/>
    <n v="53.846153846153847"/>
    <x v="4"/>
    <x v="0"/>
  </r>
  <r>
    <x v="98"/>
    <x v="227"/>
    <n v="34.725274725274723"/>
    <x v="4"/>
    <x v="0"/>
  </r>
  <r>
    <x v="98"/>
    <x v="228"/>
    <n v="65.27472527472527"/>
    <x v="4"/>
    <x v="0"/>
  </r>
  <r>
    <x v="99"/>
    <x v="227"/>
    <n v="316"/>
    <x v="4"/>
    <x v="0"/>
  </r>
  <r>
    <x v="99"/>
    <x v="228"/>
    <n v="594"/>
    <x v="4"/>
    <x v="0"/>
  </r>
  <r>
    <x v="90"/>
    <x v="211"/>
    <n v="15.884476534296029"/>
    <x v="5"/>
    <x v="0"/>
  </r>
  <r>
    <x v="90"/>
    <x v="212"/>
    <n v="83.393501805054157"/>
    <x v="5"/>
    <x v="0"/>
  </r>
  <r>
    <x v="90"/>
    <x v="4"/>
    <n v="0.72202166064981954"/>
    <x v="5"/>
    <x v="0"/>
  </r>
  <r>
    <x v="91"/>
    <x v="213"/>
    <n v="29.602888086642601"/>
    <x v="5"/>
    <x v="0"/>
  </r>
  <r>
    <x v="91"/>
    <x v="214"/>
    <n v="11.191335740072201"/>
    <x v="5"/>
    <x v="0"/>
  </r>
  <r>
    <x v="91"/>
    <x v="215"/>
    <n v="21.660649819494584"/>
    <x v="5"/>
    <x v="0"/>
  </r>
  <r>
    <x v="91"/>
    <x v="216"/>
    <n v="6.4981949458483754"/>
    <x v="5"/>
    <x v="0"/>
  </r>
  <r>
    <x v="91"/>
    <x v="217"/>
    <n v="13.35740072202166"/>
    <x v="5"/>
    <x v="0"/>
  </r>
  <r>
    <x v="91"/>
    <x v="218"/>
    <n v="0.72202166064981954"/>
    <x v="5"/>
    <x v="0"/>
  </r>
  <r>
    <x v="91"/>
    <x v="219"/>
    <n v="0.36101083032490977"/>
    <x v="5"/>
    <x v="0"/>
  </r>
  <r>
    <x v="91"/>
    <x v="220"/>
    <n v="16.60649819494585"/>
    <x v="5"/>
    <x v="0"/>
  </r>
  <r>
    <x v="92"/>
    <x v="221"/>
    <n v="29.602888086642601"/>
    <x v="5"/>
    <x v="0"/>
  </r>
  <r>
    <x v="92"/>
    <x v="222"/>
    <n v="17.689530685920577"/>
    <x v="5"/>
    <x v="0"/>
  </r>
  <r>
    <x v="92"/>
    <x v="223"/>
    <n v="36.101083032490976"/>
    <x v="5"/>
    <x v="0"/>
  </r>
  <r>
    <x v="92"/>
    <x v="224"/>
    <n v="15.884476534296029"/>
    <x v="5"/>
    <x v="0"/>
  </r>
  <r>
    <x v="92"/>
    <x v="4"/>
    <n v="0.72202166064981954"/>
    <x v="5"/>
    <x v="0"/>
  </r>
  <r>
    <x v="93"/>
    <x v="225"/>
    <n v="33.333333333333336"/>
    <x v="5"/>
    <x v="0"/>
  </r>
  <r>
    <x v="93"/>
    <x v="226"/>
    <n v="66.666666666666671"/>
    <x v="5"/>
    <x v="0"/>
  </r>
  <r>
    <x v="94"/>
    <x v="225"/>
    <n v="57.142857142857146"/>
    <x v="5"/>
    <x v="0"/>
  </r>
  <r>
    <x v="94"/>
    <x v="226"/>
    <n v="42.857142857142854"/>
    <x v="5"/>
    <x v="0"/>
  </r>
  <r>
    <x v="95"/>
    <x v="225"/>
    <n v="32.799999999999997"/>
    <x v="5"/>
    <x v="0"/>
  </r>
  <r>
    <x v="95"/>
    <x v="226"/>
    <n v="67.2"/>
    <x v="5"/>
    <x v="0"/>
  </r>
  <r>
    <x v="96"/>
    <x v="225"/>
    <n v="50"/>
    <x v="5"/>
    <x v="0"/>
  </r>
  <r>
    <x v="96"/>
    <x v="226"/>
    <n v="50"/>
    <x v="5"/>
    <x v="0"/>
  </r>
  <r>
    <x v="97"/>
    <x v="225"/>
    <n v="0"/>
    <x v="5"/>
    <x v="0"/>
  </r>
  <r>
    <x v="97"/>
    <x v="226"/>
    <n v="100"/>
    <x v="5"/>
    <x v="0"/>
  </r>
  <r>
    <x v="98"/>
    <x v="227"/>
    <n v="48.917748917748916"/>
    <x v="5"/>
    <x v="0"/>
  </r>
  <r>
    <x v="98"/>
    <x v="228"/>
    <n v="51.082251082251084"/>
    <x v="5"/>
    <x v="0"/>
  </r>
  <r>
    <x v="99"/>
    <x v="227"/>
    <n v="113"/>
    <x v="5"/>
    <x v="0"/>
  </r>
  <r>
    <x v="99"/>
    <x v="228"/>
    <n v="118"/>
    <x v="5"/>
    <x v="0"/>
  </r>
  <r>
    <x v="90"/>
    <x v="211"/>
    <n v="18.942731277533039"/>
    <x v="6"/>
    <x v="0"/>
  </r>
  <r>
    <x v="90"/>
    <x v="212"/>
    <n v="78.854625550660799"/>
    <x v="6"/>
    <x v="0"/>
  </r>
  <r>
    <x v="90"/>
    <x v="4"/>
    <n v="2.2026431718061672"/>
    <x v="6"/>
    <x v="0"/>
  </r>
  <r>
    <x v="91"/>
    <x v="213"/>
    <n v="17.621145374449338"/>
    <x v="6"/>
    <x v="0"/>
  </r>
  <r>
    <x v="91"/>
    <x v="214"/>
    <n v="10.13215859030837"/>
    <x v="6"/>
    <x v="0"/>
  </r>
  <r>
    <x v="91"/>
    <x v="215"/>
    <n v="35.242290748898675"/>
    <x v="6"/>
    <x v="0"/>
  </r>
  <r>
    <x v="91"/>
    <x v="216"/>
    <n v="2.643171806167401"/>
    <x v="6"/>
    <x v="0"/>
  </r>
  <r>
    <x v="91"/>
    <x v="217"/>
    <n v="7.0484581497797354"/>
    <x v="6"/>
    <x v="0"/>
  </r>
  <r>
    <x v="91"/>
    <x v="218"/>
    <n v="5.286343612334802"/>
    <x v="6"/>
    <x v="0"/>
  </r>
  <r>
    <x v="91"/>
    <x v="219"/>
    <n v="0.88105726872246692"/>
    <x v="6"/>
    <x v="0"/>
  </r>
  <r>
    <x v="91"/>
    <x v="220"/>
    <n v="21.145374449339208"/>
    <x v="6"/>
    <x v="0"/>
  </r>
  <r>
    <x v="92"/>
    <x v="221"/>
    <n v="17.621145374449338"/>
    <x v="6"/>
    <x v="0"/>
  </r>
  <r>
    <x v="92"/>
    <x v="222"/>
    <n v="12.775330396475772"/>
    <x v="6"/>
    <x v="0"/>
  </r>
  <r>
    <x v="92"/>
    <x v="223"/>
    <n v="48.458149779735685"/>
    <x v="6"/>
    <x v="0"/>
  </r>
  <r>
    <x v="92"/>
    <x v="224"/>
    <n v="18.942731277533039"/>
    <x v="6"/>
    <x v="0"/>
  </r>
  <r>
    <x v="92"/>
    <x v="4"/>
    <n v="2.2026431718061672"/>
    <x v="6"/>
    <x v="0"/>
  </r>
  <r>
    <x v="93"/>
    <x v="225"/>
    <n v="19.642857142857142"/>
    <x v="6"/>
    <x v="0"/>
  </r>
  <r>
    <x v="93"/>
    <x v="226"/>
    <n v="80.357142857142861"/>
    <x v="6"/>
    <x v="0"/>
  </r>
  <r>
    <x v="94"/>
    <x v="225"/>
    <n v="41.025641025641029"/>
    <x v="6"/>
    <x v="0"/>
  </r>
  <r>
    <x v="94"/>
    <x v="226"/>
    <n v="58.974358974358971"/>
    <x v="6"/>
    <x v="0"/>
  </r>
  <r>
    <x v="95"/>
    <x v="225"/>
    <n v="22.891566265060241"/>
    <x v="6"/>
    <x v="0"/>
  </r>
  <r>
    <x v="95"/>
    <x v="226"/>
    <n v="77.108433734939766"/>
    <x v="6"/>
    <x v="0"/>
  </r>
  <r>
    <x v="96"/>
    <x v="225"/>
    <n v="46.666666666666664"/>
    <x v="6"/>
    <x v="0"/>
  </r>
  <r>
    <x v="96"/>
    <x v="226"/>
    <n v="53.333333333333336"/>
    <x v="6"/>
    <x v="0"/>
  </r>
  <r>
    <x v="97"/>
    <x v="225"/>
    <n v="50"/>
    <x v="6"/>
    <x v="0"/>
  </r>
  <r>
    <x v="97"/>
    <x v="226"/>
    <n v="50"/>
    <x v="6"/>
    <x v="0"/>
  </r>
  <r>
    <x v="98"/>
    <x v="227"/>
    <n v="22.346368715083798"/>
    <x v="6"/>
    <x v="0"/>
  </r>
  <r>
    <x v="98"/>
    <x v="228"/>
    <n v="77.653631284916202"/>
    <x v="6"/>
    <x v="0"/>
  </r>
  <r>
    <x v="99"/>
    <x v="227"/>
    <n v="40"/>
    <x v="6"/>
    <x v="0"/>
  </r>
  <r>
    <x v="99"/>
    <x v="228"/>
    <n v="139"/>
    <x v="6"/>
    <x v="0"/>
  </r>
  <r>
    <x v="90"/>
    <x v="211"/>
    <n v="18.237082066869302"/>
    <x v="7"/>
    <x v="0"/>
  </r>
  <r>
    <x v="90"/>
    <x v="212"/>
    <n v="78.419452887538"/>
    <x v="7"/>
    <x v="0"/>
  </r>
  <r>
    <x v="90"/>
    <x v="4"/>
    <n v="3.3434650455927053"/>
    <x v="7"/>
    <x v="0"/>
  </r>
  <r>
    <x v="91"/>
    <x v="213"/>
    <n v="21.88449848024316"/>
    <x v="7"/>
    <x v="0"/>
  </r>
  <r>
    <x v="91"/>
    <x v="214"/>
    <n v="12.158054711246201"/>
    <x v="7"/>
    <x v="0"/>
  </r>
  <r>
    <x v="91"/>
    <x v="215"/>
    <n v="25.227963525835865"/>
    <x v="7"/>
    <x v="0"/>
  </r>
  <r>
    <x v="91"/>
    <x v="216"/>
    <n v="4.86322188449848"/>
    <x v="7"/>
    <x v="0"/>
  </r>
  <r>
    <x v="91"/>
    <x v="217"/>
    <n v="13.069908814589665"/>
    <x v="7"/>
    <x v="0"/>
  </r>
  <r>
    <x v="91"/>
    <x v="218"/>
    <n v="0.60790273556231"/>
    <x v="7"/>
    <x v="0"/>
  </r>
  <r>
    <x v="91"/>
    <x v="219"/>
    <n v="0.60790273556231"/>
    <x v="7"/>
    <x v="0"/>
  </r>
  <r>
    <x v="91"/>
    <x v="220"/>
    <n v="21.580547112462007"/>
    <x v="7"/>
    <x v="0"/>
  </r>
  <r>
    <x v="92"/>
    <x v="221"/>
    <n v="21.88449848024316"/>
    <x v="7"/>
    <x v="0"/>
  </r>
  <r>
    <x v="92"/>
    <x v="222"/>
    <n v="17.021276595744681"/>
    <x v="7"/>
    <x v="0"/>
  </r>
  <r>
    <x v="92"/>
    <x v="223"/>
    <n v="39.513677811550153"/>
    <x v="7"/>
    <x v="0"/>
  </r>
  <r>
    <x v="92"/>
    <x v="224"/>
    <n v="18.237082066869302"/>
    <x v="7"/>
    <x v="0"/>
  </r>
  <r>
    <x v="92"/>
    <x v="4"/>
    <n v="3.3434650455927053"/>
    <x v="7"/>
    <x v="0"/>
  </r>
  <r>
    <x v="93"/>
    <x v="225"/>
    <n v="30.555555555555557"/>
    <x v="7"/>
    <x v="0"/>
  </r>
  <r>
    <x v="93"/>
    <x v="226"/>
    <n v="69.444444444444443"/>
    <x v="7"/>
    <x v="0"/>
  </r>
  <r>
    <x v="94"/>
    <x v="225"/>
    <n v="39.130434782608695"/>
    <x v="7"/>
    <x v="0"/>
  </r>
  <r>
    <x v="94"/>
    <x v="226"/>
    <n v="60.869565217391305"/>
    <x v="7"/>
    <x v="0"/>
  </r>
  <r>
    <x v="95"/>
    <x v="225"/>
    <n v="29.530201342281877"/>
    <x v="7"/>
    <x v="0"/>
  </r>
  <r>
    <x v="95"/>
    <x v="226"/>
    <n v="70.469798657718115"/>
    <x v="7"/>
    <x v="0"/>
  </r>
  <r>
    <x v="96"/>
    <x v="225"/>
    <n v="35.714285714285715"/>
    <x v="7"/>
    <x v="0"/>
  </r>
  <r>
    <x v="96"/>
    <x v="226"/>
    <n v="64.285714285714292"/>
    <x v="7"/>
    <x v="0"/>
  </r>
  <r>
    <x v="97"/>
    <x v="225"/>
    <n v="40"/>
    <x v="7"/>
    <x v="0"/>
  </r>
  <r>
    <x v="97"/>
    <x v="226"/>
    <n v="60"/>
    <x v="7"/>
    <x v="0"/>
  </r>
  <r>
    <x v="98"/>
    <x v="227"/>
    <n v="39.534883720930232"/>
    <x v="7"/>
    <x v="0"/>
  </r>
  <r>
    <x v="98"/>
    <x v="228"/>
    <n v="60.465116279069768"/>
    <x v="7"/>
    <x v="0"/>
  </r>
  <r>
    <x v="99"/>
    <x v="227"/>
    <n v="102"/>
    <x v="7"/>
    <x v="0"/>
  </r>
  <r>
    <x v="99"/>
    <x v="228"/>
    <n v="156"/>
    <x v="7"/>
    <x v="0"/>
  </r>
  <r>
    <x v="90"/>
    <x v="211"/>
    <n v="11.578947368421053"/>
    <x v="8"/>
    <x v="0"/>
  </r>
  <r>
    <x v="90"/>
    <x v="212"/>
    <n v="84.912280701754383"/>
    <x v="8"/>
    <x v="0"/>
  </r>
  <r>
    <x v="90"/>
    <x v="4"/>
    <n v="3.5087719298245612"/>
    <x v="8"/>
    <x v="0"/>
  </r>
  <r>
    <x v="91"/>
    <x v="213"/>
    <n v="23.157894736842106"/>
    <x v="8"/>
    <x v="0"/>
  </r>
  <r>
    <x v="91"/>
    <x v="214"/>
    <n v="16.140350877192983"/>
    <x v="8"/>
    <x v="0"/>
  </r>
  <r>
    <x v="91"/>
    <x v="215"/>
    <n v="32.631578947368418"/>
    <x v="8"/>
    <x v="0"/>
  </r>
  <r>
    <x v="91"/>
    <x v="216"/>
    <n v="3.1578947368421053"/>
    <x v="8"/>
    <x v="0"/>
  </r>
  <r>
    <x v="91"/>
    <x v="217"/>
    <n v="9.1228070175438596"/>
    <x v="8"/>
    <x v="0"/>
  </r>
  <r>
    <x v="91"/>
    <x v="218"/>
    <n v="0.35087719298245612"/>
    <x v="8"/>
    <x v="0"/>
  </r>
  <r>
    <x v="91"/>
    <x v="219"/>
    <n v="0.35087719298245612"/>
    <x v="8"/>
    <x v="0"/>
  </r>
  <r>
    <x v="91"/>
    <x v="220"/>
    <n v="15.087719298245615"/>
    <x v="8"/>
    <x v="0"/>
  </r>
  <r>
    <x v="92"/>
    <x v="221"/>
    <n v="23.157894736842106"/>
    <x v="8"/>
    <x v="0"/>
  </r>
  <r>
    <x v="92"/>
    <x v="222"/>
    <n v="19.298245614035089"/>
    <x v="8"/>
    <x v="0"/>
  </r>
  <r>
    <x v="92"/>
    <x v="223"/>
    <n v="42.456140350877192"/>
    <x v="8"/>
    <x v="0"/>
  </r>
  <r>
    <x v="92"/>
    <x v="224"/>
    <n v="11.578947368421053"/>
    <x v="8"/>
    <x v="0"/>
  </r>
  <r>
    <x v="92"/>
    <x v="4"/>
    <n v="3.5087719298245612"/>
    <x v="8"/>
    <x v="0"/>
  </r>
  <r>
    <x v="93"/>
    <x v="225"/>
    <n v="34.375"/>
    <x v="8"/>
    <x v="0"/>
  </r>
  <r>
    <x v="93"/>
    <x v="226"/>
    <n v="65.625"/>
    <x v="8"/>
    <x v="0"/>
  </r>
  <r>
    <x v="94"/>
    <x v="225"/>
    <n v="34.615384615384613"/>
    <x v="8"/>
    <x v="0"/>
  </r>
  <r>
    <x v="94"/>
    <x v="226"/>
    <n v="65.384615384615387"/>
    <x v="8"/>
    <x v="0"/>
  </r>
  <r>
    <x v="95"/>
    <x v="225"/>
    <n v="29.577464788732396"/>
    <x v="8"/>
    <x v="0"/>
  </r>
  <r>
    <x v="95"/>
    <x v="226"/>
    <n v="70.422535211267601"/>
    <x v="8"/>
    <x v="0"/>
  </r>
  <r>
    <x v="96"/>
    <x v="225"/>
    <n v="33.333333333333336"/>
    <x v="8"/>
    <x v="0"/>
  </r>
  <r>
    <x v="96"/>
    <x v="226"/>
    <n v="66.666666666666671"/>
    <x v="8"/>
    <x v="0"/>
  </r>
  <r>
    <x v="97"/>
    <x v="225"/>
    <n v="75"/>
    <x v="8"/>
    <x v="0"/>
  </r>
  <r>
    <x v="97"/>
    <x v="226"/>
    <n v="25"/>
    <x v="8"/>
    <x v="0"/>
  </r>
  <r>
    <x v="98"/>
    <x v="227"/>
    <n v="25.206611570247933"/>
    <x v="8"/>
    <x v="0"/>
  </r>
  <r>
    <x v="98"/>
    <x v="228"/>
    <n v="74.793388429752071"/>
    <x v="8"/>
    <x v="0"/>
  </r>
  <r>
    <x v="99"/>
    <x v="227"/>
    <n v="61"/>
    <x v="8"/>
    <x v="0"/>
  </r>
  <r>
    <x v="99"/>
    <x v="228"/>
    <n v="181"/>
    <x v="8"/>
    <x v="0"/>
  </r>
  <r>
    <x v="90"/>
    <x v="211"/>
    <n v="33.2409972299169"/>
    <x v="9"/>
    <x v="0"/>
  </r>
  <r>
    <x v="90"/>
    <x v="212"/>
    <n v="65.096952908587255"/>
    <x v="9"/>
    <x v="0"/>
  </r>
  <r>
    <x v="90"/>
    <x v="4"/>
    <n v="1.6620498614958448"/>
    <x v="9"/>
    <x v="0"/>
  </r>
  <r>
    <x v="91"/>
    <x v="213"/>
    <n v="31.578947368421051"/>
    <x v="9"/>
    <x v="0"/>
  </r>
  <r>
    <x v="91"/>
    <x v="214"/>
    <n v="15.789473684210526"/>
    <x v="9"/>
    <x v="0"/>
  </r>
  <r>
    <x v="91"/>
    <x v="215"/>
    <n v="4.7091412742382275"/>
    <x v="9"/>
    <x v="0"/>
  </r>
  <r>
    <x v="91"/>
    <x v="216"/>
    <n v="9.97229916897507"/>
    <x v="9"/>
    <x v="0"/>
  </r>
  <r>
    <x v="91"/>
    <x v="217"/>
    <n v="2.21606648199446"/>
    <x v="9"/>
    <x v="0"/>
  </r>
  <r>
    <x v="91"/>
    <x v="218"/>
    <n v="0.554016620498615"/>
    <x v="9"/>
    <x v="0"/>
  </r>
  <r>
    <x v="91"/>
    <x v="219"/>
    <n v="0.2770083102493075"/>
    <x v="9"/>
    <x v="0"/>
  </r>
  <r>
    <x v="91"/>
    <x v="220"/>
    <n v="34.903047091412745"/>
    <x v="9"/>
    <x v="0"/>
  </r>
  <r>
    <x v="92"/>
    <x v="221"/>
    <n v="31.578947368421051"/>
    <x v="9"/>
    <x v="0"/>
  </r>
  <r>
    <x v="92"/>
    <x v="222"/>
    <n v="25.761772853185594"/>
    <x v="9"/>
    <x v="0"/>
  </r>
  <r>
    <x v="92"/>
    <x v="223"/>
    <n v="7.7562326869806091"/>
    <x v="9"/>
    <x v="0"/>
  </r>
  <r>
    <x v="92"/>
    <x v="224"/>
    <n v="33.2409972299169"/>
    <x v="9"/>
    <x v="0"/>
  </r>
  <r>
    <x v="92"/>
    <x v="4"/>
    <n v="1.6620498614958448"/>
    <x v="9"/>
    <x v="0"/>
  </r>
  <r>
    <x v="93"/>
    <x v="225"/>
    <n v="80"/>
    <x v="9"/>
    <x v="0"/>
  </r>
  <r>
    <x v="93"/>
    <x v="226"/>
    <n v="20"/>
    <x v="9"/>
    <x v="0"/>
  </r>
  <r>
    <x v="94"/>
    <x v="225"/>
    <n v="76"/>
    <x v="9"/>
    <x v="0"/>
  </r>
  <r>
    <x v="94"/>
    <x v="226"/>
    <n v="24"/>
    <x v="9"/>
    <x v="0"/>
  </r>
  <r>
    <x v="95"/>
    <x v="225"/>
    <n v="77.922077922077918"/>
    <x v="9"/>
    <x v="0"/>
  </r>
  <r>
    <x v="95"/>
    <x v="226"/>
    <n v="22.077922077922079"/>
    <x v="9"/>
    <x v="0"/>
  </r>
  <r>
    <x v="96"/>
    <x v="225"/>
    <n v="69.230769230769226"/>
    <x v="9"/>
    <x v="0"/>
  </r>
  <r>
    <x v="96"/>
    <x v="226"/>
    <n v="30.76923076923077"/>
    <x v="9"/>
    <x v="0"/>
  </r>
  <r>
    <x v="97"/>
    <x v="225"/>
    <n v="57.142857142857146"/>
    <x v="9"/>
    <x v="0"/>
  </r>
  <r>
    <x v="97"/>
    <x v="226"/>
    <n v="42.857142857142854"/>
    <x v="9"/>
    <x v="0"/>
  </r>
  <r>
    <x v="98"/>
    <x v="227"/>
    <n v="52.765957446808514"/>
    <x v="9"/>
    <x v="0"/>
  </r>
  <r>
    <x v="98"/>
    <x v="228"/>
    <n v="47.234042553191486"/>
    <x v="9"/>
    <x v="0"/>
  </r>
  <r>
    <x v="99"/>
    <x v="227"/>
    <n v="124"/>
    <x v="9"/>
    <x v="0"/>
  </r>
  <r>
    <x v="99"/>
    <x v="228"/>
    <n v="111"/>
    <x v="9"/>
    <x v="0"/>
  </r>
  <r>
    <x v="90"/>
    <x v="211"/>
    <n v="43.724696356275302"/>
    <x v="10"/>
    <x v="0"/>
  </r>
  <r>
    <x v="90"/>
    <x v="212"/>
    <n v="53.036437246963565"/>
    <x v="10"/>
    <x v="0"/>
  </r>
  <r>
    <x v="90"/>
    <x v="4"/>
    <n v="3.2388663967611335"/>
    <x v="10"/>
    <x v="0"/>
  </r>
  <r>
    <x v="91"/>
    <x v="213"/>
    <n v="25.506072874493928"/>
    <x v="10"/>
    <x v="0"/>
  </r>
  <r>
    <x v="91"/>
    <x v="214"/>
    <n v="4.8582995951417001"/>
    <x v="10"/>
    <x v="0"/>
  </r>
  <r>
    <x v="91"/>
    <x v="215"/>
    <n v="7.287449392712551"/>
    <x v="10"/>
    <x v="0"/>
  </r>
  <r>
    <x v="91"/>
    <x v="216"/>
    <n v="2.42914979757085"/>
    <x v="10"/>
    <x v="0"/>
  </r>
  <r>
    <x v="91"/>
    <x v="217"/>
    <n v="6.0728744939271255"/>
    <x v="10"/>
    <x v="0"/>
  </r>
  <r>
    <x v="91"/>
    <x v="218"/>
    <n v="4.048582995951417"/>
    <x v="10"/>
    <x v="0"/>
  </r>
  <r>
    <x v="91"/>
    <x v="219"/>
    <n v="2.834008097165992"/>
    <x v="10"/>
    <x v="0"/>
  </r>
  <r>
    <x v="91"/>
    <x v="220"/>
    <n v="46.963562753036435"/>
    <x v="10"/>
    <x v="0"/>
  </r>
  <r>
    <x v="92"/>
    <x v="221"/>
    <n v="25.506072874493928"/>
    <x v="10"/>
    <x v="0"/>
  </r>
  <r>
    <x v="92"/>
    <x v="222"/>
    <n v="7.287449392712551"/>
    <x v="10"/>
    <x v="0"/>
  </r>
  <r>
    <x v="92"/>
    <x v="223"/>
    <n v="20.242914979757085"/>
    <x v="10"/>
    <x v="0"/>
  </r>
  <r>
    <x v="92"/>
    <x v="224"/>
    <n v="43.724696356275302"/>
    <x v="10"/>
    <x v="0"/>
  </r>
  <r>
    <x v="92"/>
    <x v="4"/>
    <n v="3.2388663967611335"/>
    <x v="10"/>
    <x v="0"/>
  </r>
  <r>
    <x v="93"/>
    <x v="225"/>
    <n v="25"/>
    <x v="10"/>
    <x v="0"/>
  </r>
  <r>
    <x v="93"/>
    <x v="226"/>
    <n v="75"/>
    <x v="10"/>
    <x v="0"/>
  </r>
  <r>
    <x v="94"/>
    <x v="225"/>
    <n v="50"/>
    <x v="10"/>
    <x v="0"/>
  </r>
  <r>
    <x v="94"/>
    <x v="226"/>
    <n v="50"/>
    <x v="10"/>
    <x v="0"/>
  </r>
  <r>
    <x v="95"/>
    <x v="225"/>
    <n v="16.666666666666668"/>
    <x v="10"/>
    <x v="0"/>
  </r>
  <r>
    <x v="95"/>
    <x v="226"/>
    <n v="83.333333333333329"/>
    <x v="10"/>
    <x v="0"/>
  </r>
  <r>
    <x v="96"/>
    <x v="225"/>
    <n v="64.285714285714292"/>
    <x v="10"/>
    <x v="0"/>
  </r>
  <r>
    <x v="96"/>
    <x v="226"/>
    <n v="35.714285714285715"/>
    <x v="10"/>
    <x v="0"/>
  </r>
  <r>
    <x v="97"/>
    <x v="225"/>
    <n v="100"/>
    <x v="10"/>
    <x v="0"/>
  </r>
  <r>
    <x v="97"/>
    <x v="226"/>
    <n v="0"/>
    <x v="10"/>
    <x v="0"/>
  </r>
  <r>
    <x v="98"/>
    <x v="227"/>
    <n v="49.618320610687022"/>
    <x v="10"/>
    <x v="0"/>
  </r>
  <r>
    <x v="98"/>
    <x v="228"/>
    <n v="50.381679389312978"/>
    <x v="10"/>
    <x v="0"/>
  </r>
  <r>
    <x v="99"/>
    <x v="227"/>
    <n v="65"/>
    <x v="10"/>
    <x v="0"/>
  </r>
  <r>
    <x v="99"/>
    <x v="228"/>
    <n v="66"/>
    <x v="10"/>
    <x v="0"/>
  </r>
  <r>
    <x v="90"/>
    <x v="211"/>
    <n v="41.935483870967744"/>
    <x v="11"/>
    <x v="0"/>
  </r>
  <r>
    <x v="90"/>
    <x v="212"/>
    <n v="54.435483870967744"/>
    <x v="11"/>
    <x v="0"/>
  </r>
  <r>
    <x v="90"/>
    <x v="4"/>
    <n v="3.629032258064516"/>
    <x v="11"/>
    <x v="0"/>
  </r>
  <r>
    <x v="91"/>
    <x v="213"/>
    <n v="28.225806451612904"/>
    <x v="11"/>
    <x v="0"/>
  </r>
  <r>
    <x v="91"/>
    <x v="214"/>
    <n v="10.887096774193548"/>
    <x v="11"/>
    <x v="0"/>
  </r>
  <r>
    <x v="91"/>
    <x v="215"/>
    <n v="8.870967741935484"/>
    <x v="11"/>
    <x v="0"/>
  </r>
  <r>
    <x v="91"/>
    <x v="216"/>
    <n v="5.241935483870968"/>
    <x v="11"/>
    <x v="0"/>
  </r>
  <r>
    <x v="91"/>
    <x v="217"/>
    <n v="1.2096774193548387"/>
    <x v="11"/>
    <x v="0"/>
  </r>
  <r>
    <x v="91"/>
    <x v="218"/>
    <n v="0"/>
    <x v="11"/>
    <x v="0"/>
  </r>
  <r>
    <x v="91"/>
    <x v="219"/>
    <n v="0"/>
    <x v="11"/>
    <x v="0"/>
  </r>
  <r>
    <x v="91"/>
    <x v="220"/>
    <n v="45.564516129032256"/>
    <x v="11"/>
    <x v="0"/>
  </r>
  <r>
    <x v="92"/>
    <x v="221"/>
    <n v="28.225806451612904"/>
    <x v="11"/>
    <x v="0"/>
  </r>
  <r>
    <x v="92"/>
    <x v="222"/>
    <n v="16.129032258064516"/>
    <x v="11"/>
    <x v="0"/>
  </r>
  <r>
    <x v="92"/>
    <x v="223"/>
    <n v="10.080645161290322"/>
    <x v="11"/>
    <x v="0"/>
  </r>
  <r>
    <x v="92"/>
    <x v="224"/>
    <n v="41.935483870967744"/>
    <x v="11"/>
    <x v="0"/>
  </r>
  <r>
    <x v="92"/>
    <x v="4"/>
    <n v="3.629032258064516"/>
    <x v="11"/>
    <x v="0"/>
  </r>
  <r>
    <x v="93"/>
    <x v="225"/>
    <n v="54.166666666666664"/>
    <x v="11"/>
    <x v="0"/>
  </r>
  <r>
    <x v="93"/>
    <x v="226"/>
    <n v="45.833333333333336"/>
    <x v="11"/>
    <x v="0"/>
  </r>
  <r>
    <x v="94"/>
    <x v="225"/>
    <n v="70"/>
    <x v="11"/>
    <x v="0"/>
  </r>
  <r>
    <x v="94"/>
    <x v="226"/>
    <n v="30"/>
    <x v="11"/>
    <x v="0"/>
  </r>
  <r>
    <x v="95"/>
    <x v="225"/>
    <n v="62.162162162162161"/>
    <x v="11"/>
    <x v="0"/>
  </r>
  <r>
    <x v="95"/>
    <x v="226"/>
    <n v="37.837837837837839"/>
    <x v="11"/>
    <x v="0"/>
  </r>
  <r>
    <x v="96"/>
    <x v="225"/>
    <n v="100"/>
    <x v="11"/>
    <x v="0"/>
  </r>
  <r>
    <x v="96"/>
    <x v="226"/>
    <n v="0"/>
    <x v="11"/>
    <x v="0"/>
  </r>
  <r>
    <x v="97"/>
    <x v="225"/>
    <n v="0"/>
    <x v="11"/>
    <x v="0"/>
  </r>
  <r>
    <x v="97"/>
    <x v="226"/>
    <n v="0"/>
    <x v="11"/>
    <x v="0"/>
  </r>
  <r>
    <x v="98"/>
    <x v="227"/>
    <n v="45.185185185185183"/>
    <x v="11"/>
    <x v="0"/>
  </r>
  <r>
    <x v="98"/>
    <x v="228"/>
    <n v="54.814814814814817"/>
    <x v="11"/>
    <x v="0"/>
  </r>
  <r>
    <x v="99"/>
    <x v="227"/>
    <n v="61"/>
    <x v="11"/>
    <x v="0"/>
  </r>
  <r>
    <x v="99"/>
    <x v="228"/>
    <n v="74"/>
    <x v="11"/>
    <x v="0"/>
  </r>
  <r>
    <x v="90"/>
    <x v="211"/>
    <n v="47.982062780269061"/>
    <x v="12"/>
    <x v="0"/>
  </r>
  <r>
    <x v="90"/>
    <x v="212"/>
    <n v="47.085201793721971"/>
    <x v="12"/>
    <x v="0"/>
  </r>
  <r>
    <x v="90"/>
    <x v="4"/>
    <n v="4.9327354260089686"/>
    <x v="12"/>
    <x v="0"/>
  </r>
  <r>
    <x v="91"/>
    <x v="213"/>
    <n v="26.00896860986547"/>
    <x v="12"/>
    <x v="0"/>
  </r>
  <r>
    <x v="91"/>
    <x v="214"/>
    <n v="0.89686098654708524"/>
    <x v="12"/>
    <x v="0"/>
  </r>
  <r>
    <x v="91"/>
    <x v="215"/>
    <n v="7.1748878923766819"/>
    <x v="12"/>
    <x v="0"/>
  </r>
  <r>
    <x v="91"/>
    <x v="216"/>
    <n v="2.2421524663677128"/>
    <x v="12"/>
    <x v="0"/>
  </r>
  <r>
    <x v="91"/>
    <x v="217"/>
    <n v="7.623318385650224"/>
    <x v="12"/>
    <x v="0"/>
  </r>
  <r>
    <x v="91"/>
    <x v="218"/>
    <n v="1.3452914798206279"/>
    <x v="12"/>
    <x v="0"/>
  </r>
  <r>
    <x v="91"/>
    <x v="219"/>
    <n v="1.7937219730941705"/>
    <x v="12"/>
    <x v="0"/>
  </r>
  <r>
    <x v="91"/>
    <x v="220"/>
    <n v="52.914798206278029"/>
    <x v="12"/>
    <x v="0"/>
  </r>
  <r>
    <x v="92"/>
    <x v="221"/>
    <n v="26.00896860986547"/>
    <x v="12"/>
    <x v="0"/>
  </r>
  <r>
    <x v="92"/>
    <x v="222"/>
    <n v="3.1390134529147984"/>
    <x v="12"/>
    <x v="0"/>
  </r>
  <r>
    <x v="92"/>
    <x v="223"/>
    <n v="17.937219730941703"/>
    <x v="12"/>
    <x v="0"/>
  </r>
  <r>
    <x v="92"/>
    <x v="224"/>
    <n v="47.982062780269061"/>
    <x v="12"/>
    <x v="0"/>
  </r>
  <r>
    <x v="92"/>
    <x v="4"/>
    <n v="4.9327354260089686"/>
    <x v="12"/>
    <x v="0"/>
  </r>
  <r>
    <x v="93"/>
    <x v="225"/>
    <n v="8.8235294117647065"/>
    <x v="12"/>
    <x v="0"/>
  </r>
  <r>
    <x v="93"/>
    <x v="226"/>
    <n v="91.17647058823529"/>
    <x v="12"/>
    <x v="0"/>
  </r>
  <r>
    <x v="94"/>
    <x v="225"/>
    <n v="57.142857142857146"/>
    <x v="12"/>
    <x v="0"/>
  </r>
  <r>
    <x v="94"/>
    <x v="226"/>
    <n v="42.857142857142854"/>
    <x v="12"/>
    <x v="0"/>
  </r>
  <r>
    <x v="95"/>
    <x v="225"/>
    <n v="0"/>
    <x v="12"/>
    <x v="0"/>
  </r>
  <r>
    <x v="95"/>
    <x v="226"/>
    <n v="100"/>
    <x v="12"/>
    <x v="0"/>
  </r>
  <r>
    <x v="96"/>
    <x v="225"/>
    <n v="43.75"/>
    <x v="12"/>
    <x v="0"/>
  </r>
  <r>
    <x v="96"/>
    <x v="226"/>
    <n v="56.25"/>
    <x v="12"/>
    <x v="0"/>
  </r>
  <r>
    <x v="97"/>
    <x v="225"/>
    <n v="0"/>
    <x v="12"/>
    <x v="0"/>
  </r>
  <r>
    <x v="97"/>
    <x v="226"/>
    <n v="0"/>
    <x v="12"/>
    <x v="0"/>
  </r>
  <r>
    <x v="98"/>
    <x v="227"/>
    <n v="60"/>
    <x v="12"/>
    <x v="0"/>
  </r>
  <r>
    <x v="98"/>
    <x v="228"/>
    <n v="40"/>
    <x v="12"/>
    <x v="0"/>
  </r>
  <r>
    <x v="99"/>
    <x v="227"/>
    <n v="63"/>
    <x v="12"/>
    <x v="0"/>
  </r>
  <r>
    <x v="99"/>
    <x v="228"/>
    <n v="42"/>
    <x v="12"/>
    <x v="0"/>
  </r>
  <r>
    <x v="90"/>
    <x v="211"/>
    <n v="28.571428571428573"/>
    <x v="13"/>
    <x v="0"/>
  </r>
  <r>
    <x v="90"/>
    <x v="212"/>
    <n v="71.428571428571431"/>
    <x v="13"/>
    <x v="0"/>
  </r>
  <r>
    <x v="90"/>
    <x v="4"/>
    <n v="0"/>
    <x v="13"/>
    <x v="0"/>
  </r>
  <r>
    <x v="91"/>
    <x v="213"/>
    <n v="40.909090909090907"/>
    <x v="13"/>
    <x v="0"/>
  </r>
  <r>
    <x v="91"/>
    <x v="214"/>
    <n v="12.337662337662337"/>
    <x v="13"/>
    <x v="0"/>
  </r>
  <r>
    <x v="91"/>
    <x v="215"/>
    <n v="6.4935064935064934"/>
    <x v="13"/>
    <x v="0"/>
  </r>
  <r>
    <x v="91"/>
    <x v="216"/>
    <n v="8.4415584415584419"/>
    <x v="13"/>
    <x v="0"/>
  </r>
  <r>
    <x v="91"/>
    <x v="217"/>
    <n v="3.2467532467532467"/>
    <x v="13"/>
    <x v="0"/>
  </r>
  <r>
    <x v="91"/>
    <x v="218"/>
    <n v="0"/>
    <x v="13"/>
    <x v="0"/>
  </r>
  <r>
    <x v="91"/>
    <x v="219"/>
    <n v="0"/>
    <x v="13"/>
    <x v="0"/>
  </r>
  <r>
    <x v="91"/>
    <x v="220"/>
    <n v="28.571428571428573"/>
    <x v="13"/>
    <x v="0"/>
  </r>
  <r>
    <x v="92"/>
    <x v="221"/>
    <n v="40.909090909090907"/>
    <x v="13"/>
    <x v="0"/>
  </r>
  <r>
    <x v="92"/>
    <x v="222"/>
    <n v="20.779220779220779"/>
    <x v="13"/>
    <x v="0"/>
  </r>
  <r>
    <x v="92"/>
    <x v="223"/>
    <n v="9.7402597402597397"/>
    <x v="13"/>
    <x v="0"/>
  </r>
  <r>
    <x v="92"/>
    <x v="224"/>
    <n v="28.571428571428573"/>
    <x v="13"/>
    <x v="0"/>
  </r>
  <r>
    <x v="92"/>
    <x v="4"/>
    <n v="0"/>
    <x v="13"/>
    <x v="0"/>
  </r>
  <r>
    <x v="93"/>
    <x v="225"/>
    <n v="58.823529411764703"/>
    <x v="13"/>
    <x v="0"/>
  </r>
  <r>
    <x v="93"/>
    <x v="226"/>
    <n v="41.176470588235297"/>
    <x v="13"/>
    <x v="0"/>
  </r>
  <r>
    <x v="94"/>
    <x v="225"/>
    <n v="66.666666666666671"/>
    <x v="13"/>
    <x v="0"/>
  </r>
  <r>
    <x v="94"/>
    <x v="226"/>
    <n v="33.333333333333336"/>
    <x v="13"/>
    <x v="0"/>
  </r>
  <r>
    <x v="95"/>
    <x v="225"/>
    <n v="72.41379310344827"/>
    <x v="13"/>
    <x v="0"/>
  </r>
  <r>
    <x v="95"/>
    <x v="226"/>
    <n v="27.586206896551722"/>
    <x v="13"/>
    <x v="0"/>
  </r>
  <r>
    <x v="96"/>
    <x v="225"/>
    <n v="100"/>
    <x v="13"/>
    <x v="0"/>
  </r>
  <r>
    <x v="96"/>
    <x v="226"/>
    <n v="0"/>
    <x v="13"/>
    <x v="0"/>
  </r>
  <r>
    <x v="97"/>
    <x v="225"/>
    <n v="0"/>
    <x v="13"/>
    <x v="0"/>
  </r>
  <r>
    <x v="97"/>
    <x v="226"/>
    <n v="0"/>
    <x v="13"/>
    <x v="0"/>
  </r>
  <r>
    <x v="98"/>
    <x v="227"/>
    <n v="60"/>
    <x v="13"/>
    <x v="0"/>
  </r>
  <r>
    <x v="98"/>
    <x v="228"/>
    <n v="40"/>
    <x v="13"/>
    <x v="0"/>
  </r>
  <r>
    <x v="99"/>
    <x v="227"/>
    <n v="66"/>
    <x v="13"/>
    <x v="0"/>
  </r>
  <r>
    <x v="99"/>
    <x v="228"/>
    <n v="44"/>
    <x v="13"/>
    <x v="0"/>
  </r>
  <r>
    <x v="90"/>
    <x v="211"/>
    <n v="11.764705882352942"/>
    <x v="14"/>
    <x v="0"/>
  </r>
  <r>
    <x v="90"/>
    <x v="212"/>
    <n v="86.631016042780743"/>
    <x v="14"/>
    <x v="0"/>
  </r>
  <r>
    <x v="90"/>
    <x v="4"/>
    <n v="1.6042780748663101"/>
    <x v="14"/>
    <x v="0"/>
  </r>
  <r>
    <x v="91"/>
    <x v="213"/>
    <n v="16.577540106951872"/>
    <x v="14"/>
    <x v="0"/>
  </r>
  <r>
    <x v="91"/>
    <x v="214"/>
    <n v="10.160427807486631"/>
    <x v="14"/>
    <x v="0"/>
  </r>
  <r>
    <x v="91"/>
    <x v="215"/>
    <n v="42.780748663101605"/>
    <x v="14"/>
    <x v="0"/>
  </r>
  <r>
    <x v="91"/>
    <x v="216"/>
    <n v="1.6042780748663101"/>
    <x v="14"/>
    <x v="0"/>
  </r>
  <r>
    <x v="91"/>
    <x v="217"/>
    <n v="9.6256684491978604"/>
    <x v="14"/>
    <x v="0"/>
  </r>
  <r>
    <x v="91"/>
    <x v="218"/>
    <n v="4.8128342245989302"/>
    <x v="14"/>
    <x v="0"/>
  </r>
  <r>
    <x v="91"/>
    <x v="219"/>
    <n v="1.0695187165775402"/>
    <x v="14"/>
    <x v="0"/>
  </r>
  <r>
    <x v="91"/>
    <x v="220"/>
    <n v="13.368983957219251"/>
    <x v="14"/>
    <x v="0"/>
  </r>
  <r>
    <x v="92"/>
    <x v="221"/>
    <n v="16.577540106951872"/>
    <x v="14"/>
    <x v="0"/>
  </r>
  <r>
    <x v="92"/>
    <x v="222"/>
    <n v="11.764705882352942"/>
    <x v="14"/>
    <x v="0"/>
  </r>
  <r>
    <x v="92"/>
    <x v="223"/>
    <n v="58.288770053475936"/>
    <x v="14"/>
    <x v="0"/>
  </r>
  <r>
    <x v="92"/>
    <x v="224"/>
    <n v="11.764705882352942"/>
    <x v="14"/>
    <x v="0"/>
  </r>
  <r>
    <x v="92"/>
    <x v="4"/>
    <n v="1.6042780748663101"/>
    <x v="14"/>
    <x v="0"/>
  </r>
  <r>
    <x v="93"/>
    <x v="225"/>
    <n v="17.600000000000001"/>
    <x v="14"/>
    <x v="0"/>
  </r>
  <r>
    <x v="93"/>
    <x v="226"/>
    <n v="82.4"/>
    <x v="14"/>
    <x v="0"/>
  </r>
  <r>
    <x v="94"/>
    <x v="225"/>
    <n v="27.5"/>
    <x v="14"/>
    <x v="0"/>
  </r>
  <r>
    <x v="94"/>
    <x v="226"/>
    <n v="72.5"/>
    <x v="14"/>
    <x v="0"/>
  </r>
  <r>
    <x v="95"/>
    <x v="225"/>
    <n v="20"/>
    <x v="14"/>
    <x v="0"/>
  </r>
  <r>
    <x v="95"/>
    <x v="226"/>
    <n v="80"/>
    <x v="14"/>
    <x v="0"/>
  </r>
  <r>
    <x v="96"/>
    <x v="225"/>
    <n v="28.571428571428573"/>
    <x v="14"/>
    <x v="0"/>
  </r>
  <r>
    <x v="96"/>
    <x v="226"/>
    <n v="71.428571428571431"/>
    <x v="14"/>
    <x v="0"/>
  </r>
  <r>
    <x v="97"/>
    <x v="225"/>
    <n v="50"/>
    <x v="14"/>
    <x v="0"/>
  </r>
  <r>
    <x v="97"/>
    <x v="226"/>
    <n v="50"/>
    <x v="14"/>
    <x v="0"/>
  </r>
  <r>
    <x v="98"/>
    <x v="227"/>
    <n v="13.580246913580247"/>
    <x v="14"/>
    <x v="0"/>
  </r>
  <r>
    <x v="98"/>
    <x v="228"/>
    <n v="86.419753086419746"/>
    <x v="14"/>
    <x v="0"/>
  </r>
  <r>
    <x v="99"/>
    <x v="227"/>
    <n v="22"/>
    <x v="14"/>
    <x v="0"/>
  </r>
  <r>
    <x v="99"/>
    <x v="228"/>
    <n v="140"/>
    <x v="14"/>
    <x v="0"/>
  </r>
  <r>
    <x v="90"/>
    <x v="211"/>
    <n v="34.433962264150942"/>
    <x v="15"/>
    <x v="0"/>
  </r>
  <r>
    <x v="90"/>
    <x v="212"/>
    <n v="54.716981132075475"/>
    <x v="15"/>
    <x v="0"/>
  </r>
  <r>
    <x v="90"/>
    <x v="4"/>
    <n v="10.849056603773585"/>
    <x v="15"/>
    <x v="0"/>
  </r>
  <r>
    <x v="91"/>
    <x v="213"/>
    <n v="42.452830188679243"/>
    <x v="15"/>
    <x v="0"/>
  </r>
  <r>
    <x v="91"/>
    <x v="214"/>
    <n v="5.1886792452830193"/>
    <x v="15"/>
    <x v="0"/>
  </r>
  <r>
    <x v="91"/>
    <x v="215"/>
    <n v="2.358490566037736"/>
    <x v="15"/>
    <x v="0"/>
  </r>
  <r>
    <x v="91"/>
    <x v="216"/>
    <n v="1.4150943396226414"/>
    <x v="15"/>
    <x v="0"/>
  </r>
  <r>
    <x v="91"/>
    <x v="217"/>
    <n v="0.94339622641509435"/>
    <x v="15"/>
    <x v="0"/>
  </r>
  <r>
    <x v="91"/>
    <x v="218"/>
    <n v="0.94339622641509435"/>
    <x v="15"/>
    <x v="0"/>
  </r>
  <r>
    <x v="91"/>
    <x v="219"/>
    <n v="1.4150943396226414"/>
    <x v="15"/>
    <x v="0"/>
  </r>
  <r>
    <x v="91"/>
    <x v="220"/>
    <n v="45.283018867924525"/>
    <x v="15"/>
    <x v="0"/>
  </r>
  <r>
    <x v="92"/>
    <x v="221"/>
    <n v="42.452830188679243"/>
    <x v="15"/>
    <x v="0"/>
  </r>
  <r>
    <x v="92"/>
    <x v="222"/>
    <n v="6.6037735849056602"/>
    <x v="15"/>
    <x v="0"/>
  </r>
  <r>
    <x v="92"/>
    <x v="223"/>
    <n v="5.6603773584905657"/>
    <x v="15"/>
    <x v="0"/>
  </r>
  <r>
    <x v="92"/>
    <x v="224"/>
    <n v="34.433962264150942"/>
    <x v="15"/>
    <x v="0"/>
  </r>
  <r>
    <x v="92"/>
    <x v="4"/>
    <n v="10.849056603773585"/>
    <x v="15"/>
    <x v="0"/>
  </r>
  <r>
    <x v="93"/>
    <x v="225"/>
    <n v="46.153846153846153"/>
    <x v="15"/>
    <x v="0"/>
  </r>
  <r>
    <x v="93"/>
    <x v="226"/>
    <n v="53.846153846153847"/>
    <x v="15"/>
    <x v="0"/>
  </r>
  <r>
    <x v="94"/>
    <x v="225"/>
    <n v="100"/>
    <x v="15"/>
    <x v="0"/>
  </r>
  <r>
    <x v="94"/>
    <x v="226"/>
    <n v="0"/>
    <x v="15"/>
    <x v="0"/>
  </r>
  <r>
    <x v="95"/>
    <x v="225"/>
    <n v="50"/>
    <x v="15"/>
    <x v="0"/>
  </r>
  <r>
    <x v="95"/>
    <x v="226"/>
    <n v="50"/>
    <x v="15"/>
    <x v="0"/>
  </r>
  <r>
    <x v="96"/>
    <x v="225"/>
    <n v="90"/>
    <x v="15"/>
    <x v="0"/>
  </r>
  <r>
    <x v="96"/>
    <x v="226"/>
    <n v="10"/>
    <x v="15"/>
    <x v="0"/>
  </r>
  <r>
    <x v="97"/>
    <x v="225"/>
    <n v="0"/>
    <x v="15"/>
    <x v="0"/>
  </r>
  <r>
    <x v="97"/>
    <x v="226"/>
    <n v="0"/>
    <x v="15"/>
    <x v="0"/>
  </r>
  <r>
    <x v="98"/>
    <x v="227"/>
    <n v="62.068965517241381"/>
    <x v="15"/>
    <x v="0"/>
  </r>
  <r>
    <x v="98"/>
    <x v="228"/>
    <n v="37.931034482758619"/>
    <x v="15"/>
    <x v="0"/>
  </r>
  <r>
    <x v="99"/>
    <x v="227"/>
    <n v="72"/>
    <x v="15"/>
    <x v="0"/>
  </r>
  <r>
    <x v="99"/>
    <x v="228"/>
    <n v="44"/>
    <x v="15"/>
    <x v="0"/>
  </r>
  <r>
    <x v="90"/>
    <x v="211"/>
    <n v="33.886255924170619"/>
    <x v="16"/>
    <x v="0"/>
  </r>
  <r>
    <x v="90"/>
    <x v="212"/>
    <n v="61.611374407582936"/>
    <x v="16"/>
    <x v="0"/>
  </r>
  <r>
    <x v="90"/>
    <x v="4"/>
    <n v="4.5023696682464456"/>
    <x v="16"/>
    <x v="0"/>
  </r>
  <r>
    <x v="91"/>
    <x v="213"/>
    <n v="31.51658767772512"/>
    <x v="16"/>
    <x v="0"/>
  </r>
  <r>
    <x v="91"/>
    <x v="214"/>
    <n v="5.2132701421800949"/>
    <x v="16"/>
    <x v="0"/>
  </r>
  <r>
    <x v="91"/>
    <x v="215"/>
    <n v="9.9526066350710902"/>
    <x v="16"/>
    <x v="0"/>
  </r>
  <r>
    <x v="91"/>
    <x v="216"/>
    <n v="4.5023696682464456"/>
    <x v="16"/>
    <x v="0"/>
  </r>
  <r>
    <x v="91"/>
    <x v="217"/>
    <n v="6.1611374407582939"/>
    <x v="16"/>
    <x v="0"/>
  </r>
  <r>
    <x v="91"/>
    <x v="218"/>
    <n v="1.8957345971563981"/>
    <x v="16"/>
    <x v="0"/>
  </r>
  <r>
    <x v="91"/>
    <x v="219"/>
    <n v="2.3696682464454977"/>
    <x v="16"/>
    <x v="0"/>
  </r>
  <r>
    <x v="91"/>
    <x v="220"/>
    <n v="38.388625592417064"/>
    <x v="16"/>
    <x v="0"/>
  </r>
  <r>
    <x v="92"/>
    <x v="221"/>
    <n v="31.51658767772512"/>
    <x v="16"/>
    <x v="0"/>
  </r>
  <r>
    <x v="92"/>
    <x v="222"/>
    <n v="9.7156398104265396"/>
    <x v="16"/>
    <x v="0"/>
  </r>
  <r>
    <x v="92"/>
    <x v="223"/>
    <n v="20.379146919431278"/>
    <x v="16"/>
    <x v="0"/>
  </r>
  <r>
    <x v="92"/>
    <x v="224"/>
    <n v="33.886255924170619"/>
    <x v="16"/>
    <x v="0"/>
  </r>
  <r>
    <x v="92"/>
    <x v="4"/>
    <n v="4.5023696682464456"/>
    <x v="16"/>
    <x v="0"/>
  </r>
  <r>
    <x v="93"/>
    <x v="225"/>
    <n v="23.943661971830984"/>
    <x v="16"/>
    <x v="0"/>
  </r>
  <r>
    <x v="93"/>
    <x v="226"/>
    <n v="76.056338028169009"/>
    <x v="16"/>
    <x v="0"/>
  </r>
  <r>
    <x v="94"/>
    <x v="225"/>
    <n v="47.916666666666664"/>
    <x v="16"/>
    <x v="0"/>
  </r>
  <r>
    <x v="94"/>
    <x v="226"/>
    <n v="52.083333333333336"/>
    <x v="16"/>
    <x v="0"/>
  </r>
  <r>
    <x v="95"/>
    <x v="225"/>
    <n v="35"/>
    <x v="16"/>
    <x v="0"/>
  </r>
  <r>
    <x v="95"/>
    <x v="226"/>
    <n v="65"/>
    <x v="16"/>
    <x v="0"/>
  </r>
  <r>
    <x v="96"/>
    <x v="225"/>
    <n v="77.142857142857139"/>
    <x v="16"/>
    <x v="0"/>
  </r>
  <r>
    <x v="96"/>
    <x v="226"/>
    <n v="22.857142857142858"/>
    <x v="16"/>
    <x v="0"/>
  </r>
  <r>
    <x v="97"/>
    <x v="225"/>
    <n v="33.333333333333336"/>
    <x v="16"/>
    <x v="0"/>
  </r>
  <r>
    <x v="97"/>
    <x v="226"/>
    <n v="66.666666666666671"/>
    <x v="16"/>
    <x v="0"/>
  </r>
  <r>
    <x v="98"/>
    <x v="227"/>
    <n v="53.846153846153847"/>
    <x v="16"/>
    <x v="0"/>
  </r>
  <r>
    <x v="98"/>
    <x v="228"/>
    <n v="46.153846153846153"/>
    <x v="16"/>
    <x v="0"/>
  </r>
  <r>
    <x v="99"/>
    <x v="227"/>
    <n v="140"/>
    <x v="16"/>
    <x v="0"/>
  </r>
  <r>
    <x v="99"/>
    <x v="228"/>
    <n v="120"/>
    <x v="16"/>
    <x v="0"/>
  </r>
  <r>
    <x v="90"/>
    <x v="211"/>
    <n v="32.009090909090908"/>
    <x v="0"/>
    <x v="1"/>
  </r>
  <r>
    <x v="90"/>
    <x v="212"/>
    <n v="64.090909090909093"/>
    <x v="0"/>
    <x v="1"/>
  </r>
  <r>
    <x v="90"/>
    <x v="4"/>
    <n v="3.9"/>
    <x v="0"/>
    <x v="1"/>
  </r>
  <r>
    <x v="91"/>
    <x v="213"/>
    <n v="23.772727272727273"/>
    <x v="0"/>
    <x v="1"/>
  </r>
  <r>
    <x v="91"/>
    <x v="214"/>
    <n v="6.6545454545454543"/>
    <x v="0"/>
    <x v="1"/>
  </r>
  <r>
    <x v="91"/>
    <x v="215"/>
    <n v="19.181818181818183"/>
    <x v="0"/>
    <x v="1"/>
  </r>
  <r>
    <x v="91"/>
    <x v="216"/>
    <n v="3.4272727272727272"/>
    <x v="0"/>
    <x v="1"/>
  </r>
  <r>
    <x v="91"/>
    <x v="217"/>
    <n v="7.663636363636364"/>
    <x v="0"/>
    <x v="1"/>
  </r>
  <r>
    <x v="91"/>
    <x v="218"/>
    <n v="2.5272727272727273"/>
    <x v="0"/>
    <x v="1"/>
  </r>
  <r>
    <x v="91"/>
    <x v="219"/>
    <n v="0.86363636363636365"/>
    <x v="0"/>
    <x v="1"/>
  </r>
  <r>
    <x v="91"/>
    <x v="220"/>
    <n v="35.909090909090907"/>
    <x v="0"/>
    <x v="1"/>
  </r>
  <r>
    <x v="92"/>
    <x v="221"/>
    <n v="23.772727272727273"/>
    <x v="0"/>
    <x v="1"/>
  </r>
  <r>
    <x v="92"/>
    <x v="222"/>
    <n v="10.081818181818182"/>
    <x v="0"/>
    <x v="1"/>
  </r>
  <r>
    <x v="92"/>
    <x v="223"/>
    <n v="30.236363636363638"/>
    <x v="0"/>
    <x v="1"/>
  </r>
  <r>
    <x v="92"/>
    <x v="224"/>
    <n v="32.009090909090908"/>
    <x v="0"/>
    <x v="1"/>
  </r>
  <r>
    <x v="92"/>
    <x v="4"/>
    <n v="3.9"/>
    <x v="0"/>
    <x v="1"/>
  </r>
  <r>
    <x v="93"/>
    <x v="225"/>
    <n v="18.756737333812431"/>
    <x v="0"/>
    <x v="1"/>
  </r>
  <r>
    <x v="93"/>
    <x v="226"/>
    <n v="81.243262666187562"/>
    <x v="0"/>
    <x v="1"/>
  </r>
  <r>
    <x v="94"/>
    <x v="225"/>
    <n v="42.285298398835515"/>
    <x v="0"/>
    <x v="1"/>
  </r>
  <r>
    <x v="94"/>
    <x v="226"/>
    <n v="57.714701601164485"/>
    <x v="0"/>
    <x v="1"/>
  </r>
  <r>
    <x v="95"/>
    <x v="225"/>
    <n v="30.930720783764869"/>
    <x v="0"/>
    <x v="1"/>
  </r>
  <r>
    <x v="95"/>
    <x v="226"/>
    <n v="69.069279216235131"/>
    <x v="0"/>
    <x v="1"/>
  </r>
  <r>
    <x v="96"/>
    <x v="225"/>
    <n v="47.797062750333779"/>
    <x v="0"/>
    <x v="1"/>
  </r>
  <r>
    <x v="96"/>
    <x v="226"/>
    <n v="52.202937249666221"/>
    <x v="0"/>
    <x v="1"/>
  </r>
  <r>
    <x v="97"/>
    <x v="225"/>
    <n v="50.684931506849317"/>
    <x v="0"/>
    <x v="1"/>
  </r>
  <r>
    <x v="97"/>
    <x v="226"/>
    <n v="49.315068493150683"/>
    <x v="0"/>
    <x v="1"/>
  </r>
  <r>
    <x v="98"/>
    <x v="227"/>
    <n v="37.432624113475178"/>
    <x v="0"/>
    <x v="1"/>
  </r>
  <r>
    <x v="98"/>
    <x v="228"/>
    <n v="62.567375886524822"/>
    <x v="0"/>
    <x v="1"/>
  </r>
  <r>
    <x v="99"/>
    <x v="227"/>
    <n v="2639"/>
    <x v="0"/>
    <x v="1"/>
  </r>
  <r>
    <x v="99"/>
    <x v="228"/>
    <n v="4411"/>
    <x v="0"/>
    <x v="1"/>
  </r>
  <r>
    <x v="90"/>
    <x v="211"/>
    <n v="45.056867891513562"/>
    <x v="1"/>
    <x v="1"/>
  </r>
  <r>
    <x v="90"/>
    <x v="212"/>
    <n v="48.731408573928256"/>
    <x v="1"/>
    <x v="1"/>
  </r>
  <r>
    <x v="90"/>
    <x v="4"/>
    <n v="6.21172353455818"/>
    <x v="1"/>
    <x v="1"/>
  </r>
  <r>
    <x v="91"/>
    <x v="213"/>
    <n v="27.865266841644793"/>
    <x v="1"/>
    <x v="1"/>
  </r>
  <r>
    <x v="91"/>
    <x v="214"/>
    <n v="2.4934383202099739"/>
    <x v="1"/>
    <x v="1"/>
  </r>
  <r>
    <x v="91"/>
    <x v="215"/>
    <n v="8.5739282589676282"/>
    <x v="1"/>
    <x v="1"/>
  </r>
  <r>
    <x v="91"/>
    <x v="216"/>
    <n v="2.8871391076115485"/>
    <x v="1"/>
    <x v="1"/>
  </r>
  <r>
    <x v="91"/>
    <x v="217"/>
    <n v="4.2869641294838141"/>
    <x v="1"/>
    <x v="1"/>
  </r>
  <r>
    <x v="91"/>
    <x v="218"/>
    <n v="1.4873140857392826"/>
    <x v="1"/>
    <x v="1"/>
  </r>
  <r>
    <x v="91"/>
    <x v="219"/>
    <n v="1.1373578302712162"/>
    <x v="1"/>
    <x v="1"/>
  </r>
  <r>
    <x v="91"/>
    <x v="220"/>
    <n v="51.268591426071744"/>
    <x v="1"/>
    <x v="1"/>
  </r>
  <r>
    <x v="92"/>
    <x v="221"/>
    <n v="27.865266841644793"/>
    <x v="1"/>
    <x v="1"/>
  </r>
  <r>
    <x v="92"/>
    <x v="222"/>
    <n v="5.3805774278215219"/>
    <x v="1"/>
    <x v="1"/>
  </r>
  <r>
    <x v="92"/>
    <x v="223"/>
    <n v="15.485564304461942"/>
    <x v="1"/>
    <x v="1"/>
  </r>
  <r>
    <x v="92"/>
    <x v="224"/>
    <n v="45.056867891513562"/>
    <x v="1"/>
    <x v="1"/>
  </r>
  <r>
    <x v="92"/>
    <x v="4"/>
    <n v="6.21172353455818"/>
    <x v="1"/>
    <x v="1"/>
  </r>
  <r>
    <x v="93"/>
    <x v="225"/>
    <n v="16.314199395770391"/>
    <x v="1"/>
    <x v="1"/>
  </r>
  <r>
    <x v="93"/>
    <x v="226"/>
    <n v="83.685800604229613"/>
    <x v="1"/>
    <x v="1"/>
  </r>
  <r>
    <x v="94"/>
    <x v="225"/>
    <n v="39.393939393939391"/>
    <x v="1"/>
    <x v="1"/>
  </r>
  <r>
    <x v="94"/>
    <x v="226"/>
    <n v="60.606060606060609"/>
    <x v="1"/>
    <x v="1"/>
  </r>
  <r>
    <x v="95"/>
    <x v="225"/>
    <n v="15.625"/>
    <x v="1"/>
    <x v="1"/>
  </r>
  <r>
    <x v="95"/>
    <x v="226"/>
    <n v="84.375"/>
    <x v="1"/>
    <x v="1"/>
  </r>
  <r>
    <x v="96"/>
    <x v="225"/>
    <n v="59.016393442622949"/>
    <x v="1"/>
    <x v="1"/>
  </r>
  <r>
    <x v="96"/>
    <x v="226"/>
    <n v="40.983606557377051"/>
    <x v="1"/>
    <x v="1"/>
  </r>
  <r>
    <x v="97"/>
    <x v="225"/>
    <n v="92.857142857142861"/>
    <x v="1"/>
    <x v="1"/>
  </r>
  <r>
    <x v="97"/>
    <x v="226"/>
    <n v="7.1428571428571432"/>
    <x v="1"/>
    <x v="1"/>
  </r>
  <r>
    <x v="98"/>
    <x v="227"/>
    <n v="51.70556552962298"/>
    <x v="1"/>
    <x v="1"/>
  </r>
  <r>
    <x v="98"/>
    <x v="228"/>
    <n v="48.29443447037702"/>
    <x v="1"/>
    <x v="1"/>
  </r>
  <r>
    <x v="99"/>
    <x v="227"/>
    <n v="576"/>
    <x v="1"/>
    <x v="1"/>
  </r>
  <r>
    <x v="99"/>
    <x v="228"/>
    <n v="538"/>
    <x v="1"/>
    <x v="1"/>
  </r>
  <r>
    <x v="90"/>
    <x v="211"/>
    <n v="22.659176029962548"/>
    <x v="2"/>
    <x v="1"/>
  </r>
  <r>
    <x v="90"/>
    <x v="212"/>
    <n v="74.765917602996254"/>
    <x v="2"/>
    <x v="1"/>
  </r>
  <r>
    <x v="90"/>
    <x v="4"/>
    <n v="2.5749063670411987"/>
    <x v="2"/>
    <x v="1"/>
  </r>
  <r>
    <x v="91"/>
    <x v="213"/>
    <n v="16.549625468164795"/>
    <x v="2"/>
    <x v="1"/>
  </r>
  <r>
    <x v="91"/>
    <x v="214"/>
    <n v="5.8286516853932584"/>
    <x v="2"/>
    <x v="1"/>
  </r>
  <r>
    <x v="91"/>
    <x v="215"/>
    <n v="33.309925093632955"/>
    <x v="2"/>
    <x v="1"/>
  </r>
  <r>
    <x v="91"/>
    <x v="216"/>
    <n v="2.1301498127340825"/>
    <x v="2"/>
    <x v="1"/>
  </r>
  <r>
    <x v="91"/>
    <x v="217"/>
    <n v="11.165730337078651"/>
    <x v="2"/>
    <x v="1"/>
  </r>
  <r>
    <x v="91"/>
    <x v="218"/>
    <n v="4.7518726591760299"/>
    <x v="2"/>
    <x v="1"/>
  </r>
  <r>
    <x v="91"/>
    <x v="219"/>
    <n v="1.0299625468164795"/>
    <x v="2"/>
    <x v="1"/>
  </r>
  <r>
    <x v="91"/>
    <x v="220"/>
    <n v="25.234082397003746"/>
    <x v="2"/>
    <x v="1"/>
  </r>
  <r>
    <x v="92"/>
    <x v="221"/>
    <n v="16.549625468164795"/>
    <x v="2"/>
    <x v="1"/>
  </r>
  <r>
    <x v="92"/>
    <x v="222"/>
    <n v="7.9588014981273405"/>
    <x v="2"/>
    <x v="1"/>
  </r>
  <r>
    <x v="92"/>
    <x v="223"/>
    <n v="50.257490636704119"/>
    <x v="2"/>
    <x v="1"/>
  </r>
  <r>
    <x v="92"/>
    <x v="224"/>
    <n v="22.659176029962548"/>
    <x v="2"/>
    <x v="1"/>
  </r>
  <r>
    <x v="92"/>
    <x v="4"/>
    <n v="2.5749063670411987"/>
    <x v="2"/>
    <x v="1"/>
  </r>
  <r>
    <x v="93"/>
    <x v="225"/>
    <n v="12.619300106044539"/>
    <x v="2"/>
    <x v="1"/>
  </r>
  <r>
    <x v="93"/>
    <x v="226"/>
    <n v="87.380699893955466"/>
    <x v="2"/>
    <x v="1"/>
  </r>
  <r>
    <x v="94"/>
    <x v="225"/>
    <n v="39.370932754880691"/>
    <x v="2"/>
    <x v="1"/>
  </r>
  <r>
    <x v="94"/>
    <x v="226"/>
    <n v="60.629067245119309"/>
    <x v="2"/>
    <x v="1"/>
  </r>
  <r>
    <x v="95"/>
    <x v="225"/>
    <n v="13.333333333333334"/>
    <x v="2"/>
    <x v="1"/>
  </r>
  <r>
    <x v="95"/>
    <x v="226"/>
    <n v="86.666666666666671"/>
    <x v="2"/>
    <x v="1"/>
  </r>
  <r>
    <x v="96"/>
    <x v="225"/>
    <n v="26.602564102564102"/>
    <x v="2"/>
    <x v="1"/>
  </r>
  <r>
    <x v="96"/>
    <x v="226"/>
    <n v="73.397435897435898"/>
    <x v="2"/>
    <x v="1"/>
  </r>
  <r>
    <x v="97"/>
    <x v="225"/>
    <n v="30.76923076923077"/>
    <x v="2"/>
    <x v="1"/>
  </r>
  <r>
    <x v="97"/>
    <x v="226"/>
    <n v="69.230769230769226"/>
    <x v="2"/>
    <x v="1"/>
  </r>
  <r>
    <x v="98"/>
    <x v="227"/>
    <n v="23.857232310582344"/>
    <x v="2"/>
    <x v="1"/>
  </r>
  <r>
    <x v="98"/>
    <x v="228"/>
    <n v="76.142767689417653"/>
    <x v="2"/>
    <x v="1"/>
  </r>
  <r>
    <x v="99"/>
    <x v="227"/>
    <n v="762"/>
    <x v="2"/>
    <x v="1"/>
  </r>
  <r>
    <x v="99"/>
    <x v="228"/>
    <n v="2432"/>
    <x v="2"/>
    <x v="1"/>
  </r>
  <r>
    <x v="90"/>
    <x v="211"/>
    <n v="37.608426270136306"/>
    <x v="3"/>
    <x v="1"/>
  </r>
  <r>
    <x v="90"/>
    <x v="212"/>
    <n v="58.798017348203224"/>
    <x v="3"/>
    <x v="1"/>
  </r>
  <r>
    <x v="90"/>
    <x v="4"/>
    <n v="3.5935563816604708"/>
    <x v="3"/>
    <x v="1"/>
  </r>
  <r>
    <x v="91"/>
    <x v="213"/>
    <n v="33.023543990086743"/>
    <x v="3"/>
    <x v="1"/>
  </r>
  <r>
    <x v="91"/>
    <x v="214"/>
    <n v="12.825278810408921"/>
    <x v="3"/>
    <x v="1"/>
  </r>
  <r>
    <x v="91"/>
    <x v="215"/>
    <n v="3.7794299876084261"/>
    <x v="3"/>
    <x v="1"/>
  </r>
  <r>
    <x v="91"/>
    <x v="216"/>
    <n v="6.0718711276332096"/>
    <x v="3"/>
    <x v="1"/>
  </r>
  <r>
    <x v="91"/>
    <x v="217"/>
    <n v="2.5402726146220571"/>
    <x v="3"/>
    <x v="1"/>
  </r>
  <r>
    <x v="91"/>
    <x v="218"/>
    <n v="0.3097893432465923"/>
    <x v="3"/>
    <x v="1"/>
  </r>
  <r>
    <x v="91"/>
    <x v="219"/>
    <n v="0.24783147459727387"/>
    <x v="3"/>
    <x v="1"/>
  </r>
  <r>
    <x v="91"/>
    <x v="220"/>
    <n v="41.201982651796776"/>
    <x v="3"/>
    <x v="1"/>
  </r>
  <r>
    <x v="92"/>
    <x v="221"/>
    <n v="33.023543990086743"/>
    <x v="3"/>
    <x v="1"/>
  </r>
  <r>
    <x v="92"/>
    <x v="222"/>
    <n v="18.89714993804213"/>
    <x v="3"/>
    <x v="1"/>
  </r>
  <r>
    <x v="92"/>
    <x v="223"/>
    <n v="6.8773234200743492"/>
    <x v="3"/>
    <x v="1"/>
  </r>
  <r>
    <x v="92"/>
    <x v="224"/>
    <n v="37.608426270136306"/>
    <x v="3"/>
    <x v="1"/>
  </r>
  <r>
    <x v="92"/>
    <x v="4"/>
    <n v="3.5935563816604708"/>
    <x v="3"/>
    <x v="1"/>
  </r>
  <r>
    <x v="93"/>
    <x v="225"/>
    <n v="74.545454545454547"/>
    <x v="3"/>
    <x v="1"/>
  </r>
  <r>
    <x v="93"/>
    <x v="226"/>
    <n v="25.454545454545453"/>
    <x v="3"/>
    <x v="1"/>
  </r>
  <r>
    <x v="94"/>
    <x v="225"/>
    <n v="87.5"/>
    <x v="3"/>
    <x v="1"/>
  </r>
  <r>
    <x v="94"/>
    <x v="226"/>
    <n v="12.5"/>
    <x v="3"/>
    <x v="1"/>
  </r>
  <r>
    <x v="95"/>
    <x v="225"/>
    <n v="70.48458149779735"/>
    <x v="3"/>
    <x v="1"/>
  </r>
  <r>
    <x v="95"/>
    <x v="226"/>
    <n v="29.515418502202643"/>
    <x v="3"/>
    <x v="1"/>
  </r>
  <r>
    <x v="96"/>
    <x v="225"/>
    <n v="86.915887850467286"/>
    <x v="3"/>
    <x v="1"/>
  </r>
  <r>
    <x v="96"/>
    <x v="226"/>
    <n v="13.084112149532711"/>
    <x v="3"/>
    <x v="1"/>
  </r>
  <r>
    <x v="97"/>
    <x v="225"/>
    <n v="100"/>
    <x v="3"/>
    <x v="1"/>
  </r>
  <r>
    <x v="97"/>
    <x v="226"/>
    <n v="0"/>
    <x v="3"/>
    <x v="1"/>
  </r>
  <r>
    <x v="98"/>
    <x v="227"/>
    <n v="49.63119072708114"/>
    <x v="3"/>
    <x v="1"/>
  </r>
  <r>
    <x v="98"/>
    <x v="228"/>
    <n v="50.36880927291886"/>
    <x v="3"/>
    <x v="1"/>
  </r>
  <r>
    <x v="99"/>
    <x v="227"/>
    <n v="471"/>
    <x v="3"/>
    <x v="1"/>
  </r>
  <r>
    <x v="99"/>
    <x v="228"/>
    <n v="478"/>
    <x v="3"/>
    <x v="1"/>
  </r>
  <r>
    <x v="90"/>
    <x v="211"/>
    <n v="21.428571428571427"/>
    <x v="4"/>
    <x v="1"/>
  </r>
  <r>
    <x v="90"/>
    <x v="212"/>
    <n v="75.757575757575751"/>
    <x v="4"/>
    <x v="1"/>
  </r>
  <r>
    <x v="90"/>
    <x v="4"/>
    <n v="2.8138528138528138"/>
    <x v="4"/>
    <x v="1"/>
  </r>
  <r>
    <x v="91"/>
    <x v="213"/>
    <n v="21.645021645021647"/>
    <x v="4"/>
    <x v="1"/>
  </r>
  <r>
    <x v="91"/>
    <x v="214"/>
    <n v="8.4415584415584419"/>
    <x v="4"/>
    <x v="1"/>
  </r>
  <r>
    <x v="91"/>
    <x v="215"/>
    <n v="27.056277056277057"/>
    <x v="4"/>
    <x v="1"/>
  </r>
  <r>
    <x v="91"/>
    <x v="216"/>
    <n v="4.112554112554113"/>
    <x v="4"/>
    <x v="1"/>
  </r>
  <r>
    <x v="91"/>
    <x v="217"/>
    <n v="13.203463203463203"/>
    <x v="4"/>
    <x v="1"/>
  </r>
  <r>
    <x v="91"/>
    <x v="218"/>
    <n v="0.86580086580086579"/>
    <x v="4"/>
    <x v="1"/>
  </r>
  <r>
    <x v="91"/>
    <x v="219"/>
    <n v="0.4329004329004329"/>
    <x v="4"/>
    <x v="1"/>
  </r>
  <r>
    <x v="91"/>
    <x v="220"/>
    <n v="24.242424242424242"/>
    <x v="4"/>
    <x v="1"/>
  </r>
  <r>
    <x v="92"/>
    <x v="221"/>
    <n v="21.645021645021647"/>
    <x v="4"/>
    <x v="1"/>
  </r>
  <r>
    <x v="92"/>
    <x v="222"/>
    <n v="12.554112554112555"/>
    <x v="4"/>
    <x v="1"/>
  </r>
  <r>
    <x v="92"/>
    <x v="223"/>
    <n v="41.558441558441558"/>
    <x v="4"/>
    <x v="1"/>
  </r>
  <r>
    <x v="92"/>
    <x v="224"/>
    <n v="21.428571428571427"/>
    <x v="4"/>
    <x v="1"/>
  </r>
  <r>
    <x v="92"/>
    <x v="4"/>
    <n v="2.8138528138528138"/>
    <x v="4"/>
    <x v="1"/>
  </r>
  <r>
    <x v="93"/>
    <x v="225"/>
    <n v="21.621621621621621"/>
    <x v="4"/>
    <x v="1"/>
  </r>
  <r>
    <x v="93"/>
    <x v="226"/>
    <n v="78.378378378378372"/>
    <x v="4"/>
    <x v="1"/>
  </r>
  <r>
    <x v="94"/>
    <x v="225"/>
    <n v="26.086956521739129"/>
    <x v="4"/>
    <x v="1"/>
  </r>
  <r>
    <x v="94"/>
    <x v="226"/>
    <n v="73.913043478260875"/>
    <x v="4"/>
    <x v="1"/>
  </r>
  <r>
    <x v="95"/>
    <x v="225"/>
    <n v="22.872340425531913"/>
    <x v="4"/>
    <x v="1"/>
  </r>
  <r>
    <x v="95"/>
    <x v="226"/>
    <n v="77.127659574468083"/>
    <x v="4"/>
    <x v="1"/>
  </r>
  <r>
    <x v="96"/>
    <x v="225"/>
    <n v="36.170212765957444"/>
    <x v="4"/>
    <x v="1"/>
  </r>
  <r>
    <x v="96"/>
    <x v="226"/>
    <n v="63.829787234042556"/>
    <x v="4"/>
    <x v="1"/>
  </r>
  <r>
    <x v="97"/>
    <x v="225"/>
    <n v="55.555555555555557"/>
    <x v="4"/>
    <x v="1"/>
  </r>
  <r>
    <x v="97"/>
    <x v="226"/>
    <n v="44.444444444444443"/>
    <x v="4"/>
    <x v="1"/>
  </r>
  <r>
    <x v="98"/>
    <x v="227"/>
    <n v="38"/>
    <x v="4"/>
    <x v="1"/>
  </r>
  <r>
    <x v="98"/>
    <x v="228"/>
    <n v="62"/>
    <x v="4"/>
    <x v="1"/>
  </r>
  <r>
    <x v="99"/>
    <x v="227"/>
    <n v="266"/>
    <x v="4"/>
    <x v="1"/>
  </r>
  <r>
    <x v="99"/>
    <x v="228"/>
    <n v="434"/>
    <x v="4"/>
    <x v="1"/>
  </r>
  <r>
    <x v="90"/>
    <x v="211"/>
    <n v="24.352331606217618"/>
    <x v="5"/>
    <x v="1"/>
  </r>
  <r>
    <x v="90"/>
    <x v="212"/>
    <n v="74.093264248704656"/>
    <x v="5"/>
    <x v="1"/>
  </r>
  <r>
    <x v="90"/>
    <x v="229"/>
    <n v="1.5544041450777202"/>
    <x v="5"/>
    <x v="1"/>
  </r>
  <r>
    <x v="91"/>
    <x v="213"/>
    <n v="21.243523316062177"/>
    <x v="5"/>
    <x v="1"/>
  </r>
  <r>
    <x v="91"/>
    <x v="214"/>
    <n v="10.362694300518134"/>
    <x v="5"/>
    <x v="1"/>
  </r>
  <r>
    <x v="91"/>
    <x v="215"/>
    <n v="20.207253886010363"/>
    <x v="5"/>
    <x v="1"/>
  </r>
  <r>
    <x v="91"/>
    <x v="216"/>
    <n v="6.2176165803108807"/>
    <x v="5"/>
    <x v="1"/>
  </r>
  <r>
    <x v="91"/>
    <x v="217"/>
    <n v="14.507772020725389"/>
    <x v="5"/>
    <x v="1"/>
  </r>
  <r>
    <x v="91"/>
    <x v="218"/>
    <n v="0.51813471502590669"/>
    <x v="5"/>
    <x v="1"/>
  </r>
  <r>
    <x v="91"/>
    <x v="219"/>
    <n v="1.0362694300518134"/>
    <x v="5"/>
    <x v="1"/>
  </r>
  <r>
    <x v="91"/>
    <x v="220"/>
    <n v="25.906735751295336"/>
    <x v="5"/>
    <x v="1"/>
  </r>
  <r>
    <x v="92"/>
    <x v="221"/>
    <n v="21.243523316062177"/>
    <x v="5"/>
    <x v="1"/>
  </r>
  <r>
    <x v="92"/>
    <x v="222"/>
    <n v="16.580310880829014"/>
    <x v="5"/>
    <x v="1"/>
  </r>
  <r>
    <x v="92"/>
    <x v="223"/>
    <n v="36.269430051813472"/>
    <x v="5"/>
    <x v="1"/>
  </r>
  <r>
    <x v="92"/>
    <x v="224"/>
    <n v="24.352331606217618"/>
    <x v="5"/>
    <x v="1"/>
  </r>
  <r>
    <x v="92"/>
    <x v="4"/>
    <n v="1.5544041450777202"/>
    <x v="5"/>
    <x v="1"/>
  </r>
  <r>
    <x v="93"/>
    <x v="225"/>
    <n v="35"/>
    <x v="5"/>
    <x v="1"/>
  </r>
  <r>
    <x v="93"/>
    <x v="226"/>
    <n v="65"/>
    <x v="5"/>
    <x v="1"/>
  </r>
  <r>
    <x v="94"/>
    <x v="225"/>
    <n v="36.363636363636367"/>
    <x v="5"/>
    <x v="1"/>
  </r>
  <r>
    <x v="94"/>
    <x v="226"/>
    <n v="63.636363636363633"/>
    <x v="5"/>
    <x v="1"/>
  </r>
  <r>
    <x v="95"/>
    <x v="225"/>
    <n v="30.76923076923077"/>
    <x v="5"/>
    <x v="1"/>
  </r>
  <r>
    <x v="95"/>
    <x v="226"/>
    <n v="69.230769230769226"/>
    <x v="5"/>
    <x v="1"/>
  </r>
  <r>
    <x v="96"/>
    <x v="225"/>
    <n v="25"/>
    <x v="5"/>
    <x v="1"/>
  </r>
  <r>
    <x v="96"/>
    <x v="226"/>
    <n v="75"/>
    <x v="5"/>
    <x v="1"/>
  </r>
  <r>
    <x v="97"/>
    <x v="225"/>
    <n v="66.666666666666671"/>
    <x v="5"/>
    <x v="1"/>
  </r>
  <r>
    <x v="97"/>
    <x v="226"/>
    <n v="33.333333333333336"/>
    <x v="5"/>
    <x v="1"/>
  </r>
  <r>
    <x v="98"/>
    <x v="227"/>
    <n v="48.251748251748253"/>
    <x v="5"/>
    <x v="1"/>
  </r>
  <r>
    <x v="98"/>
    <x v="228"/>
    <n v="51.748251748251747"/>
    <x v="5"/>
    <x v="1"/>
  </r>
  <r>
    <x v="99"/>
    <x v="227"/>
    <n v="69"/>
    <x v="5"/>
    <x v="1"/>
  </r>
  <r>
    <x v="100"/>
    <x v="228"/>
    <n v="74"/>
    <x v="5"/>
    <x v="1"/>
  </r>
  <r>
    <x v="90"/>
    <x v="211"/>
    <n v="15"/>
    <x v="6"/>
    <x v="1"/>
  </r>
  <r>
    <x v="90"/>
    <x v="212"/>
    <n v="81.875"/>
    <x v="6"/>
    <x v="1"/>
  </r>
  <r>
    <x v="90"/>
    <x v="4"/>
    <n v="3.125"/>
    <x v="6"/>
    <x v="1"/>
  </r>
  <r>
    <x v="91"/>
    <x v="213"/>
    <n v="16.875"/>
    <x v="6"/>
    <x v="1"/>
  </r>
  <r>
    <x v="91"/>
    <x v="214"/>
    <n v="8.125"/>
    <x v="6"/>
    <x v="1"/>
  </r>
  <r>
    <x v="91"/>
    <x v="215"/>
    <n v="37.5"/>
    <x v="6"/>
    <x v="1"/>
  </r>
  <r>
    <x v="91"/>
    <x v="216"/>
    <n v="1.875"/>
    <x v="6"/>
    <x v="1"/>
  </r>
  <r>
    <x v="91"/>
    <x v="217"/>
    <n v="15.625"/>
    <x v="6"/>
    <x v="1"/>
  </r>
  <r>
    <x v="91"/>
    <x v="218"/>
    <n v="1.25"/>
    <x v="6"/>
    <x v="1"/>
  </r>
  <r>
    <x v="91"/>
    <x v="219"/>
    <n v="0.625"/>
    <x v="6"/>
    <x v="1"/>
  </r>
  <r>
    <x v="91"/>
    <x v="220"/>
    <n v="18.125"/>
    <x v="6"/>
    <x v="1"/>
  </r>
  <r>
    <x v="92"/>
    <x v="221"/>
    <n v="16.875"/>
    <x v="6"/>
    <x v="1"/>
  </r>
  <r>
    <x v="92"/>
    <x v="222"/>
    <n v="10"/>
    <x v="6"/>
    <x v="1"/>
  </r>
  <r>
    <x v="92"/>
    <x v="223"/>
    <n v="55"/>
    <x v="6"/>
    <x v="1"/>
  </r>
  <r>
    <x v="92"/>
    <x v="224"/>
    <n v="15"/>
    <x v="6"/>
    <x v="1"/>
  </r>
  <r>
    <x v="92"/>
    <x v="4"/>
    <n v="3.125"/>
    <x v="6"/>
    <x v="1"/>
  </r>
  <r>
    <x v="93"/>
    <x v="225"/>
    <n v="8.3333333333333339"/>
    <x v="6"/>
    <x v="1"/>
  </r>
  <r>
    <x v="93"/>
    <x v="226"/>
    <n v="91.666666666666671"/>
    <x v="6"/>
    <x v="1"/>
  </r>
  <r>
    <x v="94"/>
    <x v="225"/>
    <n v="13.636363636363637"/>
    <x v="6"/>
    <x v="1"/>
  </r>
  <r>
    <x v="94"/>
    <x v="226"/>
    <n v="86.36363636363636"/>
    <x v="6"/>
    <x v="1"/>
  </r>
  <r>
    <x v="95"/>
    <x v="225"/>
    <n v="18.181818181818183"/>
    <x v="6"/>
    <x v="1"/>
  </r>
  <r>
    <x v="95"/>
    <x v="226"/>
    <n v="81.818181818181813"/>
    <x v="6"/>
    <x v="1"/>
  </r>
  <r>
    <x v="96"/>
    <x v="225"/>
    <n v="37.5"/>
    <x v="6"/>
    <x v="1"/>
  </r>
  <r>
    <x v="96"/>
    <x v="226"/>
    <n v="62.5"/>
    <x v="6"/>
    <x v="1"/>
  </r>
  <r>
    <x v="97"/>
    <x v="225"/>
    <n v="100"/>
    <x v="6"/>
    <x v="1"/>
  </r>
  <r>
    <x v="97"/>
    <x v="226"/>
    <n v="0"/>
    <x v="6"/>
    <x v="1"/>
  </r>
  <r>
    <x v="98"/>
    <x v="227"/>
    <n v="28.244274809160306"/>
    <x v="6"/>
    <x v="1"/>
  </r>
  <r>
    <x v="98"/>
    <x v="228"/>
    <n v="71.755725190839698"/>
    <x v="6"/>
    <x v="1"/>
  </r>
  <r>
    <x v="99"/>
    <x v="227"/>
    <n v="37"/>
    <x v="6"/>
    <x v="1"/>
  </r>
  <r>
    <x v="99"/>
    <x v="228"/>
    <n v="94"/>
    <x v="6"/>
    <x v="1"/>
  </r>
  <r>
    <x v="90"/>
    <x v="211"/>
    <n v="24.832214765100669"/>
    <x v="7"/>
    <x v="1"/>
  </r>
  <r>
    <x v="90"/>
    <x v="212"/>
    <n v="72.483221476510067"/>
    <x v="7"/>
    <x v="1"/>
  </r>
  <r>
    <x v="90"/>
    <x v="4"/>
    <n v="2.6845637583892619"/>
    <x v="7"/>
    <x v="1"/>
  </r>
  <r>
    <x v="91"/>
    <x v="213"/>
    <n v="22.818791946308725"/>
    <x v="7"/>
    <x v="1"/>
  </r>
  <r>
    <x v="91"/>
    <x v="214"/>
    <n v="7.3825503355704694"/>
    <x v="7"/>
    <x v="1"/>
  </r>
  <r>
    <x v="91"/>
    <x v="215"/>
    <n v="26.174496644295303"/>
    <x v="7"/>
    <x v="1"/>
  </r>
  <r>
    <x v="91"/>
    <x v="216"/>
    <n v="3.3557046979865772"/>
    <x v="7"/>
    <x v="1"/>
  </r>
  <r>
    <x v="91"/>
    <x v="217"/>
    <n v="11.74496644295302"/>
    <x v="7"/>
    <x v="1"/>
  </r>
  <r>
    <x v="91"/>
    <x v="218"/>
    <n v="1.0067114093959733"/>
    <x v="7"/>
    <x v="1"/>
  </r>
  <r>
    <x v="91"/>
    <x v="219"/>
    <n v="0"/>
    <x v="7"/>
    <x v="1"/>
  </r>
  <r>
    <x v="91"/>
    <x v="220"/>
    <n v="27.516778523489933"/>
    <x v="7"/>
    <x v="1"/>
  </r>
  <r>
    <x v="92"/>
    <x v="221"/>
    <n v="22.818791946308725"/>
    <x v="7"/>
    <x v="1"/>
  </r>
  <r>
    <x v="92"/>
    <x v="222"/>
    <n v="10.738255033557047"/>
    <x v="7"/>
    <x v="1"/>
  </r>
  <r>
    <x v="92"/>
    <x v="223"/>
    <n v="38.926174496644293"/>
    <x v="7"/>
    <x v="1"/>
  </r>
  <r>
    <x v="92"/>
    <x v="224"/>
    <n v="24.832214765100669"/>
    <x v="7"/>
    <x v="1"/>
  </r>
  <r>
    <x v="92"/>
    <x v="4"/>
    <n v="2.6845637583892619"/>
    <x v="7"/>
    <x v="1"/>
  </r>
  <r>
    <x v="93"/>
    <x v="225"/>
    <n v="28.571428571428573"/>
    <x v="7"/>
    <x v="1"/>
  </r>
  <r>
    <x v="93"/>
    <x v="226"/>
    <n v="71.428571428571431"/>
    <x v="7"/>
    <x v="1"/>
  </r>
  <r>
    <x v="94"/>
    <x v="225"/>
    <n v="35.294117647058826"/>
    <x v="7"/>
    <x v="1"/>
  </r>
  <r>
    <x v="94"/>
    <x v="226"/>
    <n v="64.705882352941174"/>
    <x v="7"/>
    <x v="1"/>
  </r>
  <r>
    <x v="95"/>
    <x v="225"/>
    <n v="18.75"/>
    <x v="7"/>
    <x v="1"/>
  </r>
  <r>
    <x v="95"/>
    <x v="226"/>
    <n v="81.25"/>
    <x v="7"/>
    <x v="1"/>
  </r>
  <r>
    <x v="96"/>
    <x v="225"/>
    <n v="40"/>
    <x v="7"/>
    <x v="1"/>
  </r>
  <r>
    <x v="96"/>
    <x v="226"/>
    <n v="60"/>
    <x v="7"/>
    <x v="1"/>
  </r>
  <r>
    <x v="97"/>
    <x v="225"/>
    <n v="66.666666666666671"/>
    <x v="7"/>
    <x v="1"/>
  </r>
  <r>
    <x v="97"/>
    <x v="226"/>
    <n v="33.333333333333336"/>
    <x v="7"/>
    <x v="1"/>
  </r>
  <r>
    <x v="98"/>
    <x v="227"/>
    <n v="37.962962962962962"/>
    <x v="7"/>
    <x v="1"/>
  </r>
  <r>
    <x v="98"/>
    <x v="228"/>
    <n v="62.037037037037038"/>
    <x v="7"/>
    <x v="1"/>
  </r>
  <r>
    <x v="99"/>
    <x v="227"/>
    <n v="82"/>
    <x v="7"/>
    <x v="1"/>
  </r>
  <r>
    <x v="100"/>
    <x v="228"/>
    <n v="134"/>
    <x v="7"/>
    <x v="1"/>
  </r>
  <r>
    <x v="90"/>
    <x v="211"/>
    <n v="19.413919413919412"/>
    <x v="8"/>
    <x v="1"/>
  </r>
  <r>
    <x v="90"/>
    <x v="212"/>
    <n v="76.92307692307692"/>
    <x v="8"/>
    <x v="1"/>
  </r>
  <r>
    <x v="90"/>
    <x v="4"/>
    <n v="3.6630036630036629"/>
    <x v="8"/>
    <x v="1"/>
  </r>
  <r>
    <x v="91"/>
    <x v="213"/>
    <n v="23.443223443223442"/>
    <x v="8"/>
    <x v="1"/>
  </r>
  <r>
    <x v="91"/>
    <x v="214"/>
    <n v="8.4249084249084252"/>
    <x v="8"/>
    <x v="1"/>
  </r>
  <r>
    <x v="91"/>
    <x v="215"/>
    <n v="26.739926739926741"/>
    <x v="8"/>
    <x v="1"/>
  </r>
  <r>
    <x v="91"/>
    <x v="216"/>
    <n v="4.7619047619047619"/>
    <x v="8"/>
    <x v="1"/>
  </r>
  <r>
    <x v="91"/>
    <x v="217"/>
    <n v="12.454212454212454"/>
    <x v="8"/>
    <x v="1"/>
  </r>
  <r>
    <x v="91"/>
    <x v="218"/>
    <n v="0.73260073260073255"/>
    <x v="8"/>
    <x v="1"/>
  </r>
  <r>
    <x v="91"/>
    <x v="219"/>
    <n v="0.36630036630036628"/>
    <x v="8"/>
    <x v="1"/>
  </r>
  <r>
    <x v="91"/>
    <x v="220"/>
    <n v="23.076923076923077"/>
    <x v="8"/>
    <x v="1"/>
  </r>
  <r>
    <x v="92"/>
    <x v="221"/>
    <n v="23.443223443223442"/>
    <x v="8"/>
    <x v="1"/>
  </r>
  <r>
    <x v="92"/>
    <x v="222"/>
    <n v="13.186813186813186"/>
    <x v="8"/>
    <x v="1"/>
  </r>
  <r>
    <x v="92"/>
    <x v="223"/>
    <n v="40.293040293040292"/>
    <x v="8"/>
    <x v="1"/>
  </r>
  <r>
    <x v="92"/>
    <x v="224"/>
    <n v="19.413919413919412"/>
    <x v="8"/>
    <x v="1"/>
  </r>
  <r>
    <x v="92"/>
    <x v="4"/>
    <n v="3.6630036630036629"/>
    <x v="8"/>
    <x v="1"/>
  </r>
  <r>
    <x v="93"/>
    <x v="225"/>
    <n v="20"/>
    <x v="8"/>
    <x v="1"/>
  </r>
  <r>
    <x v="93"/>
    <x v="226"/>
    <n v="80"/>
    <x v="8"/>
    <x v="1"/>
  </r>
  <r>
    <x v="94"/>
    <x v="225"/>
    <n v="26.315789473684209"/>
    <x v="8"/>
    <x v="1"/>
  </r>
  <r>
    <x v="94"/>
    <x v="226"/>
    <n v="73.684210526315795"/>
    <x v="8"/>
    <x v="1"/>
  </r>
  <r>
    <x v="95"/>
    <x v="225"/>
    <n v="24.166666666666668"/>
    <x v="8"/>
    <x v="1"/>
  </r>
  <r>
    <x v="95"/>
    <x v="226"/>
    <n v="75.833333333333329"/>
    <x v="8"/>
    <x v="1"/>
  </r>
  <r>
    <x v="96"/>
    <x v="225"/>
    <n v="41.176470588235297"/>
    <x v="8"/>
    <x v="1"/>
  </r>
  <r>
    <x v="96"/>
    <x v="226"/>
    <n v="58.823529411764703"/>
    <x v="8"/>
    <x v="1"/>
  </r>
  <r>
    <x v="97"/>
    <x v="225"/>
    <n v="0"/>
    <x v="8"/>
    <x v="1"/>
  </r>
  <r>
    <x v="97"/>
    <x v="226"/>
    <n v="100"/>
    <x v="8"/>
    <x v="1"/>
  </r>
  <r>
    <x v="98"/>
    <x v="227"/>
    <n v="37.142857142857146"/>
    <x v="8"/>
    <x v="1"/>
  </r>
  <r>
    <x v="98"/>
    <x v="228"/>
    <n v="62.857142857142854"/>
    <x v="8"/>
    <x v="1"/>
  </r>
  <r>
    <x v="99"/>
    <x v="227"/>
    <n v="78"/>
    <x v="8"/>
    <x v="1"/>
  </r>
  <r>
    <x v="99"/>
    <x v="228"/>
    <n v="132"/>
    <x v="8"/>
    <x v="1"/>
  </r>
  <r>
    <x v="90"/>
    <x v="211"/>
    <n v="31.395348837209301"/>
    <x v="9"/>
    <x v="1"/>
  </r>
  <r>
    <x v="90"/>
    <x v="212"/>
    <n v="65.406976744186053"/>
    <x v="9"/>
    <x v="1"/>
  </r>
  <r>
    <x v="90"/>
    <x v="4"/>
    <n v="3.1976744186046511"/>
    <x v="9"/>
    <x v="1"/>
  </r>
  <r>
    <x v="91"/>
    <x v="213"/>
    <n v="28.197674418604652"/>
    <x v="9"/>
    <x v="1"/>
  </r>
  <r>
    <x v="91"/>
    <x v="214"/>
    <n v="15.988372093023257"/>
    <x v="9"/>
    <x v="1"/>
  </r>
  <r>
    <x v="91"/>
    <x v="215"/>
    <n v="6.9767441860465116"/>
    <x v="9"/>
    <x v="1"/>
  </r>
  <r>
    <x v="91"/>
    <x v="216"/>
    <n v="9.8837209302325579"/>
    <x v="9"/>
    <x v="1"/>
  </r>
  <r>
    <x v="91"/>
    <x v="217"/>
    <n v="2.3255813953488373"/>
    <x v="9"/>
    <x v="1"/>
  </r>
  <r>
    <x v="91"/>
    <x v="218"/>
    <n v="1.7441860465116279"/>
    <x v="9"/>
    <x v="1"/>
  </r>
  <r>
    <x v="91"/>
    <x v="219"/>
    <n v="0.29069767441860467"/>
    <x v="9"/>
    <x v="1"/>
  </r>
  <r>
    <x v="91"/>
    <x v="220"/>
    <n v="34.593023255813954"/>
    <x v="9"/>
    <x v="1"/>
  </r>
  <r>
    <x v="92"/>
    <x v="221"/>
    <n v="28.197674418604652"/>
    <x v="9"/>
    <x v="1"/>
  </r>
  <r>
    <x v="92"/>
    <x v="222"/>
    <n v="25.872093023255815"/>
    <x v="9"/>
    <x v="1"/>
  </r>
  <r>
    <x v="92"/>
    <x v="223"/>
    <n v="11.337209302325581"/>
    <x v="9"/>
    <x v="1"/>
  </r>
  <r>
    <x v="92"/>
    <x v="224"/>
    <n v="31.395348837209301"/>
    <x v="9"/>
    <x v="1"/>
  </r>
  <r>
    <x v="92"/>
    <x v="4"/>
    <n v="3.1976744186046511"/>
    <x v="9"/>
    <x v="1"/>
  </r>
  <r>
    <x v="93"/>
    <x v="225"/>
    <n v="54.054054054054056"/>
    <x v="9"/>
    <x v="1"/>
  </r>
  <r>
    <x v="93"/>
    <x v="226"/>
    <n v="45.945945945945944"/>
    <x v="9"/>
    <x v="1"/>
  </r>
  <r>
    <x v="94"/>
    <x v="225"/>
    <n v="70.833333333333329"/>
    <x v="9"/>
    <x v="1"/>
  </r>
  <r>
    <x v="94"/>
    <x v="226"/>
    <n v="29.166666666666668"/>
    <x v="9"/>
    <x v="1"/>
  </r>
  <r>
    <x v="95"/>
    <x v="225"/>
    <n v="75.581395348837205"/>
    <x v="9"/>
    <x v="1"/>
  </r>
  <r>
    <x v="95"/>
    <x v="226"/>
    <n v="24.418604651162791"/>
    <x v="9"/>
    <x v="1"/>
  </r>
  <r>
    <x v="96"/>
    <x v="225"/>
    <n v="90.909090909090907"/>
    <x v="9"/>
    <x v="1"/>
  </r>
  <r>
    <x v="96"/>
    <x v="226"/>
    <n v="9.0909090909090917"/>
    <x v="9"/>
    <x v="1"/>
  </r>
  <r>
    <x v="97"/>
    <x v="225"/>
    <n v="66.666666666666671"/>
    <x v="9"/>
    <x v="1"/>
  </r>
  <r>
    <x v="97"/>
    <x v="226"/>
    <n v="33.333333333333336"/>
    <x v="9"/>
    <x v="1"/>
  </r>
  <r>
    <x v="98"/>
    <x v="227"/>
    <n v="48.444444444444443"/>
    <x v="9"/>
    <x v="1"/>
  </r>
  <r>
    <x v="98"/>
    <x v="228"/>
    <n v="51.555555555555557"/>
    <x v="9"/>
    <x v="1"/>
  </r>
  <r>
    <x v="99"/>
    <x v="227"/>
    <n v="109"/>
    <x v="9"/>
    <x v="1"/>
  </r>
  <r>
    <x v="99"/>
    <x v="228"/>
    <n v="116"/>
    <x v="9"/>
    <x v="1"/>
  </r>
  <r>
    <x v="90"/>
    <x v="211"/>
    <n v="48.178137651821864"/>
    <x v="10"/>
    <x v="1"/>
  </r>
  <r>
    <x v="90"/>
    <x v="212"/>
    <n v="46.963562753036435"/>
    <x v="10"/>
    <x v="1"/>
  </r>
  <r>
    <x v="90"/>
    <x v="4"/>
    <n v="4.8582995951417001"/>
    <x v="10"/>
    <x v="1"/>
  </r>
  <r>
    <x v="91"/>
    <x v="213"/>
    <n v="25.910931174089068"/>
    <x v="10"/>
    <x v="1"/>
  </r>
  <r>
    <x v="91"/>
    <x v="214"/>
    <n v="2.42914979757085"/>
    <x v="10"/>
    <x v="1"/>
  </r>
  <r>
    <x v="91"/>
    <x v="215"/>
    <n v="9.3117408906882595"/>
    <x v="10"/>
    <x v="1"/>
  </r>
  <r>
    <x v="91"/>
    <x v="216"/>
    <n v="1.214574898785425"/>
    <x v="10"/>
    <x v="1"/>
  </r>
  <r>
    <x v="91"/>
    <x v="217"/>
    <n v="5.668016194331984"/>
    <x v="10"/>
    <x v="1"/>
  </r>
  <r>
    <x v="91"/>
    <x v="218"/>
    <n v="1.214574898785425"/>
    <x v="10"/>
    <x v="1"/>
  </r>
  <r>
    <x v="91"/>
    <x v="219"/>
    <n v="1.214574898785425"/>
    <x v="10"/>
    <x v="1"/>
  </r>
  <r>
    <x v="91"/>
    <x v="220"/>
    <n v="53.036437246963565"/>
    <x v="10"/>
    <x v="1"/>
  </r>
  <r>
    <x v="92"/>
    <x v="221"/>
    <n v="25.910931174089068"/>
    <x v="10"/>
    <x v="1"/>
  </r>
  <r>
    <x v="92"/>
    <x v="222"/>
    <n v="3.6437246963562755"/>
    <x v="10"/>
    <x v="1"/>
  </r>
  <r>
    <x v="92"/>
    <x v="223"/>
    <n v="17.408906882591094"/>
    <x v="10"/>
    <x v="1"/>
  </r>
  <r>
    <x v="92"/>
    <x v="224"/>
    <n v="48.178137651821864"/>
    <x v="10"/>
    <x v="1"/>
  </r>
  <r>
    <x v="92"/>
    <x v="4"/>
    <n v="4.8582995951417001"/>
    <x v="10"/>
    <x v="1"/>
  </r>
  <r>
    <x v="93"/>
    <x v="225"/>
    <n v="14.814814814814815"/>
    <x v="10"/>
    <x v="1"/>
  </r>
  <r>
    <x v="93"/>
    <x v="226"/>
    <n v="85.18518518518519"/>
    <x v="10"/>
    <x v="1"/>
  </r>
  <r>
    <x v="94"/>
    <x v="225"/>
    <n v="50"/>
    <x v="10"/>
    <x v="1"/>
  </r>
  <r>
    <x v="94"/>
    <x v="226"/>
    <n v="50"/>
    <x v="10"/>
    <x v="1"/>
  </r>
  <r>
    <x v="95"/>
    <x v="225"/>
    <n v="13.636363636363637"/>
    <x v="10"/>
    <x v="1"/>
  </r>
  <r>
    <x v="95"/>
    <x v="226"/>
    <n v="86.36363636363636"/>
    <x v="10"/>
    <x v="1"/>
  </r>
  <r>
    <x v="96"/>
    <x v="225"/>
    <n v="33.333333333333336"/>
    <x v="10"/>
    <x v="1"/>
  </r>
  <r>
    <x v="96"/>
    <x v="226"/>
    <n v="66.666666666666671"/>
    <x v="10"/>
    <x v="1"/>
  </r>
  <r>
    <x v="97"/>
    <x v="225"/>
    <n v="100"/>
    <x v="10"/>
    <x v="1"/>
  </r>
  <r>
    <x v="97"/>
    <x v="226"/>
    <n v="0"/>
    <x v="10"/>
    <x v="1"/>
  </r>
  <r>
    <x v="98"/>
    <x v="227"/>
    <n v="61.206896551724135"/>
    <x v="10"/>
    <x v="1"/>
  </r>
  <r>
    <x v="98"/>
    <x v="228"/>
    <n v="38.793103448275865"/>
    <x v="10"/>
    <x v="1"/>
  </r>
  <r>
    <x v="99"/>
    <x v="227"/>
    <n v="71"/>
    <x v="10"/>
    <x v="1"/>
  </r>
  <r>
    <x v="99"/>
    <x v="228"/>
    <n v="45"/>
    <x v="10"/>
    <x v="1"/>
  </r>
  <r>
    <x v="90"/>
    <x v="211"/>
    <n v="40.370370370370374"/>
    <x v="11"/>
    <x v="1"/>
  </r>
  <r>
    <x v="90"/>
    <x v="212"/>
    <n v="58.148148148148145"/>
    <x v="11"/>
    <x v="1"/>
  </r>
  <r>
    <x v="90"/>
    <x v="4"/>
    <n v="1.4814814814814814"/>
    <x v="11"/>
    <x v="1"/>
  </r>
  <r>
    <x v="91"/>
    <x v="213"/>
    <n v="29.62962962962963"/>
    <x v="11"/>
    <x v="1"/>
  </r>
  <r>
    <x v="91"/>
    <x v="214"/>
    <n v="10.74074074074074"/>
    <x v="11"/>
    <x v="1"/>
  </r>
  <r>
    <x v="91"/>
    <x v="215"/>
    <n v="8.8888888888888893"/>
    <x v="11"/>
    <x v="1"/>
  </r>
  <r>
    <x v="91"/>
    <x v="216"/>
    <n v="5.5555555555555554"/>
    <x v="11"/>
    <x v="1"/>
  </r>
  <r>
    <x v="91"/>
    <x v="217"/>
    <n v="2.9629629629629628"/>
    <x v="11"/>
    <x v="1"/>
  </r>
  <r>
    <x v="91"/>
    <x v="218"/>
    <n v="0"/>
    <x v="11"/>
    <x v="1"/>
  </r>
  <r>
    <x v="91"/>
    <x v="219"/>
    <n v="0.37037037037037035"/>
    <x v="11"/>
    <x v="1"/>
  </r>
  <r>
    <x v="91"/>
    <x v="220"/>
    <n v="41.851851851851855"/>
    <x v="11"/>
    <x v="1"/>
  </r>
  <r>
    <x v="92"/>
    <x v="221"/>
    <n v="29.62962962962963"/>
    <x v="11"/>
    <x v="1"/>
  </r>
  <r>
    <x v="92"/>
    <x v="222"/>
    <n v="16.296296296296298"/>
    <x v="11"/>
    <x v="1"/>
  </r>
  <r>
    <x v="92"/>
    <x v="223"/>
    <n v="12.222222222222221"/>
    <x v="11"/>
    <x v="1"/>
  </r>
  <r>
    <x v="92"/>
    <x v="224"/>
    <n v="40.370370370370374"/>
    <x v="11"/>
    <x v="1"/>
  </r>
  <r>
    <x v="92"/>
    <x v="4"/>
    <n v="1.4814814814814814"/>
    <x v="11"/>
    <x v="1"/>
  </r>
  <r>
    <x v="93"/>
    <x v="225"/>
    <n v="43.243243243243242"/>
    <x v="11"/>
    <x v="1"/>
  </r>
  <r>
    <x v="93"/>
    <x v="226"/>
    <n v="56.756756756756758"/>
    <x v="11"/>
    <x v="1"/>
  </r>
  <r>
    <x v="94"/>
    <x v="225"/>
    <n v="64.285714285714292"/>
    <x v="11"/>
    <x v="1"/>
  </r>
  <r>
    <x v="94"/>
    <x v="226"/>
    <n v="35.714285714285715"/>
    <x v="11"/>
    <x v="1"/>
  </r>
  <r>
    <x v="95"/>
    <x v="225"/>
    <n v="65.714285714285708"/>
    <x v="11"/>
    <x v="1"/>
  </r>
  <r>
    <x v="95"/>
    <x v="226"/>
    <n v="34.285714285714285"/>
    <x v="11"/>
    <x v="1"/>
  </r>
  <r>
    <x v="96"/>
    <x v="225"/>
    <n v="83.333333333333329"/>
    <x v="11"/>
    <x v="1"/>
  </r>
  <r>
    <x v="96"/>
    <x v="226"/>
    <n v="16.666666666666668"/>
    <x v="11"/>
    <x v="1"/>
  </r>
  <r>
    <x v="97"/>
    <x v="225"/>
    <n v="0"/>
    <x v="11"/>
    <x v="1"/>
  </r>
  <r>
    <x v="97"/>
    <x v="226"/>
    <n v="0"/>
    <x v="11"/>
    <x v="1"/>
  </r>
  <r>
    <x v="98"/>
    <x v="227"/>
    <n v="43.949044585987259"/>
    <x v="11"/>
    <x v="1"/>
  </r>
  <r>
    <x v="98"/>
    <x v="228"/>
    <n v="56.050955414012741"/>
    <x v="11"/>
    <x v="1"/>
  </r>
  <r>
    <x v="99"/>
    <x v="227"/>
    <n v="69"/>
    <x v="11"/>
    <x v="1"/>
  </r>
  <r>
    <x v="99"/>
    <x v="228"/>
    <n v="88"/>
    <x v="11"/>
    <x v="1"/>
  </r>
  <r>
    <x v="90"/>
    <x v="211"/>
    <n v="44.897959183673471"/>
    <x v="12"/>
    <x v="1"/>
  </r>
  <r>
    <x v="90"/>
    <x v="212"/>
    <n v="45.918367346938773"/>
    <x v="12"/>
    <x v="1"/>
  </r>
  <r>
    <x v="90"/>
    <x v="4"/>
    <n v="9.183673469387756"/>
    <x v="12"/>
    <x v="1"/>
  </r>
  <r>
    <x v="91"/>
    <x v="213"/>
    <n v="22.789115646258505"/>
    <x v="12"/>
    <x v="1"/>
  </r>
  <r>
    <x v="91"/>
    <x v="214"/>
    <n v="2.7210884353741496"/>
    <x v="12"/>
    <x v="1"/>
  </r>
  <r>
    <x v="91"/>
    <x v="215"/>
    <n v="9.8639455782312933"/>
    <x v="12"/>
    <x v="1"/>
  </r>
  <r>
    <x v="91"/>
    <x v="216"/>
    <n v="0.68027210884353739"/>
    <x v="12"/>
    <x v="1"/>
  </r>
  <r>
    <x v="91"/>
    <x v="217"/>
    <n v="6.1224489795918364"/>
    <x v="12"/>
    <x v="1"/>
  </r>
  <r>
    <x v="91"/>
    <x v="218"/>
    <n v="2.0408163265306123"/>
    <x v="12"/>
    <x v="1"/>
  </r>
  <r>
    <x v="91"/>
    <x v="219"/>
    <n v="1.7006802721088434"/>
    <x v="12"/>
    <x v="1"/>
  </r>
  <r>
    <x v="91"/>
    <x v="220"/>
    <n v="54.081632653061227"/>
    <x v="12"/>
    <x v="1"/>
  </r>
  <r>
    <x v="92"/>
    <x v="221"/>
    <n v="22.789115646258505"/>
    <x v="12"/>
    <x v="1"/>
  </r>
  <r>
    <x v="92"/>
    <x v="222"/>
    <n v="3.4013605442176869"/>
    <x v="12"/>
    <x v="1"/>
  </r>
  <r>
    <x v="92"/>
    <x v="223"/>
    <n v="19.727891156462587"/>
    <x v="12"/>
    <x v="1"/>
  </r>
  <r>
    <x v="92"/>
    <x v="224"/>
    <n v="44.897959183673471"/>
    <x v="12"/>
    <x v="1"/>
  </r>
  <r>
    <x v="92"/>
    <x v="4"/>
    <n v="9.183673469387756"/>
    <x v="12"/>
    <x v="1"/>
  </r>
  <r>
    <x v="93"/>
    <x v="225"/>
    <n v="14.634146341463415"/>
    <x v="12"/>
    <x v="1"/>
  </r>
  <r>
    <x v="93"/>
    <x v="226"/>
    <n v="85.365853658536579"/>
    <x v="12"/>
    <x v="1"/>
  </r>
  <r>
    <x v="94"/>
    <x v="225"/>
    <n v="30"/>
    <x v="12"/>
    <x v="1"/>
  </r>
  <r>
    <x v="94"/>
    <x v="226"/>
    <n v="70"/>
    <x v="12"/>
    <x v="1"/>
  </r>
  <r>
    <x v="95"/>
    <x v="225"/>
    <n v="14.285714285714286"/>
    <x v="12"/>
    <x v="1"/>
  </r>
  <r>
    <x v="95"/>
    <x v="226"/>
    <n v="85.714285714285708"/>
    <x v="12"/>
    <x v="1"/>
  </r>
  <r>
    <x v="96"/>
    <x v="225"/>
    <n v="50"/>
    <x v="12"/>
    <x v="1"/>
  </r>
  <r>
    <x v="96"/>
    <x v="226"/>
    <n v="50"/>
    <x v="12"/>
    <x v="1"/>
  </r>
  <r>
    <x v="97"/>
    <x v="225"/>
    <n v="0"/>
    <x v="12"/>
    <x v="1"/>
  </r>
  <r>
    <x v="97"/>
    <x v="226"/>
    <n v="0"/>
    <x v="12"/>
    <x v="1"/>
  </r>
  <r>
    <x v="98"/>
    <x v="227"/>
    <n v="54.074074074074076"/>
    <x v="12"/>
    <x v="1"/>
  </r>
  <r>
    <x v="98"/>
    <x v="228"/>
    <n v="45.925925925925924"/>
    <x v="12"/>
    <x v="1"/>
  </r>
  <r>
    <x v="99"/>
    <x v="227"/>
    <n v="73"/>
    <x v="12"/>
    <x v="1"/>
  </r>
  <r>
    <x v="99"/>
    <x v="228"/>
    <n v="62"/>
    <x v="12"/>
    <x v="1"/>
  </r>
  <r>
    <x v="90"/>
    <x v="211"/>
    <n v="33.974358974358971"/>
    <x v="13"/>
    <x v="1"/>
  </r>
  <r>
    <x v="90"/>
    <x v="212"/>
    <n v="62.820512820512818"/>
    <x v="13"/>
    <x v="1"/>
  </r>
  <r>
    <x v="90"/>
    <x v="4"/>
    <n v="3.2051282051282053"/>
    <x v="13"/>
    <x v="1"/>
  </r>
  <r>
    <x v="91"/>
    <x v="213"/>
    <n v="28.846153846153847"/>
    <x v="13"/>
    <x v="1"/>
  </r>
  <r>
    <x v="91"/>
    <x v="214"/>
    <n v="10.256410256410257"/>
    <x v="13"/>
    <x v="1"/>
  </r>
  <r>
    <x v="91"/>
    <x v="215"/>
    <n v="5.7692307692307692"/>
    <x v="13"/>
    <x v="1"/>
  </r>
  <r>
    <x v="91"/>
    <x v="216"/>
    <n v="6.4102564102564106"/>
    <x v="13"/>
    <x v="1"/>
  </r>
  <r>
    <x v="91"/>
    <x v="217"/>
    <n v="9.615384615384615"/>
    <x v="13"/>
    <x v="1"/>
  </r>
  <r>
    <x v="91"/>
    <x v="218"/>
    <n v="0.64102564102564108"/>
    <x v="13"/>
    <x v="1"/>
  </r>
  <r>
    <x v="91"/>
    <x v="219"/>
    <n v="1.2820512820512822"/>
    <x v="13"/>
    <x v="1"/>
  </r>
  <r>
    <x v="91"/>
    <x v="220"/>
    <n v="37.179487179487182"/>
    <x v="13"/>
    <x v="1"/>
  </r>
  <r>
    <x v="92"/>
    <x v="221"/>
    <n v="28.846153846153847"/>
    <x v="13"/>
    <x v="1"/>
  </r>
  <r>
    <x v="92"/>
    <x v="222"/>
    <n v="16.666666666666668"/>
    <x v="13"/>
    <x v="1"/>
  </r>
  <r>
    <x v="92"/>
    <x v="223"/>
    <n v="17.307692307692307"/>
    <x v="13"/>
    <x v="1"/>
  </r>
  <r>
    <x v="92"/>
    <x v="224"/>
    <n v="33.974358974358971"/>
    <x v="13"/>
    <x v="1"/>
  </r>
  <r>
    <x v="92"/>
    <x v="4"/>
    <n v="3.2051282051282053"/>
    <x v="13"/>
    <x v="1"/>
  </r>
  <r>
    <x v="93"/>
    <x v="225"/>
    <n v="45.833333333333336"/>
    <x v="13"/>
    <x v="1"/>
  </r>
  <r>
    <x v="93"/>
    <x v="226"/>
    <n v="54.166666666666664"/>
    <x v="13"/>
    <x v="1"/>
  </r>
  <r>
    <x v="94"/>
    <x v="225"/>
    <n v="81.818181818181813"/>
    <x v="13"/>
    <x v="1"/>
  </r>
  <r>
    <x v="94"/>
    <x v="226"/>
    <n v="18.181818181818183"/>
    <x v="13"/>
    <x v="1"/>
  </r>
  <r>
    <x v="95"/>
    <x v="225"/>
    <n v="50"/>
    <x v="13"/>
    <x v="1"/>
  </r>
  <r>
    <x v="95"/>
    <x v="226"/>
    <n v="50"/>
    <x v="13"/>
    <x v="1"/>
  </r>
  <r>
    <x v="96"/>
    <x v="225"/>
    <n v="60"/>
    <x v="13"/>
    <x v="1"/>
  </r>
  <r>
    <x v="96"/>
    <x v="226"/>
    <n v="40"/>
    <x v="13"/>
    <x v="1"/>
  </r>
  <r>
    <x v="97"/>
    <x v="225"/>
    <n v="0"/>
    <x v="13"/>
    <x v="1"/>
  </r>
  <r>
    <x v="97"/>
    <x v="226"/>
    <n v="100"/>
    <x v="13"/>
    <x v="1"/>
  </r>
  <r>
    <x v="98"/>
    <x v="227"/>
    <n v="52.04081632653061"/>
    <x v="13"/>
    <x v="1"/>
  </r>
  <r>
    <x v="98"/>
    <x v="228"/>
    <n v="47.95918367346939"/>
    <x v="13"/>
    <x v="1"/>
  </r>
  <r>
    <x v="99"/>
    <x v="227"/>
    <n v="51"/>
    <x v="13"/>
    <x v="1"/>
  </r>
  <r>
    <x v="99"/>
    <x v="228"/>
    <n v="47"/>
    <x v="13"/>
    <x v="1"/>
  </r>
  <r>
    <x v="90"/>
    <x v="211"/>
    <n v="18.243243243243242"/>
    <x v="14"/>
    <x v="1"/>
  </r>
  <r>
    <x v="90"/>
    <x v="212"/>
    <n v="77.027027027027032"/>
    <x v="14"/>
    <x v="1"/>
  </r>
  <r>
    <x v="90"/>
    <x v="4"/>
    <n v="4.7297297297297298"/>
    <x v="14"/>
    <x v="1"/>
  </r>
  <r>
    <x v="91"/>
    <x v="213"/>
    <n v="19.594594594594593"/>
    <x v="14"/>
    <x v="1"/>
  </r>
  <r>
    <x v="91"/>
    <x v="214"/>
    <n v="6.0810810810810807"/>
    <x v="14"/>
    <x v="1"/>
  </r>
  <r>
    <x v="91"/>
    <x v="215"/>
    <n v="28.378378378378379"/>
    <x v="14"/>
    <x v="1"/>
  </r>
  <r>
    <x v="91"/>
    <x v="216"/>
    <n v="3.3783783783783785"/>
    <x v="14"/>
    <x v="1"/>
  </r>
  <r>
    <x v="91"/>
    <x v="217"/>
    <n v="16.216216216216218"/>
    <x v="14"/>
    <x v="1"/>
  </r>
  <r>
    <x v="91"/>
    <x v="218"/>
    <n v="2.0270270270270272"/>
    <x v="14"/>
    <x v="1"/>
  </r>
  <r>
    <x v="91"/>
    <x v="219"/>
    <n v="1.3513513513513513"/>
    <x v="14"/>
    <x v="1"/>
  </r>
  <r>
    <x v="91"/>
    <x v="220"/>
    <n v="22.972972972972972"/>
    <x v="14"/>
    <x v="1"/>
  </r>
  <r>
    <x v="92"/>
    <x v="221"/>
    <n v="19.594594594594593"/>
    <x v="14"/>
    <x v="1"/>
  </r>
  <r>
    <x v="92"/>
    <x v="222"/>
    <n v="9.4594594594594597"/>
    <x v="14"/>
    <x v="1"/>
  </r>
  <r>
    <x v="92"/>
    <x v="223"/>
    <n v="47.972972972972975"/>
    <x v="14"/>
    <x v="1"/>
  </r>
  <r>
    <x v="92"/>
    <x v="224"/>
    <n v="18.243243243243242"/>
    <x v="14"/>
    <x v="1"/>
  </r>
  <r>
    <x v="92"/>
    <x v="4"/>
    <n v="4.7297297297297298"/>
    <x v="14"/>
    <x v="1"/>
  </r>
  <r>
    <x v="93"/>
    <x v="225"/>
    <n v="18.571428571428573"/>
    <x v="14"/>
    <x v="1"/>
  </r>
  <r>
    <x v="93"/>
    <x v="226"/>
    <n v="81.428571428571431"/>
    <x v="14"/>
    <x v="1"/>
  </r>
  <r>
    <x v="94"/>
    <x v="225"/>
    <n v="29.72972972972973"/>
    <x v="14"/>
    <x v="1"/>
  </r>
  <r>
    <x v="94"/>
    <x v="226"/>
    <n v="70.270270270270274"/>
    <x v="14"/>
    <x v="1"/>
  </r>
  <r>
    <x v="95"/>
    <x v="225"/>
    <n v="6.666666666666667"/>
    <x v="14"/>
    <x v="1"/>
  </r>
  <r>
    <x v="95"/>
    <x v="226"/>
    <n v="93.333333333333329"/>
    <x v="14"/>
    <x v="1"/>
  </r>
  <r>
    <x v="96"/>
    <x v="225"/>
    <n v="37.5"/>
    <x v="14"/>
    <x v="1"/>
  </r>
  <r>
    <x v="96"/>
    <x v="226"/>
    <n v="62.5"/>
    <x v="14"/>
    <x v="1"/>
  </r>
  <r>
    <x v="97"/>
    <x v="225"/>
    <n v="0"/>
    <x v="14"/>
    <x v="1"/>
  </r>
  <r>
    <x v="97"/>
    <x v="226"/>
    <n v="100"/>
    <x v="14"/>
    <x v="1"/>
  </r>
  <r>
    <x v="98"/>
    <x v="227"/>
    <n v="41.228070175438596"/>
    <x v="14"/>
    <x v="1"/>
  </r>
  <r>
    <x v="98"/>
    <x v="228"/>
    <n v="58.771929824561404"/>
    <x v="14"/>
    <x v="1"/>
  </r>
  <r>
    <x v="99"/>
    <x v="227"/>
    <n v="47"/>
    <x v="14"/>
    <x v="1"/>
  </r>
  <r>
    <x v="99"/>
    <x v="228"/>
    <n v="67"/>
    <x v="14"/>
    <x v="1"/>
  </r>
  <r>
    <x v="90"/>
    <x v="211"/>
    <n v="37.162162162162161"/>
    <x v="15"/>
    <x v="1"/>
  </r>
  <r>
    <x v="90"/>
    <x v="212"/>
    <n v="52.702702702702702"/>
    <x v="15"/>
    <x v="1"/>
  </r>
  <r>
    <x v="90"/>
    <x v="4"/>
    <n v="10.135135135135135"/>
    <x v="15"/>
    <x v="1"/>
  </r>
  <r>
    <x v="91"/>
    <x v="213"/>
    <n v="43.243243243243242"/>
    <x v="15"/>
    <x v="1"/>
  </r>
  <r>
    <x v="91"/>
    <x v="214"/>
    <n v="4.7297297297297298"/>
    <x v="15"/>
    <x v="1"/>
  </r>
  <r>
    <x v="91"/>
    <x v="215"/>
    <n v="1.3513513513513513"/>
    <x v="15"/>
    <x v="1"/>
  </r>
  <r>
    <x v="91"/>
    <x v="216"/>
    <n v="1.3513513513513513"/>
    <x v="15"/>
    <x v="1"/>
  </r>
  <r>
    <x v="91"/>
    <x v="217"/>
    <n v="1.3513513513513513"/>
    <x v="15"/>
    <x v="1"/>
  </r>
  <r>
    <x v="91"/>
    <x v="218"/>
    <n v="0.67567567567567566"/>
    <x v="15"/>
    <x v="1"/>
  </r>
  <r>
    <x v="91"/>
    <x v="219"/>
    <n v="0"/>
    <x v="15"/>
    <x v="1"/>
  </r>
  <r>
    <x v="91"/>
    <x v="220"/>
    <n v="47.297297297297298"/>
    <x v="15"/>
    <x v="1"/>
  </r>
  <r>
    <x v="92"/>
    <x v="221"/>
    <n v="43.243243243243242"/>
    <x v="15"/>
    <x v="1"/>
  </r>
  <r>
    <x v="92"/>
    <x v="222"/>
    <n v="6.0810810810810807"/>
    <x v="15"/>
    <x v="1"/>
  </r>
  <r>
    <x v="92"/>
    <x v="223"/>
    <n v="3.3783783783783785"/>
    <x v="15"/>
    <x v="1"/>
  </r>
  <r>
    <x v="92"/>
    <x v="224"/>
    <n v="37.162162162162161"/>
    <x v="15"/>
    <x v="1"/>
  </r>
  <r>
    <x v="92"/>
    <x v="4"/>
    <n v="10.135135135135135"/>
    <x v="15"/>
    <x v="1"/>
  </r>
  <r>
    <x v="93"/>
    <x v="225"/>
    <n v="25"/>
    <x v="15"/>
    <x v="1"/>
  </r>
  <r>
    <x v="93"/>
    <x v="226"/>
    <n v="75"/>
    <x v="15"/>
    <x v="1"/>
  </r>
  <r>
    <x v="94"/>
    <x v="225"/>
    <n v="66.666666666666671"/>
    <x v="15"/>
    <x v="1"/>
  </r>
  <r>
    <x v="94"/>
    <x v="226"/>
    <n v="33.333333333333336"/>
    <x v="15"/>
    <x v="1"/>
  </r>
  <r>
    <x v="95"/>
    <x v="225"/>
    <n v="60"/>
    <x v="15"/>
    <x v="1"/>
  </r>
  <r>
    <x v="95"/>
    <x v="226"/>
    <n v="40"/>
    <x v="15"/>
    <x v="1"/>
  </r>
  <r>
    <x v="96"/>
    <x v="225"/>
    <n v="80"/>
    <x v="15"/>
    <x v="1"/>
  </r>
  <r>
    <x v="96"/>
    <x v="226"/>
    <n v="20"/>
    <x v="15"/>
    <x v="1"/>
  </r>
  <r>
    <x v="97"/>
    <x v="225"/>
    <n v="100"/>
    <x v="15"/>
    <x v="1"/>
  </r>
  <r>
    <x v="97"/>
    <x v="226"/>
    <n v="0"/>
    <x v="15"/>
    <x v="1"/>
  </r>
  <r>
    <x v="98"/>
    <x v="227"/>
    <n v="73.07692307692308"/>
    <x v="15"/>
    <x v="1"/>
  </r>
  <r>
    <x v="98"/>
    <x v="228"/>
    <n v="26.923076923076923"/>
    <x v="15"/>
    <x v="1"/>
  </r>
  <r>
    <x v="99"/>
    <x v="227"/>
    <n v="57"/>
    <x v="15"/>
    <x v="1"/>
  </r>
  <r>
    <x v="100"/>
    <x v="228"/>
    <n v="21"/>
    <x v="15"/>
    <x v="1"/>
  </r>
  <r>
    <x v="90"/>
    <x v="211"/>
    <n v="38.72053872053872"/>
    <x v="16"/>
    <x v="1"/>
  </r>
  <r>
    <x v="90"/>
    <x v="212"/>
    <n v="57.239057239057239"/>
    <x v="16"/>
    <x v="1"/>
  </r>
  <r>
    <x v="90"/>
    <x v="4"/>
    <n v="4.0404040404040407"/>
    <x v="16"/>
    <x v="1"/>
  </r>
  <r>
    <x v="91"/>
    <x v="213"/>
    <n v="30.976430976430976"/>
    <x v="16"/>
    <x v="1"/>
  </r>
  <r>
    <x v="91"/>
    <x v="214"/>
    <n v="3.7037037037037037"/>
    <x v="16"/>
    <x v="1"/>
  </r>
  <r>
    <x v="91"/>
    <x v="215"/>
    <n v="9.0909090909090917"/>
    <x v="16"/>
    <x v="1"/>
  </r>
  <r>
    <x v="91"/>
    <x v="216"/>
    <n v="4.3771043771043772"/>
    <x v="16"/>
    <x v="1"/>
  </r>
  <r>
    <x v="91"/>
    <x v="217"/>
    <n v="5.3872053872053876"/>
    <x v="16"/>
    <x v="1"/>
  </r>
  <r>
    <x v="91"/>
    <x v="218"/>
    <n v="2.6936026936026938"/>
    <x v="16"/>
    <x v="1"/>
  </r>
  <r>
    <x v="91"/>
    <x v="219"/>
    <n v="1.0101010101010102"/>
    <x v="16"/>
    <x v="1"/>
  </r>
  <r>
    <x v="91"/>
    <x v="220"/>
    <n v="42.760942760942761"/>
    <x v="16"/>
    <x v="1"/>
  </r>
  <r>
    <x v="92"/>
    <x v="221"/>
    <n v="30.976430976430976"/>
    <x v="16"/>
    <x v="1"/>
  </r>
  <r>
    <x v="92"/>
    <x v="222"/>
    <n v="8.0808080808080813"/>
    <x v="16"/>
    <x v="1"/>
  </r>
  <r>
    <x v="92"/>
    <x v="223"/>
    <n v="18.181818181818183"/>
    <x v="16"/>
    <x v="1"/>
  </r>
  <r>
    <x v="92"/>
    <x v="224"/>
    <n v="38.72053872053872"/>
    <x v="16"/>
    <x v="1"/>
  </r>
  <r>
    <x v="92"/>
    <x v="4"/>
    <n v="4.0404040404040407"/>
    <x v="16"/>
    <x v="1"/>
  </r>
  <r>
    <x v="93"/>
    <x v="225"/>
    <n v="24"/>
    <x v="16"/>
    <x v="1"/>
  </r>
  <r>
    <x v="93"/>
    <x v="226"/>
    <n v="76"/>
    <x v="16"/>
    <x v="1"/>
  </r>
  <r>
    <x v="94"/>
    <x v="225"/>
    <n v="57.142857142857146"/>
    <x v="16"/>
    <x v="1"/>
  </r>
  <r>
    <x v="94"/>
    <x v="226"/>
    <n v="42.857142857142854"/>
    <x v="16"/>
    <x v="1"/>
  </r>
  <r>
    <x v="95"/>
    <x v="225"/>
    <n v="31.25"/>
    <x v="16"/>
    <x v="1"/>
  </r>
  <r>
    <x v="95"/>
    <x v="226"/>
    <n v="68.75"/>
    <x v="16"/>
    <x v="1"/>
  </r>
  <r>
    <x v="96"/>
    <x v="225"/>
    <n v="54.545454545454547"/>
    <x v="16"/>
    <x v="1"/>
  </r>
  <r>
    <x v="96"/>
    <x v="226"/>
    <n v="45.454545454545453"/>
    <x v="16"/>
    <x v="1"/>
  </r>
  <r>
    <x v="97"/>
    <x v="225"/>
    <n v="0"/>
    <x v="16"/>
    <x v="1"/>
  </r>
  <r>
    <x v="97"/>
    <x v="226"/>
    <n v="100"/>
    <x v="16"/>
    <x v="1"/>
  </r>
  <r>
    <x v="98"/>
    <x v="227"/>
    <n v="51.176470588235297"/>
    <x v="16"/>
    <x v="1"/>
  </r>
  <r>
    <x v="98"/>
    <x v="228"/>
    <n v="48.823529411764703"/>
    <x v="16"/>
    <x v="1"/>
  </r>
  <r>
    <x v="99"/>
    <x v="227"/>
    <n v="87"/>
    <x v="16"/>
    <x v="1"/>
  </r>
  <r>
    <x v="99"/>
    <x v="228"/>
    <n v="83"/>
    <x v="16"/>
    <x v="1"/>
  </r>
  <r>
    <x v="101"/>
    <x v="230"/>
    <n v="7.8729867875397757"/>
    <x v="0"/>
    <x v="0"/>
  </r>
  <r>
    <x v="101"/>
    <x v="231"/>
    <n v="8.1394923857867916"/>
    <x v="0"/>
    <x v="0"/>
  </r>
  <r>
    <x v="101"/>
    <x v="232"/>
    <n v="7.4358738199401655"/>
    <x v="0"/>
    <x v="0"/>
  </r>
  <r>
    <x v="101"/>
    <x v="233"/>
    <n v="7.5033098209441347"/>
    <x v="0"/>
    <x v="0"/>
  </r>
  <r>
    <x v="101"/>
    <x v="234"/>
    <n v="7.8009189997862789"/>
    <x v="0"/>
    <x v="0"/>
  </r>
  <r>
    <x v="101"/>
    <x v="235"/>
    <n v="7.2661998224677173"/>
    <x v="0"/>
    <x v="0"/>
  </r>
  <r>
    <x v="101"/>
    <x v="236"/>
    <n v="7.5508947469693863"/>
    <x v="0"/>
    <x v="0"/>
  </r>
  <r>
    <x v="101"/>
    <x v="237"/>
    <n v="7.4033830845771211"/>
    <x v="0"/>
    <x v="0"/>
  </r>
  <r>
    <x v="101"/>
    <x v="238"/>
    <n v="7.446118192352249"/>
    <x v="0"/>
    <x v="0"/>
  </r>
  <r>
    <x v="101"/>
    <x v="239"/>
    <n v="7.749427803761586"/>
    <x v="0"/>
    <x v="0"/>
  </r>
  <r>
    <x v="101"/>
    <x v="240"/>
    <n v="8.0056985468704944"/>
    <x v="0"/>
    <x v="0"/>
  </r>
  <r>
    <x v="101"/>
    <x v="241"/>
    <n v="8.3708250071367409"/>
    <x v="0"/>
    <x v="0"/>
  </r>
  <r>
    <x v="101"/>
    <x v="242"/>
    <n v="7.2238596491227991"/>
    <x v="0"/>
    <x v="0"/>
  </r>
  <r>
    <x v="101"/>
    <x v="243"/>
    <n v="7.0336549776417892"/>
    <x v="0"/>
    <x v="0"/>
  </r>
  <r>
    <x v="101"/>
    <x v="244"/>
    <n v="7.4301189464740638"/>
    <x v="0"/>
    <x v="0"/>
  </r>
  <r>
    <x v="101"/>
    <x v="245"/>
    <n v="7.2451553720903581"/>
    <x v="0"/>
    <x v="0"/>
  </r>
  <r>
    <x v="101"/>
    <x v="246"/>
    <n v="7.812154108131109"/>
    <x v="0"/>
    <x v="0"/>
  </r>
  <r>
    <x v="101"/>
    <x v="247"/>
    <n v="6.9408366320744408"/>
    <x v="0"/>
    <x v="0"/>
  </r>
  <r>
    <x v="101"/>
    <x v="248"/>
    <n v="7.5512367491166144"/>
    <x v="0"/>
    <x v="0"/>
  </r>
  <r>
    <x v="101"/>
    <x v="249"/>
    <n v="7.0656143608789899"/>
    <x v="0"/>
    <x v="0"/>
  </r>
  <r>
    <x v="101"/>
    <x v="250"/>
    <n v="7.0384709033357886"/>
    <x v="0"/>
    <x v="0"/>
  </r>
  <r>
    <x v="101"/>
    <x v="251"/>
    <n v="6.9447270261105318"/>
    <x v="0"/>
    <x v="0"/>
  </r>
  <r>
    <x v="101"/>
    <x v="252"/>
    <n v="6.8739469578783083"/>
    <x v="0"/>
    <x v="0"/>
  </r>
  <r>
    <x v="101"/>
    <x v="253"/>
    <n v="8.1248628216071452"/>
    <x v="0"/>
    <x v="0"/>
  </r>
  <r>
    <x v="101"/>
    <x v="254"/>
    <n v="7.5286016949152614"/>
    <x v="0"/>
    <x v="0"/>
  </r>
  <r>
    <x v="101"/>
    <x v="255"/>
    <n v="8.0045843520782594"/>
    <x v="0"/>
    <x v="0"/>
  </r>
  <r>
    <x v="101"/>
    <x v="256"/>
    <n v="7.8657882983474607"/>
    <x v="0"/>
    <x v="0"/>
  </r>
  <r>
    <x v="101"/>
    <x v="257"/>
    <n v="7.3833032083144952"/>
    <x v="0"/>
    <x v="0"/>
  </r>
  <r>
    <x v="101"/>
    <x v="258"/>
    <n v="7.3247228119839596"/>
    <x v="0"/>
    <x v="0"/>
  </r>
  <r>
    <x v="101"/>
    <x v="259"/>
    <n v="8.0459246080284679"/>
    <x v="0"/>
    <x v="0"/>
  </r>
  <r>
    <x v="101"/>
    <x v="260"/>
    <n v="7.1469331966512755"/>
    <x v="0"/>
    <x v="0"/>
  </r>
  <r>
    <x v="101"/>
    <x v="261"/>
    <n v="6.8036835065336136"/>
    <x v="0"/>
    <x v="0"/>
  </r>
  <r>
    <x v="101"/>
    <x v="262"/>
    <n v="7.3724415613466068"/>
    <x v="0"/>
    <x v="0"/>
  </r>
  <r>
    <x v="101"/>
    <x v="263"/>
    <n v="7.2055079842629004"/>
    <x v="0"/>
    <x v="0"/>
  </r>
  <r>
    <x v="101"/>
    <x v="264"/>
    <n v="6.7142084775086532"/>
    <x v="0"/>
    <x v="0"/>
  </r>
  <r>
    <x v="101"/>
    <x v="265"/>
    <n v="7.5035201853666926"/>
    <x v="0"/>
    <x v="0"/>
  </r>
  <r>
    <x v="101"/>
    <x v="230"/>
    <n v="7.4561403508771891"/>
    <x v="1"/>
    <x v="0"/>
  </r>
  <r>
    <x v="101"/>
    <x v="231"/>
    <n v="8.0395379831186045"/>
    <x v="1"/>
    <x v="0"/>
  </r>
  <r>
    <x v="101"/>
    <x v="232"/>
    <n v="6.9526266416510287"/>
    <x v="1"/>
    <x v="0"/>
  </r>
  <r>
    <x v="101"/>
    <x v="233"/>
    <n v="7.2019543973941387"/>
    <x v="1"/>
    <x v="0"/>
  </r>
  <r>
    <x v="101"/>
    <x v="234"/>
    <n v="7.3544494720965297"/>
    <x v="1"/>
    <x v="0"/>
  </r>
  <r>
    <x v="101"/>
    <x v="235"/>
    <n v="7.3646649260226198"/>
    <x v="1"/>
    <x v="0"/>
  </r>
  <r>
    <x v="101"/>
    <x v="236"/>
    <n v="7.5535864978902989"/>
    <x v="1"/>
    <x v="0"/>
  </r>
  <r>
    <x v="101"/>
    <x v="237"/>
    <n v="7.3968804159445343"/>
    <x v="1"/>
    <x v="0"/>
  </r>
  <r>
    <x v="101"/>
    <x v="238"/>
    <n v="7.6575225032147474"/>
    <x v="1"/>
    <x v="0"/>
  </r>
  <r>
    <x v="101"/>
    <x v="239"/>
    <n v="7.9061418685121243"/>
    <x v="1"/>
    <x v="0"/>
  </r>
  <r>
    <x v="101"/>
    <x v="240"/>
    <n v="7.4748819235723545"/>
    <x v="1"/>
    <x v="0"/>
  </r>
  <r>
    <x v="101"/>
    <x v="241"/>
    <n v="8.1604255319148926"/>
    <x v="1"/>
    <x v="0"/>
  </r>
  <r>
    <x v="101"/>
    <x v="242"/>
    <n v="6.9756232686980573"/>
    <x v="1"/>
    <x v="0"/>
  </r>
  <r>
    <x v="101"/>
    <x v="243"/>
    <n v="6.5281973816716929"/>
    <x v="1"/>
    <x v="0"/>
  </r>
  <r>
    <x v="101"/>
    <x v="244"/>
    <n v="6.9226078799249651"/>
    <x v="1"/>
    <x v="0"/>
  </r>
  <r>
    <x v="101"/>
    <x v="245"/>
    <n v="6.7941613062840105"/>
    <x v="1"/>
    <x v="0"/>
  </r>
  <r>
    <x v="101"/>
    <x v="246"/>
    <n v="7.862619808306718"/>
    <x v="1"/>
    <x v="0"/>
  </r>
  <r>
    <x v="101"/>
    <x v="247"/>
    <n v="6.7078861409239448"/>
    <x v="1"/>
    <x v="0"/>
  </r>
  <r>
    <x v="101"/>
    <x v="248"/>
    <n v="7.4230769230769234"/>
    <x v="1"/>
    <x v="0"/>
  </r>
  <r>
    <x v="101"/>
    <x v="249"/>
    <n v="6.8338945005611613"/>
    <x v="1"/>
    <x v="0"/>
  </r>
  <r>
    <x v="101"/>
    <x v="250"/>
    <n v="6.6287809349220925"/>
    <x v="1"/>
    <x v="0"/>
  </r>
  <r>
    <x v="101"/>
    <x v="251"/>
    <n v="6.6980198019801973"/>
    <x v="1"/>
    <x v="0"/>
  </r>
  <r>
    <x v="101"/>
    <x v="252"/>
    <n v="6.7603833865814629"/>
    <x v="1"/>
    <x v="0"/>
  </r>
  <r>
    <x v="101"/>
    <x v="253"/>
    <n v="7.6717460317460366"/>
    <x v="1"/>
    <x v="0"/>
  </r>
  <r>
    <x v="101"/>
    <x v="254"/>
    <n v="6.8495440729483255"/>
    <x v="1"/>
    <x v="0"/>
  </r>
  <r>
    <x v="101"/>
    <x v="255"/>
    <n v="7.4425855513308008"/>
    <x v="1"/>
    <x v="0"/>
  </r>
  <r>
    <x v="101"/>
    <x v="256"/>
    <n v="7.59430840502979"/>
    <x v="1"/>
    <x v="0"/>
  </r>
  <r>
    <x v="101"/>
    <x v="257"/>
    <n v="6.5582290664100054"/>
    <x v="1"/>
    <x v="0"/>
  </r>
  <r>
    <x v="101"/>
    <x v="258"/>
    <n v="6.592942345924456"/>
    <x v="1"/>
    <x v="0"/>
  </r>
  <r>
    <x v="101"/>
    <x v="259"/>
    <n v="8.1633281972264875"/>
    <x v="1"/>
    <x v="0"/>
  </r>
  <r>
    <x v="101"/>
    <x v="260"/>
    <n v="7.2607526881720341"/>
    <x v="1"/>
    <x v="0"/>
  </r>
  <r>
    <x v="101"/>
    <x v="261"/>
    <n v="6.8030797946803583"/>
    <x v="1"/>
    <x v="0"/>
  </r>
  <r>
    <x v="101"/>
    <x v="262"/>
    <n v="6.9056709713644038"/>
    <x v="1"/>
    <x v="0"/>
  </r>
  <r>
    <x v="101"/>
    <x v="263"/>
    <n v="6.9625000000000057"/>
    <x v="1"/>
    <x v="0"/>
  </r>
  <r>
    <x v="101"/>
    <x v="264"/>
    <n v="6.5788944723618048"/>
    <x v="1"/>
    <x v="0"/>
  </r>
  <r>
    <x v="101"/>
    <x v="265"/>
    <n v="7.2470102901640869"/>
    <x v="1"/>
    <x v="0"/>
  </r>
  <r>
    <x v="101"/>
    <x v="230"/>
    <n v="8.2241379310344627"/>
    <x v="2"/>
    <x v="0"/>
  </r>
  <r>
    <x v="101"/>
    <x v="231"/>
    <n v="8.2562007586810466"/>
    <x v="2"/>
    <x v="0"/>
  </r>
  <r>
    <x v="101"/>
    <x v="232"/>
    <n v="7.6804088586030455"/>
    <x v="2"/>
    <x v="0"/>
  </r>
  <r>
    <x v="101"/>
    <x v="233"/>
    <n v="7.9425252216447539"/>
    <x v="2"/>
    <x v="0"/>
  </r>
  <r>
    <x v="101"/>
    <x v="234"/>
    <n v="8.1816124469589493"/>
    <x v="2"/>
    <x v="0"/>
  </r>
  <r>
    <x v="101"/>
    <x v="235"/>
    <n v="7.4488340192043996"/>
    <x v="2"/>
    <x v="0"/>
  </r>
  <r>
    <x v="101"/>
    <x v="236"/>
    <n v="7.6156092381205367"/>
    <x v="2"/>
    <x v="0"/>
  </r>
  <r>
    <x v="101"/>
    <x v="237"/>
    <n v="7.5657425199011703"/>
    <x v="2"/>
    <x v="0"/>
  </r>
  <r>
    <x v="101"/>
    <x v="238"/>
    <n v="7.3090567051867854"/>
    <x v="2"/>
    <x v="0"/>
  </r>
  <r>
    <x v="101"/>
    <x v="239"/>
    <n v="7.5933972911963812"/>
    <x v="2"/>
    <x v="0"/>
  </r>
  <r>
    <x v="101"/>
    <x v="240"/>
    <n v="8.2607781282860149"/>
    <x v="2"/>
    <x v="0"/>
  </r>
  <r>
    <x v="101"/>
    <x v="241"/>
    <n v="8.507280910775739"/>
    <x v="2"/>
    <x v="0"/>
  </r>
  <r>
    <x v="101"/>
    <x v="242"/>
    <n v="7.3042635658914632"/>
    <x v="2"/>
    <x v="0"/>
  </r>
  <r>
    <x v="101"/>
    <x v="243"/>
    <n v="7.2992518703241878"/>
    <x v="2"/>
    <x v="0"/>
  </r>
  <r>
    <x v="101"/>
    <x v="244"/>
    <n v="7.7504363001745222"/>
    <x v="2"/>
    <x v="0"/>
  </r>
  <r>
    <x v="101"/>
    <x v="245"/>
    <n v="7.5487033523086566"/>
    <x v="2"/>
    <x v="0"/>
  </r>
  <r>
    <x v="101"/>
    <x v="246"/>
    <n v="7.9029673590504252"/>
    <x v="2"/>
    <x v="0"/>
  </r>
  <r>
    <x v="101"/>
    <x v="247"/>
    <n v="7.0072695551032194"/>
    <x v="2"/>
    <x v="0"/>
  </r>
  <r>
    <x v="101"/>
    <x v="248"/>
    <n v="7.3272946859903412"/>
    <x v="2"/>
    <x v="0"/>
  </r>
  <r>
    <x v="101"/>
    <x v="249"/>
    <n v="7.3102652825836199"/>
    <x v="2"/>
    <x v="0"/>
  </r>
  <r>
    <x v="101"/>
    <x v="250"/>
    <n v="7.5118110236220446"/>
    <x v="2"/>
    <x v="0"/>
  </r>
  <r>
    <x v="101"/>
    <x v="251"/>
    <n v="7.1042128603104189"/>
    <x v="2"/>
    <x v="0"/>
  </r>
  <r>
    <x v="101"/>
    <x v="252"/>
    <n v="6.9709228824273026"/>
    <x v="2"/>
    <x v="0"/>
  </r>
  <r>
    <x v="101"/>
    <x v="253"/>
    <n v="8.2147734326505617"/>
    <x v="2"/>
    <x v="0"/>
  </r>
  <r>
    <x v="101"/>
    <x v="254"/>
    <n v="7.7763300760043439"/>
    <x v="2"/>
    <x v="0"/>
  </r>
  <r>
    <x v="101"/>
    <x v="255"/>
    <n v="8.2286141202838987"/>
    <x v="2"/>
    <x v="0"/>
  </r>
  <r>
    <x v="101"/>
    <x v="256"/>
    <n v="7.9935622317596557"/>
    <x v="2"/>
    <x v="0"/>
  </r>
  <r>
    <x v="101"/>
    <x v="257"/>
    <n v="7.5911549475023783"/>
    <x v="2"/>
    <x v="0"/>
  </r>
  <r>
    <x v="101"/>
    <x v="258"/>
    <n v="7.7437269989963378"/>
    <x v="2"/>
    <x v="0"/>
  </r>
  <r>
    <x v="101"/>
    <x v="259"/>
    <n v="8.0241796200345394"/>
    <x v="2"/>
    <x v="0"/>
  </r>
  <r>
    <x v="101"/>
    <x v="260"/>
    <n v="7.012705882352944"/>
    <x v="2"/>
    <x v="0"/>
  </r>
  <r>
    <x v="101"/>
    <x v="261"/>
    <n v="6.7431982232093279"/>
    <x v="2"/>
    <x v="0"/>
  </r>
  <r>
    <x v="101"/>
    <x v="262"/>
    <n v="7.50452290633209"/>
    <x v="2"/>
    <x v="0"/>
  </r>
  <r>
    <x v="101"/>
    <x v="263"/>
    <n v="7.3404390709513256"/>
    <x v="2"/>
    <x v="0"/>
  </r>
  <r>
    <x v="101"/>
    <x v="264"/>
    <n v="6.7489819662594535"/>
    <x v="2"/>
    <x v="0"/>
  </r>
  <r>
    <x v="101"/>
    <x v="265"/>
    <n v="7.6624573516645542"/>
    <x v="2"/>
    <x v="0"/>
  </r>
  <r>
    <x v="101"/>
    <x v="230"/>
    <n v="7.8533916849015322"/>
    <x v="3"/>
    <x v="0"/>
  </r>
  <r>
    <x v="101"/>
    <x v="231"/>
    <n v="8.2618492618492727"/>
    <x v="3"/>
    <x v="0"/>
  </r>
  <r>
    <x v="101"/>
    <x v="232"/>
    <n v="7.6063055780113089"/>
    <x v="3"/>
    <x v="0"/>
  </r>
  <r>
    <x v="101"/>
    <x v="233"/>
    <n v="7.3728675873273808"/>
    <x v="3"/>
    <x v="0"/>
  </r>
  <r>
    <x v="101"/>
    <x v="234"/>
    <n v="7.6225941422594135"/>
    <x v="3"/>
    <x v="0"/>
  </r>
  <r>
    <x v="101"/>
    <x v="235"/>
    <n v="6.8625840179238295"/>
    <x v="3"/>
    <x v="0"/>
  </r>
  <r>
    <x v="101"/>
    <x v="236"/>
    <n v="7.2399049881235129"/>
    <x v="3"/>
    <x v="0"/>
  </r>
  <r>
    <x v="101"/>
    <x v="237"/>
    <n v="6.8506191950464297"/>
    <x v="3"/>
    <x v="0"/>
  </r>
  <r>
    <x v="101"/>
    <x v="238"/>
    <n v="7.3131462333825707"/>
    <x v="3"/>
    <x v="0"/>
  </r>
  <r>
    <x v="101"/>
    <x v="239"/>
    <n v="7.7773556231002976"/>
    <x v="3"/>
    <x v="0"/>
  </r>
  <r>
    <x v="101"/>
    <x v="240"/>
    <n v="7.9686588921282802"/>
    <x v="3"/>
    <x v="0"/>
  </r>
  <r>
    <x v="101"/>
    <x v="241"/>
    <n v="8.3017621145374356"/>
    <x v="3"/>
    <x v="0"/>
  </r>
  <r>
    <x v="101"/>
    <x v="242"/>
    <n v="7.0649953574744684"/>
    <x v="3"/>
    <x v="0"/>
  </r>
  <r>
    <x v="101"/>
    <x v="243"/>
    <n v="6.85067114093959"/>
    <x v="3"/>
    <x v="0"/>
  </r>
  <r>
    <x v="101"/>
    <x v="244"/>
    <n v="7.4138559708295384"/>
    <x v="3"/>
    <x v="0"/>
  </r>
  <r>
    <x v="101"/>
    <x v="245"/>
    <n v="7.4244741873804898"/>
    <x v="3"/>
    <x v="0"/>
  </r>
  <r>
    <x v="101"/>
    <x v="246"/>
    <n v="7.7108655616943036"/>
    <x v="3"/>
    <x v="0"/>
  </r>
  <r>
    <x v="101"/>
    <x v="247"/>
    <n v="6.9925023430178035"/>
    <x v="3"/>
    <x v="0"/>
  </r>
  <r>
    <x v="101"/>
    <x v="248"/>
    <n v="7.9251207729468698"/>
    <x v="3"/>
    <x v="0"/>
  </r>
  <r>
    <x v="101"/>
    <x v="249"/>
    <n v="6.9891067538126359"/>
    <x v="3"/>
    <x v="0"/>
  </r>
  <r>
    <x v="101"/>
    <x v="250"/>
    <n v="6.5985748218527291"/>
    <x v="3"/>
    <x v="0"/>
  </r>
  <r>
    <x v="101"/>
    <x v="251"/>
    <n v="6.7836990595611306"/>
    <x v="3"/>
    <x v="0"/>
  </r>
  <r>
    <x v="101"/>
    <x v="252"/>
    <n v="6.8653846153846141"/>
    <x v="3"/>
    <x v="0"/>
  </r>
  <r>
    <x v="101"/>
    <x v="253"/>
    <n v="8.3304431599229236"/>
    <x v="3"/>
    <x v="0"/>
  </r>
  <r>
    <x v="101"/>
    <x v="254"/>
    <n v="7.7963446475195806"/>
    <x v="3"/>
    <x v="0"/>
  </r>
  <r>
    <x v="101"/>
    <x v="255"/>
    <n v="8.1151832460733093"/>
    <x v="3"/>
    <x v="0"/>
  </r>
  <r>
    <x v="101"/>
    <x v="256"/>
    <n v="8.0502793296089443"/>
    <x v="3"/>
    <x v="0"/>
  </r>
  <r>
    <x v="101"/>
    <x v="257"/>
    <n v="7.2662819455894603"/>
    <x v="3"/>
    <x v="0"/>
  </r>
  <r>
    <x v="101"/>
    <x v="258"/>
    <n v="7.1099656357388312"/>
    <x v="3"/>
    <x v="0"/>
  </r>
  <r>
    <x v="101"/>
    <x v="259"/>
    <n v="8.1845493562231617"/>
    <x v="3"/>
    <x v="0"/>
  </r>
  <r>
    <x v="101"/>
    <x v="260"/>
    <n v="7.608964451313752"/>
    <x v="3"/>
    <x v="0"/>
  </r>
  <r>
    <x v="101"/>
    <x v="261"/>
    <n v="6.8045789043336002"/>
    <x v="3"/>
    <x v="0"/>
  </r>
  <r>
    <x v="101"/>
    <x v="262"/>
    <n v="7.773087071240103"/>
    <x v="3"/>
    <x v="0"/>
  </r>
  <r>
    <x v="101"/>
    <x v="263"/>
    <n v="7.3671726755218172"/>
    <x v="3"/>
    <x v="0"/>
  </r>
  <r>
    <x v="101"/>
    <x v="264"/>
    <n v="6.7192832764505086"/>
    <x v="3"/>
    <x v="0"/>
  </r>
  <r>
    <x v="101"/>
    <x v="265"/>
    <n v="7.4799614908540697"/>
    <x v="3"/>
    <x v="0"/>
  </r>
  <r>
    <x v="101"/>
    <x v="230"/>
    <n v="7.4976700838769812"/>
    <x v="4"/>
    <x v="0"/>
  </r>
  <r>
    <x v="101"/>
    <x v="231"/>
    <n v="7.9903100775193918"/>
    <x v="4"/>
    <x v="0"/>
  </r>
  <r>
    <x v="101"/>
    <x v="232"/>
    <n v="7.337365591397857"/>
    <x v="4"/>
    <x v="0"/>
  </r>
  <r>
    <x v="101"/>
    <x v="233"/>
    <n v="6.8926096997690491"/>
    <x v="4"/>
    <x v="0"/>
  </r>
  <r>
    <x v="101"/>
    <x v="234"/>
    <n v="7.450450450450445"/>
    <x v="4"/>
    <x v="0"/>
  </r>
  <r>
    <x v="101"/>
    <x v="235"/>
    <n v="6.9989847715736131"/>
    <x v="4"/>
    <x v="0"/>
  </r>
  <r>
    <x v="101"/>
    <x v="236"/>
    <n v="7.698275862068968"/>
    <x v="4"/>
    <x v="0"/>
  </r>
  <r>
    <x v="101"/>
    <x v="237"/>
    <n v="7.3694736842105257"/>
    <x v="4"/>
    <x v="0"/>
  </r>
  <r>
    <x v="101"/>
    <x v="238"/>
    <n v="7.4453125"/>
    <x v="4"/>
    <x v="0"/>
  </r>
  <r>
    <x v="101"/>
    <x v="239"/>
    <n v="7.6156941649899297"/>
    <x v="4"/>
    <x v="0"/>
  </r>
  <r>
    <x v="101"/>
    <x v="240"/>
    <n v="7.7448210922787126"/>
    <x v="4"/>
    <x v="0"/>
  </r>
  <r>
    <x v="101"/>
    <x v="241"/>
    <n v="8.0793201133144485"/>
    <x v="4"/>
    <x v="0"/>
  </r>
  <r>
    <x v="101"/>
    <x v="242"/>
    <n v="7.0725689404934631"/>
    <x v="4"/>
    <x v="0"/>
  </r>
  <r>
    <x v="101"/>
    <x v="243"/>
    <n v="7.3434835566382484"/>
    <x v="4"/>
    <x v="0"/>
  </r>
  <r>
    <x v="101"/>
    <x v="244"/>
    <n v="7.3217477656405068"/>
    <x v="4"/>
    <x v="0"/>
  </r>
  <r>
    <x v="101"/>
    <x v="245"/>
    <n v="6.921679909194089"/>
    <x v="4"/>
    <x v="0"/>
  </r>
  <r>
    <x v="101"/>
    <x v="246"/>
    <n v="7.626984126984123"/>
    <x v="4"/>
    <x v="0"/>
  </r>
  <r>
    <x v="101"/>
    <x v="247"/>
    <n v="6.6770938446014059"/>
    <x v="4"/>
    <x v="0"/>
  </r>
  <r>
    <x v="101"/>
    <x v="248"/>
    <n v="7.3586206896551776"/>
    <x v="4"/>
    <x v="0"/>
  </r>
  <r>
    <x v="101"/>
    <x v="249"/>
    <n v="6.7725631768953072"/>
    <x v="4"/>
    <x v="0"/>
  </r>
  <r>
    <x v="101"/>
    <x v="250"/>
    <n v="6.5889967637540492"/>
    <x v="4"/>
    <x v="0"/>
  </r>
  <r>
    <x v="101"/>
    <x v="251"/>
    <n v="7.1566666666666645"/>
    <x v="4"/>
    <x v="0"/>
  </r>
  <r>
    <x v="101"/>
    <x v="252"/>
    <n v="6.6983050847457664"/>
    <x v="4"/>
    <x v="0"/>
  </r>
  <r>
    <x v="101"/>
    <x v="253"/>
    <n v="8.1084337349397551"/>
    <x v="4"/>
    <x v="0"/>
  </r>
  <r>
    <x v="101"/>
    <x v="254"/>
    <n v="7.8305084745762699"/>
    <x v="4"/>
    <x v="0"/>
  </r>
  <r>
    <x v="101"/>
    <x v="255"/>
    <n v="8.0303030303030205"/>
    <x v="4"/>
    <x v="0"/>
  </r>
  <r>
    <x v="101"/>
    <x v="256"/>
    <n v="7.814404432132962"/>
    <x v="4"/>
    <x v="0"/>
  </r>
  <r>
    <x v="101"/>
    <x v="257"/>
    <n v="7.7535667963683563"/>
    <x v="4"/>
    <x v="0"/>
  </r>
  <r>
    <x v="101"/>
    <x v="258"/>
    <n v="7.4523160762942826"/>
    <x v="4"/>
    <x v="0"/>
  </r>
  <r>
    <x v="101"/>
    <x v="259"/>
    <n v="7.7845373891001284"/>
    <x v="4"/>
    <x v="0"/>
  </r>
  <r>
    <x v="101"/>
    <x v="260"/>
    <n v="6.7139959432048624"/>
    <x v="4"/>
    <x v="0"/>
  </r>
  <r>
    <x v="101"/>
    <x v="261"/>
    <n v="6.3633540372670838"/>
    <x v="4"/>
    <x v="0"/>
  </r>
  <r>
    <x v="101"/>
    <x v="262"/>
    <n v="7.2203389830508451"/>
    <x v="4"/>
    <x v="0"/>
  </r>
  <r>
    <x v="101"/>
    <x v="263"/>
    <n v="6.8870056497175112"/>
    <x v="4"/>
    <x v="0"/>
  </r>
  <r>
    <x v="101"/>
    <x v="264"/>
    <n v="6.2398720682302775"/>
    <x v="4"/>
    <x v="0"/>
  </r>
  <r>
    <x v="101"/>
    <x v="265"/>
    <n v="7.3387722250676815"/>
    <x v="4"/>
    <x v="0"/>
  </r>
  <r>
    <x v="101"/>
    <x v="230"/>
    <n v="7.8089887640449422"/>
    <x v="5"/>
    <x v="0"/>
  </r>
  <r>
    <x v="101"/>
    <x v="231"/>
    <n v="8.4615384615384635"/>
    <x v="5"/>
    <x v="0"/>
  </r>
  <r>
    <x v="101"/>
    <x v="232"/>
    <n v="8.0764705882352956"/>
    <x v="5"/>
    <x v="0"/>
  </r>
  <r>
    <x v="101"/>
    <x v="233"/>
    <n v="7.5736842105263165"/>
    <x v="5"/>
    <x v="0"/>
  </r>
  <r>
    <x v="101"/>
    <x v="234"/>
    <n v="7.913793103448274"/>
    <x v="5"/>
    <x v="0"/>
  </r>
  <r>
    <x v="101"/>
    <x v="235"/>
    <n v="7.75"/>
    <x v="5"/>
    <x v="0"/>
  </r>
  <r>
    <x v="101"/>
    <x v="236"/>
    <n v="8.0613026819923341"/>
    <x v="5"/>
    <x v="0"/>
  </r>
  <r>
    <x v="101"/>
    <x v="237"/>
    <n v="8.0158730158730158"/>
    <x v="5"/>
    <x v="0"/>
  </r>
  <r>
    <x v="101"/>
    <x v="238"/>
    <n v="8.0787401574803059"/>
    <x v="5"/>
    <x v="0"/>
  </r>
  <r>
    <x v="101"/>
    <x v="239"/>
    <n v="8.0960000000000019"/>
    <x v="5"/>
    <x v="0"/>
  </r>
  <r>
    <x v="101"/>
    <x v="240"/>
    <n v="8.0992366412213741"/>
    <x v="5"/>
    <x v="0"/>
  </r>
  <r>
    <x v="101"/>
    <x v="241"/>
    <n v="8.3141762452107209"/>
    <x v="5"/>
    <x v="0"/>
  </r>
  <r>
    <x v="101"/>
    <x v="242"/>
    <n v="7.4640522875816977"/>
    <x v="5"/>
    <x v="0"/>
  </r>
  <r>
    <x v="101"/>
    <x v="243"/>
    <n v="7.6363636363636376"/>
    <x v="5"/>
    <x v="0"/>
  </r>
  <r>
    <x v="101"/>
    <x v="244"/>
    <n v="7.746987951807232"/>
    <x v="5"/>
    <x v="0"/>
  </r>
  <r>
    <x v="101"/>
    <x v="245"/>
    <n v="7.4867256637168165"/>
    <x v="5"/>
    <x v="0"/>
  </r>
  <r>
    <x v="101"/>
    <x v="246"/>
    <n v="8.0634920634920668"/>
    <x v="5"/>
    <x v="0"/>
  </r>
  <r>
    <x v="101"/>
    <x v="247"/>
    <n v="7.3127572016460904"/>
    <x v="5"/>
    <x v="0"/>
  </r>
  <r>
    <x v="101"/>
    <x v="248"/>
    <n v="7.9629629629629655"/>
    <x v="5"/>
    <x v="0"/>
  </r>
  <r>
    <x v="101"/>
    <x v="249"/>
    <n v="7.7040816326530592"/>
    <x v="5"/>
    <x v="0"/>
  </r>
  <r>
    <x v="101"/>
    <x v="250"/>
    <n v="7.6590909090909101"/>
    <x v="5"/>
    <x v="0"/>
  </r>
  <r>
    <x v="101"/>
    <x v="251"/>
    <n v="7.9680851063829783"/>
    <x v="5"/>
    <x v="0"/>
  </r>
  <r>
    <x v="101"/>
    <x v="252"/>
    <n v="7.2222222222222223"/>
    <x v="5"/>
    <x v="0"/>
  </r>
  <r>
    <x v="101"/>
    <x v="253"/>
    <n v="8.5514403292180994"/>
    <x v="5"/>
    <x v="0"/>
  </r>
  <r>
    <x v="101"/>
    <x v="254"/>
    <n v="8.5813953488372086"/>
    <x v="5"/>
    <x v="0"/>
  </r>
  <r>
    <x v="101"/>
    <x v="255"/>
    <n v="8.4175824175824179"/>
    <x v="5"/>
    <x v="0"/>
  </r>
  <r>
    <x v="101"/>
    <x v="256"/>
    <n v="8.4615384615384652"/>
    <x v="5"/>
    <x v="0"/>
  </r>
  <r>
    <x v="101"/>
    <x v="257"/>
    <n v="8.1142857142857157"/>
    <x v="5"/>
    <x v="0"/>
  </r>
  <r>
    <x v="101"/>
    <x v="258"/>
    <n v="7.8756476683937775"/>
    <x v="5"/>
    <x v="0"/>
  </r>
  <r>
    <x v="101"/>
    <x v="259"/>
    <n v="8.0227272727272698"/>
    <x v="5"/>
    <x v="0"/>
  </r>
  <r>
    <x v="101"/>
    <x v="260"/>
    <n v="7.5"/>
    <x v="5"/>
    <x v="0"/>
  </r>
  <r>
    <x v="101"/>
    <x v="261"/>
    <n v="7.0474308300395219"/>
    <x v="5"/>
    <x v="0"/>
  </r>
  <r>
    <x v="101"/>
    <x v="262"/>
    <n v="7.6244897959183646"/>
    <x v="5"/>
    <x v="0"/>
  </r>
  <r>
    <x v="101"/>
    <x v="263"/>
    <n v="7.4244897959183653"/>
    <x v="5"/>
    <x v="0"/>
  </r>
  <r>
    <x v="101"/>
    <x v="264"/>
    <n v="6.9920318725099611"/>
    <x v="5"/>
    <x v="0"/>
  </r>
  <r>
    <x v="101"/>
    <x v="265"/>
    <n v="7.8540207340991852"/>
    <x v="5"/>
    <x v="0"/>
  </r>
  <r>
    <x v="101"/>
    <x v="230"/>
    <n v="7.4818181818181761"/>
    <x v="6"/>
    <x v="0"/>
  </r>
  <r>
    <x v="101"/>
    <x v="231"/>
    <n v="7.8861386138613838"/>
    <x v="6"/>
    <x v="0"/>
  </r>
  <r>
    <x v="101"/>
    <x v="232"/>
    <n v="7.4647887323943687"/>
    <x v="6"/>
    <x v="0"/>
  </r>
  <r>
    <x v="101"/>
    <x v="233"/>
    <n v="6.9152542372881358"/>
    <x v="6"/>
    <x v="0"/>
  </r>
  <r>
    <x v="101"/>
    <x v="234"/>
    <n v="7.3406593406593421"/>
    <x v="6"/>
    <x v="0"/>
  </r>
  <r>
    <x v="101"/>
    <x v="235"/>
    <n v="6.9019607843137258"/>
    <x v="6"/>
    <x v="0"/>
  </r>
  <r>
    <x v="101"/>
    <x v="236"/>
    <n v="7.6511627906976765"/>
    <x v="6"/>
    <x v="0"/>
  </r>
  <r>
    <x v="101"/>
    <x v="237"/>
    <n v="7.1463414634146334"/>
    <x v="6"/>
    <x v="0"/>
  </r>
  <r>
    <x v="101"/>
    <x v="238"/>
    <n v="7.2216981132075491"/>
    <x v="6"/>
    <x v="0"/>
  </r>
  <r>
    <x v="101"/>
    <x v="239"/>
    <n v="7.2390243902439027"/>
    <x v="6"/>
    <x v="0"/>
  </r>
  <r>
    <x v="101"/>
    <x v="240"/>
    <n v="7.3640552995391699"/>
    <x v="6"/>
    <x v="0"/>
  </r>
  <r>
    <x v="101"/>
    <x v="241"/>
    <n v="7.8842592592592577"/>
    <x v="6"/>
    <x v="0"/>
  </r>
  <r>
    <x v="101"/>
    <x v="242"/>
    <n v="6.75"/>
    <x v="6"/>
    <x v="0"/>
  </r>
  <r>
    <x v="101"/>
    <x v="243"/>
    <n v="7.2928176795580146"/>
    <x v="6"/>
    <x v="0"/>
  </r>
  <r>
    <x v="101"/>
    <x v="244"/>
    <n v="7.1792452830188669"/>
    <x v="6"/>
    <x v="0"/>
  </r>
  <r>
    <x v="101"/>
    <x v="245"/>
    <n v="6.64"/>
    <x v="6"/>
    <x v="0"/>
  </r>
  <r>
    <x v="101"/>
    <x v="246"/>
    <n v="7.349282296650717"/>
    <x v="6"/>
    <x v="0"/>
  </r>
  <r>
    <x v="101"/>
    <x v="247"/>
    <n v="6.6618357487922699"/>
    <x v="6"/>
    <x v="0"/>
  </r>
  <r>
    <x v="101"/>
    <x v="248"/>
    <n v="6.78481012658228"/>
    <x v="6"/>
    <x v="0"/>
  </r>
  <r>
    <x v="101"/>
    <x v="249"/>
    <n v="6"/>
    <x v="6"/>
    <x v="0"/>
  </r>
  <r>
    <x v="101"/>
    <x v="250"/>
    <n v="6.333333333333333"/>
    <x v="6"/>
    <x v="0"/>
  </r>
  <r>
    <x v="101"/>
    <x v="251"/>
    <n v="6.65"/>
    <x v="6"/>
    <x v="0"/>
  </r>
  <r>
    <x v="101"/>
    <x v="252"/>
    <n v="6.1090909090909076"/>
    <x v="6"/>
    <x v="0"/>
  </r>
  <r>
    <x v="101"/>
    <x v="253"/>
    <n v="7.9378531073446341"/>
    <x v="6"/>
    <x v="0"/>
  </r>
  <r>
    <x v="101"/>
    <x v="254"/>
    <n v="7.6923076923076916"/>
    <x v="6"/>
    <x v="0"/>
  </r>
  <r>
    <x v="101"/>
    <x v="255"/>
    <n v="7.9642857142857144"/>
    <x v="6"/>
    <x v="0"/>
  </r>
  <r>
    <x v="101"/>
    <x v="256"/>
    <n v="7.6111111111111116"/>
    <x v="6"/>
    <x v="0"/>
  </r>
  <r>
    <x v="101"/>
    <x v="257"/>
    <n v="7.8571428571428559"/>
    <x v="6"/>
    <x v="0"/>
  </r>
  <r>
    <x v="101"/>
    <x v="258"/>
    <n v="7.4248366013071898"/>
    <x v="6"/>
    <x v="0"/>
  </r>
  <r>
    <x v="101"/>
    <x v="259"/>
    <n v="7.590643274853802"/>
    <x v="6"/>
    <x v="0"/>
  </r>
  <r>
    <x v="101"/>
    <x v="260"/>
    <n v="5.7594936708860729"/>
    <x v="6"/>
    <x v="0"/>
  </r>
  <r>
    <x v="101"/>
    <x v="261"/>
    <n v="6.1641025641025617"/>
    <x v="6"/>
    <x v="0"/>
  </r>
  <r>
    <x v="101"/>
    <x v="262"/>
    <n v="7.0101522842639632"/>
    <x v="6"/>
    <x v="0"/>
  </r>
  <r>
    <x v="101"/>
    <x v="263"/>
    <n v="6.7126436781609193"/>
    <x v="6"/>
    <x v="0"/>
  </r>
  <r>
    <x v="101"/>
    <x v="264"/>
    <n v="5.9526315789473694"/>
    <x v="6"/>
    <x v="0"/>
  </r>
  <r>
    <x v="101"/>
    <x v="265"/>
    <n v="7.1613935300391018"/>
    <x v="6"/>
    <x v="0"/>
  </r>
  <r>
    <x v="101"/>
    <x v="230"/>
    <n v="7.1777777777777763"/>
    <x v="7"/>
    <x v="0"/>
  </r>
  <r>
    <x v="101"/>
    <x v="231"/>
    <n v="7.6730769230769242"/>
    <x v="7"/>
    <x v="0"/>
  </r>
  <r>
    <x v="101"/>
    <x v="232"/>
    <n v="6.9508196721311499"/>
    <x v="7"/>
    <x v="0"/>
  </r>
  <r>
    <x v="101"/>
    <x v="233"/>
    <n v="6.1918819188191856"/>
    <x v="7"/>
    <x v="0"/>
  </r>
  <r>
    <x v="101"/>
    <x v="234"/>
    <n v="7.133828996282527"/>
    <x v="7"/>
    <x v="0"/>
  </r>
  <r>
    <x v="101"/>
    <x v="235"/>
    <n v="6.3321167883211702"/>
    <x v="7"/>
    <x v="0"/>
  </r>
  <r>
    <x v="101"/>
    <x v="236"/>
    <n v="7.5457516339869271"/>
    <x v="7"/>
    <x v="0"/>
  </r>
  <r>
    <x v="101"/>
    <x v="237"/>
    <n v="6.9665427509293689"/>
    <x v="7"/>
    <x v="0"/>
  </r>
  <r>
    <x v="101"/>
    <x v="238"/>
    <n v="7.1092715231788102"/>
    <x v="7"/>
    <x v="0"/>
  </r>
  <r>
    <x v="101"/>
    <x v="239"/>
    <n v="7.1770833333333348"/>
    <x v="7"/>
    <x v="0"/>
  </r>
  <r>
    <x v="101"/>
    <x v="240"/>
    <n v="7.5852090032154322"/>
    <x v="7"/>
    <x v="0"/>
  </r>
  <r>
    <x v="101"/>
    <x v="241"/>
    <n v="7.8942307692307647"/>
    <x v="7"/>
    <x v="0"/>
  </r>
  <r>
    <x v="101"/>
    <x v="242"/>
    <n v="6.9230769230769242"/>
    <x v="7"/>
    <x v="0"/>
  </r>
  <r>
    <x v="101"/>
    <x v="243"/>
    <n v="7.2569169960474298"/>
    <x v="7"/>
    <x v="0"/>
  </r>
  <r>
    <x v="101"/>
    <x v="244"/>
    <n v="7.1103448275862053"/>
    <x v="7"/>
    <x v="0"/>
  </r>
  <r>
    <x v="101"/>
    <x v="245"/>
    <n v="6.5433070866141732"/>
    <x v="7"/>
    <x v="0"/>
  </r>
  <r>
    <x v="101"/>
    <x v="246"/>
    <n v="7.3999999999999941"/>
    <x v="7"/>
    <x v="0"/>
  </r>
  <r>
    <x v="101"/>
    <x v="247"/>
    <n v="5.8586206896551767"/>
    <x v="7"/>
    <x v="0"/>
  </r>
  <r>
    <x v="101"/>
    <x v="248"/>
    <n v="6.7669902912621351"/>
    <x v="7"/>
    <x v="0"/>
  </r>
  <r>
    <x v="101"/>
    <x v="249"/>
    <n v="6.078125"/>
    <x v="7"/>
    <x v="0"/>
  </r>
  <r>
    <x v="101"/>
    <x v="250"/>
    <n v="6.1294117647058828"/>
    <x v="7"/>
    <x v="0"/>
  </r>
  <r>
    <x v="101"/>
    <x v="251"/>
    <n v="6.5"/>
    <x v="7"/>
    <x v="0"/>
  </r>
  <r>
    <x v="101"/>
    <x v="252"/>
    <n v="6.1111111111111116"/>
    <x v="7"/>
    <x v="0"/>
  </r>
  <r>
    <x v="101"/>
    <x v="253"/>
    <n v="7.665024630541871"/>
    <x v="7"/>
    <x v="0"/>
  </r>
  <r>
    <x v="101"/>
    <x v="254"/>
    <n v="7.328125"/>
    <x v="7"/>
    <x v="0"/>
  </r>
  <r>
    <x v="101"/>
    <x v="255"/>
    <n v="7.7241379310344831"/>
    <x v="7"/>
    <x v="0"/>
  </r>
  <r>
    <x v="101"/>
    <x v="256"/>
    <n v="7.40625"/>
    <x v="7"/>
    <x v="0"/>
  </r>
  <r>
    <x v="101"/>
    <x v="257"/>
    <n v="7.4795918367346923"/>
    <x v="7"/>
    <x v="0"/>
  </r>
  <r>
    <x v="101"/>
    <x v="258"/>
    <n v="7.2"/>
    <x v="7"/>
    <x v="0"/>
  </r>
  <r>
    <x v="101"/>
    <x v="259"/>
    <n v="7.4577114427860707"/>
    <x v="7"/>
    <x v="0"/>
  </r>
  <r>
    <x v="101"/>
    <x v="260"/>
    <n v="6.1592920353982326"/>
    <x v="7"/>
    <x v="0"/>
  </r>
  <r>
    <x v="101"/>
    <x v="261"/>
    <n v="5.523985239852399"/>
    <x v="7"/>
    <x v="0"/>
  </r>
  <r>
    <x v="101"/>
    <x v="262"/>
    <n v="6.9402985074626873"/>
    <x v="7"/>
    <x v="0"/>
  </r>
  <r>
    <x v="101"/>
    <x v="263"/>
    <n v="6.5622489959839383"/>
    <x v="7"/>
    <x v="0"/>
  </r>
  <r>
    <x v="101"/>
    <x v="264"/>
    <n v="5.468401486988844"/>
    <x v="7"/>
    <x v="0"/>
  </r>
  <r>
    <x v="101"/>
    <x v="265"/>
    <n v="6.9463522094078005"/>
    <x v="7"/>
    <x v="0"/>
  </r>
  <r>
    <x v="101"/>
    <x v="230"/>
    <n v="7.5756457564575657"/>
    <x v="8"/>
    <x v="0"/>
  </r>
  <r>
    <x v="101"/>
    <x v="231"/>
    <n v="7.9806201550387552"/>
    <x v="8"/>
    <x v="0"/>
  </r>
  <r>
    <x v="101"/>
    <x v="232"/>
    <n v="7.0744680851063855"/>
    <x v="8"/>
    <x v="0"/>
  </r>
  <r>
    <x v="101"/>
    <x v="233"/>
    <n v="7.1403508771929829"/>
    <x v="8"/>
    <x v="0"/>
  </r>
  <r>
    <x v="101"/>
    <x v="234"/>
    <n v="7.4390243902438984"/>
    <x v="8"/>
    <x v="0"/>
  </r>
  <r>
    <x v="101"/>
    <x v="235"/>
    <n v="7.0509803921568643"/>
    <x v="8"/>
    <x v="0"/>
  </r>
  <r>
    <x v="101"/>
    <x v="236"/>
    <n v="7.5534351145038183"/>
    <x v="8"/>
    <x v="0"/>
  </r>
  <r>
    <x v="101"/>
    <x v="237"/>
    <n v="7.3303571428571397"/>
    <x v="8"/>
    <x v="0"/>
  </r>
  <r>
    <x v="101"/>
    <x v="238"/>
    <n v="7.3984375"/>
    <x v="8"/>
    <x v="0"/>
  </r>
  <r>
    <x v="101"/>
    <x v="239"/>
    <n v="7.9482071713147393"/>
    <x v="8"/>
    <x v="0"/>
  </r>
  <r>
    <x v="101"/>
    <x v="240"/>
    <n v="7.8897058823529331"/>
    <x v="8"/>
    <x v="0"/>
  </r>
  <r>
    <x v="101"/>
    <x v="241"/>
    <n v="8.2222222222222214"/>
    <x v="8"/>
    <x v="0"/>
  </r>
  <r>
    <x v="101"/>
    <x v="242"/>
    <n v="7.2322580645161292"/>
    <x v="8"/>
    <x v="0"/>
  </r>
  <r>
    <x v="101"/>
    <x v="243"/>
    <n v="7.2010582010582018"/>
    <x v="8"/>
    <x v="0"/>
  </r>
  <r>
    <x v="101"/>
    <x v="244"/>
    <n v="7.265625"/>
    <x v="8"/>
    <x v="0"/>
  </r>
  <r>
    <x v="101"/>
    <x v="245"/>
    <n v="7"/>
    <x v="8"/>
    <x v="0"/>
  </r>
  <r>
    <x v="101"/>
    <x v="246"/>
    <n v="7.6809338521400807"/>
    <x v="8"/>
    <x v="0"/>
  </r>
  <r>
    <x v="101"/>
    <x v="247"/>
    <n v="7.0199203187251022"/>
    <x v="8"/>
    <x v="0"/>
  </r>
  <r>
    <x v="101"/>
    <x v="248"/>
    <n v="7.5677966101694913"/>
    <x v="8"/>
    <x v="0"/>
  </r>
  <r>
    <x v="101"/>
    <x v="249"/>
    <n v="6.6885245901639365"/>
    <x v="8"/>
    <x v="0"/>
  </r>
  <r>
    <x v="101"/>
    <x v="250"/>
    <n v="6.0547945205479454"/>
    <x v="8"/>
    <x v="0"/>
  </r>
  <r>
    <x v="101"/>
    <x v="251"/>
    <n v="7.125"/>
    <x v="8"/>
    <x v="0"/>
  </r>
  <r>
    <x v="101"/>
    <x v="252"/>
    <n v="6.9540229885057459"/>
    <x v="8"/>
    <x v="0"/>
  </r>
  <r>
    <x v="101"/>
    <x v="253"/>
    <n v="8.1690821256038681"/>
    <x v="8"/>
    <x v="0"/>
  </r>
  <r>
    <x v="101"/>
    <x v="254"/>
    <n v="7.5374999999999996"/>
    <x v="8"/>
    <x v="0"/>
  </r>
  <r>
    <x v="101"/>
    <x v="255"/>
    <n v="7.8976377952755863"/>
    <x v="8"/>
    <x v="0"/>
  </r>
  <r>
    <x v="101"/>
    <x v="256"/>
    <n v="7.7647058823529385"/>
    <x v="8"/>
    <x v="0"/>
  </r>
  <r>
    <x v="101"/>
    <x v="257"/>
    <n v="7.5637254901960791"/>
    <x v="8"/>
    <x v="0"/>
  </r>
  <r>
    <x v="101"/>
    <x v="258"/>
    <n v="7.3030303030303028"/>
    <x v="8"/>
    <x v="0"/>
  </r>
  <r>
    <x v="101"/>
    <x v="259"/>
    <n v="8.0203045685279228"/>
    <x v="8"/>
    <x v="0"/>
  </r>
  <r>
    <x v="101"/>
    <x v="260"/>
    <n v="6.6722689075630246"/>
    <x v="8"/>
    <x v="0"/>
  </r>
  <r>
    <x v="101"/>
    <x v="261"/>
    <n v="6.7408906882591095"/>
    <x v="8"/>
    <x v="0"/>
  </r>
  <r>
    <x v="101"/>
    <x v="262"/>
    <n v="7.2948717948717956"/>
    <x v="8"/>
    <x v="0"/>
  </r>
  <r>
    <x v="101"/>
    <x v="263"/>
    <n v="6.7926267281106005"/>
    <x v="8"/>
    <x v="0"/>
  </r>
  <r>
    <x v="101"/>
    <x v="264"/>
    <n v="6.5614035087719325"/>
    <x v="8"/>
    <x v="0"/>
  </r>
  <r>
    <x v="101"/>
    <x v="265"/>
    <n v="7.3896103896103877"/>
    <x v="8"/>
    <x v="0"/>
  </r>
  <r>
    <x v="101"/>
    <x v="230"/>
    <n v="7.8107344632768374"/>
    <x v="9"/>
    <x v="0"/>
  </r>
  <r>
    <x v="101"/>
    <x v="231"/>
    <n v="8.0171428571428542"/>
    <x v="9"/>
    <x v="0"/>
  </r>
  <r>
    <x v="101"/>
    <x v="232"/>
    <n v="7.559259259259262"/>
    <x v="9"/>
    <x v="0"/>
  </r>
  <r>
    <x v="101"/>
    <x v="233"/>
    <n v="7.413793103448274"/>
    <x v="9"/>
    <x v="0"/>
  </r>
  <r>
    <x v="101"/>
    <x v="234"/>
    <n v="7.6459627329192568"/>
    <x v="9"/>
    <x v="0"/>
  </r>
  <r>
    <x v="101"/>
    <x v="235"/>
    <n v="7.2652439024390247"/>
    <x v="9"/>
    <x v="0"/>
  </r>
  <r>
    <x v="101"/>
    <x v="236"/>
    <n v="7.502857142857148"/>
    <x v="9"/>
    <x v="0"/>
  </r>
  <r>
    <x v="101"/>
    <x v="237"/>
    <n v="7.272171253822628"/>
    <x v="9"/>
    <x v="0"/>
  </r>
  <r>
    <x v="101"/>
    <x v="238"/>
    <n v="7.3821839080459766"/>
    <x v="9"/>
    <x v="0"/>
  </r>
  <r>
    <x v="101"/>
    <x v="239"/>
    <n v="7.3712574850299379"/>
    <x v="9"/>
    <x v="0"/>
  </r>
  <r>
    <x v="101"/>
    <x v="240"/>
    <n v="8.0113636363636331"/>
    <x v="9"/>
    <x v="0"/>
  </r>
  <r>
    <x v="101"/>
    <x v="241"/>
    <n v="8.2272727272727266"/>
    <x v="9"/>
    <x v="0"/>
  </r>
  <r>
    <x v="101"/>
    <x v="242"/>
    <n v="7.2405063291139244"/>
    <x v="9"/>
    <x v="0"/>
  </r>
  <r>
    <x v="101"/>
    <x v="243"/>
    <n v="6.9607142857142836"/>
    <x v="9"/>
    <x v="0"/>
  </r>
  <r>
    <x v="101"/>
    <x v="244"/>
    <n v="7.234177215189872"/>
    <x v="9"/>
    <x v="0"/>
  </r>
  <r>
    <x v="101"/>
    <x v="245"/>
    <n v="7.107011070110703"/>
    <x v="9"/>
    <x v="0"/>
  </r>
  <r>
    <x v="101"/>
    <x v="246"/>
    <n v="7.3699059561128513"/>
    <x v="9"/>
    <x v="0"/>
  </r>
  <r>
    <x v="101"/>
    <x v="247"/>
    <n v="7.2443729903536962"/>
    <x v="9"/>
    <x v="0"/>
  </r>
  <r>
    <x v="101"/>
    <x v="248"/>
    <n v="7.3548387096774208"/>
    <x v="9"/>
    <x v="0"/>
  </r>
  <r>
    <x v="101"/>
    <x v="249"/>
    <n v="7.1714285714285735"/>
    <x v="9"/>
    <x v="0"/>
  </r>
  <r>
    <x v="101"/>
    <x v="250"/>
    <n v="6.9662921348314608"/>
    <x v="9"/>
    <x v="0"/>
  </r>
  <r>
    <x v="101"/>
    <x v="251"/>
    <n v="7.3382352941176476"/>
    <x v="9"/>
    <x v="0"/>
  </r>
  <r>
    <x v="101"/>
    <x v="252"/>
    <n v="7.15"/>
    <x v="9"/>
    <x v="0"/>
  </r>
  <r>
    <x v="101"/>
    <x v="253"/>
    <n v="7.6531365313653152"/>
    <x v="9"/>
    <x v="0"/>
  </r>
  <r>
    <x v="101"/>
    <x v="254"/>
    <n v="7.2282608695652186"/>
    <x v="9"/>
    <x v="0"/>
  </r>
  <r>
    <x v="101"/>
    <x v="255"/>
    <n v="7.6192893401015267"/>
    <x v="9"/>
    <x v="0"/>
  </r>
  <r>
    <x v="101"/>
    <x v="256"/>
    <n v="7.5231788079470165"/>
    <x v="9"/>
    <x v="0"/>
  </r>
  <r>
    <x v="101"/>
    <x v="257"/>
    <n v="7.328571428571431"/>
    <x v="9"/>
    <x v="0"/>
  </r>
  <r>
    <x v="101"/>
    <x v="258"/>
    <n v="6.9596774193548372"/>
    <x v="9"/>
    <x v="0"/>
  </r>
  <r>
    <x v="101"/>
    <x v="259"/>
    <n v="7.3695652173913038"/>
    <x v="9"/>
    <x v="0"/>
  </r>
  <r>
    <x v="101"/>
    <x v="260"/>
    <n v="6.8040540540540535"/>
    <x v="9"/>
    <x v="0"/>
  </r>
  <r>
    <x v="101"/>
    <x v="261"/>
    <n v="7.0401234567901234"/>
    <x v="9"/>
    <x v="0"/>
  </r>
  <r>
    <x v="101"/>
    <x v="262"/>
    <n v="7.2556634304207135"/>
    <x v="9"/>
    <x v="0"/>
  </r>
  <r>
    <x v="101"/>
    <x v="263"/>
    <n v="7.1331168831168847"/>
    <x v="9"/>
    <x v="0"/>
  </r>
  <r>
    <x v="101"/>
    <x v="264"/>
    <n v="6.8670886075949333"/>
    <x v="9"/>
    <x v="0"/>
  </r>
  <r>
    <x v="101"/>
    <x v="265"/>
    <n v="7.3952271984308586"/>
    <x v="9"/>
    <x v="0"/>
  </r>
  <r>
    <x v="101"/>
    <x v="230"/>
    <n v="7.8130434782608704"/>
    <x v="10"/>
    <x v="0"/>
  </r>
  <r>
    <x v="101"/>
    <x v="231"/>
    <n v="7.88"/>
    <x v="10"/>
    <x v="0"/>
  </r>
  <r>
    <x v="101"/>
    <x v="232"/>
    <n v="7.1449999999999996"/>
    <x v="10"/>
    <x v="0"/>
  </r>
  <r>
    <x v="101"/>
    <x v="233"/>
    <n v="7.0785340314136107"/>
    <x v="10"/>
    <x v="0"/>
  </r>
  <r>
    <x v="101"/>
    <x v="234"/>
    <n v="7.705314009661838"/>
    <x v="10"/>
    <x v="0"/>
  </r>
  <r>
    <x v="101"/>
    <x v="235"/>
    <n v="6.5333333333333341"/>
    <x v="10"/>
    <x v="0"/>
  </r>
  <r>
    <x v="101"/>
    <x v="236"/>
    <n v="7.1203319502074685"/>
    <x v="10"/>
    <x v="0"/>
  </r>
  <r>
    <x v="101"/>
    <x v="237"/>
    <n v="6.6866952789699585"/>
    <x v="10"/>
    <x v="0"/>
  </r>
  <r>
    <x v="101"/>
    <x v="238"/>
    <n v="7.1410256410256423"/>
    <x v="10"/>
    <x v="0"/>
  </r>
  <r>
    <x v="101"/>
    <x v="239"/>
    <n v="7.3948497854077271"/>
    <x v="10"/>
    <x v="0"/>
  </r>
  <r>
    <x v="101"/>
    <x v="240"/>
    <n v="7.9294605809128598"/>
    <x v="10"/>
    <x v="0"/>
  </r>
  <r>
    <x v="101"/>
    <x v="241"/>
    <n v="8.1750000000000007"/>
    <x v="10"/>
    <x v="0"/>
  </r>
  <r>
    <x v="101"/>
    <x v="242"/>
    <n v="6.9715909090909056"/>
    <x v="10"/>
    <x v="0"/>
  </r>
  <r>
    <x v="101"/>
    <x v="243"/>
    <n v="6.6995073891625614"/>
    <x v="10"/>
    <x v="0"/>
  </r>
  <r>
    <x v="101"/>
    <x v="244"/>
    <n v="7.2843601895734595"/>
    <x v="10"/>
    <x v="0"/>
  </r>
  <r>
    <x v="101"/>
    <x v="245"/>
    <n v="6.6243386243386215"/>
    <x v="10"/>
    <x v="0"/>
  </r>
  <r>
    <x v="101"/>
    <x v="246"/>
    <n v="7.4354066985645932"/>
    <x v="10"/>
    <x v="0"/>
  </r>
  <r>
    <x v="101"/>
    <x v="247"/>
    <n v="7.2575757575757578"/>
    <x v="10"/>
    <x v="0"/>
  </r>
  <r>
    <x v="101"/>
    <x v="248"/>
    <n v="7.4423076923076907"/>
    <x v="10"/>
    <x v="0"/>
  </r>
  <r>
    <x v="101"/>
    <x v="249"/>
    <n v="6.7391304347826084"/>
    <x v="10"/>
    <x v="0"/>
  </r>
  <r>
    <x v="101"/>
    <x v="250"/>
    <n v="6.0317460317460307"/>
    <x v="10"/>
    <x v="0"/>
  </r>
  <r>
    <x v="101"/>
    <x v="251"/>
    <n v="6.5769230769230766"/>
    <x v="10"/>
    <x v="0"/>
  </r>
  <r>
    <x v="101"/>
    <x v="252"/>
    <n v="6.1754385964912277"/>
    <x v="10"/>
    <x v="0"/>
  </r>
  <r>
    <x v="101"/>
    <x v="253"/>
    <n v="8.0487804878048852"/>
    <x v="10"/>
    <x v="0"/>
  </r>
  <r>
    <x v="101"/>
    <x v="254"/>
    <n v="7.2884615384615383"/>
    <x v="10"/>
    <x v="0"/>
  </r>
  <r>
    <x v="101"/>
    <x v="255"/>
    <n v="7.7024793388429771"/>
    <x v="10"/>
    <x v="0"/>
  </r>
  <r>
    <x v="101"/>
    <x v="256"/>
    <n v="7.9154929577464799"/>
    <x v="10"/>
    <x v="0"/>
  </r>
  <r>
    <x v="101"/>
    <x v="257"/>
    <n v="7.3567839195979907"/>
    <x v="10"/>
    <x v="0"/>
  </r>
  <r>
    <x v="101"/>
    <x v="258"/>
    <n v="6.75"/>
    <x v="10"/>
    <x v="0"/>
  </r>
  <r>
    <x v="101"/>
    <x v="259"/>
    <n v="7.6631578947368428"/>
    <x v="10"/>
    <x v="0"/>
  </r>
  <r>
    <x v="101"/>
    <x v="260"/>
    <n v="6.4117647058823497"/>
    <x v="10"/>
    <x v="0"/>
  </r>
  <r>
    <x v="101"/>
    <x v="261"/>
    <n v="6.7853658536585337"/>
    <x v="10"/>
    <x v="0"/>
  </r>
  <r>
    <x v="101"/>
    <x v="262"/>
    <n v="6.9418604651162799"/>
    <x v="10"/>
    <x v="0"/>
  </r>
  <r>
    <x v="101"/>
    <x v="263"/>
    <n v="6.8736263736263705"/>
    <x v="10"/>
    <x v="0"/>
  </r>
  <r>
    <x v="101"/>
    <x v="264"/>
    <n v="6.7540106951871612"/>
    <x v="10"/>
    <x v="0"/>
  </r>
  <r>
    <x v="101"/>
    <x v="265"/>
    <n v="7.2219160317717641"/>
    <x v="10"/>
    <x v="0"/>
  </r>
  <r>
    <x v="101"/>
    <x v="230"/>
    <n v="8.2784810126582347"/>
    <x v="11"/>
    <x v="0"/>
  </r>
  <r>
    <x v="101"/>
    <x v="231"/>
    <n v="8.2951541850220263"/>
    <x v="11"/>
    <x v="0"/>
  </r>
  <r>
    <x v="101"/>
    <x v="232"/>
    <n v="7.9223744292237432"/>
    <x v="11"/>
    <x v="0"/>
  </r>
  <r>
    <x v="101"/>
    <x v="233"/>
    <n v="7.6056338028168984"/>
    <x v="11"/>
    <x v="0"/>
  </r>
  <r>
    <x v="101"/>
    <x v="234"/>
    <n v="8.1415525114155223"/>
    <x v="11"/>
    <x v="0"/>
  </r>
  <r>
    <x v="101"/>
    <x v="235"/>
    <n v="7.4888888888888907"/>
    <x v="11"/>
    <x v="0"/>
  </r>
  <r>
    <x v="101"/>
    <x v="236"/>
    <n v="7.6286919831223621"/>
    <x v="11"/>
    <x v="0"/>
  </r>
  <r>
    <x v="101"/>
    <x v="237"/>
    <n v="7.5345622119815667"/>
    <x v="11"/>
    <x v="0"/>
  </r>
  <r>
    <x v="101"/>
    <x v="238"/>
    <n v="7.7947598253275068"/>
    <x v="11"/>
    <x v="0"/>
  </r>
  <r>
    <x v="101"/>
    <x v="239"/>
    <n v="7.9"/>
    <x v="11"/>
    <x v="0"/>
  </r>
  <r>
    <x v="101"/>
    <x v="240"/>
    <n v="8.2521008403361176"/>
    <x v="11"/>
    <x v="0"/>
  </r>
  <r>
    <x v="101"/>
    <x v="241"/>
    <n v="8.5127118644067785"/>
    <x v="11"/>
    <x v="0"/>
  </r>
  <r>
    <x v="101"/>
    <x v="242"/>
    <n v="7.0719999999999992"/>
    <x v="11"/>
    <x v="0"/>
  </r>
  <r>
    <x v="101"/>
    <x v="243"/>
    <n v="6.5448717948717956"/>
    <x v="11"/>
    <x v="0"/>
  </r>
  <r>
    <x v="101"/>
    <x v="244"/>
    <n v="7.5245901639344277"/>
    <x v="11"/>
    <x v="0"/>
  </r>
  <r>
    <x v="101"/>
    <x v="245"/>
    <n v="7.271676300578032"/>
    <x v="11"/>
    <x v="0"/>
  </r>
  <r>
    <x v="101"/>
    <x v="246"/>
    <n v="7.734375"/>
    <x v="11"/>
    <x v="0"/>
  </r>
  <r>
    <x v="101"/>
    <x v="247"/>
    <n v="7.4293478260869579"/>
    <x v="11"/>
    <x v="0"/>
  </r>
  <r>
    <x v="101"/>
    <x v="248"/>
    <n v="7.4761904761904763"/>
    <x v="11"/>
    <x v="0"/>
  </r>
  <r>
    <x v="101"/>
    <x v="249"/>
    <n v="7.2253521126760551"/>
    <x v="11"/>
    <x v="0"/>
  </r>
  <r>
    <x v="101"/>
    <x v="250"/>
    <n v="6.851851851851853"/>
    <x v="11"/>
    <x v="0"/>
  </r>
  <r>
    <x v="101"/>
    <x v="251"/>
    <n v="7.25"/>
    <x v="11"/>
    <x v="0"/>
  </r>
  <r>
    <x v="101"/>
    <x v="252"/>
    <n v="7.0322580645161308"/>
    <x v="11"/>
    <x v="0"/>
  </r>
  <r>
    <x v="101"/>
    <x v="253"/>
    <n v="8.0457142857142898"/>
    <x v="11"/>
    <x v="0"/>
  </r>
  <r>
    <x v="101"/>
    <x v="254"/>
    <n v="7.5373134328358224"/>
    <x v="11"/>
    <x v="0"/>
  </r>
  <r>
    <x v="101"/>
    <x v="255"/>
    <n v="7.8976377952755916"/>
    <x v="11"/>
    <x v="0"/>
  </r>
  <r>
    <x v="101"/>
    <x v="256"/>
    <n v="8.2441860465116275"/>
    <x v="11"/>
    <x v="0"/>
  </r>
  <r>
    <x v="101"/>
    <x v="257"/>
    <n v="7.9722222222222188"/>
    <x v="11"/>
    <x v="0"/>
  </r>
  <r>
    <x v="101"/>
    <x v="258"/>
    <n v="7.4883720930232585"/>
    <x v="11"/>
    <x v="0"/>
  </r>
  <r>
    <x v="101"/>
    <x v="259"/>
    <n v="7.7752808988764048"/>
    <x v="11"/>
    <x v="0"/>
  </r>
  <r>
    <x v="101"/>
    <x v="260"/>
    <n v="7.0250000000000004"/>
    <x v="11"/>
    <x v="0"/>
  </r>
  <r>
    <x v="101"/>
    <x v="261"/>
    <n v="7.2330097087378658"/>
    <x v="11"/>
    <x v="0"/>
  </r>
  <r>
    <x v="101"/>
    <x v="262"/>
    <n v="7.5409836065573836"/>
    <x v="11"/>
    <x v="0"/>
  </r>
  <r>
    <x v="101"/>
    <x v="263"/>
    <n v="7.4866310160427805"/>
    <x v="11"/>
    <x v="0"/>
  </r>
  <r>
    <x v="101"/>
    <x v="264"/>
    <n v="7.1701030927835054"/>
    <x v="11"/>
    <x v="0"/>
  </r>
  <r>
    <x v="101"/>
    <x v="265"/>
    <n v="7.6853913630229407"/>
    <x v="11"/>
    <x v="0"/>
  </r>
  <r>
    <x v="101"/>
    <x v="230"/>
    <n v="7.5117370892018798"/>
    <x v="12"/>
    <x v="0"/>
  </r>
  <r>
    <x v="101"/>
    <x v="231"/>
    <n v="7.5463917525773203"/>
    <x v="12"/>
    <x v="0"/>
  </r>
  <r>
    <x v="101"/>
    <x v="232"/>
    <n v="7.0855614973262027"/>
    <x v="12"/>
    <x v="0"/>
  </r>
  <r>
    <x v="101"/>
    <x v="233"/>
    <n v="7.038251366120222"/>
    <x v="12"/>
    <x v="0"/>
  </r>
  <r>
    <x v="101"/>
    <x v="234"/>
    <n v="7.2435233160621797"/>
    <x v="12"/>
    <x v="0"/>
  </r>
  <r>
    <x v="101"/>
    <x v="235"/>
    <n v="7.1509433962264177"/>
    <x v="12"/>
    <x v="0"/>
  </r>
  <r>
    <x v="101"/>
    <x v="236"/>
    <n v="7.8027522935779849"/>
    <x v="12"/>
    <x v="0"/>
  </r>
  <r>
    <x v="101"/>
    <x v="237"/>
    <n v="7.7809523809523764"/>
    <x v="12"/>
    <x v="0"/>
  </r>
  <r>
    <x v="101"/>
    <x v="238"/>
    <n v="7.7511737089201898"/>
    <x v="12"/>
    <x v="0"/>
  </r>
  <r>
    <x v="101"/>
    <x v="239"/>
    <n v="8.1279620853080559"/>
    <x v="12"/>
    <x v="0"/>
  </r>
  <r>
    <x v="101"/>
    <x v="240"/>
    <n v="8.2883720930232556"/>
    <x v="12"/>
    <x v="0"/>
  </r>
  <r>
    <x v="101"/>
    <x v="241"/>
    <n v="8.6543778801843327"/>
    <x v="12"/>
    <x v="0"/>
  </r>
  <r>
    <x v="101"/>
    <x v="242"/>
    <n v="7.2925531914893638"/>
    <x v="12"/>
    <x v="0"/>
  </r>
  <r>
    <x v="101"/>
    <x v="243"/>
    <n v="7.3842364532019689"/>
    <x v="12"/>
    <x v="0"/>
  </r>
  <r>
    <x v="101"/>
    <x v="244"/>
    <n v="7.0824742268041243"/>
    <x v="12"/>
    <x v="0"/>
  </r>
  <r>
    <x v="101"/>
    <x v="245"/>
    <n v="6.8938547486033528"/>
    <x v="12"/>
    <x v="0"/>
  </r>
  <r>
    <x v="101"/>
    <x v="246"/>
    <n v="7.5797872340425503"/>
    <x v="12"/>
    <x v="0"/>
  </r>
  <r>
    <x v="101"/>
    <x v="247"/>
    <n v="6.8191489361702127"/>
    <x v="12"/>
    <x v="0"/>
  </r>
  <r>
    <x v="101"/>
    <x v="248"/>
    <n v="7.7007874015748046"/>
    <x v="12"/>
    <x v="0"/>
  </r>
  <r>
    <x v="101"/>
    <x v="249"/>
    <n v="7.3018867924528301"/>
    <x v="12"/>
    <x v="0"/>
  </r>
  <r>
    <x v="101"/>
    <x v="250"/>
    <n v="7.6115702479338854"/>
    <x v="12"/>
    <x v="0"/>
  </r>
  <r>
    <x v="101"/>
    <x v="251"/>
    <n v="7.2783505154639165"/>
    <x v="12"/>
    <x v="0"/>
  </r>
  <r>
    <x v="101"/>
    <x v="252"/>
    <n v="6.9677419354838719"/>
    <x v="12"/>
    <x v="0"/>
  </r>
  <r>
    <x v="101"/>
    <x v="253"/>
    <n v="8.2189349112426004"/>
    <x v="12"/>
    <x v="0"/>
  </r>
  <r>
    <x v="101"/>
    <x v="254"/>
    <n v="7.567901234567902"/>
    <x v="12"/>
    <x v="0"/>
  </r>
  <r>
    <x v="101"/>
    <x v="255"/>
    <n v="7.8473282442748076"/>
    <x v="12"/>
    <x v="0"/>
  </r>
  <r>
    <x v="101"/>
    <x v="256"/>
    <n v="7.8991596638655466"/>
    <x v="12"/>
    <x v="0"/>
  </r>
  <r>
    <x v="101"/>
    <x v="257"/>
    <n v="8.04712041884817"/>
    <x v="12"/>
    <x v="0"/>
  </r>
  <r>
    <x v="101"/>
    <x v="258"/>
    <n v="7.4535519125683036"/>
    <x v="12"/>
    <x v="0"/>
  </r>
  <r>
    <x v="101"/>
    <x v="259"/>
    <n v="8.0314136125654478"/>
    <x v="12"/>
    <x v="0"/>
  </r>
  <r>
    <x v="101"/>
    <x v="260"/>
    <n v="7.0704225352112697"/>
    <x v="12"/>
    <x v="0"/>
  </r>
  <r>
    <x v="101"/>
    <x v="261"/>
    <n v="7.1121951219512223"/>
    <x v="12"/>
    <x v="0"/>
  </r>
  <r>
    <x v="101"/>
    <x v="262"/>
    <n v="7.0222222222222239"/>
    <x v="12"/>
    <x v="0"/>
  </r>
  <r>
    <x v="101"/>
    <x v="263"/>
    <n v="7.1189189189189204"/>
    <x v="12"/>
    <x v="0"/>
  </r>
  <r>
    <x v="101"/>
    <x v="264"/>
    <n v="6.9895833333333357"/>
    <x v="12"/>
    <x v="0"/>
  </r>
  <r>
    <x v="101"/>
    <x v="265"/>
    <n v="7.510050661872854"/>
    <x v="12"/>
    <x v="0"/>
  </r>
  <r>
    <x v="101"/>
    <x v="230"/>
    <n v="7.897260273972603"/>
    <x v="13"/>
    <x v="0"/>
  </r>
  <r>
    <x v="101"/>
    <x v="231"/>
    <n v="8.3546099290780163"/>
    <x v="13"/>
    <x v="0"/>
  </r>
  <r>
    <x v="101"/>
    <x v="232"/>
    <n v="7.6058394160583953"/>
    <x v="13"/>
    <x v="0"/>
  </r>
  <r>
    <x v="101"/>
    <x v="233"/>
    <n v="7.5925925925925908"/>
    <x v="13"/>
    <x v="0"/>
  </r>
  <r>
    <x v="101"/>
    <x v="234"/>
    <n v="8.0238095238095255"/>
    <x v="13"/>
    <x v="0"/>
  </r>
  <r>
    <x v="101"/>
    <x v="235"/>
    <n v="7.04"/>
    <x v="13"/>
    <x v="0"/>
  </r>
  <r>
    <x v="101"/>
    <x v="236"/>
    <n v="7.4452054794520546"/>
    <x v="13"/>
    <x v="0"/>
  </r>
  <r>
    <x v="101"/>
    <x v="237"/>
    <n v="6.8630136986301364"/>
    <x v="13"/>
    <x v="0"/>
  </r>
  <r>
    <x v="101"/>
    <x v="238"/>
    <n v="7.3424657534246585"/>
    <x v="13"/>
    <x v="0"/>
  </r>
  <r>
    <x v="101"/>
    <x v="239"/>
    <n v="7.8402777777777777"/>
    <x v="13"/>
    <x v="0"/>
  </r>
  <r>
    <x v="101"/>
    <x v="240"/>
    <n v="8.2466666666666608"/>
    <x v="13"/>
    <x v="0"/>
  </r>
  <r>
    <x v="101"/>
    <x v="241"/>
    <n v="8.4600000000000009"/>
    <x v="13"/>
    <x v="0"/>
  </r>
  <r>
    <x v="101"/>
    <x v="242"/>
    <n v="7.2622950819672143"/>
    <x v="13"/>
    <x v="0"/>
  </r>
  <r>
    <x v="101"/>
    <x v="243"/>
    <n v="6.9117647058823515"/>
    <x v="13"/>
    <x v="0"/>
  </r>
  <r>
    <x v="101"/>
    <x v="244"/>
    <n v="7.6315789473684248"/>
    <x v="13"/>
    <x v="0"/>
  </r>
  <r>
    <x v="101"/>
    <x v="245"/>
    <n v="7.5"/>
    <x v="13"/>
    <x v="0"/>
  </r>
  <r>
    <x v="101"/>
    <x v="246"/>
    <n v="7.7352941176470589"/>
    <x v="13"/>
    <x v="0"/>
  </r>
  <r>
    <x v="101"/>
    <x v="247"/>
    <n v="6.8731343283582076"/>
    <x v="13"/>
    <x v="0"/>
  </r>
  <r>
    <x v="101"/>
    <x v="248"/>
    <n v="8.1948051948051948"/>
    <x v="13"/>
    <x v="0"/>
  </r>
  <r>
    <x v="101"/>
    <x v="249"/>
    <n v="7.4285714285714288"/>
    <x v="13"/>
    <x v="0"/>
  </r>
  <r>
    <x v="101"/>
    <x v="250"/>
    <n v="7.3076923076923057"/>
    <x v="13"/>
    <x v="0"/>
  </r>
  <r>
    <x v="101"/>
    <x v="251"/>
    <n v="7"/>
    <x v="13"/>
    <x v="0"/>
  </r>
  <r>
    <x v="101"/>
    <x v="252"/>
    <n v="6.9069767441860455"/>
    <x v="13"/>
    <x v="0"/>
  </r>
  <r>
    <x v="101"/>
    <x v="253"/>
    <n v="8.4876033057851306"/>
    <x v="13"/>
    <x v="0"/>
  </r>
  <r>
    <x v="101"/>
    <x v="254"/>
    <n v="8.16"/>
    <x v="13"/>
    <x v="0"/>
  </r>
  <r>
    <x v="101"/>
    <x v="255"/>
    <n v="8.2087912087912063"/>
    <x v="13"/>
    <x v="0"/>
  </r>
  <r>
    <x v="101"/>
    <x v="256"/>
    <n v="8.1234567901234556"/>
    <x v="13"/>
    <x v="0"/>
  </r>
  <r>
    <x v="101"/>
    <x v="257"/>
    <n v="7.7555555555555582"/>
    <x v="13"/>
    <x v="0"/>
  </r>
  <r>
    <x v="101"/>
    <x v="258"/>
    <n v="7.55639097744361"/>
    <x v="13"/>
    <x v="0"/>
  </r>
  <r>
    <x v="101"/>
    <x v="259"/>
    <n v="8.3149606299212575"/>
    <x v="13"/>
    <x v="0"/>
  </r>
  <r>
    <x v="101"/>
    <x v="260"/>
    <n v="7.52"/>
    <x v="13"/>
    <x v="0"/>
  </r>
  <r>
    <x v="101"/>
    <x v="261"/>
    <n v="6.8273381294964031"/>
    <x v="13"/>
    <x v="0"/>
  </r>
  <r>
    <x v="101"/>
    <x v="262"/>
    <n v="7.653543307086613"/>
    <x v="13"/>
    <x v="0"/>
  </r>
  <r>
    <x v="101"/>
    <x v="263"/>
    <n v="7.3445378151260501"/>
    <x v="13"/>
    <x v="0"/>
  </r>
  <r>
    <x v="101"/>
    <x v="264"/>
    <n v="6.8721804511278206"/>
    <x v="13"/>
    <x v="0"/>
  </r>
  <r>
    <x v="101"/>
    <x v="265"/>
    <n v="7.6148238153098422"/>
    <x v="13"/>
    <x v="0"/>
  </r>
  <r>
    <x v="101"/>
    <x v="230"/>
    <n v="8.1695906432748568"/>
    <x v="14"/>
    <x v="0"/>
  </r>
  <r>
    <x v="101"/>
    <x v="231"/>
    <n v="8.035211267605634"/>
    <x v="14"/>
    <x v="0"/>
  </r>
  <r>
    <x v="101"/>
    <x v="232"/>
    <n v="7.4307692307692328"/>
    <x v="14"/>
    <x v="0"/>
  </r>
  <r>
    <x v="101"/>
    <x v="233"/>
    <n v="8.071428571428573"/>
    <x v="14"/>
    <x v="0"/>
  </r>
  <r>
    <x v="101"/>
    <x v="234"/>
    <n v="8.2866242038216562"/>
    <x v="14"/>
    <x v="0"/>
  </r>
  <r>
    <x v="101"/>
    <x v="235"/>
    <n v="7.3101265822784809"/>
    <x v="14"/>
    <x v="0"/>
  </r>
  <r>
    <x v="101"/>
    <x v="236"/>
    <n v="7.4360465116279073"/>
    <x v="14"/>
    <x v="0"/>
  </r>
  <r>
    <x v="101"/>
    <x v="237"/>
    <n v="7.4451612903225799"/>
    <x v="14"/>
    <x v="0"/>
  </r>
  <r>
    <x v="101"/>
    <x v="238"/>
    <n v="7.4647058823529457"/>
    <x v="14"/>
    <x v="0"/>
  </r>
  <r>
    <x v="101"/>
    <x v="239"/>
    <n v="7.5389610389610384"/>
    <x v="14"/>
    <x v="0"/>
  </r>
  <r>
    <x v="101"/>
    <x v="240"/>
    <n v="8.5842696629213542"/>
    <x v="14"/>
    <x v="0"/>
  </r>
  <r>
    <x v="101"/>
    <x v="241"/>
    <n v="8.8771929824561457"/>
    <x v="14"/>
    <x v="0"/>
  </r>
  <r>
    <x v="101"/>
    <x v="242"/>
    <n v="7.7403846153846159"/>
    <x v="14"/>
    <x v="0"/>
  </r>
  <r>
    <x v="101"/>
    <x v="243"/>
    <n v="7.3103448275862073"/>
    <x v="14"/>
    <x v="0"/>
  </r>
  <r>
    <x v="101"/>
    <x v="244"/>
    <n v="7.6607142857142865"/>
    <x v="14"/>
    <x v="0"/>
  </r>
  <r>
    <x v="101"/>
    <x v="245"/>
    <n v="7.3666666666666627"/>
    <x v="14"/>
    <x v="0"/>
  </r>
  <r>
    <x v="101"/>
    <x v="246"/>
    <n v="7.8703703703703667"/>
    <x v="14"/>
    <x v="0"/>
  </r>
  <r>
    <x v="101"/>
    <x v="247"/>
    <n v="7.8975903614457819"/>
    <x v="14"/>
    <x v="0"/>
  </r>
  <r>
    <x v="101"/>
    <x v="248"/>
    <n v="7.4285714285714288"/>
    <x v="14"/>
    <x v="0"/>
  </r>
  <r>
    <x v="101"/>
    <x v="249"/>
    <n v="7.6122448979591839"/>
    <x v="14"/>
    <x v="0"/>
  </r>
  <r>
    <x v="101"/>
    <x v="250"/>
    <n v="7.6956521739130421"/>
    <x v="14"/>
    <x v="0"/>
  </r>
  <r>
    <x v="101"/>
    <x v="251"/>
    <n v="7.1864406779661021"/>
    <x v="14"/>
    <x v="0"/>
  </r>
  <r>
    <x v="101"/>
    <x v="252"/>
    <n v="6.7555555555555555"/>
    <x v="14"/>
    <x v="0"/>
  </r>
  <r>
    <x v="101"/>
    <x v="253"/>
    <n v="8.2162162162162193"/>
    <x v="14"/>
    <x v="0"/>
  </r>
  <r>
    <x v="101"/>
    <x v="254"/>
    <n v="7.4117647058823541"/>
    <x v="14"/>
    <x v="0"/>
  </r>
  <r>
    <x v="101"/>
    <x v="255"/>
    <n v="8.4100719424460415"/>
    <x v="14"/>
    <x v="0"/>
  </r>
  <r>
    <x v="101"/>
    <x v="256"/>
    <n v="8.1578947368421062"/>
    <x v="14"/>
    <x v="0"/>
  </r>
  <r>
    <x v="101"/>
    <x v="257"/>
    <n v="7.9931034482758623"/>
    <x v="14"/>
    <x v="0"/>
  </r>
  <r>
    <x v="101"/>
    <x v="258"/>
    <n v="7.8243243243243237"/>
    <x v="14"/>
    <x v="0"/>
  </r>
  <r>
    <x v="101"/>
    <x v="259"/>
    <n v="8.0562500000000004"/>
    <x v="14"/>
    <x v="0"/>
  </r>
  <r>
    <x v="101"/>
    <x v="260"/>
    <n v="6.4395604395604398"/>
    <x v="14"/>
    <x v="0"/>
  </r>
  <r>
    <x v="101"/>
    <x v="261"/>
    <n v="7.6529411764705868"/>
    <x v="14"/>
    <x v="0"/>
  </r>
  <r>
    <x v="101"/>
    <x v="262"/>
    <n v="7.6407185628742518"/>
    <x v="14"/>
    <x v="0"/>
  </r>
  <r>
    <x v="101"/>
    <x v="263"/>
    <n v="7.3888888888888893"/>
    <x v="14"/>
    <x v="0"/>
  </r>
  <r>
    <x v="101"/>
    <x v="264"/>
    <n v="7.414634146341462"/>
    <x v="14"/>
    <x v="0"/>
  </r>
  <r>
    <x v="101"/>
    <x v="265"/>
    <n v="7.7691321077383524"/>
    <x v="14"/>
    <x v="0"/>
  </r>
  <r>
    <x v="101"/>
    <x v="230"/>
    <n v="7.9648241206030175"/>
    <x v="15"/>
    <x v="0"/>
  </r>
  <r>
    <x v="101"/>
    <x v="231"/>
    <n v="8.43"/>
    <x v="15"/>
    <x v="0"/>
  </r>
  <r>
    <x v="101"/>
    <x v="232"/>
    <n v="7.9726027397260291"/>
    <x v="15"/>
    <x v="0"/>
  </r>
  <r>
    <x v="101"/>
    <x v="233"/>
    <n v="7.1801242236024843"/>
    <x v="15"/>
    <x v="0"/>
  </r>
  <r>
    <x v="101"/>
    <x v="234"/>
    <n v="7.9060773480662947"/>
    <x v="15"/>
    <x v="0"/>
  </r>
  <r>
    <x v="101"/>
    <x v="235"/>
    <n v="7.5412371134020635"/>
    <x v="15"/>
    <x v="0"/>
  </r>
  <r>
    <x v="101"/>
    <x v="236"/>
    <n v="7.9550000000000001"/>
    <x v="15"/>
    <x v="0"/>
  </r>
  <r>
    <x v="101"/>
    <x v="237"/>
    <n v="8.65"/>
    <x v="15"/>
    <x v="0"/>
  </r>
  <r>
    <x v="101"/>
    <x v="238"/>
    <n v="8.11"/>
    <x v="15"/>
    <x v="0"/>
  </r>
  <r>
    <x v="101"/>
    <x v="239"/>
    <n v="8.8069306930693063"/>
    <x v="15"/>
    <x v="0"/>
  </r>
  <r>
    <x v="101"/>
    <x v="240"/>
    <n v="8.7707317073170685"/>
    <x v="15"/>
    <x v="0"/>
  </r>
  <r>
    <x v="101"/>
    <x v="241"/>
    <n v="9.1902439024390254"/>
    <x v="15"/>
    <x v="0"/>
  </r>
  <r>
    <x v="101"/>
    <x v="242"/>
    <n v="8.8155339805825239"/>
    <x v="15"/>
    <x v="0"/>
  </r>
  <r>
    <x v="101"/>
    <x v="243"/>
    <n v="7.7586206896551753"/>
    <x v="15"/>
    <x v="0"/>
  </r>
  <r>
    <x v="101"/>
    <x v="244"/>
    <n v="8.1702127659574462"/>
    <x v="15"/>
    <x v="0"/>
  </r>
  <r>
    <x v="101"/>
    <x v="245"/>
    <n v="8.1925133689839527"/>
    <x v="15"/>
    <x v="0"/>
  </r>
  <r>
    <x v="101"/>
    <x v="246"/>
    <n v="8.8253968253968189"/>
    <x v="15"/>
    <x v="0"/>
  </r>
  <r>
    <x v="101"/>
    <x v="247"/>
    <n v="7.5434782608695672"/>
    <x v="15"/>
    <x v="0"/>
  </r>
  <r>
    <x v="101"/>
    <x v="248"/>
    <n v="7.3333333333333348"/>
    <x v="15"/>
    <x v="0"/>
  </r>
  <r>
    <x v="101"/>
    <x v="249"/>
    <n v="6.5851063829787213"/>
    <x v="15"/>
    <x v="0"/>
  </r>
  <r>
    <x v="101"/>
    <x v="250"/>
    <n v="6.3058823529411763"/>
    <x v="15"/>
    <x v="0"/>
  </r>
  <r>
    <x v="101"/>
    <x v="251"/>
    <n v="6.141414141414141"/>
    <x v="15"/>
    <x v="0"/>
  </r>
  <r>
    <x v="101"/>
    <x v="252"/>
    <n v="7.17741935483871"/>
    <x v="15"/>
    <x v="0"/>
  </r>
  <r>
    <x v="101"/>
    <x v="253"/>
    <n v="9.0406976744186007"/>
    <x v="15"/>
    <x v="0"/>
  </r>
  <r>
    <x v="101"/>
    <x v="254"/>
    <n v="6.7333333333333325"/>
    <x v="15"/>
    <x v="0"/>
  </r>
  <r>
    <x v="101"/>
    <x v="255"/>
    <n v="8.5970149253731325"/>
    <x v="15"/>
    <x v="0"/>
  </r>
  <r>
    <x v="101"/>
    <x v="256"/>
    <n v="8.8383838383838338"/>
    <x v="15"/>
    <x v="0"/>
  </r>
  <r>
    <x v="101"/>
    <x v="257"/>
    <n v="9.2032967032967097"/>
    <x v="15"/>
    <x v="0"/>
  </r>
  <r>
    <x v="101"/>
    <x v="258"/>
    <n v="8.4831460674157313"/>
    <x v="15"/>
    <x v="0"/>
  </r>
  <r>
    <x v="101"/>
    <x v="259"/>
    <n v="9.0952380952380949"/>
    <x v="15"/>
    <x v="0"/>
  </r>
  <r>
    <x v="101"/>
    <x v="260"/>
    <n v="8.3437500000000071"/>
    <x v="15"/>
    <x v="0"/>
  </r>
  <r>
    <x v="101"/>
    <x v="261"/>
    <n v="7.7074468085106389"/>
    <x v="15"/>
    <x v="0"/>
  </r>
  <r>
    <x v="101"/>
    <x v="262"/>
    <n v="7.7934782608695663"/>
    <x v="15"/>
    <x v="0"/>
  </r>
  <r>
    <x v="101"/>
    <x v="263"/>
    <n v="7.529729729729727"/>
    <x v="15"/>
    <x v="0"/>
  </r>
  <r>
    <x v="101"/>
    <x v="264"/>
    <n v="7.4708994708994725"/>
    <x v="15"/>
    <x v="0"/>
  </r>
  <r>
    <x v="101"/>
    <x v="265"/>
    <n v="8.1243363589655697"/>
    <x v="15"/>
    <x v="0"/>
  </r>
  <r>
    <x v="101"/>
    <x v="230"/>
    <n v="7.9268929503916459"/>
    <x v="16"/>
    <x v="0"/>
  </r>
  <r>
    <x v="101"/>
    <x v="231"/>
    <n v="7.9491978609625704"/>
    <x v="16"/>
    <x v="0"/>
  </r>
  <r>
    <x v="101"/>
    <x v="232"/>
    <n v="7.6017191977077374"/>
    <x v="16"/>
    <x v="0"/>
  </r>
  <r>
    <x v="101"/>
    <x v="233"/>
    <n v="7.5983146067415754"/>
    <x v="16"/>
    <x v="0"/>
  </r>
  <r>
    <x v="101"/>
    <x v="234"/>
    <n v="7.9335260115606969"/>
    <x v="16"/>
    <x v="0"/>
  </r>
  <r>
    <x v="101"/>
    <x v="235"/>
    <n v="7.3315789473684134"/>
    <x v="16"/>
    <x v="0"/>
  </r>
  <r>
    <x v="101"/>
    <x v="236"/>
    <n v="7.525906735751299"/>
    <x v="16"/>
    <x v="0"/>
  </r>
  <r>
    <x v="101"/>
    <x v="237"/>
    <n v="7.6612466124661225"/>
    <x v="16"/>
    <x v="0"/>
  </r>
  <r>
    <x v="101"/>
    <x v="238"/>
    <n v="7.5130208333333304"/>
    <x v="16"/>
    <x v="0"/>
  </r>
  <r>
    <x v="101"/>
    <x v="239"/>
    <n v="8.2389610389610368"/>
    <x v="16"/>
    <x v="0"/>
  </r>
  <r>
    <x v="101"/>
    <x v="240"/>
    <n v="8.5143603133159331"/>
    <x v="16"/>
    <x v="0"/>
  </r>
  <r>
    <x v="101"/>
    <x v="241"/>
    <n v="8.669230769230774"/>
    <x v="16"/>
    <x v="0"/>
  </r>
  <r>
    <x v="101"/>
    <x v="242"/>
    <n v="7.879518072289156"/>
    <x v="16"/>
    <x v="0"/>
  </r>
  <r>
    <x v="101"/>
    <x v="243"/>
    <n v="7.428961748633883"/>
    <x v="16"/>
    <x v="0"/>
  </r>
  <r>
    <x v="101"/>
    <x v="244"/>
    <n v="7.5616045845272248"/>
    <x v="16"/>
    <x v="0"/>
  </r>
  <r>
    <x v="101"/>
    <x v="245"/>
    <n v="7.3463855421686741"/>
    <x v="16"/>
    <x v="0"/>
  </r>
  <r>
    <x v="101"/>
    <x v="246"/>
    <n v="7.7196531791907521"/>
    <x v="16"/>
    <x v="0"/>
  </r>
  <r>
    <x v="101"/>
    <x v="247"/>
    <n v="6.9181286549707623"/>
    <x v="16"/>
    <x v="0"/>
  </r>
  <r>
    <x v="101"/>
    <x v="248"/>
    <n v="8.0663900414937775"/>
    <x v="16"/>
    <x v="0"/>
  </r>
  <r>
    <x v="101"/>
    <x v="249"/>
    <n v="7.5133689839572186"/>
    <x v="16"/>
    <x v="0"/>
  </r>
  <r>
    <x v="101"/>
    <x v="250"/>
    <n v="7.2694300518134742"/>
    <x v="16"/>
    <x v="0"/>
  </r>
  <r>
    <x v="101"/>
    <x v="251"/>
    <n v="7.2658227848101253"/>
    <x v="16"/>
    <x v="0"/>
  </r>
  <r>
    <x v="101"/>
    <x v="252"/>
    <n v="7.117021276595743"/>
    <x v="16"/>
    <x v="0"/>
  </r>
  <r>
    <x v="101"/>
    <x v="253"/>
    <n v="8.591772151898736"/>
    <x v="16"/>
    <x v="0"/>
  </r>
  <r>
    <x v="101"/>
    <x v="254"/>
    <n v="8.0656934306569337"/>
    <x v="16"/>
    <x v="0"/>
  </r>
  <r>
    <x v="101"/>
    <x v="255"/>
    <n v="8.1299212598425221"/>
    <x v="16"/>
    <x v="0"/>
  </r>
  <r>
    <x v="101"/>
    <x v="256"/>
    <n v="8.0986547085201757"/>
    <x v="16"/>
    <x v="0"/>
  </r>
  <r>
    <x v="101"/>
    <x v="257"/>
    <n v="8.0865671641791135"/>
    <x v="16"/>
    <x v="0"/>
  </r>
  <r>
    <x v="101"/>
    <x v="258"/>
    <n v="7.9696048632218837"/>
    <x v="16"/>
    <x v="0"/>
  </r>
  <r>
    <x v="101"/>
    <x v="259"/>
    <n v="7.941368078175894"/>
    <x v="16"/>
    <x v="0"/>
  </r>
  <r>
    <x v="101"/>
    <x v="260"/>
    <n v="7.4923076923076923"/>
    <x v="16"/>
    <x v="0"/>
  </r>
  <r>
    <x v="101"/>
    <x v="261"/>
    <n v="7.0948275862068968"/>
    <x v="16"/>
    <x v="0"/>
  </r>
  <r>
    <x v="101"/>
    <x v="262"/>
    <n v="7.5272727272727264"/>
    <x v="16"/>
    <x v="0"/>
  </r>
  <r>
    <x v="101"/>
    <x v="263"/>
    <n v="7.5"/>
    <x v="16"/>
    <x v="0"/>
  </r>
  <r>
    <x v="101"/>
    <x v="264"/>
    <n v="7.0507462686567148"/>
    <x v="16"/>
    <x v="0"/>
  </r>
  <r>
    <x v="101"/>
    <x v="265"/>
    <n v="7.7306540869091931"/>
    <x v="16"/>
    <x v="0"/>
  </r>
  <r>
    <x v="101"/>
    <x v="230"/>
    <n v="7.9594461901021214"/>
    <x v="0"/>
    <x v="1"/>
  </r>
  <r>
    <x v="101"/>
    <x v="231"/>
    <n v="8.131380060047638"/>
    <x v="0"/>
    <x v="1"/>
  </r>
  <r>
    <x v="101"/>
    <x v="232"/>
    <n v="7.4655917747400604"/>
    <x v="0"/>
    <x v="1"/>
  </r>
  <r>
    <x v="101"/>
    <x v="233"/>
    <n v="7.608579387186631"/>
    <x v="0"/>
    <x v="1"/>
  </r>
  <r>
    <x v="101"/>
    <x v="234"/>
    <n v="7.8923027166882234"/>
    <x v="0"/>
    <x v="1"/>
  </r>
  <r>
    <x v="101"/>
    <x v="235"/>
    <n v="7.2148148148148463"/>
    <x v="0"/>
    <x v="1"/>
  </r>
  <r>
    <x v="101"/>
    <x v="236"/>
    <n v="7.5288367546431969"/>
    <x v="0"/>
    <x v="1"/>
  </r>
  <r>
    <x v="101"/>
    <x v="237"/>
    <n v="7.3401999394123028"/>
    <x v="0"/>
    <x v="1"/>
  </r>
  <r>
    <x v="101"/>
    <x v="238"/>
    <n v="7.3639752771509936"/>
    <x v="0"/>
    <x v="1"/>
  </r>
  <r>
    <x v="101"/>
    <x v="239"/>
    <n v="7.7351667170343683"/>
    <x v="0"/>
    <x v="1"/>
  </r>
  <r>
    <x v="101"/>
    <x v="240"/>
    <n v="8.25172744721689"/>
    <x v="0"/>
    <x v="1"/>
  </r>
  <r>
    <x v="101"/>
    <x v="241"/>
    <n v="8.5549884437596511"/>
    <x v="0"/>
    <x v="1"/>
  </r>
  <r>
    <x v="101"/>
    <x v="242"/>
    <n v="7.313731170336041"/>
    <x v="0"/>
    <x v="1"/>
  </r>
  <r>
    <x v="101"/>
    <x v="243"/>
    <n v="7.0495479204339837"/>
    <x v="0"/>
    <x v="1"/>
  </r>
  <r>
    <x v="101"/>
    <x v="244"/>
    <n v="7.5259608178995636"/>
    <x v="0"/>
    <x v="1"/>
  </r>
  <r>
    <x v="101"/>
    <x v="245"/>
    <n v="7.3292332452006006"/>
    <x v="0"/>
    <x v="1"/>
  </r>
  <r>
    <x v="101"/>
    <x v="246"/>
    <n v="7.8253096392030157"/>
    <x v="0"/>
    <x v="1"/>
  </r>
  <r>
    <x v="101"/>
    <x v="247"/>
    <n v="7.2601599654128828"/>
    <x v="0"/>
    <x v="1"/>
  </r>
  <r>
    <x v="101"/>
    <x v="248"/>
    <n v="7.6573616600790366"/>
    <x v="0"/>
    <x v="1"/>
  </r>
  <r>
    <x v="101"/>
    <x v="249"/>
    <n v="7.1636129861780775"/>
    <x v="0"/>
    <x v="1"/>
  </r>
  <r>
    <x v="101"/>
    <x v="250"/>
    <n v="7.1291996047430768"/>
    <x v="0"/>
    <x v="1"/>
  </r>
  <r>
    <x v="101"/>
    <x v="251"/>
    <n v="7.0184201204392487"/>
    <x v="0"/>
    <x v="1"/>
  </r>
  <r>
    <x v="101"/>
    <x v="252"/>
    <n v="6.9116003943476771"/>
    <x v="0"/>
    <x v="1"/>
  </r>
  <r>
    <x v="101"/>
    <x v="253"/>
    <n v="8.1364356194420289"/>
    <x v="0"/>
    <x v="1"/>
  </r>
  <r>
    <x v="101"/>
    <x v="254"/>
    <n v="7.5932944606414043"/>
    <x v="0"/>
    <x v="1"/>
  </r>
  <r>
    <x v="101"/>
    <x v="255"/>
    <n v="7.9412206855080898"/>
    <x v="0"/>
    <x v="1"/>
  </r>
  <r>
    <x v="101"/>
    <x v="256"/>
    <n v="7.8609031086907164"/>
    <x v="0"/>
    <x v="1"/>
  </r>
  <r>
    <x v="101"/>
    <x v="257"/>
    <n v="7.1858536038560832"/>
    <x v="0"/>
    <x v="1"/>
  </r>
  <r>
    <x v="101"/>
    <x v="258"/>
    <n v="7.2102674823077839"/>
    <x v="0"/>
    <x v="1"/>
  </r>
  <r>
    <x v="101"/>
    <x v="259"/>
    <n v="8.0135181188231428"/>
    <x v="0"/>
    <x v="1"/>
  </r>
  <r>
    <x v="101"/>
    <x v="260"/>
    <n v="7.1427332639611389"/>
    <x v="0"/>
    <x v="1"/>
  </r>
  <r>
    <x v="101"/>
    <x v="261"/>
    <n v="7.1457943925233662"/>
    <x v="0"/>
    <x v="1"/>
  </r>
  <r>
    <x v="101"/>
    <x v="262"/>
    <n v="7.5027920482465982"/>
    <x v="0"/>
    <x v="1"/>
  </r>
  <r>
    <x v="101"/>
    <x v="263"/>
    <n v="7.3344220226292025"/>
    <x v="0"/>
    <x v="1"/>
  </r>
  <r>
    <x v="101"/>
    <x v="264"/>
    <n v="7.0394578642474555"/>
    <x v="0"/>
    <x v="1"/>
  </r>
  <r>
    <x v="101"/>
    <x v="265"/>
    <n v="7.5665030683715351"/>
    <x v="0"/>
    <x v="1"/>
  </r>
  <r>
    <x v="101"/>
    <x v="230"/>
    <n v="7.5200992555831165"/>
    <x v="1"/>
    <x v="1"/>
  </r>
  <r>
    <x v="101"/>
    <x v="231"/>
    <n v="8.0840420210104913"/>
    <x v="1"/>
    <x v="1"/>
  </r>
  <r>
    <x v="101"/>
    <x v="232"/>
    <n v="6.9191022964509488"/>
    <x v="1"/>
    <x v="1"/>
  </r>
  <r>
    <x v="101"/>
    <x v="233"/>
    <n v="7.172924378635642"/>
    <x v="1"/>
    <x v="1"/>
  </r>
  <r>
    <x v="101"/>
    <x v="234"/>
    <n v="7.3880090497737623"/>
    <x v="1"/>
    <x v="1"/>
  </r>
  <r>
    <x v="101"/>
    <x v="235"/>
    <n v="7.4147783251231498"/>
    <x v="1"/>
    <x v="1"/>
  </r>
  <r>
    <x v="101"/>
    <x v="236"/>
    <n v="7.6877677296525482"/>
    <x v="1"/>
    <x v="1"/>
  </r>
  <r>
    <x v="101"/>
    <x v="237"/>
    <n v="7.5482625482625414"/>
    <x v="1"/>
    <x v="1"/>
  </r>
  <r>
    <x v="101"/>
    <x v="238"/>
    <n v="7.7979700338327715"/>
    <x v="1"/>
    <x v="1"/>
  </r>
  <r>
    <x v="101"/>
    <x v="239"/>
    <n v="8.0009708737864287"/>
    <x v="1"/>
    <x v="1"/>
  </r>
  <r>
    <x v="101"/>
    <x v="240"/>
    <n v="7.4966248794599784"/>
    <x v="1"/>
    <x v="1"/>
  </r>
  <r>
    <x v="101"/>
    <x v="241"/>
    <n v="8.2378664103796275"/>
    <x v="1"/>
    <x v="1"/>
  </r>
  <r>
    <x v="101"/>
    <x v="242"/>
    <n v="6.9353826850690066"/>
    <x v="1"/>
    <x v="1"/>
  </r>
  <r>
    <x v="101"/>
    <x v="243"/>
    <n v="6.4889267461669489"/>
    <x v="1"/>
    <x v="1"/>
  </r>
  <r>
    <x v="101"/>
    <x v="244"/>
    <n v="7.0240837696335001"/>
    <x v="1"/>
    <x v="1"/>
  </r>
  <r>
    <x v="101"/>
    <x v="245"/>
    <n v="6.8736323851203425"/>
    <x v="1"/>
    <x v="1"/>
  </r>
  <r>
    <x v="101"/>
    <x v="246"/>
    <n v="7.9797263051191107"/>
    <x v="1"/>
    <x v="1"/>
  </r>
  <r>
    <x v="101"/>
    <x v="247"/>
    <n v="6.8285864978902948"/>
    <x v="1"/>
    <x v="1"/>
  </r>
  <r>
    <x v="101"/>
    <x v="248"/>
    <n v="7.4284313725490199"/>
    <x v="1"/>
    <x v="1"/>
  </r>
  <r>
    <x v="101"/>
    <x v="249"/>
    <n v="6.8550913838120096"/>
    <x v="1"/>
    <x v="1"/>
  </r>
  <r>
    <x v="101"/>
    <x v="250"/>
    <n v="6.671067106710673"/>
    <x v="1"/>
    <x v="1"/>
  </r>
  <r>
    <x v="101"/>
    <x v="251"/>
    <n v="6.7946175637393837"/>
    <x v="1"/>
    <x v="1"/>
  </r>
  <r>
    <x v="101"/>
    <x v="252"/>
    <n v="6.8884803921568656"/>
    <x v="1"/>
    <x v="1"/>
  </r>
  <r>
    <x v="101"/>
    <x v="253"/>
    <n v="7.6492220650636478"/>
    <x v="1"/>
    <x v="1"/>
  </r>
  <r>
    <x v="101"/>
    <x v="254"/>
    <n v="6.8382608695652243"/>
    <x v="1"/>
    <x v="1"/>
  </r>
  <r>
    <x v="101"/>
    <x v="255"/>
    <n v="7.3519278096800615"/>
    <x v="1"/>
    <x v="1"/>
  </r>
  <r>
    <x v="101"/>
    <x v="256"/>
    <n v="7.5898407884761241"/>
    <x v="1"/>
    <x v="1"/>
  </r>
  <r>
    <x v="101"/>
    <x v="257"/>
    <n v="6.5127118644067838"/>
    <x v="1"/>
    <x v="1"/>
  </r>
  <r>
    <x v="101"/>
    <x v="258"/>
    <n v="6.6128306133933634"/>
    <x v="1"/>
    <x v="1"/>
  </r>
  <r>
    <x v="101"/>
    <x v="259"/>
    <n v="8.2089820359281429"/>
    <x v="1"/>
    <x v="1"/>
  </r>
  <r>
    <x v="101"/>
    <x v="260"/>
    <n v="7.2934537246049613"/>
    <x v="1"/>
    <x v="1"/>
  </r>
  <r>
    <x v="101"/>
    <x v="261"/>
    <n v="6.8364978902953535"/>
    <x v="1"/>
    <x v="1"/>
  </r>
  <r>
    <x v="101"/>
    <x v="262"/>
    <n v="6.9553516819571826"/>
    <x v="1"/>
    <x v="1"/>
  </r>
  <r>
    <x v="101"/>
    <x v="263"/>
    <n v="7.009345794392515"/>
    <x v="1"/>
    <x v="1"/>
  </r>
  <r>
    <x v="101"/>
    <x v="264"/>
    <n v="6.5910885504794123"/>
    <x v="1"/>
    <x v="1"/>
  </r>
  <r>
    <x v="101"/>
    <x v="265"/>
    <n v="7.2917928370053247"/>
    <x v="1"/>
    <x v="1"/>
  </r>
  <r>
    <x v="101"/>
    <x v="230"/>
    <n v="8.2753731343283814"/>
    <x v="2"/>
    <x v="1"/>
  </r>
  <r>
    <x v="101"/>
    <x v="231"/>
    <n v="8.2701821147050847"/>
    <x v="2"/>
    <x v="1"/>
  </r>
  <r>
    <x v="101"/>
    <x v="232"/>
    <n v="7.7309388783868913"/>
    <x v="2"/>
    <x v="1"/>
  </r>
  <r>
    <x v="101"/>
    <x v="233"/>
    <n v="8.0295235311312716"/>
    <x v="2"/>
    <x v="1"/>
  </r>
  <r>
    <x v="101"/>
    <x v="234"/>
    <n v="8.218181818181824"/>
    <x v="2"/>
    <x v="1"/>
  </r>
  <r>
    <x v="101"/>
    <x v="235"/>
    <n v="7.2766928734466259"/>
    <x v="2"/>
    <x v="1"/>
  </r>
  <r>
    <x v="101"/>
    <x v="236"/>
    <n v="7.4978080857281872"/>
    <x v="2"/>
    <x v="1"/>
  </r>
  <r>
    <x v="101"/>
    <x v="237"/>
    <n v="7.4035976691157908"/>
    <x v="2"/>
    <x v="1"/>
  </r>
  <r>
    <x v="101"/>
    <x v="238"/>
    <n v="7.172677865612644"/>
    <x v="2"/>
    <x v="1"/>
  </r>
  <r>
    <x v="101"/>
    <x v="239"/>
    <n v="7.521469218830819"/>
    <x v="2"/>
    <x v="1"/>
  </r>
  <r>
    <x v="101"/>
    <x v="240"/>
    <n v="8.4962605548853904"/>
    <x v="2"/>
    <x v="1"/>
  </r>
  <r>
    <x v="101"/>
    <x v="241"/>
    <n v="8.6675590167923922"/>
    <x v="2"/>
    <x v="1"/>
  </r>
  <r>
    <x v="101"/>
    <x v="242"/>
    <n v="7.3947736817545389"/>
    <x v="2"/>
    <x v="1"/>
  </r>
  <r>
    <x v="101"/>
    <x v="243"/>
    <n v="7.3060881264715762"/>
    <x v="2"/>
    <x v="1"/>
  </r>
  <r>
    <x v="101"/>
    <x v="244"/>
    <n v="7.9336132248753568"/>
    <x v="2"/>
    <x v="1"/>
  </r>
  <r>
    <x v="101"/>
    <x v="245"/>
    <n v="7.6833002551743581"/>
    <x v="2"/>
    <x v="1"/>
  </r>
  <r>
    <x v="101"/>
    <x v="246"/>
    <n v="8.012276487856921"/>
    <x v="2"/>
    <x v="1"/>
  </r>
  <r>
    <x v="101"/>
    <x v="247"/>
    <n v="7.6854817537411479"/>
    <x v="2"/>
    <x v="1"/>
  </r>
  <r>
    <x v="101"/>
    <x v="248"/>
    <n v="7.6254107338444683"/>
    <x v="2"/>
    <x v="1"/>
  </r>
  <r>
    <x v="101"/>
    <x v="249"/>
    <n v="7.5097613882863348"/>
    <x v="2"/>
    <x v="1"/>
  </r>
  <r>
    <x v="101"/>
    <x v="250"/>
    <n v="7.5901262916188257"/>
    <x v="2"/>
    <x v="1"/>
  </r>
  <r>
    <x v="101"/>
    <x v="251"/>
    <n v="7.1469428007889571"/>
    <x v="2"/>
    <x v="1"/>
  </r>
  <r>
    <x v="101"/>
    <x v="252"/>
    <n v="7.0353477765108376"/>
    <x v="2"/>
    <x v="1"/>
  </r>
  <r>
    <x v="101"/>
    <x v="253"/>
    <n v="8.2244955953395582"/>
    <x v="2"/>
    <x v="1"/>
  </r>
  <r>
    <x v="101"/>
    <x v="254"/>
    <n v="7.7752808988764075"/>
    <x v="2"/>
    <x v="1"/>
  </r>
  <r>
    <x v="101"/>
    <x v="255"/>
    <n v="8.2025486250838373"/>
    <x v="2"/>
    <x v="1"/>
  </r>
  <r>
    <x v="101"/>
    <x v="256"/>
    <n v="7.9520676691729353"/>
    <x v="2"/>
    <x v="1"/>
  </r>
  <r>
    <x v="101"/>
    <x v="257"/>
    <n v="7.2525862068965559"/>
    <x v="2"/>
    <x v="1"/>
  </r>
  <r>
    <x v="101"/>
    <x v="258"/>
    <n v="7.554476479514415"/>
    <x v="2"/>
    <x v="1"/>
  </r>
  <r>
    <x v="101"/>
    <x v="259"/>
    <n v="8.0069314849373416"/>
    <x v="2"/>
    <x v="1"/>
  </r>
  <r>
    <x v="101"/>
    <x v="260"/>
    <n v="7.046461137646542"/>
    <x v="2"/>
    <x v="1"/>
  </r>
  <r>
    <x v="101"/>
    <x v="261"/>
    <n v="7.4851031321619477"/>
    <x v="2"/>
    <x v="1"/>
  </r>
  <r>
    <x v="101"/>
    <x v="262"/>
    <n v="7.7113951011714628"/>
    <x v="2"/>
    <x v="1"/>
  </r>
  <r>
    <x v="101"/>
    <x v="263"/>
    <n v="7.542470486610986"/>
    <x v="2"/>
    <x v="1"/>
  </r>
  <r>
    <x v="101"/>
    <x v="264"/>
    <n v="7.3883881230116613"/>
    <x v="2"/>
    <x v="1"/>
  </r>
  <r>
    <x v="101"/>
    <x v="265"/>
    <n v="7.7527584419431275"/>
    <x v="2"/>
    <x v="1"/>
  </r>
  <r>
    <x v="101"/>
    <x v="230"/>
    <n v="7.9147540983606515"/>
    <x v="3"/>
    <x v="1"/>
  </r>
  <r>
    <x v="101"/>
    <x v="231"/>
    <n v="8.1918844566712608"/>
    <x v="3"/>
    <x v="1"/>
  </r>
  <r>
    <x v="101"/>
    <x v="232"/>
    <n v="7.6228782287822874"/>
    <x v="3"/>
    <x v="1"/>
  </r>
  <r>
    <x v="101"/>
    <x v="233"/>
    <n v="7.494169096209907"/>
    <x v="3"/>
    <x v="1"/>
  </r>
  <r>
    <x v="101"/>
    <x v="234"/>
    <n v="7.7989614243323357"/>
    <x v="3"/>
    <x v="1"/>
  </r>
  <r>
    <x v="101"/>
    <x v="235"/>
    <n v="6.8930232558139473"/>
    <x v="3"/>
    <x v="1"/>
  </r>
  <r>
    <x v="101"/>
    <x v="236"/>
    <n v="7.2959545777146859"/>
    <x v="3"/>
    <x v="1"/>
  </r>
  <r>
    <x v="101"/>
    <x v="237"/>
    <n v="6.7534435261707975"/>
    <x v="3"/>
    <x v="1"/>
  </r>
  <r>
    <x v="101"/>
    <x v="238"/>
    <n v="7.2787318361955045"/>
    <x v="3"/>
    <x v="1"/>
  </r>
  <r>
    <x v="101"/>
    <x v="239"/>
    <n v="7.791864406779661"/>
    <x v="3"/>
    <x v="1"/>
  </r>
  <r>
    <x v="101"/>
    <x v="240"/>
    <n v="8.3525179856115077"/>
    <x v="3"/>
    <x v="1"/>
  </r>
  <r>
    <x v="101"/>
    <x v="241"/>
    <n v="8.5778795811518282"/>
    <x v="3"/>
    <x v="1"/>
  </r>
  <r>
    <x v="101"/>
    <x v="242"/>
    <n v="7.323308270676697"/>
    <x v="3"/>
    <x v="1"/>
  </r>
  <r>
    <x v="101"/>
    <x v="243"/>
    <n v="6.9400749063670419"/>
    <x v="3"/>
    <x v="1"/>
  </r>
  <r>
    <x v="101"/>
    <x v="244"/>
    <n v="7.3598360655737673"/>
    <x v="3"/>
    <x v="1"/>
  </r>
  <r>
    <x v="101"/>
    <x v="245"/>
    <n v="7.3551401869158912"/>
    <x v="3"/>
    <x v="1"/>
  </r>
  <r>
    <x v="101"/>
    <x v="246"/>
    <n v="7.5471074380165337"/>
    <x v="3"/>
    <x v="1"/>
  </r>
  <r>
    <x v="101"/>
    <x v="247"/>
    <n v="6.8992443324937014"/>
    <x v="3"/>
    <x v="1"/>
  </r>
  <r>
    <x v="101"/>
    <x v="248"/>
    <n v="8.0158192090395435"/>
    <x v="3"/>
    <x v="1"/>
  </r>
  <r>
    <x v="101"/>
    <x v="249"/>
    <n v="7.0984555984555939"/>
    <x v="3"/>
    <x v="1"/>
  </r>
  <r>
    <x v="101"/>
    <x v="250"/>
    <n v="6.8063829787234047"/>
    <x v="3"/>
    <x v="1"/>
  </r>
  <r>
    <x v="101"/>
    <x v="251"/>
    <n v="6.8736263736263767"/>
    <x v="3"/>
    <x v="1"/>
  </r>
  <r>
    <x v="101"/>
    <x v="252"/>
    <n v="6.9085365853658534"/>
    <x v="3"/>
    <x v="1"/>
  </r>
  <r>
    <x v="101"/>
    <x v="253"/>
    <n v="8.2896039603960308"/>
    <x v="3"/>
    <x v="1"/>
  </r>
  <r>
    <x v="101"/>
    <x v="254"/>
    <n v="7.8262806236080129"/>
    <x v="3"/>
    <x v="1"/>
  </r>
  <r>
    <x v="101"/>
    <x v="255"/>
    <n v="7.9953650057937402"/>
    <x v="3"/>
    <x v="1"/>
  </r>
  <r>
    <x v="101"/>
    <x v="256"/>
    <n v="7.9513444302176692"/>
    <x v="3"/>
    <x v="1"/>
  </r>
  <r>
    <x v="101"/>
    <x v="257"/>
    <n v="7.2161383285302625"/>
    <x v="3"/>
    <x v="1"/>
  </r>
  <r>
    <x v="101"/>
    <x v="258"/>
    <n v="6.9780736100234941"/>
    <x v="3"/>
    <x v="1"/>
  </r>
  <r>
    <x v="101"/>
    <x v="259"/>
    <n v="8.1378776142524991"/>
    <x v="3"/>
    <x v="1"/>
  </r>
  <r>
    <x v="101"/>
    <x v="260"/>
    <n v="7.616147308781871"/>
    <x v="3"/>
    <x v="1"/>
  </r>
  <r>
    <x v="101"/>
    <x v="261"/>
    <n v="6.844827586206895"/>
    <x v="3"/>
    <x v="1"/>
  </r>
  <r>
    <x v="101"/>
    <x v="262"/>
    <n v="7.8239875389408144"/>
    <x v="3"/>
    <x v="1"/>
  </r>
  <r>
    <x v="101"/>
    <x v="263"/>
    <n v="7.3652542372881475"/>
    <x v="3"/>
    <x v="1"/>
  </r>
  <r>
    <x v="101"/>
    <x v="264"/>
    <n v="6.7319277108433733"/>
    <x v="3"/>
    <x v="1"/>
  </r>
  <r>
    <x v="101"/>
    <x v="265"/>
    <n v="7.511284295407612"/>
    <x v="3"/>
    <x v="1"/>
  </r>
  <r>
    <x v="101"/>
    <x v="230"/>
    <n v="7.6151121605667038"/>
    <x v="4"/>
    <x v="1"/>
  </r>
  <r>
    <x v="101"/>
    <x v="231"/>
    <n v="7.6824242424242488"/>
    <x v="4"/>
    <x v="1"/>
  </r>
  <r>
    <x v="101"/>
    <x v="232"/>
    <n v="7.2464678178963924"/>
    <x v="4"/>
    <x v="1"/>
  </r>
  <r>
    <x v="101"/>
    <x v="233"/>
    <n v="7.2029569892473129"/>
    <x v="4"/>
    <x v="1"/>
  </r>
  <r>
    <x v="101"/>
    <x v="234"/>
    <n v="7.6375488917861816"/>
    <x v="4"/>
    <x v="1"/>
  </r>
  <r>
    <x v="101"/>
    <x v="235"/>
    <n v="6.9197452229299374"/>
    <x v="4"/>
    <x v="1"/>
  </r>
  <r>
    <x v="101"/>
    <x v="236"/>
    <n v="7.5717761557177647"/>
    <x v="4"/>
    <x v="1"/>
  </r>
  <r>
    <x v="101"/>
    <x v="237"/>
    <n v="7.2885154061624604"/>
    <x v="4"/>
    <x v="1"/>
  </r>
  <r>
    <x v="101"/>
    <x v="238"/>
    <n v="6.931989924433255"/>
    <x v="4"/>
    <x v="1"/>
  </r>
  <r>
    <x v="101"/>
    <x v="239"/>
    <n v="7.48025477707007"/>
    <x v="4"/>
    <x v="1"/>
  </r>
  <r>
    <x v="101"/>
    <x v="240"/>
    <n v="8.3873239436619791"/>
    <x v="4"/>
    <x v="1"/>
  </r>
  <r>
    <x v="101"/>
    <x v="241"/>
    <n v="8.6226415094339544"/>
    <x v="4"/>
    <x v="1"/>
  </r>
  <r>
    <x v="101"/>
    <x v="242"/>
    <n v="7.5505617977528114"/>
    <x v="4"/>
    <x v="1"/>
  </r>
  <r>
    <x v="101"/>
    <x v="243"/>
    <n v="7.3512747875354085"/>
    <x v="4"/>
    <x v="1"/>
  </r>
  <r>
    <x v="101"/>
    <x v="244"/>
    <n v="7.279650436953804"/>
    <x v="4"/>
    <x v="1"/>
  </r>
  <r>
    <x v="101"/>
    <x v="245"/>
    <n v="7.0291666666666677"/>
    <x v="4"/>
    <x v="1"/>
  </r>
  <r>
    <x v="101"/>
    <x v="246"/>
    <n v="7.3808900523560226"/>
    <x v="4"/>
    <x v="1"/>
  </r>
  <r>
    <x v="101"/>
    <x v="247"/>
    <n v="6.7784891165172869"/>
    <x v="4"/>
    <x v="1"/>
  </r>
  <r>
    <x v="101"/>
    <x v="248"/>
    <n v="7.5283582089552246"/>
    <x v="4"/>
    <x v="1"/>
  </r>
  <r>
    <x v="101"/>
    <x v="249"/>
    <n v="6.8281938325991201"/>
    <x v="4"/>
    <x v="1"/>
  </r>
  <r>
    <x v="101"/>
    <x v="250"/>
    <n v="6.5242290748898686"/>
    <x v="4"/>
    <x v="1"/>
  </r>
  <r>
    <x v="101"/>
    <x v="251"/>
    <n v="7.2194092827004219"/>
    <x v="4"/>
    <x v="1"/>
  </r>
  <r>
    <x v="101"/>
    <x v="252"/>
    <n v="6.6450216450216493"/>
    <x v="4"/>
    <x v="1"/>
  </r>
  <r>
    <x v="101"/>
    <x v="253"/>
    <n v="8.261941448382121"/>
    <x v="4"/>
    <x v="1"/>
  </r>
  <r>
    <x v="101"/>
    <x v="254"/>
    <n v="8.0446428571428523"/>
    <x v="4"/>
    <x v="1"/>
  </r>
  <r>
    <x v="101"/>
    <x v="255"/>
    <n v="7.8580246913580254"/>
    <x v="4"/>
    <x v="1"/>
  </r>
  <r>
    <x v="101"/>
    <x v="256"/>
    <n v="8.0193548387096794"/>
    <x v="4"/>
    <x v="1"/>
  </r>
  <r>
    <x v="101"/>
    <x v="257"/>
    <n v="7.5711947626841285"/>
    <x v="4"/>
    <x v="1"/>
  </r>
  <r>
    <x v="101"/>
    <x v="258"/>
    <n v="7.4040590405904032"/>
    <x v="4"/>
    <x v="1"/>
  </r>
  <r>
    <x v="101"/>
    <x v="259"/>
    <n v="7.6484098939929277"/>
    <x v="4"/>
    <x v="1"/>
  </r>
  <r>
    <x v="101"/>
    <x v="260"/>
    <n v="6.4393203883495085"/>
    <x v="4"/>
    <x v="1"/>
  </r>
  <r>
    <x v="101"/>
    <x v="261"/>
    <n v="6.4531886024423386"/>
    <x v="4"/>
    <x v="1"/>
  </r>
  <r>
    <x v="101"/>
    <x v="262"/>
    <n v="7.1051212938005417"/>
    <x v="4"/>
    <x v="1"/>
  </r>
  <r>
    <x v="101"/>
    <x v="263"/>
    <n v="6.9970760233918119"/>
    <x v="4"/>
    <x v="1"/>
  </r>
  <r>
    <x v="101"/>
    <x v="264"/>
    <n v="6.6174298375184595"/>
    <x v="4"/>
    <x v="1"/>
  </r>
  <r>
    <x v="101"/>
    <x v="265"/>
    <n v="7.3791912306558638"/>
    <x v="4"/>
    <x v="1"/>
  </r>
  <r>
    <x v="101"/>
    <x v="230"/>
    <n v="7.9659090909090935"/>
    <x v="5"/>
    <x v="1"/>
  </r>
  <r>
    <x v="101"/>
    <x v="231"/>
    <n v="8.2317073170731767"/>
    <x v="5"/>
    <x v="1"/>
  </r>
  <r>
    <x v="101"/>
    <x v="232"/>
    <n v="7.9645390070922009"/>
    <x v="5"/>
    <x v="1"/>
  </r>
  <r>
    <x v="101"/>
    <x v="233"/>
    <n v="7.6835443037974711"/>
    <x v="5"/>
    <x v="1"/>
  </r>
  <r>
    <x v="101"/>
    <x v="234"/>
    <n v="7.8869047619047619"/>
    <x v="5"/>
    <x v="1"/>
  </r>
  <r>
    <x v="101"/>
    <x v="235"/>
    <n v="7.485029940119758"/>
    <x v="5"/>
    <x v="1"/>
  </r>
  <r>
    <x v="101"/>
    <x v="236"/>
    <n v="7.8146067415730309"/>
    <x v="5"/>
    <x v="1"/>
  </r>
  <r>
    <x v="101"/>
    <x v="237"/>
    <n v="7.7560975609756104"/>
    <x v="5"/>
    <x v="1"/>
  </r>
  <r>
    <x v="101"/>
    <x v="238"/>
    <n v="7.8218390804597711"/>
    <x v="5"/>
    <x v="1"/>
  </r>
  <r>
    <x v="101"/>
    <x v="239"/>
    <n v="7.9595375722543338"/>
    <x v="5"/>
    <x v="1"/>
  </r>
  <r>
    <x v="101"/>
    <x v="240"/>
    <n v="8.7692307692307647"/>
    <x v="5"/>
    <x v="1"/>
  </r>
  <r>
    <x v="101"/>
    <x v="241"/>
    <n v="8.8121546961326001"/>
    <x v="5"/>
    <x v="1"/>
  </r>
  <r>
    <x v="101"/>
    <x v="242"/>
    <n v="7.7744360902255654"/>
    <x v="5"/>
    <x v="1"/>
  </r>
  <r>
    <x v="101"/>
    <x v="243"/>
    <n v="7.7450980392156881"/>
    <x v="5"/>
    <x v="1"/>
  </r>
  <r>
    <x v="101"/>
    <x v="244"/>
    <n v="7.7953216374269028"/>
    <x v="5"/>
    <x v="1"/>
  </r>
  <r>
    <x v="101"/>
    <x v="245"/>
    <n v="7.6604938271604901"/>
    <x v="5"/>
    <x v="1"/>
  </r>
  <r>
    <x v="101"/>
    <x v="246"/>
    <n v="7.7777777777777795"/>
    <x v="5"/>
    <x v="1"/>
  </r>
  <r>
    <x v="101"/>
    <x v="247"/>
    <n v="7.3076923076923048"/>
    <x v="5"/>
    <x v="1"/>
  </r>
  <r>
    <x v="101"/>
    <x v="248"/>
    <n v="8.0000000000000053"/>
    <x v="5"/>
    <x v="1"/>
  </r>
  <r>
    <x v="101"/>
    <x v="249"/>
    <n v="7.7222222222222214"/>
    <x v="5"/>
    <x v="1"/>
  </r>
  <r>
    <x v="101"/>
    <x v="250"/>
    <n v="7.2786885245901605"/>
    <x v="5"/>
    <x v="1"/>
  </r>
  <r>
    <x v="101"/>
    <x v="251"/>
    <n v="7.88"/>
    <x v="5"/>
    <x v="1"/>
  </r>
  <r>
    <x v="101"/>
    <x v="252"/>
    <n v="7.174603174603174"/>
    <x v="5"/>
    <x v="1"/>
  </r>
  <r>
    <x v="101"/>
    <x v="253"/>
    <n v="8.5253164556962044"/>
    <x v="5"/>
    <x v="1"/>
  </r>
  <r>
    <x v="101"/>
    <x v="254"/>
    <n v="8.5833333333333304"/>
    <x v="5"/>
    <x v="1"/>
  </r>
  <r>
    <x v="101"/>
    <x v="255"/>
    <n v="8.3278688524590123"/>
    <x v="5"/>
    <x v="1"/>
  </r>
  <r>
    <x v="101"/>
    <x v="256"/>
    <n v="8.4459459459459456"/>
    <x v="5"/>
    <x v="1"/>
  </r>
  <r>
    <x v="101"/>
    <x v="257"/>
    <n v="7.9640287769784202"/>
    <x v="5"/>
    <x v="1"/>
  </r>
  <r>
    <x v="101"/>
    <x v="258"/>
    <n v="7.8045112781954877"/>
    <x v="5"/>
    <x v="1"/>
  </r>
  <r>
    <x v="101"/>
    <x v="259"/>
    <n v="7.948905109489055"/>
    <x v="5"/>
    <x v="1"/>
  </r>
  <r>
    <x v="101"/>
    <x v="260"/>
    <n v="7.3603603603603593"/>
    <x v="5"/>
    <x v="1"/>
  </r>
  <r>
    <x v="101"/>
    <x v="261"/>
    <n v="7.155279503105592"/>
    <x v="5"/>
    <x v="1"/>
  </r>
  <r>
    <x v="101"/>
    <x v="262"/>
    <n v="7.8690476190476168"/>
    <x v="5"/>
    <x v="1"/>
  </r>
  <r>
    <x v="101"/>
    <x v="263"/>
    <n v="7.7289156626506008"/>
    <x v="5"/>
    <x v="1"/>
  </r>
  <r>
    <x v="101"/>
    <x v="264"/>
    <n v="7.2095808383233528"/>
    <x v="5"/>
    <x v="1"/>
  </r>
  <r>
    <x v="101"/>
    <x v="265"/>
    <n v="7.8714948557595301"/>
    <x v="5"/>
    <x v="1"/>
  </r>
  <r>
    <x v="101"/>
    <x v="230"/>
    <n v="7.1041666666666661"/>
    <x v="6"/>
    <x v="1"/>
  </r>
  <r>
    <x v="101"/>
    <x v="231"/>
    <n v="6.986206896551721"/>
    <x v="6"/>
    <x v="1"/>
  </r>
  <r>
    <x v="101"/>
    <x v="232"/>
    <n v="6.9736842105263159"/>
    <x v="6"/>
    <x v="1"/>
  </r>
  <r>
    <x v="101"/>
    <x v="233"/>
    <n v="6.8805970149253701"/>
    <x v="6"/>
    <x v="1"/>
  </r>
  <r>
    <x v="101"/>
    <x v="234"/>
    <n v="7.2045454545454541"/>
    <x v="6"/>
    <x v="1"/>
  </r>
  <r>
    <x v="101"/>
    <x v="235"/>
    <n v="6.6736111111111107"/>
    <x v="6"/>
    <x v="1"/>
  </r>
  <r>
    <x v="101"/>
    <x v="236"/>
    <n v="7.5616438356164384"/>
    <x v="6"/>
    <x v="1"/>
  </r>
  <r>
    <x v="101"/>
    <x v="237"/>
    <n v="7.1102941176470598"/>
    <x v="6"/>
    <x v="1"/>
  </r>
  <r>
    <x v="101"/>
    <x v="238"/>
    <n v="6.5214285714285705"/>
    <x v="6"/>
    <x v="1"/>
  </r>
  <r>
    <x v="101"/>
    <x v="239"/>
    <n v="7.2428571428571429"/>
    <x v="6"/>
    <x v="1"/>
  </r>
  <r>
    <x v="101"/>
    <x v="240"/>
    <n v="8.1148648648648614"/>
    <x v="6"/>
    <x v="1"/>
  </r>
  <r>
    <x v="101"/>
    <x v="241"/>
    <n v="8.6258503401360525"/>
    <x v="6"/>
    <x v="1"/>
  </r>
  <r>
    <x v="101"/>
    <x v="242"/>
    <n v="7.6837606837606822"/>
    <x v="6"/>
    <x v="1"/>
  </r>
  <r>
    <x v="101"/>
    <x v="243"/>
    <n v="7.5496183206106888"/>
    <x v="6"/>
    <x v="1"/>
  </r>
  <r>
    <x v="101"/>
    <x v="244"/>
    <n v="6.9580419580419548"/>
    <x v="6"/>
    <x v="1"/>
  </r>
  <r>
    <x v="101"/>
    <x v="245"/>
    <n v="6.5275590551181075"/>
    <x v="6"/>
    <x v="1"/>
  </r>
  <r>
    <x v="101"/>
    <x v="246"/>
    <n v="7.014598540145986"/>
    <x v="6"/>
    <x v="1"/>
  </r>
  <r>
    <x v="101"/>
    <x v="247"/>
    <n v="6.6595744680851103"/>
    <x v="6"/>
    <x v="1"/>
  </r>
  <r>
    <x v="101"/>
    <x v="248"/>
    <n v="7.1578947368421035"/>
    <x v="6"/>
    <x v="1"/>
  </r>
  <r>
    <x v="101"/>
    <x v="249"/>
    <n v="6.4318181818181817"/>
    <x v="6"/>
    <x v="1"/>
  </r>
  <r>
    <x v="101"/>
    <x v="250"/>
    <n v="5.6857142857142842"/>
    <x v="6"/>
    <x v="1"/>
  </r>
  <r>
    <x v="101"/>
    <x v="251"/>
    <n v="7.238095238095239"/>
    <x v="6"/>
    <x v="1"/>
  </r>
  <r>
    <x v="101"/>
    <x v="252"/>
    <n v="6.0277777777777768"/>
    <x v="6"/>
    <x v="1"/>
  </r>
  <r>
    <x v="101"/>
    <x v="253"/>
    <n v="8.033333333333335"/>
    <x v="6"/>
    <x v="1"/>
  </r>
  <r>
    <x v="101"/>
    <x v="254"/>
    <n v="7.5"/>
    <x v="6"/>
    <x v="1"/>
  </r>
  <r>
    <x v="101"/>
    <x v="255"/>
    <n v="7.7216494845360835"/>
    <x v="6"/>
    <x v="1"/>
  </r>
  <r>
    <x v="101"/>
    <x v="256"/>
    <n v="8.0943396226415132"/>
    <x v="6"/>
    <x v="1"/>
  </r>
  <r>
    <x v="101"/>
    <x v="257"/>
    <n v="7.7222222222222223"/>
    <x v="6"/>
    <x v="1"/>
  </r>
  <r>
    <x v="101"/>
    <x v="258"/>
    <n v="7.5376344086021518"/>
    <x v="6"/>
    <x v="1"/>
  </r>
  <r>
    <x v="101"/>
    <x v="259"/>
    <n v="7.2857142857142856"/>
    <x v="6"/>
    <x v="1"/>
  </r>
  <r>
    <x v="101"/>
    <x v="260"/>
    <n v="5.7228915662650612"/>
    <x v="6"/>
    <x v="1"/>
  </r>
  <r>
    <x v="101"/>
    <x v="261"/>
    <n v="6.2424242424242404"/>
    <x v="6"/>
    <x v="1"/>
  </r>
  <r>
    <x v="101"/>
    <x v="262"/>
    <n v="6.6615384615384627"/>
    <x v="6"/>
    <x v="1"/>
  </r>
  <r>
    <x v="101"/>
    <x v="263"/>
    <n v="6.6583333333333332"/>
    <x v="6"/>
    <x v="1"/>
  </r>
  <r>
    <x v="101"/>
    <x v="264"/>
    <n v="6.4272727272727268"/>
    <x v="6"/>
    <x v="1"/>
  </r>
  <r>
    <x v="101"/>
    <x v="265"/>
    <n v="7.1219700876740566"/>
    <x v="6"/>
    <x v="1"/>
  </r>
  <r>
    <x v="101"/>
    <x v="230"/>
    <n v="7.5539568345323751"/>
    <x v="7"/>
    <x v="1"/>
  </r>
  <r>
    <x v="101"/>
    <x v="231"/>
    <n v="7.5127272727272709"/>
    <x v="7"/>
    <x v="1"/>
  </r>
  <r>
    <x v="101"/>
    <x v="232"/>
    <n v="7.1010101010101021"/>
    <x v="7"/>
    <x v="1"/>
  </r>
  <r>
    <x v="101"/>
    <x v="233"/>
    <n v="6.8912133891213392"/>
    <x v="7"/>
    <x v="1"/>
  </r>
  <r>
    <x v="101"/>
    <x v="234"/>
    <n v="7.4639999999999995"/>
    <x v="7"/>
    <x v="1"/>
  </r>
  <r>
    <x v="101"/>
    <x v="235"/>
    <n v="6.6064257028112419"/>
    <x v="7"/>
    <x v="1"/>
  </r>
  <r>
    <x v="101"/>
    <x v="236"/>
    <n v="7.428571428571427"/>
    <x v="7"/>
    <x v="1"/>
  </r>
  <r>
    <x v="101"/>
    <x v="237"/>
    <n v="7.1181818181818146"/>
    <x v="7"/>
    <x v="1"/>
  </r>
  <r>
    <x v="101"/>
    <x v="238"/>
    <n v="6.72265625"/>
    <x v="7"/>
    <x v="1"/>
  </r>
  <r>
    <x v="101"/>
    <x v="239"/>
    <n v="7.0647773279352224"/>
    <x v="7"/>
    <x v="1"/>
  </r>
  <r>
    <x v="101"/>
    <x v="240"/>
    <n v="8.1721611721611698"/>
    <x v="7"/>
    <x v="1"/>
  </r>
  <r>
    <x v="101"/>
    <x v="241"/>
    <n v="8.3492647058823497"/>
    <x v="7"/>
    <x v="1"/>
  </r>
  <r>
    <x v="101"/>
    <x v="242"/>
    <n v="7.358744394618836"/>
    <x v="7"/>
    <x v="1"/>
  </r>
  <r>
    <x v="101"/>
    <x v="243"/>
    <n v="7.2100840336134473"/>
    <x v="7"/>
    <x v="1"/>
  </r>
  <r>
    <x v="101"/>
    <x v="244"/>
    <n v="6.9609375"/>
    <x v="7"/>
    <x v="1"/>
  </r>
  <r>
    <x v="101"/>
    <x v="245"/>
    <n v="6.6666666666666661"/>
    <x v="7"/>
    <x v="1"/>
  </r>
  <r>
    <x v="101"/>
    <x v="246"/>
    <n v="7.0464135021097052"/>
    <x v="7"/>
    <x v="1"/>
  </r>
  <r>
    <x v="101"/>
    <x v="247"/>
    <n v="6.144578313253013"/>
    <x v="7"/>
    <x v="1"/>
  </r>
  <r>
    <x v="101"/>
    <x v="248"/>
    <n v="7"/>
    <x v="7"/>
    <x v="1"/>
  </r>
  <r>
    <x v="101"/>
    <x v="249"/>
    <n v="6.3174603174603163"/>
    <x v="7"/>
    <x v="1"/>
  </r>
  <r>
    <x v="101"/>
    <x v="250"/>
    <n v="6.4868421052631566"/>
    <x v="7"/>
    <x v="1"/>
  </r>
  <r>
    <x v="101"/>
    <x v="251"/>
    <n v="6.5636363636363644"/>
    <x v="7"/>
    <x v="1"/>
  </r>
  <r>
    <x v="101"/>
    <x v="252"/>
    <n v="6.2835820895522376"/>
    <x v="7"/>
    <x v="1"/>
  </r>
  <r>
    <x v="101"/>
    <x v="253"/>
    <n v="7.9408866995073861"/>
    <x v="7"/>
    <x v="1"/>
  </r>
  <r>
    <x v="101"/>
    <x v="254"/>
    <n v="7.725806451612903"/>
    <x v="7"/>
    <x v="1"/>
  </r>
  <r>
    <x v="101"/>
    <x v="255"/>
    <n v="7.4632352941176459"/>
    <x v="7"/>
    <x v="1"/>
  </r>
  <r>
    <x v="101"/>
    <x v="256"/>
    <n v="7.4588235294117657"/>
    <x v="7"/>
    <x v="1"/>
  </r>
  <r>
    <x v="101"/>
    <x v="257"/>
    <n v="7.2925531914893629"/>
    <x v="7"/>
    <x v="1"/>
  </r>
  <r>
    <x v="101"/>
    <x v="258"/>
    <n v="7.0062499999999996"/>
    <x v="7"/>
    <x v="1"/>
  </r>
  <r>
    <x v="101"/>
    <x v="259"/>
    <n v="7.4761904761904772"/>
    <x v="7"/>
    <x v="1"/>
  </r>
  <r>
    <x v="101"/>
    <x v="260"/>
    <n v="5.8867924528301883"/>
    <x v="7"/>
    <x v="1"/>
  </r>
  <r>
    <x v="101"/>
    <x v="261"/>
    <n v="5.7555555555555564"/>
    <x v="7"/>
    <x v="1"/>
  </r>
  <r>
    <x v="101"/>
    <x v="262"/>
    <n v="6.5964912280701729"/>
    <x v="7"/>
    <x v="1"/>
  </r>
  <r>
    <x v="101"/>
    <x v="263"/>
    <n v="6.2970297029702964"/>
    <x v="7"/>
    <x v="1"/>
  </r>
  <r>
    <x v="101"/>
    <x v="264"/>
    <n v="5.8325358851674647"/>
    <x v="7"/>
    <x v="1"/>
  </r>
  <r>
    <x v="101"/>
    <x v="265"/>
    <n v="7.0536664695446438"/>
    <x v="7"/>
    <x v="1"/>
  </r>
  <r>
    <x v="101"/>
    <x v="230"/>
    <n v="7.7309236947791167"/>
    <x v="8"/>
    <x v="1"/>
  </r>
  <r>
    <x v="101"/>
    <x v="231"/>
    <n v="7.9211618257261422"/>
    <x v="8"/>
    <x v="1"/>
  </r>
  <r>
    <x v="101"/>
    <x v="232"/>
    <n v="7.0217391304347831"/>
    <x v="8"/>
    <x v="1"/>
  </r>
  <r>
    <x v="101"/>
    <x v="233"/>
    <n v="7.3990610328638509"/>
    <x v="8"/>
    <x v="1"/>
  </r>
  <r>
    <x v="101"/>
    <x v="234"/>
    <n v="7.9078341013824902"/>
    <x v="8"/>
    <x v="1"/>
  </r>
  <r>
    <x v="101"/>
    <x v="235"/>
    <n v="7.0044444444444407"/>
    <x v="8"/>
    <x v="1"/>
  </r>
  <r>
    <x v="101"/>
    <x v="236"/>
    <n v="7.552301255230125"/>
    <x v="8"/>
    <x v="1"/>
  </r>
  <r>
    <x v="101"/>
    <x v="237"/>
    <n v="7.2113402061855654"/>
    <x v="8"/>
    <x v="1"/>
  </r>
  <r>
    <x v="101"/>
    <x v="238"/>
    <n v="6.7366071428571441"/>
    <x v="8"/>
    <x v="1"/>
  </r>
  <r>
    <x v="101"/>
    <x v="239"/>
    <n v="7.7155555555555546"/>
    <x v="8"/>
    <x v="1"/>
  </r>
  <r>
    <x v="101"/>
    <x v="240"/>
    <n v="8.5060240963855467"/>
    <x v="8"/>
    <x v="1"/>
  </r>
  <r>
    <x v="101"/>
    <x v="241"/>
    <n v="8.7822580645161334"/>
    <x v="8"/>
    <x v="1"/>
  </r>
  <r>
    <x v="101"/>
    <x v="242"/>
    <n v="7.5333333333333341"/>
    <x v="8"/>
    <x v="1"/>
  </r>
  <r>
    <x v="101"/>
    <x v="243"/>
    <n v="7.0652173913043477"/>
    <x v="8"/>
    <x v="1"/>
  </r>
  <r>
    <x v="101"/>
    <x v="244"/>
    <n v="7.4502164502164501"/>
    <x v="8"/>
    <x v="1"/>
  </r>
  <r>
    <x v="101"/>
    <x v="245"/>
    <n v="7.2378640776699052"/>
    <x v="8"/>
    <x v="1"/>
  </r>
  <r>
    <x v="101"/>
    <x v="246"/>
    <n v="7.6621004566210109"/>
    <x v="8"/>
    <x v="1"/>
  </r>
  <r>
    <x v="101"/>
    <x v="247"/>
    <n v="7.1621621621621614"/>
    <x v="8"/>
    <x v="1"/>
  </r>
  <r>
    <x v="101"/>
    <x v="248"/>
    <n v="7.7653061224489797"/>
    <x v="8"/>
    <x v="1"/>
  </r>
  <r>
    <x v="101"/>
    <x v="249"/>
    <n v="6.5208333333333339"/>
    <x v="8"/>
    <x v="1"/>
  </r>
  <r>
    <x v="101"/>
    <x v="250"/>
    <n v="6.2727272727272716"/>
    <x v="8"/>
    <x v="1"/>
  </r>
  <r>
    <x v="101"/>
    <x v="251"/>
    <n v="7"/>
    <x v="8"/>
    <x v="1"/>
  </r>
  <r>
    <x v="101"/>
    <x v="252"/>
    <n v="6.8461538461538449"/>
    <x v="8"/>
    <x v="1"/>
  </r>
  <r>
    <x v="101"/>
    <x v="253"/>
    <n v="8.5654761904761951"/>
    <x v="8"/>
    <x v="1"/>
  </r>
  <r>
    <x v="101"/>
    <x v="254"/>
    <n v="8.1"/>
    <x v="8"/>
    <x v="1"/>
  </r>
  <r>
    <x v="101"/>
    <x v="255"/>
    <n v="7.9312977099236646"/>
    <x v="8"/>
    <x v="1"/>
  </r>
  <r>
    <x v="101"/>
    <x v="256"/>
    <n v="8.1428571428571406"/>
    <x v="8"/>
    <x v="1"/>
  </r>
  <r>
    <x v="101"/>
    <x v="257"/>
    <n v="7.4659090909090899"/>
    <x v="8"/>
    <x v="1"/>
  </r>
  <r>
    <x v="101"/>
    <x v="258"/>
    <n v="7.3910256410256396"/>
    <x v="8"/>
    <x v="1"/>
  </r>
  <r>
    <x v="101"/>
    <x v="259"/>
    <n v="7.838926174496641"/>
    <x v="8"/>
    <x v="1"/>
  </r>
  <r>
    <x v="101"/>
    <x v="260"/>
    <n v="6.5803571428571432"/>
    <x v="8"/>
    <x v="1"/>
  </r>
  <r>
    <x v="101"/>
    <x v="261"/>
    <n v="6.7808219178082174"/>
    <x v="8"/>
    <x v="1"/>
  </r>
  <r>
    <x v="101"/>
    <x v="262"/>
    <n v="7.3148148148148175"/>
    <x v="8"/>
    <x v="1"/>
  </r>
  <r>
    <x v="101"/>
    <x v="263"/>
    <n v="7.3061224489795951"/>
    <x v="8"/>
    <x v="1"/>
  </r>
  <r>
    <x v="101"/>
    <x v="264"/>
    <n v="7.0680628272251314"/>
    <x v="8"/>
    <x v="1"/>
  </r>
  <r>
    <x v="101"/>
    <x v="265"/>
    <n v="7.5033535089154233"/>
    <x v="8"/>
    <x v="1"/>
  </r>
  <r>
    <x v="101"/>
    <x v="230"/>
    <n v="7.722891566265063"/>
    <x v="9"/>
    <x v="1"/>
  </r>
  <r>
    <x v="101"/>
    <x v="231"/>
    <n v="7.81039755351682"/>
    <x v="9"/>
    <x v="1"/>
  </r>
  <r>
    <x v="101"/>
    <x v="232"/>
    <n v="7.5019920318725104"/>
    <x v="9"/>
    <x v="1"/>
  </r>
  <r>
    <x v="101"/>
    <x v="233"/>
    <n v="7.3711340206185563"/>
    <x v="9"/>
    <x v="1"/>
  </r>
  <r>
    <x v="101"/>
    <x v="234"/>
    <n v="7.6655844155844113"/>
    <x v="9"/>
    <x v="1"/>
  </r>
  <r>
    <x v="101"/>
    <x v="235"/>
    <n v="7.0607028753993593"/>
    <x v="9"/>
    <x v="1"/>
  </r>
  <r>
    <x v="101"/>
    <x v="236"/>
    <n v="7.375"/>
    <x v="9"/>
    <x v="1"/>
  </r>
  <r>
    <x v="101"/>
    <x v="237"/>
    <n v="7.1019736842105292"/>
    <x v="9"/>
    <x v="1"/>
  </r>
  <r>
    <x v="101"/>
    <x v="238"/>
    <n v="7.2592592592592569"/>
    <x v="9"/>
    <x v="1"/>
  </r>
  <r>
    <x v="101"/>
    <x v="239"/>
    <n v="7.2064516129032281"/>
    <x v="9"/>
    <x v="1"/>
  </r>
  <r>
    <x v="101"/>
    <x v="240"/>
    <n v="8.1151515151515152"/>
    <x v="9"/>
    <x v="1"/>
  </r>
  <r>
    <x v="101"/>
    <x v="241"/>
    <n v="8.2140672782874642"/>
    <x v="9"/>
    <x v="1"/>
  </r>
  <r>
    <x v="101"/>
    <x v="242"/>
    <n v="7.25"/>
    <x v="9"/>
    <x v="1"/>
  </r>
  <r>
    <x v="101"/>
    <x v="243"/>
    <n v="6.83984375"/>
    <x v="9"/>
    <x v="1"/>
  </r>
  <r>
    <x v="101"/>
    <x v="244"/>
    <n v="7.2155477031802127"/>
    <x v="9"/>
    <x v="1"/>
  </r>
  <r>
    <x v="101"/>
    <x v="245"/>
    <n v="6.9404255319148946"/>
    <x v="9"/>
    <x v="1"/>
  </r>
  <r>
    <x v="101"/>
    <x v="246"/>
    <n v="7.2241379310344822"/>
    <x v="9"/>
    <x v="1"/>
  </r>
  <r>
    <x v="101"/>
    <x v="247"/>
    <n v="7.2178571428571416"/>
    <x v="9"/>
    <x v="1"/>
  </r>
  <r>
    <x v="101"/>
    <x v="248"/>
    <n v="7.3355263157894699"/>
    <x v="9"/>
    <x v="1"/>
  </r>
  <r>
    <x v="101"/>
    <x v="249"/>
    <n v="7.0729166666666687"/>
    <x v="9"/>
    <x v="1"/>
  </r>
  <r>
    <x v="101"/>
    <x v="250"/>
    <n v="6.9108910891089117"/>
    <x v="9"/>
    <x v="1"/>
  </r>
  <r>
    <x v="101"/>
    <x v="251"/>
    <n v="7.0149253731343295"/>
    <x v="9"/>
    <x v="1"/>
  </r>
  <r>
    <x v="101"/>
    <x v="252"/>
    <n v="6.9801980198019802"/>
    <x v="9"/>
    <x v="1"/>
  </r>
  <r>
    <x v="101"/>
    <x v="253"/>
    <n v="7.5992063492063497"/>
    <x v="9"/>
    <x v="1"/>
  </r>
  <r>
    <x v="101"/>
    <x v="254"/>
    <n v="7.5212765957446832"/>
    <x v="9"/>
    <x v="1"/>
  </r>
  <r>
    <x v="101"/>
    <x v="255"/>
    <n v="7.4866310160427769"/>
    <x v="9"/>
    <x v="1"/>
  </r>
  <r>
    <x v="101"/>
    <x v="256"/>
    <n v="7.6875"/>
    <x v="9"/>
    <x v="1"/>
  </r>
  <r>
    <x v="101"/>
    <x v="257"/>
    <n v="7.1811594202898519"/>
    <x v="9"/>
    <x v="1"/>
  </r>
  <r>
    <x v="101"/>
    <x v="258"/>
    <n v="6.8481012658227858"/>
    <x v="9"/>
    <x v="1"/>
  </r>
  <r>
    <x v="101"/>
    <x v="259"/>
    <n v="7.3888888888888902"/>
    <x v="9"/>
    <x v="1"/>
  </r>
  <r>
    <x v="101"/>
    <x v="260"/>
    <n v="6.746575342465758"/>
    <x v="9"/>
    <x v="1"/>
  </r>
  <r>
    <x v="101"/>
    <x v="261"/>
    <n v="7.1368078175895739"/>
    <x v="9"/>
    <x v="1"/>
  </r>
  <r>
    <x v="101"/>
    <x v="262"/>
    <n v="7.3993174061433464"/>
    <x v="9"/>
    <x v="1"/>
  </r>
  <r>
    <x v="101"/>
    <x v="263"/>
    <n v="7.0769230769230775"/>
    <x v="9"/>
    <x v="1"/>
  </r>
  <r>
    <x v="101"/>
    <x v="264"/>
    <n v="6.911262798634815"/>
    <x v="9"/>
    <x v="1"/>
  </r>
  <r>
    <x v="101"/>
    <x v="265"/>
    <n v="7.3365418067957737"/>
    <x v="9"/>
    <x v="1"/>
  </r>
  <r>
    <x v="101"/>
    <x v="230"/>
    <n v="8.1822033898305104"/>
    <x v="10"/>
    <x v="1"/>
  </r>
  <r>
    <x v="101"/>
    <x v="231"/>
    <n v="8.0991379310344858"/>
    <x v="10"/>
    <x v="1"/>
  </r>
  <r>
    <x v="101"/>
    <x v="232"/>
    <n v="7.5804878048780475"/>
    <x v="10"/>
    <x v="1"/>
  </r>
  <r>
    <x v="101"/>
    <x v="233"/>
    <n v="7.4349999999999996"/>
    <x v="10"/>
    <x v="1"/>
  </r>
  <r>
    <x v="101"/>
    <x v="234"/>
    <n v="8.0849056603773644"/>
    <x v="10"/>
    <x v="1"/>
  </r>
  <r>
    <x v="101"/>
    <x v="235"/>
    <n v="6.9439655172413808"/>
    <x v="10"/>
    <x v="1"/>
  </r>
  <r>
    <x v="101"/>
    <x v="236"/>
    <n v="7.3679653679653647"/>
    <x v="10"/>
    <x v="1"/>
  </r>
  <r>
    <x v="101"/>
    <x v="237"/>
    <n v="6.8078602620087363"/>
    <x v="10"/>
    <x v="1"/>
  </r>
  <r>
    <x v="101"/>
    <x v="238"/>
    <n v="7.5720524017467268"/>
    <x v="10"/>
    <x v="1"/>
  </r>
  <r>
    <x v="101"/>
    <x v="239"/>
    <n v="7.7423580786026198"/>
    <x v="10"/>
    <x v="1"/>
  </r>
  <r>
    <x v="101"/>
    <x v="240"/>
    <n v="8.2489451476793256"/>
    <x v="10"/>
    <x v="1"/>
  </r>
  <r>
    <x v="101"/>
    <x v="241"/>
    <n v="8.4364406779661092"/>
    <x v="10"/>
    <x v="1"/>
  </r>
  <r>
    <x v="101"/>
    <x v="242"/>
    <n v="6.8765432098765471"/>
    <x v="10"/>
    <x v="1"/>
  </r>
  <r>
    <x v="101"/>
    <x v="243"/>
    <n v="6.5347593582887669"/>
    <x v="10"/>
    <x v="1"/>
  </r>
  <r>
    <x v="101"/>
    <x v="244"/>
    <n v="7.2163461538461569"/>
    <x v="10"/>
    <x v="1"/>
  </r>
  <r>
    <x v="101"/>
    <x v="245"/>
    <n v="6.6594594594594563"/>
    <x v="10"/>
    <x v="1"/>
  </r>
  <r>
    <x v="101"/>
    <x v="246"/>
    <n v="7.3732057416267915"/>
    <x v="10"/>
    <x v="1"/>
  </r>
  <r>
    <x v="101"/>
    <x v="247"/>
    <n v="7.3781094527363171"/>
    <x v="10"/>
    <x v="1"/>
  </r>
  <r>
    <x v="101"/>
    <x v="248"/>
    <n v="7.2371134020618566"/>
    <x v="10"/>
    <x v="1"/>
  </r>
  <r>
    <x v="101"/>
    <x v="249"/>
    <n v="7.0222222222222213"/>
    <x v="10"/>
    <x v="1"/>
  </r>
  <r>
    <x v="101"/>
    <x v="250"/>
    <n v="6.1571428571428584"/>
    <x v="10"/>
    <x v="1"/>
  </r>
  <r>
    <x v="101"/>
    <x v="251"/>
    <n v="7.3396226415094352"/>
    <x v="10"/>
    <x v="1"/>
  </r>
  <r>
    <x v="101"/>
    <x v="252"/>
    <n v="6.2835820895522385"/>
    <x v="10"/>
    <x v="1"/>
  </r>
  <r>
    <x v="101"/>
    <x v="253"/>
    <n v="8.2750000000000004"/>
    <x v="10"/>
    <x v="1"/>
  </r>
  <r>
    <x v="101"/>
    <x v="254"/>
    <n v="7.6111111111111125"/>
    <x v="10"/>
    <x v="1"/>
  </r>
  <r>
    <x v="101"/>
    <x v="255"/>
    <n v="7.5042735042735051"/>
    <x v="10"/>
    <x v="1"/>
  </r>
  <r>
    <x v="101"/>
    <x v="256"/>
    <n v="8.3037037037037074"/>
    <x v="10"/>
    <x v="1"/>
  </r>
  <r>
    <x v="101"/>
    <x v="257"/>
    <n v="7.4902912621359228"/>
    <x v="10"/>
    <x v="1"/>
  </r>
  <r>
    <x v="101"/>
    <x v="258"/>
    <n v="6.7391304347826084"/>
    <x v="10"/>
    <x v="1"/>
  </r>
  <r>
    <x v="101"/>
    <x v="259"/>
    <n v="7.4239130434782625"/>
    <x v="10"/>
    <x v="1"/>
  </r>
  <r>
    <x v="101"/>
    <x v="260"/>
    <n v="6.4566929133858268"/>
    <x v="10"/>
    <x v="1"/>
  </r>
  <r>
    <x v="101"/>
    <x v="261"/>
    <n v="7.2322274881516586"/>
    <x v="10"/>
    <x v="1"/>
  </r>
  <r>
    <x v="101"/>
    <x v="262"/>
    <n v="7.2076502732240444"/>
    <x v="10"/>
    <x v="1"/>
  </r>
  <r>
    <x v="101"/>
    <x v="263"/>
    <n v="7.1822916666666687"/>
    <x v="10"/>
    <x v="1"/>
  </r>
  <r>
    <x v="101"/>
    <x v="264"/>
    <n v="7.1317073170731717"/>
    <x v="10"/>
    <x v="1"/>
  </r>
  <r>
    <x v="101"/>
    <x v="265"/>
    <n v="7.4162214667314199"/>
    <x v="10"/>
    <x v="1"/>
  </r>
  <r>
    <x v="101"/>
    <x v="230"/>
    <n v="8.3319999999999936"/>
    <x v="11"/>
    <x v="1"/>
  </r>
  <r>
    <x v="101"/>
    <x v="231"/>
    <n v="8.351239669421485"/>
    <x v="11"/>
    <x v="1"/>
  </r>
  <r>
    <x v="101"/>
    <x v="232"/>
    <n v="8.0172413793103434"/>
    <x v="11"/>
    <x v="1"/>
  </r>
  <r>
    <x v="101"/>
    <x v="233"/>
    <n v="7.6740088105726905"/>
    <x v="11"/>
    <x v="1"/>
  </r>
  <r>
    <x v="101"/>
    <x v="234"/>
    <n v="8.2282157676348557"/>
    <x v="11"/>
    <x v="1"/>
  </r>
  <r>
    <x v="101"/>
    <x v="235"/>
    <n v="7.4899598393574269"/>
    <x v="11"/>
    <x v="1"/>
  </r>
  <r>
    <x v="101"/>
    <x v="236"/>
    <n v="7.5517241379310347"/>
    <x v="11"/>
    <x v="1"/>
  </r>
  <r>
    <x v="101"/>
    <x v="237"/>
    <n v="7.4791666666666687"/>
    <x v="11"/>
    <x v="1"/>
  </r>
  <r>
    <x v="101"/>
    <x v="238"/>
    <n v="7.69140625"/>
    <x v="11"/>
    <x v="1"/>
  </r>
  <r>
    <x v="101"/>
    <x v="239"/>
    <n v="7.9479999999999995"/>
    <x v="11"/>
    <x v="1"/>
  </r>
  <r>
    <x v="101"/>
    <x v="240"/>
    <n v="8.6145038167938992"/>
    <x v="11"/>
    <x v="1"/>
  </r>
  <r>
    <x v="101"/>
    <x v="241"/>
    <n v="8.8441064638783278"/>
    <x v="11"/>
    <x v="1"/>
  </r>
  <r>
    <x v="101"/>
    <x v="242"/>
    <n v="7.575163398692812"/>
    <x v="11"/>
    <x v="1"/>
  </r>
  <r>
    <x v="101"/>
    <x v="243"/>
    <n v="6.882978723404257"/>
    <x v="11"/>
    <x v="1"/>
  </r>
  <r>
    <x v="101"/>
    <x v="244"/>
    <n v="7.4318181818181799"/>
    <x v="11"/>
    <x v="1"/>
  </r>
  <r>
    <x v="101"/>
    <x v="245"/>
    <n v="7.2110552763819111"/>
    <x v="11"/>
    <x v="1"/>
  </r>
  <r>
    <x v="101"/>
    <x v="246"/>
    <n v="7.6636771300448396"/>
    <x v="11"/>
    <x v="1"/>
  </r>
  <r>
    <x v="101"/>
    <x v="247"/>
    <n v="7.4684684684684663"/>
    <x v="11"/>
    <x v="1"/>
  </r>
  <r>
    <x v="101"/>
    <x v="248"/>
    <n v="7.6299212598425168"/>
    <x v="11"/>
    <x v="1"/>
  </r>
  <r>
    <x v="101"/>
    <x v="249"/>
    <n v="7.3673469387755111"/>
    <x v="11"/>
    <x v="1"/>
  </r>
  <r>
    <x v="101"/>
    <x v="250"/>
    <n v="7.2222222222222214"/>
    <x v="11"/>
    <x v="1"/>
  </r>
  <r>
    <x v="101"/>
    <x v="251"/>
    <n v="7.4705882352941178"/>
    <x v="11"/>
    <x v="1"/>
  </r>
  <r>
    <x v="101"/>
    <x v="252"/>
    <n v="7.0547945205479445"/>
    <x v="11"/>
    <x v="1"/>
  </r>
  <r>
    <x v="101"/>
    <x v="253"/>
    <n v="8.191176470588232"/>
    <x v="11"/>
    <x v="1"/>
  </r>
  <r>
    <x v="101"/>
    <x v="254"/>
    <n v="7.6595744680851068"/>
    <x v="11"/>
    <x v="1"/>
  </r>
  <r>
    <x v="101"/>
    <x v="255"/>
    <n v="7.8693181818181772"/>
    <x v="11"/>
    <x v="1"/>
  </r>
  <r>
    <x v="101"/>
    <x v="256"/>
    <n v="7.8666666666666645"/>
    <x v="11"/>
    <x v="1"/>
  </r>
  <r>
    <x v="101"/>
    <x v="257"/>
    <n v="7.5"/>
    <x v="11"/>
    <x v="1"/>
  </r>
  <r>
    <x v="101"/>
    <x v="258"/>
    <n v="7.2195121951219487"/>
    <x v="11"/>
    <x v="1"/>
  </r>
  <r>
    <x v="101"/>
    <x v="259"/>
    <n v="7.751173708920188"/>
    <x v="11"/>
    <x v="1"/>
  </r>
  <r>
    <x v="101"/>
    <x v="260"/>
    <n v="7.1194029850746272"/>
    <x v="11"/>
    <x v="1"/>
  </r>
  <r>
    <x v="101"/>
    <x v="261"/>
    <n v="7.3934426229508174"/>
    <x v="11"/>
    <x v="1"/>
  </r>
  <r>
    <x v="101"/>
    <x v="262"/>
    <n v="7.7222222222222205"/>
    <x v="11"/>
    <x v="1"/>
  </r>
  <r>
    <x v="101"/>
    <x v="263"/>
    <n v="7.5044642857142811"/>
    <x v="11"/>
    <x v="1"/>
  </r>
  <r>
    <x v="101"/>
    <x v="264"/>
    <n v="7.2703862660944214"/>
    <x v="11"/>
    <x v="1"/>
  </r>
  <r>
    <x v="101"/>
    <x v="265"/>
    <n v="7.7239076789084056"/>
    <x v="11"/>
    <x v="1"/>
  </r>
  <r>
    <x v="101"/>
    <x v="230"/>
    <n v="7.5238095238095237"/>
    <x v="12"/>
    <x v="1"/>
  </r>
  <r>
    <x v="101"/>
    <x v="231"/>
    <n v="7.6317991631799176"/>
    <x v="12"/>
    <x v="1"/>
  </r>
  <r>
    <x v="101"/>
    <x v="232"/>
    <n v="6.8571428571428532"/>
    <x v="12"/>
    <x v="1"/>
  </r>
  <r>
    <x v="101"/>
    <x v="233"/>
    <n v="7.1896551724137918"/>
    <x v="12"/>
    <x v="1"/>
  </r>
  <r>
    <x v="101"/>
    <x v="234"/>
    <n v="7.5485232067510522"/>
    <x v="12"/>
    <x v="1"/>
  </r>
  <r>
    <x v="101"/>
    <x v="235"/>
    <n v="7.0522388059701502"/>
    <x v="12"/>
    <x v="1"/>
  </r>
  <r>
    <x v="101"/>
    <x v="236"/>
    <n v="7.3736654804270509"/>
    <x v="12"/>
    <x v="1"/>
  </r>
  <r>
    <x v="101"/>
    <x v="237"/>
    <n v="7.6315789473684132"/>
    <x v="12"/>
    <x v="1"/>
  </r>
  <r>
    <x v="101"/>
    <x v="238"/>
    <n v="7.695167286245356"/>
    <x v="12"/>
    <x v="1"/>
  </r>
  <r>
    <x v="101"/>
    <x v="239"/>
    <n v="8.0516605166051605"/>
    <x v="12"/>
    <x v="1"/>
  </r>
  <r>
    <x v="101"/>
    <x v="240"/>
    <n v="8.3626760563380316"/>
    <x v="12"/>
    <x v="1"/>
  </r>
  <r>
    <x v="101"/>
    <x v="241"/>
    <n v="8.7234042553191493"/>
    <x v="12"/>
    <x v="1"/>
  </r>
  <r>
    <x v="101"/>
    <x v="242"/>
    <n v="7.0370370370370363"/>
    <x v="12"/>
    <x v="1"/>
  </r>
  <r>
    <x v="101"/>
    <x v="243"/>
    <n v="7.1766917293233101"/>
    <x v="12"/>
    <x v="1"/>
  </r>
  <r>
    <x v="101"/>
    <x v="244"/>
    <n v="7.0364372469635645"/>
    <x v="12"/>
    <x v="1"/>
  </r>
  <r>
    <x v="101"/>
    <x v="245"/>
    <n v="6.6837209302325604"/>
    <x v="12"/>
    <x v="1"/>
  </r>
  <r>
    <x v="101"/>
    <x v="246"/>
    <n v="7.4615384615384581"/>
    <x v="12"/>
    <x v="1"/>
  </r>
  <r>
    <x v="101"/>
    <x v="247"/>
    <n v="6.9063829787234026"/>
    <x v="12"/>
    <x v="1"/>
  </r>
  <r>
    <x v="101"/>
    <x v="248"/>
    <n v="7.6730769230769242"/>
    <x v="12"/>
    <x v="1"/>
  </r>
  <r>
    <x v="101"/>
    <x v="249"/>
    <n v="7.0603448275862046"/>
    <x v="12"/>
    <x v="1"/>
  </r>
  <r>
    <x v="101"/>
    <x v="250"/>
    <n v="7.4202898550724639"/>
    <x v="12"/>
    <x v="1"/>
  </r>
  <r>
    <x v="101"/>
    <x v="251"/>
    <n v="7.0108695652173898"/>
    <x v="12"/>
    <x v="1"/>
  </r>
  <r>
    <x v="101"/>
    <x v="252"/>
    <n v="6.5229357798165131"/>
    <x v="12"/>
    <x v="1"/>
  </r>
  <r>
    <x v="101"/>
    <x v="253"/>
    <n v="8.0280373831775691"/>
    <x v="12"/>
    <x v="1"/>
  </r>
  <r>
    <x v="101"/>
    <x v="254"/>
    <n v="7.69"/>
    <x v="12"/>
    <x v="1"/>
  </r>
  <r>
    <x v="101"/>
    <x v="255"/>
    <n v="7.7823834196891202"/>
    <x v="12"/>
    <x v="1"/>
  </r>
  <r>
    <x v="101"/>
    <x v="256"/>
    <n v="7.9364161849710975"/>
    <x v="12"/>
    <x v="1"/>
  </r>
  <r>
    <x v="101"/>
    <x v="257"/>
    <n v="7.7509881422924902"/>
    <x v="12"/>
    <x v="1"/>
  </r>
  <r>
    <x v="101"/>
    <x v="258"/>
    <n v="7.2571428571428616"/>
    <x v="12"/>
    <x v="1"/>
  </r>
  <r>
    <x v="101"/>
    <x v="259"/>
    <n v="7.9076923076923089"/>
    <x v="12"/>
    <x v="1"/>
  </r>
  <r>
    <x v="101"/>
    <x v="260"/>
    <n v="7.1555555555555559"/>
    <x v="12"/>
    <x v="1"/>
  </r>
  <r>
    <x v="101"/>
    <x v="261"/>
    <n v="7.1072796934865883"/>
    <x v="12"/>
    <x v="1"/>
  </r>
  <r>
    <x v="101"/>
    <x v="262"/>
    <n v="6.9051724137931032"/>
    <x v="12"/>
    <x v="1"/>
  </r>
  <r>
    <x v="101"/>
    <x v="263"/>
    <n v="7.1021276595744682"/>
    <x v="12"/>
    <x v="1"/>
  </r>
  <r>
    <x v="101"/>
    <x v="264"/>
    <n v="7.0645161290322553"/>
    <x v="12"/>
    <x v="1"/>
  </r>
  <r>
    <x v="101"/>
    <x v="265"/>
    <n v="7.4415016713808182"/>
    <x v="12"/>
    <x v="1"/>
  </r>
  <r>
    <x v="101"/>
    <x v="230"/>
    <n v="7.9652777777777803"/>
    <x v="13"/>
    <x v="1"/>
  </r>
  <r>
    <x v="101"/>
    <x v="231"/>
    <n v="8.2071428571428608"/>
    <x v="13"/>
    <x v="1"/>
  </r>
  <r>
    <x v="101"/>
    <x v="232"/>
    <n v="7.7008547008546993"/>
    <x v="13"/>
    <x v="1"/>
  </r>
  <r>
    <x v="101"/>
    <x v="233"/>
    <n v="7.5230769230769221"/>
    <x v="13"/>
    <x v="1"/>
  </r>
  <r>
    <x v="101"/>
    <x v="234"/>
    <n v="7.9032258064516103"/>
    <x v="13"/>
    <x v="1"/>
  </r>
  <r>
    <x v="101"/>
    <x v="235"/>
    <n v="6.8978102189780994"/>
    <x v="13"/>
    <x v="1"/>
  </r>
  <r>
    <x v="101"/>
    <x v="236"/>
    <n v="7.4328358208955212"/>
    <x v="13"/>
    <x v="1"/>
  </r>
  <r>
    <x v="101"/>
    <x v="237"/>
    <n v="6.8014705882352953"/>
    <x v="13"/>
    <x v="1"/>
  </r>
  <r>
    <x v="101"/>
    <x v="238"/>
    <n v="7.5140845070422531"/>
    <x v="13"/>
    <x v="1"/>
  </r>
  <r>
    <x v="101"/>
    <x v="239"/>
    <n v="7.9565217391304346"/>
    <x v="13"/>
    <x v="1"/>
  </r>
  <r>
    <x v="101"/>
    <x v="240"/>
    <n v="8.358620689655174"/>
    <x v="13"/>
    <x v="1"/>
  </r>
  <r>
    <x v="101"/>
    <x v="241"/>
    <n v="8.4178082191780792"/>
    <x v="13"/>
    <x v="1"/>
  </r>
  <r>
    <x v="101"/>
    <x v="242"/>
    <n v="7.6513761467889889"/>
    <x v="13"/>
    <x v="1"/>
  </r>
  <r>
    <x v="101"/>
    <x v="243"/>
    <n v="7.1774193548387109"/>
    <x v="13"/>
    <x v="1"/>
  </r>
  <r>
    <x v="101"/>
    <x v="244"/>
    <n v="7.359375"/>
    <x v="13"/>
    <x v="1"/>
  </r>
  <r>
    <x v="101"/>
    <x v="245"/>
    <n v="7.2868217054263562"/>
    <x v="13"/>
    <x v="1"/>
  </r>
  <r>
    <x v="101"/>
    <x v="246"/>
    <n v="7.5503875968992276"/>
    <x v="13"/>
    <x v="1"/>
  </r>
  <r>
    <x v="101"/>
    <x v="247"/>
    <n v="7.0454545454545467"/>
    <x v="13"/>
    <x v="1"/>
  </r>
  <r>
    <x v="101"/>
    <x v="248"/>
    <n v="8.0987654320987623"/>
    <x v="13"/>
    <x v="1"/>
  </r>
  <r>
    <x v="101"/>
    <x v="249"/>
    <n v="7.3653846153846159"/>
    <x v="13"/>
    <x v="1"/>
  </r>
  <r>
    <x v="101"/>
    <x v="250"/>
    <n v="6.7872340425531918"/>
    <x v="13"/>
    <x v="1"/>
  </r>
  <r>
    <x v="101"/>
    <x v="251"/>
    <n v="6.25"/>
    <x v="13"/>
    <x v="1"/>
  </r>
  <r>
    <x v="101"/>
    <x v="252"/>
    <n v="6.3777777777777782"/>
    <x v="13"/>
    <x v="1"/>
  </r>
  <r>
    <x v="101"/>
    <x v="253"/>
    <n v="8.1735537190082646"/>
    <x v="13"/>
    <x v="1"/>
  </r>
  <r>
    <x v="101"/>
    <x v="254"/>
    <n v="8.1025641025641022"/>
    <x v="13"/>
    <x v="1"/>
  </r>
  <r>
    <x v="101"/>
    <x v="255"/>
    <n v="8.0256410256410238"/>
    <x v="13"/>
    <x v="1"/>
  </r>
  <r>
    <x v="101"/>
    <x v="256"/>
    <n v="7.8024691358024718"/>
    <x v="13"/>
    <x v="1"/>
  </r>
  <r>
    <x v="101"/>
    <x v="257"/>
    <n v="7.5267175572519074"/>
    <x v="13"/>
    <x v="1"/>
  </r>
  <r>
    <x v="101"/>
    <x v="258"/>
    <n v="7.0991735537190079"/>
    <x v="13"/>
    <x v="1"/>
  </r>
  <r>
    <x v="101"/>
    <x v="259"/>
    <n v="7.9040000000000008"/>
    <x v="13"/>
    <x v="1"/>
  </r>
  <r>
    <x v="101"/>
    <x v="260"/>
    <n v="7.1866666666666692"/>
    <x v="13"/>
    <x v="1"/>
  </r>
  <r>
    <x v="101"/>
    <x v="261"/>
    <n v="6.8283582089552244"/>
    <x v="13"/>
    <x v="1"/>
  </r>
  <r>
    <x v="101"/>
    <x v="262"/>
    <n v="7.529411764705884"/>
    <x v="13"/>
    <x v="1"/>
  </r>
  <r>
    <x v="101"/>
    <x v="263"/>
    <n v="7.1523809523809501"/>
    <x v="13"/>
    <x v="1"/>
  </r>
  <r>
    <x v="101"/>
    <x v="264"/>
    <n v="6.8125"/>
    <x v="13"/>
    <x v="1"/>
  </r>
  <r>
    <x v="101"/>
    <x v="265"/>
    <n v="7.5284469502819054"/>
    <x v="13"/>
    <x v="1"/>
  </r>
  <r>
    <x v="101"/>
    <x v="230"/>
    <n v="8.3955223880597014"/>
    <x v="14"/>
    <x v="1"/>
  </r>
  <r>
    <x v="101"/>
    <x v="231"/>
    <n v="8.3739837398373975"/>
    <x v="14"/>
    <x v="1"/>
  </r>
  <r>
    <x v="101"/>
    <x v="232"/>
    <n v="7.7403846153846141"/>
    <x v="14"/>
    <x v="1"/>
  </r>
  <r>
    <x v="101"/>
    <x v="233"/>
    <n v="8.1666666666666625"/>
    <x v="14"/>
    <x v="1"/>
  </r>
  <r>
    <x v="101"/>
    <x v="234"/>
    <n v="8.289256198347104"/>
    <x v="14"/>
    <x v="1"/>
  </r>
  <r>
    <x v="101"/>
    <x v="235"/>
    <n v="7.767441860465115"/>
    <x v="14"/>
    <x v="1"/>
  </r>
  <r>
    <x v="101"/>
    <x v="236"/>
    <n v="8.0277777777777803"/>
    <x v="14"/>
    <x v="1"/>
  </r>
  <r>
    <x v="101"/>
    <x v="237"/>
    <n v="7.8321167883211675"/>
    <x v="14"/>
    <x v="1"/>
  </r>
  <r>
    <x v="101"/>
    <x v="238"/>
    <n v="7.6618705035971235"/>
    <x v="14"/>
    <x v="1"/>
  </r>
  <r>
    <x v="101"/>
    <x v="239"/>
    <n v="7.899224806201552"/>
    <x v="14"/>
    <x v="1"/>
  </r>
  <r>
    <x v="101"/>
    <x v="240"/>
    <n v="8.7304964539007024"/>
    <x v="14"/>
    <x v="1"/>
  </r>
  <r>
    <x v="101"/>
    <x v="241"/>
    <n v="8.8951048951048932"/>
    <x v="14"/>
    <x v="1"/>
  </r>
  <r>
    <x v="101"/>
    <x v="242"/>
    <n v="8.0606060606060623"/>
    <x v="14"/>
    <x v="1"/>
  </r>
  <r>
    <x v="101"/>
    <x v="243"/>
    <n v="7.7589285714285703"/>
    <x v="14"/>
    <x v="1"/>
  </r>
  <r>
    <x v="101"/>
    <x v="244"/>
    <n v="7.8214285714285694"/>
    <x v="14"/>
    <x v="1"/>
  </r>
  <r>
    <x v="101"/>
    <x v="245"/>
    <n v="7.569230769230769"/>
    <x v="14"/>
    <x v="1"/>
  </r>
  <r>
    <x v="101"/>
    <x v="246"/>
    <n v="7.9703703703703743"/>
    <x v="14"/>
    <x v="1"/>
  </r>
  <r>
    <x v="101"/>
    <x v="247"/>
    <n v="7.9270072992700742"/>
    <x v="14"/>
    <x v="1"/>
  </r>
  <r>
    <x v="101"/>
    <x v="248"/>
    <n v="7.5"/>
    <x v="14"/>
    <x v="1"/>
  </r>
  <r>
    <x v="101"/>
    <x v="249"/>
    <n v="7.6363636363636358"/>
    <x v="14"/>
    <x v="1"/>
  </r>
  <r>
    <x v="101"/>
    <x v="250"/>
    <n v="7.5714285714285721"/>
    <x v="14"/>
    <x v="1"/>
  </r>
  <r>
    <x v="101"/>
    <x v="251"/>
    <n v="7.1458333333333339"/>
    <x v="14"/>
    <x v="1"/>
  </r>
  <r>
    <x v="101"/>
    <x v="252"/>
    <n v="6.4444444444444446"/>
    <x v="14"/>
    <x v="1"/>
  </r>
  <r>
    <x v="101"/>
    <x v="253"/>
    <n v="8.3114754098360653"/>
    <x v="14"/>
    <x v="1"/>
  </r>
  <r>
    <x v="101"/>
    <x v="254"/>
    <n v="7.9333333333333336"/>
    <x v="14"/>
    <x v="1"/>
  </r>
  <r>
    <x v="101"/>
    <x v="255"/>
    <n v="8.3027522935779849"/>
    <x v="14"/>
    <x v="1"/>
  </r>
  <r>
    <x v="101"/>
    <x v="256"/>
    <n v="8.1999999999999993"/>
    <x v="14"/>
    <x v="1"/>
  </r>
  <r>
    <x v="101"/>
    <x v="257"/>
    <n v="7.9090909090909074"/>
    <x v="14"/>
    <x v="1"/>
  </r>
  <r>
    <x v="101"/>
    <x v="258"/>
    <n v="7.826086956521741"/>
    <x v="14"/>
    <x v="1"/>
  </r>
  <r>
    <x v="101"/>
    <x v="259"/>
    <n v="7.913385826771651"/>
    <x v="14"/>
    <x v="1"/>
  </r>
  <r>
    <x v="101"/>
    <x v="260"/>
    <n v="6.9080459770114953"/>
    <x v="14"/>
    <x v="1"/>
  </r>
  <r>
    <x v="101"/>
    <x v="261"/>
    <n v="7.6838235294117663"/>
    <x v="14"/>
    <x v="1"/>
  </r>
  <r>
    <x v="101"/>
    <x v="262"/>
    <n v="7.9457364341085279"/>
    <x v="14"/>
    <x v="1"/>
  </r>
  <r>
    <x v="101"/>
    <x v="263"/>
    <n v="7.8907563025210079"/>
    <x v="14"/>
    <x v="1"/>
  </r>
  <r>
    <x v="101"/>
    <x v="264"/>
    <n v="7.6461538461538465"/>
    <x v="14"/>
    <x v="1"/>
  </r>
  <r>
    <x v="101"/>
    <x v="265"/>
    <n v="7.9417225373904072"/>
    <x v="14"/>
    <x v="1"/>
  </r>
  <r>
    <x v="101"/>
    <x v="230"/>
    <n v="8.0218978102189773"/>
    <x v="15"/>
    <x v="1"/>
  </r>
  <r>
    <x v="101"/>
    <x v="231"/>
    <n v="8.3984962406015065"/>
    <x v="15"/>
    <x v="1"/>
  </r>
  <r>
    <x v="101"/>
    <x v="232"/>
    <n v="7.9009900990099027"/>
    <x v="15"/>
    <x v="1"/>
  </r>
  <r>
    <x v="101"/>
    <x v="233"/>
    <n v="7.2972972972972965"/>
    <x v="15"/>
    <x v="1"/>
  </r>
  <r>
    <x v="101"/>
    <x v="234"/>
    <n v="7.9745762711864403"/>
    <x v="15"/>
    <x v="1"/>
  </r>
  <r>
    <x v="101"/>
    <x v="235"/>
    <n v="7.7619047619047592"/>
    <x v="15"/>
    <x v="1"/>
  </r>
  <r>
    <x v="101"/>
    <x v="236"/>
    <n v="8.2857142857142829"/>
    <x v="15"/>
    <x v="1"/>
  </r>
  <r>
    <x v="101"/>
    <x v="237"/>
    <n v="8.6058394160583944"/>
    <x v="15"/>
    <x v="1"/>
  </r>
  <r>
    <x v="101"/>
    <x v="238"/>
    <n v="7.9044117647058814"/>
    <x v="15"/>
    <x v="1"/>
  </r>
  <r>
    <x v="101"/>
    <x v="239"/>
    <n v="9.0714285714285783"/>
    <x v="15"/>
    <x v="1"/>
  </r>
  <r>
    <x v="101"/>
    <x v="240"/>
    <n v="8.8642857142857139"/>
    <x v="15"/>
    <x v="1"/>
  </r>
  <r>
    <x v="101"/>
    <x v="241"/>
    <n v="9.1914893617021249"/>
    <x v="15"/>
    <x v="1"/>
  </r>
  <r>
    <x v="101"/>
    <x v="242"/>
    <n v="9"/>
    <x v="15"/>
    <x v="1"/>
  </r>
  <r>
    <x v="101"/>
    <x v="243"/>
    <n v="7.9270072992700751"/>
    <x v="15"/>
    <x v="1"/>
  </r>
  <r>
    <x v="101"/>
    <x v="244"/>
    <n v="8.2720000000000038"/>
    <x v="15"/>
    <x v="1"/>
  </r>
  <r>
    <x v="101"/>
    <x v="245"/>
    <n v="8.421875"/>
    <x v="15"/>
    <x v="1"/>
  </r>
  <r>
    <x v="101"/>
    <x v="246"/>
    <n v="8.7131782945736411"/>
    <x v="15"/>
    <x v="1"/>
  </r>
  <r>
    <x v="101"/>
    <x v="247"/>
    <n v="7.4841269841269868"/>
    <x v="15"/>
    <x v="1"/>
  </r>
  <r>
    <x v="101"/>
    <x v="248"/>
    <n v="7.6164383561643829"/>
    <x v="15"/>
    <x v="1"/>
  </r>
  <r>
    <x v="101"/>
    <x v="249"/>
    <n v="7.0384615384615383"/>
    <x v="15"/>
    <x v="1"/>
  </r>
  <r>
    <x v="101"/>
    <x v="250"/>
    <n v="6.2765957446808525"/>
    <x v="15"/>
    <x v="1"/>
  </r>
  <r>
    <x v="101"/>
    <x v="251"/>
    <n v="6.6666666666666661"/>
    <x v="15"/>
    <x v="1"/>
  </r>
  <r>
    <x v="101"/>
    <x v="252"/>
    <n v="7.7971014492753596"/>
    <x v="15"/>
    <x v="1"/>
  </r>
  <r>
    <x v="101"/>
    <x v="253"/>
    <n v="9.1140350877192997"/>
    <x v="15"/>
    <x v="1"/>
  </r>
  <r>
    <x v="101"/>
    <x v="254"/>
    <n v="7.75"/>
    <x v="15"/>
    <x v="1"/>
  </r>
  <r>
    <x v="101"/>
    <x v="255"/>
    <n v="8.7710843373493947"/>
    <x v="15"/>
    <x v="1"/>
  </r>
  <r>
    <x v="101"/>
    <x v="256"/>
    <n v="8.7931034482758683"/>
    <x v="15"/>
    <x v="1"/>
  </r>
  <r>
    <x v="101"/>
    <x v="257"/>
    <n v="8.806451612903226"/>
    <x v="15"/>
    <x v="1"/>
  </r>
  <r>
    <x v="101"/>
    <x v="258"/>
    <n v="8.2358490566037759"/>
    <x v="15"/>
    <x v="1"/>
  </r>
  <r>
    <x v="101"/>
    <x v="259"/>
    <n v="9"/>
    <x v="15"/>
    <x v="1"/>
  </r>
  <r>
    <x v="101"/>
    <x v="260"/>
    <n v="8.5730337078651679"/>
    <x v="15"/>
    <x v="1"/>
  </r>
  <r>
    <x v="101"/>
    <x v="261"/>
    <n v="7.842105263157892"/>
    <x v="15"/>
    <x v="1"/>
  </r>
  <r>
    <x v="101"/>
    <x v="262"/>
    <n v="8.1176470588235325"/>
    <x v="15"/>
    <x v="1"/>
  </r>
  <r>
    <x v="101"/>
    <x v="263"/>
    <n v="7.8292682926829249"/>
    <x v="15"/>
    <x v="1"/>
  </r>
  <r>
    <x v="101"/>
    <x v="264"/>
    <n v="7.5483870967741922"/>
    <x v="15"/>
    <x v="1"/>
  </r>
  <r>
    <x v="101"/>
    <x v="265"/>
    <n v="8.2406639004149351"/>
    <x v="15"/>
    <x v="1"/>
  </r>
  <r>
    <x v="101"/>
    <x v="230"/>
    <n v="7.8081180811808135"/>
    <x v="16"/>
    <x v="1"/>
  </r>
  <r>
    <x v="101"/>
    <x v="231"/>
    <n v="8.0150375939849621"/>
    <x v="16"/>
    <x v="1"/>
  </r>
  <r>
    <x v="101"/>
    <x v="232"/>
    <n v="7.5127118644067776"/>
    <x v="16"/>
    <x v="1"/>
  </r>
  <r>
    <x v="101"/>
    <x v="233"/>
    <n v="7.6528925619834709"/>
    <x v="16"/>
    <x v="1"/>
  </r>
  <r>
    <x v="101"/>
    <x v="234"/>
    <n v="7.6666666666666714"/>
    <x v="16"/>
    <x v="1"/>
  </r>
  <r>
    <x v="101"/>
    <x v="235"/>
    <n v="7.4175824175824197"/>
    <x v="16"/>
    <x v="1"/>
  </r>
  <r>
    <x v="101"/>
    <x v="236"/>
    <n v="7.7142857142857144"/>
    <x v="16"/>
    <x v="1"/>
  </r>
  <r>
    <x v="101"/>
    <x v="237"/>
    <n v="7.7992565055762073"/>
    <x v="16"/>
    <x v="1"/>
  </r>
  <r>
    <x v="101"/>
    <x v="238"/>
    <n v="7.4578754578754616"/>
    <x v="16"/>
    <x v="1"/>
  </r>
  <r>
    <x v="101"/>
    <x v="239"/>
    <n v="8.3905109489051029"/>
    <x v="16"/>
    <x v="1"/>
  </r>
  <r>
    <x v="101"/>
    <x v="240"/>
    <n v="8.3701067615658289"/>
    <x v="16"/>
    <x v="1"/>
  </r>
  <r>
    <x v="101"/>
    <x v="241"/>
    <n v="8.5642857142857167"/>
    <x v="16"/>
    <x v="1"/>
  </r>
  <r>
    <x v="101"/>
    <x v="242"/>
    <n v="7.4778761061946906"/>
    <x v="16"/>
    <x v="1"/>
  </r>
  <r>
    <x v="101"/>
    <x v="243"/>
    <n v="7.4080000000000004"/>
    <x v="16"/>
    <x v="1"/>
  </r>
  <r>
    <x v="101"/>
    <x v="244"/>
    <n v="7.467741935483871"/>
    <x v="16"/>
    <x v="1"/>
  </r>
  <r>
    <x v="101"/>
    <x v="245"/>
    <n v="7.2477876106194721"/>
    <x v="16"/>
    <x v="1"/>
  </r>
  <r>
    <x v="101"/>
    <x v="246"/>
    <n v="7.6694214876033024"/>
    <x v="16"/>
    <x v="1"/>
  </r>
  <r>
    <x v="101"/>
    <x v="247"/>
    <n v="7.0041322314049603"/>
    <x v="16"/>
    <x v="1"/>
  </r>
  <r>
    <x v="101"/>
    <x v="248"/>
    <n v="8.0063694267515917"/>
    <x v="16"/>
    <x v="1"/>
  </r>
  <r>
    <x v="101"/>
    <x v="249"/>
    <n v="7.2521008403361344"/>
    <x v="16"/>
    <x v="1"/>
  </r>
  <r>
    <x v="101"/>
    <x v="250"/>
    <n v="6.9121621621621623"/>
    <x v="16"/>
    <x v="1"/>
  </r>
  <r>
    <x v="101"/>
    <x v="251"/>
    <n v="7.3103448275862055"/>
    <x v="16"/>
    <x v="1"/>
  </r>
  <r>
    <x v="101"/>
    <x v="252"/>
    <n v="7.1186440677966099"/>
    <x v="16"/>
    <x v="1"/>
  </r>
  <r>
    <x v="101"/>
    <x v="253"/>
    <n v="8.5745614035087723"/>
    <x v="16"/>
    <x v="1"/>
  </r>
  <r>
    <x v="101"/>
    <x v="254"/>
    <n v="7.5974025974025983"/>
    <x v="16"/>
    <x v="1"/>
  </r>
  <r>
    <x v="101"/>
    <x v="255"/>
    <n v="7.9245283018867934"/>
    <x v="16"/>
    <x v="1"/>
  </r>
  <r>
    <x v="101"/>
    <x v="256"/>
    <n v="8.0448717948717903"/>
    <x v="16"/>
    <x v="1"/>
  </r>
  <r>
    <x v="101"/>
    <x v="257"/>
    <n v="7.8626609442060076"/>
    <x v="16"/>
    <x v="1"/>
  </r>
  <r>
    <x v="101"/>
    <x v="258"/>
    <n v="7.6909871244635211"/>
    <x v="16"/>
    <x v="1"/>
  </r>
  <r>
    <x v="101"/>
    <x v="259"/>
    <n v="8.0625"/>
    <x v="16"/>
    <x v="1"/>
  </r>
  <r>
    <x v="101"/>
    <x v="260"/>
    <n v="7.2134831460674187"/>
    <x v="16"/>
    <x v="1"/>
  </r>
  <r>
    <x v="101"/>
    <x v="261"/>
    <n v="7.1230158730158761"/>
    <x v="16"/>
    <x v="1"/>
  </r>
  <r>
    <x v="101"/>
    <x v="262"/>
    <n v="7.6504065040650406"/>
    <x v="16"/>
    <x v="1"/>
  </r>
  <r>
    <x v="101"/>
    <x v="263"/>
    <n v="7.5"/>
    <x v="16"/>
    <x v="1"/>
  </r>
  <r>
    <x v="101"/>
    <x v="264"/>
    <n v="7.1176470588235317"/>
    <x v="16"/>
    <x v="1"/>
  </r>
  <r>
    <x v="101"/>
    <x v="265"/>
    <n v="7.6793358412245407"/>
    <x v="16"/>
    <x v="1"/>
  </r>
  <r>
    <x v="101"/>
    <x v="266"/>
    <n v="7.7623530898521098"/>
    <x v="0"/>
    <x v="0"/>
  </r>
  <r>
    <x v="101"/>
    <x v="267"/>
    <n v="7.5876393341623958"/>
    <x v="0"/>
    <x v="0"/>
  </r>
  <r>
    <x v="101"/>
    <x v="268"/>
    <n v="7.3597071583514335"/>
    <x v="0"/>
    <x v="0"/>
  </r>
  <r>
    <x v="101"/>
    <x v="269"/>
    <n v="7.1208208829001522"/>
    <x v="0"/>
    <x v="0"/>
  </r>
  <r>
    <x v="101"/>
    <x v="270"/>
    <n v="7.6936397105497001"/>
    <x v="0"/>
    <x v="0"/>
  </r>
  <r>
    <x v="101"/>
    <x v="271"/>
    <n v="7.3402401791166048"/>
    <x v="0"/>
    <x v="0"/>
  </r>
  <r>
    <x v="101"/>
    <x v="272"/>
    <n v="7.09179680220638"/>
    <x v="0"/>
    <x v="0"/>
  </r>
  <r>
    <x v="101"/>
    <x v="266"/>
    <n v="7.4090362003518226"/>
    <x v="1"/>
    <x v="0"/>
  </r>
  <r>
    <x v="101"/>
    <x v="267"/>
    <n v="7.4751878950774078"/>
    <x v="1"/>
    <x v="0"/>
  </r>
  <r>
    <x v="101"/>
    <x v="268"/>
    <n v="7.0804760221515393"/>
    <x v="1"/>
    <x v="0"/>
  </r>
  <r>
    <x v="101"/>
    <x v="269"/>
    <n v="6.8952284263959376"/>
    <x v="1"/>
    <x v="0"/>
  </r>
  <r>
    <x v="101"/>
    <x v="270"/>
    <n v="7.0767296972346871"/>
    <x v="1"/>
    <x v="0"/>
  </r>
  <r>
    <x v="101"/>
    <x v="271"/>
    <n v="7.3999641448547724"/>
    <x v="1"/>
    <x v="0"/>
  </r>
  <r>
    <x v="101"/>
    <x v="272"/>
    <n v="6.8105781057810617"/>
    <x v="1"/>
    <x v="0"/>
  </r>
  <r>
    <x v="101"/>
    <x v="266"/>
    <n v="8.072630331753551"/>
    <x v="2"/>
    <x v="0"/>
  </r>
  <r>
    <x v="101"/>
    <x v="267"/>
    <n v="7.6897829195372429"/>
    <x v="2"/>
    <x v="0"/>
  </r>
  <r>
    <x v="101"/>
    <x v="268"/>
    <n v="7.5506003430531727"/>
    <x v="2"/>
    <x v="0"/>
  </r>
  <r>
    <x v="101"/>
    <x v="269"/>
    <n v="7.283184039087951"/>
    <x v="2"/>
    <x v="0"/>
  </r>
  <r>
    <x v="101"/>
    <x v="270"/>
    <n v="7.9309276865456573"/>
    <x v="2"/>
    <x v="0"/>
  </r>
  <r>
    <x v="101"/>
    <x v="271"/>
    <n v="7.2890990109770657"/>
    <x v="2"/>
    <x v="0"/>
  </r>
  <r>
    <x v="101"/>
    <x v="272"/>
    <n v="7.1934452438049457"/>
    <x v="2"/>
    <x v="0"/>
  </r>
  <r>
    <x v="101"/>
    <x v="266"/>
    <n v="7.7509887676000639"/>
    <x v="3"/>
    <x v="0"/>
  </r>
  <r>
    <x v="101"/>
    <x v="267"/>
    <n v="7.3775395521742908"/>
    <x v="3"/>
    <x v="0"/>
  </r>
  <r>
    <x v="101"/>
    <x v="268"/>
    <n v="7.3868715083798975"/>
    <x v="3"/>
    <x v="0"/>
  </r>
  <r>
    <x v="101"/>
    <x v="269"/>
    <n v="7.1843687374749514"/>
    <x v="3"/>
    <x v="0"/>
  </r>
  <r>
    <x v="101"/>
    <x v="270"/>
    <n v="7.7087912087912027"/>
    <x v="3"/>
    <x v="0"/>
  </r>
  <r>
    <x v="101"/>
    <x v="271"/>
    <n v="7.5057660626029747"/>
    <x v="3"/>
    <x v="0"/>
  </r>
  <r>
    <x v="101"/>
    <x v="272"/>
    <n v="7.2786202795123351"/>
    <x v="3"/>
    <x v="0"/>
  </r>
  <r>
    <x v="101"/>
    <x v="266"/>
    <n v="7.4592656962850281"/>
    <x v="4"/>
    <x v="0"/>
  </r>
  <r>
    <x v="101"/>
    <x v="267"/>
    <n v="7.5114742698191863"/>
    <x v="4"/>
    <x v="0"/>
  </r>
  <r>
    <x v="101"/>
    <x v="268"/>
    <n v="7.1458708515564648"/>
    <x v="4"/>
    <x v="0"/>
  </r>
  <r>
    <x v="101"/>
    <x v="269"/>
    <n v="6.9529702970297071"/>
    <x v="4"/>
    <x v="0"/>
  </r>
  <r>
    <x v="101"/>
    <x v="270"/>
    <n v="7.8323570432357084"/>
    <x v="4"/>
    <x v="0"/>
  </r>
  <r>
    <x v="101"/>
    <x v="271"/>
    <n v="6.9390569395017812"/>
    <x v="4"/>
    <x v="0"/>
  </r>
  <r>
    <x v="101"/>
    <x v="272"/>
    <n v="6.7813516443802015"/>
    <x v="4"/>
    <x v="0"/>
  </r>
  <r>
    <x v="101"/>
    <x v="266"/>
    <n v="7.983020554066127"/>
    <x v="5"/>
    <x v="0"/>
  </r>
  <r>
    <x v="101"/>
    <x v="267"/>
    <n v="7.979001399906676"/>
    <x v="5"/>
    <x v="0"/>
  </r>
  <r>
    <x v="101"/>
    <x v="268"/>
    <n v="7.6597938144329927"/>
    <x v="5"/>
    <x v="0"/>
  </r>
  <r>
    <x v="101"/>
    <x v="269"/>
    <n v="7.7287128712871294"/>
    <x v="5"/>
    <x v="0"/>
  </r>
  <r>
    <x v="101"/>
    <x v="270"/>
    <n v="8.3004975124378095"/>
    <x v="5"/>
    <x v="0"/>
  </r>
  <r>
    <x v="101"/>
    <x v="271"/>
    <n v="7.5007633587786229"/>
    <x v="5"/>
    <x v="0"/>
  </r>
  <r>
    <x v="101"/>
    <x v="272"/>
    <n v="7.3441295546558676"/>
    <x v="5"/>
    <x v="0"/>
  </r>
  <r>
    <x v="101"/>
    <x v="266"/>
    <n v="7.4312026002166824"/>
    <x v="6"/>
    <x v="0"/>
  </r>
  <r>
    <x v="101"/>
    <x v="267"/>
    <n v="7.2914600550964224"/>
    <x v="6"/>
    <x v="0"/>
  </r>
  <r>
    <x v="101"/>
    <x v="268"/>
    <n v="6.9726027397260246"/>
    <x v="6"/>
    <x v="0"/>
  </r>
  <r>
    <x v="101"/>
    <x v="269"/>
    <n v="6.4115755627009623"/>
    <x v="6"/>
    <x v="0"/>
  </r>
  <r>
    <x v="101"/>
    <x v="270"/>
    <n v="7.7721354166666643"/>
    <x v="6"/>
    <x v="0"/>
  </r>
  <r>
    <x v="101"/>
    <x v="271"/>
    <n v="6.640449438202249"/>
    <x v="6"/>
    <x v="0"/>
  </r>
  <r>
    <x v="101"/>
    <x v="272"/>
    <n v="6.5597147950089107"/>
    <x v="6"/>
    <x v="0"/>
  </r>
  <r>
    <x v="101"/>
    <x v="266"/>
    <n v="7.0503189227498204"/>
    <x v="7"/>
    <x v="0"/>
  </r>
  <r>
    <x v="101"/>
    <x v="267"/>
    <n v="7.2239747634069422"/>
    <x v="7"/>
    <x v="0"/>
  </r>
  <r>
    <x v="101"/>
    <x v="268"/>
    <n v="6.7339857651245563"/>
    <x v="7"/>
    <x v="0"/>
  </r>
  <r>
    <x v="101"/>
    <x v="269"/>
    <n v="6.3543307086614185"/>
    <x v="7"/>
    <x v="0"/>
  </r>
  <r>
    <x v="101"/>
    <x v="270"/>
    <n v="7.4832214765100673"/>
    <x v="7"/>
    <x v="0"/>
  </r>
  <r>
    <x v="101"/>
    <x v="271"/>
    <n v="6.3111111111111136"/>
    <x v="7"/>
    <x v="0"/>
  </r>
  <r>
    <x v="101"/>
    <x v="272"/>
    <n v="6.3167938931297751"/>
    <x v="7"/>
    <x v="0"/>
  </r>
  <r>
    <x v="101"/>
    <x v="266"/>
    <n v="7.473913043478257"/>
    <x v="8"/>
    <x v="0"/>
  </r>
  <r>
    <x v="101"/>
    <x v="267"/>
    <n v="7.570759137769449"/>
    <x v="8"/>
    <x v="0"/>
  </r>
  <r>
    <x v="101"/>
    <x v="268"/>
    <n v="7.2505050505050521"/>
    <x v="8"/>
    <x v="0"/>
  </r>
  <r>
    <x v="101"/>
    <x v="269"/>
    <n v="6.9642004773269708"/>
    <x v="8"/>
    <x v="0"/>
  </r>
  <r>
    <x v="101"/>
    <x v="270"/>
    <n v="7.7102396514161251"/>
    <x v="8"/>
    <x v="0"/>
  </r>
  <r>
    <x v="101"/>
    <x v="271"/>
    <n v="7.1740674955595045"/>
    <x v="8"/>
    <x v="0"/>
  </r>
  <r>
    <x v="101"/>
    <x v="272"/>
    <n v="6.8880706921944004"/>
    <x v="8"/>
    <x v="0"/>
  </r>
  <r>
    <x v="101"/>
    <x v="266"/>
    <n v="7.7021671826625386"/>
    <x v="9"/>
    <x v="0"/>
  </r>
  <r>
    <x v="101"/>
    <x v="267"/>
    <n v="7.4962173314993095"/>
    <x v="9"/>
    <x v="0"/>
  </r>
  <r>
    <x v="101"/>
    <x v="268"/>
    <n v="7.2440427280197213"/>
    <x v="9"/>
    <x v="0"/>
  </r>
  <r>
    <x v="101"/>
    <x v="269"/>
    <n v="7.2088974854932273"/>
    <x v="9"/>
    <x v="0"/>
  </r>
  <r>
    <x v="101"/>
    <x v="270"/>
    <n v="7.3882163034705437"/>
    <x v="9"/>
    <x v="0"/>
  </r>
  <r>
    <x v="101"/>
    <x v="271"/>
    <n v="7.1149732620320867"/>
    <x v="9"/>
    <x v="0"/>
  </r>
  <r>
    <x v="101"/>
    <x v="272"/>
    <n v="7.0836012861736348"/>
    <x v="9"/>
    <x v="0"/>
  </r>
  <r>
    <x v="101"/>
    <x v="266"/>
    <n v="7.5460588793922092"/>
    <x v="10"/>
    <x v="0"/>
  </r>
  <r>
    <x v="101"/>
    <x v="267"/>
    <n v="7.2053307008884531"/>
    <x v="10"/>
    <x v="0"/>
  </r>
  <r>
    <x v="101"/>
    <x v="268"/>
    <n v="7.1623296158612142"/>
    <x v="10"/>
    <x v="0"/>
  </r>
  <r>
    <x v="101"/>
    <x v="269"/>
    <n v="6.70434782608696"/>
    <x v="10"/>
    <x v="0"/>
  </r>
  <r>
    <x v="101"/>
    <x v="270"/>
    <n v="7.4919168591224015"/>
    <x v="10"/>
    <x v="0"/>
  </r>
  <r>
    <x v="101"/>
    <x v="271"/>
    <n v="7.0037664783427509"/>
    <x v="10"/>
    <x v="0"/>
  </r>
  <r>
    <x v="101"/>
    <x v="272"/>
    <n v="6.8539741219963037"/>
    <x v="10"/>
    <x v="0"/>
  </r>
  <r>
    <x v="101"/>
    <x v="266"/>
    <n v="8.0565022421524723"/>
    <x v="11"/>
    <x v="0"/>
  </r>
  <r>
    <x v="101"/>
    <x v="267"/>
    <n v="7.7158789166224109"/>
    <x v="11"/>
    <x v="0"/>
  </r>
  <r>
    <x v="101"/>
    <x v="268"/>
    <n v="7.4959016393442637"/>
    <x v="11"/>
    <x v="0"/>
  </r>
  <r>
    <x v="101"/>
    <x v="269"/>
    <n v="7.1950464396284808"/>
    <x v="11"/>
    <x v="0"/>
  </r>
  <r>
    <x v="101"/>
    <x v="270"/>
    <n v="7.8661710037174748"/>
    <x v="11"/>
    <x v="0"/>
  </r>
  <r>
    <x v="101"/>
    <x v="271"/>
    <n v="7.375"/>
    <x v="11"/>
    <x v="0"/>
  </r>
  <r>
    <x v="101"/>
    <x v="272"/>
    <n v="7.3953900709219837"/>
    <x v="11"/>
    <x v="0"/>
  </r>
  <r>
    <x v="101"/>
    <x v="266"/>
    <n v="7.293814432989695"/>
    <x v="12"/>
    <x v="0"/>
  </r>
  <r>
    <x v="101"/>
    <x v="267"/>
    <n v="7.8150503444621089"/>
    <x v="12"/>
    <x v="0"/>
  </r>
  <r>
    <x v="101"/>
    <x v="268"/>
    <n v="7.0961281708945263"/>
    <x v="12"/>
    <x v="0"/>
  </r>
  <r>
    <x v="101"/>
    <x v="269"/>
    <n v="7.4025735294117645"/>
    <x v="12"/>
    <x v="0"/>
  </r>
  <r>
    <x v="101"/>
    <x v="270"/>
    <n v="7.861556064073226"/>
    <x v="12"/>
    <x v="0"/>
  </r>
  <r>
    <x v="101"/>
    <x v="271"/>
    <n v="7.4275092936802967"/>
    <x v="12"/>
    <x v="0"/>
  </r>
  <r>
    <x v="101"/>
    <x v="272"/>
    <n v="7.0430879712746863"/>
    <x v="12"/>
    <x v="0"/>
  </r>
  <r>
    <x v="101"/>
    <x v="266"/>
    <n v="7.896350364963503"/>
    <x v="13"/>
    <x v="0"/>
  </r>
  <r>
    <x v="101"/>
    <x v="267"/>
    <n v="7.5023255813953478"/>
    <x v="13"/>
    <x v="0"/>
  </r>
  <r>
    <x v="101"/>
    <x v="268"/>
    <n v="7.4352720450281433"/>
    <x v="13"/>
    <x v="0"/>
  </r>
  <r>
    <x v="101"/>
    <x v="269"/>
    <n v="7.4782608695652204"/>
    <x v="13"/>
    <x v="0"/>
  </r>
  <r>
    <x v="101"/>
    <x v="270"/>
    <n v="8.0065466448445104"/>
    <x v="13"/>
    <x v="0"/>
  </r>
  <r>
    <x v="101"/>
    <x v="271"/>
    <n v="7.5337243401759517"/>
    <x v="13"/>
    <x v="0"/>
  </r>
  <r>
    <x v="101"/>
    <x v="272"/>
    <n v="7.2823218997361501"/>
    <x v="13"/>
    <x v="0"/>
  </r>
  <r>
    <x v="101"/>
    <x v="266"/>
    <n v="8.0202702702702684"/>
    <x v="14"/>
    <x v="0"/>
  </r>
  <r>
    <x v="101"/>
    <x v="267"/>
    <n v="7.7675906183368841"/>
    <x v="14"/>
    <x v="0"/>
  </r>
  <r>
    <x v="101"/>
    <x v="268"/>
    <n v="7.7058823529411766"/>
    <x v="14"/>
    <x v="0"/>
  </r>
  <r>
    <x v="101"/>
    <x v="269"/>
    <n v="7.3920265780730885"/>
    <x v="14"/>
    <x v="0"/>
  </r>
  <r>
    <x v="101"/>
    <x v="270"/>
    <n v="8.0595930232558146"/>
    <x v="14"/>
    <x v="0"/>
  </r>
  <r>
    <x v="101"/>
    <x v="271"/>
    <n v="7.5439429928741113"/>
    <x v="14"/>
    <x v="0"/>
  </r>
  <r>
    <x v="101"/>
    <x v="272"/>
    <n v="7.4863157894736823"/>
    <x v="14"/>
    <x v="0"/>
  </r>
  <r>
    <x v="101"/>
    <x v="266"/>
    <n v="7.9165727170236782"/>
    <x v="15"/>
    <x v="0"/>
  </r>
  <r>
    <x v="101"/>
    <x v="267"/>
    <n v="8.4066115702479358"/>
    <x v="15"/>
    <x v="0"/>
  </r>
  <r>
    <x v="101"/>
    <x v="268"/>
    <n v="8.1871657754010645"/>
    <x v="15"/>
    <x v="0"/>
  </r>
  <r>
    <x v="101"/>
    <x v="269"/>
    <n v="6.7616279069767433"/>
    <x v="15"/>
    <x v="0"/>
  </r>
  <r>
    <x v="101"/>
    <x v="270"/>
    <n v="8.7283950617283956"/>
    <x v="15"/>
    <x v="0"/>
  </r>
  <r>
    <x v="101"/>
    <x v="271"/>
    <n v="8.3881188118811867"/>
    <x v="15"/>
    <x v="0"/>
  </r>
  <r>
    <x v="101"/>
    <x v="272"/>
    <n v="7.5967741935483906"/>
    <x v="15"/>
    <x v="0"/>
  </r>
  <r>
    <x v="101"/>
    <x v="266"/>
    <n v="7.8053097345132709"/>
    <x v="16"/>
    <x v="0"/>
  </r>
  <r>
    <x v="101"/>
    <x v="267"/>
    <n v="7.8672592592592583"/>
    <x v="16"/>
    <x v="0"/>
  </r>
  <r>
    <x v="101"/>
    <x v="268"/>
    <n v="7.3886048210372541"/>
    <x v="16"/>
    <x v="0"/>
  </r>
  <r>
    <x v="101"/>
    <x v="269"/>
    <n v="7.4850051706308136"/>
    <x v="16"/>
    <x v="0"/>
  </r>
  <r>
    <x v="101"/>
    <x v="270"/>
    <n v="8.1693851944792932"/>
    <x v="16"/>
    <x v="0"/>
  </r>
  <r>
    <x v="101"/>
    <x v="271"/>
    <n v="7.4918032786885203"/>
    <x v="16"/>
    <x v="0"/>
  </r>
  <r>
    <x v="101"/>
    <x v="272"/>
    <n v="7.3577889447236178"/>
    <x v="16"/>
    <x v="0"/>
  </r>
  <r>
    <x v="101"/>
    <x v="266"/>
    <n v="7.8235911945641048"/>
    <x v="0"/>
    <x v="1"/>
  </r>
  <r>
    <x v="101"/>
    <x v="267"/>
    <n v="7.6226375715975356"/>
    <x v="0"/>
    <x v="1"/>
  </r>
  <r>
    <x v="101"/>
    <x v="268"/>
    <n v="7.4879295732290876"/>
    <x v="0"/>
    <x v="1"/>
  </r>
  <r>
    <x v="101"/>
    <x v="269"/>
    <n v="7.2035963216775025"/>
    <x v="0"/>
    <x v="1"/>
  </r>
  <r>
    <x v="101"/>
    <x v="270"/>
    <n v="7.6219251336898282"/>
    <x v="0"/>
    <x v="1"/>
  </r>
  <r>
    <x v="101"/>
    <x v="271"/>
    <n v="7.4607215174180812"/>
    <x v="0"/>
    <x v="1"/>
  </r>
  <r>
    <x v="101"/>
    <x v="272"/>
    <n v="7.289773579247246"/>
    <x v="0"/>
    <x v="1"/>
  </r>
  <r>
    <x v="101"/>
    <x v="266"/>
    <n v="7.4247575346751438"/>
    <x v="1"/>
    <x v="1"/>
  </r>
  <r>
    <x v="101"/>
    <x v="267"/>
    <n v="7.5458468781526893"/>
    <x v="1"/>
    <x v="1"/>
  </r>
  <r>
    <x v="101"/>
    <x v="268"/>
    <n v="7.1870645458130742"/>
    <x v="1"/>
    <x v="1"/>
  </r>
  <r>
    <x v="101"/>
    <x v="269"/>
    <n v="6.9504387004979842"/>
    <x v="1"/>
    <x v="1"/>
  </r>
  <r>
    <x v="101"/>
    <x v="270"/>
    <n v="7.0517578125"/>
    <x v="1"/>
    <x v="1"/>
  </r>
  <r>
    <x v="101"/>
    <x v="271"/>
    <n v="7.4288049029622165"/>
    <x v="1"/>
    <x v="1"/>
  </r>
  <r>
    <x v="101"/>
    <x v="272"/>
    <n v="6.847265624999987"/>
    <x v="1"/>
    <x v="1"/>
  </r>
  <r>
    <x v="101"/>
    <x v="266"/>
    <n v="8.1202941013875769"/>
    <x v="2"/>
    <x v="1"/>
  </r>
  <r>
    <x v="101"/>
    <x v="267"/>
    <n v="7.6686598557692216"/>
    <x v="2"/>
    <x v="1"/>
  </r>
  <r>
    <x v="101"/>
    <x v="268"/>
    <n v="7.8306700684839461"/>
    <x v="2"/>
    <x v="1"/>
  </r>
  <r>
    <x v="101"/>
    <x v="269"/>
    <n v="7.4113021214338017"/>
    <x v="2"/>
    <x v="1"/>
  </r>
  <r>
    <x v="101"/>
    <x v="270"/>
    <n v="7.8076897969841301"/>
    <x v="2"/>
    <x v="1"/>
  </r>
  <r>
    <x v="101"/>
    <x v="271"/>
    <n v="7.5800020038072278"/>
    <x v="2"/>
    <x v="1"/>
  </r>
  <r>
    <x v="101"/>
    <x v="272"/>
    <n v="7.5473138805563078"/>
    <x v="2"/>
    <x v="1"/>
  </r>
  <r>
    <x v="101"/>
    <x v="266"/>
    <n v="7.8118797845194203"/>
    <x v="3"/>
    <x v="1"/>
  </r>
  <r>
    <x v="101"/>
    <x v="267"/>
    <n v="7.4847033374536442"/>
    <x v="3"/>
    <x v="1"/>
  </r>
  <r>
    <x v="101"/>
    <x v="268"/>
    <n v="7.2915798249270649"/>
    <x v="3"/>
    <x v="1"/>
  </r>
  <r>
    <x v="101"/>
    <x v="269"/>
    <n v="7.2814217662147325"/>
    <x v="3"/>
    <x v="1"/>
  </r>
  <r>
    <x v="101"/>
    <x v="270"/>
    <n v="7.6378559463986573"/>
    <x v="3"/>
    <x v="1"/>
  </r>
  <r>
    <x v="101"/>
    <x v="271"/>
    <n v="7.4980820300973816"/>
    <x v="3"/>
    <x v="1"/>
  </r>
  <r>
    <x v="101"/>
    <x v="272"/>
    <n v="7.2987869198312181"/>
    <x v="3"/>
    <x v="1"/>
  </r>
  <r>
    <x v="101"/>
    <x v="266"/>
    <n v="7.4924083769633576"/>
    <x v="4"/>
    <x v="1"/>
  </r>
  <r>
    <x v="101"/>
    <x v="267"/>
    <n v="7.5895511617838114"/>
    <x v="4"/>
    <x v="1"/>
  </r>
  <r>
    <x v="101"/>
    <x v="268"/>
    <n v="7.1183953033268113"/>
    <x v="4"/>
    <x v="1"/>
  </r>
  <r>
    <x v="101"/>
    <x v="269"/>
    <n v="7"/>
    <x v="4"/>
    <x v="1"/>
  </r>
  <r>
    <x v="101"/>
    <x v="270"/>
    <n v="7.8341601700921322"/>
    <x v="4"/>
    <x v="1"/>
  </r>
  <r>
    <x v="101"/>
    <x v="271"/>
    <n v="6.8443148688046671"/>
    <x v="4"/>
    <x v="1"/>
  </r>
  <r>
    <x v="101"/>
    <x v="272"/>
    <n v="6.9129814550641902"/>
    <x v="4"/>
    <x v="1"/>
  </r>
  <r>
    <x v="101"/>
    <x v="266"/>
    <n v="7.9479553903345721"/>
    <x v="5"/>
    <x v="1"/>
  </r>
  <r>
    <x v="101"/>
    <x v="267"/>
    <n v="8.0139534883720955"/>
    <x v="5"/>
    <x v="1"/>
  </r>
  <r>
    <x v="101"/>
    <x v="268"/>
    <n v="7.6359583952451704"/>
    <x v="5"/>
    <x v="1"/>
  </r>
  <r>
    <x v="101"/>
    <x v="269"/>
    <n v="7.656593406593406"/>
    <x v="5"/>
    <x v="1"/>
  </r>
  <r>
    <x v="101"/>
    <x v="270"/>
    <n v="8.2392550143266483"/>
    <x v="5"/>
    <x v="1"/>
  </r>
  <r>
    <x v="101"/>
    <x v="271"/>
    <n v="7.4767726161369223"/>
    <x v="5"/>
    <x v="1"/>
  </r>
  <r>
    <x v="101"/>
    <x v="272"/>
    <n v="7.6027944111776433"/>
    <x v="5"/>
    <x v="1"/>
  </r>
  <r>
    <x v="101"/>
    <x v="266"/>
    <n v="7.0313901345291487"/>
    <x v="6"/>
    <x v="1"/>
  </r>
  <r>
    <x v="101"/>
    <x v="267"/>
    <n v="7.4587670136108901"/>
    <x v="6"/>
    <x v="1"/>
  </r>
  <r>
    <x v="101"/>
    <x v="268"/>
    <n v="6.7956204379562077"/>
    <x v="6"/>
    <x v="1"/>
  </r>
  <r>
    <x v="101"/>
    <x v="269"/>
    <n v="6.5934579439252321"/>
    <x v="6"/>
    <x v="1"/>
  </r>
  <r>
    <x v="101"/>
    <x v="270"/>
    <n v="7.7827788649706449"/>
    <x v="6"/>
    <x v="1"/>
  </r>
  <r>
    <x v="101"/>
    <x v="271"/>
    <n v="6.4678899082568835"/>
    <x v="6"/>
    <x v="1"/>
  </r>
  <r>
    <x v="101"/>
    <x v="272"/>
    <n v="6.5888888888888886"/>
    <x v="6"/>
    <x v="1"/>
  </r>
  <r>
    <x v="101"/>
    <x v="266"/>
    <n v="7.3266129032258061"/>
    <x v="7"/>
    <x v="1"/>
  </r>
  <r>
    <x v="101"/>
    <x v="267"/>
    <n v="7.358068842199379"/>
    <x v="7"/>
    <x v="1"/>
  </r>
  <r>
    <x v="101"/>
    <x v="268"/>
    <n v="6.703205791106515"/>
    <x v="7"/>
    <x v="1"/>
  </r>
  <r>
    <x v="101"/>
    <x v="269"/>
    <n v="6.5574712643678161"/>
    <x v="7"/>
    <x v="1"/>
  </r>
  <r>
    <x v="101"/>
    <x v="270"/>
    <n v="7.4724220623501187"/>
    <x v="7"/>
    <x v="1"/>
  </r>
  <r>
    <x v="101"/>
    <x v="271"/>
    <n v="6.3627254509018023"/>
    <x v="7"/>
    <x v="1"/>
  </r>
  <r>
    <x v="101"/>
    <x v="272"/>
    <n v="6.2519561815336449"/>
    <x v="7"/>
    <x v="1"/>
  </r>
  <r>
    <x v="101"/>
    <x v="266"/>
    <n v="7.625"/>
    <x v="8"/>
    <x v="1"/>
  </r>
  <r>
    <x v="101"/>
    <x v="267"/>
    <n v="7.6114551083591282"/>
    <x v="8"/>
    <x v="1"/>
  </r>
  <r>
    <x v="101"/>
    <x v="268"/>
    <n v="7.3804100227790448"/>
    <x v="8"/>
    <x v="1"/>
  </r>
  <r>
    <x v="101"/>
    <x v="269"/>
    <n v="7.0060422960725068"/>
    <x v="8"/>
    <x v="1"/>
  </r>
  <r>
    <x v="101"/>
    <x v="270"/>
    <n v="7.8921694480102698"/>
    <x v="8"/>
    <x v="1"/>
  </r>
  <r>
    <x v="101"/>
    <x v="271"/>
    <n v="7.0625"/>
    <x v="8"/>
    <x v="1"/>
  </r>
  <r>
    <x v="101"/>
    <x v="272"/>
    <n v="7.2338308457711431"/>
    <x v="8"/>
    <x v="1"/>
  </r>
  <r>
    <x v="101"/>
    <x v="266"/>
    <n v="7.6255798542080804"/>
    <x v="9"/>
    <x v="1"/>
  </r>
  <r>
    <x v="101"/>
    <x v="267"/>
    <n v="7.4058345642540617"/>
    <x v="9"/>
    <x v="1"/>
  </r>
  <r>
    <x v="101"/>
    <x v="268"/>
    <n v="7.1590073529411722"/>
    <x v="9"/>
    <x v="1"/>
  </r>
  <r>
    <x v="101"/>
    <x v="269"/>
    <n v="7.0928433268858804"/>
    <x v="9"/>
    <x v="1"/>
  </r>
  <r>
    <x v="101"/>
    <x v="270"/>
    <n v="7.3441127694859034"/>
    <x v="9"/>
    <x v="1"/>
  </r>
  <r>
    <x v="101"/>
    <x v="271"/>
    <n v="7.1521438450899026"/>
    <x v="9"/>
    <x v="1"/>
  </r>
  <r>
    <x v="101"/>
    <x v="272"/>
    <n v="7.1295871559633053"/>
    <x v="9"/>
    <x v="1"/>
  </r>
  <r>
    <x v="101"/>
    <x v="266"/>
    <n v="7.8940092165898621"/>
    <x v="10"/>
    <x v="1"/>
  </r>
  <r>
    <x v="101"/>
    <x v="267"/>
    <n v="7.4345841784989855"/>
    <x v="10"/>
    <x v="1"/>
  </r>
  <r>
    <x v="101"/>
    <x v="268"/>
    <n v="7.1693648816936459"/>
    <x v="10"/>
    <x v="1"/>
  </r>
  <r>
    <x v="101"/>
    <x v="269"/>
    <n v="6.8302387267904514"/>
    <x v="10"/>
    <x v="1"/>
  </r>
  <r>
    <x v="101"/>
    <x v="270"/>
    <n v="7.6133651551312642"/>
    <x v="10"/>
    <x v="1"/>
  </r>
  <r>
    <x v="101"/>
    <x v="271"/>
    <n v="7.1111111111111134"/>
    <x v="10"/>
    <x v="1"/>
  </r>
  <r>
    <x v="101"/>
    <x v="272"/>
    <n v="7.1724137931034484"/>
    <x v="10"/>
    <x v="1"/>
  </r>
  <r>
    <x v="101"/>
    <x v="266"/>
    <n v="8.1283557046979826"/>
    <x v="11"/>
    <x v="1"/>
  </r>
  <r>
    <x v="101"/>
    <x v="267"/>
    <n v="7.8336475023562704"/>
    <x v="11"/>
    <x v="1"/>
  </r>
  <r>
    <x v="101"/>
    <x v="268"/>
    <n v="7.4502314814814801"/>
    <x v="11"/>
    <x v="1"/>
  </r>
  <r>
    <x v="101"/>
    <x v="269"/>
    <n v="7.383561643835618"/>
    <x v="11"/>
    <x v="1"/>
  </r>
  <r>
    <x v="101"/>
    <x v="270"/>
    <n v="7.7056491575817656"/>
    <x v="11"/>
    <x v="1"/>
  </r>
  <r>
    <x v="101"/>
    <x v="271"/>
    <n v="7.4602368866328215"/>
    <x v="11"/>
    <x v="1"/>
  </r>
  <r>
    <x v="101"/>
    <x v="272"/>
    <n v="7.4933135215453186"/>
    <x v="11"/>
    <x v="1"/>
  </r>
  <r>
    <x v="101"/>
    <x v="266"/>
    <n v="7.3589108910891072"/>
    <x v="12"/>
    <x v="1"/>
  </r>
  <r>
    <x v="101"/>
    <x v="267"/>
    <n v="7.6946502057613166"/>
    <x v="12"/>
    <x v="1"/>
  </r>
  <r>
    <x v="101"/>
    <x v="268"/>
    <n v="7.0290010741138582"/>
    <x v="12"/>
    <x v="1"/>
  </r>
  <r>
    <x v="101"/>
    <x v="269"/>
    <n v="7.1947626841243846"/>
    <x v="12"/>
    <x v="1"/>
  </r>
  <r>
    <x v="101"/>
    <x v="270"/>
    <n v="7.7258064516129066"/>
    <x v="12"/>
    <x v="1"/>
  </r>
  <r>
    <x v="101"/>
    <x v="271"/>
    <n v="7.4165477888730393"/>
    <x v="12"/>
    <x v="1"/>
  </r>
  <r>
    <x v="101"/>
    <x v="272"/>
    <n v="7.0251748251748252"/>
    <x v="12"/>
    <x v="1"/>
  </r>
  <r>
    <x v="101"/>
    <x v="266"/>
    <n v="7.8702290076335899"/>
    <x v="13"/>
    <x v="1"/>
  </r>
  <r>
    <x v="101"/>
    <x v="267"/>
    <n v="7.5937241948802647"/>
    <x v="13"/>
    <x v="1"/>
  </r>
  <r>
    <x v="101"/>
    <x v="268"/>
    <n v="7.3088803088803083"/>
    <x v="13"/>
    <x v="1"/>
  </r>
  <r>
    <x v="101"/>
    <x v="269"/>
    <n v="7.1647509578544044"/>
    <x v="13"/>
    <x v="1"/>
  </r>
  <r>
    <x v="101"/>
    <x v="270"/>
    <n v="7.7197898423817888"/>
    <x v="13"/>
    <x v="1"/>
  </r>
  <r>
    <x v="101"/>
    <x v="271"/>
    <n v="7.3113772455089832"/>
    <x v="13"/>
    <x v="1"/>
  </r>
  <r>
    <x v="101"/>
    <x v="272"/>
    <n v="7.15625"/>
    <x v="13"/>
    <x v="1"/>
  </r>
  <r>
    <x v="101"/>
    <x v="266"/>
    <n v="8.2114093959731527"/>
    <x v="14"/>
    <x v="1"/>
  </r>
  <r>
    <x v="101"/>
    <x v="267"/>
    <n v="8.086104006820122"/>
    <x v="14"/>
    <x v="1"/>
  </r>
  <r>
    <x v="101"/>
    <x v="268"/>
    <n v="7.8247232472324715"/>
    <x v="14"/>
    <x v="1"/>
  </r>
  <r>
    <x v="101"/>
    <x v="269"/>
    <n v="7.3140794223826706"/>
    <x v="14"/>
    <x v="1"/>
  </r>
  <r>
    <x v="101"/>
    <x v="270"/>
    <n v="8.0836298932384381"/>
    <x v="14"/>
    <x v="1"/>
  </r>
  <r>
    <x v="101"/>
    <x v="271"/>
    <n v="7.5742857142857103"/>
    <x v="14"/>
    <x v="1"/>
  </r>
  <r>
    <x v="101"/>
    <x v="272"/>
    <n v="7.8253968253968242"/>
    <x v="14"/>
    <x v="1"/>
  </r>
  <r>
    <x v="101"/>
    <x v="266"/>
    <n v="7.9416666666666664"/>
    <x v="15"/>
    <x v="1"/>
  </r>
  <r>
    <x v="101"/>
    <x v="267"/>
    <n v="8.5256305939788408"/>
    <x v="15"/>
    <x v="1"/>
  </r>
  <r>
    <x v="101"/>
    <x v="268"/>
    <n v="8.2263779527559056"/>
    <x v="15"/>
    <x v="1"/>
  </r>
  <r>
    <x v="101"/>
    <x v="269"/>
    <n v="7.1746575342465775"/>
    <x v="15"/>
    <x v="1"/>
  </r>
  <r>
    <x v="101"/>
    <x v="270"/>
    <n v="8.6847195357833709"/>
    <x v="15"/>
    <x v="1"/>
  </r>
  <r>
    <x v="101"/>
    <x v="271"/>
    <n v="8.4418604651162816"/>
    <x v="15"/>
    <x v="1"/>
  </r>
  <r>
    <x v="101"/>
    <x v="272"/>
    <n v="7.8278688524590168"/>
    <x v="15"/>
    <x v="1"/>
  </r>
  <r>
    <x v="101"/>
    <x v="266"/>
    <n v="7.7396166134185291"/>
    <x v="16"/>
    <x v="1"/>
  </r>
  <r>
    <x v="101"/>
    <x v="267"/>
    <n v="7.8595178719867018"/>
    <x v="16"/>
    <x v="1"/>
  </r>
  <r>
    <x v="101"/>
    <x v="268"/>
    <n v="7.3496868475991564"/>
    <x v="16"/>
    <x v="1"/>
  </r>
  <r>
    <x v="101"/>
    <x v="269"/>
    <n v="7.3434022257551659"/>
    <x v="16"/>
    <x v="1"/>
  </r>
  <r>
    <x v="101"/>
    <x v="270"/>
    <n v="7.9917127071823186"/>
    <x v="16"/>
    <x v="1"/>
  </r>
  <r>
    <x v="101"/>
    <x v="271"/>
    <n v="7.4694189602446484"/>
    <x v="16"/>
    <x v="1"/>
  </r>
  <r>
    <x v="101"/>
    <x v="272"/>
    <n v="7.4254143646408828"/>
    <x v="16"/>
    <x v="1"/>
  </r>
  <r>
    <x v="102"/>
    <x v="273"/>
    <n v="7.209090909090909"/>
    <x v="0"/>
    <x v="0"/>
  </r>
  <r>
    <x v="102"/>
    <x v="274"/>
    <n v="17.145454545454545"/>
    <x v="0"/>
    <x v="0"/>
  </r>
  <r>
    <x v="102"/>
    <x v="275"/>
    <n v="14.963636363636363"/>
    <x v="0"/>
    <x v="0"/>
  </r>
  <r>
    <x v="102"/>
    <x v="276"/>
    <n v="3.918181818181818"/>
    <x v="0"/>
    <x v="0"/>
  </r>
  <r>
    <x v="102"/>
    <x v="277"/>
    <n v="6.1545454545454543"/>
    <x v="0"/>
    <x v="0"/>
  </r>
  <r>
    <x v="102"/>
    <x v="278"/>
    <n v="12.818181818181817"/>
    <x v="0"/>
    <x v="0"/>
  </r>
  <r>
    <x v="102"/>
    <x v="279"/>
    <n v="7.9818181818181815"/>
    <x v="0"/>
    <x v="0"/>
  </r>
  <r>
    <x v="102"/>
    <x v="280"/>
    <n v="0.80909090909090908"/>
    <x v="0"/>
    <x v="0"/>
  </r>
  <r>
    <x v="102"/>
    <x v="281"/>
    <n v="2.3909090909090907"/>
    <x v="0"/>
    <x v="0"/>
  </r>
  <r>
    <x v="102"/>
    <x v="282"/>
    <n v="4.372727272727273"/>
    <x v="0"/>
    <x v="0"/>
  </r>
  <r>
    <x v="102"/>
    <x v="283"/>
    <n v="0.18181818181818182"/>
    <x v="0"/>
    <x v="0"/>
  </r>
  <r>
    <x v="102"/>
    <x v="284"/>
    <n v="2.290909090909091"/>
    <x v="0"/>
    <x v="0"/>
  </r>
  <r>
    <x v="102"/>
    <x v="285"/>
    <n v="1.1272727272727272"/>
    <x v="0"/>
    <x v="0"/>
  </r>
  <r>
    <x v="102"/>
    <x v="286"/>
    <n v="8.4090909090909083"/>
    <x v="0"/>
    <x v="0"/>
  </r>
  <r>
    <x v="102"/>
    <x v="287"/>
    <n v="1.8090909090909091"/>
    <x v="0"/>
    <x v="0"/>
  </r>
  <r>
    <x v="102"/>
    <x v="288"/>
    <n v="1.6"/>
    <x v="0"/>
    <x v="0"/>
  </r>
  <r>
    <x v="102"/>
    <x v="289"/>
    <n v="1.9090909090909092"/>
    <x v="0"/>
    <x v="0"/>
  </r>
  <r>
    <x v="102"/>
    <x v="181"/>
    <n v="0.67272727272727273"/>
    <x v="0"/>
    <x v="0"/>
  </r>
  <r>
    <x v="102"/>
    <x v="290"/>
    <n v="6.5272727272727273"/>
    <x v="0"/>
    <x v="0"/>
  </r>
  <r>
    <x v="102"/>
    <x v="291"/>
    <n v="11.836363636363636"/>
    <x v="0"/>
    <x v="0"/>
  </r>
  <r>
    <x v="102"/>
    <x v="292"/>
    <n v="0.97272727272727266"/>
    <x v="0"/>
    <x v="0"/>
  </r>
  <r>
    <x v="102"/>
    <x v="293"/>
    <n v="42"/>
    <x v="0"/>
    <x v="0"/>
  </r>
  <r>
    <x v="102"/>
    <x v="273"/>
    <n v="5.7907348242811505"/>
    <x v="1"/>
    <x v="0"/>
  </r>
  <r>
    <x v="102"/>
    <x v="274"/>
    <n v="17.731629392971247"/>
    <x v="1"/>
    <x v="0"/>
  </r>
  <r>
    <x v="102"/>
    <x v="275"/>
    <n v="12.779552715654951"/>
    <x v="1"/>
    <x v="0"/>
  </r>
  <r>
    <x v="102"/>
    <x v="276"/>
    <n v="3.9536741214057507"/>
    <x v="1"/>
    <x v="0"/>
  </r>
  <r>
    <x v="102"/>
    <x v="277"/>
    <n v="8.9856230031948883"/>
    <x v="1"/>
    <x v="0"/>
  </r>
  <r>
    <x v="102"/>
    <x v="278"/>
    <n v="2.4760383386581468"/>
    <x v="1"/>
    <x v="0"/>
  </r>
  <r>
    <x v="102"/>
    <x v="279"/>
    <n v="6.3897763578274756"/>
    <x v="1"/>
    <x v="0"/>
  </r>
  <r>
    <x v="102"/>
    <x v="280"/>
    <n v="0.59904153354632583"/>
    <x v="1"/>
    <x v="0"/>
  </r>
  <r>
    <x v="102"/>
    <x v="281"/>
    <n v="2.2763578274760383"/>
    <x v="1"/>
    <x v="0"/>
  </r>
  <r>
    <x v="102"/>
    <x v="282"/>
    <n v="6.7092651757188495"/>
    <x v="1"/>
    <x v="0"/>
  </r>
  <r>
    <x v="102"/>
    <x v="283"/>
    <n v="0.43929712460063897"/>
    <x v="1"/>
    <x v="0"/>
  </r>
  <r>
    <x v="102"/>
    <x v="284"/>
    <n v="3.9536741214057507"/>
    <x v="1"/>
    <x v="0"/>
  </r>
  <r>
    <x v="102"/>
    <x v="285"/>
    <n v="1.0383386581469649"/>
    <x v="1"/>
    <x v="0"/>
  </r>
  <r>
    <x v="102"/>
    <x v="286"/>
    <n v="9.5846645367412133"/>
    <x v="1"/>
    <x v="0"/>
  </r>
  <r>
    <x v="102"/>
    <x v="287"/>
    <n v="2.1964856230031948"/>
    <x v="1"/>
    <x v="0"/>
  </r>
  <r>
    <x v="102"/>
    <x v="288"/>
    <n v="1.0383386581469649"/>
    <x v="1"/>
    <x v="0"/>
  </r>
  <r>
    <x v="102"/>
    <x v="289"/>
    <n v="2.3162939297124598"/>
    <x v="1"/>
    <x v="0"/>
  </r>
  <r>
    <x v="102"/>
    <x v="181"/>
    <n v="0.99840255591054305"/>
    <x v="1"/>
    <x v="0"/>
  </r>
  <r>
    <x v="102"/>
    <x v="290"/>
    <n v="16.613418530351439"/>
    <x v="1"/>
    <x v="0"/>
  </r>
  <r>
    <x v="102"/>
    <x v="291"/>
    <n v="13.777955271565496"/>
    <x v="1"/>
    <x v="0"/>
  </r>
  <r>
    <x v="102"/>
    <x v="292"/>
    <n v="1.9169329073482428"/>
    <x v="1"/>
    <x v="0"/>
  </r>
  <r>
    <x v="102"/>
    <x v="293"/>
    <n v="40.135782747603834"/>
    <x v="1"/>
    <x v="0"/>
  </r>
  <r>
    <x v="102"/>
    <x v="273"/>
    <n v="11.357198042750451"/>
    <x v="2"/>
    <x v="0"/>
  </r>
  <r>
    <x v="102"/>
    <x v="274"/>
    <n v="15.812516095802215"/>
    <x v="2"/>
    <x v="0"/>
  </r>
  <r>
    <x v="102"/>
    <x v="275"/>
    <n v="16.868400721091938"/>
    <x v="2"/>
    <x v="0"/>
  </r>
  <r>
    <x v="102"/>
    <x v="276"/>
    <n v="4.2750450682462011"/>
    <x v="2"/>
    <x v="0"/>
  </r>
  <r>
    <x v="102"/>
    <x v="277"/>
    <n v="4.1462786505279423"/>
    <x v="2"/>
    <x v="0"/>
  </r>
  <r>
    <x v="102"/>
    <x v="278"/>
    <n v="25.573010558846253"/>
    <x v="2"/>
    <x v="0"/>
  </r>
  <r>
    <x v="102"/>
    <x v="279"/>
    <n v="10.378573268091682"/>
    <x v="2"/>
    <x v="0"/>
  </r>
  <r>
    <x v="102"/>
    <x v="280"/>
    <n v="0.97862477465876907"/>
    <x v="2"/>
    <x v="0"/>
  </r>
  <r>
    <x v="102"/>
    <x v="281"/>
    <n v="1.9314962657738861"/>
    <x v="2"/>
    <x v="0"/>
  </r>
  <r>
    <x v="102"/>
    <x v="282"/>
    <n v="3.1161473087818696"/>
    <x v="2"/>
    <x v="0"/>
  </r>
  <r>
    <x v="102"/>
    <x v="283"/>
    <n v="7.7259850630955446E-2"/>
    <x v="2"/>
    <x v="0"/>
  </r>
  <r>
    <x v="102"/>
    <x v="284"/>
    <n v="0.56657223796033995"/>
    <x v="2"/>
    <x v="0"/>
  </r>
  <r>
    <x v="102"/>
    <x v="285"/>
    <n v="1.1588977594643317"/>
    <x v="2"/>
    <x v="0"/>
  </r>
  <r>
    <x v="102"/>
    <x v="286"/>
    <n v="8.8848828225598773"/>
    <x v="2"/>
    <x v="0"/>
  </r>
  <r>
    <x v="102"/>
    <x v="287"/>
    <n v="0.25753283543651817"/>
    <x v="2"/>
    <x v="0"/>
  </r>
  <r>
    <x v="102"/>
    <x v="288"/>
    <n v="2.6783414885397887"/>
    <x v="2"/>
    <x v="0"/>
  </r>
  <r>
    <x v="102"/>
    <x v="289"/>
    <n v="1.5967035797064124"/>
    <x v="2"/>
    <x v="0"/>
  </r>
  <r>
    <x v="102"/>
    <x v="181"/>
    <n v="0.46355910378573273"/>
    <x v="2"/>
    <x v="0"/>
  </r>
  <r>
    <x v="102"/>
    <x v="290"/>
    <n v="3.7084728302858618"/>
    <x v="2"/>
    <x v="0"/>
  </r>
  <r>
    <x v="102"/>
    <x v="291"/>
    <n v="13.62348699459181"/>
    <x v="2"/>
    <x v="0"/>
  </r>
  <r>
    <x v="102"/>
    <x v="292"/>
    <n v="0.54081895441668815"/>
    <x v="2"/>
    <x v="0"/>
  </r>
  <r>
    <x v="102"/>
    <x v="293"/>
    <n v="36.440896214267319"/>
    <x v="2"/>
    <x v="0"/>
  </r>
  <r>
    <x v="102"/>
    <x v="273"/>
    <n v="5.343511450381679"/>
    <x v="3"/>
    <x v="0"/>
  </r>
  <r>
    <x v="102"/>
    <x v="274"/>
    <n v="17.279666897987507"/>
    <x v="3"/>
    <x v="0"/>
  </r>
  <r>
    <x v="102"/>
    <x v="275"/>
    <n v="18.320610687022899"/>
    <x v="3"/>
    <x v="0"/>
  </r>
  <r>
    <x v="102"/>
    <x v="276"/>
    <n v="4.9271339347675225"/>
    <x v="3"/>
    <x v="0"/>
  </r>
  <r>
    <x v="102"/>
    <x v="277"/>
    <n v="7.5641915336571834"/>
    <x v="3"/>
    <x v="0"/>
  </r>
  <r>
    <x v="102"/>
    <x v="278"/>
    <n v="5.0659264399722419"/>
    <x v="3"/>
    <x v="0"/>
  </r>
  <r>
    <x v="102"/>
    <x v="279"/>
    <n v="4.3719639139486466"/>
    <x v="3"/>
    <x v="0"/>
  </r>
  <r>
    <x v="102"/>
    <x v="280"/>
    <n v="0.62456627342123527"/>
    <x v="3"/>
    <x v="0"/>
  </r>
  <r>
    <x v="102"/>
    <x v="281"/>
    <n v="1.1797362942401111"/>
    <x v="3"/>
    <x v="0"/>
  </r>
  <r>
    <x v="102"/>
    <x v="282"/>
    <n v="5.0659264399722419"/>
    <x v="3"/>
    <x v="0"/>
  </r>
  <r>
    <x v="102"/>
    <x v="283"/>
    <n v="6.9396252602359473E-2"/>
    <x v="3"/>
    <x v="0"/>
  </r>
  <r>
    <x v="102"/>
    <x v="284"/>
    <n v="2.0124913254684249"/>
    <x v="3"/>
    <x v="0"/>
  </r>
  <r>
    <x v="102"/>
    <x v="285"/>
    <n v="0.90215128383067322"/>
    <x v="3"/>
    <x v="0"/>
  </r>
  <r>
    <x v="102"/>
    <x v="286"/>
    <n v="6.3150589868147113"/>
    <x v="3"/>
    <x v="0"/>
  </r>
  <r>
    <x v="102"/>
    <x v="287"/>
    <n v="4.788341429562804"/>
    <x v="3"/>
    <x v="0"/>
  </r>
  <r>
    <x v="102"/>
    <x v="288"/>
    <n v="0.13879250520471895"/>
    <x v="3"/>
    <x v="0"/>
  </r>
  <r>
    <x v="102"/>
    <x v="289"/>
    <n v="2.2206800832755031"/>
    <x v="3"/>
    <x v="0"/>
  </r>
  <r>
    <x v="102"/>
    <x v="181"/>
    <n v="0.69396252602359465"/>
    <x v="3"/>
    <x v="0"/>
  </r>
  <r>
    <x v="102"/>
    <x v="290"/>
    <n v="4.7189451769604442"/>
    <x v="3"/>
    <x v="0"/>
  </r>
  <r>
    <x v="102"/>
    <x v="291"/>
    <n v="8.1887578070784173"/>
    <x v="3"/>
    <x v="0"/>
  </r>
  <r>
    <x v="102"/>
    <x v="292"/>
    <n v="0.34698126301179733"/>
    <x v="3"/>
    <x v="0"/>
  </r>
  <r>
    <x v="102"/>
    <x v="293"/>
    <n v="47.883414295628036"/>
    <x v="3"/>
    <x v="0"/>
  </r>
  <r>
    <x v="102"/>
    <x v="273"/>
    <n v="2.7728085867620753"/>
    <x v="4"/>
    <x v="0"/>
  </r>
  <r>
    <x v="102"/>
    <x v="274"/>
    <n v="20.393559928443651"/>
    <x v="4"/>
    <x v="0"/>
  </r>
  <r>
    <x v="102"/>
    <x v="275"/>
    <n v="12.075134168157424"/>
    <x v="4"/>
    <x v="0"/>
  </r>
  <r>
    <x v="102"/>
    <x v="276"/>
    <n v="3.2200357781753133"/>
    <x v="4"/>
    <x v="0"/>
  </r>
  <r>
    <x v="102"/>
    <x v="277"/>
    <n v="3.5778175313059033"/>
    <x v="4"/>
    <x v="0"/>
  </r>
  <r>
    <x v="102"/>
    <x v="278"/>
    <n v="10.733452593917709"/>
    <x v="4"/>
    <x v="0"/>
  </r>
  <r>
    <x v="102"/>
    <x v="279"/>
    <n v="7.2450805008944545"/>
    <x v="4"/>
    <x v="0"/>
  </r>
  <r>
    <x v="102"/>
    <x v="280"/>
    <n v="0.89445438282647582"/>
    <x v="4"/>
    <x v="0"/>
  </r>
  <r>
    <x v="102"/>
    <x v="281"/>
    <n v="3.1305903398926653"/>
    <x v="4"/>
    <x v="0"/>
  </r>
  <r>
    <x v="102"/>
    <x v="282"/>
    <n v="2.5939177101967799"/>
    <x v="4"/>
    <x v="0"/>
  </r>
  <r>
    <x v="102"/>
    <x v="283"/>
    <n v="0"/>
    <x v="4"/>
    <x v="0"/>
  </r>
  <r>
    <x v="102"/>
    <x v="284"/>
    <n v="1.4311270125223614"/>
    <x v="4"/>
    <x v="0"/>
  </r>
  <r>
    <x v="102"/>
    <x v="285"/>
    <n v="1.5205724508050089"/>
    <x v="4"/>
    <x v="0"/>
  </r>
  <r>
    <x v="102"/>
    <x v="286"/>
    <n v="9.3917710196779964"/>
    <x v="4"/>
    <x v="0"/>
  </r>
  <r>
    <x v="102"/>
    <x v="287"/>
    <n v="0.89445438282647582"/>
    <x v="4"/>
    <x v="0"/>
  </r>
  <r>
    <x v="102"/>
    <x v="288"/>
    <n v="0.62611806797853309"/>
    <x v="4"/>
    <x v="0"/>
  </r>
  <r>
    <x v="102"/>
    <x v="289"/>
    <n v="0.80500894454382832"/>
    <x v="4"/>
    <x v="0"/>
  </r>
  <r>
    <x v="102"/>
    <x v="181"/>
    <n v="0.53667262969588547"/>
    <x v="4"/>
    <x v="0"/>
  </r>
  <r>
    <x v="102"/>
    <x v="290"/>
    <n v="1.5205724508050089"/>
    <x v="4"/>
    <x v="0"/>
  </r>
  <r>
    <x v="102"/>
    <x v="291"/>
    <n v="10.286225402504472"/>
    <x v="4"/>
    <x v="0"/>
  </r>
  <r>
    <x v="102"/>
    <x v="292"/>
    <n v="0.7155635062611807"/>
    <x v="4"/>
    <x v="0"/>
  </r>
  <r>
    <x v="102"/>
    <x v="293"/>
    <n v="50.268336314847936"/>
    <x v="4"/>
    <x v="0"/>
  </r>
  <r>
    <x v="102"/>
    <x v="273"/>
    <n v="1.4440433212996391"/>
    <x v="5"/>
    <x v="0"/>
  </r>
  <r>
    <x v="102"/>
    <x v="274"/>
    <n v="24.187725631768952"/>
    <x v="5"/>
    <x v="0"/>
  </r>
  <r>
    <x v="102"/>
    <x v="275"/>
    <n v="15.884476534296029"/>
    <x v="5"/>
    <x v="0"/>
  </r>
  <r>
    <x v="102"/>
    <x v="276"/>
    <n v="5.7761732851985563"/>
    <x v="5"/>
    <x v="0"/>
  </r>
  <r>
    <x v="102"/>
    <x v="277"/>
    <n v="3.9711191335740073"/>
    <x v="5"/>
    <x v="0"/>
  </r>
  <r>
    <x v="102"/>
    <x v="278"/>
    <n v="10.108303249097473"/>
    <x v="5"/>
    <x v="0"/>
  </r>
  <r>
    <x v="102"/>
    <x v="279"/>
    <n v="4.6931407942238268"/>
    <x v="5"/>
    <x v="0"/>
  </r>
  <r>
    <x v="102"/>
    <x v="280"/>
    <n v="0.36101083032490977"/>
    <x v="5"/>
    <x v="0"/>
  </r>
  <r>
    <x v="102"/>
    <x v="281"/>
    <n v="3.9711191335740073"/>
    <x v="5"/>
    <x v="0"/>
  </r>
  <r>
    <x v="102"/>
    <x v="282"/>
    <n v="2.1660649819494582"/>
    <x v="5"/>
    <x v="0"/>
  </r>
  <r>
    <x v="102"/>
    <x v="283"/>
    <n v="0"/>
    <x v="5"/>
    <x v="0"/>
  </r>
  <r>
    <x v="102"/>
    <x v="284"/>
    <n v="2.5270758122743682"/>
    <x v="5"/>
    <x v="0"/>
  </r>
  <r>
    <x v="102"/>
    <x v="285"/>
    <n v="1.8050541516245486"/>
    <x v="5"/>
    <x v="0"/>
  </r>
  <r>
    <x v="102"/>
    <x v="286"/>
    <n v="12.274368231046932"/>
    <x v="5"/>
    <x v="0"/>
  </r>
  <r>
    <x v="102"/>
    <x v="287"/>
    <n v="1.0830324909747291"/>
    <x v="5"/>
    <x v="0"/>
  </r>
  <r>
    <x v="102"/>
    <x v="288"/>
    <n v="1.0830324909747291"/>
    <x v="5"/>
    <x v="0"/>
  </r>
  <r>
    <x v="102"/>
    <x v="289"/>
    <n v="1.0830324909747291"/>
    <x v="5"/>
    <x v="0"/>
  </r>
  <r>
    <x v="102"/>
    <x v="181"/>
    <n v="0.72202166064981954"/>
    <x v="5"/>
    <x v="0"/>
  </r>
  <r>
    <x v="102"/>
    <x v="290"/>
    <n v="1.0830324909747291"/>
    <x v="5"/>
    <x v="0"/>
  </r>
  <r>
    <x v="102"/>
    <x v="291"/>
    <n v="12.63537906137184"/>
    <x v="5"/>
    <x v="0"/>
  </r>
  <r>
    <x v="102"/>
    <x v="292"/>
    <n v="0.36101083032490977"/>
    <x v="5"/>
    <x v="0"/>
  </r>
  <r>
    <x v="102"/>
    <x v="293"/>
    <n v="45.487364620938628"/>
    <x v="5"/>
    <x v="0"/>
  </r>
  <r>
    <x v="102"/>
    <x v="273"/>
    <n v="2.2026431718061676"/>
    <x v="6"/>
    <x v="0"/>
  </r>
  <r>
    <x v="102"/>
    <x v="274"/>
    <n v="18.942731277533039"/>
    <x v="6"/>
    <x v="0"/>
  </r>
  <r>
    <x v="102"/>
    <x v="275"/>
    <n v="14.537444933920703"/>
    <x v="6"/>
    <x v="0"/>
  </r>
  <r>
    <x v="102"/>
    <x v="276"/>
    <n v="2.2026431718061676"/>
    <x v="6"/>
    <x v="0"/>
  </r>
  <r>
    <x v="102"/>
    <x v="277"/>
    <n v="5.286343612334802"/>
    <x v="6"/>
    <x v="0"/>
  </r>
  <r>
    <x v="102"/>
    <x v="278"/>
    <n v="14.096916299559473"/>
    <x v="6"/>
    <x v="0"/>
  </r>
  <r>
    <x v="102"/>
    <x v="279"/>
    <n v="9.6916299559471373"/>
    <x v="6"/>
    <x v="0"/>
  </r>
  <r>
    <x v="102"/>
    <x v="280"/>
    <n v="1.3215859030837005"/>
    <x v="6"/>
    <x v="0"/>
  </r>
  <r>
    <x v="102"/>
    <x v="281"/>
    <n v="4.4052863436123353"/>
    <x v="6"/>
    <x v="0"/>
  </r>
  <r>
    <x v="102"/>
    <x v="282"/>
    <n v="3.5242290748898681"/>
    <x v="6"/>
    <x v="0"/>
  </r>
  <r>
    <x v="102"/>
    <x v="283"/>
    <n v="0"/>
    <x v="6"/>
    <x v="0"/>
  </r>
  <r>
    <x v="102"/>
    <x v="284"/>
    <n v="0.88105726872246704"/>
    <x v="6"/>
    <x v="0"/>
  </r>
  <r>
    <x v="102"/>
    <x v="285"/>
    <n v="1.7621145374449341"/>
    <x v="6"/>
    <x v="0"/>
  </r>
  <r>
    <x v="102"/>
    <x v="286"/>
    <n v="7.4889867841409687"/>
    <x v="6"/>
    <x v="0"/>
  </r>
  <r>
    <x v="102"/>
    <x v="287"/>
    <n v="0.88105726872246704"/>
    <x v="6"/>
    <x v="0"/>
  </r>
  <r>
    <x v="102"/>
    <x v="288"/>
    <n v="0.44052863436123352"/>
    <x v="6"/>
    <x v="0"/>
  </r>
  <r>
    <x v="102"/>
    <x v="289"/>
    <n v="0"/>
    <x v="6"/>
    <x v="0"/>
  </r>
  <r>
    <x v="102"/>
    <x v="181"/>
    <n v="0.44052863436123352"/>
    <x v="6"/>
    <x v="0"/>
  </r>
  <r>
    <x v="102"/>
    <x v="290"/>
    <n v="0.88105726872246704"/>
    <x v="6"/>
    <x v="0"/>
  </r>
  <r>
    <x v="102"/>
    <x v="291"/>
    <n v="7.929515418502203"/>
    <x v="6"/>
    <x v="0"/>
  </r>
  <r>
    <x v="102"/>
    <x v="292"/>
    <n v="1.3215859030837005"/>
    <x v="6"/>
    <x v="0"/>
  </r>
  <r>
    <x v="102"/>
    <x v="293"/>
    <n v="51.101321585903079"/>
    <x v="6"/>
    <x v="0"/>
  </r>
  <r>
    <x v="102"/>
    <x v="273"/>
    <n v="4.5592705167173255"/>
    <x v="7"/>
    <x v="0"/>
  </r>
  <r>
    <x v="102"/>
    <x v="274"/>
    <n v="20.060790273556233"/>
    <x v="7"/>
    <x v="0"/>
  </r>
  <r>
    <x v="102"/>
    <x v="275"/>
    <n v="10.030395136778116"/>
    <x v="7"/>
    <x v="0"/>
  </r>
  <r>
    <x v="102"/>
    <x v="276"/>
    <n v="1.5197568389057752"/>
    <x v="7"/>
    <x v="0"/>
  </r>
  <r>
    <x v="102"/>
    <x v="277"/>
    <n v="3.9513677811550152"/>
    <x v="7"/>
    <x v="0"/>
  </r>
  <r>
    <x v="102"/>
    <x v="278"/>
    <n v="10.030395136778116"/>
    <x v="7"/>
    <x v="0"/>
  </r>
  <r>
    <x v="102"/>
    <x v="279"/>
    <n v="7.9027355623100304"/>
    <x v="7"/>
    <x v="0"/>
  </r>
  <r>
    <x v="102"/>
    <x v="280"/>
    <n v="1.5197568389057752"/>
    <x v="7"/>
    <x v="0"/>
  </r>
  <r>
    <x v="102"/>
    <x v="281"/>
    <n v="2.43161094224924"/>
    <x v="7"/>
    <x v="0"/>
  </r>
  <r>
    <x v="102"/>
    <x v="282"/>
    <n v="1.8237082066869299"/>
    <x v="7"/>
    <x v="0"/>
  </r>
  <r>
    <x v="102"/>
    <x v="283"/>
    <n v="0"/>
    <x v="7"/>
    <x v="0"/>
  </r>
  <r>
    <x v="102"/>
    <x v="284"/>
    <n v="1.5197568389057752"/>
    <x v="7"/>
    <x v="0"/>
  </r>
  <r>
    <x v="102"/>
    <x v="285"/>
    <n v="1.21580547112462"/>
    <x v="7"/>
    <x v="0"/>
  </r>
  <r>
    <x v="102"/>
    <x v="286"/>
    <n v="8.8145896656534948"/>
    <x v="7"/>
    <x v="0"/>
  </r>
  <r>
    <x v="102"/>
    <x v="287"/>
    <n v="1.21580547112462"/>
    <x v="7"/>
    <x v="0"/>
  </r>
  <r>
    <x v="102"/>
    <x v="288"/>
    <n v="0"/>
    <x v="7"/>
    <x v="0"/>
  </r>
  <r>
    <x v="102"/>
    <x v="289"/>
    <n v="1.21580547112462"/>
    <x v="7"/>
    <x v="0"/>
  </r>
  <r>
    <x v="102"/>
    <x v="181"/>
    <n v="0.60790273556231"/>
    <x v="7"/>
    <x v="0"/>
  </r>
  <r>
    <x v="102"/>
    <x v="290"/>
    <n v="0.60790273556231"/>
    <x v="7"/>
    <x v="0"/>
  </r>
  <r>
    <x v="102"/>
    <x v="291"/>
    <n v="14.893617021276595"/>
    <x v="7"/>
    <x v="0"/>
  </r>
  <r>
    <x v="102"/>
    <x v="292"/>
    <n v="1.21580547112462"/>
    <x v="7"/>
    <x v="0"/>
  </r>
  <r>
    <x v="102"/>
    <x v="293"/>
    <n v="48.024316109422493"/>
    <x v="7"/>
    <x v="0"/>
  </r>
  <r>
    <x v="102"/>
    <x v="273"/>
    <n v="2.4561403508771931"/>
    <x v="8"/>
    <x v="0"/>
  </r>
  <r>
    <x v="102"/>
    <x v="274"/>
    <n v="18.245614035087719"/>
    <x v="8"/>
    <x v="0"/>
  </r>
  <r>
    <x v="102"/>
    <x v="275"/>
    <n v="8.7719298245614024"/>
    <x v="8"/>
    <x v="0"/>
  </r>
  <r>
    <x v="102"/>
    <x v="276"/>
    <n v="3.5087719298245612"/>
    <x v="8"/>
    <x v="0"/>
  </r>
  <r>
    <x v="102"/>
    <x v="277"/>
    <n v="1.4035087719298245"/>
    <x v="8"/>
    <x v="0"/>
  </r>
  <r>
    <x v="102"/>
    <x v="278"/>
    <n v="9.4736842105263168"/>
    <x v="8"/>
    <x v="0"/>
  </r>
  <r>
    <x v="102"/>
    <x v="279"/>
    <n v="7.0175438596491224"/>
    <x v="8"/>
    <x v="0"/>
  </r>
  <r>
    <x v="102"/>
    <x v="280"/>
    <n v="0.35087719298245612"/>
    <x v="8"/>
    <x v="0"/>
  </r>
  <r>
    <x v="102"/>
    <x v="281"/>
    <n v="2.1052631578947367"/>
    <x v="8"/>
    <x v="0"/>
  </r>
  <r>
    <x v="102"/>
    <x v="282"/>
    <n v="3.1578947368421053"/>
    <x v="8"/>
    <x v="0"/>
  </r>
  <r>
    <x v="102"/>
    <x v="283"/>
    <n v="0"/>
    <x v="8"/>
    <x v="0"/>
  </r>
  <r>
    <x v="102"/>
    <x v="284"/>
    <n v="0.70175438596491224"/>
    <x v="8"/>
    <x v="0"/>
  </r>
  <r>
    <x v="102"/>
    <x v="285"/>
    <n v="1.4035087719298245"/>
    <x v="8"/>
    <x v="0"/>
  </r>
  <r>
    <x v="102"/>
    <x v="286"/>
    <n v="8.7719298245614024"/>
    <x v="8"/>
    <x v="0"/>
  </r>
  <r>
    <x v="102"/>
    <x v="287"/>
    <n v="0.35087719298245612"/>
    <x v="8"/>
    <x v="0"/>
  </r>
  <r>
    <x v="102"/>
    <x v="288"/>
    <n v="1.0526315789473684"/>
    <x v="8"/>
    <x v="0"/>
  </r>
  <r>
    <x v="102"/>
    <x v="289"/>
    <n v="0.70175438596491224"/>
    <x v="8"/>
    <x v="0"/>
  </r>
  <r>
    <x v="102"/>
    <x v="181"/>
    <n v="0.35087719298245612"/>
    <x v="8"/>
    <x v="0"/>
  </r>
  <r>
    <x v="102"/>
    <x v="290"/>
    <n v="3.5087719298245612"/>
    <x v="8"/>
    <x v="0"/>
  </r>
  <r>
    <x v="102"/>
    <x v="291"/>
    <n v="4.5614035087719298"/>
    <x v="8"/>
    <x v="0"/>
  </r>
  <r>
    <x v="102"/>
    <x v="292"/>
    <n v="0"/>
    <x v="8"/>
    <x v="0"/>
  </r>
  <r>
    <x v="102"/>
    <x v="293"/>
    <n v="56.84210526315789"/>
    <x v="8"/>
    <x v="0"/>
  </r>
  <r>
    <x v="102"/>
    <x v="273"/>
    <n v="4.1551246537396125"/>
    <x v="9"/>
    <x v="0"/>
  </r>
  <r>
    <x v="102"/>
    <x v="274"/>
    <n v="17.72853185595568"/>
    <x v="9"/>
    <x v="0"/>
  </r>
  <r>
    <x v="102"/>
    <x v="275"/>
    <n v="11.634349030470915"/>
    <x v="9"/>
    <x v="0"/>
  </r>
  <r>
    <x v="102"/>
    <x v="276"/>
    <n v="1.3850415512465373"/>
    <x v="9"/>
    <x v="0"/>
  </r>
  <r>
    <x v="102"/>
    <x v="277"/>
    <n v="4.43213296398892"/>
    <x v="9"/>
    <x v="0"/>
  </r>
  <r>
    <x v="102"/>
    <x v="278"/>
    <n v="11.634349030470915"/>
    <x v="9"/>
    <x v="0"/>
  </r>
  <r>
    <x v="102"/>
    <x v="279"/>
    <n v="8.5872576177285325"/>
    <x v="9"/>
    <x v="0"/>
  </r>
  <r>
    <x v="102"/>
    <x v="280"/>
    <n v="1.9390581717451523"/>
    <x v="9"/>
    <x v="0"/>
  </r>
  <r>
    <x v="102"/>
    <x v="281"/>
    <n v="4.1551246537396125"/>
    <x v="9"/>
    <x v="0"/>
  </r>
  <r>
    <x v="102"/>
    <x v="282"/>
    <n v="4.7091412742382275"/>
    <x v="9"/>
    <x v="0"/>
  </r>
  <r>
    <x v="102"/>
    <x v="283"/>
    <n v="0.2770083102493075"/>
    <x v="9"/>
    <x v="0"/>
  </r>
  <r>
    <x v="102"/>
    <x v="284"/>
    <n v="1.10803324099723"/>
    <x v="9"/>
    <x v="0"/>
  </r>
  <r>
    <x v="102"/>
    <x v="285"/>
    <n v="0.554016620498615"/>
    <x v="9"/>
    <x v="0"/>
  </r>
  <r>
    <x v="102"/>
    <x v="286"/>
    <n v="4.1551246537396125"/>
    <x v="9"/>
    <x v="0"/>
  </r>
  <r>
    <x v="102"/>
    <x v="287"/>
    <n v="2.4930747922437675"/>
    <x v="9"/>
    <x v="0"/>
  </r>
  <r>
    <x v="102"/>
    <x v="288"/>
    <n v="0.8310249307479225"/>
    <x v="9"/>
    <x v="0"/>
  </r>
  <r>
    <x v="102"/>
    <x v="289"/>
    <n v="1.9390581717451523"/>
    <x v="9"/>
    <x v="0"/>
  </r>
  <r>
    <x v="102"/>
    <x v="181"/>
    <n v="1.3850415512465373"/>
    <x v="9"/>
    <x v="0"/>
  </r>
  <r>
    <x v="102"/>
    <x v="290"/>
    <n v="2.21606648199446"/>
    <x v="9"/>
    <x v="0"/>
  </r>
  <r>
    <x v="102"/>
    <x v="291"/>
    <n v="7.7562326869806091"/>
    <x v="9"/>
    <x v="0"/>
  </r>
  <r>
    <x v="102"/>
    <x v="292"/>
    <n v="1.10803324099723"/>
    <x v="9"/>
    <x v="0"/>
  </r>
  <r>
    <x v="102"/>
    <x v="293"/>
    <n v="49.86149584487535"/>
    <x v="9"/>
    <x v="0"/>
  </r>
  <r>
    <x v="102"/>
    <x v="273"/>
    <n v="5.668016194331984"/>
    <x v="10"/>
    <x v="0"/>
  </r>
  <r>
    <x v="102"/>
    <x v="274"/>
    <n v="16.194331983805668"/>
    <x v="10"/>
    <x v="0"/>
  </r>
  <r>
    <x v="102"/>
    <x v="275"/>
    <n v="21.457489878542511"/>
    <x v="10"/>
    <x v="0"/>
  </r>
  <r>
    <x v="102"/>
    <x v="276"/>
    <n v="3.2388663967611335"/>
    <x v="10"/>
    <x v="0"/>
  </r>
  <r>
    <x v="102"/>
    <x v="277"/>
    <n v="9.3117408906882595"/>
    <x v="10"/>
    <x v="0"/>
  </r>
  <r>
    <x v="102"/>
    <x v="278"/>
    <n v="6.4777327935222671"/>
    <x v="10"/>
    <x v="0"/>
  </r>
  <r>
    <x v="102"/>
    <x v="279"/>
    <n v="6.8825910931174086"/>
    <x v="10"/>
    <x v="0"/>
  </r>
  <r>
    <x v="102"/>
    <x v="280"/>
    <n v="1.214574898785425"/>
    <x v="10"/>
    <x v="0"/>
  </r>
  <r>
    <x v="102"/>
    <x v="281"/>
    <n v="4.8582995951417001"/>
    <x v="10"/>
    <x v="0"/>
  </r>
  <r>
    <x v="102"/>
    <x v="282"/>
    <n v="6.4777327935222671"/>
    <x v="10"/>
    <x v="0"/>
  </r>
  <r>
    <x v="102"/>
    <x v="283"/>
    <n v="0"/>
    <x v="10"/>
    <x v="0"/>
  </r>
  <r>
    <x v="102"/>
    <x v="284"/>
    <n v="12.550607287449392"/>
    <x v="10"/>
    <x v="0"/>
  </r>
  <r>
    <x v="102"/>
    <x v="285"/>
    <n v="0.80971659919028338"/>
    <x v="10"/>
    <x v="0"/>
  </r>
  <r>
    <x v="102"/>
    <x v="286"/>
    <n v="10.931174089068826"/>
    <x v="10"/>
    <x v="0"/>
  </r>
  <r>
    <x v="102"/>
    <x v="287"/>
    <n v="8.097165991902834"/>
    <x v="10"/>
    <x v="0"/>
  </r>
  <r>
    <x v="102"/>
    <x v="288"/>
    <n v="2.834008097165992"/>
    <x v="10"/>
    <x v="0"/>
  </r>
  <r>
    <x v="102"/>
    <x v="289"/>
    <n v="2.42914979757085"/>
    <x v="10"/>
    <x v="0"/>
  </r>
  <r>
    <x v="102"/>
    <x v="181"/>
    <n v="0"/>
    <x v="10"/>
    <x v="0"/>
  </r>
  <r>
    <x v="102"/>
    <x v="290"/>
    <n v="8.9068825910931171"/>
    <x v="10"/>
    <x v="0"/>
  </r>
  <r>
    <x v="102"/>
    <x v="291"/>
    <n v="9.3117408906882595"/>
    <x v="10"/>
    <x v="0"/>
  </r>
  <r>
    <x v="102"/>
    <x v="292"/>
    <n v="1.214574898785425"/>
    <x v="10"/>
    <x v="0"/>
  </r>
  <r>
    <x v="102"/>
    <x v="293"/>
    <n v="30.76923076923077"/>
    <x v="10"/>
    <x v="0"/>
  </r>
  <r>
    <x v="102"/>
    <x v="273"/>
    <n v="4.435483870967742"/>
    <x v="11"/>
    <x v="0"/>
  </r>
  <r>
    <x v="102"/>
    <x v="274"/>
    <n v="24.193548387096776"/>
    <x v="11"/>
    <x v="0"/>
  </r>
  <r>
    <x v="102"/>
    <x v="275"/>
    <n v="11.29032258064516"/>
    <x v="11"/>
    <x v="0"/>
  </r>
  <r>
    <x v="102"/>
    <x v="276"/>
    <n v="1.2096774193548387"/>
    <x v="11"/>
    <x v="0"/>
  </r>
  <r>
    <x v="102"/>
    <x v="277"/>
    <n v="4.838709677419355"/>
    <x v="11"/>
    <x v="0"/>
  </r>
  <r>
    <x v="102"/>
    <x v="278"/>
    <n v="11.29032258064516"/>
    <x v="11"/>
    <x v="0"/>
  </r>
  <r>
    <x v="102"/>
    <x v="279"/>
    <n v="4.838709677419355"/>
    <x v="11"/>
    <x v="0"/>
  </r>
  <r>
    <x v="102"/>
    <x v="280"/>
    <n v="0"/>
    <x v="11"/>
    <x v="0"/>
  </r>
  <r>
    <x v="102"/>
    <x v="281"/>
    <n v="2.4193548387096775"/>
    <x v="11"/>
    <x v="0"/>
  </r>
  <r>
    <x v="102"/>
    <x v="282"/>
    <n v="4.435483870967742"/>
    <x v="11"/>
    <x v="0"/>
  </r>
  <r>
    <x v="102"/>
    <x v="283"/>
    <n v="0"/>
    <x v="11"/>
    <x v="0"/>
  </r>
  <r>
    <x v="102"/>
    <x v="284"/>
    <n v="3.6290322580645165"/>
    <x v="11"/>
    <x v="0"/>
  </r>
  <r>
    <x v="102"/>
    <x v="285"/>
    <n v="0.40322580645161288"/>
    <x v="11"/>
    <x v="0"/>
  </r>
  <r>
    <x v="102"/>
    <x v="286"/>
    <n v="9.2741935483870961"/>
    <x v="11"/>
    <x v="0"/>
  </r>
  <r>
    <x v="102"/>
    <x v="287"/>
    <n v="2.0161290322580645"/>
    <x v="11"/>
    <x v="0"/>
  </r>
  <r>
    <x v="102"/>
    <x v="288"/>
    <n v="2.0161290322580645"/>
    <x v="11"/>
    <x v="0"/>
  </r>
  <r>
    <x v="102"/>
    <x v="289"/>
    <n v="4.032258064516129"/>
    <x v="11"/>
    <x v="0"/>
  </r>
  <r>
    <x v="102"/>
    <x v="181"/>
    <n v="0.80645161290322576"/>
    <x v="11"/>
    <x v="0"/>
  </r>
  <r>
    <x v="102"/>
    <x v="290"/>
    <n v="2.82258064516129"/>
    <x v="11"/>
    <x v="0"/>
  </r>
  <r>
    <x v="102"/>
    <x v="291"/>
    <n v="8.870967741935484"/>
    <x v="11"/>
    <x v="0"/>
  </r>
  <r>
    <x v="102"/>
    <x v="292"/>
    <n v="0"/>
    <x v="11"/>
    <x v="0"/>
  </r>
  <r>
    <x v="102"/>
    <x v="293"/>
    <n v="46.37096774193548"/>
    <x v="11"/>
    <x v="0"/>
  </r>
  <r>
    <x v="102"/>
    <x v="273"/>
    <n v="8.071748878923767"/>
    <x v="12"/>
    <x v="0"/>
  </r>
  <r>
    <x v="102"/>
    <x v="274"/>
    <n v="16.143497757847534"/>
    <x v="12"/>
    <x v="0"/>
  </r>
  <r>
    <x v="102"/>
    <x v="275"/>
    <n v="12.556053811659194"/>
    <x v="12"/>
    <x v="0"/>
  </r>
  <r>
    <x v="102"/>
    <x v="276"/>
    <n v="3.1390134529147984"/>
    <x v="12"/>
    <x v="0"/>
  </r>
  <r>
    <x v="102"/>
    <x v="277"/>
    <n v="8.9686098654708513"/>
    <x v="12"/>
    <x v="0"/>
  </r>
  <r>
    <x v="102"/>
    <x v="278"/>
    <n v="3.1390134529147984"/>
    <x v="12"/>
    <x v="0"/>
  </r>
  <r>
    <x v="102"/>
    <x v="279"/>
    <n v="8.9686098654708513"/>
    <x v="12"/>
    <x v="0"/>
  </r>
  <r>
    <x v="102"/>
    <x v="280"/>
    <n v="0.44843049327354262"/>
    <x v="12"/>
    <x v="0"/>
  </r>
  <r>
    <x v="102"/>
    <x v="281"/>
    <n v="3.5874439461883409"/>
    <x v="12"/>
    <x v="0"/>
  </r>
  <r>
    <x v="102"/>
    <x v="282"/>
    <n v="4.4843049327354256"/>
    <x v="12"/>
    <x v="0"/>
  </r>
  <r>
    <x v="102"/>
    <x v="283"/>
    <n v="0.89686098654708524"/>
    <x v="12"/>
    <x v="0"/>
  </r>
  <r>
    <x v="102"/>
    <x v="284"/>
    <n v="3.5874439461883409"/>
    <x v="12"/>
    <x v="0"/>
  </r>
  <r>
    <x v="102"/>
    <x v="285"/>
    <n v="1.3452914798206279"/>
    <x v="12"/>
    <x v="0"/>
  </r>
  <r>
    <x v="102"/>
    <x v="286"/>
    <n v="5.8295964125560538"/>
    <x v="12"/>
    <x v="0"/>
  </r>
  <r>
    <x v="102"/>
    <x v="287"/>
    <n v="2.2421524663677128"/>
    <x v="12"/>
    <x v="0"/>
  </r>
  <r>
    <x v="102"/>
    <x v="288"/>
    <n v="2.2421524663677128"/>
    <x v="12"/>
    <x v="0"/>
  </r>
  <r>
    <x v="102"/>
    <x v="289"/>
    <n v="2.2421524663677128"/>
    <x v="12"/>
    <x v="0"/>
  </r>
  <r>
    <x v="102"/>
    <x v="181"/>
    <n v="0.89686098654708524"/>
    <x v="12"/>
    <x v="0"/>
  </r>
  <r>
    <x v="102"/>
    <x v="290"/>
    <n v="1.7937219730941705"/>
    <x v="12"/>
    <x v="0"/>
  </r>
  <r>
    <x v="102"/>
    <x v="291"/>
    <n v="11.210762331838566"/>
    <x v="12"/>
    <x v="0"/>
  </r>
  <r>
    <x v="102"/>
    <x v="292"/>
    <n v="1.3452914798206279"/>
    <x v="12"/>
    <x v="0"/>
  </r>
  <r>
    <x v="102"/>
    <x v="293"/>
    <n v="48.430493273542602"/>
    <x v="12"/>
    <x v="0"/>
  </r>
  <r>
    <x v="102"/>
    <x v="273"/>
    <n v="5.1948051948051948"/>
    <x v="13"/>
    <x v="0"/>
  </r>
  <r>
    <x v="102"/>
    <x v="274"/>
    <n v="20.779220779220779"/>
    <x v="13"/>
    <x v="0"/>
  </r>
  <r>
    <x v="102"/>
    <x v="275"/>
    <n v="18.831168831168831"/>
    <x v="13"/>
    <x v="0"/>
  </r>
  <r>
    <x v="102"/>
    <x v="276"/>
    <n v="4.5454545454545459"/>
    <x v="13"/>
    <x v="0"/>
  </r>
  <r>
    <x v="102"/>
    <x v="277"/>
    <n v="9.0909090909090917"/>
    <x v="13"/>
    <x v="0"/>
  </r>
  <r>
    <x v="102"/>
    <x v="278"/>
    <n v="9.7402597402597415"/>
    <x v="13"/>
    <x v="0"/>
  </r>
  <r>
    <x v="102"/>
    <x v="279"/>
    <n v="7.1428571428571423"/>
    <x v="13"/>
    <x v="0"/>
  </r>
  <r>
    <x v="102"/>
    <x v="280"/>
    <n v="1.2987012987012987"/>
    <x v="13"/>
    <x v="0"/>
  </r>
  <r>
    <x v="102"/>
    <x v="281"/>
    <n v="1.948051948051948"/>
    <x v="13"/>
    <x v="0"/>
  </r>
  <r>
    <x v="102"/>
    <x v="282"/>
    <n v="2.5974025974025974"/>
    <x v="13"/>
    <x v="0"/>
  </r>
  <r>
    <x v="102"/>
    <x v="283"/>
    <n v="0"/>
    <x v="13"/>
    <x v="0"/>
  </r>
  <r>
    <x v="102"/>
    <x v="284"/>
    <n v="1.948051948051948"/>
    <x v="13"/>
    <x v="0"/>
  </r>
  <r>
    <x v="102"/>
    <x v="285"/>
    <n v="0.64935064935064934"/>
    <x v="13"/>
    <x v="0"/>
  </r>
  <r>
    <x v="102"/>
    <x v="286"/>
    <n v="9.7402597402597415"/>
    <x v="13"/>
    <x v="0"/>
  </r>
  <r>
    <x v="102"/>
    <x v="287"/>
    <n v="4.5454545454545459"/>
    <x v="13"/>
    <x v="0"/>
  </r>
  <r>
    <x v="102"/>
    <x v="288"/>
    <n v="0"/>
    <x v="13"/>
    <x v="0"/>
  </r>
  <r>
    <x v="102"/>
    <x v="289"/>
    <n v="1.948051948051948"/>
    <x v="13"/>
    <x v="0"/>
  </r>
  <r>
    <x v="102"/>
    <x v="181"/>
    <n v="0.64935064935064934"/>
    <x v="13"/>
    <x v="0"/>
  </r>
  <r>
    <x v="102"/>
    <x v="290"/>
    <n v="1.948051948051948"/>
    <x v="13"/>
    <x v="0"/>
  </r>
  <r>
    <x v="102"/>
    <x v="291"/>
    <n v="11.688311688311687"/>
    <x v="13"/>
    <x v="0"/>
  </r>
  <r>
    <x v="102"/>
    <x v="292"/>
    <n v="0.64935064935064934"/>
    <x v="13"/>
    <x v="0"/>
  </r>
  <r>
    <x v="102"/>
    <x v="293"/>
    <n v="40.909090909090914"/>
    <x v="13"/>
    <x v="0"/>
  </r>
  <r>
    <x v="102"/>
    <x v="273"/>
    <n v="6.9518716577540109"/>
    <x v="14"/>
    <x v="0"/>
  </r>
  <r>
    <x v="102"/>
    <x v="274"/>
    <n v="11.229946524064172"/>
    <x v="14"/>
    <x v="0"/>
  </r>
  <r>
    <x v="102"/>
    <x v="275"/>
    <n v="14.973262032085561"/>
    <x v="14"/>
    <x v="0"/>
  </r>
  <r>
    <x v="102"/>
    <x v="276"/>
    <n v="4.2780748663101598"/>
    <x v="14"/>
    <x v="0"/>
  </r>
  <r>
    <x v="102"/>
    <x v="277"/>
    <n v="2.6737967914438503"/>
    <x v="14"/>
    <x v="0"/>
  </r>
  <r>
    <x v="102"/>
    <x v="278"/>
    <n v="16.042780748663102"/>
    <x v="14"/>
    <x v="0"/>
  </r>
  <r>
    <x v="102"/>
    <x v="279"/>
    <n v="16.577540106951872"/>
    <x v="14"/>
    <x v="0"/>
  </r>
  <r>
    <x v="102"/>
    <x v="280"/>
    <n v="0"/>
    <x v="14"/>
    <x v="0"/>
  </r>
  <r>
    <x v="102"/>
    <x v="281"/>
    <n v="5.3475935828877006"/>
    <x v="14"/>
    <x v="0"/>
  </r>
  <r>
    <x v="102"/>
    <x v="282"/>
    <n v="4.8128342245989302"/>
    <x v="14"/>
    <x v="0"/>
  </r>
  <r>
    <x v="102"/>
    <x v="283"/>
    <n v="0.53475935828876997"/>
    <x v="14"/>
    <x v="0"/>
  </r>
  <r>
    <x v="102"/>
    <x v="284"/>
    <n v="0.53475935828876997"/>
    <x v="14"/>
    <x v="0"/>
  </r>
  <r>
    <x v="102"/>
    <x v="285"/>
    <n v="3.2085561497326207"/>
    <x v="14"/>
    <x v="0"/>
  </r>
  <r>
    <x v="102"/>
    <x v="286"/>
    <n v="4.8128342245989302"/>
    <x v="14"/>
    <x v="0"/>
  </r>
  <r>
    <x v="102"/>
    <x v="287"/>
    <n v="0"/>
    <x v="14"/>
    <x v="0"/>
  </r>
  <r>
    <x v="102"/>
    <x v="288"/>
    <n v="4.2780748663101598"/>
    <x v="14"/>
    <x v="0"/>
  </r>
  <r>
    <x v="102"/>
    <x v="289"/>
    <n v="3.2085561497326207"/>
    <x v="14"/>
    <x v="0"/>
  </r>
  <r>
    <x v="102"/>
    <x v="181"/>
    <n v="0"/>
    <x v="14"/>
    <x v="0"/>
  </r>
  <r>
    <x v="102"/>
    <x v="290"/>
    <n v="6.4171122994652414"/>
    <x v="14"/>
    <x v="0"/>
  </r>
  <r>
    <x v="102"/>
    <x v="291"/>
    <n v="8.0213903743315509"/>
    <x v="14"/>
    <x v="0"/>
  </r>
  <r>
    <x v="102"/>
    <x v="292"/>
    <n v="2.6737967914438503"/>
    <x v="14"/>
    <x v="0"/>
  </r>
  <r>
    <x v="102"/>
    <x v="293"/>
    <n v="39.037433155080215"/>
    <x v="14"/>
    <x v="0"/>
  </r>
  <r>
    <x v="102"/>
    <x v="273"/>
    <n v="6.6037735849056602"/>
    <x v="15"/>
    <x v="0"/>
  </r>
  <r>
    <x v="102"/>
    <x v="274"/>
    <n v="19.339622641509436"/>
    <x v="15"/>
    <x v="0"/>
  </r>
  <r>
    <x v="102"/>
    <x v="275"/>
    <n v="7.5471698113207548"/>
    <x v="15"/>
    <x v="0"/>
  </r>
  <r>
    <x v="102"/>
    <x v="276"/>
    <n v="2.8301886792452833"/>
    <x v="15"/>
    <x v="0"/>
  </r>
  <r>
    <x v="102"/>
    <x v="277"/>
    <n v="8.9622641509433958"/>
    <x v="15"/>
    <x v="0"/>
  </r>
  <r>
    <x v="102"/>
    <x v="278"/>
    <n v="3.3018867924528301"/>
    <x v="15"/>
    <x v="0"/>
  </r>
  <r>
    <x v="102"/>
    <x v="279"/>
    <n v="7.5471698113207548"/>
    <x v="15"/>
    <x v="0"/>
  </r>
  <r>
    <x v="102"/>
    <x v="280"/>
    <n v="1.4150943396226416"/>
    <x v="15"/>
    <x v="0"/>
  </r>
  <r>
    <x v="102"/>
    <x v="281"/>
    <n v="3.7735849056603774"/>
    <x v="15"/>
    <x v="0"/>
  </r>
  <r>
    <x v="102"/>
    <x v="282"/>
    <n v="5.6603773584905666"/>
    <x v="15"/>
    <x v="0"/>
  </r>
  <r>
    <x v="102"/>
    <x v="283"/>
    <n v="0.47169811320754718"/>
    <x v="15"/>
    <x v="0"/>
  </r>
  <r>
    <x v="102"/>
    <x v="284"/>
    <n v="8.4905660377358494"/>
    <x v="15"/>
    <x v="0"/>
  </r>
  <r>
    <x v="102"/>
    <x v="285"/>
    <n v="1.8867924528301887"/>
    <x v="15"/>
    <x v="0"/>
  </r>
  <r>
    <x v="102"/>
    <x v="286"/>
    <n v="11.320754716981133"/>
    <x v="15"/>
    <x v="0"/>
  </r>
  <r>
    <x v="102"/>
    <x v="287"/>
    <n v="0.47169811320754718"/>
    <x v="15"/>
    <x v="0"/>
  </r>
  <r>
    <x v="102"/>
    <x v="288"/>
    <n v="0"/>
    <x v="15"/>
    <x v="0"/>
  </r>
  <r>
    <x v="102"/>
    <x v="289"/>
    <n v="1.4150943396226416"/>
    <x v="15"/>
    <x v="0"/>
  </r>
  <r>
    <x v="102"/>
    <x v="181"/>
    <n v="0.47169811320754718"/>
    <x v="15"/>
    <x v="0"/>
  </r>
  <r>
    <x v="102"/>
    <x v="290"/>
    <n v="0.47169811320754718"/>
    <x v="15"/>
    <x v="0"/>
  </r>
  <r>
    <x v="102"/>
    <x v="291"/>
    <n v="8.4905660377358494"/>
    <x v="15"/>
    <x v="0"/>
  </r>
  <r>
    <x v="102"/>
    <x v="292"/>
    <n v="0.94339622641509435"/>
    <x v="15"/>
    <x v="0"/>
  </r>
  <r>
    <x v="102"/>
    <x v="293"/>
    <n v="48.584905660377359"/>
    <x v="15"/>
    <x v="0"/>
  </r>
  <r>
    <x v="102"/>
    <x v="273"/>
    <n v="1.4218009478672986"/>
    <x v="16"/>
    <x v="0"/>
  </r>
  <r>
    <x v="102"/>
    <x v="274"/>
    <n v="13.507109004739338"/>
    <x v="16"/>
    <x v="0"/>
  </r>
  <r>
    <x v="102"/>
    <x v="275"/>
    <n v="11.374407582938389"/>
    <x v="16"/>
    <x v="0"/>
  </r>
  <r>
    <x v="102"/>
    <x v="276"/>
    <n v="3.5545023696682465"/>
    <x v="16"/>
    <x v="0"/>
  </r>
  <r>
    <x v="102"/>
    <x v="277"/>
    <n v="7.8199052132701423"/>
    <x v="16"/>
    <x v="0"/>
  </r>
  <r>
    <x v="102"/>
    <x v="278"/>
    <n v="4.028436018957346"/>
    <x v="16"/>
    <x v="0"/>
  </r>
  <r>
    <x v="102"/>
    <x v="279"/>
    <n v="7.8199052132701423"/>
    <x v="16"/>
    <x v="0"/>
  </r>
  <r>
    <x v="102"/>
    <x v="280"/>
    <n v="0.23696682464454977"/>
    <x v="16"/>
    <x v="0"/>
  </r>
  <r>
    <x v="102"/>
    <x v="281"/>
    <n v="4.028436018957346"/>
    <x v="16"/>
    <x v="0"/>
  </r>
  <r>
    <x v="102"/>
    <x v="282"/>
    <n v="2.6066350710900474"/>
    <x v="16"/>
    <x v="0"/>
  </r>
  <r>
    <x v="102"/>
    <x v="283"/>
    <n v="0"/>
    <x v="16"/>
    <x v="0"/>
  </r>
  <r>
    <x v="102"/>
    <x v="284"/>
    <n v="2.8436018957345972"/>
    <x v="16"/>
    <x v="0"/>
  </r>
  <r>
    <x v="102"/>
    <x v="285"/>
    <n v="0.94786729857819907"/>
    <x v="16"/>
    <x v="0"/>
  </r>
  <r>
    <x v="102"/>
    <x v="286"/>
    <n v="4.2654028436018958"/>
    <x v="16"/>
    <x v="0"/>
  </r>
  <r>
    <x v="102"/>
    <x v="287"/>
    <n v="1.8957345971563981"/>
    <x v="16"/>
    <x v="0"/>
  </r>
  <r>
    <x v="102"/>
    <x v="288"/>
    <n v="2.1327014218009479"/>
    <x v="16"/>
    <x v="0"/>
  </r>
  <r>
    <x v="102"/>
    <x v="289"/>
    <n v="2.1327014218009479"/>
    <x v="16"/>
    <x v="0"/>
  </r>
  <r>
    <x v="102"/>
    <x v="181"/>
    <n v="0.94786729857819907"/>
    <x v="16"/>
    <x v="0"/>
  </r>
  <r>
    <x v="102"/>
    <x v="290"/>
    <n v="3.7914691943127963"/>
    <x v="16"/>
    <x v="0"/>
  </r>
  <r>
    <x v="102"/>
    <x v="291"/>
    <n v="10.900473933649289"/>
    <x v="16"/>
    <x v="0"/>
  </r>
  <r>
    <x v="102"/>
    <x v="292"/>
    <n v="1.6587677725118484"/>
    <x v="16"/>
    <x v="0"/>
  </r>
  <r>
    <x v="102"/>
    <x v="293"/>
    <n v="54.502369668246445"/>
    <x v="16"/>
    <x v="0"/>
  </r>
  <r>
    <x v="102"/>
    <x v="273"/>
    <n v="8.3545454545454554"/>
    <x v="0"/>
    <x v="1"/>
  </r>
  <r>
    <x v="102"/>
    <x v="274"/>
    <n v="17.445454545454545"/>
    <x v="0"/>
    <x v="1"/>
  </r>
  <r>
    <x v="102"/>
    <x v="275"/>
    <n v="19.3"/>
    <x v="0"/>
    <x v="1"/>
  </r>
  <r>
    <x v="102"/>
    <x v="276"/>
    <n v="4.5636363636363635"/>
    <x v="0"/>
    <x v="1"/>
  </r>
  <r>
    <x v="102"/>
    <x v="277"/>
    <n v="6.4909090909090912"/>
    <x v="0"/>
    <x v="1"/>
  </r>
  <r>
    <x v="102"/>
    <x v="278"/>
    <n v="12.572727272727272"/>
    <x v="0"/>
    <x v="1"/>
  </r>
  <r>
    <x v="102"/>
    <x v="279"/>
    <n v="6.7545454545454549"/>
    <x v="0"/>
    <x v="1"/>
  </r>
  <r>
    <x v="102"/>
    <x v="280"/>
    <n v="0.75454545454545452"/>
    <x v="0"/>
    <x v="1"/>
  </r>
  <r>
    <x v="102"/>
    <x v="281"/>
    <n v="2.7363636363636363"/>
    <x v="0"/>
    <x v="1"/>
  </r>
  <r>
    <x v="102"/>
    <x v="282"/>
    <n v="4.3818181818181818"/>
    <x v="0"/>
    <x v="1"/>
  </r>
  <r>
    <x v="102"/>
    <x v="283"/>
    <n v="0.17272727272727273"/>
    <x v="0"/>
    <x v="1"/>
  </r>
  <r>
    <x v="102"/>
    <x v="284"/>
    <n v="2.2999999999999998"/>
    <x v="0"/>
    <x v="1"/>
  </r>
  <r>
    <x v="102"/>
    <x v="285"/>
    <n v="1.3090909090909091"/>
    <x v="0"/>
    <x v="1"/>
  </r>
  <r>
    <x v="102"/>
    <x v="286"/>
    <n v="6.7727272727272725"/>
    <x v="0"/>
    <x v="1"/>
  </r>
  <r>
    <x v="102"/>
    <x v="287"/>
    <n v="1.8636363636363635"/>
    <x v="0"/>
    <x v="1"/>
  </r>
  <r>
    <x v="102"/>
    <x v="288"/>
    <n v="2.2636363636363637"/>
    <x v="0"/>
    <x v="1"/>
  </r>
  <r>
    <x v="102"/>
    <x v="289"/>
    <n v="2.3454545454545452"/>
    <x v="0"/>
    <x v="1"/>
  </r>
  <r>
    <x v="102"/>
    <x v="181"/>
    <n v="0.78181818181818186"/>
    <x v="0"/>
    <x v="1"/>
  </r>
  <r>
    <x v="102"/>
    <x v="290"/>
    <n v="8.036363636363637"/>
    <x v="0"/>
    <x v="1"/>
  </r>
  <r>
    <x v="102"/>
    <x v="291"/>
    <n v="8.3818181818181809"/>
    <x v="0"/>
    <x v="1"/>
  </r>
  <r>
    <x v="102"/>
    <x v="292"/>
    <n v="1.3"/>
    <x v="0"/>
    <x v="1"/>
  </r>
  <r>
    <x v="102"/>
    <x v="293"/>
    <n v="41.081818181818178"/>
    <x v="0"/>
    <x v="1"/>
  </r>
  <r>
    <x v="102"/>
    <x v="273"/>
    <n v="6.7366579177602803"/>
    <x v="1"/>
    <x v="1"/>
  </r>
  <r>
    <x v="102"/>
    <x v="274"/>
    <n v="18.678915135608047"/>
    <x v="1"/>
    <x v="1"/>
  </r>
  <r>
    <x v="102"/>
    <x v="275"/>
    <n v="15.529308836395451"/>
    <x v="1"/>
    <x v="1"/>
  </r>
  <r>
    <x v="102"/>
    <x v="276"/>
    <n v="3.499562554680665"/>
    <x v="1"/>
    <x v="1"/>
  </r>
  <r>
    <x v="102"/>
    <x v="277"/>
    <n v="9.3613298337707782"/>
    <x v="1"/>
    <x v="1"/>
  </r>
  <r>
    <x v="102"/>
    <x v="278"/>
    <n v="1.837270341207349"/>
    <x v="1"/>
    <x v="1"/>
  </r>
  <r>
    <x v="102"/>
    <x v="279"/>
    <n v="5.8180227471566051"/>
    <x v="1"/>
    <x v="1"/>
  </r>
  <r>
    <x v="102"/>
    <x v="280"/>
    <n v="0.43744531933508313"/>
    <x v="1"/>
    <x v="1"/>
  </r>
  <r>
    <x v="102"/>
    <x v="281"/>
    <n v="3.3245844269466316"/>
    <x v="1"/>
    <x v="1"/>
  </r>
  <r>
    <x v="102"/>
    <x v="282"/>
    <n v="6.9116360454943129"/>
    <x v="1"/>
    <x v="1"/>
  </r>
  <r>
    <x v="102"/>
    <x v="283"/>
    <n v="0.26246719160104987"/>
    <x v="1"/>
    <x v="1"/>
  </r>
  <r>
    <x v="102"/>
    <x v="284"/>
    <n v="3.9370078740157481"/>
    <x v="1"/>
    <x v="1"/>
  </r>
  <r>
    <x v="102"/>
    <x v="285"/>
    <n v="1.3560804899387577"/>
    <x v="1"/>
    <x v="1"/>
  </r>
  <r>
    <x v="102"/>
    <x v="286"/>
    <n v="9.8862642169728776"/>
    <x v="1"/>
    <x v="1"/>
  </r>
  <r>
    <x v="102"/>
    <x v="287"/>
    <n v="1.7060367454068242"/>
    <x v="1"/>
    <x v="1"/>
  </r>
  <r>
    <x v="102"/>
    <x v="288"/>
    <n v="0.8311461067366579"/>
    <x v="1"/>
    <x v="1"/>
  </r>
  <r>
    <x v="102"/>
    <x v="289"/>
    <n v="3.7182852143482066"/>
    <x v="1"/>
    <x v="1"/>
  </r>
  <r>
    <x v="102"/>
    <x v="181"/>
    <n v="1.2248468941382327"/>
    <x v="1"/>
    <x v="1"/>
  </r>
  <r>
    <x v="102"/>
    <x v="290"/>
    <n v="15.660542432195976"/>
    <x v="1"/>
    <x v="1"/>
  </r>
  <r>
    <x v="102"/>
    <x v="291"/>
    <n v="13.079615048118985"/>
    <x v="1"/>
    <x v="1"/>
  </r>
  <r>
    <x v="102"/>
    <x v="292"/>
    <n v="1.9247594050743657"/>
    <x v="1"/>
    <x v="1"/>
  </r>
  <r>
    <x v="102"/>
    <x v="293"/>
    <n v="40.376202974628171"/>
    <x v="1"/>
    <x v="1"/>
  </r>
  <r>
    <x v="102"/>
    <x v="273"/>
    <n v="13.436329588014981"/>
    <x v="2"/>
    <x v="1"/>
  </r>
  <r>
    <x v="102"/>
    <x v="274"/>
    <n v="16.619850187265918"/>
    <x v="2"/>
    <x v="1"/>
  </r>
  <r>
    <x v="102"/>
    <x v="275"/>
    <n v="20.692883895131086"/>
    <x v="2"/>
    <x v="1"/>
  </r>
  <r>
    <x v="102"/>
    <x v="276"/>
    <n v="5.547752808988764"/>
    <x v="2"/>
    <x v="1"/>
  </r>
  <r>
    <x v="102"/>
    <x v="277"/>
    <n v="4.0262172284644198"/>
    <x v="2"/>
    <x v="1"/>
  </r>
  <r>
    <x v="102"/>
    <x v="278"/>
    <n v="25.140449438202246"/>
    <x v="2"/>
    <x v="1"/>
  </r>
  <r>
    <x v="102"/>
    <x v="279"/>
    <n v="7.9822097378277155"/>
    <x v="2"/>
    <x v="1"/>
  </r>
  <r>
    <x v="102"/>
    <x v="280"/>
    <n v="0.79588014981273403"/>
    <x v="2"/>
    <x v="1"/>
  </r>
  <r>
    <x v="102"/>
    <x v="281"/>
    <n v="2.2940074906367043"/>
    <x v="2"/>
    <x v="1"/>
  </r>
  <r>
    <x v="102"/>
    <x v="282"/>
    <n v="2.457865168539326"/>
    <x v="2"/>
    <x v="1"/>
  </r>
  <r>
    <x v="102"/>
    <x v="283"/>
    <n v="9.3632958801498134E-2"/>
    <x v="2"/>
    <x v="1"/>
  </r>
  <r>
    <x v="102"/>
    <x v="284"/>
    <n v="0.6320224719101124"/>
    <x v="2"/>
    <x v="1"/>
  </r>
  <r>
    <x v="102"/>
    <x v="285"/>
    <n v="1.2172284644194757"/>
    <x v="2"/>
    <x v="1"/>
  </r>
  <r>
    <x v="102"/>
    <x v="286"/>
    <n v="6.9990636704119851"/>
    <x v="2"/>
    <x v="1"/>
  </r>
  <r>
    <x v="102"/>
    <x v="287"/>
    <n v="0.67883895131086147"/>
    <x v="2"/>
    <x v="1"/>
  </r>
  <r>
    <x v="102"/>
    <x v="288"/>
    <n v="4.213483146067416"/>
    <x v="2"/>
    <x v="1"/>
  </r>
  <r>
    <x v="102"/>
    <x v="289"/>
    <n v="1.7556179775280898"/>
    <x v="2"/>
    <x v="1"/>
  </r>
  <r>
    <x v="102"/>
    <x v="181"/>
    <n v="0.53838951310861427"/>
    <x v="2"/>
    <x v="1"/>
  </r>
  <r>
    <x v="102"/>
    <x v="290"/>
    <n v="7.5608614232209739"/>
    <x v="2"/>
    <x v="1"/>
  </r>
  <r>
    <x v="102"/>
    <x v="291"/>
    <n v="5.2434456928838955"/>
    <x v="2"/>
    <x v="1"/>
  </r>
  <r>
    <x v="102"/>
    <x v="292"/>
    <n v="0.9831460674157303"/>
    <x v="2"/>
    <x v="1"/>
  </r>
  <r>
    <x v="102"/>
    <x v="293"/>
    <n v="35.814606741573037"/>
    <x v="2"/>
    <x v="1"/>
  </r>
  <r>
    <x v="102"/>
    <x v="273"/>
    <n v="4.337050805452292"/>
    <x v="3"/>
    <x v="1"/>
  </r>
  <r>
    <x v="102"/>
    <x v="274"/>
    <n v="17.905824039653037"/>
    <x v="3"/>
    <x v="1"/>
  </r>
  <r>
    <x v="102"/>
    <x v="275"/>
    <n v="27.199504337050804"/>
    <x v="3"/>
    <x v="1"/>
  </r>
  <r>
    <x v="102"/>
    <x v="276"/>
    <n v="5.6381660470879797"/>
    <x v="3"/>
    <x v="1"/>
  </r>
  <r>
    <x v="102"/>
    <x v="277"/>
    <n v="10.099132589838909"/>
    <x v="3"/>
    <x v="1"/>
  </r>
  <r>
    <x v="102"/>
    <x v="278"/>
    <n v="4.7087980173482036"/>
    <x v="3"/>
    <x v="1"/>
  </r>
  <r>
    <x v="102"/>
    <x v="279"/>
    <n v="4.337050805452292"/>
    <x v="3"/>
    <x v="1"/>
  </r>
  <r>
    <x v="102"/>
    <x v="280"/>
    <n v="1.0532837670384139"/>
    <x v="3"/>
    <x v="1"/>
  </r>
  <r>
    <x v="102"/>
    <x v="281"/>
    <n v="2.4163568773234201"/>
    <x v="3"/>
    <x v="1"/>
  </r>
  <r>
    <x v="102"/>
    <x v="282"/>
    <n v="6.8153655514250309"/>
    <x v="3"/>
    <x v="1"/>
  </r>
  <r>
    <x v="102"/>
    <x v="283"/>
    <n v="0.3097893432465923"/>
    <x v="3"/>
    <x v="1"/>
  </r>
  <r>
    <x v="102"/>
    <x v="284"/>
    <n v="1.5489467162329615"/>
    <x v="3"/>
    <x v="1"/>
  </r>
  <r>
    <x v="102"/>
    <x v="285"/>
    <n v="1.3630731102850062"/>
    <x v="3"/>
    <x v="1"/>
  </r>
  <r>
    <x v="102"/>
    <x v="286"/>
    <n v="3.7794299876084261"/>
    <x v="3"/>
    <x v="1"/>
  </r>
  <r>
    <x v="102"/>
    <x v="287"/>
    <n v="4.8327137546468402"/>
    <x v="3"/>
    <x v="1"/>
  </r>
  <r>
    <x v="102"/>
    <x v="288"/>
    <n v="0.68153655514250311"/>
    <x v="3"/>
    <x v="1"/>
  </r>
  <r>
    <x v="102"/>
    <x v="289"/>
    <n v="2.2304832713754648"/>
    <x v="3"/>
    <x v="1"/>
  </r>
  <r>
    <x v="102"/>
    <x v="181"/>
    <n v="0.99132589838909546"/>
    <x v="3"/>
    <x v="1"/>
  </r>
  <r>
    <x v="102"/>
    <x v="290"/>
    <n v="4.0892193308550189"/>
    <x v="3"/>
    <x v="1"/>
  </r>
  <r>
    <x v="102"/>
    <x v="291"/>
    <n v="9.7273853779429995"/>
    <x v="3"/>
    <x v="1"/>
  </r>
  <r>
    <x v="102"/>
    <x v="292"/>
    <n v="0.74349442379182151"/>
    <x v="3"/>
    <x v="1"/>
  </r>
  <r>
    <x v="102"/>
    <x v="293"/>
    <n v="42.317224287484514"/>
    <x v="3"/>
    <x v="1"/>
  </r>
  <r>
    <x v="102"/>
    <x v="273"/>
    <n v="3.3549783549783552"/>
    <x v="4"/>
    <x v="1"/>
  </r>
  <r>
    <x v="102"/>
    <x v="274"/>
    <n v="14.718614718614718"/>
    <x v="4"/>
    <x v="1"/>
  </r>
  <r>
    <x v="102"/>
    <x v="275"/>
    <n v="13.095238095238095"/>
    <x v="4"/>
    <x v="1"/>
  </r>
  <r>
    <x v="102"/>
    <x v="276"/>
    <n v="2.4891774891774894"/>
    <x v="4"/>
    <x v="1"/>
  </r>
  <r>
    <x v="102"/>
    <x v="277"/>
    <n v="4.437229437229437"/>
    <x v="4"/>
    <x v="1"/>
  </r>
  <r>
    <x v="102"/>
    <x v="278"/>
    <n v="5.7359307359307357"/>
    <x v="4"/>
    <x v="1"/>
  </r>
  <r>
    <x v="102"/>
    <x v="279"/>
    <n v="6.6017316017316015"/>
    <x v="4"/>
    <x v="1"/>
  </r>
  <r>
    <x v="102"/>
    <x v="280"/>
    <n v="0.4329004329004329"/>
    <x v="4"/>
    <x v="1"/>
  </r>
  <r>
    <x v="102"/>
    <x v="281"/>
    <n v="2.0562770562770565"/>
    <x v="4"/>
    <x v="1"/>
  </r>
  <r>
    <x v="102"/>
    <x v="282"/>
    <n v="2.9220779220779223"/>
    <x v="4"/>
    <x v="1"/>
  </r>
  <r>
    <x v="102"/>
    <x v="283"/>
    <n v="0"/>
    <x v="4"/>
    <x v="1"/>
  </r>
  <r>
    <x v="102"/>
    <x v="284"/>
    <n v="2.4891774891774894"/>
    <x v="4"/>
    <x v="1"/>
  </r>
  <r>
    <x v="102"/>
    <x v="285"/>
    <n v="0.54112554112554112"/>
    <x v="4"/>
    <x v="1"/>
  </r>
  <r>
    <x v="102"/>
    <x v="286"/>
    <n v="5.5194805194805197"/>
    <x v="4"/>
    <x v="1"/>
  </r>
  <r>
    <x v="102"/>
    <x v="287"/>
    <n v="1.7316017316017316"/>
    <x v="4"/>
    <x v="1"/>
  </r>
  <r>
    <x v="102"/>
    <x v="288"/>
    <n v="0.75757575757575757"/>
    <x v="4"/>
    <x v="1"/>
  </r>
  <r>
    <x v="102"/>
    <x v="289"/>
    <n v="1.1904761904761905"/>
    <x v="4"/>
    <x v="1"/>
  </r>
  <r>
    <x v="102"/>
    <x v="181"/>
    <n v="0.4329004329004329"/>
    <x v="4"/>
    <x v="1"/>
  </r>
  <r>
    <x v="102"/>
    <x v="290"/>
    <n v="3.6796536796536796"/>
    <x v="4"/>
    <x v="1"/>
  </r>
  <r>
    <x v="102"/>
    <x v="291"/>
    <n v="7.2510822510822512"/>
    <x v="4"/>
    <x v="1"/>
  </r>
  <r>
    <x v="102"/>
    <x v="292"/>
    <n v="0.97402597402597402"/>
    <x v="4"/>
    <x v="1"/>
  </r>
  <r>
    <x v="102"/>
    <x v="293"/>
    <n v="58.333333333333336"/>
    <x v="4"/>
    <x v="1"/>
  </r>
  <r>
    <x v="102"/>
    <x v="273"/>
    <n v="2.0725388601036268"/>
    <x v="5"/>
    <x v="1"/>
  </r>
  <r>
    <x v="102"/>
    <x v="274"/>
    <n v="9.8445595854922274"/>
    <x v="5"/>
    <x v="1"/>
  </r>
  <r>
    <x v="102"/>
    <x v="275"/>
    <n v="13.989637305699482"/>
    <x v="5"/>
    <x v="1"/>
  </r>
  <r>
    <x v="102"/>
    <x v="276"/>
    <n v="3.6269430051813472"/>
    <x v="5"/>
    <x v="1"/>
  </r>
  <r>
    <x v="102"/>
    <x v="277"/>
    <n v="2.0725388601036268"/>
    <x v="5"/>
    <x v="1"/>
  </r>
  <r>
    <x v="102"/>
    <x v="278"/>
    <n v="5.1813471502590671"/>
    <x v="5"/>
    <x v="1"/>
  </r>
  <r>
    <x v="102"/>
    <x v="279"/>
    <n v="9.8445595854922274"/>
    <x v="5"/>
    <x v="1"/>
  </r>
  <r>
    <x v="102"/>
    <x v="280"/>
    <n v="1.0362694300518134"/>
    <x v="5"/>
    <x v="1"/>
  </r>
  <r>
    <x v="102"/>
    <x v="281"/>
    <n v="2.0725388601036268"/>
    <x v="5"/>
    <x v="1"/>
  </r>
  <r>
    <x v="102"/>
    <x v="282"/>
    <n v="3.6269430051813472"/>
    <x v="5"/>
    <x v="1"/>
  </r>
  <r>
    <x v="102"/>
    <x v="283"/>
    <n v="0"/>
    <x v="5"/>
    <x v="1"/>
  </r>
  <r>
    <x v="102"/>
    <x v="284"/>
    <n v="3.1088082901554404"/>
    <x v="5"/>
    <x v="1"/>
  </r>
  <r>
    <x v="102"/>
    <x v="285"/>
    <n v="0.51813471502590669"/>
    <x v="5"/>
    <x v="1"/>
  </r>
  <r>
    <x v="102"/>
    <x v="286"/>
    <n v="3.1088082901554404"/>
    <x v="5"/>
    <x v="1"/>
  </r>
  <r>
    <x v="102"/>
    <x v="287"/>
    <n v="2.0725388601036268"/>
    <x v="5"/>
    <x v="1"/>
  </r>
  <r>
    <x v="102"/>
    <x v="288"/>
    <n v="0"/>
    <x v="5"/>
    <x v="1"/>
  </r>
  <r>
    <x v="102"/>
    <x v="289"/>
    <n v="0"/>
    <x v="5"/>
    <x v="1"/>
  </r>
  <r>
    <x v="102"/>
    <x v="181"/>
    <n v="0"/>
    <x v="5"/>
    <x v="1"/>
  </r>
  <r>
    <x v="102"/>
    <x v="290"/>
    <n v="4.6632124352331603"/>
    <x v="5"/>
    <x v="1"/>
  </r>
  <r>
    <x v="102"/>
    <x v="291"/>
    <n v="6.7357512953367875"/>
    <x v="5"/>
    <x v="1"/>
  </r>
  <r>
    <x v="102"/>
    <x v="292"/>
    <n v="2.0725388601036268"/>
    <x v="5"/>
    <x v="1"/>
  </r>
  <r>
    <x v="102"/>
    <x v="293"/>
    <n v="63.212435233160619"/>
    <x v="5"/>
    <x v="1"/>
  </r>
  <r>
    <x v="102"/>
    <x v="273"/>
    <n v="3.75"/>
    <x v="6"/>
    <x v="1"/>
  </r>
  <r>
    <x v="102"/>
    <x v="274"/>
    <n v="22.5"/>
    <x v="6"/>
    <x v="1"/>
  </r>
  <r>
    <x v="102"/>
    <x v="275"/>
    <n v="13.75"/>
    <x v="6"/>
    <x v="1"/>
  </r>
  <r>
    <x v="102"/>
    <x v="276"/>
    <n v="1.875"/>
    <x v="6"/>
    <x v="1"/>
  </r>
  <r>
    <x v="102"/>
    <x v="277"/>
    <n v="6.875"/>
    <x v="6"/>
    <x v="1"/>
  </r>
  <r>
    <x v="102"/>
    <x v="278"/>
    <n v="6.25"/>
    <x v="6"/>
    <x v="1"/>
  </r>
  <r>
    <x v="102"/>
    <x v="279"/>
    <n v="5.625"/>
    <x v="6"/>
    <x v="1"/>
  </r>
  <r>
    <x v="102"/>
    <x v="280"/>
    <n v="0.625"/>
    <x v="6"/>
    <x v="1"/>
  </r>
  <r>
    <x v="102"/>
    <x v="281"/>
    <n v="3.125"/>
    <x v="6"/>
    <x v="1"/>
  </r>
  <r>
    <x v="102"/>
    <x v="282"/>
    <n v="2.5"/>
    <x v="6"/>
    <x v="1"/>
  </r>
  <r>
    <x v="102"/>
    <x v="283"/>
    <n v="0"/>
    <x v="6"/>
    <x v="1"/>
  </r>
  <r>
    <x v="102"/>
    <x v="284"/>
    <n v="2.5"/>
    <x v="6"/>
    <x v="1"/>
  </r>
  <r>
    <x v="102"/>
    <x v="285"/>
    <n v="0"/>
    <x v="6"/>
    <x v="1"/>
  </r>
  <r>
    <x v="102"/>
    <x v="286"/>
    <n v="6.875"/>
    <x v="6"/>
    <x v="1"/>
  </r>
  <r>
    <x v="102"/>
    <x v="287"/>
    <n v="0"/>
    <x v="6"/>
    <x v="1"/>
  </r>
  <r>
    <x v="102"/>
    <x v="288"/>
    <n v="1.875"/>
    <x v="6"/>
    <x v="1"/>
  </r>
  <r>
    <x v="102"/>
    <x v="289"/>
    <n v="0.625"/>
    <x v="6"/>
    <x v="1"/>
  </r>
  <r>
    <x v="102"/>
    <x v="181"/>
    <n v="0.625"/>
    <x v="6"/>
    <x v="1"/>
  </r>
  <r>
    <x v="102"/>
    <x v="290"/>
    <n v="1.25"/>
    <x v="6"/>
    <x v="1"/>
  </r>
  <r>
    <x v="102"/>
    <x v="291"/>
    <n v="8.75"/>
    <x v="6"/>
    <x v="1"/>
  </r>
  <r>
    <x v="102"/>
    <x v="292"/>
    <n v="1.875"/>
    <x v="6"/>
    <x v="1"/>
  </r>
  <r>
    <x v="102"/>
    <x v="293"/>
    <n v="51.25"/>
    <x v="6"/>
    <x v="1"/>
  </r>
  <r>
    <x v="102"/>
    <x v="273"/>
    <n v="3.0201342281879193"/>
    <x v="7"/>
    <x v="1"/>
  </r>
  <r>
    <x v="102"/>
    <x v="274"/>
    <n v="14.093959731543624"/>
    <x v="7"/>
    <x v="1"/>
  </r>
  <r>
    <x v="102"/>
    <x v="275"/>
    <n v="10.738255033557047"/>
    <x v="7"/>
    <x v="1"/>
  </r>
  <r>
    <x v="102"/>
    <x v="276"/>
    <n v="2.348993288590604"/>
    <x v="7"/>
    <x v="1"/>
  </r>
  <r>
    <x v="102"/>
    <x v="277"/>
    <n v="5.0335570469798654"/>
    <x v="7"/>
    <x v="1"/>
  </r>
  <r>
    <x v="102"/>
    <x v="278"/>
    <n v="5.3691275167785237"/>
    <x v="7"/>
    <x v="1"/>
  </r>
  <r>
    <x v="102"/>
    <x v="279"/>
    <n v="5.7046979865771812"/>
    <x v="7"/>
    <x v="1"/>
  </r>
  <r>
    <x v="102"/>
    <x v="280"/>
    <n v="0.33557046979865773"/>
    <x v="7"/>
    <x v="1"/>
  </r>
  <r>
    <x v="102"/>
    <x v="281"/>
    <n v="2.0134228187919465"/>
    <x v="7"/>
    <x v="1"/>
  </r>
  <r>
    <x v="102"/>
    <x v="282"/>
    <n v="2.348993288590604"/>
    <x v="7"/>
    <x v="1"/>
  </r>
  <r>
    <x v="102"/>
    <x v="283"/>
    <n v="0"/>
    <x v="7"/>
    <x v="1"/>
  </r>
  <r>
    <x v="102"/>
    <x v="284"/>
    <n v="2.348993288590604"/>
    <x v="7"/>
    <x v="1"/>
  </r>
  <r>
    <x v="102"/>
    <x v="285"/>
    <n v="1.0067114093959733"/>
    <x v="7"/>
    <x v="1"/>
  </r>
  <r>
    <x v="102"/>
    <x v="286"/>
    <n v="7.7181208053691277"/>
    <x v="7"/>
    <x v="1"/>
  </r>
  <r>
    <x v="102"/>
    <x v="287"/>
    <n v="2.348993288590604"/>
    <x v="7"/>
    <x v="1"/>
  </r>
  <r>
    <x v="102"/>
    <x v="288"/>
    <n v="1.0067114093959733"/>
    <x v="7"/>
    <x v="1"/>
  </r>
  <r>
    <x v="102"/>
    <x v="289"/>
    <n v="1.6778523489932886"/>
    <x v="7"/>
    <x v="1"/>
  </r>
  <r>
    <x v="102"/>
    <x v="181"/>
    <n v="0.67114093959731547"/>
    <x v="7"/>
    <x v="1"/>
  </r>
  <r>
    <x v="102"/>
    <x v="290"/>
    <n v="2.6845637583892619"/>
    <x v="7"/>
    <x v="1"/>
  </r>
  <r>
    <x v="102"/>
    <x v="291"/>
    <n v="9.3959731543624159"/>
    <x v="7"/>
    <x v="1"/>
  </r>
  <r>
    <x v="102"/>
    <x v="292"/>
    <n v="0.67114093959731547"/>
    <x v="7"/>
    <x v="1"/>
  </r>
  <r>
    <x v="102"/>
    <x v="293"/>
    <n v="58.724832214765101"/>
    <x v="7"/>
    <x v="1"/>
  </r>
  <r>
    <x v="102"/>
    <x v="273"/>
    <n v="4.395604395604396"/>
    <x v="8"/>
    <x v="1"/>
  </r>
  <r>
    <x v="102"/>
    <x v="274"/>
    <n v="14.285714285714286"/>
    <x v="8"/>
    <x v="1"/>
  </r>
  <r>
    <x v="102"/>
    <x v="275"/>
    <n v="14.652014652014651"/>
    <x v="8"/>
    <x v="1"/>
  </r>
  <r>
    <x v="102"/>
    <x v="276"/>
    <n v="2.197802197802198"/>
    <x v="8"/>
    <x v="1"/>
  </r>
  <r>
    <x v="102"/>
    <x v="277"/>
    <n v="4.0293040293040292"/>
    <x v="8"/>
    <x v="1"/>
  </r>
  <r>
    <x v="102"/>
    <x v="278"/>
    <n v="6.2271062271062272"/>
    <x v="8"/>
    <x v="1"/>
  </r>
  <r>
    <x v="102"/>
    <x v="279"/>
    <n v="5.8608058608058604"/>
    <x v="8"/>
    <x v="1"/>
  </r>
  <r>
    <x v="102"/>
    <x v="280"/>
    <n v="0"/>
    <x v="8"/>
    <x v="1"/>
  </r>
  <r>
    <x v="102"/>
    <x v="281"/>
    <n v="1.4652014652014651"/>
    <x v="8"/>
    <x v="1"/>
  </r>
  <r>
    <x v="102"/>
    <x v="282"/>
    <n v="3.2967032967032965"/>
    <x v="8"/>
    <x v="1"/>
  </r>
  <r>
    <x v="102"/>
    <x v="283"/>
    <n v="0"/>
    <x v="8"/>
    <x v="1"/>
  </r>
  <r>
    <x v="102"/>
    <x v="284"/>
    <n v="2.197802197802198"/>
    <x v="8"/>
    <x v="1"/>
  </r>
  <r>
    <x v="102"/>
    <x v="285"/>
    <n v="0.36630036630036628"/>
    <x v="8"/>
    <x v="1"/>
  </r>
  <r>
    <x v="102"/>
    <x v="286"/>
    <n v="4.0293040293040292"/>
    <x v="8"/>
    <x v="1"/>
  </r>
  <r>
    <x v="102"/>
    <x v="287"/>
    <n v="1.8315018315018314"/>
    <x v="8"/>
    <x v="1"/>
  </r>
  <r>
    <x v="102"/>
    <x v="288"/>
    <n v="0.36630036630036628"/>
    <x v="8"/>
    <x v="1"/>
  </r>
  <r>
    <x v="102"/>
    <x v="289"/>
    <n v="1.8315018315018314"/>
    <x v="8"/>
    <x v="1"/>
  </r>
  <r>
    <x v="102"/>
    <x v="181"/>
    <n v="0.36630036630036628"/>
    <x v="8"/>
    <x v="1"/>
  </r>
  <r>
    <x v="102"/>
    <x v="290"/>
    <n v="5.4945054945054945"/>
    <x v="8"/>
    <x v="1"/>
  </r>
  <r>
    <x v="102"/>
    <x v="291"/>
    <n v="4.395604395604396"/>
    <x v="8"/>
    <x v="1"/>
  </r>
  <r>
    <x v="102"/>
    <x v="292"/>
    <n v="0"/>
    <x v="8"/>
    <x v="1"/>
  </r>
  <r>
    <x v="102"/>
    <x v="293"/>
    <n v="58.608058608058606"/>
    <x v="8"/>
    <x v="1"/>
  </r>
  <r>
    <x v="102"/>
    <x v="273"/>
    <n v="2.6162790697674421"/>
    <x v="9"/>
    <x v="1"/>
  </r>
  <r>
    <x v="102"/>
    <x v="274"/>
    <n v="22.38372093023256"/>
    <x v="9"/>
    <x v="1"/>
  </r>
  <r>
    <x v="102"/>
    <x v="275"/>
    <n v="17.732558139534884"/>
    <x v="9"/>
    <x v="1"/>
  </r>
  <r>
    <x v="102"/>
    <x v="276"/>
    <n v="4.6511627906976747"/>
    <x v="9"/>
    <x v="1"/>
  </r>
  <r>
    <x v="102"/>
    <x v="277"/>
    <n v="4.3604651162790695"/>
    <x v="9"/>
    <x v="1"/>
  </r>
  <r>
    <x v="102"/>
    <x v="278"/>
    <n v="13.081395348837209"/>
    <x v="9"/>
    <x v="1"/>
  </r>
  <r>
    <x v="102"/>
    <x v="279"/>
    <n v="6.1046511627906979"/>
    <x v="9"/>
    <x v="1"/>
  </r>
  <r>
    <x v="102"/>
    <x v="280"/>
    <n v="0.87209302325581395"/>
    <x v="9"/>
    <x v="1"/>
  </r>
  <r>
    <x v="102"/>
    <x v="281"/>
    <n v="2.9069767441860463"/>
    <x v="9"/>
    <x v="1"/>
  </r>
  <r>
    <x v="102"/>
    <x v="282"/>
    <n v="3.1976744186046511"/>
    <x v="9"/>
    <x v="1"/>
  </r>
  <r>
    <x v="102"/>
    <x v="283"/>
    <n v="0.29069767441860467"/>
    <x v="9"/>
    <x v="1"/>
  </r>
  <r>
    <x v="102"/>
    <x v="284"/>
    <n v="0.87209302325581395"/>
    <x v="9"/>
    <x v="1"/>
  </r>
  <r>
    <x v="102"/>
    <x v="285"/>
    <n v="0.58139534883720934"/>
    <x v="9"/>
    <x v="1"/>
  </r>
  <r>
    <x v="102"/>
    <x v="286"/>
    <n v="6.1046511627906979"/>
    <x v="9"/>
    <x v="1"/>
  </r>
  <r>
    <x v="102"/>
    <x v="287"/>
    <n v="1.4534883720930232"/>
    <x v="9"/>
    <x v="1"/>
  </r>
  <r>
    <x v="102"/>
    <x v="288"/>
    <n v="1.7441860465116279"/>
    <x v="9"/>
    <x v="1"/>
  </r>
  <r>
    <x v="102"/>
    <x v="289"/>
    <n v="3.4883720930232558"/>
    <x v="9"/>
    <x v="1"/>
  </r>
  <r>
    <x v="102"/>
    <x v="181"/>
    <n v="1.1627906976744187"/>
    <x v="9"/>
    <x v="1"/>
  </r>
  <r>
    <x v="102"/>
    <x v="290"/>
    <n v="3.7790697674418605"/>
    <x v="9"/>
    <x v="1"/>
  </r>
  <r>
    <x v="102"/>
    <x v="291"/>
    <n v="8.4302325581395348"/>
    <x v="9"/>
    <x v="1"/>
  </r>
  <r>
    <x v="102"/>
    <x v="292"/>
    <n v="1.1627906976744187"/>
    <x v="9"/>
    <x v="1"/>
  </r>
  <r>
    <x v="102"/>
    <x v="293"/>
    <n v="43.604651162790695"/>
    <x v="9"/>
    <x v="1"/>
  </r>
  <r>
    <x v="102"/>
    <x v="273"/>
    <n v="5.668016194331984"/>
    <x v="10"/>
    <x v="1"/>
  </r>
  <r>
    <x v="102"/>
    <x v="274"/>
    <n v="22.267206477732792"/>
    <x v="10"/>
    <x v="1"/>
  </r>
  <r>
    <x v="102"/>
    <x v="275"/>
    <n v="15.384615384615385"/>
    <x v="10"/>
    <x v="1"/>
  </r>
  <r>
    <x v="102"/>
    <x v="276"/>
    <n v="3.6437246963562755"/>
    <x v="10"/>
    <x v="1"/>
  </r>
  <r>
    <x v="102"/>
    <x v="277"/>
    <n v="8.097165991902834"/>
    <x v="10"/>
    <x v="1"/>
  </r>
  <r>
    <x v="102"/>
    <x v="278"/>
    <n v="2.42914979757085"/>
    <x v="10"/>
    <x v="1"/>
  </r>
  <r>
    <x v="102"/>
    <x v="279"/>
    <n v="6.0728744939271255"/>
    <x v="10"/>
    <x v="1"/>
  </r>
  <r>
    <x v="102"/>
    <x v="280"/>
    <n v="0.80971659919028338"/>
    <x v="10"/>
    <x v="1"/>
  </r>
  <r>
    <x v="102"/>
    <x v="281"/>
    <n v="6.4777327935222671"/>
    <x v="10"/>
    <x v="1"/>
  </r>
  <r>
    <x v="102"/>
    <x v="282"/>
    <n v="3.6437246963562755"/>
    <x v="10"/>
    <x v="1"/>
  </r>
  <r>
    <x v="102"/>
    <x v="283"/>
    <n v="0"/>
    <x v="10"/>
    <x v="1"/>
  </r>
  <r>
    <x v="102"/>
    <x v="284"/>
    <n v="12.145748987854251"/>
    <x v="10"/>
    <x v="1"/>
  </r>
  <r>
    <x v="102"/>
    <x v="285"/>
    <n v="0.40485829959514169"/>
    <x v="10"/>
    <x v="1"/>
  </r>
  <r>
    <x v="102"/>
    <x v="286"/>
    <n v="6.0728744939271255"/>
    <x v="10"/>
    <x v="1"/>
  </r>
  <r>
    <x v="102"/>
    <x v="287"/>
    <n v="6.4777327935222671"/>
    <x v="10"/>
    <x v="1"/>
  </r>
  <r>
    <x v="102"/>
    <x v="288"/>
    <n v="1.6194331983805668"/>
    <x v="10"/>
    <x v="1"/>
  </r>
  <r>
    <x v="102"/>
    <x v="289"/>
    <n v="2.0242914979757085"/>
    <x v="10"/>
    <x v="1"/>
  </r>
  <r>
    <x v="102"/>
    <x v="181"/>
    <n v="0.40485829959514169"/>
    <x v="10"/>
    <x v="1"/>
  </r>
  <r>
    <x v="102"/>
    <x v="290"/>
    <n v="12.550607287449393"/>
    <x v="10"/>
    <x v="1"/>
  </r>
  <r>
    <x v="102"/>
    <x v="291"/>
    <n v="9.3117408906882595"/>
    <x v="10"/>
    <x v="1"/>
  </r>
  <r>
    <x v="102"/>
    <x v="292"/>
    <n v="1.6194331983805668"/>
    <x v="10"/>
    <x v="1"/>
  </r>
  <r>
    <x v="102"/>
    <x v="293"/>
    <n v="38.866396761133601"/>
    <x v="10"/>
    <x v="1"/>
  </r>
  <r>
    <x v="102"/>
    <x v="273"/>
    <n v="2.5925925925925926"/>
    <x v="11"/>
    <x v="1"/>
  </r>
  <r>
    <x v="102"/>
    <x v="274"/>
    <n v="22.222222222222221"/>
    <x v="11"/>
    <x v="1"/>
  </r>
  <r>
    <x v="102"/>
    <x v="275"/>
    <n v="20.37037037037037"/>
    <x v="11"/>
    <x v="1"/>
  </r>
  <r>
    <x v="102"/>
    <x v="276"/>
    <n v="3.7037037037037037"/>
    <x v="11"/>
    <x v="1"/>
  </r>
  <r>
    <x v="102"/>
    <x v="277"/>
    <n v="4.8148148148148149"/>
    <x v="11"/>
    <x v="1"/>
  </r>
  <r>
    <x v="102"/>
    <x v="278"/>
    <n v="13.333333333333334"/>
    <x v="11"/>
    <x v="1"/>
  </r>
  <r>
    <x v="102"/>
    <x v="279"/>
    <n v="5.9259259259259256"/>
    <x v="11"/>
    <x v="1"/>
  </r>
  <r>
    <x v="102"/>
    <x v="280"/>
    <n v="0.37037037037037035"/>
    <x v="11"/>
    <x v="1"/>
  </r>
  <r>
    <x v="102"/>
    <x v="281"/>
    <n v="2.9629629629629628"/>
    <x v="11"/>
    <x v="1"/>
  </r>
  <r>
    <x v="102"/>
    <x v="282"/>
    <n v="5.1851851851851851"/>
    <x v="11"/>
    <x v="1"/>
  </r>
  <r>
    <x v="102"/>
    <x v="283"/>
    <n v="0"/>
    <x v="11"/>
    <x v="1"/>
  </r>
  <r>
    <x v="102"/>
    <x v="284"/>
    <n v="5.9259259259259256"/>
    <x v="11"/>
    <x v="1"/>
  </r>
  <r>
    <x v="102"/>
    <x v="285"/>
    <n v="1.4814814814814814"/>
    <x v="11"/>
    <x v="1"/>
  </r>
  <r>
    <x v="102"/>
    <x v="286"/>
    <n v="4.0740740740740744"/>
    <x v="11"/>
    <x v="1"/>
  </r>
  <r>
    <x v="102"/>
    <x v="287"/>
    <n v="0.7407407407407407"/>
    <x v="11"/>
    <x v="1"/>
  </r>
  <r>
    <x v="102"/>
    <x v="288"/>
    <n v="0.7407407407407407"/>
    <x v="11"/>
    <x v="1"/>
  </r>
  <r>
    <x v="102"/>
    <x v="289"/>
    <n v="3.7037037037037037"/>
    <x v="11"/>
    <x v="1"/>
  </r>
  <r>
    <x v="102"/>
    <x v="181"/>
    <n v="0.7407407407407407"/>
    <x v="11"/>
    <x v="1"/>
  </r>
  <r>
    <x v="102"/>
    <x v="290"/>
    <n v="4.4444444444444446"/>
    <x v="11"/>
    <x v="1"/>
  </r>
  <r>
    <x v="102"/>
    <x v="291"/>
    <n v="7.7777777777777777"/>
    <x v="11"/>
    <x v="1"/>
  </r>
  <r>
    <x v="102"/>
    <x v="292"/>
    <n v="1.1111111111111112"/>
    <x v="11"/>
    <x v="1"/>
  </r>
  <r>
    <x v="102"/>
    <x v="293"/>
    <n v="43.333333333333336"/>
    <x v="11"/>
    <x v="1"/>
  </r>
  <r>
    <x v="102"/>
    <x v="273"/>
    <n v="5.4421768707482991"/>
    <x v="12"/>
    <x v="1"/>
  </r>
  <r>
    <x v="102"/>
    <x v="274"/>
    <n v="14.285714285714286"/>
    <x v="12"/>
    <x v="1"/>
  </r>
  <r>
    <x v="102"/>
    <x v="275"/>
    <n v="14.285714285714286"/>
    <x v="12"/>
    <x v="1"/>
  </r>
  <r>
    <x v="102"/>
    <x v="276"/>
    <n v="2.7210884353741496"/>
    <x v="12"/>
    <x v="1"/>
  </r>
  <r>
    <x v="102"/>
    <x v="277"/>
    <n v="5.4421768707482991"/>
    <x v="12"/>
    <x v="1"/>
  </r>
  <r>
    <x v="102"/>
    <x v="278"/>
    <n v="2.0408163265306123"/>
    <x v="12"/>
    <x v="1"/>
  </r>
  <r>
    <x v="102"/>
    <x v="279"/>
    <n v="7.4829931972789119"/>
    <x v="12"/>
    <x v="1"/>
  </r>
  <r>
    <x v="102"/>
    <x v="280"/>
    <n v="1.3605442176870748"/>
    <x v="12"/>
    <x v="1"/>
  </r>
  <r>
    <x v="102"/>
    <x v="281"/>
    <n v="3.4013605442176869"/>
    <x v="12"/>
    <x v="1"/>
  </r>
  <r>
    <x v="102"/>
    <x v="282"/>
    <n v="1.7006802721088434"/>
    <x v="12"/>
    <x v="1"/>
  </r>
  <r>
    <x v="102"/>
    <x v="283"/>
    <n v="0.3401360544217687"/>
    <x v="12"/>
    <x v="1"/>
  </r>
  <r>
    <x v="102"/>
    <x v="284"/>
    <n v="1.7006802721088434"/>
    <x v="12"/>
    <x v="1"/>
  </r>
  <r>
    <x v="102"/>
    <x v="285"/>
    <n v="4.7619047619047619"/>
    <x v="12"/>
    <x v="1"/>
  </r>
  <r>
    <x v="102"/>
    <x v="286"/>
    <n v="5.4421768707482991"/>
    <x v="12"/>
    <x v="1"/>
  </r>
  <r>
    <x v="102"/>
    <x v="287"/>
    <n v="3.0612244897959182"/>
    <x v="12"/>
    <x v="1"/>
  </r>
  <r>
    <x v="102"/>
    <x v="288"/>
    <n v="1.3605442176870748"/>
    <x v="12"/>
    <x v="1"/>
  </r>
  <r>
    <x v="102"/>
    <x v="289"/>
    <n v="2.7210884353741496"/>
    <x v="12"/>
    <x v="1"/>
  </r>
  <r>
    <x v="102"/>
    <x v="181"/>
    <n v="0.3401360544217687"/>
    <x v="12"/>
    <x v="1"/>
  </r>
  <r>
    <x v="102"/>
    <x v="290"/>
    <n v="2.3809523809523809"/>
    <x v="12"/>
    <x v="1"/>
  </r>
  <r>
    <x v="102"/>
    <x v="291"/>
    <n v="9.183673469387756"/>
    <x v="12"/>
    <x v="1"/>
  </r>
  <r>
    <x v="102"/>
    <x v="292"/>
    <n v="2.0408163265306123"/>
    <x v="12"/>
    <x v="1"/>
  </r>
  <r>
    <x v="102"/>
    <x v="293"/>
    <n v="51.700680272108841"/>
    <x v="12"/>
    <x v="1"/>
  </r>
  <r>
    <x v="102"/>
    <x v="273"/>
    <n v="1.9230769230769231"/>
    <x v="13"/>
    <x v="1"/>
  </r>
  <r>
    <x v="102"/>
    <x v="274"/>
    <n v="18.589743589743591"/>
    <x v="13"/>
    <x v="1"/>
  </r>
  <r>
    <x v="102"/>
    <x v="275"/>
    <n v="29.487179487179485"/>
    <x v="13"/>
    <x v="1"/>
  </r>
  <r>
    <x v="102"/>
    <x v="276"/>
    <n v="3.2051282051282053"/>
    <x v="13"/>
    <x v="1"/>
  </r>
  <r>
    <x v="102"/>
    <x v="277"/>
    <n v="8.3333333333333339"/>
    <x v="13"/>
    <x v="1"/>
  </r>
  <r>
    <x v="102"/>
    <x v="278"/>
    <n v="2.5641025641025643"/>
    <x v="13"/>
    <x v="1"/>
  </r>
  <r>
    <x v="102"/>
    <x v="279"/>
    <n v="5.7692307692307692"/>
    <x v="13"/>
    <x v="1"/>
  </r>
  <r>
    <x v="102"/>
    <x v="280"/>
    <n v="1.2820512820512822"/>
    <x v="13"/>
    <x v="1"/>
  </r>
  <r>
    <x v="102"/>
    <x v="281"/>
    <n v="5.1282051282051286"/>
    <x v="13"/>
    <x v="1"/>
  </r>
  <r>
    <x v="102"/>
    <x v="282"/>
    <n v="5.1282051282051286"/>
    <x v="13"/>
    <x v="1"/>
  </r>
  <r>
    <x v="102"/>
    <x v="283"/>
    <n v="0"/>
    <x v="13"/>
    <x v="1"/>
  </r>
  <r>
    <x v="102"/>
    <x v="284"/>
    <n v="3.8461538461538463"/>
    <x v="13"/>
    <x v="1"/>
  </r>
  <r>
    <x v="102"/>
    <x v="285"/>
    <n v="0.64102564102564108"/>
    <x v="13"/>
    <x v="1"/>
  </r>
  <r>
    <x v="102"/>
    <x v="286"/>
    <n v="4.4871794871794872"/>
    <x v="13"/>
    <x v="1"/>
  </r>
  <r>
    <x v="102"/>
    <x v="287"/>
    <n v="1.9230769230769231"/>
    <x v="13"/>
    <x v="1"/>
  </r>
  <r>
    <x v="102"/>
    <x v="288"/>
    <n v="0.64102564102564108"/>
    <x v="13"/>
    <x v="1"/>
  </r>
  <r>
    <x v="102"/>
    <x v="289"/>
    <n v="1.9230769230769231"/>
    <x v="13"/>
    <x v="1"/>
  </r>
  <r>
    <x v="102"/>
    <x v="181"/>
    <n v="1.2820512820512822"/>
    <x v="13"/>
    <x v="1"/>
  </r>
  <r>
    <x v="102"/>
    <x v="290"/>
    <n v="1.9230769230769231"/>
    <x v="13"/>
    <x v="1"/>
  </r>
  <r>
    <x v="102"/>
    <x v="291"/>
    <n v="10.256410256410257"/>
    <x v="13"/>
    <x v="1"/>
  </r>
  <r>
    <x v="102"/>
    <x v="292"/>
    <n v="1.2820512820512822"/>
    <x v="13"/>
    <x v="1"/>
  </r>
  <r>
    <x v="102"/>
    <x v="293"/>
    <n v="46.153846153846153"/>
    <x v="13"/>
    <x v="1"/>
  </r>
  <r>
    <x v="102"/>
    <x v="273"/>
    <n v="8.7837837837837842"/>
    <x v="14"/>
    <x v="1"/>
  </r>
  <r>
    <x v="102"/>
    <x v="274"/>
    <n v="13.513513513513514"/>
    <x v="14"/>
    <x v="1"/>
  </r>
  <r>
    <x v="102"/>
    <x v="275"/>
    <n v="12.162162162162161"/>
    <x v="14"/>
    <x v="1"/>
  </r>
  <r>
    <x v="102"/>
    <x v="276"/>
    <n v="4.0540540540540544"/>
    <x v="14"/>
    <x v="1"/>
  </r>
  <r>
    <x v="102"/>
    <x v="277"/>
    <n v="6.0810810810810807"/>
    <x v="14"/>
    <x v="1"/>
  </r>
  <r>
    <x v="102"/>
    <x v="278"/>
    <n v="16.891891891891891"/>
    <x v="14"/>
    <x v="1"/>
  </r>
  <r>
    <x v="102"/>
    <x v="279"/>
    <n v="14.864864864864865"/>
    <x v="14"/>
    <x v="1"/>
  </r>
  <r>
    <x v="102"/>
    <x v="280"/>
    <n v="2.7027027027027026"/>
    <x v="14"/>
    <x v="1"/>
  </r>
  <r>
    <x v="102"/>
    <x v="281"/>
    <n v="2.7027027027027026"/>
    <x v="14"/>
    <x v="1"/>
  </r>
  <r>
    <x v="102"/>
    <x v="282"/>
    <n v="4.0540540540540544"/>
    <x v="14"/>
    <x v="1"/>
  </r>
  <r>
    <x v="102"/>
    <x v="283"/>
    <n v="0"/>
    <x v="14"/>
    <x v="1"/>
  </r>
  <r>
    <x v="102"/>
    <x v="284"/>
    <n v="2.7027027027027026"/>
    <x v="14"/>
    <x v="1"/>
  </r>
  <r>
    <x v="102"/>
    <x v="285"/>
    <n v="4.7297297297297298"/>
    <x v="14"/>
    <x v="1"/>
  </r>
  <r>
    <x v="102"/>
    <x v="286"/>
    <n v="6.0810810810810807"/>
    <x v="14"/>
    <x v="1"/>
  </r>
  <r>
    <x v="102"/>
    <x v="287"/>
    <n v="0"/>
    <x v="14"/>
    <x v="1"/>
  </r>
  <r>
    <x v="102"/>
    <x v="288"/>
    <n v="7.4324324324324325"/>
    <x v="14"/>
    <x v="1"/>
  </r>
  <r>
    <x v="102"/>
    <x v="289"/>
    <n v="1.3513513513513513"/>
    <x v="14"/>
    <x v="1"/>
  </r>
  <r>
    <x v="102"/>
    <x v="181"/>
    <n v="0.67567567567567566"/>
    <x v="14"/>
    <x v="1"/>
  </r>
  <r>
    <x v="102"/>
    <x v="290"/>
    <n v="6.756756756756757"/>
    <x v="14"/>
    <x v="1"/>
  </r>
  <r>
    <x v="102"/>
    <x v="291"/>
    <n v="8.1081081081081088"/>
    <x v="14"/>
    <x v="1"/>
  </r>
  <r>
    <x v="102"/>
    <x v="292"/>
    <n v="2.0270270270270272"/>
    <x v="14"/>
    <x v="1"/>
  </r>
  <r>
    <x v="102"/>
    <x v="293"/>
    <n v="35.135135135135137"/>
    <x v="14"/>
    <x v="1"/>
  </r>
  <r>
    <x v="102"/>
    <x v="273"/>
    <n v="4.7297297297297298"/>
    <x v="15"/>
    <x v="1"/>
  </r>
  <r>
    <x v="102"/>
    <x v="274"/>
    <n v="29.72972972972973"/>
    <x v="15"/>
    <x v="1"/>
  </r>
  <r>
    <x v="102"/>
    <x v="275"/>
    <n v="12.162162162162161"/>
    <x v="15"/>
    <x v="1"/>
  </r>
  <r>
    <x v="102"/>
    <x v="276"/>
    <n v="4.0540540540540544"/>
    <x v="15"/>
    <x v="1"/>
  </r>
  <r>
    <x v="102"/>
    <x v="277"/>
    <n v="12.837837837837839"/>
    <x v="15"/>
    <x v="1"/>
  </r>
  <r>
    <x v="102"/>
    <x v="278"/>
    <n v="4.0540540540540544"/>
    <x v="15"/>
    <x v="1"/>
  </r>
  <r>
    <x v="102"/>
    <x v="279"/>
    <n v="6.756756756756757"/>
    <x v="15"/>
    <x v="1"/>
  </r>
  <r>
    <x v="102"/>
    <x v="280"/>
    <n v="0"/>
    <x v="15"/>
    <x v="1"/>
  </r>
  <r>
    <x v="102"/>
    <x v="281"/>
    <n v="3.3783783783783785"/>
    <x v="15"/>
    <x v="1"/>
  </r>
  <r>
    <x v="102"/>
    <x v="282"/>
    <n v="10.135135135135135"/>
    <x v="15"/>
    <x v="1"/>
  </r>
  <r>
    <x v="102"/>
    <x v="283"/>
    <n v="1.3513513513513513"/>
    <x v="15"/>
    <x v="1"/>
  </r>
  <r>
    <x v="102"/>
    <x v="284"/>
    <n v="7.4324324324324325"/>
    <x v="15"/>
    <x v="1"/>
  </r>
  <r>
    <x v="102"/>
    <x v="285"/>
    <n v="2.0270270270270272"/>
    <x v="15"/>
    <x v="1"/>
  </r>
  <r>
    <x v="102"/>
    <x v="286"/>
    <n v="8.7837837837837842"/>
    <x v="15"/>
    <x v="1"/>
  </r>
  <r>
    <x v="102"/>
    <x v="287"/>
    <n v="0.67567567567567566"/>
    <x v="15"/>
    <x v="1"/>
  </r>
  <r>
    <x v="102"/>
    <x v="288"/>
    <n v="1.3513513513513513"/>
    <x v="15"/>
    <x v="1"/>
  </r>
  <r>
    <x v="102"/>
    <x v="289"/>
    <n v="2.7027027027027026"/>
    <x v="15"/>
    <x v="1"/>
  </r>
  <r>
    <x v="102"/>
    <x v="181"/>
    <n v="0.67567567567567566"/>
    <x v="15"/>
    <x v="1"/>
  </r>
  <r>
    <x v="102"/>
    <x v="290"/>
    <n v="0.67567567567567566"/>
    <x v="15"/>
    <x v="1"/>
  </r>
  <r>
    <x v="102"/>
    <x v="291"/>
    <n v="8.1081081081081088"/>
    <x v="15"/>
    <x v="1"/>
  </r>
  <r>
    <x v="102"/>
    <x v="292"/>
    <n v="4.7297297297297298"/>
    <x v="15"/>
    <x v="1"/>
  </r>
  <r>
    <x v="102"/>
    <x v="293"/>
    <n v="40.54054054054054"/>
    <x v="15"/>
    <x v="1"/>
  </r>
  <r>
    <x v="102"/>
    <x v="273"/>
    <n v="7.0707070707070709"/>
    <x v="16"/>
    <x v="1"/>
  </r>
  <r>
    <x v="102"/>
    <x v="274"/>
    <n v="10.1010101010101"/>
    <x v="16"/>
    <x v="1"/>
  </r>
  <r>
    <x v="102"/>
    <x v="275"/>
    <n v="15.488215488215488"/>
    <x v="16"/>
    <x v="1"/>
  </r>
  <r>
    <x v="102"/>
    <x v="276"/>
    <n v="3.7037037037037037"/>
    <x v="16"/>
    <x v="1"/>
  </r>
  <r>
    <x v="102"/>
    <x v="277"/>
    <n v="6.3973063973063971"/>
    <x v="16"/>
    <x v="1"/>
  </r>
  <r>
    <x v="102"/>
    <x v="278"/>
    <n v="3.3670033670033672"/>
    <x v="16"/>
    <x v="1"/>
  </r>
  <r>
    <x v="102"/>
    <x v="279"/>
    <n v="7.7441077441077439"/>
    <x v="16"/>
    <x v="1"/>
  </r>
  <r>
    <x v="102"/>
    <x v="280"/>
    <n v="0.67340067340067344"/>
    <x v="16"/>
    <x v="1"/>
  </r>
  <r>
    <x v="102"/>
    <x v="281"/>
    <n v="2.6936026936026938"/>
    <x v="16"/>
    <x v="1"/>
  </r>
  <r>
    <x v="102"/>
    <x v="282"/>
    <n v="4.7138047138047137"/>
    <x v="16"/>
    <x v="1"/>
  </r>
  <r>
    <x v="102"/>
    <x v="283"/>
    <n v="0"/>
    <x v="16"/>
    <x v="1"/>
  </r>
  <r>
    <x v="102"/>
    <x v="284"/>
    <n v="4.3771043771043772"/>
    <x v="16"/>
    <x v="1"/>
  </r>
  <r>
    <x v="102"/>
    <x v="285"/>
    <n v="0.67340067340067344"/>
    <x v="16"/>
    <x v="1"/>
  </r>
  <r>
    <x v="102"/>
    <x v="286"/>
    <n v="5.3872053872053876"/>
    <x v="16"/>
    <x v="1"/>
  </r>
  <r>
    <x v="102"/>
    <x v="287"/>
    <n v="2.3569023569023568"/>
    <x v="16"/>
    <x v="1"/>
  </r>
  <r>
    <x v="102"/>
    <x v="288"/>
    <n v="0.67340067340067344"/>
    <x v="16"/>
    <x v="1"/>
  </r>
  <r>
    <x v="102"/>
    <x v="289"/>
    <n v="2.3569023569023568"/>
    <x v="16"/>
    <x v="1"/>
  </r>
  <r>
    <x v="102"/>
    <x v="181"/>
    <n v="1.0101010101010102"/>
    <x v="16"/>
    <x v="1"/>
  </r>
  <r>
    <x v="102"/>
    <x v="290"/>
    <n v="8.7542087542087543"/>
    <x v="16"/>
    <x v="1"/>
  </r>
  <r>
    <x v="102"/>
    <x v="291"/>
    <n v="11.784511784511784"/>
    <x v="16"/>
    <x v="1"/>
  </r>
  <r>
    <x v="102"/>
    <x v="292"/>
    <n v="2.3569023569023568"/>
    <x v="16"/>
    <x v="1"/>
  </r>
  <r>
    <x v="102"/>
    <x v="293"/>
    <n v="48.821548821548824"/>
    <x v="16"/>
    <x v="1"/>
  </r>
  <r>
    <x v="103"/>
    <x v="294"/>
    <n v="643.17659762201754"/>
    <x v="0"/>
    <x v="0"/>
  </r>
  <r>
    <x v="103"/>
    <x v="295"/>
    <n v="376.69051645709465"/>
    <x v="0"/>
    <x v="0"/>
  </r>
  <r>
    <x v="103"/>
    <x v="296"/>
    <n v="1015.4233629359832"/>
    <x v="0"/>
    <x v="0"/>
  </r>
  <r>
    <x v="103"/>
    <x v="297"/>
    <n v="68.307611983919543"/>
    <x v="0"/>
    <x v="0"/>
  </r>
  <r>
    <x v="103"/>
    <x v="298"/>
    <n v="40.062917528009486"/>
    <x v="0"/>
    <x v="0"/>
  </r>
  <r>
    <x v="103"/>
    <x v="299"/>
    <n v="107.80798338039341"/>
    <x v="0"/>
    <x v="0"/>
  </r>
  <r>
    <x v="103"/>
    <x v="294"/>
    <n v="495.81818437929809"/>
    <x v="1"/>
    <x v="0"/>
  </r>
  <r>
    <x v="103"/>
    <x v="295"/>
    <n v="339.11581428034975"/>
    <x v="1"/>
    <x v="0"/>
  </r>
  <r>
    <x v="103"/>
    <x v="296"/>
    <n v="829.47876924418688"/>
    <x v="1"/>
    <x v="0"/>
  </r>
  <r>
    <x v="103"/>
    <x v="297"/>
    <n v="73.948275529781526"/>
    <x v="1"/>
    <x v="0"/>
  </r>
  <r>
    <x v="103"/>
    <x v="298"/>
    <n v="50.91419447203463"/>
    <x v="1"/>
    <x v="0"/>
  </r>
  <r>
    <x v="103"/>
    <x v="299"/>
    <n v="123.73739125050295"/>
    <x v="1"/>
    <x v="0"/>
  </r>
  <r>
    <x v="103"/>
    <x v="294"/>
    <n v="539.65196832336642"/>
    <x v="2"/>
    <x v="0"/>
  </r>
  <r>
    <x v="103"/>
    <x v="295"/>
    <n v="370.52899487247851"/>
    <x v="2"/>
    <x v="0"/>
  </r>
  <r>
    <x v="103"/>
    <x v="296"/>
    <n v="910.92622708745546"/>
    <x v="2"/>
    <x v="0"/>
  </r>
  <r>
    <x v="103"/>
    <x v="297"/>
    <n v="55.900964002711412"/>
    <x v="2"/>
    <x v="0"/>
  </r>
  <r>
    <x v="103"/>
    <x v="298"/>
    <n v="38.286385669917728"/>
    <x v="2"/>
    <x v="0"/>
  </r>
  <r>
    <x v="103"/>
    <x v="299"/>
    <n v="94.305613214201884"/>
    <x v="2"/>
    <x v="0"/>
  </r>
  <r>
    <x v="103"/>
    <x v="294"/>
    <n v="858.05011168995873"/>
    <x v="3"/>
    <x v="0"/>
  </r>
  <r>
    <x v="103"/>
    <x v="295"/>
    <n v="330.72474802551159"/>
    <x v="3"/>
    <x v="0"/>
  </r>
  <r>
    <x v="103"/>
    <x v="296"/>
    <n v="1186.348507320613"/>
    <x v="3"/>
    <x v="0"/>
  </r>
  <r>
    <x v="103"/>
    <x v="297"/>
    <n v="71.147165109812875"/>
    <x v="3"/>
    <x v="0"/>
  </r>
  <r>
    <x v="103"/>
    <x v="298"/>
    <n v="27.589114386057755"/>
    <x v="3"/>
    <x v="0"/>
  </r>
  <r>
    <x v="103"/>
    <x v="299"/>
    <n v="98.368768884465979"/>
    <x v="3"/>
    <x v="0"/>
  </r>
  <r>
    <x v="103"/>
    <x v="294"/>
    <n v="722.31166008283526"/>
    <x v="4"/>
    <x v="0"/>
  </r>
  <r>
    <x v="103"/>
    <x v="295"/>
    <n v="395.61895988076498"/>
    <x v="4"/>
    <x v="0"/>
  </r>
  <r>
    <x v="103"/>
    <x v="296"/>
    <n v="1119.6303441057012"/>
    <x v="4"/>
    <x v="0"/>
  </r>
  <r>
    <x v="103"/>
    <x v="297"/>
    <n v="72.5500674034637"/>
    <x v="4"/>
    <x v="0"/>
  </r>
  <r>
    <x v="103"/>
    <x v="298"/>
    <n v="40.158162079779849"/>
    <x v="4"/>
    <x v="0"/>
  </r>
  <r>
    <x v="103"/>
    <x v="299"/>
    <n v="112.45735244328776"/>
    <x v="4"/>
    <x v="0"/>
  </r>
  <r>
    <x v="103"/>
    <x v="294"/>
    <n v="729.74629789549567"/>
    <x v="5"/>
    <x v="0"/>
  </r>
  <r>
    <x v="103"/>
    <x v="295"/>
    <n v="407.28295591291982"/>
    <x v="5"/>
    <x v="0"/>
  </r>
  <r>
    <x v="103"/>
    <x v="296"/>
    <n v="1141.2032750746951"/>
    <x v="5"/>
    <x v="0"/>
  </r>
  <r>
    <x v="103"/>
    <x v="297"/>
    <n v="71.821932113651499"/>
    <x v="5"/>
    <x v="0"/>
  </r>
  <r>
    <x v="103"/>
    <x v="298"/>
    <n v="40.920340510656075"/>
    <x v="5"/>
    <x v="0"/>
  </r>
  <r>
    <x v="103"/>
    <x v="299"/>
    <n v="112.31769778985456"/>
    <x v="5"/>
    <x v="0"/>
  </r>
  <r>
    <x v="103"/>
    <x v="294"/>
    <n v="789.90253633514556"/>
    <x v="6"/>
    <x v="0"/>
  </r>
  <r>
    <x v="103"/>
    <x v="295"/>
    <n v="530.76521533227594"/>
    <x v="6"/>
    <x v="0"/>
  </r>
  <r>
    <x v="103"/>
    <x v="296"/>
    <n v="1320.7943795140225"/>
    <x v="6"/>
    <x v="0"/>
  </r>
  <r>
    <x v="103"/>
    <x v="297"/>
    <n v="66.3350682776356"/>
    <x v="6"/>
    <x v="0"/>
  </r>
  <r>
    <x v="103"/>
    <x v="298"/>
    <n v="44.689801142591492"/>
    <x v="6"/>
    <x v="0"/>
  </r>
  <r>
    <x v="103"/>
    <x v="299"/>
    <n v="110.91872897671777"/>
    <x v="6"/>
    <x v="0"/>
  </r>
  <r>
    <x v="103"/>
    <x v="294"/>
    <n v="678.66733569761789"/>
    <x v="7"/>
    <x v="0"/>
  </r>
  <r>
    <x v="103"/>
    <x v="295"/>
    <n v="324.36166784123913"/>
    <x v="7"/>
    <x v="0"/>
  </r>
  <r>
    <x v="103"/>
    <x v="296"/>
    <n v="1006.3713265557216"/>
    <x v="7"/>
    <x v="0"/>
  </r>
  <r>
    <x v="103"/>
    <x v="297"/>
    <n v="73.237482269527135"/>
    <x v="7"/>
    <x v="0"/>
  </r>
  <r>
    <x v="103"/>
    <x v="298"/>
    <n v="35.371225959485471"/>
    <x v="7"/>
    <x v="0"/>
  </r>
  <r>
    <x v="103"/>
    <x v="299"/>
    <n v="108.60122229018585"/>
    <x v="7"/>
    <x v="0"/>
  </r>
  <r>
    <x v="103"/>
    <x v="294"/>
    <n v="711.84721492058691"/>
    <x v="8"/>
    <x v="0"/>
  </r>
  <r>
    <x v="103"/>
    <x v="295"/>
    <n v="358.89798511797164"/>
    <x v="8"/>
    <x v="0"/>
  </r>
  <r>
    <x v="103"/>
    <x v="296"/>
    <n v="1069.2164224605192"/>
    <x v="8"/>
    <x v="0"/>
  </r>
  <r>
    <x v="103"/>
    <x v="297"/>
    <n v="79.233877279146583"/>
    <x v="8"/>
    <x v="0"/>
  </r>
  <r>
    <x v="103"/>
    <x v="298"/>
    <n v="40.206731823357664"/>
    <x v="8"/>
    <x v="0"/>
  </r>
  <r>
    <x v="103"/>
    <x v="299"/>
    <n v="119.01172193465148"/>
    <x v="8"/>
    <x v="0"/>
  </r>
  <r>
    <x v="103"/>
    <x v="294"/>
    <n v="817.78486985318318"/>
    <x v="9"/>
    <x v="0"/>
  </r>
  <r>
    <x v="103"/>
    <x v="295"/>
    <n v="360.15741107153855"/>
    <x v="9"/>
    <x v="0"/>
  </r>
  <r>
    <x v="103"/>
    <x v="296"/>
    <n v="1176.723559005093"/>
    <x v="9"/>
    <x v="0"/>
  </r>
  <r>
    <x v="103"/>
    <x v="297"/>
    <n v="80.895556136629452"/>
    <x v="9"/>
    <x v="0"/>
  </r>
  <r>
    <x v="103"/>
    <x v="298"/>
    <n v="35.33065907522429"/>
    <x v="9"/>
    <x v="0"/>
  </r>
  <r>
    <x v="103"/>
    <x v="299"/>
    <n v="116.53459213118118"/>
    <x v="9"/>
    <x v="0"/>
  </r>
  <r>
    <x v="103"/>
    <x v="294"/>
    <n v="749.77792667565177"/>
    <x v="10"/>
    <x v="0"/>
  </r>
  <r>
    <x v="103"/>
    <x v="295"/>
    <n v="329.41025164789414"/>
    <x v="10"/>
    <x v="0"/>
  </r>
  <r>
    <x v="103"/>
    <x v="296"/>
    <n v="1083.2156898674828"/>
    <x v="10"/>
    <x v="0"/>
  </r>
  <r>
    <x v="103"/>
    <x v="297"/>
    <n v="77.851273135216985"/>
    <x v="10"/>
    <x v="0"/>
  </r>
  <r>
    <x v="103"/>
    <x v="298"/>
    <n v="34.578976692320389"/>
    <x v="10"/>
    <x v="0"/>
  </r>
  <r>
    <x v="103"/>
    <x v="299"/>
    <n v="112.47293036502823"/>
    <x v="10"/>
    <x v="0"/>
  </r>
  <r>
    <x v="103"/>
    <x v="294"/>
    <n v="904.88175680676147"/>
    <x v="11"/>
    <x v="0"/>
  </r>
  <r>
    <x v="103"/>
    <x v="295"/>
    <n v="294.48924731182808"/>
    <x v="11"/>
    <x v="0"/>
  </r>
  <r>
    <x v="103"/>
    <x v="296"/>
    <n v="1195.8904148154202"/>
    <x v="11"/>
    <x v="0"/>
  </r>
  <r>
    <x v="103"/>
    <x v="297"/>
    <n v="83.913161711104735"/>
    <x v="11"/>
    <x v="0"/>
  </r>
  <r>
    <x v="103"/>
    <x v="298"/>
    <n v="26.261536617523671"/>
    <x v="11"/>
    <x v="0"/>
  </r>
  <r>
    <x v="103"/>
    <x v="299"/>
    <n v="110.89951257421187"/>
    <x v="11"/>
    <x v="0"/>
  </r>
  <r>
    <x v="103"/>
    <x v="294"/>
    <n v="759.88355991162109"/>
    <x v="12"/>
    <x v="0"/>
  </r>
  <r>
    <x v="103"/>
    <x v="295"/>
    <n v="379.75485799701039"/>
    <x v="12"/>
    <x v="0"/>
  </r>
  <r>
    <x v="103"/>
    <x v="296"/>
    <n v="1132.1733459019977"/>
    <x v="12"/>
    <x v="0"/>
  </r>
  <r>
    <x v="103"/>
    <x v="297"/>
    <n v="81.00470223018749"/>
    <x v="12"/>
    <x v="0"/>
  </r>
  <r>
    <x v="103"/>
    <x v="298"/>
    <n v="40.558109833971905"/>
    <x v="12"/>
    <x v="0"/>
  </r>
  <r>
    <x v="103"/>
    <x v="299"/>
    <n v="120.55035135462882"/>
    <x v="12"/>
    <x v="0"/>
  </r>
  <r>
    <x v="103"/>
    <x v="294"/>
    <n v="981.95942652915357"/>
    <x v="13"/>
    <x v="0"/>
  </r>
  <r>
    <x v="103"/>
    <x v="295"/>
    <n v="381.18548199522434"/>
    <x v="13"/>
    <x v="0"/>
  </r>
  <r>
    <x v="103"/>
    <x v="296"/>
    <n v="1359.4598518752766"/>
    <x v="13"/>
    <x v="0"/>
  </r>
  <r>
    <x v="103"/>
    <x v="297"/>
    <n v="95.109604493843634"/>
    <x v="13"/>
    <x v="0"/>
  </r>
  <r>
    <x v="103"/>
    <x v="298"/>
    <n v="36.80411550298718"/>
    <x v="13"/>
    <x v="0"/>
  </r>
  <r>
    <x v="103"/>
    <x v="299"/>
    <n v="131.67314793660466"/>
    <x v="13"/>
    <x v="0"/>
  </r>
  <r>
    <x v="103"/>
    <x v="294"/>
    <n v="421.18860218320384"/>
    <x v="14"/>
    <x v="0"/>
  </r>
  <r>
    <x v="103"/>
    <x v="295"/>
    <n v="580.75566107693385"/>
    <x v="14"/>
    <x v="0"/>
  </r>
  <r>
    <x v="103"/>
    <x v="296"/>
    <n v="1008.6177706729927"/>
    <x v="14"/>
    <x v="0"/>
  </r>
  <r>
    <x v="103"/>
    <x v="297"/>
    <n v="47.841696006431469"/>
    <x v="14"/>
    <x v="0"/>
  </r>
  <r>
    <x v="103"/>
    <x v="298"/>
    <n v="65.343747666297631"/>
    <x v="14"/>
    <x v="0"/>
  </r>
  <r>
    <x v="103"/>
    <x v="299"/>
    <n v="114.56621694200784"/>
    <x v="14"/>
    <x v="0"/>
  </r>
  <r>
    <x v="103"/>
    <x v="294"/>
    <n v="1290.9470904066429"/>
    <x v="15"/>
    <x v="0"/>
  </r>
  <r>
    <x v="103"/>
    <x v="295"/>
    <n v="930.42924528301853"/>
    <x v="15"/>
    <x v="0"/>
  </r>
  <r>
    <x v="103"/>
    <x v="296"/>
    <n v="2239.6732808828333"/>
    <x v="15"/>
    <x v="0"/>
  </r>
  <r>
    <x v="103"/>
    <x v="297"/>
    <n v="103.27576723253145"/>
    <x v="15"/>
    <x v="0"/>
  </r>
  <r>
    <x v="103"/>
    <x v="298"/>
    <n v="75.691097467382932"/>
    <x v="15"/>
    <x v="0"/>
  </r>
  <r>
    <x v="103"/>
    <x v="299"/>
    <n v="179.17386247062663"/>
    <x v="15"/>
    <x v="0"/>
  </r>
  <r>
    <x v="103"/>
    <x v="294"/>
    <n v="812.64253904892769"/>
    <x v="16"/>
    <x v="0"/>
  </r>
  <r>
    <x v="103"/>
    <x v="295"/>
    <n v="481.14174112095287"/>
    <x v="16"/>
    <x v="0"/>
  </r>
  <r>
    <x v="103"/>
    <x v="296"/>
    <n v="1266.3333289138609"/>
    <x v="16"/>
    <x v="0"/>
  </r>
  <r>
    <x v="103"/>
    <x v="297"/>
    <n v="88.403549284421985"/>
    <x v="16"/>
    <x v="0"/>
  </r>
  <r>
    <x v="103"/>
    <x v="298"/>
    <n v="49.41392425238309"/>
    <x v="16"/>
    <x v="0"/>
  </r>
  <r>
    <x v="103"/>
    <x v="299"/>
    <n v="137.53127929137514"/>
    <x v="16"/>
    <x v="0"/>
  </r>
  <r>
    <x v="103"/>
    <x v="294"/>
    <n v="637.36725732437719"/>
    <x v="0"/>
    <x v="1"/>
  </r>
  <r>
    <x v="103"/>
    <x v="295"/>
    <n v="388.1446143833125"/>
    <x v="0"/>
    <x v="1"/>
  </r>
  <r>
    <x v="103"/>
    <x v="296"/>
    <n v="1022.408668346693"/>
    <x v="0"/>
    <x v="1"/>
  </r>
  <r>
    <x v="103"/>
    <x v="297"/>
    <n v="66.468318345722523"/>
    <x v="0"/>
    <x v="1"/>
  </r>
  <r>
    <x v="103"/>
    <x v="298"/>
    <n v="40.642639932184302"/>
    <x v="0"/>
    <x v="1"/>
  </r>
  <r>
    <x v="103"/>
    <x v="299"/>
    <n v="106.61051162250645"/>
    <x v="0"/>
    <x v="1"/>
  </r>
  <r>
    <x v="103"/>
    <x v="294"/>
    <n v="501.12180882248003"/>
    <x v="1"/>
    <x v="1"/>
  </r>
  <r>
    <x v="103"/>
    <x v="295"/>
    <n v="351.23191440308398"/>
    <x v="1"/>
    <x v="1"/>
  </r>
  <r>
    <x v="103"/>
    <x v="296"/>
    <n v="845.26460365064736"/>
    <x v="1"/>
    <x v="1"/>
  </r>
  <r>
    <x v="103"/>
    <x v="297"/>
    <n v="73.188751010941672"/>
    <x v="1"/>
    <x v="1"/>
  </r>
  <r>
    <x v="103"/>
    <x v="298"/>
    <n v="51.275390960856477"/>
    <x v="1"/>
    <x v="1"/>
  </r>
  <r>
    <x v="103"/>
    <x v="299"/>
    <n v="123.43162429830487"/>
    <x v="1"/>
    <x v="1"/>
  </r>
  <r>
    <x v="103"/>
    <x v="294"/>
    <n v="566.7977269871966"/>
    <x v="2"/>
    <x v="1"/>
  </r>
  <r>
    <x v="103"/>
    <x v="295"/>
    <n v="412.26003166070404"/>
    <x v="2"/>
    <x v="1"/>
  </r>
  <r>
    <x v="103"/>
    <x v="296"/>
    <n v="978.17226795332783"/>
    <x v="2"/>
    <x v="1"/>
  </r>
  <r>
    <x v="103"/>
    <x v="297"/>
    <n v="58.336013863258493"/>
    <x v="2"/>
    <x v="1"/>
  </r>
  <r>
    <x v="103"/>
    <x v="298"/>
    <n v="42.566159643613943"/>
    <x v="2"/>
    <x v="1"/>
  </r>
  <r>
    <x v="103"/>
    <x v="299"/>
    <n v="100.6363392942461"/>
    <x v="2"/>
    <x v="1"/>
  </r>
  <r>
    <x v="103"/>
    <x v="294"/>
    <n v="829.5364924473331"/>
    <x v="3"/>
    <x v="1"/>
  </r>
  <r>
    <x v="103"/>
    <x v="295"/>
    <n v="326.33927342105761"/>
    <x v="3"/>
    <x v="1"/>
  </r>
  <r>
    <x v="103"/>
    <x v="296"/>
    <n v="1158.6488509308892"/>
    <x v="3"/>
    <x v="1"/>
  </r>
  <r>
    <x v="103"/>
    <x v="297"/>
    <n v="65.892855711728586"/>
    <x v="3"/>
    <x v="1"/>
  </r>
  <r>
    <x v="103"/>
    <x v="298"/>
    <n v="26.148616755279139"/>
    <x v="3"/>
    <x v="1"/>
  </r>
  <r>
    <x v="103"/>
    <x v="299"/>
    <n v="92.079220336856793"/>
    <x v="3"/>
    <x v="1"/>
  </r>
  <r>
    <x v="103"/>
    <x v="294"/>
    <n v="722.27764824565475"/>
    <x v="4"/>
    <x v="1"/>
  </r>
  <r>
    <x v="103"/>
    <x v="295"/>
    <n v="373.82556060569425"/>
    <x v="4"/>
    <x v="1"/>
  </r>
  <r>
    <x v="103"/>
    <x v="296"/>
    <n v="1097.8577314782735"/>
    <x v="4"/>
    <x v="1"/>
  </r>
  <r>
    <x v="103"/>
    <x v="297"/>
    <n v="80.424699640698094"/>
    <x v="4"/>
    <x v="1"/>
  </r>
  <r>
    <x v="103"/>
    <x v="298"/>
    <n v="41.91542991451724"/>
    <x v="4"/>
    <x v="1"/>
  </r>
  <r>
    <x v="103"/>
    <x v="299"/>
    <n v="122.26429386152984"/>
    <x v="4"/>
    <x v="1"/>
  </r>
  <r>
    <x v="103"/>
    <x v="294"/>
    <n v="724.00836970141131"/>
    <x v="5"/>
    <x v="1"/>
  </r>
  <r>
    <x v="103"/>
    <x v="295"/>
    <n v="414.05543154761898"/>
    <x v="5"/>
    <x v="1"/>
  </r>
  <r>
    <x v="103"/>
    <x v="296"/>
    <n v="1142.8044497025423"/>
    <x v="5"/>
    <x v="1"/>
  </r>
  <r>
    <x v="103"/>
    <x v="297"/>
    <n v="74.66927050445365"/>
    <x v="5"/>
    <x v="1"/>
  </r>
  <r>
    <x v="103"/>
    <x v="298"/>
    <n v="44.71239755744817"/>
    <x v="5"/>
    <x v="1"/>
  </r>
  <r>
    <x v="103"/>
    <x v="299"/>
    <n v="117.96206351301713"/>
    <x v="5"/>
    <x v="1"/>
  </r>
  <r>
    <x v="103"/>
    <x v="294"/>
    <n v="758.28515811001512"/>
    <x v="6"/>
    <x v="1"/>
  </r>
  <r>
    <x v="103"/>
    <x v="295"/>
    <n v="479.66349627987154"/>
    <x v="6"/>
    <x v="1"/>
  </r>
  <r>
    <x v="103"/>
    <x v="296"/>
    <n v="1233.0185772504271"/>
    <x v="6"/>
    <x v="1"/>
  </r>
  <r>
    <x v="103"/>
    <x v="297"/>
    <n v="75.197487940174938"/>
    <x v="6"/>
    <x v="1"/>
  </r>
  <r>
    <x v="103"/>
    <x v="298"/>
    <n v="46.760573824953767"/>
    <x v="6"/>
    <x v="1"/>
  </r>
  <r>
    <x v="103"/>
    <x v="299"/>
    <n v="122.34737466031687"/>
    <x v="6"/>
    <x v="1"/>
  </r>
  <r>
    <x v="103"/>
    <x v="294"/>
    <n v="713.77861177805141"/>
    <x v="7"/>
    <x v="1"/>
  </r>
  <r>
    <x v="103"/>
    <x v="295"/>
    <n v="305.72295648559117"/>
    <x v="7"/>
    <x v="1"/>
  </r>
  <r>
    <x v="103"/>
    <x v="296"/>
    <n v="1021.3326741341351"/>
    <x v="7"/>
    <x v="1"/>
  </r>
  <r>
    <x v="103"/>
    <x v="297"/>
    <n v="84.496132301685506"/>
    <x v="7"/>
    <x v="1"/>
  </r>
  <r>
    <x v="103"/>
    <x v="298"/>
    <n v="36.239236687631703"/>
    <x v="7"/>
    <x v="1"/>
  </r>
  <r>
    <x v="103"/>
    <x v="299"/>
    <n v="120.87894802512184"/>
    <x v="7"/>
    <x v="1"/>
  </r>
  <r>
    <x v="103"/>
    <x v="294"/>
    <n v="707.75623331991835"/>
    <x v="8"/>
    <x v="1"/>
  </r>
  <r>
    <x v="103"/>
    <x v="295"/>
    <n v="358.17191735108821"/>
    <x v="8"/>
    <x v="1"/>
  </r>
  <r>
    <x v="103"/>
    <x v="296"/>
    <n v="1068.470797536902"/>
    <x v="8"/>
    <x v="1"/>
  </r>
  <r>
    <x v="103"/>
    <x v="297"/>
    <n v="84.446035329235784"/>
    <x v="8"/>
    <x v="1"/>
  </r>
  <r>
    <x v="103"/>
    <x v="298"/>
    <n v="42.524121134655601"/>
    <x v="8"/>
    <x v="1"/>
  </r>
  <r>
    <x v="103"/>
    <x v="299"/>
    <n v="127.3218019609191"/>
    <x v="8"/>
    <x v="1"/>
  </r>
  <r>
    <x v="103"/>
    <x v="294"/>
    <n v="705.07475223996926"/>
    <x v="9"/>
    <x v="1"/>
  </r>
  <r>
    <x v="103"/>
    <x v="295"/>
    <n v="322.18525480367623"/>
    <x v="9"/>
    <x v="1"/>
  </r>
  <r>
    <x v="103"/>
    <x v="296"/>
    <n v="1030.1857119324475"/>
    <x v="9"/>
    <x v="1"/>
  </r>
  <r>
    <x v="103"/>
    <x v="297"/>
    <n v="71.901253366171986"/>
    <x v="9"/>
    <x v="1"/>
  </r>
  <r>
    <x v="103"/>
    <x v="298"/>
    <n v="32.735400220694324"/>
    <x v="9"/>
    <x v="1"/>
  </r>
  <r>
    <x v="103"/>
    <x v="299"/>
    <n v="105.00157303697708"/>
    <x v="9"/>
    <x v="1"/>
  </r>
  <r>
    <x v="103"/>
    <x v="294"/>
    <n v="774.87455548551338"/>
    <x v="10"/>
    <x v="1"/>
  </r>
  <r>
    <x v="103"/>
    <x v="295"/>
    <n v="337.08232118758417"/>
    <x v="10"/>
    <x v="1"/>
  </r>
  <r>
    <x v="103"/>
    <x v="296"/>
    <n v="1116.3927505364595"/>
    <x v="10"/>
    <x v="1"/>
  </r>
  <r>
    <x v="103"/>
    <x v="297"/>
    <n v="80.147368205141277"/>
    <x v="10"/>
    <x v="1"/>
  </r>
  <r>
    <x v="103"/>
    <x v="298"/>
    <n v="35.324282279734113"/>
    <x v="10"/>
    <x v="1"/>
  </r>
  <r>
    <x v="103"/>
    <x v="299"/>
    <n v="115.47151755774578"/>
    <x v="10"/>
    <x v="1"/>
  </r>
  <r>
    <x v="103"/>
    <x v="294"/>
    <n v="820.75364243128104"/>
    <x v="11"/>
    <x v="1"/>
  </r>
  <r>
    <x v="103"/>
    <x v="295"/>
    <n v="401.38148148148127"/>
    <x v="11"/>
    <x v="1"/>
  </r>
  <r>
    <x v="103"/>
    <x v="296"/>
    <n v="1220.72629868128"/>
    <x v="11"/>
    <x v="1"/>
  </r>
  <r>
    <x v="103"/>
    <x v="297"/>
    <n v="77.819604615706595"/>
    <x v="11"/>
    <x v="1"/>
  </r>
  <r>
    <x v="103"/>
    <x v="298"/>
    <n v="37.721197354681514"/>
    <x v="11"/>
    <x v="1"/>
  </r>
  <r>
    <x v="103"/>
    <x v="299"/>
    <n v="115.74293794903997"/>
    <x v="11"/>
    <x v="1"/>
  </r>
  <r>
    <x v="103"/>
    <x v="294"/>
    <n v="679.23969077387437"/>
    <x v="12"/>
    <x v="1"/>
  </r>
  <r>
    <x v="103"/>
    <x v="295"/>
    <n v="394.64448236632558"/>
    <x v="12"/>
    <x v="1"/>
  </r>
  <r>
    <x v="103"/>
    <x v="296"/>
    <n v="1046.5841828395949"/>
    <x v="12"/>
    <x v="1"/>
  </r>
  <r>
    <x v="103"/>
    <x v="297"/>
    <n v="69.925555613537114"/>
    <x v="12"/>
    <x v="1"/>
  </r>
  <r>
    <x v="103"/>
    <x v="298"/>
    <n v="35.55683681836814"/>
    <x v="12"/>
    <x v="1"/>
  </r>
  <r>
    <x v="103"/>
    <x v="299"/>
    <n v="108.77305442513514"/>
    <x v="12"/>
    <x v="1"/>
  </r>
  <r>
    <x v="103"/>
    <x v="294"/>
    <n v="888.2245653680335"/>
    <x v="13"/>
    <x v="1"/>
  </r>
  <r>
    <x v="103"/>
    <x v="295"/>
    <n v="469.675366578872"/>
    <x v="13"/>
    <x v="1"/>
  </r>
  <r>
    <x v="103"/>
    <x v="296"/>
    <n v="1330.9262947168802"/>
    <x v="13"/>
    <x v="1"/>
  </r>
  <r>
    <x v="103"/>
    <x v="297"/>
    <n v="74.844815496971563"/>
    <x v="13"/>
    <x v="1"/>
  </r>
  <r>
    <x v="103"/>
    <x v="298"/>
    <n v="38.340846251336473"/>
    <x v="13"/>
    <x v="1"/>
  </r>
  <r>
    <x v="103"/>
    <x v="299"/>
    <n v="112.14836523562994"/>
    <x v="13"/>
    <x v="1"/>
  </r>
  <r>
    <x v="103"/>
    <x v="294"/>
    <n v="470.44104692620027"/>
    <x v="14"/>
    <x v="1"/>
  </r>
  <r>
    <x v="103"/>
    <x v="295"/>
    <n v="560.22699485199439"/>
    <x v="14"/>
    <x v="1"/>
  </r>
  <r>
    <x v="103"/>
    <x v="296"/>
    <n v="1026.2126013180841"/>
    <x v="14"/>
    <x v="1"/>
  </r>
  <r>
    <x v="103"/>
    <x v="297"/>
    <n v="52.867153481934565"/>
    <x v="14"/>
    <x v="1"/>
  </r>
  <r>
    <x v="103"/>
    <x v="298"/>
    <n v="61.508601808675969"/>
    <x v="14"/>
    <x v="1"/>
  </r>
  <r>
    <x v="103"/>
    <x v="299"/>
    <n v="115.80817659026162"/>
    <x v="14"/>
    <x v="1"/>
  </r>
  <r>
    <x v="103"/>
    <x v="294"/>
    <n v="1079.0852150467911"/>
    <x v="15"/>
    <x v="1"/>
  </r>
  <r>
    <x v="103"/>
    <x v="295"/>
    <n v="801.59968333761935"/>
    <x v="15"/>
    <x v="1"/>
  </r>
  <r>
    <x v="103"/>
    <x v="296"/>
    <n v="1852.445689655"/>
    <x v="15"/>
    <x v="1"/>
  </r>
  <r>
    <x v="103"/>
    <x v="297"/>
    <n v="87.156882753779229"/>
    <x v="15"/>
    <x v="1"/>
  </r>
  <r>
    <x v="103"/>
    <x v="298"/>
    <n v="65.581400295172855"/>
    <x v="15"/>
    <x v="1"/>
  </r>
  <r>
    <x v="103"/>
    <x v="299"/>
    <n v="149.62061339521151"/>
    <x v="15"/>
    <x v="1"/>
  </r>
  <r>
    <x v="103"/>
    <x v="294"/>
    <n v="700.42645430130904"/>
    <x v="16"/>
    <x v="1"/>
  </r>
  <r>
    <x v="103"/>
    <x v="295"/>
    <n v="469.28937091958767"/>
    <x v="16"/>
    <x v="1"/>
  </r>
  <r>
    <x v="103"/>
    <x v="296"/>
    <n v="1169.55375605155"/>
    <x v="16"/>
    <x v="1"/>
  </r>
  <r>
    <x v="103"/>
    <x v="297"/>
    <n v="76.077483808162384"/>
    <x v="16"/>
    <x v="1"/>
  </r>
  <r>
    <x v="103"/>
    <x v="298"/>
    <n v="52.595827608723646"/>
    <x v="16"/>
    <x v="1"/>
  </r>
  <r>
    <x v="103"/>
    <x v="299"/>
    <n v="127.03219073520495"/>
    <x v="16"/>
    <x v="1"/>
  </r>
  <r>
    <x v="104"/>
    <x v="255"/>
    <n v="10.301729735791728"/>
    <x v="0"/>
    <x v="0"/>
  </r>
  <r>
    <x v="104"/>
    <x v="181"/>
    <n v="20.396411753618594"/>
    <x v="0"/>
    <x v="0"/>
  </r>
  <r>
    <x v="104"/>
    <x v="300"/>
    <n v="28.143811648762"/>
    <x v="0"/>
    <x v="0"/>
  </r>
  <r>
    <x v="104"/>
    <x v="301"/>
    <n v="10.967378259977421"/>
    <x v="0"/>
    <x v="0"/>
  </r>
  <r>
    <x v="104"/>
    <x v="302"/>
    <n v="5.6637693514429559"/>
    <x v="0"/>
    <x v="0"/>
  </r>
  <r>
    <x v="104"/>
    <x v="303"/>
    <n v="14.540267812433424"/>
    <x v="0"/>
    <x v="0"/>
  </r>
  <r>
    <x v="104"/>
    <x v="274"/>
    <n v="13.093067725966309"/>
    <x v="0"/>
    <x v="0"/>
  </r>
  <r>
    <x v="104"/>
    <x v="304"/>
    <n v="3.4863015293011728"/>
    <x v="0"/>
    <x v="0"/>
  </r>
  <r>
    <x v="104"/>
    <x v="305"/>
    <n v="29.53707811558667"/>
    <x v="0"/>
    <x v="0"/>
  </r>
  <r>
    <x v="104"/>
    <x v="306"/>
    <n v="4.9546369193843001"/>
    <x v="0"/>
    <x v="0"/>
  </r>
  <r>
    <x v="104"/>
    <x v="307"/>
    <n v="110.50488743682094"/>
    <x v="0"/>
    <x v="0"/>
  </r>
  <r>
    <x v="104"/>
    <x v="308"/>
    <n v="47.089341623422484"/>
    <x v="0"/>
    <x v="0"/>
  </r>
  <r>
    <x v="104"/>
    <x v="309"/>
    <n v="70.39547530314573"/>
    <x v="0"/>
    <x v="0"/>
  </r>
  <r>
    <x v="104"/>
    <x v="310"/>
    <n v="2.6601298658886949"/>
    <x v="0"/>
    <x v="0"/>
  </r>
  <r>
    <x v="104"/>
    <x v="59"/>
    <n v="2.4491558320173068"/>
    <x v="0"/>
    <x v="0"/>
  </r>
  <r>
    <x v="104"/>
    <x v="311"/>
    <n v="2.5070735435347227"/>
    <x v="0"/>
    <x v="0"/>
  </r>
  <r>
    <x v="104"/>
    <x v="255"/>
    <n v="7.8003310907124135"/>
    <x v="1"/>
    <x v="0"/>
  </r>
  <r>
    <x v="104"/>
    <x v="181"/>
    <n v="33.476396750409471"/>
    <x v="1"/>
    <x v="0"/>
  </r>
  <r>
    <x v="104"/>
    <x v="300"/>
    <n v="37.090600985272559"/>
    <x v="1"/>
    <x v="0"/>
  </r>
  <r>
    <x v="104"/>
    <x v="301"/>
    <n v="12.896416636655461"/>
    <x v="1"/>
    <x v="0"/>
  </r>
  <r>
    <x v="104"/>
    <x v="302"/>
    <n v="3.6599500494479815"/>
    <x v="1"/>
    <x v="0"/>
  </r>
  <r>
    <x v="104"/>
    <x v="303"/>
    <n v="21.18498772054102"/>
    <x v="1"/>
    <x v="0"/>
  </r>
  <r>
    <x v="104"/>
    <x v="274"/>
    <n v="12.472385335802569"/>
    <x v="1"/>
    <x v="0"/>
  </r>
  <r>
    <x v="104"/>
    <x v="304"/>
    <n v="3.3438699790003192"/>
    <x v="1"/>
    <x v="0"/>
  </r>
  <r>
    <x v="104"/>
    <x v="305"/>
    <n v="25.562677489635885"/>
    <x v="1"/>
    <x v="0"/>
  </r>
  <r>
    <x v="104"/>
    <x v="306"/>
    <n v="3.0678104087094371"/>
    <x v="1"/>
    <x v="0"/>
  </r>
  <r>
    <x v="104"/>
    <x v="307"/>
    <n v="61.36942535124232"/>
    <x v="1"/>
    <x v="0"/>
  </r>
  <r>
    <x v="104"/>
    <x v="308"/>
    <n v="22.700281724380787"/>
    <x v="1"/>
    <x v="0"/>
  </r>
  <r>
    <x v="104"/>
    <x v="309"/>
    <n v="86.380671462181155"/>
    <x v="1"/>
    <x v="0"/>
  </r>
  <r>
    <x v="104"/>
    <x v="310"/>
    <n v="5.4156005661136914"/>
    <x v="1"/>
    <x v="0"/>
  </r>
  <r>
    <x v="104"/>
    <x v="59"/>
    <n v="0.40139277847321525"/>
    <x v="1"/>
    <x v="0"/>
  </r>
  <r>
    <x v="104"/>
    <x v="311"/>
    <n v="2.2930159517716291"/>
    <x v="1"/>
    <x v="0"/>
  </r>
  <r>
    <x v="104"/>
    <x v="255"/>
    <n v="13.750922587589987"/>
    <x v="2"/>
    <x v="0"/>
  </r>
  <r>
    <x v="104"/>
    <x v="181"/>
    <n v="6.6915237017603282"/>
    <x v="2"/>
    <x v="0"/>
  </r>
  <r>
    <x v="104"/>
    <x v="300"/>
    <n v="15.567952272060211"/>
    <x v="2"/>
    <x v="0"/>
  </r>
  <r>
    <x v="104"/>
    <x v="301"/>
    <n v="12.166671881982129"/>
    <x v="2"/>
    <x v="0"/>
  </r>
  <r>
    <x v="104"/>
    <x v="302"/>
    <n v="5.6808903312218719"/>
    <x v="2"/>
    <x v="0"/>
  </r>
  <r>
    <x v="104"/>
    <x v="303"/>
    <n v="9.1588066937374304"/>
    <x v="2"/>
    <x v="0"/>
  </r>
  <r>
    <x v="104"/>
    <x v="274"/>
    <n v="6.8714716003583298"/>
    <x v="2"/>
    <x v="0"/>
  </r>
  <r>
    <x v="104"/>
    <x v="304"/>
    <n v="2.6861676616400763"/>
    <x v="2"/>
    <x v="0"/>
  </r>
  <r>
    <x v="104"/>
    <x v="305"/>
    <n v="30.601769203295991"/>
    <x v="2"/>
    <x v="0"/>
  </r>
  <r>
    <x v="104"/>
    <x v="306"/>
    <n v="5.5192237744074699"/>
    <x v="2"/>
    <x v="0"/>
  </r>
  <r>
    <x v="104"/>
    <x v="307"/>
    <n v="146.12586586258669"/>
    <x v="2"/>
    <x v="0"/>
  </r>
  <r>
    <x v="104"/>
    <x v="308"/>
    <n v="56.702666439313667"/>
    <x v="2"/>
    <x v="0"/>
  </r>
  <r>
    <x v="104"/>
    <x v="309"/>
    <n v="51.748668114657939"/>
    <x v="2"/>
    <x v="0"/>
  </r>
  <r>
    <x v="104"/>
    <x v="310"/>
    <n v="0.76749581351441576"/>
    <x v="2"/>
    <x v="0"/>
  </r>
  <r>
    <x v="104"/>
    <x v="59"/>
    <n v="4.9088387736878003"/>
    <x v="2"/>
    <x v="0"/>
  </r>
  <r>
    <x v="104"/>
    <x v="311"/>
    <n v="1.5800601606647515"/>
    <x v="2"/>
    <x v="0"/>
  </r>
  <r>
    <x v="104"/>
    <x v="255"/>
    <n v="6.2771985525358733"/>
    <x v="3"/>
    <x v="0"/>
  </r>
  <r>
    <x v="104"/>
    <x v="181"/>
    <n v="31.092271447336053"/>
    <x v="3"/>
    <x v="0"/>
  </r>
  <r>
    <x v="104"/>
    <x v="300"/>
    <n v="37.31452739816487"/>
    <x v="3"/>
    <x v="0"/>
  </r>
  <r>
    <x v="104"/>
    <x v="301"/>
    <n v="4.1428050468831241"/>
    <x v="3"/>
    <x v="0"/>
  </r>
  <r>
    <x v="104"/>
    <x v="302"/>
    <n v="8.0090384728054111"/>
    <x v="3"/>
    <x v="0"/>
  </r>
  <r>
    <x v="104"/>
    <x v="303"/>
    <n v="18.511628380009952"/>
    <x v="3"/>
    <x v="0"/>
  </r>
  <r>
    <x v="104"/>
    <x v="274"/>
    <n v="25.234271573907272"/>
    <x v="3"/>
    <x v="0"/>
  </r>
  <r>
    <x v="104"/>
    <x v="304"/>
    <n v="4.2953962860339399"/>
    <x v="3"/>
    <x v="0"/>
  </r>
  <r>
    <x v="104"/>
    <x v="305"/>
    <n v="37.942412089633571"/>
    <x v="3"/>
    <x v="0"/>
  </r>
  <r>
    <x v="104"/>
    <x v="306"/>
    <n v="6.8536307968526557"/>
    <x v="3"/>
    <x v="0"/>
  </r>
  <r>
    <x v="104"/>
    <x v="307"/>
    <n v="65.877070907886903"/>
    <x v="3"/>
    <x v="0"/>
  </r>
  <r>
    <x v="104"/>
    <x v="308"/>
    <n v="40.505312474541789"/>
    <x v="3"/>
    <x v="0"/>
  </r>
  <r>
    <x v="104"/>
    <x v="309"/>
    <n v="37.564743726728736"/>
    <x v="3"/>
    <x v="0"/>
  </r>
  <r>
    <x v="104"/>
    <x v="310"/>
    <n v="1.9196354653664143"/>
    <x v="3"/>
    <x v="0"/>
  </r>
  <r>
    <x v="104"/>
    <x v="59"/>
    <n v="1.2468682273203069"/>
    <x v="3"/>
    <x v="0"/>
  </r>
  <r>
    <x v="104"/>
    <x v="311"/>
    <n v="3.9379371795047264"/>
    <x v="3"/>
    <x v="0"/>
  </r>
  <r>
    <x v="104"/>
    <x v="255"/>
    <n v="8.5260793835970663"/>
    <x v="4"/>
    <x v="0"/>
  </r>
  <r>
    <x v="104"/>
    <x v="181"/>
    <n v="10.394120849182407"/>
    <x v="4"/>
    <x v="0"/>
  </r>
  <r>
    <x v="104"/>
    <x v="300"/>
    <n v="16.433691888109095"/>
    <x v="4"/>
    <x v="0"/>
  </r>
  <r>
    <x v="104"/>
    <x v="301"/>
    <n v="7.0536867470916063"/>
    <x v="4"/>
    <x v="0"/>
  </r>
  <r>
    <x v="104"/>
    <x v="302"/>
    <n v="3.8391296236064743"/>
    <x v="4"/>
    <x v="0"/>
  </r>
  <r>
    <x v="104"/>
    <x v="303"/>
    <n v="8.5831727648723195"/>
    <x v="4"/>
    <x v="0"/>
  </r>
  <r>
    <x v="104"/>
    <x v="274"/>
    <n v="11.677019860246238"/>
    <x v="4"/>
    <x v="0"/>
  </r>
  <r>
    <x v="104"/>
    <x v="304"/>
    <n v="2.988959802132479"/>
    <x v="4"/>
    <x v="0"/>
  </r>
  <r>
    <x v="104"/>
    <x v="305"/>
    <n v="16.681807432294747"/>
    <x v="4"/>
    <x v="0"/>
  </r>
  <r>
    <x v="104"/>
    <x v="306"/>
    <n v="3.926045806378577"/>
    <x v="4"/>
    <x v="0"/>
  </r>
  <r>
    <x v="104"/>
    <x v="307"/>
    <n v="155.47559246025594"/>
    <x v="4"/>
    <x v="0"/>
  </r>
  <r>
    <x v="104"/>
    <x v="308"/>
    <n v="72.801588272078561"/>
    <x v="4"/>
    <x v="0"/>
  </r>
  <r>
    <x v="104"/>
    <x v="309"/>
    <n v="74.525822364846974"/>
    <x v="4"/>
    <x v="0"/>
  </r>
  <r>
    <x v="104"/>
    <x v="310"/>
    <n v="0.432245406267667"/>
    <x v="4"/>
    <x v="0"/>
  </r>
  <r>
    <x v="104"/>
    <x v="59"/>
    <n v="0.79849435096257559"/>
    <x v="4"/>
    <x v="0"/>
  </r>
  <r>
    <x v="104"/>
    <x v="311"/>
    <n v="1.4815028688419256"/>
    <x v="4"/>
    <x v="0"/>
  </r>
  <r>
    <x v="104"/>
    <x v="255"/>
    <n v="11.996633673896572"/>
    <x v="5"/>
    <x v="0"/>
  </r>
  <r>
    <x v="104"/>
    <x v="181"/>
    <n v="9.4628115152237182"/>
    <x v="5"/>
    <x v="0"/>
  </r>
  <r>
    <x v="104"/>
    <x v="300"/>
    <n v="20.653892649174466"/>
    <x v="5"/>
    <x v="0"/>
  </r>
  <r>
    <x v="104"/>
    <x v="301"/>
    <n v="9.126116729492928"/>
    <x v="5"/>
    <x v="0"/>
  </r>
  <r>
    <x v="104"/>
    <x v="302"/>
    <n v="4.3441269144719898"/>
    <x v="5"/>
    <x v="0"/>
  </r>
  <r>
    <x v="104"/>
    <x v="303"/>
    <n v="10.302552490814143"/>
    <x v="5"/>
    <x v="0"/>
  </r>
  <r>
    <x v="104"/>
    <x v="274"/>
    <n v="14.92372264191895"/>
    <x v="5"/>
    <x v="0"/>
  </r>
  <r>
    <x v="104"/>
    <x v="304"/>
    <n v="1.4290138788689102"/>
    <x v="5"/>
    <x v="0"/>
  </r>
  <r>
    <x v="104"/>
    <x v="305"/>
    <n v="12.953795815445622"/>
    <x v="5"/>
    <x v="0"/>
  </r>
  <r>
    <x v="104"/>
    <x v="306"/>
    <n v="4.2962231847948464"/>
    <x v="5"/>
    <x v="0"/>
  </r>
  <r>
    <x v="104"/>
    <x v="307"/>
    <n v="133.63831781594607"/>
    <x v="5"/>
    <x v="0"/>
  </r>
  <r>
    <x v="104"/>
    <x v="308"/>
    <n v="83.599279388442923"/>
    <x v="5"/>
    <x v="0"/>
  </r>
  <r>
    <x v="104"/>
    <x v="309"/>
    <n v="87.147662621902995"/>
    <x v="5"/>
    <x v="0"/>
  </r>
  <r>
    <x v="104"/>
    <x v="310"/>
    <n v="0.18819322373163871"/>
    <x v="5"/>
    <x v="0"/>
  </r>
  <r>
    <x v="104"/>
    <x v="59"/>
    <n v="1.1291593423898332"/>
    <x v="5"/>
    <x v="0"/>
  </r>
  <r>
    <x v="104"/>
    <x v="311"/>
    <n v="2.0914540264042767"/>
    <x v="5"/>
    <x v="0"/>
  </r>
  <r>
    <x v="104"/>
    <x v="255"/>
    <n v="10.060619711837916"/>
    <x v="6"/>
    <x v="0"/>
  </r>
  <r>
    <x v="104"/>
    <x v="181"/>
    <n v="13.577829817903845"/>
    <x v="6"/>
    <x v="0"/>
  </r>
  <r>
    <x v="104"/>
    <x v="300"/>
    <n v="10.077356732357085"/>
    <x v="6"/>
    <x v="0"/>
  </r>
  <r>
    <x v="104"/>
    <x v="301"/>
    <n v="9.389281206318973"/>
    <x v="6"/>
    <x v="0"/>
  </r>
  <r>
    <x v="104"/>
    <x v="302"/>
    <n v="4.8519319637695384"/>
    <x v="6"/>
    <x v="0"/>
  </r>
  <r>
    <x v="104"/>
    <x v="303"/>
    <n v="9.1112824298857671"/>
    <x v="6"/>
    <x v="0"/>
  </r>
  <r>
    <x v="104"/>
    <x v="274"/>
    <n v="26.565592211268299"/>
    <x v="6"/>
    <x v="0"/>
  </r>
  <r>
    <x v="104"/>
    <x v="304"/>
    <n v="10.448809511124086"/>
    <x v="6"/>
    <x v="0"/>
  </r>
  <r>
    <x v="104"/>
    <x v="305"/>
    <n v="20.316684226480529"/>
    <x v="6"/>
    <x v="0"/>
  </r>
  <r>
    <x v="104"/>
    <x v="306"/>
    <n v="4.5375673701665322"/>
    <x v="6"/>
    <x v="0"/>
  </r>
  <r>
    <x v="104"/>
    <x v="307"/>
    <n v="220.5857687155667"/>
    <x v="6"/>
    <x v="0"/>
  </r>
  <r>
    <x v="104"/>
    <x v="308"/>
    <n v="88.215588244606593"/>
    <x v="6"/>
    <x v="0"/>
  </r>
  <r>
    <x v="104"/>
    <x v="309"/>
    <n v="101.07105130067939"/>
    <x v="6"/>
    <x v="0"/>
  </r>
  <r>
    <x v="104"/>
    <x v="310"/>
    <n v="0.51041655574322908"/>
    <x v="6"/>
    <x v="0"/>
  </r>
  <r>
    <x v="104"/>
    <x v="59"/>
    <n v="0"/>
    <x v="6"/>
    <x v="0"/>
  </r>
  <r>
    <x v="104"/>
    <x v="311"/>
    <n v="1.4454353345676785"/>
    <x v="6"/>
    <x v="0"/>
  </r>
  <r>
    <x v="104"/>
    <x v="255"/>
    <n v="6.5882830121951663"/>
    <x v="7"/>
    <x v="0"/>
  </r>
  <r>
    <x v="104"/>
    <x v="181"/>
    <n v="5.5548029648901407"/>
    <x v="7"/>
    <x v="0"/>
  </r>
  <r>
    <x v="104"/>
    <x v="300"/>
    <n v="13.410311979937607"/>
    <x v="7"/>
    <x v="0"/>
  </r>
  <r>
    <x v="104"/>
    <x v="301"/>
    <n v="5.1001485461419103"/>
    <x v="7"/>
    <x v="0"/>
  </r>
  <r>
    <x v="104"/>
    <x v="302"/>
    <n v="2.2867048885533938"/>
    <x v="7"/>
    <x v="0"/>
  </r>
  <r>
    <x v="104"/>
    <x v="303"/>
    <n v="6.4415682518408142"/>
    <x v="7"/>
    <x v="0"/>
  </r>
  <r>
    <x v="104"/>
    <x v="274"/>
    <n v="6.3901794384346253"/>
    <x v="7"/>
    <x v="0"/>
  </r>
  <r>
    <x v="104"/>
    <x v="304"/>
    <n v="1.3859351987691679"/>
    <x v="7"/>
    <x v="0"/>
  </r>
  <r>
    <x v="104"/>
    <x v="305"/>
    <n v="18.919622595705924"/>
    <x v="7"/>
    <x v="0"/>
  </r>
  <r>
    <x v="104"/>
    <x v="306"/>
    <n v="3.6740174900017237"/>
    <x v="7"/>
    <x v="0"/>
  </r>
  <r>
    <x v="104"/>
    <x v="307"/>
    <n v="138.38327189886252"/>
    <x v="7"/>
    <x v="0"/>
  </r>
  <r>
    <x v="104"/>
    <x v="308"/>
    <n v="66.2979520644422"/>
    <x v="7"/>
    <x v="0"/>
  </r>
  <r>
    <x v="104"/>
    <x v="309"/>
    <n v="47.419748130836574"/>
    <x v="7"/>
    <x v="0"/>
  </r>
  <r>
    <x v="104"/>
    <x v="310"/>
    <n v="0.28855117377894102"/>
    <x v="7"/>
    <x v="0"/>
  </r>
  <r>
    <x v="104"/>
    <x v="59"/>
    <n v="1.2874633404665314"/>
    <x v="7"/>
    <x v="0"/>
  </r>
  <r>
    <x v="104"/>
    <x v="311"/>
    <n v="0.93310686638216456"/>
    <x v="7"/>
    <x v="0"/>
  </r>
  <r>
    <x v="104"/>
    <x v="255"/>
    <n v="5.888502100775189"/>
    <x v="8"/>
    <x v="0"/>
  </r>
  <r>
    <x v="104"/>
    <x v="181"/>
    <n v="14.739381430985262"/>
    <x v="8"/>
    <x v="0"/>
  </r>
  <r>
    <x v="104"/>
    <x v="300"/>
    <n v="20.434277689420721"/>
    <x v="8"/>
    <x v="0"/>
  </r>
  <r>
    <x v="104"/>
    <x v="301"/>
    <n v="5.3206266697789202"/>
    <x v="8"/>
    <x v="0"/>
  </r>
  <r>
    <x v="104"/>
    <x v="302"/>
    <n v="4.3739998247574325"/>
    <x v="8"/>
    <x v="0"/>
  </r>
  <r>
    <x v="104"/>
    <x v="303"/>
    <n v="8.859520576792864"/>
    <x v="8"/>
    <x v="0"/>
  </r>
  <r>
    <x v="104"/>
    <x v="274"/>
    <n v="2.8805440146629224"/>
    <x v="8"/>
    <x v="0"/>
  </r>
  <r>
    <x v="104"/>
    <x v="304"/>
    <n v="0.7241078865312961"/>
    <x v="8"/>
    <x v="0"/>
  </r>
  <r>
    <x v="104"/>
    <x v="305"/>
    <n v="14.721592480531399"/>
    <x v="8"/>
    <x v="0"/>
  </r>
  <r>
    <x v="104"/>
    <x v="306"/>
    <n v="3.2975199244973283"/>
    <x v="8"/>
    <x v="0"/>
  </r>
  <r>
    <x v="104"/>
    <x v="307"/>
    <n v="146.16182885513595"/>
    <x v="8"/>
    <x v="0"/>
  </r>
  <r>
    <x v="104"/>
    <x v="308"/>
    <n v="56.023968890157441"/>
    <x v="8"/>
    <x v="0"/>
  </r>
  <r>
    <x v="104"/>
    <x v="309"/>
    <n v="72.699266177135328"/>
    <x v="8"/>
    <x v="0"/>
  </r>
  <r>
    <x v="104"/>
    <x v="310"/>
    <n v="0.80287913832619828"/>
    <x v="8"/>
    <x v="0"/>
  </r>
  <r>
    <x v="104"/>
    <x v="59"/>
    <n v="0.45161951530848682"/>
    <x v="8"/>
    <x v="0"/>
  </r>
  <r>
    <x v="104"/>
    <x v="311"/>
    <n v="1.5183499431750993"/>
    <x v="8"/>
    <x v="0"/>
  </r>
  <r>
    <x v="104"/>
    <x v="255"/>
    <n v="7.728291112583884"/>
    <x v="9"/>
    <x v="0"/>
  </r>
  <r>
    <x v="104"/>
    <x v="181"/>
    <n v="17.919578849213799"/>
    <x v="9"/>
    <x v="0"/>
  </r>
  <r>
    <x v="104"/>
    <x v="300"/>
    <n v="26.600523085734849"/>
    <x v="9"/>
    <x v="0"/>
  </r>
  <r>
    <x v="104"/>
    <x v="301"/>
    <n v="8.5712843260478326"/>
    <x v="9"/>
    <x v="0"/>
  </r>
  <r>
    <x v="104"/>
    <x v="302"/>
    <n v="4.0857081186912065"/>
    <x v="9"/>
    <x v="0"/>
  </r>
  <r>
    <x v="104"/>
    <x v="303"/>
    <n v="7.8839534639639606"/>
    <x v="9"/>
    <x v="0"/>
  </r>
  <r>
    <x v="104"/>
    <x v="274"/>
    <n v="5.6575864729508991"/>
    <x v="9"/>
    <x v="0"/>
  </r>
  <r>
    <x v="104"/>
    <x v="304"/>
    <n v="1.102127234990435"/>
    <x v="9"/>
    <x v="0"/>
  </r>
  <r>
    <x v="104"/>
    <x v="305"/>
    <n v="32.663762357494633"/>
    <x v="9"/>
    <x v="0"/>
  </r>
  <r>
    <x v="104"/>
    <x v="306"/>
    <n v="2.1023689300350874"/>
    <x v="9"/>
    <x v="0"/>
  </r>
  <r>
    <x v="104"/>
    <x v="307"/>
    <n v="136.59929394852531"/>
    <x v="9"/>
    <x v="0"/>
  </r>
  <r>
    <x v="104"/>
    <x v="308"/>
    <n v="47.191350456703006"/>
    <x v="9"/>
    <x v="0"/>
  </r>
  <r>
    <x v="104"/>
    <x v="309"/>
    <n v="59.278140757040802"/>
    <x v="9"/>
    <x v="0"/>
  </r>
  <r>
    <x v="104"/>
    <x v="310"/>
    <n v="0.14254178905876291"/>
    <x v="9"/>
    <x v="0"/>
  </r>
  <r>
    <x v="104"/>
    <x v="59"/>
    <n v="0"/>
    <x v="9"/>
    <x v="0"/>
  </r>
  <r>
    <x v="104"/>
    <x v="311"/>
    <n v="2.6309001685038353"/>
    <x v="9"/>
    <x v="0"/>
  </r>
  <r>
    <x v="104"/>
    <x v="255"/>
    <n v="5.4802123427678202"/>
    <x v="10"/>
    <x v="0"/>
  </r>
  <r>
    <x v="104"/>
    <x v="181"/>
    <n v="35.472019593908399"/>
    <x v="10"/>
    <x v="0"/>
  </r>
  <r>
    <x v="104"/>
    <x v="300"/>
    <n v="29.640443042647423"/>
    <x v="10"/>
    <x v="0"/>
  </r>
  <r>
    <x v="104"/>
    <x v="301"/>
    <n v="2.5581178815771746"/>
    <x v="10"/>
    <x v="0"/>
  </r>
  <r>
    <x v="104"/>
    <x v="302"/>
    <n v="6.5769402662735761"/>
    <x v="10"/>
    <x v="0"/>
  </r>
  <r>
    <x v="104"/>
    <x v="303"/>
    <n v="11.677753293003619"/>
    <x v="10"/>
    <x v="0"/>
  </r>
  <r>
    <x v="104"/>
    <x v="274"/>
    <n v="12.728898462188667"/>
    <x v="10"/>
    <x v="0"/>
  </r>
  <r>
    <x v="104"/>
    <x v="304"/>
    <n v="5.9963599217677137"/>
    <x v="10"/>
    <x v="0"/>
  </r>
  <r>
    <x v="104"/>
    <x v="305"/>
    <n v="16.232944177789577"/>
    <x v="10"/>
    <x v="0"/>
  </r>
  <r>
    <x v="104"/>
    <x v="306"/>
    <n v="3.6515556213124096"/>
    <x v="10"/>
    <x v="0"/>
  </r>
  <r>
    <x v="104"/>
    <x v="307"/>
    <n v="60.111246214379122"/>
    <x v="10"/>
    <x v="0"/>
  </r>
  <r>
    <x v="104"/>
    <x v="308"/>
    <n v="35.022635327251919"/>
    <x v="10"/>
    <x v="0"/>
  </r>
  <r>
    <x v="104"/>
    <x v="309"/>
    <n v="84.290395470939202"/>
    <x v="10"/>
    <x v="0"/>
  </r>
  <r>
    <x v="104"/>
    <x v="310"/>
    <n v="15.433018248582545"/>
    <x v="10"/>
    <x v="0"/>
  </r>
  <r>
    <x v="104"/>
    <x v="59"/>
    <n v="3.6740385437442797"/>
    <x v="10"/>
    <x v="0"/>
  </r>
  <r>
    <x v="104"/>
    <x v="311"/>
    <n v="0.86367323976078225"/>
    <x v="10"/>
    <x v="0"/>
  </r>
  <r>
    <x v="104"/>
    <x v="255"/>
    <n v="5.929013752942434"/>
    <x v="11"/>
    <x v="0"/>
  </r>
  <r>
    <x v="104"/>
    <x v="181"/>
    <n v="14.660497971583643"/>
    <x v="11"/>
    <x v="0"/>
  </r>
  <r>
    <x v="104"/>
    <x v="300"/>
    <n v="22.117197188345326"/>
    <x v="11"/>
    <x v="0"/>
  </r>
  <r>
    <x v="104"/>
    <x v="301"/>
    <n v="1.6331334640274437"/>
    <x v="11"/>
    <x v="0"/>
  </r>
  <r>
    <x v="104"/>
    <x v="302"/>
    <n v="3.2239264308393634"/>
    <x v="11"/>
    <x v="0"/>
  </r>
  <r>
    <x v="104"/>
    <x v="303"/>
    <n v="4.6178024820298651"/>
    <x v="11"/>
    <x v="0"/>
  </r>
  <r>
    <x v="104"/>
    <x v="274"/>
    <n v="8.8713422737293222"/>
    <x v="11"/>
    <x v="0"/>
  </r>
  <r>
    <x v="104"/>
    <x v="304"/>
    <n v="8.7026523562515941"/>
    <x v="11"/>
    <x v="0"/>
  </r>
  <r>
    <x v="104"/>
    <x v="305"/>
    <n v="26.923246865138193"/>
    <x v="11"/>
    <x v="0"/>
  </r>
  <r>
    <x v="104"/>
    <x v="306"/>
    <n v="4.1490326914293947"/>
    <x v="11"/>
    <x v="0"/>
  </r>
  <r>
    <x v="104"/>
    <x v="307"/>
    <n v="74.435266176279711"/>
    <x v="11"/>
    <x v="0"/>
  </r>
  <r>
    <x v="104"/>
    <x v="308"/>
    <n v="48.188526366651807"/>
    <x v="11"/>
    <x v="0"/>
  </r>
  <r>
    <x v="104"/>
    <x v="309"/>
    <n v="61.968678031844682"/>
    <x v="11"/>
    <x v="0"/>
  </r>
  <r>
    <x v="104"/>
    <x v="310"/>
    <n v="4.3751847122710554"/>
    <x v="11"/>
    <x v="0"/>
  </r>
  <r>
    <x v="104"/>
    <x v="59"/>
    <n v="1.0081070765601514"/>
    <x v="11"/>
    <x v="0"/>
  </r>
  <r>
    <x v="104"/>
    <x v="311"/>
    <n v="3.6856394719039125"/>
    <x v="11"/>
    <x v="0"/>
  </r>
  <r>
    <x v="104"/>
    <x v="255"/>
    <n v="12.107362142037859"/>
    <x v="12"/>
    <x v="0"/>
  </r>
  <r>
    <x v="104"/>
    <x v="181"/>
    <n v="30.508498967040779"/>
    <x v="12"/>
    <x v="0"/>
  </r>
  <r>
    <x v="104"/>
    <x v="300"/>
    <n v="38.396857638780077"/>
    <x v="12"/>
    <x v="0"/>
  </r>
  <r>
    <x v="104"/>
    <x v="301"/>
    <n v="31.674236504288608"/>
    <x v="12"/>
    <x v="0"/>
  </r>
  <r>
    <x v="104"/>
    <x v="302"/>
    <n v="10.313455154666821"/>
    <x v="12"/>
    <x v="0"/>
  </r>
  <r>
    <x v="104"/>
    <x v="303"/>
    <n v="12.083956789929898"/>
    <x v="12"/>
    <x v="0"/>
  </r>
  <r>
    <x v="104"/>
    <x v="274"/>
    <n v="16.765027211520984"/>
    <x v="12"/>
    <x v="0"/>
  </r>
  <r>
    <x v="104"/>
    <x v="304"/>
    <n v="8.8608133012569379"/>
    <x v="12"/>
    <x v="0"/>
  </r>
  <r>
    <x v="104"/>
    <x v="305"/>
    <n v="28.621725582596227"/>
    <x v="12"/>
    <x v="0"/>
  </r>
  <r>
    <x v="104"/>
    <x v="306"/>
    <n v="7.0151880358409038"/>
    <x v="12"/>
    <x v="0"/>
  </r>
  <r>
    <x v="104"/>
    <x v="307"/>
    <n v="59.935821668965644"/>
    <x v="12"/>
    <x v="0"/>
  </r>
  <r>
    <x v="104"/>
    <x v="308"/>
    <n v="29.73763237019487"/>
    <x v="12"/>
    <x v="0"/>
  </r>
  <r>
    <x v="104"/>
    <x v="309"/>
    <n v="78.524201310832183"/>
    <x v="12"/>
    <x v="0"/>
  </r>
  <r>
    <x v="104"/>
    <x v="310"/>
    <n v="10.334217967020656"/>
    <x v="12"/>
    <x v="0"/>
  </r>
  <r>
    <x v="104"/>
    <x v="59"/>
    <n v="1.0192653337335438"/>
    <x v="12"/>
    <x v="0"/>
  </r>
  <r>
    <x v="104"/>
    <x v="311"/>
    <n v="3.8565980183044011"/>
    <x v="12"/>
    <x v="0"/>
  </r>
  <r>
    <x v="104"/>
    <x v="255"/>
    <n v="5.7905773051954474"/>
    <x v="13"/>
    <x v="0"/>
  </r>
  <r>
    <x v="104"/>
    <x v="181"/>
    <n v="30.207317368802332"/>
    <x v="13"/>
    <x v="0"/>
  </r>
  <r>
    <x v="104"/>
    <x v="300"/>
    <n v="39.815642332937479"/>
    <x v="13"/>
    <x v="0"/>
  </r>
  <r>
    <x v="104"/>
    <x v="301"/>
    <n v="11.145520314868387"/>
    <x v="13"/>
    <x v="0"/>
  </r>
  <r>
    <x v="104"/>
    <x v="302"/>
    <n v="21.52113839139458"/>
    <x v="13"/>
    <x v="0"/>
  </r>
  <r>
    <x v="104"/>
    <x v="303"/>
    <n v="21.169649549352027"/>
    <x v="13"/>
    <x v="0"/>
  </r>
  <r>
    <x v="104"/>
    <x v="274"/>
    <n v="0"/>
    <x v="13"/>
    <x v="0"/>
  </r>
  <r>
    <x v="104"/>
    <x v="304"/>
    <n v="2.2651701990568935"/>
    <x v="13"/>
    <x v="0"/>
  </r>
  <r>
    <x v="104"/>
    <x v="305"/>
    <n v="42.811883483873068"/>
    <x v="13"/>
    <x v="0"/>
  </r>
  <r>
    <x v="104"/>
    <x v="306"/>
    <n v="5.9267876039299949"/>
    <x v="13"/>
    <x v="0"/>
  </r>
  <r>
    <x v="104"/>
    <x v="307"/>
    <n v="102.99677246899792"/>
    <x v="13"/>
    <x v="0"/>
  </r>
  <r>
    <x v="104"/>
    <x v="308"/>
    <n v="29.238471014944398"/>
    <x v="13"/>
    <x v="0"/>
  </r>
  <r>
    <x v="104"/>
    <x v="309"/>
    <n v="60.570489782525748"/>
    <x v="13"/>
    <x v="0"/>
  </r>
  <r>
    <x v="104"/>
    <x v="310"/>
    <n v="0.60646504712302207"/>
    <x v="13"/>
    <x v="0"/>
  </r>
  <r>
    <x v="104"/>
    <x v="59"/>
    <n v="2.5194006258468988"/>
    <x v="13"/>
    <x v="0"/>
  </r>
  <r>
    <x v="104"/>
    <x v="311"/>
    <n v="4.6001965063759043"/>
    <x v="13"/>
    <x v="0"/>
  </r>
  <r>
    <x v="104"/>
    <x v="255"/>
    <n v="25.248583547887954"/>
    <x v="14"/>
    <x v="0"/>
  </r>
  <r>
    <x v="104"/>
    <x v="181"/>
    <n v="15.939765139804514"/>
    <x v="14"/>
    <x v="0"/>
  </r>
  <r>
    <x v="104"/>
    <x v="300"/>
    <n v="16.167776919248787"/>
    <x v="14"/>
    <x v="0"/>
  </r>
  <r>
    <x v="104"/>
    <x v="301"/>
    <n v="33.877958521530118"/>
    <x v="14"/>
    <x v="0"/>
  </r>
  <r>
    <x v="104"/>
    <x v="302"/>
    <n v="8.030289857303643"/>
    <x v="14"/>
    <x v="0"/>
  </r>
  <r>
    <x v="104"/>
    <x v="303"/>
    <n v="14.240602358404026"/>
    <x v="14"/>
    <x v="0"/>
  </r>
  <r>
    <x v="104"/>
    <x v="274"/>
    <n v="54.482939673672959"/>
    <x v="14"/>
    <x v="0"/>
  </r>
  <r>
    <x v="104"/>
    <x v="304"/>
    <n v="5.3535265715357623"/>
    <x v="14"/>
    <x v="0"/>
  </r>
  <r>
    <x v="104"/>
    <x v="305"/>
    <n v="51.133858321571388"/>
    <x v="14"/>
    <x v="0"/>
  </r>
  <r>
    <x v="104"/>
    <x v="306"/>
    <n v="5.9827757461966034"/>
    <x v="14"/>
    <x v="0"/>
  </r>
  <r>
    <x v="104"/>
    <x v="307"/>
    <n v="178.30346976878741"/>
    <x v="14"/>
    <x v="0"/>
  </r>
  <r>
    <x v="104"/>
    <x v="308"/>
    <n v="72.008732583480025"/>
    <x v="14"/>
    <x v="0"/>
  </r>
  <r>
    <x v="104"/>
    <x v="309"/>
    <n v="93.268535064714413"/>
    <x v="14"/>
    <x v="0"/>
  </r>
  <r>
    <x v="104"/>
    <x v="310"/>
    <n v="1.0973066885756524"/>
    <x v="14"/>
    <x v="0"/>
  </r>
  <r>
    <x v="104"/>
    <x v="59"/>
    <n v="0"/>
    <x v="14"/>
    <x v="0"/>
  </r>
  <r>
    <x v="104"/>
    <x v="311"/>
    <n v="5.6195403142207665"/>
    <x v="14"/>
    <x v="0"/>
  </r>
  <r>
    <x v="104"/>
    <x v="255"/>
    <n v="14.65398492182562"/>
    <x v="15"/>
    <x v="0"/>
  </r>
  <r>
    <x v="104"/>
    <x v="181"/>
    <n v="44.755155567396663"/>
    <x v="15"/>
    <x v="0"/>
  </r>
  <r>
    <x v="104"/>
    <x v="300"/>
    <n v="134.43671527389751"/>
    <x v="15"/>
    <x v="0"/>
  </r>
  <r>
    <x v="104"/>
    <x v="301"/>
    <n v="4.0506873692345762"/>
    <x v="15"/>
    <x v="0"/>
  </r>
  <r>
    <x v="104"/>
    <x v="302"/>
    <n v="3.9283669608720904"/>
    <x v="15"/>
    <x v="0"/>
  </r>
  <r>
    <x v="104"/>
    <x v="303"/>
    <n v="48.94792279557533"/>
    <x v="15"/>
    <x v="0"/>
  </r>
  <r>
    <x v="104"/>
    <x v="274"/>
    <n v="19.785326052631842"/>
    <x v="15"/>
    <x v="0"/>
  </r>
  <r>
    <x v="104"/>
    <x v="304"/>
    <n v="4.7846098194094822"/>
    <x v="15"/>
    <x v="0"/>
  </r>
  <r>
    <x v="104"/>
    <x v="305"/>
    <n v="27.910223946555305"/>
    <x v="15"/>
    <x v="0"/>
  </r>
  <r>
    <x v="104"/>
    <x v="306"/>
    <n v="7.5264688191654754"/>
    <x v="15"/>
    <x v="0"/>
  </r>
  <r>
    <x v="104"/>
    <x v="307"/>
    <n v="160.34700054372604"/>
    <x v="15"/>
    <x v="0"/>
  </r>
  <r>
    <x v="104"/>
    <x v="308"/>
    <n v="81.21040096428959"/>
    <x v="15"/>
    <x v="0"/>
  </r>
  <r>
    <x v="104"/>
    <x v="309"/>
    <n v="364.29840389002345"/>
    <x v="15"/>
    <x v="0"/>
  </r>
  <r>
    <x v="104"/>
    <x v="310"/>
    <n v="3.5849288912389623"/>
    <x v="15"/>
    <x v="0"/>
  </r>
  <r>
    <x v="104"/>
    <x v="59"/>
    <n v="5.410325754494492"/>
    <x v="15"/>
    <x v="0"/>
  </r>
  <r>
    <x v="104"/>
    <x v="311"/>
    <n v="4.7987237126820741"/>
    <x v="15"/>
    <x v="0"/>
  </r>
  <r>
    <x v="104"/>
    <x v="255"/>
    <n v="8.8850079548651255"/>
    <x v="16"/>
    <x v="0"/>
  </r>
  <r>
    <x v="104"/>
    <x v="181"/>
    <n v="41.640544487644298"/>
    <x v="16"/>
    <x v="0"/>
  </r>
  <r>
    <x v="104"/>
    <x v="300"/>
    <n v="43.104169425503237"/>
    <x v="16"/>
    <x v="0"/>
  </r>
  <r>
    <x v="104"/>
    <x v="301"/>
    <n v="16.824510620041593"/>
    <x v="16"/>
    <x v="0"/>
  </r>
  <r>
    <x v="104"/>
    <x v="302"/>
    <n v="6.4319630213378671"/>
    <x v="16"/>
    <x v="0"/>
  </r>
  <r>
    <x v="104"/>
    <x v="303"/>
    <n v="24.898263712242375"/>
    <x v="16"/>
    <x v="0"/>
  </r>
  <r>
    <x v="104"/>
    <x v="274"/>
    <n v="31.847910585754402"/>
    <x v="16"/>
    <x v="0"/>
  </r>
  <r>
    <x v="104"/>
    <x v="304"/>
    <n v="3.1304342540971546"/>
    <x v="16"/>
    <x v="0"/>
  </r>
  <r>
    <x v="104"/>
    <x v="305"/>
    <n v="35.900752615485693"/>
    <x v="16"/>
    <x v="0"/>
  </r>
  <r>
    <x v="104"/>
    <x v="306"/>
    <n v="6.4393659004239625"/>
    <x v="16"/>
    <x v="0"/>
  </r>
  <r>
    <x v="104"/>
    <x v="307"/>
    <n v="83.972279293829388"/>
    <x v="16"/>
    <x v="0"/>
  </r>
  <r>
    <x v="104"/>
    <x v="308"/>
    <n v="42.943536848367003"/>
    <x v="16"/>
    <x v="0"/>
  </r>
  <r>
    <x v="104"/>
    <x v="309"/>
    <n v="124.61173223726169"/>
    <x v="16"/>
    <x v="0"/>
  </r>
  <r>
    <x v="104"/>
    <x v="310"/>
    <n v="2.4320787375142099"/>
    <x v="16"/>
    <x v="0"/>
  </r>
  <r>
    <x v="104"/>
    <x v="59"/>
    <n v="0.95512670726132776"/>
    <x v="16"/>
    <x v="0"/>
  </r>
  <r>
    <x v="104"/>
    <x v="311"/>
    <n v="7.1240647193236253"/>
    <x v="16"/>
    <x v="0"/>
  </r>
  <r>
    <x v="104"/>
    <x v="255"/>
    <n v="11.558713018813995"/>
    <x v="0"/>
    <x v="1"/>
  </r>
  <r>
    <x v="104"/>
    <x v="181"/>
    <n v="19.556528694952988"/>
    <x v="0"/>
    <x v="1"/>
  </r>
  <r>
    <x v="104"/>
    <x v="300"/>
    <n v="27.924778521968584"/>
    <x v="0"/>
    <x v="1"/>
  </r>
  <r>
    <x v="104"/>
    <x v="301"/>
    <n v="12.266775166398935"/>
    <x v="0"/>
    <x v="1"/>
  </r>
  <r>
    <x v="104"/>
    <x v="302"/>
    <n v="5.7457419261931904"/>
    <x v="0"/>
    <x v="1"/>
  </r>
  <r>
    <x v="104"/>
    <x v="303"/>
    <n v="14.905876835747511"/>
    <x v="0"/>
    <x v="1"/>
  </r>
  <r>
    <x v="104"/>
    <x v="274"/>
    <n v="11.473846250323755"/>
    <x v="0"/>
    <x v="1"/>
  </r>
  <r>
    <x v="104"/>
    <x v="304"/>
    <n v="3.988175729093058"/>
    <x v="0"/>
    <x v="1"/>
  </r>
  <r>
    <x v="104"/>
    <x v="305"/>
    <n v="30.91747259438738"/>
    <x v="0"/>
    <x v="1"/>
  </r>
  <r>
    <x v="104"/>
    <x v="306"/>
    <n v="5.4704327301810531"/>
    <x v="0"/>
    <x v="1"/>
  </r>
  <r>
    <x v="104"/>
    <x v="307"/>
    <n v="111.1588407966847"/>
    <x v="0"/>
    <x v="1"/>
  </r>
  <r>
    <x v="104"/>
    <x v="308"/>
    <n v="50.246789024851459"/>
    <x v="0"/>
    <x v="1"/>
  </r>
  <r>
    <x v="104"/>
    <x v="309"/>
    <n v="73.635720525149708"/>
    <x v="0"/>
    <x v="1"/>
  </r>
  <r>
    <x v="104"/>
    <x v="310"/>
    <n v="0"/>
    <x v="0"/>
    <x v="1"/>
  </r>
  <r>
    <x v="104"/>
    <x v="59"/>
    <n v="6.7405440934034253"/>
    <x v="0"/>
    <x v="1"/>
  </r>
  <r>
    <x v="104"/>
    <x v="311"/>
    <n v="2.5543784751634786"/>
    <x v="0"/>
    <x v="1"/>
  </r>
  <r>
    <x v="104"/>
    <x v="255"/>
    <n v="8.1424707281869146"/>
    <x v="1"/>
    <x v="1"/>
  </r>
  <r>
    <x v="104"/>
    <x v="181"/>
    <n v="31.872088649727967"/>
    <x v="1"/>
    <x v="1"/>
  </r>
  <r>
    <x v="104"/>
    <x v="300"/>
    <n v="40.16214513407327"/>
    <x v="1"/>
    <x v="1"/>
  </r>
  <r>
    <x v="104"/>
    <x v="301"/>
    <n v="13.24971716561225"/>
    <x v="1"/>
    <x v="1"/>
  </r>
  <r>
    <x v="104"/>
    <x v="302"/>
    <n v="4.1108528569927385"/>
    <x v="1"/>
    <x v="1"/>
  </r>
  <r>
    <x v="104"/>
    <x v="303"/>
    <n v="21.223328966490886"/>
    <x v="1"/>
    <x v="1"/>
  </r>
  <r>
    <x v="104"/>
    <x v="274"/>
    <n v="14.248342084129154"/>
    <x v="1"/>
    <x v="1"/>
  </r>
  <r>
    <x v="104"/>
    <x v="304"/>
    <n v="5.6128331105581646"/>
    <x v="1"/>
    <x v="1"/>
  </r>
  <r>
    <x v="104"/>
    <x v="305"/>
    <n v="27.706127881466788"/>
    <x v="1"/>
    <x v="1"/>
  </r>
  <r>
    <x v="104"/>
    <x v="306"/>
    <n v="3.9865389694087123"/>
    <x v="1"/>
    <x v="1"/>
  </r>
  <r>
    <x v="104"/>
    <x v="307"/>
    <n v="63.32911392007432"/>
    <x v="1"/>
    <x v="1"/>
  </r>
  <r>
    <x v="104"/>
    <x v="308"/>
    <n v="21.742813711729521"/>
    <x v="1"/>
    <x v="1"/>
  </r>
  <r>
    <x v="104"/>
    <x v="309"/>
    <n v="92.940011329706365"/>
    <x v="1"/>
    <x v="1"/>
  </r>
  <r>
    <x v="104"/>
    <x v="310"/>
    <n v="0"/>
    <x v="1"/>
    <x v="1"/>
  </r>
  <r>
    <x v="104"/>
    <x v="59"/>
    <n v="0.42429713972485361"/>
    <x v="1"/>
    <x v="1"/>
  </r>
  <r>
    <x v="104"/>
    <x v="311"/>
    <n v="2.4812327552019502"/>
    <x v="1"/>
    <x v="1"/>
  </r>
  <r>
    <x v="104"/>
    <x v="255"/>
    <n v="15.775071849629226"/>
    <x v="2"/>
    <x v="1"/>
  </r>
  <r>
    <x v="104"/>
    <x v="181"/>
    <n v="8.2085152539054871"/>
    <x v="2"/>
    <x v="1"/>
  </r>
  <r>
    <x v="104"/>
    <x v="300"/>
    <n v="16.417645341509786"/>
    <x v="2"/>
    <x v="1"/>
  </r>
  <r>
    <x v="104"/>
    <x v="301"/>
    <n v="15.194904068335351"/>
    <x v="2"/>
    <x v="1"/>
  </r>
  <r>
    <x v="104"/>
    <x v="302"/>
    <n v="5.7923867410329581"/>
    <x v="2"/>
    <x v="1"/>
  </r>
  <r>
    <x v="104"/>
    <x v="303"/>
    <n v="11.735509631005044"/>
    <x v="2"/>
    <x v="1"/>
  </r>
  <r>
    <x v="104"/>
    <x v="274"/>
    <n v="9.5594653202413991"/>
    <x v="2"/>
    <x v="1"/>
  </r>
  <r>
    <x v="104"/>
    <x v="304"/>
    <n v="2.8836881996417811"/>
    <x v="2"/>
    <x v="1"/>
  </r>
  <r>
    <x v="104"/>
    <x v="305"/>
    <n v="30.836477640798954"/>
    <x v="2"/>
    <x v="1"/>
  </r>
  <r>
    <x v="104"/>
    <x v="306"/>
    <n v="5.7828172648000411"/>
    <x v="2"/>
    <x v="1"/>
  </r>
  <r>
    <x v="104"/>
    <x v="307"/>
    <n v="147.54414136989465"/>
    <x v="2"/>
    <x v="1"/>
  </r>
  <r>
    <x v="104"/>
    <x v="308"/>
    <n v="63.966936766798646"/>
    <x v="2"/>
    <x v="1"/>
  </r>
  <r>
    <x v="104"/>
    <x v="309"/>
    <n v="65.982251307996677"/>
    <x v="2"/>
    <x v="1"/>
  </r>
  <r>
    <x v="104"/>
    <x v="310"/>
    <n v="0"/>
    <x v="2"/>
    <x v="1"/>
  </r>
  <r>
    <x v="104"/>
    <x v="59"/>
    <n v="11.523814188157523"/>
    <x v="2"/>
    <x v="1"/>
  </r>
  <r>
    <x v="104"/>
    <x v="311"/>
    <n v="1.0564067169564197"/>
    <x v="2"/>
    <x v="1"/>
  </r>
  <r>
    <x v="104"/>
    <x v="255"/>
    <n v="6.9396656325617334"/>
    <x v="3"/>
    <x v="1"/>
  </r>
  <r>
    <x v="104"/>
    <x v="181"/>
    <n v="30.627187753221659"/>
    <x v="3"/>
    <x v="1"/>
  </r>
  <r>
    <x v="104"/>
    <x v="300"/>
    <n v="33.995920372176968"/>
    <x v="3"/>
    <x v="1"/>
  </r>
  <r>
    <x v="104"/>
    <x v="301"/>
    <n v="4.4406541703884024"/>
    <x v="3"/>
    <x v="1"/>
  </r>
  <r>
    <x v="104"/>
    <x v="302"/>
    <n v="6.0680590001307575"/>
    <x v="3"/>
    <x v="1"/>
  </r>
  <r>
    <x v="104"/>
    <x v="303"/>
    <n v="18.527374771182803"/>
    <x v="3"/>
    <x v="1"/>
  </r>
  <r>
    <x v="104"/>
    <x v="274"/>
    <n v="12.1177241095276"/>
    <x v="3"/>
    <x v="1"/>
  </r>
  <r>
    <x v="104"/>
    <x v="304"/>
    <n v="4.9950642171161892"/>
    <x v="3"/>
    <x v="1"/>
  </r>
  <r>
    <x v="104"/>
    <x v="305"/>
    <n v="39.480044635656746"/>
    <x v="3"/>
    <x v="1"/>
  </r>
  <r>
    <x v="104"/>
    <x v="306"/>
    <n v="7.9224198450475312"/>
    <x v="3"/>
    <x v="1"/>
  </r>
  <r>
    <x v="104"/>
    <x v="307"/>
    <n v="73.286482980322006"/>
    <x v="3"/>
    <x v="1"/>
  </r>
  <r>
    <x v="104"/>
    <x v="308"/>
    <n v="42.641161050770648"/>
    <x v="3"/>
    <x v="1"/>
  </r>
  <r>
    <x v="104"/>
    <x v="309"/>
    <n v="39.194967337697584"/>
    <x v="3"/>
    <x v="1"/>
  </r>
  <r>
    <x v="104"/>
    <x v="310"/>
    <n v="0"/>
    <x v="3"/>
    <x v="1"/>
  </r>
  <r>
    <x v="104"/>
    <x v="59"/>
    <n v="1.5784524839083911"/>
    <x v="3"/>
    <x v="1"/>
  </r>
  <r>
    <x v="104"/>
    <x v="311"/>
    <n v="4.5240950613484108"/>
    <x v="3"/>
    <x v="1"/>
  </r>
  <r>
    <x v="104"/>
    <x v="255"/>
    <n v="8.2140612351196083"/>
    <x v="4"/>
    <x v="1"/>
  </r>
  <r>
    <x v="104"/>
    <x v="181"/>
    <n v="13.011973706138571"/>
    <x v="4"/>
    <x v="1"/>
  </r>
  <r>
    <x v="104"/>
    <x v="300"/>
    <n v="17.45977172847082"/>
    <x v="4"/>
    <x v="1"/>
  </r>
  <r>
    <x v="104"/>
    <x v="301"/>
    <n v="5.1144303171480017"/>
    <x v="4"/>
    <x v="1"/>
  </r>
  <r>
    <x v="104"/>
    <x v="302"/>
    <n v="5.7390264945322507"/>
    <x v="4"/>
    <x v="1"/>
  </r>
  <r>
    <x v="104"/>
    <x v="303"/>
    <n v="10.74373234748847"/>
    <x v="4"/>
    <x v="1"/>
  </r>
  <r>
    <x v="104"/>
    <x v="274"/>
    <n v="4.7604516843818692"/>
    <x v="4"/>
    <x v="1"/>
  </r>
  <r>
    <x v="104"/>
    <x v="304"/>
    <n v="2.8169953996534134"/>
    <x v="4"/>
    <x v="1"/>
  </r>
  <r>
    <x v="104"/>
    <x v="305"/>
    <n v="21.621445857548647"/>
    <x v="4"/>
    <x v="1"/>
  </r>
  <r>
    <x v="104"/>
    <x v="306"/>
    <n v="3.929841997706693"/>
    <x v="4"/>
    <x v="1"/>
  </r>
  <r>
    <x v="104"/>
    <x v="307"/>
    <n v="135.76455480167425"/>
    <x v="4"/>
    <x v="1"/>
  </r>
  <r>
    <x v="104"/>
    <x v="308"/>
    <n v="61.345885088645467"/>
    <x v="4"/>
    <x v="1"/>
  </r>
  <r>
    <x v="104"/>
    <x v="309"/>
    <n v="78.264665218469986"/>
    <x v="4"/>
    <x v="1"/>
  </r>
  <r>
    <x v="104"/>
    <x v="310"/>
    <n v="0"/>
    <x v="4"/>
    <x v="1"/>
  </r>
  <r>
    <x v="104"/>
    <x v="59"/>
    <n v="3.5845383607793631"/>
    <x v="4"/>
    <x v="1"/>
  </r>
  <r>
    <x v="104"/>
    <x v="311"/>
    <n v="1.4541863679370919"/>
    <x v="4"/>
    <x v="1"/>
  </r>
  <r>
    <x v="104"/>
    <x v="255"/>
    <n v="9.1783651986319708"/>
    <x v="5"/>
    <x v="1"/>
  </r>
  <r>
    <x v="104"/>
    <x v="181"/>
    <n v="14.935660014384055"/>
    <x v="5"/>
    <x v="1"/>
  </r>
  <r>
    <x v="104"/>
    <x v="300"/>
    <n v="28.27003100061296"/>
    <x v="5"/>
    <x v="1"/>
  </r>
  <r>
    <x v="104"/>
    <x v="301"/>
    <n v="7.0247704162960272"/>
    <x v="5"/>
    <x v="1"/>
  </r>
  <r>
    <x v="104"/>
    <x v="302"/>
    <n v="6.5002714424274917"/>
    <x v="5"/>
    <x v="1"/>
  </r>
  <r>
    <x v="104"/>
    <x v="303"/>
    <n v="17.850661669343786"/>
    <x v="5"/>
    <x v="1"/>
  </r>
  <r>
    <x v="104"/>
    <x v="274"/>
    <n v="7.7098883966541925"/>
    <x v="5"/>
    <x v="1"/>
  </r>
  <r>
    <x v="104"/>
    <x v="304"/>
    <n v="6.5444688156731292"/>
    <x v="5"/>
    <x v="1"/>
  </r>
  <r>
    <x v="104"/>
    <x v="305"/>
    <n v="26.688272750608498"/>
    <x v="5"/>
    <x v="1"/>
  </r>
  <r>
    <x v="104"/>
    <x v="306"/>
    <n v="2.791771395823988"/>
    <x v="5"/>
    <x v="1"/>
  </r>
  <r>
    <x v="104"/>
    <x v="307"/>
    <n v="129.82596873075633"/>
    <x v="5"/>
    <x v="1"/>
  </r>
  <r>
    <x v="104"/>
    <x v="308"/>
    <n v="56.377403341721312"/>
    <x v="5"/>
    <x v="1"/>
  </r>
  <r>
    <x v="104"/>
    <x v="309"/>
    <n v="98.118682187007821"/>
    <x v="5"/>
    <x v="1"/>
  </r>
  <r>
    <x v="104"/>
    <x v="310"/>
    <n v="0"/>
    <x v="5"/>
    <x v="1"/>
  </r>
  <r>
    <x v="104"/>
    <x v="59"/>
    <n v="0.21570431165699169"/>
    <x v="5"/>
    <x v="1"/>
  </r>
  <r>
    <x v="104"/>
    <x v="311"/>
    <n v="2.0235118760203519"/>
    <x v="5"/>
    <x v="1"/>
  </r>
  <r>
    <x v="104"/>
    <x v="255"/>
    <n v="12.074395395408658"/>
    <x v="6"/>
    <x v="1"/>
  </r>
  <r>
    <x v="104"/>
    <x v="181"/>
    <n v="16.325142003871658"/>
    <x v="6"/>
    <x v="1"/>
  </r>
  <r>
    <x v="104"/>
    <x v="300"/>
    <n v="13.363535523448814"/>
    <x v="6"/>
    <x v="1"/>
  </r>
  <r>
    <x v="104"/>
    <x v="301"/>
    <n v="4.0694898781327442"/>
    <x v="6"/>
    <x v="1"/>
  </r>
  <r>
    <x v="104"/>
    <x v="302"/>
    <n v="9.2942938739865273"/>
    <x v="6"/>
    <x v="1"/>
  </r>
  <r>
    <x v="104"/>
    <x v="303"/>
    <n v="8.0493446543660401"/>
    <x v="6"/>
    <x v="1"/>
  </r>
  <r>
    <x v="104"/>
    <x v="274"/>
    <n v="6.1897031013013919"/>
    <x v="6"/>
    <x v="1"/>
  </r>
  <r>
    <x v="104"/>
    <x v="304"/>
    <n v="3.3230242557296115"/>
    <x v="6"/>
    <x v="1"/>
  </r>
  <r>
    <x v="104"/>
    <x v="305"/>
    <n v="30.834807906921498"/>
    <x v="6"/>
    <x v="1"/>
  </r>
  <r>
    <x v="104"/>
    <x v="306"/>
    <n v="6.4415752374777933"/>
    <x v="6"/>
    <x v="1"/>
  </r>
  <r>
    <x v="104"/>
    <x v="307"/>
    <n v="164.60449314793127"/>
    <x v="6"/>
    <x v="1"/>
  </r>
  <r>
    <x v="104"/>
    <x v="308"/>
    <n v="90.942992412967897"/>
    <x v="6"/>
    <x v="1"/>
  </r>
  <r>
    <x v="104"/>
    <x v="309"/>
    <n v="103.73816281203635"/>
    <x v="6"/>
    <x v="1"/>
  </r>
  <r>
    <x v="104"/>
    <x v="310"/>
    <n v="0"/>
    <x v="6"/>
    <x v="1"/>
  </r>
  <r>
    <x v="104"/>
    <x v="59"/>
    <n v="9.0450435306549597"/>
    <x v="6"/>
    <x v="1"/>
  </r>
  <r>
    <x v="104"/>
    <x v="311"/>
    <n v="1.3674925456363538"/>
    <x v="6"/>
    <x v="1"/>
  </r>
  <r>
    <x v="104"/>
    <x v="255"/>
    <n v="6.656591885579104"/>
    <x v="7"/>
    <x v="1"/>
  </r>
  <r>
    <x v="104"/>
    <x v="181"/>
    <n v="8.3373319026622603"/>
    <x v="7"/>
    <x v="1"/>
  </r>
  <r>
    <x v="104"/>
    <x v="300"/>
    <n v="12.229995977720492"/>
    <x v="7"/>
    <x v="1"/>
  </r>
  <r>
    <x v="104"/>
    <x v="301"/>
    <n v="6.1132559252904297"/>
    <x v="7"/>
    <x v="1"/>
  </r>
  <r>
    <x v="104"/>
    <x v="302"/>
    <n v="4.5999997465983631"/>
    <x v="7"/>
    <x v="1"/>
  </r>
  <r>
    <x v="104"/>
    <x v="303"/>
    <n v="7.5403508197745133"/>
    <x v="7"/>
    <x v="1"/>
  </r>
  <r>
    <x v="104"/>
    <x v="274"/>
    <n v="4.3442185328654919"/>
    <x v="7"/>
    <x v="1"/>
  </r>
  <r>
    <x v="104"/>
    <x v="304"/>
    <n v="1.2766222776773681"/>
    <x v="7"/>
    <x v="1"/>
  </r>
  <r>
    <x v="104"/>
    <x v="305"/>
    <n v="14.075979901992808"/>
    <x v="7"/>
    <x v="1"/>
  </r>
  <r>
    <x v="104"/>
    <x v="306"/>
    <n v="3.6882173611426659"/>
    <x v="7"/>
    <x v="1"/>
  </r>
  <r>
    <x v="104"/>
    <x v="307"/>
    <n v="121.52222391517408"/>
    <x v="7"/>
    <x v="1"/>
  </r>
  <r>
    <x v="104"/>
    <x v="308"/>
    <n v="55.852891964216141"/>
    <x v="7"/>
    <x v="1"/>
  </r>
  <r>
    <x v="104"/>
    <x v="309"/>
    <n v="58.085338816014627"/>
    <x v="7"/>
    <x v="1"/>
  </r>
  <r>
    <x v="104"/>
    <x v="310"/>
    <n v="0"/>
    <x v="7"/>
    <x v="1"/>
  </r>
  <r>
    <x v="104"/>
    <x v="59"/>
    <n v="0.24669385020427306"/>
    <x v="7"/>
    <x v="1"/>
  </r>
  <r>
    <x v="104"/>
    <x v="311"/>
    <n v="1.1532436086785123"/>
    <x v="7"/>
    <x v="1"/>
  </r>
  <r>
    <x v="104"/>
    <x v="255"/>
    <n v="6.9742763000792092"/>
    <x v="8"/>
    <x v="1"/>
  </r>
  <r>
    <x v="104"/>
    <x v="181"/>
    <n v="14.763453020020899"/>
    <x v="8"/>
    <x v="1"/>
  </r>
  <r>
    <x v="104"/>
    <x v="300"/>
    <n v="18.076598743677451"/>
    <x v="8"/>
    <x v="1"/>
  </r>
  <r>
    <x v="104"/>
    <x v="301"/>
    <n v="3.3910216341231227"/>
    <x v="8"/>
    <x v="1"/>
  </r>
  <r>
    <x v="104"/>
    <x v="302"/>
    <n v="4.360289198618938"/>
    <x v="8"/>
    <x v="1"/>
  </r>
  <r>
    <x v="104"/>
    <x v="303"/>
    <n v="10.896902710400431"/>
    <x v="8"/>
    <x v="1"/>
  </r>
  <r>
    <x v="104"/>
    <x v="274"/>
    <n v="2.357343793923079"/>
    <x v="8"/>
    <x v="1"/>
  </r>
  <r>
    <x v="104"/>
    <x v="304"/>
    <n v="1.5994920313889449"/>
    <x v="8"/>
    <x v="1"/>
  </r>
  <r>
    <x v="104"/>
    <x v="305"/>
    <n v="20.821836343843671"/>
    <x v="8"/>
    <x v="1"/>
  </r>
  <r>
    <x v="104"/>
    <x v="306"/>
    <n v="3.5133652345240152"/>
    <x v="8"/>
    <x v="1"/>
  </r>
  <r>
    <x v="104"/>
    <x v="307"/>
    <n v="138.79126024161462"/>
    <x v="8"/>
    <x v="1"/>
  </r>
  <r>
    <x v="104"/>
    <x v="308"/>
    <n v="53.520665264357568"/>
    <x v="8"/>
    <x v="1"/>
  </r>
  <r>
    <x v="104"/>
    <x v="309"/>
    <n v="71.424945142501059"/>
    <x v="8"/>
    <x v="1"/>
  </r>
  <r>
    <x v="104"/>
    <x v="310"/>
    <n v="0"/>
    <x v="8"/>
    <x v="1"/>
  </r>
  <r>
    <x v="104"/>
    <x v="59"/>
    <n v="6.2394515099542973"/>
    <x v="8"/>
    <x v="1"/>
  </r>
  <r>
    <x v="104"/>
    <x v="311"/>
    <n v="1.4410161820608731"/>
    <x v="8"/>
    <x v="1"/>
  </r>
  <r>
    <x v="104"/>
    <x v="255"/>
    <n v="5.200647054916173"/>
    <x v="9"/>
    <x v="1"/>
  </r>
  <r>
    <x v="104"/>
    <x v="181"/>
    <n v="17.946177692917786"/>
    <x v="9"/>
    <x v="1"/>
  </r>
  <r>
    <x v="104"/>
    <x v="300"/>
    <n v="27.539990730688658"/>
    <x v="9"/>
    <x v="1"/>
  </r>
  <r>
    <x v="104"/>
    <x v="301"/>
    <n v="14.429830513502177"/>
    <x v="9"/>
    <x v="1"/>
  </r>
  <r>
    <x v="104"/>
    <x v="302"/>
    <n v="3.5540789437200124"/>
    <x v="9"/>
    <x v="1"/>
  </r>
  <r>
    <x v="104"/>
    <x v="303"/>
    <n v="6.8947065891371988"/>
    <x v="9"/>
    <x v="1"/>
  </r>
  <r>
    <x v="104"/>
    <x v="274"/>
    <n v="4.177925667547715"/>
    <x v="9"/>
    <x v="1"/>
  </r>
  <r>
    <x v="104"/>
    <x v="304"/>
    <n v="2.1902135833700398"/>
    <x v="9"/>
    <x v="1"/>
  </r>
  <r>
    <x v="104"/>
    <x v="305"/>
    <n v="23.985982840126226"/>
    <x v="9"/>
    <x v="1"/>
  </r>
  <r>
    <x v="104"/>
    <x v="306"/>
    <n v="2.3167770203652687"/>
    <x v="9"/>
    <x v="1"/>
  </r>
  <r>
    <x v="104"/>
    <x v="307"/>
    <n v="110.43659062862501"/>
    <x v="9"/>
    <x v="1"/>
  </r>
  <r>
    <x v="104"/>
    <x v="308"/>
    <n v="46.621706999585122"/>
    <x v="9"/>
    <x v="1"/>
  </r>
  <r>
    <x v="104"/>
    <x v="309"/>
    <n v="50.629599923356061"/>
    <x v="9"/>
    <x v="1"/>
  </r>
  <r>
    <x v="104"/>
    <x v="310"/>
    <n v="0"/>
    <x v="9"/>
    <x v="1"/>
  </r>
  <r>
    <x v="104"/>
    <x v="59"/>
    <n v="3.0694964088105667"/>
    <x v="9"/>
    <x v="1"/>
  </r>
  <r>
    <x v="104"/>
    <x v="311"/>
    <n v="3.19153020700807"/>
    <x v="9"/>
    <x v="1"/>
  </r>
  <r>
    <x v="104"/>
    <x v="255"/>
    <n v="4.7333366297848203"/>
    <x v="10"/>
    <x v="1"/>
  </r>
  <r>
    <x v="104"/>
    <x v="181"/>
    <n v="30.165029028919925"/>
    <x v="10"/>
    <x v="1"/>
  </r>
  <r>
    <x v="104"/>
    <x v="300"/>
    <n v="49.718672514010038"/>
    <x v="10"/>
    <x v="1"/>
  </r>
  <r>
    <x v="104"/>
    <x v="301"/>
    <n v="2.6030935439577894"/>
    <x v="10"/>
    <x v="1"/>
  </r>
  <r>
    <x v="104"/>
    <x v="302"/>
    <n v="7.0685966295751221"/>
    <x v="10"/>
    <x v="1"/>
  </r>
  <r>
    <x v="104"/>
    <x v="303"/>
    <n v="11.738081190196294"/>
    <x v="10"/>
    <x v="1"/>
  </r>
  <r>
    <x v="104"/>
    <x v="274"/>
    <n v="10.523511290807873"/>
    <x v="10"/>
    <x v="1"/>
  </r>
  <r>
    <x v="104"/>
    <x v="304"/>
    <n v="3.2961473541231618"/>
    <x v="10"/>
    <x v="1"/>
  </r>
  <r>
    <x v="104"/>
    <x v="305"/>
    <n v="21.140212087962677"/>
    <x v="10"/>
    <x v="1"/>
  </r>
  <r>
    <x v="104"/>
    <x v="306"/>
    <n v="2.9427175226444056"/>
    <x v="10"/>
    <x v="1"/>
  </r>
  <r>
    <x v="104"/>
    <x v="307"/>
    <n v="74.368056264678572"/>
    <x v="10"/>
    <x v="1"/>
  </r>
  <r>
    <x v="104"/>
    <x v="308"/>
    <n v="32.309492143122853"/>
    <x v="10"/>
    <x v="1"/>
  </r>
  <r>
    <x v="104"/>
    <x v="309"/>
    <n v="79.199690566343421"/>
    <x v="10"/>
    <x v="1"/>
  </r>
  <r>
    <x v="104"/>
    <x v="310"/>
    <n v="0"/>
    <x v="10"/>
    <x v="1"/>
  </r>
  <r>
    <x v="104"/>
    <x v="59"/>
    <n v="4.2867172919591283"/>
    <x v="10"/>
    <x v="1"/>
  </r>
  <r>
    <x v="104"/>
    <x v="311"/>
    <n v="2.9889671294980729"/>
    <x v="10"/>
    <x v="1"/>
  </r>
  <r>
    <x v="104"/>
    <x v="255"/>
    <n v="8.8017680155542575"/>
    <x v="11"/>
    <x v="1"/>
  </r>
  <r>
    <x v="104"/>
    <x v="181"/>
    <n v="15.179687749317072"/>
    <x v="11"/>
    <x v="1"/>
  </r>
  <r>
    <x v="104"/>
    <x v="300"/>
    <n v="17.590791996641354"/>
    <x v="11"/>
    <x v="1"/>
  </r>
  <r>
    <x v="104"/>
    <x v="301"/>
    <n v="5.1982245852959057"/>
    <x v="11"/>
    <x v="1"/>
  </r>
  <r>
    <x v="104"/>
    <x v="302"/>
    <n v="2.9787503720385979"/>
    <x v="11"/>
    <x v="1"/>
  </r>
  <r>
    <x v="104"/>
    <x v="303"/>
    <n v="7.9220942679909632"/>
    <x v="11"/>
    <x v="1"/>
  </r>
  <r>
    <x v="104"/>
    <x v="274"/>
    <n v="12.6266552023478"/>
    <x v="11"/>
    <x v="1"/>
  </r>
  <r>
    <x v="104"/>
    <x v="304"/>
    <n v="4.5174248492861855"/>
    <x v="11"/>
    <x v="1"/>
  </r>
  <r>
    <x v="104"/>
    <x v="305"/>
    <n v="44.194701759395265"/>
    <x v="11"/>
    <x v="1"/>
  </r>
  <r>
    <x v="104"/>
    <x v="306"/>
    <n v="3.2910462903500526"/>
    <x v="11"/>
    <x v="1"/>
  </r>
  <r>
    <x v="104"/>
    <x v="307"/>
    <n v="92.669185662196682"/>
    <x v="11"/>
    <x v="1"/>
  </r>
  <r>
    <x v="104"/>
    <x v="308"/>
    <n v="53.396297087890765"/>
    <x v="11"/>
    <x v="1"/>
  </r>
  <r>
    <x v="104"/>
    <x v="309"/>
    <n v="99.893778801639328"/>
    <x v="11"/>
    <x v="1"/>
  </r>
  <r>
    <x v="104"/>
    <x v="310"/>
    <n v="0"/>
    <x v="11"/>
    <x v="1"/>
  </r>
  <r>
    <x v="104"/>
    <x v="59"/>
    <n v="30.739952612143398"/>
    <x v="11"/>
    <x v="1"/>
  </r>
  <r>
    <x v="104"/>
    <x v="311"/>
    <n v="2.3811222293936098"/>
    <x v="11"/>
    <x v="1"/>
  </r>
  <r>
    <x v="104"/>
    <x v="255"/>
    <n v="15.590170056887715"/>
    <x v="12"/>
    <x v="1"/>
  </r>
  <r>
    <x v="104"/>
    <x v="181"/>
    <n v="31.962416213397642"/>
    <x v="12"/>
    <x v="1"/>
  </r>
  <r>
    <x v="104"/>
    <x v="300"/>
    <n v="44.783398448153676"/>
    <x v="12"/>
    <x v="1"/>
  </r>
  <r>
    <x v="104"/>
    <x v="301"/>
    <n v="29.727913071619898"/>
    <x v="12"/>
    <x v="1"/>
  </r>
  <r>
    <x v="104"/>
    <x v="302"/>
    <n v="4.9072325984724223"/>
    <x v="12"/>
    <x v="1"/>
  </r>
  <r>
    <x v="104"/>
    <x v="303"/>
    <n v="13.637755588132546"/>
    <x v="12"/>
    <x v="1"/>
  </r>
  <r>
    <x v="104"/>
    <x v="274"/>
    <n v="5.3433770781641394"/>
    <x v="12"/>
    <x v="1"/>
  </r>
  <r>
    <x v="104"/>
    <x v="304"/>
    <n v="5.311455604710166"/>
    <x v="12"/>
    <x v="1"/>
  </r>
  <r>
    <x v="104"/>
    <x v="305"/>
    <n v="27.926084684158472"/>
    <x v="12"/>
    <x v="1"/>
  </r>
  <r>
    <x v="104"/>
    <x v="306"/>
    <n v="4.7049476090847788"/>
    <x v="12"/>
    <x v="1"/>
  </r>
  <r>
    <x v="104"/>
    <x v="307"/>
    <n v="73.0536798895549"/>
    <x v="12"/>
    <x v="1"/>
  </r>
  <r>
    <x v="104"/>
    <x v="308"/>
    <n v="41.239767922225731"/>
    <x v="12"/>
    <x v="1"/>
  </r>
  <r>
    <x v="104"/>
    <x v="309"/>
    <n v="86.214348238565606"/>
    <x v="12"/>
    <x v="1"/>
  </r>
  <r>
    <x v="104"/>
    <x v="310"/>
    <n v="0"/>
    <x v="12"/>
    <x v="1"/>
  </r>
  <r>
    <x v="104"/>
    <x v="59"/>
    <n v="4.3718539730433816"/>
    <x v="12"/>
    <x v="1"/>
  </r>
  <r>
    <x v="104"/>
    <x v="311"/>
    <n v="5.8700813901546001"/>
    <x v="12"/>
    <x v="1"/>
  </r>
  <r>
    <x v="104"/>
    <x v="255"/>
    <n v="8.4475209068695936"/>
    <x v="13"/>
    <x v="1"/>
  </r>
  <r>
    <x v="104"/>
    <x v="181"/>
    <n v="41.326044281134969"/>
    <x v="13"/>
    <x v="1"/>
  </r>
  <r>
    <x v="104"/>
    <x v="300"/>
    <n v="27.329797391857237"/>
    <x v="13"/>
    <x v="1"/>
  </r>
  <r>
    <x v="104"/>
    <x v="301"/>
    <n v="4.554092845522355"/>
    <x v="13"/>
    <x v="1"/>
  </r>
  <r>
    <x v="104"/>
    <x v="302"/>
    <n v="20.844788192722955"/>
    <x v="13"/>
    <x v="1"/>
  </r>
  <r>
    <x v="104"/>
    <x v="303"/>
    <n v="17.940443848413594"/>
    <x v="13"/>
    <x v="1"/>
  </r>
  <r>
    <x v="104"/>
    <x v="274"/>
    <n v="39.591882164844762"/>
    <x v="13"/>
    <x v="1"/>
  </r>
  <r>
    <x v="104"/>
    <x v="304"/>
    <n v="5.1366534402914574"/>
    <x v="13"/>
    <x v="1"/>
  </r>
  <r>
    <x v="104"/>
    <x v="305"/>
    <n v="42.488256475219984"/>
    <x v="13"/>
    <x v="1"/>
  </r>
  <r>
    <x v="104"/>
    <x v="306"/>
    <n v="10.489967266149863"/>
    <x v="13"/>
    <x v="1"/>
  </r>
  <r>
    <x v="104"/>
    <x v="307"/>
    <n v="111.55008751526238"/>
    <x v="13"/>
    <x v="1"/>
  </r>
  <r>
    <x v="104"/>
    <x v="308"/>
    <n v="47.375124867469033"/>
    <x v="13"/>
    <x v="1"/>
  </r>
  <r>
    <x v="104"/>
    <x v="309"/>
    <n v="65.789945400243624"/>
    <x v="13"/>
    <x v="1"/>
  </r>
  <r>
    <x v="104"/>
    <x v="310"/>
    <n v="0"/>
    <x v="13"/>
    <x v="1"/>
  </r>
  <r>
    <x v="104"/>
    <x v="59"/>
    <n v="0.46708644569460112"/>
    <x v="13"/>
    <x v="1"/>
  </r>
  <r>
    <x v="104"/>
    <x v="311"/>
    <n v="26.343675537175471"/>
    <x v="13"/>
    <x v="1"/>
  </r>
  <r>
    <x v="104"/>
    <x v="255"/>
    <n v="21.67366670674582"/>
    <x v="14"/>
    <x v="1"/>
  </r>
  <r>
    <x v="104"/>
    <x v="181"/>
    <n v="14.519737503822121"/>
    <x v="14"/>
    <x v="1"/>
  </r>
  <r>
    <x v="104"/>
    <x v="300"/>
    <n v="22.049872491502022"/>
    <x v="14"/>
    <x v="1"/>
  </r>
  <r>
    <x v="104"/>
    <x v="301"/>
    <n v="31.309952159804801"/>
    <x v="14"/>
    <x v="1"/>
  </r>
  <r>
    <x v="104"/>
    <x v="302"/>
    <n v="10.540985124240645"/>
    <x v="14"/>
    <x v="1"/>
  </r>
  <r>
    <x v="104"/>
    <x v="303"/>
    <n v="11.950101511623433"/>
    <x v="14"/>
    <x v="1"/>
  </r>
  <r>
    <x v="104"/>
    <x v="274"/>
    <n v="16.319505978095719"/>
    <x v="14"/>
    <x v="1"/>
  </r>
  <r>
    <x v="104"/>
    <x v="304"/>
    <n v="7.2809362758574032"/>
    <x v="14"/>
    <x v="1"/>
  </r>
  <r>
    <x v="104"/>
    <x v="305"/>
    <n v="46.086111526516717"/>
    <x v="14"/>
    <x v="1"/>
  </r>
  <r>
    <x v="104"/>
    <x v="306"/>
    <n v="8.2705079720800825"/>
    <x v="14"/>
    <x v="1"/>
  </r>
  <r>
    <x v="104"/>
    <x v="307"/>
    <n v="160.89388423676064"/>
    <x v="14"/>
    <x v="1"/>
  </r>
  <r>
    <x v="104"/>
    <x v="308"/>
    <n v="84.332094498714454"/>
    <x v="14"/>
    <x v="1"/>
  </r>
  <r>
    <x v="104"/>
    <x v="309"/>
    <n v="123.69104466453486"/>
    <x v="14"/>
    <x v="1"/>
  </r>
  <r>
    <x v="104"/>
    <x v="310"/>
    <n v="0"/>
    <x v="14"/>
    <x v="1"/>
  </r>
  <r>
    <x v="104"/>
    <x v="59"/>
    <n v="0"/>
    <x v="14"/>
    <x v="1"/>
  </r>
  <r>
    <x v="104"/>
    <x v="311"/>
    <n v="1.3085942016959329"/>
    <x v="14"/>
    <x v="1"/>
  </r>
  <r>
    <x v="104"/>
    <x v="255"/>
    <n v="13.986695296765859"/>
    <x v="15"/>
    <x v="1"/>
  </r>
  <r>
    <x v="104"/>
    <x v="181"/>
    <n v="39.354226187734064"/>
    <x v="15"/>
    <x v="1"/>
  </r>
  <r>
    <x v="104"/>
    <x v="300"/>
    <n v="137.79934852885302"/>
    <x v="15"/>
    <x v="1"/>
  </r>
  <r>
    <x v="104"/>
    <x v="301"/>
    <n v="6.0924197584173854"/>
    <x v="15"/>
    <x v="1"/>
  </r>
  <r>
    <x v="104"/>
    <x v="302"/>
    <n v="6.868524186241256"/>
    <x v="15"/>
    <x v="1"/>
  </r>
  <r>
    <x v="104"/>
    <x v="303"/>
    <n v="35.157887511093868"/>
    <x v="15"/>
    <x v="1"/>
  </r>
  <r>
    <x v="104"/>
    <x v="274"/>
    <n v="12.068423852661192"/>
    <x v="15"/>
    <x v="1"/>
  </r>
  <r>
    <x v="104"/>
    <x v="304"/>
    <n v="2.2080170971589137"/>
    <x v="15"/>
    <x v="1"/>
  </r>
  <r>
    <x v="104"/>
    <x v="305"/>
    <n v="18.52302567739638"/>
    <x v="15"/>
    <x v="1"/>
  </r>
  <r>
    <x v="104"/>
    <x v="306"/>
    <n v="5.5957129246101083"/>
    <x v="15"/>
    <x v="1"/>
  </r>
  <r>
    <x v="104"/>
    <x v="307"/>
    <n v="138.48374814802816"/>
    <x v="15"/>
    <x v="1"/>
  </r>
  <r>
    <x v="104"/>
    <x v="308"/>
    <n v="83.400160421556549"/>
    <x v="15"/>
    <x v="1"/>
  </r>
  <r>
    <x v="104"/>
    <x v="309"/>
    <n v="293.90075568853473"/>
    <x v="15"/>
    <x v="1"/>
  </r>
  <r>
    <x v="104"/>
    <x v="310"/>
    <n v="0"/>
    <x v="15"/>
    <x v="1"/>
  </r>
  <r>
    <x v="104"/>
    <x v="59"/>
    <n v="3.4924699252074203"/>
    <x v="15"/>
    <x v="1"/>
  </r>
  <r>
    <x v="104"/>
    <x v="311"/>
    <n v="4.6682681333605833"/>
    <x v="15"/>
    <x v="1"/>
  </r>
  <r>
    <x v="104"/>
    <x v="255"/>
    <n v="15.409577736848869"/>
    <x v="16"/>
    <x v="1"/>
  </r>
  <r>
    <x v="104"/>
    <x v="181"/>
    <n v="33.39457613918389"/>
    <x v="16"/>
    <x v="1"/>
  </r>
  <r>
    <x v="104"/>
    <x v="300"/>
    <n v="43.52568635993098"/>
    <x v="16"/>
    <x v="1"/>
  </r>
  <r>
    <x v="104"/>
    <x v="301"/>
    <n v="22.007342299099943"/>
    <x v="16"/>
    <x v="1"/>
  </r>
  <r>
    <x v="104"/>
    <x v="302"/>
    <n v="10.355674626473045"/>
    <x v="16"/>
    <x v="1"/>
  </r>
  <r>
    <x v="104"/>
    <x v="303"/>
    <n v="21.347571620196693"/>
    <x v="16"/>
    <x v="1"/>
  </r>
  <r>
    <x v="104"/>
    <x v="274"/>
    <n v="41.755771611631658"/>
    <x v="16"/>
    <x v="1"/>
  </r>
  <r>
    <x v="104"/>
    <x v="304"/>
    <n v="7.4812085056661433"/>
    <x v="16"/>
    <x v="1"/>
  </r>
  <r>
    <x v="104"/>
    <x v="305"/>
    <n v="32.465423839527006"/>
    <x v="16"/>
    <x v="1"/>
  </r>
  <r>
    <x v="104"/>
    <x v="306"/>
    <n v="6.4395521489542196"/>
    <x v="16"/>
    <x v="1"/>
  </r>
  <r>
    <x v="104"/>
    <x v="307"/>
    <n v="71.08592871751118"/>
    <x v="16"/>
    <x v="1"/>
  </r>
  <r>
    <x v="104"/>
    <x v="308"/>
    <n v="44.404342962476825"/>
    <x v="16"/>
    <x v="1"/>
  </r>
  <r>
    <x v="104"/>
    <x v="309"/>
    <n v="104.54199376479697"/>
    <x v="16"/>
    <x v="1"/>
  </r>
  <r>
    <x v="104"/>
    <x v="310"/>
    <n v="0"/>
    <x v="16"/>
    <x v="1"/>
  </r>
  <r>
    <x v="104"/>
    <x v="59"/>
    <n v="12.65124196987772"/>
    <x v="16"/>
    <x v="1"/>
  </r>
  <r>
    <x v="104"/>
    <x v="311"/>
    <n v="2.4234786174125706"/>
    <x v="16"/>
    <x v="1"/>
  </r>
  <r>
    <x v="105"/>
    <x v="255"/>
    <n v="1.0956404017882289"/>
    <x v="0"/>
    <x v="0"/>
  </r>
  <r>
    <x v="105"/>
    <x v="181"/>
    <n v="2.1692602448238771"/>
    <x v="0"/>
    <x v="0"/>
  </r>
  <r>
    <x v="105"/>
    <x v="300"/>
    <n v="2.9932349123437856"/>
    <x v="0"/>
    <x v="0"/>
  </r>
  <r>
    <x v="105"/>
    <x v="301"/>
    <n v="1.1664354464256979"/>
    <x v="0"/>
    <x v="0"/>
  </r>
  <r>
    <x v="105"/>
    <x v="302"/>
    <n v="0.60237015404228056"/>
    <x v="0"/>
    <x v="0"/>
  </r>
  <r>
    <x v="105"/>
    <x v="303"/>
    <n v="1.5464300924895871"/>
    <x v="0"/>
    <x v="0"/>
  </r>
  <r>
    <x v="105"/>
    <x v="274"/>
    <n v="1.3925131363209649"/>
    <x v="0"/>
    <x v="0"/>
  </r>
  <r>
    <x v="105"/>
    <x v="304"/>
    <n v="0.37078557740137341"/>
    <x v="0"/>
    <x v="0"/>
  </r>
  <r>
    <x v="105"/>
    <x v="305"/>
    <n v="3.1414157587317484"/>
    <x v="0"/>
    <x v="0"/>
  </r>
  <r>
    <x v="105"/>
    <x v="306"/>
    <n v="0.52695037865422556"/>
    <x v="0"/>
    <x v="0"/>
  </r>
  <r>
    <x v="105"/>
    <x v="307"/>
    <n v="11.752746614016731"/>
    <x v="0"/>
    <x v="0"/>
  </r>
  <r>
    <x v="105"/>
    <x v="308"/>
    <n v="5.008186634617096"/>
    <x v="0"/>
    <x v="0"/>
  </r>
  <r>
    <x v="105"/>
    <x v="309"/>
    <n v="7.4869103367410741"/>
    <x v="0"/>
    <x v="0"/>
  </r>
  <r>
    <x v="105"/>
    <x v="310"/>
    <n v="0.28291809529277617"/>
    <x v="0"/>
    <x v="0"/>
  </r>
  <r>
    <x v="105"/>
    <x v="59"/>
    <n v="0.26047995323643619"/>
    <x v="0"/>
    <x v="0"/>
  </r>
  <r>
    <x v="105"/>
    <x v="311"/>
    <n v="0.2666397910835806"/>
    <x v="0"/>
    <x v="0"/>
  </r>
  <r>
    <x v="105"/>
    <x v="255"/>
    <n v="1.1711266693403581"/>
    <x v="1"/>
    <x v="0"/>
  </r>
  <r>
    <x v="105"/>
    <x v="181"/>
    <n v="5.0260816588290105"/>
    <x v="1"/>
    <x v="0"/>
  </r>
  <r>
    <x v="105"/>
    <x v="300"/>
    <n v="5.5687113137331368"/>
    <x v="1"/>
    <x v="0"/>
  </r>
  <r>
    <x v="105"/>
    <x v="301"/>
    <n v="1.9362431269225131"/>
    <x v="1"/>
    <x v="0"/>
  </r>
  <r>
    <x v="105"/>
    <x v="302"/>
    <n v="0.5494978432986779"/>
    <x v="1"/>
    <x v="0"/>
  </r>
  <r>
    <x v="105"/>
    <x v="303"/>
    <n v="3.1806732074122377"/>
    <x v="1"/>
    <x v="0"/>
  </r>
  <r>
    <x v="105"/>
    <x v="274"/>
    <n v="1.8725798850307476"/>
    <x v="1"/>
    <x v="0"/>
  </r>
  <r>
    <x v="105"/>
    <x v="304"/>
    <n v="0.50204219098810055"/>
    <x v="1"/>
    <x v="0"/>
  </r>
  <r>
    <x v="105"/>
    <x v="305"/>
    <n v="3.8379311082710483"/>
    <x v="1"/>
    <x v="0"/>
  </r>
  <r>
    <x v="105"/>
    <x v="306"/>
    <n v="0.46059513940342595"/>
    <x v="1"/>
    <x v="0"/>
  </r>
  <r>
    <x v="105"/>
    <x v="307"/>
    <n v="9.2138871895459822"/>
    <x v="1"/>
    <x v="0"/>
  </r>
  <r>
    <x v="105"/>
    <x v="308"/>
    <n v="3.4081765273548004"/>
    <x v="1"/>
    <x v="0"/>
  </r>
  <r>
    <x v="105"/>
    <x v="309"/>
    <n v="12.969027453890895"/>
    <x v="1"/>
    <x v="0"/>
  </r>
  <r>
    <x v="105"/>
    <x v="310"/>
    <n v="0.81308782662086077"/>
    <x v="1"/>
    <x v="0"/>
  </r>
  <r>
    <x v="105"/>
    <x v="59"/>
    <n v="6.026433779334326E-2"/>
    <x v="1"/>
    <x v="0"/>
  </r>
  <r>
    <x v="105"/>
    <x v="311"/>
    <n v="0.3442689935995219"/>
    <x v="1"/>
    <x v="0"/>
  </r>
  <r>
    <x v="105"/>
    <x v="255"/>
    <n v="1.4208689003861745"/>
    <x v="2"/>
    <x v="0"/>
  </r>
  <r>
    <x v="105"/>
    <x v="181"/>
    <n v="0.69142836514903105"/>
    <x v="2"/>
    <x v="0"/>
  </r>
  <r>
    <x v="105"/>
    <x v="300"/>
    <n v="1.6086207369118377"/>
    <x v="2"/>
    <x v="0"/>
  </r>
  <r>
    <x v="105"/>
    <x v="301"/>
    <n v="1.2571698799259361"/>
    <x v="2"/>
    <x v="0"/>
  </r>
  <r>
    <x v="105"/>
    <x v="302"/>
    <n v="0.58700064280940656"/>
    <x v="2"/>
    <x v="0"/>
  </r>
  <r>
    <x v="105"/>
    <x v="303"/>
    <n v="0.94637021718998993"/>
    <x v="2"/>
    <x v="0"/>
  </r>
  <r>
    <x v="105"/>
    <x v="274"/>
    <n v="0.71002219921209919"/>
    <x v="2"/>
    <x v="0"/>
  </r>
  <r>
    <x v="105"/>
    <x v="304"/>
    <n v="0.27755898321265737"/>
    <x v="2"/>
    <x v="0"/>
  </r>
  <r>
    <x v="105"/>
    <x v="305"/>
    <n v="3.1620498101705374"/>
    <x v="2"/>
    <x v="0"/>
  </r>
  <r>
    <x v="105"/>
    <x v="306"/>
    <n v="0.57029580127263146"/>
    <x v="2"/>
    <x v="0"/>
  </r>
  <r>
    <x v="105"/>
    <x v="307"/>
    <n v="15.09903768446272"/>
    <x v="2"/>
    <x v="0"/>
  </r>
  <r>
    <x v="105"/>
    <x v="308"/>
    <n v="5.8590290796417017"/>
    <x v="2"/>
    <x v="0"/>
  </r>
  <r>
    <x v="105"/>
    <x v="309"/>
    <n v="5.3471374514813235"/>
    <x v="2"/>
    <x v="0"/>
  </r>
  <r>
    <x v="105"/>
    <x v="310"/>
    <n v="7.930456488667853E-2"/>
    <x v="2"/>
    <x v="0"/>
  </r>
  <r>
    <x v="105"/>
    <x v="59"/>
    <n v="0.5072253375084429"/>
    <x v="2"/>
    <x v="0"/>
  </r>
  <r>
    <x v="105"/>
    <x v="311"/>
    <n v="0.16326601569656579"/>
    <x v="2"/>
    <x v="0"/>
  </r>
  <r>
    <x v="105"/>
    <x v="255"/>
    <n v="0.52364496435129015"/>
    <x v="3"/>
    <x v="0"/>
  </r>
  <r>
    <x v="105"/>
    <x v="181"/>
    <n v="2.5937225399798036"/>
    <x v="3"/>
    <x v="0"/>
  </r>
  <r>
    <x v="105"/>
    <x v="300"/>
    <n v="3.1127841832091834"/>
    <x v="3"/>
    <x v="0"/>
  </r>
  <r>
    <x v="105"/>
    <x v="301"/>
    <n v="0.34559349731148448"/>
    <x v="3"/>
    <x v="0"/>
  </r>
  <r>
    <x v="105"/>
    <x v="302"/>
    <n v="0.6681153432506981"/>
    <x v="3"/>
    <x v="0"/>
  </r>
  <r>
    <x v="105"/>
    <x v="303"/>
    <n v="1.5442431686693443"/>
    <x v="3"/>
    <x v="0"/>
  </r>
  <r>
    <x v="105"/>
    <x v="274"/>
    <n v="2.105047200301049"/>
    <x v="3"/>
    <x v="0"/>
  </r>
  <r>
    <x v="105"/>
    <x v="304"/>
    <n v="0.35832268427549446"/>
    <x v="3"/>
    <x v="0"/>
  </r>
  <r>
    <x v="105"/>
    <x v="305"/>
    <n v="3.1651624303092452"/>
    <x v="3"/>
    <x v="0"/>
  </r>
  <r>
    <x v="105"/>
    <x v="306"/>
    <n v="0.57173103961240224"/>
    <x v="3"/>
    <x v="0"/>
  </r>
  <r>
    <x v="105"/>
    <x v="307"/>
    <n v="5.4954763910075641"/>
    <x v="3"/>
    <x v="0"/>
  </r>
  <r>
    <x v="105"/>
    <x v="308"/>
    <n v="3.3789600136514184"/>
    <x v="3"/>
    <x v="0"/>
  </r>
  <r>
    <x v="105"/>
    <x v="309"/>
    <n v="3.1336572716345881"/>
    <x v="3"/>
    <x v="0"/>
  </r>
  <r>
    <x v="105"/>
    <x v="310"/>
    <n v="0.16013631501638295"/>
    <x v="3"/>
    <x v="0"/>
  </r>
  <r>
    <x v="105"/>
    <x v="59"/>
    <n v="0.10401395829388445"/>
    <x v="3"/>
    <x v="0"/>
  </r>
  <r>
    <x v="105"/>
    <x v="311"/>
    <n v="0.32850338518387634"/>
    <x v="3"/>
    <x v="0"/>
  </r>
  <r>
    <x v="105"/>
    <x v="255"/>
    <n v="0.8654582123535054"/>
    <x v="4"/>
    <x v="0"/>
  </r>
  <r>
    <x v="105"/>
    <x v="181"/>
    <n v="1.0550778199914601"/>
    <x v="4"/>
    <x v="0"/>
  </r>
  <r>
    <x v="105"/>
    <x v="300"/>
    <n v="1.6681376004091144"/>
    <x v="4"/>
    <x v="0"/>
  </r>
  <r>
    <x v="105"/>
    <x v="301"/>
    <n v="0.71599979873328723"/>
    <x v="4"/>
    <x v="0"/>
  </r>
  <r>
    <x v="105"/>
    <x v="302"/>
    <n v="0.38969919368004635"/>
    <x v="4"/>
    <x v="0"/>
  </r>
  <r>
    <x v="105"/>
    <x v="303"/>
    <n v="0.87125360006602959"/>
    <x v="4"/>
    <x v="0"/>
  </r>
  <r>
    <x v="105"/>
    <x v="274"/>
    <n v="1.1853012714504554"/>
    <x v="4"/>
    <x v="0"/>
  </r>
  <r>
    <x v="105"/>
    <x v="304"/>
    <n v="0.30340085879645035"/>
    <x v="4"/>
    <x v="0"/>
  </r>
  <r>
    <x v="105"/>
    <x v="305"/>
    <n v="1.6933231077996653"/>
    <x v="4"/>
    <x v="0"/>
  </r>
  <r>
    <x v="105"/>
    <x v="306"/>
    <n v="0.39852180965418926"/>
    <x v="4"/>
    <x v="0"/>
  </r>
  <r>
    <x v="105"/>
    <x v="307"/>
    <n v="15.781887812835134"/>
    <x v="4"/>
    <x v="0"/>
  </r>
  <r>
    <x v="105"/>
    <x v="308"/>
    <n v="7.3898833927895371"/>
    <x v="4"/>
    <x v="0"/>
  </r>
  <r>
    <x v="105"/>
    <x v="309"/>
    <n v="7.5649055206009486"/>
    <x v="4"/>
    <x v="0"/>
  </r>
  <r>
    <x v="105"/>
    <x v="310"/>
    <n v="4.3876009098170667E-2"/>
    <x v="4"/>
    <x v="0"/>
  </r>
  <r>
    <x v="105"/>
    <x v="59"/>
    <n v="8.105290397459218E-2"/>
    <x v="4"/>
    <x v="0"/>
  </r>
  <r>
    <x v="105"/>
    <x v="311"/>
    <n v="0.1503831675472376"/>
    <x v="4"/>
    <x v="0"/>
  </r>
  <r>
    <x v="105"/>
    <x v="255"/>
    <n v="1.2053201043414408"/>
    <x v="5"/>
    <x v="0"/>
  </r>
  <r>
    <x v="105"/>
    <x v="181"/>
    <n v="0.95074312285708107"/>
    <x v="5"/>
    <x v="0"/>
  </r>
  <r>
    <x v="105"/>
    <x v="300"/>
    <n v="2.0751281334136089"/>
    <x v="5"/>
    <x v="0"/>
  </r>
  <r>
    <x v="105"/>
    <x v="301"/>
    <n v="0.91691488359432027"/>
    <x v="5"/>
    <x v="0"/>
  </r>
  <r>
    <x v="105"/>
    <x v="302"/>
    <n v="0.43646106467491519"/>
    <x v="5"/>
    <x v="0"/>
  </r>
  <r>
    <x v="105"/>
    <x v="303"/>
    <n v="1.0351131809776988"/>
    <x v="5"/>
    <x v="0"/>
  </r>
  <r>
    <x v="105"/>
    <x v="274"/>
    <n v="1.4994092026882662"/>
    <x v="5"/>
    <x v="0"/>
  </r>
  <r>
    <x v="105"/>
    <x v="304"/>
    <n v="0.14357520654576988"/>
    <x v="5"/>
    <x v="0"/>
  </r>
  <r>
    <x v="105"/>
    <x v="305"/>
    <n v="1.3014876463106404"/>
    <x v="5"/>
    <x v="0"/>
  </r>
  <r>
    <x v="105"/>
    <x v="306"/>
    <n v="0.43164810380419794"/>
    <x v="5"/>
    <x v="0"/>
  </r>
  <r>
    <x v="105"/>
    <x v="307"/>
    <n v="13.426845859636222"/>
    <x v="5"/>
    <x v="0"/>
  </r>
  <r>
    <x v="105"/>
    <x v="308"/>
    <n v="8.3993472581061699"/>
    <x v="5"/>
    <x v="0"/>
  </r>
  <r>
    <x v="105"/>
    <x v="309"/>
    <n v="8.7558587400315915"/>
    <x v="5"/>
    <x v="0"/>
  </r>
  <r>
    <x v="105"/>
    <x v="310"/>
    <n v="1.8908060563534244E-2"/>
    <x v="5"/>
    <x v="0"/>
  </r>
  <r>
    <x v="105"/>
    <x v="59"/>
    <n v="0.11344836338120552"/>
    <x v="5"/>
    <x v="0"/>
  </r>
  <r>
    <x v="105"/>
    <x v="311"/>
    <n v="0.21013157972941038"/>
    <x v="5"/>
    <x v="0"/>
  </r>
  <r>
    <x v="105"/>
    <x v="255"/>
    <n v="0.84709223834837044"/>
    <x v="6"/>
    <x v="0"/>
  </r>
  <r>
    <x v="105"/>
    <x v="181"/>
    <n v="1.1432371545490252"/>
    <x v="6"/>
    <x v="0"/>
  </r>
  <r>
    <x v="105"/>
    <x v="300"/>
    <n v="0.84850147561018541"/>
    <x v="6"/>
    <x v="0"/>
  </r>
  <r>
    <x v="105"/>
    <x v="301"/>
    <n v="0.7905663330246312"/>
    <x v="6"/>
    <x v="0"/>
  </r>
  <r>
    <x v="105"/>
    <x v="302"/>
    <n v="0.4085269123797049"/>
    <x v="6"/>
    <x v="0"/>
  </r>
  <r>
    <x v="105"/>
    <x v="303"/>
    <n v="0.76715916601782908"/>
    <x v="6"/>
    <x v="0"/>
  </r>
  <r>
    <x v="105"/>
    <x v="274"/>
    <n v="2.2367913323285977"/>
    <x v="6"/>
    <x v="0"/>
  </r>
  <r>
    <x v="105"/>
    <x v="304"/>
    <n v="0.87977735868885909"/>
    <x v="6"/>
    <x v="0"/>
  </r>
  <r>
    <x v="105"/>
    <x v="305"/>
    <n v="1.7106406971109342"/>
    <x v="6"/>
    <x v="0"/>
  </r>
  <r>
    <x v="105"/>
    <x v="306"/>
    <n v="0.38205778673138108"/>
    <x v="6"/>
    <x v="0"/>
  </r>
  <r>
    <x v="105"/>
    <x v="307"/>
    <n v="18.573059902979828"/>
    <x v="6"/>
    <x v="0"/>
  </r>
  <r>
    <x v="105"/>
    <x v="308"/>
    <n v="7.427647823266204"/>
    <x v="6"/>
    <x v="0"/>
  </r>
  <r>
    <x v="105"/>
    <x v="309"/>
    <n v="8.5100625538776704"/>
    <x v="6"/>
    <x v="0"/>
  </r>
  <r>
    <x v="105"/>
    <x v="310"/>
    <n v="4.2976468157905401E-2"/>
    <x v="6"/>
    <x v="0"/>
  </r>
  <r>
    <x v="105"/>
    <x v="59"/>
    <n v="0"/>
    <x v="6"/>
    <x v="0"/>
  </r>
  <r>
    <x v="105"/>
    <x v="311"/>
    <n v="0.12170393952034984"/>
    <x v="6"/>
    <x v="0"/>
  </r>
  <r>
    <x v="105"/>
    <x v="255"/>
    <n v="0.71844385515817288"/>
    <x v="7"/>
    <x v="0"/>
  </r>
  <r>
    <x v="105"/>
    <x v="181"/>
    <n v="0.60574417482560694"/>
    <x v="7"/>
    <x v="0"/>
  </r>
  <r>
    <x v="105"/>
    <x v="300"/>
    <n v="1.4623774084850738"/>
    <x v="7"/>
    <x v="0"/>
  </r>
  <r>
    <x v="105"/>
    <x v="301"/>
    <n v="0.55616469064656482"/>
    <x v="7"/>
    <x v="0"/>
  </r>
  <r>
    <x v="105"/>
    <x v="302"/>
    <n v="0.24936225002786389"/>
    <x v="7"/>
    <x v="0"/>
  </r>
  <r>
    <x v="105"/>
    <x v="303"/>
    <n v="0.70244479776454227"/>
    <x v="7"/>
    <x v="0"/>
  </r>
  <r>
    <x v="105"/>
    <x v="274"/>
    <n v="0.69684091323996944"/>
    <x v="7"/>
    <x v="0"/>
  </r>
  <r>
    <x v="105"/>
    <x v="304"/>
    <n v="0.15113446483097642"/>
    <x v="7"/>
    <x v="0"/>
  </r>
  <r>
    <x v="105"/>
    <x v="305"/>
    <n v="2.0631607006918262"/>
    <x v="7"/>
    <x v="0"/>
  </r>
  <r>
    <x v="105"/>
    <x v="306"/>
    <n v="0.40064691886329629"/>
    <x v="7"/>
    <x v="0"/>
  </r>
  <r>
    <x v="105"/>
    <x v="307"/>
    <n v="15.090519209388715"/>
    <x v="7"/>
    <x v="0"/>
  </r>
  <r>
    <x v="105"/>
    <x v="308"/>
    <n v="7.2297070696723393"/>
    <x v="7"/>
    <x v="0"/>
  </r>
  <r>
    <x v="105"/>
    <x v="309"/>
    <n v="5.1710630212281092"/>
    <x v="7"/>
    <x v="0"/>
  </r>
  <r>
    <x v="105"/>
    <x v="310"/>
    <n v="3.1466137279838061E-2"/>
    <x v="7"/>
    <x v="0"/>
  </r>
  <r>
    <x v="105"/>
    <x v="59"/>
    <n v="0.14039623434321771"/>
    <x v="7"/>
    <x v="0"/>
  </r>
  <r>
    <x v="105"/>
    <x v="311"/>
    <n v="0.10175411303935417"/>
    <x v="7"/>
    <x v="0"/>
  </r>
  <r>
    <x v="105"/>
    <x v="255"/>
    <n v="0.65967889100665333"/>
    <x v="8"/>
    <x v="0"/>
  </r>
  <r>
    <x v="105"/>
    <x v="181"/>
    <n v="1.6512278725749969"/>
    <x v="8"/>
    <x v="0"/>
  </r>
  <r>
    <x v="105"/>
    <x v="300"/>
    <n v="2.2892174298289714"/>
    <x v="8"/>
    <x v="0"/>
  </r>
  <r>
    <x v="105"/>
    <x v="301"/>
    <n v="0.59606077078891162"/>
    <x v="8"/>
    <x v="0"/>
  </r>
  <r>
    <x v="105"/>
    <x v="302"/>
    <n v="0.49001177282070296"/>
    <x v="8"/>
    <x v="0"/>
  </r>
  <r>
    <x v="105"/>
    <x v="303"/>
    <n v="0.99251704574919897"/>
    <x v="8"/>
    <x v="0"/>
  </r>
  <r>
    <x v="105"/>
    <x v="274"/>
    <n v="0.32270245447285073"/>
    <x v="8"/>
    <x v="0"/>
  </r>
  <r>
    <x v="105"/>
    <x v="304"/>
    <n v="8.1120576910935396E-2"/>
    <x v="8"/>
    <x v="0"/>
  </r>
  <r>
    <x v="105"/>
    <x v="305"/>
    <n v="1.6492350066633055"/>
    <x v="8"/>
    <x v="0"/>
  </r>
  <r>
    <x v="105"/>
    <x v="306"/>
    <n v="0.36941555757929928"/>
    <x v="8"/>
    <x v="0"/>
  </r>
  <r>
    <x v="105"/>
    <x v="307"/>
    <n v="16.37426148730885"/>
    <x v="8"/>
    <x v="0"/>
  </r>
  <r>
    <x v="105"/>
    <x v="308"/>
    <n v="6.2762700997228231"/>
    <x v="8"/>
    <x v="0"/>
  </r>
  <r>
    <x v="105"/>
    <x v="309"/>
    <n v="8.1443753382403887"/>
    <x v="8"/>
    <x v="0"/>
  </r>
  <r>
    <x v="105"/>
    <x v="310"/>
    <n v="8.994518648701498E-2"/>
    <x v="8"/>
    <x v="0"/>
  </r>
  <r>
    <x v="105"/>
    <x v="59"/>
    <n v="5.0594167398945913E-2"/>
    <x v="8"/>
    <x v="0"/>
  </r>
  <r>
    <x v="105"/>
    <x v="311"/>
    <n v="0.17009816580381407"/>
    <x v="8"/>
    <x v="0"/>
  </r>
  <r>
    <x v="105"/>
    <x v="255"/>
    <n v="0.75812855751162578"/>
    <x v="9"/>
    <x v="0"/>
  </r>
  <r>
    <x v="105"/>
    <x v="181"/>
    <n v="1.7578717295016772"/>
    <x v="9"/>
    <x v="0"/>
  </r>
  <r>
    <x v="105"/>
    <x v="300"/>
    <n v="2.6094534874864874"/>
    <x v="9"/>
    <x v="0"/>
  </r>
  <r>
    <x v="105"/>
    <x v="301"/>
    <n v="0.84082435915849685"/>
    <x v="9"/>
    <x v="0"/>
  </r>
  <r>
    <x v="105"/>
    <x v="302"/>
    <n v="0.40079908446943585"/>
    <x v="9"/>
    <x v="0"/>
  </r>
  <r>
    <x v="105"/>
    <x v="303"/>
    <n v="0.77339869578559473"/>
    <x v="9"/>
    <x v="0"/>
  </r>
  <r>
    <x v="105"/>
    <x v="274"/>
    <n v="0.55499693389545346"/>
    <x v="9"/>
    <x v="0"/>
  </r>
  <r>
    <x v="105"/>
    <x v="304"/>
    <n v="0.10811628582378981"/>
    <x v="9"/>
    <x v="0"/>
  </r>
  <r>
    <x v="105"/>
    <x v="305"/>
    <n v="3.204244079091183"/>
    <x v="9"/>
    <x v="0"/>
  </r>
  <r>
    <x v="105"/>
    <x v="306"/>
    <n v="0.20623782166920276"/>
    <x v="9"/>
    <x v="0"/>
  </r>
  <r>
    <x v="105"/>
    <x v="307"/>
    <n v="13.400093781363495"/>
    <x v="9"/>
    <x v="0"/>
  </r>
  <r>
    <x v="105"/>
    <x v="308"/>
    <n v="4.6293688899102614"/>
    <x v="9"/>
    <x v="0"/>
  </r>
  <r>
    <x v="105"/>
    <x v="309"/>
    <n v="5.815056742742315"/>
    <x v="9"/>
    <x v="0"/>
  </r>
  <r>
    <x v="105"/>
    <x v="310"/>
    <n v="1.3983039633210168E-2"/>
    <x v="9"/>
    <x v="0"/>
  </r>
  <r>
    <x v="105"/>
    <x v="59"/>
    <n v="0"/>
    <x v="9"/>
    <x v="0"/>
  </r>
  <r>
    <x v="105"/>
    <x v="311"/>
    <n v="0.25808558718203367"/>
    <x v="9"/>
    <x v="0"/>
  </r>
  <r>
    <x v="105"/>
    <x v="255"/>
    <n v="0.57527090890932919"/>
    <x v="10"/>
    <x v="0"/>
  </r>
  <r>
    <x v="105"/>
    <x v="181"/>
    <n v="3.7235821673163505"/>
    <x v="10"/>
    <x v="0"/>
  </r>
  <r>
    <x v="105"/>
    <x v="300"/>
    <n v="3.111427722708846"/>
    <x v="10"/>
    <x v="0"/>
  </r>
  <r>
    <x v="105"/>
    <x v="301"/>
    <n v="0.26853171132578069"/>
    <x v="10"/>
    <x v="0"/>
  </r>
  <r>
    <x v="105"/>
    <x v="302"/>
    <n v="0.69039704452595541"/>
    <x v="10"/>
    <x v="0"/>
  </r>
  <r>
    <x v="105"/>
    <x v="303"/>
    <n v="1.2258415058954077"/>
    <x v="10"/>
    <x v="0"/>
  </r>
  <r>
    <x v="105"/>
    <x v="274"/>
    <n v="1.3361827115004681"/>
    <x v="10"/>
    <x v="0"/>
  </r>
  <r>
    <x v="105"/>
    <x v="304"/>
    <n v="0.62945214648390369"/>
    <x v="10"/>
    <x v="0"/>
  </r>
  <r>
    <x v="105"/>
    <x v="305"/>
    <n v="1.7040107147955899"/>
    <x v="10"/>
    <x v="0"/>
  </r>
  <r>
    <x v="105"/>
    <x v="306"/>
    <n v="0.383312468535557"/>
    <x v="10"/>
    <x v="0"/>
  </r>
  <r>
    <x v="105"/>
    <x v="307"/>
    <n v="6.3100203208464265"/>
    <x v="10"/>
    <x v="0"/>
  </r>
  <r>
    <x v="105"/>
    <x v="308"/>
    <n v="3.6764092332474378"/>
    <x v="10"/>
    <x v="0"/>
  </r>
  <r>
    <x v="105"/>
    <x v="309"/>
    <n v="8.8481630604853301"/>
    <x v="10"/>
    <x v="0"/>
  </r>
  <r>
    <x v="105"/>
    <x v="310"/>
    <n v="1.6200405896302128"/>
    <x v="10"/>
    <x v="0"/>
  </r>
  <r>
    <x v="105"/>
    <x v="59"/>
    <n v="0.38567255431569775"/>
    <x v="10"/>
    <x v="0"/>
  </r>
  <r>
    <x v="105"/>
    <x v="311"/>
    <n v="9.0661831798093159E-2"/>
    <x v="10"/>
    <x v="0"/>
  </r>
  <r>
    <x v="105"/>
    <x v="255"/>
    <n v="0.52872902219695217"/>
    <x v="11"/>
    <x v="0"/>
  </r>
  <r>
    <x v="105"/>
    <x v="181"/>
    <n v="1.3073727065633753"/>
    <x v="11"/>
    <x v="0"/>
  </r>
  <r>
    <x v="105"/>
    <x v="300"/>
    <n v="1.9723354558466888"/>
    <x v="11"/>
    <x v="0"/>
  </r>
  <r>
    <x v="105"/>
    <x v="301"/>
    <n v="0.14563721649723352"/>
    <x v="11"/>
    <x v="0"/>
  </r>
  <r>
    <x v="105"/>
    <x v="302"/>
    <n v="0.28749865330750163"/>
    <x v="11"/>
    <x v="0"/>
  </r>
  <r>
    <x v="105"/>
    <x v="303"/>
    <n v="0.41179971792283587"/>
    <x v="11"/>
    <x v="0"/>
  </r>
  <r>
    <x v="105"/>
    <x v="274"/>
    <n v="0.79111574393558992"/>
    <x v="11"/>
    <x v="0"/>
  </r>
  <r>
    <x v="105"/>
    <x v="304"/>
    <n v="0.77607255819863219"/>
    <x v="11"/>
    <x v="0"/>
  </r>
  <r>
    <x v="105"/>
    <x v="305"/>
    <n v="2.400922410123798"/>
    <x v="11"/>
    <x v="0"/>
  </r>
  <r>
    <x v="105"/>
    <x v="306"/>
    <n v="0.36999644281714855"/>
    <x v="11"/>
    <x v="0"/>
  </r>
  <r>
    <x v="105"/>
    <x v="307"/>
    <n v="6.6378806226959233"/>
    <x v="11"/>
    <x v="0"/>
  </r>
  <r>
    <x v="105"/>
    <x v="308"/>
    <n v="4.2972867813483084"/>
    <x v="11"/>
    <x v="0"/>
  </r>
  <r>
    <x v="105"/>
    <x v="309"/>
    <n v="5.5261532369282556"/>
    <x v="11"/>
    <x v="0"/>
  </r>
  <r>
    <x v="105"/>
    <x v="310"/>
    <n v="0.39016390098641557"/>
    <x v="11"/>
    <x v="0"/>
  </r>
  <r>
    <x v="105"/>
    <x v="59"/>
    <n v="8.9899516356316961E-2"/>
    <x v="11"/>
    <x v="0"/>
  </r>
  <r>
    <x v="105"/>
    <x v="311"/>
    <n v="0.32867263179869483"/>
    <x v="11"/>
    <x v="0"/>
  </r>
  <r>
    <x v="105"/>
    <x v="255"/>
    <n v="1.293075554441782"/>
    <x v="12"/>
    <x v="0"/>
  </r>
  <r>
    <x v="105"/>
    <x v="181"/>
    <n v="3.2583310678400785"/>
    <x v="12"/>
    <x v="0"/>
  </r>
  <r>
    <x v="105"/>
    <x v="300"/>
    <n v="4.1008138187011269"/>
    <x v="12"/>
    <x v="0"/>
  </r>
  <r>
    <x v="105"/>
    <x v="301"/>
    <n v="3.3828327301036194"/>
    <x v="12"/>
    <x v="0"/>
  </r>
  <r>
    <x v="105"/>
    <x v="302"/>
    <n v="1.1014849135491853"/>
    <x v="12"/>
    <x v="0"/>
  </r>
  <r>
    <x v="105"/>
    <x v="303"/>
    <n v="1.2905758449015161"/>
    <x v="12"/>
    <x v="0"/>
  </r>
  <r>
    <x v="105"/>
    <x v="274"/>
    <n v="1.7905177529545868"/>
    <x v="12"/>
    <x v="0"/>
  </r>
  <r>
    <x v="105"/>
    <x v="304"/>
    <n v="0.9463416504694907"/>
    <x v="12"/>
    <x v="0"/>
  </r>
  <r>
    <x v="105"/>
    <x v="305"/>
    <n v="3.0568222245780428"/>
    <x v="12"/>
    <x v="0"/>
  </r>
  <r>
    <x v="105"/>
    <x v="306"/>
    <n v="0.74922745785082423"/>
    <x v="12"/>
    <x v="0"/>
  </r>
  <r>
    <x v="105"/>
    <x v="307"/>
    <n v="6.4011916820782222"/>
    <x v="12"/>
    <x v="0"/>
  </r>
  <r>
    <x v="105"/>
    <x v="308"/>
    <n v="3.1760019245945665"/>
    <x v="12"/>
    <x v="0"/>
  </r>
  <r>
    <x v="105"/>
    <x v="309"/>
    <n v="8.3864448717986448"/>
    <x v="12"/>
    <x v="0"/>
  </r>
  <r>
    <x v="105"/>
    <x v="310"/>
    <n v="1.1037023978187763"/>
    <x v="12"/>
    <x v="0"/>
  </r>
  <r>
    <x v="105"/>
    <x v="59"/>
    <n v="0.10885831868897516"/>
    <x v="12"/>
    <x v="0"/>
  </r>
  <r>
    <x v="105"/>
    <x v="311"/>
    <n v="0.41188762360243347"/>
    <x v="12"/>
    <x v="0"/>
  </r>
  <r>
    <x v="105"/>
    <x v="255"/>
    <n v="0.55909022257059537"/>
    <x v="13"/>
    <x v="0"/>
  </r>
  <r>
    <x v="105"/>
    <x v="181"/>
    <n v="2.9165685735395388"/>
    <x v="13"/>
    <x v="0"/>
  </r>
  <r>
    <x v="105"/>
    <x v="300"/>
    <n v="3.844268914904315"/>
    <x v="13"/>
    <x v="0"/>
  </r>
  <r>
    <x v="105"/>
    <x v="301"/>
    <n v="1.0761192028148796"/>
    <x v="13"/>
    <x v="0"/>
  </r>
  <r>
    <x v="105"/>
    <x v="302"/>
    <n v="2.0779030171001684"/>
    <x v="13"/>
    <x v="0"/>
  </r>
  <r>
    <x v="105"/>
    <x v="303"/>
    <n v="2.0439661633857158"/>
    <x v="13"/>
    <x v="0"/>
  </r>
  <r>
    <x v="105"/>
    <x v="274"/>
    <n v="0"/>
    <x v="13"/>
    <x v="0"/>
  </r>
  <r>
    <x v="105"/>
    <x v="304"/>
    <n v="0.21870608818480361"/>
    <x v="13"/>
    <x v="0"/>
  </r>
  <r>
    <x v="105"/>
    <x v="305"/>
    <n v="4.1335611639601604"/>
    <x v="13"/>
    <x v="0"/>
  </r>
  <r>
    <x v="105"/>
    <x v="306"/>
    <n v="0.57224156175875907"/>
    <x v="13"/>
    <x v="0"/>
  </r>
  <r>
    <x v="105"/>
    <x v="307"/>
    <n v="9.9445159625239441"/>
    <x v="13"/>
    <x v="0"/>
  </r>
  <r>
    <x v="105"/>
    <x v="308"/>
    <n v="2.8230247876498091"/>
    <x v="13"/>
    <x v="0"/>
  </r>
  <r>
    <x v="105"/>
    <x v="309"/>
    <n v="5.8481852203817999"/>
    <x v="13"/>
    <x v="0"/>
  </r>
  <r>
    <x v="105"/>
    <x v="310"/>
    <n v="5.8555245929119433E-2"/>
    <x v="13"/>
    <x v="0"/>
  </r>
  <r>
    <x v="105"/>
    <x v="59"/>
    <n v="0.24325247421970064"/>
    <x v="13"/>
    <x v="0"/>
  </r>
  <r>
    <x v="105"/>
    <x v="311"/>
    <n v="0.44415690406388075"/>
    <x v="13"/>
    <x v="0"/>
  </r>
  <r>
    <x v="105"/>
    <x v="255"/>
    <n v="2.8408454413086925"/>
    <x v="14"/>
    <x v="0"/>
  </r>
  <r>
    <x v="105"/>
    <x v="181"/>
    <n v="1.7934633460550187"/>
    <x v="14"/>
    <x v="0"/>
  </r>
  <r>
    <x v="105"/>
    <x v="300"/>
    <n v="1.8191181010225785"/>
    <x v="14"/>
    <x v="0"/>
  </r>
  <r>
    <x v="105"/>
    <x v="301"/>
    <n v="3.8117799299194521"/>
    <x v="14"/>
    <x v="0"/>
  </r>
  <r>
    <x v="105"/>
    <x v="302"/>
    <n v="0.90352840151370684"/>
    <x v="14"/>
    <x v="0"/>
  </r>
  <r>
    <x v="105"/>
    <x v="303"/>
    <n v="1.6022819741405248"/>
    <x v="14"/>
    <x v="0"/>
  </r>
  <r>
    <x v="105"/>
    <x v="274"/>
    <n v="6.1301502520919593"/>
    <x v="14"/>
    <x v="0"/>
  </r>
  <r>
    <x v="105"/>
    <x v="304"/>
    <n v="0.60235226767580419"/>
    <x v="14"/>
    <x v="0"/>
  </r>
  <r>
    <x v="105"/>
    <x v="305"/>
    <n v="5.7533282227038791"/>
    <x v="14"/>
    <x v="0"/>
  </r>
  <r>
    <x v="105"/>
    <x v="306"/>
    <n v="0.67315226506544179"/>
    <x v="14"/>
    <x v="0"/>
  </r>
  <r>
    <x v="105"/>
    <x v="307"/>
    <n v="20.061822410808208"/>
    <x v="14"/>
    <x v="0"/>
  </r>
  <r>
    <x v="105"/>
    <x v="308"/>
    <n v="8.10206557948902"/>
    <x v="14"/>
    <x v="0"/>
  </r>
  <r>
    <x v="105"/>
    <x v="309"/>
    <n v="10.494113151083992"/>
    <x v="14"/>
    <x v="0"/>
  </r>
  <r>
    <x v="105"/>
    <x v="310"/>
    <n v="0.12346350828137603"/>
    <x v="14"/>
    <x v="0"/>
  </r>
  <r>
    <x v="105"/>
    <x v="59"/>
    <n v="0"/>
    <x v="14"/>
    <x v="0"/>
  </r>
  <r>
    <x v="105"/>
    <x v="311"/>
    <n v="0.63228281513795626"/>
    <x v="14"/>
    <x v="0"/>
  </r>
  <r>
    <x v="105"/>
    <x v="255"/>
    <n v="1.1921123574163583"/>
    <x v="15"/>
    <x v="0"/>
  </r>
  <r>
    <x v="105"/>
    <x v="181"/>
    <n v="3.6408645357974225"/>
    <x v="15"/>
    <x v="0"/>
  </r>
  <r>
    <x v="105"/>
    <x v="300"/>
    <n v="10.93652480355574"/>
    <x v="15"/>
    <x v="0"/>
  </r>
  <r>
    <x v="105"/>
    <x v="301"/>
    <n v="0.32952637078961233"/>
    <x v="15"/>
    <x v="0"/>
  </r>
  <r>
    <x v="105"/>
    <x v="302"/>
    <n v="0.31957551638713888"/>
    <x v="15"/>
    <x v="0"/>
  </r>
  <r>
    <x v="105"/>
    <x v="303"/>
    <n v="3.9819492067006776"/>
    <x v="15"/>
    <x v="0"/>
  </r>
  <r>
    <x v="105"/>
    <x v="274"/>
    <n v="1.6095506996001334"/>
    <x v="15"/>
    <x v="0"/>
  </r>
  <r>
    <x v="105"/>
    <x v="304"/>
    <n v="0.38923149720445516"/>
    <x v="15"/>
    <x v="0"/>
  </r>
  <r>
    <x v="105"/>
    <x v="305"/>
    <n v="2.2705170670259878"/>
    <x v="15"/>
    <x v="0"/>
  </r>
  <r>
    <x v="105"/>
    <x v="306"/>
    <n v="0.61228372588759805"/>
    <x v="15"/>
    <x v="0"/>
  </r>
  <r>
    <x v="105"/>
    <x v="307"/>
    <n v="13.044345401101285"/>
    <x v="15"/>
    <x v="0"/>
  </r>
  <r>
    <x v="105"/>
    <x v="308"/>
    <n v="6.6065253278700702"/>
    <x v="15"/>
    <x v="0"/>
  </r>
  <r>
    <x v="105"/>
    <x v="309"/>
    <n v="29.635940761582855"/>
    <x v="15"/>
    <x v="0"/>
  </r>
  <r>
    <x v="105"/>
    <x v="310"/>
    <n v="0.29163657902634676"/>
    <x v="15"/>
    <x v="0"/>
  </r>
  <r>
    <x v="105"/>
    <x v="59"/>
    <n v="0.44013394472480144"/>
    <x v="15"/>
    <x v="0"/>
  </r>
  <r>
    <x v="105"/>
    <x v="311"/>
    <n v="0.39037967271243279"/>
    <x v="15"/>
    <x v="0"/>
  </r>
  <r>
    <x v="105"/>
    <x v="255"/>
    <n v="0.91250264223730437"/>
    <x v="16"/>
    <x v="0"/>
  </r>
  <r>
    <x v="105"/>
    <x v="181"/>
    <n v="4.2765416825957363"/>
    <x v="16"/>
    <x v="0"/>
  </r>
  <r>
    <x v="105"/>
    <x v="300"/>
    <n v="4.4268579940526545"/>
    <x v="16"/>
    <x v="0"/>
  </r>
  <r>
    <x v="105"/>
    <x v="301"/>
    <n v="1.7279005796197482"/>
    <x v="16"/>
    <x v="0"/>
  </r>
  <r>
    <x v="105"/>
    <x v="302"/>
    <n v="0.66057152470298808"/>
    <x v="16"/>
    <x v="0"/>
  </r>
  <r>
    <x v="105"/>
    <x v="303"/>
    <n v="2.5570862220896258"/>
    <x v="16"/>
    <x v="0"/>
  </r>
  <r>
    <x v="105"/>
    <x v="274"/>
    <n v="3.2708245965413361"/>
    <x v="16"/>
    <x v="0"/>
  </r>
  <r>
    <x v="105"/>
    <x v="304"/>
    <n v="0.32149994043051777"/>
    <x v="16"/>
    <x v="0"/>
  </r>
  <r>
    <x v="105"/>
    <x v="305"/>
    <n v="3.6870570950924675"/>
    <x v="16"/>
    <x v="0"/>
  </r>
  <r>
    <x v="105"/>
    <x v="306"/>
    <n v="0.6613318106543945"/>
    <x v="16"/>
    <x v="0"/>
  </r>
  <r>
    <x v="105"/>
    <x v="307"/>
    <n v="8.6240695697240177"/>
    <x v="16"/>
    <x v="0"/>
  </r>
  <r>
    <x v="105"/>
    <x v="308"/>
    <n v="4.4103608055514361"/>
    <x v="16"/>
    <x v="0"/>
  </r>
  <r>
    <x v="105"/>
    <x v="309"/>
    <n v="12.797797762016158"/>
    <x v="16"/>
    <x v="0"/>
  </r>
  <r>
    <x v="105"/>
    <x v="310"/>
    <n v="0.24977786011949266"/>
    <x v="16"/>
    <x v="0"/>
  </r>
  <r>
    <x v="105"/>
    <x v="59"/>
    <n v="9.809283778639083E-2"/>
    <x v="16"/>
    <x v="0"/>
  </r>
  <r>
    <x v="105"/>
    <x v="311"/>
    <n v="0.73165132916879272"/>
    <x v="16"/>
    <x v="0"/>
  </r>
  <r>
    <x v="105"/>
    <x v="255"/>
    <n v="1.2103133571735756"/>
    <x v="0"/>
    <x v="1"/>
  </r>
  <r>
    <x v="105"/>
    <x v="181"/>
    <n v="2.0477649943313789"/>
    <x v="0"/>
    <x v="1"/>
  </r>
  <r>
    <x v="105"/>
    <x v="300"/>
    <n v="2.9240048079954843"/>
    <x v="0"/>
    <x v="1"/>
  </r>
  <r>
    <x v="105"/>
    <x v="301"/>
    <n v="1.2844545763158879"/>
    <x v="0"/>
    <x v="1"/>
  </r>
  <r>
    <x v="105"/>
    <x v="302"/>
    <n v="0.6016368940750314"/>
    <x v="0"/>
    <x v="1"/>
  </r>
  <r>
    <x v="105"/>
    <x v="303"/>
    <n v="1.5607950301495159"/>
    <x v="0"/>
    <x v="1"/>
  </r>
  <r>
    <x v="105"/>
    <x v="274"/>
    <n v="1.2014269540492093"/>
    <x v="0"/>
    <x v="1"/>
  </r>
  <r>
    <x v="105"/>
    <x v="304"/>
    <n v="0.41760205896798497"/>
    <x v="0"/>
    <x v="1"/>
  </r>
  <r>
    <x v="105"/>
    <x v="305"/>
    <n v="3.2373699381693055"/>
    <x v="0"/>
    <x v="1"/>
  </r>
  <r>
    <x v="105"/>
    <x v="306"/>
    <n v="0.57280925584714648"/>
    <x v="0"/>
    <x v="1"/>
  </r>
  <r>
    <x v="105"/>
    <x v="307"/>
    <n v="11.639447191497302"/>
    <x v="0"/>
    <x v="1"/>
  </r>
  <r>
    <x v="105"/>
    <x v="308"/>
    <n v="5.2613435261238015"/>
    <x v="0"/>
    <x v="1"/>
  </r>
  <r>
    <x v="105"/>
    <x v="309"/>
    <n v="7.7103995896104642"/>
    <x v="0"/>
    <x v="1"/>
  </r>
  <r>
    <x v="105"/>
    <x v="310"/>
    <n v="0"/>
    <x v="0"/>
    <x v="1"/>
  </r>
  <r>
    <x v="105"/>
    <x v="59"/>
    <n v="0.70580267349700943"/>
    <x v="0"/>
    <x v="1"/>
  </r>
  <r>
    <x v="105"/>
    <x v="311"/>
    <n v="0.26746908438117872"/>
    <x v="0"/>
    <x v="1"/>
  </r>
  <r>
    <x v="105"/>
    <x v="255"/>
    <n v="1.1886971338714081"/>
    <x v="1"/>
    <x v="1"/>
  </r>
  <r>
    <x v="105"/>
    <x v="181"/>
    <n v="4.6529194507602583"/>
    <x v="1"/>
    <x v="1"/>
  </r>
  <r>
    <x v="105"/>
    <x v="300"/>
    <n v="5.8631622273735617"/>
    <x v="1"/>
    <x v="1"/>
  </r>
  <r>
    <x v="105"/>
    <x v="301"/>
    <n v="1.9342901368804928"/>
    <x v="1"/>
    <x v="1"/>
  </r>
  <r>
    <x v="105"/>
    <x v="302"/>
    <n v="0.6001322168661255"/>
    <x v="1"/>
    <x v="1"/>
  </r>
  <r>
    <x v="105"/>
    <x v="303"/>
    <n v="3.0983360156696964"/>
    <x v="1"/>
    <x v="1"/>
  </r>
  <r>
    <x v="105"/>
    <x v="274"/>
    <n v="2.0800766699955973"/>
    <x v="1"/>
    <x v="1"/>
  </r>
  <r>
    <x v="105"/>
    <x v="304"/>
    <n v="0.81940222496871884"/>
    <x v="1"/>
    <x v="1"/>
  </r>
  <r>
    <x v="105"/>
    <x v="305"/>
    <n v="4.0447421799584049"/>
    <x v="1"/>
    <x v="1"/>
  </r>
  <r>
    <x v="105"/>
    <x v="306"/>
    <n v="0.58198397086015685"/>
    <x v="1"/>
    <x v="1"/>
  </r>
  <r>
    <x v="105"/>
    <x v="307"/>
    <n v="9.245244928767546"/>
    <x v="1"/>
    <x v="1"/>
  </r>
  <r>
    <x v="105"/>
    <x v="308"/>
    <n v="3.1741741793387881"/>
    <x v="1"/>
    <x v="1"/>
  </r>
  <r>
    <x v="105"/>
    <x v="309"/>
    <n v="13.568059226440477"/>
    <x v="1"/>
    <x v="1"/>
  </r>
  <r>
    <x v="105"/>
    <x v="310"/>
    <n v="0"/>
    <x v="1"/>
    <x v="1"/>
  </r>
  <r>
    <x v="105"/>
    <x v="59"/>
    <n v="6.1941984286761169E-2"/>
    <x v="1"/>
    <x v="1"/>
  </r>
  <r>
    <x v="105"/>
    <x v="311"/>
    <n v="0.36222841481840523"/>
    <x v="1"/>
    <x v="1"/>
  </r>
  <r>
    <x v="105"/>
    <x v="255"/>
    <n v="1.6287880831810475"/>
    <x v="2"/>
    <x v="1"/>
  </r>
  <r>
    <x v="105"/>
    <x v="181"/>
    <n v="0.84753539975067782"/>
    <x v="2"/>
    <x v="1"/>
  </r>
  <r>
    <x v="105"/>
    <x v="300"/>
    <n v="1.6951342815451294"/>
    <x v="2"/>
    <x v="1"/>
  </r>
  <r>
    <x v="105"/>
    <x v="301"/>
    <n v="1.5688853215692644"/>
    <x v="2"/>
    <x v="1"/>
  </r>
  <r>
    <x v="105"/>
    <x v="302"/>
    <n v="0.59806830592610871"/>
    <x v="2"/>
    <x v="1"/>
  </r>
  <r>
    <x v="105"/>
    <x v="303"/>
    <n v="1.2117002330792344"/>
    <x v="2"/>
    <x v="1"/>
  </r>
  <r>
    <x v="105"/>
    <x v="274"/>
    <n v="0.98702201445489579"/>
    <x v="2"/>
    <x v="1"/>
  </r>
  <r>
    <x v="105"/>
    <x v="304"/>
    <n v="0.29774298462524945"/>
    <x v="2"/>
    <x v="1"/>
  </r>
  <r>
    <x v="105"/>
    <x v="305"/>
    <n v="3.1838896068034428"/>
    <x v="2"/>
    <x v="1"/>
  </r>
  <r>
    <x v="105"/>
    <x v="306"/>
    <n v="0.59708025027735834"/>
    <x v="2"/>
    <x v="1"/>
  </r>
  <r>
    <x v="105"/>
    <x v="307"/>
    <n v="15.234044034614806"/>
    <x v="2"/>
    <x v="1"/>
  </r>
  <r>
    <x v="105"/>
    <x v="308"/>
    <n v="6.6046345345683095"/>
    <x v="2"/>
    <x v="1"/>
  </r>
  <r>
    <x v="105"/>
    <x v="309"/>
    <n v="6.8127172830879008"/>
    <x v="2"/>
    <x v="1"/>
  </r>
  <r>
    <x v="105"/>
    <x v="310"/>
    <n v="0"/>
    <x v="2"/>
    <x v="1"/>
  </r>
  <r>
    <x v="105"/>
    <x v="59"/>
    <n v="1.1898425187144173"/>
    <x v="2"/>
    <x v="1"/>
  </r>
  <r>
    <x v="105"/>
    <x v="311"/>
    <n v="0.10907479141601994"/>
    <x v="2"/>
    <x v="1"/>
  </r>
  <r>
    <x v="105"/>
    <x v="255"/>
    <n v="0.55605522171248811"/>
    <x v="3"/>
    <x v="1"/>
  </r>
  <r>
    <x v="105"/>
    <x v="181"/>
    <n v="2.4540674692796456"/>
    <x v="3"/>
    <x v="1"/>
  </r>
  <r>
    <x v="105"/>
    <x v="300"/>
    <n v="2.7239942153946095"/>
    <x v="3"/>
    <x v="1"/>
  </r>
  <r>
    <x v="105"/>
    <x v="301"/>
    <n v="0.35581670213011518"/>
    <x v="3"/>
    <x v="1"/>
  </r>
  <r>
    <x v="105"/>
    <x v="302"/>
    <n v="0.48621591750042437"/>
    <x v="3"/>
    <x v="1"/>
  </r>
  <r>
    <x v="105"/>
    <x v="303"/>
    <n v="1.4845446497884631"/>
    <x v="3"/>
    <x v="1"/>
  </r>
  <r>
    <x v="105"/>
    <x v="274"/>
    <n v="0.97095798603869932"/>
    <x v="3"/>
    <x v="1"/>
  </r>
  <r>
    <x v="105"/>
    <x v="304"/>
    <n v="0.4002399665603707"/>
    <x v="3"/>
    <x v="1"/>
  </r>
  <r>
    <x v="105"/>
    <x v="305"/>
    <n v="3.1634211409397883"/>
    <x v="3"/>
    <x v="1"/>
  </r>
  <r>
    <x v="105"/>
    <x v="306"/>
    <n v="0.63480045821906828"/>
    <x v="3"/>
    <x v="1"/>
  </r>
  <r>
    <x v="105"/>
    <x v="307"/>
    <n v="5.8722327126167899"/>
    <x v="3"/>
    <x v="1"/>
  </r>
  <r>
    <x v="105"/>
    <x v="308"/>
    <n v="3.416712204534766"/>
    <x v="3"/>
    <x v="1"/>
  </r>
  <r>
    <x v="105"/>
    <x v="309"/>
    <n v="3.1405787262594469"/>
    <x v="3"/>
    <x v="1"/>
  </r>
  <r>
    <x v="105"/>
    <x v="310"/>
    <n v="0"/>
    <x v="3"/>
    <x v="1"/>
  </r>
  <r>
    <x v="105"/>
    <x v="59"/>
    <n v="0.12647680628645916"/>
    <x v="3"/>
    <x v="1"/>
  </r>
  <r>
    <x v="105"/>
    <x v="311"/>
    <n v="0.3625025780179888"/>
    <x v="3"/>
    <x v="1"/>
  </r>
  <r>
    <x v="105"/>
    <x v="255"/>
    <n v="0.92100686602692505"/>
    <x v="4"/>
    <x v="1"/>
  </r>
  <r>
    <x v="105"/>
    <x v="181"/>
    <n v="1.458975868438473"/>
    <x v="4"/>
    <x v="1"/>
  </r>
  <r>
    <x v="105"/>
    <x v="300"/>
    <n v="1.9576880645144368"/>
    <x v="4"/>
    <x v="1"/>
  </r>
  <r>
    <x v="105"/>
    <x v="301"/>
    <n v="0.57345876821199293"/>
    <x v="4"/>
    <x v="1"/>
  </r>
  <r>
    <x v="105"/>
    <x v="302"/>
    <n v="0.64349201381351306"/>
    <x v="4"/>
    <x v="1"/>
  </r>
  <r>
    <x v="105"/>
    <x v="303"/>
    <n v="1.2046478563473195"/>
    <x v="4"/>
    <x v="1"/>
  </r>
  <r>
    <x v="105"/>
    <x v="274"/>
    <n v="0.53376868776670339"/>
    <x v="4"/>
    <x v="1"/>
  </r>
  <r>
    <x v="105"/>
    <x v="304"/>
    <n v="0.31585740967625947"/>
    <x v="4"/>
    <x v="1"/>
  </r>
  <r>
    <x v="105"/>
    <x v="305"/>
    <n v="2.4243184361824026"/>
    <x v="4"/>
    <x v="1"/>
  </r>
  <r>
    <x v="105"/>
    <x v="306"/>
    <n v="0.4406360457618525"/>
    <x v="4"/>
    <x v="1"/>
  </r>
  <r>
    <x v="105"/>
    <x v="307"/>
    <n v="15.222687481414866"/>
    <x v="4"/>
    <x v="1"/>
  </r>
  <r>
    <x v="105"/>
    <x v="308"/>
    <n v="6.8784465749503809"/>
    <x v="4"/>
    <x v="1"/>
  </r>
  <r>
    <x v="105"/>
    <x v="309"/>
    <n v="8.775475610690405"/>
    <x v="4"/>
    <x v="1"/>
  </r>
  <r>
    <x v="105"/>
    <x v="310"/>
    <n v="0"/>
    <x v="4"/>
    <x v="1"/>
  </r>
  <r>
    <x v="105"/>
    <x v="59"/>
    <n v="0.40191865476963573"/>
    <x v="4"/>
    <x v="1"/>
  </r>
  <r>
    <x v="105"/>
    <x v="311"/>
    <n v="0.16305157595204059"/>
    <x v="4"/>
    <x v="1"/>
  </r>
  <r>
    <x v="105"/>
    <x v="255"/>
    <n v="0.99113954900862711"/>
    <x v="5"/>
    <x v="1"/>
  </r>
  <r>
    <x v="105"/>
    <x v="181"/>
    <n v="1.6128496753440611"/>
    <x v="5"/>
    <x v="1"/>
  </r>
  <r>
    <x v="105"/>
    <x v="300"/>
    <n v="3.0527817503474091"/>
    <x v="5"/>
    <x v="1"/>
  </r>
  <r>
    <x v="105"/>
    <x v="301"/>
    <n v="0.75858038241216985"/>
    <x v="5"/>
    <x v="1"/>
  </r>
  <r>
    <x v="105"/>
    <x v="302"/>
    <n v="0.70194157308553418"/>
    <x v="5"/>
    <x v="1"/>
  </r>
  <r>
    <x v="105"/>
    <x v="303"/>
    <n v="1.9276305064758203"/>
    <x v="5"/>
    <x v="1"/>
  </r>
  <r>
    <x v="105"/>
    <x v="274"/>
    <n v="0.83256387635410856"/>
    <x v="5"/>
    <x v="1"/>
  </r>
  <r>
    <x v="105"/>
    <x v="304"/>
    <n v="0.70671429280609754"/>
    <x v="5"/>
    <x v="1"/>
  </r>
  <r>
    <x v="105"/>
    <x v="305"/>
    <n v="2.8819732104144182"/>
    <x v="5"/>
    <x v="1"/>
  </r>
  <r>
    <x v="105"/>
    <x v="306"/>
    <n v="0.30147362654567278"/>
    <x v="5"/>
    <x v="1"/>
  </r>
  <r>
    <x v="105"/>
    <x v="307"/>
    <n v="14.019452191397763"/>
    <x v="5"/>
    <x v="1"/>
  </r>
  <r>
    <x v="105"/>
    <x v="308"/>
    <n v="6.087998561085767"/>
    <x v="5"/>
    <x v="1"/>
  </r>
  <r>
    <x v="105"/>
    <x v="309"/>
    <n v="10.595493239541906"/>
    <x v="5"/>
    <x v="1"/>
  </r>
  <r>
    <x v="105"/>
    <x v="310"/>
    <n v="0"/>
    <x v="5"/>
    <x v="1"/>
  </r>
  <r>
    <x v="105"/>
    <x v="59"/>
    <n v="2.3293154014703256E-2"/>
    <x v="5"/>
    <x v="1"/>
  </r>
  <r>
    <x v="105"/>
    <x v="311"/>
    <n v="0.21851196861412117"/>
    <x v="5"/>
    <x v="1"/>
  </r>
  <r>
    <x v="105"/>
    <x v="255"/>
    <n v="1.1770869821397763"/>
    <x v="6"/>
    <x v="1"/>
  </r>
  <r>
    <x v="105"/>
    <x v="181"/>
    <n v="1.591476136490247"/>
    <x v="6"/>
    <x v="1"/>
  </r>
  <r>
    <x v="105"/>
    <x v="300"/>
    <n v="1.302760360655034"/>
    <x v="6"/>
    <x v="1"/>
  </r>
  <r>
    <x v="105"/>
    <x v="301"/>
    <n v="0.39671912361931744"/>
    <x v="6"/>
    <x v="1"/>
  </r>
  <r>
    <x v="105"/>
    <x v="302"/>
    <n v="0.90606543590671862"/>
    <x v="6"/>
    <x v="1"/>
  </r>
  <r>
    <x v="105"/>
    <x v="303"/>
    <n v="0.78470006133917836"/>
    <x v="6"/>
    <x v="1"/>
  </r>
  <r>
    <x v="105"/>
    <x v="274"/>
    <n v="0.60341066407536548"/>
    <x v="6"/>
    <x v="1"/>
  </r>
  <r>
    <x v="105"/>
    <x v="304"/>
    <n v="0.32394902309074708"/>
    <x v="6"/>
    <x v="1"/>
  </r>
  <r>
    <x v="105"/>
    <x v="305"/>
    <n v="3.0059683980383278"/>
    <x v="6"/>
    <x v="1"/>
  </r>
  <r>
    <x v="105"/>
    <x v="306"/>
    <n v="0.62796472272162429"/>
    <x v="6"/>
    <x v="1"/>
  </r>
  <r>
    <x v="105"/>
    <x v="307"/>
    <n v="16.046667327112857"/>
    <x v="6"/>
    <x v="1"/>
  </r>
  <r>
    <x v="105"/>
    <x v="308"/>
    <n v="8.8656871818895713"/>
    <x v="6"/>
    <x v="1"/>
  </r>
  <r>
    <x v="105"/>
    <x v="309"/>
    <n v="10.113039783638126"/>
    <x v="6"/>
    <x v="1"/>
  </r>
  <r>
    <x v="105"/>
    <x v="310"/>
    <n v="0"/>
    <x v="6"/>
    <x v="1"/>
  </r>
  <r>
    <x v="105"/>
    <x v="59"/>
    <n v="0.88176696589462789"/>
    <x v="6"/>
    <x v="1"/>
  </r>
  <r>
    <x v="105"/>
    <x v="311"/>
    <n v="0.13331165834223171"/>
    <x v="6"/>
    <x v="1"/>
  </r>
  <r>
    <x v="105"/>
    <x v="255"/>
    <n v="0.7890470890622806"/>
    <x v="7"/>
    <x v="1"/>
  </r>
  <r>
    <x v="105"/>
    <x v="181"/>
    <n v="0.98827561932909891"/>
    <x v="7"/>
    <x v="1"/>
  </r>
  <r>
    <x v="105"/>
    <x v="300"/>
    <n v="1.4496972161339341"/>
    <x v="7"/>
    <x v="1"/>
  </r>
  <r>
    <x v="105"/>
    <x v="301"/>
    <n v="0.72464211047595495"/>
    <x v="7"/>
    <x v="1"/>
  </r>
  <r>
    <x v="105"/>
    <x v="302"/>
    <n v="0.54526647752041135"/>
    <x v="7"/>
    <x v="1"/>
  </r>
  <r>
    <x v="105"/>
    <x v="303"/>
    <n v="0.89380451244741699"/>
    <x v="7"/>
    <x v="1"/>
  </r>
  <r>
    <x v="105"/>
    <x v="274"/>
    <n v="0.51494714510497919"/>
    <x v="7"/>
    <x v="1"/>
  </r>
  <r>
    <x v="105"/>
    <x v="304"/>
    <n v="0.15132595017814465"/>
    <x v="7"/>
    <x v="1"/>
  </r>
  <r>
    <x v="105"/>
    <x v="305"/>
    <n v="1.668513130785148"/>
    <x v="7"/>
    <x v="1"/>
  </r>
  <r>
    <x v="105"/>
    <x v="306"/>
    <n v="0.43718726078779457"/>
    <x v="7"/>
    <x v="1"/>
  </r>
  <r>
    <x v="105"/>
    <x v="307"/>
    <n v="14.404782309754127"/>
    <x v="7"/>
    <x v="1"/>
  </r>
  <r>
    <x v="105"/>
    <x v="308"/>
    <n v="6.6205894213748691"/>
    <x v="7"/>
    <x v="1"/>
  </r>
  <r>
    <x v="105"/>
    <x v="309"/>
    <n v="6.8852151818505876"/>
    <x v="7"/>
    <x v="1"/>
  </r>
  <r>
    <x v="105"/>
    <x v="310"/>
    <n v="0"/>
    <x v="7"/>
    <x v="1"/>
  </r>
  <r>
    <x v="105"/>
    <x v="59"/>
    <n v="2.9242150899313226E-2"/>
    <x v="7"/>
    <x v="1"/>
  </r>
  <r>
    <x v="105"/>
    <x v="311"/>
    <n v="0.13670111192768372"/>
    <x v="7"/>
    <x v="1"/>
  </r>
  <r>
    <x v="105"/>
    <x v="255"/>
    <n v="0.8280240740382121"/>
    <x v="8"/>
    <x v="1"/>
  </r>
  <r>
    <x v="105"/>
    <x v="181"/>
    <n v="1.752797565013394"/>
    <x v="8"/>
    <x v="1"/>
  </r>
  <r>
    <x v="105"/>
    <x v="300"/>
    <n v="2.146152273365459"/>
    <x v="8"/>
    <x v="1"/>
  </r>
  <r>
    <x v="105"/>
    <x v="301"/>
    <n v="0.40260056066411581"/>
    <x v="8"/>
    <x v="1"/>
  </r>
  <r>
    <x v="105"/>
    <x v="302"/>
    <n v="0.51767728591198192"/>
    <x v="8"/>
    <x v="1"/>
  </r>
  <r>
    <x v="105"/>
    <x v="303"/>
    <n v="1.2937396495979536"/>
    <x v="8"/>
    <x v="1"/>
  </r>
  <r>
    <x v="105"/>
    <x v="274"/>
    <n v="0.27987669661592196"/>
    <x v="8"/>
    <x v="1"/>
  </r>
  <r>
    <x v="105"/>
    <x v="304"/>
    <n v="0.18990040704399513"/>
    <x v="8"/>
    <x v="1"/>
  </r>
  <r>
    <x v="105"/>
    <x v="305"/>
    <n v="2.4720818356724057"/>
    <x v="8"/>
    <x v="1"/>
  </r>
  <r>
    <x v="105"/>
    <x v="306"/>
    <n v="0.41712585935859064"/>
    <x v="8"/>
    <x v="1"/>
  </r>
  <r>
    <x v="105"/>
    <x v="307"/>
    <n v="16.478054467795374"/>
    <x v="8"/>
    <x v="1"/>
  </r>
  <r>
    <x v="105"/>
    <x v="308"/>
    <n v="6.3542649288106787"/>
    <x v="8"/>
    <x v="1"/>
  </r>
  <r>
    <x v="105"/>
    <x v="309"/>
    <n v="8.4799585677696694"/>
    <x v="8"/>
    <x v="1"/>
  </r>
  <r>
    <x v="105"/>
    <x v="310"/>
    <n v="0"/>
    <x v="8"/>
    <x v="1"/>
  </r>
  <r>
    <x v="105"/>
    <x v="59"/>
    <n v="0.7407816720679048"/>
    <x v="8"/>
    <x v="1"/>
  </r>
  <r>
    <x v="105"/>
    <x v="311"/>
    <n v="0.17108529092996838"/>
    <x v="8"/>
    <x v="1"/>
  </r>
  <r>
    <x v="105"/>
    <x v="255"/>
    <n v="0.52840798953693657"/>
    <x v="9"/>
    <x v="1"/>
  </r>
  <r>
    <x v="105"/>
    <x v="181"/>
    <n v="1.8234084286921803"/>
    <x v="9"/>
    <x v="1"/>
  </r>
  <r>
    <x v="105"/>
    <x v="300"/>
    <n v="2.7981808763801248"/>
    <x v="9"/>
    <x v="1"/>
  </r>
  <r>
    <x v="105"/>
    <x v="301"/>
    <n v="1.4661325120670656"/>
    <x v="9"/>
    <x v="1"/>
  </r>
  <r>
    <x v="105"/>
    <x v="302"/>
    <n v="0.36110962529775503"/>
    <x v="9"/>
    <x v="1"/>
  </r>
  <r>
    <x v="105"/>
    <x v="303"/>
    <n v="0.70053168552730871"/>
    <x v="9"/>
    <x v="1"/>
  </r>
  <r>
    <x v="105"/>
    <x v="274"/>
    <n v="0.4244951213016393"/>
    <x v="9"/>
    <x v="1"/>
  </r>
  <r>
    <x v="105"/>
    <x v="304"/>
    <n v="0.22253506996807856"/>
    <x v="9"/>
    <x v="1"/>
  </r>
  <r>
    <x v="105"/>
    <x v="305"/>
    <n v="2.4370784703871555"/>
    <x v="9"/>
    <x v="1"/>
  </r>
  <r>
    <x v="105"/>
    <x v="306"/>
    <n v="0.23539445661465247"/>
    <x v="9"/>
    <x v="1"/>
  </r>
  <r>
    <x v="105"/>
    <x v="307"/>
    <n v="11.220830063870967"/>
    <x v="9"/>
    <x v="1"/>
  </r>
  <r>
    <x v="105"/>
    <x v="308"/>
    <n v="4.7369648823107813"/>
    <x v="9"/>
    <x v="1"/>
  </r>
  <r>
    <x v="105"/>
    <x v="309"/>
    <n v="5.1441839494318966"/>
    <x v="9"/>
    <x v="1"/>
  </r>
  <r>
    <x v="105"/>
    <x v="310"/>
    <n v="0"/>
    <x v="9"/>
    <x v="1"/>
  </r>
  <r>
    <x v="105"/>
    <x v="59"/>
    <n v="0.31187396667059208"/>
    <x v="9"/>
    <x v="1"/>
  </r>
  <r>
    <x v="105"/>
    <x v="311"/>
    <n v="0.32427312263718339"/>
    <x v="9"/>
    <x v="1"/>
  </r>
  <r>
    <x v="105"/>
    <x v="255"/>
    <n v="0.49602636722819266"/>
    <x v="10"/>
    <x v="1"/>
  </r>
  <r>
    <x v="105"/>
    <x v="181"/>
    <n v="3.1611209886055245"/>
    <x v="10"/>
    <x v="1"/>
  </r>
  <r>
    <x v="105"/>
    <x v="300"/>
    <n v="5.2102300004074964"/>
    <x v="10"/>
    <x v="1"/>
  </r>
  <r>
    <x v="105"/>
    <x v="301"/>
    <n v="0.27278918343554248"/>
    <x v="10"/>
    <x v="1"/>
  </r>
  <r>
    <x v="105"/>
    <x v="302"/>
    <n v="0.74074814064703143"/>
    <x v="10"/>
    <x v="1"/>
  </r>
  <r>
    <x v="105"/>
    <x v="303"/>
    <n v="1.2300831794562932"/>
    <x v="10"/>
    <x v="1"/>
  </r>
  <r>
    <x v="105"/>
    <x v="274"/>
    <n v="1.1028032621253898"/>
    <x v="10"/>
    <x v="1"/>
  </r>
  <r>
    <x v="105"/>
    <x v="304"/>
    <n v="0.34541722378804418"/>
    <x v="10"/>
    <x v="1"/>
  </r>
  <r>
    <x v="105"/>
    <x v="305"/>
    <n v="2.2153722468081383"/>
    <x v="10"/>
    <x v="1"/>
  </r>
  <r>
    <x v="105"/>
    <x v="306"/>
    <n v="0.30837981675569304"/>
    <x v="10"/>
    <x v="1"/>
  </r>
  <r>
    <x v="105"/>
    <x v="307"/>
    <n v="7.793343189382945"/>
    <x v="10"/>
    <x v="1"/>
  </r>
  <r>
    <x v="105"/>
    <x v="308"/>
    <n v="3.3858483493217411"/>
    <x v="10"/>
    <x v="1"/>
  </r>
  <r>
    <x v="105"/>
    <x v="309"/>
    <n v="8.2996705854420032"/>
    <x v="10"/>
    <x v="1"/>
  </r>
  <r>
    <x v="105"/>
    <x v="310"/>
    <n v="0"/>
    <x v="10"/>
    <x v="1"/>
  </r>
  <r>
    <x v="105"/>
    <x v="59"/>
    <n v="0.44922323763848304"/>
    <x v="10"/>
    <x v="1"/>
  </r>
  <r>
    <x v="105"/>
    <x v="311"/>
    <n v="0.31322650869156704"/>
    <x v="10"/>
    <x v="1"/>
  </r>
  <r>
    <x v="105"/>
    <x v="255"/>
    <n v="0.82717624928633982"/>
    <x v="11"/>
    <x v="1"/>
  </r>
  <r>
    <x v="105"/>
    <x v="181"/>
    <n v="1.4265630672870213"/>
    <x v="11"/>
    <x v="1"/>
  </r>
  <r>
    <x v="105"/>
    <x v="300"/>
    <n v="1.6531548343519562"/>
    <x v="11"/>
    <x v="1"/>
  </r>
  <r>
    <x v="105"/>
    <x v="301"/>
    <n v="0.48852093213710263"/>
    <x v="11"/>
    <x v="1"/>
  </r>
  <r>
    <x v="105"/>
    <x v="302"/>
    <n v="0.27993825285430629"/>
    <x v="11"/>
    <x v="1"/>
  </r>
  <r>
    <x v="105"/>
    <x v="303"/>
    <n v="0.74450590057694432"/>
    <x v="11"/>
    <x v="1"/>
  </r>
  <r>
    <x v="105"/>
    <x v="274"/>
    <n v="1.1866331029007693"/>
    <x v="11"/>
    <x v="1"/>
  </r>
  <r>
    <x v="105"/>
    <x v="304"/>
    <n v="0.42454044876688846"/>
    <x v="11"/>
    <x v="1"/>
  </r>
  <r>
    <x v="105"/>
    <x v="305"/>
    <n v="4.1533482335665619"/>
    <x v="11"/>
    <x v="1"/>
  </r>
  <r>
    <x v="105"/>
    <x v="306"/>
    <n v="0.30928732975792356"/>
    <x v="11"/>
    <x v="1"/>
  </r>
  <r>
    <x v="105"/>
    <x v="307"/>
    <n v="8.7089036299314788"/>
    <x v="11"/>
    <x v="1"/>
  </r>
  <r>
    <x v="105"/>
    <x v="308"/>
    <n v="5.0180996219041152"/>
    <x v="11"/>
    <x v="1"/>
  </r>
  <r>
    <x v="105"/>
    <x v="309"/>
    <n v="9.3878594766594627"/>
    <x v="11"/>
    <x v="1"/>
  </r>
  <r>
    <x v="105"/>
    <x v="310"/>
    <n v="0"/>
    <x v="11"/>
    <x v="1"/>
  </r>
  <r>
    <x v="105"/>
    <x v="59"/>
    <n v="2.8888921703023773"/>
    <x v="11"/>
    <x v="1"/>
  </r>
  <r>
    <x v="105"/>
    <x v="311"/>
    <n v="0.22377410439828566"/>
    <x v="11"/>
    <x v="1"/>
  </r>
  <r>
    <x v="105"/>
    <x v="255"/>
    <n v="1.40464939319437"/>
    <x v="12"/>
    <x v="1"/>
  </r>
  <r>
    <x v="105"/>
    <x v="181"/>
    <n v="2.8797625924125123"/>
    <x v="12"/>
    <x v="1"/>
  </r>
  <r>
    <x v="105"/>
    <x v="300"/>
    <n v="4.0349125908084291"/>
    <x v="12"/>
    <x v="1"/>
  </r>
  <r>
    <x v="105"/>
    <x v="301"/>
    <n v="2.6784374323445923"/>
    <x v="12"/>
    <x v="1"/>
  </r>
  <r>
    <x v="105"/>
    <x v="302"/>
    <n v="0.44213381037897226"/>
    <x v="12"/>
    <x v="1"/>
  </r>
  <r>
    <x v="105"/>
    <x v="303"/>
    <n v="1.228739971501484"/>
    <x v="12"/>
    <x v="1"/>
  </r>
  <r>
    <x v="105"/>
    <x v="274"/>
    <n v="0.48142973059719835"/>
    <x v="12"/>
    <x v="1"/>
  </r>
  <r>
    <x v="105"/>
    <x v="304"/>
    <n v="0.47855365688194207"/>
    <x v="12"/>
    <x v="1"/>
  </r>
  <r>
    <x v="105"/>
    <x v="305"/>
    <n v="2.5160955757867201"/>
    <x v="12"/>
    <x v="1"/>
  </r>
  <r>
    <x v="105"/>
    <x v="306"/>
    <n v="0.42390825629207823"/>
    <x v="12"/>
    <x v="1"/>
  </r>
  <r>
    <x v="105"/>
    <x v="307"/>
    <n v="6.5820197440465966"/>
    <x v="12"/>
    <x v="1"/>
  </r>
  <r>
    <x v="105"/>
    <x v="308"/>
    <n v="3.7156371467441929"/>
    <x v="12"/>
    <x v="1"/>
  </r>
  <r>
    <x v="105"/>
    <x v="309"/>
    <n v="7.7677749181733331"/>
    <x v="12"/>
    <x v="1"/>
  </r>
  <r>
    <x v="105"/>
    <x v="310"/>
    <n v="0"/>
    <x v="12"/>
    <x v="1"/>
  </r>
  <r>
    <x v="105"/>
    <x v="59"/>
    <n v="0.39389705230679833"/>
    <x v="12"/>
    <x v="1"/>
  </r>
  <r>
    <x v="105"/>
    <x v="311"/>
    <n v="0.52888494689892196"/>
    <x v="12"/>
    <x v="1"/>
  </r>
  <r>
    <x v="105"/>
    <x v="255"/>
    <n v="0.68959354341792656"/>
    <x v="13"/>
    <x v="1"/>
  </r>
  <r>
    <x v="105"/>
    <x v="181"/>
    <n v="3.3735546351946897"/>
    <x v="13"/>
    <x v="1"/>
  </r>
  <r>
    <x v="105"/>
    <x v="300"/>
    <n v="2.2310038687230382"/>
    <x v="13"/>
    <x v="1"/>
  </r>
  <r>
    <x v="105"/>
    <x v="301"/>
    <n v="0.37176268126713102"/>
    <x v="13"/>
    <x v="1"/>
  </r>
  <r>
    <x v="105"/>
    <x v="302"/>
    <n v="1.7016153626712598"/>
    <x v="13"/>
    <x v="1"/>
  </r>
  <r>
    <x v="105"/>
    <x v="303"/>
    <n v="1.464526028441925"/>
    <x v="13"/>
    <x v="1"/>
  </r>
  <r>
    <x v="105"/>
    <x v="274"/>
    <n v="3.2319903808036505"/>
    <x v="13"/>
    <x v="1"/>
  </r>
  <r>
    <x v="105"/>
    <x v="304"/>
    <n v="0.4193186481870575"/>
    <x v="13"/>
    <x v="1"/>
  </r>
  <r>
    <x v="105"/>
    <x v="305"/>
    <n v="3.4684291000179575"/>
    <x v="13"/>
    <x v="1"/>
  </r>
  <r>
    <x v="105"/>
    <x v="306"/>
    <n v="0.85632385846121328"/>
    <x v="13"/>
    <x v="1"/>
  </r>
  <r>
    <x v="105"/>
    <x v="307"/>
    <n v="9.1061295930826436"/>
    <x v="13"/>
    <x v="1"/>
  </r>
  <r>
    <x v="105"/>
    <x v="308"/>
    <n v="3.8673571320382849"/>
    <x v="13"/>
    <x v="1"/>
  </r>
  <r>
    <x v="105"/>
    <x v="309"/>
    <n v="5.3706077877749907"/>
    <x v="13"/>
    <x v="1"/>
  </r>
  <r>
    <x v="105"/>
    <x v="310"/>
    <n v="0"/>
    <x v="13"/>
    <x v="1"/>
  </r>
  <r>
    <x v="105"/>
    <x v="59"/>
    <n v="3.8129505770987816E-2"/>
    <x v="13"/>
    <x v="1"/>
  </r>
  <r>
    <x v="105"/>
    <x v="311"/>
    <n v="2.1505041254837129"/>
    <x v="13"/>
    <x v="1"/>
  </r>
  <r>
    <x v="105"/>
    <x v="255"/>
    <n v="2.3796013891679375"/>
    <x v="14"/>
    <x v="1"/>
  </r>
  <r>
    <x v="105"/>
    <x v="181"/>
    <n v="1.5941551562059886"/>
    <x v="14"/>
    <x v="1"/>
  </r>
  <r>
    <x v="105"/>
    <x v="300"/>
    <n v="2.4209058818563052"/>
    <x v="14"/>
    <x v="1"/>
  </r>
  <r>
    <x v="105"/>
    <x v="301"/>
    <n v="3.4375911866847964"/>
    <x v="14"/>
    <x v="1"/>
  </r>
  <r>
    <x v="105"/>
    <x v="302"/>
    <n v="1.15731884153384"/>
    <x v="14"/>
    <x v="1"/>
  </r>
  <r>
    <x v="105"/>
    <x v="303"/>
    <n v="1.3120289493473787"/>
    <x v="14"/>
    <x v="1"/>
  </r>
  <r>
    <x v="105"/>
    <x v="274"/>
    <n v="1.7917558492271271"/>
    <x v="14"/>
    <x v="1"/>
  </r>
  <r>
    <x v="105"/>
    <x v="304"/>
    <n v="0.79939062969354291"/>
    <x v="14"/>
    <x v="1"/>
  </r>
  <r>
    <x v="105"/>
    <x v="305"/>
    <n v="5.0598994851071746"/>
    <x v="14"/>
    <x v="1"/>
  </r>
  <r>
    <x v="105"/>
    <x v="306"/>
    <n v="0.90803796726101793"/>
    <x v="14"/>
    <x v="1"/>
  </r>
  <r>
    <x v="105"/>
    <x v="307"/>
    <n v="17.664907171395072"/>
    <x v="14"/>
    <x v="1"/>
  </r>
  <r>
    <x v="105"/>
    <x v="308"/>
    <n v="9.2590133425888226"/>
    <x v="14"/>
    <x v="1"/>
  </r>
  <r>
    <x v="105"/>
    <x v="309"/>
    <n v="13.580322411239727"/>
    <x v="14"/>
    <x v="1"/>
  </r>
  <r>
    <x v="105"/>
    <x v="310"/>
    <n v="0"/>
    <x v="14"/>
    <x v="1"/>
  </r>
  <r>
    <x v="105"/>
    <x v="59"/>
    <n v="0"/>
    <x v="14"/>
    <x v="1"/>
  </r>
  <r>
    <x v="105"/>
    <x v="311"/>
    <n v="0.14367354736720916"/>
    <x v="14"/>
    <x v="1"/>
  </r>
  <r>
    <x v="105"/>
    <x v="255"/>
    <n v="1.1442956903932269"/>
    <x v="15"/>
    <x v="1"/>
  </r>
  <r>
    <x v="105"/>
    <x v="181"/>
    <n v="3.2196934636731029"/>
    <x v="15"/>
    <x v="1"/>
  </r>
  <r>
    <x v="105"/>
    <x v="300"/>
    <n v="11.273799658524181"/>
    <x v="15"/>
    <x v="1"/>
  </r>
  <r>
    <x v="105"/>
    <x v="301"/>
    <n v="0.49844009079368362"/>
    <x v="15"/>
    <x v="1"/>
  </r>
  <r>
    <x v="105"/>
    <x v="302"/>
    <n v="0.56193564376103178"/>
    <x v="15"/>
    <x v="1"/>
  </r>
  <r>
    <x v="105"/>
    <x v="303"/>
    <n v="2.8763777510458231"/>
    <x v="15"/>
    <x v="1"/>
  </r>
  <r>
    <x v="105"/>
    <x v="274"/>
    <n v="0.98735584864226422"/>
    <x v="15"/>
    <x v="1"/>
  </r>
  <r>
    <x v="105"/>
    <x v="304"/>
    <n v="0.18064484819210563"/>
    <x v="15"/>
    <x v="1"/>
  </r>
  <r>
    <x v="105"/>
    <x v="305"/>
    <n v="1.5154271974873772"/>
    <x v="15"/>
    <x v="1"/>
  </r>
  <r>
    <x v="105"/>
    <x v="306"/>
    <n v="0.45780293689458051"/>
    <x v="15"/>
    <x v="1"/>
  </r>
  <r>
    <x v="105"/>
    <x v="307"/>
    <n v="11.329792551635244"/>
    <x v="15"/>
    <x v="1"/>
  </r>
  <r>
    <x v="105"/>
    <x v="308"/>
    <n v="6.8232303716917437"/>
    <x v="15"/>
    <x v="1"/>
  </r>
  <r>
    <x v="105"/>
    <x v="309"/>
    <n v="24.044948502986824"/>
    <x v="15"/>
    <x v="1"/>
  </r>
  <r>
    <x v="105"/>
    <x v="310"/>
    <n v="0"/>
    <x v="15"/>
    <x v="1"/>
  </r>
  <r>
    <x v="105"/>
    <x v="59"/>
    <n v="0.28572998835306679"/>
    <x v="15"/>
    <x v="1"/>
  </r>
  <r>
    <x v="105"/>
    <x v="311"/>
    <n v="0.38192575109859933"/>
    <x v="15"/>
    <x v="1"/>
  </r>
  <r>
    <x v="105"/>
    <x v="255"/>
    <n v="1.7270356935260818"/>
    <x v="16"/>
    <x v="1"/>
  </r>
  <r>
    <x v="105"/>
    <x v="181"/>
    <n v="3.742712872957592"/>
    <x v="16"/>
    <x v="1"/>
  </r>
  <r>
    <x v="105"/>
    <x v="300"/>
    <n v="4.8781618297733926"/>
    <x v="16"/>
    <x v="1"/>
  </r>
  <r>
    <x v="105"/>
    <x v="301"/>
    <n v="2.4664832689934681"/>
    <x v="16"/>
    <x v="1"/>
  </r>
  <r>
    <x v="105"/>
    <x v="302"/>
    <n v="1.1606171185141503"/>
    <x v="16"/>
    <x v="1"/>
  </r>
  <r>
    <x v="105"/>
    <x v="303"/>
    <n v="2.3925391589427987"/>
    <x v="16"/>
    <x v="1"/>
  </r>
  <r>
    <x v="105"/>
    <x v="274"/>
    <n v="4.6797977994923032"/>
    <x v="16"/>
    <x v="1"/>
  </r>
  <r>
    <x v="105"/>
    <x v="304"/>
    <n v="0.83845997214446955"/>
    <x v="16"/>
    <x v="1"/>
  </r>
  <r>
    <x v="105"/>
    <x v="305"/>
    <n v="3.6385776906941594"/>
    <x v="16"/>
    <x v="1"/>
  </r>
  <r>
    <x v="105"/>
    <x v="306"/>
    <n v="0.72171584461864302"/>
    <x v="16"/>
    <x v="1"/>
  </r>
  <r>
    <x v="105"/>
    <x v="307"/>
    <n v="7.9669889921135217"/>
    <x v="16"/>
    <x v="1"/>
  </r>
  <r>
    <x v="105"/>
    <x v="308"/>
    <n v="4.9766376829643821"/>
    <x v="16"/>
    <x v="1"/>
  </r>
  <r>
    <x v="105"/>
    <x v="309"/>
    <n v="11.716593263450843"/>
    <x v="16"/>
    <x v="1"/>
  </r>
  <r>
    <x v="105"/>
    <x v="310"/>
    <n v="0"/>
    <x v="16"/>
    <x v="1"/>
  </r>
  <r>
    <x v="105"/>
    <x v="59"/>
    <n v="1.4178939113410114"/>
    <x v="16"/>
    <x v="1"/>
  </r>
  <r>
    <x v="105"/>
    <x v="311"/>
    <n v="0.27161250919680541"/>
    <x v="16"/>
    <x v="1"/>
  </r>
  <r>
    <x v="106"/>
    <x v="312"/>
    <n v="0.65454545454545454"/>
    <x v="0"/>
    <x v="0"/>
  </r>
  <r>
    <x v="106"/>
    <x v="313"/>
    <n v="1.2818181818181817"/>
    <x v="0"/>
    <x v="0"/>
  </r>
  <r>
    <x v="106"/>
    <x v="314"/>
    <n v="7.8090909090909095"/>
    <x v="0"/>
    <x v="0"/>
  </r>
  <r>
    <x v="106"/>
    <x v="241"/>
    <n v="71.390909090909091"/>
    <x v="0"/>
    <x v="0"/>
  </r>
  <r>
    <x v="106"/>
    <x v="315"/>
    <n v="62.290909090909089"/>
    <x v="0"/>
    <x v="0"/>
  </r>
  <r>
    <x v="106"/>
    <x v="316"/>
    <n v="13.918181818181818"/>
    <x v="0"/>
    <x v="0"/>
  </r>
  <r>
    <x v="106"/>
    <x v="239"/>
    <n v="27.418181818181818"/>
    <x v="0"/>
    <x v="0"/>
  </r>
  <r>
    <x v="106"/>
    <x v="317"/>
    <n v="6.9727272727272727"/>
    <x v="0"/>
    <x v="0"/>
  </r>
  <r>
    <x v="106"/>
    <x v="60"/>
    <n v="2.8909090909090911"/>
    <x v="0"/>
    <x v="0"/>
  </r>
  <r>
    <x v="106"/>
    <x v="318"/>
    <n v="4.4636363636363638"/>
    <x v="0"/>
    <x v="0"/>
  </r>
  <r>
    <x v="106"/>
    <x v="319"/>
    <n v="19.354545454545455"/>
    <x v="0"/>
    <x v="0"/>
  </r>
  <r>
    <x v="106"/>
    <x v="320"/>
    <n v="4.836363636363636"/>
    <x v="0"/>
    <x v="0"/>
  </r>
  <r>
    <x v="106"/>
    <x v="187"/>
    <n v="0.25454545454545452"/>
    <x v="0"/>
    <x v="0"/>
  </r>
  <r>
    <x v="106"/>
    <x v="321"/>
    <n v="4.3272727272727272"/>
    <x v="0"/>
    <x v="0"/>
  </r>
  <r>
    <x v="106"/>
    <x v="322"/>
    <n v="10.527272727272727"/>
    <x v="0"/>
    <x v="0"/>
  </r>
  <r>
    <x v="106"/>
    <x v="323"/>
    <n v="1.1454545454545455"/>
    <x v="0"/>
    <x v="0"/>
  </r>
  <r>
    <x v="106"/>
    <x v="324"/>
    <n v="31.654545454545456"/>
    <x v="0"/>
    <x v="0"/>
  </r>
  <r>
    <x v="106"/>
    <x v="325"/>
    <n v="1.4545454545454546"/>
    <x v="0"/>
    <x v="0"/>
  </r>
  <r>
    <x v="106"/>
    <x v="326"/>
    <n v="1.1181818181818182"/>
    <x v="0"/>
    <x v="0"/>
  </r>
  <r>
    <x v="106"/>
    <x v="327"/>
    <n v="0.50909090909090904"/>
    <x v="0"/>
    <x v="0"/>
  </r>
  <r>
    <x v="106"/>
    <x v="328"/>
    <n v="2.5090909090909093"/>
    <x v="0"/>
    <x v="0"/>
  </r>
  <r>
    <x v="106"/>
    <x v="4"/>
    <n v="3.1818181818181817"/>
    <x v="0"/>
    <x v="0"/>
  </r>
  <r>
    <x v="106"/>
    <x v="312"/>
    <n v="0.87859424920127793"/>
    <x v="1"/>
    <x v="0"/>
  </r>
  <r>
    <x v="106"/>
    <x v="313"/>
    <n v="3.2747603833865813"/>
    <x v="1"/>
    <x v="0"/>
  </r>
  <r>
    <x v="106"/>
    <x v="314"/>
    <n v="15.05591054313099"/>
    <x v="1"/>
    <x v="0"/>
  </r>
  <r>
    <x v="106"/>
    <x v="241"/>
    <n v="44.64856230031949"/>
    <x v="1"/>
    <x v="0"/>
  </r>
  <r>
    <x v="106"/>
    <x v="315"/>
    <n v="54.512779552715656"/>
    <x v="1"/>
    <x v="0"/>
  </r>
  <r>
    <x v="106"/>
    <x v="316"/>
    <n v="7.2683706070287544"/>
    <x v="1"/>
    <x v="0"/>
  </r>
  <r>
    <x v="106"/>
    <x v="239"/>
    <n v="36.142172523961662"/>
    <x v="1"/>
    <x v="0"/>
  </r>
  <r>
    <x v="106"/>
    <x v="317"/>
    <n v="5.8706070287539935"/>
    <x v="1"/>
    <x v="0"/>
  </r>
  <r>
    <x v="106"/>
    <x v="60"/>
    <n v="2.9552715654952078"/>
    <x v="1"/>
    <x v="0"/>
  </r>
  <r>
    <x v="106"/>
    <x v="318"/>
    <n v="10.982428115015974"/>
    <x v="1"/>
    <x v="0"/>
  </r>
  <r>
    <x v="106"/>
    <x v="319"/>
    <n v="20.327476038338659"/>
    <x v="1"/>
    <x v="0"/>
  </r>
  <r>
    <x v="106"/>
    <x v="320"/>
    <n v="9.0255591054313093"/>
    <x v="1"/>
    <x v="0"/>
  </r>
  <r>
    <x v="106"/>
    <x v="187"/>
    <n v="0.19968051118210864"/>
    <x v="1"/>
    <x v="0"/>
  </r>
  <r>
    <x v="106"/>
    <x v="321"/>
    <n v="2.6757188498402558"/>
    <x v="1"/>
    <x v="0"/>
  </r>
  <r>
    <x v="106"/>
    <x v="322"/>
    <n v="17.212460063897762"/>
    <x v="1"/>
    <x v="0"/>
  </r>
  <r>
    <x v="106"/>
    <x v="323"/>
    <n v="1.5974440894568691"/>
    <x v="1"/>
    <x v="0"/>
  </r>
  <r>
    <x v="106"/>
    <x v="324"/>
    <n v="37.699680511182109"/>
    <x v="1"/>
    <x v="0"/>
  </r>
  <r>
    <x v="106"/>
    <x v="325"/>
    <n v="0.5591054313099042"/>
    <x v="1"/>
    <x v="0"/>
  </r>
  <r>
    <x v="106"/>
    <x v="326"/>
    <n v="1.0782747603833867"/>
    <x v="1"/>
    <x v="0"/>
  </r>
  <r>
    <x v="106"/>
    <x v="327"/>
    <n v="0.35942492012779553"/>
    <x v="1"/>
    <x v="0"/>
  </r>
  <r>
    <x v="106"/>
    <x v="328"/>
    <n v="3.8338658146964857"/>
    <x v="1"/>
    <x v="0"/>
  </r>
  <r>
    <x v="106"/>
    <x v="4"/>
    <n v="1.9968051118210863"/>
    <x v="1"/>
    <x v="0"/>
  </r>
  <r>
    <x v="106"/>
    <x v="312"/>
    <n v="0.15451970126191089"/>
    <x v="2"/>
    <x v="0"/>
  </r>
  <r>
    <x v="106"/>
    <x v="313"/>
    <n v="0.46355910378573267"/>
    <x v="2"/>
    <x v="0"/>
  </r>
  <r>
    <x v="106"/>
    <x v="314"/>
    <n v="6.3868143188256505"/>
    <x v="2"/>
    <x v="0"/>
  </r>
  <r>
    <x v="106"/>
    <x v="241"/>
    <n v="89.054854493947985"/>
    <x v="2"/>
    <x v="0"/>
  </r>
  <r>
    <x v="106"/>
    <x v="315"/>
    <n v="63.662116919907291"/>
    <x v="2"/>
    <x v="0"/>
  </r>
  <r>
    <x v="106"/>
    <x v="316"/>
    <n v="27.633273242338397"/>
    <x v="2"/>
    <x v="0"/>
  </r>
  <r>
    <x v="106"/>
    <x v="239"/>
    <n v="10.661859387071852"/>
    <x v="2"/>
    <x v="0"/>
  </r>
  <r>
    <x v="106"/>
    <x v="317"/>
    <n v="2.0860159670357969"/>
    <x v="2"/>
    <x v="0"/>
  </r>
  <r>
    <x v="106"/>
    <x v="60"/>
    <n v="3.1676538758691732"/>
    <x v="2"/>
    <x v="0"/>
  </r>
  <r>
    <x v="106"/>
    <x v="318"/>
    <n v="1.4679371619881534"/>
    <x v="2"/>
    <x v="0"/>
  </r>
  <r>
    <x v="106"/>
    <x v="319"/>
    <n v="21.066185938707186"/>
    <x v="2"/>
    <x v="0"/>
  </r>
  <r>
    <x v="106"/>
    <x v="320"/>
    <n v="2.6010816379088335"/>
    <x v="2"/>
    <x v="0"/>
  </r>
  <r>
    <x v="106"/>
    <x v="187"/>
    <n v="0.23177955189286634"/>
    <x v="2"/>
    <x v="0"/>
  </r>
  <r>
    <x v="106"/>
    <x v="321"/>
    <n v="7.2624259593098124"/>
    <x v="2"/>
    <x v="0"/>
  </r>
  <r>
    <x v="106"/>
    <x v="322"/>
    <n v="7.7259850630955444"/>
    <x v="2"/>
    <x v="0"/>
  </r>
  <r>
    <x v="106"/>
    <x v="323"/>
    <n v="0.77259850630955451"/>
    <x v="2"/>
    <x v="0"/>
  </r>
  <r>
    <x v="106"/>
    <x v="324"/>
    <n v="32.397630697913982"/>
    <x v="2"/>
    <x v="0"/>
  </r>
  <r>
    <x v="106"/>
    <x v="325"/>
    <n v="1.9572495493175379"/>
    <x v="2"/>
    <x v="0"/>
  </r>
  <r>
    <x v="106"/>
    <x v="326"/>
    <n v="0.87561164048416174"/>
    <x v="2"/>
    <x v="0"/>
  </r>
  <r>
    <x v="106"/>
    <x v="327"/>
    <n v="0.25753283543651817"/>
    <x v="2"/>
    <x v="0"/>
  </r>
  <r>
    <x v="106"/>
    <x v="328"/>
    <n v="2.5238217872778779"/>
    <x v="2"/>
    <x v="0"/>
  </r>
  <r>
    <x v="106"/>
    <x v="4"/>
    <n v="1.8542364151429307"/>
    <x v="2"/>
    <x v="0"/>
  </r>
  <r>
    <x v="106"/>
    <x v="312"/>
    <n v="0.41637751561415681"/>
    <x v="3"/>
    <x v="0"/>
  </r>
  <r>
    <x v="106"/>
    <x v="313"/>
    <n v="0.62456627342123527"/>
    <x v="3"/>
    <x v="0"/>
  </r>
  <r>
    <x v="106"/>
    <x v="314"/>
    <n v="4.3719639139486466"/>
    <x v="3"/>
    <x v="0"/>
  </r>
  <r>
    <x v="106"/>
    <x v="241"/>
    <n v="78.764746703678"/>
    <x v="3"/>
    <x v="0"/>
  </r>
  <r>
    <x v="106"/>
    <x v="315"/>
    <n v="62.942401110340043"/>
    <x v="3"/>
    <x v="0"/>
  </r>
  <r>
    <x v="106"/>
    <x v="316"/>
    <n v="4.2331714087439281"/>
    <x v="3"/>
    <x v="0"/>
  </r>
  <r>
    <x v="106"/>
    <x v="239"/>
    <n v="57.182512144344209"/>
    <x v="3"/>
    <x v="0"/>
  </r>
  <r>
    <x v="106"/>
    <x v="317"/>
    <n v="20.124913254684248"/>
    <x v="3"/>
    <x v="0"/>
  </r>
  <r>
    <x v="106"/>
    <x v="60"/>
    <n v="4.0249826509368498"/>
    <x v="3"/>
    <x v="0"/>
  </r>
  <r>
    <x v="106"/>
    <x v="318"/>
    <n v="3.8861901457321304"/>
    <x v="3"/>
    <x v="0"/>
  </r>
  <r>
    <x v="106"/>
    <x v="319"/>
    <n v="12.560721721027065"/>
    <x v="3"/>
    <x v="0"/>
  </r>
  <r>
    <x v="106"/>
    <x v="320"/>
    <n v="2.7064538514920193"/>
    <x v="3"/>
    <x v="0"/>
  </r>
  <r>
    <x v="106"/>
    <x v="187"/>
    <n v="0.4857737682165163"/>
    <x v="3"/>
    <x v="0"/>
  </r>
  <r>
    <x v="106"/>
    <x v="321"/>
    <n v="2.6370575988896601"/>
    <x v="3"/>
    <x v="0"/>
  </r>
  <r>
    <x v="106"/>
    <x v="322"/>
    <n v="6.9396252602359469"/>
    <x v="3"/>
    <x v="0"/>
  </r>
  <r>
    <x v="106"/>
    <x v="323"/>
    <n v="0.55517002081887579"/>
    <x v="3"/>
    <x v="0"/>
  </r>
  <r>
    <x v="106"/>
    <x v="324"/>
    <n v="7.5641915336571826"/>
    <x v="3"/>
    <x v="0"/>
  </r>
  <r>
    <x v="106"/>
    <x v="325"/>
    <n v="1.6655100624566272"/>
    <x v="3"/>
    <x v="0"/>
  </r>
  <r>
    <x v="106"/>
    <x v="326"/>
    <n v="0.83275503122831362"/>
    <x v="3"/>
    <x v="0"/>
  </r>
  <r>
    <x v="106"/>
    <x v="327"/>
    <n v="0.69396252602359476"/>
    <x v="3"/>
    <x v="0"/>
  </r>
  <r>
    <x v="106"/>
    <x v="328"/>
    <n v="2.775850104094379"/>
    <x v="3"/>
    <x v="0"/>
  </r>
  <r>
    <x v="106"/>
    <x v="4"/>
    <n v="4.3025676613462869"/>
    <x v="3"/>
    <x v="0"/>
  </r>
  <r>
    <x v="106"/>
    <x v="312"/>
    <n v="0.7155635062611807"/>
    <x v="4"/>
    <x v="0"/>
  </r>
  <r>
    <x v="106"/>
    <x v="313"/>
    <n v="0.44722719141323791"/>
    <x v="4"/>
    <x v="0"/>
  </r>
  <r>
    <x v="106"/>
    <x v="314"/>
    <n v="3.8461538461538463"/>
    <x v="4"/>
    <x v="0"/>
  </r>
  <r>
    <x v="106"/>
    <x v="241"/>
    <n v="78.890876565295173"/>
    <x v="4"/>
    <x v="0"/>
  </r>
  <r>
    <x v="106"/>
    <x v="315"/>
    <n v="67.53130590339893"/>
    <x v="4"/>
    <x v="0"/>
  </r>
  <r>
    <x v="106"/>
    <x v="316"/>
    <n v="5.9928443649373886"/>
    <x v="4"/>
    <x v="0"/>
  </r>
  <r>
    <x v="106"/>
    <x v="239"/>
    <n v="20.572450805008945"/>
    <x v="4"/>
    <x v="0"/>
  </r>
  <r>
    <x v="106"/>
    <x v="317"/>
    <n v="8.8550983899821105"/>
    <x v="4"/>
    <x v="0"/>
  </r>
  <r>
    <x v="106"/>
    <x v="60"/>
    <n v="1.2522361359570662"/>
    <x v="4"/>
    <x v="0"/>
  </r>
  <r>
    <x v="106"/>
    <x v="318"/>
    <n v="1.3416815742397137"/>
    <x v="4"/>
    <x v="0"/>
  </r>
  <r>
    <x v="106"/>
    <x v="319"/>
    <n v="24.0608228980322"/>
    <x v="4"/>
    <x v="0"/>
  </r>
  <r>
    <x v="106"/>
    <x v="320"/>
    <n v="2.9516994633273703"/>
    <x v="4"/>
    <x v="0"/>
  </r>
  <r>
    <x v="106"/>
    <x v="187"/>
    <n v="0.17889087656529518"/>
    <x v="4"/>
    <x v="0"/>
  </r>
  <r>
    <x v="106"/>
    <x v="321"/>
    <n v="1.3416815742397137"/>
    <x v="4"/>
    <x v="0"/>
  </r>
  <r>
    <x v="106"/>
    <x v="322"/>
    <n v="10.733452593917709"/>
    <x v="4"/>
    <x v="0"/>
  </r>
  <r>
    <x v="106"/>
    <x v="323"/>
    <n v="2.7728085867620753"/>
    <x v="4"/>
    <x v="0"/>
  </r>
  <r>
    <x v="106"/>
    <x v="324"/>
    <n v="39.355992844364934"/>
    <x v="4"/>
    <x v="0"/>
  </r>
  <r>
    <x v="106"/>
    <x v="325"/>
    <n v="1.6100178890876566"/>
    <x v="4"/>
    <x v="0"/>
  </r>
  <r>
    <x v="106"/>
    <x v="326"/>
    <n v="0.53667262969588547"/>
    <x v="4"/>
    <x v="0"/>
  </r>
  <r>
    <x v="106"/>
    <x v="327"/>
    <n v="0.89445438282647582"/>
    <x v="4"/>
    <x v="0"/>
  </r>
  <r>
    <x v="106"/>
    <x v="328"/>
    <n v="0.53667262969588547"/>
    <x v="4"/>
    <x v="0"/>
  </r>
  <r>
    <x v="106"/>
    <x v="4"/>
    <n v="4.3828264758497317"/>
    <x v="4"/>
    <x v="0"/>
  </r>
  <r>
    <x v="106"/>
    <x v="312"/>
    <n v="0.36101083032490977"/>
    <x v="5"/>
    <x v="0"/>
  </r>
  <r>
    <x v="106"/>
    <x v="313"/>
    <n v="0"/>
    <x v="5"/>
    <x v="0"/>
  </r>
  <r>
    <x v="106"/>
    <x v="314"/>
    <n v="4.3321299638989172"/>
    <x v="5"/>
    <x v="0"/>
  </r>
  <r>
    <x v="106"/>
    <x v="241"/>
    <n v="86.642599277978334"/>
    <x v="5"/>
    <x v="0"/>
  </r>
  <r>
    <x v="106"/>
    <x v="315"/>
    <n v="47.292418772563174"/>
    <x v="5"/>
    <x v="0"/>
  </r>
  <r>
    <x v="106"/>
    <x v="316"/>
    <n v="3.9711191335740073"/>
    <x v="5"/>
    <x v="0"/>
  </r>
  <r>
    <x v="106"/>
    <x v="239"/>
    <n v="27.797833935018051"/>
    <x v="5"/>
    <x v="0"/>
  </r>
  <r>
    <x v="106"/>
    <x v="317"/>
    <n v="10.469314079422382"/>
    <x v="5"/>
    <x v="0"/>
  </r>
  <r>
    <x v="106"/>
    <x v="60"/>
    <n v="0"/>
    <x v="5"/>
    <x v="0"/>
  </r>
  <r>
    <x v="106"/>
    <x v="318"/>
    <n v="1.4440433212996391"/>
    <x v="5"/>
    <x v="0"/>
  </r>
  <r>
    <x v="106"/>
    <x v="319"/>
    <n v="27.797833935018051"/>
    <x v="5"/>
    <x v="0"/>
  </r>
  <r>
    <x v="106"/>
    <x v="320"/>
    <n v="3.6101083032490973"/>
    <x v="5"/>
    <x v="0"/>
  </r>
  <r>
    <x v="106"/>
    <x v="187"/>
    <n v="0.72202166064981954"/>
    <x v="5"/>
    <x v="0"/>
  </r>
  <r>
    <x v="106"/>
    <x v="321"/>
    <n v="3.2490974729241877"/>
    <x v="5"/>
    <x v="0"/>
  </r>
  <r>
    <x v="106"/>
    <x v="322"/>
    <n v="13.35740072202166"/>
    <x v="5"/>
    <x v="0"/>
  </r>
  <r>
    <x v="106"/>
    <x v="323"/>
    <n v="3.6101083032490973"/>
    <x v="5"/>
    <x v="0"/>
  </r>
  <r>
    <x v="106"/>
    <x v="324"/>
    <n v="47.292418772563174"/>
    <x v="5"/>
    <x v="0"/>
  </r>
  <r>
    <x v="106"/>
    <x v="325"/>
    <n v="2.1660649819494586"/>
    <x v="5"/>
    <x v="0"/>
  </r>
  <r>
    <x v="106"/>
    <x v="326"/>
    <n v="0"/>
    <x v="5"/>
    <x v="0"/>
  </r>
  <r>
    <x v="106"/>
    <x v="327"/>
    <n v="2.1660649819494586"/>
    <x v="5"/>
    <x v="0"/>
  </r>
  <r>
    <x v="106"/>
    <x v="328"/>
    <n v="0.72202166064981954"/>
    <x v="5"/>
    <x v="0"/>
  </r>
  <r>
    <x v="106"/>
    <x v="4"/>
    <n v="1.4440433212996391"/>
    <x v="5"/>
    <x v="0"/>
  </r>
  <r>
    <x v="106"/>
    <x v="312"/>
    <n v="0.88105726872246692"/>
    <x v="6"/>
    <x v="0"/>
  </r>
  <r>
    <x v="106"/>
    <x v="313"/>
    <n v="0.44052863436123346"/>
    <x v="6"/>
    <x v="0"/>
  </r>
  <r>
    <x v="106"/>
    <x v="314"/>
    <n v="5.7268722466960353"/>
    <x v="6"/>
    <x v="0"/>
  </r>
  <r>
    <x v="106"/>
    <x v="241"/>
    <n v="71.806167400881051"/>
    <x v="6"/>
    <x v="0"/>
  </r>
  <r>
    <x v="106"/>
    <x v="315"/>
    <n v="79.295154185022028"/>
    <x v="6"/>
    <x v="0"/>
  </r>
  <r>
    <x v="106"/>
    <x v="316"/>
    <n v="7.929515418502203"/>
    <x v="6"/>
    <x v="0"/>
  </r>
  <r>
    <x v="106"/>
    <x v="239"/>
    <n v="15.859030837004406"/>
    <x v="6"/>
    <x v="0"/>
  </r>
  <r>
    <x v="106"/>
    <x v="317"/>
    <n v="10.572687224669604"/>
    <x v="6"/>
    <x v="0"/>
  </r>
  <r>
    <x v="106"/>
    <x v="60"/>
    <n v="2.2026431718061672"/>
    <x v="6"/>
    <x v="0"/>
  </r>
  <r>
    <x v="106"/>
    <x v="318"/>
    <n v="0.44052863436123346"/>
    <x v="6"/>
    <x v="0"/>
  </r>
  <r>
    <x v="106"/>
    <x v="319"/>
    <n v="19.823788546255507"/>
    <x v="6"/>
    <x v="0"/>
  </r>
  <r>
    <x v="106"/>
    <x v="320"/>
    <n v="3.0837004405286343"/>
    <x v="6"/>
    <x v="0"/>
  </r>
  <r>
    <x v="106"/>
    <x v="187"/>
    <n v="0"/>
    <x v="6"/>
    <x v="0"/>
  </r>
  <r>
    <x v="106"/>
    <x v="321"/>
    <n v="0.44052863436123346"/>
    <x v="6"/>
    <x v="0"/>
  </r>
  <r>
    <x v="106"/>
    <x v="322"/>
    <n v="10.572687224669604"/>
    <x v="6"/>
    <x v="0"/>
  </r>
  <r>
    <x v="106"/>
    <x v="323"/>
    <n v="3.0837004405286343"/>
    <x v="6"/>
    <x v="0"/>
  </r>
  <r>
    <x v="106"/>
    <x v="324"/>
    <n v="36.563876651982376"/>
    <x v="6"/>
    <x v="0"/>
  </r>
  <r>
    <x v="106"/>
    <x v="325"/>
    <n v="1.7621145374449338"/>
    <x v="6"/>
    <x v="0"/>
  </r>
  <r>
    <x v="106"/>
    <x v="326"/>
    <n v="0.44052863436123346"/>
    <x v="6"/>
    <x v="0"/>
  </r>
  <r>
    <x v="106"/>
    <x v="327"/>
    <n v="0.44052863436123346"/>
    <x v="6"/>
    <x v="0"/>
  </r>
  <r>
    <x v="106"/>
    <x v="328"/>
    <n v="0.44052863436123346"/>
    <x v="6"/>
    <x v="0"/>
  </r>
  <r>
    <x v="106"/>
    <x v="4"/>
    <n v="4.4052863436123344"/>
    <x v="6"/>
    <x v="0"/>
  </r>
  <r>
    <x v="106"/>
    <x v="312"/>
    <n v="0.91185410334346506"/>
    <x v="7"/>
    <x v="0"/>
  </r>
  <r>
    <x v="106"/>
    <x v="313"/>
    <n v="0.91185410334346506"/>
    <x v="7"/>
    <x v="0"/>
  </r>
  <r>
    <x v="106"/>
    <x v="314"/>
    <n v="4.2553191489361701"/>
    <x v="7"/>
    <x v="0"/>
  </r>
  <r>
    <x v="106"/>
    <x v="241"/>
    <n v="77.507598784194528"/>
    <x v="7"/>
    <x v="0"/>
  </r>
  <r>
    <x v="106"/>
    <x v="315"/>
    <n v="75.075987841945292"/>
    <x v="7"/>
    <x v="0"/>
  </r>
  <r>
    <x v="106"/>
    <x v="316"/>
    <n v="6.0790273556231007"/>
    <x v="7"/>
    <x v="0"/>
  </r>
  <r>
    <x v="106"/>
    <x v="239"/>
    <n v="15.19756838905775"/>
    <x v="7"/>
    <x v="0"/>
  </r>
  <r>
    <x v="106"/>
    <x v="317"/>
    <n v="6.9908814589665651"/>
    <x v="7"/>
    <x v="0"/>
  </r>
  <r>
    <x v="106"/>
    <x v="60"/>
    <n v="0.91185410334346506"/>
    <x v="7"/>
    <x v="0"/>
  </r>
  <r>
    <x v="106"/>
    <x v="318"/>
    <n v="1.8237082066869301"/>
    <x v="7"/>
    <x v="0"/>
  </r>
  <r>
    <x v="106"/>
    <x v="319"/>
    <n v="22.492401215805472"/>
    <x v="7"/>
    <x v="0"/>
  </r>
  <r>
    <x v="106"/>
    <x v="320"/>
    <n v="2.1276595744680851"/>
    <x v="7"/>
    <x v="0"/>
  </r>
  <r>
    <x v="106"/>
    <x v="187"/>
    <n v="0"/>
    <x v="7"/>
    <x v="0"/>
  </r>
  <r>
    <x v="106"/>
    <x v="321"/>
    <n v="0.60790273556231"/>
    <x v="7"/>
    <x v="0"/>
  </r>
  <r>
    <x v="106"/>
    <x v="322"/>
    <n v="7.598784194528875"/>
    <x v="7"/>
    <x v="0"/>
  </r>
  <r>
    <x v="106"/>
    <x v="323"/>
    <n v="3.6474164133738602"/>
    <x v="7"/>
    <x v="0"/>
  </r>
  <r>
    <x v="106"/>
    <x v="324"/>
    <n v="45.288753799392097"/>
    <x v="7"/>
    <x v="0"/>
  </r>
  <r>
    <x v="106"/>
    <x v="325"/>
    <n v="1.8237082066869301"/>
    <x v="7"/>
    <x v="0"/>
  </r>
  <r>
    <x v="106"/>
    <x v="326"/>
    <n v="0"/>
    <x v="7"/>
    <x v="0"/>
  </r>
  <r>
    <x v="106"/>
    <x v="327"/>
    <n v="0.60790273556231"/>
    <x v="7"/>
    <x v="0"/>
  </r>
  <r>
    <x v="106"/>
    <x v="328"/>
    <n v="0.60790273556231"/>
    <x v="7"/>
    <x v="0"/>
  </r>
  <r>
    <x v="106"/>
    <x v="4"/>
    <n v="3.9513677811550152"/>
    <x v="7"/>
    <x v="0"/>
  </r>
  <r>
    <x v="106"/>
    <x v="312"/>
    <n v="0.70175438596491224"/>
    <x v="8"/>
    <x v="0"/>
  </r>
  <r>
    <x v="106"/>
    <x v="313"/>
    <n v="0.35087719298245612"/>
    <x v="8"/>
    <x v="0"/>
  </r>
  <r>
    <x v="106"/>
    <x v="314"/>
    <n v="1.4035087719298245"/>
    <x v="8"/>
    <x v="0"/>
  </r>
  <r>
    <x v="106"/>
    <x v="241"/>
    <n v="78.596491228070178"/>
    <x v="8"/>
    <x v="0"/>
  </r>
  <r>
    <x v="106"/>
    <x v="315"/>
    <n v="69.122807017543863"/>
    <x v="8"/>
    <x v="0"/>
  </r>
  <r>
    <x v="106"/>
    <x v="316"/>
    <n v="6.3157894736842106"/>
    <x v="8"/>
    <x v="0"/>
  </r>
  <r>
    <x v="106"/>
    <x v="239"/>
    <n v="23.508771929824562"/>
    <x v="8"/>
    <x v="0"/>
  </r>
  <r>
    <x v="106"/>
    <x v="317"/>
    <n v="8.0701754385964914"/>
    <x v="8"/>
    <x v="0"/>
  </r>
  <r>
    <x v="106"/>
    <x v="60"/>
    <n v="2.1052631578947367"/>
    <x v="8"/>
    <x v="0"/>
  </r>
  <r>
    <x v="106"/>
    <x v="318"/>
    <n v="1.4035087719298245"/>
    <x v="8"/>
    <x v="0"/>
  </r>
  <r>
    <x v="106"/>
    <x v="319"/>
    <n v="25.614035087719298"/>
    <x v="8"/>
    <x v="0"/>
  </r>
  <r>
    <x v="106"/>
    <x v="320"/>
    <n v="3.1578947368421053"/>
    <x v="8"/>
    <x v="0"/>
  </r>
  <r>
    <x v="106"/>
    <x v="187"/>
    <n v="0"/>
    <x v="8"/>
    <x v="0"/>
  </r>
  <r>
    <x v="106"/>
    <x v="321"/>
    <n v="1.0526315789473684"/>
    <x v="8"/>
    <x v="0"/>
  </r>
  <r>
    <x v="106"/>
    <x v="322"/>
    <n v="11.929824561403509"/>
    <x v="8"/>
    <x v="0"/>
  </r>
  <r>
    <x v="106"/>
    <x v="323"/>
    <n v="0.70175438596491224"/>
    <x v="8"/>
    <x v="0"/>
  </r>
  <r>
    <x v="106"/>
    <x v="324"/>
    <n v="27.017543859649123"/>
    <x v="8"/>
    <x v="0"/>
  </r>
  <r>
    <x v="106"/>
    <x v="325"/>
    <n v="0.70175438596491224"/>
    <x v="8"/>
    <x v="0"/>
  </r>
  <r>
    <x v="106"/>
    <x v="326"/>
    <n v="1.7543859649122806"/>
    <x v="8"/>
    <x v="0"/>
  </r>
  <r>
    <x v="106"/>
    <x v="327"/>
    <n v="0.35087719298245612"/>
    <x v="8"/>
    <x v="0"/>
  </r>
  <r>
    <x v="106"/>
    <x v="328"/>
    <n v="0.35087719298245612"/>
    <x v="8"/>
    <x v="0"/>
  </r>
  <r>
    <x v="106"/>
    <x v="4"/>
    <n v="7.7192982456140351"/>
    <x v="8"/>
    <x v="0"/>
  </r>
  <r>
    <x v="106"/>
    <x v="312"/>
    <n v="0.554016620498615"/>
    <x v="9"/>
    <x v="0"/>
  </r>
  <r>
    <x v="106"/>
    <x v="313"/>
    <n v="0.554016620498615"/>
    <x v="9"/>
    <x v="0"/>
  </r>
  <r>
    <x v="106"/>
    <x v="314"/>
    <n v="4.7091412742382275"/>
    <x v="9"/>
    <x v="0"/>
  </r>
  <r>
    <x v="106"/>
    <x v="241"/>
    <n v="73.684210526315795"/>
    <x v="9"/>
    <x v="0"/>
  </r>
  <r>
    <x v="106"/>
    <x v="315"/>
    <n v="72.29916897506925"/>
    <x v="9"/>
    <x v="0"/>
  </r>
  <r>
    <x v="106"/>
    <x v="316"/>
    <n v="4.986149584487535"/>
    <x v="9"/>
    <x v="0"/>
  </r>
  <r>
    <x v="106"/>
    <x v="239"/>
    <n v="26.038781163434901"/>
    <x v="9"/>
    <x v="0"/>
  </r>
  <r>
    <x v="106"/>
    <x v="317"/>
    <n v="4.1551246537396125"/>
    <x v="9"/>
    <x v="0"/>
  </r>
  <r>
    <x v="106"/>
    <x v="60"/>
    <n v="0.554016620498615"/>
    <x v="9"/>
    <x v="0"/>
  </r>
  <r>
    <x v="106"/>
    <x v="318"/>
    <n v="2.4930747922437675"/>
    <x v="9"/>
    <x v="0"/>
  </r>
  <r>
    <x v="106"/>
    <x v="319"/>
    <n v="10.249307479224377"/>
    <x v="9"/>
    <x v="0"/>
  </r>
  <r>
    <x v="106"/>
    <x v="320"/>
    <n v="4.1551246537396125"/>
    <x v="9"/>
    <x v="0"/>
  </r>
  <r>
    <x v="106"/>
    <x v="187"/>
    <n v="0"/>
    <x v="9"/>
    <x v="0"/>
  </r>
  <r>
    <x v="106"/>
    <x v="321"/>
    <n v="1.9390581717451523"/>
    <x v="9"/>
    <x v="0"/>
  </r>
  <r>
    <x v="106"/>
    <x v="322"/>
    <n v="4.43213296398892"/>
    <x v="9"/>
    <x v="0"/>
  </r>
  <r>
    <x v="106"/>
    <x v="323"/>
    <n v="0.2770083102493075"/>
    <x v="9"/>
    <x v="0"/>
  </r>
  <r>
    <x v="106"/>
    <x v="324"/>
    <n v="48.75346260387812"/>
    <x v="9"/>
    <x v="0"/>
  </r>
  <r>
    <x v="106"/>
    <x v="325"/>
    <n v="1.10803324099723"/>
    <x v="9"/>
    <x v="0"/>
  </r>
  <r>
    <x v="106"/>
    <x v="326"/>
    <n v="1.6620498614958448"/>
    <x v="9"/>
    <x v="0"/>
  </r>
  <r>
    <x v="106"/>
    <x v="327"/>
    <n v="0.554016620498615"/>
    <x v="9"/>
    <x v="0"/>
  </r>
  <r>
    <x v="106"/>
    <x v="328"/>
    <n v="1.3850415512465375"/>
    <x v="9"/>
    <x v="0"/>
  </r>
  <r>
    <x v="106"/>
    <x v="4"/>
    <n v="5.8171745152354575"/>
    <x v="9"/>
    <x v="0"/>
  </r>
  <r>
    <x v="106"/>
    <x v="312"/>
    <n v="0"/>
    <x v="10"/>
    <x v="0"/>
  </r>
  <r>
    <x v="106"/>
    <x v="313"/>
    <n v="0"/>
    <x v="10"/>
    <x v="0"/>
  </r>
  <r>
    <x v="106"/>
    <x v="314"/>
    <n v="8.097165991902834"/>
    <x v="10"/>
    <x v="0"/>
  </r>
  <r>
    <x v="106"/>
    <x v="241"/>
    <n v="68.825910931174093"/>
    <x v="10"/>
    <x v="0"/>
  </r>
  <r>
    <x v="106"/>
    <x v="315"/>
    <n v="61.133603238866399"/>
    <x v="10"/>
    <x v="0"/>
  </r>
  <r>
    <x v="106"/>
    <x v="316"/>
    <n v="0.80971659919028338"/>
    <x v="10"/>
    <x v="0"/>
  </r>
  <r>
    <x v="106"/>
    <x v="239"/>
    <n v="40.890688259109311"/>
    <x v="10"/>
    <x v="0"/>
  </r>
  <r>
    <x v="106"/>
    <x v="317"/>
    <n v="10.526315789473685"/>
    <x v="10"/>
    <x v="0"/>
  </r>
  <r>
    <x v="106"/>
    <x v="60"/>
    <n v="3.2388663967611335"/>
    <x v="10"/>
    <x v="0"/>
  </r>
  <r>
    <x v="106"/>
    <x v="318"/>
    <n v="3.2388663967611335"/>
    <x v="10"/>
    <x v="0"/>
  </r>
  <r>
    <x v="106"/>
    <x v="319"/>
    <n v="14.574898785425102"/>
    <x v="10"/>
    <x v="0"/>
  </r>
  <r>
    <x v="106"/>
    <x v="320"/>
    <n v="5.2631578947368425"/>
    <x v="10"/>
    <x v="0"/>
  </r>
  <r>
    <x v="106"/>
    <x v="187"/>
    <n v="0.40485829959514169"/>
    <x v="10"/>
    <x v="0"/>
  </r>
  <r>
    <x v="106"/>
    <x v="321"/>
    <n v="5.668016194331984"/>
    <x v="10"/>
    <x v="0"/>
  </r>
  <r>
    <x v="106"/>
    <x v="322"/>
    <n v="16.194331983805668"/>
    <x v="10"/>
    <x v="0"/>
  </r>
  <r>
    <x v="106"/>
    <x v="323"/>
    <n v="2.0242914979757085"/>
    <x v="10"/>
    <x v="0"/>
  </r>
  <r>
    <x v="106"/>
    <x v="324"/>
    <n v="28.74493927125506"/>
    <x v="10"/>
    <x v="0"/>
  </r>
  <r>
    <x v="106"/>
    <x v="325"/>
    <n v="1.6194331983805668"/>
    <x v="10"/>
    <x v="0"/>
  </r>
  <r>
    <x v="106"/>
    <x v="326"/>
    <n v="3.2388663967611335"/>
    <x v="10"/>
    <x v="0"/>
  </r>
  <r>
    <x v="106"/>
    <x v="327"/>
    <n v="1.214574898785425"/>
    <x v="10"/>
    <x v="0"/>
  </r>
  <r>
    <x v="106"/>
    <x v="328"/>
    <n v="4.8582995951417001"/>
    <x v="10"/>
    <x v="0"/>
  </r>
  <r>
    <x v="106"/>
    <x v="4"/>
    <n v="4.048582995951417"/>
    <x v="10"/>
    <x v="0"/>
  </r>
  <r>
    <x v="106"/>
    <x v="312"/>
    <n v="0.40322580645161288"/>
    <x v="11"/>
    <x v="0"/>
  </r>
  <r>
    <x v="106"/>
    <x v="313"/>
    <n v="0.40322580645161288"/>
    <x v="11"/>
    <x v="0"/>
  </r>
  <r>
    <x v="106"/>
    <x v="314"/>
    <n v="4.032258064516129"/>
    <x v="11"/>
    <x v="0"/>
  </r>
  <r>
    <x v="106"/>
    <x v="241"/>
    <n v="77.822580645161295"/>
    <x v="11"/>
    <x v="0"/>
  </r>
  <r>
    <x v="106"/>
    <x v="315"/>
    <n v="64.112903225806448"/>
    <x v="11"/>
    <x v="0"/>
  </r>
  <r>
    <x v="106"/>
    <x v="316"/>
    <n v="6.0483870967741939"/>
    <x v="11"/>
    <x v="0"/>
  </r>
  <r>
    <x v="106"/>
    <x v="239"/>
    <n v="31.048387096774192"/>
    <x v="11"/>
    <x v="0"/>
  </r>
  <r>
    <x v="106"/>
    <x v="317"/>
    <n v="2.0161290322580645"/>
    <x v="11"/>
    <x v="0"/>
  </r>
  <r>
    <x v="106"/>
    <x v="60"/>
    <n v="1.6129032258064515"/>
    <x v="11"/>
    <x v="0"/>
  </r>
  <r>
    <x v="106"/>
    <x v="318"/>
    <n v="2.8225806451612905"/>
    <x v="11"/>
    <x v="0"/>
  </r>
  <r>
    <x v="106"/>
    <x v="319"/>
    <n v="16.129032258064516"/>
    <x v="11"/>
    <x v="0"/>
  </r>
  <r>
    <x v="106"/>
    <x v="320"/>
    <n v="4.032258064516129"/>
    <x v="11"/>
    <x v="0"/>
  </r>
  <r>
    <x v="106"/>
    <x v="187"/>
    <n v="0"/>
    <x v="11"/>
    <x v="0"/>
  </r>
  <r>
    <x v="106"/>
    <x v="321"/>
    <n v="1.6129032258064515"/>
    <x v="11"/>
    <x v="0"/>
  </r>
  <r>
    <x v="106"/>
    <x v="322"/>
    <n v="13.306451612903226"/>
    <x v="11"/>
    <x v="0"/>
  </r>
  <r>
    <x v="106"/>
    <x v="323"/>
    <n v="0.40322580645161288"/>
    <x v="11"/>
    <x v="0"/>
  </r>
  <r>
    <x v="106"/>
    <x v="324"/>
    <n v="49.596774193548384"/>
    <x v="11"/>
    <x v="0"/>
  </r>
  <r>
    <x v="106"/>
    <x v="325"/>
    <n v="1.2096774193548387"/>
    <x v="11"/>
    <x v="0"/>
  </r>
  <r>
    <x v="106"/>
    <x v="326"/>
    <n v="0"/>
    <x v="11"/>
    <x v="0"/>
  </r>
  <r>
    <x v="106"/>
    <x v="327"/>
    <n v="0.80645161290322576"/>
    <x v="11"/>
    <x v="0"/>
  </r>
  <r>
    <x v="106"/>
    <x v="328"/>
    <n v="1.6129032258064515"/>
    <x v="11"/>
    <x v="0"/>
  </r>
  <r>
    <x v="106"/>
    <x v="4"/>
    <n v="2.4193548387096775"/>
    <x v="11"/>
    <x v="0"/>
  </r>
  <r>
    <x v="106"/>
    <x v="312"/>
    <n v="4.4843049327354256"/>
    <x v="12"/>
    <x v="0"/>
  </r>
  <r>
    <x v="106"/>
    <x v="313"/>
    <n v="1.3452914798206279"/>
    <x v="12"/>
    <x v="0"/>
  </r>
  <r>
    <x v="106"/>
    <x v="314"/>
    <n v="8.52017937219731"/>
    <x v="12"/>
    <x v="0"/>
  </r>
  <r>
    <x v="106"/>
    <x v="241"/>
    <n v="61.434977578475333"/>
    <x v="12"/>
    <x v="0"/>
  </r>
  <r>
    <x v="106"/>
    <x v="315"/>
    <n v="45.291479820627799"/>
    <x v="12"/>
    <x v="0"/>
  </r>
  <r>
    <x v="106"/>
    <x v="316"/>
    <n v="8.9686098654708513"/>
    <x v="12"/>
    <x v="0"/>
  </r>
  <r>
    <x v="106"/>
    <x v="239"/>
    <n v="25.560538116591928"/>
    <x v="12"/>
    <x v="0"/>
  </r>
  <r>
    <x v="106"/>
    <x v="317"/>
    <n v="4.9327354260089686"/>
    <x v="12"/>
    <x v="0"/>
  </r>
  <r>
    <x v="106"/>
    <x v="60"/>
    <n v="4.4843049327354256"/>
    <x v="12"/>
    <x v="0"/>
  </r>
  <r>
    <x v="106"/>
    <x v="318"/>
    <n v="3.1390134529147984"/>
    <x v="12"/>
    <x v="0"/>
  </r>
  <r>
    <x v="106"/>
    <x v="319"/>
    <n v="16.591928251121075"/>
    <x v="12"/>
    <x v="0"/>
  </r>
  <r>
    <x v="106"/>
    <x v="320"/>
    <n v="6.7264573991031389"/>
    <x v="12"/>
    <x v="0"/>
  </r>
  <r>
    <x v="106"/>
    <x v="187"/>
    <n v="0.44843049327354262"/>
    <x v="12"/>
    <x v="0"/>
  </r>
  <r>
    <x v="106"/>
    <x v="321"/>
    <n v="4.9327354260089686"/>
    <x v="12"/>
    <x v="0"/>
  </r>
  <r>
    <x v="106"/>
    <x v="322"/>
    <n v="13.452914798206278"/>
    <x v="12"/>
    <x v="0"/>
  </r>
  <r>
    <x v="106"/>
    <x v="323"/>
    <n v="0"/>
    <x v="12"/>
    <x v="0"/>
  </r>
  <r>
    <x v="106"/>
    <x v="324"/>
    <n v="35.874439461883405"/>
    <x v="12"/>
    <x v="0"/>
  </r>
  <r>
    <x v="106"/>
    <x v="325"/>
    <n v="0.89686098654708524"/>
    <x v="12"/>
    <x v="0"/>
  </r>
  <r>
    <x v="106"/>
    <x v="326"/>
    <n v="1.3452914798206279"/>
    <x v="12"/>
    <x v="0"/>
  </r>
  <r>
    <x v="106"/>
    <x v="327"/>
    <n v="0.44843049327354262"/>
    <x v="12"/>
    <x v="0"/>
  </r>
  <r>
    <x v="106"/>
    <x v="328"/>
    <n v="0.89686098654708524"/>
    <x v="12"/>
    <x v="0"/>
  </r>
  <r>
    <x v="106"/>
    <x v="4"/>
    <n v="11.659192825112108"/>
    <x v="12"/>
    <x v="0"/>
  </r>
  <r>
    <x v="106"/>
    <x v="312"/>
    <n v="0"/>
    <x v="13"/>
    <x v="0"/>
  </r>
  <r>
    <x v="106"/>
    <x v="313"/>
    <n v="0.64935064935064934"/>
    <x v="13"/>
    <x v="0"/>
  </r>
  <r>
    <x v="106"/>
    <x v="314"/>
    <n v="5.8441558441558445"/>
    <x v="13"/>
    <x v="0"/>
  </r>
  <r>
    <x v="106"/>
    <x v="241"/>
    <n v="72.727272727272734"/>
    <x v="13"/>
    <x v="0"/>
  </r>
  <r>
    <x v="106"/>
    <x v="315"/>
    <n v="71.428571428571431"/>
    <x v="13"/>
    <x v="0"/>
  </r>
  <r>
    <x v="106"/>
    <x v="316"/>
    <n v="7.1428571428571432"/>
    <x v="13"/>
    <x v="0"/>
  </r>
  <r>
    <x v="106"/>
    <x v="239"/>
    <n v="44.805194805194802"/>
    <x v="13"/>
    <x v="0"/>
  </r>
  <r>
    <x v="106"/>
    <x v="317"/>
    <n v="11.688311688311689"/>
    <x v="13"/>
    <x v="0"/>
  </r>
  <r>
    <x v="106"/>
    <x v="60"/>
    <n v="4.5454545454545459"/>
    <x v="13"/>
    <x v="0"/>
  </r>
  <r>
    <x v="106"/>
    <x v="318"/>
    <n v="4.5454545454545459"/>
    <x v="13"/>
    <x v="0"/>
  </r>
  <r>
    <x v="106"/>
    <x v="319"/>
    <n v="10.38961038961039"/>
    <x v="13"/>
    <x v="0"/>
  </r>
  <r>
    <x v="106"/>
    <x v="320"/>
    <n v="1.948051948051948"/>
    <x v="13"/>
    <x v="0"/>
  </r>
  <r>
    <x v="106"/>
    <x v="187"/>
    <n v="0"/>
    <x v="13"/>
    <x v="0"/>
  </r>
  <r>
    <x v="106"/>
    <x v="321"/>
    <n v="2.5974025974025974"/>
    <x v="13"/>
    <x v="0"/>
  </r>
  <r>
    <x v="106"/>
    <x v="322"/>
    <n v="7.7922077922077921"/>
    <x v="13"/>
    <x v="0"/>
  </r>
  <r>
    <x v="106"/>
    <x v="323"/>
    <n v="0"/>
    <x v="13"/>
    <x v="0"/>
  </r>
  <r>
    <x v="106"/>
    <x v="324"/>
    <n v="12.987012987012987"/>
    <x v="13"/>
    <x v="0"/>
  </r>
  <r>
    <x v="106"/>
    <x v="325"/>
    <n v="3.8961038961038961"/>
    <x v="13"/>
    <x v="0"/>
  </r>
  <r>
    <x v="106"/>
    <x v="326"/>
    <n v="1.948051948051948"/>
    <x v="13"/>
    <x v="0"/>
  </r>
  <r>
    <x v="106"/>
    <x v="327"/>
    <n v="1.2987012987012987"/>
    <x v="13"/>
    <x v="0"/>
  </r>
  <r>
    <x v="106"/>
    <x v="328"/>
    <n v="1.2987012987012987"/>
    <x v="13"/>
    <x v="0"/>
  </r>
  <r>
    <x v="106"/>
    <x v="4"/>
    <n v="5.1948051948051948"/>
    <x v="13"/>
    <x v="0"/>
  </r>
  <r>
    <x v="106"/>
    <x v="312"/>
    <n v="1.0695187165775402"/>
    <x v="14"/>
    <x v="0"/>
  </r>
  <r>
    <x v="106"/>
    <x v="313"/>
    <n v="0.53475935828877008"/>
    <x v="14"/>
    <x v="0"/>
  </r>
  <r>
    <x v="106"/>
    <x v="314"/>
    <n v="5.3475935828877006"/>
    <x v="14"/>
    <x v="0"/>
  </r>
  <r>
    <x v="106"/>
    <x v="241"/>
    <n v="77.540106951871664"/>
    <x v="14"/>
    <x v="0"/>
  </r>
  <r>
    <x v="106"/>
    <x v="315"/>
    <n v="61.497326203208559"/>
    <x v="14"/>
    <x v="0"/>
  </r>
  <r>
    <x v="106"/>
    <x v="316"/>
    <n v="25.668449197860962"/>
    <x v="14"/>
    <x v="0"/>
  </r>
  <r>
    <x v="106"/>
    <x v="239"/>
    <n v="8.0213903743315509"/>
    <x v="14"/>
    <x v="0"/>
  </r>
  <r>
    <x v="106"/>
    <x v="317"/>
    <n v="2.6737967914438503"/>
    <x v="14"/>
    <x v="0"/>
  </r>
  <r>
    <x v="106"/>
    <x v="60"/>
    <n v="1.0695187165775402"/>
    <x v="14"/>
    <x v="0"/>
  </r>
  <r>
    <x v="106"/>
    <x v="318"/>
    <n v="2.6737967914438503"/>
    <x v="14"/>
    <x v="0"/>
  </r>
  <r>
    <x v="106"/>
    <x v="319"/>
    <n v="18.181818181818183"/>
    <x v="14"/>
    <x v="0"/>
  </r>
  <r>
    <x v="106"/>
    <x v="320"/>
    <n v="3.2085561497326203"/>
    <x v="14"/>
    <x v="0"/>
  </r>
  <r>
    <x v="106"/>
    <x v="187"/>
    <n v="0"/>
    <x v="14"/>
    <x v="0"/>
  </r>
  <r>
    <x v="106"/>
    <x v="321"/>
    <n v="8.0213903743315509"/>
    <x v="14"/>
    <x v="0"/>
  </r>
  <r>
    <x v="106"/>
    <x v="322"/>
    <n v="13.368983957219251"/>
    <x v="14"/>
    <x v="0"/>
  </r>
  <r>
    <x v="106"/>
    <x v="323"/>
    <n v="0.53475935828877008"/>
    <x v="14"/>
    <x v="0"/>
  </r>
  <r>
    <x v="106"/>
    <x v="324"/>
    <n v="25.133689839572192"/>
    <x v="14"/>
    <x v="0"/>
  </r>
  <r>
    <x v="106"/>
    <x v="325"/>
    <n v="2.1390374331550803"/>
    <x v="14"/>
    <x v="0"/>
  </r>
  <r>
    <x v="106"/>
    <x v="326"/>
    <n v="5.3475935828877006"/>
    <x v="14"/>
    <x v="0"/>
  </r>
  <r>
    <x v="106"/>
    <x v="327"/>
    <n v="0"/>
    <x v="14"/>
    <x v="0"/>
  </r>
  <r>
    <x v="106"/>
    <x v="328"/>
    <n v="1.0695187165775402"/>
    <x v="14"/>
    <x v="0"/>
  </r>
  <r>
    <x v="106"/>
    <x v="4"/>
    <n v="5.882352941176471"/>
    <x v="14"/>
    <x v="0"/>
  </r>
  <r>
    <x v="106"/>
    <x v="312"/>
    <n v="0.94339622641509435"/>
    <x v="15"/>
    <x v="0"/>
  </r>
  <r>
    <x v="106"/>
    <x v="313"/>
    <n v="2.8301886792452828"/>
    <x v="15"/>
    <x v="0"/>
  </r>
  <r>
    <x v="106"/>
    <x v="314"/>
    <n v="0"/>
    <x v="15"/>
    <x v="0"/>
  </r>
  <r>
    <x v="106"/>
    <x v="241"/>
    <n v="16.509433962264151"/>
    <x v="15"/>
    <x v="0"/>
  </r>
  <r>
    <x v="106"/>
    <x v="315"/>
    <n v="80.660377358490564"/>
    <x v="15"/>
    <x v="0"/>
  </r>
  <r>
    <x v="106"/>
    <x v="316"/>
    <n v="3.3018867924528301"/>
    <x v="15"/>
    <x v="0"/>
  </r>
  <r>
    <x v="106"/>
    <x v="239"/>
    <n v="40.566037735849058"/>
    <x v="15"/>
    <x v="0"/>
  </r>
  <r>
    <x v="106"/>
    <x v="317"/>
    <n v="12.264150943396226"/>
    <x v="15"/>
    <x v="0"/>
  </r>
  <r>
    <x v="106"/>
    <x v="60"/>
    <n v="0.94339622641509435"/>
    <x v="15"/>
    <x v="0"/>
  </r>
  <r>
    <x v="106"/>
    <x v="318"/>
    <n v="12.264150943396226"/>
    <x v="15"/>
    <x v="0"/>
  </r>
  <r>
    <x v="106"/>
    <x v="319"/>
    <n v="31.60377358490566"/>
    <x v="15"/>
    <x v="0"/>
  </r>
  <r>
    <x v="106"/>
    <x v="320"/>
    <n v="6.132075471698113"/>
    <x v="15"/>
    <x v="0"/>
  </r>
  <r>
    <x v="106"/>
    <x v="187"/>
    <n v="0"/>
    <x v="15"/>
    <x v="0"/>
  </r>
  <r>
    <x v="106"/>
    <x v="321"/>
    <n v="1.8867924528301887"/>
    <x v="15"/>
    <x v="0"/>
  </r>
  <r>
    <x v="106"/>
    <x v="322"/>
    <n v="7.5471698113207548"/>
    <x v="15"/>
    <x v="0"/>
  </r>
  <r>
    <x v="106"/>
    <x v="323"/>
    <n v="2.358490566037736"/>
    <x v="15"/>
    <x v="0"/>
  </r>
  <r>
    <x v="106"/>
    <x v="324"/>
    <n v="56.60377358490566"/>
    <x v="15"/>
    <x v="0"/>
  </r>
  <r>
    <x v="106"/>
    <x v="325"/>
    <n v="0.47169811320754718"/>
    <x v="15"/>
    <x v="0"/>
  </r>
  <r>
    <x v="106"/>
    <x v="326"/>
    <n v="1.4150943396226414"/>
    <x v="15"/>
    <x v="0"/>
  </r>
  <r>
    <x v="106"/>
    <x v="327"/>
    <n v="0.94339622641509435"/>
    <x v="15"/>
    <x v="0"/>
  </r>
  <r>
    <x v="106"/>
    <x v="328"/>
    <n v="1.8867924528301887"/>
    <x v="15"/>
    <x v="0"/>
  </r>
  <r>
    <x v="106"/>
    <x v="4"/>
    <n v="1.4150943396226414"/>
    <x v="15"/>
    <x v="0"/>
  </r>
  <r>
    <x v="106"/>
    <x v="312"/>
    <n v="3.080568720379147"/>
    <x v="16"/>
    <x v="0"/>
  </r>
  <r>
    <x v="106"/>
    <x v="313"/>
    <n v="3.080568720379147"/>
    <x v="16"/>
    <x v="0"/>
  </r>
  <r>
    <x v="106"/>
    <x v="314"/>
    <n v="10.189573459715639"/>
    <x v="16"/>
    <x v="0"/>
  </r>
  <r>
    <x v="106"/>
    <x v="241"/>
    <n v="47.867298578199055"/>
    <x v="16"/>
    <x v="0"/>
  </r>
  <r>
    <x v="106"/>
    <x v="315"/>
    <n v="67.535545023696685"/>
    <x v="16"/>
    <x v="0"/>
  </r>
  <r>
    <x v="106"/>
    <x v="316"/>
    <n v="6.3981042654028437"/>
    <x v="16"/>
    <x v="0"/>
  </r>
  <r>
    <x v="106"/>
    <x v="239"/>
    <n v="34.123222748815166"/>
    <x v="16"/>
    <x v="0"/>
  </r>
  <r>
    <x v="106"/>
    <x v="317"/>
    <n v="10.42654028436019"/>
    <x v="16"/>
    <x v="0"/>
  </r>
  <r>
    <x v="106"/>
    <x v="60"/>
    <n v="3.3175355450236967"/>
    <x v="16"/>
    <x v="0"/>
  </r>
  <r>
    <x v="106"/>
    <x v="318"/>
    <n v="4.5023696682464456"/>
    <x v="16"/>
    <x v="0"/>
  </r>
  <r>
    <x v="106"/>
    <x v="319"/>
    <n v="20.142180094786731"/>
    <x v="16"/>
    <x v="0"/>
  </r>
  <r>
    <x v="106"/>
    <x v="320"/>
    <n v="13.744075829383887"/>
    <x v="16"/>
    <x v="0"/>
  </r>
  <r>
    <x v="106"/>
    <x v="187"/>
    <n v="0.7109004739336493"/>
    <x v="16"/>
    <x v="0"/>
  </r>
  <r>
    <x v="106"/>
    <x v="321"/>
    <n v="3.5545023696682465"/>
    <x v="16"/>
    <x v="0"/>
  </r>
  <r>
    <x v="106"/>
    <x v="322"/>
    <n v="8.293838862559241"/>
    <x v="16"/>
    <x v="0"/>
  </r>
  <r>
    <x v="106"/>
    <x v="323"/>
    <n v="0.94786729857819907"/>
    <x v="16"/>
    <x v="0"/>
  </r>
  <r>
    <x v="106"/>
    <x v="324"/>
    <n v="22.274881516587676"/>
    <x v="16"/>
    <x v="0"/>
  </r>
  <r>
    <x v="106"/>
    <x v="325"/>
    <n v="0.94786729857819907"/>
    <x v="16"/>
    <x v="0"/>
  </r>
  <r>
    <x v="106"/>
    <x v="326"/>
    <n v="2.6066350710900474"/>
    <x v="16"/>
    <x v="0"/>
  </r>
  <r>
    <x v="106"/>
    <x v="327"/>
    <n v="1.1848341232227488"/>
    <x v="16"/>
    <x v="0"/>
  </r>
  <r>
    <x v="106"/>
    <x v="328"/>
    <n v="1.1848341232227488"/>
    <x v="16"/>
    <x v="0"/>
  </r>
  <r>
    <x v="106"/>
    <x v="4"/>
    <n v="7.5829383886255926"/>
    <x v="16"/>
    <x v="0"/>
  </r>
  <r>
    <x v="106"/>
    <x v="312"/>
    <n v="0.75454545454545452"/>
    <x v="0"/>
    <x v="1"/>
  </r>
  <r>
    <x v="106"/>
    <x v="313"/>
    <n v="1.9545454545454546"/>
    <x v="0"/>
    <x v="1"/>
  </r>
  <r>
    <x v="106"/>
    <x v="314"/>
    <n v="8.0636363636363644"/>
    <x v="0"/>
    <x v="1"/>
  </r>
  <r>
    <x v="106"/>
    <x v="241"/>
    <n v="73.263636363636365"/>
    <x v="0"/>
    <x v="1"/>
  </r>
  <r>
    <x v="106"/>
    <x v="315"/>
    <n v="59.918181818181822"/>
    <x v="0"/>
    <x v="1"/>
  </r>
  <r>
    <x v="106"/>
    <x v="316"/>
    <n v="13.236363636363636"/>
    <x v="0"/>
    <x v="1"/>
  </r>
  <r>
    <x v="106"/>
    <x v="239"/>
    <n v="26.390909090909091"/>
    <x v="0"/>
    <x v="1"/>
  </r>
  <r>
    <x v="106"/>
    <x v="317"/>
    <n v="6.3545454545454545"/>
    <x v="0"/>
    <x v="1"/>
  </r>
  <r>
    <x v="106"/>
    <x v="60"/>
    <n v="2.8909090909090911"/>
    <x v="0"/>
    <x v="1"/>
  </r>
  <r>
    <x v="106"/>
    <x v="318"/>
    <n v="4.1818181818181817"/>
    <x v="0"/>
    <x v="1"/>
  </r>
  <r>
    <x v="106"/>
    <x v="319"/>
    <n v="20.727272727272727"/>
    <x v="0"/>
    <x v="1"/>
  </r>
  <r>
    <x v="106"/>
    <x v="320"/>
    <n v="4.7"/>
    <x v="0"/>
    <x v="1"/>
  </r>
  <r>
    <x v="106"/>
    <x v="187"/>
    <n v="0.5"/>
    <x v="0"/>
    <x v="1"/>
  </r>
  <r>
    <x v="106"/>
    <x v="321"/>
    <n v="5.2727272727272725"/>
    <x v="0"/>
    <x v="1"/>
  </r>
  <r>
    <x v="106"/>
    <x v="322"/>
    <n v="11.036363636363637"/>
    <x v="0"/>
    <x v="1"/>
  </r>
  <r>
    <x v="106"/>
    <x v="323"/>
    <n v="1.1727272727272726"/>
    <x v="0"/>
    <x v="1"/>
  </r>
  <r>
    <x v="106"/>
    <x v="324"/>
    <n v="28.727272727272727"/>
    <x v="0"/>
    <x v="1"/>
  </r>
  <r>
    <x v="106"/>
    <x v="325"/>
    <n v="1.5909090909090908"/>
    <x v="0"/>
    <x v="1"/>
  </r>
  <r>
    <x v="106"/>
    <x v="326"/>
    <n v="1.2454545454545454"/>
    <x v="0"/>
    <x v="1"/>
  </r>
  <r>
    <x v="106"/>
    <x v="327"/>
    <n v="0.50909090909090904"/>
    <x v="0"/>
    <x v="1"/>
  </r>
  <r>
    <x v="106"/>
    <x v="328"/>
    <n v="3.0727272727272728"/>
    <x v="0"/>
    <x v="1"/>
  </r>
  <r>
    <x v="106"/>
    <x v="4"/>
    <n v="3.5"/>
    <x v="0"/>
    <x v="1"/>
  </r>
  <r>
    <x v="106"/>
    <x v="312"/>
    <n v="1.9247594050743657"/>
    <x v="1"/>
    <x v="1"/>
  </r>
  <r>
    <x v="106"/>
    <x v="313"/>
    <n v="6.0367454068241466"/>
    <x v="1"/>
    <x v="1"/>
  </r>
  <r>
    <x v="106"/>
    <x v="314"/>
    <n v="15.748031496062993"/>
    <x v="1"/>
    <x v="1"/>
  </r>
  <r>
    <x v="106"/>
    <x v="241"/>
    <n v="43.919510061242342"/>
    <x v="1"/>
    <x v="1"/>
  </r>
  <r>
    <x v="106"/>
    <x v="315"/>
    <n v="52.624671916010499"/>
    <x v="1"/>
    <x v="1"/>
  </r>
  <r>
    <x v="106"/>
    <x v="316"/>
    <n v="5.5118110236220472"/>
    <x v="1"/>
    <x v="1"/>
  </r>
  <r>
    <x v="106"/>
    <x v="239"/>
    <n v="32.54593175853018"/>
    <x v="1"/>
    <x v="1"/>
  </r>
  <r>
    <x v="106"/>
    <x v="317"/>
    <n v="5.4680664916885391"/>
    <x v="1"/>
    <x v="1"/>
  </r>
  <r>
    <x v="106"/>
    <x v="60"/>
    <n v="2.2309711286089238"/>
    <x v="1"/>
    <x v="1"/>
  </r>
  <r>
    <x v="106"/>
    <x v="318"/>
    <n v="9.7987751531058613"/>
    <x v="1"/>
    <x v="1"/>
  </r>
  <r>
    <x v="106"/>
    <x v="319"/>
    <n v="20.866141732283463"/>
    <x v="1"/>
    <x v="1"/>
  </r>
  <r>
    <x v="106"/>
    <x v="320"/>
    <n v="9.2738407699037619"/>
    <x v="1"/>
    <x v="1"/>
  </r>
  <r>
    <x v="106"/>
    <x v="187"/>
    <n v="0.13123359580052493"/>
    <x v="1"/>
    <x v="1"/>
  </r>
  <r>
    <x v="106"/>
    <x v="321"/>
    <n v="2.7996500437445317"/>
    <x v="1"/>
    <x v="1"/>
  </r>
  <r>
    <x v="106"/>
    <x v="322"/>
    <n v="15.135608048993875"/>
    <x v="1"/>
    <x v="1"/>
  </r>
  <r>
    <x v="106"/>
    <x v="323"/>
    <n v="1.7497812773403325"/>
    <x v="1"/>
    <x v="1"/>
  </r>
  <r>
    <x v="106"/>
    <x v="324"/>
    <n v="39.326334208223969"/>
    <x v="1"/>
    <x v="1"/>
  </r>
  <r>
    <x v="106"/>
    <x v="325"/>
    <n v="0.43744531933508313"/>
    <x v="1"/>
    <x v="1"/>
  </r>
  <r>
    <x v="106"/>
    <x v="326"/>
    <n v="1.1811023622047243"/>
    <x v="1"/>
    <x v="1"/>
  </r>
  <r>
    <x v="106"/>
    <x v="327"/>
    <n v="0.43744531933508313"/>
    <x v="1"/>
    <x v="1"/>
  </r>
  <r>
    <x v="106"/>
    <x v="328"/>
    <n v="3.1933508311461067"/>
    <x v="1"/>
    <x v="1"/>
  </r>
  <r>
    <x v="106"/>
    <x v="4"/>
    <n v="3.3245844269466316"/>
    <x v="1"/>
    <x v="1"/>
  </r>
  <r>
    <x v="106"/>
    <x v="312"/>
    <n v="0.16385767790262173"/>
    <x v="2"/>
    <x v="1"/>
  </r>
  <r>
    <x v="106"/>
    <x v="313"/>
    <n v="0.65543071161048694"/>
    <x v="2"/>
    <x v="1"/>
  </r>
  <r>
    <x v="106"/>
    <x v="314"/>
    <n v="6.7415730337078648"/>
    <x v="2"/>
    <x v="1"/>
  </r>
  <r>
    <x v="106"/>
    <x v="241"/>
    <n v="89.161985018726597"/>
    <x v="2"/>
    <x v="1"/>
  </r>
  <r>
    <x v="106"/>
    <x v="315"/>
    <n v="59.59737827715356"/>
    <x v="2"/>
    <x v="1"/>
  </r>
  <r>
    <x v="106"/>
    <x v="316"/>
    <n v="24.882958801498127"/>
    <x v="2"/>
    <x v="1"/>
  </r>
  <r>
    <x v="106"/>
    <x v="239"/>
    <n v="9.9719101123595504"/>
    <x v="2"/>
    <x v="1"/>
  </r>
  <r>
    <x v="106"/>
    <x v="317"/>
    <n v="2.1535580524344571"/>
    <x v="2"/>
    <x v="1"/>
  </r>
  <r>
    <x v="106"/>
    <x v="60"/>
    <n v="2.9260299625468167"/>
    <x v="2"/>
    <x v="1"/>
  </r>
  <r>
    <x v="106"/>
    <x v="318"/>
    <n v="1.8024344569288389"/>
    <x v="2"/>
    <x v="1"/>
  </r>
  <r>
    <x v="106"/>
    <x v="319"/>
    <n v="22.612359550561798"/>
    <x v="2"/>
    <x v="1"/>
  </r>
  <r>
    <x v="106"/>
    <x v="320"/>
    <n v="2.5749063670411987"/>
    <x v="2"/>
    <x v="1"/>
  </r>
  <r>
    <x v="106"/>
    <x v="187"/>
    <n v="0.37453183520599254"/>
    <x v="2"/>
    <x v="1"/>
  </r>
  <r>
    <x v="106"/>
    <x v="321"/>
    <n v="8.3801498127340821"/>
    <x v="2"/>
    <x v="1"/>
  </r>
  <r>
    <x v="106"/>
    <x v="322"/>
    <n v="10.369850187265918"/>
    <x v="2"/>
    <x v="1"/>
  </r>
  <r>
    <x v="106"/>
    <x v="323"/>
    <n v="0.72565543071161054"/>
    <x v="2"/>
    <x v="1"/>
  </r>
  <r>
    <x v="106"/>
    <x v="324"/>
    <n v="31.29681647940075"/>
    <x v="2"/>
    <x v="1"/>
  </r>
  <r>
    <x v="106"/>
    <x v="325"/>
    <n v="2.2237827715355807"/>
    <x v="2"/>
    <x v="1"/>
  </r>
  <r>
    <x v="106"/>
    <x v="326"/>
    <n v="1.053370786516854"/>
    <x v="2"/>
    <x v="1"/>
  </r>
  <r>
    <x v="106"/>
    <x v="327"/>
    <n v="0.21067415730337077"/>
    <x v="2"/>
    <x v="1"/>
  </r>
  <r>
    <x v="106"/>
    <x v="328"/>
    <n v="3.5580524344569286"/>
    <x v="2"/>
    <x v="1"/>
  </r>
  <r>
    <x v="106"/>
    <x v="4"/>
    <n v="1.9897003745318351"/>
    <x v="2"/>
    <x v="1"/>
  </r>
  <r>
    <x v="106"/>
    <x v="312"/>
    <n v="0.18587360594795538"/>
    <x v="3"/>
    <x v="1"/>
  </r>
  <r>
    <x v="106"/>
    <x v="313"/>
    <n v="0.80545229244114003"/>
    <x v="3"/>
    <x v="1"/>
  </r>
  <r>
    <x v="106"/>
    <x v="314"/>
    <n v="4.8946716232961585"/>
    <x v="3"/>
    <x v="1"/>
  </r>
  <r>
    <x v="106"/>
    <x v="241"/>
    <n v="76.641883519206942"/>
    <x v="3"/>
    <x v="1"/>
  </r>
  <r>
    <x v="106"/>
    <x v="315"/>
    <n v="64.064436183395287"/>
    <x v="3"/>
    <x v="1"/>
  </r>
  <r>
    <x v="106"/>
    <x v="316"/>
    <n v="4.337050805452292"/>
    <x v="3"/>
    <x v="1"/>
  </r>
  <r>
    <x v="106"/>
    <x v="239"/>
    <n v="55.328376703841386"/>
    <x v="3"/>
    <x v="1"/>
  </r>
  <r>
    <x v="106"/>
    <x v="317"/>
    <n v="18.835192069392814"/>
    <x v="3"/>
    <x v="1"/>
  </r>
  <r>
    <x v="106"/>
    <x v="60"/>
    <n v="3.2837670384138784"/>
    <x v="3"/>
    <x v="1"/>
  </r>
  <r>
    <x v="106"/>
    <x v="318"/>
    <n v="3.7794299876084261"/>
    <x v="3"/>
    <x v="1"/>
  </r>
  <r>
    <x v="106"/>
    <x v="319"/>
    <n v="11.338289962825279"/>
    <x v="3"/>
    <x v="1"/>
  </r>
  <r>
    <x v="106"/>
    <x v="320"/>
    <n v="3.6555142503097895"/>
    <x v="3"/>
    <x v="1"/>
  </r>
  <r>
    <x v="106"/>
    <x v="187"/>
    <n v="0.99132589838909546"/>
    <x v="3"/>
    <x v="1"/>
  </r>
  <r>
    <x v="106"/>
    <x v="321"/>
    <n v="3.7794299876084261"/>
    <x v="3"/>
    <x v="1"/>
  </r>
  <r>
    <x v="106"/>
    <x v="322"/>
    <n v="8.3023543990086743"/>
    <x v="3"/>
    <x v="1"/>
  </r>
  <r>
    <x v="106"/>
    <x v="323"/>
    <n v="0.3097893432465923"/>
    <x v="3"/>
    <x v="1"/>
  </r>
  <r>
    <x v="106"/>
    <x v="324"/>
    <n v="9.355638166047088"/>
    <x v="3"/>
    <x v="1"/>
  </r>
  <r>
    <x v="106"/>
    <x v="325"/>
    <n v="1.3011152416356877"/>
    <x v="3"/>
    <x v="1"/>
  </r>
  <r>
    <x v="106"/>
    <x v="326"/>
    <n v="0.55762081784386619"/>
    <x v="3"/>
    <x v="1"/>
  </r>
  <r>
    <x v="106"/>
    <x v="327"/>
    <n v="0.80545229244114003"/>
    <x v="3"/>
    <x v="1"/>
  </r>
  <r>
    <x v="106"/>
    <x v="328"/>
    <n v="2.7881040892193307"/>
    <x v="3"/>
    <x v="1"/>
  </r>
  <r>
    <x v="106"/>
    <x v="4"/>
    <n v="4.2750929368029738"/>
    <x v="3"/>
    <x v="1"/>
  </r>
  <r>
    <x v="106"/>
    <x v="312"/>
    <n v="0.32467532467532467"/>
    <x v="4"/>
    <x v="1"/>
  </r>
  <r>
    <x v="106"/>
    <x v="313"/>
    <n v="0.4329004329004329"/>
    <x v="4"/>
    <x v="1"/>
  </r>
  <r>
    <x v="106"/>
    <x v="314"/>
    <n v="4.437229437229437"/>
    <x v="4"/>
    <x v="1"/>
  </r>
  <r>
    <x v="106"/>
    <x v="241"/>
    <n v="84.090909090909093"/>
    <x v="4"/>
    <x v="1"/>
  </r>
  <r>
    <x v="106"/>
    <x v="315"/>
    <n v="67.748917748917748"/>
    <x v="4"/>
    <x v="1"/>
  </r>
  <r>
    <x v="106"/>
    <x v="316"/>
    <n v="5.4112554112554117"/>
    <x v="4"/>
    <x v="1"/>
  </r>
  <r>
    <x v="106"/>
    <x v="239"/>
    <n v="24.89177489177489"/>
    <x v="4"/>
    <x v="1"/>
  </r>
  <r>
    <x v="106"/>
    <x v="317"/>
    <n v="6.1688311688311686"/>
    <x v="4"/>
    <x v="1"/>
  </r>
  <r>
    <x v="106"/>
    <x v="60"/>
    <n v="3.0303030303030303"/>
    <x v="4"/>
    <x v="1"/>
  </r>
  <r>
    <x v="106"/>
    <x v="318"/>
    <n v="2.4891774891774894"/>
    <x v="4"/>
    <x v="1"/>
  </r>
  <r>
    <x v="106"/>
    <x v="319"/>
    <n v="33.658008658008661"/>
    <x v="4"/>
    <x v="1"/>
  </r>
  <r>
    <x v="106"/>
    <x v="320"/>
    <n v="4.9783549783549788"/>
    <x v="4"/>
    <x v="1"/>
  </r>
  <r>
    <x v="106"/>
    <x v="187"/>
    <n v="1.0822510822510822"/>
    <x v="4"/>
    <x v="1"/>
  </r>
  <r>
    <x v="106"/>
    <x v="321"/>
    <n v="1.2987012987012987"/>
    <x v="4"/>
    <x v="1"/>
  </r>
  <r>
    <x v="106"/>
    <x v="322"/>
    <n v="5.9523809523809526"/>
    <x v="4"/>
    <x v="1"/>
  </r>
  <r>
    <x v="106"/>
    <x v="323"/>
    <n v="3.7878787878787881"/>
    <x v="4"/>
    <x v="1"/>
  </r>
  <r>
    <x v="106"/>
    <x v="324"/>
    <n v="15.909090909090908"/>
    <x v="4"/>
    <x v="1"/>
  </r>
  <r>
    <x v="106"/>
    <x v="325"/>
    <n v="1.5151515151515151"/>
    <x v="4"/>
    <x v="1"/>
  </r>
  <r>
    <x v="106"/>
    <x v="326"/>
    <n v="1.0822510822510822"/>
    <x v="4"/>
    <x v="1"/>
  </r>
  <r>
    <x v="106"/>
    <x v="327"/>
    <n v="1.1904761904761905"/>
    <x v="4"/>
    <x v="1"/>
  </r>
  <r>
    <x v="106"/>
    <x v="328"/>
    <n v="2.0562770562770565"/>
    <x v="4"/>
    <x v="1"/>
  </r>
  <r>
    <x v="106"/>
    <x v="4"/>
    <n v="5.7359307359307357"/>
    <x v="4"/>
    <x v="1"/>
  </r>
  <r>
    <x v="106"/>
    <x v="312"/>
    <n v="0"/>
    <x v="5"/>
    <x v="1"/>
  </r>
  <r>
    <x v="106"/>
    <x v="313"/>
    <n v="0.51813471502590669"/>
    <x v="5"/>
    <x v="1"/>
  </r>
  <r>
    <x v="106"/>
    <x v="314"/>
    <n v="4.1450777202072535"/>
    <x v="5"/>
    <x v="1"/>
  </r>
  <r>
    <x v="106"/>
    <x v="241"/>
    <n v="87.046632124352328"/>
    <x v="5"/>
    <x v="1"/>
  </r>
  <r>
    <x v="106"/>
    <x v="315"/>
    <n v="62.176165803108809"/>
    <x v="5"/>
    <x v="1"/>
  </r>
  <r>
    <x v="106"/>
    <x v="316"/>
    <n v="3.6269430051813472"/>
    <x v="5"/>
    <x v="1"/>
  </r>
  <r>
    <x v="106"/>
    <x v="239"/>
    <n v="26.94300518134715"/>
    <x v="5"/>
    <x v="1"/>
  </r>
  <r>
    <x v="106"/>
    <x v="317"/>
    <n v="9.3264248704663206"/>
    <x v="5"/>
    <x v="1"/>
  </r>
  <r>
    <x v="106"/>
    <x v="60"/>
    <n v="1.0362694300518134"/>
    <x v="5"/>
    <x v="1"/>
  </r>
  <r>
    <x v="106"/>
    <x v="318"/>
    <n v="1.5544041450777202"/>
    <x v="5"/>
    <x v="1"/>
  </r>
  <r>
    <x v="106"/>
    <x v="319"/>
    <n v="38.3419689119171"/>
    <x v="5"/>
    <x v="1"/>
  </r>
  <r>
    <x v="106"/>
    <x v="320"/>
    <n v="8.290155440414507"/>
    <x v="5"/>
    <x v="1"/>
  </r>
  <r>
    <x v="106"/>
    <x v="187"/>
    <n v="3.6269430051813472"/>
    <x v="5"/>
    <x v="1"/>
  </r>
  <r>
    <x v="106"/>
    <x v="321"/>
    <n v="2.0725388601036268"/>
    <x v="5"/>
    <x v="1"/>
  </r>
  <r>
    <x v="106"/>
    <x v="322"/>
    <n v="3.6269430051813472"/>
    <x v="5"/>
    <x v="1"/>
  </r>
  <r>
    <x v="106"/>
    <x v="323"/>
    <n v="2.0725388601036268"/>
    <x v="5"/>
    <x v="1"/>
  </r>
  <r>
    <x v="106"/>
    <x v="324"/>
    <n v="20.207253886010363"/>
    <x v="5"/>
    <x v="1"/>
  </r>
  <r>
    <x v="106"/>
    <x v="325"/>
    <n v="1.5544041450777202"/>
    <x v="5"/>
    <x v="1"/>
  </r>
  <r>
    <x v="106"/>
    <x v="326"/>
    <n v="2.0725388601036268"/>
    <x v="5"/>
    <x v="1"/>
  </r>
  <r>
    <x v="106"/>
    <x v="327"/>
    <n v="2.0725388601036268"/>
    <x v="5"/>
    <x v="1"/>
  </r>
  <r>
    <x v="106"/>
    <x v="328"/>
    <n v="3.1088082901554404"/>
    <x v="5"/>
    <x v="1"/>
  </r>
  <r>
    <x v="106"/>
    <x v="4"/>
    <n v="3.6269430051813472"/>
    <x v="5"/>
    <x v="1"/>
  </r>
  <r>
    <x v="106"/>
    <x v="312"/>
    <n v="0"/>
    <x v="6"/>
    <x v="1"/>
  </r>
  <r>
    <x v="106"/>
    <x v="313"/>
    <n v="0.625"/>
    <x v="6"/>
    <x v="1"/>
  </r>
  <r>
    <x v="106"/>
    <x v="314"/>
    <n v="6.875"/>
    <x v="6"/>
    <x v="1"/>
  </r>
  <r>
    <x v="106"/>
    <x v="241"/>
    <n v="85"/>
    <x v="6"/>
    <x v="1"/>
  </r>
  <r>
    <x v="106"/>
    <x v="315"/>
    <n v="75.625"/>
    <x v="6"/>
    <x v="1"/>
  </r>
  <r>
    <x v="106"/>
    <x v="316"/>
    <n v="5"/>
    <x v="6"/>
    <x v="1"/>
  </r>
  <r>
    <x v="106"/>
    <x v="239"/>
    <n v="16.875"/>
    <x v="6"/>
    <x v="1"/>
  </r>
  <r>
    <x v="106"/>
    <x v="317"/>
    <n v="6.25"/>
    <x v="6"/>
    <x v="1"/>
  </r>
  <r>
    <x v="106"/>
    <x v="60"/>
    <n v="2.5"/>
    <x v="6"/>
    <x v="1"/>
  </r>
  <r>
    <x v="106"/>
    <x v="318"/>
    <n v="1.875"/>
    <x v="6"/>
    <x v="1"/>
  </r>
  <r>
    <x v="106"/>
    <x v="319"/>
    <n v="30.625"/>
    <x v="6"/>
    <x v="1"/>
  </r>
  <r>
    <x v="106"/>
    <x v="320"/>
    <n v="3.125"/>
    <x v="6"/>
    <x v="1"/>
  </r>
  <r>
    <x v="106"/>
    <x v="187"/>
    <n v="0"/>
    <x v="6"/>
    <x v="1"/>
  </r>
  <r>
    <x v="106"/>
    <x v="321"/>
    <n v="1.25"/>
    <x v="6"/>
    <x v="1"/>
  </r>
  <r>
    <x v="106"/>
    <x v="322"/>
    <n v="6.875"/>
    <x v="6"/>
    <x v="1"/>
  </r>
  <r>
    <x v="106"/>
    <x v="323"/>
    <n v="5.625"/>
    <x v="6"/>
    <x v="1"/>
  </r>
  <r>
    <x v="106"/>
    <x v="324"/>
    <n v="16.875"/>
    <x v="6"/>
    <x v="1"/>
  </r>
  <r>
    <x v="106"/>
    <x v="325"/>
    <n v="1.875"/>
    <x v="6"/>
    <x v="1"/>
  </r>
  <r>
    <x v="106"/>
    <x v="326"/>
    <n v="2.5"/>
    <x v="6"/>
    <x v="1"/>
  </r>
  <r>
    <x v="106"/>
    <x v="327"/>
    <n v="1.875"/>
    <x v="6"/>
    <x v="1"/>
  </r>
  <r>
    <x v="106"/>
    <x v="328"/>
    <n v="3.125"/>
    <x v="6"/>
    <x v="1"/>
  </r>
  <r>
    <x v="106"/>
    <x v="4"/>
    <n v="5"/>
    <x v="6"/>
    <x v="1"/>
  </r>
  <r>
    <x v="106"/>
    <x v="312"/>
    <n v="0.67114093959731547"/>
    <x v="7"/>
    <x v="1"/>
  </r>
  <r>
    <x v="106"/>
    <x v="313"/>
    <n v="0.67114093959731547"/>
    <x v="7"/>
    <x v="1"/>
  </r>
  <r>
    <x v="106"/>
    <x v="314"/>
    <n v="4.6979865771812079"/>
    <x v="7"/>
    <x v="1"/>
  </r>
  <r>
    <x v="106"/>
    <x v="241"/>
    <n v="81.87919463087249"/>
    <x v="7"/>
    <x v="1"/>
  </r>
  <r>
    <x v="106"/>
    <x v="315"/>
    <n v="69.463087248322154"/>
    <x v="7"/>
    <x v="1"/>
  </r>
  <r>
    <x v="106"/>
    <x v="316"/>
    <n v="7.3825503355704694"/>
    <x v="7"/>
    <x v="1"/>
  </r>
  <r>
    <x v="106"/>
    <x v="239"/>
    <n v="19.798657718120804"/>
    <x v="7"/>
    <x v="1"/>
  </r>
  <r>
    <x v="106"/>
    <x v="317"/>
    <n v="2.6845637583892619"/>
    <x v="7"/>
    <x v="1"/>
  </r>
  <r>
    <x v="106"/>
    <x v="60"/>
    <n v="1.6778523489932886"/>
    <x v="7"/>
    <x v="1"/>
  </r>
  <r>
    <x v="106"/>
    <x v="318"/>
    <n v="2.348993288590604"/>
    <x v="7"/>
    <x v="1"/>
  </r>
  <r>
    <x v="106"/>
    <x v="319"/>
    <n v="33.892617449664428"/>
    <x v="7"/>
    <x v="1"/>
  </r>
  <r>
    <x v="106"/>
    <x v="320"/>
    <n v="6.7114093959731544"/>
    <x v="7"/>
    <x v="1"/>
  </r>
  <r>
    <x v="106"/>
    <x v="187"/>
    <n v="0.33557046979865773"/>
    <x v="7"/>
    <x v="1"/>
  </r>
  <r>
    <x v="106"/>
    <x v="321"/>
    <n v="1.6778523489932886"/>
    <x v="7"/>
    <x v="1"/>
  </r>
  <r>
    <x v="106"/>
    <x v="322"/>
    <n v="7.0469798657718119"/>
    <x v="7"/>
    <x v="1"/>
  </r>
  <r>
    <x v="106"/>
    <x v="323"/>
    <n v="4.026845637583893"/>
    <x v="7"/>
    <x v="1"/>
  </r>
  <r>
    <x v="106"/>
    <x v="324"/>
    <n v="12.416107382550335"/>
    <x v="7"/>
    <x v="1"/>
  </r>
  <r>
    <x v="106"/>
    <x v="325"/>
    <n v="1.0067114093959733"/>
    <x v="7"/>
    <x v="1"/>
  </r>
  <r>
    <x v="106"/>
    <x v="326"/>
    <n v="0"/>
    <x v="7"/>
    <x v="1"/>
  </r>
  <r>
    <x v="106"/>
    <x v="327"/>
    <n v="0.67114093959731547"/>
    <x v="7"/>
    <x v="1"/>
  </r>
  <r>
    <x v="106"/>
    <x v="328"/>
    <n v="1.6778523489932886"/>
    <x v="7"/>
    <x v="1"/>
  </r>
  <r>
    <x v="106"/>
    <x v="4"/>
    <n v="8.724832214765101"/>
    <x v="7"/>
    <x v="1"/>
  </r>
  <r>
    <x v="106"/>
    <x v="312"/>
    <n v="0.36630036630036628"/>
    <x v="8"/>
    <x v="1"/>
  </r>
  <r>
    <x v="106"/>
    <x v="313"/>
    <n v="0"/>
    <x v="8"/>
    <x v="1"/>
  </r>
  <r>
    <x v="106"/>
    <x v="314"/>
    <n v="2.9304029304029302"/>
    <x v="8"/>
    <x v="1"/>
  </r>
  <r>
    <x v="106"/>
    <x v="241"/>
    <n v="83.882783882783883"/>
    <x v="8"/>
    <x v="1"/>
  </r>
  <r>
    <x v="106"/>
    <x v="315"/>
    <n v="65.201465201465197"/>
    <x v="8"/>
    <x v="1"/>
  </r>
  <r>
    <x v="106"/>
    <x v="316"/>
    <n v="4.7619047619047619"/>
    <x v="8"/>
    <x v="1"/>
  </r>
  <r>
    <x v="106"/>
    <x v="239"/>
    <n v="33.699633699633701"/>
    <x v="8"/>
    <x v="1"/>
  </r>
  <r>
    <x v="106"/>
    <x v="317"/>
    <n v="7.6923076923076925"/>
    <x v="8"/>
    <x v="1"/>
  </r>
  <r>
    <x v="106"/>
    <x v="60"/>
    <n v="6.2271062271062272"/>
    <x v="8"/>
    <x v="1"/>
  </r>
  <r>
    <x v="106"/>
    <x v="318"/>
    <n v="3.6630036630036629"/>
    <x v="8"/>
    <x v="1"/>
  </r>
  <r>
    <x v="106"/>
    <x v="319"/>
    <n v="31.868131868131869"/>
    <x v="8"/>
    <x v="1"/>
  </r>
  <r>
    <x v="106"/>
    <x v="320"/>
    <n v="1.8315018315018314"/>
    <x v="8"/>
    <x v="1"/>
  </r>
  <r>
    <x v="106"/>
    <x v="187"/>
    <n v="0.73260073260073255"/>
    <x v="8"/>
    <x v="1"/>
  </r>
  <r>
    <x v="106"/>
    <x v="321"/>
    <n v="0.36630036630036628"/>
    <x v="8"/>
    <x v="1"/>
  </r>
  <r>
    <x v="106"/>
    <x v="322"/>
    <n v="5.8608058608058604"/>
    <x v="8"/>
    <x v="1"/>
  </r>
  <r>
    <x v="106"/>
    <x v="323"/>
    <n v="3.6630036630036629"/>
    <x v="8"/>
    <x v="1"/>
  </r>
  <r>
    <x v="106"/>
    <x v="324"/>
    <n v="16.117216117216117"/>
    <x v="8"/>
    <x v="1"/>
  </r>
  <r>
    <x v="106"/>
    <x v="325"/>
    <n v="1.8315018315018314"/>
    <x v="8"/>
    <x v="1"/>
  </r>
  <r>
    <x v="106"/>
    <x v="326"/>
    <n v="0.73260073260073255"/>
    <x v="8"/>
    <x v="1"/>
  </r>
  <r>
    <x v="106"/>
    <x v="327"/>
    <n v="0.73260073260073255"/>
    <x v="8"/>
    <x v="1"/>
  </r>
  <r>
    <x v="106"/>
    <x v="328"/>
    <n v="1.098901098901099"/>
    <x v="8"/>
    <x v="1"/>
  </r>
  <r>
    <x v="106"/>
    <x v="4"/>
    <n v="4.395604395604396"/>
    <x v="8"/>
    <x v="1"/>
  </r>
  <r>
    <x v="106"/>
    <x v="312"/>
    <n v="0"/>
    <x v="9"/>
    <x v="1"/>
  </r>
  <r>
    <x v="106"/>
    <x v="313"/>
    <n v="0.29069767441860467"/>
    <x v="9"/>
    <x v="1"/>
  </r>
  <r>
    <x v="106"/>
    <x v="314"/>
    <n v="4.0697674418604652"/>
    <x v="9"/>
    <x v="1"/>
  </r>
  <r>
    <x v="106"/>
    <x v="241"/>
    <n v="71.511627906976742"/>
    <x v="9"/>
    <x v="1"/>
  </r>
  <r>
    <x v="106"/>
    <x v="315"/>
    <n v="69.476744186046517"/>
    <x v="9"/>
    <x v="1"/>
  </r>
  <r>
    <x v="106"/>
    <x v="316"/>
    <n v="7.8488372093023253"/>
    <x v="9"/>
    <x v="1"/>
  </r>
  <r>
    <x v="106"/>
    <x v="239"/>
    <n v="26.744186046511629"/>
    <x v="9"/>
    <x v="1"/>
  </r>
  <r>
    <x v="106"/>
    <x v="317"/>
    <n v="5.5232558139534884"/>
    <x v="9"/>
    <x v="1"/>
  </r>
  <r>
    <x v="106"/>
    <x v="60"/>
    <n v="0.87209302325581395"/>
    <x v="9"/>
    <x v="1"/>
  </r>
  <r>
    <x v="106"/>
    <x v="318"/>
    <n v="1.1627906976744187"/>
    <x v="9"/>
    <x v="1"/>
  </r>
  <r>
    <x v="106"/>
    <x v="319"/>
    <n v="16.279069767441861"/>
    <x v="9"/>
    <x v="1"/>
  </r>
  <r>
    <x v="106"/>
    <x v="320"/>
    <n v="3.4883720930232558"/>
    <x v="9"/>
    <x v="1"/>
  </r>
  <r>
    <x v="106"/>
    <x v="187"/>
    <n v="0"/>
    <x v="9"/>
    <x v="1"/>
  </r>
  <r>
    <x v="106"/>
    <x v="321"/>
    <n v="1.4534883720930232"/>
    <x v="9"/>
    <x v="1"/>
  </r>
  <r>
    <x v="106"/>
    <x v="322"/>
    <n v="6.1046511627906979"/>
    <x v="9"/>
    <x v="1"/>
  </r>
  <r>
    <x v="106"/>
    <x v="323"/>
    <n v="1.4534883720930232"/>
    <x v="9"/>
    <x v="1"/>
  </r>
  <r>
    <x v="106"/>
    <x v="324"/>
    <n v="42.151162790697676"/>
    <x v="9"/>
    <x v="1"/>
  </r>
  <r>
    <x v="106"/>
    <x v="325"/>
    <n v="1.4534883720930232"/>
    <x v="9"/>
    <x v="1"/>
  </r>
  <r>
    <x v="106"/>
    <x v="326"/>
    <n v="1.1627906976744187"/>
    <x v="9"/>
    <x v="1"/>
  </r>
  <r>
    <x v="106"/>
    <x v="327"/>
    <n v="0.29069767441860467"/>
    <x v="9"/>
    <x v="1"/>
  </r>
  <r>
    <x v="106"/>
    <x v="328"/>
    <n v="2.3255813953488373"/>
    <x v="9"/>
    <x v="1"/>
  </r>
  <r>
    <x v="106"/>
    <x v="4"/>
    <n v="5.8139534883720927"/>
    <x v="9"/>
    <x v="1"/>
  </r>
  <r>
    <x v="106"/>
    <x v="312"/>
    <n v="0"/>
    <x v="10"/>
    <x v="1"/>
  </r>
  <r>
    <x v="106"/>
    <x v="313"/>
    <n v="2.0242914979757085"/>
    <x v="10"/>
    <x v="1"/>
  </r>
  <r>
    <x v="106"/>
    <x v="314"/>
    <n v="2.0242914979757085"/>
    <x v="10"/>
    <x v="1"/>
  </r>
  <r>
    <x v="106"/>
    <x v="241"/>
    <n v="74.089068825910928"/>
    <x v="10"/>
    <x v="1"/>
  </r>
  <r>
    <x v="106"/>
    <x v="315"/>
    <n v="56.275303643724698"/>
    <x v="10"/>
    <x v="1"/>
  </r>
  <r>
    <x v="106"/>
    <x v="316"/>
    <n v="2.834008097165992"/>
    <x v="10"/>
    <x v="1"/>
  </r>
  <r>
    <x v="106"/>
    <x v="239"/>
    <n v="43.724696356275302"/>
    <x v="10"/>
    <x v="1"/>
  </r>
  <r>
    <x v="106"/>
    <x v="317"/>
    <n v="6.4777327935222671"/>
    <x v="10"/>
    <x v="1"/>
  </r>
  <r>
    <x v="106"/>
    <x v="60"/>
    <n v="4.4534412955465585"/>
    <x v="10"/>
    <x v="1"/>
  </r>
  <r>
    <x v="106"/>
    <x v="318"/>
    <n v="6.0728744939271255"/>
    <x v="10"/>
    <x v="1"/>
  </r>
  <r>
    <x v="106"/>
    <x v="319"/>
    <n v="21.05263157894737"/>
    <x v="10"/>
    <x v="1"/>
  </r>
  <r>
    <x v="106"/>
    <x v="320"/>
    <n v="5.2631578947368425"/>
    <x v="10"/>
    <x v="1"/>
  </r>
  <r>
    <x v="106"/>
    <x v="187"/>
    <n v="0.40485829959514169"/>
    <x v="10"/>
    <x v="1"/>
  </r>
  <r>
    <x v="106"/>
    <x v="321"/>
    <n v="5.668016194331984"/>
    <x v="10"/>
    <x v="1"/>
  </r>
  <r>
    <x v="106"/>
    <x v="322"/>
    <n v="15.789473684210526"/>
    <x v="10"/>
    <x v="1"/>
  </r>
  <r>
    <x v="106"/>
    <x v="323"/>
    <n v="0.80971659919028338"/>
    <x v="10"/>
    <x v="1"/>
  </r>
  <r>
    <x v="106"/>
    <x v="324"/>
    <n v="27.530364372469634"/>
    <x v="10"/>
    <x v="1"/>
  </r>
  <r>
    <x v="106"/>
    <x v="325"/>
    <n v="3.2388663967611335"/>
    <x v="10"/>
    <x v="1"/>
  </r>
  <r>
    <x v="106"/>
    <x v="326"/>
    <n v="2.0242914979757085"/>
    <x v="10"/>
    <x v="1"/>
  </r>
  <r>
    <x v="106"/>
    <x v="327"/>
    <n v="0.40485829959514169"/>
    <x v="10"/>
    <x v="1"/>
  </r>
  <r>
    <x v="106"/>
    <x v="328"/>
    <n v="4.8582995951417001"/>
    <x v="10"/>
    <x v="1"/>
  </r>
  <r>
    <x v="106"/>
    <x v="4"/>
    <n v="2.42914979757085"/>
    <x v="10"/>
    <x v="1"/>
  </r>
  <r>
    <x v="106"/>
    <x v="312"/>
    <n v="1.1111111111111112"/>
    <x v="11"/>
    <x v="1"/>
  </r>
  <r>
    <x v="106"/>
    <x v="313"/>
    <n v="2.2222222222222223"/>
    <x v="11"/>
    <x v="1"/>
  </r>
  <r>
    <x v="106"/>
    <x v="314"/>
    <n v="7.0370370370370372"/>
    <x v="11"/>
    <x v="1"/>
  </r>
  <r>
    <x v="106"/>
    <x v="241"/>
    <n v="77.407407407407405"/>
    <x v="11"/>
    <x v="1"/>
  </r>
  <r>
    <x v="106"/>
    <x v="315"/>
    <n v="61.481481481481481"/>
    <x v="11"/>
    <x v="1"/>
  </r>
  <r>
    <x v="106"/>
    <x v="316"/>
    <n v="3.7037037037037037"/>
    <x v="11"/>
    <x v="1"/>
  </r>
  <r>
    <x v="106"/>
    <x v="239"/>
    <n v="26.666666666666668"/>
    <x v="11"/>
    <x v="1"/>
  </r>
  <r>
    <x v="106"/>
    <x v="317"/>
    <n v="2.9629629629629628"/>
    <x v="11"/>
    <x v="1"/>
  </r>
  <r>
    <x v="106"/>
    <x v="60"/>
    <n v="1.1111111111111112"/>
    <x v="11"/>
    <x v="1"/>
  </r>
  <r>
    <x v="106"/>
    <x v="318"/>
    <n v="2.5925925925925926"/>
    <x v="11"/>
    <x v="1"/>
  </r>
  <r>
    <x v="106"/>
    <x v="319"/>
    <n v="14.444444444444445"/>
    <x v="11"/>
    <x v="1"/>
  </r>
  <r>
    <x v="106"/>
    <x v="320"/>
    <n v="4.4444444444444446"/>
    <x v="11"/>
    <x v="1"/>
  </r>
  <r>
    <x v="106"/>
    <x v="187"/>
    <n v="0"/>
    <x v="11"/>
    <x v="1"/>
  </r>
  <r>
    <x v="106"/>
    <x v="321"/>
    <n v="6.2962962962962967"/>
    <x v="11"/>
    <x v="1"/>
  </r>
  <r>
    <x v="106"/>
    <x v="322"/>
    <n v="9.2592592592592595"/>
    <x v="11"/>
    <x v="1"/>
  </r>
  <r>
    <x v="106"/>
    <x v="323"/>
    <n v="1.1111111111111112"/>
    <x v="11"/>
    <x v="1"/>
  </r>
  <r>
    <x v="106"/>
    <x v="324"/>
    <n v="48.148148148148145"/>
    <x v="11"/>
    <x v="1"/>
  </r>
  <r>
    <x v="106"/>
    <x v="325"/>
    <n v="0.37037037037037035"/>
    <x v="11"/>
    <x v="1"/>
  </r>
  <r>
    <x v="106"/>
    <x v="326"/>
    <n v="1.4814814814814814"/>
    <x v="11"/>
    <x v="1"/>
  </r>
  <r>
    <x v="106"/>
    <x v="327"/>
    <n v="1.8518518518518519"/>
    <x v="11"/>
    <x v="1"/>
  </r>
  <r>
    <x v="106"/>
    <x v="328"/>
    <n v="2.2222222222222223"/>
    <x v="11"/>
    <x v="1"/>
  </r>
  <r>
    <x v="106"/>
    <x v="4"/>
    <n v="4.8148148148148149"/>
    <x v="11"/>
    <x v="1"/>
  </r>
  <r>
    <x v="106"/>
    <x v="312"/>
    <n v="3.7414965986394559"/>
    <x v="12"/>
    <x v="1"/>
  </r>
  <r>
    <x v="106"/>
    <x v="313"/>
    <n v="1.0204081632653061"/>
    <x v="12"/>
    <x v="1"/>
  </r>
  <r>
    <x v="106"/>
    <x v="314"/>
    <n v="6.8027210884353737"/>
    <x v="12"/>
    <x v="1"/>
  </r>
  <r>
    <x v="106"/>
    <x v="241"/>
    <n v="66.326530612244895"/>
    <x v="12"/>
    <x v="1"/>
  </r>
  <r>
    <x v="106"/>
    <x v="315"/>
    <n v="47.95918367346939"/>
    <x v="12"/>
    <x v="1"/>
  </r>
  <r>
    <x v="106"/>
    <x v="316"/>
    <n v="8.5034013605442169"/>
    <x v="12"/>
    <x v="1"/>
  </r>
  <r>
    <x v="106"/>
    <x v="239"/>
    <n v="24.489795918367346"/>
    <x v="12"/>
    <x v="1"/>
  </r>
  <r>
    <x v="106"/>
    <x v="317"/>
    <n v="4.0816326530612246"/>
    <x v="12"/>
    <x v="1"/>
  </r>
  <r>
    <x v="106"/>
    <x v="60"/>
    <n v="9.183673469387756"/>
    <x v="12"/>
    <x v="1"/>
  </r>
  <r>
    <x v="106"/>
    <x v="318"/>
    <n v="3.0612244897959182"/>
    <x v="12"/>
    <x v="1"/>
  </r>
  <r>
    <x v="106"/>
    <x v="319"/>
    <n v="19.727891156462587"/>
    <x v="12"/>
    <x v="1"/>
  </r>
  <r>
    <x v="106"/>
    <x v="320"/>
    <n v="6.1224489795918364"/>
    <x v="12"/>
    <x v="1"/>
  </r>
  <r>
    <x v="106"/>
    <x v="187"/>
    <n v="0.3401360544217687"/>
    <x v="12"/>
    <x v="1"/>
  </r>
  <r>
    <x v="106"/>
    <x v="321"/>
    <n v="6.4625850340136051"/>
    <x v="12"/>
    <x v="1"/>
  </r>
  <r>
    <x v="106"/>
    <x v="322"/>
    <n v="21.428571428571427"/>
    <x v="12"/>
    <x v="1"/>
  </r>
  <r>
    <x v="106"/>
    <x v="323"/>
    <n v="1.0204081632653061"/>
    <x v="12"/>
    <x v="1"/>
  </r>
  <r>
    <x v="106"/>
    <x v="324"/>
    <n v="25.85034013605442"/>
    <x v="12"/>
    <x v="1"/>
  </r>
  <r>
    <x v="106"/>
    <x v="325"/>
    <n v="1.0204081632653061"/>
    <x v="12"/>
    <x v="1"/>
  </r>
  <r>
    <x v="106"/>
    <x v="326"/>
    <n v="3.7414965986394559"/>
    <x v="12"/>
    <x v="1"/>
  </r>
  <r>
    <x v="106"/>
    <x v="327"/>
    <n v="0"/>
    <x v="12"/>
    <x v="1"/>
  </r>
  <r>
    <x v="106"/>
    <x v="328"/>
    <n v="1.3605442176870748"/>
    <x v="12"/>
    <x v="1"/>
  </r>
  <r>
    <x v="106"/>
    <x v="4"/>
    <n v="7.4829931972789119"/>
    <x v="12"/>
    <x v="1"/>
  </r>
  <r>
    <x v="106"/>
    <x v="312"/>
    <n v="0.64102564102564108"/>
    <x v="13"/>
    <x v="1"/>
  </r>
  <r>
    <x v="106"/>
    <x v="313"/>
    <n v="0.64102564102564108"/>
    <x v="13"/>
    <x v="1"/>
  </r>
  <r>
    <x v="106"/>
    <x v="314"/>
    <n v="8.9743589743589745"/>
    <x v="13"/>
    <x v="1"/>
  </r>
  <r>
    <x v="106"/>
    <x v="241"/>
    <n v="73.717948717948715"/>
    <x v="13"/>
    <x v="1"/>
  </r>
  <r>
    <x v="106"/>
    <x v="315"/>
    <n v="68.589743589743591"/>
    <x v="13"/>
    <x v="1"/>
  </r>
  <r>
    <x v="106"/>
    <x v="316"/>
    <n v="5.7692307692307692"/>
    <x v="13"/>
    <x v="1"/>
  </r>
  <r>
    <x v="106"/>
    <x v="239"/>
    <n v="50"/>
    <x v="13"/>
    <x v="1"/>
  </r>
  <r>
    <x v="106"/>
    <x v="317"/>
    <n v="10.897435897435898"/>
    <x v="13"/>
    <x v="1"/>
  </r>
  <r>
    <x v="106"/>
    <x v="60"/>
    <n v="1.2820512820512822"/>
    <x v="13"/>
    <x v="1"/>
  </r>
  <r>
    <x v="106"/>
    <x v="318"/>
    <n v="2.5641025641025643"/>
    <x v="13"/>
    <x v="1"/>
  </r>
  <r>
    <x v="106"/>
    <x v="319"/>
    <n v="13.461538461538462"/>
    <x v="13"/>
    <x v="1"/>
  </r>
  <r>
    <x v="106"/>
    <x v="320"/>
    <n v="1.2820512820512822"/>
    <x v="13"/>
    <x v="1"/>
  </r>
  <r>
    <x v="106"/>
    <x v="187"/>
    <n v="0.64102564102564108"/>
    <x v="13"/>
    <x v="1"/>
  </r>
  <r>
    <x v="106"/>
    <x v="321"/>
    <n v="1.9230769230769231"/>
    <x v="13"/>
    <x v="1"/>
  </r>
  <r>
    <x v="106"/>
    <x v="322"/>
    <n v="7.6923076923076925"/>
    <x v="13"/>
    <x v="1"/>
  </r>
  <r>
    <x v="106"/>
    <x v="323"/>
    <n v="0"/>
    <x v="13"/>
    <x v="1"/>
  </r>
  <r>
    <x v="106"/>
    <x v="324"/>
    <n v="12.820512820512821"/>
    <x v="13"/>
    <x v="1"/>
  </r>
  <r>
    <x v="106"/>
    <x v="325"/>
    <n v="4.4871794871794872"/>
    <x v="13"/>
    <x v="1"/>
  </r>
  <r>
    <x v="106"/>
    <x v="326"/>
    <n v="0.64102564102564108"/>
    <x v="13"/>
    <x v="1"/>
  </r>
  <r>
    <x v="106"/>
    <x v="327"/>
    <n v="1.9230769230769231"/>
    <x v="13"/>
    <x v="1"/>
  </r>
  <r>
    <x v="106"/>
    <x v="328"/>
    <n v="3.8461538461538463"/>
    <x v="13"/>
    <x v="1"/>
  </r>
  <r>
    <x v="106"/>
    <x v="4"/>
    <n v="5.1282051282051286"/>
    <x v="13"/>
    <x v="1"/>
  </r>
  <r>
    <x v="106"/>
    <x v="312"/>
    <n v="0"/>
    <x v="14"/>
    <x v="1"/>
  </r>
  <r>
    <x v="106"/>
    <x v="313"/>
    <n v="2.0270270270270272"/>
    <x v="14"/>
    <x v="1"/>
  </r>
  <r>
    <x v="106"/>
    <x v="314"/>
    <n v="4.7297297297297298"/>
    <x v="14"/>
    <x v="1"/>
  </r>
  <r>
    <x v="106"/>
    <x v="241"/>
    <n v="77.027027027027032"/>
    <x v="14"/>
    <x v="1"/>
  </r>
  <r>
    <x v="106"/>
    <x v="315"/>
    <n v="60.810810810810814"/>
    <x v="14"/>
    <x v="1"/>
  </r>
  <r>
    <x v="106"/>
    <x v="316"/>
    <n v="22.972972972972972"/>
    <x v="14"/>
    <x v="1"/>
  </r>
  <r>
    <x v="106"/>
    <x v="239"/>
    <n v="7.4324324324324325"/>
    <x v="14"/>
    <x v="1"/>
  </r>
  <r>
    <x v="106"/>
    <x v="317"/>
    <n v="2.0270270270270272"/>
    <x v="14"/>
    <x v="1"/>
  </r>
  <r>
    <x v="106"/>
    <x v="60"/>
    <n v="0.67567567567567566"/>
    <x v="14"/>
    <x v="1"/>
  </r>
  <r>
    <x v="106"/>
    <x v="318"/>
    <n v="0"/>
    <x v="14"/>
    <x v="1"/>
  </r>
  <r>
    <x v="106"/>
    <x v="319"/>
    <n v="20.945945945945947"/>
    <x v="14"/>
    <x v="1"/>
  </r>
  <r>
    <x v="106"/>
    <x v="320"/>
    <n v="2.0270270270270272"/>
    <x v="14"/>
    <x v="1"/>
  </r>
  <r>
    <x v="106"/>
    <x v="187"/>
    <n v="0"/>
    <x v="14"/>
    <x v="1"/>
  </r>
  <r>
    <x v="106"/>
    <x v="321"/>
    <n v="10.810810810810811"/>
    <x v="14"/>
    <x v="1"/>
  </r>
  <r>
    <x v="106"/>
    <x v="322"/>
    <n v="14.189189189189189"/>
    <x v="14"/>
    <x v="1"/>
  </r>
  <r>
    <x v="106"/>
    <x v="323"/>
    <n v="1.3513513513513513"/>
    <x v="14"/>
    <x v="1"/>
  </r>
  <r>
    <x v="106"/>
    <x v="324"/>
    <n v="33.783783783783782"/>
    <x v="14"/>
    <x v="1"/>
  </r>
  <r>
    <x v="106"/>
    <x v="325"/>
    <n v="4.0540540540540544"/>
    <x v="14"/>
    <x v="1"/>
  </r>
  <r>
    <x v="106"/>
    <x v="326"/>
    <n v="2.7027027027027026"/>
    <x v="14"/>
    <x v="1"/>
  </r>
  <r>
    <x v="106"/>
    <x v="327"/>
    <n v="0.67567567567567566"/>
    <x v="14"/>
    <x v="1"/>
  </r>
  <r>
    <x v="106"/>
    <x v="328"/>
    <n v="0.67567567567567566"/>
    <x v="14"/>
    <x v="1"/>
  </r>
  <r>
    <x v="106"/>
    <x v="4"/>
    <n v="6.0810810810810807"/>
    <x v="14"/>
    <x v="1"/>
  </r>
  <r>
    <x v="106"/>
    <x v="312"/>
    <n v="0"/>
    <x v="15"/>
    <x v="1"/>
  </r>
  <r>
    <x v="106"/>
    <x v="313"/>
    <n v="3.3783783783783785"/>
    <x v="15"/>
    <x v="1"/>
  </r>
  <r>
    <x v="106"/>
    <x v="314"/>
    <n v="4.0540540540540544"/>
    <x v="15"/>
    <x v="1"/>
  </r>
  <r>
    <x v="106"/>
    <x v="241"/>
    <n v="12.162162162162161"/>
    <x v="15"/>
    <x v="1"/>
  </r>
  <r>
    <x v="106"/>
    <x v="315"/>
    <n v="82.432432432432435"/>
    <x v="15"/>
    <x v="1"/>
  </r>
  <r>
    <x v="106"/>
    <x v="316"/>
    <n v="4.0540540540540544"/>
    <x v="15"/>
    <x v="1"/>
  </r>
  <r>
    <x v="106"/>
    <x v="239"/>
    <n v="43.918918918918919"/>
    <x v="15"/>
    <x v="1"/>
  </r>
  <r>
    <x v="106"/>
    <x v="317"/>
    <n v="14.864864864864865"/>
    <x v="15"/>
    <x v="1"/>
  </r>
  <r>
    <x v="106"/>
    <x v="60"/>
    <n v="1.3513513513513513"/>
    <x v="15"/>
    <x v="1"/>
  </r>
  <r>
    <x v="106"/>
    <x v="318"/>
    <n v="13.513513513513514"/>
    <x v="15"/>
    <x v="1"/>
  </r>
  <r>
    <x v="106"/>
    <x v="319"/>
    <n v="24.324324324324323"/>
    <x v="15"/>
    <x v="1"/>
  </r>
  <r>
    <x v="106"/>
    <x v="320"/>
    <n v="6.0810810810810807"/>
    <x v="15"/>
    <x v="1"/>
  </r>
  <r>
    <x v="106"/>
    <x v="187"/>
    <n v="0.67567567567567566"/>
    <x v="15"/>
    <x v="1"/>
  </r>
  <r>
    <x v="106"/>
    <x v="321"/>
    <n v="1.3513513513513513"/>
    <x v="15"/>
    <x v="1"/>
  </r>
  <r>
    <x v="106"/>
    <x v="322"/>
    <n v="10.810810810810811"/>
    <x v="15"/>
    <x v="1"/>
  </r>
  <r>
    <x v="106"/>
    <x v="323"/>
    <n v="1.3513513513513513"/>
    <x v="15"/>
    <x v="1"/>
  </r>
  <r>
    <x v="106"/>
    <x v="324"/>
    <n v="51.351351351351354"/>
    <x v="15"/>
    <x v="1"/>
  </r>
  <r>
    <x v="106"/>
    <x v="325"/>
    <n v="0.67567567567567566"/>
    <x v="15"/>
    <x v="1"/>
  </r>
  <r>
    <x v="106"/>
    <x v="326"/>
    <n v="2.7027027027027026"/>
    <x v="15"/>
    <x v="1"/>
  </r>
  <r>
    <x v="106"/>
    <x v="327"/>
    <n v="1.3513513513513513"/>
    <x v="15"/>
    <x v="1"/>
  </r>
  <r>
    <x v="106"/>
    <x v="328"/>
    <n v="2.7027027027027026"/>
    <x v="15"/>
    <x v="1"/>
  </r>
  <r>
    <x v="106"/>
    <x v="4"/>
    <n v="2.7027027027027026"/>
    <x v="15"/>
    <x v="1"/>
  </r>
  <r>
    <x v="106"/>
    <x v="312"/>
    <n v="3.7037037037037037"/>
    <x v="16"/>
    <x v="1"/>
  </r>
  <r>
    <x v="106"/>
    <x v="313"/>
    <n v="2.6936026936026938"/>
    <x v="16"/>
    <x v="1"/>
  </r>
  <r>
    <x v="106"/>
    <x v="314"/>
    <n v="11.447811447811448"/>
    <x v="16"/>
    <x v="1"/>
  </r>
  <r>
    <x v="106"/>
    <x v="241"/>
    <n v="51.178451178451176"/>
    <x v="16"/>
    <x v="1"/>
  </r>
  <r>
    <x v="106"/>
    <x v="315"/>
    <n v="59.932659932659931"/>
    <x v="16"/>
    <x v="1"/>
  </r>
  <r>
    <x v="106"/>
    <x v="316"/>
    <n v="9.7643097643097647"/>
    <x v="16"/>
    <x v="1"/>
  </r>
  <r>
    <x v="106"/>
    <x v="239"/>
    <n v="37.710437710437709"/>
    <x v="16"/>
    <x v="1"/>
  </r>
  <r>
    <x v="106"/>
    <x v="317"/>
    <n v="8.0808080808080813"/>
    <x v="16"/>
    <x v="1"/>
  </r>
  <r>
    <x v="106"/>
    <x v="60"/>
    <n v="4.0404040404040407"/>
    <x v="16"/>
    <x v="1"/>
  </r>
  <r>
    <x v="106"/>
    <x v="318"/>
    <n v="5.3872053872053876"/>
    <x v="16"/>
    <x v="1"/>
  </r>
  <r>
    <x v="106"/>
    <x v="319"/>
    <n v="16.835016835016834"/>
    <x v="16"/>
    <x v="1"/>
  </r>
  <r>
    <x v="106"/>
    <x v="320"/>
    <n v="7.0707070707070709"/>
    <x v="16"/>
    <x v="1"/>
  </r>
  <r>
    <x v="106"/>
    <x v="187"/>
    <n v="2.0202020202020203"/>
    <x v="16"/>
    <x v="1"/>
  </r>
  <r>
    <x v="106"/>
    <x v="321"/>
    <n v="3.0303030303030303"/>
    <x v="16"/>
    <x v="1"/>
  </r>
  <r>
    <x v="106"/>
    <x v="322"/>
    <n v="13.131313131313131"/>
    <x v="16"/>
    <x v="1"/>
  </r>
  <r>
    <x v="106"/>
    <x v="323"/>
    <n v="0.33670033670033672"/>
    <x v="16"/>
    <x v="1"/>
  </r>
  <r>
    <x v="106"/>
    <x v="324"/>
    <n v="20.53872053872054"/>
    <x v="16"/>
    <x v="1"/>
  </r>
  <r>
    <x v="106"/>
    <x v="325"/>
    <n v="1.3468013468013469"/>
    <x v="16"/>
    <x v="1"/>
  </r>
  <r>
    <x v="106"/>
    <x v="326"/>
    <n v="4.3771043771043772"/>
    <x v="16"/>
    <x v="1"/>
  </r>
  <r>
    <x v="106"/>
    <x v="327"/>
    <n v="0"/>
    <x v="16"/>
    <x v="1"/>
  </r>
  <r>
    <x v="106"/>
    <x v="328"/>
    <n v="2.6936026936026938"/>
    <x v="16"/>
    <x v="1"/>
  </r>
  <r>
    <x v="106"/>
    <x v="4"/>
    <n v="6.7340067340067344"/>
    <x v="16"/>
    <x v="1"/>
  </r>
  <r>
    <x v="107"/>
    <x v="329"/>
    <n v="11000"/>
    <x v="0"/>
    <x v="0"/>
  </r>
  <r>
    <x v="107"/>
    <x v="329"/>
    <n v="2504"/>
    <x v="1"/>
    <x v="0"/>
  </r>
  <r>
    <x v="107"/>
    <x v="329"/>
    <n v="3883"/>
    <x v="2"/>
    <x v="0"/>
  </r>
  <r>
    <x v="107"/>
    <x v="329"/>
    <n v="1441"/>
    <x v="3"/>
    <x v="0"/>
  </r>
  <r>
    <x v="107"/>
    <x v="329"/>
    <n v="1118"/>
    <x v="4"/>
    <x v="0"/>
  </r>
  <r>
    <x v="107"/>
    <x v="329"/>
    <n v="277"/>
    <x v="5"/>
    <x v="0"/>
  </r>
  <r>
    <x v="107"/>
    <x v="329"/>
    <n v="227"/>
    <x v="6"/>
    <x v="0"/>
  </r>
  <r>
    <x v="107"/>
    <x v="329"/>
    <n v="329"/>
    <x v="7"/>
    <x v="0"/>
  </r>
  <r>
    <x v="107"/>
    <x v="329"/>
    <n v="285"/>
    <x v="8"/>
    <x v="0"/>
  </r>
  <r>
    <x v="107"/>
    <x v="329"/>
    <n v="361"/>
    <x v="9"/>
    <x v="0"/>
  </r>
  <r>
    <x v="107"/>
    <x v="329"/>
    <n v="247"/>
    <x v="10"/>
    <x v="0"/>
  </r>
  <r>
    <x v="107"/>
    <x v="329"/>
    <n v="248"/>
    <x v="11"/>
    <x v="0"/>
  </r>
  <r>
    <x v="107"/>
    <x v="329"/>
    <n v="223"/>
    <x v="12"/>
    <x v="0"/>
  </r>
  <r>
    <x v="107"/>
    <x v="329"/>
    <n v="154"/>
    <x v="13"/>
    <x v="0"/>
  </r>
  <r>
    <x v="107"/>
    <x v="329"/>
    <n v="187"/>
    <x v="14"/>
    <x v="0"/>
  </r>
  <r>
    <x v="107"/>
    <x v="329"/>
    <n v="212"/>
    <x v="15"/>
    <x v="0"/>
  </r>
  <r>
    <x v="107"/>
    <x v="329"/>
    <n v="422"/>
    <x v="16"/>
    <x v="0"/>
  </r>
  <r>
    <x v="107"/>
    <x v="329"/>
    <n v="11000"/>
    <x v="0"/>
    <x v="1"/>
  </r>
  <r>
    <x v="107"/>
    <x v="329"/>
    <n v="2286"/>
    <x v="1"/>
    <x v="1"/>
  </r>
  <r>
    <x v="107"/>
    <x v="329"/>
    <n v="4272"/>
    <x v="2"/>
    <x v="1"/>
  </r>
  <r>
    <x v="107"/>
    <x v="329"/>
    <n v="1614"/>
    <x v="3"/>
    <x v="1"/>
  </r>
  <r>
    <x v="107"/>
    <x v="329"/>
    <n v="924"/>
    <x v="4"/>
    <x v="1"/>
  </r>
  <r>
    <x v="107"/>
    <x v="329"/>
    <n v="193"/>
    <x v="5"/>
    <x v="1"/>
  </r>
  <r>
    <x v="107"/>
    <x v="329"/>
    <n v="160"/>
    <x v="6"/>
    <x v="1"/>
  </r>
  <r>
    <x v="107"/>
    <x v="329"/>
    <n v="298"/>
    <x v="7"/>
    <x v="1"/>
  </r>
  <r>
    <x v="107"/>
    <x v="329"/>
    <n v="273"/>
    <x v="8"/>
    <x v="1"/>
  </r>
  <r>
    <x v="107"/>
    <x v="329"/>
    <n v="344"/>
    <x v="9"/>
    <x v="1"/>
  </r>
  <r>
    <x v="107"/>
    <x v="329"/>
    <n v="247"/>
    <x v="10"/>
    <x v="1"/>
  </r>
  <r>
    <x v="107"/>
    <x v="329"/>
    <n v="270"/>
    <x v="11"/>
    <x v="1"/>
  </r>
  <r>
    <x v="107"/>
    <x v="329"/>
    <n v="294"/>
    <x v="12"/>
    <x v="1"/>
  </r>
  <r>
    <x v="107"/>
    <x v="329"/>
    <n v="156"/>
    <x v="13"/>
    <x v="1"/>
  </r>
  <r>
    <x v="107"/>
    <x v="329"/>
    <n v="148"/>
    <x v="14"/>
    <x v="1"/>
  </r>
  <r>
    <x v="107"/>
    <x v="329"/>
    <n v="148"/>
    <x v="15"/>
    <x v="1"/>
  </r>
  <r>
    <x v="107"/>
    <x v="329"/>
    <n v="297"/>
    <x v="16"/>
    <x v="1"/>
  </r>
  <r>
    <x v="0"/>
    <x v="0"/>
    <n v="89.261869436201778"/>
    <x v="17"/>
    <x v="2"/>
  </r>
  <r>
    <x v="0"/>
    <x v="1"/>
    <n v="10.738130563798219"/>
    <x v="17"/>
    <x v="2"/>
  </r>
  <r>
    <x v="1"/>
    <x v="2"/>
    <n v="51.7433234421365"/>
    <x v="17"/>
    <x v="2"/>
  </r>
  <r>
    <x v="1"/>
    <x v="3"/>
    <n v="46.36498516320475"/>
    <x v="17"/>
    <x v="2"/>
  </r>
  <r>
    <x v="1"/>
    <x v="4"/>
    <n v="1.8916913946587537"/>
    <x v="17"/>
    <x v="2"/>
  </r>
  <r>
    <x v="2"/>
    <x v="5"/>
    <n v="8.8649851632047483"/>
    <x v="17"/>
    <x v="2"/>
  </r>
  <r>
    <x v="2"/>
    <x v="6"/>
    <n v="9.068991097922849"/>
    <x v="17"/>
    <x v="2"/>
  </r>
  <r>
    <x v="2"/>
    <x v="7"/>
    <n v="23.571958456973295"/>
    <x v="17"/>
    <x v="2"/>
  </r>
  <r>
    <x v="2"/>
    <x v="8"/>
    <n v="9.7551928783382795"/>
    <x v="17"/>
    <x v="2"/>
  </r>
  <r>
    <x v="2"/>
    <x v="9"/>
    <n v="19.844213649851632"/>
    <x v="17"/>
    <x v="2"/>
  </r>
  <r>
    <x v="2"/>
    <x v="10"/>
    <n v="23.405044510385757"/>
    <x v="17"/>
    <x v="2"/>
  </r>
  <r>
    <x v="2"/>
    <x v="4"/>
    <n v="5.4896142433234418"/>
    <x v="17"/>
    <x v="2"/>
  </r>
  <r>
    <x v="2"/>
    <x v="11"/>
    <n v="47.711145996860303"/>
    <x v="17"/>
    <x v="2"/>
  </r>
  <r>
    <x v="3"/>
    <x v="330"/>
    <n v="7.2700296735905043"/>
    <x v="17"/>
    <x v="2"/>
  </r>
  <r>
    <x v="3"/>
    <x v="14"/>
    <n v="7.3998516320474774"/>
    <x v="17"/>
    <x v="2"/>
  </r>
  <r>
    <x v="3"/>
    <x v="15"/>
    <n v="14.540059347181009"/>
    <x v="17"/>
    <x v="2"/>
  </r>
  <r>
    <x v="3"/>
    <x v="16"/>
    <n v="13.798219584569733"/>
    <x v="17"/>
    <x v="2"/>
  </r>
  <r>
    <x v="3"/>
    <x v="17"/>
    <n v="11.739614243323443"/>
    <x v="17"/>
    <x v="2"/>
  </r>
  <r>
    <x v="3"/>
    <x v="18"/>
    <n v="26.26112759643917"/>
    <x v="17"/>
    <x v="2"/>
  </r>
  <r>
    <x v="3"/>
    <x v="4"/>
    <n v="18.991097922848663"/>
    <x v="17"/>
    <x v="2"/>
  </r>
  <r>
    <x v="3"/>
    <x v="19"/>
    <n v="41928.26442307698"/>
    <x v="17"/>
    <x v="2"/>
  </r>
  <r>
    <x v="0"/>
    <x v="0"/>
    <n v="59.733333333333334"/>
    <x v="1"/>
    <x v="2"/>
  </r>
  <r>
    <x v="0"/>
    <x v="1"/>
    <n v="40.266666666666666"/>
    <x v="1"/>
    <x v="2"/>
  </r>
  <r>
    <x v="1"/>
    <x v="2"/>
    <n v="54.93333333333333"/>
    <x v="1"/>
    <x v="2"/>
  </r>
  <r>
    <x v="1"/>
    <x v="3"/>
    <n v="43.733333333333334"/>
    <x v="1"/>
    <x v="2"/>
  </r>
  <r>
    <x v="1"/>
    <x v="4"/>
    <n v="1.3333333333333333"/>
    <x v="1"/>
    <x v="2"/>
  </r>
  <r>
    <x v="2"/>
    <x v="5"/>
    <n v="13.955555555555556"/>
    <x v="1"/>
    <x v="2"/>
  </r>
  <r>
    <x v="2"/>
    <x v="6"/>
    <n v="17.244444444444444"/>
    <x v="1"/>
    <x v="2"/>
  </r>
  <r>
    <x v="2"/>
    <x v="7"/>
    <n v="34.844444444444441"/>
    <x v="1"/>
    <x v="2"/>
  </r>
  <r>
    <x v="2"/>
    <x v="8"/>
    <n v="7.5555555555555554"/>
    <x v="1"/>
    <x v="2"/>
  </r>
  <r>
    <x v="2"/>
    <x v="9"/>
    <n v="11.555555555555555"/>
    <x v="1"/>
    <x v="2"/>
  </r>
  <r>
    <x v="2"/>
    <x v="10"/>
    <n v="11.822222222222223"/>
    <x v="1"/>
    <x v="2"/>
  </r>
  <r>
    <x v="2"/>
    <x v="4"/>
    <n v="3.0222222222222221"/>
    <x v="1"/>
    <x v="2"/>
  </r>
  <r>
    <x v="2"/>
    <x v="11"/>
    <n v="40.092575618698476"/>
    <x v="1"/>
    <x v="2"/>
  </r>
  <r>
    <x v="3"/>
    <x v="330"/>
    <n v="14.133333333333333"/>
    <x v="1"/>
    <x v="2"/>
  </r>
  <r>
    <x v="3"/>
    <x v="14"/>
    <n v="12.977777777777778"/>
    <x v="1"/>
    <x v="2"/>
  </r>
  <r>
    <x v="3"/>
    <x v="15"/>
    <n v="20.533333333333335"/>
    <x v="1"/>
    <x v="2"/>
  </r>
  <r>
    <x v="3"/>
    <x v="16"/>
    <n v="13.6"/>
    <x v="1"/>
    <x v="2"/>
  </r>
  <r>
    <x v="3"/>
    <x v="17"/>
    <n v="9.4222222222222225"/>
    <x v="1"/>
    <x v="2"/>
  </r>
  <r>
    <x v="3"/>
    <x v="18"/>
    <n v="14.488888888888889"/>
    <x v="1"/>
    <x v="2"/>
  </r>
  <r>
    <x v="3"/>
    <x v="4"/>
    <n v="14.844444444444445"/>
    <x v="1"/>
    <x v="2"/>
  </r>
  <r>
    <x v="3"/>
    <x v="19"/>
    <n v="37027.139874739041"/>
    <x v="1"/>
    <x v="2"/>
  </r>
  <r>
    <x v="0"/>
    <x v="0"/>
    <n v="99.836956521739125"/>
    <x v="2"/>
    <x v="2"/>
  </r>
  <r>
    <x v="0"/>
    <x v="1"/>
    <n v="0.16304347826086957"/>
    <x v="2"/>
    <x v="2"/>
  </r>
  <r>
    <x v="1"/>
    <x v="2"/>
    <n v="50.163043478260867"/>
    <x v="2"/>
    <x v="2"/>
  </r>
  <r>
    <x v="1"/>
    <x v="3"/>
    <n v="48.75"/>
    <x v="2"/>
    <x v="2"/>
  </r>
  <r>
    <x v="1"/>
    <x v="4"/>
    <n v="1.0869565217391304"/>
    <x v="2"/>
    <x v="2"/>
  </r>
  <r>
    <x v="2"/>
    <x v="5"/>
    <n v="7.0652173913043477"/>
    <x v="2"/>
    <x v="2"/>
  </r>
  <r>
    <x v="2"/>
    <x v="6"/>
    <n v="4.9456521739130439"/>
    <x v="2"/>
    <x v="2"/>
  </r>
  <r>
    <x v="2"/>
    <x v="7"/>
    <n v="18.206521739130434"/>
    <x v="2"/>
    <x v="2"/>
  </r>
  <r>
    <x v="2"/>
    <x v="8"/>
    <n v="9.2934782608695645"/>
    <x v="2"/>
    <x v="2"/>
  </r>
  <r>
    <x v="2"/>
    <x v="9"/>
    <n v="25.217391304347824"/>
    <x v="2"/>
    <x v="2"/>
  </r>
  <r>
    <x v="2"/>
    <x v="10"/>
    <n v="28.586956521739129"/>
    <x v="2"/>
    <x v="2"/>
  </r>
  <r>
    <x v="2"/>
    <x v="4"/>
    <n v="6.6847826086956523"/>
    <x v="2"/>
    <x v="2"/>
  </r>
  <r>
    <x v="2"/>
    <x v="11"/>
    <n v="51.307513104251527"/>
    <x v="2"/>
    <x v="2"/>
  </r>
  <r>
    <x v="3"/>
    <x v="330"/>
    <n v="5.2173913043478262"/>
    <x v="2"/>
    <x v="2"/>
  </r>
  <r>
    <x v="3"/>
    <x v="14"/>
    <n v="5.4891304347826084"/>
    <x v="2"/>
    <x v="2"/>
  </r>
  <r>
    <x v="3"/>
    <x v="15"/>
    <n v="12.771739130434783"/>
    <x v="2"/>
    <x v="2"/>
  </r>
  <r>
    <x v="3"/>
    <x v="16"/>
    <n v="13.75"/>
    <x v="2"/>
    <x v="2"/>
  </r>
  <r>
    <x v="3"/>
    <x v="17"/>
    <n v="12.282608695652174"/>
    <x v="2"/>
    <x v="2"/>
  </r>
  <r>
    <x v="3"/>
    <x v="18"/>
    <n v="34.673913043478258"/>
    <x v="2"/>
    <x v="2"/>
  </r>
  <r>
    <x v="3"/>
    <x v="4"/>
    <n v="15.815217391304348"/>
    <x v="2"/>
    <x v="2"/>
  </r>
  <r>
    <x v="3"/>
    <x v="19"/>
    <n v="37984.931568754"/>
    <x v="2"/>
    <x v="2"/>
  </r>
  <r>
    <x v="0"/>
    <x v="0"/>
    <n v="96.478873239436624"/>
    <x v="3"/>
    <x v="2"/>
  </r>
  <r>
    <x v="0"/>
    <x v="1"/>
    <n v="3.5211267605633805"/>
    <x v="3"/>
    <x v="2"/>
  </r>
  <r>
    <x v="1"/>
    <x v="2"/>
    <n v="49.436619718309856"/>
    <x v="3"/>
    <x v="2"/>
  </r>
  <r>
    <x v="1"/>
    <x v="3"/>
    <n v="47.605633802816904"/>
    <x v="3"/>
    <x v="2"/>
  </r>
  <r>
    <x v="1"/>
    <x v="4"/>
    <n v="2.9577464788732395"/>
    <x v="3"/>
    <x v="2"/>
  </r>
  <r>
    <x v="2"/>
    <x v="5"/>
    <n v="6.197183098591549"/>
    <x v="3"/>
    <x v="2"/>
  </r>
  <r>
    <x v="89"/>
    <x v="4"/>
    <n v="10.169491525423728"/>
    <x v="7"/>
    <x v="3"/>
  </r>
  <r>
    <x v="89"/>
    <x v="208"/>
    <n v="2.8913043478260874"/>
    <x v="7"/>
    <x v="3"/>
  </r>
  <r>
    <x v="89"/>
    <x v="209"/>
    <n v="2"/>
    <x v="7"/>
    <x v="3"/>
  </r>
  <r>
    <x v="89"/>
    <x v="210"/>
    <n v="7"/>
    <x v="7"/>
    <x v="3"/>
  </r>
  <r>
    <x v="82"/>
    <x v="188"/>
    <n v="75.675675675675677"/>
    <x v="8"/>
    <x v="3"/>
  </r>
  <r>
    <x v="82"/>
    <x v="189"/>
    <n v="10.135135135135135"/>
    <x v="8"/>
    <x v="3"/>
  </r>
  <r>
    <x v="82"/>
    <x v="190"/>
    <n v="4.0540540540540544"/>
    <x v="8"/>
    <x v="3"/>
  </r>
  <r>
    <x v="82"/>
    <x v="191"/>
    <n v="8.1081081081081088"/>
    <x v="8"/>
    <x v="3"/>
  </r>
  <r>
    <x v="82"/>
    <x v="192"/>
    <n v="0.67567567567567566"/>
    <x v="8"/>
    <x v="3"/>
  </r>
  <r>
    <x v="82"/>
    <x v="193"/>
    <n v="4.0540540540540544"/>
    <x v="8"/>
    <x v="3"/>
  </r>
  <r>
    <x v="83"/>
    <x v="4"/>
    <n v="7.4324324324324325"/>
    <x v="8"/>
    <x v="3"/>
  </r>
  <r>
    <x v="83"/>
    <x v="105"/>
    <n v="89.86486486486487"/>
    <x v="8"/>
    <x v="3"/>
  </r>
  <r>
    <x v="83"/>
    <x v="194"/>
    <n v="2.7027027027027026"/>
    <x v="8"/>
    <x v="3"/>
  </r>
  <r>
    <x v="84"/>
    <x v="195"/>
    <n v="8.7837837837837842"/>
    <x v="8"/>
    <x v="3"/>
  </r>
  <r>
    <x v="84"/>
    <x v="196"/>
    <n v="10.135135135135135"/>
    <x v="8"/>
    <x v="3"/>
  </r>
  <r>
    <x v="84"/>
    <x v="197"/>
    <n v="17.567567567567568"/>
    <x v="8"/>
    <x v="3"/>
  </r>
  <r>
    <x v="84"/>
    <x v="198"/>
    <n v="22.297297297297298"/>
    <x v="8"/>
    <x v="3"/>
  </r>
  <r>
    <x v="84"/>
    <x v="199"/>
    <n v="18.243243243243242"/>
    <x v="8"/>
    <x v="3"/>
  </r>
  <r>
    <x v="84"/>
    <x v="200"/>
    <n v="19.594594594594593"/>
    <x v="8"/>
    <x v="3"/>
  </r>
  <r>
    <x v="84"/>
    <x v="4"/>
    <n v="3.3783783783783785"/>
    <x v="8"/>
    <x v="3"/>
  </r>
  <r>
    <x v="85"/>
    <x v="201"/>
    <n v="74.937062937062962"/>
    <x v="8"/>
    <x v="3"/>
  </r>
  <r>
    <x v="86"/>
    <x v="195"/>
    <n v="8.7837837837837842"/>
    <x v="8"/>
    <x v="3"/>
  </r>
  <r>
    <x v="86"/>
    <x v="196"/>
    <n v="10.135135135135135"/>
    <x v="8"/>
    <x v="3"/>
  </r>
  <r>
    <x v="86"/>
    <x v="197"/>
    <n v="17.567567567567568"/>
    <x v="8"/>
    <x v="3"/>
  </r>
  <r>
    <x v="86"/>
    <x v="198"/>
    <n v="20.945945945945947"/>
    <x v="8"/>
    <x v="3"/>
  </r>
  <r>
    <x v="86"/>
    <x v="199"/>
    <n v="17.567567567567568"/>
    <x v="8"/>
    <x v="3"/>
  </r>
  <r>
    <x v="86"/>
    <x v="200"/>
    <n v="18.918918918918919"/>
    <x v="8"/>
    <x v="3"/>
  </r>
  <r>
    <x v="86"/>
    <x v="4"/>
    <n v="6.0810810810810807"/>
    <x v="8"/>
    <x v="3"/>
  </r>
  <r>
    <x v="2"/>
    <x v="6"/>
    <n v="8.169014084507042"/>
    <x v="3"/>
    <x v="2"/>
  </r>
  <r>
    <x v="2"/>
    <x v="7"/>
    <n v="18.732394366197184"/>
    <x v="3"/>
    <x v="2"/>
  </r>
  <r>
    <x v="2"/>
    <x v="8"/>
    <n v="11.690140845070422"/>
    <x v="3"/>
    <x v="2"/>
  </r>
  <r>
    <x v="2"/>
    <x v="9"/>
    <n v="21.690140845070424"/>
    <x v="3"/>
    <x v="2"/>
  </r>
  <r>
    <x v="2"/>
    <x v="10"/>
    <n v="27.6056338028169"/>
    <x v="3"/>
    <x v="2"/>
  </r>
  <r>
    <x v="2"/>
    <x v="4"/>
    <n v="5.915492957746479"/>
    <x v="3"/>
    <x v="2"/>
  </r>
  <r>
    <x v="2"/>
    <x v="11"/>
    <n v="50.678143712574901"/>
    <x v="3"/>
    <x v="2"/>
  </r>
  <r>
    <x v="3"/>
    <x v="330"/>
    <n v="4.507042253521127"/>
    <x v="3"/>
    <x v="2"/>
  </r>
  <r>
    <x v="3"/>
    <x v="14"/>
    <n v="6.056338028169014"/>
    <x v="3"/>
    <x v="2"/>
  </r>
  <r>
    <x v="3"/>
    <x v="15"/>
    <n v="13.380281690140846"/>
    <x v="3"/>
    <x v="2"/>
  </r>
  <r>
    <x v="3"/>
    <x v="16"/>
    <n v="14.507042253521126"/>
    <x v="3"/>
    <x v="2"/>
  </r>
  <r>
    <x v="3"/>
    <x v="17"/>
    <n v="14.225352112676056"/>
    <x v="3"/>
    <x v="2"/>
  </r>
  <r>
    <x v="3"/>
    <x v="18"/>
    <n v="20.140845070422536"/>
    <x v="3"/>
    <x v="2"/>
  </r>
  <r>
    <x v="3"/>
    <x v="4"/>
    <n v="27.183098591549296"/>
    <x v="3"/>
    <x v="2"/>
  </r>
  <r>
    <x v="3"/>
    <x v="19"/>
    <n v="46709.864603481619"/>
    <x v="3"/>
    <x v="2"/>
  </r>
  <r>
    <x v="0"/>
    <x v="0"/>
    <n v="93.913043478260875"/>
    <x v="4"/>
    <x v="2"/>
  </r>
  <r>
    <x v="0"/>
    <x v="1"/>
    <n v="6.0869565217391308"/>
    <x v="4"/>
    <x v="2"/>
  </r>
  <r>
    <x v="1"/>
    <x v="2"/>
    <n v="51.304347826086953"/>
    <x v="4"/>
    <x v="2"/>
  </r>
  <r>
    <x v="1"/>
    <x v="3"/>
    <n v="45.362318840579711"/>
    <x v="4"/>
    <x v="2"/>
  </r>
  <r>
    <x v="1"/>
    <x v="4"/>
    <n v="3.3333333333333335"/>
    <x v="4"/>
    <x v="2"/>
  </r>
  <r>
    <x v="2"/>
    <x v="5"/>
    <n v="7.6811594202898554"/>
    <x v="4"/>
    <x v="2"/>
  </r>
  <r>
    <x v="2"/>
    <x v="6"/>
    <n v="4.4927536231884062"/>
    <x v="4"/>
    <x v="2"/>
  </r>
  <r>
    <x v="2"/>
    <x v="7"/>
    <n v="23.478260869565219"/>
    <x v="4"/>
    <x v="2"/>
  </r>
  <r>
    <x v="2"/>
    <x v="8"/>
    <n v="11.304347826086957"/>
    <x v="4"/>
    <x v="2"/>
  </r>
  <r>
    <x v="2"/>
    <x v="9"/>
    <n v="18.840579710144926"/>
    <x v="4"/>
    <x v="2"/>
  </r>
  <r>
    <x v="2"/>
    <x v="10"/>
    <n v="27.10144927536232"/>
    <x v="4"/>
    <x v="2"/>
  </r>
  <r>
    <x v="2"/>
    <x v="4"/>
    <n v="7.1014492753623184"/>
    <x v="4"/>
    <x v="2"/>
  </r>
  <r>
    <x v="2"/>
    <x v="11"/>
    <n v="49.79251170046799"/>
    <x v="4"/>
    <x v="2"/>
  </r>
  <r>
    <x v="3"/>
    <x v="330"/>
    <n v="3.3333333333333335"/>
    <x v="4"/>
    <x v="2"/>
  </r>
  <r>
    <x v="3"/>
    <x v="14"/>
    <n v="3.9130434782608696"/>
    <x v="4"/>
    <x v="2"/>
  </r>
  <r>
    <x v="3"/>
    <x v="15"/>
    <n v="12.318840579710145"/>
    <x v="4"/>
    <x v="2"/>
  </r>
  <r>
    <x v="3"/>
    <x v="16"/>
    <n v="12.898550724637682"/>
    <x v="4"/>
    <x v="2"/>
  </r>
  <r>
    <x v="3"/>
    <x v="17"/>
    <n v="12.608695652173912"/>
    <x v="4"/>
    <x v="2"/>
  </r>
  <r>
    <x v="3"/>
    <x v="18"/>
    <n v="34.637681159420289"/>
    <x v="4"/>
    <x v="2"/>
  </r>
  <r>
    <x v="3"/>
    <x v="4"/>
    <n v="20.289855072463769"/>
    <x v="4"/>
    <x v="2"/>
  </r>
  <r>
    <x v="3"/>
    <x v="19"/>
    <n v="52710.90909090911"/>
    <x v="4"/>
    <x v="2"/>
  </r>
  <r>
    <x v="0"/>
    <x v="0"/>
    <n v="80"/>
    <x v="5"/>
    <x v="2"/>
  </r>
  <r>
    <x v="0"/>
    <x v="1"/>
    <n v="20"/>
    <x v="5"/>
    <x v="2"/>
  </r>
  <r>
    <x v="1"/>
    <x v="2"/>
    <n v="48.205128205128204"/>
    <x v="5"/>
    <x v="2"/>
  </r>
  <r>
    <x v="1"/>
    <x v="3"/>
    <n v="48.205128205128204"/>
    <x v="5"/>
    <x v="2"/>
  </r>
  <r>
    <x v="1"/>
    <x v="4"/>
    <n v="3.5897435897435899"/>
    <x v="5"/>
    <x v="2"/>
  </r>
  <r>
    <x v="2"/>
    <x v="5"/>
    <n v="7.6923076923076925"/>
    <x v="5"/>
    <x v="2"/>
  </r>
  <r>
    <x v="2"/>
    <x v="6"/>
    <n v="3.0769230769230771"/>
    <x v="5"/>
    <x v="2"/>
  </r>
  <r>
    <x v="2"/>
    <x v="7"/>
    <n v="26.666666666666668"/>
    <x v="5"/>
    <x v="2"/>
  </r>
  <r>
    <x v="2"/>
    <x v="8"/>
    <n v="11.282051282051283"/>
    <x v="5"/>
    <x v="2"/>
  </r>
  <r>
    <x v="2"/>
    <x v="9"/>
    <n v="22.564102564102566"/>
    <x v="5"/>
    <x v="2"/>
  </r>
  <r>
    <x v="2"/>
    <x v="10"/>
    <n v="22.564102564102566"/>
    <x v="5"/>
    <x v="2"/>
  </r>
  <r>
    <x v="2"/>
    <x v="4"/>
    <n v="6.1538461538461542"/>
    <x v="5"/>
    <x v="2"/>
  </r>
  <r>
    <x v="2"/>
    <x v="11"/>
    <n v="48.7049180327869"/>
    <x v="5"/>
    <x v="2"/>
  </r>
  <r>
    <x v="3"/>
    <x v="330"/>
    <n v="4.615384615384615"/>
    <x v="5"/>
    <x v="2"/>
  </r>
  <r>
    <x v="3"/>
    <x v="14"/>
    <n v="4.615384615384615"/>
    <x v="5"/>
    <x v="2"/>
  </r>
  <r>
    <x v="3"/>
    <x v="15"/>
    <n v="17.435897435897434"/>
    <x v="5"/>
    <x v="2"/>
  </r>
  <r>
    <x v="3"/>
    <x v="16"/>
    <n v="14.358974358974359"/>
    <x v="5"/>
    <x v="2"/>
  </r>
  <r>
    <x v="3"/>
    <x v="17"/>
    <n v="15.384615384615385"/>
    <x v="5"/>
    <x v="2"/>
  </r>
  <r>
    <x v="3"/>
    <x v="18"/>
    <n v="29.743589743589745"/>
    <x v="5"/>
    <x v="2"/>
  </r>
  <r>
    <x v="3"/>
    <x v="4"/>
    <n v="13.846153846153847"/>
    <x v="5"/>
    <x v="2"/>
  </r>
  <r>
    <x v="3"/>
    <x v="19"/>
    <n v="49232.142857142877"/>
    <x v="5"/>
    <x v="2"/>
  </r>
  <r>
    <x v="0"/>
    <x v="0"/>
    <n v="99.173553719008268"/>
    <x v="6"/>
    <x v="2"/>
  </r>
  <r>
    <x v="0"/>
    <x v="1"/>
    <n v="0.82644628099173556"/>
    <x v="6"/>
    <x v="2"/>
  </r>
  <r>
    <x v="1"/>
    <x v="2"/>
    <n v="55.371900826446279"/>
    <x v="6"/>
    <x v="2"/>
  </r>
  <r>
    <x v="1"/>
    <x v="3"/>
    <n v="42.148760330578511"/>
    <x v="6"/>
    <x v="2"/>
  </r>
  <r>
    <x v="1"/>
    <x v="4"/>
    <n v="2.4793388429752068"/>
    <x v="6"/>
    <x v="2"/>
  </r>
  <r>
    <x v="2"/>
    <x v="5"/>
    <n v="4.9586776859504136"/>
    <x v="6"/>
    <x v="2"/>
  </r>
  <r>
    <x v="2"/>
    <x v="6"/>
    <n v="4.9586776859504136"/>
    <x v="6"/>
    <x v="2"/>
  </r>
  <r>
    <x v="2"/>
    <x v="7"/>
    <n v="19.008264462809919"/>
    <x v="6"/>
    <x v="2"/>
  </r>
  <r>
    <x v="2"/>
    <x v="8"/>
    <n v="10.743801652892563"/>
    <x v="6"/>
    <x v="2"/>
  </r>
  <r>
    <x v="2"/>
    <x v="9"/>
    <n v="17.355371900826448"/>
    <x v="6"/>
    <x v="2"/>
  </r>
  <r>
    <x v="2"/>
    <x v="10"/>
    <n v="33.884297520661157"/>
    <x v="6"/>
    <x v="2"/>
  </r>
  <r>
    <x v="2"/>
    <x v="4"/>
    <n v="9.0909090909090917"/>
    <x v="6"/>
    <x v="2"/>
  </r>
  <r>
    <x v="2"/>
    <x v="11"/>
    <n v="52.090909090909093"/>
    <x v="6"/>
    <x v="2"/>
  </r>
  <r>
    <x v="3"/>
    <x v="330"/>
    <n v="0"/>
    <x v="6"/>
    <x v="2"/>
  </r>
  <r>
    <x v="3"/>
    <x v="14"/>
    <n v="3.3057851239669422"/>
    <x v="6"/>
    <x v="2"/>
  </r>
  <r>
    <x v="3"/>
    <x v="15"/>
    <n v="7.4380165289256199"/>
    <x v="6"/>
    <x v="2"/>
  </r>
  <r>
    <x v="3"/>
    <x v="16"/>
    <n v="14.049586776859504"/>
    <x v="6"/>
    <x v="2"/>
  </r>
  <r>
    <x v="3"/>
    <x v="17"/>
    <n v="9.9173553719008272"/>
    <x v="6"/>
    <x v="2"/>
  </r>
  <r>
    <x v="3"/>
    <x v="18"/>
    <n v="42.97520661157025"/>
    <x v="6"/>
    <x v="2"/>
  </r>
  <r>
    <x v="3"/>
    <x v="4"/>
    <n v="22.314049586776861"/>
    <x v="6"/>
    <x v="2"/>
  </r>
  <r>
    <x v="3"/>
    <x v="19"/>
    <n v="58085.106382978709"/>
    <x v="6"/>
    <x v="2"/>
  </r>
  <r>
    <x v="0"/>
    <x v="0"/>
    <n v="99.004975124378106"/>
    <x v="7"/>
    <x v="2"/>
  </r>
  <r>
    <x v="0"/>
    <x v="1"/>
    <n v="0.99502487562189057"/>
    <x v="7"/>
    <x v="2"/>
  </r>
  <r>
    <x v="1"/>
    <x v="2"/>
    <n v="46.766169154228855"/>
    <x v="7"/>
    <x v="2"/>
  </r>
  <r>
    <x v="1"/>
    <x v="3"/>
    <n v="49.253731343283583"/>
    <x v="7"/>
    <x v="2"/>
  </r>
  <r>
    <x v="1"/>
    <x v="4"/>
    <n v="3.9800995024875623"/>
    <x v="7"/>
    <x v="2"/>
  </r>
  <r>
    <x v="2"/>
    <x v="5"/>
    <n v="11.940298507462687"/>
    <x v="7"/>
    <x v="2"/>
  </r>
  <r>
    <x v="2"/>
    <x v="6"/>
    <n v="6.9651741293532341"/>
    <x v="7"/>
    <x v="2"/>
  </r>
  <r>
    <x v="2"/>
    <x v="7"/>
    <n v="16.915422885572138"/>
    <x v="7"/>
    <x v="2"/>
  </r>
  <r>
    <x v="2"/>
    <x v="8"/>
    <n v="12.437810945273633"/>
    <x v="7"/>
    <x v="2"/>
  </r>
  <r>
    <x v="2"/>
    <x v="9"/>
    <n v="15.920398009950249"/>
    <x v="7"/>
    <x v="2"/>
  </r>
  <r>
    <x v="2"/>
    <x v="10"/>
    <n v="28.35820895522388"/>
    <x v="7"/>
    <x v="2"/>
  </r>
  <r>
    <x v="2"/>
    <x v="4"/>
    <n v="7.4626865671641793"/>
    <x v="7"/>
    <x v="2"/>
  </r>
  <r>
    <x v="2"/>
    <x v="11"/>
    <n v="49.381720430107556"/>
    <x v="7"/>
    <x v="2"/>
  </r>
  <r>
    <x v="3"/>
    <x v="330"/>
    <n v="5.9701492537313436"/>
    <x v="7"/>
    <x v="2"/>
  </r>
  <r>
    <x v="3"/>
    <x v="14"/>
    <n v="4.4776119402985071"/>
    <x v="7"/>
    <x v="2"/>
  </r>
  <r>
    <x v="3"/>
    <x v="15"/>
    <n v="13.930348258706468"/>
    <x v="7"/>
    <x v="2"/>
  </r>
  <r>
    <x v="3"/>
    <x v="16"/>
    <n v="11.940298507462687"/>
    <x v="7"/>
    <x v="2"/>
  </r>
  <r>
    <x v="3"/>
    <x v="17"/>
    <n v="15.920398009950249"/>
    <x v="7"/>
    <x v="2"/>
  </r>
  <r>
    <x v="3"/>
    <x v="18"/>
    <n v="23.383084577114428"/>
    <x v="7"/>
    <x v="2"/>
  </r>
  <r>
    <x v="3"/>
    <x v="4"/>
    <n v="24.378109452736318"/>
    <x v="7"/>
    <x v="2"/>
  </r>
  <r>
    <x v="3"/>
    <x v="19"/>
    <n v="47822.368421052612"/>
    <x v="7"/>
    <x v="2"/>
  </r>
  <r>
    <x v="0"/>
    <x v="0"/>
    <n v="100"/>
    <x v="8"/>
    <x v="2"/>
  </r>
  <r>
    <x v="0"/>
    <x v="1"/>
    <n v="0"/>
    <x v="8"/>
    <x v="2"/>
  </r>
  <r>
    <x v="1"/>
    <x v="2"/>
    <n v="57.225433526011564"/>
    <x v="8"/>
    <x v="2"/>
  </r>
  <r>
    <x v="1"/>
    <x v="3"/>
    <n v="39.884393063583815"/>
    <x v="8"/>
    <x v="2"/>
  </r>
  <r>
    <x v="1"/>
    <x v="4"/>
    <n v="2.8901734104046244"/>
    <x v="8"/>
    <x v="2"/>
  </r>
  <r>
    <x v="2"/>
    <x v="5"/>
    <n v="4.6242774566473992"/>
    <x v="8"/>
    <x v="2"/>
  </r>
  <r>
    <x v="2"/>
    <x v="6"/>
    <n v="2.8901734104046244"/>
    <x v="8"/>
    <x v="2"/>
  </r>
  <r>
    <x v="2"/>
    <x v="7"/>
    <n v="30.635838150289018"/>
    <x v="8"/>
    <x v="2"/>
  </r>
  <r>
    <x v="2"/>
    <x v="8"/>
    <n v="10.404624277456648"/>
    <x v="8"/>
    <x v="2"/>
  </r>
  <r>
    <x v="2"/>
    <x v="9"/>
    <n v="19.075144508670519"/>
    <x v="8"/>
    <x v="2"/>
  </r>
  <r>
    <x v="2"/>
    <x v="10"/>
    <n v="26.01156069364162"/>
    <x v="8"/>
    <x v="2"/>
  </r>
  <r>
    <x v="2"/>
    <x v="4"/>
    <n v="6.3583815028901736"/>
    <x v="8"/>
    <x v="2"/>
  </r>
  <r>
    <x v="2"/>
    <x v="11"/>
    <n v="49.932098765432094"/>
    <x v="8"/>
    <x v="2"/>
  </r>
  <r>
    <x v="3"/>
    <x v="330"/>
    <n v="1.1560693641618498"/>
    <x v="8"/>
    <x v="2"/>
  </r>
  <r>
    <x v="3"/>
    <x v="14"/>
    <n v="2.8901734104046244"/>
    <x v="8"/>
    <x v="2"/>
  </r>
  <r>
    <x v="3"/>
    <x v="15"/>
    <n v="8.0924855491329488"/>
    <x v="8"/>
    <x v="2"/>
  </r>
  <r>
    <x v="3"/>
    <x v="16"/>
    <n v="11.560693641618498"/>
    <x v="8"/>
    <x v="2"/>
  </r>
  <r>
    <x v="3"/>
    <x v="17"/>
    <n v="7.5144508670520231"/>
    <x v="8"/>
    <x v="2"/>
  </r>
  <r>
    <x v="3"/>
    <x v="18"/>
    <n v="47.398843930635842"/>
    <x v="8"/>
    <x v="2"/>
  </r>
  <r>
    <x v="3"/>
    <x v="4"/>
    <n v="21.387283236994218"/>
    <x v="8"/>
    <x v="2"/>
  </r>
  <r>
    <x v="3"/>
    <x v="19"/>
    <n v="58757.352941176468"/>
    <x v="8"/>
    <x v="2"/>
  </r>
  <r>
    <x v="0"/>
    <x v="0"/>
    <n v="99.447513812154696"/>
    <x v="9"/>
    <x v="2"/>
  </r>
  <r>
    <x v="0"/>
    <x v="1"/>
    <n v="0.5524861878453039"/>
    <x v="9"/>
    <x v="2"/>
  </r>
  <r>
    <x v="1"/>
    <x v="2"/>
    <n v="48.618784530386741"/>
    <x v="9"/>
    <x v="2"/>
  </r>
  <r>
    <x v="1"/>
    <x v="3"/>
    <n v="50.828729281767956"/>
    <x v="9"/>
    <x v="2"/>
  </r>
  <r>
    <x v="1"/>
    <x v="4"/>
    <n v="0.5524861878453039"/>
    <x v="9"/>
    <x v="2"/>
  </r>
  <r>
    <x v="2"/>
    <x v="5"/>
    <n v="11.049723756906078"/>
    <x v="9"/>
    <x v="2"/>
  </r>
  <r>
    <x v="2"/>
    <x v="6"/>
    <n v="7.7348066298342539"/>
    <x v="9"/>
    <x v="2"/>
  </r>
  <r>
    <x v="2"/>
    <x v="7"/>
    <n v="22.099447513812155"/>
    <x v="9"/>
    <x v="2"/>
  </r>
  <r>
    <x v="2"/>
    <x v="8"/>
    <n v="10.497237569060774"/>
    <x v="9"/>
    <x v="2"/>
  </r>
  <r>
    <x v="2"/>
    <x v="9"/>
    <n v="22.099447513812155"/>
    <x v="9"/>
    <x v="2"/>
  </r>
  <r>
    <x v="2"/>
    <x v="10"/>
    <n v="23.204419889502763"/>
    <x v="9"/>
    <x v="2"/>
  </r>
  <r>
    <x v="2"/>
    <x v="4"/>
    <n v="3.3149171270718232"/>
    <x v="9"/>
    <x v="2"/>
  </r>
  <r>
    <x v="2"/>
    <x v="11"/>
    <n v="47.354285714285709"/>
    <x v="9"/>
    <x v="2"/>
  </r>
  <r>
    <x v="3"/>
    <x v="330"/>
    <n v="6.0773480662983426"/>
    <x v="9"/>
    <x v="2"/>
  </r>
  <r>
    <x v="3"/>
    <x v="14"/>
    <n v="5.5248618784530388"/>
    <x v="9"/>
    <x v="2"/>
  </r>
  <r>
    <x v="3"/>
    <x v="15"/>
    <n v="14.917127071823204"/>
    <x v="9"/>
    <x v="2"/>
  </r>
  <r>
    <x v="3"/>
    <x v="16"/>
    <n v="12.707182320441989"/>
    <x v="9"/>
    <x v="2"/>
  </r>
  <r>
    <x v="3"/>
    <x v="17"/>
    <n v="9.94475138121547"/>
    <x v="9"/>
    <x v="2"/>
  </r>
  <r>
    <x v="3"/>
    <x v="18"/>
    <n v="26.519337016574585"/>
    <x v="9"/>
    <x v="2"/>
  </r>
  <r>
    <x v="3"/>
    <x v="4"/>
    <n v="24.30939226519337"/>
    <x v="9"/>
    <x v="2"/>
  </r>
  <r>
    <x v="3"/>
    <x v="19"/>
    <n v="47620.437956204361"/>
    <x v="9"/>
    <x v="2"/>
  </r>
  <r>
    <x v="0"/>
    <x v="0"/>
    <n v="91.946308724832221"/>
    <x v="10"/>
    <x v="2"/>
  </r>
  <r>
    <x v="0"/>
    <x v="1"/>
    <n v="8.053691275167786"/>
    <x v="10"/>
    <x v="2"/>
  </r>
  <r>
    <x v="1"/>
    <x v="2"/>
    <n v="54.36241610738255"/>
    <x v="10"/>
    <x v="2"/>
  </r>
  <r>
    <x v="1"/>
    <x v="3"/>
    <n v="42.281879194630875"/>
    <x v="10"/>
    <x v="2"/>
  </r>
  <r>
    <x v="1"/>
    <x v="4"/>
    <n v="3.3557046979865772"/>
    <x v="10"/>
    <x v="2"/>
  </r>
  <r>
    <x v="2"/>
    <x v="5"/>
    <n v="6.0402684563758386"/>
    <x v="10"/>
    <x v="2"/>
  </r>
  <r>
    <x v="2"/>
    <x v="6"/>
    <n v="10.067114093959731"/>
    <x v="10"/>
    <x v="2"/>
  </r>
  <r>
    <x v="2"/>
    <x v="7"/>
    <n v="18.120805369127517"/>
    <x v="10"/>
    <x v="2"/>
  </r>
  <r>
    <x v="2"/>
    <x v="8"/>
    <n v="10.738255033557047"/>
    <x v="10"/>
    <x v="2"/>
  </r>
  <r>
    <x v="2"/>
    <x v="9"/>
    <n v="22.14765100671141"/>
    <x v="10"/>
    <x v="2"/>
  </r>
  <r>
    <x v="2"/>
    <x v="10"/>
    <n v="28.859060402684563"/>
    <x v="10"/>
    <x v="2"/>
  </r>
  <r>
    <x v="2"/>
    <x v="4"/>
    <n v="4.026845637583893"/>
    <x v="10"/>
    <x v="2"/>
  </r>
  <r>
    <x v="2"/>
    <x v="11"/>
    <n v="50.468531468531488"/>
    <x v="10"/>
    <x v="2"/>
  </r>
  <r>
    <x v="3"/>
    <x v="330"/>
    <n v="7.3825503355704694"/>
    <x v="10"/>
    <x v="2"/>
  </r>
  <r>
    <x v="3"/>
    <x v="14"/>
    <n v="5.3691275167785237"/>
    <x v="10"/>
    <x v="2"/>
  </r>
  <r>
    <x v="3"/>
    <x v="15"/>
    <n v="12.080536912751677"/>
    <x v="10"/>
    <x v="2"/>
  </r>
  <r>
    <x v="3"/>
    <x v="16"/>
    <n v="22.14765100671141"/>
    <x v="10"/>
    <x v="2"/>
  </r>
  <r>
    <x v="3"/>
    <x v="17"/>
    <n v="11.409395973154362"/>
    <x v="10"/>
    <x v="2"/>
  </r>
  <r>
    <x v="3"/>
    <x v="18"/>
    <n v="22.14765100671141"/>
    <x v="10"/>
    <x v="2"/>
  </r>
  <r>
    <x v="3"/>
    <x v="4"/>
    <n v="19.463087248322147"/>
    <x v="10"/>
    <x v="2"/>
  </r>
  <r>
    <x v="3"/>
    <x v="19"/>
    <n v="45816.666666666664"/>
    <x v="10"/>
    <x v="2"/>
  </r>
  <r>
    <x v="0"/>
    <x v="0"/>
    <n v="97.986577181208048"/>
    <x v="11"/>
    <x v="2"/>
  </r>
  <r>
    <x v="0"/>
    <x v="1"/>
    <n v="2.0134228187919465"/>
    <x v="11"/>
    <x v="2"/>
  </r>
  <r>
    <x v="1"/>
    <x v="2"/>
    <n v="65.100671140939596"/>
    <x v="11"/>
    <x v="2"/>
  </r>
  <r>
    <x v="1"/>
    <x v="3"/>
    <n v="34.228187919463089"/>
    <x v="11"/>
    <x v="2"/>
  </r>
  <r>
    <x v="1"/>
    <x v="4"/>
    <n v="0.67114093959731547"/>
    <x v="11"/>
    <x v="2"/>
  </r>
  <r>
    <x v="2"/>
    <x v="5"/>
    <n v="6.0402684563758386"/>
    <x v="11"/>
    <x v="2"/>
  </r>
  <r>
    <x v="2"/>
    <x v="6"/>
    <n v="7.3825503355704694"/>
    <x v="11"/>
    <x v="2"/>
  </r>
  <r>
    <x v="2"/>
    <x v="7"/>
    <n v="17.449664429530202"/>
    <x v="11"/>
    <x v="2"/>
  </r>
  <r>
    <x v="2"/>
    <x v="8"/>
    <n v="14.093959731543624"/>
    <x v="11"/>
    <x v="2"/>
  </r>
  <r>
    <x v="2"/>
    <x v="9"/>
    <n v="23.48993288590604"/>
    <x v="11"/>
    <x v="2"/>
  </r>
  <r>
    <x v="2"/>
    <x v="10"/>
    <n v="29.530201342281877"/>
    <x v="11"/>
    <x v="2"/>
  </r>
  <r>
    <x v="2"/>
    <x v="4"/>
    <n v="2.0134228187919465"/>
    <x v="11"/>
    <x v="2"/>
  </r>
  <r>
    <x v="2"/>
    <x v="11"/>
    <n v="51.109589041095909"/>
    <x v="11"/>
    <x v="2"/>
  </r>
  <r>
    <x v="3"/>
    <x v="330"/>
    <n v="4.6979865771812079"/>
    <x v="11"/>
    <x v="2"/>
  </r>
  <r>
    <x v="3"/>
    <x v="14"/>
    <n v="8.053691275167786"/>
    <x v="11"/>
    <x v="2"/>
  </r>
  <r>
    <x v="3"/>
    <x v="15"/>
    <n v="16.778523489932887"/>
    <x v="11"/>
    <x v="2"/>
  </r>
  <r>
    <x v="3"/>
    <x v="16"/>
    <n v="10.067114093959731"/>
    <x v="11"/>
    <x v="2"/>
  </r>
  <r>
    <x v="3"/>
    <x v="17"/>
    <n v="11.409395973154362"/>
    <x v="11"/>
    <x v="2"/>
  </r>
  <r>
    <x v="3"/>
    <x v="18"/>
    <n v="22.14765100671141"/>
    <x v="11"/>
    <x v="2"/>
  </r>
  <r>
    <x v="3"/>
    <x v="4"/>
    <n v="26.845637583892618"/>
    <x v="11"/>
    <x v="2"/>
  </r>
  <r>
    <x v="3"/>
    <x v="19"/>
    <n v="45834.862385321125"/>
    <x v="11"/>
    <x v="2"/>
  </r>
  <r>
    <x v="0"/>
    <x v="0"/>
    <n v="98.305084745762713"/>
    <x v="12"/>
    <x v="2"/>
  </r>
  <r>
    <x v="0"/>
    <x v="1"/>
    <n v="1.6949152542372881"/>
    <x v="12"/>
    <x v="2"/>
  </r>
  <r>
    <x v="1"/>
    <x v="2"/>
    <n v="59.322033898305087"/>
    <x v="12"/>
    <x v="2"/>
  </r>
  <r>
    <x v="1"/>
    <x v="3"/>
    <n v="38.983050847457626"/>
    <x v="12"/>
    <x v="2"/>
  </r>
  <r>
    <x v="1"/>
    <x v="4"/>
    <n v="1.6949152542372881"/>
    <x v="12"/>
    <x v="2"/>
  </r>
  <r>
    <x v="2"/>
    <x v="5"/>
    <n v="5.9322033898305087"/>
    <x v="12"/>
    <x v="2"/>
  </r>
  <r>
    <x v="2"/>
    <x v="6"/>
    <n v="7.6271186440677967"/>
    <x v="12"/>
    <x v="2"/>
  </r>
  <r>
    <x v="2"/>
    <x v="7"/>
    <n v="28.8135593220339"/>
    <x v="12"/>
    <x v="2"/>
  </r>
  <r>
    <x v="2"/>
    <x v="8"/>
    <n v="9.3220338983050848"/>
    <x v="12"/>
    <x v="2"/>
  </r>
  <r>
    <x v="2"/>
    <x v="9"/>
    <n v="13.559322033898304"/>
    <x v="12"/>
    <x v="2"/>
  </r>
  <r>
    <x v="2"/>
    <x v="10"/>
    <n v="30.508474576271187"/>
    <x v="12"/>
    <x v="2"/>
  </r>
  <r>
    <x v="2"/>
    <x v="4"/>
    <n v="4.2372881355932206"/>
    <x v="12"/>
    <x v="2"/>
  </r>
  <r>
    <x v="2"/>
    <x v="11"/>
    <n v="49.433628318584077"/>
    <x v="12"/>
    <x v="2"/>
  </r>
  <r>
    <x v="3"/>
    <x v="330"/>
    <n v="5.0847457627118642"/>
    <x v="12"/>
    <x v="2"/>
  </r>
  <r>
    <x v="3"/>
    <x v="14"/>
    <n v="11.864406779661017"/>
    <x v="12"/>
    <x v="2"/>
  </r>
  <r>
    <x v="3"/>
    <x v="15"/>
    <n v="27.966101694915253"/>
    <x v="12"/>
    <x v="2"/>
  </r>
  <r>
    <x v="3"/>
    <x v="16"/>
    <n v="10.169491525423728"/>
    <x v="12"/>
    <x v="2"/>
  </r>
  <r>
    <x v="3"/>
    <x v="17"/>
    <n v="11.864406779661017"/>
    <x v="12"/>
    <x v="2"/>
  </r>
  <r>
    <x v="3"/>
    <x v="18"/>
    <n v="16.101694915254239"/>
    <x v="12"/>
    <x v="2"/>
  </r>
  <r>
    <x v="3"/>
    <x v="4"/>
    <n v="16.949152542372882"/>
    <x v="12"/>
    <x v="2"/>
  </r>
  <r>
    <x v="3"/>
    <x v="19"/>
    <n v="40530.612244897951"/>
    <x v="12"/>
    <x v="2"/>
  </r>
  <r>
    <x v="0"/>
    <x v="0"/>
    <n v="97.402597402597408"/>
    <x v="13"/>
    <x v="2"/>
  </r>
  <r>
    <x v="0"/>
    <x v="1"/>
    <n v="2.5974025974025974"/>
    <x v="13"/>
    <x v="2"/>
  </r>
  <r>
    <x v="1"/>
    <x v="2"/>
    <n v="55.844155844155843"/>
    <x v="13"/>
    <x v="2"/>
  </r>
  <r>
    <x v="1"/>
    <x v="3"/>
    <n v="41.558441558441558"/>
    <x v="13"/>
    <x v="2"/>
  </r>
  <r>
    <x v="1"/>
    <x v="4"/>
    <n v="2.5974025974025974"/>
    <x v="13"/>
    <x v="2"/>
  </r>
  <r>
    <x v="2"/>
    <x v="5"/>
    <n v="20.779220779220779"/>
    <x v="13"/>
    <x v="2"/>
  </r>
  <r>
    <x v="2"/>
    <x v="6"/>
    <n v="9.0909090909090917"/>
    <x v="13"/>
    <x v="2"/>
  </r>
  <r>
    <x v="2"/>
    <x v="7"/>
    <n v="23.376623376623378"/>
    <x v="13"/>
    <x v="2"/>
  </r>
  <r>
    <x v="2"/>
    <x v="8"/>
    <n v="5.1948051948051948"/>
    <x v="13"/>
    <x v="2"/>
  </r>
  <r>
    <x v="2"/>
    <x v="9"/>
    <n v="19.480519480519479"/>
    <x v="13"/>
    <x v="2"/>
  </r>
  <r>
    <x v="2"/>
    <x v="10"/>
    <n v="16.883116883116884"/>
    <x v="13"/>
    <x v="2"/>
  </r>
  <r>
    <x v="2"/>
    <x v="4"/>
    <n v="5.1948051948051948"/>
    <x v="13"/>
    <x v="2"/>
  </r>
  <r>
    <x v="2"/>
    <x v="11"/>
    <n v="43.356164383561641"/>
    <x v="13"/>
    <x v="2"/>
  </r>
  <r>
    <x v="3"/>
    <x v="330"/>
    <n v="2.5974025974025974"/>
    <x v="13"/>
    <x v="2"/>
  </r>
  <r>
    <x v="3"/>
    <x v="14"/>
    <n v="5.1948051948051948"/>
    <x v="13"/>
    <x v="2"/>
  </r>
  <r>
    <x v="3"/>
    <x v="15"/>
    <n v="5.1948051948051948"/>
    <x v="13"/>
    <x v="2"/>
  </r>
  <r>
    <x v="3"/>
    <x v="16"/>
    <n v="22.077922077922079"/>
    <x v="13"/>
    <x v="2"/>
  </r>
  <r>
    <x v="3"/>
    <x v="17"/>
    <n v="9.0909090909090917"/>
    <x v="13"/>
    <x v="2"/>
  </r>
  <r>
    <x v="3"/>
    <x v="18"/>
    <n v="31.168831168831169"/>
    <x v="13"/>
    <x v="2"/>
  </r>
  <r>
    <x v="3"/>
    <x v="4"/>
    <n v="24.675324675324674"/>
    <x v="13"/>
    <x v="2"/>
  </r>
  <r>
    <x v="3"/>
    <x v="19"/>
    <n v="52482.758620689681"/>
    <x v="13"/>
    <x v="2"/>
  </r>
  <r>
    <x v="0"/>
    <x v="0"/>
    <n v="96.428571428571431"/>
    <x v="14"/>
    <x v="2"/>
  </r>
  <r>
    <x v="0"/>
    <x v="1"/>
    <n v="3.5714285714285716"/>
    <x v="14"/>
    <x v="2"/>
  </r>
  <r>
    <x v="1"/>
    <x v="2"/>
    <n v="48.80952380952381"/>
    <x v="14"/>
    <x v="2"/>
  </r>
  <r>
    <x v="1"/>
    <x v="3"/>
    <n v="48.80952380952381"/>
    <x v="14"/>
    <x v="2"/>
  </r>
  <r>
    <x v="1"/>
    <x v="4"/>
    <n v="2.3809523809523809"/>
    <x v="14"/>
    <x v="2"/>
  </r>
  <r>
    <x v="2"/>
    <x v="5"/>
    <n v="4.7619047619047619"/>
    <x v="14"/>
    <x v="2"/>
  </r>
  <r>
    <x v="2"/>
    <x v="6"/>
    <n v="10.714285714285714"/>
    <x v="14"/>
    <x v="2"/>
  </r>
  <r>
    <x v="2"/>
    <x v="7"/>
    <n v="25"/>
    <x v="14"/>
    <x v="2"/>
  </r>
  <r>
    <x v="2"/>
    <x v="8"/>
    <n v="13.095238095238095"/>
    <x v="14"/>
    <x v="2"/>
  </r>
  <r>
    <x v="2"/>
    <x v="9"/>
    <n v="20.238095238095237"/>
    <x v="14"/>
    <x v="2"/>
  </r>
  <r>
    <x v="2"/>
    <x v="10"/>
    <n v="13.095238095238095"/>
    <x v="14"/>
    <x v="2"/>
  </r>
  <r>
    <x v="2"/>
    <x v="4"/>
    <n v="13.095238095238095"/>
    <x v="14"/>
    <x v="2"/>
  </r>
  <r>
    <x v="2"/>
    <x v="11"/>
    <n v="45.931506849315063"/>
    <x v="14"/>
    <x v="2"/>
  </r>
  <r>
    <x v="3"/>
    <x v="330"/>
    <n v="1.1904761904761905"/>
    <x v="14"/>
    <x v="2"/>
  </r>
  <r>
    <x v="3"/>
    <x v="14"/>
    <n v="0"/>
    <x v="14"/>
    <x v="2"/>
  </r>
  <r>
    <x v="3"/>
    <x v="15"/>
    <n v="4.7619047619047619"/>
    <x v="14"/>
    <x v="2"/>
  </r>
  <r>
    <x v="3"/>
    <x v="16"/>
    <n v="11.904761904761905"/>
    <x v="14"/>
    <x v="2"/>
  </r>
  <r>
    <x v="3"/>
    <x v="17"/>
    <n v="20.238095238095237"/>
    <x v="14"/>
    <x v="2"/>
  </r>
  <r>
    <x v="3"/>
    <x v="18"/>
    <n v="41.666666666666664"/>
    <x v="14"/>
    <x v="2"/>
  </r>
  <r>
    <x v="3"/>
    <x v="4"/>
    <n v="20.238095238095237"/>
    <x v="14"/>
    <x v="2"/>
  </r>
  <r>
    <x v="3"/>
    <x v="19"/>
    <n v="59522.388059701494"/>
    <x v="14"/>
    <x v="2"/>
  </r>
  <r>
    <x v="0"/>
    <x v="0"/>
    <n v="95.6989247311828"/>
    <x v="15"/>
    <x v="2"/>
  </r>
  <r>
    <x v="0"/>
    <x v="1"/>
    <n v="4.301075268817204"/>
    <x v="15"/>
    <x v="2"/>
  </r>
  <r>
    <x v="1"/>
    <x v="2"/>
    <n v="35.483870967741936"/>
    <x v="15"/>
    <x v="2"/>
  </r>
  <r>
    <x v="1"/>
    <x v="3"/>
    <n v="61.29032258064516"/>
    <x v="15"/>
    <x v="2"/>
  </r>
  <r>
    <x v="1"/>
    <x v="4"/>
    <n v="3.225806451612903"/>
    <x v="15"/>
    <x v="2"/>
  </r>
  <r>
    <x v="2"/>
    <x v="5"/>
    <n v="12.903225806451612"/>
    <x v="15"/>
    <x v="2"/>
  </r>
  <r>
    <x v="2"/>
    <x v="6"/>
    <n v="10.75268817204301"/>
    <x v="15"/>
    <x v="2"/>
  </r>
  <r>
    <x v="2"/>
    <x v="7"/>
    <n v="37.634408602150536"/>
    <x v="15"/>
    <x v="2"/>
  </r>
  <r>
    <x v="2"/>
    <x v="8"/>
    <n v="15.053763440860216"/>
    <x v="15"/>
    <x v="2"/>
  </r>
  <r>
    <x v="2"/>
    <x v="9"/>
    <n v="11.827956989247312"/>
    <x v="15"/>
    <x v="2"/>
  </r>
  <r>
    <x v="2"/>
    <x v="10"/>
    <n v="3.225806451612903"/>
    <x v="15"/>
    <x v="2"/>
  </r>
  <r>
    <x v="2"/>
    <x v="4"/>
    <n v="8.6021505376344081"/>
    <x v="15"/>
    <x v="2"/>
  </r>
  <r>
    <x v="2"/>
    <x v="11"/>
    <n v="39.117647058823522"/>
    <x v="15"/>
    <x v="2"/>
  </r>
  <r>
    <x v="3"/>
    <x v="330"/>
    <n v="17.204301075268816"/>
    <x v="15"/>
    <x v="2"/>
  </r>
  <r>
    <x v="3"/>
    <x v="14"/>
    <n v="15.053763440860216"/>
    <x v="15"/>
    <x v="2"/>
  </r>
  <r>
    <x v="3"/>
    <x v="15"/>
    <n v="12.903225806451612"/>
    <x v="15"/>
    <x v="2"/>
  </r>
  <r>
    <x v="3"/>
    <x v="16"/>
    <n v="20.43010752688172"/>
    <x v="15"/>
    <x v="2"/>
  </r>
  <r>
    <x v="3"/>
    <x v="17"/>
    <n v="9.67741935483871"/>
    <x v="15"/>
    <x v="2"/>
  </r>
  <r>
    <x v="3"/>
    <x v="18"/>
    <n v="6.4516129032258061"/>
    <x v="15"/>
    <x v="2"/>
  </r>
  <r>
    <x v="3"/>
    <x v="4"/>
    <n v="18.27956989247312"/>
    <x v="15"/>
    <x v="2"/>
  </r>
  <r>
    <x v="3"/>
    <x v="19"/>
    <n v="33289.473684210534"/>
    <x v="15"/>
    <x v="2"/>
  </r>
  <r>
    <x v="0"/>
    <x v="0"/>
    <n v="83.522727272727266"/>
    <x v="16"/>
    <x v="2"/>
  </r>
  <r>
    <x v="0"/>
    <x v="1"/>
    <n v="16.477272727272727"/>
    <x v="16"/>
    <x v="2"/>
  </r>
  <r>
    <x v="1"/>
    <x v="2"/>
    <n v="51.704545454545453"/>
    <x v="16"/>
    <x v="2"/>
  </r>
  <r>
    <x v="1"/>
    <x v="3"/>
    <n v="44.31818181818182"/>
    <x v="16"/>
    <x v="2"/>
  </r>
  <r>
    <x v="1"/>
    <x v="4"/>
    <n v="3.9772727272727271"/>
    <x v="16"/>
    <x v="2"/>
  </r>
  <r>
    <x v="2"/>
    <x v="5"/>
    <n v="9.6590909090909083"/>
    <x v="16"/>
    <x v="2"/>
  </r>
  <r>
    <x v="2"/>
    <x v="6"/>
    <n v="22.727272727272727"/>
    <x v="16"/>
    <x v="2"/>
  </r>
  <r>
    <x v="2"/>
    <x v="7"/>
    <n v="27.272727272727273"/>
    <x v="16"/>
    <x v="2"/>
  </r>
  <r>
    <x v="2"/>
    <x v="8"/>
    <n v="7.3863636363636367"/>
    <x v="16"/>
    <x v="2"/>
  </r>
  <r>
    <x v="2"/>
    <x v="9"/>
    <n v="14.204545454545455"/>
    <x v="16"/>
    <x v="2"/>
  </r>
  <r>
    <x v="2"/>
    <x v="10"/>
    <n v="15.909090909090908"/>
    <x v="16"/>
    <x v="2"/>
  </r>
  <r>
    <x v="2"/>
    <x v="4"/>
    <n v="2.8409090909090908"/>
    <x v="16"/>
    <x v="2"/>
  </r>
  <r>
    <x v="2"/>
    <x v="11"/>
    <n v="41.725146198830402"/>
    <x v="16"/>
    <x v="2"/>
  </r>
  <r>
    <x v="3"/>
    <x v="330"/>
    <n v="15.909090909090908"/>
    <x v="16"/>
    <x v="2"/>
  </r>
  <r>
    <x v="3"/>
    <x v="14"/>
    <n v="11.363636363636363"/>
    <x v="16"/>
    <x v="2"/>
  </r>
  <r>
    <x v="3"/>
    <x v="15"/>
    <n v="8.5227272727272734"/>
    <x v="16"/>
    <x v="2"/>
  </r>
  <r>
    <x v="3"/>
    <x v="16"/>
    <n v="9.6590909090909083"/>
    <x v="16"/>
    <x v="2"/>
  </r>
  <r>
    <x v="3"/>
    <x v="17"/>
    <n v="7.9545454545454541"/>
    <x v="16"/>
    <x v="2"/>
  </r>
  <r>
    <x v="3"/>
    <x v="18"/>
    <n v="19.886363636363637"/>
    <x v="16"/>
    <x v="2"/>
  </r>
  <r>
    <x v="3"/>
    <x v="4"/>
    <n v="26.704545454545453"/>
    <x v="16"/>
    <x v="2"/>
  </r>
  <r>
    <x v="3"/>
    <x v="19"/>
    <n v="39844.961240310084"/>
    <x v="16"/>
    <x v="2"/>
  </r>
  <r>
    <x v="0"/>
    <x v="0"/>
    <n v="92.242833052276566"/>
    <x v="17"/>
    <x v="2"/>
  </r>
  <r>
    <x v="0"/>
    <x v="1"/>
    <n v="7.75716694772344"/>
    <x v="17"/>
    <x v="3"/>
  </r>
  <r>
    <x v="1"/>
    <x v="2"/>
    <n v="49.915682967959526"/>
    <x v="17"/>
    <x v="3"/>
  </r>
  <r>
    <x v="1"/>
    <x v="3"/>
    <n v="48.566610455311974"/>
    <x v="17"/>
    <x v="3"/>
  </r>
  <r>
    <x v="1"/>
    <x v="4"/>
    <n v="1.5177065767284992"/>
    <x v="17"/>
    <x v="3"/>
  </r>
  <r>
    <x v="2"/>
    <x v="5"/>
    <n v="10.286677908937605"/>
    <x v="17"/>
    <x v="3"/>
  </r>
  <r>
    <x v="2"/>
    <x v="6"/>
    <n v="9.5934045343826124"/>
    <x v="17"/>
    <x v="3"/>
  </r>
  <r>
    <x v="2"/>
    <x v="7"/>
    <n v="26.119542814315157"/>
    <x v="17"/>
    <x v="3"/>
  </r>
  <r>
    <x v="2"/>
    <x v="8"/>
    <n v="9.4435075885328832"/>
    <x v="17"/>
    <x v="3"/>
  </r>
  <r>
    <x v="2"/>
    <x v="9"/>
    <n v="20.236087689713322"/>
    <x v="17"/>
    <x v="3"/>
  </r>
  <r>
    <x v="2"/>
    <x v="10"/>
    <n v="19.524077196927113"/>
    <x v="17"/>
    <x v="3"/>
  </r>
  <r>
    <x v="2"/>
    <x v="4"/>
    <n v="4.7967022671913062"/>
    <x v="17"/>
    <x v="3"/>
  </r>
  <r>
    <x v="2"/>
    <x v="11"/>
    <n v="45.926982877386394"/>
    <x v="17"/>
    <x v="3"/>
  </r>
  <r>
    <x v="3"/>
    <x v="330"/>
    <n v="10.08056960839423"/>
    <x v="17"/>
    <x v="3"/>
  </r>
  <r>
    <x v="3"/>
    <x v="14"/>
    <n v="7.0638935731684471"/>
    <x v="17"/>
    <x v="3"/>
  </r>
  <r>
    <x v="3"/>
    <x v="15"/>
    <n v="14.427581038036349"/>
    <x v="17"/>
    <x v="3"/>
  </r>
  <r>
    <x v="3"/>
    <x v="16"/>
    <n v="13.528199362937981"/>
    <x v="17"/>
    <x v="3"/>
  </r>
  <r>
    <x v="3"/>
    <x v="17"/>
    <n v="11.973018549747049"/>
    <x v="17"/>
    <x v="3"/>
  </r>
  <r>
    <x v="3"/>
    <x v="18"/>
    <n v="26.025857223159079"/>
    <x v="17"/>
    <x v="3"/>
  </r>
  <r>
    <x v="3"/>
    <x v="4"/>
    <n v="16.900880644556867"/>
    <x v="17"/>
    <x v="3"/>
  </r>
  <r>
    <x v="3"/>
    <x v="19"/>
    <n v="42886.814205185998"/>
    <x v="17"/>
    <x v="3"/>
  </r>
  <r>
    <x v="0"/>
    <x v="0"/>
    <n v="68.277680140597539"/>
    <x v="1"/>
    <x v="3"/>
  </r>
  <r>
    <x v="0"/>
    <x v="1"/>
    <n v="31.722319859402461"/>
    <x v="1"/>
    <x v="3"/>
  </r>
  <r>
    <x v="1"/>
    <x v="2"/>
    <n v="51.142355008787348"/>
    <x v="1"/>
    <x v="3"/>
  </r>
  <r>
    <x v="1"/>
    <x v="3"/>
    <n v="48.066783831282955"/>
    <x v="1"/>
    <x v="3"/>
  </r>
  <r>
    <x v="1"/>
    <x v="4"/>
    <n v="0.79086115992970119"/>
    <x v="1"/>
    <x v="3"/>
  </r>
  <r>
    <x v="2"/>
    <x v="5"/>
    <n v="16.256590509666079"/>
    <x v="1"/>
    <x v="3"/>
  </r>
  <r>
    <x v="2"/>
    <x v="6"/>
    <n v="19.595782073813709"/>
    <x v="1"/>
    <x v="3"/>
  </r>
  <r>
    <x v="2"/>
    <x v="7"/>
    <n v="35.588752196836552"/>
    <x v="1"/>
    <x v="3"/>
  </r>
  <r>
    <x v="2"/>
    <x v="8"/>
    <n v="7.5571177504393674"/>
    <x v="1"/>
    <x v="3"/>
  </r>
  <r>
    <x v="2"/>
    <x v="9"/>
    <n v="9.7539543057996489"/>
    <x v="1"/>
    <x v="3"/>
  </r>
  <r>
    <x v="2"/>
    <x v="10"/>
    <n v="9.4903339191564147"/>
    <x v="1"/>
    <x v="3"/>
  </r>
  <r>
    <x v="2"/>
    <x v="4"/>
    <n v="1.7574692442882249"/>
    <x v="1"/>
    <x v="3"/>
  </r>
  <r>
    <x v="2"/>
    <x v="11"/>
    <n v="38.140429338103772"/>
    <x v="1"/>
    <x v="3"/>
  </r>
  <r>
    <x v="3"/>
    <x v="330"/>
    <n v="19.859402460456941"/>
    <x v="1"/>
    <x v="3"/>
  </r>
  <r>
    <x v="3"/>
    <x v="14"/>
    <n v="12.653778558875219"/>
    <x v="1"/>
    <x v="3"/>
  </r>
  <r>
    <x v="3"/>
    <x v="15"/>
    <n v="20.650263620386642"/>
    <x v="1"/>
    <x v="3"/>
  </r>
  <r>
    <x v="3"/>
    <x v="16"/>
    <n v="12.741652021089632"/>
    <x v="1"/>
    <x v="3"/>
  </r>
  <r>
    <x v="3"/>
    <x v="17"/>
    <n v="7.5571177504393674"/>
    <x v="1"/>
    <x v="3"/>
  </r>
  <r>
    <x v="3"/>
    <x v="18"/>
    <n v="9.4024604569420038"/>
    <x v="1"/>
    <x v="3"/>
  </r>
  <r>
    <x v="3"/>
    <x v="4"/>
    <n v="17.135325131810195"/>
    <x v="1"/>
    <x v="3"/>
  </r>
  <r>
    <x v="3"/>
    <x v="19"/>
    <n v="32847.295864263011"/>
    <x v="1"/>
    <x v="3"/>
  </r>
  <r>
    <x v="0"/>
    <x v="0"/>
    <n v="99.895178197064993"/>
    <x v="2"/>
    <x v="3"/>
  </r>
  <r>
    <x v="0"/>
    <x v="1"/>
    <n v="0.10482180293501048"/>
    <x v="2"/>
    <x v="3"/>
  </r>
  <r>
    <x v="1"/>
    <x v="2"/>
    <n v="48.270440251572325"/>
    <x v="2"/>
    <x v="3"/>
  </r>
  <r>
    <x v="1"/>
    <x v="3"/>
    <n v="50.157232704402517"/>
    <x v="2"/>
    <x v="3"/>
  </r>
  <r>
    <x v="1"/>
    <x v="4"/>
    <n v="1.5723270440251573"/>
    <x v="2"/>
    <x v="3"/>
  </r>
  <r>
    <x v="2"/>
    <x v="5"/>
    <n v="7.9664570230607969"/>
    <x v="2"/>
    <x v="3"/>
  </r>
  <r>
    <x v="2"/>
    <x v="6"/>
    <n v="5.1362683438155132"/>
    <x v="2"/>
    <x v="3"/>
  </r>
  <r>
    <x v="2"/>
    <x v="7"/>
    <n v="23.008385744234801"/>
    <x v="2"/>
    <x v="3"/>
  </r>
  <r>
    <x v="2"/>
    <x v="8"/>
    <n v="10.482180293501049"/>
    <x v="2"/>
    <x v="3"/>
  </r>
  <r>
    <x v="2"/>
    <x v="9"/>
    <n v="23.951781970649897"/>
    <x v="2"/>
    <x v="3"/>
  </r>
  <r>
    <x v="2"/>
    <x v="10"/>
    <n v="23.113207547169811"/>
    <x v="2"/>
    <x v="3"/>
  </r>
  <r>
    <x v="2"/>
    <x v="4"/>
    <n v="6.3417190775681345"/>
    <x v="2"/>
    <x v="3"/>
  </r>
  <r>
    <x v="2"/>
    <x v="11"/>
    <n v="49.031897034135469"/>
    <x v="2"/>
    <x v="3"/>
  </r>
  <r>
    <x v="3"/>
    <x v="330"/>
    <n v="5.3459119496855347"/>
    <x v="2"/>
    <x v="3"/>
  </r>
  <r>
    <x v="3"/>
    <x v="14"/>
    <n v="4.8742138364779874"/>
    <x v="2"/>
    <x v="3"/>
  </r>
  <r>
    <x v="3"/>
    <x v="15"/>
    <n v="12.735849056603774"/>
    <x v="2"/>
    <x v="3"/>
  </r>
  <r>
    <x v="3"/>
    <x v="16"/>
    <n v="14.046121593291405"/>
    <x v="2"/>
    <x v="3"/>
  </r>
  <r>
    <x v="3"/>
    <x v="17"/>
    <n v="13.522012578616351"/>
    <x v="2"/>
    <x v="3"/>
  </r>
  <r>
    <x v="3"/>
    <x v="18"/>
    <n v="35.062893081761004"/>
    <x v="2"/>
    <x v="3"/>
  </r>
  <r>
    <x v="3"/>
    <x v="4"/>
    <n v="14.412997903563941"/>
    <x v="2"/>
    <x v="3"/>
  </r>
  <r>
    <x v="3"/>
    <x v="19"/>
    <n v="44239.449479485636"/>
    <x v="2"/>
    <x v="3"/>
  </r>
  <r>
    <x v="0"/>
    <x v="0"/>
    <n v="99.066666666666663"/>
    <x v="3"/>
    <x v="3"/>
  </r>
  <r>
    <x v="0"/>
    <x v="1"/>
    <n v="0.93333333333333335"/>
    <x v="3"/>
    <x v="3"/>
  </r>
  <r>
    <x v="1"/>
    <x v="2"/>
    <n v="49.333333333333336"/>
    <x v="3"/>
    <x v="3"/>
  </r>
  <r>
    <x v="1"/>
    <x v="3"/>
    <n v="48.4"/>
    <x v="3"/>
    <x v="3"/>
  </r>
  <r>
    <x v="1"/>
    <x v="4"/>
    <n v="2.2666666666666666"/>
    <x v="3"/>
    <x v="3"/>
  </r>
  <r>
    <x v="2"/>
    <x v="5"/>
    <n v="7.333333333333333"/>
    <x v="3"/>
    <x v="3"/>
  </r>
  <r>
    <x v="2"/>
    <x v="6"/>
    <n v="6.8"/>
    <x v="3"/>
    <x v="3"/>
  </r>
  <r>
    <x v="2"/>
    <x v="7"/>
    <n v="20.8"/>
    <x v="3"/>
    <x v="3"/>
  </r>
  <r>
    <x v="2"/>
    <x v="8"/>
    <n v="11.066666666666666"/>
    <x v="3"/>
    <x v="3"/>
  </r>
  <r>
    <x v="2"/>
    <x v="9"/>
    <n v="25.866666666666667"/>
    <x v="3"/>
    <x v="3"/>
  </r>
  <r>
    <x v="2"/>
    <x v="10"/>
    <n v="24.4"/>
    <x v="3"/>
    <x v="3"/>
  </r>
  <r>
    <x v="2"/>
    <x v="4"/>
    <n v="3.7333333333333334"/>
    <x v="3"/>
    <x v="3"/>
  </r>
  <r>
    <x v="2"/>
    <x v="11"/>
    <n v="49.55124653739616"/>
    <x v="3"/>
    <x v="3"/>
  </r>
  <r>
    <x v="3"/>
    <x v="330"/>
    <n v="7.333333333333333"/>
    <x v="3"/>
    <x v="3"/>
  </r>
  <r>
    <x v="3"/>
    <x v="14"/>
    <n v="6.9333333333333336"/>
    <x v="3"/>
    <x v="3"/>
  </r>
  <r>
    <x v="3"/>
    <x v="15"/>
    <n v="15.6"/>
    <x v="3"/>
    <x v="3"/>
  </r>
  <r>
    <x v="3"/>
    <x v="16"/>
    <n v="14.4"/>
    <x v="3"/>
    <x v="3"/>
  </r>
  <r>
    <x v="3"/>
    <x v="17"/>
    <n v="14"/>
    <x v="3"/>
    <x v="3"/>
  </r>
  <r>
    <x v="3"/>
    <x v="18"/>
    <n v="20.666666666666668"/>
    <x v="3"/>
    <x v="3"/>
  </r>
  <r>
    <x v="3"/>
    <x v="4"/>
    <n v="21.066666666666666"/>
    <x v="3"/>
    <x v="3"/>
  </r>
  <r>
    <x v="3"/>
    <x v="19"/>
    <n v="44863.175675675651"/>
    <x v="3"/>
    <x v="3"/>
  </r>
  <r>
    <x v="0"/>
    <x v="0"/>
    <n v="98.479729729729726"/>
    <x v="4"/>
    <x v="3"/>
  </r>
  <r>
    <x v="0"/>
    <x v="1"/>
    <n v="1.5202702702702702"/>
    <x v="4"/>
    <x v="3"/>
  </r>
  <r>
    <x v="1"/>
    <x v="2"/>
    <n v="53.547297297297298"/>
    <x v="4"/>
    <x v="3"/>
  </r>
  <r>
    <x v="1"/>
    <x v="3"/>
    <n v="44.763513513513516"/>
    <x v="4"/>
    <x v="3"/>
  </r>
  <r>
    <x v="1"/>
    <x v="4"/>
    <n v="1.6891891891891893"/>
    <x v="4"/>
    <x v="3"/>
  </r>
  <r>
    <x v="2"/>
    <x v="5"/>
    <n v="6.4189189189189193"/>
    <x v="4"/>
    <x v="3"/>
  </r>
  <r>
    <x v="2"/>
    <x v="6"/>
    <n v="6.25"/>
    <x v="4"/>
    <x v="3"/>
  </r>
  <r>
    <x v="2"/>
    <x v="7"/>
    <n v="23.986486486486488"/>
    <x v="4"/>
    <x v="3"/>
  </r>
  <r>
    <x v="2"/>
    <x v="8"/>
    <n v="8.2770270270270263"/>
    <x v="4"/>
    <x v="3"/>
  </r>
  <r>
    <x v="2"/>
    <x v="9"/>
    <n v="25.168918918918919"/>
    <x v="4"/>
    <x v="3"/>
  </r>
  <r>
    <x v="2"/>
    <x v="10"/>
    <n v="24.662162162162161"/>
    <x v="4"/>
    <x v="3"/>
  </r>
  <r>
    <x v="2"/>
    <x v="4"/>
    <n v="5.2364864864864868"/>
    <x v="4"/>
    <x v="3"/>
  </r>
  <r>
    <x v="2"/>
    <x v="11"/>
    <n v="49.283422459893053"/>
    <x v="4"/>
    <x v="3"/>
  </r>
  <r>
    <x v="3"/>
    <x v="330"/>
    <n v="4.2229729729729728"/>
    <x v="4"/>
    <x v="3"/>
  </r>
  <r>
    <x v="3"/>
    <x v="14"/>
    <n v="3.8851351351351351"/>
    <x v="4"/>
    <x v="3"/>
  </r>
  <r>
    <x v="3"/>
    <x v="15"/>
    <n v="9.4594594594594597"/>
    <x v="4"/>
    <x v="3"/>
  </r>
  <r>
    <x v="3"/>
    <x v="16"/>
    <n v="13.175675675675675"/>
    <x v="4"/>
    <x v="3"/>
  </r>
  <r>
    <x v="3"/>
    <x v="17"/>
    <n v="15.202702702702704"/>
    <x v="4"/>
    <x v="3"/>
  </r>
  <r>
    <x v="3"/>
    <x v="18"/>
    <n v="42.567567567567565"/>
    <x v="4"/>
    <x v="3"/>
  </r>
  <r>
    <x v="3"/>
    <x v="4"/>
    <n v="11.486486486486486"/>
    <x v="4"/>
    <x v="3"/>
  </r>
  <r>
    <x v="3"/>
    <x v="19"/>
    <n v="54738.549618320591"/>
    <x v="4"/>
    <x v="3"/>
  </r>
  <r>
    <x v="0"/>
    <x v="0"/>
    <n v="98.742138364779876"/>
    <x v="5"/>
    <x v="3"/>
  </r>
  <r>
    <x v="0"/>
    <x v="1"/>
    <n v="1.2578616352201257"/>
    <x v="5"/>
    <x v="3"/>
  </r>
  <r>
    <x v="1"/>
    <x v="2"/>
    <n v="50.943396226415096"/>
    <x v="5"/>
    <x v="3"/>
  </r>
  <r>
    <x v="1"/>
    <x v="3"/>
    <n v="47.79874213836478"/>
    <x v="5"/>
    <x v="3"/>
  </r>
  <r>
    <x v="1"/>
    <x v="4"/>
    <n v="1.2578616352201257"/>
    <x v="5"/>
    <x v="3"/>
  </r>
  <r>
    <x v="2"/>
    <x v="5"/>
    <n v="6.2893081761006293"/>
    <x v="5"/>
    <x v="3"/>
  </r>
  <r>
    <x v="2"/>
    <x v="6"/>
    <n v="5.0314465408805029"/>
    <x v="5"/>
    <x v="3"/>
  </r>
  <r>
    <x v="2"/>
    <x v="7"/>
    <n v="25.786163522012579"/>
    <x v="5"/>
    <x v="3"/>
  </r>
  <r>
    <x v="2"/>
    <x v="8"/>
    <n v="9.433962264150944"/>
    <x v="5"/>
    <x v="3"/>
  </r>
  <r>
    <x v="2"/>
    <x v="9"/>
    <n v="27.672955974842768"/>
    <x v="5"/>
    <x v="3"/>
  </r>
  <r>
    <x v="2"/>
    <x v="10"/>
    <n v="20.754716981132077"/>
    <x v="5"/>
    <x v="3"/>
  </r>
  <r>
    <x v="2"/>
    <x v="4"/>
    <n v="5.0314465408805029"/>
    <x v="5"/>
    <x v="3"/>
  </r>
  <r>
    <x v="2"/>
    <x v="11"/>
    <n v="49"/>
    <x v="5"/>
    <x v="3"/>
  </r>
  <r>
    <x v="3"/>
    <x v="330"/>
    <n v="6.2893081761006293"/>
    <x v="5"/>
    <x v="3"/>
  </r>
  <r>
    <x v="3"/>
    <x v="14"/>
    <n v="5.6603773584905657"/>
    <x v="5"/>
    <x v="3"/>
  </r>
  <r>
    <x v="3"/>
    <x v="15"/>
    <n v="15.723270440251572"/>
    <x v="5"/>
    <x v="3"/>
  </r>
  <r>
    <x v="3"/>
    <x v="16"/>
    <n v="16.981132075471699"/>
    <x v="5"/>
    <x v="3"/>
  </r>
  <r>
    <x v="3"/>
    <x v="17"/>
    <n v="16.981132075471699"/>
    <x v="5"/>
    <x v="3"/>
  </r>
  <r>
    <x v="3"/>
    <x v="18"/>
    <n v="27.672955974842768"/>
    <x v="5"/>
    <x v="3"/>
  </r>
  <r>
    <x v="3"/>
    <x v="4"/>
    <n v="10.691823899371069"/>
    <x v="5"/>
    <x v="3"/>
  </r>
  <r>
    <x v="3"/>
    <x v="19"/>
    <n v="48042.253521126739"/>
    <x v="5"/>
    <x v="3"/>
  </r>
  <r>
    <x v="0"/>
    <x v="0"/>
    <n v="99.074074074074076"/>
    <x v="6"/>
    <x v="3"/>
  </r>
  <r>
    <x v="0"/>
    <x v="1"/>
    <n v="0.92592592592592593"/>
    <x v="6"/>
    <x v="3"/>
  </r>
  <r>
    <x v="1"/>
    <x v="2"/>
    <n v="62.962962962962962"/>
    <x v="6"/>
    <x v="3"/>
  </r>
  <r>
    <x v="1"/>
    <x v="3"/>
    <n v="37.037037037037038"/>
    <x v="6"/>
    <x v="3"/>
  </r>
  <r>
    <x v="1"/>
    <x v="4"/>
    <n v="0"/>
    <x v="6"/>
    <x v="3"/>
  </r>
  <r>
    <x v="2"/>
    <x v="5"/>
    <n v="4.6296296296296298"/>
    <x v="6"/>
    <x v="3"/>
  </r>
  <r>
    <x v="2"/>
    <x v="6"/>
    <n v="5.5555555555555554"/>
    <x v="6"/>
    <x v="3"/>
  </r>
  <r>
    <x v="2"/>
    <x v="7"/>
    <n v="24.074074074074073"/>
    <x v="6"/>
    <x v="3"/>
  </r>
  <r>
    <x v="2"/>
    <x v="8"/>
    <n v="10.185185185185185"/>
    <x v="6"/>
    <x v="3"/>
  </r>
  <r>
    <x v="2"/>
    <x v="9"/>
    <n v="20.37037037037037"/>
    <x v="6"/>
    <x v="3"/>
  </r>
  <r>
    <x v="2"/>
    <x v="10"/>
    <n v="30.555555555555557"/>
    <x v="6"/>
    <x v="3"/>
  </r>
  <r>
    <x v="2"/>
    <x v="4"/>
    <n v="4.6296296296296298"/>
    <x v="6"/>
    <x v="3"/>
  </r>
  <r>
    <x v="2"/>
    <x v="11"/>
    <n v="51.038834951456309"/>
    <x v="6"/>
    <x v="3"/>
  </r>
  <r>
    <x v="3"/>
    <x v="330"/>
    <n v="3.7037037037037037"/>
    <x v="6"/>
    <x v="3"/>
  </r>
  <r>
    <x v="3"/>
    <x v="14"/>
    <n v="0.92592592592592593"/>
    <x v="6"/>
    <x v="3"/>
  </r>
  <r>
    <x v="3"/>
    <x v="15"/>
    <n v="3.7037037037037037"/>
    <x v="6"/>
    <x v="3"/>
  </r>
  <r>
    <x v="3"/>
    <x v="16"/>
    <n v="9.2592592592592595"/>
    <x v="6"/>
    <x v="3"/>
  </r>
  <r>
    <x v="3"/>
    <x v="17"/>
    <n v="13.888888888888889"/>
    <x v="6"/>
    <x v="3"/>
  </r>
  <r>
    <x v="3"/>
    <x v="18"/>
    <n v="56.481481481481481"/>
    <x v="6"/>
    <x v="3"/>
  </r>
  <r>
    <x v="3"/>
    <x v="4"/>
    <n v="12.037037037037036"/>
    <x v="6"/>
    <x v="3"/>
  </r>
  <r>
    <x v="3"/>
    <x v="19"/>
    <n v="60915.789473684206"/>
    <x v="6"/>
    <x v="3"/>
  </r>
  <r>
    <x v="0"/>
    <x v="0"/>
    <n v="96.610169491525426"/>
    <x v="7"/>
    <x v="3"/>
  </r>
  <r>
    <x v="0"/>
    <x v="1"/>
    <n v="3.3898305084745761"/>
    <x v="7"/>
    <x v="3"/>
  </r>
  <r>
    <x v="1"/>
    <x v="2"/>
    <n v="54.237288135593218"/>
    <x v="7"/>
    <x v="3"/>
  </r>
  <r>
    <x v="1"/>
    <x v="3"/>
    <n v="44.632768361581924"/>
    <x v="7"/>
    <x v="3"/>
  </r>
  <r>
    <x v="1"/>
    <x v="4"/>
    <n v="1.1299435028248588"/>
    <x v="7"/>
    <x v="3"/>
  </r>
  <r>
    <x v="2"/>
    <x v="5"/>
    <n v="7.9096045197740112"/>
    <x v="7"/>
    <x v="3"/>
  </r>
  <r>
    <x v="2"/>
    <x v="6"/>
    <n v="7.9096045197740112"/>
    <x v="7"/>
    <x v="3"/>
  </r>
  <r>
    <x v="2"/>
    <x v="7"/>
    <n v="15.819209039548022"/>
    <x v="7"/>
    <x v="3"/>
  </r>
  <r>
    <x v="2"/>
    <x v="8"/>
    <n v="7.9096045197740112"/>
    <x v="7"/>
    <x v="3"/>
  </r>
  <r>
    <x v="2"/>
    <x v="9"/>
    <n v="25.423728813559322"/>
    <x v="7"/>
    <x v="3"/>
  </r>
  <r>
    <x v="2"/>
    <x v="10"/>
    <n v="27.118644067796609"/>
    <x v="7"/>
    <x v="3"/>
  </r>
  <r>
    <x v="2"/>
    <x v="4"/>
    <n v="7.9096045197740112"/>
    <x v="7"/>
    <x v="3"/>
  </r>
  <r>
    <x v="2"/>
    <x v="11"/>
    <n v="50.018404907975452"/>
    <x v="7"/>
    <x v="3"/>
  </r>
  <r>
    <x v="3"/>
    <x v="330"/>
    <n v="3.9548022598870056"/>
    <x v="7"/>
    <x v="3"/>
  </r>
  <r>
    <x v="3"/>
    <x v="14"/>
    <n v="5.6497175141242941"/>
    <x v="7"/>
    <x v="3"/>
  </r>
  <r>
    <x v="3"/>
    <x v="15"/>
    <n v="10.169491525423728"/>
    <x v="7"/>
    <x v="3"/>
  </r>
  <r>
    <x v="3"/>
    <x v="16"/>
    <n v="14.124293785310735"/>
    <x v="7"/>
    <x v="3"/>
  </r>
  <r>
    <x v="3"/>
    <x v="17"/>
    <n v="17.514124293785311"/>
    <x v="7"/>
    <x v="3"/>
  </r>
  <r>
    <x v="3"/>
    <x v="18"/>
    <n v="37.288135593220339"/>
    <x v="7"/>
    <x v="3"/>
  </r>
  <r>
    <x v="3"/>
    <x v="4"/>
    <n v="11.299435028248588"/>
    <x v="7"/>
    <x v="3"/>
  </r>
  <r>
    <x v="3"/>
    <x v="19"/>
    <n v="52777.070063694271"/>
    <x v="7"/>
    <x v="3"/>
  </r>
  <r>
    <x v="0"/>
    <x v="0"/>
    <n v="100"/>
    <x v="8"/>
    <x v="3"/>
  </r>
  <r>
    <x v="0"/>
    <x v="1"/>
    <n v="0"/>
    <x v="8"/>
    <x v="3"/>
  </r>
  <r>
    <x v="1"/>
    <x v="2"/>
    <n v="48.648648648648646"/>
    <x v="8"/>
    <x v="3"/>
  </r>
  <r>
    <x v="1"/>
    <x v="3"/>
    <n v="47.297297297297298"/>
    <x v="8"/>
    <x v="3"/>
  </r>
  <r>
    <x v="1"/>
    <x v="4"/>
    <n v="4.0540540540540544"/>
    <x v="8"/>
    <x v="3"/>
  </r>
  <r>
    <x v="2"/>
    <x v="5"/>
    <n v="6.0810810810810807"/>
    <x v="8"/>
    <x v="3"/>
  </r>
  <r>
    <x v="2"/>
    <x v="6"/>
    <n v="6.0810810810810807"/>
    <x v="8"/>
    <x v="3"/>
  </r>
  <r>
    <x v="2"/>
    <x v="7"/>
    <n v="31.756756756756758"/>
    <x v="8"/>
    <x v="3"/>
  </r>
  <r>
    <x v="2"/>
    <x v="8"/>
    <n v="6.0810810810810807"/>
    <x v="8"/>
    <x v="3"/>
  </r>
  <r>
    <x v="2"/>
    <x v="9"/>
    <n v="25.675675675675677"/>
    <x v="8"/>
    <x v="3"/>
  </r>
  <r>
    <x v="2"/>
    <x v="10"/>
    <n v="21.621621621621621"/>
    <x v="8"/>
    <x v="3"/>
  </r>
  <r>
    <x v="2"/>
    <x v="4"/>
    <n v="2.7027027027027026"/>
    <x v="8"/>
    <x v="3"/>
  </r>
  <r>
    <x v="2"/>
    <x v="11"/>
    <n v="47.493055555555536"/>
    <x v="8"/>
    <x v="3"/>
  </r>
  <r>
    <x v="3"/>
    <x v="330"/>
    <n v="2.7027027027027026"/>
    <x v="8"/>
    <x v="3"/>
  </r>
  <r>
    <x v="3"/>
    <x v="14"/>
    <n v="2.0270270270270272"/>
    <x v="8"/>
    <x v="3"/>
  </r>
  <r>
    <x v="3"/>
    <x v="15"/>
    <n v="6.0810810810810807"/>
    <x v="8"/>
    <x v="3"/>
  </r>
  <r>
    <x v="3"/>
    <x v="16"/>
    <n v="10.810810810810811"/>
    <x v="8"/>
    <x v="3"/>
  </r>
  <r>
    <x v="3"/>
    <x v="17"/>
    <n v="11.486486486486486"/>
    <x v="8"/>
    <x v="3"/>
  </r>
  <r>
    <x v="3"/>
    <x v="18"/>
    <n v="54.729729729729726"/>
    <x v="8"/>
    <x v="3"/>
  </r>
  <r>
    <x v="3"/>
    <x v="4"/>
    <n v="12.162162162162161"/>
    <x v="8"/>
    <x v="3"/>
  </r>
  <r>
    <x v="3"/>
    <x v="19"/>
    <n v="59907.69230769229"/>
    <x v="8"/>
    <x v="3"/>
  </r>
  <r>
    <x v="0"/>
    <x v="0"/>
    <n v="100"/>
    <x v="9"/>
    <x v="3"/>
  </r>
  <r>
    <x v="0"/>
    <x v="1"/>
    <n v="0"/>
    <x v="9"/>
    <x v="3"/>
  </r>
  <r>
    <x v="1"/>
    <x v="2"/>
    <n v="44.378698224852073"/>
    <x v="9"/>
    <x v="3"/>
  </r>
  <r>
    <x v="1"/>
    <x v="3"/>
    <n v="55.029585798816569"/>
    <x v="9"/>
    <x v="3"/>
  </r>
  <r>
    <x v="1"/>
    <x v="4"/>
    <n v="0.59171597633136097"/>
    <x v="9"/>
    <x v="3"/>
  </r>
  <r>
    <x v="2"/>
    <x v="5"/>
    <n v="7.1005917159763312"/>
    <x v="9"/>
    <x v="3"/>
  </r>
  <r>
    <x v="2"/>
    <x v="6"/>
    <n v="5.3254437869822482"/>
    <x v="9"/>
    <x v="3"/>
  </r>
  <r>
    <x v="2"/>
    <x v="7"/>
    <n v="18.934911242603551"/>
    <x v="9"/>
    <x v="3"/>
  </r>
  <r>
    <x v="2"/>
    <x v="8"/>
    <n v="14.792899408284024"/>
    <x v="9"/>
    <x v="3"/>
  </r>
  <r>
    <x v="2"/>
    <x v="9"/>
    <n v="23.076923076923077"/>
    <x v="9"/>
    <x v="3"/>
  </r>
  <r>
    <x v="2"/>
    <x v="10"/>
    <n v="24.852071005917161"/>
    <x v="9"/>
    <x v="3"/>
  </r>
  <r>
    <x v="2"/>
    <x v="4"/>
    <n v="5.9171597633136095"/>
    <x v="9"/>
    <x v="3"/>
  </r>
  <r>
    <x v="2"/>
    <x v="11"/>
    <n v="50.044025157232703"/>
    <x v="9"/>
    <x v="3"/>
  </r>
  <r>
    <x v="3"/>
    <x v="330"/>
    <n v="1.7751479289940828"/>
    <x v="9"/>
    <x v="3"/>
  </r>
  <r>
    <x v="3"/>
    <x v="14"/>
    <n v="1.1834319526627219"/>
    <x v="9"/>
    <x v="3"/>
  </r>
  <r>
    <x v="3"/>
    <x v="15"/>
    <n v="10.059171597633137"/>
    <x v="9"/>
    <x v="3"/>
  </r>
  <r>
    <x v="3"/>
    <x v="16"/>
    <n v="14.792899408284024"/>
    <x v="9"/>
    <x v="3"/>
  </r>
  <r>
    <x v="3"/>
    <x v="17"/>
    <n v="11.834319526627219"/>
    <x v="9"/>
    <x v="3"/>
  </r>
  <r>
    <x v="3"/>
    <x v="18"/>
    <n v="35.502958579881657"/>
    <x v="9"/>
    <x v="3"/>
  </r>
  <r>
    <x v="3"/>
    <x v="4"/>
    <n v="24.852071005917161"/>
    <x v="9"/>
    <x v="3"/>
  </r>
  <r>
    <x v="3"/>
    <x v="19"/>
    <n v="55417.322834645704"/>
    <x v="9"/>
    <x v="3"/>
  </r>
  <r>
    <x v="0"/>
    <x v="0"/>
    <n v="96.18320610687023"/>
    <x v="10"/>
    <x v="3"/>
  </r>
  <r>
    <x v="0"/>
    <x v="1"/>
    <n v="3.8167938931297711"/>
    <x v="10"/>
    <x v="3"/>
  </r>
  <r>
    <x v="1"/>
    <x v="2"/>
    <n v="53.435114503816791"/>
    <x v="10"/>
    <x v="3"/>
  </r>
  <r>
    <x v="1"/>
    <x v="3"/>
    <n v="44.274809160305345"/>
    <x v="10"/>
    <x v="3"/>
  </r>
  <r>
    <x v="1"/>
    <x v="4"/>
    <n v="2.2900763358778624"/>
    <x v="10"/>
    <x v="3"/>
  </r>
  <r>
    <x v="2"/>
    <x v="5"/>
    <n v="3.8167938931297711"/>
    <x v="10"/>
    <x v="3"/>
  </r>
  <r>
    <x v="2"/>
    <x v="6"/>
    <n v="12.977099236641221"/>
    <x v="10"/>
    <x v="3"/>
  </r>
  <r>
    <x v="2"/>
    <x v="7"/>
    <n v="22.900763358778626"/>
    <x v="10"/>
    <x v="3"/>
  </r>
  <r>
    <x v="2"/>
    <x v="8"/>
    <n v="7.6335877862595423"/>
    <x v="10"/>
    <x v="3"/>
  </r>
  <r>
    <x v="2"/>
    <x v="9"/>
    <n v="25.190839694656489"/>
    <x v="10"/>
    <x v="3"/>
  </r>
  <r>
    <x v="2"/>
    <x v="10"/>
    <n v="25.190839694656489"/>
    <x v="10"/>
    <x v="3"/>
  </r>
  <r>
    <x v="2"/>
    <x v="4"/>
    <n v="2.2900763358778624"/>
    <x v="10"/>
    <x v="3"/>
  </r>
  <r>
    <x v="2"/>
    <x v="11"/>
    <n v="49.3125"/>
    <x v="10"/>
    <x v="3"/>
  </r>
  <r>
    <x v="3"/>
    <x v="330"/>
    <n v="15.267175572519085"/>
    <x v="10"/>
    <x v="3"/>
  </r>
  <r>
    <x v="3"/>
    <x v="14"/>
    <n v="9.1603053435114496"/>
    <x v="10"/>
    <x v="3"/>
  </r>
  <r>
    <x v="3"/>
    <x v="15"/>
    <n v="17.557251908396946"/>
    <x v="10"/>
    <x v="3"/>
  </r>
  <r>
    <x v="3"/>
    <x v="16"/>
    <n v="15.267175572519085"/>
    <x v="10"/>
    <x v="3"/>
  </r>
  <r>
    <x v="3"/>
    <x v="17"/>
    <n v="14.503816793893129"/>
    <x v="10"/>
    <x v="3"/>
  </r>
  <r>
    <x v="3"/>
    <x v="18"/>
    <n v="12.977099236641221"/>
    <x v="10"/>
    <x v="3"/>
  </r>
  <r>
    <x v="3"/>
    <x v="4"/>
    <n v="15.267175572519085"/>
    <x v="10"/>
    <x v="3"/>
  </r>
  <r>
    <x v="3"/>
    <x v="19"/>
    <n v="38459.459459459453"/>
    <x v="10"/>
    <x v="3"/>
  </r>
  <r>
    <x v="0"/>
    <x v="0"/>
    <n v="99.159663865546221"/>
    <x v="11"/>
    <x v="3"/>
  </r>
  <r>
    <x v="0"/>
    <x v="1"/>
    <n v="0.84033613445378152"/>
    <x v="11"/>
    <x v="3"/>
  </r>
  <r>
    <x v="1"/>
    <x v="2"/>
    <n v="62.184873949579831"/>
    <x v="11"/>
    <x v="3"/>
  </r>
  <r>
    <x v="1"/>
    <x v="3"/>
    <n v="37.815126050420169"/>
    <x v="11"/>
    <x v="3"/>
  </r>
  <r>
    <x v="1"/>
    <x v="4"/>
    <n v="0"/>
    <x v="11"/>
    <x v="3"/>
  </r>
  <r>
    <x v="2"/>
    <x v="5"/>
    <n v="8.4033613445378155"/>
    <x v="11"/>
    <x v="3"/>
  </r>
  <r>
    <x v="2"/>
    <x v="6"/>
    <n v="2.5210084033613445"/>
    <x v="11"/>
    <x v="3"/>
  </r>
  <r>
    <x v="2"/>
    <x v="7"/>
    <n v="23.529411764705884"/>
    <x v="11"/>
    <x v="3"/>
  </r>
  <r>
    <x v="2"/>
    <x v="8"/>
    <n v="8.4033613445378155"/>
    <x v="11"/>
    <x v="3"/>
  </r>
  <r>
    <x v="2"/>
    <x v="9"/>
    <n v="22.689075630252102"/>
    <x v="11"/>
    <x v="3"/>
  </r>
  <r>
    <x v="2"/>
    <x v="10"/>
    <n v="27.731092436974791"/>
    <x v="11"/>
    <x v="3"/>
  </r>
  <r>
    <x v="2"/>
    <x v="4"/>
    <n v="6.7226890756302522"/>
    <x v="11"/>
    <x v="3"/>
  </r>
  <r>
    <x v="2"/>
    <x v="11"/>
    <n v="51.189189189189214"/>
    <x v="11"/>
    <x v="3"/>
  </r>
  <r>
    <x v="3"/>
    <x v="330"/>
    <n v="4.2016806722689077"/>
    <x v="11"/>
    <x v="3"/>
  </r>
  <r>
    <x v="3"/>
    <x v="14"/>
    <n v="6.7226890756302522"/>
    <x v="11"/>
    <x v="3"/>
  </r>
  <r>
    <x v="3"/>
    <x v="15"/>
    <n v="21.008403361344538"/>
    <x v="11"/>
    <x v="3"/>
  </r>
  <r>
    <x v="3"/>
    <x v="16"/>
    <n v="17.647058823529413"/>
    <x v="11"/>
    <x v="3"/>
  </r>
  <r>
    <x v="3"/>
    <x v="17"/>
    <n v="7.5630252100840334"/>
    <x v="11"/>
    <x v="3"/>
  </r>
  <r>
    <x v="3"/>
    <x v="18"/>
    <n v="21.008403361344538"/>
    <x v="11"/>
    <x v="3"/>
  </r>
  <r>
    <x v="3"/>
    <x v="4"/>
    <n v="21.84873949579832"/>
    <x v="11"/>
    <x v="3"/>
  </r>
  <r>
    <x v="3"/>
    <x v="19"/>
    <n v="44645.161290322569"/>
    <x v="11"/>
    <x v="3"/>
  </r>
  <r>
    <x v="0"/>
    <x v="0"/>
    <n v="97.979797979797979"/>
    <x v="12"/>
    <x v="3"/>
  </r>
  <r>
    <x v="0"/>
    <x v="1"/>
    <n v="2.0202020202020203"/>
    <x v="12"/>
    <x v="3"/>
  </r>
  <r>
    <x v="1"/>
    <x v="2"/>
    <n v="52.525252525252526"/>
    <x v="12"/>
    <x v="3"/>
  </r>
  <r>
    <x v="1"/>
    <x v="3"/>
    <n v="46.464646464646464"/>
    <x v="12"/>
    <x v="3"/>
  </r>
  <r>
    <x v="1"/>
    <x v="4"/>
    <n v="1.0101010101010102"/>
    <x v="12"/>
    <x v="3"/>
  </r>
  <r>
    <x v="2"/>
    <x v="5"/>
    <n v="8.0808080808080813"/>
    <x v="12"/>
    <x v="3"/>
  </r>
  <r>
    <x v="2"/>
    <x v="6"/>
    <n v="15.151515151515152"/>
    <x v="12"/>
    <x v="3"/>
  </r>
  <r>
    <x v="2"/>
    <x v="7"/>
    <n v="41.414141414141412"/>
    <x v="12"/>
    <x v="3"/>
  </r>
  <r>
    <x v="2"/>
    <x v="8"/>
    <n v="4.0404040404040407"/>
    <x v="12"/>
    <x v="3"/>
  </r>
  <r>
    <x v="2"/>
    <x v="9"/>
    <n v="10.1010101010101"/>
    <x v="12"/>
    <x v="3"/>
  </r>
  <r>
    <x v="2"/>
    <x v="10"/>
    <n v="17.171717171717173"/>
    <x v="12"/>
    <x v="3"/>
  </r>
  <r>
    <x v="2"/>
    <x v="4"/>
    <n v="4.0404040404040407"/>
    <x v="12"/>
    <x v="3"/>
  </r>
  <r>
    <x v="2"/>
    <x v="11"/>
    <n v="42.263157894736835"/>
    <x v="12"/>
    <x v="3"/>
  </r>
  <r>
    <x v="3"/>
    <x v="330"/>
    <n v="18.181818181818183"/>
    <x v="12"/>
    <x v="3"/>
  </r>
  <r>
    <x v="3"/>
    <x v="14"/>
    <n v="12.121212121212121"/>
    <x v="12"/>
    <x v="3"/>
  </r>
  <r>
    <x v="3"/>
    <x v="15"/>
    <n v="11.111111111111111"/>
    <x v="12"/>
    <x v="3"/>
  </r>
  <r>
    <x v="3"/>
    <x v="16"/>
    <n v="10.1010101010101"/>
    <x v="12"/>
    <x v="3"/>
  </r>
  <r>
    <x v="3"/>
    <x v="17"/>
    <n v="11.111111111111111"/>
    <x v="12"/>
    <x v="3"/>
  </r>
  <r>
    <x v="3"/>
    <x v="18"/>
    <n v="13.131313131313131"/>
    <x v="12"/>
    <x v="3"/>
  </r>
  <r>
    <x v="3"/>
    <x v="4"/>
    <n v="24.242424242424242"/>
    <x v="12"/>
    <x v="3"/>
  </r>
  <r>
    <x v="3"/>
    <x v="19"/>
    <n v="37000"/>
    <x v="12"/>
    <x v="3"/>
  </r>
  <r>
    <x v="0"/>
    <x v="0"/>
    <n v="100"/>
    <x v="13"/>
    <x v="3"/>
  </r>
  <r>
    <x v="0"/>
    <x v="1"/>
    <n v="0"/>
    <x v="13"/>
    <x v="3"/>
  </r>
  <r>
    <x v="1"/>
    <x v="2"/>
    <n v="50.724637681159422"/>
    <x v="13"/>
    <x v="3"/>
  </r>
  <r>
    <x v="1"/>
    <x v="3"/>
    <n v="46.376811594202898"/>
    <x v="13"/>
    <x v="3"/>
  </r>
  <r>
    <x v="1"/>
    <x v="4"/>
    <n v="2.8985507246376812"/>
    <x v="13"/>
    <x v="3"/>
  </r>
  <r>
    <x v="2"/>
    <x v="5"/>
    <n v="10.144927536231885"/>
    <x v="13"/>
    <x v="3"/>
  </r>
  <r>
    <x v="2"/>
    <x v="6"/>
    <n v="2.8985507246376812"/>
    <x v="13"/>
    <x v="3"/>
  </r>
  <r>
    <x v="2"/>
    <x v="7"/>
    <n v="31.884057971014492"/>
    <x v="13"/>
    <x v="3"/>
  </r>
  <r>
    <x v="2"/>
    <x v="8"/>
    <n v="11.594202898550725"/>
    <x v="13"/>
    <x v="3"/>
  </r>
  <r>
    <x v="2"/>
    <x v="9"/>
    <n v="21.739130434782609"/>
    <x v="13"/>
    <x v="3"/>
  </r>
  <r>
    <x v="2"/>
    <x v="10"/>
    <n v="17.391304347826086"/>
    <x v="13"/>
    <x v="3"/>
  </r>
  <r>
    <x v="2"/>
    <x v="4"/>
    <n v="4.3478260869565215"/>
    <x v="13"/>
    <x v="3"/>
  </r>
  <r>
    <x v="2"/>
    <x v="11"/>
    <n v="45.833333333333314"/>
    <x v="13"/>
    <x v="3"/>
  </r>
  <r>
    <x v="3"/>
    <x v="330"/>
    <n v="7.2463768115942031"/>
    <x v="13"/>
    <x v="3"/>
  </r>
  <r>
    <x v="3"/>
    <x v="14"/>
    <n v="2.8985507246376812"/>
    <x v="13"/>
    <x v="3"/>
  </r>
  <r>
    <x v="3"/>
    <x v="15"/>
    <n v="10.144927536231885"/>
    <x v="13"/>
    <x v="3"/>
  </r>
  <r>
    <x v="3"/>
    <x v="16"/>
    <n v="5.7971014492753623"/>
    <x v="13"/>
    <x v="3"/>
  </r>
  <r>
    <x v="3"/>
    <x v="17"/>
    <n v="14.492753623188406"/>
    <x v="13"/>
    <x v="3"/>
  </r>
  <r>
    <x v="3"/>
    <x v="18"/>
    <n v="27.536231884057973"/>
    <x v="13"/>
    <x v="3"/>
  </r>
  <r>
    <x v="3"/>
    <x v="4"/>
    <n v="31.884057971014492"/>
    <x v="13"/>
    <x v="3"/>
  </r>
  <r>
    <x v="3"/>
    <x v="19"/>
    <n v="50744.680851063829"/>
    <x v="13"/>
    <x v="3"/>
  </r>
  <r>
    <x v="0"/>
    <x v="0"/>
    <n v="100"/>
    <x v="14"/>
    <x v="3"/>
  </r>
  <r>
    <x v="0"/>
    <x v="1"/>
    <n v="0"/>
    <x v="14"/>
    <x v="3"/>
  </r>
  <r>
    <x v="1"/>
    <x v="2"/>
    <n v="40.229885057471265"/>
    <x v="14"/>
    <x v="3"/>
  </r>
  <r>
    <x v="1"/>
    <x v="3"/>
    <n v="57.47126436781609"/>
    <x v="14"/>
    <x v="3"/>
  </r>
  <r>
    <x v="1"/>
    <x v="4"/>
    <n v="2.2988505747126435"/>
    <x v="14"/>
    <x v="3"/>
  </r>
  <r>
    <x v="2"/>
    <x v="5"/>
    <n v="24.137931034482758"/>
    <x v="14"/>
    <x v="3"/>
  </r>
  <r>
    <x v="2"/>
    <x v="6"/>
    <n v="9.1954022988505741"/>
    <x v="14"/>
    <x v="3"/>
  </r>
  <r>
    <x v="2"/>
    <x v="7"/>
    <n v="16.091954022988507"/>
    <x v="14"/>
    <x v="3"/>
  </r>
  <r>
    <x v="2"/>
    <x v="8"/>
    <n v="8.0459770114942533"/>
    <x v="14"/>
    <x v="3"/>
  </r>
  <r>
    <x v="2"/>
    <x v="9"/>
    <n v="16.091954022988507"/>
    <x v="14"/>
    <x v="3"/>
  </r>
  <r>
    <x v="2"/>
    <x v="10"/>
    <n v="13.793103448275861"/>
    <x v="14"/>
    <x v="3"/>
  </r>
  <r>
    <x v="2"/>
    <x v="4"/>
    <n v="12.64367816091954"/>
    <x v="14"/>
    <x v="3"/>
  </r>
  <r>
    <x v="2"/>
    <x v="11"/>
    <n v="41.23684210526315"/>
    <x v="14"/>
    <x v="3"/>
  </r>
  <r>
    <x v="3"/>
    <x v="330"/>
    <n v="6.8965517241379306"/>
    <x v="14"/>
    <x v="3"/>
  </r>
  <r>
    <x v="3"/>
    <x v="14"/>
    <n v="5.7471264367816088"/>
    <x v="14"/>
    <x v="3"/>
  </r>
  <r>
    <x v="3"/>
    <x v="15"/>
    <n v="9.1954022988505741"/>
    <x v="14"/>
    <x v="3"/>
  </r>
  <r>
    <x v="3"/>
    <x v="16"/>
    <n v="19.540229885057471"/>
    <x v="14"/>
    <x v="3"/>
  </r>
  <r>
    <x v="3"/>
    <x v="17"/>
    <n v="13.793103448275861"/>
    <x v="14"/>
    <x v="3"/>
  </r>
  <r>
    <x v="3"/>
    <x v="18"/>
    <n v="33.333333333333336"/>
    <x v="14"/>
    <x v="3"/>
  </r>
  <r>
    <x v="3"/>
    <x v="4"/>
    <n v="11.494252873563218"/>
    <x v="14"/>
    <x v="3"/>
  </r>
  <r>
    <x v="3"/>
    <x v="19"/>
    <n v="50103.896103896099"/>
    <x v="14"/>
    <x v="3"/>
  </r>
  <r>
    <x v="0"/>
    <x v="0"/>
    <n v="96.703296703296701"/>
    <x v="15"/>
    <x v="3"/>
  </r>
  <r>
    <x v="0"/>
    <x v="1"/>
    <n v="3.2967032967032965"/>
    <x v="15"/>
    <x v="3"/>
  </r>
  <r>
    <x v="1"/>
    <x v="2"/>
    <n v="42.857142857142854"/>
    <x v="15"/>
    <x v="3"/>
  </r>
  <r>
    <x v="1"/>
    <x v="3"/>
    <n v="53.846153846153847"/>
    <x v="15"/>
    <x v="3"/>
  </r>
  <r>
    <x v="1"/>
    <x v="4"/>
    <n v="3.2967032967032965"/>
    <x v="15"/>
    <x v="3"/>
  </r>
  <r>
    <x v="2"/>
    <x v="5"/>
    <n v="16.483516483516482"/>
    <x v="15"/>
    <x v="3"/>
  </r>
  <r>
    <x v="2"/>
    <x v="6"/>
    <n v="12.087912087912088"/>
    <x v="15"/>
    <x v="3"/>
  </r>
  <r>
    <x v="2"/>
    <x v="7"/>
    <n v="35.164835164835168"/>
    <x v="15"/>
    <x v="3"/>
  </r>
  <r>
    <x v="2"/>
    <x v="8"/>
    <n v="15.384615384615385"/>
    <x v="15"/>
    <x v="3"/>
  </r>
  <r>
    <x v="2"/>
    <x v="9"/>
    <n v="6.5934065934065931"/>
    <x v="15"/>
    <x v="3"/>
  </r>
  <r>
    <x v="2"/>
    <x v="10"/>
    <n v="2.197802197802198"/>
    <x v="15"/>
    <x v="3"/>
  </r>
  <r>
    <x v="2"/>
    <x v="4"/>
    <n v="12.087912087912088"/>
    <x v="15"/>
    <x v="3"/>
  </r>
  <r>
    <x v="2"/>
    <x v="11"/>
    <n v="37.450000000000003"/>
    <x v="15"/>
    <x v="3"/>
  </r>
  <r>
    <x v="3"/>
    <x v="330"/>
    <n v="35.164835164835168"/>
    <x v="15"/>
    <x v="3"/>
  </r>
  <r>
    <x v="3"/>
    <x v="14"/>
    <n v="9.8901098901098905"/>
    <x v="15"/>
    <x v="3"/>
  </r>
  <r>
    <x v="3"/>
    <x v="15"/>
    <n v="12.087912087912088"/>
    <x v="15"/>
    <x v="3"/>
  </r>
  <r>
    <x v="3"/>
    <x v="16"/>
    <n v="10.989010989010989"/>
    <x v="15"/>
    <x v="3"/>
  </r>
  <r>
    <x v="3"/>
    <x v="17"/>
    <n v="9.8901098901098905"/>
    <x v="15"/>
    <x v="3"/>
  </r>
  <r>
    <x v="3"/>
    <x v="18"/>
    <n v="12.087912087912088"/>
    <x v="15"/>
    <x v="3"/>
  </r>
  <r>
    <x v="3"/>
    <x v="4"/>
    <n v="9.8901098901098905"/>
    <x v="15"/>
    <x v="3"/>
  </r>
  <r>
    <x v="3"/>
    <x v="19"/>
    <n v="31024.390243902442"/>
    <x v="15"/>
    <x v="3"/>
  </r>
  <r>
    <x v="0"/>
    <x v="0"/>
    <n v="86.956521739130437"/>
    <x v="16"/>
    <x v="3"/>
  </r>
  <r>
    <x v="0"/>
    <x v="1"/>
    <n v="13.043478260869565"/>
    <x v="16"/>
    <x v="3"/>
  </r>
  <r>
    <x v="1"/>
    <x v="2"/>
    <n v="51.086956521739133"/>
    <x v="16"/>
    <x v="3"/>
  </r>
  <r>
    <x v="1"/>
    <x v="3"/>
    <n v="47.282608695652172"/>
    <x v="16"/>
    <x v="3"/>
  </r>
  <r>
    <x v="1"/>
    <x v="4"/>
    <n v="1.6304347826086956"/>
    <x v="16"/>
    <x v="3"/>
  </r>
  <r>
    <x v="2"/>
    <x v="5"/>
    <n v="22.282608695652176"/>
    <x v="16"/>
    <x v="3"/>
  </r>
  <r>
    <x v="2"/>
    <x v="6"/>
    <n v="20.652173913043477"/>
    <x v="16"/>
    <x v="3"/>
  </r>
  <r>
    <x v="2"/>
    <x v="7"/>
    <n v="28.804347826086957"/>
    <x v="16"/>
    <x v="3"/>
  </r>
  <r>
    <x v="2"/>
    <x v="8"/>
    <n v="4.3478260869565215"/>
    <x v="16"/>
    <x v="3"/>
  </r>
  <r>
    <x v="2"/>
    <x v="9"/>
    <n v="13.586956521739131"/>
    <x v="16"/>
    <x v="3"/>
  </r>
  <r>
    <x v="2"/>
    <x v="10"/>
    <n v="7.0652173913043477"/>
    <x v="16"/>
    <x v="3"/>
  </r>
  <r>
    <x v="2"/>
    <x v="4"/>
    <n v="3.2608695652173911"/>
    <x v="16"/>
    <x v="3"/>
  </r>
  <r>
    <x v="2"/>
    <x v="11"/>
    <n v="36.792134831460714"/>
    <x v="16"/>
    <x v="3"/>
  </r>
  <r>
    <x v="3"/>
    <x v="330"/>
    <n v="22.282608695652176"/>
    <x v="16"/>
    <x v="3"/>
  </r>
  <r>
    <x v="3"/>
    <x v="14"/>
    <n v="8.1521739130434785"/>
    <x v="16"/>
    <x v="3"/>
  </r>
  <r>
    <x v="3"/>
    <x v="15"/>
    <n v="9.2391304347826093"/>
    <x v="16"/>
    <x v="3"/>
  </r>
  <r>
    <x v="3"/>
    <x v="16"/>
    <n v="8.695652173913043"/>
    <x v="16"/>
    <x v="3"/>
  </r>
  <r>
    <x v="3"/>
    <x v="17"/>
    <n v="5.4347826086956523"/>
    <x v="16"/>
    <x v="3"/>
  </r>
  <r>
    <x v="3"/>
    <x v="18"/>
    <n v="17.391304347826086"/>
    <x v="16"/>
    <x v="3"/>
  </r>
  <r>
    <x v="3"/>
    <x v="4"/>
    <n v="28.804347826086957"/>
    <x v="16"/>
    <x v="3"/>
  </r>
  <r>
    <x v="3"/>
    <x v="19"/>
    <n v="36045.801526717551"/>
    <x v="16"/>
    <x v="3"/>
  </r>
  <r>
    <x v="4"/>
    <x v="20"/>
    <n v="8.215875370919882"/>
    <x v="17"/>
    <x v="2"/>
  </r>
  <r>
    <x v="4"/>
    <x v="21"/>
    <n v="20.270771513353115"/>
    <x v="17"/>
    <x v="2"/>
  </r>
  <r>
    <x v="4"/>
    <x v="22"/>
    <n v="30.86053412462908"/>
    <x v="17"/>
    <x v="2"/>
  </r>
  <r>
    <x v="4"/>
    <x v="23"/>
    <n v="5.4710682492581606"/>
    <x v="17"/>
    <x v="2"/>
  </r>
  <r>
    <x v="4"/>
    <x v="24"/>
    <n v="12.147626112759644"/>
    <x v="17"/>
    <x v="2"/>
  </r>
  <r>
    <x v="4"/>
    <x v="25"/>
    <n v="1.9658753709198813"/>
    <x v="17"/>
    <x v="2"/>
  </r>
  <r>
    <x v="4"/>
    <x v="26"/>
    <n v="17.080860534124628"/>
    <x v="17"/>
    <x v="2"/>
  </r>
  <r>
    <x v="4"/>
    <x v="27"/>
    <n v="1.0200296735905046"/>
    <x v="17"/>
    <x v="2"/>
  </r>
  <r>
    <x v="4"/>
    <x v="28"/>
    <n v="2.9673590504451037"/>
    <x v="17"/>
    <x v="2"/>
  </r>
  <r>
    <x v="5"/>
    <x v="20"/>
    <n v="7.232937685459941"/>
    <x v="17"/>
    <x v="2"/>
  </r>
  <r>
    <x v="5"/>
    <x v="21"/>
    <n v="13.983679525222552"/>
    <x v="17"/>
    <x v="2"/>
  </r>
  <r>
    <x v="5"/>
    <x v="22"/>
    <n v="12.759643916913946"/>
    <x v="17"/>
    <x v="2"/>
  </r>
  <r>
    <x v="5"/>
    <x v="23"/>
    <n v="2.9673590504451037"/>
    <x v="17"/>
    <x v="2"/>
  </r>
  <r>
    <x v="5"/>
    <x v="24"/>
    <n v="5.4525222551928785"/>
    <x v="17"/>
    <x v="2"/>
  </r>
  <r>
    <x v="5"/>
    <x v="25"/>
    <n v="2.392433234421365"/>
    <x v="17"/>
    <x v="2"/>
  </r>
  <r>
    <x v="5"/>
    <x v="26"/>
    <n v="10.200296735905045"/>
    <x v="17"/>
    <x v="2"/>
  </r>
  <r>
    <x v="5"/>
    <x v="27"/>
    <n v="0.68620178041543023"/>
    <x v="17"/>
    <x v="2"/>
  </r>
  <r>
    <x v="5"/>
    <x v="28"/>
    <n v="2.7448071216617209"/>
    <x v="17"/>
    <x v="2"/>
  </r>
  <r>
    <x v="5"/>
    <x v="4"/>
    <n v="41.580118694362021"/>
    <x v="17"/>
    <x v="2"/>
  </r>
  <r>
    <x v="6"/>
    <x v="33"/>
    <n v="11.053412462908012"/>
    <x v="17"/>
    <x v="2"/>
  </r>
  <r>
    <x v="6"/>
    <x v="34"/>
    <n v="54.710682492581604"/>
    <x v="17"/>
    <x v="2"/>
  </r>
  <r>
    <x v="6"/>
    <x v="35"/>
    <n v="28.486646884272997"/>
    <x v="17"/>
    <x v="2"/>
  </r>
  <r>
    <x v="6"/>
    <x v="36"/>
    <n v="5.7492581602373889"/>
    <x v="17"/>
    <x v="2"/>
  </r>
  <r>
    <x v="6"/>
    <x v="4"/>
    <n v="0"/>
    <x v="17"/>
    <x v="2"/>
  </r>
  <r>
    <x v="6"/>
    <x v="37"/>
    <n v="9.8303041543027003"/>
    <x v="17"/>
    <x v="2"/>
  </r>
  <r>
    <x v="7"/>
    <x v="38"/>
    <n v="36.387240356083083"/>
    <x v="17"/>
    <x v="2"/>
  </r>
  <r>
    <x v="7"/>
    <x v="39"/>
    <n v="14.039317507418398"/>
    <x v="17"/>
    <x v="2"/>
  </r>
  <r>
    <x v="7"/>
    <x v="40"/>
    <n v="16.301928783382788"/>
    <x v="17"/>
    <x v="2"/>
  </r>
  <r>
    <x v="7"/>
    <x v="41"/>
    <n v="32.344213649851632"/>
    <x v="17"/>
    <x v="2"/>
  </r>
  <r>
    <x v="7"/>
    <x v="4"/>
    <n v="0.92729970326409494"/>
    <x v="17"/>
    <x v="2"/>
  </r>
  <r>
    <x v="7"/>
    <x v="42"/>
    <n v="4.4773493073755093"/>
    <x v="17"/>
    <x v="2"/>
  </r>
  <r>
    <x v="8"/>
    <x v="43"/>
    <n v="36.387240356083083"/>
    <x v="17"/>
    <x v="2"/>
  </r>
  <r>
    <x v="8"/>
    <x v="44"/>
    <n v="62.685459940652819"/>
    <x v="17"/>
    <x v="2"/>
  </r>
  <r>
    <x v="8"/>
    <x v="4"/>
    <n v="0.92729970326409494"/>
    <x v="17"/>
    <x v="2"/>
  </r>
  <r>
    <x v="9"/>
    <x v="45"/>
    <n v="9.5326409495548958"/>
    <x v="17"/>
    <x v="2"/>
  </r>
  <r>
    <x v="9"/>
    <x v="46"/>
    <n v="6.5467359050445104"/>
    <x v="17"/>
    <x v="2"/>
  </r>
  <r>
    <x v="9"/>
    <x v="47"/>
    <n v="16.617210682492583"/>
    <x v="17"/>
    <x v="2"/>
  </r>
  <r>
    <x v="9"/>
    <x v="48"/>
    <n v="5.0074183976261128"/>
    <x v="17"/>
    <x v="2"/>
  </r>
  <r>
    <x v="9"/>
    <x v="49"/>
    <n v="3.5608308605341246"/>
    <x v="17"/>
    <x v="2"/>
  </r>
  <r>
    <x v="9"/>
    <x v="50"/>
    <n v="2.4109792284866467"/>
    <x v="17"/>
    <x v="2"/>
  </r>
  <r>
    <x v="9"/>
    <x v="51"/>
    <n v="1.5207715133531157"/>
    <x v="17"/>
    <x v="2"/>
  </r>
  <r>
    <x v="9"/>
    <x v="52"/>
    <n v="1.2982195845697329"/>
    <x v="17"/>
    <x v="2"/>
  </r>
  <r>
    <x v="9"/>
    <x v="53"/>
    <n v="3.2084569732937687"/>
    <x v="17"/>
    <x v="2"/>
  </r>
  <r>
    <x v="9"/>
    <x v="54"/>
    <n v="6.8249258160237387"/>
    <x v="17"/>
    <x v="2"/>
  </r>
  <r>
    <x v="9"/>
    <x v="4"/>
    <n v="43.471810089020771"/>
    <x v="17"/>
    <x v="2"/>
  </r>
  <r>
    <x v="9"/>
    <x v="55"/>
    <n v="4.0121391076115582"/>
    <x v="17"/>
    <x v="2"/>
  </r>
  <r>
    <x v="4"/>
    <x v="20"/>
    <n v="2.3111111111111109"/>
    <x v="1"/>
    <x v="2"/>
  </r>
  <r>
    <x v="4"/>
    <x v="21"/>
    <n v="11.2"/>
    <x v="1"/>
    <x v="2"/>
  </r>
  <r>
    <x v="4"/>
    <x v="22"/>
    <n v="19.288888888888888"/>
    <x v="1"/>
    <x v="2"/>
  </r>
  <r>
    <x v="4"/>
    <x v="23"/>
    <n v="1.4222222222222223"/>
    <x v="1"/>
    <x v="2"/>
  </r>
  <r>
    <x v="4"/>
    <x v="24"/>
    <n v="10.488888888888889"/>
    <x v="1"/>
    <x v="2"/>
  </r>
  <r>
    <x v="4"/>
    <x v="25"/>
    <n v="4.177777777777778"/>
    <x v="1"/>
    <x v="2"/>
  </r>
  <r>
    <x v="4"/>
    <x v="26"/>
    <n v="36.799999999999997"/>
    <x v="1"/>
    <x v="2"/>
  </r>
  <r>
    <x v="4"/>
    <x v="27"/>
    <n v="2.4"/>
    <x v="1"/>
    <x v="2"/>
  </r>
  <r>
    <x v="4"/>
    <x v="28"/>
    <n v="11.911111111111111"/>
    <x v="1"/>
    <x v="2"/>
  </r>
  <r>
    <x v="5"/>
    <x v="20"/>
    <n v="1.7777777777777777"/>
    <x v="1"/>
    <x v="2"/>
  </r>
  <r>
    <x v="5"/>
    <x v="21"/>
    <n v="4.8888888888888893"/>
    <x v="1"/>
    <x v="2"/>
  </r>
  <r>
    <x v="5"/>
    <x v="22"/>
    <n v="6.1333333333333337"/>
    <x v="1"/>
    <x v="2"/>
  </r>
  <r>
    <x v="5"/>
    <x v="23"/>
    <n v="0.35555555555555557"/>
    <x v="1"/>
    <x v="2"/>
  </r>
  <r>
    <x v="5"/>
    <x v="24"/>
    <n v="1.6888888888888889"/>
    <x v="1"/>
    <x v="2"/>
  </r>
  <r>
    <x v="5"/>
    <x v="25"/>
    <n v="4.0888888888888886"/>
    <x v="1"/>
    <x v="2"/>
  </r>
  <r>
    <x v="5"/>
    <x v="26"/>
    <n v="20.177777777777777"/>
    <x v="1"/>
    <x v="2"/>
  </r>
  <r>
    <x v="5"/>
    <x v="27"/>
    <n v="1.7777777777777777"/>
    <x v="1"/>
    <x v="2"/>
  </r>
  <r>
    <x v="5"/>
    <x v="28"/>
    <n v="11.022222222222222"/>
    <x v="1"/>
    <x v="2"/>
  </r>
  <r>
    <x v="5"/>
    <x v="4"/>
    <n v="48.088888888888889"/>
    <x v="1"/>
    <x v="2"/>
  </r>
  <r>
    <x v="6"/>
    <x v="33"/>
    <n v="39.911111111111111"/>
    <x v="1"/>
    <x v="2"/>
  </r>
  <r>
    <x v="6"/>
    <x v="34"/>
    <n v="50.4"/>
    <x v="1"/>
    <x v="2"/>
  </r>
  <r>
    <x v="6"/>
    <x v="35"/>
    <n v="8.7111111111111104"/>
    <x v="1"/>
    <x v="2"/>
  </r>
  <r>
    <x v="6"/>
    <x v="36"/>
    <n v="0.97777777777777775"/>
    <x v="1"/>
    <x v="2"/>
  </r>
  <r>
    <x v="6"/>
    <x v="4"/>
    <n v="0"/>
    <x v="1"/>
    <x v="2"/>
  </r>
  <r>
    <x v="6"/>
    <x v="37"/>
    <n v="6.1448888888888868"/>
    <x v="1"/>
    <x v="2"/>
  </r>
  <r>
    <x v="7"/>
    <x v="38"/>
    <n v="41.6"/>
    <x v="1"/>
    <x v="2"/>
  </r>
  <r>
    <x v="7"/>
    <x v="39"/>
    <n v="15.822222222222223"/>
    <x v="1"/>
    <x v="2"/>
  </r>
  <r>
    <x v="7"/>
    <x v="40"/>
    <n v="17.866666666666667"/>
    <x v="1"/>
    <x v="2"/>
  </r>
  <r>
    <x v="7"/>
    <x v="41"/>
    <n v="21.6"/>
    <x v="1"/>
    <x v="2"/>
  </r>
  <r>
    <x v="7"/>
    <x v="4"/>
    <n v="3.1111111111111112"/>
    <x v="1"/>
    <x v="2"/>
  </r>
  <r>
    <x v="7"/>
    <x v="42"/>
    <n v="3.8009174311926492"/>
    <x v="1"/>
    <x v="2"/>
  </r>
  <r>
    <x v="8"/>
    <x v="43"/>
    <n v="41.6"/>
    <x v="1"/>
    <x v="2"/>
  </r>
  <r>
    <x v="8"/>
    <x v="44"/>
    <n v="55.288888888888891"/>
    <x v="1"/>
    <x v="2"/>
  </r>
  <r>
    <x v="8"/>
    <x v="4"/>
    <n v="3.1111111111111112"/>
    <x v="1"/>
    <x v="2"/>
  </r>
  <r>
    <x v="9"/>
    <x v="45"/>
    <n v="10.577777777777778"/>
    <x v="1"/>
    <x v="2"/>
  </r>
  <r>
    <x v="9"/>
    <x v="46"/>
    <n v="6.1333333333333337"/>
    <x v="1"/>
    <x v="2"/>
  </r>
  <r>
    <x v="9"/>
    <x v="47"/>
    <n v="8.2666666666666675"/>
    <x v="1"/>
    <x v="2"/>
  </r>
  <r>
    <x v="9"/>
    <x v="48"/>
    <n v="3.2"/>
    <x v="1"/>
    <x v="2"/>
  </r>
  <r>
    <x v="9"/>
    <x v="49"/>
    <n v="2.9333333333333331"/>
    <x v="1"/>
    <x v="2"/>
  </r>
  <r>
    <x v="9"/>
    <x v="50"/>
    <n v="2.3111111111111109"/>
    <x v="1"/>
    <x v="2"/>
  </r>
  <r>
    <x v="9"/>
    <x v="51"/>
    <n v="1.1555555555555554"/>
    <x v="1"/>
    <x v="2"/>
  </r>
  <r>
    <x v="9"/>
    <x v="52"/>
    <n v="1.4222222222222223"/>
    <x v="1"/>
    <x v="2"/>
  </r>
  <r>
    <x v="9"/>
    <x v="53"/>
    <n v="3.911111111111111"/>
    <x v="1"/>
    <x v="2"/>
  </r>
  <r>
    <x v="9"/>
    <x v="54"/>
    <n v="10.488888888888889"/>
    <x v="1"/>
    <x v="2"/>
  </r>
  <r>
    <x v="9"/>
    <x v="4"/>
    <n v="49.6"/>
    <x v="1"/>
    <x v="2"/>
  </r>
  <r>
    <x v="9"/>
    <x v="55"/>
    <n v="5.8177542621986991"/>
    <x v="1"/>
    <x v="2"/>
  </r>
  <r>
    <x v="4"/>
    <x v="20"/>
    <n v="14.076086956521738"/>
    <x v="2"/>
    <x v="2"/>
  </r>
  <r>
    <x v="4"/>
    <x v="21"/>
    <n v="19.510869565217391"/>
    <x v="2"/>
    <x v="2"/>
  </r>
  <r>
    <x v="4"/>
    <x v="22"/>
    <n v="35.652173913043477"/>
    <x v="2"/>
    <x v="2"/>
  </r>
  <r>
    <x v="4"/>
    <x v="23"/>
    <n v="8.9673913043478262"/>
    <x v="2"/>
    <x v="2"/>
  </r>
  <r>
    <x v="4"/>
    <x v="24"/>
    <n v="15.706521739130435"/>
    <x v="2"/>
    <x v="2"/>
  </r>
  <r>
    <x v="4"/>
    <x v="25"/>
    <n v="0.81521739130434778"/>
    <x v="2"/>
    <x v="2"/>
  </r>
  <r>
    <x v="4"/>
    <x v="26"/>
    <n v="4.8369565217391308"/>
    <x v="2"/>
    <x v="2"/>
  </r>
  <r>
    <x v="4"/>
    <x v="27"/>
    <n v="0.16304347826086957"/>
    <x v="2"/>
    <x v="2"/>
  </r>
  <r>
    <x v="4"/>
    <x v="28"/>
    <n v="0.27173913043478259"/>
    <x v="2"/>
    <x v="2"/>
  </r>
  <r>
    <x v="5"/>
    <x v="20"/>
    <n v="13.641304347826088"/>
    <x v="2"/>
    <x v="2"/>
  </r>
  <r>
    <x v="5"/>
    <x v="21"/>
    <n v="20.326086956521738"/>
    <x v="2"/>
    <x v="2"/>
  </r>
  <r>
    <x v="5"/>
    <x v="22"/>
    <n v="20.108695652173914"/>
    <x v="2"/>
    <x v="2"/>
  </r>
  <r>
    <x v="5"/>
    <x v="23"/>
    <n v="5.9782608695652177"/>
    <x v="2"/>
    <x v="2"/>
  </r>
  <r>
    <x v="5"/>
    <x v="24"/>
    <n v="10.597826086956522"/>
    <x v="2"/>
    <x v="2"/>
  </r>
  <r>
    <x v="5"/>
    <x v="25"/>
    <n v="2.1195652173913042"/>
    <x v="2"/>
    <x v="2"/>
  </r>
  <r>
    <x v="5"/>
    <x v="26"/>
    <n v="4.8913043478260869"/>
    <x v="2"/>
    <x v="2"/>
  </r>
  <r>
    <x v="5"/>
    <x v="27"/>
    <n v="0.10869565217391304"/>
    <x v="2"/>
    <x v="2"/>
  </r>
  <r>
    <x v="5"/>
    <x v="28"/>
    <n v="0.38043478260869568"/>
    <x v="2"/>
    <x v="2"/>
  </r>
  <r>
    <x v="5"/>
    <x v="4"/>
    <n v="21.847826086956523"/>
    <x v="2"/>
    <x v="2"/>
  </r>
  <r>
    <x v="6"/>
    <x v="33"/>
    <n v="4.0217391304347823"/>
    <x v="2"/>
    <x v="2"/>
  </r>
  <r>
    <x v="6"/>
    <x v="34"/>
    <n v="59.347826086956523"/>
    <x v="2"/>
    <x v="2"/>
  </r>
  <r>
    <x v="6"/>
    <x v="35"/>
    <n v="31.793478260869566"/>
    <x v="2"/>
    <x v="2"/>
  </r>
  <r>
    <x v="6"/>
    <x v="36"/>
    <n v="4.8369565217391308"/>
    <x v="2"/>
    <x v="2"/>
  </r>
  <r>
    <x v="6"/>
    <x v="4"/>
    <n v="0"/>
    <x v="2"/>
    <x v="2"/>
  </r>
  <r>
    <x v="6"/>
    <x v="37"/>
    <n v="9.963043478260877"/>
    <x v="2"/>
    <x v="2"/>
  </r>
  <r>
    <x v="7"/>
    <x v="38"/>
    <n v="18.478260869565219"/>
    <x v="2"/>
    <x v="2"/>
  </r>
  <r>
    <x v="7"/>
    <x v="39"/>
    <n v="12.119565217391305"/>
    <x v="2"/>
    <x v="2"/>
  </r>
  <r>
    <x v="7"/>
    <x v="40"/>
    <n v="18.206521739130434"/>
    <x v="2"/>
    <x v="2"/>
  </r>
  <r>
    <x v="7"/>
    <x v="41"/>
    <n v="50.815217391304351"/>
    <x v="2"/>
    <x v="2"/>
  </r>
  <r>
    <x v="7"/>
    <x v="4"/>
    <n v="0.38043478260869568"/>
    <x v="2"/>
    <x v="2"/>
  </r>
  <r>
    <x v="7"/>
    <x v="42"/>
    <n v="6.7523186033824363"/>
    <x v="2"/>
    <x v="2"/>
  </r>
  <r>
    <x v="8"/>
    <x v="43"/>
    <n v="18.478260869565219"/>
    <x v="2"/>
    <x v="2"/>
  </r>
  <r>
    <x v="8"/>
    <x v="44"/>
    <n v="81.141304347826093"/>
    <x v="2"/>
    <x v="2"/>
  </r>
  <r>
    <x v="8"/>
    <x v="4"/>
    <n v="0.38043478260869568"/>
    <x v="2"/>
    <x v="2"/>
  </r>
  <r>
    <x v="9"/>
    <x v="45"/>
    <n v="13.967391304347826"/>
    <x v="2"/>
    <x v="2"/>
  </r>
  <r>
    <x v="9"/>
    <x v="46"/>
    <n v="8.1521739130434785"/>
    <x v="2"/>
    <x v="2"/>
  </r>
  <r>
    <x v="9"/>
    <x v="47"/>
    <n v="25.869565217391305"/>
    <x v="2"/>
    <x v="2"/>
  </r>
  <r>
    <x v="9"/>
    <x v="48"/>
    <n v="6.4130434782608692"/>
    <x v="2"/>
    <x v="2"/>
  </r>
  <r>
    <x v="9"/>
    <x v="49"/>
    <n v="3.8586956521739131"/>
    <x v="2"/>
    <x v="2"/>
  </r>
  <r>
    <x v="9"/>
    <x v="50"/>
    <n v="2.5543478260869565"/>
    <x v="2"/>
    <x v="2"/>
  </r>
  <r>
    <x v="9"/>
    <x v="51"/>
    <n v="1.7934782608695652"/>
    <x v="2"/>
    <x v="2"/>
  </r>
  <r>
    <x v="9"/>
    <x v="52"/>
    <n v="1.1413043478260869"/>
    <x v="2"/>
    <x v="2"/>
  </r>
  <r>
    <x v="9"/>
    <x v="53"/>
    <n v="3.9130434782608696"/>
    <x v="2"/>
    <x v="2"/>
  </r>
  <r>
    <x v="9"/>
    <x v="54"/>
    <n v="5.7065217391304346"/>
    <x v="2"/>
    <x v="2"/>
  </r>
  <r>
    <x v="9"/>
    <x v="4"/>
    <n v="26.630434782608695"/>
    <x v="2"/>
    <x v="2"/>
  </r>
  <r>
    <x v="9"/>
    <x v="55"/>
    <n v="3.0793209876543224"/>
    <x v="2"/>
    <x v="2"/>
  </r>
  <r>
    <x v="4"/>
    <x v="20"/>
    <n v="2.2535211267605635"/>
    <x v="3"/>
    <x v="2"/>
  </r>
  <r>
    <x v="4"/>
    <x v="21"/>
    <n v="12.112676056338028"/>
    <x v="3"/>
    <x v="2"/>
  </r>
  <r>
    <x v="4"/>
    <x v="22"/>
    <n v="30.985915492957748"/>
    <x v="3"/>
    <x v="2"/>
  </r>
  <r>
    <x v="4"/>
    <x v="23"/>
    <n v="6.056338028169014"/>
    <x v="3"/>
    <x v="2"/>
  </r>
  <r>
    <x v="4"/>
    <x v="24"/>
    <n v="10"/>
    <x v="3"/>
    <x v="2"/>
  </r>
  <r>
    <x v="4"/>
    <x v="25"/>
    <n v="3.23943661971831"/>
    <x v="3"/>
    <x v="2"/>
  </r>
  <r>
    <x v="4"/>
    <x v="26"/>
    <n v="32.25352112676056"/>
    <x v="3"/>
    <x v="2"/>
  </r>
  <r>
    <x v="4"/>
    <x v="27"/>
    <n v="2.535211267605634"/>
    <x v="3"/>
    <x v="2"/>
  </r>
  <r>
    <x v="4"/>
    <x v="28"/>
    <n v="0.56338028169014087"/>
    <x v="3"/>
    <x v="2"/>
  </r>
  <r>
    <x v="5"/>
    <x v="20"/>
    <n v="1.408450704225352"/>
    <x v="3"/>
    <x v="2"/>
  </r>
  <r>
    <x v="5"/>
    <x v="21"/>
    <n v="5.774647887323944"/>
    <x v="3"/>
    <x v="2"/>
  </r>
  <r>
    <x v="5"/>
    <x v="22"/>
    <n v="8.873239436619718"/>
    <x v="3"/>
    <x v="2"/>
  </r>
  <r>
    <x v="5"/>
    <x v="23"/>
    <n v="2.676056338028169"/>
    <x v="3"/>
    <x v="2"/>
  </r>
  <r>
    <x v="5"/>
    <x v="24"/>
    <n v="2.676056338028169"/>
    <x v="3"/>
    <x v="2"/>
  </r>
  <r>
    <x v="5"/>
    <x v="25"/>
    <n v="2.9577464788732395"/>
    <x v="3"/>
    <x v="2"/>
  </r>
  <r>
    <x v="5"/>
    <x v="26"/>
    <n v="18.309859154929576"/>
    <x v="3"/>
    <x v="2"/>
  </r>
  <r>
    <x v="5"/>
    <x v="27"/>
    <n v="1.408450704225352"/>
    <x v="3"/>
    <x v="2"/>
  </r>
  <r>
    <x v="5"/>
    <x v="28"/>
    <n v="0.84507042253521125"/>
    <x v="3"/>
    <x v="2"/>
  </r>
  <r>
    <x v="5"/>
    <x v="4"/>
    <n v="55.070422535211264"/>
    <x v="3"/>
    <x v="2"/>
  </r>
  <r>
    <x v="6"/>
    <x v="33"/>
    <n v="2.112676056338028"/>
    <x v="3"/>
    <x v="2"/>
  </r>
  <r>
    <x v="6"/>
    <x v="34"/>
    <n v="34.08450704225352"/>
    <x v="3"/>
    <x v="2"/>
  </r>
  <r>
    <x v="6"/>
    <x v="35"/>
    <n v="52.676056338028168"/>
    <x v="3"/>
    <x v="2"/>
  </r>
  <r>
    <x v="6"/>
    <x v="36"/>
    <n v="11.126760563380282"/>
    <x v="3"/>
    <x v="2"/>
  </r>
  <r>
    <x v="6"/>
    <x v="4"/>
    <n v="0"/>
    <x v="3"/>
    <x v="2"/>
  </r>
  <r>
    <x v="6"/>
    <x v="37"/>
    <n v="13.146478873239442"/>
    <x v="3"/>
    <x v="2"/>
  </r>
  <r>
    <x v="7"/>
    <x v="38"/>
    <n v="47.323943661971832"/>
    <x v="3"/>
    <x v="2"/>
  </r>
  <r>
    <x v="7"/>
    <x v="39"/>
    <n v="15.352112676056338"/>
    <x v="3"/>
    <x v="2"/>
  </r>
  <r>
    <x v="7"/>
    <x v="40"/>
    <n v="12.95774647887324"/>
    <x v="3"/>
    <x v="2"/>
  </r>
  <r>
    <x v="7"/>
    <x v="41"/>
    <n v="23.802816901408452"/>
    <x v="3"/>
    <x v="2"/>
  </r>
  <r>
    <x v="7"/>
    <x v="4"/>
    <n v="0.56338028169014087"/>
    <x v="3"/>
    <x v="2"/>
  </r>
  <r>
    <x v="7"/>
    <x v="42"/>
    <n v="3.4915014164305966"/>
    <x v="3"/>
    <x v="2"/>
  </r>
  <r>
    <x v="8"/>
    <x v="43"/>
    <n v="47.323943661971832"/>
    <x v="3"/>
    <x v="2"/>
  </r>
  <r>
    <x v="8"/>
    <x v="44"/>
    <n v="52.112676056338032"/>
    <x v="3"/>
    <x v="2"/>
  </r>
  <r>
    <x v="8"/>
    <x v="4"/>
    <n v="0.56338028169014087"/>
    <x v="3"/>
    <x v="2"/>
  </r>
  <r>
    <x v="9"/>
    <x v="45"/>
    <n v="5.915492957746479"/>
    <x v="3"/>
    <x v="2"/>
  </r>
  <r>
    <x v="9"/>
    <x v="46"/>
    <n v="4.929577464788732"/>
    <x v="3"/>
    <x v="2"/>
  </r>
  <r>
    <x v="9"/>
    <x v="47"/>
    <n v="13.661971830985916"/>
    <x v="3"/>
    <x v="2"/>
  </r>
  <r>
    <x v="9"/>
    <x v="48"/>
    <n v="4.788732394366197"/>
    <x v="3"/>
    <x v="2"/>
  </r>
  <r>
    <x v="9"/>
    <x v="49"/>
    <n v="4.3661971830985919"/>
    <x v="3"/>
    <x v="2"/>
  </r>
  <r>
    <x v="9"/>
    <x v="50"/>
    <n v="1.971830985915493"/>
    <x v="3"/>
    <x v="2"/>
  </r>
  <r>
    <x v="9"/>
    <x v="51"/>
    <n v="0.9859154929577465"/>
    <x v="3"/>
    <x v="2"/>
  </r>
  <r>
    <x v="9"/>
    <x v="52"/>
    <n v="2.2535211267605635"/>
    <x v="3"/>
    <x v="2"/>
  </r>
  <r>
    <x v="9"/>
    <x v="53"/>
    <n v="2.112676056338028"/>
    <x v="3"/>
    <x v="2"/>
  </r>
  <r>
    <x v="9"/>
    <x v="54"/>
    <n v="5.915492957746479"/>
    <x v="3"/>
    <x v="2"/>
  </r>
  <r>
    <x v="9"/>
    <x v="4"/>
    <n v="53.098591549295776"/>
    <x v="3"/>
    <x v="2"/>
  </r>
  <r>
    <x v="9"/>
    <x v="55"/>
    <n v="4.0775775775775793"/>
    <x v="3"/>
    <x v="2"/>
  </r>
  <r>
    <x v="4"/>
    <x v="20"/>
    <n v="9.7101449275362324"/>
    <x v="4"/>
    <x v="2"/>
  </r>
  <r>
    <x v="4"/>
    <x v="21"/>
    <n v="40.724637681159422"/>
    <x v="4"/>
    <x v="2"/>
  </r>
  <r>
    <x v="4"/>
    <x v="22"/>
    <n v="23.333333333333332"/>
    <x v="4"/>
    <x v="2"/>
  </r>
  <r>
    <x v="4"/>
    <x v="23"/>
    <n v="4.7826086956521738"/>
    <x v="4"/>
    <x v="2"/>
  </r>
  <r>
    <x v="4"/>
    <x v="24"/>
    <n v="4.7826086956521738"/>
    <x v="4"/>
    <x v="2"/>
  </r>
  <r>
    <x v="4"/>
    <x v="25"/>
    <n v="0.14492753623188406"/>
    <x v="4"/>
    <x v="2"/>
  </r>
  <r>
    <x v="4"/>
    <x v="26"/>
    <n v="15.942028985507246"/>
    <x v="4"/>
    <x v="2"/>
  </r>
  <r>
    <x v="4"/>
    <x v="27"/>
    <n v="0.14492753623188406"/>
    <x v="4"/>
    <x v="2"/>
  </r>
  <r>
    <x v="4"/>
    <x v="28"/>
    <n v="0.43478260869565216"/>
    <x v="4"/>
    <x v="2"/>
  </r>
  <r>
    <x v="5"/>
    <x v="20"/>
    <n v="9.8550724637681153"/>
    <x v="4"/>
    <x v="2"/>
  </r>
  <r>
    <x v="5"/>
    <x v="21"/>
    <n v="23.188405797101449"/>
    <x v="4"/>
    <x v="2"/>
  </r>
  <r>
    <x v="5"/>
    <x v="22"/>
    <n v="8.1159420289855078"/>
    <x v="4"/>
    <x v="2"/>
  </r>
  <r>
    <x v="5"/>
    <x v="23"/>
    <n v="2.1739130434782608"/>
    <x v="4"/>
    <x v="2"/>
  </r>
  <r>
    <x v="5"/>
    <x v="24"/>
    <n v="2.4637681159420288"/>
    <x v="4"/>
    <x v="2"/>
  </r>
  <r>
    <x v="5"/>
    <x v="25"/>
    <n v="1.0144927536231885"/>
    <x v="4"/>
    <x v="2"/>
  </r>
  <r>
    <x v="5"/>
    <x v="26"/>
    <n v="11.159420289855072"/>
    <x v="4"/>
    <x v="2"/>
  </r>
  <r>
    <x v="5"/>
    <x v="27"/>
    <n v="0.43478260869565216"/>
    <x v="4"/>
    <x v="2"/>
  </r>
  <r>
    <x v="5"/>
    <x v="28"/>
    <n v="0.14492753623188406"/>
    <x v="4"/>
    <x v="2"/>
  </r>
  <r>
    <x v="5"/>
    <x v="4"/>
    <n v="41.449275362318843"/>
    <x v="4"/>
    <x v="2"/>
  </r>
  <r>
    <x v="6"/>
    <x v="33"/>
    <n v="0.14492753623188406"/>
    <x v="4"/>
    <x v="2"/>
  </r>
  <r>
    <x v="6"/>
    <x v="34"/>
    <n v="67.101449275362313"/>
    <x v="4"/>
    <x v="2"/>
  </r>
  <r>
    <x v="6"/>
    <x v="35"/>
    <n v="24.782608695652176"/>
    <x v="4"/>
    <x v="2"/>
  </r>
  <r>
    <x v="6"/>
    <x v="36"/>
    <n v="7.9710144927536231"/>
    <x v="4"/>
    <x v="2"/>
  </r>
  <r>
    <x v="6"/>
    <x v="4"/>
    <n v="0"/>
    <x v="4"/>
    <x v="2"/>
  </r>
  <r>
    <x v="6"/>
    <x v="37"/>
    <n v="11"/>
    <x v="4"/>
    <x v="2"/>
  </r>
  <r>
    <x v="7"/>
    <x v="38"/>
    <n v="35.362318840579711"/>
    <x v="4"/>
    <x v="2"/>
  </r>
  <r>
    <x v="7"/>
    <x v="39"/>
    <n v="15.942028985507246"/>
    <x v="4"/>
    <x v="2"/>
  </r>
  <r>
    <x v="7"/>
    <x v="40"/>
    <n v="17.971014492753625"/>
    <x v="4"/>
    <x v="2"/>
  </r>
  <r>
    <x v="7"/>
    <x v="41"/>
    <n v="30.434782608695652"/>
    <x v="4"/>
    <x v="2"/>
  </r>
  <r>
    <x v="7"/>
    <x v="4"/>
    <n v="0.28985507246376813"/>
    <x v="4"/>
    <x v="2"/>
  </r>
  <r>
    <x v="7"/>
    <x v="42"/>
    <n v="3.5973837209302326"/>
    <x v="4"/>
    <x v="2"/>
  </r>
  <r>
    <x v="8"/>
    <x v="43"/>
    <n v="35.362318840579711"/>
    <x v="4"/>
    <x v="2"/>
  </r>
  <r>
    <x v="8"/>
    <x v="44"/>
    <n v="64.347826086956516"/>
    <x v="4"/>
    <x v="2"/>
  </r>
  <r>
    <x v="8"/>
    <x v="4"/>
    <n v="0.28985507246376813"/>
    <x v="4"/>
    <x v="2"/>
  </r>
  <r>
    <x v="9"/>
    <x v="45"/>
    <n v="5.0724637681159424"/>
    <x v="4"/>
    <x v="2"/>
  </r>
  <r>
    <x v="9"/>
    <x v="46"/>
    <n v="6.9565217391304346"/>
    <x v="4"/>
    <x v="2"/>
  </r>
  <r>
    <x v="9"/>
    <x v="47"/>
    <n v="17.10144927536232"/>
    <x v="4"/>
    <x v="2"/>
  </r>
  <r>
    <x v="9"/>
    <x v="48"/>
    <n v="7.3913043478260869"/>
    <x v="4"/>
    <x v="2"/>
  </r>
  <r>
    <x v="9"/>
    <x v="49"/>
    <n v="5.0724637681159424"/>
    <x v="4"/>
    <x v="2"/>
  </r>
  <r>
    <x v="9"/>
    <x v="50"/>
    <n v="3.6231884057971016"/>
    <x v="4"/>
    <x v="2"/>
  </r>
  <r>
    <x v="9"/>
    <x v="51"/>
    <n v="1.7391304347826086"/>
    <x v="4"/>
    <x v="2"/>
  </r>
  <r>
    <x v="9"/>
    <x v="52"/>
    <n v="0.57971014492753625"/>
    <x v="4"/>
    <x v="2"/>
  </r>
  <r>
    <x v="9"/>
    <x v="53"/>
    <n v="2.8985507246376812"/>
    <x v="4"/>
    <x v="2"/>
  </r>
  <r>
    <x v="9"/>
    <x v="54"/>
    <n v="7.6811594202898554"/>
    <x v="4"/>
    <x v="2"/>
  </r>
  <r>
    <x v="9"/>
    <x v="4"/>
    <n v="41.884057971014492"/>
    <x v="4"/>
    <x v="2"/>
  </r>
  <r>
    <x v="9"/>
    <x v="55"/>
    <n v="4.2327514546965856"/>
    <x v="4"/>
    <x v="2"/>
  </r>
  <r>
    <x v="4"/>
    <x v="20"/>
    <n v="5.6410256410256414"/>
    <x v="5"/>
    <x v="2"/>
  </r>
  <r>
    <x v="4"/>
    <x v="21"/>
    <n v="42.051282051282051"/>
    <x v="5"/>
    <x v="2"/>
  </r>
  <r>
    <x v="4"/>
    <x v="22"/>
    <n v="17.435897435897434"/>
    <x v="5"/>
    <x v="2"/>
  </r>
  <r>
    <x v="4"/>
    <x v="23"/>
    <n v="3.5897435897435899"/>
    <x v="5"/>
    <x v="2"/>
  </r>
  <r>
    <x v="4"/>
    <x v="24"/>
    <n v="1.0256410256410255"/>
    <x v="5"/>
    <x v="2"/>
  </r>
  <r>
    <x v="4"/>
    <x v="25"/>
    <n v="0"/>
    <x v="5"/>
    <x v="2"/>
  </r>
  <r>
    <x v="4"/>
    <x v="26"/>
    <n v="29.743589743589745"/>
    <x v="5"/>
    <x v="2"/>
  </r>
  <r>
    <x v="4"/>
    <x v="27"/>
    <n v="0"/>
    <x v="5"/>
    <x v="2"/>
  </r>
  <r>
    <x v="4"/>
    <x v="28"/>
    <n v="0.51282051282051277"/>
    <x v="5"/>
    <x v="2"/>
  </r>
  <r>
    <x v="5"/>
    <x v="20"/>
    <n v="5.1282051282051286"/>
    <x v="5"/>
    <x v="2"/>
  </r>
  <r>
    <x v="5"/>
    <x v="21"/>
    <n v="27.692307692307693"/>
    <x v="5"/>
    <x v="2"/>
  </r>
  <r>
    <x v="5"/>
    <x v="22"/>
    <n v="5.1282051282051286"/>
    <x v="5"/>
    <x v="2"/>
  </r>
  <r>
    <x v="5"/>
    <x v="23"/>
    <n v="1.5384615384615385"/>
    <x v="5"/>
    <x v="2"/>
  </r>
  <r>
    <x v="5"/>
    <x v="24"/>
    <n v="0"/>
    <x v="5"/>
    <x v="2"/>
  </r>
  <r>
    <x v="5"/>
    <x v="25"/>
    <n v="0"/>
    <x v="5"/>
    <x v="2"/>
  </r>
  <r>
    <x v="5"/>
    <x v="26"/>
    <n v="21.53846153846154"/>
    <x v="5"/>
    <x v="2"/>
  </r>
  <r>
    <x v="5"/>
    <x v="27"/>
    <n v="0"/>
    <x v="5"/>
    <x v="2"/>
  </r>
  <r>
    <x v="5"/>
    <x v="28"/>
    <n v="0"/>
    <x v="5"/>
    <x v="2"/>
  </r>
  <r>
    <x v="5"/>
    <x v="4"/>
    <n v="38.974358974358971"/>
    <x v="5"/>
    <x v="2"/>
  </r>
  <r>
    <x v="6"/>
    <x v="33"/>
    <n v="0"/>
    <x v="5"/>
    <x v="2"/>
  </r>
  <r>
    <x v="6"/>
    <x v="34"/>
    <n v="64.102564102564102"/>
    <x v="5"/>
    <x v="2"/>
  </r>
  <r>
    <x v="6"/>
    <x v="35"/>
    <n v="27.179487179487179"/>
    <x v="5"/>
    <x v="2"/>
  </r>
  <r>
    <x v="6"/>
    <x v="36"/>
    <n v="8.7179487179487172"/>
    <x v="5"/>
    <x v="2"/>
  </r>
  <r>
    <x v="6"/>
    <x v="4"/>
    <n v="0"/>
    <x v="5"/>
    <x v="2"/>
  </r>
  <r>
    <x v="6"/>
    <x v="37"/>
    <n v="11.056410256410249"/>
    <x v="5"/>
    <x v="2"/>
  </r>
  <r>
    <x v="7"/>
    <x v="38"/>
    <n v="32.820512820512818"/>
    <x v="5"/>
    <x v="2"/>
  </r>
  <r>
    <x v="7"/>
    <x v="39"/>
    <n v="14.871794871794872"/>
    <x v="5"/>
    <x v="2"/>
  </r>
  <r>
    <x v="7"/>
    <x v="40"/>
    <n v="18.974358974358974"/>
    <x v="5"/>
    <x v="2"/>
  </r>
  <r>
    <x v="7"/>
    <x v="41"/>
    <n v="32.820512820512818"/>
    <x v="5"/>
    <x v="2"/>
  </r>
  <r>
    <x v="7"/>
    <x v="4"/>
    <n v="0.51282051282051277"/>
    <x v="5"/>
    <x v="2"/>
  </r>
  <r>
    <x v="7"/>
    <x v="42"/>
    <n v="3.8350515463917505"/>
    <x v="5"/>
    <x v="2"/>
  </r>
  <r>
    <x v="8"/>
    <x v="43"/>
    <n v="32.820512820512818"/>
    <x v="5"/>
    <x v="2"/>
  </r>
  <r>
    <x v="8"/>
    <x v="44"/>
    <n v="66.666666666666671"/>
    <x v="5"/>
    <x v="2"/>
  </r>
  <r>
    <x v="8"/>
    <x v="4"/>
    <n v="0.51282051282051277"/>
    <x v="5"/>
    <x v="2"/>
  </r>
  <r>
    <x v="9"/>
    <x v="45"/>
    <n v="3.5897435897435899"/>
    <x v="5"/>
    <x v="2"/>
  </r>
  <r>
    <x v="9"/>
    <x v="46"/>
    <n v="8.7179487179487172"/>
    <x v="5"/>
    <x v="2"/>
  </r>
  <r>
    <x v="9"/>
    <x v="47"/>
    <n v="12.307692307692308"/>
    <x v="5"/>
    <x v="2"/>
  </r>
  <r>
    <x v="9"/>
    <x v="48"/>
    <n v="6.1538461538461542"/>
    <x v="5"/>
    <x v="2"/>
  </r>
  <r>
    <x v="9"/>
    <x v="49"/>
    <n v="10.256410256410257"/>
    <x v="5"/>
    <x v="2"/>
  </r>
  <r>
    <x v="9"/>
    <x v="50"/>
    <n v="2.5641025641025643"/>
    <x v="5"/>
    <x v="2"/>
  </r>
  <r>
    <x v="9"/>
    <x v="51"/>
    <n v="2.0512820512820511"/>
    <x v="5"/>
    <x v="2"/>
  </r>
  <r>
    <x v="9"/>
    <x v="52"/>
    <n v="1.5384615384615385"/>
    <x v="5"/>
    <x v="2"/>
  </r>
  <r>
    <x v="9"/>
    <x v="53"/>
    <n v="4.1025641025641022"/>
    <x v="5"/>
    <x v="2"/>
  </r>
  <r>
    <x v="9"/>
    <x v="54"/>
    <n v="7.1794871794871797"/>
    <x v="5"/>
    <x v="2"/>
  </r>
  <r>
    <x v="9"/>
    <x v="4"/>
    <n v="41.53846153846154"/>
    <x v="5"/>
    <x v="2"/>
  </r>
  <r>
    <x v="9"/>
    <x v="55"/>
    <n v="4.345029239766081"/>
    <x v="5"/>
    <x v="2"/>
  </r>
  <r>
    <x v="4"/>
    <x v="20"/>
    <n v="12.396694214876034"/>
    <x v="6"/>
    <x v="2"/>
  </r>
  <r>
    <x v="4"/>
    <x v="21"/>
    <n v="40.495867768595041"/>
    <x v="6"/>
    <x v="2"/>
  </r>
  <r>
    <x v="4"/>
    <x v="22"/>
    <n v="29.75206611570248"/>
    <x v="6"/>
    <x v="2"/>
  </r>
  <r>
    <x v="4"/>
    <x v="23"/>
    <n v="4.1322314049586772"/>
    <x v="6"/>
    <x v="2"/>
  </r>
  <r>
    <x v="4"/>
    <x v="24"/>
    <n v="4.1322314049586772"/>
    <x v="6"/>
    <x v="2"/>
  </r>
  <r>
    <x v="4"/>
    <x v="25"/>
    <n v="0"/>
    <x v="6"/>
    <x v="2"/>
  </r>
  <r>
    <x v="4"/>
    <x v="26"/>
    <n v="8.2644628099173545"/>
    <x v="6"/>
    <x v="2"/>
  </r>
  <r>
    <x v="4"/>
    <x v="27"/>
    <n v="0"/>
    <x v="6"/>
    <x v="2"/>
  </r>
  <r>
    <x v="4"/>
    <x v="28"/>
    <n v="0.82644628099173556"/>
    <x v="6"/>
    <x v="2"/>
  </r>
  <r>
    <x v="5"/>
    <x v="20"/>
    <n v="9.0909090909090917"/>
    <x v="6"/>
    <x v="2"/>
  </r>
  <r>
    <x v="5"/>
    <x v="21"/>
    <n v="27.272727272727273"/>
    <x v="6"/>
    <x v="2"/>
  </r>
  <r>
    <x v="5"/>
    <x v="22"/>
    <n v="14.87603305785124"/>
    <x v="6"/>
    <x v="2"/>
  </r>
  <r>
    <x v="5"/>
    <x v="23"/>
    <n v="1.6528925619834711"/>
    <x v="6"/>
    <x v="2"/>
  </r>
  <r>
    <x v="5"/>
    <x v="24"/>
    <n v="4.1322314049586772"/>
    <x v="6"/>
    <x v="2"/>
  </r>
  <r>
    <x v="5"/>
    <x v="25"/>
    <n v="1.6528925619834711"/>
    <x v="6"/>
    <x v="2"/>
  </r>
  <r>
    <x v="5"/>
    <x v="26"/>
    <n v="4.9586776859504136"/>
    <x v="6"/>
    <x v="2"/>
  </r>
  <r>
    <x v="5"/>
    <x v="27"/>
    <n v="0"/>
    <x v="6"/>
    <x v="2"/>
  </r>
  <r>
    <x v="5"/>
    <x v="28"/>
    <n v="0.82644628099173556"/>
    <x v="6"/>
    <x v="2"/>
  </r>
  <r>
    <x v="5"/>
    <x v="4"/>
    <n v="35.537190082644628"/>
    <x v="6"/>
    <x v="2"/>
  </r>
  <r>
    <x v="6"/>
    <x v="33"/>
    <n v="0.82644628099173556"/>
    <x v="6"/>
    <x v="2"/>
  </r>
  <r>
    <x v="6"/>
    <x v="34"/>
    <n v="52.066115702479337"/>
    <x v="6"/>
    <x v="2"/>
  </r>
  <r>
    <x v="6"/>
    <x v="35"/>
    <n v="33.884297520661157"/>
    <x v="6"/>
    <x v="2"/>
  </r>
  <r>
    <x v="6"/>
    <x v="36"/>
    <n v="13.223140495867769"/>
    <x v="6"/>
    <x v="2"/>
  </r>
  <r>
    <x v="6"/>
    <x v="4"/>
    <n v="0"/>
    <x v="6"/>
    <x v="2"/>
  </r>
  <r>
    <x v="6"/>
    <x v="37"/>
    <n v="13.132231404958674"/>
    <x v="6"/>
    <x v="2"/>
  </r>
  <r>
    <x v="7"/>
    <x v="38"/>
    <n v="27.272727272727273"/>
    <x v="6"/>
    <x v="2"/>
  </r>
  <r>
    <x v="7"/>
    <x v="39"/>
    <n v="19.008264462809919"/>
    <x v="6"/>
    <x v="2"/>
  </r>
  <r>
    <x v="7"/>
    <x v="40"/>
    <n v="18.181818181818183"/>
    <x v="6"/>
    <x v="2"/>
  </r>
  <r>
    <x v="7"/>
    <x v="41"/>
    <n v="34.710743801652896"/>
    <x v="6"/>
    <x v="2"/>
  </r>
  <r>
    <x v="7"/>
    <x v="4"/>
    <n v="0.82644628099173556"/>
    <x v="6"/>
    <x v="2"/>
  </r>
  <r>
    <x v="7"/>
    <x v="42"/>
    <n v="4.2333333333333325"/>
    <x v="6"/>
    <x v="2"/>
  </r>
  <r>
    <x v="8"/>
    <x v="43"/>
    <n v="27.272727272727273"/>
    <x v="6"/>
    <x v="2"/>
  </r>
  <r>
    <x v="8"/>
    <x v="44"/>
    <n v="71.900826446280988"/>
    <x v="6"/>
    <x v="2"/>
  </r>
  <r>
    <x v="8"/>
    <x v="4"/>
    <n v="0.82644628099173556"/>
    <x v="6"/>
    <x v="2"/>
  </r>
  <r>
    <x v="9"/>
    <x v="45"/>
    <n v="9.9173553719008272"/>
    <x v="6"/>
    <x v="2"/>
  </r>
  <r>
    <x v="9"/>
    <x v="46"/>
    <n v="9.0909090909090917"/>
    <x v="6"/>
    <x v="2"/>
  </r>
  <r>
    <x v="9"/>
    <x v="47"/>
    <n v="22.314049586776861"/>
    <x v="6"/>
    <x v="2"/>
  </r>
  <r>
    <x v="9"/>
    <x v="48"/>
    <n v="9.9173553719008272"/>
    <x v="6"/>
    <x v="2"/>
  </r>
  <r>
    <x v="9"/>
    <x v="49"/>
    <n v="2.4793388429752068"/>
    <x v="6"/>
    <x v="2"/>
  </r>
  <r>
    <x v="9"/>
    <x v="50"/>
    <n v="3.3057851239669422"/>
    <x v="6"/>
    <x v="2"/>
  </r>
  <r>
    <x v="9"/>
    <x v="51"/>
    <n v="2.4793388429752068"/>
    <x v="6"/>
    <x v="2"/>
  </r>
  <r>
    <x v="9"/>
    <x v="52"/>
    <n v="0.82644628099173556"/>
    <x v="6"/>
    <x v="2"/>
  </r>
  <r>
    <x v="9"/>
    <x v="53"/>
    <n v="1.6528925619834711"/>
    <x v="6"/>
    <x v="2"/>
  </r>
  <r>
    <x v="9"/>
    <x v="54"/>
    <n v="7.4380165289256199"/>
    <x v="6"/>
    <x v="2"/>
  </r>
  <r>
    <x v="9"/>
    <x v="4"/>
    <n v="30.578512396694215"/>
    <x v="6"/>
    <x v="2"/>
  </r>
  <r>
    <x v="9"/>
    <x v="55"/>
    <n v="3.661706349206348"/>
    <x v="6"/>
    <x v="2"/>
  </r>
  <r>
    <x v="4"/>
    <x v="20"/>
    <n v="12.437810945273633"/>
    <x v="7"/>
    <x v="2"/>
  </r>
  <r>
    <x v="4"/>
    <x v="21"/>
    <n v="41.791044776119406"/>
    <x v="7"/>
    <x v="2"/>
  </r>
  <r>
    <x v="4"/>
    <x v="22"/>
    <n v="24.378109452736318"/>
    <x v="7"/>
    <x v="2"/>
  </r>
  <r>
    <x v="4"/>
    <x v="23"/>
    <n v="2.9850746268656718"/>
    <x v="7"/>
    <x v="2"/>
  </r>
  <r>
    <x v="4"/>
    <x v="24"/>
    <n v="2.9850746268656718"/>
    <x v="7"/>
    <x v="2"/>
  </r>
  <r>
    <x v="4"/>
    <x v="25"/>
    <n v="0.49751243781094528"/>
    <x v="7"/>
    <x v="2"/>
  </r>
  <r>
    <x v="4"/>
    <x v="26"/>
    <n v="13.930348258706468"/>
    <x v="7"/>
    <x v="2"/>
  </r>
  <r>
    <x v="4"/>
    <x v="27"/>
    <n v="0.49751243781094528"/>
    <x v="7"/>
    <x v="2"/>
  </r>
  <r>
    <x v="4"/>
    <x v="28"/>
    <n v="0.49751243781094528"/>
    <x v="7"/>
    <x v="2"/>
  </r>
  <r>
    <x v="5"/>
    <x v="20"/>
    <n v="14.925373134328359"/>
    <x v="7"/>
    <x v="2"/>
  </r>
  <r>
    <x v="5"/>
    <x v="21"/>
    <n v="19.402985074626866"/>
    <x v="7"/>
    <x v="2"/>
  </r>
  <r>
    <x v="5"/>
    <x v="22"/>
    <n v="6.9651741293532341"/>
    <x v="7"/>
    <x v="2"/>
  </r>
  <r>
    <x v="5"/>
    <x v="23"/>
    <n v="1.9900497512437811"/>
    <x v="7"/>
    <x v="2"/>
  </r>
  <r>
    <x v="5"/>
    <x v="24"/>
    <n v="0.49751243781094528"/>
    <x v="7"/>
    <x v="2"/>
  </r>
  <r>
    <x v="5"/>
    <x v="25"/>
    <n v="0.99502487562189057"/>
    <x v="7"/>
    <x v="2"/>
  </r>
  <r>
    <x v="5"/>
    <x v="26"/>
    <n v="10.447761194029852"/>
    <x v="7"/>
    <x v="2"/>
  </r>
  <r>
    <x v="5"/>
    <x v="27"/>
    <n v="0.49751243781094528"/>
    <x v="7"/>
    <x v="2"/>
  </r>
  <r>
    <x v="5"/>
    <x v="28"/>
    <n v="0"/>
    <x v="7"/>
    <x v="2"/>
  </r>
  <r>
    <x v="5"/>
    <x v="4"/>
    <n v="44.278606965174127"/>
    <x v="7"/>
    <x v="2"/>
  </r>
  <r>
    <x v="6"/>
    <x v="33"/>
    <n v="0"/>
    <x v="7"/>
    <x v="2"/>
  </r>
  <r>
    <x v="6"/>
    <x v="34"/>
    <n v="70.149253731343279"/>
    <x v="7"/>
    <x v="2"/>
  </r>
  <r>
    <x v="6"/>
    <x v="35"/>
    <n v="23.880597014925375"/>
    <x v="7"/>
    <x v="2"/>
  </r>
  <r>
    <x v="6"/>
    <x v="36"/>
    <n v="5.9701492537313436"/>
    <x v="7"/>
    <x v="2"/>
  </r>
  <r>
    <x v="6"/>
    <x v="4"/>
    <n v="0"/>
    <x v="7"/>
    <x v="2"/>
  </r>
  <r>
    <x v="6"/>
    <x v="37"/>
    <n v="11.41293532338309"/>
    <x v="7"/>
    <x v="2"/>
  </r>
  <r>
    <x v="7"/>
    <x v="38"/>
    <n v="40.298507462686565"/>
    <x v="7"/>
    <x v="2"/>
  </r>
  <r>
    <x v="7"/>
    <x v="39"/>
    <n v="15.920398009950249"/>
    <x v="7"/>
    <x v="2"/>
  </r>
  <r>
    <x v="7"/>
    <x v="40"/>
    <n v="17.412935323383085"/>
    <x v="7"/>
    <x v="2"/>
  </r>
  <r>
    <x v="7"/>
    <x v="41"/>
    <n v="26.368159203980099"/>
    <x v="7"/>
    <x v="2"/>
  </r>
  <r>
    <x v="7"/>
    <x v="4"/>
    <n v="0"/>
    <x v="7"/>
    <x v="2"/>
  </r>
  <r>
    <x v="7"/>
    <x v="42"/>
    <n v="3.0895522388059704"/>
    <x v="7"/>
    <x v="2"/>
  </r>
  <r>
    <x v="8"/>
    <x v="43"/>
    <n v="40.298507462686565"/>
    <x v="7"/>
    <x v="2"/>
  </r>
  <r>
    <x v="8"/>
    <x v="44"/>
    <n v="59.701492537313435"/>
    <x v="7"/>
    <x v="2"/>
  </r>
  <r>
    <x v="8"/>
    <x v="4"/>
    <n v="0"/>
    <x v="7"/>
    <x v="2"/>
  </r>
  <r>
    <x v="9"/>
    <x v="45"/>
    <n v="3.4825870646766171"/>
    <x v="7"/>
    <x v="2"/>
  </r>
  <r>
    <x v="9"/>
    <x v="46"/>
    <n v="3.9800995024875623"/>
    <x v="7"/>
    <x v="2"/>
  </r>
  <r>
    <x v="9"/>
    <x v="47"/>
    <n v="15.920398009950249"/>
    <x v="7"/>
    <x v="2"/>
  </r>
  <r>
    <x v="9"/>
    <x v="48"/>
    <n v="6.9651741293532341"/>
    <x v="7"/>
    <x v="2"/>
  </r>
  <r>
    <x v="9"/>
    <x v="49"/>
    <n v="1.9900497512437811"/>
    <x v="7"/>
    <x v="2"/>
  </r>
  <r>
    <x v="9"/>
    <x v="50"/>
    <n v="3.9800995024875623"/>
    <x v="7"/>
    <x v="2"/>
  </r>
  <r>
    <x v="9"/>
    <x v="51"/>
    <n v="1.9900497512437811"/>
    <x v="7"/>
    <x v="2"/>
  </r>
  <r>
    <x v="9"/>
    <x v="52"/>
    <n v="0"/>
    <x v="7"/>
    <x v="2"/>
  </r>
  <r>
    <x v="9"/>
    <x v="53"/>
    <n v="3.9800995024875623"/>
    <x v="7"/>
    <x v="2"/>
  </r>
  <r>
    <x v="9"/>
    <x v="54"/>
    <n v="9.9502487562189046"/>
    <x v="7"/>
    <x v="2"/>
  </r>
  <r>
    <x v="9"/>
    <x v="4"/>
    <n v="47.761194029850749"/>
    <x v="7"/>
    <x v="2"/>
  </r>
  <r>
    <x v="9"/>
    <x v="55"/>
    <n v="5.2841269841269822"/>
    <x v="7"/>
    <x v="2"/>
  </r>
  <r>
    <x v="4"/>
    <x v="20"/>
    <n v="9.2485549132947984"/>
    <x v="8"/>
    <x v="2"/>
  </r>
  <r>
    <x v="4"/>
    <x v="21"/>
    <n v="38.150289017341038"/>
    <x v="8"/>
    <x v="2"/>
  </r>
  <r>
    <x v="4"/>
    <x v="22"/>
    <n v="24.277456647398843"/>
    <x v="8"/>
    <x v="2"/>
  </r>
  <r>
    <x v="4"/>
    <x v="23"/>
    <n v="8.6705202312138727"/>
    <x v="8"/>
    <x v="2"/>
  </r>
  <r>
    <x v="4"/>
    <x v="24"/>
    <n v="11.560693641618498"/>
    <x v="8"/>
    <x v="2"/>
  </r>
  <r>
    <x v="4"/>
    <x v="25"/>
    <n v="0"/>
    <x v="8"/>
    <x v="2"/>
  </r>
  <r>
    <x v="4"/>
    <x v="26"/>
    <n v="8.0924855491329488"/>
    <x v="8"/>
    <x v="2"/>
  </r>
  <r>
    <x v="4"/>
    <x v="27"/>
    <n v="0"/>
    <x v="8"/>
    <x v="2"/>
  </r>
  <r>
    <x v="4"/>
    <x v="28"/>
    <n v="0"/>
    <x v="8"/>
    <x v="2"/>
  </r>
  <r>
    <x v="5"/>
    <x v="20"/>
    <n v="9.8265895953757223"/>
    <x v="8"/>
    <x v="2"/>
  </r>
  <r>
    <x v="5"/>
    <x v="21"/>
    <n v="19.653179190751445"/>
    <x v="8"/>
    <x v="2"/>
  </r>
  <r>
    <x v="5"/>
    <x v="22"/>
    <n v="8.0924855491329488"/>
    <x v="8"/>
    <x v="2"/>
  </r>
  <r>
    <x v="5"/>
    <x v="23"/>
    <n v="3.4682080924855492"/>
    <x v="8"/>
    <x v="2"/>
  </r>
  <r>
    <x v="5"/>
    <x v="24"/>
    <n v="6.3583815028901736"/>
    <x v="8"/>
    <x v="2"/>
  </r>
  <r>
    <x v="5"/>
    <x v="25"/>
    <n v="1.7341040462427746"/>
    <x v="8"/>
    <x v="2"/>
  </r>
  <r>
    <x v="5"/>
    <x v="26"/>
    <n v="4.6242774566473992"/>
    <x v="8"/>
    <x v="2"/>
  </r>
  <r>
    <x v="5"/>
    <x v="27"/>
    <n v="1.1560693641618498"/>
    <x v="8"/>
    <x v="2"/>
  </r>
  <r>
    <x v="5"/>
    <x v="28"/>
    <n v="0"/>
    <x v="8"/>
    <x v="2"/>
  </r>
  <r>
    <x v="5"/>
    <x v="4"/>
    <n v="45.086705202312139"/>
    <x v="8"/>
    <x v="2"/>
  </r>
  <r>
    <x v="6"/>
    <x v="33"/>
    <n v="0"/>
    <x v="8"/>
    <x v="2"/>
  </r>
  <r>
    <x v="6"/>
    <x v="34"/>
    <n v="77.456647398843927"/>
    <x v="8"/>
    <x v="2"/>
  </r>
  <r>
    <x v="6"/>
    <x v="35"/>
    <n v="16.76300578034682"/>
    <x v="8"/>
    <x v="2"/>
  </r>
  <r>
    <x v="6"/>
    <x v="36"/>
    <n v="5.7803468208092488"/>
    <x v="8"/>
    <x v="2"/>
  </r>
  <r>
    <x v="6"/>
    <x v="4"/>
    <n v="0"/>
    <x v="8"/>
    <x v="2"/>
  </r>
  <r>
    <x v="6"/>
    <x v="37"/>
    <n v="8.9653179190751491"/>
    <x v="8"/>
    <x v="2"/>
  </r>
  <r>
    <x v="7"/>
    <x v="38"/>
    <n v="38.150289017341038"/>
    <x v="8"/>
    <x v="2"/>
  </r>
  <r>
    <x v="7"/>
    <x v="39"/>
    <n v="15.028901734104046"/>
    <x v="8"/>
    <x v="2"/>
  </r>
  <r>
    <x v="7"/>
    <x v="40"/>
    <n v="17.341040462427745"/>
    <x v="8"/>
    <x v="2"/>
  </r>
  <r>
    <x v="7"/>
    <x v="41"/>
    <n v="29.479768786127167"/>
    <x v="8"/>
    <x v="2"/>
  </r>
  <r>
    <x v="7"/>
    <x v="4"/>
    <n v="0"/>
    <x v="8"/>
    <x v="2"/>
  </r>
  <r>
    <x v="7"/>
    <x v="42"/>
    <n v="3.4797687861271687"/>
    <x v="8"/>
    <x v="2"/>
  </r>
  <r>
    <x v="8"/>
    <x v="43"/>
    <n v="38.150289017341038"/>
    <x v="8"/>
    <x v="2"/>
  </r>
  <r>
    <x v="8"/>
    <x v="44"/>
    <n v="61.849710982658962"/>
    <x v="8"/>
    <x v="2"/>
  </r>
  <r>
    <x v="8"/>
    <x v="4"/>
    <n v="0"/>
    <x v="8"/>
    <x v="2"/>
  </r>
  <r>
    <x v="9"/>
    <x v="45"/>
    <n v="5.202312138728324"/>
    <x v="8"/>
    <x v="2"/>
  </r>
  <r>
    <x v="9"/>
    <x v="46"/>
    <n v="6.9364161849710984"/>
    <x v="8"/>
    <x v="2"/>
  </r>
  <r>
    <x v="9"/>
    <x v="47"/>
    <n v="20.23121387283237"/>
    <x v="8"/>
    <x v="2"/>
  </r>
  <r>
    <x v="9"/>
    <x v="48"/>
    <n v="7.5144508670520231"/>
    <x v="8"/>
    <x v="2"/>
  </r>
  <r>
    <x v="9"/>
    <x v="49"/>
    <n v="4.6242774566473992"/>
    <x v="8"/>
    <x v="2"/>
  </r>
  <r>
    <x v="9"/>
    <x v="50"/>
    <n v="4.6242774566473992"/>
    <x v="8"/>
    <x v="2"/>
  </r>
  <r>
    <x v="9"/>
    <x v="51"/>
    <n v="0.5780346820809249"/>
    <x v="8"/>
    <x v="2"/>
  </r>
  <r>
    <x v="9"/>
    <x v="52"/>
    <n v="0"/>
    <x v="8"/>
    <x v="2"/>
  </r>
  <r>
    <x v="9"/>
    <x v="53"/>
    <n v="1.1560693641618498"/>
    <x v="8"/>
    <x v="2"/>
  </r>
  <r>
    <x v="9"/>
    <x v="54"/>
    <n v="5.7803468208092488"/>
    <x v="8"/>
    <x v="2"/>
  </r>
  <r>
    <x v="9"/>
    <x v="4"/>
    <n v="43.352601156069362"/>
    <x v="8"/>
    <x v="2"/>
  </r>
  <r>
    <x v="9"/>
    <x v="55"/>
    <n v="3.4651360544217678"/>
    <x v="8"/>
    <x v="2"/>
  </r>
  <r>
    <x v="4"/>
    <x v="20"/>
    <n v="11.049723756906078"/>
    <x v="9"/>
    <x v="2"/>
  </r>
  <r>
    <x v="4"/>
    <x v="21"/>
    <n v="31.49171270718232"/>
    <x v="9"/>
    <x v="2"/>
  </r>
  <r>
    <x v="4"/>
    <x v="22"/>
    <n v="41.988950276243095"/>
    <x v="9"/>
    <x v="2"/>
  </r>
  <r>
    <x v="4"/>
    <x v="23"/>
    <n v="1.6574585635359116"/>
    <x v="9"/>
    <x v="2"/>
  </r>
  <r>
    <x v="4"/>
    <x v="24"/>
    <n v="8.8397790055248624"/>
    <x v="9"/>
    <x v="2"/>
  </r>
  <r>
    <x v="4"/>
    <x v="25"/>
    <n v="1.1049723756906078"/>
    <x v="9"/>
    <x v="2"/>
  </r>
  <r>
    <x v="4"/>
    <x v="26"/>
    <n v="2.2099447513812156"/>
    <x v="9"/>
    <x v="2"/>
  </r>
  <r>
    <x v="4"/>
    <x v="27"/>
    <n v="1.6574585635359116"/>
    <x v="9"/>
    <x v="2"/>
  </r>
  <r>
    <x v="4"/>
    <x v="28"/>
    <n v="0"/>
    <x v="9"/>
    <x v="2"/>
  </r>
  <r>
    <x v="5"/>
    <x v="20"/>
    <n v="4.972375690607735"/>
    <x v="9"/>
    <x v="2"/>
  </r>
  <r>
    <x v="5"/>
    <x v="21"/>
    <n v="17.127071823204421"/>
    <x v="9"/>
    <x v="2"/>
  </r>
  <r>
    <x v="5"/>
    <x v="22"/>
    <n v="13.259668508287293"/>
    <x v="9"/>
    <x v="2"/>
  </r>
  <r>
    <x v="5"/>
    <x v="23"/>
    <n v="1.1049723756906078"/>
    <x v="9"/>
    <x v="2"/>
  </r>
  <r>
    <x v="5"/>
    <x v="24"/>
    <n v="1.6574585635359116"/>
    <x v="9"/>
    <x v="2"/>
  </r>
  <r>
    <x v="5"/>
    <x v="25"/>
    <n v="1.1049723756906078"/>
    <x v="9"/>
    <x v="2"/>
  </r>
  <r>
    <x v="5"/>
    <x v="26"/>
    <n v="2.2099447513812156"/>
    <x v="9"/>
    <x v="2"/>
  </r>
  <r>
    <x v="5"/>
    <x v="27"/>
    <n v="0"/>
    <x v="9"/>
    <x v="2"/>
  </r>
  <r>
    <x v="5"/>
    <x v="28"/>
    <n v="0"/>
    <x v="9"/>
    <x v="2"/>
  </r>
  <r>
    <x v="5"/>
    <x v="4"/>
    <n v="58.563535911602209"/>
    <x v="9"/>
    <x v="2"/>
  </r>
  <r>
    <x v="6"/>
    <x v="33"/>
    <n v="2.7624309392265194"/>
    <x v="9"/>
    <x v="2"/>
  </r>
  <r>
    <x v="6"/>
    <x v="34"/>
    <n v="55.248618784530386"/>
    <x v="9"/>
    <x v="2"/>
  </r>
  <r>
    <x v="6"/>
    <x v="35"/>
    <n v="38.674033149171272"/>
    <x v="9"/>
    <x v="2"/>
  </r>
  <r>
    <x v="6"/>
    <x v="36"/>
    <n v="3.3149171270718232"/>
    <x v="9"/>
    <x v="2"/>
  </r>
  <r>
    <x v="6"/>
    <x v="4"/>
    <n v="0"/>
    <x v="9"/>
    <x v="2"/>
  </r>
  <r>
    <x v="6"/>
    <x v="37"/>
    <n v="9.8674033149171283"/>
    <x v="9"/>
    <x v="2"/>
  </r>
  <r>
    <x v="7"/>
    <x v="38"/>
    <n v="52.486187845303867"/>
    <x v="9"/>
    <x v="2"/>
  </r>
  <r>
    <x v="7"/>
    <x v="39"/>
    <n v="18.232044198895029"/>
    <x v="9"/>
    <x v="2"/>
  </r>
  <r>
    <x v="7"/>
    <x v="40"/>
    <n v="15.469613259668508"/>
    <x v="9"/>
    <x v="2"/>
  </r>
  <r>
    <x v="7"/>
    <x v="41"/>
    <n v="13.812154696132596"/>
    <x v="9"/>
    <x v="2"/>
  </r>
  <r>
    <x v="7"/>
    <x v="4"/>
    <n v="0"/>
    <x v="9"/>
    <x v="2"/>
  </r>
  <r>
    <x v="7"/>
    <x v="42"/>
    <n v="2"/>
    <x v="9"/>
    <x v="2"/>
  </r>
  <r>
    <x v="8"/>
    <x v="43"/>
    <n v="52.486187845303867"/>
    <x v="9"/>
    <x v="2"/>
  </r>
  <r>
    <x v="8"/>
    <x v="44"/>
    <n v="47.513812154696133"/>
    <x v="9"/>
    <x v="2"/>
  </r>
  <r>
    <x v="8"/>
    <x v="4"/>
    <n v="0"/>
    <x v="9"/>
    <x v="2"/>
  </r>
  <r>
    <x v="9"/>
    <x v="45"/>
    <n v="2.7624309392265194"/>
    <x v="9"/>
    <x v="2"/>
  </r>
  <r>
    <x v="9"/>
    <x v="46"/>
    <n v="4.972375690607735"/>
    <x v="9"/>
    <x v="2"/>
  </r>
  <r>
    <x v="9"/>
    <x v="47"/>
    <n v="12.707182320441989"/>
    <x v="9"/>
    <x v="2"/>
  </r>
  <r>
    <x v="9"/>
    <x v="48"/>
    <n v="3.3149171270718232"/>
    <x v="9"/>
    <x v="2"/>
  </r>
  <r>
    <x v="9"/>
    <x v="49"/>
    <n v="0.5524861878453039"/>
    <x v="9"/>
    <x v="2"/>
  </r>
  <r>
    <x v="9"/>
    <x v="50"/>
    <n v="2.2099447513812156"/>
    <x v="9"/>
    <x v="2"/>
  </r>
  <r>
    <x v="9"/>
    <x v="51"/>
    <n v="2.2099447513812156"/>
    <x v="9"/>
    <x v="2"/>
  </r>
  <r>
    <x v="9"/>
    <x v="52"/>
    <n v="1.1049723756906078"/>
    <x v="9"/>
    <x v="2"/>
  </r>
  <r>
    <x v="9"/>
    <x v="53"/>
    <n v="5.5248618784530388"/>
    <x v="9"/>
    <x v="2"/>
  </r>
  <r>
    <x v="9"/>
    <x v="54"/>
    <n v="3.3149171270718232"/>
    <x v="9"/>
    <x v="2"/>
  </r>
  <r>
    <x v="9"/>
    <x v="4"/>
    <n v="61.325966850828728"/>
    <x v="9"/>
    <x v="2"/>
  </r>
  <r>
    <x v="9"/>
    <x v="55"/>
    <n v="4.5928571428571416"/>
    <x v="9"/>
    <x v="2"/>
  </r>
  <r>
    <x v="4"/>
    <x v="20"/>
    <n v="2.0134228187919465"/>
    <x v="10"/>
    <x v="2"/>
  </r>
  <r>
    <x v="4"/>
    <x v="21"/>
    <n v="8.724832214765101"/>
    <x v="10"/>
    <x v="2"/>
  </r>
  <r>
    <x v="4"/>
    <x v="22"/>
    <n v="32.885906040268459"/>
    <x v="10"/>
    <x v="2"/>
  </r>
  <r>
    <x v="4"/>
    <x v="23"/>
    <n v="10.738255033557047"/>
    <x v="10"/>
    <x v="2"/>
  </r>
  <r>
    <x v="4"/>
    <x v="24"/>
    <n v="24.161073825503355"/>
    <x v="10"/>
    <x v="2"/>
  </r>
  <r>
    <x v="4"/>
    <x v="25"/>
    <n v="6.7114093959731544"/>
    <x v="10"/>
    <x v="2"/>
  </r>
  <r>
    <x v="4"/>
    <x v="26"/>
    <n v="11.409395973154362"/>
    <x v="10"/>
    <x v="2"/>
  </r>
  <r>
    <x v="4"/>
    <x v="27"/>
    <n v="1.3422818791946309"/>
    <x v="10"/>
    <x v="2"/>
  </r>
  <r>
    <x v="4"/>
    <x v="28"/>
    <n v="2.0134228187919465"/>
    <x v="10"/>
    <x v="2"/>
  </r>
  <r>
    <x v="5"/>
    <x v="20"/>
    <n v="3.3557046979865772"/>
    <x v="10"/>
    <x v="2"/>
  </r>
  <r>
    <x v="5"/>
    <x v="21"/>
    <n v="6.0402684563758386"/>
    <x v="10"/>
    <x v="2"/>
  </r>
  <r>
    <x v="5"/>
    <x v="22"/>
    <n v="10.067114093959731"/>
    <x v="10"/>
    <x v="2"/>
  </r>
  <r>
    <x v="5"/>
    <x v="23"/>
    <n v="0.67114093959731547"/>
    <x v="10"/>
    <x v="2"/>
  </r>
  <r>
    <x v="5"/>
    <x v="24"/>
    <n v="6.7114093959731544"/>
    <x v="10"/>
    <x v="2"/>
  </r>
  <r>
    <x v="5"/>
    <x v="25"/>
    <n v="2.0134228187919465"/>
    <x v="10"/>
    <x v="2"/>
  </r>
  <r>
    <x v="5"/>
    <x v="26"/>
    <n v="4.026845637583893"/>
    <x v="10"/>
    <x v="2"/>
  </r>
  <r>
    <x v="5"/>
    <x v="27"/>
    <n v="0"/>
    <x v="10"/>
    <x v="2"/>
  </r>
  <r>
    <x v="5"/>
    <x v="28"/>
    <n v="1.3422818791946309"/>
    <x v="10"/>
    <x v="2"/>
  </r>
  <r>
    <x v="5"/>
    <x v="4"/>
    <n v="65.771812080536918"/>
    <x v="10"/>
    <x v="2"/>
  </r>
  <r>
    <x v="6"/>
    <x v="33"/>
    <n v="4.6979865771812079"/>
    <x v="10"/>
    <x v="2"/>
  </r>
  <r>
    <x v="6"/>
    <x v="34"/>
    <n v="63.087248322147651"/>
    <x v="10"/>
    <x v="2"/>
  </r>
  <r>
    <x v="6"/>
    <x v="35"/>
    <n v="23.48993288590604"/>
    <x v="10"/>
    <x v="2"/>
  </r>
  <r>
    <x v="6"/>
    <x v="36"/>
    <n v="8.724832214765101"/>
    <x v="10"/>
    <x v="2"/>
  </r>
  <r>
    <x v="6"/>
    <x v="4"/>
    <n v="0"/>
    <x v="10"/>
    <x v="2"/>
  </r>
  <r>
    <x v="6"/>
    <x v="37"/>
    <n v="11.463087248322152"/>
    <x v="10"/>
    <x v="2"/>
  </r>
  <r>
    <x v="7"/>
    <x v="38"/>
    <n v="63.758389261744966"/>
    <x v="10"/>
    <x v="2"/>
  </r>
  <r>
    <x v="7"/>
    <x v="39"/>
    <n v="10.067114093959731"/>
    <x v="10"/>
    <x v="2"/>
  </r>
  <r>
    <x v="7"/>
    <x v="40"/>
    <n v="4.6979865771812079"/>
    <x v="10"/>
    <x v="2"/>
  </r>
  <r>
    <x v="7"/>
    <x v="41"/>
    <n v="21.476510067114095"/>
    <x v="10"/>
    <x v="2"/>
  </r>
  <r>
    <x v="7"/>
    <x v="4"/>
    <n v="0"/>
    <x v="10"/>
    <x v="2"/>
  </r>
  <r>
    <x v="7"/>
    <x v="42"/>
    <n v="3.0402684563758382"/>
    <x v="10"/>
    <x v="2"/>
  </r>
  <r>
    <x v="8"/>
    <x v="43"/>
    <n v="63.758389261744966"/>
    <x v="10"/>
    <x v="2"/>
  </r>
  <r>
    <x v="8"/>
    <x v="44"/>
    <n v="36.241610738255034"/>
    <x v="10"/>
    <x v="2"/>
  </r>
  <r>
    <x v="8"/>
    <x v="4"/>
    <n v="0"/>
    <x v="10"/>
    <x v="2"/>
  </r>
  <r>
    <x v="9"/>
    <x v="45"/>
    <n v="5.3691275167785237"/>
    <x v="10"/>
    <x v="2"/>
  </r>
  <r>
    <x v="9"/>
    <x v="46"/>
    <n v="4.026845637583893"/>
    <x v="10"/>
    <x v="2"/>
  </r>
  <r>
    <x v="9"/>
    <x v="47"/>
    <n v="10.067114093959731"/>
    <x v="10"/>
    <x v="2"/>
  </r>
  <r>
    <x v="9"/>
    <x v="48"/>
    <n v="1.3422818791946309"/>
    <x v="10"/>
    <x v="2"/>
  </r>
  <r>
    <x v="9"/>
    <x v="49"/>
    <n v="2.0134228187919465"/>
    <x v="10"/>
    <x v="2"/>
  </r>
  <r>
    <x v="9"/>
    <x v="50"/>
    <n v="2.0134228187919465"/>
    <x v="10"/>
    <x v="2"/>
  </r>
  <r>
    <x v="9"/>
    <x v="51"/>
    <n v="1.3422818791946309"/>
    <x v="10"/>
    <x v="2"/>
  </r>
  <r>
    <x v="9"/>
    <x v="52"/>
    <n v="1.3422818791946309"/>
    <x v="10"/>
    <x v="2"/>
  </r>
  <r>
    <x v="9"/>
    <x v="53"/>
    <n v="0"/>
    <x v="10"/>
    <x v="2"/>
  </r>
  <r>
    <x v="9"/>
    <x v="54"/>
    <n v="5.3691275167785237"/>
    <x v="10"/>
    <x v="2"/>
  </r>
  <r>
    <x v="9"/>
    <x v="4"/>
    <n v="67.114093959731548"/>
    <x v="10"/>
    <x v="2"/>
  </r>
  <r>
    <x v="9"/>
    <x v="55"/>
    <n v="4.6275510204081618"/>
    <x v="10"/>
    <x v="2"/>
  </r>
  <r>
    <x v="4"/>
    <x v="20"/>
    <n v="5.3691275167785237"/>
    <x v="11"/>
    <x v="2"/>
  </r>
  <r>
    <x v="4"/>
    <x v="21"/>
    <n v="28.859060402684563"/>
    <x v="11"/>
    <x v="2"/>
  </r>
  <r>
    <x v="4"/>
    <x v="22"/>
    <n v="40.939597315436245"/>
    <x v="11"/>
    <x v="2"/>
  </r>
  <r>
    <x v="4"/>
    <x v="23"/>
    <n v="1.3422818791946309"/>
    <x v="11"/>
    <x v="2"/>
  </r>
  <r>
    <x v="4"/>
    <x v="24"/>
    <n v="18.120805369127517"/>
    <x v="11"/>
    <x v="2"/>
  </r>
  <r>
    <x v="4"/>
    <x v="25"/>
    <n v="2.6845637583892619"/>
    <x v="11"/>
    <x v="2"/>
  </r>
  <r>
    <x v="4"/>
    <x v="26"/>
    <n v="2.0134228187919465"/>
    <x v="11"/>
    <x v="2"/>
  </r>
  <r>
    <x v="4"/>
    <x v="27"/>
    <n v="0"/>
    <x v="11"/>
    <x v="2"/>
  </r>
  <r>
    <x v="4"/>
    <x v="28"/>
    <n v="0.67114093959731547"/>
    <x v="11"/>
    <x v="2"/>
  </r>
  <r>
    <x v="5"/>
    <x v="20"/>
    <n v="4.6979865771812079"/>
    <x v="11"/>
    <x v="2"/>
  </r>
  <r>
    <x v="5"/>
    <x v="21"/>
    <n v="13.422818791946309"/>
    <x v="11"/>
    <x v="2"/>
  </r>
  <r>
    <x v="5"/>
    <x v="22"/>
    <n v="24.161073825503355"/>
    <x v="11"/>
    <x v="2"/>
  </r>
  <r>
    <x v="5"/>
    <x v="23"/>
    <n v="0.67114093959731547"/>
    <x v="11"/>
    <x v="2"/>
  </r>
  <r>
    <x v="5"/>
    <x v="24"/>
    <n v="6.0402684563758386"/>
    <x v="11"/>
    <x v="2"/>
  </r>
  <r>
    <x v="5"/>
    <x v="25"/>
    <n v="4.026845637583893"/>
    <x v="11"/>
    <x v="2"/>
  </r>
  <r>
    <x v="5"/>
    <x v="26"/>
    <n v="3.3557046979865772"/>
    <x v="11"/>
    <x v="2"/>
  </r>
  <r>
    <x v="5"/>
    <x v="27"/>
    <n v="0.67114093959731547"/>
    <x v="11"/>
    <x v="2"/>
  </r>
  <r>
    <x v="5"/>
    <x v="28"/>
    <n v="2.0134228187919465"/>
    <x v="11"/>
    <x v="2"/>
  </r>
  <r>
    <x v="5"/>
    <x v="4"/>
    <n v="40.939597315436245"/>
    <x v="11"/>
    <x v="2"/>
  </r>
  <r>
    <x v="6"/>
    <x v="33"/>
    <n v="4.6979865771812079"/>
    <x v="11"/>
    <x v="2"/>
  </r>
  <r>
    <x v="6"/>
    <x v="34"/>
    <n v="49.664429530201339"/>
    <x v="11"/>
    <x v="2"/>
  </r>
  <r>
    <x v="6"/>
    <x v="35"/>
    <n v="36.912751677852349"/>
    <x v="11"/>
    <x v="2"/>
  </r>
  <r>
    <x v="6"/>
    <x v="36"/>
    <n v="8.724832214765101"/>
    <x v="11"/>
    <x v="2"/>
  </r>
  <r>
    <x v="6"/>
    <x v="4"/>
    <n v="0"/>
    <x v="11"/>
    <x v="2"/>
  </r>
  <r>
    <x v="6"/>
    <x v="37"/>
    <n v="10.167785234899323"/>
    <x v="11"/>
    <x v="2"/>
  </r>
  <r>
    <x v="7"/>
    <x v="38"/>
    <n v="36.241610738255034"/>
    <x v="11"/>
    <x v="2"/>
  </r>
  <r>
    <x v="7"/>
    <x v="39"/>
    <n v="14.765100671140939"/>
    <x v="11"/>
    <x v="2"/>
  </r>
  <r>
    <x v="7"/>
    <x v="40"/>
    <n v="16.107382550335572"/>
    <x v="11"/>
    <x v="2"/>
  </r>
  <r>
    <x v="7"/>
    <x v="41"/>
    <n v="32.885906040268459"/>
    <x v="11"/>
    <x v="2"/>
  </r>
  <r>
    <x v="7"/>
    <x v="4"/>
    <n v="0"/>
    <x v="11"/>
    <x v="2"/>
  </r>
  <r>
    <x v="7"/>
    <x v="42"/>
    <n v="4.3892617449664408"/>
    <x v="11"/>
    <x v="2"/>
  </r>
  <r>
    <x v="8"/>
    <x v="43"/>
    <n v="36.241610738255034"/>
    <x v="11"/>
    <x v="2"/>
  </r>
  <r>
    <x v="8"/>
    <x v="44"/>
    <n v="63.758389261744966"/>
    <x v="11"/>
    <x v="2"/>
  </r>
  <r>
    <x v="8"/>
    <x v="4"/>
    <n v="0"/>
    <x v="11"/>
    <x v="2"/>
  </r>
  <r>
    <x v="9"/>
    <x v="45"/>
    <n v="9.3959731543624159"/>
    <x v="11"/>
    <x v="2"/>
  </r>
  <r>
    <x v="9"/>
    <x v="46"/>
    <n v="10.738255033557047"/>
    <x v="11"/>
    <x v="2"/>
  </r>
  <r>
    <x v="9"/>
    <x v="47"/>
    <n v="9.3959731543624159"/>
    <x v="11"/>
    <x v="2"/>
  </r>
  <r>
    <x v="9"/>
    <x v="48"/>
    <n v="4.026845637583893"/>
    <x v="11"/>
    <x v="2"/>
  </r>
  <r>
    <x v="9"/>
    <x v="49"/>
    <n v="3.3557046979865772"/>
    <x v="11"/>
    <x v="2"/>
  </r>
  <r>
    <x v="9"/>
    <x v="50"/>
    <n v="1.3422818791946309"/>
    <x v="11"/>
    <x v="2"/>
  </r>
  <r>
    <x v="9"/>
    <x v="51"/>
    <n v="0"/>
    <x v="11"/>
    <x v="2"/>
  </r>
  <r>
    <x v="9"/>
    <x v="52"/>
    <n v="3.3557046979865772"/>
    <x v="11"/>
    <x v="2"/>
  </r>
  <r>
    <x v="9"/>
    <x v="53"/>
    <n v="3.3557046979865772"/>
    <x v="11"/>
    <x v="2"/>
  </r>
  <r>
    <x v="9"/>
    <x v="54"/>
    <n v="11.409395973154362"/>
    <x v="11"/>
    <x v="2"/>
  </r>
  <r>
    <x v="9"/>
    <x v="4"/>
    <n v="43.624161073825505"/>
    <x v="11"/>
    <x v="2"/>
  </r>
  <r>
    <x v="9"/>
    <x v="55"/>
    <n v="6.2470238095238102"/>
    <x v="11"/>
    <x v="2"/>
  </r>
  <r>
    <x v="4"/>
    <x v="20"/>
    <n v="10.169491525423728"/>
    <x v="12"/>
    <x v="2"/>
  </r>
  <r>
    <x v="4"/>
    <x v="21"/>
    <n v="25.423728813559322"/>
    <x v="12"/>
    <x v="2"/>
  </r>
  <r>
    <x v="4"/>
    <x v="22"/>
    <n v="52.542372881355931"/>
    <x v="12"/>
    <x v="2"/>
  </r>
  <r>
    <x v="4"/>
    <x v="23"/>
    <n v="0.84745762711864403"/>
    <x v="12"/>
    <x v="2"/>
  </r>
  <r>
    <x v="4"/>
    <x v="24"/>
    <n v="5.9322033898305087"/>
    <x v="12"/>
    <x v="2"/>
  </r>
  <r>
    <x v="4"/>
    <x v="25"/>
    <n v="0"/>
    <x v="12"/>
    <x v="2"/>
  </r>
  <r>
    <x v="4"/>
    <x v="26"/>
    <n v="4.2372881355932206"/>
    <x v="12"/>
    <x v="2"/>
  </r>
  <r>
    <x v="4"/>
    <x v="27"/>
    <n v="0"/>
    <x v="12"/>
    <x v="2"/>
  </r>
  <r>
    <x v="4"/>
    <x v="28"/>
    <n v="0.84745762711864403"/>
    <x v="12"/>
    <x v="2"/>
  </r>
  <r>
    <x v="5"/>
    <x v="20"/>
    <n v="3.3898305084745761"/>
    <x v="12"/>
    <x v="2"/>
  </r>
  <r>
    <x v="5"/>
    <x v="21"/>
    <n v="15.254237288135593"/>
    <x v="12"/>
    <x v="2"/>
  </r>
  <r>
    <x v="5"/>
    <x v="22"/>
    <n v="16.949152542372882"/>
    <x v="12"/>
    <x v="2"/>
  </r>
  <r>
    <x v="5"/>
    <x v="23"/>
    <n v="1.6949152542372881"/>
    <x v="12"/>
    <x v="2"/>
  </r>
  <r>
    <x v="5"/>
    <x v="24"/>
    <n v="5.0847457627118642"/>
    <x v="12"/>
    <x v="2"/>
  </r>
  <r>
    <x v="5"/>
    <x v="25"/>
    <n v="2.5423728813559321"/>
    <x v="12"/>
    <x v="2"/>
  </r>
  <r>
    <x v="5"/>
    <x v="26"/>
    <n v="3.3898305084745761"/>
    <x v="12"/>
    <x v="2"/>
  </r>
  <r>
    <x v="5"/>
    <x v="27"/>
    <n v="0"/>
    <x v="12"/>
    <x v="2"/>
  </r>
  <r>
    <x v="5"/>
    <x v="28"/>
    <n v="0"/>
    <x v="12"/>
    <x v="2"/>
  </r>
  <r>
    <x v="5"/>
    <x v="4"/>
    <n v="51.694915254237287"/>
    <x v="12"/>
    <x v="2"/>
  </r>
  <r>
    <x v="6"/>
    <x v="33"/>
    <n v="3.3898305084745761"/>
    <x v="12"/>
    <x v="2"/>
  </r>
  <r>
    <x v="6"/>
    <x v="34"/>
    <n v="61.864406779661017"/>
    <x v="12"/>
    <x v="2"/>
  </r>
  <r>
    <x v="6"/>
    <x v="35"/>
    <n v="21.1864406779661"/>
    <x v="12"/>
    <x v="2"/>
  </r>
  <r>
    <x v="6"/>
    <x v="36"/>
    <n v="13.559322033898304"/>
    <x v="12"/>
    <x v="2"/>
  </r>
  <r>
    <x v="6"/>
    <x v="4"/>
    <n v="0"/>
    <x v="12"/>
    <x v="2"/>
  </r>
  <r>
    <x v="6"/>
    <x v="37"/>
    <n v="14.186440677966104"/>
    <x v="12"/>
    <x v="2"/>
  </r>
  <r>
    <x v="7"/>
    <x v="38"/>
    <n v="44.915254237288138"/>
    <x v="12"/>
    <x v="2"/>
  </r>
  <r>
    <x v="7"/>
    <x v="39"/>
    <n v="11.864406779661017"/>
    <x v="12"/>
    <x v="2"/>
  </r>
  <r>
    <x v="7"/>
    <x v="40"/>
    <n v="16.101694915254239"/>
    <x v="12"/>
    <x v="2"/>
  </r>
  <r>
    <x v="7"/>
    <x v="41"/>
    <n v="27.118644067796609"/>
    <x v="12"/>
    <x v="2"/>
  </r>
  <r>
    <x v="7"/>
    <x v="4"/>
    <n v="0"/>
    <x v="12"/>
    <x v="2"/>
  </r>
  <r>
    <x v="7"/>
    <x v="42"/>
    <n v="3.6101694915254239"/>
    <x v="12"/>
    <x v="2"/>
  </r>
  <r>
    <x v="8"/>
    <x v="43"/>
    <n v="44.915254237288138"/>
    <x v="12"/>
    <x v="2"/>
  </r>
  <r>
    <x v="8"/>
    <x v="44"/>
    <n v="55.084745762711862"/>
    <x v="12"/>
    <x v="2"/>
  </r>
  <r>
    <x v="8"/>
    <x v="4"/>
    <n v="0"/>
    <x v="12"/>
    <x v="2"/>
  </r>
  <r>
    <x v="9"/>
    <x v="45"/>
    <n v="6.7796610169491522"/>
    <x v="12"/>
    <x v="2"/>
  </r>
  <r>
    <x v="9"/>
    <x v="46"/>
    <n v="5.0847457627118642"/>
    <x v="12"/>
    <x v="2"/>
  </r>
  <r>
    <x v="9"/>
    <x v="47"/>
    <n v="18.64406779661017"/>
    <x v="12"/>
    <x v="2"/>
  </r>
  <r>
    <x v="9"/>
    <x v="48"/>
    <n v="2.5423728813559321"/>
    <x v="12"/>
    <x v="2"/>
  </r>
  <r>
    <x v="9"/>
    <x v="49"/>
    <n v="4.2372881355932206"/>
    <x v="12"/>
    <x v="2"/>
  </r>
  <r>
    <x v="9"/>
    <x v="50"/>
    <n v="1.6949152542372881"/>
    <x v="12"/>
    <x v="2"/>
  </r>
  <r>
    <x v="9"/>
    <x v="51"/>
    <n v="1.6949152542372881"/>
    <x v="12"/>
    <x v="2"/>
  </r>
  <r>
    <x v="9"/>
    <x v="52"/>
    <n v="0.84745762711864403"/>
    <x v="12"/>
    <x v="2"/>
  </r>
  <r>
    <x v="9"/>
    <x v="53"/>
    <n v="1.6949152542372881"/>
    <x v="12"/>
    <x v="2"/>
  </r>
  <r>
    <x v="9"/>
    <x v="54"/>
    <n v="4.2372881355932206"/>
    <x v="12"/>
    <x v="2"/>
  </r>
  <r>
    <x v="9"/>
    <x v="4"/>
    <n v="52.542372881355931"/>
    <x v="12"/>
    <x v="2"/>
  </r>
  <r>
    <x v="9"/>
    <x v="55"/>
    <n v="3.2008928571428572"/>
    <x v="12"/>
    <x v="2"/>
  </r>
  <r>
    <x v="4"/>
    <x v="20"/>
    <n v="3.8961038961038961"/>
    <x v="13"/>
    <x v="2"/>
  </r>
  <r>
    <x v="4"/>
    <x v="21"/>
    <n v="19.480519480519479"/>
    <x v="13"/>
    <x v="2"/>
  </r>
  <r>
    <x v="4"/>
    <x v="22"/>
    <n v="40.259740259740262"/>
    <x v="13"/>
    <x v="2"/>
  </r>
  <r>
    <x v="4"/>
    <x v="23"/>
    <n v="5.1948051948051948"/>
    <x v="13"/>
    <x v="2"/>
  </r>
  <r>
    <x v="4"/>
    <x v="24"/>
    <n v="12.987012987012987"/>
    <x v="13"/>
    <x v="2"/>
  </r>
  <r>
    <x v="4"/>
    <x v="25"/>
    <n v="1.2987012987012987"/>
    <x v="13"/>
    <x v="2"/>
  </r>
  <r>
    <x v="4"/>
    <x v="26"/>
    <n v="15.584415584415584"/>
    <x v="13"/>
    <x v="2"/>
  </r>
  <r>
    <x v="4"/>
    <x v="27"/>
    <n v="1.2987012987012987"/>
    <x v="13"/>
    <x v="2"/>
  </r>
  <r>
    <x v="4"/>
    <x v="28"/>
    <n v="0"/>
    <x v="13"/>
    <x v="2"/>
  </r>
  <r>
    <x v="5"/>
    <x v="20"/>
    <n v="2.5974025974025974"/>
    <x v="13"/>
    <x v="2"/>
  </r>
  <r>
    <x v="5"/>
    <x v="21"/>
    <n v="9.0909090909090917"/>
    <x v="13"/>
    <x v="2"/>
  </r>
  <r>
    <x v="5"/>
    <x v="22"/>
    <n v="7.7922077922077921"/>
    <x v="13"/>
    <x v="2"/>
  </r>
  <r>
    <x v="5"/>
    <x v="23"/>
    <n v="2.5974025974025974"/>
    <x v="13"/>
    <x v="2"/>
  </r>
  <r>
    <x v="5"/>
    <x v="24"/>
    <n v="3.8961038961038961"/>
    <x v="13"/>
    <x v="2"/>
  </r>
  <r>
    <x v="5"/>
    <x v="25"/>
    <n v="0"/>
    <x v="13"/>
    <x v="2"/>
  </r>
  <r>
    <x v="5"/>
    <x v="26"/>
    <n v="5.1948051948051948"/>
    <x v="13"/>
    <x v="2"/>
  </r>
  <r>
    <x v="5"/>
    <x v="27"/>
    <n v="1.2987012987012987"/>
    <x v="13"/>
    <x v="2"/>
  </r>
  <r>
    <x v="5"/>
    <x v="28"/>
    <n v="0"/>
    <x v="13"/>
    <x v="2"/>
  </r>
  <r>
    <x v="5"/>
    <x v="4"/>
    <n v="67.532467532467535"/>
    <x v="13"/>
    <x v="2"/>
  </r>
  <r>
    <x v="6"/>
    <x v="33"/>
    <n v="3.8961038961038961"/>
    <x v="13"/>
    <x v="2"/>
  </r>
  <r>
    <x v="6"/>
    <x v="34"/>
    <n v="62.337662337662337"/>
    <x v="13"/>
    <x v="2"/>
  </r>
  <r>
    <x v="6"/>
    <x v="35"/>
    <n v="23.376623376623378"/>
    <x v="13"/>
    <x v="2"/>
  </r>
  <r>
    <x v="6"/>
    <x v="36"/>
    <n v="10.38961038961039"/>
    <x v="13"/>
    <x v="2"/>
  </r>
  <r>
    <x v="6"/>
    <x v="4"/>
    <n v="0"/>
    <x v="13"/>
    <x v="2"/>
  </r>
  <r>
    <x v="6"/>
    <x v="37"/>
    <n v="10.558441558441555"/>
    <x v="13"/>
    <x v="2"/>
  </r>
  <r>
    <x v="7"/>
    <x v="38"/>
    <n v="59.740259740259738"/>
    <x v="13"/>
    <x v="2"/>
  </r>
  <r>
    <x v="7"/>
    <x v="39"/>
    <n v="15.584415584415584"/>
    <x v="13"/>
    <x v="2"/>
  </r>
  <r>
    <x v="7"/>
    <x v="40"/>
    <n v="7.7922077922077921"/>
    <x v="13"/>
    <x v="2"/>
  </r>
  <r>
    <x v="7"/>
    <x v="41"/>
    <n v="16.883116883116884"/>
    <x v="13"/>
    <x v="2"/>
  </r>
  <r>
    <x v="7"/>
    <x v="4"/>
    <n v="0"/>
    <x v="13"/>
    <x v="2"/>
  </r>
  <r>
    <x v="7"/>
    <x v="42"/>
    <n v="1.7662337662337662"/>
    <x v="13"/>
    <x v="2"/>
  </r>
  <r>
    <x v="8"/>
    <x v="43"/>
    <n v="59.740259740259738"/>
    <x v="13"/>
    <x v="2"/>
  </r>
  <r>
    <x v="8"/>
    <x v="44"/>
    <n v="40.259740259740262"/>
    <x v="13"/>
    <x v="2"/>
  </r>
  <r>
    <x v="8"/>
    <x v="4"/>
    <n v="0"/>
    <x v="13"/>
    <x v="2"/>
  </r>
  <r>
    <x v="9"/>
    <x v="45"/>
    <n v="3.8961038961038961"/>
    <x v="13"/>
    <x v="2"/>
  </r>
  <r>
    <x v="9"/>
    <x v="46"/>
    <n v="1.2987012987012987"/>
    <x v="13"/>
    <x v="2"/>
  </r>
  <r>
    <x v="9"/>
    <x v="47"/>
    <n v="11.688311688311689"/>
    <x v="13"/>
    <x v="2"/>
  </r>
  <r>
    <x v="9"/>
    <x v="48"/>
    <n v="3.8961038961038961"/>
    <x v="13"/>
    <x v="2"/>
  </r>
  <r>
    <x v="9"/>
    <x v="49"/>
    <n v="3.8961038961038961"/>
    <x v="13"/>
    <x v="2"/>
  </r>
  <r>
    <x v="9"/>
    <x v="50"/>
    <n v="0"/>
    <x v="13"/>
    <x v="2"/>
  </r>
  <r>
    <x v="9"/>
    <x v="51"/>
    <n v="1.2987012987012987"/>
    <x v="13"/>
    <x v="2"/>
  </r>
  <r>
    <x v="9"/>
    <x v="52"/>
    <n v="2.5974025974025974"/>
    <x v="13"/>
    <x v="2"/>
  </r>
  <r>
    <x v="9"/>
    <x v="53"/>
    <n v="1.2987012987012987"/>
    <x v="13"/>
    <x v="2"/>
  </r>
  <r>
    <x v="9"/>
    <x v="54"/>
    <n v="7.7922077922077921"/>
    <x v="13"/>
    <x v="2"/>
  </r>
  <r>
    <x v="9"/>
    <x v="4"/>
    <n v="62.337662337662337"/>
    <x v="13"/>
    <x v="2"/>
  </r>
  <r>
    <x v="9"/>
    <x v="55"/>
    <n v="5.0890804597701145"/>
    <x v="13"/>
    <x v="2"/>
  </r>
  <r>
    <x v="4"/>
    <x v="20"/>
    <n v="16.666666666666668"/>
    <x v="14"/>
    <x v="2"/>
  </r>
  <r>
    <x v="4"/>
    <x v="21"/>
    <n v="22.61904761904762"/>
    <x v="14"/>
    <x v="2"/>
  </r>
  <r>
    <x v="4"/>
    <x v="22"/>
    <n v="40.476190476190474"/>
    <x v="14"/>
    <x v="2"/>
  </r>
  <r>
    <x v="4"/>
    <x v="23"/>
    <n v="1.1904761904761905"/>
    <x v="14"/>
    <x v="2"/>
  </r>
  <r>
    <x v="4"/>
    <x v="24"/>
    <n v="19.047619047619047"/>
    <x v="14"/>
    <x v="2"/>
  </r>
  <r>
    <x v="4"/>
    <x v="25"/>
    <n v="0"/>
    <x v="14"/>
    <x v="2"/>
  </r>
  <r>
    <x v="4"/>
    <x v="26"/>
    <n v="0"/>
    <x v="14"/>
    <x v="2"/>
  </r>
  <r>
    <x v="4"/>
    <x v="27"/>
    <n v="0"/>
    <x v="14"/>
    <x v="2"/>
  </r>
  <r>
    <x v="4"/>
    <x v="28"/>
    <n v="0"/>
    <x v="14"/>
    <x v="2"/>
  </r>
  <r>
    <x v="5"/>
    <x v="20"/>
    <n v="10.714285714285714"/>
    <x v="14"/>
    <x v="2"/>
  </r>
  <r>
    <x v="5"/>
    <x v="21"/>
    <n v="20.238095238095237"/>
    <x v="14"/>
    <x v="2"/>
  </r>
  <r>
    <x v="5"/>
    <x v="22"/>
    <n v="19.047619047619047"/>
    <x v="14"/>
    <x v="2"/>
  </r>
  <r>
    <x v="5"/>
    <x v="23"/>
    <n v="2.3809523809523809"/>
    <x v="14"/>
    <x v="2"/>
  </r>
  <r>
    <x v="5"/>
    <x v="24"/>
    <n v="9.5238095238095237"/>
    <x v="14"/>
    <x v="2"/>
  </r>
  <r>
    <x v="5"/>
    <x v="25"/>
    <n v="0"/>
    <x v="14"/>
    <x v="2"/>
  </r>
  <r>
    <x v="5"/>
    <x v="26"/>
    <n v="0"/>
    <x v="14"/>
    <x v="2"/>
  </r>
  <r>
    <x v="5"/>
    <x v="27"/>
    <n v="0"/>
    <x v="14"/>
    <x v="2"/>
  </r>
  <r>
    <x v="5"/>
    <x v="28"/>
    <n v="0"/>
    <x v="14"/>
    <x v="2"/>
  </r>
  <r>
    <x v="5"/>
    <x v="4"/>
    <n v="38.095238095238095"/>
    <x v="14"/>
    <x v="2"/>
  </r>
  <r>
    <x v="6"/>
    <x v="33"/>
    <n v="10.714285714285714"/>
    <x v="14"/>
    <x v="2"/>
  </r>
  <r>
    <x v="6"/>
    <x v="34"/>
    <n v="72.61904761904762"/>
    <x v="14"/>
    <x v="2"/>
  </r>
  <r>
    <x v="6"/>
    <x v="35"/>
    <n v="14.285714285714286"/>
    <x v="14"/>
    <x v="2"/>
  </r>
  <r>
    <x v="6"/>
    <x v="36"/>
    <n v="2.3809523809523809"/>
    <x v="14"/>
    <x v="2"/>
  </r>
  <r>
    <x v="6"/>
    <x v="4"/>
    <n v="0"/>
    <x v="14"/>
    <x v="2"/>
  </r>
  <r>
    <x v="6"/>
    <x v="37"/>
    <n v="7.7619047619047601"/>
    <x v="14"/>
    <x v="2"/>
  </r>
  <r>
    <x v="7"/>
    <x v="38"/>
    <n v="33.333333333333336"/>
    <x v="14"/>
    <x v="2"/>
  </r>
  <r>
    <x v="7"/>
    <x v="39"/>
    <n v="19.047619047619047"/>
    <x v="14"/>
    <x v="2"/>
  </r>
  <r>
    <x v="7"/>
    <x v="40"/>
    <n v="27.38095238095238"/>
    <x v="14"/>
    <x v="2"/>
  </r>
  <r>
    <x v="7"/>
    <x v="41"/>
    <n v="19.047619047619047"/>
    <x v="14"/>
    <x v="2"/>
  </r>
  <r>
    <x v="7"/>
    <x v="4"/>
    <n v="1.1904761904761905"/>
    <x v="14"/>
    <x v="2"/>
  </r>
  <r>
    <x v="7"/>
    <x v="42"/>
    <n v="2.2168674698795185"/>
    <x v="14"/>
    <x v="2"/>
  </r>
  <r>
    <x v="8"/>
    <x v="43"/>
    <n v="33.333333333333336"/>
    <x v="14"/>
    <x v="2"/>
  </r>
  <r>
    <x v="8"/>
    <x v="44"/>
    <n v="65.476190476190482"/>
    <x v="14"/>
    <x v="2"/>
  </r>
  <r>
    <x v="8"/>
    <x v="4"/>
    <n v="1.1904761904761905"/>
    <x v="14"/>
    <x v="2"/>
  </r>
  <r>
    <x v="9"/>
    <x v="45"/>
    <n v="10.714285714285714"/>
    <x v="14"/>
    <x v="2"/>
  </r>
  <r>
    <x v="9"/>
    <x v="46"/>
    <n v="4.7619047619047619"/>
    <x v="14"/>
    <x v="2"/>
  </r>
  <r>
    <x v="9"/>
    <x v="47"/>
    <n v="19.047619047619047"/>
    <x v="14"/>
    <x v="2"/>
  </r>
  <r>
    <x v="9"/>
    <x v="48"/>
    <n v="5.9523809523809526"/>
    <x v="14"/>
    <x v="2"/>
  </r>
  <r>
    <x v="9"/>
    <x v="49"/>
    <n v="0"/>
    <x v="14"/>
    <x v="2"/>
  </r>
  <r>
    <x v="9"/>
    <x v="50"/>
    <n v="3.5714285714285716"/>
    <x v="14"/>
    <x v="2"/>
  </r>
  <r>
    <x v="9"/>
    <x v="51"/>
    <n v="5.9523809523809526"/>
    <x v="14"/>
    <x v="2"/>
  </r>
  <r>
    <x v="9"/>
    <x v="52"/>
    <n v="0"/>
    <x v="14"/>
    <x v="2"/>
  </r>
  <r>
    <x v="9"/>
    <x v="53"/>
    <n v="4.7619047619047619"/>
    <x v="14"/>
    <x v="2"/>
  </r>
  <r>
    <x v="9"/>
    <x v="54"/>
    <n v="3.5714285714285716"/>
    <x v="14"/>
    <x v="2"/>
  </r>
  <r>
    <x v="9"/>
    <x v="4"/>
    <n v="41.666666666666664"/>
    <x v="14"/>
    <x v="2"/>
  </r>
  <r>
    <x v="9"/>
    <x v="55"/>
    <n v="3.2482993197278907"/>
    <x v="14"/>
    <x v="2"/>
  </r>
  <r>
    <x v="4"/>
    <x v="20"/>
    <n v="1.075268817204301"/>
    <x v="15"/>
    <x v="2"/>
  </r>
  <r>
    <x v="4"/>
    <x v="21"/>
    <n v="29.032258064516128"/>
    <x v="15"/>
    <x v="2"/>
  </r>
  <r>
    <x v="4"/>
    <x v="22"/>
    <n v="54.838709677419352"/>
    <x v="15"/>
    <x v="2"/>
  </r>
  <r>
    <x v="4"/>
    <x v="23"/>
    <n v="4.301075268817204"/>
    <x v="15"/>
    <x v="2"/>
  </r>
  <r>
    <x v="4"/>
    <x v="24"/>
    <n v="6.4516129032258061"/>
    <x v="15"/>
    <x v="2"/>
  </r>
  <r>
    <x v="4"/>
    <x v="25"/>
    <n v="0"/>
    <x v="15"/>
    <x v="2"/>
  </r>
  <r>
    <x v="4"/>
    <x v="26"/>
    <n v="4.301075268817204"/>
    <x v="15"/>
    <x v="2"/>
  </r>
  <r>
    <x v="4"/>
    <x v="27"/>
    <n v="0"/>
    <x v="15"/>
    <x v="2"/>
  </r>
  <r>
    <x v="4"/>
    <x v="28"/>
    <n v="0"/>
    <x v="15"/>
    <x v="2"/>
  </r>
  <r>
    <x v="5"/>
    <x v="20"/>
    <n v="1.075268817204301"/>
    <x v="15"/>
    <x v="2"/>
  </r>
  <r>
    <x v="5"/>
    <x v="21"/>
    <n v="11.827956989247312"/>
    <x v="15"/>
    <x v="2"/>
  </r>
  <r>
    <x v="5"/>
    <x v="22"/>
    <n v="8.6021505376344081"/>
    <x v="15"/>
    <x v="2"/>
  </r>
  <r>
    <x v="5"/>
    <x v="23"/>
    <n v="1.075268817204301"/>
    <x v="15"/>
    <x v="2"/>
  </r>
  <r>
    <x v="5"/>
    <x v="24"/>
    <n v="2.150537634408602"/>
    <x v="15"/>
    <x v="2"/>
  </r>
  <r>
    <x v="5"/>
    <x v="25"/>
    <n v="0"/>
    <x v="15"/>
    <x v="2"/>
  </r>
  <r>
    <x v="5"/>
    <x v="26"/>
    <n v="0"/>
    <x v="15"/>
    <x v="2"/>
  </r>
  <r>
    <x v="5"/>
    <x v="27"/>
    <n v="0"/>
    <x v="15"/>
    <x v="2"/>
  </r>
  <r>
    <x v="5"/>
    <x v="28"/>
    <n v="0"/>
    <x v="15"/>
    <x v="2"/>
  </r>
  <r>
    <x v="5"/>
    <x v="4"/>
    <n v="75.268817204301072"/>
    <x v="15"/>
    <x v="2"/>
  </r>
  <r>
    <x v="6"/>
    <x v="33"/>
    <n v="2.150537634408602"/>
    <x v="15"/>
    <x v="2"/>
  </r>
  <r>
    <x v="6"/>
    <x v="34"/>
    <n v="30.107526881720432"/>
    <x v="15"/>
    <x v="2"/>
  </r>
  <r>
    <x v="6"/>
    <x v="35"/>
    <n v="62.365591397849464"/>
    <x v="15"/>
    <x v="2"/>
  </r>
  <r>
    <x v="6"/>
    <x v="36"/>
    <n v="5.376344086021505"/>
    <x v="15"/>
    <x v="2"/>
  </r>
  <r>
    <x v="6"/>
    <x v="4"/>
    <n v="0"/>
    <x v="15"/>
    <x v="2"/>
  </r>
  <r>
    <x v="6"/>
    <x v="37"/>
    <n v="11.956989247311828"/>
    <x v="15"/>
    <x v="2"/>
  </r>
  <r>
    <x v="7"/>
    <x v="38"/>
    <n v="69.892473118279568"/>
    <x v="15"/>
    <x v="2"/>
  </r>
  <r>
    <x v="7"/>
    <x v="39"/>
    <n v="13.978494623655914"/>
    <x v="15"/>
    <x v="2"/>
  </r>
  <r>
    <x v="7"/>
    <x v="40"/>
    <n v="6.4516129032258061"/>
    <x v="15"/>
    <x v="2"/>
  </r>
  <r>
    <x v="7"/>
    <x v="41"/>
    <n v="9.67741935483871"/>
    <x v="15"/>
    <x v="2"/>
  </r>
  <r>
    <x v="7"/>
    <x v="4"/>
    <n v="0"/>
    <x v="15"/>
    <x v="2"/>
  </r>
  <r>
    <x v="7"/>
    <x v="42"/>
    <n v="1.0107526881720428"/>
    <x v="15"/>
    <x v="2"/>
  </r>
  <r>
    <x v="8"/>
    <x v="43"/>
    <n v="69.892473118279568"/>
    <x v="15"/>
    <x v="2"/>
  </r>
  <r>
    <x v="8"/>
    <x v="44"/>
    <n v="30.107526881720432"/>
    <x v="15"/>
    <x v="2"/>
  </r>
  <r>
    <x v="8"/>
    <x v="4"/>
    <n v="0"/>
    <x v="15"/>
    <x v="2"/>
  </r>
  <r>
    <x v="9"/>
    <x v="45"/>
    <n v="6.4516129032258061"/>
    <x v="15"/>
    <x v="2"/>
  </r>
  <r>
    <x v="9"/>
    <x v="46"/>
    <n v="5.376344086021505"/>
    <x v="15"/>
    <x v="2"/>
  </r>
  <r>
    <x v="9"/>
    <x v="47"/>
    <n v="6.4516129032258061"/>
    <x v="15"/>
    <x v="2"/>
  </r>
  <r>
    <x v="9"/>
    <x v="48"/>
    <n v="1.075268817204301"/>
    <x v="15"/>
    <x v="2"/>
  </r>
  <r>
    <x v="9"/>
    <x v="49"/>
    <n v="3.225806451612903"/>
    <x v="15"/>
    <x v="2"/>
  </r>
  <r>
    <x v="9"/>
    <x v="50"/>
    <n v="1.075268817204301"/>
    <x v="15"/>
    <x v="2"/>
  </r>
  <r>
    <x v="9"/>
    <x v="51"/>
    <n v="1.075268817204301"/>
    <x v="15"/>
    <x v="2"/>
  </r>
  <r>
    <x v="9"/>
    <x v="52"/>
    <n v="0"/>
    <x v="15"/>
    <x v="2"/>
  </r>
  <r>
    <x v="9"/>
    <x v="53"/>
    <n v="0"/>
    <x v="15"/>
    <x v="2"/>
  </r>
  <r>
    <x v="9"/>
    <x v="54"/>
    <n v="1.075268817204301"/>
    <x v="15"/>
    <x v="2"/>
  </r>
  <r>
    <x v="9"/>
    <x v="4"/>
    <n v="74.193548387096769"/>
    <x v="15"/>
    <x v="2"/>
  </r>
  <r>
    <x v="9"/>
    <x v="55"/>
    <n v="1.8020833333333335"/>
    <x v="15"/>
    <x v="2"/>
  </r>
  <r>
    <x v="4"/>
    <x v="20"/>
    <n v="7.9545454545454541"/>
    <x v="16"/>
    <x v="2"/>
  </r>
  <r>
    <x v="4"/>
    <x v="21"/>
    <n v="21.022727272727273"/>
    <x v="16"/>
    <x v="2"/>
  </r>
  <r>
    <x v="4"/>
    <x v="22"/>
    <n v="26.136363636363637"/>
    <x v="16"/>
    <x v="2"/>
  </r>
  <r>
    <x v="4"/>
    <x v="23"/>
    <n v="3.9772727272727271"/>
    <x v="16"/>
    <x v="2"/>
  </r>
  <r>
    <x v="4"/>
    <x v="24"/>
    <n v="14.772727272727273"/>
    <x v="16"/>
    <x v="2"/>
  </r>
  <r>
    <x v="4"/>
    <x v="25"/>
    <n v="1.7045454545454546"/>
    <x v="16"/>
    <x v="2"/>
  </r>
  <r>
    <x v="4"/>
    <x v="26"/>
    <n v="19.318181818181817"/>
    <x v="16"/>
    <x v="2"/>
  </r>
  <r>
    <x v="4"/>
    <x v="27"/>
    <n v="0"/>
    <x v="16"/>
    <x v="2"/>
  </r>
  <r>
    <x v="4"/>
    <x v="28"/>
    <n v="5.1136363636363633"/>
    <x v="16"/>
    <x v="2"/>
  </r>
  <r>
    <x v="5"/>
    <x v="20"/>
    <n v="2.2727272727272729"/>
    <x v="16"/>
    <x v="2"/>
  </r>
  <r>
    <x v="5"/>
    <x v="21"/>
    <n v="6.25"/>
    <x v="16"/>
    <x v="2"/>
  </r>
  <r>
    <x v="5"/>
    <x v="22"/>
    <n v="2.8409090909090908"/>
    <x v="16"/>
    <x v="2"/>
  </r>
  <r>
    <x v="5"/>
    <x v="23"/>
    <n v="0.56818181818181823"/>
    <x v="16"/>
    <x v="2"/>
  </r>
  <r>
    <x v="5"/>
    <x v="24"/>
    <n v="1.7045454545454546"/>
    <x v="16"/>
    <x v="2"/>
  </r>
  <r>
    <x v="5"/>
    <x v="25"/>
    <n v="1.1363636363636365"/>
    <x v="16"/>
    <x v="2"/>
  </r>
  <r>
    <x v="5"/>
    <x v="26"/>
    <n v="1.7045454545454546"/>
    <x v="16"/>
    <x v="2"/>
  </r>
  <r>
    <x v="5"/>
    <x v="27"/>
    <n v="0"/>
    <x v="16"/>
    <x v="2"/>
  </r>
  <r>
    <x v="5"/>
    <x v="28"/>
    <n v="2.8409090909090908"/>
    <x v="16"/>
    <x v="2"/>
  </r>
  <r>
    <x v="5"/>
    <x v="4"/>
    <n v="80.681818181818187"/>
    <x v="16"/>
    <x v="2"/>
  </r>
  <r>
    <x v="6"/>
    <x v="33"/>
    <n v="11.363636363636363"/>
    <x v="16"/>
    <x v="2"/>
  </r>
  <r>
    <x v="6"/>
    <x v="34"/>
    <n v="61.363636363636367"/>
    <x v="16"/>
    <x v="2"/>
  </r>
  <r>
    <x v="6"/>
    <x v="35"/>
    <n v="19.886363636363637"/>
    <x v="16"/>
    <x v="2"/>
  </r>
  <r>
    <x v="6"/>
    <x v="36"/>
    <n v="7.3863636363636367"/>
    <x v="16"/>
    <x v="2"/>
  </r>
  <r>
    <x v="6"/>
    <x v="4"/>
    <n v="0"/>
    <x v="16"/>
    <x v="2"/>
  </r>
  <r>
    <x v="6"/>
    <x v="37"/>
    <n v="8.9545454545454568"/>
    <x v="16"/>
    <x v="2"/>
  </r>
  <r>
    <x v="7"/>
    <x v="38"/>
    <n v="78.409090909090907"/>
    <x v="16"/>
    <x v="2"/>
  </r>
  <r>
    <x v="7"/>
    <x v="39"/>
    <n v="6.8181818181818183"/>
    <x v="16"/>
    <x v="2"/>
  </r>
  <r>
    <x v="7"/>
    <x v="40"/>
    <n v="7.9545454545454541"/>
    <x v="16"/>
    <x v="2"/>
  </r>
  <r>
    <x v="7"/>
    <x v="41"/>
    <n v="6.25"/>
    <x v="16"/>
    <x v="2"/>
  </r>
  <r>
    <x v="7"/>
    <x v="4"/>
    <n v="0.56818181818181823"/>
    <x v="16"/>
    <x v="2"/>
  </r>
  <r>
    <x v="7"/>
    <x v="42"/>
    <n v="0.85142857142857087"/>
    <x v="16"/>
    <x v="2"/>
  </r>
  <r>
    <x v="8"/>
    <x v="43"/>
    <n v="78.409090909090907"/>
    <x v="16"/>
    <x v="2"/>
  </r>
  <r>
    <x v="8"/>
    <x v="44"/>
    <n v="21.022727272727273"/>
    <x v="16"/>
    <x v="2"/>
  </r>
  <r>
    <x v="8"/>
    <x v="4"/>
    <n v="0.56818181818181823"/>
    <x v="16"/>
    <x v="2"/>
  </r>
  <r>
    <x v="9"/>
    <x v="45"/>
    <n v="4.5454545454545459"/>
    <x v="16"/>
    <x v="2"/>
  </r>
  <r>
    <x v="9"/>
    <x v="46"/>
    <n v="2.2727272727272729"/>
    <x v="16"/>
    <x v="2"/>
  </r>
  <r>
    <x v="9"/>
    <x v="47"/>
    <n v="3.9772727272727271"/>
    <x v="16"/>
    <x v="2"/>
  </r>
  <r>
    <x v="9"/>
    <x v="48"/>
    <n v="2.8409090909090908"/>
    <x v="16"/>
    <x v="2"/>
  </r>
  <r>
    <x v="9"/>
    <x v="49"/>
    <n v="1.1363636363636365"/>
    <x v="16"/>
    <x v="2"/>
  </r>
  <r>
    <x v="9"/>
    <x v="50"/>
    <n v="1.7045454545454546"/>
    <x v="16"/>
    <x v="2"/>
  </r>
  <r>
    <x v="9"/>
    <x v="51"/>
    <n v="1.1363636363636365"/>
    <x v="16"/>
    <x v="2"/>
  </r>
  <r>
    <x v="9"/>
    <x v="52"/>
    <n v="0.56818181818181823"/>
    <x v="16"/>
    <x v="2"/>
  </r>
  <r>
    <x v="9"/>
    <x v="53"/>
    <n v="0"/>
    <x v="16"/>
    <x v="2"/>
  </r>
  <r>
    <x v="9"/>
    <x v="54"/>
    <n v="2.2727272727272729"/>
    <x v="16"/>
    <x v="2"/>
  </r>
  <r>
    <x v="9"/>
    <x v="4"/>
    <n v="79.545454545454547"/>
    <x v="16"/>
    <x v="2"/>
  </r>
  <r>
    <x v="9"/>
    <x v="55"/>
    <n v="3.217592592592593"/>
    <x v="16"/>
    <x v="2"/>
  </r>
  <r>
    <x v="4"/>
    <x v="20"/>
    <n v="7.9258010118043849"/>
    <x v="17"/>
    <x v="3"/>
  </r>
  <r>
    <x v="4"/>
    <x v="21"/>
    <n v="20.891886827805884"/>
    <x v="17"/>
    <x v="3"/>
  </r>
  <r>
    <x v="4"/>
    <x v="22"/>
    <n v="31.721941165448754"/>
    <x v="17"/>
    <x v="3"/>
  </r>
  <r>
    <x v="4"/>
    <x v="23"/>
    <n v="5.7522952969833243"/>
    <x v="17"/>
    <x v="3"/>
  </r>
  <r>
    <x v="4"/>
    <x v="24"/>
    <n v="12.066704140903129"/>
    <x v="17"/>
    <x v="3"/>
  </r>
  <r>
    <x v="4"/>
    <x v="25"/>
    <n v="1.4614952220348509"/>
    <x v="17"/>
    <x v="3"/>
  </r>
  <r>
    <x v="4"/>
    <x v="26"/>
    <n v="17.781525201424021"/>
    <x v="17"/>
    <x v="3"/>
  </r>
  <r>
    <x v="4"/>
    <x v="27"/>
    <n v="0.95559302979201799"/>
    <x v="17"/>
    <x v="3"/>
  </r>
  <r>
    <x v="4"/>
    <x v="28"/>
    <n v="1.442758103803635"/>
    <x v="17"/>
    <x v="3"/>
  </r>
  <r>
    <x v="5"/>
    <x v="20"/>
    <n v="7.8321154206483046"/>
    <x v="17"/>
    <x v="3"/>
  </r>
  <r>
    <x v="5"/>
    <x v="21"/>
    <n v="12.216601086752858"/>
    <x v="17"/>
    <x v="3"/>
  </r>
  <r>
    <x v="5"/>
    <x v="22"/>
    <n v="13.790519018175004"/>
    <x v="17"/>
    <x v="3"/>
  </r>
  <r>
    <x v="5"/>
    <x v="23"/>
    <n v="3.0166760352257822"/>
    <x v="17"/>
    <x v="3"/>
  </r>
  <r>
    <x v="5"/>
    <x v="24"/>
    <n v="5.1901817500468432"/>
    <x v="17"/>
    <x v="3"/>
  </r>
  <r>
    <x v="5"/>
    <x v="25"/>
    <n v="2.1735057148210606"/>
    <x v="17"/>
    <x v="3"/>
  </r>
  <r>
    <x v="5"/>
    <x v="26"/>
    <n v="9.1811879332958597"/>
    <x v="17"/>
    <x v="3"/>
  </r>
  <r>
    <x v="5"/>
    <x v="27"/>
    <n v="0.65579913809256141"/>
    <x v="17"/>
    <x v="3"/>
  </r>
  <r>
    <x v="5"/>
    <x v="28"/>
    <n v="1.7238148772718755"/>
    <x v="17"/>
    <x v="3"/>
  </r>
  <r>
    <x v="5"/>
    <x v="4"/>
    <n v="44.219599025669851"/>
    <x v="17"/>
    <x v="3"/>
  </r>
  <r>
    <x v="6"/>
    <x v="33"/>
    <n v="8.7502342139778904"/>
    <x v="17"/>
    <x v="3"/>
  </r>
  <r>
    <x v="6"/>
    <x v="34"/>
    <n v="60.277309349821998"/>
    <x v="17"/>
    <x v="3"/>
  </r>
  <r>
    <x v="6"/>
    <x v="35"/>
    <n v="26.644182124789207"/>
    <x v="17"/>
    <x v="3"/>
  </r>
  <r>
    <x v="6"/>
    <x v="36"/>
    <n v="4.3282743114109046"/>
    <x v="17"/>
    <x v="3"/>
  </r>
  <r>
    <x v="6"/>
    <x v="4"/>
    <n v="0"/>
    <x v="17"/>
    <x v="3"/>
  </r>
  <r>
    <x v="6"/>
    <x v="37"/>
    <n v="9.3573168446692403"/>
    <x v="17"/>
    <x v="3"/>
  </r>
  <r>
    <x v="7"/>
    <x v="38"/>
    <n v="39.778902004871654"/>
    <x v="17"/>
    <x v="3"/>
  </r>
  <r>
    <x v="7"/>
    <x v="39"/>
    <n v="13.827993254637438"/>
    <x v="17"/>
    <x v="3"/>
  </r>
  <r>
    <x v="7"/>
    <x v="40"/>
    <n v="15.982761851227281"/>
    <x v="17"/>
    <x v="3"/>
  </r>
  <r>
    <x v="7"/>
    <x v="41"/>
    <n v="29.998126288176877"/>
    <x v="17"/>
    <x v="3"/>
  </r>
  <r>
    <x v="7"/>
    <x v="4"/>
    <n v="0.41221660108675284"/>
    <x v="17"/>
    <x v="3"/>
  </r>
  <r>
    <x v="7"/>
    <x v="42"/>
    <n v="4.0005644402633926"/>
    <x v="17"/>
    <x v="3"/>
  </r>
  <r>
    <x v="8"/>
    <x v="43"/>
    <n v="39.778902004871654"/>
    <x v="17"/>
    <x v="3"/>
  </r>
  <r>
    <x v="8"/>
    <x v="44"/>
    <n v="59.808881394041599"/>
    <x v="17"/>
    <x v="3"/>
  </r>
  <r>
    <x v="8"/>
    <x v="4"/>
    <n v="0.41221660108675284"/>
    <x v="17"/>
    <x v="3"/>
  </r>
  <r>
    <x v="9"/>
    <x v="45"/>
    <n v="8.0382237211916809"/>
    <x v="17"/>
    <x v="3"/>
  </r>
  <r>
    <x v="9"/>
    <x v="46"/>
    <n v="6.3331459621510211"/>
    <x v="17"/>
    <x v="3"/>
  </r>
  <r>
    <x v="9"/>
    <x v="47"/>
    <n v="15.645493723065393"/>
    <x v="17"/>
    <x v="3"/>
  </r>
  <r>
    <x v="9"/>
    <x v="48"/>
    <n v="5.77103241521454"/>
    <x v="17"/>
    <x v="3"/>
  </r>
  <r>
    <x v="9"/>
    <x v="49"/>
    <n v="2.997938916994566"/>
    <x v="17"/>
    <x v="3"/>
  </r>
  <r>
    <x v="9"/>
    <x v="50"/>
    <n v="2.4732996065205173"/>
    <x v="17"/>
    <x v="3"/>
  </r>
  <r>
    <x v="9"/>
    <x v="51"/>
    <n v="1.5739179314221472"/>
    <x v="17"/>
    <x v="3"/>
  </r>
  <r>
    <x v="9"/>
    <x v="52"/>
    <n v="1.4614952220348509"/>
    <x v="17"/>
    <x v="3"/>
  </r>
  <r>
    <x v="9"/>
    <x v="53"/>
    <n v="3.4663668727749672"/>
    <x v="17"/>
    <x v="3"/>
  </r>
  <r>
    <x v="9"/>
    <x v="54"/>
    <n v="6.4455686715383171"/>
    <x v="17"/>
    <x v="3"/>
  </r>
  <r>
    <x v="9"/>
    <x v="4"/>
    <n v="45.793516957092002"/>
    <x v="17"/>
    <x v="3"/>
  </r>
  <r>
    <x v="9"/>
    <x v="55"/>
    <n v="3.9912432307869623"/>
    <x v="17"/>
    <x v="3"/>
  </r>
  <r>
    <x v="4"/>
    <x v="20"/>
    <n v="2.8998242530755713"/>
    <x v="1"/>
    <x v="3"/>
  </r>
  <r>
    <x v="4"/>
    <x v="21"/>
    <n v="12.829525483304042"/>
    <x v="1"/>
    <x v="3"/>
  </r>
  <r>
    <x v="4"/>
    <x v="22"/>
    <n v="21.880492091388401"/>
    <x v="1"/>
    <x v="3"/>
  </r>
  <r>
    <x v="4"/>
    <x v="23"/>
    <n v="1.0544815465729349"/>
    <x v="1"/>
    <x v="3"/>
  </r>
  <r>
    <x v="4"/>
    <x v="24"/>
    <n v="10.193321616871705"/>
    <x v="1"/>
    <x v="3"/>
  </r>
  <r>
    <x v="4"/>
    <x v="25"/>
    <n v="1.3181019332161688"/>
    <x v="1"/>
    <x v="3"/>
  </r>
  <r>
    <x v="4"/>
    <x v="26"/>
    <n v="42.618629173989454"/>
    <x v="1"/>
    <x v="3"/>
  </r>
  <r>
    <x v="4"/>
    <x v="27"/>
    <n v="1.40597539543058"/>
    <x v="1"/>
    <x v="3"/>
  </r>
  <r>
    <x v="4"/>
    <x v="28"/>
    <n v="5.7996485061511427"/>
    <x v="1"/>
    <x v="3"/>
  </r>
  <r>
    <x v="5"/>
    <x v="20"/>
    <n v="2.4604569420035149"/>
    <x v="1"/>
    <x v="3"/>
  </r>
  <r>
    <x v="5"/>
    <x v="21"/>
    <n v="4.1300527240773288"/>
    <x v="1"/>
    <x v="3"/>
  </r>
  <r>
    <x v="5"/>
    <x v="22"/>
    <n v="6.8541300527240772"/>
    <x v="1"/>
    <x v="3"/>
  </r>
  <r>
    <x v="5"/>
    <x v="23"/>
    <n v="0.61511423550087874"/>
    <x v="1"/>
    <x v="3"/>
  </r>
  <r>
    <x v="5"/>
    <x v="24"/>
    <n v="1.4938488576449913"/>
    <x v="1"/>
    <x v="3"/>
  </r>
  <r>
    <x v="5"/>
    <x v="25"/>
    <n v="3.0755711775043935"/>
    <x v="1"/>
    <x v="3"/>
  </r>
  <r>
    <x v="5"/>
    <x v="26"/>
    <n v="15.992970123022847"/>
    <x v="1"/>
    <x v="3"/>
  </r>
  <r>
    <x v="5"/>
    <x v="27"/>
    <n v="1.3181019332161688"/>
    <x v="1"/>
    <x v="3"/>
  </r>
  <r>
    <x v="5"/>
    <x v="28"/>
    <n v="7.1177504393673114"/>
    <x v="1"/>
    <x v="3"/>
  </r>
  <r>
    <x v="5"/>
    <x v="4"/>
    <n v="56.942003514938492"/>
    <x v="1"/>
    <x v="3"/>
  </r>
  <r>
    <x v="6"/>
    <x v="33"/>
    <n v="26.88927943760984"/>
    <x v="1"/>
    <x v="3"/>
  </r>
  <r>
    <x v="6"/>
    <x v="34"/>
    <n v="63.971880492091387"/>
    <x v="1"/>
    <x v="3"/>
  </r>
  <r>
    <x v="6"/>
    <x v="35"/>
    <n v="8.4358523725834793"/>
    <x v="1"/>
    <x v="3"/>
  </r>
  <r>
    <x v="6"/>
    <x v="36"/>
    <n v="0.70298769771529002"/>
    <x v="1"/>
    <x v="3"/>
  </r>
  <r>
    <x v="6"/>
    <x v="4"/>
    <n v="0"/>
    <x v="1"/>
    <x v="3"/>
  </r>
  <r>
    <x v="6"/>
    <x v="37"/>
    <n v="6.5448154657293456"/>
    <x v="1"/>
    <x v="3"/>
  </r>
  <r>
    <x v="7"/>
    <x v="38"/>
    <n v="52.460456942003518"/>
    <x v="1"/>
    <x v="3"/>
  </r>
  <r>
    <x v="7"/>
    <x v="39"/>
    <n v="15.202108963093146"/>
    <x v="1"/>
    <x v="3"/>
  </r>
  <r>
    <x v="7"/>
    <x v="40"/>
    <n v="15.377855887521969"/>
    <x v="1"/>
    <x v="3"/>
  </r>
  <r>
    <x v="7"/>
    <x v="41"/>
    <n v="16.080843585237258"/>
    <x v="1"/>
    <x v="3"/>
  </r>
  <r>
    <x v="7"/>
    <x v="4"/>
    <n v="0.87873462214411246"/>
    <x v="1"/>
    <x v="3"/>
  </r>
  <r>
    <x v="7"/>
    <x v="42"/>
    <n v="2.8563829787234054"/>
    <x v="1"/>
    <x v="3"/>
  </r>
  <r>
    <x v="8"/>
    <x v="43"/>
    <n v="52.460456942003518"/>
    <x v="1"/>
    <x v="3"/>
  </r>
  <r>
    <x v="8"/>
    <x v="44"/>
    <n v="46.660808435852374"/>
    <x v="1"/>
    <x v="3"/>
  </r>
  <r>
    <x v="8"/>
    <x v="4"/>
    <n v="0.87873462214411246"/>
    <x v="1"/>
    <x v="3"/>
  </r>
  <r>
    <x v="9"/>
    <x v="45"/>
    <n v="6.1511423550087869"/>
    <x v="1"/>
    <x v="3"/>
  </r>
  <r>
    <x v="9"/>
    <x v="46"/>
    <n v="5.6239015817223201"/>
    <x v="1"/>
    <x v="3"/>
  </r>
  <r>
    <x v="9"/>
    <x v="47"/>
    <n v="7.8207381370826008"/>
    <x v="1"/>
    <x v="3"/>
  </r>
  <r>
    <x v="9"/>
    <x v="48"/>
    <n v="3.6906854130052724"/>
    <x v="1"/>
    <x v="3"/>
  </r>
  <r>
    <x v="9"/>
    <x v="49"/>
    <n v="1.9332161687170475"/>
    <x v="1"/>
    <x v="3"/>
  </r>
  <r>
    <x v="9"/>
    <x v="50"/>
    <n v="1.9332161687170475"/>
    <x v="1"/>
    <x v="3"/>
  </r>
  <r>
    <x v="9"/>
    <x v="51"/>
    <n v="1.0544815465729349"/>
    <x v="1"/>
    <x v="3"/>
  </r>
  <r>
    <x v="9"/>
    <x v="52"/>
    <n v="1.1423550087873462"/>
    <x v="1"/>
    <x v="3"/>
  </r>
  <r>
    <x v="9"/>
    <x v="53"/>
    <n v="4.1300527240773288"/>
    <x v="1"/>
    <x v="3"/>
  </r>
  <r>
    <x v="9"/>
    <x v="54"/>
    <n v="9.6660808435852381"/>
    <x v="1"/>
    <x v="3"/>
  </r>
  <r>
    <x v="9"/>
    <x v="4"/>
    <n v="56.854130052724081"/>
    <x v="1"/>
    <x v="3"/>
  </r>
  <r>
    <x v="9"/>
    <x v="55"/>
    <n v="6.1014935505770582"/>
    <x v="1"/>
    <x v="3"/>
  </r>
  <r>
    <x v="4"/>
    <x v="20"/>
    <n v="13.888888888888889"/>
    <x v="2"/>
    <x v="3"/>
  </r>
  <r>
    <x v="4"/>
    <x v="21"/>
    <n v="21.331236897274632"/>
    <x v="2"/>
    <x v="3"/>
  </r>
  <r>
    <x v="4"/>
    <x v="22"/>
    <n v="35.429769392033542"/>
    <x v="2"/>
    <x v="3"/>
  </r>
  <r>
    <x v="4"/>
    <x v="23"/>
    <n v="7.1802935010482178"/>
    <x v="2"/>
    <x v="3"/>
  </r>
  <r>
    <x v="4"/>
    <x v="24"/>
    <n v="16.090146750524109"/>
    <x v="2"/>
    <x v="3"/>
  </r>
  <r>
    <x v="4"/>
    <x v="25"/>
    <n v="0.68134171907756813"/>
    <x v="2"/>
    <x v="3"/>
  </r>
  <r>
    <x v="4"/>
    <x v="26"/>
    <n v="4.8218029350104823"/>
    <x v="2"/>
    <x v="3"/>
  </r>
  <r>
    <x v="4"/>
    <x v="27"/>
    <n v="0.41928721174004191"/>
    <x v="2"/>
    <x v="3"/>
  </r>
  <r>
    <x v="4"/>
    <x v="28"/>
    <n v="0.15723270440251572"/>
    <x v="2"/>
    <x v="3"/>
  </r>
  <r>
    <x v="5"/>
    <x v="20"/>
    <n v="14.20335429769392"/>
    <x v="2"/>
    <x v="3"/>
  </r>
  <r>
    <x v="5"/>
    <x v="21"/>
    <n v="20.387840670859539"/>
    <x v="2"/>
    <x v="3"/>
  </r>
  <r>
    <x v="5"/>
    <x v="22"/>
    <n v="19.916142557651991"/>
    <x v="2"/>
    <x v="3"/>
  </r>
  <r>
    <x v="5"/>
    <x v="23"/>
    <n v="5.2935010482180296"/>
    <x v="2"/>
    <x v="3"/>
  </r>
  <r>
    <x v="5"/>
    <x v="24"/>
    <n v="9.2767295597484285"/>
    <x v="2"/>
    <x v="3"/>
  </r>
  <r>
    <x v="5"/>
    <x v="25"/>
    <n v="2.0440251572327046"/>
    <x v="2"/>
    <x v="3"/>
  </r>
  <r>
    <x v="5"/>
    <x v="26"/>
    <n v="4.1404612159329144"/>
    <x v="2"/>
    <x v="3"/>
  </r>
  <r>
    <x v="5"/>
    <x v="27"/>
    <n v="0.26205450733752622"/>
    <x v="2"/>
    <x v="3"/>
  </r>
  <r>
    <x v="5"/>
    <x v="28"/>
    <n v="0.15723270440251572"/>
    <x v="2"/>
    <x v="3"/>
  </r>
  <r>
    <x v="5"/>
    <x v="4"/>
    <n v="24.318658280922431"/>
    <x v="2"/>
    <x v="3"/>
  </r>
  <r>
    <x v="6"/>
    <x v="33"/>
    <n v="4.9266247379454926"/>
    <x v="2"/>
    <x v="3"/>
  </r>
  <r>
    <x v="6"/>
    <x v="34"/>
    <n v="64.412997903563948"/>
    <x v="2"/>
    <x v="3"/>
  </r>
  <r>
    <x v="6"/>
    <x v="35"/>
    <n v="26.781970649895179"/>
    <x v="2"/>
    <x v="3"/>
  </r>
  <r>
    <x v="6"/>
    <x v="36"/>
    <n v="3.8784067085953877"/>
    <x v="2"/>
    <x v="3"/>
  </r>
  <r>
    <x v="6"/>
    <x v="4"/>
    <n v="0"/>
    <x v="2"/>
    <x v="3"/>
  </r>
  <r>
    <x v="6"/>
    <x v="37"/>
    <n v="9.4848008385744151"/>
    <x v="2"/>
    <x v="3"/>
  </r>
  <r>
    <x v="7"/>
    <x v="38"/>
    <n v="21.016771488469601"/>
    <x v="2"/>
    <x v="3"/>
  </r>
  <r>
    <x v="7"/>
    <x v="39"/>
    <n v="12.054507337526205"/>
    <x v="2"/>
    <x v="3"/>
  </r>
  <r>
    <x v="7"/>
    <x v="40"/>
    <n v="18.186582809224319"/>
    <x v="2"/>
    <x v="3"/>
  </r>
  <r>
    <x v="7"/>
    <x v="41"/>
    <n v="48.322851153039835"/>
    <x v="2"/>
    <x v="3"/>
  </r>
  <r>
    <x v="7"/>
    <x v="4"/>
    <n v="0.41928721174004191"/>
    <x v="2"/>
    <x v="3"/>
  </r>
  <r>
    <x v="7"/>
    <x v="42"/>
    <n v="6.1889473684210499"/>
    <x v="2"/>
    <x v="3"/>
  </r>
  <r>
    <x v="8"/>
    <x v="43"/>
    <n v="21.016771488469601"/>
    <x v="2"/>
    <x v="3"/>
  </r>
  <r>
    <x v="8"/>
    <x v="44"/>
    <n v="78.563941299790358"/>
    <x v="2"/>
    <x v="3"/>
  </r>
  <r>
    <x v="8"/>
    <x v="4"/>
    <n v="0.41928721174004191"/>
    <x v="2"/>
    <x v="3"/>
  </r>
  <r>
    <x v="9"/>
    <x v="45"/>
    <n v="13.155136268343815"/>
    <x v="2"/>
    <x v="3"/>
  </r>
  <r>
    <x v="9"/>
    <x v="46"/>
    <n v="9.4863731656184491"/>
    <x v="2"/>
    <x v="3"/>
  </r>
  <r>
    <x v="9"/>
    <x v="47"/>
    <n v="22.484276729559749"/>
    <x v="2"/>
    <x v="3"/>
  </r>
  <r>
    <x v="9"/>
    <x v="48"/>
    <n v="7.7044025157232703"/>
    <x v="2"/>
    <x v="3"/>
  </r>
  <r>
    <x v="9"/>
    <x v="49"/>
    <n v="3.7211740041928723"/>
    <x v="2"/>
    <x v="3"/>
  </r>
  <r>
    <x v="9"/>
    <x v="50"/>
    <n v="3.1970649895178198"/>
    <x v="2"/>
    <x v="3"/>
  </r>
  <r>
    <x v="9"/>
    <x v="51"/>
    <n v="1.519916142557652"/>
    <x v="2"/>
    <x v="3"/>
  </r>
  <r>
    <x v="9"/>
    <x v="52"/>
    <n v="1.2054507337526206"/>
    <x v="2"/>
    <x v="3"/>
  </r>
  <r>
    <x v="9"/>
    <x v="53"/>
    <n v="3.459119496855346"/>
    <x v="2"/>
    <x v="3"/>
  </r>
  <r>
    <x v="9"/>
    <x v="54"/>
    <n v="5.5555555555555554"/>
    <x v="2"/>
    <x v="3"/>
  </r>
  <r>
    <x v="9"/>
    <x v="4"/>
    <n v="28.511530398322851"/>
    <x v="2"/>
    <x v="3"/>
  </r>
  <r>
    <x v="9"/>
    <x v="55"/>
    <n v="3.0377565982404717"/>
    <x v="2"/>
    <x v="3"/>
  </r>
  <r>
    <x v="4"/>
    <x v="20"/>
    <n v="2"/>
    <x v="3"/>
    <x v="3"/>
  </r>
  <r>
    <x v="4"/>
    <x v="21"/>
    <n v="11.733333333333333"/>
    <x v="3"/>
    <x v="3"/>
  </r>
  <r>
    <x v="4"/>
    <x v="22"/>
    <n v="35.06666666666667"/>
    <x v="3"/>
    <x v="3"/>
  </r>
  <r>
    <x v="4"/>
    <x v="23"/>
    <n v="6.666666666666667"/>
    <x v="3"/>
    <x v="3"/>
  </r>
  <r>
    <x v="4"/>
    <x v="24"/>
    <n v="6.666666666666667"/>
    <x v="3"/>
    <x v="3"/>
  </r>
  <r>
    <x v="4"/>
    <x v="25"/>
    <n v="4"/>
    <x v="3"/>
    <x v="3"/>
  </r>
  <r>
    <x v="4"/>
    <x v="26"/>
    <n v="30.533333333333335"/>
    <x v="3"/>
    <x v="3"/>
  </r>
  <r>
    <x v="4"/>
    <x v="27"/>
    <n v="3.2"/>
    <x v="3"/>
    <x v="3"/>
  </r>
  <r>
    <x v="4"/>
    <x v="28"/>
    <n v="0.13333333333333333"/>
    <x v="3"/>
    <x v="3"/>
  </r>
  <r>
    <x v="5"/>
    <x v="20"/>
    <n v="2"/>
    <x v="3"/>
    <x v="3"/>
  </r>
  <r>
    <x v="5"/>
    <x v="21"/>
    <n v="6.1333333333333337"/>
    <x v="3"/>
    <x v="3"/>
  </r>
  <r>
    <x v="5"/>
    <x v="22"/>
    <n v="10.8"/>
    <x v="3"/>
    <x v="3"/>
  </r>
  <r>
    <x v="5"/>
    <x v="23"/>
    <n v="2.1333333333333333"/>
    <x v="3"/>
    <x v="3"/>
  </r>
  <r>
    <x v="5"/>
    <x v="24"/>
    <n v="2.2666666666666666"/>
    <x v="3"/>
    <x v="3"/>
  </r>
  <r>
    <x v="5"/>
    <x v="25"/>
    <n v="2.2666666666666666"/>
    <x v="3"/>
    <x v="3"/>
  </r>
  <r>
    <x v="5"/>
    <x v="26"/>
    <n v="16.8"/>
    <x v="3"/>
    <x v="3"/>
  </r>
  <r>
    <x v="5"/>
    <x v="27"/>
    <n v="1.6"/>
    <x v="3"/>
    <x v="3"/>
  </r>
  <r>
    <x v="5"/>
    <x v="28"/>
    <n v="0.26666666666666666"/>
    <x v="3"/>
    <x v="3"/>
  </r>
  <r>
    <x v="5"/>
    <x v="4"/>
    <n v="55.733333333333334"/>
    <x v="3"/>
    <x v="3"/>
  </r>
  <r>
    <x v="6"/>
    <x v="33"/>
    <n v="2.5333333333333332"/>
    <x v="3"/>
    <x v="3"/>
  </r>
  <r>
    <x v="6"/>
    <x v="34"/>
    <n v="36.93333333333333"/>
    <x v="3"/>
    <x v="3"/>
  </r>
  <r>
    <x v="6"/>
    <x v="35"/>
    <n v="51.466666666666669"/>
    <x v="3"/>
    <x v="3"/>
  </r>
  <r>
    <x v="6"/>
    <x v="36"/>
    <n v="9.0666666666666664"/>
    <x v="3"/>
    <x v="3"/>
  </r>
  <r>
    <x v="6"/>
    <x v="4"/>
    <n v="0"/>
    <x v="3"/>
    <x v="3"/>
  </r>
  <r>
    <x v="6"/>
    <x v="37"/>
    <n v="12.202666666666666"/>
    <x v="3"/>
    <x v="3"/>
  </r>
  <r>
    <x v="7"/>
    <x v="38"/>
    <n v="49.2"/>
    <x v="3"/>
    <x v="3"/>
  </r>
  <r>
    <x v="7"/>
    <x v="39"/>
    <n v="15.733333333333333"/>
    <x v="3"/>
    <x v="3"/>
  </r>
  <r>
    <x v="7"/>
    <x v="40"/>
    <n v="14.933333333333334"/>
    <x v="3"/>
    <x v="3"/>
  </r>
  <r>
    <x v="7"/>
    <x v="41"/>
    <n v="20"/>
    <x v="3"/>
    <x v="3"/>
  </r>
  <r>
    <x v="7"/>
    <x v="4"/>
    <n v="0.13333333333333333"/>
    <x v="3"/>
    <x v="3"/>
  </r>
  <r>
    <x v="7"/>
    <x v="42"/>
    <n v="2.432576769025371"/>
    <x v="3"/>
    <x v="3"/>
  </r>
  <r>
    <x v="8"/>
    <x v="43"/>
    <n v="49.2"/>
    <x v="3"/>
    <x v="3"/>
  </r>
  <r>
    <x v="8"/>
    <x v="44"/>
    <n v="50.666666666666664"/>
    <x v="3"/>
    <x v="3"/>
  </r>
  <r>
    <x v="8"/>
    <x v="4"/>
    <n v="0.13333333333333333"/>
    <x v="3"/>
    <x v="3"/>
  </r>
  <r>
    <x v="9"/>
    <x v="45"/>
    <n v="4.2666666666666666"/>
    <x v="3"/>
    <x v="3"/>
  </r>
  <r>
    <x v="9"/>
    <x v="46"/>
    <n v="4.2666666666666666"/>
    <x v="3"/>
    <x v="3"/>
  </r>
  <r>
    <x v="9"/>
    <x v="47"/>
    <n v="14"/>
    <x v="3"/>
    <x v="3"/>
  </r>
  <r>
    <x v="9"/>
    <x v="48"/>
    <n v="5.6"/>
    <x v="3"/>
    <x v="3"/>
  </r>
  <r>
    <x v="9"/>
    <x v="49"/>
    <n v="3.4666666666666668"/>
    <x v="3"/>
    <x v="3"/>
  </r>
  <r>
    <x v="9"/>
    <x v="50"/>
    <n v="2.5333333333333332"/>
    <x v="3"/>
    <x v="3"/>
  </r>
  <r>
    <x v="9"/>
    <x v="51"/>
    <n v="2.1333333333333333"/>
    <x v="3"/>
    <x v="3"/>
  </r>
  <r>
    <x v="9"/>
    <x v="52"/>
    <n v="2.2666666666666666"/>
    <x v="3"/>
    <x v="3"/>
  </r>
  <r>
    <x v="9"/>
    <x v="53"/>
    <n v="3.0666666666666669"/>
    <x v="3"/>
    <x v="3"/>
  </r>
  <r>
    <x v="9"/>
    <x v="54"/>
    <n v="6.4"/>
    <x v="3"/>
    <x v="3"/>
  </r>
  <r>
    <x v="9"/>
    <x v="4"/>
    <n v="52"/>
    <x v="3"/>
    <x v="3"/>
  </r>
  <r>
    <x v="9"/>
    <x v="55"/>
    <n v="4.3358796296296305"/>
    <x v="3"/>
    <x v="3"/>
  </r>
  <r>
    <x v="4"/>
    <x v="20"/>
    <n v="9.628378378378379"/>
    <x v="4"/>
    <x v="3"/>
  </r>
  <r>
    <x v="4"/>
    <x v="21"/>
    <n v="35.304054054054056"/>
    <x v="4"/>
    <x v="3"/>
  </r>
  <r>
    <x v="4"/>
    <x v="22"/>
    <n v="23.986486486486488"/>
    <x v="4"/>
    <x v="3"/>
  </r>
  <r>
    <x v="4"/>
    <x v="23"/>
    <n v="12.331081081081081"/>
    <x v="4"/>
    <x v="3"/>
  </r>
  <r>
    <x v="4"/>
    <x v="24"/>
    <n v="3.8851351351351351"/>
    <x v="4"/>
    <x v="3"/>
  </r>
  <r>
    <x v="4"/>
    <x v="25"/>
    <n v="0.84459459459459463"/>
    <x v="4"/>
    <x v="3"/>
  </r>
  <r>
    <x v="4"/>
    <x v="26"/>
    <n v="14.02027027027027"/>
    <x v="4"/>
    <x v="3"/>
  </r>
  <r>
    <x v="4"/>
    <x v="27"/>
    <n v="0"/>
    <x v="4"/>
    <x v="3"/>
  </r>
  <r>
    <x v="4"/>
    <x v="28"/>
    <n v="0"/>
    <x v="4"/>
    <x v="3"/>
  </r>
  <r>
    <x v="5"/>
    <x v="20"/>
    <n v="10.472972972972974"/>
    <x v="4"/>
    <x v="3"/>
  </r>
  <r>
    <x v="5"/>
    <x v="21"/>
    <n v="15.70945945945946"/>
    <x v="4"/>
    <x v="3"/>
  </r>
  <r>
    <x v="5"/>
    <x v="22"/>
    <n v="9.9662162162162158"/>
    <x v="4"/>
    <x v="3"/>
  </r>
  <r>
    <x v="5"/>
    <x v="23"/>
    <n v="3.8851351351351351"/>
    <x v="4"/>
    <x v="3"/>
  </r>
  <r>
    <x v="5"/>
    <x v="24"/>
    <n v="2.1959459459459461"/>
    <x v="4"/>
    <x v="3"/>
  </r>
  <r>
    <x v="5"/>
    <x v="25"/>
    <n v="0.84459459459459463"/>
    <x v="4"/>
    <x v="3"/>
  </r>
  <r>
    <x v="5"/>
    <x v="26"/>
    <n v="12.668918918918919"/>
    <x v="4"/>
    <x v="3"/>
  </r>
  <r>
    <x v="5"/>
    <x v="27"/>
    <n v="0.16891891891891891"/>
    <x v="4"/>
    <x v="3"/>
  </r>
  <r>
    <x v="5"/>
    <x v="28"/>
    <n v="0.33783783783783783"/>
    <x v="4"/>
    <x v="3"/>
  </r>
  <r>
    <x v="5"/>
    <x v="4"/>
    <n v="43.75"/>
    <x v="4"/>
    <x v="3"/>
  </r>
  <r>
    <x v="6"/>
    <x v="33"/>
    <n v="0.67567567567567566"/>
    <x v="4"/>
    <x v="3"/>
  </r>
  <r>
    <x v="6"/>
    <x v="34"/>
    <n v="72.972972972972968"/>
    <x v="4"/>
    <x v="3"/>
  </r>
  <r>
    <x v="6"/>
    <x v="35"/>
    <n v="21.283783783783782"/>
    <x v="4"/>
    <x v="3"/>
  </r>
  <r>
    <x v="6"/>
    <x v="36"/>
    <n v="5.0675675675675675"/>
    <x v="4"/>
    <x v="3"/>
  </r>
  <r>
    <x v="6"/>
    <x v="4"/>
    <n v="0"/>
    <x v="4"/>
    <x v="3"/>
  </r>
  <r>
    <x v="6"/>
    <x v="37"/>
    <n v="9.8699324324324422"/>
    <x v="4"/>
    <x v="3"/>
  </r>
  <r>
    <x v="7"/>
    <x v="38"/>
    <n v="38.682432432432435"/>
    <x v="4"/>
    <x v="3"/>
  </r>
  <r>
    <x v="7"/>
    <x v="39"/>
    <n v="18.918918918918919"/>
    <x v="4"/>
    <x v="3"/>
  </r>
  <r>
    <x v="7"/>
    <x v="40"/>
    <n v="16.891891891891891"/>
    <x v="4"/>
    <x v="3"/>
  </r>
  <r>
    <x v="7"/>
    <x v="41"/>
    <n v="25.168918918918919"/>
    <x v="4"/>
    <x v="3"/>
  </r>
  <r>
    <x v="7"/>
    <x v="4"/>
    <n v="0.33783783783783783"/>
    <x v="4"/>
    <x v="3"/>
  </r>
  <r>
    <x v="7"/>
    <x v="42"/>
    <n v="2.9779661016949128"/>
    <x v="4"/>
    <x v="3"/>
  </r>
  <r>
    <x v="8"/>
    <x v="43"/>
    <n v="38.682432432432435"/>
    <x v="4"/>
    <x v="3"/>
  </r>
  <r>
    <x v="8"/>
    <x v="44"/>
    <n v="60.979729729729726"/>
    <x v="4"/>
    <x v="3"/>
  </r>
  <r>
    <x v="8"/>
    <x v="4"/>
    <n v="0.33783783783783783"/>
    <x v="4"/>
    <x v="3"/>
  </r>
  <r>
    <x v="9"/>
    <x v="45"/>
    <n v="3.8851351351351351"/>
    <x v="4"/>
    <x v="3"/>
  </r>
  <r>
    <x v="9"/>
    <x v="46"/>
    <n v="2.3648648648648649"/>
    <x v="4"/>
    <x v="3"/>
  </r>
  <r>
    <x v="9"/>
    <x v="47"/>
    <n v="16.554054054054053"/>
    <x v="4"/>
    <x v="3"/>
  </r>
  <r>
    <x v="9"/>
    <x v="48"/>
    <n v="5.4054054054054053"/>
    <x v="4"/>
    <x v="3"/>
  </r>
  <r>
    <x v="9"/>
    <x v="49"/>
    <n v="3.8851351351351351"/>
    <x v="4"/>
    <x v="3"/>
  </r>
  <r>
    <x v="9"/>
    <x v="50"/>
    <n v="2.8716216216216215"/>
    <x v="4"/>
    <x v="3"/>
  </r>
  <r>
    <x v="9"/>
    <x v="51"/>
    <n v="2.0270270270270272"/>
    <x v="4"/>
    <x v="3"/>
  </r>
  <r>
    <x v="9"/>
    <x v="52"/>
    <n v="2.3648648648648649"/>
    <x v="4"/>
    <x v="3"/>
  </r>
  <r>
    <x v="9"/>
    <x v="53"/>
    <n v="4.5608108108108105"/>
    <x v="4"/>
    <x v="3"/>
  </r>
  <r>
    <x v="9"/>
    <x v="54"/>
    <n v="8.2770270270270263"/>
    <x v="4"/>
    <x v="3"/>
  </r>
  <r>
    <x v="9"/>
    <x v="4"/>
    <n v="47.804054054054056"/>
    <x v="4"/>
    <x v="3"/>
  </r>
  <r>
    <x v="9"/>
    <x v="55"/>
    <n v="5.1475188781014038"/>
    <x v="4"/>
    <x v="3"/>
  </r>
  <r>
    <x v="4"/>
    <x v="20"/>
    <n v="5.6603773584905657"/>
    <x v="5"/>
    <x v="3"/>
  </r>
  <r>
    <x v="4"/>
    <x v="21"/>
    <n v="28.930817610062892"/>
    <x v="5"/>
    <x v="3"/>
  </r>
  <r>
    <x v="4"/>
    <x v="22"/>
    <n v="21.383647798742139"/>
    <x v="5"/>
    <x v="3"/>
  </r>
  <r>
    <x v="4"/>
    <x v="23"/>
    <n v="23.270440251572328"/>
    <x v="5"/>
    <x v="3"/>
  </r>
  <r>
    <x v="4"/>
    <x v="24"/>
    <n v="1.2578616352201257"/>
    <x v="5"/>
    <x v="3"/>
  </r>
  <r>
    <x v="4"/>
    <x v="25"/>
    <n v="2.5157232704402515"/>
    <x v="5"/>
    <x v="3"/>
  </r>
  <r>
    <x v="4"/>
    <x v="26"/>
    <n v="16.981132075471699"/>
    <x v="5"/>
    <x v="3"/>
  </r>
  <r>
    <x v="4"/>
    <x v="27"/>
    <n v="0"/>
    <x v="5"/>
    <x v="3"/>
  </r>
  <r>
    <x v="4"/>
    <x v="28"/>
    <n v="0"/>
    <x v="5"/>
    <x v="3"/>
  </r>
  <r>
    <x v="5"/>
    <x v="20"/>
    <n v="8.1761006289308185"/>
    <x v="5"/>
    <x v="3"/>
  </r>
  <r>
    <x v="5"/>
    <x v="21"/>
    <n v="11.320754716981131"/>
    <x v="5"/>
    <x v="3"/>
  </r>
  <r>
    <x v="5"/>
    <x v="22"/>
    <n v="8.8050314465408803"/>
    <x v="5"/>
    <x v="3"/>
  </r>
  <r>
    <x v="5"/>
    <x v="23"/>
    <n v="5.0314465408805029"/>
    <x v="5"/>
    <x v="3"/>
  </r>
  <r>
    <x v="5"/>
    <x v="24"/>
    <n v="2.5157232704402515"/>
    <x v="5"/>
    <x v="3"/>
  </r>
  <r>
    <x v="5"/>
    <x v="25"/>
    <n v="1.8867924528301887"/>
    <x v="5"/>
    <x v="3"/>
  </r>
  <r>
    <x v="5"/>
    <x v="26"/>
    <n v="16.981132075471699"/>
    <x v="5"/>
    <x v="3"/>
  </r>
  <r>
    <x v="5"/>
    <x v="27"/>
    <n v="0"/>
    <x v="5"/>
    <x v="3"/>
  </r>
  <r>
    <x v="5"/>
    <x v="28"/>
    <n v="0"/>
    <x v="5"/>
    <x v="3"/>
  </r>
  <r>
    <x v="5"/>
    <x v="4"/>
    <n v="45.283018867924525"/>
    <x v="5"/>
    <x v="3"/>
  </r>
  <r>
    <x v="6"/>
    <x v="33"/>
    <n v="0"/>
    <x v="5"/>
    <x v="3"/>
  </r>
  <r>
    <x v="6"/>
    <x v="34"/>
    <n v="72.327044025157235"/>
    <x v="5"/>
    <x v="3"/>
  </r>
  <r>
    <x v="6"/>
    <x v="35"/>
    <n v="22.012578616352201"/>
    <x v="5"/>
    <x v="3"/>
  </r>
  <r>
    <x v="6"/>
    <x v="36"/>
    <n v="5.6603773584905657"/>
    <x v="5"/>
    <x v="3"/>
  </r>
  <r>
    <x v="6"/>
    <x v="4"/>
    <n v="0"/>
    <x v="5"/>
    <x v="3"/>
  </r>
  <r>
    <x v="6"/>
    <x v="37"/>
    <n v="9.8113207547169825"/>
    <x v="5"/>
    <x v="3"/>
  </r>
  <r>
    <x v="7"/>
    <x v="38"/>
    <n v="40.251572327044023"/>
    <x v="5"/>
    <x v="3"/>
  </r>
  <r>
    <x v="7"/>
    <x v="39"/>
    <n v="15.723270440251572"/>
    <x v="5"/>
    <x v="3"/>
  </r>
  <r>
    <x v="7"/>
    <x v="40"/>
    <n v="18.867924528301888"/>
    <x v="5"/>
    <x v="3"/>
  </r>
  <r>
    <x v="7"/>
    <x v="41"/>
    <n v="24.528301886792452"/>
    <x v="5"/>
    <x v="3"/>
  </r>
  <r>
    <x v="7"/>
    <x v="4"/>
    <n v="0.62893081761006286"/>
    <x v="5"/>
    <x v="3"/>
  </r>
  <r>
    <x v="7"/>
    <x v="42"/>
    <n v="3.0189873417721516"/>
    <x v="5"/>
    <x v="3"/>
  </r>
  <r>
    <x v="8"/>
    <x v="43"/>
    <n v="40.251572327044023"/>
    <x v="5"/>
    <x v="3"/>
  </r>
  <r>
    <x v="8"/>
    <x v="44"/>
    <n v="59.119496855345915"/>
    <x v="5"/>
    <x v="3"/>
  </r>
  <r>
    <x v="8"/>
    <x v="4"/>
    <n v="0.62893081761006286"/>
    <x v="5"/>
    <x v="3"/>
  </r>
  <r>
    <x v="9"/>
    <x v="45"/>
    <n v="6.2893081761006293"/>
    <x v="5"/>
    <x v="3"/>
  </r>
  <r>
    <x v="9"/>
    <x v="46"/>
    <n v="1.8867924528301887"/>
    <x v="5"/>
    <x v="3"/>
  </r>
  <r>
    <x v="9"/>
    <x v="47"/>
    <n v="19.49685534591195"/>
    <x v="5"/>
    <x v="3"/>
  </r>
  <r>
    <x v="9"/>
    <x v="48"/>
    <n v="4.4025157232704402"/>
    <x v="5"/>
    <x v="3"/>
  </r>
  <r>
    <x v="9"/>
    <x v="49"/>
    <n v="4.4025157232704402"/>
    <x v="5"/>
    <x v="3"/>
  </r>
  <r>
    <x v="9"/>
    <x v="50"/>
    <n v="3.1446540880503147"/>
    <x v="5"/>
    <x v="3"/>
  </r>
  <r>
    <x v="9"/>
    <x v="51"/>
    <n v="2.5157232704402515"/>
    <x v="5"/>
    <x v="3"/>
  </r>
  <r>
    <x v="9"/>
    <x v="52"/>
    <n v="1.8867924528301887"/>
    <x v="5"/>
    <x v="3"/>
  </r>
  <r>
    <x v="9"/>
    <x v="53"/>
    <n v="1.8867924528301887"/>
    <x v="5"/>
    <x v="3"/>
  </r>
  <r>
    <x v="9"/>
    <x v="54"/>
    <n v="6.9182389937106921"/>
    <x v="5"/>
    <x v="3"/>
  </r>
  <r>
    <x v="9"/>
    <x v="4"/>
    <n v="47.169811320754718"/>
    <x v="5"/>
    <x v="3"/>
  </r>
  <r>
    <x v="9"/>
    <x v="55"/>
    <n v="4.054563492063493"/>
    <x v="5"/>
    <x v="3"/>
  </r>
  <r>
    <x v="4"/>
    <x v="20"/>
    <n v="12.962962962962964"/>
    <x v="6"/>
    <x v="3"/>
  </r>
  <r>
    <x v="4"/>
    <x v="21"/>
    <n v="35.185185185185183"/>
    <x v="6"/>
    <x v="3"/>
  </r>
  <r>
    <x v="4"/>
    <x v="22"/>
    <n v="29.62962962962963"/>
    <x v="6"/>
    <x v="3"/>
  </r>
  <r>
    <x v="4"/>
    <x v="23"/>
    <n v="2.7777777777777777"/>
    <x v="6"/>
    <x v="3"/>
  </r>
  <r>
    <x v="4"/>
    <x v="24"/>
    <n v="3.7037037037037037"/>
    <x v="6"/>
    <x v="3"/>
  </r>
  <r>
    <x v="4"/>
    <x v="25"/>
    <n v="0"/>
    <x v="6"/>
    <x v="3"/>
  </r>
  <r>
    <x v="4"/>
    <x v="26"/>
    <n v="15.74074074074074"/>
    <x v="6"/>
    <x v="3"/>
  </r>
  <r>
    <x v="4"/>
    <x v="27"/>
    <n v="0"/>
    <x v="6"/>
    <x v="3"/>
  </r>
  <r>
    <x v="4"/>
    <x v="28"/>
    <n v="0"/>
    <x v="6"/>
    <x v="3"/>
  </r>
  <r>
    <x v="5"/>
    <x v="20"/>
    <n v="12.962962962962964"/>
    <x v="6"/>
    <x v="3"/>
  </r>
  <r>
    <x v="5"/>
    <x v="21"/>
    <n v="12.962962962962964"/>
    <x v="6"/>
    <x v="3"/>
  </r>
  <r>
    <x v="5"/>
    <x v="22"/>
    <n v="12.962962962962964"/>
    <x v="6"/>
    <x v="3"/>
  </r>
  <r>
    <x v="5"/>
    <x v="23"/>
    <n v="3.7037037037037037"/>
    <x v="6"/>
    <x v="3"/>
  </r>
  <r>
    <x v="5"/>
    <x v="24"/>
    <n v="2.7777777777777777"/>
    <x v="6"/>
    <x v="3"/>
  </r>
  <r>
    <x v="5"/>
    <x v="25"/>
    <n v="0.92592592592592593"/>
    <x v="6"/>
    <x v="3"/>
  </r>
  <r>
    <x v="5"/>
    <x v="26"/>
    <n v="14.814814814814815"/>
    <x v="6"/>
    <x v="3"/>
  </r>
  <r>
    <x v="5"/>
    <x v="27"/>
    <n v="0"/>
    <x v="6"/>
    <x v="3"/>
  </r>
  <r>
    <x v="5"/>
    <x v="28"/>
    <n v="0"/>
    <x v="6"/>
    <x v="3"/>
  </r>
  <r>
    <x v="5"/>
    <x v="4"/>
    <n v="38.888888888888886"/>
    <x v="6"/>
    <x v="3"/>
  </r>
  <r>
    <x v="6"/>
    <x v="33"/>
    <n v="0.92592592592592593"/>
    <x v="6"/>
    <x v="3"/>
  </r>
  <r>
    <x v="6"/>
    <x v="34"/>
    <n v="60.185185185185183"/>
    <x v="6"/>
    <x v="3"/>
  </r>
  <r>
    <x v="6"/>
    <x v="35"/>
    <n v="27.777777777777779"/>
    <x v="6"/>
    <x v="3"/>
  </r>
  <r>
    <x v="6"/>
    <x v="36"/>
    <n v="11.111111111111111"/>
    <x v="6"/>
    <x v="3"/>
  </r>
  <r>
    <x v="6"/>
    <x v="4"/>
    <n v="0"/>
    <x v="6"/>
    <x v="3"/>
  </r>
  <r>
    <x v="6"/>
    <x v="37"/>
    <n v="13.203703703703699"/>
    <x v="6"/>
    <x v="3"/>
  </r>
  <r>
    <x v="7"/>
    <x v="38"/>
    <n v="34.25925925925926"/>
    <x v="6"/>
    <x v="3"/>
  </r>
  <r>
    <x v="7"/>
    <x v="39"/>
    <n v="18.518518518518519"/>
    <x v="6"/>
    <x v="3"/>
  </r>
  <r>
    <x v="7"/>
    <x v="40"/>
    <n v="17.592592592592592"/>
    <x v="6"/>
    <x v="3"/>
  </r>
  <r>
    <x v="7"/>
    <x v="41"/>
    <n v="29.62962962962963"/>
    <x v="6"/>
    <x v="3"/>
  </r>
  <r>
    <x v="7"/>
    <x v="4"/>
    <n v="0"/>
    <x v="6"/>
    <x v="3"/>
  </r>
  <r>
    <x v="7"/>
    <x v="42"/>
    <n v="3.6666666666666661"/>
    <x v="6"/>
    <x v="3"/>
  </r>
  <r>
    <x v="8"/>
    <x v="43"/>
    <n v="34.25925925925926"/>
    <x v="6"/>
    <x v="3"/>
  </r>
  <r>
    <x v="8"/>
    <x v="44"/>
    <n v="65.740740740740748"/>
    <x v="6"/>
    <x v="3"/>
  </r>
  <r>
    <x v="8"/>
    <x v="4"/>
    <n v="0"/>
    <x v="6"/>
    <x v="3"/>
  </r>
  <r>
    <x v="9"/>
    <x v="45"/>
    <n v="2.7777777777777777"/>
    <x v="6"/>
    <x v="3"/>
  </r>
  <r>
    <x v="9"/>
    <x v="46"/>
    <n v="2.7777777777777777"/>
    <x v="6"/>
    <x v="3"/>
  </r>
  <r>
    <x v="9"/>
    <x v="47"/>
    <n v="21.296296296296298"/>
    <x v="6"/>
    <x v="3"/>
  </r>
  <r>
    <x v="9"/>
    <x v="48"/>
    <n v="4.6296296296296298"/>
    <x v="6"/>
    <x v="3"/>
  </r>
  <r>
    <x v="9"/>
    <x v="49"/>
    <n v="5.5555555555555554"/>
    <x v="6"/>
    <x v="3"/>
  </r>
  <r>
    <x v="9"/>
    <x v="50"/>
    <n v="3.7037037037037037"/>
    <x v="6"/>
    <x v="3"/>
  </r>
  <r>
    <x v="9"/>
    <x v="51"/>
    <n v="2.7777777777777777"/>
    <x v="6"/>
    <x v="3"/>
  </r>
  <r>
    <x v="9"/>
    <x v="52"/>
    <n v="2.7777777777777777"/>
    <x v="6"/>
    <x v="3"/>
  </r>
  <r>
    <x v="9"/>
    <x v="53"/>
    <n v="4.6296296296296298"/>
    <x v="6"/>
    <x v="3"/>
  </r>
  <r>
    <x v="9"/>
    <x v="54"/>
    <n v="5.5555555555555554"/>
    <x v="6"/>
    <x v="3"/>
  </r>
  <r>
    <x v="9"/>
    <x v="4"/>
    <n v="43.518518518518519"/>
    <x v="6"/>
    <x v="3"/>
  </r>
  <r>
    <x v="9"/>
    <x v="55"/>
    <n v="4.2650273224043724"/>
    <x v="6"/>
    <x v="3"/>
  </r>
  <r>
    <x v="4"/>
    <x v="20"/>
    <n v="9.6045197740112993"/>
    <x v="7"/>
    <x v="3"/>
  </r>
  <r>
    <x v="4"/>
    <x v="21"/>
    <n v="37.853107344632768"/>
    <x v="7"/>
    <x v="3"/>
  </r>
  <r>
    <x v="4"/>
    <x v="22"/>
    <n v="27.118644067796609"/>
    <x v="7"/>
    <x v="3"/>
  </r>
  <r>
    <x v="4"/>
    <x v="23"/>
    <n v="8.4745762711864412"/>
    <x v="7"/>
    <x v="3"/>
  </r>
  <r>
    <x v="4"/>
    <x v="24"/>
    <n v="1.1299435028248588"/>
    <x v="7"/>
    <x v="3"/>
  </r>
  <r>
    <x v="4"/>
    <x v="25"/>
    <n v="0.56497175141242939"/>
    <x v="7"/>
    <x v="3"/>
  </r>
  <r>
    <x v="4"/>
    <x v="26"/>
    <n v="15.254237288135593"/>
    <x v="7"/>
    <x v="3"/>
  </r>
  <r>
    <x v="4"/>
    <x v="27"/>
    <n v="0"/>
    <x v="7"/>
    <x v="3"/>
  </r>
  <r>
    <x v="4"/>
    <x v="28"/>
    <n v="0"/>
    <x v="7"/>
    <x v="3"/>
  </r>
  <r>
    <x v="5"/>
    <x v="20"/>
    <n v="12.994350282485875"/>
    <x v="7"/>
    <x v="3"/>
  </r>
  <r>
    <x v="5"/>
    <x v="21"/>
    <n v="20.903954802259886"/>
    <x v="7"/>
    <x v="3"/>
  </r>
  <r>
    <x v="5"/>
    <x v="22"/>
    <n v="7.9096045197740112"/>
    <x v="7"/>
    <x v="3"/>
  </r>
  <r>
    <x v="5"/>
    <x v="23"/>
    <n v="2.8248587570621471"/>
    <x v="7"/>
    <x v="3"/>
  </r>
  <r>
    <x v="5"/>
    <x v="24"/>
    <n v="1.1299435028248588"/>
    <x v="7"/>
    <x v="3"/>
  </r>
  <r>
    <x v="5"/>
    <x v="25"/>
    <n v="0.56497175141242939"/>
    <x v="7"/>
    <x v="3"/>
  </r>
  <r>
    <x v="5"/>
    <x v="26"/>
    <n v="10.734463276836157"/>
    <x v="7"/>
    <x v="3"/>
  </r>
  <r>
    <x v="5"/>
    <x v="27"/>
    <n v="0"/>
    <x v="7"/>
    <x v="3"/>
  </r>
  <r>
    <x v="5"/>
    <x v="28"/>
    <n v="0.56497175141242939"/>
    <x v="7"/>
    <x v="3"/>
  </r>
  <r>
    <x v="5"/>
    <x v="4"/>
    <n v="42.372881355932201"/>
    <x v="7"/>
    <x v="3"/>
  </r>
  <r>
    <x v="6"/>
    <x v="33"/>
    <n v="1.1299435028248588"/>
    <x v="7"/>
    <x v="3"/>
  </r>
  <r>
    <x v="6"/>
    <x v="34"/>
    <n v="77.401129943502823"/>
    <x v="7"/>
    <x v="3"/>
  </r>
  <r>
    <x v="6"/>
    <x v="35"/>
    <n v="19.209039548022599"/>
    <x v="7"/>
    <x v="3"/>
  </r>
  <r>
    <x v="6"/>
    <x v="36"/>
    <n v="2.2598870056497176"/>
    <x v="7"/>
    <x v="3"/>
  </r>
  <r>
    <x v="6"/>
    <x v="4"/>
    <n v="0"/>
    <x v="7"/>
    <x v="3"/>
  </r>
  <r>
    <x v="6"/>
    <x v="37"/>
    <n v="8.6384180790960503"/>
    <x v="7"/>
    <x v="3"/>
  </r>
  <r>
    <x v="7"/>
    <x v="38"/>
    <n v="38.983050847457626"/>
    <x v="7"/>
    <x v="3"/>
  </r>
  <r>
    <x v="7"/>
    <x v="39"/>
    <n v="20.903954802259886"/>
    <x v="7"/>
    <x v="3"/>
  </r>
  <r>
    <x v="7"/>
    <x v="40"/>
    <n v="16.384180790960453"/>
    <x v="7"/>
    <x v="3"/>
  </r>
  <r>
    <x v="7"/>
    <x v="41"/>
    <n v="23.163841807909606"/>
    <x v="7"/>
    <x v="3"/>
  </r>
  <r>
    <x v="7"/>
    <x v="4"/>
    <n v="0.56497175141242939"/>
    <x v="7"/>
    <x v="3"/>
  </r>
  <r>
    <x v="7"/>
    <x v="42"/>
    <n v="2.9090909090909074"/>
    <x v="7"/>
    <x v="3"/>
  </r>
  <r>
    <x v="8"/>
    <x v="43"/>
    <n v="38.983050847457626"/>
    <x v="7"/>
    <x v="3"/>
  </r>
  <r>
    <x v="8"/>
    <x v="44"/>
    <n v="60.451977401129945"/>
    <x v="7"/>
    <x v="3"/>
  </r>
  <r>
    <x v="8"/>
    <x v="4"/>
    <n v="0.56497175141242939"/>
    <x v="7"/>
    <x v="3"/>
  </r>
  <r>
    <x v="9"/>
    <x v="45"/>
    <n v="3.3898305084745761"/>
    <x v="7"/>
    <x v="3"/>
  </r>
  <r>
    <x v="9"/>
    <x v="46"/>
    <n v="1.6949152542372881"/>
    <x v="7"/>
    <x v="3"/>
  </r>
  <r>
    <x v="9"/>
    <x v="47"/>
    <n v="12.429378531073446"/>
    <x v="7"/>
    <x v="3"/>
  </r>
  <r>
    <x v="9"/>
    <x v="48"/>
    <n v="6.2146892655367232"/>
    <x v="7"/>
    <x v="3"/>
  </r>
  <r>
    <x v="9"/>
    <x v="49"/>
    <n v="3.9548022598870056"/>
    <x v="7"/>
    <x v="3"/>
  </r>
  <r>
    <x v="9"/>
    <x v="50"/>
    <n v="2.8248587570621471"/>
    <x v="7"/>
    <x v="3"/>
  </r>
  <r>
    <x v="9"/>
    <x v="51"/>
    <n v="1.1299435028248588"/>
    <x v="7"/>
    <x v="3"/>
  </r>
  <r>
    <x v="9"/>
    <x v="52"/>
    <n v="3.3898305084745761"/>
    <x v="7"/>
    <x v="3"/>
  </r>
  <r>
    <x v="9"/>
    <x v="53"/>
    <n v="6.2146892655367232"/>
    <x v="7"/>
    <x v="3"/>
  </r>
  <r>
    <x v="9"/>
    <x v="54"/>
    <n v="11.299435028248588"/>
    <x v="7"/>
    <x v="3"/>
  </r>
  <r>
    <x v="9"/>
    <x v="4"/>
    <n v="47.457627118644069"/>
    <x v="7"/>
    <x v="3"/>
  </r>
  <r>
    <x v="9"/>
    <x v="55"/>
    <n v="6.3503584229390677"/>
    <x v="7"/>
    <x v="3"/>
  </r>
  <r>
    <x v="4"/>
    <x v="20"/>
    <n v="11.486486486486486"/>
    <x v="8"/>
    <x v="3"/>
  </r>
  <r>
    <x v="4"/>
    <x v="21"/>
    <n v="39.189189189189186"/>
    <x v="8"/>
    <x v="3"/>
  </r>
  <r>
    <x v="4"/>
    <x v="22"/>
    <n v="18.918918918918919"/>
    <x v="8"/>
    <x v="3"/>
  </r>
  <r>
    <x v="4"/>
    <x v="23"/>
    <n v="12.162162162162161"/>
    <x v="8"/>
    <x v="3"/>
  </r>
  <r>
    <x v="4"/>
    <x v="24"/>
    <n v="10.135135135135135"/>
    <x v="8"/>
    <x v="3"/>
  </r>
  <r>
    <x v="4"/>
    <x v="25"/>
    <n v="0"/>
    <x v="8"/>
    <x v="3"/>
  </r>
  <r>
    <x v="4"/>
    <x v="26"/>
    <n v="8.1081081081081088"/>
    <x v="8"/>
    <x v="3"/>
  </r>
  <r>
    <x v="4"/>
    <x v="27"/>
    <n v="0"/>
    <x v="8"/>
    <x v="3"/>
  </r>
  <r>
    <x v="4"/>
    <x v="28"/>
    <n v="0"/>
    <x v="8"/>
    <x v="3"/>
  </r>
  <r>
    <x v="5"/>
    <x v="20"/>
    <n v="8.1081081081081088"/>
    <x v="8"/>
    <x v="3"/>
  </r>
  <r>
    <x v="5"/>
    <x v="21"/>
    <n v="16.216216216216218"/>
    <x v="8"/>
    <x v="3"/>
  </r>
  <r>
    <x v="5"/>
    <x v="22"/>
    <n v="11.486486486486486"/>
    <x v="8"/>
    <x v="3"/>
  </r>
  <r>
    <x v="5"/>
    <x v="23"/>
    <n v="4.0540540540540544"/>
    <x v="8"/>
    <x v="3"/>
  </r>
  <r>
    <x v="5"/>
    <x v="24"/>
    <n v="2.7027027027027026"/>
    <x v="8"/>
    <x v="3"/>
  </r>
  <r>
    <x v="5"/>
    <x v="25"/>
    <n v="0"/>
    <x v="8"/>
    <x v="3"/>
  </r>
  <r>
    <x v="5"/>
    <x v="26"/>
    <n v="8.7837837837837842"/>
    <x v="8"/>
    <x v="3"/>
  </r>
  <r>
    <x v="5"/>
    <x v="27"/>
    <n v="0.67567567567567566"/>
    <x v="8"/>
    <x v="3"/>
  </r>
  <r>
    <x v="5"/>
    <x v="28"/>
    <n v="0.67567567567567566"/>
    <x v="8"/>
    <x v="3"/>
  </r>
  <r>
    <x v="5"/>
    <x v="4"/>
    <n v="47.297297297297298"/>
    <x v="8"/>
    <x v="3"/>
  </r>
  <r>
    <x v="6"/>
    <x v="33"/>
    <n v="0.67567567567567566"/>
    <x v="8"/>
    <x v="3"/>
  </r>
  <r>
    <x v="6"/>
    <x v="34"/>
    <n v="77.702702702702709"/>
    <x v="8"/>
    <x v="3"/>
  </r>
  <r>
    <x v="6"/>
    <x v="35"/>
    <n v="18.243243243243242"/>
    <x v="8"/>
    <x v="3"/>
  </r>
  <r>
    <x v="6"/>
    <x v="36"/>
    <n v="3.3783783783783785"/>
    <x v="8"/>
    <x v="3"/>
  </r>
  <r>
    <x v="6"/>
    <x v="4"/>
    <n v="0"/>
    <x v="8"/>
    <x v="3"/>
  </r>
  <r>
    <x v="6"/>
    <x v="37"/>
    <n v="8.9729729729729719"/>
    <x v="8"/>
    <x v="3"/>
  </r>
  <r>
    <x v="7"/>
    <x v="38"/>
    <n v="39.864864864864863"/>
    <x v="8"/>
    <x v="3"/>
  </r>
  <r>
    <x v="7"/>
    <x v="39"/>
    <n v="20.27027027027027"/>
    <x v="8"/>
    <x v="3"/>
  </r>
  <r>
    <x v="7"/>
    <x v="40"/>
    <n v="14.864864864864865"/>
    <x v="8"/>
    <x v="3"/>
  </r>
  <r>
    <x v="7"/>
    <x v="41"/>
    <n v="25"/>
    <x v="8"/>
    <x v="3"/>
  </r>
  <r>
    <x v="7"/>
    <x v="4"/>
    <n v="0"/>
    <x v="8"/>
    <x v="3"/>
  </r>
  <r>
    <x v="7"/>
    <x v="42"/>
    <n v="2.5135135135135118"/>
    <x v="8"/>
    <x v="3"/>
  </r>
  <r>
    <x v="8"/>
    <x v="43"/>
    <n v="39.864864864864863"/>
    <x v="8"/>
    <x v="3"/>
  </r>
  <r>
    <x v="8"/>
    <x v="44"/>
    <n v="60.135135135135137"/>
    <x v="8"/>
    <x v="3"/>
  </r>
  <r>
    <x v="8"/>
    <x v="4"/>
    <n v="0"/>
    <x v="8"/>
    <x v="3"/>
  </r>
  <r>
    <x v="9"/>
    <x v="45"/>
    <n v="2.7027027027027026"/>
    <x v="8"/>
    <x v="3"/>
  </r>
  <r>
    <x v="9"/>
    <x v="46"/>
    <n v="3.3783783783783785"/>
    <x v="8"/>
    <x v="3"/>
  </r>
  <r>
    <x v="9"/>
    <x v="47"/>
    <n v="14.864864864864865"/>
    <x v="8"/>
    <x v="3"/>
  </r>
  <r>
    <x v="9"/>
    <x v="48"/>
    <n v="6.0810810810810807"/>
    <x v="8"/>
    <x v="3"/>
  </r>
  <r>
    <x v="9"/>
    <x v="49"/>
    <n v="2.0270270270270272"/>
    <x v="8"/>
    <x v="3"/>
  </r>
  <r>
    <x v="9"/>
    <x v="50"/>
    <n v="2.0270270270270272"/>
    <x v="8"/>
    <x v="3"/>
  </r>
  <r>
    <x v="9"/>
    <x v="51"/>
    <n v="2.0270270270270272"/>
    <x v="8"/>
    <x v="3"/>
  </r>
  <r>
    <x v="9"/>
    <x v="52"/>
    <n v="1.3513513513513513"/>
    <x v="8"/>
    <x v="3"/>
  </r>
  <r>
    <x v="9"/>
    <x v="53"/>
    <n v="5.4054054054054053"/>
    <x v="8"/>
    <x v="3"/>
  </r>
  <r>
    <x v="9"/>
    <x v="54"/>
    <n v="8.1081081081081088"/>
    <x v="8"/>
    <x v="3"/>
  </r>
  <r>
    <x v="9"/>
    <x v="4"/>
    <n v="52.027027027027025"/>
    <x v="8"/>
    <x v="3"/>
  </r>
  <r>
    <x v="9"/>
    <x v="55"/>
    <n v="5.6232394366197207"/>
    <x v="8"/>
    <x v="3"/>
  </r>
  <r>
    <x v="4"/>
    <x v="20"/>
    <n v="10.650887573964496"/>
    <x v="9"/>
    <x v="3"/>
  </r>
  <r>
    <x v="4"/>
    <x v="21"/>
    <n v="27.218934911242602"/>
    <x v="9"/>
    <x v="3"/>
  </r>
  <r>
    <x v="4"/>
    <x v="22"/>
    <n v="46.745562130177518"/>
    <x v="9"/>
    <x v="3"/>
  </r>
  <r>
    <x v="4"/>
    <x v="23"/>
    <n v="2.3668639053254439"/>
    <x v="9"/>
    <x v="3"/>
  </r>
  <r>
    <x v="4"/>
    <x v="24"/>
    <n v="9.4674556213017755"/>
    <x v="9"/>
    <x v="3"/>
  </r>
  <r>
    <x v="4"/>
    <x v="25"/>
    <n v="1.1834319526627219"/>
    <x v="9"/>
    <x v="3"/>
  </r>
  <r>
    <x v="4"/>
    <x v="26"/>
    <n v="2.3668639053254439"/>
    <x v="9"/>
    <x v="3"/>
  </r>
  <r>
    <x v="4"/>
    <x v="27"/>
    <n v="0"/>
    <x v="9"/>
    <x v="3"/>
  </r>
  <r>
    <x v="4"/>
    <x v="28"/>
    <n v="0"/>
    <x v="9"/>
    <x v="3"/>
  </r>
  <r>
    <x v="5"/>
    <x v="20"/>
    <n v="6.5088757396449708"/>
    <x v="9"/>
    <x v="3"/>
  </r>
  <r>
    <x v="5"/>
    <x v="21"/>
    <n v="13.017751479289942"/>
    <x v="9"/>
    <x v="3"/>
  </r>
  <r>
    <x v="5"/>
    <x v="22"/>
    <n v="18.934911242603551"/>
    <x v="9"/>
    <x v="3"/>
  </r>
  <r>
    <x v="5"/>
    <x v="23"/>
    <n v="1.1834319526627219"/>
    <x v="9"/>
    <x v="3"/>
  </r>
  <r>
    <x v="5"/>
    <x v="24"/>
    <n v="3.5502958579881656"/>
    <x v="9"/>
    <x v="3"/>
  </r>
  <r>
    <x v="5"/>
    <x v="25"/>
    <n v="1.7751479289940828"/>
    <x v="9"/>
    <x v="3"/>
  </r>
  <r>
    <x v="5"/>
    <x v="26"/>
    <n v="2.3668639053254439"/>
    <x v="9"/>
    <x v="3"/>
  </r>
  <r>
    <x v="5"/>
    <x v="27"/>
    <n v="0.59171597633136097"/>
    <x v="9"/>
    <x v="3"/>
  </r>
  <r>
    <x v="5"/>
    <x v="28"/>
    <n v="0"/>
    <x v="9"/>
    <x v="3"/>
  </r>
  <r>
    <x v="5"/>
    <x v="4"/>
    <n v="52.071005917159766"/>
    <x v="9"/>
    <x v="3"/>
  </r>
  <r>
    <x v="6"/>
    <x v="33"/>
    <n v="1.1834319526627219"/>
    <x v="9"/>
    <x v="3"/>
  </r>
  <r>
    <x v="6"/>
    <x v="34"/>
    <n v="53.254437869822482"/>
    <x v="9"/>
    <x v="3"/>
  </r>
  <r>
    <x v="6"/>
    <x v="35"/>
    <n v="37.869822485207102"/>
    <x v="9"/>
    <x v="3"/>
  </r>
  <r>
    <x v="6"/>
    <x v="36"/>
    <n v="7.6923076923076925"/>
    <x v="9"/>
    <x v="3"/>
  </r>
  <r>
    <x v="6"/>
    <x v="4"/>
    <n v="0"/>
    <x v="9"/>
    <x v="3"/>
  </r>
  <r>
    <x v="6"/>
    <x v="37"/>
    <n v="10.414201183431956"/>
    <x v="9"/>
    <x v="3"/>
  </r>
  <r>
    <x v="7"/>
    <x v="38"/>
    <n v="47.337278106508876"/>
    <x v="9"/>
    <x v="3"/>
  </r>
  <r>
    <x v="7"/>
    <x v="39"/>
    <n v="14.201183431952662"/>
    <x v="9"/>
    <x v="3"/>
  </r>
  <r>
    <x v="7"/>
    <x v="40"/>
    <n v="14.792899408284024"/>
    <x v="9"/>
    <x v="3"/>
  </r>
  <r>
    <x v="7"/>
    <x v="41"/>
    <n v="23.668639053254438"/>
    <x v="9"/>
    <x v="3"/>
  </r>
  <r>
    <x v="7"/>
    <x v="4"/>
    <n v="0"/>
    <x v="9"/>
    <x v="3"/>
  </r>
  <r>
    <x v="7"/>
    <x v="42"/>
    <n v="3.248520710059172"/>
    <x v="9"/>
    <x v="3"/>
  </r>
  <r>
    <x v="8"/>
    <x v="43"/>
    <n v="47.337278106508876"/>
    <x v="9"/>
    <x v="3"/>
  </r>
  <r>
    <x v="8"/>
    <x v="44"/>
    <n v="52.662721893491124"/>
    <x v="9"/>
    <x v="3"/>
  </r>
  <r>
    <x v="8"/>
    <x v="4"/>
    <n v="0"/>
    <x v="9"/>
    <x v="3"/>
  </r>
  <r>
    <x v="9"/>
    <x v="45"/>
    <n v="5.9171597633136095"/>
    <x v="9"/>
    <x v="3"/>
  </r>
  <r>
    <x v="9"/>
    <x v="46"/>
    <n v="4.7337278106508878"/>
    <x v="9"/>
    <x v="3"/>
  </r>
  <r>
    <x v="9"/>
    <x v="47"/>
    <n v="13.609467455621301"/>
    <x v="9"/>
    <x v="3"/>
  </r>
  <r>
    <x v="9"/>
    <x v="48"/>
    <n v="4.7337278106508878"/>
    <x v="9"/>
    <x v="3"/>
  </r>
  <r>
    <x v="9"/>
    <x v="49"/>
    <n v="4.1420118343195265"/>
    <x v="9"/>
    <x v="3"/>
  </r>
  <r>
    <x v="9"/>
    <x v="50"/>
    <n v="0.59171597633136097"/>
    <x v="9"/>
    <x v="3"/>
  </r>
  <r>
    <x v="9"/>
    <x v="51"/>
    <n v="3.5502958579881656"/>
    <x v="9"/>
    <x v="3"/>
  </r>
  <r>
    <x v="9"/>
    <x v="52"/>
    <n v="2.9585798816568047"/>
    <x v="9"/>
    <x v="3"/>
  </r>
  <r>
    <x v="9"/>
    <x v="53"/>
    <n v="2.9585798816568047"/>
    <x v="9"/>
    <x v="3"/>
  </r>
  <r>
    <x v="9"/>
    <x v="54"/>
    <n v="4.7337278106508878"/>
    <x v="9"/>
    <x v="3"/>
  </r>
  <r>
    <x v="9"/>
    <x v="4"/>
    <n v="52.071005917159766"/>
    <x v="9"/>
    <x v="3"/>
  </r>
  <r>
    <x v="9"/>
    <x v="55"/>
    <n v="3.8765432098765422"/>
    <x v="9"/>
    <x v="3"/>
  </r>
  <r>
    <x v="4"/>
    <x v="20"/>
    <n v="3.053435114503817"/>
    <x v="10"/>
    <x v="3"/>
  </r>
  <r>
    <x v="4"/>
    <x v="21"/>
    <n v="9.9236641221374047"/>
    <x v="10"/>
    <x v="3"/>
  </r>
  <r>
    <x v="4"/>
    <x v="22"/>
    <n v="29.007633587786259"/>
    <x v="10"/>
    <x v="3"/>
  </r>
  <r>
    <x v="4"/>
    <x v="23"/>
    <n v="6.106870229007634"/>
    <x v="10"/>
    <x v="3"/>
  </r>
  <r>
    <x v="4"/>
    <x v="24"/>
    <n v="35.114503816793892"/>
    <x v="10"/>
    <x v="3"/>
  </r>
  <r>
    <x v="4"/>
    <x v="25"/>
    <n v="5.343511450381679"/>
    <x v="10"/>
    <x v="3"/>
  </r>
  <r>
    <x v="4"/>
    <x v="26"/>
    <n v="10.687022900763358"/>
    <x v="10"/>
    <x v="3"/>
  </r>
  <r>
    <x v="4"/>
    <x v="27"/>
    <n v="0"/>
    <x v="10"/>
    <x v="3"/>
  </r>
  <r>
    <x v="4"/>
    <x v="28"/>
    <n v="0.76335877862595425"/>
    <x v="10"/>
    <x v="3"/>
  </r>
  <r>
    <x v="5"/>
    <x v="20"/>
    <n v="5.343511450381679"/>
    <x v="10"/>
    <x v="3"/>
  </r>
  <r>
    <x v="5"/>
    <x v="21"/>
    <n v="6.106870229007634"/>
    <x v="10"/>
    <x v="3"/>
  </r>
  <r>
    <x v="5"/>
    <x v="22"/>
    <n v="12.977099236641221"/>
    <x v="10"/>
    <x v="3"/>
  </r>
  <r>
    <x v="5"/>
    <x v="23"/>
    <n v="1.5267175572519085"/>
    <x v="10"/>
    <x v="3"/>
  </r>
  <r>
    <x v="5"/>
    <x v="24"/>
    <n v="7.6335877862595423"/>
    <x v="10"/>
    <x v="3"/>
  </r>
  <r>
    <x v="5"/>
    <x v="25"/>
    <n v="3.053435114503817"/>
    <x v="10"/>
    <x v="3"/>
  </r>
  <r>
    <x v="5"/>
    <x v="26"/>
    <n v="3.053435114503817"/>
    <x v="10"/>
    <x v="3"/>
  </r>
  <r>
    <x v="5"/>
    <x v="27"/>
    <n v="0"/>
    <x v="10"/>
    <x v="3"/>
  </r>
  <r>
    <x v="5"/>
    <x v="28"/>
    <n v="0"/>
    <x v="10"/>
    <x v="3"/>
  </r>
  <r>
    <x v="5"/>
    <x v="4"/>
    <n v="60.305343511450381"/>
    <x v="10"/>
    <x v="3"/>
  </r>
  <r>
    <x v="6"/>
    <x v="33"/>
    <n v="0.76335877862595425"/>
    <x v="10"/>
    <x v="3"/>
  </r>
  <r>
    <x v="6"/>
    <x v="34"/>
    <n v="65.648854961832058"/>
    <x v="10"/>
    <x v="3"/>
  </r>
  <r>
    <x v="6"/>
    <x v="35"/>
    <n v="27.480916030534353"/>
    <x v="10"/>
    <x v="3"/>
  </r>
  <r>
    <x v="6"/>
    <x v="36"/>
    <n v="6.106870229007634"/>
    <x v="10"/>
    <x v="3"/>
  </r>
  <r>
    <x v="6"/>
    <x v="4"/>
    <n v="0"/>
    <x v="10"/>
    <x v="3"/>
  </r>
  <r>
    <x v="6"/>
    <x v="37"/>
    <n v="9.7328244274809173"/>
    <x v="10"/>
    <x v="3"/>
  </r>
  <r>
    <x v="7"/>
    <x v="38"/>
    <n v="58.015267175572518"/>
    <x v="10"/>
    <x v="3"/>
  </r>
  <r>
    <x v="7"/>
    <x v="39"/>
    <n v="8.3969465648854964"/>
    <x v="10"/>
    <x v="3"/>
  </r>
  <r>
    <x v="7"/>
    <x v="40"/>
    <n v="5.343511450381679"/>
    <x v="10"/>
    <x v="3"/>
  </r>
  <r>
    <x v="7"/>
    <x v="41"/>
    <n v="27.480916030534353"/>
    <x v="10"/>
    <x v="3"/>
  </r>
  <r>
    <x v="7"/>
    <x v="4"/>
    <n v="0.76335877862595425"/>
    <x v="10"/>
    <x v="3"/>
  </r>
  <r>
    <x v="7"/>
    <x v="42"/>
    <n v="3.3230769230769233"/>
    <x v="10"/>
    <x v="3"/>
  </r>
  <r>
    <x v="8"/>
    <x v="43"/>
    <n v="58.015267175572518"/>
    <x v="10"/>
    <x v="3"/>
  </r>
  <r>
    <x v="8"/>
    <x v="44"/>
    <n v="41.221374045801525"/>
    <x v="10"/>
    <x v="3"/>
  </r>
  <r>
    <x v="8"/>
    <x v="4"/>
    <n v="0.76335877862595425"/>
    <x v="10"/>
    <x v="3"/>
  </r>
  <r>
    <x v="9"/>
    <x v="45"/>
    <n v="3.8167938931297711"/>
    <x v="10"/>
    <x v="3"/>
  </r>
  <r>
    <x v="9"/>
    <x v="46"/>
    <n v="3.8167938931297711"/>
    <x v="10"/>
    <x v="3"/>
  </r>
  <r>
    <x v="9"/>
    <x v="47"/>
    <n v="16.03053435114504"/>
    <x v="10"/>
    <x v="3"/>
  </r>
  <r>
    <x v="9"/>
    <x v="48"/>
    <n v="3.053435114503817"/>
    <x v="10"/>
    <x v="3"/>
  </r>
  <r>
    <x v="9"/>
    <x v="49"/>
    <n v="2.2900763358778624"/>
    <x v="10"/>
    <x v="3"/>
  </r>
  <r>
    <x v="9"/>
    <x v="50"/>
    <n v="2.2900763358778624"/>
    <x v="10"/>
    <x v="3"/>
  </r>
  <r>
    <x v="9"/>
    <x v="51"/>
    <n v="0"/>
    <x v="10"/>
    <x v="3"/>
  </r>
  <r>
    <x v="9"/>
    <x v="52"/>
    <n v="0"/>
    <x v="10"/>
    <x v="3"/>
  </r>
  <r>
    <x v="9"/>
    <x v="53"/>
    <n v="3.053435114503817"/>
    <x v="10"/>
    <x v="3"/>
  </r>
  <r>
    <x v="9"/>
    <x v="54"/>
    <n v="3.053435114503817"/>
    <x v="10"/>
    <x v="3"/>
  </r>
  <r>
    <x v="9"/>
    <x v="4"/>
    <n v="62.595419847328245"/>
    <x v="10"/>
    <x v="3"/>
  </r>
  <r>
    <x v="9"/>
    <x v="55"/>
    <n v="3.0680272108843534"/>
    <x v="10"/>
    <x v="3"/>
  </r>
  <r>
    <x v="4"/>
    <x v="20"/>
    <n v="6.7226890756302522"/>
    <x v="11"/>
    <x v="3"/>
  </r>
  <r>
    <x v="4"/>
    <x v="21"/>
    <n v="26.890756302521009"/>
    <x v="11"/>
    <x v="3"/>
  </r>
  <r>
    <x v="4"/>
    <x v="22"/>
    <n v="44.537815126050418"/>
    <x v="11"/>
    <x v="3"/>
  </r>
  <r>
    <x v="4"/>
    <x v="23"/>
    <n v="0.84033613445378152"/>
    <x v="11"/>
    <x v="3"/>
  </r>
  <r>
    <x v="4"/>
    <x v="24"/>
    <n v="21.008403361344538"/>
    <x v="11"/>
    <x v="3"/>
  </r>
  <r>
    <x v="4"/>
    <x v="25"/>
    <n v="0"/>
    <x v="11"/>
    <x v="3"/>
  </r>
  <r>
    <x v="4"/>
    <x v="26"/>
    <n v="0"/>
    <x v="11"/>
    <x v="3"/>
  </r>
  <r>
    <x v="4"/>
    <x v="27"/>
    <n v="0"/>
    <x v="11"/>
    <x v="3"/>
  </r>
  <r>
    <x v="4"/>
    <x v="28"/>
    <n v="0"/>
    <x v="11"/>
    <x v="3"/>
  </r>
  <r>
    <x v="5"/>
    <x v="20"/>
    <n v="7.5630252100840334"/>
    <x v="11"/>
    <x v="3"/>
  </r>
  <r>
    <x v="5"/>
    <x v="21"/>
    <n v="9.2436974789915958"/>
    <x v="11"/>
    <x v="3"/>
  </r>
  <r>
    <x v="5"/>
    <x v="22"/>
    <n v="26.890756302521009"/>
    <x v="11"/>
    <x v="3"/>
  </r>
  <r>
    <x v="5"/>
    <x v="23"/>
    <n v="1.680672268907563"/>
    <x v="11"/>
    <x v="3"/>
  </r>
  <r>
    <x v="5"/>
    <x v="24"/>
    <n v="13.445378151260504"/>
    <x v="11"/>
    <x v="3"/>
  </r>
  <r>
    <x v="5"/>
    <x v="25"/>
    <n v="2.5210084033613445"/>
    <x v="11"/>
    <x v="3"/>
  </r>
  <r>
    <x v="5"/>
    <x v="26"/>
    <n v="1.680672268907563"/>
    <x v="11"/>
    <x v="3"/>
  </r>
  <r>
    <x v="5"/>
    <x v="27"/>
    <n v="0.84033613445378152"/>
    <x v="11"/>
    <x v="3"/>
  </r>
  <r>
    <x v="5"/>
    <x v="28"/>
    <n v="0"/>
    <x v="11"/>
    <x v="3"/>
  </r>
  <r>
    <x v="5"/>
    <x v="4"/>
    <n v="36.134453781512605"/>
    <x v="11"/>
    <x v="3"/>
  </r>
  <r>
    <x v="6"/>
    <x v="33"/>
    <n v="4.2016806722689077"/>
    <x v="11"/>
    <x v="3"/>
  </r>
  <r>
    <x v="6"/>
    <x v="34"/>
    <n v="63.025210084033617"/>
    <x v="11"/>
    <x v="3"/>
  </r>
  <r>
    <x v="6"/>
    <x v="35"/>
    <n v="27.731092436974791"/>
    <x v="11"/>
    <x v="3"/>
  </r>
  <r>
    <x v="6"/>
    <x v="36"/>
    <n v="5.0420168067226889"/>
    <x v="11"/>
    <x v="3"/>
  </r>
  <r>
    <x v="6"/>
    <x v="4"/>
    <n v="0"/>
    <x v="11"/>
    <x v="3"/>
  </r>
  <r>
    <x v="6"/>
    <x v="37"/>
    <n v="10.865546218487399"/>
    <x v="11"/>
    <x v="3"/>
  </r>
  <r>
    <x v="7"/>
    <x v="38"/>
    <n v="32.773109243697476"/>
    <x v="11"/>
    <x v="3"/>
  </r>
  <r>
    <x v="7"/>
    <x v="39"/>
    <n v="19.327731092436974"/>
    <x v="11"/>
    <x v="3"/>
  </r>
  <r>
    <x v="7"/>
    <x v="40"/>
    <n v="12.605042016806722"/>
    <x v="11"/>
    <x v="3"/>
  </r>
  <r>
    <x v="7"/>
    <x v="41"/>
    <n v="35.294117647058826"/>
    <x v="11"/>
    <x v="3"/>
  </r>
  <r>
    <x v="7"/>
    <x v="4"/>
    <n v="0"/>
    <x v="11"/>
    <x v="3"/>
  </r>
  <r>
    <x v="7"/>
    <x v="42"/>
    <n v="5.5210084033613454"/>
    <x v="11"/>
    <x v="3"/>
  </r>
  <r>
    <x v="8"/>
    <x v="43"/>
    <n v="32.773109243697476"/>
    <x v="11"/>
    <x v="3"/>
  </r>
  <r>
    <x v="8"/>
    <x v="44"/>
    <n v="67.226890756302524"/>
    <x v="11"/>
    <x v="3"/>
  </r>
  <r>
    <x v="8"/>
    <x v="4"/>
    <n v="0"/>
    <x v="11"/>
    <x v="3"/>
  </r>
  <r>
    <x v="9"/>
    <x v="45"/>
    <n v="7.5630252100840334"/>
    <x v="11"/>
    <x v="3"/>
  </r>
  <r>
    <x v="9"/>
    <x v="46"/>
    <n v="8.4033613445378155"/>
    <x v="11"/>
    <x v="3"/>
  </r>
  <r>
    <x v="9"/>
    <x v="47"/>
    <n v="15.966386554621849"/>
    <x v="11"/>
    <x v="3"/>
  </r>
  <r>
    <x v="9"/>
    <x v="48"/>
    <n v="6.7226890756302522"/>
    <x v="11"/>
    <x v="3"/>
  </r>
  <r>
    <x v="9"/>
    <x v="49"/>
    <n v="3.3613445378151261"/>
    <x v="11"/>
    <x v="3"/>
  </r>
  <r>
    <x v="9"/>
    <x v="50"/>
    <n v="3.3613445378151261"/>
    <x v="11"/>
    <x v="3"/>
  </r>
  <r>
    <x v="9"/>
    <x v="51"/>
    <n v="1.680672268907563"/>
    <x v="11"/>
    <x v="3"/>
  </r>
  <r>
    <x v="9"/>
    <x v="52"/>
    <n v="2.5210084033613445"/>
    <x v="11"/>
    <x v="3"/>
  </r>
  <r>
    <x v="9"/>
    <x v="53"/>
    <n v="4.2016806722689077"/>
    <x v="11"/>
    <x v="3"/>
  </r>
  <r>
    <x v="9"/>
    <x v="54"/>
    <n v="5.0420168067226889"/>
    <x v="11"/>
    <x v="3"/>
  </r>
  <r>
    <x v="9"/>
    <x v="4"/>
    <n v="41.176470588235297"/>
    <x v="11"/>
    <x v="3"/>
  </r>
  <r>
    <x v="9"/>
    <x v="55"/>
    <n v="4.0809523809523824"/>
    <x v="11"/>
    <x v="3"/>
  </r>
  <r>
    <x v="4"/>
    <x v="20"/>
    <n v="2.0202020202020203"/>
    <x v="12"/>
    <x v="3"/>
  </r>
  <r>
    <x v="4"/>
    <x v="21"/>
    <n v="40.404040404040401"/>
    <x v="12"/>
    <x v="3"/>
  </r>
  <r>
    <x v="4"/>
    <x v="22"/>
    <n v="37.373737373737377"/>
    <x v="12"/>
    <x v="3"/>
  </r>
  <r>
    <x v="4"/>
    <x v="23"/>
    <n v="5.0505050505050502"/>
    <x v="12"/>
    <x v="3"/>
  </r>
  <r>
    <x v="4"/>
    <x v="24"/>
    <n v="10.1010101010101"/>
    <x v="12"/>
    <x v="3"/>
  </r>
  <r>
    <x v="4"/>
    <x v="25"/>
    <n v="0"/>
    <x v="12"/>
    <x v="3"/>
  </r>
  <r>
    <x v="4"/>
    <x v="26"/>
    <n v="4.0404040404040407"/>
    <x v="12"/>
    <x v="3"/>
  </r>
  <r>
    <x v="4"/>
    <x v="27"/>
    <n v="0"/>
    <x v="12"/>
    <x v="3"/>
  </r>
  <r>
    <x v="4"/>
    <x v="28"/>
    <n v="1.0101010101010102"/>
    <x v="12"/>
    <x v="3"/>
  </r>
  <r>
    <x v="5"/>
    <x v="20"/>
    <n v="3.0303030303030303"/>
    <x v="12"/>
    <x v="3"/>
  </r>
  <r>
    <x v="5"/>
    <x v="21"/>
    <n v="8.0808080808080813"/>
    <x v="12"/>
    <x v="3"/>
  </r>
  <r>
    <x v="5"/>
    <x v="22"/>
    <n v="18.181818181818183"/>
    <x v="12"/>
    <x v="3"/>
  </r>
  <r>
    <x v="5"/>
    <x v="23"/>
    <n v="0"/>
    <x v="12"/>
    <x v="3"/>
  </r>
  <r>
    <x v="5"/>
    <x v="24"/>
    <n v="2.0202020202020203"/>
    <x v="12"/>
    <x v="3"/>
  </r>
  <r>
    <x v="5"/>
    <x v="25"/>
    <n v="3.0303030303030303"/>
    <x v="12"/>
    <x v="3"/>
  </r>
  <r>
    <x v="5"/>
    <x v="26"/>
    <n v="5.0505050505050502"/>
    <x v="12"/>
    <x v="3"/>
  </r>
  <r>
    <x v="5"/>
    <x v="27"/>
    <n v="0"/>
    <x v="12"/>
    <x v="3"/>
  </r>
  <r>
    <x v="5"/>
    <x v="28"/>
    <n v="1.0101010101010102"/>
    <x v="12"/>
    <x v="3"/>
  </r>
  <r>
    <x v="5"/>
    <x v="4"/>
    <n v="59.595959595959599"/>
    <x v="12"/>
    <x v="3"/>
  </r>
  <r>
    <x v="6"/>
    <x v="33"/>
    <n v="4.0404040404040407"/>
    <x v="12"/>
    <x v="3"/>
  </r>
  <r>
    <x v="6"/>
    <x v="34"/>
    <n v="67.676767676767682"/>
    <x v="12"/>
    <x v="3"/>
  </r>
  <r>
    <x v="6"/>
    <x v="35"/>
    <n v="20.202020202020201"/>
    <x v="12"/>
    <x v="3"/>
  </r>
  <r>
    <x v="6"/>
    <x v="36"/>
    <n v="8.0808080808080813"/>
    <x v="12"/>
    <x v="3"/>
  </r>
  <r>
    <x v="6"/>
    <x v="4"/>
    <n v="0"/>
    <x v="12"/>
    <x v="3"/>
  </r>
  <r>
    <x v="6"/>
    <x v="37"/>
    <n v="9.4141414141414064"/>
    <x v="12"/>
    <x v="3"/>
  </r>
  <r>
    <x v="7"/>
    <x v="38"/>
    <n v="55.555555555555557"/>
    <x v="12"/>
    <x v="3"/>
  </r>
  <r>
    <x v="7"/>
    <x v="39"/>
    <n v="6.0606060606060606"/>
    <x v="12"/>
    <x v="3"/>
  </r>
  <r>
    <x v="7"/>
    <x v="40"/>
    <n v="20.202020202020201"/>
    <x v="12"/>
    <x v="3"/>
  </r>
  <r>
    <x v="7"/>
    <x v="41"/>
    <n v="18.181818181818183"/>
    <x v="12"/>
    <x v="3"/>
  </r>
  <r>
    <x v="7"/>
    <x v="4"/>
    <n v="0"/>
    <x v="12"/>
    <x v="3"/>
  </r>
  <r>
    <x v="7"/>
    <x v="42"/>
    <n v="1.9696969696969691"/>
    <x v="12"/>
    <x v="3"/>
  </r>
  <r>
    <x v="8"/>
    <x v="43"/>
    <n v="55.555555555555557"/>
    <x v="12"/>
    <x v="3"/>
  </r>
  <r>
    <x v="8"/>
    <x v="44"/>
    <n v="44.444444444444443"/>
    <x v="12"/>
    <x v="3"/>
  </r>
  <r>
    <x v="8"/>
    <x v="4"/>
    <n v="0"/>
    <x v="12"/>
    <x v="3"/>
  </r>
  <r>
    <x v="9"/>
    <x v="45"/>
    <n v="1.0101010101010102"/>
    <x v="12"/>
    <x v="3"/>
  </r>
  <r>
    <x v="9"/>
    <x v="46"/>
    <n v="7.0707070707070709"/>
    <x v="12"/>
    <x v="3"/>
  </r>
  <r>
    <x v="9"/>
    <x v="47"/>
    <n v="11.111111111111111"/>
    <x v="12"/>
    <x v="3"/>
  </r>
  <r>
    <x v="9"/>
    <x v="48"/>
    <n v="7.0707070707070709"/>
    <x v="12"/>
    <x v="3"/>
  </r>
  <r>
    <x v="9"/>
    <x v="49"/>
    <n v="0"/>
    <x v="12"/>
    <x v="3"/>
  </r>
  <r>
    <x v="9"/>
    <x v="50"/>
    <n v="1.0101010101010102"/>
    <x v="12"/>
    <x v="3"/>
  </r>
  <r>
    <x v="9"/>
    <x v="51"/>
    <n v="4.0404040404040407"/>
    <x v="12"/>
    <x v="3"/>
  </r>
  <r>
    <x v="9"/>
    <x v="52"/>
    <n v="2.0202020202020203"/>
    <x v="12"/>
    <x v="3"/>
  </r>
  <r>
    <x v="9"/>
    <x v="53"/>
    <n v="1.0101010101010102"/>
    <x v="12"/>
    <x v="3"/>
  </r>
  <r>
    <x v="9"/>
    <x v="54"/>
    <n v="5.0505050505050502"/>
    <x v="12"/>
    <x v="3"/>
  </r>
  <r>
    <x v="9"/>
    <x v="4"/>
    <n v="60.606060606060609"/>
    <x v="12"/>
    <x v="3"/>
  </r>
  <r>
    <x v="9"/>
    <x v="55"/>
    <n v="4.0918803418803416"/>
    <x v="12"/>
    <x v="3"/>
  </r>
  <r>
    <x v="4"/>
    <x v="20"/>
    <n v="2.8985507246376812"/>
    <x v="13"/>
    <x v="3"/>
  </r>
  <r>
    <x v="4"/>
    <x v="21"/>
    <n v="24.637681159420289"/>
    <x v="13"/>
    <x v="3"/>
  </r>
  <r>
    <x v="4"/>
    <x v="22"/>
    <n v="37.681159420289852"/>
    <x v="13"/>
    <x v="3"/>
  </r>
  <r>
    <x v="4"/>
    <x v="23"/>
    <n v="2.8985507246376812"/>
    <x v="13"/>
    <x v="3"/>
  </r>
  <r>
    <x v="4"/>
    <x v="24"/>
    <n v="13.043478260869565"/>
    <x v="13"/>
    <x v="3"/>
  </r>
  <r>
    <x v="4"/>
    <x v="25"/>
    <n v="1.4492753623188406"/>
    <x v="13"/>
    <x v="3"/>
  </r>
  <r>
    <x v="4"/>
    <x v="26"/>
    <n v="15.942028985507246"/>
    <x v="13"/>
    <x v="3"/>
  </r>
  <r>
    <x v="4"/>
    <x v="27"/>
    <n v="1.4492753623188406"/>
    <x v="13"/>
    <x v="3"/>
  </r>
  <r>
    <x v="4"/>
    <x v="28"/>
    <n v="0"/>
    <x v="13"/>
    <x v="3"/>
  </r>
  <r>
    <x v="5"/>
    <x v="20"/>
    <n v="1.4492753623188406"/>
    <x v="13"/>
    <x v="3"/>
  </r>
  <r>
    <x v="5"/>
    <x v="21"/>
    <n v="4.3478260869565215"/>
    <x v="13"/>
    <x v="3"/>
  </r>
  <r>
    <x v="5"/>
    <x v="22"/>
    <n v="14.492753623188406"/>
    <x v="13"/>
    <x v="3"/>
  </r>
  <r>
    <x v="5"/>
    <x v="23"/>
    <n v="1.4492753623188406"/>
    <x v="13"/>
    <x v="3"/>
  </r>
  <r>
    <x v="5"/>
    <x v="24"/>
    <n v="1.4492753623188406"/>
    <x v="13"/>
    <x v="3"/>
  </r>
  <r>
    <x v="5"/>
    <x v="25"/>
    <n v="1.4492753623188406"/>
    <x v="13"/>
    <x v="3"/>
  </r>
  <r>
    <x v="5"/>
    <x v="26"/>
    <n v="7.2463768115942031"/>
    <x v="13"/>
    <x v="3"/>
  </r>
  <r>
    <x v="5"/>
    <x v="27"/>
    <n v="0"/>
    <x v="13"/>
    <x v="3"/>
  </r>
  <r>
    <x v="5"/>
    <x v="28"/>
    <n v="0"/>
    <x v="13"/>
    <x v="3"/>
  </r>
  <r>
    <x v="5"/>
    <x v="4"/>
    <n v="68.115942028985501"/>
    <x v="13"/>
    <x v="3"/>
  </r>
  <r>
    <x v="6"/>
    <x v="33"/>
    <n v="0"/>
    <x v="13"/>
    <x v="3"/>
  </r>
  <r>
    <x v="6"/>
    <x v="34"/>
    <n v="53.623188405797102"/>
    <x v="13"/>
    <x v="3"/>
  </r>
  <r>
    <x v="6"/>
    <x v="35"/>
    <n v="42.028985507246375"/>
    <x v="13"/>
    <x v="3"/>
  </r>
  <r>
    <x v="6"/>
    <x v="36"/>
    <n v="4.3478260869565215"/>
    <x v="13"/>
    <x v="3"/>
  </r>
  <r>
    <x v="6"/>
    <x v="4"/>
    <n v="0"/>
    <x v="13"/>
    <x v="3"/>
  </r>
  <r>
    <x v="6"/>
    <x v="37"/>
    <n v="10.594202898550725"/>
    <x v="13"/>
    <x v="3"/>
  </r>
  <r>
    <x v="7"/>
    <x v="38"/>
    <n v="55.072463768115945"/>
    <x v="13"/>
    <x v="3"/>
  </r>
  <r>
    <x v="7"/>
    <x v="39"/>
    <n v="7.2463768115942031"/>
    <x v="13"/>
    <x v="3"/>
  </r>
  <r>
    <x v="7"/>
    <x v="40"/>
    <n v="13.043478260869565"/>
    <x v="13"/>
    <x v="3"/>
  </r>
  <r>
    <x v="7"/>
    <x v="41"/>
    <n v="24.637681159420289"/>
    <x v="13"/>
    <x v="3"/>
  </r>
  <r>
    <x v="7"/>
    <x v="4"/>
    <n v="0"/>
    <x v="13"/>
    <x v="3"/>
  </r>
  <r>
    <x v="7"/>
    <x v="42"/>
    <n v="3.8985507246376785"/>
    <x v="13"/>
    <x v="3"/>
  </r>
  <r>
    <x v="8"/>
    <x v="43"/>
    <n v="55.072463768115945"/>
    <x v="13"/>
    <x v="3"/>
  </r>
  <r>
    <x v="8"/>
    <x v="44"/>
    <n v="44.927536231884055"/>
    <x v="13"/>
    <x v="3"/>
  </r>
  <r>
    <x v="8"/>
    <x v="4"/>
    <n v="0"/>
    <x v="13"/>
    <x v="3"/>
  </r>
  <r>
    <x v="9"/>
    <x v="45"/>
    <n v="8.695652173913043"/>
    <x v="13"/>
    <x v="3"/>
  </r>
  <r>
    <x v="9"/>
    <x v="46"/>
    <n v="0"/>
    <x v="13"/>
    <x v="3"/>
  </r>
  <r>
    <x v="9"/>
    <x v="47"/>
    <n v="11.594202898550725"/>
    <x v="13"/>
    <x v="3"/>
  </r>
  <r>
    <x v="9"/>
    <x v="48"/>
    <n v="8.695652173913043"/>
    <x v="13"/>
    <x v="3"/>
  </r>
  <r>
    <x v="9"/>
    <x v="49"/>
    <n v="1.4492753623188406"/>
    <x v="13"/>
    <x v="3"/>
  </r>
  <r>
    <x v="9"/>
    <x v="50"/>
    <n v="0"/>
    <x v="13"/>
    <x v="3"/>
  </r>
  <r>
    <x v="9"/>
    <x v="51"/>
    <n v="0"/>
    <x v="13"/>
    <x v="3"/>
  </r>
  <r>
    <x v="9"/>
    <x v="52"/>
    <n v="1.4492753623188406"/>
    <x v="13"/>
    <x v="3"/>
  </r>
  <r>
    <x v="9"/>
    <x v="53"/>
    <n v="2.8985507246376812"/>
    <x v="13"/>
    <x v="3"/>
  </r>
  <r>
    <x v="9"/>
    <x v="54"/>
    <n v="4.3478260869565215"/>
    <x v="13"/>
    <x v="3"/>
  </r>
  <r>
    <x v="9"/>
    <x v="4"/>
    <n v="60.869565217391305"/>
    <x v="13"/>
    <x v="3"/>
  </r>
  <r>
    <x v="9"/>
    <x v="55"/>
    <n v="3.3395061728395068"/>
    <x v="13"/>
    <x v="3"/>
  </r>
  <r>
    <x v="4"/>
    <x v="20"/>
    <n v="11.494252873563218"/>
    <x v="14"/>
    <x v="3"/>
  </r>
  <r>
    <x v="4"/>
    <x v="21"/>
    <n v="25.287356321839081"/>
    <x v="14"/>
    <x v="3"/>
  </r>
  <r>
    <x v="4"/>
    <x v="22"/>
    <n v="26.436781609195403"/>
    <x v="14"/>
    <x v="3"/>
  </r>
  <r>
    <x v="4"/>
    <x v="23"/>
    <n v="8.0459770114942533"/>
    <x v="14"/>
    <x v="3"/>
  </r>
  <r>
    <x v="4"/>
    <x v="24"/>
    <n v="26.436781609195403"/>
    <x v="14"/>
    <x v="3"/>
  </r>
  <r>
    <x v="4"/>
    <x v="25"/>
    <n v="0"/>
    <x v="14"/>
    <x v="3"/>
  </r>
  <r>
    <x v="4"/>
    <x v="26"/>
    <n v="2.2988505747126435"/>
    <x v="14"/>
    <x v="3"/>
  </r>
  <r>
    <x v="4"/>
    <x v="27"/>
    <n v="0"/>
    <x v="14"/>
    <x v="3"/>
  </r>
  <r>
    <x v="4"/>
    <x v="28"/>
    <n v="0"/>
    <x v="14"/>
    <x v="3"/>
  </r>
  <r>
    <x v="5"/>
    <x v="20"/>
    <n v="10.344827586206897"/>
    <x v="14"/>
    <x v="3"/>
  </r>
  <r>
    <x v="5"/>
    <x v="21"/>
    <n v="14.942528735632184"/>
    <x v="14"/>
    <x v="3"/>
  </r>
  <r>
    <x v="5"/>
    <x v="22"/>
    <n v="13.793103448275861"/>
    <x v="14"/>
    <x v="3"/>
  </r>
  <r>
    <x v="5"/>
    <x v="23"/>
    <n v="6.8965517241379306"/>
    <x v="14"/>
    <x v="3"/>
  </r>
  <r>
    <x v="5"/>
    <x v="24"/>
    <n v="12.64367816091954"/>
    <x v="14"/>
    <x v="3"/>
  </r>
  <r>
    <x v="5"/>
    <x v="25"/>
    <n v="3.4482758620689653"/>
    <x v="14"/>
    <x v="3"/>
  </r>
  <r>
    <x v="5"/>
    <x v="26"/>
    <n v="3.4482758620689653"/>
    <x v="14"/>
    <x v="3"/>
  </r>
  <r>
    <x v="5"/>
    <x v="27"/>
    <n v="0"/>
    <x v="14"/>
    <x v="3"/>
  </r>
  <r>
    <x v="5"/>
    <x v="28"/>
    <n v="1.1494252873563218"/>
    <x v="14"/>
    <x v="3"/>
  </r>
  <r>
    <x v="5"/>
    <x v="4"/>
    <n v="33.333333333333336"/>
    <x v="14"/>
    <x v="3"/>
  </r>
  <r>
    <x v="6"/>
    <x v="33"/>
    <n v="13.793103448275861"/>
    <x v="14"/>
    <x v="3"/>
  </r>
  <r>
    <x v="6"/>
    <x v="34"/>
    <n v="64.367816091954026"/>
    <x v="14"/>
    <x v="3"/>
  </r>
  <r>
    <x v="6"/>
    <x v="35"/>
    <n v="20.689655172413794"/>
    <x v="14"/>
    <x v="3"/>
  </r>
  <r>
    <x v="6"/>
    <x v="36"/>
    <n v="1.1494252873563218"/>
    <x v="14"/>
    <x v="3"/>
  </r>
  <r>
    <x v="6"/>
    <x v="4"/>
    <n v="0"/>
    <x v="14"/>
    <x v="3"/>
  </r>
  <r>
    <x v="6"/>
    <x v="37"/>
    <n v="7.9655172413793087"/>
    <x v="14"/>
    <x v="3"/>
  </r>
  <r>
    <x v="7"/>
    <x v="38"/>
    <n v="28.735632183908045"/>
    <x v="14"/>
    <x v="3"/>
  </r>
  <r>
    <x v="7"/>
    <x v="39"/>
    <n v="20.689655172413794"/>
    <x v="14"/>
    <x v="3"/>
  </r>
  <r>
    <x v="7"/>
    <x v="40"/>
    <n v="22.988505747126435"/>
    <x v="14"/>
    <x v="3"/>
  </r>
  <r>
    <x v="7"/>
    <x v="41"/>
    <n v="27.586206896551722"/>
    <x v="14"/>
    <x v="3"/>
  </r>
  <r>
    <x v="7"/>
    <x v="4"/>
    <n v="0"/>
    <x v="14"/>
    <x v="3"/>
  </r>
  <r>
    <x v="7"/>
    <x v="42"/>
    <n v="4.2528735632183903"/>
    <x v="14"/>
    <x v="3"/>
  </r>
  <r>
    <x v="8"/>
    <x v="43"/>
    <n v="28.735632183908045"/>
    <x v="14"/>
    <x v="3"/>
  </r>
  <r>
    <x v="8"/>
    <x v="44"/>
    <n v="71.264367816091948"/>
    <x v="14"/>
    <x v="3"/>
  </r>
  <r>
    <x v="8"/>
    <x v="4"/>
    <n v="0"/>
    <x v="14"/>
    <x v="3"/>
  </r>
  <r>
    <x v="9"/>
    <x v="45"/>
    <n v="16.091954022988507"/>
    <x v="14"/>
    <x v="3"/>
  </r>
  <r>
    <x v="9"/>
    <x v="46"/>
    <n v="10.344827586206897"/>
    <x v="14"/>
    <x v="3"/>
  </r>
  <r>
    <x v="9"/>
    <x v="47"/>
    <n v="17.241379310344829"/>
    <x v="14"/>
    <x v="3"/>
  </r>
  <r>
    <x v="9"/>
    <x v="48"/>
    <n v="3.4482758620689653"/>
    <x v="14"/>
    <x v="3"/>
  </r>
  <r>
    <x v="9"/>
    <x v="49"/>
    <n v="1.1494252873563218"/>
    <x v="14"/>
    <x v="3"/>
  </r>
  <r>
    <x v="9"/>
    <x v="50"/>
    <n v="4.5977011494252871"/>
    <x v="14"/>
    <x v="3"/>
  </r>
  <r>
    <x v="9"/>
    <x v="51"/>
    <n v="2.2988505747126435"/>
    <x v="14"/>
    <x v="3"/>
  </r>
  <r>
    <x v="9"/>
    <x v="52"/>
    <n v="0"/>
    <x v="14"/>
    <x v="3"/>
  </r>
  <r>
    <x v="9"/>
    <x v="53"/>
    <n v="1.1494252873563218"/>
    <x v="14"/>
    <x v="3"/>
  </r>
  <r>
    <x v="9"/>
    <x v="54"/>
    <n v="4.5977011494252871"/>
    <x v="14"/>
    <x v="3"/>
  </r>
  <r>
    <x v="9"/>
    <x v="4"/>
    <n v="39.080459770114942"/>
    <x v="14"/>
    <x v="3"/>
  </r>
  <r>
    <x v="9"/>
    <x v="55"/>
    <n v="2.5408805031446549"/>
    <x v="14"/>
    <x v="3"/>
  </r>
  <r>
    <x v="4"/>
    <x v="20"/>
    <n v="1.098901098901099"/>
    <x v="15"/>
    <x v="3"/>
  </r>
  <r>
    <x v="4"/>
    <x v="21"/>
    <n v="42.857142857142854"/>
    <x v="15"/>
    <x v="3"/>
  </r>
  <r>
    <x v="4"/>
    <x v="22"/>
    <n v="41.758241758241759"/>
    <x v="15"/>
    <x v="3"/>
  </r>
  <r>
    <x v="4"/>
    <x v="23"/>
    <n v="4.395604395604396"/>
    <x v="15"/>
    <x v="3"/>
  </r>
  <r>
    <x v="4"/>
    <x v="24"/>
    <n v="5.4945054945054945"/>
    <x v="15"/>
    <x v="3"/>
  </r>
  <r>
    <x v="4"/>
    <x v="25"/>
    <n v="2.197802197802198"/>
    <x v="15"/>
    <x v="3"/>
  </r>
  <r>
    <x v="4"/>
    <x v="26"/>
    <n v="2.197802197802198"/>
    <x v="15"/>
    <x v="3"/>
  </r>
  <r>
    <x v="4"/>
    <x v="27"/>
    <n v="0"/>
    <x v="15"/>
    <x v="3"/>
  </r>
  <r>
    <x v="4"/>
    <x v="28"/>
    <n v="0"/>
    <x v="15"/>
    <x v="3"/>
  </r>
  <r>
    <x v="5"/>
    <x v="20"/>
    <n v="0"/>
    <x v="15"/>
    <x v="3"/>
  </r>
  <r>
    <x v="5"/>
    <x v="21"/>
    <n v="7.6923076923076925"/>
    <x v="15"/>
    <x v="3"/>
  </r>
  <r>
    <x v="5"/>
    <x v="22"/>
    <n v="7.6923076923076925"/>
    <x v="15"/>
    <x v="3"/>
  </r>
  <r>
    <x v="5"/>
    <x v="23"/>
    <n v="1.098901098901099"/>
    <x v="15"/>
    <x v="3"/>
  </r>
  <r>
    <x v="5"/>
    <x v="24"/>
    <n v="2.197802197802198"/>
    <x v="15"/>
    <x v="3"/>
  </r>
  <r>
    <x v="5"/>
    <x v="25"/>
    <n v="1.098901098901099"/>
    <x v="15"/>
    <x v="3"/>
  </r>
  <r>
    <x v="5"/>
    <x v="26"/>
    <n v="0"/>
    <x v="15"/>
    <x v="3"/>
  </r>
  <r>
    <x v="5"/>
    <x v="27"/>
    <n v="0"/>
    <x v="15"/>
    <x v="3"/>
  </r>
  <r>
    <x v="5"/>
    <x v="28"/>
    <n v="0"/>
    <x v="15"/>
    <x v="3"/>
  </r>
  <r>
    <x v="5"/>
    <x v="4"/>
    <n v="80.219780219780219"/>
    <x v="15"/>
    <x v="3"/>
  </r>
  <r>
    <x v="6"/>
    <x v="33"/>
    <n v="3.2967032967032965"/>
    <x v="15"/>
    <x v="3"/>
  </r>
  <r>
    <x v="6"/>
    <x v="34"/>
    <n v="25.274725274725274"/>
    <x v="15"/>
    <x v="3"/>
  </r>
  <r>
    <x v="6"/>
    <x v="35"/>
    <n v="68.131868131868131"/>
    <x v="15"/>
    <x v="3"/>
  </r>
  <r>
    <x v="6"/>
    <x v="36"/>
    <n v="3.2967032967032965"/>
    <x v="15"/>
    <x v="3"/>
  </r>
  <r>
    <x v="6"/>
    <x v="4"/>
    <n v="0"/>
    <x v="15"/>
    <x v="3"/>
  </r>
  <r>
    <x v="6"/>
    <x v="37"/>
    <n v="11.747252747252743"/>
    <x v="15"/>
    <x v="3"/>
  </r>
  <r>
    <x v="7"/>
    <x v="38"/>
    <n v="74.72527472527473"/>
    <x v="15"/>
    <x v="3"/>
  </r>
  <r>
    <x v="7"/>
    <x v="39"/>
    <n v="6.5934065934065931"/>
    <x v="15"/>
    <x v="3"/>
  </r>
  <r>
    <x v="7"/>
    <x v="40"/>
    <n v="9.8901098901098905"/>
    <x v="15"/>
    <x v="3"/>
  </r>
  <r>
    <x v="7"/>
    <x v="41"/>
    <n v="8.791208791208792"/>
    <x v="15"/>
    <x v="3"/>
  </r>
  <r>
    <x v="7"/>
    <x v="4"/>
    <n v="0"/>
    <x v="15"/>
    <x v="3"/>
  </r>
  <r>
    <x v="7"/>
    <x v="42"/>
    <n v="1.285714285714286"/>
    <x v="15"/>
    <x v="3"/>
  </r>
  <r>
    <x v="8"/>
    <x v="43"/>
    <n v="74.72527472527473"/>
    <x v="15"/>
    <x v="3"/>
  </r>
  <r>
    <x v="8"/>
    <x v="44"/>
    <n v="25.274725274725274"/>
    <x v="15"/>
    <x v="3"/>
  </r>
  <r>
    <x v="8"/>
    <x v="4"/>
    <n v="0"/>
    <x v="15"/>
    <x v="3"/>
  </r>
  <r>
    <x v="9"/>
    <x v="45"/>
    <n v="2.197802197802198"/>
    <x v="15"/>
    <x v="3"/>
  </r>
  <r>
    <x v="9"/>
    <x v="46"/>
    <n v="6.5934065934065931"/>
    <x v="15"/>
    <x v="3"/>
  </r>
  <r>
    <x v="9"/>
    <x v="47"/>
    <n v="6.5934065934065931"/>
    <x v="15"/>
    <x v="3"/>
  </r>
  <r>
    <x v="9"/>
    <x v="48"/>
    <n v="2.197802197802198"/>
    <x v="15"/>
    <x v="3"/>
  </r>
  <r>
    <x v="9"/>
    <x v="49"/>
    <n v="0"/>
    <x v="15"/>
    <x v="3"/>
  </r>
  <r>
    <x v="9"/>
    <x v="50"/>
    <n v="0"/>
    <x v="15"/>
    <x v="3"/>
  </r>
  <r>
    <x v="9"/>
    <x v="51"/>
    <n v="0"/>
    <x v="15"/>
    <x v="3"/>
  </r>
  <r>
    <x v="9"/>
    <x v="52"/>
    <n v="0"/>
    <x v="15"/>
    <x v="3"/>
  </r>
  <r>
    <x v="9"/>
    <x v="53"/>
    <n v="2.197802197802198"/>
    <x v="15"/>
    <x v="3"/>
  </r>
  <r>
    <x v="9"/>
    <x v="54"/>
    <n v="0"/>
    <x v="15"/>
    <x v="3"/>
  </r>
  <r>
    <x v="9"/>
    <x v="4"/>
    <n v="80.219780219780219"/>
    <x v="15"/>
    <x v="3"/>
  </r>
  <r>
    <x v="9"/>
    <x v="55"/>
    <n v="1.8518518518518519"/>
    <x v="15"/>
    <x v="3"/>
  </r>
  <r>
    <x v="4"/>
    <x v="20"/>
    <n v="4.3478260869565215"/>
    <x v="16"/>
    <x v="3"/>
  </r>
  <r>
    <x v="4"/>
    <x v="21"/>
    <n v="30.434782608695652"/>
    <x v="16"/>
    <x v="3"/>
  </r>
  <r>
    <x v="4"/>
    <x v="22"/>
    <n v="37.5"/>
    <x v="16"/>
    <x v="3"/>
  </r>
  <r>
    <x v="4"/>
    <x v="23"/>
    <n v="2.1739130434782608"/>
    <x v="16"/>
    <x v="3"/>
  </r>
  <r>
    <x v="4"/>
    <x v="24"/>
    <n v="7.6086956521739131"/>
    <x v="16"/>
    <x v="3"/>
  </r>
  <r>
    <x v="4"/>
    <x v="25"/>
    <n v="1.6304347826086956"/>
    <x v="16"/>
    <x v="3"/>
  </r>
  <r>
    <x v="4"/>
    <x v="26"/>
    <n v="12.5"/>
    <x v="16"/>
    <x v="3"/>
  </r>
  <r>
    <x v="4"/>
    <x v="27"/>
    <n v="1.0869565217391304"/>
    <x v="16"/>
    <x v="3"/>
  </r>
  <r>
    <x v="4"/>
    <x v="28"/>
    <n v="2.7173913043478262"/>
    <x v="16"/>
    <x v="3"/>
  </r>
  <r>
    <x v="5"/>
    <x v="20"/>
    <n v="1.0869565217391304"/>
    <x v="16"/>
    <x v="3"/>
  </r>
  <r>
    <x v="5"/>
    <x v="21"/>
    <n v="2.7173913043478262"/>
    <x v="16"/>
    <x v="3"/>
  </r>
  <r>
    <x v="5"/>
    <x v="22"/>
    <n v="5.4347826086956523"/>
    <x v="16"/>
    <x v="3"/>
  </r>
  <r>
    <x v="5"/>
    <x v="23"/>
    <n v="0"/>
    <x v="16"/>
    <x v="3"/>
  </r>
  <r>
    <x v="5"/>
    <x v="24"/>
    <n v="2.7173913043478262"/>
    <x v="16"/>
    <x v="3"/>
  </r>
  <r>
    <x v="5"/>
    <x v="25"/>
    <n v="1.0869565217391304"/>
    <x v="16"/>
    <x v="3"/>
  </r>
  <r>
    <x v="5"/>
    <x v="26"/>
    <n v="2.7173913043478262"/>
    <x v="16"/>
    <x v="3"/>
  </r>
  <r>
    <x v="5"/>
    <x v="27"/>
    <n v="0"/>
    <x v="16"/>
    <x v="3"/>
  </r>
  <r>
    <x v="5"/>
    <x v="28"/>
    <n v="1.0869565217391304"/>
    <x v="16"/>
    <x v="3"/>
  </r>
  <r>
    <x v="5"/>
    <x v="4"/>
    <n v="83.152173913043484"/>
    <x v="16"/>
    <x v="3"/>
  </r>
  <r>
    <x v="6"/>
    <x v="33"/>
    <n v="9.2391304347826093"/>
    <x v="16"/>
    <x v="3"/>
  </r>
  <r>
    <x v="6"/>
    <x v="34"/>
    <n v="63.586956521739133"/>
    <x v="16"/>
    <x v="3"/>
  </r>
  <r>
    <x v="6"/>
    <x v="35"/>
    <n v="22.282608695652176"/>
    <x v="16"/>
    <x v="3"/>
  </r>
  <r>
    <x v="6"/>
    <x v="36"/>
    <n v="4.8913043478260869"/>
    <x v="16"/>
    <x v="3"/>
  </r>
  <r>
    <x v="6"/>
    <x v="4"/>
    <n v="0"/>
    <x v="16"/>
    <x v="3"/>
  </r>
  <r>
    <x v="6"/>
    <x v="37"/>
    <n v="8.9510869565217401"/>
    <x v="16"/>
    <x v="3"/>
  </r>
  <r>
    <x v="7"/>
    <x v="38"/>
    <n v="79.347826086956516"/>
    <x v="16"/>
    <x v="3"/>
  </r>
  <r>
    <x v="7"/>
    <x v="39"/>
    <n v="6.5217391304347823"/>
    <x v="16"/>
    <x v="3"/>
  </r>
  <r>
    <x v="7"/>
    <x v="40"/>
    <n v="7.6086956521739131"/>
    <x v="16"/>
    <x v="3"/>
  </r>
  <r>
    <x v="7"/>
    <x v="41"/>
    <n v="6.5217391304347823"/>
    <x v="16"/>
    <x v="3"/>
  </r>
  <r>
    <x v="7"/>
    <x v="4"/>
    <n v="0"/>
    <x v="16"/>
    <x v="3"/>
  </r>
  <r>
    <x v="7"/>
    <x v="42"/>
    <n v="0.61956521739130421"/>
    <x v="16"/>
    <x v="3"/>
  </r>
  <r>
    <x v="8"/>
    <x v="43"/>
    <n v="79.347826086956516"/>
    <x v="16"/>
    <x v="3"/>
  </r>
  <r>
    <x v="8"/>
    <x v="44"/>
    <n v="20.652173913043477"/>
    <x v="16"/>
    <x v="3"/>
  </r>
  <r>
    <x v="8"/>
    <x v="4"/>
    <n v="0"/>
    <x v="16"/>
    <x v="3"/>
  </r>
  <r>
    <x v="9"/>
    <x v="45"/>
    <n v="3.2608695652173911"/>
    <x v="16"/>
    <x v="3"/>
  </r>
  <r>
    <x v="9"/>
    <x v="46"/>
    <n v="1.0869565217391304"/>
    <x v="16"/>
    <x v="3"/>
  </r>
  <r>
    <x v="9"/>
    <x v="47"/>
    <n v="5.9782608695652177"/>
    <x v="16"/>
    <x v="3"/>
  </r>
  <r>
    <x v="9"/>
    <x v="48"/>
    <n v="3.8043478260869565"/>
    <x v="16"/>
    <x v="3"/>
  </r>
  <r>
    <x v="9"/>
    <x v="49"/>
    <n v="1.0869565217391304"/>
    <x v="16"/>
    <x v="3"/>
  </r>
  <r>
    <x v="9"/>
    <x v="50"/>
    <n v="0"/>
    <x v="16"/>
    <x v="3"/>
  </r>
  <r>
    <x v="9"/>
    <x v="51"/>
    <n v="0.54347826086956519"/>
    <x v="16"/>
    <x v="3"/>
  </r>
  <r>
    <x v="9"/>
    <x v="52"/>
    <n v="0"/>
    <x v="16"/>
    <x v="3"/>
  </r>
  <r>
    <x v="9"/>
    <x v="53"/>
    <n v="1.0869565217391304"/>
    <x v="16"/>
    <x v="3"/>
  </r>
  <r>
    <x v="9"/>
    <x v="54"/>
    <n v="0.54347826086956519"/>
    <x v="16"/>
    <x v="3"/>
  </r>
  <r>
    <x v="9"/>
    <x v="4"/>
    <n v="82.608695652173907"/>
    <x v="16"/>
    <x v="3"/>
  </r>
  <r>
    <x v="9"/>
    <x v="55"/>
    <n v="2.7526041666666674"/>
    <x v="16"/>
    <x v="3"/>
  </r>
  <r>
    <x v="10"/>
    <x v="56"/>
    <n v="50.09272997032641"/>
    <x v="0"/>
    <x v="2"/>
  </r>
  <r>
    <x v="10"/>
    <x v="57"/>
    <n v="8.2900593471810087"/>
    <x v="0"/>
    <x v="2"/>
  </r>
  <r>
    <x v="10"/>
    <x v="58"/>
    <n v="20.326409495548962"/>
    <x v="0"/>
    <x v="2"/>
  </r>
  <r>
    <x v="10"/>
    <x v="59"/>
    <n v="8.7908011869436198"/>
    <x v="0"/>
    <x v="2"/>
  </r>
  <r>
    <x v="10"/>
    <x v="60"/>
    <n v="0.37091988130563797"/>
    <x v="0"/>
    <x v="2"/>
  </r>
  <r>
    <x v="10"/>
    <x v="61"/>
    <n v="12.091988130563799"/>
    <x v="0"/>
    <x v="2"/>
  </r>
  <r>
    <x v="10"/>
    <x v="62"/>
    <n v="3.7091988130563795E-2"/>
    <x v="0"/>
    <x v="2"/>
  </r>
  <r>
    <x v="11"/>
    <x v="56"/>
    <n v="49.666172106824924"/>
    <x v="0"/>
    <x v="2"/>
  </r>
  <r>
    <x v="11"/>
    <x v="57"/>
    <n v="8.1045994065281892"/>
    <x v="0"/>
    <x v="2"/>
  </r>
  <r>
    <x v="11"/>
    <x v="58"/>
    <n v="19.862759643916913"/>
    <x v="0"/>
    <x v="2"/>
  </r>
  <r>
    <x v="11"/>
    <x v="59"/>
    <n v="8.4569732937685451"/>
    <x v="0"/>
    <x v="2"/>
  </r>
  <r>
    <x v="11"/>
    <x v="63"/>
    <n v="0.37091988130563797"/>
    <x v="0"/>
    <x v="2"/>
  </r>
  <r>
    <x v="11"/>
    <x v="64"/>
    <n v="12.091988130563799"/>
    <x v="0"/>
    <x v="2"/>
  </r>
  <r>
    <x v="11"/>
    <x v="65"/>
    <n v="0"/>
    <x v="0"/>
    <x v="2"/>
  </r>
  <r>
    <x v="11"/>
    <x v="66"/>
    <n v="1.8545994065281898E-2"/>
    <x v="0"/>
    <x v="2"/>
  </r>
  <r>
    <x v="11"/>
    <x v="4"/>
    <n v="1.4280415430267062"/>
    <x v="0"/>
    <x v="2"/>
  </r>
  <r>
    <x v="12"/>
    <x v="67"/>
    <n v="0.44510385756676557"/>
    <x v="0"/>
    <x v="2"/>
  </r>
  <r>
    <x v="12"/>
    <x v="68"/>
    <n v="6.1016320474777448"/>
    <x v="0"/>
    <x v="2"/>
  </r>
  <r>
    <x v="12"/>
    <x v="69"/>
    <n v="36.405786350148368"/>
    <x v="0"/>
    <x v="2"/>
  </r>
  <r>
    <x v="12"/>
    <x v="70"/>
    <n v="6.7136498516320477"/>
    <x v="0"/>
    <x v="2"/>
  </r>
  <r>
    <x v="12"/>
    <x v="71"/>
    <n v="0.20400593471810088"/>
    <x v="0"/>
    <x v="2"/>
  </r>
  <r>
    <x v="12"/>
    <x v="72"/>
    <n v="5.4896142433234418"/>
    <x v="0"/>
    <x v="2"/>
  </r>
  <r>
    <x v="12"/>
    <x v="73"/>
    <n v="2.4109792284866467"/>
    <x v="0"/>
    <x v="2"/>
  </r>
  <r>
    <x v="12"/>
    <x v="74"/>
    <n v="1.7618694362017804"/>
    <x v="0"/>
    <x v="2"/>
  </r>
  <r>
    <x v="12"/>
    <x v="75"/>
    <n v="4.5623145400593472"/>
    <x v="0"/>
    <x v="2"/>
  </r>
  <r>
    <x v="12"/>
    <x v="76"/>
    <n v="13.538575667655786"/>
    <x v="0"/>
    <x v="2"/>
  </r>
  <r>
    <x v="12"/>
    <x v="59"/>
    <n v="8.4569732937685451"/>
    <x v="0"/>
    <x v="2"/>
  </r>
  <r>
    <x v="12"/>
    <x v="63"/>
    <n v="0.37091988130563797"/>
    <x v="0"/>
    <x v="2"/>
  </r>
  <r>
    <x v="12"/>
    <x v="64"/>
    <n v="12.091988130563799"/>
    <x v="0"/>
    <x v="2"/>
  </r>
  <r>
    <x v="12"/>
    <x v="65"/>
    <n v="0"/>
    <x v="0"/>
    <x v="2"/>
  </r>
  <r>
    <x v="12"/>
    <x v="66"/>
    <n v="1.8545994065281898E-2"/>
    <x v="0"/>
    <x v="2"/>
  </r>
  <r>
    <x v="12"/>
    <x v="4"/>
    <n v="1.4280415430267062"/>
    <x v="0"/>
    <x v="2"/>
  </r>
  <r>
    <x v="13"/>
    <x v="77"/>
    <n v="5.9210526315789478"/>
    <x v="0"/>
    <x v="2"/>
  </r>
  <r>
    <x v="13"/>
    <x v="78"/>
    <n v="0"/>
    <x v="0"/>
    <x v="2"/>
  </r>
  <r>
    <x v="13"/>
    <x v="79"/>
    <n v="6.3596491228070171"/>
    <x v="0"/>
    <x v="2"/>
  </r>
  <r>
    <x v="13"/>
    <x v="80"/>
    <n v="30.701754385964911"/>
    <x v="0"/>
    <x v="2"/>
  </r>
  <r>
    <x v="13"/>
    <x v="76"/>
    <n v="57.017543859649123"/>
    <x v="0"/>
    <x v="2"/>
  </r>
  <r>
    <x v="14"/>
    <x v="77"/>
    <n v="0.46012269938650308"/>
    <x v="0"/>
    <x v="2"/>
  </r>
  <r>
    <x v="14"/>
    <x v="78"/>
    <n v="1.6871165644171779"/>
    <x v="0"/>
    <x v="2"/>
  </r>
  <r>
    <x v="14"/>
    <x v="79"/>
    <n v="0.76687116564417179"/>
    <x v="0"/>
    <x v="2"/>
  </r>
  <r>
    <x v="14"/>
    <x v="80"/>
    <n v="18.558282208588956"/>
    <x v="0"/>
    <x v="2"/>
  </r>
  <r>
    <x v="14"/>
    <x v="76"/>
    <n v="15.184049079754601"/>
    <x v="0"/>
    <x v="2"/>
  </r>
  <r>
    <x v="14"/>
    <x v="61"/>
    <n v="63.343558282208591"/>
    <x v="0"/>
    <x v="2"/>
  </r>
  <r>
    <x v="14"/>
    <x v="66"/>
    <n v="0"/>
    <x v="0"/>
    <x v="2"/>
  </r>
  <r>
    <x v="10"/>
    <x v="56"/>
    <n v="68.533333333333331"/>
    <x v="1"/>
    <x v="2"/>
  </r>
  <r>
    <x v="10"/>
    <x v="57"/>
    <n v="8.2666666666666675"/>
    <x v="1"/>
    <x v="2"/>
  </r>
  <r>
    <x v="10"/>
    <x v="58"/>
    <n v="10.222222222222221"/>
    <x v="1"/>
    <x v="2"/>
  </r>
  <r>
    <x v="10"/>
    <x v="59"/>
    <n v="0.26666666666666666"/>
    <x v="1"/>
    <x v="2"/>
  </r>
  <r>
    <x v="10"/>
    <x v="60"/>
    <n v="8.8888888888888892E-2"/>
    <x v="1"/>
    <x v="2"/>
  </r>
  <r>
    <x v="10"/>
    <x v="61"/>
    <n v="12.533333333333333"/>
    <x v="1"/>
    <x v="2"/>
  </r>
  <r>
    <x v="10"/>
    <x v="62"/>
    <n v="8.8888888888888892E-2"/>
    <x v="1"/>
    <x v="2"/>
  </r>
  <r>
    <x v="11"/>
    <x v="56"/>
    <n v="68.088888888888889"/>
    <x v="1"/>
    <x v="2"/>
  </r>
  <r>
    <x v="11"/>
    <x v="57"/>
    <n v="8.1777777777777771"/>
    <x v="1"/>
    <x v="2"/>
  </r>
  <r>
    <x v="11"/>
    <x v="58"/>
    <n v="9.8666666666666671"/>
    <x v="1"/>
    <x v="2"/>
  </r>
  <r>
    <x v="11"/>
    <x v="59"/>
    <n v="0.26666666666666666"/>
    <x v="1"/>
    <x v="2"/>
  </r>
  <r>
    <x v="11"/>
    <x v="63"/>
    <n v="8.8888888888888892E-2"/>
    <x v="1"/>
    <x v="2"/>
  </r>
  <r>
    <x v="11"/>
    <x v="64"/>
    <n v="12.533333333333333"/>
    <x v="1"/>
    <x v="2"/>
  </r>
  <r>
    <x v="11"/>
    <x v="65"/>
    <n v="0"/>
    <x v="1"/>
    <x v="2"/>
  </r>
  <r>
    <x v="11"/>
    <x v="66"/>
    <n v="8.8888888888888892E-2"/>
    <x v="1"/>
    <x v="2"/>
  </r>
  <r>
    <x v="11"/>
    <x v="4"/>
    <n v="0.88888888888888884"/>
    <x v="1"/>
    <x v="2"/>
  </r>
  <r>
    <x v="12"/>
    <x v="67"/>
    <n v="1.3333333333333333"/>
    <x v="1"/>
    <x v="2"/>
  </r>
  <r>
    <x v="12"/>
    <x v="68"/>
    <n v="10.488888888888889"/>
    <x v="1"/>
    <x v="2"/>
  </r>
  <r>
    <x v="12"/>
    <x v="69"/>
    <n v="44.977777777777774"/>
    <x v="1"/>
    <x v="2"/>
  </r>
  <r>
    <x v="12"/>
    <x v="70"/>
    <n v="11.28888888888889"/>
    <x v="1"/>
    <x v="2"/>
  </r>
  <r>
    <x v="12"/>
    <x v="71"/>
    <n v="8.8888888888888892E-2"/>
    <x v="1"/>
    <x v="2"/>
  </r>
  <r>
    <x v="12"/>
    <x v="72"/>
    <n v="4.8"/>
    <x v="1"/>
    <x v="2"/>
  </r>
  <r>
    <x v="12"/>
    <x v="73"/>
    <n v="3.2888888888888888"/>
    <x v="1"/>
    <x v="2"/>
  </r>
  <r>
    <x v="12"/>
    <x v="74"/>
    <n v="0.44444444444444442"/>
    <x v="1"/>
    <x v="2"/>
  </r>
  <r>
    <x v="12"/>
    <x v="75"/>
    <n v="3.4666666666666668"/>
    <x v="1"/>
    <x v="2"/>
  </r>
  <r>
    <x v="12"/>
    <x v="76"/>
    <n v="5.9555555555555557"/>
    <x v="1"/>
    <x v="2"/>
  </r>
  <r>
    <x v="12"/>
    <x v="59"/>
    <n v="0.26666666666666666"/>
    <x v="1"/>
    <x v="2"/>
  </r>
  <r>
    <x v="12"/>
    <x v="63"/>
    <n v="8.8888888888888892E-2"/>
    <x v="1"/>
    <x v="2"/>
  </r>
  <r>
    <x v="12"/>
    <x v="64"/>
    <n v="12.533333333333333"/>
    <x v="1"/>
    <x v="2"/>
  </r>
  <r>
    <x v="12"/>
    <x v="65"/>
    <n v="0"/>
    <x v="1"/>
    <x v="2"/>
  </r>
  <r>
    <x v="12"/>
    <x v="66"/>
    <n v="8.8888888888888892E-2"/>
    <x v="1"/>
    <x v="2"/>
  </r>
  <r>
    <x v="12"/>
    <x v="4"/>
    <n v="0.88888888888888884"/>
    <x v="1"/>
    <x v="2"/>
  </r>
  <r>
    <x v="13"/>
    <x v="77"/>
    <n v="0"/>
    <x v="1"/>
    <x v="2"/>
  </r>
  <r>
    <x v="13"/>
    <x v="78"/>
    <n v="0"/>
    <x v="1"/>
    <x v="2"/>
  </r>
  <r>
    <x v="13"/>
    <x v="79"/>
    <n v="0"/>
    <x v="1"/>
    <x v="2"/>
  </r>
  <r>
    <x v="13"/>
    <x v="80"/>
    <n v="33.333333333333336"/>
    <x v="1"/>
    <x v="2"/>
  </r>
  <r>
    <x v="13"/>
    <x v="76"/>
    <n v="66.666666666666671"/>
    <x v="1"/>
    <x v="2"/>
  </r>
  <r>
    <x v="14"/>
    <x v="77"/>
    <n v="0"/>
    <x v="1"/>
    <x v="2"/>
  </r>
  <r>
    <x v="14"/>
    <x v="78"/>
    <n v="0"/>
    <x v="1"/>
    <x v="2"/>
  </r>
  <r>
    <x v="14"/>
    <x v="79"/>
    <n v="0"/>
    <x v="1"/>
    <x v="2"/>
  </r>
  <r>
    <x v="14"/>
    <x v="80"/>
    <n v="4.2553191489361701"/>
    <x v="1"/>
    <x v="2"/>
  </r>
  <r>
    <x v="14"/>
    <x v="76"/>
    <n v="2.8368794326241136"/>
    <x v="1"/>
    <x v="2"/>
  </r>
  <r>
    <x v="14"/>
    <x v="61"/>
    <n v="92.907801418439718"/>
    <x v="1"/>
    <x v="2"/>
  </r>
  <r>
    <x v="14"/>
    <x v="66"/>
    <n v="0"/>
    <x v="1"/>
    <x v="2"/>
  </r>
  <r>
    <x v="10"/>
    <x v="56"/>
    <n v="38.913043478260867"/>
    <x v="2"/>
    <x v="2"/>
  </r>
  <r>
    <x v="10"/>
    <x v="57"/>
    <n v="6.5217391304347823"/>
    <x v="2"/>
    <x v="2"/>
  </r>
  <r>
    <x v="10"/>
    <x v="58"/>
    <n v="18.695652173913043"/>
    <x v="2"/>
    <x v="2"/>
  </r>
  <r>
    <x v="10"/>
    <x v="59"/>
    <n v="20.271739130434781"/>
    <x v="2"/>
    <x v="2"/>
  </r>
  <r>
    <x v="10"/>
    <x v="60"/>
    <n v="0.21739130434782608"/>
    <x v="2"/>
    <x v="2"/>
  </r>
  <r>
    <x v="10"/>
    <x v="61"/>
    <n v="15.326086956521738"/>
    <x v="2"/>
    <x v="2"/>
  </r>
  <r>
    <x v="10"/>
    <x v="62"/>
    <n v="5.434782608695652E-2"/>
    <x v="2"/>
    <x v="2"/>
  </r>
  <r>
    <x v="11"/>
    <x v="56"/>
    <n v="38.695652173913047"/>
    <x v="2"/>
    <x v="2"/>
  </r>
  <r>
    <x v="11"/>
    <x v="57"/>
    <n v="6.4673913043478262"/>
    <x v="2"/>
    <x v="2"/>
  </r>
  <r>
    <x v="11"/>
    <x v="58"/>
    <n v="18.260869565217391"/>
    <x v="2"/>
    <x v="2"/>
  </r>
  <r>
    <x v="11"/>
    <x v="59"/>
    <n v="19.836956521739129"/>
    <x v="2"/>
    <x v="2"/>
  </r>
  <r>
    <x v="11"/>
    <x v="63"/>
    <n v="0.21739130434782608"/>
    <x v="2"/>
    <x v="2"/>
  </r>
  <r>
    <x v="11"/>
    <x v="64"/>
    <n v="15.326086956521738"/>
    <x v="2"/>
    <x v="2"/>
  </r>
  <r>
    <x v="11"/>
    <x v="65"/>
    <n v="0"/>
    <x v="2"/>
    <x v="2"/>
  </r>
  <r>
    <x v="11"/>
    <x v="66"/>
    <n v="0"/>
    <x v="2"/>
    <x v="2"/>
  </r>
  <r>
    <x v="11"/>
    <x v="4"/>
    <n v="1.1956521739130435"/>
    <x v="2"/>
    <x v="2"/>
  </r>
  <r>
    <x v="12"/>
    <x v="67"/>
    <n v="0"/>
    <x v="2"/>
    <x v="2"/>
  </r>
  <r>
    <x v="12"/>
    <x v="68"/>
    <n v="3.2608695652173911"/>
    <x v="2"/>
    <x v="2"/>
  </r>
  <r>
    <x v="12"/>
    <x v="69"/>
    <n v="30.108695652173914"/>
    <x v="2"/>
    <x v="2"/>
  </r>
  <r>
    <x v="12"/>
    <x v="70"/>
    <n v="5.3260869565217392"/>
    <x v="2"/>
    <x v="2"/>
  </r>
  <r>
    <x v="12"/>
    <x v="71"/>
    <n v="0"/>
    <x v="2"/>
    <x v="2"/>
  </r>
  <r>
    <x v="12"/>
    <x v="72"/>
    <n v="4.4021739130434785"/>
    <x v="2"/>
    <x v="2"/>
  </r>
  <r>
    <x v="12"/>
    <x v="73"/>
    <n v="2.0652173913043477"/>
    <x v="2"/>
    <x v="2"/>
  </r>
  <r>
    <x v="12"/>
    <x v="74"/>
    <n v="2.1195652173913042"/>
    <x v="2"/>
    <x v="2"/>
  </r>
  <r>
    <x v="12"/>
    <x v="75"/>
    <n v="4.2934782608695654"/>
    <x v="2"/>
    <x v="2"/>
  </r>
  <r>
    <x v="12"/>
    <x v="76"/>
    <n v="11.847826086956522"/>
    <x v="2"/>
    <x v="2"/>
  </r>
  <r>
    <x v="12"/>
    <x v="59"/>
    <n v="19.836956521739129"/>
    <x v="2"/>
    <x v="2"/>
  </r>
  <r>
    <x v="12"/>
    <x v="63"/>
    <n v="0.21739130434782608"/>
    <x v="2"/>
    <x v="2"/>
  </r>
  <r>
    <x v="12"/>
    <x v="64"/>
    <n v="15.326086956521738"/>
    <x v="2"/>
    <x v="2"/>
  </r>
  <r>
    <x v="12"/>
    <x v="65"/>
    <n v="0"/>
    <x v="2"/>
    <x v="2"/>
  </r>
  <r>
    <x v="12"/>
    <x v="66"/>
    <n v="0"/>
    <x v="2"/>
    <x v="2"/>
  </r>
  <r>
    <x v="12"/>
    <x v="4"/>
    <n v="1.1956521739130435"/>
    <x v="2"/>
    <x v="2"/>
  </r>
  <r>
    <x v="13"/>
    <x v="77"/>
    <n v="6.3013698630136989"/>
    <x v="2"/>
    <x v="2"/>
  </r>
  <r>
    <x v="13"/>
    <x v="78"/>
    <n v="0"/>
    <x v="2"/>
    <x v="2"/>
  </r>
  <r>
    <x v="13"/>
    <x v="79"/>
    <n v="7.1232876712328768"/>
    <x v="2"/>
    <x v="2"/>
  </r>
  <r>
    <x v="13"/>
    <x v="80"/>
    <n v="30.958904109589042"/>
    <x v="2"/>
    <x v="2"/>
  </r>
  <r>
    <x v="13"/>
    <x v="76"/>
    <n v="55.61643835616438"/>
    <x v="2"/>
    <x v="2"/>
  </r>
  <r>
    <x v="14"/>
    <x v="77"/>
    <n v="1.0638297872340425"/>
    <x v="2"/>
    <x v="2"/>
  </r>
  <r>
    <x v="14"/>
    <x v="78"/>
    <n v="3.5460992907801416"/>
    <x v="2"/>
    <x v="2"/>
  </r>
  <r>
    <x v="14"/>
    <x v="79"/>
    <n v="1.4184397163120568"/>
    <x v="2"/>
    <x v="2"/>
  </r>
  <r>
    <x v="14"/>
    <x v="80"/>
    <n v="30.851063829787233"/>
    <x v="2"/>
    <x v="2"/>
  </r>
  <r>
    <x v="14"/>
    <x v="76"/>
    <n v="24.468085106382979"/>
    <x v="2"/>
    <x v="2"/>
  </r>
  <r>
    <x v="14"/>
    <x v="61"/>
    <n v="38.652482269503544"/>
    <x v="2"/>
    <x v="2"/>
  </r>
  <r>
    <x v="14"/>
    <x v="66"/>
    <n v="0"/>
    <x v="2"/>
    <x v="2"/>
  </r>
  <r>
    <x v="10"/>
    <x v="56"/>
    <n v="70.140845070422529"/>
    <x v="3"/>
    <x v="2"/>
  </r>
  <r>
    <x v="10"/>
    <x v="57"/>
    <n v="7.042253521126761"/>
    <x v="3"/>
    <x v="2"/>
  </r>
  <r>
    <x v="10"/>
    <x v="58"/>
    <n v="7.605633802816901"/>
    <x v="3"/>
    <x v="2"/>
  </r>
  <r>
    <x v="10"/>
    <x v="59"/>
    <n v="1.8309859154929577"/>
    <x v="3"/>
    <x v="2"/>
  </r>
  <r>
    <x v="10"/>
    <x v="60"/>
    <n v="1.1267605633802817"/>
    <x v="3"/>
    <x v="2"/>
  </r>
  <r>
    <x v="10"/>
    <x v="61"/>
    <n v="12.253521126760564"/>
    <x v="3"/>
    <x v="2"/>
  </r>
  <r>
    <x v="10"/>
    <x v="62"/>
    <n v="0"/>
    <x v="3"/>
    <x v="2"/>
  </r>
  <r>
    <x v="11"/>
    <x v="56"/>
    <n v="70"/>
    <x v="3"/>
    <x v="2"/>
  </r>
  <r>
    <x v="11"/>
    <x v="57"/>
    <n v="6.901408450704225"/>
    <x v="3"/>
    <x v="2"/>
  </r>
  <r>
    <x v="11"/>
    <x v="58"/>
    <n v="7.183098591549296"/>
    <x v="3"/>
    <x v="2"/>
  </r>
  <r>
    <x v="11"/>
    <x v="59"/>
    <n v="1.6901408450704225"/>
    <x v="3"/>
    <x v="2"/>
  </r>
  <r>
    <x v="11"/>
    <x v="63"/>
    <n v="1.1267605633802817"/>
    <x v="3"/>
    <x v="2"/>
  </r>
  <r>
    <x v="11"/>
    <x v="64"/>
    <n v="12.253521126760564"/>
    <x v="3"/>
    <x v="2"/>
  </r>
  <r>
    <x v="11"/>
    <x v="65"/>
    <n v="0"/>
    <x v="3"/>
    <x v="2"/>
  </r>
  <r>
    <x v="11"/>
    <x v="66"/>
    <n v="0"/>
    <x v="3"/>
    <x v="2"/>
  </r>
  <r>
    <x v="11"/>
    <x v="4"/>
    <n v="0.84507042253521125"/>
    <x v="3"/>
    <x v="2"/>
  </r>
  <r>
    <x v="12"/>
    <x v="67"/>
    <n v="0.70422535211267601"/>
    <x v="3"/>
    <x v="2"/>
  </r>
  <r>
    <x v="12"/>
    <x v="68"/>
    <n v="11.267605633802816"/>
    <x v="3"/>
    <x v="2"/>
  </r>
  <r>
    <x v="12"/>
    <x v="69"/>
    <n v="52.535211267605632"/>
    <x v="3"/>
    <x v="2"/>
  </r>
  <r>
    <x v="12"/>
    <x v="70"/>
    <n v="5.492957746478873"/>
    <x v="3"/>
    <x v="2"/>
  </r>
  <r>
    <x v="12"/>
    <x v="71"/>
    <n v="0.56338028169014087"/>
    <x v="3"/>
    <x v="2"/>
  </r>
  <r>
    <x v="12"/>
    <x v="72"/>
    <n v="4.647887323943662"/>
    <x v="3"/>
    <x v="2"/>
  </r>
  <r>
    <x v="12"/>
    <x v="73"/>
    <n v="1.6901408450704225"/>
    <x v="3"/>
    <x v="2"/>
  </r>
  <r>
    <x v="12"/>
    <x v="74"/>
    <n v="0.42253521126760563"/>
    <x v="3"/>
    <x v="2"/>
  </r>
  <r>
    <x v="12"/>
    <x v="75"/>
    <n v="0.84507042253521125"/>
    <x v="3"/>
    <x v="2"/>
  </r>
  <r>
    <x v="12"/>
    <x v="76"/>
    <n v="5.915492957746479"/>
    <x v="3"/>
    <x v="2"/>
  </r>
  <r>
    <x v="12"/>
    <x v="59"/>
    <n v="1.6901408450704225"/>
    <x v="3"/>
    <x v="2"/>
  </r>
  <r>
    <x v="12"/>
    <x v="63"/>
    <n v="1.1267605633802817"/>
    <x v="3"/>
    <x v="2"/>
  </r>
  <r>
    <x v="12"/>
    <x v="64"/>
    <n v="12.253521126760564"/>
    <x v="3"/>
    <x v="2"/>
  </r>
  <r>
    <x v="12"/>
    <x v="65"/>
    <n v="0"/>
    <x v="3"/>
    <x v="2"/>
  </r>
  <r>
    <x v="12"/>
    <x v="66"/>
    <n v="0"/>
    <x v="3"/>
    <x v="2"/>
  </r>
  <r>
    <x v="12"/>
    <x v="4"/>
    <n v="0.84507042253521125"/>
    <x v="3"/>
    <x v="2"/>
  </r>
  <r>
    <x v="13"/>
    <x v="77"/>
    <n v="0"/>
    <x v="3"/>
    <x v="2"/>
  </r>
  <r>
    <x v="13"/>
    <x v="78"/>
    <n v="0"/>
    <x v="3"/>
    <x v="2"/>
  </r>
  <r>
    <x v="13"/>
    <x v="79"/>
    <n v="16.666666666666668"/>
    <x v="3"/>
    <x v="2"/>
  </r>
  <r>
    <x v="13"/>
    <x v="80"/>
    <n v="41.666666666666664"/>
    <x v="3"/>
    <x v="2"/>
  </r>
  <r>
    <x v="13"/>
    <x v="76"/>
    <n v="41.666666666666664"/>
    <x v="3"/>
    <x v="2"/>
  </r>
  <r>
    <x v="14"/>
    <x v="77"/>
    <n v="0"/>
    <x v="3"/>
    <x v="2"/>
  </r>
  <r>
    <x v="14"/>
    <x v="78"/>
    <n v="0"/>
    <x v="3"/>
    <x v="2"/>
  </r>
  <r>
    <x v="14"/>
    <x v="79"/>
    <n v="0"/>
    <x v="3"/>
    <x v="2"/>
  </r>
  <r>
    <x v="14"/>
    <x v="80"/>
    <n v="8.0459770114942533"/>
    <x v="3"/>
    <x v="2"/>
  </r>
  <r>
    <x v="14"/>
    <x v="76"/>
    <n v="8.0459770114942533"/>
    <x v="3"/>
    <x v="2"/>
  </r>
  <r>
    <x v="14"/>
    <x v="61"/>
    <n v="83.908045977011497"/>
    <x v="3"/>
    <x v="2"/>
  </r>
  <r>
    <x v="14"/>
    <x v="66"/>
    <n v="0"/>
    <x v="3"/>
    <x v="2"/>
  </r>
  <r>
    <x v="10"/>
    <x v="56"/>
    <n v="20.434782608695652"/>
    <x v="4"/>
    <x v="2"/>
  </r>
  <r>
    <x v="10"/>
    <x v="57"/>
    <n v="12.173913043478262"/>
    <x v="4"/>
    <x v="2"/>
  </r>
  <r>
    <x v="10"/>
    <x v="58"/>
    <n v="57.826086956521742"/>
    <x v="4"/>
    <x v="2"/>
  </r>
  <r>
    <x v="10"/>
    <x v="59"/>
    <n v="2.6086956521739131"/>
    <x v="4"/>
    <x v="2"/>
  </r>
  <r>
    <x v="10"/>
    <x v="60"/>
    <n v="0"/>
    <x v="4"/>
    <x v="2"/>
  </r>
  <r>
    <x v="10"/>
    <x v="61"/>
    <n v="6.9565217391304346"/>
    <x v="4"/>
    <x v="2"/>
  </r>
  <r>
    <x v="10"/>
    <x v="62"/>
    <n v="0"/>
    <x v="4"/>
    <x v="2"/>
  </r>
  <r>
    <x v="11"/>
    <x v="56"/>
    <n v="19.855072463768117"/>
    <x v="4"/>
    <x v="2"/>
  </r>
  <r>
    <x v="11"/>
    <x v="57"/>
    <n v="11.44927536231884"/>
    <x v="4"/>
    <x v="2"/>
  </r>
  <r>
    <x v="11"/>
    <x v="58"/>
    <n v="57.10144927536232"/>
    <x v="4"/>
    <x v="2"/>
  </r>
  <r>
    <x v="11"/>
    <x v="59"/>
    <n v="2.4637681159420288"/>
    <x v="4"/>
    <x v="2"/>
  </r>
  <r>
    <x v="11"/>
    <x v="63"/>
    <n v="0"/>
    <x v="4"/>
    <x v="2"/>
  </r>
  <r>
    <x v="11"/>
    <x v="64"/>
    <n v="6.9565217391304346"/>
    <x v="4"/>
    <x v="2"/>
  </r>
  <r>
    <x v="11"/>
    <x v="65"/>
    <n v="0"/>
    <x v="4"/>
    <x v="2"/>
  </r>
  <r>
    <x v="11"/>
    <x v="66"/>
    <n v="0"/>
    <x v="4"/>
    <x v="2"/>
  </r>
  <r>
    <x v="11"/>
    <x v="4"/>
    <n v="2.1739130434782608"/>
    <x v="4"/>
    <x v="2"/>
  </r>
  <r>
    <x v="12"/>
    <x v="67"/>
    <n v="0"/>
    <x v="4"/>
    <x v="2"/>
  </r>
  <r>
    <x v="12"/>
    <x v="68"/>
    <n v="4.4927536231884062"/>
    <x v="4"/>
    <x v="2"/>
  </r>
  <r>
    <x v="12"/>
    <x v="69"/>
    <n v="13.188405797101449"/>
    <x v="4"/>
    <x v="2"/>
  </r>
  <r>
    <x v="12"/>
    <x v="70"/>
    <n v="2.1739130434782608"/>
    <x v="4"/>
    <x v="2"/>
  </r>
  <r>
    <x v="12"/>
    <x v="71"/>
    <n v="0.43478260869565216"/>
    <x v="4"/>
    <x v="2"/>
  </r>
  <r>
    <x v="12"/>
    <x v="72"/>
    <n v="9.27536231884058"/>
    <x v="4"/>
    <x v="2"/>
  </r>
  <r>
    <x v="12"/>
    <x v="73"/>
    <n v="1.7391304347826086"/>
    <x v="4"/>
    <x v="2"/>
  </r>
  <r>
    <x v="12"/>
    <x v="74"/>
    <n v="5.0724637681159424"/>
    <x v="4"/>
    <x v="2"/>
  </r>
  <r>
    <x v="12"/>
    <x v="75"/>
    <n v="12.173913043478262"/>
    <x v="4"/>
    <x v="2"/>
  </r>
  <r>
    <x v="12"/>
    <x v="76"/>
    <n v="39.855072463768117"/>
    <x v="4"/>
    <x v="2"/>
  </r>
  <r>
    <x v="12"/>
    <x v="59"/>
    <n v="2.4637681159420288"/>
    <x v="4"/>
    <x v="2"/>
  </r>
  <r>
    <x v="12"/>
    <x v="63"/>
    <n v="0"/>
    <x v="4"/>
    <x v="2"/>
  </r>
  <r>
    <x v="12"/>
    <x v="64"/>
    <n v="6.9565217391304346"/>
    <x v="4"/>
    <x v="2"/>
  </r>
  <r>
    <x v="12"/>
    <x v="65"/>
    <n v="0"/>
    <x v="4"/>
    <x v="2"/>
  </r>
  <r>
    <x v="12"/>
    <x v="66"/>
    <n v="0"/>
    <x v="4"/>
    <x v="2"/>
  </r>
  <r>
    <x v="12"/>
    <x v="4"/>
    <n v="2.1739130434782608"/>
    <x v="4"/>
    <x v="2"/>
  </r>
  <r>
    <x v="13"/>
    <x v="77"/>
    <n v="5.882352941176471"/>
    <x v="4"/>
    <x v="2"/>
  </r>
  <r>
    <x v="13"/>
    <x v="78"/>
    <n v="0"/>
    <x v="4"/>
    <x v="2"/>
  </r>
  <r>
    <x v="13"/>
    <x v="79"/>
    <n v="0"/>
    <x v="4"/>
    <x v="2"/>
  </r>
  <r>
    <x v="13"/>
    <x v="80"/>
    <n v="17.647058823529413"/>
    <x v="4"/>
    <x v="2"/>
  </r>
  <r>
    <x v="13"/>
    <x v="76"/>
    <n v="76.470588235294116"/>
    <x v="4"/>
    <x v="2"/>
  </r>
  <r>
    <x v="14"/>
    <x v="77"/>
    <n v="0"/>
    <x v="4"/>
    <x v="2"/>
  </r>
  <r>
    <x v="14"/>
    <x v="78"/>
    <n v="0"/>
    <x v="4"/>
    <x v="2"/>
  </r>
  <r>
    <x v="14"/>
    <x v="79"/>
    <n v="0"/>
    <x v="4"/>
    <x v="2"/>
  </r>
  <r>
    <x v="14"/>
    <x v="80"/>
    <n v="16.666666666666668"/>
    <x v="4"/>
    <x v="2"/>
  </r>
  <r>
    <x v="14"/>
    <x v="76"/>
    <n v="14.583333333333334"/>
    <x v="4"/>
    <x v="2"/>
  </r>
  <r>
    <x v="14"/>
    <x v="61"/>
    <n v="68.75"/>
    <x v="4"/>
    <x v="2"/>
  </r>
  <r>
    <x v="14"/>
    <x v="66"/>
    <n v="0"/>
    <x v="4"/>
    <x v="2"/>
  </r>
  <r>
    <x v="10"/>
    <x v="56"/>
    <n v="14.358974358974359"/>
    <x v="5"/>
    <x v="2"/>
  </r>
  <r>
    <x v="10"/>
    <x v="57"/>
    <n v="11.794871794871796"/>
    <x v="5"/>
    <x v="2"/>
  </r>
  <r>
    <x v="10"/>
    <x v="58"/>
    <n v="64.615384615384613"/>
    <x v="5"/>
    <x v="2"/>
  </r>
  <r>
    <x v="10"/>
    <x v="59"/>
    <n v="4.1025641025641022"/>
    <x v="5"/>
    <x v="2"/>
  </r>
  <r>
    <x v="10"/>
    <x v="60"/>
    <n v="0"/>
    <x v="5"/>
    <x v="2"/>
  </r>
  <r>
    <x v="10"/>
    <x v="61"/>
    <n v="5.1282051282051286"/>
    <x v="5"/>
    <x v="2"/>
  </r>
  <r>
    <x v="10"/>
    <x v="62"/>
    <n v="0"/>
    <x v="5"/>
    <x v="2"/>
  </r>
  <r>
    <x v="11"/>
    <x v="56"/>
    <n v="13.846153846153847"/>
    <x v="5"/>
    <x v="2"/>
  </r>
  <r>
    <x v="11"/>
    <x v="57"/>
    <n v="11.282051282051283"/>
    <x v="5"/>
    <x v="2"/>
  </r>
  <r>
    <x v="11"/>
    <x v="58"/>
    <n v="64.615384615384613"/>
    <x v="5"/>
    <x v="2"/>
  </r>
  <r>
    <x v="11"/>
    <x v="59"/>
    <n v="4.1025641025641022"/>
    <x v="5"/>
    <x v="2"/>
  </r>
  <r>
    <x v="11"/>
    <x v="63"/>
    <n v="0"/>
    <x v="5"/>
    <x v="2"/>
  </r>
  <r>
    <x v="11"/>
    <x v="64"/>
    <n v="5.1282051282051286"/>
    <x v="5"/>
    <x v="2"/>
  </r>
  <r>
    <x v="11"/>
    <x v="65"/>
    <n v="0"/>
    <x v="5"/>
    <x v="2"/>
  </r>
  <r>
    <x v="11"/>
    <x v="66"/>
    <n v="0"/>
    <x v="5"/>
    <x v="2"/>
  </r>
  <r>
    <x v="11"/>
    <x v="4"/>
    <n v="1.0256410256410255"/>
    <x v="5"/>
    <x v="2"/>
  </r>
  <r>
    <x v="12"/>
    <x v="67"/>
    <n v="0"/>
    <x v="5"/>
    <x v="2"/>
  </r>
  <r>
    <x v="12"/>
    <x v="68"/>
    <n v="3.0769230769230771"/>
    <x v="5"/>
    <x v="2"/>
  </r>
  <r>
    <x v="12"/>
    <x v="69"/>
    <n v="8.2051282051282044"/>
    <x v="5"/>
    <x v="2"/>
  </r>
  <r>
    <x v="12"/>
    <x v="70"/>
    <n v="2.5641025641025643"/>
    <x v="5"/>
    <x v="2"/>
  </r>
  <r>
    <x v="12"/>
    <x v="71"/>
    <n v="0"/>
    <x v="5"/>
    <x v="2"/>
  </r>
  <r>
    <x v="12"/>
    <x v="72"/>
    <n v="8.7179487179487172"/>
    <x v="5"/>
    <x v="2"/>
  </r>
  <r>
    <x v="12"/>
    <x v="73"/>
    <n v="2.5641025641025643"/>
    <x v="5"/>
    <x v="2"/>
  </r>
  <r>
    <x v="12"/>
    <x v="74"/>
    <n v="5.1282051282051286"/>
    <x v="5"/>
    <x v="2"/>
  </r>
  <r>
    <x v="12"/>
    <x v="75"/>
    <n v="16.923076923076923"/>
    <x v="5"/>
    <x v="2"/>
  </r>
  <r>
    <x v="12"/>
    <x v="76"/>
    <n v="42.564102564102562"/>
    <x v="5"/>
    <x v="2"/>
  </r>
  <r>
    <x v="12"/>
    <x v="59"/>
    <n v="4.1025641025641022"/>
    <x v="5"/>
    <x v="2"/>
  </r>
  <r>
    <x v="12"/>
    <x v="63"/>
    <n v="0"/>
    <x v="5"/>
    <x v="2"/>
  </r>
  <r>
    <x v="12"/>
    <x v="64"/>
    <n v="5.1282051282051286"/>
    <x v="5"/>
    <x v="2"/>
  </r>
  <r>
    <x v="12"/>
    <x v="65"/>
    <n v="0"/>
    <x v="5"/>
    <x v="2"/>
  </r>
  <r>
    <x v="12"/>
    <x v="66"/>
    <n v="0"/>
    <x v="5"/>
    <x v="2"/>
  </r>
  <r>
    <x v="12"/>
    <x v="4"/>
    <n v="1.0256410256410255"/>
    <x v="5"/>
    <x v="2"/>
  </r>
  <r>
    <x v="13"/>
    <x v="77"/>
    <n v="0"/>
    <x v="5"/>
    <x v="2"/>
  </r>
  <r>
    <x v="13"/>
    <x v="78"/>
    <n v="0"/>
    <x v="5"/>
    <x v="2"/>
  </r>
  <r>
    <x v="13"/>
    <x v="79"/>
    <n v="0"/>
    <x v="5"/>
    <x v="2"/>
  </r>
  <r>
    <x v="13"/>
    <x v="80"/>
    <n v="25"/>
    <x v="5"/>
    <x v="2"/>
  </r>
  <r>
    <x v="13"/>
    <x v="76"/>
    <n v="75"/>
    <x v="5"/>
    <x v="2"/>
  </r>
  <r>
    <x v="14"/>
    <x v="77"/>
    <n v="0"/>
    <x v="5"/>
    <x v="2"/>
  </r>
  <r>
    <x v="14"/>
    <x v="78"/>
    <n v="0"/>
    <x v="5"/>
    <x v="2"/>
  </r>
  <r>
    <x v="14"/>
    <x v="79"/>
    <n v="0"/>
    <x v="5"/>
    <x v="2"/>
  </r>
  <r>
    <x v="14"/>
    <x v="80"/>
    <n v="20"/>
    <x v="5"/>
    <x v="2"/>
  </r>
  <r>
    <x v="14"/>
    <x v="76"/>
    <n v="10"/>
    <x v="5"/>
    <x v="2"/>
  </r>
  <r>
    <x v="14"/>
    <x v="61"/>
    <n v="70"/>
    <x v="5"/>
    <x v="2"/>
  </r>
  <r>
    <x v="14"/>
    <x v="66"/>
    <n v="0"/>
    <x v="5"/>
    <x v="2"/>
  </r>
  <r>
    <x v="10"/>
    <x v="56"/>
    <n v="19.008264462809919"/>
    <x v="6"/>
    <x v="2"/>
  </r>
  <r>
    <x v="10"/>
    <x v="57"/>
    <n v="8.2644628099173545"/>
    <x v="6"/>
    <x v="2"/>
  </r>
  <r>
    <x v="10"/>
    <x v="58"/>
    <n v="58.67768595041322"/>
    <x v="6"/>
    <x v="2"/>
  </r>
  <r>
    <x v="10"/>
    <x v="59"/>
    <n v="4.9586776859504136"/>
    <x v="6"/>
    <x v="2"/>
  </r>
  <r>
    <x v="10"/>
    <x v="60"/>
    <n v="0"/>
    <x v="6"/>
    <x v="2"/>
  </r>
  <r>
    <x v="10"/>
    <x v="61"/>
    <n v="9.0909090909090917"/>
    <x v="6"/>
    <x v="2"/>
  </r>
  <r>
    <x v="10"/>
    <x v="62"/>
    <n v="0"/>
    <x v="6"/>
    <x v="2"/>
  </r>
  <r>
    <x v="11"/>
    <x v="56"/>
    <n v="18.181818181818183"/>
    <x v="6"/>
    <x v="2"/>
  </r>
  <r>
    <x v="11"/>
    <x v="57"/>
    <n v="7.4380165289256199"/>
    <x v="6"/>
    <x v="2"/>
  </r>
  <r>
    <x v="11"/>
    <x v="58"/>
    <n v="57.851239669421489"/>
    <x v="6"/>
    <x v="2"/>
  </r>
  <r>
    <x v="11"/>
    <x v="59"/>
    <n v="4.1322314049586772"/>
    <x v="6"/>
    <x v="2"/>
  </r>
  <r>
    <x v="11"/>
    <x v="63"/>
    <n v="0"/>
    <x v="6"/>
    <x v="2"/>
  </r>
  <r>
    <x v="11"/>
    <x v="64"/>
    <n v="9.0909090909090917"/>
    <x v="6"/>
    <x v="2"/>
  </r>
  <r>
    <x v="11"/>
    <x v="65"/>
    <n v="0"/>
    <x v="6"/>
    <x v="2"/>
  </r>
  <r>
    <x v="11"/>
    <x v="66"/>
    <n v="0"/>
    <x v="6"/>
    <x v="2"/>
  </r>
  <r>
    <x v="11"/>
    <x v="4"/>
    <n v="3.3057851239669422"/>
    <x v="6"/>
    <x v="2"/>
  </r>
  <r>
    <x v="12"/>
    <x v="67"/>
    <n v="0"/>
    <x v="6"/>
    <x v="2"/>
  </r>
  <r>
    <x v="12"/>
    <x v="68"/>
    <n v="2.4793388429752068"/>
    <x v="6"/>
    <x v="2"/>
  </r>
  <r>
    <x v="12"/>
    <x v="69"/>
    <n v="14.049586776859504"/>
    <x v="6"/>
    <x v="2"/>
  </r>
  <r>
    <x v="12"/>
    <x v="70"/>
    <n v="1.6528925619834711"/>
    <x v="6"/>
    <x v="2"/>
  </r>
  <r>
    <x v="12"/>
    <x v="71"/>
    <n v="0"/>
    <x v="6"/>
    <x v="2"/>
  </r>
  <r>
    <x v="12"/>
    <x v="72"/>
    <n v="6.6115702479338845"/>
    <x v="6"/>
    <x v="2"/>
  </r>
  <r>
    <x v="12"/>
    <x v="73"/>
    <n v="0.82644628099173556"/>
    <x v="6"/>
    <x v="2"/>
  </r>
  <r>
    <x v="12"/>
    <x v="74"/>
    <n v="6.6115702479338845"/>
    <x v="6"/>
    <x v="2"/>
  </r>
  <r>
    <x v="12"/>
    <x v="75"/>
    <n v="10.743801652892563"/>
    <x v="6"/>
    <x v="2"/>
  </r>
  <r>
    <x v="12"/>
    <x v="76"/>
    <n v="40.495867768595041"/>
    <x v="6"/>
    <x v="2"/>
  </r>
  <r>
    <x v="12"/>
    <x v="59"/>
    <n v="4.1322314049586772"/>
    <x v="6"/>
    <x v="2"/>
  </r>
  <r>
    <x v="12"/>
    <x v="63"/>
    <n v="0"/>
    <x v="6"/>
    <x v="2"/>
  </r>
  <r>
    <x v="12"/>
    <x v="64"/>
    <n v="9.0909090909090917"/>
    <x v="6"/>
    <x v="2"/>
  </r>
  <r>
    <x v="12"/>
    <x v="65"/>
    <n v="0"/>
    <x v="6"/>
    <x v="2"/>
  </r>
  <r>
    <x v="12"/>
    <x v="66"/>
    <n v="0"/>
    <x v="6"/>
    <x v="2"/>
  </r>
  <r>
    <x v="12"/>
    <x v="4"/>
    <n v="3.3057851239669422"/>
    <x v="6"/>
    <x v="2"/>
  </r>
  <r>
    <x v="13"/>
    <x v="77"/>
    <n v="20"/>
    <x v="6"/>
    <x v="2"/>
  </r>
  <r>
    <x v="13"/>
    <x v="78"/>
    <n v="0"/>
    <x v="6"/>
    <x v="2"/>
  </r>
  <r>
    <x v="13"/>
    <x v="79"/>
    <n v="0"/>
    <x v="6"/>
    <x v="2"/>
  </r>
  <r>
    <x v="13"/>
    <x v="80"/>
    <n v="20"/>
    <x v="6"/>
    <x v="2"/>
  </r>
  <r>
    <x v="13"/>
    <x v="76"/>
    <n v="60"/>
    <x v="6"/>
    <x v="2"/>
  </r>
  <r>
    <x v="14"/>
    <x v="77"/>
    <n v="0"/>
    <x v="6"/>
    <x v="2"/>
  </r>
  <r>
    <x v="14"/>
    <x v="78"/>
    <n v="0"/>
    <x v="6"/>
    <x v="2"/>
  </r>
  <r>
    <x v="14"/>
    <x v="79"/>
    <n v="0"/>
    <x v="6"/>
    <x v="2"/>
  </r>
  <r>
    <x v="14"/>
    <x v="80"/>
    <n v="27.272727272727273"/>
    <x v="6"/>
    <x v="2"/>
  </r>
  <r>
    <x v="14"/>
    <x v="76"/>
    <n v="9.0909090909090917"/>
    <x v="6"/>
    <x v="2"/>
  </r>
  <r>
    <x v="14"/>
    <x v="61"/>
    <n v="63.636363636363633"/>
    <x v="6"/>
    <x v="2"/>
  </r>
  <r>
    <x v="14"/>
    <x v="66"/>
    <n v="0"/>
    <x v="6"/>
    <x v="2"/>
  </r>
  <r>
    <x v="10"/>
    <x v="56"/>
    <n v="27.363184079601989"/>
    <x v="7"/>
    <x v="2"/>
  </r>
  <r>
    <x v="10"/>
    <x v="57"/>
    <n v="12.935323383084578"/>
    <x v="7"/>
    <x v="2"/>
  </r>
  <r>
    <x v="10"/>
    <x v="58"/>
    <n v="47.263681592039802"/>
    <x v="7"/>
    <x v="2"/>
  </r>
  <r>
    <x v="10"/>
    <x v="59"/>
    <n v="1.4925373134328359"/>
    <x v="7"/>
    <x v="2"/>
  </r>
  <r>
    <x v="10"/>
    <x v="60"/>
    <n v="0"/>
    <x v="7"/>
    <x v="2"/>
  </r>
  <r>
    <x v="10"/>
    <x v="61"/>
    <n v="10.945273631840797"/>
    <x v="7"/>
    <x v="2"/>
  </r>
  <r>
    <x v="10"/>
    <x v="62"/>
    <n v="0"/>
    <x v="7"/>
    <x v="2"/>
  </r>
  <r>
    <x v="11"/>
    <x v="56"/>
    <n v="26.865671641791046"/>
    <x v="7"/>
    <x v="2"/>
  </r>
  <r>
    <x v="11"/>
    <x v="57"/>
    <n v="11.940298507462687"/>
    <x v="7"/>
    <x v="2"/>
  </r>
  <r>
    <x v="11"/>
    <x v="58"/>
    <n v="46.268656716417908"/>
    <x v="7"/>
    <x v="2"/>
  </r>
  <r>
    <x v="11"/>
    <x v="59"/>
    <n v="1.4925373134328359"/>
    <x v="7"/>
    <x v="2"/>
  </r>
  <r>
    <x v="11"/>
    <x v="63"/>
    <n v="0"/>
    <x v="7"/>
    <x v="2"/>
  </r>
  <r>
    <x v="11"/>
    <x v="64"/>
    <n v="10.945273631840797"/>
    <x v="7"/>
    <x v="2"/>
  </r>
  <r>
    <x v="11"/>
    <x v="65"/>
    <n v="0"/>
    <x v="7"/>
    <x v="2"/>
  </r>
  <r>
    <x v="11"/>
    <x v="66"/>
    <n v="0"/>
    <x v="7"/>
    <x v="2"/>
  </r>
  <r>
    <x v="11"/>
    <x v="4"/>
    <n v="2.4875621890547261"/>
    <x v="7"/>
    <x v="2"/>
  </r>
  <r>
    <x v="12"/>
    <x v="67"/>
    <n v="0"/>
    <x v="7"/>
    <x v="2"/>
  </r>
  <r>
    <x v="12"/>
    <x v="68"/>
    <n v="6.4676616915422889"/>
    <x v="7"/>
    <x v="2"/>
  </r>
  <r>
    <x v="12"/>
    <x v="69"/>
    <n v="19.402985074626866"/>
    <x v="7"/>
    <x v="2"/>
  </r>
  <r>
    <x v="12"/>
    <x v="70"/>
    <n v="0.99502487562189057"/>
    <x v="7"/>
    <x v="2"/>
  </r>
  <r>
    <x v="12"/>
    <x v="71"/>
    <n v="0"/>
    <x v="7"/>
    <x v="2"/>
  </r>
  <r>
    <x v="12"/>
    <x v="72"/>
    <n v="11.442786069651742"/>
    <x v="7"/>
    <x v="2"/>
  </r>
  <r>
    <x v="12"/>
    <x v="73"/>
    <n v="0.49751243781094528"/>
    <x v="7"/>
    <x v="2"/>
  </r>
  <r>
    <x v="12"/>
    <x v="74"/>
    <n v="5.4726368159203984"/>
    <x v="7"/>
    <x v="2"/>
  </r>
  <r>
    <x v="12"/>
    <x v="75"/>
    <n v="12.437810945273633"/>
    <x v="7"/>
    <x v="2"/>
  </r>
  <r>
    <x v="12"/>
    <x v="76"/>
    <n v="28.35820895522388"/>
    <x v="7"/>
    <x v="2"/>
  </r>
  <r>
    <x v="12"/>
    <x v="59"/>
    <n v="1.4925373134328359"/>
    <x v="7"/>
    <x v="2"/>
  </r>
  <r>
    <x v="12"/>
    <x v="63"/>
    <n v="0"/>
    <x v="7"/>
    <x v="2"/>
  </r>
  <r>
    <x v="12"/>
    <x v="64"/>
    <n v="10.945273631840797"/>
    <x v="7"/>
    <x v="2"/>
  </r>
  <r>
    <x v="12"/>
    <x v="65"/>
    <n v="0"/>
    <x v="7"/>
    <x v="2"/>
  </r>
  <r>
    <x v="12"/>
    <x v="66"/>
    <n v="0"/>
    <x v="7"/>
    <x v="2"/>
  </r>
  <r>
    <x v="12"/>
    <x v="4"/>
    <n v="2.4875621890547261"/>
    <x v="7"/>
    <x v="2"/>
  </r>
  <r>
    <x v="13"/>
    <x v="77"/>
    <n v="0"/>
    <x v="7"/>
    <x v="2"/>
  </r>
  <r>
    <x v="13"/>
    <x v="78"/>
    <n v="0"/>
    <x v="7"/>
    <x v="2"/>
  </r>
  <r>
    <x v="13"/>
    <x v="79"/>
    <n v="0"/>
    <x v="7"/>
    <x v="2"/>
  </r>
  <r>
    <x v="13"/>
    <x v="80"/>
    <n v="0"/>
    <x v="7"/>
    <x v="2"/>
  </r>
  <r>
    <x v="13"/>
    <x v="76"/>
    <n v="100"/>
    <x v="7"/>
    <x v="2"/>
  </r>
  <r>
    <x v="14"/>
    <x v="77"/>
    <n v="0"/>
    <x v="7"/>
    <x v="2"/>
  </r>
  <r>
    <x v="14"/>
    <x v="78"/>
    <n v="0"/>
    <x v="7"/>
    <x v="2"/>
  </r>
  <r>
    <x v="14"/>
    <x v="79"/>
    <n v="0"/>
    <x v="7"/>
    <x v="2"/>
  </r>
  <r>
    <x v="14"/>
    <x v="80"/>
    <n v="13.636363636363637"/>
    <x v="7"/>
    <x v="2"/>
  </r>
  <r>
    <x v="14"/>
    <x v="76"/>
    <n v="18.181818181818183"/>
    <x v="7"/>
    <x v="2"/>
  </r>
  <r>
    <x v="14"/>
    <x v="61"/>
    <n v="68.181818181818187"/>
    <x v="7"/>
    <x v="2"/>
  </r>
  <r>
    <x v="14"/>
    <x v="66"/>
    <n v="0"/>
    <x v="7"/>
    <x v="2"/>
  </r>
  <r>
    <x v="10"/>
    <x v="56"/>
    <n v="20.23121387283237"/>
    <x v="8"/>
    <x v="2"/>
  </r>
  <r>
    <x v="10"/>
    <x v="57"/>
    <n v="14.450867052023121"/>
    <x v="8"/>
    <x v="2"/>
  </r>
  <r>
    <x v="10"/>
    <x v="58"/>
    <n v="61.849710982658962"/>
    <x v="8"/>
    <x v="2"/>
  </r>
  <r>
    <x v="10"/>
    <x v="59"/>
    <n v="0.5780346820809249"/>
    <x v="8"/>
    <x v="2"/>
  </r>
  <r>
    <x v="10"/>
    <x v="60"/>
    <n v="0"/>
    <x v="8"/>
    <x v="2"/>
  </r>
  <r>
    <x v="10"/>
    <x v="61"/>
    <n v="2.8901734104046244"/>
    <x v="8"/>
    <x v="2"/>
  </r>
  <r>
    <x v="10"/>
    <x v="62"/>
    <n v="0"/>
    <x v="8"/>
    <x v="2"/>
  </r>
  <r>
    <x v="11"/>
    <x v="56"/>
    <n v="19.653179190751445"/>
    <x v="8"/>
    <x v="2"/>
  </r>
  <r>
    <x v="11"/>
    <x v="57"/>
    <n v="13.872832369942197"/>
    <x v="8"/>
    <x v="2"/>
  </r>
  <r>
    <x v="11"/>
    <x v="58"/>
    <n v="60.693641618497111"/>
    <x v="8"/>
    <x v="2"/>
  </r>
  <r>
    <x v="11"/>
    <x v="59"/>
    <n v="0.5780346820809249"/>
    <x v="8"/>
    <x v="2"/>
  </r>
  <r>
    <x v="11"/>
    <x v="63"/>
    <n v="0"/>
    <x v="8"/>
    <x v="2"/>
  </r>
  <r>
    <x v="11"/>
    <x v="64"/>
    <n v="2.8901734104046244"/>
    <x v="8"/>
    <x v="2"/>
  </r>
  <r>
    <x v="11"/>
    <x v="65"/>
    <n v="0"/>
    <x v="8"/>
    <x v="2"/>
  </r>
  <r>
    <x v="11"/>
    <x v="66"/>
    <n v="0"/>
    <x v="8"/>
    <x v="2"/>
  </r>
  <r>
    <x v="11"/>
    <x v="4"/>
    <n v="2.3121387283236996"/>
    <x v="8"/>
    <x v="2"/>
  </r>
  <r>
    <x v="12"/>
    <x v="67"/>
    <n v="0"/>
    <x v="8"/>
    <x v="2"/>
  </r>
  <r>
    <x v="12"/>
    <x v="68"/>
    <n v="5.202312138728324"/>
    <x v="8"/>
    <x v="2"/>
  </r>
  <r>
    <x v="12"/>
    <x v="69"/>
    <n v="10.982658959537572"/>
    <x v="8"/>
    <x v="2"/>
  </r>
  <r>
    <x v="12"/>
    <x v="70"/>
    <n v="3.4682080924855492"/>
    <x v="8"/>
    <x v="2"/>
  </r>
  <r>
    <x v="12"/>
    <x v="71"/>
    <n v="1.7341040462427746"/>
    <x v="8"/>
    <x v="2"/>
  </r>
  <r>
    <x v="12"/>
    <x v="72"/>
    <n v="9.2485549132947984"/>
    <x v="8"/>
    <x v="2"/>
  </r>
  <r>
    <x v="12"/>
    <x v="73"/>
    <n v="2.8901734104046244"/>
    <x v="8"/>
    <x v="2"/>
  </r>
  <r>
    <x v="12"/>
    <x v="74"/>
    <n v="3.4682080924855492"/>
    <x v="8"/>
    <x v="2"/>
  </r>
  <r>
    <x v="12"/>
    <x v="75"/>
    <n v="7.5144508670520231"/>
    <x v="8"/>
    <x v="2"/>
  </r>
  <r>
    <x v="12"/>
    <x v="76"/>
    <n v="49.710982658959537"/>
    <x v="8"/>
    <x v="2"/>
  </r>
  <r>
    <x v="12"/>
    <x v="59"/>
    <n v="0.5780346820809249"/>
    <x v="8"/>
    <x v="2"/>
  </r>
  <r>
    <x v="12"/>
    <x v="63"/>
    <n v="0"/>
    <x v="8"/>
    <x v="2"/>
  </r>
  <r>
    <x v="12"/>
    <x v="64"/>
    <n v="2.8901734104046244"/>
    <x v="8"/>
    <x v="2"/>
  </r>
  <r>
    <x v="12"/>
    <x v="65"/>
    <n v="0"/>
    <x v="8"/>
    <x v="2"/>
  </r>
  <r>
    <x v="12"/>
    <x v="66"/>
    <n v="0"/>
    <x v="8"/>
    <x v="2"/>
  </r>
  <r>
    <x v="12"/>
    <x v="4"/>
    <n v="2.3121387283236996"/>
    <x v="8"/>
    <x v="2"/>
  </r>
  <r>
    <x v="13"/>
    <x v="77"/>
    <n v="0"/>
    <x v="8"/>
    <x v="2"/>
  </r>
  <r>
    <x v="13"/>
    <x v="78"/>
    <n v="0"/>
    <x v="8"/>
    <x v="2"/>
  </r>
  <r>
    <x v="13"/>
    <x v="79"/>
    <n v="0"/>
    <x v="8"/>
    <x v="2"/>
  </r>
  <r>
    <x v="13"/>
    <x v="80"/>
    <n v="0"/>
    <x v="8"/>
    <x v="2"/>
  </r>
  <r>
    <x v="13"/>
    <x v="76"/>
    <n v="100"/>
    <x v="8"/>
    <x v="2"/>
  </r>
  <r>
    <x v="14"/>
    <x v="77"/>
    <n v="0"/>
    <x v="8"/>
    <x v="2"/>
  </r>
  <r>
    <x v="14"/>
    <x v="78"/>
    <n v="0"/>
    <x v="8"/>
    <x v="2"/>
  </r>
  <r>
    <x v="14"/>
    <x v="79"/>
    <n v="0"/>
    <x v="8"/>
    <x v="2"/>
  </r>
  <r>
    <x v="14"/>
    <x v="80"/>
    <n v="0"/>
    <x v="8"/>
    <x v="2"/>
  </r>
  <r>
    <x v="14"/>
    <x v="76"/>
    <n v="20"/>
    <x v="8"/>
    <x v="2"/>
  </r>
  <r>
    <x v="14"/>
    <x v="61"/>
    <n v="80"/>
    <x v="8"/>
    <x v="2"/>
  </r>
  <r>
    <x v="14"/>
    <x v="66"/>
    <n v="0"/>
    <x v="8"/>
    <x v="2"/>
  </r>
  <r>
    <x v="10"/>
    <x v="56"/>
    <n v="46.408839779005525"/>
    <x v="9"/>
    <x v="2"/>
  </r>
  <r>
    <x v="10"/>
    <x v="57"/>
    <n v="14.917127071823204"/>
    <x v="9"/>
    <x v="2"/>
  </r>
  <r>
    <x v="10"/>
    <x v="58"/>
    <n v="30.939226519337016"/>
    <x v="9"/>
    <x v="2"/>
  </r>
  <r>
    <x v="10"/>
    <x v="59"/>
    <n v="1.1049723756906078"/>
    <x v="9"/>
    <x v="2"/>
  </r>
  <r>
    <x v="10"/>
    <x v="60"/>
    <n v="1.6574585635359116"/>
    <x v="9"/>
    <x v="2"/>
  </r>
  <r>
    <x v="10"/>
    <x v="61"/>
    <n v="4.972375690607735"/>
    <x v="9"/>
    <x v="2"/>
  </r>
  <r>
    <x v="10"/>
    <x v="62"/>
    <n v="0"/>
    <x v="9"/>
    <x v="2"/>
  </r>
  <r>
    <x v="11"/>
    <x v="56"/>
    <n v="46.408839779005525"/>
    <x v="9"/>
    <x v="2"/>
  </r>
  <r>
    <x v="11"/>
    <x v="57"/>
    <n v="14.917127071823204"/>
    <x v="9"/>
    <x v="2"/>
  </r>
  <r>
    <x v="11"/>
    <x v="58"/>
    <n v="30.939226519337016"/>
    <x v="9"/>
    <x v="2"/>
  </r>
  <r>
    <x v="11"/>
    <x v="59"/>
    <n v="1.1049723756906078"/>
    <x v="9"/>
    <x v="2"/>
  </r>
  <r>
    <x v="11"/>
    <x v="63"/>
    <n v="1.6574585635359116"/>
    <x v="9"/>
    <x v="2"/>
  </r>
  <r>
    <x v="11"/>
    <x v="64"/>
    <n v="4.972375690607735"/>
    <x v="9"/>
    <x v="2"/>
  </r>
  <r>
    <x v="11"/>
    <x v="65"/>
    <n v="0"/>
    <x v="9"/>
    <x v="2"/>
  </r>
  <r>
    <x v="11"/>
    <x v="66"/>
    <n v="0"/>
    <x v="9"/>
    <x v="2"/>
  </r>
  <r>
    <x v="11"/>
    <x v="4"/>
    <n v="0"/>
    <x v="9"/>
    <x v="2"/>
  </r>
  <r>
    <x v="12"/>
    <x v="67"/>
    <n v="0"/>
    <x v="9"/>
    <x v="2"/>
  </r>
  <r>
    <x v="12"/>
    <x v="68"/>
    <n v="2.7624309392265194"/>
    <x v="9"/>
    <x v="2"/>
  </r>
  <r>
    <x v="12"/>
    <x v="69"/>
    <n v="39.226519337016576"/>
    <x v="9"/>
    <x v="2"/>
  </r>
  <r>
    <x v="12"/>
    <x v="70"/>
    <n v="4.4198895027624312"/>
    <x v="9"/>
    <x v="2"/>
  </r>
  <r>
    <x v="12"/>
    <x v="71"/>
    <n v="0"/>
    <x v="9"/>
    <x v="2"/>
  </r>
  <r>
    <x v="12"/>
    <x v="72"/>
    <n v="10.497237569060774"/>
    <x v="9"/>
    <x v="2"/>
  </r>
  <r>
    <x v="12"/>
    <x v="73"/>
    <n v="4.4198895027624312"/>
    <x v="9"/>
    <x v="2"/>
  </r>
  <r>
    <x v="12"/>
    <x v="74"/>
    <n v="0"/>
    <x v="9"/>
    <x v="2"/>
  </r>
  <r>
    <x v="12"/>
    <x v="75"/>
    <n v="8.2872928176795586"/>
    <x v="9"/>
    <x v="2"/>
  </r>
  <r>
    <x v="12"/>
    <x v="76"/>
    <n v="22.651933701657459"/>
    <x v="9"/>
    <x v="2"/>
  </r>
  <r>
    <x v="12"/>
    <x v="59"/>
    <n v="1.1049723756906078"/>
    <x v="9"/>
    <x v="2"/>
  </r>
  <r>
    <x v="12"/>
    <x v="63"/>
    <n v="1.6574585635359116"/>
    <x v="9"/>
    <x v="2"/>
  </r>
  <r>
    <x v="12"/>
    <x v="64"/>
    <n v="4.972375690607735"/>
    <x v="9"/>
    <x v="2"/>
  </r>
  <r>
    <x v="12"/>
    <x v="65"/>
    <n v="0"/>
    <x v="9"/>
    <x v="2"/>
  </r>
  <r>
    <x v="12"/>
    <x v="66"/>
    <n v="0"/>
    <x v="9"/>
    <x v="2"/>
  </r>
  <r>
    <x v="12"/>
    <x v="4"/>
    <n v="0"/>
    <x v="9"/>
    <x v="2"/>
  </r>
  <r>
    <x v="13"/>
    <x v="77"/>
    <n v="50"/>
    <x v="9"/>
    <x v="2"/>
  </r>
  <r>
    <x v="13"/>
    <x v="78"/>
    <n v="0"/>
    <x v="9"/>
    <x v="2"/>
  </r>
  <r>
    <x v="13"/>
    <x v="79"/>
    <n v="0"/>
    <x v="9"/>
    <x v="2"/>
  </r>
  <r>
    <x v="13"/>
    <x v="80"/>
    <n v="0"/>
    <x v="9"/>
    <x v="2"/>
  </r>
  <r>
    <x v="13"/>
    <x v="76"/>
    <n v="50"/>
    <x v="9"/>
    <x v="2"/>
  </r>
  <r>
    <x v="14"/>
    <x v="77"/>
    <n v="0"/>
    <x v="9"/>
    <x v="2"/>
  </r>
  <r>
    <x v="14"/>
    <x v="78"/>
    <n v="0"/>
    <x v="9"/>
    <x v="2"/>
  </r>
  <r>
    <x v="14"/>
    <x v="79"/>
    <n v="0"/>
    <x v="9"/>
    <x v="2"/>
  </r>
  <r>
    <x v="14"/>
    <x v="80"/>
    <n v="22.222222222222221"/>
    <x v="9"/>
    <x v="2"/>
  </r>
  <r>
    <x v="14"/>
    <x v="76"/>
    <n v="11.111111111111111"/>
    <x v="9"/>
    <x v="2"/>
  </r>
  <r>
    <x v="14"/>
    <x v="61"/>
    <n v="66.666666666666671"/>
    <x v="9"/>
    <x v="2"/>
  </r>
  <r>
    <x v="14"/>
    <x v="66"/>
    <n v="0"/>
    <x v="9"/>
    <x v="2"/>
  </r>
  <r>
    <x v="10"/>
    <x v="56"/>
    <n v="52.348993288590606"/>
    <x v="10"/>
    <x v="2"/>
  </r>
  <r>
    <x v="10"/>
    <x v="57"/>
    <n v="9.3959731543624159"/>
    <x v="10"/>
    <x v="2"/>
  </r>
  <r>
    <x v="10"/>
    <x v="58"/>
    <n v="16.107382550335572"/>
    <x v="10"/>
    <x v="2"/>
  </r>
  <r>
    <x v="10"/>
    <x v="59"/>
    <n v="13.422818791946309"/>
    <x v="10"/>
    <x v="2"/>
  </r>
  <r>
    <x v="10"/>
    <x v="60"/>
    <n v="2.0134228187919465"/>
    <x v="10"/>
    <x v="2"/>
  </r>
  <r>
    <x v="10"/>
    <x v="61"/>
    <n v="6.7114093959731544"/>
    <x v="10"/>
    <x v="2"/>
  </r>
  <r>
    <x v="10"/>
    <x v="62"/>
    <n v="0"/>
    <x v="10"/>
    <x v="2"/>
  </r>
  <r>
    <x v="11"/>
    <x v="56"/>
    <n v="52.348993288590606"/>
    <x v="10"/>
    <x v="2"/>
  </r>
  <r>
    <x v="11"/>
    <x v="57"/>
    <n v="8.724832214765101"/>
    <x v="10"/>
    <x v="2"/>
  </r>
  <r>
    <x v="11"/>
    <x v="58"/>
    <n v="15.436241610738255"/>
    <x v="10"/>
    <x v="2"/>
  </r>
  <r>
    <x v="11"/>
    <x v="59"/>
    <n v="12.751677852348994"/>
    <x v="10"/>
    <x v="2"/>
  </r>
  <r>
    <x v="11"/>
    <x v="63"/>
    <n v="2.0134228187919465"/>
    <x v="10"/>
    <x v="2"/>
  </r>
  <r>
    <x v="11"/>
    <x v="64"/>
    <n v="6.7114093959731544"/>
    <x v="10"/>
    <x v="2"/>
  </r>
  <r>
    <x v="11"/>
    <x v="65"/>
    <n v="0"/>
    <x v="10"/>
    <x v="2"/>
  </r>
  <r>
    <x v="11"/>
    <x v="66"/>
    <n v="0"/>
    <x v="10"/>
    <x v="2"/>
  </r>
  <r>
    <x v="11"/>
    <x v="4"/>
    <n v="2.0134228187919465"/>
    <x v="10"/>
    <x v="2"/>
  </r>
  <r>
    <x v="12"/>
    <x v="67"/>
    <n v="0.67114093959731547"/>
    <x v="10"/>
    <x v="2"/>
  </r>
  <r>
    <x v="12"/>
    <x v="68"/>
    <n v="4.026845637583893"/>
    <x v="10"/>
    <x v="2"/>
  </r>
  <r>
    <x v="12"/>
    <x v="69"/>
    <n v="41.61073825503356"/>
    <x v="10"/>
    <x v="2"/>
  </r>
  <r>
    <x v="12"/>
    <x v="70"/>
    <n v="6.0402684563758386"/>
    <x v="10"/>
    <x v="2"/>
  </r>
  <r>
    <x v="12"/>
    <x v="71"/>
    <n v="0"/>
    <x v="10"/>
    <x v="2"/>
  </r>
  <r>
    <x v="12"/>
    <x v="72"/>
    <n v="6.0402684563758386"/>
    <x v="10"/>
    <x v="2"/>
  </r>
  <r>
    <x v="12"/>
    <x v="73"/>
    <n v="2.6845637583892619"/>
    <x v="10"/>
    <x v="2"/>
  </r>
  <r>
    <x v="12"/>
    <x v="74"/>
    <n v="2.6845637583892619"/>
    <x v="10"/>
    <x v="2"/>
  </r>
  <r>
    <x v="12"/>
    <x v="75"/>
    <n v="2.0134228187919465"/>
    <x v="10"/>
    <x v="2"/>
  </r>
  <r>
    <x v="12"/>
    <x v="76"/>
    <n v="10.738255033557047"/>
    <x v="10"/>
    <x v="2"/>
  </r>
  <r>
    <x v="12"/>
    <x v="59"/>
    <n v="12.751677852348994"/>
    <x v="10"/>
    <x v="2"/>
  </r>
  <r>
    <x v="12"/>
    <x v="63"/>
    <n v="2.0134228187919465"/>
    <x v="10"/>
    <x v="2"/>
  </r>
  <r>
    <x v="12"/>
    <x v="64"/>
    <n v="6.7114093959731544"/>
    <x v="10"/>
    <x v="2"/>
  </r>
  <r>
    <x v="12"/>
    <x v="65"/>
    <n v="0"/>
    <x v="10"/>
    <x v="2"/>
  </r>
  <r>
    <x v="12"/>
    <x v="66"/>
    <n v="0"/>
    <x v="10"/>
    <x v="2"/>
  </r>
  <r>
    <x v="12"/>
    <x v="4"/>
    <n v="2.0134228187919465"/>
    <x v="10"/>
    <x v="2"/>
  </r>
  <r>
    <x v="13"/>
    <x v="77"/>
    <n v="5.2631578947368425"/>
    <x v="10"/>
    <x v="2"/>
  </r>
  <r>
    <x v="13"/>
    <x v="78"/>
    <n v="0"/>
    <x v="10"/>
    <x v="2"/>
  </r>
  <r>
    <x v="13"/>
    <x v="79"/>
    <n v="5.2631578947368425"/>
    <x v="10"/>
    <x v="2"/>
  </r>
  <r>
    <x v="13"/>
    <x v="80"/>
    <n v="47.368421052631582"/>
    <x v="10"/>
    <x v="2"/>
  </r>
  <r>
    <x v="13"/>
    <x v="76"/>
    <n v="42.10526315789474"/>
    <x v="10"/>
    <x v="2"/>
  </r>
  <r>
    <x v="14"/>
    <x v="77"/>
    <n v="0"/>
    <x v="10"/>
    <x v="2"/>
  </r>
  <r>
    <x v="14"/>
    <x v="78"/>
    <n v="0"/>
    <x v="10"/>
    <x v="2"/>
  </r>
  <r>
    <x v="14"/>
    <x v="79"/>
    <n v="10"/>
    <x v="10"/>
    <x v="2"/>
  </r>
  <r>
    <x v="14"/>
    <x v="80"/>
    <n v="0"/>
    <x v="10"/>
    <x v="2"/>
  </r>
  <r>
    <x v="14"/>
    <x v="76"/>
    <n v="10"/>
    <x v="10"/>
    <x v="2"/>
  </r>
  <r>
    <x v="14"/>
    <x v="61"/>
    <n v="80"/>
    <x v="10"/>
    <x v="2"/>
  </r>
  <r>
    <x v="14"/>
    <x v="66"/>
    <n v="0"/>
    <x v="10"/>
    <x v="2"/>
  </r>
  <r>
    <x v="10"/>
    <x v="56"/>
    <n v="75.167785234899327"/>
    <x v="11"/>
    <x v="2"/>
  </r>
  <r>
    <x v="10"/>
    <x v="57"/>
    <n v="6.0402684563758386"/>
    <x v="11"/>
    <x v="2"/>
  </r>
  <r>
    <x v="10"/>
    <x v="58"/>
    <n v="4.6979865771812079"/>
    <x v="11"/>
    <x v="2"/>
  </r>
  <r>
    <x v="10"/>
    <x v="59"/>
    <n v="2.6845637583892619"/>
    <x v="11"/>
    <x v="2"/>
  </r>
  <r>
    <x v="10"/>
    <x v="60"/>
    <n v="0"/>
    <x v="11"/>
    <x v="2"/>
  </r>
  <r>
    <x v="10"/>
    <x v="61"/>
    <n v="11.409395973154362"/>
    <x v="11"/>
    <x v="2"/>
  </r>
  <r>
    <x v="10"/>
    <x v="62"/>
    <n v="0"/>
    <x v="11"/>
    <x v="2"/>
  </r>
  <r>
    <x v="11"/>
    <x v="56"/>
    <n v="74.496644295302019"/>
    <x v="11"/>
    <x v="2"/>
  </r>
  <r>
    <x v="11"/>
    <x v="57"/>
    <n v="6.0402684563758386"/>
    <x v="11"/>
    <x v="2"/>
  </r>
  <r>
    <x v="11"/>
    <x v="58"/>
    <n v="4.6979865771812079"/>
    <x v="11"/>
    <x v="2"/>
  </r>
  <r>
    <x v="11"/>
    <x v="59"/>
    <n v="2.0134228187919465"/>
    <x v="11"/>
    <x v="2"/>
  </r>
  <r>
    <x v="11"/>
    <x v="63"/>
    <n v="0"/>
    <x v="11"/>
    <x v="2"/>
  </r>
  <r>
    <x v="11"/>
    <x v="64"/>
    <n v="11.409395973154362"/>
    <x v="11"/>
    <x v="2"/>
  </r>
  <r>
    <x v="11"/>
    <x v="65"/>
    <n v="0"/>
    <x v="11"/>
    <x v="2"/>
  </r>
  <r>
    <x v="11"/>
    <x v="66"/>
    <n v="0"/>
    <x v="11"/>
    <x v="2"/>
  </r>
  <r>
    <x v="11"/>
    <x v="4"/>
    <n v="1.3422818791946309"/>
    <x v="11"/>
    <x v="2"/>
  </r>
  <r>
    <x v="12"/>
    <x v="67"/>
    <n v="0"/>
    <x v="11"/>
    <x v="2"/>
  </r>
  <r>
    <x v="12"/>
    <x v="68"/>
    <n v="2.6845637583892619"/>
    <x v="11"/>
    <x v="2"/>
  </r>
  <r>
    <x v="12"/>
    <x v="69"/>
    <n v="61.073825503355707"/>
    <x v="11"/>
    <x v="2"/>
  </r>
  <r>
    <x v="12"/>
    <x v="70"/>
    <n v="10.738255033557047"/>
    <x v="11"/>
    <x v="2"/>
  </r>
  <r>
    <x v="12"/>
    <x v="71"/>
    <n v="0"/>
    <x v="11"/>
    <x v="2"/>
  </r>
  <r>
    <x v="12"/>
    <x v="72"/>
    <n v="2.6845637583892619"/>
    <x v="11"/>
    <x v="2"/>
  </r>
  <r>
    <x v="12"/>
    <x v="73"/>
    <n v="3.3557046979865772"/>
    <x v="11"/>
    <x v="2"/>
  </r>
  <r>
    <x v="12"/>
    <x v="74"/>
    <n v="2.0134228187919465"/>
    <x v="11"/>
    <x v="2"/>
  </r>
  <r>
    <x v="12"/>
    <x v="75"/>
    <n v="0.67114093959731547"/>
    <x v="11"/>
    <x v="2"/>
  </r>
  <r>
    <x v="12"/>
    <x v="76"/>
    <n v="2.0134228187919465"/>
    <x v="11"/>
    <x v="2"/>
  </r>
  <r>
    <x v="12"/>
    <x v="59"/>
    <n v="2.0134228187919465"/>
    <x v="11"/>
    <x v="2"/>
  </r>
  <r>
    <x v="12"/>
    <x v="63"/>
    <n v="0"/>
    <x v="11"/>
    <x v="2"/>
  </r>
  <r>
    <x v="12"/>
    <x v="64"/>
    <n v="11.409395973154362"/>
    <x v="11"/>
    <x v="2"/>
  </r>
  <r>
    <x v="12"/>
    <x v="65"/>
    <n v="0"/>
    <x v="11"/>
    <x v="2"/>
  </r>
  <r>
    <x v="12"/>
    <x v="66"/>
    <n v="0"/>
    <x v="11"/>
    <x v="2"/>
  </r>
  <r>
    <x v="12"/>
    <x v="4"/>
    <n v="1.3422818791946309"/>
    <x v="11"/>
    <x v="2"/>
  </r>
  <r>
    <x v="13"/>
    <x v="77"/>
    <n v="0"/>
    <x v="11"/>
    <x v="2"/>
  </r>
  <r>
    <x v="13"/>
    <x v="78"/>
    <n v="0"/>
    <x v="11"/>
    <x v="2"/>
  </r>
  <r>
    <x v="13"/>
    <x v="79"/>
    <n v="0"/>
    <x v="11"/>
    <x v="2"/>
  </r>
  <r>
    <x v="13"/>
    <x v="80"/>
    <n v="33.333333333333336"/>
    <x v="11"/>
    <x v="2"/>
  </r>
  <r>
    <x v="13"/>
    <x v="76"/>
    <n v="66.666666666666671"/>
    <x v="11"/>
    <x v="2"/>
  </r>
  <r>
    <x v="14"/>
    <x v="77"/>
    <n v="0"/>
    <x v="11"/>
    <x v="2"/>
  </r>
  <r>
    <x v="14"/>
    <x v="78"/>
    <n v="5.882352941176471"/>
    <x v="11"/>
    <x v="2"/>
  </r>
  <r>
    <x v="14"/>
    <x v="79"/>
    <n v="0"/>
    <x v="11"/>
    <x v="2"/>
  </r>
  <r>
    <x v="14"/>
    <x v="80"/>
    <n v="5.882352941176471"/>
    <x v="11"/>
    <x v="2"/>
  </r>
  <r>
    <x v="14"/>
    <x v="76"/>
    <n v="17.647058823529413"/>
    <x v="11"/>
    <x v="2"/>
  </r>
  <r>
    <x v="14"/>
    <x v="61"/>
    <n v="70.588235294117652"/>
    <x v="11"/>
    <x v="2"/>
  </r>
  <r>
    <x v="14"/>
    <x v="66"/>
    <n v="0"/>
    <x v="11"/>
    <x v="2"/>
  </r>
  <r>
    <x v="10"/>
    <x v="56"/>
    <n v="61.016949152542374"/>
    <x v="12"/>
    <x v="2"/>
  </r>
  <r>
    <x v="10"/>
    <x v="57"/>
    <n v="12.711864406779661"/>
    <x v="12"/>
    <x v="2"/>
  </r>
  <r>
    <x v="10"/>
    <x v="58"/>
    <n v="3.3898305084745761"/>
    <x v="12"/>
    <x v="2"/>
  </r>
  <r>
    <x v="10"/>
    <x v="59"/>
    <n v="5.0847457627118642"/>
    <x v="12"/>
    <x v="2"/>
  </r>
  <r>
    <x v="10"/>
    <x v="60"/>
    <n v="0"/>
    <x v="12"/>
    <x v="2"/>
  </r>
  <r>
    <x v="10"/>
    <x v="61"/>
    <n v="17.796610169491526"/>
    <x v="12"/>
    <x v="2"/>
  </r>
  <r>
    <x v="10"/>
    <x v="62"/>
    <n v="0"/>
    <x v="12"/>
    <x v="2"/>
  </r>
  <r>
    <x v="11"/>
    <x v="56"/>
    <n v="61.016949152542374"/>
    <x v="12"/>
    <x v="2"/>
  </r>
  <r>
    <x v="11"/>
    <x v="57"/>
    <n v="12.711864406779661"/>
    <x v="12"/>
    <x v="2"/>
  </r>
  <r>
    <x v="11"/>
    <x v="58"/>
    <n v="3.3898305084745761"/>
    <x v="12"/>
    <x v="2"/>
  </r>
  <r>
    <x v="11"/>
    <x v="59"/>
    <n v="4.2372881355932206"/>
    <x v="12"/>
    <x v="2"/>
  </r>
  <r>
    <x v="11"/>
    <x v="63"/>
    <n v="0"/>
    <x v="12"/>
    <x v="2"/>
  </r>
  <r>
    <x v="11"/>
    <x v="64"/>
    <n v="17.796610169491526"/>
    <x v="12"/>
    <x v="2"/>
  </r>
  <r>
    <x v="11"/>
    <x v="65"/>
    <n v="0"/>
    <x v="12"/>
    <x v="2"/>
  </r>
  <r>
    <x v="11"/>
    <x v="66"/>
    <n v="0"/>
    <x v="12"/>
    <x v="2"/>
  </r>
  <r>
    <x v="11"/>
    <x v="4"/>
    <n v="0.84745762711864403"/>
    <x v="12"/>
    <x v="2"/>
  </r>
  <r>
    <x v="12"/>
    <x v="67"/>
    <n v="0"/>
    <x v="12"/>
    <x v="2"/>
  </r>
  <r>
    <x v="12"/>
    <x v="68"/>
    <n v="4.2372881355932206"/>
    <x v="12"/>
    <x v="2"/>
  </r>
  <r>
    <x v="12"/>
    <x v="69"/>
    <n v="49.152542372881356"/>
    <x v="12"/>
    <x v="2"/>
  </r>
  <r>
    <x v="12"/>
    <x v="70"/>
    <n v="7.6271186440677967"/>
    <x v="12"/>
    <x v="2"/>
  </r>
  <r>
    <x v="12"/>
    <x v="71"/>
    <n v="1.6949152542372881"/>
    <x v="12"/>
    <x v="2"/>
  </r>
  <r>
    <x v="12"/>
    <x v="72"/>
    <n v="8.4745762711864412"/>
    <x v="12"/>
    <x v="2"/>
  </r>
  <r>
    <x v="12"/>
    <x v="73"/>
    <n v="2.5423728813559321"/>
    <x v="12"/>
    <x v="2"/>
  </r>
  <r>
    <x v="12"/>
    <x v="74"/>
    <n v="0"/>
    <x v="12"/>
    <x v="2"/>
  </r>
  <r>
    <x v="12"/>
    <x v="75"/>
    <n v="2.5423728813559321"/>
    <x v="12"/>
    <x v="2"/>
  </r>
  <r>
    <x v="12"/>
    <x v="76"/>
    <n v="0.84745762711864403"/>
    <x v="12"/>
    <x v="2"/>
  </r>
  <r>
    <x v="12"/>
    <x v="59"/>
    <n v="4.2372881355932206"/>
    <x v="12"/>
    <x v="2"/>
  </r>
  <r>
    <x v="12"/>
    <x v="63"/>
    <n v="0"/>
    <x v="12"/>
    <x v="2"/>
  </r>
  <r>
    <x v="12"/>
    <x v="64"/>
    <n v="17.796610169491526"/>
    <x v="12"/>
    <x v="2"/>
  </r>
  <r>
    <x v="12"/>
    <x v="65"/>
    <n v="0"/>
    <x v="12"/>
    <x v="2"/>
  </r>
  <r>
    <x v="12"/>
    <x v="66"/>
    <n v="0"/>
    <x v="12"/>
    <x v="2"/>
  </r>
  <r>
    <x v="12"/>
    <x v="4"/>
    <n v="0.84745762711864403"/>
    <x v="12"/>
    <x v="2"/>
  </r>
  <r>
    <x v="13"/>
    <x v="77"/>
    <n v="0"/>
    <x v="12"/>
    <x v="2"/>
  </r>
  <r>
    <x v="13"/>
    <x v="78"/>
    <n v="0"/>
    <x v="12"/>
    <x v="2"/>
  </r>
  <r>
    <x v="13"/>
    <x v="79"/>
    <n v="0"/>
    <x v="12"/>
    <x v="2"/>
  </r>
  <r>
    <x v="13"/>
    <x v="80"/>
    <n v="20"/>
    <x v="12"/>
    <x v="2"/>
  </r>
  <r>
    <x v="13"/>
    <x v="76"/>
    <n v="80"/>
    <x v="12"/>
    <x v="2"/>
  </r>
  <r>
    <x v="14"/>
    <x v="77"/>
    <n v="0"/>
    <x v="12"/>
    <x v="2"/>
  </r>
  <r>
    <x v="14"/>
    <x v="78"/>
    <n v="0"/>
    <x v="12"/>
    <x v="2"/>
  </r>
  <r>
    <x v="14"/>
    <x v="79"/>
    <n v="0"/>
    <x v="12"/>
    <x v="2"/>
  </r>
  <r>
    <x v="14"/>
    <x v="80"/>
    <n v="19.047619047619047"/>
    <x v="12"/>
    <x v="2"/>
  </r>
  <r>
    <x v="14"/>
    <x v="76"/>
    <n v="14.285714285714286"/>
    <x v="12"/>
    <x v="2"/>
  </r>
  <r>
    <x v="14"/>
    <x v="61"/>
    <n v="66.666666666666671"/>
    <x v="12"/>
    <x v="2"/>
  </r>
  <r>
    <x v="14"/>
    <x v="66"/>
    <n v="0"/>
    <x v="12"/>
    <x v="2"/>
  </r>
  <r>
    <x v="10"/>
    <x v="56"/>
    <n v="67.532467532467535"/>
    <x v="13"/>
    <x v="2"/>
  </r>
  <r>
    <x v="10"/>
    <x v="57"/>
    <n v="9.0909090909090917"/>
    <x v="13"/>
    <x v="2"/>
  </r>
  <r>
    <x v="10"/>
    <x v="58"/>
    <n v="11.688311688311689"/>
    <x v="13"/>
    <x v="2"/>
  </r>
  <r>
    <x v="10"/>
    <x v="59"/>
    <n v="3.8961038961038961"/>
    <x v="13"/>
    <x v="2"/>
  </r>
  <r>
    <x v="10"/>
    <x v="60"/>
    <n v="1.2987012987012987"/>
    <x v="13"/>
    <x v="2"/>
  </r>
  <r>
    <x v="10"/>
    <x v="61"/>
    <n v="6.4935064935064934"/>
    <x v="13"/>
    <x v="2"/>
  </r>
  <r>
    <x v="10"/>
    <x v="62"/>
    <n v="0"/>
    <x v="13"/>
    <x v="2"/>
  </r>
  <r>
    <x v="11"/>
    <x v="56"/>
    <n v="66.233766233766232"/>
    <x v="13"/>
    <x v="2"/>
  </r>
  <r>
    <x v="11"/>
    <x v="57"/>
    <n v="9.0909090909090917"/>
    <x v="13"/>
    <x v="2"/>
  </r>
  <r>
    <x v="11"/>
    <x v="58"/>
    <n v="11.688311688311689"/>
    <x v="13"/>
    <x v="2"/>
  </r>
  <r>
    <x v="11"/>
    <x v="59"/>
    <n v="2.5974025974025974"/>
    <x v="13"/>
    <x v="2"/>
  </r>
  <r>
    <x v="11"/>
    <x v="63"/>
    <n v="1.2987012987012987"/>
    <x v="13"/>
    <x v="2"/>
  </r>
  <r>
    <x v="11"/>
    <x v="64"/>
    <n v="6.4935064935064934"/>
    <x v="13"/>
    <x v="2"/>
  </r>
  <r>
    <x v="11"/>
    <x v="65"/>
    <n v="0"/>
    <x v="13"/>
    <x v="2"/>
  </r>
  <r>
    <x v="11"/>
    <x v="66"/>
    <n v="0"/>
    <x v="13"/>
    <x v="2"/>
  </r>
  <r>
    <x v="11"/>
    <x v="4"/>
    <n v="2.5974025974025974"/>
    <x v="13"/>
    <x v="2"/>
  </r>
  <r>
    <x v="12"/>
    <x v="67"/>
    <n v="0"/>
    <x v="13"/>
    <x v="2"/>
  </r>
  <r>
    <x v="12"/>
    <x v="68"/>
    <n v="12.987012987012987"/>
    <x v="13"/>
    <x v="2"/>
  </r>
  <r>
    <x v="12"/>
    <x v="69"/>
    <n v="42.857142857142854"/>
    <x v="13"/>
    <x v="2"/>
  </r>
  <r>
    <x v="12"/>
    <x v="70"/>
    <n v="10.38961038961039"/>
    <x v="13"/>
    <x v="2"/>
  </r>
  <r>
    <x v="12"/>
    <x v="71"/>
    <n v="0"/>
    <x v="13"/>
    <x v="2"/>
  </r>
  <r>
    <x v="12"/>
    <x v="72"/>
    <n v="6.4935064935064934"/>
    <x v="13"/>
    <x v="2"/>
  </r>
  <r>
    <x v="12"/>
    <x v="73"/>
    <n v="2.5974025974025974"/>
    <x v="13"/>
    <x v="2"/>
  </r>
  <r>
    <x v="12"/>
    <x v="74"/>
    <n v="0"/>
    <x v="13"/>
    <x v="2"/>
  </r>
  <r>
    <x v="12"/>
    <x v="75"/>
    <n v="1.2987012987012987"/>
    <x v="13"/>
    <x v="2"/>
  </r>
  <r>
    <x v="12"/>
    <x v="76"/>
    <n v="10.38961038961039"/>
    <x v="13"/>
    <x v="2"/>
  </r>
  <r>
    <x v="12"/>
    <x v="59"/>
    <n v="2.5974025974025974"/>
    <x v="13"/>
    <x v="2"/>
  </r>
  <r>
    <x v="12"/>
    <x v="63"/>
    <n v="1.2987012987012987"/>
    <x v="13"/>
    <x v="2"/>
  </r>
  <r>
    <x v="12"/>
    <x v="64"/>
    <n v="6.4935064935064934"/>
    <x v="13"/>
    <x v="2"/>
  </r>
  <r>
    <x v="12"/>
    <x v="65"/>
    <n v="0"/>
    <x v="13"/>
    <x v="2"/>
  </r>
  <r>
    <x v="12"/>
    <x v="66"/>
    <n v="0"/>
    <x v="13"/>
    <x v="2"/>
  </r>
  <r>
    <x v="12"/>
    <x v="4"/>
    <n v="2.5974025974025974"/>
    <x v="13"/>
    <x v="2"/>
  </r>
  <r>
    <x v="13"/>
    <x v="77"/>
    <n v="0"/>
    <x v="13"/>
    <x v="2"/>
  </r>
  <r>
    <x v="13"/>
    <x v="78"/>
    <n v="0"/>
    <x v="13"/>
    <x v="2"/>
  </r>
  <r>
    <x v="13"/>
    <x v="79"/>
    <n v="0"/>
    <x v="13"/>
    <x v="2"/>
  </r>
  <r>
    <x v="13"/>
    <x v="80"/>
    <n v="0"/>
    <x v="13"/>
    <x v="2"/>
  </r>
  <r>
    <x v="13"/>
    <x v="76"/>
    <n v="100"/>
    <x v="13"/>
    <x v="2"/>
  </r>
  <r>
    <x v="14"/>
    <x v="77"/>
    <n v="0"/>
    <x v="13"/>
    <x v="2"/>
  </r>
  <r>
    <x v="14"/>
    <x v="78"/>
    <n v="0"/>
    <x v="13"/>
    <x v="2"/>
  </r>
  <r>
    <x v="14"/>
    <x v="79"/>
    <n v="0"/>
    <x v="13"/>
    <x v="2"/>
  </r>
  <r>
    <x v="14"/>
    <x v="80"/>
    <n v="20"/>
    <x v="13"/>
    <x v="2"/>
  </r>
  <r>
    <x v="14"/>
    <x v="76"/>
    <n v="40"/>
    <x v="13"/>
    <x v="2"/>
  </r>
  <r>
    <x v="14"/>
    <x v="61"/>
    <n v="40"/>
    <x v="13"/>
    <x v="2"/>
  </r>
  <r>
    <x v="14"/>
    <x v="66"/>
    <n v="0"/>
    <x v="13"/>
    <x v="2"/>
  </r>
  <r>
    <x v="10"/>
    <x v="56"/>
    <n v="34.523809523809526"/>
    <x v="14"/>
    <x v="2"/>
  </r>
  <r>
    <x v="10"/>
    <x v="57"/>
    <n v="8.3333333333333339"/>
    <x v="14"/>
    <x v="2"/>
  </r>
  <r>
    <x v="10"/>
    <x v="58"/>
    <n v="41.666666666666664"/>
    <x v="14"/>
    <x v="2"/>
  </r>
  <r>
    <x v="10"/>
    <x v="59"/>
    <n v="4.7619047619047619"/>
    <x v="14"/>
    <x v="2"/>
  </r>
  <r>
    <x v="10"/>
    <x v="60"/>
    <n v="0"/>
    <x v="14"/>
    <x v="2"/>
  </r>
  <r>
    <x v="10"/>
    <x v="61"/>
    <n v="10.714285714285714"/>
    <x v="14"/>
    <x v="2"/>
  </r>
  <r>
    <x v="10"/>
    <x v="62"/>
    <n v="0"/>
    <x v="14"/>
    <x v="2"/>
  </r>
  <r>
    <x v="11"/>
    <x v="56"/>
    <n v="33.333333333333336"/>
    <x v="14"/>
    <x v="2"/>
  </r>
  <r>
    <x v="11"/>
    <x v="57"/>
    <n v="7.1428571428571432"/>
    <x v="14"/>
    <x v="2"/>
  </r>
  <r>
    <x v="11"/>
    <x v="58"/>
    <n v="40.476190476190474"/>
    <x v="14"/>
    <x v="2"/>
  </r>
  <r>
    <x v="11"/>
    <x v="59"/>
    <n v="3.5714285714285716"/>
    <x v="14"/>
    <x v="2"/>
  </r>
  <r>
    <x v="11"/>
    <x v="63"/>
    <n v="0"/>
    <x v="14"/>
    <x v="2"/>
  </r>
  <r>
    <x v="11"/>
    <x v="64"/>
    <n v="10.714285714285714"/>
    <x v="14"/>
    <x v="2"/>
  </r>
  <r>
    <x v="11"/>
    <x v="65"/>
    <n v="0"/>
    <x v="14"/>
    <x v="2"/>
  </r>
  <r>
    <x v="11"/>
    <x v="66"/>
    <n v="0"/>
    <x v="14"/>
    <x v="2"/>
  </r>
  <r>
    <x v="11"/>
    <x v="4"/>
    <n v="4.7619047619047619"/>
    <x v="14"/>
    <x v="2"/>
  </r>
  <r>
    <x v="12"/>
    <x v="67"/>
    <n v="0"/>
    <x v="14"/>
    <x v="2"/>
  </r>
  <r>
    <x v="12"/>
    <x v="68"/>
    <n v="4.7619047619047619"/>
    <x v="14"/>
    <x v="2"/>
  </r>
  <r>
    <x v="12"/>
    <x v="69"/>
    <n v="21.428571428571427"/>
    <x v="14"/>
    <x v="2"/>
  </r>
  <r>
    <x v="12"/>
    <x v="70"/>
    <n v="7.1428571428571432"/>
    <x v="14"/>
    <x v="2"/>
  </r>
  <r>
    <x v="12"/>
    <x v="71"/>
    <n v="0"/>
    <x v="14"/>
    <x v="2"/>
  </r>
  <r>
    <x v="12"/>
    <x v="72"/>
    <n v="5.9523809523809526"/>
    <x v="14"/>
    <x v="2"/>
  </r>
  <r>
    <x v="12"/>
    <x v="73"/>
    <n v="1.1904761904761905"/>
    <x v="14"/>
    <x v="2"/>
  </r>
  <r>
    <x v="12"/>
    <x v="74"/>
    <n v="4.7619047619047619"/>
    <x v="14"/>
    <x v="2"/>
  </r>
  <r>
    <x v="12"/>
    <x v="75"/>
    <n v="13.095238095238095"/>
    <x v="14"/>
    <x v="2"/>
  </r>
  <r>
    <x v="12"/>
    <x v="76"/>
    <n v="22.61904761904762"/>
    <x v="14"/>
    <x v="2"/>
  </r>
  <r>
    <x v="12"/>
    <x v="59"/>
    <n v="3.5714285714285716"/>
    <x v="14"/>
    <x v="2"/>
  </r>
  <r>
    <x v="12"/>
    <x v="63"/>
    <n v="0"/>
    <x v="14"/>
    <x v="2"/>
  </r>
  <r>
    <x v="12"/>
    <x v="64"/>
    <n v="10.714285714285714"/>
    <x v="14"/>
    <x v="2"/>
  </r>
  <r>
    <x v="12"/>
    <x v="65"/>
    <n v="0"/>
    <x v="14"/>
    <x v="2"/>
  </r>
  <r>
    <x v="12"/>
    <x v="66"/>
    <n v="0"/>
    <x v="14"/>
    <x v="2"/>
  </r>
  <r>
    <x v="12"/>
    <x v="4"/>
    <n v="4.7619047619047619"/>
    <x v="14"/>
    <x v="2"/>
  </r>
  <r>
    <x v="13"/>
    <x v="77"/>
    <n v="0"/>
    <x v="14"/>
    <x v="2"/>
  </r>
  <r>
    <x v="13"/>
    <x v="78"/>
    <n v="0"/>
    <x v="14"/>
    <x v="2"/>
  </r>
  <r>
    <x v="13"/>
    <x v="79"/>
    <n v="0"/>
    <x v="14"/>
    <x v="2"/>
  </r>
  <r>
    <x v="13"/>
    <x v="80"/>
    <n v="33.333333333333336"/>
    <x v="14"/>
    <x v="2"/>
  </r>
  <r>
    <x v="13"/>
    <x v="76"/>
    <n v="66.666666666666671"/>
    <x v="14"/>
    <x v="2"/>
  </r>
  <r>
    <x v="14"/>
    <x v="77"/>
    <n v="0"/>
    <x v="14"/>
    <x v="2"/>
  </r>
  <r>
    <x v="14"/>
    <x v="78"/>
    <n v="0"/>
    <x v="14"/>
    <x v="2"/>
  </r>
  <r>
    <x v="14"/>
    <x v="79"/>
    <n v="0"/>
    <x v="14"/>
    <x v="2"/>
  </r>
  <r>
    <x v="14"/>
    <x v="80"/>
    <n v="33.333333333333336"/>
    <x v="14"/>
    <x v="2"/>
  </r>
  <r>
    <x v="14"/>
    <x v="76"/>
    <n v="11.111111111111111"/>
    <x v="14"/>
    <x v="2"/>
  </r>
  <r>
    <x v="14"/>
    <x v="61"/>
    <n v="55.555555555555557"/>
    <x v="14"/>
    <x v="2"/>
  </r>
  <r>
    <x v="14"/>
    <x v="66"/>
    <n v="0"/>
    <x v="14"/>
    <x v="2"/>
  </r>
  <r>
    <x v="10"/>
    <x v="56"/>
    <n v="49.462365591397848"/>
    <x v="15"/>
    <x v="2"/>
  </r>
  <r>
    <x v="10"/>
    <x v="57"/>
    <n v="9.67741935483871"/>
    <x v="15"/>
    <x v="2"/>
  </r>
  <r>
    <x v="10"/>
    <x v="58"/>
    <n v="26.881720430107528"/>
    <x v="15"/>
    <x v="2"/>
  </r>
  <r>
    <x v="10"/>
    <x v="59"/>
    <n v="9.67741935483871"/>
    <x v="15"/>
    <x v="2"/>
  </r>
  <r>
    <x v="10"/>
    <x v="60"/>
    <n v="0"/>
    <x v="15"/>
    <x v="2"/>
  </r>
  <r>
    <x v="10"/>
    <x v="61"/>
    <n v="4.301075268817204"/>
    <x v="15"/>
    <x v="2"/>
  </r>
  <r>
    <x v="10"/>
    <x v="62"/>
    <n v="0"/>
    <x v="15"/>
    <x v="2"/>
  </r>
  <r>
    <x v="11"/>
    <x v="56"/>
    <n v="45.161290322580648"/>
    <x v="15"/>
    <x v="2"/>
  </r>
  <r>
    <x v="11"/>
    <x v="57"/>
    <n v="9.67741935483871"/>
    <x v="15"/>
    <x v="2"/>
  </r>
  <r>
    <x v="11"/>
    <x v="58"/>
    <n v="24.731182795698924"/>
    <x v="15"/>
    <x v="2"/>
  </r>
  <r>
    <x v="11"/>
    <x v="59"/>
    <n v="7.5268817204301079"/>
    <x v="15"/>
    <x v="2"/>
  </r>
  <r>
    <x v="11"/>
    <x v="63"/>
    <n v="0"/>
    <x v="15"/>
    <x v="2"/>
  </r>
  <r>
    <x v="11"/>
    <x v="64"/>
    <n v="4.301075268817204"/>
    <x v="15"/>
    <x v="2"/>
  </r>
  <r>
    <x v="11"/>
    <x v="65"/>
    <n v="0"/>
    <x v="15"/>
    <x v="2"/>
  </r>
  <r>
    <x v="11"/>
    <x v="66"/>
    <n v="0"/>
    <x v="15"/>
    <x v="2"/>
  </r>
  <r>
    <x v="11"/>
    <x v="4"/>
    <n v="8.6021505376344081"/>
    <x v="15"/>
    <x v="2"/>
  </r>
  <r>
    <x v="12"/>
    <x v="67"/>
    <n v="0"/>
    <x v="15"/>
    <x v="2"/>
  </r>
  <r>
    <x v="12"/>
    <x v="68"/>
    <n v="1.075268817204301"/>
    <x v="15"/>
    <x v="2"/>
  </r>
  <r>
    <x v="12"/>
    <x v="69"/>
    <n v="31.182795698924732"/>
    <x v="15"/>
    <x v="2"/>
  </r>
  <r>
    <x v="12"/>
    <x v="70"/>
    <n v="12.903225806451612"/>
    <x v="15"/>
    <x v="2"/>
  </r>
  <r>
    <x v="12"/>
    <x v="71"/>
    <n v="1.075268817204301"/>
    <x v="15"/>
    <x v="2"/>
  </r>
  <r>
    <x v="12"/>
    <x v="72"/>
    <n v="3.225806451612903"/>
    <x v="15"/>
    <x v="2"/>
  </r>
  <r>
    <x v="12"/>
    <x v="73"/>
    <n v="5.376344086021505"/>
    <x v="15"/>
    <x v="2"/>
  </r>
  <r>
    <x v="12"/>
    <x v="74"/>
    <n v="1.075268817204301"/>
    <x v="15"/>
    <x v="2"/>
  </r>
  <r>
    <x v="12"/>
    <x v="75"/>
    <n v="2.150537634408602"/>
    <x v="15"/>
    <x v="2"/>
  </r>
  <r>
    <x v="12"/>
    <x v="76"/>
    <n v="21.50537634408602"/>
    <x v="15"/>
    <x v="2"/>
  </r>
  <r>
    <x v="12"/>
    <x v="59"/>
    <n v="7.5268817204301079"/>
    <x v="15"/>
    <x v="2"/>
  </r>
  <r>
    <x v="12"/>
    <x v="63"/>
    <n v="0"/>
    <x v="15"/>
    <x v="2"/>
  </r>
  <r>
    <x v="12"/>
    <x v="64"/>
    <n v="4.301075268817204"/>
    <x v="15"/>
    <x v="2"/>
  </r>
  <r>
    <x v="12"/>
    <x v="65"/>
    <n v="0"/>
    <x v="15"/>
    <x v="2"/>
  </r>
  <r>
    <x v="12"/>
    <x v="66"/>
    <n v="0"/>
    <x v="15"/>
    <x v="2"/>
  </r>
  <r>
    <x v="12"/>
    <x v="4"/>
    <n v="8.6021505376344081"/>
    <x v="15"/>
    <x v="2"/>
  </r>
  <r>
    <x v="13"/>
    <x v="77"/>
    <n v="14.285714285714286"/>
    <x v="15"/>
    <x v="2"/>
  </r>
  <r>
    <x v="13"/>
    <x v="78"/>
    <n v="0"/>
    <x v="15"/>
    <x v="2"/>
  </r>
  <r>
    <x v="13"/>
    <x v="79"/>
    <n v="0"/>
    <x v="15"/>
    <x v="2"/>
  </r>
  <r>
    <x v="13"/>
    <x v="80"/>
    <n v="0"/>
    <x v="15"/>
    <x v="2"/>
  </r>
  <r>
    <x v="13"/>
    <x v="76"/>
    <n v="85.714285714285708"/>
    <x v="15"/>
    <x v="2"/>
  </r>
  <r>
    <x v="14"/>
    <x v="77"/>
    <n v="0"/>
    <x v="15"/>
    <x v="2"/>
  </r>
  <r>
    <x v="14"/>
    <x v="78"/>
    <n v="0"/>
    <x v="15"/>
    <x v="2"/>
  </r>
  <r>
    <x v="14"/>
    <x v="79"/>
    <n v="0"/>
    <x v="15"/>
    <x v="2"/>
  </r>
  <r>
    <x v="14"/>
    <x v="80"/>
    <n v="0"/>
    <x v="15"/>
    <x v="2"/>
  </r>
  <r>
    <x v="14"/>
    <x v="76"/>
    <n v="25"/>
    <x v="15"/>
    <x v="2"/>
  </r>
  <r>
    <x v="14"/>
    <x v="61"/>
    <n v="75"/>
    <x v="15"/>
    <x v="2"/>
  </r>
  <r>
    <x v="14"/>
    <x v="66"/>
    <n v="0"/>
    <x v="15"/>
    <x v="2"/>
  </r>
  <r>
    <x v="10"/>
    <x v="56"/>
    <n v="57.954545454545453"/>
    <x v="16"/>
    <x v="2"/>
  </r>
  <r>
    <x v="10"/>
    <x v="57"/>
    <n v="6.8181818181818183"/>
    <x v="16"/>
    <x v="2"/>
  </r>
  <r>
    <x v="10"/>
    <x v="58"/>
    <n v="13.636363636363637"/>
    <x v="16"/>
    <x v="2"/>
  </r>
  <r>
    <x v="10"/>
    <x v="59"/>
    <n v="10.795454545454545"/>
    <x v="16"/>
    <x v="2"/>
  </r>
  <r>
    <x v="10"/>
    <x v="60"/>
    <n v="0"/>
    <x v="16"/>
    <x v="2"/>
  </r>
  <r>
    <x v="10"/>
    <x v="61"/>
    <n v="10.795454545454545"/>
    <x v="16"/>
    <x v="2"/>
  </r>
  <r>
    <x v="10"/>
    <x v="62"/>
    <n v="0"/>
    <x v="16"/>
    <x v="2"/>
  </r>
  <r>
    <x v="11"/>
    <x v="56"/>
    <n v="56.81818181818182"/>
    <x v="16"/>
    <x v="2"/>
  </r>
  <r>
    <x v="11"/>
    <x v="57"/>
    <n v="6.8181818181818183"/>
    <x v="16"/>
    <x v="2"/>
  </r>
  <r>
    <x v="11"/>
    <x v="58"/>
    <n v="13.068181818181818"/>
    <x v="16"/>
    <x v="2"/>
  </r>
  <r>
    <x v="11"/>
    <x v="59"/>
    <n v="10.227272727272727"/>
    <x v="16"/>
    <x v="2"/>
  </r>
  <r>
    <x v="11"/>
    <x v="63"/>
    <n v="0"/>
    <x v="16"/>
    <x v="2"/>
  </r>
  <r>
    <x v="11"/>
    <x v="64"/>
    <n v="10.795454545454545"/>
    <x v="16"/>
    <x v="2"/>
  </r>
  <r>
    <x v="11"/>
    <x v="65"/>
    <n v="0"/>
    <x v="16"/>
    <x v="2"/>
  </r>
  <r>
    <x v="11"/>
    <x v="66"/>
    <n v="0"/>
    <x v="16"/>
    <x v="2"/>
  </r>
  <r>
    <x v="11"/>
    <x v="4"/>
    <n v="2.2727272727272729"/>
    <x v="16"/>
    <x v="2"/>
  </r>
  <r>
    <x v="12"/>
    <x v="67"/>
    <n v="1.7045454545454546"/>
    <x v="16"/>
    <x v="2"/>
  </r>
  <r>
    <x v="12"/>
    <x v="68"/>
    <n v="2.8409090909090908"/>
    <x v="16"/>
    <x v="2"/>
  </r>
  <r>
    <x v="12"/>
    <x v="69"/>
    <n v="43.75"/>
    <x v="16"/>
    <x v="2"/>
  </r>
  <r>
    <x v="12"/>
    <x v="70"/>
    <n v="8.5227272727272734"/>
    <x v="16"/>
    <x v="2"/>
  </r>
  <r>
    <x v="12"/>
    <x v="71"/>
    <n v="0"/>
    <x v="16"/>
    <x v="2"/>
  </r>
  <r>
    <x v="12"/>
    <x v="72"/>
    <n v="5.1136363636363633"/>
    <x v="16"/>
    <x v="2"/>
  </r>
  <r>
    <x v="12"/>
    <x v="73"/>
    <n v="1.7045454545454546"/>
    <x v="16"/>
    <x v="2"/>
  </r>
  <r>
    <x v="12"/>
    <x v="74"/>
    <n v="0.56818181818181823"/>
    <x v="16"/>
    <x v="2"/>
  </r>
  <r>
    <x v="12"/>
    <x v="75"/>
    <n v="1.1363636363636365"/>
    <x v="16"/>
    <x v="2"/>
  </r>
  <r>
    <x v="12"/>
    <x v="76"/>
    <n v="11.363636363636363"/>
    <x v="16"/>
    <x v="2"/>
  </r>
  <r>
    <x v="12"/>
    <x v="59"/>
    <n v="10.227272727272727"/>
    <x v="16"/>
    <x v="2"/>
  </r>
  <r>
    <x v="12"/>
    <x v="63"/>
    <n v="0"/>
    <x v="16"/>
    <x v="2"/>
  </r>
  <r>
    <x v="12"/>
    <x v="64"/>
    <n v="10.795454545454545"/>
    <x v="16"/>
    <x v="2"/>
  </r>
  <r>
    <x v="12"/>
    <x v="65"/>
    <n v="0"/>
    <x v="16"/>
    <x v="2"/>
  </r>
  <r>
    <x v="12"/>
    <x v="66"/>
    <n v="0"/>
    <x v="16"/>
    <x v="2"/>
  </r>
  <r>
    <x v="12"/>
    <x v="4"/>
    <n v="2.2727272727272729"/>
    <x v="16"/>
    <x v="2"/>
  </r>
  <r>
    <x v="13"/>
    <x v="77"/>
    <n v="0"/>
    <x v="16"/>
    <x v="2"/>
  </r>
  <r>
    <x v="13"/>
    <x v="78"/>
    <n v="0"/>
    <x v="16"/>
    <x v="2"/>
  </r>
  <r>
    <x v="13"/>
    <x v="79"/>
    <n v="0"/>
    <x v="16"/>
    <x v="2"/>
  </r>
  <r>
    <x v="13"/>
    <x v="80"/>
    <n v="33.333333333333336"/>
    <x v="16"/>
    <x v="2"/>
  </r>
  <r>
    <x v="13"/>
    <x v="76"/>
    <n v="66.666666666666671"/>
    <x v="16"/>
    <x v="2"/>
  </r>
  <r>
    <x v="14"/>
    <x v="77"/>
    <n v="0"/>
    <x v="16"/>
    <x v="2"/>
  </r>
  <r>
    <x v="14"/>
    <x v="78"/>
    <n v="0"/>
    <x v="16"/>
    <x v="2"/>
  </r>
  <r>
    <x v="14"/>
    <x v="79"/>
    <n v="0"/>
    <x v="16"/>
    <x v="2"/>
  </r>
  <r>
    <x v="14"/>
    <x v="80"/>
    <n v="10.526315789473685"/>
    <x v="16"/>
    <x v="2"/>
  </r>
  <r>
    <x v="14"/>
    <x v="76"/>
    <n v="0"/>
    <x v="16"/>
    <x v="2"/>
  </r>
  <r>
    <x v="14"/>
    <x v="61"/>
    <n v="89.473684210526315"/>
    <x v="16"/>
    <x v="2"/>
  </r>
  <r>
    <x v="14"/>
    <x v="66"/>
    <n v="0"/>
    <x v="16"/>
    <x v="2"/>
  </r>
  <r>
    <x v="10"/>
    <x v="56"/>
    <n v="49.80326025857223"/>
    <x v="0"/>
    <x v="3"/>
  </r>
  <r>
    <x v="10"/>
    <x v="57"/>
    <n v="9.2936106426831557"/>
    <x v="0"/>
    <x v="3"/>
  </r>
  <r>
    <x v="10"/>
    <x v="58"/>
    <n v="19.898819561551434"/>
    <x v="0"/>
    <x v="3"/>
  </r>
  <r>
    <x v="10"/>
    <x v="59"/>
    <n v="8.6003372681281611"/>
    <x v="0"/>
    <x v="3"/>
  </r>
  <r>
    <x v="10"/>
    <x v="60"/>
    <n v="0.37474236462432076"/>
    <x v="0"/>
    <x v="3"/>
  </r>
  <r>
    <x v="10"/>
    <x v="61"/>
    <n v="12.010492786209481"/>
    <x v="0"/>
    <x v="3"/>
  </r>
  <r>
    <x v="10"/>
    <x v="62"/>
    <n v="1.873711823121604E-2"/>
    <x v="0"/>
    <x v="3"/>
  </r>
  <r>
    <x v="11"/>
    <x v="56"/>
    <n v="49.503466366872772"/>
    <x v="0"/>
    <x v="3"/>
  </r>
  <r>
    <x v="11"/>
    <x v="57"/>
    <n v="9.0875023421397785"/>
    <x v="0"/>
    <x v="3"/>
  </r>
  <r>
    <x v="11"/>
    <x v="58"/>
    <n v="19.617762788083194"/>
    <x v="0"/>
    <x v="3"/>
  </r>
  <r>
    <x v="11"/>
    <x v="59"/>
    <n v="8.4691774405096503"/>
    <x v="0"/>
    <x v="3"/>
  </r>
  <r>
    <x v="11"/>
    <x v="63"/>
    <n v="0.3934794828555368"/>
    <x v="0"/>
    <x v="3"/>
  </r>
  <r>
    <x v="11"/>
    <x v="64"/>
    <n v="12.010492786209481"/>
    <x v="0"/>
    <x v="3"/>
  </r>
  <r>
    <x v="11"/>
    <x v="65"/>
    <n v="0"/>
    <x v="0"/>
    <x v="3"/>
  </r>
  <r>
    <x v="11"/>
    <x v="66"/>
    <n v="1.873711823121604E-2"/>
    <x v="0"/>
    <x v="3"/>
  </r>
  <r>
    <x v="11"/>
    <x v="4"/>
    <n v="0.89938167509836986"/>
    <x v="0"/>
    <x v="3"/>
  </r>
  <r>
    <x v="12"/>
    <x v="67"/>
    <n v="0.41221660108675284"/>
    <x v="0"/>
    <x v="3"/>
  </r>
  <r>
    <x v="12"/>
    <x v="68"/>
    <n v="5.0402848041971149"/>
    <x v="0"/>
    <x v="3"/>
  </r>
  <r>
    <x v="12"/>
    <x v="69"/>
    <n v="38.523515083380175"/>
    <x v="0"/>
    <x v="3"/>
  </r>
  <r>
    <x v="12"/>
    <x v="70"/>
    <n v="5.5274498782087313"/>
    <x v="0"/>
    <x v="3"/>
  </r>
  <r>
    <x v="12"/>
    <x v="71"/>
    <n v="0.3934794828555368"/>
    <x v="0"/>
    <x v="3"/>
  </r>
  <r>
    <x v="12"/>
    <x v="72"/>
    <n v="5.6960839422896754"/>
    <x v="0"/>
    <x v="3"/>
  </r>
  <r>
    <x v="12"/>
    <x v="73"/>
    <n v="2.997938916994566"/>
    <x v="0"/>
    <x v="3"/>
  </r>
  <r>
    <x v="12"/>
    <x v="74"/>
    <n v="1.2179126850290425"/>
    <x v="0"/>
    <x v="3"/>
  </r>
  <r>
    <x v="12"/>
    <x v="75"/>
    <n v="4.9091249765786023"/>
    <x v="0"/>
    <x v="3"/>
  </r>
  <r>
    <x v="12"/>
    <x v="76"/>
    <n v="13.490725126475548"/>
    <x v="0"/>
    <x v="3"/>
  </r>
  <r>
    <x v="12"/>
    <x v="59"/>
    <n v="8.4691774405096503"/>
    <x v="0"/>
    <x v="3"/>
  </r>
  <r>
    <x v="12"/>
    <x v="63"/>
    <n v="0.3934794828555368"/>
    <x v="0"/>
    <x v="3"/>
  </r>
  <r>
    <x v="12"/>
    <x v="64"/>
    <n v="12.010492786209481"/>
    <x v="0"/>
    <x v="3"/>
  </r>
  <r>
    <x v="12"/>
    <x v="65"/>
    <n v="0"/>
    <x v="0"/>
    <x v="3"/>
  </r>
  <r>
    <x v="12"/>
    <x v="66"/>
    <n v="1.873711823121604E-2"/>
    <x v="0"/>
    <x v="3"/>
  </r>
  <r>
    <x v="12"/>
    <x v="4"/>
    <n v="0.89938167509836986"/>
    <x v="0"/>
    <x v="3"/>
  </r>
  <r>
    <x v="13"/>
    <x v="77"/>
    <n v="7.5221238938053094"/>
    <x v="0"/>
    <x v="3"/>
  </r>
  <r>
    <x v="13"/>
    <x v="78"/>
    <n v="0"/>
    <x v="0"/>
    <x v="3"/>
  </r>
  <r>
    <x v="13"/>
    <x v="79"/>
    <n v="5.3097345132743365"/>
    <x v="0"/>
    <x v="3"/>
  </r>
  <r>
    <x v="13"/>
    <x v="80"/>
    <n v="29.86725663716814"/>
    <x v="0"/>
    <x v="3"/>
  </r>
  <r>
    <x v="13"/>
    <x v="76"/>
    <n v="57.30088495575221"/>
    <x v="0"/>
    <x v="3"/>
  </r>
  <r>
    <x v="14"/>
    <x v="77"/>
    <n v="0.31201248049921998"/>
    <x v="0"/>
    <x v="3"/>
  </r>
  <r>
    <x v="14"/>
    <x v="78"/>
    <n v="1.8720748829953198"/>
    <x v="0"/>
    <x v="3"/>
  </r>
  <r>
    <x v="14"/>
    <x v="79"/>
    <n v="0.78003120124804992"/>
    <x v="0"/>
    <x v="3"/>
  </r>
  <r>
    <x v="14"/>
    <x v="80"/>
    <n v="20.436817472698909"/>
    <x v="0"/>
    <x v="3"/>
  </r>
  <r>
    <x v="14"/>
    <x v="76"/>
    <n v="19.656786271450859"/>
    <x v="0"/>
    <x v="3"/>
  </r>
  <r>
    <x v="14"/>
    <x v="61"/>
    <n v="56.942277691107641"/>
    <x v="0"/>
    <x v="3"/>
  </r>
  <r>
    <x v="14"/>
    <x v="66"/>
    <n v="0"/>
    <x v="0"/>
    <x v="3"/>
  </r>
  <r>
    <x v="10"/>
    <x v="56"/>
    <n v="68.541300527240779"/>
    <x v="1"/>
    <x v="3"/>
  </r>
  <r>
    <x v="10"/>
    <x v="57"/>
    <n v="9.4024604569420038"/>
    <x v="1"/>
    <x v="3"/>
  </r>
  <r>
    <x v="10"/>
    <x v="58"/>
    <n v="10.54481546572935"/>
    <x v="1"/>
    <x v="3"/>
  </r>
  <r>
    <x v="10"/>
    <x v="59"/>
    <n v="0.70298769771529002"/>
    <x v="1"/>
    <x v="3"/>
  </r>
  <r>
    <x v="10"/>
    <x v="60"/>
    <n v="0.35149384885764501"/>
    <x v="1"/>
    <x v="3"/>
  </r>
  <r>
    <x v="10"/>
    <x v="61"/>
    <n v="10.456942003514939"/>
    <x v="1"/>
    <x v="3"/>
  </r>
  <r>
    <x v="10"/>
    <x v="62"/>
    <n v="0"/>
    <x v="1"/>
    <x v="3"/>
  </r>
  <r>
    <x v="11"/>
    <x v="56"/>
    <n v="68.101933216168717"/>
    <x v="1"/>
    <x v="3"/>
  </r>
  <r>
    <x v="11"/>
    <x v="57"/>
    <n v="9.314586994727593"/>
    <x v="1"/>
    <x v="3"/>
  </r>
  <r>
    <x v="11"/>
    <x v="58"/>
    <n v="10.456942003514939"/>
    <x v="1"/>
    <x v="3"/>
  </r>
  <r>
    <x v="11"/>
    <x v="59"/>
    <n v="0.70298769771529002"/>
    <x v="1"/>
    <x v="3"/>
  </r>
  <r>
    <x v="11"/>
    <x v="63"/>
    <n v="0.35149384885764501"/>
    <x v="1"/>
    <x v="3"/>
  </r>
  <r>
    <x v="11"/>
    <x v="64"/>
    <n v="10.456942003514939"/>
    <x v="1"/>
    <x v="3"/>
  </r>
  <r>
    <x v="11"/>
    <x v="65"/>
    <n v="0"/>
    <x v="1"/>
    <x v="3"/>
  </r>
  <r>
    <x v="11"/>
    <x v="66"/>
    <n v="0"/>
    <x v="1"/>
    <x v="3"/>
  </r>
  <r>
    <x v="11"/>
    <x v="4"/>
    <n v="0.61511423550087874"/>
    <x v="1"/>
    <x v="3"/>
  </r>
  <r>
    <x v="12"/>
    <x v="67"/>
    <n v="0.96660808435852374"/>
    <x v="1"/>
    <x v="3"/>
  </r>
  <r>
    <x v="12"/>
    <x v="68"/>
    <n v="7.6449912126537782"/>
    <x v="1"/>
    <x v="3"/>
  </r>
  <r>
    <x v="12"/>
    <x v="69"/>
    <n v="52.021089630931456"/>
    <x v="1"/>
    <x v="3"/>
  </r>
  <r>
    <x v="12"/>
    <x v="70"/>
    <n v="7.4692442882249557"/>
    <x v="1"/>
    <x v="3"/>
  </r>
  <r>
    <x v="12"/>
    <x v="71"/>
    <n v="0.26362038664323373"/>
    <x v="1"/>
    <x v="3"/>
  </r>
  <r>
    <x v="12"/>
    <x v="72"/>
    <n v="5.7996485061511427"/>
    <x v="1"/>
    <x v="3"/>
  </r>
  <r>
    <x v="12"/>
    <x v="73"/>
    <n v="3.251318101933216"/>
    <x v="1"/>
    <x v="3"/>
  </r>
  <r>
    <x v="12"/>
    <x v="74"/>
    <n v="0.26362038664323373"/>
    <x v="1"/>
    <x v="3"/>
  </r>
  <r>
    <x v="12"/>
    <x v="75"/>
    <n v="4.7451669595782073"/>
    <x v="1"/>
    <x v="3"/>
  </r>
  <r>
    <x v="12"/>
    <x v="76"/>
    <n v="5.4481546572934976"/>
    <x v="1"/>
    <x v="3"/>
  </r>
  <r>
    <x v="12"/>
    <x v="59"/>
    <n v="0.70298769771529002"/>
    <x v="1"/>
    <x v="3"/>
  </r>
  <r>
    <x v="12"/>
    <x v="63"/>
    <n v="0.35149384885764501"/>
    <x v="1"/>
    <x v="3"/>
  </r>
  <r>
    <x v="12"/>
    <x v="64"/>
    <n v="10.456942003514939"/>
    <x v="1"/>
    <x v="3"/>
  </r>
  <r>
    <x v="12"/>
    <x v="65"/>
    <n v="0"/>
    <x v="1"/>
    <x v="3"/>
  </r>
  <r>
    <x v="12"/>
    <x v="66"/>
    <n v="0"/>
    <x v="1"/>
    <x v="3"/>
  </r>
  <r>
    <x v="12"/>
    <x v="4"/>
    <n v="0.61511423550087874"/>
    <x v="1"/>
    <x v="3"/>
  </r>
  <r>
    <x v="13"/>
    <x v="77"/>
    <n v="0"/>
    <x v="1"/>
    <x v="3"/>
  </r>
  <r>
    <x v="13"/>
    <x v="78"/>
    <n v="0"/>
    <x v="1"/>
    <x v="3"/>
  </r>
  <r>
    <x v="13"/>
    <x v="79"/>
    <n v="0"/>
    <x v="1"/>
    <x v="3"/>
  </r>
  <r>
    <x v="13"/>
    <x v="80"/>
    <n v="37.5"/>
    <x v="1"/>
    <x v="3"/>
  </r>
  <r>
    <x v="13"/>
    <x v="76"/>
    <n v="62.5"/>
    <x v="1"/>
    <x v="3"/>
  </r>
  <r>
    <x v="14"/>
    <x v="77"/>
    <n v="0"/>
    <x v="1"/>
    <x v="3"/>
  </r>
  <r>
    <x v="14"/>
    <x v="78"/>
    <n v="0.84033613445378152"/>
    <x v="1"/>
    <x v="3"/>
  </r>
  <r>
    <x v="14"/>
    <x v="79"/>
    <n v="0"/>
    <x v="1"/>
    <x v="3"/>
  </r>
  <r>
    <x v="14"/>
    <x v="80"/>
    <n v="3.3613445378151261"/>
    <x v="1"/>
    <x v="3"/>
  </r>
  <r>
    <x v="14"/>
    <x v="76"/>
    <n v="2.5210084033613445"/>
    <x v="1"/>
    <x v="3"/>
  </r>
  <r>
    <x v="14"/>
    <x v="61"/>
    <n v="93.277310924369743"/>
    <x v="1"/>
    <x v="3"/>
  </r>
  <r>
    <x v="14"/>
    <x v="66"/>
    <n v="0"/>
    <x v="1"/>
    <x v="3"/>
  </r>
  <r>
    <x v="10"/>
    <x v="56"/>
    <n v="36.740041928721176"/>
    <x v="2"/>
    <x v="3"/>
  </r>
  <r>
    <x v="10"/>
    <x v="57"/>
    <n v="7.4947589098532497"/>
    <x v="2"/>
    <x v="3"/>
  </r>
  <r>
    <x v="10"/>
    <x v="58"/>
    <n v="19.916142557651991"/>
    <x v="2"/>
    <x v="3"/>
  </r>
  <r>
    <x v="10"/>
    <x v="59"/>
    <n v="19.70649895178197"/>
    <x v="2"/>
    <x v="3"/>
  </r>
  <r>
    <x v="10"/>
    <x v="60"/>
    <n v="0.10482180293501048"/>
    <x v="2"/>
    <x v="3"/>
  </r>
  <r>
    <x v="10"/>
    <x v="61"/>
    <n v="16.037735849056602"/>
    <x v="2"/>
    <x v="3"/>
  </r>
  <r>
    <x v="10"/>
    <x v="62"/>
    <n v="0"/>
    <x v="2"/>
    <x v="3"/>
  </r>
  <r>
    <x v="11"/>
    <x v="56"/>
    <n v="36.687631027253666"/>
    <x v="2"/>
    <x v="3"/>
  </r>
  <r>
    <x v="11"/>
    <x v="57"/>
    <n v="7.4947589098532497"/>
    <x v="2"/>
    <x v="3"/>
  </r>
  <r>
    <x v="11"/>
    <x v="58"/>
    <n v="19.758909853249477"/>
    <x v="2"/>
    <x v="3"/>
  </r>
  <r>
    <x v="11"/>
    <x v="59"/>
    <n v="19.392033542976939"/>
    <x v="2"/>
    <x v="3"/>
  </r>
  <r>
    <x v="11"/>
    <x v="63"/>
    <n v="0.10482180293501048"/>
    <x v="2"/>
    <x v="3"/>
  </r>
  <r>
    <x v="11"/>
    <x v="64"/>
    <n v="16.037735849056602"/>
    <x v="2"/>
    <x v="3"/>
  </r>
  <r>
    <x v="11"/>
    <x v="65"/>
    <n v="0"/>
    <x v="2"/>
    <x v="3"/>
  </r>
  <r>
    <x v="11"/>
    <x v="66"/>
    <n v="0"/>
    <x v="2"/>
    <x v="3"/>
  </r>
  <r>
    <x v="11"/>
    <x v="4"/>
    <n v="0.52410901467505244"/>
    <x v="2"/>
    <x v="3"/>
  </r>
  <r>
    <x v="12"/>
    <x v="67"/>
    <n v="0.15723270440251572"/>
    <x v="2"/>
    <x v="3"/>
  </r>
  <r>
    <x v="12"/>
    <x v="68"/>
    <n v="2.8825995807127884"/>
    <x v="2"/>
    <x v="3"/>
  </r>
  <r>
    <x v="12"/>
    <x v="69"/>
    <n v="29.035639412997902"/>
    <x v="2"/>
    <x v="3"/>
  </r>
  <r>
    <x v="12"/>
    <x v="70"/>
    <n v="4.6121593291404608"/>
    <x v="2"/>
    <x v="3"/>
  </r>
  <r>
    <x v="12"/>
    <x v="71"/>
    <n v="0.15723270440251572"/>
    <x v="2"/>
    <x v="3"/>
  </r>
  <r>
    <x v="12"/>
    <x v="72"/>
    <n v="4.7693920335429771"/>
    <x v="2"/>
    <x v="3"/>
  </r>
  <r>
    <x v="12"/>
    <x v="73"/>
    <n v="2.5681341719077566"/>
    <x v="2"/>
    <x v="3"/>
  </r>
  <r>
    <x v="12"/>
    <x v="74"/>
    <n v="1.4675052410901468"/>
    <x v="2"/>
    <x v="3"/>
  </r>
  <r>
    <x v="12"/>
    <x v="75"/>
    <n v="5.5555555555555554"/>
    <x v="2"/>
    <x v="3"/>
  </r>
  <r>
    <x v="12"/>
    <x v="76"/>
    <n v="12.735849056603774"/>
    <x v="2"/>
    <x v="3"/>
  </r>
  <r>
    <x v="12"/>
    <x v="59"/>
    <n v="19.392033542976939"/>
    <x v="2"/>
    <x v="3"/>
  </r>
  <r>
    <x v="12"/>
    <x v="63"/>
    <n v="0.10482180293501048"/>
    <x v="2"/>
    <x v="3"/>
  </r>
  <r>
    <x v="12"/>
    <x v="64"/>
    <n v="16.037735849056602"/>
    <x v="2"/>
    <x v="3"/>
  </r>
  <r>
    <x v="12"/>
    <x v="65"/>
    <n v="0"/>
    <x v="2"/>
    <x v="3"/>
  </r>
  <r>
    <x v="12"/>
    <x v="66"/>
    <n v="0"/>
    <x v="2"/>
    <x v="3"/>
  </r>
  <r>
    <x v="12"/>
    <x v="4"/>
    <n v="0.52410901467505244"/>
    <x v="2"/>
    <x v="3"/>
  </r>
  <r>
    <x v="13"/>
    <x v="77"/>
    <n v="8.378378378378379"/>
    <x v="2"/>
    <x v="3"/>
  </r>
  <r>
    <x v="13"/>
    <x v="78"/>
    <n v="0"/>
    <x v="2"/>
    <x v="3"/>
  </r>
  <r>
    <x v="13"/>
    <x v="79"/>
    <n v="4.8648648648648649"/>
    <x v="2"/>
    <x v="3"/>
  </r>
  <r>
    <x v="13"/>
    <x v="80"/>
    <n v="29.45945945945946"/>
    <x v="2"/>
    <x v="3"/>
  </r>
  <r>
    <x v="13"/>
    <x v="76"/>
    <n v="57.297297297297298"/>
    <x v="2"/>
    <x v="3"/>
  </r>
  <r>
    <x v="14"/>
    <x v="77"/>
    <n v="0.65359477124183007"/>
    <x v="2"/>
    <x v="3"/>
  </r>
  <r>
    <x v="14"/>
    <x v="78"/>
    <n v="1.9607843137254901"/>
    <x v="2"/>
    <x v="3"/>
  </r>
  <r>
    <x v="14"/>
    <x v="79"/>
    <n v="0.98039215686274506"/>
    <x v="2"/>
    <x v="3"/>
  </r>
  <r>
    <x v="14"/>
    <x v="80"/>
    <n v="29.084967320261438"/>
    <x v="2"/>
    <x v="3"/>
  </r>
  <r>
    <x v="14"/>
    <x v="76"/>
    <n v="28.104575163398692"/>
    <x v="2"/>
    <x v="3"/>
  </r>
  <r>
    <x v="14"/>
    <x v="61"/>
    <n v="39.215686274509807"/>
    <x v="2"/>
    <x v="3"/>
  </r>
  <r>
    <x v="14"/>
    <x v="66"/>
    <n v="0"/>
    <x v="2"/>
    <x v="3"/>
  </r>
  <r>
    <x v="10"/>
    <x v="56"/>
    <n v="66.533333333333331"/>
    <x v="3"/>
    <x v="3"/>
  </r>
  <r>
    <x v="10"/>
    <x v="57"/>
    <n v="8.6666666666666661"/>
    <x v="3"/>
    <x v="3"/>
  </r>
  <r>
    <x v="10"/>
    <x v="58"/>
    <n v="9.8666666666666671"/>
    <x v="3"/>
    <x v="3"/>
  </r>
  <r>
    <x v="10"/>
    <x v="59"/>
    <n v="0.93333333333333335"/>
    <x v="3"/>
    <x v="3"/>
  </r>
  <r>
    <x v="10"/>
    <x v="60"/>
    <n v="1.6"/>
    <x v="3"/>
    <x v="3"/>
  </r>
  <r>
    <x v="10"/>
    <x v="61"/>
    <n v="12.266666666666667"/>
    <x v="3"/>
    <x v="3"/>
  </r>
  <r>
    <x v="10"/>
    <x v="62"/>
    <n v="0.13333333333333333"/>
    <x v="3"/>
    <x v="3"/>
  </r>
  <r>
    <x v="11"/>
    <x v="56"/>
    <n v="66.400000000000006"/>
    <x v="3"/>
    <x v="3"/>
  </r>
  <r>
    <x v="11"/>
    <x v="57"/>
    <n v="8.1333333333333329"/>
    <x v="3"/>
    <x v="3"/>
  </r>
  <r>
    <x v="11"/>
    <x v="58"/>
    <n v="9.7333333333333325"/>
    <x v="3"/>
    <x v="3"/>
  </r>
  <r>
    <x v="11"/>
    <x v="59"/>
    <n v="0.93333333333333335"/>
    <x v="3"/>
    <x v="3"/>
  </r>
  <r>
    <x v="11"/>
    <x v="63"/>
    <n v="1.7333333333333334"/>
    <x v="3"/>
    <x v="3"/>
  </r>
  <r>
    <x v="11"/>
    <x v="64"/>
    <n v="12.266666666666667"/>
    <x v="3"/>
    <x v="3"/>
  </r>
  <r>
    <x v="11"/>
    <x v="65"/>
    <n v="0"/>
    <x v="3"/>
    <x v="3"/>
  </r>
  <r>
    <x v="11"/>
    <x v="66"/>
    <n v="0.13333333333333333"/>
    <x v="3"/>
    <x v="3"/>
  </r>
  <r>
    <x v="11"/>
    <x v="4"/>
    <n v="0.66666666666666663"/>
    <x v="3"/>
    <x v="3"/>
  </r>
  <r>
    <x v="12"/>
    <x v="67"/>
    <n v="0.53333333333333333"/>
    <x v="3"/>
    <x v="3"/>
  </r>
  <r>
    <x v="12"/>
    <x v="68"/>
    <n v="7.8666666666666663"/>
    <x v="3"/>
    <x v="3"/>
  </r>
  <r>
    <x v="12"/>
    <x v="69"/>
    <n v="50.533333333333331"/>
    <x v="3"/>
    <x v="3"/>
  </r>
  <r>
    <x v="12"/>
    <x v="70"/>
    <n v="7.4666666666666668"/>
    <x v="3"/>
    <x v="3"/>
  </r>
  <r>
    <x v="12"/>
    <x v="71"/>
    <n v="0.93333333333333335"/>
    <x v="3"/>
    <x v="3"/>
  </r>
  <r>
    <x v="12"/>
    <x v="72"/>
    <n v="3.8666666666666667"/>
    <x v="3"/>
    <x v="3"/>
  </r>
  <r>
    <x v="12"/>
    <x v="73"/>
    <n v="3.3333333333333335"/>
    <x v="3"/>
    <x v="3"/>
  </r>
  <r>
    <x v="12"/>
    <x v="74"/>
    <n v="0.13333333333333333"/>
    <x v="3"/>
    <x v="3"/>
  </r>
  <r>
    <x v="12"/>
    <x v="75"/>
    <n v="1.8666666666666667"/>
    <x v="3"/>
    <x v="3"/>
  </r>
  <r>
    <x v="12"/>
    <x v="76"/>
    <n v="7.7333333333333334"/>
    <x v="3"/>
    <x v="3"/>
  </r>
  <r>
    <x v="12"/>
    <x v="59"/>
    <n v="0.93333333333333335"/>
    <x v="3"/>
    <x v="3"/>
  </r>
  <r>
    <x v="12"/>
    <x v="63"/>
    <n v="1.7333333333333334"/>
    <x v="3"/>
    <x v="3"/>
  </r>
  <r>
    <x v="12"/>
    <x v="64"/>
    <n v="12.266666666666667"/>
    <x v="3"/>
    <x v="3"/>
  </r>
  <r>
    <x v="12"/>
    <x v="65"/>
    <n v="0"/>
    <x v="3"/>
    <x v="3"/>
  </r>
  <r>
    <x v="12"/>
    <x v="66"/>
    <n v="0.13333333333333333"/>
    <x v="3"/>
    <x v="3"/>
  </r>
  <r>
    <x v="12"/>
    <x v="4"/>
    <n v="0.66666666666666663"/>
    <x v="3"/>
    <x v="3"/>
  </r>
  <r>
    <x v="13"/>
    <x v="77"/>
    <n v="0"/>
    <x v="3"/>
    <x v="3"/>
  </r>
  <r>
    <x v="13"/>
    <x v="78"/>
    <n v="0"/>
    <x v="3"/>
    <x v="3"/>
  </r>
  <r>
    <x v="13"/>
    <x v="79"/>
    <n v="14.285714285714286"/>
    <x v="3"/>
    <x v="3"/>
  </r>
  <r>
    <x v="13"/>
    <x v="80"/>
    <n v="42.857142857142854"/>
    <x v="3"/>
    <x v="3"/>
  </r>
  <r>
    <x v="13"/>
    <x v="76"/>
    <n v="42.857142857142854"/>
    <x v="3"/>
    <x v="3"/>
  </r>
  <r>
    <x v="14"/>
    <x v="77"/>
    <n v="0"/>
    <x v="3"/>
    <x v="3"/>
  </r>
  <r>
    <x v="14"/>
    <x v="78"/>
    <n v="1.0869565217391304"/>
    <x v="3"/>
    <x v="3"/>
  </r>
  <r>
    <x v="14"/>
    <x v="79"/>
    <n v="1.0869565217391304"/>
    <x v="3"/>
    <x v="3"/>
  </r>
  <r>
    <x v="14"/>
    <x v="80"/>
    <n v="13.043478260869565"/>
    <x v="3"/>
    <x v="3"/>
  </r>
  <r>
    <x v="14"/>
    <x v="76"/>
    <n v="11.956521739130435"/>
    <x v="3"/>
    <x v="3"/>
  </r>
  <r>
    <x v="14"/>
    <x v="61"/>
    <n v="72.826086956521735"/>
    <x v="3"/>
    <x v="3"/>
  </r>
  <r>
    <x v="14"/>
    <x v="66"/>
    <n v="0"/>
    <x v="3"/>
    <x v="3"/>
  </r>
  <r>
    <x v="10"/>
    <x v="56"/>
    <n v="20.439189189189189"/>
    <x v="4"/>
    <x v="3"/>
  </r>
  <r>
    <x v="10"/>
    <x v="57"/>
    <n v="16.722972972972972"/>
    <x v="4"/>
    <x v="3"/>
  </r>
  <r>
    <x v="10"/>
    <x v="58"/>
    <n v="56.587837837837839"/>
    <x v="4"/>
    <x v="3"/>
  </r>
  <r>
    <x v="10"/>
    <x v="59"/>
    <n v="2.7027027027027026"/>
    <x v="4"/>
    <x v="3"/>
  </r>
  <r>
    <x v="10"/>
    <x v="60"/>
    <n v="0"/>
    <x v="4"/>
    <x v="3"/>
  </r>
  <r>
    <x v="10"/>
    <x v="61"/>
    <n v="3.5472972972972974"/>
    <x v="4"/>
    <x v="3"/>
  </r>
  <r>
    <x v="10"/>
    <x v="62"/>
    <n v="0"/>
    <x v="4"/>
    <x v="3"/>
  </r>
  <r>
    <x v="11"/>
    <x v="56"/>
    <n v="19.763513513513512"/>
    <x v="4"/>
    <x v="3"/>
  </r>
  <r>
    <x v="11"/>
    <x v="57"/>
    <n v="16.554054054054053"/>
    <x v="4"/>
    <x v="3"/>
  </r>
  <r>
    <x v="11"/>
    <x v="58"/>
    <n v="55.912162162162161"/>
    <x v="4"/>
    <x v="3"/>
  </r>
  <r>
    <x v="11"/>
    <x v="59"/>
    <n v="2.7027027027027026"/>
    <x v="4"/>
    <x v="3"/>
  </r>
  <r>
    <x v="11"/>
    <x v="63"/>
    <n v="0"/>
    <x v="4"/>
    <x v="3"/>
  </r>
  <r>
    <x v="11"/>
    <x v="64"/>
    <n v="3.5472972972972974"/>
    <x v="4"/>
    <x v="3"/>
  </r>
  <r>
    <x v="11"/>
    <x v="65"/>
    <n v="0"/>
    <x v="4"/>
    <x v="3"/>
  </r>
  <r>
    <x v="11"/>
    <x v="66"/>
    <n v="0"/>
    <x v="4"/>
    <x v="3"/>
  </r>
  <r>
    <x v="11"/>
    <x v="4"/>
    <n v="1.5202702702702702"/>
    <x v="4"/>
    <x v="3"/>
  </r>
  <r>
    <x v="12"/>
    <x v="67"/>
    <n v="0.5067567567567568"/>
    <x v="4"/>
    <x v="3"/>
  </r>
  <r>
    <x v="12"/>
    <x v="68"/>
    <n v="3.2094594594594597"/>
    <x v="4"/>
    <x v="3"/>
  </r>
  <r>
    <x v="12"/>
    <x v="69"/>
    <n v="14.527027027027026"/>
    <x v="4"/>
    <x v="3"/>
  </r>
  <r>
    <x v="12"/>
    <x v="70"/>
    <n v="1.5202702702702702"/>
    <x v="4"/>
    <x v="3"/>
  </r>
  <r>
    <x v="12"/>
    <x v="71"/>
    <n v="1.1824324324324325"/>
    <x v="4"/>
    <x v="3"/>
  </r>
  <r>
    <x v="12"/>
    <x v="72"/>
    <n v="11.993243243243244"/>
    <x v="4"/>
    <x v="3"/>
  </r>
  <r>
    <x v="12"/>
    <x v="73"/>
    <n v="3.3783783783783785"/>
    <x v="4"/>
    <x v="3"/>
  </r>
  <r>
    <x v="12"/>
    <x v="74"/>
    <n v="4.5608108108108105"/>
    <x v="4"/>
    <x v="3"/>
  </r>
  <r>
    <x v="12"/>
    <x v="75"/>
    <n v="10.97972972972973"/>
    <x v="4"/>
    <x v="3"/>
  </r>
  <r>
    <x v="12"/>
    <x v="76"/>
    <n v="40.371621621621621"/>
    <x v="4"/>
    <x v="3"/>
  </r>
  <r>
    <x v="12"/>
    <x v="59"/>
    <n v="2.7027027027027026"/>
    <x v="4"/>
    <x v="3"/>
  </r>
  <r>
    <x v="12"/>
    <x v="63"/>
    <n v="0"/>
    <x v="4"/>
    <x v="3"/>
  </r>
  <r>
    <x v="12"/>
    <x v="64"/>
    <n v="3.5472972972972974"/>
    <x v="4"/>
    <x v="3"/>
  </r>
  <r>
    <x v="12"/>
    <x v="65"/>
    <n v="0"/>
    <x v="4"/>
    <x v="3"/>
  </r>
  <r>
    <x v="12"/>
    <x v="66"/>
    <n v="0"/>
    <x v="4"/>
    <x v="3"/>
  </r>
  <r>
    <x v="12"/>
    <x v="4"/>
    <n v="1.5202702702702702"/>
    <x v="4"/>
    <x v="3"/>
  </r>
  <r>
    <x v="13"/>
    <x v="77"/>
    <n v="0"/>
    <x v="4"/>
    <x v="3"/>
  </r>
  <r>
    <x v="13"/>
    <x v="78"/>
    <n v="0"/>
    <x v="4"/>
    <x v="3"/>
  </r>
  <r>
    <x v="13"/>
    <x v="79"/>
    <n v="6.25"/>
    <x v="4"/>
    <x v="3"/>
  </r>
  <r>
    <x v="13"/>
    <x v="80"/>
    <n v="18.75"/>
    <x v="4"/>
    <x v="3"/>
  </r>
  <r>
    <x v="13"/>
    <x v="76"/>
    <n v="75"/>
    <x v="4"/>
    <x v="3"/>
  </r>
  <r>
    <x v="14"/>
    <x v="77"/>
    <n v="0"/>
    <x v="4"/>
    <x v="3"/>
  </r>
  <r>
    <x v="14"/>
    <x v="78"/>
    <n v="0"/>
    <x v="4"/>
    <x v="3"/>
  </r>
  <r>
    <x v="14"/>
    <x v="79"/>
    <n v="0"/>
    <x v="4"/>
    <x v="3"/>
  </r>
  <r>
    <x v="14"/>
    <x v="80"/>
    <n v="33.333333333333336"/>
    <x v="4"/>
    <x v="3"/>
  </r>
  <r>
    <x v="14"/>
    <x v="76"/>
    <n v="14.285714285714286"/>
    <x v="4"/>
    <x v="3"/>
  </r>
  <r>
    <x v="14"/>
    <x v="61"/>
    <n v="52.38095238095238"/>
    <x v="4"/>
    <x v="3"/>
  </r>
  <r>
    <x v="14"/>
    <x v="66"/>
    <n v="0"/>
    <x v="4"/>
    <x v="3"/>
  </r>
  <r>
    <x v="10"/>
    <x v="56"/>
    <n v="13.836477987421384"/>
    <x v="5"/>
    <x v="3"/>
  </r>
  <r>
    <x v="10"/>
    <x v="57"/>
    <n v="15.09433962264151"/>
    <x v="5"/>
    <x v="3"/>
  </r>
  <r>
    <x v="10"/>
    <x v="58"/>
    <n v="63.522012578616355"/>
    <x v="5"/>
    <x v="3"/>
  </r>
  <r>
    <x v="10"/>
    <x v="59"/>
    <n v="3.7735849056603774"/>
    <x v="5"/>
    <x v="3"/>
  </r>
  <r>
    <x v="10"/>
    <x v="60"/>
    <n v="0"/>
    <x v="5"/>
    <x v="3"/>
  </r>
  <r>
    <x v="10"/>
    <x v="61"/>
    <n v="3.7735849056603774"/>
    <x v="5"/>
    <x v="3"/>
  </r>
  <r>
    <x v="10"/>
    <x v="62"/>
    <n v="0"/>
    <x v="5"/>
    <x v="3"/>
  </r>
  <r>
    <x v="11"/>
    <x v="56"/>
    <n v="13.20754716981132"/>
    <x v="5"/>
    <x v="3"/>
  </r>
  <r>
    <x v="11"/>
    <x v="57"/>
    <n v="15.09433962264151"/>
    <x v="5"/>
    <x v="3"/>
  </r>
  <r>
    <x v="11"/>
    <x v="58"/>
    <n v="62.893081761006286"/>
    <x v="5"/>
    <x v="3"/>
  </r>
  <r>
    <x v="11"/>
    <x v="59"/>
    <n v="3.7735849056603774"/>
    <x v="5"/>
    <x v="3"/>
  </r>
  <r>
    <x v="11"/>
    <x v="63"/>
    <n v="0"/>
    <x v="5"/>
    <x v="3"/>
  </r>
  <r>
    <x v="11"/>
    <x v="64"/>
    <n v="3.7735849056603774"/>
    <x v="5"/>
    <x v="3"/>
  </r>
  <r>
    <x v="11"/>
    <x v="65"/>
    <n v="0"/>
    <x v="5"/>
    <x v="3"/>
  </r>
  <r>
    <x v="11"/>
    <x v="66"/>
    <n v="0"/>
    <x v="5"/>
    <x v="3"/>
  </r>
  <r>
    <x v="11"/>
    <x v="4"/>
    <n v="1.2578616352201257"/>
    <x v="5"/>
    <x v="3"/>
  </r>
  <r>
    <x v="12"/>
    <x v="67"/>
    <n v="0"/>
    <x v="5"/>
    <x v="3"/>
  </r>
  <r>
    <x v="12"/>
    <x v="68"/>
    <n v="0.62893081761006286"/>
    <x v="5"/>
    <x v="3"/>
  </r>
  <r>
    <x v="12"/>
    <x v="69"/>
    <n v="10.691823899371069"/>
    <x v="5"/>
    <x v="3"/>
  </r>
  <r>
    <x v="12"/>
    <x v="70"/>
    <n v="1.8867924528301887"/>
    <x v="5"/>
    <x v="3"/>
  </r>
  <r>
    <x v="12"/>
    <x v="71"/>
    <n v="1.8867924528301887"/>
    <x v="5"/>
    <x v="3"/>
  </r>
  <r>
    <x v="12"/>
    <x v="72"/>
    <n v="11.949685534591195"/>
    <x v="5"/>
    <x v="3"/>
  </r>
  <r>
    <x v="12"/>
    <x v="73"/>
    <n v="1.2578616352201257"/>
    <x v="5"/>
    <x v="3"/>
  </r>
  <r>
    <x v="12"/>
    <x v="74"/>
    <n v="2.5157232704402515"/>
    <x v="5"/>
    <x v="3"/>
  </r>
  <r>
    <x v="12"/>
    <x v="75"/>
    <n v="11.949685534591195"/>
    <x v="5"/>
    <x v="3"/>
  </r>
  <r>
    <x v="12"/>
    <x v="76"/>
    <n v="48.427672955974842"/>
    <x v="5"/>
    <x v="3"/>
  </r>
  <r>
    <x v="12"/>
    <x v="59"/>
    <n v="3.7735849056603774"/>
    <x v="5"/>
    <x v="3"/>
  </r>
  <r>
    <x v="12"/>
    <x v="63"/>
    <n v="0"/>
    <x v="5"/>
    <x v="3"/>
  </r>
  <r>
    <x v="12"/>
    <x v="64"/>
    <n v="3.7735849056603774"/>
    <x v="5"/>
    <x v="3"/>
  </r>
  <r>
    <x v="12"/>
    <x v="65"/>
    <n v="0"/>
    <x v="5"/>
    <x v="3"/>
  </r>
  <r>
    <x v="12"/>
    <x v="66"/>
    <n v="0"/>
    <x v="5"/>
    <x v="3"/>
  </r>
  <r>
    <x v="12"/>
    <x v="4"/>
    <n v="1.2578616352201257"/>
    <x v="5"/>
    <x v="3"/>
  </r>
  <r>
    <x v="13"/>
    <x v="77"/>
    <n v="0"/>
    <x v="5"/>
    <x v="3"/>
  </r>
  <r>
    <x v="13"/>
    <x v="78"/>
    <n v="0"/>
    <x v="5"/>
    <x v="3"/>
  </r>
  <r>
    <x v="13"/>
    <x v="79"/>
    <n v="0"/>
    <x v="5"/>
    <x v="3"/>
  </r>
  <r>
    <x v="13"/>
    <x v="80"/>
    <n v="33.333333333333336"/>
    <x v="5"/>
    <x v="3"/>
  </r>
  <r>
    <x v="13"/>
    <x v="76"/>
    <n v="66.666666666666671"/>
    <x v="5"/>
    <x v="3"/>
  </r>
  <r>
    <x v="14"/>
    <x v="77"/>
    <n v="0"/>
    <x v="5"/>
    <x v="3"/>
  </r>
  <r>
    <x v="14"/>
    <x v="78"/>
    <n v="0"/>
    <x v="5"/>
    <x v="3"/>
  </r>
  <r>
    <x v="14"/>
    <x v="79"/>
    <n v="0"/>
    <x v="5"/>
    <x v="3"/>
  </r>
  <r>
    <x v="14"/>
    <x v="80"/>
    <n v="33.333333333333336"/>
    <x v="5"/>
    <x v="3"/>
  </r>
  <r>
    <x v="14"/>
    <x v="76"/>
    <n v="16.666666666666668"/>
    <x v="5"/>
    <x v="3"/>
  </r>
  <r>
    <x v="14"/>
    <x v="61"/>
    <n v="50"/>
    <x v="5"/>
    <x v="3"/>
  </r>
  <r>
    <x v="14"/>
    <x v="66"/>
    <n v="0"/>
    <x v="5"/>
    <x v="3"/>
  </r>
  <r>
    <x v="10"/>
    <x v="56"/>
    <n v="20.37037037037037"/>
    <x v="6"/>
    <x v="3"/>
  </r>
  <r>
    <x v="10"/>
    <x v="57"/>
    <n v="13.888888888888889"/>
    <x v="6"/>
    <x v="3"/>
  </r>
  <r>
    <x v="10"/>
    <x v="58"/>
    <n v="56.481481481481481"/>
    <x v="6"/>
    <x v="3"/>
  </r>
  <r>
    <x v="10"/>
    <x v="59"/>
    <n v="3.7037037037037037"/>
    <x v="6"/>
    <x v="3"/>
  </r>
  <r>
    <x v="10"/>
    <x v="60"/>
    <n v="0"/>
    <x v="6"/>
    <x v="3"/>
  </r>
  <r>
    <x v="10"/>
    <x v="61"/>
    <n v="5.5555555555555554"/>
    <x v="6"/>
    <x v="3"/>
  </r>
  <r>
    <x v="10"/>
    <x v="62"/>
    <n v="0"/>
    <x v="6"/>
    <x v="3"/>
  </r>
  <r>
    <x v="11"/>
    <x v="56"/>
    <n v="20.37037037037037"/>
    <x v="6"/>
    <x v="3"/>
  </r>
  <r>
    <x v="11"/>
    <x v="57"/>
    <n v="12.962962962962964"/>
    <x v="6"/>
    <x v="3"/>
  </r>
  <r>
    <x v="11"/>
    <x v="58"/>
    <n v="55.555555555555557"/>
    <x v="6"/>
    <x v="3"/>
  </r>
  <r>
    <x v="11"/>
    <x v="59"/>
    <n v="3.7037037037037037"/>
    <x v="6"/>
    <x v="3"/>
  </r>
  <r>
    <x v="11"/>
    <x v="63"/>
    <n v="0"/>
    <x v="6"/>
    <x v="3"/>
  </r>
  <r>
    <x v="11"/>
    <x v="64"/>
    <n v="5.5555555555555554"/>
    <x v="6"/>
    <x v="3"/>
  </r>
  <r>
    <x v="11"/>
    <x v="65"/>
    <n v="0"/>
    <x v="6"/>
    <x v="3"/>
  </r>
  <r>
    <x v="11"/>
    <x v="66"/>
    <n v="0"/>
    <x v="6"/>
    <x v="3"/>
  </r>
  <r>
    <x v="11"/>
    <x v="4"/>
    <n v="1.8518518518518519"/>
    <x v="6"/>
    <x v="3"/>
  </r>
  <r>
    <x v="12"/>
    <x v="67"/>
    <n v="0.92592592592592593"/>
    <x v="6"/>
    <x v="3"/>
  </r>
  <r>
    <x v="12"/>
    <x v="68"/>
    <n v="1.8518518518518519"/>
    <x v="6"/>
    <x v="3"/>
  </r>
  <r>
    <x v="12"/>
    <x v="69"/>
    <n v="14.814814814814815"/>
    <x v="6"/>
    <x v="3"/>
  </r>
  <r>
    <x v="12"/>
    <x v="70"/>
    <n v="2.7777777777777777"/>
    <x v="6"/>
    <x v="3"/>
  </r>
  <r>
    <x v="12"/>
    <x v="71"/>
    <n v="0"/>
    <x v="6"/>
    <x v="3"/>
  </r>
  <r>
    <x v="12"/>
    <x v="72"/>
    <n v="8.3333333333333339"/>
    <x v="6"/>
    <x v="3"/>
  </r>
  <r>
    <x v="12"/>
    <x v="73"/>
    <n v="4.6296296296296298"/>
    <x v="6"/>
    <x v="3"/>
  </r>
  <r>
    <x v="12"/>
    <x v="74"/>
    <n v="5.5555555555555554"/>
    <x v="6"/>
    <x v="3"/>
  </r>
  <r>
    <x v="12"/>
    <x v="75"/>
    <n v="6.4814814814814818"/>
    <x v="6"/>
    <x v="3"/>
  </r>
  <r>
    <x v="12"/>
    <x v="76"/>
    <n v="43.518518518518519"/>
    <x v="6"/>
    <x v="3"/>
  </r>
  <r>
    <x v="12"/>
    <x v="59"/>
    <n v="3.7037037037037037"/>
    <x v="6"/>
    <x v="3"/>
  </r>
  <r>
    <x v="12"/>
    <x v="63"/>
    <n v="0"/>
    <x v="6"/>
    <x v="3"/>
  </r>
  <r>
    <x v="12"/>
    <x v="64"/>
    <n v="5.5555555555555554"/>
    <x v="6"/>
    <x v="3"/>
  </r>
  <r>
    <x v="12"/>
    <x v="65"/>
    <n v="0"/>
    <x v="6"/>
    <x v="3"/>
  </r>
  <r>
    <x v="12"/>
    <x v="66"/>
    <n v="0"/>
    <x v="6"/>
    <x v="3"/>
  </r>
  <r>
    <x v="12"/>
    <x v="4"/>
    <n v="1.8518518518518519"/>
    <x v="6"/>
    <x v="3"/>
  </r>
  <r>
    <x v="13"/>
    <x v="77"/>
    <n v="0"/>
    <x v="6"/>
    <x v="3"/>
  </r>
  <r>
    <x v="13"/>
    <x v="78"/>
    <n v="0"/>
    <x v="6"/>
    <x v="3"/>
  </r>
  <r>
    <x v="13"/>
    <x v="79"/>
    <n v="25"/>
    <x v="6"/>
    <x v="3"/>
  </r>
  <r>
    <x v="13"/>
    <x v="80"/>
    <n v="0"/>
    <x v="6"/>
    <x v="3"/>
  </r>
  <r>
    <x v="13"/>
    <x v="76"/>
    <n v="75"/>
    <x v="6"/>
    <x v="3"/>
  </r>
  <r>
    <x v="14"/>
    <x v="77"/>
    <n v="0"/>
    <x v="6"/>
    <x v="3"/>
  </r>
  <r>
    <x v="14"/>
    <x v="78"/>
    <n v="0"/>
    <x v="6"/>
    <x v="3"/>
  </r>
  <r>
    <x v="14"/>
    <x v="79"/>
    <n v="0"/>
    <x v="6"/>
    <x v="3"/>
  </r>
  <r>
    <x v="14"/>
    <x v="80"/>
    <n v="33.333333333333336"/>
    <x v="6"/>
    <x v="3"/>
  </r>
  <r>
    <x v="14"/>
    <x v="76"/>
    <n v="0"/>
    <x v="6"/>
    <x v="3"/>
  </r>
  <r>
    <x v="14"/>
    <x v="61"/>
    <n v="66.666666666666671"/>
    <x v="6"/>
    <x v="3"/>
  </r>
  <r>
    <x v="14"/>
    <x v="66"/>
    <n v="0"/>
    <x v="6"/>
    <x v="3"/>
  </r>
  <r>
    <x v="10"/>
    <x v="56"/>
    <n v="24.858757062146893"/>
    <x v="7"/>
    <x v="3"/>
  </r>
  <r>
    <x v="10"/>
    <x v="57"/>
    <n v="22.598870056497177"/>
    <x v="7"/>
    <x v="3"/>
  </r>
  <r>
    <x v="10"/>
    <x v="58"/>
    <n v="46.327683615819211"/>
    <x v="7"/>
    <x v="3"/>
  </r>
  <r>
    <x v="10"/>
    <x v="59"/>
    <n v="2.2598870056497176"/>
    <x v="7"/>
    <x v="3"/>
  </r>
  <r>
    <x v="10"/>
    <x v="60"/>
    <n v="0"/>
    <x v="7"/>
    <x v="3"/>
  </r>
  <r>
    <x v="10"/>
    <x v="61"/>
    <n v="3.9548022598870056"/>
    <x v="7"/>
    <x v="3"/>
  </r>
  <r>
    <x v="10"/>
    <x v="62"/>
    <n v="0"/>
    <x v="7"/>
    <x v="3"/>
  </r>
  <r>
    <x v="11"/>
    <x v="56"/>
    <n v="24.858757062146893"/>
    <x v="7"/>
    <x v="3"/>
  </r>
  <r>
    <x v="11"/>
    <x v="57"/>
    <n v="22.598870056497177"/>
    <x v="7"/>
    <x v="3"/>
  </r>
  <r>
    <x v="11"/>
    <x v="58"/>
    <n v="46.327683615819211"/>
    <x v="7"/>
    <x v="3"/>
  </r>
  <r>
    <x v="11"/>
    <x v="59"/>
    <n v="2.2598870056497176"/>
    <x v="7"/>
    <x v="3"/>
  </r>
  <r>
    <x v="11"/>
    <x v="63"/>
    <n v="0"/>
    <x v="7"/>
    <x v="3"/>
  </r>
  <r>
    <x v="11"/>
    <x v="64"/>
    <n v="3.9548022598870056"/>
    <x v="7"/>
    <x v="3"/>
  </r>
  <r>
    <x v="11"/>
    <x v="65"/>
    <n v="0"/>
    <x v="7"/>
    <x v="3"/>
  </r>
  <r>
    <x v="11"/>
    <x v="66"/>
    <n v="0"/>
    <x v="7"/>
    <x v="3"/>
  </r>
  <r>
    <x v="11"/>
    <x v="4"/>
    <n v="0"/>
    <x v="7"/>
    <x v="3"/>
  </r>
  <r>
    <x v="12"/>
    <x v="67"/>
    <n v="0"/>
    <x v="7"/>
    <x v="3"/>
  </r>
  <r>
    <x v="12"/>
    <x v="68"/>
    <n v="4.5197740112994351"/>
    <x v="7"/>
    <x v="3"/>
  </r>
  <r>
    <x v="12"/>
    <x v="69"/>
    <n v="19.209039548022599"/>
    <x v="7"/>
    <x v="3"/>
  </r>
  <r>
    <x v="12"/>
    <x v="70"/>
    <n v="1.1299435028248588"/>
    <x v="7"/>
    <x v="3"/>
  </r>
  <r>
    <x v="12"/>
    <x v="71"/>
    <n v="0"/>
    <x v="7"/>
    <x v="3"/>
  </r>
  <r>
    <x v="12"/>
    <x v="72"/>
    <n v="19.774011299435028"/>
    <x v="7"/>
    <x v="3"/>
  </r>
  <r>
    <x v="12"/>
    <x v="73"/>
    <n v="2.8248587570621471"/>
    <x v="7"/>
    <x v="3"/>
  </r>
  <r>
    <x v="12"/>
    <x v="74"/>
    <n v="5.0847457627118642"/>
    <x v="7"/>
    <x v="3"/>
  </r>
  <r>
    <x v="12"/>
    <x v="75"/>
    <n v="15.254237288135593"/>
    <x v="7"/>
    <x v="3"/>
  </r>
  <r>
    <x v="12"/>
    <x v="76"/>
    <n v="25.988700564971751"/>
    <x v="7"/>
    <x v="3"/>
  </r>
  <r>
    <x v="12"/>
    <x v="59"/>
    <n v="2.2598870056497176"/>
    <x v="7"/>
    <x v="3"/>
  </r>
  <r>
    <x v="12"/>
    <x v="63"/>
    <n v="0"/>
    <x v="7"/>
    <x v="3"/>
  </r>
  <r>
    <x v="12"/>
    <x v="64"/>
    <n v="3.9548022598870056"/>
    <x v="7"/>
    <x v="3"/>
  </r>
  <r>
    <x v="12"/>
    <x v="65"/>
    <n v="0"/>
    <x v="7"/>
    <x v="3"/>
  </r>
  <r>
    <x v="12"/>
    <x v="66"/>
    <n v="0"/>
    <x v="7"/>
    <x v="3"/>
  </r>
  <r>
    <x v="12"/>
    <x v="4"/>
    <n v="0"/>
    <x v="7"/>
    <x v="3"/>
  </r>
  <r>
    <x v="13"/>
    <x v="77"/>
    <n v="0"/>
    <x v="7"/>
    <x v="3"/>
  </r>
  <r>
    <x v="13"/>
    <x v="78"/>
    <n v="0"/>
    <x v="7"/>
    <x v="3"/>
  </r>
  <r>
    <x v="13"/>
    <x v="79"/>
    <n v="0"/>
    <x v="7"/>
    <x v="3"/>
  </r>
  <r>
    <x v="13"/>
    <x v="80"/>
    <n v="0"/>
    <x v="7"/>
    <x v="3"/>
  </r>
  <r>
    <x v="13"/>
    <x v="76"/>
    <n v="100"/>
    <x v="7"/>
    <x v="3"/>
  </r>
  <r>
    <x v="14"/>
    <x v="77"/>
    <n v="0"/>
    <x v="7"/>
    <x v="3"/>
  </r>
  <r>
    <x v="14"/>
    <x v="78"/>
    <n v="0"/>
    <x v="7"/>
    <x v="3"/>
  </r>
  <r>
    <x v="14"/>
    <x v="79"/>
    <n v="0"/>
    <x v="7"/>
    <x v="3"/>
  </r>
  <r>
    <x v="14"/>
    <x v="80"/>
    <n v="28.571428571428573"/>
    <x v="7"/>
    <x v="3"/>
  </r>
  <r>
    <x v="14"/>
    <x v="76"/>
    <n v="28.571428571428573"/>
    <x v="7"/>
    <x v="3"/>
  </r>
  <r>
    <x v="14"/>
    <x v="61"/>
    <n v="42.857142857142854"/>
    <x v="7"/>
    <x v="3"/>
  </r>
  <r>
    <x v="14"/>
    <x v="66"/>
    <n v="0"/>
    <x v="7"/>
    <x v="3"/>
  </r>
  <r>
    <x v="10"/>
    <x v="56"/>
    <n v="22.297297297297298"/>
    <x v="8"/>
    <x v="3"/>
  </r>
  <r>
    <x v="10"/>
    <x v="57"/>
    <n v="13.513513513513514"/>
    <x v="8"/>
    <x v="3"/>
  </r>
  <r>
    <x v="10"/>
    <x v="58"/>
    <n v="61.486486486486484"/>
    <x v="8"/>
    <x v="3"/>
  </r>
  <r>
    <x v="10"/>
    <x v="59"/>
    <n v="1.3513513513513513"/>
    <x v="8"/>
    <x v="3"/>
  </r>
  <r>
    <x v="10"/>
    <x v="60"/>
    <n v="0"/>
    <x v="8"/>
    <x v="3"/>
  </r>
  <r>
    <x v="10"/>
    <x v="61"/>
    <n v="1.3513513513513513"/>
    <x v="8"/>
    <x v="3"/>
  </r>
  <r>
    <x v="10"/>
    <x v="62"/>
    <n v="0"/>
    <x v="8"/>
    <x v="3"/>
  </r>
  <r>
    <x v="11"/>
    <x v="56"/>
    <n v="20.27027027027027"/>
    <x v="8"/>
    <x v="3"/>
  </r>
  <r>
    <x v="11"/>
    <x v="57"/>
    <n v="13.513513513513514"/>
    <x v="8"/>
    <x v="3"/>
  </r>
  <r>
    <x v="11"/>
    <x v="58"/>
    <n v="60.135135135135137"/>
    <x v="8"/>
    <x v="3"/>
  </r>
  <r>
    <x v="11"/>
    <x v="59"/>
    <n v="1.3513513513513513"/>
    <x v="8"/>
    <x v="3"/>
  </r>
  <r>
    <x v="11"/>
    <x v="63"/>
    <n v="0"/>
    <x v="8"/>
    <x v="3"/>
  </r>
  <r>
    <x v="11"/>
    <x v="64"/>
    <n v="1.3513513513513513"/>
    <x v="8"/>
    <x v="3"/>
  </r>
  <r>
    <x v="11"/>
    <x v="65"/>
    <n v="0"/>
    <x v="8"/>
    <x v="3"/>
  </r>
  <r>
    <x v="11"/>
    <x v="66"/>
    <n v="0"/>
    <x v="8"/>
    <x v="3"/>
  </r>
  <r>
    <x v="11"/>
    <x v="4"/>
    <n v="3.3783783783783785"/>
    <x v="8"/>
    <x v="3"/>
  </r>
  <r>
    <x v="12"/>
    <x v="67"/>
    <n v="1.3513513513513513"/>
    <x v="8"/>
    <x v="3"/>
  </r>
  <r>
    <x v="12"/>
    <x v="68"/>
    <n v="5.4054054054054053"/>
    <x v="8"/>
    <x v="3"/>
  </r>
  <r>
    <x v="12"/>
    <x v="69"/>
    <n v="12.837837837837839"/>
    <x v="8"/>
    <x v="3"/>
  </r>
  <r>
    <x v="12"/>
    <x v="70"/>
    <n v="0.67567567567567566"/>
    <x v="8"/>
    <x v="3"/>
  </r>
  <r>
    <x v="12"/>
    <x v="71"/>
    <n v="2.7027027027027026"/>
    <x v="8"/>
    <x v="3"/>
  </r>
  <r>
    <x v="12"/>
    <x v="72"/>
    <n v="5.4054054054054053"/>
    <x v="8"/>
    <x v="3"/>
  </r>
  <r>
    <x v="12"/>
    <x v="73"/>
    <n v="5.4054054054054053"/>
    <x v="8"/>
    <x v="3"/>
  </r>
  <r>
    <x v="12"/>
    <x v="74"/>
    <n v="5.4054054054054053"/>
    <x v="8"/>
    <x v="3"/>
  </r>
  <r>
    <x v="12"/>
    <x v="75"/>
    <n v="8.1081081081081088"/>
    <x v="8"/>
    <x v="3"/>
  </r>
  <r>
    <x v="12"/>
    <x v="76"/>
    <n v="46.621621621621621"/>
    <x v="8"/>
    <x v="3"/>
  </r>
  <r>
    <x v="12"/>
    <x v="59"/>
    <n v="1.3513513513513513"/>
    <x v="8"/>
    <x v="3"/>
  </r>
  <r>
    <x v="12"/>
    <x v="63"/>
    <n v="0"/>
    <x v="8"/>
    <x v="3"/>
  </r>
  <r>
    <x v="12"/>
    <x v="64"/>
    <n v="1.3513513513513513"/>
    <x v="8"/>
    <x v="3"/>
  </r>
  <r>
    <x v="12"/>
    <x v="65"/>
    <n v="0"/>
    <x v="8"/>
    <x v="3"/>
  </r>
  <r>
    <x v="12"/>
    <x v="66"/>
    <n v="0"/>
    <x v="8"/>
    <x v="3"/>
  </r>
  <r>
    <x v="12"/>
    <x v="4"/>
    <n v="3.3783783783783785"/>
    <x v="8"/>
    <x v="3"/>
  </r>
  <r>
    <x v="13"/>
    <x v="77"/>
    <n v="0"/>
    <x v="8"/>
    <x v="3"/>
  </r>
  <r>
    <x v="13"/>
    <x v="78"/>
    <n v="0"/>
    <x v="8"/>
    <x v="3"/>
  </r>
  <r>
    <x v="13"/>
    <x v="79"/>
    <n v="0"/>
    <x v="8"/>
    <x v="3"/>
  </r>
  <r>
    <x v="13"/>
    <x v="80"/>
    <n v="50"/>
    <x v="8"/>
    <x v="3"/>
  </r>
  <r>
    <x v="13"/>
    <x v="76"/>
    <n v="50"/>
    <x v="8"/>
    <x v="3"/>
  </r>
  <r>
    <x v="14"/>
    <x v="77"/>
    <n v="0"/>
    <x v="8"/>
    <x v="3"/>
  </r>
  <r>
    <x v="14"/>
    <x v="78"/>
    <n v="0"/>
    <x v="8"/>
    <x v="3"/>
  </r>
  <r>
    <x v="14"/>
    <x v="79"/>
    <n v="0"/>
    <x v="8"/>
    <x v="3"/>
  </r>
  <r>
    <x v="14"/>
    <x v="80"/>
    <n v="50"/>
    <x v="8"/>
    <x v="3"/>
  </r>
  <r>
    <x v="14"/>
    <x v="76"/>
    <n v="0"/>
    <x v="8"/>
    <x v="3"/>
  </r>
  <r>
    <x v="14"/>
    <x v="61"/>
    <n v="50"/>
    <x v="8"/>
    <x v="3"/>
  </r>
  <r>
    <x v="14"/>
    <x v="66"/>
    <n v="0"/>
    <x v="8"/>
    <x v="3"/>
  </r>
  <r>
    <x v="10"/>
    <x v="56"/>
    <n v="43.786982248520708"/>
    <x v="9"/>
    <x v="3"/>
  </r>
  <r>
    <x v="10"/>
    <x v="57"/>
    <n v="13.609467455621301"/>
    <x v="9"/>
    <x v="3"/>
  </r>
  <r>
    <x v="10"/>
    <x v="58"/>
    <n v="33.727810650887577"/>
    <x v="9"/>
    <x v="3"/>
  </r>
  <r>
    <x v="10"/>
    <x v="59"/>
    <n v="1.7751479289940828"/>
    <x v="9"/>
    <x v="3"/>
  </r>
  <r>
    <x v="10"/>
    <x v="60"/>
    <n v="0.59171597633136097"/>
    <x v="9"/>
    <x v="3"/>
  </r>
  <r>
    <x v="10"/>
    <x v="61"/>
    <n v="6.5088757396449708"/>
    <x v="9"/>
    <x v="3"/>
  </r>
  <r>
    <x v="10"/>
    <x v="62"/>
    <n v="0"/>
    <x v="9"/>
    <x v="3"/>
  </r>
  <r>
    <x v="11"/>
    <x v="56"/>
    <n v="43.786982248520708"/>
    <x v="9"/>
    <x v="3"/>
  </r>
  <r>
    <x v="11"/>
    <x v="57"/>
    <n v="13.609467455621301"/>
    <x v="9"/>
    <x v="3"/>
  </r>
  <r>
    <x v="11"/>
    <x v="58"/>
    <n v="32.544378698224854"/>
    <x v="9"/>
    <x v="3"/>
  </r>
  <r>
    <x v="11"/>
    <x v="59"/>
    <n v="1.7751479289940828"/>
    <x v="9"/>
    <x v="3"/>
  </r>
  <r>
    <x v="11"/>
    <x v="63"/>
    <n v="0.59171597633136097"/>
    <x v="9"/>
    <x v="3"/>
  </r>
  <r>
    <x v="11"/>
    <x v="64"/>
    <n v="6.5088757396449708"/>
    <x v="9"/>
    <x v="3"/>
  </r>
  <r>
    <x v="11"/>
    <x v="65"/>
    <n v="0"/>
    <x v="9"/>
    <x v="3"/>
  </r>
  <r>
    <x v="11"/>
    <x v="66"/>
    <n v="0"/>
    <x v="9"/>
    <x v="3"/>
  </r>
  <r>
    <x v="11"/>
    <x v="4"/>
    <n v="1.1834319526627219"/>
    <x v="9"/>
    <x v="3"/>
  </r>
  <r>
    <x v="12"/>
    <x v="67"/>
    <n v="0"/>
    <x v="9"/>
    <x v="3"/>
  </r>
  <r>
    <x v="12"/>
    <x v="68"/>
    <n v="6.5088757396449708"/>
    <x v="9"/>
    <x v="3"/>
  </r>
  <r>
    <x v="12"/>
    <x v="69"/>
    <n v="33.136094674556212"/>
    <x v="9"/>
    <x v="3"/>
  </r>
  <r>
    <x v="12"/>
    <x v="70"/>
    <n v="4.1420118343195265"/>
    <x v="9"/>
    <x v="3"/>
  </r>
  <r>
    <x v="12"/>
    <x v="71"/>
    <n v="0"/>
    <x v="9"/>
    <x v="3"/>
  </r>
  <r>
    <x v="12"/>
    <x v="72"/>
    <n v="7.1005917159763312"/>
    <x v="9"/>
    <x v="3"/>
  </r>
  <r>
    <x v="12"/>
    <x v="73"/>
    <n v="6.5088757396449708"/>
    <x v="9"/>
    <x v="3"/>
  </r>
  <r>
    <x v="12"/>
    <x v="74"/>
    <n v="0"/>
    <x v="9"/>
    <x v="3"/>
  </r>
  <r>
    <x v="12"/>
    <x v="75"/>
    <n v="5.3254437869822482"/>
    <x v="9"/>
    <x v="3"/>
  </r>
  <r>
    <x v="12"/>
    <x v="76"/>
    <n v="27.218934911242602"/>
    <x v="9"/>
    <x v="3"/>
  </r>
  <r>
    <x v="12"/>
    <x v="59"/>
    <n v="1.7751479289940828"/>
    <x v="9"/>
    <x v="3"/>
  </r>
  <r>
    <x v="12"/>
    <x v="63"/>
    <n v="0.59171597633136097"/>
    <x v="9"/>
    <x v="3"/>
  </r>
  <r>
    <x v="12"/>
    <x v="64"/>
    <n v="6.5088757396449708"/>
    <x v="9"/>
    <x v="3"/>
  </r>
  <r>
    <x v="12"/>
    <x v="65"/>
    <n v="0"/>
    <x v="9"/>
    <x v="3"/>
  </r>
  <r>
    <x v="12"/>
    <x v="66"/>
    <n v="0"/>
    <x v="9"/>
    <x v="3"/>
  </r>
  <r>
    <x v="12"/>
    <x v="4"/>
    <n v="1.1834319526627219"/>
    <x v="9"/>
    <x v="3"/>
  </r>
  <r>
    <x v="13"/>
    <x v="77"/>
    <n v="0"/>
    <x v="9"/>
    <x v="3"/>
  </r>
  <r>
    <x v="13"/>
    <x v="78"/>
    <n v="0"/>
    <x v="9"/>
    <x v="3"/>
  </r>
  <r>
    <x v="13"/>
    <x v="79"/>
    <n v="0"/>
    <x v="9"/>
    <x v="3"/>
  </r>
  <r>
    <x v="13"/>
    <x v="80"/>
    <n v="33.333333333333336"/>
    <x v="9"/>
    <x v="3"/>
  </r>
  <r>
    <x v="13"/>
    <x v="76"/>
    <n v="66.666666666666671"/>
    <x v="9"/>
    <x v="3"/>
  </r>
  <r>
    <x v="14"/>
    <x v="77"/>
    <n v="0"/>
    <x v="9"/>
    <x v="3"/>
  </r>
  <r>
    <x v="14"/>
    <x v="78"/>
    <n v="0"/>
    <x v="9"/>
    <x v="3"/>
  </r>
  <r>
    <x v="14"/>
    <x v="79"/>
    <n v="0"/>
    <x v="9"/>
    <x v="3"/>
  </r>
  <r>
    <x v="14"/>
    <x v="80"/>
    <n v="18.181818181818183"/>
    <x v="9"/>
    <x v="3"/>
  </r>
  <r>
    <x v="14"/>
    <x v="76"/>
    <n v="18.181818181818183"/>
    <x v="9"/>
    <x v="3"/>
  </r>
  <r>
    <x v="14"/>
    <x v="61"/>
    <n v="63.636363636363633"/>
    <x v="9"/>
    <x v="3"/>
  </r>
  <r>
    <x v="14"/>
    <x v="66"/>
    <n v="0"/>
    <x v="9"/>
    <x v="3"/>
  </r>
  <r>
    <x v="10"/>
    <x v="56"/>
    <n v="63.358778625954201"/>
    <x v="10"/>
    <x v="3"/>
  </r>
  <r>
    <x v="10"/>
    <x v="57"/>
    <n v="7.6335877862595423"/>
    <x v="10"/>
    <x v="3"/>
  </r>
  <r>
    <x v="10"/>
    <x v="58"/>
    <n v="6.8702290076335881"/>
    <x v="10"/>
    <x v="3"/>
  </r>
  <r>
    <x v="10"/>
    <x v="59"/>
    <n v="14.503816793893129"/>
    <x v="10"/>
    <x v="3"/>
  </r>
  <r>
    <x v="10"/>
    <x v="60"/>
    <n v="0.76335877862595425"/>
    <x v="10"/>
    <x v="3"/>
  </r>
  <r>
    <x v="10"/>
    <x v="61"/>
    <n v="6.8702290076335881"/>
    <x v="10"/>
    <x v="3"/>
  </r>
  <r>
    <x v="10"/>
    <x v="62"/>
    <n v="0"/>
    <x v="10"/>
    <x v="3"/>
  </r>
  <r>
    <x v="11"/>
    <x v="56"/>
    <n v="61.832061068702288"/>
    <x v="10"/>
    <x v="3"/>
  </r>
  <r>
    <x v="11"/>
    <x v="57"/>
    <n v="6.8702290076335881"/>
    <x v="10"/>
    <x v="3"/>
  </r>
  <r>
    <x v="11"/>
    <x v="58"/>
    <n v="6.8702290076335881"/>
    <x v="10"/>
    <x v="3"/>
  </r>
  <r>
    <x v="11"/>
    <x v="59"/>
    <n v="14.503816793893129"/>
    <x v="10"/>
    <x v="3"/>
  </r>
  <r>
    <x v="11"/>
    <x v="63"/>
    <n v="0.76335877862595425"/>
    <x v="10"/>
    <x v="3"/>
  </r>
  <r>
    <x v="11"/>
    <x v="64"/>
    <n v="6.8702290076335881"/>
    <x v="10"/>
    <x v="3"/>
  </r>
  <r>
    <x v="11"/>
    <x v="65"/>
    <n v="0"/>
    <x v="10"/>
    <x v="3"/>
  </r>
  <r>
    <x v="11"/>
    <x v="66"/>
    <n v="0"/>
    <x v="10"/>
    <x v="3"/>
  </r>
  <r>
    <x v="11"/>
    <x v="4"/>
    <n v="2.2900763358778624"/>
    <x v="10"/>
    <x v="3"/>
  </r>
  <r>
    <x v="12"/>
    <x v="67"/>
    <n v="0"/>
    <x v="10"/>
    <x v="3"/>
  </r>
  <r>
    <x v="12"/>
    <x v="68"/>
    <n v="9.9236641221374047"/>
    <x v="10"/>
    <x v="3"/>
  </r>
  <r>
    <x v="12"/>
    <x v="69"/>
    <n v="49.618320610687022"/>
    <x v="10"/>
    <x v="3"/>
  </r>
  <r>
    <x v="12"/>
    <x v="70"/>
    <n v="2.2900763358778624"/>
    <x v="10"/>
    <x v="3"/>
  </r>
  <r>
    <x v="12"/>
    <x v="71"/>
    <n v="0"/>
    <x v="10"/>
    <x v="3"/>
  </r>
  <r>
    <x v="12"/>
    <x v="72"/>
    <n v="4.5801526717557248"/>
    <x v="10"/>
    <x v="3"/>
  </r>
  <r>
    <x v="12"/>
    <x v="73"/>
    <n v="2.2900763358778624"/>
    <x v="10"/>
    <x v="3"/>
  </r>
  <r>
    <x v="12"/>
    <x v="74"/>
    <n v="0"/>
    <x v="10"/>
    <x v="3"/>
  </r>
  <r>
    <x v="12"/>
    <x v="75"/>
    <n v="0"/>
    <x v="10"/>
    <x v="3"/>
  </r>
  <r>
    <x v="12"/>
    <x v="76"/>
    <n v="6.8702290076335881"/>
    <x v="10"/>
    <x v="3"/>
  </r>
  <r>
    <x v="12"/>
    <x v="59"/>
    <n v="14.503816793893129"/>
    <x v="10"/>
    <x v="3"/>
  </r>
  <r>
    <x v="12"/>
    <x v="63"/>
    <n v="0.76335877862595425"/>
    <x v="10"/>
    <x v="3"/>
  </r>
  <r>
    <x v="12"/>
    <x v="64"/>
    <n v="6.8702290076335881"/>
    <x v="10"/>
    <x v="3"/>
  </r>
  <r>
    <x v="12"/>
    <x v="65"/>
    <n v="0"/>
    <x v="10"/>
    <x v="3"/>
  </r>
  <r>
    <x v="12"/>
    <x v="66"/>
    <n v="0"/>
    <x v="10"/>
    <x v="3"/>
  </r>
  <r>
    <x v="12"/>
    <x v="4"/>
    <n v="2.2900763358778624"/>
    <x v="10"/>
    <x v="3"/>
  </r>
  <r>
    <x v="13"/>
    <x v="77"/>
    <n v="0"/>
    <x v="10"/>
    <x v="3"/>
  </r>
  <r>
    <x v="13"/>
    <x v="78"/>
    <n v="0"/>
    <x v="10"/>
    <x v="3"/>
  </r>
  <r>
    <x v="13"/>
    <x v="79"/>
    <n v="5.2631578947368425"/>
    <x v="10"/>
    <x v="3"/>
  </r>
  <r>
    <x v="13"/>
    <x v="80"/>
    <n v="36.842105263157897"/>
    <x v="10"/>
    <x v="3"/>
  </r>
  <r>
    <x v="13"/>
    <x v="76"/>
    <n v="57.89473684210526"/>
    <x v="10"/>
    <x v="3"/>
  </r>
  <r>
    <x v="14"/>
    <x v="77"/>
    <n v="0"/>
    <x v="10"/>
    <x v="3"/>
  </r>
  <r>
    <x v="14"/>
    <x v="78"/>
    <n v="0"/>
    <x v="10"/>
    <x v="3"/>
  </r>
  <r>
    <x v="14"/>
    <x v="79"/>
    <n v="0"/>
    <x v="10"/>
    <x v="3"/>
  </r>
  <r>
    <x v="14"/>
    <x v="80"/>
    <n v="33.333333333333336"/>
    <x v="10"/>
    <x v="3"/>
  </r>
  <r>
    <x v="14"/>
    <x v="76"/>
    <n v="22.222222222222221"/>
    <x v="10"/>
    <x v="3"/>
  </r>
  <r>
    <x v="14"/>
    <x v="61"/>
    <n v="44.444444444444443"/>
    <x v="10"/>
    <x v="3"/>
  </r>
  <r>
    <x v="14"/>
    <x v="66"/>
    <n v="0"/>
    <x v="10"/>
    <x v="3"/>
  </r>
  <r>
    <x v="10"/>
    <x v="56"/>
    <n v="76.470588235294116"/>
    <x v="11"/>
    <x v="3"/>
  </r>
  <r>
    <x v="10"/>
    <x v="57"/>
    <n v="7.5630252100840334"/>
    <x v="11"/>
    <x v="3"/>
  </r>
  <r>
    <x v="10"/>
    <x v="58"/>
    <n v="5.0420168067226889"/>
    <x v="11"/>
    <x v="3"/>
  </r>
  <r>
    <x v="10"/>
    <x v="59"/>
    <n v="2.5210084033613445"/>
    <x v="11"/>
    <x v="3"/>
  </r>
  <r>
    <x v="10"/>
    <x v="60"/>
    <n v="0"/>
    <x v="11"/>
    <x v="3"/>
  </r>
  <r>
    <x v="10"/>
    <x v="61"/>
    <n v="8.4033613445378155"/>
    <x v="11"/>
    <x v="3"/>
  </r>
  <r>
    <x v="10"/>
    <x v="62"/>
    <n v="0"/>
    <x v="11"/>
    <x v="3"/>
  </r>
  <r>
    <x v="11"/>
    <x v="56"/>
    <n v="76.470588235294116"/>
    <x v="11"/>
    <x v="3"/>
  </r>
  <r>
    <x v="11"/>
    <x v="57"/>
    <n v="7.5630252100840334"/>
    <x v="11"/>
    <x v="3"/>
  </r>
  <r>
    <x v="11"/>
    <x v="58"/>
    <n v="5.0420168067226889"/>
    <x v="11"/>
    <x v="3"/>
  </r>
  <r>
    <x v="11"/>
    <x v="59"/>
    <n v="2.5210084033613445"/>
    <x v="11"/>
    <x v="3"/>
  </r>
  <r>
    <x v="11"/>
    <x v="63"/>
    <n v="0"/>
    <x v="11"/>
    <x v="3"/>
  </r>
  <r>
    <x v="11"/>
    <x v="64"/>
    <n v="8.4033613445378155"/>
    <x v="11"/>
    <x v="3"/>
  </r>
  <r>
    <x v="11"/>
    <x v="65"/>
    <n v="0"/>
    <x v="11"/>
    <x v="3"/>
  </r>
  <r>
    <x v="11"/>
    <x v="66"/>
    <n v="0"/>
    <x v="11"/>
    <x v="3"/>
  </r>
  <r>
    <x v="11"/>
    <x v="4"/>
    <n v="0"/>
    <x v="11"/>
    <x v="3"/>
  </r>
  <r>
    <x v="12"/>
    <x v="67"/>
    <n v="0"/>
    <x v="11"/>
    <x v="3"/>
  </r>
  <r>
    <x v="12"/>
    <x v="68"/>
    <n v="5.882352941176471"/>
    <x v="11"/>
    <x v="3"/>
  </r>
  <r>
    <x v="12"/>
    <x v="69"/>
    <n v="62.184873949579831"/>
    <x v="11"/>
    <x v="3"/>
  </r>
  <r>
    <x v="12"/>
    <x v="70"/>
    <n v="8.4033613445378155"/>
    <x v="11"/>
    <x v="3"/>
  </r>
  <r>
    <x v="12"/>
    <x v="71"/>
    <n v="0.84033613445378152"/>
    <x v="11"/>
    <x v="3"/>
  </r>
  <r>
    <x v="12"/>
    <x v="72"/>
    <n v="4.2016806722689077"/>
    <x v="11"/>
    <x v="3"/>
  </r>
  <r>
    <x v="12"/>
    <x v="73"/>
    <n v="2.5210084033613445"/>
    <x v="11"/>
    <x v="3"/>
  </r>
  <r>
    <x v="12"/>
    <x v="74"/>
    <n v="0"/>
    <x v="11"/>
    <x v="3"/>
  </r>
  <r>
    <x v="12"/>
    <x v="75"/>
    <n v="0"/>
    <x v="11"/>
    <x v="3"/>
  </r>
  <r>
    <x v="12"/>
    <x v="76"/>
    <n v="5.0420168067226889"/>
    <x v="11"/>
    <x v="3"/>
  </r>
  <r>
    <x v="12"/>
    <x v="59"/>
    <n v="2.5210084033613445"/>
    <x v="11"/>
    <x v="3"/>
  </r>
  <r>
    <x v="12"/>
    <x v="63"/>
    <n v="0"/>
    <x v="11"/>
    <x v="3"/>
  </r>
  <r>
    <x v="12"/>
    <x v="64"/>
    <n v="8.4033613445378155"/>
    <x v="11"/>
    <x v="3"/>
  </r>
  <r>
    <x v="12"/>
    <x v="65"/>
    <n v="0"/>
    <x v="11"/>
    <x v="3"/>
  </r>
  <r>
    <x v="12"/>
    <x v="66"/>
    <n v="0"/>
    <x v="11"/>
    <x v="3"/>
  </r>
  <r>
    <x v="12"/>
    <x v="4"/>
    <n v="0"/>
    <x v="11"/>
    <x v="3"/>
  </r>
  <r>
    <x v="13"/>
    <x v="77"/>
    <n v="0"/>
    <x v="11"/>
    <x v="3"/>
  </r>
  <r>
    <x v="13"/>
    <x v="78"/>
    <n v="0"/>
    <x v="11"/>
    <x v="3"/>
  </r>
  <r>
    <x v="13"/>
    <x v="79"/>
    <n v="0"/>
    <x v="11"/>
    <x v="3"/>
  </r>
  <r>
    <x v="13"/>
    <x v="80"/>
    <n v="66.666666666666671"/>
    <x v="11"/>
    <x v="3"/>
  </r>
  <r>
    <x v="13"/>
    <x v="76"/>
    <n v="33.333333333333336"/>
    <x v="11"/>
    <x v="3"/>
  </r>
  <r>
    <x v="14"/>
    <x v="77"/>
    <n v="0"/>
    <x v="11"/>
    <x v="3"/>
  </r>
  <r>
    <x v="14"/>
    <x v="78"/>
    <n v="0"/>
    <x v="11"/>
    <x v="3"/>
  </r>
  <r>
    <x v="14"/>
    <x v="79"/>
    <n v="0"/>
    <x v="11"/>
    <x v="3"/>
  </r>
  <r>
    <x v="14"/>
    <x v="80"/>
    <n v="10"/>
    <x v="11"/>
    <x v="3"/>
  </r>
  <r>
    <x v="14"/>
    <x v="76"/>
    <n v="20"/>
    <x v="11"/>
    <x v="3"/>
  </r>
  <r>
    <x v="14"/>
    <x v="61"/>
    <n v="70"/>
    <x v="11"/>
    <x v="3"/>
  </r>
  <r>
    <x v="14"/>
    <x v="66"/>
    <n v="0"/>
    <x v="11"/>
    <x v="3"/>
  </r>
  <r>
    <x v="10"/>
    <x v="56"/>
    <n v="70.707070707070713"/>
    <x v="12"/>
    <x v="3"/>
  </r>
  <r>
    <x v="10"/>
    <x v="57"/>
    <n v="4.0404040404040407"/>
    <x v="12"/>
    <x v="3"/>
  </r>
  <r>
    <x v="10"/>
    <x v="58"/>
    <n v="8.0808080808080813"/>
    <x v="12"/>
    <x v="3"/>
  </r>
  <r>
    <x v="10"/>
    <x v="59"/>
    <n v="6.0606060606060606"/>
    <x v="12"/>
    <x v="3"/>
  </r>
  <r>
    <x v="10"/>
    <x v="60"/>
    <n v="0"/>
    <x v="12"/>
    <x v="3"/>
  </r>
  <r>
    <x v="10"/>
    <x v="61"/>
    <n v="11.111111111111111"/>
    <x v="12"/>
    <x v="3"/>
  </r>
  <r>
    <x v="10"/>
    <x v="62"/>
    <n v="0"/>
    <x v="12"/>
    <x v="3"/>
  </r>
  <r>
    <x v="11"/>
    <x v="56"/>
    <n v="70.707070707070713"/>
    <x v="12"/>
    <x v="3"/>
  </r>
  <r>
    <x v="11"/>
    <x v="57"/>
    <n v="4.0404040404040407"/>
    <x v="12"/>
    <x v="3"/>
  </r>
  <r>
    <x v="11"/>
    <x v="58"/>
    <n v="8.0808080808080813"/>
    <x v="12"/>
    <x v="3"/>
  </r>
  <r>
    <x v="11"/>
    <x v="59"/>
    <n v="5.0505050505050502"/>
    <x v="12"/>
    <x v="3"/>
  </r>
  <r>
    <x v="11"/>
    <x v="63"/>
    <n v="0"/>
    <x v="12"/>
    <x v="3"/>
  </r>
  <r>
    <x v="11"/>
    <x v="64"/>
    <n v="11.111111111111111"/>
    <x v="12"/>
    <x v="3"/>
  </r>
  <r>
    <x v="11"/>
    <x v="65"/>
    <n v="0"/>
    <x v="12"/>
    <x v="3"/>
  </r>
  <r>
    <x v="11"/>
    <x v="66"/>
    <n v="0"/>
    <x v="12"/>
    <x v="3"/>
  </r>
  <r>
    <x v="11"/>
    <x v="4"/>
    <n v="1.0101010101010102"/>
    <x v="12"/>
    <x v="3"/>
  </r>
  <r>
    <x v="12"/>
    <x v="67"/>
    <n v="0"/>
    <x v="12"/>
    <x v="3"/>
  </r>
  <r>
    <x v="12"/>
    <x v="68"/>
    <n v="6.0606060606060606"/>
    <x v="12"/>
    <x v="3"/>
  </r>
  <r>
    <x v="12"/>
    <x v="69"/>
    <n v="58.585858585858588"/>
    <x v="12"/>
    <x v="3"/>
  </r>
  <r>
    <x v="12"/>
    <x v="70"/>
    <n v="6.0606060606060606"/>
    <x v="12"/>
    <x v="3"/>
  </r>
  <r>
    <x v="12"/>
    <x v="71"/>
    <n v="0"/>
    <x v="12"/>
    <x v="3"/>
  </r>
  <r>
    <x v="12"/>
    <x v="72"/>
    <n v="3.0303030303030303"/>
    <x v="12"/>
    <x v="3"/>
  </r>
  <r>
    <x v="12"/>
    <x v="73"/>
    <n v="1.0101010101010102"/>
    <x v="12"/>
    <x v="3"/>
  </r>
  <r>
    <x v="12"/>
    <x v="74"/>
    <n v="1.0101010101010102"/>
    <x v="12"/>
    <x v="3"/>
  </r>
  <r>
    <x v="12"/>
    <x v="75"/>
    <n v="2.0202020202020203"/>
    <x v="12"/>
    <x v="3"/>
  </r>
  <r>
    <x v="12"/>
    <x v="76"/>
    <n v="5.0505050505050502"/>
    <x v="12"/>
    <x v="3"/>
  </r>
  <r>
    <x v="12"/>
    <x v="59"/>
    <n v="5.0505050505050502"/>
    <x v="12"/>
    <x v="3"/>
  </r>
  <r>
    <x v="12"/>
    <x v="63"/>
    <n v="0"/>
    <x v="12"/>
    <x v="3"/>
  </r>
  <r>
    <x v="12"/>
    <x v="64"/>
    <n v="11.111111111111111"/>
    <x v="12"/>
    <x v="3"/>
  </r>
  <r>
    <x v="12"/>
    <x v="65"/>
    <n v="0"/>
    <x v="12"/>
    <x v="3"/>
  </r>
  <r>
    <x v="12"/>
    <x v="66"/>
    <n v="0"/>
    <x v="12"/>
    <x v="3"/>
  </r>
  <r>
    <x v="12"/>
    <x v="4"/>
    <n v="1.0101010101010102"/>
    <x v="12"/>
    <x v="3"/>
  </r>
  <r>
    <x v="13"/>
    <x v="77"/>
    <n v="0"/>
    <x v="12"/>
    <x v="3"/>
  </r>
  <r>
    <x v="13"/>
    <x v="78"/>
    <n v="0"/>
    <x v="12"/>
    <x v="3"/>
  </r>
  <r>
    <x v="13"/>
    <x v="79"/>
    <n v="0"/>
    <x v="12"/>
    <x v="3"/>
  </r>
  <r>
    <x v="13"/>
    <x v="80"/>
    <n v="60"/>
    <x v="12"/>
    <x v="3"/>
  </r>
  <r>
    <x v="13"/>
    <x v="76"/>
    <n v="40"/>
    <x v="12"/>
    <x v="3"/>
  </r>
  <r>
    <x v="14"/>
    <x v="77"/>
    <n v="0"/>
    <x v="12"/>
    <x v="3"/>
  </r>
  <r>
    <x v="14"/>
    <x v="78"/>
    <n v="0"/>
    <x v="12"/>
    <x v="3"/>
  </r>
  <r>
    <x v="14"/>
    <x v="79"/>
    <n v="0"/>
    <x v="12"/>
    <x v="3"/>
  </r>
  <r>
    <x v="14"/>
    <x v="80"/>
    <n v="27.272727272727273"/>
    <x v="12"/>
    <x v="3"/>
  </r>
  <r>
    <x v="14"/>
    <x v="76"/>
    <n v="9.0909090909090917"/>
    <x v="12"/>
    <x v="3"/>
  </r>
  <r>
    <x v="14"/>
    <x v="61"/>
    <n v="0"/>
    <x v="12"/>
    <x v="3"/>
  </r>
  <r>
    <x v="14"/>
    <x v="66"/>
    <n v="0"/>
    <x v="12"/>
    <x v="3"/>
  </r>
  <r>
    <x v="10"/>
    <x v="56"/>
    <n v="66.666666666666671"/>
    <x v="13"/>
    <x v="3"/>
  </r>
  <r>
    <x v="10"/>
    <x v="57"/>
    <n v="7.2463768115942031"/>
    <x v="13"/>
    <x v="3"/>
  </r>
  <r>
    <x v="10"/>
    <x v="58"/>
    <n v="14.492753623188406"/>
    <x v="13"/>
    <x v="3"/>
  </r>
  <r>
    <x v="10"/>
    <x v="59"/>
    <n v="0"/>
    <x v="13"/>
    <x v="3"/>
  </r>
  <r>
    <x v="10"/>
    <x v="60"/>
    <n v="0"/>
    <x v="13"/>
    <x v="3"/>
  </r>
  <r>
    <x v="10"/>
    <x v="61"/>
    <n v="11.594202898550725"/>
    <x v="13"/>
    <x v="3"/>
  </r>
  <r>
    <x v="10"/>
    <x v="62"/>
    <n v="0"/>
    <x v="13"/>
    <x v="3"/>
  </r>
  <r>
    <x v="11"/>
    <x v="56"/>
    <n v="66.666666666666671"/>
    <x v="13"/>
    <x v="3"/>
  </r>
  <r>
    <x v="11"/>
    <x v="57"/>
    <n v="5.7971014492753623"/>
    <x v="13"/>
    <x v="3"/>
  </r>
  <r>
    <x v="11"/>
    <x v="58"/>
    <n v="14.492753623188406"/>
    <x v="13"/>
    <x v="3"/>
  </r>
  <r>
    <x v="11"/>
    <x v="59"/>
    <n v="0"/>
    <x v="13"/>
    <x v="3"/>
  </r>
  <r>
    <x v="11"/>
    <x v="63"/>
    <n v="0"/>
    <x v="13"/>
    <x v="3"/>
  </r>
  <r>
    <x v="11"/>
    <x v="64"/>
    <n v="11.594202898550725"/>
    <x v="13"/>
    <x v="3"/>
  </r>
  <r>
    <x v="11"/>
    <x v="65"/>
    <n v="0"/>
    <x v="13"/>
    <x v="3"/>
  </r>
  <r>
    <x v="11"/>
    <x v="66"/>
    <n v="0"/>
    <x v="13"/>
    <x v="3"/>
  </r>
  <r>
    <x v="11"/>
    <x v="4"/>
    <n v="1.4492753623188406"/>
    <x v="13"/>
    <x v="3"/>
  </r>
  <r>
    <x v="12"/>
    <x v="67"/>
    <n v="0"/>
    <x v="13"/>
    <x v="3"/>
  </r>
  <r>
    <x v="12"/>
    <x v="68"/>
    <n v="5.7971014492753623"/>
    <x v="13"/>
    <x v="3"/>
  </r>
  <r>
    <x v="12"/>
    <x v="69"/>
    <n v="55.072463768115945"/>
    <x v="13"/>
    <x v="3"/>
  </r>
  <r>
    <x v="12"/>
    <x v="70"/>
    <n v="5.7971014492753623"/>
    <x v="13"/>
    <x v="3"/>
  </r>
  <r>
    <x v="12"/>
    <x v="71"/>
    <n v="0"/>
    <x v="13"/>
    <x v="3"/>
  </r>
  <r>
    <x v="12"/>
    <x v="72"/>
    <n v="4.3478260869565215"/>
    <x v="13"/>
    <x v="3"/>
  </r>
  <r>
    <x v="12"/>
    <x v="73"/>
    <n v="1.4492753623188406"/>
    <x v="13"/>
    <x v="3"/>
  </r>
  <r>
    <x v="12"/>
    <x v="74"/>
    <n v="0"/>
    <x v="13"/>
    <x v="3"/>
  </r>
  <r>
    <x v="12"/>
    <x v="75"/>
    <n v="2.8985507246376812"/>
    <x v="13"/>
    <x v="3"/>
  </r>
  <r>
    <x v="12"/>
    <x v="76"/>
    <n v="11.594202898550725"/>
    <x v="13"/>
    <x v="3"/>
  </r>
  <r>
    <x v="12"/>
    <x v="59"/>
    <n v="0"/>
    <x v="13"/>
    <x v="3"/>
  </r>
  <r>
    <x v="12"/>
    <x v="63"/>
    <n v="0"/>
    <x v="13"/>
    <x v="3"/>
  </r>
  <r>
    <x v="12"/>
    <x v="64"/>
    <n v="11.594202898550725"/>
    <x v="13"/>
    <x v="3"/>
  </r>
  <r>
    <x v="12"/>
    <x v="65"/>
    <n v="0"/>
    <x v="13"/>
    <x v="3"/>
  </r>
  <r>
    <x v="12"/>
    <x v="66"/>
    <n v="0"/>
    <x v="13"/>
    <x v="3"/>
  </r>
  <r>
    <x v="12"/>
    <x v="4"/>
    <n v="1.4492753623188406"/>
    <x v="13"/>
    <x v="3"/>
  </r>
  <r>
    <x v="13"/>
    <x v="77"/>
    <n v="0"/>
    <x v="13"/>
    <x v="3"/>
  </r>
  <r>
    <x v="13"/>
    <x v="78"/>
    <n v="0"/>
    <x v="13"/>
    <x v="3"/>
  </r>
  <r>
    <x v="13"/>
    <x v="79"/>
    <n v="0"/>
    <x v="13"/>
    <x v="3"/>
  </r>
  <r>
    <x v="13"/>
    <x v="80"/>
    <n v="0"/>
    <x v="13"/>
    <x v="3"/>
  </r>
  <r>
    <x v="13"/>
    <x v="76"/>
    <n v="0"/>
    <x v="13"/>
    <x v="3"/>
  </r>
  <r>
    <x v="14"/>
    <x v="77"/>
    <n v="0"/>
    <x v="13"/>
    <x v="3"/>
  </r>
  <r>
    <x v="14"/>
    <x v="78"/>
    <n v="12.5"/>
    <x v="13"/>
    <x v="3"/>
  </r>
  <r>
    <x v="14"/>
    <x v="79"/>
    <n v="12.5"/>
    <x v="13"/>
    <x v="3"/>
  </r>
  <r>
    <x v="14"/>
    <x v="80"/>
    <n v="12.5"/>
    <x v="13"/>
    <x v="3"/>
  </r>
  <r>
    <x v="14"/>
    <x v="76"/>
    <n v="0"/>
    <x v="13"/>
    <x v="3"/>
  </r>
  <r>
    <x v="14"/>
    <x v="61"/>
    <n v="62.5"/>
    <x v="13"/>
    <x v="3"/>
  </r>
  <r>
    <x v="14"/>
    <x v="66"/>
    <n v="0"/>
    <x v="13"/>
    <x v="3"/>
  </r>
  <r>
    <x v="10"/>
    <x v="56"/>
    <n v="28.735632183908045"/>
    <x v="14"/>
    <x v="3"/>
  </r>
  <r>
    <x v="10"/>
    <x v="57"/>
    <n v="5.7471264367816088"/>
    <x v="14"/>
    <x v="3"/>
  </r>
  <r>
    <x v="10"/>
    <x v="58"/>
    <n v="26.436781609195403"/>
    <x v="14"/>
    <x v="3"/>
  </r>
  <r>
    <x v="10"/>
    <x v="59"/>
    <n v="3.4482758620689653"/>
    <x v="14"/>
    <x v="3"/>
  </r>
  <r>
    <x v="10"/>
    <x v="60"/>
    <n v="0"/>
    <x v="14"/>
    <x v="3"/>
  </r>
  <r>
    <x v="10"/>
    <x v="61"/>
    <n v="35.632183908045974"/>
    <x v="14"/>
    <x v="3"/>
  </r>
  <r>
    <x v="10"/>
    <x v="62"/>
    <n v="0"/>
    <x v="14"/>
    <x v="3"/>
  </r>
  <r>
    <x v="11"/>
    <x v="56"/>
    <n v="28.735632183908045"/>
    <x v="14"/>
    <x v="3"/>
  </r>
  <r>
    <x v="11"/>
    <x v="57"/>
    <n v="5.7471264367816088"/>
    <x v="14"/>
    <x v="3"/>
  </r>
  <r>
    <x v="11"/>
    <x v="58"/>
    <n v="25.287356321839081"/>
    <x v="14"/>
    <x v="3"/>
  </r>
  <r>
    <x v="11"/>
    <x v="59"/>
    <n v="3.4482758620689653"/>
    <x v="14"/>
    <x v="3"/>
  </r>
  <r>
    <x v="11"/>
    <x v="63"/>
    <n v="0"/>
    <x v="14"/>
    <x v="3"/>
  </r>
  <r>
    <x v="11"/>
    <x v="64"/>
    <n v="35.632183908045974"/>
    <x v="14"/>
    <x v="3"/>
  </r>
  <r>
    <x v="11"/>
    <x v="65"/>
    <n v="0"/>
    <x v="14"/>
    <x v="3"/>
  </r>
  <r>
    <x v="11"/>
    <x v="66"/>
    <n v="0"/>
    <x v="14"/>
    <x v="3"/>
  </r>
  <r>
    <x v="11"/>
    <x v="4"/>
    <n v="1.1494252873563218"/>
    <x v="14"/>
    <x v="3"/>
  </r>
  <r>
    <x v="12"/>
    <x v="67"/>
    <n v="0"/>
    <x v="14"/>
    <x v="3"/>
  </r>
  <r>
    <x v="12"/>
    <x v="68"/>
    <n v="2.2988505747126435"/>
    <x v="14"/>
    <x v="3"/>
  </r>
  <r>
    <x v="12"/>
    <x v="69"/>
    <n v="22.988505747126435"/>
    <x v="14"/>
    <x v="3"/>
  </r>
  <r>
    <x v="12"/>
    <x v="70"/>
    <n v="3.4482758620689653"/>
    <x v="14"/>
    <x v="3"/>
  </r>
  <r>
    <x v="12"/>
    <x v="71"/>
    <n v="0"/>
    <x v="14"/>
    <x v="3"/>
  </r>
  <r>
    <x v="12"/>
    <x v="72"/>
    <n v="4.5977011494252871"/>
    <x v="14"/>
    <x v="3"/>
  </r>
  <r>
    <x v="12"/>
    <x v="73"/>
    <n v="1.1494252873563218"/>
    <x v="14"/>
    <x v="3"/>
  </r>
  <r>
    <x v="12"/>
    <x v="74"/>
    <n v="1.1494252873563218"/>
    <x v="14"/>
    <x v="3"/>
  </r>
  <r>
    <x v="12"/>
    <x v="75"/>
    <n v="5.7471264367816088"/>
    <x v="14"/>
    <x v="3"/>
  </r>
  <r>
    <x v="12"/>
    <x v="76"/>
    <n v="18.390804597701148"/>
    <x v="14"/>
    <x v="3"/>
  </r>
  <r>
    <x v="12"/>
    <x v="59"/>
    <n v="3.4482758620689653"/>
    <x v="14"/>
    <x v="3"/>
  </r>
  <r>
    <x v="12"/>
    <x v="63"/>
    <n v="0"/>
    <x v="14"/>
    <x v="3"/>
  </r>
  <r>
    <x v="12"/>
    <x v="64"/>
    <n v="35.632183908045974"/>
    <x v="14"/>
    <x v="3"/>
  </r>
  <r>
    <x v="12"/>
    <x v="65"/>
    <n v="0"/>
    <x v="14"/>
    <x v="3"/>
  </r>
  <r>
    <x v="12"/>
    <x v="66"/>
    <n v="0"/>
    <x v="14"/>
    <x v="3"/>
  </r>
  <r>
    <x v="12"/>
    <x v="4"/>
    <n v="1.1494252873563218"/>
    <x v="14"/>
    <x v="3"/>
  </r>
  <r>
    <x v="13"/>
    <x v="77"/>
    <n v="0"/>
    <x v="14"/>
    <x v="3"/>
  </r>
  <r>
    <x v="13"/>
    <x v="78"/>
    <n v="0"/>
    <x v="14"/>
    <x v="3"/>
  </r>
  <r>
    <x v="13"/>
    <x v="79"/>
    <n v="0"/>
    <x v="14"/>
    <x v="3"/>
  </r>
  <r>
    <x v="13"/>
    <x v="80"/>
    <n v="0"/>
    <x v="14"/>
    <x v="3"/>
  </r>
  <r>
    <x v="13"/>
    <x v="76"/>
    <n v="100"/>
    <x v="14"/>
    <x v="3"/>
  </r>
  <r>
    <x v="14"/>
    <x v="77"/>
    <n v="0"/>
    <x v="14"/>
    <x v="3"/>
  </r>
  <r>
    <x v="14"/>
    <x v="78"/>
    <n v="3.225806451612903"/>
    <x v="14"/>
    <x v="3"/>
  </r>
  <r>
    <x v="14"/>
    <x v="79"/>
    <n v="0"/>
    <x v="14"/>
    <x v="3"/>
  </r>
  <r>
    <x v="14"/>
    <x v="80"/>
    <n v="29.032258064516128"/>
    <x v="14"/>
    <x v="3"/>
  </r>
  <r>
    <x v="14"/>
    <x v="76"/>
    <n v="45.161290322580648"/>
    <x v="14"/>
    <x v="3"/>
  </r>
  <r>
    <x v="14"/>
    <x v="61"/>
    <n v="22.580645161290324"/>
    <x v="14"/>
    <x v="3"/>
  </r>
  <r>
    <x v="14"/>
    <x v="66"/>
    <n v="0"/>
    <x v="14"/>
    <x v="3"/>
  </r>
  <r>
    <x v="10"/>
    <x v="56"/>
    <n v="57.142857142857146"/>
    <x v="15"/>
    <x v="3"/>
  </r>
  <r>
    <x v="10"/>
    <x v="57"/>
    <n v="9.8901098901098905"/>
    <x v="15"/>
    <x v="3"/>
  </r>
  <r>
    <x v="10"/>
    <x v="58"/>
    <n v="20.87912087912088"/>
    <x v="15"/>
    <x v="3"/>
  </r>
  <r>
    <x v="10"/>
    <x v="59"/>
    <n v="7.6923076923076925"/>
    <x v="15"/>
    <x v="3"/>
  </r>
  <r>
    <x v="10"/>
    <x v="60"/>
    <n v="0"/>
    <x v="15"/>
    <x v="3"/>
  </r>
  <r>
    <x v="10"/>
    <x v="61"/>
    <n v="4.395604395604396"/>
    <x v="15"/>
    <x v="3"/>
  </r>
  <r>
    <x v="10"/>
    <x v="62"/>
    <n v="0"/>
    <x v="15"/>
    <x v="3"/>
  </r>
  <r>
    <x v="11"/>
    <x v="56"/>
    <n v="54.945054945054942"/>
    <x v="15"/>
    <x v="3"/>
  </r>
  <r>
    <x v="11"/>
    <x v="57"/>
    <n v="6.5934065934065931"/>
    <x v="15"/>
    <x v="3"/>
  </r>
  <r>
    <x v="11"/>
    <x v="58"/>
    <n v="19.780219780219781"/>
    <x v="15"/>
    <x v="3"/>
  </r>
  <r>
    <x v="11"/>
    <x v="59"/>
    <n v="7.6923076923076925"/>
    <x v="15"/>
    <x v="3"/>
  </r>
  <r>
    <x v="11"/>
    <x v="63"/>
    <n v="0"/>
    <x v="15"/>
    <x v="3"/>
  </r>
  <r>
    <x v="11"/>
    <x v="64"/>
    <n v="4.395604395604396"/>
    <x v="15"/>
    <x v="3"/>
  </r>
  <r>
    <x v="11"/>
    <x v="65"/>
    <n v="0"/>
    <x v="15"/>
    <x v="3"/>
  </r>
  <r>
    <x v="11"/>
    <x v="66"/>
    <n v="0"/>
    <x v="15"/>
    <x v="3"/>
  </r>
  <r>
    <x v="11"/>
    <x v="4"/>
    <n v="6.5934065934065931"/>
    <x v="15"/>
    <x v="3"/>
  </r>
  <r>
    <x v="12"/>
    <x v="67"/>
    <n v="0"/>
    <x v="15"/>
    <x v="3"/>
  </r>
  <r>
    <x v="12"/>
    <x v="68"/>
    <n v="2.197802197802198"/>
    <x v="15"/>
    <x v="3"/>
  </r>
  <r>
    <x v="12"/>
    <x v="69"/>
    <n v="41.758241758241759"/>
    <x v="15"/>
    <x v="3"/>
  </r>
  <r>
    <x v="12"/>
    <x v="70"/>
    <n v="10.989010989010989"/>
    <x v="15"/>
    <x v="3"/>
  </r>
  <r>
    <x v="12"/>
    <x v="71"/>
    <n v="0"/>
    <x v="15"/>
    <x v="3"/>
  </r>
  <r>
    <x v="12"/>
    <x v="72"/>
    <n v="4.395604395604396"/>
    <x v="15"/>
    <x v="3"/>
  </r>
  <r>
    <x v="12"/>
    <x v="73"/>
    <n v="2.197802197802198"/>
    <x v="15"/>
    <x v="3"/>
  </r>
  <r>
    <x v="12"/>
    <x v="74"/>
    <n v="2.197802197802198"/>
    <x v="15"/>
    <x v="3"/>
  </r>
  <r>
    <x v="12"/>
    <x v="75"/>
    <n v="1.098901098901099"/>
    <x v="15"/>
    <x v="3"/>
  </r>
  <r>
    <x v="12"/>
    <x v="76"/>
    <n v="16.483516483516482"/>
    <x v="15"/>
    <x v="3"/>
  </r>
  <r>
    <x v="12"/>
    <x v="59"/>
    <n v="7.6923076923076925"/>
    <x v="15"/>
    <x v="3"/>
  </r>
  <r>
    <x v="12"/>
    <x v="63"/>
    <n v="0"/>
    <x v="15"/>
    <x v="3"/>
  </r>
  <r>
    <x v="12"/>
    <x v="64"/>
    <n v="4.395604395604396"/>
    <x v="15"/>
    <x v="3"/>
  </r>
  <r>
    <x v="12"/>
    <x v="65"/>
    <n v="0"/>
    <x v="15"/>
    <x v="3"/>
  </r>
  <r>
    <x v="12"/>
    <x v="66"/>
    <n v="0"/>
    <x v="15"/>
    <x v="3"/>
  </r>
  <r>
    <x v="12"/>
    <x v="4"/>
    <n v="6.5934065934065931"/>
    <x v="15"/>
    <x v="3"/>
  </r>
  <r>
    <x v="13"/>
    <x v="77"/>
    <n v="28.571428571428573"/>
    <x v="15"/>
    <x v="3"/>
  </r>
  <r>
    <x v="13"/>
    <x v="78"/>
    <n v="0"/>
    <x v="15"/>
    <x v="3"/>
  </r>
  <r>
    <x v="13"/>
    <x v="79"/>
    <n v="0"/>
    <x v="15"/>
    <x v="3"/>
  </r>
  <r>
    <x v="13"/>
    <x v="80"/>
    <n v="14.285714285714286"/>
    <x v="15"/>
    <x v="3"/>
  </r>
  <r>
    <x v="13"/>
    <x v="76"/>
    <n v="57.142857142857146"/>
    <x v="15"/>
    <x v="3"/>
  </r>
  <r>
    <x v="14"/>
    <x v="77"/>
    <n v="0"/>
    <x v="15"/>
    <x v="3"/>
  </r>
  <r>
    <x v="14"/>
    <x v="78"/>
    <n v="0"/>
    <x v="15"/>
    <x v="3"/>
  </r>
  <r>
    <x v="14"/>
    <x v="79"/>
    <n v="0"/>
    <x v="15"/>
    <x v="3"/>
  </r>
  <r>
    <x v="14"/>
    <x v="80"/>
    <n v="0"/>
    <x v="15"/>
    <x v="3"/>
  </r>
  <r>
    <x v="14"/>
    <x v="76"/>
    <n v="50"/>
    <x v="15"/>
    <x v="3"/>
  </r>
  <r>
    <x v="14"/>
    <x v="61"/>
    <n v="50"/>
    <x v="15"/>
    <x v="3"/>
  </r>
  <r>
    <x v="14"/>
    <x v="66"/>
    <n v="0"/>
    <x v="15"/>
    <x v="3"/>
  </r>
  <r>
    <x v="10"/>
    <x v="56"/>
    <n v="63.043478260869563"/>
    <x v="16"/>
    <x v="3"/>
  </r>
  <r>
    <x v="10"/>
    <x v="57"/>
    <n v="9.2391304347826093"/>
    <x v="16"/>
    <x v="3"/>
  </r>
  <r>
    <x v="10"/>
    <x v="58"/>
    <n v="11.413043478260869"/>
    <x v="16"/>
    <x v="3"/>
  </r>
  <r>
    <x v="10"/>
    <x v="59"/>
    <n v="5.9782608695652177"/>
    <x v="16"/>
    <x v="3"/>
  </r>
  <r>
    <x v="10"/>
    <x v="60"/>
    <n v="0"/>
    <x v="16"/>
    <x v="3"/>
  </r>
  <r>
    <x v="10"/>
    <x v="61"/>
    <n v="10.326086956521738"/>
    <x v="16"/>
    <x v="3"/>
  </r>
  <r>
    <x v="10"/>
    <x v="62"/>
    <n v="0"/>
    <x v="16"/>
    <x v="3"/>
  </r>
  <r>
    <x v="11"/>
    <x v="56"/>
    <n v="62.5"/>
    <x v="16"/>
    <x v="3"/>
  </r>
  <r>
    <x v="11"/>
    <x v="57"/>
    <n v="9.2391304347826093"/>
    <x v="16"/>
    <x v="3"/>
  </r>
  <r>
    <x v="11"/>
    <x v="58"/>
    <n v="10.326086956521738"/>
    <x v="16"/>
    <x v="3"/>
  </r>
  <r>
    <x v="11"/>
    <x v="59"/>
    <n v="5.9782608695652177"/>
    <x v="16"/>
    <x v="3"/>
  </r>
  <r>
    <x v="11"/>
    <x v="63"/>
    <n v="0"/>
    <x v="16"/>
    <x v="3"/>
  </r>
  <r>
    <x v="11"/>
    <x v="64"/>
    <n v="10.326086956521738"/>
    <x v="16"/>
    <x v="3"/>
  </r>
  <r>
    <x v="11"/>
    <x v="65"/>
    <n v="0"/>
    <x v="16"/>
    <x v="3"/>
  </r>
  <r>
    <x v="11"/>
    <x v="66"/>
    <n v="0"/>
    <x v="16"/>
    <x v="3"/>
  </r>
  <r>
    <x v="11"/>
    <x v="4"/>
    <n v="1.6304347826086956"/>
    <x v="16"/>
    <x v="3"/>
  </r>
  <r>
    <x v="12"/>
    <x v="67"/>
    <n v="0.54347826086956519"/>
    <x v="16"/>
    <x v="3"/>
  </r>
  <r>
    <x v="12"/>
    <x v="68"/>
    <n v="2.1739130434782608"/>
    <x v="16"/>
    <x v="3"/>
  </r>
  <r>
    <x v="12"/>
    <x v="69"/>
    <n v="52.173913043478258"/>
    <x v="16"/>
    <x v="3"/>
  </r>
  <r>
    <x v="12"/>
    <x v="70"/>
    <n v="7.6086956521739131"/>
    <x v="16"/>
    <x v="3"/>
  </r>
  <r>
    <x v="12"/>
    <x v="71"/>
    <n v="0"/>
    <x v="16"/>
    <x v="3"/>
  </r>
  <r>
    <x v="12"/>
    <x v="72"/>
    <n v="5.4347826086956523"/>
    <x v="16"/>
    <x v="3"/>
  </r>
  <r>
    <x v="12"/>
    <x v="73"/>
    <n v="3.8043478260869565"/>
    <x v="16"/>
    <x v="3"/>
  </r>
  <r>
    <x v="12"/>
    <x v="74"/>
    <n v="1.0869565217391304"/>
    <x v="16"/>
    <x v="3"/>
  </r>
  <r>
    <x v="12"/>
    <x v="75"/>
    <n v="2.1739130434782608"/>
    <x v="16"/>
    <x v="3"/>
  </r>
  <r>
    <x v="12"/>
    <x v="76"/>
    <n v="7.0652173913043477"/>
    <x v="16"/>
    <x v="3"/>
  </r>
  <r>
    <x v="12"/>
    <x v="59"/>
    <n v="5.9782608695652177"/>
    <x v="16"/>
    <x v="3"/>
  </r>
  <r>
    <x v="12"/>
    <x v="63"/>
    <n v="0"/>
    <x v="16"/>
    <x v="3"/>
  </r>
  <r>
    <x v="12"/>
    <x v="64"/>
    <n v="10.326086956521738"/>
    <x v="16"/>
    <x v="3"/>
  </r>
  <r>
    <x v="12"/>
    <x v="65"/>
    <n v="0"/>
    <x v="16"/>
    <x v="3"/>
  </r>
  <r>
    <x v="12"/>
    <x v="66"/>
    <n v="0"/>
    <x v="16"/>
    <x v="3"/>
  </r>
  <r>
    <x v="12"/>
    <x v="4"/>
    <n v="1.6304347826086956"/>
    <x v="16"/>
    <x v="3"/>
  </r>
  <r>
    <x v="13"/>
    <x v="77"/>
    <n v="9.0909090909090917"/>
    <x v="16"/>
    <x v="3"/>
  </r>
  <r>
    <x v="13"/>
    <x v="78"/>
    <n v="0"/>
    <x v="16"/>
    <x v="3"/>
  </r>
  <r>
    <x v="13"/>
    <x v="79"/>
    <n v="27.272727272727273"/>
    <x v="16"/>
    <x v="3"/>
  </r>
  <r>
    <x v="13"/>
    <x v="80"/>
    <n v="27.272727272727273"/>
    <x v="16"/>
    <x v="3"/>
  </r>
  <r>
    <x v="13"/>
    <x v="76"/>
    <n v="36.363636363636367"/>
    <x v="16"/>
    <x v="3"/>
  </r>
  <r>
    <x v="14"/>
    <x v="77"/>
    <n v="0"/>
    <x v="16"/>
    <x v="3"/>
  </r>
  <r>
    <x v="14"/>
    <x v="78"/>
    <n v="10.526315789473685"/>
    <x v="16"/>
    <x v="3"/>
  </r>
  <r>
    <x v="14"/>
    <x v="79"/>
    <n v="0"/>
    <x v="16"/>
    <x v="3"/>
  </r>
  <r>
    <x v="14"/>
    <x v="80"/>
    <n v="0"/>
    <x v="16"/>
    <x v="3"/>
  </r>
  <r>
    <x v="14"/>
    <x v="76"/>
    <n v="0"/>
    <x v="16"/>
    <x v="3"/>
  </r>
  <r>
    <x v="14"/>
    <x v="61"/>
    <n v="89.473684210526315"/>
    <x v="16"/>
    <x v="3"/>
  </r>
  <r>
    <x v="14"/>
    <x v="66"/>
    <n v="0"/>
    <x v="16"/>
    <x v="3"/>
  </r>
  <r>
    <x v="15"/>
    <x v="81"/>
    <n v="12.054896142433234"/>
    <x v="0"/>
    <x v="2"/>
  </r>
  <r>
    <x v="15"/>
    <x v="82"/>
    <n v="83.716617210682486"/>
    <x v="0"/>
    <x v="2"/>
  </r>
  <r>
    <x v="15"/>
    <x v="4"/>
    <n v="4.2284866468842726"/>
    <x v="0"/>
    <x v="2"/>
  </r>
  <r>
    <x v="16"/>
    <x v="83"/>
    <n v="14.782608695652174"/>
    <x v="0"/>
    <x v="2"/>
  </r>
  <r>
    <x v="16"/>
    <x v="84"/>
    <n v="37.639751552795033"/>
    <x v="0"/>
    <x v="2"/>
  </r>
  <r>
    <x v="16"/>
    <x v="85"/>
    <n v="47.577639751552795"/>
    <x v="0"/>
    <x v="2"/>
  </r>
  <r>
    <x v="17"/>
    <x v="86"/>
    <n v="15.838278931750741"/>
    <x v="0"/>
    <x v="2"/>
  </r>
  <r>
    <x v="17"/>
    <x v="87"/>
    <n v="60.311572700296736"/>
    <x v="0"/>
    <x v="2"/>
  </r>
  <r>
    <x v="17"/>
    <x v="88"/>
    <n v="8.1416913946587535"/>
    <x v="0"/>
    <x v="2"/>
  </r>
  <r>
    <x v="17"/>
    <x v="89"/>
    <n v="11.479970326409495"/>
    <x v="0"/>
    <x v="2"/>
  </r>
  <r>
    <x v="17"/>
    <x v="4"/>
    <n v="4.2284866468842726"/>
    <x v="0"/>
    <x v="2"/>
  </r>
  <r>
    <x v="18"/>
    <x v="86"/>
    <n v="15.838278931750741"/>
    <x v="0"/>
    <x v="2"/>
  </r>
  <r>
    <x v="18"/>
    <x v="87"/>
    <n v="60.311572700296736"/>
    <x v="0"/>
    <x v="2"/>
  </r>
  <r>
    <x v="18"/>
    <x v="88"/>
    <n v="8.1416913946587535"/>
    <x v="0"/>
    <x v="2"/>
  </r>
  <r>
    <x v="18"/>
    <x v="90"/>
    <n v="8.5311572700296736"/>
    <x v="0"/>
    <x v="2"/>
  </r>
  <r>
    <x v="18"/>
    <x v="91"/>
    <n v="1.7989614243323442"/>
    <x v="0"/>
    <x v="2"/>
  </r>
  <r>
    <x v="18"/>
    <x v="92"/>
    <n v="0.63056379821958453"/>
    <x v="0"/>
    <x v="2"/>
  </r>
  <r>
    <x v="18"/>
    <x v="93"/>
    <n v="0.51928783382789323"/>
    <x v="0"/>
    <x v="2"/>
  </r>
  <r>
    <x v="18"/>
    <x v="4"/>
    <n v="4.2284866468842726"/>
    <x v="0"/>
    <x v="2"/>
  </r>
  <r>
    <x v="18"/>
    <x v="94"/>
    <n v="2.2178543764523551"/>
    <x v="0"/>
    <x v="2"/>
  </r>
  <r>
    <x v="18"/>
    <x v="95"/>
    <n v="2.4591647331786568"/>
    <x v="0"/>
    <x v="2"/>
  </r>
  <r>
    <x v="19"/>
    <x v="96"/>
    <n v="7.2514836795252222"/>
    <x v="0"/>
    <x v="2"/>
  </r>
  <r>
    <x v="19"/>
    <x v="97"/>
    <n v="2.9117210682492582"/>
    <x v="0"/>
    <x v="2"/>
  </r>
  <r>
    <x v="19"/>
    <x v="98"/>
    <n v="56.565281899109792"/>
    <x v="0"/>
    <x v="2"/>
  </r>
  <r>
    <x v="19"/>
    <x v="99"/>
    <n v="12.926557863501484"/>
    <x v="0"/>
    <x v="2"/>
  </r>
  <r>
    <x v="19"/>
    <x v="100"/>
    <n v="8.1973293768545989"/>
    <x v="0"/>
    <x v="2"/>
  </r>
  <r>
    <x v="19"/>
    <x v="101"/>
    <n v="9.4584569732937691"/>
    <x v="0"/>
    <x v="2"/>
  </r>
  <r>
    <x v="19"/>
    <x v="102"/>
    <n v="0.96439169139465875"/>
    <x v="0"/>
    <x v="2"/>
  </r>
  <r>
    <x v="19"/>
    <x v="4"/>
    <n v="1.7247774480712166"/>
    <x v="0"/>
    <x v="2"/>
  </r>
  <r>
    <x v="20"/>
    <x v="96"/>
    <n v="1"/>
    <x v="0"/>
    <x v="2"/>
  </r>
  <r>
    <x v="20"/>
    <x v="97"/>
    <n v="2.8662420382165608"/>
    <x v="0"/>
    <x v="2"/>
  </r>
  <r>
    <x v="20"/>
    <x v="98"/>
    <n v="2"/>
    <x v="0"/>
    <x v="2"/>
  </r>
  <r>
    <x v="20"/>
    <x v="99"/>
    <n v="3.7936046511627923"/>
    <x v="0"/>
    <x v="2"/>
  </r>
  <r>
    <x v="20"/>
    <x v="100"/>
    <n v="3.8354430379746858"/>
    <x v="0"/>
    <x v="2"/>
  </r>
  <r>
    <x v="20"/>
    <x v="101"/>
    <n v="3.8918918918918899"/>
    <x v="0"/>
    <x v="2"/>
  </r>
  <r>
    <x v="20"/>
    <x v="102"/>
    <n v="4.6388888888888902"/>
    <x v="0"/>
    <x v="2"/>
  </r>
  <r>
    <x v="20"/>
    <x v="4"/>
    <n v="4.0238095238095237"/>
    <x v="0"/>
    <x v="2"/>
  </r>
  <r>
    <x v="20"/>
    <x v="331"/>
    <n v="2.523544109167783"/>
    <x v="0"/>
    <x v="2"/>
  </r>
  <r>
    <x v="15"/>
    <x v="81"/>
    <n v="12"/>
    <x v="1"/>
    <x v="2"/>
  </r>
  <r>
    <x v="15"/>
    <x v="82"/>
    <n v="79.911111111111111"/>
    <x v="1"/>
    <x v="2"/>
  </r>
  <r>
    <x v="15"/>
    <x v="4"/>
    <n v="8.0888888888888886"/>
    <x v="1"/>
    <x v="2"/>
  </r>
  <r>
    <x v="16"/>
    <x v="83"/>
    <n v="14.792899408284024"/>
    <x v="1"/>
    <x v="2"/>
  </r>
  <r>
    <x v="16"/>
    <x v="84"/>
    <n v="43.19526627218935"/>
    <x v="1"/>
    <x v="2"/>
  </r>
  <r>
    <x v="16"/>
    <x v="85"/>
    <n v="42.011834319526628"/>
    <x v="1"/>
    <x v="2"/>
  </r>
  <r>
    <x v="17"/>
    <x v="86"/>
    <n v="24.8"/>
    <x v="1"/>
    <x v="2"/>
  </r>
  <r>
    <x v="17"/>
    <x v="87"/>
    <n v="48.888888888888886"/>
    <x v="1"/>
    <x v="2"/>
  </r>
  <r>
    <x v="17"/>
    <x v="88"/>
    <n v="7.6444444444444448"/>
    <x v="1"/>
    <x v="2"/>
  </r>
  <r>
    <x v="17"/>
    <x v="89"/>
    <n v="10.577777777777778"/>
    <x v="1"/>
    <x v="2"/>
  </r>
  <r>
    <x v="17"/>
    <x v="4"/>
    <n v="8.0888888888888886"/>
    <x v="1"/>
    <x v="2"/>
  </r>
  <r>
    <x v="18"/>
    <x v="86"/>
    <n v="24.8"/>
    <x v="1"/>
    <x v="2"/>
  </r>
  <r>
    <x v="18"/>
    <x v="87"/>
    <n v="48.888888888888886"/>
    <x v="1"/>
    <x v="2"/>
  </r>
  <r>
    <x v="18"/>
    <x v="88"/>
    <n v="7.6444444444444448"/>
    <x v="1"/>
    <x v="2"/>
  </r>
  <r>
    <x v="18"/>
    <x v="90"/>
    <n v="8.3555555555555561"/>
    <x v="1"/>
    <x v="2"/>
  </r>
  <r>
    <x v="18"/>
    <x v="91"/>
    <n v="1.0666666666666667"/>
    <x v="1"/>
    <x v="2"/>
  </r>
  <r>
    <x v="18"/>
    <x v="92"/>
    <n v="0.62222222222222223"/>
    <x v="1"/>
    <x v="2"/>
  </r>
  <r>
    <x v="18"/>
    <x v="93"/>
    <n v="0.53333333333333333"/>
    <x v="1"/>
    <x v="2"/>
  </r>
  <r>
    <x v="18"/>
    <x v="4"/>
    <n v="8.0888888888888886"/>
    <x v="1"/>
    <x v="2"/>
  </r>
  <r>
    <x v="18"/>
    <x v="94"/>
    <n v="2.094777562862669"/>
    <x v="1"/>
    <x v="2"/>
  </r>
  <r>
    <x v="18"/>
    <x v="95"/>
    <n v="2.4993377483443693"/>
    <x v="1"/>
    <x v="2"/>
  </r>
  <r>
    <x v="19"/>
    <x v="96"/>
    <n v="15.28888888888889"/>
    <x v="1"/>
    <x v="2"/>
  </r>
  <r>
    <x v="19"/>
    <x v="97"/>
    <n v="2.5777777777777779"/>
    <x v="1"/>
    <x v="2"/>
  </r>
  <r>
    <x v="19"/>
    <x v="98"/>
    <n v="46.93333333333333"/>
    <x v="1"/>
    <x v="2"/>
  </r>
  <r>
    <x v="19"/>
    <x v="99"/>
    <n v="12.266666666666667"/>
    <x v="1"/>
    <x v="2"/>
  </r>
  <r>
    <x v="19"/>
    <x v="100"/>
    <n v="6.0444444444444443"/>
    <x v="1"/>
    <x v="2"/>
  </r>
  <r>
    <x v="19"/>
    <x v="101"/>
    <n v="12"/>
    <x v="1"/>
    <x v="2"/>
  </r>
  <r>
    <x v="19"/>
    <x v="102"/>
    <n v="2.4888888888888889"/>
    <x v="1"/>
    <x v="2"/>
  </r>
  <r>
    <x v="19"/>
    <x v="4"/>
    <n v="2.4"/>
    <x v="1"/>
    <x v="2"/>
  </r>
  <r>
    <x v="20"/>
    <x v="96"/>
    <n v="1"/>
    <x v="1"/>
    <x v="2"/>
  </r>
  <r>
    <x v="20"/>
    <x v="97"/>
    <n v="2.9655172413793101"/>
    <x v="1"/>
    <x v="2"/>
  </r>
  <r>
    <x v="20"/>
    <x v="98"/>
    <n v="2"/>
    <x v="1"/>
    <x v="2"/>
  </r>
  <r>
    <x v="20"/>
    <x v="99"/>
    <n v="3.7246376811594195"/>
    <x v="1"/>
    <x v="2"/>
  </r>
  <r>
    <x v="20"/>
    <x v="100"/>
    <n v="3.4"/>
    <x v="1"/>
    <x v="2"/>
  </r>
  <r>
    <x v="20"/>
    <x v="101"/>
    <n v="4.1181818181818191"/>
    <x v="1"/>
    <x v="2"/>
  </r>
  <r>
    <x v="20"/>
    <x v="102"/>
    <n v="5.3529411764705879"/>
    <x v="1"/>
    <x v="2"/>
  </r>
  <r>
    <x v="20"/>
    <x v="4"/>
    <n v="6.875"/>
    <x v="1"/>
    <x v="2"/>
  </r>
  <r>
    <x v="20"/>
    <x v="331"/>
    <n v="2.4774011299435013"/>
    <x v="1"/>
    <x v="2"/>
  </r>
  <r>
    <x v="15"/>
    <x v="81"/>
    <n v="11.521739130434783"/>
    <x v="2"/>
    <x v="2"/>
  </r>
  <r>
    <x v="15"/>
    <x v="82"/>
    <n v="88.423913043478265"/>
    <x v="2"/>
    <x v="2"/>
  </r>
  <r>
    <x v="15"/>
    <x v="4"/>
    <n v="5.434782608695652E-2"/>
    <x v="2"/>
    <x v="2"/>
  </r>
  <r>
    <x v="16"/>
    <x v="83"/>
    <n v="13.186813186813186"/>
    <x v="2"/>
    <x v="2"/>
  </r>
  <r>
    <x v="16"/>
    <x v="84"/>
    <n v="38.46153846153846"/>
    <x v="2"/>
    <x v="2"/>
  </r>
  <r>
    <x v="16"/>
    <x v="85"/>
    <n v="48.35164835164835"/>
    <x v="2"/>
    <x v="2"/>
  </r>
  <r>
    <x v="17"/>
    <x v="86"/>
    <n v="9.2934782608695645"/>
    <x v="2"/>
    <x v="2"/>
  </r>
  <r>
    <x v="17"/>
    <x v="87"/>
    <n v="69.347826086956516"/>
    <x v="2"/>
    <x v="2"/>
  </r>
  <r>
    <x v="17"/>
    <x v="88"/>
    <n v="8.3695652173913047"/>
    <x v="2"/>
    <x v="2"/>
  </r>
  <r>
    <x v="17"/>
    <x v="89"/>
    <n v="12.934782608695652"/>
    <x v="2"/>
    <x v="2"/>
  </r>
  <r>
    <x v="17"/>
    <x v="4"/>
    <n v="5.434782608695652E-2"/>
    <x v="2"/>
    <x v="2"/>
  </r>
  <r>
    <x v="18"/>
    <x v="86"/>
    <n v="9.2934782608695645"/>
    <x v="2"/>
    <x v="2"/>
  </r>
  <r>
    <x v="18"/>
    <x v="87"/>
    <n v="69.347826086956516"/>
    <x v="2"/>
    <x v="2"/>
  </r>
  <r>
    <x v="18"/>
    <x v="88"/>
    <n v="8.3695652173913047"/>
    <x v="2"/>
    <x v="2"/>
  </r>
  <r>
    <x v="18"/>
    <x v="90"/>
    <n v="9.8913043478260878"/>
    <x v="2"/>
    <x v="2"/>
  </r>
  <r>
    <x v="18"/>
    <x v="91"/>
    <n v="1.9565217391304348"/>
    <x v="2"/>
    <x v="2"/>
  </r>
  <r>
    <x v="18"/>
    <x v="92"/>
    <n v="0.59782608695652173"/>
    <x v="2"/>
    <x v="2"/>
  </r>
  <r>
    <x v="18"/>
    <x v="93"/>
    <n v="0.4891304347826087"/>
    <x v="2"/>
    <x v="2"/>
  </r>
  <r>
    <x v="18"/>
    <x v="4"/>
    <n v="5.434782608695652E-2"/>
    <x v="2"/>
    <x v="2"/>
  </r>
  <r>
    <x v="18"/>
    <x v="94"/>
    <n v="2.3083197389885779"/>
    <x v="2"/>
    <x v="2"/>
  </r>
  <r>
    <x v="18"/>
    <x v="95"/>
    <n v="2.4424460431654693"/>
    <x v="2"/>
    <x v="2"/>
  </r>
  <r>
    <x v="19"/>
    <x v="96"/>
    <n v="3.4239130434782608"/>
    <x v="2"/>
    <x v="2"/>
  </r>
  <r>
    <x v="19"/>
    <x v="97"/>
    <n v="2.1195652173913042"/>
    <x v="2"/>
    <x v="2"/>
  </r>
  <r>
    <x v="19"/>
    <x v="98"/>
    <n v="62.173913043478258"/>
    <x v="2"/>
    <x v="2"/>
  </r>
  <r>
    <x v="19"/>
    <x v="99"/>
    <n v="12.282608695652174"/>
    <x v="2"/>
    <x v="2"/>
  </r>
  <r>
    <x v="19"/>
    <x v="100"/>
    <n v="9.7282608695652169"/>
    <x v="2"/>
    <x v="2"/>
  </r>
  <r>
    <x v="19"/>
    <x v="101"/>
    <n v="9.2391304347826093"/>
    <x v="2"/>
    <x v="2"/>
  </r>
  <r>
    <x v="19"/>
    <x v="102"/>
    <n v="0.21739130434782608"/>
    <x v="2"/>
    <x v="2"/>
  </r>
  <r>
    <x v="19"/>
    <x v="4"/>
    <n v="0.81521739130434778"/>
    <x v="2"/>
    <x v="2"/>
  </r>
  <r>
    <x v="20"/>
    <x v="96"/>
    <n v="1"/>
    <x v="2"/>
    <x v="2"/>
  </r>
  <r>
    <x v="20"/>
    <x v="97"/>
    <n v="2.9230769230769229"/>
    <x v="2"/>
    <x v="2"/>
  </r>
  <r>
    <x v="20"/>
    <x v="98"/>
    <n v="2"/>
    <x v="2"/>
    <x v="2"/>
  </r>
  <r>
    <x v="20"/>
    <x v="99"/>
    <n v="3.7918552036199107"/>
    <x v="2"/>
    <x v="2"/>
  </r>
  <r>
    <x v="20"/>
    <x v="100"/>
    <n v="4.0443037974683538"/>
    <x v="2"/>
    <x v="2"/>
  </r>
  <r>
    <x v="20"/>
    <x v="101"/>
    <n v="3.7861635220125787"/>
    <x v="2"/>
    <x v="2"/>
  </r>
  <r>
    <x v="20"/>
    <x v="102"/>
    <n v="5"/>
    <x v="2"/>
    <x v="2"/>
  </r>
  <r>
    <x v="20"/>
    <x v="331"/>
    <n v="4.5"/>
    <x v="2"/>
    <x v="2"/>
  </r>
  <r>
    <x v="20"/>
    <x v="4"/>
    <n v="2.554189944134079"/>
    <x v="2"/>
    <x v="2"/>
  </r>
  <r>
    <x v="15"/>
    <x v="81"/>
    <n v="8.591549295774648"/>
    <x v="3"/>
    <x v="2"/>
  </r>
  <r>
    <x v="15"/>
    <x v="82"/>
    <n v="90.140845070422529"/>
    <x v="3"/>
    <x v="2"/>
  </r>
  <r>
    <x v="15"/>
    <x v="4"/>
    <n v="1.267605633802817"/>
    <x v="3"/>
    <x v="2"/>
  </r>
  <r>
    <x v="16"/>
    <x v="83"/>
    <n v="10.95890410958904"/>
    <x v="3"/>
    <x v="2"/>
  </r>
  <r>
    <x v="16"/>
    <x v="84"/>
    <n v="30.136986301369863"/>
    <x v="3"/>
    <x v="2"/>
  </r>
  <r>
    <x v="16"/>
    <x v="85"/>
    <n v="58.904109589041099"/>
    <x v="3"/>
    <x v="2"/>
  </r>
  <r>
    <x v="17"/>
    <x v="86"/>
    <n v="22.253521126760564"/>
    <x v="3"/>
    <x v="2"/>
  </r>
  <r>
    <x v="17"/>
    <x v="87"/>
    <n v="62.816901408450704"/>
    <x v="3"/>
    <x v="2"/>
  </r>
  <r>
    <x v="17"/>
    <x v="88"/>
    <n v="7.183098591549296"/>
    <x v="3"/>
    <x v="2"/>
  </r>
  <r>
    <x v="17"/>
    <x v="89"/>
    <n v="6.47887323943662"/>
    <x v="3"/>
    <x v="2"/>
  </r>
  <r>
    <x v="17"/>
    <x v="4"/>
    <n v="1.267605633802817"/>
    <x v="3"/>
    <x v="2"/>
  </r>
  <r>
    <x v="18"/>
    <x v="86"/>
    <n v="22.253521126760564"/>
    <x v="3"/>
    <x v="2"/>
  </r>
  <r>
    <x v="18"/>
    <x v="87"/>
    <n v="62.816901408450704"/>
    <x v="3"/>
    <x v="2"/>
  </r>
  <r>
    <x v="18"/>
    <x v="88"/>
    <n v="7.183098591549296"/>
    <x v="3"/>
    <x v="2"/>
  </r>
  <r>
    <x v="18"/>
    <x v="90"/>
    <n v="5.352112676056338"/>
    <x v="3"/>
    <x v="2"/>
  </r>
  <r>
    <x v="18"/>
    <x v="91"/>
    <n v="0.84507042253521125"/>
    <x v="3"/>
    <x v="2"/>
  </r>
  <r>
    <x v="18"/>
    <x v="92"/>
    <n v="0.28169014084507044"/>
    <x v="3"/>
    <x v="2"/>
  </r>
  <r>
    <x v="18"/>
    <x v="93"/>
    <n v="0"/>
    <x v="3"/>
    <x v="2"/>
  </r>
  <r>
    <x v="18"/>
    <x v="4"/>
    <n v="1.267605633802817"/>
    <x v="3"/>
    <x v="2"/>
  </r>
  <r>
    <x v="18"/>
    <x v="94"/>
    <n v="1.9928673323823121"/>
    <x v="3"/>
    <x v="2"/>
  </r>
  <r>
    <x v="18"/>
    <x v="95"/>
    <n v="2.2817679558011044"/>
    <x v="3"/>
    <x v="2"/>
  </r>
  <r>
    <x v="19"/>
    <x v="96"/>
    <n v="9.71830985915493"/>
    <x v="3"/>
    <x v="2"/>
  </r>
  <r>
    <x v="19"/>
    <x v="97"/>
    <n v="2.676056338028169"/>
    <x v="3"/>
    <x v="2"/>
  </r>
  <r>
    <x v="19"/>
    <x v="98"/>
    <n v="62.535211267605632"/>
    <x v="3"/>
    <x v="2"/>
  </r>
  <r>
    <x v="19"/>
    <x v="99"/>
    <n v="11.126760563380282"/>
    <x v="3"/>
    <x v="2"/>
  </r>
  <r>
    <x v="19"/>
    <x v="100"/>
    <n v="6.3380281690140849"/>
    <x v="3"/>
    <x v="2"/>
  </r>
  <r>
    <x v="19"/>
    <x v="101"/>
    <n v="5.774647887323944"/>
    <x v="3"/>
    <x v="2"/>
  </r>
  <r>
    <x v="19"/>
    <x v="102"/>
    <n v="0.56338028169014087"/>
    <x v="3"/>
    <x v="2"/>
  </r>
  <r>
    <x v="19"/>
    <x v="4"/>
    <n v="1.267605633802817"/>
    <x v="3"/>
    <x v="2"/>
  </r>
  <r>
    <x v="20"/>
    <x v="96"/>
    <n v="1"/>
    <x v="3"/>
    <x v="2"/>
  </r>
  <r>
    <x v="20"/>
    <x v="97"/>
    <n v="2.6315789473684208"/>
    <x v="3"/>
    <x v="2"/>
  </r>
  <r>
    <x v="20"/>
    <x v="98"/>
    <n v="2"/>
    <x v="3"/>
    <x v="2"/>
  </r>
  <r>
    <x v="20"/>
    <x v="99"/>
    <n v="3.4545454545454546"/>
    <x v="3"/>
    <x v="2"/>
  </r>
  <r>
    <x v="20"/>
    <x v="100"/>
    <n v="3.4285714285714284"/>
    <x v="3"/>
    <x v="2"/>
  </r>
  <r>
    <x v="20"/>
    <x v="101"/>
    <n v="3.55"/>
    <x v="3"/>
    <x v="2"/>
  </r>
  <r>
    <x v="20"/>
    <x v="102"/>
    <n v="5.75"/>
    <x v="3"/>
    <x v="2"/>
  </r>
  <r>
    <x v="20"/>
    <x v="4"/>
    <n v="3.1666666666666665"/>
    <x v="3"/>
    <x v="2"/>
  </r>
  <r>
    <x v="20"/>
    <x v="331"/>
    <n v="2.2838801711840269"/>
    <x v="3"/>
    <x v="2"/>
  </r>
  <r>
    <x v="15"/>
    <x v="81"/>
    <n v="17.681159420289855"/>
    <x v="4"/>
    <x v="2"/>
  </r>
  <r>
    <x v="15"/>
    <x v="82"/>
    <n v="73.623188405797094"/>
    <x v="4"/>
    <x v="2"/>
  </r>
  <r>
    <x v="15"/>
    <x v="4"/>
    <n v="8.695652173913043"/>
    <x v="4"/>
    <x v="2"/>
  </r>
  <r>
    <x v="16"/>
    <x v="83"/>
    <n v="14.965986394557824"/>
    <x v="4"/>
    <x v="2"/>
  </r>
  <r>
    <x v="16"/>
    <x v="84"/>
    <n v="34.693877551020407"/>
    <x v="4"/>
    <x v="2"/>
  </r>
  <r>
    <x v="16"/>
    <x v="85"/>
    <n v="50.34013605442177"/>
    <x v="4"/>
    <x v="2"/>
  </r>
  <r>
    <x v="17"/>
    <x v="86"/>
    <n v="15.217391304347826"/>
    <x v="4"/>
    <x v="2"/>
  </r>
  <r>
    <x v="17"/>
    <x v="87"/>
    <n v="50"/>
    <x v="4"/>
    <x v="2"/>
  </r>
  <r>
    <x v="17"/>
    <x v="88"/>
    <n v="9.5652173913043477"/>
    <x v="4"/>
    <x v="2"/>
  </r>
  <r>
    <x v="17"/>
    <x v="89"/>
    <n v="16.521739130434781"/>
    <x v="4"/>
    <x v="2"/>
  </r>
  <r>
    <x v="17"/>
    <x v="4"/>
    <n v="8.695652173913043"/>
    <x v="4"/>
    <x v="2"/>
  </r>
  <r>
    <x v="18"/>
    <x v="86"/>
    <n v="15.217391304347826"/>
    <x v="4"/>
    <x v="2"/>
  </r>
  <r>
    <x v="18"/>
    <x v="87"/>
    <n v="50"/>
    <x v="4"/>
    <x v="2"/>
  </r>
  <r>
    <x v="18"/>
    <x v="88"/>
    <n v="9.5652173913043477"/>
    <x v="4"/>
    <x v="2"/>
  </r>
  <r>
    <x v="18"/>
    <x v="90"/>
    <n v="10"/>
    <x v="4"/>
    <x v="2"/>
  </r>
  <r>
    <x v="18"/>
    <x v="91"/>
    <n v="4.3478260869565215"/>
    <x v="4"/>
    <x v="2"/>
  </r>
  <r>
    <x v="18"/>
    <x v="92"/>
    <n v="1.4492753623188406"/>
    <x v="4"/>
    <x v="2"/>
  </r>
  <r>
    <x v="18"/>
    <x v="93"/>
    <n v="0.72463768115942029"/>
    <x v="4"/>
    <x v="2"/>
  </r>
  <r>
    <x v="18"/>
    <x v="4"/>
    <n v="8.695652173913043"/>
    <x v="4"/>
    <x v="2"/>
  </r>
  <r>
    <x v="18"/>
    <x v="94"/>
    <n v="2.412698412698413"/>
    <x v="4"/>
    <x v="2"/>
  </r>
  <r>
    <x v="18"/>
    <x v="95"/>
    <n v="2.695238095238095"/>
    <x v="4"/>
    <x v="2"/>
  </r>
  <r>
    <x v="19"/>
    <x v="96"/>
    <n v="3.4782608695652173"/>
    <x v="4"/>
    <x v="2"/>
  </r>
  <r>
    <x v="19"/>
    <x v="97"/>
    <n v="3.7681159420289854"/>
    <x v="4"/>
    <x v="2"/>
  </r>
  <r>
    <x v="19"/>
    <x v="98"/>
    <n v="50.579710144927539"/>
    <x v="4"/>
    <x v="2"/>
  </r>
  <r>
    <x v="19"/>
    <x v="99"/>
    <n v="20.289855072463769"/>
    <x v="4"/>
    <x v="2"/>
  </r>
  <r>
    <x v="19"/>
    <x v="100"/>
    <n v="11.159420289855072"/>
    <x v="4"/>
    <x v="2"/>
  </r>
  <r>
    <x v="19"/>
    <x v="101"/>
    <n v="8.9855072463768124"/>
    <x v="4"/>
    <x v="2"/>
  </r>
  <r>
    <x v="19"/>
    <x v="102"/>
    <n v="0.57971014492753625"/>
    <x v="4"/>
    <x v="2"/>
  </r>
  <r>
    <x v="19"/>
    <x v="4"/>
    <n v="1.1594202898550725"/>
    <x v="4"/>
    <x v="2"/>
  </r>
  <r>
    <x v="20"/>
    <x v="96"/>
    <n v="1"/>
    <x v="4"/>
    <x v="2"/>
  </r>
  <r>
    <x v="20"/>
    <x v="97"/>
    <n v="2.9615384615384621"/>
    <x v="4"/>
    <x v="2"/>
  </r>
  <r>
    <x v="20"/>
    <x v="98"/>
    <n v="2"/>
    <x v="4"/>
    <x v="2"/>
  </r>
  <r>
    <x v="20"/>
    <x v="99"/>
    <n v="4.1884057971014528"/>
    <x v="4"/>
    <x v="2"/>
  </r>
  <r>
    <x v="20"/>
    <x v="100"/>
    <n v="4.4383561643835607"/>
    <x v="4"/>
    <x v="2"/>
  </r>
  <r>
    <x v="20"/>
    <x v="101"/>
    <n v="4.5227272727272734"/>
    <x v="4"/>
    <x v="2"/>
  </r>
  <r>
    <x v="20"/>
    <x v="102"/>
    <n v="2.3333333333333335"/>
    <x v="4"/>
    <x v="2"/>
  </r>
  <r>
    <x v="20"/>
    <x v="4"/>
    <n v="2.3333333333333335"/>
    <x v="4"/>
    <x v="2"/>
  </r>
  <r>
    <x v="20"/>
    <x v="331"/>
    <n v="2.9"/>
    <x v="4"/>
    <x v="2"/>
  </r>
  <r>
    <x v="15"/>
    <x v="81"/>
    <n v="22.051282051282051"/>
    <x v="5"/>
    <x v="2"/>
  </r>
  <r>
    <x v="15"/>
    <x v="82"/>
    <n v="69.743589743589737"/>
    <x v="5"/>
    <x v="2"/>
  </r>
  <r>
    <x v="15"/>
    <x v="4"/>
    <n v="8.2051282051282044"/>
    <x v="5"/>
    <x v="2"/>
  </r>
  <r>
    <x v="16"/>
    <x v="83"/>
    <n v="11.538461538461538"/>
    <x v="5"/>
    <x v="2"/>
  </r>
  <r>
    <x v="16"/>
    <x v="84"/>
    <n v="38.46153846153846"/>
    <x v="5"/>
    <x v="2"/>
  </r>
  <r>
    <x v="16"/>
    <x v="85"/>
    <n v="50"/>
    <x v="5"/>
    <x v="2"/>
  </r>
  <r>
    <x v="17"/>
    <x v="86"/>
    <n v="21.025641025641026"/>
    <x v="5"/>
    <x v="2"/>
  </r>
  <r>
    <x v="17"/>
    <x v="87"/>
    <n v="40"/>
    <x v="5"/>
    <x v="2"/>
  </r>
  <r>
    <x v="17"/>
    <x v="88"/>
    <n v="11.282051282051283"/>
    <x v="5"/>
    <x v="2"/>
  </r>
  <r>
    <x v="17"/>
    <x v="89"/>
    <n v="19.487179487179485"/>
    <x v="5"/>
    <x v="2"/>
  </r>
  <r>
    <x v="17"/>
    <x v="4"/>
    <n v="8.2051282051282044"/>
    <x v="5"/>
    <x v="2"/>
  </r>
  <r>
    <x v="18"/>
    <x v="86"/>
    <n v="21.025641025641026"/>
    <x v="5"/>
    <x v="2"/>
  </r>
  <r>
    <x v="18"/>
    <x v="87"/>
    <n v="40"/>
    <x v="5"/>
    <x v="2"/>
  </r>
  <r>
    <x v="18"/>
    <x v="88"/>
    <n v="11.282051282051283"/>
    <x v="5"/>
    <x v="2"/>
  </r>
  <r>
    <x v="18"/>
    <x v="90"/>
    <n v="11.794871794871796"/>
    <x v="5"/>
    <x v="2"/>
  </r>
  <r>
    <x v="18"/>
    <x v="91"/>
    <n v="5.1282051282051286"/>
    <x v="5"/>
    <x v="2"/>
  </r>
  <r>
    <x v="18"/>
    <x v="92"/>
    <n v="1.5384615384615385"/>
    <x v="5"/>
    <x v="2"/>
  </r>
  <r>
    <x v="18"/>
    <x v="93"/>
    <n v="1.0256410256410255"/>
    <x v="5"/>
    <x v="2"/>
  </r>
  <r>
    <x v="18"/>
    <x v="4"/>
    <n v="8.2051282051282044"/>
    <x v="5"/>
    <x v="2"/>
  </r>
  <r>
    <x v="18"/>
    <x v="94"/>
    <n v="2.4413407821229072"/>
    <x v="5"/>
    <x v="2"/>
  </r>
  <r>
    <x v="18"/>
    <x v="95"/>
    <n v="2.8695652173913042"/>
    <x v="5"/>
    <x v="2"/>
  </r>
  <r>
    <x v="19"/>
    <x v="96"/>
    <n v="4.1025641025641022"/>
    <x v="5"/>
    <x v="2"/>
  </r>
  <r>
    <x v="19"/>
    <x v="97"/>
    <n v="3.0769230769230771"/>
    <x v="5"/>
    <x v="2"/>
  </r>
  <r>
    <x v="19"/>
    <x v="98"/>
    <n v="46.666666666666664"/>
    <x v="5"/>
    <x v="2"/>
  </r>
  <r>
    <x v="19"/>
    <x v="99"/>
    <n v="28.717948717948719"/>
    <x v="5"/>
    <x v="2"/>
  </r>
  <r>
    <x v="19"/>
    <x v="100"/>
    <n v="9.2307692307692299"/>
    <x v="5"/>
    <x v="2"/>
  </r>
  <r>
    <x v="19"/>
    <x v="101"/>
    <n v="7.1794871794871797"/>
    <x v="5"/>
    <x v="2"/>
  </r>
  <r>
    <x v="19"/>
    <x v="102"/>
    <n v="0"/>
    <x v="5"/>
    <x v="2"/>
  </r>
  <r>
    <x v="19"/>
    <x v="4"/>
    <n v="1.0256410256410255"/>
    <x v="5"/>
    <x v="2"/>
  </r>
  <r>
    <x v="20"/>
    <x v="96"/>
    <n v="1"/>
    <x v="5"/>
    <x v="2"/>
  </r>
  <r>
    <x v="20"/>
    <x v="97"/>
    <n v="3"/>
    <x v="5"/>
    <x v="2"/>
  </r>
  <r>
    <x v="20"/>
    <x v="98"/>
    <n v="2"/>
    <x v="5"/>
    <x v="2"/>
  </r>
  <r>
    <x v="20"/>
    <x v="99"/>
    <n v="4.2545454545454557"/>
    <x v="5"/>
    <x v="2"/>
  </r>
  <r>
    <x v="20"/>
    <x v="100"/>
    <n v="3.75"/>
    <x v="5"/>
    <x v="2"/>
  </r>
  <r>
    <x v="20"/>
    <x v="101"/>
    <n v="5.8"/>
    <x v="5"/>
    <x v="2"/>
  </r>
  <r>
    <x v="20"/>
    <x v="102"/>
    <m/>
    <x v="5"/>
    <x v="2"/>
  </r>
  <r>
    <x v="20"/>
    <x v="4"/>
    <n v="3"/>
    <x v="5"/>
    <x v="2"/>
  </r>
  <r>
    <x v="20"/>
    <x v="331"/>
    <n v="3.0106951871657772"/>
    <x v="5"/>
    <x v="2"/>
  </r>
  <r>
    <x v="15"/>
    <x v="81"/>
    <n v="17.355371900826448"/>
    <x v="6"/>
    <x v="2"/>
  </r>
  <r>
    <x v="15"/>
    <x v="82"/>
    <n v="76.033057851239676"/>
    <x v="6"/>
    <x v="2"/>
  </r>
  <r>
    <x v="15"/>
    <x v="4"/>
    <n v="6.6115702479338845"/>
    <x v="6"/>
    <x v="2"/>
  </r>
  <r>
    <x v="16"/>
    <x v="83"/>
    <n v="18.181818181818183"/>
    <x v="6"/>
    <x v="2"/>
  </r>
  <r>
    <x v="16"/>
    <x v="84"/>
    <n v="36.363636363636367"/>
    <x v="6"/>
    <x v="2"/>
  </r>
  <r>
    <x v="16"/>
    <x v="85"/>
    <n v="45.454545454545453"/>
    <x v="6"/>
    <x v="2"/>
  </r>
  <r>
    <x v="17"/>
    <x v="86"/>
    <n v="9.0909090909090917"/>
    <x v="6"/>
    <x v="2"/>
  </r>
  <r>
    <x v="17"/>
    <x v="87"/>
    <n v="63.636363636363633"/>
    <x v="6"/>
    <x v="2"/>
  </r>
  <r>
    <x v="17"/>
    <x v="88"/>
    <n v="5.785123966942149"/>
    <x v="6"/>
    <x v="2"/>
  </r>
  <r>
    <x v="17"/>
    <x v="89"/>
    <n v="14.87603305785124"/>
    <x v="6"/>
    <x v="2"/>
  </r>
  <r>
    <x v="17"/>
    <x v="4"/>
    <n v="6.6115702479338845"/>
    <x v="6"/>
    <x v="2"/>
  </r>
  <r>
    <x v="18"/>
    <x v="86"/>
    <n v="9.0909090909090917"/>
    <x v="6"/>
    <x v="2"/>
  </r>
  <r>
    <x v="18"/>
    <x v="87"/>
    <n v="63.636363636363633"/>
    <x v="6"/>
    <x v="2"/>
  </r>
  <r>
    <x v="18"/>
    <x v="88"/>
    <n v="5.785123966942149"/>
    <x v="6"/>
    <x v="2"/>
  </r>
  <r>
    <x v="18"/>
    <x v="90"/>
    <n v="9.9173553719008272"/>
    <x v="6"/>
    <x v="2"/>
  </r>
  <r>
    <x v="18"/>
    <x v="91"/>
    <n v="3.3057851239669422"/>
    <x v="6"/>
    <x v="2"/>
  </r>
  <r>
    <x v="18"/>
    <x v="92"/>
    <n v="1.6528925619834711"/>
    <x v="6"/>
    <x v="2"/>
  </r>
  <r>
    <x v="18"/>
    <x v="93"/>
    <n v="0"/>
    <x v="6"/>
    <x v="2"/>
  </r>
  <r>
    <x v="18"/>
    <x v="4"/>
    <n v="6.6115702479338845"/>
    <x v="6"/>
    <x v="2"/>
  </r>
  <r>
    <x v="18"/>
    <x v="94"/>
    <n v="2.3539823008849559"/>
    <x v="6"/>
    <x v="2"/>
  </r>
  <r>
    <x v="18"/>
    <x v="95"/>
    <n v="2.5"/>
    <x v="6"/>
    <x v="2"/>
  </r>
  <r>
    <x v="19"/>
    <x v="96"/>
    <n v="2.4793388429752068"/>
    <x v="6"/>
    <x v="2"/>
  </r>
  <r>
    <x v="19"/>
    <x v="97"/>
    <n v="1.6528925619834711"/>
    <x v="6"/>
    <x v="2"/>
  </r>
  <r>
    <x v="19"/>
    <x v="98"/>
    <n v="58.67768595041322"/>
    <x v="6"/>
    <x v="2"/>
  </r>
  <r>
    <x v="19"/>
    <x v="99"/>
    <n v="14.049586776859504"/>
    <x v="6"/>
    <x v="2"/>
  </r>
  <r>
    <x v="19"/>
    <x v="100"/>
    <n v="10.743801652892563"/>
    <x v="6"/>
    <x v="2"/>
  </r>
  <r>
    <x v="19"/>
    <x v="101"/>
    <n v="11.570247933884298"/>
    <x v="6"/>
    <x v="2"/>
  </r>
  <r>
    <x v="19"/>
    <x v="102"/>
    <n v="0"/>
    <x v="6"/>
    <x v="2"/>
  </r>
  <r>
    <x v="19"/>
    <x v="4"/>
    <n v="0.82644628099173556"/>
    <x v="6"/>
    <x v="2"/>
  </r>
  <r>
    <x v="20"/>
    <x v="96"/>
    <n v="1"/>
    <x v="6"/>
    <x v="2"/>
  </r>
  <r>
    <x v="20"/>
    <x v="97"/>
    <n v="4"/>
    <x v="6"/>
    <x v="2"/>
  </r>
  <r>
    <x v="20"/>
    <x v="98"/>
    <n v="2"/>
    <x v="6"/>
    <x v="2"/>
  </r>
  <r>
    <x v="20"/>
    <x v="99"/>
    <n v="3.8823529411764706"/>
    <x v="6"/>
    <x v="2"/>
  </r>
  <r>
    <x v="20"/>
    <x v="100"/>
    <n v="4.615384615384615"/>
    <x v="6"/>
    <x v="2"/>
  </r>
  <r>
    <x v="20"/>
    <x v="101"/>
    <n v="6.2727272727272734"/>
    <x v="6"/>
    <x v="2"/>
  </r>
  <r>
    <x v="20"/>
    <x v="102"/>
    <m/>
    <x v="6"/>
    <x v="2"/>
  </r>
  <r>
    <x v="20"/>
    <x v="4"/>
    <m/>
    <x v="6"/>
    <x v="2"/>
  </r>
  <r>
    <x v="20"/>
    <x v="331"/>
    <n v="2.9743589743589745"/>
    <x v="6"/>
    <x v="2"/>
  </r>
  <r>
    <x v="15"/>
    <x v="81"/>
    <n v="9.4527363184079594"/>
    <x v="7"/>
    <x v="2"/>
  </r>
  <r>
    <x v="15"/>
    <x v="82"/>
    <n v="84.079601990049753"/>
    <x v="7"/>
    <x v="2"/>
  </r>
  <r>
    <x v="15"/>
    <x v="4"/>
    <n v="6.4676616915422889"/>
    <x v="7"/>
    <x v="2"/>
  </r>
  <r>
    <x v="16"/>
    <x v="83"/>
    <n v="16"/>
    <x v="7"/>
    <x v="2"/>
  </r>
  <r>
    <x v="16"/>
    <x v="84"/>
    <n v="28"/>
    <x v="7"/>
    <x v="2"/>
  </r>
  <r>
    <x v="16"/>
    <x v="85"/>
    <n v="56"/>
    <x v="7"/>
    <x v="2"/>
  </r>
  <r>
    <x v="17"/>
    <x v="86"/>
    <n v="19.402985074626866"/>
    <x v="7"/>
    <x v="2"/>
  </r>
  <r>
    <x v="17"/>
    <x v="87"/>
    <n v="56.71641791044776"/>
    <x v="7"/>
    <x v="2"/>
  </r>
  <r>
    <x v="17"/>
    <x v="88"/>
    <n v="7.4626865671641793"/>
    <x v="7"/>
    <x v="2"/>
  </r>
  <r>
    <x v="17"/>
    <x v="89"/>
    <n v="9.9502487562189046"/>
    <x v="7"/>
    <x v="2"/>
  </r>
  <r>
    <x v="17"/>
    <x v="4"/>
    <n v="6.4676616915422889"/>
    <x v="7"/>
    <x v="2"/>
  </r>
  <r>
    <x v="18"/>
    <x v="86"/>
    <n v="19.402985074626866"/>
    <x v="7"/>
    <x v="2"/>
  </r>
  <r>
    <x v="18"/>
    <x v="87"/>
    <n v="56.71641791044776"/>
    <x v="7"/>
    <x v="2"/>
  </r>
  <r>
    <x v="18"/>
    <x v="88"/>
    <n v="7.4626865671641793"/>
    <x v="7"/>
    <x v="2"/>
  </r>
  <r>
    <x v="18"/>
    <x v="90"/>
    <n v="6.9651741293532341"/>
    <x v="7"/>
    <x v="2"/>
  </r>
  <r>
    <x v="18"/>
    <x v="91"/>
    <n v="1.9900497512437811"/>
    <x v="7"/>
    <x v="2"/>
  </r>
  <r>
    <x v="18"/>
    <x v="92"/>
    <n v="0.99502487562189057"/>
    <x v="7"/>
    <x v="2"/>
  </r>
  <r>
    <x v="18"/>
    <x v="93"/>
    <n v="0"/>
    <x v="7"/>
    <x v="2"/>
  </r>
  <r>
    <x v="18"/>
    <x v="4"/>
    <n v="6.4676616915422889"/>
    <x v="7"/>
    <x v="2"/>
  </r>
  <r>
    <x v="18"/>
    <x v="94"/>
    <n v="2.1276595744680851"/>
    <x v="7"/>
    <x v="2"/>
  </r>
  <r>
    <x v="18"/>
    <x v="95"/>
    <n v="2.4228187919463089"/>
    <x v="7"/>
    <x v="2"/>
  </r>
  <r>
    <x v="19"/>
    <x v="96"/>
    <n v="6.4676616915422889"/>
    <x v="7"/>
    <x v="2"/>
  </r>
  <r>
    <x v="19"/>
    <x v="97"/>
    <n v="4.4776119402985071"/>
    <x v="7"/>
    <x v="2"/>
  </r>
  <r>
    <x v="19"/>
    <x v="98"/>
    <n v="53.233830845771145"/>
    <x v="7"/>
    <x v="2"/>
  </r>
  <r>
    <x v="19"/>
    <x v="99"/>
    <n v="11.442786069651742"/>
    <x v="7"/>
    <x v="2"/>
  </r>
  <r>
    <x v="19"/>
    <x v="100"/>
    <n v="12.935323383084578"/>
    <x v="7"/>
    <x v="2"/>
  </r>
  <r>
    <x v="19"/>
    <x v="101"/>
    <n v="8.9552238805970141"/>
    <x v="7"/>
    <x v="2"/>
  </r>
  <r>
    <x v="19"/>
    <x v="102"/>
    <n v="1.4925373134328359"/>
    <x v="7"/>
    <x v="2"/>
  </r>
  <r>
    <x v="19"/>
    <x v="4"/>
    <n v="0.99502487562189057"/>
    <x v="7"/>
    <x v="2"/>
  </r>
  <r>
    <x v="20"/>
    <x v="96"/>
    <n v="1"/>
    <x v="7"/>
    <x v="2"/>
  </r>
  <r>
    <x v="20"/>
    <x v="97"/>
    <n v="2.8888888888888888"/>
    <x v="7"/>
    <x v="2"/>
  </r>
  <r>
    <x v="20"/>
    <x v="98"/>
    <n v="2"/>
    <x v="7"/>
    <x v="2"/>
  </r>
  <r>
    <x v="20"/>
    <x v="99"/>
    <n v="3.8695652173913042"/>
    <x v="7"/>
    <x v="2"/>
  </r>
  <r>
    <x v="20"/>
    <x v="100"/>
    <n v="4.25"/>
    <x v="7"/>
    <x v="2"/>
  </r>
  <r>
    <x v="20"/>
    <x v="101"/>
    <n v="2.6666666666666665"/>
    <x v="7"/>
    <x v="2"/>
  </r>
  <r>
    <x v="20"/>
    <x v="102"/>
    <n v="2.5"/>
    <x v="7"/>
    <x v="2"/>
  </r>
  <r>
    <x v="20"/>
    <x v="4"/>
    <n v="2"/>
    <x v="7"/>
    <x v="2"/>
  </r>
  <r>
    <x v="20"/>
    <x v="331"/>
    <n v="2.5287958115183242"/>
    <x v="7"/>
    <x v="2"/>
  </r>
  <r>
    <x v="15"/>
    <x v="81"/>
    <n v="22.543352601156069"/>
    <x v="8"/>
    <x v="2"/>
  </r>
  <r>
    <x v="15"/>
    <x v="82"/>
    <n v="64.161849710982665"/>
    <x v="8"/>
    <x v="2"/>
  </r>
  <r>
    <x v="15"/>
    <x v="4"/>
    <n v="13.294797687861271"/>
    <x v="8"/>
    <x v="2"/>
  </r>
  <r>
    <x v="16"/>
    <x v="83"/>
    <n v="16.666666666666668"/>
    <x v="8"/>
    <x v="2"/>
  </r>
  <r>
    <x v="16"/>
    <x v="84"/>
    <n v="33.333333333333336"/>
    <x v="8"/>
    <x v="2"/>
  </r>
  <r>
    <x v="16"/>
    <x v="85"/>
    <n v="50"/>
    <x v="8"/>
    <x v="2"/>
  </r>
  <r>
    <x v="17"/>
    <x v="86"/>
    <n v="8.0924855491329488"/>
    <x v="8"/>
    <x v="2"/>
  </r>
  <r>
    <x v="17"/>
    <x v="87"/>
    <n v="43.930635838150287"/>
    <x v="8"/>
    <x v="2"/>
  </r>
  <r>
    <x v="17"/>
    <x v="88"/>
    <n v="12.716763005780347"/>
    <x v="8"/>
    <x v="2"/>
  </r>
  <r>
    <x v="17"/>
    <x v="89"/>
    <n v="21.965317919075144"/>
    <x v="8"/>
    <x v="2"/>
  </r>
  <r>
    <x v="17"/>
    <x v="4"/>
    <n v="13.294797687861271"/>
    <x v="8"/>
    <x v="2"/>
  </r>
  <r>
    <x v="18"/>
    <x v="86"/>
    <n v="8.0924855491329488"/>
    <x v="8"/>
    <x v="2"/>
  </r>
  <r>
    <x v="18"/>
    <x v="87"/>
    <n v="43.930635838150287"/>
    <x v="8"/>
    <x v="2"/>
  </r>
  <r>
    <x v="18"/>
    <x v="88"/>
    <n v="12.716763005780347"/>
    <x v="8"/>
    <x v="2"/>
  </r>
  <r>
    <x v="18"/>
    <x v="90"/>
    <n v="11.560693641618498"/>
    <x v="8"/>
    <x v="2"/>
  </r>
  <r>
    <x v="18"/>
    <x v="91"/>
    <n v="6.9364161849710984"/>
    <x v="8"/>
    <x v="2"/>
  </r>
  <r>
    <x v="18"/>
    <x v="92"/>
    <n v="1.7341040462427746"/>
    <x v="8"/>
    <x v="2"/>
  </r>
  <r>
    <x v="18"/>
    <x v="93"/>
    <n v="1.7341040462427746"/>
    <x v="8"/>
    <x v="2"/>
  </r>
  <r>
    <x v="18"/>
    <x v="4"/>
    <n v="13.294797687861271"/>
    <x v="8"/>
    <x v="2"/>
  </r>
  <r>
    <x v="18"/>
    <x v="94"/>
    <n v="2.78"/>
    <x v="8"/>
    <x v="2"/>
  </r>
  <r>
    <x v="18"/>
    <x v="95"/>
    <n v="2.9632352941176485"/>
    <x v="8"/>
    <x v="2"/>
  </r>
  <r>
    <x v="19"/>
    <x v="96"/>
    <n v="0"/>
    <x v="8"/>
    <x v="2"/>
  </r>
  <r>
    <x v="19"/>
    <x v="97"/>
    <n v="5.202312138728324"/>
    <x v="8"/>
    <x v="2"/>
  </r>
  <r>
    <x v="19"/>
    <x v="98"/>
    <n v="46.24277456647399"/>
    <x v="8"/>
    <x v="2"/>
  </r>
  <r>
    <x v="19"/>
    <x v="99"/>
    <n v="25.433526011560694"/>
    <x v="8"/>
    <x v="2"/>
  </r>
  <r>
    <x v="19"/>
    <x v="100"/>
    <n v="11.560693641618498"/>
    <x v="8"/>
    <x v="2"/>
  </r>
  <r>
    <x v="19"/>
    <x v="101"/>
    <n v="9.2485549132947984"/>
    <x v="8"/>
    <x v="2"/>
  </r>
  <r>
    <x v="19"/>
    <x v="102"/>
    <n v="0.5780346820809249"/>
    <x v="8"/>
    <x v="2"/>
  </r>
  <r>
    <x v="19"/>
    <x v="4"/>
    <n v="1.7341040462427746"/>
    <x v="8"/>
    <x v="2"/>
  </r>
  <r>
    <x v="20"/>
    <x v="96"/>
    <m/>
    <x v="8"/>
    <x v="2"/>
  </r>
  <r>
    <x v="20"/>
    <x v="97"/>
    <n v="2.7777777777777777"/>
    <x v="8"/>
    <x v="2"/>
  </r>
  <r>
    <x v="20"/>
    <x v="98"/>
    <n v="2"/>
    <x v="8"/>
    <x v="2"/>
  </r>
  <r>
    <x v="20"/>
    <x v="99"/>
    <n v="4.3953488372093021"/>
    <x v="8"/>
    <x v="2"/>
  </r>
  <r>
    <x v="20"/>
    <x v="100"/>
    <n v="5.0999999999999996"/>
    <x v="8"/>
    <x v="2"/>
  </r>
  <r>
    <x v="20"/>
    <x v="101"/>
    <n v="3.6363636363636362"/>
    <x v="8"/>
    <x v="2"/>
  </r>
  <r>
    <x v="20"/>
    <x v="102"/>
    <n v="2"/>
    <x v="8"/>
    <x v="2"/>
  </r>
  <r>
    <x v="20"/>
    <x v="4"/>
    <n v="2"/>
    <x v="8"/>
    <x v="2"/>
  </r>
  <r>
    <x v="20"/>
    <x v="331"/>
    <n v="3.1515151515151527"/>
    <x v="8"/>
    <x v="2"/>
  </r>
  <r>
    <x v="15"/>
    <x v="81"/>
    <n v="11.049723756906078"/>
    <x v="9"/>
    <x v="2"/>
  </r>
  <r>
    <x v="15"/>
    <x v="82"/>
    <n v="82.872928176795583"/>
    <x v="9"/>
    <x v="2"/>
  </r>
  <r>
    <x v="15"/>
    <x v="4"/>
    <n v="6.0773480662983426"/>
    <x v="9"/>
    <x v="2"/>
  </r>
  <r>
    <x v="16"/>
    <x v="83"/>
    <n v="16.666666666666668"/>
    <x v="9"/>
    <x v="2"/>
  </r>
  <r>
    <x v="16"/>
    <x v="84"/>
    <n v="33.333333333333336"/>
    <x v="9"/>
    <x v="2"/>
  </r>
  <r>
    <x v="16"/>
    <x v="85"/>
    <n v="50"/>
    <x v="9"/>
    <x v="2"/>
  </r>
  <r>
    <x v="17"/>
    <x v="86"/>
    <n v="7.1823204419889501"/>
    <x v="9"/>
    <x v="2"/>
  </r>
  <r>
    <x v="17"/>
    <x v="87"/>
    <n v="70.165745856353595"/>
    <x v="9"/>
    <x v="2"/>
  </r>
  <r>
    <x v="17"/>
    <x v="88"/>
    <n v="4.4198895027624312"/>
    <x v="9"/>
    <x v="2"/>
  </r>
  <r>
    <x v="17"/>
    <x v="89"/>
    <n v="12.154696132596685"/>
    <x v="9"/>
    <x v="2"/>
  </r>
  <r>
    <x v="17"/>
    <x v="4"/>
    <n v="6.0773480662983426"/>
    <x v="9"/>
    <x v="2"/>
  </r>
  <r>
    <x v="18"/>
    <x v="86"/>
    <n v="7.1823204419889501"/>
    <x v="9"/>
    <x v="2"/>
  </r>
  <r>
    <x v="18"/>
    <x v="87"/>
    <n v="70.165745856353595"/>
    <x v="9"/>
    <x v="2"/>
  </r>
  <r>
    <x v="18"/>
    <x v="88"/>
    <n v="4.4198895027624312"/>
    <x v="9"/>
    <x v="2"/>
  </r>
  <r>
    <x v="18"/>
    <x v="90"/>
    <n v="10.497237569060774"/>
    <x v="9"/>
    <x v="2"/>
  </r>
  <r>
    <x v="18"/>
    <x v="91"/>
    <n v="0"/>
    <x v="9"/>
    <x v="2"/>
  </r>
  <r>
    <x v="18"/>
    <x v="92"/>
    <n v="0.5524861878453039"/>
    <x v="9"/>
    <x v="2"/>
  </r>
  <r>
    <x v="18"/>
    <x v="93"/>
    <n v="1.1049723756906078"/>
    <x v="9"/>
    <x v="2"/>
  </r>
  <r>
    <x v="18"/>
    <x v="4"/>
    <n v="6.0773480662983426"/>
    <x v="9"/>
    <x v="2"/>
  </r>
  <r>
    <x v="18"/>
    <x v="94"/>
    <n v="2.3176470588235296"/>
    <x v="9"/>
    <x v="2"/>
  </r>
  <r>
    <x v="18"/>
    <x v="95"/>
    <n v="2.4267515923566889"/>
    <x v="9"/>
    <x v="2"/>
  </r>
  <r>
    <x v="19"/>
    <x v="96"/>
    <n v="1.1049723756906078"/>
    <x v="9"/>
    <x v="2"/>
  </r>
  <r>
    <x v="19"/>
    <x v="97"/>
    <n v="5.5248618784530388"/>
    <x v="9"/>
    <x v="2"/>
  </r>
  <r>
    <x v="19"/>
    <x v="98"/>
    <n v="66.298342541436469"/>
    <x v="9"/>
    <x v="2"/>
  </r>
  <r>
    <x v="19"/>
    <x v="99"/>
    <n v="9.3922651933701662"/>
    <x v="9"/>
    <x v="2"/>
  </r>
  <r>
    <x v="19"/>
    <x v="100"/>
    <n v="7.1823204419889501"/>
    <x v="9"/>
    <x v="2"/>
  </r>
  <r>
    <x v="19"/>
    <x v="101"/>
    <n v="10.497237569060774"/>
    <x v="9"/>
    <x v="2"/>
  </r>
  <r>
    <x v="19"/>
    <x v="102"/>
    <n v="0"/>
    <x v="9"/>
    <x v="2"/>
  </r>
  <r>
    <x v="19"/>
    <x v="4"/>
    <n v="0"/>
    <x v="9"/>
    <x v="2"/>
  </r>
  <r>
    <x v="20"/>
    <x v="96"/>
    <n v="1"/>
    <x v="9"/>
    <x v="2"/>
  </r>
  <r>
    <x v="20"/>
    <x v="97"/>
    <n v="2.5"/>
    <x v="9"/>
    <x v="2"/>
  </r>
  <r>
    <x v="20"/>
    <x v="98"/>
    <n v="2"/>
    <x v="9"/>
    <x v="2"/>
  </r>
  <r>
    <x v="20"/>
    <x v="99"/>
    <n v="4.2941176470588234"/>
    <x v="9"/>
    <x v="2"/>
  </r>
  <r>
    <x v="20"/>
    <x v="100"/>
    <n v="3.3"/>
    <x v="9"/>
    <x v="2"/>
  </r>
  <r>
    <x v="20"/>
    <x v="101"/>
    <n v="3.4666666666666668"/>
    <x v="9"/>
    <x v="2"/>
  </r>
  <r>
    <x v="20"/>
    <x v="102"/>
    <m/>
    <x v="9"/>
    <x v="2"/>
  </r>
  <r>
    <x v="20"/>
    <x v="4"/>
    <m/>
    <x v="9"/>
    <x v="2"/>
  </r>
  <r>
    <x v="20"/>
    <x v="331"/>
    <n v="2.4425287356321834"/>
    <x v="9"/>
    <x v="2"/>
  </r>
  <r>
    <x v="15"/>
    <x v="81"/>
    <n v="11.409395973154362"/>
    <x v="10"/>
    <x v="2"/>
  </r>
  <r>
    <x v="15"/>
    <x v="82"/>
    <n v="85.234899328859058"/>
    <x v="10"/>
    <x v="2"/>
  </r>
  <r>
    <x v="15"/>
    <x v="4"/>
    <n v="3.3557046979865772"/>
    <x v="10"/>
    <x v="2"/>
  </r>
  <r>
    <x v="16"/>
    <x v="83"/>
    <n v="19.047619047619047"/>
    <x v="10"/>
    <x v="2"/>
  </r>
  <r>
    <x v="16"/>
    <x v="84"/>
    <n v="28.571428571428573"/>
    <x v="10"/>
    <x v="2"/>
  </r>
  <r>
    <x v="16"/>
    <x v="85"/>
    <n v="52.38095238095238"/>
    <x v="10"/>
    <x v="2"/>
  </r>
  <r>
    <x v="17"/>
    <x v="86"/>
    <n v="10.738255033557047"/>
    <x v="10"/>
    <x v="2"/>
  </r>
  <r>
    <x v="17"/>
    <x v="87"/>
    <n v="65.771812080536918"/>
    <x v="10"/>
    <x v="2"/>
  </r>
  <r>
    <x v="17"/>
    <x v="88"/>
    <n v="8.724832214765101"/>
    <x v="10"/>
    <x v="2"/>
  </r>
  <r>
    <x v="17"/>
    <x v="89"/>
    <n v="11.409395973154362"/>
    <x v="10"/>
    <x v="2"/>
  </r>
  <r>
    <x v="17"/>
    <x v="4"/>
    <n v="3.3557046979865772"/>
    <x v="10"/>
    <x v="2"/>
  </r>
  <r>
    <x v="18"/>
    <x v="86"/>
    <n v="10.738255033557047"/>
    <x v="10"/>
    <x v="2"/>
  </r>
  <r>
    <x v="18"/>
    <x v="87"/>
    <n v="65.771812080536918"/>
    <x v="10"/>
    <x v="2"/>
  </r>
  <r>
    <x v="18"/>
    <x v="88"/>
    <n v="8.724832214765101"/>
    <x v="10"/>
    <x v="2"/>
  </r>
  <r>
    <x v="18"/>
    <x v="90"/>
    <n v="8.053691275167786"/>
    <x v="10"/>
    <x v="2"/>
  </r>
  <r>
    <x v="18"/>
    <x v="91"/>
    <n v="2.6845637583892619"/>
    <x v="10"/>
    <x v="2"/>
  </r>
  <r>
    <x v="18"/>
    <x v="92"/>
    <n v="0"/>
    <x v="10"/>
    <x v="2"/>
  </r>
  <r>
    <x v="18"/>
    <x v="93"/>
    <n v="0.67114093959731547"/>
    <x v="10"/>
    <x v="2"/>
  </r>
  <r>
    <x v="18"/>
    <x v="4"/>
    <n v="3.3557046979865772"/>
    <x v="10"/>
    <x v="2"/>
  </r>
  <r>
    <x v="18"/>
    <x v="94"/>
    <n v="2.270833333333333"/>
    <x v="10"/>
    <x v="2"/>
  </r>
  <r>
    <x v="18"/>
    <x v="95"/>
    <n v="2.4296875"/>
    <x v="10"/>
    <x v="2"/>
  </r>
  <r>
    <x v="19"/>
    <x v="96"/>
    <n v="4.026845637583893"/>
    <x v="10"/>
    <x v="2"/>
  </r>
  <r>
    <x v="19"/>
    <x v="97"/>
    <n v="1.3422818791946309"/>
    <x v="10"/>
    <x v="2"/>
  </r>
  <r>
    <x v="19"/>
    <x v="98"/>
    <n v="60.402684563758392"/>
    <x v="10"/>
    <x v="2"/>
  </r>
  <r>
    <x v="19"/>
    <x v="99"/>
    <n v="16.107382550335572"/>
    <x v="10"/>
    <x v="2"/>
  </r>
  <r>
    <x v="19"/>
    <x v="100"/>
    <n v="2.0134228187919465"/>
    <x v="10"/>
    <x v="2"/>
  </r>
  <r>
    <x v="19"/>
    <x v="101"/>
    <n v="9.3959731543624159"/>
    <x v="10"/>
    <x v="2"/>
  </r>
  <r>
    <x v="19"/>
    <x v="102"/>
    <n v="2.6845637583892619"/>
    <x v="10"/>
    <x v="2"/>
  </r>
  <r>
    <x v="19"/>
    <x v="4"/>
    <n v="4.026845637583893"/>
    <x v="10"/>
    <x v="2"/>
  </r>
  <r>
    <x v="20"/>
    <x v="96"/>
    <n v="1"/>
    <x v="10"/>
    <x v="2"/>
  </r>
  <r>
    <x v="20"/>
    <x v="97"/>
    <n v="2.5"/>
    <x v="10"/>
    <x v="2"/>
  </r>
  <r>
    <x v="20"/>
    <x v="98"/>
    <n v="2"/>
    <x v="10"/>
    <x v="2"/>
  </r>
  <r>
    <x v="20"/>
    <x v="99"/>
    <n v="3.5833333333333335"/>
    <x v="10"/>
    <x v="2"/>
  </r>
  <r>
    <x v="20"/>
    <x v="100"/>
    <n v="3.3333333333333335"/>
    <x v="10"/>
    <x v="2"/>
  </r>
  <r>
    <x v="20"/>
    <x v="101"/>
    <n v="5.0714285714285712"/>
    <x v="10"/>
    <x v="2"/>
  </r>
  <r>
    <x v="20"/>
    <x v="102"/>
    <n v="2"/>
    <x v="10"/>
    <x v="2"/>
  </r>
  <r>
    <x v="20"/>
    <x v="4"/>
    <n v="2.75"/>
    <x v="10"/>
    <x v="2"/>
  </r>
  <r>
    <x v="20"/>
    <x v="331"/>
    <n v="2.5684931506849304"/>
    <x v="10"/>
    <x v="2"/>
  </r>
  <r>
    <x v="15"/>
    <x v="81"/>
    <n v="6.7114093959731544"/>
    <x v="11"/>
    <x v="2"/>
  </r>
  <r>
    <x v="15"/>
    <x v="82"/>
    <n v="88.590604026845639"/>
    <x v="11"/>
    <x v="2"/>
  </r>
  <r>
    <x v="15"/>
    <x v="4"/>
    <n v="4.6979865771812079"/>
    <x v="11"/>
    <x v="2"/>
  </r>
  <r>
    <x v="16"/>
    <x v="83"/>
    <n v="27.272727272727273"/>
    <x v="11"/>
    <x v="2"/>
  </r>
  <r>
    <x v="16"/>
    <x v="84"/>
    <n v="27.272727272727273"/>
    <x v="11"/>
    <x v="2"/>
  </r>
  <r>
    <x v="16"/>
    <x v="85"/>
    <n v="45.454545454545453"/>
    <x v="11"/>
    <x v="2"/>
  </r>
  <r>
    <x v="17"/>
    <x v="86"/>
    <n v="12.080536912751677"/>
    <x v="11"/>
    <x v="2"/>
  </r>
  <r>
    <x v="17"/>
    <x v="87"/>
    <n v="69.127516778523486"/>
    <x v="11"/>
    <x v="2"/>
  </r>
  <r>
    <x v="17"/>
    <x v="88"/>
    <n v="6.7114093959731544"/>
    <x v="11"/>
    <x v="2"/>
  </r>
  <r>
    <x v="17"/>
    <x v="89"/>
    <n v="7.3825503355704694"/>
    <x v="11"/>
    <x v="2"/>
  </r>
  <r>
    <x v="17"/>
    <x v="4"/>
    <n v="4.6979865771812079"/>
    <x v="11"/>
    <x v="2"/>
  </r>
  <r>
    <x v="18"/>
    <x v="86"/>
    <n v="12.080536912751677"/>
    <x v="11"/>
    <x v="2"/>
  </r>
  <r>
    <x v="18"/>
    <x v="87"/>
    <n v="69.127516778523486"/>
    <x v="11"/>
    <x v="2"/>
  </r>
  <r>
    <x v="18"/>
    <x v="88"/>
    <n v="6.7114093959731544"/>
    <x v="11"/>
    <x v="2"/>
  </r>
  <r>
    <x v="18"/>
    <x v="90"/>
    <n v="6.0402684563758386"/>
    <x v="11"/>
    <x v="2"/>
  </r>
  <r>
    <x v="18"/>
    <x v="91"/>
    <n v="0.67114093959731547"/>
    <x v="11"/>
    <x v="2"/>
  </r>
  <r>
    <x v="18"/>
    <x v="92"/>
    <n v="0"/>
    <x v="11"/>
    <x v="2"/>
  </r>
  <r>
    <x v="18"/>
    <x v="93"/>
    <n v="0.67114093959731547"/>
    <x v="11"/>
    <x v="2"/>
  </r>
  <r>
    <x v="18"/>
    <x v="4"/>
    <n v="4.6979865771812079"/>
    <x v="11"/>
    <x v="2"/>
  </r>
  <r>
    <x v="18"/>
    <x v="94"/>
    <n v="2.1478873239436611"/>
    <x v="11"/>
    <x v="2"/>
  </r>
  <r>
    <x v="18"/>
    <x v="95"/>
    <n v="2.3145161290322589"/>
    <x v="11"/>
    <x v="2"/>
  </r>
  <r>
    <x v="19"/>
    <x v="96"/>
    <n v="5.3691275167785237"/>
    <x v="11"/>
    <x v="2"/>
  </r>
  <r>
    <x v="19"/>
    <x v="97"/>
    <n v="3.3557046979865772"/>
    <x v="11"/>
    <x v="2"/>
  </r>
  <r>
    <x v="19"/>
    <x v="98"/>
    <n v="67.785234899328856"/>
    <x v="11"/>
    <x v="2"/>
  </r>
  <r>
    <x v="19"/>
    <x v="99"/>
    <n v="8.724832214765101"/>
    <x v="11"/>
    <x v="2"/>
  </r>
  <r>
    <x v="19"/>
    <x v="100"/>
    <n v="3.3557046979865772"/>
    <x v="11"/>
    <x v="2"/>
  </r>
  <r>
    <x v="19"/>
    <x v="101"/>
    <n v="6.7114093959731544"/>
    <x v="11"/>
    <x v="2"/>
  </r>
  <r>
    <x v="19"/>
    <x v="102"/>
    <n v="2.6845637583892619"/>
    <x v="11"/>
    <x v="2"/>
  </r>
  <r>
    <x v="19"/>
    <x v="4"/>
    <n v="2.0134228187919465"/>
    <x v="11"/>
    <x v="2"/>
  </r>
  <r>
    <x v="20"/>
    <x v="96"/>
    <n v="1"/>
    <x v="11"/>
    <x v="2"/>
  </r>
  <r>
    <x v="20"/>
    <x v="97"/>
    <n v="3"/>
    <x v="11"/>
    <x v="2"/>
  </r>
  <r>
    <x v="20"/>
    <x v="98"/>
    <n v="2"/>
    <x v="11"/>
    <x v="2"/>
  </r>
  <r>
    <x v="20"/>
    <x v="99"/>
    <n v="3.615384615384615"/>
    <x v="11"/>
    <x v="2"/>
  </r>
  <r>
    <x v="20"/>
    <x v="100"/>
    <n v="3.2"/>
    <x v="11"/>
    <x v="2"/>
  </r>
  <r>
    <x v="20"/>
    <x v="101"/>
    <n v="3.1111111111111112"/>
    <x v="11"/>
    <x v="2"/>
  </r>
  <r>
    <x v="20"/>
    <x v="102"/>
    <n v="3"/>
    <x v="11"/>
    <x v="2"/>
  </r>
  <r>
    <x v="20"/>
    <x v="4"/>
    <n v="10"/>
    <x v="11"/>
    <x v="2"/>
  </r>
  <r>
    <x v="20"/>
    <x v="331"/>
    <n v="2.3630136986301378"/>
    <x v="11"/>
    <x v="2"/>
  </r>
  <r>
    <x v="15"/>
    <x v="81"/>
    <n v="11.864406779661017"/>
    <x v="12"/>
    <x v="2"/>
  </r>
  <r>
    <x v="15"/>
    <x v="82"/>
    <n v="87.288135593220332"/>
    <x v="12"/>
    <x v="2"/>
  </r>
  <r>
    <x v="15"/>
    <x v="4"/>
    <n v="0.84745762711864403"/>
    <x v="12"/>
    <x v="2"/>
  </r>
  <r>
    <x v="16"/>
    <x v="83"/>
    <n v="17.647058823529413"/>
    <x v="12"/>
    <x v="2"/>
  </r>
  <r>
    <x v="16"/>
    <x v="84"/>
    <n v="41.176470588235297"/>
    <x v="12"/>
    <x v="2"/>
  </r>
  <r>
    <x v="16"/>
    <x v="85"/>
    <n v="41.176470588235297"/>
    <x v="12"/>
    <x v="2"/>
  </r>
  <r>
    <x v="17"/>
    <x v="86"/>
    <n v="21.1864406779661"/>
    <x v="12"/>
    <x v="2"/>
  </r>
  <r>
    <x v="17"/>
    <x v="87"/>
    <n v="59.322033898305087"/>
    <x v="12"/>
    <x v="2"/>
  </r>
  <r>
    <x v="17"/>
    <x v="88"/>
    <n v="6.7796610169491522"/>
    <x v="12"/>
    <x v="2"/>
  </r>
  <r>
    <x v="17"/>
    <x v="89"/>
    <n v="11.864406779661017"/>
    <x v="12"/>
    <x v="2"/>
  </r>
  <r>
    <x v="17"/>
    <x v="4"/>
    <n v="0.84745762711864403"/>
    <x v="12"/>
    <x v="2"/>
  </r>
  <r>
    <x v="18"/>
    <x v="86"/>
    <n v="21.1864406779661"/>
    <x v="12"/>
    <x v="2"/>
  </r>
  <r>
    <x v="18"/>
    <x v="87"/>
    <n v="59.322033898305087"/>
    <x v="12"/>
    <x v="2"/>
  </r>
  <r>
    <x v="18"/>
    <x v="88"/>
    <n v="6.7796610169491522"/>
    <x v="12"/>
    <x v="2"/>
  </r>
  <r>
    <x v="18"/>
    <x v="90"/>
    <n v="8.4745762711864412"/>
    <x v="12"/>
    <x v="2"/>
  </r>
  <r>
    <x v="18"/>
    <x v="91"/>
    <n v="0.84745762711864403"/>
    <x v="12"/>
    <x v="2"/>
  </r>
  <r>
    <x v="18"/>
    <x v="92"/>
    <n v="0.84745762711864403"/>
    <x v="12"/>
    <x v="2"/>
  </r>
  <r>
    <x v="18"/>
    <x v="93"/>
    <n v="1.6949152542372881"/>
    <x v="12"/>
    <x v="2"/>
  </r>
  <r>
    <x v="18"/>
    <x v="4"/>
    <n v="0.84745762711864403"/>
    <x v="12"/>
    <x v="2"/>
  </r>
  <r>
    <x v="18"/>
    <x v="94"/>
    <n v="2.1880341880341878"/>
    <x v="12"/>
    <x v="2"/>
  </r>
  <r>
    <x v="18"/>
    <x v="95"/>
    <n v="2.510869565217392"/>
    <x v="12"/>
    <x v="2"/>
  </r>
  <r>
    <x v="19"/>
    <x v="96"/>
    <n v="8.4745762711864412"/>
    <x v="12"/>
    <x v="2"/>
  </r>
  <r>
    <x v="19"/>
    <x v="97"/>
    <n v="0.84745762711864403"/>
    <x v="12"/>
    <x v="2"/>
  </r>
  <r>
    <x v="19"/>
    <x v="98"/>
    <n v="55.932203389830505"/>
    <x v="12"/>
    <x v="2"/>
  </r>
  <r>
    <x v="19"/>
    <x v="99"/>
    <n v="9.3220338983050848"/>
    <x v="12"/>
    <x v="2"/>
  </r>
  <r>
    <x v="19"/>
    <x v="100"/>
    <n v="10.169491525423728"/>
    <x v="12"/>
    <x v="2"/>
  </r>
  <r>
    <x v="19"/>
    <x v="101"/>
    <n v="10.169491525423728"/>
    <x v="12"/>
    <x v="2"/>
  </r>
  <r>
    <x v="19"/>
    <x v="102"/>
    <n v="1.6949152542372881"/>
    <x v="12"/>
    <x v="2"/>
  </r>
  <r>
    <x v="19"/>
    <x v="4"/>
    <n v="3.3898305084745761"/>
    <x v="12"/>
    <x v="2"/>
  </r>
  <r>
    <x v="20"/>
    <x v="96"/>
    <n v="1"/>
    <x v="12"/>
    <x v="2"/>
  </r>
  <r>
    <x v="20"/>
    <x v="97"/>
    <n v="9"/>
    <x v="12"/>
    <x v="2"/>
  </r>
  <r>
    <x v="20"/>
    <x v="98"/>
    <n v="2"/>
    <x v="12"/>
    <x v="2"/>
  </r>
  <r>
    <x v="20"/>
    <x v="99"/>
    <n v="3.5454545454545454"/>
    <x v="12"/>
    <x v="2"/>
  </r>
  <r>
    <x v="20"/>
    <x v="100"/>
    <n v="3.2222222222222223"/>
    <x v="12"/>
    <x v="2"/>
  </r>
  <r>
    <x v="20"/>
    <x v="101"/>
    <n v="3.6"/>
    <x v="12"/>
    <x v="2"/>
  </r>
  <r>
    <x v="20"/>
    <x v="102"/>
    <n v="7"/>
    <x v="12"/>
    <x v="2"/>
  </r>
  <r>
    <x v="20"/>
    <x v="4"/>
    <n v="2.25"/>
    <x v="12"/>
    <x v="2"/>
  </r>
  <r>
    <x v="20"/>
    <x v="331"/>
    <n v="2.4601769911504427"/>
    <x v="12"/>
    <x v="2"/>
  </r>
  <r>
    <x v="15"/>
    <x v="81"/>
    <n v="6.4935064935064934"/>
    <x v="13"/>
    <x v="2"/>
  </r>
  <r>
    <x v="15"/>
    <x v="82"/>
    <n v="90.909090909090907"/>
    <x v="13"/>
    <x v="2"/>
  </r>
  <r>
    <x v="15"/>
    <x v="4"/>
    <n v="2.5974025974025974"/>
    <x v="13"/>
    <x v="2"/>
  </r>
  <r>
    <x v="16"/>
    <x v="83"/>
    <n v="16.666666666666668"/>
    <x v="13"/>
    <x v="2"/>
  </r>
  <r>
    <x v="16"/>
    <x v="84"/>
    <n v="50"/>
    <x v="13"/>
    <x v="2"/>
  </r>
  <r>
    <x v="16"/>
    <x v="85"/>
    <n v="33.333333333333336"/>
    <x v="13"/>
    <x v="2"/>
  </r>
  <r>
    <x v="17"/>
    <x v="86"/>
    <n v="23.376623376623378"/>
    <x v="13"/>
    <x v="2"/>
  </r>
  <r>
    <x v="17"/>
    <x v="87"/>
    <n v="66.233766233766232"/>
    <x v="13"/>
    <x v="2"/>
  </r>
  <r>
    <x v="17"/>
    <x v="88"/>
    <n v="6.4935064935064934"/>
    <x v="13"/>
    <x v="2"/>
  </r>
  <r>
    <x v="17"/>
    <x v="89"/>
    <n v="1.2987012987012987"/>
    <x v="13"/>
    <x v="2"/>
  </r>
  <r>
    <x v="17"/>
    <x v="4"/>
    <n v="2.5974025974025974"/>
    <x v="13"/>
    <x v="2"/>
  </r>
  <r>
    <x v="18"/>
    <x v="86"/>
    <n v="23.376623376623378"/>
    <x v="13"/>
    <x v="2"/>
  </r>
  <r>
    <x v="18"/>
    <x v="87"/>
    <n v="66.233766233766232"/>
    <x v="13"/>
    <x v="2"/>
  </r>
  <r>
    <x v="18"/>
    <x v="88"/>
    <n v="6.4935064935064934"/>
    <x v="13"/>
    <x v="2"/>
  </r>
  <r>
    <x v="18"/>
    <x v="90"/>
    <n v="1.2987012987012987"/>
    <x v="13"/>
    <x v="2"/>
  </r>
  <r>
    <x v="18"/>
    <x v="91"/>
    <n v="0"/>
    <x v="13"/>
    <x v="2"/>
  </r>
  <r>
    <x v="18"/>
    <x v="92"/>
    <n v="0"/>
    <x v="13"/>
    <x v="2"/>
  </r>
  <r>
    <x v="18"/>
    <x v="93"/>
    <n v="0"/>
    <x v="13"/>
    <x v="2"/>
  </r>
  <r>
    <x v="18"/>
    <x v="4"/>
    <n v="2.5974025974025974"/>
    <x v="13"/>
    <x v="2"/>
  </r>
  <r>
    <x v="18"/>
    <x v="94"/>
    <n v="1.8533333333333335"/>
    <x v="13"/>
    <x v="2"/>
  </r>
  <r>
    <x v="18"/>
    <x v="95"/>
    <n v="2.1228070175438596"/>
    <x v="13"/>
    <x v="2"/>
  </r>
  <r>
    <x v="19"/>
    <x v="96"/>
    <n v="9.0909090909090917"/>
    <x v="13"/>
    <x v="2"/>
  </r>
  <r>
    <x v="19"/>
    <x v="97"/>
    <n v="3.8961038961038961"/>
    <x v="13"/>
    <x v="2"/>
  </r>
  <r>
    <x v="19"/>
    <x v="98"/>
    <n v="59.740259740259738"/>
    <x v="13"/>
    <x v="2"/>
  </r>
  <r>
    <x v="19"/>
    <x v="99"/>
    <n v="5.1948051948051948"/>
    <x v="13"/>
    <x v="2"/>
  </r>
  <r>
    <x v="19"/>
    <x v="100"/>
    <n v="3.8961038961038961"/>
    <x v="13"/>
    <x v="2"/>
  </r>
  <r>
    <x v="19"/>
    <x v="101"/>
    <n v="14.285714285714286"/>
    <x v="13"/>
    <x v="2"/>
  </r>
  <r>
    <x v="19"/>
    <x v="102"/>
    <n v="0"/>
    <x v="13"/>
    <x v="2"/>
  </r>
  <r>
    <x v="19"/>
    <x v="4"/>
    <n v="3.8961038961038961"/>
    <x v="13"/>
    <x v="2"/>
  </r>
  <r>
    <x v="20"/>
    <x v="96"/>
    <n v="1"/>
    <x v="13"/>
    <x v="2"/>
  </r>
  <r>
    <x v="20"/>
    <x v="97"/>
    <n v="2"/>
    <x v="13"/>
    <x v="2"/>
  </r>
  <r>
    <x v="20"/>
    <x v="98"/>
    <n v="2"/>
    <x v="13"/>
    <x v="2"/>
  </r>
  <r>
    <x v="20"/>
    <x v="99"/>
    <n v="3.25"/>
    <x v="13"/>
    <x v="2"/>
  </r>
  <r>
    <x v="20"/>
    <x v="100"/>
    <n v="3"/>
    <x v="13"/>
    <x v="2"/>
  </r>
  <r>
    <x v="20"/>
    <x v="101"/>
    <n v="2.4"/>
    <x v="13"/>
    <x v="2"/>
  </r>
  <r>
    <x v="20"/>
    <x v="102"/>
    <m/>
    <x v="13"/>
    <x v="2"/>
  </r>
  <r>
    <x v="20"/>
    <x v="4"/>
    <n v="2"/>
    <x v="13"/>
    <x v="2"/>
  </r>
  <r>
    <x v="20"/>
    <x v="331"/>
    <n v="2.0675675675675684"/>
    <x v="13"/>
    <x v="2"/>
  </r>
  <r>
    <x v="15"/>
    <x v="81"/>
    <n v="14.285714285714286"/>
    <x v="14"/>
    <x v="2"/>
  </r>
  <r>
    <x v="15"/>
    <x v="82"/>
    <n v="78.571428571428569"/>
    <x v="14"/>
    <x v="2"/>
  </r>
  <r>
    <x v="15"/>
    <x v="4"/>
    <n v="7.1428571428571432"/>
    <x v="14"/>
    <x v="2"/>
  </r>
  <r>
    <x v="16"/>
    <x v="83"/>
    <n v="38.46153846153846"/>
    <x v="14"/>
    <x v="2"/>
  </r>
  <r>
    <x v="16"/>
    <x v="84"/>
    <n v="23.076923076923077"/>
    <x v="14"/>
    <x v="2"/>
  </r>
  <r>
    <x v="16"/>
    <x v="85"/>
    <n v="38.46153846153846"/>
    <x v="14"/>
    <x v="2"/>
  </r>
  <r>
    <x v="17"/>
    <x v="86"/>
    <n v="7.1428571428571432"/>
    <x v="14"/>
    <x v="2"/>
  </r>
  <r>
    <x v="17"/>
    <x v="87"/>
    <n v="63.095238095238095"/>
    <x v="14"/>
    <x v="2"/>
  </r>
  <r>
    <x v="17"/>
    <x v="88"/>
    <n v="9.5238095238095237"/>
    <x v="14"/>
    <x v="2"/>
  </r>
  <r>
    <x v="17"/>
    <x v="89"/>
    <n v="13.095238095238095"/>
    <x v="14"/>
    <x v="2"/>
  </r>
  <r>
    <x v="17"/>
    <x v="4"/>
    <n v="7.1428571428571432"/>
    <x v="14"/>
    <x v="2"/>
  </r>
  <r>
    <x v="18"/>
    <x v="86"/>
    <n v="7.1428571428571432"/>
    <x v="14"/>
    <x v="2"/>
  </r>
  <r>
    <x v="18"/>
    <x v="87"/>
    <n v="63.095238095238095"/>
    <x v="14"/>
    <x v="2"/>
  </r>
  <r>
    <x v="18"/>
    <x v="88"/>
    <n v="9.5238095238095237"/>
    <x v="14"/>
    <x v="2"/>
  </r>
  <r>
    <x v="18"/>
    <x v="90"/>
    <n v="10.714285714285714"/>
    <x v="14"/>
    <x v="2"/>
  </r>
  <r>
    <x v="18"/>
    <x v="91"/>
    <n v="0"/>
    <x v="14"/>
    <x v="2"/>
  </r>
  <r>
    <x v="18"/>
    <x v="92"/>
    <n v="1.1904761904761905"/>
    <x v="14"/>
    <x v="2"/>
  </r>
  <r>
    <x v="18"/>
    <x v="93"/>
    <n v="1.1904761904761905"/>
    <x v="14"/>
    <x v="2"/>
  </r>
  <r>
    <x v="18"/>
    <x v="4"/>
    <n v="7.1428571428571432"/>
    <x v="14"/>
    <x v="2"/>
  </r>
  <r>
    <x v="18"/>
    <x v="94"/>
    <n v="2.3717948717948723"/>
    <x v="14"/>
    <x v="2"/>
  </r>
  <r>
    <x v="18"/>
    <x v="95"/>
    <n v="2.4861111111111107"/>
    <x v="14"/>
    <x v="2"/>
  </r>
  <r>
    <x v="19"/>
    <x v="96"/>
    <n v="3.5714285714285716"/>
    <x v="14"/>
    <x v="2"/>
  </r>
  <r>
    <x v="19"/>
    <x v="97"/>
    <n v="4.7619047619047619"/>
    <x v="14"/>
    <x v="2"/>
  </r>
  <r>
    <x v="19"/>
    <x v="98"/>
    <n v="55.952380952380949"/>
    <x v="14"/>
    <x v="2"/>
  </r>
  <r>
    <x v="19"/>
    <x v="99"/>
    <n v="15.476190476190476"/>
    <x v="14"/>
    <x v="2"/>
  </r>
  <r>
    <x v="19"/>
    <x v="100"/>
    <n v="9.5238095238095237"/>
    <x v="14"/>
    <x v="2"/>
  </r>
  <r>
    <x v="19"/>
    <x v="101"/>
    <n v="9.5238095238095237"/>
    <x v="14"/>
    <x v="2"/>
  </r>
  <r>
    <x v="19"/>
    <x v="102"/>
    <n v="0"/>
    <x v="14"/>
    <x v="2"/>
  </r>
  <r>
    <x v="19"/>
    <x v="4"/>
    <n v="1.1904761904761905"/>
    <x v="14"/>
    <x v="2"/>
  </r>
  <r>
    <x v="20"/>
    <x v="96"/>
    <n v="1"/>
    <x v="14"/>
    <x v="2"/>
  </r>
  <r>
    <x v="20"/>
    <x v="97"/>
    <n v="2.75"/>
    <x v="14"/>
    <x v="2"/>
  </r>
  <r>
    <x v="20"/>
    <x v="98"/>
    <n v="2"/>
    <x v="14"/>
    <x v="2"/>
  </r>
  <r>
    <x v="20"/>
    <x v="99"/>
    <n v="3.9230769230769234"/>
    <x v="14"/>
    <x v="2"/>
  </r>
  <r>
    <x v="20"/>
    <x v="100"/>
    <n v="3.2857142857142856"/>
    <x v="14"/>
    <x v="2"/>
  </r>
  <r>
    <x v="20"/>
    <x v="101"/>
    <n v="4"/>
    <x v="14"/>
    <x v="2"/>
  </r>
  <r>
    <x v="20"/>
    <x v="102"/>
    <m/>
    <x v="14"/>
    <x v="2"/>
  </r>
  <r>
    <x v="20"/>
    <x v="4"/>
    <n v="4"/>
    <x v="14"/>
    <x v="2"/>
  </r>
  <r>
    <x v="20"/>
    <x v="331"/>
    <n v="2.6265060240963845"/>
    <x v="14"/>
    <x v="2"/>
  </r>
  <r>
    <x v="15"/>
    <x v="81"/>
    <n v="22.580645161290324"/>
    <x v="15"/>
    <x v="2"/>
  </r>
  <r>
    <x v="15"/>
    <x v="82"/>
    <n v="68.817204301075265"/>
    <x v="15"/>
    <x v="2"/>
  </r>
  <r>
    <x v="15"/>
    <x v="4"/>
    <n v="8.6021505376344081"/>
    <x v="15"/>
    <x v="2"/>
  </r>
  <r>
    <x v="16"/>
    <x v="83"/>
    <n v="16"/>
    <x v="15"/>
    <x v="2"/>
  </r>
  <r>
    <x v="16"/>
    <x v="84"/>
    <n v="44"/>
    <x v="15"/>
    <x v="2"/>
  </r>
  <r>
    <x v="16"/>
    <x v="85"/>
    <n v="40"/>
    <x v="15"/>
    <x v="2"/>
  </r>
  <r>
    <x v="17"/>
    <x v="86"/>
    <n v="18.27956989247312"/>
    <x v="15"/>
    <x v="2"/>
  </r>
  <r>
    <x v="17"/>
    <x v="87"/>
    <n v="46.236559139784944"/>
    <x v="15"/>
    <x v="2"/>
  </r>
  <r>
    <x v="17"/>
    <x v="88"/>
    <n v="15.053763440860216"/>
    <x v="15"/>
    <x v="2"/>
  </r>
  <r>
    <x v="17"/>
    <x v="89"/>
    <n v="11.827956989247312"/>
    <x v="15"/>
    <x v="2"/>
  </r>
  <r>
    <x v="17"/>
    <x v="4"/>
    <n v="8.6021505376344081"/>
    <x v="15"/>
    <x v="2"/>
  </r>
  <r>
    <x v="18"/>
    <x v="86"/>
    <n v="18.27956989247312"/>
    <x v="15"/>
    <x v="2"/>
  </r>
  <r>
    <x v="18"/>
    <x v="87"/>
    <n v="46.236559139784944"/>
    <x v="15"/>
    <x v="2"/>
  </r>
  <r>
    <x v="18"/>
    <x v="88"/>
    <n v="15.053763440860216"/>
    <x v="15"/>
    <x v="2"/>
  </r>
  <r>
    <x v="18"/>
    <x v="90"/>
    <n v="9.67741935483871"/>
    <x v="15"/>
    <x v="2"/>
  </r>
  <r>
    <x v="18"/>
    <x v="91"/>
    <n v="2.150537634408602"/>
    <x v="15"/>
    <x v="2"/>
  </r>
  <r>
    <x v="18"/>
    <x v="92"/>
    <n v="0"/>
    <x v="15"/>
    <x v="2"/>
  </r>
  <r>
    <x v="18"/>
    <x v="93"/>
    <n v="0"/>
    <x v="15"/>
    <x v="2"/>
  </r>
  <r>
    <x v="18"/>
    <x v="4"/>
    <n v="8.6021505376344081"/>
    <x v="15"/>
    <x v="2"/>
  </r>
  <r>
    <x v="18"/>
    <x v="94"/>
    <n v="2.2470588235294118"/>
    <x v="15"/>
    <x v="2"/>
  </r>
  <r>
    <x v="18"/>
    <x v="95"/>
    <n v="2.5588235294117654"/>
    <x v="15"/>
    <x v="2"/>
  </r>
  <r>
    <x v="19"/>
    <x v="96"/>
    <n v="13.978494623655914"/>
    <x v="15"/>
    <x v="2"/>
  </r>
  <r>
    <x v="19"/>
    <x v="97"/>
    <n v="13.978494623655914"/>
    <x v="15"/>
    <x v="2"/>
  </r>
  <r>
    <x v="19"/>
    <x v="98"/>
    <n v="22.580645161290324"/>
    <x v="15"/>
    <x v="2"/>
  </r>
  <r>
    <x v="19"/>
    <x v="99"/>
    <n v="9.67741935483871"/>
    <x v="15"/>
    <x v="2"/>
  </r>
  <r>
    <x v="19"/>
    <x v="100"/>
    <n v="16.129032258064516"/>
    <x v="15"/>
    <x v="2"/>
  </r>
  <r>
    <x v="19"/>
    <x v="101"/>
    <n v="12.903225806451612"/>
    <x v="15"/>
    <x v="2"/>
  </r>
  <r>
    <x v="19"/>
    <x v="102"/>
    <n v="0"/>
    <x v="15"/>
    <x v="2"/>
  </r>
  <r>
    <x v="19"/>
    <x v="4"/>
    <n v="10.75268817204301"/>
    <x v="15"/>
    <x v="2"/>
  </r>
  <r>
    <x v="20"/>
    <x v="96"/>
    <n v="1"/>
    <x v="15"/>
    <x v="2"/>
  </r>
  <r>
    <x v="20"/>
    <x v="97"/>
    <n v="2.6153846153846154"/>
    <x v="15"/>
    <x v="2"/>
  </r>
  <r>
    <x v="20"/>
    <x v="98"/>
    <n v="2"/>
    <x v="15"/>
    <x v="2"/>
  </r>
  <r>
    <x v="20"/>
    <x v="99"/>
    <n v="3.2222222222222223"/>
    <x v="15"/>
    <x v="2"/>
  </r>
  <r>
    <x v="20"/>
    <x v="100"/>
    <n v="2.8571428571428572"/>
    <x v="15"/>
    <x v="2"/>
  </r>
  <r>
    <x v="20"/>
    <x v="101"/>
    <n v="3.5"/>
    <x v="15"/>
    <x v="2"/>
  </r>
  <r>
    <x v="20"/>
    <x v="102"/>
    <m/>
    <x v="15"/>
    <x v="2"/>
  </r>
  <r>
    <x v="20"/>
    <x v="4"/>
    <n v="2.8333333333333335"/>
    <x v="15"/>
    <x v="2"/>
  </r>
  <r>
    <x v="20"/>
    <x v="331"/>
    <n v="2.4418604651162785"/>
    <x v="15"/>
    <x v="2"/>
  </r>
  <r>
    <x v="15"/>
    <x v="81"/>
    <n v="11.931818181818182"/>
    <x v="16"/>
    <x v="2"/>
  </r>
  <r>
    <x v="15"/>
    <x v="82"/>
    <n v="72.727272727272734"/>
    <x v="16"/>
    <x v="2"/>
  </r>
  <r>
    <x v="15"/>
    <x v="4"/>
    <n v="15.340909090909092"/>
    <x v="16"/>
    <x v="2"/>
  </r>
  <r>
    <x v="16"/>
    <x v="83"/>
    <n v="15.384615384615385"/>
    <x v="16"/>
    <x v="2"/>
  </r>
  <r>
    <x v="16"/>
    <x v="84"/>
    <n v="42.307692307692307"/>
    <x v="16"/>
    <x v="2"/>
  </r>
  <r>
    <x v="16"/>
    <x v="85"/>
    <n v="42.307692307692307"/>
    <x v="16"/>
    <x v="2"/>
  </r>
  <r>
    <x v="17"/>
    <x v="86"/>
    <n v="15.909090909090908"/>
    <x v="16"/>
    <x v="2"/>
  </r>
  <r>
    <x v="17"/>
    <x v="87"/>
    <n v="51.136363636363633"/>
    <x v="16"/>
    <x v="2"/>
  </r>
  <r>
    <x v="17"/>
    <x v="88"/>
    <n v="9.0909090909090917"/>
    <x v="16"/>
    <x v="2"/>
  </r>
  <r>
    <x v="17"/>
    <x v="89"/>
    <n v="8.5227272727272734"/>
    <x v="16"/>
    <x v="2"/>
  </r>
  <r>
    <x v="17"/>
    <x v="4"/>
    <n v="15.340909090909092"/>
    <x v="16"/>
    <x v="2"/>
  </r>
  <r>
    <x v="18"/>
    <x v="86"/>
    <n v="15.909090909090908"/>
    <x v="16"/>
    <x v="2"/>
  </r>
  <r>
    <x v="18"/>
    <x v="87"/>
    <n v="51.136363636363633"/>
    <x v="16"/>
    <x v="2"/>
  </r>
  <r>
    <x v="18"/>
    <x v="88"/>
    <n v="9.0909090909090917"/>
    <x v="16"/>
    <x v="2"/>
  </r>
  <r>
    <x v="18"/>
    <x v="90"/>
    <n v="4.5454545454545459"/>
    <x v="16"/>
    <x v="2"/>
  </r>
  <r>
    <x v="18"/>
    <x v="91"/>
    <n v="2.8409090909090908"/>
    <x v="16"/>
    <x v="2"/>
  </r>
  <r>
    <x v="18"/>
    <x v="92"/>
    <n v="0.56818181818181823"/>
    <x v="16"/>
    <x v="2"/>
  </r>
  <r>
    <x v="18"/>
    <x v="93"/>
    <n v="0.56818181818181823"/>
    <x v="16"/>
    <x v="2"/>
  </r>
  <r>
    <x v="18"/>
    <x v="4"/>
    <n v="15.340909090909092"/>
    <x v="16"/>
    <x v="2"/>
  </r>
  <r>
    <x v="18"/>
    <x v="94"/>
    <n v="2.2013422818791946"/>
    <x v="16"/>
    <x v="2"/>
  </r>
  <r>
    <x v="18"/>
    <x v="95"/>
    <n v="2.4793388429752063"/>
    <x v="16"/>
    <x v="2"/>
  </r>
  <r>
    <x v="19"/>
    <x v="96"/>
    <n v="7.9545454545454541"/>
    <x v="16"/>
    <x v="2"/>
  </r>
  <r>
    <x v="19"/>
    <x v="97"/>
    <n v="3.4090909090909092"/>
    <x v="16"/>
    <x v="2"/>
  </r>
  <r>
    <x v="19"/>
    <x v="98"/>
    <n v="53.409090909090907"/>
    <x v="16"/>
    <x v="2"/>
  </r>
  <r>
    <x v="19"/>
    <x v="99"/>
    <n v="13.068181818181818"/>
    <x v="16"/>
    <x v="2"/>
  </r>
  <r>
    <x v="19"/>
    <x v="100"/>
    <n v="7.9545454545454541"/>
    <x v="16"/>
    <x v="2"/>
  </r>
  <r>
    <x v="19"/>
    <x v="101"/>
    <n v="9.0909090909090917"/>
    <x v="16"/>
    <x v="2"/>
  </r>
  <r>
    <x v="19"/>
    <x v="102"/>
    <n v="1.1363636363636365"/>
    <x v="16"/>
    <x v="2"/>
  </r>
  <r>
    <x v="19"/>
    <x v="4"/>
    <n v="3.9772727272727271"/>
    <x v="16"/>
    <x v="2"/>
  </r>
  <r>
    <x v="20"/>
    <x v="96"/>
    <n v="1"/>
    <x v="16"/>
    <x v="2"/>
  </r>
  <r>
    <x v="20"/>
    <x v="97"/>
    <n v="3"/>
    <x v="16"/>
    <x v="2"/>
  </r>
  <r>
    <x v="20"/>
    <x v="98"/>
    <n v="2"/>
    <x v="16"/>
    <x v="2"/>
  </r>
  <r>
    <x v="20"/>
    <x v="99"/>
    <n v="3.304347826086957"/>
    <x v="16"/>
    <x v="2"/>
  </r>
  <r>
    <x v="20"/>
    <x v="100"/>
    <n v="4"/>
    <x v="16"/>
    <x v="2"/>
  </r>
  <r>
    <x v="20"/>
    <x v="101"/>
    <n v="3.6"/>
    <x v="16"/>
    <x v="2"/>
  </r>
  <r>
    <x v="20"/>
    <x v="102"/>
    <n v="3.5"/>
    <x v="16"/>
    <x v="2"/>
  </r>
  <r>
    <x v="20"/>
    <x v="4"/>
    <n v="2.3333333333333335"/>
    <x v="16"/>
    <x v="2"/>
  </r>
  <r>
    <x v="20"/>
    <x v="331"/>
    <n v="2.4285714285714284"/>
    <x v="16"/>
    <x v="2"/>
  </r>
  <r>
    <x v="15"/>
    <x v="81"/>
    <n v="13.303353944163387"/>
    <x v="0"/>
    <x v="3"/>
  </r>
  <r>
    <x v="15"/>
    <x v="82"/>
    <n v="83.605021547685965"/>
    <x v="0"/>
    <x v="3"/>
  </r>
  <r>
    <x v="15"/>
    <x v="4"/>
    <n v="3.0916245081506464"/>
    <x v="0"/>
    <x v="3"/>
  </r>
  <r>
    <x v="16"/>
    <x v="83"/>
    <n v="15.958668197474168"/>
    <x v="0"/>
    <x v="3"/>
  </r>
  <r>
    <x v="16"/>
    <x v="84"/>
    <n v="36.739380022962109"/>
    <x v="0"/>
    <x v="3"/>
  </r>
  <r>
    <x v="16"/>
    <x v="85"/>
    <n v="47.301951779563723"/>
    <x v="0"/>
    <x v="3"/>
  </r>
  <r>
    <x v="17"/>
    <x v="86"/>
    <n v="14.05283867341203"/>
    <x v="0"/>
    <x v="3"/>
  </r>
  <r>
    <x v="17"/>
    <x v="87"/>
    <n v="60.801948660296048"/>
    <x v="0"/>
    <x v="3"/>
  </r>
  <r>
    <x v="17"/>
    <x v="88"/>
    <n v="9.7433014802323399"/>
    <x v="0"/>
    <x v="3"/>
  </r>
  <r>
    <x v="17"/>
    <x v="89"/>
    <n v="12.310286677908937"/>
    <x v="0"/>
    <x v="3"/>
  </r>
  <r>
    <x v="17"/>
    <x v="4"/>
    <n v="3.0916245081506464"/>
    <x v="0"/>
    <x v="3"/>
  </r>
  <r>
    <x v="18"/>
    <x v="86"/>
    <n v="14.05283867341203"/>
    <x v="0"/>
    <x v="3"/>
  </r>
  <r>
    <x v="18"/>
    <x v="87"/>
    <n v="60.801948660296048"/>
    <x v="0"/>
    <x v="3"/>
  </r>
  <r>
    <x v="18"/>
    <x v="88"/>
    <n v="9.7433014802323399"/>
    <x v="0"/>
    <x v="3"/>
  </r>
  <r>
    <x v="18"/>
    <x v="90"/>
    <n v="8.6003372681281611"/>
    <x v="0"/>
    <x v="3"/>
  </r>
  <r>
    <x v="18"/>
    <x v="91"/>
    <n v="2.1547685965898444"/>
    <x v="0"/>
    <x v="3"/>
  </r>
  <r>
    <x v="18"/>
    <x v="92"/>
    <n v="0.82443320217350569"/>
    <x v="0"/>
    <x v="3"/>
  </r>
  <r>
    <x v="18"/>
    <x v="93"/>
    <n v="0.73074761101742547"/>
    <x v="0"/>
    <x v="3"/>
  </r>
  <r>
    <x v="18"/>
    <x v="4"/>
    <n v="3.0916245081506464"/>
    <x v="0"/>
    <x v="3"/>
  </r>
  <r>
    <x v="18"/>
    <x v="94"/>
    <n v="2.2838360402165461"/>
    <x v="0"/>
    <x v="3"/>
  </r>
  <r>
    <x v="18"/>
    <x v="95"/>
    <n v="2.5015829941203074"/>
    <x v="0"/>
    <x v="3"/>
  </r>
  <r>
    <x v="19"/>
    <x v="96"/>
    <n v="5.3962900505902196"/>
    <x v="0"/>
    <x v="3"/>
  </r>
  <r>
    <x v="19"/>
    <x v="97"/>
    <n v="3.1103616263818625"/>
    <x v="0"/>
    <x v="3"/>
  </r>
  <r>
    <x v="19"/>
    <x v="98"/>
    <n v="56.960839422896761"/>
    <x v="0"/>
    <x v="3"/>
  </r>
  <r>
    <x v="19"/>
    <x v="99"/>
    <n v="15.120854412591344"/>
    <x v="0"/>
    <x v="3"/>
  </r>
  <r>
    <x v="19"/>
    <x v="100"/>
    <n v="8.0382237211916809"/>
    <x v="0"/>
    <x v="3"/>
  </r>
  <r>
    <x v="19"/>
    <x v="101"/>
    <n v="9.0687652239085637"/>
    <x v="0"/>
    <x v="3"/>
  </r>
  <r>
    <x v="19"/>
    <x v="102"/>
    <n v="0.71201049278620943"/>
    <x v="0"/>
    <x v="3"/>
  </r>
  <r>
    <x v="19"/>
    <x v="4"/>
    <n v="1.5926550496533634"/>
    <x v="0"/>
    <x v="3"/>
  </r>
  <r>
    <x v="20"/>
    <x v="96"/>
    <n v="1"/>
    <x v="0"/>
    <x v="3"/>
  </r>
  <r>
    <x v="20"/>
    <x v="97"/>
    <n v="2.849397590361447"/>
    <x v="0"/>
    <x v="3"/>
  </r>
  <r>
    <x v="20"/>
    <x v="98"/>
    <n v="2"/>
    <x v="0"/>
    <x v="3"/>
  </r>
  <r>
    <x v="20"/>
    <x v="99"/>
    <n v="3.69823232323232"/>
    <x v="0"/>
    <x v="3"/>
  </r>
  <r>
    <x v="20"/>
    <x v="100"/>
    <n v="4.2049382716049344"/>
    <x v="0"/>
    <x v="3"/>
  </r>
  <r>
    <x v="20"/>
    <x v="101"/>
    <n v="3.8004587155963301"/>
    <x v="0"/>
    <x v="3"/>
  </r>
  <r>
    <x v="20"/>
    <x v="102"/>
    <n v="4"/>
    <x v="0"/>
    <x v="3"/>
  </r>
  <r>
    <x v="20"/>
    <x v="4"/>
    <n v="3.7391304347826093"/>
    <x v="0"/>
    <x v="3"/>
  </r>
  <r>
    <x v="20"/>
    <x v="331"/>
    <n v="2.5793925413302587"/>
    <x v="0"/>
    <x v="3"/>
  </r>
  <r>
    <x v="15"/>
    <x v="81"/>
    <n v="15.905096660808436"/>
    <x v="1"/>
    <x v="3"/>
  </r>
  <r>
    <x v="15"/>
    <x v="82"/>
    <n v="78.207381370826013"/>
    <x v="1"/>
    <x v="3"/>
  </r>
  <r>
    <x v="15"/>
    <x v="4"/>
    <n v="5.8875219683655535"/>
    <x v="1"/>
    <x v="3"/>
  </r>
  <r>
    <x v="16"/>
    <x v="83"/>
    <n v="20"/>
    <x v="1"/>
    <x v="3"/>
  </r>
  <r>
    <x v="16"/>
    <x v="84"/>
    <n v="41.395348837209305"/>
    <x v="1"/>
    <x v="3"/>
  </r>
  <r>
    <x v="16"/>
    <x v="85"/>
    <n v="38.604651162790695"/>
    <x v="1"/>
    <x v="3"/>
  </r>
  <r>
    <x v="17"/>
    <x v="86"/>
    <n v="17.926186291739896"/>
    <x v="1"/>
    <x v="3"/>
  </r>
  <r>
    <x v="17"/>
    <x v="87"/>
    <n v="55.09666080843585"/>
    <x v="1"/>
    <x v="3"/>
  </r>
  <r>
    <x v="17"/>
    <x v="88"/>
    <n v="10.808435852372584"/>
    <x v="1"/>
    <x v="3"/>
  </r>
  <r>
    <x v="17"/>
    <x v="89"/>
    <n v="10.281195079086116"/>
    <x v="1"/>
    <x v="3"/>
  </r>
  <r>
    <x v="17"/>
    <x v="4"/>
    <n v="5.8875219683655535"/>
    <x v="1"/>
    <x v="3"/>
  </r>
  <r>
    <x v="18"/>
    <x v="86"/>
    <n v="17.926186291739896"/>
    <x v="1"/>
    <x v="3"/>
  </r>
  <r>
    <x v="18"/>
    <x v="87"/>
    <n v="55.09666080843585"/>
    <x v="1"/>
    <x v="3"/>
  </r>
  <r>
    <x v="18"/>
    <x v="88"/>
    <n v="10.808435852372584"/>
    <x v="1"/>
    <x v="3"/>
  </r>
  <r>
    <x v="18"/>
    <x v="90"/>
    <n v="7.8207381370826008"/>
    <x v="1"/>
    <x v="3"/>
  </r>
  <r>
    <x v="18"/>
    <x v="91"/>
    <n v="1.3181019332161688"/>
    <x v="1"/>
    <x v="3"/>
  </r>
  <r>
    <x v="18"/>
    <x v="92"/>
    <n v="8.7873462214411252E-2"/>
    <x v="1"/>
    <x v="3"/>
  </r>
  <r>
    <x v="18"/>
    <x v="93"/>
    <n v="1.0544815465729349"/>
    <x v="1"/>
    <x v="3"/>
  </r>
  <r>
    <x v="18"/>
    <x v="4"/>
    <n v="5.8875219683655535"/>
    <x v="1"/>
    <x v="3"/>
  </r>
  <r>
    <x v="18"/>
    <x v="94"/>
    <n v="2.2119514472455677"/>
    <x v="1"/>
    <x v="3"/>
  </r>
  <r>
    <x v="18"/>
    <x v="95"/>
    <n v="2.4971164936562817"/>
    <x v="1"/>
    <x v="3"/>
  </r>
  <r>
    <x v="19"/>
    <x v="96"/>
    <n v="7.4692442882249557"/>
    <x v="1"/>
    <x v="3"/>
  </r>
  <r>
    <x v="19"/>
    <x v="97"/>
    <n v="1.9332161687170475"/>
    <x v="1"/>
    <x v="3"/>
  </r>
  <r>
    <x v="19"/>
    <x v="98"/>
    <n v="54.393673110720563"/>
    <x v="1"/>
    <x v="3"/>
  </r>
  <r>
    <x v="19"/>
    <x v="99"/>
    <n v="17.574692442882249"/>
    <x v="1"/>
    <x v="3"/>
  </r>
  <r>
    <x v="19"/>
    <x v="100"/>
    <n v="5.4481546572934976"/>
    <x v="1"/>
    <x v="3"/>
  </r>
  <r>
    <x v="19"/>
    <x v="101"/>
    <n v="10.456942003514939"/>
    <x v="1"/>
    <x v="3"/>
  </r>
  <r>
    <x v="19"/>
    <x v="102"/>
    <n v="0.87873462214411246"/>
    <x v="1"/>
    <x v="3"/>
  </r>
  <r>
    <x v="19"/>
    <x v="4"/>
    <n v="1.8453427065026362"/>
    <x v="1"/>
    <x v="3"/>
  </r>
  <r>
    <x v="20"/>
    <x v="96"/>
    <n v="1"/>
    <x v="1"/>
    <x v="3"/>
  </r>
  <r>
    <x v="20"/>
    <x v="97"/>
    <n v="2.5"/>
    <x v="1"/>
    <x v="3"/>
  </r>
  <r>
    <x v="20"/>
    <x v="98"/>
    <n v="2"/>
    <x v="1"/>
    <x v="3"/>
  </r>
  <r>
    <x v="20"/>
    <x v="99"/>
    <n v="3.5252525252525233"/>
    <x v="1"/>
    <x v="3"/>
  </r>
  <r>
    <x v="20"/>
    <x v="100"/>
    <n v="4.4444444444444446"/>
    <x v="1"/>
    <x v="3"/>
  </r>
  <r>
    <x v="20"/>
    <x v="101"/>
    <n v="4.59"/>
    <x v="1"/>
    <x v="3"/>
  </r>
  <r>
    <x v="20"/>
    <x v="102"/>
    <n v="5.5"/>
    <x v="1"/>
    <x v="3"/>
  </r>
  <r>
    <x v="20"/>
    <x v="4"/>
    <n v="3"/>
    <x v="1"/>
    <x v="3"/>
  </r>
  <r>
    <x v="20"/>
    <x v="331"/>
    <n v="2.5926605504587195"/>
    <x v="1"/>
    <x v="3"/>
  </r>
  <r>
    <x v="15"/>
    <x v="81"/>
    <n v="13.417190775681341"/>
    <x v="2"/>
    <x v="3"/>
  </r>
  <r>
    <x v="15"/>
    <x v="82"/>
    <n v="86.163522012578611"/>
    <x v="2"/>
    <x v="3"/>
  </r>
  <r>
    <x v="15"/>
    <x v="4"/>
    <n v="0.41928721174004191"/>
    <x v="2"/>
    <x v="3"/>
  </r>
  <r>
    <x v="16"/>
    <x v="83"/>
    <n v="12.232415902140673"/>
    <x v="2"/>
    <x v="3"/>
  </r>
  <r>
    <x v="16"/>
    <x v="84"/>
    <n v="32.415902140672785"/>
    <x v="2"/>
    <x v="3"/>
  </r>
  <r>
    <x v="16"/>
    <x v="85"/>
    <n v="55.351681957186543"/>
    <x v="2"/>
    <x v="3"/>
  </r>
  <r>
    <x v="17"/>
    <x v="86"/>
    <n v="8.9098532494758906"/>
    <x v="2"/>
    <x v="3"/>
  </r>
  <r>
    <x v="17"/>
    <x v="87"/>
    <n v="66.142557651991609"/>
    <x v="2"/>
    <x v="3"/>
  </r>
  <r>
    <x v="17"/>
    <x v="88"/>
    <n v="9.5911949685534594"/>
    <x v="2"/>
    <x v="3"/>
  </r>
  <r>
    <x v="17"/>
    <x v="89"/>
    <n v="14.937106918238994"/>
    <x v="2"/>
    <x v="3"/>
  </r>
  <r>
    <x v="17"/>
    <x v="4"/>
    <n v="0.41928721174004191"/>
    <x v="2"/>
    <x v="3"/>
  </r>
  <r>
    <x v="18"/>
    <x v="86"/>
    <n v="8.9098532494758906"/>
    <x v="2"/>
    <x v="3"/>
  </r>
  <r>
    <x v="18"/>
    <x v="87"/>
    <n v="66.142557651991609"/>
    <x v="2"/>
    <x v="3"/>
  </r>
  <r>
    <x v="18"/>
    <x v="88"/>
    <n v="9.5911949685534594"/>
    <x v="2"/>
    <x v="3"/>
  </r>
  <r>
    <x v="18"/>
    <x v="90"/>
    <n v="9.6960167714884697"/>
    <x v="2"/>
    <x v="3"/>
  </r>
  <r>
    <x v="18"/>
    <x v="91"/>
    <n v="2.8825995807127884"/>
    <x v="2"/>
    <x v="3"/>
  </r>
  <r>
    <x v="18"/>
    <x v="92"/>
    <n v="1.4150943396226414"/>
    <x v="2"/>
    <x v="3"/>
  </r>
  <r>
    <x v="18"/>
    <x v="93"/>
    <n v="0.94339622641509435"/>
    <x v="2"/>
    <x v="3"/>
  </r>
  <r>
    <x v="18"/>
    <x v="4"/>
    <n v="0.41928721174004191"/>
    <x v="2"/>
    <x v="3"/>
  </r>
  <r>
    <x v="18"/>
    <x v="94"/>
    <n v="2.4063157894736817"/>
    <x v="2"/>
    <x v="3"/>
  </r>
  <r>
    <x v="18"/>
    <x v="95"/>
    <n v="2.5445086705202313"/>
    <x v="2"/>
    <x v="3"/>
  </r>
  <r>
    <x v="19"/>
    <x v="96"/>
    <n v="3.3018867924528301"/>
    <x v="2"/>
    <x v="3"/>
  </r>
  <r>
    <x v="19"/>
    <x v="97"/>
    <n v="2.3060796645702304"/>
    <x v="2"/>
    <x v="3"/>
  </r>
  <r>
    <x v="19"/>
    <x v="98"/>
    <n v="59.538784067085956"/>
    <x v="2"/>
    <x v="3"/>
  </r>
  <r>
    <x v="19"/>
    <x v="99"/>
    <n v="15.30398322851153"/>
    <x v="2"/>
    <x v="3"/>
  </r>
  <r>
    <x v="19"/>
    <x v="100"/>
    <n v="8.4381551362683442"/>
    <x v="2"/>
    <x v="3"/>
  </r>
  <r>
    <x v="19"/>
    <x v="101"/>
    <n v="9.5911949685534594"/>
    <x v="2"/>
    <x v="3"/>
  </r>
  <r>
    <x v="19"/>
    <x v="102"/>
    <n v="0.26205450733752622"/>
    <x v="2"/>
    <x v="3"/>
  </r>
  <r>
    <x v="19"/>
    <x v="4"/>
    <n v="1.2578616352201257"/>
    <x v="2"/>
    <x v="3"/>
  </r>
  <r>
    <x v="20"/>
    <x v="96"/>
    <n v="1"/>
    <x v="2"/>
    <x v="3"/>
  </r>
  <r>
    <x v="20"/>
    <x v="97"/>
    <n v="2.9772727272727275"/>
    <x v="2"/>
    <x v="3"/>
  </r>
  <r>
    <x v="20"/>
    <x v="98"/>
    <n v="2"/>
    <x v="2"/>
    <x v="3"/>
  </r>
  <r>
    <x v="20"/>
    <x v="99"/>
    <n v="3.7058823529411766"/>
    <x v="2"/>
    <x v="3"/>
  </r>
  <r>
    <x v="20"/>
    <x v="100"/>
    <n v="4.2828947368421071"/>
    <x v="2"/>
    <x v="3"/>
  </r>
  <r>
    <x v="20"/>
    <x v="101"/>
    <n v="3.7701149425287355"/>
    <x v="2"/>
    <x v="3"/>
  </r>
  <r>
    <x v="20"/>
    <x v="102"/>
    <n v="7.2"/>
    <x v="2"/>
    <x v="3"/>
  </r>
  <r>
    <x v="20"/>
    <x v="4"/>
    <n v="3.125"/>
    <x v="2"/>
    <x v="3"/>
  </r>
  <r>
    <x v="20"/>
    <x v="331"/>
    <n v="2.621592731159808"/>
    <x v="2"/>
    <x v="3"/>
  </r>
  <r>
    <x v="15"/>
    <x v="81"/>
    <n v="7.0666666666666664"/>
    <x v="3"/>
    <x v="3"/>
  </r>
  <r>
    <x v="15"/>
    <x v="82"/>
    <n v="92.13333333333334"/>
    <x v="3"/>
    <x v="3"/>
  </r>
  <r>
    <x v="15"/>
    <x v="4"/>
    <n v="0.8"/>
    <x v="3"/>
    <x v="3"/>
  </r>
  <r>
    <x v="16"/>
    <x v="83"/>
    <n v="10.76923076923077"/>
    <x v="3"/>
    <x v="3"/>
  </r>
  <r>
    <x v="16"/>
    <x v="84"/>
    <n v="36.92307692307692"/>
    <x v="3"/>
    <x v="3"/>
  </r>
  <r>
    <x v="16"/>
    <x v="85"/>
    <n v="52.307692307692307"/>
    <x v="3"/>
    <x v="3"/>
  </r>
  <r>
    <x v="17"/>
    <x v="86"/>
    <n v="21.466666666666665"/>
    <x v="3"/>
    <x v="3"/>
  </r>
  <r>
    <x v="17"/>
    <x v="87"/>
    <n v="64.13333333333334"/>
    <x v="3"/>
    <x v="3"/>
  </r>
  <r>
    <x v="17"/>
    <x v="88"/>
    <n v="8.1333333333333329"/>
    <x v="3"/>
    <x v="3"/>
  </r>
  <r>
    <x v="17"/>
    <x v="89"/>
    <n v="5.4666666666666668"/>
    <x v="3"/>
    <x v="3"/>
  </r>
  <r>
    <x v="17"/>
    <x v="4"/>
    <n v="0.8"/>
    <x v="3"/>
    <x v="3"/>
  </r>
  <r>
    <x v="18"/>
    <x v="86"/>
    <n v="21.466666666666665"/>
    <x v="3"/>
    <x v="3"/>
  </r>
  <r>
    <x v="18"/>
    <x v="87"/>
    <n v="64.13333333333334"/>
    <x v="3"/>
    <x v="3"/>
  </r>
  <r>
    <x v="18"/>
    <x v="88"/>
    <n v="8.1333333333333329"/>
    <x v="3"/>
    <x v="3"/>
  </r>
  <r>
    <x v="18"/>
    <x v="90"/>
    <n v="4.9333333333333336"/>
    <x v="3"/>
    <x v="3"/>
  </r>
  <r>
    <x v="18"/>
    <x v="91"/>
    <n v="0.53333333333333333"/>
    <x v="3"/>
    <x v="3"/>
  </r>
  <r>
    <x v="18"/>
    <x v="92"/>
    <n v="0"/>
    <x v="3"/>
    <x v="3"/>
  </r>
  <r>
    <x v="18"/>
    <x v="93"/>
    <n v="0"/>
    <x v="3"/>
    <x v="3"/>
  </r>
  <r>
    <x v="18"/>
    <x v="4"/>
    <n v="0.8"/>
    <x v="3"/>
    <x v="3"/>
  </r>
  <r>
    <x v="18"/>
    <x v="94"/>
    <n v="1.9811827956989234"/>
    <x v="3"/>
    <x v="3"/>
  </r>
  <r>
    <x v="18"/>
    <x v="95"/>
    <n v="2.2521440823327605"/>
    <x v="3"/>
    <x v="3"/>
  </r>
  <r>
    <x v="19"/>
    <x v="96"/>
    <n v="8"/>
    <x v="3"/>
    <x v="3"/>
  </r>
  <r>
    <x v="19"/>
    <x v="97"/>
    <n v="4.5333333333333332"/>
    <x v="3"/>
    <x v="3"/>
  </r>
  <r>
    <x v="19"/>
    <x v="98"/>
    <n v="63.2"/>
    <x v="3"/>
    <x v="3"/>
  </r>
  <r>
    <x v="19"/>
    <x v="99"/>
    <n v="10.266666666666667"/>
    <x v="3"/>
    <x v="3"/>
  </r>
  <r>
    <x v="19"/>
    <x v="100"/>
    <n v="6"/>
    <x v="3"/>
    <x v="3"/>
  </r>
  <r>
    <x v="19"/>
    <x v="101"/>
    <n v="6.2666666666666666"/>
    <x v="3"/>
    <x v="3"/>
  </r>
  <r>
    <x v="19"/>
    <x v="102"/>
    <n v="0.53333333333333333"/>
    <x v="3"/>
    <x v="3"/>
  </r>
  <r>
    <x v="19"/>
    <x v="4"/>
    <n v="1.2"/>
    <x v="3"/>
    <x v="3"/>
  </r>
  <r>
    <x v="20"/>
    <x v="96"/>
    <n v="1"/>
    <x v="3"/>
    <x v="3"/>
  </r>
  <r>
    <x v="20"/>
    <x v="97"/>
    <n v="2.6470588235294121"/>
    <x v="3"/>
    <x v="3"/>
  </r>
  <r>
    <x v="20"/>
    <x v="98"/>
    <n v="2"/>
    <x v="3"/>
    <x v="3"/>
  </r>
  <r>
    <x v="20"/>
    <x v="99"/>
    <n v="3.3918918918918926"/>
    <x v="3"/>
    <x v="3"/>
  </r>
  <r>
    <x v="20"/>
    <x v="100"/>
    <n v="3.2954545454545445"/>
    <x v="3"/>
    <x v="3"/>
  </r>
  <r>
    <x v="20"/>
    <x v="101"/>
    <n v="3.3023255813953489"/>
    <x v="3"/>
    <x v="3"/>
  </r>
  <r>
    <x v="20"/>
    <x v="102"/>
    <n v="2.3333333333333335"/>
    <x v="3"/>
    <x v="3"/>
  </r>
  <r>
    <x v="20"/>
    <x v="4"/>
    <n v="2.5"/>
    <x v="3"/>
    <x v="3"/>
  </r>
  <r>
    <x v="20"/>
    <x v="331"/>
    <n v="2.2459239130434754"/>
    <x v="3"/>
    <x v="3"/>
  </r>
  <r>
    <x v="15"/>
    <x v="81"/>
    <n v="16.891891891891891"/>
    <x v="4"/>
    <x v="3"/>
  </r>
  <r>
    <x v="15"/>
    <x v="82"/>
    <n v="78.88513513513513"/>
    <x v="4"/>
    <x v="3"/>
  </r>
  <r>
    <x v="15"/>
    <x v="4"/>
    <n v="4.2229729729729728"/>
    <x v="4"/>
    <x v="3"/>
  </r>
  <r>
    <x v="16"/>
    <x v="83"/>
    <n v="14.87603305785124"/>
    <x v="4"/>
    <x v="3"/>
  </r>
  <r>
    <x v="16"/>
    <x v="84"/>
    <n v="38.016528925619838"/>
    <x v="4"/>
    <x v="3"/>
  </r>
  <r>
    <x v="16"/>
    <x v="85"/>
    <n v="47.107438016528924"/>
    <x v="4"/>
    <x v="3"/>
  </r>
  <r>
    <x v="17"/>
    <x v="86"/>
    <n v="11.993243243243244"/>
    <x v="4"/>
    <x v="3"/>
  </r>
  <r>
    <x v="17"/>
    <x v="87"/>
    <n v="55.236486486486484"/>
    <x v="4"/>
    <x v="3"/>
  </r>
  <r>
    <x v="17"/>
    <x v="88"/>
    <n v="9.2905405405405403"/>
    <x v="4"/>
    <x v="3"/>
  </r>
  <r>
    <x v="17"/>
    <x v="89"/>
    <n v="19.256756756756758"/>
    <x v="4"/>
    <x v="3"/>
  </r>
  <r>
    <x v="17"/>
    <x v="4"/>
    <n v="4.2229729729729728"/>
    <x v="4"/>
    <x v="3"/>
  </r>
  <r>
    <x v="18"/>
    <x v="86"/>
    <n v="11.993243243243244"/>
    <x v="4"/>
    <x v="3"/>
  </r>
  <r>
    <x v="18"/>
    <x v="87"/>
    <n v="55.236486486486484"/>
    <x v="4"/>
    <x v="3"/>
  </r>
  <r>
    <x v="18"/>
    <x v="88"/>
    <n v="9.2905405405405403"/>
    <x v="4"/>
    <x v="3"/>
  </r>
  <r>
    <x v="18"/>
    <x v="90"/>
    <n v="14.358108108108109"/>
    <x v="4"/>
    <x v="3"/>
  </r>
  <r>
    <x v="18"/>
    <x v="91"/>
    <n v="2.8716216216216215"/>
    <x v="4"/>
    <x v="3"/>
  </r>
  <r>
    <x v="18"/>
    <x v="92"/>
    <n v="1.0135135135135136"/>
    <x v="4"/>
    <x v="3"/>
  </r>
  <r>
    <x v="18"/>
    <x v="93"/>
    <n v="1.0135135135135136"/>
    <x v="4"/>
    <x v="3"/>
  </r>
  <r>
    <x v="18"/>
    <x v="4"/>
    <n v="4.2229729729729728"/>
    <x v="4"/>
    <x v="3"/>
  </r>
  <r>
    <x v="18"/>
    <x v="94"/>
    <n v="2.4708994708994716"/>
    <x v="4"/>
    <x v="3"/>
  </r>
  <r>
    <x v="18"/>
    <x v="95"/>
    <n v="2.6814516129032238"/>
    <x v="4"/>
    <x v="3"/>
  </r>
  <r>
    <x v="19"/>
    <x v="96"/>
    <n v="3.3783783783783785"/>
    <x v="4"/>
    <x v="3"/>
  </r>
  <r>
    <x v="19"/>
    <x v="97"/>
    <n v="3.2094594594594597"/>
    <x v="4"/>
    <x v="3"/>
  </r>
  <r>
    <x v="19"/>
    <x v="98"/>
    <n v="52.702702702702702"/>
    <x v="4"/>
    <x v="3"/>
  </r>
  <r>
    <x v="19"/>
    <x v="99"/>
    <n v="19.594594594594593"/>
    <x v="4"/>
    <x v="3"/>
  </r>
  <r>
    <x v="19"/>
    <x v="100"/>
    <n v="10.641891891891891"/>
    <x v="4"/>
    <x v="3"/>
  </r>
  <r>
    <x v="19"/>
    <x v="101"/>
    <n v="7.4324324324324325"/>
    <x v="4"/>
    <x v="3"/>
  </r>
  <r>
    <x v="19"/>
    <x v="102"/>
    <n v="0.84459459459459463"/>
    <x v="4"/>
    <x v="3"/>
  </r>
  <r>
    <x v="19"/>
    <x v="4"/>
    <n v="2.1959459459459461"/>
    <x v="4"/>
    <x v="3"/>
  </r>
  <r>
    <x v="20"/>
    <x v="96"/>
    <n v="1"/>
    <x v="4"/>
    <x v="3"/>
  </r>
  <r>
    <x v="20"/>
    <x v="97"/>
    <n v="3.3157894736842106"/>
    <x v="4"/>
    <x v="3"/>
  </r>
  <r>
    <x v="20"/>
    <x v="98"/>
    <n v="2"/>
    <x v="4"/>
    <x v="3"/>
  </r>
  <r>
    <x v="20"/>
    <x v="99"/>
    <n v="4.1754385964912286"/>
    <x v="4"/>
    <x v="3"/>
  </r>
  <r>
    <x v="20"/>
    <x v="100"/>
    <n v="5.220338983050846"/>
    <x v="4"/>
    <x v="3"/>
  </r>
  <r>
    <x v="20"/>
    <x v="101"/>
    <n v="3.4871794871794877"/>
    <x v="4"/>
    <x v="3"/>
  </r>
  <r>
    <x v="20"/>
    <x v="102"/>
    <n v="3.25"/>
    <x v="4"/>
    <x v="3"/>
  </r>
  <r>
    <x v="20"/>
    <x v="4"/>
    <n v="5.5833333333333321"/>
    <x v="4"/>
    <x v="3"/>
  </r>
  <r>
    <x v="20"/>
    <x v="331"/>
    <n v="2.9481865284974087"/>
    <x v="4"/>
    <x v="3"/>
  </r>
  <r>
    <x v="15"/>
    <x v="81"/>
    <n v="22.641509433962263"/>
    <x v="5"/>
    <x v="3"/>
  </r>
  <r>
    <x v="15"/>
    <x v="82"/>
    <n v="74.213836477987428"/>
    <x v="5"/>
    <x v="3"/>
  </r>
  <r>
    <x v="15"/>
    <x v="4"/>
    <n v="3.1446540880503147"/>
    <x v="5"/>
    <x v="3"/>
  </r>
  <r>
    <x v="16"/>
    <x v="83"/>
    <n v="13.636363636363637"/>
    <x v="5"/>
    <x v="3"/>
  </r>
  <r>
    <x v="16"/>
    <x v="84"/>
    <n v="34.090909090909093"/>
    <x v="5"/>
    <x v="3"/>
  </r>
  <r>
    <x v="16"/>
    <x v="85"/>
    <n v="52.272727272727273"/>
    <x v="5"/>
    <x v="3"/>
  </r>
  <r>
    <x v="17"/>
    <x v="86"/>
    <n v="18.238993710691823"/>
    <x v="5"/>
    <x v="3"/>
  </r>
  <r>
    <x v="17"/>
    <x v="87"/>
    <n v="49.056603773584904"/>
    <x v="5"/>
    <x v="3"/>
  </r>
  <r>
    <x v="17"/>
    <x v="88"/>
    <n v="10.691823899371069"/>
    <x v="5"/>
    <x v="3"/>
  </r>
  <r>
    <x v="17"/>
    <x v="89"/>
    <n v="18.867924528301888"/>
    <x v="5"/>
    <x v="3"/>
  </r>
  <r>
    <x v="17"/>
    <x v="4"/>
    <n v="3.1446540880503147"/>
    <x v="5"/>
    <x v="3"/>
  </r>
  <r>
    <x v="18"/>
    <x v="86"/>
    <n v="18.238993710691823"/>
    <x v="5"/>
    <x v="3"/>
  </r>
  <r>
    <x v="18"/>
    <x v="87"/>
    <n v="49.056603773584904"/>
    <x v="5"/>
    <x v="3"/>
  </r>
  <r>
    <x v="18"/>
    <x v="88"/>
    <n v="10.691823899371069"/>
    <x v="5"/>
    <x v="3"/>
  </r>
  <r>
    <x v="18"/>
    <x v="90"/>
    <n v="14.465408805031446"/>
    <x v="5"/>
    <x v="3"/>
  </r>
  <r>
    <x v="18"/>
    <x v="91"/>
    <n v="3.1446540880503147"/>
    <x v="5"/>
    <x v="3"/>
  </r>
  <r>
    <x v="18"/>
    <x v="92"/>
    <n v="0.62893081761006286"/>
    <x v="5"/>
    <x v="3"/>
  </r>
  <r>
    <x v="18"/>
    <x v="93"/>
    <n v="0.62893081761006286"/>
    <x v="5"/>
    <x v="3"/>
  </r>
  <r>
    <x v="18"/>
    <x v="4"/>
    <n v="3.1446540880503147"/>
    <x v="5"/>
    <x v="3"/>
  </r>
  <r>
    <x v="18"/>
    <x v="94"/>
    <n v="2.4025974025974031"/>
    <x v="5"/>
    <x v="3"/>
  </r>
  <r>
    <x v="18"/>
    <x v="95"/>
    <n v="2.7279999999999998"/>
    <x v="5"/>
    <x v="3"/>
  </r>
  <r>
    <x v="19"/>
    <x v="96"/>
    <n v="5.6603773584905657"/>
    <x v="5"/>
    <x v="3"/>
  </r>
  <r>
    <x v="19"/>
    <x v="97"/>
    <n v="4.4025157232704402"/>
    <x v="5"/>
    <x v="3"/>
  </r>
  <r>
    <x v="19"/>
    <x v="98"/>
    <n v="48.427672955974842"/>
    <x v="5"/>
    <x v="3"/>
  </r>
  <r>
    <x v="19"/>
    <x v="99"/>
    <n v="25.157232704402517"/>
    <x v="5"/>
    <x v="3"/>
  </r>
  <r>
    <x v="19"/>
    <x v="100"/>
    <n v="6.2893081761006293"/>
    <x v="5"/>
    <x v="3"/>
  </r>
  <r>
    <x v="19"/>
    <x v="101"/>
    <n v="8.1761006289308185"/>
    <x v="5"/>
    <x v="3"/>
  </r>
  <r>
    <x v="19"/>
    <x v="102"/>
    <n v="1.8867924528301887"/>
    <x v="5"/>
    <x v="3"/>
  </r>
  <r>
    <x v="19"/>
    <x v="4"/>
    <n v="0"/>
    <x v="5"/>
    <x v="3"/>
  </r>
  <r>
    <x v="20"/>
    <x v="96"/>
    <n v="1"/>
    <x v="5"/>
    <x v="3"/>
  </r>
  <r>
    <x v="20"/>
    <x v="97"/>
    <n v="2.5714285714285716"/>
    <x v="5"/>
    <x v="3"/>
  </r>
  <r>
    <x v="20"/>
    <x v="98"/>
    <n v="2"/>
    <x v="5"/>
    <x v="3"/>
  </r>
  <r>
    <x v="20"/>
    <x v="99"/>
    <n v="4.2750000000000004"/>
    <x v="5"/>
    <x v="3"/>
  </r>
  <r>
    <x v="20"/>
    <x v="100"/>
    <n v="4.4000000000000004"/>
    <x v="5"/>
    <x v="3"/>
  </r>
  <r>
    <x v="20"/>
    <x v="101"/>
    <n v="3.4"/>
    <x v="5"/>
    <x v="3"/>
  </r>
  <r>
    <x v="20"/>
    <x v="102"/>
    <n v="4"/>
    <x v="5"/>
    <x v="3"/>
  </r>
  <r>
    <x v="20"/>
    <x v="4"/>
    <m/>
    <x v="5"/>
    <x v="3"/>
  </r>
  <r>
    <x v="20"/>
    <x v="331"/>
    <n v="2.8258064516129022"/>
    <x v="5"/>
    <x v="3"/>
  </r>
  <r>
    <x v="15"/>
    <x v="81"/>
    <n v="20.37037037037037"/>
    <x v="6"/>
    <x v="3"/>
  </r>
  <r>
    <x v="15"/>
    <x v="82"/>
    <n v="75.925925925925924"/>
    <x v="6"/>
    <x v="3"/>
  </r>
  <r>
    <x v="15"/>
    <x v="4"/>
    <n v="3.7037037037037037"/>
    <x v="6"/>
    <x v="3"/>
  </r>
  <r>
    <x v="16"/>
    <x v="83"/>
    <n v="7.4074074074074074"/>
    <x v="6"/>
    <x v="3"/>
  </r>
  <r>
    <x v="16"/>
    <x v="84"/>
    <n v="48.148148148148145"/>
    <x v="6"/>
    <x v="3"/>
  </r>
  <r>
    <x v="16"/>
    <x v="85"/>
    <n v="44.444444444444443"/>
    <x v="6"/>
    <x v="3"/>
  </r>
  <r>
    <x v="17"/>
    <x v="86"/>
    <n v="7.4074074074074074"/>
    <x v="6"/>
    <x v="3"/>
  </r>
  <r>
    <x v="17"/>
    <x v="87"/>
    <n v="54.629629629629626"/>
    <x v="6"/>
    <x v="3"/>
  </r>
  <r>
    <x v="17"/>
    <x v="88"/>
    <n v="11.111111111111111"/>
    <x v="6"/>
    <x v="3"/>
  </r>
  <r>
    <x v="17"/>
    <x v="89"/>
    <n v="23.148148148148149"/>
    <x v="6"/>
    <x v="3"/>
  </r>
  <r>
    <x v="17"/>
    <x v="4"/>
    <n v="3.7037037037037037"/>
    <x v="6"/>
    <x v="3"/>
  </r>
  <r>
    <x v="18"/>
    <x v="86"/>
    <n v="7.4074074074074074"/>
    <x v="6"/>
    <x v="3"/>
  </r>
  <r>
    <x v="18"/>
    <x v="87"/>
    <n v="54.629629629629626"/>
    <x v="6"/>
    <x v="3"/>
  </r>
  <r>
    <x v="18"/>
    <x v="88"/>
    <n v="11.111111111111111"/>
    <x v="6"/>
    <x v="3"/>
  </r>
  <r>
    <x v="18"/>
    <x v="90"/>
    <n v="17.592592592592592"/>
    <x v="6"/>
    <x v="3"/>
  </r>
  <r>
    <x v="18"/>
    <x v="91"/>
    <n v="3.7037037037037037"/>
    <x v="6"/>
    <x v="3"/>
  </r>
  <r>
    <x v="18"/>
    <x v="92"/>
    <n v="1.8518518518518519"/>
    <x v="6"/>
    <x v="3"/>
  </r>
  <r>
    <x v="18"/>
    <x v="93"/>
    <n v="0"/>
    <x v="6"/>
    <x v="3"/>
  </r>
  <r>
    <x v="18"/>
    <x v="4"/>
    <n v="3.7037037037037037"/>
    <x v="6"/>
    <x v="3"/>
  </r>
  <r>
    <x v="18"/>
    <x v="94"/>
    <n v="2.5961538461538467"/>
    <x v="6"/>
    <x v="3"/>
  </r>
  <r>
    <x v="18"/>
    <x v="95"/>
    <n v="2.7291666666666661"/>
    <x v="6"/>
    <x v="3"/>
  </r>
  <r>
    <x v="19"/>
    <x v="96"/>
    <n v="1.8518518518518519"/>
    <x v="6"/>
    <x v="3"/>
  </r>
  <r>
    <x v="19"/>
    <x v="97"/>
    <n v="1.8518518518518519"/>
    <x v="6"/>
    <x v="3"/>
  </r>
  <r>
    <x v="19"/>
    <x v="98"/>
    <n v="49.074074074074076"/>
    <x v="6"/>
    <x v="3"/>
  </r>
  <r>
    <x v="19"/>
    <x v="99"/>
    <n v="23.148148148148149"/>
    <x v="6"/>
    <x v="3"/>
  </r>
  <r>
    <x v="19"/>
    <x v="100"/>
    <n v="12.962962962962964"/>
    <x v="6"/>
    <x v="3"/>
  </r>
  <r>
    <x v="19"/>
    <x v="101"/>
    <n v="7.4074074074074074"/>
    <x v="6"/>
    <x v="3"/>
  </r>
  <r>
    <x v="19"/>
    <x v="102"/>
    <n v="0"/>
    <x v="6"/>
    <x v="3"/>
  </r>
  <r>
    <x v="19"/>
    <x v="4"/>
    <n v="3.7037037037037037"/>
    <x v="6"/>
    <x v="3"/>
  </r>
  <r>
    <x v="20"/>
    <x v="96"/>
    <n v="1"/>
    <x v="6"/>
    <x v="3"/>
  </r>
  <r>
    <x v="20"/>
    <x v="97"/>
    <n v="3"/>
    <x v="6"/>
    <x v="3"/>
  </r>
  <r>
    <x v="20"/>
    <x v="98"/>
    <n v="2"/>
    <x v="6"/>
    <x v="3"/>
  </r>
  <r>
    <x v="20"/>
    <x v="99"/>
    <n v="4.2608695652173916"/>
    <x v="6"/>
    <x v="3"/>
  </r>
  <r>
    <x v="20"/>
    <x v="100"/>
    <n v="4.916666666666667"/>
    <x v="6"/>
    <x v="3"/>
  </r>
  <r>
    <x v="20"/>
    <x v="101"/>
    <n v="4.125"/>
    <x v="6"/>
    <x v="3"/>
  </r>
  <r>
    <x v="20"/>
    <x v="102"/>
    <m/>
    <x v="6"/>
    <x v="3"/>
  </r>
  <r>
    <x v="20"/>
    <x v="4"/>
    <n v="4"/>
    <x v="6"/>
    <x v="3"/>
  </r>
  <r>
    <x v="20"/>
    <x v="331"/>
    <n v="3.0769230769230762"/>
    <x v="6"/>
    <x v="3"/>
  </r>
  <r>
    <x v="15"/>
    <x v="81"/>
    <n v="9.0395480225988702"/>
    <x v="7"/>
    <x v="3"/>
  </r>
  <r>
    <x v="15"/>
    <x v="82"/>
    <n v="83.050847457627114"/>
    <x v="7"/>
    <x v="3"/>
  </r>
  <r>
    <x v="15"/>
    <x v="4"/>
    <n v="7.9096045197740112"/>
    <x v="7"/>
    <x v="3"/>
  </r>
  <r>
    <x v="16"/>
    <x v="83"/>
    <n v="10.526315789473685"/>
    <x v="7"/>
    <x v="3"/>
  </r>
  <r>
    <x v="16"/>
    <x v="84"/>
    <n v="36.842105263157897"/>
    <x v="7"/>
    <x v="3"/>
  </r>
  <r>
    <x v="16"/>
    <x v="85"/>
    <n v="52.631578947368418"/>
    <x v="7"/>
    <x v="3"/>
  </r>
  <r>
    <x v="17"/>
    <x v="86"/>
    <n v="13.559322033898304"/>
    <x v="7"/>
    <x v="3"/>
  </r>
  <r>
    <x v="17"/>
    <x v="87"/>
    <n v="57.06214689265537"/>
    <x v="7"/>
    <x v="3"/>
  </r>
  <r>
    <x v="17"/>
    <x v="88"/>
    <n v="7.3446327683615822"/>
    <x v="7"/>
    <x v="3"/>
  </r>
  <r>
    <x v="17"/>
    <x v="89"/>
    <n v="14.124293785310735"/>
    <x v="7"/>
    <x v="3"/>
  </r>
  <r>
    <x v="17"/>
    <x v="4"/>
    <n v="7.9096045197740112"/>
    <x v="7"/>
    <x v="3"/>
  </r>
  <r>
    <x v="18"/>
    <x v="86"/>
    <n v="13.559322033898304"/>
    <x v="7"/>
    <x v="3"/>
  </r>
  <r>
    <x v="18"/>
    <x v="87"/>
    <n v="57.06214689265537"/>
    <x v="7"/>
    <x v="3"/>
  </r>
  <r>
    <x v="18"/>
    <x v="88"/>
    <n v="7.3446327683615822"/>
    <x v="7"/>
    <x v="3"/>
  </r>
  <r>
    <x v="18"/>
    <x v="90"/>
    <n v="10.169491525423728"/>
    <x v="7"/>
    <x v="3"/>
  </r>
  <r>
    <x v="18"/>
    <x v="91"/>
    <n v="2.8248587570621471"/>
    <x v="7"/>
    <x v="3"/>
  </r>
  <r>
    <x v="18"/>
    <x v="92"/>
    <n v="0.56497175141242939"/>
    <x v="7"/>
    <x v="3"/>
  </r>
  <r>
    <x v="18"/>
    <x v="93"/>
    <n v="0.56497175141242939"/>
    <x v="7"/>
    <x v="3"/>
  </r>
  <r>
    <x v="18"/>
    <x v="4"/>
    <n v="7.9096045197740112"/>
    <x v="7"/>
    <x v="3"/>
  </r>
  <r>
    <x v="18"/>
    <x v="94"/>
    <n v="2.3128834355828229"/>
    <x v="7"/>
    <x v="3"/>
  </r>
  <r>
    <x v="18"/>
    <x v="95"/>
    <n v="2.5395683453237403"/>
    <x v="7"/>
    <x v="3"/>
  </r>
  <r>
    <x v="19"/>
    <x v="96"/>
    <n v="3.3898305084745761"/>
    <x v="7"/>
    <x v="3"/>
  </r>
  <r>
    <x v="19"/>
    <x v="97"/>
    <n v="1.6949152542372881"/>
    <x v="7"/>
    <x v="3"/>
  </r>
  <r>
    <x v="19"/>
    <x v="98"/>
    <n v="62.146892655367232"/>
    <x v="7"/>
    <x v="3"/>
  </r>
  <r>
    <x v="19"/>
    <x v="99"/>
    <n v="14.689265536723164"/>
    <x v="7"/>
    <x v="3"/>
  </r>
  <r>
    <x v="19"/>
    <x v="100"/>
    <n v="9.0395480225988702"/>
    <x v="7"/>
    <x v="3"/>
  </r>
  <r>
    <x v="19"/>
    <x v="101"/>
    <n v="6.7796610169491522"/>
    <x v="7"/>
    <x v="3"/>
  </r>
  <r>
    <x v="19"/>
    <x v="102"/>
    <n v="0.56497175141242939"/>
    <x v="7"/>
    <x v="3"/>
  </r>
  <r>
    <x v="19"/>
    <x v="4"/>
    <n v="1.6949152542372881"/>
    <x v="7"/>
    <x v="3"/>
  </r>
  <r>
    <x v="20"/>
    <x v="96"/>
    <n v="1"/>
    <x v="7"/>
    <x v="3"/>
  </r>
  <r>
    <x v="20"/>
    <x v="97"/>
    <n v="5"/>
    <x v="7"/>
    <x v="3"/>
  </r>
  <r>
    <x v="20"/>
    <x v="98"/>
    <n v="2"/>
    <x v="7"/>
    <x v="3"/>
  </r>
  <r>
    <x v="20"/>
    <x v="99"/>
    <n v="3.9615384615384617"/>
    <x v="7"/>
    <x v="3"/>
  </r>
  <r>
    <x v="20"/>
    <x v="100"/>
    <n v="5.5714285714285712"/>
    <x v="7"/>
    <x v="3"/>
  </r>
  <r>
    <x v="20"/>
    <x v="101"/>
    <n v="3.5"/>
    <x v="7"/>
    <x v="3"/>
  </r>
  <r>
    <x v="20"/>
    <x v="102"/>
    <n v="3"/>
    <x v="7"/>
    <x v="3"/>
  </r>
  <r>
    <x v="20"/>
    <x v="4"/>
    <n v="8"/>
    <x v="7"/>
    <x v="3"/>
  </r>
  <r>
    <x v="20"/>
    <x v="331"/>
    <n v="2.7758620689655173"/>
    <x v="7"/>
    <x v="3"/>
  </r>
  <r>
    <x v="15"/>
    <x v="81"/>
    <n v="17.567567567567568"/>
    <x v="8"/>
    <x v="3"/>
  </r>
  <r>
    <x v="15"/>
    <x v="82"/>
    <n v="81.081081081081081"/>
    <x v="8"/>
    <x v="3"/>
  </r>
  <r>
    <x v="15"/>
    <x v="4"/>
    <n v="1.3513513513513513"/>
    <x v="8"/>
    <x v="3"/>
  </r>
  <r>
    <x v="16"/>
    <x v="83"/>
    <n v="25.806451612903224"/>
    <x v="8"/>
    <x v="3"/>
  </r>
  <r>
    <x v="16"/>
    <x v="84"/>
    <n v="35.483870967741936"/>
    <x v="8"/>
    <x v="3"/>
  </r>
  <r>
    <x v="16"/>
    <x v="85"/>
    <n v="38.70967741935484"/>
    <x v="8"/>
    <x v="3"/>
  </r>
  <r>
    <x v="17"/>
    <x v="86"/>
    <n v="6.756756756756757"/>
    <x v="8"/>
    <x v="3"/>
  </r>
  <r>
    <x v="17"/>
    <x v="87"/>
    <n v="60.135135135135137"/>
    <x v="8"/>
    <x v="3"/>
  </r>
  <r>
    <x v="17"/>
    <x v="88"/>
    <n v="8.7837837837837842"/>
    <x v="8"/>
    <x v="3"/>
  </r>
  <r>
    <x v="17"/>
    <x v="89"/>
    <n v="22.972972972972972"/>
    <x v="8"/>
    <x v="3"/>
  </r>
  <r>
    <x v="17"/>
    <x v="4"/>
    <n v="1.3513513513513513"/>
    <x v="8"/>
    <x v="3"/>
  </r>
  <r>
    <x v="18"/>
    <x v="86"/>
    <n v="6.756756756756757"/>
    <x v="8"/>
    <x v="3"/>
  </r>
  <r>
    <x v="18"/>
    <x v="87"/>
    <n v="60.135135135135137"/>
    <x v="8"/>
    <x v="3"/>
  </r>
  <r>
    <x v="18"/>
    <x v="88"/>
    <n v="8.7837837837837842"/>
    <x v="8"/>
    <x v="3"/>
  </r>
  <r>
    <x v="18"/>
    <x v="90"/>
    <n v="16.891891891891891"/>
    <x v="8"/>
    <x v="3"/>
  </r>
  <r>
    <x v="18"/>
    <x v="91"/>
    <n v="2.0270270270270272"/>
    <x v="8"/>
    <x v="3"/>
  </r>
  <r>
    <x v="18"/>
    <x v="92"/>
    <n v="1.3513513513513513"/>
    <x v="8"/>
    <x v="3"/>
  </r>
  <r>
    <x v="18"/>
    <x v="93"/>
    <n v="2.7027027027027026"/>
    <x v="8"/>
    <x v="3"/>
  </r>
  <r>
    <x v="18"/>
    <x v="4"/>
    <n v="1.3513513513513513"/>
    <x v="8"/>
    <x v="3"/>
  </r>
  <r>
    <x v="18"/>
    <x v="94"/>
    <n v="2.6301369863013688"/>
    <x v="8"/>
    <x v="3"/>
  </r>
  <r>
    <x v="18"/>
    <x v="95"/>
    <n v="2.75"/>
    <x v="8"/>
    <x v="3"/>
  </r>
  <r>
    <x v="19"/>
    <x v="96"/>
    <n v="2.0270270270270272"/>
    <x v="8"/>
    <x v="3"/>
  </r>
  <r>
    <x v="19"/>
    <x v="97"/>
    <n v="4.7297297297297298"/>
    <x v="8"/>
    <x v="3"/>
  </r>
  <r>
    <x v="19"/>
    <x v="98"/>
    <n v="48.648648648648646"/>
    <x v="8"/>
    <x v="3"/>
  </r>
  <r>
    <x v="19"/>
    <x v="99"/>
    <n v="16.891891891891891"/>
    <x v="8"/>
    <x v="3"/>
  </r>
  <r>
    <x v="19"/>
    <x v="100"/>
    <n v="15.54054054054054"/>
    <x v="8"/>
    <x v="3"/>
  </r>
  <r>
    <x v="19"/>
    <x v="101"/>
    <n v="7.4324324324324325"/>
    <x v="8"/>
    <x v="3"/>
  </r>
  <r>
    <x v="19"/>
    <x v="102"/>
    <n v="0.67567567567567566"/>
    <x v="8"/>
    <x v="3"/>
  </r>
  <r>
    <x v="19"/>
    <x v="4"/>
    <n v="4.0540540540540544"/>
    <x v="8"/>
    <x v="3"/>
  </r>
  <r>
    <x v="20"/>
    <x v="96"/>
    <n v="1"/>
    <x v="8"/>
    <x v="3"/>
  </r>
  <r>
    <x v="20"/>
    <x v="97"/>
    <n v="3.4285714285714284"/>
    <x v="8"/>
    <x v="3"/>
  </r>
  <r>
    <x v="20"/>
    <x v="98"/>
    <n v="2"/>
    <x v="8"/>
    <x v="3"/>
  </r>
  <r>
    <x v="20"/>
    <x v="99"/>
    <n v="4.16"/>
    <x v="8"/>
    <x v="3"/>
  </r>
  <r>
    <x v="20"/>
    <x v="100"/>
    <n v="5.5217391304347831"/>
    <x v="8"/>
    <x v="3"/>
  </r>
  <r>
    <x v="20"/>
    <x v="101"/>
    <n v="3"/>
    <x v="8"/>
    <x v="3"/>
  </r>
  <r>
    <x v="20"/>
    <x v="102"/>
    <n v="2"/>
    <x v="8"/>
    <x v="3"/>
  </r>
  <r>
    <x v="20"/>
    <x v="4"/>
    <n v="5.833333333333333"/>
    <x v="8"/>
    <x v="3"/>
  </r>
  <r>
    <x v="20"/>
    <x v="331"/>
    <n v="3.1917808219178063"/>
    <x v="8"/>
    <x v="3"/>
  </r>
  <r>
    <x v="15"/>
    <x v="81"/>
    <n v="13.017751479289942"/>
    <x v="9"/>
    <x v="3"/>
  </r>
  <r>
    <x v="15"/>
    <x v="82"/>
    <n v="85.798816568047343"/>
    <x v="9"/>
    <x v="3"/>
  </r>
  <r>
    <x v="15"/>
    <x v="4"/>
    <n v="1.1834319526627219"/>
    <x v="9"/>
    <x v="3"/>
  </r>
  <r>
    <x v="16"/>
    <x v="83"/>
    <n v="22.222222222222221"/>
    <x v="9"/>
    <x v="3"/>
  </r>
  <r>
    <x v="16"/>
    <x v="84"/>
    <n v="29.62962962962963"/>
    <x v="9"/>
    <x v="3"/>
  </r>
  <r>
    <x v="16"/>
    <x v="85"/>
    <n v="48.148148148148145"/>
    <x v="9"/>
    <x v="3"/>
  </r>
  <r>
    <x v="17"/>
    <x v="86"/>
    <n v="7.6923076923076925"/>
    <x v="9"/>
    <x v="3"/>
  </r>
  <r>
    <x v="17"/>
    <x v="87"/>
    <n v="69.230769230769226"/>
    <x v="9"/>
    <x v="3"/>
  </r>
  <r>
    <x v="17"/>
    <x v="88"/>
    <n v="8.2840236686390529"/>
    <x v="9"/>
    <x v="3"/>
  </r>
  <r>
    <x v="17"/>
    <x v="89"/>
    <n v="13.609467455621301"/>
    <x v="9"/>
    <x v="3"/>
  </r>
  <r>
    <x v="17"/>
    <x v="4"/>
    <n v="1.1834319526627219"/>
    <x v="9"/>
    <x v="3"/>
  </r>
  <r>
    <x v="18"/>
    <x v="86"/>
    <n v="7.6923076923076925"/>
    <x v="9"/>
    <x v="3"/>
  </r>
  <r>
    <x v="18"/>
    <x v="87"/>
    <n v="69.230769230769226"/>
    <x v="9"/>
    <x v="3"/>
  </r>
  <r>
    <x v="18"/>
    <x v="88"/>
    <n v="8.2840236686390529"/>
    <x v="9"/>
    <x v="3"/>
  </r>
  <r>
    <x v="18"/>
    <x v="90"/>
    <n v="6.5088757396449708"/>
    <x v="9"/>
    <x v="3"/>
  </r>
  <r>
    <x v="18"/>
    <x v="91"/>
    <n v="5.3254437869822482"/>
    <x v="9"/>
    <x v="3"/>
  </r>
  <r>
    <x v="18"/>
    <x v="92"/>
    <n v="1.1834319526627219"/>
    <x v="9"/>
    <x v="3"/>
  </r>
  <r>
    <x v="18"/>
    <x v="93"/>
    <n v="0.59171597633136097"/>
    <x v="9"/>
    <x v="3"/>
  </r>
  <r>
    <x v="18"/>
    <x v="4"/>
    <n v="1.1834319526627219"/>
    <x v="9"/>
    <x v="3"/>
  </r>
  <r>
    <x v="18"/>
    <x v="94"/>
    <n v="2.3832335329341334"/>
    <x v="9"/>
    <x v="3"/>
  </r>
  <r>
    <x v="18"/>
    <x v="95"/>
    <n v="2.5"/>
    <x v="9"/>
    <x v="3"/>
  </r>
  <r>
    <x v="19"/>
    <x v="96"/>
    <n v="2.3668639053254439"/>
    <x v="9"/>
    <x v="3"/>
  </r>
  <r>
    <x v="19"/>
    <x v="97"/>
    <n v="4.1420118343195265"/>
    <x v="9"/>
    <x v="3"/>
  </r>
  <r>
    <x v="19"/>
    <x v="98"/>
    <n v="63.905325443786985"/>
    <x v="9"/>
    <x v="3"/>
  </r>
  <r>
    <x v="19"/>
    <x v="99"/>
    <n v="16.568047337278106"/>
    <x v="9"/>
    <x v="3"/>
  </r>
  <r>
    <x v="19"/>
    <x v="100"/>
    <n v="6.5088757396449708"/>
    <x v="9"/>
    <x v="3"/>
  </r>
  <r>
    <x v="19"/>
    <x v="101"/>
    <n v="5.3254437869822482"/>
    <x v="9"/>
    <x v="3"/>
  </r>
  <r>
    <x v="19"/>
    <x v="102"/>
    <n v="0.59171597633136097"/>
    <x v="9"/>
    <x v="3"/>
  </r>
  <r>
    <x v="19"/>
    <x v="4"/>
    <n v="0.59171597633136097"/>
    <x v="9"/>
    <x v="3"/>
  </r>
  <r>
    <x v="20"/>
    <x v="96"/>
    <n v="1"/>
    <x v="9"/>
    <x v="3"/>
  </r>
  <r>
    <x v="20"/>
    <x v="97"/>
    <n v="2.1428571428571432"/>
    <x v="9"/>
    <x v="3"/>
  </r>
  <r>
    <x v="20"/>
    <x v="98"/>
    <n v="2"/>
    <x v="9"/>
    <x v="3"/>
  </r>
  <r>
    <x v="20"/>
    <x v="99"/>
    <n v="4.24"/>
    <x v="9"/>
    <x v="3"/>
  </r>
  <r>
    <x v="20"/>
    <x v="100"/>
    <n v="3.1818181818181821"/>
    <x v="9"/>
    <x v="3"/>
  </r>
  <r>
    <x v="20"/>
    <x v="101"/>
    <n v="2.875"/>
    <x v="9"/>
    <x v="3"/>
  </r>
  <r>
    <x v="20"/>
    <x v="102"/>
    <m/>
    <x v="9"/>
    <x v="3"/>
  </r>
  <r>
    <x v="20"/>
    <x v="4"/>
    <n v="5"/>
    <x v="9"/>
    <x v="3"/>
  </r>
  <r>
    <x v="20"/>
    <x v="331"/>
    <n v="2.4634146341463441"/>
    <x v="9"/>
    <x v="3"/>
  </r>
  <r>
    <x v="15"/>
    <x v="81"/>
    <n v="10.687022900763358"/>
    <x v="10"/>
    <x v="3"/>
  </r>
  <r>
    <x v="15"/>
    <x v="82"/>
    <n v="87.022900763358777"/>
    <x v="10"/>
    <x v="3"/>
  </r>
  <r>
    <x v="15"/>
    <x v="4"/>
    <n v="2.2900763358778624"/>
    <x v="10"/>
    <x v="3"/>
  </r>
  <r>
    <x v="16"/>
    <x v="83"/>
    <n v="15.789473684210526"/>
    <x v="10"/>
    <x v="3"/>
  </r>
  <r>
    <x v="16"/>
    <x v="84"/>
    <n v="26.315789473684209"/>
    <x v="10"/>
    <x v="3"/>
  </r>
  <r>
    <x v="16"/>
    <x v="85"/>
    <n v="57.89473684210526"/>
    <x v="10"/>
    <x v="3"/>
  </r>
  <r>
    <x v="17"/>
    <x v="86"/>
    <n v="13.740458015267176"/>
    <x v="10"/>
    <x v="3"/>
  </r>
  <r>
    <x v="17"/>
    <x v="87"/>
    <n v="64.122137404580158"/>
    <x v="10"/>
    <x v="3"/>
  </r>
  <r>
    <x v="17"/>
    <x v="88"/>
    <n v="8.3969465648854964"/>
    <x v="10"/>
    <x v="3"/>
  </r>
  <r>
    <x v="17"/>
    <x v="89"/>
    <n v="11.450381679389313"/>
    <x v="10"/>
    <x v="3"/>
  </r>
  <r>
    <x v="17"/>
    <x v="4"/>
    <n v="2.2900763358778624"/>
    <x v="10"/>
    <x v="3"/>
  </r>
  <r>
    <x v="18"/>
    <x v="86"/>
    <n v="13.740458015267176"/>
    <x v="10"/>
    <x v="3"/>
  </r>
  <r>
    <x v="18"/>
    <x v="87"/>
    <n v="64.122137404580158"/>
    <x v="10"/>
    <x v="3"/>
  </r>
  <r>
    <x v="18"/>
    <x v="88"/>
    <n v="8.3969465648854964"/>
    <x v="10"/>
    <x v="3"/>
  </r>
  <r>
    <x v="18"/>
    <x v="90"/>
    <n v="6.106870229007634"/>
    <x v="10"/>
    <x v="3"/>
  </r>
  <r>
    <x v="18"/>
    <x v="91"/>
    <n v="3.8167938931297711"/>
    <x v="10"/>
    <x v="3"/>
  </r>
  <r>
    <x v="18"/>
    <x v="92"/>
    <n v="1.5267175572519085"/>
    <x v="10"/>
    <x v="3"/>
  </r>
  <r>
    <x v="18"/>
    <x v="93"/>
    <n v="0"/>
    <x v="10"/>
    <x v="3"/>
  </r>
  <r>
    <x v="18"/>
    <x v="4"/>
    <n v="2.2900763358778624"/>
    <x v="10"/>
    <x v="3"/>
  </r>
  <r>
    <x v="18"/>
    <x v="94"/>
    <n v="2.25"/>
    <x v="10"/>
    <x v="3"/>
  </r>
  <r>
    <x v="18"/>
    <x v="95"/>
    <n v="2.4545454545454559"/>
    <x v="10"/>
    <x v="3"/>
  </r>
  <r>
    <x v="19"/>
    <x v="96"/>
    <n v="3.8167938931297711"/>
    <x v="10"/>
    <x v="3"/>
  </r>
  <r>
    <x v="19"/>
    <x v="97"/>
    <n v="3.8167938931297711"/>
    <x v="10"/>
    <x v="3"/>
  </r>
  <r>
    <x v="19"/>
    <x v="98"/>
    <n v="59.541984732824424"/>
    <x v="10"/>
    <x v="3"/>
  </r>
  <r>
    <x v="19"/>
    <x v="99"/>
    <n v="12.977099236641221"/>
    <x v="10"/>
    <x v="3"/>
  </r>
  <r>
    <x v="19"/>
    <x v="100"/>
    <n v="6.106870229007634"/>
    <x v="10"/>
    <x v="3"/>
  </r>
  <r>
    <x v="19"/>
    <x v="101"/>
    <n v="7.6335877862595423"/>
    <x v="10"/>
    <x v="3"/>
  </r>
  <r>
    <x v="19"/>
    <x v="102"/>
    <n v="1.5267175572519085"/>
    <x v="10"/>
    <x v="3"/>
  </r>
  <r>
    <x v="19"/>
    <x v="4"/>
    <n v="4.5801526717557248"/>
    <x v="10"/>
    <x v="3"/>
  </r>
  <r>
    <x v="20"/>
    <x v="96"/>
    <n v="1"/>
    <x v="10"/>
    <x v="3"/>
  </r>
  <r>
    <x v="20"/>
    <x v="97"/>
    <n v="3.2"/>
    <x v="10"/>
    <x v="3"/>
  </r>
  <r>
    <x v="20"/>
    <x v="98"/>
    <n v="2"/>
    <x v="10"/>
    <x v="3"/>
  </r>
  <r>
    <x v="20"/>
    <x v="99"/>
    <n v="4"/>
    <x v="10"/>
    <x v="3"/>
  </r>
  <r>
    <x v="20"/>
    <x v="100"/>
    <n v="3"/>
    <x v="10"/>
    <x v="3"/>
  </r>
  <r>
    <x v="20"/>
    <x v="101"/>
    <n v="3.9"/>
    <x v="10"/>
    <x v="3"/>
  </r>
  <r>
    <x v="20"/>
    <x v="102"/>
    <n v="3"/>
    <x v="10"/>
    <x v="3"/>
  </r>
  <r>
    <x v="20"/>
    <x v="4"/>
    <n v="3"/>
    <x v="10"/>
    <x v="3"/>
  </r>
  <r>
    <x v="20"/>
    <x v="331"/>
    <n v="2.5118110236220477"/>
    <x v="10"/>
    <x v="3"/>
  </r>
  <r>
    <x v="15"/>
    <x v="81"/>
    <n v="14.285714285714286"/>
    <x v="11"/>
    <x v="3"/>
  </r>
  <r>
    <x v="15"/>
    <x v="82"/>
    <n v="83.193277310924373"/>
    <x v="11"/>
    <x v="3"/>
  </r>
  <r>
    <x v="15"/>
    <x v="4"/>
    <n v="2.5210084033613445"/>
    <x v="11"/>
    <x v="3"/>
  </r>
  <r>
    <x v="16"/>
    <x v="83"/>
    <n v="19.047619047619047"/>
    <x v="11"/>
    <x v="3"/>
  </r>
  <r>
    <x v="16"/>
    <x v="84"/>
    <n v="38.095238095238095"/>
    <x v="11"/>
    <x v="3"/>
  </r>
  <r>
    <x v="16"/>
    <x v="85"/>
    <n v="42.857142857142854"/>
    <x v="11"/>
    <x v="3"/>
  </r>
  <r>
    <x v="17"/>
    <x v="86"/>
    <n v="9.2436974789915958"/>
    <x v="11"/>
    <x v="3"/>
  </r>
  <r>
    <x v="17"/>
    <x v="87"/>
    <n v="67.226890756302524"/>
    <x v="11"/>
    <x v="3"/>
  </r>
  <r>
    <x v="17"/>
    <x v="88"/>
    <n v="9.2436974789915958"/>
    <x v="11"/>
    <x v="3"/>
  </r>
  <r>
    <x v="17"/>
    <x v="89"/>
    <n v="11.764705882352942"/>
    <x v="11"/>
    <x v="3"/>
  </r>
  <r>
    <x v="17"/>
    <x v="4"/>
    <n v="2.5210084033613445"/>
    <x v="11"/>
    <x v="3"/>
  </r>
  <r>
    <x v="18"/>
    <x v="86"/>
    <n v="9.2436974789915958"/>
    <x v="11"/>
    <x v="3"/>
  </r>
  <r>
    <x v="18"/>
    <x v="87"/>
    <n v="67.226890756302524"/>
    <x v="11"/>
    <x v="3"/>
  </r>
  <r>
    <x v="18"/>
    <x v="88"/>
    <n v="9.2436974789915958"/>
    <x v="11"/>
    <x v="3"/>
  </r>
  <r>
    <x v="18"/>
    <x v="90"/>
    <n v="8.4033613445378155"/>
    <x v="11"/>
    <x v="3"/>
  </r>
  <r>
    <x v="18"/>
    <x v="91"/>
    <n v="1.680672268907563"/>
    <x v="11"/>
    <x v="3"/>
  </r>
  <r>
    <x v="18"/>
    <x v="92"/>
    <n v="1.680672268907563"/>
    <x v="11"/>
    <x v="3"/>
  </r>
  <r>
    <x v="18"/>
    <x v="93"/>
    <n v="0"/>
    <x v="11"/>
    <x v="3"/>
  </r>
  <r>
    <x v="18"/>
    <x v="4"/>
    <n v="2.5210084033613445"/>
    <x v="11"/>
    <x v="3"/>
  </r>
  <r>
    <x v="18"/>
    <x v="94"/>
    <n v="2.2931034482758621"/>
    <x v="11"/>
    <x v="3"/>
  </r>
  <r>
    <x v="18"/>
    <x v="95"/>
    <n v="2.4285714285714284"/>
    <x v="11"/>
    <x v="3"/>
  </r>
  <r>
    <x v="19"/>
    <x v="96"/>
    <n v="5.0420168067226889"/>
    <x v="11"/>
    <x v="3"/>
  </r>
  <r>
    <x v="19"/>
    <x v="97"/>
    <n v="4.2016806722689077"/>
    <x v="11"/>
    <x v="3"/>
  </r>
  <r>
    <x v="19"/>
    <x v="98"/>
    <n v="63.025210084033617"/>
    <x v="11"/>
    <x v="3"/>
  </r>
  <r>
    <x v="19"/>
    <x v="99"/>
    <n v="14.285714285714286"/>
    <x v="11"/>
    <x v="3"/>
  </r>
  <r>
    <x v="19"/>
    <x v="100"/>
    <n v="7.5630252100840334"/>
    <x v="11"/>
    <x v="3"/>
  </r>
  <r>
    <x v="19"/>
    <x v="101"/>
    <n v="5.882352941176471"/>
    <x v="11"/>
    <x v="3"/>
  </r>
  <r>
    <x v="19"/>
    <x v="102"/>
    <n v="0"/>
    <x v="11"/>
    <x v="3"/>
  </r>
  <r>
    <x v="19"/>
    <x v="4"/>
    <n v="0"/>
    <x v="11"/>
    <x v="3"/>
  </r>
  <r>
    <x v="20"/>
    <x v="96"/>
    <n v="1"/>
    <x v="11"/>
    <x v="3"/>
  </r>
  <r>
    <x v="20"/>
    <x v="97"/>
    <n v="3"/>
    <x v="11"/>
    <x v="3"/>
  </r>
  <r>
    <x v="20"/>
    <x v="98"/>
    <n v="2"/>
    <x v="11"/>
    <x v="3"/>
  </r>
  <r>
    <x v="20"/>
    <x v="99"/>
    <n v="3.6470588235294117"/>
    <x v="11"/>
    <x v="3"/>
  </r>
  <r>
    <x v="20"/>
    <x v="100"/>
    <n v="4"/>
    <x v="11"/>
    <x v="3"/>
  </r>
  <r>
    <x v="20"/>
    <x v="101"/>
    <n v="3.285714285714286"/>
    <x v="11"/>
    <x v="3"/>
  </r>
  <r>
    <x v="20"/>
    <x v="102"/>
    <m/>
    <x v="11"/>
    <x v="3"/>
  </r>
  <r>
    <x v="20"/>
    <x v="4"/>
    <m/>
    <x v="11"/>
    <x v="3"/>
  </r>
  <r>
    <x v="20"/>
    <x v="331"/>
    <n v="2.4537815126050431"/>
    <x v="11"/>
    <x v="3"/>
  </r>
  <r>
    <x v="15"/>
    <x v="81"/>
    <n v="21.212121212121211"/>
    <x v="12"/>
    <x v="3"/>
  </r>
  <r>
    <x v="15"/>
    <x v="82"/>
    <n v="78.787878787878782"/>
    <x v="12"/>
    <x v="3"/>
  </r>
  <r>
    <x v="15"/>
    <x v="4"/>
    <n v="0"/>
    <x v="12"/>
    <x v="3"/>
  </r>
  <r>
    <x v="16"/>
    <x v="83"/>
    <n v="30.76923076923077"/>
    <x v="12"/>
    <x v="3"/>
  </r>
  <r>
    <x v="16"/>
    <x v="84"/>
    <n v="42.307692307692307"/>
    <x v="12"/>
    <x v="3"/>
  </r>
  <r>
    <x v="16"/>
    <x v="85"/>
    <n v="26.923076923076923"/>
    <x v="12"/>
    <x v="3"/>
  </r>
  <r>
    <x v="17"/>
    <x v="86"/>
    <n v="23.232323232323232"/>
    <x v="12"/>
    <x v="3"/>
  </r>
  <r>
    <x v="17"/>
    <x v="87"/>
    <n v="49.494949494949495"/>
    <x v="12"/>
    <x v="3"/>
  </r>
  <r>
    <x v="17"/>
    <x v="88"/>
    <n v="18.181818181818183"/>
    <x v="12"/>
    <x v="3"/>
  </r>
  <r>
    <x v="17"/>
    <x v="89"/>
    <n v="9.0909090909090917"/>
    <x v="12"/>
    <x v="3"/>
  </r>
  <r>
    <x v="17"/>
    <x v="4"/>
    <n v="0"/>
    <x v="12"/>
    <x v="3"/>
  </r>
  <r>
    <x v="18"/>
    <x v="86"/>
    <n v="23.232323232323232"/>
    <x v="12"/>
    <x v="3"/>
  </r>
  <r>
    <x v="18"/>
    <x v="87"/>
    <n v="49.494949494949495"/>
    <x v="12"/>
    <x v="3"/>
  </r>
  <r>
    <x v="18"/>
    <x v="88"/>
    <n v="18.181818181818183"/>
    <x v="12"/>
    <x v="3"/>
  </r>
  <r>
    <x v="18"/>
    <x v="90"/>
    <n v="7.0707070707070709"/>
    <x v="12"/>
    <x v="3"/>
  </r>
  <r>
    <x v="18"/>
    <x v="91"/>
    <n v="1.0101010101010102"/>
    <x v="12"/>
    <x v="3"/>
  </r>
  <r>
    <x v="18"/>
    <x v="92"/>
    <n v="0"/>
    <x v="12"/>
    <x v="3"/>
  </r>
  <r>
    <x v="18"/>
    <x v="93"/>
    <n v="1.0101010101010102"/>
    <x v="12"/>
    <x v="3"/>
  </r>
  <r>
    <x v="18"/>
    <x v="4"/>
    <n v="0"/>
    <x v="12"/>
    <x v="3"/>
  </r>
  <r>
    <x v="18"/>
    <x v="94"/>
    <n v="2.2020202020202029"/>
    <x v="12"/>
    <x v="3"/>
  </r>
  <r>
    <x v="18"/>
    <x v="95"/>
    <n v="2.5657894736842106"/>
    <x v="12"/>
    <x v="3"/>
  </r>
  <r>
    <x v="19"/>
    <x v="96"/>
    <n v="6.0606060606060606"/>
    <x v="12"/>
    <x v="3"/>
  </r>
  <r>
    <x v="19"/>
    <x v="97"/>
    <n v="2.0202020202020203"/>
    <x v="12"/>
    <x v="3"/>
  </r>
  <r>
    <x v="19"/>
    <x v="98"/>
    <n v="39.393939393939391"/>
    <x v="12"/>
    <x v="3"/>
  </r>
  <r>
    <x v="19"/>
    <x v="99"/>
    <n v="17.171717171717173"/>
    <x v="12"/>
    <x v="3"/>
  </r>
  <r>
    <x v="19"/>
    <x v="100"/>
    <n v="15.151515151515152"/>
    <x v="12"/>
    <x v="3"/>
  </r>
  <r>
    <x v="19"/>
    <x v="101"/>
    <n v="17.171717171717173"/>
    <x v="12"/>
    <x v="3"/>
  </r>
  <r>
    <x v="19"/>
    <x v="102"/>
    <n v="1.0101010101010102"/>
    <x v="12"/>
    <x v="3"/>
  </r>
  <r>
    <x v="19"/>
    <x v="4"/>
    <n v="2.0202020202020203"/>
    <x v="12"/>
    <x v="3"/>
  </r>
  <r>
    <x v="20"/>
    <x v="96"/>
    <n v="1"/>
    <x v="12"/>
    <x v="3"/>
  </r>
  <r>
    <x v="20"/>
    <x v="97"/>
    <n v="3"/>
    <x v="12"/>
    <x v="3"/>
  </r>
  <r>
    <x v="20"/>
    <x v="98"/>
    <n v="2"/>
    <x v="12"/>
    <x v="3"/>
  </r>
  <r>
    <x v="20"/>
    <x v="99"/>
    <n v="3.4117647058823533"/>
    <x v="12"/>
    <x v="3"/>
  </r>
  <r>
    <x v="20"/>
    <x v="100"/>
    <n v="4.7857142857142865"/>
    <x v="12"/>
    <x v="3"/>
  </r>
  <r>
    <x v="20"/>
    <x v="101"/>
    <n v="2.9166666666666665"/>
    <x v="12"/>
    <x v="3"/>
  </r>
  <r>
    <x v="20"/>
    <x v="102"/>
    <n v="2"/>
    <x v="12"/>
    <x v="3"/>
  </r>
  <r>
    <x v="20"/>
    <x v="4"/>
    <n v="5"/>
    <x v="12"/>
    <x v="3"/>
  </r>
  <r>
    <x v="20"/>
    <x v="331"/>
    <n v="2.7934782608695659"/>
    <x v="12"/>
    <x v="3"/>
  </r>
  <r>
    <x v="15"/>
    <x v="81"/>
    <n v="8.695652173913043"/>
    <x v="13"/>
    <x v="3"/>
  </r>
  <r>
    <x v="15"/>
    <x v="82"/>
    <n v="88.405797101449281"/>
    <x v="13"/>
    <x v="3"/>
  </r>
  <r>
    <x v="15"/>
    <x v="4"/>
    <n v="2.8985507246376812"/>
    <x v="13"/>
    <x v="3"/>
  </r>
  <r>
    <x v="16"/>
    <x v="83"/>
    <n v="0"/>
    <x v="13"/>
    <x v="3"/>
  </r>
  <r>
    <x v="16"/>
    <x v="84"/>
    <n v="50"/>
    <x v="13"/>
    <x v="3"/>
  </r>
  <r>
    <x v="16"/>
    <x v="85"/>
    <n v="50"/>
    <x v="13"/>
    <x v="3"/>
  </r>
  <r>
    <x v="17"/>
    <x v="86"/>
    <n v="30.434782608695652"/>
    <x v="13"/>
    <x v="3"/>
  </r>
  <r>
    <x v="17"/>
    <x v="87"/>
    <n v="55.072463768115945"/>
    <x v="13"/>
    <x v="3"/>
  </r>
  <r>
    <x v="17"/>
    <x v="88"/>
    <n v="4.3478260869565215"/>
    <x v="13"/>
    <x v="3"/>
  </r>
  <r>
    <x v="17"/>
    <x v="89"/>
    <n v="7.2463768115942031"/>
    <x v="13"/>
    <x v="3"/>
  </r>
  <r>
    <x v="17"/>
    <x v="4"/>
    <n v="2.8985507246376812"/>
    <x v="13"/>
    <x v="3"/>
  </r>
  <r>
    <x v="18"/>
    <x v="86"/>
    <n v="30.434782608695652"/>
    <x v="13"/>
    <x v="3"/>
  </r>
  <r>
    <x v="18"/>
    <x v="87"/>
    <n v="55.072463768115945"/>
    <x v="13"/>
    <x v="3"/>
  </r>
  <r>
    <x v="18"/>
    <x v="88"/>
    <n v="4.3478260869565215"/>
    <x v="13"/>
    <x v="3"/>
  </r>
  <r>
    <x v="18"/>
    <x v="90"/>
    <n v="7.2463768115942031"/>
    <x v="13"/>
    <x v="3"/>
  </r>
  <r>
    <x v="18"/>
    <x v="91"/>
    <n v="0"/>
    <x v="13"/>
    <x v="3"/>
  </r>
  <r>
    <x v="18"/>
    <x v="92"/>
    <n v="0"/>
    <x v="13"/>
    <x v="3"/>
  </r>
  <r>
    <x v="18"/>
    <x v="93"/>
    <n v="0"/>
    <x v="13"/>
    <x v="3"/>
  </r>
  <r>
    <x v="18"/>
    <x v="4"/>
    <n v="2.8985507246376812"/>
    <x v="13"/>
    <x v="3"/>
  </r>
  <r>
    <x v="18"/>
    <x v="94"/>
    <n v="1.8805970149253735"/>
    <x v="13"/>
    <x v="3"/>
  </r>
  <r>
    <x v="18"/>
    <x v="95"/>
    <n v="2.2826086956521747"/>
    <x v="13"/>
    <x v="3"/>
  </r>
  <r>
    <x v="19"/>
    <x v="96"/>
    <n v="14.492753623188406"/>
    <x v="13"/>
    <x v="3"/>
  </r>
  <r>
    <x v="19"/>
    <x v="97"/>
    <n v="5.7971014492753623"/>
    <x v="13"/>
    <x v="3"/>
  </r>
  <r>
    <x v="19"/>
    <x v="98"/>
    <n v="56.521739130434781"/>
    <x v="13"/>
    <x v="3"/>
  </r>
  <r>
    <x v="19"/>
    <x v="99"/>
    <n v="10.144927536231885"/>
    <x v="13"/>
    <x v="3"/>
  </r>
  <r>
    <x v="19"/>
    <x v="100"/>
    <n v="1.4492753623188406"/>
    <x v="13"/>
    <x v="3"/>
  </r>
  <r>
    <x v="19"/>
    <x v="101"/>
    <n v="10.144927536231885"/>
    <x v="13"/>
    <x v="3"/>
  </r>
  <r>
    <x v="19"/>
    <x v="102"/>
    <n v="1.4492753623188406"/>
    <x v="13"/>
    <x v="3"/>
  </r>
  <r>
    <x v="19"/>
    <x v="4"/>
    <n v="0"/>
    <x v="13"/>
    <x v="3"/>
  </r>
  <r>
    <x v="20"/>
    <x v="96"/>
    <n v="1"/>
    <x v="13"/>
    <x v="3"/>
  </r>
  <r>
    <x v="20"/>
    <x v="97"/>
    <n v="2.5"/>
    <x v="13"/>
    <x v="3"/>
  </r>
  <r>
    <x v="20"/>
    <x v="98"/>
    <n v="2"/>
    <x v="13"/>
    <x v="3"/>
  </r>
  <r>
    <x v="20"/>
    <x v="99"/>
    <n v="3.5"/>
    <x v="13"/>
    <x v="3"/>
  </r>
  <r>
    <x v="20"/>
    <x v="100"/>
    <n v="5"/>
    <x v="13"/>
    <x v="3"/>
  </r>
  <r>
    <x v="20"/>
    <x v="101"/>
    <n v="2.6666666666666665"/>
    <x v="13"/>
    <x v="3"/>
  </r>
  <r>
    <x v="20"/>
    <x v="102"/>
    <n v="3"/>
    <x v="13"/>
    <x v="3"/>
  </r>
  <r>
    <x v="20"/>
    <x v="4"/>
    <m/>
    <x v="13"/>
    <x v="3"/>
  </r>
  <r>
    <x v="20"/>
    <x v="331"/>
    <n v="2.1343283582089558"/>
    <x v="13"/>
    <x v="3"/>
  </r>
  <r>
    <x v="15"/>
    <x v="81"/>
    <n v="6.8965517241379306"/>
    <x v="14"/>
    <x v="3"/>
  </r>
  <r>
    <x v="15"/>
    <x v="82"/>
    <n v="83.908045977011497"/>
    <x v="14"/>
    <x v="3"/>
  </r>
  <r>
    <x v="15"/>
    <x v="4"/>
    <n v="9.1954022988505741"/>
    <x v="14"/>
    <x v="3"/>
  </r>
  <r>
    <x v="16"/>
    <x v="83"/>
    <n v="33.333333333333336"/>
    <x v="14"/>
    <x v="3"/>
  </r>
  <r>
    <x v="16"/>
    <x v="84"/>
    <n v="16.666666666666668"/>
    <x v="14"/>
    <x v="3"/>
  </r>
  <r>
    <x v="16"/>
    <x v="85"/>
    <n v="50"/>
    <x v="14"/>
    <x v="3"/>
  </r>
  <r>
    <x v="17"/>
    <x v="86"/>
    <n v="18.390804597701148"/>
    <x v="14"/>
    <x v="3"/>
  </r>
  <r>
    <x v="17"/>
    <x v="87"/>
    <n v="51.724137931034484"/>
    <x v="14"/>
    <x v="3"/>
  </r>
  <r>
    <x v="17"/>
    <x v="88"/>
    <n v="11.494252873563218"/>
    <x v="14"/>
    <x v="3"/>
  </r>
  <r>
    <x v="17"/>
    <x v="89"/>
    <n v="9.1954022988505741"/>
    <x v="14"/>
    <x v="3"/>
  </r>
  <r>
    <x v="17"/>
    <x v="4"/>
    <n v="9.1954022988505741"/>
    <x v="14"/>
    <x v="3"/>
  </r>
  <r>
    <x v="18"/>
    <x v="86"/>
    <n v="18.390804597701148"/>
    <x v="14"/>
    <x v="3"/>
  </r>
  <r>
    <x v="18"/>
    <x v="87"/>
    <n v="51.724137931034484"/>
    <x v="14"/>
    <x v="3"/>
  </r>
  <r>
    <x v="18"/>
    <x v="88"/>
    <n v="11.494252873563218"/>
    <x v="14"/>
    <x v="3"/>
  </r>
  <r>
    <x v="18"/>
    <x v="90"/>
    <n v="4.5977011494252871"/>
    <x v="14"/>
    <x v="3"/>
  </r>
  <r>
    <x v="18"/>
    <x v="91"/>
    <n v="2.2988505747126435"/>
    <x v="14"/>
    <x v="3"/>
  </r>
  <r>
    <x v="18"/>
    <x v="92"/>
    <n v="2.2988505747126435"/>
    <x v="14"/>
    <x v="3"/>
  </r>
  <r>
    <x v="18"/>
    <x v="93"/>
    <n v="0"/>
    <x v="14"/>
    <x v="3"/>
  </r>
  <r>
    <x v="18"/>
    <x v="4"/>
    <n v="9.1954022988505741"/>
    <x v="14"/>
    <x v="3"/>
  </r>
  <r>
    <x v="18"/>
    <x v="94"/>
    <n v="2.2025316455696213"/>
    <x v="14"/>
    <x v="3"/>
  </r>
  <r>
    <x v="18"/>
    <x v="95"/>
    <n v="2.5079365079365079"/>
    <x v="14"/>
    <x v="3"/>
  </r>
  <r>
    <x v="19"/>
    <x v="96"/>
    <n v="4.5977011494252871"/>
    <x v="14"/>
    <x v="3"/>
  </r>
  <r>
    <x v="19"/>
    <x v="97"/>
    <n v="1.1494252873563218"/>
    <x v="14"/>
    <x v="3"/>
  </r>
  <r>
    <x v="19"/>
    <x v="98"/>
    <n v="48.275862068965516"/>
    <x v="14"/>
    <x v="3"/>
  </r>
  <r>
    <x v="19"/>
    <x v="99"/>
    <n v="11.494252873563218"/>
    <x v="14"/>
    <x v="3"/>
  </r>
  <r>
    <x v="19"/>
    <x v="100"/>
    <n v="16.091954022988507"/>
    <x v="14"/>
    <x v="3"/>
  </r>
  <r>
    <x v="19"/>
    <x v="101"/>
    <n v="18.390804597701148"/>
    <x v="14"/>
    <x v="3"/>
  </r>
  <r>
    <x v="19"/>
    <x v="102"/>
    <n v="0"/>
    <x v="14"/>
    <x v="3"/>
  </r>
  <r>
    <x v="19"/>
    <x v="4"/>
    <n v="0"/>
    <x v="14"/>
    <x v="3"/>
  </r>
  <r>
    <x v="20"/>
    <x v="96"/>
    <n v="1"/>
    <x v="14"/>
    <x v="3"/>
  </r>
  <r>
    <x v="20"/>
    <x v="97"/>
    <n v="4"/>
    <x v="14"/>
    <x v="3"/>
  </r>
  <r>
    <x v="20"/>
    <x v="98"/>
    <n v="2"/>
    <x v="14"/>
    <x v="3"/>
  </r>
  <r>
    <x v="20"/>
    <x v="99"/>
    <n v="3.6"/>
    <x v="14"/>
    <x v="3"/>
  </r>
  <r>
    <x v="20"/>
    <x v="100"/>
    <n v="3.214285714285714"/>
    <x v="14"/>
    <x v="3"/>
  </r>
  <r>
    <x v="20"/>
    <x v="101"/>
    <n v="3.3125"/>
    <x v="14"/>
    <x v="3"/>
  </r>
  <r>
    <x v="20"/>
    <x v="102"/>
    <m/>
    <x v="14"/>
    <x v="3"/>
  </r>
  <r>
    <x v="20"/>
    <x v="4"/>
    <m/>
    <x v="14"/>
    <x v="3"/>
  </r>
  <r>
    <x v="20"/>
    <x v="331"/>
    <n v="2.597701149425288"/>
    <x v="14"/>
    <x v="3"/>
  </r>
  <r>
    <x v="15"/>
    <x v="81"/>
    <n v="20.87912087912088"/>
    <x v="15"/>
    <x v="3"/>
  </r>
  <r>
    <x v="15"/>
    <x v="82"/>
    <n v="61.53846153846154"/>
    <x v="15"/>
    <x v="3"/>
  </r>
  <r>
    <x v="15"/>
    <x v="4"/>
    <n v="17.582417582417584"/>
    <x v="15"/>
    <x v="3"/>
  </r>
  <r>
    <x v="16"/>
    <x v="83"/>
    <n v="9.5238095238095237"/>
    <x v="15"/>
    <x v="3"/>
  </r>
  <r>
    <x v="16"/>
    <x v="84"/>
    <n v="61.904761904761905"/>
    <x v="15"/>
    <x v="3"/>
  </r>
  <r>
    <x v="16"/>
    <x v="85"/>
    <n v="28.571428571428573"/>
    <x v="15"/>
    <x v="3"/>
  </r>
  <r>
    <x v="17"/>
    <x v="86"/>
    <n v="15.384615384615385"/>
    <x v="15"/>
    <x v="3"/>
  </r>
  <r>
    <x v="17"/>
    <x v="87"/>
    <n v="36.263736263736263"/>
    <x v="15"/>
    <x v="3"/>
  </r>
  <r>
    <x v="17"/>
    <x v="88"/>
    <n v="19.780219780219781"/>
    <x v="15"/>
    <x v="3"/>
  </r>
  <r>
    <x v="17"/>
    <x v="89"/>
    <n v="10.989010989010989"/>
    <x v="15"/>
    <x v="3"/>
  </r>
  <r>
    <x v="17"/>
    <x v="4"/>
    <n v="17.582417582417584"/>
    <x v="15"/>
    <x v="3"/>
  </r>
  <r>
    <x v="18"/>
    <x v="86"/>
    <n v="15.384615384615385"/>
    <x v="15"/>
    <x v="3"/>
  </r>
  <r>
    <x v="18"/>
    <x v="87"/>
    <n v="36.263736263736263"/>
    <x v="15"/>
    <x v="3"/>
  </r>
  <r>
    <x v="18"/>
    <x v="88"/>
    <n v="19.780219780219781"/>
    <x v="15"/>
    <x v="3"/>
  </r>
  <r>
    <x v="18"/>
    <x v="90"/>
    <n v="8.791208791208792"/>
    <x v="15"/>
    <x v="3"/>
  </r>
  <r>
    <x v="18"/>
    <x v="91"/>
    <n v="1.098901098901099"/>
    <x v="15"/>
    <x v="3"/>
  </r>
  <r>
    <x v="18"/>
    <x v="92"/>
    <n v="1.098901098901099"/>
    <x v="15"/>
    <x v="3"/>
  </r>
  <r>
    <x v="18"/>
    <x v="93"/>
    <n v="0"/>
    <x v="15"/>
    <x v="3"/>
  </r>
  <r>
    <x v="18"/>
    <x v="4"/>
    <n v="17.582417582417584"/>
    <x v="15"/>
    <x v="3"/>
  </r>
  <r>
    <x v="18"/>
    <x v="94"/>
    <n v="2.36"/>
    <x v="15"/>
    <x v="3"/>
  </r>
  <r>
    <x v="18"/>
    <x v="95"/>
    <n v="2.6721311475409832"/>
    <x v="15"/>
    <x v="3"/>
  </r>
  <r>
    <x v="19"/>
    <x v="96"/>
    <n v="12.087912087912088"/>
    <x v="15"/>
    <x v="3"/>
  </r>
  <r>
    <x v="19"/>
    <x v="97"/>
    <n v="17.582417582417584"/>
    <x v="15"/>
    <x v="3"/>
  </r>
  <r>
    <x v="19"/>
    <x v="98"/>
    <n v="18.681318681318682"/>
    <x v="15"/>
    <x v="3"/>
  </r>
  <r>
    <x v="19"/>
    <x v="99"/>
    <n v="5.4945054945054945"/>
    <x v="15"/>
    <x v="3"/>
  </r>
  <r>
    <x v="19"/>
    <x v="100"/>
    <n v="27.472527472527471"/>
    <x v="15"/>
    <x v="3"/>
  </r>
  <r>
    <x v="19"/>
    <x v="101"/>
    <n v="8.791208791208792"/>
    <x v="15"/>
    <x v="3"/>
  </r>
  <r>
    <x v="19"/>
    <x v="102"/>
    <n v="1.098901098901099"/>
    <x v="15"/>
    <x v="3"/>
  </r>
  <r>
    <x v="19"/>
    <x v="4"/>
    <n v="8.791208791208792"/>
    <x v="15"/>
    <x v="3"/>
  </r>
  <r>
    <x v="20"/>
    <x v="96"/>
    <n v="1"/>
    <x v="15"/>
    <x v="3"/>
  </r>
  <r>
    <x v="20"/>
    <x v="97"/>
    <n v="3"/>
    <x v="15"/>
    <x v="3"/>
  </r>
  <r>
    <x v="20"/>
    <x v="98"/>
    <n v="2"/>
    <x v="15"/>
    <x v="3"/>
  </r>
  <r>
    <x v="20"/>
    <x v="99"/>
    <n v="3"/>
    <x v="15"/>
    <x v="3"/>
  </r>
  <r>
    <x v="20"/>
    <x v="100"/>
    <n v="3.04"/>
    <x v="15"/>
    <x v="3"/>
  </r>
  <r>
    <x v="20"/>
    <x v="101"/>
    <n v="3.714285714285714"/>
    <x v="15"/>
    <x v="3"/>
  </r>
  <r>
    <x v="20"/>
    <x v="102"/>
    <n v="2"/>
    <x v="15"/>
    <x v="3"/>
  </r>
  <r>
    <x v="20"/>
    <x v="4"/>
    <n v="3.125"/>
    <x v="15"/>
    <x v="3"/>
  </r>
  <r>
    <x v="20"/>
    <x v="331"/>
    <n v="2.6333333333333337"/>
    <x v="15"/>
    <x v="3"/>
  </r>
  <r>
    <x v="15"/>
    <x v="81"/>
    <n v="8.1521739130434785"/>
    <x v="16"/>
    <x v="3"/>
  </r>
  <r>
    <x v="15"/>
    <x v="82"/>
    <n v="78.260869565217391"/>
    <x v="16"/>
    <x v="3"/>
  </r>
  <r>
    <x v="15"/>
    <x v="4"/>
    <n v="13.586956521739131"/>
    <x v="16"/>
    <x v="3"/>
  </r>
  <r>
    <x v="16"/>
    <x v="83"/>
    <n v="35.294117647058826"/>
    <x v="16"/>
    <x v="3"/>
  </r>
  <r>
    <x v="16"/>
    <x v="84"/>
    <n v="35.294117647058826"/>
    <x v="16"/>
    <x v="3"/>
  </r>
  <r>
    <x v="16"/>
    <x v="85"/>
    <n v="29.411764705882351"/>
    <x v="16"/>
    <x v="3"/>
  </r>
  <r>
    <x v="17"/>
    <x v="86"/>
    <n v="15.217391304347826"/>
    <x v="16"/>
    <x v="3"/>
  </r>
  <r>
    <x v="17"/>
    <x v="87"/>
    <n v="55.434782608695649"/>
    <x v="16"/>
    <x v="3"/>
  </r>
  <r>
    <x v="17"/>
    <x v="88"/>
    <n v="7.0652173913043477"/>
    <x v="16"/>
    <x v="3"/>
  </r>
  <r>
    <x v="17"/>
    <x v="89"/>
    <n v="8.695652173913043"/>
    <x v="16"/>
    <x v="3"/>
  </r>
  <r>
    <x v="17"/>
    <x v="4"/>
    <n v="13.586956521739131"/>
    <x v="16"/>
    <x v="3"/>
  </r>
  <r>
    <x v="18"/>
    <x v="86"/>
    <n v="15.217391304347826"/>
    <x v="16"/>
    <x v="3"/>
  </r>
  <r>
    <x v="18"/>
    <x v="87"/>
    <n v="55.434782608695649"/>
    <x v="16"/>
    <x v="3"/>
  </r>
  <r>
    <x v="18"/>
    <x v="88"/>
    <n v="7.0652173913043477"/>
    <x v="16"/>
    <x v="3"/>
  </r>
  <r>
    <x v="18"/>
    <x v="90"/>
    <n v="5.4347826086956523"/>
    <x v="16"/>
    <x v="3"/>
  </r>
  <r>
    <x v="18"/>
    <x v="91"/>
    <n v="2.1739130434782608"/>
    <x v="16"/>
    <x v="3"/>
  </r>
  <r>
    <x v="18"/>
    <x v="92"/>
    <n v="0.54347826086956519"/>
    <x v="16"/>
    <x v="3"/>
  </r>
  <r>
    <x v="18"/>
    <x v="93"/>
    <n v="0.54347826086956519"/>
    <x v="16"/>
    <x v="3"/>
  </r>
  <r>
    <x v="18"/>
    <x v="4"/>
    <n v="13.586956521739131"/>
    <x v="16"/>
    <x v="3"/>
  </r>
  <r>
    <x v="18"/>
    <x v="94"/>
    <n v="2.1949685534591183"/>
    <x v="16"/>
    <x v="3"/>
  </r>
  <r>
    <x v="18"/>
    <x v="95"/>
    <n v="2.4503816793893125"/>
    <x v="16"/>
    <x v="3"/>
  </r>
  <r>
    <x v="19"/>
    <x v="96"/>
    <n v="7.6086956521739131"/>
    <x v="16"/>
    <x v="3"/>
  </r>
  <r>
    <x v="19"/>
    <x v="97"/>
    <n v="3.8043478260869565"/>
    <x v="16"/>
    <x v="3"/>
  </r>
  <r>
    <x v="19"/>
    <x v="98"/>
    <n v="54.891304347826086"/>
    <x v="16"/>
    <x v="3"/>
  </r>
  <r>
    <x v="19"/>
    <x v="99"/>
    <n v="11.413043478260869"/>
    <x v="16"/>
    <x v="3"/>
  </r>
  <r>
    <x v="19"/>
    <x v="100"/>
    <n v="8.1521739130434785"/>
    <x v="16"/>
    <x v="3"/>
  </r>
  <r>
    <x v="19"/>
    <x v="101"/>
    <n v="9.2391304347826093"/>
    <x v="16"/>
    <x v="3"/>
  </r>
  <r>
    <x v="19"/>
    <x v="102"/>
    <n v="4.3478260869565215"/>
    <x v="16"/>
    <x v="3"/>
  </r>
  <r>
    <x v="19"/>
    <x v="4"/>
    <n v="0.54347826086956519"/>
    <x v="16"/>
    <x v="3"/>
  </r>
  <r>
    <x v="20"/>
    <x v="96"/>
    <n v="1"/>
    <x v="16"/>
    <x v="3"/>
  </r>
  <r>
    <x v="20"/>
    <x v="97"/>
    <n v="2.8571428571428572"/>
    <x v="16"/>
    <x v="3"/>
  </r>
  <r>
    <x v="20"/>
    <x v="98"/>
    <n v="2"/>
    <x v="16"/>
    <x v="3"/>
  </r>
  <r>
    <x v="20"/>
    <x v="99"/>
    <n v="3.3809523809523805"/>
    <x v="16"/>
    <x v="3"/>
  </r>
  <r>
    <x v="20"/>
    <x v="100"/>
    <n v="4.9333333333333327"/>
    <x v="16"/>
    <x v="3"/>
  </r>
  <r>
    <x v="20"/>
    <x v="101"/>
    <n v="3.5"/>
    <x v="16"/>
    <x v="3"/>
  </r>
  <r>
    <x v="20"/>
    <x v="102"/>
    <n v="2.4285714285714284"/>
    <x v="16"/>
    <x v="3"/>
  </r>
  <r>
    <x v="20"/>
    <x v="4"/>
    <n v="2"/>
    <x v="16"/>
    <x v="3"/>
  </r>
  <r>
    <x v="20"/>
    <x v="331"/>
    <n v="2.4944444444444458"/>
    <x v="16"/>
    <x v="3"/>
  </r>
  <r>
    <x v="21"/>
    <x v="103"/>
    <n v="49.387982195845694"/>
    <x v="0"/>
    <x v="2"/>
  </r>
  <r>
    <x v="21"/>
    <x v="104"/>
    <n v="39.094955489614243"/>
    <x v="0"/>
    <x v="2"/>
  </r>
  <r>
    <x v="21"/>
    <x v="4"/>
    <n v="11.517062314540059"/>
    <x v="0"/>
    <x v="2"/>
  </r>
  <r>
    <x v="22"/>
    <x v="105"/>
    <n v="98.201038575667653"/>
    <x v="0"/>
    <x v="2"/>
  </r>
  <r>
    <x v="22"/>
    <x v="106"/>
    <n v="1.7989614243323442"/>
    <x v="0"/>
    <x v="2"/>
  </r>
  <r>
    <x v="23"/>
    <x v="105"/>
    <n v="90.411721068249264"/>
    <x v="0"/>
    <x v="2"/>
  </r>
  <r>
    <x v="23"/>
    <x v="106"/>
    <n v="9.5882789317507413"/>
    <x v="0"/>
    <x v="2"/>
  </r>
  <r>
    <x v="24"/>
    <x v="105"/>
    <n v="99.554896142433236"/>
    <x v="0"/>
    <x v="2"/>
  </r>
  <r>
    <x v="24"/>
    <x v="106"/>
    <n v="0.44510385756676557"/>
    <x v="0"/>
    <x v="2"/>
  </r>
  <r>
    <x v="25"/>
    <x v="105"/>
    <n v="98.497774480712167"/>
    <x v="0"/>
    <x v="2"/>
  </r>
  <r>
    <x v="25"/>
    <x v="106"/>
    <n v="1.5022255192878338"/>
    <x v="0"/>
    <x v="2"/>
  </r>
  <r>
    <x v="26"/>
    <x v="105"/>
    <n v="85.218842729970333"/>
    <x v="0"/>
    <x v="2"/>
  </r>
  <r>
    <x v="26"/>
    <x v="106"/>
    <n v="14.781157270029674"/>
    <x v="0"/>
    <x v="2"/>
  </r>
  <r>
    <x v="27"/>
    <x v="105"/>
    <n v="95.474777448071222"/>
    <x v="0"/>
    <x v="2"/>
  </r>
  <r>
    <x v="27"/>
    <x v="106"/>
    <n v="4.525222551928783"/>
    <x v="0"/>
    <x v="2"/>
  </r>
  <r>
    <x v="28"/>
    <x v="105"/>
    <n v="94.380563798219583"/>
    <x v="0"/>
    <x v="2"/>
  </r>
  <r>
    <x v="28"/>
    <x v="106"/>
    <n v="5.6194362017804158"/>
    <x v="0"/>
    <x v="2"/>
  </r>
  <r>
    <x v="29"/>
    <x v="105"/>
    <n v="98.219584569732945"/>
    <x v="0"/>
    <x v="2"/>
  </r>
  <r>
    <x v="29"/>
    <x v="106"/>
    <n v="1.7804154302670623"/>
    <x v="0"/>
    <x v="2"/>
  </r>
  <r>
    <x v="30"/>
    <x v="105"/>
    <n v="75.964391691394653"/>
    <x v="0"/>
    <x v="2"/>
  </r>
  <r>
    <x v="30"/>
    <x v="106"/>
    <n v="24.03560830860534"/>
    <x v="0"/>
    <x v="2"/>
  </r>
  <r>
    <x v="31"/>
    <x v="105"/>
    <n v="98.905786350148361"/>
    <x v="0"/>
    <x v="2"/>
  </r>
  <r>
    <x v="31"/>
    <x v="106"/>
    <n v="1.0942136498516319"/>
    <x v="0"/>
    <x v="2"/>
  </r>
  <r>
    <x v="32"/>
    <x v="105"/>
    <n v="94.399109792284861"/>
    <x v="0"/>
    <x v="2"/>
  </r>
  <r>
    <x v="32"/>
    <x v="106"/>
    <n v="5.6008902077151337"/>
    <x v="0"/>
    <x v="2"/>
  </r>
  <r>
    <x v="33"/>
    <x v="105"/>
    <n v="94.269287833827889"/>
    <x v="0"/>
    <x v="2"/>
  </r>
  <r>
    <x v="33"/>
    <x v="106"/>
    <n v="5.7307121661721068"/>
    <x v="0"/>
    <x v="2"/>
  </r>
  <r>
    <x v="34"/>
    <x v="105"/>
    <n v="97.644658753709194"/>
    <x v="0"/>
    <x v="2"/>
  </r>
  <r>
    <x v="34"/>
    <x v="106"/>
    <n v="2.3553412462908012"/>
    <x v="0"/>
    <x v="2"/>
  </r>
  <r>
    <x v="21"/>
    <x v="103"/>
    <n v="54.755555555555553"/>
    <x v="1"/>
    <x v="2"/>
  </r>
  <r>
    <x v="21"/>
    <x v="104"/>
    <n v="33.777777777777779"/>
    <x v="1"/>
    <x v="2"/>
  </r>
  <r>
    <x v="21"/>
    <x v="4"/>
    <n v="11.466666666666667"/>
    <x v="1"/>
    <x v="2"/>
  </r>
  <r>
    <x v="22"/>
    <x v="105"/>
    <n v="98.488888888888894"/>
    <x v="1"/>
    <x v="2"/>
  </r>
  <r>
    <x v="22"/>
    <x v="106"/>
    <n v="1.5111111111111111"/>
    <x v="1"/>
    <x v="2"/>
  </r>
  <r>
    <x v="23"/>
    <x v="105"/>
    <n v="90.577777777777783"/>
    <x v="1"/>
    <x v="2"/>
  </r>
  <r>
    <x v="23"/>
    <x v="106"/>
    <n v="9.4222222222222225"/>
    <x v="1"/>
    <x v="2"/>
  </r>
  <r>
    <x v="24"/>
    <x v="105"/>
    <n v="98.933333333333337"/>
    <x v="1"/>
    <x v="2"/>
  </r>
  <r>
    <x v="24"/>
    <x v="106"/>
    <n v="1.0666666666666667"/>
    <x v="1"/>
    <x v="2"/>
  </r>
  <r>
    <x v="25"/>
    <x v="105"/>
    <n v="97.24444444444444"/>
    <x v="1"/>
    <x v="2"/>
  </r>
  <r>
    <x v="25"/>
    <x v="106"/>
    <n v="2.7555555555555555"/>
    <x v="1"/>
    <x v="2"/>
  </r>
  <r>
    <x v="26"/>
    <x v="105"/>
    <n v="88.977777777777774"/>
    <x v="1"/>
    <x v="2"/>
  </r>
  <r>
    <x v="26"/>
    <x v="106"/>
    <n v="11.022222222222222"/>
    <x v="1"/>
    <x v="2"/>
  </r>
  <r>
    <x v="27"/>
    <x v="105"/>
    <n v="93.688888888888883"/>
    <x v="1"/>
    <x v="2"/>
  </r>
  <r>
    <x v="27"/>
    <x v="106"/>
    <n v="6.3111111111111109"/>
    <x v="1"/>
    <x v="2"/>
  </r>
  <r>
    <x v="28"/>
    <x v="105"/>
    <n v="89.6"/>
    <x v="1"/>
    <x v="2"/>
  </r>
  <r>
    <x v="28"/>
    <x v="106"/>
    <n v="10.4"/>
    <x v="1"/>
    <x v="2"/>
  </r>
  <r>
    <x v="29"/>
    <x v="105"/>
    <n v="98.222222222222229"/>
    <x v="1"/>
    <x v="2"/>
  </r>
  <r>
    <x v="29"/>
    <x v="106"/>
    <n v="1.7777777777777777"/>
    <x v="1"/>
    <x v="2"/>
  </r>
  <r>
    <x v="30"/>
    <x v="105"/>
    <n v="74.75555555555556"/>
    <x v="1"/>
    <x v="2"/>
  </r>
  <r>
    <x v="30"/>
    <x v="106"/>
    <n v="25.244444444444444"/>
    <x v="1"/>
    <x v="2"/>
  </r>
  <r>
    <x v="31"/>
    <x v="105"/>
    <n v="98.933333333333337"/>
    <x v="1"/>
    <x v="2"/>
  </r>
  <r>
    <x v="31"/>
    <x v="106"/>
    <n v="1.0666666666666667"/>
    <x v="1"/>
    <x v="2"/>
  </r>
  <r>
    <x v="32"/>
    <x v="105"/>
    <n v="92.62222222222222"/>
    <x v="1"/>
    <x v="2"/>
  </r>
  <r>
    <x v="32"/>
    <x v="106"/>
    <n v="7.3777777777777782"/>
    <x v="1"/>
    <x v="2"/>
  </r>
  <r>
    <x v="33"/>
    <x v="105"/>
    <n v="88.533333333333331"/>
    <x v="1"/>
    <x v="2"/>
  </r>
  <r>
    <x v="33"/>
    <x v="106"/>
    <n v="11.466666666666667"/>
    <x v="1"/>
    <x v="2"/>
  </r>
  <r>
    <x v="34"/>
    <x v="105"/>
    <n v="96.888888888888886"/>
    <x v="1"/>
    <x v="2"/>
  </r>
  <r>
    <x v="34"/>
    <x v="106"/>
    <n v="3.1111111111111112"/>
    <x v="1"/>
    <x v="2"/>
  </r>
  <r>
    <x v="21"/>
    <x v="103"/>
    <n v="30.271739130434781"/>
    <x v="2"/>
    <x v="2"/>
  </r>
  <r>
    <x v="21"/>
    <x v="104"/>
    <n v="57.934782608695649"/>
    <x v="2"/>
    <x v="2"/>
  </r>
  <r>
    <x v="21"/>
    <x v="4"/>
    <n v="11.793478260869565"/>
    <x v="2"/>
    <x v="2"/>
  </r>
  <r>
    <x v="22"/>
    <x v="105"/>
    <n v="98.478260869565219"/>
    <x v="2"/>
    <x v="2"/>
  </r>
  <r>
    <x v="22"/>
    <x v="106"/>
    <n v="1.5217391304347827"/>
    <x v="2"/>
    <x v="2"/>
  </r>
  <r>
    <x v="23"/>
    <x v="105"/>
    <n v="93.260869565217391"/>
    <x v="2"/>
    <x v="2"/>
  </r>
  <r>
    <x v="23"/>
    <x v="106"/>
    <n v="6.7391304347826084"/>
    <x v="2"/>
    <x v="2"/>
  </r>
  <r>
    <x v="24"/>
    <x v="105"/>
    <n v="99.891304347826093"/>
    <x v="2"/>
    <x v="2"/>
  </r>
  <r>
    <x v="24"/>
    <x v="106"/>
    <n v="0.10869565217391304"/>
    <x v="2"/>
    <x v="2"/>
  </r>
  <r>
    <x v="25"/>
    <x v="105"/>
    <n v="99.021739130434781"/>
    <x v="2"/>
    <x v="2"/>
  </r>
  <r>
    <x v="25"/>
    <x v="106"/>
    <n v="0.97826086956521741"/>
    <x v="2"/>
    <x v="2"/>
  </r>
  <r>
    <x v="26"/>
    <x v="105"/>
    <n v="96.684782608695656"/>
    <x v="2"/>
    <x v="2"/>
  </r>
  <r>
    <x v="26"/>
    <x v="106"/>
    <n v="3.3152173913043477"/>
    <x v="2"/>
    <x v="2"/>
  </r>
  <r>
    <x v="27"/>
    <x v="105"/>
    <n v="96.902173913043484"/>
    <x v="2"/>
    <x v="2"/>
  </r>
  <r>
    <x v="27"/>
    <x v="106"/>
    <n v="3.097826086956522"/>
    <x v="2"/>
    <x v="2"/>
  </r>
  <r>
    <x v="28"/>
    <x v="105"/>
    <n v="98.206521739130437"/>
    <x v="2"/>
    <x v="2"/>
  </r>
  <r>
    <x v="28"/>
    <x v="106"/>
    <n v="1.7934782608695652"/>
    <x v="2"/>
    <x v="2"/>
  </r>
  <r>
    <x v="29"/>
    <x v="105"/>
    <n v="98.532608695652172"/>
    <x v="2"/>
    <x v="2"/>
  </r>
  <r>
    <x v="29"/>
    <x v="106"/>
    <n v="1.4673913043478262"/>
    <x v="2"/>
    <x v="2"/>
  </r>
  <r>
    <x v="30"/>
    <x v="105"/>
    <n v="84.510869565217391"/>
    <x v="2"/>
    <x v="2"/>
  </r>
  <r>
    <x v="30"/>
    <x v="106"/>
    <n v="15.489130434782609"/>
    <x v="2"/>
    <x v="2"/>
  </r>
  <r>
    <x v="31"/>
    <x v="105"/>
    <n v="99.347826086956516"/>
    <x v="2"/>
    <x v="2"/>
  </r>
  <r>
    <x v="31"/>
    <x v="106"/>
    <n v="0.65217391304347827"/>
    <x v="2"/>
    <x v="2"/>
  </r>
  <r>
    <x v="32"/>
    <x v="105"/>
    <n v="98.043478260869563"/>
    <x v="2"/>
    <x v="2"/>
  </r>
  <r>
    <x v="32"/>
    <x v="106"/>
    <n v="1.9565217391304348"/>
    <x v="2"/>
    <x v="2"/>
  </r>
  <r>
    <x v="33"/>
    <x v="105"/>
    <n v="98.206521739130437"/>
    <x v="2"/>
    <x v="2"/>
  </r>
  <r>
    <x v="33"/>
    <x v="106"/>
    <n v="1.7934782608695652"/>
    <x v="2"/>
    <x v="2"/>
  </r>
  <r>
    <x v="34"/>
    <x v="105"/>
    <n v="98.967391304347828"/>
    <x v="2"/>
    <x v="2"/>
  </r>
  <r>
    <x v="34"/>
    <x v="106"/>
    <n v="1.0326086956521738"/>
    <x v="2"/>
    <x v="2"/>
  </r>
  <r>
    <x v="21"/>
    <x v="103"/>
    <n v="75.91549295774648"/>
    <x v="3"/>
    <x v="2"/>
  </r>
  <r>
    <x v="21"/>
    <x v="104"/>
    <n v="16.197183098591548"/>
    <x v="3"/>
    <x v="2"/>
  </r>
  <r>
    <x v="21"/>
    <x v="4"/>
    <n v="7.887323943661972"/>
    <x v="3"/>
    <x v="2"/>
  </r>
  <r>
    <x v="22"/>
    <x v="105"/>
    <n v="98.309859154929583"/>
    <x v="3"/>
    <x v="2"/>
  </r>
  <r>
    <x v="22"/>
    <x v="106"/>
    <n v="1.6901408450704225"/>
    <x v="3"/>
    <x v="2"/>
  </r>
  <r>
    <x v="23"/>
    <x v="105"/>
    <n v="86.901408450704224"/>
    <x v="3"/>
    <x v="2"/>
  </r>
  <r>
    <x v="23"/>
    <x v="106"/>
    <n v="13.098591549295774"/>
    <x v="3"/>
    <x v="2"/>
  </r>
  <r>
    <x v="24"/>
    <x v="105"/>
    <n v="99.436619718309856"/>
    <x v="3"/>
    <x v="2"/>
  </r>
  <r>
    <x v="24"/>
    <x v="106"/>
    <n v="0.56338028169014087"/>
    <x v="3"/>
    <x v="2"/>
  </r>
  <r>
    <x v="25"/>
    <x v="105"/>
    <n v="99.014084507042256"/>
    <x v="3"/>
    <x v="2"/>
  </r>
  <r>
    <x v="25"/>
    <x v="106"/>
    <n v="0.9859154929577465"/>
    <x v="3"/>
    <x v="2"/>
  </r>
  <r>
    <x v="26"/>
    <x v="105"/>
    <n v="59.577464788732392"/>
    <x v="3"/>
    <x v="2"/>
  </r>
  <r>
    <x v="26"/>
    <x v="106"/>
    <n v="40.422535211267608"/>
    <x v="3"/>
    <x v="2"/>
  </r>
  <r>
    <x v="27"/>
    <x v="105"/>
    <n v="95.492957746478879"/>
    <x v="3"/>
    <x v="2"/>
  </r>
  <r>
    <x v="27"/>
    <x v="106"/>
    <n v="4.507042253521127"/>
    <x v="3"/>
    <x v="2"/>
  </r>
  <r>
    <x v="28"/>
    <x v="105"/>
    <n v="92.535211267605632"/>
    <x v="3"/>
    <x v="2"/>
  </r>
  <r>
    <x v="28"/>
    <x v="106"/>
    <n v="7.464788732394366"/>
    <x v="3"/>
    <x v="2"/>
  </r>
  <r>
    <x v="29"/>
    <x v="105"/>
    <n v="98.873239436619713"/>
    <x v="3"/>
    <x v="2"/>
  </r>
  <r>
    <x v="29"/>
    <x v="106"/>
    <n v="1.1267605633802817"/>
    <x v="3"/>
    <x v="2"/>
  </r>
  <r>
    <x v="30"/>
    <x v="105"/>
    <n v="60.845070422535208"/>
    <x v="3"/>
    <x v="2"/>
  </r>
  <r>
    <x v="30"/>
    <x v="106"/>
    <n v="39.154929577464792"/>
    <x v="3"/>
    <x v="2"/>
  </r>
  <r>
    <x v="31"/>
    <x v="105"/>
    <n v="98.309859154929583"/>
    <x v="3"/>
    <x v="2"/>
  </r>
  <r>
    <x v="31"/>
    <x v="106"/>
    <n v="1.6901408450704225"/>
    <x v="3"/>
    <x v="2"/>
  </r>
  <r>
    <x v="32"/>
    <x v="105"/>
    <n v="90.563380281690144"/>
    <x v="3"/>
    <x v="2"/>
  </r>
  <r>
    <x v="32"/>
    <x v="106"/>
    <n v="9.4366197183098599"/>
    <x v="3"/>
    <x v="2"/>
  </r>
  <r>
    <x v="33"/>
    <x v="105"/>
    <n v="93.802816901408448"/>
    <x v="3"/>
    <x v="2"/>
  </r>
  <r>
    <x v="33"/>
    <x v="106"/>
    <n v="6.197183098591549"/>
    <x v="3"/>
    <x v="2"/>
  </r>
  <r>
    <x v="34"/>
    <x v="105"/>
    <n v="98.450704225352112"/>
    <x v="3"/>
    <x v="2"/>
  </r>
  <r>
    <x v="34"/>
    <x v="106"/>
    <n v="1.5492957746478873"/>
    <x v="3"/>
    <x v="2"/>
  </r>
  <r>
    <x v="21"/>
    <x v="103"/>
    <n v="46.956521739130437"/>
    <x v="4"/>
    <x v="2"/>
  </r>
  <r>
    <x v="21"/>
    <x v="104"/>
    <n v="34.927536231884055"/>
    <x v="4"/>
    <x v="2"/>
  </r>
  <r>
    <x v="21"/>
    <x v="4"/>
    <n v="18.115942028985508"/>
    <x v="4"/>
    <x v="2"/>
  </r>
  <r>
    <x v="22"/>
    <x v="105"/>
    <n v="97.536231884057969"/>
    <x v="4"/>
    <x v="2"/>
  </r>
  <r>
    <x v="22"/>
    <x v="106"/>
    <n v="2.4637681159420288"/>
    <x v="4"/>
    <x v="2"/>
  </r>
  <r>
    <x v="23"/>
    <x v="105"/>
    <n v="94.637681159420296"/>
    <x v="4"/>
    <x v="2"/>
  </r>
  <r>
    <x v="23"/>
    <x v="106"/>
    <n v="5.36231884057971"/>
    <x v="4"/>
    <x v="2"/>
  </r>
  <r>
    <x v="24"/>
    <x v="105"/>
    <n v="99.85507246376811"/>
    <x v="4"/>
    <x v="2"/>
  </r>
  <r>
    <x v="24"/>
    <x v="106"/>
    <n v="0.14492753623188406"/>
    <x v="4"/>
    <x v="2"/>
  </r>
  <r>
    <x v="25"/>
    <x v="105"/>
    <n v="99.420289855072468"/>
    <x v="4"/>
    <x v="2"/>
  </r>
  <r>
    <x v="25"/>
    <x v="106"/>
    <n v="0.57971014492753625"/>
    <x v="4"/>
    <x v="2"/>
  </r>
  <r>
    <x v="26"/>
    <x v="105"/>
    <n v="83.333333333333329"/>
    <x v="4"/>
    <x v="2"/>
  </r>
  <r>
    <x v="26"/>
    <x v="106"/>
    <n v="16.666666666666668"/>
    <x v="4"/>
    <x v="2"/>
  </r>
  <r>
    <x v="27"/>
    <x v="105"/>
    <n v="96.956521739130437"/>
    <x v="4"/>
    <x v="2"/>
  </r>
  <r>
    <x v="27"/>
    <x v="106"/>
    <n v="3.0434782608695654"/>
    <x v="4"/>
    <x v="2"/>
  </r>
  <r>
    <x v="28"/>
    <x v="105"/>
    <n v="96.086956521739125"/>
    <x v="4"/>
    <x v="2"/>
  </r>
  <r>
    <x v="28"/>
    <x v="106"/>
    <n v="3.9130434782608696"/>
    <x v="4"/>
    <x v="2"/>
  </r>
  <r>
    <x v="29"/>
    <x v="105"/>
    <n v="98.550724637681157"/>
    <x v="4"/>
    <x v="2"/>
  </r>
  <r>
    <x v="29"/>
    <x v="106"/>
    <n v="1.4492753623188406"/>
    <x v="4"/>
    <x v="2"/>
  </r>
  <r>
    <x v="30"/>
    <x v="105"/>
    <n v="77.391304347826093"/>
    <x v="4"/>
    <x v="2"/>
  </r>
  <r>
    <x v="30"/>
    <x v="106"/>
    <n v="22.608695652173914"/>
    <x v="4"/>
    <x v="2"/>
  </r>
  <r>
    <x v="31"/>
    <x v="105"/>
    <n v="99.130434782608702"/>
    <x v="4"/>
    <x v="2"/>
  </r>
  <r>
    <x v="31"/>
    <x v="106"/>
    <n v="0.86956521739130432"/>
    <x v="4"/>
    <x v="2"/>
  </r>
  <r>
    <x v="32"/>
    <x v="105"/>
    <n v="96.521739130434781"/>
    <x v="4"/>
    <x v="2"/>
  </r>
  <r>
    <x v="32"/>
    <x v="106"/>
    <n v="3.4782608695652173"/>
    <x v="4"/>
    <x v="2"/>
  </r>
  <r>
    <x v="33"/>
    <x v="105"/>
    <n v="95.072463768115938"/>
    <x v="4"/>
    <x v="2"/>
  </r>
  <r>
    <x v="33"/>
    <x v="106"/>
    <n v="4.9275362318840576"/>
    <x v="4"/>
    <x v="2"/>
  </r>
  <r>
    <x v="34"/>
    <x v="105"/>
    <n v="97.246376811594203"/>
    <x v="4"/>
    <x v="2"/>
  </r>
  <r>
    <x v="34"/>
    <x v="106"/>
    <n v="2.7536231884057969"/>
    <x v="4"/>
    <x v="2"/>
  </r>
  <r>
    <x v="21"/>
    <x v="103"/>
    <n v="49.743589743589745"/>
    <x v="5"/>
    <x v="2"/>
  </r>
  <r>
    <x v="21"/>
    <x v="104"/>
    <n v="32.307692307692307"/>
    <x v="5"/>
    <x v="2"/>
  </r>
  <r>
    <x v="21"/>
    <x v="4"/>
    <n v="17.948717948717949"/>
    <x v="5"/>
    <x v="2"/>
  </r>
  <r>
    <x v="22"/>
    <x v="105"/>
    <n v="97.948717948717942"/>
    <x v="5"/>
    <x v="2"/>
  </r>
  <r>
    <x v="22"/>
    <x v="106"/>
    <n v="2.0512820512820511"/>
    <x v="5"/>
    <x v="2"/>
  </r>
  <r>
    <x v="23"/>
    <x v="105"/>
    <n v="94.358974358974365"/>
    <x v="5"/>
    <x v="2"/>
  </r>
  <r>
    <x v="23"/>
    <x v="106"/>
    <n v="5.6410256410256414"/>
    <x v="5"/>
    <x v="2"/>
  </r>
  <r>
    <x v="24"/>
    <x v="105"/>
    <n v="100"/>
    <x v="5"/>
    <x v="2"/>
  </r>
  <r>
    <x v="24"/>
    <x v="106"/>
    <n v="0"/>
    <x v="5"/>
    <x v="2"/>
  </r>
  <r>
    <x v="25"/>
    <x v="105"/>
    <n v="99.487179487179489"/>
    <x v="5"/>
    <x v="2"/>
  </r>
  <r>
    <x v="25"/>
    <x v="106"/>
    <n v="0.51282051282051277"/>
    <x v="5"/>
    <x v="2"/>
  </r>
  <r>
    <x v="26"/>
    <x v="105"/>
    <n v="86.666666666666671"/>
    <x v="5"/>
    <x v="2"/>
  </r>
  <r>
    <x v="26"/>
    <x v="106"/>
    <n v="13.333333333333334"/>
    <x v="5"/>
    <x v="2"/>
  </r>
  <r>
    <x v="27"/>
    <x v="105"/>
    <n v="96.410256410256409"/>
    <x v="5"/>
    <x v="2"/>
  </r>
  <r>
    <x v="27"/>
    <x v="106"/>
    <n v="3.5897435897435899"/>
    <x v="5"/>
    <x v="2"/>
  </r>
  <r>
    <x v="28"/>
    <x v="105"/>
    <n v="97.435897435897431"/>
    <x v="5"/>
    <x v="2"/>
  </r>
  <r>
    <x v="28"/>
    <x v="106"/>
    <n v="2.5641025641025643"/>
    <x v="5"/>
    <x v="2"/>
  </r>
  <r>
    <x v="29"/>
    <x v="105"/>
    <n v="98.974358974358978"/>
    <x v="5"/>
    <x v="2"/>
  </r>
  <r>
    <x v="29"/>
    <x v="106"/>
    <n v="1.0256410256410255"/>
    <x v="5"/>
    <x v="2"/>
  </r>
  <r>
    <x v="30"/>
    <x v="105"/>
    <n v="68.717948717948715"/>
    <x v="5"/>
    <x v="2"/>
  </r>
  <r>
    <x v="30"/>
    <x v="106"/>
    <n v="31.282051282051281"/>
    <x v="5"/>
    <x v="2"/>
  </r>
  <r>
    <x v="31"/>
    <x v="105"/>
    <n v="98.974358974358978"/>
    <x v="5"/>
    <x v="2"/>
  </r>
  <r>
    <x v="31"/>
    <x v="106"/>
    <n v="1.0256410256410255"/>
    <x v="5"/>
    <x v="2"/>
  </r>
  <r>
    <x v="32"/>
    <x v="105"/>
    <n v="96.410256410256409"/>
    <x v="5"/>
    <x v="2"/>
  </r>
  <r>
    <x v="32"/>
    <x v="106"/>
    <n v="3.5897435897435899"/>
    <x v="5"/>
    <x v="2"/>
  </r>
  <r>
    <x v="33"/>
    <x v="105"/>
    <n v="91.282051282051285"/>
    <x v="5"/>
    <x v="2"/>
  </r>
  <r>
    <x v="33"/>
    <x v="106"/>
    <n v="8.7179487179487172"/>
    <x v="5"/>
    <x v="2"/>
  </r>
  <r>
    <x v="34"/>
    <x v="105"/>
    <n v="94.358974358974365"/>
    <x v="5"/>
    <x v="2"/>
  </r>
  <r>
    <x v="34"/>
    <x v="106"/>
    <n v="5.6410256410256414"/>
    <x v="5"/>
    <x v="2"/>
  </r>
  <r>
    <x v="21"/>
    <x v="103"/>
    <n v="47.933884297520663"/>
    <x v="6"/>
    <x v="2"/>
  </r>
  <r>
    <x v="21"/>
    <x v="104"/>
    <n v="32.231404958677686"/>
    <x v="6"/>
    <x v="2"/>
  </r>
  <r>
    <x v="21"/>
    <x v="4"/>
    <n v="19.834710743801654"/>
    <x v="6"/>
    <x v="2"/>
  </r>
  <r>
    <x v="22"/>
    <x v="105"/>
    <n v="97.52066115702479"/>
    <x v="6"/>
    <x v="2"/>
  </r>
  <r>
    <x v="22"/>
    <x v="106"/>
    <n v="2.4793388429752068"/>
    <x v="6"/>
    <x v="2"/>
  </r>
  <r>
    <x v="23"/>
    <x v="105"/>
    <n v="98.347107438016522"/>
    <x v="6"/>
    <x v="2"/>
  </r>
  <r>
    <x v="23"/>
    <x v="106"/>
    <n v="1.6528925619834711"/>
    <x v="6"/>
    <x v="2"/>
  </r>
  <r>
    <x v="24"/>
    <x v="105"/>
    <n v="99.173553719008268"/>
    <x v="6"/>
    <x v="2"/>
  </r>
  <r>
    <x v="24"/>
    <x v="106"/>
    <n v="0.82644628099173556"/>
    <x v="6"/>
    <x v="2"/>
  </r>
  <r>
    <x v="25"/>
    <x v="105"/>
    <n v="100"/>
    <x v="6"/>
    <x v="2"/>
  </r>
  <r>
    <x v="25"/>
    <x v="106"/>
    <n v="0"/>
    <x v="6"/>
    <x v="2"/>
  </r>
  <r>
    <x v="26"/>
    <x v="105"/>
    <n v="71.900826446280988"/>
    <x v="6"/>
    <x v="2"/>
  </r>
  <r>
    <x v="26"/>
    <x v="106"/>
    <n v="28.099173553719009"/>
    <x v="6"/>
    <x v="2"/>
  </r>
  <r>
    <x v="27"/>
    <x v="105"/>
    <n v="95.867768595041326"/>
    <x v="6"/>
    <x v="2"/>
  </r>
  <r>
    <x v="27"/>
    <x v="106"/>
    <n v="4.1322314049586772"/>
    <x v="6"/>
    <x v="2"/>
  </r>
  <r>
    <x v="28"/>
    <x v="105"/>
    <n v="97.52066115702479"/>
    <x v="6"/>
    <x v="2"/>
  </r>
  <r>
    <x v="28"/>
    <x v="106"/>
    <n v="2.4793388429752068"/>
    <x v="6"/>
    <x v="2"/>
  </r>
  <r>
    <x v="29"/>
    <x v="105"/>
    <n v="96.694214876033058"/>
    <x v="6"/>
    <x v="2"/>
  </r>
  <r>
    <x v="29"/>
    <x v="106"/>
    <n v="3.3057851239669422"/>
    <x v="6"/>
    <x v="2"/>
  </r>
  <r>
    <x v="30"/>
    <x v="105"/>
    <n v="80.165289256198349"/>
    <x v="6"/>
    <x v="2"/>
  </r>
  <r>
    <x v="30"/>
    <x v="106"/>
    <n v="19.834710743801654"/>
    <x v="6"/>
    <x v="2"/>
  </r>
  <r>
    <x v="31"/>
    <x v="105"/>
    <n v="100"/>
    <x v="6"/>
    <x v="2"/>
  </r>
  <r>
    <x v="31"/>
    <x v="106"/>
    <n v="0"/>
    <x v="6"/>
    <x v="2"/>
  </r>
  <r>
    <x v="32"/>
    <x v="105"/>
    <n v="97.52066115702479"/>
    <x v="6"/>
    <x v="2"/>
  </r>
  <r>
    <x v="32"/>
    <x v="106"/>
    <n v="2.4793388429752068"/>
    <x v="6"/>
    <x v="2"/>
  </r>
  <r>
    <x v="33"/>
    <x v="105"/>
    <n v="99.173553719008268"/>
    <x v="6"/>
    <x v="2"/>
  </r>
  <r>
    <x v="33"/>
    <x v="106"/>
    <n v="0.82644628099173556"/>
    <x v="6"/>
    <x v="2"/>
  </r>
  <r>
    <x v="34"/>
    <x v="105"/>
    <n v="99.173553719008268"/>
    <x v="6"/>
    <x v="2"/>
  </r>
  <r>
    <x v="34"/>
    <x v="106"/>
    <n v="0.82644628099173556"/>
    <x v="6"/>
    <x v="2"/>
  </r>
  <r>
    <x v="21"/>
    <x v="103"/>
    <n v="49.253731343283583"/>
    <x v="7"/>
    <x v="2"/>
  </r>
  <r>
    <x v="21"/>
    <x v="104"/>
    <n v="35.820895522388057"/>
    <x v="7"/>
    <x v="2"/>
  </r>
  <r>
    <x v="21"/>
    <x v="4"/>
    <n v="14.925373134328359"/>
    <x v="7"/>
    <x v="2"/>
  </r>
  <r>
    <x v="22"/>
    <x v="105"/>
    <n v="96.517412935323378"/>
    <x v="7"/>
    <x v="2"/>
  </r>
  <r>
    <x v="22"/>
    <x v="106"/>
    <n v="3.4825870646766171"/>
    <x v="7"/>
    <x v="2"/>
  </r>
  <r>
    <x v="23"/>
    <x v="105"/>
    <n v="95.024875621890544"/>
    <x v="7"/>
    <x v="2"/>
  </r>
  <r>
    <x v="23"/>
    <x v="106"/>
    <n v="4.9751243781094523"/>
    <x v="7"/>
    <x v="2"/>
  </r>
  <r>
    <x v="24"/>
    <x v="105"/>
    <n v="100"/>
    <x v="7"/>
    <x v="2"/>
  </r>
  <r>
    <x v="24"/>
    <x v="106"/>
    <n v="0"/>
    <x v="7"/>
    <x v="2"/>
  </r>
  <r>
    <x v="25"/>
    <x v="105"/>
    <n v="99.50248756218906"/>
    <x v="7"/>
    <x v="2"/>
  </r>
  <r>
    <x v="25"/>
    <x v="106"/>
    <n v="0.49751243781094528"/>
    <x v="7"/>
    <x v="2"/>
  </r>
  <r>
    <x v="26"/>
    <x v="105"/>
    <n v="84.577114427860693"/>
    <x v="7"/>
    <x v="2"/>
  </r>
  <r>
    <x v="26"/>
    <x v="106"/>
    <n v="15.422885572139304"/>
    <x v="7"/>
    <x v="2"/>
  </r>
  <r>
    <x v="27"/>
    <x v="105"/>
    <n v="97.512437810945272"/>
    <x v="7"/>
    <x v="2"/>
  </r>
  <r>
    <x v="27"/>
    <x v="106"/>
    <n v="2.4875621890547261"/>
    <x v="7"/>
    <x v="2"/>
  </r>
  <r>
    <x v="28"/>
    <x v="105"/>
    <n v="93.53233830845771"/>
    <x v="7"/>
    <x v="2"/>
  </r>
  <r>
    <x v="28"/>
    <x v="106"/>
    <n v="6.4676616915422889"/>
    <x v="7"/>
    <x v="2"/>
  </r>
  <r>
    <x v="29"/>
    <x v="105"/>
    <n v="98.507462686567166"/>
    <x v="7"/>
    <x v="2"/>
  </r>
  <r>
    <x v="29"/>
    <x v="106"/>
    <n v="1.4925373134328359"/>
    <x v="7"/>
    <x v="2"/>
  </r>
  <r>
    <x v="30"/>
    <x v="105"/>
    <n v="81.094527363184085"/>
    <x v="7"/>
    <x v="2"/>
  </r>
  <r>
    <x v="30"/>
    <x v="106"/>
    <n v="18.905472636815919"/>
    <x v="7"/>
    <x v="2"/>
  </r>
  <r>
    <x v="31"/>
    <x v="105"/>
    <n v="99.004975124378106"/>
    <x v="7"/>
    <x v="2"/>
  </r>
  <r>
    <x v="31"/>
    <x v="106"/>
    <n v="0.99502487562189057"/>
    <x v="7"/>
    <x v="2"/>
  </r>
  <r>
    <x v="32"/>
    <x v="105"/>
    <n v="96.517412935323378"/>
    <x v="7"/>
    <x v="2"/>
  </r>
  <r>
    <x v="32"/>
    <x v="106"/>
    <n v="3.4825870646766171"/>
    <x v="7"/>
    <x v="2"/>
  </r>
  <r>
    <x v="33"/>
    <x v="105"/>
    <n v="94.02985074626865"/>
    <x v="7"/>
    <x v="2"/>
  </r>
  <r>
    <x v="33"/>
    <x v="106"/>
    <n v="5.9701492537313436"/>
    <x v="7"/>
    <x v="2"/>
  </r>
  <r>
    <x v="34"/>
    <x v="105"/>
    <n v="97.014925373134332"/>
    <x v="7"/>
    <x v="2"/>
  </r>
  <r>
    <x v="34"/>
    <x v="106"/>
    <n v="2.9850746268656718"/>
    <x v="7"/>
    <x v="2"/>
  </r>
  <r>
    <x v="21"/>
    <x v="103"/>
    <n v="40.462427745664741"/>
    <x v="8"/>
    <x v="2"/>
  </r>
  <r>
    <x v="21"/>
    <x v="104"/>
    <n v="38.728323699421964"/>
    <x v="8"/>
    <x v="2"/>
  </r>
  <r>
    <x v="21"/>
    <x v="4"/>
    <n v="20.809248554913296"/>
    <x v="8"/>
    <x v="2"/>
  </r>
  <r>
    <x v="22"/>
    <x v="105"/>
    <n v="98.265895953757223"/>
    <x v="8"/>
    <x v="2"/>
  </r>
  <r>
    <x v="22"/>
    <x v="106"/>
    <n v="1.7341040462427746"/>
    <x v="8"/>
    <x v="2"/>
  </r>
  <r>
    <x v="23"/>
    <x v="105"/>
    <n v="91.907514450867055"/>
    <x v="8"/>
    <x v="2"/>
  </r>
  <r>
    <x v="23"/>
    <x v="106"/>
    <n v="8.0924855491329488"/>
    <x v="8"/>
    <x v="2"/>
  </r>
  <r>
    <x v="24"/>
    <x v="105"/>
    <n v="100"/>
    <x v="8"/>
    <x v="2"/>
  </r>
  <r>
    <x v="24"/>
    <x v="106"/>
    <n v="0"/>
    <x v="8"/>
    <x v="2"/>
  </r>
  <r>
    <x v="25"/>
    <x v="105"/>
    <n v="98.843930635838149"/>
    <x v="8"/>
    <x v="2"/>
  </r>
  <r>
    <x v="25"/>
    <x v="106"/>
    <n v="1.1560693641618498"/>
    <x v="8"/>
    <x v="2"/>
  </r>
  <r>
    <x v="26"/>
    <x v="105"/>
    <n v="86.127167630057798"/>
    <x v="8"/>
    <x v="2"/>
  </r>
  <r>
    <x v="26"/>
    <x v="106"/>
    <n v="13.872832369942197"/>
    <x v="8"/>
    <x v="2"/>
  </r>
  <r>
    <x v="27"/>
    <x v="105"/>
    <n v="97.687861271676297"/>
    <x v="8"/>
    <x v="2"/>
  </r>
  <r>
    <x v="27"/>
    <x v="106"/>
    <n v="2.3121387283236996"/>
    <x v="8"/>
    <x v="2"/>
  </r>
  <r>
    <x v="28"/>
    <x v="105"/>
    <n v="96.531791907514446"/>
    <x v="8"/>
    <x v="2"/>
  </r>
  <r>
    <x v="28"/>
    <x v="106"/>
    <n v="3.4682080924855492"/>
    <x v="8"/>
    <x v="2"/>
  </r>
  <r>
    <x v="29"/>
    <x v="105"/>
    <n v="99.421965317919074"/>
    <x v="8"/>
    <x v="2"/>
  </r>
  <r>
    <x v="29"/>
    <x v="106"/>
    <n v="0.5780346820809249"/>
    <x v="8"/>
    <x v="2"/>
  </r>
  <r>
    <x v="30"/>
    <x v="105"/>
    <n v="80.924855491329481"/>
    <x v="8"/>
    <x v="2"/>
  </r>
  <r>
    <x v="30"/>
    <x v="106"/>
    <n v="19.075144508670519"/>
    <x v="8"/>
    <x v="2"/>
  </r>
  <r>
    <x v="31"/>
    <x v="105"/>
    <n v="98.843930635838149"/>
    <x v="8"/>
    <x v="2"/>
  </r>
  <r>
    <x v="31"/>
    <x v="106"/>
    <n v="1.1560693641618498"/>
    <x v="8"/>
    <x v="2"/>
  </r>
  <r>
    <x v="32"/>
    <x v="105"/>
    <n v="95.95375722543352"/>
    <x v="8"/>
    <x v="2"/>
  </r>
  <r>
    <x v="32"/>
    <x v="106"/>
    <n v="4.0462427745664744"/>
    <x v="8"/>
    <x v="2"/>
  </r>
  <r>
    <x v="33"/>
    <x v="105"/>
    <n v="97.687861271676297"/>
    <x v="8"/>
    <x v="2"/>
  </r>
  <r>
    <x v="33"/>
    <x v="106"/>
    <n v="2.3121387283236996"/>
    <x v="8"/>
    <x v="2"/>
  </r>
  <r>
    <x v="34"/>
    <x v="105"/>
    <n v="99.421965317919074"/>
    <x v="8"/>
    <x v="2"/>
  </r>
  <r>
    <x v="34"/>
    <x v="106"/>
    <n v="0.5780346820809249"/>
    <x v="8"/>
    <x v="2"/>
  </r>
  <r>
    <x v="21"/>
    <x v="103"/>
    <n v="54.696132596685082"/>
    <x v="9"/>
    <x v="2"/>
  </r>
  <r>
    <x v="21"/>
    <x v="104"/>
    <n v="37.016574585635361"/>
    <x v="9"/>
    <x v="2"/>
  </r>
  <r>
    <x v="21"/>
    <x v="4"/>
    <n v="8.2872928176795586"/>
    <x v="9"/>
    <x v="2"/>
  </r>
  <r>
    <x v="22"/>
    <x v="105"/>
    <n v="97.790055248618785"/>
    <x v="9"/>
    <x v="2"/>
  </r>
  <r>
    <x v="22"/>
    <x v="106"/>
    <n v="2.2099447513812156"/>
    <x v="9"/>
    <x v="2"/>
  </r>
  <r>
    <x v="23"/>
    <x v="105"/>
    <n v="76.795580110497241"/>
    <x v="9"/>
    <x v="2"/>
  </r>
  <r>
    <x v="23"/>
    <x v="106"/>
    <n v="23.204419889502763"/>
    <x v="9"/>
    <x v="2"/>
  </r>
  <r>
    <x v="24"/>
    <x v="105"/>
    <n v="100"/>
    <x v="9"/>
    <x v="2"/>
  </r>
  <r>
    <x v="24"/>
    <x v="106"/>
    <n v="0"/>
    <x v="9"/>
    <x v="2"/>
  </r>
  <r>
    <x v="25"/>
    <x v="105"/>
    <n v="98.342541436464089"/>
    <x v="9"/>
    <x v="2"/>
  </r>
  <r>
    <x v="25"/>
    <x v="106"/>
    <n v="1.6574585635359116"/>
    <x v="9"/>
    <x v="2"/>
  </r>
  <r>
    <x v="26"/>
    <x v="105"/>
    <n v="88.39779005524862"/>
    <x v="9"/>
    <x v="2"/>
  </r>
  <r>
    <x v="26"/>
    <x v="106"/>
    <n v="11.602209944751381"/>
    <x v="9"/>
    <x v="2"/>
  </r>
  <r>
    <x v="27"/>
    <x v="105"/>
    <n v="97.237569060773481"/>
    <x v="9"/>
    <x v="2"/>
  </r>
  <r>
    <x v="27"/>
    <x v="106"/>
    <n v="2.7624309392265194"/>
    <x v="9"/>
    <x v="2"/>
  </r>
  <r>
    <x v="28"/>
    <x v="105"/>
    <n v="95.027624309392266"/>
    <x v="9"/>
    <x v="2"/>
  </r>
  <r>
    <x v="28"/>
    <x v="106"/>
    <n v="4.972375690607735"/>
    <x v="9"/>
    <x v="2"/>
  </r>
  <r>
    <x v="29"/>
    <x v="105"/>
    <n v="97.237569060773481"/>
    <x v="9"/>
    <x v="2"/>
  </r>
  <r>
    <x v="29"/>
    <x v="106"/>
    <n v="2.7624309392265194"/>
    <x v="9"/>
    <x v="2"/>
  </r>
  <r>
    <x v="30"/>
    <x v="105"/>
    <n v="77.900552486187848"/>
    <x v="9"/>
    <x v="2"/>
  </r>
  <r>
    <x v="30"/>
    <x v="106"/>
    <n v="22.099447513812155"/>
    <x v="9"/>
    <x v="2"/>
  </r>
  <r>
    <x v="31"/>
    <x v="105"/>
    <n v="98.342541436464089"/>
    <x v="9"/>
    <x v="2"/>
  </r>
  <r>
    <x v="31"/>
    <x v="106"/>
    <n v="1.6574585635359116"/>
    <x v="9"/>
    <x v="2"/>
  </r>
  <r>
    <x v="32"/>
    <x v="105"/>
    <n v="94.475138121546962"/>
    <x v="9"/>
    <x v="2"/>
  </r>
  <r>
    <x v="32"/>
    <x v="106"/>
    <n v="5.5248618784530388"/>
    <x v="9"/>
    <x v="2"/>
  </r>
  <r>
    <x v="33"/>
    <x v="105"/>
    <n v="99.447513812154696"/>
    <x v="9"/>
    <x v="2"/>
  </r>
  <r>
    <x v="33"/>
    <x v="106"/>
    <n v="0.5524861878453039"/>
    <x v="9"/>
    <x v="2"/>
  </r>
  <r>
    <x v="34"/>
    <x v="105"/>
    <n v="98.342541436464089"/>
    <x v="9"/>
    <x v="2"/>
  </r>
  <r>
    <x v="34"/>
    <x v="106"/>
    <n v="1.6574585635359116"/>
    <x v="9"/>
    <x v="2"/>
  </r>
  <r>
    <x v="21"/>
    <x v="103"/>
    <n v="67.114093959731548"/>
    <x v="10"/>
    <x v="2"/>
  </r>
  <r>
    <x v="21"/>
    <x v="104"/>
    <n v="26.174496644295303"/>
    <x v="10"/>
    <x v="2"/>
  </r>
  <r>
    <x v="21"/>
    <x v="4"/>
    <n v="6.7114093959731544"/>
    <x v="10"/>
    <x v="2"/>
  </r>
  <r>
    <x v="22"/>
    <x v="105"/>
    <n v="97.986577181208048"/>
    <x v="10"/>
    <x v="2"/>
  </r>
  <r>
    <x v="22"/>
    <x v="106"/>
    <n v="2.0134228187919465"/>
    <x v="10"/>
    <x v="2"/>
  </r>
  <r>
    <x v="23"/>
    <x v="105"/>
    <n v="81.87919463087249"/>
    <x v="10"/>
    <x v="2"/>
  </r>
  <r>
    <x v="23"/>
    <x v="106"/>
    <n v="18.120805369127517"/>
    <x v="10"/>
    <x v="2"/>
  </r>
  <r>
    <x v="24"/>
    <x v="105"/>
    <n v="100"/>
    <x v="10"/>
    <x v="2"/>
  </r>
  <r>
    <x v="24"/>
    <x v="106"/>
    <n v="0"/>
    <x v="10"/>
    <x v="2"/>
  </r>
  <r>
    <x v="25"/>
    <x v="105"/>
    <n v="98.65771812080537"/>
    <x v="10"/>
    <x v="2"/>
  </r>
  <r>
    <x v="25"/>
    <x v="106"/>
    <n v="1.3422818791946309"/>
    <x v="10"/>
    <x v="2"/>
  </r>
  <r>
    <x v="26"/>
    <x v="105"/>
    <n v="73.825503355704697"/>
    <x v="10"/>
    <x v="2"/>
  </r>
  <r>
    <x v="26"/>
    <x v="106"/>
    <n v="26.174496644295303"/>
    <x v="10"/>
    <x v="2"/>
  </r>
  <r>
    <x v="27"/>
    <x v="105"/>
    <n v="93.288590604026851"/>
    <x v="10"/>
    <x v="2"/>
  </r>
  <r>
    <x v="27"/>
    <x v="106"/>
    <n v="6.7114093959731544"/>
    <x v="10"/>
    <x v="2"/>
  </r>
  <r>
    <x v="28"/>
    <x v="105"/>
    <n v="92.617449664429529"/>
    <x v="10"/>
    <x v="2"/>
  </r>
  <r>
    <x v="28"/>
    <x v="106"/>
    <n v="7.3825503355704694"/>
    <x v="10"/>
    <x v="2"/>
  </r>
  <r>
    <x v="29"/>
    <x v="105"/>
    <n v="96.644295302013418"/>
    <x v="10"/>
    <x v="2"/>
  </r>
  <r>
    <x v="29"/>
    <x v="106"/>
    <n v="3.3557046979865772"/>
    <x v="10"/>
    <x v="2"/>
  </r>
  <r>
    <x v="30"/>
    <x v="105"/>
    <n v="75.167785234899327"/>
    <x v="10"/>
    <x v="2"/>
  </r>
  <r>
    <x v="30"/>
    <x v="106"/>
    <n v="24.832214765100669"/>
    <x v="10"/>
    <x v="2"/>
  </r>
  <r>
    <x v="31"/>
    <x v="105"/>
    <n v="98.65771812080537"/>
    <x v="10"/>
    <x v="2"/>
  </r>
  <r>
    <x v="31"/>
    <x v="106"/>
    <n v="1.3422818791946309"/>
    <x v="10"/>
    <x v="2"/>
  </r>
  <r>
    <x v="32"/>
    <x v="105"/>
    <n v="87.919463087248317"/>
    <x v="10"/>
    <x v="2"/>
  </r>
  <r>
    <x v="32"/>
    <x v="106"/>
    <n v="12.080536912751677"/>
    <x v="10"/>
    <x v="2"/>
  </r>
  <r>
    <x v="33"/>
    <x v="105"/>
    <n v="93.288590604026851"/>
    <x v="10"/>
    <x v="2"/>
  </r>
  <r>
    <x v="33"/>
    <x v="106"/>
    <n v="6.7114093959731544"/>
    <x v="10"/>
    <x v="2"/>
  </r>
  <r>
    <x v="34"/>
    <x v="105"/>
    <n v="96.644295302013418"/>
    <x v="10"/>
    <x v="2"/>
  </r>
  <r>
    <x v="34"/>
    <x v="106"/>
    <n v="3.3557046979865772"/>
    <x v="10"/>
    <x v="2"/>
  </r>
  <r>
    <x v="21"/>
    <x v="103"/>
    <n v="42.95302013422819"/>
    <x v="11"/>
    <x v="2"/>
  </r>
  <r>
    <x v="21"/>
    <x v="104"/>
    <n v="47.651006711409394"/>
    <x v="11"/>
    <x v="2"/>
  </r>
  <r>
    <x v="21"/>
    <x v="4"/>
    <n v="9.3959731543624159"/>
    <x v="11"/>
    <x v="2"/>
  </r>
  <r>
    <x v="22"/>
    <x v="105"/>
    <n v="97.986577181208048"/>
    <x v="11"/>
    <x v="2"/>
  </r>
  <r>
    <x v="22"/>
    <x v="106"/>
    <n v="2.0134228187919465"/>
    <x v="11"/>
    <x v="2"/>
  </r>
  <r>
    <x v="23"/>
    <x v="105"/>
    <n v="89.932885906040269"/>
    <x v="11"/>
    <x v="2"/>
  </r>
  <r>
    <x v="23"/>
    <x v="106"/>
    <n v="10.067114093959731"/>
    <x v="11"/>
    <x v="2"/>
  </r>
  <r>
    <x v="24"/>
    <x v="105"/>
    <n v="100"/>
    <x v="11"/>
    <x v="2"/>
  </r>
  <r>
    <x v="24"/>
    <x v="106"/>
    <n v="0"/>
    <x v="11"/>
    <x v="2"/>
  </r>
  <r>
    <x v="25"/>
    <x v="105"/>
    <n v="100"/>
    <x v="11"/>
    <x v="2"/>
  </r>
  <r>
    <x v="25"/>
    <x v="106"/>
    <n v="0"/>
    <x v="11"/>
    <x v="2"/>
  </r>
  <r>
    <x v="26"/>
    <x v="105"/>
    <n v="77.181208053691279"/>
    <x v="11"/>
    <x v="2"/>
  </r>
  <r>
    <x v="26"/>
    <x v="106"/>
    <n v="22.818791946308725"/>
    <x v="11"/>
    <x v="2"/>
  </r>
  <r>
    <x v="27"/>
    <x v="105"/>
    <n v="95.302013422818789"/>
    <x v="11"/>
    <x v="2"/>
  </r>
  <r>
    <x v="27"/>
    <x v="106"/>
    <n v="4.6979865771812079"/>
    <x v="11"/>
    <x v="2"/>
  </r>
  <r>
    <x v="28"/>
    <x v="105"/>
    <n v="97.986577181208048"/>
    <x v="11"/>
    <x v="2"/>
  </r>
  <r>
    <x v="28"/>
    <x v="106"/>
    <n v="2.0134228187919465"/>
    <x v="11"/>
    <x v="2"/>
  </r>
  <r>
    <x v="29"/>
    <x v="105"/>
    <n v="97.986577181208048"/>
    <x v="11"/>
    <x v="2"/>
  </r>
  <r>
    <x v="29"/>
    <x v="106"/>
    <n v="2.0134228187919465"/>
    <x v="11"/>
    <x v="2"/>
  </r>
  <r>
    <x v="30"/>
    <x v="105"/>
    <n v="84.56375838926175"/>
    <x v="11"/>
    <x v="2"/>
  </r>
  <r>
    <x v="30"/>
    <x v="106"/>
    <n v="15.436241610738255"/>
    <x v="11"/>
    <x v="2"/>
  </r>
  <r>
    <x v="31"/>
    <x v="105"/>
    <n v="98.65771812080537"/>
    <x v="11"/>
    <x v="2"/>
  </r>
  <r>
    <x v="31"/>
    <x v="106"/>
    <n v="1.3422818791946309"/>
    <x v="11"/>
    <x v="2"/>
  </r>
  <r>
    <x v="32"/>
    <x v="105"/>
    <n v="96.644295302013418"/>
    <x v="11"/>
    <x v="2"/>
  </r>
  <r>
    <x v="32"/>
    <x v="106"/>
    <n v="3.3557046979865772"/>
    <x v="11"/>
    <x v="2"/>
  </r>
  <r>
    <x v="33"/>
    <x v="105"/>
    <n v="96.644295302013418"/>
    <x v="11"/>
    <x v="2"/>
  </r>
  <r>
    <x v="33"/>
    <x v="106"/>
    <n v="3.3557046979865772"/>
    <x v="11"/>
    <x v="2"/>
  </r>
  <r>
    <x v="34"/>
    <x v="105"/>
    <n v="97.31543624161074"/>
    <x v="11"/>
    <x v="2"/>
  </r>
  <r>
    <x v="34"/>
    <x v="106"/>
    <n v="2.6845637583892619"/>
    <x v="11"/>
    <x v="2"/>
  </r>
  <r>
    <x v="21"/>
    <x v="103"/>
    <n v="62.711864406779661"/>
    <x v="12"/>
    <x v="2"/>
  </r>
  <r>
    <x v="21"/>
    <x v="104"/>
    <n v="22.033898305084747"/>
    <x v="12"/>
    <x v="2"/>
  </r>
  <r>
    <x v="21"/>
    <x v="4"/>
    <n v="15.254237288135593"/>
    <x v="12"/>
    <x v="2"/>
  </r>
  <r>
    <x v="22"/>
    <x v="105"/>
    <n v="98.305084745762713"/>
    <x v="12"/>
    <x v="2"/>
  </r>
  <r>
    <x v="22"/>
    <x v="106"/>
    <n v="1.6949152542372881"/>
    <x v="12"/>
    <x v="2"/>
  </r>
  <r>
    <x v="23"/>
    <x v="105"/>
    <n v="90.677966101694921"/>
    <x v="12"/>
    <x v="2"/>
  </r>
  <r>
    <x v="23"/>
    <x v="106"/>
    <n v="9.3220338983050848"/>
    <x v="12"/>
    <x v="2"/>
  </r>
  <r>
    <x v="24"/>
    <x v="105"/>
    <n v="99.152542372881356"/>
    <x v="12"/>
    <x v="2"/>
  </r>
  <r>
    <x v="24"/>
    <x v="106"/>
    <n v="0.84745762711864403"/>
    <x v="12"/>
    <x v="2"/>
  </r>
  <r>
    <x v="25"/>
    <x v="105"/>
    <n v="97.457627118644069"/>
    <x v="12"/>
    <x v="2"/>
  </r>
  <r>
    <x v="25"/>
    <x v="106"/>
    <n v="2.5423728813559321"/>
    <x v="12"/>
    <x v="2"/>
  </r>
  <r>
    <x v="26"/>
    <x v="105"/>
    <n v="66.101694915254242"/>
    <x v="12"/>
    <x v="2"/>
  </r>
  <r>
    <x v="26"/>
    <x v="106"/>
    <n v="33.898305084745765"/>
    <x v="12"/>
    <x v="2"/>
  </r>
  <r>
    <x v="27"/>
    <x v="105"/>
    <n v="89.830508474576277"/>
    <x v="12"/>
    <x v="2"/>
  </r>
  <r>
    <x v="27"/>
    <x v="106"/>
    <n v="10.169491525423728"/>
    <x v="12"/>
    <x v="2"/>
  </r>
  <r>
    <x v="28"/>
    <x v="105"/>
    <n v="95.762711864406782"/>
    <x v="12"/>
    <x v="2"/>
  </r>
  <r>
    <x v="28"/>
    <x v="106"/>
    <n v="4.2372881355932206"/>
    <x v="12"/>
    <x v="2"/>
  </r>
  <r>
    <x v="29"/>
    <x v="105"/>
    <n v="99.152542372881356"/>
    <x v="12"/>
    <x v="2"/>
  </r>
  <r>
    <x v="29"/>
    <x v="106"/>
    <n v="0.84745762711864403"/>
    <x v="12"/>
    <x v="2"/>
  </r>
  <r>
    <x v="30"/>
    <x v="105"/>
    <n v="77.118644067796609"/>
    <x v="12"/>
    <x v="2"/>
  </r>
  <r>
    <x v="30"/>
    <x v="106"/>
    <n v="22.881355932203391"/>
    <x v="12"/>
    <x v="2"/>
  </r>
  <r>
    <x v="31"/>
    <x v="105"/>
    <n v="98.305084745762713"/>
    <x v="12"/>
    <x v="2"/>
  </r>
  <r>
    <x v="31"/>
    <x v="106"/>
    <n v="1.6949152542372881"/>
    <x v="12"/>
    <x v="2"/>
  </r>
  <r>
    <x v="32"/>
    <x v="105"/>
    <n v="88.983050847457633"/>
    <x v="12"/>
    <x v="2"/>
  </r>
  <r>
    <x v="32"/>
    <x v="106"/>
    <n v="11.016949152542374"/>
    <x v="12"/>
    <x v="2"/>
  </r>
  <r>
    <x v="33"/>
    <x v="105"/>
    <n v="91.525423728813564"/>
    <x v="12"/>
    <x v="2"/>
  </r>
  <r>
    <x v="33"/>
    <x v="106"/>
    <n v="8.4745762711864412"/>
    <x v="12"/>
    <x v="2"/>
  </r>
  <r>
    <x v="34"/>
    <x v="105"/>
    <n v="88.983050847457633"/>
    <x v="12"/>
    <x v="2"/>
  </r>
  <r>
    <x v="34"/>
    <x v="106"/>
    <n v="11.016949152542374"/>
    <x v="12"/>
    <x v="2"/>
  </r>
  <r>
    <x v="21"/>
    <x v="103"/>
    <n v="75.324675324675326"/>
    <x v="13"/>
    <x v="2"/>
  </r>
  <r>
    <x v="21"/>
    <x v="104"/>
    <n v="16.883116883116884"/>
    <x v="13"/>
    <x v="2"/>
  </r>
  <r>
    <x v="21"/>
    <x v="4"/>
    <n v="7.7922077922077921"/>
    <x v="13"/>
    <x v="2"/>
  </r>
  <r>
    <x v="22"/>
    <x v="105"/>
    <n v="93.506493506493513"/>
    <x v="13"/>
    <x v="2"/>
  </r>
  <r>
    <x v="22"/>
    <x v="106"/>
    <n v="6.4935064935064934"/>
    <x v="13"/>
    <x v="2"/>
  </r>
  <r>
    <x v="23"/>
    <x v="105"/>
    <n v="87.012987012987011"/>
    <x v="13"/>
    <x v="2"/>
  </r>
  <r>
    <x v="23"/>
    <x v="106"/>
    <n v="12.987012987012987"/>
    <x v="13"/>
    <x v="2"/>
  </r>
  <r>
    <x v="24"/>
    <x v="105"/>
    <n v="100"/>
    <x v="13"/>
    <x v="2"/>
  </r>
  <r>
    <x v="24"/>
    <x v="106"/>
    <n v="0"/>
    <x v="13"/>
    <x v="2"/>
  </r>
  <r>
    <x v="25"/>
    <x v="105"/>
    <n v="98.701298701298697"/>
    <x v="13"/>
    <x v="2"/>
  </r>
  <r>
    <x v="25"/>
    <x v="106"/>
    <n v="1.2987012987012987"/>
    <x v="13"/>
    <x v="2"/>
  </r>
  <r>
    <x v="26"/>
    <x v="105"/>
    <n v="74.025974025974023"/>
    <x v="13"/>
    <x v="2"/>
  </r>
  <r>
    <x v="26"/>
    <x v="106"/>
    <n v="25.974025974025974"/>
    <x v="13"/>
    <x v="2"/>
  </r>
  <r>
    <x v="27"/>
    <x v="105"/>
    <n v="97.402597402597408"/>
    <x v="13"/>
    <x v="2"/>
  </r>
  <r>
    <x v="27"/>
    <x v="106"/>
    <n v="2.5974025974025974"/>
    <x v="13"/>
    <x v="2"/>
  </r>
  <r>
    <x v="28"/>
    <x v="105"/>
    <n v="90.909090909090907"/>
    <x v="13"/>
    <x v="2"/>
  </r>
  <r>
    <x v="28"/>
    <x v="106"/>
    <n v="9.0909090909090917"/>
    <x v="13"/>
    <x v="2"/>
  </r>
  <r>
    <x v="29"/>
    <x v="105"/>
    <n v="100"/>
    <x v="13"/>
    <x v="2"/>
  </r>
  <r>
    <x v="29"/>
    <x v="106"/>
    <n v="0"/>
    <x v="13"/>
    <x v="2"/>
  </r>
  <r>
    <x v="30"/>
    <x v="105"/>
    <n v="61.038961038961041"/>
    <x v="13"/>
    <x v="2"/>
  </r>
  <r>
    <x v="30"/>
    <x v="106"/>
    <n v="38.961038961038959"/>
    <x v="13"/>
    <x v="2"/>
  </r>
  <r>
    <x v="31"/>
    <x v="105"/>
    <n v="100"/>
    <x v="13"/>
    <x v="2"/>
  </r>
  <r>
    <x v="31"/>
    <x v="106"/>
    <n v="0"/>
    <x v="13"/>
    <x v="2"/>
  </r>
  <r>
    <x v="32"/>
    <x v="105"/>
    <n v="90.909090909090907"/>
    <x v="13"/>
    <x v="2"/>
  </r>
  <r>
    <x v="32"/>
    <x v="106"/>
    <n v="9.0909090909090917"/>
    <x v="13"/>
    <x v="2"/>
  </r>
  <r>
    <x v="33"/>
    <x v="105"/>
    <n v="93.506493506493513"/>
    <x v="13"/>
    <x v="2"/>
  </r>
  <r>
    <x v="33"/>
    <x v="106"/>
    <n v="6.4935064935064934"/>
    <x v="13"/>
    <x v="2"/>
  </r>
  <r>
    <x v="34"/>
    <x v="105"/>
    <n v="98.701298701298697"/>
    <x v="13"/>
    <x v="2"/>
  </r>
  <r>
    <x v="34"/>
    <x v="106"/>
    <n v="1.2987012987012987"/>
    <x v="13"/>
    <x v="2"/>
  </r>
  <r>
    <x v="21"/>
    <x v="103"/>
    <n v="39.285714285714285"/>
    <x v="14"/>
    <x v="2"/>
  </r>
  <r>
    <x v="21"/>
    <x v="104"/>
    <n v="42.857142857142854"/>
    <x v="14"/>
    <x v="2"/>
  </r>
  <r>
    <x v="21"/>
    <x v="4"/>
    <n v="17.857142857142858"/>
    <x v="14"/>
    <x v="2"/>
  </r>
  <r>
    <x v="22"/>
    <x v="105"/>
    <n v="97.61904761904762"/>
    <x v="14"/>
    <x v="2"/>
  </r>
  <r>
    <x v="22"/>
    <x v="106"/>
    <n v="2.3809523809523809"/>
    <x v="14"/>
    <x v="2"/>
  </r>
  <r>
    <x v="23"/>
    <x v="105"/>
    <n v="94.047619047619051"/>
    <x v="14"/>
    <x v="2"/>
  </r>
  <r>
    <x v="23"/>
    <x v="106"/>
    <n v="5.9523809523809526"/>
    <x v="14"/>
    <x v="2"/>
  </r>
  <r>
    <x v="24"/>
    <x v="105"/>
    <n v="100"/>
    <x v="14"/>
    <x v="2"/>
  </r>
  <r>
    <x v="24"/>
    <x v="106"/>
    <n v="0"/>
    <x v="14"/>
    <x v="2"/>
  </r>
  <r>
    <x v="25"/>
    <x v="105"/>
    <n v="97.61904761904762"/>
    <x v="14"/>
    <x v="2"/>
  </r>
  <r>
    <x v="25"/>
    <x v="106"/>
    <n v="2.3809523809523809"/>
    <x v="14"/>
    <x v="2"/>
  </r>
  <r>
    <x v="26"/>
    <x v="105"/>
    <n v="100"/>
    <x v="14"/>
    <x v="2"/>
  </r>
  <r>
    <x v="26"/>
    <x v="106"/>
    <n v="0"/>
    <x v="14"/>
    <x v="2"/>
  </r>
  <r>
    <x v="27"/>
    <x v="105"/>
    <n v="90.476190476190482"/>
    <x v="14"/>
    <x v="2"/>
  </r>
  <r>
    <x v="27"/>
    <x v="106"/>
    <n v="9.5238095238095237"/>
    <x v="14"/>
    <x v="2"/>
  </r>
  <r>
    <x v="28"/>
    <x v="105"/>
    <n v="100"/>
    <x v="14"/>
    <x v="2"/>
  </r>
  <r>
    <x v="28"/>
    <x v="106"/>
    <n v="0"/>
    <x v="14"/>
    <x v="2"/>
  </r>
  <r>
    <x v="29"/>
    <x v="105"/>
    <n v="98.80952380952381"/>
    <x v="14"/>
    <x v="2"/>
  </r>
  <r>
    <x v="29"/>
    <x v="106"/>
    <n v="1.1904761904761905"/>
    <x v="14"/>
    <x v="2"/>
  </r>
  <r>
    <x v="30"/>
    <x v="105"/>
    <n v="85.714285714285708"/>
    <x v="14"/>
    <x v="2"/>
  </r>
  <r>
    <x v="30"/>
    <x v="106"/>
    <n v="14.285714285714286"/>
    <x v="14"/>
    <x v="2"/>
  </r>
  <r>
    <x v="31"/>
    <x v="105"/>
    <n v="98.80952380952381"/>
    <x v="14"/>
    <x v="2"/>
  </r>
  <r>
    <x v="31"/>
    <x v="106"/>
    <n v="1.1904761904761905"/>
    <x v="14"/>
    <x v="2"/>
  </r>
  <r>
    <x v="32"/>
    <x v="105"/>
    <n v="96.428571428571431"/>
    <x v="14"/>
    <x v="2"/>
  </r>
  <r>
    <x v="32"/>
    <x v="106"/>
    <n v="3.5714285714285716"/>
    <x v="14"/>
    <x v="2"/>
  </r>
  <r>
    <x v="33"/>
    <x v="105"/>
    <n v="98.80952380952381"/>
    <x v="14"/>
    <x v="2"/>
  </r>
  <r>
    <x v="33"/>
    <x v="106"/>
    <n v="1.1904761904761905"/>
    <x v="14"/>
    <x v="2"/>
  </r>
  <r>
    <x v="34"/>
    <x v="105"/>
    <n v="96.428571428571431"/>
    <x v="14"/>
    <x v="2"/>
  </r>
  <r>
    <x v="34"/>
    <x v="106"/>
    <n v="3.5714285714285716"/>
    <x v="14"/>
    <x v="2"/>
  </r>
  <r>
    <x v="21"/>
    <x v="103"/>
    <n v="78.494623655913983"/>
    <x v="15"/>
    <x v="2"/>
  </r>
  <r>
    <x v="21"/>
    <x v="104"/>
    <n v="18.27956989247312"/>
    <x v="15"/>
    <x v="2"/>
  </r>
  <r>
    <x v="21"/>
    <x v="4"/>
    <n v="3.225806451612903"/>
    <x v="15"/>
    <x v="2"/>
  </r>
  <r>
    <x v="22"/>
    <x v="105"/>
    <n v="100"/>
    <x v="15"/>
    <x v="2"/>
  </r>
  <r>
    <x v="22"/>
    <x v="106"/>
    <n v="0"/>
    <x v="15"/>
    <x v="2"/>
  </r>
  <r>
    <x v="23"/>
    <x v="105"/>
    <n v="77.41935483870968"/>
    <x v="15"/>
    <x v="2"/>
  </r>
  <r>
    <x v="23"/>
    <x v="106"/>
    <n v="22.580645161290324"/>
    <x v="15"/>
    <x v="2"/>
  </r>
  <r>
    <x v="24"/>
    <x v="105"/>
    <n v="98.924731182795696"/>
    <x v="15"/>
    <x v="2"/>
  </r>
  <r>
    <x v="24"/>
    <x v="106"/>
    <n v="1.075268817204301"/>
    <x v="15"/>
    <x v="2"/>
  </r>
  <r>
    <x v="25"/>
    <x v="105"/>
    <n v="95.6989247311828"/>
    <x v="15"/>
    <x v="2"/>
  </r>
  <r>
    <x v="25"/>
    <x v="106"/>
    <n v="4.301075268817204"/>
    <x v="15"/>
    <x v="2"/>
  </r>
  <r>
    <x v="26"/>
    <x v="105"/>
    <n v="67.741935483870961"/>
    <x v="15"/>
    <x v="2"/>
  </r>
  <r>
    <x v="26"/>
    <x v="106"/>
    <n v="32.258064516129032"/>
    <x v="15"/>
    <x v="2"/>
  </r>
  <r>
    <x v="27"/>
    <x v="105"/>
    <n v="92.473118279569889"/>
    <x v="15"/>
    <x v="2"/>
  </r>
  <r>
    <x v="27"/>
    <x v="106"/>
    <n v="7.5268817204301079"/>
    <x v="15"/>
    <x v="2"/>
  </r>
  <r>
    <x v="28"/>
    <x v="105"/>
    <n v="84.946236559139791"/>
    <x v="15"/>
    <x v="2"/>
  </r>
  <r>
    <x v="28"/>
    <x v="106"/>
    <n v="15.053763440860216"/>
    <x v="15"/>
    <x v="2"/>
  </r>
  <r>
    <x v="29"/>
    <x v="105"/>
    <n v="89.247311827956992"/>
    <x v="15"/>
    <x v="2"/>
  </r>
  <r>
    <x v="29"/>
    <x v="106"/>
    <n v="10.75268817204301"/>
    <x v="15"/>
    <x v="2"/>
  </r>
  <r>
    <x v="30"/>
    <x v="105"/>
    <n v="51.612903225806448"/>
    <x v="15"/>
    <x v="2"/>
  </r>
  <r>
    <x v="30"/>
    <x v="106"/>
    <n v="48.387096774193552"/>
    <x v="15"/>
    <x v="2"/>
  </r>
  <r>
    <x v="31"/>
    <x v="105"/>
    <n v="97.849462365591393"/>
    <x v="15"/>
    <x v="2"/>
  </r>
  <r>
    <x v="31"/>
    <x v="106"/>
    <n v="2.150537634408602"/>
    <x v="15"/>
    <x v="2"/>
  </r>
  <r>
    <x v="32"/>
    <x v="105"/>
    <n v="81.72043010752688"/>
    <x v="15"/>
    <x v="2"/>
  </r>
  <r>
    <x v="32"/>
    <x v="106"/>
    <n v="18.27956989247312"/>
    <x v="15"/>
    <x v="2"/>
  </r>
  <r>
    <x v="33"/>
    <x v="105"/>
    <n v="83.870967741935488"/>
    <x v="15"/>
    <x v="2"/>
  </r>
  <r>
    <x v="33"/>
    <x v="106"/>
    <n v="16.129032258064516"/>
    <x v="15"/>
    <x v="2"/>
  </r>
  <r>
    <x v="34"/>
    <x v="105"/>
    <n v="98.924731182795696"/>
    <x v="15"/>
    <x v="2"/>
  </r>
  <r>
    <x v="34"/>
    <x v="106"/>
    <n v="1.075268817204301"/>
    <x v="15"/>
    <x v="2"/>
  </r>
  <r>
    <x v="21"/>
    <x v="103"/>
    <n v="71.590909090909093"/>
    <x v="16"/>
    <x v="2"/>
  </r>
  <r>
    <x v="21"/>
    <x v="104"/>
    <n v="21.022727272727273"/>
    <x v="16"/>
    <x v="2"/>
  </r>
  <r>
    <x v="21"/>
    <x v="4"/>
    <n v="7.3863636363636367"/>
    <x v="16"/>
    <x v="2"/>
  </r>
  <r>
    <x v="22"/>
    <x v="105"/>
    <n v="97.727272727272734"/>
    <x v="16"/>
    <x v="2"/>
  </r>
  <r>
    <x v="22"/>
    <x v="106"/>
    <n v="2.2727272727272729"/>
    <x v="16"/>
    <x v="2"/>
  </r>
  <r>
    <x v="23"/>
    <x v="105"/>
    <n v="85.227272727272734"/>
    <x v="16"/>
    <x v="2"/>
  </r>
  <r>
    <x v="23"/>
    <x v="106"/>
    <n v="14.772727272727273"/>
    <x v="16"/>
    <x v="2"/>
  </r>
  <r>
    <x v="24"/>
    <x v="105"/>
    <n v="98.295454545454547"/>
    <x v="16"/>
    <x v="2"/>
  </r>
  <r>
    <x v="24"/>
    <x v="106"/>
    <n v="1.7045454545454546"/>
    <x v="16"/>
    <x v="2"/>
  </r>
  <r>
    <x v="25"/>
    <x v="105"/>
    <n v="96.590909090909093"/>
    <x v="16"/>
    <x v="2"/>
  </r>
  <r>
    <x v="25"/>
    <x v="106"/>
    <n v="3.4090909090909092"/>
    <x v="16"/>
    <x v="2"/>
  </r>
  <r>
    <x v="26"/>
    <x v="105"/>
    <n v="85.227272727272734"/>
    <x v="16"/>
    <x v="2"/>
  </r>
  <r>
    <x v="26"/>
    <x v="106"/>
    <n v="14.772727272727273"/>
    <x v="16"/>
    <x v="2"/>
  </r>
  <r>
    <x v="27"/>
    <x v="105"/>
    <n v="93.181818181818187"/>
    <x v="16"/>
    <x v="2"/>
  </r>
  <r>
    <x v="27"/>
    <x v="106"/>
    <n v="6.8181818181818183"/>
    <x v="16"/>
    <x v="2"/>
  </r>
  <r>
    <x v="28"/>
    <x v="105"/>
    <n v="86.36363636363636"/>
    <x v="16"/>
    <x v="2"/>
  </r>
  <r>
    <x v="28"/>
    <x v="106"/>
    <n v="13.636363636363637"/>
    <x v="16"/>
    <x v="2"/>
  </r>
  <r>
    <x v="29"/>
    <x v="105"/>
    <n v="96.590909090909093"/>
    <x v="16"/>
    <x v="2"/>
  </r>
  <r>
    <x v="29"/>
    <x v="106"/>
    <n v="3.4090909090909092"/>
    <x v="16"/>
    <x v="2"/>
  </r>
  <r>
    <x v="30"/>
    <x v="105"/>
    <n v="55.113636363636367"/>
    <x v="16"/>
    <x v="2"/>
  </r>
  <r>
    <x v="30"/>
    <x v="106"/>
    <n v="44.886363636363633"/>
    <x v="16"/>
    <x v="2"/>
  </r>
  <r>
    <x v="31"/>
    <x v="105"/>
    <n v="97.159090909090907"/>
    <x v="16"/>
    <x v="2"/>
  </r>
  <r>
    <x v="31"/>
    <x v="106"/>
    <n v="2.8409090909090908"/>
    <x v="16"/>
    <x v="2"/>
  </r>
  <r>
    <x v="32"/>
    <x v="105"/>
    <n v="89.204545454545453"/>
    <x v="16"/>
    <x v="2"/>
  </r>
  <r>
    <x v="32"/>
    <x v="106"/>
    <n v="10.795454545454545"/>
    <x v="16"/>
    <x v="2"/>
  </r>
  <r>
    <x v="33"/>
    <x v="105"/>
    <n v="87.5"/>
    <x v="16"/>
    <x v="2"/>
  </r>
  <r>
    <x v="33"/>
    <x v="106"/>
    <n v="12.5"/>
    <x v="16"/>
    <x v="2"/>
  </r>
  <r>
    <x v="34"/>
    <x v="105"/>
    <n v="92.61363636363636"/>
    <x v="16"/>
    <x v="2"/>
  </r>
  <r>
    <x v="34"/>
    <x v="106"/>
    <n v="7.3863636363636367"/>
    <x v="16"/>
    <x v="2"/>
  </r>
  <r>
    <x v="21"/>
    <x v="103"/>
    <n v="53.157204421959904"/>
    <x v="0"/>
    <x v="3"/>
  </r>
  <r>
    <x v="21"/>
    <x v="104"/>
    <n v="16.526138279932546"/>
    <x v="0"/>
    <x v="3"/>
  </r>
  <r>
    <x v="21"/>
    <x v="4"/>
    <n v="30.31665729810755"/>
    <x v="0"/>
    <x v="3"/>
  </r>
  <r>
    <x v="22"/>
    <x v="105"/>
    <n v="97.826494285178939"/>
    <x v="0"/>
    <x v="3"/>
  </r>
  <r>
    <x v="22"/>
    <x v="106"/>
    <n v="2.1735057148210606"/>
    <x v="0"/>
    <x v="3"/>
  </r>
  <r>
    <x v="23"/>
    <x v="105"/>
    <n v="87.933295859096873"/>
    <x v="0"/>
    <x v="3"/>
  </r>
  <r>
    <x v="23"/>
    <x v="106"/>
    <n v="12.066704140903129"/>
    <x v="0"/>
    <x v="3"/>
  </r>
  <r>
    <x v="24"/>
    <x v="105"/>
    <n v="99.138092561364061"/>
    <x v="0"/>
    <x v="3"/>
  </r>
  <r>
    <x v="24"/>
    <x v="106"/>
    <n v="0.86190743863593777"/>
    <x v="0"/>
    <x v="3"/>
  </r>
  <r>
    <x v="25"/>
    <x v="105"/>
    <n v="98.12628817687839"/>
    <x v="0"/>
    <x v="3"/>
  </r>
  <r>
    <x v="25"/>
    <x v="106"/>
    <n v="1.8737118231216039"/>
    <x v="0"/>
    <x v="3"/>
  </r>
  <r>
    <x v="26"/>
    <x v="105"/>
    <n v="85.741053026044597"/>
    <x v="0"/>
    <x v="3"/>
  </r>
  <r>
    <x v="26"/>
    <x v="106"/>
    <n v="14.258946973955405"/>
    <x v="0"/>
    <x v="3"/>
  </r>
  <r>
    <x v="27"/>
    <x v="105"/>
    <n v="94.322653175941539"/>
    <x v="0"/>
    <x v="3"/>
  </r>
  <r>
    <x v="27"/>
    <x v="106"/>
    <n v="5.6773468240584597"/>
    <x v="0"/>
    <x v="3"/>
  </r>
  <r>
    <x v="28"/>
    <x v="105"/>
    <n v="94.659921304103435"/>
    <x v="0"/>
    <x v="3"/>
  </r>
  <r>
    <x v="28"/>
    <x v="106"/>
    <n v="5.3400786958965707"/>
    <x v="0"/>
    <x v="3"/>
  </r>
  <r>
    <x v="29"/>
    <x v="105"/>
    <n v="98.145025295109619"/>
    <x v="0"/>
    <x v="3"/>
  </r>
  <r>
    <x v="29"/>
    <x v="106"/>
    <n v="1.854974704890388"/>
    <x v="0"/>
    <x v="3"/>
  </r>
  <r>
    <x v="30"/>
    <x v="105"/>
    <n v="71.875585534944719"/>
    <x v="0"/>
    <x v="3"/>
  </r>
  <r>
    <x v="30"/>
    <x v="106"/>
    <n v="28.124414465055274"/>
    <x v="0"/>
    <x v="3"/>
  </r>
  <r>
    <x v="31"/>
    <x v="105"/>
    <n v="98.594716132658803"/>
    <x v="0"/>
    <x v="3"/>
  </r>
  <r>
    <x v="31"/>
    <x v="106"/>
    <n v="1.4052838673412029"/>
    <x v="0"/>
    <x v="3"/>
  </r>
  <r>
    <x v="32"/>
    <x v="105"/>
    <n v="93.367060146149527"/>
    <x v="0"/>
    <x v="3"/>
  </r>
  <r>
    <x v="32"/>
    <x v="106"/>
    <n v="6.6329398538504778"/>
    <x v="0"/>
    <x v="3"/>
  </r>
  <r>
    <x v="33"/>
    <x v="105"/>
    <n v="94.28517893947911"/>
    <x v="0"/>
    <x v="3"/>
  </r>
  <r>
    <x v="33"/>
    <x v="106"/>
    <n v="5.714821060520892"/>
    <x v="0"/>
    <x v="3"/>
  </r>
  <r>
    <x v="34"/>
    <x v="105"/>
    <n v="97.414277684092184"/>
    <x v="0"/>
    <x v="3"/>
  </r>
  <r>
    <x v="34"/>
    <x v="106"/>
    <n v="2.5857223159078133"/>
    <x v="0"/>
    <x v="3"/>
  </r>
  <r>
    <x v="21"/>
    <x v="103"/>
    <n v="60.54481546572935"/>
    <x v="1"/>
    <x v="3"/>
  </r>
  <r>
    <x v="21"/>
    <x v="104"/>
    <n v="9.2267135325131804"/>
    <x v="1"/>
    <x v="3"/>
  </r>
  <r>
    <x v="21"/>
    <x v="4"/>
    <n v="30.22847100175747"/>
    <x v="1"/>
    <x v="3"/>
  </r>
  <r>
    <x v="22"/>
    <x v="105"/>
    <n v="99.033391915641474"/>
    <x v="1"/>
    <x v="3"/>
  </r>
  <r>
    <x v="22"/>
    <x v="106"/>
    <n v="0.96660808435852374"/>
    <x v="1"/>
    <x v="3"/>
  </r>
  <r>
    <x v="23"/>
    <x v="105"/>
    <n v="89.103690685413"/>
    <x v="1"/>
    <x v="3"/>
  </r>
  <r>
    <x v="23"/>
    <x v="106"/>
    <n v="10.896309314586995"/>
    <x v="1"/>
    <x v="3"/>
  </r>
  <r>
    <x v="24"/>
    <x v="105"/>
    <n v="99.121265377855892"/>
    <x v="1"/>
    <x v="3"/>
  </r>
  <r>
    <x v="24"/>
    <x v="106"/>
    <n v="0.87873462214411246"/>
    <x v="1"/>
    <x v="3"/>
  </r>
  <r>
    <x v="25"/>
    <x v="105"/>
    <n v="98.418277680140591"/>
    <x v="1"/>
    <x v="3"/>
  </r>
  <r>
    <x v="25"/>
    <x v="106"/>
    <n v="1.5817223198594024"/>
    <x v="1"/>
    <x v="3"/>
  </r>
  <r>
    <x v="26"/>
    <x v="105"/>
    <n v="90.86115992970123"/>
    <x v="1"/>
    <x v="3"/>
  </r>
  <r>
    <x v="26"/>
    <x v="106"/>
    <n v="9.1388400702987695"/>
    <x v="1"/>
    <x v="3"/>
  </r>
  <r>
    <x v="27"/>
    <x v="105"/>
    <n v="90.773286467486813"/>
    <x v="1"/>
    <x v="3"/>
  </r>
  <r>
    <x v="27"/>
    <x v="106"/>
    <n v="9.2267135325131804"/>
    <x v="1"/>
    <x v="3"/>
  </r>
  <r>
    <x v="28"/>
    <x v="105"/>
    <n v="91.91564147627416"/>
    <x v="1"/>
    <x v="3"/>
  </r>
  <r>
    <x v="28"/>
    <x v="106"/>
    <n v="8.0843585237258342"/>
    <x v="1"/>
    <x v="3"/>
  </r>
  <r>
    <x v="29"/>
    <x v="105"/>
    <n v="97.6274165202109"/>
    <x v="1"/>
    <x v="3"/>
  </r>
  <r>
    <x v="29"/>
    <x v="106"/>
    <n v="2.3725834797891037"/>
    <x v="1"/>
    <x v="3"/>
  </r>
  <r>
    <x v="30"/>
    <x v="105"/>
    <n v="62.478031634446396"/>
    <x v="1"/>
    <x v="3"/>
  </r>
  <r>
    <x v="30"/>
    <x v="106"/>
    <n v="37.521968365553604"/>
    <x v="1"/>
    <x v="3"/>
  </r>
  <r>
    <x v="31"/>
    <x v="105"/>
    <n v="98.506151142355009"/>
    <x v="1"/>
    <x v="3"/>
  </r>
  <r>
    <x v="31"/>
    <x v="106"/>
    <n v="1.4938488576449913"/>
    <x v="1"/>
    <x v="3"/>
  </r>
  <r>
    <x v="32"/>
    <x v="105"/>
    <n v="90.246045694200347"/>
    <x v="1"/>
    <x v="3"/>
  </r>
  <r>
    <x v="32"/>
    <x v="106"/>
    <n v="9.7539543057996489"/>
    <x v="1"/>
    <x v="3"/>
  </r>
  <r>
    <x v="33"/>
    <x v="105"/>
    <n v="92.003514938488578"/>
    <x v="1"/>
    <x v="3"/>
  </r>
  <r>
    <x v="33"/>
    <x v="106"/>
    <n v="7.9964850615114234"/>
    <x v="1"/>
    <x v="3"/>
  </r>
  <r>
    <x v="34"/>
    <x v="105"/>
    <n v="95.869947275922669"/>
    <x v="1"/>
    <x v="3"/>
  </r>
  <r>
    <x v="34"/>
    <x v="106"/>
    <n v="4.1300527240773288"/>
    <x v="1"/>
    <x v="3"/>
  </r>
  <r>
    <x v="21"/>
    <x v="103"/>
    <n v="36.949685534591197"/>
    <x v="2"/>
    <x v="3"/>
  </r>
  <r>
    <x v="21"/>
    <x v="104"/>
    <n v="26.834381551362682"/>
    <x v="2"/>
    <x v="3"/>
  </r>
  <r>
    <x v="21"/>
    <x v="4"/>
    <n v="36.215932914046121"/>
    <x v="2"/>
    <x v="3"/>
  </r>
  <r>
    <x v="22"/>
    <x v="105"/>
    <n v="96.96016771488469"/>
    <x v="2"/>
    <x v="3"/>
  </r>
  <r>
    <x v="22"/>
    <x v="106"/>
    <n v="3.0398322851153039"/>
    <x v="2"/>
    <x v="3"/>
  </r>
  <r>
    <x v="23"/>
    <x v="105"/>
    <n v="90.461215932914044"/>
    <x v="2"/>
    <x v="3"/>
  </r>
  <r>
    <x v="23"/>
    <x v="106"/>
    <n v="9.5387840670859543"/>
    <x v="2"/>
    <x v="3"/>
  </r>
  <r>
    <x v="24"/>
    <x v="105"/>
    <n v="99.318658280922435"/>
    <x v="2"/>
    <x v="3"/>
  </r>
  <r>
    <x v="24"/>
    <x v="106"/>
    <n v="0.68134171907756813"/>
    <x v="2"/>
    <x v="3"/>
  </r>
  <r>
    <x v="25"/>
    <x v="105"/>
    <n v="98.584905660377359"/>
    <x v="2"/>
    <x v="3"/>
  </r>
  <r>
    <x v="25"/>
    <x v="106"/>
    <n v="1.4150943396226414"/>
    <x v="2"/>
    <x v="3"/>
  </r>
  <r>
    <x v="26"/>
    <x v="105"/>
    <n v="95.911949685534594"/>
    <x v="2"/>
    <x v="3"/>
  </r>
  <r>
    <x v="26"/>
    <x v="106"/>
    <n v="4.0880503144654092"/>
    <x v="2"/>
    <x v="3"/>
  </r>
  <r>
    <x v="27"/>
    <x v="105"/>
    <n v="95.964360587002091"/>
    <x v="2"/>
    <x v="3"/>
  </r>
  <r>
    <x v="27"/>
    <x v="106"/>
    <n v="4.0356394129979032"/>
    <x v="2"/>
    <x v="3"/>
  </r>
  <r>
    <x v="28"/>
    <x v="105"/>
    <n v="97.746331236897277"/>
    <x v="2"/>
    <x v="3"/>
  </r>
  <r>
    <x v="28"/>
    <x v="106"/>
    <n v="2.2536687631027252"/>
    <x v="2"/>
    <x v="3"/>
  </r>
  <r>
    <x v="29"/>
    <x v="105"/>
    <n v="98.584905660377359"/>
    <x v="2"/>
    <x v="3"/>
  </r>
  <r>
    <x v="29"/>
    <x v="106"/>
    <n v="1.4150943396226414"/>
    <x v="2"/>
    <x v="3"/>
  </r>
  <r>
    <x v="30"/>
    <x v="105"/>
    <n v="82.180293501048212"/>
    <x v="2"/>
    <x v="3"/>
  </r>
  <r>
    <x v="30"/>
    <x v="106"/>
    <n v="17.819706498951781"/>
    <x v="2"/>
    <x v="3"/>
  </r>
  <r>
    <x v="31"/>
    <x v="105"/>
    <n v="98.742138364779876"/>
    <x v="2"/>
    <x v="3"/>
  </r>
  <r>
    <x v="31"/>
    <x v="106"/>
    <n v="1.2578616352201257"/>
    <x v="2"/>
    <x v="3"/>
  </r>
  <r>
    <x v="32"/>
    <x v="105"/>
    <n v="97.327044025157235"/>
    <x v="2"/>
    <x v="3"/>
  </r>
  <r>
    <x v="32"/>
    <x v="106"/>
    <n v="2.6729559748427674"/>
    <x v="2"/>
    <x v="3"/>
  </r>
  <r>
    <x v="33"/>
    <x v="105"/>
    <n v="97.064989517819711"/>
    <x v="2"/>
    <x v="3"/>
  </r>
  <r>
    <x v="33"/>
    <x v="106"/>
    <n v="2.9350104821802936"/>
    <x v="2"/>
    <x v="3"/>
  </r>
  <r>
    <x v="34"/>
    <x v="105"/>
    <n v="98.480083857442352"/>
    <x v="2"/>
    <x v="3"/>
  </r>
  <r>
    <x v="34"/>
    <x v="106"/>
    <n v="1.519916142557652"/>
    <x v="2"/>
    <x v="3"/>
  </r>
  <r>
    <x v="21"/>
    <x v="103"/>
    <n v="73.599999999999994"/>
    <x v="3"/>
    <x v="3"/>
  </r>
  <r>
    <x v="21"/>
    <x v="104"/>
    <n v="6.2666666666666666"/>
    <x v="3"/>
    <x v="3"/>
  </r>
  <r>
    <x v="21"/>
    <x v="4"/>
    <n v="20.133333333333333"/>
    <x v="3"/>
    <x v="3"/>
  </r>
  <r>
    <x v="22"/>
    <x v="105"/>
    <n v="98.533333333333331"/>
    <x v="3"/>
    <x v="3"/>
  </r>
  <r>
    <x v="22"/>
    <x v="106"/>
    <n v="1.4666666666666666"/>
    <x v="3"/>
    <x v="3"/>
  </r>
  <r>
    <x v="23"/>
    <x v="105"/>
    <n v="83.2"/>
    <x v="3"/>
    <x v="3"/>
  </r>
  <r>
    <x v="23"/>
    <x v="106"/>
    <n v="16.8"/>
    <x v="3"/>
    <x v="3"/>
  </r>
  <r>
    <x v="24"/>
    <x v="105"/>
    <n v="98.8"/>
    <x v="3"/>
    <x v="3"/>
  </r>
  <r>
    <x v="24"/>
    <x v="106"/>
    <n v="1.2"/>
    <x v="3"/>
    <x v="3"/>
  </r>
  <r>
    <x v="25"/>
    <x v="105"/>
    <n v="96.4"/>
    <x v="3"/>
    <x v="3"/>
  </r>
  <r>
    <x v="25"/>
    <x v="106"/>
    <n v="3.6"/>
    <x v="3"/>
    <x v="3"/>
  </r>
  <r>
    <x v="26"/>
    <x v="105"/>
    <n v="63.333333333333336"/>
    <x v="3"/>
    <x v="3"/>
  </r>
  <r>
    <x v="26"/>
    <x v="106"/>
    <n v="36.666666666666664"/>
    <x v="3"/>
    <x v="3"/>
  </r>
  <r>
    <x v="27"/>
    <x v="105"/>
    <n v="95.333333333333329"/>
    <x v="3"/>
    <x v="3"/>
  </r>
  <r>
    <x v="27"/>
    <x v="106"/>
    <n v="4.666666666666667"/>
    <x v="3"/>
    <x v="3"/>
  </r>
  <r>
    <x v="28"/>
    <x v="105"/>
    <n v="93.6"/>
    <x v="3"/>
    <x v="3"/>
  </r>
  <r>
    <x v="28"/>
    <x v="106"/>
    <n v="6.4"/>
    <x v="3"/>
    <x v="3"/>
  </r>
  <r>
    <x v="29"/>
    <x v="105"/>
    <n v="99.066666666666663"/>
    <x v="3"/>
    <x v="3"/>
  </r>
  <r>
    <x v="29"/>
    <x v="106"/>
    <n v="0.93333333333333335"/>
    <x v="3"/>
    <x v="3"/>
  </r>
  <r>
    <x v="30"/>
    <x v="105"/>
    <n v="58.4"/>
    <x v="3"/>
    <x v="3"/>
  </r>
  <r>
    <x v="30"/>
    <x v="106"/>
    <n v="41.6"/>
    <x v="3"/>
    <x v="3"/>
  </r>
  <r>
    <x v="31"/>
    <x v="105"/>
    <n v="98.8"/>
    <x v="3"/>
    <x v="3"/>
  </r>
  <r>
    <x v="31"/>
    <x v="106"/>
    <n v="1.2"/>
    <x v="3"/>
    <x v="3"/>
  </r>
  <r>
    <x v="32"/>
    <x v="105"/>
    <n v="90.666666666666671"/>
    <x v="3"/>
    <x v="3"/>
  </r>
  <r>
    <x v="32"/>
    <x v="106"/>
    <n v="9.3333333333333339"/>
    <x v="3"/>
    <x v="3"/>
  </r>
  <r>
    <x v="33"/>
    <x v="105"/>
    <n v="91.86666666666666"/>
    <x v="3"/>
    <x v="3"/>
  </r>
  <r>
    <x v="33"/>
    <x v="106"/>
    <n v="8.1333333333333329"/>
    <x v="3"/>
    <x v="3"/>
  </r>
  <r>
    <x v="34"/>
    <x v="105"/>
    <n v="98"/>
    <x v="3"/>
    <x v="3"/>
  </r>
  <r>
    <x v="34"/>
    <x v="106"/>
    <n v="2"/>
    <x v="3"/>
    <x v="3"/>
  </r>
  <r>
    <x v="21"/>
    <x v="103"/>
    <n v="50.675675675675677"/>
    <x v="4"/>
    <x v="3"/>
  </r>
  <r>
    <x v="21"/>
    <x v="104"/>
    <n v="15.202702702702704"/>
    <x v="4"/>
    <x v="3"/>
  </r>
  <r>
    <x v="21"/>
    <x v="4"/>
    <n v="34.121621621621621"/>
    <x v="4"/>
    <x v="3"/>
  </r>
  <r>
    <x v="22"/>
    <x v="105"/>
    <n v="97.297297297297291"/>
    <x v="4"/>
    <x v="3"/>
  </r>
  <r>
    <x v="22"/>
    <x v="106"/>
    <n v="2.7027027027027026"/>
    <x v="4"/>
    <x v="3"/>
  </r>
  <r>
    <x v="23"/>
    <x v="105"/>
    <n v="91.047297297297291"/>
    <x v="4"/>
    <x v="3"/>
  </r>
  <r>
    <x v="23"/>
    <x v="106"/>
    <n v="8.9527027027027035"/>
    <x v="4"/>
    <x v="3"/>
  </r>
  <r>
    <x v="24"/>
    <x v="105"/>
    <n v="99.493243243243242"/>
    <x v="4"/>
    <x v="3"/>
  </r>
  <r>
    <x v="24"/>
    <x v="106"/>
    <n v="0.5067567567567568"/>
    <x v="4"/>
    <x v="3"/>
  </r>
  <r>
    <x v="25"/>
    <x v="105"/>
    <n v="98.479729729729726"/>
    <x v="4"/>
    <x v="3"/>
  </r>
  <r>
    <x v="25"/>
    <x v="106"/>
    <n v="1.5202702702702702"/>
    <x v="4"/>
    <x v="3"/>
  </r>
  <r>
    <x v="26"/>
    <x v="105"/>
    <n v="84.121621621621628"/>
    <x v="4"/>
    <x v="3"/>
  </r>
  <r>
    <x v="26"/>
    <x v="106"/>
    <n v="15.878378378378379"/>
    <x v="4"/>
    <x v="3"/>
  </r>
  <r>
    <x v="27"/>
    <x v="105"/>
    <n v="96.11486486486487"/>
    <x v="4"/>
    <x v="3"/>
  </r>
  <r>
    <x v="27"/>
    <x v="106"/>
    <n v="3.8851351351351351"/>
    <x v="4"/>
    <x v="3"/>
  </r>
  <r>
    <x v="28"/>
    <x v="105"/>
    <n v="95.101351351351354"/>
    <x v="4"/>
    <x v="3"/>
  </r>
  <r>
    <x v="28"/>
    <x v="106"/>
    <n v="4.8986486486486482"/>
    <x v="4"/>
    <x v="3"/>
  </r>
  <r>
    <x v="29"/>
    <x v="105"/>
    <n v="97.804054054054049"/>
    <x v="4"/>
    <x v="3"/>
  </r>
  <r>
    <x v="29"/>
    <x v="106"/>
    <n v="2.1959459459459461"/>
    <x v="4"/>
    <x v="3"/>
  </r>
  <r>
    <x v="30"/>
    <x v="105"/>
    <n v="77.53378378378379"/>
    <x v="4"/>
    <x v="3"/>
  </r>
  <r>
    <x v="30"/>
    <x v="106"/>
    <n v="22.466216216216218"/>
    <x v="4"/>
    <x v="3"/>
  </r>
  <r>
    <x v="31"/>
    <x v="105"/>
    <n v="98.817567567567565"/>
    <x v="4"/>
    <x v="3"/>
  </r>
  <r>
    <x v="31"/>
    <x v="106"/>
    <n v="1.1824324324324325"/>
    <x v="4"/>
    <x v="3"/>
  </r>
  <r>
    <x v="32"/>
    <x v="105"/>
    <n v="94.594594594594597"/>
    <x v="4"/>
    <x v="3"/>
  </r>
  <r>
    <x v="32"/>
    <x v="106"/>
    <n v="5.4054054054054053"/>
    <x v="4"/>
    <x v="3"/>
  </r>
  <r>
    <x v="33"/>
    <x v="105"/>
    <n v="93.581081081081081"/>
    <x v="4"/>
    <x v="3"/>
  </r>
  <r>
    <x v="33"/>
    <x v="106"/>
    <n v="6.4189189189189193"/>
    <x v="4"/>
    <x v="3"/>
  </r>
  <r>
    <x v="34"/>
    <x v="105"/>
    <n v="98.141891891891888"/>
    <x v="4"/>
    <x v="3"/>
  </r>
  <r>
    <x v="34"/>
    <x v="106"/>
    <n v="1.8581081081081081"/>
    <x v="4"/>
    <x v="3"/>
  </r>
  <r>
    <x v="21"/>
    <x v="103"/>
    <n v="61.0062893081761"/>
    <x v="5"/>
    <x v="3"/>
  </r>
  <r>
    <x v="21"/>
    <x v="104"/>
    <n v="10.062893081761006"/>
    <x v="5"/>
    <x v="3"/>
  </r>
  <r>
    <x v="21"/>
    <x v="4"/>
    <n v="28.930817610062892"/>
    <x v="5"/>
    <x v="3"/>
  </r>
  <r>
    <x v="22"/>
    <x v="105"/>
    <n v="96.855345911949684"/>
    <x v="5"/>
    <x v="3"/>
  </r>
  <r>
    <x v="22"/>
    <x v="106"/>
    <n v="3.1446540880503147"/>
    <x v="5"/>
    <x v="3"/>
  </r>
  <r>
    <x v="23"/>
    <x v="105"/>
    <n v="88.050314465408803"/>
    <x v="5"/>
    <x v="3"/>
  </r>
  <r>
    <x v="23"/>
    <x v="106"/>
    <n v="11.949685534591195"/>
    <x v="5"/>
    <x v="3"/>
  </r>
  <r>
    <x v="24"/>
    <x v="105"/>
    <n v="100"/>
    <x v="5"/>
    <x v="3"/>
  </r>
  <r>
    <x v="24"/>
    <x v="106"/>
    <n v="0"/>
    <x v="5"/>
    <x v="3"/>
  </r>
  <r>
    <x v="25"/>
    <x v="105"/>
    <n v="100"/>
    <x v="5"/>
    <x v="3"/>
  </r>
  <r>
    <x v="25"/>
    <x v="106"/>
    <n v="0"/>
    <x v="5"/>
    <x v="3"/>
  </r>
  <r>
    <x v="26"/>
    <x v="105"/>
    <n v="79.245283018867923"/>
    <x v="5"/>
    <x v="3"/>
  </r>
  <r>
    <x v="26"/>
    <x v="106"/>
    <n v="20.754716981132077"/>
    <x v="5"/>
    <x v="3"/>
  </r>
  <r>
    <x v="27"/>
    <x v="105"/>
    <n v="97.484276729559753"/>
    <x v="5"/>
    <x v="3"/>
  </r>
  <r>
    <x v="27"/>
    <x v="106"/>
    <n v="2.5157232704402515"/>
    <x v="5"/>
    <x v="3"/>
  </r>
  <r>
    <x v="28"/>
    <x v="105"/>
    <n v="91.19496855345912"/>
    <x v="5"/>
    <x v="3"/>
  </r>
  <r>
    <x v="28"/>
    <x v="106"/>
    <n v="8.8050314465408803"/>
    <x v="5"/>
    <x v="3"/>
  </r>
  <r>
    <x v="29"/>
    <x v="105"/>
    <n v="98.113207547169807"/>
    <x v="5"/>
    <x v="3"/>
  </r>
  <r>
    <x v="29"/>
    <x v="106"/>
    <n v="1.8867924528301887"/>
    <x v="5"/>
    <x v="3"/>
  </r>
  <r>
    <x v="30"/>
    <x v="105"/>
    <n v="72.95597484276729"/>
    <x v="5"/>
    <x v="3"/>
  </r>
  <r>
    <x v="30"/>
    <x v="106"/>
    <n v="27.044025157232703"/>
    <x v="5"/>
    <x v="3"/>
  </r>
  <r>
    <x v="31"/>
    <x v="105"/>
    <n v="98.742138364779876"/>
    <x v="5"/>
    <x v="3"/>
  </r>
  <r>
    <x v="31"/>
    <x v="106"/>
    <n v="1.2578616352201257"/>
    <x v="5"/>
    <x v="3"/>
  </r>
  <r>
    <x v="32"/>
    <x v="105"/>
    <n v="91.19496855345912"/>
    <x v="5"/>
    <x v="3"/>
  </r>
  <r>
    <x v="32"/>
    <x v="106"/>
    <n v="8.8050314465408803"/>
    <x v="5"/>
    <x v="3"/>
  </r>
  <r>
    <x v="33"/>
    <x v="105"/>
    <n v="90.566037735849051"/>
    <x v="5"/>
    <x v="3"/>
  </r>
  <r>
    <x v="33"/>
    <x v="106"/>
    <n v="9.433962264150944"/>
    <x v="5"/>
    <x v="3"/>
  </r>
  <r>
    <x v="34"/>
    <x v="105"/>
    <n v="98.742138364779876"/>
    <x v="5"/>
    <x v="3"/>
  </r>
  <r>
    <x v="34"/>
    <x v="106"/>
    <n v="1.2578616352201257"/>
    <x v="5"/>
    <x v="3"/>
  </r>
  <r>
    <x v="21"/>
    <x v="103"/>
    <n v="50.925925925925924"/>
    <x v="6"/>
    <x v="3"/>
  </r>
  <r>
    <x v="21"/>
    <x v="104"/>
    <n v="14.814814814814815"/>
    <x v="6"/>
    <x v="3"/>
  </r>
  <r>
    <x v="21"/>
    <x v="4"/>
    <n v="34.25925925925926"/>
    <x v="6"/>
    <x v="3"/>
  </r>
  <r>
    <x v="22"/>
    <x v="105"/>
    <n v="97.222222222222229"/>
    <x v="6"/>
    <x v="3"/>
  </r>
  <r>
    <x v="22"/>
    <x v="106"/>
    <n v="2.7777777777777777"/>
    <x v="6"/>
    <x v="3"/>
  </r>
  <r>
    <x v="23"/>
    <x v="105"/>
    <n v="96.296296296296291"/>
    <x v="6"/>
    <x v="3"/>
  </r>
  <r>
    <x v="23"/>
    <x v="106"/>
    <n v="3.7037037037037037"/>
    <x v="6"/>
    <x v="3"/>
  </r>
  <r>
    <x v="24"/>
    <x v="105"/>
    <n v="100"/>
    <x v="6"/>
    <x v="3"/>
  </r>
  <r>
    <x v="24"/>
    <x v="106"/>
    <n v="0"/>
    <x v="6"/>
    <x v="3"/>
  </r>
  <r>
    <x v="25"/>
    <x v="105"/>
    <n v="97.222222222222229"/>
    <x v="6"/>
    <x v="3"/>
  </r>
  <r>
    <x v="25"/>
    <x v="106"/>
    <n v="2.7777777777777777"/>
    <x v="6"/>
    <x v="3"/>
  </r>
  <r>
    <x v="26"/>
    <x v="105"/>
    <n v="79.629629629629633"/>
    <x v="6"/>
    <x v="3"/>
  </r>
  <r>
    <x v="26"/>
    <x v="106"/>
    <n v="20.37037037037037"/>
    <x v="6"/>
    <x v="3"/>
  </r>
  <r>
    <x v="27"/>
    <x v="105"/>
    <n v="95.370370370370367"/>
    <x v="6"/>
    <x v="3"/>
  </r>
  <r>
    <x v="27"/>
    <x v="106"/>
    <n v="4.6296296296296298"/>
    <x v="6"/>
    <x v="3"/>
  </r>
  <r>
    <x v="28"/>
    <x v="105"/>
    <n v="98.148148148148152"/>
    <x v="6"/>
    <x v="3"/>
  </r>
  <r>
    <x v="28"/>
    <x v="106"/>
    <n v="1.8518518518518519"/>
    <x v="6"/>
    <x v="3"/>
  </r>
  <r>
    <x v="29"/>
    <x v="105"/>
    <n v="99.074074074074076"/>
    <x v="6"/>
    <x v="3"/>
  </r>
  <r>
    <x v="29"/>
    <x v="106"/>
    <n v="0.92592592592592593"/>
    <x v="6"/>
    <x v="3"/>
  </r>
  <r>
    <x v="30"/>
    <x v="105"/>
    <n v="75.925925925925924"/>
    <x v="6"/>
    <x v="3"/>
  </r>
  <r>
    <x v="30"/>
    <x v="106"/>
    <n v="24.074074074074073"/>
    <x v="6"/>
    <x v="3"/>
  </r>
  <r>
    <x v="31"/>
    <x v="105"/>
    <n v="99.074074074074076"/>
    <x v="6"/>
    <x v="3"/>
  </r>
  <r>
    <x v="31"/>
    <x v="106"/>
    <n v="0.92592592592592593"/>
    <x v="6"/>
    <x v="3"/>
  </r>
  <r>
    <x v="32"/>
    <x v="105"/>
    <n v="92.592592592592595"/>
    <x v="6"/>
    <x v="3"/>
  </r>
  <r>
    <x v="32"/>
    <x v="106"/>
    <n v="7.4074074074074074"/>
    <x v="6"/>
    <x v="3"/>
  </r>
  <r>
    <x v="33"/>
    <x v="105"/>
    <n v="96.296296296296291"/>
    <x v="6"/>
    <x v="3"/>
  </r>
  <r>
    <x v="33"/>
    <x v="106"/>
    <n v="3.7037037037037037"/>
    <x v="6"/>
    <x v="3"/>
  </r>
  <r>
    <x v="34"/>
    <x v="105"/>
    <n v="98.148148148148152"/>
    <x v="6"/>
    <x v="3"/>
  </r>
  <r>
    <x v="34"/>
    <x v="106"/>
    <n v="1.8518518518518519"/>
    <x v="6"/>
    <x v="3"/>
  </r>
  <r>
    <x v="21"/>
    <x v="103"/>
    <n v="44.632768361581924"/>
    <x v="7"/>
    <x v="3"/>
  </r>
  <r>
    <x v="21"/>
    <x v="104"/>
    <n v="16.949152542372882"/>
    <x v="7"/>
    <x v="3"/>
  </r>
  <r>
    <x v="21"/>
    <x v="4"/>
    <n v="38.418079096045197"/>
    <x v="7"/>
    <x v="3"/>
  </r>
  <r>
    <x v="22"/>
    <x v="105"/>
    <n v="96.045197740112997"/>
    <x v="7"/>
    <x v="3"/>
  </r>
  <r>
    <x v="22"/>
    <x v="106"/>
    <n v="3.9548022598870056"/>
    <x v="7"/>
    <x v="3"/>
  </r>
  <r>
    <x v="23"/>
    <x v="105"/>
    <n v="93.220338983050851"/>
    <x v="7"/>
    <x v="3"/>
  </r>
  <r>
    <x v="23"/>
    <x v="106"/>
    <n v="6.7796610169491522"/>
    <x v="7"/>
    <x v="3"/>
  </r>
  <r>
    <x v="24"/>
    <x v="105"/>
    <n v="99.435028248587571"/>
    <x v="7"/>
    <x v="3"/>
  </r>
  <r>
    <x v="24"/>
    <x v="106"/>
    <n v="0.56497175141242939"/>
    <x v="7"/>
    <x v="3"/>
  </r>
  <r>
    <x v="25"/>
    <x v="105"/>
    <n v="98.305084745762713"/>
    <x v="7"/>
    <x v="3"/>
  </r>
  <r>
    <x v="25"/>
    <x v="106"/>
    <n v="1.6949152542372881"/>
    <x v="7"/>
    <x v="3"/>
  </r>
  <r>
    <x v="26"/>
    <x v="105"/>
    <n v="88.700564971751419"/>
    <x v="7"/>
    <x v="3"/>
  </r>
  <r>
    <x v="26"/>
    <x v="106"/>
    <n v="11.299435028248588"/>
    <x v="7"/>
    <x v="3"/>
  </r>
  <r>
    <x v="27"/>
    <x v="105"/>
    <n v="94.915254237288138"/>
    <x v="7"/>
    <x v="3"/>
  </r>
  <r>
    <x v="27"/>
    <x v="106"/>
    <n v="5.0847457627118642"/>
    <x v="7"/>
    <x v="3"/>
  </r>
  <r>
    <x v="28"/>
    <x v="105"/>
    <n v="96.610169491525426"/>
    <x v="7"/>
    <x v="3"/>
  </r>
  <r>
    <x v="28"/>
    <x v="106"/>
    <n v="3.3898305084745761"/>
    <x v="7"/>
    <x v="3"/>
  </r>
  <r>
    <x v="29"/>
    <x v="105"/>
    <n v="98.870056497175142"/>
    <x v="7"/>
    <x v="3"/>
  </r>
  <r>
    <x v="29"/>
    <x v="106"/>
    <n v="1.1299435028248588"/>
    <x v="7"/>
    <x v="3"/>
  </r>
  <r>
    <x v="30"/>
    <x v="105"/>
    <n v="81.355932203389827"/>
    <x v="7"/>
    <x v="3"/>
  </r>
  <r>
    <x v="30"/>
    <x v="106"/>
    <n v="18.64406779661017"/>
    <x v="7"/>
    <x v="3"/>
  </r>
  <r>
    <x v="31"/>
    <x v="105"/>
    <n v="98.305084745762713"/>
    <x v="7"/>
    <x v="3"/>
  </r>
  <r>
    <x v="31"/>
    <x v="106"/>
    <n v="1.6949152542372881"/>
    <x v="7"/>
    <x v="3"/>
  </r>
  <r>
    <x v="32"/>
    <x v="105"/>
    <n v="98.305084745762713"/>
    <x v="7"/>
    <x v="3"/>
  </r>
  <r>
    <x v="32"/>
    <x v="106"/>
    <n v="1.6949152542372881"/>
    <x v="7"/>
    <x v="3"/>
  </r>
  <r>
    <x v="33"/>
    <x v="105"/>
    <n v="93.220338983050851"/>
    <x v="7"/>
    <x v="3"/>
  </r>
  <r>
    <x v="33"/>
    <x v="106"/>
    <n v="6.7796610169491522"/>
    <x v="7"/>
    <x v="3"/>
  </r>
  <r>
    <x v="34"/>
    <x v="105"/>
    <n v="96.610169491525426"/>
    <x v="7"/>
    <x v="3"/>
  </r>
  <r>
    <x v="34"/>
    <x v="106"/>
    <n v="3.3898305084745761"/>
    <x v="7"/>
    <x v="3"/>
  </r>
  <r>
    <x v="21"/>
    <x v="103"/>
    <n v="46.621621621621621"/>
    <x v="8"/>
    <x v="3"/>
  </r>
  <r>
    <x v="21"/>
    <x v="104"/>
    <n v="18.918918918918919"/>
    <x v="8"/>
    <x v="3"/>
  </r>
  <r>
    <x v="21"/>
    <x v="4"/>
    <n v="34.45945945945946"/>
    <x v="8"/>
    <x v="3"/>
  </r>
  <r>
    <x v="22"/>
    <x v="105"/>
    <n v="99.324324324324323"/>
    <x v="8"/>
    <x v="3"/>
  </r>
  <r>
    <x v="22"/>
    <x v="106"/>
    <n v="0.67567567567567566"/>
    <x v="8"/>
    <x v="3"/>
  </r>
  <r>
    <x v="23"/>
    <x v="105"/>
    <n v="87.837837837837839"/>
    <x v="8"/>
    <x v="3"/>
  </r>
  <r>
    <x v="23"/>
    <x v="106"/>
    <n v="12.162162162162161"/>
    <x v="8"/>
    <x v="3"/>
  </r>
  <r>
    <x v="24"/>
    <x v="105"/>
    <n v="98.648648648648646"/>
    <x v="8"/>
    <x v="3"/>
  </r>
  <r>
    <x v="24"/>
    <x v="106"/>
    <n v="1.3513513513513513"/>
    <x v="8"/>
    <x v="3"/>
  </r>
  <r>
    <x v="25"/>
    <x v="105"/>
    <n v="97.972972972972968"/>
    <x v="8"/>
    <x v="3"/>
  </r>
  <r>
    <x v="25"/>
    <x v="106"/>
    <n v="2.0270270270270272"/>
    <x v="8"/>
    <x v="3"/>
  </r>
  <r>
    <x v="26"/>
    <x v="105"/>
    <n v="87.162162162162161"/>
    <x v="8"/>
    <x v="3"/>
  </r>
  <r>
    <x v="26"/>
    <x v="106"/>
    <n v="12.837837837837839"/>
    <x v="8"/>
    <x v="3"/>
  </r>
  <r>
    <x v="27"/>
    <x v="105"/>
    <n v="96.621621621621628"/>
    <x v="8"/>
    <x v="3"/>
  </r>
  <r>
    <x v="27"/>
    <x v="106"/>
    <n v="3.3783783783783785"/>
    <x v="8"/>
    <x v="3"/>
  </r>
  <r>
    <x v="28"/>
    <x v="105"/>
    <n v="95.270270270270274"/>
    <x v="8"/>
    <x v="3"/>
  </r>
  <r>
    <x v="28"/>
    <x v="106"/>
    <n v="4.7297297297297298"/>
    <x v="8"/>
    <x v="3"/>
  </r>
  <r>
    <x v="29"/>
    <x v="105"/>
    <n v="95.270270270270274"/>
    <x v="8"/>
    <x v="3"/>
  </r>
  <r>
    <x v="29"/>
    <x v="106"/>
    <n v="4.7297297297297298"/>
    <x v="8"/>
    <x v="3"/>
  </r>
  <r>
    <x v="30"/>
    <x v="105"/>
    <n v="79.054054054054049"/>
    <x v="8"/>
    <x v="3"/>
  </r>
  <r>
    <x v="30"/>
    <x v="106"/>
    <n v="20.945945945945947"/>
    <x v="8"/>
    <x v="3"/>
  </r>
  <r>
    <x v="31"/>
    <x v="105"/>
    <n v="99.324324324324323"/>
    <x v="8"/>
    <x v="3"/>
  </r>
  <r>
    <x v="31"/>
    <x v="106"/>
    <n v="0.67567567567567566"/>
    <x v="8"/>
    <x v="3"/>
  </r>
  <r>
    <x v="32"/>
    <x v="105"/>
    <n v="95.270270270270274"/>
    <x v="8"/>
    <x v="3"/>
  </r>
  <r>
    <x v="32"/>
    <x v="106"/>
    <n v="4.7297297297297298"/>
    <x v="8"/>
    <x v="3"/>
  </r>
  <r>
    <x v="33"/>
    <x v="105"/>
    <n v="95.270270270270274"/>
    <x v="8"/>
    <x v="3"/>
  </r>
  <r>
    <x v="33"/>
    <x v="106"/>
    <n v="4.7297297297297298"/>
    <x v="8"/>
    <x v="3"/>
  </r>
  <r>
    <x v="34"/>
    <x v="105"/>
    <n v="99.324324324324323"/>
    <x v="8"/>
    <x v="3"/>
  </r>
  <r>
    <x v="34"/>
    <x v="106"/>
    <n v="0.67567567567567566"/>
    <x v="8"/>
    <x v="3"/>
  </r>
  <r>
    <x v="21"/>
    <x v="103"/>
    <n v="48.520710059171599"/>
    <x v="9"/>
    <x v="3"/>
  </r>
  <r>
    <x v="21"/>
    <x v="104"/>
    <n v="17.751479289940828"/>
    <x v="9"/>
    <x v="3"/>
  </r>
  <r>
    <x v="21"/>
    <x v="4"/>
    <n v="33.727810650887577"/>
    <x v="9"/>
    <x v="3"/>
  </r>
  <r>
    <x v="22"/>
    <x v="105"/>
    <n v="98.224852071005913"/>
    <x v="9"/>
    <x v="3"/>
  </r>
  <r>
    <x v="22"/>
    <x v="106"/>
    <n v="1.7751479289940828"/>
    <x v="9"/>
    <x v="3"/>
  </r>
  <r>
    <x v="23"/>
    <x v="105"/>
    <n v="81.65680473372781"/>
    <x v="9"/>
    <x v="3"/>
  </r>
  <r>
    <x v="23"/>
    <x v="106"/>
    <n v="18.34319526627219"/>
    <x v="9"/>
    <x v="3"/>
  </r>
  <r>
    <x v="24"/>
    <x v="105"/>
    <n v="99.408284023668642"/>
    <x v="9"/>
    <x v="3"/>
  </r>
  <r>
    <x v="24"/>
    <x v="106"/>
    <n v="0.59171597633136097"/>
    <x v="9"/>
    <x v="3"/>
  </r>
  <r>
    <x v="25"/>
    <x v="105"/>
    <n v="98.816568047337284"/>
    <x v="9"/>
    <x v="3"/>
  </r>
  <r>
    <x v="25"/>
    <x v="106"/>
    <n v="1.1834319526627219"/>
    <x v="9"/>
    <x v="3"/>
  </r>
  <r>
    <x v="26"/>
    <x v="105"/>
    <n v="83.431952662721898"/>
    <x v="9"/>
    <x v="3"/>
  </r>
  <r>
    <x v="26"/>
    <x v="106"/>
    <n v="16.568047337278106"/>
    <x v="9"/>
    <x v="3"/>
  </r>
  <r>
    <x v="27"/>
    <x v="105"/>
    <n v="98.224852071005913"/>
    <x v="9"/>
    <x v="3"/>
  </r>
  <r>
    <x v="27"/>
    <x v="106"/>
    <n v="1.7751479289940828"/>
    <x v="9"/>
    <x v="3"/>
  </r>
  <r>
    <x v="28"/>
    <x v="105"/>
    <n v="96.449704142011839"/>
    <x v="9"/>
    <x v="3"/>
  </r>
  <r>
    <x v="28"/>
    <x v="106"/>
    <n v="3.5502958579881656"/>
    <x v="9"/>
    <x v="3"/>
  </r>
  <r>
    <x v="29"/>
    <x v="105"/>
    <n v="99.408284023668642"/>
    <x v="9"/>
    <x v="3"/>
  </r>
  <r>
    <x v="29"/>
    <x v="106"/>
    <n v="0.59171597633136097"/>
    <x v="9"/>
    <x v="3"/>
  </r>
  <r>
    <x v="30"/>
    <x v="105"/>
    <n v="86.390532544378701"/>
    <x v="9"/>
    <x v="3"/>
  </r>
  <r>
    <x v="30"/>
    <x v="106"/>
    <n v="13.609467455621301"/>
    <x v="9"/>
    <x v="3"/>
  </r>
  <r>
    <x v="31"/>
    <x v="105"/>
    <n v="98.816568047337284"/>
    <x v="9"/>
    <x v="3"/>
  </r>
  <r>
    <x v="31"/>
    <x v="106"/>
    <n v="1.1834319526627219"/>
    <x v="9"/>
    <x v="3"/>
  </r>
  <r>
    <x v="32"/>
    <x v="105"/>
    <n v="95.26627218934911"/>
    <x v="9"/>
    <x v="3"/>
  </r>
  <r>
    <x v="32"/>
    <x v="106"/>
    <n v="4.7337278106508878"/>
    <x v="9"/>
    <x v="3"/>
  </r>
  <r>
    <x v="33"/>
    <x v="105"/>
    <n v="97.633136094674555"/>
    <x v="9"/>
    <x v="3"/>
  </r>
  <r>
    <x v="33"/>
    <x v="106"/>
    <n v="2.3668639053254439"/>
    <x v="9"/>
    <x v="3"/>
  </r>
  <r>
    <x v="34"/>
    <x v="105"/>
    <n v="100"/>
    <x v="9"/>
    <x v="3"/>
  </r>
  <r>
    <x v="34"/>
    <x v="106"/>
    <n v="0"/>
    <x v="9"/>
    <x v="3"/>
  </r>
  <r>
    <x v="21"/>
    <x v="103"/>
    <n v="62.595419847328245"/>
    <x v="10"/>
    <x v="3"/>
  </r>
  <r>
    <x v="21"/>
    <x v="104"/>
    <n v="19.083969465648856"/>
    <x v="10"/>
    <x v="3"/>
  </r>
  <r>
    <x v="21"/>
    <x v="4"/>
    <n v="18.320610687022899"/>
    <x v="10"/>
    <x v="3"/>
  </r>
  <r>
    <x v="22"/>
    <x v="105"/>
    <n v="97.709923664122144"/>
    <x v="10"/>
    <x v="3"/>
  </r>
  <r>
    <x v="22"/>
    <x v="106"/>
    <n v="2.2900763358778624"/>
    <x v="10"/>
    <x v="3"/>
  </r>
  <r>
    <x v="23"/>
    <x v="105"/>
    <n v="85.496183206106863"/>
    <x v="10"/>
    <x v="3"/>
  </r>
  <r>
    <x v="23"/>
    <x v="106"/>
    <n v="14.503816793893129"/>
    <x v="10"/>
    <x v="3"/>
  </r>
  <r>
    <x v="24"/>
    <x v="105"/>
    <n v="98.473282442748086"/>
    <x v="10"/>
    <x v="3"/>
  </r>
  <r>
    <x v="24"/>
    <x v="106"/>
    <n v="1.5267175572519085"/>
    <x v="10"/>
    <x v="3"/>
  </r>
  <r>
    <x v="25"/>
    <x v="105"/>
    <n v="96.946564885496187"/>
    <x v="10"/>
    <x v="3"/>
  </r>
  <r>
    <x v="25"/>
    <x v="106"/>
    <n v="3.053435114503817"/>
    <x v="10"/>
    <x v="3"/>
  </r>
  <r>
    <x v="26"/>
    <x v="105"/>
    <n v="80.152671755725194"/>
    <x v="10"/>
    <x v="3"/>
  </r>
  <r>
    <x v="26"/>
    <x v="106"/>
    <n v="19.847328244274809"/>
    <x v="10"/>
    <x v="3"/>
  </r>
  <r>
    <x v="27"/>
    <x v="105"/>
    <n v="96.18320610687023"/>
    <x v="10"/>
    <x v="3"/>
  </r>
  <r>
    <x v="27"/>
    <x v="106"/>
    <n v="3.8167938931297711"/>
    <x v="10"/>
    <x v="3"/>
  </r>
  <r>
    <x v="28"/>
    <x v="105"/>
    <n v="95.419847328244273"/>
    <x v="10"/>
    <x v="3"/>
  </r>
  <r>
    <x v="28"/>
    <x v="106"/>
    <n v="4.5801526717557248"/>
    <x v="10"/>
    <x v="3"/>
  </r>
  <r>
    <x v="29"/>
    <x v="105"/>
    <n v="97.709923664122144"/>
    <x v="10"/>
    <x v="3"/>
  </r>
  <r>
    <x v="29"/>
    <x v="106"/>
    <n v="2.2900763358778624"/>
    <x v="10"/>
    <x v="3"/>
  </r>
  <r>
    <x v="30"/>
    <x v="105"/>
    <n v="77.099236641221367"/>
    <x v="10"/>
    <x v="3"/>
  </r>
  <r>
    <x v="30"/>
    <x v="106"/>
    <n v="22.900763358778626"/>
    <x v="10"/>
    <x v="3"/>
  </r>
  <r>
    <x v="31"/>
    <x v="105"/>
    <n v="97.709923664122144"/>
    <x v="10"/>
    <x v="3"/>
  </r>
  <r>
    <x v="31"/>
    <x v="106"/>
    <n v="2.2900763358778624"/>
    <x v="10"/>
    <x v="3"/>
  </r>
  <r>
    <x v="32"/>
    <x v="105"/>
    <n v="91.603053435114504"/>
    <x v="10"/>
    <x v="3"/>
  </r>
  <r>
    <x v="32"/>
    <x v="106"/>
    <n v="8.3969465648854964"/>
    <x v="10"/>
    <x v="3"/>
  </r>
  <r>
    <x v="33"/>
    <x v="105"/>
    <n v="93.89312977099236"/>
    <x v="10"/>
    <x v="3"/>
  </r>
  <r>
    <x v="33"/>
    <x v="106"/>
    <n v="6.106870229007634"/>
    <x v="10"/>
    <x v="3"/>
  </r>
  <r>
    <x v="34"/>
    <x v="105"/>
    <n v="96.18320610687023"/>
    <x v="10"/>
    <x v="3"/>
  </r>
  <r>
    <x v="34"/>
    <x v="106"/>
    <n v="3.8167938931297711"/>
    <x v="10"/>
    <x v="3"/>
  </r>
  <r>
    <x v="21"/>
    <x v="103"/>
    <n v="52.100840336134453"/>
    <x v="11"/>
    <x v="3"/>
  </r>
  <r>
    <x v="21"/>
    <x v="104"/>
    <n v="19.327731092436974"/>
    <x v="11"/>
    <x v="3"/>
  </r>
  <r>
    <x v="21"/>
    <x v="4"/>
    <n v="28.571428571428573"/>
    <x v="11"/>
    <x v="3"/>
  </r>
  <r>
    <x v="22"/>
    <x v="105"/>
    <n v="100"/>
    <x v="11"/>
    <x v="3"/>
  </r>
  <r>
    <x v="22"/>
    <x v="106"/>
    <n v="0"/>
    <x v="11"/>
    <x v="3"/>
  </r>
  <r>
    <x v="23"/>
    <x v="105"/>
    <n v="88.235294117647058"/>
    <x v="11"/>
    <x v="3"/>
  </r>
  <r>
    <x v="23"/>
    <x v="106"/>
    <n v="11.764705882352942"/>
    <x v="11"/>
    <x v="3"/>
  </r>
  <r>
    <x v="24"/>
    <x v="105"/>
    <n v="100"/>
    <x v="11"/>
    <x v="3"/>
  </r>
  <r>
    <x v="24"/>
    <x v="106"/>
    <n v="0"/>
    <x v="11"/>
    <x v="3"/>
  </r>
  <r>
    <x v="25"/>
    <x v="105"/>
    <n v="100"/>
    <x v="11"/>
    <x v="3"/>
  </r>
  <r>
    <x v="25"/>
    <x v="106"/>
    <n v="0"/>
    <x v="11"/>
    <x v="3"/>
  </r>
  <r>
    <x v="26"/>
    <x v="105"/>
    <n v="77.310924369747895"/>
    <x v="11"/>
    <x v="3"/>
  </r>
  <r>
    <x v="26"/>
    <x v="106"/>
    <n v="22.689075630252102"/>
    <x v="11"/>
    <x v="3"/>
  </r>
  <r>
    <x v="27"/>
    <x v="105"/>
    <n v="95.798319327731093"/>
    <x v="11"/>
    <x v="3"/>
  </r>
  <r>
    <x v="27"/>
    <x v="106"/>
    <n v="4.2016806722689077"/>
    <x v="11"/>
    <x v="3"/>
  </r>
  <r>
    <x v="28"/>
    <x v="105"/>
    <n v="97.47899159663865"/>
    <x v="11"/>
    <x v="3"/>
  </r>
  <r>
    <x v="28"/>
    <x v="106"/>
    <n v="2.5210084033613445"/>
    <x v="11"/>
    <x v="3"/>
  </r>
  <r>
    <x v="29"/>
    <x v="105"/>
    <n v="99.159663865546221"/>
    <x v="11"/>
    <x v="3"/>
  </r>
  <r>
    <x v="29"/>
    <x v="106"/>
    <n v="0.84033613445378152"/>
    <x v="11"/>
    <x v="3"/>
  </r>
  <r>
    <x v="30"/>
    <x v="105"/>
    <n v="83.193277310924373"/>
    <x v="11"/>
    <x v="3"/>
  </r>
  <r>
    <x v="30"/>
    <x v="106"/>
    <n v="16.806722689075631"/>
    <x v="11"/>
    <x v="3"/>
  </r>
  <r>
    <x v="31"/>
    <x v="105"/>
    <n v="100"/>
    <x v="11"/>
    <x v="3"/>
  </r>
  <r>
    <x v="31"/>
    <x v="106"/>
    <n v="0"/>
    <x v="11"/>
    <x v="3"/>
  </r>
  <r>
    <x v="32"/>
    <x v="105"/>
    <n v="92.436974789915965"/>
    <x v="11"/>
    <x v="3"/>
  </r>
  <r>
    <x v="32"/>
    <x v="106"/>
    <n v="7.5630252100840334"/>
    <x v="11"/>
    <x v="3"/>
  </r>
  <r>
    <x v="33"/>
    <x v="105"/>
    <n v="96.638655462184872"/>
    <x v="11"/>
    <x v="3"/>
  </r>
  <r>
    <x v="33"/>
    <x v="106"/>
    <n v="3.3613445378151261"/>
    <x v="11"/>
    <x v="3"/>
  </r>
  <r>
    <x v="34"/>
    <x v="105"/>
    <n v="98.319327731092443"/>
    <x v="11"/>
    <x v="3"/>
  </r>
  <r>
    <x v="34"/>
    <x v="106"/>
    <n v="1.680672268907563"/>
    <x v="11"/>
    <x v="3"/>
  </r>
  <r>
    <x v="21"/>
    <x v="103"/>
    <n v="64.646464646464651"/>
    <x v="12"/>
    <x v="3"/>
  </r>
  <r>
    <x v="21"/>
    <x v="104"/>
    <n v="6.0606060606060606"/>
    <x v="12"/>
    <x v="3"/>
  </r>
  <r>
    <x v="21"/>
    <x v="4"/>
    <n v="29.292929292929294"/>
    <x v="12"/>
    <x v="3"/>
  </r>
  <r>
    <x v="22"/>
    <x v="105"/>
    <n v="98.98989898989899"/>
    <x v="12"/>
    <x v="3"/>
  </r>
  <r>
    <x v="22"/>
    <x v="106"/>
    <n v="1.0101010101010102"/>
    <x v="12"/>
    <x v="3"/>
  </r>
  <r>
    <x v="23"/>
    <x v="105"/>
    <n v="91.919191919191917"/>
    <x v="12"/>
    <x v="3"/>
  </r>
  <r>
    <x v="23"/>
    <x v="106"/>
    <n v="8.0808080808080813"/>
    <x v="12"/>
    <x v="3"/>
  </r>
  <r>
    <x v="24"/>
    <x v="105"/>
    <n v="98.98989898989899"/>
    <x v="12"/>
    <x v="3"/>
  </r>
  <r>
    <x v="24"/>
    <x v="106"/>
    <n v="1.0101010101010102"/>
    <x v="12"/>
    <x v="3"/>
  </r>
  <r>
    <x v="25"/>
    <x v="105"/>
    <n v="100"/>
    <x v="12"/>
    <x v="3"/>
  </r>
  <r>
    <x v="25"/>
    <x v="106"/>
    <n v="0"/>
    <x v="12"/>
    <x v="3"/>
  </r>
  <r>
    <x v="26"/>
    <x v="105"/>
    <n v="66.666666666666671"/>
    <x v="12"/>
    <x v="3"/>
  </r>
  <r>
    <x v="26"/>
    <x v="106"/>
    <n v="33.333333333333336"/>
    <x v="12"/>
    <x v="3"/>
  </r>
  <r>
    <x v="27"/>
    <x v="105"/>
    <n v="91.919191919191917"/>
    <x v="12"/>
    <x v="3"/>
  </r>
  <r>
    <x v="27"/>
    <x v="106"/>
    <n v="8.0808080808080813"/>
    <x v="12"/>
    <x v="3"/>
  </r>
  <r>
    <x v="28"/>
    <x v="105"/>
    <n v="93.939393939393938"/>
    <x v="12"/>
    <x v="3"/>
  </r>
  <r>
    <x v="28"/>
    <x v="106"/>
    <n v="6.0606060606060606"/>
    <x v="12"/>
    <x v="3"/>
  </r>
  <r>
    <x v="29"/>
    <x v="105"/>
    <n v="97.979797979797979"/>
    <x v="12"/>
    <x v="3"/>
  </r>
  <r>
    <x v="29"/>
    <x v="106"/>
    <n v="2.0202020202020203"/>
    <x v="12"/>
    <x v="3"/>
  </r>
  <r>
    <x v="30"/>
    <x v="105"/>
    <n v="75.757575757575751"/>
    <x v="12"/>
    <x v="3"/>
  </r>
  <r>
    <x v="30"/>
    <x v="106"/>
    <n v="24.242424242424242"/>
    <x v="12"/>
    <x v="3"/>
  </r>
  <r>
    <x v="31"/>
    <x v="105"/>
    <n v="96.969696969696969"/>
    <x v="12"/>
    <x v="3"/>
  </r>
  <r>
    <x v="31"/>
    <x v="106"/>
    <n v="3.0303030303030303"/>
    <x v="12"/>
    <x v="3"/>
  </r>
  <r>
    <x v="32"/>
    <x v="105"/>
    <n v="92.929292929292927"/>
    <x v="12"/>
    <x v="3"/>
  </r>
  <r>
    <x v="32"/>
    <x v="106"/>
    <n v="7.0707070707070709"/>
    <x v="12"/>
    <x v="3"/>
  </r>
  <r>
    <x v="33"/>
    <x v="105"/>
    <n v="89.898989898989896"/>
    <x v="12"/>
    <x v="3"/>
  </r>
  <r>
    <x v="33"/>
    <x v="106"/>
    <n v="10.1010101010101"/>
    <x v="12"/>
    <x v="3"/>
  </r>
  <r>
    <x v="34"/>
    <x v="105"/>
    <n v="84.848484848484844"/>
    <x v="12"/>
    <x v="3"/>
  </r>
  <r>
    <x v="34"/>
    <x v="106"/>
    <n v="15.151515151515152"/>
    <x v="12"/>
    <x v="3"/>
  </r>
  <r>
    <x v="21"/>
    <x v="103"/>
    <n v="78.260869565217391"/>
    <x v="13"/>
    <x v="3"/>
  </r>
  <r>
    <x v="21"/>
    <x v="104"/>
    <n v="7.2463768115942031"/>
    <x v="13"/>
    <x v="3"/>
  </r>
  <r>
    <x v="21"/>
    <x v="4"/>
    <n v="14.492753623188406"/>
    <x v="13"/>
    <x v="3"/>
  </r>
  <r>
    <x v="22"/>
    <x v="105"/>
    <n v="94.20289855072464"/>
    <x v="13"/>
    <x v="3"/>
  </r>
  <r>
    <x v="22"/>
    <x v="106"/>
    <n v="5.7971014492753623"/>
    <x v="13"/>
    <x v="3"/>
  </r>
  <r>
    <x v="23"/>
    <x v="105"/>
    <n v="76.811594202898547"/>
    <x v="13"/>
    <x v="3"/>
  </r>
  <r>
    <x v="23"/>
    <x v="106"/>
    <n v="23.188405797101449"/>
    <x v="13"/>
    <x v="3"/>
  </r>
  <r>
    <x v="24"/>
    <x v="105"/>
    <n v="97.101449275362313"/>
    <x v="13"/>
    <x v="3"/>
  </r>
  <r>
    <x v="24"/>
    <x v="106"/>
    <n v="2.8985507246376812"/>
    <x v="13"/>
    <x v="3"/>
  </r>
  <r>
    <x v="25"/>
    <x v="105"/>
    <n v="92.753623188405797"/>
    <x v="13"/>
    <x v="3"/>
  </r>
  <r>
    <x v="25"/>
    <x v="106"/>
    <n v="7.2463768115942031"/>
    <x v="13"/>
    <x v="3"/>
  </r>
  <r>
    <x v="26"/>
    <x v="105"/>
    <n v="73.913043478260875"/>
    <x v="13"/>
    <x v="3"/>
  </r>
  <r>
    <x v="26"/>
    <x v="106"/>
    <n v="26.086956521739129"/>
    <x v="13"/>
    <x v="3"/>
  </r>
  <r>
    <x v="27"/>
    <x v="105"/>
    <n v="94.20289855072464"/>
    <x v="13"/>
    <x v="3"/>
  </r>
  <r>
    <x v="27"/>
    <x v="106"/>
    <n v="5.7971014492753623"/>
    <x v="13"/>
    <x v="3"/>
  </r>
  <r>
    <x v="28"/>
    <x v="105"/>
    <n v="89.85507246376811"/>
    <x v="13"/>
    <x v="3"/>
  </r>
  <r>
    <x v="28"/>
    <x v="106"/>
    <n v="10.144927536231885"/>
    <x v="13"/>
    <x v="3"/>
  </r>
  <r>
    <x v="29"/>
    <x v="105"/>
    <n v="100"/>
    <x v="13"/>
    <x v="3"/>
  </r>
  <r>
    <x v="29"/>
    <x v="106"/>
    <n v="0"/>
    <x v="13"/>
    <x v="3"/>
  </r>
  <r>
    <x v="30"/>
    <x v="105"/>
    <n v="56.521739130434781"/>
    <x v="13"/>
    <x v="3"/>
  </r>
  <r>
    <x v="30"/>
    <x v="106"/>
    <n v="43.478260869565219"/>
    <x v="13"/>
    <x v="3"/>
  </r>
  <r>
    <x v="31"/>
    <x v="105"/>
    <n v="95.652173913043484"/>
    <x v="13"/>
    <x v="3"/>
  </r>
  <r>
    <x v="31"/>
    <x v="106"/>
    <n v="4.3478260869565215"/>
    <x v="13"/>
    <x v="3"/>
  </r>
  <r>
    <x v="32"/>
    <x v="105"/>
    <n v="89.85507246376811"/>
    <x v="13"/>
    <x v="3"/>
  </r>
  <r>
    <x v="32"/>
    <x v="106"/>
    <n v="10.144927536231885"/>
    <x v="13"/>
    <x v="3"/>
  </r>
  <r>
    <x v="33"/>
    <x v="105"/>
    <n v="92.753623188405797"/>
    <x v="13"/>
    <x v="3"/>
  </r>
  <r>
    <x v="33"/>
    <x v="106"/>
    <n v="7.2463768115942031"/>
    <x v="13"/>
    <x v="3"/>
  </r>
  <r>
    <x v="34"/>
    <x v="105"/>
    <n v="95.652173913043484"/>
    <x v="13"/>
    <x v="3"/>
  </r>
  <r>
    <x v="34"/>
    <x v="106"/>
    <n v="4.3478260869565215"/>
    <x v="13"/>
    <x v="3"/>
  </r>
  <r>
    <x v="21"/>
    <x v="103"/>
    <n v="45.977011494252871"/>
    <x v="14"/>
    <x v="3"/>
  </r>
  <r>
    <x v="21"/>
    <x v="104"/>
    <n v="22.988505747126435"/>
    <x v="14"/>
    <x v="3"/>
  </r>
  <r>
    <x v="21"/>
    <x v="4"/>
    <n v="31.03448275862069"/>
    <x v="14"/>
    <x v="3"/>
  </r>
  <r>
    <x v="22"/>
    <x v="105"/>
    <n v="96.551724137931032"/>
    <x v="14"/>
    <x v="3"/>
  </r>
  <r>
    <x v="22"/>
    <x v="106"/>
    <n v="3.4482758620689653"/>
    <x v="14"/>
    <x v="3"/>
  </r>
  <r>
    <x v="23"/>
    <x v="105"/>
    <n v="86.206896551724142"/>
    <x v="14"/>
    <x v="3"/>
  </r>
  <r>
    <x v="23"/>
    <x v="106"/>
    <n v="13.793103448275861"/>
    <x v="14"/>
    <x v="3"/>
  </r>
  <r>
    <x v="24"/>
    <x v="105"/>
    <n v="98.850574712643677"/>
    <x v="14"/>
    <x v="3"/>
  </r>
  <r>
    <x v="24"/>
    <x v="106"/>
    <n v="1.1494252873563218"/>
    <x v="14"/>
    <x v="3"/>
  </r>
  <r>
    <x v="25"/>
    <x v="105"/>
    <n v="97.701149425287355"/>
    <x v="14"/>
    <x v="3"/>
  </r>
  <r>
    <x v="25"/>
    <x v="106"/>
    <n v="2.2988505747126435"/>
    <x v="14"/>
    <x v="3"/>
  </r>
  <r>
    <x v="26"/>
    <x v="105"/>
    <n v="94.252873563218387"/>
    <x v="14"/>
    <x v="3"/>
  </r>
  <r>
    <x v="26"/>
    <x v="106"/>
    <n v="5.7471264367816088"/>
    <x v="14"/>
    <x v="3"/>
  </r>
  <r>
    <x v="27"/>
    <x v="105"/>
    <n v="94.252873563218387"/>
    <x v="14"/>
    <x v="3"/>
  </r>
  <r>
    <x v="27"/>
    <x v="106"/>
    <n v="5.7471264367816088"/>
    <x v="14"/>
    <x v="3"/>
  </r>
  <r>
    <x v="28"/>
    <x v="105"/>
    <n v="98.850574712643677"/>
    <x v="14"/>
    <x v="3"/>
  </r>
  <r>
    <x v="28"/>
    <x v="106"/>
    <n v="1.1494252873563218"/>
    <x v="14"/>
    <x v="3"/>
  </r>
  <r>
    <x v="29"/>
    <x v="105"/>
    <n v="96.551724137931032"/>
    <x v="14"/>
    <x v="3"/>
  </r>
  <r>
    <x v="29"/>
    <x v="106"/>
    <n v="3.4482758620689653"/>
    <x v="14"/>
    <x v="3"/>
  </r>
  <r>
    <x v="30"/>
    <x v="105"/>
    <n v="79.310344827586206"/>
    <x v="14"/>
    <x v="3"/>
  </r>
  <r>
    <x v="30"/>
    <x v="106"/>
    <n v="20.689655172413794"/>
    <x v="14"/>
    <x v="3"/>
  </r>
  <r>
    <x v="31"/>
    <x v="105"/>
    <n v="98.850574712643677"/>
    <x v="14"/>
    <x v="3"/>
  </r>
  <r>
    <x v="31"/>
    <x v="106"/>
    <n v="1.1494252873563218"/>
    <x v="14"/>
    <x v="3"/>
  </r>
  <r>
    <x v="32"/>
    <x v="105"/>
    <n v="94.252873563218387"/>
    <x v="14"/>
    <x v="3"/>
  </r>
  <r>
    <x v="32"/>
    <x v="106"/>
    <n v="5.7471264367816088"/>
    <x v="14"/>
    <x v="3"/>
  </r>
  <r>
    <x v="33"/>
    <x v="105"/>
    <n v="97.701149425287355"/>
    <x v="14"/>
    <x v="3"/>
  </r>
  <r>
    <x v="33"/>
    <x v="106"/>
    <n v="2.2988505747126435"/>
    <x v="14"/>
    <x v="3"/>
  </r>
  <r>
    <x v="34"/>
    <x v="105"/>
    <n v="97.701149425287355"/>
    <x v="14"/>
    <x v="3"/>
  </r>
  <r>
    <x v="34"/>
    <x v="106"/>
    <n v="2.2988505747126435"/>
    <x v="14"/>
    <x v="3"/>
  </r>
  <r>
    <x v="21"/>
    <x v="103"/>
    <n v="84.615384615384613"/>
    <x v="15"/>
    <x v="3"/>
  </r>
  <r>
    <x v="21"/>
    <x v="104"/>
    <n v="2.197802197802198"/>
    <x v="15"/>
    <x v="3"/>
  </r>
  <r>
    <x v="21"/>
    <x v="4"/>
    <n v="13.186813186813186"/>
    <x v="15"/>
    <x v="3"/>
  </r>
  <r>
    <x v="22"/>
    <x v="105"/>
    <n v="100"/>
    <x v="15"/>
    <x v="3"/>
  </r>
  <r>
    <x v="22"/>
    <x v="106"/>
    <n v="0"/>
    <x v="15"/>
    <x v="3"/>
  </r>
  <r>
    <x v="23"/>
    <x v="105"/>
    <n v="74.72527472527473"/>
    <x v="15"/>
    <x v="3"/>
  </r>
  <r>
    <x v="23"/>
    <x v="106"/>
    <n v="25.274725274725274"/>
    <x v="15"/>
    <x v="3"/>
  </r>
  <r>
    <x v="24"/>
    <x v="105"/>
    <n v="98.901098901098905"/>
    <x v="15"/>
    <x v="3"/>
  </r>
  <r>
    <x v="24"/>
    <x v="106"/>
    <n v="1.098901098901099"/>
    <x v="15"/>
    <x v="3"/>
  </r>
  <r>
    <x v="25"/>
    <x v="105"/>
    <n v="98.901098901098905"/>
    <x v="15"/>
    <x v="3"/>
  </r>
  <r>
    <x v="25"/>
    <x v="106"/>
    <n v="1.098901098901099"/>
    <x v="15"/>
    <x v="3"/>
  </r>
  <r>
    <x v="26"/>
    <x v="105"/>
    <n v="58.241758241758241"/>
    <x v="15"/>
    <x v="3"/>
  </r>
  <r>
    <x v="26"/>
    <x v="106"/>
    <n v="41.758241758241759"/>
    <x v="15"/>
    <x v="3"/>
  </r>
  <r>
    <x v="27"/>
    <x v="105"/>
    <n v="87.912087912087912"/>
    <x v="15"/>
    <x v="3"/>
  </r>
  <r>
    <x v="27"/>
    <x v="106"/>
    <n v="12.087912087912088"/>
    <x v="15"/>
    <x v="3"/>
  </r>
  <r>
    <x v="28"/>
    <x v="105"/>
    <n v="74.72527472527473"/>
    <x v="15"/>
    <x v="3"/>
  </r>
  <r>
    <x v="28"/>
    <x v="106"/>
    <n v="25.274725274725274"/>
    <x v="15"/>
    <x v="3"/>
  </r>
  <r>
    <x v="29"/>
    <x v="105"/>
    <n v="87.912087912087912"/>
    <x v="15"/>
    <x v="3"/>
  </r>
  <r>
    <x v="29"/>
    <x v="106"/>
    <n v="12.087912087912088"/>
    <x v="15"/>
    <x v="3"/>
  </r>
  <r>
    <x v="30"/>
    <x v="105"/>
    <n v="43.956043956043956"/>
    <x v="15"/>
    <x v="3"/>
  </r>
  <r>
    <x v="30"/>
    <x v="106"/>
    <n v="56.043956043956044"/>
    <x v="15"/>
    <x v="3"/>
  </r>
  <r>
    <x v="31"/>
    <x v="105"/>
    <n v="98.901098901098905"/>
    <x v="15"/>
    <x v="3"/>
  </r>
  <r>
    <x v="31"/>
    <x v="106"/>
    <n v="1.098901098901099"/>
    <x v="15"/>
    <x v="3"/>
  </r>
  <r>
    <x v="32"/>
    <x v="105"/>
    <n v="79.120879120879124"/>
    <x v="15"/>
    <x v="3"/>
  </r>
  <r>
    <x v="32"/>
    <x v="106"/>
    <n v="20.87912087912088"/>
    <x v="15"/>
    <x v="3"/>
  </r>
  <r>
    <x v="33"/>
    <x v="105"/>
    <n v="90.109890109890117"/>
    <x v="15"/>
    <x v="3"/>
  </r>
  <r>
    <x v="33"/>
    <x v="106"/>
    <n v="9.8901098901098905"/>
    <x v="15"/>
    <x v="3"/>
  </r>
  <r>
    <x v="34"/>
    <x v="105"/>
    <n v="96.703296703296701"/>
    <x v="15"/>
    <x v="3"/>
  </r>
  <r>
    <x v="34"/>
    <x v="106"/>
    <n v="3.2967032967032965"/>
    <x v="15"/>
    <x v="3"/>
  </r>
  <r>
    <x v="21"/>
    <x v="103"/>
    <n v="70.652173913043484"/>
    <x v="16"/>
    <x v="3"/>
  </r>
  <r>
    <x v="21"/>
    <x v="104"/>
    <n v="9.2391304347826093"/>
    <x v="16"/>
    <x v="3"/>
  </r>
  <r>
    <x v="21"/>
    <x v="4"/>
    <n v="20.108695652173914"/>
    <x v="16"/>
    <x v="3"/>
  </r>
  <r>
    <x v="22"/>
    <x v="105"/>
    <n v="96.739130434782609"/>
    <x v="16"/>
    <x v="3"/>
  </r>
  <r>
    <x v="22"/>
    <x v="106"/>
    <n v="3.2608695652173911"/>
    <x v="16"/>
    <x v="3"/>
  </r>
  <r>
    <x v="23"/>
    <x v="105"/>
    <n v="80.434782608695656"/>
    <x v="16"/>
    <x v="3"/>
  </r>
  <r>
    <x v="23"/>
    <x v="106"/>
    <n v="19.565217391304348"/>
    <x v="16"/>
    <x v="3"/>
  </r>
  <r>
    <x v="24"/>
    <x v="105"/>
    <n v="98.369565217391298"/>
    <x v="16"/>
    <x v="3"/>
  </r>
  <r>
    <x v="24"/>
    <x v="106"/>
    <n v="1.6304347826086956"/>
    <x v="16"/>
    <x v="3"/>
  </r>
  <r>
    <x v="25"/>
    <x v="105"/>
    <n v="97.282608695652172"/>
    <x v="16"/>
    <x v="3"/>
  </r>
  <r>
    <x v="25"/>
    <x v="106"/>
    <n v="2.7173913043478262"/>
    <x v="16"/>
    <x v="3"/>
  </r>
  <r>
    <x v="26"/>
    <x v="105"/>
    <n v="80.978260869565219"/>
    <x v="16"/>
    <x v="3"/>
  </r>
  <r>
    <x v="26"/>
    <x v="106"/>
    <n v="19.021739130434781"/>
    <x v="16"/>
    <x v="3"/>
  </r>
  <r>
    <x v="27"/>
    <x v="105"/>
    <n v="88.043478260869563"/>
    <x v="16"/>
    <x v="3"/>
  </r>
  <r>
    <x v="27"/>
    <x v="106"/>
    <n v="11.956521739130435"/>
    <x v="16"/>
    <x v="3"/>
  </r>
  <r>
    <x v="28"/>
    <x v="105"/>
    <n v="88.586956521739125"/>
    <x v="16"/>
    <x v="3"/>
  </r>
  <r>
    <x v="28"/>
    <x v="106"/>
    <n v="11.413043478260869"/>
    <x v="16"/>
    <x v="3"/>
  </r>
  <r>
    <x v="29"/>
    <x v="105"/>
    <n v="97.826086956521735"/>
    <x v="16"/>
    <x v="3"/>
  </r>
  <r>
    <x v="29"/>
    <x v="106"/>
    <n v="2.1739130434782608"/>
    <x v="16"/>
    <x v="3"/>
  </r>
  <r>
    <x v="30"/>
    <x v="105"/>
    <n v="49.456521739130437"/>
    <x v="16"/>
    <x v="3"/>
  </r>
  <r>
    <x v="30"/>
    <x v="106"/>
    <n v="50.543478260869563"/>
    <x v="16"/>
    <x v="3"/>
  </r>
  <r>
    <x v="31"/>
    <x v="105"/>
    <n v="97.282608695652172"/>
    <x v="16"/>
    <x v="3"/>
  </r>
  <r>
    <x v="31"/>
    <x v="106"/>
    <n v="2.7173913043478262"/>
    <x v="16"/>
    <x v="3"/>
  </r>
  <r>
    <x v="32"/>
    <x v="105"/>
    <n v="86.956521739130437"/>
    <x v="16"/>
    <x v="3"/>
  </r>
  <r>
    <x v="32"/>
    <x v="106"/>
    <n v="13.043478260869565"/>
    <x v="16"/>
    <x v="3"/>
  </r>
  <r>
    <x v="33"/>
    <x v="105"/>
    <n v="90.760869565217391"/>
    <x v="16"/>
    <x v="3"/>
  </r>
  <r>
    <x v="33"/>
    <x v="106"/>
    <n v="9.2391304347826093"/>
    <x v="16"/>
    <x v="3"/>
  </r>
  <r>
    <x v="34"/>
    <x v="105"/>
    <n v="96.739130434782609"/>
    <x v="16"/>
    <x v="3"/>
  </r>
  <r>
    <x v="34"/>
    <x v="106"/>
    <n v="3.2608695652173911"/>
    <x v="16"/>
    <x v="3"/>
  </r>
  <r>
    <x v="35"/>
    <x v="107"/>
    <n v="7.1428571428571432"/>
    <x v="0"/>
    <x v="2"/>
  </r>
  <r>
    <x v="35"/>
    <x v="108"/>
    <n v="1.1904761904761905"/>
    <x v="0"/>
    <x v="2"/>
  </r>
  <r>
    <x v="35"/>
    <x v="109"/>
    <n v="9.5238095238095237"/>
    <x v="0"/>
    <x v="2"/>
  </r>
  <r>
    <x v="35"/>
    <x v="110"/>
    <n v="35.714285714285715"/>
    <x v="0"/>
    <x v="2"/>
  </r>
  <r>
    <x v="35"/>
    <x v="111"/>
    <n v="46.428571428571431"/>
    <x v="0"/>
    <x v="2"/>
  </r>
  <r>
    <x v="36"/>
    <x v="107"/>
    <n v="1.8957345971563981"/>
    <x v="0"/>
    <x v="2"/>
  </r>
  <r>
    <x v="36"/>
    <x v="108"/>
    <n v="2.3696682464454977"/>
    <x v="0"/>
    <x v="2"/>
  </r>
  <r>
    <x v="36"/>
    <x v="109"/>
    <n v="11.848341232227488"/>
    <x v="0"/>
    <x v="2"/>
  </r>
  <r>
    <x v="36"/>
    <x v="110"/>
    <n v="35.071090047393362"/>
    <x v="0"/>
    <x v="2"/>
  </r>
  <r>
    <x v="36"/>
    <x v="111"/>
    <n v="48.81516587677725"/>
    <x v="0"/>
    <x v="2"/>
  </r>
  <r>
    <x v="37"/>
    <x v="107"/>
    <n v="4.7619047619047619"/>
    <x v="0"/>
    <x v="2"/>
  </r>
  <r>
    <x v="37"/>
    <x v="108"/>
    <n v="4.7619047619047619"/>
    <x v="0"/>
    <x v="2"/>
  </r>
  <r>
    <x v="37"/>
    <x v="109"/>
    <n v="19.047619047619047"/>
    <x v="0"/>
    <x v="2"/>
  </r>
  <r>
    <x v="37"/>
    <x v="110"/>
    <n v="33.333333333333336"/>
    <x v="0"/>
    <x v="2"/>
  </r>
  <r>
    <x v="37"/>
    <x v="111"/>
    <n v="38.095238095238095"/>
    <x v="0"/>
    <x v="2"/>
  </r>
  <r>
    <x v="38"/>
    <x v="107"/>
    <n v="0"/>
    <x v="0"/>
    <x v="2"/>
  </r>
  <r>
    <x v="38"/>
    <x v="108"/>
    <n v="1.408450704225352"/>
    <x v="0"/>
    <x v="2"/>
  </r>
  <r>
    <x v="38"/>
    <x v="109"/>
    <n v="8.4507042253521121"/>
    <x v="0"/>
    <x v="2"/>
  </r>
  <r>
    <x v="38"/>
    <x v="110"/>
    <n v="42.25352112676056"/>
    <x v="0"/>
    <x v="2"/>
  </r>
  <r>
    <x v="38"/>
    <x v="111"/>
    <n v="47.887323943661968"/>
    <x v="0"/>
    <x v="2"/>
  </r>
  <r>
    <x v="39"/>
    <x v="107"/>
    <n v="1"/>
    <x v="0"/>
    <x v="2"/>
  </r>
  <r>
    <x v="39"/>
    <x v="108"/>
    <n v="1.8333333333333333"/>
    <x v="0"/>
    <x v="2"/>
  </r>
  <r>
    <x v="39"/>
    <x v="109"/>
    <n v="8.6666666666666661"/>
    <x v="0"/>
    <x v="2"/>
  </r>
  <r>
    <x v="39"/>
    <x v="110"/>
    <n v="37.166666666666664"/>
    <x v="0"/>
    <x v="2"/>
  </r>
  <r>
    <x v="39"/>
    <x v="111"/>
    <n v="51.333333333333336"/>
    <x v="0"/>
    <x v="2"/>
  </r>
  <r>
    <x v="40"/>
    <x v="107"/>
    <n v="1.5"/>
    <x v="0"/>
    <x v="2"/>
  </r>
  <r>
    <x v="40"/>
    <x v="108"/>
    <n v="2"/>
    <x v="0"/>
    <x v="2"/>
  </r>
  <r>
    <x v="40"/>
    <x v="109"/>
    <n v="8"/>
    <x v="0"/>
    <x v="2"/>
  </r>
  <r>
    <x v="40"/>
    <x v="110"/>
    <n v="33.5"/>
    <x v="0"/>
    <x v="2"/>
  </r>
  <r>
    <x v="40"/>
    <x v="111"/>
    <n v="55"/>
    <x v="0"/>
    <x v="2"/>
  </r>
  <r>
    <x v="35"/>
    <x v="107"/>
    <n v="0"/>
    <x v="1"/>
    <x v="2"/>
  </r>
  <r>
    <x v="35"/>
    <x v="108"/>
    <n v="0"/>
    <x v="1"/>
    <x v="2"/>
  </r>
  <r>
    <x v="35"/>
    <x v="109"/>
    <n v="8.3333333333333339"/>
    <x v="1"/>
    <x v="2"/>
  </r>
  <r>
    <x v="35"/>
    <x v="110"/>
    <n v="25"/>
    <x v="1"/>
    <x v="2"/>
  </r>
  <r>
    <x v="35"/>
    <x v="111"/>
    <n v="66.666666666666671"/>
    <x v="1"/>
    <x v="2"/>
  </r>
  <r>
    <x v="36"/>
    <x v="107"/>
    <n v="4.4943820224719104"/>
    <x v="1"/>
    <x v="2"/>
  </r>
  <r>
    <x v="36"/>
    <x v="108"/>
    <n v="3.3707865168539324"/>
    <x v="1"/>
    <x v="2"/>
  </r>
  <r>
    <x v="36"/>
    <x v="109"/>
    <n v="6.7415730337078648"/>
    <x v="1"/>
    <x v="2"/>
  </r>
  <r>
    <x v="36"/>
    <x v="110"/>
    <n v="32.584269662921351"/>
    <x v="1"/>
    <x v="2"/>
  </r>
  <r>
    <x v="36"/>
    <x v="111"/>
    <n v="52.80898876404494"/>
    <x v="1"/>
    <x v="2"/>
  </r>
  <r>
    <x v="37"/>
    <x v="107"/>
    <n v="0"/>
    <x v="1"/>
    <x v="2"/>
  </r>
  <r>
    <x v="37"/>
    <x v="108"/>
    <n v="0"/>
    <x v="1"/>
    <x v="2"/>
  </r>
  <r>
    <x v="37"/>
    <x v="109"/>
    <n v="10"/>
    <x v="1"/>
    <x v="2"/>
  </r>
  <r>
    <x v="37"/>
    <x v="110"/>
    <n v="50"/>
    <x v="1"/>
    <x v="2"/>
  </r>
  <r>
    <x v="37"/>
    <x v="111"/>
    <n v="40"/>
    <x v="1"/>
    <x v="2"/>
  </r>
  <r>
    <x v="38"/>
    <x v="107"/>
    <n v="0"/>
    <x v="1"/>
    <x v="2"/>
  </r>
  <r>
    <x v="38"/>
    <x v="108"/>
    <n v="3.4482758620689653"/>
    <x v="1"/>
    <x v="2"/>
  </r>
  <r>
    <x v="38"/>
    <x v="109"/>
    <n v="6.8965517241379306"/>
    <x v="1"/>
    <x v="2"/>
  </r>
  <r>
    <x v="38"/>
    <x v="110"/>
    <n v="34.482758620689658"/>
    <x v="1"/>
    <x v="2"/>
  </r>
  <r>
    <x v="38"/>
    <x v="111"/>
    <n v="55.172413793103445"/>
    <x v="1"/>
    <x v="2"/>
  </r>
  <r>
    <x v="39"/>
    <x v="107"/>
    <n v="0"/>
    <x v="1"/>
    <x v="2"/>
  </r>
  <r>
    <x v="39"/>
    <x v="108"/>
    <n v="0.91743119266055051"/>
    <x v="1"/>
    <x v="2"/>
  </r>
  <r>
    <x v="39"/>
    <x v="109"/>
    <n v="11.009174311926605"/>
    <x v="1"/>
    <x v="2"/>
  </r>
  <r>
    <x v="39"/>
    <x v="110"/>
    <n v="33.944954128440365"/>
    <x v="1"/>
    <x v="2"/>
  </r>
  <r>
    <x v="39"/>
    <x v="111"/>
    <n v="54.128440366972477"/>
    <x v="1"/>
    <x v="2"/>
  </r>
  <r>
    <x v="40"/>
    <x v="107"/>
    <n v="0"/>
    <x v="1"/>
    <x v="2"/>
  </r>
  <r>
    <x v="40"/>
    <x v="108"/>
    <n v="0"/>
    <x v="1"/>
    <x v="2"/>
  </r>
  <r>
    <x v="40"/>
    <x v="109"/>
    <n v="3.4482758620689653"/>
    <x v="1"/>
    <x v="2"/>
  </r>
  <r>
    <x v="40"/>
    <x v="110"/>
    <n v="48.275862068965516"/>
    <x v="1"/>
    <x v="2"/>
  </r>
  <r>
    <x v="40"/>
    <x v="111"/>
    <n v="48.275862068965516"/>
    <x v="1"/>
    <x v="2"/>
  </r>
  <r>
    <x v="35"/>
    <x v="107"/>
    <n v="10.714285714285714"/>
    <x v="2"/>
    <x v="2"/>
  </r>
  <r>
    <x v="35"/>
    <x v="108"/>
    <n v="0"/>
    <x v="2"/>
    <x v="2"/>
  </r>
  <r>
    <x v="35"/>
    <x v="109"/>
    <n v="7.1428571428571432"/>
    <x v="2"/>
    <x v="2"/>
  </r>
  <r>
    <x v="35"/>
    <x v="110"/>
    <n v="32.142857142857146"/>
    <x v="2"/>
    <x v="2"/>
  </r>
  <r>
    <x v="35"/>
    <x v="111"/>
    <n v="50"/>
    <x v="2"/>
    <x v="2"/>
  </r>
  <r>
    <x v="36"/>
    <x v="107"/>
    <n v="0.93457943925233644"/>
    <x v="2"/>
    <x v="2"/>
  </r>
  <r>
    <x v="36"/>
    <x v="108"/>
    <n v="0"/>
    <x v="2"/>
    <x v="2"/>
  </r>
  <r>
    <x v="36"/>
    <x v="109"/>
    <n v="15.88785046728972"/>
    <x v="2"/>
    <x v="2"/>
  </r>
  <r>
    <x v="36"/>
    <x v="110"/>
    <n v="28.037383177570092"/>
    <x v="2"/>
    <x v="2"/>
  </r>
  <r>
    <x v="36"/>
    <x v="111"/>
    <n v="55.140186915887853"/>
    <x v="2"/>
    <x v="2"/>
  </r>
  <r>
    <x v="37"/>
    <x v="107"/>
    <n v="0"/>
    <x v="2"/>
    <x v="2"/>
  </r>
  <r>
    <x v="37"/>
    <x v="108"/>
    <n v="0"/>
    <x v="2"/>
    <x v="2"/>
  </r>
  <r>
    <x v="37"/>
    <x v="109"/>
    <n v="0"/>
    <x v="2"/>
    <x v="2"/>
  </r>
  <r>
    <x v="37"/>
    <x v="110"/>
    <n v="50"/>
    <x v="2"/>
    <x v="2"/>
  </r>
  <r>
    <x v="37"/>
    <x v="111"/>
    <n v="50"/>
    <x v="2"/>
    <x v="2"/>
  </r>
  <r>
    <x v="38"/>
    <x v="107"/>
    <n v="0"/>
    <x v="2"/>
    <x v="2"/>
  </r>
  <r>
    <x v="38"/>
    <x v="108"/>
    <n v="0"/>
    <x v="2"/>
    <x v="2"/>
  </r>
  <r>
    <x v="38"/>
    <x v="109"/>
    <n v="12.5"/>
    <x v="2"/>
    <x v="2"/>
  </r>
  <r>
    <x v="38"/>
    <x v="110"/>
    <n v="50"/>
    <x v="2"/>
    <x v="2"/>
  </r>
  <r>
    <x v="38"/>
    <x v="111"/>
    <n v="37.5"/>
    <x v="2"/>
    <x v="2"/>
  </r>
  <r>
    <x v="39"/>
    <x v="107"/>
    <n v="0"/>
    <x v="2"/>
    <x v="2"/>
  </r>
  <r>
    <x v="39"/>
    <x v="108"/>
    <n v="0"/>
    <x v="2"/>
    <x v="2"/>
  </r>
  <r>
    <x v="39"/>
    <x v="109"/>
    <n v="6.9767441860465116"/>
    <x v="2"/>
    <x v="2"/>
  </r>
  <r>
    <x v="39"/>
    <x v="110"/>
    <n v="37.209302325581397"/>
    <x v="2"/>
    <x v="2"/>
  </r>
  <r>
    <x v="39"/>
    <x v="111"/>
    <n v="55.813953488372093"/>
    <x v="2"/>
    <x v="2"/>
  </r>
  <r>
    <x v="40"/>
    <x v="107"/>
    <n v="1.9230769230769231"/>
    <x v="2"/>
    <x v="2"/>
  </r>
  <r>
    <x v="40"/>
    <x v="108"/>
    <n v="0"/>
    <x v="2"/>
    <x v="2"/>
  </r>
  <r>
    <x v="40"/>
    <x v="109"/>
    <n v="13.461538461538462"/>
    <x v="2"/>
    <x v="2"/>
  </r>
  <r>
    <x v="40"/>
    <x v="110"/>
    <n v="26.923076923076923"/>
    <x v="2"/>
    <x v="2"/>
  </r>
  <r>
    <x v="40"/>
    <x v="111"/>
    <n v="57.692307692307693"/>
    <x v="2"/>
    <x v="2"/>
  </r>
  <r>
    <x v="35"/>
    <x v="107"/>
    <n v="10"/>
    <x v="3"/>
    <x v="2"/>
  </r>
  <r>
    <x v="35"/>
    <x v="108"/>
    <n v="0"/>
    <x v="3"/>
    <x v="2"/>
  </r>
  <r>
    <x v="35"/>
    <x v="109"/>
    <n v="10"/>
    <x v="3"/>
    <x v="2"/>
  </r>
  <r>
    <x v="35"/>
    <x v="110"/>
    <n v="50"/>
    <x v="3"/>
    <x v="2"/>
  </r>
  <r>
    <x v="35"/>
    <x v="111"/>
    <n v="30"/>
    <x v="3"/>
    <x v="2"/>
  </r>
  <r>
    <x v="36"/>
    <x v="107"/>
    <n v="2.7027027027027026"/>
    <x v="3"/>
    <x v="2"/>
  </r>
  <r>
    <x v="36"/>
    <x v="108"/>
    <n v="5.4054054054054053"/>
    <x v="3"/>
    <x v="2"/>
  </r>
  <r>
    <x v="36"/>
    <x v="109"/>
    <n v="10.810810810810811"/>
    <x v="3"/>
    <x v="2"/>
  </r>
  <r>
    <x v="36"/>
    <x v="110"/>
    <n v="35.135135135135137"/>
    <x v="3"/>
    <x v="2"/>
  </r>
  <r>
    <x v="36"/>
    <x v="111"/>
    <n v="45.945945945945944"/>
    <x v="3"/>
    <x v="2"/>
  </r>
  <r>
    <x v="37"/>
    <x v="107"/>
    <n v="0"/>
    <x v="3"/>
    <x v="2"/>
  </r>
  <r>
    <x v="37"/>
    <x v="108"/>
    <n v="33.333333333333336"/>
    <x v="3"/>
    <x v="2"/>
  </r>
  <r>
    <x v="37"/>
    <x v="109"/>
    <n v="33.333333333333336"/>
    <x v="3"/>
    <x v="2"/>
  </r>
  <r>
    <x v="37"/>
    <x v="110"/>
    <n v="33.333333333333336"/>
    <x v="3"/>
    <x v="2"/>
  </r>
  <r>
    <x v="37"/>
    <x v="111"/>
    <n v="0"/>
    <x v="3"/>
    <x v="2"/>
  </r>
  <r>
    <x v="38"/>
    <x v="107"/>
    <n v="0"/>
    <x v="3"/>
    <x v="2"/>
  </r>
  <r>
    <x v="38"/>
    <x v="108"/>
    <n v="0"/>
    <x v="3"/>
    <x v="2"/>
  </r>
  <r>
    <x v="38"/>
    <x v="109"/>
    <n v="20"/>
    <x v="3"/>
    <x v="2"/>
  </r>
  <r>
    <x v="38"/>
    <x v="110"/>
    <n v="40"/>
    <x v="3"/>
    <x v="2"/>
  </r>
  <r>
    <x v="38"/>
    <x v="111"/>
    <n v="40"/>
    <x v="3"/>
    <x v="2"/>
  </r>
  <r>
    <x v="39"/>
    <x v="107"/>
    <n v="2.358490566037736"/>
    <x v="3"/>
    <x v="2"/>
  </r>
  <r>
    <x v="39"/>
    <x v="108"/>
    <n v="3.7735849056603774"/>
    <x v="3"/>
    <x v="2"/>
  </r>
  <r>
    <x v="39"/>
    <x v="109"/>
    <n v="8.0188679245283012"/>
    <x v="3"/>
    <x v="2"/>
  </r>
  <r>
    <x v="39"/>
    <x v="110"/>
    <n v="36.320754716981135"/>
    <x v="3"/>
    <x v="2"/>
  </r>
  <r>
    <x v="39"/>
    <x v="111"/>
    <n v="49.528301886792455"/>
    <x v="3"/>
    <x v="2"/>
  </r>
  <r>
    <x v="40"/>
    <x v="107"/>
    <n v="8"/>
    <x v="3"/>
    <x v="2"/>
  </r>
  <r>
    <x v="40"/>
    <x v="108"/>
    <n v="4"/>
    <x v="3"/>
    <x v="2"/>
  </r>
  <r>
    <x v="40"/>
    <x v="109"/>
    <n v="8"/>
    <x v="3"/>
    <x v="2"/>
  </r>
  <r>
    <x v="40"/>
    <x v="110"/>
    <n v="24"/>
    <x v="3"/>
    <x v="2"/>
  </r>
  <r>
    <x v="40"/>
    <x v="111"/>
    <n v="56"/>
    <x v="3"/>
    <x v="2"/>
  </r>
  <r>
    <x v="35"/>
    <x v="107"/>
    <n v="6.25"/>
    <x v="4"/>
    <x v="2"/>
  </r>
  <r>
    <x v="35"/>
    <x v="108"/>
    <n v="6.25"/>
    <x v="4"/>
    <x v="2"/>
  </r>
  <r>
    <x v="35"/>
    <x v="109"/>
    <n v="12.5"/>
    <x v="4"/>
    <x v="2"/>
  </r>
  <r>
    <x v="35"/>
    <x v="110"/>
    <n v="31.25"/>
    <x v="4"/>
    <x v="2"/>
  </r>
  <r>
    <x v="35"/>
    <x v="111"/>
    <n v="43.75"/>
    <x v="4"/>
    <x v="2"/>
  </r>
  <r>
    <x v="36"/>
    <x v="107"/>
    <n v="3.3333333333333335"/>
    <x v="4"/>
    <x v="2"/>
  </r>
  <r>
    <x v="36"/>
    <x v="108"/>
    <n v="0"/>
    <x v="4"/>
    <x v="2"/>
  </r>
  <r>
    <x v="36"/>
    <x v="109"/>
    <n v="16.666666666666668"/>
    <x v="4"/>
    <x v="2"/>
  </r>
  <r>
    <x v="36"/>
    <x v="110"/>
    <n v="46.666666666666664"/>
    <x v="4"/>
    <x v="2"/>
  </r>
  <r>
    <x v="36"/>
    <x v="111"/>
    <n v="33.333333333333336"/>
    <x v="4"/>
    <x v="2"/>
  </r>
  <r>
    <x v="37"/>
    <x v="107"/>
    <n v="0"/>
    <x v="4"/>
    <x v="2"/>
  </r>
  <r>
    <x v="37"/>
    <x v="108"/>
    <n v="0"/>
    <x v="4"/>
    <x v="2"/>
  </r>
  <r>
    <x v="37"/>
    <x v="109"/>
    <n v="0"/>
    <x v="4"/>
    <x v="2"/>
  </r>
  <r>
    <x v="37"/>
    <x v="110"/>
    <n v="0"/>
    <x v="4"/>
    <x v="2"/>
  </r>
  <r>
    <x v="37"/>
    <x v="111"/>
    <n v="100"/>
    <x v="4"/>
    <x v="2"/>
  </r>
  <r>
    <x v="38"/>
    <x v="107"/>
    <n v="0"/>
    <x v="4"/>
    <x v="2"/>
  </r>
  <r>
    <x v="38"/>
    <x v="108"/>
    <n v="0"/>
    <x v="4"/>
    <x v="2"/>
  </r>
  <r>
    <x v="38"/>
    <x v="109"/>
    <n v="0"/>
    <x v="4"/>
    <x v="2"/>
  </r>
  <r>
    <x v="38"/>
    <x v="110"/>
    <n v="66.666666666666671"/>
    <x v="4"/>
    <x v="2"/>
  </r>
  <r>
    <x v="38"/>
    <x v="111"/>
    <n v="33.333333333333336"/>
    <x v="4"/>
    <x v="2"/>
  </r>
  <r>
    <x v="39"/>
    <x v="107"/>
    <n v="1.1904761904761905"/>
    <x v="4"/>
    <x v="2"/>
  </r>
  <r>
    <x v="39"/>
    <x v="108"/>
    <n v="1.1904761904761905"/>
    <x v="4"/>
    <x v="2"/>
  </r>
  <r>
    <x v="39"/>
    <x v="109"/>
    <n v="10.714285714285714"/>
    <x v="4"/>
    <x v="2"/>
  </r>
  <r>
    <x v="39"/>
    <x v="110"/>
    <n v="40.476190476190474"/>
    <x v="4"/>
    <x v="2"/>
  </r>
  <r>
    <x v="39"/>
    <x v="111"/>
    <n v="46.428571428571431"/>
    <x v="4"/>
    <x v="2"/>
  </r>
  <r>
    <x v="40"/>
    <x v="107"/>
    <n v="0"/>
    <x v="4"/>
    <x v="2"/>
  </r>
  <r>
    <x v="40"/>
    <x v="108"/>
    <n v="11.764705882352942"/>
    <x v="4"/>
    <x v="2"/>
  </r>
  <r>
    <x v="40"/>
    <x v="109"/>
    <n v="17.647058823529413"/>
    <x v="4"/>
    <x v="2"/>
  </r>
  <r>
    <x v="40"/>
    <x v="110"/>
    <n v="35.294117647058826"/>
    <x v="4"/>
    <x v="2"/>
  </r>
  <r>
    <x v="40"/>
    <x v="111"/>
    <n v="35.294117647058826"/>
    <x v="4"/>
    <x v="2"/>
  </r>
  <r>
    <x v="35"/>
    <x v="107"/>
    <n v="0"/>
    <x v="5"/>
    <x v="2"/>
  </r>
  <r>
    <x v="35"/>
    <x v="108"/>
    <n v="0"/>
    <x v="5"/>
    <x v="2"/>
  </r>
  <r>
    <x v="35"/>
    <x v="109"/>
    <n v="25"/>
    <x v="5"/>
    <x v="2"/>
  </r>
  <r>
    <x v="35"/>
    <x v="110"/>
    <n v="25"/>
    <x v="5"/>
    <x v="2"/>
  </r>
  <r>
    <x v="35"/>
    <x v="111"/>
    <n v="50"/>
    <x v="5"/>
    <x v="2"/>
  </r>
  <r>
    <x v="36"/>
    <x v="107"/>
    <n v="11.111111111111111"/>
    <x v="5"/>
    <x v="2"/>
  </r>
  <r>
    <x v="36"/>
    <x v="108"/>
    <n v="0"/>
    <x v="5"/>
    <x v="2"/>
  </r>
  <r>
    <x v="36"/>
    <x v="109"/>
    <n v="0"/>
    <x v="5"/>
    <x v="2"/>
  </r>
  <r>
    <x v="36"/>
    <x v="110"/>
    <n v="66.666666666666671"/>
    <x v="5"/>
    <x v="2"/>
  </r>
  <r>
    <x v="36"/>
    <x v="111"/>
    <n v="22.222222222222221"/>
    <x v="5"/>
    <x v="2"/>
  </r>
  <r>
    <x v="37"/>
    <x v="107"/>
    <n v="0"/>
    <x v="5"/>
    <x v="2"/>
  </r>
  <r>
    <x v="37"/>
    <x v="108"/>
    <n v="0"/>
    <x v="5"/>
    <x v="2"/>
  </r>
  <r>
    <x v="37"/>
    <x v="109"/>
    <n v="0"/>
    <x v="5"/>
    <x v="2"/>
  </r>
  <r>
    <x v="37"/>
    <x v="110"/>
    <n v="0"/>
    <x v="5"/>
    <x v="2"/>
  </r>
  <r>
    <x v="37"/>
    <x v="111"/>
    <n v="0"/>
    <x v="5"/>
    <x v="2"/>
  </r>
  <r>
    <x v="38"/>
    <x v="107"/>
    <n v="0"/>
    <x v="5"/>
    <x v="2"/>
  </r>
  <r>
    <x v="38"/>
    <x v="108"/>
    <n v="0"/>
    <x v="5"/>
    <x v="2"/>
  </r>
  <r>
    <x v="38"/>
    <x v="109"/>
    <n v="0"/>
    <x v="5"/>
    <x v="2"/>
  </r>
  <r>
    <x v="38"/>
    <x v="110"/>
    <n v="100"/>
    <x v="5"/>
    <x v="2"/>
  </r>
  <r>
    <x v="38"/>
    <x v="111"/>
    <n v="0"/>
    <x v="5"/>
    <x v="2"/>
  </r>
  <r>
    <x v="39"/>
    <x v="107"/>
    <n v="0"/>
    <x v="5"/>
    <x v="2"/>
  </r>
  <r>
    <x v="39"/>
    <x v="108"/>
    <n v="0"/>
    <x v="5"/>
    <x v="2"/>
  </r>
  <r>
    <x v="39"/>
    <x v="109"/>
    <n v="15.384615384615385"/>
    <x v="5"/>
    <x v="2"/>
  </r>
  <r>
    <x v="39"/>
    <x v="110"/>
    <n v="46.153846153846153"/>
    <x v="5"/>
    <x v="2"/>
  </r>
  <r>
    <x v="39"/>
    <x v="111"/>
    <n v="38.46153846153846"/>
    <x v="5"/>
    <x v="2"/>
  </r>
  <r>
    <x v="40"/>
    <x v="107"/>
    <n v="0"/>
    <x v="5"/>
    <x v="2"/>
  </r>
  <r>
    <x v="40"/>
    <x v="108"/>
    <n v="0"/>
    <x v="5"/>
    <x v="2"/>
  </r>
  <r>
    <x v="40"/>
    <x v="109"/>
    <n v="16.666666666666668"/>
    <x v="5"/>
    <x v="2"/>
  </r>
  <r>
    <x v="40"/>
    <x v="110"/>
    <n v="33.333333333333336"/>
    <x v="5"/>
    <x v="2"/>
  </r>
  <r>
    <x v="40"/>
    <x v="111"/>
    <n v="50"/>
    <x v="5"/>
    <x v="2"/>
  </r>
  <r>
    <x v="35"/>
    <x v="107"/>
    <n v="33.333333333333336"/>
    <x v="6"/>
    <x v="2"/>
  </r>
  <r>
    <x v="35"/>
    <x v="108"/>
    <n v="0"/>
    <x v="6"/>
    <x v="2"/>
  </r>
  <r>
    <x v="35"/>
    <x v="109"/>
    <n v="0"/>
    <x v="6"/>
    <x v="2"/>
  </r>
  <r>
    <x v="35"/>
    <x v="110"/>
    <n v="33.333333333333336"/>
    <x v="6"/>
    <x v="2"/>
  </r>
  <r>
    <x v="35"/>
    <x v="111"/>
    <n v="33.333333333333336"/>
    <x v="6"/>
    <x v="2"/>
  </r>
  <r>
    <x v="36"/>
    <x v="107"/>
    <n v="0"/>
    <x v="6"/>
    <x v="2"/>
  </r>
  <r>
    <x v="36"/>
    <x v="108"/>
    <n v="0"/>
    <x v="6"/>
    <x v="2"/>
  </r>
  <r>
    <x v="36"/>
    <x v="109"/>
    <n v="0"/>
    <x v="6"/>
    <x v="2"/>
  </r>
  <r>
    <x v="36"/>
    <x v="110"/>
    <n v="100"/>
    <x v="6"/>
    <x v="2"/>
  </r>
  <r>
    <x v="36"/>
    <x v="111"/>
    <n v="0"/>
    <x v="6"/>
    <x v="2"/>
  </r>
  <r>
    <x v="37"/>
    <x v="107"/>
    <n v="0"/>
    <x v="6"/>
    <x v="2"/>
  </r>
  <r>
    <x v="37"/>
    <x v="108"/>
    <n v="0"/>
    <x v="6"/>
    <x v="2"/>
  </r>
  <r>
    <x v="37"/>
    <x v="109"/>
    <n v="0"/>
    <x v="6"/>
    <x v="2"/>
  </r>
  <r>
    <x v="37"/>
    <x v="110"/>
    <n v="0"/>
    <x v="6"/>
    <x v="2"/>
  </r>
  <r>
    <x v="37"/>
    <x v="111"/>
    <n v="100"/>
    <x v="6"/>
    <x v="2"/>
  </r>
  <r>
    <x v="38"/>
    <x v="107"/>
    <n v="0"/>
    <x v="6"/>
    <x v="2"/>
  </r>
  <r>
    <x v="38"/>
    <x v="108"/>
    <n v="0"/>
    <x v="6"/>
    <x v="2"/>
  </r>
  <r>
    <x v="38"/>
    <x v="109"/>
    <n v="0"/>
    <x v="6"/>
    <x v="2"/>
  </r>
  <r>
    <x v="38"/>
    <x v="110"/>
    <n v="0"/>
    <x v="6"/>
    <x v="2"/>
  </r>
  <r>
    <x v="38"/>
    <x v="111"/>
    <n v="0"/>
    <x v="6"/>
    <x v="2"/>
  </r>
  <r>
    <x v="39"/>
    <x v="107"/>
    <n v="0"/>
    <x v="6"/>
    <x v="2"/>
  </r>
  <r>
    <x v="39"/>
    <x v="108"/>
    <n v="0"/>
    <x v="6"/>
    <x v="2"/>
  </r>
  <r>
    <x v="39"/>
    <x v="109"/>
    <n v="3.4482758620689653"/>
    <x v="6"/>
    <x v="2"/>
  </r>
  <r>
    <x v="39"/>
    <x v="110"/>
    <n v="41.379310344827587"/>
    <x v="6"/>
    <x v="2"/>
  </r>
  <r>
    <x v="39"/>
    <x v="111"/>
    <n v="55.172413793103445"/>
    <x v="6"/>
    <x v="2"/>
  </r>
  <r>
    <x v="40"/>
    <x v="107"/>
    <n v="0"/>
    <x v="6"/>
    <x v="2"/>
  </r>
  <r>
    <x v="40"/>
    <x v="108"/>
    <n v="0"/>
    <x v="6"/>
    <x v="2"/>
  </r>
  <r>
    <x v="40"/>
    <x v="109"/>
    <n v="20"/>
    <x v="6"/>
    <x v="2"/>
  </r>
  <r>
    <x v="40"/>
    <x v="110"/>
    <n v="20"/>
    <x v="6"/>
    <x v="2"/>
  </r>
  <r>
    <x v="40"/>
    <x v="111"/>
    <n v="60"/>
    <x v="6"/>
    <x v="2"/>
  </r>
  <r>
    <x v="35"/>
    <x v="107"/>
    <n v="0"/>
    <x v="7"/>
    <x v="2"/>
  </r>
  <r>
    <x v="35"/>
    <x v="108"/>
    <n v="16.666666666666668"/>
    <x v="7"/>
    <x v="2"/>
  </r>
  <r>
    <x v="35"/>
    <x v="109"/>
    <n v="0"/>
    <x v="7"/>
    <x v="2"/>
  </r>
  <r>
    <x v="35"/>
    <x v="110"/>
    <n v="33.333333333333336"/>
    <x v="7"/>
    <x v="2"/>
  </r>
  <r>
    <x v="35"/>
    <x v="111"/>
    <n v="50"/>
    <x v="7"/>
    <x v="2"/>
  </r>
  <r>
    <x v="36"/>
    <x v="107"/>
    <n v="0"/>
    <x v="7"/>
    <x v="2"/>
  </r>
  <r>
    <x v="36"/>
    <x v="108"/>
    <n v="0"/>
    <x v="7"/>
    <x v="2"/>
  </r>
  <r>
    <x v="36"/>
    <x v="109"/>
    <n v="28.571428571428573"/>
    <x v="7"/>
    <x v="2"/>
  </r>
  <r>
    <x v="36"/>
    <x v="110"/>
    <n v="42.857142857142854"/>
    <x v="7"/>
    <x v="2"/>
  </r>
  <r>
    <x v="36"/>
    <x v="111"/>
    <n v="28.571428571428573"/>
    <x v="7"/>
    <x v="2"/>
  </r>
  <r>
    <x v="37"/>
    <x v="107"/>
    <n v="0"/>
    <x v="7"/>
    <x v="2"/>
  </r>
  <r>
    <x v="37"/>
    <x v="108"/>
    <n v="0"/>
    <x v="7"/>
    <x v="2"/>
  </r>
  <r>
    <x v="37"/>
    <x v="109"/>
    <n v="0"/>
    <x v="7"/>
    <x v="2"/>
  </r>
  <r>
    <x v="37"/>
    <x v="110"/>
    <n v="0"/>
    <x v="7"/>
    <x v="2"/>
  </r>
  <r>
    <x v="37"/>
    <x v="111"/>
    <n v="0"/>
    <x v="7"/>
    <x v="2"/>
  </r>
  <r>
    <x v="38"/>
    <x v="107"/>
    <n v="0"/>
    <x v="7"/>
    <x v="2"/>
  </r>
  <r>
    <x v="38"/>
    <x v="108"/>
    <n v="0"/>
    <x v="7"/>
    <x v="2"/>
  </r>
  <r>
    <x v="38"/>
    <x v="109"/>
    <n v="0"/>
    <x v="7"/>
    <x v="2"/>
  </r>
  <r>
    <x v="38"/>
    <x v="110"/>
    <n v="0"/>
    <x v="7"/>
    <x v="2"/>
  </r>
  <r>
    <x v="38"/>
    <x v="111"/>
    <n v="100"/>
    <x v="7"/>
    <x v="2"/>
  </r>
  <r>
    <x v="39"/>
    <x v="107"/>
    <n v="4.166666666666667"/>
    <x v="7"/>
    <x v="2"/>
  </r>
  <r>
    <x v="39"/>
    <x v="108"/>
    <n v="4.166666666666667"/>
    <x v="7"/>
    <x v="2"/>
  </r>
  <r>
    <x v="39"/>
    <x v="109"/>
    <n v="25"/>
    <x v="7"/>
    <x v="2"/>
  </r>
  <r>
    <x v="39"/>
    <x v="110"/>
    <n v="29.166666666666668"/>
    <x v="7"/>
    <x v="2"/>
  </r>
  <r>
    <x v="39"/>
    <x v="111"/>
    <n v="37.5"/>
    <x v="7"/>
    <x v="2"/>
  </r>
  <r>
    <x v="40"/>
    <x v="107"/>
    <n v="0"/>
    <x v="7"/>
    <x v="2"/>
  </r>
  <r>
    <x v="40"/>
    <x v="108"/>
    <n v="40"/>
    <x v="7"/>
    <x v="2"/>
  </r>
  <r>
    <x v="40"/>
    <x v="109"/>
    <n v="0"/>
    <x v="7"/>
    <x v="2"/>
  </r>
  <r>
    <x v="40"/>
    <x v="110"/>
    <n v="60"/>
    <x v="7"/>
    <x v="2"/>
  </r>
  <r>
    <x v="40"/>
    <x v="111"/>
    <n v="0"/>
    <x v="7"/>
    <x v="2"/>
  </r>
  <r>
    <x v="35"/>
    <x v="107"/>
    <n v="0"/>
    <x v="8"/>
    <x v="2"/>
  </r>
  <r>
    <x v="35"/>
    <x v="108"/>
    <n v="0"/>
    <x v="8"/>
    <x v="2"/>
  </r>
  <r>
    <x v="35"/>
    <x v="109"/>
    <n v="33.333333333333336"/>
    <x v="8"/>
    <x v="2"/>
  </r>
  <r>
    <x v="35"/>
    <x v="110"/>
    <n v="33.333333333333336"/>
    <x v="8"/>
    <x v="2"/>
  </r>
  <r>
    <x v="35"/>
    <x v="111"/>
    <n v="33.333333333333336"/>
    <x v="8"/>
    <x v="2"/>
  </r>
  <r>
    <x v="36"/>
    <x v="107"/>
    <n v="0"/>
    <x v="8"/>
    <x v="2"/>
  </r>
  <r>
    <x v="36"/>
    <x v="108"/>
    <n v="0"/>
    <x v="8"/>
    <x v="2"/>
  </r>
  <r>
    <x v="36"/>
    <x v="109"/>
    <n v="25"/>
    <x v="8"/>
    <x v="2"/>
  </r>
  <r>
    <x v="36"/>
    <x v="110"/>
    <n v="25"/>
    <x v="8"/>
    <x v="2"/>
  </r>
  <r>
    <x v="36"/>
    <x v="111"/>
    <n v="50"/>
    <x v="8"/>
    <x v="2"/>
  </r>
  <r>
    <x v="37"/>
    <x v="107"/>
    <n v="0"/>
    <x v="8"/>
    <x v="2"/>
  </r>
  <r>
    <x v="37"/>
    <x v="108"/>
    <n v="0"/>
    <x v="8"/>
    <x v="2"/>
  </r>
  <r>
    <x v="37"/>
    <x v="109"/>
    <n v="0"/>
    <x v="8"/>
    <x v="2"/>
  </r>
  <r>
    <x v="37"/>
    <x v="110"/>
    <n v="0"/>
    <x v="8"/>
    <x v="2"/>
  </r>
  <r>
    <x v="37"/>
    <x v="111"/>
    <n v="0"/>
    <x v="8"/>
    <x v="2"/>
  </r>
  <r>
    <x v="38"/>
    <x v="107"/>
    <n v="0"/>
    <x v="8"/>
    <x v="2"/>
  </r>
  <r>
    <x v="38"/>
    <x v="108"/>
    <n v="0"/>
    <x v="8"/>
    <x v="2"/>
  </r>
  <r>
    <x v="38"/>
    <x v="109"/>
    <n v="0"/>
    <x v="8"/>
    <x v="2"/>
  </r>
  <r>
    <x v="38"/>
    <x v="110"/>
    <n v="100"/>
    <x v="8"/>
    <x v="2"/>
  </r>
  <r>
    <x v="38"/>
    <x v="111"/>
    <n v="0"/>
    <x v="8"/>
    <x v="2"/>
  </r>
  <r>
    <x v="39"/>
    <x v="107"/>
    <n v="0"/>
    <x v="8"/>
    <x v="2"/>
  </r>
  <r>
    <x v="39"/>
    <x v="108"/>
    <n v="0"/>
    <x v="8"/>
    <x v="2"/>
  </r>
  <r>
    <x v="39"/>
    <x v="109"/>
    <n v="0"/>
    <x v="8"/>
    <x v="2"/>
  </r>
  <r>
    <x v="39"/>
    <x v="110"/>
    <n v="50"/>
    <x v="8"/>
    <x v="2"/>
  </r>
  <r>
    <x v="39"/>
    <x v="111"/>
    <n v="50"/>
    <x v="8"/>
    <x v="2"/>
  </r>
  <r>
    <x v="40"/>
    <x v="107"/>
    <n v="0"/>
    <x v="8"/>
    <x v="2"/>
  </r>
  <r>
    <x v="40"/>
    <x v="108"/>
    <n v="0"/>
    <x v="8"/>
    <x v="2"/>
  </r>
  <r>
    <x v="40"/>
    <x v="109"/>
    <n v="100"/>
    <x v="8"/>
    <x v="2"/>
  </r>
  <r>
    <x v="40"/>
    <x v="110"/>
    <n v="0"/>
    <x v="8"/>
    <x v="2"/>
  </r>
  <r>
    <x v="40"/>
    <x v="111"/>
    <n v="0"/>
    <x v="8"/>
    <x v="2"/>
  </r>
  <r>
    <x v="35"/>
    <x v="107"/>
    <n v="0"/>
    <x v="9"/>
    <x v="2"/>
  </r>
  <r>
    <x v="35"/>
    <x v="108"/>
    <n v="0"/>
    <x v="9"/>
    <x v="2"/>
  </r>
  <r>
    <x v="35"/>
    <x v="109"/>
    <n v="25"/>
    <x v="9"/>
    <x v="2"/>
  </r>
  <r>
    <x v="35"/>
    <x v="110"/>
    <n v="25"/>
    <x v="9"/>
    <x v="2"/>
  </r>
  <r>
    <x v="35"/>
    <x v="111"/>
    <n v="50"/>
    <x v="9"/>
    <x v="2"/>
  </r>
  <r>
    <x v="36"/>
    <x v="107"/>
    <n v="0"/>
    <x v="9"/>
    <x v="2"/>
  </r>
  <r>
    <x v="36"/>
    <x v="108"/>
    <n v="0"/>
    <x v="9"/>
    <x v="2"/>
  </r>
  <r>
    <x v="36"/>
    <x v="109"/>
    <n v="8.1081081081081088"/>
    <x v="9"/>
    <x v="2"/>
  </r>
  <r>
    <x v="36"/>
    <x v="110"/>
    <n v="45.945945945945944"/>
    <x v="9"/>
    <x v="2"/>
  </r>
  <r>
    <x v="36"/>
    <x v="111"/>
    <n v="45.945945945945944"/>
    <x v="9"/>
    <x v="2"/>
  </r>
  <r>
    <x v="37"/>
    <x v="107"/>
    <n v="0"/>
    <x v="9"/>
    <x v="2"/>
  </r>
  <r>
    <x v="37"/>
    <x v="108"/>
    <n v="0"/>
    <x v="9"/>
    <x v="2"/>
  </r>
  <r>
    <x v="37"/>
    <x v="109"/>
    <n v="0"/>
    <x v="9"/>
    <x v="2"/>
  </r>
  <r>
    <x v="37"/>
    <x v="110"/>
    <n v="0"/>
    <x v="9"/>
    <x v="2"/>
  </r>
  <r>
    <x v="37"/>
    <x v="111"/>
    <n v="0"/>
    <x v="9"/>
    <x v="2"/>
  </r>
  <r>
    <x v="38"/>
    <x v="107"/>
    <n v="0"/>
    <x v="9"/>
    <x v="2"/>
  </r>
  <r>
    <x v="38"/>
    <x v="108"/>
    <n v="0"/>
    <x v="9"/>
    <x v="2"/>
  </r>
  <r>
    <x v="38"/>
    <x v="109"/>
    <n v="0"/>
    <x v="9"/>
    <x v="2"/>
  </r>
  <r>
    <x v="38"/>
    <x v="110"/>
    <n v="100"/>
    <x v="9"/>
    <x v="2"/>
  </r>
  <r>
    <x v="38"/>
    <x v="111"/>
    <n v="0"/>
    <x v="9"/>
    <x v="2"/>
  </r>
  <r>
    <x v="39"/>
    <x v="107"/>
    <n v="0"/>
    <x v="9"/>
    <x v="2"/>
  </r>
  <r>
    <x v="39"/>
    <x v="108"/>
    <n v="0"/>
    <x v="9"/>
    <x v="2"/>
  </r>
  <r>
    <x v="39"/>
    <x v="109"/>
    <n v="13.333333333333334"/>
    <x v="9"/>
    <x v="2"/>
  </r>
  <r>
    <x v="39"/>
    <x v="110"/>
    <n v="66.666666666666671"/>
    <x v="9"/>
    <x v="2"/>
  </r>
  <r>
    <x v="39"/>
    <x v="111"/>
    <n v="20"/>
    <x v="9"/>
    <x v="2"/>
  </r>
  <r>
    <x v="40"/>
    <x v="107"/>
    <n v="0"/>
    <x v="9"/>
    <x v="2"/>
  </r>
  <r>
    <x v="40"/>
    <x v="108"/>
    <n v="0"/>
    <x v="9"/>
    <x v="2"/>
  </r>
  <r>
    <x v="40"/>
    <x v="109"/>
    <n v="0"/>
    <x v="9"/>
    <x v="2"/>
  </r>
  <r>
    <x v="40"/>
    <x v="110"/>
    <n v="50"/>
    <x v="9"/>
    <x v="2"/>
  </r>
  <r>
    <x v="40"/>
    <x v="111"/>
    <n v="50"/>
    <x v="9"/>
    <x v="2"/>
  </r>
  <r>
    <x v="35"/>
    <x v="107"/>
    <n v="0"/>
    <x v="10"/>
    <x v="2"/>
  </r>
  <r>
    <x v="35"/>
    <x v="108"/>
    <n v="0"/>
    <x v="10"/>
    <x v="2"/>
  </r>
  <r>
    <x v="35"/>
    <x v="109"/>
    <n v="0"/>
    <x v="10"/>
    <x v="2"/>
  </r>
  <r>
    <x v="35"/>
    <x v="110"/>
    <n v="50"/>
    <x v="10"/>
    <x v="2"/>
  </r>
  <r>
    <x v="35"/>
    <x v="111"/>
    <n v="50"/>
    <x v="10"/>
    <x v="2"/>
  </r>
  <r>
    <x v="36"/>
    <x v="107"/>
    <n v="0"/>
    <x v="10"/>
    <x v="2"/>
  </r>
  <r>
    <x v="36"/>
    <x v="108"/>
    <n v="5"/>
    <x v="10"/>
    <x v="2"/>
  </r>
  <r>
    <x v="36"/>
    <x v="109"/>
    <n v="15"/>
    <x v="10"/>
    <x v="2"/>
  </r>
  <r>
    <x v="36"/>
    <x v="110"/>
    <n v="55"/>
    <x v="10"/>
    <x v="2"/>
  </r>
  <r>
    <x v="36"/>
    <x v="111"/>
    <n v="25"/>
    <x v="10"/>
    <x v="2"/>
  </r>
  <r>
    <x v="37"/>
    <x v="107"/>
    <n v="0"/>
    <x v="10"/>
    <x v="2"/>
  </r>
  <r>
    <x v="37"/>
    <x v="108"/>
    <n v="0"/>
    <x v="10"/>
    <x v="2"/>
  </r>
  <r>
    <x v="37"/>
    <x v="109"/>
    <n v="0"/>
    <x v="10"/>
    <x v="2"/>
  </r>
  <r>
    <x v="37"/>
    <x v="110"/>
    <n v="0"/>
    <x v="10"/>
    <x v="2"/>
  </r>
  <r>
    <x v="37"/>
    <x v="111"/>
    <n v="0"/>
    <x v="10"/>
    <x v="2"/>
  </r>
  <r>
    <x v="38"/>
    <x v="107"/>
    <n v="0"/>
    <x v="10"/>
    <x v="2"/>
  </r>
  <r>
    <x v="38"/>
    <x v="108"/>
    <n v="0"/>
    <x v="10"/>
    <x v="2"/>
  </r>
  <r>
    <x v="38"/>
    <x v="109"/>
    <n v="0"/>
    <x v="10"/>
    <x v="2"/>
  </r>
  <r>
    <x v="38"/>
    <x v="110"/>
    <n v="100"/>
    <x v="10"/>
    <x v="2"/>
  </r>
  <r>
    <x v="38"/>
    <x v="111"/>
    <n v="0"/>
    <x v="10"/>
    <x v="2"/>
  </r>
  <r>
    <x v="39"/>
    <x v="107"/>
    <n v="0"/>
    <x v="10"/>
    <x v="2"/>
  </r>
  <r>
    <x v="39"/>
    <x v="108"/>
    <n v="3.225806451612903"/>
    <x v="10"/>
    <x v="2"/>
  </r>
  <r>
    <x v="39"/>
    <x v="109"/>
    <n v="9.67741935483871"/>
    <x v="10"/>
    <x v="2"/>
  </r>
  <r>
    <x v="39"/>
    <x v="110"/>
    <n v="45.161290322580648"/>
    <x v="10"/>
    <x v="2"/>
  </r>
  <r>
    <x v="39"/>
    <x v="111"/>
    <n v="41.935483870967744"/>
    <x v="10"/>
    <x v="2"/>
  </r>
  <r>
    <x v="40"/>
    <x v="107"/>
    <n v="0"/>
    <x v="10"/>
    <x v="2"/>
  </r>
  <r>
    <x v="40"/>
    <x v="108"/>
    <n v="0"/>
    <x v="10"/>
    <x v="2"/>
  </r>
  <r>
    <x v="40"/>
    <x v="109"/>
    <n v="0"/>
    <x v="10"/>
    <x v="2"/>
  </r>
  <r>
    <x v="40"/>
    <x v="110"/>
    <n v="37.5"/>
    <x v="10"/>
    <x v="2"/>
  </r>
  <r>
    <x v="40"/>
    <x v="111"/>
    <n v="62.5"/>
    <x v="10"/>
    <x v="2"/>
  </r>
  <r>
    <x v="35"/>
    <x v="107"/>
    <n v="100"/>
    <x v="11"/>
    <x v="2"/>
  </r>
  <r>
    <x v="35"/>
    <x v="108"/>
    <n v="0"/>
    <x v="11"/>
    <x v="2"/>
  </r>
  <r>
    <x v="35"/>
    <x v="109"/>
    <n v="0"/>
    <x v="11"/>
    <x v="2"/>
  </r>
  <r>
    <x v="35"/>
    <x v="110"/>
    <n v="0"/>
    <x v="11"/>
    <x v="2"/>
  </r>
  <r>
    <x v="35"/>
    <x v="111"/>
    <n v="0"/>
    <x v="11"/>
    <x v="2"/>
  </r>
  <r>
    <x v="36"/>
    <x v="107"/>
    <n v="0"/>
    <x v="11"/>
    <x v="2"/>
  </r>
  <r>
    <x v="36"/>
    <x v="108"/>
    <n v="0"/>
    <x v="11"/>
    <x v="2"/>
  </r>
  <r>
    <x v="36"/>
    <x v="109"/>
    <n v="7.6923076923076925"/>
    <x v="11"/>
    <x v="2"/>
  </r>
  <r>
    <x v="36"/>
    <x v="110"/>
    <n v="69.230769230769226"/>
    <x v="11"/>
    <x v="2"/>
  </r>
  <r>
    <x v="36"/>
    <x v="111"/>
    <n v="23.076923076923077"/>
    <x v="11"/>
    <x v="2"/>
  </r>
  <r>
    <x v="37"/>
    <x v="107"/>
    <n v="0"/>
    <x v="11"/>
    <x v="2"/>
  </r>
  <r>
    <x v="37"/>
    <x v="108"/>
    <n v="0"/>
    <x v="11"/>
    <x v="2"/>
  </r>
  <r>
    <x v="37"/>
    <x v="109"/>
    <n v="0"/>
    <x v="11"/>
    <x v="2"/>
  </r>
  <r>
    <x v="37"/>
    <x v="110"/>
    <n v="0"/>
    <x v="11"/>
    <x v="2"/>
  </r>
  <r>
    <x v="37"/>
    <x v="111"/>
    <n v="0"/>
    <x v="11"/>
    <x v="2"/>
  </r>
  <r>
    <x v="38"/>
    <x v="107"/>
    <n v="0"/>
    <x v="11"/>
    <x v="2"/>
  </r>
  <r>
    <x v="38"/>
    <x v="108"/>
    <n v="0"/>
    <x v="11"/>
    <x v="2"/>
  </r>
  <r>
    <x v="38"/>
    <x v="109"/>
    <n v="0"/>
    <x v="11"/>
    <x v="2"/>
  </r>
  <r>
    <x v="38"/>
    <x v="110"/>
    <n v="0"/>
    <x v="11"/>
    <x v="2"/>
  </r>
  <r>
    <x v="38"/>
    <x v="111"/>
    <n v="0"/>
    <x v="11"/>
    <x v="2"/>
  </r>
  <r>
    <x v="39"/>
    <x v="107"/>
    <n v="0"/>
    <x v="11"/>
    <x v="2"/>
  </r>
  <r>
    <x v="39"/>
    <x v="108"/>
    <n v="0"/>
    <x v="11"/>
    <x v="2"/>
  </r>
  <r>
    <x v="39"/>
    <x v="109"/>
    <n v="4.5454545454545459"/>
    <x v="11"/>
    <x v="2"/>
  </r>
  <r>
    <x v="39"/>
    <x v="110"/>
    <n v="36.363636363636367"/>
    <x v="11"/>
    <x v="2"/>
  </r>
  <r>
    <x v="39"/>
    <x v="111"/>
    <n v="59.090909090909093"/>
    <x v="11"/>
    <x v="2"/>
  </r>
  <r>
    <x v="40"/>
    <x v="107"/>
    <n v="0"/>
    <x v="11"/>
    <x v="2"/>
  </r>
  <r>
    <x v="40"/>
    <x v="108"/>
    <n v="0"/>
    <x v="11"/>
    <x v="2"/>
  </r>
  <r>
    <x v="40"/>
    <x v="109"/>
    <n v="0"/>
    <x v="11"/>
    <x v="2"/>
  </r>
  <r>
    <x v="40"/>
    <x v="110"/>
    <n v="40"/>
    <x v="11"/>
    <x v="2"/>
  </r>
  <r>
    <x v="40"/>
    <x v="111"/>
    <n v="60"/>
    <x v="11"/>
    <x v="2"/>
  </r>
  <r>
    <x v="35"/>
    <x v="107"/>
    <n v="0"/>
    <x v="12"/>
    <x v="2"/>
  </r>
  <r>
    <x v="35"/>
    <x v="108"/>
    <n v="0"/>
    <x v="12"/>
    <x v="2"/>
  </r>
  <r>
    <x v="35"/>
    <x v="109"/>
    <n v="0"/>
    <x v="12"/>
    <x v="2"/>
  </r>
  <r>
    <x v="35"/>
    <x v="110"/>
    <n v="0"/>
    <x v="12"/>
    <x v="2"/>
  </r>
  <r>
    <x v="35"/>
    <x v="111"/>
    <n v="0"/>
    <x v="12"/>
    <x v="2"/>
  </r>
  <r>
    <x v="36"/>
    <x v="107"/>
    <n v="0"/>
    <x v="12"/>
    <x v="2"/>
  </r>
  <r>
    <x v="36"/>
    <x v="108"/>
    <n v="0"/>
    <x v="12"/>
    <x v="2"/>
  </r>
  <r>
    <x v="36"/>
    <x v="109"/>
    <n v="0"/>
    <x v="12"/>
    <x v="2"/>
  </r>
  <r>
    <x v="36"/>
    <x v="110"/>
    <n v="50"/>
    <x v="12"/>
    <x v="2"/>
  </r>
  <r>
    <x v="36"/>
    <x v="111"/>
    <n v="50"/>
    <x v="12"/>
    <x v="2"/>
  </r>
  <r>
    <x v="37"/>
    <x v="107"/>
    <n v="0"/>
    <x v="12"/>
    <x v="2"/>
  </r>
  <r>
    <x v="37"/>
    <x v="108"/>
    <n v="0"/>
    <x v="12"/>
    <x v="2"/>
  </r>
  <r>
    <x v="37"/>
    <x v="109"/>
    <n v="0"/>
    <x v="12"/>
    <x v="2"/>
  </r>
  <r>
    <x v="37"/>
    <x v="110"/>
    <n v="0"/>
    <x v="12"/>
    <x v="2"/>
  </r>
  <r>
    <x v="37"/>
    <x v="111"/>
    <n v="100"/>
    <x v="12"/>
    <x v="2"/>
  </r>
  <r>
    <x v="38"/>
    <x v="107"/>
    <n v="0"/>
    <x v="12"/>
    <x v="2"/>
  </r>
  <r>
    <x v="38"/>
    <x v="108"/>
    <n v="0"/>
    <x v="12"/>
    <x v="2"/>
  </r>
  <r>
    <x v="38"/>
    <x v="109"/>
    <n v="0"/>
    <x v="12"/>
    <x v="2"/>
  </r>
  <r>
    <x v="38"/>
    <x v="110"/>
    <n v="0"/>
    <x v="12"/>
    <x v="2"/>
  </r>
  <r>
    <x v="38"/>
    <x v="111"/>
    <n v="100"/>
    <x v="12"/>
    <x v="2"/>
  </r>
  <r>
    <x v="39"/>
    <x v="107"/>
    <n v="0"/>
    <x v="12"/>
    <x v="2"/>
  </r>
  <r>
    <x v="39"/>
    <x v="108"/>
    <n v="0"/>
    <x v="12"/>
    <x v="2"/>
  </r>
  <r>
    <x v="39"/>
    <x v="109"/>
    <n v="10.714285714285714"/>
    <x v="12"/>
    <x v="2"/>
  </r>
  <r>
    <x v="39"/>
    <x v="110"/>
    <n v="21.428571428571427"/>
    <x v="12"/>
    <x v="2"/>
  </r>
  <r>
    <x v="39"/>
    <x v="111"/>
    <n v="67.857142857142861"/>
    <x v="12"/>
    <x v="2"/>
  </r>
  <r>
    <x v="40"/>
    <x v="107"/>
    <n v="0"/>
    <x v="12"/>
    <x v="2"/>
  </r>
  <r>
    <x v="40"/>
    <x v="108"/>
    <n v="0"/>
    <x v="12"/>
    <x v="2"/>
  </r>
  <r>
    <x v="40"/>
    <x v="109"/>
    <n v="12.5"/>
    <x v="12"/>
    <x v="2"/>
  </r>
  <r>
    <x v="40"/>
    <x v="110"/>
    <n v="12.5"/>
    <x v="12"/>
    <x v="2"/>
  </r>
  <r>
    <x v="40"/>
    <x v="111"/>
    <n v="75"/>
    <x v="12"/>
    <x v="2"/>
  </r>
  <r>
    <x v="35"/>
    <x v="107"/>
    <n v="0"/>
    <x v="13"/>
    <x v="2"/>
  </r>
  <r>
    <x v="35"/>
    <x v="108"/>
    <n v="0"/>
    <x v="13"/>
    <x v="2"/>
  </r>
  <r>
    <x v="35"/>
    <x v="109"/>
    <n v="0"/>
    <x v="13"/>
    <x v="2"/>
  </r>
  <r>
    <x v="35"/>
    <x v="110"/>
    <n v="40"/>
    <x v="13"/>
    <x v="2"/>
  </r>
  <r>
    <x v="35"/>
    <x v="111"/>
    <n v="60"/>
    <x v="13"/>
    <x v="2"/>
  </r>
  <r>
    <x v="36"/>
    <x v="107"/>
    <n v="0"/>
    <x v="13"/>
    <x v="2"/>
  </r>
  <r>
    <x v="36"/>
    <x v="108"/>
    <n v="0"/>
    <x v="13"/>
    <x v="2"/>
  </r>
  <r>
    <x v="36"/>
    <x v="109"/>
    <n v="0"/>
    <x v="13"/>
    <x v="2"/>
  </r>
  <r>
    <x v="36"/>
    <x v="110"/>
    <n v="33.333333333333336"/>
    <x v="13"/>
    <x v="2"/>
  </r>
  <r>
    <x v="36"/>
    <x v="111"/>
    <n v="66.666666666666671"/>
    <x v="13"/>
    <x v="2"/>
  </r>
  <r>
    <x v="37"/>
    <x v="107"/>
    <n v="0"/>
    <x v="13"/>
    <x v="2"/>
  </r>
  <r>
    <x v="37"/>
    <x v="108"/>
    <n v="0"/>
    <x v="13"/>
    <x v="2"/>
  </r>
  <r>
    <x v="37"/>
    <x v="109"/>
    <n v="0"/>
    <x v="13"/>
    <x v="2"/>
  </r>
  <r>
    <x v="37"/>
    <x v="110"/>
    <n v="0"/>
    <x v="13"/>
    <x v="2"/>
  </r>
  <r>
    <x v="37"/>
    <x v="111"/>
    <n v="0"/>
    <x v="13"/>
    <x v="2"/>
  </r>
  <r>
    <x v="38"/>
    <x v="107"/>
    <n v="0"/>
    <x v="13"/>
    <x v="2"/>
  </r>
  <r>
    <x v="38"/>
    <x v="108"/>
    <n v="0"/>
    <x v="13"/>
    <x v="2"/>
  </r>
  <r>
    <x v="38"/>
    <x v="109"/>
    <n v="0"/>
    <x v="13"/>
    <x v="2"/>
  </r>
  <r>
    <x v="38"/>
    <x v="110"/>
    <n v="100"/>
    <x v="13"/>
    <x v="2"/>
  </r>
  <r>
    <x v="38"/>
    <x v="111"/>
    <n v="0"/>
    <x v="13"/>
    <x v="2"/>
  </r>
  <r>
    <x v="39"/>
    <x v="107"/>
    <n v="0"/>
    <x v="13"/>
    <x v="2"/>
  </r>
  <r>
    <x v="39"/>
    <x v="108"/>
    <n v="0"/>
    <x v="13"/>
    <x v="2"/>
  </r>
  <r>
    <x v="39"/>
    <x v="109"/>
    <n v="11.111111111111111"/>
    <x v="13"/>
    <x v="2"/>
  </r>
  <r>
    <x v="39"/>
    <x v="110"/>
    <n v="22.222222222222221"/>
    <x v="13"/>
    <x v="2"/>
  </r>
  <r>
    <x v="39"/>
    <x v="111"/>
    <n v="66.666666666666671"/>
    <x v="13"/>
    <x v="2"/>
  </r>
  <r>
    <x v="40"/>
    <x v="107"/>
    <n v="0"/>
    <x v="13"/>
    <x v="2"/>
  </r>
  <r>
    <x v="40"/>
    <x v="108"/>
    <n v="0"/>
    <x v="13"/>
    <x v="2"/>
  </r>
  <r>
    <x v="40"/>
    <x v="109"/>
    <n v="0"/>
    <x v="13"/>
    <x v="2"/>
  </r>
  <r>
    <x v="40"/>
    <x v="110"/>
    <n v="0"/>
    <x v="13"/>
    <x v="2"/>
  </r>
  <r>
    <x v="40"/>
    <x v="111"/>
    <n v="100"/>
    <x v="13"/>
    <x v="2"/>
  </r>
  <r>
    <x v="35"/>
    <x v="107"/>
    <n v="0"/>
    <x v="14"/>
    <x v="2"/>
  </r>
  <r>
    <x v="35"/>
    <x v="108"/>
    <n v="0"/>
    <x v="14"/>
    <x v="2"/>
  </r>
  <r>
    <x v="35"/>
    <x v="109"/>
    <n v="0"/>
    <x v="14"/>
    <x v="2"/>
  </r>
  <r>
    <x v="35"/>
    <x v="110"/>
    <n v="100"/>
    <x v="14"/>
    <x v="2"/>
  </r>
  <r>
    <x v="35"/>
    <x v="111"/>
    <n v="0"/>
    <x v="14"/>
    <x v="2"/>
  </r>
  <r>
    <x v="36"/>
    <x v="107"/>
    <n v="0"/>
    <x v="14"/>
    <x v="2"/>
  </r>
  <r>
    <x v="36"/>
    <x v="108"/>
    <n v="25"/>
    <x v="14"/>
    <x v="2"/>
  </r>
  <r>
    <x v="36"/>
    <x v="109"/>
    <n v="25"/>
    <x v="14"/>
    <x v="2"/>
  </r>
  <r>
    <x v="36"/>
    <x v="110"/>
    <n v="0"/>
    <x v="14"/>
    <x v="2"/>
  </r>
  <r>
    <x v="36"/>
    <x v="111"/>
    <n v="50"/>
    <x v="14"/>
    <x v="2"/>
  </r>
  <r>
    <x v="37"/>
    <x v="107"/>
    <n v="0"/>
    <x v="14"/>
    <x v="2"/>
  </r>
  <r>
    <x v="37"/>
    <x v="108"/>
    <n v="0"/>
    <x v="14"/>
    <x v="2"/>
  </r>
  <r>
    <x v="37"/>
    <x v="109"/>
    <n v="0"/>
    <x v="14"/>
    <x v="2"/>
  </r>
  <r>
    <x v="37"/>
    <x v="110"/>
    <n v="0"/>
    <x v="14"/>
    <x v="2"/>
  </r>
  <r>
    <x v="37"/>
    <x v="111"/>
    <n v="0"/>
    <x v="14"/>
    <x v="2"/>
  </r>
  <r>
    <x v="38"/>
    <x v="107"/>
    <n v="0"/>
    <x v="14"/>
    <x v="2"/>
  </r>
  <r>
    <x v="38"/>
    <x v="108"/>
    <n v="0"/>
    <x v="14"/>
    <x v="2"/>
  </r>
  <r>
    <x v="38"/>
    <x v="109"/>
    <n v="0"/>
    <x v="14"/>
    <x v="2"/>
  </r>
  <r>
    <x v="38"/>
    <x v="110"/>
    <n v="50"/>
    <x v="14"/>
    <x v="2"/>
  </r>
  <r>
    <x v="38"/>
    <x v="111"/>
    <n v="50"/>
    <x v="14"/>
    <x v="2"/>
  </r>
  <r>
    <x v="39"/>
    <x v="107"/>
    <n v="0"/>
    <x v="14"/>
    <x v="2"/>
  </r>
  <r>
    <x v="39"/>
    <x v="108"/>
    <n v="0"/>
    <x v="14"/>
    <x v="2"/>
  </r>
  <r>
    <x v="39"/>
    <x v="109"/>
    <n v="0"/>
    <x v="14"/>
    <x v="2"/>
  </r>
  <r>
    <x v="39"/>
    <x v="110"/>
    <n v="0"/>
    <x v="14"/>
    <x v="2"/>
  </r>
  <r>
    <x v="39"/>
    <x v="111"/>
    <n v="0"/>
    <x v="14"/>
    <x v="2"/>
  </r>
  <r>
    <x v="40"/>
    <x v="107"/>
    <n v="0"/>
    <x v="14"/>
    <x v="2"/>
  </r>
  <r>
    <x v="40"/>
    <x v="108"/>
    <n v="0"/>
    <x v="14"/>
    <x v="2"/>
  </r>
  <r>
    <x v="40"/>
    <x v="109"/>
    <n v="0"/>
    <x v="14"/>
    <x v="2"/>
  </r>
  <r>
    <x v="40"/>
    <x v="110"/>
    <n v="66.666666666666671"/>
    <x v="14"/>
    <x v="2"/>
  </r>
  <r>
    <x v="40"/>
    <x v="111"/>
    <n v="33.333333333333336"/>
    <x v="14"/>
    <x v="2"/>
  </r>
  <r>
    <x v="35"/>
    <x v="107"/>
    <n v="0"/>
    <x v="15"/>
    <x v="2"/>
  </r>
  <r>
    <x v="35"/>
    <x v="108"/>
    <n v="0"/>
    <x v="15"/>
    <x v="2"/>
  </r>
  <r>
    <x v="35"/>
    <x v="109"/>
    <n v="0"/>
    <x v="15"/>
    <x v="2"/>
  </r>
  <r>
    <x v="35"/>
    <x v="110"/>
    <n v="0"/>
    <x v="15"/>
    <x v="2"/>
  </r>
  <r>
    <x v="35"/>
    <x v="111"/>
    <n v="0"/>
    <x v="15"/>
    <x v="2"/>
  </r>
  <r>
    <x v="36"/>
    <x v="107"/>
    <n v="0"/>
    <x v="15"/>
    <x v="2"/>
  </r>
  <r>
    <x v="36"/>
    <x v="108"/>
    <n v="0"/>
    <x v="15"/>
    <x v="2"/>
  </r>
  <r>
    <x v="36"/>
    <x v="109"/>
    <n v="0"/>
    <x v="15"/>
    <x v="2"/>
  </r>
  <r>
    <x v="36"/>
    <x v="110"/>
    <n v="0"/>
    <x v="15"/>
    <x v="2"/>
  </r>
  <r>
    <x v="36"/>
    <x v="111"/>
    <n v="0"/>
    <x v="15"/>
    <x v="2"/>
  </r>
  <r>
    <x v="37"/>
    <x v="107"/>
    <n v="0"/>
    <x v="15"/>
    <x v="2"/>
  </r>
  <r>
    <x v="37"/>
    <x v="108"/>
    <n v="0"/>
    <x v="15"/>
    <x v="2"/>
  </r>
  <r>
    <x v="37"/>
    <x v="109"/>
    <n v="0"/>
    <x v="15"/>
    <x v="2"/>
  </r>
  <r>
    <x v="37"/>
    <x v="110"/>
    <n v="0"/>
    <x v="15"/>
    <x v="2"/>
  </r>
  <r>
    <x v="37"/>
    <x v="111"/>
    <n v="0"/>
    <x v="15"/>
    <x v="2"/>
  </r>
  <r>
    <x v="38"/>
    <x v="107"/>
    <n v="0"/>
    <x v="15"/>
    <x v="2"/>
  </r>
  <r>
    <x v="38"/>
    <x v="108"/>
    <n v="0"/>
    <x v="15"/>
    <x v="2"/>
  </r>
  <r>
    <x v="38"/>
    <x v="109"/>
    <n v="0"/>
    <x v="15"/>
    <x v="2"/>
  </r>
  <r>
    <x v="38"/>
    <x v="110"/>
    <n v="0"/>
    <x v="15"/>
    <x v="2"/>
  </r>
  <r>
    <x v="38"/>
    <x v="111"/>
    <n v="0"/>
    <x v="15"/>
    <x v="2"/>
  </r>
  <r>
    <x v="39"/>
    <x v="107"/>
    <n v="0"/>
    <x v="15"/>
    <x v="2"/>
  </r>
  <r>
    <x v="39"/>
    <x v="108"/>
    <n v="0"/>
    <x v="15"/>
    <x v="2"/>
  </r>
  <r>
    <x v="39"/>
    <x v="109"/>
    <n v="0"/>
    <x v="15"/>
    <x v="2"/>
  </r>
  <r>
    <x v="39"/>
    <x v="110"/>
    <n v="0"/>
    <x v="15"/>
    <x v="2"/>
  </r>
  <r>
    <x v="39"/>
    <x v="111"/>
    <n v="0"/>
    <x v="15"/>
    <x v="2"/>
  </r>
  <r>
    <x v="40"/>
    <x v="107"/>
    <n v="0"/>
    <x v="15"/>
    <x v="2"/>
  </r>
  <r>
    <x v="40"/>
    <x v="108"/>
    <n v="0"/>
    <x v="15"/>
    <x v="2"/>
  </r>
  <r>
    <x v="40"/>
    <x v="109"/>
    <n v="0"/>
    <x v="15"/>
    <x v="2"/>
  </r>
  <r>
    <x v="40"/>
    <x v="110"/>
    <n v="0"/>
    <x v="15"/>
    <x v="2"/>
  </r>
  <r>
    <x v="40"/>
    <x v="111"/>
    <n v="0"/>
    <x v="15"/>
    <x v="2"/>
  </r>
  <r>
    <x v="35"/>
    <x v="107"/>
    <n v="0"/>
    <x v="16"/>
    <x v="2"/>
  </r>
  <r>
    <x v="35"/>
    <x v="108"/>
    <n v="0"/>
    <x v="16"/>
    <x v="2"/>
  </r>
  <r>
    <x v="35"/>
    <x v="109"/>
    <n v="25"/>
    <x v="16"/>
    <x v="2"/>
  </r>
  <r>
    <x v="35"/>
    <x v="110"/>
    <n v="50"/>
    <x v="16"/>
    <x v="2"/>
  </r>
  <r>
    <x v="35"/>
    <x v="111"/>
    <n v="25"/>
    <x v="16"/>
    <x v="2"/>
  </r>
  <r>
    <x v="36"/>
    <x v="107"/>
    <n v="0"/>
    <x v="16"/>
    <x v="2"/>
  </r>
  <r>
    <x v="36"/>
    <x v="108"/>
    <n v="0"/>
    <x v="16"/>
    <x v="2"/>
  </r>
  <r>
    <x v="36"/>
    <x v="109"/>
    <n v="25"/>
    <x v="16"/>
    <x v="2"/>
  </r>
  <r>
    <x v="36"/>
    <x v="110"/>
    <n v="20"/>
    <x v="16"/>
    <x v="2"/>
  </r>
  <r>
    <x v="36"/>
    <x v="111"/>
    <n v="55"/>
    <x v="16"/>
    <x v="2"/>
  </r>
  <r>
    <x v="37"/>
    <x v="107"/>
    <n v="33.333333333333336"/>
    <x v="16"/>
    <x v="2"/>
  </r>
  <r>
    <x v="37"/>
    <x v="108"/>
    <n v="0"/>
    <x v="16"/>
    <x v="2"/>
  </r>
  <r>
    <x v="37"/>
    <x v="109"/>
    <n v="66.666666666666671"/>
    <x v="16"/>
    <x v="2"/>
  </r>
  <r>
    <x v="37"/>
    <x v="110"/>
    <n v="0"/>
    <x v="16"/>
    <x v="2"/>
  </r>
  <r>
    <x v="37"/>
    <x v="111"/>
    <n v="0"/>
    <x v="16"/>
    <x v="2"/>
  </r>
  <r>
    <x v="38"/>
    <x v="107"/>
    <n v="0"/>
    <x v="16"/>
    <x v="2"/>
  </r>
  <r>
    <x v="38"/>
    <x v="108"/>
    <n v="0"/>
    <x v="16"/>
    <x v="2"/>
  </r>
  <r>
    <x v="38"/>
    <x v="109"/>
    <n v="0"/>
    <x v="16"/>
    <x v="2"/>
  </r>
  <r>
    <x v="38"/>
    <x v="110"/>
    <n v="33.333333333333336"/>
    <x v="16"/>
    <x v="2"/>
  </r>
  <r>
    <x v="38"/>
    <x v="111"/>
    <n v="66.666666666666671"/>
    <x v="16"/>
    <x v="2"/>
  </r>
  <r>
    <x v="39"/>
    <x v="107"/>
    <n v="0"/>
    <x v="16"/>
    <x v="2"/>
  </r>
  <r>
    <x v="39"/>
    <x v="108"/>
    <n v="0"/>
    <x v="16"/>
    <x v="2"/>
  </r>
  <r>
    <x v="39"/>
    <x v="109"/>
    <n v="0"/>
    <x v="16"/>
    <x v="2"/>
  </r>
  <r>
    <x v="39"/>
    <x v="110"/>
    <n v="45"/>
    <x v="16"/>
    <x v="2"/>
  </r>
  <r>
    <x v="39"/>
    <x v="111"/>
    <n v="55"/>
    <x v="16"/>
    <x v="2"/>
  </r>
  <r>
    <x v="40"/>
    <x v="107"/>
    <n v="0"/>
    <x v="16"/>
    <x v="2"/>
  </r>
  <r>
    <x v="40"/>
    <x v="108"/>
    <n v="0"/>
    <x v="16"/>
    <x v="2"/>
  </r>
  <r>
    <x v="40"/>
    <x v="109"/>
    <n v="10"/>
    <x v="16"/>
    <x v="2"/>
  </r>
  <r>
    <x v="40"/>
    <x v="110"/>
    <n v="10"/>
    <x v="16"/>
    <x v="2"/>
  </r>
  <r>
    <x v="40"/>
    <x v="111"/>
    <n v="80"/>
    <x v="16"/>
    <x v="2"/>
  </r>
  <r>
    <x v="35"/>
    <x v="107"/>
    <n v="6.3829787234042552"/>
    <x v="0"/>
    <x v="3"/>
  </r>
  <r>
    <x v="35"/>
    <x v="108"/>
    <n v="3.1914893617021276"/>
    <x v="0"/>
    <x v="3"/>
  </r>
  <r>
    <x v="35"/>
    <x v="109"/>
    <n v="13.829787234042554"/>
    <x v="0"/>
    <x v="3"/>
  </r>
  <r>
    <x v="35"/>
    <x v="110"/>
    <n v="41.48936170212766"/>
    <x v="0"/>
    <x v="3"/>
  </r>
  <r>
    <x v="35"/>
    <x v="111"/>
    <n v="35.106382978723403"/>
    <x v="0"/>
    <x v="3"/>
  </r>
  <r>
    <x v="36"/>
    <x v="107"/>
    <n v="4.9541284403669721"/>
    <x v="0"/>
    <x v="3"/>
  </r>
  <r>
    <x v="36"/>
    <x v="108"/>
    <n v="4.4036697247706424"/>
    <x v="0"/>
    <x v="3"/>
  </r>
  <r>
    <x v="36"/>
    <x v="109"/>
    <n v="12.293577981651376"/>
    <x v="0"/>
    <x v="3"/>
  </r>
  <r>
    <x v="36"/>
    <x v="110"/>
    <n v="34.128440366972477"/>
    <x v="0"/>
    <x v="3"/>
  </r>
  <r>
    <x v="36"/>
    <x v="111"/>
    <n v="44.220183486238533"/>
    <x v="0"/>
    <x v="3"/>
  </r>
  <r>
    <x v="37"/>
    <x v="107"/>
    <n v="8.5714285714285712"/>
    <x v="0"/>
    <x v="3"/>
  </r>
  <r>
    <x v="37"/>
    <x v="108"/>
    <n v="0"/>
    <x v="0"/>
    <x v="3"/>
  </r>
  <r>
    <x v="37"/>
    <x v="109"/>
    <n v="5.7142857142857144"/>
    <x v="0"/>
    <x v="3"/>
  </r>
  <r>
    <x v="37"/>
    <x v="110"/>
    <n v="40"/>
    <x v="0"/>
    <x v="3"/>
  </r>
  <r>
    <x v="37"/>
    <x v="111"/>
    <n v="45.714285714285715"/>
    <x v="0"/>
    <x v="3"/>
  </r>
  <r>
    <x v="38"/>
    <x v="107"/>
    <n v="2.3809523809523809"/>
    <x v="0"/>
    <x v="3"/>
  </r>
  <r>
    <x v="38"/>
    <x v="108"/>
    <n v="1.1904761904761905"/>
    <x v="0"/>
    <x v="3"/>
  </r>
  <r>
    <x v="38"/>
    <x v="109"/>
    <n v="23.80952380952381"/>
    <x v="0"/>
    <x v="3"/>
  </r>
  <r>
    <x v="38"/>
    <x v="110"/>
    <n v="36.904761904761905"/>
    <x v="0"/>
    <x v="3"/>
  </r>
  <r>
    <x v="38"/>
    <x v="111"/>
    <n v="35.714285714285715"/>
    <x v="0"/>
    <x v="3"/>
  </r>
  <r>
    <x v="39"/>
    <x v="107"/>
    <n v="2.7303754266211606"/>
    <x v="0"/>
    <x v="3"/>
  </r>
  <r>
    <x v="39"/>
    <x v="108"/>
    <n v="2.218430034129693"/>
    <x v="0"/>
    <x v="3"/>
  </r>
  <r>
    <x v="39"/>
    <x v="109"/>
    <n v="9.7269624573378834"/>
    <x v="0"/>
    <x v="3"/>
  </r>
  <r>
    <x v="39"/>
    <x v="110"/>
    <n v="38.05460750853242"/>
    <x v="0"/>
    <x v="3"/>
  </r>
  <r>
    <x v="39"/>
    <x v="111"/>
    <n v="47.269624573378842"/>
    <x v="0"/>
    <x v="3"/>
  </r>
  <r>
    <x v="40"/>
    <x v="107"/>
    <n v="3.71900826446281"/>
    <x v="0"/>
    <x v="3"/>
  </r>
  <r>
    <x v="40"/>
    <x v="108"/>
    <n v="4.1322314049586772"/>
    <x v="0"/>
    <x v="3"/>
  </r>
  <r>
    <x v="40"/>
    <x v="109"/>
    <n v="12.809917355371901"/>
    <x v="0"/>
    <x v="3"/>
  </r>
  <r>
    <x v="40"/>
    <x v="110"/>
    <n v="36.363636363636367"/>
    <x v="0"/>
    <x v="3"/>
  </r>
  <r>
    <x v="40"/>
    <x v="111"/>
    <n v="42.97520661157025"/>
    <x v="0"/>
    <x v="3"/>
  </r>
  <r>
    <x v="35"/>
    <x v="107"/>
    <n v="0"/>
    <x v="1"/>
    <x v="3"/>
  </r>
  <r>
    <x v="35"/>
    <x v="108"/>
    <n v="0"/>
    <x v="1"/>
    <x v="3"/>
  </r>
  <r>
    <x v="35"/>
    <x v="109"/>
    <n v="37.5"/>
    <x v="1"/>
    <x v="3"/>
  </r>
  <r>
    <x v="35"/>
    <x v="110"/>
    <n v="50"/>
    <x v="1"/>
    <x v="3"/>
  </r>
  <r>
    <x v="35"/>
    <x v="111"/>
    <n v="12.5"/>
    <x v="1"/>
    <x v="3"/>
  </r>
  <r>
    <x v="36"/>
    <x v="107"/>
    <n v="8.5714285714285712"/>
    <x v="1"/>
    <x v="3"/>
  </r>
  <r>
    <x v="36"/>
    <x v="108"/>
    <n v="4.7619047619047619"/>
    <x v="1"/>
    <x v="3"/>
  </r>
  <r>
    <x v="36"/>
    <x v="109"/>
    <n v="15.238095238095237"/>
    <x v="1"/>
    <x v="3"/>
  </r>
  <r>
    <x v="36"/>
    <x v="110"/>
    <n v="34.285714285714285"/>
    <x v="1"/>
    <x v="3"/>
  </r>
  <r>
    <x v="36"/>
    <x v="111"/>
    <n v="37.142857142857146"/>
    <x v="1"/>
    <x v="3"/>
  </r>
  <r>
    <x v="37"/>
    <x v="107"/>
    <n v="0"/>
    <x v="1"/>
    <x v="3"/>
  </r>
  <r>
    <x v="37"/>
    <x v="108"/>
    <n v="0"/>
    <x v="1"/>
    <x v="3"/>
  </r>
  <r>
    <x v="37"/>
    <x v="109"/>
    <n v="0"/>
    <x v="1"/>
    <x v="3"/>
  </r>
  <r>
    <x v="37"/>
    <x v="110"/>
    <n v="66.666666666666671"/>
    <x v="1"/>
    <x v="3"/>
  </r>
  <r>
    <x v="37"/>
    <x v="111"/>
    <n v="33.333333333333336"/>
    <x v="1"/>
    <x v="3"/>
  </r>
  <r>
    <x v="38"/>
    <x v="107"/>
    <n v="0"/>
    <x v="1"/>
    <x v="3"/>
  </r>
  <r>
    <x v="38"/>
    <x v="108"/>
    <n v="0"/>
    <x v="1"/>
    <x v="3"/>
  </r>
  <r>
    <x v="38"/>
    <x v="109"/>
    <n v="26.666666666666668"/>
    <x v="1"/>
    <x v="3"/>
  </r>
  <r>
    <x v="38"/>
    <x v="110"/>
    <n v="26.666666666666668"/>
    <x v="1"/>
    <x v="3"/>
  </r>
  <r>
    <x v="38"/>
    <x v="111"/>
    <n v="46.666666666666664"/>
    <x v="1"/>
    <x v="3"/>
  </r>
  <r>
    <x v="39"/>
    <x v="107"/>
    <n v="1.2195121951219512"/>
    <x v="1"/>
    <x v="3"/>
  </r>
  <r>
    <x v="39"/>
    <x v="108"/>
    <n v="2.4390243902439024"/>
    <x v="1"/>
    <x v="3"/>
  </r>
  <r>
    <x v="39"/>
    <x v="109"/>
    <n v="7.3170731707317076"/>
    <x v="1"/>
    <x v="3"/>
  </r>
  <r>
    <x v="39"/>
    <x v="110"/>
    <n v="50"/>
    <x v="1"/>
    <x v="3"/>
  </r>
  <r>
    <x v="39"/>
    <x v="111"/>
    <n v="39.024390243902438"/>
    <x v="1"/>
    <x v="3"/>
  </r>
  <r>
    <x v="40"/>
    <x v="107"/>
    <n v="0"/>
    <x v="1"/>
    <x v="3"/>
  </r>
  <r>
    <x v="40"/>
    <x v="108"/>
    <n v="2.3809523809523809"/>
    <x v="1"/>
    <x v="3"/>
  </r>
  <r>
    <x v="40"/>
    <x v="109"/>
    <n v="14.285714285714286"/>
    <x v="1"/>
    <x v="3"/>
  </r>
  <r>
    <x v="40"/>
    <x v="110"/>
    <n v="40.476190476190474"/>
    <x v="1"/>
    <x v="3"/>
  </r>
  <r>
    <x v="40"/>
    <x v="111"/>
    <n v="42.857142857142854"/>
    <x v="1"/>
    <x v="3"/>
  </r>
  <r>
    <x v="35"/>
    <x v="107"/>
    <n v="12.244897959183673"/>
    <x v="2"/>
    <x v="3"/>
  </r>
  <r>
    <x v="35"/>
    <x v="108"/>
    <n v="4.0816326530612246"/>
    <x v="2"/>
    <x v="3"/>
  </r>
  <r>
    <x v="35"/>
    <x v="109"/>
    <n v="6.1224489795918364"/>
    <x v="2"/>
    <x v="3"/>
  </r>
  <r>
    <x v="35"/>
    <x v="110"/>
    <n v="32.653061224489797"/>
    <x v="2"/>
    <x v="3"/>
  </r>
  <r>
    <x v="35"/>
    <x v="111"/>
    <n v="44.897959183673471"/>
    <x v="2"/>
    <x v="3"/>
  </r>
  <r>
    <x v="36"/>
    <x v="107"/>
    <n v="5.4545454545454541"/>
    <x v="2"/>
    <x v="3"/>
  </r>
  <r>
    <x v="36"/>
    <x v="108"/>
    <n v="7.8787878787878789"/>
    <x v="2"/>
    <x v="3"/>
  </r>
  <r>
    <x v="36"/>
    <x v="109"/>
    <n v="12.121212121212121"/>
    <x v="2"/>
    <x v="3"/>
  </r>
  <r>
    <x v="36"/>
    <x v="110"/>
    <n v="29.696969696969695"/>
    <x v="2"/>
    <x v="3"/>
  </r>
  <r>
    <x v="36"/>
    <x v="111"/>
    <n v="44.848484848484851"/>
    <x v="2"/>
    <x v="3"/>
  </r>
  <r>
    <x v="37"/>
    <x v="107"/>
    <n v="10"/>
    <x v="2"/>
    <x v="3"/>
  </r>
  <r>
    <x v="37"/>
    <x v="108"/>
    <n v="0"/>
    <x v="2"/>
    <x v="3"/>
  </r>
  <r>
    <x v="37"/>
    <x v="109"/>
    <n v="0"/>
    <x v="2"/>
    <x v="3"/>
  </r>
  <r>
    <x v="37"/>
    <x v="110"/>
    <n v="30"/>
    <x v="2"/>
    <x v="3"/>
  </r>
  <r>
    <x v="37"/>
    <x v="111"/>
    <n v="60"/>
    <x v="2"/>
    <x v="3"/>
  </r>
  <r>
    <x v="38"/>
    <x v="107"/>
    <n v="4.166666666666667"/>
    <x v="2"/>
    <x v="3"/>
  </r>
  <r>
    <x v="38"/>
    <x v="108"/>
    <n v="4.166666666666667"/>
    <x v="2"/>
    <x v="3"/>
  </r>
  <r>
    <x v="38"/>
    <x v="109"/>
    <n v="37.5"/>
    <x v="2"/>
    <x v="3"/>
  </r>
  <r>
    <x v="38"/>
    <x v="110"/>
    <n v="37.5"/>
    <x v="2"/>
    <x v="3"/>
  </r>
  <r>
    <x v="38"/>
    <x v="111"/>
    <n v="16.666666666666668"/>
    <x v="2"/>
    <x v="3"/>
  </r>
  <r>
    <x v="39"/>
    <x v="107"/>
    <n v="1.5151515151515151"/>
    <x v="2"/>
    <x v="3"/>
  </r>
  <r>
    <x v="39"/>
    <x v="108"/>
    <n v="1.5151515151515151"/>
    <x v="2"/>
    <x v="3"/>
  </r>
  <r>
    <x v="39"/>
    <x v="109"/>
    <n v="15.151515151515152"/>
    <x v="2"/>
    <x v="3"/>
  </r>
  <r>
    <x v="39"/>
    <x v="110"/>
    <n v="48.484848484848484"/>
    <x v="2"/>
    <x v="3"/>
  </r>
  <r>
    <x v="39"/>
    <x v="111"/>
    <n v="33.333333333333336"/>
    <x v="2"/>
    <x v="3"/>
  </r>
  <r>
    <x v="40"/>
    <x v="107"/>
    <n v="7.8125"/>
    <x v="2"/>
    <x v="3"/>
  </r>
  <r>
    <x v="40"/>
    <x v="108"/>
    <n v="3.125"/>
    <x v="2"/>
    <x v="3"/>
  </r>
  <r>
    <x v="40"/>
    <x v="109"/>
    <n v="10.9375"/>
    <x v="2"/>
    <x v="3"/>
  </r>
  <r>
    <x v="40"/>
    <x v="110"/>
    <n v="28.125"/>
    <x v="2"/>
    <x v="3"/>
  </r>
  <r>
    <x v="40"/>
    <x v="111"/>
    <n v="50"/>
    <x v="2"/>
    <x v="3"/>
  </r>
  <r>
    <x v="35"/>
    <x v="107"/>
    <n v="0"/>
    <x v="3"/>
    <x v="3"/>
  </r>
  <r>
    <x v="35"/>
    <x v="108"/>
    <n v="0"/>
    <x v="3"/>
    <x v="3"/>
  </r>
  <r>
    <x v="35"/>
    <x v="109"/>
    <n v="22.222222222222221"/>
    <x v="3"/>
    <x v="3"/>
  </r>
  <r>
    <x v="35"/>
    <x v="110"/>
    <n v="44.444444444444443"/>
    <x v="3"/>
    <x v="3"/>
  </r>
  <r>
    <x v="35"/>
    <x v="111"/>
    <n v="33.333333333333336"/>
    <x v="3"/>
    <x v="3"/>
  </r>
  <r>
    <x v="36"/>
    <x v="107"/>
    <n v="6.4814814814814818"/>
    <x v="3"/>
    <x v="3"/>
  </r>
  <r>
    <x v="36"/>
    <x v="108"/>
    <n v="1.8518518518518519"/>
    <x v="3"/>
    <x v="3"/>
  </r>
  <r>
    <x v="36"/>
    <x v="109"/>
    <n v="10.185185185185185"/>
    <x v="3"/>
    <x v="3"/>
  </r>
  <r>
    <x v="36"/>
    <x v="110"/>
    <n v="37.037037037037038"/>
    <x v="3"/>
    <x v="3"/>
  </r>
  <r>
    <x v="36"/>
    <x v="111"/>
    <n v="44.444444444444443"/>
    <x v="3"/>
    <x v="3"/>
  </r>
  <r>
    <x v="37"/>
    <x v="107"/>
    <n v="20"/>
    <x v="3"/>
    <x v="3"/>
  </r>
  <r>
    <x v="37"/>
    <x v="108"/>
    <n v="0"/>
    <x v="3"/>
    <x v="3"/>
  </r>
  <r>
    <x v="37"/>
    <x v="109"/>
    <n v="0"/>
    <x v="3"/>
    <x v="3"/>
  </r>
  <r>
    <x v="37"/>
    <x v="110"/>
    <n v="60"/>
    <x v="3"/>
    <x v="3"/>
  </r>
  <r>
    <x v="37"/>
    <x v="111"/>
    <n v="20"/>
    <x v="3"/>
    <x v="3"/>
  </r>
  <r>
    <x v="38"/>
    <x v="107"/>
    <n v="4.166666666666667"/>
    <x v="3"/>
    <x v="3"/>
  </r>
  <r>
    <x v="38"/>
    <x v="108"/>
    <n v="0"/>
    <x v="3"/>
    <x v="3"/>
  </r>
  <r>
    <x v="38"/>
    <x v="109"/>
    <n v="4.166666666666667"/>
    <x v="3"/>
    <x v="3"/>
  </r>
  <r>
    <x v="38"/>
    <x v="110"/>
    <n v="33.333333333333336"/>
    <x v="3"/>
    <x v="3"/>
  </r>
  <r>
    <x v="38"/>
    <x v="111"/>
    <n v="58.333333333333336"/>
    <x v="3"/>
    <x v="3"/>
  </r>
  <r>
    <x v="39"/>
    <x v="107"/>
    <n v="5.2132701421800949"/>
    <x v="3"/>
    <x v="3"/>
  </r>
  <r>
    <x v="39"/>
    <x v="108"/>
    <n v="2.8436018957345972"/>
    <x v="3"/>
    <x v="3"/>
  </r>
  <r>
    <x v="39"/>
    <x v="109"/>
    <n v="9.4786729857819907"/>
    <x v="3"/>
    <x v="3"/>
  </r>
  <r>
    <x v="39"/>
    <x v="110"/>
    <n v="32.227488151658768"/>
    <x v="3"/>
    <x v="3"/>
  </r>
  <r>
    <x v="39"/>
    <x v="111"/>
    <n v="50.236966824644547"/>
    <x v="3"/>
    <x v="3"/>
  </r>
  <r>
    <x v="40"/>
    <x v="107"/>
    <n v="3.4482758620689653"/>
    <x v="3"/>
    <x v="3"/>
  </r>
  <r>
    <x v="40"/>
    <x v="108"/>
    <n v="10.344827586206897"/>
    <x v="3"/>
    <x v="3"/>
  </r>
  <r>
    <x v="40"/>
    <x v="109"/>
    <n v="10.344827586206897"/>
    <x v="3"/>
    <x v="3"/>
  </r>
  <r>
    <x v="40"/>
    <x v="110"/>
    <n v="31.03448275862069"/>
    <x v="3"/>
    <x v="3"/>
  </r>
  <r>
    <x v="40"/>
    <x v="111"/>
    <n v="44.827586206896555"/>
    <x v="3"/>
    <x v="3"/>
  </r>
  <r>
    <x v="35"/>
    <x v="107"/>
    <n v="0"/>
    <x v="4"/>
    <x v="3"/>
  </r>
  <r>
    <x v="35"/>
    <x v="108"/>
    <n v="0"/>
    <x v="4"/>
    <x v="3"/>
  </r>
  <r>
    <x v="35"/>
    <x v="109"/>
    <n v="25"/>
    <x v="4"/>
    <x v="3"/>
  </r>
  <r>
    <x v="35"/>
    <x v="110"/>
    <n v="66.666666666666671"/>
    <x v="4"/>
    <x v="3"/>
  </r>
  <r>
    <x v="35"/>
    <x v="111"/>
    <n v="8.3333333333333339"/>
    <x v="4"/>
    <x v="3"/>
  </r>
  <r>
    <x v="36"/>
    <x v="107"/>
    <n v="0"/>
    <x v="4"/>
    <x v="3"/>
  </r>
  <r>
    <x v="36"/>
    <x v="108"/>
    <n v="5.2631578947368425"/>
    <x v="4"/>
    <x v="3"/>
  </r>
  <r>
    <x v="36"/>
    <x v="109"/>
    <n v="15.789473684210526"/>
    <x v="4"/>
    <x v="3"/>
  </r>
  <r>
    <x v="36"/>
    <x v="110"/>
    <n v="31.578947368421051"/>
    <x v="4"/>
    <x v="3"/>
  </r>
  <r>
    <x v="36"/>
    <x v="111"/>
    <n v="47.368421052631582"/>
    <x v="4"/>
    <x v="3"/>
  </r>
  <r>
    <x v="37"/>
    <x v="107"/>
    <n v="0"/>
    <x v="4"/>
    <x v="3"/>
  </r>
  <r>
    <x v="37"/>
    <x v="108"/>
    <n v="0"/>
    <x v="4"/>
    <x v="3"/>
  </r>
  <r>
    <x v="37"/>
    <x v="109"/>
    <n v="0"/>
    <x v="4"/>
    <x v="3"/>
  </r>
  <r>
    <x v="37"/>
    <x v="110"/>
    <n v="50"/>
    <x v="4"/>
    <x v="3"/>
  </r>
  <r>
    <x v="37"/>
    <x v="111"/>
    <n v="50"/>
    <x v="4"/>
    <x v="3"/>
  </r>
  <r>
    <x v="38"/>
    <x v="107"/>
    <n v="0"/>
    <x v="4"/>
    <x v="3"/>
  </r>
  <r>
    <x v="38"/>
    <x v="108"/>
    <n v="0"/>
    <x v="4"/>
    <x v="3"/>
  </r>
  <r>
    <x v="38"/>
    <x v="109"/>
    <n v="57.142857142857146"/>
    <x v="4"/>
    <x v="3"/>
  </r>
  <r>
    <x v="38"/>
    <x v="110"/>
    <n v="14.285714285714286"/>
    <x v="4"/>
    <x v="3"/>
  </r>
  <r>
    <x v="38"/>
    <x v="111"/>
    <n v="28.571428571428573"/>
    <x v="4"/>
    <x v="3"/>
  </r>
  <r>
    <x v="39"/>
    <x v="107"/>
    <n v="2.8985507246376812"/>
    <x v="4"/>
    <x v="3"/>
  </r>
  <r>
    <x v="39"/>
    <x v="108"/>
    <n v="4.3478260869565215"/>
    <x v="4"/>
    <x v="3"/>
  </r>
  <r>
    <x v="39"/>
    <x v="109"/>
    <n v="11.594202898550725"/>
    <x v="4"/>
    <x v="3"/>
  </r>
  <r>
    <x v="39"/>
    <x v="110"/>
    <n v="44.927536231884055"/>
    <x v="4"/>
    <x v="3"/>
  </r>
  <r>
    <x v="39"/>
    <x v="111"/>
    <n v="36.231884057971016"/>
    <x v="4"/>
    <x v="3"/>
  </r>
  <r>
    <x v="40"/>
    <x v="107"/>
    <n v="5.2631578947368425"/>
    <x v="4"/>
    <x v="3"/>
  </r>
  <r>
    <x v="40"/>
    <x v="108"/>
    <n v="0"/>
    <x v="4"/>
    <x v="3"/>
  </r>
  <r>
    <x v="40"/>
    <x v="109"/>
    <n v="36.842105263157897"/>
    <x v="4"/>
    <x v="3"/>
  </r>
  <r>
    <x v="40"/>
    <x v="110"/>
    <n v="26.315789473684209"/>
    <x v="4"/>
    <x v="3"/>
  </r>
  <r>
    <x v="40"/>
    <x v="111"/>
    <n v="31.578947368421051"/>
    <x v="4"/>
    <x v="3"/>
  </r>
  <r>
    <x v="35"/>
    <x v="107"/>
    <n v="0"/>
    <x v="5"/>
    <x v="3"/>
  </r>
  <r>
    <x v="35"/>
    <x v="108"/>
    <n v="0"/>
    <x v="5"/>
    <x v="3"/>
  </r>
  <r>
    <x v="35"/>
    <x v="109"/>
    <n v="25"/>
    <x v="5"/>
    <x v="3"/>
  </r>
  <r>
    <x v="35"/>
    <x v="110"/>
    <n v="75"/>
    <x v="5"/>
    <x v="3"/>
  </r>
  <r>
    <x v="35"/>
    <x v="111"/>
    <n v="0"/>
    <x v="5"/>
    <x v="3"/>
  </r>
  <r>
    <x v="36"/>
    <x v="107"/>
    <n v="0"/>
    <x v="5"/>
    <x v="3"/>
  </r>
  <r>
    <x v="36"/>
    <x v="108"/>
    <n v="9.0909090909090917"/>
    <x v="5"/>
    <x v="3"/>
  </r>
  <r>
    <x v="36"/>
    <x v="109"/>
    <n v="0"/>
    <x v="5"/>
    <x v="3"/>
  </r>
  <r>
    <x v="36"/>
    <x v="110"/>
    <n v="27.272727272727273"/>
    <x v="5"/>
    <x v="3"/>
  </r>
  <r>
    <x v="36"/>
    <x v="111"/>
    <n v="63.636363636363633"/>
    <x v="5"/>
    <x v="3"/>
  </r>
  <r>
    <x v="37"/>
    <x v="107"/>
    <n v="0"/>
    <x v="5"/>
    <x v="3"/>
  </r>
  <r>
    <x v="37"/>
    <x v="108"/>
    <n v="0"/>
    <x v="5"/>
    <x v="3"/>
  </r>
  <r>
    <x v="37"/>
    <x v="109"/>
    <n v="0"/>
    <x v="5"/>
    <x v="3"/>
  </r>
  <r>
    <x v="37"/>
    <x v="110"/>
    <n v="0"/>
    <x v="5"/>
    <x v="3"/>
  </r>
  <r>
    <x v="37"/>
    <x v="111"/>
    <n v="0"/>
    <x v="5"/>
    <x v="3"/>
  </r>
  <r>
    <x v="38"/>
    <x v="107"/>
    <n v="0"/>
    <x v="5"/>
    <x v="3"/>
  </r>
  <r>
    <x v="38"/>
    <x v="108"/>
    <n v="0"/>
    <x v="5"/>
    <x v="3"/>
  </r>
  <r>
    <x v="38"/>
    <x v="109"/>
    <n v="0"/>
    <x v="5"/>
    <x v="3"/>
  </r>
  <r>
    <x v="38"/>
    <x v="110"/>
    <n v="0"/>
    <x v="5"/>
    <x v="3"/>
  </r>
  <r>
    <x v="38"/>
    <x v="111"/>
    <n v="0"/>
    <x v="5"/>
    <x v="3"/>
  </r>
  <r>
    <x v="39"/>
    <x v="107"/>
    <n v="0"/>
    <x v="5"/>
    <x v="3"/>
  </r>
  <r>
    <x v="39"/>
    <x v="108"/>
    <n v="4.166666666666667"/>
    <x v="5"/>
    <x v="3"/>
  </r>
  <r>
    <x v="39"/>
    <x v="109"/>
    <n v="0"/>
    <x v="5"/>
    <x v="3"/>
  </r>
  <r>
    <x v="39"/>
    <x v="110"/>
    <n v="58.333333333333336"/>
    <x v="5"/>
    <x v="3"/>
  </r>
  <r>
    <x v="39"/>
    <x v="111"/>
    <n v="37.5"/>
    <x v="5"/>
    <x v="3"/>
  </r>
  <r>
    <x v="40"/>
    <x v="107"/>
    <n v="0"/>
    <x v="5"/>
    <x v="3"/>
  </r>
  <r>
    <x v="40"/>
    <x v="108"/>
    <n v="0"/>
    <x v="5"/>
    <x v="3"/>
  </r>
  <r>
    <x v="40"/>
    <x v="109"/>
    <n v="0"/>
    <x v="5"/>
    <x v="3"/>
  </r>
  <r>
    <x v="40"/>
    <x v="110"/>
    <n v="0"/>
    <x v="5"/>
    <x v="3"/>
  </r>
  <r>
    <x v="40"/>
    <x v="111"/>
    <n v="100"/>
    <x v="5"/>
    <x v="3"/>
  </r>
  <r>
    <x v="35"/>
    <x v="107"/>
    <n v="0"/>
    <x v="6"/>
    <x v="3"/>
  </r>
  <r>
    <x v="35"/>
    <x v="108"/>
    <n v="0"/>
    <x v="6"/>
    <x v="3"/>
  </r>
  <r>
    <x v="35"/>
    <x v="109"/>
    <n v="0"/>
    <x v="6"/>
    <x v="3"/>
  </r>
  <r>
    <x v="35"/>
    <x v="110"/>
    <n v="66.666666666666671"/>
    <x v="6"/>
    <x v="3"/>
  </r>
  <r>
    <x v="35"/>
    <x v="111"/>
    <n v="33.333333333333336"/>
    <x v="6"/>
    <x v="3"/>
  </r>
  <r>
    <x v="36"/>
    <x v="107"/>
    <n v="0"/>
    <x v="6"/>
    <x v="3"/>
  </r>
  <r>
    <x v="36"/>
    <x v="108"/>
    <n v="0"/>
    <x v="6"/>
    <x v="3"/>
  </r>
  <r>
    <x v="36"/>
    <x v="109"/>
    <n v="0"/>
    <x v="6"/>
    <x v="3"/>
  </r>
  <r>
    <x v="36"/>
    <x v="110"/>
    <n v="50"/>
    <x v="6"/>
    <x v="3"/>
  </r>
  <r>
    <x v="36"/>
    <x v="111"/>
    <n v="50"/>
    <x v="6"/>
    <x v="3"/>
  </r>
  <r>
    <x v="37"/>
    <x v="107"/>
    <n v="0"/>
    <x v="6"/>
    <x v="3"/>
  </r>
  <r>
    <x v="37"/>
    <x v="108"/>
    <n v="0"/>
    <x v="6"/>
    <x v="3"/>
  </r>
  <r>
    <x v="37"/>
    <x v="109"/>
    <n v="0"/>
    <x v="6"/>
    <x v="3"/>
  </r>
  <r>
    <x v="37"/>
    <x v="110"/>
    <n v="0"/>
    <x v="6"/>
    <x v="3"/>
  </r>
  <r>
    <x v="37"/>
    <x v="111"/>
    <n v="0"/>
    <x v="6"/>
    <x v="3"/>
  </r>
  <r>
    <x v="38"/>
    <x v="107"/>
    <n v="0"/>
    <x v="6"/>
    <x v="3"/>
  </r>
  <r>
    <x v="38"/>
    <x v="108"/>
    <n v="0"/>
    <x v="6"/>
    <x v="3"/>
  </r>
  <r>
    <x v="38"/>
    <x v="109"/>
    <n v="66.666666666666671"/>
    <x v="6"/>
    <x v="3"/>
  </r>
  <r>
    <x v="38"/>
    <x v="110"/>
    <n v="0"/>
    <x v="6"/>
    <x v="3"/>
  </r>
  <r>
    <x v="38"/>
    <x v="111"/>
    <n v="33.333333333333336"/>
    <x v="6"/>
    <x v="3"/>
  </r>
  <r>
    <x v="39"/>
    <x v="107"/>
    <n v="0"/>
    <x v="6"/>
    <x v="3"/>
  </r>
  <r>
    <x v="39"/>
    <x v="108"/>
    <n v="0"/>
    <x v="6"/>
    <x v="3"/>
  </r>
  <r>
    <x v="39"/>
    <x v="109"/>
    <n v="31.25"/>
    <x v="6"/>
    <x v="3"/>
  </r>
  <r>
    <x v="39"/>
    <x v="110"/>
    <n v="31.25"/>
    <x v="6"/>
    <x v="3"/>
  </r>
  <r>
    <x v="39"/>
    <x v="111"/>
    <n v="37.5"/>
    <x v="6"/>
    <x v="3"/>
  </r>
  <r>
    <x v="40"/>
    <x v="107"/>
    <n v="0"/>
    <x v="6"/>
    <x v="3"/>
  </r>
  <r>
    <x v="40"/>
    <x v="108"/>
    <n v="0"/>
    <x v="6"/>
    <x v="3"/>
  </r>
  <r>
    <x v="40"/>
    <x v="109"/>
    <n v="50"/>
    <x v="6"/>
    <x v="3"/>
  </r>
  <r>
    <x v="40"/>
    <x v="110"/>
    <n v="25"/>
    <x v="6"/>
    <x v="3"/>
  </r>
  <r>
    <x v="40"/>
    <x v="111"/>
    <n v="25"/>
    <x v="6"/>
    <x v="3"/>
  </r>
  <r>
    <x v="35"/>
    <x v="107"/>
    <n v="0"/>
    <x v="7"/>
    <x v="3"/>
  </r>
  <r>
    <x v="35"/>
    <x v="108"/>
    <n v="0"/>
    <x v="7"/>
    <x v="3"/>
  </r>
  <r>
    <x v="35"/>
    <x v="109"/>
    <n v="25"/>
    <x v="7"/>
    <x v="3"/>
  </r>
  <r>
    <x v="35"/>
    <x v="110"/>
    <n v="75"/>
    <x v="7"/>
    <x v="3"/>
  </r>
  <r>
    <x v="35"/>
    <x v="111"/>
    <n v="0"/>
    <x v="7"/>
    <x v="3"/>
  </r>
  <r>
    <x v="36"/>
    <x v="107"/>
    <n v="0"/>
    <x v="7"/>
    <x v="3"/>
  </r>
  <r>
    <x v="36"/>
    <x v="108"/>
    <n v="11.111111111111111"/>
    <x v="7"/>
    <x v="3"/>
  </r>
  <r>
    <x v="36"/>
    <x v="109"/>
    <n v="22.222222222222221"/>
    <x v="7"/>
    <x v="3"/>
  </r>
  <r>
    <x v="36"/>
    <x v="110"/>
    <n v="33.333333333333336"/>
    <x v="7"/>
    <x v="3"/>
  </r>
  <r>
    <x v="36"/>
    <x v="111"/>
    <n v="33.333333333333336"/>
    <x v="7"/>
    <x v="3"/>
  </r>
  <r>
    <x v="37"/>
    <x v="107"/>
    <n v="0"/>
    <x v="7"/>
    <x v="3"/>
  </r>
  <r>
    <x v="37"/>
    <x v="108"/>
    <n v="0"/>
    <x v="7"/>
    <x v="3"/>
  </r>
  <r>
    <x v="37"/>
    <x v="109"/>
    <n v="0"/>
    <x v="7"/>
    <x v="3"/>
  </r>
  <r>
    <x v="37"/>
    <x v="110"/>
    <n v="0"/>
    <x v="7"/>
    <x v="3"/>
  </r>
  <r>
    <x v="37"/>
    <x v="111"/>
    <n v="0"/>
    <x v="7"/>
    <x v="3"/>
  </r>
  <r>
    <x v="38"/>
    <x v="107"/>
    <n v="0"/>
    <x v="7"/>
    <x v="3"/>
  </r>
  <r>
    <x v="38"/>
    <x v="108"/>
    <n v="0"/>
    <x v="7"/>
    <x v="3"/>
  </r>
  <r>
    <x v="38"/>
    <x v="109"/>
    <n v="50"/>
    <x v="7"/>
    <x v="3"/>
  </r>
  <r>
    <x v="38"/>
    <x v="110"/>
    <n v="0"/>
    <x v="7"/>
    <x v="3"/>
  </r>
  <r>
    <x v="38"/>
    <x v="111"/>
    <n v="50"/>
    <x v="7"/>
    <x v="3"/>
  </r>
  <r>
    <x v="39"/>
    <x v="107"/>
    <n v="6.666666666666667"/>
    <x v="7"/>
    <x v="3"/>
  </r>
  <r>
    <x v="39"/>
    <x v="108"/>
    <n v="13.333333333333334"/>
    <x v="7"/>
    <x v="3"/>
  </r>
  <r>
    <x v="39"/>
    <x v="109"/>
    <n v="13.333333333333334"/>
    <x v="7"/>
    <x v="3"/>
  </r>
  <r>
    <x v="39"/>
    <x v="110"/>
    <n v="53.333333333333336"/>
    <x v="7"/>
    <x v="3"/>
  </r>
  <r>
    <x v="39"/>
    <x v="111"/>
    <n v="13.333333333333334"/>
    <x v="7"/>
    <x v="3"/>
  </r>
  <r>
    <x v="40"/>
    <x v="107"/>
    <n v="14.285714285714286"/>
    <x v="7"/>
    <x v="3"/>
  </r>
  <r>
    <x v="40"/>
    <x v="108"/>
    <n v="0"/>
    <x v="7"/>
    <x v="3"/>
  </r>
  <r>
    <x v="40"/>
    <x v="109"/>
    <n v="28.571428571428573"/>
    <x v="7"/>
    <x v="3"/>
  </r>
  <r>
    <x v="40"/>
    <x v="110"/>
    <n v="42.857142857142854"/>
    <x v="7"/>
    <x v="3"/>
  </r>
  <r>
    <x v="40"/>
    <x v="111"/>
    <n v="14.285714285714286"/>
    <x v="7"/>
    <x v="3"/>
  </r>
  <r>
    <x v="35"/>
    <x v="107"/>
    <n v="0"/>
    <x v="8"/>
    <x v="3"/>
  </r>
  <r>
    <x v="35"/>
    <x v="108"/>
    <n v="0"/>
    <x v="8"/>
    <x v="3"/>
  </r>
  <r>
    <x v="35"/>
    <x v="109"/>
    <n v="100"/>
    <x v="8"/>
    <x v="3"/>
  </r>
  <r>
    <x v="35"/>
    <x v="110"/>
    <n v="0"/>
    <x v="8"/>
    <x v="3"/>
  </r>
  <r>
    <x v="35"/>
    <x v="111"/>
    <n v="0"/>
    <x v="8"/>
    <x v="3"/>
  </r>
  <r>
    <x v="36"/>
    <x v="107"/>
    <n v="0"/>
    <x v="8"/>
    <x v="3"/>
  </r>
  <r>
    <x v="36"/>
    <x v="108"/>
    <n v="0"/>
    <x v="8"/>
    <x v="3"/>
  </r>
  <r>
    <x v="36"/>
    <x v="109"/>
    <n v="28.571428571428573"/>
    <x v="8"/>
    <x v="3"/>
  </r>
  <r>
    <x v="36"/>
    <x v="110"/>
    <n v="28.571428571428573"/>
    <x v="8"/>
    <x v="3"/>
  </r>
  <r>
    <x v="36"/>
    <x v="111"/>
    <n v="42.857142857142854"/>
    <x v="8"/>
    <x v="3"/>
  </r>
  <r>
    <x v="37"/>
    <x v="107"/>
    <n v="0"/>
    <x v="8"/>
    <x v="3"/>
  </r>
  <r>
    <x v="37"/>
    <x v="108"/>
    <n v="0"/>
    <x v="8"/>
    <x v="3"/>
  </r>
  <r>
    <x v="37"/>
    <x v="109"/>
    <n v="0"/>
    <x v="8"/>
    <x v="3"/>
  </r>
  <r>
    <x v="37"/>
    <x v="110"/>
    <n v="50"/>
    <x v="8"/>
    <x v="3"/>
  </r>
  <r>
    <x v="37"/>
    <x v="111"/>
    <n v="50"/>
    <x v="8"/>
    <x v="3"/>
  </r>
  <r>
    <x v="38"/>
    <x v="107"/>
    <n v="0"/>
    <x v="8"/>
    <x v="3"/>
  </r>
  <r>
    <x v="38"/>
    <x v="108"/>
    <n v="0"/>
    <x v="8"/>
    <x v="3"/>
  </r>
  <r>
    <x v="38"/>
    <x v="109"/>
    <n v="50"/>
    <x v="8"/>
    <x v="3"/>
  </r>
  <r>
    <x v="38"/>
    <x v="110"/>
    <n v="50"/>
    <x v="8"/>
    <x v="3"/>
  </r>
  <r>
    <x v="38"/>
    <x v="111"/>
    <n v="0"/>
    <x v="8"/>
    <x v="3"/>
  </r>
  <r>
    <x v="39"/>
    <x v="107"/>
    <n v="7.1428571428571432"/>
    <x v="8"/>
    <x v="3"/>
  </r>
  <r>
    <x v="39"/>
    <x v="108"/>
    <n v="0"/>
    <x v="8"/>
    <x v="3"/>
  </r>
  <r>
    <x v="39"/>
    <x v="109"/>
    <n v="7.1428571428571432"/>
    <x v="8"/>
    <x v="3"/>
  </r>
  <r>
    <x v="39"/>
    <x v="110"/>
    <n v="28.571428571428573"/>
    <x v="8"/>
    <x v="3"/>
  </r>
  <r>
    <x v="39"/>
    <x v="111"/>
    <n v="57.142857142857146"/>
    <x v="8"/>
    <x v="3"/>
  </r>
  <r>
    <x v="40"/>
    <x v="107"/>
    <n v="0"/>
    <x v="8"/>
    <x v="3"/>
  </r>
  <r>
    <x v="40"/>
    <x v="108"/>
    <n v="0"/>
    <x v="8"/>
    <x v="3"/>
  </r>
  <r>
    <x v="40"/>
    <x v="109"/>
    <n v="60"/>
    <x v="8"/>
    <x v="3"/>
  </r>
  <r>
    <x v="40"/>
    <x v="110"/>
    <n v="20"/>
    <x v="8"/>
    <x v="3"/>
  </r>
  <r>
    <x v="40"/>
    <x v="111"/>
    <n v="20"/>
    <x v="8"/>
    <x v="3"/>
  </r>
  <r>
    <x v="35"/>
    <x v="107"/>
    <n v="0"/>
    <x v="9"/>
    <x v="3"/>
  </r>
  <r>
    <x v="35"/>
    <x v="108"/>
    <n v="0"/>
    <x v="9"/>
    <x v="3"/>
  </r>
  <r>
    <x v="35"/>
    <x v="109"/>
    <n v="0"/>
    <x v="9"/>
    <x v="3"/>
  </r>
  <r>
    <x v="35"/>
    <x v="110"/>
    <n v="100"/>
    <x v="9"/>
    <x v="3"/>
  </r>
  <r>
    <x v="35"/>
    <x v="111"/>
    <n v="0"/>
    <x v="9"/>
    <x v="3"/>
  </r>
  <r>
    <x v="36"/>
    <x v="107"/>
    <n v="0"/>
    <x v="9"/>
    <x v="3"/>
  </r>
  <r>
    <x v="36"/>
    <x v="108"/>
    <n v="0"/>
    <x v="9"/>
    <x v="3"/>
  </r>
  <r>
    <x v="36"/>
    <x v="109"/>
    <n v="11.538461538461538"/>
    <x v="9"/>
    <x v="3"/>
  </r>
  <r>
    <x v="36"/>
    <x v="110"/>
    <n v="50"/>
    <x v="9"/>
    <x v="3"/>
  </r>
  <r>
    <x v="36"/>
    <x v="111"/>
    <n v="38.46153846153846"/>
    <x v="9"/>
    <x v="3"/>
  </r>
  <r>
    <x v="37"/>
    <x v="107"/>
    <n v="0"/>
    <x v="9"/>
    <x v="3"/>
  </r>
  <r>
    <x v="37"/>
    <x v="108"/>
    <n v="0"/>
    <x v="9"/>
    <x v="3"/>
  </r>
  <r>
    <x v="37"/>
    <x v="109"/>
    <n v="0"/>
    <x v="9"/>
    <x v="3"/>
  </r>
  <r>
    <x v="37"/>
    <x v="110"/>
    <n v="0"/>
    <x v="9"/>
    <x v="3"/>
  </r>
  <r>
    <x v="37"/>
    <x v="111"/>
    <n v="100"/>
    <x v="9"/>
    <x v="3"/>
  </r>
  <r>
    <x v="38"/>
    <x v="107"/>
    <n v="0"/>
    <x v="9"/>
    <x v="3"/>
  </r>
  <r>
    <x v="38"/>
    <x v="108"/>
    <n v="0"/>
    <x v="9"/>
    <x v="3"/>
  </r>
  <r>
    <x v="38"/>
    <x v="109"/>
    <n v="0"/>
    <x v="9"/>
    <x v="3"/>
  </r>
  <r>
    <x v="38"/>
    <x v="110"/>
    <n v="50"/>
    <x v="9"/>
    <x v="3"/>
  </r>
  <r>
    <x v="38"/>
    <x v="111"/>
    <n v="50"/>
    <x v="9"/>
    <x v="3"/>
  </r>
  <r>
    <x v="39"/>
    <x v="107"/>
    <n v="0"/>
    <x v="9"/>
    <x v="3"/>
  </r>
  <r>
    <x v="39"/>
    <x v="108"/>
    <n v="0"/>
    <x v="9"/>
    <x v="3"/>
  </r>
  <r>
    <x v="39"/>
    <x v="109"/>
    <n v="0"/>
    <x v="9"/>
    <x v="3"/>
  </r>
  <r>
    <x v="39"/>
    <x v="110"/>
    <n v="68"/>
    <x v="9"/>
    <x v="3"/>
  </r>
  <r>
    <x v="39"/>
    <x v="111"/>
    <n v="32"/>
    <x v="9"/>
    <x v="3"/>
  </r>
  <r>
    <x v="40"/>
    <x v="107"/>
    <n v="0"/>
    <x v="9"/>
    <x v="3"/>
  </r>
  <r>
    <x v="40"/>
    <x v="108"/>
    <n v="0"/>
    <x v="9"/>
    <x v="3"/>
  </r>
  <r>
    <x v="40"/>
    <x v="109"/>
    <n v="0"/>
    <x v="9"/>
    <x v="3"/>
  </r>
  <r>
    <x v="40"/>
    <x v="110"/>
    <n v="66.666666666666671"/>
    <x v="9"/>
    <x v="3"/>
  </r>
  <r>
    <x v="40"/>
    <x v="111"/>
    <n v="33.333333333333336"/>
    <x v="9"/>
    <x v="3"/>
  </r>
  <r>
    <x v="35"/>
    <x v="107"/>
    <n v="0"/>
    <x v="10"/>
    <x v="3"/>
  </r>
  <r>
    <x v="35"/>
    <x v="108"/>
    <n v="0"/>
    <x v="10"/>
    <x v="3"/>
  </r>
  <r>
    <x v="35"/>
    <x v="109"/>
    <n v="0"/>
    <x v="10"/>
    <x v="3"/>
  </r>
  <r>
    <x v="35"/>
    <x v="110"/>
    <n v="0"/>
    <x v="10"/>
    <x v="3"/>
  </r>
  <r>
    <x v="35"/>
    <x v="111"/>
    <n v="100"/>
    <x v="10"/>
    <x v="3"/>
  </r>
  <r>
    <x v="36"/>
    <x v="107"/>
    <n v="0"/>
    <x v="10"/>
    <x v="3"/>
  </r>
  <r>
    <x v="36"/>
    <x v="108"/>
    <n v="0"/>
    <x v="10"/>
    <x v="3"/>
  </r>
  <r>
    <x v="36"/>
    <x v="109"/>
    <n v="12.5"/>
    <x v="10"/>
    <x v="3"/>
  </r>
  <r>
    <x v="36"/>
    <x v="110"/>
    <n v="56.25"/>
    <x v="10"/>
    <x v="3"/>
  </r>
  <r>
    <x v="36"/>
    <x v="111"/>
    <n v="31.25"/>
    <x v="10"/>
    <x v="3"/>
  </r>
  <r>
    <x v="37"/>
    <x v="107"/>
    <n v="0"/>
    <x v="10"/>
    <x v="3"/>
  </r>
  <r>
    <x v="37"/>
    <x v="108"/>
    <n v="0"/>
    <x v="10"/>
    <x v="3"/>
  </r>
  <r>
    <x v="37"/>
    <x v="109"/>
    <n v="0"/>
    <x v="10"/>
    <x v="3"/>
  </r>
  <r>
    <x v="37"/>
    <x v="110"/>
    <n v="0"/>
    <x v="10"/>
    <x v="3"/>
  </r>
  <r>
    <x v="37"/>
    <x v="111"/>
    <n v="100"/>
    <x v="10"/>
    <x v="3"/>
  </r>
  <r>
    <x v="38"/>
    <x v="107"/>
    <n v="0"/>
    <x v="10"/>
    <x v="3"/>
  </r>
  <r>
    <x v="38"/>
    <x v="108"/>
    <n v="0"/>
    <x v="10"/>
    <x v="3"/>
  </r>
  <r>
    <x v="38"/>
    <x v="109"/>
    <n v="0"/>
    <x v="10"/>
    <x v="3"/>
  </r>
  <r>
    <x v="38"/>
    <x v="110"/>
    <n v="100"/>
    <x v="10"/>
    <x v="3"/>
  </r>
  <r>
    <x v="38"/>
    <x v="111"/>
    <n v="0"/>
    <x v="10"/>
    <x v="3"/>
  </r>
  <r>
    <x v="39"/>
    <x v="107"/>
    <n v="0"/>
    <x v="10"/>
    <x v="3"/>
  </r>
  <r>
    <x v="39"/>
    <x v="108"/>
    <n v="0"/>
    <x v="10"/>
    <x v="3"/>
  </r>
  <r>
    <x v="39"/>
    <x v="109"/>
    <n v="20"/>
    <x v="10"/>
    <x v="3"/>
  </r>
  <r>
    <x v="39"/>
    <x v="110"/>
    <n v="25"/>
    <x v="10"/>
    <x v="3"/>
  </r>
  <r>
    <x v="39"/>
    <x v="111"/>
    <n v="55"/>
    <x v="10"/>
    <x v="3"/>
  </r>
  <r>
    <x v="40"/>
    <x v="107"/>
    <n v="0"/>
    <x v="10"/>
    <x v="3"/>
  </r>
  <r>
    <x v="40"/>
    <x v="108"/>
    <n v="0"/>
    <x v="10"/>
    <x v="3"/>
  </r>
  <r>
    <x v="40"/>
    <x v="109"/>
    <n v="0"/>
    <x v="10"/>
    <x v="3"/>
  </r>
  <r>
    <x v="40"/>
    <x v="110"/>
    <n v="75"/>
    <x v="10"/>
    <x v="3"/>
  </r>
  <r>
    <x v="40"/>
    <x v="111"/>
    <n v="25"/>
    <x v="10"/>
    <x v="3"/>
  </r>
  <r>
    <x v="35"/>
    <x v="107"/>
    <n v="0"/>
    <x v="11"/>
    <x v="3"/>
  </r>
  <r>
    <x v="35"/>
    <x v="108"/>
    <n v="0"/>
    <x v="11"/>
    <x v="3"/>
  </r>
  <r>
    <x v="35"/>
    <x v="109"/>
    <n v="0"/>
    <x v="11"/>
    <x v="3"/>
  </r>
  <r>
    <x v="35"/>
    <x v="110"/>
    <n v="0"/>
    <x v="11"/>
    <x v="3"/>
  </r>
  <r>
    <x v="35"/>
    <x v="111"/>
    <n v="0"/>
    <x v="11"/>
    <x v="3"/>
  </r>
  <r>
    <x v="36"/>
    <x v="107"/>
    <n v="0"/>
    <x v="11"/>
    <x v="3"/>
  </r>
  <r>
    <x v="36"/>
    <x v="108"/>
    <n v="0"/>
    <x v="11"/>
    <x v="3"/>
  </r>
  <r>
    <x v="36"/>
    <x v="109"/>
    <n v="10"/>
    <x v="11"/>
    <x v="3"/>
  </r>
  <r>
    <x v="36"/>
    <x v="110"/>
    <n v="50"/>
    <x v="11"/>
    <x v="3"/>
  </r>
  <r>
    <x v="36"/>
    <x v="111"/>
    <n v="40"/>
    <x v="11"/>
    <x v="3"/>
  </r>
  <r>
    <x v="37"/>
    <x v="107"/>
    <n v="0"/>
    <x v="11"/>
    <x v="3"/>
  </r>
  <r>
    <x v="37"/>
    <x v="108"/>
    <n v="0"/>
    <x v="11"/>
    <x v="3"/>
  </r>
  <r>
    <x v="37"/>
    <x v="109"/>
    <n v="0"/>
    <x v="11"/>
    <x v="3"/>
  </r>
  <r>
    <x v="37"/>
    <x v="110"/>
    <n v="0"/>
    <x v="11"/>
    <x v="3"/>
  </r>
  <r>
    <x v="37"/>
    <x v="111"/>
    <n v="0"/>
    <x v="11"/>
    <x v="3"/>
  </r>
  <r>
    <x v="38"/>
    <x v="107"/>
    <n v="0"/>
    <x v="11"/>
    <x v="3"/>
  </r>
  <r>
    <x v="38"/>
    <x v="108"/>
    <n v="0"/>
    <x v="11"/>
    <x v="3"/>
  </r>
  <r>
    <x v="38"/>
    <x v="109"/>
    <n v="0"/>
    <x v="11"/>
    <x v="3"/>
  </r>
  <r>
    <x v="38"/>
    <x v="110"/>
    <n v="0"/>
    <x v="11"/>
    <x v="3"/>
  </r>
  <r>
    <x v="38"/>
    <x v="111"/>
    <n v="0"/>
    <x v="11"/>
    <x v="3"/>
  </r>
  <r>
    <x v="39"/>
    <x v="107"/>
    <n v="0"/>
    <x v="11"/>
    <x v="3"/>
  </r>
  <r>
    <x v="39"/>
    <x v="108"/>
    <n v="0"/>
    <x v="11"/>
    <x v="3"/>
  </r>
  <r>
    <x v="39"/>
    <x v="109"/>
    <n v="4.7619047619047619"/>
    <x v="11"/>
    <x v="3"/>
  </r>
  <r>
    <x v="39"/>
    <x v="110"/>
    <n v="42.857142857142854"/>
    <x v="11"/>
    <x v="3"/>
  </r>
  <r>
    <x v="39"/>
    <x v="111"/>
    <n v="52.38095238095238"/>
    <x v="11"/>
    <x v="3"/>
  </r>
  <r>
    <x v="40"/>
    <x v="107"/>
    <n v="0"/>
    <x v="11"/>
    <x v="3"/>
  </r>
  <r>
    <x v="40"/>
    <x v="108"/>
    <n v="0"/>
    <x v="11"/>
    <x v="3"/>
  </r>
  <r>
    <x v="40"/>
    <x v="109"/>
    <n v="25"/>
    <x v="11"/>
    <x v="3"/>
  </r>
  <r>
    <x v="40"/>
    <x v="110"/>
    <n v="50"/>
    <x v="11"/>
    <x v="3"/>
  </r>
  <r>
    <x v="40"/>
    <x v="111"/>
    <n v="25"/>
    <x v="11"/>
    <x v="3"/>
  </r>
  <r>
    <x v="35"/>
    <x v="107"/>
    <n v="0"/>
    <x v="12"/>
    <x v="3"/>
  </r>
  <r>
    <x v="35"/>
    <x v="108"/>
    <n v="0"/>
    <x v="12"/>
    <x v="3"/>
  </r>
  <r>
    <x v="35"/>
    <x v="109"/>
    <n v="100"/>
    <x v="12"/>
    <x v="3"/>
  </r>
  <r>
    <x v="35"/>
    <x v="110"/>
    <n v="0"/>
    <x v="12"/>
    <x v="3"/>
  </r>
  <r>
    <x v="35"/>
    <x v="111"/>
    <n v="0"/>
    <x v="12"/>
    <x v="3"/>
  </r>
  <r>
    <x v="36"/>
    <x v="107"/>
    <n v="0"/>
    <x v="12"/>
    <x v="3"/>
  </r>
  <r>
    <x v="36"/>
    <x v="108"/>
    <n v="0"/>
    <x v="12"/>
    <x v="3"/>
  </r>
  <r>
    <x v="36"/>
    <x v="109"/>
    <n v="14.285714285714286"/>
    <x v="12"/>
    <x v="3"/>
  </r>
  <r>
    <x v="36"/>
    <x v="110"/>
    <n v="14.285714285714286"/>
    <x v="12"/>
    <x v="3"/>
  </r>
  <r>
    <x v="36"/>
    <x v="111"/>
    <n v="71.428571428571431"/>
    <x v="12"/>
    <x v="3"/>
  </r>
  <r>
    <x v="37"/>
    <x v="107"/>
    <n v="0"/>
    <x v="12"/>
    <x v="3"/>
  </r>
  <r>
    <x v="37"/>
    <x v="108"/>
    <n v="0"/>
    <x v="12"/>
    <x v="3"/>
  </r>
  <r>
    <x v="37"/>
    <x v="109"/>
    <n v="100"/>
    <x v="12"/>
    <x v="3"/>
  </r>
  <r>
    <x v="37"/>
    <x v="110"/>
    <n v="0"/>
    <x v="12"/>
    <x v="3"/>
  </r>
  <r>
    <x v="37"/>
    <x v="111"/>
    <n v="0"/>
    <x v="12"/>
    <x v="3"/>
  </r>
  <r>
    <x v="38"/>
    <x v="107"/>
    <n v="0"/>
    <x v="12"/>
    <x v="3"/>
  </r>
  <r>
    <x v="38"/>
    <x v="108"/>
    <n v="0"/>
    <x v="12"/>
    <x v="3"/>
  </r>
  <r>
    <x v="38"/>
    <x v="109"/>
    <n v="0"/>
    <x v="12"/>
    <x v="3"/>
  </r>
  <r>
    <x v="38"/>
    <x v="110"/>
    <n v="0"/>
    <x v="12"/>
    <x v="3"/>
  </r>
  <r>
    <x v="38"/>
    <x v="111"/>
    <n v="0"/>
    <x v="12"/>
    <x v="3"/>
  </r>
  <r>
    <x v="39"/>
    <x v="107"/>
    <n v="0"/>
    <x v="12"/>
    <x v="3"/>
  </r>
  <r>
    <x v="39"/>
    <x v="108"/>
    <n v="0"/>
    <x v="12"/>
    <x v="3"/>
  </r>
  <r>
    <x v="39"/>
    <x v="109"/>
    <n v="0"/>
    <x v="12"/>
    <x v="3"/>
  </r>
  <r>
    <x v="39"/>
    <x v="110"/>
    <n v="32"/>
    <x v="12"/>
    <x v="3"/>
  </r>
  <r>
    <x v="39"/>
    <x v="111"/>
    <n v="68"/>
    <x v="12"/>
    <x v="3"/>
  </r>
  <r>
    <x v="40"/>
    <x v="107"/>
    <n v="0"/>
    <x v="12"/>
    <x v="3"/>
  </r>
  <r>
    <x v="40"/>
    <x v="108"/>
    <n v="0"/>
    <x v="12"/>
    <x v="3"/>
  </r>
  <r>
    <x v="40"/>
    <x v="109"/>
    <n v="0"/>
    <x v="12"/>
    <x v="3"/>
  </r>
  <r>
    <x v="40"/>
    <x v="110"/>
    <n v="75"/>
    <x v="12"/>
    <x v="3"/>
  </r>
  <r>
    <x v="40"/>
    <x v="111"/>
    <n v="25"/>
    <x v="12"/>
    <x v="3"/>
  </r>
  <r>
    <x v="35"/>
    <x v="107"/>
    <n v="0"/>
    <x v="13"/>
    <x v="3"/>
  </r>
  <r>
    <x v="35"/>
    <x v="108"/>
    <n v="0"/>
    <x v="13"/>
    <x v="3"/>
  </r>
  <r>
    <x v="35"/>
    <x v="109"/>
    <n v="25"/>
    <x v="13"/>
    <x v="3"/>
  </r>
  <r>
    <x v="35"/>
    <x v="110"/>
    <n v="25"/>
    <x v="13"/>
    <x v="3"/>
  </r>
  <r>
    <x v="35"/>
    <x v="111"/>
    <n v="50"/>
    <x v="13"/>
    <x v="3"/>
  </r>
  <r>
    <x v="36"/>
    <x v="107"/>
    <n v="0"/>
    <x v="13"/>
    <x v="3"/>
  </r>
  <r>
    <x v="36"/>
    <x v="108"/>
    <n v="6.666666666666667"/>
    <x v="13"/>
    <x v="3"/>
  </r>
  <r>
    <x v="36"/>
    <x v="109"/>
    <n v="0"/>
    <x v="13"/>
    <x v="3"/>
  </r>
  <r>
    <x v="36"/>
    <x v="110"/>
    <n v="26.666666666666668"/>
    <x v="13"/>
    <x v="3"/>
  </r>
  <r>
    <x v="36"/>
    <x v="111"/>
    <n v="66.666666666666671"/>
    <x v="13"/>
    <x v="3"/>
  </r>
  <r>
    <x v="37"/>
    <x v="107"/>
    <n v="0"/>
    <x v="13"/>
    <x v="3"/>
  </r>
  <r>
    <x v="37"/>
    <x v="108"/>
    <n v="0"/>
    <x v="13"/>
    <x v="3"/>
  </r>
  <r>
    <x v="37"/>
    <x v="109"/>
    <n v="50"/>
    <x v="13"/>
    <x v="3"/>
  </r>
  <r>
    <x v="37"/>
    <x v="110"/>
    <n v="0"/>
    <x v="13"/>
    <x v="3"/>
  </r>
  <r>
    <x v="37"/>
    <x v="111"/>
    <n v="50"/>
    <x v="13"/>
    <x v="3"/>
  </r>
  <r>
    <x v="38"/>
    <x v="107"/>
    <n v="0"/>
    <x v="13"/>
    <x v="3"/>
  </r>
  <r>
    <x v="38"/>
    <x v="108"/>
    <n v="0"/>
    <x v="13"/>
    <x v="3"/>
  </r>
  <r>
    <x v="38"/>
    <x v="109"/>
    <n v="0"/>
    <x v="13"/>
    <x v="3"/>
  </r>
  <r>
    <x v="38"/>
    <x v="110"/>
    <n v="50"/>
    <x v="13"/>
    <x v="3"/>
  </r>
  <r>
    <x v="38"/>
    <x v="111"/>
    <n v="50"/>
    <x v="13"/>
    <x v="3"/>
  </r>
  <r>
    <x v="39"/>
    <x v="107"/>
    <n v="0"/>
    <x v="13"/>
    <x v="3"/>
  </r>
  <r>
    <x v="39"/>
    <x v="108"/>
    <n v="0"/>
    <x v="13"/>
    <x v="3"/>
  </r>
  <r>
    <x v="39"/>
    <x v="109"/>
    <n v="0"/>
    <x v="13"/>
    <x v="3"/>
  </r>
  <r>
    <x v="39"/>
    <x v="110"/>
    <n v="38.46153846153846"/>
    <x v="13"/>
    <x v="3"/>
  </r>
  <r>
    <x v="39"/>
    <x v="111"/>
    <n v="61.53846153846154"/>
    <x v="13"/>
    <x v="3"/>
  </r>
  <r>
    <x v="40"/>
    <x v="107"/>
    <n v="0"/>
    <x v="13"/>
    <x v="3"/>
  </r>
  <r>
    <x v="40"/>
    <x v="108"/>
    <n v="0"/>
    <x v="13"/>
    <x v="3"/>
  </r>
  <r>
    <x v="40"/>
    <x v="109"/>
    <n v="0"/>
    <x v="13"/>
    <x v="3"/>
  </r>
  <r>
    <x v="40"/>
    <x v="110"/>
    <n v="33.333333333333336"/>
    <x v="13"/>
    <x v="3"/>
  </r>
  <r>
    <x v="40"/>
    <x v="111"/>
    <n v="66.666666666666671"/>
    <x v="13"/>
    <x v="3"/>
  </r>
  <r>
    <x v="35"/>
    <x v="107"/>
    <n v="0"/>
    <x v="14"/>
    <x v="3"/>
  </r>
  <r>
    <x v="35"/>
    <x v="108"/>
    <n v="0"/>
    <x v="14"/>
    <x v="3"/>
  </r>
  <r>
    <x v="35"/>
    <x v="109"/>
    <n v="0"/>
    <x v="14"/>
    <x v="3"/>
  </r>
  <r>
    <x v="35"/>
    <x v="110"/>
    <n v="100"/>
    <x v="14"/>
    <x v="3"/>
  </r>
  <r>
    <x v="35"/>
    <x v="111"/>
    <n v="0"/>
    <x v="14"/>
    <x v="3"/>
  </r>
  <r>
    <x v="36"/>
    <x v="107"/>
    <n v="0"/>
    <x v="14"/>
    <x v="3"/>
  </r>
  <r>
    <x v="36"/>
    <x v="108"/>
    <n v="0"/>
    <x v="14"/>
    <x v="3"/>
  </r>
  <r>
    <x v="36"/>
    <x v="109"/>
    <n v="28.571428571428573"/>
    <x v="14"/>
    <x v="3"/>
  </r>
  <r>
    <x v="36"/>
    <x v="110"/>
    <n v="28.571428571428573"/>
    <x v="14"/>
    <x v="3"/>
  </r>
  <r>
    <x v="36"/>
    <x v="111"/>
    <n v="42.857142857142854"/>
    <x v="14"/>
    <x v="3"/>
  </r>
  <r>
    <x v="37"/>
    <x v="107"/>
    <n v="0"/>
    <x v="14"/>
    <x v="3"/>
  </r>
  <r>
    <x v="37"/>
    <x v="108"/>
    <n v="0"/>
    <x v="14"/>
    <x v="3"/>
  </r>
  <r>
    <x v="37"/>
    <x v="109"/>
    <n v="0"/>
    <x v="14"/>
    <x v="3"/>
  </r>
  <r>
    <x v="37"/>
    <x v="110"/>
    <n v="0"/>
    <x v="14"/>
    <x v="3"/>
  </r>
  <r>
    <x v="37"/>
    <x v="111"/>
    <n v="100"/>
    <x v="14"/>
    <x v="3"/>
  </r>
  <r>
    <x v="38"/>
    <x v="107"/>
    <n v="0"/>
    <x v="14"/>
    <x v="3"/>
  </r>
  <r>
    <x v="38"/>
    <x v="108"/>
    <n v="0"/>
    <x v="14"/>
    <x v="3"/>
  </r>
  <r>
    <x v="38"/>
    <x v="109"/>
    <n v="0"/>
    <x v="14"/>
    <x v="3"/>
  </r>
  <r>
    <x v="38"/>
    <x v="110"/>
    <n v="100"/>
    <x v="14"/>
    <x v="3"/>
  </r>
  <r>
    <x v="38"/>
    <x v="111"/>
    <n v="0"/>
    <x v="14"/>
    <x v="3"/>
  </r>
  <r>
    <x v="39"/>
    <x v="107"/>
    <n v="0"/>
    <x v="14"/>
    <x v="3"/>
  </r>
  <r>
    <x v="39"/>
    <x v="108"/>
    <n v="0"/>
    <x v="14"/>
    <x v="3"/>
  </r>
  <r>
    <x v="39"/>
    <x v="109"/>
    <n v="50"/>
    <x v="14"/>
    <x v="3"/>
  </r>
  <r>
    <x v="39"/>
    <x v="110"/>
    <n v="0"/>
    <x v="14"/>
    <x v="3"/>
  </r>
  <r>
    <x v="39"/>
    <x v="111"/>
    <n v="50"/>
    <x v="14"/>
    <x v="3"/>
  </r>
  <r>
    <x v="40"/>
    <x v="107"/>
    <n v="0"/>
    <x v="14"/>
    <x v="3"/>
  </r>
  <r>
    <x v="40"/>
    <x v="108"/>
    <n v="0"/>
    <x v="14"/>
    <x v="3"/>
  </r>
  <r>
    <x v="40"/>
    <x v="109"/>
    <n v="0"/>
    <x v="14"/>
    <x v="3"/>
  </r>
  <r>
    <x v="40"/>
    <x v="110"/>
    <n v="60"/>
    <x v="14"/>
    <x v="3"/>
  </r>
  <r>
    <x v="40"/>
    <x v="111"/>
    <n v="40"/>
    <x v="14"/>
    <x v="3"/>
  </r>
  <r>
    <x v="35"/>
    <x v="107"/>
    <n v="0"/>
    <x v="15"/>
    <x v="3"/>
  </r>
  <r>
    <x v="35"/>
    <x v="108"/>
    <n v="0"/>
    <x v="15"/>
    <x v="3"/>
  </r>
  <r>
    <x v="35"/>
    <x v="109"/>
    <n v="0"/>
    <x v="15"/>
    <x v="3"/>
  </r>
  <r>
    <x v="35"/>
    <x v="110"/>
    <n v="0"/>
    <x v="15"/>
    <x v="3"/>
  </r>
  <r>
    <x v="35"/>
    <x v="111"/>
    <n v="0"/>
    <x v="15"/>
    <x v="3"/>
  </r>
  <r>
    <x v="36"/>
    <x v="107"/>
    <n v="0"/>
    <x v="15"/>
    <x v="3"/>
  </r>
  <r>
    <x v="36"/>
    <x v="108"/>
    <n v="0"/>
    <x v="15"/>
    <x v="3"/>
  </r>
  <r>
    <x v="36"/>
    <x v="109"/>
    <n v="0"/>
    <x v="15"/>
    <x v="3"/>
  </r>
  <r>
    <x v="36"/>
    <x v="110"/>
    <n v="0"/>
    <x v="15"/>
    <x v="3"/>
  </r>
  <r>
    <x v="36"/>
    <x v="111"/>
    <n v="0"/>
    <x v="15"/>
    <x v="3"/>
  </r>
  <r>
    <x v="37"/>
    <x v="107"/>
    <n v="0"/>
    <x v="15"/>
    <x v="3"/>
  </r>
  <r>
    <x v="37"/>
    <x v="108"/>
    <n v="0"/>
    <x v="15"/>
    <x v="3"/>
  </r>
  <r>
    <x v="37"/>
    <x v="109"/>
    <n v="0"/>
    <x v="15"/>
    <x v="3"/>
  </r>
  <r>
    <x v="37"/>
    <x v="110"/>
    <n v="0"/>
    <x v="15"/>
    <x v="3"/>
  </r>
  <r>
    <x v="37"/>
    <x v="111"/>
    <n v="0"/>
    <x v="15"/>
    <x v="3"/>
  </r>
  <r>
    <x v="38"/>
    <x v="107"/>
    <n v="0"/>
    <x v="15"/>
    <x v="3"/>
  </r>
  <r>
    <x v="38"/>
    <x v="108"/>
    <n v="0"/>
    <x v="15"/>
    <x v="3"/>
  </r>
  <r>
    <x v="38"/>
    <x v="109"/>
    <n v="0"/>
    <x v="15"/>
    <x v="3"/>
  </r>
  <r>
    <x v="38"/>
    <x v="110"/>
    <n v="0"/>
    <x v="15"/>
    <x v="3"/>
  </r>
  <r>
    <x v="38"/>
    <x v="111"/>
    <n v="0"/>
    <x v="15"/>
    <x v="3"/>
  </r>
  <r>
    <x v="39"/>
    <x v="107"/>
    <n v="0"/>
    <x v="15"/>
    <x v="3"/>
  </r>
  <r>
    <x v="39"/>
    <x v="108"/>
    <n v="0"/>
    <x v="15"/>
    <x v="3"/>
  </r>
  <r>
    <x v="39"/>
    <x v="109"/>
    <n v="0"/>
    <x v="15"/>
    <x v="3"/>
  </r>
  <r>
    <x v="39"/>
    <x v="110"/>
    <n v="0"/>
    <x v="15"/>
    <x v="3"/>
  </r>
  <r>
    <x v="39"/>
    <x v="111"/>
    <n v="0"/>
    <x v="15"/>
    <x v="3"/>
  </r>
  <r>
    <x v="40"/>
    <x v="107"/>
    <n v="0"/>
    <x v="15"/>
    <x v="3"/>
  </r>
  <r>
    <x v="40"/>
    <x v="108"/>
    <n v="0"/>
    <x v="15"/>
    <x v="3"/>
  </r>
  <r>
    <x v="40"/>
    <x v="109"/>
    <n v="0"/>
    <x v="15"/>
    <x v="3"/>
  </r>
  <r>
    <x v="40"/>
    <x v="110"/>
    <n v="0"/>
    <x v="15"/>
    <x v="3"/>
  </r>
  <r>
    <x v="40"/>
    <x v="111"/>
    <n v="0"/>
    <x v="15"/>
    <x v="3"/>
  </r>
  <r>
    <x v="35"/>
    <x v="107"/>
    <n v="0"/>
    <x v="16"/>
    <x v="3"/>
  </r>
  <r>
    <x v="35"/>
    <x v="108"/>
    <n v="25"/>
    <x v="16"/>
    <x v="3"/>
  </r>
  <r>
    <x v="35"/>
    <x v="109"/>
    <n v="0"/>
    <x v="16"/>
    <x v="3"/>
  </r>
  <r>
    <x v="35"/>
    <x v="110"/>
    <n v="25"/>
    <x v="16"/>
    <x v="3"/>
  </r>
  <r>
    <x v="35"/>
    <x v="111"/>
    <n v="50"/>
    <x v="16"/>
    <x v="3"/>
  </r>
  <r>
    <x v="36"/>
    <x v="107"/>
    <n v="6.666666666666667"/>
    <x v="16"/>
    <x v="3"/>
  </r>
  <r>
    <x v="36"/>
    <x v="108"/>
    <n v="0"/>
    <x v="16"/>
    <x v="3"/>
  </r>
  <r>
    <x v="36"/>
    <x v="109"/>
    <n v="10"/>
    <x v="16"/>
    <x v="3"/>
  </r>
  <r>
    <x v="36"/>
    <x v="110"/>
    <n v="26.666666666666668"/>
    <x v="16"/>
    <x v="3"/>
  </r>
  <r>
    <x v="36"/>
    <x v="111"/>
    <n v="56.666666666666664"/>
    <x v="16"/>
    <x v="3"/>
  </r>
  <r>
    <x v="37"/>
    <x v="107"/>
    <n v="0"/>
    <x v="16"/>
    <x v="3"/>
  </r>
  <r>
    <x v="37"/>
    <x v="108"/>
    <n v="0"/>
    <x v="16"/>
    <x v="3"/>
  </r>
  <r>
    <x v="37"/>
    <x v="109"/>
    <n v="0"/>
    <x v="16"/>
    <x v="3"/>
  </r>
  <r>
    <x v="37"/>
    <x v="110"/>
    <n v="100"/>
    <x v="16"/>
    <x v="3"/>
  </r>
  <r>
    <x v="37"/>
    <x v="111"/>
    <n v="0"/>
    <x v="16"/>
    <x v="3"/>
  </r>
  <r>
    <x v="38"/>
    <x v="107"/>
    <n v="0"/>
    <x v="16"/>
    <x v="3"/>
  </r>
  <r>
    <x v="38"/>
    <x v="108"/>
    <n v="0"/>
    <x v="16"/>
    <x v="3"/>
  </r>
  <r>
    <x v="38"/>
    <x v="109"/>
    <n v="33.333333333333336"/>
    <x v="16"/>
    <x v="3"/>
  </r>
  <r>
    <x v="38"/>
    <x v="110"/>
    <n v="66.666666666666671"/>
    <x v="16"/>
    <x v="3"/>
  </r>
  <r>
    <x v="38"/>
    <x v="111"/>
    <n v="0"/>
    <x v="16"/>
    <x v="3"/>
  </r>
  <r>
    <x v="39"/>
    <x v="107"/>
    <n v="4.3478260869565215"/>
    <x v="16"/>
    <x v="3"/>
  </r>
  <r>
    <x v="39"/>
    <x v="108"/>
    <n v="4.3478260869565215"/>
    <x v="16"/>
    <x v="3"/>
  </r>
  <r>
    <x v="39"/>
    <x v="109"/>
    <n v="17.391304347826086"/>
    <x v="16"/>
    <x v="3"/>
  </r>
  <r>
    <x v="39"/>
    <x v="110"/>
    <n v="8.695652173913043"/>
    <x v="16"/>
    <x v="3"/>
  </r>
  <r>
    <x v="39"/>
    <x v="111"/>
    <n v="65.217391304347828"/>
    <x v="16"/>
    <x v="3"/>
  </r>
  <r>
    <x v="40"/>
    <x v="107"/>
    <n v="6.666666666666667"/>
    <x v="16"/>
    <x v="3"/>
  </r>
  <r>
    <x v="40"/>
    <x v="108"/>
    <n v="13.333333333333334"/>
    <x v="16"/>
    <x v="3"/>
  </r>
  <r>
    <x v="40"/>
    <x v="109"/>
    <n v="0"/>
    <x v="16"/>
    <x v="3"/>
  </r>
  <r>
    <x v="40"/>
    <x v="110"/>
    <n v="46.666666666666664"/>
    <x v="16"/>
    <x v="3"/>
  </r>
  <r>
    <x v="40"/>
    <x v="111"/>
    <n v="33.333333333333336"/>
    <x v="16"/>
    <x v="3"/>
  </r>
  <r>
    <x v="41"/>
    <x v="107"/>
    <n v="3.0567685589519651"/>
    <x v="0"/>
    <x v="2"/>
  </r>
  <r>
    <x v="41"/>
    <x v="108"/>
    <n v="2.6200873362445414"/>
    <x v="0"/>
    <x v="2"/>
  </r>
  <r>
    <x v="41"/>
    <x v="109"/>
    <n v="13.537117903930131"/>
    <x v="0"/>
    <x v="2"/>
  </r>
  <r>
    <x v="41"/>
    <x v="110"/>
    <n v="34.93449781659389"/>
    <x v="0"/>
    <x v="2"/>
  </r>
  <r>
    <x v="41"/>
    <x v="111"/>
    <n v="45.851528384279476"/>
    <x v="0"/>
    <x v="2"/>
  </r>
  <r>
    <x v="42"/>
    <x v="107"/>
    <n v="7.7922077922077921"/>
    <x v="0"/>
    <x v="2"/>
  </r>
  <r>
    <x v="42"/>
    <x v="108"/>
    <n v="6.4935064935064934"/>
    <x v="0"/>
    <x v="2"/>
  </r>
  <r>
    <x v="42"/>
    <x v="109"/>
    <n v="12.987012987012987"/>
    <x v="0"/>
    <x v="2"/>
  </r>
  <r>
    <x v="42"/>
    <x v="110"/>
    <n v="29.870129870129869"/>
    <x v="0"/>
    <x v="2"/>
  </r>
  <r>
    <x v="42"/>
    <x v="111"/>
    <n v="42.857142857142854"/>
    <x v="0"/>
    <x v="2"/>
  </r>
  <r>
    <x v="43"/>
    <x v="107"/>
    <n v="2.1698113207547172"/>
    <x v="0"/>
    <x v="2"/>
  </r>
  <r>
    <x v="43"/>
    <x v="108"/>
    <n v="1.2264150943396226"/>
    <x v="0"/>
    <x v="2"/>
  </r>
  <r>
    <x v="43"/>
    <x v="109"/>
    <n v="5.0943396226415096"/>
    <x v="0"/>
    <x v="2"/>
  </r>
  <r>
    <x v="43"/>
    <x v="110"/>
    <n v="29.339622641509433"/>
    <x v="0"/>
    <x v="2"/>
  </r>
  <r>
    <x v="43"/>
    <x v="111"/>
    <n v="62.169811320754718"/>
    <x v="0"/>
    <x v="2"/>
  </r>
  <r>
    <x v="44"/>
    <x v="107"/>
    <n v="6"/>
    <x v="0"/>
    <x v="2"/>
  </r>
  <r>
    <x v="44"/>
    <x v="108"/>
    <n v="2"/>
    <x v="0"/>
    <x v="2"/>
  </r>
  <r>
    <x v="44"/>
    <x v="109"/>
    <n v="10"/>
    <x v="0"/>
    <x v="2"/>
  </r>
  <r>
    <x v="44"/>
    <x v="110"/>
    <n v="34"/>
    <x v="0"/>
    <x v="2"/>
  </r>
  <r>
    <x v="44"/>
    <x v="111"/>
    <n v="48"/>
    <x v="0"/>
    <x v="2"/>
  </r>
  <r>
    <x v="45"/>
    <x v="107"/>
    <n v="2.3041474654377878"/>
    <x v="0"/>
    <x v="2"/>
  </r>
  <r>
    <x v="45"/>
    <x v="108"/>
    <n v="1.8433179723502304"/>
    <x v="0"/>
    <x v="2"/>
  </r>
  <r>
    <x v="45"/>
    <x v="109"/>
    <n v="12.442396313364055"/>
    <x v="0"/>
    <x v="2"/>
  </r>
  <r>
    <x v="45"/>
    <x v="110"/>
    <n v="34.562211981566819"/>
    <x v="0"/>
    <x v="2"/>
  </r>
  <r>
    <x v="45"/>
    <x v="111"/>
    <n v="48.847926267281103"/>
    <x v="0"/>
    <x v="2"/>
  </r>
  <r>
    <x v="46"/>
    <x v="107"/>
    <n v="1.7021276595744681"/>
    <x v="0"/>
    <x v="2"/>
  </r>
  <r>
    <x v="46"/>
    <x v="108"/>
    <n v="2.978723404255319"/>
    <x v="0"/>
    <x v="2"/>
  </r>
  <r>
    <x v="46"/>
    <x v="109"/>
    <n v="11.063829787234043"/>
    <x v="0"/>
    <x v="2"/>
  </r>
  <r>
    <x v="46"/>
    <x v="110"/>
    <n v="37.021276595744681"/>
    <x v="0"/>
    <x v="2"/>
  </r>
  <r>
    <x v="46"/>
    <x v="111"/>
    <n v="47.234042553191486"/>
    <x v="0"/>
    <x v="2"/>
  </r>
  <r>
    <x v="47"/>
    <x v="107"/>
    <n v="12.162162162162161"/>
    <x v="0"/>
    <x v="2"/>
  </r>
  <r>
    <x v="47"/>
    <x v="108"/>
    <n v="6.756756756756757"/>
    <x v="0"/>
    <x v="2"/>
  </r>
  <r>
    <x v="47"/>
    <x v="109"/>
    <n v="27.027027027027028"/>
    <x v="0"/>
    <x v="2"/>
  </r>
  <r>
    <x v="47"/>
    <x v="110"/>
    <n v="22.972972972972972"/>
    <x v="0"/>
    <x v="2"/>
  </r>
  <r>
    <x v="47"/>
    <x v="111"/>
    <n v="31.081081081081081"/>
    <x v="0"/>
    <x v="2"/>
  </r>
  <r>
    <x v="41"/>
    <x v="107"/>
    <n v="3.1914893617021276"/>
    <x v="1"/>
    <x v="2"/>
  </r>
  <r>
    <x v="41"/>
    <x v="108"/>
    <n v="1.0638297872340425"/>
    <x v="1"/>
    <x v="2"/>
  </r>
  <r>
    <x v="41"/>
    <x v="109"/>
    <n v="14.893617021276595"/>
    <x v="1"/>
    <x v="2"/>
  </r>
  <r>
    <x v="41"/>
    <x v="110"/>
    <n v="37.234042553191486"/>
    <x v="1"/>
    <x v="2"/>
  </r>
  <r>
    <x v="41"/>
    <x v="111"/>
    <n v="43.617021276595743"/>
    <x v="1"/>
    <x v="2"/>
  </r>
  <r>
    <x v="42"/>
    <x v="107"/>
    <n v="0"/>
    <x v="1"/>
    <x v="2"/>
  </r>
  <r>
    <x v="42"/>
    <x v="108"/>
    <n v="12.5"/>
    <x v="1"/>
    <x v="2"/>
  </r>
  <r>
    <x v="42"/>
    <x v="109"/>
    <n v="12.5"/>
    <x v="1"/>
    <x v="2"/>
  </r>
  <r>
    <x v="42"/>
    <x v="110"/>
    <n v="25"/>
    <x v="1"/>
    <x v="2"/>
  </r>
  <r>
    <x v="42"/>
    <x v="111"/>
    <n v="50"/>
    <x v="1"/>
    <x v="2"/>
  </r>
  <r>
    <x v="43"/>
    <x v="107"/>
    <n v="0.40322580645161288"/>
    <x v="1"/>
    <x v="2"/>
  </r>
  <r>
    <x v="43"/>
    <x v="108"/>
    <n v="2.0161290322580645"/>
    <x v="1"/>
    <x v="2"/>
  </r>
  <r>
    <x v="43"/>
    <x v="109"/>
    <n v="6.0483870967741939"/>
    <x v="1"/>
    <x v="2"/>
  </r>
  <r>
    <x v="43"/>
    <x v="110"/>
    <n v="34.274193548387096"/>
    <x v="1"/>
    <x v="2"/>
  </r>
  <r>
    <x v="43"/>
    <x v="111"/>
    <n v="57.258064516129032"/>
    <x v="1"/>
    <x v="2"/>
  </r>
  <r>
    <x v="44"/>
    <x v="107"/>
    <n v="0"/>
    <x v="1"/>
    <x v="2"/>
  </r>
  <r>
    <x v="44"/>
    <x v="108"/>
    <n v="0"/>
    <x v="1"/>
    <x v="2"/>
  </r>
  <r>
    <x v="44"/>
    <x v="109"/>
    <n v="18.181818181818183"/>
    <x v="1"/>
    <x v="2"/>
  </r>
  <r>
    <x v="44"/>
    <x v="110"/>
    <n v="36.363636363636367"/>
    <x v="1"/>
    <x v="2"/>
  </r>
  <r>
    <x v="44"/>
    <x v="111"/>
    <n v="45.454545454545453"/>
    <x v="1"/>
    <x v="2"/>
  </r>
  <r>
    <x v="45"/>
    <x v="107"/>
    <n v="2.9411764705882355"/>
    <x v="1"/>
    <x v="2"/>
  </r>
  <r>
    <x v="45"/>
    <x v="108"/>
    <n v="2.9411764705882355"/>
    <x v="1"/>
    <x v="2"/>
  </r>
  <r>
    <x v="45"/>
    <x v="109"/>
    <n v="8.8235294117647065"/>
    <x v="1"/>
    <x v="2"/>
  </r>
  <r>
    <x v="45"/>
    <x v="110"/>
    <n v="38.235294117647058"/>
    <x v="1"/>
    <x v="2"/>
  </r>
  <r>
    <x v="45"/>
    <x v="111"/>
    <n v="47.058823529411768"/>
    <x v="1"/>
    <x v="2"/>
  </r>
  <r>
    <x v="46"/>
    <x v="107"/>
    <n v="0"/>
    <x v="1"/>
    <x v="2"/>
  </r>
  <r>
    <x v="46"/>
    <x v="108"/>
    <n v="2.8037383177570092"/>
    <x v="1"/>
    <x v="2"/>
  </r>
  <r>
    <x v="46"/>
    <x v="109"/>
    <n v="8.4112149532710276"/>
    <x v="1"/>
    <x v="2"/>
  </r>
  <r>
    <x v="46"/>
    <x v="110"/>
    <n v="42.056074766355138"/>
    <x v="1"/>
    <x v="2"/>
  </r>
  <r>
    <x v="46"/>
    <x v="111"/>
    <n v="46.728971962616825"/>
    <x v="1"/>
    <x v="2"/>
  </r>
  <r>
    <x v="47"/>
    <x v="107"/>
    <n v="21.739130434782609"/>
    <x v="1"/>
    <x v="2"/>
  </r>
  <r>
    <x v="47"/>
    <x v="108"/>
    <n v="8.695652173913043"/>
    <x v="1"/>
    <x v="2"/>
  </r>
  <r>
    <x v="47"/>
    <x v="109"/>
    <n v="21.739130434782609"/>
    <x v="1"/>
    <x v="2"/>
  </r>
  <r>
    <x v="47"/>
    <x v="110"/>
    <n v="30.434782608695652"/>
    <x v="1"/>
    <x v="2"/>
  </r>
  <r>
    <x v="47"/>
    <x v="111"/>
    <n v="17.391304347826086"/>
    <x v="1"/>
    <x v="2"/>
  </r>
  <r>
    <x v="41"/>
    <x v="107"/>
    <n v="0"/>
    <x v="2"/>
    <x v="2"/>
  </r>
  <r>
    <x v="41"/>
    <x v="108"/>
    <n v="0"/>
    <x v="2"/>
    <x v="2"/>
  </r>
  <r>
    <x v="41"/>
    <x v="109"/>
    <n v="14.814814814814815"/>
    <x v="2"/>
    <x v="2"/>
  </r>
  <r>
    <x v="41"/>
    <x v="110"/>
    <n v="44.444444444444443"/>
    <x v="2"/>
    <x v="2"/>
  </r>
  <r>
    <x v="41"/>
    <x v="111"/>
    <n v="40.74074074074074"/>
    <x v="2"/>
    <x v="2"/>
  </r>
  <r>
    <x v="42"/>
    <x v="107"/>
    <n v="0"/>
    <x v="2"/>
    <x v="2"/>
  </r>
  <r>
    <x v="42"/>
    <x v="108"/>
    <n v="0"/>
    <x v="2"/>
    <x v="2"/>
  </r>
  <r>
    <x v="42"/>
    <x v="109"/>
    <n v="17.391304347826086"/>
    <x v="2"/>
    <x v="2"/>
  </r>
  <r>
    <x v="42"/>
    <x v="110"/>
    <n v="39.130434782608695"/>
    <x v="2"/>
    <x v="2"/>
  </r>
  <r>
    <x v="42"/>
    <x v="111"/>
    <n v="43.478260869565219"/>
    <x v="2"/>
    <x v="2"/>
  </r>
  <r>
    <x v="43"/>
    <x v="107"/>
    <n v="2.3809523809523809"/>
    <x v="2"/>
    <x v="2"/>
  </r>
  <r>
    <x v="43"/>
    <x v="108"/>
    <n v="0.79365079365079361"/>
    <x v="2"/>
    <x v="2"/>
  </r>
  <r>
    <x v="43"/>
    <x v="109"/>
    <n v="3.9682539682539684"/>
    <x v="2"/>
    <x v="2"/>
  </r>
  <r>
    <x v="43"/>
    <x v="110"/>
    <n v="24.603174603174605"/>
    <x v="2"/>
    <x v="2"/>
  </r>
  <r>
    <x v="43"/>
    <x v="111"/>
    <n v="68.253968253968253"/>
    <x v="2"/>
    <x v="2"/>
  </r>
  <r>
    <x v="44"/>
    <x v="107"/>
    <n v="8.3333333333333339"/>
    <x v="2"/>
    <x v="2"/>
  </r>
  <r>
    <x v="44"/>
    <x v="108"/>
    <n v="0"/>
    <x v="2"/>
    <x v="2"/>
  </r>
  <r>
    <x v="44"/>
    <x v="109"/>
    <n v="8.3333333333333339"/>
    <x v="2"/>
    <x v="2"/>
  </r>
  <r>
    <x v="44"/>
    <x v="110"/>
    <n v="16.666666666666668"/>
    <x v="2"/>
    <x v="2"/>
  </r>
  <r>
    <x v="44"/>
    <x v="111"/>
    <n v="66.666666666666671"/>
    <x v="2"/>
    <x v="2"/>
  </r>
  <r>
    <x v="45"/>
    <x v="107"/>
    <n v="0"/>
    <x v="2"/>
    <x v="2"/>
  </r>
  <r>
    <x v="45"/>
    <x v="108"/>
    <n v="0"/>
    <x v="2"/>
    <x v="2"/>
  </r>
  <r>
    <x v="45"/>
    <x v="109"/>
    <n v="10.714285714285714"/>
    <x v="2"/>
    <x v="2"/>
  </r>
  <r>
    <x v="45"/>
    <x v="110"/>
    <n v="46.428571428571431"/>
    <x v="2"/>
    <x v="2"/>
  </r>
  <r>
    <x v="45"/>
    <x v="111"/>
    <n v="42.857142857142854"/>
    <x v="2"/>
    <x v="2"/>
  </r>
  <r>
    <x v="46"/>
    <x v="107"/>
    <n v="8.3333333333333339"/>
    <x v="2"/>
    <x v="2"/>
  </r>
  <r>
    <x v="46"/>
    <x v="108"/>
    <n v="0"/>
    <x v="2"/>
    <x v="2"/>
  </r>
  <r>
    <x v="46"/>
    <x v="109"/>
    <n v="16.666666666666668"/>
    <x v="2"/>
    <x v="2"/>
  </r>
  <r>
    <x v="46"/>
    <x v="110"/>
    <n v="41.666666666666664"/>
    <x v="2"/>
    <x v="2"/>
  </r>
  <r>
    <x v="46"/>
    <x v="111"/>
    <n v="33.333333333333336"/>
    <x v="2"/>
    <x v="2"/>
  </r>
  <r>
    <x v="47"/>
    <x v="107"/>
    <n v="10"/>
    <x v="2"/>
    <x v="2"/>
  </r>
  <r>
    <x v="47"/>
    <x v="108"/>
    <n v="10"/>
    <x v="2"/>
    <x v="2"/>
  </r>
  <r>
    <x v="47"/>
    <x v="109"/>
    <n v="10"/>
    <x v="2"/>
    <x v="2"/>
  </r>
  <r>
    <x v="47"/>
    <x v="110"/>
    <n v="30"/>
    <x v="2"/>
    <x v="2"/>
  </r>
  <r>
    <x v="47"/>
    <x v="111"/>
    <n v="40"/>
    <x v="2"/>
    <x v="2"/>
  </r>
  <r>
    <x v="41"/>
    <x v="107"/>
    <n v="2.4390243902439024"/>
    <x v="3"/>
    <x v="2"/>
  </r>
  <r>
    <x v="41"/>
    <x v="108"/>
    <n v="4.8780487804878048"/>
    <x v="3"/>
    <x v="2"/>
  </r>
  <r>
    <x v="41"/>
    <x v="109"/>
    <n v="12.195121951219512"/>
    <x v="3"/>
    <x v="2"/>
  </r>
  <r>
    <x v="41"/>
    <x v="110"/>
    <n v="36.585365853658537"/>
    <x v="3"/>
    <x v="2"/>
  </r>
  <r>
    <x v="41"/>
    <x v="111"/>
    <n v="43.902439024390247"/>
    <x v="3"/>
    <x v="2"/>
  </r>
  <r>
    <x v="42"/>
    <x v="107"/>
    <n v="0"/>
    <x v="3"/>
    <x v="2"/>
  </r>
  <r>
    <x v="42"/>
    <x v="108"/>
    <n v="16.666666666666668"/>
    <x v="3"/>
    <x v="2"/>
  </r>
  <r>
    <x v="42"/>
    <x v="109"/>
    <n v="16.666666666666668"/>
    <x v="3"/>
    <x v="2"/>
  </r>
  <r>
    <x v="42"/>
    <x v="110"/>
    <n v="33.333333333333336"/>
    <x v="3"/>
    <x v="2"/>
  </r>
  <r>
    <x v="42"/>
    <x v="111"/>
    <n v="33.333333333333336"/>
    <x v="3"/>
    <x v="2"/>
  </r>
  <r>
    <x v="43"/>
    <x v="107"/>
    <n v="5.1162790697674421"/>
    <x v="3"/>
    <x v="2"/>
  </r>
  <r>
    <x v="43"/>
    <x v="108"/>
    <n v="0.93023255813953487"/>
    <x v="3"/>
    <x v="2"/>
  </r>
  <r>
    <x v="43"/>
    <x v="109"/>
    <n v="4.6511627906976747"/>
    <x v="3"/>
    <x v="2"/>
  </r>
  <r>
    <x v="43"/>
    <x v="110"/>
    <n v="25.581395348837209"/>
    <x v="3"/>
    <x v="2"/>
  </r>
  <r>
    <x v="43"/>
    <x v="111"/>
    <n v="63.720930232558139"/>
    <x v="3"/>
    <x v="2"/>
  </r>
  <r>
    <x v="44"/>
    <x v="107"/>
    <n v="20"/>
    <x v="3"/>
    <x v="2"/>
  </r>
  <r>
    <x v="44"/>
    <x v="108"/>
    <n v="10"/>
    <x v="3"/>
    <x v="2"/>
  </r>
  <r>
    <x v="44"/>
    <x v="109"/>
    <n v="0"/>
    <x v="3"/>
    <x v="2"/>
  </r>
  <r>
    <x v="44"/>
    <x v="110"/>
    <n v="30"/>
    <x v="3"/>
    <x v="2"/>
  </r>
  <r>
    <x v="44"/>
    <x v="111"/>
    <n v="40"/>
    <x v="3"/>
    <x v="2"/>
  </r>
  <r>
    <x v="45"/>
    <x v="107"/>
    <n v="6"/>
    <x v="3"/>
    <x v="2"/>
  </r>
  <r>
    <x v="45"/>
    <x v="108"/>
    <n v="2"/>
    <x v="3"/>
    <x v="2"/>
  </r>
  <r>
    <x v="45"/>
    <x v="109"/>
    <n v="14"/>
    <x v="3"/>
    <x v="2"/>
  </r>
  <r>
    <x v="45"/>
    <x v="110"/>
    <n v="32"/>
    <x v="3"/>
    <x v="2"/>
  </r>
  <r>
    <x v="45"/>
    <x v="111"/>
    <n v="46"/>
    <x v="3"/>
    <x v="2"/>
  </r>
  <r>
    <x v="46"/>
    <x v="107"/>
    <n v="0"/>
    <x v="3"/>
    <x v="2"/>
  </r>
  <r>
    <x v="46"/>
    <x v="108"/>
    <n v="0"/>
    <x v="3"/>
    <x v="2"/>
  </r>
  <r>
    <x v="46"/>
    <x v="109"/>
    <n v="14.285714285714286"/>
    <x v="3"/>
    <x v="2"/>
  </r>
  <r>
    <x v="46"/>
    <x v="110"/>
    <n v="25.714285714285715"/>
    <x v="3"/>
    <x v="2"/>
  </r>
  <r>
    <x v="46"/>
    <x v="111"/>
    <n v="60"/>
    <x v="3"/>
    <x v="2"/>
  </r>
  <r>
    <x v="47"/>
    <x v="107"/>
    <n v="12.5"/>
    <x v="3"/>
    <x v="2"/>
  </r>
  <r>
    <x v="47"/>
    <x v="108"/>
    <n v="12.5"/>
    <x v="3"/>
    <x v="2"/>
  </r>
  <r>
    <x v="47"/>
    <x v="109"/>
    <n v="62.5"/>
    <x v="3"/>
    <x v="2"/>
  </r>
  <r>
    <x v="47"/>
    <x v="110"/>
    <n v="0"/>
    <x v="3"/>
    <x v="2"/>
  </r>
  <r>
    <x v="47"/>
    <x v="111"/>
    <n v="12.5"/>
    <x v="3"/>
    <x v="2"/>
  </r>
  <r>
    <x v="41"/>
    <x v="107"/>
    <n v="9.5238095238095237"/>
    <x v="4"/>
    <x v="2"/>
  </r>
  <r>
    <x v="41"/>
    <x v="108"/>
    <n v="9.5238095238095237"/>
    <x v="4"/>
    <x v="2"/>
  </r>
  <r>
    <x v="41"/>
    <x v="109"/>
    <n v="14.285714285714286"/>
    <x v="4"/>
    <x v="2"/>
  </r>
  <r>
    <x v="41"/>
    <x v="110"/>
    <n v="19.047619047619047"/>
    <x v="4"/>
    <x v="2"/>
  </r>
  <r>
    <x v="41"/>
    <x v="111"/>
    <n v="47.61904761904762"/>
    <x v="4"/>
    <x v="2"/>
  </r>
  <r>
    <x v="42"/>
    <x v="107"/>
    <n v="25"/>
    <x v="4"/>
    <x v="2"/>
  </r>
  <r>
    <x v="42"/>
    <x v="108"/>
    <n v="0"/>
    <x v="4"/>
    <x v="2"/>
  </r>
  <r>
    <x v="42"/>
    <x v="109"/>
    <n v="12.5"/>
    <x v="4"/>
    <x v="2"/>
  </r>
  <r>
    <x v="42"/>
    <x v="110"/>
    <n v="25"/>
    <x v="4"/>
    <x v="2"/>
  </r>
  <r>
    <x v="42"/>
    <x v="111"/>
    <n v="37.5"/>
    <x v="4"/>
    <x v="2"/>
  </r>
  <r>
    <x v="43"/>
    <x v="107"/>
    <n v="1.7391304347826086"/>
    <x v="4"/>
    <x v="2"/>
  </r>
  <r>
    <x v="43"/>
    <x v="108"/>
    <n v="2.6086956521739131"/>
    <x v="4"/>
    <x v="2"/>
  </r>
  <r>
    <x v="43"/>
    <x v="109"/>
    <n v="6.0869565217391308"/>
    <x v="4"/>
    <x v="2"/>
  </r>
  <r>
    <x v="43"/>
    <x v="110"/>
    <n v="29.565217391304348"/>
    <x v="4"/>
    <x v="2"/>
  </r>
  <r>
    <x v="43"/>
    <x v="111"/>
    <n v="60"/>
    <x v="4"/>
    <x v="2"/>
  </r>
  <r>
    <x v="44"/>
    <x v="107"/>
    <n v="0"/>
    <x v="4"/>
    <x v="2"/>
  </r>
  <r>
    <x v="44"/>
    <x v="108"/>
    <n v="0"/>
    <x v="4"/>
    <x v="2"/>
  </r>
  <r>
    <x v="44"/>
    <x v="109"/>
    <n v="16.666666666666668"/>
    <x v="4"/>
    <x v="2"/>
  </r>
  <r>
    <x v="44"/>
    <x v="110"/>
    <n v="50"/>
    <x v="4"/>
    <x v="2"/>
  </r>
  <r>
    <x v="44"/>
    <x v="111"/>
    <n v="33.333333333333336"/>
    <x v="4"/>
    <x v="2"/>
  </r>
  <r>
    <x v="45"/>
    <x v="107"/>
    <n v="0"/>
    <x v="4"/>
    <x v="2"/>
  </r>
  <r>
    <x v="45"/>
    <x v="108"/>
    <n v="0"/>
    <x v="4"/>
    <x v="2"/>
  </r>
  <r>
    <x v="45"/>
    <x v="109"/>
    <n v="26.666666666666668"/>
    <x v="4"/>
    <x v="2"/>
  </r>
  <r>
    <x v="45"/>
    <x v="110"/>
    <n v="13.333333333333334"/>
    <x v="4"/>
    <x v="2"/>
  </r>
  <r>
    <x v="45"/>
    <x v="111"/>
    <n v="60"/>
    <x v="4"/>
    <x v="2"/>
  </r>
  <r>
    <x v="46"/>
    <x v="107"/>
    <n v="0"/>
    <x v="4"/>
    <x v="2"/>
  </r>
  <r>
    <x v="46"/>
    <x v="108"/>
    <n v="0"/>
    <x v="4"/>
    <x v="2"/>
  </r>
  <r>
    <x v="46"/>
    <x v="109"/>
    <n v="13.636363636363637"/>
    <x v="4"/>
    <x v="2"/>
  </r>
  <r>
    <x v="46"/>
    <x v="110"/>
    <n v="45.454545454545453"/>
    <x v="4"/>
    <x v="2"/>
  </r>
  <r>
    <x v="46"/>
    <x v="111"/>
    <n v="40.909090909090907"/>
    <x v="4"/>
    <x v="2"/>
  </r>
  <r>
    <x v="47"/>
    <x v="107"/>
    <n v="9.0909090909090917"/>
    <x v="4"/>
    <x v="2"/>
  </r>
  <r>
    <x v="47"/>
    <x v="108"/>
    <n v="0"/>
    <x v="4"/>
    <x v="2"/>
  </r>
  <r>
    <x v="47"/>
    <x v="109"/>
    <n v="27.272727272727273"/>
    <x v="4"/>
    <x v="2"/>
  </r>
  <r>
    <x v="47"/>
    <x v="110"/>
    <n v="18.181818181818183"/>
    <x v="4"/>
    <x v="2"/>
  </r>
  <r>
    <x v="47"/>
    <x v="111"/>
    <n v="45.454545454545453"/>
    <x v="4"/>
    <x v="2"/>
  </r>
  <r>
    <x v="41"/>
    <x v="107"/>
    <n v="0"/>
    <x v="5"/>
    <x v="2"/>
  </r>
  <r>
    <x v="41"/>
    <x v="108"/>
    <n v="0"/>
    <x v="5"/>
    <x v="2"/>
  </r>
  <r>
    <x v="41"/>
    <x v="109"/>
    <n v="20"/>
    <x v="5"/>
    <x v="2"/>
  </r>
  <r>
    <x v="41"/>
    <x v="110"/>
    <n v="20"/>
    <x v="5"/>
    <x v="2"/>
  </r>
  <r>
    <x v="41"/>
    <x v="111"/>
    <n v="60"/>
    <x v="5"/>
    <x v="2"/>
  </r>
  <r>
    <x v="42"/>
    <x v="107"/>
    <n v="50"/>
    <x v="5"/>
    <x v="2"/>
  </r>
  <r>
    <x v="42"/>
    <x v="108"/>
    <n v="0"/>
    <x v="5"/>
    <x v="2"/>
  </r>
  <r>
    <x v="42"/>
    <x v="109"/>
    <n v="0"/>
    <x v="5"/>
    <x v="2"/>
  </r>
  <r>
    <x v="42"/>
    <x v="110"/>
    <n v="0"/>
    <x v="5"/>
    <x v="2"/>
  </r>
  <r>
    <x v="42"/>
    <x v="111"/>
    <n v="50"/>
    <x v="5"/>
    <x v="2"/>
  </r>
  <r>
    <x v="43"/>
    <x v="107"/>
    <n v="2"/>
    <x v="5"/>
    <x v="2"/>
  </r>
  <r>
    <x v="43"/>
    <x v="108"/>
    <n v="0"/>
    <x v="5"/>
    <x v="2"/>
  </r>
  <r>
    <x v="43"/>
    <x v="109"/>
    <n v="4"/>
    <x v="5"/>
    <x v="2"/>
  </r>
  <r>
    <x v="43"/>
    <x v="110"/>
    <n v="26"/>
    <x v="5"/>
    <x v="2"/>
  </r>
  <r>
    <x v="43"/>
    <x v="111"/>
    <n v="68"/>
    <x v="5"/>
    <x v="2"/>
  </r>
  <r>
    <x v="44"/>
    <x v="107"/>
    <n v="0"/>
    <x v="5"/>
    <x v="2"/>
  </r>
  <r>
    <x v="44"/>
    <x v="108"/>
    <n v="0"/>
    <x v="5"/>
    <x v="2"/>
  </r>
  <r>
    <x v="44"/>
    <x v="109"/>
    <n v="0"/>
    <x v="5"/>
    <x v="2"/>
  </r>
  <r>
    <x v="44"/>
    <x v="110"/>
    <n v="0"/>
    <x v="5"/>
    <x v="2"/>
  </r>
  <r>
    <x v="44"/>
    <x v="111"/>
    <n v="100"/>
    <x v="5"/>
    <x v="2"/>
  </r>
  <r>
    <x v="45"/>
    <x v="107"/>
    <n v="0"/>
    <x v="5"/>
    <x v="2"/>
  </r>
  <r>
    <x v="45"/>
    <x v="108"/>
    <n v="0"/>
    <x v="5"/>
    <x v="2"/>
  </r>
  <r>
    <x v="45"/>
    <x v="109"/>
    <n v="0"/>
    <x v="5"/>
    <x v="2"/>
  </r>
  <r>
    <x v="45"/>
    <x v="110"/>
    <n v="0"/>
    <x v="5"/>
    <x v="2"/>
  </r>
  <r>
    <x v="45"/>
    <x v="111"/>
    <n v="100"/>
    <x v="5"/>
    <x v="2"/>
  </r>
  <r>
    <x v="46"/>
    <x v="107"/>
    <n v="0"/>
    <x v="5"/>
    <x v="2"/>
  </r>
  <r>
    <x v="46"/>
    <x v="108"/>
    <n v="0"/>
    <x v="5"/>
    <x v="2"/>
  </r>
  <r>
    <x v="46"/>
    <x v="109"/>
    <n v="9.0909090909090917"/>
    <x v="5"/>
    <x v="2"/>
  </r>
  <r>
    <x v="46"/>
    <x v="110"/>
    <n v="45.454545454545453"/>
    <x v="5"/>
    <x v="2"/>
  </r>
  <r>
    <x v="46"/>
    <x v="111"/>
    <n v="45.454545454545453"/>
    <x v="5"/>
    <x v="2"/>
  </r>
  <r>
    <x v="47"/>
    <x v="107"/>
    <n v="0"/>
    <x v="5"/>
    <x v="2"/>
  </r>
  <r>
    <x v="47"/>
    <x v="108"/>
    <n v="0"/>
    <x v="5"/>
    <x v="2"/>
  </r>
  <r>
    <x v="47"/>
    <x v="109"/>
    <n v="16.666666666666668"/>
    <x v="5"/>
    <x v="2"/>
  </r>
  <r>
    <x v="47"/>
    <x v="110"/>
    <n v="33.333333333333336"/>
    <x v="5"/>
    <x v="2"/>
  </r>
  <r>
    <x v="47"/>
    <x v="111"/>
    <n v="50"/>
    <x v="5"/>
    <x v="2"/>
  </r>
  <r>
    <x v="41"/>
    <x v="107"/>
    <n v="0"/>
    <x v="6"/>
    <x v="2"/>
  </r>
  <r>
    <x v="41"/>
    <x v="108"/>
    <n v="50"/>
    <x v="6"/>
    <x v="2"/>
  </r>
  <r>
    <x v="41"/>
    <x v="109"/>
    <n v="0"/>
    <x v="6"/>
    <x v="2"/>
  </r>
  <r>
    <x v="41"/>
    <x v="110"/>
    <n v="0"/>
    <x v="6"/>
    <x v="2"/>
  </r>
  <r>
    <x v="41"/>
    <x v="111"/>
    <n v="50"/>
    <x v="6"/>
    <x v="2"/>
  </r>
  <r>
    <x v="42"/>
    <x v="107"/>
    <n v="0"/>
    <x v="6"/>
    <x v="2"/>
  </r>
  <r>
    <x v="42"/>
    <x v="108"/>
    <n v="0"/>
    <x v="6"/>
    <x v="2"/>
  </r>
  <r>
    <x v="42"/>
    <x v="109"/>
    <n v="0"/>
    <x v="6"/>
    <x v="2"/>
  </r>
  <r>
    <x v="42"/>
    <x v="110"/>
    <n v="50"/>
    <x v="6"/>
    <x v="2"/>
  </r>
  <r>
    <x v="42"/>
    <x v="111"/>
    <n v="50"/>
    <x v="6"/>
    <x v="2"/>
  </r>
  <r>
    <x v="43"/>
    <x v="107"/>
    <n v="0"/>
    <x v="6"/>
    <x v="2"/>
  </r>
  <r>
    <x v="43"/>
    <x v="108"/>
    <n v="5"/>
    <x v="6"/>
    <x v="2"/>
  </r>
  <r>
    <x v="43"/>
    <x v="109"/>
    <n v="10"/>
    <x v="6"/>
    <x v="2"/>
  </r>
  <r>
    <x v="43"/>
    <x v="110"/>
    <n v="40"/>
    <x v="6"/>
    <x v="2"/>
  </r>
  <r>
    <x v="43"/>
    <x v="111"/>
    <n v="45"/>
    <x v="6"/>
    <x v="2"/>
  </r>
  <r>
    <x v="44"/>
    <x v="107"/>
    <n v="0"/>
    <x v="6"/>
    <x v="2"/>
  </r>
  <r>
    <x v="44"/>
    <x v="108"/>
    <n v="0"/>
    <x v="6"/>
    <x v="2"/>
  </r>
  <r>
    <x v="44"/>
    <x v="109"/>
    <n v="0"/>
    <x v="6"/>
    <x v="2"/>
  </r>
  <r>
    <x v="44"/>
    <x v="110"/>
    <n v="0"/>
    <x v="6"/>
    <x v="2"/>
  </r>
  <r>
    <x v="44"/>
    <x v="111"/>
    <n v="0"/>
    <x v="6"/>
    <x v="2"/>
  </r>
  <r>
    <x v="45"/>
    <x v="107"/>
    <n v="0"/>
    <x v="6"/>
    <x v="2"/>
  </r>
  <r>
    <x v="45"/>
    <x v="108"/>
    <n v="0"/>
    <x v="6"/>
    <x v="2"/>
  </r>
  <r>
    <x v="45"/>
    <x v="109"/>
    <n v="0"/>
    <x v="6"/>
    <x v="2"/>
  </r>
  <r>
    <x v="45"/>
    <x v="110"/>
    <n v="0"/>
    <x v="6"/>
    <x v="2"/>
  </r>
  <r>
    <x v="45"/>
    <x v="111"/>
    <n v="100"/>
    <x v="6"/>
    <x v="2"/>
  </r>
  <r>
    <x v="46"/>
    <x v="107"/>
    <n v="0"/>
    <x v="6"/>
    <x v="2"/>
  </r>
  <r>
    <x v="46"/>
    <x v="108"/>
    <n v="0"/>
    <x v="6"/>
    <x v="2"/>
  </r>
  <r>
    <x v="46"/>
    <x v="109"/>
    <n v="0"/>
    <x v="6"/>
    <x v="2"/>
  </r>
  <r>
    <x v="46"/>
    <x v="110"/>
    <n v="0"/>
    <x v="6"/>
    <x v="2"/>
  </r>
  <r>
    <x v="46"/>
    <x v="111"/>
    <n v="100"/>
    <x v="6"/>
    <x v="2"/>
  </r>
  <r>
    <x v="47"/>
    <x v="107"/>
    <n v="0"/>
    <x v="6"/>
    <x v="2"/>
  </r>
  <r>
    <x v="47"/>
    <x v="108"/>
    <n v="0"/>
    <x v="6"/>
    <x v="2"/>
  </r>
  <r>
    <x v="47"/>
    <x v="109"/>
    <n v="0"/>
    <x v="6"/>
    <x v="2"/>
  </r>
  <r>
    <x v="47"/>
    <x v="110"/>
    <n v="0"/>
    <x v="6"/>
    <x v="2"/>
  </r>
  <r>
    <x v="47"/>
    <x v="111"/>
    <n v="100"/>
    <x v="6"/>
    <x v="2"/>
  </r>
  <r>
    <x v="41"/>
    <x v="107"/>
    <n v="11.111111111111111"/>
    <x v="7"/>
    <x v="2"/>
  </r>
  <r>
    <x v="41"/>
    <x v="108"/>
    <n v="0"/>
    <x v="7"/>
    <x v="2"/>
  </r>
  <r>
    <x v="41"/>
    <x v="109"/>
    <n v="11.111111111111111"/>
    <x v="7"/>
    <x v="2"/>
  </r>
  <r>
    <x v="41"/>
    <x v="110"/>
    <n v="22.222222222222221"/>
    <x v="7"/>
    <x v="2"/>
  </r>
  <r>
    <x v="41"/>
    <x v="111"/>
    <n v="55.555555555555557"/>
    <x v="7"/>
    <x v="2"/>
  </r>
  <r>
    <x v="42"/>
    <x v="107"/>
    <n v="33.333333333333336"/>
    <x v="7"/>
    <x v="2"/>
  </r>
  <r>
    <x v="42"/>
    <x v="108"/>
    <n v="0"/>
    <x v="7"/>
    <x v="2"/>
  </r>
  <r>
    <x v="42"/>
    <x v="109"/>
    <n v="33.333333333333336"/>
    <x v="7"/>
    <x v="2"/>
  </r>
  <r>
    <x v="42"/>
    <x v="110"/>
    <n v="33.333333333333336"/>
    <x v="7"/>
    <x v="2"/>
  </r>
  <r>
    <x v="42"/>
    <x v="111"/>
    <n v="0"/>
    <x v="7"/>
    <x v="2"/>
  </r>
  <r>
    <x v="43"/>
    <x v="107"/>
    <n v="4"/>
    <x v="7"/>
    <x v="2"/>
  </r>
  <r>
    <x v="43"/>
    <x v="108"/>
    <n v="4"/>
    <x v="7"/>
    <x v="2"/>
  </r>
  <r>
    <x v="43"/>
    <x v="109"/>
    <n v="12"/>
    <x v="7"/>
    <x v="2"/>
  </r>
  <r>
    <x v="43"/>
    <x v="110"/>
    <n v="28"/>
    <x v="7"/>
    <x v="2"/>
  </r>
  <r>
    <x v="43"/>
    <x v="111"/>
    <n v="52"/>
    <x v="7"/>
    <x v="2"/>
  </r>
  <r>
    <x v="44"/>
    <x v="107"/>
    <n v="0"/>
    <x v="7"/>
    <x v="2"/>
  </r>
  <r>
    <x v="44"/>
    <x v="108"/>
    <n v="0"/>
    <x v="7"/>
    <x v="2"/>
  </r>
  <r>
    <x v="44"/>
    <x v="109"/>
    <n v="50"/>
    <x v="7"/>
    <x v="2"/>
  </r>
  <r>
    <x v="44"/>
    <x v="110"/>
    <n v="50"/>
    <x v="7"/>
    <x v="2"/>
  </r>
  <r>
    <x v="44"/>
    <x v="111"/>
    <n v="0"/>
    <x v="7"/>
    <x v="2"/>
  </r>
  <r>
    <x v="45"/>
    <x v="107"/>
    <n v="0"/>
    <x v="7"/>
    <x v="2"/>
  </r>
  <r>
    <x v="45"/>
    <x v="108"/>
    <n v="0"/>
    <x v="7"/>
    <x v="2"/>
  </r>
  <r>
    <x v="45"/>
    <x v="109"/>
    <n v="33.333333333333336"/>
    <x v="7"/>
    <x v="2"/>
  </r>
  <r>
    <x v="45"/>
    <x v="110"/>
    <n v="33.333333333333336"/>
    <x v="7"/>
    <x v="2"/>
  </r>
  <r>
    <x v="45"/>
    <x v="111"/>
    <n v="33.333333333333336"/>
    <x v="7"/>
    <x v="2"/>
  </r>
  <r>
    <x v="46"/>
    <x v="107"/>
    <n v="0"/>
    <x v="7"/>
    <x v="2"/>
  </r>
  <r>
    <x v="46"/>
    <x v="108"/>
    <n v="0"/>
    <x v="7"/>
    <x v="2"/>
  </r>
  <r>
    <x v="46"/>
    <x v="109"/>
    <n v="12.5"/>
    <x v="7"/>
    <x v="2"/>
  </r>
  <r>
    <x v="46"/>
    <x v="110"/>
    <n v="62.5"/>
    <x v="7"/>
    <x v="2"/>
  </r>
  <r>
    <x v="46"/>
    <x v="111"/>
    <n v="25"/>
    <x v="7"/>
    <x v="2"/>
  </r>
  <r>
    <x v="47"/>
    <x v="107"/>
    <n v="33.333333333333336"/>
    <x v="7"/>
    <x v="2"/>
  </r>
  <r>
    <x v="47"/>
    <x v="108"/>
    <n v="0"/>
    <x v="7"/>
    <x v="2"/>
  </r>
  <r>
    <x v="47"/>
    <x v="109"/>
    <n v="33.333333333333336"/>
    <x v="7"/>
    <x v="2"/>
  </r>
  <r>
    <x v="47"/>
    <x v="110"/>
    <n v="0"/>
    <x v="7"/>
    <x v="2"/>
  </r>
  <r>
    <x v="47"/>
    <x v="111"/>
    <n v="33.333333333333336"/>
    <x v="7"/>
    <x v="2"/>
  </r>
  <r>
    <x v="41"/>
    <x v="107"/>
    <n v="20"/>
    <x v="8"/>
    <x v="2"/>
  </r>
  <r>
    <x v="41"/>
    <x v="108"/>
    <n v="20"/>
    <x v="8"/>
    <x v="2"/>
  </r>
  <r>
    <x v="41"/>
    <x v="109"/>
    <n v="20"/>
    <x v="8"/>
    <x v="2"/>
  </r>
  <r>
    <x v="41"/>
    <x v="110"/>
    <n v="20"/>
    <x v="8"/>
    <x v="2"/>
  </r>
  <r>
    <x v="41"/>
    <x v="111"/>
    <n v="20"/>
    <x v="8"/>
    <x v="2"/>
  </r>
  <r>
    <x v="42"/>
    <x v="107"/>
    <n v="0"/>
    <x v="8"/>
    <x v="2"/>
  </r>
  <r>
    <x v="42"/>
    <x v="108"/>
    <n v="0"/>
    <x v="8"/>
    <x v="2"/>
  </r>
  <r>
    <x v="42"/>
    <x v="109"/>
    <n v="0"/>
    <x v="8"/>
    <x v="2"/>
  </r>
  <r>
    <x v="42"/>
    <x v="110"/>
    <n v="0"/>
    <x v="8"/>
    <x v="2"/>
  </r>
  <r>
    <x v="42"/>
    <x v="111"/>
    <n v="100"/>
    <x v="8"/>
    <x v="2"/>
  </r>
  <r>
    <x v="43"/>
    <x v="107"/>
    <n v="0"/>
    <x v="8"/>
    <x v="2"/>
  </r>
  <r>
    <x v="43"/>
    <x v="108"/>
    <n v="5"/>
    <x v="8"/>
    <x v="2"/>
  </r>
  <r>
    <x v="43"/>
    <x v="109"/>
    <n v="0"/>
    <x v="8"/>
    <x v="2"/>
  </r>
  <r>
    <x v="43"/>
    <x v="110"/>
    <n v="30"/>
    <x v="8"/>
    <x v="2"/>
  </r>
  <r>
    <x v="43"/>
    <x v="111"/>
    <n v="65"/>
    <x v="8"/>
    <x v="2"/>
  </r>
  <r>
    <x v="44"/>
    <x v="107"/>
    <n v="0"/>
    <x v="8"/>
    <x v="2"/>
  </r>
  <r>
    <x v="44"/>
    <x v="108"/>
    <n v="0"/>
    <x v="8"/>
    <x v="2"/>
  </r>
  <r>
    <x v="44"/>
    <x v="109"/>
    <n v="0"/>
    <x v="8"/>
    <x v="2"/>
  </r>
  <r>
    <x v="44"/>
    <x v="110"/>
    <n v="100"/>
    <x v="8"/>
    <x v="2"/>
  </r>
  <r>
    <x v="44"/>
    <x v="111"/>
    <n v="0"/>
    <x v="8"/>
    <x v="2"/>
  </r>
  <r>
    <x v="45"/>
    <x v="107"/>
    <n v="0"/>
    <x v="8"/>
    <x v="2"/>
  </r>
  <r>
    <x v="45"/>
    <x v="108"/>
    <n v="0"/>
    <x v="8"/>
    <x v="2"/>
  </r>
  <r>
    <x v="45"/>
    <x v="109"/>
    <n v="66.666666666666671"/>
    <x v="8"/>
    <x v="2"/>
  </r>
  <r>
    <x v="45"/>
    <x v="110"/>
    <n v="0"/>
    <x v="8"/>
    <x v="2"/>
  </r>
  <r>
    <x v="45"/>
    <x v="111"/>
    <n v="33.333333333333336"/>
    <x v="8"/>
    <x v="2"/>
  </r>
  <r>
    <x v="46"/>
    <x v="107"/>
    <n v="0"/>
    <x v="8"/>
    <x v="2"/>
  </r>
  <r>
    <x v="46"/>
    <x v="108"/>
    <n v="0"/>
    <x v="8"/>
    <x v="2"/>
  </r>
  <r>
    <x v="46"/>
    <x v="109"/>
    <n v="50"/>
    <x v="8"/>
    <x v="2"/>
  </r>
  <r>
    <x v="46"/>
    <x v="110"/>
    <n v="0"/>
    <x v="8"/>
    <x v="2"/>
  </r>
  <r>
    <x v="46"/>
    <x v="111"/>
    <n v="50"/>
    <x v="8"/>
    <x v="2"/>
  </r>
  <r>
    <x v="47"/>
    <x v="107"/>
    <n v="0"/>
    <x v="8"/>
    <x v="2"/>
  </r>
  <r>
    <x v="47"/>
    <x v="108"/>
    <n v="0"/>
    <x v="8"/>
    <x v="2"/>
  </r>
  <r>
    <x v="47"/>
    <x v="109"/>
    <n v="100"/>
    <x v="8"/>
    <x v="2"/>
  </r>
  <r>
    <x v="47"/>
    <x v="110"/>
    <n v="0"/>
    <x v="8"/>
    <x v="2"/>
  </r>
  <r>
    <x v="47"/>
    <x v="111"/>
    <n v="0"/>
    <x v="8"/>
    <x v="2"/>
  </r>
  <r>
    <x v="41"/>
    <x v="107"/>
    <n v="0"/>
    <x v="9"/>
    <x v="2"/>
  </r>
  <r>
    <x v="41"/>
    <x v="108"/>
    <n v="0"/>
    <x v="9"/>
    <x v="2"/>
  </r>
  <r>
    <x v="41"/>
    <x v="109"/>
    <n v="20"/>
    <x v="9"/>
    <x v="2"/>
  </r>
  <r>
    <x v="41"/>
    <x v="110"/>
    <n v="80"/>
    <x v="9"/>
    <x v="2"/>
  </r>
  <r>
    <x v="41"/>
    <x v="111"/>
    <n v="0"/>
    <x v="9"/>
    <x v="2"/>
  </r>
  <r>
    <x v="42"/>
    <x v="107"/>
    <n v="0"/>
    <x v="9"/>
    <x v="2"/>
  </r>
  <r>
    <x v="42"/>
    <x v="108"/>
    <n v="0"/>
    <x v="9"/>
    <x v="2"/>
  </r>
  <r>
    <x v="42"/>
    <x v="109"/>
    <n v="0"/>
    <x v="9"/>
    <x v="2"/>
  </r>
  <r>
    <x v="42"/>
    <x v="110"/>
    <n v="33.333333333333336"/>
    <x v="9"/>
    <x v="2"/>
  </r>
  <r>
    <x v="42"/>
    <x v="111"/>
    <n v="66.666666666666671"/>
    <x v="9"/>
    <x v="2"/>
  </r>
  <r>
    <x v="43"/>
    <x v="107"/>
    <n v="0"/>
    <x v="9"/>
    <x v="2"/>
  </r>
  <r>
    <x v="43"/>
    <x v="108"/>
    <n v="0"/>
    <x v="9"/>
    <x v="2"/>
  </r>
  <r>
    <x v="43"/>
    <x v="109"/>
    <n v="0"/>
    <x v="9"/>
    <x v="2"/>
  </r>
  <r>
    <x v="43"/>
    <x v="110"/>
    <n v="64.516129032258064"/>
    <x v="9"/>
    <x v="2"/>
  </r>
  <r>
    <x v="43"/>
    <x v="111"/>
    <n v="35.483870967741936"/>
    <x v="9"/>
    <x v="2"/>
  </r>
  <r>
    <x v="44"/>
    <x v="107"/>
    <n v="0"/>
    <x v="9"/>
    <x v="2"/>
  </r>
  <r>
    <x v="44"/>
    <x v="108"/>
    <n v="0"/>
    <x v="9"/>
    <x v="2"/>
  </r>
  <r>
    <x v="44"/>
    <x v="109"/>
    <n v="0"/>
    <x v="9"/>
    <x v="2"/>
  </r>
  <r>
    <x v="44"/>
    <x v="110"/>
    <n v="66.666666666666671"/>
    <x v="9"/>
    <x v="2"/>
  </r>
  <r>
    <x v="44"/>
    <x v="111"/>
    <n v="33.333333333333336"/>
    <x v="9"/>
    <x v="2"/>
  </r>
  <r>
    <x v="45"/>
    <x v="107"/>
    <n v="0"/>
    <x v="9"/>
    <x v="2"/>
  </r>
  <r>
    <x v="45"/>
    <x v="108"/>
    <n v="0"/>
    <x v="9"/>
    <x v="2"/>
  </r>
  <r>
    <x v="45"/>
    <x v="109"/>
    <n v="16.666666666666668"/>
    <x v="9"/>
    <x v="2"/>
  </r>
  <r>
    <x v="45"/>
    <x v="110"/>
    <n v="66.666666666666671"/>
    <x v="9"/>
    <x v="2"/>
  </r>
  <r>
    <x v="45"/>
    <x v="111"/>
    <n v="16.666666666666668"/>
    <x v="9"/>
    <x v="2"/>
  </r>
  <r>
    <x v="46"/>
    <x v="107"/>
    <n v="0"/>
    <x v="9"/>
    <x v="2"/>
  </r>
  <r>
    <x v="46"/>
    <x v="108"/>
    <n v="0"/>
    <x v="9"/>
    <x v="2"/>
  </r>
  <r>
    <x v="46"/>
    <x v="109"/>
    <n v="0"/>
    <x v="9"/>
    <x v="2"/>
  </r>
  <r>
    <x v="46"/>
    <x v="110"/>
    <n v="100"/>
    <x v="9"/>
    <x v="2"/>
  </r>
  <r>
    <x v="46"/>
    <x v="111"/>
    <n v="0"/>
    <x v="9"/>
    <x v="2"/>
  </r>
  <r>
    <x v="47"/>
    <x v="107"/>
    <n v="0"/>
    <x v="9"/>
    <x v="2"/>
  </r>
  <r>
    <x v="47"/>
    <x v="108"/>
    <n v="0"/>
    <x v="9"/>
    <x v="2"/>
  </r>
  <r>
    <x v="47"/>
    <x v="109"/>
    <n v="0"/>
    <x v="9"/>
    <x v="2"/>
  </r>
  <r>
    <x v="47"/>
    <x v="110"/>
    <n v="50"/>
    <x v="9"/>
    <x v="2"/>
  </r>
  <r>
    <x v="47"/>
    <x v="111"/>
    <n v="50"/>
    <x v="9"/>
    <x v="2"/>
  </r>
  <r>
    <x v="41"/>
    <x v="107"/>
    <n v="0"/>
    <x v="10"/>
    <x v="2"/>
  </r>
  <r>
    <x v="41"/>
    <x v="108"/>
    <n v="0"/>
    <x v="10"/>
    <x v="2"/>
  </r>
  <r>
    <x v="41"/>
    <x v="109"/>
    <n v="33.333333333333336"/>
    <x v="10"/>
    <x v="2"/>
  </r>
  <r>
    <x v="41"/>
    <x v="110"/>
    <n v="50"/>
    <x v="10"/>
    <x v="2"/>
  </r>
  <r>
    <x v="41"/>
    <x v="111"/>
    <n v="16.666666666666668"/>
    <x v="10"/>
    <x v="2"/>
  </r>
  <r>
    <x v="42"/>
    <x v="107"/>
    <n v="60"/>
    <x v="10"/>
    <x v="2"/>
  </r>
  <r>
    <x v="42"/>
    <x v="108"/>
    <n v="0"/>
    <x v="10"/>
    <x v="2"/>
  </r>
  <r>
    <x v="42"/>
    <x v="109"/>
    <n v="20"/>
    <x v="10"/>
    <x v="2"/>
  </r>
  <r>
    <x v="42"/>
    <x v="110"/>
    <n v="0"/>
    <x v="10"/>
    <x v="2"/>
  </r>
  <r>
    <x v="42"/>
    <x v="111"/>
    <n v="20"/>
    <x v="10"/>
    <x v="2"/>
  </r>
  <r>
    <x v="43"/>
    <x v="107"/>
    <n v="0"/>
    <x v="10"/>
    <x v="2"/>
  </r>
  <r>
    <x v="43"/>
    <x v="108"/>
    <n v="0"/>
    <x v="10"/>
    <x v="2"/>
  </r>
  <r>
    <x v="43"/>
    <x v="109"/>
    <n v="7.1428571428571432"/>
    <x v="10"/>
    <x v="2"/>
  </r>
  <r>
    <x v="43"/>
    <x v="110"/>
    <n v="46.428571428571431"/>
    <x v="10"/>
    <x v="2"/>
  </r>
  <r>
    <x v="43"/>
    <x v="111"/>
    <n v="46.428571428571431"/>
    <x v="10"/>
    <x v="2"/>
  </r>
  <r>
    <x v="44"/>
    <x v="107"/>
    <n v="0"/>
    <x v="10"/>
    <x v="2"/>
  </r>
  <r>
    <x v="44"/>
    <x v="108"/>
    <n v="0"/>
    <x v="10"/>
    <x v="2"/>
  </r>
  <r>
    <x v="44"/>
    <x v="109"/>
    <n v="0"/>
    <x v="10"/>
    <x v="2"/>
  </r>
  <r>
    <x v="44"/>
    <x v="110"/>
    <n v="100"/>
    <x v="10"/>
    <x v="2"/>
  </r>
  <r>
    <x v="44"/>
    <x v="111"/>
    <n v="0"/>
    <x v="10"/>
    <x v="2"/>
  </r>
  <r>
    <x v="45"/>
    <x v="107"/>
    <n v="0"/>
    <x v="10"/>
    <x v="2"/>
  </r>
  <r>
    <x v="45"/>
    <x v="108"/>
    <n v="0"/>
    <x v="10"/>
    <x v="2"/>
  </r>
  <r>
    <x v="45"/>
    <x v="109"/>
    <n v="20"/>
    <x v="10"/>
    <x v="2"/>
  </r>
  <r>
    <x v="45"/>
    <x v="110"/>
    <n v="30"/>
    <x v="10"/>
    <x v="2"/>
  </r>
  <r>
    <x v="45"/>
    <x v="111"/>
    <n v="50"/>
    <x v="10"/>
    <x v="2"/>
  </r>
  <r>
    <x v="46"/>
    <x v="107"/>
    <n v="0"/>
    <x v="10"/>
    <x v="2"/>
  </r>
  <r>
    <x v="46"/>
    <x v="108"/>
    <n v="14.285714285714286"/>
    <x v="10"/>
    <x v="2"/>
  </r>
  <r>
    <x v="46"/>
    <x v="109"/>
    <n v="0"/>
    <x v="10"/>
    <x v="2"/>
  </r>
  <r>
    <x v="46"/>
    <x v="110"/>
    <n v="42.857142857142854"/>
    <x v="10"/>
    <x v="2"/>
  </r>
  <r>
    <x v="46"/>
    <x v="111"/>
    <n v="42.857142857142854"/>
    <x v="10"/>
    <x v="2"/>
  </r>
  <r>
    <x v="47"/>
    <x v="107"/>
    <n v="33.333333333333336"/>
    <x v="10"/>
    <x v="2"/>
  </r>
  <r>
    <x v="47"/>
    <x v="108"/>
    <n v="0"/>
    <x v="10"/>
    <x v="2"/>
  </r>
  <r>
    <x v="47"/>
    <x v="109"/>
    <n v="33.333333333333336"/>
    <x v="10"/>
    <x v="2"/>
  </r>
  <r>
    <x v="47"/>
    <x v="110"/>
    <n v="0"/>
    <x v="10"/>
    <x v="2"/>
  </r>
  <r>
    <x v="47"/>
    <x v="111"/>
    <n v="33.333333333333336"/>
    <x v="10"/>
    <x v="2"/>
  </r>
  <r>
    <x v="41"/>
    <x v="107"/>
    <n v="0"/>
    <x v="11"/>
    <x v="2"/>
  </r>
  <r>
    <x v="41"/>
    <x v="108"/>
    <n v="0"/>
    <x v="11"/>
    <x v="2"/>
  </r>
  <r>
    <x v="41"/>
    <x v="109"/>
    <n v="100"/>
    <x v="11"/>
    <x v="2"/>
  </r>
  <r>
    <x v="41"/>
    <x v="110"/>
    <n v="0"/>
    <x v="11"/>
    <x v="2"/>
  </r>
  <r>
    <x v="41"/>
    <x v="111"/>
    <n v="0"/>
    <x v="11"/>
    <x v="2"/>
  </r>
  <r>
    <x v="42"/>
    <x v="107"/>
    <n v="0"/>
    <x v="11"/>
    <x v="2"/>
  </r>
  <r>
    <x v="42"/>
    <x v="108"/>
    <n v="0"/>
    <x v="11"/>
    <x v="2"/>
  </r>
  <r>
    <x v="42"/>
    <x v="109"/>
    <n v="0"/>
    <x v="11"/>
    <x v="2"/>
  </r>
  <r>
    <x v="42"/>
    <x v="110"/>
    <n v="33.333333333333336"/>
    <x v="11"/>
    <x v="2"/>
  </r>
  <r>
    <x v="42"/>
    <x v="111"/>
    <n v="66.666666666666671"/>
    <x v="11"/>
    <x v="2"/>
  </r>
  <r>
    <x v="43"/>
    <x v="107"/>
    <n v="5"/>
    <x v="11"/>
    <x v="2"/>
  </r>
  <r>
    <x v="43"/>
    <x v="108"/>
    <n v="0"/>
    <x v="11"/>
    <x v="2"/>
  </r>
  <r>
    <x v="43"/>
    <x v="109"/>
    <n v="0"/>
    <x v="11"/>
    <x v="2"/>
  </r>
  <r>
    <x v="43"/>
    <x v="110"/>
    <n v="45"/>
    <x v="11"/>
    <x v="2"/>
  </r>
  <r>
    <x v="43"/>
    <x v="111"/>
    <n v="50"/>
    <x v="11"/>
    <x v="2"/>
  </r>
  <r>
    <x v="44"/>
    <x v="107"/>
    <n v="0"/>
    <x v="11"/>
    <x v="2"/>
  </r>
  <r>
    <x v="44"/>
    <x v="108"/>
    <n v="0"/>
    <x v="11"/>
    <x v="2"/>
  </r>
  <r>
    <x v="44"/>
    <x v="109"/>
    <n v="0"/>
    <x v="11"/>
    <x v="2"/>
  </r>
  <r>
    <x v="44"/>
    <x v="110"/>
    <n v="0"/>
    <x v="11"/>
    <x v="2"/>
  </r>
  <r>
    <x v="44"/>
    <x v="111"/>
    <n v="100"/>
    <x v="11"/>
    <x v="2"/>
  </r>
  <r>
    <x v="45"/>
    <x v="107"/>
    <n v="0"/>
    <x v="11"/>
    <x v="2"/>
  </r>
  <r>
    <x v="45"/>
    <x v="108"/>
    <n v="0"/>
    <x v="11"/>
    <x v="2"/>
  </r>
  <r>
    <x v="45"/>
    <x v="109"/>
    <n v="0"/>
    <x v="11"/>
    <x v="2"/>
  </r>
  <r>
    <x v="45"/>
    <x v="110"/>
    <n v="33.333333333333336"/>
    <x v="11"/>
    <x v="2"/>
  </r>
  <r>
    <x v="45"/>
    <x v="111"/>
    <n v="66.666666666666671"/>
    <x v="11"/>
    <x v="2"/>
  </r>
  <r>
    <x v="46"/>
    <x v="107"/>
    <n v="0"/>
    <x v="11"/>
    <x v="2"/>
  </r>
  <r>
    <x v="46"/>
    <x v="108"/>
    <n v="50"/>
    <x v="11"/>
    <x v="2"/>
  </r>
  <r>
    <x v="46"/>
    <x v="109"/>
    <n v="0"/>
    <x v="11"/>
    <x v="2"/>
  </r>
  <r>
    <x v="46"/>
    <x v="110"/>
    <n v="50"/>
    <x v="11"/>
    <x v="2"/>
  </r>
  <r>
    <x v="46"/>
    <x v="111"/>
    <n v="0"/>
    <x v="11"/>
    <x v="2"/>
  </r>
  <r>
    <x v="47"/>
    <x v="107"/>
    <n v="0"/>
    <x v="11"/>
    <x v="2"/>
  </r>
  <r>
    <x v="47"/>
    <x v="108"/>
    <n v="0"/>
    <x v="11"/>
    <x v="2"/>
  </r>
  <r>
    <x v="47"/>
    <x v="109"/>
    <n v="100"/>
    <x v="11"/>
    <x v="2"/>
  </r>
  <r>
    <x v="47"/>
    <x v="110"/>
    <n v="0"/>
    <x v="11"/>
    <x v="2"/>
  </r>
  <r>
    <x v="47"/>
    <x v="111"/>
    <n v="0"/>
    <x v="11"/>
    <x v="2"/>
  </r>
  <r>
    <x v="41"/>
    <x v="107"/>
    <n v="0"/>
    <x v="12"/>
    <x v="2"/>
  </r>
  <r>
    <x v="41"/>
    <x v="108"/>
    <n v="0"/>
    <x v="12"/>
    <x v="2"/>
  </r>
  <r>
    <x v="41"/>
    <x v="109"/>
    <n v="0"/>
    <x v="12"/>
    <x v="2"/>
  </r>
  <r>
    <x v="41"/>
    <x v="110"/>
    <n v="0"/>
    <x v="12"/>
    <x v="2"/>
  </r>
  <r>
    <x v="41"/>
    <x v="111"/>
    <n v="100"/>
    <x v="12"/>
    <x v="2"/>
  </r>
  <r>
    <x v="42"/>
    <x v="107"/>
    <n v="0"/>
    <x v="12"/>
    <x v="2"/>
  </r>
  <r>
    <x v="42"/>
    <x v="108"/>
    <n v="0"/>
    <x v="12"/>
    <x v="2"/>
  </r>
  <r>
    <x v="42"/>
    <x v="109"/>
    <n v="0"/>
    <x v="12"/>
    <x v="2"/>
  </r>
  <r>
    <x v="42"/>
    <x v="110"/>
    <n v="100"/>
    <x v="12"/>
    <x v="2"/>
  </r>
  <r>
    <x v="42"/>
    <x v="111"/>
    <n v="0"/>
    <x v="12"/>
    <x v="2"/>
  </r>
  <r>
    <x v="43"/>
    <x v="107"/>
    <n v="0"/>
    <x v="12"/>
    <x v="2"/>
  </r>
  <r>
    <x v="43"/>
    <x v="108"/>
    <n v="0"/>
    <x v="12"/>
    <x v="2"/>
  </r>
  <r>
    <x v="43"/>
    <x v="109"/>
    <n v="0"/>
    <x v="12"/>
    <x v="2"/>
  </r>
  <r>
    <x v="43"/>
    <x v="110"/>
    <n v="36.842105263157897"/>
    <x v="12"/>
    <x v="2"/>
  </r>
  <r>
    <x v="43"/>
    <x v="111"/>
    <n v="63.157894736842103"/>
    <x v="12"/>
    <x v="2"/>
  </r>
  <r>
    <x v="44"/>
    <x v="107"/>
    <n v="0"/>
    <x v="12"/>
    <x v="2"/>
  </r>
  <r>
    <x v="44"/>
    <x v="108"/>
    <n v="0"/>
    <x v="12"/>
    <x v="2"/>
  </r>
  <r>
    <x v="44"/>
    <x v="109"/>
    <n v="0"/>
    <x v="12"/>
    <x v="2"/>
  </r>
  <r>
    <x v="44"/>
    <x v="110"/>
    <n v="100"/>
    <x v="12"/>
    <x v="2"/>
  </r>
  <r>
    <x v="44"/>
    <x v="111"/>
    <n v="0"/>
    <x v="12"/>
    <x v="2"/>
  </r>
  <r>
    <x v="45"/>
    <x v="107"/>
    <n v="0"/>
    <x v="12"/>
    <x v="2"/>
  </r>
  <r>
    <x v="45"/>
    <x v="108"/>
    <n v="0"/>
    <x v="12"/>
    <x v="2"/>
  </r>
  <r>
    <x v="45"/>
    <x v="109"/>
    <n v="14.285714285714286"/>
    <x v="12"/>
    <x v="2"/>
  </r>
  <r>
    <x v="45"/>
    <x v="110"/>
    <n v="42.857142857142854"/>
    <x v="12"/>
    <x v="2"/>
  </r>
  <r>
    <x v="45"/>
    <x v="111"/>
    <n v="42.857142857142854"/>
    <x v="12"/>
    <x v="2"/>
  </r>
  <r>
    <x v="46"/>
    <x v="107"/>
    <n v="0"/>
    <x v="12"/>
    <x v="2"/>
  </r>
  <r>
    <x v="46"/>
    <x v="108"/>
    <n v="0"/>
    <x v="12"/>
    <x v="2"/>
  </r>
  <r>
    <x v="46"/>
    <x v="109"/>
    <n v="0"/>
    <x v="12"/>
    <x v="2"/>
  </r>
  <r>
    <x v="46"/>
    <x v="110"/>
    <n v="50"/>
    <x v="12"/>
    <x v="2"/>
  </r>
  <r>
    <x v="46"/>
    <x v="111"/>
    <n v="50"/>
    <x v="12"/>
    <x v="2"/>
  </r>
  <r>
    <x v="47"/>
    <x v="107"/>
    <n v="0"/>
    <x v="12"/>
    <x v="2"/>
  </r>
  <r>
    <x v="47"/>
    <x v="108"/>
    <n v="16.666666666666668"/>
    <x v="12"/>
    <x v="2"/>
  </r>
  <r>
    <x v="47"/>
    <x v="109"/>
    <n v="16.666666666666668"/>
    <x v="12"/>
    <x v="2"/>
  </r>
  <r>
    <x v="47"/>
    <x v="110"/>
    <n v="50"/>
    <x v="12"/>
    <x v="2"/>
  </r>
  <r>
    <x v="47"/>
    <x v="111"/>
    <n v="16.666666666666668"/>
    <x v="12"/>
    <x v="2"/>
  </r>
  <r>
    <x v="41"/>
    <x v="107"/>
    <n v="0"/>
    <x v="13"/>
    <x v="2"/>
  </r>
  <r>
    <x v="41"/>
    <x v="108"/>
    <n v="0"/>
    <x v="13"/>
    <x v="2"/>
  </r>
  <r>
    <x v="41"/>
    <x v="109"/>
    <n v="20"/>
    <x v="13"/>
    <x v="2"/>
  </r>
  <r>
    <x v="41"/>
    <x v="110"/>
    <n v="20"/>
    <x v="13"/>
    <x v="2"/>
  </r>
  <r>
    <x v="41"/>
    <x v="111"/>
    <n v="60"/>
    <x v="13"/>
    <x v="2"/>
  </r>
  <r>
    <x v="42"/>
    <x v="107"/>
    <n v="0"/>
    <x v="13"/>
    <x v="2"/>
  </r>
  <r>
    <x v="42"/>
    <x v="108"/>
    <n v="0"/>
    <x v="13"/>
    <x v="2"/>
  </r>
  <r>
    <x v="42"/>
    <x v="109"/>
    <n v="0"/>
    <x v="13"/>
    <x v="2"/>
  </r>
  <r>
    <x v="42"/>
    <x v="110"/>
    <n v="0"/>
    <x v="13"/>
    <x v="2"/>
  </r>
  <r>
    <x v="42"/>
    <x v="111"/>
    <n v="0"/>
    <x v="13"/>
    <x v="2"/>
  </r>
  <r>
    <x v="43"/>
    <x v="107"/>
    <n v="4.3478260869565215"/>
    <x v="13"/>
    <x v="2"/>
  </r>
  <r>
    <x v="43"/>
    <x v="108"/>
    <n v="0"/>
    <x v="13"/>
    <x v="2"/>
  </r>
  <r>
    <x v="43"/>
    <x v="109"/>
    <n v="17.391304347826086"/>
    <x v="13"/>
    <x v="2"/>
  </r>
  <r>
    <x v="43"/>
    <x v="110"/>
    <n v="8.695652173913043"/>
    <x v="13"/>
    <x v="2"/>
  </r>
  <r>
    <x v="43"/>
    <x v="111"/>
    <n v="69.565217391304344"/>
    <x v="13"/>
    <x v="2"/>
  </r>
  <r>
    <x v="44"/>
    <x v="107"/>
    <n v="0"/>
    <x v="13"/>
    <x v="2"/>
  </r>
  <r>
    <x v="44"/>
    <x v="108"/>
    <n v="0"/>
    <x v="13"/>
    <x v="2"/>
  </r>
  <r>
    <x v="44"/>
    <x v="109"/>
    <n v="0"/>
    <x v="13"/>
    <x v="2"/>
  </r>
  <r>
    <x v="44"/>
    <x v="110"/>
    <n v="0"/>
    <x v="13"/>
    <x v="2"/>
  </r>
  <r>
    <x v="44"/>
    <x v="111"/>
    <n v="0"/>
    <x v="13"/>
    <x v="2"/>
  </r>
  <r>
    <x v="45"/>
    <x v="107"/>
    <n v="0"/>
    <x v="13"/>
    <x v="2"/>
  </r>
  <r>
    <x v="45"/>
    <x v="108"/>
    <n v="0"/>
    <x v="13"/>
    <x v="2"/>
  </r>
  <r>
    <x v="45"/>
    <x v="109"/>
    <n v="0"/>
    <x v="13"/>
    <x v="2"/>
  </r>
  <r>
    <x v="45"/>
    <x v="110"/>
    <n v="0"/>
    <x v="13"/>
    <x v="2"/>
  </r>
  <r>
    <x v="45"/>
    <x v="111"/>
    <n v="100"/>
    <x v="13"/>
    <x v="2"/>
  </r>
  <r>
    <x v="46"/>
    <x v="107"/>
    <n v="0"/>
    <x v="13"/>
    <x v="2"/>
  </r>
  <r>
    <x v="46"/>
    <x v="108"/>
    <n v="0"/>
    <x v="13"/>
    <x v="2"/>
  </r>
  <r>
    <x v="46"/>
    <x v="109"/>
    <n v="0"/>
    <x v="13"/>
    <x v="2"/>
  </r>
  <r>
    <x v="46"/>
    <x v="110"/>
    <n v="25"/>
    <x v="13"/>
    <x v="2"/>
  </r>
  <r>
    <x v="46"/>
    <x v="111"/>
    <n v="75"/>
    <x v="13"/>
    <x v="2"/>
  </r>
  <r>
    <x v="47"/>
    <x v="107"/>
    <n v="0"/>
    <x v="13"/>
    <x v="2"/>
  </r>
  <r>
    <x v="47"/>
    <x v="108"/>
    <n v="0"/>
    <x v="13"/>
    <x v="2"/>
  </r>
  <r>
    <x v="47"/>
    <x v="109"/>
    <n v="0"/>
    <x v="13"/>
    <x v="2"/>
  </r>
  <r>
    <x v="47"/>
    <x v="110"/>
    <n v="0"/>
    <x v="13"/>
    <x v="2"/>
  </r>
  <r>
    <x v="47"/>
    <x v="111"/>
    <n v="0"/>
    <x v="13"/>
    <x v="2"/>
  </r>
  <r>
    <x v="41"/>
    <x v="107"/>
    <n v="0"/>
    <x v="14"/>
    <x v="2"/>
  </r>
  <r>
    <x v="41"/>
    <x v="108"/>
    <n v="0"/>
    <x v="14"/>
    <x v="2"/>
  </r>
  <r>
    <x v="41"/>
    <x v="109"/>
    <n v="0"/>
    <x v="14"/>
    <x v="2"/>
  </r>
  <r>
    <x v="41"/>
    <x v="110"/>
    <n v="0"/>
    <x v="14"/>
    <x v="2"/>
  </r>
  <r>
    <x v="41"/>
    <x v="111"/>
    <n v="0"/>
    <x v="14"/>
    <x v="2"/>
  </r>
  <r>
    <x v="42"/>
    <x v="107"/>
    <n v="0"/>
    <x v="14"/>
    <x v="2"/>
  </r>
  <r>
    <x v="42"/>
    <x v="108"/>
    <n v="0"/>
    <x v="14"/>
    <x v="2"/>
  </r>
  <r>
    <x v="42"/>
    <x v="109"/>
    <n v="0"/>
    <x v="14"/>
    <x v="2"/>
  </r>
  <r>
    <x v="42"/>
    <x v="110"/>
    <n v="0"/>
    <x v="14"/>
    <x v="2"/>
  </r>
  <r>
    <x v="42"/>
    <x v="111"/>
    <n v="0"/>
    <x v="14"/>
    <x v="2"/>
  </r>
  <r>
    <x v="43"/>
    <x v="107"/>
    <n v="0"/>
    <x v="14"/>
    <x v="2"/>
  </r>
  <r>
    <x v="43"/>
    <x v="108"/>
    <n v="0"/>
    <x v="14"/>
    <x v="2"/>
  </r>
  <r>
    <x v="43"/>
    <x v="109"/>
    <n v="12.5"/>
    <x v="14"/>
    <x v="2"/>
  </r>
  <r>
    <x v="43"/>
    <x v="110"/>
    <n v="50"/>
    <x v="14"/>
    <x v="2"/>
  </r>
  <r>
    <x v="43"/>
    <x v="111"/>
    <n v="37.5"/>
    <x v="14"/>
    <x v="2"/>
  </r>
  <r>
    <x v="44"/>
    <x v="107"/>
    <n v="0"/>
    <x v="14"/>
    <x v="2"/>
  </r>
  <r>
    <x v="44"/>
    <x v="108"/>
    <n v="0"/>
    <x v="14"/>
    <x v="2"/>
  </r>
  <r>
    <x v="44"/>
    <x v="109"/>
    <n v="0"/>
    <x v="14"/>
    <x v="2"/>
  </r>
  <r>
    <x v="44"/>
    <x v="110"/>
    <n v="0"/>
    <x v="14"/>
    <x v="2"/>
  </r>
  <r>
    <x v="44"/>
    <x v="111"/>
    <n v="0"/>
    <x v="14"/>
    <x v="2"/>
  </r>
  <r>
    <x v="45"/>
    <x v="107"/>
    <n v="0"/>
    <x v="14"/>
    <x v="2"/>
  </r>
  <r>
    <x v="45"/>
    <x v="108"/>
    <n v="0"/>
    <x v="14"/>
    <x v="2"/>
  </r>
  <r>
    <x v="45"/>
    <x v="109"/>
    <n v="0"/>
    <x v="14"/>
    <x v="2"/>
  </r>
  <r>
    <x v="45"/>
    <x v="110"/>
    <n v="100"/>
    <x v="14"/>
    <x v="2"/>
  </r>
  <r>
    <x v="45"/>
    <x v="111"/>
    <n v="0"/>
    <x v="14"/>
    <x v="2"/>
  </r>
  <r>
    <x v="46"/>
    <x v="107"/>
    <n v="0"/>
    <x v="14"/>
    <x v="2"/>
  </r>
  <r>
    <x v="46"/>
    <x v="108"/>
    <n v="0"/>
    <x v="14"/>
    <x v="2"/>
  </r>
  <r>
    <x v="46"/>
    <x v="109"/>
    <n v="0"/>
    <x v="14"/>
    <x v="2"/>
  </r>
  <r>
    <x v="46"/>
    <x v="110"/>
    <n v="0"/>
    <x v="14"/>
    <x v="2"/>
  </r>
  <r>
    <x v="46"/>
    <x v="111"/>
    <n v="100"/>
    <x v="14"/>
    <x v="2"/>
  </r>
  <r>
    <x v="47"/>
    <x v="107"/>
    <n v="0"/>
    <x v="14"/>
    <x v="2"/>
  </r>
  <r>
    <x v="47"/>
    <x v="108"/>
    <n v="0"/>
    <x v="14"/>
    <x v="2"/>
  </r>
  <r>
    <x v="47"/>
    <x v="109"/>
    <n v="50"/>
    <x v="14"/>
    <x v="2"/>
  </r>
  <r>
    <x v="47"/>
    <x v="110"/>
    <n v="0"/>
    <x v="14"/>
    <x v="2"/>
  </r>
  <r>
    <x v="47"/>
    <x v="111"/>
    <n v="50"/>
    <x v="14"/>
    <x v="2"/>
  </r>
  <r>
    <x v="41"/>
    <x v="107"/>
    <n v="0"/>
    <x v="15"/>
    <x v="2"/>
  </r>
  <r>
    <x v="41"/>
    <x v="108"/>
    <n v="0"/>
    <x v="15"/>
    <x v="2"/>
  </r>
  <r>
    <x v="41"/>
    <x v="109"/>
    <n v="0"/>
    <x v="15"/>
    <x v="2"/>
  </r>
  <r>
    <x v="41"/>
    <x v="110"/>
    <n v="0"/>
    <x v="15"/>
    <x v="2"/>
  </r>
  <r>
    <x v="41"/>
    <x v="111"/>
    <n v="100"/>
    <x v="15"/>
    <x v="2"/>
  </r>
  <r>
    <x v="42"/>
    <x v="107"/>
    <n v="16.666666666666668"/>
    <x v="15"/>
    <x v="2"/>
  </r>
  <r>
    <x v="42"/>
    <x v="108"/>
    <n v="16.666666666666668"/>
    <x v="15"/>
    <x v="2"/>
  </r>
  <r>
    <x v="42"/>
    <x v="109"/>
    <n v="0"/>
    <x v="15"/>
    <x v="2"/>
  </r>
  <r>
    <x v="42"/>
    <x v="110"/>
    <n v="16.666666666666668"/>
    <x v="15"/>
    <x v="2"/>
  </r>
  <r>
    <x v="42"/>
    <x v="111"/>
    <n v="50"/>
    <x v="15"/>
    <x v="2"/>
  </r>
  <r>
    <x v="43"/>
    <x v="107"/>
    <n v="0"/>
    <x v="15"/>
    <x v="2"/>
  </r>
  <r>
    <x v="43"/>
    <x v="108"/>
    <n v="2.7777777777777777"/>
    <x v="15"/>
    <x v="2"/>
  </r>
  <r>
    <x v="43"/>
    <x v="109"/>
    <n v="5.5555555555555554"/>
    <x v="15"/>
    <x v="2"/>
  </r>
  <r>
    <x v="43"/>
    <x v="110"/>
    <n v="22.222222222222221"/>
    <x v="15"/>
    <x v="2"/>
  </r>
  <r>
    <x v="43"/>
    <x v="111"/>
    <n v="69.444444444444443"/>
    <x v="15"/>
    <x v="2"/>
  </r>
  <r>
    <x v="44"/>
    <x v="107"/>
    <n v="0"/>
    <x v="15"/>
    <x v="2"/>
  </r>
  <r>
    <x v="44"/>
    <x v="108"/>
    <n v="0"/>
    <x v="15"/>
    <x v="2"/>
  </r>
  <r>
    <x v="44"/>
    <x v="109"/>
    <n v="0"/>
    <x v="15"/>
    <x v="2"/>
  </r>
  <r>
    <x v="44"/>
    <x v="110"/>
    <n v="100"/>
    <x v="15"/>
    <x v="2"/>
  </r>
  <r>
    <x v="44"/>
    <x v="111"/>
    <n v="0"/>
    <x v="15"/>
    <x v="2"/>
  </r>
  <r>
    <x v="45"/>
    <x v="107"/>
    <n v="0"/>
    <x v="15"/>
    <x v="2"/>
  </r>
  <r>
    <x v="45"/>
    <x v="108"/>
    <n v="10"/>
    <x v="15"/>
    <x v="2"/>
  </r>
  <r>
    <x v="45"/>
    <x v="109"/>
    <n v="10"/>
    <x v="15"/>
    <x v="2"/>
  </r>
  <r>
    <x v="45"/>
    <x v="110"/>
    <n v="0"/>
    <x v="15"/>
    <x v="2"/>
  </r>
  <r>
    <x v="45"/>
    <x v="111"/>
    <n v="80"/>
    <x v="15"/>
    <x v="2"/>
  </r>
  <r>
    <x v="46"/>
    <x v="107"/>
    <n v="11.111111111111111"/>
    <x v="15"/>
    <x v="2"/>
  </r>
  <r>
    <x v="46"/>
    <x v="108"/>
    <n v="11.111111111111111"/>
    <x v="15"/>
    <x v="2"/>
  </r>
  <r>
    <x v="46"/>
    <x v="109"/>
    <n v="33.333333333333336"/>
    <x v="15"/>
    <x v="2"/>
  </r>
  <r>
    <x v="46"/>
    <x v="110"/>
    <n v="0"/>
    <x v="15"/>
    <x v="2"/>
  </r>
  <r>
    <x v="46"/>
    <x v="111"/>
    <n v="44.444444444444443"/>
    <x v="15"/>
    <x v="2"/>
  </r>
  <r>
    <x v="47"/>
    <x v="107"/>
    <n v="0"/>
    <x v="15"/>
    <x v="2"/>
  </r>
  <r>
    <x v="47"/>
    <x v="108"/>
    <n v="0"/>
    <x v="15"/>
    <x v="2"/>
  </r>
  <r>
    <x v="47"/>
    <x v="109"/>
    <n v="0"/>
    <x v="15"/>
    <x v="2"/>
  </r>
  <r>
    <x v="47"/>
    <x v="110"/>
    <n v="0"/>
    <x v="15"/>
    <x v="2"/>
  </r>
  <r>
    <x v="47"/>
    <x v="111"/>
    <n v="0"/>
    <x v="15"/>
    <x v="2"/>
  </r>
  <r>
    <x v="41"/>
    <x v="107"/>
    <n v="5.5555555555555554"/>
    <x v="16"/>
    <x v="2"/>
  </r>
  <r>
    <x v="41"/>
    <x v="108"/>
    <n v="5.5555555555555554"/>
    <x v="16"/>
    <x v="2"/>
  </r>
  <r>
    <x v="41"/>
    <x v="109"/>
    <n v="0"/>
    <x v="16"/>
    <x v="2"/>
  </r>
  <r>
    <x v="41"/>
    <x v="110"/>
    <n v="33.333333333333336"/>
    <x v="16"/>
    <x v="2"/>
  </r>
  <r>
    <x v="41"/>
    <x v="111"/>
    <n v="55.555555555555557"/>
    <x v="16"/>
    <x v="2"/>
  </r>
  <r>
    <x v="42"/>
    <x v="107"/>
    <n v="0"/>
    <x v="16"/>
    <x v="2"/>
  </r>
  <r>
    <x v="42"/>
    <x v="108"/>
    <n v="16.666666666666668"/>
    <x v="16"/>
    <x v="2"/>
  </r>
  <r>
    <x v="42"/>
    <x v="109"/>
    <n v="16.666666666666668"/>
    <x v="16"/>
    <x v="2"/>
  </r>
  <r>
    <x v="42"/>
    <x v="110"/>
    <n v="33.333333333333336"/>
    <x v="16"/>
    <x v="2"/>
  </r>
  <r>
    <x v="42"/>
    <x v="111"/>
    <n v="33.333333333333336"/>
    <x v="16"/>
    <x v="2"/>
  </r>
  <r>
    <x v="43"/>
    <x v="107"/>
    <n v="1.5384615384615385"/>
    <x v="16"/>
    <x v="2"/>
  </r>
  <r>
    <x v="43"/>
    <x v="108"/>
    <n v="0"/>
    <x v="16"/>
    <x v="2"/>
  </r>
  <r>
    <x v="43"/>
    <x v="109"/>
    <n v="4.615384615384615"/>
    <x v="16"/>
    <x v="2"/>
  </r>
  <r>
    <x v="43"/>
    <x v="110"/>
    <n v="18.46153846153846"/>
    <x v="16"/>
    <x v="2"/>
  </r>
  <r>
    <x v="43"/>
    <x v="111"/>
    <n v="75.384615384615387"/>
    <x v="16"/>
    <x v="2"/>
  </r>
  <r>
    <x v="44"/>
    <x v="107"/>
    <n v="0"/>
    <x v="16"/>
    <x v="2"/>
  </r>
  <r>
    <x v="44"/>
    <x v="108"/>
    <n v="0"/>
    <x v="16"/>
    <x v="2"/>
  </r>
  <r>
    <x v="44"/>
    <x v="109"/>
    <n v="25"/>
    <x v="16"/>
    <x v="2"/>
  </r>
  <r>
    <x v="44"/>
    <x v="110"/>
    <n v="0"/>
    <x v="16"/>
    <x v="2"/>
  </r>
  <r>
    <x v="44"/>
    <x v="111"/>
    <n v="75"/>
    <x v="16"/>
    <x v="2"/>
  </r>
  <r>
    <x v="45"/>
    <x v="107"/>
    <n v="0"/>
    <x v="16"/>
    <x v="2"/>
  </r>
  <r>
    <x v="45"/>
    <x v="108"/>
    <n v="0"/>
    <x v="16"/>
    <x v="2"/>
  </r>
  <r>
    <x v="45"/>
    <x v="109"/>
    <n v="15.384615384615385"/>
    <x v="16"/>
    <x v="2"/>
  </r>
  <r>
    <x v="45"/>
    <x v="110"/>
    <n v="30.76923076923077"/>
    <x v="16"/>
    <x v="2"/>
  </r>
  <r>
    <x v="45"/>
    <x v="111"/>
    <n v="53.846153846153847"/>
    <x v="16"/>
    <x v="2"/>
  </r>
  <r>
    <x v="46"/>
    <x v="107"/>
    <n v="5.882352941176471"/>
    <x v="16"/>
    <x v="2"/>
  </r>
  <r>
    <x v="46"/>
    <x v="108"/>
    <n v="5.882352941176471"/>
    <x v="16"/>
    <x v="2"/>
  </r>
  <r>
    <x v="46"/>
    <x v="109"/>
    <n v="11.764705882352942"/>
    <x v="16"/>
    <x v="2"/>
  </r>
  <r>
    <x v="46"/>
    <x v="110"/>
    <n v="23.529411764705884"/>
    <x v="16"/>
    <x v="2"/>
  </r>
  <r>
    <x v="46"/>
    <x v="111"/>
    <n v="52.941176470588232"/>
    <x v="16"/>
    <x v="2"/>
  </r>
  <r>
    <x v="47"/>
    <x v="107"/>
    <n v="0"/>
    <x v="16"/>
    <x v="2"/>
  </r>
  <r>
    <x v="47"/>
    <x v="108"/>
    <n v="0"/>
    <x v="16"/>
    <x v="2"/>
  </r>
  <r>
    <x v="47"/>
    <x v="109"/>
    <n v="14.285714285714286"/>
    <x v="16"/>
    <x v="2"/>
  </r>
  <r>
    <x v="47"/>
    <x v="110"/>
    <n v="14.285714285714286"/>
    <x v="16"/>
    <x v="2"/>
  </r>
  <r>
    <x v="47"/>
    <x v="111"/>
    <n v="71.428571428571431"/>
    <x v="16"/>
    <x v="2"/>
  </r>
  <r>
    <x v="41"/>
    <x v="107"/>
    <n v="2.8846153846153846"/>
    <x v="0"/>
    <x v="3"/>
  </r>
  <r>
    <x v="41"/>
    <x v="108"/>
    <n v="2.4038461538461537"/>
    <x v="0"/>
    <x v="3"/>
  </r>
  <r>
    <x v="41"/>
    <x v="109"/>
    <n v="12.01923076923077"/>
    <x v="0"/>
    <x v="3"/>
  </r>
  <r>
    <x v="41"/>
    <x v="110"/>
    <n v="40.865384615384613"/>
    <x v="0"/>
    <x v="3"/>
  </r>
  <r>
    <x v="41"/>
    <x v="111"/>
    <n v="41.82692307692308"/>
    <x v="0"/>
    <x v="3"/>
  </r>
  <r>
    <x v="42"/>
    <x v="107"/>
    <n v="6.666666666666667"/>
    <x v="0"/>
    <x v="3"/>
  </r>
  <r>
    <x v="42"/>
    <x v="108"/>
    <n v="6.666666666666667"/>
    <x v="0"/>
    <x v="3"/>
  </r>
  <r>
    <x v="42"/>
    <x v="109"/>
    <n v="13.333333333333334"/>
    <x v="0"/>
    <x v="3"/>
  </r>
  <r>
    <x v="42"/>
    <x v="110"/>
    <n v="26.666666666666668"/>
    <x v="0"/>
    <x v="3"/>
  </r>
  <r>
    <x v="42"/>
    <x v="111"/>
    <n v="46.666666666666664"/>
    <x v="0"/>
    <x v="3"/>
  </r>
  <r>
    <x v="43"/>
    <x v="107"/>
    <n v="3.2182103610675039"/>
    <x v="0"/>
    <x v="3"/>
  </r>
  <r>
    <x v="43"/>
    <x v="108"/>
    <n v="1.8838304552590266"/>
    <x v="0"/>
    <x v="3"/>
  </r>
  <r>
    <x v="43"/>
    <x v="109"/>
    <n v="8.6342229199372049"/>
    <x v="0"/>
    <x v="3"/>
  </r>
  <r>
    <x v="43"/>
    <x v="110"/>
    <n v="31.868131868131869"/>
    <x v="0"/>
    <x v="3"/>
  </r>
  <r>
    <x v="43"/>
    <x v="111"/>
    <n v="54.395604395604394"/>
    <x v="0"/>
    <x v="3"/>
  </r>
  <r>
    <x v="44"/>
    <x v="107"/>
    <n v="5.3571428571428568"/>
    <x v="0"/>
    <x v="3"/>
  </r>
  <r>
    <x v="44"/>
    <x v="108"/>
    <n v="1.7857142857142858"/>
    <x v="0"/>
    <x v="3"/>
  </r>
  <r>
    <x v="44"/>
    <x v="109"/>
    <n v="14.285714285714286"/>
    <x v="0"/>
    <x v="3"/>
  </r>
  <r>
    <x v="44"/>
    <x v="110"/>
    <n v="23.214285714285715"/>
    <x v="0"/>
    <x v="3"/>
  </r>
  <r>
    <x v="44"/>
    <x v="111"/>
    <n v="55.357142857142854"/>
    <x v="0"/>
    <x v="3"/>
  </r>
  <r>
    <x v="45"/>
    <x v="107"/>
    <n v="2.7397260273972601"/>
    <x v="0"/>
    <x v="3"/>
  </r>
  <r>
    <x v="45"/>
    <x v="108"/>
    <n v="1.7123287671232876"/>
    <x v="0"/>
    <x v="3"/>
  </r>
  <r>
    <x v="45"/>
    <x v="109"/>
    <n v="10.273972602739725"/>
    <x v="0"/>
    <x v="3"/>
  </r>
  <r>
    <x v="45"/>
    <x v="110"/>
    <n v="38.356164383561641"/>
    <x v="0"/>
    <x v="3"/>
  </r>
  <r>
    <x v="45"/>
    <x v="111"/>
    <n v="46.917808219178085"/>
    <x v="0"/>
    <x v="3"/>
  </r>
  <r>
    <x v="46"/>
    <x v="107"/>
    <n v="1.9920318725099602"/>
    <x v="0"/>
    <x v="3"/>
  </r>
  <r>
    <x v="46"/>
    <x v="108"/>
    <n v="1.593625498007968"/>
    <x v="0"/>
    <x v="3"/>
  </r>
  <r>
    <x v="46"/>
    <x v="109"/>
    <n v="11.553784860557769"/>
    <x v="0"/>
    <x v="3"/>
  </r>
  <r>
    <x v="46"/>
    <x v="110"/>
    <n v="35.059760956175296"/>
    <x v="0"/>
    <x v="3"/>
  </r>
  <r>
    <x v="46"/>
    <x v="111"/>
    <n v="49.800796812749006"/>
    <x v="0"/>
    <x v="3"/>
  </r>
  <r>
    <x v="47"/>
    <x v="107"/>
    <n v="15.853658536585366"/>
    <x v="0"/>
    <x v="3"/>
  </r>
  <r>
    <x v="47"/>
    <x v="108"/>
    <n v="4.8780487804878048"/>
    <x v="0"/>
    <x v="3"/>
  </r>
  <r>
    <x v="47"/>
    <x v="109"/>
    <n v="36.585365853658537"/>
    <x v="0"/>
    <x v="3"/>
  </r>
  <r>
    <x v="47"/>
    <x v="110"/>
    <n v="21.951219512195124"/>
    <x v="0"/>
    <x v="3"/>
  </r>
  <r>
    <x v="47"/>
    <x v="111"/>
    <n v="20.73170731707317"/>
    <x v="0"/>
    <x v="3"/>
  </r>
  <r>
    <x v="41"/>
    <x v="107"/>
    <n v="0"/>
    <x v="1"/>
    <x v="3"/>
  </r>
  <r>
    <x v="41"/>
    <x v="108"/>
    <n v="0"/>
    <x v="1"/>
    <x v="3"/>
  </r>
  <r>
    <x v="41"/>
    <x v="109"/>
    <n v="18.309859154929576"/>
    <x v="1"/>
    <x v="3"/>
  </r>
  <r>
    <x v="41"/>
    <x v="110"/>
    <n v="45.070422535211264"/>
    <x v="1"/>
    <x v="3"/>
  </r>
  <r>
    <x v="41"/>
    <x v="111"/>
    <n v="36.619718309859152"/>
    <x v="1"/>
    <x v="3"/>
  </r>
  <r>
    <x v="42"/>
    <x v="107"/>
    <n v="4.3478260869565215"/>
    <x v="1"/>
    <x v="3"/>
  </r>
  <r>
    <x v="42"/>
    <x v="108"/>
    <n v="4.3478260869565215"/>
    <x v="1"/>
    <x v="3"/>
  </r>
  <r>
    <x v="42"/>
    <x v="109"/>
    <n v="4.3478260869565215"/>
    <x v="1"/>
    <x v="3"/>
  </r>
  <r>
    <x v="42"/>
    <x v="110"/>
    <n v="26.086956521739129"/>
    <x v="1"/>
    <x v="3"/>
  </r>
  <r>
    <x v="42"/>
    <x v="111"/>
    <n v="60.869565217391305"/>
    <x v="1"/>
    <x v="3"/>
  </r>
  <r>
    <x v="43"/>
    <x v="107"/>
    <n v="0.26881720430107525"/>
    <x v="1"/>
    <x v="3"/>
  </r>
  <r>
    <x v="43"/>
    <x v="108"/>
    <n v="1.075268817204301"/>
    <x v="1"/>
    <x v="3"/>
  </r>
  <r>
    <x v="43"/>
    <x v="109"/>
    <n v="6.4516129032258061"/>
    <x v="1"/>
    <x v="3"/>
  </r>
  <r>
    <x v="43"/>
    <x v="110"/>
    <n v="39.784946236559136"/>
    <x v="1"/>
    <x v="3"/>
  </r>
  <r>
    <x v="43"/>
    <x v="111"/>
    <n v="52.41935483870968"/>
    <x v="1"/>
    <x v="3"/>
  </r>
  <r>
    <x v="44"/>
    <x v="107"/>
    <n v="0"/>
    <x v="1"/>
    <x v="3"/>
  </r>
  <r>
    <x v="44"/>
    <x v="108"/>
    <n v="0"/>
    <x v="1"/>
    <x v="3"/>
  </r>
  <r>
    <x v="44"/>
    <x v="109"/>
    <n v="25"/>
    <x v="1"/>
    <x v="3"/>
  </r>
  <r>
    <x v="44"/>
    <x v="110"/>
    <n v="41.666666666666664"/>
    <x v="1"/>
    <x v="3"/>
  </r>
  <r>
    <x v="44"/>
    <x v="111"/>
    <n v="33.333333333333336"/>
    <x v="1"/>
    <x v="3"/>
  </r>
  <r>
    <x v="45"/>
    <x v="107"/>
    <n v="0"/>
    <x v="1"/>
    <x v="3"/>
  </r>
  <r>
    <x v="45"/>
    <x v="108"/>
    <n v="3.225806451612903"/>
    <x v="1"/>
    <x v="3"/>
  </r>
  <r>
    <x v="45"/>
    <x v="109"/>
    <n v="11.827956989247312"/>
    <x v="1"/>
    <x v="3"/>
  </r>
  <r>
    <x v="45"/>
    <x v="110"/>
    <n v="43.01075268817204"/>
    <x v="1"/>
    <x v="3"/>
  </r>
  <r>
    <x v="45"/>
    <x v="111"/>
    <n v="41.935483870967744"/>
    <x v="1"/>
    <x v="3"/>
  </r>
  <r>
    <x v="46"/>
    <x v="107"/>
    <n v="1.2987012987012987"/>
    <x v="1"/>
    <x v="3"/>
  </r>
  <r>
    <x v="46"/>
    <x v="108"/>
    <n v="0"/>
    <x v="1"/>
    <x v="3"/>
  </r>
  <r>
    <x v="46"/>
    <x v="109"/>
    <n v="16.883116883116884"/>
    <x v="1"/>
    <x v="3"/>
  </r>
  <r>
    <x v="46"/>
    <x v="110"/>
    <n v="31.168831168831169"/>
    <x v="1"/>
    <x v="3"/>
  </r>
  <r>
    <x v="46"/>
    <x v="111"/>
    <n v="50.649350649350652"/>
    <x v="1"/>
    <x v="3"/>
  </r>
  <r>
    <x v="47"/>
    <x v="107"/>
    <n v="9.67741935483871"/>
    <x v="1"/>
    <x v="3"/>
  </r>
  <r>
    <x v="47"/>
    <x v="108"/>
    <n v="3.225806451612903"/>
    <x v="1"/>
    <x v="3"/>
  </r>
  <r>
    <x v="47"/>
    <x v="109"/>
    <n v="41.935483870967744"/>
    <x v="1"/>
    <x v="3"/>
  </r>
  <r>
    <x v="47"/>
    <x v="110"/>
    <n v="25.806451612903224"/>
    <x v="1"/>
    <x v="3"/>
  </r>
  <r>
    <x v="47"/>
    <x v="111"/>
    <n v="19.35483870967742"/>
    <x v="1"/>
    <x v="3"/>
  </r>
  <r>
    <x v="41"/>
    <x v="107"/>
    <n v="3.3333333333333335"/>
    <x v="2"/>
    <x v="3"/>
  </r>
  <r>
    <x v="41"/>
    <x v="108"/>
    <n v="6.666666666666667"/>
    <x v="2"/>
    <x v="3"/>
  </r>
  <r>
    <x v="41"/>
    <x v="109"/>
    <n v="13.333333333333334"/>
    <x v="2"/>
    <x v="3"/>
  </r>
  <r>
    <x v="41"/>
    <x v="110"/>
    <n v="40"/>
    <x v="2"/>
    <x v="3"/>
  </r>
  <r>
    <x v="41"/>
    <x v="111"/>
    <n v="36.666666666666664"/>
    <x v="2"/>
    <x v="3"/>
  </r>
  <r>
    <x v="42"/>
    <x v="107"/>
    <n v="17.391304347826086"/>
    <x v="2"/>
    <x v="3"/>
  </r>
  <r>
    <x v="42"/>
    <x v="108"/>
    <n v="13.043478260869565"/>
    <x v="2"/>
    <x v="3"/>
  </r>
  <r>
    <x v="42"/>
    <x v="109"/>
    <n v="21.739130434782609"/>
    <x v="2"/>
    <x v="3"/>
  </r>
  <r>
    <x v="42"/>
    <x v="110"/>
    <n v="13.043478260869565"/>
    <x v="2"/>
    <x v="3"/>
  </r>
  <r>
    <x v="42"/>
    <x v="111"/>
    <n v="34.782608695652172"/>
    <x v="2"/>
    <x v="3"/>
  </r>
  <r>
    <x v="43"/>
    <x v="107"/>
    <n v="7.1895424836601309"/>
    <x v="2"/>
    <x v="3"/>
  </r>
  <r>
    <x v="43"/>
    <x v="108"/>
    <n v="3.5947712418300655"/>
    <x v="2"/>
    <x v="3"/>
  </r>
  <r>
    <x v="43"/>
    <x v="109"/>
    <n v="16.013071895424837"/>
    <x v="2"/>
    <x v="3"/>
  </r>
  <r>
    <x v="43"/>
    <x v="110"/>
    <n v="26.797385620915033"/>
    <x v="2"/>
    <x v="3"/>
  </r>
  <r>
    <x v="43"/>
    <x v="111"/>
    <n v="46.405228758169933"/>
    <x v="2"/>
    <x v="3"/>
  </r>
  <r>
    <x v="44"/>
    <x v="107"/>
    <n v="14.285714285714286"/>
    <x v="2"/>
    <x v="3"/>
  </r>
  <r>
    <x v="44"/>
    <x v="108"/>
    <n v="0"/>
    <x v="2"/>
    <x v="3"/>
  </r>
  <r>
    <x v="44"/>
    <x v="109"/>
    <n v="9.5238095238095237"/>
    <x v="2"/>
    <x v="3"/>
  </r>
  <r>
    <x v="44"/>
    <x v="110"/>
    <n v="19.047619047619047"/>
    <x v="2"/>
    <x v="3"/>
  </r>
  <r>
    <x v="44"/>
    <x v="111"/>
    <n v="57.142857142857146"/>
    <x v="2"/>
    <x v="3"/>
  </r>
  <r>
    <x v="45"/>
    <x v="107"/>
    <n v="7.5"/>
    <x v="2"/>
    <x v="3"/>
  </r>
  <r>
    <x v="45"/>
    <x v="108"/>
    <n v="0"/>
    <x v="2"/>
    <x v="3"/>
  </r>
  <r>
    <x v="45"/>
    <x v="109"/>
    <n v="20"/>
    <x v="2"/>
    <x v="3"/>
  </r>
  <r>
    <x v="45"/>
    <x v="110"/>
    <n v="30"/>
    <x v="2"/>
    <x v="3"/>
  </r>
  <r>
    <x v="45"/>
    <x v="111"/>
    <n v="42.5"/>
    <x v="2"/>
    <x v="3"/>
  </r>
  <r>
    <x v="46"/>
    <x v="107"/>
    <n v="4.6511627906976747"/>
    <x v="2"/>
    <x v="3"/>
  </r>
  <r>
    <x v="46"/>
    <x v="108"/>
    <n v="2.3255813953488373"/>
    <x v="2"/>
    <x v="3"/>
  </r>
  <r>
    <x v="46"/>
    <x v="109"/>
    <n v="9.3023255813953494"/>
    <x v="2"/>
    <x v="3"/>
  </r>
  <r>
    <x v="46"/>
    <x v="110"/>
    <n v="39.534883720930232"/>
    <x v="2"/>
    <x v="3"/>
  </r>
  <r>
    <x v="46"/>
    <x v="111"/>
    <n v="44.186046511627907"/>
    <x v="2"/>
    <x v="3"/>
  </r>
  <r>
    <x v="47"/>
    <x v="107"/>
    <n v="33.333333333333336"/>
    <x v="2"/>
    <x v="3"/>
  </r>
  <r>
    <x v="47"/>
    <x v="108"/>
    <n v="0"/>
    <x v="2"/>
    <x v="3"/>
  </r>
  <r>
    <x v="47"/>
    <x v="109"/>
    <n v="33.333333333333336"/>
    <x v="2"/>
    <x v="3"/>
  </r>
  <r>
    <x v="47"/>
    <x v="110"/>
    <n v="11.111111111111111"/>
    <x v="2"/>
    <x v="3"/>
  </r>
  <r>
    <x v="47"/>
    <x v="111"/>
    <n v="22.222222222222221"/>
    <x v="2"/>
    <x v="3"/>
  </r>
  <r>
    <x v="41"/>
    <x v="107"/>
    <n v="7.6923076923076925"/>
    <x v="3"/>
    <x v="3"/>
  </r>
  <r>
    <x v="41"/>
    <x v="108"/>
    <n v="2.5641025641025643"/>
    <x v="3"/>
    <x v="3"/>
  </r>
  <r>
    <x v="41"/>
    <x v="109"/>
    <n v="7.6923076923076925"/>
    <x v="3"/>
    <x v="3"/>
  </r>
  <r>
    <x v="41"/>
    <x v="110"/>
    <n v="43.589743589743591"/>
    <x v="3"/>
    <x v="3"/>
  </r>
  <r>
    <x v="41"/>
    <x v="111"/>
    <n v="38.46153846153846"/>
    <x v="3"/>
    <x v="3"/>
  </r>
  <r>
    <x v="42"/>
    <x v="107"/>
    <n v="0"/>
    <x v="3"/>
    <x v="3"/>
  </r>
  <r>
    <x v="42"/>
    <x v="108"/>
    <n v="0"/>
    <x v="3"/>
    <x v="3"/>
  </r>
  <r>
    <x v="42"/>
    <x v="109"/>
    <n v="0"/>
    <x v="3"/>
    <x v="3"/>
  </r>
  <r>
    <x v="42"/>
    <x v="110"/>
    <n v="25"/>
    <x v="3"/>
    <x v="3"/>
  </r>
  <r>
    <x v="42"/>
    <x v="111"/>
    <n v="75"/>
    <x v="3"/>
    <x v="3"/>
  </r>
  <r>
    <x v="43"/>
    <x v="107"/>
    <n v="3.8314176245210727"/>
    <x v="3"/>
    <x v="3"/>
  </r>
  <r>
    <x v="43"/>
    <x v="108"/>
    <n v="1.5325670498084292"/>
    <x v="3"/>
    <x v="3"/>
  </r>
  <r>
    <x v="43"/>
    <x v="109"/>
    <n v="3.4482758620689653"/>
    <x v="3"/>
    <x v="3"/>
  </r>
  <r>
    <x v="43"/>
    <x v="110"/>
    <n v="24.137931034482758"/>
    <x v="3"/>
    <x v="3"/>
  </r>
  <r>
    <x v="43"/>
    <x v="111"/>
    <n v="67.049808429118769"/>
    <x v="3"/>
    <x v="3"/>
  </r>
  <r>
    <x v="44"/>
    <x v="107"/>
    <n v="0"/>
    <x v="3"/>
    <x v="3"/>
  </r>
  <r>
    <x v="44"/>
    <x v="108"/>
    <n v="14.285714285714286"/>
    <x v="3"/>
    <x v="3"/>
  </r>
  <r>
    <x v="44"/>
    <x v="109"/>
    <n v="0"/>
    <x v="3"/>
    <x v="3"/>
  </r>
  <r>
    <x v="44"/>
    <x v="110"/>
    <n v="28.571428571428573"/>
    <x v="3"/>
    <x v="3"/>
  </r>
  <r>
    <x v="44"/>
    <x v="111"/>
    <n v="57.142857142857146"/>
    <x v="3"/>
    <x v="3"/>
  </r>
  <r>
    <x v="45"/>
    <x v="107"/>
    <n v="3.6363636363636362"/>
    <x v="3"/>
    <x v="3"/>
  </r>
  <r>
    <x v="45"/>
    <x v="108"/>
    <n v="1.8181818181818181"/>
    <x v="3"/>
    <x v="3"/>
  </r>
  <r>
    <x v="45"/>
    <x v="109"/>
    <n v="10.909090909090908"/>
    <x v="3"/>
    <x v="3"/>
  </r>
  <r>
    <x v="45"/>
    <x v="110"/>
    <n v="32.727272727272727"/>
    <x v="3"/>
    <x v="3"/>
  </r>
  <r>
    <x v="45"/>
    <x v="111"/>
    <n v="50.909090909090907"/>
    <x v="3"/>
    <x v="3"/>
  </r>
  <r>
    <x v="46"/>
    <x v="107"/>
    <n v="1.8867924528301887"/>
    <x v="3"/>
    <x v="3"/>
  </r>
  <r>
    <x v="46"/>
    <x v="108"/>
    <n v="1.8867924528301887"/>
    <x v="3"/>
    <x v="3"/>
  </r>
  <r>
    <x v="46"/>
    <x v="109"/>
    <n v="9.433962264150944"/>
    <x v="3"/>
    <x v="3"/>
  </r>
  <r>
    <x v="46"/>
    <x v="110"/>
    <n v="47.169811320754718"/>
    <x v="3"/>
    <x v="3"/>
  </r>
  <r>
    <x v="46"/>
    <x v="111"/>
    <n v="39.622641509433961"/>
    <x v="3"/>
    <x v="3"/>
  </r>
  <r>
    <x v="47"/>
    <x v="107"/>
    <n v="10"/>
    <x v="3"/>
    <x v="3"/>
  </r>
  <r>
    <x v="47"/>
    <x v="108"/>
    <n v="10"/>
    <x v="3"/>
    <x v="3"/>
  </r>
  <r>
    <x v="47"/>
    <x v="109"/>
    <n v="30"/>
    <x v="3"/>
    <x v="3"/>
  </r>
  <r>
    <x v="47"/>
    <x v="110"/>
    <n v="20"/>
    <x v="3"/>
    <x v="3"/>
  </r>
  <r>
    <x v="47"/>
    <x v="111"/>
    <n v="30"/>
    <x v="3"/>
    <x v="3"/>
  </r>
  <r>
    <x v="41"/>
    <x v="107"/>
    <n v="5.5555555555555554"/>
    <x v="4"/>
    <x v="3"/>
  </r>
  <r>
    <x v="41"/>
    <x v="108"/>
    <n v="5.5555555555555554"/>
    <x v="4"/>
    <x v="3"/>
  </r>
  <r>
    <x v="41"/>
    <x v="109"/>
    <n v="0"/>
    <x v="4"/>
    <x v="3"/>
  </r>
  <r>
    <x v="41"/>
    <x v="110"/>
    <n v="50"/>
    <x v="4"/>
    <x v="3"/>
  </r>
  <r>
    <x v="41"/>
    <x v="111"/>
    <n v="38.888888888888886"/>
    <x v="4"/>
    <x v="3"/>
  </r>
  <r>
    <x v="42"/>
    <x v="107"/>
    <n v="0"/>
    <x v="4"/>
    <x v="3"/>
  </r>
  <r>
    <x v="42"/>
    <x v="108"/>
    <n v="12.5"/>
    <x v="4"/>
    <x v="3"/>
  </r>
  <r>
    <x v="42"/>
    <x v="109"/>
    <n v="25"/>
    <x v="4"/>
    <x v="3"/>
  </r>
  <r>
    <x v="42"/>
    <x v="110"/>
    <n v="25"/>
    <x v="4"/>
    <x v="3"/>
  </r>
  <r>
    <x v="42"/>
    <x v="111"/>
    <n v="37.5"/>
    <x v="4"/>
    <x v="3"/>
  </r>
  <r>
    <x v="43"/>
    <x v="107"/>
    <n v="4.5454545454545459"/>
    <x v="4"/>
    <x v="3"/>
  </r>
  <r>
    <x v="43"/>
    <x v="108"/>
    <n v="0"/>
    <x v="4"/>
    <x v="3"/>
  </r>
  <r>
    <x v="43"/>
    <x v="109"/>
    <n v="10.909090909090908"/>
    <x v="4"/>
    <x v="3"/>
  </r>
  <r>
    <x v="43"/>
    <x v="110"/>
    <n v="40"/>
    <x v="4"/>
    <x v="3"/>
  </r>
  <r>
    <x v="43"/>
    <x v="111"/>
    <n v="44.545454545454547"/>
    <x v="4"/>
    <x v="3"/>
  </r>
  <r>
    <x v="44"/>
    <x v="107"/>
    <n v="0"/>
    <x v="4"/>
    <x v="3"/>
  </r>
  <r>
    <x v="44"/>
    <x v="108"/>
    <n v="0"/>
    <x v="4"/>
    <x v="3"/>
  </r>
  <r>
    <x v="44"/>
    <x v="109"/>
    <n v="20"/>
    <x v="4"/>
    <x v="3"/>
  </r>
  <r>
    <x v="44"/>
    <x v="110"/>
    <n v="0"/>
    <x v="4"/>
    <x v="3"/>
  </r>
  <r>
    <x v="44"/>
    <x v="111"/>
    <n v="80"/>
    <x v="4"/>
    <x v="3"/>
  </r>
  <r>
    <x v="45"/>
    <x v="107"/>
    <n v="3.5714285714285716"/>
    <x v="4"/>
    <x v="3"/>
  </r>
  <r>
    <x v="45"/>
    <x v="108"/>
    <n v="0"/>
    <x v="4"/>
    <x v="3"/>
  </r>
  <r>
    <x v="45"/>
    <x v="109"/>
    <n v="3.5714285714285716"/>
    <x v="4"/>
    <x v="3"/>
  </r>
  <r>
    <x v="45"/>
    <x v="110"/>
    <n v="46.428571428571431"/>
    <x v="4"/>
    <x v="3"/>
  </r>
  <r>
    <x v="45"/>
    <x v="111"/>
    <n v="46.428571428571431"/>
    <x v="4"/>
    <x v="3"/>
  </r>
  <r>
    <x v="46"/>
    <x v="107"/>
    <n v="3.225806451612903"/>
    <x v="4"/>
    <x v="3"/>
  </r>
  <r>
    <x v="46"/>
    <x v="108"/>
    <n v="3.225806451612903"/>
    <x v="4"/>
    <x v="3"/>
  </r>
  <r>
    <x v="46"/>
    <x v="109"/>
    <n v="19.35483870967742"/>
    <x v="4"/>
    <x v="3"/>
  </r>
  <r>
    <x v="46"/>
    <x v="110"/>
    <n v="32.258064516129032"/>
    <x v="4"/>
    <x v="3"/>
  </r>
  <r>
    <x v="46"/>
    <x v="111"/>
    <n v="41.935483870967744"/>
    <x v="4"/>
    <x v="3"/>
  </r>
  <r>
    <x v="47"/>
    <x v="107"/>
    <n v="33.333333333333336"/>
    <x v="4"/>
    <x v="3"/>
  </r>
  <r>
    <x v="47"/>
    <x v="108"/>
    <n v="33.333333333333336"/>
    <x v="4"/>
    <x v="3"/>
  </r>
  <r>
    <x v="47"/>
    <x v="109"/>
    <n v="33.333333333333336"/>
    <x v="4"/>
    <x v="3"/>
  </r>
  <r>
    <x v="47"/>
    <x v="110"/>
    <n v="0"/>
    <x v="4"/>
    <x v="3"/>
  </r>
  <r>
    <x v="47"/>
    <x v="111"/>
    <n v="0"/>
    <x v="4"/>
    <x v="3"/>
  </r>
  <r>
    <x v="41"/>
    <x v="107"/>
    <n v="0"/>
    <x v="5"/>
    <x v="3"/>
  </r>
  <r>
    <x v="41"/>
    <x v="108"/>
    <n v="0"/>
    <x v="5"/>
    <x v="3"/>
  </r>
  <r>
    <x v="41"/>
    <x v="109"/>
    <n v="0"/>
    <x v="5"/>
    <x v="3"/>
  </r>
  <r>
    <x v="41"/>
    <x v="110"/>
    <n v="71.428571428571431"/>
    <x v="5"/>
    <x v="3"/>
  </r>
  <r>
    <x v="41"/>
    <x v="111"/>
    <n v="28.571428571428573"/>
    <x v="5"/>
    <x v="3"/>
  </r>
  <r>
    <x v="42"/>
    <x v="107"/>
    <n v="0"/>
    <x v="5"/>
    <x v="3"/>
  </r>
  <r>
    <x v="42"/>
    <x v="108"/>
    <n v="0"/>
    <x v="5"/>
    <x v="3"/>
  </r>
  <r>
    <x v="42"/>
    <x v="109"/>
    <n v="0"/>
    <x v="5"/>
    <x v="3"/>
  </r>
  <r>
    <x v="42"/>
    <x v="110"/>
    <n v="100"/>
    <x v="5"/>
    <x v="3"/>
  </r>
  <r>
    <x v="42"/>
    <x v="111"/>
    <n v="0"/>
    <x v="5"/>
    <x v="3"/>
  </r>
  <r>
    <x v="43"/>
    <x v="107"/>
    <n v="0"/>
    <x v="5"/>
    <x v="3"/>
  </r>
  <r>
    <x v="43"/>
    <x v="108"/>
    <n v="0"/>
    <x v="5"/>
    <x v="3"/>
  </r>
  <r>
    <x v="43"/>
    <x v="109"/>
    <n v="6.25"/>
    <x v="5"/>
    <x v="3"/>
  </r>
  <r>
    <x v="43"/>
    <x v="110"/>
    <n v="43.75"/>
    <x v="5"/>
    <x v="3"/>
  </r>
  <r>
    <x v="43"/>
    <x v="111"/>
    <n v="50"/>
    <x v="5"/>
    <x v="3"/>
  </r>
  <r>
    <x v="44"/>
    <x v="107"/>
    <n v="0"/>
    <x v="5"/>
    <x v="3"/>
  </r>
  <r>
    <x v="44"/>
    <x v="108"/>
    <n v="0"/>
    <x v="5"/>
    <x v="3"/>
  </r>
  <r>
    <x v="44"/>
    <x v="109"/>
    <n v="0"/>
    <x v="5"/>
    <x v="3"/>
  </r>
  <r>
    <x v="44"/>
    <x v="110"/>
    <n v="0"/>
    <x v="5"/>
    <x v="3"/>
  </r>
  <r>
    <x v="44"/>
    <x v="111"/>
    <n v="100"/>
    <x v="5"/>
    <x v="3"/>
  </r>
  <r>
    <x v="45"/>
    <x v="107"/>
    <n v="0"/>
    <x v="5"/>
    <x v="3"/>
  </r>
  <r>
    <x v="45"/>
    <x v="108"/>
    <n v="0"/>
    <x v="5"/>
    <x v="3"/>
  </r>
  <r>
    <x v="45"/>
    <x v="109"/>
    <n v="0"/>
    <x v="5"/>
    <x v="3"/>
  </r>
  <r>
    <x v="45"/>
    <x v="110"/>
    <n v="41.666666666666664"/>
    <x v="5"/>
    <x v="3"/>
  </r>
  <r>
    <x v="45"/>
    <x v="111"/>
    <n v="58.333333333333336"/>
    <x v="5"/>
    <x v="3"/>
  </r>
  <r>
    <x v="46"/>
    <x v="107"/>
    <n v="0"/>
    <x v="5"/>
    <x v="3"/>
  </r>
  <r>
    <x v="46"/>
    <x v="108"/>
    <n v="0"/>
    <x v="5"/>
    <x v="3"/>
  </r>
  <r>
    <x v="46"/>
    <x v="109"/>
    <n v="18.181818181818183"/>
    <x v="5"/>
    <x v="3"/>
  </r>
  <r>
    <x v="46"/>
    <x v="110"/>
    <n v="45.454545454545453"/>
    <x v="5"/>
    <x v="3"/>
  </r>
  <r>
    <x v="46"/>
    <x v="111"/>
    <n v="36.363636363636367"/>
    <x v="5"/>
    <x v="3"/>
  </r>
  <r>
    <x v="47"/>
    <x v="107"/>
    <n v="0"/>
    <x v="5"/>
    <x v="3"/>
  </r>
  <r>
    <x v="47"/>
    <x v="108"/>
    <n v="0"/>
    <x v="5"/>
    <x v="3"/>
  </r>
  <r>
    <x v="47"/>
    <x v="109"/>
    <n v="0"/>
    <x v="5"/>
    <x v="3"/>
  </r>
  <r>
    <x v="47"/>
    <x v="110"/>
    <n v="0"/>
    <x v="5"/>
    <x v="3"/>
  </r>
  <r>
    <x v="47"/>
    <x v="111"/>
    <n v="0"/>
    <x v="5"/>
    <x v="3"/>
  </r>
  <r>
    <x v="41"/>
    <x v="107"/>
    <n v="0"/>
    <x v="6"/>
    <x v="3"/>
  </r>
  <r>
    <x v="41"/>
    <x v="108"/>
    <n v="0"/>
    <x v="6"/>
    <x v="3"/>
  </r>
  <r>
    <x v="41"/>
    <x v="109"/>
    <n v="0"/>
    <x v="6"/>
    <x v="3"/>
  </r>
  <r>
    <x v="41"/>
    <x v="110"/>
    <n v="0"/>
    <x v="6"/>
    <x v="3"/>
  </r>
  <r>
    <x v="41"/>
    <x v="111"/>
    <n v="100"/>
    <x v="6"/>
    <x v="3"/>
  </r>
  <r>
    <x v="42"/>
    <x v="107"/>
    <n v="0"/>
    <x v="6"/>
    <x v="3"/>
  </r>
  <r>
    <x v="42"/>
    <x v="108"/>
    <n v="0"/>
    <x v="6"/>
    <x v="3"/>
  </r>
  <r>
    <x v="42"/>
    <x v="109"/>
    <n v="0"/>
    <x v="6"/>
    <x v="3"/>
  </r>
  <r>
    <x v="42"/>
    <x v="110"/>
    <n v="0"/>
    <x v="6"/>
    <x v="3"/>
  </r>
  <r>
    <x v="42"/>
    <x v="111"/>
    <n v="0"/>
    <x v="6"/>
    <x v="3"/>
  </r>
  <r>
    <x v="43"/>
    <x v="107"/>
    <n v="8.695652173913043"/>
    <x v="6"/>
    <x v="3"/>
  </r>
  <r>
    <x v="43"/>
    <x v="108"/>
    <n v="0"/>
    <x v="6"/>
    <x v="3"/>
  </r>
  <r>
    <x v="43"/>
    <x v="109"/>
    <n v="13.043478260869565"/>
    <x v="6"/>
    <x v="3"/>
  </r>
  <r>
    <x v="43"/>
    <x v="110"/>
    <n v="34.782608695652172"/>
    <x v="6"/>
    <x v="3"/>
  </r>
  <r>
    <x v="43"/>
    <x v="111"/>
    <n v="43.478260869565219"/>
    <x v="6"/>
    <x v="3"/>
  </r>
  <r>
    <x v="44"/>
    <x v="107"/>
    <n v="0"/>
    <x v="6"/>
    <x v="3"/>
  </r>
  <r>
    <x v="44"/>
    <x v="108"/>
    <n v="0"/>
    <x v="6"/>
    <x v="3"/>
  </r>
  <r>
    <x v="44"/>
    <x v="109"/>
    <n v="0"/>
    <x v="6"/>
    <x v="3"/>
  </r>
  <r>
    <x v="44"/>
    <x v="110"/>
    <n v="0"/>
    <x v="6"/>
    <x v="3"/>
  </r>
  <r>
    <x v="44"/>
    <x v="111"/>
    <n v="100"/>
    <x v="6"/>
    <x v="3"/>
  </r>
  <r>
    <x v="45"/>
    <x v="107"/>
    <n v="0"/>
    <x v="6"/>
    <x v="3"/>
  </r>
  <r>
    <x v="45"/>
    <x v="108"/>
    <n v="0"/>
    <x v="6"/>
    <x v="3"/>
  </r>
  <r>
    <x v="45"/>
    <x v="109"/>
    <n v="0"/>
    <x v="6"/>
    <x v="3"/>
  </r>
  <r>
    <x v="45"/>
    <x v="110"/>
    <n v="57.142857142857146"/>
    <x v="6"/>
    <x v="3"/>
  </r>
  <r>
    <x v="45"/>
    <x v="111"/>
    <n v="42.857142857142854"/>
    <x v="6"/>
    <x v="3"/>
  </r>
  <r>
    <x v="46"/>
    <x v="107"/>
    <n v="0"/>
    <x v="6"/>
    <x v="3"/>
  </r>
  <r>
    <x v="46"/>
    <x v="108"/>
    <n v="0"/>
    <x v="6"/>
    <x v="3"/>
  </r>
  <r>
    <x v="46"/>
    <x v="109"/>
    <n v="25"/>
    <x v="6"/>
    <x v="3"/>
  </r>
  <r>
    <x v="46"/>
    <x v="110"/>
    <n v="25"/>
    <x v="6"/>
    <x v="3"/>
  </r>
  <r>
    <x v="46"/>
    <x v="111"/>
    <n v="50"/>
    <x v="6"/>
    <x v="3"/>
  </r>
  <r>
    <x v="47"/>
    <x v="107"/>
    <n v="0"/>
    <x v="6"/>
    <x v="3"/>
  </r>
  <r>
    <x v="47"/>
    <x v="108"/>
    <n v="0"/>
    <x v="6"/>
    <x v="3"/>
  </r>
  <r>
    <x v="47"/>
    <x v="109"/>
    <n v="0"/>
    <x v="6"/>
    <x v="3"/>
  </r>
  <r>
    <x v="47"/>
    <x v="110"/>
    <n v="0"/>
    <x v="6"/>
    <x v="3"/>
  </r>
  <r>
    <x v="47"/>
    <x v="111"/>
    <n v="0"/>
    <x v="6"/>
    <x v="3"/>
  </r>
  <r>
    <x v="41"/>
    <x v="107"/>
    <n v="0"/>
    <x v="7"/>
    <x v="3"/>
  </r>
  <r>
    <x v="41"/>
    <x v="108"/>
    <n v="0"/>
    <x v="7"/>
    <x v="3"/>
  </r>
  <r>
    <x v="41"/>
    <x v="109"/>
    <n v="0"/>
    <x v="7"/>
    <x v="3"/>
  </r>
  <r>
    <x v="41"/>
    <x v="110"/>
    <n v="25"/>
    <x v="7"/>
    <x v="3"/>
  </r>
  <r>
    <x v="41"/>
    <x v="111"/>
    <n v="75"/>
    <x v="7"/>
    <x v="3"/>
  </r>
  <r>
    <x v="42"/>
    <x v="107"/>
    <n v="0"/>
    <x v="7"/>
    <x v="3"/>
  </r>
  <r>
    <x v="42"/>
    <x v="108"/>
    <n v="100"/>
    <x v="7"/>
    <x v="3"/>
  </r>
  <r>
    <x v="42"/>
    <x v="109"/>
    <n v="0"/>
    <x v="7"/>
    <x v="3"/>
  </r>
  <r>
    <x v="42"/>
    <x v="110"/>
    <n v="0"/>
    <x v="7"/>
    <x v="3"/>
  </r>
  <r>
    <x v="42"/>
    <x v="111"/>
    <n v="0"/>
    <x v="7"/>
    <x v="3"/>
  </r>
  <r>
    <x v="43"/>
    <x v="107"/>
    <n v="6.8965517241379306"/>
    <x v="7"/>
    <x v="3"/>
  </r>
  <r>
    <x v="43"/>
    <x v="108"/>
    <n v="0"/>
    <x v="7"/>
    <x v="3"/>
  </r>
  <r>
    <x v="43"/>
    <x v="109"/>
    <n v="13.793103448275861"/>
    <x v="7"/>
    <x v="3"/>
  </r>
  <r>
    <x v="43"/>
    <x v="110"/>
    <n v="44.827586206896555"/>
    <x v="7"/>
    <x v="3"/>
  </r>
  <r>
    <x v="43"/>
    <x v="111"/>
    <n v="34.482758620689658"/>
    <x v="7"/>
    <x v="3"/>
  </r>
  <r>
    <x v="44"/>
    <x v="107"/>
    <n v="0"/>
    <x v="7"/>
    <x v="3"/>
  </r>
  <r>
    <x v="44"/>
    <x v="108"/>
    <n v="0"/>
    <x v="7"/>
    <x v="3"/>
  </r>
  <r>
    <x v="44"/>
    <x v="109"/>
    <n v="50"/>
    <x v="7"/>
    <x v="3"/>
  </r>
  <r>
    <x v="44"/>
    <x v="110"/>
    <n v="0"/>
    <x v="7"/>
    <x v="3"/>
  </r>
  <r>
    <x v="44"/>
    <x v="111"/>
    <n v="50"/>
    <x v="7"/>
    <x v="3"/>
  </r>
  <r>
    <x v="45"/>
    <x v="107"/>
    <n v="0"/>
    <x v="7"/>
    <x v="3"/>
  </r>
  <r>
    <x v="45"/>
    <x v="108"/>
    <n v="0"/>
    <x v="7"/>
    <x v="3"/>
  </r>
  <r>
    <x v="45"/>
    <x v="109"/>
    <n v="33.333333333333336"/>
    <x v="7"/>
    <x v="3"/>
  </r>
  <r>
    <x v="45"/>
    <x v="110"/>
    <n v="33.333333333333336"/>
    <x v="7"/>
    <x v="3"/>
  </r>
  <r>
    <x v="45"/>
    <x v="111"/>
    <n v="33.333333333333336"/>
    <x v="7"/>
    <x v="3"/>
  </r>
  <r>
    <x v="46"/>
    <x v="107"/>
    <n v="10"/>
    <x v="7"/>
    <x v="3"/>
  </r>
  <r>
    <x v="46"/>
    <x v="108"/>
    <n v="0"/>
    <x v="7"/>
    <x v="3"/>
  </r>
  <r>
    <x v="46"/>
    <x v="109"/>
    <n v="30"/>
    <x v="7"/>
    <x v="3"/>
  </r>
  <r>
    <x v="46"/>
    <x v="110"/>
    <n v="10"/>
    <x v="7"/>
    <x v="3"/>
  </r>
  <r>
    <x v="46"/>
    <x v="111"/>
    <n v="50"/>
    <x v="7"/>
    <x v="3"/>
  </r>
  <r>
    <x v="47"/>
    <x v="107"/>
    <n v="50"/>
    <x v="7"/>
    <x v="3"/>
  </r>
  <r>
    <x v="47"/>
    <x v="108"/>
    <n v="0"/>
    <x v="7"/>
    <x v="3"/>
  </r>
  <r>
    <x v="47"/>
    <x v="109"/>
    <n v="50"/>
    <x v="7"/>
    <x v="3"/>
  </r>
  <r>
    <x v="47"/>
    <x v="110"/>
    <n v="0"/>
    <x v="7"/>
    <x v="3"/>
  </r>
  <r>
    <x v="47"/>
    <x v="111"/>
    <n v="0"/>
    <x v="7"/>
    <x v="3"/>
  </r>
  <r>
    <x v="41"/>
    <x v="107"/>
    <n v="16.666666666666668"/>
    <x v="8"/>
    <x v="3"/>
  </r>
  <r>
    <x v="41"/>
    <x v="108"/>
    <n v="16.666666666666668"/>
    <x v="8"/>
    <x v="3"/>
  </r>
  <r>
    <x v="41"/>
    <x v="109"/>
    <n v="0"/>
    <x v="8"/>
    <x v="3"/>
  </r>
  <r>
    <x v="41"/>
    <x v="110"/>
    <n v="50"/>
    <x v="8"/>
    <x v="3"/>
  </r>
  <r>
    <x v="41"/>
    <x v="111"/>
    <n v="16.666666666666668"/>
    <x v="8"/>
    <x v="3"/>
  </r>
  <r>
    <x v="42"/>
    <x v="107"/>
    <n v="0"/>
    <x v="8"/>
    <x v="3"/>
  </r>
  <r>
    <x v="42"/>
    <x v="108"/>
    <n v="0"/>
    <x v="8"/>
    <x v="3"/>
  </r>
  <r>
    <x v="42"/>
    <x v="109"/>
    <n v="33.333333333333336"/>
    <x v="8"/>
    <x v="3"/>
  </r>
  <r>
    <x v="42"/>
    <x v="110"/>
    <n v="16.666666666666668"/>
    <x v="8"/>
    <x v="3"/>
  </r>
  <r>
    <x v="42"/>
    <x v="111"/>
    <n v="50"/>
    <x v="8"/>
    <x v="3"/>
  </r>
  <r>
    <x v="43"/>
    <x v="107"/>
    <n v="3.8461538461538463"/>
    <x v="8"/>
    <x v="3"/>
  </r>
  <r>
    <x v="43"/>
    <x v="108"/>
    <n v="0"/>
    <x v="8"/>
    <x v="3"/>
  </r>
  <r>
    <x v="43"/>
    <x v="109"/>
    <n v="11.538461538461538"/>
    <x v="8"/>
    <x v="3"/>
  </r>
  <r>
    <x v="43"/>
    <x v="110"/>
    <n v="34.615384615384613"/>
    <x v="8"/>
    <x v="3"/>
  </r>
  <r>
    <x v="43"/>
    <x v="111"/>
    <n v="50"/>
    <x v="8"/>
    <x v="3"/>
  </r>
  <r>
    <x v="44"/>
    <x v="107"/>
    <n v="0"/>
    <x v="8"/>
    <x v="3"/>
  </r>
  <r>
    <x v="44"/>
    <x v="108"/>
    <n v="0"/>
    <x v="8"/>
    <x v="3"/>
  </r>
  <r>
    <x v="44"/>
    <x v="109"/>
    <n v="0"/>
    <x v="8"/>
    <x v="3"/>
  </r>
  <r>
    <x v="44"/>
    <x v="110"/>
    <n v="0"/>
    <x v="8"/>
    <x v="3"/>
  </r>
  <r>
    <x v="44"/>
    <x v="111"/>
    <n v="0"/>
    <x v="8"/>
    <x v="3"/>
  </r>
  <r>
    <x v="45"/>
    <x v="107"/>
    <n v="16.666666666666668"/>
    <x v="8"/>
    <x v="3"/>
  </r>
  <r>
    <x v="45"/>
    <x v="108"/>
    <n v="0"/>
    <x v="8"/>
    <x v="3"/>
  </r>
  <r>
    <x v="45"/>
    <x v="109"/>
    <n v="0"/>
    <x v="8"/>
    <x v="3"/>
  </r>
  <r>
    <x v="45"/>
    <x v="110"/>
    <n v="50"/>
    <x v="8"/>
    <x v="3"/>
  </r>
  <r>
    <x v="45"/>
    <x v="111"/>
    <n v="33.333333333333336"/>
    <x v="8"/>
    <x v="3"/>
  </r>
  <r>
    <x v="46"/>
    <x v="107"/>
    <n v="0"/>
    <x v="8"/>
    <x v="3"/>
  </r>
  <r>
    <x v="46"/>
    <x v="108"/>
    <n v="16.666666666666668"/>
    <x v="8"/>
    <x v="3"/>
  </r>
  <r>
    <x v="46"/>
    <x v="109"/>
    <n v="0"/>
    <x v="8"/>
    <x v="3"/>
  </r>
  <r>
    <x v="46"/>
    <x v="110"/>
    <n v="50"/>
    <x v="8"/>
    <x v="3"/>
  </r>
  <r>
    <x v="46"/>
    <x v="111"/>
    <n v="33.333333333333336"/>
    <x v="8"/>
    <x v="3"/>
  </r>
  <r>
    <x v="47"/>
    <x v="107"/>
    <n v="0"/>
    <x v="8"/>
    <x v="3"/>
  </r>
  <r>
    <x v="47"/>
    <x v="108"/>
    <n v="100"/>
    <x v="8"/>
    <x v="3"/>
  </r>
  <r>
    <x v="47"/>
    <x v="109"/>
    <n v="0"/>
    <x v="8"/>
    <x v="3"/>
  </r>
  <r>
    <x v="47"/>
    <x v="110"/>
    <n v="0"/>
    <x v="8"/>
    <x v="3"/>
  </r>
  <r>
    <x v="47"/>
    <x v="111"/>
    <n v="0"/>
    <x v="8"/>
    <x v="3"/>
  </r>
  <r>
    <x v="41"/>
    <x v="107"/>
    <n v="0"/>
    <x v="9"/>
    <x v="3"/>
  </r>
  <r>
    <x v="41"/>
    <x v="108"/>
    <n v="0"/>
    <x v="9"/>
    <x v="3"/>
  </r>
  <r>
    <x v="41"/>
    <x v="109"/>
    <n v="16.666666666666668"/>
    <x v="9"/>
    <x v="3"/>
  </r>
  <r>
    <x v="41"/>
    <x v="110"/>
    <n v="66.666666666666671"/>
    <x v="9"/>
    <x v="3"/>
  </r>
  <r>
    <x v="41"/>
    <x v="111"/>
    <n v="16.666666666666668"/>
    <x v="9"/>
    <x v="3"/>
  </r>
  <r>
    <x v="42"/>
    <x v="107"/>
    <n v="0"/>
    <x v="9"/>
    <x v="3"/>
  </r>
  <r>
    <x v="42"/>
    <x v="108"/>
    <n v="0"/>
    <x v="9"/>
    <x v="3"/>
  </r>
  <r>
    <x v="42"/>
    <x v="109"/>
    <n v="0"/>
    <x v="9"/>
    <x v="3"/>
  </r>
  <r>
    <x v="42"/>
    <x v="110"/>
    <n v="0"/>
    <x v="9"/>
    <x v="3"/>
  </r>
  <r>
    <x v="42"/>
    <x v="111"/>
    <n v="0"/>
    <x v="9"/>
    <x v="3"/>
  </r>
  <r>
    <x v="43"/>
    <x v="107"/>
    <n v="0"/>
    <x v="9"/>
    <x v="3"/>
  </r>
  <r>
    <x v="43"/>
    <x v="108"/>
    <n v="0"/>
    <x v="9"/>
    <x v="3"/>
  </r>
  <r>
    <x v="43"/>
    <x v="109"/>
    <n v="13.636363636363637"/>
    <x v="9"/>
    <x v="3"/>
  </r>
  <r>
    <x v="43"/>
    <x v="110"/>
    <n v="59.090909090909093"/>
    <x v="9"/>
    <x v="3"/>
  </r>
  <r>
    <x v="43"/>
    <x v="111"/>
    <n v="27.272727272727273"/>
    <x v="9"/>
    <x v="3"/>
  </r>
  <r>
    <x v="44"/>
    <x v="107"/>
    <n v="0"/>
    <x v="9"/>
    <x v="3"/>
  </r>
  <r>
    <x v="44"/>
    <x v="108"/>
    <n v="0"/>
    <x v="9"/>
    <x v="3"/>
  </r>
  <r>
    <x v="44"/>
    <x v="109"/>
    <n v="0"/>
    <x v="9"/>
    <x v="3"/>
  </r>
  <r>
    <x v="44"/>
    <x v="110"/>
    <n v="50"/>
    <x v="9"/>
    <x v="3"/>
  </r>
  <r>
    <x v="44"/>
    <x v="111"/>
    <n v="50"/>
    <x v="9"/>
    <x v="3"/>
  </r>
  <r>
    <x v="45"/>
    <x v="107"/>
    <n v="0"/>
    <x v="9"/>
    <x v="3"/>
  </r>
  <r>
    <x v="45"/>
    <x v="108"/>
    <n v="0"/>
    <x v="9"/>
    <x v="3"/>
  </r>
  <r>
    <x v="45"/>
    <x v="109"/>
    <n v="0"/>
    <x v="9"/>
    <x v="3"/>
  </r>
  <r>
    <x v="45"/>
    <x v="110"/>
    <n v="62.5"/>
    <x v="9"/>
    <x v="3"/>
  </r>
  <r>
    <x v="45"/>
    <x v="111"/>
    <n v="37.5"/>
    <x v="9"/>
    <x v="3"/>
  </r>
  <r>
    <x v="46"/>
    <x v="107"/>
    <n v="0"/>
    <x v="9"/>
    <x v="3"/>
  </r>
  <r>
    <x v="46"/>
    <x v="108"/>
    <n v="0"/>
    <x v="9"/>
    <x v="3"/>
  </r>
  <r>
    <x v="46"/>
    <x v="109"/>
    <n v="0"/>
    <x v="9"/>
    <x v="3"/>
  </r>
  <r>
    <x v="46"/>
    <x v="110"/>
    <n v="75"/>
    <x v="9"/>
    <x v="3"/>
  </r>
  <r>
    <x v="46"/>
    <x v="111"/>
    <n v="25"/>
    <x v="9"/>
    <x v="3"/>
  </r>
  <r>
    <x v="47"/>
    <x v="107"/>
    <n v="0"/>
    <x v="9"/>
    <x v="3"/>
  </r>
  <r>
    <x v="47"/>
    <x v="108"/>
    <n v="0"/>
    <x v="9"/>
    <x v="3"/>
  </r>
  <r>
    <x v="47"/>
    <x v="109"/>
    <n v="0"/>
    <x v="9"/>
    <x v="3"/>
  </r>
  <r>
    <x v="47"/>
    <x v="110"/>
    <n v="0"/>
    <x v="9"/>
    <x v="3"/>
  </r>
  <r>
    <x v="47"/>
    <x v="111"/>
    <n v="0"/>
    <x v="9"/>
    <x v="3"/>
  </r>
  <r>
    <x v="41"/>
    <x v="107"/>
    <n v="0"/>
    <x v="10"/>
    <x v="3"/>
  </r>
  <r>
    <x v="41"/>
    <x v="108"/>
    <n v="0"/>
    <x v="10"/>
    <x v="3"/>
  </r>
  <r>
    <x v="41"/>
    <x v="109"/>
    <n v="25"/>
    <x v="10"/>
    <x v="3"/>
  </r>
  <r>
    <x v="41"/>
    <x v="110"/>
    <n v="50"/>
    <x v="10"/>
    <x v="3"/>
  </r>
  <r>
    <x v="41"/>
    <x v="111"/>
    <n v="25"/>
    <x v="10"/>
    <x v="3"/>
  </r>
  <r>
    <x v="42"/>
    <x v="107"/>
    <n v="0"/>
    <x v="10"/>
    <x v="3"/>
  </r>
  <r>
    <x v="42"/>
    <x v="108"/>
    <n v="0"/>
    <x v="10"/>
    <x v="3"/>
  </r>
  <r>
    <x v="42"/>
    <x v="109"/>
    <n v="0"/>
    <x v="10"/>
    <x v="3"/>
  </r>
  <r>
    <x v="42"/>
    <x v="110"/>
    <n v="50"/>
    <x v="10"/>
    <x v="3"/>
  </r>
  <r>
    <x v="42"/>
    <x v="111"/>
    <n v="50"/>
    <x v="10"/>
    <x v="3"/>
  </r>
  <r>
    <x v="43"/>
    <x v="107"/>
    <n v="0"/>
    <x v="10"/>
    <x v="3"/>
  </r>
  <r>
    <x v="43"/>
    <x v="108"/>
    <n v="12"/>
    <x v="10"/>
    <x v="3"/>
  </r>
  <r>
    <x v="43"/>
    <x v="109"/>
    <n v="4"/>
    <x v="10"/>
    <x v="3"/>
  </r>
  <r>
    <x v="43"/>
    <x v="110"/>
    <n v="20"/>
    <x v="10"/>
    <x v="3"/>
  </r>
  <r>
    <x v="43"/>
    <x v="111"/>
    <n v="64"/>
    <x v="10"/>
    <x v="3"/>
  </r>
  <r>
    <x v="44"/>
    <x v="107"/>
    <n v="0"/>
    <x v="10"/>
    <x v="3"/>
  </r>
  <r>
    <x v="44"/>
    <x v="108"/>
    <n v="0"/>
    <x v="10"/>
    <x v="3"/>
  </r>
  <r>
    <x v="44"/>
    <x v="109"/>
    <n v="0"/>
    <x v="10"/>
    <x v="3"/>
  </r>
  <r>
    <x v="44"/>
    <x v="110"/>
    <n v="0"/>
    <x v="10"/>
    <x v="3"/>
  </r>
  <r>
    <x v="44"/>
    <x v="111"/>
    <n v="100"/>
    <x v="10"/>
    <x v="3"/>
  </r>
  <r>
    <x v="45"/>
    <x v="107"/>
    <n v="0"/>
    <x v="10"/>
    <x v="3"/>
  </r>
  <r>
    <x v="45"/>
    <x v="108"/>
    <n v="11.111111111111111"/>
    <x v="10"/>
    <x v="3"/>
  </r>
  <r>
    <x v="45"/>
    <x v="109"/>
    <n v="0"/>
    <x v="10"/>
    <x v="3"/>
  </r>
  <r>
    <x v="45"/>
    <x v="110"/>
    <n v="33.333333333333336"/>
    <x v="10"/>
    <x v="3"/>
  </r>
  <r>
    <x v="45"/>
    <x v="111"/>
    <n v="55.555555555555557"/>
    <x v="10"/>
    <x v="3"/>
  </r>
  <r>
    <x v="46"/>
    <x v="107"/>
    <n v="0"/>
    <x v="10"/>
    <x v="3"/>
  </r>
  <r>
    <x v="46"/>
    <x v="108"/>
    <n v="0"/>
    <x v="10"/>
    <x v="3"/>
  </r>
  <r>
    <x v="46"/>
    <x v="109"/>
    <n v="0"/>
    <x v="10"/>
    <x v="3"/>
  </r>
  <r>
    <x v="46"/>
    <x v="110"/>
    <n v="20"/>
    <x v="10"/>
    <x v="3"/>
  </r>
  <r>
    <x v="46"/>
    <x v="111"/>
    <n v="80"/>
    <x v="10"/>
    <x v="3"/>
  </r>
  <r>
    <x v="47"/>
    <x v="107"/>
    <n v="50"/>
    <x v="10"/>
    <x v="3"/>
  </r>
  <r>
    <x v="47"/>
    <x v="108"/>
    <n v="0"/>
    <x v="10"/>
    <x v="3"/>
  </r>
  <r>
    <x v="47"/>
    <x v="109"/>
    <n v="0"/>
    <x v="10"/>
    <x v="3"/>
  </r>
  <r>
    <x v="47"/>
    <x v="110"/>
    <n v="50"/>
    <x v="10"/>
    <x v="3"/>
  </r>
  <r>
    <x v="47"/>
    <x v="111"/>
    <n v="0"/>
    <x v="10"/>
    <x v="3"/>
  </r>
  <r>
    <x v="41"/>
    <x v="107"/>
    <n v="0"/>
    <x v="11"/>
    <x v="3"/>
  </r>
  <r>
    <x v="41"/>
    <x v="108"/>
    <n v="0"/>
    <x v="11"/>
    <x v="3"/>
  </r>
  <r>
    <x v="41"/>
    <x v="109"/>
    <n v="0"/>
    <x v="11"/>
    <x v="3"/>
  </r>
  <r>
    <x v="41"/>
    <x v="110"/>
    <n v="0"/>
    <x v="11"/>
    <x v="3"/>
  </r>
  <r>
    <x v="41"/>
    <x v="111"/>
    <n v="100"/>
    <x v="11"/>
    <x v="3"/>
  </r>
  <r>
    <x v="42"/>
    <x v="107"/>
    <n v="0"/>
    <x v="11"/>
    <x v="3"/>
  </r>
  <r>
    <x v="42"/>
    <x v="108"/>
    <n v="0"/>
    <x v="11"/>
    <x v="3"/>
  </r>
  <r>
    <x v="42"/>
    <x v="109"/>
    <n v="0"/>
    <x v="11"/>
    <x v="3"/>
  </r>
  <r>
    <x v="42"/>
    <x v="110"/>
    <n v="100"/>
    <x v="11"/>
    <x v="3"/>
  </r>
  <r>
    <x v="42"/>
    <x v="111"/>
    <n v="0"/>
    <x v="11"/>
    <x v="3"/>
  </r>
  <r>
    <x v="43"/>
    <x v="107"/>
    <n v="0"/>
    <x v="11"/>
    <x v="3"/>
  </r>
  <r>
    <x v="43"/>
    <x v="108"/>
    <n v="0"/>
    <x v="11"/>
    <x v="3"/>
  </r>
  <r>
    <x v="43"/>
    <x v="109"/>
    <n v="6.666666666666667"/>
    <x v="11"/>
    <x v="3"/>
  </r>
  <r>
    <x v="43"/>
    <x v="110"/>
    <n v="53.333333333333336"/>
    <x v="11"/>
    <x v="3"/>
  </r>
  <r>
    <x v="43"/>
    <x v="111"/>
    <n v="40"/>
    <x v="11"/>
    <x v="3"/>
  </r>
  <r>
    <x v="44"/>
    <x v="107"/>
    <n v="0"/>
    <x v="11"/>
    <x v="3"/>
  </r>
  <r>
    <x v="44"/>
    <x v="108"/>
    <n v="0"/>
    <x v="11"/>
    <x v="3"/>
  </r>
  <r>
    <x v="44"/>
    <x v="109"/>
    <n v="0"/>
    <x v="11"/>
    <x v="3"/>
  </r>
  <r>
    <x v="44"/>
    <x v="110"/>
    <n v="0"/>
    <x v="11"/>
    <x v="3"/>
  </r>
  <r>
    <x v="44"/>
    <x v="111"/>
    <n v="0"/>
    <x v="11"/>
    <x v="3"/>
  </r>
  <r>
    <x v="45"/>
    <x v="107"/>
    <n v="0"/>
    <x v="11"/>
    <x v="3"/>
  </r>
  <r>
    <x v="45"/>
    <x v="108"/>
    <n v="0"/>
    <x v="11"/>
    <x v="3"/>
  </r>
  <r>
    <x v="45"/>
    <x v="109"/>
    <n v="0"/>
    <x v="11"/>
    <x v="3"/>
  </r>
  <r>
    <x v="45"/>
    <x v="110"/>
    <n v="71.428571428571431"/>
    <x v="11"/>
    <x v="3"/>
  </r>
  <r>
    <x v="45"/>
    <x v="111"/>
    <n v="28.571428571428573"/>
    <x v="11"/>
    <x v="3"/>
  </r>
  <r>
    <x v="46"/>
    <x v="107"/>
    <n v="0"/>
    <x v="11"/>
    <x v="3"/>
  </r>
  <r>
    <x v="46"/>
    <x v="108"/>
    <n v="0"/>
    <x v="11"/>
    <x v="3"/>
  </r>
  <r>
    <x v="46"/>
    <x v="109"/>
    <n v="0"/>
    <x v="11"/>
    <x v="3"/>
  </r>
  <r>
    <x v="46"/>
    <x v="110"/>
    <n v="25"/>
    <x v="11"/>
    <x v="3"/>
  </r>
  <r>
    <x v="46"/>
    <x v="111"/>
    <n v="75"/>
    <x v="11"/>
    <x v="3"/>
  </r>
  <r>
    <x v="47"/>
    <x v="107"/>
    <n v="0"/>
    <x v="11"/>
    <x v="3"/>
  </r>
  <r>
    <x v="47"/>
    <x v="108"/>
    <n v="0"/>
    <x v="11"/>
    <x v="3"/>
  </r>
  <r>
    <x v="47"/>
    <x v="109"/>
    <n v="50"/>
    <x v="11"/>
    <x v="3"/>
  </r>
  <r>
    <x v="47"/>
    <x v="110"/>
    <n v="0"/>
    <x v="11"/>
    <x v="3"/>
  </r>
  <r>
    <x v="47"/>
    <x v="111"/>
    <n v="50"/>
    <x v="11"/>
    <x v="3"/>
  </r>
  <r>
    <x v="41"/>
    <x v="107"/>
    <n v="0"/>
    <x v="12"/>
    <x v="3"/>
  </r>
  <r>
    <x v="41"/>
    <x v="108"/>
    <n v="0"/>
    <x v="12"/>
    <x v="3"/>
  </r>
  <r>
    <x v="41"/>
    <x v="109"/>
    <n v="0"/>
    <x v="12"/>
    <x v="3"/>
  </r>
  <r>
    <x v="41"/>
    <x v="110"/>
    <n v="25"/>
    <x v="12"/>
    <x v="3"/>
  </r>
  <r>
    <x v="41"/>
    <x v="111"/>
    <n v="75"/>
    <x v="12"/>
    <x v="3"/>
  </r>
  <r>
    <x v="42"/>
    <x v="107"/>
    <n v="0"/>
    <x v="12"/>
    <x v="3"/>
  </r>
  <r>
    <x v="42"/>
    <x v="108"/>
    <n v="0"/>
    <x v="12"/>
    <x v="3"/>
  </r>
  <r>
    <x v="42"/>
    <x v="109"/>
    <n v="0"/>
    <x v="12"/>
    <x v="3"/>
  </r>
  <r>
    <x v="42"/>
    <x v="110"/>
    <n v="100"/>
    <x v="12"/>
    <x v="3"/>
  </r>
  <r>
    <x v="42"/>
    <x v="111"/>
    <n v="0"/>
    <x v="12"/>
    <x v="3"/>
  </r>
  <r>
    <x v="43"/>
    <x v="107"/>
    <n v="4.5454545454545459"/>
    <x v="12"/>
    <x v="3"/>
  </r>
  <r>
    <x v="43"/>
    <x v="108"/>
    <n v="0"/>
    <x v="12"/>
    <x v="3"/>
  </r>
  <r>
    <x v="43"/>
    <x v="109"/>
    <n v="9.0909090909090917"/>
    <x v="12"/>
    <x v="3"/>
  </r>
  <r>
    <x v="43"/>
    <x v="110"/>
    <n v="40.909090909090907"/>
    <x v="12"/>
    <x v="3"/>
  </r>
  <r>
    <x v="43"/>
    <x v="111"/>
    <n v="45.454545454545453"/>
    <x v="12"/>
    <x v="3"/>
  </r>
  <r>
    <x v="44"/>
    <x v="107"/>
    <n v="0"/>
    <x v="12"/>
    <x v="3"/>
  </r>
  <r>
    <x v="44"/>
    <x v="108"/>
    <n v="0"/>
    <x v="12"/>
    <x v="3"/>
  </r>
  <r>
    <x v="44"/>
    <x v="109"/>
    <n v="0"/>
    <x v="12"/>
    <x v="3"/>
  </r>
  <r>
    <x v="44"/>
    <x v="110"/>
    <n v="0"/>
    <x v="12"/>
    <x v="3"/>
  </r>
  <r>
    <x v="44"/>
    <x v="111"/>
    <n v="100"/>
    <x v="12"/>
    <x v="3"/>
  </r>
  <r>
    <x v="45"/>
    <x v="107"/>
    <n v="0"/>
    <x v="12"/>
    <x v="3"/>
  </r>
  <r>
    <x v="45"/>
    <x v="108"/>
    <n v="0"/>
    <x v="12"/>
    <x v="3"/>
  </r>
  <r>
    <x v="45"/>
    <x v="109"/>
    <n v="16.666666666666668"/>
    <x v="12"/>
    <x v="3"/>
  </r>
  <r>
    <x v="45"/>
    <x v="110"/>
    <n v="16.666666666666668"/>
    <x v="12"/>
    <x v="3"/>
  </r>
  <r>
    <x v="45"/>
    <x v="111"/>
    <n v="66.666666666666671"/>
    <x v="12"/>
    <x v="3"/>
  </r>
  <r>
    <x v="46"/>
    <x v="107"/>
    <n v="0"/>
    <x v="12"/>
    <x v="3"/>
  </r>
  <r>
    <x v="46"/>
    <x v="108"/>
    <n v="0"/>
    <x v="12"/>
    <x v="3"/>
  </r>
  <r>
    <x v="46"/>
    <x v="109"/>
    <n v="0"/>
    <x v="12"/>
    <x v="3"/>
  </r>
  <r>
    <x v="46"/>
    <x v="110"/>
    <n v="25"/>
    <x v="12"/>
    <x v="3"/>
  </r>
  <r>
    <x v="46"/>
    <x v="111"/>
    <n v="75"/>
    <x v="12"/>
    <x v="3"/>
  </r>
  <r>
    <x v="47"/>
    <x v="107"/>
    <n v="11.111111111111111"/>
    <x v="12"/>
    <x v="3"/>
  </r>
  <r>
    <x v="47"/>
    <x v="108"/>
    <n v="0"/>
    <x v="12"/>
    <x v="3"/>
  </r>
  <r>
    <x v="47"/>
    <x v="109"/>
    <n v="33.333333333333336"/>
    <x v="12"/>
    <x v="3"/>
  </r>
  <r>
    <x v="47"/>
    <x v="110"/>
    <n v="44.444444444444443"/>
    <x v="12"/>
    <x v="3"/>
  </r>
  <r>
    <x v="47"/>
    <x v="111"/>
    <n v="11.111111111111111"/>
    <x v="12"/>
    <x v="3"/>
  </r>
  <r>
    <x v="41"/>
    <x v="107"/>
    <n v="0"/>
    <x v="13"/>
    <x v="3"/>
  </r>
  <r>
    <x v="41"/>
    <x v="108"/>
    <n v="0"/>
    <x v="13"/>
    <x v="3"/>
  </r>
  <r>
    <x v="41"/>
    <x v="109"/>
    <n v="0"/>
    <x v="13"/>
    <x v="3"/>
  </r>
  <r>
    <x v="41"/>
    <x v="110"/>
    <n v="20"/>
    <x v="13"/>
    <x v="3"/>
  </r>
  <r>
    <x v="41"/>
    <x v="111"/>
    <n v="80"/>
    <x v="13"/>
    <x v="3"/>
  </r>
  <r>
    <x v="42"/>
    <x v="107"/>
    <n v="0"/>
    <x v="13"/>
    <x v="3"/>
  </r>
  <r>
    <x v="42"/>
    <x v="108"/>
    <n v="0"/>
    <x v="13"/>
    <x v="3"/>
  </r>
  <r>
    <x v="42"/>
    <x v="109"/>
    <n v="0"/>
    <x v="13"/>
    <x v="3"/>
  </r>
  <r>
    <x v="42"/>
    <x v="110"/>
    <n v="0"/>
    <x v="13"/>
    <x v="3"/>
  </r>
  <r>
    <x v="42"/>
    <x v="111"/>
    <n v="0"/>
    <x v="13"/>
    <x v="3"/>
  </r>
  <r>
    <x v="43"/>
    <x v="107"/>
    <n v="4.166666666666667"/>
    <x v="13"/>
    <x v="3"/>
  </r>
  <r>
    <x v="43"/>
    <x v="108"/>
    <n v="0"/>
    <x v="13"/>
    <x v="3"/>
  </r>
  <r>
    <x v="43"/>
    <x v="109"/>
    <n v="8.3333333333333339"/>
    <x v="13"/>
    <x v="3"/>
  </r>
  <r>
    <x v="43"/>
    <x v="110"/>
    <n v="20.833333333333332"/>
    <x v="13"/>
    <x v="3"/>
  </r>
  <r>
    <x v="43"/>
    <x v="111"/>
    <n v="66.666666666666671"/>
    <x v="13"/>
    <x v="3"/>
  </r>
  <r>
    <x v="44"/>
    <x v="107"/>
    <n v="0"/>
    <x v="13"/>
    <x v="3"/>
  </r>
  <r>
    <x v="44"/>
    <x v="108"/>
    <n v="0"/>
    <x v="13"/>
    <x v="3"/>
  </r>
  <r>
    <x v="44"/>
    <x v="109"/>
    <n v="50"/>
    <x v="13"/>
    <x v="3"/>
  </r>
  <r>
    <x v="44"/>
    <x v="110"/>
    <n v="0"/>
    <x v="13"/>
    <x v="3"/>
  </r>
  <r>
    <x v="44"/>
    <x v="111"/>
    <n v="50"/>
    <x v="13"/>
    <x v="3"/>
  </r>
  <r>
    <x v="45"/>
    <x v="107"/>
    <n v="0"/>
    <x v="13"/>
    <x v="3"/>
  </r>
  <r>
    <x v="45"/>
    <x v="108"/>
    <n v="0"/>
    <x v="13"/>
    <x v="3"/>
  </r>
  <r>
    <x v="45"/>
    <x v="109"/>
    <n v="0"/>
    <x v="13"/>
    <x v="3"/>
  </r>
  <r>
    <x v="45"/>
    <x v="110"/>
    <n v="50"/>
    <x v="13"/>
    <x v="3"/>
  </r>
  <r>
    <x v="45"/>
    <x v="111"/>
    <n v="50"/>
    <x v="13"/>
    <x v="3"/>
  </r>
  <r>
    <x v="46"/>
    <x v="107"/>
    <n v="0"/>
    <x v="13"/>
    <x v="3"/>
  </r>
  <r>
    <x v="46"/>
    <x v="108"/>
    <n v="0"/>
    <x v="13"/>
    <x v="3"/>
  </r>
  <r>
    <x v="46"/>
    <x v="109"/>
    <n v="0"/>
    <x v="13"/>
    <x v="3"/>
  </r>
  <r>
    <x v="46"/>
    <x v="110"/>
    <n v="0"/>
    <x v="13"/>
    <x v="3"/>
  </r>
  <r>
    <x v="46"/>
    <x v="111"/>
    <n v="100"/>
    <x v="13"/>
    <x v="3"/>
  </r>
  <r>
    <x v="47"/>
    <x v="107"/>
    <n v="0"/>
    <x v="13"/>
    <x v="3"/>
  </r>
  <r>
    <x v="47"/>
    <x v="108"/>
    <n v="0"/>
    <x v="13"/>
    <x v="3"/>
  </r>
  <r>
    <x v="47"/>
    <x v="109"/>
    <n v="66.666666666666671"/>
    <x v="13"/>
    <x v="3"/>
  </r>
  <r>
    <x v="47"/>
    <x v="110"/>
    <n v="0"/>
    <x v="13"/>
    <x v="3"/>
  </r>
  <r>
    <x v="47"/>
    <x v="111"/>
    <n v="33.333333333333336"/>
    <x v="13"/>
    <x v="3"/>
  </r>
  <r>
    <x v="41"/>
    <x v="107"/>
    <n v="0"/>
    <x v="14"/>
    <x v="3"/>
  </r>
  <r>
    <x v="41"/>
    <x v="108"/>
    <n v="0"/>
    <x v="14"/>
    <x v="3"/>
  </r>
  <r>
    <x v="41"/>
    <x v="109"/>
    <n v="0"/>
    <x v="14"/>
    <x v="3"/>
  </r>
  <r>
    <x v="41"/>
    <x v="110"/>
    <n v="100"/>
    <x v="14"/>
    <x v="3"/>
  </r>
  <r>
    <x v="41"/>
    <x v="111"/>
    <n v="0"/>
    <x v="14"/>
    <x v="3"/>
  </r>
  <r>
    <x v="42"/>
    <x v="107"/>
    <n v="0"/>
    <x v="14"/>
    <x v="3"/>
  </r>
  <r>
    <x v="42"/>
    <x v="108"/>
    <n v="0"/>
    <x v="14"/>
    <x v="3"/>
  </r>
  <r>
    <x v="42"/>
    <x v="109"/>
    <n v="0"/>
    <x v="14"/>
    <x v="3"/>
  </r>
  <r>
    <x v="42"/>
    <x v="110"/>
    <n v="50"/>
    <x v="14"/>
    <x v="3"/>
  </r>
  <r>
    <x v="42"/>
    <x v="111"/>
    <n v="50"/>
    <x v="14"/>
    <x v="3"/>
  </r>
  <r>
    <x v="43"/>
    <x v="107"/>
    <n v="0"/>
    <x v="14"/>
    <x v="3"/>
  </r>
  <r>
    <x v="43"/>
    <x v="108"/>
    <n v="7.1428571428571432"/>
    <x v="14"/>
    <x v="3"/>
  </r>
  <r>
    <x v="43"/>
    <x v="109"/>
    <n v="14.285714285714286"/>
    <x v="14"/>
    <x v="3"/>
  </r>
  <r>
    <x v="43"/>
    <x v="110"/>
    <n v="50"/>
    <x v="14"/>
    <x v="3"/>
  </r>
  <r>
    <x v="43"/>
    <x v="111"/>
    <n v="28.571428571428573"/>
    <x v="14"/>
    <x v="3"/>
  </r>
  <r>
    <x v="44"/>
    <x v="107"/>
    <n v="0"/>
    <x v="14"/>
    <x v="3"/>
  </r>
  <r>
    <x v="44"/>
    <x v="108"/>
    <n v="0"/>
    <x v="14"/>
    <x v="3"/>
  </r>
  <r>
    <x v="44"/>
    <x v="109"/>
    <n v="0"/>
    <x v="14"/>
    <x v="3"/>
  </r>
  <r>
    <x v="44"/>
    <x v="110"/>
    <n v="0"/>
    <x v="14"/>
    <x v="3"/>
  </r>
  <r>
    <x v="44"/>
    <x v="111"/>
    <n v="0"/>
    <x v="14"/>
    <x v="3"/>
  </r>
  <r>
    <x v="45"/>
    <x v="107"/>
    <n v="50"/>
    <x v="14"/>
    <x v="3"/>
  </r>
  <r>
    <x v="45"/>
    <x v="108"/>
    <n v="0"/>
    <x v="14"/>
    <x v="3"/>
  </r>
  <r>
    <x v="45"/>
    <x v="109"/>
    <n v="25"/>
    <x v="14"/>
    <x v="3"/>
  </r>
  <r>
    <x v="45"/>
    <x v="110"/>
    <n v="25"/>
    <x v="14"/>
    <x v="3"/>
  </r>
  <r>
    <x v="45"/>
    <x v="111"/>
    <n v="0"/>
    <x v="14"/>
    <x v="3"/>
  </r>
  <r>
    <x v="46"/>
    <x v="107"/>
    <n v="0"/>
    <x v="14"/>
    <x v="3"/>
  </r>
  <r>
    <x v="46"/>
    <x v="108"/>
    <n v="0"/>
    <x v="14"/>
    <x v="3"/>
  </r>
  <r>
    <x v="46"/>
    <x v="109"/>
    <n v="0"/>
    <x v="14"/>
    <x v="3"/>
  </r>
  <r>
    <x v="46"/>
    <x v="110"/>
    <n v="100"/>
    <x v="14"/>
    <x v="3"/>
  </r>
  <r>
    <x v="46"/>
    <x v="111"/>
    <n v="0"/>
    <x v="14"/>
    <x v="3"/>
  </r>
  <r>
    <x v="47"/>
    <x v="107"/>
    <n v="0"/>
    <x v="14"/>
    <x v="3"/>
  </r>
  <r>
    <x v="47"/>
    <x v="108"/>
    <n v="0"/>
    <x v="14"/>
    <x v="3"/>
  </r>
  <r>
    <x v="47"/>
    <x v="109"/>
    <n v="0"/>
    <x v="14"/>
    <x v="3"/>
  </r>
  <r>
    <x v="47"/>
    <x v="110"/>
    <n v="0"/>
    <x v="14"/>
    <x v="3"/>
  </r>
  <r>
    <x v="47"/>
    <x v="111"/>
    <n v="0"/>
    <x v="14"/>
    <x v="3"/>
  </r>
  <r>
    <x v="41"/>
    <x v="107"/>
    <n v="0"/>
    <x v="15"/>
    <x v="3"/>
  </r>
  <r>
    <x v="41"/>
    <x v="108"/>
    <n v="0"/>
    <x v="15"/>
    <x v="3"/>
  </r>
  <r>
    <x v="41"/>
    <x v="109"/>
    <n v="6.666666666666667"/>
    <x v="15"/>
    <x v="3"/>
  </r>
  <r>
    <x v="41"/>
    <x v="110"/>
    <n v="20"/>
    <x v="15"/>
    <x v="3"/>
  </r>
  <r>
    <x v="41"/>
    <x v="111"/>
    <n v="73.333333333333329"/>
    <x v="15"/>
    <x v="3"/>
  </r>
  <r>
    <x v="42"/>
    <x v="107"/>
    <n v="0"/>
    <x v="15"/>
    <x v="3"/>
  </r>
  <r>
    <x v="42"/>
    <x v="108"/>
    <n v="0"/>
    <x v="15"/>
    <x v="3"/>
  </r>
  <r>
    <x v="42"/>
    <x v="109"/>
    <n v="12.5"/>
    <x v="15"/>
    <x v="3"/>
  </r>
  <r>
    <x v="42"/>
    <x v="110"/>
    <n v="37.5"/>
    <x v="15"/>
    <x v="3"/>
  </r>
  <r>
    <x v="42"/>
    <x v="111"/>
    <n v="50"/>
    <x v="15"/>
    <x v="3"/>
  </r>
  <r>
    <x v="43"/>
    <x v="107"/>
    <n v="0"/>
    <x v="15"/>
    <x v="3"/>
  </r>
  <r>
    <x v="43"/>
    <x v="108"/>
    <n v="2.6315789473684212"/>
    <x v="15"/>
    <x v="3"/>
  </r>
  <r>
    <x v="43"/>
    <x v="109"/>
    <n v="2.6315789473684212"/>
    <x v="15"/>
    <x v="3"/>
  </r>
  <r>
    <x v="43"/>
    <x v="110"/>
    <n v="13.157894736842104"/>
    <x v="15"/>
    <x v="3"/>
  </r>
  <r>
    <x v="43"/>
    <x v="111"/>
    <n v="81.578947368421055"/>
    <x v="15"/>
    <x v="3"/>
  </r>
  <r>
    <x v="44"/>
    <x v="107"/>
    <n v="0"/>
    <x v="15"/>
    <x v="3"/>
  </r>
  <r>
    <x v="44"/>
    <x v="108"/>
    <n v="0"/>
    <x v="15"/>
    <x v="3"/>
  </r>
  <r>
    <x v="44"/>
    <x v="109"/>
    <n v="0"/>
    <x v="15"/>
    <x v="3"/>
  </r>
  <r>
    <x v="44"/>
    <x v="110"/>
    <n v="0"/>
    <x v="15"/>
    <x v="3"/>
  </r>
  <r>
    <x v="44"/>
    <x v="111"/>
    <n v="100"/>
    <x v="15"/>
    <x v="3"/>
  </r>
  <r>
    <x v="45"/>
    <x v="107"/>
    <n v="0"/>
    <x v="15"/>
    <x v="3"/>
  </r>
  <r>
    <x v="45"/>
    <x v="108"/>
    <n v="0"/>
    <x v="15"/>
    <x v="3"/>
  </r>
  <r>
    <x v="45"/>
    <x v="109"/>
    <n v="12.5"/>
    <x v="15"/>
    <x v="3"/>
  </r>
  <r>
    <x v="45"/>
    <x v="110"/>
    <n v="31.25"/>
    <x v="15"/>
    <x v="3"/>
  </r>
  <r>
    <x v="45"/>
    <x v="111"/>
    <n v="56.25"/>
    <x v="15"/>
    <x v="3"/>
  </r>
  <r>
    <x v="46"/>
    <x v="107"/>
    <n v="0"/>
    <x v="15"/>
    <x v="3"/>
  </r>
  <r>
    <x v="46"/>
    <x v="108"/>
    <n v="0"/>
    <x v="15"/>
    <x v="3"/>
  </r>
  <r>
    <x v="46"/>
    <x v="109"/>
    <n v="0"/>
    <x v="15"/>
    <x v="3"/>
  </r>
  <r>
    <x v="46"/>
    <x v="110"/>
    <n v="0"/>
    <x v="15"/>
    <x v="3"/>
  </r>
  <r>
    <x v="46"/>
    <x v="111"/>
    <n v="100"/>
    <x v="15"/>
    <x v="3"/>
  </r>
  <r>
    <x v="47"/>
    <x v="107"/>
    <n v="0"/>
    <x v="15"/>
    <x v="3"/>
  </r>
  <r>
    <x v="47"/>
    <x v="108"/>
    <n v="0"/>
    <x v="15"/>
    <x v="3"/>
  </r>
  <r>
    <x v="47"/>
    <x v="109"/>
    <n v="0"/>
    <x v="15"/>
    <x v="3"/>
  </r>
  <r>
    <x v="47"/>
    <x v="110"/>
    <n v="0"/>
    <x v="15"/>
    <x v="3"/>
  </r>
  <r>
    <x v="47"/>
    <x v="111"/>
    <n v="0"/>
    <x v="15"/>
    <x v="3"/>
  </r>
  <r>
    <x v="41"/>
    <x v="107"/>
    <n v="7.6923076923076925"/>
    <x v="16"/>
    <x v="3"/>
  </r>
  <r>
    <x v="41"/>
    <x v="108"/>
    <n v="7.6923076923076925"/>
    <x v="16"/>
    <x v="3"/>
  </r>
  <r>
    <x v="41"/>
    <x v="109"/>
    <n v="15.384615384615385"/>
    <x v="16"/>
    <x v="3"/>
  </r>
  <r>
    <x v="41"/>
    <x v="110"/>
    <n v="23.076923076923077"/>
    <x v="16"/>
    <x v="3"/>
  </r>
  <r>
    <x v="41"/>
    <x v="111"/>
    <n v="46.153846153846153"/>
    <x v="16"/>
    <x v="3"/>
  </r>
  <r>
    <x v="42"/>
    <x v="107"/>
    <n v="0"/>
    <x v="16"/>
    <x v="3"/>
  </r>
  <r>
    <x v="42"/>
    <x v="108"/>
    <n v="0"/>
    <x v="16"/>
    <x v="3"/>
  </r>
  <r>
    <x v="42"/>
    <x v="109"/>
    <n v="33.333333333333336"/>
    <x v="16"/>
    <x v="3"/>
  </r>
  <r>
    <x v="42"/>
    <x v="110"/>
    <n v="33.333333333333336"/>
    <x v="16"/>
    <x v="3"/>
  </r>
  <r>
    <x v="42"/>
    <x v="111"/>
    <n v="33.333333333333336"/>
    <x v="16"/>
    <x v="3"/>
  </r>
  <r>
    <x v="43"/>
    <x v="107"/>
    <n v="1.5384615384615385"/>
    <x v="16"/>
    <x v="3"/>
  </r>
  <r>
    <x v="43"/>
    <x v="108"/>
    <n v="0"/>
    <x v="16"/>
    <x v="3"/>
  </r>
  <r>
    <x v="43"/>
    <x v="109"/>
    <n v="6.1538461538461542"/>
    <x v="16"/>
    <x v="3"/>
  </r>
  <r>
    <x v="43"/>
    <x v="110"/>
    <n v="26.153846153846153"/>
    <x v="16"/>
    <x v="3"/>
  </r>
  <r>
    <x v="43"/>
    <x v="111"/>
    <n v="66.15384615384616"/>
    <x v="16"/>
    <x v="3"/>
  </r>
  <r>
    <x v="44"/>
    <x v="107"/>
    <n v="0"/>
    <x v="16"/>
    <x v="3"/>
  </r>
  <r>
    <x v="44"/>
    <x v="108"/>
    <n v="0"/>
    <x v="16"/>
    <x v="3"/>
  </r>
  <r>
    <x v="44"/>
    <x v="109"/>
    <n v="25"/>
    <x v="16"/>
    <x v="3"/>
  </r>
  <r>
    <x v="44"/>
    <x v="110"/>
    <n v="25"/>
    <x v="16"/>
    <x v="3"/>
  </r>
  <r>
    <x v="44"/>
    <x v="111"/>
    <n v="50"/>
    <x v="16"/>
    <x v="3"/>
  </r>
  <r>
    <x v="45"/>
    <x v="107"/>
    <n v="0"/>
    <x v="16"/>
    <x v="3"/>
  </r>
  <r>
    <x v="45"/>
    <x v="108"/>
    <n v="0"/>
    <x v="16"/>
    <x v="3"/>
  </r>
  <r>
    <x v="45"/>
    <x v="109"/>
    <n v="0"/>
    <x v="16"/>
    <x v="3"/>
  </r>
  <r>
    <x v="45"/>
    <x v="110"/>
    <n v="30"/>
    <x v="16"/>
    <x v="3"/>
  </r>
  <r>
    <x v="45"/>
    <x v="111"/>
    <n v="70"/>
    <x v="16"/>
    <x v="3"/>
  </r>
  <r>
    <x v="46"/>
    <x v="107"/>
    <n v="0"/>
    <x v="16"/>
    <x v="3"/>
  </r>
  <r>
    <x v="46"/>
    <x v="108"/>
    <n v="7.1428571428571432"/>
    <x v="16"/>
    <x v="3"/>
  </r>
  <r>
    <x v="46"/>
    <x v="109"/>
    <n v="7.1428571428571432"/>
    <x v="16"/>
    <x v="3"/>
  </r>
  <r>
    <x v="46"/>
    <x v="110"/>
    <n v="28.571428571428573"/>
    <x v="16"/>
    <x v="3"/>
  </r>
  <r>
    <x v="46"/>
    <x v="111"/>
    <n v="57.142857142857146"/>
    <x v="16"/>
    <x v="3"/>
  </r>
  <r>
    <x v="47"/>
    <x v="107"/>
    <n v="0"/>
    <x v="16"/>
    <x v="3"/>
  </r>
  <r>
    <x v="47"/>
    <x v="108"/>
    <n v="25"/>
    <x v="16"/>
    <x v="3"/>
  </r>
  <r>
    <x v="47"/>
    <x v="109"/>
    <n v="25"/>
    <x v="16"/>
    <x v="3"/>
  </r>
  <r>
    <x v="47"/>
    <x v="110"/>
    <n v="25"/>
    <x v="16"/>
    <x v="3"/>
  </r>
  <r>
    <x v="47"/>
    <x v="111"/>
    <n v="25"/>
    <x v="16"/>
    <x v="3"/>
  </r>
  <r>
    <x v="48"/>
    <x v="112"/>
    <n v="7.8928571428571397"/>
    <x v="0"/>
    <x v="2"/>
  </r>
  <r>
    <x v="48"/>
    <x v="113"/>
    <n v="8.1919431279620873"/>
    <x v="0"/>
    <x v="2"/>
  </r>
  <r>
    <x v="48"/>
    <x v="114"/>
    <n v="7.7142857142857135"/>
    <x v="0"/>
    <x v="2"/>
  </r>
  <r>
    <x v="48"/>
    <x v="115"/>
    <n v="8.3239436619718337"/>
    <x v="0"/>
    <x v="2"/>
  </r>
  <r>
    <x v="48"/>
    <x v="116"/>
    <n v="8.4350000000000005"/>
    <x v="0"/>
    <x v="2"/>
  </r>
  <r>
    <x v="48"/>
    <x v="117"/>
    <n v="8.44"/>
    <x v="0"/>
    <x v="2"/>
  </r>
  <r>
    <x v="48"/>
    <x v="118"/>
    <n v="8"/>
    <x v="0"/>
    <x v="2"/>
  </r>
  <r>
    <x v="48"/>
    <x v="119"/>
    <n v="7.4545454545454541"/>
    <x v="0"/>
    <x v="2"/>
  </r>
  <r>
    <x v="48"/>
    <x v="120"/>
    <n v="8.65"/>
    <x v="0"/>
    <x v="2"/>
  </r>
  <r>
    <x v="48"/>
    <x v="121"/>
    <n v="8.0399999999999991"/>
    <x v="0"/>
    <x v="2"/>
  </r>
  <r>
    <x v="48"/>
    <x v="122"/>
    <n v="8.1751152073732793"/>
    <x v="0"/>
    <x v="2"/>
  </r>
  <r>
    <x v="48"/>
    <x v="123"/>
    <n v="8.1489361702127709"/>
    <x v="0"/>
    <x v="2"/>
  </r>
  <r>
    <x v="48"/>
    <x v="124"/>
    <n v="6.6351351351351342"/>
    <x v="0"/>
    <x v="2"/>
  </r>
  <r>
    <x v="48"/>
    <x v="112"/>
    <n v="8.75"/>
    <x v="1"/>
    <x v="2"/>
  </r>
  <r>
    <x v="48"/>
    <x v="113"/>
    <n v="8.2359550561797743"/>
    <x v="1"/>
    <x v="2"/>
  </r>
  <r>
    <x v="48"/>
    <x v="114"/>
    <n v="8.4"/>
    <x v="1"/>
    <x v="2"/>
  </r>
  <r>
    <x v="48"/>
    <x v="115"/>
    <n v="8.3793103448275872"/>
    <x v="1"/>
    <x v="2"/>
  </r>
  <r>
    <x v="48"/>
    <x v="116"/>
    <n v="8.4403669724770598"/>
    <x v="1"/>
    <x v="2"/>
  </r>
  <r>
    <x v="48"/>
    <x v="117"/>
    <n v="8.5689655172413737"/>
    <x v="1"/>
    <x v="2"/>
  </r>
  <r>
    <x v="48"/>
    <x v="118"/>
    <n v="7.9255319148936154"/>
    <x v="1"/>
    <x v="2"/>
  </r>
  <r>
    <x v="48"/>
    <x v="119"/>
    <n v="8"/>
    <x v="1"/>
    <x v="2"/>
  </r>
  <r>
    <x v="48"/>
    <x v="120"/>
    <n v="8.5524193548387153"/>
    <x v="1"/>
    <x v="2"/>
  </r>
  <r>
    <x v="48"/>
    <x v="121"/>
    <n v="8.1818181818181817"/>
    <x v="1"/>
    <x v="2"/>
  </r>
  <r>
    <x v="48"/>
    <x v="122"/>
    <n v="8.0735294117647047"/>
    <x v="1"/>
    <x v="2"/>
  </r>
  <r>
    <x v="48"/>
    <x v="123"/>
    <n v="8.2429906542056059"/>
    <x v="1"/>
    <x v="2"/>
  </r>
  <r>
    <x v="48"/>
    <x v="124"/>
    <n v="5.8695652173913047"/>
    <x v="1"/>
    <x v="2"/>
  </r>
  <r>
    <x v="48"/>
    <x v="112"/>
    <n v="7.8571428571428568"/>
    <x v="2"/>
    <x v="2"/>
  </r>
  <r>
    <x v="48"/>
    <x v="113"/>
    <n v="8.392523364485978"/>
    <x v="2"/>
    <x v="2"/>
  </r>
  <r>
    <x v="48"/>
    <x v="114"/>
    <n v="9"/>
    <x v="2"/>
    <x v="2"/>
  </r>
  <r>
    <x v="48"/>
    <x v="115"/>
    <n v="8.1875"/>
    <x v="2"/>
    <x v="2"/>
  </r>
  <r>
    <x v="48"/>
    <x v="116"/>
    <n v="8.6279069767441854"/>
    <x v="2"/>
    <x v="2"/>
  </r>
  <r>
    <x v="48"/>
    <x v="117"/>
    <n v="8.3653846153846168"/>
    <x v="2"/>
    <x v="2"/>
  </r>
  <r>
    <x v="48"/>
    <x v="118"/>
    <n v="8.0370370370370363"/>
    <x v="2"/>
    <x v="2"/>
  </r>
  <r>
    <x v="48"/>
    <x v="119"/>
    <n v="8.0434782608695645"/>
    <x v="2"/>
    <x v="2"/>
  </r>
  <r>
    <x v="48"/>
    <x v="120"/>
    <n v="8.8134920634920615"/>
    <x v="2"/>
    <x v="2"/>
  </r>
  <r>
    <x v="48"/>
    <x v="121"/>
    <n v="8.4166666666666661"/>
    <x v="2"/>
    <x v="2"/>
  </r>
  <r>
    <x v="48"/>
    <x v="122"/>
    <n v="8.3214285714285712"/>
    <x v="2"/>
    <x v="2"/>
  </r>
  <r>
    <x v="48"/>
    <x v="123"/>
    <n v="7.625"/>
    <x v="2"/>
    <x v="2"/>
  </r>
  <r>
    <x v="48"/>
    <x v="124"/>
    <n v="7.3"/>
    <x v="2"/>
    <x v="2"/>
  </r>
  <r>
    <x v="48"/>
    <x v="112"/>
    <n v="7.6"/>
    <x v="3"/>
    <x v="2"/>
  </r>
  <r>
    <x v="48"/>
    <x v="113"/>
    <n v="8.0270270270270263"/>
    <x v="3"/>
    <x v="2"/>
  </r>
  <r>
    <x v="48"/>
    <x v="114"/>
    <n v="6"/>
    <x v="3"/>
    <x v="2"/>
  </r>
  <r>
    <x v="48"/>
    <x v="115"/>
    <n v="7.8"/>
    <x v="3"/>
    <x v="2"/>
  </r>
  <r>
    <x v="48"/>
    <x v="116"/>
    <n v="8.3113207547169807"/>
    <x v="3"/>
    <x v="2"/>
  </r>
  <r>
    <x v="48"/>
    <x v="117"/>
    <n v="8.0399999999999991"/>
    <x v="3"/>
    <x v="2"/>
  </r>
  <r>
    <x v="48"/>
    <x v="118"/>
    <n v="7.9024390243902456"/>
    <x v="3"/>
    <x v="2"/>
  </r>
  <r>
    <x v="48"/>
    <x v="119"/>
    <n v="7.5"/>
    <x v="3"/>
    <x v="2"/>
  </r>
  <r>
    <x v="48"/>
    <x v="120"/>
    <n v="8.5860465116279148"/>
    <x v="3"/>
    <x v="2"/>
  </r>
  <r>
    <x v="48"/>
    <x v="121"/>
    <n v="7"/>
    <x v="3"/>
    <x v="2"/>
  </r>
  <r>
    <x v="48"/>
    <x v="122"/>
    <n v="7.9"/>
    <x v="3"/>
    <x v="2"/>
  </r>
  <r>
    <x v="48"/>
    <x v="123"/>
    <n v="8.6285714285714281"/>
    <x v="3"/>
    <x v="2"/>
  </r>
  <r>
    <x v="48"/>
    <x v="124"/>
    <n v="5.25"/>
    <x v="3"/>
    <x v="2"/>
  </r>
  <r>
    <x v="48"/>
    <x v="112"/>
    <n v="7.6875"/>
    <x v="4"/>
    <x v="2"/>
  </r>
  <r>
    <x v="48"/>
    <x v="113"/>
    <n v="7.7"/>
    <x v="4"/>
    <x v="2"/>
  </r>
  <r>
    <x v="48"/>
    <x v="114"/>
    <n v="10"/>
    <x v="4"/>
    <x v="2"/>
  </r>
  <r>
    <x v="48"/>
    <x v="115"/>
    <n v="8.3333333333333339"/>
    <x v="4"/>
    <x v="2"/>
  </r>
  <r>
    <x v="48"/>
    <x v="116"/>
    <n v="8.3333333333333321"/>
    <x v="4"/>
    <x v="2"/>
  </r>
  <r>
    <x v="48"/>
    <x v="117"/>
    <n v="7.5882352941176467"/>
    <x v="4"/>
    <x v="2"/>
  </r>
  <r>
    <x v="48"/>
    <x v="118"/>
    <n v="7.4285714285714279"/>
    <x v="4"/>
    <x v="2"/>
  </r>
  <r>
    <x v="48"/>
    <x v="119"/>
    <n v="6.375"/>
    <x v="4"/>
    <x v="2"/>
  </r>
  <r>
    <x v="48"/>
    <x v="120"/>
    <n v="8.5391304347826047"/>
    <x v="4"/>
    <x v="2"/>
  </r>
  <r>
    <x v="48"/>
    <x v="121"/>
    <n v="8"/>
    <x v="4"/>
    <x v="2"/>
  </r>
  <r>
    <x v="48"/>
    <x v="122"/>
    <n v="8.4"/>
    <x v="4"/>
    <x v="2"/>
  </r>
  <r>
    <x v="48"/>
    <x v="123"/>
    <n v="8.1363636363636367"/>
    <x v="4"/>
    <x v="2"/>
  </r>
  <r>
    <x v="48"/>
    <x v="124"/>
    <n v="7.2727272727272725"/>
    <x v="4"/>
    <x v="2"/>
  </r>
  <r>
    <x v="48"/>
    <x v="112"/>
    <n v="8"/>
    <x v="5"/>
    <x v="2"/>
  </r>
  <r>
    <x v="48"/>
    <x v="113"/>
    <n v="7.2222222222222223"/>
    <x v="5"/>
    <x v="2"/>
  </r>
  <r>
    <x v="48"/>
    <x v="114"/>
    <m/>
    <x v="5"/>
    <x v="2"/>
  </r>
  <r>
    <x v="48"/>
    <x v="115"/>
    <n v="8"/>
    <x v="5"/>
    <x v="2"/>
  </r>
  <r>
    <x v="48"/>
    <x v="116"/>
    <n v="8.1538461538461533"/>
    <x v="5"/>
    <x v="2"/>
  </r>
  <r>
    <x v="48"/>
    <x v="117"/>
    <n v="8.6666666666666679"/>
    <x v="5"/>
    <x v="2"/>
  </r>
  <r>
    <x v="48"/>
    <x v="118"/>
    <n v="8.8000000000000007"/>
    <x v="5"/>
    <x v="2"/>
  </r>
  <r>
    <x v="48"/>
    <x v="119"/>
    <n v="5.5"/>
    <x v="5"/>
    <x v="2"/>
  </r>
  <r>
    <x v="48"/>
    <x v="120"/>
    <n v="8.8000000000000007"/>
    <x v="5"/>
    <x v="2"/>
  </r>
  <r>
    <x v="48"/>
    <x v="121"/>
    <n v="10"/>
    <x v="5"/>
    <x v="2"/>
  </r>
  <r>
    <x v="48"/>
    <x v="122"/>
    <n v="9.25"/>
    <x v="5"/>
    <x v="2"/>
  </r>
  <r>
    <x v="48"/>
    <x v="123"/>
    <n v="8.3636363636363615"/>
    <x v="5"/>
    <x v="2"/>
  </r>
  <r>
    <x v="48"/>
    <x v="124"/>
    <n v="8"/>
    <x v="5"/>
    <x v="2"/>
  </r>
  <r>
    <x v="48"/>
    <x v="112"/>
    <n v="6.3333333333333339"/>
    <x v="6"/>
    <x v="2"/>
  </r>
  <r>
    <x v="48"/>
    <x v="113"/>
    <n v="7"/>
    <x v="6"/>
    <x v="2"/>
  </r>
  <r>
    <x v="48"/>
    <x v="114"/>
    <n v="10"/>
    <x v="6"/>
    <x v="2"/>
  </r>
  <r>
    <x v="48"/>
    <x v="115"/>
    <m/>
    <x v="6"/>
    <x v="2"/>
  </r>
  <r>
    <x v="48"/>
    <x v="116"/>
    <n v="8.8965517241379306"/>
    <x v="6"/>
    <x v="2"/>
  </r>
  <r>
    <x v="48"/>
    <x v="117"/>
    <n v="8.4"/>
    <x v="6"/>
    <x v="2"/>
  </r>
  <r>
    <x v="48"/>
    <x v="118"/>
    <n v="6.5"/>
    <x v="6"/>
    <x v="2"/>
  </r>
  <r>
    <x v="48"/>
    <x v="119"/>
    <n v="8.5"/>
    <x v="6"/>
    <x v="2"/>
  </r>
  <r>
    <x v="48"/>
    <x v="120"/>
    <n v="8.15"/>
    <x v="6"/>
    <x v="2"/>
  </r>
  <r>
    <x v="48"/>
    <x v="121"/>
    <m/>
    <x v="6"/>
    <x v="2"/>
  </r>
  <r>
    <x v="48"/>
    <x v="122"/>
    <n v="9.5"/>
    <x v="6"/>
    <x v="2"/>
  </r>
  <r>
    <x v="48"/>
    <x v="123"/>
    <n v="10"/>
    <x v="6"/>
    <x v="2"/>
  </r>
  <r>
    <x v="48"/>
    <x v="124"/>
    <n v="10"/>
    <x v="6"/>
    <x v="2"/>
  </r>
  <r>
    <x v="48"/>
    <x v="112"/>
    <n v="8.1666666666666661"/>
    <x v="7"/>
    <x v="2"/>
  </r>
  <r>
    <x v="48"/>
    <x v="113"/>
    <n v="7.7142857142857144"/>
    <x v="7"/>
    <x v="2"/>
  </r>
  <r>
    <x v="48"/>
    <x v="114"/>
    <m/>
    <x v="7"/>
    <x v="2"/>
  </r>
  <r>
    <x v="48"/>
    <x v="115"/>
    <n v="9"/>
    <x v="7"/>
    <x v="2"/>
  </r>
  <r>
    <x v="48"/>
    <x v="116"/>
    <n v="7.541666666666667"/>
    <x v="7"/>
    <x v="2"/>
  </r>
  <r>
    <x v="48"/>
    <x v="117"/>
    <n v="5.8"/>
    <x v="7"/>
    <x v="2"/>
  </r>
  <r>
    <x v="48"/>
    <x v="118"/>
    <n v="7.8888888888888893"/>
    <x v="7"/>
    <x v="2"/>
  </r>
  <r>
    <x v="48"/>
    <x v="119"/>
    <n v="4.666666666666667"/>
    <x v="7"/>
    <x v="2"/>
  </r>
  <r>
    <x v="48"/>
    <x v="120"/>
    <n v="8.24"/>
    <x v="7"/>
    <x v="2"/>
  </r>
  <r>
    <x v="48"/>
    <x v="121"/>
    <n v="6"/>
    <x v="7"/>
    <x v="2"/>
  </r>
  <r>
    <x v="48"/>
    <x v="122"/>
    <n v="8"/>
    <x v="7"/>
    <x v="2"/>
  </r>
  <r>
    <x v="48"/>
    <x v="123"/>
    <n v="7.75"/>
    <x v="7"/>
    <x v="2"/>
  </r>
  <r>
    <x v="48"/>
    <x v="124"/>
    <n v="5.666666666666667"/>
    <x v="7"/>
    <x v="2"/>
  </r>
  <r>
    <x v="48"/>
    <x v="112"/>
    <n v="7.666666666666667"/>
    <x v="8"/>
    <x v="2"/>
  </r>
  <r>
    <x v="48"/>
    <x v="113"/>
    <n v="8.1666666666666661"/>
    <x v="8"/>
    <x v="2"/>
  </r>
  <r>
    <x v="48"/>
    <x v="114"/>
    <m/>
    <x v="8"/>
    <x v="2"/>
  </r>
  <r>
    <x v="48"/>
    <x v="115"/>
    <n v="8"/>
    <x v="8"/>
    <x v="2"/>
  </r>
  <r>
    <x v="48"/>
    <x v="116"/>
    <n v="8.6111111111111107"/>
    <x v="8"/>
    <x v="2"/>
  </r>
  <r>
    <x v="48"/>
    <x v="117"/>
    <n v="6"/>
    <x v="8"/>
    <x v="2"/>
  </r>
  <r>
    <x v="48"/>
    <x v="118"/>
    <n v="5.6"/>
    <x v="8"/>
    <x v="2"/>
  </r>
  <r>
    <x v="48"/>
    <x v="119"/>
    <n v="9"/>
    <x v="8"/>
    <x v="2"/>
  </r>
  <r>
    <x v="48"/>
    <x v="120"/>
    <n v="8.65"/>
    <x v="8"/>
    <x v="2"/>
  </r>
  <r>
    <x v="48"/>
    <x v="121"/>
    <n v="8"/>
    <x v="8"/>
    <x v="2"/>
  </r>
  <r>
    <x v="48"/>
    <x v="122"/>
    <n v="7.333333333333333"/>
    <x v="8"/>
    <x v="2"/>
  </r>
  <r>
    <x v="48"/>
    <x v="123"/>
    <n v="7.5"/>
    <x v="8"/>
    <x v="2"/>
  </r>
  <r>
    <x v="48"/>
    <x v="124"/>
    <n v="5"/>
    <x v="8"/>
    <x v="2"/>
  </r>
  <r>
    <x v="48"/>
    <x v="112"/>
    <n v="8"/>
    <x v="9"/>
    <x v="2"/>
  </r>
  <r>
    <x v="48"/>
    <x v="113"/>
    <n v="8.2972972972972965"/>
    <x v="9"/>
    <x v="2"/>
  </r>
  <r>
    <x v="48"/>
    <x v="114"/>
    <m/>
    <x v="9"/>
    <x v="2"/>
  </r>
  <r>
    <x v="48"/>
    <x v="115"/>
    <n v="7"/>
    <x v="9"/>
    <x v="2"/>
  </r>
  <r>
    <x v="48"/>
    <x v="116"/>
    <n v="7.8666666666666663"/>
    <x v="9"/>
    <x v="2"/>
  </r>
  <r>
    <x v="48"/>
    <x v="117"/>
    <n v="8.5"/>
    <x v="9"/>
    <x v="2"/>
  </r>
  <r>
    <x v="48"/>
    <x v="118"/>
    <n v="7.4"/>
    <x v="9"/>
    <x v="2"/>
  </r>
  <r>
    <x v="48"/>
    <x v="119"/>
    <n v="8.6666666666666661"/>
    <x v="9"/>
    <x v="2"/>
  </r>
  <r>
    <x v="48"/>
    <x v="120"/>
    <n v="8.2258064516129021"/>
    <x v="9"/>
    <x v="2"/>
  </r>
  <r>
    <x v="48"/>
    <x v="121"/>
    <n v="8.3333333333333339"/>
    <x v="9"/>
    <x v="2"/>
  </r>
  <r>
    <x v="48"/>
    <x v="122"/>
    <n v="7.6666666666666661"/>
    <x v="9"/>
    <x v="2"/>
  </r>
  <r>
    <x v="48"/>
    <x v="123"/>
    <n v="7"/>
    <x v="9"/>
    <x v="2"/>
  </r>
  <r>
    <x v="48"/>
    <x v="124"/>
    <n v="8.5"/>
    <x v="9"/>
    <x v="2"/>
  </r>
  <r>
    <x v="48"/>
    <x v="112"/>
    <n v="8.5"/>
    <x v="10"/>
    <x v="2"/>
  </r>
  <r>
    <x v="48"/>
    <x v="113"/>
    <n v="7.7"/>
    <x v="10"/>
    <x v="2"/>
  </r>
  <r>
    <x v="48"/>
    <x v="114"/>
    <m/>
    <x v="10"/>
    <x v="2"/>
  </r>
  <r>
    <x v="48"/>
    <x v="115"/>
    <n v="8"/>
    <x v="10"/>
    <x v="2"/>
  </r>
  <r>
    <x v="48"/>
    <x v="116"/>
    <n v="8.193548387096774"/>
    <x v="10"/>
    <x v="2"/>
  </r>
  <r>
    <x v="48"/>
    <x v="117"/>
    <n v="9"/>
    <x v="10"/>
    <x v="2"/>
  </r>
  <r>
    <x v="48"/>
    <x v="118"/>
    <n v="7.166666666666667"/>
    <x v="10"/>
    <x v="2"/>
  </r>
  <r>
    <x v="48"/>
    <x v="119"/>
    <n v="3.8"/>
    <x v="10"/>
    <x v="2"/>
  </r>
  <r>
    <x v="48"/>
    <x v="120"/>
    <n v="8.3214285714285694"/>
    <x v="10"/>
    <x v="2"/>
  </r>
  <r>
    <x v="48"/>
    <x v="121"/>
    <n v="8"/>
    <x v="10"/>
    <x v="2"/>
  </r>
  <r>
    <x v="48"/>
    <x v="122"/>
    <n v="8.1999999999999993"/>
    <x v="10"/>
    <x v="2"/>
  </r>
  <r>
    <x v="48"/>
    <x v="123"/>
    <n v="7.7142857142857135"/>
    <x v="10"/>
    <x v="2"/>
  </r>
  <r>
    <x v="48"/>
    <x v="124"/>
    <n v="5.6666666666666661"/>
    <x v="10"/>
    <x v="2"/>
  </r>
  <r>
    <x v="48"/>
    <x v="112"/>
    <n v="1"/>
    <x v="11"/>
    <x v="2"/>
  </r>
  <r>
    <x v="48"/>
    <x v="113"/>
    <n v="8"/>
    <x v="11"/>
    <x v="2"/>
  </r>
  <r>
    <x v="48"/>
    <x v="114"/>
    <m/>
    <x v="11"/>
    <x v="2"/>
  </r>
  <r>
    <x v="48"/>
    <x v="115"/>
    <m/>
    <x v="11"/>
    <x v="2"/>
  </r>
  <r>
    <x v="48"/>
    <x v="116"/>
    <n v="8.8636363636363651"/>
    <x v="11"/>
    <x v="2"/>
  </r>
  <r>
    <x v="48"/>
    <x v="117"/>
    <n v="9"/>
    <x v="11"/>
    <x v="2"/>
  </r>
  <r>
    <x v="48"/>
    <x v="118"/>
    <n v="5"/>
    <x v="11"/>
    <x v="2"/>
  </r>
  <r>
    <x v="48"/>
    <x v="119"/>
    <n v="9.3333333333333339"/>
    <x v="11"/>
    <x v="2"/>
  </r>
  <r>
    <x v="48"/>
    <x v="120"/>
    <n v="8.4499999999999993"/>
    <x v="11"/>
    <x v="2"/>
  </r>
  <r>
    <x v="48"/>
    <x v="121"/>
    <n v="10"/>
    <x v="11"/>
    <x v="2"/>
  </r>
  <r>
    <x v="48"/>
    <x v="122"/>
    <n v="9"/>
    <x v="11"/>
    <x v="2"/>
  </r>
  <r>
    <x v="48"/>
    <x v="123"/>
    <n v="5.5"/>
    <x v="11"/>
    <x v="2"/>
  </r>
  <r>
    <x v="48"/>
    <x v="124"/>
    <n v="5"/>
    <x v="11"/>
    <x v="2"/>
  </r>
  <r>
    <x v="48"/>
    <x v="112"/>
    <m/>
    <x v="12"/>
    <x v="2"/>
  </r>
  <r>
    <x v="48"/>
    <x v="113"/>
    <n v="8.6"/>
    <x v="12"/>
    <x v="2"/>
  </r>
  <r>
    <x v="48"/>
    <x v="114"/>
    <n v="10"/>
    <x v="12"/>
    <x v="2"/>
  </r>
  <r>
    <x v="48"/>
    <x v="115"/>
    <n v="9.3333333333333339"/>
    <x v="12"/>
    <x v="2"/>
  </r>
  <r>
    <x v="48"/>
    <x v="116"/>
    <n v="8.678571428571427"/>
    <x v="12"/>
    <x v="2"/>
  </r>
  <r>
    <x v="48"/>
    <x v="117"/>
    <n v="8.875"/>
    <x v="12"/>
    <x v="2"/>
  </r>
  <r>
    <x v="48"/>
    <x v="118"/>
    <n v="10"/>
    <x v="12"/>
    <x v="2"/>
  </r>
  <r>
    <x v="48"/>
    <x v="119"/>
    <n v="7"/>
    <x v="12"/>
    <x v="2"/>
  </r>
  <r>
    <x v="48"/>
    <x v="120"/>
    <n v="9.1578947368421044"/>
    <x v="12"/>
    <x v="2"/>
  </r>
  <r>
    <x v="48"/>
    <x v="121"/>
    <n v="7"/>
    <x v="12"/>
    <x v="2"/>
  </r>
  <r>
    <x v="48"/>
    <x v="122"/>
    <n v="8.2857142857142865"/>
    <x v="12"/>
    <x v="2"/>
  </r>
  <r>
    <x v="48"/>
    <x v="123"/>
    <n v="8.8333333333333321"/>
    <x v="12"/>
    <x v="2"/>
  </r>
  <r>
    <x v="48"/>
    <x v="124"/>
    <n v="6.833333333333333"/>
    <x v="12"/>
    <x v="2"/>
  </r>
  <r>
    <x v="48"/>
    <x v="112"/>
    <n v="9"/>
    <x v="13"/>
    <x v="2"/>
  </r>
  <r>
    <x v="48"/>
    <x v="113"/>
    <n v="9"/>
    <x v="13"/>
    <x v="2"/>
  </r>
  <r>
    <x v="48"/>
    <x v="114"/>
    <m/>
    <x v="13"/>
    <x v="2"/>
  </r>
  <r>
    <x v="48"/>
    <x v="115"/>
    <n v="8"/>
    <x v="13"/>
    <x v="2"/>
  </r>
  <r>
    <x v="48"/>
    <x v="116"/>
    <n v="8.8888888888888875"/>
    <x v="13"/>
    <x v="2"/>
  </r>
  <r>
    <x v="48"/>
    <x v="117"/>
    <n v="10"/>
    <x v="13"/>
    <x v="2"/>
  </r>
  <r>
    <x v="48"/>
    <x v="118"/>
    <n v="8.4"/>
    <x v="13"/>
    <x v="2"/>
  </r>
  <r>
    <x v="48"/>
    <x v="119"/>
    <m/>
    <x v="13"/>
    <x v="2"/>
  </r>
  <r>
    <x v="48"/>
    <x v="120"/>
    <n v="8.5217391304347831"/>
    <x v="13"/>
    <x v="2"/>
  </r>
  <r>
    <x v="48"/>
    <x v="121"/>
    <m/>
    <x v="13"/>
    <x v="2"/>
  </r>
  <r>
    <x v="48"/>
    <x v="122"/>
    <n v="9.75"/>
    <x v="13"/>
    <x v="2"/>
  </r>
  <r>
    <x v="48"/>
    <x v="123"/>
    <n v="9.5"/>
    <x v="13"/>
    <x v="2"/>
  </r>
  <r>
    <x v="48"/>
    <x v="124"/>
    <m/>
    <x v="13"/>
    <x v="2"/>
  </r>
  <r>
    <x v="48"/>
    <x v="112"/>
    <n v="7"/>
    <x v="14"/>
    <x v="2"/>
  </r>
  <r>
    <x v="48"/>
    <x v="113"/>
    <n v="6.5"/>
    <x v="14"/>
    <x v="2"/>
  </r>
  <r>
    <x v="48"/>
    <x v="114"/>
    <m/>
    <x v="14"/>
    <x v="2"/>
  </r>
  <r>
    <x v="48"/>
    <x v="115"/>
    <n v="8.5"/>
    <x v="14"/>
    <x v="2"/>
  </r>
  <r>
    <x v="48"/>
    <x v="116"/>
    <m/>
    <x v="14"/>
    <x v="2"/>
  </r>
  <r>
    <x v="48"/>
    <x v="117"/>
    <n v="8.1666666666666679"/>
    <x v="14"/>
    <x v="2"/>
  </r>
  <r>
    <x v="48"/>
    <x v="118"/>
    <m/>
    <x v="14"/>
    <x v="2"/>
  </r>
  <r>
    <x v="48"/>
    <x v="119"/>
    <m/>
    <x v="14"/>
    <x v="2"/>
  </r>
  <r>
    <x v="48"/>
    <x v="120"/>
    <n v="8"/>
    <x v="14"/>
    <x v="2"/>
  </r>
  <r>
    <x v="48"/>
    <x v="121"/>
    <m/>
    <x v="14"/>
    <x v="2"/>
  </r>
  <r>
    <x v="48"/>
    <x v="122"/>
    <n v="7.666666666666667"/>
    <x v="14"/>
    <x v="2"/>
  </r>
  <r>
    <x v="48"/>
    <x v="123"/>
    <n v="10"/>
    <x v="14"/>
    <x v="2"/>
  </r>
  <r>
    <x v="48"/>
    <x v="124"/>
    <n v="7.5"/>
    <x v="14"/>
    <x v="2"/>
  </r>
  <r>
    <x v="48"/>
    <x v="112"/>
    <m/>
    <x v="15"/>
    <x v="2"/>
  </r>
  <r>
    <x v="48"/>
    <x v="113"/>
    <n v="8.75"/>
    <x v="15"/>
    <x v="2"/>
  </r>
  <r>
    <x v="48"/>
    <x v="114"/>
    <n v="10"/>
    <x v="15"/>
    <x v="2"/>
  </r>
  <r>
    <x v="48"/>
    <x v="115"/>
    <n v="8"/>
    <x v="15"/>
    <x v="2"/>
  </r>
  <r>
    <x v="48"/>
    <x v="116"/>
    <n v="9"/>
    <x v="15"/>
    <x v="2"/>
  </r>
  <r>
    <x v="48"/>
    <x v="117"/>
    <n v="8.8333333333333339"/>
    <x v="15"/>
    <x v="2"/>
  </r>
  <r>
    <x v="48"/>
    <x v="118"/>
    <n v="10"/>
    <x v="15"/>
    <x v="2"/>
  </r>
  <r>
    <x v="48"/>
    <x v="119"/>
    <n v="7"/>
    <x v="15"/>
    <x v="2"/>
  </r>
  <r>
    <x v="48"/>
    <x v="120"/>
    <n v="8.972222222222225"/>
    <x v="15"/>
    <x v="2"/>
  </r>
  <r>
    <x v="48"/>
    <x v="121"/>
    <n v="8"/>
    <x v="15"/>
    <x v="2"/>
  </r>
  <r>
    <x v="48"/>
    <x v="122"/>
    <n v="8.9"/>
    <x v="15"/>
    <x v="2"/>
  </r>
  <r>
    <x v="48"/>
    <x v="123"/>
    <n v="6.666666666666667"/>
    <x v="15"/>
    <x v="2"/>
  </r>
  <r>
    <x v="48"/>
    <x v="124"/>
    <m/>
    <x v="15"/>
    <x v="2"/>
  </r>
  <r>
    <x v="48"/>
    <x v="112"/>
    <n v="7.5"/>
    <x v="16"/>
    <x v="2"/>
  </r>
  <r>
    <x v="48"/>
    <x v="113"/>
    <n v="8.25"/>
    <x v="16"/>
    <x v="2"/>
  </r>
  <r>
    <x v="48"/>
    <x v="114"/>
    <n v="4"/>
    <x v="16"/>
    <x v="2"/>
  </r>
  <r>
    <x v="48"/>
    <x v="115"/>
    <n v="9.1666666666666661"/>
    <x v="16"/>
    <x v="2"/>
  </r>
  <r>
    <x v="48"/>
    <x v="116"/>
    <n v="8.8000000000000007"/>
    <x v="16"/>
    <x v="2"/>
  </r>
  <r>
    <x v="48"/>
    <x v="117"/>
    <n v="9.1999999999999993"/>
    <x v="16"/>
    <x v="2"/>
  </r>
  <r>
    <x v="48"/>
    <x v="118"/>
    <n v="8.5"/>
    <x v="16"/>
    <x v="2"/>
  </r>
  <r>
    <x v="48"/>
    <x v="119"/>
    <n v="7.166666666666667"/>
    <x v="16"/>
    <x v="2"/>
  </r>
  <r>
    <x v="48"/>
    <x v="120"/>
    <n v="9"/>
    <x v="16"/>
    <x v="2"/>
  </r>
  <r>
    <x v="48"/>
    <x v="121"/>
    <n v="8.75"/>
    <x v="16"/>
    <x v="2"/>
  </r>
  <r>
    <x v="48"/>
    <x v="122"/>
    <n v="8.2307692307692317"/>
    <x v="16"/>
    <x v="2"/>
  </r>
  <r>
    <x v="48"/>
    <x v="123"/>
    <n v="8"/>
    <x v="16"/>
    <x v="2"/>
  </r>
  <r>
    <x v="48"/>
    <x v="124"/>
    <n v="8.7142857142857135"/>
    <x v="16"/>
    <x v="2"/>
  </r>
  <r>
    <x v="48"/>
    <x v="112"/>
    <n v="7.5638297872340425"/>
    <x v="0"/>
    <x v="3"/>
  </r>
  <r>
    <x v="48"/>
    <x v="113"/>
    <n v="7.8073394495412805"/>
    <x v="0"/>
    <x v="3"/>
  </r>
  <r>
    <x v="48"/>
    <x v="114"/>
    <n v="8"/>
    <x v="0"/>
    <x v="3"/>
  </r>
  <r>
    <x v="48"/>
    <x v="115"/>
    <n v="7.7380952380952372"/>
    <x v="0"/>
    <x v="3"/>
  </r>
  <r>
    <x v="48"/>
    <x v="116"/>
    <n v="8.1843003412969288"/>
    <x v="0"/>
    <x v="3"/>
  </r>
  <r>
    <x v="48"/>
    <x v="117"/>
    <n v="7.9214876033057893"/>
    <x v="0"/>
    <x v="3"/>
  </r>
  <r>
    <x v="48"/>
    <x v="118"/>
    <n v="7.9855769230769225"/>
    <x v="0"/>
    <x v="3"/>
  </r>
  <r>
    <x v="48"/>
    <x v="119"/>
    <n v="7.6266666666666669"/>
    <x v="0"/>
    <x v="3"/>
  </r>
  <r>
    <x v="48"/>
    <x v="120"/>
    <n v="8.3171114599685776"/>
    <x v="0"/>
    <x v="3"/>
  </r>
  <r>
    <x v="48"/>
    <x v="121"/>
    <n v="8.0178571428571441"/>
    <x v="0"/>
    <x v="3"/>
  </r>
  <r>
    <x v="48"/>
    <x v="122"/>
    <n v="8.2020547945205529"/>
    <x v="0"/>
    <x v="3"/>
  </r>
  <r>
    <x v="48"/>
    <x v="123"/>
    <n v="8.2788844621513977"/>
    <x v="0"/>
    <x v="3"/>
  </r>
  <r>
    <x v="48"/>
    <x v="124"/>
    <n v="5.9146341463414638"/>
    <x v="0"/>
    <x v="3"/>
  </r>
  <r>
    <x v="48"/>
    <x v="112"/>
    <n v="7.25"/>
    <x v="1"/>
    <x v="3"/>
  </r>
  <r>
    <x v="48"/>
    <x v="113"/>
    <n v="7.3333333333333348"/>
    <x v="1"/>
    <x v="3"/>
  </r>
  <r>
    <x v="48"/>
    <x v="114"/>
    <n v="8.4444444444444446"/>
    <x v="1"/>
    <x v="3"/>
  </r>
  <r>
    <x v="48"/>
    <x v="115"/>
    <n v="8"/>
    <x v="1"/>
    <x v="3"/>
  </r>
  <r>
    <x v="48"/>
    <x v="116"/>
    <n v="8.0609756097560954"/>
    <x v="1"/>
    <x v="3"/>
  </r>
  <r>
    <x v="48"/>
    <x v="117"/>
    <n v="8.1666666666666679"/>
    <x v="1"/>
    <x v="3"/>
  </r>
  <r>
    <x v="48"/>
    <x v="118"/>
    <n v="7.8873239436619729"/>
    <x v="1"/>
    <x v="3"/>
  </r>
  <r>
    <x v="48"/>
    <x v="119"/>
    <n v="8.4347826086956523"/>
    <x v="1"/>
    <x v="3"/>
  </r>
  <r>
    <x v="48"/>
    <x v="120"/>
    <n v="8.4784946236559104"/>
    <x v="1"/>
    <x v="3"/>
  </r>
  <r>
    <x v="48"/>
    <x v="121"/>
    <n v="7.75"/>
    <x v="1"/>
    <x v="3"/>
  </r>
  <r>
    <x v="48"/>
    <x v="122"/>
    <n v="8.1505376344085985"/>
    <x v="1"/>
    <x v="3"/>
  </r>
  <r>
    <x v="48"/>
    <x v="123"/>
    <n v="8.2207792207792227"/>
    <x v="1"/>
    <x v="3"/>
  </r>
  <r>
    <x v="48"/>
    <x v="124"/>
    <n v="6.129032258064516"/>
    <x v="1"/>
    <x v="3"/>
  </r>
  <r>
    <x v="48"/>
    <x v="112"/>
    <n v="7.4897959183673475"/>
    <x v="2"/>
    <x v="3"/>
  </r>
  <r>
    <x v="48"/>
    <x v="113"/>
    <n v="7.666666666666667"/>
    <x v="2"/>
    <x v="3"/>
  </r>
  <r>
    <x v="48"/>
    <x v="114"/>
    <n v="8.5"/>
    <x v="2"/>
    <x v="3"/>
  </r>
  <r>
    <x v="48"/>
    <x v="115"/>
    <n v="6.8333333333333339"/>
    <x v="2"/>
    <x v="3"/>
  </r>
  <r>
    <x v="48"/>
    <x v="116"/>
    <n v="7.9848484848484853"/>
    <x v="2"/>
    <x v="3"/>
  </r>
  <r>
    <x v="48"/>
    <x v="117"/>
    <n v="7.953125"/>
    <x v="2"/>
    <x v="3"/>
  </r>
  <r>
    <x v="48"/>
    <x v="118"/>
    <n v="7.833333333333333"/>
    <x v="2"/>
    <x v="3"/>
  </r>
  <r>
    <x v="48"/>
    <x v="119"/>
    <n v="6.2608695652173916"/>
    <x v="2"/>
    <x v="3"/>
  </r>
  <r>
    <x v="48"/>
    <x v="120"/>
    <n v="7.68627450980392"/>
    <x v="2"/>
    <x v="3"/>
  </r>
  <r>
    <x v="48"/>
    <x v="121"/>
    <n v="7.7142857142857153"/>
    <x v="2"/>
    <x v="3"/>
  </r>
  <r>
    <x v="48"/>
    <x v="122"/>
    <n v="7.65"/>
    <x v="2"/>
    <x v="3"/>
  </r>
  <r>
    <x v="48"/>
    <x v="123"/>
    <n v="7.9534883720930214"/>
    <x v="2"/>
    <x v="3"/>
  </r>
  <r>
    <x v="48"/>
    <x v="124"/>
    <n v="5.166666666666667"/>
    <x v="2"/>
    <x v="3"/>
  </r>
  <r>
    <x v="48"/>
    <x v="112"/>
    <n v="8"/>
    <x v="3"/>
    <x v="3"/>
  </r>
  <r>
    <x v="48"/>
    <x v="113"/>
    <n v="7.981481481481481"/>
    <x v="3"/>
    <x v="3"/>
  </r>
  <r>
    <x v="48"/>
    <x v="114"/>
    <n v="6.6"/>
    <x v="3"/>
    <x v="3"/>
  </r>
  <r>
    <x v="48"/>
    <x v="115"/>
    <n v="8.7083333333333357"/>
    <x v="3"/>
    <x v="3"/>
  </r>
  <r>
    <x v="48"/>
    <x v="116"/>
    <n v="8.1042654028435983"/>
    <x v="3"/>
    <x v="3"/>
  </r>
  <r>
    <x v="48"/>
    <x v="117"/>
    <n v="7.8965517241379297"/>
    <x v="3"/>
    <x v="3"/>
  </r>
  <r>
    <x v="48"/>
    <x v="118"/>
    <n v="7.7692307692307683"/>
    <x v="3"/>
    <x v="3"/>
  </r>
  <r>
    <x v="48"/>
    <x v="119"/>
    <n v="9.25"/>
    <x v="3"/>
    <x v="3"/>
  </r>
  <r>
    <x v="48"/>
    <x v="120"/>
    <n v="8.6973180076628243"/>
    <x v="3"/>
    <x v="3"/>
  </r>
  <r>
    <x v="48"/>
    <x v="121"/>
    <n v="8"/>
    <x v="3"/>
    <x v="3"/>
  </r>
  <r>
    <x v="48"/>
    <x v="122"/>
    <n v="8.272727272727268"/>
    <x v="3"/>
    <x v="3"/>
  </r>
  <r>
    <x v="48"/>
    <x v="123"/>
    <n v="8.1509433962264151"/>
    <x v="3"/>
    <x v="3"/>
  </r>
  <r>
    <x v="48"/>
    <x v="124"/>
    <n v="6.2"/>
    <x v="3"/>
    <x v="3"/>
  </r>
  <r>
    <x v="48"/>
    <x v="112"/>
    <n v="7.25"/>
    <x v="4"/>
    <x v="3"/>
  </r>
  <r>
    <x v="48"/>
    <x v="113"/>
    <n v="7.7894736842105248"/>
    <x v="4"/>
    <x v="3"/>
  </r>
  <r>
    <x v="48"/>
    <x v="114"/>
    <n v="8.5"/>
    <x v="4"/>
    <x v="3"/>
  </r>
  <r>
    <x v="48"/>
    <x v="115"/>
    <n v="6.8571428571428568"/>
    <x v="4"/>
    <x v="3"/>
  </r>
  <r>
    <x v="48"/>
    <x v="116"/>
    <n v="7.7246376811594217"/>
    <x v="4"/>
    <x v="3"/>
  </r>
  <r>
    <x v="48"/>
    <x v="117"/>
    <n v="7.052631578947369"/>
    <x v="4"/>
    <x v="3"/>
  </r>
  <r>
    <x v="48"/>
    <x v="118"/>
    <n v="7.8888888888888884"/>
    <x v="4"/>
    <x v="3"/>
  </r>
  <r>
    <x v="48"/>
    <x v="119"/>
    <n v="7.125"/>
    <x v="4"/>
    <x v="3"/>
  </r>
  <r>
    <x v="48"/>
    <x v="120"/>
    <n v="8.036363636363637"/>
    <x v="4"/>
    <x v="3"/>
  </r>
  <r>
    <x v="48"/>
    <x v="121"/>
    <n v="9"/>
    <x v="4"/>
    <x v="3"/>
  </r>
  <r>
    <x v="48"/>
    <x v="122"/>
    <n v="8.4642857142857153"/>
    <x v="4"/>
    <x v="3"/>
  </r>
  <r>
    <x v="48"/>
    <x v="123"/>
    <n v="7.9032258064516121"/>
    <x v="4"/>
    <x v="3"/>
  </r>
  <r>
    <x v="48"/>
    <x v="124"/>
    <n v="3.666666666666667"/>
    <x v="4"/>
    <x v="3"/>
  </r>
  <r>
    <x v="48"/>
    <x v="112"/>
    <n v="7.25"/>
    <x v="5"/>
    <x v="3"/>
  </r>
  <r>
    <x v="48"/>
    <x v="113"/>
    <n v="8.3636363636363651"/>
    <x v="5"/>
    <x v="3"/>
  </r>
  <r>
    <x v="48"/>
    <x v="114"/>
    <m/>
    <x v="5"/>
    <x v="3"/>
  </r>
  <r>
    <x v="48"/>
    <x v="115"/>
    <m/>
    <x v="5"/>
    <x v="3"/>
  </r>
  <r>
    <x v="48"/>
    <x v="116"/>
    <n v="8.125"/>
    <x v="5"/>
    <x v="3"/>
  </r>
  <r>
    <x v="48"/>
    <x v="117"/>
    <n v="9.3333333333333339"/>
    <x v="5"/>
    <x v="3"/>
  </r>
  <r>
    <x v="48"/>
    <x v="118"/>
    <n v="8.2857142857142865"/>
    <x v="5"/>
    <x v="3"/>
  </r>
  <r>
    <x v="48"/>
    <x v="119"/>
    <n v="8"/>
    <x v="5"/>
    <x v="3"/>
  </r>
  <r>
    <x v="48"/>
    <x v="120"/>
    <n v="8.5625"/>
    <x v="5"/>
    <x v="3"/>
  </r>
  <r>
    <x v="48"/>
    <x v="121"/>
    <n v="9.5"/>
    <x v="5"/>
    <x v="3"/>
  </r>
  <r>
    <x v="48"/>
    <x v="122"/>
    <n v="8.9166666666666661"/>
    <x v="5"/>
    <x v="3"/>
  </r>
  <r>
    <x v="48"/>
    <x v="123"/>
    <n v="8.0909090909090899"/>
    <x v="5"/>
    <x v="3"/>
  </r>
  <r>
    <x v="48"/>
    <x v="124"/>
    <m/>
    <x v="5"/>
    <x v="3"/>
  </r>
  <r>
    <x v="48"/>
    <x v="112"/>
    <n v="8.6666666666666661"/>
    <x v="6"/>
    <x v="3"/>
  </r>
  <r>
    <x v="48"/>
    <x v="113"/>
    <n v="8.25"/>
    <x v="6"/>
    <x v="3"/>
  </r>
  <r>
    <x v="48"/>
    <x v="114"/>
    <m/>
    <x v="6"/>
    <x v="3"/>
  </r>
  <r>
    <x v="48"/>
    <x v="115"/>
    <n v="6.666666666666667"/>
    <x v="6"/>
    <x v="3"/>
  </r>
  <r>
    <x v="48"/>
    <x v="116"/>
    <n v="7.75"/>
    <x v="6"/>
    <x v="3"/>
  </r>
  <r>
    <x v="48"/>
    <x v="117"/>
    <n v="7.5"/>
    <x v="6"/>
    <x v="3"/>
  </r>
  <r>
    <x v="48"/>
    <x v="118"/>
    <n v="9"/>
    <x v="6"/>
    <x v="3"/>
  </r>
  <r>
    <x v="48"/>
    <x v="119"/>
    <m/>
    <x v="6"/>
    <x v="3"/>
  </r>
  <r>
    <x v="48"/>
    <x v="120"/>
    <n v="7.6956521739130448"/>
    <x v="6"/>
    <x v="3"/>
  </r>
  <r>
    <x v="48"/>
    <x v="121"/>
    <n v="10"/>
    <x v="6"/>
    <x v="3"/>
  </r>
  <r>
    <x v="48"/>
    <x v="122"/>
    <n v="8.5714285714285712"/>
    <x v="6"/>
    <x v="3"/>
  </r>
  <r>
    <x v="48"/>
    <x v="123"/>
    <n v="8.5"/>
    <x v="6"/>
    <x v="3"/>
  </r>
  <r>
    <x v="48"/>
    <x v="124"/>
    <m/>
    <x v="6"/>
    <x v="3"/>
  </r>
  <r>
    <x v="48"/>
    <x v="112"/>
    <n v="6.75"/>
    <x v="7"/>
    <x v="3"/>
  </r>
  <r>
    <x v="48"/>
    <x v="113"/>
    <n v="7.1111111111111116"/>
    <x v="7"/>
    <x v="3"/>
  </r>
  <r>
    <x v="48"/>
    <x v="114"/>
    <m/>
    <x v="7"/>
    <x v="3"/>
  </r>
  <r>
    <x v="48"/>
    <x v="115"/>
    <n v="7.5"/>
    <x v="7"/>
    <x v="3"/>
  </r>
  <r>
    <x v="48"/>
    <x v="116"/>
    <n v="6.4666666666666668"/>
    <x v="7"/>
    <x v="3"/>
  </r>
  <r>
    <x v="48"/>
    <x v="117"/>
    <n v="6.2857142857142856"/>
    <x v="7"/>
    <x v="3"/>
  </r>
  <r>
    <x v="48"/>
    <x v="118"/>
    <n v="9.25"/>
    <x v="7"/>
    <x v="3"/>
  </r>
  <r>
    <x v="48"/>
    <x v="119"/>
    <n v="3"/>
    <x v="7"/>
    <x v="3"/>
  </r>
  <r>
    <x v="48"/>
    <x v="120"/>
    <n v="7.6206896551724146"/>
    <x v="7"/>
    <x v="3"/>
  </r>
  <r>
    <x v="48"/>
    <x v="121"/>
    <n v="8"/>
    <x v="7"/>
    <x v="3"/>
  </r>
  <r>
    <x v="48"/>
    <x v="122"/>
    <n v="8"/>
    <x v="7"/>
    <x v="3"/>
  </r>
  <r>
    <x v="48"/>
    <x v="123"/>
    <n v="7.5"/>
    <x v="7"/>
    <x v="3"/>
  </r>
  <r>
    <x v="48"/>
    <x v="124"/>
    <n v="3.5"/>
    <x v="7"/>
    <x v="3"/>
  </r>
  <r>
    <x v="48"/>
    <x v="112"/>
    <n v="5"/>
    <x v="8"/>
    <x v="3"/>
  </r>
  <r>
    <x v="48"/>
    <x v="113"/>
    <n v="7.6428571428571432"/>
    <x v="8"/>
    <x v="3"/>
  </r>
  <r>
    <x v="48"/>
    <x v="114"/>
    <n v="8.5"/>
    <x v="8"/>
    <x v="3"/>
  </r>
  <r>
    <x v="48"/>
    <x v="115"/>
    <n v="6.5"/>
    <x v="8"/>
    <x v="3"/>
  </r>
  <r>
    <x v="48"/>
    <x v="116"/>
    <n v="8.3571428571428559"/>
    <x v="8"/>
    <x v="3"/>
  </r>
  <r>
    <x v="48"/>
    <x v="117"/>
    <n v="6.4"/>
    <x v="8"/>
    <x v="3"/>
  </r>
  <r>
    <x v="48"/>
    <x v="118"/>
    <n v="6.333333333333333"/>
    <x v="8"/>
    <x v="3"/>
  </r>
  <r>
    <x v="48"/>
    <x v="119"/>
    <n v="7.666666666666667"/>
    <x v="8"/>
    <x v="3"/>
  </r>
  <r>
    <x v="48"/>
    <x v="120"/>
    <n v="8.1538461538461497"/>
    <x v="8"/>
    <x v="3"/>
  </r>
  <r>
    <x v="48"/>
    <x v="121"/>
    <m/>
    <x v="8"/>
    <x v="3"/>
  </r>
  <r>
    <x v="48"/>
    <x v="122"/>
    <n v="7.6666666666666661"/>
    <x v="8"/>
    <x v="3"/>
  </r>
  <r>
    <x v="48"/>
    <x v="123"/>
    <n v="7.833333333333333"/>
    <x v="8"/>
    <x v="3"/>
  </r>
  <r>
    <x v="48"/>
    <x v="124"/>
    <n v="4"/>
    <x v="8"/>
    <x v="3"/>
  </r>
  <r>
    <x v="48"/>
    <x v="112"/>
    <n v="8"/>
    <x v="9"/>
    <x v="3"/>
  </r>
  <r>
    <x v="48"/>
    <x v="113"/>
    <n v="8.115384615384615"/>
    <x v="9"/>
    <x v="3"/>
  </r>
  <r>
    <x v="48"/>
    <x v="114"/>
    <n v="10"/>
    <x v="9"/>
    <x v="3"/>
  </r>
  <r>
    <x v="48"/>
    <x v="115"/>
    <n v="8.5"/>
    <x v="9"/>
    <x v="3"/>
  </r>
  <r>
    <x v="48"/>
    <x v="116"/>
    <n v="8.2799999999999994"/>
    <x v="9"/>
    <x v="3"/>
  </r>
  <r>
    <x v="48"/>
    <x v="117"/>
    <n v="8"/>
    <x v="9"/>
    <x v="3"/>
  </r>
  <r>
    <x v="48"/>
    <x v="118"/>
    <n v="7.3333333333333339"/>
    <x v="9"/>
    <x v="3"/>
  </r>
  <r>
    <x v="48"/>
    <x v="119"/>
    <m/>
    <x v="9"/>
    <x v="3"/>
  </r>
  <r>
    <x v="48"/>
    <x v="120"/>
    <n v="7.9090909090909092"/>
    <x v="9"/>
    <x v="3"/>
  </r>
  <r>
    <x v="48"/>
    <x v="121"/>
    <n v="8"/>
    <x v="9"/>
    <x v="3"/>
  </r>
  <r>
    <x v="48"/>
    <x v="122"/>
    <n v="8.5"/>
    <x v="9"/>
    <x v="3"/>
  </r>
  <r>
    <x v="48"/>
    <x v="123"/>
    <n v="8.5"/>
    <x v="9"/>
    <x v="3"/>
  </r>
  <r>
    <x v="48"/>
    <x v="124"/>
    <m/>
    <x v="9"/>
    <x v="3"/>
  </r>
  <r>
    <x v="48"/>
    <x v="112"/>
    <n v="9.5"/>
    <x v="10"/>
    <x v="3"/>
  </r>
  <r>
    <x v="48"/>
    <x v="113"/>
    <n v="8.125"/>
    <x v="10"/>
    <x v="3"/>
  </r>
  <r>
    <x v="48"/>
    <x v="114"/>
    <n v="9.5"/>
    <x v="10"/>
    <x v="3"/>
  </r>
  <r>
    <x v="48"/>
    <x v="115"/>
    <n v="7.333333333333333"/>
    <x v="10"/>
    <x v="3"/>
  </r>
  <r>
    <x v="48"/>
    <x v="116"/>
    <n v="8.5"/>
    <x v="10"/>
    <x v="3"/>
  </r>
  <r>
    <x v="48"/>
    <x v="117"/>
    <n v="8"/>
    <x v="10"/>
    <x v="3"/>
  </r>
  <r>
    <x v="48"/>
    <x v="118"/>
    <n v="7.5"/>
    <x v="10"/>
    <x v="3"/>
  </r>
  <r>
    <x v="48"/>
    <x v="119"/>
    <n v="9"/>
    <x v="10"/>
    <x v="3"/>
  </r>
  <r>
    <x v="48"/>
    <x v="120"/>
    <n v="8.44"/>
    <x v="10"/>
    <x v="3"/>
  </r>
  <r>
    <x v="48"/>
    <x v="121"/>
    <n v="10"/>
    <x v="10"/>
    <x v="3"/>
  </r>
  <r>
    <x v="48"/>
    <x v="122"/>
    <n v="8.2222222222222214"/>
    <x v="10"/>
    <x v="3"/>
  </r>
  <r>
    <x v="48"/>
    <x v="123"/>
    <n v="9.1999999999999993"/>
    <x v="10"/>
    <x v="3"/>
  </r>
  <r>
    <x v="48"/>
    <x v="124"/>
    <n v="4.5"/>
    <x v="10"/>
    <x v="3"/>
  </r>
  <r>
    <x v="48"/>
    <x v="112"/>
    <m/>
    <x v="11"/>
    <x v="3"/>
  </r>
  <r>
    <x v="48"/>
    <x v="113"/>
    <n v="8.1999999999999993"/>
    <x v="11"/>
    <x v="3"/>
  </r>
  <r>
    <x v="48"/>
    <x v="114"/>
    <m/>
    <x v="11"/>
    <x v="3"/>
  </r>
  <r>
    <x v="48"/>
    <x v="115"/>
    <m/>
    <x v="11"/>
    <x v="3"/>
  </r>
  <r>
    <x v="48"/>
    <x v="116"/>
    <n v="8.6666666666666661"/>
    <x v="11"/>
    <x v="3"/>
  </r>
  <r>
    <x v="48"/>
    <x v="117"/>
    <n v="8"/>
    <x v="11"/>
    <x v="3"/>
  </r>
  <r>
    <x v="48"/>
    <x v="118"/>
    <n v="9.5"/>
    <x v="11"/>
    <x v="3"/>
  </r>
  <r>
    <x v="48"/>
    <x v="119"/>
    <n v="8"/>
    <x v="11"/>
    <x v="3"/>
  </r>
  <r>
    <x v="48"/>
    <x v="120"/>
    <n v="8.4"/>
    <x v="11"/>
    <x v="3"/>
  </r>
  <r>
    <x v="48"/>
    <x v="121"/>
    <m/>
    <x v="11"/>
    <x v="3"/>
  </r>
  <r>
    <x v="48"/>
    <x v="122"/>
    <n v="8.1428571428571423"/>
    <x v="11"/>
    <x v="3"/>
  </r>
  <r>
    <x v="48"/>
    <x v="123"/>
    <n v="9.25"/>
    <x v="11"/>
    <x v="3"/>
  </r>
  <r>
    <x v="48"/>
    <x v="124"/>
    <n v="8"/>
    <x v="11"/>
    <x v="3"/>
  </r>
  <r>
    <x v="48"/>
    <x v="112"/>
    <n v="6"/>
    <x v="12"/>
    <x v="3"/>
  </r>
  <r>
    <x v="48"/>
    <x v="113"/>
    <n v="8.7142857142857153"/>
    <x v="12"/>
    <x v="3"/>
  </r>
  <r>
    <x v="48"/>
    <x v="114"/>
    <n v="6"/>
    <x v="12"/>
    <x v="3"/>
  </r>
  <r>
    <x v="48"/>
    <x v="115"/>
    <m/>
    <x v="12"/>
    <x v="3"/>
  </r>
  <r>
    <x v="48"/>
    <x v="116"/>
    <n v="8.92"/>
    <x v="12"/>
    <x v="3"/>
  </r>
  <r>
    <x v="48"/>
    <x v="117"/>
    <n v="8"/>
    <x v="12"/>
    <x v="3"/>
  </r>
  <r>
    <x v="48"/>
    <x v="118"/>
    <n v="9"/>
    <x v="12"/>
    <x v="3"/>
  </r>
  <r>
    <x v="48"/>
    <x v="119"/>
    <n v="7"/>
    <x v="12"/>
    <x v="3"/>
  </r>
  <r>
    <x v="48"/>
    <x v="120"/>
    <n v="8.2272727272727284"/>
    <x v="12"/>
    <x v="3"/>
  </r>
  <r>
    <x v="48"/>
    <x v="121"/>
    <n v="10"/>
    <x v="12"/>
    <x v="3"/>
  </r>
  <r>
    <x v="48"/>
    <x v="122"/>
    <n v="9"/>
    <x v="12"/>
    <x v="3"/>
  </r>
  <r>
    <x v="48"/>
    <x v="123"/>
    <n v="9.25"/>
    <x v="12"/>
    <x v="3"/>
  </r>
  <r>
    <x v="48"/>
    <x v="124"/>
    <n v="6.333333333333333"/>
    <x v="12"/>
    <x v="3"/>
  </r>
  <r>
    <x v="48"/>
    <x v="112"/>
    <n v="7.75"/>
    <x v="13"/>
    <x v="3"/>
  </r>
  <r>
    <x v="48"/>
    <x v="113"/>
    <n v="8.7333333333333325"/>
    <x v="13"/>
    <x v="3"/>
  </r>
  <r>
    <x v="48"/>
    <x v="114"/>
    <n v="7.5"/>
    <x v="13"/>
    <x v="3"/>
  </r>
  <r>
    <x v="48"/>
    <x v="115"/>
    <n v="9"/>
    <x v="13"/>
    <x v="3"/>
  </r>
  <r>
    <x v="48"/>
    <x v="116"/>
    <n v="9"/>
    <x v="13"/>
    <x v="3"/>
  </r>
  <r>
    <x v="48"/>
    <x v="117"/>
    <n v="9"/>
    <x v="13"/>
    <x v="3"/>
  </r>
  <r>
    <x v="48"/>
    <x v="118"/>
    <n v="9.6"/>
    <x v="13"/>
    <x v="3"/>
  </r>
  <r>
    <x v="48"/>
    <x v="119"/>
    <m/>
    <x v="13"/>
    <x v="3"/>
  </r>
  <r>
    <x v="48"/>
    <x v="120"/>
    <n v="8.7083333333333339"/>
    <x v="13"/>
    <x v="3"/>
  </r>
  <r>
    <x v="48"/>
    <x v="121"/>
    <n v="7.5"/>
    <x v="13"/>
    <x v="3"/>
  </r>
  <r>
    <x v="48"/>
    <x v="122"/>
    <n v="8.6666666666666679"/>
    <x v="13"/>
    <x v="3"/>
  </r>
  <r>
    <x v="48"/>
    <x v="123"/>
    <n v="10"/>
    <x v="13"/>
    <x v="3"/>
  </r>
  <r>
    <x v="48"/>
    <x v="124"/>
    <n v="6.666666666666667"/>
    <x v="13"/>
    <x v="3"/>
  </r>
  <r>
    <x v="48"/>
    <x v="112"/>
    <n v="8"/>
    <x v="14"/>
    <x v="3"/>
  </r>
  <r>
    <x v="48"/>
    <x v="113"/>
    <n v="8"/>
    <x v="14"/>
    <x v="3"/>
  </r>
  <r>
    <x v="48"/>
    <x v="114"/>
    <n v="10"/>
    <x v="14"/>
    <x v="3"/>
  </r>
  <r>
    <x v="48"/>
    <x v="115"/>
    <n v="8"/>
    <x v="14"/>
    <x v="3"/>
  </r>
  <r>
    <x v="48"/>
    <x v="116"/>
    <n v="7.5"/>
    <x v="14"/>
    <x v="3"/>
  </r>
  <r>
    <x v="48"/>
    <x v="117"/>
    <n v="8.6"/>
    <x v="14"/>
    <x v="3"/>
  </r>
  <r>
    <x v="48"/>
    <x v="118"/>
    <n v="8"/>
    <x v="14"/>
    <x v="3"/>
  </r>
  <r>
    <x v="48"/>
    <x v="119"/>
    <n v="9"/>
    <x v="14"/>
    <x v="3"/>
  </r>
  <r>
    <x v="48"/>
    <x v="120"/>
    <n v="7.9285714285714279"/>
    <x v="14"/>
    <x v="3"/>
  </r>
  <r>
    <x v="48"/>
    <x v="121"/>
    <m/>
    <x v="14"/>
    <x v="3"/>
  </r>
  <r>
    <x v="48"/>
    <x v="122"/>
    <n v="4"/>
    <x v="14"/>
    <x v="3"/>
  </r>
  <r>
    <x v="48"/>
    <x v="123"/>
    <n v="8"/>
    <x v="14"/>
    <x v="3"/>
  </r>
  <r>
    <x v="48"/>
    <x v="124"/>
    <m/>
    <x v="14"/>
    <x v="3"/>
  </r>
  <r>
    <x v="48"/>
    <x v="112"/>
    <m/>
    <x v="15"/>
    <x v="3"/>
  </r>
  <r>
    <x v="48"/>
    <x v="113"/>
    <n v="8.1111111111111125"/>
    <x v="15"/>
    <x v="3"/>
  </r>
  <r>
    <x v="48"/>
    <x v="114"/>
    <n v="1"/>
    <x v="15"/>
    <x v="3"/>
  </r>
  <r>
    <x v="48"/>
    <x v="115"/>
    <n v="5"/>
    <x v="15"/>
    <x v="3"/>
  </r>
  <r>
    <x v="48"/>
    <x v="116"/>
    <n v="9.1111111111111125"/>
    <x v="15"/>
    <x v="3"/>
  </r>
  <r>
    <x v="48"/>
    <x v="117"/>
    <n v="7.125"/>
    <x v="15"/>
    <x v="3"/>
  </r>
  <r>
    <x v="48"/>
    <x v="118"/>
    <n v="9.0666666666666664"/>
    <x v="15"/>
    <x v="3"/>
  </r>
  <r>
    <x v="48"/>
    <x v="119"/>
    <n v="8.375"/>
    <x v="15"/>
    <x v="3"/>
  </r>
  <r>
    <x v="48"/>
    <x v="120"/>
    <n v="9.2368421052631575"/>
    <x v="15"/>
    <x v="3"/>
  </r>
  <r>
    <x v="48"/>
    <x v="121"/>
    <n v="10"/>
    <x v="15"/>
    <x v="3"/>
  </r>
  <r>
    <x v="48"/>
    <x v="122"/>
    <n v="8.6875"/>
    <x v="15"/>
    <x v="3"/>
  </r>
  <r>
    <x v="48"/>
    <x v="123"/>
    <n v="9.875"/>
    <x v="15"/>
    <x v="3"/>
  </r>
  <r>
    <x v="48"/>
    <x v="124"/>
    <m/>
    <x v="15"/>
    <x v="3"/>
  </r>
  <r>
    <x v="48"/>
    <x v="112"/>
    <n v="7.75"/>
    <x v="16"/>
    <x v="3"/>
  </r>
  <r>
    <x v="48"/>
    <x v="113"/>
    <n v="8.1666666666666661"/>
    <x v="16"/>
    <x v="3"/>
  </r>
  <r>
    <x v="48"/>
    <x v="114"/>
    <n v="8"/>
    <x v="16"/>
    <x v="3"/>
  </r>
  <r>
    <x v="48"/>
    <x v="115"/>
    <n v="7"/>
    <x v="16"/>
    <x v="3"/>
  </r>
  <r>
    <x v="48"/>
    <x v="116"/>
    <n v="8.2608695652173907"/>
    <x v="16"/>
    <x v="3"/>
  </r>
  <r>
    <x v="48"/>
    <x v="117"/>
    <n v="7.4666666666666659"/>
    <x v="16"/>
    <x v="3"/>
  </r>
  <r>
    <x v="48"/>
    <x v="118"/>
    <n v="7.6923076923076925"/>
    <x v="16"/>
    <x v="3"/>
  </r>
  <r>
    <x v="48"/>
    <x v="119"/>
    <n v="7.333333333333333"/>
    <x v="16"/>
    <x v="3"/>
  </r>
  <r>
    <x v="48"/>
    <x v="120"/>
    <n v="8.815384615384616"/>
    <x v="16"/>
    <x v="3"/>
  </r>
  <r>
    <x v="48"/>
    <x v="121"/>
    <n v="8"/>
    <x v="16"/>
    <x v="3"/>
  </r>
  <r>
    <x v="48"/>
    <x v="122"/>
    <n v="8.9499999999999993"/>
    <x v="16"/>
    <x v="3"/>
  </r>
  <r>
    <x v="48"/>
    <x v="123"/>
    <n v="8.4285714285714306"/>
    <x v="16"/>
    <x v="3"/>
  </r>
  <r>
    <x v="48"/>
    <x v="124"/>
    <n v="6.75"/>
    <x v="16"/>
    <x v="3"/>
  </r>
  <r>
    <x v="56"/>
    <x v="125"/>
    <n v="64.954337899543376"/>
    <x v="0"/>
    <x v="2"/>
  </r>
  <r>
    <x v="56"/>
    <x v="126"/>
    <n v="28.614916286149164"/>
    <x v="0"/>
    <x v="2"/>
  </r>
  <r>
    <x v="56"/>
    <x v="4"/>
    <n v="6.4307458143074578"/>
    <x v="0"/>
    <x v="2"/>
  </r>
  <r>
    <x v="57"/>
    <x v="125"/>
    <n v="83.790801186943625"/>
    <x v="0"/>
    <x v="2"/>
  </r>
  <r>
    <x v="57"/>
    <x v="126"/>
    <n v="9.8850148367952517"/>
    <x v="0"/>
    <x v="2"/>
  </r>
  <r>
    <x v="57"/>
    <x v="4"/>
    <n v="6.3241839762611276"/>
    <x v="0"/>
    <x v="2"/>
  </r>
  <r>
    <x v="58"/>
    <x v="125"/>
    <n v="82.570521203063706"/>
    <x v="0"/>
    <x v="2"/>
  </r>
  <r>
    <x v="58"/>
    <x v="126"/>
    <n v="11.059219129460116"/>
    <x v="0"/>
    <x v="2"/>
  </r>
  <r>
    <x v="58"/>
    <x v="4"/>
    <n v="6.3702596674761818"/>
    <x v="0"/>
    <x v="2"/>
  </r>
  <r>
    <x v="59"/>
    <x v="125"/>
    <n v="78.490214352283317"/>
    <x v="0"/>
    <x v="2"/>
  </r>
  <r>
    <x v="59"/>
    <x v="126"/>
    <n v="15.191053122087604"/>
    <x v="0"/>
    <x v="2"/>
  </r>
  <r>
    <x v="59"/>
    <x v="4"/>
    <n v="6.3187325256290769"/>
    <x v="0"/>
    <x v="2"/>
  </r>
  <r>
    <x v="60"/>
    <x v="125"/>
    <n v="85.812314540059347"/>
    <x v="0"/>
    <x v="2"/>
  </r>
  <r>
    <x v="60"/>
    <x v="126"/>
    <n v="7.8635014836795252"/>
    <x v="0"/>
    <x v="2"/>
  </r>
  <r>
    <x v="60"/>
    <x v="4"/>
    <n v="6.3241839762611276"/>
    <x v="0"/>
    <x v="2"/>
  </r>
  <r>
    <x v="49"/>
    <x v="125"/>
    <n v="57.855685401595252"/>
    <x v="0"/>
    <x v="2"/>
  </r>
  <r>
    <x v="49"/>
    <x v="126"/>
    <n v="35.818957521795582"/>
    <x v="0"/>
    <x v="2"/>
  </r>
  <r>
    <x v="49"/>
    <x v="4"/>
    <n v="6.3253570766091638"/>
    <x v="0"/>
    <x v="2"/>
  </r>
  <r>
    <x v="50"/>
    <x v="125"/>
    <n v="77.497215001856659"/>
    <x v="0"/>
    <x v="2"/>
  </r>
  <r>
    <x v="50"/>
    <x v="126"/>
    <n v="16.171555885629409"/>
    <x v="0"/>
    <x v="2"/>
  </r>
  <r>
    <x v="50"/>
    <x v="4"/>
    <n v="6.3312291125139248"/>
    <x v="0"/>
    <x v="2"/>
  </r>
  <r>
    <x v="51"/>
    <x v="125"/>
    <n v="67.736900780379045"/>
    <x v="0"/>
    <x v="2"/>
  </r>
  <r>
    <x v="51"/>
    <x v="126"/>
    <n v="25.217391304347824"/>
    <x v="0"/>
    <x v="2"/>
  </r>
  <r>
    <x v="51"/>
    <x v="4"/>
    <n v="7.045707915273133"/>
    <x v="0"/>
    <x v="2"/>
  </r>
  <r>
    <x v="52"/>
    <x v="125"/>
    <n v="73.931623931623932"/>
    <x v="0"/>
    <x v="2"/>
  </r>
  <r>
    <x v="52"/>
    <x v="126"/>
    <n v="19.732441471571907"/>
    <x v="0"/>
    <x v="2"/>
  </r>
  <r>
    <x v="52"/>
    <x v="4"/>
    <n v="6.3359345968041616"/>
    <x v="0"/>
    <x v="2"/>
  </r>
  <r>
    <x v="53"/>
    <x v="125"/>
    <n v="71.087636932707355"/>
    <x v="0"/>
    <x v="2"/>
  </r>
  <r>
    <x v="53"/>
    <x v="126"/>
    <n v="22.672143974960875"/>
    <x v="0"/>
    <x v="2"/>
  </r>
  <r>
    <x v="53"/>
    <x v="4"/>
    <n v="6.2402190923317686"/>
    <x v="0"/>
    <x v="2"/>
  </r>
  <r>
    <x v="54"/>
    <x v="125"/>
    <n v="78.727744807121667"/>
    <x v="0"/>
    <x v="2"/>
  </r>
  <r>
    <x v="54"/>
    <x v="126"/>
    <n v="14.94807121661721"/>
    <x v="0"/>
    <x v="2"/>
  </r>
  <r>
    <x v="54"/>
    <x v="4"/>
    <n v="6.3241839762611276"/>
    <x v="0"/>
    <x v="2"/>
  </r>
  <r>
    <x v="55"/>
    <x v="125"/>
    <n v="89.966617210682486"/>
    <x v="0"/>
    <x v="2"/>
  </r>
  <r>
    <x v="55"/>
    <x v="126"/>
    <n v="3.7091988130563798"/>
    <x v="0"/>
    <x v="2"/>
  </r>
  <r>
    <x v="55"/>
    <x v="4"/>
    <n v="6.3241839762611276"/>
    <x v="0"/>
    <x v="2"/>
  </r>
  <r>
    <x v="56"/>
    <x v="125"/>
    <n v="42.616451932606545"/>
    <x v="1"/>
    <x v="2"/>
  </r>
  <r>
    <x v="56"/>
    <x v="126"/>
    <n v="54.112983151635284"/>
    <x v="1"/>
    <x v="2"/>
  </r>
  <r>
    <x v="56"/>
    <x v="4"/>
    <n v="3.2705649157581762"/>
    <x v="1"/>
    <x v="2"/>
  </r>
  <r>
    <x v="57"/>
    <x v="125"/>
    <n v="75.555555555555557"/>
    <x v="1"/>
    <x v="2"/>
  </r>
  <r>
    <x v="57"/>
    <x v="126"/>
    <n v="21.422222222222221"/>
    <x v="1"/>
    <x v="2"/>
  </r>
  <r>
    <x v="57"/>
    <x v="4"/>
    <n v="3.0222222222222221"/>
    <x v="1"/>
    <x v="2"/>
  </r>
  <r>
    <x v="58"/>
    <x v="125"/>
    <n v="73.765996343692876"/>
    <x v="1"/>
    <x v="2"/>
  </r>
  <r>
    <x v="58"/>
    <x v="126"/>
    <n v="23.126142595978063"/>
    <x v="1"/>
    <x v="2"/>
  </r>
  <r>
    <x v="58"/>
    <x v="4"/>
    <n v="3.1078610603290677"/>
    <x v="1"/>
    <x v="2"/>
  </r>
  <r>
    <x v="59"/>
    <x v="125"/>
    <n v="63.619909502262445"/>
    <x v="1"/>
    <x v="2"/>
  </r>
  <r>
    <x v="59"/>
    <x v="126"/>
    <n v="33.393665158371043"/>
    <x v="1"/>
    <x v="2"/>
  </r>
  <r>
    <x v="59"/>
    <x v="4"/>
    <n v="2.9864253393665159"/>
    <x v="1"/>
    <x v="2"/>
  </r>
  <r>
    <x v="60"/>
    <x v="125"/>
    <n v="84.355555555555554"/>
    <x v="1"/>
    <x v="2"/>
  </r>
  <r>
    <x v="60"/>
    <x v="126"/>
    <n v="12.622222222222222"/>
    <x v="1"/>
    <x v="2"/>
  </r>
  <r>
    <x v="60"/>
    <x v="4"/>
    <n v="3.0222222222222221"/>
    <x v="1"/>
    <x v="2"/>
  </r>
  <r>
    <x v="49"/>
    <x v="125"/>
    <n v="41.955555555555556"/>
    <x v="1"/>
    <x v="2"/>
  </r>
  <r>
    <x v="49"/>
    <x v="126"/>
    <n v="55.022222222222226"/>
    <x v="1"/>
    <x v="2"/>
  </r>
  <r>
    <x v="49"/>
    <x v="4"/>
    <n v="3.0222222222222221"/>
    <x v="1"/>
    <x v="2"/>
  </r>
  <r>
    <x v="50"/>
    <x v="125"/>
    <n v="61.81980374665477"/>
    <x v="1"/>
    <x v="2"/>
  </r>
  <r>
    <x v="50"/>
    <x v="126"/>
    <n v="35.147190008920603"/>
    <x v="1"/>
    <x v="2"/>
  </r>
  <r>
    <x v="50"/>
    <x v="4"/>
    <n v="3.0330062444246209"/>
    <x v="1"/>
    <x v="2"/>
  </r>
  <r>
    <x v="51"/>
    <x v="125"/>
    <n v="57.805907172995781"/>
    <x v="1"/>
    <x v="2"/>
  </r>
  <r>
    <x v="51"/>
    <x v="126"/>
    <n v="38.959212376933898"/>
    <x v="1"/>
    <x v="2"/>
  </r>
  <r>
    <x v="51"/>
    <x v="4"/>
    <n v="3.2348804500703237"/>
    <x v="1"/>
    <x v="2"/>
  </r>
  <r>
    <x v="52"/>
    <x v="125"/>
    <n v="56.964285714285715"/>
    <x v="1"/>
    <x v="2"/>
  </r>
  <r>
    <x v="52"/>
    <x v="126"/>
    <n v="40"/>
    <x v="1"/>
    <x v="2"/>
  </r>
  <r>
    <x v="52"/>
    <x v="4"/>
    <n v="3.0357142857142856"/>
    <x v="1"/>
    <x v="2"/>
  </r>
  <r>
    <x v="53"/>
    <x v="125"/>
    <n v="60.323159784560147"/>
    <x v="1"/>
    <x v="2"/>
  </r>
  <r>
    <x v="53"/>
    <x v="126"/>
    <n v="36.624775583482943"/>
    <x v="1"/>
    <x v="2"/>
  </r>
  <r>
    <x v="53"/>
    <x v="4"/>
    <n v="3.0520646319569122"/>
    <x v="1"/>
    <x v="2"/>
  </r>
  <r>
    <x v="54"/>
    <x v="125"/>
    <n v="76.888888888888886"/>
    <x v="1"/>
    <x v="2"/>
  </r>
  <r>
    <x v="54"/>
    <x v="126"/>
    <n v="20.088888888888889"/>
    <x v="1"/>
    <x v="2"/>
  </r>
  <r>
    <x v="54"/>
    <x v="4"/>
    <n v="3.0222222222222221"/>
    <x v="1"/>
    <x v="2"/>
  </r>
  <r>
    <x v="55"/>
    <x v="125"/>
    <n v="92.8"/>
    <x v="1"/>
    <x v="2"/>
  </r>
  <r>
    <x v="55"/>
    <x v="126"/>
    <n v="4.177777777777778"/>
    <x v="1"/>
    <x v="2"/>
  </r>
  <r>
    <x v="55"/>
    <x v="4"/>
    <n v="3.0222222222222221"/>
    <x v="1"/>
    <x v="2"/>
  </r>
  <r>
    <x v="56"/>
    <x v="125"/>
    <n v="82.798040283070222"/>
    <x v="2"/>
    <x v="2"/>
  </r>
  <r>
    <x v="56"/>
    <x v="126"/>
    <n v="8.2199237887860637"/>
    <x v="2"/>
    <x v="2"/>
  </r>
  <r>
    <x v="56"/>
    <x v="4"/>
    <n v="8.9820359281437128"/>
    <x v="2"/>
    <x v="2"/>
  </r>
  <r>
    <x v="57"/>
    <x v="125"/>
    <n v="89.402173913043484"/>
    <x v="2"/>
    <x v="2"/>
  </r>
  <r>
    <x v="57"/>
    <x v="126"/>
    <n v="1.6304347826086956"/>
    <x v="2"/>
    <x v="2"/>
  </r>
  <r>
    <x v="57"/>
    <x v="4"/>
    <n v="8.9673913043478262"/>
    <x v="2"/>
    <x v="2"/>
  </r>
  <r>
    <x v="58"/>
    <x v="125"/>
    <n v="87.928221859706369"/>
    <x v="2"/>
    <x v="2"/>
  </r>
  <r>
    <x v="58"/>
    <x v="126"/>
    <n v="3.0995106035889068"/>
    <x v="2"/>
    <x v="2"/>
  </r>
  <r>
    <x v="58"/>
    <x v="4"/>
    <n v="8.9722675367047309"/>
    <x v="2"/>
    <x v="2"/>
  </r>
  <r>
    <x v="59"/>
    <x v="125"/>
    <n v="89.33623503808488"/>
    <x v="2"/>
    <x v="2"/>
  </r>
  <r>
    <x v="59"/>
    <x v="126"/>
    <n v="1.6866158868335146"/>
    <x v="2"/>
    <x v="2"/>
  </r>
  <r>
    <x v="59"/>
    <x v="4"/>
    <n v="8.977149075081611"/>
    <x v="2"/>
    <x v="2"/>
  </r>
  <r>
    <x v="60"/>
    <x v="125"/>
    <n v="89.293478260869563"/>
    <x v="2"/>
    <x v="2"/>
  </r>
  <r>
    <x v="60"/>
    <x v="126"/>
    <n v="1.7391304347826086"/>
    <x v="2"/>
    <x v="2"/>
  </r>
  <r>
    <x v="60"/>
    <x v="4"/>
    <n v="8.9673913043478262"/>
    <x v="2"/>
    <x v="2"/>
  </r>
  <r>
    <x v="49"/>
    <x v="125"/>
    <n v="78.152173913043484"/>
    <x v="2"/>
    <x v="2"/>
  </r>
  <r>
    <x v="49"/>
    <x v="126"/>
    <n v="12.880434782608695"/>
    <x v="2"/>
    <x v="2"/>
  </r>
  <r>
    <x v="49"/>
    <x v="4"/>
    <n v="8.9673913043478262"/>
    <x v="2"/>
    <x v="2"/>
  </r>
  <r>
    <x v="50"/>
    <x v="125"/>
    <n v="88.152173913043484"/>
    <x v="2"/>
    <x v="2"/>
  </r>
  <r>
    <x v="50"/>
    <x v="126"/>
    <n v="2.8804347826086958"/>
    <x v="2"/>
    <x v="2"/>
  </r>
  <r>
    <x v="50"/>
    <x v="4"/>
    <n v="8.9673913043478262"/>
    <x v="2"/>
    <x v="2"/>
  </r>
  <r>
    <x v="51"/>
    <x v="125"/>
    <n v="80.182752712735578"/>
    <x v="2"/>
    <x v="2"/>
  </r>
  <r>
    <x v="51"/>
    <x v="126"/>
    <n v="10.451170759565962"/>
    <x v="2"/>
    <x v="2"/>
  </r>
  <r>
    <x v="51"/>
    <x v="4"/>
    <n v="9.3660765276984588"/>
    <x v="2"/>
    <x v="2"/>
  </r>
  <r>
    <x v="52"/>
    <x v="125"/>
    <n v="85.465432770821991"/>
    <x v="2"/>
    <x v="2"/>
  </r>
  <r>
    <x v="52"/>
    <x v="126"/>
    <n v="5.5525313010342954"/>
    <x v="2"/>
    <x v="2"/>
  </r>
  <r>
    <x v="52"/>
    <x v="4"/>
    <n v="8.9820359281437128"/>
    <x v="2"/>
    <x v="2"/>
  </r>
  <r>
    <x v="53"/>
    <x v="125"/>
    <n v="82.121573301549461"/>
    <x v="2"/>
    <x v="2"/>
  </r>
  <r>
    <x v="53"/>
    <x v="126"/>
    <n v="8.9988081048867699"/>
    <x v="2"/>
    <x v="2"/>
  </r>
  <r>
    <x v="53"/>
    <x v="4"/>
    <n v="8.8796185935637659"/>
    <x v="2"/>
    <x v="2"/>
  </r>
  <r>
    <x v="54"/>
    <x v="125"/>
    <n v="87.608695652173907"/>
    <x v="2"/>
    <x v="2"/>
  </r>
  <r>
    <x v="54"/>
    <x v="126"/>
    <n v="3.4239130434782608"/>
    <x v="2"/>
    <x v="2"/>
  </r>
  <r>
    <x v="54"/>
    <x v="4"/>
    <n v="8.9673913043478262"/>
    <x v="2"/>
    <x v="2"/>
  </r>
  <r>
    <x v="55"/>
    <x v="125"/>
    <n v="89.945652173913047"/>
    <x v="2"/>
    <x v="2"/>
  </r>
  <r>
    <x v="55"/>
    <x v="126"/>
    <n v="1.0869565217391304"/>
    <x v="2"/>
    <x v="2"/>
  </r>
  <r>
    <x v="55"/>
    <x v="4"/>
    <n v="8.9673913043478262"/>
    <x v="2"/>
    <x v="2"/>
  </r>
  <r>
    <x v="56"/>
    <x v="125"/>
    <n v="57.507082152974505"/>
    <x v="3"/>
    <x v="2"/>
  </r>
  <r>
    <x v="56"/>
    <x v="126"/>
    <n v="39.518413597733712"/>
    <x v="3"/>
    <x v="2"/>
  </r>
  <r>
    <x v="56"/>
    <x v="4"/>
    <n v="2.9745042492917846"/>
    <x v="3"/>
    <x v="2"/>
  </r>
  <r>
    <x v="57"/>
    <x v="125"/>
    <n v="80.563380281690144"/>
    <x v="3"/>
    <x v="2"/>
  </r>
  <r>
    <x v="57"/>
    <x v="126"/>
    <n v="16.47887323943662"/>
    <x v="3"/>
    <x v="2"/>
  </r>
  <r>
    <x v="57"/>
    <x v="4"/>
    <n v="2.9577464788732395"/>
    <x v="3"/>
    <x v="2"/>
  </r>
  <r>
    <x v="58"/>
    <x v="125"/>
    <n v="83.522727272727266"/>
    <x v="3"/>
    <x v="2"/>
  </r>
  <r>
    <x v="58"/>
    <x v="126"/>
    <n v="13.494318181818182"/>
    <x v="3"/>
    <x v="2"/>
  </r>
  <r>
    <x v="58"/>
    <x v="4"/>
    <n v="2.9829545454545454"/>
    <x v="3"/>
    <x v="2"/>
  </r>
  <r>
    <x v="59"/>
    <x v="125"/>
    <n v="71.932299012693932"/>
    <x v="3"/>
    <x v="2"/>
  </r>
  <r>
    <x v="59"/>
    <x v="126"/>
    <n v="25.105782792665725"/>
    <x v="3"/>
    <x v="2"/>
  </r>
  <r>
    <x v="59"/>
    <x v="4"/>
    <n v="2.9619181946403383"/>
    <x v="3"/>
    <x v="2"/>
  </r>
  <r>
    <x v="60"/>
    <x v="125"/>
    <n v="78.450704225352112"/>
    <x v="3"/>
    <x v="2"/>
  </r>
  <r>
    <x v="60"/>
    <x v="126"/>
    <n v="18.591549295774648"/>
    <x v="3"/>
    <x v="2"/>
  </r>
  <r>
    <x v="60"/>
    <x v="4"/>
    <n v="2.9577464788732395"/>
    <x v="3"/>
    <x v="2"/>
  </r>
  <r>
    <x v="49"/>
    <x v="125"/>
    <n v="43.018335684062059"/>
    <x v="3"/>
    <x v="2"/>
  </r>
  <r>
    <x v="49"/>
    <x v="126"/>
    <n v="54.019746121297601"/>
    <x v="3"/>
    <x v="2"/>
  </r>
  <r>
    <x v="49"/>
    <x v="4"/>
    <n v="2.9619181946403383"/>
    <x v="3"/>
    <x v="2"/>
  </r>
  <r>
    <x v="50"/>
    <x v="125"/>
    <n v="71.267605633802816"/>
    <x v="3"/>
    <x v="2"/>
  </r>
  <r>
    <x v="50"/>
    <x v="126"/>
    <n v="25.774647887323944"/>
    <x v="3"/>
    <x v="2"/>
  </r>
  <r>
    <x v="50"/>
    <x v="4"/>
    <n v="2.9577464788732395"/>
    <x v="3"/>
    <x v="2"/>
  </r>
  <r>
    <x v="51"/>
    <x v="125"/>
    <n v="56.81818181818182"/>
    <x v="3"/>
    <x v="2"/>
  </r>
  <r>
    <x v="51"/>
    <x v="126"/>
    <n v="39.669421487603309"/>
    <x v="3"/>
    <x v="2"/>
  </r>
  <r>
    <x v="51"/>
    <x v="4"/>
    <n v="3.5123966942148761"/>
    <x v="3"/>
    <x v="2"/>
  </r>
  <r>
    <x v="52"/>
    <x v="125"/>
    <n v="67.79661016949153"/>
    <x v="3"/>
    <x v="2"/>
  </r>
  <r>
    <x v="52"/>
    <x v="126"/>
    <n v="29.237288135593221"/>
    <x v="3"/>
    <x v="2"/>
  </r>
  <r>
    <x v="52"/>
    <x v="4"/>
    <n v="2.9661016949152543"/>
    <x v="3"/>
    <x v="2"/>
  </r>
  <r>
    <x v="53"/>
    <x v="125"/>
    <n v="60.179640718562872"/>
    <x v="3"/>
    <x v="2"/>
  </r>
  <r>
    <x v="53"/>
    <x v="126"/>
    <n v="36.82634730538922"/>
    <x v="3"/>
    <x v="2"/>
  </r>
  <r>
    <x v="53"/>
    <x v="4"/>
    <n v="2.9940119760479043"/>
    <x v="3"/>
    <x v="2"/>
  </r>
  <r>
    <x v="54"/>
    <x v="125"/>
    <n v="63.802816901408448"/>
    <x v="3"/>
    <x v="2"/>
  </r>
  <r>
    <x v="54"/>
    <x v="126"/>
    <n v="33.239436619718312"/>
    <x v="3"/>
    <x v="2"/>
  </r>
  <r>
    <x v="54"/>
    <x v="4"/>
    <n v="2.9577464788732395"/>
    <x v="3"/>
    <x v="2"/>
  </r>
  <r>
    <x v="55"/>
    <x v="125"/>
    <n v="89.436619718309856"/>
    <x v="3"/>
    <x v="2"/>
  </r>
  <r>
    <x v="55"/>
    <x v="126"/>
    <n v="7.605633802816901"/>
    <x v="3"/>
    <x v="2"/>
  </r>
  <r>
    <x v="55"/>
    <x v="4"/>
    <n v="2.9577464788732395"/>
    <x v="3"/>
    <x v="2"/>
  </r>
  <r>
    <x v="56"/>
    <x v="125"/>
    <n v="71.511627906976742"/>
    <x v="4"/>
    <x v="2"/>
  </r>
  <r>
    <x v="56"/>
    <x v="126"/>
    <n v="20.058139534883722"/>
    <x v="4"/>
    <x v="2"/>
  </r>
  <r>
    <x v="56"/>
    <x v="4"/>
    <n v="8.4302325581395348"/>
    <x v="4"/>
    <x v="2"/>
  </r>
  <r>
    <x v="57"/>
    <x v="125"/>
    <n v="89.275362318840578"/>
    <x v="4"/>
    <x v="2"/>
  </r>
  <r>
    <x v="57"/>
    <x v="126"/>
    <n v="2.318840579710145"/>
    <x v="4"/>
    <x v="2"/>
  </r>
  <r>
    <x v="57"/>
    <x v="4"/>
    <n v="8.4057971014492754"/>
    <x v="4"/>
    <x v="2"/>
  </r>
  <r>
    <x v="58"/>
    <x v="125"/>
    <n v="86.666666666666671"/>
    <x v="4"/>
    <x v="2"/>
  </r>
  <r>
    <x v="58"/>
    <x v="126"/>
    <n v="4.9275362318840576"/>
    <x v="4"/>
    <x v="2"/>
  </r>
  <r>
    <x v="58"/>
    <x v="4"/>
    <n v="8.4057971014492754"/>
    <x v="4"/>
    <x v="2"/>
  </r>
  <r>
    <x v="59"/>
    <x v="125"/>
    <n v="82.72859216255442"/>
    <x v="4"/>
    <x v="2"/>
  </r>
  <r>
    <x v="59"/>
    <x v="126"/>
    <n v="8.8534107402031932"/>
    <x v="4"/>
    <x v="2"/>
  </r>
  <r>
    <x v="59"/>
    <x v="4"/>
    <n v="8.417997097242381"/>
    <x v="4"/>
    <x v="2"/>
  </r>
  <r>
    <x v="60"/>
    <x v="125"/>
    <n v="88.405797101449281"/>
    <x v="4"/>
    <x v="2"/>
  </r>
  <r>
    <x v="60"/>
    <x v="126"/>
    <n v="3.1884057971014492"/>
    <x v="4"/>
    <x v="2"/>
  </r>
  <r>
    <x v="60"/>
    <x v="4"/>
    <n v="8.4057971014492754"/>
    <x v="4"/>
    <x v="2"/>
  </r>
  <r>
    <x v="49"/>
    <x v="125"/>
    <n v="63.333333333333336"/>
    <x v="4"/>
    <x v="2"/>
  </r>
  <r>
    <x v="49"/>
    <x v="126"/>
    <n v="28.260869565217391"/>
    <x v="4"/>
    <x v="2"/>
  </r>
  <r>
    <x v="49"/>
    <x v="4"/>
    <n v="8.4057971014492754"/>
    <x v="4"/>
    <x v="2"/>
  </r>
  <r>
    <x v="50"/>
    <x v="125"/>
    <n v="83.188405797101453"/>
    <x v="4"/>
    <x v="2"/>
  </r>
  <r>
    <x v="50"/>
    <x v="126"/>
    <n v="8.4057971014492754"/>
    <x v="4"/>
    <x v="2"/>
  </r>
  <r>
    <x v="50"/>
    <x v="4"/>
    <n v="8.4057971014492754"/>
    <x v="4"/>
    <x v="2"/>
  </r>
  <r>
    <x v="51"/>
    <x v="125"/>
    <n v="69.982847341337902"/>
    <x v="4"/>
    <x v="2"/>
  </r>
  <r>
    <x v="51"/>
    <x v="126"/>
    <n v="21.440823327615782"/>
    <x v="4"/>
    <x v="2"/>
  </r>
  <r>
    <x v="51"/>
    <x v="4"/>
    <n v="8.5763293310463116"/>
    <x v="4"/>
    <x v="2"/>
  </r>
  <r>
    <x v="52"/>
    <x v="125"/>
    <n v="81.884057971014499"/>
    <x v="4"/>
    <x v="2"/>
  </r>
  <r>
    <x v="52"/>
    <x v="126"/>
    <n v="9.7101449275362324"/>
    <x v="4"/>
    <x v="2"/>
  </r>
  <r>
    <x v="52"/>
    <x v="4"/>
    <n v="8.4057971014492754"/>
    <x v="4"/>
    <x v="2"/>
  </r>
  <r>
    <x v="53"/>
    <x v="125"/>
    <n v="83.004552352048563"/>
    <x v="4"/>
    <x v="2"/>
  </r>
  <r>
    <x v="53"/>
    <x v="126"/>
    <n v="8.6494688922610017"/>
    <x v="4"/>
    <x v="2"/>
  </r>
  <r>
    <x v="53"/>
    <x v="4"/>
    <n v="8.3459787556904406"/>
    <x v="4"/>
    <x v="2"/>
  </r>
  <r>
    <x v="54"/>
    <x v="125"/>
    <n v="82.318840579710141"/>
    <x v="4"/>
    <x v="2"/>
  </r>
  <r>
    <x v="54"/>
    <x v="126"/>
    <n v="9.27536231884058"/>
    <x v="4"/>
    <x v="2"/>
  </r>
  <r>
    <x v="54"/>
    <x v="4"/>
    <n v="8.4057971014492754"/>
    <x v="4"/>
    <x v="2"/>
  </r>
  <r>
    <x v="55"/>
    <x v="125"/>
    <n v="89.710144927536234"/>
    <x v="4"/>
    <x v="2"/>
  </r>
  <r>
    <x v="55"/>
    <x v="126"/>
    <n v="1.8840579710144927"/>
    <x v="4"/>
    <x v="2"/>
  </r>
  <r>
    <x v="55"/>
    <x v="4"/>
    <n v="8.4057971014492754"/>
    <x v="4"/>
    <x v="2"/>
  </r>
  <r>
    <x v="56"/>
    <x v="125"/>
    <n v="67.010309278350519"/>
    <x v="5"/>
    <x v="2"/>
  </r>
  <r>
    <x v="56"/>
    <x v="126"/>
    <n v="25.773195876288661"/>
    <x v="5"/>
    <x v="2"/>
  </r>
  <r>
    <x v="56"/>
    <x v="4"/>
    <n v="7.2164948453608249"/>
    <x v="5"/>
    <x v="2"/>
  </r>
  <r>
    <x v="57"/>
    <x v="125"/>
    <n v="90.769230769230774"/>
    <x v="5"/>
    <x v="2"/>
  </r>
  <r>
    <x v="57"/>
    <x v="126"/>
    <n v="2.0512820512820511"/>
    <x v="5"/>
    <x v="2"/>
  </r>
  <r>
    <x v="57"/>
    <x v="4"/>
    <n v="7.1794871794871797"/>
    <x v="5"/>
    <x v="2"/>
  </r>
  <r>
    <x v="58"/>
    <x v="125"/>
    <n v="90.256410256410263"/>
    <x v="5"/>
    <x v="2"/>
  </r>
  <r>
    <x v="58"/>
    <x v="126"/>
    <n v="2.5641025641025643"/>
    <x v="5"/>
    <x v="2"/>
  </r>
  <r>
    <x v="58"/>
    <x v="4"/>
    <n v="7.1794871794871797"/>
    <x v="5"/>
    <x v="2"/>
  </r>
  <r>
    <x v="59"/>
    <x v="125"/>
    <n v="81.538461538461533"/>
    <x v="5"/>
    <x v="2"/>
  </r>
  <r>
    <x v="59"/>
    <x v="126"/>
    <n v="11.282051282051283"/>
    <x v="5"/>
    <x v="2"/>
  </r>
  <r>
    <x v="59"/>
    <x v="4"/>
    <n v="7.1794871794871797"/>
    <x v="5"/>
    <x v="2"/>
  </r>
  <r>
    <x v="60"/>
    <x v="125"/>
    <n v="90.256410256410263"/>
    <x v="5"/>
    <x v="2"/>
  </r>
  <r>
    <x v="60"/>
    <x v="126"/>
    <n v="2.5641025641025643"/>
    <x v="5"/>
    <x v="2"/>
  </r>
  <r>
    <x v="60"/>
    <x v="4"/>
    <n v="7.1794871794871797"/>
    <x v="5"/>
    <x v="2"/>
  </r>
  <r>
    <x v="49"/>
    <x v="125"/>
    <n v="62.051282051282051"/>
    <x v="5"/>
    <x v="2"/>
  </r>
  <r>
    <x v="49"/>
    <x v="126"/>
    <n v="30.76923076923077"/>
    <x v="5"/>
    <x v="2"/>
  </r>
  <r>
    <x v="49"/>
    <x v="4"/>
    <n v="7.1794871794871797"/>
    <x v="5"/>
    <x v="2"/>
  </r>
  <r>
    <x v="50"/>
    <x v="125"/>
    <n v="78.974358974358978"/>
    <x v="5"/>
    <x v="2"/>
  </r>
  <r>
    <x v="50"/>
    <x v="126"/>
    <n v="13.846153846153847"/>
    <x v="5"/>
    <x v="2"/>
  </r>
  <r>
    <x v="50"/>
    <x v="4"/>
    <n v="7.1794871794871797"/>
    <x v="5"/>
    <x v="2"/>
  </r>
  <r>
    <x v="51"/>
    <x v="125"/>
    <n v="62.589928057553955"/>
    <x v="5"/>
    <x v="2"/>
  </r>
  <r>
    <x v="51"/>
    <x v="126"/>
    <n v="28.776978417266186"/>
    <x v="5"/>
    <x v="2"/>
  </r>
  <r>
    <x v="51"/>
    <x v="4"/>
    <n v="8.6330935251798557"/>
    <x v="5"/>
    <x v="2"/>
  </r>
  <r>
    <x v="52"/>
    <x v="125"/>
    <n v="84.615384615384613"/>
    <x v="5"/>
    <x v="2"/>
  </r>
  <r>
    <x v="52"/>
    <x v="126"/>
    <n v="8.2051282051282044"/>
    <x v="5"/>
    <x v="2"/>
  </r>
  <r>
    <x v="52"/>
    <x v="4"/>
    <n v="7.1794871794871797"/>
    <x v="5"/>
    <x v="2"/>
  </r>
  <r>
    <x v="53"/>
    <x v="125"/>
    <n v="85.714285714285708"/>
    <x v="5"/>
    <x v="2"/>
  </r>
  <r>
    <x v="53"/>
    <x v="126"/>
    <n v="7.4074074074074074"/>
    <x v="5"/>
    <x v="2"/>
  </r>
  <r>
    <x v="53"/>
    <x v="4"/>
    <n v="6.8783068783068781"/>
    <x v="5"/>
    <x v="2"/>
  </r>
  <r>
    <x v="54"/>
    <x v="125"/>
    <n v="85.128205128205124"/>
    <x v="5"/>
    <x v="2"/>
  </r>
  <r>
    <x v="54"/>
    <x v="126"/>
    <n v="7.6923076923076925"/>
    <x v="5"/>
    <x v="2"/>
  </r>
  <r>
    <x v="54"/>
    <x v="4"/>
    <n v="7.1794871794871797"/>
    <x v="5"/>
    <x v="2"/>
  </r>
  <r>
    <x v="55"/>
    <x v="125"/>
    <n v="92.307692307692307"/>
    <x v="5"/>
    <x v="2"/>
  </r>
  <r>
    <x v="55"/>
    <x v="126"/>
    <n v="0.51282051282051277"/>
    <x v="5"/>
    <x v="2"/>
  </r>
  <r>
    <x v="55"/>
    <x v="4"/>
    <n v="7.1794871794871797"/>
    <x v="5"/>
    <x v="2"/>
  </r>
  <r>
    <x v="56"/>
    <x v="125"/>
    <n v="76.666666666666671"/>
    <x v="6"/>
    <x v="2"/>
  </r>
  <r>
    <x v="56"/>
    <x v="126"/>
    <n v="13.333333333333334"/>
    <x v="6"/>
    <x v="2"/>
  </r>
  <r>
    <x v="56"/>
    <x v="4"/>
    <n v="10"/>
    <x v="6"/>
    <x v="2"/>
  </r>
  <r>
    <x v="57"/>
    <x v="125"/>
    <n v="88.429752066115697"/>
    <x v="6"/>
    <x v="2"/>
  </r>
  <r>
    <x v="57"/>
    <x v="126"/>
    <n v="1.6528925619834711"/>
    <x v="6"/>
    <x v="2"/>
  </r>
  <r>
    <x v="57"/>
    <x v="4"/>
    <n v="9.9173553719008272"/>
    <x v="6"/>
    <x v="2"/>
  </r>
  <r>
    <x v="58"/>
    <x v="125"/>
    <n v="85.950413223140501"/>
    <x v="6"/>
    <x v="2"/>
  </r>
  <r>
    <x v="58"/>
    <x v="126"/>
    <n v="4.1322314049586772"/>
    <x v="6"/>
    <x v="2"/>
  </r>
  <r>
    <x v="58"/>
    <x v="4"/>
    <n v="9.9173553719008272"/>
    <x v="6"/>
    <x v="2"/>
  </r>
  <r>
    <x v="59"/>
    <x v="125"/>
    <n v="83.471074380165291"/>
    <x v="6"/>
    <x v="2"/>
  </r>
  <r>
    <x v="59"/>
    <x v="126"/>
    <n v="6.6115702479338845"/>
    <x v="6"/>
    <x v="2"/>
  </r>
  <r>
    <x v="59"/>
    <x v="4"/>
    <n v="9.9173553719008272"/>
    <x v="6"/>
    <x v="2"/>
  </r>
  <r>
    <x v="60"/>
    <x v="125"/>
    <n v="89.256198347107443"/>
    <x v="6"/>
    <x v="2"/>
  </r>
  <r>
    <x v="60"/>
    <x v="126"/>
    <n v="0.82644628099173556"/>
    <x v="6"/>
    <x v="2"/>
  </r>
  <r>
    <x v="60"/>
    <x v="4"/>
    <n v="9.9173553719008272"/>
    <x v="6"/>
    <x v="2"/>
  </r>
  <r>
    <x v="49"/>
    <x v="125"/>
    <n v="67.768595041322314"/>
    <x v="6"/>
    <x v="2"/>
  </r>
  <r>
    <x v="49"/>
    <x v="126"/>
    <n v="22.314049586776861"/>
    <x v="6"/>
    <x v="2"/>
  </r>
  <r>
    <x v="49"/>
    <x v="4"/>
    <n v="9.9173553719008272"/>
    <x v="6"/>
    <x v="2"/>
  </r>
  <r>
    <x v="50"/>
    <x v="125"/>
    <n v="85.123966942148755"/>
    <x v="6"/>
    <x v="2"/>
  </r>
  <r>
    <x v="50"/>
    <x v="126"/>
    <n v="4.9586776859504136"/>
    <x v="6"/>
    <x v="2"/>
  </r>
  <r>
    <x v="50"/>
    <x v="4"/>
    <n v="9.9173553719008272"/>
    <x v="6"/>
    <x v="2"/>
  </r>
  <r>
    <x v="51"/>
    <x v="125"/>
    <n v="73.873873873873876"/>
    <x v="6"/>
    <x v="2"/>
  </r>
  <r>
    <x v="51"/>
    <x v="126"/>
    <n v="15.315315315315315"/>
    <x v="6"/>
    <x v="2"/>
  </r>
  <r>
    <x v="51"/>
    <x v="4"/>
    <n v="10.810810810810811"/>
    <x v="6"/>
    <x v="2"/>
  </r>
  <r>
    <x v="52"/>
    <x v="125"/>
    <n v="84.297520661157023"/>
    <x v="6"/>
    <x v="2"/>
  </r>
  <r>
    <x v="52"/>
    <x v="126"/>
    <n v="5.785123966942149"/>
    <x v="6"/>
    <x v="2"/>
  </r>
  <r>
    <x v="52"/>
    <x v="4"/>
    <n v="9.9173553719008272"/>
    <x v="6"/>
    <x v="2"/>
  </r>
  <r>
    <x v="53"/>
    <x v="125"/>
    <n v="86.206896551724142"/>
    <x v="6"/>
    <x v="2"/>
  </r>
  <r>
    <x v="53"/>
    <x v="126"/>
    <n v="4.3103448275862073"/>
    <x v="6"/>
    <x v="2"/>
  </r>
  <r>
    <x v="53"/>
    <x v="4"/>
    <n v="9.4827586206896548"/>
    <x v="6"/>
    <x v="2"/>
  </r>
  <r>
    <x v="54"/>
    <x v="125"/>
    <n v="84.297520661157023"/>
    <x v="6"/>
    <x v="2"/>
  </r>
  <r>
    <x v="54"/>
    <x v="126"/>
    <n v="5.785123966942149"/>
    <x v="6"/>
    <x v="2"/>
  </r>
  <r>
    <x v="54"/>
    <x v="4"/>
    <n v="9.9173553719008272"/>
    <x v="6"/>
    <x v="2"/>
  </r>
  <r>
    <x v="55"/>
    <x v="125"/>
    <n v="90.082644628099175"/>
    <x v="6"/>
    <x v="2"/>
  </r>
  <r>
    <x v="55"/>
    <x v="126"/>
    <n v="0"/>
    <x v="6"/>
    <x v="2"/>
  </r>
  <r>
    <x v="55"/>
    <x v="4"/>
    <n v="9.9173553719008272"/>
    <x v="6"/>
    <x v="2"/>
  </r>
  <r>
    <x v="56"/>
    <x v="125"/>
    <n v="71.144278606965173"/>
    <x v="7"/>
    <x v="2"/>
  </r>
  <r>
    <x v="56"/>
    <x v="126"/>
    <n v="19.900497512437809"/>
    <x v="7"/>
    <x v="2"/>
  </r>
  <r>
    <x v="56"/>
    <x v="4"/>
    <n v="8.9552238805970141"/>
    <x v="7"/>
    <x v="2"/>
  </r>
  <r>
    <x v="57"/>
    <x v="125"/>
    <n v="88.059701492537314"/>
    <x v="7"/>
    <x v="2"/>
  </r>
  <r>
    <x v="57"/>
    <x v="126"/>
    <n v="2.9850746268656718"/>
    <x v="7"/>
    <x v="2"/>
  </r>
  <r>
    <x v="57"/>
    <x v="4"/>
    <n v="8.9552238805970141"/>
    <x v="7"/>
    <x v="2"/>
  </r>
  <r>
    <x v="58"/>
    <x v="125"/>
    <n v="83.084577114427859"/>
    <x v="7"/>
    <x v="2"/>
  </r>
  <r>
    <x v="58"/>
    <x v="126"/>
    <n v="7.9601990049751246"/>
    <x v="7"/>
    <x v="2"/>
  </r>
  <r>
    <x v="58"/>
    <x v="4"/>
    <n v="8.9552238805970141"/>
    <x v="7"/>
    <x v="2"/>
  </r>
  <r>
    <x v="59"/>
    <x v="125"/>
    <n v="83"/>
    <x v="7"/>
    <x v="2"/>
  </r>
  <r>
    <x v="59"/>
    <x v="126"/>
    <n v="8"/>
    <x v="7"/>
    <x v="2"/>
  </r>
  <r>
    <x v="59"/>
    <x v="4"/>
    <n v="9"/>
    <x v="7"/>
    <x v="2"/>
  </r>
  <r>
    <x v="60"/>
    <x v="125"/>
    <n v="86.567164179104481"/>
    <x v="7"/>
    <x v="2"/>
  </r>
  <r>
    <x v="60"/>
    <x v="126"/>
    <n v="4.4776119402985071"/>
    <x v="7"/>
    <x v="2"/>
  </r>
  <r>
    <x v="60"/>
    <x v="4"/>
    <n v="8.9552238805970141"/>
    <x v="7"/>
    <x v="2"/>
  </r>
  <r>
    <x v="49"/>
    <x v="125"/>
    <n v="68.656716417910445"/>
    <x v="7"/>
    <x v="2"/>
  </r>
  <r>
    <x v="49"/>
    <x v="126"/>
    <n v="22.388059701492537"/>
    <x v="7"/>
    <x v="2"/>
  </r>
  <r>
    <x v="49"/>
    <x v="4"/>
    <n v="8.9552238805970141"/>
    <x v="7"/>
    <x v="2"/>
  </r>
  <r>
    <x v="50"/>
    <x v="125"/>
    <n v="83.582089552238813"/>
    <x v="7"/>
    <x v="2"/>
  </r>
  <r>
    <x v="50"/>
    <x v="126"/>
    <n v="7.4626865671641793"/>
    <x v="7"/>
    <x v="2"/>
  </r>
  <r>
    <x v="50"/>
    <x v="4"/>
    <n v="8.9552238805970141"/>
    <x v="7"/>
    <x v="2"/>
  </r>
  <r>
    <x v="51"/>
    <x v="125"/>
    <n v="72.832369942196536"/>
    <x v="7"/>
    <x v="2"/>
  </r>
  <r>
    <x v="51"/>
    <x v="126"/>
    <n v="19.653179190751445"/>
    <x v="7"/>
    <x v="2"/>
  </r>
  <r>
    <x v="51"/>
    <x v="4"/>
    <n v="7.5144508670520231"/>
    <x v="7"/>
    <x v="2"/>
  </r>
  <r>
    <x v="52"/>
    <x v="125"/>
    <n v="79.601990049751237"/>
    <x v="7"/>
    <x v="2"/>
  </r>
  <r>
    <x v="52"/>
    <x v="126"/>
    <n v="11.442786069651742"/>
    <x v="7"/>
    <x v="2"/>
  </r>
  <r>
    <x v="52"/>
    <x v="4"/>
    <n v="8.9552238805970141"/>
    <x v="7"/>
    <x v="2"/>
  </r>
  <r>
    <x v="53"/>
    <x v="125"/>
    <n v="80.612244897959187"/>
    <x v="7"/>
    <x v="2"/>
  </r>
  <r>
    <x v="53"/>
    <x v="126"/>
    <n v="10.204081632653061"/>
    <x v="7"/>
    <x v="2"/>
  </r>
  <r>
    <x v="53"/>
    <x v="4"/>
    <n v="9.183673469387756"/>
    <x v="7"/>
    <x v="2"/>
  </r>
  <r>
    <x v="54"/>
    <x v="125"/>
    <n v="83.084577114427859"/>
    <x v="7"/>
    <x v="2"/>
  </r>
  <r>
    <x v="54"/>
    <x v="126"/>
    <n v="7.9601990049751246"/>
    <x v="7"/>
    <x v="2"/>
  </r>
  <r>
    <x v="54"/>
    <x v="4"/>
    <n v="8.9552238805970141"/>
    <x v="7"/>
    <x v="2"/>
  </r>
  <r>
    <x v="55"/>
    <x v="125"/>
    <n v="88.059701492537314"/>
    <x v="7"/>
    <x v="2"/>
  </r>
  <r>
    <x v="55"/>
    <x v="126"/>
    <n v="2.9850746268656718"/>
    <x v="7"/>
    <x v="2"/>
  </r>
  <r>
    <x v="55"/>
    <x v="4"/>
    <n v="8.9552238805970141"/>
    <x v="7"/>
    <x v="2"/>
  </r>
  <r>
    <x v="56"/>
    <x v="125"/>
    <n v="73.410404624277461"/>
    <x v="8"/>
    <x v="2"/>
  </r>
  <r>
    <x v="56"/>
    <x v="126"/>
    <n v="18.497109826589597"/>
    <x v="8"/>
    <x v="2"/>
  </r>
  <r>
    <x v="56"/>
    <x v="4"/>
    <n v="8.0924855491329488"/>
    <x v="8"/>
    <x v="2"/>
  </r>
  <r>
    <x v="57"/>
    <x v="125"/>
    <n v="89.595375722543352"/>
    <x v="8"/>
    <x v="2"/>
  </r>
  <r>
    <x v="57"/>
    <x v="126"/>
    <n v="2.3121387283236996"/>
    <x v="8"/>
    <x v="2"/>
  </r>
  <r>
    <x v="57"/>
    <x v="4"/>
    <n v="8.0924855491329488"/>
    <x v="8"/>
    <x v="2"/>
  </r>
  <r>
    <x v="58"/>
    <x v="125"/>
    <n v="87.283236994219649"/>
    <x v="8"/>
    <x v="2"/>
  </r>
  <r>
    <x v="58"/>
    <x v="126"/>
    <n v="4.6242774566473992"/>
    <x v="8"/>
    <x v="2"/>
  </r>
  <r>
    <x v="58"/>
    <x v="4"/>
    <n v="8.0924855491329488"/>
    <x v="8"/>
    <x v="2"/>
  </r>
  <r>
    <x v="59"/>
    <x v="125"/>
    <n v="83.236994219653184"/>
    <x v="8"/>
    <x v="2"/>
  </r>
  <r>
    <x v="59"/>
    <x v="126"/>
    <n v="8.6705202312138727"/>
    <x v="8"/>
    <x v="2"/>
  </r>
  <r>
    <x v="59"/>
    <x v="4"/>
    <n v="8.0924855491329488"/>
    <x v="8"/>
    <x v="2"/>
  </r>
  <r>
    <x v="60"/>
    <x v="125"/>
    <n v="87.861271676300575"/>
    <x v="8"/>
    <x v="2"/>
  </r>
  <r>
    <x v="60"/>
    <x v="126"/>
    <n v="4.0462427745664744"/>
    <x v="8"/>
    <x v="2"/>
  </r>
  <r>
    <x v="60"/>
    <x v="4"/>
    <n v="8.0924855491329488"/>
    <x v="8"/>
    <x v="2"/>
  </r>
  <r>
    <x v="49"/>
    <x v="125"/>
    <n v="55.491329479768787"/>
    <x v="8"/>
    <x v="2"/>
  </r>
  <r>
    <x v="49"/>
    <x v="126"/>
    <n v="36.416184971098268"/>
    <x v="8"/>
    <x v="2"/>
  </r>
  <r>
    <x v="49"/>
    <x v="4"/>
    <n v="8.0924855491329488"/>
    <x v="8"/>
    <x v="2"/>
  </r>
  <r>
    <x v="50"/>
    <x v="125"/>
    <n v="86.127167630057798"/>
    <x v="8"/>
    <x v="2"/>
  </r>
  <r>
    <x v="50"/>
    <x v="126"/>
    <n v="5.7803468208092488"/>
    <x v="8"/>
    <x v="2"/>
  </r>
  <r>
    <x v="50"/>
    <x v="4"/>
    <n v="8.0924855491329488"/>
    <x v="8"/>
    <x v="2"/>
  </r>
  <r>
    <x v="51"/>
    <x v="125"/>
    <n v="70.625"/>
    <x v="8"/>
    <x v="2"/>
  </r>
  <r>
    <x v="51"/>
    <x v="126"/>
    <n v="21.25"/>
    <x v="8"/>
    <x v="2"/>
  </r>
  <r>
    <x v="51"/>
    <x v="4"/>
    <n v="8.125"/>
    <x v="8"/>
    <x v="2"/>
  </r>
  <r>
    <x v="52"/>
    <x v="125"/>
    <n v="79.76878612716763"/>
    <x v="8"/>
    <x v="2"/>
  </r>
  <r>
    <x v="52"/>
    <x v="126"/>
    <n v="12.138728323699421"/>
    <x v="8"/>
    <x v="2"/>
  </r>
  <r>
    <x v="52"/>
    <x v="4"/>
    <n v="8.0924855491329488"/>
    <x v="8"/>
    <x v="2"/>
  </r>
  <r>
    <x v="53"/>
    <x v="125"/>
    <n v="80.379746835443044"/>
    <x v="8"/>
    <x v="2"/>
  </r>
  <r>
    <x v="53"/>
    <x v="126"/>
    <n v="11.39240506329114"/>
    <x v="8"/>
    <x v="2"/>
  </r>
  <r>
    <x v="53"/>
    <x v="4"/>
    <n v="8.2278481012658222"/>
    <x v="8"/>
    <x v="2"/>
  </r>
  <r>
    <x v="54"/>
    <x v="125"/>
    <n v="76.878612716763001"/>
    <x v="8"/>
    <x v="2"/>
  </r>
  <r>
    <x v="54"/>
    <x v="126"/>
    <n v="15.028901734104046"/>
    <x v="8"/>
    <x v="2"/>
  </r>
  <r>
    <x v="54"/>
    <x v="4"/>
    <n v="8.0924855491329488"/>
    <x v="8"/>
    <x v="2"/>
  </r>
  <r>
    <x v="55"/>
    <x v="125"/>
    <n v="88.439306358381501"/>
    <x v="8"/>
    <x v="2"/>
  </r>
  <r>
    <x v="55"/>
    <x v="126"/>
    <n v="3.4682080924855492"/>
    <x v="8"/>
    <x v="2"/>
  </r>
  <r>
    <x v="55"/>
    <x v="4"/>
    <n v="8.0924855491329488"/>
    <x v="8"/>
    <x v="2"/>
  </r>
  <r>
    <x v="56"/>
    <x v="125"/>
    <n v="68.508287292817684"/>
    <x v="9"/>
    <x v="2"/>
  </r>
  <r>
    <x v="56"/>
    <x v="126"/>
    <n v="25.414364640883978"/>
    <x v="9"/>
    <x v="2"/>
  </r>
  <r>
    <x v="56"/>
    <x v="4"/>
    <n v="6.0773480662983426"/>
    <x v="9"/>
    <x v="2"/>
  </r>
  <r>
    <x v="57"/>
    <x v="125"/>
    <n v="88.39779005524862"/>
    <x v="9"/>
    <x v="2"/>
  </r>
  <r>
    <x v="57"/>
    <x v="126"/>
    <n v="5.5248618784530388"/>
    <x v="9"/>
    <x v="2"/>
  </r>
  <r>
    <x v="57"/>
    <x v="4"/>
    <n v="6.0773480662983426"/>
    <x v="9"/>
    <x v="2"/>
  </r>
  <r>
    <x v="58"/>
    <x v="125"/>
    <n v="86.187845303867405"/>
    <x v="9"/>
    <x v="2"/>
  </r>
  <r>
    <x v="58"/>
    <x v="126"/>
    <n v="7.7348066298342539"/>
    <x v="9"/>
    <x v="2"/>
  </r>
  <r>
    <x v="58"/>
    <x v="4"/>
    <n v="6.0773480662983426"/>
    <x v="9"/>
    <x v="2"/>
  </r>
  <r>
    <x v="59"/>
    <x v="125"/>
    <n v="85.635359116022101"/>
    <x v="9"/>
    <x v="2"/>
  </r>
  <r>
    <x v="59"/>
    <x v="126"/>
    <n v="8.2872928176795586"/>
    <x v="9"/>
    <x v="2"/>
  </r>
  <r>
    <x v="59"/>
    <x v="4"/>
    <n v="6.0773480662983426"/>
    <x v="9"/>
    <x v="2"/>
  </r>
  <r>
    <x v="60"/>
    <x v="125"/>
    <n v="90.055248618784532"/>
    <x v="9"/>
    <x v="2"/>
  </r>
  <r>
    <x v="60"/>
    <x v="126"/>
    <n v="3.867403314917127"/>
    <x v="9"/>
    <x v="2"/>
  </r>
  <r>
    <x v="60"/>
    <x v="4"/>
    <n v="6.0773480662983426"/>
    <x v="9"/>
    <x v="2"/>
  </r>
  <r>
    <x v="49"/>
    <x v="125"/>
    <n v="51.933701657458563"/>
    <x v="9"/>
    <x v="2"/>
  </r>
  <r>
    <x v="49"/>
    <x v="126"/>
    <n v="41.988950276243095"/>
    <x v="9"/>
    <x v="2"/>
  </r>
  <r>
    <x v="49"/>
    <x v="4"/>
    <n v="6.0773480662983426"/>
    <x v="9"/>
    <x v="2"/>
  </r>
  <r>
    <x v="50"/>
    <x v="125"/>
    <n v="86.111111111111114"/>
    <x v="9"/>
    <x v="2"/>
  </r>
  <r>
    <x v="50"/>
    <x v="126"/>
    <n v="7.7777777777777777"/>
    <x v="9"/>
    <x v="2"/>
  </r>
  <r>
    <x v="50"/>
    <x v="4"/>
    <n v="6.1111111111111107"/>
    <x v="9"/>
    <x v="2"/>
  </r>
  <r>
    <x v="51"/>
    <x v="125"/>
    <n v="67.415730337078656"/>
    <x v="9"/>
    <x v="2"/>
  </r>
  <r>
    <x v="51"/>
    <x v="126"/>
    <n v="26.40449438202247"/>
    <x v="9"/>
    <x v="2"/>
  </r>
  <r>
    <x v="51"/>
    <x v="4"/>
    <n v="6.1797752808988768"/>
    <x v="9"/>
    <x v="2"/>
  </r>
  <r>
    <x v="52"/>
    <x v="125"/>
    <n v="81.767955801104975"/>
    <x v="9"/>
    <x v="2"/>
  </r>
  <r>
    <x v="52"/>
    <x v="126"/>
    <n v="12.154696132596685"/>
    <x v="9"/>
    <x v="2"/>
  </r>
  <r>
    <x v="52"/>
    <x v="4"/>
    <n v="6.0773480662983426"/>
    <x v="9"/>
    <x v="2"/>
  </r>
  <r>
    <x v="53"/>
    <x v="125"/>
    <n v="68.539325842696627"/>
    <x v="9"/>
    <x v="2"/>
  </r>
  <r>
    <x v="53"/>
    <x v="126"/>
    <n v="25.280898876404493"/>
    <x v="9"/>
    <x v="2"/>
  </r>
  <r>
    <x v="53"/>
    <x v="4"/>
    <n v="6.1797752808988768"/>
    <x v="9"/>
    <x v="2"/>
  </r>
  <r>
    <x v="54"/>
    <x v="125"/>
    <n v="77.348066298342545"/>
    <x v="9"/>
    <x v="2"/>
  </r>
  <r>
    <x v="54"/>
    <x v="126"/>
    <n v="16.574585635359117"/>
    <x v="9"/>
    <x v="2"/>
  </r>
  <r>
    <x v="54"/>
    <x v="4"/>
    <n v="6.0773480662983426"/>
    <x v="9"/>
    <x v="2"/>
  </r>
  <r>
    <x v="55"/>
    <x v="125"/>
    <n v="89.502762430939228"/>
    <x v="9"/>
    <x v="2"/>
  </r>
  <r>
    <x v="55"/>
    <x v="126"/>
    <n v="4.4198895027624312"/>
    <x v="9"/>
    <x v="2"/>
  </r>
  <r>
    <x v="55"/>
    <x v="4"/>
    <n v="6.0773480662983426"/>
    <x v="9"/>
    <x v="2"/>
  </r>
  <r>
    <x v="56"/>
    <x v="125"/>
    <n v="57.142857142857146"/>
    <x v="10"/>
    <x v="2"/>
  </r>
  <r>
    <x v="56"/>
    <x v="126"/>
    <n v="41.496598639455783"/>
    <x v="10"/>
    <x v="2"/>
  </r>
  <r>
    <x v="56"/>
    <x v="4"/>
    <n v="1.3605442176870748"/>
    <x v="10"/>
    <x v="2"/>
  </r>
  <r>
    <x v="57"/>
    <x v="125"/>
    <n v="81.87919463087249"/>
    <x v="10"/>
    <x v="2"/>
  </r>
  <r>
    <x v="57"/>
    <x v="126"/>
    <n v="16.778523489932887"/>
    <x v="10"/>
    <x v="2"/>
  </r>
  <r>
    <x v="57"/>
    <x v="4"/>
    <n v="1.3422818791946309"/>
    <x v="10"/>
    <x v="2"/>
  </r>
  <r>
    <x v="58"/>
    <x v="125"/>
    <n v="71.812080536912745"/>
    <x v="10"/>
    <x v="2"/>
  </r>
  <r>
    <x v="58"/>
    <x v="126"/>
    <n v="26.845637583892618"/>
    <x v="10"/>
    <x v="2"/>
  </r>
  <r>
    <x v="58"/>
    <x v="4"/>
    <n v="1.3422818791946309"/>
    <x v="10"/>
    <x v="2"/>
  </r>
  <r>
    <x v="59"/>
    <x v="125"/>
    <n v="68.243243243243242"/>
    <x v="10"/>
    <x v="2"/>
  </r>
  <r>
    <x v="59"/>
    <x v="126"/>
    <n v="30.405405405405407"/>
    <x v="10"/>
    <x v="2"/>
  </r>
  <r>
    <x v="59"/>
    <x v="4"/>
    <n v="1.3513513513513513"/>
    <x v="10"/>
    <x v="2"/>
  </r>
  <r>
    <x v="60"/>
    <x v="125"/>
    <n v="77.181208053691279"/>
    <x v="10"/>
    <x v="2"/>
  </r>
  <r>
    <x v="60"/>
    <x v="126"/>
    <n v="21.476510067114095"/>
    <x v="10"/>
    <x v="2"/>
  </r>
  <r>
    <x v="60"/>
    <x v="4"/>
    <n v="1.3422818791946309"/>
    <x v="10"/>
    <x v="2"/>
  </r>
  <r>
    <x v="49"/>
    <x v="125"/>
    <n v="30.872483221476511"/>
    <x v="10"/>
    <x v="2"/>
  </r>
  <r>
    <x v="49"/>
    <x v="126"/>
    <n v="67.785234899328856"/>
    <x v="10"/>
    <x v="2"/>
  </r>
  <r>
    <x v="49"/>
    <x v="4"/>
    <n v="1.3422818791946309"/>
    <x v="10"/>
    <x v="2"/>
  </r>
  <r>
    <x v="50"/>
    <x v="125"/>
    <n v="68.243243243243242"/>
    <x v="10"/>
    <x v="2"/>
  </r>
  <r>
    <x v="50"/>
    <x v="126"/>
    <n v="30.405405405405407"/>
    <x v="10"/>
    <x v="2"/>
  </r>
  <r>
    <x v="50"/>
    <x v="4"/>
    <n v="1.3513513513513513"/>
    <x v="10"/>
    <x v="2"/>
  </r>
  <r>
    <x v="51"/>
    <x v="125"/>
    <n v="48.905109489051092"/>
    <x v="10"/>
    <x v="2"/>
  </r>
  <r>
    <x v="51"/>
    <x v="126"/>
    <n v="49.635036496350367"/>
    <x v="10"/>
    <x v="2"/>
  </r>
  <r>
    <x v="51"/>
    <x v="4"/>
    <n v="1.4598540145985401"/>
    <x v="10"/>
    <x v="2"/>
  </r>
  <r>
    <x v="52"/>
    <x v="125"/>
    <n v="53.691275167785236"/>
    <x v="10"/>
    <x v="2"/>
  </r>
  <r>
    <x v="52"/>
    <x v="126"/>
    <n v="44.966442953020135"/>
    <x v="10"/>
    <x v="2"/>
  </r>
  <r>
    <x v="52"/>
    <x v="4"/>
    <n v="1.3422818791946309"/>
    <x v="10"/>
    <x v="2"/>
  </r>
  <r>
    <x v="53"/>
    <x v="125"/>
    <n v="50.746268656716417"/>
    <x v="10"/>
    <x v="2"/>
  </r>
  <r>
    <x v="53"/>
    <x v="126"/>
    <n v="47.761194029850749"/>
    <x v="10"/>
    <x v="2"/>
  </r>
  <r>
    <x v="53"/>
    <x v="4"/>
    <n v="1.4925373134328359"/>
    <x v="10"/>
    <x v="2"/>
  </r>
  <r>
    <x v="54"/>
    <x v="125"/>
    <n v="65.771812080536918"/>
    <x v="10"/>
    <x v="2"/>
  </r>
  <r>
    <x v="54"/>
    <x v="126"/>
    <n v="32.885906040268459"/>
    <x v="10"/>
    <x v="2"/>
  </r>
  <r>
    <x v="54"/>
    <x v="4"/>
    <n v="1.3422818791946309"/>
    <x v="10"/>
    <x v="2"/>
  </r>
  <r>
    <x v="55"/>
    <x v="125"/>
    <n v="89.932885906040269"/>
    <x v="10"/>
    <x v="2"/>
  </r>
  <r>
    <x v="55"/>
    <x v="126"/>
    <n v="8.724832214765101"/>
    <x v="10"/>
    <x v="2"/>
  </r>
  <r>
    <x v="55"/>
    <x v="4"/>
    <n v="1.3422818791946309"/>
    <x v="10"/>
    <x v="2"/>
  </r>
  <r>
    <x v="56"/>
    <x v="125"/>
    <n v="71.621621621621628"/>
    <x v="11"/>
    <x v="2"/>
  </r>
  <r>
    <x v="56"/>
    <x v="126"/>
    <n v="20.945945945945947"/>
    <x v="11"/>
    <x v="2"/>
  </r>
  <r>
    <x v="56"/>
    <x v="4"/>
    <n v="7.4324324324324325"/>
    <x v="11"/>
    <x v="2"/>
  </r>
  <r>
    <x v="57"/>
    <x v="125"/>
    <n v="89.932885906040269"/>
    <x v="11"/>
    <x v="2"/>
  </r>
  <r>
    <x v="57"/>
    <x v="126"/>
    <n v="2.6845637583892619"/>
    <x v="11"/>
    <x v="2"/>
  </r>
  <r>
    <x v="57"/>
    <x v="4"/>
    <n v="7.3825503355704694"/>
    <x v="11"/>
    <x v="2"/>
  </r>
  <r>
    <x v="58"/>
    <x v="125"/>
    <n v="85.810810810810807"/>
    <x v="11"/>
    <x v="2"/>
  </r>
  <r>
    <x v="58"/>
    <x v="126"/>
    <n v="6.756756756756757"/>
    <x v="11"/>
    <x v="2"/>
  </r>
  <r>
    <x v="58"/>
    <x v="4"/>
    <n v="7.4324324324324325"/>
    <x v="11"/>
    <x v="2"/>
  </r>
  <r>
    <x v="59"/>
    <x v="125"/>
    <n v="84.56375838926175"/>
    <x v="11"/>
    <x v="2"/>
  </r>
  <r>
    <x v="59"/>
    <x v="126"/>
    <n v="8.053691275167786"/>
    <x v="11"/>
    <x v="2"/>
  </r>
  <r>
    <x v="59"/>
    <x v="4"/>
    <n v="7.3825503355704694"/>
    <x v="11"/>
    <x v="2"/>
  </r>
  <r>
    <x v="60"/>
    <x v="125"/>
    <n v="90.604026845637577"/>
    <x v="11"/>
    <x v="2"/>
  </r>
  <r>
    <x v="60"/>
    <x v="126"/>
    <n v="2.0134228187919465"/>
    <x v="11"/>
    <x v="2"/>
  </r>
  <r>
    <x v="60"/>
    <x v="4"/>
    <n v="7.3825503355704694"/>
    <x v="11"/>
    <x v="2"/>
  </r>
  <r>
    <x v="49"/>
    <x v="125"/>
    <n v="57.04697986577181"/>
    <x v="11"/>
    <x v="2"/>
  </r>
  <r>
    <x v="49"/>
    <x v="126"/>
    <n v="35.570469798657719"/>
    <x v="11"/>
    <x v="2"/>
  </r>
  <r>
    <x v="49"/>
    <x v="4"/>
    <n v="7.3825503355704694"/>
    <x v="11"/>
    <x v="2"/>
  </r>
  <r>
    <x v="50"/>
    <x v="125"/>
    <n v="81.208053691275168"/>
    <x v="11"/>
    <x v="2"/>
  </r>
  <r>
    <x v="50"/>
    <x v="126"/>
    <n v="11.409395973154362"/>
    <x v="11"/>
    <x v="2"/>
  </r>
  <r>
    <x v="50"/>
    <x v="4"/>
    <n v="7.3825503355704694"/>
    <x v="11"/>
    <x v="2"/>
  </r>
  <r>
    <x v="51"/>
    <x v="125"/>
    <n v="71.428571428571431"/>
    <x v="11"/>
    <x v="2"/>
  </r>
  <r>
    <x v="51"/>
    <x v="126"/>
    <n v="21.768707482993197"/>
    <x v="11"/>
    <x v="2"/>
  </r>
  <r>
    <x v="51"/>
    <x v="4"/>
    <n v="6.8027210884353737"/>
    <x v="11"/>
    <x v="2"/>
  </r>
  <r>
    <x v="52"/>
    <x v="125"/>
    <n v="82.550335570469798"/>
    <x v="11"/>
    <x v="2"/>
  </r>
  <r>
    <x v="52"/>
    <x v="126"/>
    <n v="10.067114093959731"/>
    <x v="11"/>
    <x v="2"/>
  </r>
  <r>
    <x v="52"/>
    <x v="4"/>
    <n v="7.3825503355704694"/>
    <x v="11"/>
    <x v="2"/>
  </r>
  <r>
    <x v="53"/>
    <x v="125"/>
    <n v="72.972972972972968"/>
    <x v="11"/>
    <x v="2"/>
  </r>
  <r>
    <x v="53"/>
    <x v="126"/>
    <n v="19.594594594594593"/>
    <x v="11"/>
    <x v="2"/>
  </r>
  <r>
    <x v="53"/>
    <x v="4"/>
    <n v="7.4324324324324325"/>
    <x v="11"/>
    <x v="2"/>
  </r>
  <r>
    <x v="54"/>
    <x v="125"/>
    <n v="73.825503355704697"/>
    <x v="11"/>
    <x v="2"/>
  </r>
  <r>
    <x v="54"/>
    <x v="126"/>
    <n v="18.791946308724832"/>
    <x v="11"/>
    <x v="2"/>
  </r>
  <r>
    <x v="54"/>
    <x v="4"/>
    <n v="7.3825503355704694"/>
    <x v="11"/>
    <x v="2"/>
  </r>
  <r>
    <x v="55"/>
    <x v="125"/>
    <n v="85.90604026845638"/>
    <x v="11"/>
    <x v="2"/>
  </r>
  <r>
    <x v="55"/>
    <x v="126"/>
    <n v="6.7114093959731544"/>
    <x v="11"/>
    <x v="2"/>
  </r>
  <r>
    <x v="55"/>
    <x v="4"/>
    <n v="7.3825503355704694"/>
    <x v="11"/>
    <x v="2"/>
  </r>
  <r>
    <x v="56"/>
    <x v="125"/>
    <n v="49.572649572649574"/>
    <x v="12"/>
    <x v="2"/>
  </r>
  <r>
    <x v="56"/>
    <x v="126"/>
    <n v="44.444444444444443"/>
    <x v="12"/>
    <x v="2"/>
  </r>
  <r>
    <x v="56"/>
    <x v="4"/>
    <n v="5.982905982905983"/>
    <x v="12"/>
    <x v="2"/>
  </r>
  <r>
    <x v="57"/>
    <x v="125"/>
    <n v="75.423728813559322"/>
    <x v="12"/>
    <x v="2"/>
  </r>
  <r>
    <x v="57"/>
    <x v="126"/>
    <n v="18.64406779661017"/>
    <x v="12"/>
    <x v="2"/>
  </r>
  <r>
    <x v="57"/>
    <x v="4"/>
    <n v="5.9322033898305087"/>
    <x v="12"/>
    <x v="2"/>
  </r>
  <r>
    <x v="58"/>
    <x v="125"/>
    <n v="70.33898305084746"/>
    <x v="12"/>
    <x v="2"/>
  </r>
  <r>
    <x v="58"/>
    <x v="126"/>
    <n v="23.728813559322035"/>
    <x v="12"/>
    <x v="2"/>
  </r>
  <r>
    <x v="58"/>
    <x v="4"/>
    <n v="5.9322033898305087"/>
    <x v="12"/>
    <x v="2"/>
  </r>
  <r>
    <x v="59"/>
    <x v="125"/>
    <n v="74.576271186440678"/>
    <x v="12"/>
    <x v="2"/>
  </r>
  <r>
    <x v="59"/>
    <x v="126"/>
    <n v="19.491525423728813"/>
    <x v="12"/>
    <x v="2"/>
  </r>
  <r>
    <x v="59"/>
    <x v="4"/>
    <n v="5.9322033898305087"/>
    <x v="12"/>
    <x v="2"/>
  </r>
  <r>
    <x v="60"/>
    <x v="125"/>
    <n v="87.288135593220332"/>
    <x v="12"/>
    <x v="2"/>
  </r>
  <r>
    <x v="60"/>
    <x v="126"/>
    <n v="6.7796610169491522"/>
    <x v="12"/>
    <x v="2"/>
  </r>
  <r>
    <x v="60"/>
    <x v="4"/>
    <n v="5.9322033898305087"/>
    <x v="12"/>
    <x v="2"/>
  </r>
  <r>
    <x v="49"/>
    <x v="125"/>
    <n v="44.915254237288138"/>
    <x v="12"/>
    <x v="2"/>
  </r>
  <r>
    <x v="49"/>
    <x v="126"/>
    <n v="49.152542372881356"/>
    <x v="12"/>
    <x v="2"/>
  </r>
  <r>
    <x v="49"/>
    <x v="4"/>
    <n v="5.9322033898305087"/>
    <x v="12"/>
    <x v="2"/>
  </r>
  <r>
    <x v="50"/>
    <x v="125"/>
    <n v="74.576271186440678"/>
    <x v="12"/>
    <x v="2"/>
  </r>
  <r>
    <x v="50"/>
    <x v="126"/>
    <n v="19.491525423728813"/>
    <x v="12"/>
    <x v="2"/>
  </r>
  <r>
    <x v="50"/>
    <x v="4"/>
    <n v="5.9322033898305087"/>
    <x v="12"/>
    <x v="2"/>
  </r>
  <r>
    <x v="51"/>
    <x v="125"/>
    <n v="55.752212389380531"/>
    <x v="12"/>
    <x v="2"/>
  </r>
  <r>
    <x v="51"/>
    <x v="126"/>
    <n v="38.053097345132741"/>
    <x v="12"/>
    <x v="2"/>
  </r>
  <r>
    <x v="51"/>
    <x v="4"/>
    <n v="6.1946902654867255"/>
    <x v="12"/>
    <x v="2"/>
  </r>
  <r>
    <x v="52"/>
    <x v="125"/>
    <n v="73.728813559322035"/>
    <x v="12"/>
    <x v="2"/>
  </r>
  <r>
    <x v="52"/>
    <x v="126"/>
    <n v="20.338983050847457"/>
    <x v="12"/>
    <x v="2"/>
  </r>
  <r>
    <x v="52"/>
    <x v="4"/>
    <n v="5.9322033898305087"/>
    <x v="12"/>
    <x v="2"/>
  </r>
  <r>
    <x v="53"/>
    <x v="125"/>
    <n v="59.82905982905983"/>
    <x v="12"/>
    <x v="2"/>
  </r>
  <r>
    <x v="53"/>
    <x v="126"/>
    <n v="34.188034188034187"/>
    <x v="12"/>
    <x v="2"/>
  </r>
  <r>
    <x v="53"/>
    <x v="4"/>
    <n v="5.982905982905983"/>
    <x v="12"/>
    <x v="2"/>
  </r>
  <r>
    <x v="54"/>
    <x v="125"/>
    <n v="83.898305084745758"/>
    <x v="12"/>
    <x v="2"/>
  </r>
  <r>
    <x v="54"/>
    <x v="126"/>
    <n v="10.169491525423728"/>
    <x v="12"/>
    <x v="2"/>
  </r>
  <r>
    <x v="54"/>
    <x v="4"/>
    <n v="5.9322033898305087"/>
    <x v="12"/>
    <x v="2"/>
  </r>
  <r>
    <x v="55"/>
    <x v="125"/>
    <n v="85.593220338983045"/>
    <x v="12"/>
    <x v="2"/>
  </r>
  <r>
    <x v="55"/>
    <x v="126"/>
    <n v="8.4745762711864412"/>
    <x v="12"/>
    <x v="2"/>
  </r>
  <r>
    <x v="55"/>
    <x v="4"/>
    <n v="5.9322033898305087"/>
    <x v="12"/>
    <x v="2"/>
  </r>
  <r>
    <x v="56"/>
    <x v="125"/>
    <n v="53.246753246753244"/>
    <x v="13"/>
    <x v="2"/>
  </r>
  <r>
    <x v="56"/>
    <x v="126"/>
    <n v="45.454545454545453"/>
    <x v="13"/>
    <x v="2"/>
  </r>
  <r>
    <x v="56"/>
    <x v="4"/>
    <n v="1.2987012987012987"/>
    <x v="13"/>
    <x v="2"/>
  </r>
  <r>
    <x v="57"/>
    <x v="125"/>
    <n v="85.714285714285708"/>
    <x v="13"/>
    <x v="2"/>
  </r>
  <r>
    <x v="57"/>
    <x v="126"/>
    <n v="12.987012987012987"/>
    <x v="13"/>
    <x v="2"/>
  </r>
  <r>
    <x v="57"/>
    <x v="4"/>
    <n v="1.2987012987012987"/>
    <x v="13"/>
    <x v="2"/>
  </r>
  <r>
    <x v="58"/>
    <x v="125"/>
    <n v="84.415584415584419"/>
    <x v="13"/>
    <x v="2"/>
  </r>
  <r>
    <x v="58"/>
    <x v="126"/>
    <n v="14.285714285714286"/>
    <x v="13"/>
    <x v="2"/>
  </r>
  <r>
    <x v="58"/>
    <x v="4"/>
    <n v="1.2987012987012987"/>
    <x v="13"/>
    <x v="2"/>
  </r>
  <r>
    <x v="59"/>
    <x v="125"/>
    <n v="84.415584415584419"/>
    <x v="13"/>
    <x v="2"/>
  </r>
  <r>
    <x v="59"/>
    <x v="126"/>
    <n v="14.285714285714286"/>
    <x v="13"/>
    <x v="2"/>
  </r>
  <r>
    <x v="59"/>
    <x v="4"/>
    <n v="1.2987012987012987"/>
    <x v="13"/>
    <x v="2"/>
  </r>
  <r>
    <x v="60"/>
    <x v="125"/>
    <n v="83.116883116883116"/>
    <x v="13"/>
    <x v="2"/>
  </r>
  <r>
    <x v="60"/>
    <x v="126"/>
    <n v="15.584415584415584"/>
    <x v="13"/>
    <x v="2"/>
  </r>
  <r>
    <x v="60"/>
    <x v="4"/>
    <n v="1.2987012987012987"/>
    <x v="13"/>
    <x v="2"/>
  </r>
  <r>
    <x v="49"/>
    <x v="125"/>
    <n v="40.259740259740262"/>
    <x v="13"/>
    <x v="2"/>
  </r>
  <r>
    <x v="49"/>
    <x v="126"/>
    <n v="58.441558441558442"/>
    <x v="13"/>
    <x v="2"/>
  </r>
  <r>
    <x v="49"/>
    <x v="4"/>
    <n v="1.2987012987012987"/>
    <x v="13"/>
    <x v="2"/>
  </r>
  <r>
    <x v="50"/>
    <x v="125"/>
    <n v="80.519480519480524"/>
    <x v="13"/>
    <x v="2"/>
  </r>
  <r>
    <x v="50"/>
    <x v="126"/>
    <n v="18.181818181818183"/>
    <x v="13"/>
    <x v="2"/>
  </r>
  <r>
    <x v="50"/>
    <x v="4"/>
    <n v="1.2987012987012987"/>
    <x v="13"/>
    <x v="2"/>
  </r>
  <r>
    <x v="51"/>
    <x v="125"/>
    <n v="46.969696969696969"/>
    <x v="13"/>
    <x v="2"/>
  </r>
  <r>
    <x v="51"/>
    <x v="126"/>
    <n v="51.515151515151516"/>
    <x v="13"/>
    <x v="2"/>
  </r>
  <r>
    <x v="51"/>
    <x v="4"/>
    <n v="1.5151515151515151"/>
    <x v="13"/>
    <x v="2"/>
  </r>
  <r>
    <x v="52"/>
    <x v="125"/>
    <n v="71.428571428571431"/>
    <x v="13"/>
    <x v="2"/>
  </r>
  <r>
    <x v="52"/>
    <x v="126"/>
    <n v="27.272727272727273"/>
    <x v="13"/>
    <x v="2"/>
  </r>
  <r>
    <x v="52"/>
    <x v="4"/>
    <n v="1.2987012987012987"/>
    <x v="13"/>
    <x v="2"/>
  </r>
  <r>
    <x v="53"/>
    <x v="125"/>
    <n v="49.333333333333336"/>
    <x v="13"/>
    <x v="2"/>
  </r>
  <r>
    <x v="53"/>
    <x v="126"/>
    <n v="49.333333333333336"/>
    <x v="13"/>
    <x v="2"/>
  </r>
  <r>
    <x v="53"/>
    <x v="4"/>
    <n v="1.3333333333333333"/>
    <x v="13"/>
    <x v="2"/>
  </r>
  <r>
    <x v="54"/>
    <x v="125"/>
    <n v="66.233766233766232"/>
    <x v="13"/>
    <x v="2"/>
  </r>
  <r>
    <x v="54"/>
    <x v="126"/>
    <n v="32.467532467532465"/>
    <x v="13"/>
    <x v="2"/>
  </r>
  <r>
    <x v="54"/>
    <x v="4"/>
    <n v="1.2987012987012987"/>
    <x v="13"/>
    <x v="2"/>
  </r>
  <r>
    <x v="55"/>
    <x v="125"/>
    <n v="93.506493506493513"/>
    <x v="13"/>
    <x v="2"/>
  </r>
  <r>
    <x v="55"/>
    <x v="126"/>
    <n v="5.1948051948051948"/>
    <x v="13"/>
    <x v="2"/>
  </r>
  <r>
    <x v="55"/>
    <x v="4"/>
    <n v="1.2987012987012987"/>
    <x v="13"/>
    <x v="2"/>
  </r>
  <r>
    <x v="56"/>
    <x v="125"/>
    <n v="65.476190476190482"/>
    <x v="14"/>
    <x v="2"/>
  </r>
  <r>
    <x v="56"/>
    <x v="126"/>
    <n v="20.238095238095237"/>
    <x v="14"/>
    <x v="2"/>
  </r>
  <r>
    <x v="56"/>
    <x v="4"/>
    <n v="14.285714285714286"/>
    <x v="14"/>
    <x v="2"/>
  </r>
  <r>
    <x v="57"/>
    <x v="125"/>
    <n v="82.142857142857139"/>
    <x v="14"/>
    <x v="2"/>
  </r>
  <r>
    <x v="57"/>
    <x v="126"/>
    <n v="3.5714285714285716"/>
    <x v="14"/>
    <x v="2"/>
  </r>
  <r>
    <x v="57"/>
    <x v="4"/>
    <n v="14.285714285714286"/>
    <x v="14"/>
    <x v="2"/>
  </r>
  <r>
    <x v="58"/>
    <x v="125"/>
    <n v="83.333333333333329"/>
    <x v="14"/>
    <x v="2"/>
  </r>
  <r>
    <x v="58"/>
    <x v="126"/>
    <n v="2.3809523809523809"/>
    <x v="14"/>
    <x v="2"/>
  </r>
  <r>
    <x v="58"/>
    <x v="4"/>
    <n v="14.285714285714286"/>
    <x v="14"/>
    <x v="2"/>
  </r>
  <r>
    <x v="59"/>
    <x v="125"/>
    <n v="79.761904761904759"/>
    <x v="14"/>
    <x v="2"/>
  </r>
  <r>
    <x v="59"/>
    <x v="126"/>
    <n v="5.9523809523809526"/>
    <x v="14"/>
    <x v="2"/>
  </r>
  <r>
    <x v="59"/>
    <x v="4"/>
    <n v="14.285714285714286"/>
    <x v="14"/>
    <x v="2"/>
  </r>
  <r>
    <x v="60"/>
    <x v="125"/>
    <n v="85.714285714285708"/>
    <x v="14"/>
    <x v="2"/>
  </r>
  <r>
    <x v="60"/>
    <x v="126"/>
    <n v="0"/>
    <x v="14"/>
    <x v="2"/>
  </r>
  <r>
    <x v="60"/>
    <x v="4"/>
    <n v="14.285714285714286"/>
    <x v="14"/>
    <x v="2"/>
  </r>
  <r>
    <x v="49"/>
    <x v="125"/>
    <n v="72.61904761904762"/>
    <x v="14"/>
    <x v="2"/>
  </r>
  <r>
    <x v="49"/>
    <x v="126"/>
    <n v="13.095238095238095"/>
    <x v="14"/>
    <x v="2"/>
  </r>
  <r>
    <x v="49"/>
    <x v="4"/>
    <n v="14.285714285714286"/>
    <x v="14"/>
    <x v="2"/>
  </r>
  <r>
    <x v="50"/>
    <x v="125"/>
    <n v="84.523809523809518"/>
    <x v="14"/>
    <x v="2"/>
  </r>
  <r>
    <x v="50"/>
    <x v="126"/>
    <n v="1.1904761904761905"/>
    <x v="14"/>
    <x v="2"/>
  </r>
  <r>
    <x v="50"/>
    <x v="4"/>
    <n v="14.285714285714286"/>
    <x v="14"/>
    <x v="2"/>
  </r>
  <r>
    <x v="51"/>
    <x v="125"/>
    <n v="76.19047619047619"/>
    <x v="14"/>
    <x v="2"/>
  </r>
  <r>
    <x v="51"/>
    <x v="126"/>
    <n v="9.5238095238095237"/>
    <x v="14"/>
    <x v="2"/>
  </r>
  <r>
    <x v="51"/>
    <x v="4"/>
    <n v="14.285714285714286"/>
    <x v="14"/>
    <x v="2"/>
  </r>
  <r>
    <x v="52"/>
    <x v="125"/>
    <n v="80.952380952380949"/>
    <x v="14"/>
    <x v="2"/>
  </r>
  <r>
    <x v="52"/>
    <x v="126"/>
    <n v="4.7619047619047619"/>
    <x v="14"/>
    <x v="2"/>
  </r>
  <r>
    <x v="52"/>
    <x v="4"/>
    <n v="14.285714285714286"/>
    <x v="14"/>
    <x v="2"/>
  </r>
  <r>
    <x v="53"/>
    <x v="125"/>
    <n v="78.313253012048193"/>
    <x v="14"/>
    <x v="2"/>
  </r>
  <r>
    <x v="53"/>
    <x v="126"/>
    <n v="8.4337349397590362"/>
    <x v="14"/>
    <x v="2"/>
  </r>
  <r>
    <x v="53"/>
    <x v="4"/>
    <n v="13.253012048192771"/>
    <x v="14"/>
    <x v="2"/>
  </r>
  <r>
    <x v="54"/>
    <x v="125"/>
    <n v="83.333333333333329"/>
    <x v="14"/>
    <x v="2"/>
  </r>
  <r>
    <x v="54"/>
    <x v="126"/>
    <n v="2.3809523809523809"/>
    <x v="14"/>
    <x v="2"/>
  </r>
  <r>
    <x v="54"/>
    <x v="4"/>
    <n v="14.285714285714286"/>
    <x v="14"/>
    <x v="2"/>
  </r>
  <r>
    <x v="55"/>
    <x v="125"/>
    <n v="80.952380952380949"/>
    <x v="14"/>
    <x v="2"/>
  </r>
  <r>
    <x v="55"/>
    <x v="126"/>
    <n v="4.7619047619047619"/>
    <x v="14"/>
    <x v="2"/>
  </r>
  <r>
    <x v="55"/>
    <x v="4"/>
    <n v="14.285714285714286"/>
    <x v="14"/>
    <x v="2"/>
  </r>
  <r>
    <x v="56"/>
    <x v="125"/>
    <n v="37.634408602150536"/>
    <x v="15"/>
    <x v="2"/>
  </r>
  <r>
    <x v="56"/>
    <x v="126"/>
    <n v="51.612903225806448"/>
    <x v="15"/>
    <x v="2"/>
  </r>
  <r>
    <x v="56"/>
    <x v="4"/>
    <n v="10.75268817204301"/>
    <x v="15"/>
    <x v="2"/>
  </r>
  <r>
    <x v="57"/>
    <x v="125"/>
    <n v="75.268817204301072"/>
    <x v="15"/>
    <x v="2"/>
  </r>
  <r>
    <x v="57"/>
    <x v="126"/>
    <n v="13.978494623655914"/>
    <x v="15"/>
    <x v="2"/>
  </r>
  <r>
    <x v="57"/>
    <x v="4"/>
    <n v="10.75268817204301"/>
    <x v="15"/>
    <x v="2"/>
  </r>
  <r>
    <x v="58"/>
    <x v="125"/>
    <n v="74.193548387096769"/>
    <x v="15"/>
    <x v="2"/>
  </r>
  <r>
    <x v="58"/>
    <x v="126"/>
    <n v="15.053763440860216"/>
    <x v="15"/>
    <x v="2"/>
  </r>
  <r>
    <x v="58"/>
    <x v="4"/>
    <n v="10.75268817204301"/>
    <x v="15"/>
    <x v="2"/>
  </r>
  <r>
    <x v="59"/>
    <x v="125"/>
    <n v="69.892473118279568"/>
    <x v="15"/>
    <x v="2"/>
  </r>
  <r>
    <x v="59"/>
    <x v="126"/>
    <n v="19.35483870967742"/>
    <x v="15"/>
    <x v="2"/>
  </r>
  <r>
    <x v="59"/>
    <x v="4"/>
    <n v="10.75268817204301"/>
    <x v="15"/>
    <x v="2"/>
  </r>
  <r>
    <x v="60"/>
    <x v="125"/>
    <n v="78.494623655913983"/>
    <x v="15"/>
    <x v="2"/>
  </r>
  <r>
    <x v="60"/>
    <x v="126"/>
    <n v="10.75268817204301"/>
    <x v="15"/>
    <x v="2"/>
  </r>
  <r>
    <x v="60"/>
    <x v="4"/>
    <n v="10.75268817204301"/>
    <x v="15"/>
    <x v="2"/>
  </r>
  <r>
    <x v="49"/>
    <x v="125"/>
    <n v="33.333333333333336"/>
    <x v="15"/>
    <x v="2"/>
  </r>
  <r>
    <x v="49"/>
    <x v="126"/>
    <n v="55.913978494623656"/>
    <x v="15"/>
    <x v="2"/>
  </r>
  <r>
    <x v="49"/>
    <x v="4"/>
    <n v="10.75268817204301"/>
    <x v="15"/>
    <x v="2"/>
  </r>
  <r>
    <x v="50"/>
    <x v="125"/>
    <n v="70.967741935483872"/>
    <x v="15"/>
    <x v="2"/>
  </r>
  <r>
    <x v="50"/>
    <x v="126"/>
    <n v="18.27956989247312"/>
    <x v="15"/>
    <x v="2"/>
  </r>
  <r>
    <x v="50"/>
    <x v="4"/>
    <n v="10.75268817204301"/>
    <x v="15"/>
    <x v="2"/>
  </r>
  <r>
    <x v="51"/>
    <x v="125"/>
    <n v="43.820224719101127"/>
    <x v="15"/>
    <x v="2"/>
  </r>
  <r>
    <x v="51"/>
    <x v="126"/>
    <n v="44.943820224719104"/>
    <x v="15"/>
    <x v="2"/>
  </r>
  <r>
    <x v="51"/>
    <x v="4"/>
    <n v="11.235955056179776"/>
    <x v="15"/>
    <x v="2"/>
  </r>
  <r>
    <x v="52"/>
    <x v="125"/>
    <n v="58.064516129032256"/>
    <x v="15"/>
    <x v="2"/>
  </r>
  <r>
    <x v="52"/>
    <x v="126"/>
    <n v="31.182795698924732"/>
    <x v="15"/>
    <x v="2"/>
  </r>
  <r>
    <x v="52"/>
    <x v="4"/>
    <n v="10.75268817204301"/>
    <x v="15"/>
    <x v="2"/>
  </r>
  <r>
    <x v="53"/>
    <x v="125"/>
    <n v="66.292134831460672"/>
    <x v="15"/>
    <x v="2"/>
  </r>
  <r>
    <x v="53"/>
    <x v="126"/>
    <n v="22.471910112359552"/>
    <x v="15"/>
    <x v="2"/>
  </r>
  <r>
    <x v="53"/>
    <x v="4"/>
    <n v="11.235955056179776"/>
    <x v="15"/>
    <x v="2"/>
  </r>
  <r>
    <x v="54"/>
    <x v="125"/>
    <n v="64.516129032258064"/>
    <x v="15"/>
    <x v="2"/>
  </r>
  <r>
    <x v="54"/>
    <x v="126"/>
    <n v="24.731182795698924"/>
    <x v="15"/>
    <x v="2"/>
  </r>
  <r>
    <x v="54"/>
    <x v="4"/>
    <n v="10.75268817204301"/>
    <x v="15"/>
    <x v="2"/>
  </r>
  <r>
    <x v="55"/>
    <x v="125"/>
    <n v="84.946236559139791"/>
    <x v="15"/>
    <x v="2"/>
  </r>
  <r>
    <x v="55"/>
    <x v="126"/>
    <n v="4.301075268817204"/>
    <x v="15"/>
    <x v="2"/>
  </r>
  <r>
    <x v="55"/>
    <x v="4"/>
    <n v="10.75268817204301"/>
    <x v="15"/>
    <x v="2"/>
  </r>
  <r>
    <x v="56"/>
    <x v="125"/>
    <n v="36.68639053254438"/>
    <x v="16"/>
    <x v="2"/>
  </r>
  <r>
    <x v="56"/>
    <x v="126"/>
    <n v="59.171597633136095"/>
    <x v="16"/>
    <x v="2"/>
  </r>
  <r>
    <x v="56"/>
    <x v="4"/>
    <n v="4.1420118343195265"/>
    <x v="16"/>
    <x v="2"/>
  </r>
  <r>
    <x v="57"/>
    <x v="125"/>
    <n v="71.022727272727266"/>
    <x v="16"/>
    <x v="2"/>
  </r>
  <r>
    <x v="57"/>
    <x v="126"/>
    <n v="23.863636363636363"/>
    <x v="16"/>
    <x v="2"/>
  </r>
  <r>
    <x v="57"/>
    <x v="4"/>
    <n v="5.1136363636363633"/>
    <x v="16"/>
    <x v="2"/>
  </r>
  <r>
    <x v="58"/>
    <x v="125"/>
    <n v="75.568181818181813"/>
    <x v="16"/>
    <x v="2"/>
  </r>
  <r>
    <x v="58"/>
    <x v="126"/>
    <n v="19.318181818181817"/>
    <x v="16"/>
    <x v="2"/>
  </r>
  <r>
    <x v="58"/>
    <x v="4"/>
    <n v="5.1136363636363633"/>
    <x v="16"/>
    <x v="2"/>
  </r>
  <r>
    <x v="59"/>
    <x v="125"/>
    <n v="68.390804597701148"/>
    <x v="16"/>
    <x v="2"/>
  </r>
  <r>
    <x v="59"/>
    <x v="126"/>
    <n v="27.011494252873565"/>
    <x v="16"/>
    <x v="2"/>
  </r>
  <r>
    <x v="59"/>
    <x v="4"/>
    <n v="4.5977011494252871"/>
    <x v="16"/>
    <x v="2"/>
  </r>
  <r>
    <x v="60"/>
    <x v="125"/>
    <n v="81.25"/>
    <x v="16"/>
    <x v="2"/>
  </r>
  <r>
    <x v="60"/>
    <x v="126"/>
    <n v="13.636363636363637"/>
    <x v="16"/>
    <x v="2"/>
  </r>
  <r>
    <x v="60"/>
    <x v="4"/>
    <n v="5.1136363636363633"/>
    <x v="16"/>
    <x v="2"/>
  </r>
  <r>
    <x v="49"/>
    <x v="125"/>
    <n v="37.5"/>
    <x v="16"/>
    <x v="2"/>
  </r>
  <r>
    <x v="49"/>
    <x v="126"/>
    <n v="57.386363636363633"/>
    <x v="16"/>
    <x v="2"/>
  </r>
  <r>
    <x v="49"/>
    <x v="4"/>
    <n v="5.1136363636363633"/>
    <x v="16"/>
    <x v="2"/>
  </r>
  <r>
    <x v="50"/>
    <x v="125"/>
    <n v="65.340909090909093"/>
    <x v="16"/>
    <x v="2"/>
  </r>
  <r>
    <x v="50"/>
    <x v="126"/>
    <n v="29.545454545454547"/>
    <x v="16"/>
    <x v="2"/>
  </r>
  <r>
    <x v="50"/>
    <x v="4"/>
    <n v="5.1136363636363633"/>
    <x v="16"/>
    <x v="2"/>
  </r>
  <r>
    <x v="51"/>
    <x v="125"/>
    <n v="35.91549295774648"/>
    <x v="16"/>
    <x v="2"/>
  </r>
  <r>
    <x v="51"/>
    <x v="126"/>
    <n v="57.74647887323944"/>
    <x v="16"/>
    <x v="2"/>
  </r>
  <r>
    <x v="51"/>
    <x v="4"/>
    <n v="6.3380281690140849"/>
    <x v="16"/>
    <x v="2"/>
  </r>
  <r>
    <x v="52"/>
    <x v="125"/>
    <n v="63.06818181818182"/>
    <x v="16"/>
    <x v="2"/>
  </r>
  <r>
    <x v="52"/>
    <x v="126"/>
    <n v="31.818181818181817"/>
    <x v="16"/>
    <x v="2"/>
  </r>
  <r>
    <x v="52"/>
    <x v="4"/>
    <n v="5.1136363636363633"/>
    <x v="16"/>
    <x v="2"/>
  </r>
  <r>
    <x v="53"/>
    <x v="125"/>
    <n v="62.721893491124263"/>
    <x v="16"/>
    <x v="2"/>
  </r>
  <r>
    <x v="53"/>
    <x v="126"/>
    <n v="32.544378698224854"/>
    <x v="16"/>
    <x v="2"/>
  </r>
  <r>
    <x v="53"/>
    <x v="4"/>
    <n v="4.7337278106508878"/>
    <x v="16"/>
    <x v="2"/>
  </r>
  <r>
    <x v="54"/>
    <x v="125"/>
    <n v="67.61363636363636"/>
    <x v="16"/>
    <x v="2"/>
  </r>
  <r>
    <x v="54"/>
    <x v="126"/>
    <n v="27.272727272727273"/>
    <x v="16"/>
    <x v="2"/>
  </r>
  <r>
    <x v="54"/>
    <x v="4"/>
    <n v="5.1136363636363633"/>
    <x v="16"/>
    <x v="2"/>
  </r>
  <r>
    <x v="55"/>
    <x v="125"/>
    <n v="87.5"/>
    <x v="16"/>
    <x v="2"/>
  </r>
  <r>
    <x v="55"/>
    <x v="126"/>
    <n v="7.3863636363636367"/>
    <x v="16"/>
    <x v="2"/>
  </r>
  <r>
    <x v="55"/>
    <x v="4"/>
    <n v="5.1136363636363633"/>
    <x v="16"/>
    <x v="2"/>
  </r>
  <r>
    <x v="56"/>
    <x v="125"/>
    <n v="56.186152099886492"/>
    <x v="0"/>
    <x v="3"/>
  </r>
  <r>
    <x v="56"/>
    <x v="126"/>
    <n v="28.395762391222096"/>
    <x v="0"/>
    <x v="3"/>
  </r>
  <r>
    <x v="56"/>
    <x v="4"/>
    <n v="15.418085508891412"/>
    <x v="0"/>
    <x v="3"/>
  </r>
  <r>
    <x v="57"/>
    <x v="125"/>
    <n v="75.224887556221887"/>
    <x v="0"/>
    <x v="3"/>
  </r>
  <r>
    <x v="57"/>
    <x v="126"/>
    <n v="9.4827586206896548"/>
    <x v="0"/>
    <x v="3"/>
  </r>
  <r>
    <x v="57"/>
    <x v="4"/>
    <n v="15.292353823088456"/>
    <x v="0"/>
    <x v="3"/>
  </r>
  <r>
    <x v="58"/>
    <x v="125"/>
    <n v="73.089201877934272"/>
    <x v="0"/>
    <x v="3"/>
  </r>
  <r>
    <x v="58"/>
    <x v="126"/>
    <n v="11.568075117370892"/>
    <x v="0"/>
    <x v="3"/>
  </r>
  <r>
    <x v="58"/>
    <x v="4"/>
    <n v="15.342723004694836"/>
    <x v="0"/>
    <x v="3"/>
  </r>
  <r>
    <x v="59"/>
    <x v="125"/>
    <n v="71.4796686746988"/>
    <x v="0"/>
    <x v="3"/>
  </r>
  <r>
    <x v="59"/>
    <x v="126"/>
    <n v="13.158885542168674"/>
    <x v="0"/>
    <x v="3"/>
  </r>
  <r>
    <x v="59"/>
    <x v="4"/>
    <n v="15.361445783132529"/>
    <x v="0"/>
    <x v="3"/>
  </r>
  <r>
    <x v="60"/>
    <x v="125"/>
    <n v="77.080209895052477"/>
    <x v="0"/>
    <x v="3"/>
  </r>
  <r>
    <x v="60"/>
    <x v="126"/>
    <n v="7.6086956521739131"/>
    <x v="0"/>
    <x v="3"/>
  </r>
  <r>
    <x v="60"/>
    <x v="4"/>
    <n v="15.311094452773613"/>
    <x v="0"/>
    <x v="3"/>
  </r>
  <r>
    <x v="49"/>
    <x v="125"/>
    <n v="46.504217432052485"/>
    <x v="0"/>
    <x v="3"/>
  </r>
  <r>
    <x v="49"/>
    <x v="126"/>
    <n v="38.18181818181818"/>
    <x v="0"/>
    <x v="3"/>
  </r>
  <r>
    <x v="49"/>
    <x v="4"/>
    <n v="15.313964386129335"/>
    <x v="0"/>
    <x v="3"/>
  </r>
  <r>
    <x v="50"/>
    <x v="125"/>
    <n v="68.042010502625658"/>
    <x v="0"/>
    <x v="3"/>
  </r>
  <r>
    <x v="50"/>
    <x v="126"/>
    <n v="16.654163540885222"/>
    <x v="0"/>
    <x v="3"/>
  </r>
  <r>
    <x v="50"/>
    <x v="4"/>
    <n v="15.303825956489122"/>
    <x v="0"/>
    <x v="3"/>
  </r>
  <r>
    <x v="51"/>
    <x v="125"/>
    <n v="55.507510241238052"/>
    <x v="0"/>
    <x v="3"/>
  </r>
  <r>
    <x v="51"/>
    <x v="126"/>
    <n v="27.150659990896678"/>
    <x v="0"/>
    <x v="3"/>
  </r>
  <r>
    <x v="51"/>
    <x v="4"/>
    <n v="17.341829767865271"/>
    <x v="0"/>
    <x v="3"/>
  </r>
  <r>
    <x v="52"/>
    <x v="125"/>
    <n v="63.737089201877936"/>
    <x v="0"/>
    <x v="3"/>
  </r>
  <r>
    <x v="52"/>
    <x v="126"/>
    <n v="20.920187793427232"/>
    <x v="0"/>
    <x v="3"/>
  </r>
  <r>
    <x v="52"/>
    <x v="4"/>
    <n v="15.342723004694836"/>
    <x v="0"/>
    <x v="3"/>
  </r>
  <r>
    <x v="53"/>
    <x v="125"/>
    <n v="59.79360984322286"/>
    <x v="0"/>
    <x v="3"/>
  </r>
  <r>
    <x v="53"/>
    <x v="126"/>
    <n v="24.885890057551102"/>
    <x v="0"/>
    <x v="3"/>
  </r>
  <r>
    <x v="53"/>
    <x v="4"/>
    <n v="15.320500099226036"/>
    <x v="0"/>
    <x v="3"/>
  </r>
  <r>
    <x v="54"/>
    <x v="125"/>
    <n v="69.720816938354886"/>
    <x v="0"/>
    <x v="3"/>
  </r>
  <r>
    <x v="54"/>
    <x v="126"/>
    <n v="14.970957466741615"/>
    <x v="0"/>
    <x v="3"/>
  </r>
  <r>
    <x v="54"/>
    <x v="4"/>
    <n v="15.308225594903504"/>
    <x v="0"/>
    <x v="3"/>
  </r>
  <r>
    <x v="55"/>
    <x v="125"/>
    <n v="80.51339703953532"/>
    <x v="0"/>
    <x v="3"/>
  </r>
  <r>
    <x v="55"/>
    <x v="126"/>
    <n v="4.1783773655611771"/>
    <x v="0"/>
    <x v="3"/>
  </r>
  <r>
    <x v="55"/>
    <x v="4"/>
    <n v="15.308225594903504"/>
    <x v="0"/>
    <x v="3"/>
  </r>
  <r>
    <x v="56"/>
    <x v="125"/>
    <n v="41.445562671546206"/>
    <x v="1"/>
    <x v="3"/>
  </r>
  <r>
    <x v="56"/>
    <x v="126"/>
    <n v="53.339432753888381"/>
    <x v="1"/>
    <x v="3"/>
  </r>
  <r>
    <x v="56"/>
    <x v="4"/>
    <n v="5.2150045745654161"/>
    <x v="1"/>
    <x v="3"/>
  </r>
  <r>
    <x v="57"/>
    <x v="125"/>
    <n v="71.32805628847845"/>
    <x v="1"/>
    <x v="3"/>
  </r>
  <r>
    <x v="57"/>
    <x v="126"/>
    <n v="23.57080035180299"/>
    <x v="1"/>
    <x v="3"/>
  </r>
  <r>
    <x v="57"/>
    <x v="4"/>
    <n v="5.1011433597185576"/>
    <x v="1"/>
    <x v="3"/>
  </r>
  <r>
    <x v="58"/>
    <x v="125"/>
    <n v="70.053003533568898"/>
    <x v="1"/>
    <x v="3"/>
  </r>
  <r>
    <x v="58"/>
    <x v="126"/>
    <n v="24.734982332155479"/>
    <x v="1"/>
    <x v="3"/>
  </r>
  <r>
    <x v="58"/>
    <x v="4"/>
    <n v="5.2120141342756181"/>
    <x v="1"/>
    <x v="3"/>
  </r>
  <r>
    <x v="59"/>
    <x v="125"/>
    <n v="66.81574239713774"/>
    <x v="1"/>
    <x v="3"/>
  </r>
  <r>
    <x v="59"/>
    <x v="126"/>
    <n v="27.996422182468695"/>
    <x v="1"/>
    <x v="3"/>
  </r>
  <r>
    <x v="59"/>
    <x v="4"/>
    <n v="5.1878354203935597"/>
    <x v="1"/>
    <x v="3"/>
  </r>
  <r>
    <x v="60"/>
    <x v="125"/>
    <n v="82.409850483729116"/>
    <x v="1"/>
    <x v="3"/>
  </r>
  <r>
    <x v="60"/>
    <x v="126"/>
    <n v="12.401055408970976"/>
    <x v="1"/>
    <x v="3"/>
  </r>
  <r>
    <x v="60"/>
    <x v="4"/>
    <n v="5.1890941072999119"/>
    <x v="1"/>
    <x v="3"/>
  </r>
  <r>
    <x v="49"/>
    <x v="125"/>
    <n v="32.570422535211264"/>
    <x v="1"/>
    <x v="3"/>
  </r>
  <r>
    <x v="49"/>
    <x v="126"/>
    <n v="62.235915492957744"/>
    <x v="1"/>
    <x v="3"/>
  </r>
  <r>
    <x v="49"/>
    <x v="4"/>
    <n v="5.193661971830986"/>
    <x v="1"/>
    <x v="3"/>
  </r>
  <r>
    <x v="50"/>
    <x v="125"/>
    <n v="55.45774647887324"/>
    <x v="1"/>
    <x v="3"/>
  </r>
  <r>
    <x v="50"/>
    <x v="126"/>
    <n v="39.348591549295776"/>
    <x v="1"/>
    <x v="3"/>
  </r>
  <r>
    <x v="50"/>
    <x v="4"/>
    <n v="5.193661971830986"/>
    <x v="1"/>
    <x v="3"/>
  </r>
  <r>
    <x v="51"/>
    <x v="125"/>
    <n v="49.770290964777949"/>
    <x v="1"/>
    <x v="3"/>
  </r>
  <r>
    <x v="51"/>
    <x v="126"/>
    <n v="43.950995405819299"/>
    <x v="1"/>
    <x v="3"/>
  </r>
  <r>
    <x v="51"/>
    <x v="4"/>
    <n v="6.2787136294027563"/>
    <x v="1"/>
    <x v="3"/>
  </r>
  <r>
    <x v="52"/>
    <x v="125"/>
    <n v="50.440140845070424"/>
    <x v="1"/>
    <x v="3"/>
  </r>
  <r>
    <x v="52"/>
    <x v="126"/>
    <n v="44.366197183098592"/>
    <x v="1"/>
    <x v="3"/>
  </r>
  <r>
    <x v="52"/>
    <x v="4"/>
    <n v="5.193661971830986"/>
    <x v="1"/>
    <x v="3"/>
  </r>
  <r>
    <x v="53"/>
    <x v="125"/>
    <n v="50.399290150842944"/>
    <x v="1"/>
    <x v="3"/>
  </r>
  <r>
    <x v="53"/>
    <x v="126"/>
    <n v="44.454303460514637"/>
    <x v="1"/>
    <x v="3"/>
  </r>
  <r>
    <x v="53"/>
    <x v="4"/>
    <n v="5.1464063886424132"/>
    <x v="1"/>
    <x v="3"/>
  </r>
  <r>
    <x v="54"/>
    <x v="125"/>
    <n v="75.746924428822496"/>
    <x v="1"/>
    <x v="3"/>
  </r>
  <r>
    <x v="54"/>
    <x v="126"/>
    <n v="19.06854130052724"/>
    <x v="1"/>
    <x v="3"/>
  </r>
  <r>
    <x v="54"/>
    <x v="4"/>
    <n v="5.1845342706502633"/>
    <x v="1"/>
    <x v="3"/>
  </r>
  <r>
    <x v="55"/>
    <x v="125"/>
    <n v="87.258347978910365"/>
    <x v="1"/>
    <x v="3"/>
  </r>
  <r>
    <x v="55"/>
    <x v="126"/>
    <n v="7.5571177504393674"/>
    <x v="1"/>
    <x v="3"/>
  </r>
  <r>
    <x v="55"/>
    <x v="4"/>
    <n v="5.1845342706502633"/>
    <x v="1"/>
    <x v="3"/>
  </r>
  <r>
    <x v="56"/>
    <x v="125"/>
    <n v="63.98950131233596"/>
    <x v="2"/>
    <x v="3"/>
  </r>
  <r>
    <x v="56"/>
    <x v="126"/>
    <n v="10.866141732283465"/>
    <x v="2"/>
    <x v="3"/>
  </r>
  <r>
    <x v="56"/>
    <x v="4"/>
    <n v="25.144356955380577"/>
    <x v="2"/>
    <x v="3"/>
  </r>
  <r>
    <x v="57"/>
    <x v="125"/>
    <n v="72.851153039832283"/>
    <x v="2"/>
    <x v="3"/>
  </r>
  <r>
    <x v="57"/>
    <x v="126"/>
    <n v="2.0440251572327046"/>
    <x v="2"/>
    <x v="3"/>
  </r>
  <r>
    <x v="57"/>
    <x v="4"/>
    <n v="25.10482180293501"/>
    <x v="2"/>
    <x v="3"/>
  </r>
  <r>
    <x v="58"/>
    <x v="125"/>
    <n v="70.993168681029957"/>
    <x v="2"/>
    <x v="3"/>
  </r>
  <r>
    <x v="58"/>
    <x v="126"/>
    <n v="3.8360483447188649"/>
    <x v="2"/>
    <x v="3"/>
  </r>
  <r>
    <x v="58"/>
    <x v="4"/>
    <n v="25.170782974251182"/>
    <x v="2"/>
    <x v="3"/>
  </r>
  <r>
    <x v="59"/>
    <x v="125"/>
    <n v="72.798742138364773"/>
    <x v="2"/>
    <x v="3"/>
  </r>
  <r>
    <x v="59"/>
    <x v="126"/>
    <n v="2.0964360587002098"/>
    <x v="2"/>
    <x v="3"/>
  </r>
  <r>
    <x v="59"/>
    <x v="4"/>
    <n v="25.10482180293501"/>
    <x v="2"/>
    <x v="3"/>
  </r>
  <r>
    <x v="60"/>
    <x v="125"/>
    <n v="72.693920335429766"/>
    <x v="2"/>
    <x v="3"/>
  </r>
  <r>
    <x v="60"/>
    <x v="126"/>
    <n v="2.2012578616352201"/>
    <x v="2"/>
    <x v="3"/>
  </r>
  <r>
    <x v="60"/>
    <x v="4"/>
    <n v="25.10482180293501"/>
    <x v="2"/>
    <x v="3"/>
  </r>
  <r>
    <x v="49"/>
    <x v="125"/>
    <n v="60.849056603773583"/>
    <x v="2"/>
    <x v="3"/>
  </r>
  <r>
    <x v="49"/>
    <x v="126"/>
    <n v="14.046121593291405"/>
    <x v="2"/>
    <x v="3"/>
  </r>
  <r>
    <x v="49"/>
    <x v="4"/>
    <n v="25.10482180293501"/>
    <x v="2"/>
    <x v="3"/>
  </r>
  <r>
    <x v="50"/>
    <x v="125"/>
    <n v="72.627163083377027"/>
    <x v="2"/>
    <x v="3"/>
  </r>
  <r>
    <x v="50"/>
    <x v="126"/>
    <n v="2.2548505506030416"/>
    <x v="2"/>
    <x v="3"/>
  </r>
  <r>
    <x v="50"/>
    <x v="4"/>
    <n v="25.117986366019927"/>
    <x v="2"/>
    <x v="3"/>
  </r>
  <r>
    <x v="51"/>
    <x v="125"/>
    <n v="61.94933920704846"/>
    <x v="2"/>
    <x v="3"/>
  </r>
  <r>
    <x v="51"/>
    <x v="126"/>
    <n v="12.224669603524228"/>
    <x v="2"/>
    <x v="3"/>
  </r>
  <r>
    <x v="51"/>
    <x v="4"/>
    <n v="25.825991189427313"/>
    <x v="2"/>
    <x v="3"/>
  </r>
  <r>
    <x v="52"/>
    <x v="125"/>
    <n v="69.590336134453779"/>
    <x v="2"/>
    <x v="3"/>
  </r>
  <r>
    <x v="52"/>
    <x v="126"/>
    <n v="5.2521008403361344"/>
    <x v="2"/>
    <x v="3"/>
  </r>
  <r>
    <x v="52"/>
    <x v="4"/>
    <n v="25.157563025210084"/>
    <x v="2"/>
    <x v="3"/>
  </r>
  <r>
    <x v="53"/>
    <x v="125"/>
    <n v="65.614430665163468"/>
    <x v="2"/>
    <x v="3"/>
  </r>
  <r>
    <x v="53"/>
    <x v="126"/>
    <n v="9.1319052987598646"/>
    <x v="2"/>
    <x v="3"/>
  </r>
  <r>
    <x v="53"/>
    <x v="4"/>
    <n v="25.253664036076664"/>
    <x v="2"/>
    <x v="3"/>
  </r>
  <r>
    <x v="54"/>
    <x v="125"/>
    <n v="71.331236897274636"/>
    <x v="2"/>
    <x v="3"/>
  </r>
  <r>
    <x v="54"/>
    <x v="126"/>
    <n v="3.5639412997903563"/>
    <x v="2"/>
    <x v="3"/>
  </r>
  <r>
    <x v="54"/>
    <x v="4"/>
    <n v="25.10482180293501"/>
    <x v="2"/>
    <x v="3"/>
  </r>
  <r>
    <x v="55"/>
    <x v="125"/>
    <n v="73.95178197064989"/>
    <x v="2"/>
    <x v="3"/>
  </r>
  <r>
    <x v="55"/>
    <x v="126"/>
    <n v="0.94339622641509435"/>
    <x v="2"/>
    <x v="3"/>
  </r>
  <r>
    <x v="55"/>
    <x v="4"/>
    <n v="25.10482180293501"/>
    <x v="2"/>
    <x v="3"/>
  </r>
  <r>
    <x v="56"/>
    <x v="125"/>
    <n v="54.606141522029375"/>
    <x v="3"/>
    <x v="3"/>
  </r>
  <r>
    <x v="56"/>
    <x v="126"/>
    <n v="37.783711615487313"/>
    <x v="3"/>
    <x v="3"/>
  </r>
  <r>
    <x v="56"/>
    <x v="4"/>
    <n v="7.6101468624833108"/>
    <x v="3"/>
    <x v="3"/>
  </r>
  <r>
    <x v="57"/>
    <x v="125"/>
    <n v="79.599999999999994"/>
    <x v="3"/>
    <x v="3"/>
  </r>
  <r>
    <x v="57"/>
    <x v="126"/>
    <n v="12.8"/>
    <x v="3"/>
    <x v="3"/>
  </r>
  <r>
    <x v="57"/>
    <x v="4"/>
    <n v="7.6"/>
    <x v="3"/>
    <x v="3"/>
  </r>
  <r>
    <x v="58"/>
    <x v="125"/>
    <n v="79.599999999999994"/>
    <x v="3"/>
    <x v="3"/>
  </r>
  <r>
    <x v="58"/>
    <x v="126"/>
    <n v="12.8"/>
    <x v="3"/>
    <x v="3"/>
  </r>
  <r>
    <x v="58"/>
    <x v="4"/>
    <n v="7.6"/>
    <x v="3"/>
    <x v="3"/>
  </r>
  <r>
    <x v="59"/>
    <x v="125"/>
    <n v="68.533333333333331"/>
    <x v="3"/>
    <x v="3"/>
  </r>
  <r>
    <x v="59"/>
    <x v="126"/>
    <n v="23.866666666666667"/>
    <x v="3"/>
    <x v="3"/>
  </r>
  <r>
    <x v="59"/>
    <x v="4"/>
    <n v="7.6"/>
    <x v="3"/>
    <x v="3"/>
  </r>
  <r>
    <x v="60"/>
    <x v="125"/>
    <n v="74.13333333333334"/>
    <x v="3"/>
    <x v="3"/>
  </r>
  <r>
    <x v="60"/>
    <x v="126"/>
    <n v="18.266666666666666"/>
    <x v="3"/>
    <x v="3"/>
  </r>
  <r>
    <x v="60"/>
    <x v="4"/>
    <n v="7.6"/>
    <x v="3"/>
    <x v="3"/>
  </r>
  <r>
    <x v="49"/>
    <x v="125"/>
    <n v="34.93333333333333"/>
    <x v="3"/>
    <x v="3"/>
  </r>
  <r>
    <x v="49"/>
    <x v="126"/>
    <n v="57.466666666666669"/>
    <x v="3"/>
    <x v="3"/>
  </r>
  <r>
    <x v="49"/>
    <x v="4"/>
    <n v="7.6"/>
    <x v="3"/>
    <x v="3"/>
  </r>
  <r>
    <x v="50"/>
    <x v="125"/>
    <n v="67.513368983957221"/>
    <x v="3"/>
    <x v="3"/>
  </r>
  <r>
    <x v="50"/>
    <x v="126"/>
    <n v="25"/>
    <x v="3"/>
    <x v="3"/>
  </r>
  <r>
    <x v="50"/>
    <x v="4"/>
    <n v="7.4866310160427805"/>
    <x v="3"/>
    <x v="3"/>
  </r>
  <r>
    <x v="51"/>
    <x v="125"/>
    <n v="41.221374045801525"/>
    <x v="3"/>
    <x v="3"/>
  </r>
  <r>
    <x v="51"/>
    <x v="126"/>
    <n v="50.381679389312978"/>
    <x v="3"/>
    <x v="3"/>
  </r>
  <r>
    <x v="51"/>
    <x v="4"/>
    <n v="8.3969465648854964"/>
    <x v="3"/>
    <x v="3"/>
  </r>
  <r>
    <x v="52"/>
    <x v="125"/>
    <n v="60.805369127516776"/>
    <x v="3"/>
    <x v="3"/>
  </r>
  <r>
    <x v="52"/>
    <x v="126"/>
    <n v="31.543624161073826"/>
    <x v="3"/>
    <x v="3"/>
  </r>
  <r>
    <x v="52"/>
    <x v="4"/>
    <n v="7.651006711409396"/>
    <x v="3"/>
    <x v="3"/>
  </r>
  <r>
    <x v="53"/>
    <x v="125"/>
    <n v="52.068473609129818"/>
    <x v="3"/>
    <x v="3"/>
  </r>
  <r>
    <x v="53"/>
    <x v="126"/>
    <n v="39.942938659058491"/>
    <x v="3"/>
    <x v="3"/>
  </r>
  <r>
    <x v="53"/>
    <x v="4"/>
    <n v="7.9885877318116973"/>
    <x v="3"/>
    <x v="3"/>
  </r>
  <r>
    <x v="54"/>
    <x v="125"/>
    <n v="58.133333333333333"/>
    <x v="3"/>
    <x v="3"/>
  </r>
  <r>
    <x v="54"/>
    <x v="126"/>
    <n v="34.266666666666666"/>
    <x v="3"/>
    <x v="3"/>
  </r>
  <r>
    <x v="54"/>
    <x v="4"/>
    <n v="7.6"/>
    <x v="3"/>
    <x v="3"/>
  </r>
  <r>
    <x v="55"/>
    <x v="125"/>
    <n v="84.8"/>
    <x v="3"/>
    <x v="3"/>
  </r>
  <r>
    <x v="55"/>
    <x v="126"/>
    <n v="7.6"/>
    <x v="3"/>
    <x v="3"/>
  </r>
  <r>
    <x v="55"/>
    <x v="4"/>
    <n v="7.6"/>
    <x v="3"/>
    <x v="3"/>
  </r>
  <r>
    <x v="56"/>
    <x v="125"/>
    <n v="63.175675675675677"/>
    <x v="4"/>
    <x v="3"/>
  </r>
  <r>
    <x v="56"/>
    <x v="126"/>
    <n v="17.567567567567568"/>
    <x v="4"/>
    <x v="3"/>
  </r>
  <r>
    <x v="56"/>
    <x v="4"/>
    <n v="19.256756756756758"/>
    <x v="4"/>
    <x v="3"/>
  </r>
  <r>
    <x v="57"/>
    <x v="125"/>
    <n v="78.88513513513513"/>
    <x v="4"/>
    <x v="3"/>
  </r>
  <r>
    <x v="57"/>
    <x v="126"/>
    <n v="1.8581081081081081"/>
    <x v="4"/>
    <x v="3"/>
  </r>
  <r>
    <x v="57"/>
    <x v="4"/>
    <n v="19.256756756756758"/>
    <x v="4"/>
    <x v="3"/>
  </r>
  <r>
    <x v="58"/>
    <x v="125"/>
    <n v="76.520270270270274"/>
    <x v="4"/>
    <x v="3"/>
  </r>
  <r>
    <x v="58"/>
    <x v="126"/>
    <n v="4.2229729729729728"/>
    <x v="4"/>
    <x v="3"/>
  </r>
  <r>
    <x v="58"/>
    <x v="4"/>
    <n v="19.256756756756758"/>
    <x v="4"/>
    <x v="3"/>
  </r>
  <r>
    <x v="59"/>
    <x v="125"/>
    <n v="73.141891891891888"/>
    <x v="4"/>
    <x v="3"/>
  </r>
  <r>
    <x v="59"/>
    <x v="126"/>
    <n v="7.6013513513513518"/>
    <x v="4"/>
    <x v="3"/>
  </r>
  <r>
    <x v="59"/>
    <x v="4"/>
    <n v="19.256756756756758"/>
    <x v="4"/>
    <x v="3"/>
  </r>
  <r>
    <x v="60"/>
    <x v="125"/>
    <n v="77.195945945945951"/>
    <x v="4"/>
    <x v="3"/>
  </r>
  <r>
    <x v="60"/>
    <x v="126"/>
    <n v="3.5472972972972974"/>
    <x v="4"/>
    <x v="3"/>
  </r>
  <r>
    <x v="60"/>
    <x v="4"/>
    <n v="19.256756756756758"/>
    <x v="4"/>
    <x v="3"/>
  </r>
  <r>
    <x v="49"/>
    <x v="125"/>
    <n v="47.466216216216218"/>
    <x v="4"/>
    <x v="3"/>
  </r>
  <r>
    <x v="49"/>
    <x v="126"/>
    <n v="33.277027027027025"/>
    <x v="4"/>
    <x v="3"/>
  </r>
  <r>
    <x v="49"/>
    <x v="4"/>
    <n v="19.256756756756758"/>
    <x v="4"/>
    <x v="3"/>
  </r>
  <r>
    <x v="50"/>
    <x v="125"/>
    <n v="72.63513513513513"/>
    <x v="4"/>
    <x v="3"/>
  </r>
  <r>
    <x v="50"/>
    <x v="126"/>
    <n v="8.1081081081081088"/>
    <x v="4"/>
    <x v="3"/>
  </r>
  <r>
    <x v="50"/>
    <x v="4"/>
    <n v="19.256756756756758"/>
    <x v="4"/>
    <x v="3"/>
  </r>
  <r>
    <x v="51"/>
    <x v="125"/>
    <n v="58.823529411764703"/>
    <x v="4"/>
    <x v="3"/>
  </r>
  <r>
    <x v="51"/>
    <x v="126"/>
    <n v="20.784313725490197"/>
    <x v="4"/>
    <x v="3"/>
  </r>
  <r>
    <x v="51"/>
    <x v="4"/>
    <n v="20.392156862745097"/>
    <x v="4"/>
    <x v="3"/>
  </r>
  <r>
    <x v="52"/>
    <x v="125"/>
    <n v="71.11486486486487"/>
    <x v="4"/>
    <x v="3"/>
  </r>
  <r>
    <x v="52"/>
    <x v="126"/>
    <n v="9.628378378378379"/>
    <x v="4"/>
    <x v="3"/>
  </r>
  <r>
    <x v="52"/>
    <x v="4"/>
    <n v="19.256756756756758"/>
    <x v="4"/>
    <x v="3"/>
  </r>
  <r>
    <x v="53"/>
    <x v="125"/>
    <n v="70.384615384615387"/>
    <x v="4"/>
    <x v="3"/>
  </r>
  <r>
    <x v="53"/>
    <x v="126"/>
    <n v="9.2307692307692299"/>
    <x v="4"/>
    <x v="3"/>
  </r>
  <r>
    <x v="53"/>
    <x v="4"/>
    <n v="20.384615384615383"/>
    <x v="4"/>
    <x v="3"/>
  </r>
  <r>
    <x v="54"/>
    <x v="125"/>
    <n v="69.763513513513516"/>
    <x v="4"/>
    <x v="3"/>
  </r>
  <r>
    <x v="54"/>
    <x v="126"/>
    <n v="10.97972972972973"/>
    <x v="4"/>
    <x v="3"/>
  </r>
  <r>
    <x v="54"/>
    <x v="4"/>
    <n v="19.256756756756758"/>
    <x v="4"/>
    <x v="3"/>
  </r>
  <r>
    <x v="55"/>
    <x v="125"/>
    <n v="78.209459459459453"/>
    <x v="4"/>
    <x v="3"/>
  </r>
  <r>
    <x v="55"/>
    <x v="126"/>
    <n v="2.5337837837837838"/>
    <x v="4"/>
    <x v="3"/>
  </r>
  <r>
    <x v="55"/>
    <x v="4"/>
    <n v="19.256756756756758"/>
    <x v="4"/>
    <x v="3"/>
  </r>
  <r>
    <x v="56"/>
    <x v="125"/>
    <n v="66.666666666666671"/>
    <x v="5"/>
    <x v="3"/>
  </r>
  <r>
    <x v="56"/>
    <x v="126"/>
    <n v="16.981132075471699"/>
    <x v="5"/>
    <x v="3"/>
  </r>
  <r>
    <x v="56"/>
    <x v="4"/>
    <n v="16.352201257861637"/>
    <x v="5"/>
    <x v="3"/>
  </r>
  <r>
    <x v="57"/>
    <x v="125"/>
    <n v="81.76100628930817"/>
    <x v="5"/>
    <x v="3"/>
  </r>
  <r>
    <x v="57"/>
    <x v="126"/>
    <n v="1.8867924528301887"/>
    <x v="5"/>
    <x v="3"/>
  </r>
  <r>
    <x v="57"/>
    <x v="4"/>
    <n v="16.352201257861637"/>
    <x v="5"/>
    <x v="3"/>
  </r>
  <r>
    <x v="58"/>
    <x v="125"/>
    <n v="78.616352201257868"/>
    <x v="5"/>
    <x v="3"/>
  </r>
  <r>
    <x v="58"/>
    <x v="126"/>
    <n v="5.0314465408805029"/>
    <x v="5"/>
    <x v="3"/>
  </r>
  <r>
    <x v="58"/>
    <x v="4"/>
    <n v="16.352201257861637"/>
    <x v="5"/>
    <x v="3"/>
  </r>
  <r>
    <x v="59"/>
    <x v="125"/>
    <n v="72.327044025157235"/>
    <x v="5"/>
    <x v="3"/>
  </r>
  <r>
    <x v="59"/>
    <x v="126"/>
    <n v="11.320754716981131"/>
    <x v="5"/>
    <x v="3"/>
  </r>
  <r>
    <x v="59"/>
    <x v="4"/>
    <n v="16.352201257861637"/>
    <x v="5"/>
    <x v="3"/>
  </r>
  <r>
    <x v="60"/>
    <x v="125"/>
    <n v="80.503144654088047"/>
    <x v="5"/>
    <x v="3"/>
  </r>
  <r>
    <x v="60"/>
    <x v="126"/>
    <n v="3.1446540880503147"/>
    <x v="5"/>
    <x v="3"/>
  </r>
  <r>
    <x v="60"/>
    <x v="4"/>
    <n v="16.352201257861637"/>
    <x v="5"/>
    <x v="3"/>
  </r>
  <r>
    <x v="49"/>
    <x v="125"/>
    <n v="49.685534591194966"/>
    <x v="5"/>
    <x v="3"/>
  </r>
  <r>
    <x v="49"/>
    <x v="126"/>
    <n v="33.962264150943398"/>
    <x v="5"/>
    <x v="3"/>
  </r>
  <r>
    <x v="49"/>
    <x v="4"/>
    <n v="16.352201257861637"/>
    <x v="5"/>
    <x v="3"/>
  </r>
  <r>
    <x v="50"/>
    <x v="125"/>
    <n v="72.327044025157235"/>
    <x v="5"/>
    <x v="3"/>
  </r>
  <r>
    <x v="50"/>
    <x v="126"/>
    <n v="11.320754716981131"/>
    <x v="5"/>
    <x v="3"/>
  </r>
  <r>
    <x v="50"/>
    <x v="4"/>
    <n v="16.352201257861637"/>
    <x v="5"/>
    <x v="3"/>
  </r>
  <r>
    <x v="51"/>
    <x v="125"/>
    <n v="59.848484848484851"/>
    <x v="5"/>
    <x v="3"/>
  </r>
  <r>
    <x v="51"/>
    <x v="126"/>
    <n v="23.484848484848484"/>
    <x v="5"/>
    <x v="3"/>
  </r>
  <r>
    <x v="51"/>
    <x v="4"/>
    <n v="16.666666666666668"/>
    <x v="5"/>
    <x v="3"/>
  </r>
  <r>
    <x v="52"/>
    <x v="125"/>
    <n v="76.729559748427675"/>
    <x v="5"/>
    <x v="3"/>
  </r>
  <r>
    <x v="52"/>
    <x v="126"/>
    <n v="6.9182389937106921"/>
    <x v="5"/>
    <x v="3"/>
  </r>
  <r>
    <x v="52"/>
    <x v="4"/>
    <n v="16.352201257861637"/>
    <x v="5"/>
    <x v="3"/>
  </r>
  <r>
    <x v="53"/>
    <x v="125"/>
    <n v="77.049180327868854"/>
    <x v="5"/>
    <x v="3"/>
  </r>
  <r>
    <x v="53"/>
    <x v="126"/>
    <n v="5.7377049180327866"/>
    <x v="5"/>
    <x v="3"/>
  </r>
  <r>
    <x v="53"/>
    <x v="4"/>
    <n v="17.21311475409836"/>
    <x v="5"/>
    <x v="3"/>
  </r>
  <r>
    <x v="54"/>
    <x v="125"/>
    <n v="70.440251572327043"/>
    <x v="5"/>
    <x v="3"/>
  </r>
  <r>
    <x v="54"/>
    <x v="126"/>
    <n v="13.20754716981132"/>
    <x v="5"/>
    <x v="3"/>
  </r>
  <r>
    <x v="54"/>
    <x v="4"/>
    <n v="16.352201257861637"/>
    <x v="5"/>
    <x v="3"/>
  </r>
  <r>
    <x v="55"/>
    <x v="125"/>
    <n v="80.503144654088047"/>
    <x v="5"/>
    <x v="3"/>
  </r>
  <r>
    <x v="55"/>
    <x v="126"/>
    <n v="3.1446540880503147"/>
    <x v="5"/>
    <x v="3"/>
  </r>
  <r>
    <x v="55"/>
    <x v="4"/>
    <n v="16.352201257861637"/>
    <x v="5"/>
    <x v="3"/>
  </r>
  <r>
    <x v="56"/>
    <x v="125"/>
    <n v="56.481481481481481"/>
    <x v="6"/>
    <x v="3"/>
  </r>
  <r>
    <x v="56"/>
    <x v="126"/>
    <n v="18.518518518518519"/>
    <x v="6"/>
    <x v="3"/>
  </r>
  <r>
    <x v="56"/>
    <x v="4"/>
    <n v="25"/>
    <x v="6"/>
    <x v="3"/>
  </r>
  <r>
    <x v="57"/>
    <x v="125"/>
    <n v="74.074074074074076"/>
    <x v="6"/>
    <x v="3"/>
  </r>
  <r>
    <x v="57"/>
    <x v="126"/>
    <n v="0.92592592592592593"/>
    <x v="6"/>
    <x v="3"/>
  </r>
  <r>
    <x v="57"/>
    <x v="4"/>
    <n v="25"/>
    <x v="6"/>
    <x v="3"/>
  </r>
  <r>
    <x v="58"/>
    <x v="125"/>
    <n v="68.518518518518519"/>
    <x v="6"/>
    <x v="3"/>
  </r>
  <r>
    <x v="58"/>
    <x v="126"/>
    <n v="6.4814814814814818"/>
    <x v="6"/>
    <x v="3"/>
  </r>
  <r>
    <x v="58"/>
    <x v="4"/>
    <n v="25"/>
    <x v="6"/>
    <x v="3"/>
  </r>
  <r>
    <x v="59"/>
    <x v="125"/>
    <n v="65.740740740740748"/>
    <x v="6"/>
    <x v="3"/>
  </r>
  <r>
    <x v="59"/>
    <x v="126"/>
    <n v="9.2592592592592595"/>
    <x v="6"/>
    <x v="3"/>
  </r>
  <r>
    <x v="59"/>
    <x v="4"/>
    <n v="25"/>
    <x v="6"/>
    <x v="3"/>
  </r>
  <r>
    <x v="60"/>
    <x v="125"/>
    <n v="71.296296296296291"/>
    <x v="6"/>
    <x v="3"/>
  </r>
  <r>
    <x v="60"/>
    <x v="126"/>
    <n v="3.7037037037037037"/>
    <x v="6"/>
    <x v="3"/>
  </r>
  <r>
    <x v="60"/>
    <x v="4"/>
    <n v="25"/>
    <x v="6"/>
    <x v="3"/>
  </r>
  <r>
    <x v="49"/>
    <x v="125"/>
    <n v="49.074074074074076"/>
    <x v="6"/>
    <x v="3"/>
  </r>
  <r>
    <x v="49"/>
    <x v="126"/>
    <n v="25.925925925925927"/>
    <x v="6"/>
    <x v="3"/>
  </r>
  <r>
    <x v="49"/>
    <x v="4"/>
    <n v="25"/>
    <x v="6"/>
    <x v="3"/>
  </r>
  <r>
    <x v="50"/>
    <x v="125"/>
    <n v="64.81481481481481"/>
    <x v="6"/>
    <x v="3"/>
  </r>
  <r>
    <x v="50"/>
    <x v="126"/>
    <n v="10.185185185185185"/>
    <x v="6"/>
    <x v="3"/>
  </r>
  <r>
    <x v="50"/>
    <x v="4"/>
    <n v="25"/>
    <x v="6"/>
    <x v="3"/>
  </r>
  <r>
    <x v="51"/>
    <x v="125"/>
    <n v="56.043956043956044"/>
    <x v="6"/>
    <x v="3"/>
  </r>
  <r>
    <x v="51"/>
    <x v="126"/>
    <n v="17.582417582417584"/>
    <x v="6"/>
    <x v="3"/>
  </r>
  <r>
    <x v="51"/>
    <x v="4"/>
    <n v="26.373626373626372"/>
    <x v="6"/>
    <x v="3"/>
  </r>
  <r>
    <x v="52"/>
    <x v="125"/>
    <n v="63.888888888888886"/>
    <x v="6"/>
    <x v="3"/>
  </r>
  <r>
    <x v="52"/>
    <x v="126"/>
    <n v="11.111111111111111"/>
    <x v="6"/>
    <x v="3"/>
  </r>
  <r>
    <x v="52"/>
    <x v="4"/>
    <n v="25"/>
    <x v="6"/>
    <x v="3"/>
  </r>
  <r>
    <x v="53"/>
    <x v="125"/>
    <n v="63.80952380952381"/>
    <x v="6"/>
    <x v="3"/>
  </r>
  <r>
    <x v="53"/>
    <x v="126"/>
    <n v="10.476190476190476"/>
    <x v="6"/>
    <x v="3"/>
  </r>
  <r>
    <x v="53"/>
    <x v="4"/>
    <n v="25.714285714285715"/>
    <x v="6"/>
    <x v="3"/>
  </r>
  <r>
    <x v="54"/>
    <x v="125"/>
    <n v="68.518518518518519"/>
    <x v="6"/>
    <x v="3"/>
  </r>
  <r>
    <x v="54"/>
    <x v="126"/>
    <n v="6.4814814814814818"/>
    <x v="6"/>
    <x v="3"/>
  </r>
  <r>
    <x v="54"/>
    <x v="4"/>
    <n v="25"/>
    <x v="6"/>
    <x v="3"/>
  </r>
  <r>
    <x v="55"/>
    <x v="125"/>
    <n v="74.074074074074076"/>
    <x v="6"/>
    <x v="3"/>
  </r>
  <r>
    <x v="55"/>
    <x v="126"/>
    <n v="0.92592592592592593"/>
    <x v="6"/>
    <x v="3"/>
  </r>
  <r>
    <x v="55"/>
    <x v="4"/>
    <n v="25"/>
    <x v="6"/>
    <x v="3"/>
  </r>
  <r>
    <x v="56"/>
    <x v="125"/>
    <n v="63.841807909604519"/>
    <x v="7"/>
    <x v="3"/>
  </r>
  <r>
    <x v="56"/>
    <x v="126"/>
    <n v="13.559322033898304"/>
    <x v="7"/>
    <x v="3"/>
  </r>
  <r>
    <x v="56"/>
    <x v="4"/>
    <n v="22.598870056497177"/>
    <x v="7"/>
    <x v="3"/>
  </r>
  <r>
    <x v="57"/>
    <x v="125"/>
    <n v="75.141242937853107"/>
    <x v="7"/>
    <x v="3"/>
  </r>
  <r>
    <x v="57"/>
    <x v="126"/>
    <n v="2.2598870056497176"/>
    <x v="7"/>
    <x v="3"/>
  </r>
  <r>
    <x v="57"/>
    <x v="4"/>
    <n v="22.598870056497177"/>
    <x v="7"/>
    <x v="3"/>
  </r>
  <r>
    <x v="58"/>
    <x v="125"/>
    <n v="76.271186440677965"/>
    <x v="7"/>
    <x v="3"/>
  </r>
  <r>
    <x v="58"/>
    <x v="126"/>
    <n v="1.1299435028248588"/>
    <x v="7"/>
    <x v="3"/>
  </r>
  <r>
    <x v="58"/>
    <x v="4"/>
    <n v="22.598870056497177"/>
    <x v="7"/>
    <x v="3"/>
  </r>
  <r>
    <x v="59"/>
    <x v="125"/>
    <n v="72.316384180790962"/>
    <x v="7"/>
    <x v="3"/>
  </r>
  <r>
    <x v="59"/>
    <x v="126"/>
    <n v="5.0847457627118642"/>
    <x v="7"/>
    <x v="3"/>
  </r>
  <r>
    <x v="59"/>
    <x v="4"/>
    <n v="22.598870056497177"/>
    <x v="7"/>
    <x v="3"/>
  </r>
  <r>
    <x v="60"/>
    <x v="125"/>
    <n v="73.44632768361582"/>
    <x v="7"/>
    <x v="3"/>
  </r>
  <r>
    <x v="60"/>
    <x v="126"/>
    <n v="3.9548022598870056"/>
    <x v="7"/>
    <x v="3"/>
  </r>
  <r>
    <x v="60"/>
    <x v="4"/>
    <n v="22.598870056497177"/>
    <x v="7"/>
    <x v="3"/>
  </r>
  <r>
    <x v="49"/>
    <x v="125"/>
    <n v="50.847457627118644"/>
    <x v="7"/>
    <x v="3"/>
  </r>
  <r>
    <x v="49"/>
    <x v="126"/>
    <n v="26.55367231638418"/>
    <x v="7"/>
    <x v="3"/>
  </r>
  <r>
    <x v="49"/>
    <x v="4"/>
    <n v="22.598870056497177"/>
    <x v="7"/>
    <x v="3"/>
  </r>
  <r>
    <x v="50"/>
    <x v="125"/>
    <n v="72.316384180790962"/>
    <x v="7"/>
    <x v="3"/>
  </r>
  <r>
    <x v="50"/>
    <x v="126"/>
    <n v="5.0847457627118642"/>
    <x v="7"/>
    <x v="3"/>
  </r>
  <r>
    <x v="50"/>
    <x v="4"/>
    <n v="22.598870056497177"/>
    <x v="7"/>
    <x v="3"/>
  </r>
  <r>
    <x v="51"/>
    <x v="125"/>
    <n v="57.333333333333336"/>
    <x v="7"/>
    <x v="3"/>
  </r>
  <r>
    <x v="51"/>
    <x v="126"/>
    <n v="18"/>
    <x v="7"/>
    <x v="3"/>
  </r>
  <r>
    <x v="51"/>
    <x v="4"/>
    <n v="24.666666666666668"/>
    <x v="7"/>
    <x v="3"/>
  </r>
  <r>
    <x v="52"/>
    <x v="125"/>
    <n v="68.361581920903959"/>
    <x v="7"/>
    <x v="3"/>
  </r>
  <r>
    <x v="52"/>
    <x v="126"/>
    <n v="9.0395480225988702"/>
    <x v="7"/>
    <x v="3"/>
  </r>
  <r>
    <x v="52"/>
    <x v="4"/>
    <n v="22.598870056497177"/>
    <x v="7"/>
    <x v="3"/>
  </r>
  <r>
    <x v="53"/>
    <x v="125"/>
    <n v="69.135802469135797"/>
    <x v="7"/>
    <x v="3"/>
  </r>
  <r>
    <x v="53"/>
    <x v="126"/>
    <n v="7.4074074074074074"/>
    <x v="7"/>
    <x v="3"/>
  </r>
  <r>
    <x v="53"/>
    <x v="4"/>
    <n v="23.456790123456791"/>
    <x v="7"/>
    <x v="3"/>
  </r>
  <r>
    <x v="54"/>
    <x v="125"/>
    <n v="68.926553672316388"/>
    <x v="7"/>
    <x v="3"/>
  </r>
  <r>
    <x v="54"/>
    <x v="126"/>
    <n v="8.4745762711864412"/>
    <x v="7"/>
    <x v="3"/>
  </r>
  <r>
    <x v="54"/>
    <x v="4"/>
    <n v="22.598870056497177"/>
    <x v="7"/>
    <x v="3"/>
  </r>
  <r>
    <x v="55"/>
    <x v="125"/>
    <n v="76.271186440677965"/>
    <x v="7"/>
    <x v="3"/>
  </r>
  <r>
    <x v="55"/>
    <x v="126"/>
    <n v="1.1299435028248588"/>
    <x v="7"/>
    <x v="3"/>
  </r>
  <r>
    <x v="55"/>
    <x v="4"/>
    <n v="22.598870056497177"/>
    <x v="7"/>
    <x v="3"/>
  </r>
  <r>
    <x v="56"/>
    <x v="125"/>
    <n v="63.513513513513516"/>
    <x v="8"/>
    <x v="3"/>
  </r>
  <r>
    <x v="56"/>
    <x v="126"/>
    <n v="22.297297297297298"/>
    <x v="8"/>
    <x v="3"/>
  </r>
  <r>
    <x v="56"/>
    <x v="4"/>
    <n v="14.189189189189189"/>
    <x v="8"/>
    <x v="3"/>
  </r>
  <r>
    <x v="57"/>
    <x v="125"/>
    <n v="83.78378378378379"/>
    <x v="8"/>
    <x v="3"/>
  </r>
  <r>
    <x v="57"/>
    <x v="126"/>
    <n v="2.0270270270270272"/>
    <x v="8"/>
    <x v="3"/>
  </r>
  <r>
    <x v="57"/>
    <x v="4"/>
    <n v="14.189189189189189"/>
    <x v="8"/>
    <x v="3"/>
  </r>
  <r>
    <x v="58"/>
    <x v="125"/>
    <n v="80.405405405405403"/>
    <x v="8"/>
    <x v="3"/>
  </r>
  <r>
    <x v="58"/>
    <x v="126"/>
    <n v="5.4054054054054053"/>
    <x v="8"/>
    <x v="3"/>
  </r>
  <r>
    <x v="58"/>
    <x v="4"/>
    <n v="14.189189189189189"/>
    <x v="8"/>
    <x v="3"/>
  </r>
  <r>
    <x v="59"/>
    <x v="125"/>
    <n v="80.405405405405403"/>
    <x v="8"/>
    <x v="3"/>
  </r>
  <r>
    <x v="59"/>
    <x v="126"/>
    <n v="5.4054054054054053"/>
    <x v="8"/>
    <x v="3"/>
  </r>
  <r>
    <x v="59"/>
    <x v="4"/>
    <n v="14.189189189189189"/>
    <x v="8"/>
    <x v="3"/>
  </r>
  <r>
    <x v="60"/>
    <x v="125"/>
    <n v="82.432432432432435"/>
    <x v="8"/>
    <x v="3"/>
  </r>
  <r>
    <x v="60"/>
    <x v="126"/>
    <n v="3.3783783783783785"/>
    <x v="8"/>
    <x v="3"/>
  </r>
  <r>
    <x v="60"/>
    <x v="4"/>
    <n v="14.189189189189189"/>
    <x v="8"/>
    <x v="3"/>
  </r>
  <r>
    <x v="49"/>
    <x v="125"/>
    <n v="39.864864864864863"/>
    <x v="8"/>
    <x v="3"/>
  </r>
  <r>
    <x v="49"/>
    <x v="126"/>
    <n v="45.945945945945944"/>
    <x v="8"/>
    <x v="3"/>
  </r>
  <r>
    <x v="49"/>
    <x v="4"/>
    <n v="14.189189189189189"/>
    <x v="8"/>
    <x v="3"/>
  </r>
  <r>
    <x v="50"/>
    <x v="125"/>
    <n v="79.054054054054049"/>
    <x v="8"/>
    <x v="3"/>
  </r>
  <r>
    <x v="50"/>
    <x v="126"/>
    <n v="6.756756756756757"/>
    <x v="8"/>
    <x v="3"/>
  </r>
  <r>
    <x v="50"/>
    <x v="4"/>
    <n v="14.189189189189189"/>
    <x v="8"/>
    <x v="3"/>
  </r>
  <r>
    <x v="51"/>
    <x v="125"/>
    <n v="61.313868613138688"/>
    <x v="8"/>
    <x v="3"/>
  </r>
  <r>
    <x v="51"/>
    <x v="126"/>
    <n v="23.357664233576642"/>
    <x v="8"/>
    <x v="3"/>
  </r>
  <r>
    <x v="51"/>
    <x v="4"/>
    <n v="15.328467153284672"/>
    <x v="8"/>
    <x v="3"/>
  </r>
  <r>
    <x v="52"/>
    <x v="125"/>
    <n v="73.648648648648646"/>
    <x v="8"/>
    <x v="3"/>
  </r>
  <r>
    <x v="52"/>
    <x v="126"/>
    <n v="12.162162162162161"/>
    <x v="8"/>
    <x v="3"/>
  </r>
  <r>
    <x v="52"/>
    <x v="4"/>
    <n v="14.189189189189189"/>
    <x v="8"/>
    <x v="3"/>
  </r>
  <r>
    <x v="53"/>
    <x v="125"/>
    <n v="70.992366412213741"/>
    <x v="8"/>
    <x v="3"/>
  </r>
  <r>
    <x v="53"/>
    <x v="126"/>
    <n v="13.740458015267176"/>
    <x v="8"/>
    <x v="3"/>
  </r>
  <r>
    <x v="53"/>
    <x v="4"/>
    <n v="15.267175572519085"/>
    <x v="8"/>
    <x v="3"/>
  </r>
  <r>
    <x v="54"/>
    <x v="125"/>
    <n v="70.945945945945951"/>
    <x v="8"/>
    <x v="3"/>
  </r>
  <r>
    <x v="54"/>
    <x v="126"/>
    <n v="14.864864864864865"/>
    <x v="8"/>
    <x v="3"/>
  </r>
  <r>
    <x v="54"/>
    <x v="4"/>
    <n v="14.189189189189189"/>
    <x v="8"/>
    <x v="3"/>
  </r>
  <r>
    <x v="55"/>
    <x v="125"/>
    <n v="81.081081081081081"/>
    <x v="8"/>
    <x v="3"/>
  </r>
  <r>
    <x v="55"/>
    <x v="126"/>
    <n v="4.7297297297297298"/>
    <x v="8"/>
    <x v="3"/>
  </r>
  <r>
    <x v="55"/>
    <x v="4"/>
    <n v="14.189189189189189"/>
    <x v="8"/>
    <x v="3"/>
  </r>
  <r>
    <x v="56"/>
    <x v="125"/>
    <n v="65.088757396449708"/>
    <x v="9"/>
    <x v="3"/>
  </r>
  <r>
    <x v="56"/>
    <x v="126"/>
    <n v="20.710059171597631"/>
    <x v="9"/>
    <x v="3"/>
  </r>
  <r>
    <x v="56"/>
    <x v="4"/>
    <n v="14.201183431952662"/>
    <x v="9"/>
    <x v="3"/>
  </r>
  <r>
    <x v="57"/>
    <x v="125"/>
    <n v="83.431952662721898"/>
    <x v="9"/>
    <x v="3"/>
  </r>
  <r>
    <x v="57"/>
    <x v="126"/>
    <n v="2.3668639053254439"/>
    <x v="9"/>
    <x v="3"/>
  </r>
  <r>
    <x v="57"/>
    <x v="4"/>
    <n v="14.201183431952662"/>
    <x v="9"/>
    <x v="3"/>
  </r>
  <r>
    <x v="58"/>
    <x v="125"/>
    <n v="73.372781065088759"/>
    <x v="9"/>
    <x v="3"/>
  </r>
  <r>
    <x v="58"/>
    <x v="126"/>
    <n v="12.42603550295858"/>
    <x v="9"/>
    <x v="3"/>
  </r>
  <r>
    <x v="58"/>
    <x v="4"/>
    <n v="14.201183431952662"/>
    <x v="9"/>
    <x v="3"/>
  </r>
  <r>
    <x v="59"/>
    <x v="125"/>
    <n v="77.514792899408278"/>
    <x v="9"/>
    <x v="3"/>
  </r>
  <r>
    <x v="59"/>
    <x v="126"/>
    <n v="8.2840236686390529"/>
    <x v="9"/>
    <x v="3"/>
  </r>
  <r>
    <x v="59"/>
    <x v="4"/>
    <n v="14.201183431952662"/>
    <x v="9"/>
    <x v="3"/>
  </r>
  <r>
    <x v="60"/>
    <x v="125"/>
    <n v="83.431952662721898"/>
    <x v="9"/>
    <x v="3"/>
  </r>
  <r>
    <x v="60"/>
    <x v="126"/>
    <n v="2.3668639053254439"/>
    <x v="9"/>
    <x v="3"/>
  </r>
  <r>
    <x v="60"/>
    <x v="4"/>
    <n v="14.201183431952662"/>
    <x v="9"/>
    <x v="3"/>
  </r>
  <r>
    <x v="49"/>
    <x v="125"/>
    <n v="40.828402366863905"/>
    <x v="9"/>
    <x v="3"/>
  </r>
  <r>
    <x v="49"/>
    <x v="126"/>
    <n v="44.970414201183431"/>
    <x v="9"/>
    <x v="3"/>
  </r>
  <r>
    <x v="49"/>
    <x v="4"/>
    <n v="14.201183431952662"/>
    <x v="9"/>
    <x v="3"/>
  </r>
  <r>
    <x v="50"/>
    <x v="125"/>
    <n v="74.556213017751475"/>
    <x v="9"/>
    <x v="3"/>
  </r>
  <r>
    <x v="50"/>
    <x v="126"/>
    <n v="11.242603550295858"/>
    <x v="9"/>
    <x v="3"/>
  </r>
  <r>
    <x v="50"/>
    <x v="4"/>
    <n v="14.201183431952662"/>
    <x v="9"/>
    <x v="3"/>
  </r>
  <r>
    <x v="51"/>
    <x v="125"/>
    <n v="60.24096385542169"/>
    <x v="9"/>
    <x v="3"/>
  </r>
  <r>
    <x v="51"/>
    <x v="126"/>
    <n v="25.903614457831324"/>
    <x v="9"/>
    <x v="3"/>
  </r>
  <r>
    <x v="51"/>
    <x v="4"/>
    <n v="13.855421686746988"/>
    <x v="9"/>
    <x v="3"/>
  </r>
  <r>
    <x v="52"/>
    <x v="125"/>
    <n v="71.005917159763314"/>
    <x v="9"/>
    <x v="3"/>
  </r>
  <r>
    <x v="52"/>
    <x v="126"/>
    <n v="14.792899408284024"/>
    <x v="9"/>
    <x v="3"/>
  </r>
  <r>
    <x v="52"/>
    <x v="4"/>
    <n v="14.201183431952662"/>
    <x v="9"/>
    <x v="3"/>
  </r>
  <r>
    <x v="53"/>
    <x v="125"/>
    <n v="60.606060606060609"/>
    <x v="9"/>
    <x v="3"/>
  </r>
  <r>
    <x v="53"/>
    <x v="126"/>
    <n v="25.454545454545453"/>
    <x v="9"/>
    <x v="3"/>
  </r>
  <r>
    <x v="53"/>
    <x v="4"/>
    <n v="13.939393939393939"/>
    <x v="9"/>
    <x v="3"/>
  </r>
  <r>
    <x v="54"/>
    <x v="125"/>
    <n v="68.047337278106511"/>
    <x v="9"/>
    <x v="3"/>
  </r>
  <r>
    <x v="54"/>
    <x v="126"/>
    <n v="17.751479289940828"/>
    <x v="9"/>
    <x v="3"/>
  </r>
  <r>
    <x v="54"/>
    <x v="4"/>
    <n v="14.201183431952662"/>
    <x v="9"/>
    <x v="3"/>
  </r>
  <r>
    <x v="55"/>
    <x v="125"/>
    <n v="81.065088757396452"/>
    <x v="9"/>
    <x v="3"/>
  </r>
  <r>
    <x v="55"/>
    <x v="126"/>
    <n v="4.7337278106508878"/>
    <x v="9"/>
    <x v="3"/>
  </r>
  <r>
    <x v="55"/>
    <x v="4"/>
    <n v="14.201183431952662"/>
    <x v="9"/>
    <x v="3"/>
  </r>
  <r>
    <x v="56"/>
    <x v="125"/>
    <n v="54.961832061068705"/>
    <x v="10"/>
    <x v="3"/>
  </r>
  <r>
    <x v="56"/>
    <x v="126"/>
    <n v="39.694656488549619"/>
    <x v="10"/>
    <x v="3"/>
  </r>
  <r>
    <x v="56"/>
    <x v="4"/>
    <n v="5.343511450381679"/>
    <x v="10"/>
    <x v="3"/>
  </r>
  <r>
    <x v="57"/>
    <x v="125"/>
    <n v="77.862595419847324"/>
    <x v="10"/>
    <x v="3"/>
  </r>
  <r>
    <x v="57"/>
    <x v="126"/>
    <n v="16.793893129770993"/>
    <x v="10"/>
    <x v="3"/>
  </r>
  <r>
    <x v="57"/>
    <x v="4"/>
    <n v="5.343511450381679"/>
    <x v="10"/>
    <x v="3"/>
  </r>
  <r>
    <x v="58"/>
    <x v="125"/>
    <n v="71.755725190839698"/>
    <x v="10"/>
    <x v="3"/>
  </r>
  <r>
    <x v="58"/>
    <x v="126"/>
    <n v="22.900763358778626"/>
    <x v="10"/>
    <x v="3"/>
  </r>
  <r>
    <x v="58"/>
    <x v="4"/>
    <n v="5.343511450381679"/>
    <x v="10"/>
    <x v="3"/>
  </r>
  <r>
    <x v="59"/>
    <x v="125"/>
    <n v="70"/>
    <x v="10"/>
    <x v="3"/>
  </r>
  <r>
    <x v="59"/>
    <x v="126"/>
    <n v="24.615384615384617"/>
    <x v="10"/>
    <x v="3"/>
  </r>
  <r>
    <x v="59"/>
    <x v="4"/>
    <n v="5.384615384615385"/>
    <x v="10"/>
    <x v="3"/>
  </r>
  <r>
    <x v="60"/>
    <x v="125"/>
    <n v="80.152671755725194"/>
    <x v="10"/>
    <x v="3"/>
  </r>
  <r>
    <x v="60"/>
    <x v="126"/>
    <n v="14.503816793893129"/>
    <x v="10"/>
    <x v="3"/>
  </r>
  <r>
    <x v="60"/>
    <x v="4"/>
    <n v="5.343511450381679"/>
    <x v="10"/>
    <x v="3"/>
  </r>
  <r>
    <x v="49"/>
    <x v="125"/>
    <n v="33.587786259541986"/>
    <x v="10"/>
    <x v="3"/>
  </r>
  <r>
    <x v="49"/>
    <x v="126"/>
    <n v="61.068702290076338"/>
    <x v="10"/>
    <x v="3"/>
  </r>
  <r>
    <x v="49"/>
    <x v="4"/>
    <n v="5.343511450381679"/>
    <x v="10"/>
    <x v="3"/>
  </r>
  <r>
    <x v="50"/>
    <x v="125"/>
    <n v="72.519083969465655"/>
    <x v="10"/>
    <x v="3"/>
  </r>
  <r>
    <x v="50"/>
    <x v="126"/>
    <n v="22.137404580152673"/>
    <x v="10"/>
    <x v="3"/>
  </r>
  <r>
    <x v="50"/>
    <x v="4"/>
    <n v="5.343511450381679"/>
    <x v="10"/>
    <x v="3"/>
  </r>
  <r>
    <x v="51"/>
    <x v="125"/>
    <n v="50.847457627118644"/>
    <x v="10"/>
    <x v="3"/>
  </r>
  <r>
    <x v="51"/>
    <x v="126"/>
    <n v="43.220338983050844"/>
    <x v="10"/>
    <x v="3"/>
  </r>
  <r>
    <x v="51"/>
    <x v="4"/>
    <n v="5.9322033898305087"/>
    <x v="10"/>
    <x v="3"/>
  </r>
  <r>
    <x v="52"/>
    <x v="125"/>
    <n v="53.435114503816791"/>
    <x v="10"/>
    <x v="3"/>
  </r>
  <r>
    <x v="52"/>
    <x v="126"/>
    <n v="41.221374045801525"/>
    <x v="10"/>
    <x v="3"/>
  </r>
  <r>
    <x v="52"/>
    <x v="4"/>
    <n v="5.343511450381679"/>
    <x v="10"/>
    <x v="3"/>
  </r>
  <r>
    <x v="53"/>
    <x v="125"/>
    <n v="41.935483870967744"/>
    <x v="10"/>
    <x v="3"/>
  </r>
  <r>
    <x v="53"/>
    <x v="126"/>
    <n v="53.225806451612904"/>
    <x v="10"/>
    <x v="3"/>
  </r>
  <r>
    <x v="53"/>
    <x v="4"/>
    <n v="4.838709677419355"/>
    <x v="10"/>
    <x v="3"/>
  </r>
  <r>
    <x v="54"/>
    <x v="125"/>
    <n v="64.885496183206101"/>
    <x v="10"/>
    <x v="3"/>
  </r>
  <r>
    <x v="54"/>
    <x v="126"/>
    <n v="29.770992366412212"/>
    <x v="10"/>
    <x v="3"/>
  </r>
  <r>
    <x v="54"/>
    <x v="4"/>
    <n v="5.343511450381679"/>
    <x v="10"/>
    <x v="3"/>
  </r>
  <r>
    <x v="55"/>
    <x v="125"/>
    <n v="88.549618320610691"/>
    <x v="10"/>
    <x v="3"/>
  </r>
  <r>
    <x v="55"/>
    <x v="126"/>
    <n v="6.106870229007634"/>
    <x v="10"/>
    <x v="3"/>
  </r>
  <r>
    <x v="55"/>
    <x v="4"/>
    <n v="5.343511450381679"/>
    <x v="10"/>
    <x v="3"/>
  </r>
  <r>
    <x v="56"/>
    <x v="125"/>
    <n v="68.067226890756302"/>
    <x v="11"/>
    <x v="3"/>
  </r>
  <r>
    <x v="56"/>
    <x v="126"/>
    <n v="21.84873949579832"/>
    <x v="11"/>
    <x v="3"/>
  </r>
  <r>
    <x v="56"/>
    <x v="4"/>
    <n v="10.084033613445378"/>
    <x v="11"/>
    <x v="3"/>
  </r>
  <r>
    <x v="57"/>
    <x v="125"/>
    <n v="88.235294117647058"/>
    <x v="11"/>
    <x v="3"/>
  </r>
  <r>
    <x v="57"/>
    <x v="126"/>
    <n v="1.680672268907563"/>
    <x v="11"/>
    <x v="3"/>
  </r>
  <r>
    <x v="57"/>
    <x v="4"/>
    <n v="10.084033613445378"/>
    <x v="11"/>
    <x v="3"/>
  </r>
  <r>
    <x v="58"/>
    <x v="125"/>
    <n v="80.672268907563023"/>
    <x v="11"/>
    <x v="3"/>
  </r>
  <r>
    <x v="58"/>
    <x v="126"/>
    <n v="9.2436974789915958"/>
    <x v="11"/>
    <x v="3"/>
  </r>
  <r>
    <x v="58"/>
    <x v="4"/>
    <n v="10.084033613445378"/>
    <x v="11"/>
    <x v="3"/>
  </r>
  <r>
    <x v="59"/>
    <x v="125"/>
    <n v="82.352941176470594"/>
    <x v="11"/>
    <x v="3"/>
  </r>
  <r>
    <x v="59"/>
    <x v="126"/>
    <n v="7.5630252100840334"/>
    <x v="11"/>
    <x v="3"/>
  </r>
  <r>
    <x v="59"/>
    <x v="4"/>
    <n v="10.084033613445378"/>
    <x v="11"/>
    <x v="3"/>
  </r>
  <r>
    <x v="60"/>
    <x v="125"/>
    <n v="87.394957983193279"/>
    <x v="11"/>
    <x v="3"/>
  </r>
  <r>
    <x v="60"/>
    <x v="126"/>
    <n v="2.5210084033613445"/>
    <x v="11"/>
    <x v="3"/>
  </r>
  <r>
    <x v="60"/>
    <x v="4"/>
    <n v="10.084033613445378"/>
    <x v="11"/>
    <x v="3"/>
  </r>
  <r>
    <x v="49"/>
    <x v="125"/>
    <n v="56.30252100840336"/>
    <x v="11"/>
    <x v="3"/>
  </r>
  <r>
    <x v="49"/>
    <x v="126"/>
    <n v="33.613445378151262"/>
    <x v="11"/>
    <x v="3"/>
  </r>
  <r>
    <x v="49"/>
    <x v="4"/>
    <n v="10.084033613445378"/>
    <x v="11"/>
    <x v="3"/>
  </r>
  <r>
    <x v="50"/>
    <x v="125"/>
    <n v="75.630252100840337"/>
    <x v="11"/>
    <x v="3"/>
  </r>
  <r>
    <x v="50"/>
    <x v="126"/>
    <n v="14.285714285714286"/>
    <x v="11"/>
    <x v="3"/>
  </r>
  <r>
    <x v="50"/>
    <x v="4"/>
    <n v="10.084033613445378"/>
    <x v="11"/>
    <x v="3"/>
  </r>
  <r>
    <x v="51"/>
    <x v="125"/>
    <n v="66.386554621848745"/>
    <x v="11"/>
    <x v="3"/>
  </r>
  <r>
    <x v="51"/>
    <x v="126"/>
    <n v="23.529411764705884"/>
    <x v="11"/>
    <x v="3"/>
  </r>
  <r>
    <x v="51"/>
    <x v="4"/>
    <n v="10.084033613445378"/>
    <x v="11"/>
    <x v="3"/>
  </r>
  <r>
    <x v="52"/>
    <x v="125"/>
    <n v="73.949579831932766"/>
    <x v="11"/>
    <x v="3"/>
  </r>
  <r>
    <x v="52"/>
    <x v="126"/>
    <n v="15.966386554621849"/>
    <x v="11"/>
    <x v="3"/>
  </r>
  <r>
    <x v="52"/>
    <x v="4"/>
    <n v="10.084033613445378"/>
    <x v="11"/>
    <x v="3"/>
  </r>
  <r>
    <x v="53"/>
    <x v="125"/>
    <n v="69.491525423728817"/>
    <x v="11"/>
    <x v="3"/>
  </r>
  <r>
    <x v="53"/>
    <x v="126"/>
    <n v="20.338983050847457"/>
    <x v="11"/>
    <x v="3"/>
  </r>
  <r>
    <x v="53"/>
    <x v="4"/>
    <n v="10.169491525423728"/>
    <x v="11"/>
    <x v="3"/>
  </r>
  <r>
    <x v="54"/>
    <x v="125"/>
    <n v="71.428571428571431"/>
    <x v="11"/>
    <x v="3"/>
  </r>
  <r>
    <x v="54"/>
    <x v="126"/>
    <n v="18.487394957983192"/>
    <x v="11"/>
    <x v="3"/>
  </r>
  <r>
    <x v="54"/>
    <x v="4"/>
    <n v="10.084033613445378"/>
    <x v="11"/>
    <x v="3"/>
  </r>
  <r>
    <x v="55"/>
    <x v="125"/>
    <n v="81.512605042016801"/>
    <x v="11"/>
    <x v="3"/>
  </r>
  <r>
    <x v="55"/>
    <x v="126"/>
    <n v="8.4033613445378155"/>
    <x v="11"/>
    <x v="3"/>
  </r>
  <r>
    <x v="55"/>
    <x v="4"/>
    <n v="10.084033613445378"/>
    <x v="11"/>
    <x v="3"/>
  </r>
  <r>
    <x v="56"/>
    <x v="125"/>
    <n v="47.474747474747474"/>
    <x v="12"/>
    <x v="3"/>
  </r>
  <r>
    <x v="56"/>
    <x v="126"/>
    <n v="37.373737373737377"/>
    <x v="12"/>
    <x v="3"/>
  </r>
  <r>
    <x v="56"/>
    <x v="4"/>
    <n v="15.151515151515152"/>
    <x v="12"/>
    <x v="3"/>
  </r>
  <r>
    <x v="57"/>
    <x v="125"/>
    <n v="69.696969696969703"/>
    <x v="12"/>
    <x v="3"/>
  </r>
  <r>
    <x v="57"/>
    <x v="126"/>
    <n v="15.151515151515152"/>
    <x v="12"/>
    <x v="3"/>
  </r>
  <r>
    <x v="57"/>
    <x v="4"/>
    <n v="15.151515151515152"/>
    <x v="12"/>
    <x v="3"/>
  </r>
  <r>
    <x v="58"/>
    <x v="125"/>
    <n v="71.717171717171723"/>
    <x v="12"/>
    <x v="3"/>
  </r>
  <r>
    <x v="58"/>
    <x v="126"/>
    <n v="13.131313131313131"/>
    <x v="12"/>
    <x v="3"/>
  </r>
  <r>
    <x v="58"/>
    <x v="4"/>
    <n v="15.151515151515152"/>
    <x v="12"/>
    <x v="3"/>
  </r>
  <r>
    <x v="59"/>
    <x v="125"/>
    <n v="75.510204081632651"/>
    <x v="12"/>
    <x v="3"/>
  </r>
  <r>
    <x v="59"/>
    <x v="126"/>
    <n v="9.183673469387756"/>
    <x v="12"/>
    <x v="3"/>
  </r>
  <r>
    <x v="59"/>
    <x v="4"/>
    <n v="15.306122448979592"/>
    <x v="12"/>
    <x v="3"/>
  </r>
  <r>
    <x v="60"/>
    <x v="125"/>
    <n v="78.787878787878782"/>
    <x v="12"/>
    <x v="3"/>
  </r>
  <r>
    <x v="60"/>
    <x v="126"/>
    <n v="6.0606060606060606"/>
    <x v="12"/>
    <x v="3"/>
  </r>
  <r>
    <x v="60"/>
    <x v="4"/>
    <n v="15.151515151515152"/>
    <x v="12"/>
    <x v="3"/>
  </r>
  <r>
    <x v="49"/>
    <x v="125"/>
    <n v="46.464646464646464"/>
    <x v="12"/>
    <x v="3"/>
  </r>
  <r>
    <x v="49"/>
    <x v="126"/>
    <n v="38.383838383838381"/>
    <x v="12"/>
    <x v="3"/>
  </r>
  <r>
    <x v="49"/>
    <x v="4"/>
    <n v="15.151515151515152"/>
    <x v="12"/>
    <x v="3"/>
  </r>
  <r>
    <x v="50"/>
    <x v="125"/>
    <n v="67.676767676767682"/>
    <x v="12"/>
    <x v="3"/>
  </r>
  <r>
    <x v="50"/>
    <x v="126"/>
    <n v="17.171717171717173"/>
    <x v="12"/>
    <x v="3"/>
  </r>
  <r>
    <x v="50"/>
    <x v="4"/>
    <n v="15.151515151515152"/>
    <x v="12"/>
    <x v="3"/>
  </r>
  <r>
    <x v="51"/>
    <x v="125"/>
    <n v="48.421052631578945"/>
    <x v="12"/>
    <x v="3"/>
  </r>
  <r>
    <x v="51"/>
    <x v="126"/>
    <n v="36.842105263157897"/>
    <x v="12"/>
    <x v="3"/>
  </r>
  <r>
    <x v="51"/>
    <x v="4"/>
    <n v="14.736842105263158"/>
    <x v="12"/>
    <x v="3"/>
  </r>
  <r>
    <x v="52"/>
    <x v="125"/>
    <n v="63.636363636363633"/>
    <x v="12"/>
    <x v="3"/>
  </r>
  <r>
    <x v="52"/>
    <x v="126"/>
    <n v="21.212121212121211"/>
    <x v="12"/>
    <x v="3"/>
  </r>
  <r>
    <x v="52"/>
    <x v="4"/>
    <n v="15.151515151515152"/>
    <x v="12"/>
    <x v="3"/>
  </r>
  <r>
    <x v="53"/>
    <x v="125"/>
    <n v="63.829787234042556"/>
    <x v="12"/>
    <x v="3"/>
  </r>
  <r>
    <x v="53"/>
    <x v="126"/>
    <n v="20.212765957446809"/>
    <x v="12"/>
    <x v="3"/>
  </r>
  <r>
    <x v="53"/>
    <x v="4"/>
    <n v="15.957446808510639"/>
    <x v="12"/>
    <x v="3"/>
  </r>
  <r>
    <x v="54"/>
    <x v="125"/>
    <n v="71.717171717171723"/>
    <x v="12"/>
    <x v="3"/>
  </r>
  <r>
    <x v="54"/>
    <x v="126"/>
    <n v="13.131313131313131"/>
    <x v="12"/>
    <x v="3"/>
  </r>
  <r>
    <x v="54"/>
    <x v="4"/>
    <n v="15.151515151515152"/>
    <x v="12"/>
    <x v="3"/>
  </r>
  <r>
    <x v="55"/>
    <x v="125"/>
    <n v="82.828282828282823"/>
    <x v="12"/>
    <x v="3"/>
  </r>
  <r>
    <x v="55"/>
    <x v="126"/>
    <n v="2.0202020202020203"/>
    <x v="12"/>
    <x v="3"/>
  </r>
  <r>
    <x v="55"/>
    <x v="4"/>
    <n v="15.151515151515152"/>
    <x v="12"/>
    <x v="3"/>
  </r>
  <r>
    <x v="56"/>
    <x v="125"/>
    <n v="53.623188405797102"/>
    <x v="13"/>
    <x v="3"/>
  </r>
  <r>
    <x v="56"/>
    <x v="126"/>
    <n v="37.681159420289852"/>
    <x v="13"/>
    <x v="3"/>
  </r>
  <r>
    <x v="56"/>
    <x v="4"/>
    <n v="8.695652173913043"/>
    <x v="13"/>
    <x v="3"/>
  </r>
  <r>
    <x v="57"/>
    <x v="125"/>
    <n v="76.811594202898547"/>
    <x v="13"/>
    <x v="3"/>
  </r>
  <r>
    <x v="57"/>
    <x v="126"/>
    <n v="14.492753623188406"/>
    <x v="13"/>
    <x v="3"/>
  </r>
  <r>
    <x v="57"/>
    <x v="4"/>
    <n v="8.695652173913043"/>
    <x v="13"/>
    <x v="3"/>
  </r>
  <r>
    <x v="58"/>
    <x v="125"/>
    <n v="76.811594202898547"/>
    <x v="13"/>
    <x v="3"/>
  </r>
  <r>
    <x v="58"/>
    <x v="126"/>
    <n v="14.492753623188406"/>
    <x v="13"/>
    <x v="3"/>
  </r>
  <r>
    <x v="58"/>
    <x v="4"/>
    <n v="8.695652173913043"/>
    <x v="13"/>
    <x v="3"/>
  </r>
  <r>
    <x v="59"/>
    <x v="125"/>
    <n v="75.362318840579704"/>
    <x v="13"/>
    <x v="3"/>
  </r>
  <r>
    <x v="59"/>
    <x v="126"/>
    <n v="15.942028985507246"/>
    <x v="13"/>
    <x v="3"/>
  </r>
  <r>
    <x v="59"/>
    <x v="4"/>
    <n v="8.695652173913043"/>
    <x v="13"/>
    <x v="3"/>
  </r>
  <r>
    <x v="60"/>
    <x v="125"/>
    <n v="78.260869565217391"/>
    <x v="13"/>
    <x v="3"/>
  </r>
  <r>
    <x v="60"/>
    <x v="126"/>
    <n v="13.043478260869565"/>
    <x v="13"/>
    <x v="3"/>
  </r>
  <r>
    <x v="60"/>
    <x v="4"/>
    <n v="8.695652173913043"/>
    <x v="13"/>
    <x v="3"/>
  </r>
  <r>
    <x v="49"/>
    <x v="125"/>
    <n v="44.927536231884055"/>
    <x v="13"/>
    <x v="3"/>
  </r>
  <r>
    <x v="49"/>
    <x v="126"/>
    <n v="46.376811594202898"/>
    <x v="13"/>
    <x v="3"/>
  </r>
  <r>
    <x v="49"/>
    <x v="4"/>
    <n v="8.695652173913043"/>
    <x v="13"/>
    <x v="3"/>
  </r>
  <r>
    <x v="50"/>
    <x v="125"/>
    <n v="69.565217391304344"/>
    <x v="13"/>
    <x v="3"/>
  </r>
  <r>
    <x v="50"/>
    <x v="126"/>
    <n v="21.739130434782609"/>
    <x v="13"/>
    <x v="3"/>
  </r>
  <r>
    <x v="50"/>
    <x v="4"/>
    <n v="8.695652173913043"/>
    <x v="13"/>
    <x v="3"/>
  </r>
  <r>
    <x v="51"/>
    <x v="125"/>
    <n v="50"/>
    <x v="13"/>
    <x v="3"/>
  </r>
  <r>
    <x v="51"/>
    <x v="126"/>
    <n v="39.655172413793103"/>
    <x v="13"/>
    <x v="3"/>
  </r>
  <r>
    <x v="51"/>
    <x v="4"/>
    <n v="10.344827586206897"/>
    <x v="13"/>
    <x v="3"/>
  </r>
  <r>
    <x v="52"/>
    <x v="125"/>
    <n v="62.318840579710148"/>
    <x v="13"/>
    <x v="3"/>
  </r>
  <r>
    <x v="52"/>
    <x v="126"/>
    <n v="28.985507246376812"/>
    <x v="13"/>
    <x v="3"/>
  </r>
  <r>
    <x v="52"/>
    <x v="4"/>
    <n v="8.695652173913043"/>
    <x v="13"/>
    <x v="3"/>
  </r>
  <r>
    <x v="53"/>
    <x v="125"/>
    <n v="48.529411764705884"/>
    <x v="13"/>
    <x v="3"/>
  </r>
  <r>
    <x v="53"/>
    <x v="126"/>
    <n v="42.647058823529413"/>
    <x v="13"/>
    <x v="3"/>
  </r>
  <r>
    <x v="53"/>
    <x v="4"/>
    <n v="8.8235294117647065"/>
    <x v="13"/>
    <x v="3"/>
  </r>
  <r>
    <x v="54"/>
    <x v="125"/>
    <n v="52.173913043478258"/>
    <x v="13"/>
    <x v="3"/>
  </r>
  <r>
    <x v="54"/>
    <x v="126"/>
    <n v="39.130434782608695"/>
    <x v="13"/>
    <x v="3"/>
  </r>
  <r>
    <x v="54"/>
    <x v="4"/>
    <n v="8.695652173913043"/>
    <x v="13"/>
    <x v="3"/>
  </r>
  <r>
    <x v="55"/>
    <x v="125"/>
    <n v="84.05797101449275"/>
    <x v="13"/>
    <x v="3"/>
  </r>
  <r>
    <x v="55"/>
    <x v="126"/>
    <n v="7.2463768115942031"/>
    <x v="13"/>
    <x v="3"/>
  </r>
  <r>
    <x v="55"/>
    <x v="4"/>
    <n v="8.695652173913043"/>
    <x v="13"/>
    <x v="3"/>
  </r>
  <r>
    <x v="56"/>
    <x v="125"/>
    <n v="57.47126436781609"/>
    <x v="14"/>
    <x v="3"/>
  </r>
  <r>
    <x v="56"/>
    <x v="126"/>
    <n v="17.241379310344829"/>
    <x v="14"/>
    <x v="3"/>
  </r>
  <r>
    <x v="56"/>
    <x v="4"/>
    <n v="25.287356321839081"/>
    <x v="14"/>
    <x v="3"/>
  </r>
  <r>
    <x v="57"/>
    <x v="125"/>
    <n v="72.41379310344827"/>
    <x v="14"/>
    <x v="3"/>
  </r>
  <r>
    <x v="57"/>
    <x v="126"/>
    <n v="2.2988505747126435"/>
    <x v="14"/>
    <x v="3"/>
  </r>
  <r>
    <x v="57"/>
    <x v="4"/>
    <n v="25.287356321839081"/>
    <x v="14"/>
    <x v="3"/>
  </r>
  <r>
    <x v="58"/>
    <x v="125"/>
    <n v="71.264367816091948"/>
    <x v="14"/>
    <x v="3"/>
  </r>
  <r>
    <x v="58"/>
    <x v="126"/>
    <n v="3.4482758620689653"/>
    <x v="14"/>
    <x v="3"/>
  </r>
  <r>
    <x v="58"/>
    <x v="4"/>
    <n v="25.287356321839081"/>
    <x v="14"/>
    <x v="3"/>
  </r>
  <r>
    <x v="59"/>
    <x v="125"/>
    <n v="72.41379310344827"/>
    <x v="14"/>
    <x v="3"/>
  </r>
  <r>
    <x v="59"/>
    <x v="126"/>
    <n v="2.2988505747126435"/>
    <x v="14"/>
    <x v="3"/>
  </r>
  <r>
    <x v="59"/>
    <x v="4"/>
    <n v="25.287356321839081"/>
    <x v="14"/>
    <x v="3"/>
  </r>
  <r>
    <x v="60"/>
    <x v="125"/>
    <n v="74.712643678160916"/>
    <x v="14"/>
    <x v="3"/>
  </r>
  <r>
    <x v="60"/>
    <x v="126"/>
    <n v="0"/>
    <x v="14"/>
    <x v="3"/>
  </r>
  <r>
    <x v="60"/>
    <x v="4"/>
    <n v="25.287356321839081"/>
    <x v="14"/>
    <x v="3"/>
  </r>
  <r>
    <x v="49"/>
    <x v="125"/>
    <n v="62.068965517241381"/>
    <x v="14"/>
    <x v="3"/>
  </r>
  <r>
    <x v="49"/>
    <x v="126"/>
    <n v="12.64367816091954"/>
    <x v="14"/>
    <x v="3"/>
  </r>
  <r>
    <x v="49"/>
    <x v="4"/>
    <n v="25.287356321839081"/>
    <x v="14"/>
    <x v="3"/>
  </r>
  <r>
    <x v="50"/>
    <x v="125"/>
    <n v="74.712643678160916"/>
    <x v="14"/>
    <x v="3"/>
  </r>
  <r>
    <x v="50"/>
    <x v="126"/>
    <n v="0"/>
    <x v="14"/>
    <x v="3"/>
  </r>
  <r>
    <x v="50"/>
    <x v="4"/>
    <n v="25.287356321839081"/>
    <x v="14"/>
    <x v="3"/>
  </r>
  <r>
    <x v="51"/>
    <x v="125"/>
    <n v="55.294117647058826"/>
    <x v="14"/>
    <x v="3"/>
  </r>
  <r>
    <x v="51"/>
    <x v="126"/>
    <n v="18.823529411764707"/>
    <x v="14"/>
    <x v="3"/>
  </r>
  <r>
    <x v="51"/>
    <x v="4"/>
    <n v="25.882352941176471"/>
    <x v="14"/>
    <x v="3"/>
  </r>
  <r>
    <x v="52"/>
    <x v="125"/>
    <n v="66.666666666666671"/>
    <x v="14"/>
    <x v="3"/>
  </r>
  <r>
    <x v="52"/>
    <x v="126"/>
    <n v="8.0459770114942533"/>
    <x v="14"/>
    <x v="3"/>
  </r>
  <r>
    <x v="52"/>
    <x v="4"/>
    <n v="25.287356321839081"/>
    <x v="14"/>
    <x v="3"/>
  </r>
  <r>
    <x v="53"/>
    <x v="125"/>
    <n v="69.135802469135797"/>
    <x v="14"/>
    <x v="3"/>
  </r>
  <r>
    <x v="53"/>
    <x v="126"/>
    <n v="6.1728395061728394"/>
    <x v="14"/>
    <x v="3"/>
  </r>
  <r>
    <x v="53"/>
    <x v="4"/>
    <n v="24.691358024691358"/>
    <x v="14"/>
    <x v="3"/>
  </r>
  <r>
    <x v="54"/>
    <x v="125"/>
    <n v="72.41379310344827"/>
    <x v="14"/>
    <x v="3"/>
  </r>
  <r>
    <x v="54"/>
    <x v="126"/>
    <n v="2.2988505747126435"/>
    <x v="14"/>
    <x v="3"/>
  </r>
  <r>
    <x v="54"/>
    <x v="4"/>
    <n v="25.287356321839081"/>
    <x v="14"/>
    <x v="3"/>
  </r>
  <r>
    <x v="55"/>
    <x v="125"/>
    <n v="71.264367816091948"/>
    <x v="14"/>
    <x v="3"/>
  </r>
  <r>
    <x v="55"/>
    <x v="126"/>
    <n v="3.4482758620689653"/>
    <x v="14"/>
    <x v="3"/>
  </r>
  <r>
    <x v="55"/>
    <x v="4"/>
    <n v="25.287356321839081"/>
    <x v="14"/>
    <x v="3"/>
  </r>
  <r>
    <x v="56"/>
    <x v="125"/>
    <n v="42.857142857142854"/>
    <x v="15"/>
    <x v="3"/>
  </r>
  <r>
    <x v="56"/>
    <x v="126"/>
    <n v="49.450549450549453"/>
    <x v="15"/>
    <x v="3"/>
  </r>
  <r>
    <x v="56"/>
    <x v="4"/>
    <n v="7.6923076923076925"/>
    <x v="15"/>
    <x v="3"/>
  </r>
  <r>
    <x v="57"/>
    <x v="125"/>
    <n v="81.318681318681314"/>
    <x v="15"/>
    <x v="3"/>
  </r>
  <r>
    <x v="57"/>
    <x v="126"/>
    <n v="10.989010989010989"/>
    <x v="15"/>
    <x v="3"/>
  </r>
  <r>
    <x v="57"/>
    <x v="4"/>
    <n v="7.6923076923076925"/>
    <x v="15"/>
    <x v="3"/>
  </r>
  <r>
    <x v="58"/>
    <x v="125"/>
    <n v="71.428571428571431"/>
    <x v="15"/>
    <x v="3"/>
  </r>
  <r>
    <x v="58"/>
    <x v="126"/>
    <n v="20.87912087912088"/>
    <x v="15"/>
    <x v="3"/>
  </r>
  <r>
    <x v="58"/>
    <x v="4"/>
    <n v="7.6923076923076925"/>
    <x v="15"/>
    <x v="3"/>
  </r>
  <r>
    <x v="59"/>
    <x v="125"/>
    <n v="74.72527472527473"/>
    <x v="15"/>
    <x v="3"/>
  </r>
  <r>
    <x v="59"/>
    <x v="126"/>
    <n v="17.582417582417584"/>
    <x v="15"/>
    <x v="3"/>
  </r>
  <r>
    <x v="59"/>
    <x v="4"/>
    <n v="7.6923076923076925"/>
    <x v="15"/>
    <x v="3"/>
  </r>
  <r>
    <x v="60"/>
    <x v="125"/>
    <n v="86.813186813186817"/>
    <x v="15"/>
    <x v="3"/>
  </r>
  <r>
    <x v="60"/>
    <x v="126"/>
    <n v="5.4945054945054945"/>
    <x v="15"/>
    <x v="3"/>
  </r>
  <r>
    <x v="60"/>
    <x v="4"/>
    <n v="7.6923076923076925"/>
    <x v="15"/>
    <x v="3"/>
  </r>
  <r>
    <x v="49"/>
    <x v="125"/>
    <n v="32.967032967032964"/>
    <x v="15"/>
    <x v="3"/>
  </r>
  <r>
    <x v="49"/>
    <x v="126"/>
    <n v="59.340659340659343"/>
    <x v="15"/>
    <x v="3"/>
  </r>
  <r>
    <x v="49"/>
    <x v="4"/>
    <n v="7.6923076923076925"/>
    <x v="15"/>
    <x v="3"/>
  </r>
  <r>
    <x v="50"/>
    <x v="125"/>
    <n v="75.824175824175825"/>
    <x v="15"/>
    <x v="3"/>
  </r>
  <r>
    <x v="50"/>
    <x v="126"/>
    <n v="16.483516483516482"/>
    <x v="15"/>
    <x v="3"/>
  </r>
  <r>
    <x v="50"/>
    <x v="4"/>
    <n v="7.6923076923076925"/>
    <x v="15"/>
    <x v="3"/>
  </r>
  <r>
    <x v="51"/>
    <x v="125"/>
    <n v="51.685393258426963"/>
    <x v="15"/>
    <x v="3"/>
  </r>
  <r>
    <x v="51"/>
    <x v="126"/>
    <n v="40.449438202247194"/>
    <x v="15"/>
    <x v="3"/>
  </r>
  <r>
    <x v="51"/>
    <x v="4"/>
    <n v="7.8651685393258424"/>
    <x v="15"/>
    <x v="3"/>
  </r>
  <r>
    <x v="52"/>
    <x v="125"/>
    <n v="65.934065934065927"/>
    <x v="15"/>
    <x v="3"/>
  </r>
  <r>
    <x v="52"/>
    <x v="126"/>
    <n v="26.373626373626372"/>
    <x v="15"/>
    <x v="3"/>
  </r>
  <r>
    <x v="52"/>
    <x v="4"/>
    <n v="7.6923076923076925"/>
    <x v="15"/>
    <x v="3"/>
  </r>
  <r>
    <x v="53"/>
    <x v="125"/>
    <n v="73.563218390804593"/>
    <x v="15"/>
    <x v="3"/>
  </r>
  <r>
    <x v="53"/>
    <x v="126"/>
    <n v="18.390804597701148"/>
    <x v="15"/>
    <x v="3"/>
  </r>
  <r>
    <x v="53"/>
    <x v="4"/>
    <n v="8.0459770114942533"/>
    <x v="15"/>
    <x v="3"/>
  </r>
  <r>
    <x v="54"/>
    <x v="125"/>
    <n v="69.230769230769226"/>
    <x v="15"/>
    <x v="3"/>
  </r>
  <r>
    <x v="54"/>
    <x v="126"/>
    <n v="23.076923076923077"/>
    <x v="15"/>
    <x v="3"/>
  </r>
  <r>
    <x v="54"/>
    <x v="4"/>
    <n v="7.6923076923076925"/>
    <x v="15"/>
    <x v="3"/>
  </r>
  <r>
    <x v="55"/>
    <x v="125"/>
    <n v="90.109890109890117"/>
    <x v="15"/>
    <x v="3"/>
  </r>
  <r>
    <x v="55"/>
    <x v="126"/>
    <n v="2.197802197802198"/>
    <x v="15"/>
    <x v="3"/>
  </r>
  <r>
    <x v="55"/>
    <x v="4"/>
    <n v="7.6923076923076925"/>
    <x v="15"/>
    <x v="3"/>
  </r>
  <r>
    <x v="56"/>
    <x v="125"/>
    <n v="43.406593406593409"/>
    <x v="16"/>
    <x v="3"/>
  </r>
  <r>
    <x v="56"/>
    <x v="126"/>
    <n v="48.35164835164835"/>
    <x v="16"/>
    <x v="3"/>
  </r>
  <r>
    <x v="56"/>
    <x v="4"/>
    <n v="8.2417582417582409"/>
    <x v="16"/>
    <x v="3"/>
  </r>
  <r>
    <x v="57"/>
    <x v="125"/>
    <n v="77.173913043478265"/>
    <x v="16"/>
    <x v="3"/>
  </r>
  <r>
    <x v="57"/>
    <x v="126"/>
    <n v="14.673913043478262"/>
    <x v="16"/>
    <x v="3"/>
  </r>
  <r>
    <x v="57"/>
    <x v="4"/>
    <n v="8.1521739130434785"/>
    <x v="16"/>
    <x v="3"/>
  </r>
  <r>
    <x v="58"/>
    <x v="125"/>
    <n v="72.677595628415304"/>
    <x v="16"/>
    <x v="3"/>
  </r>
  <r>
    <x v="58"/>
    <x v="126"/>
    <n v="19.125683060109289"/>
    <x v="16"/>
    <x v="3"/>
  </r>
  <r>
    <x v="58"/>
    <x v="4"/>
    <n v="8.1967213114754092"/>
    <x v="16"/>
    <x v="3"/>
  </r>
  <r>
    <x v="59"/>
    <x v="125"/>
    <n v="75.690607734806633"/>
    <x v="16"/>
    <x v="3"/>
  </r>
  <r>
    <x v="59"/>
    <x v="126"/>
    <n v="16.022099447513813"/>
    <x v="16"/>
    <x v="3"/>
  </r>
  <r>
    <x v="59"/>
    <x v="4"/>
    <n v="8.2872928176795586"/>
    <x v="16"/>
    <x v="3"/>
  </r>
  <r>
    <x v="60"/>
    <x v="125"/>
    <n v="81.521739130434781"/>
    <x v="16"/>
    <x v="3"/>
  </r>
  <r>
    <x v="60"/>
    <x v="126"/>
    <n v="10.326086956521738"/>
    <x v="16"/>
    <x v="3"/>
  </r>
  <r>
    <x v="60"/>
    <x v="4"/>
    <n v="8.1521739130434785"/>
    <x v="16"/>
    <x v="3"/>
  </r>
  <r>
    <x v="49"/>
    <x v="125"/>
    <n v="35.869565217391305"/>
    <x v="16"/>
    <x v="3"/>
  </r>
  <r>
    <x v="49"/>
    <x v="126"/>
    <n v="55.978260869565219"/>
    <x v="16"/>
    <x v="3"/>
  </r>
  <r>
    <x v="49"/>
    <x v="4"/>
    <n v="8.1521739130434785"/>
    <x v="16"/>
    <x v="3"/>
  </r>
  <r>
    <x v="50"/>
    <x v="125"/>
    <n v="64.130434782608702"/>
    <x v="16"/>
    <x v="3"/>
  </r>
  <r>
    <x v="50"/>
    <x v="126"/>
    <n v="27.717391304347824"/>
    <x v="16"/>
    <x v="3"/>
  </r>
  <r>
    <x v="50"/>
    <x v="4"/>
    <n v="8.1521739130434785"/>
    <x v="16"/>
    <x v="3"/>
  </r>
  <r>
    <x v="51"/>
    <x v="125"/>
    <n v="40.993788819875775"/>
    <x v="16"/>
    <x v="3"/>
  </r>
  <r>
    <x v="51"/>
    <x v="126"/>
    <n v="50.931677018633543"/>
    <x v="16"/>
    <x v="3"/>
  </r>
  <r>
    <x v="51"/>
    <x v="4"/>
    <n v="8.0745341614906838"/>
    <x v="16"/>
    <x v="3"/>
  </r>
  <r>
    <x v="52"/>
    <x v="125"/>
    <n v="65.573770491803273"/>
    <x v="16"/>
    <x v="3"/>
  </r>
  <r>
    <x v="52"/>
    <x v="126"/>
    <n v="26.229508196721312"/>
    <x v="16"/>
    <x v="3"/>
  </r>
  <r>
    <x v="52"/>
    <x v="4"/>
    <n v="8.1967213114754092"/>
    <x v="16"/>
    <x v="3"/>
  </r>
  <r>
    <x v="53"/>
    <x v="125"/>
    <n v="57.222222222222221"/>
    <x v="16"/>
    <x v="3"/>
  </r>
  <r>
    <x v="53"/>
    <x v="126"/>
    <n v="34.444444444444443"/>
    <x v="16"/>
    <x v="3"/>
  </r>
  <r>
    <x v="53"/>
    <x v="4"/>
    <n v="8.3333333333333339"/>
    <x v="16"/>
    <x v="3"/>
  </r>
  <r>
    <x v="54"/>
    <x v="125"/>
    <n v="71.195652173913047"/>
    <x v="16"/>
    <x v="3"/>
  </r>
  <r>
    <x v="54"/>
    <x v="126"/>
    <n v="20.652173913043477"/>
    <x v="16"/>
    <x v="3"/>
  </r>
  <r>
    <x v="54"/>
    <x v="4"/>
    <n v="8.1521739130434785"/>
    <x v="16"/>
    <x v="3"/>
  </r>
  <r>
    <x v="55"/>
    <x v="125"/>
    <n v="86.956521739130437"/>
    <x v="16"/>
    <x v="3"/>
  </r>
  <r>
    <x v="55"/>
    <x v="126"/>
    <n v="4.8913043478260869"/>
    <x v="16"/>
    <x v="3"/>
  </r>
  <r>
    <x v="55"/>
    <x v="4"/>
    <n v="8.1521739130434785"/>
    <x v="16"/>
    <x v="3"/>
  </r>
  <r>
    <x v="61"/>
    <x v="127"/>
    <n v="19.615677321156774"/>
    <x v="0"/>
    <x v="2"/>
  </r>
  <r>
    <x v="61"/>
    <x v="128"/>
    <n v="3.4056316590563167"/>
    <x v="0"/>
    <x v="2"/>
  </r>
  <r>
    <x v="61"/>
    <x v="129"/>
    <n v="5.8219178082191778"/>
    <x v="0"/>
    <x v="2"/>
  </r>
  <r>
    <x v="61"/>
    <x v="130"/>
    <n v="25.133181126331813"/>
    <x v="0"/>
    <x v="2"/>
  </r>
  <r>
    <x v="61"/>
    <x v="131"/>
    <n v="39.82115677321157"/>
    <x v="0"/>
    <x v="2"/>
  </r>
  <r>
    <x v="61"/>
    <x v="4"/>
    <n v="6.4307458143074578"/>
    <x v="0"/>
    <x v="2"/>
  </r>
  <r>
    <x v="62"/>
    <x v="127"/>
    <n v="8.0675074183976268"/>
    <x v="0"/>
    <x v="2"/>
  </r>
  <r>
    <x v="62"/>
    <x v="128"/>
    <n v="1.0385756676557865"/>
    <x v="0"/>
    <x v="2"/>
  </r>
  <r>
    <x v="62"/>
    <x v="129"/>
    <n v="0.81602373887240354"/>
    <x v="0"/>
    <x v="2"/>
  </r>
  <r>
    <x v="62"/>
    <x v="130"/>
    <n v="43.861275964391695"/>
    <x v="0"/>
    <x v="2"/>
  </r>
  <r>
    <x v="62"/>
    <x v="131"/>
    <n v="39.929525222551931"/>
    <x v="0"/>
    <x v="2"/>
  </r>
  <r>
    <x v="62"/>
    <x v="4"/>
    <n v="6.3241839762611276"/>
    <x v="0"/>
    <x v="2"/>
  </r>
  <r>
    <x v="63"/>
    <x v="127"/>
    <n v="7.9716893276215313"/>
    <x v="0"/>
    <x v="2"/>
  </r>
  <r>
    <x v="63"/>
    <x v="128"/>
    <n v="2.3095548519277331"/>
    <x v="0"/>
    <x v="2"/>
  </r>
  <r>
    <x v="63"/>
    <x v="129"/>
    <n v="1.061650214192587"/>
    <x v="0"/>
    <x v="2"/>
  </r>
  <r>
    <x v="63"/>
    <x v="130"/>
    <n v="42.279754144160925"/>
    <x v="0"/>
    <x v="2"/>
  </r>
  <r>
    <x v="63"/>
    <x v="131"/>
    <n v="40.044701061650215"/>
    <x v="0"/>
    <x v="2"/>
  </r>
  <r>
    <x v="63"/>
    <x v="4"/>
    <n v="6.3512758428012663"/>
    <x v="0"/>
    <x v="2"/>
  </r>
  <r>
    <x v="64"/>
    <x v="127"/>
    <n v="10.848089468779124"/>
    <x v="0"/>
    <x v="2"/>
  </r>
  <r>
    <x v="64"/>
    <x v="128"/>
    <n v="2.4044734389561975"/>
    <x v="0"/>
    <x v="2"/>
  </r>
  <r>
    <x v="64"/>
    <x v="129"/>
    <n v="2.0316868592730661"/>
    <x v="0"/>
    <x v="2"/>
  </r>
  <r>
    <x v="64"/>
    <x v="130"/>
    <n v="38.490214352283317"/>
    <x v="0"/>
    <x v="2"/>
  </r>
  <r>
    <x v="64"/>
    <x v="131"/>
    <n v="40"/>
    <x v="0"/>
    <x v="2"/>
  </r>
  <r>
    <x v="64"/>
    <x v="4"/>
    <n v="6.3187325256290769"/>
    <x v="0"/>
    <x v="2"/>
  </r>
  <r>
    <x v="65"/>
    <x v="127"/>
    <n v="6.1201780415430269"/>
    <x v="0"/>
    <x v="2"/>
  </r>
  <r>
    <x v="65"/>
    <x v="128"/>
    <n v="1.279673590504451"/>
    <x v="0"/>
    <x v="2"/>
  </r>
  <r>
    <x v="65"/>
    <x v="129"/>
    <n v="0.55637982195845692"/>
    <x v="0"/>
    <x v="2"/>
  </r>
  <r>
    <x v="65"/>
    <x v="130"/>
    <n v="45.882789317507417"/>
    <x v="0"/>
    <x v="2"/>
  </r>
  <r>
    <x v="65"/>
    <x v="131"/>
    <n v="39.929525222551931"/>
    <x v="0"/>
    <x v="2"/>
  </r>
  <r>
    <x v="65"/>
    <x v="4"/>
    <n v="6.3241839762611276"/>
    <x v="0"/>
    <x v="2"/>
  </r>
  <r>
    <x v="66"/>
    <x v="127"/>
    <n v="23.706176961602672"/>
    <x v="0"/>
    <x v="2"/>
  </r>
  <r>
    <x v="66"/>
    <x v="128"/>
    <n v="10.740122426265998"/>
    <x v="0"/>
    <x v="2"/>
  </r>
  <r>
    <x v="66"/>
    <x v="129"/>
    <n v="1.5581524763494714"/>
    <x v="0"/>
    <x v="2"/>
  </r>
  <r>
    <x v="66"/>
    <x v="130"/>
    <n v="17.937302912261178"/>
    <x v="0"/>
    <x v="2"/>
  </r>
  <r>
    <x v="66"/>
    <x v="131"/>
    <n v="39.918382489334078"/>
    <x v="0"/>
    <x v="2"/>
  </r>
  <r>
    <x v="66"/>
    <x v="4"/>
    <n v="6.3253570766091638"/>
    <x v="0"/>
    <x v="2"/>
  </r>
  <r>
    <x v="61"/>
    <x v="127"/>
    <n v="41.228939544103071"/>
    <x v="1"/>
    <x v="2"/>
  </r>
  <r>
    <x v="61"/>
    <x v="128"/>
    <n v="4.3607532210109019"/>
    <x v="1"/>
    <x v="2"/>
  </r>
  <r>
    <x v="61"/>
    <x v="129"/>
    <n v="8.8206144697720514"/>
    <x v="1"/>
    <x v="2"/>
  </r>
  <r>
    <x v="61"/>
    <x v="130"/>
    <n v="24.182358771060457"/>
    <x v="1"/>
    <x v="2"/>
  </r>
  <r>
    <x v="61"/>
    <x v="131"/>
    <n v="18.434093161546084"/>
    <x v="1"/>
    <x v="2"/>
  </r>
  <r>
    <x v="61"/>
    <x v="4"/>
    <n v="3.2705649157581762"/>
    <x v="1"/>
    <x v="2"/>
  </r>
  <r>
    <x v="62"/>
    <x v="127"/>
    <n v="18.666666666666668"/>
    <x v="1"/>
    <x v="2"/>
  </r>
  <r>
    <x v="62"/>
    <x v="128"/>
    <n v="0.88888888888888884"/>
    <x v="1"/>
    <x v="2"/>
  </r>
  <r>
    <x v="62"/>
    <x v="129"/>
    <n v="1.8666666666666667"/>
    <x v="1"/>
    <x v="2"/>
  </r>
  <r>
    <x v="62"/>
    <x v="130"/>
    <n v="54.31111111111111"/>
    <x v="1"/>
    <x v="2"/>
  </r>
  <r>
    <x v="62"/>
    <x v="131"/>
    <n v="21.244444444444444"/>
    <x v="1"/>
    <x v="2"/>
  </r>
  <r>
    <x v="62"/>
    <x v="4"/>
    <n v="3.0222222222222221"/>
    <x v="1"/>
    <x v="2"/>
  </r>
  <r>
    <x v="63"/>
    <x v="127"/>
    <n v="18.823529411764707"/>
    <x v="1"/>
    <x v="2"/>
  </r>
  <r>
    <x v="63"/>
    <x v="128"/>
    <n v="3.1674208144796379"/>
    <x v="1"/>
    <x v="2"/>
  </r>
  <r>
    <x v="63"/>
    <x v="129"/>
    <n v="1.9004524886877827"/>
    <x v="1"/>
    <x v="2"/>
  </r>
  <r>
    <x v="63"/>
    <x v="130"/>
    <n v="51.674208144796381"/>
    <x v="1"/>
    <x v="2"/>
  </r>
  <r>
    <x v="63"/>
    <x v="131"/>
    <n v="21.357466063348415"/>
    <x v="1"/>
    <x v="2"/>
  </r>
  <r>
    <x v="63"/>
    <x v="4"/>
    <n v="3.0769230769230771"/>
    <x v="1"/>
    <x v="2"/>
  </r>
  <r>
    <x v="64"/>
    <x v="127"/>
    <n v="25.701357466063349"/>
    <x v="1"/>
    <x v="2"/>
  </r>
  <r>
    <x v="64"/>
    <x v="128"/>
    <n v="3.8009049773755654"/>
    <x v="1"/>
    <x v="2"/>
  </r>
  <r>
    <x v="64"/>
    <x v="129"/>
    <n v="3.9819004524886878"/>
    <x v="1"/>
    <x v="2"/>
  </r>
  <r>
    <x v="64"/>
    <x v="130"/>
    <n v="42.533936651583709"/>
    <x v="1"/>
    <x v="2"/>
  </r>
  <r>
    <x v="64"/>
    <x v="131"/>
    <n v="21.085972850678733"/>
    <x v="1"/>
    <x v="2"/>
  </r>
  <r>
    <x v="64"/>
    <x v="4"/>
    <n v="2.9864253393665159"/>
    <x v="1"/>
    <x v="2"/>
  </r>
  <r>
    <x v="65"/>
    <x v="127"/>
    <n v="11.111111111111111"/>
    <x v="1"/>
    <x v="2"/>
  </r>
  <r>
    <x v="65"/>
    <x v="128"/>
    <n v="0.71111111111111114"/>
    <x v="1"/>
    <x v="2"/>
  </r>
  <r>
    <x v="65"/>
    <x v="129"/>
    <n v="0.8"/>
    <x v="1"/>
    <x v="2"/>
  </r>
  <r>
    <x v="65"/>
    <x v="130"/>
    <n v="63.111111111111114"/>
    <x v="1"/>
    <x v="2"/>
  </r>
  <r>
    <x v="65"/>
    <x v="131"/>
    <n v="21.244444444444444"/>
    <x v="1"/>
    <x v="2"/>
  </r>
  <r>
    <x v="65"/>
    <x v="4"/>
    <n v="3.0222222222222221"/>
    <x v="1"/>
    <x v="2"/>
  </r>
  <r>
    <x v="66"/>
    <x v="127"/>
    <n v="40.444444444444443"/>
    <x v="1"/>
    <x v="2"/>
  </r>
  <r>
    <x v="66"/>
    <x v="128"/>
    <n v="12.888888888888889"/>
    <x v="1"/>
    <x v="2"/>
  </r>
  <r>
    <x v="66"/>
    <x v="129"/>
    <n v="1.9555555555555555"/>
    <x v="1"/>
    <x v="2"/>
  </r>
  <r>
    <x v="66"/>
    <x v="130"/>
    <n v="20.711111111111112"/>
    <x v="1"/>
    <x v="2"/>
  </r>
  <r>
    <x v="66"/>
    <x v="131"/>
    <n v="21.244444444444444"/>
    <x v="1"/>
    <x v="2"/>
  </r>
  <r>
    <x v="66"/>
    <x v="4"/>
    <n v="3.0222222222222221"/>
    <x v="1"/>
    <x v="2"/>
  </r>
  <r>
    <x v="61"/>
    <x v="127"/>
    <n v="3.864997278170931"/>
    <x v="2"/>
    <x v="2"/>
  </r>
  <r>
    <x v="61"/>
    <x v="128"/>
    <n v="1.5786608600979859"/>
    <x v="2"/>
    <x v="2"/>
  </r>
  <r>
    <x v="61"/>
    <x v="129"/>
    <n v="2.7762656505171477"/>
    <x v="2"/>
    <x v="2"/>
  </r>
  <r>
    <x v="61"/>
    <x v="130"/>
    <n v="18.072945019052803"/>
    <x v="2"/>
    <x v="2"/>
  </r>
  <r>
    <x v="61"/>
    <x v="131"/>
    <n v="64.725095264017426"/>
    <x v="2"/>
    <x v="2"/>
  </r>
  <r>
    <x v="61"/>
    <x v="4"/>
    <n v="8.9820359281437128"/>
    <x v="2"/>
    <x v="2"/>
  </r>
  <r>
    <x v="62"/>
    <x v="127"/>
    <n v="0.97826086956521741"/>
    <x v="2"/>
    <x v="2"/>
  </r>
  <r>
    <x v="62"/>
    <x v="128"/>
    <n v="0.4891304347826087"/>
    <x v="2"/>
    <x v="2"/>
  </r>
  <r>
    <x v="62"/>
    <x v="129"/>
    <n v="0.21739130434782608"/>
    <x v="2"/>
    <x v="2"/>
  </r>
  <r>
    <x v="62"/>
    <x v="130"/>
    <n v="24.782608695652176"/>
    <x v="2"/>
    <x v="2"/>
  </r>
  <r>
    <x v="62"/>
    <x v="131"/>
    <n v="64.619565217391298"/>
    <x v="2"/>
    <x v="2"/>
  </r>
  <r>
    <x v="62"/>
    <x v="4"/>
    <n v="8.9673913043478262"/>
    <x v="2"/>
    <x v="2"/>
  </r>
  <r>
    <x v="63"/>
    <x v="127"/>
    <n v="1.3586956521739131"/>
    <x v="2"/>
    <x v="2"/>
  </r>
  <r>
    <x v="63"/>
    <x v="128"/>
    <n v="1.1956521739130435"/>
    <x v="2"/>
    <x v="2"/>
  </r>
  <r>
    <x v="63"/>
    <x v="129"/>
    <n v="0.59782608695652173"/>
    <x v="2"/>
    <x v="2"/>
  </r>
  <r>
    <x v="63"/>
    <x v="130"/>
    <n v="23.260869565217391"/>
    <x v="2"/>
    <x v="2"/>
  </r>
  <r>
    <x v="63"/>
    <x v="131"/>
    <n v="64.619565217391298"/>
    <x v="2"/>
    <x v="2"/>
  </r>
  <r>
    <x v="63"/>
    <x v="4"/>
    <n v="8.9673913043478262"/>
    <x v="2"/>
    <x v="2"/>
  </r>
  <r>
    <x v="64"/>
    <x v="127"/>
    <n v="0.59847660500544064"/>
    <x v="2"/>
    <x v="2"/>
  </r>
  <r>
    <x v="64"/>
    <x v="128"/>
    <n v="0.48966267682263331"/>
    <x v="2"/>
    <x v="2"/>
  </r>
  <r>
    <x v="64"/>
    <x v="129"/>
    <n v="0.59847660500544064"/>
    <x v="2"/>
    <x v="2"/>
  </r>
  <r>
    <x v="64"/>
    <x v="130"/>
    <n v="24.700761697497281"/>
    <x v="2"/>
    <x v="2"/>
  </r>
  <r>
    <x v="64"/>
    <x v="131"/>
    <n v="64.635473340587595"/>
    <x v="2"/>
    <x v="2"/>
  </r>
  <r>
    <x v="64"/>
    <x v="4"/>
    <n v="8.977149075081611"/>
    <x v="2"/>
    <x v="2"/>
  </r>
  <r>
    <x v="65"/>
    <x v="127"/>
    <n v="1.0326086956521738"/>
    <x v="2"/>
    <x v="2"/>
  </r>
  <r>
    <x v="65"/>
    <x v="128"/>
    <n v="0.54347826086956519"/>
    <x v="2"/>
    <x v="2"/>
  </r>
  <r>
    <x v="65"/>
    <x v="129"/>
    <n v="0.21739130434782608"/>
    <x v="2"/>
    <x v="2"/>
  </r>
  <r>
    <x v="65"/>
    <x v="130"/>
    <n v="24.673913043478262"/>
    <x v="2"/>
    <x v="2"/>
  </r>
  <r>
    <x v="65"/>
    <x v="131"/>
    <n v="64.619565217391298"/>
    <x v="2"/>
    <x v="2"/>
  </r>
  <r>
    <x v="65"/>
    <x v="4"/>
    <n v="8.9673913043478262"/>
    <x v="2"/>
    <x v="2"/>
  </r>
  <r>
    <x v="66"/>
    <x v="127"/>
    <n v="7.3913043478260869"/>
    <x v="2"/>
    <x v="2"/>
  </r>
  <r>
    <x v="66"/>
    <x v="128"/>
    <n v="4.8913043478260869"/>
    <x v="2"/>
    <x v="2"/>
  </r>
  <r>
    <x v="66"/>
    <x v="129"/>
    <n v="0.59782608695652173"/>
    <x v="2"/>
    <x v="2"/>
  </r>
  <r>
    <x v="66"/>
    <x v="130"/>
    <n v="13.532608695652174"/>
    <x v="2"/>
    <x v="2"/>
  </r>
  <r>
    <x v="66"/>
    <x v="131"/>
    <n v="64.619565217391298"/>
    <x v="2"/>
    <x v="2"/>
  </r>
  <r>
    <x v="66"/>
    <x v="4"/>
    <n v="8.9673913043478262"/>
    <x v="2"/>
    <x v="2"/>
  </r>
  <r>
    <x v="61"/>
    <x v="127"/>
    <n v="26.345609065155806"/>
    <x v="3"/>
    <x v="2"/>
  </r>
  <r>
    <x v="61"/>
    <x v="128"/>
    <n v="5.6657223796033991"/>
    <x v="3"/>
    <x v="2"/>
  </r>
  <r>
    <x v="61"/>
    <x v="129"/>
    <n v="8.4985835694050991"/>
    <x v="3"/>
    <x v="2"/>
  </r>
  <r>
    <x v="61"/>
    <x v="130"/>
    <n v="38.668555240793204"/>
    <x v="3"/>
    <x v="2"/>
  </r>
  <r>
    <x v="61"/>
    <x v="131"/>
    <n v="18.838526912181305"/>
    <x v="3"/>
    <x v="2"/>
  </r>
  <r>
    <x v="61"/>
    <x v="4"/>
    <n v="2.9745042492917846"/>
    <x v="3"/>
    <x v="2"/>
  </r>
  <r>
    <x v="62"/>
    <x v="127"/>
    <n v="12.253521126760564"/>
    <x v="3"/>
    <x v="2"/>
  </r>
  <r>
    <x v="62"/>
    <x v="128"/>
    <n v="3.380281690140845"/>
    <x v="3"/>
    <x v="2"/>
  </r>
  <r>
    <x v="62"/>
    <x v="129"/>
    <n v="0.9859154929577465"/>
    <x v="3"/>
    <x v="2"/>
  </r>
  <r>
    <x v="62"/>
    <x v="130"/>
    <n v="61.549295774647888"/>
    <x v="3"/>
    <x v="2"/>
  </r>
  <r>
    <x v="62"/>
    <x v="131"/>
    <n v="19.014084507042252"/>
    <x v="3"/>
    <x v="2"/>
  </r>
  <r>
    <x v="62"/>
    <x v="4"/>
    <n v="2.9577464788732395"/>
    <x v="3"/>
    <x v="2"/>
  </r>
  <r>
    <x v="63"/>
    <x v="127"/>
    <n v="8.898305084745763"/>
    <x v="3"/>
    <x v="2"/>
  </r>
  <r>
    <x v="63"/>
    <x v="128"/>
    <n v="3.8135593220338984"/>
    <x v="3"/>
    <x v="2"/>
  </r>
  <r>
    <x v="63"/>
    <x v="129"/>
    <n v="1.4124293785310735"/>
    <x v="3"/>
    <x v="2"/>
  </r>
  <r>
    <x v="63"/>
    <x v="130"/>
    <n v="63.983050847457626"/>
    <x v="3"/>
    <x v="2"/>
  </r>
  <r>
    <x v="63"/>
    <x v="131"/>
    <n v="19.067796610169491"/>
    <x v="3"/>
    <x v="2"/>
  </r>
  <r>
    <x v="63"/>
    <x v="4"/>
    <n v="2.9661016949152543"/>
    <x v="3"/>
    <x v="2"/>
  </r>
  <r>
    <x v="64"/>
    <x v="127"/>
    <n v="17.489421720733429"/>
    <x v="3"/>
    <x v="2"/>
  </r>
  <r>
    <x v="64"/>
    <x v="128"/>
    <n v="4.3723554301833572"/>
    <x v="3"/>
    <x v="2"/>
  </r>
  <r>
    <x v="64"/>
    <x v="129"/>
    <n v="3.6671368124118477"/>
    <x v="3"/>
    <x v="2"/>
  </r>
  <r>
    <x v="64"/>
    <x v="130"/>
    <n v="52.891396332863188"/>
    <x v="3"/>
    <x v="2"/>
  </r>
  <r>
    <x v="64"/>
    <x v="131"/>
    <n v="19.040902679830747"/>
    <x v="3"/>
    <x v="2"/>
  </r>
  <r>
    <x v="64"/>
    <x v="4"/>
    <n v="2.9619181946403383"/>
    <x v="3"/>
    <x v="2"/>
  </r>
  <r>
    <x v="65"/>
    <x v="127"/>
    <n v="13.80281690140845"/>
    <x v="3"/>
    <x v="2"/>
  </r>
  <r>
    <x v="65"/>
    <x v="128"/>
    <n v="3.943661971830986"/>
    <x v="3"/>
    <x v="2"/>
  </r>
  <r>
    <x v="65"/>
    <x v="129"/>
    <n v="1.408450704225352"/>
    <x v="3"/>
    <x v="2"/>
  </r>
  <r>
    <x v="65"/>
    <x v="130"/>
    <n v="59.436619718309856"/>
    <x v="3"/>
    <x v="2"/>
  </r>
  <r>
    <x v="65"/>
    <x v="131"/>
    <n v="19.014084507042252"/>
    <x v="3"/>
    <x v="2"/>
  </r>
  <r>
    <x v="65"/>
    <x v="4"/>
    <n v="2.9577464788732395"/>
    <x v="3"/>
    <x v="2"/>
  </r>
  <r>
    <x v="66"/>
    <x v="127"/>
    <n v="35.684062059238364"/>
    <x v="3"/>
    <x v="2"/>
  </r>
  <r>
    <x v="66"/>
    <x v="128"/>
    <n v="15.3737658674189"/>
    <x v="3"/>
    <x v="2"/>
  </r>
  <r>
    <x v="66"/>
    <x v="129"/>
    <n v="3.6671368124118477"/>
    <x v="3"/>
    <x v="2"/>
  </r>
  <r>
    <x v="66"/>
    <x v="130"/>
    <n v="24.118476727785612"/>
    <x v="3"/>
    <x v="2"/>
  </r>
  <r>
    <x v="66"/>
    <x v="131"/>
    <n v="18.899858956276447"/>
    <x v="3"/>
    <x v="2"/>
  </r>
  <r>
    <x v="66"/>
    <x v="4"/>
    <n v="2.9619181946403383"/>
    <x v="3"/>
    <x v="2"/>
  </r>
  <r>
    <x v="61"/>
    <x v="127"/>
    <n v="11.627906976744185"/>
    <x v="4"/>
    <x v="2"/>
  </r>
  <r>
    <x v="61"/>
    <x v="128"/>
    <n v="2.4709302325581395"/>
    <x v="4"/>
    <x v="2"/>
  </r>
  <r>
    <x v="61"/>
    <x v="129"/>
    <n v="6.1046511627906979"/>
    <x v="4"/>
    <x v="2"/>
  </r>
  <r>
    <x v="61"/>
    <x v="130"/>
    <n v="26.453488372093023"/>
    <x v="4"/>
    <x v="2"/>
  </r>
  <r>
    <x v="61"/>
    <x v="131"/>
    <n v="45.058139534883722"/>
    <x v="4"/>
    <x v="2"/>
  </r>
  <r>
    <x v="61"/>
    <x v="4"/>
    <n v="8.4302325581395348"/>
    <x v="4"/>
    <x v="2"/>
  </r>
  <r>
    <x v="62"/>
    <x v="127"/>
    <n v="1.8840579710144927"/>
    <x v="4"/>
    <x v="2"/>
  </r>
  <r>
    <x v="62"/>
    <x v="128"/>
    <n v="0"/>
    <x v="4"/>
    <x v="2"/>
  </r>
  <r>
    <x v="62"/>
    <x v="129"/>
    <n v="0.43478260869565216"/>
    <x v="4"/>
    <x v="2"/>
  </r>
  <r>
    <x v="62"/>
    <x v="130"/>
    <n v="44.20289855072464"/>
    <x v="4"/>
    <x v="2"/>
  </r>
  <r>
    <x v="62"/>
    <x v="131"/>
    <n v="45.072463768115945"/>
    <x v="4"/>
    <x v="2"/>
  </r>
  <r>
    <x v="62"/>
    <x v="4"/>
    <n v="8.4057971014492754"/>
    <x v="4"/>
    <x v="2"/>
  </r>
  <r>
    <x v="63"/>
    <x v="127"/>
    <n v="3.4782608695652173"/>
    <x v="4"/>
    <x v="2"/>
  </r>
  <r>
    <x v="63"/>
    <x v="128"/>
    <n v="0.86956521739130432"/>
    <x v="4"/>
    <x v="2"/>
  </r>
  <r>
    <x v="63"/>
    <x v="129"/>
    <n v="0.57971014492753625"/>
    <x v="4"/>
    <x v="2"/>
  </r>
  <r>
    <x v="63"/>
    <x v="130"/>
    <n v="41.594202898550726"/>
    <x v="4"/>
    <x v="2"/>
  </r>
  <r>
    <x v="63"/>
    <x v="131"/>
    <n v="45.072463768115945"/>
    <x v="4"/>
    <x v="2"/>
  </r>
  <r>
    <x v="63"/>
    <x v="4"/>
    <n v="8.4057971014492754"/>
    <x v="4"/>
    <x v="2"/>
  </r>
  <r>
    <x v="64"/>
    <x v="127"/>
    <n v="5.9506531204644411"/>
    <x v="4"/>
    <x v="2"/>
  </r>
  <r>
    <x v="64"/>
    <x v="128"/>
    <n v="1.4513788098693758"/>
    <x v="4"/>
    <x v="2"/>
  </r>
  <r>
    <x v="64"/>
    <x v="129"/>
    <n v="1.4513788098693758"/>
    <x v="4"/>
    <x v="2"/>
  </r>
  <r>
    <x v="64"/>
    <x v="130"/>
    <n v="37.590711175616839"/>
    <x v="4"/>
    <x v="2"/>
  </r>
  <r>
    <x v="64"/>
    <x v="131"/>
    <n v="45.137880986937589"/>
    <x v="4"/>
    <x v="2"/>
  </r>
  <r>
    <x v="64"/>
    <x v="4"/>
    <n v="8.417997097242381"/>
    <x v="4"/>
    <x v="2"/>
  </r>
  <r>
    <x v="65"/>
    <x v="127"/>
    <n v="2.1739130434782608"/>
    <x v="4"/>
    <x v="2"/>
  </r>
  <r>
    <x v="65"/>
    <x v="128"/>
    <n v="0.57971014492753625"/>
    <x v="4"/>
    <x v="2"/>
  </r>
  <r>
    <x v="65"/>
    <x v="129"/>
    <n v="0.43478260869565216"/>
    <x v="4"/>
    <x v="2"/>
  </r>
  <r>
    <x v="65"/>
    <x v="130"/>
    <n v="43.333333333333336"/>
    <x v="4"/>
    <x v="2"/>
  </r>
  <r>
    <x v="65"/>
    <x v="131"/>
    <n v="45.072463768115945"/>
    <x v="4"/>
    <x v="2"/>
  </r>
  <r>
    <x v="65"/>
    <x v="4"/>
    <n v="8.4057971014492754"/>
    <x v="4"/>
    <x v="2"/>
  </r>
  <r>
    <x v="66"/>
    <x v="127"/>
    <n v="16.956521739130434"/>
    <x v="4"/>
    <x v="2"/>
  </r>
  <r>
    <x v="66"/>
    <x v="128"/>
    <n v="10"/>
    <x v="4"/>
    <x v="2"/>
  </r>
  <r>
    <x v="66"/>
    <x v="129"/>
    <n v="1.4492753623188406"/>
    <x v="4"/>
    <x v="2"/>
  </r>
  <r>
    <x v="66"/>
    <x v="130"/>
    <n v="18.260869565217391"/>
    <x v="4"/>
    <x v="2"/>
  </r>
  <r>
    <x v="66"/>
    <x v="131"/>
    <n v="45.072463768115945"/>
    <x v="4"/>
    <x v="2"/>
  </r>
  <r>
    <x v="66"/>
    <x v="4"/>
    <n v="8.4057971014492754"/>
    <x v="4"/>
    <x v="2"/>
  </r>
  <r>
    <x v="61"/>
    <x v="127"/>
    <n v="14.43298969072165"/>
    <x v="5"/>
    <x v="2"/>
  </r>
  <r>
    <x v="61"/>
    <x v="128"/>
    <n v="3.0927835051546393"/>
    <x v="5"/>
    <x v="2"/>
  </r>
  <r>
    <x v="61"/>
    <x v="129"/>
    <n v="8.2474226804123703"/>
    <x v="5"/>
    <x v="2"/>
  </r>
  <r>
    <x v="61"/>
    <x v="130"/>
    <n v="26.804123711340207"/>
    <x v="5"/>
    <x v="2"/>
  </r>
  <r>
    <x v="61"/>
    <x v="131"/>
    <n v="40.206185567010309"/>
    <x v="5"/>
    <x v="2"/>
  </r>
  <r>
    <x v="61"/>
    <x v="4"/>
    <n v="7.2164948453608249"/>
    <x v="5"/>
    <x v="2"/>
  </r>
  <r>
    <x v="62"/>
    <x v="127"/>
    <n v="2.0512820512820511"/>
    <x v="5"/>
    <x v="2"/>
  </r>
  <r>
    <x v="62"/>
    <x v="128"/>
    <n v="0"/>
    <x v="5"/>
    <x v="2"/>
  </r>
  <r>
    <x v="62"/>
    <x v="129"/>
    <n v="0"/>
    <x v="5"/>
    <x v="2"/>
  </r>
  <r>
    <x v="62"/>
    <x v="130"/>
    <n v="50.256410256410255"/>
    <x v="5"/>
    <x v="2"/>
  </r>
  <r>
    <x v="62"/>
    <x v="131"/>
    <n v="40.512820512820511"/>
    <x v="5"/>
    <x v="2"/>
  </r>
  <r>
    <x v="62"/>
    <x v="4"/>
    <n v="7.1794871794871797"/>
    <x v="5"/>
    <x v="2"/>
  </r>
  <r>
    <x v="63"/>
    <x v="127"/>
    <n v="2.0512820512820511"/>
    <x v="5"/>
    <x v="2"/>
  </r>
  <r>
    <x v="63"/>
    <x v="128"/>
    <n v="0.51282051282051277"/>
    <x v="5"/>
    <x v="2"/>
  </r>
  <r>
    <x v="63"/>
    <x v="129"/>
    <n v="0"/>
    <x v="5"/>
    <x v="2"/>
  </r>
  <r>
    <x v="63"/>
    <x v="130"/>
    <n v="49.743589743589745"/>
    <x v="5"/>
    <x v="2"/>
  </r>
  <r>
    <x v="63"/>
    <x v="131"/>
    <n v="40.512820512820511"/>
    <x v="5"/>
    <x v="2"/>
  </r>
  <r>
    <x v="63"/>
    <x v="4"/>
    <n v="7.1794871794871797"/>
    <x v="5"/>
    <x v="2"/>
  </r>
  <r>
    <x v="64"/>
    <x v="127"/>
    <n v="8.2051282051282044"/>
    <x v="5"/>
    <x v="2"/>
  </r>
  <r>
    <x v="64"/>
    <x v="128"/>
    <n v="2.0512820512820511"/>
    <x v="5"/>
    <x v="2"/>
  </r>
  <r>
    <x v="64"/>
    <x v="129"/>
    <n v="1.0256410256410255"/>
    <x v="5"/>
    <x v="2"/>
  </r>
  <r>
    <x v="64"/>
    <x v="130"/>
    <n v="41.025641025641029"/>
    <x v="5"/>
    <x v="2"/>
  </r>
  <r>
    <x v="64"/>
    <x v="131"/>
    <n v="40.512820512820511"/>
    <x v="5"/>
    <x v="2"/>
  </r>
  <r>
    <x v="64"/>
    <x v="4"/>
    <n v="7.1794871794871797"/>
    <x v="5"/>
    <x v="2"/>
  </r>
  <r>
    <x v="65"/>
    <x v="127"/>
    <n v="2.0512820512820511"/>
    <x v="5"/>
    <x v="2"/>
  </r>
  <r>
    <x v="65"/>
    <x v="128"/>
    <n v="0.51282051282051277"/>
    <x v="5"/>
    <x v="2"/>
  </r>
  <r>
    <x v="65"/>
    <x v="129"/>
    <n v="0"/>
    <x v="5"/>
    <x v="2"/>
  </r>
  <r>
    <x v="65"/>
    <x v="130"/>
    <n v="49.743589743589745"/>
    <x v="5"/>
    <x v="2"/>
  </r>
  <r>
    <x v="65"/>
    <x v="131"/>
    <n v="40.512820512820511"/>
    <x v="5"/>
    <x v="2"/>
  </r>
  <r>
    <x v="65"/>
    <x v="4"/>
    <n v="7.1794871794871797"/>
    <x v="5"/>
    <x v="2"/>
  </r>
  <r>
    <x v="66"/>
    <x v="127"/>
    <n v="16.923076923076923"/>
    <x v="5"/>
    <x v="2"/>
  </r>
  <r>
    <x v="66"/>
    <x v="128"/>
    <n v="12.820512820512821"/>
    <x v="5"/>
    <x v="2"/>
  </r>
  <r>
    <x v="66"/>
    <x v="129"/>
    <n v="1.0256410256410255"/>
    <x v="5"/>
    <x v="2"/>
  </r>
  <r>
    <x v="66"/>
    <x v="130"/>
    <n v="21.53846153846154"/>
    <x v="5"/>
    <x v="2"/>
  </r>
  <r>
    <x v="66"/>
    <x v="131"/>
    <n v="40.512820512820511"/>
    <x v="5"/>
    <x v="2"/>
  </r>
  <r>
    <x v="66"/>
    <x v="4"/>
    <n v="7.1794871794871797"/>
    <x v="5"/>
    <x v="2"/>
  </r>
  <r>
    <x v="61"/>
    <x v="127"/>
    <n v="3.3333333333333335"/>
    <x v="6"/>
    <x v="2"/>
  </r>
  <r>
    <x v="61"/>
    <x v="128"/>
    <n v="3.3333333333333335"/>
    <x v="6"/>
    <x v="2"/>
  </r>
  <r>
    <x v="61"/>
    <x v="129"/>
    <n v="7.5"/>
    <x v="6"/>
    <x v="2"/>
  </r>
  <r>
    <x v="61"/>
    <x v="130"/>
    <n v="24.166666666666668"/>
    <x v="6"/>
    <x v="2"/>
  </r>
  <r>
    <x v="61"/>
    <x v="131"/>
    <n v="52.5"/>
    <x v="6"/>
    <x v="2"/>
  </r>
  <r>
    <x v="61"/>
    <x v="4"/>
    <n v="10"/>
    <x v="6"/>
    <x v="2"/>
  </r>
  <r>
    <x v="62"/>
    <x v="127"/>
    <n v="0.82644628099173556"/>
    <x v="6"/>
    <x v="2"/>
  </r>
  <r>
    <x v="62"/>
    <x v="128"/>
    <n v="0"/>
    <x v="6"/>
    <x v="2"/>
  </r>
  <r>
    <x v="62"/>
    <x v="129"/>
    <n v="0.82644628099173556"/>
    <x v="6"/>
    <x v="2"/>
  </r>
  <r>
    <x v="62"/>
    <x v="130"/>
    <n v="36.363636363636367"/>
    <x v="6"/>
    <x v="2"/>
  </r>
  <r>
    <x v="62"/>
    <x v="131"/>
    <n v="52.066115702479337"/>
    <x v="6"/>
    <x v="2"/>
  </r>
  <r>
    <x v="62"/>
    <x v="4"/>
    <n v="9.9173553719008272"/>
    <x v="6"/>
    <x v="2"/>
  </r>
  <r>
    <x v="63"/>
    <x v="127"/>
    <n v="0.82644628099173556"/>
    <x v="6"/>
    <x v="2"/>
  </r>
  <r>
    <x v="63"/>
    <x v="128"/>
    <n v="1.6528925619834711"/>
    <x v="6"/>
    <x v="2"/>
  </r>
  <r>
    <x v="63"/>
    <x v="129"/>
    <n v="1.6528925619834711"/>
    <x v="6"/>
    <x v="2"/>
  </r>
  <r>
    <x v="63"/>
    <x v="130"/>
    <n v="33.884297520661157"/>
    <x v="6"/>
    <x v="2"/>
  </r>
  <r>
    <x v="63"/>
    <x v="131"/>
    <n v="52.066115702479337"/>
    <x v="6"/>
    <x v="2"/>
  </r>
  <r>
    <x v="63"/>
    <x v="4"/>
    <n v="9.9173553719008272"/>
    <x v="6"/>
    <x v="2"/>
  </r>
  <r>
    <x v="64"/>
    <x v="127"/>
    <n v="1.6528925619834711"/>
    <x v="6"/>
    <x v="2"/>
  </r>
  <r>
    <x v="64"/>
    <x v="128"/>
    <n v="3.3057851239669422"/>
    <x v="6"/>
    <x v="2"/>
  </r>
  <r>
    <x v="64"/>
    <x v="129"/>
    <n v="1.6528925619834711"/>
    <x v="6"/>
    <x v="2"/>
  </r>
  <r>
    <x v="64"/>
    <x v="130"/>
    <n v="31.404958677685951"/>
    <x v="6"/>
    <x v="2"/>
  </r>
  <r>
    <x v="64"/>
    <x v="131"/>
    <n v="52.066115702479337"/>
    <x v="6"/>
    <x v="2"/>
  </r>
  <r>
    <x v="64"/>
    <x v="4"/>
    <n v="9.9173553719008272"/>
    <x v="6"/>
    <x v="2"/>
  </r>
  <r>
    <x v="65"/>
    <x v="127"/>
    <n v="0"/>
    <x v="6"/>
    <x v="2"/>
  </r>
  <r>
    <x v="65"/>
    <x v="128"/>
    <n v="0.82644628099173556"/>
    <x v="6"/>
    <x v="2"/>
  </r>
  <r>
    <x v="65"/>
    <x v="129"/>
    <n v="0"/>
    <x v="6"/>
    <x v="2"/>
  </r>
  <r>
    <x v="65"/>
    <x v="130"/>
    <n v="37.190082644628099"/>
    <x v="6"/>
    <x v="2"/>
  </r>
  <r>
    <x v="65"/>
    <x v="131"/>
    <n v="52.066115702479337"/>
    <x v="6"/>
    <x v="2"/>
  </r>
  <r>
    <x v="65"/>
    <x v="4"/>
    <n v="9.9173553719008272"/>
    <x v="6"/>
    <x v="2"/>
  </r>
  <r>
    <x v="66"/>
    <x v="127"/>
    <n v="10.743801652892563"/>
    <x v="6"/>
    <x v="2"/>
  </r>
  <r>
    <x v="66"/>
    <x v="128"/>
    <n v="9.9173553719008272"/>
    <x v="6"/>
    <x v="2"/>
  </r>
  <r>
    <x v="66"/>
    <x v="129"/>
    <n v="1.6528925619834711"/>
    <x v="6"/>
    <x v="2"/>
  </r>
  <r>
    <x v="66"/>
    <x v="130"/>
    <n v="15.702479338842975"/>
    <x v="6"/>
    <x v="2"/>
  </r>
  <r>
    <x v="66"/>
    <x v="131"/>
    <n v="52.066115702479337"/>
    <x v="6"/>
    <x v="2"/>
  </r>
  <r>
    <x v="66"/>
    <x v="4"/>
    <n v="9.9173553719008272"/>
    <x v="6"/>
    <x v="2"/>
  </r>
  <r>
    <x v="61"/>
    <x v="127"/>
    <n v="11.442786069651742"/>
    <x v="7"/>
    <x v="2"/>
  </r>
  <r>
    <x v="61"/>
    <x v="128"/>
    <n v="1.9900497512437811"/>
    <x v="7"/>
    <x v="2"/>
  </r>
  <r>
    <x v="61"/>
    <x v="129"/>
    <n v="6.4676616915422889"/>
    <x v="7"/>
    <x v="2"/>
  </r>
  <r>
    <x v="61"/>
    <x v="130"/>
    <n v="21.393034825870647"/>
    <x v="7"/>
    <x v="2"/>
  </r>
  <r>
    <x v="61"/>
    <x v="131"/>
    <n v="49.75124378109453"/>
    <x v="7"/>
    <x v="2"/>
  </r>
  <r>
    <x v="61"/>
    <x v="4"/>
    <n v="8.9552238805970141"/>
    <x v="7"/>
    <x v="2"/>
  </r>
  <r>
    <x v="62"/>
    <x v="127"/>
    <n v="2.4875621890547261"/>
    <x v="7"/>
    <x v="2"/>
  </r>
  <r>
    <x v="62"/>
    <x v="128"/>
    <n v="0"/>
    <x v="7"/>
    <x v="2"/>
  </r>
  <r>
    <x v="62"/>
    <x v="129"/>
    <n v="0.49751243781094528"/>
    <x v="7"/>
    <x v="2"/>
  </r>
  <r>
    <x v="62"/>
    <x v="130"/>
    <n v="38.308457711442784"/>
    <x v="7"/>
    <x v="2"/>
  </r>
  <r>
    <x v="62"/>
    <x v="131"/>
    <n v="49.75124378109453"/>
    <x v="7"/>
    <x v="2"/>
  </r>
  <r>
    <x v="62"/>
    <x v="4"/>
    <n v="8.9552238805970141"/>
    <x v="7"/>
    <x v="2"/>
  </r>
  <r>
    <x v="63"/>
    <x v="127"/>
    <n v="5.9701492537313436"/>
    <x v="7"/>
    <x v="2"/>
  </r>
  <r>
    <x v="63"/>
    <x v="128"/>
    <n v="1.4925373134328359"/>
    <x v="7"/>
    <x v="2"/>
  </r>
  <r>
    <x v="63"/>
    <x v="129"/>
    <n v="0.49751243781094528"/>
    <x v="7"/>
    <x v="2"/>
  </r>
  <r>
    <x v="63"/>
    <x v="130"/>
    <n v="33.333333333333336"/>
    <x v="7"/>
    <x v="2"/>
  </r>
  <r>
    <x v="63"/>
    <x v="131"/>
    <n v="49.75124378109453"/>
    <x v="7"/>
    <x v="2"/>
  </r>
  <r>
    <x v="63"/>
    <x v="4"/>
    <n v="8.9552238805970141"/>
    <x v="7"/>
    <x v="2"/>
  </r>
  <r>
    <x v="64"/>
    <x v="127"/>
    <n v="5"/>
    <x v="7"/>
    <x v="2"/>
  </r>
  <r>
    <x v="64"/>
    <x v="128"/>
    <n v="1"/>
    <x v="7"/>
    <x v="2"/>
  </r>
  <r>
    <x v="64"/>
    <x v="129"/>
    <n v="2"/>
    <x v="7"/>
    <x v="2"/>
  </r>
  <r>
    <x v="64"/>
    <x v="130"/>
    <n v="33"/>
    <x v="7"/>
    <x v="2"/>
  </r>
  <r>
    <x v="64"/>
    <x v="131"/>
    <n v="50"/>
    <x v="7"/>
    <x v="2"/>
  </r>
  <r>
    <x v="64"/>
    <x v="4"/>
    <n v="9"/>
    <x v="7"/>
    <x v="2"/>
  </r>
  <r>
    <x v="65"/>
    <x v="127"/>
    <n v="2.9850746268656718"/>
    <x v="7"/>
    <x v="2"/>
  </r>
  <r>
    <x v="65"/>
    <x v="128"/>
    <n v="0.49751243781094528"/>
    <x v="7"/>
    <x v="2"/>
  </r>
  <r>
    <x v="65"/>
    <x v="129"/>
    <n v="0.99502487562189057"/>
    <x v="7"/>
    <x v="2"/>
  </r>
  <r>
    <x v="65"/>
    <x v="130"/>
    <n v="36.815920398009951"/>
    <x v="7"/>
    <x v="2"/>
  </r>
  <r>
    <x v="65"/>
    <x v="131"/>
    <n v="49.75124378109453"/>
    <x v="7"/>
    <x v="2"/>
  </r>
  <r>
    <x v="65"/>
    <x v="4"/>
    <n v="8.9552238805970141"/>
    <x v="7"/>
    <x v="2"/>
  </r>
  <r>
    <x v="66"/>
    <x v="127"/>
    <n v="15.920398009950249"/>
    <x v="7"/>
    <x v="2"/>
  </r>
  <r>
    <x v="66"/>
    <x v="128"/>
    <n v="4.4776119402985071"/>
    <x v="7"/>
    <x v="2"/>
  </r>
  <r>
    <x v="66"/>
    <x v="129"/>
    <n v="1.9900497512437811"/>
    <x v="7"/>
    <x v="2"/>
  </r>
  <r>
    <x v="66"/>
    <x v="130"/>
    <n v="18.905472636815919"/>
    <x v="7"/>
    <x v="2"/>
  </r>
  <r>
    <x v="66"/>
    <x v="131"/>
    <n v="49.75124378109453"/>
    <x v="7"/>
    <x v="2"/>
  </r>
  <r>
    <x v="66"/>
    <x v="4"/>
    <n v="8.9552238805970141"/>
    <x v="7"/>
    <x v="2"/>
  </r>
  <r>
    <x v="61"/>
    <x v="127"/>
    <n v="14.450867052023121"/>
    <x v="8"/>
    <x v="2"/>
  </r>
  <r>
    <x v="61"/>
    <x v="128"/>
    <n v="1.7341040462427746"/>
    <x v="8"/>
    <x v="2"/>
  </r>
  <r>
    <x v="61"/>
    <x v="129"/>
    <n v="2.3121387283236996"/>
    <x v="8"/>
    <x v="2"/>
  </r>
  <r>
    <x v="61"/>
    <x v="130"/>
    <n v="33.52601156069364"/>
    <x v="8"/>
    <x v="2"/>
  </r>
  <r>
    <x v="61"/>
    <x v="131"/>
    <n v="39.884393063583815"/>
    <x v="8"/>
    <x v="2"/>
  </r>
  <r>
    <x v="61"/>
    <x v="4"/>
    <n v="8.0924855491329488"/>
    <x v="8"/>
    <x v="2"/>
  </r>
  <r>
    <x v="62"/>
    <x v="127"/>
    <n v="1.7341040462427746"/>
    <x v="8"/>
    <x v="2"/>
  </r>
  <r>
    <x v="62"/>
    <x v="128"/>
    <n v="0"/>
    <x v="8"/>
    <x v="2"/>
  </r>
  <r>
    <x v="62"/>
    <x v="129"/>
    <n v="0.5780346820809249"/>
    <x v="8"/>
    <x v="2"/>
  </r>
  <r>
    <x v="62"/>
    <x v="130"/>
    <n v="49.710982658959537"/>
    <x v="8"/>
    <x v="2"/>
  </r>
  <r>
    <x v="62"/>
    <x v="131"/>
    <n v="39.884393063583815"/>
    <x v="8"/>
    <x v="2"/>
  </r>
  <r>
    <x v="62"/>
    <x v="4"/>
    <n v="8.0924855491329488"/>
    <x v="8"/>
    <x v="2"/>
  </r>
  <r>
    <x v="63"/>
    <x v="127"/>
    <n v="4.0462427745664744"/>
    <x v="8"/>
    <x v="2"/>
  </r>
  <r>
    <x v="63"/>
    <x v="128"/>
    <n v="0"/>
    <x v="8"/>
    <x v="2"/>
  </r>
  <r>
    <x v="63"/>
    <x v="129"/>
    <n v="0.5780346820809249"/>
    <x v="8"/>
    <x v="2"/>
  </r>
  <r>
    <x v="63"/>
    <x v="130"/>
    <n v="47.398843930635842"/>
    <x v="8"/>
    <x v="2"/>
  </r>
  <r>
    <x v="63"/>
    <x v="131"/>
    <n v="39.884393063583815"/>
    <x v="8"/>
    <x v="2"/>
  </r>
  <r>
    <x v="63"/>
    <x v="4"/>
    <n v="8.0924855491329488"/>
    <x v="8"/>
    <x v="2"/>
  </r>
  <r>
    <x v="64"/>
    <x v="127"/>
    <n v="7.5144508670520231"/>
    <x v="8"/>
    <x v="2"/>
  </r>
  <r>
    <x v="64"/>
    <x v="128"/>
    <n v="0"/>
    <x v="8"/>
    <x v="2"/>
  </r>
  <r>
    <x v="64"/>
    <x v="129"/>
    <n v="1.1560693641618498"/>
    <x v="8"/>
    <x v="2"/>
  </r>
  <r>
    <x v="64"/>
    <x v="130"/>
    <n v="43.352601156069362"/>
    <x v="8"/>
    <x v="2"/>
  </r>
  <r>
    <x v="64"/>
    <x v="131"/>
    <n v="39.884393063583815"/>
    <x v="8"/>
    <x v="2"/>
  </r>
  <r>
    <x v="64"/>
    <x v="4"/>
    <n v="8.0924855491329488"/>
    <x v="8"/>
    <x v="2"/>
  </r>
  <r>
    <x v="65"/>
    <x v="127"/>
    <n v="2.8901734104046244"/>
    <x v="8"/>
    <x v="2"/>
  </r>
  <r>
    <x v="65"/>
    <x v="128"/>
    <n v="0.5780346820809249"/>
    <x v="8"/>
    <x v="2"/>
  </r>
  <r>
    <x v="65"/>
    <x v="129"/>
    <n v="0.5780346820809249"/>
    <x v="8"/>
    <x v="2"/>
  </r>
  <r>
    <x v="65"/>
    <x v="130"/>
    <n v="47.97687861271676"/>
    <x v="8"/>
    <x v="2"/>
  </r>
  <r>
    <x v="65"/>
    <x v="131"/>
    <n v="39.884393063583815"/>
    <x v="8"/>
    <x v="2"/>
  </r>
  <r>
    <x v="65"/>
    <x v="4"/>
    <n v="8.0924855491329488"/>
    <x v="8"/>
    <x v="2"/>
  </r>
  <r>
    <x v="66"/>
    <x v="127"/>
    <n v="22.543352601156069"/>
    <x v="8"/>
    <x v="2"/>
  </r>
  <r>
    <x v="66"/>
    <x v="128"/>
    <n v="13.294797687861271"/>
    <x v="8"/>
    <x v="2"/>
  </r>
  <r>
    <x v="66"/>
    <x v="129"/>
    <n v="1.1560693641618498"/>
    <x v="8"/>
    <x v="2"/>
  </r>
  <r>
    <x v="66"/>
    <x v="130"/>
    <n v="15.606936416184972"/>
    <x v="8"/>
    <x v="2"/>
  </r>
  <r>
    <x v="66"/>
    <x v="131"/>
    <n v="39.884393063583815"/>
    <x v="8"/>
    <x v="2"/>
  </r>
  <r>
    <x v="66"/>
    <x v="4"/>
    <n v="8.0924855491329488"/>
    <x v="8"/>
    <x v="2"/>
  </r>
  <r>
    <x v="61"/>
    <x v="127"/>
    <n v="14.3646408839779"/>
    <x v="9"/>
    <x v="2"/>
  </r>
  <r>
    <x v="61"/>
    <x v="128"/>
    <n v="2.7624309392265194"/>
    <x v="9"/>
    <x v="2"/>
  </r>
  <r>
    <x v="61"/>
    <x v="129"/>
    <n v="8.2872928176795586"/>
    <x v="9"/>
    <x v="2"/>
  </r>
  <r>
    <x v="61"/>
    <x v="130"/>
    <n v="34.254143646408842"/>
    <x v="9"/>
    <x v="2"/>
  </r>
  <r>
    <x v="61"/>
    <x v="131"/>
    <n v="34.254143646408842"/>
    <x v="9"/>
    <x v="2"/>
  </r>
  <r>
    <x v="61"/>
    <x v="4"/>
    <n v="6.0773480662983426"/>
    <x v="9"/>
    <x v="2"/>
  </r>
  <r>
    <x v="62"/>
    <x v="127"/>
    <n v="3.867403314917127"/>
    <x v="9"/>
    <x v="2"/>
  </r>
  <r>
    <x v="62"/>
    <x v="128"/>
    <n v="1.1049723756906078"/>
    <x v="9"/>
    <x v="2"/>
  </r>
  <r>
    <x v="62"/>
    <x v="129"/>
    <n v="0.5524861878453039"/>
    <x v="9"/>
    <x v="2"/>
  </r>
  <r>
    <x v="62"/>
    <x v="130"/>
    <n v="54.143646408839778"/>
    <x v="9"/>
    <x v="2"/>
  </r>
  <r>
    <x v="62"/>
    <x v="131"/>
    <n v="34.254143646408842"/>
    <x v="9"/>
    <x v="2"/>
  </r>
  <r>
    <x v="62"/>
    <x v="4"/>
    <n v="6.0773480662983426"/>
    <x v="9"/>
    <x v="2"/>
  </r>
  <r>
    <x v="63"/>
    <x v="127"/>
    <n v="6.6298342541436464"/>
    <x v="9"/>
    <x v="2"/>
  </r>
  <r>
    <x v="63"/>
    <x v="128"/>
    <n v="0.5524861878453039"/>
    <x v="9"/>
    <x v="2"/>
  </r>
  <r>
    <x v="63"/>
    <x v="129"/>
    <n v="0.5524861878453039"/>
    <x v="9"/>
    <x v="2"/>
  </r>
  <r>
    <x v="63"/>
    <x v="130"/>
    <n v="51.933701657458563"/>
    <x v="9"/>
    <x v="2"/>
  </r>
  <r>
    <x v="63"/>
    <x v="131"/>
    <n v="34.254143646408842"/>
    <x v="9"/>
    <x v="2"/>
  </r>
  <r>
    <x v="63"/>
    <x v="4"/>
    <n v="6.0773480662983426"/>
    <x v="9"/>
    <x v="2"/>
  </r>
  <r>
    <x v="64"/>
    <x v="127"/>
    <n v="3.3149171270718232"/>
    <x v="9"/>
    <x v="2"/>
  </r>
  <r>
    <x v="64"/>
    <x v="128"/>
    <n v="2.7624309392265194"/>
    <x v="9"/>
    <x v="2"/>
  </r>
  <r>
    <x v="64"/>
    <x v="129"/>
    <n v="2.2099447513812156"/>
    <x v="9"/>
    <x v="2"/>
  </r>
  <r>
    <x v="64"/>
    <x v="130"/>
    <n v="51.381215469613259"/>
    <x v="9"/>
    <x v="2"/>
  </r>
  <r>
    <x v="64"/>
    <x v="131"/>
    <n v="34.254143646408842"/>
    <x v="9"/>
    <x v="2"/>
  </r>
  <r>
    <x v="64"/>
    <x v="4"/>
    <n v="6.0773480662983426"/>
    <x v="9"/>
    <x v="2"/>
  </r>
  <r>
    <x v="65"/>
    <x v="127"/>
    <n v="2.2099447513812156"/>
    <x v="9"/>
    <x v="2"/>
  </r>
  <r>
    <x v="65"/>
    <x v="128"/>
    <n v="1.6574585635359116"/>
    <x v="9"/>
    <x v="2"/>
  </r>
  <r>
    <x v="65"/>
    <x v="129"/>
    <n v="0"/>
    <x v="9"/>
    <x v="2"/>
  </r>
  <r>
    <x v="65"/>
    <x v="130"/>
    <n v="55.80110497237569"/>
    <x v="9"/>
    <x v="2"/>
  </r>
  <r>
    <x v="65"/>
    <x v="131"/>
    <n v="34.254143646408842"/>
    <x v="9"/>
    <x v="2"/>
  </r>
  <r>
    <x v="65"/>
    <x v="4"/>
    <n v="6.0773480662983426"/>
    <x v="9"/>
    <x v="2"/>
  </r>
  <r>
    <x v="66"/>
    <x v="127"/>
    <n v="22.651933701657459"/>
    <x v="9"/>
    <x v="2"/>
  </r>
  <r>
    <x v="66"/>
    <x v="128"/>
    <n v="18.784530386740332"/>
    <x v="9"/>
    <x v="2"/>
  </r>
  <r>
    <x v="66"/>
    <x v="129"/>
    <n v="0.5524861878453039"/>
    <x v="9"/>
    <x v="2"/>
  </r>
  <r>
    <x v="66"/>
    <x v="130"/>
    <n v="17.679558011049725"/>
    <x v="9"/>
    <x v="2"/>
  </r>
  <r>
    <x v="66"/>
    <x v="131"/>
    <n v="34.254143646408842"/>
    <x v="9"/>
    <x v="2"/>
  </r>
  <r>
    <x v="66"/>
    <x v="4"/>
    <n v="6.0773480662983426"/>
    <x v="9"/>
    <x v="2"/>
  </r>
  <r>
    <x v="61"/>
    <x v="127"/>
    <n v="33.333333333333336"/>
    <x v="10"/>
    <x v="2"/>
  </r>
  <r>
    <x v="61"/>
    <x v="128"/>
    <n v="4.7619047619047619"/>
    <x v="10"/>
    <x v="2"/>
  </r>
  <r>
    <x v="61"/>
    <x v="129"/>
    <n v="3.4013605442176869"/>
    <x v="10"/>
    <x v="2"/>
  </r>
  <r>
    <x v="61"/>
    <x v="130"/>
    <n v="36.054421768707485"/>
    <x v="10"/>
    <x v="2"/>
  </r>
  <r>
    <x v="61"/>
    <x v="131"/>
    <n v="21.088435374149661"/>
    <x v="10"/>
    <x v="2"/>
  </r>
  <r>
    <x v="61"/>
    <x v="4"/>
    <n v="1.3605442176870748"/>
    <x v="10"/>
    <x v="2"/>
  </r>
  <r>
    <x v="62"/>
    <x v="127"/>
    <n v="14.765100671140939"/>
    <x v="10"/>
    <x v="2"/>
  </r>
  <r>
    <x v="62"/>
    <x v="128"/>
    <n v="1.3422818791946309"/>
    <x v="10"/>
    <x v="2"/>
  </r>
  <r>
    <x v="62"/>
    <x v="129"/>
    <n v="0.67114093959731547"/>
    <x v="10"/>
    <x v="2"/>
  </r>
  <r>
    <x v="62"/>
    <x v="130"/>
    <n v="61.073825503355707"/>
    <x v="10"/>
    <x v="2"/>
  </r>
  <r>
    <x v="62"/>
    <x v="131"/>
    <n v="20.80536912751678"/>
    <x v="10"/>
    <x v="2"/>
  </r>
  <r>
    <x v="62"/>
    <x v="4"/>
    <n v="1.3422818791946309"/>
    <x v="10"/>
    <x v="2"/>
  </r>
  <r>
    <x v="63"/>
    <x v="127"/>
    <n v="14.765100671140939"/>
    <x v="10"/>
    <x v="2"/>
  </r>
  <r>
    <x v="63"/>
    <x v="128"/>
    <n v="10.067114093959731"/>
    <x v="10"/>
    <x v="2"/>
  </r>
  <r>
    <x v="63"/>
    <x v="129"/>
    <n v="2.0134228187919465"/>
    <x v="10"/>
    <x v="2"/>
  </r>
  <r>
    <x v="63"/>
    <x v="130"/>
    <n v="51.006711409395976"/>
    <x v="10"/>
    <x v="2"/>
  </r>
  <r>
    <x v="63"/>
    <x v="131"/>
    <n v="20.80536912751678"/>
    <x v="10"/>
    <x v="2"/>
  </r>
  <r>
    <x v="63"/>
    <x v="4"/>
    <n v="1.3422818791946309"/>
    <x v="10"/>
    <x v="2"/>
  </r>
  <r>
    <x v="64"/>
    <x v="127"/>
    <n v="20.27027027027027"/>
    <x v="10"/>
    <x v="2"/>
  </r>
  <r>
    <x v="64"/>
    <x v="128"/>
    <n v="6.756756756756757"/>
    <x v="10"/>
    <x v="2"/>
  </r>
  <r>
    <x v="64"/>
    <x v="129"/>
    <n v="3.3783783783783785"/>
    <x v="10"/>
    <x v="2"/>
  </r>
  <r>
    <x v="64"/>
    <x v="130"/>
    <n v="47.297297297297298"/>
    <x v="10"/>
    <x v="2"/>
  </r>
  <r>
    <x v="64"/>
    <x v="131"/>
    <n v="20.945945945945947"/>
    <x v="10"/>
    <x v="2"/>
  </r>
  <r>
    <x v="64"/>
    <x v="4"/>
    <n v="1.3513513513513513"/>
    <x v="10"/>
    <x v="2"/>
  </r>
  <r>
    <x v="65"/>
    <x v="127"/>
    <n v="16.107382550335572"/>
    <x v="10"/>
    <x v="2"/>
  </r>
  <r>
    <x v="65"/>
    <x v="128"/>
    <n v="3.3557046979865772"/>
    <x v="10"/>
    <x v="2"/>
  </r>
  <r>
    <x v="65"/>
    <x v="129"/>
    <n v="2.0134228187919465"/>
    <x v="10"/>
    <x v="2"/>
  </r>
  <r>
    <x v="65"/>
    <x v="130"/>
    <n v="56.375838926174495"/>
    <x v="10"/>
    <x v="2"/>
  </r>
  <r>
    <x v="65"/>
    <x v="131"/>
    <n v="20.80536912751678"/>
    <x v="10"/>
    <x v="2"/>
  </r>
  <r>
    <x v="65"/>
    <x v="4"/>
    <n v="1.3422818791946309"/>
    <x v="10"/>
    <x v="2"/>
  </r>
  <r>
    <x v="66"/>
    <x v="127"/>
    <n v="46.979865771812079"/>
    <x v="10"/>
    <x v="2"/>
  </r>
  <r>
    <x v="66"/>
    <x v="128"/>
    <n v="17.449664429530202"/>
    <x v="10"/>
    <x v="2"/>
  </r>
  <r>
    <x v="66"/>
    <x v="129"/>
    <n v="3.3557046979865772"/>
    <x v="10"/>
    <x v="2"/>
  </r>
  <r>
    <x v="66"/>
    <x v="130"/>
    <n v="10.067114093959731"/>
    <x v="10"/>
    <x v="2"/>
  </r>
  <r>
    <x v="66"/>
    <x v="131"/>
    <n v="20.80536912751678"/>
    <x v="10"/>
    <x v="2"/>
  </r>
  <r>
    <x v="66"/>
    <x v="4"/>
    <n v="1.3422818791946309"/>
    <x v="10"/>
    <x v="2"/>
  </r>
  <r>
    <x v="61"/>
    <x v="127"/>
    <n v="16.216216216216218"/>
    <x v="11"/>
    <x v="2"/>
  </r>
  <r>
    <x v="61"/>
    <x v="128"/>
    <n v="0.67567567567567566"/>
    <x v="11"/>
    <x v="2"/>
  </r>
  <r>
    <x v="61"/>
    <x v="129"/>
    <n v="4.0540540540540544"/>
    <x v="11"/>
    <x v="2"/>
  </r>
  <r>
    <x v="61"/>
    <x v="130"/>
    <n v="29.72972972972973"/>
    <x v="11"/>
    <x v="2"/>
  </r>
  <r>
    <x v="61"/>
    <x v="131"/>
    <n v="41.891891891891895"/>
    <x v="11"/>
    <x v="2"/>
  </r>
  <r>
    <x v="61"/>
    <x v="4"/>
    <n v="7.4324324324324325"/>
    <x v="11"/>
    <x v="2"/>
  </r>
  <r>
    <x v="62"/>
    <x v="127"/>
    <n v="2.6845637583892619"/>
    <x v="11"/>
    <x v="2"/>
  </r>
  <r>
    <x v="62"/>
    <x v="128"/>
    <n v="0"/>
    <x v="11"/>
    <x v="2"/>
  </r>
  <r>
    <x v="62"/>
    <x v="129"/>
    <n v="0"/>
    <x v="11"/>
    <x v="2"/>
  </r>
  <r>
    <x v="62"/>
    <x v="130"/>
    <n v="48.322147651006709"/>
    <x v="11"/>
    <x v="2"/>
  </r>
  <r>
    <x v="62"/>
    <x v="131"/>
    <n v="41.61073825503356"/>
    <x v="11"/>
    <x v="2"/>
  </r>
  <r>
    <x v="62"/>
    <x v="4"/>
    <n v="7.3825503355704694"/>
    <x v="11"/>
    <x v="2"/>
  </r>
  <r>
    <x v="63"/>
    <x v="127"/>
    <n v="5.4054054054054053"/>
    <x v="11"/>
    <x v="2"/>
  </r>
  <r>
    <x v="63"/>
    <x v="128"/>
    <n v="1.3513513513513513"/>
    <x v="11"/>
    <x v="2"/>
  </r>
  <r>
    <x v="63"/>
    <x v="129"/>
    <n v="0"/>
    <x v="11"/>
    <x v="2"/>
  </r>
  <r>
    <x v="63"/>
    <x v="130"/>
    <n v="43.918918918918919"/>
    <x v="11"/>
    <x v="2"/>
  </r>
  <r>
    <x v="63"/>
    <x v="131"/>
    <n v="41.891891891891895"/>
    <x v="11"/>
    <x v="2"/>
  </r>
  <r>
    <x v="63"/>
    <x v="4"/>
    <n v="7.4324324324324325"/>
    <x v="11"/>
    <x v="2"/>
  </r>
  <r>
    <x v="64"/>
    <x v="127"/>
    <n v="6.0402684563758386"/>
    <x v="11"/>
    <x v="2"/>
  </r>
  <r>
    <x v="64"/>
    <x v="128"/>
    <n v="1.3422818791946309"/>
    <x v="11"/>
    <x v="2"/>
  </r>
  <r>
    <x v="64"/>
    <x v="129"/>
    <n v="0.67114093959731547"/>
    <x v="11"/>
    <x v="2"/>
  </r>
  <r>
    <x v="64"/>
    <x v="130"/>
    <n v="42.95302013422819"/>
    <x v="11"/>
    <x v="2"/>
  </r>
  <r>
    <x v="64"/>
    <x v="131"/>
    <n v="41.61073825503356"/>
    <x v="11"/>
    <x v="2"/>
  </r>
  <r>
    <x v="64"/>
    <x v="4"/>
    <n v="7.3825503355704694"/>
    <x v="11"/>
    <x v="2"/>
  </r>
  <r>
    <x v="65"/>
    <x v="127"/>
    <n v="2.0134228187919465"/>
    <x v="11"/>
    <x v="2"/>
  </r>
  <r>
    <x v="65"/>
    <x v="128"/>
    <n v="0"/>
    <x v="11"/>
    <x v="2"/>
  </r>
  <r>
    <x v="65"/>
    <x v="129"/>
    <n v="0"/>
    <x v="11"/>
    <x v="2"/>
  </r>
  <r>
    <x v="65"/>
    <x v="130"/>
    <n v="48.993288590604024"/>
    <x v="11"/>
    <x v="2"/>
  </r>
  <r>
    <x v="65"/>
    <x v="131"/>
    <n v="41.61073825503356"/>
    <x v="11"/>
    <x v="2"/>
  </r>
  <r>
    <x v="65"/>
    <x v="4"/>
    <n v="7.3825503355704694"/>
    <x v="11"/>
    <x v="2"/>
  </r>
  <r>
    <x v="66"/>
    <x v="127"/>
    <n v="26.174496644295303"/>
    <x v="11"/>
    <x v="2"/>
  </r>
  <r>
    <x v="66"/>
    <x v="128"/>
    <n v="9.3959731543624159"/>
    <x v="11"/>
    <x v="2"/>
  </r>
  <r>
    <x v="66"/>
    <x v="129"/>
    <n v="0"/>
    <x v="11"/>
    <x v="2"/>
  </r>
  <r>
    <x v="66"/>
    <x v="130"/>
    <n v="15.436241610738255"/>
    <x v="11"/>
    <x v="2"/>
  </r>
  <r>
    <x v="66"/>
    <x v="131"/>
    <n v="41.61073825503356"/>
    <x v="11"/>
    <x v="2"/>
  </r>
  <r>
    <x v="66"/>
    <x v="4"/>
    <n v="7.3825503355704694"/>
    <x v="11"/>
    <x v="2"/>
  </r>
  <r>
    <x v="61"/>
    <x v="127"/>
    <n v="33.333333333333336"/>
    <x v="12"/>
    <x v="2"/>
  </r>
  <r>
    <x v="61"/>
    <x v="128"/>
    <n v="3.4188034188034186"/>
    <x v="12"/>
    <x v="2"/>
  </r>
  <r>
    <x v="61"/>
    <x v="129"/>
    <n v="8.5470085470085468"/>
    <x v="12"/>
    <x v="2"/>
  </r>
  <r>
    <x v="61"/>
    <x v="130"/>
    <n v="30.76923076923077"/>
    <x v="12"/>
    <x v="2"/>
  </r>
  <r>
    <x v="61"/>
    <x v="131"/>
    <n v="18.803418803418804"/>
    <x v="12"/>
    <x v="2"/>
  </r>
  <r>
    <x v="61"/>
    <x v="4"/>
    <n v="5.982905982905983"/>
    <x v="12"/>
    <x v="2"/>
  </r>
  <r>
    <x v="62"/>
    <x v="127"/>
    <n v="16.949152542372882"/>
    <x v="12"/>
    <x v="2"/>
  </r>
  <r>
    <x v="62"/>
    <x v="128"/>
    <n v="0"/>
    <x v="12"/>
    <x v="2"/>
  </r>
  <r>
    <x v="62"/>
    <x v="129"/>
    <n v="1.6949152542372881"/>
    <x v="12"/>
    <x v="2"/>
  </r>
  <r>
    <x v="62"/>
    <x v="130"/>
    <n v="55.932203389830505"/>
    <x v="12"/>
    <x v="2"/>
  </r>
  <r>
    <x v="62"/>
    <x v="131"/>
    <n v="19.491525423728813"/>
    <x v="12"/>
    <x v="2"/>
  </r>
  <r>
    <x v="62"/>
    <x v="4"/>
    <n v="5.9322033898305087"/>
    <x v="12"/>
    <x v="2"/>
  </r>
  <r>
    <x v="63"/>
    <x v="127"/>
    <n v="20.338983050847457"/>
    <x v="12"/>
    <x v="2"/>
  </r>
  <r>
    <x v="63"/>
    <x v="128"/>
    <n v="0.84745762711864403"/>
    <x v="12"/>
    <x v="2"/>
  </r>
  <r>
    <x v="63"/>
    <x v="129"/>
    <n v="2.5423728813559321"/>
    <x v="12"/>
    <x v="2"/>
  </r>
  <r>
    <x v="63"/>
    <x v="130"/>
    <n v="50.847457627118644"/>
    <x v="12"/>
    <x v="2"/>
  </r>
  <r>
    <x v="63"/>
    <x v="131"/>
    <n v="19.491525423728813"/>
    <x v="12"/>
    <x v="2"/>
  </r>
  <r>
    <x v="63"/>
    <x v="4"/>
    <n v="5.9322033898305087"/>
    <x v="12"/>
    <x v="2"/>
  </r>
  <r>
    <x v="64"/>
    <x v="127"/>
    <n v="16.101694915254239"/>
    <x v="12"/>
    <x v="2"/>
  </r>
  <r>
    <x v="64"/>
    <x v="128"/>
    <n v="1.6949152542372881"/>
    <x v="12"/>
    <x v="2"/>
  </r>
  <r>
    <x v="64"/>
    <x v="129"/>
    <n v="2.5423728813559321"/>
    <x v="12"/>
    <x v="2"/>
  </r>
  <r>
    <x v="64"/>
    <x v="130"/>
    <n v="55.084745762711862"/>
    <x v="12"/>
    <x v="2"/>
  </r>
  <r>
    <x v="64"/>
    <x v="131"/>
    <n v="19.491525423728813"/>
    <x v="12"/>
    <x v="2"/>
  </r>
  <r>
    <x v="64"/>
    <x v="4"/>
    <n v="5.9322033898305087"/>
    <x v="12"/>
    <x v="2"/>
  </r>
  <r>
    <x v="65"/>
    <x v="127"/>
    <n v="6.7796610169491522"/>
    <x v="12"/>
    <x v="2"/>
  </r>
  <r>
    <x v="65"/>
    <x v="128"/>
    <n v="0"/>
    <x v="12"/>
    <x v="2"/>
  </r>
  <r>
    <x v="65"/>
    <x v="129"/>
    <n v="0"/>
    <x v="12"/>
    <x v="2"/>
  </r>
  <r>
    <x v="65"/>
    <x v="130"/>
    <n v="67.79661016949153"/>
    <x v="12"/>
    <x v="2"/>
  </r>
  <r>
    <x v="65"/>
    <x v="131"/>
    <n v="19.491525423728813"/>
    <x v="12"/>
    <x v="2"/>
  </r>
  <r>
    <x v="65"/>
    <x v="4"/>
    <n v="5.9322033898305087"/>
    <x v="12"/>
    <x v="2"/>
  </r>
  <r>
    <x v="66"/>
    <x v="127"/>
    <n v="32.203389830508478"/>
    <x v="12"/>
    <x v="2"/>
  </r>
  <r>
    <x v="66"/>
    <x v="128"/>
    <n v="16.949152542372882"/>
    <x v="12"/>
    <x v="2"/>
  </r>
  <r>
    <x v="66"/>
    <x v="129"/>
    <n v="0.84745762711864403"/>
    <x v="12"/>
    <x v="2"/>
  </r>
  <r>
    <x v="66"/>
    <x v="130"/>
    <n v="25.423728813559322"/>
    <x v="12"/>
    <x v="2"/>
  </r>
  <r>
    <x v="66"/>
    <x v="131"/>
    <n v="19.491525423728813"/>
    <x v="12"/>
    <x v="2"/>
  </r>
  <r>
    <x v="66"/>
    <x v="4"/>
    <n v="5.9322033898305087"/>
    <x v="12"/>
    <x v="2"/>
  </r>
  <r>
    <x v="61"/>
    <x v="127"/>
    <n v="36.363636363636367"/>
    <x v="13"/>
    <x v="2"/>
  </r>
  <r>
    <x v="61"/>
    <x v="128"/>
    <n v="5.1948051948051948"/>
    <x v="13"/>
    <x v="2"/>
  </r>
  <r>
    <x v="61"/>
    <x v="129"/>
    <n v="3.8961038961038961"/>
    <x v="13"/>
    <x v="2"/>
  </r>
  <r>
    <x v="61"/>
    <x v="130"/>
    <n v="31.168831168831169"/>
    <x v="13"/>
    <x v="2"/>
  </r>
  <r>
    <x v="61"/>
    <x v="131"/>
    <n v="22.077922077922079"/>
    <x v="13"/>
    <x v="2"/>
  </r>
  <r>
    <x v="61"/>
    <x v="4"/>
    <n v="1.2987012987012987"/>
    <x v="13"/>
    <x v="2"/>
  </r>
  <r>
    <x v="62"/>
    <x v="127"/>
    <n v="10.38961038961039"/>
    <x v="13"/>
    <x v="2"/>
  </r>
  <r>
    <x v="62"/>
    <x v="128"/>
    <n v="1.2987012987012987"/>
    <x v="13"/>
    <x v="2"/>
  </r>
  <r>
    <x v="62"/>
    <x v="129"/>
    <n v="1.2987012987012987"/>
    <x v="13"/>
    <x v="2"/>
  </r>
  <r>
    <x v="62"/>
    <x v="130"/>
    <n v="63.636363636363633"/>
    <x v="13"/>
    <x v="2"/>
  </r>
  <r>
    <x v="62"/>
    <x v="131"/>
    <n v="22.077922077922079"/>
    <x v="13"/>
    <x v="2"/>
  </r>
  <r>
    <x v="62"/>
    <x v="4"/>
    <n v="1.2987012987012987"/>
    <x v="13"/>
    <x v="2"/>
  </r>
  <r>
    <x v="63"/>
    <x v="127"/>
    <n v="11.688311688311689"/>
    <x v="13"/>
    <x v="2"/>
  </r>
  <r>
    <x v="63"/>
    <x v="128"/>
    <n v="1.2987012987012987"/>
    <x v="13"/>
    <x v="2"/>
  </r>
  <r>
    <x v="63"/>
    <x v="129"/>
    <n v="1.2987012987012987"/>
    <x v="13"/>
    <x v="2"/>
  </r>
  <r>
    <x v="63"/>
    <x v="130"/>
    <n v="62.337662337662337"/>
    <x v="13"/>
    <x v="2"/>
  </r>
  <r>
    <x v="63"/>
    <x v="131"/>
    <n v="22.077922077922079"/>
    <x v="13"/>
    <x v="2"/>
  </r>
  <r>
    <x v="63"/>
    <x v="4"/>
    <n v="1.2987012987012987"/>
    <x v="13"/>
    <x v="2"/>
  </r>
  <r>
    <x v="64"/>
    <x v="127"/>
    <n v="11.688311688311689"/>
    <x v="13"/>
    <x v="2"/>
  </r>
  <r>
    <x v="64"/>
    <x v="128"/>
    <n v="1.2987012987012987"/>
    <x v="13"/>
    <x v="2"/>
  </r>
  <r>
    <x v="64"/>
    <x v="129"/>
    <n v="1.2987012987012987"/>
    <x v="13"/>
    <x v="2"/>
  </r>
  <r>
    <x v="64"/>
    <x v="130"/>
    <n v="62.337662337662337"/>
    <x v="13"/>
    <x v="2"/>
  </r>
  <r>
    <x v="64"/>
    <x v="131"/>
    <n v="22.077922077922079"/>
    <x v="13"/>
    <x v="2"/>
  </r>
  <r>
    <x v="64"/>
    <x v="4"/>
    <n v="1.2987012987012987"/>
    <x v="13"/>
    <x v="2"/>
  </r>
  <r>
    <x v="65"/>
    <x v="127"/>
    <n v="14.285714285714286"/>
    <x v="13"/>
    <x v="2"/>
  </r>
  <r>
    <x v="65"/>
    <x v="128"/>
    <n v="1.2987012987012987"/>
    <x v="13"/>
    <x v="2"/>
  </r>
  <r>
    <x v="65"/>
    <x v="129"/>
    <n v="0"/>
    <x v="13"/>
    <x v="2"/>
  </r>
  <r>
    <x v="65"/>
    <x v="130"/>
    <n v="61.038961038961041"/>
    <x v="13"/>
    <x v="2"/>
  </r>
  <r>
    <x v="65"/>
    <x v="131"/>
    <n v="22.077922077922079"/>
    <x v="13"/>
    <x v="2"/>
  </r>
  <r>
    <x v="65"/>
    <x v="4"/>
    <n v="1.2987012987012987"/>
    <x v="13"/>
    <x v="2"/>
  </r>
  <r>
    <x v="66"/>
    <x v="127"/>
    <n v="37.662337662337663"/>
    <x v="13"/>
    <x v="2"/>
  </r>
  <r>
    <x v="66"/>
    <x v="128"/>
    <n v="14.285714285714286"/>
    <x v="13"/>
    <x v="2"/>
  </r>
  <r>
    <x v="66"/>
    <x v="129"/>
    <n v="6.4935064935064934"/>
    <x v="13"/>
    <x v="2"/>
  </r>
  <r>
    <x v="66"/>
    <x v="130"/>
    <n v="18.181818181818183"/>
    <x v="13"/>
    <x v="2"/>
  </r>
  <r>
    <x v="66"/>
    <x v="131"/>
    <n v="22.077922077922079"/>
    <x v="13"/>
    <x v="2"/>
  </r>
  <r>
    <x v="66"/>
    <x v="4"/>
    <n v="1.2987012987012987"/>
    <x v="13"/>
    <x v="2"/>
  </r>
  <r>
    <x v="61"/>
    <x v="127"/>
    <n v="8.3333333333333339"/>
    <x v="14"/>
    <x v="2"/>
  </r>
  <r>
    <x v="61"/>
    <x v="128"/>
    <n v="3.5714285714285716"/>
    <x v="14"/>
    <x v="2"/>
  </r>
  <r>
    <x v="61"/>
    <x v="129"/>
    <n v="8.3333333333333339"/>
    <x v="14"/>
    <x v="2"/>
  </r>
  <r>
    <x v="61"/>
    <x v="130"/>
    <n v="13.095238095238095"/>
    <x v="14"/>
    <x v="2"/>
  </r>
  <r>
    <x v="61"/>
    <x v="131"/>
    <n v="52.38095238095238"/>
    <x v="14"/>
    <x v="2"/>
  </r>
  <r>
    <x v="61"/>
    <x v="4"/>
    <n v="14.285714285714286"/>
    <x v="14"/>
    <x v="2"/>
  </r>
  <r>
    <x v="62"/>
    <x v="127"/>
    <n v="2.3809523809523809"/>
    <x v="14"/>
    <x v="2"/>
  </r>
  <r>
    <x v="62"/>
    <x v="128"/>
    <n v="1.1904761904761905"/>
    <x v="14"/>
    <x v="2"/>
  </r>
  <r>
    <x v="62"/>
    <x v="129"/>
    <n v="0"/>
    <x v="14"/>
    <x v="2"/>
  </r>
  <r>
    <x v="62"/>
    <x v="130"/>
    <n v="29.761904761904763"/>
    <x v="14"/>
    <x v="2"/>
  </r>
  <r>
    <x v="62"/>
    <x v="131"/>
    <n v="52.38095238095238"/>
    <x v="14"/>
    <x v="2"/>
  </r>
  <r>
    <x v="62"/>
    <x v="4"/>
    <n v="14.285714285714286"/>
    <x v="14"/>
    <x v="2"/>
  </r>
  <r>
    <x v="63"/>
    <x v="127"/>
    <n v="0"/>
    <x v="14"/>
    <x v="2"/>
  </r>
  <r>
    <x v="63"/>
    <x v="128"/>
    <n v="2.3809523809523809"/>
    <x v="14"/>
    <x v="2"/>
  </r>
  <r>
    <x v="63"/>
    <x v="129"/>
    <n v="0"/>
    <x v="14"/>
    <x v="2"/>
  </r>
  <r>
    <x v="63"/>
    <x v="130"/>
    <n v="30.952380952380953"/>
    <x v="14"/>
    <x v="2"/>
  </r>
  <r>
    <x v="63"/>
    <x v="131"/>
    <n v="52.38095238095238"/>
    <x v="14"/>
    <x v="2"/>
  </r>
  <r>
    <x v="63"/>
    <x v="4"/>
    <n v="14.285714285714286"/>
    <x v="14"/>
    <x v="2"/>
  </r>
  <r>
    <x v="64"/>
    <x v="127"/>
    <n v="1.1904761904761905"/>
    <x v="14"/>
    <x v="2"/>
  </r>
  <r>
    <x v="64"/>
    <x v="128"/>
    <n v="3.5714285714285716"/>
    <x v="14"/>
    <x v="2"/>
  </r>
  <r>
    <x v="64"/>
    <x v="129"/>
    <n v="1.1904761904761905"/>
    <x v="14"/>
    <x v="2"/>
  </r>
  <r>
    <x v="64"/>
    <x v="130"/>
    <n v="27.38095238095238"/>
    <x v="14"/>
    <x v="2"/>
  </r>
  <r>
    <x v="64"/>
    <x v="131"/>
    <n v="52.38095238095238"/>
    <x v="14"/>
    <x v="2"/>
  </r>
  <r>
    <x v="64"/>
    <x v="4"/>
    <n v="14.285714285714286"/>
    <x v="14"/>
    <x v="2"/>
  </r>
  <r>
    <x v="65"/>
    <x v="127"/>
    <n v="0"/>
    <x v="14"/>
    <x v="2"/>
  </r>
  <r>
    <x v="65"/>
    <x v="128"/>
    <n v="0"/>
    <x v="14"/>
    <x v="2"/>
  </r>
  <r>
    <x v="65"/>
    <x v="129"/>
    <n v="0"/>
    <x v="14"/>
    <x v="2"/>
  </r>
  <r>
    <x v="65"/>
    <x v="130"/>
    <n v="33.333333333333336"/>
    <x v="14"/>
    <x v="2"/>
  </r>
  <r>
    <x v="65"/>
    <x v="131"/>
    <n v="52.38095238095238"/>
    <x v="14"/>
    <x v="2"/>
  </r>
  <r>
    <x v="65"/>
    <x v="4"/>
    <n v="14.285714285714286"/>
    <x v="14"/>
    <x v="2"/>
  </r>
  <r>
    <x v="66"/>
    <x v="127"/>
    <n v="7.1428571428571432"/>
    <x v="14"/>
    <x v="2"/>
  </r>
  <r>
    <x v="66"/>
    <x v="128"/>
    <n v="5.9523809523809526"/>
    <x v="14"/>
    <x v="2"/>
  </r>
  <r>
    <x v="66"/>
    <x v="129"/>
    <n v="0"/>
    <x v="14"/>
    <x v="2"/>
  </r>
  <r>
    <x v="66"/>
    <x v="130"/>
    <n v="20.238095238095237"/>
    <x v="14"/>
    <x v="2"/>
  </r>
  <r>
    <x v="66"/>
    <x v="131"/>
    <n v="52.38095238095238"/>
    <x v="14"/>
    <x v="2"/>
  </r>
  <r>
    <x v="66"/>
    <x v="4"/>
    <n v="14.285714285714286"/>
    <x v="14"/>
    <x v="2"/>
  </r>
  <r>
    <x v="61"/>
    <x v="127"/>
    <n v="35.483870967741936"/>
    <x v="15"/>
    <x v="2"/>
  </r>
  <r>
    <x v="61"/>
    <x v="128"/>
    <n v="10.75268817204301"/>
    <x v="15"/>
    <x v="2"/>
  </r>
  <r>
    <x v="61"/>
    <x v="129"/>
    <n v="5.376344086021505"/>
    <x v="15"/>
    <x v="2"/>
  </r>
  <r>
    <x v="61"/>
    <x v="130"/>
    <n v="24.731182795698924"/>
    <x v="15"/>
    <x v="2"/>
  </r>
  <r>
    <x v="61"/>
    <x v="131"/>
    <n v="12.903225806451612"/>
    <x v="15"/>
    <x v="2"/>
  </r>
  <r>
    <x v="61"/>
    <x v="4"/>
    <n v="10.75268817204301"/>
    <x v="15"/>
    <x v="2"/>
  </r>
  <r>
    <x v="62"/>
    <x v="127"/>
    <n v="9.67741935483871"/>
    <x v="15"/>
    <x v="2"/>
  </r>
  <r>
    <x v="62"/>
    <x v="128"/>
    <n v="4.301075268817204"/>
    <x v="15"/>
    <x v="2"/>
  </r>
  <r>
    <x v="62"/>
    <x v="129"/>
    <n v="0"/>
    <x v="15"/>
    <x v="2"/>
  </r>
  <r>
    <x v="62"/>
    <x v="130"/>
    <n v="62.365591397849464"/>
    <x v="15"/>
    <x v="2"/>
  </r>
  <r>
    <x v="62"/>
    <x v="131"/>
    <n v="12.903225806451612"/>
    <x v="15"/>
    <x v="2"/>
  </r>
  <r>
    <x v="62"/>
    <x v="4"/>
    <n v="10.75268817204301"/>
    <x v="15"/>
    <x v="2"/>
  </r>
  <r>
    <x v="63"/>
    <x v="127"/>
    <n v="8.6021505376344081"/>
    <x v="15"/>
    <x v="2"/>
  </r>
  <r>
    <x v="63"/>
    <x v="128"/>
    <n v="5.376344086021505"/>
    <x v="15"/>
    <x v="2"/>
  </r>
  <r>
    <x v="63"/>
    <x v="129"/>
    <n v="1.075268817204301"/>
    <x v="15"/>
    <x v="2"/>
  </r>
  <r>
    <x v="63"/>
    <x v="130"/>
    <n v="61.29032258064516"/>
    <x v="15"/>
    <x v="2"/>
  </r>
  <r>
    <x v="63"/>
    <x v="131"/>
    <n v="12.903225806451612"/>
    <x v="15"/>
    <x v="2"/>
  </r>
  <r>
    <x v="63"/>
    <x v="4"/>
    <n v="10.75268817204301"/>
    <x v="15"/>
    <x v="2"/>
  </r>
  <r>
    <x v="64"/>
    <x v="127"/>
    <n v="9.67741935483871"/>
    <x v="15"/>
    <x v="2"/>
  </r>
  <r>
    <x v="64"/>
    <x v="128"/>
    <n v="7.5268817204301079"/>
    <x v="15"/>
    <x v="2"/>
  </r>
  <r>
    <x v="64"/>
    <x v="129"/>
    <n v="2.150537634408602"/>
    <x v="15"/>
    <x v="2"/>
  </r>
  <r>
    <x v="64"/>
    <x v="130"/>
    <n v="56.98924731182796"/>
    <x v="15"/>
    <x v="2"/>
  </r>
  <r>
    <x v="64"/>
    <x v="131"/>
    <n v="12.903225806451612"/>
    <x v="15"/>
    <x v="2"/>
  </r>
  <r>
    <x v="64"/>
    <x v="4"/>
    <n v="10.75268817204301"/>
    <x v="15"/>
    <x v="2"/>
  </r>
  <r>
    <x v="65"/>
    <x v="127"/>
    <n v="5.376344086021505"/>
    <x v="15"/>
    <x v="2"/>
  </r>
  <r>
    <x v="65"/>
    <x v="128"/>
    <n v="5.376344086021505"/>
    <x v="15"/>
    <x v="2"/>
  </r>
  <r>
    <x v="65"/>
    <x v="129"/>
    <n v="0"/>
    <x v="15"/>
    <x v="2"/>
  </r>
  <r>
    <x v="65"/>
    <x v="130"/>
    <n v="65.591397849462368"/>
    <x v="15"/>
    <x v="2"/>
  </r>
  <r>
    <x v="65"/>
    <x v="131"/>
    <n v="12.903225806451612"/>
    <x v="15"/>
    <x v="2"/>
  </r>
  <r>
    <x v="65"/>
    <x v="4"/>
    <n v="10.75268817204301"/>
    <x v="15"/>
    <x v="2"/>
  </r>
  <r>
    <x v="66"/>
    <x v="127"/>
    <n v="30.107526881720432"/>
    <x v="15"/>
    <x v="2"/>
  </r>
  <r>
    <x v="66"/>
    <x v="128"/>
    <n v="24.731182795698924"/>
    <x v="15"/>
    <x v="2"/>
  </r>
  <r>
    <x v="66"/>
    <x v="129"/>
    <n v="1.075268817204301"/>
    <x v="15"/>
    <x v="2"/>
  </r>
  <r>
    <x v="66"/>
    <x v="130"/>
    <n v="20.43010752688172"/>
    <x v="15"/>
    <x v="2"/>
  </r>
  <r>
    <x v="66"/>
    <x v="131"/>
    <n v="12.903225806451612"/>
    <x v="15"/>
    <x v="2"/>
  </r>
  <r>
    <x v="66"/>
    <x v="4"/>
    <n v="10.75268817204301"/>
    <x v="15"/>
    <x v="2"/>
  </r>
  <r>
    <x v="61"/>
    <x v="127"/>
    <n v="42.603550295857985"/>
    <x v="16"/>
    <x v="2"/>
  </r>
  <r>
    <x v="61"/>
    <x v="128"/>
    <n v="8.8757396449704142"/>
    <x v="16"/>
    <x v="2"/>
  </r>
  <r>
    <x v="61"/>
    <x v="129"/>
    <n v="7.6923076923076925"/>
    <x v="16"/>
    <x v="2"/>
  </r>
  <r>
    <x v="61"/>
    <x v="130"/>
    <n v="21.893491124260354"/>
    <x v="16"/>
    <x v="2"/>
  </r>
  <r>
    <x v="61"/>
    <x v="131"/>
    <n v="14.792899408284024"/>
    <x v="16"/>
    <x v="2"/>
  </r>
  <r>
    <x v="61"/>
    <x v="4"/>
    <n v="4.1420118343195265"/>
    <x v="16"/>
    <x v="2"/>
  </r>
  <r>
    <x v="62"/>
    <x v="127"/>
    <n v="19.886363636363637"/>
    <x v="16"/>
    <x v="2"/>
  </r>
  <r>
    <x v="62"/>
    <x v="128"/>
    <n v="1.7045454545454546"/>
    <x v="16"/>
    <x v="2"/>
  </r>
  <r>
    <x v="62"/>
    <x v="129"/>
    <n v="2.2727272727272729"/>
    <x v="16"/>
    <x v="2"/>
  </r>
  <r>
    <x v="62"/>
    <x v="130"/>
    <n v="55.113636363636367"/>
    <x v="16"/>
    <x v="2"/>
  </r>
  <r>
    <x v="62"/>
    <x v="131"/>
    <n v="15.909090909090908"/>
    <x v="16"/>
    <x v="2"/>
  </r>
  <r>
    <x v="62"/>
    <x v="4"/>
    <n v="5.1136363636363633"/>
    <x v="16"/>
    <x v="2"/>
  </r>
  <r>
    <x v="63"/>
    <x v="127"/>
    <n v="14.204545454545455"/>
    <x v="16"/>
    <x v="2"/>
  </r>
  <r>
    <x v="63"/>
    <x v="128"/>
    <n v="3.9772727272727271"/>
    <x v="16"/>
    <x v="2"/>
  </r>
  <r>
    <x v="63"/>
    <x v="129"/>
    <n v="1.1363636363636365"/>
    <x v="16"/>
    <x v="2"/>
  </r>
  <r>
    <x v="63"/>
    <x v="130"/>
    <n v="59.659090909090907"/>
    <x v="16"/>
    <x v="2"/>
  </r>
  <r>
    <x v="63"/>
    <x v="131"/>
    <n v="15.909090909090908"/>
    <x v="16"/>
    <x v="2"/>
  </r>
  <r>
    <x v="63"/>
    <x v="4"/>
    <n v="5.1136363636363633"/>
    <x v="16"/>
    <x v="2"/>
  </r>
  <r>
    <x v="64"/>
    <x v="127"/>
    <n v="22.413793103448278"/>
    <x v="16"/>
    <x v="2"/>
  </r>
  <r>
    <x v="64"/>
    <x v="128"/>
    <n v="4.0229885057471266"/>
    <x v="16"/>
    <x v="2"/>
  </r>
  <r>
    <x v="64"/>
    <x v="129"/>
    <n v="0.57471264367816088"/>
    <x v="16"/>
    <x v="2"/>
  </r>
  <r>
    <x v="64"/>
    <x v="130"/>
    <n v="52.298850574712645"/>
    <x v="16"/>
    <x v="2"/>
  </r>
  <r>
    <x v="64"/>
    <x v="131"/>
    <n v="16.091954022988507"/>
    <x v="16"/>
    <x v="2"/>
  </r>
  <r>
    <x v="64"/>
    <x v="4"/>
    <n v="4.5977011494252871"/>
    <x v="16"/>
    <x v="2"/>
  </r>
  <r>
    <x v="65"/>
    <x v="127"/>
    <n v="10.227272727272727"/>
    <x v="16"/>
    <x v="2"/>
  </r>
  <r>
    <x v="65"/>
    <x v="128"/>
    <n v="2.8409090909090908"/>
    <x v="16"/>
    <x v="2"/>
  </r>
  <r>
    <x v="65"/>
    <x v="129"/>
    <n v="0.56818181818181823"/>
    <x v="16"/>
    <x v="2"/>
  </r>
  <r>
    <x v="65"/>
    <x v="130"/>
    <n v="65.340909090909093"/>
    <x v="16"/>
    <x v="2"/>
  </r>
  <r>
    <x v="65"/>
    <x v="131"/>
    <n v="15.909090909090908"/>
    <x v="16"/>
    <x v="2"/>
  </r>
  <r>
    <x v="65"/>
    <x v="4"/>
    <n v="5.1136363636363633"/>
    <x v="16"/>
    <x v="2"/>
  </r>
  <r>
    <x v="66"/>
    <x v="127"/>
    <n v="37.5"/>
    <x v="16"/>
    <x v="2"/>
  </r>
  <r>
    <x v="66"/>
    <x v="128"/>
    <n v="18.75"/>
    <x v="16"/>
    <x v="2"/>
  </r>
  <r>
    <x v="66"/>
    <x v="129"/>
    <n v="1.1363636363636365"/>
    <x v="16"/>
    <x v="2"/>
  </r>
  <r>
    <x v="66"/>
    <x v="130"/>
    <n v="21.59090909090909"/>
    <x v="16"/>
    <x v="2"/>
  </r>
  <r>
    <x v="66"/>
    <x v="131"/>
    <n v="15.909090909090908"/>
    <x v="16"/>
    <x v="2"/>
  </r>
  <r>
    <x v="66"/>
    <x v="4"/>
    <n v="5.1136363636363633"/>
    <x v="16"/>
    <x v="2"/>
  </r>
  <r>
    <x v="61"/>
    <x v="127"/>
    <n v="18.463866818009837"/>
    <x v="0"/>
    <x v="3"/>
  </r>
  <r>
    <x v="61"/>
    <x v="128"/>
    <n v="4.4457056375331065"/>
    <x v="0"/>
    <x v="3"/>
  </r>
  <r>
    <x v="61"/>
    <x v="129"/>
    <n v="5.8077941732879301"/>
    <x v="0"/>
    <x v="3"/>
  </r>
  <r>
    <x v="61"/>
    <x v="130"/>
    <n v="27.222852818766555"/>
    <x v="0"/>
    <x v="3"/>
  </r>
  <r>
    <x v="61"/>
    <x v="131"/>
    <n v="28.963299281119941"/>
    <x v="0"/>
    <x v="3"/>
  </r>
  <r>
    <x v="61"/>
    <x v="4"/>
    <n v="15.418085508891412"/>
    <x v="0"/>
    <x v="3"/>
  </r>
  <r>
    <x v="62"/>
    <x v="127"/>
    <n v="7.8148425787106444"/>
    <x v="0"/>
    <x v="3"/>
  </r>
  <r>
    <x v="62"/>
    <x v="128"/>
    <n v="0.91829085457271364"/>
    <x v="0"/>
    <x v="3"/>
  </r>
  <r>
    <x v="62"/>
    <x v="129"/>
    <n v="0.80584707646176912"/>
    <x v="0"/>
    <x v="3"/>
  </r>
  <r>
    <x v="62"/>
    <x v="130"/>
    <n v="46.270614692653673"/>
    <x v="0"/>
    <x v="3"/>
  </r>
  <r>
    <x v="62"/>
    <x v="131"/>
    <n v="28.954272863568217"/>
    <x v="0"/>
    <x v="3"/>
  </r>
  <r>
    <x v="62"/>
    <x v="4"/>
    <n v="15.292353823088456"/>
    <x v="0"/>
    <x v="3"/>
  </r>
  <r>
    <x v="63"/>
    <x v="127"/>
    <n v="7.6735459662288932"/>
    <x v="0"/>
    <x v="3"/>
  </r>
  <r>
    <x v="63"/>
    <x v="128"/>
    <n v="3.2082551594746715"/>
    <x v="0"/>
    <x v="3"/>
  </r>
  <r>
    <x v="63"/>
    <x v="129"/>
    <n v="0.80675422138836772"/>
    <x v="0"/>
    <x v="3"/>
  </r>
  <r>
    <x v="63"/>
    <x v="130"/>
    <n v="44.090056285178235"/>
    <x v="0"/>
    <x v="3"/>
  </r>
  <r>
    <x v="63"/>
    <x v="131"/>
    <n v="28.930581613508444"/>
    <x v="0"/>
    <x v="3"/>
  </r>
  <r>
    <x v="63"/>
    <x v="4"/>
    <n v="15.328330206378986"/>
    <x v="0"/>
    <x v="3"/>
  </r>
  <r>
    <x v="64"/>
    <x v="127"/>
    <n v="9.4126506024096379"/>
    <x v="0"/>
    <x v="3"/>
  </r>
  <r>
    <x v="64"/>
    <x v="128"/>
    <n v="2.0519578313253013"/>
    <x v="0"/>
    <x v="3"/>
  </r>
  <r>
    <x v="64"/>
    <x v="129"/>
    <n v="1.7319277108433735"/>
    <x v="0"/>
    <x v="3"/>
  </r>
  <r>
    <x v="64"/>
    <x v="130"/>
    <n v="42.46987951807229"/>
    <x v="0"/>
    <x v="3"/>
  </r>
  <r>
    <x v="64"/>
    <x v="131"/>
    <n v="29.009789156626507"/>
    <x v="0"/>
    <x v="3"/>
  </r>
  <r>
    <x v="64"/>
    <x v="4"/>
    <n v="15.361445783132529"/>
    <x v="0"/>
    <x v="3"/>
  </r>
  <r>
    <x v="65"/>
    <x v="127"/>
    <n v="5.3973013493253372"/>
    <x v="0"/>
    <x v="3"/>
  </r>
  <r>
    <x v="65"/>
    <x v="128"/>
    <n v="1.7616191904047975"/>
    <x v="0"/>
    <x v="3"/>
  </r>
  <r>
    <x v="65"/>
    <x v="129"/>
    <n v="0.46851574212893554"/>
    <x v="0"/>
    <x v="3"/>
  </r>
  <r>
    <x v="65"/>
    <x v="130"/>
    <n v="48.125937031484256"/>
    <x v="0"/>
    <x v="3"/>
  </r>
  <r>
    <x v="65"/>
    <x v="131"/>
    <n v="28.954272863568217"/>
    <x v="0"/>
    <x v="3"/>
  </r>
  <r>
    <x v="65"/>
    <x v="4"/>
    <n v="15.311094452773613"/>
    <x v="0"/>
    <x v="3"/>
  </r>
  <r>
    <x v="66"/>
    <x v="127"/>
    <n v="23.692596063730086"/>
    <x v="0"/>
    <x v="3"/>
  </r>
  <r>
    <x v="66"/>
    <x v="128"/>
    <n v="13.008434864104967"/>
    <x v="0"/>
    <x v="3"/>
  </r>
  <r>
    <x v="66"/>
    <x v="129"/>
    <n v="1.6494845360824741"/>
    <x v="0"/>
    <x v="3"/>
  </r>
  <r>
    <x v="66"/>
    <x v="130"/>
    <n v="17.544517338331772"/>
    <x v="0"/>
    <x v="3"/>
  </r>
  <r>
    <x v="66"/>
    <x v="131"/>
    <n v="28.959700093720713"/>
    <x v="0"/>
    <x v="3"/>
  </r>
  <r>
    <x v="66"/>
    <x v="4"/>
    <n v="15.313964386129335"/>
    <x v="0"/>
    <x v="3"/>
  </r>
  <r>
    <x v="61"/>
    <x v="127"/>
    <n v="40.347666971637693"/>
    <x v="1"/>
    <x v="3"/>
  </r>
  <r>
    <x v="61"/>
    <x v="128"/>
    <n v="5.1235132662397076"/>
    <x v="1"/>
    <x v="3"/>
  </r>
  <r>
    <x v="61"/>
    <x v="129"/>
    <n v="8.6916742909423608"/>
    <x v="1"/>
    <x v="3"/>
  </r>
  <r>
    <x v="61"/>
    <x v="130"/>
    <n v="26.989935956084171"/>
    <x v="1"/>
    <x v="3"/>
  </r>
  <r>
    <x v="61"/>
    <x v="131"/>
    <n v="14.455626715462031"/>
    <x v="1"/>
    <x v="3"/>
  </r>
  <r>
    <x v="61"/>
    <x v="4"/>
    <n v="5.2150045745654161"/>
    <x v="1"/>
    <x v="3"/>
  </r>
  <r>
    <x v="62"/>
    <x v="127"/>
    <n v="21.020228671943713"/>
    <x v="1"/>
    <x v="3"/>
  </r>
  <r>
    <x v="62"/>
    <x v="128"/>
    <n v="1.3192612137203166"/>
    <x v="1"/>
    <x v="3"/>
  </r>
  <r>
    <x v="62"/>
    <x v="129"/>
    <n v="1.4072119613016711"/>
    <x v="1"/>
    <x v="3"/>
  </r>
  <r>
    <x v="62"/>
    <x v="130"/>
    <n v="56.3764291996482"/>
    <x v="1"/>
    <x v="3"/>
  </r>
  <r>
    <x v="62"/>
    <x v="131"/>
    <n v="14.951627088830255"/>
    <x v="1"/>
    <x v="3"/>
  </r>
  <r>
    <x v="62"/>
    <x v="4"/>
    <n v="5.1011433597185576"/>
    <x v="1"/>
    <x v="3"/>
  </r>
  <r>
    <x v="63"/>
    <x v="127"/>
    <n v="18.959435626102294"/>
    <x v="1"/>
    <x v="3"/>
  </r>
  <r>
    <x v="63"/>
    <x v="128"/>
    <n v="5.0264550264550261"/>
    <x v="1"/>
    <x v="3"/>
  </r>
  <r>
    <x v="63"/>
    <x v="129"/>
    <n v="0.9700176366843033"/>
    <x v="1"/>
    <x v="3"/>
  </r>
  <r>
    <x v="63"/>
    <x v="130"/>
    <n v="55.114638447971778"/>
    <x v="1"/>
    <x v="3"/>
  </r>
  <r>
    <x v="63"/>
    <x v="131"/>
    <n v="14.814814814814815"/>
    <x v="1"/>
    <x v="3"/>
  </r>
  <r>
    <x v="63"/>
    <x v="4"/>
    <n v="5.2028218694885364"/>
    <x v="1"/>
    <x v="3"/>
  </r>
  <r>
    <x v="64"/>
    <x v="127"/>
    <n v="22.271914132379248"/>
    <x v="1"/>
    <x v="3"/>
  </r>
  <r>
    <x v="64"/>
    <x v="128"/>
    <n v="2.5939177101967799"/>
    <x v="1"/>
    <x v="3"/>
  </r>
  <r>
    <x v="64"/>
    <x v="129"/>
    <n v="3.1305903398926653"/>
    <x v="1"/>
    <x v="3"/>
  </r>
  <r>
    <x v="64"/>
    <x v="130"/>
    <n v="51.967799642218246"/>
    <x v="1"/>
    <x v="3"/>
  </r>
  <r>
    <x v="64"/>
    <x v="131"/>
    <n v="14.847942754919499"/>
    <x v="1"/>
    <x v="3"/>
  </r>
  <r>
    <x v="64"/>
    <x v="4"/>
    <n v="5.1878354203935597"/>
    <x v="1"/>
    <x v="3"/>
  </r>
  <r>
    <x v="65"/>
    <x v="127"/>
    <n v="9.9384344766930521"/>
    <x v="1"/>
    <x v="3"/>
  </r>
  <r>
    <x v="65"/>
    <x v="128"/>
    <n v="2.0228671943711523"/>
    <x v="1"/>
    <x v="3"/>
  </r>
  <r>
    <x v="65"/>
    <x v="129"/>
    <n v="0.43975373790677219"/>
    <x v="1"/>
    <x v="3"/>
  </r>
  <r>
    <x v="65"/>
    <x v="130"/>
    <n v="67.458223394898852"/>
    <x v="1"/>
    <x v="3"/>
  </r>
  <r>
    <x v="65"/>
    <x v="131"/>
    <n v="14.951627088830255"/>
    <x v="1"/>
    <x v="3"/>
  </r>
  <r>
    <x v="65"/>
    <x v="4"/>
    <n v="5.1890941072999119"/>
    <x v="1"/>
    <x v="3"/>
  </r>
  <r>
    <x v="66"/>
    <x v="127"/>
    <n v="41.637323943661968"/>
    <x v="1"/>
    <x v="3"/>
  </r>
  <r>
    <x v="66"/>
    <x v="128"/>
    <n v="18.75"/>
    <x v="1"/>
    <x v="3"/>
  </r>
  <r>
    <x v="66"/>
    <x v="129"/>
    <n v="2.0246478873239435"/>
    <x v="1"/>
    <x v="3"/>
  </r>
  <r>
    <x v="66"/>
    <x v="130"/>
    <n v="17.6056338028169"/>
    <x v="1"/>
    <x v="3"/>
  </r>
  <r>
    <x v="66"/>
    <x v="131"/>
    <n v="14.964788732394366"/>
    <x v="1"/>
    <x v="3"/>
  </r>
  <r>
    <x v="66"/>
    <x v="4"/>
    <n v="5.193661971830986"/>
    <x v="1"/>
    <x v="3"/>
  </r>
  <r>
    <x v="61"/>
    <x v="127"/>
    <n v="4.2519685039370083"/>
    <x v="2"/>
    <x v="3"/>
  </r>
  <r>
    <x v="61"/>
    <x v="128"/>
    <n v="3.0446194225721785"/>
    <x v="2"/>
    <x v="3"/>
  </r>
  <r>
    <x v="61"/>
    <x v="129"/>
    <n v="3.622047244094488"/>
    <x v="2"/>
    <x v="3"/>
  </r>
  <r>
    <x v="61"/>
    <x v="130"/>
    <n v="18.635170603674542"/>
    <x v="2"/>
    <x v="3"/>
  </r>
  <r>
    <x v="61"/>
    <x v="131"/>
    <n v="45.354330708661415"/>
    <x v="2"/>
    <x v="3"/>
  </r>
  <r>
    <x v="61"/>
    <x v="4"/>
    <n v="25.144356955380577"/>
    <x v="2"/>
    <x v="3"/>
  </r>
  <r>
    <x v="62"/>
    <x v="127"/>
    <n v="1.0482180293501049"/>
    <x v="2"/>
    <x v="3"/>
  </r>
  <r>
    <x v="62"/>
    <x v="128"/>
    <n v="0.5765199161425576"/>
    <x v="2"/>
    <x v="3"/>
  </r>
  <r>
    <x v="62"/>
    <x v="129"/>
    <n v="0.41928721174004191"/>
    <x v="2"/>
    <x v="3"/>
  </r>
  <r>
    <x v="62"/>
    <x v="130"/>
    <n v="27.515723270440251"/>
    <x v="2"/>
    <x v="3"/>
  </r>
  <r>
    <x v="62"/>
    <x v="131"/>
    <n v="45.335429769392036"/>
    <x v="2"/>
    <x v="3"/>
  </r>
  <r>
    <x v="62"/>
    <x v="4"/>
    <n v="25.10482180293501"/>
    <x v="2"/>
    <x v="3"/>
  </r>
  <r>
    <x v="63"/>
    <x v="127"/>
    <n v="1.5739769150052465"/>
    <x v="2"/>
    <x v="3"/>
  </r>
  <r>
    <x v="63"/>
    <x v="128"/>
    <n v="1.7838405036726128"/>
    <x v="2"/>
    <x v="3"/>
  </r>
  <r>
    <x v="63"/>
    <x v="129"/>
    <n v="0.62959076600209862"/>
    <x v="2"/>
    <x v="3"/>
  </r>
  <r>
    <x v="63"/>
    <x v="130"/>
    <n v="25.550891920251836"/>
    <x v="2"/>
    <x v="3"/>
  </r>
  <r>
    <x v="63"/>
    <x v="131"/>
    <n v="45.3305351521511"/>
    <x v="2"/>
    <x v="3"/>
  </r>
  <r>
    <x v="63"/>
    <x v="4"/>
    <n v="25.131164742917104"/>
    <x v="2"/>
    <x v="3"/>
  </r>
  <r>
    <x v="64"/>
    <x v="127"/>
    <n v="1.10062893081761"/>
    <x v="2"/>
    <x v="3"/>
  </r>
  <r>
    <x v="64"/>
    <x v="128"/>
    <n v="0.47169811320754718"/>
    <x v="2"/>
    <x v="3"/>
  </r>
  <r>
    <x v="64"/>
    <x v="129"/>
    <n v="0.52410901467505244"/>
    <x v="2"/>
    <x v="3"/>
  </r>
  <r>
    <x v="64"/>
    <x v="130"/>
    <n v="27.463312368972748"/>
    <x v="2"/>
    <x v="3"/>
  </r>
  <r>
    <x v="64"/>
    <x v="131"/>
    <n v="45.335429769392036"/>
    <x v="2"/>
    <x v="3"/>
  </r>
  <r>
    <x v="64"/>
    <x v="4"/>
    <n v="25.10482180293501"/>
    <x v="2"/>
    <x v="3"/>
  </r>
  <r>
    <x v="65"/>
    <x v="127"/>
    <n v="0.78616352201257866"/>
    <x v="2"/>
    <x v="3"/>
  </r>
  <r>
    <x v="65"/>
    <x v="128"/>
    <n v="1.1530398322851152"/>
    <x v="2"/>
    <x v="3"/>
  </r>
  <r>
    <x v="65"/>
    <x v="129"/>
    <n v="0.26205450733752622"/>
    <x v="2"/>
    <x v="3"/>
  </r>
  <r>
    <x v="65"/>
    <x v="130"/>
    <n v="27.358490566037737"/>
    <x v="2"/>
    <x v="3"/>
  </r>
  <r>
    <x v="65"/>
    <x v="131"/>
    <n v="45.335429769392036"/>
    <x v="2"/>
    <x v="3"/>
  </r>
  <r>
    <x v="65"/>
    <x v="4"/>
    <n v="25.10482180293501"/>
    <x v="2"/>
    <x v="3"/>
  </r>
  <r>
    <x v="66"/>
    <x v="127"/>
    <n v="7.2851153039832282"/>
    <x v="2"/>
    <x v="3"/>
  </r>
  <r>
    <x v="66"/>
    <x v="128"/>
    <n v="6.2893081761006293"/>
    <x v="2"/>
    <x v="3"/>
  </r>
  <r>
    <x v="66"/>
    <x v="129"/>
    <n v="0.68134171907756813"/>
    <x v="2"/>
    <x v="3"/>
  </r>
  <r>
    <x v="66"/>
    <x v="130"/>
    <n v="15.513626834381551"/>
    <x v="2"/>
    <x v="3"/>
  </r>
  <r>
    <x v="66"/>
    <x v="131"/>
    <n v="45.335429769392036"/>
    <x v="2"/>
    <x v="3"/>
  </r>
  <r>
    <x v="66"/>
    <x v="4"/>
    <n v="25.10482180293501"/>
    <x v="2"/>
    <x v="3"/>
  </r>
  <r>
    <x v="61"/>
    <x v="127"/>
    <n v="24.699599465954606"/>
    <x v="3"/>
    <x v="3"/>
  </r>
  <r>
    <x v="61"/>
    <x v="128"/>
    <n v="7.6101468624833108"/>
    <x v="3"/>
    <x v="3"/>
  </r>
  <r>
    <x v="61"/>
    <x v="129"/>
    <n v="5.8744993324432579"/>
    <x v="3"/>
    <x v="3"/>
  </r>
  <r>
    <x v="61"/>
    <x v="130"/>
    <n v="40.453938584779706"/>
    <x v="3"/>
    <x v="3"/>
  </r>
  <r>
    <x v="61"/>
    <x v="131"/>
    <n v="14.152202937249665"/>
    <x v="3"/>
    <x v="3"/>
  </r>
  <r>
    <x v="61"/>
    <x v="4"/>
    <n v="7.6101468624833108"/>
    <x v="3"/>
    <x v="3"/>
  </r>
  <r>
    <x v="62"/>
    <x v="127"/>
    <n v="10.266666666666667"/>
    <x v="3"/>
    <x v="3"/>
  </r>
  <r>
    <x v="62"/>
    <x v="128"/>
    <n v="1.8666666666666667"/>
    <x v="3"/>
    <x v="3"/>
  </r>
  <r>
    <x v="62"/>
    <x v="129"/>
    <n v="0.8"/>
    <x v="3"/>
    <x v="3"/>
  </r>
  <r>
    <x v="62"/>
    <x v="130"/>
    <n v="65.333333333333329"/>
    <x v="3"/>
    <x v="3"/>
  </r>
  <r>
    <x v="62"/>
    <x v="131"/>
    <n v="14.266666666666667"/>
    <x v="3"/>
    <x v="3"/>
  </r>
  <r>
    <x v="62"/>
    <x v="4"/>
    <n v="7.6"/>
    <x v="3"/>
    <x v="3"/>
  </r>
  <r>
    <x v="63"/>
    <x v="127"/>
    <n v="8"/>
    <x v="3"/>
    <x v="3"/>
  </r>
  <r>
    <x v="63"/>
    <x v="128"/>
    <n v="4.1333333333333337"/>
    <x v="3"/>
    <x v="3"/>
  </r>
  <r>
    <x v="63"/>
    <x v="129"/>
    <n v="0.8"/>
    <x v="3"/>
    <x v="3"/>
  </r>
  <r>
    <x v="63"/>
    <x v="130"/>
    <n v="65.333333333333329"/>
    <x v="3"/>
    <x v="3"/>
  </r>
  <r>
    <x v="63"/>
    <x v="131"/>
    <n v="14.266666666666667"/>
    <x v="3"/>
    <x v="3"/>
  </r>
  <r>
    <x v="63"/>
    <x v="4"/>
    <n v="7.6"/>
    <x v="3"/>
    <x v="3"/>
  </r>
  <r>
    <x v="64"/>
    <x v="127"/>
    <n v="16.399999999999999"/>
    <x v="3"/>
    <x v="3"/>
  </r>
  <r>
    <x v="64"/>
    <x v="128"/>
    <n v="4.9333333333333336"/>
    <x v="3"/>
    <x v="3"/>
  </r>
  <r>
    <x v="64"/>
    <x v="129"/>
    <n v="2.6666666666666665"/>
    <x v="3"/>
    <x v="3"/>
  </r>
  <r>
    <x v="64"/>
    <x v="130"/>
    <n v="54.266666666666666"/>
    <x v="3"/>
    <x v="3"/>
  </r>
  <r>
    <x v="64"/>
    <x v="131"/>
    <n v="14.266666666666667"/>
    <x v="3"/>
    <x v="3"/>
  </r>
  <r>
    <x v="64"/>
    <x v="4"/>
    <n v="7.6"/>
    <x v="3"/>
    <x v="3"/>
  </r>
  <r>
    <x v="65"/>
    <x v="127"/>
    <n v="13.066666666666666"/>
    <x v="3"/>
    <x v="3"/>
  </r>
  <r>
    <x v="65"/>
    <x v="128"/>
    <n v="4.2666666666666666"/>
    <x v="3"/>
    <x v="3"/>
  </r>
  <r>
    <x v="65"/>
    <x v="129"/>
    <n v="1.0666666666666667"/>
    <x v="3"/>
    <x v="3"/>
  </r>
  <r>
    <x v="65"/>
    <x v="130"/>
    <n v="59.866666666666667"/>
    <x v="3"/>
    <x v="3"/>
  </r>
  <r>
    <x v="65"/>
    <x v="131"/>
    <n v="14.266666666666667"/>
    <x v="3"/>
    <x v="3"/>
  </r>
  <r>
    <x v="65"/>
    <x v="4"/>
    <n v="7.6"/>
    <x v="3"/>
    <x v="3"/>
  </r>
  <r>
    <x v="66"/>
    <x v="127"/>
    <n v="37.466666666666669"/>
    <x v="3"/>
    <x v="3"/>
  </r>
  <r>
    <x v="66"/>
    <x v="128"/>
    <n v="17.2"/>
    <x v="3"/>
    <x v="3"/>
  </r>
  <r>
    <x v="66"/>
    <x v="129"/>
    <n v="2.8"/>
    <x v="3"/>
    <x v="3"/>
  </r>
  <r>
    <x v="66"/>
    <x v="130"/>
    <n v="20.666666666666668"/>
    <x v="3"/>
    <x v="3"/>
  </r>
  <r>
    <x v="66"/>
    <x v="131"/>
    <n v="14.266666666666667"/>
    <x v="3"/>
    <x v="3"/>
  </r>
  <r>
    <x v="66"/>
    <x v="4"/>
    <n v="7.6"/>
    <x v="3"/>
    <x v="3"/>
  </r>
  <r>
    <x v="61"/>
    <x v="127"/>
    <n v="10.472972972972974"/>
    <x v="4"/>
    <x v="3"/>
  </r>
  <r>
    <x v="61"/>
    <x v="128"/>
    <n v="2.0270270270270272"/>
    <x v="4"/>
    <x v="3"/>
  </r>
  <r>
    <x v="61"/>
    <x v="129"/>
    <n v="5.2364864864864868"/>
    <x v="4"/>
    <x v="3"/>
  </r>
  <r>
    <x v="61"/>
    <x v="130"/>
    <n v="31.925675675675677"/>
    <x v="4"/>
    <x v="3"/>
  </r>
  <r>
    <x v="61"/>
    <x v="131"/>
    <n v="31.25"/>
    <x v="4"/>
    <x v="3"/>
  </r>
  <r>
    <x v="61"/>
    <x v="4"/>
    <n v="19.256756756756758"/>
    <x v="4"/>
    <x v="3"/>
  </r>
  <r>
    <x v="62"/>
    <x v="127"/>
    <n v="1.6891891891891893"/>
    <x v="4"/>
    <x v="3"/>
  </r>
  <r>
    <x v="62"/>
    <x v="128"/>
    <n v="0"/>
    <x v="4"/>
    <x v="3"/>
  </r>
  <r>
    <x v="62"/>
    <x v="129"/>
    <n v="0.16891891891891891"/>
    <x v="4"/>
    <x v="3"/>
  </r>
  <r>
    <x v="62"/>
    <x v="130"/>
    <n v="47.635135135135137"/>
    <x v="4"/>
    <x v="3"/>
  </r>
  <r>
    <x v="62"/>
    <x v="131"/>
    <n v="31.25"/>
    <x v="4"/>
    <x v="3"/>
  </r>
  <r>
    <x v="62"/>
    <x v="4"/>
    <n v="19.256756756756758"/>
    <x v="4"/>
    <x v="3"/>
  </r>
  <r>
    <x v="63"/>
    <x v="127"/>
    <n v="3.3783783783783785"/>
    <x v="4"/>
    <x v="3"/>
  </r>
  <r>
    <x v="63"/>
    <x v="128"/>
    <n v="0.33783783783783783"/>
    <x v="4"/>
    <x v="3"/>
  </r>
  <r>
    <x v="63"/>
    <x v="129"/>
    <n v="0.5067567567567568"/>
    <x v="4"/>
    <x v="3"/>
  </r>
  <r>
    <x v="63"/>
    <x v="130"/>
    <n v="45.270270270270274"/>
    <x v="4"/>
    <x v="3"/>
  </r>
  <r>
    <x v="63"/>
    <x v="131"/>
    <n v="31.25"/>
    <x v="4"/>
    <x v="3"/>
  </r>
  <r>
    <x v="63"/>
    <x v="4"/>
    <n v="19.256756756756758"/>
    <x v="4"/>
    <x v="3"/>
  </r>
  <r>
    <x v="64"/>
    <x v="127"/>
    <n v="4.0540540540540544"/>
    <x v="4"/>
    <x v="3"/>
  </r>
  <r>
    <x v="64"/>
    <x v="128"/>
    <n v="1.6891891891891893"/>
    <x v="4"/>
    <x v="3"/>
  </r>
  <r>
    <x v="64"/>
    <x v="129"/>
    <n v="1.8581081081081081"/>
    <x v="4"/>
    <x v="3"/>
  </r>
  <r>
    <x v="64"/>
    <x v="130"/>
    <n v="41.891891891891895"/>
    <x v="4"/>
    <x v="3"/>
  </r>
  <r>
    <x v="64"/>
    <x v="131"/>
    <n v="31.25"/>
    <x v="4"/>
    <x v="3"/>
  </r>
  <r>
    <x v="64"/>
    <x v="4"/>
    <n v="19.256756756756758"/>
    <x v="4"/>
    <x v="3"/>
  </r>
  <r>
    <x v="65"/>
    <x v="127"/>
    <n v="1.8581081081081081"/>
    <x v="4"/>
    <x v="3"/>
  </r>
  <r>
    <x v="65"/>
    <x v="128"/>
    <n v="1.0135135135135136"/>
    <x v="4"/>
    <x v="3"/>
  </r>
  <r>
    <x v="65"/>
    <x v="129"/>
    <n v="0.67567567567567566"/>
    <x v="4"/>
    <x v="3"/>
  </r>
  <r>
    <x v="65"/>
    <x v="130"/>
    <n v="45.945945945945944"/>
    <x v="4"/>
    <x v="3"/>
  </r>
  <r>
    <x v="65"/>
    <x v="131"/>
    <n v="31.25"/>
    <x v="4"/>
    <x v="3"/>
  </r>
  <r>
    <x v="65"/>
    <x v="4"/>
    <n v="19.256756756756758"/>
    <x v="4"/>
    <x v="3"/>
  </r>
  <r>
    <x v="66"/>
    <x v="127"/>
    <n v="18.581081081081081"/>
    <x v="4"/>
    <x v="3"/>
  </r>
  <r>
    <x v="66"/>
    <x v="128"/>
    <n v="11.655405405405405"/>
    <x v="4"/>
    <x v="3"/>
  </r>
  <r>
    <x v="66"/>
    <x v="129"/>
    <n v="3.0405405405405403"/>
    <x v="4"/>
    <x v="3"/>
  </r>
  <r>
    <x v="66"/>
    <x v="130"/>
    <n v="16.216216216216218"/>
    <x v="4"/>
    <x v="3"/>
  </r>
  <r>
    <x v="66"/>
    <x v="131"/>
    <n v="31.25"/>
    <x v="4"/>
    <x v="3"/>
  </r>
  <r>
    <x v="66"/>
    <x v="4"/>
    <n v="19.256756756756758"/>
    <x v="4"/>
    <x v="3"/>
  </r>
  <r>
    <x v="61"/>
    <x v="127"/>
    <n v="8.8050314465408803"/>
    <x v="5"/>
    <x v="3"/>
  </r>
  <r>
    <x v="61"/>
    <x v="128"/>
    <n v="3.7735849056603774"/>
    <x v="5"/>
    <x v="3"/>
  </r>
  <r>
    <x v="61"/>
    <x v="129"/>
    <n v="5.0314465408805029"/>
    <x v="5"/>
    <x v="3"/>
  </r>
  <r>
    <x v="61"/>
    <x v="130"/>
    <n v="37.106918238993714"/>
    <x v="5"/>
    <x v="3"/>
  </r>
  <r>
    <x v="61"/>
    <x v="131"/>
    <n v="29.559748427672957"/>
    <x v="5"/>
    <x v="3"/>
  </r>
  <r>
    <x v="61"/>
    <x v="4"/>
    <n v="16.352201257861637"/>
    <x v="5"/>
    <x v="3"/>
  </r>
  <r>
    <x v="62"/>
    <x v="127"/>
    <n v="1.2578616352201257"/>
    <x v="5"/>
    <x v="3"/>
  </r>
  <r>
    <x v="62"/>
    <x v="128"/>
    <n v="0"/>
    <x v="5"/>
    <x v="3"/>
  </r>
  <r>
    <x v="62"/>
    <x v="129"/>
    <n v="0.62893081761006286"/>
    <x v="5"/>
    <x v="3"/>
  </r>
  <r>
    <x v="62"/>
    <x v="130"/>
    <n v="52.20125786163522"/>
    <x v="5"/>
    <x v="3"/>
  </r>
  <r>
    <x v="62"/>
    <x v="131"/>
    <n v="29.559748427672957"/>
    <x v="5"/>
    <x v="3"/>
  </r>
  <r>
    <x v="62"/>
    <x v="4"/>
    <n v="16.352201257861637"/>
    <x v="5"/>
    <x v="3"/>
  </r>
  <r>
    <x v="63"/>
    <x v="127"/>
    <n v="3.7735849056603774"/>
    <x v="5"/>
    <x v="3"/>
  </r>
  <r>
    <x v="63"/>
    <x v="128"/>
    <n v="0.62893081761006286"/>
    <x v="5"/>
    <x v="3"/>
  </r>
  <r>
    <x v="63"/>
    <x v="129"/>
    <n v="0.62893081761006286"/>
    <x v="5"/>
    <x v="3"/>
  </r>
  <r>
    <x v="63"/>
    <x v="130"/>
    <n v="49.056603773584904"/>
    <x v="5"/>
    <x v="3"/>
  </r>
  <r>
    <x v="63"/>
    <x v="131"/>
    <n v="29.559748427672957"/>
    <x v="5"/>
    <x v="3"/>
  </r>
  <r>
    <x v="63"/>
    <x v="4"/>
    <n v="16.352201257861637"/>
    <x v="5"/>
    <x v="3"/>
  </r>
  <r>
    <x v="64"/>
    <x v="127"/>
    <n v="5.0314465408805029"/>
    <x v="5"/>
    <x v="3"/>
  </r>
  <r>
    <x v="64"/>
    <x v="128"/>
    <n v="3.1446540880503147"/>
    <x v="5"/>
    <x v="3"/>
  </r>
  <r>
    <x v="64"/>
    <x v="129"/>
    <n v="3.1446540880503147"/>
    <x v="5"/>
    <x v="3"/>
  </r>
  <r>
    <x v="64"/>
    <x v="130"/>
    <n v="42.767295597484278"/>
    <x v="5"/>
    <x v="3"/>
  </r>
  <r>
    <x v="64"/>
    <x v="131"/>
    <n v="29.559748427672957"/>
    <x v="5"/>
    <x v="3"/>
  </r>
  <r>
    <x v="64"/>
    <x v="4"/>
    <n v="16.352201257861637"/>
    <x v="5"/>
    <x v="3"/>
  </r>
  <r>
    <x v="65"/>
    <x v="127"/>
    <n v="1.2578616352201257"/>
    <x v="5"/>
    <x v="3"/>
  </r>
  <r>
    <x v="65"/>
    <x v="128"/>
    <n v="1.2578616352201257"/>
    <x v="5"/>
    <x v="3"/>
  </r>
  <r>
    <x v="65"/>
    <x v="129"/>
    <n v="0.62893081761006286"/>
    <x v="5"/>
    <x v="3"/>
  </r>
  <r>
    <x v="65"/>
    <x v="130"/>
    <n v="50.943396226415096"/>
    <x v="5"/>
    <x v="3"/>
  </r>
  <r>
    <x v="65"/>
    <x v="131"/>
    <n v="29.559748427672957"/>
    <x v="5"/>
    <x v="3"/>
  </r>
  <r>
    <x v="65"/>
    <x v="4"/>
    <n v="16.352201257861637"/>
    <x v="5"/>
    <x v="3"/>
  </r>
  <r>
    <x v="66"/>
    <x v="127"/>
    <n v="15.09433962264151"/>
    <x v="5"/>
    <x v="3"/>
  </r>
  <r>
    <x v="66"/>
    <x v="128"/>
    <n v="15.09433962264151"/>
    <x v="5"/>
    <x v="3"/>
  </r>
  <r>
    <x v="66"/>
    <x v="129"/>
    <n v="3.7735849056603774"/>
    <x v="5"/>
    <x v="3"/>
  </r>
  <r>
    <x v="66"/>
    <x v="130"/>
    <n v="20.125786163522012"/>
    <x v="5"/>
    <x v="3"/>
  </r>
  <r>
    <x v="66"/>
    <x v="131"/>
    <n v="29.559748427672957"/>
    <x v="5"/>
    <x v="3"/>
  </r>
  <r>
    <x v="66"/>
    <x v="4"/>
    <n v="16.352201257861637"/>
    <x v="5"/>
    <x v="3"/>
  </r>
  <r>
    <x v="61"/>
    <x v="127"/>
    <n v="11.111111111111111"/>
    <x v="6"/>
    <x v="3"/>
  </r>
  <r>
    <x v="61"/>
    <x v="128"/>
    <n v="1.8518518518518519"/>
    <x v="6"/>
    <x v="3"/>
  </r>
  <r>
    <x v="61"/>
    <x v="129"/>
    <n v="5.5555555555555554"/>
    <x v="6"/>
    <x v="3"/>
  </r>
  <r>
    <x v="61"/>
    <x v="130"/>
    <n v="22.222222222222221"/>
    <x v="6"/>
    <x v="3"/>
  </r>
  <r>
    <x v="61"/>
    <x v="131"/>
    <n v="34.25925925925926"/>
    <x v="6"/>
    <x v="3"/>
  </r>
  <r>
    <x v="61"/>
    <x v="4"/>
    <n v="25"/>
    <x v="6"/>
    <x v="3"/>
  </r>
  <r>
    <x v="62"/>
    <x v="127"/>
    <n v="0.92592592592592593"/>
    <x v="6"/>
    <x v="3"/>
  </r>
  <r>
    <x v="62"/>
    <x v="128"/>
    <n v="0"/>
    <x v="6"/>
    <x v="3"/>
  </r>
  <r>
    <x v="62"/>
    <x v="129"/>
    <n v="0"/>
    <x v="6"/>
    <x v="3"/>
  </r>
  <r>
    <x v="62"/>
    <x v="130"/>
    <n v="39.814814814814817"/>
    <x v="6"/>
    <x v="3"/>
  </r>
  <r>
    <x v="62"/>
    <x v="131"/>
    <n v="34.25925925925926"/>
    <x v="6"/>
    <x v="3"/>
  </r>
  <r>
    <x v="62"/>
    <x v="4"/>
    <n v="25"/>
    <x v="6"/>
    <x v="3"/>
  </r>
  <r>
    <x v="63"/>
    <x v="127"/>
    <n v="4.6296296296296298"/>
    <x v="6"/>
    <x v="3"/>
  </r>
  <r>
    <x v="63"/>
    <x v="128"/>
    <n v="0"/>
    <x v="6"/>
    <x v="3"/>
  </r>
  <r>
    <x v="63"/>
    <x v="129"/>
    <n v="1.8518518518518519"/>
    <x v="6"/>
    <x v="3"/>
  </r>
  <r>
    <x v="63"/>
    <x v="130"/>
    <n v="34.25925925925926"/>
    <x v="6"/>
    <x v="3"/>
  </r>
  <r>
    <x v="63"/>
    <x v="131"/>
    <n v="34.25925925925926"/>
    <x v="6"/>
    <x v="3"/>
  </r>
  <r>
    <x v="63"/>
    <x v="4"/>
    <n v="25"/>
    <x v="6"/>
    <x v="3"/>
  </r>
  <r>
    <x v="64"/>
    <x v="127"/>
    <n v="3.7037037037037037"/>
    <x v="6"/>
    <x v="3"/>
  </r>
  <r>
    <x v="64"/>
    <x v="128"/>
    <n v="0.92592592592592593"/>
    <x v="6"/>
    <x v="3"/>
  </r>
  <r>
    <x v="64"/>
    <x v="129"/>
    <n v="4.6296296296296298"/>
    <x v="6"/>
    <x v="3"/>
  </r>
  <r>
    <x v="64"/>
    <x v="130"/>
    <n v="31.481481481481481"/>
    <x v="6"/>
    <x v="3"/>
  </r>
  <r>
    <x v="64"/>
    <x v="131"/>
    <n v="34.25925925925926"/>
    <x v="6"/>
    <x v="3"/>
  </r>
  <r>
    <x v="64"/>
    <x v="4"/>
    <n v="25"/>
    <x v="6"/>
    <x v="3"/>
  </r>
  <r>
    <x v="65"/>
    <x v="127"/>
    <n v="0.92592592592592593"/>
    <x v="6"/>
    <x v="3"/>
  </r>
  <r>
    <x v="65"/>
    <x v="128"/>
    <n v="0.92592592592592593"/>
    <x v="6"/>
    <x v="3"/>
  </r>
  <r>
    <x v="65"/>
    <x v="129"/>
    <n v="1.8518518518518519"/>
    <x v="6"/>
    <x v="3"/>
  </r>
  <r>
    <x v="65"/>
    <x v="130"/>
    <n v="37.037037037037038"/>
    <x v="6"/>
    <x v="3"/>
  </r>
  <r>
    <x v="65"/>
    <x v="131"/>
    <n v="34.25925925925926"/>
    <x v="6"/>
    <x v="3"/>
  </r>
  <r>
    <x v="65"/>
    <x v="4"/>
    <n v="25"/>
    <x v="6"/>
    <x v="3"/>
  </r>
  <r>
    <x v="66"/>
    <x v="127"/>
    <n v="17.592592592592592"/>
    <x v="6"/>
    <x v="3"/>
  </r>
  <r>
    <x v="66"/>
    <x v="128"/>
    <n v="5.5555555555555554"/>
    <x v="6"/>
    <x v="3"/>
  </r>
  <r>
    <x v="66"/>
    <x v="129"/>
    <n v="2.7777777777777777"/>
    <x v="6"/>
    <x v="3"/>
  </r>
  <r>
    <x v="66"/>
    <x v="130"/>
    <n v="14.814814814814815"/>
    <x v="6"/>
    <x v="3"/>
  </r>
  <r>
    <x v="66"/>
    <x v="131"/>
    <n v="34.25925925925926"/>
    <x v="6"/>
    <x v="3"/>
  </r>
  <r>
    <x v="66"/>
    <x v="4"/>
    <n v="25"/>
    <x v="6"/>
    <x v="3"/>
  </r>
  <r>
    <x v="61"/>
    <x v="127"/>
    <n v="7.9096045197740112"/>
    <x v="7"/>
    <x v="3"/>
  </r>
  <r>
    <x v="61"/>
    <x v="128"/>
    <n v="1.1299435028248588"/>
    <x v="7"/>
    <x v="3"/>
  </r>
  <r>
    <x v="61"/>
    <x v="129"/>
    <n v="4.5197740112994351"/>
    <x v="7"/>
    <x v="3"/>
  </r>
  <r>
    <x v="61"/>
    <x v="130"/>
    <n v="27.118644067796609"/>
    <x v="7"/>
    <x v="3"/>
  </r>
  <r>
    <x v="61"/>
    <x v="131"/>
    <n v="36.72316384180791"/>
    <x v="7"/>
    <x v="3"/>
  </r>
  <r>
    <x v="61"/>
    <x v="4"/>
    <n v="22.598870056497177"/>
    <x v="7"/>
    <x v="3"/>
  </r>
  <r>
    <x v="62"/>
    <x v="127"/>
    <n v="2.2598870056497176"/>
    <x v="7"/>
    <x v="3"/>
  </r>
  <r>
    <x v="62"/>
    <x v="128"/>
    <n v="0"/>
    <x v="7"/>
    <x v="3"/>
  </r>
  <r>
    <x v="62"/>
    <x v="129"/>
    <n v="0"/>
    <x v="7"/>
    <x v="3"/>
  </r>
  <r>
    <x v="62"/>
    <x v="130"/>
    <n v="38.418079096045197"/>
    <x v="7"/>
    <x v="3"/>
  </r>
  <r>
    <x v="62"/>
    <x v="131"/>
    <n v="36.72316384180791"/>
    <x v="7"/>
    <x v="3"/>
  </r>
  <r>
    <x v="62"/>
    <x v="4"/>
    <n v="22.598870056497177"/>
    <x v="7"/>
    <x v="3"/>
  </r>
  <r>
    <x v="63"/>
    <x v="127"/>
    <n v="1.1299435028248588"/>
    <x v="7"/>
    <x v="3"/>
  </r>
  <r>
    <x v="63"/>
    <x v="128"/>
    <n v="0"/>
    <x v="7"/>
    <x v="3"/>
  </r>
  <r>
    <x v="63"/>
    <x v="129"/>
    <n v="0"/>
    <x v="7"/>
    <x v="3"/>
  </r>
  <r>
    <x v="63"/>
    <x v="130"/>
    <n v="39.548022598870055"/>
    <x v="7"/>
    <x v="3"/>
  </r>
  <r>
    <x v="63"/>
    <x v="131"/>
    <n v="36.72316384180791"/>
    <x v="7"/>
    <x v="3"/>
  </r>
  <r>
    <x v="63"/>
    <x v="4"/>
    <n v="22.598870056497177"/>
    <x v="7"/>
    <x v="3"/>
  </r>
  <r>
    <x v="64"/>
    <x v="127"/>
    <n v="3.3898305084745761"/>
    <x v="7"/>
    <x v="3"/>
  </r>
  <r>
    <x v="64"/>
    <x v="128"/>
    <n v="1.1299435028248588"/>
    <x v="7"/>
    <x v="3"/>
  </r>
  <r>
    <x v="64"/>
    <x v="129"/>
    <n v="0.56497175141242939"/>
    <x v="7"/>
    <x v="3"/>
  </r>
  <r>
    <x v="64"/>
    <x v="130"/>
    <n v="35.593220338983052"/>
    <x v="7"/>
    <x v="3"/>
  </r>
  <r>
    <x v="64"/>
    <x v="131"/>
    <n v="36.72316384180791"/>
    <x v="7"/>
    <x v="3"/>
  </r>
  <r>
    <x v="64"/>
    <x v="4"/>
    <n v="22.598870056497177"/>
    <x v="7"/>
    <x v="3"/>
  </r>
  <r>
    <x v="65"/>
    <x v="127"/>
    <n v="2.8248587570621471"/>
    <x v="7"/>
    <x v="3"/>
  </r>
  <r>
    <x v="65"/>
    <x v="128"/>
    <n v="0.56497175141242939"/>
    <x v="7"/>
    <x v="3"/>
  </r>
  <r>
    <x v="65"/>
    <x v="129"/>
    <n v="0.56497175141242939"/>
    <x v="7"/>
    <x v="3"/>
  </r>
  <r>
    <x v="65"/>
    <x v="130"/>
    <n v="36.72316384180791"/>
    <x v="7"/>
    <x v="3"/>
  </r>
  <r>
    <x v="65"/>
    <x v="131"/>
    <n v="36.72316384180791"/>
    <x v="7"/>
    <x v="3"/>
  </r>
  <r>
    <x v="65"/>
    <x v="4"/>
    <n v="22.598870056497177"/>
    <x v="7"/>
    <x v="3"/>
  </r>
  <r>
    <x v="66"/>
    <x v="127"/>
    <n v="16.949152542372882"/>
    <x v="7"/>
    <x v="3"/>
  </r>
  <r>
    <x v="66"/>
    <x v="128"/>
    <n v="7.3446327683615822"/>
    <x v="7"/>
    <x v="3"/>
  </r>
  <r>
    <x v="66"/>
    <x v="129"/>
    <n v="2.2598870056497176"/>
    <x v="7"/>
    <x v="3"/>
  </r>
  <r>
    <x v="66"/>
    <x v="130"/>
    <n v="14.124293785310735"/>
    <x v="7"/>
    <x v="3"/>
  </r>
  <r>
    <x v="66"/>
    <x v="131"/>
    <n v="36.72316384180791"/>
    <x v="7"/>
    <x v="3"/>
  </r>
  <r>
    <x v="66"/>
    <x v="4"/>
    <n v="22.598870056497177"/>
    <x v="7"/>
    <x v="3"/>
  </r>
  <r>
    <x v="61"/>
    <x v="127"/>
    <n v="14.864864864864865"/>
    <x v="8"/>
    <x v="3"/>
  </r>
  <r>
    <x v="61"/>
    <x v="128"/>
    <n v="1.3513513513513513"/>
    <x v="8"/>
    <x v="3"/>
  </r>
  <r>
    <x v="61"/>
    <x v="129"/>
    <n v="6.0810810810810807"/>
    <x v="8"/>
    <x v="3"/>
  </r>
  <r>
    <x v="61"/>
    <x v="130"/>
    <n v="39.189189189189186"/>
    <x v="8"/>
    <x v="3"/>
  </r>
  <r>
    <x v="61"/>
    <x v="131"/>
    <n v="24.324324324324323"/>
    <x v="8"/>
    <x v="3"/>
  </r>
  <r>
    <x v="61"/>
    <x v="4"/>
    <n v="14.189189189189189"/>
    <x v="8"/>
    <x v="3"/>
  </r>
  <r>
    <x v="62"/>
    <x v="127"/>
    <n v="2.0270270270270272"/>
    <x v="8"/>
    <x v="3"/>
  </r>
  <r>
    <x v="62"/>
    <x v="128"/>
    <n v="0"/>
    <x v="8"/>
    <x v="3"/>
  </r>
  <r>
    <x v="62"/>
    <x v="129"/>
    <n v="0"/>
    <x v="8"/>
    <x v="3"/>
  </r>
  <r>
    <x v="62"/>
    <x v="130"/>
    <n v="59.45945945945946"/>
    <x v="8"/>
    <x v="3"/>
  </r>
  <r>
    <x v="62"/>
    <x v="131"/>
    <n v="24.324324324324323"/>
    <x v="8"/>
    <x v="3"/>
  </r>
  <r>
    <x v="62"/>
    <x v="4"/>
    <n v="14.189189189189189"/>
    <x v="8"/>
    <x v="3"/>
  </r>
  <r>
    <x v="63"/>
    <x v="127"/>
    <n v="4.7297297297297298"/>
    <x v="8"/>
    <x v="3"/>
  </r>
  <r>
    <x v="63"/>
    <x v="128"/>
    <n v="0.67567567567567566"/>
    <x v="8"/>
    <x v="3"/>
  </r>
  <r>
    <x v="63"/>
    <x v="129"/>
    <n v="0"/>
    <x v="8"/>
    <x v="3"/>
  </r>
  <r>
    <x v="63"/>
    <x v="130"/>
    <n v="56.081081081081081"/>
    <x v="8"/>
    <x v="3"/>
  </r>
  <r>
    <x v="63"/>
    <x v="131"/>
    <n v="24.324324324324323"/>
    <x v="8"/>
    <x v="3"/>
  </r>
  <r>
    <x v="63"/>
    <x v="4"/>
    <n v="14.189189189189189"/>
    <x v="8"/>
    <x v="3"/>
  </r>
  <r>
    <x v="64"/>
    <x v="127"/>
    <n v="4.0540540540540544"/>
    <x v="8"/>
    <x v="3"/>
  </r>
  <r>
    <x v="64"/>
    <x v="128"/>
    <n v="1.3513513513513513"/>
    <x v="8"/>
    <x v="3"/>
  </r>
  <r>
    <x v="64"/>
    <x v="129"/>
    <n v="0"/>
    <x v="8"/>
    <x v="3"/>
  </r>
  <r>
    <x v="64"/>
    <x v="130"/>
    <n v="56.081081081081081"/>
    <x v="8"/>
    <x v="3"/>
  </r>
  <r>
    <x v="64"/>
    <x v="131"/>
    <n v="24.324324324324323"/>
    <x v="8"/>
    <x v="3"/>
  </r>
  <r>
    <x v="64"/>
    <x v="4"/>
    <n v="14.189189189189189"/>
    <x v="8"/>
    <x v="3"/>
  </r>
  <r>
    <x v="65"/>
    <x v="127"/>
    <n v="2.0270270270270272"/>
    <x v="8"/>
    <x v="3"/>
  </r>
  <r>
    <x v="65"/>
    <x v="128"/>
    <n v="1.3513513513513513"/>
    <x v="8"/>
    <x v="3"/>
  </r>
  <r>
    <x v="65"/>
    <x v="129"/>
    <n v="0"/>
    <x v="8"/>
    <x v="3"/>
  </r>
  <r>
    <x v="65"/>
    <x v="130"/>
    <n v="58.108108108108105"/>
    <x v="8"/>
    <x v="3"/>
  </r>
  <r>
    <x v="65"/>
    <x v="131"/>
    <n v="24.324324324324323"/>
    <x v="8"/>
    <x v="3"/>
  </r>
  <r>
    <x v="65"/>
    <x v="4"/>
    <n v="14.189189189189189"/>
    <x v="8"/>
    <x v="3"/>
  </r>
  <r>
    <x v="66"/>
    <x v="127"/>
    <n v="25"/>
    <x v="8"/>
    <x v="3"/>
  </r>
  <r>
    <x v="66"/>
    <x v="128"/>
    <n v="17.567567567567568"/>
    <x v="8"/>
    <x v="3"/>
  </r>
  <r>
    <x v="66"/>
    <x v="129"/>
    <n v="3.3783783783783785"/>
    <x v="8"/>
    <x v="3"/>
  </r>
  <r>
    <x v="66"/>
    <x v="130"/>
    <n v="15.54054054054054"/>
    <x v="8"/>
    <x v="3"/>
  </r>
  <r>
    <x v="66"/>
    <x v="131"/>
    <n v="24.324324324324323"/>
    <x v="8"/>
    <x v="3"/>
  </r>
  <r>
    <x v="66"/>
    <x v="4"/>
    <n v="14.189189189189189"/>
    <x v="8"/>
    <x v="3"/>
  </r>
  <r>
    <x v="61"/>
    <x v="127"/>
    <n v="15.384615384615385"/>
    <x v="9"/>
    <x v="3"/>
  </r>
  <r>
    <x v="61"/>
    <x v="128"/>
    <n v="2.9585798816568047"/>
    <x v="9"/>
    <x v="3"/>
  </r>
  <r>
    <x v="61"/>
    <x v="129"/>
    <n v="2.9585798816568047"/>
    <x v="9"/>
    <x v="3"/>
  </r>
  <r>
    <x v="61"/>
    <x v="130"/>
    <n v="35.502958579881657"/>
    <x v="9"/>
    <x v="3"/>
  </r>
  <r>
    <x v="61"/>
    <x v="131"/>
    <n v="29.585798816568047"/>
    <x v="9"/>
    <x v="3"/>
  </r>
  <r>
    <x v="61"/>
    <x v="4"/>
    <n v="14.201183431952662"/>
    <x v="9"/>
    <x v="3"/>
  </r>
  <r>
    <x v="62"/>
    <x v="127"/>
    <n v="2.3668639053254439"/>
    <x v="9"/>
    <x v="3"/>
  </r>
  <r>
    <x v="62"/>
    <x v="128"/>
    <n v="0"/>
    <x v="9"/>
    <x v="3"/>
  </r>
  <r>
    <x v="62"/>
    <x v="129"/>
    <n v="0"/>
    <x v="9"/>
    <x v="3"/>
  </r>
  <r>
    <x v="62"/>
    <x v="130"/>
    <n v="53.846153846153847"/>
    <x v="9"/>
    <x v="3"/>
  </r>
  <r>
    <x v="62"/>
    <x v="131"/>
    <n v="29.585798816568047"/>
    <x v="9"/>
    <x v="3"/>
  </r>
  <r>
    <x v="62"/>
    <x v="4"/>
    <n v="14.201183431952662"/>
    <x v="9"/>
    <x v="3"/>
  </r>
  <r>
    <x v="63"/>
    <x v="127"/>
    <n v="7.6923076923076925"/>
    <x v="9"/>
    <x v="3"/>
  </r>
  <r>
    <x v="63"/>
    <x v="128"/>
    <n v="4.1420118343195265"/>
    <x v="9"/>
    <x v="3"/>
  </r>
  <r>
    <x v="63"/>
    <x v="129"/>
    <n v="0.59171597633136097"/>
    <x v="9"/>
    <x v="3"/>
  </r>
  <r>
    <x v="63"/>
    <x v="130"/>
    <n v="43.786982248520708"/>
    <x v="9"/>
    <x v="3"/>
  </r>
  <r>
    <x v="63"/>
    <x v="131"/>
    <n v="29.585798816568047"/>
    <x v="9"/>
    <x v="3"/>
  </r>
  <r>
    <x v="63"/>
    <x v="4"/>
    <n v="14.201183431952662"/>
    <x v="9"/>
    <x v="3"/>
  </r>
  <r>
    <x v="64"/>
    <x v="127"/>
    <n v="6.5088757396449708"/>
    <x v="9"/>
    <x v="3"/>
  </r>
  <r>
    <x v="64"/>
    <x v="128"/>
    <n v="1.1834319526627219"/>
    <x v="9"/>
    <x v="3"/>
  </r>
  <r>
    <x v="64"/>
    <x v="129"/>
    <n v="1.1834319526627219"/>
    <x v="9"/>
    <x v="3"/>
  </r>
  <r>
    <x v="64"/>
    <x v="130"/>
    <n v="47.928994082840234"/>
    <x v="9"/>
    <x v="3"/>
  </r>
  <r>
    <x v="64"/>
    <x v="131"/>
    <n v="29.585798816568047"/>
    <x v="9"/>
    <x v="3"/>
  </r>
  <r>
    <x v="64"/>
    <x v="4"/>
    <n v="14.201183431952662"/>
    <x v="9"/>
    <x v="3"/>
  </r>
  <r>
    <x v="65"/>
    <x v="127"/>
    <n v="1.7751479289940828"/>
    <x v="9"/>
    <x v="3"/>
  </r>
  <r>
    <x v="65"/>
    <x v="128"/>
    <n v="0.59171597633136097"/>
    <x v="9"/>
    <x v="3"/>
  </r>
  <r>
    <x v="65"/>
    <x v="129"/>
    <n v="0"/>
    <x v="9"/>
    <x v="3"/>
  </r>
  <r>
    <x v="65"/>
    <x v="130"/>
    <n v="53.846153846153847"/>
    <x v="9"/>
    <x v="3"/>
  </r>
  <r>
    <x v="65"/>
    <x v="131"/>
    <n v="29.585798816568047"/>
    <x v="9"/>
    <x v="3"/>
  </r>
  <r>
    <x v="65"/>
    <x v="4"/>
    <n v="14.201183431952662"/>
    <x v="9"/>
    <x v="3"/>
  </r>
  <r>
    <x v="66"/>
    <x v="127"/>
    <n v="28.402366863905325"/>
    <x v="9"/>
    <x v="3"/>
  </r>
  <r>
    <x v="66"/>
    <x v="128"/>
    <n v="17.159763313609467"/>
    <x v="9"/>
    <x v="3"/>
  </r>
  <r>
    <x v="66"/>
    <x v="129"/>
    <n v="0"/>
    <x v="9"/>
    <x v="3"/>
  </r>
  <r>
    <x v="66"/>
    <x v="130"/>
    <n v="11.242603550295858"/>
    <x v="9"/>
    <x v="3"/>
  </r>
  <r>
    <x v="66"/>
    <x v="131"/>
    <n v="29.585798816568047"/>
    <x v="9"/>
    <x v="3"/>
  </r>
  <r>
    <x v="66"/>
    <x v="4"/>
    <n v="14.201183431952662"/>
    <x v="9"/>
    <x v="3"/>
  </r>
  <r>
    <x v="61"/>
    <x v="127"/>
    <n v="32.824427480916029"/>
    <x v="10"/>
    <x v="3"/>
  </r>
  <r>
    <x v="61"/>
    <x v="128"/>
    <n v="2.2900763358778624"/>
    <x v="10"/>
    <x v="3"/>
  </r>
  <r>
    <x v="61"/>
    <x v="129"/>
    <n v="4.5801526717557248"/>
    <x v="10"/>
    <x v="3"/>
  </r>
  <r>
    <x v="61"/>
    <x v="130"/>
    <n v="38.931297709923662"/>
    <x v="10"/>
    <x v="3"/>
  </r>
  <r>
    <x v="61"/>
    <x v="131"/>
    <n v="16.03053435114504"/>
    <x v="10"/>
    <x v="3"/>
  </r>
  <r>
    <x v="61"/>
    <x v="4"/>
    <n v="5.343511450381679"/>
    <x v="10"/>
    <x v="3"/>
  </r>
  <r>
    <x v="62"/>
    <x v="127"/>
    <n v="16.03053435114504"/>
    <x v="10"/>
    <x v="3"/>
  </r>
  <r>
    <x v="62"/>
    <x v="128"/>
    <n v="0"/>
    <x v="10"/>
    <x v="3"/>
  </r>
  <r>
    <x v="62"/>
    <x v="129"/>
    <n v="0.76335877862595425"/>
    <x v="10"/>
    <x v="3"/>
  </r>
  <r>
    <x v="62"/>
    <x v="130"/>
    <n v="61.832061068702288"/>
    <x v="10"/>
    <x v="3"/>
  </r>
  <r>
    <x v="62"/>
    <x v="131"/>
    <n v="16.03053435114504"/>
    <x v="10"/>
    <x v="3"/>
  </r>
  <r>
    <x v="62"/>
    <x v="4"/>
    <n v="5.343511450381679"/>
    <x v="10"/>
    <x v="3"/>
  </r>
  <r>
    <x v="63"/>
    <x v="127"/>
    <n v="16.03053435114504"/>
    <x v="10"/>
    <x v="3"/>
  </r>
  <r>
    <x v="63"/>
    <x v="128"/>
    <n v="6.8702290076335881"/>
    <x v="10"/>
    <x v="3"/>
  </r>
  <r>
    <x v="63"/>
    <x v="129"/>
    <n v="0"/>
    <x v="10"/>
    <x v="3"/>
  </r>
  <r>
    <x v="63"/>
    <x v="130"/>
    <n v="55.725190839694655"/>
    <x v="10"/>
    <x v="3"/>
  </r>
  <r>
    <x v="63"/>
    <x v="131"/>
    <n v="16.03053435114504"/>
    <x v="10"/>
    <x v="3"/>
  </r>
  <r>
    <x v="63"/>
    <x v="4"/>
    <n v="5.343511450381679"/>
    <x v="10"/>
    <x v="3"/>
  </r>
  <r>
    <x v="64"/>
    <x v="127"/>
    <n v="20.76923076923077"/>
    <x v="10"/>
    <x v="3"/>
  </r>
  <r>
    <x v="64"/>
    <x v="128"/>
    <n v="3.0769230769230771"/>
    <x v="10"/>
    <x v="3"/>
  </r>
  <r>
    <x v="64"/>
    <x v="129"/>
    <n v="0.76923076923076927"/>
    <x v="10"/>
    <x v="3"/>
  </r>
  <r>
    <x v="64"/>
    <x v="130"/>
    <n v="53.846153846153847"/>
    <x v="10"/>
    <x v="3"/>
  </r>
  <r>
    <x v="64"/>
    <x v="131"/>
    <n v="16.153846153846153"/>
    <x v="10"/>
    <x v="3"/>
  </r>
  <r>
    <x v="64"/>
    <x v="4"/>
    <n v="5.384615384615385"/>
    <x v="10"/>
    <x v="3"/>
  </r>
  <r>
    <x v="65"/>
    <x v="127"/>
    <n v="13.740458015267176"/>
    <x v="10"/>
    <x v="3"/>
  </r>
  <r>
    <x v="65"/>
    <x v="128"/>
    <n v="0.76335877862595425"/>
    <x v="10"/>
    <x v="3"/>
  </r>
  <r>
    <x v="65"/>
    <x v="129"/>
    <n v="0"/>
    <x v="10"/>
    <x v="3"/>
  </r>
  <r>
    <x v="65"/>
    <x v="130"/>
    <n v="64.122137404580158"/>
    <x v="10"/>
    <x v="3"/>
  </r>
  <r>
    <x v="65"/>
    <x v="131"/>
    <n v="16.03053435114504"/>
    <x v="10"/>
    <x v="3"/>
  </r>
  <r>
    <x v="65"/>
    <x v="4"/>
    <n v="5.343511450381679"/>
    <x v="10"/>
    <x v="3"/>
  </r>
  <r>
    <x v="66"/>
    <x v="127"/>
    <n v="45.801526717557252"/>
    <x v="10"/>
    <x v="3"/>
  </r>
  <r>
    <x v="66"/>
    <x v="128"/>
    <n v="14.503816793893129"/>
    <x v="10"/>
    <x v="3"/>
  </r>
  <r>
    <x v="66"/>
    <x v="129"/>
    <n v="0.76335877862595425"/>
    <x v="10"/>
    <x v="3"/>
  </r>
  <r>
    <x v="66"/>
    <x v="130"/>
    <n v="17.557251908396946"/>
    <x v="10"/>
    <x v="3"/>
  </r>
  <r>
    <x v="66"/>
    <x v="131"/>
    <n v="16.03053435114504"/>
    <x v="10"/>
    <x v="3"/>
  </r>
  <r>
    <x v="66"/>
    <x v="4"/>
    <n v="5.343511450381679"/>
    <x v="10"/>
    <x v="3"/>
  </r>
  <r>
    <x v="61"/>
    <x v="127"/>
    <n v="10.084033613445378"/>
    <x v="11"/>
    <x v="3"/>
  </r>
  <r>
    <x v="61"/>
    <x v="128"/>
    <n v="3.3613445378151261"/>
    <x v="11"/>
    <x v="3"/>
  </r>
  <r>
    <x v="61"/>
    <x v="129"/>
    <n v="8.4033613445378155"/>
    <x v="11"/>
    <x v="3"/>
  </r>
  <r>
    <x v="61"/>
    <x v="130"/>
    <n v="31.932773109243698"/>
    <x v="11"/>
    <x v="3"/>
  </r>
  <r>
    <x v="61"/>
    <x v="131"/>
    <n v="36.134453781512605"/>
    <x v="11"/>
    <x v="3"/>
  </r>
  <r>
    <x v="61"/>
    <x v="4"/>
    <n v="10.084033613445378"/>
    <x v="11"/>
    <x v="3"/>
  </r>
  <r>
    <x v="62"/>
    <x v="127"/>
    <n v="1.680672268907563"/>
    <x v="11"/>
    <x v="3"/>
  </r>
  <r>
    <x v="62"/>
    <x v="128"/>
    <n v="0"/>
    <x v="11"/>
    <x v="3"/>
  </r>
  <r>
    <x v="62"/>
    <x v="129"/>
    <n v="0"/>
    <x v="11"/>
    <x v="3"/>
  </r>
  <r>
    <x v="62"/>
    <x v="130"/>
    <n v="52.100840336134453"/>
    <x v="11"/>
    <x v="3"/>
  </r>
  <r>
    <x v="62"/>
    <x v="131"/>
    <n v="36.134453781512605"/>
    <x v="11"/>
    <x v="3"/>
  </r>
  <r>
    <x v="62"/>
    <x v="4"/>
    <n v="10.084033613445378"/>
    <x v="11"/>
    <x v="3"/>
  </r>
  <r>
    <x v="63"/>
    <x v="127"/>
    <n v="4.2016806722689077"/>
    <x v="11"/>
    <x v="3"/>
  </r>
  <r>
    <x v="63"/>
    <x v="128"/>
    <n v="3.3613445378151261"/>
    <x v="11"/>
    <x v="3"/>
  </r>
  <r>
    <x v="63"/>
    <x v="129"/>
    <n v="1.680672268907563"/>
    <x v="11"/>
    <x v="3"/>
  </r>
  <r>
    <x v="63"/>
    <x v="130"/>
    <n v="44.537815126050418"/>
    <x v="11"/>
    <x v="3"/>
  </r>
  <r>
    <x v="63"/>
    <x v="131"/>
    <n v="36.134453781512605"/>
    <x v="11"/>
    <x v="3"/>
  </r>
  <r>
    <x v="63"/>
    <x v="4"/>
    <n v="10.084033613445378"/>
    <x v="11"/>
    <x v="3"/>
  </r>
  <r>
    <x v="64"/>
    <x v="127"/>
    <n v="4.2016806722689077"/>
    <x v="11"/>
    <x v="3"/>
  </r>
  <r>
    <x v="64"/>
    <x v="128"/>
    <n v="0.84033613445378152"/>
    <x v="11"/>
    <x v="3"/>
  </r>
  <r>
    <x v="64"/>
    <x v="129"/>
    <n v="2.5210084033613445"/>
    <x v="11"/>
    <x v="3"/>
  </r>
  <r>
    <x v="64"/>
    <x v="130"/>
    <n v="46.218487394957982"/>
    <x v="11"/>
    <x v="3"/>
  </r>
  <r>
    <x v="64"/>
    <x v="131"/>
    <n v="36.134453781512605"/>
    <x v="11"/>
    <x v="3"/>
  </r>
  <r>
    <x v="64"/>
    <x v="4"/>
    <n v="10.084033613445378"/>
    <x v="11"/>
    <x v="3"/>
  </r>
  <r>
    <x v="65"/>
    <x v="127"/>
    <n v="1.680672268907563"/>
    <x v="11"/>
    <x v="3"/>
  </r>
  <r>
    <x v="65"/>
    <x v="128"/>
    <n v="0.84033613445378152"/>
    <x v="11"/>
    <x v="3"/>
  </r>
  <r>
    <x v="65"/>
    <x v="129"/>
    <n v="0"/>
    <x v="11"/>
    <x v="3"/>
  </r>
  <r>
    <x v="65"/>
    <x v="130"/>
    <n v="51.260504201680675"/>
    <x v="11"/>
    <x v="3"/>
  </r>
  <r>
    <x v="65"/>
    <x v="131"/>
    <n v="36.134453781512605"/>
    <x v="11"/>
    <x v="3"/>
  </r>
  <r>
    <x v="65"/>
    <x v="4"/>
    <n v="10.084033613445378"/>
    <x v="11"/>
    <x v="3"/>
  </r>
  <r>
    <x v="66"/>
    <x v="127"/>
    <n v="18.487394957983192"/>
    <x v="11"/>
    <x v="3"/>
  </r>
  <r>
    <x v="66"/>
    <x v="128"/>
    <n v="12.605042016806722"/>
    <x v="11"/>
    <x v="3"/>
  </r>
  <r>
    <x v="66"/>
    <x v="129"/>
    <n v="2.5210084033613445"/>
    <x v="11"/>
    <x v="3"/>
  </r>
  <r>
    <x v="66"/>
    <x v="130"/>
    <n v="20.168067226890756"/>
    <x v="11"/>
    <x v="3"/>
  </r>
  <r>
    <x v="66"/>
    <x v="131"/>
    <n v="36.134453781512605"/>
    <x v="11"/>
    <x v="3"/>
  </r>
  <r>
    <x v="66"/>
    <x v="4"/>
    <n v="10.084033613445378"/>
    <x v="11"/>
    <x v="3"/>
  </r>
  <r>
    <x v="61"/>
    <x v="127"/>
    <n v="25.252525252525253"/>
    <x v="12"/>
    <x v="3"/>
  </r>
  <r>
    <x v="61"/>
    <x v="128"/>
    <n v="5.0505050505050502"/>
    <x v="12"/>
    <x v="3"/>
  </r>
  <r>
    <x v="61"/>
    <x v="129"/>
    <n v="8.0808080808080813"/>
    <x v="12"/>
    <x v="3"/>
  </r>
  <r>
    <x v="61"/>
    <x v="130"/>
    <n v="21.212121212121211"/>
    <x v="12"/>
    <x v="3"/>
  </r>
  <r>
    <x v="61"/>
    <x v="131"/>
    <n v="26.262626262626263"/>
    <x v="12"/>
    <x v="3"/>
  </r>
  <r>
    <x v="61"/>
    <x v="4"/>
    <n v="15.151515151515152"/>
    <x v="12"/>
    <x v="3"/>
  </r>
  <r>
    <x v="62"/>
    <x v="127"/>
    <n v="13.131313131313131"/>
    <x v="12"/>
    <x v="3"/>
  </r>
  <r>
    <x v="62"/>
    <x v="128"/>
    <n v="0"/>
    <x v="12"/>
    <x v="3"/>
  </r>
  <r>
    <x v="62"/>
    <x v="129"/>
    <n v="2.0202020202020203"/>
    <x v="12"/>
    <x v="3"/>
  </r>
  <r>
    <x v="62"/>
    <x v="130"/>
    <n v="43.434343434343432"/>
    <x v="12"/>
    <x v="3"/>
  </r>
  <r>
    <x v="62"/>
    <x v="131"/>
    <n v="26.262626262626263"/>
    <x v="12"/>
    <x v="3"/>
  </r>
  <r>
    <x v="62"/>
    <x v="4"/>
    <n v="15.151515151515152"/>
    <x v="12"/>
    <x v="3"/>
  </r>
  <r>
    <x v="63"/>
    <x v="127"/>
    <n v="11.111111111111111"/>
    <x v="12"/>
    <x v="3"/>
  </r>
  <r>
    <x v="63"/>
    <x v="128"/>
    <n v="2.0202020202020203"/>
    <x v="12"/>
    <x v="3"/>
  </r>
  <r>
    <x v="63"/>
    <x v="129"/>
    <n v="0"/>
    <x v="12"/>
    <x v="3"/>
  </r>
  <r>
    <x v="63"/>
    <x v="130"/>
    <n v="45.454545454545453"/>
    <x v="12"/>
    <x v="3"/>
  </r>
  <r>
    <x v="63"/>
    <x v="131"/>
    <n v="26.262626262626263"/>
    <x v="12"/>
    <x v="3"/>
  </r>
  <r>
    <x v="63"/>
    <x v="4"/>
    <n v="15.151515151515152"/>
    <x v="12"/>
    <x v="3"/>
  </r>
  <r>
    <x v="64"/>
    <x v="127"/>
    <n v="9.183673469387756"/>
    <x v="12"/>
    <x v="3"/>
  </r>
  <r>
    <x v="64"/>
    <x v="128"/>
    <n v="0"/>
    <x v="12"/>
    <x v="3"/>
  </r>
  <r>
    <x v="64"/>
    <x v="129"/>
    <n v="0"/>
    <x v="12"/>
    <x v="3"/>
  </r>
  <r>
    <x v="64"/>
    <x v="130"/>
    <n v="48.979591836734691"/>
    <x v="12"/>
    <x v="3"/>
  </r>
  <r>
    <x v="64"/>
    <x v="131"/>
    <n v="26.530612244897959"/>
    <x v="12"/>
    <x v="3"/>
  </r>
  <r>
    <x v="64"/>
    <x v="4"/>
    <n v="15.306122448979592"/>
    <x v="12"/>
    <x v="3"/>
  </r>
  <r>
    <x v="65"/>
    <x v="127"/>
    <n v="6.0606060606060606"/>
    <x v="12"/>
    <x v="3"/>
  </r>
  <r>
    <x v="65"/>
    <x v="128"/>
    <n v="0"/>
    <x v="12"/>
    <x v="3"/>
  </r>
  <r>
    <x v="65"/>
    <x v="129"/>
    <n v="0"/>
    <x v="12"/>
    <x v="3"/>
  </r>
  <r>
    <x v="65"/>
    <x v="130"/>
    <n v="52.525252525252526"/>
    <x v="12"/>
    <x v="3"/>
  </r>
  <r>
    <x v="65"/>
    <x v="131"/>
    <n v="26.262626262626263"/>
    <x v="12"/>
    <x v="3"/>
  </r>
  <r>
    <x v="65"/>
    <x v="4"/>
    <n v="15.151515151515152"/>
    <x v="12"/>
    <x v="3"/>
  </r>
  <r>
    <x v="66"/>
    <x v="127"/>
    <n v="25.252525252525253"/>
    <x v="12"/>
    <x v="3"/>
  </r>
  <r>
    <x v="66"/>
    <x v="128"/>
    <n v="13.131313131313131"/>
    <x v="12"/>
    <x v="3"/>
  </r>
  <r>
    <x v="66"/>
    <x v="129"/>
    <n v="0"/>
    <x v="12"/>
    <x v="3"/>
  </r>
  <r>
    <x v="66"/>
    <x v="130"/>
    <n v="20.202020202020201"/>
    <x v="12"/>
    <x v="3"/>
  </r>
  <r>
    <x v="66"/>
    <x v="131"/>
    <n v="26.262626262626263"/>
    <x v="12"/>
    <x v="3"/>
  </r>
  <r>
    <x v="66"/>
    <x v="4"/>
    <n v="15.151515151515152"/>
    <x v="12"/>
    <x v="3"/>
  </r>
  <r>
    <x v="61"/>
    <x v="127"/>
    <n v="18.840579710144926"/>
    <x v="13"/>
    <x v="3"/>
  </r>
  <r>
    <x v="61"/>
    <x v="128"/>
    <n v="7.2463768115942031"/>
    <x v="13"/>
    <x v="3"/>
  </r>
  <r>
    <x v="61"/>
    <x v="129"/>
    <n v="11.594202898550725"/>
    <x v="13"/>
    <x v="3"/>
  </r>
  <r>
    <x v="61"/>
    <x v="130"/>
    <n v="40.579710144927539"/>
    <x v="13"/>
    <x v="3"/>
  </r>
  <r>
    <x v="61"/>
    <x v="131"/>
    <n v="13.043478260869565"/>
    <x v="13"/>
    <x v="3"/>
  </r>
  <r>
    <x v="61"/>
    <x v="4"/>
    <n v="8.695652173913043"/>
    <x v="13"/>
    <x v="3"/>
  </r>
  <r>
    <x v="62"/>
    <x v="127"/>
    <n v="5.7971014492753623"/>
    <x v="13"/>
    <x v="3"/>
  </r>
  <r>
    <x v="62"/>
    <x v="128"/>
    <n v="2.8985507246376812"/>
    <x v="13"/>
    <x v="3"/>
  </r>
  <r>
    <x v="62"/>
    <x v="129"/>
    <n v="5.7971014492753623"/>
    <x v="13"/>
    <x v="3"/>
  </r>
  <r>
    <x v="62"/>
    <x v="130"/>
    <n v="63.768115942028984"/>
    <x v="13"/>
    <x v="3"/>
  </r>
  <r>
    <x v="62"/>
    <x v="131"/>
    <n v="13.043478260869565"/>
    <x v="13"/>
    <x v="3"/>
  </r>
  <r>
    <x v="62"/>
    <x v="4"/>
    <n v="8.695652173913043"/>
    <x v="13"/>
    <x v="3"/>
  </r>
  <r>
    <x v="63"/>
    <x v="127"/>
    <n v="7.2463768115942031"/>
    <x v="13"/>
    <x v="3"/>
  </r>
  <r>
    <x v="63"/>
    <x v="128"/>
    <n v="4.3478260869565215"/>
    <x v="13"/>
    <x v="3"/>
  </r>
  <r>
    <x v="63"/>
    <x v="129"/>
    <n v="2.8985507246376812"/>
    <x v="13"/>
    <x v="3"/>
  </r>
  <r>
    <x v="63"/>
    <x v="130"/>
    <n v="63.768115942028984"/>
    <x v="13"/>
    <x v="3"/>
  </r>
  <r>
    <x v="63"/>
    <x v="131"/>
    <n v="13.043478260869565"/>
    <x v="13"/>
    <x v="3"/>
  </r>
  <r>
    <x v="63"/>
    <x v="4"/>
    <n v="8.695652173913043"/>
    <x v="13"/>
    <x v="3"/>
  </r>
  <r>
    <x v="64"/>
    <x v="127"/>
    <n v="2.8985507246376812"/>
    <x v="13"/>
    <x v="3"/>
  </r>
  <r>
    <x v="64"/>
    <x v="128"/>
    <n v="4.3478260869565215"/>
    <x v="13"/>
    <x v="3"/>
  </r>
  <r>
    <x v="64"/>
    <x v="129"/>
    <n v="8.695652173913043"/>
    <x v="13"/>
    <x v="3"/>
  </r>
  <r>
    <x v="64"/>
    <x v="130"/>
    <n v="62.318840579710148"/>
    <x v="13"/>
    <x v="3"/>
  </r>
  <r>
    <x v="64"/>
    <x v="131"/>
    <n v="13.043478260869565"/>
    <x v="13"/>
    <x v="3"/>
  </r>
  <r>
    <x v="64"/>
    <x v="4"/>
    <n v="8.695652173913043"/>
    <x v="13"/>
    <x v="3"/>
  </r>
  <r>
    <x v="65"/>
    <x v="127"/>
    <n v="8.695652173913043"/>
    <x v="13"/>
    <x v="3"/>
  </r>
  <r>
    <x v="65"/>
    <x v="128"/>
    <n v="2.8985507246376812"/>
    <x v="13"/>
    <x v="3"/>
  </r>
  <r>
    <x v="65"/>
    <x v="129"/>
    <n v="1.4492753623188406"/>
    <x v="13"/>
    <x v="3"/>
  </r>
  <r>
    <x v="65"/>
    <x v="130"/>
    <n v="65.217391304347828"/>
    <x v="13"/>
    <x v="3"/>
  </r>
  <r>
    <x v="65"/>
    <x v="131"/>
    <n v="13.043478260869565"/>
    <x v="13"/>
    <x v="3"/>
  </r>
  <r>
    <x v="65"/>
    <x v="4"/>
    <n v="8.695652173913043"/>
    <x v="13"/>
    <x v="3"/>
  </r>
  <r>
    <x v="66"/>
    <x v="127"/>
    <n v="26.086956521739129"/>
    <x v="13"/>
    <x v="3"/>
  </r>
  <r>
    <x v="66"/>
    <x v="128"/>
    <n v="17.391304347826086"/>
    <x v="13"/>
    <x v="3"/>
  </r>
  <r>
    <x v="66"/>
    <x v="129"/>
    <n v="2.8985507246376812"/>
    <x v="13"/>
    <x v="3"/>
  </r>
  <r>
    <x v="66"/>
    <x v="130"/>
    <n v="31.884057971014492"/>
    <x v="13"/>
    <x v="3"/>
  </r>
  <r>
    <x v="66"/>
    <x v="131"/>
    <n v="13.043478260869565"/>
    <x v="13"/>
    <x v="3"/>
  </r>
  <r>
    <x v="66"/>
    <x v="4"/>
    <n v="8.695652173913043"/>
    <x v="13"/>
    <x v="3"/>
  </r>
  <r>
    <x v="61"/>
    <x v="127"/>
    <n v="8.0459770114942533"/>
    <x v="14"/>
    <x v="3"/>
  </r>
  <r>
    <x v="61"/>
    <x v="128"/>
    <n v="1.1494252873563218"/>
    <x v="14"/>
    <x v="3"/>
  </r>
  <r>
    <x v="61"/>
    <x v="129"/>
    <n v="8.0459770114942533"/>
    <x v="14"/>
    <x v="3"/>
  </r>
  <r>
    <x v="61"/>
    <x v="130"/>
    <n v="18.390804597701148"/>
    <x v="14"/>
    <x v="3"/>
  </r>
  <r>
    <x v="61"/>
    <x v="131"/>
    <n v="39.080459770114942"/>
    <x v="14"/>
    <x v="3"/>
  </r>
  <r>
    <x v="61"/>
    <x v="4"/>
    <n v="25.287356321839081"/>
    <x v="14"/>
    <x v="3"/>
  </r>
  <r>
    <x v="62"/>
    <x v="127"/>
    <n v="2.2988505747126435"/>
    <x v="14"/>
    <x v="3"/>
  </r>
  <r>
    <x v="62"/>
    <x v="128"/>
    <n v="0"/>
    <x v="14"/>
    <x v="3"/>
  </r>
  <r>
    <x v="62"/>
    <x v="129"/>
    <n v="0"/>
    <x v="14"/>
    <x v="3"/>
  </r>
  <r>
    <x v="62"/>
    <x v="130"/>
    <n v="33.333333333333336"/>
    <x v="14"/>
    <x v="3"/>
  </r>
  <r>
    <x v="62"/>
    <x v="131"/>
    <n v="39.080459770114942"/>
    <x v="14"/>
    <x v="3"/>
  </r>
  <r>
    <x v="62"/>
    <x v="4"/>
    <n v="25.287356321839081"/>
    <x v="14"/>
    <x v="3"/>
  </r>
  <r>
    <x v="63"/>
    <x v="127"/>
    <n v="2.2988505747126435"/>
    <x v="14"/>
    <x v="3"/>
  </r>
  <r>
    <x v="63"/>
    <x v="128"/>
    <n v="0"/>
    <x v="14"/>
    <x v="3"/>
  </r>
  <r>
    <x v="63"/>
    <x v="129"/>
    <n v="1.1494252873563218"/>
    <x v="14"/>
    <x v="3"/>
  </r>
  <r>
    <x v="63"/>
    <x v="130"/>
    <n v="32.183908045977013"/>
    <x v="14"/>
    <x v="3"/>
  </r>
  <r>
    <x v="63"/>
    <x v="131"/>
    <n v="39.080459770114942"/>
    <x v="14"/>
    <x v="3"/>
  </r>
  <r>
    <x v="63"/>
    <x v="4"/>
    <n v="25.287356321839081"/>
    <x v="14"/>
    <x v="3"/>
  </r>
  <r>
    <x v="64"/>
    <x v="127"/>
    <n v="1.1494252873563218"/>
    <x v="14"/>
    <x v="3"/>
  </r>
  <r>
    <x v="64"/>
    <x v="128"/>
    <n v="1.1494252873563218"/>
    <x v="14"/>
    <x v="3"/>
  </r>
  <r>
    <x v="64"/>
    <x v="129"/>
    <n v="0"/>
    <x v="14"/>
    <x v="3"/>
  </r>
  <r>
    <x v="64"/>
    <x v="130"/>
    <n v="33.333333333333336"/>
    <x v="14"/>
    <x v="3"/>
  </r>
  <r>
    <x v="64"/>
    <x v="131"/>
    <n v="39.080459770114942"/>
    <x v="14"/>
    <x v="3"/>
  </r>
  <r>
    <x v="64"/>
    <x v="4"/>
    <n v="25.287356321839081"/>
    <x v="14"/>
    <x v="3"/>
  </r>
  <r>
    <x v="65"/>
    <x v="127"/>
    <n v="0"/>
    <x v="14"/>
    <x v="3"/>
  </r>
  <r>
    <x v="65"/>
    <x v="128"/>
    <n v="0"/>
    <x v="14"/>
    <x v="3"/>
  </r>
  <r>
    <x v="65"/>
    <x v="129"/>
    <n v="0"/>
    <x v="14"/>
    <x v="3"/>
  </r>
  <r>
    <x v="65"/>
    <x v="130"/>
    <n v="35.632183908045974"/>
    <x v="14"/>
    <x v="3"/>
  </r>
  <r>
    <x v="65"/>
    <x v="131"/>
    <n v="39.080459770114942"/>
    <x v="14"/>
    <x v="3"/>
  </r>
  <r>
    <x v="65"/>
    <x v="4"/>
    <n v="25.287356321839081"/>
    <x v="14"/>
    <x v="3"/>
  </r>
  <r>
    <x v="66"/>
    <x v="127"/>
    <n v="8.0459770114942533"/>
    <x v="14"/>
    <x v="3"/>
  </r>
  <r>
    <x v="66"/>
    <x v="128"/>
    <n v="3.4482758620689653"/>
    <x v="14"/>
    <x v="3"/>
  </r>
  <r>
    <x v="66"/>
    <x v="129"/>
    <n v="1.1494252873563218"/>
    <x v="14"/>
    <x v="3"/>
  </r>
  <r>
    <x v="66"/>
    <x v="130"/>
    <n v="22.988505747126435"/>
    <x v="14"/>
    <x v="3"/>
  </r>
  <r>
    <x v="66"/>
    <x v="131"/>
    <n v="39.080459770114942"/>
    <x v="14"/>
    <x v="3"/>
  </r>
  <r>
    <x v="66"/>
    <x v="4"/>
    <n v="25.287356321839081"/>
    <x v="14"/>
    <x v="3"/>
  </r>
  <r>
    <x v="61"/>
    <x v="127"/>
    <n v="28.571428571428573"/>
    <x v="15"/>
    <x v="3"/>
  </r>
  <r>
    <x v="61"/>
    <x v="128"/>
    <n v="14.285714285714286"/>
    <x v="15"/>
    <x v="3"/>
  </r>
  <r>
    <x v="61"/>
    <x v="129"/>
    <n v="7.6923076923076925"/>
    <x v="15"/>
    <x v="3"/>
  </r>
  <r>
    <x v="61"/>
    <x v="130"/>
    <n v="31.868131868131869"/>
    <x v="15"/>
    <x v="3"/>
  </r>
  <r>
    <x v="61"/>
    <x v="131"/>
    <n v="10.989010989010989"/>
    <x v="15"/>
    <x v="3"/>
  </r>
  <r>
    <x v="61"/>
    <x v="4"/>
    <n v="7.6923076923076925"/>
    <x v="15"/>
    <x v="3"/>
  </r>
  <r>
    <x v="62"/>
    <x v="127"/>
    <n v="8.791208791208792"/>
    <x v="15"/>
    <x v="3"/>
  </r>
  <r>
    <x v="62"/>
    <x v="128"/>
    <n v="1.098901098901099"/>
    <x v="15"/>
    <x v="3"/>
  </r>
  <r>
    <x v="62"/>
    <x v="129"/>
    <n v="1.098901098901099"/>
    <x v="15"/>
    <x v="3"/>
  </r>
  <r>
    <x v="62"/>
    <x v="130"/>
    <n v="70.329670329670336"/>
    <x v="15"/>
    <x v="3"/>
  </r>
  <r>
    <x v="62"/>
    <x v="131"/>
    <n v="10.989010989010989"/>
    <x v="15"/>
    <x v="3"/>
  </r>
  <r>
    <x v="62"/>
    <x v="4"/>
    <n v="7.6923076923076925"/>
    <x v="15"/>
    <x v="3"/>
  </r>
  <r>
    <x v="63"/>
    <x v="127"/>
    <n v="8.791208791208792"/>
    <x v="15"/>
    <x v="3"/>
  </r>
  <r>
    <x v="63"/>
    <x v="128"/>
    <n v="10.989010989010989"/>
    <x v="15"/>
    <x v="3"/>
  </r>
  <r>
    <x v="63"/>
    <x v="129"/>
    <n v="1.098901098901099"/>
    <x v="15"/>
    <x v="3"/>
  </r>
  <r>
    <x v="63"/>
    <x v="130"/>
    <n v="60.439560439560438"/>
    <x v="15"/>
    <x v="3"/>
  </r>
  <r>
    <x v="63"/>
    <x v="131"/>
    <n v="10.989010989010989"/>
    <x v="15"/>
    <x v="3"/>
  </r>
  <r>
    <x v="63"/>
    <x v="4"/>
    <n v="7.6923076923076925"/>
    <x v="15"/>
    <x v="3"/>
  </r>
  <r>
    <x v="64"/>
    <x v="127"/>
    <n v="13.186813186813186"/>
    <x v="15"/>
    <x v="3"/>
  </r>
  <r>
    <x v="64"/>
    <x v="128"/>
    <n v="4.395604395604396"/>
    <x v="15"/>
    <x v="3"/>
  </r>
  <r>
    <x v="64"/>
    <x v="129"/>
    <n v="0"/>
    <x v="15"/>
    <x v="3"/>
  </r>
  <r>
    <x v="64"/>
    <x v="130"/>
    <n v="63.736263736263737"/>
    <x v="15"/>
    <x v="3"/>
  </r>
  <r>
    <x v="64"/>
    <x v="131"/>
    <n v="10.989010989010989"/>
    <x v="15"/>
    <x v="3"/>
  </r>
  <r>
    <x v="64"/>
    <x v="4"/>
    <n v="7.6923076923076925"/>
    <x v="15"/>
    <x v="3"/>
  </r>
  <r>
    <x v="65"/>
    <x v="127"/>
    <n v="3.2967032967032965"/>
    <x v="15"/>
    <x v="3"/>
  </r>
  <r>
    <x v="65"/>
    <x v="128"/>
    <n v="2.197802197802198"/>
    <x v="15"/>
    <x v="3"/>
  </r>
  <r>
    <x v="65"/>
    <x v="129"/>
    <n v="0"/>
    <x v="15"/>
    <x v="3"/>
  </r>
  <r>
    <x v="65"/>
    <x v="130"/>
    <n v="75.824175824175825"/>
    <x v="15"/>
    <x v="3"/>
  </r>
  <r>
    <x v="65"/>
    <x v="131"/>
    <n v="10.989010989010989"/>
    <x v="15"/>
    <x v="3"/>
  </r>
  <r>
    <x v="65"/>
    <x v="4"/>
    <n v="7.6923076923076925"/>
    <x v="15"/>
    <x v="3"/>
  </r>
  <r>
    <x v="66"/>
    <x v="127"/>
    <n v="24.175824175824175"/>
    <x v="15"/>
    <x v="3"/>
  </r>
  <r>
    <x v="66"/>
    <x v="128"/>
    <n v="35.164835164835168"/>
    <x v="15"/>
    <x v="3"/>
  </r>
  <r>
    <x v="66"/>
    <x v="129"/>
    <n v="0"/>
    <x v="15"/>
    <x v="3"/>
  </r>
  <r>
    <x v="66"/>
    <x v="130"/>
    <n v="21.978021978021978"/>
    <x v="15"/>
    <x v="3"/>
  </r>
  <r>
    <x v="66"/>
    <x v="131"/>
    <n v="10.989010989010989"/>
    <x v="15"/>
    <x v="3"/>
  </r>
  <r>
    <x v="66"/>
    <x v="4"/>
    <n v="7.6923076923076925"/>
    <x v="15"/>
    <x v="3"/>
  </r>
  <r>
    <x v="61"/>
    <x v="127"/>
    <n v="30.219780219780219"/>
    <x v="16"/>
    <x v="3"/>
  </r>
  <r>
    <x v="61"/>
    <x v="128"/>
    <n v="8.791208791208792"/>
    <x v="16"/>
    <x v="3"/>
  </r>
  <r>
    <x v="61"/>
    <x v="129"/>
    <n v="9.3406593406593412"/>
    <x v="16"/>
    <x v="3"/>
  </r>
  <r>
    <x v="61"/>
    <x v="130"/>
    <n v="29.670329670329672"/>
    <x v="16"/>
    <x v="3"/>
  </r>
  <r>
    <x v="61"/>
    <x v="131"/>
    <n v="13.736263736263735"/>
    <x v="16"/>
    <x v="3"/>
  </r>
  <r>
    <x v="61"/>
    <x v="4"/>
    <n v="8.2417582417582409"/>
    <x v="16"/>
    <x v="3"/>
  </r>
  <r>
    <x v="62"/>
    <x v="127"/>
    <n v="9.2391304347826093"/>
    <x v="16"/>
    <x v="3"/>
  </r>
  <r>
    <x v="62"/>
    <x v="128"/>
    <n v="3.2608695652173911"/>
    <x v="16"/>
    <x v="3"/>
  </r>
  <r>
    <x v="62"/>
    <x v="129"/>
    <n v="2.1739130434782608"/>
    <x v="16"/>
    <x v="3"/>
  </r>
  <r>
    <x v="62"/>
    <x v="130"/>
    <n v="63.586956521739133"/>
    <x v="16"/>
    <x v="3"/>
  </r>
  <r>
    <x v="62"/>
    <x v="131"/>
    <n v="13.586956521739131"/>
    <x v="16"/>
    <x v="3"/>
  </r>
  <r>
    <x v="62"/>
    <x v="4"/>
    <n v="8.1521739130434785"/>
    <x v="16"/>
    <x v="3"/>
  </r>
  <r>
    <x v="63"/>
    <x v="127"/>
    <n v="10.382513661202186"/>
    <x v="16"/>
    <x v="3"/>
  </r>
  <r>
    <x v="63"/>
    <x v="128"/>
    <n v="6.557377049180328"/>
    <x v="16"/>
    <x v="3"/>
  </r>
  <r>
    <x v="63"/>
    <x v="129"/>
    <n v="2.1857923497267762"/>
    <x v="16"/>
    <x v="3"/>
  </r>
  <r>
    <x v="63"/>
    <x v="130"/>
    <n v="59.016393442622949"/>
    <x v="16"/>
    <x v="3"/>
  </r>
  <r>
    <x v="63"/>
    <x v="131"/>
    <n v="13.66120218579235"/>
    <x v="16"/>
    <x v="3"/>
  </r>
  <r>
    <x v="63"/>
    <x v="4"/>
    <n v="8.1967213114754092"/>
    <x v="16"/>
    <x v="3"/>
  </r>
  <r>
    <x v="64"/>
    <x v="127"/>
    <n v="8.8397790055248624"/>
    <x v="16"/>
    <x v="3"/>
  </r>
  <r>
    <x v="64"/>
    <x v="128"/>
    <n v="4.972375690607735"/>
    <x v="16"/>
    <x v="3"/>
  </r>
  <r>
    <x v="64"/>
    <x v="129"/>
    <n v="2.2099447513812156"/>
    <x v="16"/>
    <x v="3"/>
  </r>
  <r>
    <x v="64"/>
    <x v="130"/>
    <n v="61.878453038674031"/>
    <x v="16"/>
    <x v="3"/>
  </r>
  <r>
    <x v="64"/>
    <x v="131"/>
    <n v="13.812154696132596"/>
    <x v="16"/>
    <x v="3"/>
  </r>
  <r>
    <x v="64"/>
    <x v="4"/>
    <n v="8.2872928176795586"/>
    <x v="16"/>
    <x v="3"/>
  </r>
  <r>
    <x v="65"/>
    <x v="127"/>
    <n v="7.0652173913043477"/>
    <x v="16"/>
    <x v="3"/>
  </r>
  <r>
    <x v="65"/>
    <x v="128"/>
    <n v="2.1739130434782608"/>
    <x v="16"/>
    <x v="3"/>
  </r>
  <r>
    <x v="65"/>
    <x v="129"/>
    <n v="1.0869565217391304"/>
    <x v="16"/>
    <x v="3"/>
  </r>
  <r>
    <x v="65"/>
    <x v="130"/>
    <n v="67.934782608695656"/>
    <x v="16"/>
    <x v="3"/>
  </r>
  <r>
    <x v="65"/>
    <x v="131"/>
    <n v="13.586956521739131"/>
    <x v="16"/>
    <x v="3"/>
  </r>
  <r>
    <x v="65"/>
    <x v="4"/>
    <n v="8.1521739130434785"/>
    <x v="16"/>
    <x v="3"/>
  </r>
  <r>
    <x v="66"/>
    <x v="127"/>
    <n v="32.065217391304351"/>
    <x v="16"/>
    <x v="3"/>
  </r>
  <r>
    <x v="66"/>
    <x v="128"/>
    <n v="21.739130434782609"/>
    <x v="16"/>
    <x v="3"/>
  </r>
  <r>
    <x v="66"/>
    <x v="129"/>
    <n v="3.2608695652173911"/>
    <x v="16"/>
    <x v="3"/>
  </r>
  <r>
    <x v="66"/>
    <x v="130"/>
    <n v="22.282608695652176"/>
    <x v="16"/>
    <x v="3"/>
  </r>
  <r>
    <x v="66"/>
    <x v="131"/>
    <n v="13.586956521739131"/>
    <x v="16"/>
    <x v="3"/>
  </r>
  <r>
    <x v="66"/>
    <x v="4"/>
    <n v="8.1521739130434785"/>
    <x v="16"/>
    <x v="3"/>
  </r>
  <r>
    <x v="67"/>
    <x v="127"/>
    <n v="11.437059041960639"/>
    <x v="0"/>
    <x v="2"/>
  </r>
  <r>
    <x v="67"/>
    <x v="128"/>
    <n v="3.0449313033791312"/>
    <x v="0"/>
    <x v="2"/>
  </r>
  <r>
    <x v="67"/>
    <x v="129"/>
    <n v="1.8195321203119197"/>
    <x v="0"/>
    <x v="2"/>
  </r>
  <r>
    <x v="67"/>
    <x v="130"/>
    <n v="37.523208317861119"/>
    <x v="0"/>
    <x v="2"/>
  </r>
  <r>
    <x v="67"/>
    <x v="131"/>
    <n v="39.974006683995547"/>
    <x v="0"/>
    <x v="2"/>
  </r>
  <r>
    <x v="67"/>
    <x v="4"/>
    <n v="6.3312291125139248"/>
    <x v="0"/>
    <x v="2"/>
  </r>
  <r>
    <x v="68"/>
    <x v="127"/>
    <n v="17.370057752110174"/>
    <x v="0"/>
    <x v="2"/>
  </r>
  <r>
    <x v="68"/>
    <x v="128"/>
    <n v="5.8196357174589073"/>
    <x v="0"/>
    <x v="2"/>
  </r>
  <r>
    <x v="68"/>
    <x v="129"/>
    <n v="2.3989338071968014"/>
    <x v="0"/>
    <x v="2"/>
  </r>
  <r>
    <x v="68"/>
    <x v="130"/>
    <n v="23.256330519768991"/>
    <x v="0"/>
    <x v="2"/>
  </r>
  <r>
    <x v="68"/>
    <x v="131"/>
    <n v="44.224788982674369"/>
    <x v="0"/>
    <x v="2"/>
  </r>
  <r>
    <x v="68"/>
    <x v="4"/>
    <n v="7.019102621057308"/>
    <x v="0"/>
    <x v="2"/>
  </r>
  <r>
    <x v="69"/>
    <x v="127"/>
    <n v="15.171773444753946"/>
    <x v="0"/>
    <x v="2"/>
  </r>
  <r>
    <x v="69"/>
    <x v="128"/>
    <n v="3.3983286908077996"/>
    <x v="0"/>
    <x v="2"/>
  </r>
  <r>
    <x v="69"/>
    <x v="129"/>
    <n v="1.2627669452181987"/>
    <x v="0"/>
    <x v="2"/>
  </r>
  <r>
    <x v="69"/>
    <x v="130"/>
    <n v="33.96471680594243"/>
    <x v="0"/>
    <x v="2"/>
  </r>
  <r>
    <x v="69"/>
    <x v="131"/>
    <n v="39.925719591457757"/>
    <x v="0"/>
    <x v="2"/>
  </r>
  <r>
    <x v="69"/>
    <x v="4"/>
    <n v="6.3324048282265553"/>
    <x v="0"/>
    <x v="2"/>
  </r>
  <r>
    <x v="70"/>
    <x v="127"/>
    <n v="15.551643192488262"/>
    <x v="0"/>
    <x v="2"/>
  </r>
  <r>
    <x v="70"/>
    <x v="128"/>
    <n v="4.988262910798122"/>
    <x v="0"/>
    <x v="2"/>
  </r>
  <r>
    <x v="70"/>
    <x v="129"/>
    <n v="2.2496087636932707"/>
    <x v="0"/>
    <x v="2"/>
  </r>
  <r>
    <x v="70"/>
    <x v="130"/>
    <n v="31.338028169014084"/>
    <x v="0"/>
    <x v="2"/>
  </r>
  <r>
    <x v="70"/>
    <x v="131"/>
    <n v="39.749608763693274"/>
    <x v="0"/>
    <x v="2"/>
  </r>
  <r>
    <x v="70"/>
    <x v="4"/>
    <n v="6.2402190923317686"/>
    <x v="0"/>
    <x v="2"/>
  </r>
  <r>
    <x v="71"/>
    <x v="127"/>
    <n v="10.923590504451038"/>
    <x v="0"/>
    <x v="2"/>
  </r>
  <r>
    <x v="71"/>
    <x v="128"/>
    <n v="3.3382789317507418"/>
    <x v="0"/>
    <x v="2"/>
  </r>
  <r>
    <x v="71"/>
    <x v="129"/>
    <n v="0.81602373887240354"/>
    <x v="0"/>
    <x v="2"/>
  </r>
  <r>
    <x v="71"/>
    <x v="130"/>
    <n v="38.798219584569736"/>
    <x v="0"/>
    <x v="2"/>
  </r>
  <r>
    <x v="71"/>
    <x v="131"/>
    <n v="39.929525222551931"/>
    <x v="0"/>
    <x v="2"/>
  </r>
  <r>
    <x v="71"/>
    <x v="4"/>
    <n v="6.3241839762611276"/>
    <x v="0"/>
    <x v="2"/>
  </r>
  <r>
    <x v="72"/>
    <x v="127"/>
    <n v="2.6335311572700295"/>
    <x v="0"/>
    <x v="2"/>
  </r>
  <r>
    <x v="72"/>
    <x v="128"/>
    <n v="0.48219584569732937"/>
    <x v="0"/>
    <x v="2"/>
  </r>
  <r>
    <x v="72"/>
    <x v="129"/>
    <n v="0.63056379821958453"/>
    <x v="0"/>
    <x v="2"/>
  </r>
  <r>
    <x v="72"/>
    <x v="130"/>
    <n v="50.037091988130562"/>
    <x v="0"/>
    <x v="2"/>
  </r>
  <r>
    <x v="72"/>
    <x v="131"/>
    <n v="39.929525222551931"/>
    <x v="0"/>
    <x v="2"/>
  </r>
  <r>
    <x v="72"/>
    <x v="4"/>
    <n v="6.3241839762611276"/>
    <x v="0"/>
    <x v="2"/>
  </r>
  <r>
    <x v="67"/>
    <x v="127"/>
    <n v="26.940231935771632"/>
    <x v="1"/>
    <x v="2"/>
  </r>
  <r>
    <x v="67"/>
    <x v="128"/>
    <n v="6.1552185548617304"/>
    <x v="1"/>
    <x v="2"/>
  </r>
  <r>
    <x v="67"/>
    <x v="129"/>
    <n v="2.2301516503122212"/>
    <x v="1"/>
    <x v="2"/>
  </r>
  <r>
    <x v="67"/>
    <x v="130"/>
    <n v="40.49955396966994"/>
    <x v="1"/>
    <x v="2"/>
  </r>
  <r>
    <x v="67"/>
    <x v="131"/>
    <n v="21.320249776984834"/>
    <x v="1"/>
    <x v="2"/>
  </r>
  <r>
    <x v="67"/>
    <x v="4"/>
    <n v="3.0330062444246209"/>
    <x v="1"/>
    <x v="2"/>
  </r>
  <r>
    <x v="68"/>
    <x v="127"/>
    <n v="32.357043235704325"/>
    <x v="1"/>
    <x v="2"/>
  </r>
  <r>
    <x v="68"/>
    <x v="128"/>
    <n v="5.160390516039052"/>
    <x v="1"/>
    <x v="2"/>
  </r>
  <r>
    <x v="68"/>
    <x v="129"/>
    <n v="2.2315202231520224"/>
    <x v="1"/>
    <x v="2"/>
  </r>
  <r>
    <x v="68"/>
    <x v="130"/>
    <n v="29.707112970711297"/>
    <x v="1"/>
    <x v="2"/>
  </r>
  <r>
    <x v="68"/>
    <x v="131"/>
    <n v="27.615062761506277"/>
    <x v="1"/>
    <x v="2"/>
  </r>
  <r>
    <x v="68"/>
    <x v="4"/>
    <n v="3.2078103207810322"/>
    <x v="1"/>
    <x v="2"/>
  </r>
  <r>
    <x v="69"/>
    <x v="127"/>
    <n v="33.809099018733271"/>
    <x v="1"/>
    <x v="2"/>
  </r>
  <r>
    <x v="69"/>
    <x v="128"/>
    <n v="5.0847457627118642"/>
    <x v="1"/>
    <x v="2"/>
  </r>
  <r>
    <x v="69"/>
    <x v="129"/>
    <n v="1.3380909901873328"/>
    <x v="1"/>
    <x v="2"/>
  </r>
  <r>
    <x v="69"/>
    <x v="130"/>
    <n v="35.771632471008026"/>
    <x v="1"/>
    <x v="2"/>
  </r>
  <r>
    <x v="69"/>
    <x v="131"/>
    <n v="21.141837644959857"/>
    <x v="1"/>
    <x v="2"/>
  </r>
  <r>
    <x v="69"/>
    <x v="4"/>
    <n v="3.0330062444246209"/>
    <x v="1"/>
    <x v="2"/>
  </r>
  <r>
    <x v="70"/>
    <x v="127"/>
    <n v="28.815080789946141"/>
    <x v="1"/>
    <x v="2"/>
  </r>
  <r>
    <x v="70"/>
    <x v="128"/>
    <n v="6.642728904847397"/>
    <x v="1"/>
    <x v="2"/>
  </r>
  <r>
    <x v="70"/>
    <x v="129"/>
    <n v="1.2567324955116697"/>
    <x v="1"/>
    <x v="2"/>
  </r>
  <r>
    <x v="70"/>
    <x v="130"/>
    <n v="39.138240574506284"/>
    <x v="1"/>
    <x v="2"/>
  </r>
  <r>
    <x v="70"/>
    <x v="131"/>
    <n v="21.184919210053859"/>
    <x v="1"/>
    <x v="2"/>
  </r>
  <r>
    <x v="70"/>
    <x v="4"/>
    <n v="3.0520646319569122"/>
    <x v="1"/>
    <x v="2"/>
  </r>
  <r>
    <x v="71"/>
    <x v="127"/>
    <n v="16.977777777777778"/>
    <x v="1"/>
    <x v="2"/>
  </r>
  <r>
    <x v="71"/>
    <x v="128"/>
    <n v="2.7555555555555555"/>
    <x v="1"/>
    <x v="2"/>
  </r>
  <r>
    <x v="71"/>
    <x v="129"/>
    <n v="0.44444444444444442"/>
    <x v="1"/>
    <x v="2"/>
  </r>
  <r>
    <x v="71"/>
    <x v="130"/>
    <n v="55.644444444444446"/>
    <x v="1"/>
    <x v="2"/>
  </r>
  <r>
    <x v="71"/>
    <x v="131"/>
    <n v="21.244444444444444"/>
    <x v="1"/>
    <x v="2"/>
  </r>
  <r>
    <x v="71"/>
    <x v="4"/>
    <n v="3.0222222222222221"/>
    <x v="1"/>
    <x v="2"/>
  </r>
  <r>
    <x v="72"/>
    <x v="127"/>
    <n v="2.8444444444444446"/>
    <x v="1"/>
    <x v="2"/>
  </r>
  <r>
    <x v="72"/>
    <x v="128"/>
    <n v="0.97777777777777775"/>
    <x v="1"/>
    <x v="2"/>
  </r>
  <r>
    <x v="72"/>
    <x v="129"/>
    <n v="0.35555555555555557"/>
    <x v="1"/>
    <x v="2"/>
  </r>
  <r>
    <x v="72"/>
    <x v="130"/>
    <n v="71.555555555555557"/>
    <x v="1"/>
    <x v="2"/>
  </r>
  <r>
    <x v="72"/>
    <x v="131"/>
    <n v="21.244444444444444"/>
    <x v="1"/>
    <x v="2"/>
  </r>
  <r>
    <x v="72"/>
    <x v="4"/>
    <n v="3.0222222222222221"/>
    <x v="1"/>
    <x v="2"/>
  </r>
  <r>
    <x v="67"/>
    <x v="127"/>
    <n v="1.4673913043478262"/>
    <x v="2"/>
    <x v="2"/>
  </r>
  <r>
    <x v="67"/>
    <x v="128"/>
    <n v="0.59782608695652173"/>
    <x v="2"/>
    <x v="2"/>
  </r>
  <r>
    <x v="67"/>
    <x v="129"/>
    <n v="0.81521739130434778"/>
    <x v="2"/>
    <x v="2"/>
  </r>
  <r>
    <x v="67"/>
    <x v="130"/>
    <n v="23.532608695652176"/>
    <x v="2"/>
    <x v="2"/>
  </r>
  <r>
    <x v="67"/>
    <x v="131"/>
    <n v="64.619565217391298"/>
    <x v="2"/>
    <x v="2"/>
  </r>
  <r>
    <x v="67"/>
    <x v="4"/>
    <n v="8.9673913043478262"/>
    <x v="2"/>
    <x v="2"/>
  </r>
  <r>
    <x v="68"/>
    <x v="127"/>
    <n v="5.1399200456881786"/>
    <x v="2"/>
    <x v="2"/>
  </r>
  <r>
    <x v="68"/>
    <x v="128"/>
    <n v="3.4837235865219873"/>
    <x v="2"/>
    <x v="2"/>
  </r>
  <r>
    <x v="68"/>
    <x v="129"/>
    <n v="1.8275271273557967"/>
    <x v="2"/>
    <x v="2"/>
  </r>
  <r>
    <x v="68"/>
    <x v="130"/>
    <n v="14.391776127926899"/>
    <x v="2"/>
    <x v="2"/>
  </r>
  <r>
    <x v="68"/>
    <x v="131"/>
    <n v="65.790976584808675"/>
    <x v="2"/>
    <x v="2"/>
  </r>
  <r>
    <x v="68"/>
    <x v="4"/>
    <n v="9.3660765276984588"/>
    <x v="2"/>
    <x v="2"/>
  </r>
  <r>
    <x v="69"/>
    <x v="127"/>
    <n v="3.6452665941240481"/>
    <x v="2"/>
    <x v="2"/>
  </r>
  <r>
    <x v="69"/>
    <x v="128"/>
    <n v="1.2513601741022851"/>
    <x v="2"/>
    <x v="2"/>
  </r>
  <r>
    <x v="69"/>
    <x v="129"/>
    <n v="0.70729053318824808"/>
    <x v="2"/>
    <x v="2"/>
  </r>
  <r>
    <x v="69"/>
    <x v="130"/>
    <n v="20.783460282916213"/>
    <x v="2"/>
    <x v="2"/>
  </r>
  <r>
    <x v="69"/>
    <x v="131"/>
    <n v="64.635473340587595"/>
    <x v="2"/>
    <x v="2"/>
  </r>
  <r>
    <x v="69"/>
    <x v="4"/>
    <n v="8.977149075081611"/>
    <x v="2"/>
    <x v="2"/>
  </r>
  <r>
    <x v="70"/>
    <x v="127"/>
    <n v="4.9463647199046488"/>
    <x v="2"/>
    <x v="2"/>
  </r>
  <r>
    <x v="70"/>
    <x v="128"/>
    <n v="1.1918951132300357"/>
    <x v="2"/>
    <x v="2"/>
  </r>
  <r>
    <x v="70"/>
    <x v="129"/>
    <n v="2.8605482717520858"/>
    <x v="2"/>
    <x v="2"/>
  </r>
  <r>
    <x v="70"/>
    <x v="130"/>
    <n v="16.924910607866508"/>
    <x v="2"/>
    <x v="2"/>
  </r>
  <r>
    <x v="70"/>
    <x v="131"/>
    <n v="65.196662693682953"/>
    <x v="2"/>
    <x v="2"/>
  </r>
  <r>
    <x v="70"/>
    <x v="4"/>
    <n v="8.8796185935637659"/>
    <x v="2"/>
    <x v="2"/>
  </r>
  <r>
    <x v="71"/>
    <x v="127"/>
    <n v="2.1739130434782608"/>
    <x v="2"/>
    <x v="2"/>
  </r>
  <r>
    <x v="71"/>
    <x v="128"/>
    <n v="0.81521739130434778"/>
    <x v="2"/>
    <x v="2"/>
  </r>
  <r>
    <x v="71"/>
    <x v="129"/>
    <n v="0.43478260869565216"/>
    <x v="2"/>
    <x v="2"/>
  </r>
  <r>
    <x v="71"/>
    <x v="130"/>
    <n v="22.989130434782609"/>
    <x v="2"/>
    <x v="2"/>
  </r>
  <r>
    <x v="71"/>
    <x v="131"/>
    <n v="64.619565217391298"/>
    <x v="2"/>
    <x v="2"/>
  </r>
  <r>
    <x v="71"/>
    <x v="4"/>
    <n v="8.9673913043478262"/>
    <x v="2"/>
    <x v="2"/>
  </r>
  <r>
    <x v="72"/>
    <x v="127"/>
    <n v="0.76086956521739135"/>
    <x v="2"/>
    <x v="2"/>
  </r>
  <r>
    <x v="72"/>
    <x v="128"/>
    <n v="0"/>
    <x v="2"/>
    <x v="2"/>
  </r>
  <r>
    <x v="72"/>
    <x v="129"/>
    <n v="0.38043478260869568"/>
    <x v="2"/>
    <x v="2"/>
  </r>
  <r>
    <x v="72"/>
    <x v="130"/>
    <n v="25.326086956521738"/>
    <x v="2"/>
    <x v="2"/>
  </r>
  <r>
    <x v="72"/>
    <x v="131"/>
    <n v="64.619565217391298"/>
    <x v="2"/>
    <x v="2"/>
  </r>
  <r>
    <x v="72"/>
    <x v="4"/>
    <n v="8.9673913043478262"/>
    <x v="2"/>
    <x v="2"/>
  </r>
  <r>
    <x v="67"/>
    <x v="127"/>
    <n v="16.760563380281692"/>
    <x v="3"/>
    <x v="2"/>
  </r>
  <r>
    <x v="67"/>
    <x v="128"/>
    <n v="5.070422535211268"/>
    <x v="3"/>
    <x v="2"/>
  </r>
  <r>
    <x v="67"/>
    <x v="129"/>
    <n v="4.3661971830985919"/>
    <x v="3"/>
    <x v="2"/>
  </r>
  <r>
    <x v="67"/>
    <x v="130"/>
    <n v="52.25352112676056"/>
    <x v="3"/>
    <x v="2"/>
  </r>
  <r>
    <x v="67"/>
    <x v="131"/>
    <n v="19.014084507042252"/>
    <x v="3"/>
    <x v="2"/>
  </r>
  <r>
    <x v="67"/>
    <x v="4"/>
    <n v="2.9577464788732395"/>
    <x v="3"/>
    <x v="2"/>
  </r>
  <r>
    <x v="68"/>
    <x v="127"/>
    <n v="27.99188640973631"/>
    <x v="3"/>
    <x v="2"/>
  </r>
  <r>
    <x v="68"/>
    <x v="128"/>
    <n v="10.953346855983773"/>
    <x v="3"/>
    <x v="2"/>
  </r>
  <r>
    <x v="68"/>
    <x v="129"/>
    <n v="2.2312373225152129"/>
    <x v="3"/>
    <x v="2"/>
  </r>
  <r>
    <x v="68"/>
    <x v="130"/>
    <n v="33.671399594320484"/>
    <x v="3"/>
    <x v="2"/>
  </r>
  <r>
    <x v="68"/>
    <x v="131"/>
    <n v="22.109533468559839"/>
    <x v="3"/>
    <x v="2"/>
  </r>
  <r>
    <x v="68"/>
    <x v="4"/>
    <n v="3.4482758620689653"/>
    <x v="3"/>
    <x v="2"/>
  </r>
  <r>
    <x v="69"/>
    <x v="127"/>
    <n v="20.310296191819464"/>
    <x v="3"/>
    <x v="2"/>
  </r>
  <r>
    <x v="69"/>
    <x v="128"/>
    <n v="5.7827926657263751"/>
    <x v="3"/>
    <x v="2"/>
  </r>
  <r>
    <x v="69"/>
    <x v="129"/>
    <n v="3.244005641748942"/>
    <x v="3"/>
    <x v="2"/>
  </r>
  <r>
    <x v="69"/>
    <x v="130"/>
    <n v="48.660084626234131"/>
    <x v="3"/>
    <x v="2"/>
  </r>
  <r>
    <x v="69"/>
    <x v="131"/>
    <n v="19.040902679830747"/>
    <x v="3"/>
    <x v="2"/>
  </r>
  <r>
    <x v="69"/>
    <x v="4"/>
    <n v="2.9619181946403383"/>
    <x v="3"/>
    <x v="2"/>
  </r>
  <r>
    <x v="70"/>
    <x v="127"/>
    <n v="22.754491017964071"/>
    <x v="3"/>
    <x v="2"/>
  </r>
  <r>
    <x v="70"/>
    <x v="128"/>
    <n v="11.22754491017964"/>
    <x v="3"/>
    <x v="2"/>
  </r>
  <r>
    <x v="70"/>
    <x v="129"/>
    <n v="3.2934131736526946"/>
    <x v="3"/>
    <x v="2"/>
  </r>
  <r>
    <x v="70"/>
    <x v="130"/>
    <n v="41.167664670658681"/>
    <x v="3"/>
    <x v="2"/>
  </r>
  <r>
    <x v="70"/>
    <x v="131"/>
    <n v="19.011976047904191"/>
    <x v="3"/>
    <x v="2"/>
  </r>
  <r>
    <x v="70"/>
    <x v="4"/>
    <n v="2.9940119760479043"/>
    <x v="3"/>
    <x v="2"/>
  </r>
  <r>
    <x v="71"/>
    <x v="127"/>
    <n v="22.535211267605632"/>
    <x v="3"/>
    <x v="2"/>
  </r>
  <r>
    <x v="71"/>
    <x v="128"/>
    <n v="8.4507042253521121"/>
    <x v="3"/>
    <x v="2"/>
  </r>
  <r>
    <x v="71"/>
    <x v="129"/>
    <n v="2.816901408450704"/>
    <x v="3"/>
    <x v="2"/>
  </r>
  <r>
    <x v="71"/>
    <x v="130"/>
    <n v="44.7887323943662"/>
    <x v="3"/>
    <x v="2"/>
  </r>
  <r>
    <x v="71"/>
    <x v="131"/>
    <n v="19.014084507042252"/>
    <x v="3"/>
    <x v="2"/>
  </r>
  <r>
    <x v="71"/>
    <x v="4"/>
    <n v="2.9577464788732395"/>
    <x v="3"/>
    <x v="2"/>
  </r>
  <r>
    <x v="72"/>
    <x v="127"/>
    <n v="5.915492957746479"/>
    <x v="3"/>
    <x v="2"/>
  </r>
  <r>
    <x v="72"/>
    <x v="128"/>
    <n v="0.56338028169014087"/>
    <x v="3"/>
    <x v="2"/>
  </r>
  <r>
    <x v="72"/>
    <x v="129"/>
    <n v="1.267605633802817"/>
    <x v="3"/>
    <x v="2"/>
  </r>
  <r>
    <x v="72"/>
    <x v="130"/>
    <n v="70.422535211267601"/>
    <x v="3"/>
    <x v="2"/>
  </r>
  <r>
    <x v="72"/>
    <x v="131"/>
    <n v="19.014084507042252"/>
    <x v="3"/>
    <x v="2"/>
  </r>
  <r>
    <x v="72"/>
    <x v="4"/>
    <n v="2.9577464788732395"/>
    <x v="3"/>
    <x v="2"/>
  </r>
  <r>
    <x v="67"/>
    <x v="127"/>
    <n v="5.6521739130434785"/>
    <x v="4"/>
    <x v="2"/>
  </r>
  <r>
    <x v="67"/>
    <x v="128"/>
    <n v="0.72463768115942029"/>
    <x v="4"/>
    <x v="2"/>
  </r>
  <r>
    <x v="67"/>
    <x v="129"/>
    <n v="2.1739130434782608"/>
    <x v="4"/>
    <x v="2"/>
  </r>
  <r>
    <x v="67"/>
    <x v="130"/>
    <n v="38.115942028985508"/>
    <x v="4"/>
    <x v="2"/>
  </r>
  <r>
    <x v="67"/>
    <x v="131"/>
    <n v="45.072463768115945"/>
    <x v="4"/>
    <x v="2"/>
  </r>
  <r>
    <x v="67"/>
    <x v="4"/>
    <n v="8.4057971014492754"/>
    <x v="4"/>
    <x v="2"/>
  </r>
  <r>
    <x v="68"/>
    <x v="127"/>
    <n v="12.328767123287671"/>
    <x v="4"/>
    <x v="2"/>
  </r>
  <r>
    <x v="68"/>
    <x v="128"/>
    <n v="5.1369863013698627"/>
    <x v="4"/>
    <x v="2"/>
  </r>
  <r>
    <x v="68"/>
    <x v="129"/>
    <n v="4.1095890410958908"/>
    <x v="4"/>
    <x v="2"/>
  </r>
  <r>
    <x v="68"/>
    <x v="130"/>
    <n v="24.143835616438356"/>
    <x v="4"/>
    <x v="2"/>
  </r>
  <r>
    <x v="68"/>
    <x v="131"/>
    <n v="45.719178082191782"/>
    <x v="4"/>
    <x v="2"/>
  </r>
  <r>
    <x v="68"/>
    <x v="4"/>
    <n v="8.5616438356164384"/>
    <x v="4"/>
    <x v="2"/>
  </r>
  <r>
    <x v="69"/>
    <x v="127"/>
    <n v="7.9710144927536231"/>
    <x v="4"/>
    <x v="2"/>
  </r>
  <r>
    <x v="69"/>
    <x v="128"/>
    <n v="1.0144927536231885"/>
    <x v="4"/>
    <x v="2"/>
  </r>
  <r>
    <x v="69"/>
    <x v="129"/>
    <n v="0.86956521739130432"/>
    <x v="4"/>
    <x v="2"/>
  </r>
  <r>
    <x v="69"/>
    <x v="130"/>
    <n v="36.811594202898547"/>
    <x v="4"/>
    <x v="2"/>
  </r>
  <r>
    <x v="69"/>
    <x v="131"/>
    <n v="45.072463768115945"/>
    <x v="4"/>
    <x v="2"/>
  </r>
  <r>
    <x v="69"/>
    <x v="4"/>
    <n v="8.4057971014492754"/>
    <x v="4"/>
    <x v="2"/>
  </r>
  <r>
    <x v="70"/>
    <x v="127"/>
    <n v="5.9180576631259481"/>
    <x v="4"/>
    <x v="2"/>
  </r>
  <r>
    <x v="70"/>
    <x v="128"/>
    <n v="0.91047040971168436"/>
    <x v="4"/>
    <x v="2"/>
  </r>
  <r>
    <x v="70"/>
    <x v="129"/>
    <n v="1.8209408194233687"/>
    <x v="4"/>
    <x v="2"/>
  </r>
  <r>
    <x v="70"/>
    <x v="130"/>
    <n v="37.177541729893775"/>
    <x v="4"/>
    <x v="2"/>
  </r>
  <r>
    <x v="70"/>
    <x v="131"/>
    <n v="45.827010622154781"/>
    <x v="4"/>
    <x v="2"/>
  </r>
  <r>
    <x v="70"/>
    <x v="4"/>
    <n v="8.3459787556904406"/>
    <x v="4"/>
    <x v="2"/>
  </r>
  <r>
    <x v="71"/>
    <x v="127"/>
    <n v="6.9565217391304346"/>
    <x v="4"/>
    <x v="2"/>
  </r>
  <r>
    <x v="71"/>
    <x v="128"/>
    <n v="1.7391304347826086"/>
    <x v="4"/>
    <x v="2"/>
  </r>
  <r>
    <x v="71"/>
    <x v="129"/>
    <n v="0.72463768115942029"/>
    <x v="4"/>
    <x v="2"/>
  </r>
  <r>
    <x v="71"/>
    <x v="130"/>
    <n v="37.246376811594203"/>
    <x v="4"/>
    <x v="2"/>
  </r>
  <r>
    <x v="71"/>
    <x v="131"/>
    <n v="45.072463768115945"/>
    <x v="4"/>
    <x v="2"/>
  </r>
  <r>
    <x v="71"/>
    <x v="4"/>
    <n v="8.4057971014492754"/>
    <x v="4"/>
    <x v="2"/>
  </r>
  <r>
    <x v="72"/>
    <x v="127"/>
    <n v="1.0144927536231885"/>
    <x v="4"/>
    <x v="2"/>
  </r>
  <r>
    <x v="72"/>
    <x v="128"/>
    <n v="0.14492753623188406"/>
    <x v="4"/>
    <x v="2"/>
  </r>
  <r>
    <x v="72"/>
    <x v="129"/>
    <n v="0.72463768115942029"/>
    <x v="4"/>
    <x v="2"/>
  </r>
  <r>
    <x v="72"/>
    <x v="130"/>
    <n v="44.637681159420289"/>
    <x v="4"/>
    <x v="2"/>
  </r>
  <r>
    <x v="72"/>
    <x v="131"/>
    <n v="45.072463768115945"/>
    <x v="4"/>
    <x v="2"/>
  </r>
  <r>
    <x v="72"/>
    <x v="4"/>
    <n v="8.4057971014492754"/>
    <x v="4"/>
    <x v="2"/>
  </r>
  <r>
    <x v="67"/>
    <x v="127"/>
    <n v="8.7179487179487172"/>
    <x v="5"/>
    <x v="2"/>
  </r>
  <r>
    <x v="67"/>
    <x v="128"/>
    <n v="1.0256410256410255"/>
    <x v="5"/>
    <x v="2"/>
  </r>
  <r>
    <x v="67"/>
    <x v="129"/>
    <n v="4.615384615384615"/>
    <x v="5"/>
    <x v="2"/>
  </r>
  <r>
    <x v="67"/>
    <x v="130"/>
    <n v="38.46153846153846"/>
    <x v="5"/>
    <x v="2"/>
  </r>
  <r>
    <x v="67"/>
    <x v="131"/>
    <n v="40.512820512820511"/>
    <x v="5"/>
    <x v="2"/>
  </r>
  <r>
    <x v="67"/>
    <x v="4"/>
    <n v="7.1794871794871797"/>
    <x v="5"/>
    <x v="2"/>
  </r>
  <r>
    <x v="68"/>
    <x v="127"/>
    <n v="16.428571428571427"/>
    <x v="5"/>
    <x v="2"/>
  </r>
  <r>
    <x v="68"/>
    <x v="128"/>
    <n v="6.4285714285714288"/>
    <x v="5"/>
    <x v="2"/>
  </r>
  <r>
    <x v="68"/>
    <x v="129"/>
    <n v="6.4285714285714288"/>
    <x v="5"/>
    <x v="2"/>
  </r>
  <r>
    <x v="68"/>
    <x v="130"/>
    <n v="23.571428571428573"/>
    <x v="5"/>
    <x v="2"/>
  </r>
  <r>
    <x v="68"/>
    <x v="131"/>
    <n v="38.571428571428569"/>
    <x v="5"/>
    <x v="2"/>
  </r>
  <r>
    <x v="68"/>
    <x v="4"/>
    <n v="8.5714285714285712"/>
    <x v="5"/>
    <x v="2"/>
  </r>
  <r>
    <x v="69"/>
    <x v="127"/>
    <n v="7.1794871794871797"/>
    <x v="5"/>
    <x v="2"/>
  </r>
  <r>
    <x v="69"/>
    <x v="128"/>
    <n v="0.51282051282051277"/>
    <x v="5"/>
    <x v="2"/>
  </r>
  <r>
    <x v="69"/>
    <x v="129"/>
    <n v="1.0256410256410255"/>
    <x v="5"/>
    <x v="2"/>
  </r>
  <r>
    <x v="69"/>
    <x v="130"/>
    <n v="44.102564102564102"/>
    <x v="5"/>
    <x v="2"/>
  </r>
  <r>
    <x v="69"/>
    <x v="131"/>
    <n v="40.512820512820511"/>
    <x v="5"/>
    <x v="2"/>
  </r>
  <r>
    <x v="69"/>
    <x v="4"/>
    <n v="7.1794871794871797"/>
    <x v="5"/>
    <x v="2"/>
  </r>
  <r>
    <x v="70"/>
    <x v="127"/>
    <n v="5.2910052910052912"/>
    <x v="5"/>
    <x v="2"/>
  </r>
  <r>
    <x v="70"/>
    <x v="128"/>
    <n v="1.5873015873015872"/>
    <x v="5"/>
    <x v="2"/>
  </r>
  <r>
    <x v="70"/>
    <x v="129"/>
    <n v="0.52910052910052907"/>
    <x v="5"/>
    <x v="2"/>
  </r>
  <r>
    <x v="70"/>
    <x v="130"/>
    <n v="44.973544973544975"/>
    <x v="5"/>
    <x v="2"/>
  </r>
  <r>
    <x v="70"/>
    <x v="131"/>
    <n v="40.74074074074074"/>
    <x v="5"/>
    <x v="2"/>
  </r>
  <r>
    <x v="70"/>
    <x v="4"/>
    <n v="6.8783068783068781"/>
    <x v="5"/>
    <x v="2"/>
  </r>
  <r>
    <x v="71"/>
    <x v="127"/>
    <n v="6.1538461538461542"/>
    <x v="5"/>
    <x v="2"/>
  </r>
  <r>
    <x v="71"/>
    <x v="128"/>
    <n v="1.0256410256410255"/>
    <x v="5"/>
    <x v="2"/>
  </r>
  <r>
    <x v="71"/>
    <x v="129"/>
    <n v="0.51282051282051277"/>
    <x v="5"/>
    <x v="2"/>
  </r>
  <r>
    <x v="71"/>
    <x v="130"/>
    <n v="44.615384615384613"/>
    <x v="5"/>
    <x v="2"/>
  </r>
  <r>
    <x v="71"/>
    <x v="131"/>
    <n v="40.512820512820511"/>
    <x v="5"/>
    <x v="2"/>
  </r>
  <r>
    <x v="71"/>
    <x v="4"/>
    <n v="7.1794871794871797"/>
    <x v="5"/>
    <x v="2"/>
  </r>
  <r>
    <x v="72"/>
    <x v="127"/>
    <n v="0"/>
    <x v="5"/>
    <x v="2"/>
  </r>
  <r>
    <x v="72"/>
    <x v="128"/>
    <n v="0.51282051282051277"/>
    <x v="5"/>
    <x v="2"/>
  </r>
  <r>
    <x v="72"/>
    <x v="129"/>
    <n v="0"/>
    <x v="5"/>
    <x v="2"/>
  </r>
  <r>
    <x v="72"/>
    <x v="130"/>
    <n v="51.794871794871796"/>
    <x v="5"/>
    <x v="2"/>
  </r>
  <r>
    <x v="72"/>
    <x v="131"/>
    <n v="40.512820512820511"/>
    <x v="5"/>
    <x v="2"/>
  </r>
  <r>
    <x v="72"/>
    <x v="4"/>
    <n v="7.1794871794871797"/>
    <x v="5"/>
    <x v="2"/>
  </r>
  <r>
    <x v="67"/>
    <x v="127"/>
    <n v="1.6528925619834711"/>
    <x v="6"/>
    <x v="2"/>
  </r>
  <r>
    <x v="67"/>
    <x v="128"/>
    <n v="0.82644628099173556"/>
    <x v="6"/>
    <x v="2"/>
  </r>
  <r>
    <x v="67"/>
    <x v="129"/>
    <n v="2.4793388429752068"/>
    <x v="6"/>
    <x v="2"/>
  </r>
  <r>
    <x v="67"/>
    <x v="130"/>
    <n v="33.057851239669418"/>
    <x v="6"/>
    <x v="2"/>
  </r>
  <r>
    <x v="67"/>
    <x v="131"/>
    <n v="52.066115702479337"/>
    <x v="6"/>
    <x v="2"/>
  </r>
  <r>
    <x v="67"/>
    <x v="4"/>
    <n v="9.9173553719008272"/>
    <x v="6"/>
    <x v="2"/>
  </r>
  <r>
    <x v="68"/>
    <x v="127"/>
    <n v="7.2072072072072073"/>
    <x v="6"/>
    <x v="2"/>
  </r>
  <r>
    <x v="68"/>
    <x v="128"/>
    <n v="5.4054054054054053"/>
    <x v="6"/>
    <x v="2"/>
  </r>
  <r>
    <x v="68"/>
    <x v="129"/>
    <n v="2.7027027027027026"/>
    <x v="6"/>
    <x v="2"/>
  </r>
  <r>
    <x v="68"/>
    <x v="130"/>
    <n v="21.621621621621621"/>
    <x v="6"/>
    <x v="2"/>
  </r>
  <r>
    <x v="68"/>
    <x v="131"/>
    <n v="52.252252252252255"/>
    <x v="6"/>
    <x v="2"/>
  </r>
  <r>
    <x v="68"/>
    <x v="4"/>
    <n v="10.810810810810811"/>
    <x v="6"/>
    <x v="2"/>
  </r>
  <r>
    <x v="69"/>
    <x v="127"/>
    <n v="2.4793388429752068"/>
    <x v="6"/>
    <x v="2"/>
  </r>
  <r>
    <x v="69"/>
    <x v="128"/>
    <n v="1.6528925619834711"/>
    <x v="6"/>
    <x v="2"/>
  </r>
  <r>
    <x v="69"/>
    <x v="129"/>
    <n v="1.6528925619834711"/>
    <x v="6"/>
    <x v="2"/>
  </r>
  <r>
    <x v="69"/>
    <x v="130"/>
    <n v="32.231404958677686"/>
    <x v="6"/>
    <x v="2"/>
  </r>
  <r>
    <x v="69"/>
    <x v="131"/>
    <n v="52.066115702479337"/>
    <x v="6"/>
    <x v="2"/>
  </r>
  <r>
    <x v="69"/>
    <x v="4"/>
    <n v="9.9173553719008272"/>
    <x v="6"/>
    <x v="2"/>
  </r>
  <r>
    <x v="70"/>
    <x v="127"/>
    <n v="2.5862068965517242"/>
    <x v="6"/>
    <x v="2"/>
  </r>
  <r>
    <x v="70"/>
    <x v="128"/>
    <n v="0"/>
    <x v="6"/>
    <x v="2"/>
  </r>
  <r>
    <x v="70"/>
    <x v="129"/>
    <n v="1.7241379310344827"/>
    <x v="6"/>
    <x v="2"/>
  </r>
  <r>
    <x v="70"/>
    <x v="130"/>
    <n v="34.482758620689658"/>
    <x v="6"/>
    <x v="2"/>
  </r>
  <r>
    <x v="70"/>
    <x v="131"/>
    <n v="51.724137931034484"/>
    <x v="6"/>
    <x v="2"/>
  </r>
  <r>
    <x v="70"/>
    <x v="4"/>
    <n v="9.4827586206896548"/>
    <x v="6"/>
    <x v="2"/>
  </r>
  <r>
    <x v="71"/>
    <x v="127"/>
    <n v="4.1322314049586772"/>
    <x v="6"/>
    <x v="2"/>
  </r>
  <r>
    <x v="71"/>
    <x v="128"/>
    <n v="1.6528925619834711"/>
    <x v="6"/>
    <x v="2"/>
  </r>
  <r>
    <x v="71"/>
    <x v="129"/>
    <n v="0.82644628099173556"/>
    <x v="6"/>
    <x v="2"/>
  </r>
  <r>
    <x v="71"/>
    <x v="130"/>
    <n v="32.231404958677686"/>
    <x v="6"/>
    <x v="2"/>
  </r>
  <r>
    <x v="71"/>
    <x v="131"/>
    <n v="52.066115702479337"/>
    <x v="6"/>
    <x v="2"/>
  </r>
  <r>
    <x v="71"/>
    <x v="4"/>
    <n v="9.9173553719008272"/>
    <x v="6"/>
    <x v="2"/>
  </r>
  <r>
    <x v="72"/>
    <x v="127"/>
    <n v="0"/>
    <x v="6"/>
    <x v="2"/>
  </r>
  <r>
    <x v="72"/>
    <x v="128"/>
    <n v="0"/>
    <x v="6"/>
    <x v="2"/>
  </r>
  <r>
    <x v="72"/>
    <x v="129"/>
    <n v="0"/>
    <x v="6"/>
    <x v="2"/>
  </r>
  <r>
    <x v="72"/>
    <x v="130"/>
    <n v="38.016528925619838"/>
    <x v="6"/>
    <x v="2"/>
  </r>
  <r>
    <x v="72"/>
    <x v="131"/>
    <n v="52.066115702479337"/>
    <x v="6"/>
    <x v="2"/>
  </r>
  <r>
    <x v="72"/>
    <x v="4"/>
    <n v="9.9173553719008272"/>
    <x v="6"/>
    <x v="2"/>
  </r>
  <r>
    <x v="67"/>
    <x v="127"/>
    <n v="4.9751243781094523"/>
    <x v="7"/>
    <x v="2"/>
  </r>
  <r>
    <x v="67"/>
    <x v="128"/>
    <n v="0.99502487562189057"/>
    <x v="7"/>
    <x v="2"/>
  </r>
  <r>
    <x v="67"/>
    <x v="129"/>
    <n v="1.4925373134328359"/>
    <x v="7"/>
    <x v="2"/>
  </r>
  <r>
    <x v="67"/>
    <x v="130"/>
    <n v="33.830845771144276"/>
    <x v="7"/>
    <x v="2"/>
  </r>
  <r>
    <x v="67"/>
    <x v="131"/>
    <n v="49.75124378109453"/>
    <x v="7"/>
    <x v="2"/>
  </r>
  <r>
    <x v="67"/>
    <x v="4"/>
    <n v="8.9552238805970141"/>
    <x v="7"/>
    <x v="2"/>
  </r>
  <r>
    <x v="68"/>
    <x v="127"/>
    <n v="10.982658959537572"/>
    <x v="7"/>
    <x v="2"/>
  </r>
  <r>
    <x v="68"/>
    <x v="128"/>
    <n v="4.0462427745664744"/>
    <x v="7"/>
    <x v="2"/>
  </r>
  <r>
    <x v="68"/>
    <x v="129"/>
    <n v="4.6242774566473992"/>
    <x v="7"/>
    <x v="2"/>
  </r>
  <r>
    <x v="68"/>
    <x v="130"/>
    <n v="21.965317919075144"/>
    <x v="7"/>
    <x v="2"/>
  </r>
  <r>
    <x v="68"/>
    <x v="131"/>
    <n v="50.867052023121389"/>
    <x v="7"/>
    <x v="2"/>
  </r>
  <r>
    <x v="68"/>
    <x v="4"/>
    <n v="7.5144508670520231"/>
    <x v="7"/>
    <x v="2"/>
  </r>
  <r>
    <x v="69"/>
    <x v="127"/>
    <n v="9.4527363184079594"/>
    <x v="7"/>
    <x v="2"/>
  </r>
  <r>
    <x v="69"/>
    <x v="128"/>
    <n v="0.99502487562189057"/>
    <x v="7"/>
    <x v="2"/>
  </r>
  <r>
    <x v="69"/>
    <x v="129"/>
    <n v="0.99502487562189057"/>
    <x v="7"/>
    <x v="2"/>
  </r>
  <r>
    <x v="69"/>
    <x v="130"/>
    <n v="29.850746268656717"/>
    <x v="7"/>
    <x v="2"/>
  </r>
  <r>
    <x v="69"/>
    <x v="131"/>
    <n v="49.75124378109453"/>
    <x v="7"/>
    <x v="2"/>
  </r>
  <r>
    <x v="69"/>
    <x v="4"/>
    <n v="8.9552238805970141"/>
    <x v="7"/>
    <x v="2"/>
  </r>
  <r>
    <x v="70"/>
    <x v="127"/>
    <n v="5.6122448979591839"/>
    <x v="7"/>
    <x v="2"/>
  </r>
  <r>
    <x v="70"/>
    <x v="128"/>
    <n v="1.0204081632653061"/>
    <x v="7"/>
    <x v="2"/>
  </r>
  <r>
    <x v="70"/>
    <x v="129"/>
    <n v="3.5714285714285716"/>
    <x v="7"/>
    <x v="2"/>
  </r>
  <r>
    <x v="70"/>
    <x v="130"/>
    <n v="31.122448979591837"/>
    <x v="7"/>
    <x v="2"/>
  </r>
  <r>
    <x v="70"/>
    <x v="131"/>
    <n v="49.489795918367349"/>
    <x v="7"/>
    <x v="2"/>
  </r>
  <r>
    <x v="70"/>
    <x v="4"/>
    <n v="9.183673469387756"/>
    <x v="7"/>
    <x v="2"/>
  </r>
  <r>
    <x v="71"/>
    <x v="127"/>
    <n v="5.9701492537313436"/>
    <x v="7"/>
    <x v="2"/>
  </r>
  <r>
    <x v="71"/>
    <x v="128"/>
    <n v="0.99502487562189057"/>
    <x v="7"/>
    <x v="2"/>
  </r>
  <r>
    <x v="71"/>
    <x v="129"/>
    <n v="0.99502487562189057"/>
    <x v="7"/>
    <x v="2"/>
  </r>
  <r>
    <x v="71"/>
    <x v="130"/>
    <n v="33.333333333333336"/>
    <x v="7"/>
    <x v="2"/>
  </r>
  <r>
    <x v="71"/>
    <x v="131"/>
    <n v="49.75124378109453"/>
    <x v="7"/>
    <x v="2"/>
  </r>
  <r>
    <x v="71"/>
    <x v="4"/>
    <n v="8.9552238805970141"/>
    <x v="7"/>
    <x v="2"/>
  </r>
  <r>
    <x v="72"/>
    <x v="127"/>
    <n v="1.4925373134328359"/>
    <x v="7"/>
    <x v="2"/>
  </r>
  <r>
    <x v="72"/>
    <x v="128"/>
    <n v="0"/>
    <x v="7"/>
    <x v="2"/>
  </r>
  <r>
    <x v="72"/>
    <x v="129"/>
    <n v="1.4925373134328359"/>
    <x v="7"/>
    <x v="2"/>
  </r>
  <r>
    <x v="72"/>
    <x v="130"/>
    <n v="38.308457711442784"/>
    <x v="7"/>
    <x v="2"/>
  </r>
  <r>
    <x v="72"/>
    <x v="131"/>
    <n v="49.75124378109453"/>
    <x v="7"/>
    <x v="2"/>
  </r>
  <r>
    <x v="72"/>
    <x v="4"/>
    <n v="8.9552238805970141"/>
    <x v="7"/>
    <x v="2"/>
  </r>
  <r>
    <x v="67"/>
    <x v="127"/>
    <n v="5.7803468208092488"/>
    <x v="8"/>
    <x v="2"/>
  </r>
  <r>
    <x v="67"/>
    <x v="128"/>
    <n v="0"/>
    <x v="8"/>
    <x v="2"/>
  </r>
  <r>
    <x v="67"/>
    <x v="129"/>
    <n v="0"/>
    <x v="8"/>
    <x v="2"/>
  </r>
  <r>
    <x v="67"/>
    <x v="130"/>
    <n v="46.24277456647399"/>
    <x v="8"/>
    <x v="2"/>
  </r>
  <r>
    <x v="67"/>
    <x v="131"/>
    <n v="39.884393063583815"/>
    <x v="8"/>
    <x v="2"/>
  </r>
  <r>
    <x v="67"/>
    <x v="4"/>
    <n v="8.0924855491329488"/>
    <x v="8"/>
    <x v="2"/>
  </r>
  <r>
    <x v="68"/>
    <x v="127"/>
    <n v="13.75"/>
    <x v="8"/>
    <x v="2"/>
  </r>
  <r>
    <x v="68"/>
    <x v="128"/>
    <n v="5"/>
    <x v="8"/>
    <x v="2"/>
  </r>
  <r>
    <x v="68"/>
    <x v="129"/>
    <n v="2.5"/>
    <x v="8"/>
    <x v="2"/>
  </r>
  <r>
    <x v="68"/>
    <x v="130"/>
    <n v="28.75"/>
    <x v="8"/>
    <x v="2"/>
  </r>
  <r>
    <x v="68"/>
    <x v="131"/>
    <n v="41.875"/>
    <x v="8"/>
    <x v="2"/>
  </r>
  <r>
    <x v="68"/>
    <x v="4"/>
    <n v="8.125"/>
    <x v="8"/>
    <x v="2"/>
  </r>
  <r>
    <x v="69"/>
    <x v="127"/>
    <n v="10.982658959537572"/>
    <x v="8"/>
    <x v="2"/>
  </r>
  <r>
    <x v="69"/>
    <x v="128"/>
    <n v="1.1560693641618498"/>
    <x v="8"/>
    <x v="2"/>
  </r>
  <r>
    <x v="69"/>
    <x v="129"/>
    <n v="0"/>
    <x v="8"/>
    <x v="2"/>
  </r>
  <r>
    <x v="69"/>
    <x v="130"/>
    <n v="39.884393063583815"/>
    <x v="8"/>
    <x v="2"/>
  </r>
  <r>
    <x v="69"/>
    <x v="131"/>
    <n v="39.884393063583815"/>
    <x v="8"/>
    <x v="2"/>
  </r>
  <r>
    <x v="69"/>
    <x v="4"/>
    <n v="8.0924855491329488"/>
    <x v="8"/>
    <x v="2"/>
  </r>
  <r>
    <x v="70"/>
    <x v="127"/>
    <n v="9.4936708860759502"/>
    <x v="8"/>
    <x v="2"/>
  </r>
  <r>
    <x v="70"/>
    <x v="128"/>
    <n v="0.63291139240506333"/>
    <x v="8"/>
    <x v="2"/>
  </r>
  <r>
    <x v="70"/>
    <x v="129"/>
    <n v="1.2658227848101267"/>
    <x v="8"/>
    <x v="2"/>
  </r>
  <r>
    <x v="70"/>
    <x v="130"/>
    <n v="37.341772151898731"/>
    <x v="8"/>
    <x v="2"/>
  </r>
  <r>
    <x v="70"/>
    <x v="131"/>
    <n v="43.037974683544306"/>
    <x v="8"/>
    <x v="2"/>
  </r>
  <r>
    <x v="70"/>
    <x v="4"/>
    <n v="8.2278481012658222"/>
    <x v="8"/>
    <x v="2"/>
  </r>
  <r>
    <x v="71"/>
    <x v="127"/>
    <n v="10.982658959537572"/>
    <x v="8"/>
    <x v="2"/>
  </r>
  <r>
    <x v="71"/>
    <x v="128"/>
    <n v="3.4682080924855492"/>
    <x v="8"/>
    <x v="2"/>
  </r>
  <r>
    <x v="71"/>
    <x v="129"/>
    <n v="0.5780346820809249"/>
    <x v="8"/>
    <x v="2"/>
  </r>
  <r>
    <x v="71"/>
    <x v="130"/>
    <n v="36.994219653179194"/>
    <x v="8"/>
    <x v="2"/>
  </r>
  <r>
    <x v="71"/>
    <x v="131"/>
    <n v="39.884393063583815"/>
    <x v="8"/>
    <x v="2"/>
  </r>
  <r>
    <x v="71"/>
    <x v="4"/>
    <n v="8.0924855491329488"/>
    <x v="8"/>
    <x v="2"/>
  </r>
  <r>
    <x v="72"/>
    <x v="127"/>
    <n v="2.3121387283236996"/>
    <x v="8"/>
    <x v="2"/>
  </r>
  <r>
    <x v="72"/>
    <x v="128"/>
    <n v="0"/>
    <x v="8"/>
    <x v="2"/>
  </r>
  <r>
    <x v="72"/>
    <x v="129"/>
    <n v="1.1560693641618498"/>
    <x v="8"/>
    <x v="2"/>
  </r>
  <r>
    <x v="72"/>
    <x v="130"/>
    <n v="48.554913294797686"/>
    <x v="8"/>
    <x v="2"/>
  </r>
  <r>
    <x v="72"/>
    <x v="131"/>
    <n v="39.884393063583815"/>
    <x v="8"/>
    <x v="2"/>
  </r>
  <r>
    <x v="72"/>
    <x v="4"/>
    <n v="8.0924855491329488"/>
    <x v="8"/>
    <x v="2"/>
  </r>
  <r>
    <x v="67"/>
    <x v="127"/>
    <n v="5"/>
    <x v="9"/>
    <x v="2"/>
  </r>
  <r>
    <x v="67"/>
    <x v="128"/>
    <n v="1.6666666666666667"/>
    <x v="9"/>
    <x v="2"/>
  </r>
  <r>
    <x v="67"/>
    <x v="129"/>
    <n v="1.1111111111111112"/>
    <x v="9"/>
    <x v="2"/>
  </r>
  <r>
    <x v="67"/>
    <x v="130"/>
    <n v="51.666666666666664"/>
    <x v="9"/>
    <x v="2"/>
  </r>
  <r>
    <x v="67"/>
    <x v="131"/>
    <n v="34.444444444444443"/>
    <x v="9"/>
    <x v="2"/>
  </r>
  <r>
    <x v="67"/>
    <x v="4"/>
    <n v="6.1111111111111107"/>
    <x v="9"/>
    <x v="2"/>
  </r>
  <r>
    <x v="68"/>
    <x v="127"/>
    <n v="17.977528089887642"/>
    <x v="9"/>
    <x v="2"/>
  </r>
  <r>
    <x v="68"/>
    <x v="128"/>
    <n v="6.1797752808988768"/>
    <x v="9"/>
    <x v="2"/>
  </r>
  <r>
    <x v="68"/>
    <x v="129"/>
    <n v="2.2471910112359552"/>
    <x v="9"/>
    <x v="2"/>
  </r>
  <r>
    <x v="68"/>
    <x v="130"/>
    <n v="32.584269662921351"/>
    <x v="9"/>
    <x v="2"/>
  </r>
  <r>
    <x v="68"/>
    <x v="131"/>
    <n v="34.831460674157306"/>
    <x v="9"/>
    <x v="2"/>
  </r>
  <r>
    <x v="68"/>
    <x v="4"/>
    <n v="6.1797752808988768"/>
    <x v="9"/>
    <x v="2"/>
  </r>
  <r>
    <x v="69"/>
    <x v="127"/>
    <n v="9.3922651933701662"/>
    <x v="9"/>
    <x v="2"/>
  </r>
  <r>
    <x v="69"/>
    <x v="128"/>
    <n v="2.2099447513812156"/>
    <x v="9"/>
    <x v="2"/>
  </r>
  <r>
    <x v="69"/>
    <x v="129"/>
    <n v="0.5524861878453039"/>
    <x v="9"/>
    <x v="2"/>
  </r>
  <r>
    <x v="69"/>
    <x v="130"/>
    <n v="47.513812154696133"/>
    <x v="9"/>
    <x v="2"/>
  </r>
  <r>
    <x v="69"/>
    <x v="131"/>
    <n v="34.254143646408842"/>
    <x v="9"/>
    <x v="2"/>
  </r>
  <r>
    <x v="69"/>
    <x v="4"/>
    <n v="6.0773480662983426"/>
    <x v="9"/>
    <x v="2"/>
  </r>
  <r>
    <x v="70"/>
    <x v="127"/>
    <n v="12.359550561797754"/>
    <x v="9"/>
    <x v="2"/>
  </r>
  <r>
    <x v="70"/>
    <x v="128"/>
    <n v="10.674157303370787"/>
    <x v="9"/>
    <x v="2"/>
  </r>
  <r>
    <x v="70"/>
    <x v="129"/>
    <n v="2.2471910112359552"/>
    <x v="9"/>
    <x v="2"/>
  </r>
  <r>
    <x v="70"/>
    <x v="130"/>
    <n v="34.269662921348313"/>
    <x v="9"/>
    <x v="2"/>
  </r>
  <r>
    <x v="70"/>
    <x v="131"/>
    <n v="34.269662921348313"/>
    <x v="9"/>
    <x v="2"/>
  </r>
  <r>
    <x v="70"/>
    <x v="4"/>
    <n v="6.1797752808988768"/>
    <x v="9"/>
    <x v="2"/>
  </r>
  <r>
    <x v="71"/>
    <x v="127"/>
    <n v="10.497237569060774"/>
    <x v="9"/>
    <x v="2"/>
  </r>
  <r>
    <x v="71"/>
    <x v="128"/>
    <n v="4.972375690607735"/>
    <x v="9"/>
    <x v="2"/>
  </r>
  <r>
    <x v="71"/>
    <x v="129"/>
    <n v="1.1049723756906078"/>
    <x v="9"/>
    <x v="2"/>
  </r>
  <r>
    <x v="71"/>
    <x v="130"/>
    <n v="43.093922651933703"/>
    <x v="9"/>
    <x v="2"/>
  </r>
  <r>
    <x v="71"/>
    <x v="131"/>
    <n v="34.254143646408842"/>
    <x v="9"/>
    <x v="2"/>
  </r>
  <r>
    <x v="71"/>
    <x v="4"/>
    <n v="6.0773480662983426"/>
    <x v="9"/>
    <x v="2"/>
  </r>
  <r>
    <x v="72"/>
    <x v="127"/>
    <n v="2.7624309392265194"/>
    <x v="9"/>
    <x v="2"/>
  </r>
  <r>
    <x v="72"/>
    <x v="128"/>
    <n v="0"/>
    <x v="9"/>
    <x v="2"/>
  </r>
  <r>
    <x v="72"/>
    <x v="129"/>
    <n v="1.6574585635359116"/>
    <x v="9"/>
    <x v="2"/>
  </r>
  <r>
    <x v="72"/>
    <x v="130"/>
    <n v="55.248618784530386"/>
    <x v="9"/>
    <x v="2"/>
  </r>
  <r>
    <x v="72"/>
    <x v="131"/>
    <n v="34.254143646408842"/>
    <x v="9"/>
    <x v="2"/>
  </r>
  <r>
    <x v="72"/>
    <x v="4"/>
    <n v="6.0773480662983426"/>
    <x v="9"/>
    <x v="2"/>
  </r>
  <r>
    <x v="67"/>
    <x v="127"/>
    <n v="20.27027027027027"/>
    <x v="10"/>
    <x v="2"/>
  </r>
  <r>
    <x v="67"/>
    <x v="128"/>
    <n v="6.756756756756757"/>
    <x v="10"/>
    <x v="2"/>
  </r>
  <r>
    <x v="67"/>
    <x v="129"/>
    <n v="3.3783783783783785"/>
    <x v="10"/>
    <x v="2"/>
  </r>
  <r>
    <x v="67"/>
    <x v="130"/>
    <n v="47.297297297297298"/>
    <x v="10"/>
    <x v="2"/>
  </r>
  <r>
    <x v="67"/>
    <x v="131"/>
    <n v="20.945945945945947"/>
    <x v="10"/>
    <x v="2"/>
  </r>
  <r>
    <x v="67"/>
    <x v="4"/>
    <n v="1.3513513513513513"/>
    <x v="10"/>
    <x v="2"/>
  </r>
  <r>
    <x v="68"/>
    <x v="127"/>
    <n v="37.226277372262771"/>
    <x v="10"/>
    <x v="2"/>
  </r>
  <r>
    <x v="68"/>
    <x v="128"/>
    <n v="8.7591240875912408"/>
    <x v="10"/>
    <x v="2"/>
  </r>
  <r>
    <x v="68"/>
    <x v="129"/>
    <n v="3.6496350364963503"/>
    <x v="10"/>
    <x v="2"/>
  </r>
  <r>
    <x v="68"/>
    <x v="130"/>
    <n v="27.737226277372262"/>
    <x v="10"/>
    <x v="2"/>
  </r>
  <r>
    <x v="68"/>
    <x v="131"/>
    <n v="21.167883211678831"/>
    <x v="10"/>
    <x v="2"/>
  </r>
  <r>
    <x v="68"/>
    <x v="4"/>
    <n v="1.4598540145985401"/>
    <x v="10"/>
    <x v="2"/>
  </r>
  <r>
    <x v="69"/>
    <x v="127"/>
    <n v="32.214765100671144"/>
    <x v="10"/>
    <x v="2"/>
  </r>
  <r>
    <x v="69"/>
    <x v="128"/>
    <n v="9.3959731543624159"/>
    <x v="10"/>
    <x v="2"/>
  </r>
  <r>
    <x v="69"/>
    <x v="129"/>
    <n v="3.3557046979865772"/>
    <x v="10"/>
    <x v="2"/>
  </r>
  <r>
    <x v="69"/>
    <x v="130"/>
    <n v="32.885906040268459"/>
    <x v="10"/>
    <x v="2"/>
  </r>
  <r>
    <x v="69"/>
    <x v="131"/>
    <n v="20.80536912751678"/>
    <x v="10"/>
    <x v="2"/>
  </r>
  <r>
    <x v="69"/>
    <x v="4"/>
    <n v="1.3422818791946309"/>
    <x v="10"/>
    <x v="2"/>
  </r>
  <r>
    <x v="70"/>
    <x v="127"/>
    <n v="38.059701492537314"/>
    <x v="10"/>
    <x v="2"/>
  </r>
  <r>
    <x v="70"/>
    <x v="128"/>
    <n v="8.2089552238805972"/>
    <x v="10"/>
    <x v="2"/>
  </r>
  <r>
    <x v="70"/>
    <x v="129"/>
    <n v="2.2388059701492535"/>
    <x v="10"/>
    <x v="2"/>
  </r>
  <r>
    <x v="70"/>
    <x v="130"/>
    <n v="29.104477611940297"/>
    <x v="10"/>
    <x v="2"/>
  </r>
  <r>
    <x v="70"/>
    <x v="131"/>
    <n v="21.64179104477612"/>
    <x v="10"/>
    <x v="2"/>
  </r>
  <r>
    <x v="70"/>
    <x v="4"/>
    <n v="1.4925373134328359"/>
    <x v="10"/>
    <x v="2"/>
  </r>
  <r>
    <x v="71"/>
    <x v="127"/>
    <n v="26.174496644295303"/>
    <x v="10"/>
    <x v="2"/>
  </r>
  <r>
    <x v="71"/>
    <x v="128"/>
    <n v="6.0402684563758386"/>
    <x v="10"/>
    <x v="2"/>
  </r>
  <r>
    <x v="71"/>
    <x v="129"/>
    <n v="0.67114093959731547"/>
    <x v="10"/>
    <x v="2"/>
  </r>
  <r>
    <x v="71"/>
    <x v="130"/>
    <n v="44.966442953020135"/>
    <x v="10"/>
    <x v="2"/>
  </r>
  <r>
    <x v="71"/>
    <x v="131"/>
    <n v="20.80536912751678"/>
    <x v="10"/>
    <x v="2"/>
  </r>
  <r>
    <x v="71"/>
    <x v="4"/>
    <n v="1.3422818791946309"/>
    <x v="10"/>
    <x v="2"/>
  </r>
  <r>
    <x v="72"/>
    <x v="127"/>
    <n v="7.3825503355704694"/>
    <x v="10"/>
    <x v="2"/>
  </r>
  <r>
    <x v="72"/>
    <x v="128"/>
    <n v="0.67114093959731547"/>
    <x v="10"/>
    <x v="2"/>
  </r>
  <r>
    <x v="72"/>
    <x v="129"/>
    <n v="0.67114093959731547"/>
    <x v="10"/>
    <x v="2"/>
  </r>
  <r>
    <x v="72"/>
    <x v="130"/>
    <n v="69.127516778523486"/>
    <x v="10"/>
    <x v="2"/>
  </r>
  <r>
    <x v="72"/>
    <x v="131"/>
    <n v="20.80536912751678"/>
    <x v="10"/>
    <x v="2"/>
  </r>
  <r>
    <x v="72"/>
    <x v="4"/>
    <n v="1.3422818791946309"/>
    <x v="10"/>
    <x v="2"/>
  </r>
  <r>
    <x v="67"/>
    <x v="127"/>
    <n v="8.724832214765101"/>
    <x v="11"/>
    <x v="2"/>
  </r>
  <r>
    <x v="67"/>
    <x v="128"/>
    <n v="2.0134228187919465"/>
    <x v="11"/>
    <x v="2"/>
  </r>
  <r>
    <x v="67"/>
    <x v="129"/>
    <n v="0.67114093959731547"/>
    <x v="11"/>
    <x v="2"/>
  </r>
  <r>
    <x v="67"/>
    <x v="130"/>
    <n v="39.597315436241608"/>
    <x v="11"/>
    <x v="2"/>
  </r>
  <r>
    <x v="67"/>
    <x v="131"/>
    <n v="41.61073825503356"/>
    <x v="11"/>
    <x v="2"/>
  </r>
  <r>
    <x v="67"/>
    <x v="4"/>
    <n v="7.3825503355704694"/>
    <x v="11"/>
    <x v="2"/>
  </r>
  <r>
    <x v="68"/>
    <x v="127"/>
    <n v="17.006802721088434"/>
    <x v="11"/>
    <x v="2"/>
  </r>
  <r>
    <x v="68"/>
    <x v="128"/>
    <n v="4.0816326530612246"/>
    <x v="11"/>
    <x v="2"/>
  </r>
  <r>
    <x v="68"/>
    <x v="129"/>
    <n v="0.68027210884353739"/>
    <x v="11"/>
    <x v="2"/>
  </r>
  <r>
    <x v="68"/>
    <x v="130"/>
    <n v="29.931972789115648"/>
    <x v="11"/>
    <x v="2"/>
  </r>
  <r>
    <x v="68"/>
    <x v="131"/>
    <n v="41.496598639455783"/>
    <x v="11"/>
    <x v="2"/>
  </r>
  <r>
    <x v="68"/>
    <x v="4"/>
    <n v="6.8027210884353737"/>
    <x v="11"/>
    <x v="2"/>
  </r>
  <r>
    <x v="69"/>
    <x v="127"/>
    <n v="9.3959731543624159"/>
    <x v="11"/>
    <x v="2"/>
  </r>
  <r>
    <x v="69"/>
    <x v="128"/>
    <n v="0.67114093959731547"/>
    <x v="11"/>
    <x v="2"/>
  </r>
  <r>
    <x v="69"/>
    <x v="129"/>
    <n v="0"/>
    <x v="11"/>
    <x v="2"/>
  </r>
  <r>
    <x v="69"/>
    <x v="130"/>
    <n v="40.939597315436245"/>
    <x v="11"/>
    <x v="2"/>
  </r>
  <r>
    <x v="69"/>
    <x v="131"/>
    <n v="41.61073825503356"/>
    <x v="11"/>
    <x v="2"/>
  </r>
  <r>
    <x v="69"/>
    <x v="4"/>
    <n v="7.3825503355704694"/>
    <x v="11"/>
    <x v="2"/>
  </r>
  <r>
    <x v="70"/>
    <x v="127"/>
    <n v="14.189189189189189"/>
    <x v="11"/>
    <x v="2"/>
  </r>
  <r>
    <x v="70"/>
    <x v="128"/>
    <n v="4.0540540540540544"/>
    <x v="11"/>
    <x v="2"/>
  </r>
  <r>
    <x v="70"/>
    <x v="129"/>
    <n v="1.3513513513513513"/>
    <x v="11"/>
    <x v="2"/>
  </r>
  <r>
    <x v="70"/>
    <x v="130"/>
    <n v="31.081081081081081"/>
    <x v="11"/>
    <x v="2"/>
  </r>
  <r>
    <x v="70"/>
    <x v="131"/>
    <n v="41.891891891891895"/>
    <x v="11"/>
    <x v="2"/>
  </r>
  <r>
    <x v="70"/>
    <x v="4"/>
    <n v="7.4324324324324325"/>
    <x v="11"/>
    <x v="2"/>
  </r>
  <r>
    <x v="71"/>
    <x v="127"/>
    <n v="12.751677852348994"/>
    <x v="11"/>
    <x v="2"/>
  </r>
  <r>
    <x v="71"/>
    <x v="128"/>
    <n v="6.0402684563758386"/>
    <x v="11"/>
    <x v="2"/>
  </r>
  <r>
    <x v="71"/>
    <x v="129"/>
    <n v="0"/>
    <x v="11"/>
    <x v="2"/>
  </r>
  <r>
    <x v="71"/>
    <x v="130"/>
    <n v="32.214765100671144"/>
    <x v="11"/>
    <x v="2"/>
  </r>
  <r>
    <x v="71"/>
    <x v="131"/>
    <n v="41.61073825503356"/>
    <x v="11"/>
    <x v="2"/>
  </r>
  <r>
    <x v="71"/>
    <x v="4"/>
    <n v="7.3825503355704694"/>
    <x v="11"/>
    <x v="2"/>
  </r>
  <r>
    <x v="72"/>
    <x v="127"/>
    <n v="2.6845637583892619"/>
    <x v="11"/>
    <x v="2"/>
  </r>
  <r>
    <x v="72"/>
    <x v="128"/>
    <n v="1.3422818791946309"/>
    <x v="11"/>
    <x v="2"/>
  </r>
  <r>
    <x v="72"/>
    <x v="129"/>
    <n v="2.6845637583892619"/>
    <x v="11"/>
    <x v="2"/>
  </r>
  <r>
    <x v="72"/>
    <x v="130"/>
    <n v="44.29530201342282"/>
    <x v="11"/>
    <x v="2"/>
  </r>
  <r>
    <x v="72"/>
    <x v="131"/>
    <n v="41.61073825503356"/>
    <x v="11"/>
    <x v="2"/>
  </r>
  <r>
    <x v="72"/>
    <x v="4"/>
    <n v="7.3825503355704694"/>
    <x v="11"/>
    <x v="2"/>
  </r>
  <r>
    <x v="67"/>
    <x v="127"/>
    <n v="16.101694915254239"/>
    <x v="12"/>
    <x v="2"/>
  </r>
  <r>
    <x v="67"/>
    <x v="128"/>
    <n v="3.3898305084745761"/>
    <x v="12"/>
    <x v="2"/>
  </r>
  <r>
    <x v="67"/>
    <x v="129"/>
    <n v="0"/>
    <x v="12"/>
    <x v="2"/>
  </r>
  <r>
    <x v="67"/>
    <x v="130"/>
    <n v="55.084745762711862"/>
    <x v="12"/>
    <x v="2"/>
  </r>
  <r>
    <x v="67"/>
    <x v="131"/>
    <n v="19.491525423728813"/>
    <x v="12"/>
    <x v="2"/>
  </r>
  <r>
    <x v="67"/>
    <x v="4"/>
    <n v="5.9322033898305087"/>
    <x v="12"/>
    <x v="2"/>
  </r>
  <r>
    <x v="68"/>
    <x v="127"/>
    <n v="26.548672566371682"/>
    <x v="12"/>
    <x v="2"/>
  </r>
  <r>
    <x v="68"/>
    <x v="128"/>
    <n v="8.8495575221238933"/>
    <x v="12"/>
    <x v="2"/>
  </r>
  <r>
    <x v="68"/>
    <x v="129"/>
    <n v="2.6548672566371683"/>
    <x v="12"/>
    <x v="2"/>
  </r>
  <r>
    <x v="68"/>
    <x v="130"/>
    <n v="35.398230088495573"/>
    <x v="12"/>
    <x v="2"/>
  </r>
  <r>
    <x v="68"/>
    <x v="131"/>
    <n v="20.353982300884955"/>
    <x v="12"/>
    <x v="2"/>
  </r>
  <r>
    <x v="68"/>
    <x v="4"/>
    <n v="6.1946902654867255"/>
    <x v="12"/>
    <x v="2"/>
  </r>
  <r>
    <x v="69"/>
    <x v="127"/>
    <n v="15.254237288135593"/>
    <x v="12"/>
    <x v="2"/>
  </r>
  <r>
    <x v="69"/>
    <x v="128"/>
    <n v="5.0847457627118642"/>
    <x v="12"/>
    <x v="2"/>
  </r>
  <r>
    <x v="69"/>
    <x v="129"/>
    <n v="0"/>
    <x v="12"/>
    <x v="2"/>
  </r>
  <r>
    <x v="69"/>
    <x v="130"/>
    <n v="54.237288135593218"/>
    <x v="12"/>
    <x v="2"/>
  </r>
  <r>
    <x v="69"/>
    <x v="131"/>
    <n v="19.491525423728813"/>
    <x v="12"/>
    <x v="2"/>
  </r>
  <r>
    <x v="69"/>
    <x v="4"/>
    <n v="5.9322033898305087"/>
    <x v="12"/>
    <x v="2"/>
  </r>
  <r>
    <x v="70"/>
    <x v="127"/>
    <n v="24.786324786324787"/>
    <x v="12"/>
    <x v="2"/>
  </r>
  <r>
    <x v="70"/>
    <x v="128"/>
    <n v="7.6923076923076925"/>
    <x v="12"/>
    <x v="2"/>
  </r>
  <r>
    <x v="70"/>
    <x v="129"/>
    <n v="1.7094017094017093"/>
    <x v="12"/>
    <x v="2"/>
  </r>
  <r>
    <x v="70"/>
    <x v="130"/>
    <n v="41.025641025641029"/>
    <x v="12"/>
    <x v="2"/>
  </r>
  <r>
    <x v="70"/>
    <x v="131"/>
    <n v="18.803418803418804"/>
    <x v="12"/>
    <x v="2"/>
  </r>
  <r>
    <x v="70"/>
    <x v="4"/>
    <n v="5.982905982905983"/>
    <x v="12"/>
    <x v="2"/>
  </r>
  <r>
    <x v="71"/>
    <x v="127"/>
    <n v="7.6271186440677967"/>
    <x v="12"/>
    <x v="2"/>
  </r>
  <r>
    <x v="71"/>
    <x v="128"/>
    <n v="1.6949152542372881"/>
    <x v="12"/>
    <x v="2"/>
  </r>
  <r>
    <x v="71"/>
    <x v="129"/>
    <n v="0.84745762711864403"/>
    <x v="12"/>
    <x v="2"/>
  </r>
  <r>
    <x v="71"/>
    <x v="130"/>
    <n v="64.406779661016955"/>
    <x v="12"/>
    <x v="2"/>
  </r>
  <r>
    <x v="71"/>
    <x v="131"/>
    <n v="19.491525423728813"/>
    <x v="12"/>
    <x v="2"/>
  </r>
  <r>
    <x v="71"/>
    <x v="4"/>
    <n v="5.9322033898305087"/>
    <x v="12"/>
    <x v="2"/>
  </r>
  <r>
    <x v="72"/>
    <x v="127"/>
    <n v="7.6271186440677967"/>
    <x v="12"/>
    <x v="2"/>
  </r>
  <r>
    <x v="72"/>
    <x v="128"/>
    <n v="0.84745762711864403"/>
    <x v="12"/>
    <x v="2"/>
  </r>
  <r>
    <x v="72"/>
    <x v="129"/>
    <n v="0"/>
    <x v="12"/>
    <x v="2"/>
  </r>
  <r>
    <x v="72"/>
    <x v="130"/>
    <n v="66.101694915254242"/>
    <x v="12"/>
    <x v="2"/>
  </r>
  <r>
    <x v="72"/>
    <x v="131"/>
    <n v="19.491525423728813"/>
    <x v="12"/>
    <x v="2"/>
  </r>
  <r>
    <x v="72"/>
    <x v="4"/>
    <n v="5.9322033898305087"/>
    <x v="12"/>
    <x v="2"/>
  </r>
  <r>
    <x v="67"/>
    <x v="127"/>
    <n v="12.987012987012987"/>
    <x v="13"/>
    <x v="2"/>
  </r>
  <r>
    <x v="67"/>
    <x v="128"/>
    <n v="2.5974025974025974"/>
    <x v="13"/>
    <x v="2"/>
  </r>
  <r>
    <x v="67"/>
    <x v="129"/>
    <n v="2.5974025974025974"/>
    <x v="13"/>
    <x v="2"/>
  </r>
  <r>
    <x v="67"/>
    <x v="130"/>
    <n v="58.441558441558442"/>
    <x v="13"/>
    <x v="2"/>
  </r>
  <r>
    <x v="67"/>
    <x v="131"/>
    <n v="22.077922077922079"/>
    <x v="13"/>
    <x v="2"/>
  </r>
  <r>
    <x v="67"/>
    <x v="4"/>
    <n v="1.2987012987012987"/>
    <x v="13"/>
    <x v="2"/>
  </r>
  <r>
    <x v="68"/>
    <x v="127"/>
    <n v="36.363636363636367"/>
    <x v="13"/>
    <x v="2"/>
  </r>
  <r>
    <x v="68"/>
    <x v="128"/>
    <n v="10.606060606060606"/>
    <x v="13"/>
    <x v="2"/>
  </r>
  <r>
    <x v="68"/>
    <x v="129"/>
    <n v="4.5454545454545459"/>
    <x v="13"/>
    <x v="2"/>
  </r>
  <r>
    <x v="68"/>
    <x v="130"/>
    <n v="22.727272727272727"/>
    <x v="13"/>
    <x v="2"/>
  </r>
  <r>
    <x v="68"/>
    <x v="131"/>
    <n v="24.242424242424242"/>
    <x v="13"/>
    <x v="2"/>
  </r>
  <r>
    <x v="68"/>
    <x v="4"/>
    <n v="1.5151515151515151"/>
    <x v="13"/>
    <x v="2"/>
  </r>
  <r>
    <x v="69"/>
    <x v="127"/>
    <n v="20.779220779220779"/>
    <x v="13"/>
    <x v="2"/>
  </r>
  <r>
    <x v="69"/>
    <x v="128"/>
    <n v="3.8961038961038961"/>
    <x v="13"/>
    <x v="2"/>
  </r>
  <r>
    <x v="69"/>
    <x v="129"/>
    <n v="2.5974025974025974"/>
    <x v="13"/>
    <x v="2"/>
  </r>
  <r>
    <x v="69"/>
    <x v="130"/>
    <n v="49.350649350649348"/>
    <x v="13"/>
    <x v="2"/>
  </r>
  <r>
    <x v="69"/>
    <x v="131"/>
    <n v="22.077922077922079"/>
    <x v="13"/>
    <x v="2"/>
  </r>
  <r>
    <x v="69"/>
    <x v="4"/>
    <n v="1.2987012987012987"/>
    <x v="13"/>
    <x v="2"/>
  </r>
  <r>
    <x v="70"/>
    <x v="127"/>
    <n v="29.333333333333332"/>
    <x v="13"/>
    <x v="2"/>
  </r>
  <r>
    <x v="70"/>
    <x v="128"/>
    <n v="17.333333333333332"/>
    <x v="13"/>
    <x v="2"/>
  </r>
  <r>
    <x v="70"/>
    <x v="129"/>
    <n v="4"/>
    <x v="13"/>
    <x v="2"/>
  </r>
  <r>
    <x v="70"/>
    <x v="130"/>
    <n v="28"/>
    <x v="13"/>
    <x v="2"/>
  </r>
  <r>
    <x v="70"/>
    <x v="131"/>
    <n v="21.333333333333332"/>
    <x v="13"/>
    <x v="2"/>
  </r>
  <r>
    <x v="70"/>
    <x v="4"/>
    <n v="1.3333333333333333"/>
    <x v="13"/>
    <x v="2"/>
  </r>
  <r>
    <x v="71"/>
    <x v="127"/>
    <n v="22.077922077922079"/>
    <x v="13"/>
    <x v="2"/>
  </r>
  <r>
    <x v="71"/>
    <x v="128"/>
    <n v="10.38961038961039"/>
    <x v="13"/>
    <x v="2"/>
  </r>
  <r>
    <x v="71"/>
    <x v="129"/>
    <n v="1.2987012987012987"/>
    <x v="13"/>
    <x v="2"/>
  </r>
  <r>
    <x v="71"/>
    <x v="130"/>
    <n v="44.155844155844157"/>
    <x v="13"/>
    <x v="2"/>
  </r>
  <r>
    <x v="71"/>
    <x v="131"/>
    <n v="22.077922077922079"/>
    <x v="13"/>
    <x v="2"/>
  </r>
  <r>
    <x v="71"/>
    <x v="4"/>
    <n v="1.2987012987012987"/>
    <x v="13"/>
    <x v="2"/>
  </r>
  <r>
    <x v="72"/>
    <x v="127"/>
    <n v="5.1948051948051948"/>
    <x v="13"/>
    <x v="2"/>
  </r>
  <r>
    <x v="72"/>
    <x v="128"/>
    <n v="0"/>
    <x v="13"/>
    <x v="2"/>
  </r>
  <r>
    <x v="72"/>
    <x v="129"/>
    <n v="0"/>
    <x v="13"/>
    <x v="2"/>
  </r>
  <r>
    <x v="72"/>
    <x v="130"/>
    <n v="71.428571428571431"/>
    <x v="13"/>
    <x v="2"/>
  </r>
  <r>
    <x v="72"/>
    <x v="131"/>
    <n v="22.077922077922079"/>
    <x v="13"/>
    <x v="2"/>
  </r>
  <r>
    <x v="72"/>
    <x v="4"/>
    <n v="1.2987012987012987"/>
    <x v="13"/>
    <x v="2"/>
  </r>
  <r>
    <x v="67"/>
    <x v="127"/>
    <n v="1.1904761904761905"/>
    <x v="14"/>
    <x v="2"/>
  </r>
  <r>
    <x v="67"/>
    <x v="128"/>
    <n v="0"/>
    <x v="14"/>
    <x v="2"/>
  </r>
  <r>
    <x v="67"/>
    <x v="129"/>
    <n v="0"/>
    <x v="14"/>
    <x v="2"/>
  </r>
  <r>
    <x v="67"/>
    <x v="130"/>
    <n v="32.142857142857146"/>
    <x v="14"/>
    <x v="2"/>
  </r>
  <r>
    <x v="67"/>
    <x v="131"/>
    <n v="52.38095238095238"/>
    <x v="14"/>
    <x v="2"/>
  </r>
  <r>
    <x v="67"/>
    <x v="4"/>
    <n v="14.285714285714286"/>
    <x v="14"/>
    <x v="2"/>
  </r>
  <r>
    <x v="68"/>
    <x v="127"/>
    <n v="7.1428571428571432"/>
    <x v="14"/>
    <x v="2"/>
  </r>
  <r>
    <x v="68"/>
    <x v="128"/>
    <n v="2.3809523809523809"/>
    <x v="14"/>
    <x v="2"/>
  </r>
  <r>
    <x v="68"/>
    <x v="129"/>
    <n v="0"/>
    <x v="14"/>
    <x v="2"/>
  </r>
  <r>
    <x v="68"/>
    <x v="130"/>
    <n v="23.80952380952381"/>
    <x v="14"/>
    <x v="2"/>
  </r>
  <r>
    <x v="68"/>
    <x v="131"/>
    <n v="52.38095238095238"/>
    <x v="14"/>
    <x v="2"/>
  </r>
  <r>
    <x v="68"/>
    <x v="4"/>
    <n v="14.285714285714286"/>
    <x v="14"/>
    <x v="2"/>
  </r>
  <r>
    <x v="69"/>
    <x v="127"/>
    <n v="2.3809523809523809"/>
    <x v="14"/>
    <x v="2"/>
  </r>
  <r>
    <x v="69"/>
    <x v="128"/>
    <n v="2.3809523809523809"/>
    <x v="14"/>
    <x v="2"/>
  </r>
  <r>
    <x v="69"/>
    <x v="129"/>
    <n v="0"/>
    <x v="14"/>
    <x v="2"/>
  </r>
  <r>
    <x v="69"/>
    <x v="130"/>
    <n v="28.571428571428573"/>
    <x v="14"/>
    <x v="2"/>
  </r>
  <r>
    <x v="69"/>
    <x v="131"/>
    <n v="52.38095238095238"/>
    <x v="14"/>
    <x v="2"/>
  </r>
  <r>
    <x v="69"/>
    <x v="4"/>
    <n v="14.285714285714286"/>
    <x v="14"/>
    <x v="2"/>
  </r>
  <r>
    <x v="70"/>
    <x v="127"/>
    <n v="4.8192771084337354"/>
    <x v="14"/>
    <x v="2"/>
  </r>
  <r>
    <x v="70"/>
    <x v="128"/>
    <n v="2.4096385542168677"/>
    <x v="14"/>
    <x v="2"/>
  </r>
  <r>
    <x v="70"/>
    <x v="129"/>
    <n v="1.2048192771084338"/>
    <x v="14"/>
    <x v="2"/>
  </r>
  <r>
    <x v="70"/>
    <x v="130"/>
    <n v="25.301204819277107"/>
    <x v="14"/>
    <x v="2"/>
  </r>
  <r>
    <x v="70"/>
    <x v="131"/>
    <n v="53.012048192771083"/>
    <x v="14"/>
    <x v="2"/>
  </r>
  <r>
    <x v="70"/>
    <x v="4"/>
    <n v="13.253012048192771"/>
    <x v="14"/>
    <x v="2"/>
  </r>
  <r>
    <x v="71"/>
    <x v="127"/>
    <n v="1.1904761904761905"/>
    <x v="14"/>
    <x v="2"/>
  </r>
  <r>
    <x v="71"/>
    <x v="128"/>
    <n v="1.1904761904761905"/>
    <x v="14"/>
    <x v="2"/>
  </r>
  <r>
    <x v="71"/>
    <x v="129"/>
    <n v="0"/>
    <x v="14"/>
    <x v="2"/>
  </r>
  <r>
    <x v="71"/>
    <x v="130"/>
    <n v="30.952380952380953"/>
    <x v="14"/>
    <x v="2"/>
  </r>
  <r>
    <x v="71"/>
    <x v="131"/>
    <n v="52.38095238095238"/>
    <x v="14"/>
    <x v="2"/>
  </r>
  <r>
    <x v="71"/>
    <x v="4"/>
    <n v="14.285714285714286"/>
    <x v="14"/>
    <x v="2"/>
  </r>
  <r>
    <x v="72"/>
    <x v="127"/>
    <n v="2.3809523809523809"/>
    <x v="14"/>
    <x v="2"/>
  </r>
  <r>
    <x v="72"/>
    <x v="128"/>
    <n v="1.1904761904761905"/>
    <x v="14"/>
    <x v="2"/>
  </r>
  <r>
    <x v="72"/>
    <x v="129"/>
    <n v="1.1904761904761905"/>
    <x v="14"/>
    <x v="2"/>
  </r>
  <r>
    <x v="72"/>
    <x v="130"/>
    <n v="28.571428571428573"/>
    <x v="14"/>
    <x v="2"/>
  </r>
  <r>
    <x v="72"/>
    <x v="131"/>
    <n v="52.38095238095238"/>
    <x v="14"/>
    <x v="2"/>
  </r>
  <r>
    <x v="72"/>
    <x v="4"/>
    <n v="14.285714285714286"/>
    <x v="14"/>
    <x v="2"/>
  </r>
  <r>
    <x v="67"/>
    <x v="127"/>
    <n v="9.67741935483871"/>
    <x v="15"/>
    <x v="2"/>
  </r>
  <r>
    <x v="67"/>
    <x v="128"/>
    <n v="8.6021505376344081"/>
    <x v="15"/>
    <x v="2"/>
  </r>
  <r>
    <x v="67"/>
    <x v="129"/>
    <n v="0"/>
    <x v="15"/>
    <x v="2"/>
  </r>
  <r>
    <x v="67"/>
    <x v="130"/>
    <n v="58.064516129032256"/>
    <x v="15"/>
    <x v="2"/>
  </r>
  <r>
    <x v="67"/>
    <x v="131"/>
    <n v="12.903225806451612"/>
    <x v="15"/>
    <x v="2"/>
  </r>
  <r>
    <x v="67"/>
    <x v="4"/>
    <n v="10.75268817204301"/>
    <x v="15"/>
    <x v="2"/>
  </r>
  <r>
    <x v="68"/>
    <x v="127"/>
    <n v="28.089887640449437"/>
    <x v="15"/>
    <x v="2"/>
  </r>
  <r>
    <x v="68"/>
    <x v="128"/>
    <n v="14.606741573033707"/>
    <x v="15"/>
    <x v="2"/>
  </r>
  <r>
    <x v="68"/>
    <x v="129"/>
    <n v="2.2471910112359552"/>
    <x v="15"/>
    <x v="2"/>
  </r>
  <r>
    <x v="68"/>
    <x v="130"/>
    <n v="31.460674157303369"/>
    <x v="15"/>
    <x v="2"/>
  </r>
  <r>
    <x v="68"/>
    <x v="131"/>
    <n v="12.359550561797754"/>
    <x v="15"/>
    <x v="2"/>
  </r>
  <r>
    <x v="68"/>
    <x v="4"/>
    <n v="11.235955056179776"/>
    <x v="15"/>
    <x v="2"/>
  </r>
  <r>
    <x v="69"/>
    <x v="127"/>
    <n v="20.43010752688172"/>
    <x v="15"/>
    <x v="2"/>
  </r>
  <r>
    <x v="69"/>
    <x v="128"/>
    <n v="9.67741935483871"/>
    <x v="15"/>
    <x v="2"/>
  </r>
  <r>
    <x v="69"/>
    <x v="129"/>
    <n v="1.075268817204301"/>
    <x v="15"/>
    <x v="2"/>
  </r>
  <r>
    <x v="69"/>
    <x v="130"/>
    <n v="45.161290322580648"/>
    <x v="15"/>
    <x v="2"/>
  </r>
  <r>
    <x v="69"/>
    <x v="131"/>
    <n v="12.903225806451612"/>
    <x v="15"/>
    <x v="2"/>
  </r>
  <r>
    <x v="69"/>
    <x v="4"/>
    <n v="10.75268817204301"/>
    <x v="15"/>
    <x v="2"/>
  </r>
  <r>
    <x v="70"/>
    <x v="127"/>
    <n v="16.853932584269664"/>
    <x v="15"/>
    <x v="2"/>
  </r>
  <r>
    <x v="70"/>
    <x v="128"/>
    <n v="4.4943820224719104"/>
    <x v="15"/>
    <x v="2"/>
  </r>
  <r>
    <x v="70"/>
    <x v="129"/>
    <n v="1.1235955056179776"/>
    <x v="15"/>
    <x v="2"/>
  </r>
  <r>
    <x v="70"/>
    <x v="130"/>
    <n v="52.80898876404494"/>
    <x v="15"/>
    <x v="2"/>
  </r>
  <r>
    <x v="70"/>
    <x v="131"/>
    <n v="13.48314606741573"/>
    <x v="15"/>
    <x v="2"/>
  </r>
  <r>
    <x v="70"/>
    <x v="4"/>
    <n v="11.235955056179776"/>
    <x v="15"/>
    <x v="2"/>
  </r>
  <r>
    <x v="71"/>
    <x v="127"/>
    <n v="15.053763440860216"/>
    <x v="15"/>
    <x v="2"/>
  </r>
  <r>
    <x v="71"/>
    <x v="128"/>
    <n v="8.6021505376344081"/>
    <x v="15"/>
    <x v="2"/>
  </r>
  <r>
    <x v="71"/>
    <x v="129"/>
    <n v="1.075268817204301"/>
    <x v="15"/>
    <x v="2"/>
  </r>
  <r>
    <x v="71"/>
    <x v="130"/>
    <n v="51.612903225806448"/>
    <x v="15"/>
    <x v="2"/>
  </r>
  <r>
    <x v="71"/>
    <x v="131"/>
    <n v="12.903225806451612"/>
    <x v="15"/>
    <x v="2"/>
  </r>
  <r>
    <x v="71"/>
    <x v="4"/>
    <n v="10.75268817204301"/>
    <x v="15"/>
    <x v="2"/>
  </r>
  <r>
    <x v="72"/>
    <x v="127"/>
    <n v="2.150537634408602"/>
    <x v="15"/>
    <x v="2"/>
  </r>
  <r>
    <x v="72"/>
    <x v="128"/>
    <n v="2.150537634408602"/>
    <x v="15"/>
    <x v="2"/>
  </r>
  <r>
    <x v="72"/>
    <x v="129"/>
    <n v="0"/>
    <x v="15"/>
    <x v="2"/>
  </r>
  <r>
    <x v="72"/>
    <x v="130"/>
    <n v="72.043010752688176"/>
    <x v="15"/>
    <x v="2"/>
  </r>
  <r>
    <x v="72"/>
    <x v="131"/>
    <n v="12.903225806451612"/>
    <x v="15"/>
    <x v="2"/>
  </r>
  <r>
    <x v="72"/>
    <x v="4"/>
    <n v="10.75268817204301"/>
    <x v="15"/>
    <x v="2"/>
  </r>
  <r>
    <x v="67"/>
    <x v="127"/>
    <n v="21.59090909090909"/>
    <x v="16"/>
    <x v="2"/>
  </r>
  <r>
    <x v="67"/>
    <x v="128"/>
    <n v="7.3863636363636367"/>
    <x v="16"/>
    <x v="2"/>
  </r>
  <r>
    <x v="67"/>
    <x v="129"/>
    <n v="1.1363636363636365"/>
    <x v="16"/>
    <x v="2"/>
  </r>
  <r>
    <x v="67"/>
    <x v="130"/>
    <n v="49.43181818181818"/>
    <x v="16"/>
    <x v="2"/>
  </r>
  <r>
    <x v="67"/>
    <x v="131"/>
    <n v="15.909090909090908"/>
    <x v="16"/>
    <x v="2"/>
  </r>
  <r>
    <x v="67"/>
    <x v="4"/>
    <n v="5.1136363636363633"/>
    <x v="16"/>
    <x v="2"/>
  </r>
  <r>
    <x v="68"/>
    <x v="127"/>
    <n v="39.86013986013986"/>
    <x v="16"/>
    <x v="2"/>
  </r>
  <r>
    <x v="68"/>
    <x v="128"/>
    <n v="13.286713286713287"/>
    <x v="16"/>
    <x v="2"/>
  </r>
  <r>
    <x v="68"/>
    <x v="129"/>
    <n v="4.895104895104895"/>
    <x v="16"/>
    <x v="2"/>
  </r>
  <r>
    <x v="68"/>
    <x v="130"/>
    <n v="22.377622377622377"/>
    <x v="16"/>
    <x v="2"/>
  </r>
  <r>
    <x v="68"/>
    <x v="131"/>
    <n v="13.286713286713287"/>
    <x v="16"/>
    <x v="2"/>
  </r>
  <r>
    <x v="68"/>
    <x v="4"/>
    <n v="6.2937062937062933"/>
    <x v="16"/>
    <x v="2"/>
  </r>
  <r>
    <x v="69"/>
    <x v="127"/>
    <n v="21.59090909090909"/>
    <x v="16"/>
    <x v="2"/>
  </r>
  <r>
    <x v="69"/>
    <x v="128"/>
    <n v="9.0909090909090917"/>
    <x v="16"/>
    <x v="2"/>
  </r>
  <r>
    <x v="69"/>
    <x v="129"/>
    <n v="1.1363636363636365"/>
    <x v="16"/>
    <x v="2"/>
  </r>
  <r>
    <x v="69"/>
    <x v="130"/>
    <n v="47.159090909090907"/>
    <x v="16"/>
    <x v="2"/>
  </r>
  <r>
    <x v="69"/>
    <x v="131"/>
    <n v="15.909090909090908"/>
    <x v="16"/>
    <x v="2"/>
  </r>
  <r>
    <x v="69"/>
    <x v="4"/>
    <n v="5.1136363636363633"/>
    <x v="16"/>
    <x v="2"/>
  </r>
  <r>
    <x v="70"/>
    <x v="127"/>
    <n v="21.301775147928993"/>
    <x v="16"/>
    <x v="2"/>
  </r>
  <r>
    <x v="70"/>
    <x v="128"/>
    <n v="9.4674556213017755"/>
    <x v="16"/>
    <x v="2"/>
  </r>
  <r>
    <x v="70"/>
    <x v="129"/>
    <n v="1.7751479289940828"/>
    <x v="16"/>
    <x v="2"/>
  </r>
  <r>
    <x v="70"/>
    <x v="130"/>
    <n v="46.745562130177518"/>
    <x v="16"/>
    <x v="2"/>
  </r>
  <r>
    <x v="70"/>
    <x v="131"/>
    <n v="15.976331360946746"/>
    <x v="16"/>
    <x v="2"/>
  </r>
  <r>
    <x v="70"/>
    <x v="4"/>
    <n v="4.7337278106508878"/>
    <x v="16"/>
    <x v="2"/>
  </r>
  <r>
    <x v="71"/>
    <x v="127"/>
    <n v="18.181818181818183"/>
    <x v="16"/>
    <x v="2"/>
  </r>
  <r>
    <x v="71"/>
    <x v="128"/>
    <n v="9.0909090909090917"/>
    <x v="16"/>
    <x v="2"/>
  </r>
  <r>
    <x v="71"/>
    <x v="129"/>
    <n v="0"/>
    <x v="16"/>
    <x v="2"/>
  </r>
  <r>
    <x v="71"/>
    <x v="130"/>
    <n v="51.704545454545453"/>
    <x v="16"/>
    <x v="2"/>
  </r>
  <r>
    <x v="71"/>
    <x v="131"/>
    <n v="15.909090909090908"/>
    <x v="16"/>
    <x v="2"/>
  </r>
  <r>
    <x v="71"/>
    <x v="4"/>
    <n v="5.1136363636363633"/>
    <x v="16"/>
    <x v="2"/>
  </r>
  <r>
    <x v="72"/>
    <x v="127"/>
    <n v="5.6818181818181817"/>
    <x v="16"/>
    <x v="2"/>
  </r>
  <r>
    <x v="72"/>
    <x v="128"/>
    <n v="1.7045454545454546"/>
    <x v="16"/>
    <x v="2"/>
  </r>
  <r>
    <x v="72"/>
    <x v="129"/>
    <n v="0"/>
    <x v="16"/>
    <x v="2"/>
  </r>
  <r>
    <x v="72"/>
    <x v="130"/>
    <n v="71.590909090909093"/>
    <x v="16"/>
    <x v="2"/>
  </r>
  <r>
    <x v="72"/>
    <x v="131"/>
    <n v="15.909090909090908"/>
    <x v="16"/>
    <x v="2"/>
  </r>
  <r>
    <x v="72"/>
    <x v="4"/>
    <n v="5.1136363636363633"/>
    <x v="16"/>
    <x v="2"/>
  </r>
  <r>
    <x v="67"/>
    <x v="127"/>
    <n v="10.783945986496624"/>
    <x v="0"/>
    <x v="3"/>
  </r>
  <r>
    <x v="67"/>
    <x v="128"/>
    <n v="4.2948237059264818"/>
    <x v="0"/>
    <x v="3"/>
  </r>
  <r>
    <x v="67"/>
    <x v="129"/>
    <n v="1.6504126031507877"/>
    <x v="0"/>
    <x v="3"/>
  </r>
  <r>
    <x v="67"/>
    <x v="130"/>
    <n v="39.066016504126033"/>
    <x v="0"/>
    <x v="3"/>
  </r>
  <r>
    <x v="67"/>
    <x v="131"/>
    <n v="28.975993998499625"/>
    <x v="0"/>
    <x v="3"/>
  </r>
  <r>
    <x v="67"/>
    <x v="4"/>
    <n v="15.303825956489122"/>
    <x v="0"/>
    <x v="3"/>
  </r>
  <r>
    <x v="68"/>
    <x v="127"/>
    <n v="17.49092558983666"/>
    <x v="0"/>
    <x v="3"/>
  </r>
  <r>
    <x v="68"/>
    <x v="128"/>
    <n v="7.6225045372050815"/>
    <x v="0"/>
    <x v="3"/>
  </r>
  <r>
    <x v="68"/>
    <x v="129"/>
    <n v="2.4954627949183301"/>
    <x v="0"/>
    <x v="3"/>
  </r>
  <r>
    <x v="68"/>
    <x v="130"/>
    <n v="23.049001814882033"/>
    <x v="0"/>
    <x v="3"/>
  </r>
  <r>
    <x v="68"/>
    <x v="131"/>
    <n v="32.282214156079853"/>
    <x v="0"/>
    <x v="3"/>
  </r>
  <r>
    <x v="68"/>
    <x v="4"/>
    <n v="17.286751361161524"/>
    <x v="0"/>
    <x v="3"/>
  </r>
  <r>
    <x v="69"/>
    <x v="127"/>
    <n v="15.358618099887344"/>
    <x v="0"/>
    <x v="3"/>
  </r>
  <r>
    <x v="69"/>
    <x v="128"/>
    <n v="4.3747653022906494"/>
    <x v="0"/>
    <x v="3"/>
  </r>
  <r>
    <x v="69"/>
    <x v="129"/>
    <n v="1.2767555388659406"/>
    <x v="0"/>
    <x v="3"/>
  </r>
  <r>
    <x v="69"/>
    <x v="130"/>
    <n v="34.735260983852797"/>
    <x v="0"/>
    <x v="3"/>
  </r>
  <r>
    <x v="69"/>
    <x v="131"/>
    <n v="28.989861058956066"/>
    <x v="0"/>
    <x v="3"/>
  </r>
  <r>
    <x v="69"/>
    <x v="4"/>
    <n v="15.339842283139317"/>
    <x v="0"/>
    <x v="3"/>
  </r>
  <r>
    <x v="70"/>
    <x v="127"/>
    <n v="16.630283786465569"/>
    <x v="0"/>
    <x v="3"/>
  </r>
  <r>
    <x v="70"/>
    <x v="128"/>
    <n v="6.2115499106965668"/>
    <x v="0"/>
    <x v="3"/>
  </r>
  <r>
    <x v="70"/>
    <x v="129"/>
    <n v="2.3020440563603888"/>
    <x v="0"/>
    <x v="3"/>
  </r>
  <r>
    <x v="70"/>
    <x v="130"/>
    <n v="30.839452272276244"/>
    <x v="0"/>
    <x v="3"/>
  </r>
  <r>
    <x v="70"/>
    <x v="131"/>
    <n v="28.954157570946617"/>
    <x v="0"/>
    <x v="3"/>
  </r>
  <r>
    <x v="70"/>
    <x v="4"/>
    <n v="15.320500099226036"/>
    <x v="0"/>
    <x v="3"/>
  </r>
  <r>
    <x v="71"/>
    <x v="127"/>
    <n v="10.267940790706389"/>
    <x v="0"/>
    <x v="3"/>
  </r>
  <r>
    <x v="71"/>
    <x v="128"/>
    <n v="4.0097433014802322"/>
    <x v="0"/>
    <x v="3"/>
  </r>
  <r>
    <x v="71"/>
    <x v="129"/>
    <n v="0.73074761101742547"/>
    <x v="0"/>
    <x v="3"/>
  </r>
  <r>
    <x v="71"/>
    <x v="130"/>
    <n v="40.771969271126103"/>
    <x v="0"/>
    <x v="3"/>
  </r>
  <r>
    <x v="71"/>
    <x v="131"/>
    <n v="28.94884766722878"/>
    <x v="0"/>
    <x v="3"/>
  </r>
  <r>
    <x v="71"/>
    <x v="4"/>
    <n v="15.308225594903504"/>
    <x v="0"/>
    <x v="3"/>
  </r>
  <r>
    <x v="72"/>
    <x v="127"/>
    <n v="2.88551620760727"/>
    <x v="0"/>
    <x v="3"/>
  </r>
  <r>
    <x v="72"/>
    <x v="128"/>
    <n v="0.37474236462432076"/>
    <x v="0"/>
    <x v="3"/>
  </r>
  <r>
    <x v="72"/>
    <x v="129"/>
    <n v="0.93685591156080195"/>
    <x v="0"/>
    <x v="3"/>
  </r>
  <r>
    <x v="72"/>
    <x v="130"/>
    <n v="51.564549372306537"/>
    <x v="0"/>
    <x v="3"/>
  </r>
  <r>
    <x v="72"/>
    <x v="131"/>
    <n v="28.94884766722878"/>
    <x v="0"/>
    <x v="3"/>
  </r>
  <r>
    <x v="72"/>
    <x v="4"/>
    <n v="15.308225594903504"/>
    <x v="0"/>
    <x v="3"/>
  </r>
  <r>
    <x v="67"/>
    <x v="127"/>
    <n v="27.992957746478872"/>
    <x v="1"/>
    <x v="3"/>
  </r>
  <r>
    <x v="67"/>
    <x v="128"/>
    <n v="9.066901408450704"/>
    <x v="1"/>
    <x v="3"/>
  </r>
  <r>
    <x v="67"/>
    <x v="129"/>
    <n v="2.464788732394366"/>
    <x v="1"/>
    <x v="3"/>
  </r>
  <r>
    <x v="67"/>
    <x v="130"/>
    <n v="40.492957746478872"/>
    <x v="1"/>
    <x v="3"/>
  </r>
  <r>
    <x v="67"/>
    <x v="131"/>
    <n v="14.964788732394366"/>
    <x v="1"/>
    <x v="3"/>
  </r>
  <r>
    <x v="67"/>
    <x v="4"/>
    <n v="5.193661971830986"/>
    <x v="1"/>
    <x v="3"/>
  </r>
  <r>
    <x v="68"/>
    <x v="127"/>
    <n v="33.383685800604226"/>
    <x v="1"/>
    <x v="3"/>
  </r>
  <r>
    <x v="68"/>
    <x v="128"/>
    <n v="8.761329305135952"/>
    <x v="1"/>
    <x v="3"/>
  </r>
  <r>
    <x v="68"/>
    <x v="129"/>
    <n v="3.0211480362537766"/>
    <x v="1"/>
    <x v="3"/>
  </r>
  <r>
    <x v="68"/>
    <x v="130"/>
    <n v="28.851963746223564"/>
    <x v="1"/>
    <x v="3"/>
  </r>
  <r>
    <x v="68"/>
    <x v="131"/>
    <n v="20.241691842900302"/>
    <x v="1"/>
    <x v="3"/>
  </r>
  <r>
    <x v="68"/>
    <x v="4"/>
    <n v="6.1933534743202419"/>
    <x v="1"/>
    <x v="3"/>
  </r>
  <r>
    <x v="69"/>
    <x v="127"/>
    <n v="35.475352112676056"/>
    <x v="1"/>
    <x v="3"/>
  </r>
  <r>
    <x v="69"/>
    <x v="128"/>
    <n v="7.306338028169014"/>
    <x v="1"/>
    <x v="3"/>
  </r>
  <r>
    <x v="69"/>
    <x v="129"/>
    <n v="1.6725352112676057"/>
    <x v="1"/>
    <x v="3"/>
  </r>
  <r>
    <x v="69"/>
    <x v="130"/>
    <n v="35.475352112676056"/>
    <x v="1"/>
    <x v="3"/>
  </r>
  <r>
    <x v="69"/>
    <x v="131"/>
    <n v="14.964788732394366"/>
    <x v="1"/>
    <x v="3"/>
  </r>
  <r>
    <x v="69"/>
    <x v="4"/>
    <n v="5.193661971830986"/>
    <x v="1"/>
    <x v="3"/>
  </r>
  <r>
    <x v="70"/>
    <x v="127"/>
    <n v="34.516415261756876"/>
    <x v="1"/>
    <x v="3"/>
  </r>
  <r>
    <x v="70"/>
    <x v="128"/>
    <n v="8.5181898846495123"/>
    <x v="1"/>
    <x v="3"/>
  </r>
  <r>
    <x v="70"/>
    <x v="129"/>
    <n v="2.1295474711623781"/>
    <x v="1"/>
    <x v="3"/>
  </r>
  <r>
    <x v="70"/>
    <x v="130"/>
    <n v="35.403726708074537"/>
    <x v="1"/>
    <x v="3"/>
  </r>
  <r>
    <x v="70"/>
    <x v="131"/>
    <n v="14.995563442768411"/>
    <x v="1"/>
    <x v="3"/>
  </r>
  <r>
    <x v="70"/>
    <x v="4"/>
    <n v="5.1464063886424132"/>
    <x v="1"/>
    <x v="3"/>
  </r>
  <r>
    <x v="71"/>
    <x v="127"/>
    <n v="15.553602811950791"/>
    <x v="1"/>
    <x v="3"/>
  </r>
  <r>
    <x v="71"/>
    <x v="128"/>
    <n v="2.7240773286467488"/>
    <x v="1"/>
    <x v="3"/>
  </r>
  <r>
    <x v="71"/>
    <x v="129"/>
    <n v="0.79086115992970119"/>
    <x v="1"/>
    <x v="3"/>
  </r>
  <r>
    <x v="71"/>
    <x v="130"/>
    <n v="60.808435852372583"/>
    <x v="1"/>
    <x v="3"/>
  </r>
  <r>
    <x v="71"/>
    <x v="131"/>
    <n v="14.938488576449911"/>
    <x v="1"/>
    <x v="3"/>
  </r>
  <r>
    <x v="71"/>
    <x v="4"/>
    <n v="5.1845342706502633"/>
    <x v="1"/>
    <x v="3"/>
  </r>
  <r>
    <x v="72"/>
    <x v="127"/>
    <n v="6.1511423550087869"/>
    <x v="1"/>
    <x v="3"/>
  </r>
  <r>
    <x v="72"/>
    <x v="128"/>
    <n v="0.79086115992970119"/>
    <x v="1"/>
    <x v="3"/>
  </r>
  <r>
    <x v="72"/>
    <x v="129"/>
    <n v="0.61511423550087874"/>
    <x v="1"/>
    <x v="3"/>
  </r>
  <r>
    <x v="72"/>
    <x v="130"/>
    <n v="72.319859402460452"/>
    <x v="1"/>
    <x v="3"/>
  </r>
  <r>
    <x v="72"/>
    <x v="131"/>
    <n v="14.938488576449911"/>
    <x v="1"/>
    <x v="3"/>
  </r>
  <r>
    <x v="72"/>
    <x v="4"/>
    <n v="5.1845342706502633"/>
    <x v="1"/>
    <x v="3"/>
  </r>
  <r>
    <x v="67"/>
    <x v="127"/>
    <n v="1.1012060828526482"/>
    <x v="2"/>
    <x v="3"/>
  </r>
  <r>
    <x v="67"/>
    <x v="128"/>
    <n v="0.73413738856843214"/>
    <x v="2"/>
    <x v="3"/>
  </r>
  <r>
    <x v="67"/>
    <x v="129"/>
    <n v="0.41950707918196117"/>
    <x v="2"/>
    <x v="3"/>
  </r>
  <r>
    <x v="67"/>
    <x v="130"/>
    <n v="27.267960146827477"/>
    <x v="2"/>
    <x v="3"/>
  </r>
  <r>
    <x v="67"/>
    <x v="131"/>
    <n v="45.359202936549558"/>
    <x v="2"/>
    <x v="3"/>
  </r>
  <r>
    <x v="67"/>
    <x v="4"/>
    <n v="25.117986366019927"/>
    <x v="2"/>
    <x v="3"/>
  </r>
  <r>
    <x v="68"/>
    <x v="127"/>
    <n v="5.6167400881057272"/>
    <x v="2"/>
    <x v="3"/>
  </r>
  <r>
    <x v="68"/>
    <x v="128"/>
    <n v="4.5154185022026434"/>
    <x v="2"/>
    <x v="3"/>
  </r>
  <r>
    <x v="68"/>
    <x v="129"/>
    <n v="2.0925110132158591"/>
    <x v="2"/>
    <x v="3"/>
  </r>
  <r>
    <x v="68"/>
    <x v="130"/>
    <n v="16.189427312775329"/>
    <x v="2"/>
    <x v="3"/>
  </r>
  <r>
    <x v="68"/>
    <x v="131"/>
    <n v="45.759911894273131"/>
    <x v="2"/>
    <x v="3"/>
  </r>
  <r>
    <x v="68"/>
    <x v="4"/>
    <n v="25.825991189427313"/>
    <x v="2"/>
    <x v="3"/>
  </r>
  <r>
    <x v="69"/>
    <x v="127"/>
    <n v="3.0971128608923886"/>
    <x v="2"/>
    <x v="3"/>
  </r>
  <r>
    <x v="69"/>
    <x v="128"/>
    <n v="1.6797900262467191"/>
    <x v="2"/>
    <x v="3"/>
  </r>
  <r>
    <x v="69"/>
    <x v="129"/>
    <n v="0.52493438320209973"/>
    <x v="2"/>
    <x v="3"/>
  </r>
  <r>
    <x v="69"/>
    <x v="130"/>
    <n v="24.199475065616799"/>
    <x v="2"/>
    <x v="3"/>
  </r>
  <r>
    <x v="69"/>
    <x v="131"/>
    <n v="45.354330708661415"/>
    <x v="2"/>
    <x v="3"/>
  </r>
  <r>
    <x v="69"/>
    <x v="4"/>
    <n v="25.144356955380577"/>
    <x v="2"/>
    <x v="3"/>
  </r>
  <r>
    <x v="70"/>
    <x v="127"/>
    <n v="5.2987598647125145"/>
    <x v="2"/>
    <x v="3"/>
  </r>
  <r>
    <x v="70"/>
    <x v="128"/>
    <n v="1.4656144306651635"/>
    <x v="2"/>
    <x v="3"/>
  </r>
  <r>
    <x v="70"/>
    <x v="129"/>
    <n v="2.367531003382187"/>
    <x v="2"/>
    <x v="3"/>
  </r>
  <r>
    <x v="70"/>
    <x v="130"/>
    <n v="19.898534385569334"/>
    <x v="2"/>
    <x v="3"/>
  </r>
  <r>
    <x v="70"/>
    <x v="131"/>
    <n v="45.715896279594141"/>
    <x v="2"/>
    <x v="3"/>
  </r>
  <r>
    <x v="70"/>
    <x v="4"/>
    <n v="25.253664036076664"/>
    <x v="2"/>
    <x v="3"/>
  </r>
  <r>
    <x v="71"/>
    <x v="127"/>
    <n v="2.3060796645702304"/>
    <x v="2"/>
    <x v="3"/>
  </r>
  <r>
    <x v="71"/>
    <x v="128"/>
    <n v="1.1530398322851152"/>
    <x v="2"/>
    <x v="3"/>
  </r>
  <r>
    <x v="71"/>
    <x v="129"/>
    <n v="0.10482180293501048"/>
    <x v="2"/>
    <x v="3"/>
  </r>
  <r>
    <x v="71"/>
    <x v="130"/>
    <n v="25.9958071278826"/>
    <x v="2"/>
    <x v="3"/>
  </r>
  <r>
    <x v="71"/>
    <x v="131"/>
    <n v="45.335429769392036"/>
    <x v="2"/>
    <x v="3"/>
  </r>
  <r>
    <x v="71"/>
    <x v="4"/>
    <n v="25.10482180293501"/>
    <x v="2"/>
    <x v="3"/>
  </r>
  <r>
    <x v="72"/>
    <x v="127"/>
    <n v="0.5765199161425576"/>
    <x v="2"/>
    <x v="3"/>
  </r>
  <r>
    <x v="72"/>
    <x v="128"/>
    <n v="0"/>
    <x v="2"/>
    <x v="3"/>
  </r>
  <r>
    <x v="72"/>
    <x v="129"/>
    <n v="0.3668763102725367"/>
    <x v="2"/>
    <x v="3"/>
  </r>
  <r>
    <x v="72"/>
    <x v="130"/>
    <n v="28.616352201257861"/>
    <x v="2"/>
    <x v="3"/>
  </r>
  <r>
    <x v="72"/>
    <x v="131"/>
    <n v="45.335429769392036"/>
    <x v="2"/>
    <x v="3"/>
  </r>
  <r>
    <x v="72"/>
    <x v="4"/>
    <n v="25.10482180293501"/>
    <x v="2"/>
    <x v="3"/>
  </r>
  <r>
    <x v="67"/>
    <x v="127"/>
    <n v="14.438502673796792"/>
    <x v="3"/>
    <x v="3"/>
  </r>
  <r>
    <x v="67"/>
    <x v="128"/>
    <n v="6.6844919786096257"/>
    <x v="3"/>
    <x v="3"/>
  </r>
  <r>
    <x v="67"/>
    <x v="129"/>
    <n v="4.144385026737968"/>
    <x v="3"/>
    <x v="3"/>
  </r>
  <r>
    <x v="67"/>
    <x v="130"/>
    <n v="53.208556149732622"/>
    <x v="3"/>
    <x v="3"/>
  </r>
  <r>
    <x v="67"/>
    <x v="131"/>
    <n v="14.304812834224599"/>
    <x v="3"/>
    <x v="3"/>
  </r>
  <r>
    <x v="67"/>
    <x v="4"/>
    <n v="7.4866310160427805"/>
    <x v="3"/>
    <x v="3"/>
  </r>
  <r>
    <x v="68"/>
    <x v="127"/>
    <n v="34.280303030303031"/>
    <x v="3"/>
    <x v="3"/>
  </r>
  <r>
    <x v="68"/>
    <x v="128"/>
    <n v="14.772727272727273"/>
    <x v="3"/>
    <x v="3"/>
  </r>
  <r>
    <x v="68"/>
    <x v="129"/>
    <n v="2.4621212121212119"/>
    <x v="3"/>
    <x v="3"/>
  </r>
  <r>
    <x v="68"/>
    <x v="130"/>
    <n v="26.704545454545453"/>
    <x v="3"/>
    <x v="3"/>
  </r>
  <r>
    <x v="68"/>
    <x v="131"/>
    <n v="14.204545454545455"/>
    <x v="3"/>
    <x v="3"/>
  </r>
  <r>
    <x v="68"/>
    <x v="4"/>
    <n v="8.3333333333333339"/>
    <x v="3"/>
    <x v="3"/>
  </r>
  <r>
    <x v="69"/>
    <x v="127"/>
    <n v="22.281879194630871"/>
    <x v="3"/>
    <x v="3"/>
  </r>
  <r>
    <x v="69"/>
    <x v="128"/>
    <n v="6.4429530201342278"/>
    <x v="3"/>
    <x v="3"/>
  </r>
  <r>
    <x v="69"/>
    <x v="129"/>
    <n v="2.9530201342281881"/>
    <x v="3"/>
    <x v="3"/>
  </r>
  <r>
    <x v="69"/>
    <x v="130"/>
    <n v="46.442953020134226"/>
    <x v="3"/>
    <x v="3"/>
  </r>
  <r>
    <x v="69"/>
    <x v="131"/>
    <n v="14.36241610738255"/>
    <x v="3"/>
    <x v="3"/>
  </r>
  <r>
    <x v="69"/>
    <x v="4"/>
    <n v="7.651006711409396"/>
    <x v="3"/>
    <x v="3"/>
  </r>
  <r>
    <x v="70"/>
    <x v="127"/>
    <n v="24.536376604850215"/>
    <x v="3"/>
    <x v="3"/>
  </r>
  <r>
    <x v="70"/>
    <x v="128"/>
    <n v="13.552068473609129"/>
    <x v="3"/>
    <x v="3"/>
  </r>
  <r>
    <x v="70"/>
    <x v="129"/>
    <n v="2.1398002853067046"/>
    <x v="3"/>
    <x v="3"/>
  </r>
  <r>
    <x v="70"/>
    <x v="130"/>
    <n v="37.51783166904422"/>
    <x v="3"/>
    <x v="3"/>
  </r>
  <r>
    <x v="70"/>
    <x v="131"/>
    <n v="14.550641940085592"/>
    <x v="3"/>
    <x v="3"/>
  </r>
  <r>
    <x v="70"/>
    <x v="4"/>
    <n v="7.9885877318116973"/>
    <x v="3"/>
    <x v="3"/>
  </r>
  <r>
    <x v="71"/>
    <x v="127"/>
    <n v="22.266666666666666"/>
    <x v="3"/>
    <x v="3"/>
  </r>
  <r>
    <x v="71"/>
    <x v="128"/>
    <n v="10.666666666666666"/>
    <x v="3"/>
    <x v="3"/>
  </r>
  <r>
    <x v="71"/>
    <x v="129"/>
    <n v="1.4666666666666666"/>
    <x v="3"/>
    <x v="3"/>
  </r>
  <r>
    <x v="71"/>
    <x v="130"/>
    <n v="43.866666666666667"/>
    <x v="3"/>
    <x v="3"/>
  </r>
  <r>
    <x v="71"/>
    <x v="131"/>
    <n v="14.266666666666667"/>
    <x v="3"/>
    <x v="3"/>
  </r>
  <r>
    <x v="71"/>
    <x v="4"/>
    <n v="7.6"/>
    <x v="3"/>
    <x v="3"/>
  </r>
  <r>
    <x v="72"/>
    <x v="127"/>
    <n v="5.0666666666666664"/>
    <x v="3"/>
    <x v="3"/>
  </r>
  <r>
    <x v="72"/>
    <x v="128"/>
    <n v="0.93333333333333335"/>
    <x v="3"/>
    <x v="3"/>
  </r>
  <r>
    <x v="72"/>
    <x v="129"/>
    <n v="1.7333333333333334"/>
    <x v="3"/>
    <x v="3"/>
  </r>
  <r>
    <x v="72"/>
    <x v="130"/>
    <n v="70.533333333333331"/>
    <x v="3"/>
    <x v="3"/>
  </r>
  <r>
    <x v="72"/>
    <x v="131"/>
    <n v="14.266666666666667"/>
    <x v="3"/>
    <x v="3"/>
  </r>
  <r>
    <x v="72"/>
    <x v="4"/>
    <n v="7.6"/>
    <x v="3"/>
    <x v="3"/>
  </r>
  <r>
    <x v="67"/>
    <x v="127"/>
    <n v="4.8986486486486482"/>
    <x v="4"/>
    <x v="3"/>
  </r>
  <r>
    <x v="67"/>
    <x v="128"/>
    <n v="1.6891891891891893"/>
    <x v="4"/>
    <x v="3"/>
  </r>
  <r>
    <x v="67"/>
    <x v="129"/>
    <n v="1.5202702702702702"/>
    <x v="4"/>
    <x v="3"/>
  </r>
  <r>
    <x v="67"/>
    <x v="130"/>
    <n v="41.385135135135137"/>
    <x v="4"/>
    <x v="3"/>
  </r>
  <r>
    <x v="67"/>
    <x v="131"/>
    <n v="31.25"/>
    <x v="4"/>
    <x v="3"/>
  </r>
  <r>
    <x v="67"/>
    <x v="4"/>
    <n v="19.256756756756758"/>
    <x v="4"/>
    <x v="3"/>
  </r>
  <r>
    <x v="68"/>
    <x v="127"/>
    <n v="12.915851272015656"/>
    <x v="4"/>
    <x v="3"/>
  </r>
  <r>
    <x v="68"/>
    <x v="128"/>
    <n v="5.283757338551859"/>
    <x v="4"/>
    <x v="3"/>
  </r>
  <r>
    <x v="68"/>
    <x v="129"/>
    <n v="2.7397260273972601"/>
    <x v="4"/>
    <x v="3"/>
  </r>
  <r>
    <x v="68"/>
    <x v="130"/>
    <n v="25.636007827788649"/>
    <x v="4"/>
    <x v="3"/>
  </r>
  <r>
    <x v="68"/>
    <x v="131"/>
    <n v="33.072407045009783"/>
    <x v="4"/>
    <x v="3"/>
  </r>
  <r>
    <x v="68"/>
    <x v="4"/>
    <n v="20.352250489236791"/>
    <x v="4"/>
    <x v="3"/>
  </r>
  <r>
    <x v="69"/>
    <x v="127"/>
    <n v="6.9256756756756754"/>
    <x v="4"/>
    <x v="3"/>
  </r>
  <r>
    <x v="69"/>
    <x v="128"/>
    <n v="1.3513513513513513"/>
    <x v="4"/>
    <x v="3"/>
  </r>
  <r>
    <x v="69"/>
    <x v="129"/>
    <n v="1.3513513513513513"/>
    <x v="4"/>
    <x v="3"/>
  </r>
  <r>
    <x v="69"/>
    <x v="130"/>
    <n v="39.864864864864863"/>
    <x v="4"/>
    <x v="3"/>
  </r>
  <r>
    <x v="69"/>
    <x v="131"/>
    <n v="31.25"/>
    <x v="4"/>
    <x v="3"/>
  </r>
  <r>
    <x v="69"/>
    <x v="4"/>
    <n v="19.256756756756758"/>
    <x v="4"/>
    <x v="3"/>
  </r>
  <r>
    <x v="70"/>
    <x v="127"/>
    <n v="6.7307692307692308"/>
    <x v="4"/>
    <x v="3"/>
  </r>
  <r>
    <x v="70"/>
    <x v="128"/>
    <n v="0.38461538461538464"/>
    <x v="4"/>
    <x v="3"/>
  </r>
  <r>
    <x v="70"/>
    <x v="129"/>
    <n v="2.1153846153846154"/>
    <x v="4"/>
    <x v="3"/>
  </r>
  <r>
    <x v="70"/>
    <x v="130"/>
    <n v="39.03846153846154"/>
    <x v="4"/>
    <x v="3"/>
  </r>
  <r>
    <x v="70"/>
    <x v="131"/>
    <n v="31.346153846153847"/>
    <x v="4"/>
    <x v="3"/>
  </r>
  <r>
    <x v="70"/>
    <x v="4"/>
    <n v="20.384615384615383"/>
    <x v="4"/>
    <x v="3"/>
  </r>
  <r>
    <x v="71"/>
    <x v="127"/>
    <n v="7.6013513513513518"/>
    <x v="4"/>
    <x v="3"/>
  </r>
  <r>
    <x v="71"/>
    <x v="128"/>
    <n v="2.1959459459459461"/>
    <x v="4"/>
    <x v="3"/>
  </r>
  <r>
    <x v="71"/>
    <x v="129"/>
    <n v="1.1824324324324325"/>
    <x v="4"/>
    <x v="3"/>
  </r>
  <r>
    <x v="71"/>
    <x v="130"/>
    <n v="38.513513513513516"/>
    <x v="4"/>
    <x v="3"/>
  </r>
  <r>
    <x v="71"/>
    <x v="131"/>
    <n v="31.25"/>
    <x v="4"/>
    <x v="3"/>
  </r>
  <r>
    <x v="71"/>
    <x v="4"/>
    <n v="19.256756756756758"/>
    <x v="4"/>
    <x v="3"/>
  </r>
  <r>
    <x v="72"/>
    <x v="127"/>
    <n v="1.1824324324324325"/>
    <x v="4"/>
    <x v="3"/>
  </r>
  <r>
    <x v="72"/>
    <x v="128"/>
    <n v="0"/>
    <x v="4"/>
    <x v="3"/>
  </r>
  <r>
    <x v="72"/>
    <x v="129"/>
    <n v="1.3513513513513513"/>
    <x v="4"/>
    <x v="3"/>
  </r>
  <r>
    <x v="72"/>
    <x v="130"/>
    <n v="46.95945945945946"/>
    <x v="4"/>
    <x v="3"/>
  </r>
  <r>
    <x v="72"/>
    <x v="131"/>
    <n v="31.25"/>
    <x v="4"/>
    <x v="3"/>
  </r>
  <r>
    <x v="72"/>
    <x v="4"/>
    <n v="19.256756756756758"/>
    <x v="4"/>
    <x v="3"/>
  </r>
  <r>
    <x v="67"/>
    <x v="127"/>
    <n v="6.2893081761006293"/>
    <x v="5"/>
    <x v="3"/>
  </r>
  <r>
    <x v="67"/>
    <x v="128"/>
    <n v="2.5157232704402515"/>
    <x v="5"/>
    <x v="3"/>
  </r>
  <r>
    <x v="67"/>
    <x v="129"/>
    <n v="2.5157232704402515"/>
    <x v="5"/>
    <x v="3"/>
  </r>
  <r>
    <x v="67"/>
    <x v="130"/>
    <n v="42.767295597484278"/>
    <x v="5"/>
    <x v="3"/>
  </r>
  <r>
    <x v="67"/>
    <x v="131"/>
    <n v="29.559748427672957"/>
    <x v="5"/>
    <x v="3"/>
  </r>
  <r>
    <x v="67"/>
    <x v="4"/>
    <n v="16.352201257861637"/>
    <x v="5"/>
    <x v="3"/>
  </r>
  <r>
    <x v="68"/>
    <x v="127"/>
    <n v="12.878787878787879"/>
    <x v="5"/>
    <x v="3"/>
  </r>
  <r>
    <x v="68"/>
    <x v="128"/>
    <n v="6.0606060606060606"/>
    <x v="5"/>
    <x v="3"/>
  </r>
  <r>
    <x v="68"/>
    <x v="129"/>
    <n v="4.5454545454545459"/>
    <x v="5"/>
    <x v="3"/>
  </r>
  <r>
    <x v="68"/>
    <x v="130"/>
    <n v="27.272727272727273"/>
    <x v="5"/>
    <x v="3"/>
  </r>
  <r>
    <x v="68"/>
    <x v="131"/>
    <n v="32.575757575757578"/>
    <x v="5"/>
    <x v="3"/>
  </r>
  <r>
    <x v="68"/>
    <x v="4"/>
    <n v="16.666666666666668"/>
    <x v="5"/>
    <x v="3"/>
  </r>
  <r>
    <x v="69"/>
    <x v="127"/>
    <n v="5.6603773584905657"/>
    <x v="5"/>
    <x v="3"/>
  </r>
  <r>
    <x v="69"/>
    <x v="128"/>
    <n v="0.62893081761006286"/>
    <x v="5"/>
    <x v="3"/>
  </r>
  <r>
    <x v="69"/>
    <x v="129"/>
    <n v="0.62893081761006286"/>
    <x v="5"/>
    <x v="3"/>
  </r>
  <r>
    <x v="69"/>
    <x v="130"/>
    <n v="47.169811320754718"/>
    <x v="5"/>
    <x v="3"/>
  </r>
  <r>
    <x v="69"/>
    <x v="131"/>
    <n v="29.559748427672957"/>
    <x v="5"/>
    <x v="3"/>
  </r>
  <r>
    <x v="69"/>
    <x v="4"/>
    <n v="16.352201257861637"/>
    <x v="5"/>
    <x v="3"/>
  </r>
  <r>
    <x v="70"/>
    <x v="127"/>
    <n v="4.918032786885246"/>
    <x v="5"/>
    <x v="3"/>
  </r>
  <r>
    <x v="70"/>
    <x v="128"/>
    <n v="0"/>
    <x v="5"/>
    <x v="3"/>
  </r>
  <r>
    <x v="70"/>
    <x v="129"/>
    <n v="0.81967213114754101"/>
    <x v="5"/>
    <x v="3"/>
  </r>
  <r>
    <x v="70"/>
    <x v="130"/>
    <n v="50"/>
    <x v="5"/>
    <x v="3"/>
  </r>
  <r>
    <x v="70"/>
    <x v="131"/>
    <n v="27.049180327868854"/>
    <x v="5"/>
    <x v="3"/>
  </r>
  <r>
    <x v="70"/>
    <x v="4"/>
    <n v="17.21311475409836"/>
    <x v="5"/>
    <x v="3"/>
  </r>
  <r>
    <x v="71"/>
    <x v="127"/>
    <n v="9.433962264150944"/>
    <x v="5"/>
    <x v="3"/>
  </r>
  <r>
    <x v="71"/>
    <x v="128"/>
    <n v="2.5157232704402515"/>
    <x v="5"/>
    <x v="3"/>
  </r>
  <r>
    <x v="71"/>
    <x v="129"/>
    <n v="1.2578616352201257"/>
    <x v="5"/>
    <x v="3"/>
  </r>
  <r>
    <x v="71"/>
    <x v="130"/>
    <n v="40.880503144654085"/>
    <x v="5"/>
    <x v="3"/>
  </r>
  <r>
    <x v="71"/>
    <x v="131"/>
    <n v="29.559748427672957"/>
    <x v="5"/>
    <x v="3"/>
  </r>
  <r>
    <x v="71"/>
    <x v="4"/>
    <n v="16.352201257861637"/>
    <x v="5"/>
    <x v="3"/>
  </r>
  <r>
    <x v="72"/>
    <x v="127"/>
    <n v="1.8867924528301887"/>
    <x v="5"/>
    <x v="3"/>
  </r>
  <r>
    <x v="72"/>
    <x v="128"/>
    <n v="0"/>
    <x v="5"/>
    <x v="3"/>
  </r>
  <r>
    <x v="72"/>
    <x v="129"/>
    <n v="1.2578616352201257"/>
    <x v="5"/>
    <x v="3"/>
  </r>
  <r>
    <x v="72"/>
    <x v="130"/>
    <n v="50.943396226415096"/>
    <x v="5"/>
    <x v="3"/>
  </r>
  <r>
    <x v="72"/>
    <x v="131"/>
    <n v="29.559748427672957"/>
    <x v="5"/>
    <x v="3"/>
  </r>
  <r>
    <x v="72"/>
    <x v="4"/>
    <n v="16.352201257861637"/>
    <x v="5"/>
    <x v="3"/>
  </r>
  <r>
    <x v="67"/>
    <x v="127"/>
    <n v="6.4814814814814818"/>
    <x v="6"/>
    <x v="3"/>
  </r>
  <r>
    <x v="67"/>
    <x v="128"/>
    <n v="0.92592592592592593"/>
    <x v="6"/>
    <x v="3"/>
  </r>
  <r>
    <x v="67"/>
    <x v="129"/>
    <n v="2.7777777777777777"/>
    <x v="6"/>
    <x v="3"/>
  </r>
  <r>
    <x v="67"/>
    <x v="130"/>
    <n v="30.555555555555557"/>
    <x v="6"/>
    <x v="3"/>
  </r>
  <r>
    <x v="67"/>
    <x v="131"/>
    <n v="34.25925925925926"/>
    <x v="6"/>
    <x v="3"/>
  </r>
  <r>
    <x v="67"/>
    <x v="4"/>
    <n v="25"/>
    <x v="6"/>
    <x v="3"/>
  </r>
  <r>
    <x v="68"/>
    <x v="127"/>
    <n v="10.869565217391305"/>
    <x v="6"/>
    <x v="3"/>
  </r>
  <r>
    <x v="68"/>
    <x v="128"/>
    <n v="3.2608695652173911"/>
    <x v="6"/>
    <x v="3"/>
  </r>
  <r>
    <x v="68"/>
    <x v="129"/>
    <n v="4.3478260869565215"/>
    <x v="6"/>
    <x v="3"/>
  </r>
  <r>
    <x v="68"/>
    <x v="130"/>
    <n v="17.391304347826086"/>
    <x v="6"/>
    <x v="3"/>
  </r>
  <r>
    <x v="68"/>
    <x v="131"/>
    <n v="38.043478260869563"/>
    <x v="6"/>
    <x v="3"/>
  </r>
  <r>
    <x v="68"/>
    <x v="4"/>
    <n v="26.086956521739129"/>
    <x v="6"/>
    <x v="3"/>
  </r>
  <r>
    <x v="69"/>
    <x v="127"/>
    <n v="7.4074074074074074"/>
    <x v="6"/>
    <x v="3"/>
  </r>
  <r>
    <x v="69"/>
    <x v="128"/>
    <n v="0.92592592592592593"/>
    <x v="6"/>
    <x v="3"/>
  </r>
  <r>
    <x v="69"/>
    <x v="129"/>
    <n v="2.7777777777777777"/>
    <x v="6"/>
    <x v="3"/>
  </r>
  <r>
    <x v="69"/>
    <x v="130"/>
    <n v="29.62962962962963"/>
    <x v="6"/>
    <x v="3"/>
  </r>
  <r>
    <x v="69"/>
    <x v="131"/>
    <n v="34.25925925925926"/>
    <x v="6"/>
    <x v="3"/>
  </r>
  <r>
    <x v="69"/>
    <x v="4"/>
    <n v="25"/>
    <x v="6"/>
    <x v="3"/>
  </r>
  <r>
    <x v="70"/>
    <x v="127"/>
    <n v="8.5714285714285712"/>
    <x v="6"/>
    <x v="3"/>
  </r>
  <r>
    <x v="70"/>
    <x v="128"/>
    <n v="0"/>
    <x v="6"/>
    <x v="3"/>
  </r>
  <r>
    <x v="70"/>
    <x v="129"/>
    <n v="1.9047619047619047"/>
    <x v="6"/>
    <x v="3"/>
  </r>
  <r>
    <x v="70"/>
    <x v="130"/>
    <n v="28.571428571428573"/>
    <x v="6"/>
    <x v="3"/>
  </r>
  <r>
    <x v="70"/>
    <x v="131"/>
    <n v="35.238095238095241"/>
    <x v="6"/>
    <x v="3"/>
  </r>
  <r>
    <x v="70"/>
    <x v="4"/>
    <n v="25.714285714285715"/>
    <x v="6"/>
    <x v="3"/>
  </r>
  <r>
    <x v="71"/>
    <x v="127"/>
    <n v="4.6296296296296298"/>
    <x v="6"/>
    <x v="3"/>
  </r>
  <r>
    <x v="71"/>
    <x v="128"/>
    <n v="0.92592592592592593"/>
    <x v="6"/>
    <x v="3"/>
  </r>
  <r>
    <x v="71"/>
    <x v="129"/>
    <n v="0.92592592592592593"/>
    <x v="6"/>
    <x v="3"/>
  </r>
  <r>
    <x v="71"/>
    <x v="130"/>
    <n v="34.25925925925926"/>
    <x v="6"/>
    <x v="3"/>
  </r>
  <r>
    <x v="71"/>
    <x v="131"/>
    <n v="34.25925925925926"/>
    <x v="6"/>
    <x v="3"/>
  </r>
  <r>
    <x v="71"/>
    <x v="4"/>
    <n v="25"/>
    <x v="6"/>
    <x v="3"/>
  </r>
  <r>
    <x v="72"/>
    <x v="127"/>
    <n v="0.92592592592592593"/>
    <x v="6"/>
    <x v="3"/>
  </r>
  <r>
    <x v="72"/>
    <x v="128"/>
    <n v="0"/>
    <x v="6"/>
    <x v="3"/>
  </r>
  <r>
    <x v="72"/>
    <x v="129"/>
    <n v="0"/>
    <x v="6"/>
    <x v="3"/>
  </r>
  <r>
    <x v="72"/>
    <x v="130"/>
    <n v="39.814814814814817"/>
    <x v="6"/>
    <x v="3"/>
  </r>
  <r>
    <x v="72"/>
    <x v="131"/>
    <n v="34.25925925925926"/>
    <x v="6"/>
    <x v="3"/>
  </r>
  <r>
    <x v="72"/>
    <x v="4"/>
    <n v="25"/>
    <x v="6"/>
    <x v="3"/>
  </r>
  <r>
    <x v="67"/>
    <x v="127"/>
    <n v="2.8248587570621471"/>
    <x v="7"/>
    <x v="3"/>
  </r>
  <r>
    <x v="67"/>
    <x v="128"/>
    <n v="1.6949152542372881"/>
    <x v="7"/>
    <x v="3"/>
  </r>
  <r>
    <x v="67"/>
    <x v="129"/>
    <n v="0.56497175141242939"/>
    <x v="7"/>
    <x v="3"/>
  </r>
  <r>
    <x v="67"/>
    <x v="130"/>
    <n v="35.593220338983052"/>
    <x v="7"/>
    <x v="3"/>
  </r>
  <r>
    <x v="67"/>
    <x v="131"/>
    <n v="36.72316384180791"/>
    <x v="7"/>
    <x v="3"/>
  </r>
  <r>
    <x v="67"/>
    <x v="4"/>
    <n v="22.598870056497177"/>
    <x v="7"/>
    <x v="3"/>
  </r>
  <r>
    <x v="68"/>
    <x v="127"/>
    <n v="10.666666666666666"/>
    <x v="7"/>
    <x v="3"/>
  </r>
  <r>
    <x v="68"/>
    <x v="128"/>
    <n v="5.333333333333333"/>
    <x v="7"/>
    <x v="3"/>
  </r>
  <r>
    <x v="68"/>
    <x v="129"/>
    <n v="2"/>
    <x v="7"/>
    <x v="3"/>
  </r>
  <r>
    <x v="68"/>
    <x v="130"/>
    <n v="20"/>
    <x v="7"/>
    <x v="3"/>
  </r>
  <r>
    <x v="68"/>
    <x v="131"/>
    <n v="37.333333333333336"/>
    <x v="7"/>
    <x v="3"/>
  </r>
  <r>
    <x v="68"/>
    <x v="4"/>
    <n v="24.666666666666668"/>
    <x v="7"/>
    <x v="3"/>
  </r>
  <r>
    <x v="69"/>
    <x v="127"/>
    <n v="5.6497175141242941"/>
    <x v="7"/>
    <x v="3"/>
  </r>
  <r>
    <x v="69"/>
    <x v="128"/>
    <n v="2.2598870056497176"/>
    <x v="7"/>
    <x v="3"/>
  </r>
  <r>
    <x v="69"/>
    <x v="129"/>
    <n v="1.1299435028248588"/>
    <x v="7"/>
    <x v="3"/>
  </r>
  <r>
    <x v="69"/>
    <x v="130"/>
    <n v="31.638418079096045"/>
    <x v="7"/>
    <x v="3"/>
  </r>
  <r>
    <x v="69"/>
    <x v="131"/>
    <n v="36.72316384180791"/>
    <x v="7"/>
    <x v="3"/>
  </r>
  <r>
    <x v="69"/>
    <x v="4"/>
    <n v="22.598870056497177"/>
    <x v="7"/>
    <x v="3"/>
  </r>
  <r>
    <x v="70"/>
    <x v="127"/>
    <n v="3.7037037037037037"/>
    <x v="7"/>
    <x v="3"/>
  </r>
  <r>
    <x v="70"/>
    <x v="128"/>
    <n v="0.61728395061728392"/>
    <x v="7"/>
    <x v="3"/>
  </r>
  <r>
    <x v="70"/>
    <x v="129"/>
    <n v="3.0864197530864197"/>
    <x v="7"/>
    <x v="3"/>
  </r>
  <r>
    <x v="70"/>
    <x v="130"/>
    <n v="31.481481481481481"/>
    <x v="7"/>
    <x v="3"/>
  </r>
  <r>
    <x v="70"/>
    <x v="131"/>
    <n v="37.654320987654323"/>
    <x v="7"/>
    <x v="3"/>
  </r>
  <r>
    <x v="70"/>
    <x v="4"/>
    <n v="23.456790123456791"/>
    <x v="7"/>
    <x v="3"/>
  </r>
  <r>
    <x v="71"/>
    <x v="127"/>
    <n v="5.0847457627118642"/>
    <x v="7"/>
    <x v="3"/>
  </r>
  <r>
    <x v="71"/>
    <x v="128"/>
    <n v="2.8248587570621471"/>
    <x v="7"/>
    <x v="3"/>
  </r>
  <r>
    <x v="71"/>
    <x v="129"/>
    <n v="0.56497175141242939"/>
    <x v="7"/>
    <x v="3"/>
  </r>
  <r>
    <x v="71"/>
    <x v="130"/>
    <n v="32.203389830508478"/>
    <x v="7"/>
    <x v="3"/>
  </r>
  <r>
    <x v="71"/>
    <x v="131"/>
    <n v="36.72316384180791"/>
    <x v="7"/>
    <x v="3"/>
  </r>
  <r>
    <x v="71"/>
    <x v="4"/>
    <n v="22.598870056497177"/>
    <x v="7"/>
    <x v="3"/>
  </r>
  <r>
    <x v="72"/>
    <x v="127"/>
    <n v="0.56497175141242939"/>
    <x v="7"/>
    <x v="3"/>
  </r>
  <r>
    <x v="72"/>
    <x v="128"/>
    <n v="0"/>
    <x v="7"/>
    <x v="3"/>
  </r>
  <r>
    <x v="72"/>
    <x v="129"/>
    <n v="0.56497175141242939"/>
    <x v="7"/>
    <x v="3"/>
  </r>
  <r>
    <x v="72"/>
    <x v="130"/>
    <n v="39.548022598870055"/>
    <x v="7"/>
    <x v="3"/>
  </r>
  <r>
    <x v="72"/>
    <x v="131"/>
    <n v="36.72316384180791"/>
    <x v="7"/>
    <x v="3"/>
  </r>
  <r>
    <x v="72"/>
    <x v="4"/>
    <n v="22.598870056497177"/>
    <x v="7"/>
    <x v="3"/>
  </r>
  <r>
    <x v="67"/>
    <x v="127"/>
    <n v="4.7297297297297298"/>
    <x v="8"/>
    <x v="3"/>
  </r>
  <r>
    <x v="67"/>
    <x v="128"/>
    <n v="1.3513513513513513"/>
    <x v="8"/>
    <x v="3"/>
  </r>
  <r>
    <x v="67"/>
    <x v="129"/>
    <n v="0.67567567567567566"/>
    <x v="8"/>
    <x v="3"/>
  </r>
  <r>
    <x v="67"/>
    <x v="130"/>
    <n v="54.729729729729726"/>
    <x v="8"/>
    <x v="3"/>
  </r>
  <r>
    <x v="67"/>
    <x v="131"/>
    <n v="24.324324324324323"/>
    <x v="8"/>
    <x v="3"/>
  </r>
  <r>
    <x v="67"/>
    <x v="4"/>
    <n v="14.189189189189189"/>
    <x v="8"/>
    <x v="3"/>
  </r>
  <r>
    <x v="68"/>
    <x v="127"/>
    <n v="16.788321167883211"/>
    <x v="8"/>
    <x v="3"/>
  </r>
  <r>
    <x v="68"/>
    <x v="128"/>
    <n v="5.8394160583941606"/>
    <x v="8"/>
    <x v="3"/>
  </r>
  <r>
    <x v="68"/>
    <x v="129"/>
    <n v="0.72992700729927007"/>
    <x v="8"/>
    <x v="3"/>
  </r>
  <r>
    <x v="68"/>
    <x v="130"/>
    <n v="35.76642335766423"/>
    <x v="8"/>
    <x v="3"/>
  </r>
  <r>
    <x v="68"/>
    <x v="131"/>
    <n v="25.547445255474454"/>
    <x v="8"/>
    <x v="3"/>
  </r>
  <r>
    <x v="68"/>
    <x v="4"/>
    <n v="15.328467153284672"/>
    <x v="8"/>
    <x v="3"/>
  </r>
  <r>
    <x v="69"/>
    <x v="127"/>
    <n v="9.4594594594594597"/>
    <x v="8"/>
    <x v="3"/>
  </r>
  <r>
    <x v="69"/>
    <x v="128"/>
    <n v="1.3513513513513513"/>
    <x v="8"/>
    <x v="3"/>
  </r>
  <r>
    <x v="69"/>
    <x v="129"/>
    <n v="1.3513513513513513"/>
    <x v="8"/>
    <x v="3"/>
  </r>
  <r>
    <x v="69"/>
    <x v="130"/>
    <n v="49.324324324324323"/>
    <x v="8"/>
    <x v="3"/>
  </r>
  <r>
    <x v="69"/>
    <x v="131"/>
    <n v="24.324324324324323"/>
    <x v="8"/>
    <x v="3"/>
  </r>
  <r>
    <x v="69"/>
    <x v="4"/>
    <n v="14.189189189189189"/>
    <x v="8"/>
    <x v="3"/>
  </r>
  <r>
    <x v="70"/>
    <x v="127"/>
    <n v="10.687022900763358"/>
    <x v="8"/>
    <x v="3"/>
  </r>
  <r>
    <x v="70"/>
    <x v="128"/>
    <n v="0.76335877862595425"/>
    <x v="8"/>
    <x v="3"/>
  </r>
  <r>
    <x v="70"/>
    <x v="129"/>
    <n v="2.2900763358778624"/>
    <x v="8"/>
    <x v="3"/>
  </r>
  <r>
    <x v="70"/>
    <x v="130"/>
    <n v="46.564885496183209"/>
    <x v="8"/>
    <x v="3"/>
  </r>
  <r>
    <x v="70"/>
    <x v="131"/>
    <n v="24.427480916030536"/>
    <x v="8"/>
    <x v="3"/>
  </r>
  <r>
    <x v="70"/>
    <x v="4"/>
    <n v="15.267175572519085"/>
    <x v="8"/>
    <x v="3"/>
  </r>
  <r>
    <x v="71"/>
    <x v="127"/>
    <n v="10.810810810810811"/>
    <x v="8"/>
    <x v="3"/>
  </r>
  <r>
    <x v="71"/>
    <x v="128"/>
    <n v="2.0270270270270272"/>
    <x v="8"/>
    <x v="3"/>
  </r>
  <r>
    <x v="71"/>
    <x v="129"/>
    <n v="2.0270270270270272"/>
    <x v="8"/>
    <x v="3"/>
  </r>
  <r>
    <x v="71"/>
    <x v="130"/>
    <n v="46.621621621621621"/>
    <x v="8"/>
    <x v="3"/>
  </r>
  <r>
    <x v="71"/>
    <x v="131"/>
    <n v="24.324324324324323"/>
    <x v="8"/>
    <x v="3"/>
  </r>
  <r>
    <x v="71"/>
    <x v="4"/>
    <n v="14.189189189189189"/>
    <x v="8"/>
    <x v="3"/>
  </r>
  <r>
    <x v="72"/>
    <x v="127"/>
    <n v="1.3513513513513513"/>
    <x v="8"/>
    <x v="3"/>
  </r>
  <r>
    <x v="72"/>
    <x v="128"/>
    <n v="0"/>
    <x v="8"/>
    <x v="3"/>
  </r>
  <r>
    <x v="72"/>
    <x v="129"/>
    <n v="3.3783783783783785"/>
    <x v="8"/>
    <x v="3"/>
  </r>
  <r>
    <x v="72"/>
    <x v="130"/>
    <n v="56.756756756756758"/>
    <x v="8"/>
    <x v="3"/>
  </r>
  <r>
    <x v="72"/>
    <x v="131"/>
    <n v="24.324324324324323"/>
    <x v="8"/>
    <x v="3"/>
  </r>
  <r>
    <x v="72"/>
    <x v="4"/>
    <n v="14.189189189189189"/>
    <x v="8"/>
    <x v="3"/>
  </r>
  <r>
    <x v="67"/>
    <x v="127"/>
    <n v="7.1005917159763312"/>
    <x v="9"/>
    <x v="3"/>
  </r>
  <r>
    <x v="67"/>
    <x v="128"/>
    <n v="3.5502958579881656"/>
    <x v="9"/>
    <x v="3"/>
  </r>
  <r>
    <x v="67"/>
    <x v="129"/>
    <n v="0.59171597633136097"/>
    <x v="9"/>
    <x v="3"/>
  </r>
  <r>
    <x v="67"/>
    <x v="130"/>
    <n v="44.970414201183431"/>
    <x v="9"/>
    <x v="3"/>
  </r>
  <r>
    <x v="67"/>
    <x v="131"/>
    <n v="29.585798816568047"/>
    <x v="9"/>
    <x v="3"/>
  </r>
  <r>
    <x v="67"/>
    <x v="4"/>
    <n v="14.201183431952662"/>
    <x v="9"/>
    <x v="3"/>
  </r>
  <r>
    <x v="68"/>
    <x v="127"/>
    <n v="18.674698795180724"/>
    <x v="9"/>
    <x v="3"/>
  </r>
  <r>
    <x v="68"/>
    <x v="128"/>
    <n v="6.6265060240963853"/>
    <x v="9"/>
    <x v="3"/>
  </r>
  <r>
    <x v="68"/>
    <x v="129"/>
    <n v="1.8072289156626506"/>
    <x v="9"/>
    <x v="3"/>
  </r>
  <r>
    <x v="68"/>
    <x v="130"/>
    <n v="30.120481927710845"/>
    <x v="9"/>
    <x v="3"/>
  </r>
  <r>
    <x v="68"/>
    <x v="131"/>
    <n v="30.120481927710845"/>
    <x v="9"/>
    <x v="3"/>
  </r>
  <r>
    <x v="68"/>
    <x v="4"/>
    <n v="13.855421686746988"/>
    <x v="9"/>
    <x v="3"/>
  </r>
  <r>
    <x v="69"/>
    <x v="127"/>
    <n v="10.059171597633137"/>
    <x v="9"/>
    <x v="3"/>
  </r>
  <r>
    <x v="69"/>
    <x v="128"/>
    <n v="4.7337278106508878"/>
    <x v="9"/>
    <x v="3"/>
  </r>
  <r>
    <x v="69"/>
    <x v="129"/>
    <n v="0.59171597633136097"/>
    <x v="9"/>
    <x v="3"/>
  </r>
  <r>
    <x v="69"/>
    <x v="130"/>
    <n v="41.420118343195263"/>
    <x v="9"/>
    <x v="3"/>
  </r>
  <r>
    <x v="69"/>
    <x v="131"/>
    <n v="29.585798816568047"/>
    <x v="9"/>
    <x v="3"/>
  </r>
  <r>
    <x v="69"/>
    <x v="4"/>
    <n v="14.201183431952662"/>
    <x v="9"/>
    <x v="3"/>
  </r>
  <r>
    <x v="70"/>
    <x v="127"/>
    <n v="12.727272727272727"/>
    <x v="9"/>
    <x v="3"/>
  </r>
  <r>
    <x v="70"/>
    <x v="128"/>
    <n v="10.909090909090908"/>
    <x v="9"/>
    <x v="3"/>
  </r>
  <r>
    <x v="70"/>
    <x v="129"/>
    <n v="3.0303030303030303"/>
    <x v="9"/>
    <x v="3"/>
  </r>
  <r>
    <x v="70"/>
    <x v="130"/>
    <n v="30.303030303030305"/>
    <x v="9"/>
    <x v="3"/>
  </r>
  <r>
    <x v="70"/>
    <x v="131"/>
    <n v="30.303030303030305"/>
    <x v="9"/>
    <x v="3"/>
  </r>
  <r>
    <x v="70"/>
    <x v="4"/>
    <n v="13.939393939393939"/>
    <x v="9"/>
    <x v="3"/>
  </r>
  <r>
    <x v="71"/>
    <x v="127"/>
    <n v="11.242603550295858"/>
    <x v="9"/>
    <x v="3"/>
  </r>
  <r>
    <x v="71"/>
    <x v="128"/>
    <n v="6.5088757396449708"/>
    <x v="9"/>
    <x v="3"/>
  </r>
  <r>
    <x v="71"/>
    <x v="129"/>
    <n v="0.59171597633136097"/>
    <x v="9"/>
    <x v="3"/>
  </r>
  <r>
    <x v="71"/>
    <x v="130"/>
    <n v="38.46153846153846"/>
    <x v="9"/>
    <x v="3"/>
  </r>
  <r>
    <x v="71"/>
    <x v="131"/>
    <n v="29.585798816568047"/>
    <x v="9"/>
    <x v="3"/>
  </r>
  <r>
    <x v="71"/>
    <x v="4"/>
    <n v="14.201183431952662"/>
    <x v="9"/>
    <x v="3"/>
  </r>
  <r>
    <x v="72"/>
    <x v="127"/>
    <n v="1.7751479289940828"/>
    <x v="9"/>
    <x v="3"/>
  </r>
  <r>
    <x v="72"/>
    <x v="128"/>
    <n v="0"/>
    <x v="9"/>
    <x v="3"/>
  </r>
  <r>
    <x v="72"/>
    <x v="129"/>
    <n v="2.9585798816568047"/>
    <x v="9"/>
    <x v="3"/>
  </r>
  <r>
    <x v="72"/>
    <x v="130"/>
    <n v="51.479289940828401"/>
    <x v="9"/>
    <x v="3"/>
  </r>
  <r>
    <x v="72"/>
    <x v="131"/>
    <n v="29.585798816568047"/>
    <x v="9"/>
    <x v="3"/>
  </r>
  <r>
    <x v="72"/>
    <x v="4"/>
    <n v="14.201183431952662"/>
    <x v="9"/>
    <x v="3"/>
  </r>
  <r>
    <x v="67"/>
    <x v="127"/>
    <n v="16.03053435114504"/>
    <x v="10"/>
    <x v="3"/>
  </r>
  <r>
    <x v="67"/>
    <x v="128"/>
    <n v="6.106870229007634"/>
    <x v="10"/>
    <x v="3"/>
  </r>
  <r>
    <x v="67"/>
    <x v="129"/>
    <n v="0"/>
    <x v="10"/>
    <x v="3"/>
  </r>
  <r>
    <x v="67"/>
    <x v="130"/>
    <n v="56.488549618320612"/>
    <x v="10"/>
    <x v="3"/>
  </r>
  <r>
    <x v="67"/>
    <x v="131"/>
    <n v="16.03053435114504"/>
    <x v="10"/>
    <x v="3"/>
  </r>
  <r>
    <x v="67"/>
    <x v="4"/>
    <n v="5.343511450381679"/>
    <x v="10"/>
    <x v="3"/>
  </r>
  <r>
    <x v="68"/>
    <x v="127"/>
    <n v="35.593220338983052"/>
    <x v="10"/>
    <x v="3"/>
  </r>
  <r>
    <x v="68"/>
    <x v="128"/>
    <n v="5.9322033898305087"/>
    <x v="10"/>
    <x v="3"/>
  </r>
  <r>
    <x v="68"/>
    <x v="129"/>
    <n v="1.6949152542372881"/>
    <x v="10"/>
    <x v="3"/>
  </r>
  <r>
    <x v="68"/>
    <x v="130"/>
    <n v="33.898305084745765"/>
    <x v="10"/>
    <x v="3"/>
  </r>
  <r>
    <x v="68"/>
    <x v="131"/>
    <n v="16.949152542372882"/>
    <x v="10"/>
    <x v="3"/>
  </r>
  <r>
    <x v="68"/>
    <x v="4"/>
    <n v="5.9322033898305087"/>
    <x v="10"/>
    <x v="3"/>
  </r>
  <r>
    <x v="69"/>
    <x v="127"/>
    <n v="32.824427480916029"/>
    <x v="10"/>
    <x v="3"/>
  </r>
  <r>
    <x v="69"/>
    <x v="128"/>
    <n v="7.6335877862595423"/>
    <x v="10"/>
    <x v="3"/>
  </r>
  <r>
    <x v="69"/>
    <x v="129"/>
    <n v="0.76335877862595425"/>
    <x v="10"/>
    <x v="3"/>
  </r>
  <r>
    <x v="69"/>
    <x v="130"/>
    <n v="37.404580152671755"/>
    <x v="10"/>
    <x v="3"/>
  </r>
  <r>
    <x v="69"/>
    <x v="131"/>
    <n v="16.03053435114504"/>
    <x v="10"/>
    <x v="3"/>
  </r>
  <r>
    <x v="69"/>
    <x v="4"/>
    <n v="5.343511450381679"/>
    <x v="10"/>
    <x v="3"/>
  </r>
  <r>
    <x v="70"/>
    <x v="127"/>
    <n v="35.483870967741936"/>
    <x v="10"/>
    <x v="3"/>
  </r>
  <r>
    <x v="70"/>
    <x v="128"/>
    <n v="16.129032258064516"/>
    <x v="10"/>
    <x v="3"/>
  </r>
  <r>
    <x v="70"/>
    <x v="129"/>
    <n v="1.6129032258064515"/>
    <x v="10"/>
    <x v="3"/>
  </r>
  <r>
    <x v="70"/>
    <x v="130"/>
    <n v="25"/>
    <x v="10"/>
    <x v="3"/>
  </r>
  <r>
    <x v="70"/>
    <x v="131"/>
    <n v="16.93548387096774"/>
    <x v="10"/>
    <x v="3"/>
  </r>
  <r>
    <x v="70"/>
    <x v="4"/>
    <n v="4.838709677419355"/>
    <x v="10"/>
    <x v="3"/>
  </r>
  <r>
    <x v="71"/>
    <x v="127"/>
    <n v="23.664122137404579"/>
    <x v="10"/>
    <x v="3"/>
  </r>
  <r>
    <x v="71"/>
    <x v="128"/>
    <n v="6.106870229007634"/>
    <x v="10"/>
    <x v="3"/>
  </r>
  <r>
    <x v="71"/>
    <x v="129"/>
    <n v="0"/>
    <x v="10"/>
    <x v="3"/>
  </r>
  <r>
    <x v="71"/>
    <x v="130"/>
    <n v="48.854961832061072"/>
    <x v="10"/>
    <x v="3"/>
  </r>
  <r>
    <x v="71"/>
    <x v="131"/>
    <n v="16.03053435114504"/>
    <x v="10"/>
    <x v="3"/>
  </r>
  <r>
    <x v="71"/>
    <x v="4"/>
    <n v="5.343511450381679"/>
    <x v="10"/>
    <x v="3"/>
  </r>
  <r>
    <x v="72"/>
    <x v="127"/>
    <n v="5.343511450381679"/>
    <x v="10"/>
    <x v="3"/>
  </r>
  <r>
    <x v="72"/>
    <x v="128"/>
    <n v="0"/>
    <x v="10"/>
    <x v="3"/>
  </r>
  <r>
    <x v="72"/>
    <x v="129"/>
    <n v="0.76335877862595425"/>
    <x v="10"/>
    <x v="3"/>
  </r>
  <r>
    <x v="72"/>
    <x v="130"/>
    <n v="72.519083969465655"/>
    <x v="10"/>
    <x v="3"/>
  </r>
  <r>
    <x v="72"/>
    <x v="131"/>
    <n v="16.03053435114504"/>
    <x v="10"/>
    <x v="3"/>
  </r>
  <r>
    <x v="72"/>
    <x v="4"/>
    <n v="5.343511450381679"/>
    <x v="10"/>
    <x v="3"/>
  </r>
  <r>
    <x v="67"/>
    <x v="127"/>
    <n v="8.4033613445378155"/>
    <x v="11"/>
    <x v="3"/>
  </r>
  <r>
    <x v="67"/>
    <x v="128"/>
    <n v="4.2016806722689077"/>
    <x v="11"/>
    <x v="3"/>
  </r>
  <r>
    <x v="67"/>
    <x v="129"/>
    <n v="1.680672268907563"/>
    <x v="11"/>
    <x v="3"/>
  </r>
  <r>
    <x v="67"/>
    <x v="130"/>
    <n v="39.495798319327733"/>
    <x v="11"/>
    <x v="3"/>
  </r>
  <r>
    <x v="67"/>
    <x v="131"/>
    <n v="36.134453781512605"/>
    <x v="11"/>
    <x v="3"/>
  </r>
  <r>
    <x v="67"/>
    <x v="4"/>
    <n v="10.084033613445378"/>
    <x v="11"/>
    <x v="3"/>
  </r>
  <r>
    <x v="68"/>
    <x v="127"/>
    <n v="11.764705882352942"/>
    <x v="11"/>
    <x v="3"/>
  </r>
  <r>
    <x v="68"/>
    <x v="128"/>
    <n v="10.084033613445378"/>
    <x v="11"/>
    <x v="3"/>
  </r>
  <r>
    <x v="68"/>
    <x v="129"/>
    <n v="1.680672268907563"/>
    <x v="11"/>
    <x v="3"/>
  </r>
  <r>
    <x v="68"/>
    <x v="130"/>
    <n v="30.252100840336134"/>
    <x v="11"/>
    <x v="3"/>
  </r>
  <r>
    <x v="68"/>
    <x v="131"/>
    <n v="36.134453781512605"/>
    <x v="11"/>
    <x v="3"/>
  </r>
  <r>
    <x v="68"/>
    <x v="4"/>
    <n v="10.084033613445378"/>
    <x v="11"/>
    <x v="3"/>
  </r>
  <r>
    <x v="69"/>
    <x v="127"/>
    <n v="10.084033613445378"/>
    <x v="11"/>
    <x v="3"/>
  </r>
  <r>
    <x v="69"/>
    <x v="128"/>
    <n v="4.2016806722689077"/>
    <x v="11"/>
    <x v="3"/>
  </r>
  <r>
    <x v="69"/>
    <x v="129"/>
    <n v="1.680672268907563"/>
    <x v="11"/>
    <x v="3"/>
  </r>
  <r>
    <x v="69"/>
    <x v="130"/>
    <n v="37.815126050420169"/>
    <x v="11"/>
    <x v="3"/>
  </r>
  <r>
    <x v="69"/>
    <x v="131"/>
    <n v="36.134453781512605"/>
    <x v="11"/>
    <x v="3"/>
  </r>
  <r>
    <x v="69"/>
    <x v="4"/>
    <n v="10.084033613445378"/>
    <x v="11"/>
    <x v="3"/>
  </r>
  <r>
    <x v="70"/>
    <x v="127"/>
    <n v="8.4745762711864412"/>
    <x v="11"/>
    <x v="3"/>
  </r>
  <r>
    <x v="70"/>
    <x v="128"/>
    <n v="6.7796610169491522"/>
    <x v="11"/>
    <x v="3"/>
  </r>
  <r>
    <x v="70"/>
    <x v="129"/>
    <n v="5.0847457627118642"/>
    <x v="11"/>
    <x v="3"/>
  </r>
  <r>
    <x v="70"/>
    <x v="130"/>
    <n v="33.050847457627121"/>
    <x v="11"/>
    <x v="3"/>
  </r>
  <r>
    <x v="70"/>
    <x v="131"/>
    <n v="36.440677966101696"/>
    <x v="11"/>
    <x v="3"/>
  </r>
  <r>
    <x v="70"/>
    <x v="4"/>
    <n v="10.169491525423728"/>
    <x v="11"/>
    <x v="3"/>
  </r>
  <r>
    <x v="71"/>
    <x v="127"/>
    <n v="8.4033613445378155"/>
    <x v="11"/>
    <x v="3"/>
  </r>
  <r>
    <x v="71"/>
    <x v="128"/>
    <n v="8.4033613445378155"/>
    <x v="11"/>
    <x v="3"/>
  </r>
  <r>
    <x v="71"/>
    <x v="129"/>
    <n v="1.680672268907563"/>
    <x v="11"/>
    <x v="3"/>
  </r>
  <r>
    <x v="71"/>
    <x v="130"/>
    <n v="35.294117647058826"/>
    <x v="11"/>
    <x v="3"/>
  </r>
  <r>
    <x v="71"/>
    <x v="131"/>
    <n v="36.134453781512605"/>
    <x v="11"/>
    <x v="3"/>
  </r>
  <r>
    <x v="71"/>
    <x v="4"/>
    <n v="10.084033613445378"/>
    <x v="11"/>
    <x v="3"/>
  </r>
  <r>
    <x v="72"/>
    <x v="127"/>
    <n v="5.0420168067226889"/>
    <x v="11"/>
    <x v="3"/>
  </r>
  <r>
    <x v="72"/>
    <x v="128"/>
    <n v="0.84033613445378152"/>
    <x v="11"/>
    <x v="3"/>
  </r>
  <r>
    <x v="72"/>
    <x v="129"/>
    <n v="2.5210084033613445"/>
    <x v="11"/>
    <x v="3"/>
  </r>
  <r>
    <x v="72"/>
    <x v="130"/>
    <n v="45.378151260504204"/>
    <x v="11"/>
    <x v="3"/>
  </r>
  <r>
    <x v="72"/>
    <x v="131"/>
    <n v="36.134453781512605"/>
    <x v="11"/>
    <x v="3"/>
  </r>
  <r>
    <x v="72"/>
    <x v="4"/>
    <n v="10.084033613445378"/>
    <x v="11"/>
    <x v="3"/>
  </r>
  <r>
    <x v="67"/>
    <x v="127"/>
    <n v="12.121212121212121"/>
    <x v="12"/>
    <x v="3"/>
  </r>
  <r>
    <x v="67"/>
    <x v="128"/>
    <n v="5.0505050505050502"/>
    <x v="12"/>
    <x v="3"/>
  </r>
  <r>
    <x v="67"/>
    <x v="129"/>
    <n v="0"/>
    <x v="12"/>
    <x v="3"/>
  </r>
  <r>
    <x v="67"/>
    <x v="130"/>
    <n v="41.414141414141412"/>
    <x v="12"/>
    <x v="3"/>
  </r>
  <r>
    <x v="67"/>
    <x v="131"/>
    <n v="26.262626262626263"/>
    <x v="12"/>
    <x v="3"/>
  </r>
  <r>
    <x v="67"/>
    <x v="4"/>
    <n v="15.151515151515152"/>
    <x v="12"/>
    <x v="3"/>
  </r>
  <r>
    <x v="68"/>
    <x v="127"/>
    <n v="22.105263157894736"/>
    <x v="12"/>
    <x v="3"/>
  </r>
  <r>
    <x v="68"/>
    <x v="128"/>
    <n v="10.526315789473685"/>
    <x v="12"/>
    <x v="3"/>
  </r>
  <r>
    <x v="68"/>
    <x v="129"/>
    <n v="4.2105263157894735"/>
    <x v="12"/>
    <x v="3"/>
  </r>
  <r>
    <x v="68"/>
    <x v="130"/>
    <n v="21.05263157894737"/>
    <x v="12"/>
    <x v="3"/>
  </r>
  <r>
    <x v="68"/>
    <x v="131"/>
    <n v="27.368421052631579"/>
    <x v="12"/>
    <x v="3"/>
  </r>
  <r>
    <x v="68"/>
    <x v="4"/>
    <n v="14.736842105263158"/>
    <x v="12"/>
    <x v="3"/>
  </r>
  <r>
    <x v="69"/>
    <x v="127"/>
    <n v="15.151515151515152"/>
    <x v="12"/>
    <x v="3"/>
  </r>
  <r>
    <x v="69"/>
    <x v="128"/>
    <n v="6.0606060606060606"/>
    <x v="12"/>
    <x v="3"/>
  </r>
  <r>
    <x v="69"/>
    <x v="129"/>
    <n v="0"/>
    <x v="12"/>
    <x v="3"/>
  </r>
  <r>
    <x v="69"/>
    <x v="130"/>
    <n v="37.373737373737377"/>
    <x v="12"/>
    <x v="3"/>
  </r>
  <r>
    <x v="69"/>
    <x v="131"/>
    <n v="26.262626262626263"/>
    <x v="12"/>
    <x v="3"/>
  </r>
  <r>
    <x v="69"/>
    <x v="4"/>
    <n v="15.151515151515152"/>
    <x v="12"/>
    <x v="3"/>
  </r>
  <r>
    <x v="70"/>
    <x v="127"/>
    <n v="13.829787234042554"/>
    <x v="12"/>
    <x v="3"/>
  </r>
  <r>
    <x v="70"/>
    <x v="128"/>
    <n v="5.3191489361702127"/>
    <x v="12"/>
    <x v="3"/>
  </r>
  <r>
    <x v="70"/>
    <x v="129"/>
    <n v="1.0638297872340425"/>
    <x v="12"/>
    <x v="3"/>
  </r>
  <r>
    <x v="70"/>
    <x v="130"/>
    <n v="37.234042553191486"/>
    <x v="12"/>
    <x v="3"/>
  </r>
  <r>
    <x v="70"/>
    <x v="131"/>
    <n v="26.595744680851062"/>
    <x v="12"/>
    <x v="3"/>
  </r>
  <r>
    <x v="70"/>
    <x v="4"/>
    <n v="15.957446808510639"/>
    <x v="12"/>
    <x v="3"/>
  </r>
  <r>
    <x v="71"/>
    <x v="127"/>
    <n v="8.0808080808080813"/>
    <x v="12"/>
    <x v="3"/>
  </r>
  <r>
    <x v="71"/>
    <x v="128"/>
    <n v="5.0505050505050502"/>
    <x v="12"/>
    <x v="3"/>
  </r>
  <r>
    <x v="71"/>
    <x v="129"/>
    <n v="0"/>
    <x v="12"/>
    <x v="3"/>
  </r>
  <r>
    <x v="71"/>
    <x v="130"/>
    <n v="45.454545454545453"/>
    <x v="12"/>
    <x v="3"/>
  </r>
  <r>
    <x v="71"/>
    <x v="131"/>
    <n v="26.262626262626263"/>
    <x v="12"/>
    <x v="3"/>
  </r>
  <r>
    <x v="71"/>
    <x v="4"/>
    <n v="15.151515151515152"/>
    <x v="12"/>
    <x v="3"/>
  </r>
  <r>
    <x v="72"/>
    <x v="127"/>
    <n v="2.0202020202020203"/>
    <x v="12"/>
    <x v="3"/>
  </r>
  <r>
    <x v="72"/>
    <x v="128"/>
    <n v="0"/>
    <x v="12"/>
    <x v="3"/>
  </r>
  <r>
    <x v="72"/>
    <x v="129"/>
    <n v="0"/>
    <x v="12"/>
    <x v="3"/>
  </r>
  <r>
    <x v="72"/>
    <x v="130"/>
    <n v="56.565656565656568"/>
    <x v="12"/>
    <x v="3"/>
  </r>
  <r>
    <x v="72"/>
    <x v="131"/>
    <n v="26.262626262626263"/>
    <x v="12"/>
    <x v="3"/>
  </r>
  <r>
    <x v="72"/>
    <x v="4"/>
    <n v="15.151515151515152"/>
    <x v="12"/>
    <x v="3"/>
  </r>
  <r>
    <x v="67"/>
    <x v="127"/>
    <n v="11.594202898550725"/>
    <x v="13"/>
    <x v="3"/>
  </r>
  <r>
    <x v="67"/>
    <x v="128"/>
    <n v="7.2463768115942031"/>
    <x v="13"/>
    <x v="3"/>
  </r>
  <r>
    <x v="67"/>
    <x v="129"/>
    <n v="2.8985507246376812"/>
    <x v="13"/>
    <x v="3"/>
  </r>
  <r>
    <x v="67"/>
    <x v="130"/>
    <n v="56.521739130434781"/>
    <x v="13"/>
    <x v="3"/>
  </r>
  <r>
    <x v="67"/>
    <x v="131"/>
    <n v="13.043478260869565"/>
    <x v="13"/>
    <x v="3"/>
  </r>
  <r>
    <x v="67"/>
    <x v="4"/>
    <n v="8.695652173913043"/>
    <x v="13"/>
    <x v="3"/>
  </r>
  <r>
    <x v="68"/>
    <x v="127"/>
    <n v="22.413793103448278"/>
    <x v="13"/>
    <x v="3"/>
  </r>
  <r>
    <x v="68"/>
    <x v="128"/>
    <n v="13.793103448275861"/>
    <x v="13"/>
    <x v="3"/>
  </r>
  <r>
    <x v="68"/>
    <x v="129"/>
    <n v="3.4482758620689653"/>
    <x v="13"/>
    <x v="3"/>
  </r>
  <r>
    <x v="68"/>
    <x v="130"/>
    <n v="34.482758620689658"/>
    <x v="13"/>
    <x v="3"/>
  </r>
  <r>
    <x v="68"/>
    <x v="131"/>
    <n v="15.517241379310345"/>
    <x v="13"/>
    <x v="3"/>
  </r>
  <r>
    <x v="68"/>
    <x v="4"/>
    <n v="10.344827586206897"/>
    <x v="13"/>
    <x v="3"/>
  </r>
  <r>
    <x v="69"/>
    <x v="127"/>
    <n v="21.739130434782609"/>
    <x v="13"/>
    <x v="3"/>
  </r>
  <r>
    <x v="69"/>
    <x v="128"/>
    <n v="4.3478260869565215"/>
    <x v="13"/>
    <x v="3"/>
  </r>
  <r>
    <x v="69"/>
    <x v="129"/>
    <n v="2.8985507246376812"/>
    <x v="13"/>
    <x v="3"/>
  </r>
  <r>
    <x v="69"/>
    <x v="130"/>
    <n v="49.275362318840578"/>
    <x v="13"/>
    <x v="3"/>
  </r>
  <r>
    <x v="69"/>
    <x v="131"/>
    <n v="13.043478260869565"/>
    <x v="13"/>
    <x v="3"/>
  </r>
  <r>
    <x v="69"/>
    <x v="4"/>
    <n v="8.695652173913043"/>
    <x v="13"/>
    <x v="3"/>
  </r>
  <r>
    <x v="70"/>
    <x v="127"/>
    <n v="19.117647058823529"/>
    <x v="13"/>
    <x v="3"/>
  </r>
  <r>
    <x v="70"/>
    <x v="128"/>
    <n v="20.588235294117649"/>
    <x v="13"/>
    <x v="3"/>
  </r>
  <r>
    <x v="70"/>
    <x v="129"/>
    <n v="2.9411764705882355"/>
    <x v="13"/>
    <x v="3"/>
  </r>
  <r>
    <x v="70"/>
    <x v="130"/>
    <n v="35.294117647058826"/>
    <x v="13"/>
    <x v="3"/>
  </r>
  <r>
    <x v="70"/>
    <x v="131"/>
    <n v="13.235294117647058"/>
    <x v="13"/>
    <x v="3"/>
  </r>
  <r>
    <x v="70"/>
    <x v="4"/>
    <n v="8.8235294117647065"/>
    <x v="13"/>
    <x v="3"/>
  </r>
  <r>
    <x v="71"/>
    <x v="127"/>
    <n v="14.492753623188406"/>
    <x v="13"/>
    <x v="3"/>
  </r>
  <r>
    <x v="71"/>
    <x v="128"/>
    <n v="21.739130434782609"/>
    <x v="13"/>
    <x v="3"/>
  </r>
  <r>
    <x v="71"/>
    <x v="129"/>
    <n v="2.8985507246376812"/>
    <x v="13"/>
    <x v="3"/>
  </r>
  <r>
    <x v="71"/>
    <x v="130"/>
    <n v="39.130434782608695"/>
    <x v="13"/>
    <x v="3"/>
  </r>
  <r>
    <x v="71"/>
    <x v="131"/>
    <n v="13.043478260869565"/>
    <x v="13"/>
    <x v="3"/>
  </r>
  <r>
    <x v="71"/>
    <x v="4"/>
    <n v="8.695652173913043"/>
    <x v="13"/>
    <x v="3"/>
  </r>
  <r>
    <x v="72"/>
    <x v="127"/>
    <n v="4.3478260869565215"/>
    <x v="13"/>
    <x v="3"/>
  </r>
  <r>
    <x v="72"/>
    <x v="128"/>
    <n v="0"/>
    <x v="13"/>
    <x v="3"/>
  </r>
  <r>
    <x v="72"/>
    <x v="129"/>
    <n v="2.8985507246376812"/>
    <x v="13"/>
    <x v="3"/>
  </r>
  <r>
    <x v="72"/>
    <x v="130"/>
    <n v="71.014492753623188"/>
    <x v="13"/>
    <x v="3"/>
  </r>
  <r>
    <x v="72"/>
    <x v="131"/>
    <n v="13.043478260869565"/>
    <x v="13"/>
    <x v="3"/>
  </r>
  <r>
    <x v="72"/>
    <x v="4"/>
    <n v="8.695652173913043"/>
    <x v="13"/>
    <x v="3"/>
  </r>
  <r>
    <x v="67"/>
    <x v="127"/>
    <n v="0"/>
    <x v="14"/>
    <x v="3"/>
  </r>
  <r>
    <x v="67"/>
    <x v="128"/>
    <n v="0"/>
    <x v="14"/>
    <x v="3"/>
  </r>
  <r>
    <x v="67"/>
    <x v="129"/>
    <n v="0"/>
    <x v="14"/>
    <x v="3"/>
  </r>
  <r>
    <x v="67"/>
    <x v="130"/>
    <n v="35.632183908045974"/>
    <x v="14"/>
    <x v="3"/>
  </r>
  <r>
    <x v="67"/>
    <x v="131"/>
    <n v="39.080459770114942"/>
    <x v="14"/>
    <x v="3"/>
  </r>
  <r>
    <x v="67"/>
    <x v="4"/>
    <n v="25.287356321839081"/>
    <x v="14"/>
    <x v="3"/>
  </r>
  <r>
    <x v="68"/>
    <x v="127"/>
    <n v="11.764705882352942"/>
    <x v="14"/>
    <x v="3"/>
  </r>
  <r>
    <x v="68"/>
    <x v="128"/>
    <n v="3.5294117647058822"/>
    <x v="14"/>
    <x v="3"/>
  </r>
  <r>
    <x v="68"/>
    <x v="129"/>
    <n v="3.5294117647058822"/>
    <x v="14"/>
    <x v="3"/>
  </r>
  <r>
    <x v="68"/>
    <x v="130"/>
    <n v="16.470588235294116"/>
    <x v="14"/>
    <x v="3"/>
  </r>
  <r>
    <x v="68"/>
    <x v="131"/>
    <n v="38.823529411764703"/>
    <x v="14"/>
    <x v="3"/>
  </r>
  <r>
    <x v="68"/>
    <x v="4"/>
    <n v="25.882352941176471"/>
    <x v="14"/>
    <x v="3"/>
  </r>
  <r>
    <x v="69"/>
    <x v="127"/>
    <n v="8.0459770114942533"/>
    <x v="14"/>
    <x v="3"/>
  </r>
  <r>
    <x v="69"/>
    <x v="128"/>
    <n v="0"/>
    <x v="14"/>
    <x v="3"/>
  </r>
  <r>
    <x v="69"/>
    <x v="129"/>
    <n v="0"/>
    <x v="14"/>
    <x v="3"/>
  </r>
  <r>
    <x v="69"/>
    <x v="130"/>
    <n v="27.586206896551722"/>
    <x v="14"/>
    <x v="3"/>
  </r>
  <r>
    <x v="69"/>
    <x v="131"/>
    <n v="39.080459770114942"/>
    <x v="14"/>
    <x v="3"/>
  </r>
  <r>
    <x v="69"/>
    <x v="4"/>
    <n v="25.287356321839081"/>
    <x v="14"/>
    <x v="3"/>
  </r>
  <r>
    <x v="70"/>
    <x v="127"/>
    <n v="6.1728395061728394"/>
    <x v="14"/>
    <x v="3"/>
  </r>
  <r>
    <x v="70"/>
    <x v="128"/>
    <n v="0"/>
    <x v="14"/>
    <x v="3"/>
  </r>
  <r>
    <x v="70"/>
    <x v="129"/>
    <n v="0"/>
    <x v="14"/>
    <x v="3"/>
  </r>
  <r>
    <x v="70"/>
    <x v="130"/>
    <n v="30.864197530864196"/>
    <x v="14"/>
    <x v="3"/>
  </r>
  <r>
    <x v="70"/>
    <x v="131"/>
    <n v="38.271604938271608"/>
    <x v="14"/>
    <x v="3"/>
  </r>
  <r>
    <x v="70"/>
    <x v="4"/>
    <n v="24.691358024691358"/>
    <x v="14"/>
    <x v="3"/>
  </r>
  <r>
    <x v="71"/>
    <x v="127"/>
    <n v="1.1494252873563218"/>
    <x v="14"/>
    <x v="3"/>
  </r>
  <r>
    <x v="71"/>
    <x v="128"/>
    <n v="0"/>
    <x v="14"/>
    <x v="3"/>
  </r>
  <r>
    <x v="71"/>
    <x v="129"/>
    <n v="1.1494252873563218"/>
    <x v="14"/>
    <x v="3"/>
  </r>
  <r>
    <x v="71"/>
    <x v="130"/>
    <n v="33.333333333333336"/>
    <x v="14"/>
    <x v="3"/>
  </r>
  <r>
    <x v="71"/>
    <x v="131"/>
    <n v="39.080459770114942"/>
    <x v="14"/>
    <x v="3"/>
  </r>
  <r>
    <x v="71"/>
    <x v="4"/>
    <n v="25.287356321839081"/>
    <x v="14"/>
    <x v="3"/>
  </r>
  <r>
    <x v="72"/>
    <x v="127"/>
    <n v="1.1494252873563218"/>
    <x v="14"/>
    <x v="3"/>
  </r>
  <r>
    <x v="72"/>
    <x v="128"/>
    <n v="0"/>
    <x v="14"/>
    <x v="3"/>
  </r>
  <r>
    <x v="72"/>
    <x v="129"/>
    <n v="2.2988505747126435"/>
    <x v="14"/>
    <x v="3"/>
  </r>
  <r>
    <x v="72"/>
    <x v="130"/>
    <n v="32.183908045977013"/>
    <x v="14"/>
    <x v="3"/>
  </r>
  <r>
    <x v="72"/>
    <x v="131"/>
    <n v="39.080459770114942"/>
    <x v="14"/>
    <x v="3"/>
  </r>
  <r>
    <x v="72"/>
    <x v="4"/>
    <n v="25.287356321839081"/>
    <x v="14"/>
    <x v="3"/>
  </r>
  <r>
    <x v="67"/>
    <x v="127"/>
    <n v="7.6923076923076925"/>
    <x v="15"/>
    <x v="3"/>
  </r>
  <r>
    <x v="67"/>
    <x v="128"/>
    <n v="6.5934065934065931"/>
    <x v="15"/>
    <x v="3"/>
  </r>
  <r>
    <x v="67"/>
    <x v="129"/>
    <n v="2.197802197802198"/>
    <x v="15"/>
    <x v="3"/>
  </r>
  <r>
    <x v="67"/>
    <x v="130"/>
    <n v="64.835164835164832"/>
    <x v="15"/>
    <x v="3"/>
  </r>
  <r>
    <x v="67"/>
    <x v="131"/>
    <n v="10.989010989010989"/>
    <x v="15"/>
    <x v="3"/>
  </r>
  <r>
    <x v="67"/>
    <x v="4"/>
    <n v="7.6923076923076925"/>
    <x v="15"/>
    <x v="3"/>
  </r>
  <r>
    <x v="68"/>
    <x v="127"/>
    <n v="22.471910112359552"/>
    <x v="15"/>
    <x v="3"/>
  </r>
  <r>
    <x v="68"/>
    <x v="128"/>
    <n v="16.853932584269664"/>
    <x v="15"/>
    <x v="3"/>
  </r>
  <r>
    <x v="68"/>
    <x v="129"/>
    <n v="1.1235955056179776"/>
    <x v="15"/>
    <x v="3"/>
  </r>
  <r>
    <x v="68"/>
    <x v="130"/>
    <n v="40.449438202247194"/>
    <x v="15"/>
    <x v="3"/>
  </r>
  <r>
    <x v="68"/>
    <x v="131"/>
    <n v="11.235955056179776"/>
    <x v="15"/>
    <x v="3"/>
  </r>
  <r>
    <x v="68"/>
    <x v="4"/>
    <n v="7.8651685393258424"/>
    <x v="15"/>
    <x v="3"/>
  </r>
  <r>
    <x v="69"/>
    <x v="127"/>
    <n v="14.285714285714286"/>
    <x v="15"/>
    <x v="3"/>
  </r>
  <r>
    <x v="69"/>
    <x v="128"/>
    <n v="12.087912087912088"/>
    <x v="15"/>
    <x v="3"/>
  </r>
  <r>
    <x v="69"/>
    <x v="129"/>
    <n v="0"/>
    <x v="15"/>
    <x v="3"/>
  </r>
  <r>
    <x v="69"/>
    <x v="130"/>
    <n v="54.945054945054942"/>
    <x v="15"/>
    <x v="3"/>
  </r>
  <r>
    <x v="69"/>
    <x v="131"/>
    <n v="10.989010989010989"/>
    <x v="15"/>
    <x v="3"/>
  </r>
  <r>
    <x v="69"/>
    <x v="4"/>
    <n v="7.6923076923076925"/>
    <x v="15"/>
    <x v="3"/>
  </r>
  <r>
    <x v="70"/>
    <x v="127"/>
    <n v="12.64367816091954"/>
    <x v="15"/>
    <x v="3"/>
  </r>
  <r>
    <x v="70"/>
    <x v="128"/>
    <n v="5.7471264367816088"/>
    <x v="15"/>
    <x v="3"/>
  </r>
  <r>
    <x v="70"/>
    <x v="129"/>
    <n v="0"/>
    <x v="15"/>
    <x v="3"/>
  </r>
  <r>
    <x v="70"/>
    <x v="130"/>
    <n v="62.068965517241381"/>
    <x v="15"/>
    <x v="3"/>
  </r>
  <r>
    <x v="70"/>
    <x v="131"/>
    <n v="11.494252873563218"/>
    <x v="15"/>
    <x v="3"/>
  </r>
  <r>
    <x v="70"/>
    <x v="4"/>
    <n v="8.0459770114942533"/>
    <x v="15"/>
    <x v="3"/>
  </r>
  <r>
    <x v="71"/>
    <x v="127"/>
    <n v="12.087912087912088"/>
    <x v="15"/>
    <x v="3"/>
  </r>
  <r>
    <x v="71"/>
    <x v="128"/>
    <n v="9.8901098901098905"/>
    <x v="15"/>
    <x v="3"/>
  </r>
  <r>
    <x v="71"/>
    <x v="129"/>
    <n v="1.098901098901099"/>
    <x v="15"/>
    <x v="3"/>
  </r>
  <r>
    <x v="71"/>
    <x v="130"/>
    <n v="58.241758241758241"/>
    <x v="15"/>
    <x v="3"/>
  </r>
  <r>
    <x v="71"/>
    <x v="131"/>
    <n v="10.989010989010989"/>
    <x v="15"/>
    <x v="3"/>
  </r>
  <r>
    <x v="71"/>
    <x v="4"/>
    <n v="7.6923076923076925"/>
    <x v="15"/>
    <x v="3"/>
  </r>
  <r>
    <x v="72"/>
    <x v="127"/>
    <n v="2.197802197802198"/>
    <x v="15"/>
    <x v="3"/>
  </r>
  <r>
    <x v="72"/>
    <x v="128"/>
    <n v="0"/>
    <x v="15"/>
    <x v="3"/>
  </r>
  <r>
    <x v="72"/>
    <x v="129"/>
    <n v="0"/>
    <x v="15"/>
    <x v="3"/>
  </r>
  <r>
    <x v="72"/>
    <x v="130"/>
    <n v="79.120879120879124"/>
    <x v="15"/>
    <x v="3"/>
  </r>
  <r>
    <x v="72"/>
    <x v="131"/>
    <n v="10.989010989010989"/>
    <x v="15"/>
    <x v="3"/>
  </r>
  <r>
    <x v="72"/>
    <x v="4"/>
    <n v="7.6923076923076925"/>
    <x v="15"/>
    <x v="3"/>
  </r>
  <r>
    <x v="67"/>
    <x v="127"/>
    <n v="15.760869565217391"/>
    <x v="16"/>
    <x v="3"/>
  </r>
  <r>
    <x v="67"/>
    <x v="128"/>
    <n v="9.2391304347826093"/>
    <x v="16"/>
    <x v="3"/>
  </r>
  <r>
    <x v="67"/>
    <x v="129"/>
    <n v="2.7173913043478262"/>
    <x v="16"/>
    <x v="3"/>
  </r>
  <r>
    <x v="67"/>
    <x v="130"/>
    <n v="50.543478260869563"/>
    <x v="16"/>
    <x v="3"/>
  </r>
  <r>
    <x v="67"/>
    <x v="131"/>
    <n v="13.586956521739131"/>
    <x v="16"/>
    <x v="3"/>
  </r>
  <r>
    <x v="67"/>
    <x v="4"/>
    <n v="8.1521739130434785"/>
    <x v="16"/>
    <x v="3"/>
  </r>
  <r>
    <x v="68"/>
    <x v="127"/>
    <n v="31.055900621118013"/>
    <x v="16"/>
    <x v="3"/>
  </r>
  <r>
    <x v="68"/>
    <x v="128"/>
    <n v="15.527950310559007"/>
    <x v="16"/>
    <x v="3"/>
  </r>
  <r>
    <x v="68"/>
    <x v="129"/>
    <n v="4.9689440993788816"/>
    <x v="16"/>
    <x v="3"/>
  </r>
  <r>
    <x v="68"/>
    <x v="130"/>
    <n v="26.70807453416149"/>
    <x v="16"/>
    <x v="3"/>
  </r>
  <r>
    <x v="68"/>
    <x v="131"/>
    <n v="14.285714285714286"/>
    <x v="16"/>
    <x v="3"/>
  </r>
  <r>
    <x v="68"/>
    <x v="4"/>
    <n v="8.0745341614906838"/>
    <x v="16"/>
    <x v="3"/>
  </r>
  <r>
    <x v="69"/>
    <x v="127"/>
    <n v="14.754098360655737"/>
    <x v="16"/>
    <x v="3"/>
  </r>
  <r>
    <x v="69"/>
    <x v="128"/>
    <n v="10.382513661202186"/>
    <x v="16"/>
    <x v="3"/>
  </r>
  <r>
    <x v="69"/>
    <x v="129"/>
    <n v="1.639344262295082"/>
    <x v="16"/>
    <x v="3"/>
  </r>
  <r>
    <x v="69"/>
    <x v="130"/>
    <n v="51.912568306010932"/>
    <x v="16"/>
    <x v="3"/>
  </r>
  <r>
    <x v="69"/>
    <x v="131"/>
    <n v="13.66120218579235"/>
    <x v="16"/>
    <x v="3"/>
  </r>
  <r>
    <x v="69"/>
    <x v="4"/>
    <n v="8.1967213114754092"/>
    <x v="16"/>
    <x v="3"/>
  </r>
  <r>
    <x v="70"/>
    <x v="127"/>
    <n v="17.222222222222221"/>
    <x v="16"/>
    <x v="3"/>
  </r>
  <r>
    <x v="70"/>
    <x v="128"/>
    <n v="13.333333333333334"/>
    <x v="16"/>
    <x v="3"/>
  </r>
  <r>
    <x v="70"/>
    <x v="129"/>
    <n v="4.4444444444444446"/>
    <x v="16"/>
    <x v="3"/>
  </r>
  <r>
    <x v="70"/>
    <x v="130"/>
    <n v="43.333333333333336"/>
    <x v="16"/>
    <x v="3"/>
  </r>
  <r>
    <x v="70"/>
    <x v="131"/>
    <n v="13.888888888888889"/>
    <x v="16"/>
    <x v="3"/>
  </r>
  <r>
    <x v="70"/>
    <x v="4"/>
    <n v="8.3333333333333339"/>
    <x v="16"/>
    <x v="3"/>
  </r>
  <r>
    <x v="71"/>
    <x v="127"/>
    <n v="13.586956521739131"/>
    <x v="16"/>
    <x v="3"/>
  </r>
  <r>
    <x v="71"/>
    <x v="128"/>
    <n v="5.4347826086956523"/>
    <x v="16"/>
    <x v="3"/>
  </r>
  <r>
    <x v="71"/>
    <x v="129"/>
    <n v="1.6304347826086956"/>
    <x v="16"/>
    <x v="3"/>
  </r>
  <r>
    <x v="71"/>
    <x v="130"/>
    <n v="57.608695652173914"/>
    <x v="16"/>
    <x v="3"/>
  </r>
  <r>
    <x v="71"/>
    <x v="131"/>
    <n v="13.586956521739131"/>
    <x v="16"/>
    <x v="3"/>
  </r>
  <r>
    <x v="71"/>
    <x v="4"/>
    <n v="8.1521739130434785"/>
    <x v="16"/>
    <x v="3"/>
  </r>
  <r>
    <x v="72"/>
    <x v="127"/>
    <n v="2.1739130434782608"/>
    <x v="16"/>
    <x v="3"/>
  </r>
  <r>
    <x v="72"/>
    <x v="128"/>
    <n v="1.6304347826086956"/>
    <x v="16"/>
    <x v="3"/>
  </r>
  <r>
    <x v="72"/>
    <x v="129"/>
    <n v="1.0869565217391304"/>
    <x v="16"/>
    <x v="3"/>
  </r>
  <r>
    <x v="72"/>
    <x v="130"/>
    <n v="73.369565217391298"/>
    <x v="16"/>
    <x v="3"/>
  </r>
  <r>
    <x v="72"/>
    <x v="131"/>
    <n v="13.586956521739131"/>
    <x v="16"/>
    <x v="3"/>
  </r>
  <r>
    <x v="72"/>
    <x v="4"/>
    <n v="8.1521739130434785"/>
    <x v="16"/>
    <x v="3"/>
  </r>
  <r>
    <x v="73"/>
    <x v="127"/>
    <n v="33.401335311572701"/>
    <x v="0"/>
    <x v="2"/>
  </r>
  <r>
    <x v="73"/>
    <x v="132"/>
    <n v="16.357566765578635"/>
    <x v="0"/>
    <x v="2"/>
  </r>
  <r>
    <x v="73"/>
    <x v="133"/>
    <n v="10.441394658753708"/>
    <x v="0"/>
    <x v="2"/>
  </r>
  <r>
    <x v="108"/>
    <x v="332"/>
    <n v="53.746290801186944"/>
    <x v="0"/>
    <x v="2"/>
  </r>
  <r>
    <x v="108"/>
    <x v="333"/>
    <n v="39.929525222551931"/>
    <x v="0"/>
    <x v="2"/>
  </r>
  <r>
    <x v="108"/>
    <x v="4"/>
    <n v="6.3241839762611276"/>
    <x v="0"/>
    <x v="2"/>
  </r>
  <r>
    <x v="74"/>
    <x v="134"/>
    <n v="46.253709198813056"/>
    <x v="0"/>
    <x v="2"/>
  </r>
  <r>
    <x v="74"/>
    <x v="127"/>
    <n v="29.432492581602375"/>
    <x v="0"/>
    <x v="2"/>
  </r>
  <r>
    <x v="74"/>
    <x v="132"/>
    <n v="11.62833827893175"/>
    <x v="0"/>
    <x v="2"/>
  </r>
  <r>
    <x v="74"/>
    <x v="135"/>
    <n v="2.2440652818991098"/>
    <x v="0"/>
    <x v="2"/>
  </r>
  <r>
    <x v="74"/>
    <x v="133"/>
    <n v="6.6580118694362014"/>
    <x v="0"/>
    <x v="2"/>
  </r>
  <r>
    <x v="74"/>
    <x v="136"/>
    <n v="1.2982195845697329"/>
    <x v="0"/>
    <x v="2"/>
  </r>
  <r>
    <x v="74"/>
    <x v="137"/>
    <n v="2.0586053412462908"/>
    <x v="0"/>
    <x v="2"/>
  </r>
  <r>
    <x v="74"/>
    <x v="138"/>
    <n v="0.42655786350148367"/>
    <x v="0"/>
    <x v="2"/>
  </r>
  <r>
    <x v="75"/>
    <x v="131"/>
    <n v="39.929525222551931"/>
    <x v="0"/>
    <x v="2"/>
  </r>
  <r>
    <x v="75"/>
    <x v="139"/>
    <n v="33.401335311572701"/>
    <x v="0"/>
    <x v="2"/>
  </r>
  <r>
    <x v="75"/>
    <x v="128"/>
    <n v="16.357566765578635"/>
    <x v="0"/>
    <x v="2"/>
  </r>
  <r>
    <x v="75"/>
    <x v="129"/>
    <n v="10.441394658753708"/>
    <x v="0"/>
    <x v="2"/>
  </r>
  <r>
    <x v="75"/>
    <x v="4"/>
    <n v="6.3241839762611276"/>
    <x v="0"/>
    <x v="2"/>
  </r>
  <r>
    <x v="73"/>
    <x v="127"/>
    <n v="56.088888888888889"/>
    <x v="1"/>
    <x v="2"/>
  </r>
  <r>
    <x v="73"/>
    <x v="132"/>
    <n v="17.244444444444444"/>
    <x v="1"/>
    <x v="2"/>
  </r>
  <r>
    <x v="73"/>
    <x v="133"/>
    <n v="12.533333333333333"/>
    <x v="1"/>
    <x v="2"/>
  </r>
  <r>
    <x v="108"/>
    <x v="332"/>
    <n v="75.733333333333334"/>
    <x v="1"/>
    <x v="2"/>
  </r>
  <r>
    <x v="108"/>
    <x v="333"/>
    <n v="21.244444444444444"/>
    <x v="1"/>
    <x v="2"/>
  </r>
  <r>
    <x v="108"/>
    <x v="4"/>
    <n v="3.0222222222222221"/>
    <x v="1"/>
    <x v="2"/>
  </r>
  <r>
    <x v="74"/>
    <x v="134"/>
    <n v="24.266666666666666"/>
    <x v="1"/>
    <x v="2"/>
  </r>
  <r>
    <x v="74"/>
    <x v="127"/>
    <n v="48.977777777777774"/>
    <x v="1"/>
    <x v="2"/>
  </r>
  <r>
    <x v="74"/>
    <x v="132"/>
    <n v="9.6888888888888882"/>
    <x v="1"/>
    <x v="2"/>
  </r>
  <r>
    <x v="74"/>
    <x v="135"/>
    <n v="4.5333333333333332"/>
    <x v="1"/>
    <x v="2"/>
  </r>
  <r>
    <x v="74"/>
    <x v="133"/>
    <n v="7.7333333333333334"/>
    <x v="1"/>
    <x v="2"/>
  </r>
  <r>
    <x v="74"/>
    <x v="136"/>
    <n v="1.7777777777777777"/>
    <x v="1"/>
    <x v="2"/>
  </r>
  <r>
    <x v="74"/>
    <x v="137"/>
    <n v="2.2222222222222223"/>
    <x v="1"/>
    <x v="2"/>
  </r>
  <r>
    <x v="74"/>
    <x v="138"/>
    <n v="0.8"/>
    <x v="1"/>
    <x v="2"/>
  </r>
  <r>
    <x v="75"/>
    <x v="131"/>
    <n v="21.244444444444444"/>
    <x v="1"/>
    <x v="2"/>
  </r>
  <r>
    <x v="75"/>
    <x v="139"/>
    <n v="56.088888888888889"/>
    <x v="1"/>
    <x v="2"/>
  </r>
  <r>
    <x v="75"/>
    <x v="128"/>
    <n v="17.244444444444444"/>
    <x v="1"/>
    <x v="2"/>
  </r>
  <r>
    <x v="75"/>
    <x v="129"/>
    <n v="12.533333333333333"/>
    <x v="1"/>
    <x v="2"/>
  </r>
  <r>
    <x v="75"/>
    <x v="4"/>
    <n v="3.0222222222222221"/>
    <x v="1"/>
    <x v="2"/>
  </r>
  <r>
    <x v="73"/>
    <x v="127"/>
    <n v="12.228260869565217"/>
    <x v="2"/>
    <x v="2"/>
  </r>
  <r>
    <x v="73"/>
    <x v="132"/>
    <n v="8.9130434782608692"/>
    <x v="2"/>
    <x v="2"/>
  </r>
  <r>
    <x v="73"/>
    <x v="133"/>
    <n v="7.0652173913043477"/>
    <x v="2"/>
    <x v="2"/>
  </r>
  <r>
    <x v="108"/>
    <x v="332"/>
    <n v="26.413043478260871"/>
    <x v="2"/>
    <x v="2"/>
  </r>
  <r>
    <x v="108"/>
    <x v="333"/>
    <n v="64.619565217391298"/>
    <x v="2"/>
    <x v="2"/>
  </r>
  <r>
    <x v="108"/>
    <x v="4"/>
    <n v="8.9673913043478262"/>
    <x v="2"/>
    <x v="2"/>
  </r>
  <r>
    <x v="74"/>
    <x v="134"/>
    <n v="73.586956521739125"/>
    <x v="2"/>
    <x v="2"/>
  </r>
  <r>
    <x v="74"/>
    <x v="127"/>
    <n v="11.358695652173912"/>
    <x v="2"/>
    <x v="2"/>
  </r>
  <r>
    <x v="74"/>
    <x v="132"/>
    <n v="7.6086956521739131"/>
    <x v="2"/>
    <x v="2"/>
  </r>
  <r>
    <x v="74"/>
    <x v="135"/>
    <n v="0.38043478260869568"/>
    <x v="2"/>
    <x v="2"/>
  </r>
  <r>
    <x v="74"/>
    <x v="133"/>
    <n v="5.6521739130434785"/>
    <x v="2"/>
    <x v="2"/>
  </r>
  <r>
    <x v="74"/>
    <x v="136"/>
    <n v="0.4891304347826087"/>
    <x v="2"/>
    <x v="2"/>
  </r>
  <r>
    <x v="74"/>
    <x v="137"/>
    <n v="0.92391304347826086"/>
    <x v="2"/>
    <x v="2"/>
  </r>
  <r>
    <x v="74"/>
    <x v="138"/>
    <n v="0"/>
    <x v="2"/>
    <x v="2"/>
  </r>
  <r>
    <x v="75"/>
    <x v="131"/>
    <n v="64.619565217391298"/>
    <x v="2"/>
    <x v="2"/>
  </r>
  <r>
    <x v="75"/>
    <x v="139"/>
    <n v="12.228260869565217"/>
    <x v="2"/>
    <x v="2"/>
  </r>
  <r>
    <x v="75"/>
    <x v="128"/>
    <n v="8.9130434782608692"/>
    <x v="2"/>
    <x v="2"/>
  </r>
  <r>
    <x v="75"/>
    <x v="129"/>
    <n v="7.0652173913043477"/>
    <x v="2"/>
    <x v="2"/>
  </r>
  <r>
    <x v="75"/>
    <x v="4"/>
    <n v="8.9673913043478262"/>
    <x v="2"/>
    <x v="2"/>
  </r>
  <r>
    <x v="73"/>
    <x v="127"/>
    <n v="49.014084507042256"/>
    <x v="3"/>
    <x v="2"/>
  </r>
  <r>
    <x v="73"/>
    <x v="132"/>
    <n v="25.633802816901408"/>
    <x v="3"/>
    <x v="2"/>
  </r>
  <r>
    <x v="73"/>
    <x v="133"/>
    <n v="15.915492957746478"/>
    <x v="3"/>
    <x v="2"/>
  </r>
  <r>
    <x v="108"/>
    <x v="332"/>
    <n v="78.028169014084511"/>
    <x v="3"/>
    <x v="2"/>
  </r>
  <r>
    <x v="108"/>
    <x v="333"/>
    <n v="19.014084507042252"/>
    <x v="3"/>
    <x v="2"/>
  </r>
  <r>
    <x v="108"/>
    <x v="4"/>
    <n v="2.9577464788732395"/>
    <x v="3"/>
    <x v="2"/>
  </r>
  <r>
    <x v="74"/>
    <x v="134"/>
    <n v="21.971830985915492"/>
    <x v="3"/>
    <x v="2"/>
  </r>
  <r>
    <x v="74"/>
    <x v="127"/>
    <n v="41.549295774647888"/>
    <x v="3"/>
    <x v="2"/>
  </r>
  <r>
    <x v="74"/>
    <x v="132"/>
    <n v="16.901408450704224"/>
    <x v="3"/>
    <x v="2"/>
  </r>
  <r>
    <x v="74"/>
    <x v="135"/>
    <n v="3.6619718309859155"/>
    <x v="3"/>
    <x v="2"/>
  </r>
  <r>
    <x v="74"/>
    <x v="133"/>
    <n v="8.0281690140845079"/>
    <x v="3"/>
    <x v="2"/>
  </r>
  <r>
    <x v="74"/>
    <x v="136"/>
    <n v="2.816901408450704"/>
    <x v="3"/>
    <x v="2"/>
  </r>
  <r>
    <x v="74"/>
    <x v="137"/>
    <n v="4.084507042253521"/>
    <x v="3"/>
    <x v="2"/>
  </r>
  <r>
    <x v="74"/>
    <x v="138"/>
    <n v="0.9859154929577465"/>
    <x v="3"/>
    <x v="2"/>
  </r>
  <r>
    <x v="75"/>
    <x v="131"/>
    <n v="19.014084507042252"/>
    <x v="3"/>
    <x v="2"/>
  </r>
  <r>
    <x v="75"/>
    <x v="139"/>
    <n v="49.014084507042256"/>
    <x v="3"/>
    <x v="2"/>
  </r>
  <r>
    <x v="75"/>
    <x v="128"/>
    <n v="25.633802816901408"/>
    <x v="3"/>
    <x v="2"/>
  </r>
  <r>
    <x v="75"/>
    <x v="129"/>
    <n v="15.915492957746478"/>
    <x v="3"/>
    <x v="2"/>
  </r>
  <r>
    <x v="75"/>
    <x v="4"/>
    <n v="2.9577464788732395"/>
    <x v="3"/>
    <x v="2"/>
  </r>
  <r>
    <x v="73"/>
    <x v="127"/>
    <n v="24.492753623188406"/>
    <x v="4"/>
    <x v="2"/>
  </r>
  <r>
    <x v="73"/>
    <x v="132"/>
    <n v="15.797101449275363"/>
    <x v="4"/>
    <x v="2"/>
  </r>
  <r>
    <x v="73"/>
    <x v="133"/>
    <n v="11.159420289855072"/>
    <x v="4"/>
    <x v="2"/>
  </r>
  <r>
    <x v="108"/>
    <x v="332"/>
    <n v="46.521739130434781"/>
    <x v="4"/>
    <x v="2"/>
  </r>
  <r>
    <x v="108"/>
    <x v="333"/>
    <n v="45.072463768115945"/>
    <x v="4"/>
    <x v="2"/>
  </r>
  <r>
    <x v="108"/>
    <x v="4"/>
    <n v="8.4057971014492754"/>
    <x v="4"/>
    <x v="2"/>
  </r>
  <r>
    <x v="74"/>
    <x v="134"/>
    <n v="53.478260869565219"/>
    <x v="4"/>
    <x v="2"/>
  </r>
  <r>
    <x v="74"/>
    <x v="127"/>
    <n v="21.594202898550726"/>
    <x v="4"/>
    <x v="2"/>
  </r>
  <r>
    <x v="74"/>
    <x v="132"/>
    <n v="12.463768115942029"/>
    <x v="4"/>
    <x v="2"/>
  </r>
  <r>
    <x v="74"/>
    <x v="135"/>
    <n v="1.3043478260869565"/>
    <x v="4"/>
    <x v="2"/>
  </r>
  <r>
    <x v="74"/>
    <x v="133"/>
    <n v="8.1159420289855078"/>
    <x v="4"/>
    <x v="2"/>
  </r>
  <r>
    <x v="74"/>
    <x v="136"/>
    <n v="1.0144927536231885"/>
    <x v="4"/>
    <x v="2"/>
  </r>
  <r>
    <x v="74"/>
    <x v="137"/>
    <n v="1.4492753623188406"/>
    <x v="4"/>
    <x v="2"/>
  </r>
  <r>
    <x v="74"/>
    <x v="138"/>
    <n v="0.57971014492753625"/>
    <x v="4"/>
    <x v="2"/>
  </r>
  <r>
    <x v="75"/>
    <x v="131"/>
    <n v="45.072463768115945"/>
    <x v="4"/>
    <x v="2"/>
  </r>
  <r>
    <x v="75"/>
    <x v="139"/>
    <n v="24.492753623188406"/>
    <x v="4"/>
    <x v="2"/>
  </r>
  <r>
    <x v="75"/>
    <x v="128"/>
    <n v="15.797101449275363"/>
    <x v="4"/>
    <x v="2"/>
  </r>
  <r>
    <x v="75"/>
    <x v="129"/>
    <n v="11.159420289855072"/>
    <x v="4"/>
    <x v="2"/>
  </r>
  <r>
    <x v="75"/>
    <x v="4"/>
    <n v="8.4057971014492754"/>
    <x v="4"/>
    <x v="2"/>
  </r>
  <r>
    <x v="73"/>
    <x v="127"/>
    <n v="26.666666666666668"/>
    <x v="5"/>
    <x v="2"/>
  </r>
  <r>
    <x v="73"/>
    <x v="132"/>
    <n v="17.435897435897434"/>
    <x v="5"/>
    <x v="2"/>
  </r>
  <r>
    <x v="73"/>
    <x v="133"/>
    <n v="12.820512820512821"/>
    <x v="5"/>
    <x v="2"/>
  </r>
  <r>
    <x v="108"/>
    <x v="332"/>
    <n v="52.307692307692307"/>
    <x v="5"/>
    <x v="2"/>
  </r>
  <r>
    <x v="108"/>
    <x v="333"/>
    <n v="40.512820512820511"/>
    <x v="5"/>
    <x v="2"/>
  </r>
  <r>
    <x v="108"/>
    <x v="4"/>
    <n v="7.1794871794871797"/>
    <x v="5"/>
    <x v="2"/>
  </r>
  <r>
    <x v="74"/>
    <x v="134"/>
    <n v="47.692307692307693"/>
    <x v="5"/>
    <x v="2"/>
  </r>
  <r>
    <x v="74"/>
    <x v="127"/>
    <n v="24.102564102564102"/>
    <x v="5"/>
    <x v="2"/>
  </r>
  <r>
    <x v="74"/>
    <x v="132"/>
    <n v="14.358974358974359"/>
    <x v="5"/>
    <x v="2"/>
  </r>
  <r>
    <x v="74"/>
    <x v="135"/>
    <n v="1.0256410256410255"/>
    <x v="5"/>
    <x v="2"/>
  </r>
  <r>
    <x v="74"/>
    <x v="133"/>
    <n v="9.7435897435897427"/>
    <x v="5"/>
    <x v="2"/>
  </r>
  <r>
    <x v="74"/>
    <x v="136"/>
    <n v="1.0256410256410255"/>
    <x v="5"/>
    <x v="2"/>
  </r>
  <r>
    <x v="74"/>
    <x v="137"/>
    <n v="1.5384615384615385"/>
    <x v="5"/>
    <x v="2"/>
  </r>
  <r>
    <x v="74"/>
    <x v="138"/>
    <n v="0.51282051282051277"/>
    <x v="5"/>
    <x v="2"/>
  </r>
  <r>
    <x v="75"/>
    <x v="131"/>
    <n v="40.512820512820511"/>
    <x v="5"/>
    <x v="2"/>
  </r>
  <r>
    <x v="75"/>
    <x v="139"/>
    <n v="26.666666666666668"/>
    <x v="5"/>
    <x v="2"/>
  </r>
  <r>
    <x v="75"/>
    <x v="128"/>
    <n v="17.435897435897434"/>
    <x v="5"/>
    <x v="2"/>
  </r>
  <r>
    <x v="75"/>
    <x v="129"/>
    <n v="12.820512820512821"/>
    <x v="5"/>
    <x v="2"/>
  </r>
  <r>
    <x v="75"/>
    <x v="4"/>
    <n v="7.1794871794871797"/>
    <x v="5"/>
    <x v="2"/>
  </r>
  <r>
    <x v="73"/>
    <x v="127"/>
    <n v="15.702479338842975"/>
    <x v="6"/>
    <x v="2"/>
  </r>
  <r>
    <x v="73"/>
    <x v="132"/>
    <n v="17.355371900826448"/>
    <x v="6"/>
    <x v="2"/>
  </r>
  <r>
    <x v="73"/>
    <x v="133"/>
    <n v="9.9173553719008272"/>
    <x v="6"/>
    <x v="2"/>
  </r>
  <r>
    <x v="108"/>
    <x v="332"/>
    <n v="38.016528925619838"/>
    <x v="6"/>
    <x v="2"/>
  </r>
  <r>
    <x v="108"/>
    <x v="333"/>
    <n v="52.066115702479337"/>
    <x v="6"/>
    <x v="2"/>
  </r>
  <r>
    <x v="108"/>
    <x v="4"/>
    <n v="9.9173553719008272"/>
    <x v="6"/>
    <x v="2"/>
  </r>
  <r>
    <x v="74"/>
    <x v="134"/>
    <n v="61.983471074380162"/>
    <x v="6"/>
    <x v="2"/>
  </r>
  <r>
    <x v="74"/>
    <x v="127"/>
    <n v="11.570247933884298"/>
    <x v="6"/>
    <x v="2"/>
  </r>
  <r>
    <x v="74"/>
    <x v="132"/>
    <n v="14.87603305785124"/>
    <x v="6"/>
    <x v="2"/>
  </r>
  <r>
    <x v="74"/>
    <x v="135"/>
    <n v="1.6528925619834711"/>
    <x v="6"/>
    <x v="2"/>
  </r>
  <r>
    <x v="74"/>
    <x v="133"/>
    <n v="7.4380165289256199"/>
    <x v="6"/>
    <x v="2"/>
  </r>
  <r>
    <x v="74"/>
    <x v="136"/>
    <n v="1.6528925619834711"/>
    <x v="6"/>
    <x v="2"/>
  </r>
  <r>
    <x v="74"/>
    <x v="137"/>
    <n v="0"/>
    <x v="6"/>
    <x v="2"/>
  </r>
  <r>
    <x v="74"/>
    <x v="138"/>
    <n v="0.82644628099173556"/>
    <x v="6"/>
    <x v="2"/>
  </r>
  <r>
    <x v="75"/>
    <x v="131"/>
    <n v="52.066115702479337"/>
    <x v="6"/>
    <x v="2"/>
  </r>
  <r>
    <x v="75"/>
    <x v="139"/>
    <n v="15.702479338842975"/>
    <x v="6"/>
    <x v="2"/>
  </r>
  <r>
    <x v="75"/>
    <x v="128"/>
    <n v="17.355371900826448"/>
    <x v="6"/>
    <x v="2"/>
  </r>
  <r>
    <x v="75"/>
    <x v="129"/>
    <n v="9.9173553719008272"/>
    <x v="6"/>
    <x v="2"/>
  </r>
  <r>
    <x v="75"/>
    <x v="4"/>
    <n v="9.9173553719008272"/>
    <x v="6"/>
    <x v="2"/>
  </r>
  <r>
    <x v="73"/>
    <x v="127"/>
    <n v="22.885572139303484"/>
    <x v="7"/>
    <x v="2"/>
  </r>
  <r>
    <x v="73"/>
    <x v="132"/>
    <n v="10.447761194029852"/>
    <x v="7"/>
    <x v="2"/>
  </r>
  <r>
    <x v="108"/>
    <x v="332"/>
    <n v="12.935323383084578"/>
    <x v="7"/>
    <x v="2"/>
  </r>
  <r>
    <x v="108"/>
    <x v="333"/>
    <n v="41.293532338308459"/>
    <x v="7"/>
    <x v="2"/>
  </r>
  <r>
    <x v="108"/>
    <x v="4"/>
    <n v="49.75124378109453"/>
    <x v="7"/>
    <x v="2"/>
  </r>
  <r>
    <x v="73"/>
    <x v="133"/>
    <n v="8.9552238805970141"/>
    <x v="7"/>
    <x v="2"/>
  </r>
  <r>
    <x v="74"/>
    <x v="134"/>
    <n v="58.706467661691541"/>
    <x v="7"/>
    <x v="2"/>
  </r>
  <r>
    <x v="74"/>
    <x v="127"/>
    <n v="20.398009950248756"/>
    <x v="7"/>
    <x v="2"/>
  </r>
  <r>
    <x v="74"/>
    <x v="132"/>
    <n v="7.4626865671641793"/>
    <x v="7"/>
    <x v="2"/>
  </r>
  <r>
    <x v="74"/>
    <x v="135"/>
    <n v="0.49751243781094528"/>
    <x v="7"/>
    <x v="2"/>
  </r>
  <r>
    <x v="74"/>
    <x v="133"/>
    <n v="8.9552238805970141"/>
    <x v="7"/>
    <x v="2"/>
  </r>
  <r>
    <x v="74"/>
    <x v="136"/>
    <n v="1.4925373134328359"/>
    <x v="7"/>
    <x v="2"/>
  </r>
  <r>
    <x v="74"/>
    <x v="137"/>
    <n v="1.9900497512437811"/>
    <x v="7"/>
    <x v="2"/>
  </r>
  <r>
    <x v="74"/>
    <x v="138"/>
    <n v="0.49751243781094528"/>
    <x v="7"/>
    <x v="2"/>
  </r>
  <r>
    <x v="75"/>
    <x v="131"/>
    <n v="49.75124378109453"/>
    <x v="7"/>
    <x v="2"/>
  </r>
  <r>
    <x v="75"/>
    <x v="139"/>
    <n v="22.885572139303484"/>
    <x v="7"/>
    <x v="2"/>
  </r>
  <r>
    <x v="75"/>
    <x v="128"/>
    <n v="10.447761194029852"/>
    <x v="7"/>
    <x v="2"/>
  </r>
  <r>
    <x v="75"/>
    <x v="129"/>
    <n v="12.935323383084578"/>
    <x v="7"/>
    <x v="2"/>
  </r>
  <r>
    <x v="75"/>
    <x v="4"/>
    <n v="8.9552238805970141"/>
    <x v="7"/>
    <x v="2"/>
  </r>
  <r>
    <x v="73"/>
    <x v="127"/>
    <n v="30.057803468208093"/>
    <x v="8"/>
    <x v="2"/>
  </r>
  <r>
    <x v="73"/>
    <x v="132"/>
    <n v="19.075144508670519"/>
    <x v="8"/>
    <x v="2"/>
  </r>
  <r>
    <x v="73"/>
    <x v="133"/>
    <n v="8.0924855491329488"/>
    <x v="8"/>
    <x v="2"/>
  </r>
  <r>
    <x v="108"/>
    <x v="332"/>
    <n v="52.02312138728324"/>
    <x v="8"/>
    <x v="2"/>
  </r>
  <r>
    <x v="108"/>
    <x v="333"/>
    <n v="39.884393063583815"/>
    <x v="8"/>
    <x v="2"/>
  </r>
  <r>
    <x v="108"/>
    <x v="4"/>
    <n v="8.0924855491329488"/>
    <x v="8"/>
    <x v="2"/>
  </r>
  <r>
    <x v="74"/>
    <x v="134"/>
    <n v="47.97687861271676"/>
    <x v="8"/>
    <x v="2"/>
  </r>
  <r>
    <x v="74"/>
    <x v="127"/>
    <n v="27.167630057803468"/>
    <x v="8"/>
    <x v="2"/>
  </r>
  <r>
    <x v="74"/>
    <x v="132"/>
    <n v="14.450867052023121"/>
    <x v="8"/>
    <x v="2"/>
  </r>
  <r>
    <x v="74"/>
    <x v="135"/>
    <n v="2.3121387283236996"/>
    <x v="8"/>
    <x v="2"/>
  </r>
  <r>
    <x v="74"/>
    <x v="133"/>
    <n v="5.7803468208092488"/>
    <x v="8"/>
    <x v="2"/>
  </r>
  <r>
    <x v="74"/>
    <x v="136"/>
    <n v="0"/>
    <x v="8"/>
    <x v="2"/>
  </r>
  <r>
    <x v="74"/>
    <x v="137"/>
    <n v="1.7341040462427746"/>
    <x v="8"/>
    <x v="2"/>
  </r>
  <r>
    <x v="74"/>
    <x v="138"/>
    <n v="0.5780346820809249"/>
    <x v="8"/>
    <x v="2"/>
  </r>
  <r>
    <x v="75"/>
    <x v="131"/>
    <n v="39.884393063583815"/>
    <x v="8"/>
    <x v="2"/>
  </r>
  <r>
    <x v="75"/>
    <x v="139"/>
    <n v="30.057803468208093"/>
    <x v="8"/>
    <x v="2"/>
  </r>
  <r>
    <x v="75"/>
    <x v="128"/>
    <n v="19.075144508670519"/>
    <x v="8"/>
    <x v="2"/>
  </r>
  <r>
    <x v="75"/>
    <x v="129"/>
    <n v="8.0924855491329488"/>
    <x v="8"/>
    <x v="2"/>
  </r>
  <r>
    <x v="75"/>
    <x v="4"/>
    <n v="8.0924855491329488"/>
    <x v="8"/>
    <x v="2"/>
  </r>
  <r>
    <x v="73"/>
    <x v="127"/>
    <n v="30.939226519337016"/>
    <x v="9"/>
    <x v="2"/>
  </r>
  <r>
    <x v="73"/>
    <x v="132"/>
    <n v="25.414364640883978"/>
    <x v="9"/>
    <x v="2"/>
  </r>
  <r>
    <x v="73"/>
    <x v="133"/>
    <n v="11.049723756906078"/>
    <x v="9"/>
    <x v="2"/>
  </r>
  <r>
    <x v="108"/>
    <x v="332"/>
    <n v="59.668508287292816"/>
    <x v="9"/>
    <x v="2"/>
  </r>
  <r>
    <x v="108"/>
    <x v="333"/>
    <n v="34.254143646408842"/>
    <x v="9"/>
    <x v="2"/>
  </r>
  <r>
    <x v="108"/>
    <x v="4"/>
    <n v="6.0773480662983426"/>
    <x v="9"/>
    <x v="2"/>
  </r>
  <r>
    <x v="74"/>
    <x v="134"/>
    <n v="40.331491712707184"/>
    <x v="9"/>
    <x v="2"/>
  </r>
  <r>
    <x v="74"/>
    <x v="127"/>
    <n v="28.176795580110497"/>
    <x v="9"/>
    <x v="2"/>
  </r>
  <r>
    <x v="74"/>
    <x v="132"/>
    <n v="18.232044198895029"/>
    <x v="9"/>
    <x v="2"/>
  </r>
  <r>
    <x v="74"/>
    <x v="135"/>
    <n v="2.2099447513812156"/>
    <x v="9"/>
    <x v="2"/>
  </r>
  <r>
    <x v="74"/>
    <x v="133"/>
    <n v="5.5248618784530388"/>
    <x v="9"/>
    <x v="2"/>
  </r>
  <r>
    <x v="74"/>
    <x v="136"/>
    <n v="0.5524861878453039"/>
    <x v="9"/>
    <x v="2"/>
  </r>
  <r>
    <x v="74"/>
    <x v="137"/>
    <n v="4.972375690607735"/>
    <x v="9"/>
    <x v="2"/>
  </r>
  <r>
    <x v="74"/>
    <x v="138"/>
    <n v="0"/>
    <x v="9"/>
    <x v="2"/>
  </r>
  <r>
    <x v="75"/>
    <x v="131"/>
    <n v="34.254143646408842"/>
    <x v="9"/>
    <x v="2"/>
  </r>
  <r>
    <x v="75"/>
    <x v="139"/>
    <n v="30.939226519337016"/>
    <x v="9"/>
    <x v="2"/>
  </r>
  <r>
    <x v="75"/>
    <x v="128"/>
    <n v="25.414364640883978"/>
    <x v="9"/>
    <x v="2"/>
  </r>
  <r>
    <x v="75"/>
    <x v="129"/>
    <n v="11.049723756906078"/>
    <x v="9"/>
    <x v="2"/>
  </r>
  <r>
    <x v="75"/>
    <x v="4"/>
    <n v="6.0773480662983426"/>
    <x v="9"/>
    <x v="2"/>
  </r>
  <r>
    <x v="73"/>
    <x v="127"/>
    <n v="54.36241610738255"/>
    <x v="10"/>
    <x v="2"/>
  </r>
  <r>
    <x v="73"/>
    <x v="132"/>
    <n v="22.14765100671141"/>
    <x v="10"/>
    <x v="2"/>
  </r>
  <r>
    <x v="73"/>
    <x v="133"/>
    <n v="8.724832214765101"/>
    <x v="10"/>
    <x v="2"/>
  </r>
  <r>
    <x v="108"/>
    <x v="332"/>
    <n v="77.852348993288587"/>
    <x v="10"/>
    <x v="2"/>
  </r>
  <r>
    <x v="108"/>
    <x v="333"/>
    <n v="20.80536912751678"/>
    <x v="10"/>
    <x v="2"/>
  </r>
  <r>
    <x v="108"/>
    <x v="4"/>
    <n v="1.3422818791946309"/>
    <x v="10"/>
    <x v="2"/>
  </r>
  <r>
    <x v="74"/>
    <x v="134"/>
    <n v="22.14765100671141"/>
    <x v="10"/>
    <x v="2"/>
  </r>
  <r>
    <x v="74"/>
    <x v="127"/>
    <n v="48.993288590604024"/>
    <x v="10"/>
    <x v="2"/>
  </r>
  <r>
    <x v="74"/>
    <x v="132"/>
    <n v="16.107382550335572"/>
    <x v="10"/>
    <x v="2"/>
  </r>
  <r>
    <x v="74"/>
    <x v="135"/>
    <n v="4.026845637583893"/>
    <x v="10"/>
    <x v="2"/>
  </r>
  <r>
    <x v="74"/>
    <x v="133"/>
    <n v="5.3691275167785237"/>
    <x v="10"/>
    <x v="2"/>
  </r>
  <r>
    <x v="74"/>
    <x v="136"/>
    <n v="1.3422818791946309"/>
    <x v="10"/>
    <x v="2"/>
  </r>
  <r>
    <x v="74"/>
    <x v="137"/>
    <n v="2.0134228187919465"/>
    <x v="10"/>
    <x v="2"/>
  </r>
  <r>
    <x v="74"/>
    <x v="138"/>
    <n v="0"/>
    <x v="10"/>
    <x v="2"/>
  </r>
  <r>
    <x v="75"/>
    <x v="131"/>
    <n v="20.80536912751678"/>
    <x v="10"/>
    <x v="2"/>
  </r>
  <r>
    <x v="75"/>
    <x v="139"/>
    <n v="54.36241610738255"/>
    <x v="10"/>
    <x v="2"/>
  </r>
  <r>
    <x v="75"/>
    <x v="128"/>
    <n v="22.14765100671141"/>
    <x v="10"/>
    <x v="2"/>
  </r>
  <r>
    <x v="75"/>
    <x v="129"/>
    <n v="8.724832214765101"/>
    <x v="10"/>
    <x v="2"/>
  </r>
  <r>
    <x v="75"/>
    <x v="4"/>
    <n v="1.3422818791946309"/>
    <x v="10"/>
    <x v="2"/>
  </r>
  <r>
    <x v="73"/>
    <x v="127"/>
    <n v="32.214765100671144"/>
    <x v="11"/>
    <x v="2"/>
  </r>
  <r>
    <x v="73"/>
    <x v="132"/>
    <n v="15.436241610738255"/>
    <x v="11"/>
    <x v="2"/>
  </r>
  <r>
    <x v="73"/>
    <x v="133"/>
    <n v="7.3825503355704694"/>
    <x v="11"/>
    <x v="2"/>
  </r>
  <r>
    <x v="108"/>
    <x v="332"/>
    <n v="51.006711409395976"/>
    <x v="11"/>
    <x v="2"/>
  </r>
  <r>
    <x v="108"/>
    <x v="333"/>
    <n v="41.61073825503356"/>
    <x v="11"/>
    <x v="2"/>
  </r>
  <r>
    <x v="108"/>
    <x v="4"/>
    <n v="7.3825503355704694"/>
    <x v="11"/>
    <x v="2"/>
  </r>
  <r>
    <x v="74"/>
    <x v="134"/>
    <n v="48.993288590604024"/>
    <x v="11"/>
    <x v="2"/>
  </r>
  <r>
    <x v="74"/>
    <x v="127"/>
    <n v="29.530201342281877"/>
    <x v="11"/>
    <x v="2"/>
  </r>
  <r>
    <x v="74"/>
    <x v="132"/>
    <n v="12.751677852348994"/>
    <x v="11"/>
    <x v="2"/>
  </r>
  <r>
    <x v="74"/>
    <x v="135"/>
    <n v="1.3422818791946309"/>
    <x v="11"/>
    <x v="2"/>
  </r>
  <r>
    <x v="74"/>
    <x v="133"/>
    <n v="4.6979865771812079"/>
    <x v="11"/>
    <x v="2"/>
  </r>
  <r>
    <x v="74"/>
    <x v="136"/>
    <n v="1.3422818791946309"/>
    <x v="11"/>
    <x v="2"/>
  </r>
  <r>
    <x v="74"/>
    <x v="137"/>
    <n v="1.3422818791946309"/>
    <x v="11"/>
    <x v="2"/>
  </r>
  <r>
    <x v="74"/>
    <x v="138"/>
    <n v="0"/>
    <x v="11"/>
    <x v="2"/>
  </r>
  <r>
    <x v="75"/>
    <x v="131"/>
    <n v="41.61073825503356"/>
    <x v="11"/>
    <x v="2"/>
  </r>
  <r>
    <x v="75"/>
    <x v="139"/>
    <n v="32.214765100671144"/>
    <x v="11"/>
    <x v="2"/>
  </r>
  <r>
    <x v="75"/>
    <x v="128"/>
    <n v="15.436241610738255"/>
    <x v="11"/>
    <x v="2"/>
  </r>
  <r>
    <x v="75"/>
    <x v="129"/>
    <n v="7.3825503355704694"/>
    <x v="11"/>
    <x v="2"/>
  </r>
  <r>
    <x v="75"/>
    <x v="4"/>
    <n v="7.3825503355704694"/>
    <x v="11"/>
    <x v="2"/>
  </r>
  <r>
    <x v="73"/>
    <x v="127"/>
    <n v="50"/>
    <x v="12"/>
    <x v="2"/>
  </r>
  <r>
    <x v="73"/>
    <x v="132"/>
    <n v="22.033898305084747"/>
    <x v="12"/>
    <x v="2"/>
  </r>
  <r>
    <x v="73"/>
    <x v="133"/>
    <n v="10.169491525423728"/>
    <x v="12"/>
    <x v="2"/>
  </r>
  <r>
    <x v="108"/>
    <x v="332"/>
    <n v="74.576271186440678"/>
    <x v="12"/>
    <x v="2"/>
  </r>
  <r>
    <x v="108"/>
    <x v="333"/>
    <n v="19.491525423728813"/>
    <x v="12"/>
    <x v="2"/>
  </r>
  <r>
    <x v="108"/>
    <x v="4"/>
    <n v="5.9322033898305087"/>
    <x v="12"/>
    <x v="2"/>
  </r>
  <r>
    <x v="74"/>
    <x v="134"/>
    <n v="25.423728813559322"/>
    <x v="12"/>
    <x v="2"/>
  </r>
  <r>
    <x v="74"/>
    <x v="127"/>
    <n v="45.762711864406782"/>
    <x v="12"/>
    <x v="2"/>
  </r>
  <r>
    <x v="74"/>
    <x v="132"/>
    <n v="17.796610169491526"/>
    <x v="12"/>
    <x v="2"/>
  </r>
  <r>
    <x v="74"/>
    <x v="135"/>
    <n v="0.84745762711864403"/>
    <x v="12"/>
    <x v="2"/>
  </r>
  <r>
    <x v="74"/>
    <x v="133"/>
    <n v="4.2372881355932206"/>
    <x v="12"/>
    <x v="2"/>
  </r>
  <r>
    <x v="74"/>
    <x v="136"/>
    <n v="2.5423728813559321"/>
    <x v="12"/>
    <x v="2"/>
  </r>
  <r>
    <x v="74"/>
    <x v="137"/>
    <n v="2.5423728813559321"/>
    <x v="12"/>
    <x v="2"/>
  </r>
  <r>
    <x v="74"/>
    <x v="138"/>
    <n v="0.84745762711864403"/>
    <x v="12"/>
    <x v="2"/>
  </r>
  <r>
    <x v="75"/>
    <x v="131"/>
    <n v="19.491525423728813"/>
    <x v="12"/>
    <x v="2"/>
  </r>
  <r>
    <x v="75"/>
    <x v="139"/>
    <n v="50"/>
    <x v="12"/>
    <x v="2"/>
  </r>
  <r>
    <x v="75"/>
    <x v="128"/>
    <n v="22.033898305084747"/>
    <x v="12"/>
    <x v="2"/>
  </r>
  <r>
    <x v="75"/>
    <x v="129"/>
    <n v="10.169491525423728"/>
    <x v="12"/>
    <x v="2"/>
  </r>
  <r>
    <x v="75"/>
    <x v="4"/>
    <n v="5.9322033898305087"/>
    <x v="12"/>
    <x v="2"/>
  </r>
  <r>
    <x v="73"/>
    <x v="127"/>
    <n v="48.051948051948052"/>
    <x v="13"/>
    <x v="2"/>
  </r>
  <r>
    <x v="73"/>
    <x v="132"/>
    <n v="25.974025974025974"/>
    <x v="13"/>
    <x v="2"/>
  </r>
  <r>
    <x v="73"/>
    <x v="133"/>
    <n v="12.987012987012987"/>
    <x v="13"/>
    <x v="2"/>
  </r>
  <r>
    <x v="108"/>
    <x v="332"/>
    <n v="76.623376623376629"/>
    <x v="13"/>
    <x v="2"/>
  </r>
  <r>
    <x v="108"/>
    <x v="333"/>
    <n v="22.077922077922079"/>
    <x v="13"/>
    <x v="2"/>
  </r>
  <r>
    <x v="108"/>
    <x v="4"/>
    <n v="1.2987012987012987"/>
    <x v="13"/>
    <x v="2"/>
  </r>
  <r>
    <x v="74"/>
    <x v="134"/>
    <n v="23.376623376623378"/>
    <x v="13"/>
    <x v="2"/>
  </r>
  <r>
    <x v="74"/>
    <x v="127"/>
    <n v="40.259740259740262"/>
    <x v="13"/>
    <x v="2"/>
  </r>
  <r>
    <x v="74"/>
    <x v="132"/>
    <n v="18.181818181818183"/>
    <x v="13"/>
    <x v="2"/>
  </r>
  <r>
    <x v="74"/>
    <x v="135"/>
    <n v="5.1948051948051948"/>
    <x v="13"/>
    <x v="2"/>
  </r>
  <r>
    <x v="74"/>
    <x v="133"/>
    <n v="7.7922077922077921"/>
    <x v="13"/>
    <x v="2"/>
  </r>
  <r>
    <x v="74"/>
    <x v="136"/>
    <n v="2.5974025974025974"/>
    <x v="13"/>
    <x v="2"/>
  </r>
  <r>
    <x v="74"/>
    <x v="137"/>
    <n v="2.5974025974025974"/>
    <x v="13"/>
    <x v="2"/>
  </r>
  <r>
    <x v="74"/>
    <x v="138"/>
    <n v="0"/>
    <x v="13"/>
    <x v="2"/>
  </r>
  <r>
    <x v="75"/>
    <x v="131"/>
    <n v="22.077922077922079"/>
    <x v="13"/>
    <x v="2"/>
  </r>
  <r>
    <x v="75"/>
    <x v="139"/>
    <n v="48.051948051948052"/>
    <x v="13"/>
    <x v="2"/>
  </r>
  <r>
    <x v="75"/>
    <x v="128"/>
    <n v="25.974025974025974"/>
    <x v="13"/>
    <x v="2"/>
  </r>
  <r>
    <x v="75"/>
    <x v="129"/>
    <n v="12.987012987012987"/>
    <x v="13"/>
    <x v="2"/>
  </r>
  <r>
    <x v="75"/>
    <x v="4"/>
    <n v="1.2987012987012987"/>
    <x v="13"/>
    <x v="2"/>
  </r>
  <r>
    <x v="73"/>
    <x v="127"/>
    <n v="15.476190476190476"/>
    <x v="14"/>
    <x v="2"/>
  </r>
  <r>
    <x v="73"/>
    <x v="132"/>
    <n v="8.3333333333333339"/>
    <x v="14"/>
    <x v="2"/>
  </r>
  <r>
    <x v="73"/>
    <x v="133"/>
    <n v="9.5238095238095237"/>
    <x v="14"/>
    <x v="2"/>
  </r>
  <r>
    <x v="108"/>
    <x v="332"/>
    <n v="33.333333333333336"/>
    <x v="14"/>
    <x v="2"/>
  </r>
  <r>
    <x v="108"/>
    <x v="333"/>
    <n v="52.38095238095238"/>
    <x v="14"/>
    <x v="2"/>
  </r>
  <r>
    <x v="108"/>
    <x v="4"/>
    <n v="14.285714285714286"/>
    <x v="14"/>
    <x v="2"/>
  </r>
  <r>
    <x v="74"/>
    <x v="134"/>
    <n v="66.666666666666671"/>
    <x v="14"/>
    <x v="2"/>
  </r>
  <r>
    <x v="74"/>
    <x v="127"/>
    <n v="15.476190476190476"/>
    <x v="14"/>
    <x v="2"/>
  </r>
  <r>
    <x v="74"/>
    <x v="132"/>
    <n v="8.3333333333333339"/>
    <x v="14"/>
    <x v="2"/>
  </r>
  <r>
    <x v="74"/>
    <x v="135"/>
    <n v="0"/>
    <x v="14"/>
    <x v="2"/>
  </r>
  <r>
    <x v="74"/>
    <x v="133"/>
    <n v="9.5238095238095237"/>
    <x v="14"/>
    <x v="2"/>
  </r>
  <r>
    <x v="74"/>
    <x v="136"/>
    <n v="0"/>
    <x v="14"/>
    <x v="2"/>
  </r>
  <r>
    <x v="74"/>
    <x v="137"/>
    <n v="0"/>
    <x v="14"/>
    <x v="2"/>
  </r>
  <r>
    <x v="74"/>
    <x v="138"/>
    <n v="0"/>
    <x v="14"/>
    <x v="2"/>
  </r>
  <r>
    <x v="75"/>
    <x v="131"/>
    <n v="52.38095238095238"/>
    <x v="14"/>
    <x v="2"/>
  </r>
  <r>
    <x v="75"/>
    <x v="139"/>
    <n v="15.476190476190476"/>
    <x v="14"/>
    <x v="2"/>
  </r>
  <r>
    <x v="75"/>
    <x v="128"/>
    <n v="8.3333333333333339"/>
    <x v="14"/>
    <x v="2"/>
  </r>
  <r>
    <x v="75"/>
    <x v="129"/>
    <n v="9.5238095238095237"/>
    <x v="14"/>
    <x v="2"/>
  </r>
  <r>
    <x v="75"/>
    <x v="4"/>
    <n v="14.285714285714286"/>
    <x v="14"/>
    <x v="2"/>
  </r>
  <r>
    <x v="73"/>
    <x v="127"/>
    <n v="45.161290322580648"/>
    <x v="15"/>
    <x v="2"/>
  </r>
  <r>
    <x v="73"/>
    <x v="132"/>
    <n v="35.483870967741936"/>
    <x v="15"/>
    <x v="2"/>
  </r>
  <r>
    <x v="73"/>
    <x v="133"/>
    <n v="6.4516129032258061"/>
    <x v="15"/>
    <x v="2"/>
  </r>
  <r>
    <x v="108"/>
    <x v="332"/>
    <n v="76.344086021505376"/>
    <x v="15"/>
    <x v="2"/>
  </r>
  <r>
    <x v="108"/>
    <x v="333"/>
    <n v="12.903225806451612"/>
    <x v="15"/>
    <x v="2"/>
  </r>
  <r>
    <x v="108"/>
    <x v="4"/>
    <n v="10.75268817204301"/>
    <x v="15"/>
    <x v="2"/>
  </r>
  <r>
    <x v="74"/>
    <x v="134"/>
    <n v="23.655913978494624"/>
    <x v="15"/>
    <x v="2"/>
  </r>
  <r>
    <x v="74"/>
    <x v="127"/>
    <n v="37.634408602150536"/>
    <x v="15"/>
    <x v="2"/>
  </r>
  <r>
    <x v="74"/>
    <x v="132"/>
    <n v="25.806451612903224"/>
    <x v="15"/>
    <x v="2"/>
  </r>
  <r>
    <x v="74"/>
    <x v="135"/>
    <n v="6.4516129032258061"/>
    <x v="15"/>
    <x v="2"/>
  </r>
  <r>
    <x v="74"/>
    <x v="133"/>
    <n v="2.150537634408602"/>
    <x v="15"/>
    <x v="2"/>
  </r>
  <r>
    <x v="74"/>
    <x v="136"/>
    <n v="1.075268817204301"/>
    <x v="15"/>
    <x v="2"/>
  </r>
  <r>
    <x v="74"/>
    <x v="137"/>
    <n v="3.225806451612903"/>
    <x v="15"/>
    <x v="2"/>
  </r>
  <r>
    <x v="74"/>
    <x v="138"/>
    <n v="0"/>
    <x v="15"/>
    <x v="2"/>
  </r>
  <r>
    <x v="75"/>
    <x v="131"/>
    <n v="12.903225806451612"/>
    <x v="15"/>
    <x v="2"/>
  </r>
  <r>
    <x v="75"/>
    <x v="139"/>
    <n v="45.161290322580648"/>
    <x v="15"/>
    <x v="2"/>
  </r>
  <r>
    <x v="75"/>
    <x v="128"/>
    <n v="35.483870967741936"/>
    <x v="15"/>
    <x v="2"/>
  </r>
  <r>
    <x v="75"/>
    <x v="129"/>
    <n v="6.4516129032258061"/>
    <x v="15"/>
    <x v="2"/>
  </r>
  <r>
    <x v="75"/>
    <x v="4"/>
    <n v="10.75268817204301"/>
    <x v="15"/>
    <x v="2"/>
  </r>
  <r>
    <x v="73"/>
    <x v="127"/>
    <n v="52.272727272727273"/>
    <x v="16"/>
    <x v="2"/>
  </r>
  <r>
    <x v="73"/>
    <x v="132"/>
    <n v="25.568181818181817"/>
    <x v="16"/>
    <x v="2"/>
  </r>
  <r>
    <x v="73"/>
    <x v="133"/>
    <n v="12.5"/>
    <x v="16"/>
    <x v="2"/>
  </r>
  <r>
    <x v="108"/>
    <x v="332"/>
    <n v="78.977272727272734"/>
    <x v="16"/>
    <x v="2"/>
  </r>
  <r>
    <x v="108"/>
    <x v="333"/>
    <n v="15.909090909090908"/>
    <x v="16"/>
    <x v="2"/>
  </r>
  <r>
    <x v="108"/>
    <x v="4"/>
    <n v="5.1136363636363633"/>
    <x v="16"/>
    <x v="2"/>
  </r>
  <r>
    <x v="74"/>
    <x v="134"/>
    <n v="21.022727272727273"/>
    <x v="16"/>
    <x v="2"/>
  </r>
  <r>
    <x v="74"/>
    <x v="127"/>
    <n v="46.590909090909093"/>
    <x v="16"/>
    <x v="2"/>
  </r>
  <r>
    <x v="74"/>
    <x v="132"/>
    <n v="17.045454545454547"/>
    <x v="16"/>
    <x v="2"/>
  </r>
  <r>
    <x v="74"/>
    <x v="135"/>
    <n v="2.8409090909090908"/>
    <x v="16"/>
    <x v="2"/>
  </r>
  <r>
    <x v="74"/>
    <x v="133"/>
    <n v="5.1136363636363633"/>
    <x v="16"/>
    <x v="2"/>
  </r>
  <r>
    <x v="74"/>
    <x v="136"/>
    <n v="1.7045454545454546"/>
    <x v="16"/>
    <x v="2"/>
  </r>
  <r>
    <x v="74"/>
    <x v="137"/>
    <n v="4.5454545454545459"/>
    <x v="16"/>
    <x v="2"/>
  </r>
  <r>
    <x v="74"/>
    <x v="138"/>
    <n v="1.1363636363636365"/>
    <x v="16"/>
    <x v="2"/>
  </r>
  <r>
    <x v="75"/>
    <x v="131"/>
    <n v="15.909090909090908"/>
    <x v="16"/>
    <x v="2"/>
  </r>
  <r>
    <x v="75"/>
    <x v="139"/>
    <n v="52.272727272727273"/>
    <x v="16"/>
    <x v="2"/>
  </r>
  <r>
    <x v="75"/>
    <x v="128"/>
    <n v="25.568181818181817"/>
    <x v="16"/>
    <x v="2"/>
  </r>
  <r>
    <x v="75"/>
    <x v="129"/>
    <n v="12.5"/>
    <x v="16"/>
    <x v="2"/>
  </r>
  <r>
    <x v="75"/>
    <x v="4"/>
    <n v="5.1136363636363633"/>
    <x v="16"/>
    <x v="2"/>
  </r>
  <r>
    <x v="73"/>
    <x v="127"/>
    <n v="32.78995690462807"/>
    <x v="0"/>
    <x v="3"/>
  </r>
  <r>
    <x v="73"/>
    <x v="132"/>
    <n v="20.067453625632378"/>
    <x v="0"/>
    <x v="3"/>
  </r>
  <r>
    <x v="73"/>
    <x v="133"/>
    <n v="10.436574854787334"/>
    <x v="0"/>
    <x v="3"/>
  </r>
  <r>
    <x v="108"/>
    <x v="332"/>
    <n v="55.742926737867712"/>
    <x v="0"/>
    <x v="3"/>
  </r>
  <r>
    <x v="108"/>
    <x v="333"/>
    <n v="28.94884766722878"/>
    <x v="0"/>
    <x v="3"/>
  </r>
  <r>
    <x v="108"/>
    <x v="4"/>
    <n v="15.308225594903504"/>
    <x v="0"/>
    <x v="3"/>
  </r>
  <r>
    <x v="74"/>
    <x v="134"/>
    <n v="44.257073262132288"/>
    <x v="0"/>
    <x v="3"/>
  </r>
  <r>
    <x v="74"/>
    <x v="127"/>
    <n v="27.67472362750609"/>
    <x v="0"/>
    <x v="3"/>
  </r>
  <r>
    <x v="74"/>
    <x v="132"/>
    <n v="14.371369683342701"/>
    <x v="0"/>
    <x v="3"/>
  </r>
  <r>
    <x v="74"/>
    <x v="135"/>
    <n v="3.2602585722315909"/>
    <x v="0"/>
    <x v="3"/>
  </r>
  <r>
    <x v="74"/>
    <x v="133"/>
    <n v="6.5017800262319652"/>
    <x v="0"/>
    <x v="3"/>
  </r>
  <r>
    <x v="74"/>
    <x v="136"/>
    <n v="1.498969458497283"/>
    <x v="0"/>
    <x v="3"/>
  </r>
  <r>
    <x v="74"/>
    <x v="137"/>
    <n v="2.0798201236649803"/>
    <x v="0"/>
    <x v="3"/>
  </r>
  <r>
    <x v="74"/>
    <x v="138"/>
    <n v="0.35600524639310471"/>
    <x v="0"/>
    <x v="3"/>
  </r>
  <r>
    <x v="75"/>
    <x v="131"/>
    <n v="28.94884766722878"/>
    <x v="0"/>
    <x v="3"/>
  </r>
  <r>
    <x v="75"/>
    <x v="139"/>
    <n v="32.78995690462807"/>
    <x v="0"/>
    <x v="3"/>
  </r>
  <r>
    <x v="75"/>
    <x v="128"/>
    <n v="20.067453625632378"/>
    <x v="0"/>
    <x v="3"/>
  </r>
  <r>
    <x v="75"/>
    <x v="129"/>
    <n v="10.436574854787334"/>
    <x v="0"/>
    <x v="3"/>
  </r>
  <r>
    <x v="75"/>
    <x v="4"/>
    <n v="15.308225594903504"/>
    <x v="0"/>
    <x v="3"/>
  </r>
  <r>
    <x v="73"/>
    <x v="127"/>
    <n v="57.8207381370826"/>
    <x v="1"/>
    <x v="3"/>
  </r>
  <r>
    <x v="73"/>
    <x v="132"/>
    <n v="23.550087873462214"/>
    <x v="1"/>
    <x v="3"/>
  </r>
  <r>
    <x v="73"/>
    <x v="133"/>
    <n v="13.093145869947277"/>
    <x v="1"/>
    <x v="3"/>
  </r>
  <r>
    <x v="108"/>
    <x v="332"/>
    <n v="79.876977152899826"/>
    <x v="1"/>
    <x v="3"/>
  </r>
  <r>
    <x v="108"/>
    <x v="333"/>
    <n v="14.938488576449911"/>
    <x v="1"/>
    <x v="3"/>
  </r>
  <r>
    <x v="108"/>
    <x v="4"/>
    <n v="5.1845342706502633"/>
    <x v="1"/>
    <x v="3"/>
  </r>
  <r>
    <x v="74"/>
    <x v="134"/>
    <n v="20.123022847100177"/>
    <x v="1"/>
    <x v="3"/>
  </r>
  <r>
    <x v="74"/>
    <x v="127"/>
    <n v="47.451669595782072"/>
    <x v="1"/>
    <x v="3"/>
  </r>
  <r>
    <x v="74"/>
    <x v="132"/>
    <n v="12.741652021089632"/>
    <x v="1"/>
    <x v="3"/>
  </r>
  <r>
    <x v="74"/>
    <x v="135"/>
    <n v="6.5905096660808438"/>
    <x v="1"/>
    <x v="3"/>
  </r>
  <r>
    <x v="74"/>
    <x v="133"/>
    <n v="5.7996485061511427"/>
    <x v="1"/>
    <x v="3"/>
  </r>
  <r>
    <x v="74"/>
    <x v="136"/>
    <n v="3.0755711775043935"/>
    <x v="1"/>
    <x v="3"/>
  </r>
  <r>
    <x v="74"/>
    <x v="137"/>
    <n v="3.5149384885764499"/>
    <x v="1"/>
    <x v="3"/>
  </r>
  <r>
    <x v="74"/>
    <x v="138"/>
    <n v="0.70298769771529002"/>
    <x v="1"/>
    <x v="3"/>
  </r>
  <r>
    <x v="75"/>
    <x v="131"/>
    <n v="14.938488576449911"/>
    <x v="1"/>
    <x v="3"/>
  </r>
  <r>
    <x v="75"/>
    <x v="139"/>
    <n v="57.8207381370826"/>
    <x v="1"/>
    <x v="3"/>
  </r>
  <r>
    <x v="75"/>
    <x v="128"/>
    <n v="23.550087873462214"/>
    <x v="1"/>
    <x v="3"/>
  </r>
  <r>
    <x v="75"/>
    <x v="129"/>
    <n v="13.093145869947277"/>
    <x v="1"/>
    <x v="3"/>
  </r>
  <r>
    <x v="75"/>
    <x v="4"/>
    <n v="5.1845342706502633"/>
    <x v="1"/>
    <x v="3"/>
  </r>
  <r>
    <x v="73"/>
    <x v="127"/>
    <n v="12.735849056603774"/>
    <x v="2"/>
    <x v="3"/>
  </r>
  <r>
    <x v="73"/>
    <x v="132"/>
    <n v="11.373165618448636"/>
    <x v="2"/>
    <x v="3"/>
  </r>
  <r>
    <x v="73"/>
    <x v="133"/>
    <n v="7.3375262054507342"/>
    <x v="2"/>
    <x v="3"/>
  </r>
  <r>
    <x v="108"/>
    <x v="332"/>
    <n v="29.559748427672957"/>
    <x v="2"/>
    <x v="3"/>
  </r>
  <r>
    <x v="108"/>
    <x v="333"/>
    <n v="45.335429769392036"/>
    <x v="2"/>
    <x v="3"/>
  </r>
  <r>
    <x v="108"/>
    <x v="4"/>
    <n v="25.10482180293501"/>
    <x v="2"/>
    <x v="3"/>
  </r>
  <r>
    <x v="74"/>
    <x v="134"/>
    <n v="70.440251572327043"/>
    <x v="2"/>
    <x v="3"/>
  </r>
  <r>
    <x v="74"/>
    <x v="127"/>
    <n v="12.054507337526205"/>
    <x v="2"/>
    <x v="3"/>
  </r>
  <r>
    <x v="74"/>
    <x v="132"/>
    <n v="9.7484276729559749"/>
    <x v="2"/>
    <x v="3"/>
  </r>
  <r>
    <x v="74"/>
    <x v="135"/>
    <n v="0.41928721174004191"/>
    <x v="2"/>
    <x v="3"/>
  </r>
  <r>
    <x v="74"/>
    <x v="133"/>
    <n v="5.8700209643605872"/>
    <x v="2"/>
    <x v="3"/>
  </r>
  <r>
    <x v="74"/>
    <x v="136"/>
    <n v="0.26205450733752622"/>
    <x v="2"/>
    <x v="3"/>
  </r>
  <r>
    <x v="74"/>
    <x v="137"/>
    <n v="1.2054507337526206"/>
    <x v="2"/>
    <x v="3"/>
  </r>
  <r>
    <x v="74"/>
    <x v="138"/>
    <n v="0"/>
    <x v="2"/>
    <x v="3"/>
  </r>
  <r>
    <x v="75"/>
    <x v="131"/>
    <n v="45.335429769392036"/>
    <x v="2"/>
    <x v="3"/>
  </r>
  <r>
    <x v="75"/>
    <x v="139"/>
    <n v="12.735849056603774"/>
    <x v="2"/>
    <x v="3"/>
  </r>
  <r>
    <x v="75"/>
    <x v="128"/>
    <n v="11.373165618448636"/>
    <x v="2"/>
    <x v="3"/>
  </r>
  <r>
    <x v="75"/>
    <x v="129"/>
    <n v="7.3375262054507342"/>
    <x v="2"/>
    <x v="3"/>
  </r>
  <r>
    <x v="75"/>
    <x v="4"/>
    <n v="25.10482180293501"/>
    <x v="2"/>
    <x v="3"/>
  </r>
  <r>
    <x v="73"/>
    <x v="127"/>
    <n v="47.466666666666669"/>
    <x v="3"/>
    <x v="3"/>
  </r>
  <r>
    <x v="73"/>
    <x v="132"/>
    <n v="30.266666666666666"/>
    <x v="3"/>
    <x v="3"/>
  </r>
  <r>
    <x v="73"/>
    <x v="133"/>
    <n v="12.933333333333334"/>
    <x v="3"/>
    <x v="3"/>
  </r>
  <r>
    <x v="108"/>
    <x v="332"/>
    <n v="78.13333333333334"/>
    <x v="3"/>
    <x v="3"/>
  </r>
  <r>
    <x v="108"/>
    <x v="333"/>
    <n v="14.266666666666667"/>
    <x v="3"/>
    <x v="3"/>
  </r>
  <r>
    <x v="108"/>
    <x v="4"/>
    <n v="7.6"/>
    <x v="3"/>
    <x v="3"/>
  </r>
  <r>
    <x v="74"/>
    <x v="134"/>
    <n v="21.866666666666667"/>
    <x v="3"/>
    <x v="3"/>
  </r>
  <r>
    <x v="74"/>
    <x v="127"/>
    <n v="38.799999999999997"/>
    <x v="3"/>
    <x v="3"/>
  </r>
  <r>
    <x v="74"/>
    <x v="132"/>
    <n v="21.466666666666665"/>
    <x v="3"/>
    <x v="3"/>
  </r>
  <r>
    <x v="74"/>
    <x v="135"/>
    <n v="4.9333333333333336"/>
    <x v="3"/>
    <x v="3"/>
  </r>
  <r>
    <x v="74"/>
    <x v="133"/>
    <n v="6.1333333333333337"/>
    <x v="3"/>
    <x v="3"/>
  </r>
  <r>
    <x v="74"/>
    <x v="136"/>
    <n v="2.9333333333333331"/>
    <x v="3"/>
    <x v="3"/>
  </r>
  <r>
    <x v="74"/>
    <x v="137"/>
    <n v="3.0666666666666669"/>
    <x v="3"/>
    <x v="3"/>
  </r>
  <r>
    <x v="74"/>
    <x v="138"/>
    <n v="0.8"/>
    <x v="3"/>
    <x v="3"/>
  </r>
  <r>
    <x v="75"/>
    <x v="131"/>
    <n v="14.266666666666667"/>
    <x v="3"/>
    <x v="3"/>
  </r>
  <r>
    <x v="75"/>
    <x v="139"/>
    <n v="47.466666666666669"/>
    <x v="3"/>
    <x v="3"/>
  </r>
  <r>
    <x v="75"/>
    <x v="128"/>
    <n v="30.266666666666666"/>
    <x v="3"/>
    <x v="3"/>
  </r>
  <r>
    <x v="75"/>
    <x v="129"/>
    <n v="12.933333333333334"/>
    <x v="3"/>
    <x v="3"/>
  </r>
  <r>
    <x v="75"/>
    <x v="4"/>
    <n v="7.6"/>
    <x v="3"/>
    <x v="3"/>
  </r>
  <r>
    <x v="73"/>
    <x v="127"/>
    <n v="23.817567567567568"/>
    <x v="4"/>
    <x v="3"/>
  </r>
  <r>
    <x v="73"/>
    <x v="132"/>
    <n v="18.412162162162161"/>
    <x v="4"/>
    <x v="3"/>
  </r>
  <r>
    <x v="73"/>
    <x v="133"/>
    <n v="10.97972972972973"/>
    <x v="4"/>
    <x v="3"/>
  </r>
  <r>
    <x v="108"/>
    <x v="332"/>
    <n v="49.493243243243242"/>
    <x v="4"/>
    <x v="3"/>
  </r>
  <r>
    <x v="108"/>
    <x v="333"/>
    <n v="31.25"/>
    <x v="4"/>
    <x v="3"/>
  </r>
  <r>
    <x v="108"/>
    <x v="4"/>
    <n v="19.256756756756758"/>
    <x v="4"/>
    <x v="3"/>
  </r>
  <r>
    <x v="74"/>
    <x v="134"/>
    <n v="50.506756756756758"/>
    <x v="4"/>
    <x v="3"/>
  </r>
  <r>
    <x v="74"/>
    <x v="127"/>
    <n v="21.95945945945946"/>
    <x v="4"/>
    <x v="3"/>
  </r>
  <r>
    <x v="74"/>
    <x v="132"/>
    <n v="15.70945945945946"/>
    <x v="4"/>
    <x v="3"/>
  </r>
  <r>
    <x v="74"/>
    <x v="135"/>
    <n v="0.84459459459459463"/>
    <x v="4"/>
    <x v="3"/>
  </r>
  <r>
    <x v="74"/>
    <x v="133"/>
    <n v="8.2770270270270263"/>
    <x v="4"/>
    <x v="3"/>
  </r>
  <r>
    <x v="74"/>
    <x v="136"/>
    <n v="0.84459459459459463"/>
    <x v="4"/>
    <x v="3"/>
  </r>
  <r>
    <x v="74"/>
    <x v="137"/>
    <n v="1.6891891891891893"/>
    <x v="4"/>
    <x v="3"/>
  </r>
  <r>
    <x v="74"/>
    <x v="138"/>
    <n v="0.16891891891891891"/>
    <x v="4"/>
    <x v="3"/>
  </r>
  <r>
    <x v="75"/>
    <x v="131"/>
    <n v="31.25"/>
    <x v="4"/>
    <x v="3"/>
  </r>
  <r>
    <x v="75"/>
    <x v="139"/>
    <n v="23.817567567567568"/>
    <x v="4"/>
    <x v="3"/>
  </r>
  <r>
    <x v="75"/>
    <x v="128"/>
    <n v="18.412162162162161"/>
    <x v="4"/>
    <x v="3"/>
  </r>
  <r>
    <x v="75"/>
    <x v="129"/>
    <n v="10.97972972972973"/>
    <x v="4"/>
    <x v="3"/>
  </r>
  <r>
    <x v="75"/>
    <x v="4"/>
    <n v="19.256756756756758"/>
    <x v="4"/>
    <x v="3"/>
  </r>
  <r>
    <x v="73"/>
    <x v="127"/>
    <n v="19.49685534591195"/>
    <x v="5"/>
    <x v="3"/>
  </r>
  <r>
    <x v="73"/>
    <x v="132"/>
    <n v="25.157232704402517"/>
    <x v="5"/>
    <x v="3"/>
  </r>
  <r>
    <x v="73"/>
    <x v="133"/>
    <n v="13.836477987421384"/>
    <x v="5"/>
    <x v="3"/>
  </r>
  <r>
    <x v="108"/>
    <x v="332"/>
    <n v="54.088050314465406"/>
    <x v="5"/>
    <x v="3"/>
  </r>
  <r>
    <x v="108"/>
    <x v="333"/>
    <n v="29.559748427672957"/>
    <x v="5"/>
    <x v="3"/>
  </r>
  <r>
    <x v="108"/>
    <x v="4"/>
    <n v="16.352201257861637"/>
    <x v="5"/>
    <x v="3"/>
  </r>
  <r>
    <x v="74"/>
    <x v="134"/>
    <n v="45.911949685534594"/>
    <x v="5"/>
    <x v="3"/>
  </r>
  <r>
    <x v="74"/>
    <x v="127"/>
    <n v="16.981132075471699"/>
    <x v="5"/>
    <x v="3"/>
  </r>
  <r>
    <x v="74"/>
    <x v="132"/>
    <n v="22.641509433962263"/>
    <x v="5"/>
    <x v="3"/>
  </r>
  <r>
    <x v="74"/>
    <x v="135"/>
    <n v="0.62893081761006286"/>
    <x v="5"/>
    <x v="3"/>
  </r>
  <r>
    <x v="74"/>
    <x v="133"/>
    <n v="10.691823899371069"/>
    <x v="5"/>
    <x v="3"/>
  </r>
  <r>
    <x v="74"/>
    <x v="136"/>
    <n v="1.2578616352201257"/>
    <x v="5"/>
    <x v="3"/>
  </r>
  <r>
    <x v="74"/>
    <x v="137"/>
    <n v="1.2578616352201257"/>
    <x v="5"/>
    <x v="3"/>
  </r>
  <r>
    <x v="74"/>
    <x v="138"/>
    <n v="0.62893081761006286"/>
    <x v="5"/>
    <x v="3"/>
  </r>
  <r>
    <x v="75"/>
    <x v="131"/>
    <n v="29.559748427672957"/>
    <x v="5"/>
    <x v="3"/>
  </r>
  <r>
    <x v="75"/>
    <x v="139"/>
    <n v="19.49685534591195"/>
    <x v="5"/>
    <x v="3"/>
  </r>
  <r>
    <x v="75"/>
    <x v="128"/>
    <n v="25.157232704402517"/>
    <x v="5"/>
    <x v="3"/>
  </r>
  <r>
    <x v="75"/>
    <x v="129"/>
    <n v="13.836477987421384"/>
    <x v="5"/>
    <x v="3"/>
  </r>
  <r>
    <x v="75"/>
    <x v="4"/>
    <n v="16.352201257861637"/>
    <x v="5"/>
    <x v="3"/>
  </r>
  <r>
    <x v="73"/>
    <x v="127"/>
    <n v="21.296296296296298"/>
    <x v="6"/>
    <x v="3"/>
  </r>
  <r>
    <x v="73"/>
    <x v="132"/>
    <n v="10.185185185185185"/>
    <x v="6"/>
    <x v="3"/>
  </r>
  <r>
    <x v="73"/>
    <x v="133"/>
    <n v="10.185185185185185"/>
    <x v="6"/>
    <x v="3"/>
  </r>
  <r>
    <x v="108"/>
    <x v="332"/>
    <n v="40.74074074074074"/>
    <x v="6"/>
    <x v="3"/>
  </r>
  <r>
    <x v="108"/>
    <x v="333"/>
    <n v="34.25925925925926"/>
    <x v="6"/>
    <x v="3"/>
  </r>
  <r>
    <x v="108"/>
    <x v="4"/>
    <n v="25"/>
    <x v="6"/>
    <x v="3"/>
  </r>
  <r>
    <x v="74"/>
    <x v="134"/>
    <n v="59.25925925925926"/>
    <x v="6"/>
    <x v="3"/>
  </r>
  <r>
    <x v="74"/>
    <x v="127"/>
    <n v="21.296296296296298"/>
    <x v="6"/>
    <x v="3"/>
  </r>
  <r>
    <x v="74"/>
    <x v="132"/>
    <n v="9.2592592592592595"/>
    <x v="6"/>
    <x v="3"/>
  </r>
  <r>
    <x v="74"/>
    <x v="135"/>
    <n v="0"/>
    <x v="6"/>
    <x v="3"/>
  </r>
  <r>
    <x v="74"/>
    <x v="133"/>
    <n v="9.2592592592592595"/>
    <x v="6"/>
    <x v="3"/>
  </r>
  <r>
    <x v="74"/>
    <x v="136"/>
    <n v="0"/>
    <x v="6"/>
    <x v="3"/>
  </r>
  <r>
    <x v="74"/>
    <x v="137"/>
    <n v="0.92592592592592593"/>
    <x v="6"/>
    <x v="3"/>
  </r>
  <r>
    <x v="74"/>
    <x v="138"/>
    <n v="0"/>
    <x v="6"/>
    <x v="3"/>
  </r>
  <r>
    <x v="75"/>
    <x v="131"/>
    <n v="34.25925925925926"/>
    <x v="6"/>
    <x v="3"/>
  </r>
  <r>
    <x v="75"/>
    <x v="139"/>
    <n v="21.296296296296298"/>
    <x v="6"/>
    <x v="3"/>
  </r>
  <r>
    <x v="75"/>
    <x v="128"/>
    <n v="10.185185185185185"/>
    <x v="6"/>
    <x v="3"/>
  </r>
  <r>
    <x v="75"/>
    <x v="129"/>
    <n v="10.185185185185185"/>
    <x v="6"/>
    <x v="3"/>
  </r>
  <r>
    <x v="75"/>
    <x v="4"/>
    <n v="25"/>
    <x v="6"/>
    <x v="3"/>
  </r>
  <r>
    <x v="73"/>
    <x v="127"/>
    <n v="23.163841807909606"/>
    <x v="7"/>
    <x v="3"/>
  </r>
  <r>
    <x v="73"/>
    <x v="132"/>
    <n v="12.994350282485875"/>
    <x v="7"/>
    <x v="3"/>
  </r>
  <r>
    <x v="73"/>
    <x v="133"/>
    <n v="7.3446327683615822"/>
    <x v="7"/>
    <x v="3"/>
  </r>
  <r>
    <x v="108"/>
    <x v="332"/>
    <n v="40.677966101694913"/>
    <x v="7"/>
    <x v="3"/>
  </r>
  <r>
    <x v="108"/>
    <x v="333"/>
    <n v="36.72316384180791"/>
    <x v="7"/>
    <x v="3"/>
  </r>
  <r>
    <x v="108"/>
    <x v="4"/>
    <n v="22.598870056497177"/>
    <x v="7"/>
    <x v="3"/>
  </r>
  <r>
    <x v="74"/>
    <x v="134"/>
    <n v="59.322033898305087"/>
    <x v="7"/>
    <x v="3"/>
  </r>
  <r>
    <x v="74"/>
    <x v="127"/>
    <n v="21.468926553672315"/>
    <x v="7"/>
    <x v="3"/>
  </r>
  <r>
    <x v="74"/>
    <x v="132"/>
    <n v="10.734463276836157"/>
    <x v="7"/>
    <x v="3"/>
  </r>
  <r>
    <x v="74"/>
    <x v="135"/>
    <n v="1.1299435028248588"/>
    <x v="7"/>
    <x v="3"/>
  </r>
  <r>
    <x v="74"/>
    <x v="133"/>
    <n v="5.6497175141242941"/>
    <x v="7"/>
    <x v="3"/>
  </r>
  <r>
    <x v="74"/>
    <x v="136"/>
    <n v="0.56497175141242939"/>
    <x v="7"/>
    <x v="3"/>
  </r>
  <r>
    <x v="74"/>
    <x v="137"/>
    <n v="1.1299435028248588"/>
    <x v="7"/>
    <x v="3"/>
  </r>
  <r>
    <x v="74"/>
    <x v="138"/>
    <n v="0"/>
    <x v="7"/>
    <x v="3"/>
  </r>
  <r>
    <x v="75"/>
    <x v="131"/>
    <n v="36.72316384180791"/>
    <x v="7"/>
    <x v="3"/>
  </r>
  <r>
    <x v="75"/>
    <x v="139"/>
    <n v="23.163841807909606"/>
    <x v="7"/>
    <x v="3"/>
  </r>
  <r>
    <x v="75"/>
    <x v="128"/>
    <n v="12.994350282485875"/>
    <x v="7"/>
    <x v="3"/>
  </r>
  <r>
    <x v="75"/>
    <x v="129"/>
    <n v="7.3446327683615822"/>
    <x v="7"/>
    <x v="3"/>
  </r>
  <r>
    <x v="75"/>
    <x v="4"/>
    <n v="22.598870056497177"/>
    <x v="7"/>
    <x v="3"/>
  </r>
  <r>
    <x v="73"/>
    <x v="127"/>
    <n v="31.081081081081081"/>
    <x v="8"/>
    <x v="3"/>
  </r>
  <r>
    <x v="73"/>
    <x v="132"/>
    <n v="23.648648648648649"/>
    <x v="8"/>
    <x v="3"/>
  </r>
  <r>
    <x v="73"/>
    <x v="133"/>
    <n v="12.837837837837839"/>
    <x v="8"/>
    <x v="3"/>
  </r>
  <r>
    <x v="108"/>
    <x v="332"/>
    <n v="61.486486486486484"/>
    <x v="8"/>
    <x v="3"/>
  </r>
  <r>
    <x v="108"/>
    <x v="333"/>
    <n v="24.324324324324323"/>
    <x v="8"/>
    <x v="3"/>
  </r>
  <r>
    <x v="108"/>
    <x v="4"/>
    <n v="14.189189189189189"/>
    <x v="8"/>
    <x v="3"/>
  </r>
  <r>
    <x v="74"/>
    <x v="134"/>
    <n v="38.513513513513516"/>
    <x v="8"/>
    <x v="3"/>
  </r>
  <r>
    <x v="74"/>
    <x v="127"/>
    <n v="28.378378378378379"/>
    <x v="8"/>
    <x v="3"/>
  </r>
  <r>
    <x v="74"/>
    <x v="132"/>
    <n v="18.918918918918919"/>
    <x v="8"/>
    <x v="3"/>
  </r>
  <r>
    <x v="74"/>
    <x v="135"/>
    <n v="1.3513513513513513"/>
    <x v="8"/>
    <x v="3"/>
  </r>
  <r>
    <x v="74"/>
    <x v="133"/>
    <n v="8.1081081081081088"/>
    <x v="8"/>
    <x v="3"/>
  </r>
  <r>
    <x v="74"/>
    <x v="136"/>
    <n v="1.3513513513513513"/>
    <x v="8"/>
    <x v="3"/>
  </r>
  <r>
    <x v="74"/>
    <x v="137"/>
    <n v="3.3783783783783785"/>
    <x v="8"/>
    <x v="3"/>
  </r>
  <r>
    <x v="74"/>
    <x v="138"/>
    <n v="0"/>
    <x v="8"/>
    <x v="3"/>
  </r>
  <r>
    <x v="75"/>
    <x v="131"/>
    <n v="24.324324324324323"/>
    <x v="8"/>
    <x v="3"/>
  </r>
  <r>
    <x v="75"/>
    <x v="139"/>
    <n v="31.081081081081081"/>
    <x v="8"/>
    <x v="3"/>
  </r>
  <r>
    <x v="75"/>
    <x v="128"/>
    <n v="23.648648648648649"/>
    <x v="8"/>
    <x v="3"/>
  </r>
  <r>
    <x v="75"/>
    <x v="129"/>
    <n v="12.837837837837839"/>
    <x v="8"/>
    <x v="3"/>
  </r>
  <r>
    <x v="75"/>
    <x v="4"/>
    <n v="14.189189189189189"/>
    <x v="8"/>
    <x v="3"/>
  </r>
  <r>
    <x v="73"/>
    <x v="127"/>
    <n v="33.136094674556212"/>
    <x v="9"/>
    <x v="3"/>
  </r>
  <r>
    <x v="73"/>
    <x v="132"/>
    <n v="24.260355029585799"/>
    <x v="9"/>
    <x v="3"/>
  </r>
  <r>
    <x v="73"/>
    <x v="133"/>
    <n v="7.1005917159763312"/>
    <x v="9"/>
    <x v="3"/>
  </r>
  <r>
    <x v="108"/>
    <x v="332"/>
    <n v="56.213017751479292"/>
    <x v="9"/>
    <x v="3"/>
  </r>
  <r>
    <x v="108"/>
    <x v="333"/>
    <n v="29.585798816568047"/>
    <x v="9"/>
    <x v="3"/>
  </r>
  <r>
    <x v="108"/>
    <x v="4"/>
    <n v="14.201183431952662"/>
    <x v="9"/>
    <x v="3"/>
  </r>
  <r>
    <x v="74"/>
    <x v="134"/>
    <n v="43.786982248520708"/>
    <x v="9"/>
    <x v="3"/>
  </r>
  <r>
    <x v="74"/>
    <x v="127"/>
    <n v="27.810650887573964"/>
    <x v="9"/>
    <x v="3"/>
  </r>
  <r>
    <x v="74"/>
    <x v="132"/>
    <n v="18.934911242603551"/>
    <x v="9"/>
    <x v="3"/>
  </r>
  <r>
    <x v="74"/>
    <x v="135"/>
    <n v="2.3668639053254439"/>
    <x v="9"/>
    <x v="3"/>
  </r>
  <r>
    <x v="74"/>
    <x v="133"/>
    <n v="2.9585798816568047"/>
    <x v="9"/>
    <x v="3"/>
  </r>
  <r>
    <x v="74"/>
    <x v="136"/>
    <n v="1.1834319526627219"/>
    <x v="9"/>
    <x v="3"/>
  </r>
  <r>
    <x v="74"/>
    <x v="137"/>
    <n v="1.1834319526627219"/>
    <x v="9"/>
    <x v="3"/>
  </r>
  <r>
    <x v="74"/>
    <x v="138"/>
    <n v="1.7751479289940828"/>
    <x v="9"/>
    <x v="3"/>
  </r>
  <r>
    <x v="75"/>
    <x v="131"/>
    <n v="29.585798816568047"/>
    <x v="9"/>
    <x v="3"/>
  </r>
  <r>
    <x v="75"/>
    <x v="139"/>
    <n v="33.136094674556212"/>
    <x v="9"/>
    <x v="3"/>
  </r>
  <r>
    <x v="75"/>
    <x v="128"/>
    <n v="24.260355029585799"/>
    <x v="9"/>
    <x v="3"/>
  </r>
  <r>
    <x v="75"/>
    <x v="129"/>
    <n v="7.1005917159763312"/>
    <x v="9"/>
    <x v="3"/>
  </r>
  <r>
    <x v="75"/>
    <x v="4"/>
    <n v="14.201183431952662"/>
    <x v="9"/>
    <x v="3"/>
  </r>
  <r>
    <x v="73"/>
    <x v="127"/>
    <n v="56.488549618320612"/>
    <x v="10"/>
    <x v="3"/>
  </r>
  <r>
    <x v="73"/>
    <x v="132"/>
    <n v="22.900763358778626"/>
    <x v="10"/>
    <x v="3"/>
  </r>
  <r>
    <x v="73"/>
    <x v="133"/>
    <n v="6.8702290076335881"/>
    <x v="10"/>
    <x v="3"/>
  </r>
  <r>
    <x v="108"/>
    <x v="332"/>
    <n v="78.625954198473281"/>
    <x v="10"/>
    <x v="3"/>
  </r>
  <r>
    <x v="108"/>
    <x v="333"/>
    <n v="16.03053435114504"/>
    <x v="10"/>
    <x v="3"/>
  </r>
  <r>
    <x v="108"/>
    <x v="4"/>
    <n v="5.343511450381679"/>
    <x v="10"/>
    <x v="3"/>
  </r>
  <r>
    <x v="74"/>
    <x v="134"/>
    <n v="21.374045801526716"/>
    <x v="10"/>
    <x v="3"/>
  </r>
  <r>
    <x v="74"/>
    <x v="127"/>
    <n v="49.618320610687022"/>
    <x v="10"/>
    <x v="3"/>
  </r>
  <r>
    <x v="74"/>
    <x v="132"/>
    <n v="16.793893129770993"/>
    <x v="10"/>
    <x v="3"/>
  </r>
  <r>
    <x v="74"/>
    <x v="135"/>
    <n v="5.343511450381679"/>
    <x v="10"/>
    <x v="3"/>
  </r>
  <r>
    <x v="74"/>
    <x v="133"/>
    <n v="5.343511450381679"/>
    <x v="10"/>
    <x v="3"/>
  </r>
  <r>
    <x v="74"/>
    <x v="136"/>
    <n v="0.76335877862595425"/>
    <x v="10"/>
    <x v="3"/>
  </r>
  <r>
    <x v="74"/>
    <x v="137"/>
    <n v="0"/>
    <x v="10"/>
    <x v="3"/>
  </r>
  <r>
    <x v="74"/>
    <x v="138"/>
    <n v="0.76335877862595425"/>
    <x v="10"/>
    <x v="3"/>
  </r>
  <r>
    <x v="75"/>
    <x v="131"/>
    <n v="16.03053435114504"/>
    <x v="10"/>
    <x v="3"/>
  </r>
  <r>
    <x v="75"/>
    <x v="139"/>
    <n v="56.488549618320612"/>
    <x v="10"/>
    <x v="3"/>
  </r>
  <r>
    <x v="75"/>
    <x v="128"/>
    <n v="22.900763358778626"/>
    <x v="10"/>
    <x v="3"/>
  </r>
  <r>
    <x v="75"/>
    <x v="129"/>
    <n v="6.8702290076335881"/>
    <x v="10"/>
    <x v="3"/>
  </r>
  <r>
    <x v="75"/>
    <x v="4"/>
    <n v="5.343511450381679"/>
    <x v="10"/>
    <x v="3"/>
  </r>
  <r>
    <x v="73"/>
    <x v="127"/>
    <n v="21.008403361344538"/>
    <x v="11"/>
    <x v="3"/>
  </r>
  <r>
    <x v="73"/>
    <x v="132"/>
    <n v="21.008403361344538"/>
    <x v="11"/>
    <x v="3"/>
  </r>
  <r>
    <x v="73"/>
    <x v="133"/>
    <n v="15.126050420168067"/>
    <x v="11"/>
    <x v="3"/>
  </r>
  <r>
    <x v="108"/>
    <x v="332"/>
    <n v="53.781512605042018"/>
    <x v="11"/>
    <x v="3"/>
  </r>
  <r>
    <x v="108"/>
    <x v="333"/>
    <n v="36.134453781512605"/>
    <x v="11"/>
    <x v="3"/>
  </r>
  <r>
    <x v="108"/>
    <x v="4"/>
    <n v="10.084033613445378"/>
    <x v="11"/>
    <x v="3"/>
  </r>
  <r>
    <x v="74"/>
    <x v="134"/>
    <n v="46.218487394957982"/>
    <x v="11"/>
    <x v="3"/>
  </r>
  <r>
    <x v="74"/>
    <x v="127"/>
    <n v="19.327731092436974"/>
    <x v="11"/>
    <x v="3"/>
  </r>
  <r>
    <x v="74"/>
    <x v="132"/>
    <n v="17.647058823529413"/>
    <x v="11"/>
    <x v="3"/>
  </r>
  <r>
    <x v="74"/>
    <x v="135"/>
    <n v="1.680672268907563"/>
    <x v="11"/>
    <x v="3"/>
  </r>
  <r>
    <x v="74"/>
    <x v="133"/>
    <n v="13.445378151260504"/>
    <x v="11"/>
    <x v="3"/>
  </r>
  <r>
    <x v="74"/>
    <x v="136"/>
    <n v="0"/>
    <x v="11"/>
    <x v="3"/>
  </r>
  <r>
    <x v="74"/>
    <x v="137"/>
    <n v="1.680672268907563"/>
    <x v="11"/>
    <x v="3"/>
  </r>
  <r>
    <x v="74"/>
    <x v="138"/>
    <n v="0"/>
    <x v="11"/>
    <x v="3"/>
  </r>
  <r>
    <x v="75"/>
    <x v="131"/>
    <n v="36.134453781512605"/>
    <x v="11"/>
    <x v="3"/>
  </r>
  <r>
    <x v="75"/>
    <x v="139"/>
    <n v="21.008403361344538"/>
    <x v="11"/>
    <x v="3"/>
  </r>
  <r>
    <x v="75"/>
    <x v="128"/>
    <n v="21.008403361344538"/>
    <x v="11"/>
    <x v="3"/>
  </r>
  <r>
    <x v="75"/>
    <x v="129"/>
    <n v="15.126050420168067"/>
    <x v="11"/>
    <x v="3"/>
  </r>
  <r>
    <x v="75"/>
    <x v="4"/>
    <n v="10.084033613445378"/>
    <x v="11"/>
    <x v="3"/>
  </r>
  <r>
    <x v="73"/>
    <x v="127"/>
    <n v="36.363636363636367"/>
    <x v="12"/>
    <x v="3"/>
  </r>
  <r>
    <x v="73"/>
    <x v="132"/>
    <n v="20.202020202020201"/>
    <x v="12"/>
    <x v="3"/>
  </r>
  <r>
    <x v="73"/>
    <x v="133"/>
    <n v="11.111111111111111"/>
    <x v="12"/>
    <x v="3"/>
  </r>
  <r>
    <x v="108"/>
    <x v="332"/>
    <n v="58.585858585858588"/>
    <x v="12"/>
    <x v="3"/>
  </r>
  <r>
    <x v="108"/>
    <x v="333"/>
    <n v="26.262626262626263"/>
    <x v="12"/>
    <x v="3"/>
  </r>
  <r>
    <x v="108"/>
    <x v="4"/>
    <n v="15.151515151515152"/>
    <x v="12"/>
    <x v="3"/>
  </r>
  <r>
    <x v="74"/>
    <x v="134"/>
    <n v="41.414141414141412"/>
    <x v="12"/>
    <x v="3"/>
  </r>
  <r>
    <x v="74"/>
    <x v="127"/>
    <n v="29.292929292929294"/>
    <x v="12"/>
    <x v="3"/>
  </r>
  <r>
    <x v="74"/>
    <x v="132"/>
    <n v="15.151515151515152"/>
    <x v="12"/>
    <x v="3"/>
  </r>
  <r>
    <x v="74"/>
    <x v="135"/>
    <n v="3.0303030303030303"/>
    <x v="12"/>
    <x v="3"/>
  </r>
  <r>
    <x v="74"/>
    <x v="133"/>
    <n v="5.0505050505050502"/>
    <x v="12"/>
    <x v="3"/>
  </r>
  <r>
    <x v="74"/>
    <x v="136"/>
    <n v="4.0404040404040407"/>
    <x v="12"/>
    <x v="3"/>
  </r>
  <r>
    <x v="74"/>
    <x v="137"/>
    <n v="2.0202020202020203"/>
    <x v="12"/>
    <x v="3"/>
  </r>
  <r>
    <x v="74"/>
    <x v="138"/>
    <n v="0"/>
    <x v="12"/>
    <x v="3"/>
  </r>
  <r>
    <x v="75"/>
    <x v="131"/>
    <n v="26.262626262626263"/>
    <x v="12"/>
    <x v="3"/>
  </r>
  <r>
    <x v="75"/>
    <x v="139"/>
    <n v="36.363636363636367"/>
    <x v="12"/>
    <x v="3"/>
  </r>
  <r>
    <x v="75"/>
    <x v="128"/>
    <n v="20.202020202020201"/>
    <x v="12"/>
    <x v="3"/>
  </r>
  <r>
    <x v="75"/>
    <x v="129"/>
    <n v="11.111111111111111"/>
    <x v="12"/>
    <x v="3"/>
  </r>
  <r>
    <x v="75"/>
    <x v="4"/>
    <n v="15.151515151515152"/>
    <x v="12"/>
    <x v="3"/>
  </r>
  <r>
    <x v="73"/>
    <x v="127"/>
    <n v="40.579710144927539"/>
    <x v="13"/>
    <x v="3"/>
  </r>
  <r>
    <x v="73"/>
    <x v="132"/>
    <n v="36.231884057971016"/>
    <x v="13"/>
    <x v="3"/>
  </r>
  <r>
    <x v="73"/>
    <x v="133"/>
    <n v="15.942028985507246"/>
    <x v="13"/>
    <x v="3"/>
  </r>
  <r>
    <x v="108"/>
    <x v="332"/>
    <n v="78.260869565217391"/>
    <x v="13"/>
    <x v="3"/>
  </r>
  <r>
    <x v="108"/>
    <x v="333"/>
    <n v="13.043478260869565"/>
    <x v="13"/>
    <x v="3"/>
  </r>
  <r>
    <x v="108"/>
    <x v="4"/>
    <n v="8.695652173913043"/>
    <x v="13"/>
    <x v="3"/>
  </r>
  <r>
    <x v="74"/>
    <x v="134"/>
    <n v="21.739130434782609"/>
    <x v="13"/>
    <x v="3"/>
  </r>
  <r>
    <x v="74"/>
    <x v="127"/>
    <n v="31.884057971014492"/>
    <x v="13"/>
    <x v="3"/>
  </r>
  <r>
    <x v="74"/>
    <x v="132"/>
    <n v="24.637681159420289"/>
    <x v="13"/>
    <x v="3"/>
  </r>
  <r>
    <x v="74"/>
    <x v="135"/>
    <n v="5.7971014492753623"/>
    <x v="13"/>
    <x v="3"/>
  </r>
  <r>
    <x v="74"/>
    <x v="133"/>
    <n v="7.2463768115942031"/>
    <x v="13"/>
    <x v="3"/>
  </r>
  <r>
    <x v="74"/>
    <x v="136"/>
    <n v="2.8985507246376812"/>
    <x v="13"/>
    <x v="3"/>
  </r>
  <r>
    <x v="74"/>
    <x v="137"/>
    <n v="5.7971014492753623"/>
    <x v="13"/>
    <x v="3"/>
  </r>
  <r>
    <x v="74"/>
    <x v="138"/>
    <n v="0"/>
    <x v="13"/>
    <x v="3"/>
  </r>
  <r>
    <x v="75"/>
    <x v="131"/>
    <n v="13.043478260869565"/>
    <x v="13"/>
    <x v="3"/>
  </r>
  <r>
    <x v="75"/>
    <x v="139"/>
    <n v="40.579710144927539"/>
    <x v="13"/>
    <x v="3"/>
  </r>
  <r>
    <x v="75"/>
    <x v="128"/>
    <n v="36.231884057971016"/>
    <x v="13"/>
    <x v="3"/>
  </r>
  <r>
    <x v="75"/>
    <x v="129"/>
    <n v="15.942028985507246"/>
    <x v="13"/>
    <x v="3"/>
  </r>
  <r>
    <x v="75"/>
    <x v="4"/>
    <n v="8.695652173913043"/>
    <x v="13"/>
    <x v="3"/>
  </r>
  <r>
    <x v="73"/>
    <x v="127"/>
    <n v="17.241379310344829"/>
    <x v="14"/>
    <x v="3"/>
  </r>
  <r>
    <x v="73"/>
    <x v="132"/>
    <n v="8.0459770114942533"/>
    <x v="14"/>
    <x v="3"/>
  </r>
  <r>
    <x v="73"/>
    <x v="133"/>
    <n v="13.793103448275861"/>
    <x v="14"/>
    <x v="3"/>
  </r>
  <r>
    <x v="108"/>
    <x v="332"/>
    <n v="35.632183908045974"/>
    <x v="14"/>
    <x v="3"/>
  </r>
  <r>
    <x v="108"/>
    <x v="333"/>
    <n v="39.080459770114942"/>
    <x v="14"/>
    <x v="3"/>
  </r>
  <r>
    <x v="108"/>
    <x v="4"/>
    <n v="25.287356321839081"/>
    <x v="14"/>
    <x v="3"/>
  </r>
  <r>
    <x v="74"/>
    <x v="134"/>
    <n v="64.367816091954026"/>
    <x v="14"/>
    <x v="3"/>
  </r>
  <r>
    <x v="74"/>
    <x v="127"/>
    <n v="13.793103448275861"/>
    <x v="14"/>
    <x v="3"/>
  </r>
  <r>
    <x v="74"/>
    <x v="132"/>
    <n v="4.5977011494252871"/>
    <x v="14"/>
    <x v="3"/>
  </r>
  <r>
    <x v="74"/>
    <x v="135"/>
    <n v="3.4482758620689653"/>
    <x v="14"/>
    <x v="3"/>
  </r>
  <r>
    <x v="74"/>
    <x v="133"/>
    <n v="13.793103448275861"/>
    <x v="14"/>
    <x v="3"/>
  </r>
  <r>
    <x v="74"/>
    <x v="136"/>
    <n v="0"/>
    <x v="14"/>
    <x v="3"/>
  </r>
  <r>
    <x v="74"/>
    <x v="137"/>
    <n v="0"/>
    <x v="14"/>
    <x v="3"/>
  </r>
  <r>
    <x v="74"/>
    <x v="138"/>
    <n v="0"/>
    <x v="14"/>
    <x v="3"/>
  </r>
  <r>
    <x v="75"/>
    <x v="131"/>
    <n v="39.080459770114942"/>
    <x v="14"/>
    <x v="3"/>
  </r>
  <r>
    <x v="75"/>
    <x v="139"/>
    <n v="17.241379310344829"/>
    <x v="14"/>
    <x v="3"/>
  </r>
  <r>
    <x v="75"/>
    <x v="128"/>
    <n v="8.0459770114942533"/>
    <x v="14"/>
    <x v="3"/>
  </r>
  <r>
    <x v="75"/>
    <x v="129"/>
    <n v="13.793103448275861"/>
    <x v="14"/>
    <x v="3"/>
  </r>
  <r>
    <x v="75"/>
    <x v="4"/>
    <n v="25.287356321839081"/>
    <x v="14"/>
    <x v="3"/>
  </r>
  <r>
    <x v="73"/>
    <x v="127"/>
    <n v="37.362637362637365"/>
    <x v="15"/>
    <x v="3"/>
  </r>
  <r>
    <x v="73"/>
    <x v="132"/>
    <n v="47.252747252747255"/>
    <x v="15"/>
    <x v="3"/>
  </r>
  <r>
    <x v="73"/>
    <x v="133"/>
    <n v="8.791208791208792"/>
    <x v="15"/>
    <x v="3"/>
  </r>
  <r>
    <x v="108"/>
    <x v="332"/>
    <n v="81.318681318681314"/>
    <x v="15"/>
    <x v="3"/>
  </r>
  <r>
    <x v="108"/>
    <x v="333"/>
    <n v="10.989010989010989"/>
    <x v="15"/>
    <x v="3"/>
  </r>
  <r>
    <x v="108"/>
    <x v="4"/>
    <n v="7.6923076923076925"/>
    <x v="15"/>
    <x v="3"/>
  </r>
  <r>
    <x v="74"/>
    <x v="134"/>
    <n v="18.681318681318682"/>
    <x v="15"/>
    <x v="3"/>
  </r>
  <r>
    <x v="74"/>
    <x v="127"/>
    <n v="27.472527472527471"/>
    <x v="15"/>
    <x v="3"/>
  </r>
  <r>
    <x v="74"/>
    <x v="132"/>
    <n v="36.263736263736263"/>
    <x v="15"/>
    <x v="3"/>
  </r>
  <r>
    <x v="74"/>
    <x v="135"/>
    <n v="8.791208791208792"/>
    <x v="15"/>
    <x v="3"/>
  </r>
  <r>
    <x v="74"/>
    <x v="133"/>
    <n v="5.4945054945054945"/>
    <x v="15"/>
    <x v="3"/>
  </r>
  <r>
    <x v="74"/>
    <x v="136"/>
    <n v="1.098901098901099"/>
    <x v="15"/>
    <x v="3"/>
  </r>
  <r>
    <x v="74"/>
    <x v="137"/>
    <n v="2.197802197802198"/>
    <x v="15"/>
    <x v="3"/>
  </r>
  <r>
    <x v="74"/>
    <x v="138"/>
    <n v="0"/>
    <x v="15"/>
    <x v="3"/>
  </r>
  <r>
    <x v="75"/>
    <x v="131"/>
    <n v="10.989010989010989"/>
    <x v="15"/>
    <x v="3"/>
  </r>
  <r>
    <x v="75"/>
    <x v="139"/>
    <n v="37.362637362637365"/>
    <x v="15"/>
    <x v="3"/>
  </r>
  <r>
    <x v="75"/>
    <x v="128"/>
    <n v="47.252747252747255"/>
    <x v="15"/>
    <x v="3"/>
  </r>
  <r>
    <x v="75"/>
    <x v="129"/>
    <n v="8.791208791208792"/>
    <x v="15"/>
    <x v="3"/>
  </r>
  <r>
    <x v="75"/>
    <x v="4"/>
    <n v="7.6923076923076925"/>
    <x v="15"/>
    <x v="3"/>
  </r>
  <r>
    <x v="73"/>
    <x v="127"/>
    <n v="45.652173913043477"/>
    <x v="16"/>
    <x v="3"/>
  </r>
  <r>
    <x v="73"/>
    <x v="132"/>
    <n v="32.065217391304351"/>
    <x v="16"/>
    <x v="3"/>
  </r>
  <r>
    <x v="73"/>
    <x v="133"/>
    <n v="13.586956521739131"/>
    <x v="16"/>
    <x v="3"/>
  </r>
  <r>
    <x v="108"/>
    <x v="332"/>
    <n v="78.260869565217391"/>
    <x v="16"/>
    <x v="3"/>
  </r>
  <r>
    <x v="108"/>
    <x v="333"/>
    <n v="13.586956521739131"/>
    <x v="16"/>
    <x v="3"/>
  </r>
  <r>
    <x v="108"/>
    <x v="4"/>
    <n v="8.1521739130434785"/>
    <x v="16"/>
    <x v="3"/>
  </r>
  <r>
    <x v="74"/>
    <x v="134"/>
    <n v="21.739130434782609"/>
    <x v="16"/>
    <x v="3"/>
  </r>
  <r>
    <x v="74"/>
    <x v="127"/>
    <n v="34.239130434782609"/>
    <x v="16"/>
    <x v="3"/>
  </r>
  <r>
    <x v="74"/>
    <x v="132"/>
    <n v="20.652173913043477"/>
    <x v="16"/>
    <x v="3"/>
  </r>
  <r>
    <x v="74"/>
    <x v="135"/>
    <n v="9.7826086956521738"/>
    <x v="16"/>
    <x v="3"/>
  </r>
  <r>
    <x v="74"/>
    <x v="133"/>
    <n v="10.326086956521738"/>
    <x v="16"/>
    <x v="3"/>
  </r>
  <r>
    <x v="74"/>
    <x v="136"/>
    <n v="1.6304347826086956"/>
    <x v="16"/>
    <x v="3"/>
  </r>
  <r>
    <x v="74"/>
    <x v="137"/>
    <n v="1.6304347826086956"/>
    <x v="16"/>
    <x v="3"/>
  </r>
  <r>
    <x v="74"/>
    <x v="138"/>
    <n v="0"/>
    <x v="16"/>
    <x v="3"/>
  </r>
  <r>
    <x v="75"/>
    <x v="131"/>
    <n v="13.586956521739131"/>
    <x v="16"/>
    <x v="3"/>
  </r>
  <r>
    <x v="75"/>
    <x v="139"/>
    <n v="45.652173913043477"/>
    <x v="16"/>
    <x v="3"/>
  </r>
  <r>
    <x v="75"/>
    <x v="128"/>
    <n v="32.065217391304351"/>
    <x v="16"/>
    <x v="3"/>
  </r>
  <r>
    <x v="75"/>
    <x v="129"/>
    <n v="13.586956521739131"/>
    <x v="16"/>
    <x v="3"/>
  </r>
  <r>
    <x v="75"/>
    <x v="4"/>
    <n v="8.1521739130434785"/>
    <x v="16"/>
    <x v="3"/>
  </r>
  <r>
    <x v="76"/>
    <x v="140"/>
    <n v="6.6697674418604649"/>
    <x v="0"/>
    <x v="2"/>
  </r>
  <r>
    <x v="76"/>
    <x v="141"/>
    <n v="7.2277486910994773"/>
    <x v="0"/>
    <x v="2"/>
  </r>
  <r>
    <x v="76"/>
    <x v="142"/>
    <n v="7.2836538461538423"/>
    <x v="0"/>
    <x v="2"/>
  </r>
  <r>
    <x v="76"/>
    <x v="143"/>
    <n v="6.9233449477351963"/>
    <x v="0"/>
    <x v="2"/>
  </r>
  <r>
    <x v="76"/>
    <x v="144"/>
    <n v="8.0540540540540508"/>
    <x v="0"/>
    <x v="2"/>
  </r>
  <r>
    <x v="76"/>
    <x v="145"/>
    <n v="8.5132997843277955"/>
    <x v="0"/>
    <x v="2"/>
  </r>
  <r>
    <x v="76"/>
    <x v="146"/>
    <n v="7.5987158908507269"/>
    <x v="0"/>
    <x v="2"/>
  </r>
  <r>
    <x v="76"/>
    <x v="147"/>
    <n v="7.4145077720207233"/>
    <x v="0"/>
    <x v="2"/>
  </r>
  <r>
    <x v="76"/>
    <x v="148"/>
    <n v="7.6883780332056197"/>
    <x v="0"/>
    <x v="2"/>
  </r>
  <r>
    <x v="76"/>
    <x v="149"/>
    <n v="7.7160493827160499"/>
    <x v="0"/>
    <x v="2"/>
  </r>
  <r>
    <x v="76"/>
    <x v="150"/>
    <n v="8.4209621993127222"/>
    <x v="0"/>
    <x v="2"/>
  </r>
  <r>
    <x v="76"/>
    <x v="151"/>
    <n v="8.0291970802919739"/>
    <x v="0"/>
    <x v="2"/>
  </r>
  <r>
    <x v="76"/>
    <x v="140"/>
    <n v="6.7362110311750616"/>
    <x v="1"/>
    <x v="2"/>
  </r>
  <r>
    <x v="76"/>
    <x v="141"/>
    <n v="7.1288659793814446"/>
    <x v="1"/>
    <x v="2"/>
  </r>
  <r>
    <x v="76"/>
    <x v="142"/>
    <n v="7.2835051546391778"/>
    <x v="1"/>
    <x v="2"/>
  </r>
  <r>
    <x v="76"/>
    <x v="143"/>
    <n v="6.8967971530249121"/>
    <x v="1"/>
    <x v="2"/>
  </r>
  <r>
    <x v="76"/>
    <x v="144"/>
    <n v="8.1061946902654878"/>
    <x v="1"/>
    <x v="2"/>
  </r>
  <r>
    <x v="76"/>
    <x v="145"/>
    <n v="8.3672199170124522"/>
    <x v="1"/>
    <x v="2"/>
  </r>
  <r>
    <x v="76"/>
    <x v="146"/>
    <n v="7.5625"/>
    <x v="1"/>
    <x v="2"/>
  </r>
  <r>
    <x v="76"/>
    <x v="147"/>
    <n v="7.2274881516587666"/>
    <x v="1"/>
    <x v="2"/>
  </r>
  <r>
    <x v="76"/>
    <x v="148"/>
    <n v="7.801675977653634"/>
    <x v="1"/>
    <x v="2"/>
  </r>
  <r>
    <x v="76"/>
    <x v="149"/>
    <n v="7.8327974276527312"/>
    <x v="1"/>
    <x v="2"/>
  </r>
  <r>
    <x v="76"/>
    <x v="150"/>
    <n v="7.9248554913294811"/>
    <x v="1"/>
    <x v="2"/>
  </r>
  <r>
    <x v="76"/>
    <x v="151"/>
    <n v="7.7272727272727275"/>
    <x v="1"/>
    <x v="2"/>
  </r>
  <r>
    <x v="76"/>
    <x v="140"/>
    <n v="6.5213675213675186"/>
    <x v="2"/>
    <x v="2"/>
  </r>
  <r>
    <x v="76"/>
    <x v="141"/>
    <n v="7.1111111111111116"/>
    <x v="2"/>
    <x v="2"/>
  </r>
  <r>
    <x v="76"/>
    <x v="142"/>
    <n v="7.3636363636363642"/>
    <x v="2"/>
    <x v="2"/>
  </r>
  <r>
    <x v="76"/>
    <x v="143"/>
    <n v="6.6111111111111107"/>
    <x v="2"/>
    <x v="2"/>
  </r>
  <r>
    <x v="76"/>
    <x v="144"/>
    <n v="7.2777777777777786"/>
    <x v="2"/>
    <x v="2"/>
  </r>
  <r>
    <x v="76"/>
    <x v="145"/>
    <n v="8.3202247191011249"/>
    <x v="2"/>
    <x v="2"/>
  </r>
  <r>
    <x v="76"/>
    <x v="146"/>
    <n v="7.3658536585365848"/>
    <x v="2"/>
    <x v="2"/>
  </r>
  <r>
    <x v="76"/>
    <x v="147"/>
    <n v="7.3405797101449268"/>
    <x v="2"/>
    <x v="2"/>
  </r>
  <r>
    <x v="76"/>
    <x v="148"/>
    <n v="7.5571428571428578"/>
    <x v="2"/>
    <x v="2"/>
  </r>
  <r>
    <x v="76"/>
    <x v="149"/>
    <n v="7.1818181818181834"/>
    <x v="2"/>
    <x v="2"/>
  </r>
  <r>
    <x v="76"/>
    <x v="150"/>
    <n v="8.1632653061224545"/>
    <x v="2"/>
    <x v="2"/>
  </r>
  <r>
    <x v="76"/>
    <x v="151"/>
    <n v="8.7857142857142865"/>
    <x v="2"/>
    <x v="2"/>
  </r>
  <r>
    <x v="76"/>
    <x v="140"/>
    <n v="6.5567010309278357"/>
    <x v="3"/>
    <x v="2"/>
  </r>
  <r>
    <x v="76"/>
    <x v="141"/>
    <n v="7.0649350649350637"/>
    <x v="3"/>
    <x v="2"/>
  </r>
  <r>
    <x v="76"/>
    <x v="142"/>
    <n v="6.9848484848484844"/>
    <x v="3"/>
    <x v="2"/>
  </r>
  <r>
    <x v="76"/>
    <x v="143"/>
    <n v="7.2352941176470598"/>
    <x v="3"/>
    <x v="2"/>
  </r>
  <r>
    <x v="76"/>
    <x v="144"/>
    <n v="8.0481927710843379"/>
    <x v="3"/>
    <x v="2"/>
  </r>
  <r>
    <x v="76"/>
    <x v="145"/>
    <n v="8.7340823970037462"/>
    <x v="3"/>
    <x v="2"/>
  </r>
  <r>
    <x v="76"/>
    <x v="146"/>
    <n v="7.5391304347826091"/>
    <x v="3"/>
    <x v="2"/>
  </r>
  <r>
    <x v="76"/>
    <x v="147"/>
    <n v="7.3095238095238102"/>
    <x v="3"/>
    <x v="2"/>
  </r>
  <r>
    <x v="76"/>
    <x v="148"/>
    <n v="7.527777777777783"/>
    <x v="3"/>
    <x v="2"/>
  </r>
  <r>
    <x v="76"/>
    <x v="149"/>
    <n v="7.7658227848101253"/>
    <x v="3"/>
    <x v="2"/>
  </r>
  <r>
    <x v="76"/>
    <x v="150"/>
    <n v="8.6588235294117624"/>
    <x v="3"/>
    <x v="2"/>
  </r>
  <r>
    <x v="76"/>
    <x v="151"/>
    <n v="7.9428571428571422"/>
    <x v="3"/>
    <x v="2"/>
  </r>
  <r>
    <x v="76"/>
    <x v="140"/>
    <n v="6.9222222222222225"/>
    <x v="4"/>
    <x v="2"/>
  </r>
  <r>
    <x v="76"/>
    <x v="141"/>
    <n v="8.75"/>
    <x v="4"/>
    <x v="2"/>
  </r>
  <r>
    <x v="76"/>
    <x v="142"/>
    <n v="6.8235294117647047"/>
    <x v="4"/>
    <x v="2"/>
  </r>
  <r>
    <x v="76"/>
    <x v="143"/>
    <n v="6.5263157894736832"/>
    <x v="4"/>
    <x v="2"/>
  </r>
  <r>
    <x v="76"/>
    <x v="144"/>
    <n v="7.6428571428571432"/>
    <x v="4"/>
    <x v="2"/>
  </r>
  <r>
    <x v="76"/>
    <x v="145"/>
    <n v="8.2878787878787961"/>
    <x v="4"/>
    <x v="2"/>
  </r>
  <r>
    <x v="76"/>
    <x v="146"/>
    <n v="7.9210526315789487"/>
    <x v="4"/>
    <x v="2"/>
  </r>
  <r>
    <x v="76"/>
    <x v="147"/>
    <n v="7.4929577464788721"/>
    <x v="4"/>
    <x v="2"/>
  </r>
  <r>
    <x v="76"/>
    <x v="148"/>
    <n v="7.6666666666666679"/>
    <x v="4"/>
    <x v="2"/>
  </r>
  <r>
    <x v="76"/>
    <x v="149"/>
    <n v="6.5428571428571445"/>
    <x v="4"/>
    <x v="2"/>
  </r>
  <r>
    <x v="76"/>
    <x v="150"/>
    <n v="8.7727272727272751"/>
    <x v="4"/>
    <x v="2"/>
  </r>
  <r>
    <x v="76"/>
    <x v="151"/>
    <n v="8.625"/>
    <x v="4"/>
    <x v="2"/>
  </r>
  <r>
    <x v="76"/>
    <x v="140"/>
    <n v="7.9090909090909092"/>
    <x v="5"/>
    <x v="2"/>
  </r>
  <r>
    <x v="76"/>
    <x v="141"/>
    <n v="8.6666666666666661"/>
    <x v="5"/>
    <x v="2"/>
  </r>
  <r>
    <x v="76"/>
    <x v="142"/>
    <n v="7.75"/>
    <x v="5"/>
    <x v="2"/>
  </r>
  <r>
    <x v="76"/>
    <x v="143"/>
    <n v="6.8"/>
    <x v="5"/>
    <x v="2"/>
  </r>
  <r>
    <x v="76"/>
    <x v="144"/>
    <n v="7"/>
    <x v="5"/>
    <x v="2"/>
  </r>
  <r>
    <x v="76"/>
    <x v="145"/>
    <n v="8.6341463414634134"/>
    <x v="5"/>
    <x v="2"/>
  </r>
  <r>
    <x v="76"/>
    <x v="146"/>
    <n v="8.4761904761904763"/>
    <x v="5"/>
    <x v="2"/>
  </r>
  <r>
    <x v="76"/>
    <x v="147"/>
    <n v="7.814814814814814"/>
    <x v="5"/>
    <x v="2"/>
  </r>
  <r>
    <x v="76"/>
    <x v="148"/>
    <n v="7.8"/>
    <x v="5"/>
    <x v="2"/>
  </r>
  <r>
    <x v="76"/>
    <x v="149"/>
    <n v="7"/>
    <x v="5"/>
    <x v="2"/>
  </r>
  <r>
    <x v="76"/>
    <x v="150"/>
    <n v="8.6363636363636367"/>
    <x v="5"/>
    <x v="2"/>
  </r>
  <r>
    <x v="76"/>
    <x v="151"/>
    <n v="8"/>
    <x v="5"/>
    <x v="2"/>
  </r>
  <r>
    <x v="76"/>
    <x v="140"/>
    <n v="6.384615384615385"/>
    <x v="6"/>
    <x v="2"/>
  </r>
  <r>
    <x v="76"/>
    <x v="141"/>
    <n v="10"/>
    <x v="6"/>
    <x v="2"/>
  </r>
  <r>
    <x v="76"/>
    <x v="142"/>
    <n v="7.5"/>
    <x v="6"/>
    <x v="2"/>
  </r>
  <r>
    <x v="76"/>
    <x v="143"/>
    <n v="7.333333333333333"/>
    <x v="6"/>
    <x v="2"/>
  </r>
  <r>
    <x v="76"/>
    <x v="144"/>
    <n v="8"/>
    <x v="6"/>
    <x v="2"/>
  </r>
  <r>
    <x v="76"/>
    <x v="145"/>
    <n v="7.9090909090909092"/>
    <x v="6"/>
    <x v="2"/>
  </r>
  <r>
    <x v="76"/>
    <x v="146"/>
    <n v="8.5"/>
    <x v="6"/>
    <x v="2"/>
  </r>
  <r>
    <x v="76"/>
    <x v="147"/>
    <n v="6.8"/>
    <x v="6"/>
    <x v="2"/>
  </r>
  <r>
    <x v="76"/>
    <x v="148"/>
    <n v="9.3333333333333321"/>
    <x v="6"/>
    <x v="2"/>
  </r>
  <r>
    <x v="76"/>
    <x v="149"/>
    <n v="6.666666666666667"/>
    <x v="6"/>
    <x v="2"/>
  </r>
  <r>
    <x v="76"/>
    <x v="150"/>
    <n v="9.4285714285714288"/>
    <x v="6"/>
    <x v="2"/>
  </r>
  <r>
    <x v="76"/>
    <x v="151"/>
    <m/>
    <x v="6"/>
    <x v="2"/>
  </r>
  <r>
    <x v="76"/>
    <x v="140"/>
    <n v="6.5384615384615383"/>
    <x v="7"/>
    <x v="2"/>
  </r>
  <r>
    <x v="76"/>
    <x v="141"/>
    <n v="8.5"/>
    <x v="7"/>
    <x v="2"/>
  </r>
  <r>
    <x v="76"/>
    <x v="142"/>
    <n v="6.1111111111111107"/>
    <x v="7"/>
    <x v="2"/>
  </r>
  <r>
    <x v="76"/>
    <x v="143"/>
    <n v="5.2"/>
    <x v="7"/>
    <x v="2"/>
  </r>
  <r>
    <x v="76"/>
    <x v="144"/>
    <n v="7.4285714285714279"/>
    <x v="7"/>
    <x v="2"/>
  </r>
  <r>
    <x v="76"/>
    <x v="145"/>
    <n v="8.1666666666666643"/>
    <x v="7"/>
    <x v="2"/>
  </r>
  <r>
    <x v="76"/>
    <x v="146"/>
    <n v="6.5555555555555545"/>
    <x v="7"/>
    <x v="2"/>
  </r>
  <r>
    <x v="76"/>
    <x v="147"/>
    <n v="6.7058823529411766"/>
    <x v="7"/>
    <x v="2"/>
  </r>
  <r>
    <x v="76"/>
    <x v="148"/>
    <n v="7.2941176470588234"/>
    <x v="7"/>
    <x v="2"/>
  </r>
  <r>
    <x v="76"/>
    <x v="149"/>
    <n v="6.6"/>
    <x v="7"/>
    <x v="2"/>
  </r>
  <r>
    <x v="76"/>
    <x v="150"/>
    <n v="8.0833333333333321"/>
    <x v="7"/>
    <x v="2"/>
  </r>
  <r>
    <x v="76"/>
    <x v="151"/>
    <n v="8.5"/>
    <x v="7"/>
    <x v="2"/>
  </r>
  <r>
    <x v="76"/>
    <x v="140"/>
    <n v="6.0555555555555554"/>
    <x v="8"/>
    <x v="2"/>
  </r>
  <r>
    <x v="76"/>
    <x v="141"/>
    <m/>
    <x v="8"/>
    <x v="2"/>
  </r>
  <r>
    <x v="76"/>
    <x v="142"/>
    <n v="7.5"/>
    <x v="8"/>
    <x v="2"/>
  </r>
  <r>
    <x v="76"/>
    <x v="143"/>
    <n v="7.1428571428571423"/>
    <x v="8"/>
    <x v="2"/>
  </r>
  <r>
    <x v="76"/>
    <x v="144"/>
    <n v="8.6666666666666661"/>
    <x v="8"/>
    <x v="2"/>
  </r>
  <r>
    <x v="76"/>
    <x v="145"/>
    <n v="8.2307692307692282"/>
    <x v="8"/>
    <x v="2"/>
  </r>
  <r>
    <x v="76"/>
    <x v="146"/>
    <n v="7.5"/>
    <x v="8"/>
    <x v="2"/>
  </r>
  <r>
    <x v="76"/>
    <x v="147"/>
    <n v="8.1764705882352953"/>
    <x v="8"/>
    <x v="2"/>
  </r>
  <r>
    <x v="76"/>
    <x v="148"/>
    <n v="7.25"/>
    <x v="8"/>
    <x v="2"/>
  </r>
  <r>
    <x v="76"/>
    <x v="149"/>
    <n v="5.875"/>
    <x v="8"/>
    <x v="2"/>
  </r>
  <r>
    <x v="76"/>
    <x v="150"/>
    <n v="9.1428571428571423"/>
    <x v="8"/>
    <x v="2"/>
  </r>
  <r>
    <x v="76"/>
    <x v="151"/>
    <n v="9"/>
    <x v="8"/>
    <x v="2"/>
  </r>
  <r>
    <x v="76"/>
    <x v="140"/>
    <n v="6.4444444444444446"/>
    <x v="9"/>
    <x v="2"/>
  </r>
  <r>
    <x v="76"/>
    <x v="141"/>
    <n v="6.75"/>
    <x v="9"/>
    <x v="2"/>
  </r>
  <r>
    <x v="76"/>
    <x v="142"/>
    <n v="7"/>
    <x v="9"/>
    <x v="2"/>
  </r>
  <r>
    <x v="76"/>
    <x v="143"/>
    <n v="7"/>
    <x v="9"/>
    <x v="2"/>
  </r>
  <r>
    <x v="76"/>
    <x v="144"/>
    <n v="7.5"/>
    <x v="9"/>
    <x v="2"/>
  </r>
  <r>
    <x v="76"/>
    <x v="145"/>
    <n v="8.365384615384615"/>
    <x v="9"/>
    <x v="2"/>
  </r>
  <r>
    <x v="76"/>
    <x v="146"/>
    <n v="6.9"/>
    <x v="9"/>
    <x v="2"/>
  </r>
  <r>
    <x v="76"/>
    <x v="147"/>
    <n v="7.6333333333333337"/>
    <x v="9"/>
    <x v="2"/>
  </r>
  <r>
    <x v="76"/>
    <x v="148"/>
    <n v="7.5"/>
    <x v="9"/>
    <x v="2"/>
  </r>
  <r>
    <x v="76"/>
    <x v="149"/>
    <n v="8.1071428571428577"/>
    <x v="9"/>
    <x v="2"/>
  </r>
  <r>
    <x v="76"/>
    <x v="150"/>
    <n v="8.1666666666666661"/>
    <x v="9"/>
    <x v="2"/>
  </r>
  <r>
    <x v="76"/>
    <x v="151"/>
    <n v="8.1666666666666661"/>
    <x v="9"/>
    <x v="2"/>
  </r>
  <r>
    <x v="76"/>
    <x v="140"/>
    <n v="5.9166666666666696"/>
    <x v="10"/>
    <x v="2"/>
  </r>
  <r>
    <x v="76"/>
    <x v="141"/>
    <n v="7.1"/>
    <x v="10"/>
    <x v="2"/>
  </r>
  <r>
    <x v="76"/>
    <x v="142"/>
    <n v="7.5769230769230758"/>
    <x v="10"/>
    <x v="2"/>
  </r>
  <r>
    <x v="76"/>
    <x v="143"/>
    <n v="6.382352941176471"/>
    <x v="10"/>
    <x v="2"/>
  </r>
  <r>
    <x v="76"/>
    <x v="144"/>
    <n v="8.045454545454545"/>
    <x v="10"/>
    <x v="2"/>
  </r>
  <r>
    <x v="76"/>
    <x v="145"/>
    <n v="9.1578947368421009"/>
    <x v="10"/>
    <x v="2"/>
  </r>
  <r>
    <x v="76"/>
    <x v="146"/>
    <n v="7.6451612903225801"/>
    <x v="10"/>
    <x v="2"/>
  </r>
  <r>
    <x v="76"/>
    <x v="147"/>
    <n v="6.9230769230769225"/>
    <x v="10"/>
    <x v="2"/>
  </r>
  <r>
    <x v="76"/>
    <x v="148"/>
    <n v="7.2040816326530619"/>
    <x v="10"/>
    <x v="2"/>
  </r>
  <r>
    <x v="76"/>
    <x v="149"/>
    <n v="7.795918367346939"/>
    <x v="10"/>
    <x v="2"/>
  </r>
  <r>
    <x v="76"/>
    <x v="150"/>
    <n v="8.6756756756756754"/>
    <x v="10"/>
    <x v="2"/>
  </r>
  <r>
    <x v="76"/>
    <x v="151"/>
    <n v="7"/>
    <x v="10"/>
    <x v="2"/>
  </r>
  <r>
    <x v="76"/>
    <x v="140"/>
    <n v="5.7368421052631575"/>
    <x v="11"/>
    <x v="2"/>
  </r>
  <r>
    <x v="76"/>
    <x v="141"/>
    <n v="9"/>
    <x v="11"/>
    <x v="2"/>
  </r>
  <r>
    <x v="76"/>
    <x v="142"/>
    <n v="7.833333333333333"/>
    <x v="11"/>
    <x v="2"/>
  </r>
  <r>
    <x v="76"/>
    <x v="143"/>
    <n v="6.75"/>
    <x v="11"/>
    <x v="2"/>
  </r>
  <r>
    <x v="76"/>
    <x v="144"/>
    <n v="7"/>
    <x v="11"/>
    <x v="2"/>
  </r>
  <r>
    <x v="76"/>
    <x v="145"/>
    <n v="8.4"/>
    <x v="11"/>
    <x v="2"/>
  </r>
  <r>
    <x v="76"/>
    <x v="146"/>
    <n v="7.9090909090909092"/>
    <x v="11"/>
    <x v="2"/>
  </r>
  <r>
    <x v="76"/>
    <x v="147"/>
    <n v="7.2631578947368407"/>
    <x v="11"/>
    <x v="2"/>
  </r>
  <r>
    <x v="76"/>
    <x v="148"/>
    <n v="7.6363636363636367"/>
    <x v="11"/>
    <x v="2"/>
  </r>
  <r>
    <x v="76"/>
    <x v="149"/>
    <n v="7.5789473684210522"/>
    <x v="11"/>
    <x v="2"/>
  </r>
  <r>
    <x v="76"/>
    <x v="150"/>
    <n v="8.6111111111111107"/>
    <x v="11"/>
    <x v="2"/>
  </r>
  <r>
    <x v="76"/>
    <x v="151"/>
    <n v="9"/>
    <x v="11"/>
    <x v="2"/>
  </r>
  <r>
    <x v="76"/>
    <x v="140"/>
    <n v="7.6129032258064528"/>
    <x v="12"/>
    <x v="2"/>
  </r>
  <r>
    <x v="76"/>
    <x v="141"/>
    <n v="7.9230769230769225"/>
    <x v="12"/>
    <x v="2"/>
  </r>
  <r>
    <x v="76"/>
    <x v="142"/>
    <n v="7.5"/>
    <x v="12"/>
    <x v="2"/>
  </r>
  <r>
    <x v="76"/>
    <x v="143"/>
    <n v="8"/>
    <x v="12"/>
    <x v="2"/>
  </r>
  <r>
    <x v="76"/>
    <x v="144"/>
    <n v="8"/>
    <x v="12"/>
    <x v="2"/>
  </r>
  <r>
    <x v="76"/>
    <x v="145"/>
    <n v="8.8484848484848513"/>
    <x v="12"/>
    <x v="2"/>
  </r>
  <r>
    <x v="76"/>
    <x v="146"/>
    <n v="8.2857142857142865"/>
    <x v="12"/>
    <x v="2"/>
  </r>
  <r>
    <x v="76"/>
    <x v="147"/>
    <n v="7.6956521739130439"/>
    <x v="12"/>
    <x v="2"/>
  </r>
  <r>
    <x v="76"/>
    <x v="148"/>
    <n v="7.5625"/>
    <x v="12"/>
    <x v="2"/>
  </r>
  <r>
    <x v="76"/>
    <x v="149"/>
    <n v="7.8260869565217384"/>
    <x v="12"/>
    <x v="2"/>
  </r>
  <r>
    <x v="76"/>
    <x v="150"/>
    <n v="8.25"/>
    <x v="12"/>
    <x v="2"/>
  </r>
  <r>
    <x v="76"/>
    <x v="151"/>
    <n v="8.25"/>
    <x v="12"/>
    <x v="2"/>
  </r>
  <r>
    <x v="76"/>
    <x v="140"/>
    <n v="6.2916666666666661"/>
    <x v="13"/>
    <x v="2"/>
  </r>
  <r>
    <x v="76"/>
    <x v="141"/>
    <n v="6.4285714285714288"/>
    <x v="13"/>
    <x v="2"/>
  </r>
  <r>
    <x v="76"/>
    <x v="142"/>
    <n v="7"/>
    <x v="13"/>
    <x v="2"/>
  </r>
  <r>
    <x v="76"/>
    <x v="143"/>
    <n v="5.8888888888888893"/>
    <x v="13"/>
    <x v="2"/>
  </r>
  <r>
    <x v="76"/>
    <x v="144"/>
    <n v="9"/>
    <x v="13"/>
    <x v="2"/>
  </r>
  <r>
    <x v="76"/>
    <x v="145"/>
    <n v="8.8181818181818183"/>
    <x v="13"/>
    <x v="2"/>
  </r>
  <r>
    <x v="76"/>
    <x v="146"/>
    <n v="6.7272727272727275"/>
    <x v="13"/>
    <x v="2"/>
  </r>
  <r>
    <x v="76"/>
    <x v="147"/>
    <n v="7.5909090909090899"/>
    <x v="13"/>
    <x v="2"/>
  </r>
  <r>
    <x v="76"/>
    <x v="148"/>
    <n v="8.125"/>
    <x v="13"/>
    <x v="2"/>
  </r>
  <r>
    <x v="76"/>
    <x v="149"/>
    <n v="7.9615384615384608"/>
    <x v="13"/>
    <x v="2"/>
  </r>
  <r>
    <x v="76"/>
    <x v="150"/>
    <n v="9.0555555555555571"/>
    <x v="13"/>
    <x v="2"/>
  </r>
  <r>
    <x v="76"/>
    <x v="151"/>
    <n v="7.5"/>
    <x v="13"/>
    <x v="2"/>
  </r>
  <r>
    <x v="76"/>
    <x v="140"/>
    <n v="6.4545454545454541"/>
    <x v="14"/>
    <x v="2"/>
  </r>
  <r>
    <x v="76"/>
    <x v="141"/>
    <n v="6"/>
    <x v="14"/>
    <x v="2"/>
  </r>
  <r>
    <x v="76"/>
    <x v="142"/>
    <n v="8"/>
    <x v="14"/>
    <x v="2"/>
  </r>
  <r>
    <x v="76"/>
    <x v="143"/>
    <n v="8"/>
    <x v="14"/>
    <x v="2"/>
  </r>
  <r>
    <x v="76"/>
    <x v="144"/>
    <m/>
    <x v="14"/>
    <x v="2"/>
  </r>
  <r>
    <x v="76"/>
    <x v="145"/>
    <n v="7.5"/>
    <x v="14"/>
    <x v="2"/>
  </r>
  <r>
    <x v="76"/>
    <x v="146"/>
    <m/>
    <x v="14"/>
    <x v="2"/>
  </r>
  <r>
    <x v="76"/>
    <x v="147"/>
    <n v="8"/>
    <x v="14"/>
    <x v="2"/>
  </r>
  <r>
    <x v="76"/>
    <x v="148"/>
    <n v="5.333333333333333"/>
    <x v="14"/>
    <x v="2"/>
  </r>
  <r>
    <x v="76"/>
    <x v="149"/>
    <n v="8.5"/>
    <x v="14"/>
    <x v="2"/>
  </r>
  <r>
    <x v="76"/>
    <x v="150"/>
    <m/>
    <x v="14"/>
    <x v="2"/>
  </r>
  <r>
    <x v="76"/>
    <x v="151"/>
    <n v="8.5"/>
    <x v="14"/>
    <x v="2"/>
  </r>
  <r>
    <x v="76"/>
    <x v="140"/>
    <n v="6.4482758620689653"/>
    <x v="15"/>
    <x v="2"/>
  </r>
  <r>
    <x v="76"/>
    <x v="141"/>
    <n v="8.3333333333333339"/>
    <x v="15"/>
    <x v="2"/>
  </r>
  <r>
    <x v="76"/>
    <x v="142"/>
    <n v="7.8888888888888893"/>
    <x v="15"/>
    <x v="2"/>
  </r>
  <r>
    <x v="76"/>
    <x v="143"/>
    <n v="7.3"/>
    <x v="15"/>
    <x v="2"/>
  </r>
  <r>
    <x v="76"/>
    <x v="144"/>
    <n v="8.8333333333333321"/>
    <x v="15"/>
    <x v="2"/>
  </r>
  <r>
    <x v="76"/>
    <x v="145"/>
    <n v="8.7741935483870961"/>
    <x v="15"/>
    <x v="2"/>
  </r>
  <r>
    <x v="76"/>
    <x v="146"/>
    <n v="6.7"/>
    <x v="15"/>
    <x v="2"/>
  </r>
  <r>
    <x v="76"/>
    <x v="147"/>
    <n v="8.8095238095238102"/>
    <x v="15"/>
    <x v="2"/>
  </r>
  <r>
    <x v="76"/>
    <x v="148"/>
    <n v="8.6428571428571441"/>
    <x v="15"/>
    <x v="2"/>
  </r>
  <r>
    <x v="76"/>
    <x v="149"/>
    <n v="8.375"/>
    <x v="15"/>
    <x v="2"/>
  </r>
  <r>
    <x v="76"/>
    <x v="150"/>
    <n v="8.7333333333333325"/>
    <x v="15"/>
    <x v="2"/>
  </r>
  <r>
    <x v="76"/>
    <x v="151"/>
    <n v="10"/>
    <x v="15"/>
    <x v="2"/>
  </r>
  <r>
    <x v="76"/>
    <x v="140"/>
    <n v="7.220588235294116"/>
    <x v="16"/>
    <x v="2"/>
  </r>
  <r>
    <x v="76"/>
    <x v="141"/>
    <n v="7.7096774193548363"/>
    <x v="16"/>
    <x v="2"/>
  </r>
  <r>
    <x v="76"/>
    <x v="142"/>
    <n v="7.583333333333333"/>
    <x v="16"/>
    <x v="2"/>
  </r>
  <r>
    <x v="76"/>
    <x v="143"/>
    <n v="6.9705882352941178"/>
    <x v="16"/>
    <x v="2"/>
  </r>
  <r>
    <x v="76"/>
    <x v="144"/>
    <n v="8.35"/>
    <x v="16"/>
    <x v="2"/>
  </r>
  <r>
    <x v="76"/>
    <x v="145"/>
    <n v="8.78125"/>
    <x v="16"/>
    <x v="2"/>
  </r>
  <r>
    <x v="76"/>
    <x v="146"/>
    <n v="8.2894736842105239"/>
    <x v="16"/>
    <x v="2"/>
  </r>
  <r>
    <x v="76"/>
    <x v="147"/>
    <n v="8.0909090909090917"/>
    <x v="16"/>
    <x v="2"/>
  </r>
  <r>
    <x v="76"/>
    <x v="148"/>
    <n v="7.9024390243902456"/>
    <x v="16"/>
    <x v="2"/>
  </r>
  <r>
    <x v="76"/>
    <x v="149"/>
    <n v="8.3846153846153815"/>
    <x v="16"/>
    <x v="2"/>
  </r>
  <r>
    <x v="76"/>
    <x v="150"/>
    <n v="8.9444444444444464"/>
    <x v="16"/>
    <x v="2"/>
  </r>
  <r>
    <x v="76"/>
    <x v="151"/>
    <n v="8.1"/>
    <x v="16"/>
    <x v="2"/>
  </r>
  <r>
    <x v="76"/>
    <x v="140"/>
    <n v="6.6669611307420489"/>
    <x v="0"/>
    <x v="3"/>
  </r>
  <r>
    <x v="76"/>
    <x v="141"/>
    <n v="7.1281407035175901"/>
    <x v="0"/>
    <x v="3"/>
  </r>
  <r>
    <x v="76"/>
    <x v="142"/>
    <n v="7.2158590308370165"/>
    <x v="0"/>
    <x v="3"/>
  </r>
  <r>
    <x v="76"/>
    <x v="143"/>
    <n v="6.8310679611650507"/>
    <x v="0"/>
    <x v="3"/>
  </r>
  <r>
    <x v="76"/>
    <x v="144"/>
    <n v="8.0741935483871075"/>
    <x v="0"/>
    <x v="3"/>
  </r>
  <r>
    <x v="76"/>
    <x v="145"/>
    <n v="8.370487650411647"/>
    <x v="0"/>
    <x v="3"/>
  </r>
  <r>
    <x v="76"/>
    <x v="146"/>
    <n v="7.4660493827160535"/>
    <x v="0"/>
    <x v="3"/>
  </r>
  <r>
    <x v="76"/>
    <x v="147"/>
    <n v="7.5514541387024616"/>
    <x v="0"/>
    <x v="3"/>
  </r>
  <r>
    <x v="76"/>
    <x v="148"/>
    <n v="7.6046242774566499"/>
    <x v="0"/>
    <x v="3"/>
  </r>
  <r>
    <x v="76"/>
    <x v="149"/>
    <n v="7.5638075313807542"/>
    <x v="0"/>
    <x v="3"/>
  </r>
  <r>
    <x v="76"/>
    <x v="150"/>
    <n v="8.3494363929146562"/>
    <x v="0"/>
    <x v="3"/>
  </r>
  <r>
    <x v="76"/>
    <x v="151"/>
    <n v="7.7705882352941194"/>
    <x v="0"/>
    <x v="3"/>
  </r>
  <r>
    <x v="76"/>
    <x v="140"/>
    <n v="6.7450110864745012"/>
    <x v="1"/>
    <x v="3"/>
  </r>
  <r>
    <x v="76"/>
    <x v="141"/>
    <n v="7.0469483568075075"/>
    <x v="1"/>
    <x v="3"/>
  </r>
  <r>
    <x v="76"/>
    <x v="142"/>
    <n v="7.1367924528301891"/>
    <x v="1"/>
    <x v="3"/>
  </r>
  <r>
    <x v="76"/>
    <x v="143"/>
    <n v="6.8340425531914892"/>
    <x v="1"/>
    <x v="3"/>
  </r>
  <r>
    <x v="76"/>
    <x v="144"/>
    <n v="8.0761904761904795"/>
    <x v="1"/>
    <x v="3"/>
  </r>
  <r>
    <x v="76"/>
    <x v="145"/>
    <n v="8.2352941176470544"/>
    <x v="1"/>
    <x v="3"/>
  </r>
  <r>
    <x v="76"/>
    <x v="146"/>
    <n v="7.4122807017543897"/>
    <x v="1"/>
    <x v="3"/>
  </r>
  <r>
    <x v="76"/>
    <x v="147"/>
    <n v="7.2913043478260873"/>
    <x v="1"/>
    <x v="3"/>
  </r>
  <r>
    <x v="76"/>
    <x v="148"/>
    <n v="7.4987531172069817"/>
    <x v="1"/>
    <x v="3"/>
  </r>
  <r>
    <x v="76"/>
    <x v="149"/>
    <n v="7.6666666666666687"/>
    <x v="1"/>
    <x v="3"/>
  </r>
  <r>
    <x v="76"/>
    <x v="150"/>
    <n v="8.0462427745664691"/>
    <x v="1"/>
    <x v="3"/>
  </r>
  <r>
    <x v="76"/>
    <x v="151"/>
    <n v="7.2131147540983598"/>
    <x v="1"/>
    <x v="3"/>
  </r>
  <r>
    <x v="76"/>
    <x v="140"/>
    <n v="6.5875000000000004"/>
    <x v="2"/>
    <x v="3"/>
  </r>
  <r>
    <x v="76"/>
    <x v="141"/>
    <n v="7.4"/>
    <x v="2"/>
    <x v="3"/>
  </r>
  <r>
    <x v="76"/>
    <x v="142"/>
    <n v="7.5294117647058814"/>
    <x v="2"/>
    <x v="3"/>
  </r>
  <r>
    <x v="76"/>
    <x v="143"/>
    <n v="6.6896551724137918"/>
    <x v="2"/>
    <x v="3"/>
  </r>
  <r>
    <x v="76"/>
    <x v="144"/>
    <n v="7.8125"/>
    <x v="2"/>
    <x v="3"/>
  </r>
  <r>
    <x v="76"/>
    <x v="145"/>
    <n v="8.4131455399061039"/>
    <x v="2"/>
    <x v="3"/>
  </r>
  <r>
    <x v="76"/>
    <x v="146"/>
    <n v="7.7647058823529402"/>
    <x v="2"/>
    <x v="3"/>
  </r>
  <r>
    <x v="76"/>
    <x v="147"/>
    <n v="7.735294117647058"/>
    <x v="2"/>
    <x v="3"/>
  </r>
  <r>
    <x v="76"/>
    <x v="148"/>
    <n v="8.0270270270270263"/>
    <x v="2"/>
    <x v="3"/>
  </r>
  <r>
    <x v="76"/>
    <x v="149"/>
    <n v="7.5158730158730132"/>
    <x v="2"/>
    <x v="3"/>
  </r>
  <r>
    <x v="76"/>
    <x v="150"/>
    <n v="8.1698113207547163"/>
    <x v="2"/>
    <x v="3"/>
  </r>
  <r>
    <x v="76"/>
    <x v="151"/>
    <n v="8"/>
    <x v="2"/>
    <x v="3"/>
  </r>
  <r>
    <x v="76"/>
    <x v="140"/>
    <n v="6.5117370892018789"/>
    <x v="3"/>
    <x v="3"/>
  </r>
  <r>
    <x v="76"/>
    <x v="141"/>
    <n v="7.3552631578947354"/>
    <x v="3"/>
    <x v="3"/>
  </r>
  <r>
    <x v="76"/>
    <x v="142"/>
    <n v="7.2105263157894717"/>
    <x v="3"/>
    <x v="3"/>
  </r>
  <r>
    <x v="76"/>
    <x v="143"/>
    <n v="6.8939393939393971"/>
    <x v="3"/>
    <x v="3"/>
  </r>
  <r>
    <x v="76"/>
    <x v="144"/>
    <n v="8.1121495327102799"/>
    <x v="3"/>
    <x v="3"/>
  </r>
  <r>
    <x v="76"/>
    <x v="145"/>
    <n v="8.5820895522387968"/>
    <x v="3"/>
    <x v="3"/>
  </r>
  <r>
    <x v="76"/>
    <x v="146"/>
    <n v="7.5597014925373145"/>
    <x v="3"/>
    <x v="3"/>
  </r>
  <r>
    <x v="76"/>
    <x v="147"/>
    <n v="7.568627450980391"/>
    <x v="3"/>
    <x v="3"/>
  </r>
  <r>
    <x v="76"/>
    <x v="148"/>
    <n v="7.6560846560846576"/>
    <x v="3"/>
    <x v="3"/>
  </r>
  <r>
    <x v="76"/>
    <x v="149"/>
    <n v="7.3943661971830998"/>
    <x v="3"/>
    <x v="3"/>
  </r>
  <r>
    <x v="76"/>
    <x v="150"/>
    <n v="8.591836734693878"/>
    <x v="3"/>
    <x v="3"/>
  </r>
  <r>
    <x v="76"/>
    <x v="151"/>
    <n v="8.234042553191486"/>
    <x v="3"/>
    <x v="3"/>
  </r>
  <r>
    <x v="76"/>
    <x v="140"/>
    <n v="6.4492753623188417"/>
    <x v="4"/>
    <x v="3"/>
  </r>
  <r>
    <x v="76"/>
    <x v="141"/>
    <n v="5.8571428571428568"/>
    <x v="4"/>
    <x v="3"/>
  </r>
  <r>
    <x v="76"/>
    <x v="142"/>
    <n v="7.4375"/>
    <x v="4"/>
    <x v="3"/>
  </r>
  <r>
    <x v="76"/>
    <x v="143"/>
    <n v="7.03125"/>
    <x v="4"/>
    <x v="3"/>
  </r>
  <r>
    <x v="76"/>
    <x v="144"/>
    <n v="7.9285714285714279"/>
    <x v="4"/>
    <x v="3"/>
  </r>
  <r>
    <x v="76"/>
    <x v="145"/>
    <n v="8.0544217687074848"/>
    <x v="4"/>
    <x v="3"/>
  </r>
  <r>
    <x v="76"/>
    <x v="146"/>
    <n v="7.8461538461538449"/>
    <x v="4"/>
    <x v="3"/>
  </r>
  <r>
    <x v="76"/>
    <x v="147"/>
    <n v="7.375"/>
    <x v="4"/>
    <x v="3"/>
  </r>
  <r>
    <x v="76"/>
    <x v="148"/>
    <n v="7.2894736842105257"/>
    <x v="4"/>
    <x v="3"/>
  </r>
  <r>
    <x v="76"/>
    <x v="149"/>
    <n v="7.032258064516129"/>
    <x v="4"/>
    <x v="3"/>
  </r>
  <r>
    <x v="76"/>
    <x v="150"/>
    <n v="8.5535714285714324"/>
    <x v="4"/>
    <x v="3"/>
  </r>
  <r>
    <x v="76"/>
    <x v="151"/>
    <n v="8.3846153846153832"/>
    <x v="4"/>
    <x v="3"/>
  </r>
  <r>
    <x v="76"/>
    <x v="140"/>
    <n v="6.6111111111111116"/>
    <x v="5"/>
    <x v="3"/>
  </r>
  <r>
    <x v="76"/>
    <x v="141"/>
    <n v="4"/>
    <x v="5"/>
    <x v="3"/>
  </r>
  <r>
    <x v="76"/>
    <x v="142"/>
    <n v="7.6"/>
    <x v="5"/>
    <x v="3"/>
  </r>
  <r>
    <x v="76"/>
    <x v="143"/>
    <n v="7.5714285714285712"/>
    <x v="5"/>
    <x v="3"/>
  </r>
  <r>
    <x v="76"/>
    <x v="144"/>
    <n v="8.8000000000000007"/>
    <x v="5"/>
    <x v="3"/>
  </r>
  <r>
    <x v="76"/>
    <x v="145"/>
    <n v="8.1666666666666661"/>
    <x v="5"/>
    <x v="3"/>
  </r>
  <r>
    <x v="76"/>
    <x v="146"/>
    <n v="7.8181818181818183"/>
    <x v="5"/>
    <x v="3"/>
  </r>
  <r>
    <x v="76"/>
    <x v="147"/>
    <n v="7.833333333333333"/>
    <x v="5"/>
    <x v="3"/>
  </r>
  <r>
    <x v="76"/>
    <x v="148"/>
    <n v="8.5714285714285712"/>
    <x v="5"/>
    <x v="3"/>
  </r>
  <r>
    <x v="76"/>
    <x v="149"/>
    <n v="7.4"/>
    <x v="5"/>
    <x v="3"/>
  </r>
  <r>
    <x v="76"/>
    <x v="150"/>
    <n v="9.1764705882352935"/>
    <x v="5"/>
    <x v="3"/>
  </r>
  <r>
    <x v="76"/>
    <x v="151"/>
    <n v="8.5"/>
    <x v="5"/>
    <x v="3"/>
  </r>
  <r>
    <x v="76"/>
    <x v="140"/>
    <n v="6.0769230769230766"/>
    <x v="6"/>
    <x v="3"/>
  </r>
  <r>
    <x v="76"/>
    <x v="141"/>
    <n v="5"/>
    <x v="6"/>
    <x v="3"/>
  </r>
  <r>
    <x v="76"/>
    <x v="142"/>
    <n v="6.666666666666667"/>
    <x v="6"/>
    <x v="3"/>
  </r>
  <r>
    <x v="76"/>
    <x v="143"/>
    <n v="7"/>
    <x v="6"/>
    <x v="3"/>
  </r>
  <r>
    <x v="76"/>
    <x v="144"/>
    <n v="5.5"/>
    <x v="6"/>
    <x v="3"/>
  </r>
  <r>
    <x v="76"/>
    <x v="145"/>
    <n v="8.0526315789473699"/>
    <x v="6"/>
    <x v="3"/>
  </r>
  <r>
    <x v="76"/>
    <x v="146"/>
    <n v="7.1666666666666661"/>
    <x v="6"/>
    <x v="3"/>
  </r>
  <r>
    <x v="76"/>
    <x v="147"/>
    <n v="7.5"/>
    <x v="6"/>
    <x v="3"/>
  </r>
  <r>
    <x v="76"/>
    <x v="148"/>
    <n v="5.6"/>
    <x v="6"/>
    <x v="3"/>
  </r>
  <r>
    <x v="76"/>
    <x v="149"/>
    <n v="6.6"/>
    <x v="6"/>
    <x v="3"/>
  </r>
  <r>
    <x v="76"/>
    <x v="150"/>
    <n v="8.4285714285714288"/>
    <x v="6"/>
    <x v="3"/>
  </r>
  <r>
    <x v="76"/>
    <x v="151"/>
    <n v="9"/>
    <x v="6"/>
    <x v="3"/>
  </r>
  <r>
    <x v="76"/>
    <x v="140"/>
    <n v="5.9230769230769242"/>
    <x v="7"/>
    <x v="3"/>
  </r>
  <r>
    <x v="76"/>
    <x v="141"/>
    <n v="5"/>
    <x v="7"/>
    <x v="3"/>
  </r>
  <r>
    <x v="76"/>
    <x v="142"/>
    <n v="9"/>
    <x v="7"/>
    <x v="3"/>
  </r>
  <r>
    <x v="76"/>
    <x v="143"/>
    <n v="4.8"/>
    <x v="7"/>
    <x v="3"/>
  </r>
  <r>
    <x v="76"/>
    <x v="144"/>
    <n v="8.3333333333333339"/>
    <x v="7"/>
    <x v="3"/>
  </r>
  <r>
    <x v="76"/>
    <x v="145"/>
    <n v="7.8235294117647074"/>
    <x v="7"/>
    <x v="3"/>
  </r>
  <r>
    <x v="76"/>
    <x v="146"/>
    <n v="8.5"/>
    <x v="7"/>
    <x v="3"/>
  </r>
  <r>
    <x v="76"/>
    <x v="147"/>
    <n v="6.5333333333333332"/>
    <x v="7"/>
    <x v="3"/>
  </r>
  <r>
    <x v="76"/>
    <x v="148"/>
    <n v="7.1"/>
    <x v="7"/>
    <x v="3"/>
  </r>
  <r>
    <x v="76"/>
    <x v="149"/>
    <n v="5.6666666666666661"/>
    <x v="7"/>
    <x v="3"/>
  </r>
  <r>
    <x v="76"/>
    <x v="150"/>
    <n v="8.1666666666666696"/>
    <x v="7"/>
    <x v="3"/>
  </r>
  <r>
    <x v="76"/>
    <x v="151"/>
    <n v="8"/>
    <x v="7"/>
    <x v="3"/>
  </r>
  <r>
    <x v="76"/>
    <x v="140"/>
    <n v="6.8"/>
    <x v="8"/>
    <x v="3"/>
  </r>
  <r>
    <x v="76"/>
    <x v="141"/>
    <n v="7.333333333333333"/>
    <x v="8"/>
    <x v="3"/>
  </r>
  <r>
    <x v="76"/>
    <x v="142"/>
    <n v="7.4285714285714279"/>
    <x v="8"/>
    <x v="3"/>
  </r>
  <r>
    <x v="76"/>
    <x v="143"/>
    <n v="7.5714285714285712"/>
    <x v="8"/>
    <x v="3"/>
  </r>
  <r>
    <x v="76"/>
    <x v="144"/>
    <n v="7.75"/>
    <x v="8"/>
    <x v="3"/>
  </r>
  <r>
    <x v="76"/>
    <x v="145"/>
    <n v="8.1153846153846168"/>
    <x v="8"/>
    <x v="3"/>
  </r>
  <r>
    <x v="76"/>
    <x v="146"/>
    <n v="8.2857142857142865"/>
    <x v="8"/>
    <x v="3"/>
  </r>
  <r>
    <x v="76"/>
    <x v="147"/>
    <n v="7.3809523809523814"/>
    <x v="8"/>
    <x v="3"/>
  </r>
  <r>
    <x v="76"/>
    <x v="148"/>
    <n v="7.375"/>
    <x v="8"/>
    <x v="3"/>
  </r>
  <r>
    <x v="76"/>
    <x v="149"/>
    <n v="7.6"/>
    <x v="8"/>
    <x v="3"/>
  </r>
  <r>
    <x v="76"/>
    <x v="150"/>
    <n v="8.3000000000000007"/>
    <x v="8"/>
    <x v="3"/>
  </r>
  <r>
    <x v="76"/>
    <x v="151"/>
    <n v="8.3333333333333321"/>
    <x v="8"/>
    <x v="3"/>
  </r>
  <r>
    <x v="76"/>
    <x v="140"/>
    <n v="6.6296296296296306"/>
    <x v="9"/>
    <x v="3"/>
  </r>
  <r>
    <x v="76"/>
    <x v="141"/>
    <n v="6.333333333333333"/>
    <x v="9"/>
    <x v="3"/>
  </r>
  <r>
    <x v="76"/>
    <x v="142"/>
    <n v="6.8823529411764701"/>
    <x v="9"/>
    <x v="3"/>
  </r>
  <r>
    <x v="76"/>
    <x v="143"/>
    <n v="6.6"/>
    <x v="9"/>
    <x v="3"/>
  </r>
  <r>
    <x v="76"/>
    <x v="144"/>
    <n v="7.75"/>
    <x v="9"/>
    <x v="3"/>
  </r>
  <r>
    <x v="76"/>
    <x v="145"/>
    <n v="8.1311475409836049"/>
    <x v="9"/>
    <x v="3"/>
  </r>
  <r>
    <x v="76"/>
    <x v="146"/>
    <n v="7.384615384615385"/>
    <x v="9"/>
    <x v="3"/>
  </r>
  <r>
    <x v="76"/>
    <x v="147"/>
    <n v="7.59375"/>
    <x v="9"/>
    <x v="3"/>
  </r>
  <r>
    <x v="76"/>
    <x v="148"/>
    <n v="6.5"/>
    <x v="9"/>
    <x v="3"/>
  </r>
  <r>
    <x v="76"/>
    <x v="149"/>
    <n v="7.75"/>
    <x v="9"/>
    <x v="3"/>
  </r>
  <r>
    <x v="76"/>
    <x v="150"/>
    <n v="8.0384615384615383"/>
    <x v="9"/>
    <x v="3"/>
  </r>
  <r>
    <x v="76"/>
    <x v="151"/>
    <n v="8"/>
    <x v="9"/>
    <x v="3"/>
  </r>
  <r>
    <x v="76"/>
    <x v="140"/>
    <n v="5.8857142857142852"/>
    <x v="10"/>
    <x v="3"/>
  </r>
  <r>
    <x v="76"/>
    <x v="141"/>
    <n v="6.5882352941176459"/>
    <x v="10"/>
    <x v="3"/>
  </r>
  <r>
    <x v="76"/>
    <x v="142"/>
    <n v="7"/>
    <x v="10"/>
    <x v="3"/>
  </r>
  <r>
    <x v="76"/>
    <x v="143"/>
    <n v="6"/>
    <x v="10"/>
    <x v="3"/>
  </r>
  <r>
    <x v="76"/>
    <x v="144"/>
    <n v="8"/>
    <x v="10"/>
    <x v="3"/>
  </r>
  <r>
    <x v="76"/>
    <x v="145"/>
    <n v="8.9649122807017516"/>
    <x v="10"/>
    <x v="3"/>
  </r>
  <r>
    <x v="76"/>
    <x v="146"/>
    <n v="7.2857142857142865"/>
    <x v="10"/>
    <x v="3"/>
  </r>
  <r>
    <x v="76"/>
    <x v="147"/>
    <n v="7.2162162162162149"/>
    <x v="10"/>
    <x v="3"/>
  </r>
  <r>
    <x v="76"/>
    <x v="148"/>
    <n v="7.8292682926829249"/>
    <x v="10"/>
    <x v="3"/>
  </r>
  <r>
    <x v="76"/>
    <x v="149"/>
    <n v="7.6818181818181817"/>
    <x v="10"/>
    <x v="3"/>
  </r>
  <r>
    <x v="76"/>
    <x v="150"/>
    <n v="8.4242424242424221"/>
    <x v="10"/>
    <x v="3"/>
  </r>
  <r>
    <x v="76"/>
    <x v="151"/>
    <n v="7.4285714285714288"/>
    <x v="10"/>
    <x v="3"/>
  </r>
  <r>
    <x v="76"/>
    <x v="140"/>
    <n v="7.833333333333333"/>
    <x v="11"/>
    <x v="3"/>
  </r>
  <r>
    <x v="76"/>
    <x v="141"/>
    <m/>
    <x v="11"/>
    <x v="3"/>
  </r>
  <r>
    <x v="76"/>
    <x v="142"/>
    <n v="7.4"/>
    <x v="11"/>
    <x v="3"/>
  </r>
  <r>
    <x v="76"/>
    <x v="143"/>
    <n v="7.375"/>
    <x v="11"/>
    <x v="3"/>
  </r>
  <r>
    <x v="76"/>
    <x v="144"/>
    <n v="8.5"/>
    <x v="11"/>
    <x v="3"/>
  </r>
  <r>
    <x v="76"/>
    <x v="145"/>
    <n v="8.3793103448275836"/>
    <x v="11"/>
    <x v="3"/>
  </r>
  <r>
    <x v="76"/>
    <x v="146"/>
    <n v="8.1538461538461533"/>
    <x v="11"/>
    <x v="3"/>
  </r>
  <r>
    <x v="76"/>
    <x v="147"/>
    <n v="7.75"/>
    <x v="11"/>
    <x v="3"/>
  </r>
  <r>
    <x v="76"/>
    <x v="148"/>
    <n v="7.1428571428571415"/>
    <x v="11"/>
    <x v="3"/>
  </r>
  <r>
    <x v="76"/>
    <x v="149"/>
    <n v="8.3333333333333321"/>
    <x v="11"/>
    <x v="3"/>
  </r>
  <r>
    <x v="76"/>
    <x v="150"/>
    <n v="8.5"/>
    <x v="11"/>
    <x v="3"/>
  </r>
  <r>
    <x v="76"/>
    <x v="151"/>
    <n v="8.2857142857142865"/>
    <x v="11"/>
    <x v="3"/>
  </r>
  <r>
    <x v="76"/>
    <x v="140"/>
    <n v="7.2"/>
    <x v="12"/>
    <x v="3"/>
  </r>
  <r>
    <x v="76"/>
    <x v="141"/>
    <n v="6.7272727272727266"/>
    <x v="12"/>
    <x v="3"/>
  </r>
  <r>
    <x v="76"/>
    <x v="142"/>
    <n v="7.4444444444444455"/>
    <x v="12"/>
    <x v="3"/>
  </r>
  <r>
    <x v="76"/>
    <x v="143"/>
    <n v="6.5555555555555545"/>
    <x v="12"/>
    <x v="3"/>
  </r>
  <r>
    <x v="76"/>
    <x v="144"/>
    <n v="7.166666666666667"/>
    <x v="12"/>
    <x v="3"/>
  </r>
  <r>
    <x v="76"/>
    <x v="145"/>
    <n v="8.5"/>
    <x v="12"/>
    <x v="3"/>
  </r>
  <r>
    <x v="76"/>
    <x v="146"/>
    <n v="7.5833333333333339"/>
    <x v="12"/>
    <x v="3"/>
  </r>
  <r>
    <x v="76"/>
    <x v="147"/>
    <n v="7.8076923076923084"/>
    <x v="12"/>
    <x v="3"/>
  </r>
  <r>
    <x v="76"/>
    <x v="148"/>
    <n v="8.3888888888888911"/>
    <x v="12"/>
    <x v="3"/>
  </r>
  <r>
    <x v="76"/>
    <x v="149"/>
    <n v="7.625"/>
    <x v="12"/>
    <x v="3"/>
  </r>
  <r>
    <x v="76"/>
    <x v="150"/>
    <n v="8.1818181818181817"/>
    <x v="12"/>
    <x v="3"/>
  </r>
  <r>
    <x v="76"/>
    <x v="151"/>
    <n v="6"/>
    <x v="12"/>
    <x v="3"/>
  </r>
  <r>
    <x v="76"/>
    <x v="140"/>
    <n v="6.8"/>
    <x v="13"/>
    <x v="3"/>
  </r>
  <r>
    <x v="76"/>
    <x v="141"/>
    <n v="8.375"/>
    <x v="13"/>
    <x v="3"/>
  </r>
  <r>
    <x v="76"/>
    <x v="142"/>
    <n v="6.4444444444444446"/>
    <x v="13"/>
    <x v="3"/>
  </r>
  <r>
    <x v="76"/>
    <x v="143"/>
    <n v="8.375"/>
    <x v="13"/>
    <x v="3"/>
  </r>
  <r>
    <x v="76"/>
    <x v="144"/>
    <n v="9.2857142857142865"/>
    <x v="13"/>
    <x v="3"/>
  </r>
  <r>
    <x v="76"/>
    <x v="145"/>
    <n v="8.625"/>
    <x v="13"/>
    <x v="3"/>
  </r>
  <r>
    <x v="76"/>
    <x v="146"/>
    <n v="7"/>
    <x v="13"/>
    <x v="3"/>
  </r>
  <r>
    <x v="76"/>
    <x v="147"/>
    <n v="8.2142857142857135"/>
    <x v="13"/>
    <x v="3"/>
  </r>
  <r>
    <x v="76"/>
    <x v="148"/>
    <n v="7.5384615384615383"/>
    <x v="13"/>
    <x v="3"/>
  </r>
  <r>
    <x v="76"/>
    <x v="149"/>
    <n v="7.5238095238095246"/>
    <x v="13"/>
    <x v="3"/>
  </r>
  <r>
    <x v="76"/>
    <x v="150"/>
    <n v="8.25"/>
    <x v="13"/>
    <x v="3"/>
  </r>
  <r>
    <x v="76"/>
    <x v="151"/>
    <n v="7.6"/>
    <x v="13"/>
    <x v="3"/>
  </r>
  <r>
    <x v="76"/>
    <x v="140"/>
    <n v="7.3076923076923066"/>
    <x v="14"/>
    <x v="3"/>
  </r>
  <r>
    <x v="76"/>
    <x v="141"/>
    <n v="9"/>
    <x v="14"/>
    <x v="3"/>
  </r>
  <r>
    <x v="76"/>
    <x v="142"/>
    <n v="8.6666666666666661"/>
    <x v="14"/>
    <x v="3"/>
  </r>
  <r>
    <x v="76"/>
    <x v="143"/>
    <n v="8"/>
    <x v="14"/>
    <x v="3"/>
  </r>
  <r>
    <x v="76"/>
    <x v="144"/>
    <m/>
    <x v="14"/>
    <x v="3"/>
  </r>
  <r>
    <x v="76"/>
    <x v="145"/>
    <n v="9"/>
    <x v="14"/>
    <x v="3"/>
  </r>
  <r>
    <x v="76"/>
    <x v="146"/>
    <m/>
    <x v="14"/>
    <x v="3"/>
  </r>
  <r>
    <x v="76"/>
    <x v="147"/>
    <n v="8"/>
    <x v="14"/>
    <x v="3"/>
  </r>
  <r>
    <x v="76"/>
    <x v="148"/>
    <n v="7.25"/>
    <x v="14"/>
    <x v="3"/>
  </r>
  <r>
    <x v="76"/>
    <x v="149"/>
    <n v="8"/>
    <x v="14"/>
    <x v="3"/>
  </r>
  <r>
    <x v="76"/>
    <x v="150"/>
    <n v="8"/>
    <x v="14"/>
    <x v="3"/>
  </r>
  <r>
    <x v="76"/>
    <x v="151"/>
    <n v="6.5"/>
    <x v="14"/>
    <x v="3"/>
  </r>
  <r>
    <x v="76"/>
    <x v="140"/>
    <n v="6.903225806451613"/>
    <x v="15"/>
    <x v="3"/>
  </r>
  <r>
    <x v="76"/>
    <x v="141"/>
    <n v="6"/>
    <x v="15"/>
    <x v="3"/>
  </r>
  <r>
    <x v="76"/>
    <x v="142"/>
    <n v="8"/>
    <x v="15"/>
    <x v="3"/>
  </r>
  <r>
    <x v="76"/>
    <x v="143"/>
    <n v="7"/>
    <x v="15"/>
    <x v="3"/>
  </r>
  <r>
    <x v="76"/>
    <x v="144"/>
    <n v="8.25"/>
    <x v="15"/>
    <x v="3"/>
  </r>
  <r>
    <x v="76"/>
    <x v="145"/>
    <n v="8.1"/>
    <x v="15"/>
    <x v="3"/>
  </r>
  <r>
    <x v="76"/>
    <x v="146"/>
    <n v="7.8"/>
    <x v="15"/>
    <x v="3"/>
  </r>
  <r>
    <x v="76"/>
    <x v="147"/>
    <n v="8.0434782608695627"/>
    <x v="15"/>
    <x v="3"/>
  </r>
  <r>
    <x v="76"/>
    <x v="148"/>
    <n v="8.1111111111111107"/>
    <x v="15"/>
    <x v="3"/>
  </r>
  <r>
    <x v="76"/>
    <x v="149"/>
    <n v="7.2"/>
    <x v="15"/>
    <x v="3"/>
  </r>
  <r>
    <x v="76"/>
    <x v="150"/>
    <n v="7.9230769230769242"/>
    <x v="15"/>
    <x v="3"/>
  </r>
  <r>
    <x v="76"/>
    <x v="151"/>
    <m/>
    <x v="15"/>
    <x v="3"/>
  </r>
  <r>
    <x v="76"/>
    <x v="140"/>
    <n v="6.6461538461538465"/>
    <x v="16"/>
    <x v="3"/>
  </r>
  <r>
    <x v="76"/>
    <x v="141"/>
    <n v="7.7083333333333348"/>
    <x v="16"/>
    <x v="3"/>
  </r>
  <r>
    <x v="76"/>
    <x v="142"/>
    <n v="7.04"/>
    <x v="16"/>
    <x v="3"/>
  </r>
  <r>
    <x v="76"/>
    <x v="143"/>
    <n v="6.3478260869565206"/>
    <x v="16"/>
    <x v="3"/>
  </r>
  <r>
    <x v="76"/>
    <x v="144"/>
    <n v="8.384615384615385"/>
    <x v="16"/>
    <x v="3"/>
  </r>
  <r>
    <x v="76"/>
    <x v="145"/>
    <n v="8.618421052631577"/>
    <x v="16"/>
    <x v="3"/>
  </r>
  <r>
    <x v="76"/>
    <x v="146"/>
    <n v="6.9117647058823524"/>
    <x v="16"/>
    <x v="3"/>
  </r>
  <r>
    <x v="76"/>
    <x v="147"/>
    <n v="7.7719298245614041"/>
    <x v="16"/>
    <x v="3"/>
  </r>
  <r>
    <x v="76"/>
    <x v="148"/>
    <n v="7.9428571428571422"/>
    <x v="16"/>
    <x v="3"/>
  </r>
  <r>
    <x v="76"/>
    <x v="149"/>
    <n v="7.4523809523809517"/>
    <x v="16"/>
    <x v="3"/>
  </r>
  <r>
    <x v="76"/>
    <x v="150"/>
    <n v="9.0434782608695645"/>
    <x v="16"/>
    <x v="3"/>
  </r>
  <r>
    <x v="76"/>
    <x v="151"/>
    <n v="8.4"/>
    <x v="16"/>
    <x v="3"/>
  </r>
  <r>
    <x v="77"/>
    <x v="152"/>
    <n v="20.994065281899111"/>
    <x v="0"/>
    <x v="2"/>
  </r>
  <r>
    <x v="77"/>
    <x v="153"/>
    <n v="53.431008902077153"/>
    <x v="0"/>
    <x v="2"/>
  </r>
  <r>
    <x v="77"/>
    <x v="154"/>
    <n v="23.126854599406528"/>
    <x v="0"/>
    <x v="2"/>
  </r>
  <r>
    <x v="77"/>
    <x v="155"/>
    <n v="0.76038575667655783"/>
    <x v="0"/>
    <x v="2"/>
  </r>
  <r>
    <x v="77"/>
    <x v="4"/>
    <n v="1.6876854599406528"/>
    <x v="0"/>
    <x v="2"/>
  </r>
  <r>
    <x v="78"/>
    <x v="156"/>
    <n v="44.083827893175076"/>
    <x v="0"/>
    <x v="2"/>
  </r>
  <r>
    <x v="78"/>
    <x v="157"/>
    <n v="27.114243323442135"/>
    <x v="0"/>
    <x v="2"/>
  </r>
  <r>
    <x v="78"/>
    <x v="158"/>
    <n v="5.0074183976261128"/>
    <x v="0"/>
    <x v="2"/>
  </r>
  <r>
    <x v="78"/>
    <x v="159"/>
    <n v="0.24109792284866469"/>
    <x v="0"/>
    <x v="2"/>
  </r>
  <r>
    <x v="78"/>
    <x v="160"/>
    <n v="3.8204747774480712"/>
    <x v="0"/>
    <x v="2"/>
  </r>
  <r>
    <x v="78"/>
    <x v="161"/>
    <n v="0.55637982195845692"/>
    <x v="0"/>
    <x v="2"/>
  </r>
  <r>
    <x v="78"/>
    <x v="162"/>
    <n v="6.7878338278931754"/>
    <x v="0"/>
    <x v="2"/>
  </r>
  <r>
    <x v="78"/>
    <x v="163"/>
    <n v="6.2870919881305634"/>
    <x v="0"/>
    <x v="2"/>
  </r>
  <r>
    <x v="78"/>
    <x v="164"/>
    <n v="1.0385756676557865"/>
    <x v="0"/>
    <x v="2"/>
  </r>
  <r>
    <x v="78"/>
    <x v="165"/>
    <n v="3.1157270029673589"/>
    <x v="0"/>
    <x v="2"/>
  </r>
  <r>
    <x v="78"/>
    <x v="166"/>
    <n v="1.2982195845697329"/>
    <x v="0"/>
    <x v="2"/>
  </r>
  <r>
    <x v="78"/>
    <x v="4"/>
    <n v="0.64910979228486643"/>
    <x v="0"/>
    <x v="2"/>
  </r>
  <r>
    <x v="79"/>
    <x v="167"/>
    <n v="42.062314540059347"/>
    <x v="0"/>
    <x v="2"/>
  </r>
  <r>
    <x v="79"/>
    <x v="168"/>
    <n v="22.310830860534125"/>
    <x v="0"/>
    <x v="2"/>
  </r>
  <r>
    <x v="79"/>
    <x v="169"/>
    <n v="6.991839762611276"/>
    <x v="0"/>
    <x v="2"/>
  </r>
  <r>
    <x v="79"/>
    <x v="170"/>
    <n v="0.87166172106824924"/>
    <x v="0"/>
    <x v="2"/>
  </r>
  <r>
    <x v="79"/>
    <x v="171"/>
    <n v="22.199554896142434"/>
    <x v="0"/>
    <x v="2"/>
  </r>
  <r>
    <x v="79"/>
    <x v="172"/>
    <n v="0.81602373887240354"/>
    <x v="0"/>
    <x v="2"/>
  </r>
  <r>
    <x v="79"/>
    <x v="4"/>
    <n v="4.7477744807121658"/>
    <x v="0"/>
    <x v="2"/>
  </r>
  <r>
    <x v="80"/>
    <x v="173"/>
    <n v="18.212166172106826"/>
    <x v="0"/>
    <x v="2"/>
  </r>
  <r>
    <x v="80"/>
    <x v="174"/>
    <n v="81.787833827893181"/>
    <x v="0"/>
    <x v="2"/>
  </r>
  <r>
    <x v="80"/>
    <x v="175"/>
    <n v="28.171364985163205"/>
    <x v="0"/>
    <x v="2"/>
  </r>
  <r>
    <x v="80"/>
    <x v="176"/>
    <n v="7.0103857566765582"/>
    <x v="0"/>
    <x v="2"/>
  </r>
  <r>
    <x v="80"/>
    <x v="177"/>
    <n v="27.893175074183976"/>
    <x v="0"/>
    <x v="2"/>
  </r>
  <r>
    <x v="80"/>
    <x v="178"/>
    <n v="6.4725519287833828"/>
    <x v="0"/>
    <x v="2"/>
  </r>
  <r>
    <x v="80"/>
    <x v="179"/>
    <n v="12.240356083086054"/>
    <x v="0"/>
    <x v="2"/>
  </r>
  <r>
    <x v="80"/>
    <x v="180"/>
    <n v="89.873887240356083"/>
    <x v="0"/>
    <x v="2"/>
  </r>
  <r>
    <x v="80"/>
    <x v="181"/>
    <n v="10.126112759643917"/>
    <x v="0"/>
    <x v="2"/>
  </r>
  <r>
    <x v="80"/>
    <x v="182"/>
    <n v="98.775964391691389"/>
    <x v="0"/>
    <x v="2"/>
  </r>
  <r>
    <x v="80"/>
    <x v="183"/>
    <n v="1.2240356083086052"/>
    <x v="0"/>
    <x v="2"/>
  </r>
  <r>
    <x v="80"/>
    <x v="184"/>
    <n v="99.703264094955486"/>
    <x v="0"/>
    <x v="2"/>
  </r>
  <r>
    <x v="80"/>
    <x v="185"/>
    <n v="0.29673590504451036"/>
    <x v="0"/>
    <x v="2"/>
  </r>
  <r>
    <x v="81"/>
    <x v="186"/>
    <n v="99.795994065281903"/>
    <x v="0"/>
    <x v="2"/>
  </r>
  <r>
    <x v="81"/>
    <x v="187"/>
    <n v="0.20400593471810088"/>
    <x v="0"/>
    <x v="2"/>
  </r>
  <r>
    <x v="77"/>
    <x v="152"/>
    <n v="25.244444444444444"/>
    <x v="1"/>
    <x v="2"/>
  </r>
  <r>
    <x v="77"/>
    <x v="153"/>
    <n v="44.355555555555554"/>
    <x v="1"/>
    <x v="2"/>
  </r>
  <r>
    <x v="77"/>
    <x v="154"/>
    <n v="25.777777777777779"/>
    <x v="1"/>
    <x v="2"/>
  </r>
  <r>
    <x v="77"/>
    <x v="155"/>
    <n v="1.4222222222222223"/>
    <x v="1"/>
    <x v="2"/>
  </r>
  <r>
    <x v="77"/>
    <x v="4"/>
    <n v="3.2"/>
    <x v="1"/>
    <x v="2"/>
  </r>
  <r>
    <x v="78"/>
    <x v="156"/>
    <n v="55.37777777777778"/>
    <x v="1"/>
    <x v="2"/>
  </r>
  <r>
    <x v="78"/>
    <x v="157"/>
    <n v="14.222222222222221"/>
    <x v="1"/>
    <x v="2"/>
  </r>
  <r>
    <x v="78"/>
    <x v="158"/>
    <n v="7.3777777777777782"/>
    <x v="1"/>
    <x v="2"/>
  </r>
  <r>
    <x v="78"/>
    <x v="159"/>
    <n v="0.35555555555555557"/>
    <x v="1"/>
    <x v="2"/>
  </r>
  <r>
    <x v="78"/>
    <x v="160"/>
    <n v="6.4888888888888889"/>
    <x v="1"/>
    <x v="2"/>
  </r>
  <r>
    <x v="78"/>
    <x v="161"/>
    <n v="0.62222222222222223"/>
    <x v="1"/>
    <x v="2"/>
  </r>
  <r>
    <x v="78"/>
    <x v="162"/>
    <n v="1.7777777777777777"/>
    <x v="1"/>
    <x v="2"/>
  </r>
  <r>
    <x v="78"/>
    <x v="163"/>
    <n v="10.044444444444444"/>
    <x v="1"/>
    <x v="2"/>
  </r>
  <r>
    <x v="78"/>
    <x v="164"/>
    <n v="0.35555555555555557"/>
    <x v="1"/>
    <x v="2"/>
  </r>
  <r>
    <x v="78"/>
    <x v="165"/>
    <n v="0.26666666666666666"/>
    <x v="1"/>
    <x v="2"/>
  </r>
  <r>
    <x v="78"/>
    <x v="166"/>
    <n v="1.6888888888888889"/>
    <x v="1"/>
    <x v="2"/>
  </r>
  <r>
    <x v="78"/>
    <x v="4"/>
    <n v="1.4222222222222223"/>
    <x v="1"/>
    <x v="2"/>
  </r>
  <r>
    <x v="79"/>
    <x v="167"/>
    <n v="56.533333333333331"/>
    <x v="1"/>
    <x v="2"/>
  </r>
  <r>
    <x v="79"/>
    <x v="168"/>
    <n v="13.155555555555555"/>
    <x v="1"/>
    <x v="2"/>
  </r>
  <r>
    <x v="79"/>
    <x v="169"/>
    <n v="4.5333333333333332"/>
    <x v="1"/>
    <x v="2"/>
  </r>
  <r>
    <x v="79"/>
    <x v="170"/>
    <n v="1.5111111111111111"/>
    <x v="1"/>
    <x v="2"/>
  </r>
  <r>
    <x v="79"/>
    <x v="171"/>
    <n v="20.355555555555554"/>
    <x v="1"/>
    <x v="2"/>
  </r>
  <r>
    <x v="79"/>
    <x v="172"/>
    <n v="0.88888888888888884"/>
    <x v="1"/>
    <x v="2"/>
  </r>
  <r>
    <x v="79"/>
    <x v="4"/>
    <n v="3.0222222222222221"/>
    <x v="1"/>
    <x v="2"/>
  </r>
  <r>
    <x v="80"/>
    <x v="173"/>
    <n v="21.68888888888889"/>
    <x v="1"/>
    <x v="2"/>
  </r>
  <r>
    <x v="80"/>
    <x v="174"/>
    <n v="78.311111111111117"/>
    <x v="1"/>
    <x v="2"/>
  </r>
  <r>
    <x v="80"/>
    <x v="175"/>
    <n v="13.066666666666666"/>
    <x v="1"/>
    <x v="2"/>
  </r>
  <r>
    <x v="80"/>
    <x v="176"/>
    <n v="9.5111111111111111"/>
    <x v="1"/>
    <x v="2"/>
  </r>
  <r>
    <x v="80"/>
    <x v="177"/>
    <n v="30.933333333333334"/>
    <x v="1"/>
    <x v="2"/>
  </r>
  <r>
    <x v="80"/>
    <x v="178"/>
    <n v="13.6"/>
    <x v="1"/>
    <x v="2"/>
  </r>
  <r>
    <x v="80"/>
    <x v="179"/>
    <n v="11.2"/>
    <x v="1"/>
    <x v="2"/>
  </r>
  <r>
    <x v="80"/>
    <x v="180"/>
    <n v="85.333333333333329"/>
    <x v="1"/>
    <x v="2"/>
  </r>
  <r>
    <x v="80"/>
    <x v="181"/>
    <n v="14.666666666666666"/>
    <x v="1"/>
    <x v="2"/>
  </r>
  <r>
    <x v="80"/>
    <x v="182"/>
    <n v="98.933333333333337"/>
    <x v="1"/>
    <x v="2"/>
  </r>
  <r>
    <x v="80"/>
    <x v="183"/>
    <n v="1.0666666666666667"/>
    <x v="1"/>
    <x v="2"/>
  </r>
  <r>
    <x v="80"/>
    <x v="184"/>
    <n v="99.555555555555557"/>
    <x v="1"/>
    <x v="2"/>
  </r>
  <r>
    <x v="80"/>
    <x v="185"/>
    <n v="0.44444444444444442"/>
    <x v="1"/>
    <x v="2"/>
  </r>
  <r>
    <x v="81"/>
    <x v="186"/>
    <n v="99.822222222222223"/>
    <x v="1"/>
    <x v="2"/>
  </r>
  <r>
    <x v="81"/>
    <x v="187"/>
    <n v="0.17777777777777778"/>
    <x v="1"/>
    <x v="2"/>
  </r>
  <r>
    <x v="77"/>
    <x v="152"/>
    <n v="26.684782608695652"/>
    <x v="2"/>
    <x v="2"/>
  </r>
  <r>
    <x v="77"/>
    <x v="153"/>
    <n v="41.467391304347828"/>
    <x v="2"/>
    <x v="2"/>
  </r>
  <r>
    <x v="77"/>
    <x v="154"/>
    <n v="31.032608695652176"/>
    <x v="2"/>
    <x v="2"/>
  </r>
  <r>
    <x v="77"/>
    <x v="155"/>
    <n v="0.32608695652173914"/>
    <x v="2"/>
    <x v="2"/>
  </r>
  <r>
    <x v="77"/>
    <x v="4"/>
    <n v="0.4891304347826087"/>
    <x v="2"/>
    <x v="2"/>
  </r>
  <r>
    <x v="78"/>
    <x v="156"/>
    <n v="26.25"/>
    <x v="2"/>
    <x v="2"/>
  </r>
  <r>
    <x v="78"/>
    <x v="157"/>
    <n v="31.684782608695652"/>
    <x v="2"/>
    <x v="2"/>
  </r>
  <r>
    <x v="78"/>
    <x v="158"/>
    <n v="6.0326086956521738"/>
    <x v="2"/>
    <x v="2"/>
  </r>
  <r>
    <x v="78"/>
    <x v="159"/>
    <n v="5.434782608695652E-2"/>
    <x v="2"/>
    <x v="2"/>
  </r>
  <r>
    <x v="78"/>
    <x v="160"/>
    <n v="3.8043478260869565"/>
    <x v="2"/>
    <x v="2"/>
  </r>
  <r>
    <x v="78"/>
    <x v="161"/>
    <n v="0.21739130434782608"/>
    <x v="2"/>
    <x v="2"/>
  </r>
  <r>
    <x v="78"/>
    <x v="162"/>
    <n v="13.858695652173912"/>
    <x v="2"/>
    <x v="2"/>
  </r>
  <r>
    <x v="78"/>
    <x v="163"/>
    <n v="6.25"/>
    <x v="2"/>
    <x v="2"/>
  </r>
  <r>
    <x v="78"/>
    <x v="164"/>
    <n v="2.1739130434782608"/>
    <x v="2"/>
    <x v="2"/>
  </r>
  <r>
    <x v="78"/>
    <x v="165"/>
    <n v="6.7391304347826084"/>
    <x v="2"/>
    <x v="2"/>
  </r>
  <r>
    <x v="78"/>
    <x v="166"/>
    <n v="2.2282608695652173"/>
    <x v="2"/>
    <x v="2"/>
  </r>
  <r>
    <x v="78"/>
    <x v="4"/>
    <n v="0.70652173913043481"/>
    <x v="2"/>
    <x v="2"/>
  </r>
  <r>
    <x v="79"/>
    <x v="167"/>
    <n v="22.717391304347824"/>
    <x v="2"/>
    <x v="2"/>
  </r>
  <r>
    <x v="79"/>
    <x v="168"/>
    <n v="23.260869565217391"/>
    <x v="2"/>
    <x v="2"/>
  </r>
  <r>
    <x v="79"/>
    <x v="169"/>
    <n v="9.2391304347826093"/>
    <x v="2"/>
    <x v="2"/>
  </r>
  <r>
    <x v="79"/>
    <x v="170"/>
    <n v="0.4891304347826087"/>
    <x v="2"/>
    <x v="2"/>
  </r>
  <r>
    <x v="79"/>
    <x v="171"/>
    <n v="37.010869565217391"/>
    <x v="2"/>
    <x v="2"/>
  </r>
  <r>
    <x v="79"/>
    <x v="172"/>
    <n v="1.576086956521739"/>
    <x v="2"/>
    <x v="2"/>
  </r>
  <r>
    <x v="79"/>
    <x v="4"/>
    <n v="5.7065217391304346"/>
    <x v="2"/>
    <x v="2"/>
  </r>
  <r>
    <x v="80"/>
    <x v="173"/>
    <n v="23.586956521739129"/>
    <x v="2"/>
    <x v="2"/>
  </r>
  <r>
    <x v="80"/>
    <x v="174"/>
    <n v="76.413043478260875"/>
    <x v="2"/>
    <x v="2"/>
  </r>
  <r>
    <x v="80"/>
    <x v="175"/>
    <n v="34.782608695652172"/>
    <x v="2"/>
    <x v="2"/>
  </r>
  <r>
    <x v="80"/>
    <x v="176"/>
    <n v="3.5869565217391304"/>
    <x v="2"/>
    <x v="2"/>
  </r>
  <r>
    <x v="80"/>
    <x v="177"/>
    <n v="23.913043478260871"/>
    <x v="2"/>
    <x v="2"/>
  </r>
  <r>
    <x v="80"/>
    <x v="178"/>
    <n v="1.7934782608695652"/>
    <x v="2"/>
    <x v="2"/>
  </r>
  <r>
    <x v="80"/>
    <x v="179"/>
    <n v="12.336956521739131"/>
    <x v="2"/>
    <x v="2"/>
  </r>
  <r>
    <x v="80"/>
    <x v="180"/>
    <n v="93.206521739130437"/>
    <x v="2"/>
    <x v="2"/>
  </r>
  <r>
    <x v="80"/>
    <x v="181"/>
    <n v="6.7934782608695654"/>
    <x v="2"/>
    <x v="2"/>
  </r>
  <r>
    <x v="80"/>
    <x v="182"/>
    <n v="99.510869565217391"/>
    <x v="2"/>
    <x v="2"/>
  </r>
  <r>
    <x v="80"/>
    <x v="183"/>
    <n v="0.4891304347826087"/>
    <x v="2"/>
    <x v="2"/>
  </r>
  <r>
    <x v="80"/>
    <x v="184"/>
    <n v="99.782608695652172"/>
    <x v="2"/>
    <x v="2"/>
  </r>
  <r>
    <x v="80"/>
    <x v="185"/>
    <n v="0.21739130434782608"/>
    <x v="2"/>
    <x v="2"/>
  </r>
  <r>
    <x v="81"/>
    <x v="186"/>
    <n v="99.836956521739125"/>
    <x v="2"/>
    <x v="2"/>
  </r>
  <r>
    <x v="81"/>
    <x v="187"/>
    <n v="0.16304347826086957"/>
    <x v="2"/>
    <x v="2"/>
  </r>
  <r>
    <x v="77"/>
    <x v="152"/>
    <n v="10.28169014084507"/>
    <x v="3"/>
    <x v="2"/>
  </r>
  <r>
    <x v="77"/>
    <x v="153"/>
    <n v="71.83098591549296"/>
    <x v="3"/>
    <x v="2"/>
  </r>
  <r>
    <x v="77"/>
    <x v="154"/>
    <n v="14.788732394366198"/>
    <x v="3"/>
    <x v="2"/>
  </r>
  <r>
    <x v="77"/>
    <x v="155"/>
    <n v="0.42253521126760563"/>
    <x v="3"/>
    <x v="2"/>
  </r>
  <r>
    <x v="77"/>
    <x v="4"/>
    <n v="2.676056338028169"/>
    <x v="3"/>
    <x v="2"/>
  </r>
  <r>
    <x v="78"/>
    <x v="156"/>
    <n v="64.929577464788736"/>
    <x v="3"/>
    <x v="2"/>
  </r>
  <r>
    <x v="78"/>
    <x v="157"/>
    <n v="19.014084507042252"/>
    <x v="3"/>
    <x v="2"/>
  </r>
  <r>
    <x v="78"/>
    <x v="158"/>
    <n v="1.8309859154929577"/>
    <x v="3"/>
    <x v="2"/>
  </r>
  <r>
    <x v="78"/>
    <x v="159"/>
    <n v="0.28169014084507044"/>
    <x v="3"/>
    <x v="2"/>
  </r>
  <r>
    <x v="78"/>
    <x v="160"/>
    <n v="3.23943661971831"/>
    <x v="3"/>
    <x v="2"/>
  </r>
  <r>
    <x v="78"/>
    <x v="161"/>
    <n v="0.28169014084507044"/>
    <x v="3"/>
    <x v="2"/>
  </r>
  <r>
    <x v="78"/>
    <x v="162"/>
    <n v="3.943661971830986"/>
    <x v="3"/>
    <x v="2"/>
  </r>
  <r>
    <x v="78"/>
    <x v="163"/>
    <n v="4.507042253521127"/>
    <x v="3"/>
    <x v="2"/>
  </r>
  <r>
    <x v="78"/>
    <x v="164"/>
    <n v="0.70422535211267601"/>
    <x v="3"/>
    <x v="2"/>
  </r>
  <r>
    <x v="78"/>
    <x v="165"/>
    <n v="0.9859154929577465"/>
    <x v="3"/>
    <x v="2"/>
  </r>
  <r>
    <x v="78"/>
    <x v="166"/>
    <n v="0.28169014084507044"/>
    <x v="3"/>
    <x v="2"/>
  </r>
  <r>
    <x v="78"/>
    <x v="4"/>
    <n v="0"/>
    <x v="3"/>
    <x v="2"/>
  </r>
  <r>
    <x v="79"/>
    <x v="167"/>
    <n v="63.239436619718312"/>
    <x v="3"/>
    <x v="2"/>
  </r>
  <r>
    <x v="79"/>
    <x v="168"/>
    <n v="14.366197183098592"/>
    <x v="3"/>
    <x v="2"/>
  </r>
  <r>
    <x v="79"/>
    <x v="169"/>
    <n v="4.507042253521127"/>
    <x v="3"/>
    <x v="2"/>
  </r>
  <r>
    <x v="79"/>
    <x v="170"/>
    <n v="1.267605633802817"/>
    <x v="3"/>
    <x v="2"/>
  </r>
  <r>
    <x v="79"/>
    <x v="171"/>
    <n v="10.56338028169014"/>
    <x v="3"/>
    <x v="2"/>
  </r>
  <r>
    <x v="79"/>
    <x v="172"/>
    <n v="0.56338028169014087"/>
    <x v="3"/>
    <x v="2"/>
  </r>
  <r>
    <x v="79"/>
    <x v="4"/>
    <n v="5.492957746478873"/>
    <x v="3"/>
    <x v="2"/>
  </r>
  <r>
    <x v="80"/>
    <x v="173"/>
    <n v="12.112676056338028"/>
    <x v="3"/>
    <x v="2"/>
  </r>
  <r>
    <x v="80"/>
    <x v="174"/>
    <n v="87.887323943661968"/>
    <x v="3"/>
    <x v="2"/>
  </r>
  <r>
    <x v="80"/>
    <x v="175"/>
    <n v="11.971830985915492"/>
    <x v="3"/>
    <x v="2"/>
  </r>
  <r>
    <x v="80"/>
    <x v="176"/>
    <n v="3.943661971830986"/>
    <x v="3"/>
    <x v="2"/>
  </r>
  <r>
    <x v="80"/>
    <x v="177"/>
    <n v="46.901408450704224"/>
    <x v="3"/>
    <x v="2"/>
  </r>
  <r>
    <x v="80"/>
    <x v="178"/>
    <n v="6.47887323943662"/>
    <x v="3"/>
    <x v="2"/>
  </r>
  <r>
    <x v="80"/>
    <x v="179"/>
    <n v="18.591549295774648"/>
    <x v="3"/>
    <x v="2"/>
  </r>
  <r>
    <x v="80"/>
    <x v="180"/>
    <n v="85.633802816901408"/>
    <x v="3"/>
    <x v="2"/>
  </r>
  <r>
    <x v="80"/>
    <x v="181"/>
    <n v="14.366197183098592"/>
    <x v="3"/>
    <x v="2"/>
  </r>
  <r>
    <x v="80"/>
    <x v="182"/>
    <n v="98.873239436619713"/>
    <x v="3"/>
    <x v="2"/>
  </r>
  <r>
    <x v="80"/>
    <x v="183"/>
    <n v="1.1267605633802817"/>
    <x v="3"/>
    <x v="2"/>
  </r>
  <r>
    <x v="80"/>
    <x v="184"/>
    <n v="100"/>
    <x v="3"/>
    <x v="2"/>
  </r>
  <r>
    <x v="80"/>
    <x v="185"/>
    <n v="0"/>
    <x v="3"/>
    <x v="2"/>
  </r>
  <r>
    <x v="81"/>
    <x v="186"/>
    <n v="100"/>
    <x v="3"/>
    <x v="2"/>
  </r>
  <r>
    <x v="81"/>
    <x v="187"/>
    <n v="0"/>
    <x v="3"/>
    <x v="2"/>
  </r>
  <r>
    <x v="77"/>
    <x v="152"/>
    <n v="10.579710144927537"/>
    <x v="4"/>
    <x v="2"/>
  </r>
  <r>
    <x v="77"/>
    <x v="153"/>
    <n v="77.246376811594203"/>
    <x v="4"/>
    <x v="2"/>
  </r>
  <r>
    <x v="77"/>
    <x v="154"/>
    <n v="10.289855072463768"/>
    <x v="4"/>
    <x v="2"/>
  </r>
  <r>
    <x v="77"/>
    <x v="155"/>
    <n v="0.86956521739130432"/>
    <x v="4"/>
    <x v="2"/>
  </r>
  <r>
    <x v="77"/>
    <x v="4"/>
    <n v="1.0144927536231885"/>
    <x v="4"/>
    <x v="2"/>
  </r>
  <r>
    <x v="78"/>
    <x v="156"/>
    <n v="31.594202898550726"/>
    <x v="4"/>
    <x v="2"/>
  </r>
  <r>
    <x v="78"/>
    <x v="157"/>
    <n v="56.811594202898547"/>
    <x v="4"/>
    <x v="2"/>
  </r>
  <r>
    <x v="78"/>
    <x v="158"/>
    <n v="2.0289855072463769"/>
    <x v="4"/>
    <x v="2"/>
  </r>
  <r>
    <x v="78"/>
    <x v="159"/>
    <n v="0.43478260869565216"/>
    <x v="4"/>
    <x v="2"/>
  </r>
  <r>
    <x v="78"/>
    <x v="160"/>
    <n v="1.4492753623188406"/>
    <x v="4"/>
    <x v="2"/>
  </r>
  <r>
    <x v="78"/>
    <x v="161"/>
    <n v="0.72463768115942029"/>
    <x v="4"/>
    <x v="2"/>
  </r>
  <r>
    <x v="78"/>
    <x v="162"/>
    <n v="1.4492753623188406"/>
    <x v="4"/>
    <x v="2"/>
  </r>
  <r>
    <x v="78"/>
    <x v="163"/>
    <n v="3.9130434782608696"/>
    <x v="4"/>
    <x v="2"/>
  </r>
  <r>
    <x v="78"/>
    <x v="164"/>
    <n v="0.28985507246376813"/>
    <x v="4"/>
    <x v="2"/>
  </r>
  <r>
    <x v="78"/>
    <x v="165"/>
    <n v="0.86956521739130432"/>
    <x v="4"/>
    <x v="2"/>
  </r>
  <r>
    <x v="78"/>
    <x v="166"/>
    <n v="0.14492753623188406"/>
    <x v="4"/>
    <x v="2"/>
  </r>
  <r>
    <x v="78"/>
    <x v="4"/>
    <n v="0.28985507246376813"/>
    <x v="4"/>
    <x v="2"/>
  </r>
  <r>
    <x v="79"/>
    <x v="167"/>
    <n v="24.927536231884059"/>
    <x v="4"/>
    <x v="2"/>
  </r>
  <r>
    <x v="79"/>
    <x v="168"/>
    <n v="51.884057971014492"/>
    <x v="4"/>
    <x v="2"/>
  </r>
  <r>
    <x v="79"/>
    <x v="169"/>
    <n v="10.289855072463768"/>
    <x v="4"/>
    <x v="2"/>
  </r>
  <r>
    <x v="79"/>
    <x v="170"/>
    <n v="0.57971014492753625"/>
    <x v="4"/>
    <x v="2"/>
  </r>
  <r>
    <x v="79"/>
    <x v="171"/>
    <n v="7.2463768115942031"/>
    <x v="4"/>
    <x v="2"/>
  </r>
  <r>
    <x v="79"/>
    <x v="172"/>
    <n v="0"/>
    <x v="4"/>
    <x v="2"/>
  </r>
  <r>
    <x v="79"/>
    <x v="4"/>
    <n v="5.0724637681159424"/>
    <x v="4"/>
    <x v="2"/>
  </r>
  <r>
    <x v="80"/>
    <x v="173"/>
    <n v="7.6811594202898554"/>
    <x v="4"/>
    <x v="2"/>
  </r>
  <r>
    <x v="80"/>
    <x v="174"/>
    <n v="92.318840579710141"/>
    <x v="4"/>
    <x v="2"/>
  </r>
  <r>
    <x v="80"/>
    <x v="175"/>
    <n v="60.289855072463766"/>
    <x v="4"/>
    <x v="2"/>
  </r>
  <r>
    <x v="80"/>
    <x v="176"/>
    <n v="14.202898550724637"/>
    <x v="4"/>
    <x v="2"/>
  </r>
  <r>
    <x v="80"/>
    <x v="177"/>
    <n v="9.420289855072463"/>
    <x v="4"/>
    <x v="2"/>
  </r>
  <r>
    <x v="80"/>
    <x v="178"/>
    <n v="2.318840579710145"/>
    <x v="4"/>
    <x v="2"/>
  </r>
  <r>
    <x v="80"/>
    <x v="179"/>
    <n v="6.0869565217391308"/>
    <x v="4"/>
    <x v="2"/>
  </r>
  <r>
    <x v="80"/>
    <x v="180"/>
    <n v="94.347826086956516"/>
    <x v="4"/>
    <x v="2"/>
  </r>
  <r>
    <x v="80"/>
    <x v="181"/>
    <n v="5.6521739130434785"/>
    <x v="4"/>
    <x v="2"/>
  </r>
  <r>
    <x v="80"/>
    <x v="182"/>
    <n v="97.681159420289859"/>
    <x v="4"/>
    <x v="2"/>
  </r>
  <r>
    <x v="80"/>
    <x v="183"/>
    <n v="2.318840579710145"/>
    <x v="4"/>
    <x v="2"/>
  </r>
  <r>
    <x v="80"/>
    <x v="184"/>
    <n v="99.565217391304344"/>
    <x v="4"/>
    <x v="2"/>
  </r>
  <r>
    <x v="80"/>
    <x v="185"/>
    <n v="0.43478260869565216"/>
    <x v="4"/>
    <x v="2"/>
  </r>
  <r>
    <x v="81"/>
    <x v="186"/>
    <n v="99.85507246376811"/>
    <x v="4"/>
    <x v="2"/>
  </r>
  <r>
    <x v="81"/>
    <x v="187"/>
    <n v="0.14492753623188406"/>
    <x v="4"/>
    <x v="2"/>
  </r>
  <r>
    <x v="77"/>
    <x v="152"/>
    <n v="10.256410256410257"/>
    <x v="5"/>
    <x v="2"/>
  </r>
  <r>
    <x v="77"/>
    <x v="153"/>
    <n v="78.974358974358978"/>
    <x v="5"/>
    <x v="2"/>
  </r>
  <r>
    <x v="77"/>
    <x v="154"/>
    <n v="9.2307692307692299"/>
    <x v="5"/>
    <x v="2"/>
  </r>
  <r>
    <x v="77"/>
    <x v="155"/>
    <n v="1.0256410256410255"/>
    <x v="5"/>
    <x v="2"/>
  </r>
  <r>
    <x v="77"/>
    <x v="4"/>
    <n v="0.51282051282051277"/>
    <x v="5"/>
    <x v="2"/>
  </r>
  <r>
    <x v="78"/>
    <x v="156"/>
    <n v="31.282051282051281"/>
    <x v="5"/>
    <x v="2"/>
  </r>
  <r>
    <x v="78"/>
    <x v="157"/>
    <n v="56.92307692307692"/>
    <x v="5"/>
    <x v="2"/>
  </r>
  <r>
    <x v="78"/>
    <x v="158"/>
    <n v="0.51282051282051277"/>
    <x v="5"/>
    <x v="2"/>
  </r>
  <r>
    <x v="78"/>
    <x v="159"/>
    <n v="0.51282051282051277"/>
    <x v="5"/>
    <x v="2"/>
  </r>
  <r>
    <x v="78"/>
    <x v="160"/>
    <n v="1.0256410256410255"/>
    <x v="5"/>
    <x v="2"/>
  </r>
  <r>
    <x v="78"/>
    <x v="161"/>
    <n v="1.0256410256410255"/>
    <x v="5"/>
    <x v="2"/>
  </r>
  <r>
    <x v="78"/>
    <x v="162"/>
    <n v="1.0256410256410255"/>
    <x v="5"/>
    <x v="2"/>
  </r>
  <r>
    <x v="78"/>
    <x v="163"/>
    <n v="5.1282051282051286"/>
    <x v="5"/>
    <x v="2"/>
  </r>
  <r>
    <x v="78"/>
    <x v="164"/>
    <n v="0.51282051282051277"/>
    <x v="5"/>
    <x v="2"/>
  </r>
  <r>
    <x v="78"/>
    <x v="165"/>
    <n v="2.0512820512820511"/>
    <x v="5"/>
    <x v="2"/>
  </r>
  <r>
    <x v="78"/>
    <x v="166"/>
    <n v="0"/>
    <x v="5"/>
    <x v="2"/>
  </r>
  <r>
    <x v="78"/>
    <x v="4"/>
    <n v="0"/>
    <x v="5"/>
    <x v="2"/>
  </r>
  <r>
    <x v="79"/>
    <x v="167"/>
    <n v="23.589743589743591"/>
    <x v="5"/>
    <x v="2"/>
  </r>
  <r>
    <x v="79"/>
    <x v="168"/>
    <n v="58.974358974358971"/>
    <x v="5"/>
    <x v="2"/>
  </r>
  <r>
    <x v="79"/>
    <x v="169"/>
    <n v="11.282051282051283"/>
    <x v="5"/>
    <x v="2"/>
  </r>
  <r>
    <x v="79"/>
    <x v="170"/>
    <n v="0"/>
    <x v="5"/>
    <x v="2"/>
  </r>
  <r>
    <x v="79"/>
    <x v="171"/>
    <n v="1.0256410256410255"/>
    <x v="5"/>
    <x v="2"/>
  </r>
  <r>
    <x v="79"/>
    <x v="172"/>
    <n v="0"/>
    <x v="5"/>
    <x v="2"/>
  </r>
  <r>
    <x v="79"/>
    <x v="4"/>
    <n v="5.1282051282051286"/>
    <x v="5"/>
    <x v="2"/>
  </r>
  <r>
    <x v="80"/>
    <x v="173"/>
    <n v="8.7179487179487172"/>
    <x v="5"/>
    <x v="2"/>
  </r>
  <r>
    <x v="80"/>
    <x v="174"/>
    <n v="91.282051282051285"/>
    <x v="5"/>
    <x v="2"/>
  </r>
  <r>
    <x v="80"/>
    <x v="175"/>
    <n v="63.07692307692308"/>
    <x v="5"/>
    <x v="2"/>
  </r>
  <r>
    <x v="80"/>
    <x v="176"/>
    <n v="13.846153846153847"/>
    <x v="5"/>
    <x v="2"/>
  </r>
  <r>
    <x v="80"/>
    <x v="177"/>
    <n v="10.76923076923077"/>
    <x v="5"/>
    <x v="2"/>
  </r>
  <r>
    <x v="80"/>
    <x v="178"/>
    <n v="3.5897435897435899"/>
    <x v="5"/>
    <x v="2"/>
  </r>
  <r>
    <x v="80"/>
    <x v="179"/>
    <n v="0"/>
    <x v="5"/>
    <x v="2"/>
  </r>
  <r>
    <x v="80"/>
    <x v="180"/>
    <n v="95.384615384615387"/>
    <x v="5"/>
    <x v="2"/>
  </r>
  <r>
    <x v="80"/>
    <x v="181"/>
    <n v="4.615384615384615"/>
    <x v="5"/>
    <x v="2"/>
  </r>
  <r>
    <x v="80"/>
    <x v="182"/>
    <n v="95.897435897435898"/>
    <x v="5"/>
    <x v="2"/>
  </r>
  <r>
    <x v="80"/>
    <x v="183"/>
    <n v="4.1025641025641022"/>
    <x v="5"/>
    <x v="2"/>
  </r>
  <r>
    <x v="80"/>
    <x v="184"/>
    <n v="100"/>
    <x v="5"/>
    <x v="2"/>
  </r>
  <r>
    <x v="80"/>
    <x v="185"/>
    <n v="0"/>
    <x v="5"/>
    <x v="2"/>
  </r>
  <r>
    <x v="81"/>
    <x v="186"/>
    <n v="99.487179487179489"/>
    <x v="5"/>
    <x v="2"/>
  </r>
  <r>
    <x v="81"/>
    <x v="187"/>
    <n v="0.51282051282051277"/>
    <x v="5"/>
    <x v="2"/>
  </r>
  <r>
    <x v="77"/>
    <x v="152"/>
    <n v="14.049586776859504"/>
    <x v="6"/>
    <x v="2"/>
  </r>
  <r>
    <x v="77"/>
    <x v="153"/>
    <n v="71.900826446280988"/>
    <x v="6"/>
    <x v="2"/>
  </r>
  <r>
    <x v="77"/>
    <x v="154"/>
    <n v="12.396694214876034"/>
    <x v="6"/>
    <x v="2"/>
  </r>
  <r>
    <x v="77"/>
    <x v="155"/>
    <n v="0.82644628099173556"/>
    <x v="6"/>
    <x v="2"/>
  </r>
  <r>
    <x v="77"/>
    <x v="4"/>
    <n v="0.82644628099173556"/>
    <x v="6"/>
    <x v="2"/>
  </r>
  <r>
    <x v="78"/>
    <x v="156"/>
    <n v="29.75206611570248"/>
    <x v="6"/>
    <x v="2"/>
  </r>
  <r>
    <x v="78"/>
    <x v="157"/>
    <n v="54.545454545454547"/>
    <x v="6"/>
    <x v="2"/>
  </r>
  <r>
    <x v="78"/>
    <x v="158"/>
    <n v="3.3057851239669422"/>
    <x v="6"/>
    <x v="2"/>
  </r>
  <r>
    <x v="78"/>
    <x v="159"/>
    <n v="0"/>
    <x v="6"/>
    <x v="2"/>
  </r>
  <r>
    <x v="78"/>
    <x v="160"/>
    <n v="1.6528925619834711"/>
    <x v="6"/>
    <x v="2"/>
  </r>
  <r>
    <x v="78"/>
    <x v="161"/>
    <n v="0.82644628099173556"/>
    <x v="6"/>
    <x v="2"/>
  </r>
  <r>
    <x v="78"/>
    <x v="162"/>
    <n v="3.3057851239669422"/>
    <x v="6"/>
    <x v="2"/>
  </r>
  <r>
    <x v="78"/>
    <x v="163"/>
    <n v="4.9586776859504136"/>
    <x v="6"/>
    <x v="2"/>
  </r>
  <r>
    <x v="78"/>
    <x v="164"/>
    <n v="0"/>
    <x v="6"/>
    <x v="2"/>
  </r>
  <r>
    <x v="78"/>
    <x v="165"/>
    <n v="0.82644628099173556"/>
    <x v="6"/>
    <x v="2"/>
  </r>
  <r>
    <x v="78"/>
    <x v="166"/>
    <n v="0.82644628099173556"/>
    <x v="6"/>
    <x v="2"/>
  </r>
  <r>
    <x v="78"/>
    <x v="4"/>
    <n v="0"/>
    <x v="6"/>
    <x v="2"/>
  </r>
  <r>
    <x v="79"/>
    <x v="167"/>
    <n v="25.619834710743802"/>
    <x v="6"/>
    <x v="2"/>
  </r>
  <r>
    <x v="79"/>
    <x v="168"/>
    <n v="47.107438016528924"/>
    <x v="6"/>
    <x v="2"/>
  </r>
  <r>
    <x v="79"/>
    <x v="169"/>
    <n v="2.4793388429752068"/>
    <x v="6"/>
    <x v="2"/>
  </r>
  <r>
    <x v="79"/>
    <x v="170"/>
    <n v="0"/>
    <x v="6"/>
    <x v="2"/>
  </r>
  <r>
    <x v="79"/>
    <x v="171"/>
    <n v="18.181818181818183"/>
    <x v="6"/>
    <x v="2"/>
  </r>
  <r>
    <x v="79"/>
    <x v="172"/>
    <n v="0"/>
    <x v="6"/>
    <x v="2"/>
  </r>
  <r>
    <x v="79"/>
    <x v="4"/>
    <n v="6.6115702479338845"/>
    <x v="6"/>
    <x v="2"/>
  </r>
  <r>
    <x v="80"/>
    <x v="173"/>
    <n v="11.570247933884298"/>
    <x v="6"/>
    <x v="2"/>
  </r>
  <r>
    <x v="80"/>
    <x v="174"/>
    <n v="88.429752066115697"/>
    <x v="6"/>
    <x v="2"/>
  </r>
  <r>
    <x v="80"/>
    <x v="175"/>
    <n v="57.02479338842975"/>
    <x v="6"/>
    <x v="2"/>
  </r>
  <r>
    <x v="80"/>
    <x v="176"/>
    <n v="18.181818181818183"/>
    <x v="6"/>
    <x v="2"/>
  </r>
  <r>
    <x v="80"/>
    <x v="177"/>
    <n v="5.785123966942149"/>
    <x v="6"/>
    <x v="2"/>
  </r>
  <r>
    <x v="80"/>
    <x v="178"/>
    <n v="1.6528925619834711"/>
    <x v="6"/>
    <x v="2"/>
  </r>
  <r>
    <x v="80"/>
    <x v="179"/>
    <n v="5.785123966942149"/>
    <x v="6"/>
    <x v="2"/>
  </r>
  <r>
    <x v="80"/>
    <x v="180"/>
    <n v="97.52066115702479"/>
    <x v="6"/>
    <x v="2"/>
  </r>
  <r>
    <x v="80"/>
    <x v="181"/>
    <n v="2.4793388429752068"/>
    <x v="6"/>
    <x v="2"/>
  </r>
  <r>
    <x v="80"/>
    <x v="182"/>
    <n v="97.52066115702479"/>
    <x v="6"/>
    <x v="2"/>
  </r>
  <r>
    <x v="80"/>
    <x v="183"/>
    <n v="2.4793388429752068"/>
    <x v="6"/>
    <x v="2"/>
  </r>
  <r>
    <x v="80"/>
    <x v="184"/>
    <n v="98.347107438016522"/>
    <x v="6"/>
    <x v="2"/>
  </r>
  <r>
    <x v="80"/>
    <x v="185"/>
    <n v="1.6528925619834711"/>
    <x v="6"/>
    <x v="2"/>
  </r>
  <r>
    <x v="81"/>
    <x v="186"/>
    <n v="100"/>
    <x v="6"/>
    <x v="2"/>
  </r>
  <r>
    <x v="81"/>
    <x v="187"/>
    <n v="0"/>
    <x v="6"/>
    <x v="2"/>
  </r>
  <r>
    <x v="77"/>
    <x v="152"/>
    <n v="12.437810945273633"/>
    <x v="7"/>
    <x v="2"/>
  </r>
  <r>
    <x v="77"/>
    <x v="153"/>
    <n v="75.124378109452735"/>
    <x v="7"/>
    <x v="2"/>
  </r>
  <r>
    <x v="77"/>
    <x v="154"/>
    <n v="9.4527363184079594"/>
    <x v="7"/>
    <x v="2"/>
  </r>
  <r>
    <x v="77"/>
    <x v="155"/>
    <n v="0.99502487562189057"/>
    <x v="7"/>
    <x v="2"/>
  </r>
  <r>
    <x v="77"/>
    <x v="4"/>
    <n v="1.9900497512437811"/>
    <x v="7"/>
    <x v="2"/>
  </r>
  <r>
    <x v="78"/>
    <x v="156"/>
    <n v="32.835820895522389"/>
    <x v="7"/>
    <x v="2"/>
  </r>
  <r>
    <x v="78"/>
    <x v="157"/>
    <n v="54.228855721393032"/>
    <x v="7"/>
    <x v="2"/>
  </r>
  <r>
    <x v="78"/>
    <x v="158"/>
    <n v="1.9900497512437811"/>
    <x v="7"/>
    <x v="2"/>
  </r>
  <r>
    <x v="78"/>
    <x v="159"/>
    <n v="0"/>
    <x v="7"/>
    <x v="2"/>
  </r>
  <r>
    <x v="78"/>
    <x v="160"/>
    <n v="1.9900497512437811"/>
    <x v="7"/>
    <x v="2"/>
  </r>
  <r>
    <x v="78"/>
    <x v="161"/>
    <n v="0.99502487562189057"/>
    <x v="7"/>
    <x v="2"/>
  </r>
  <r>
    <x v="78"/>
    <x v="162"/>
    <n v="1.4925373134328359"/>
    <x v="7"/>
    <x v="2"/>
  </r>
  <r>
    <x v="78"/>
    <x v="163"/>
    <n v="5.4726368159203984"/>
    <x v="7"/>
    <x v="2"/>
  </r>
  <r>
    <x v="78"/>
    <x v="164"/>
    <n v="0.49751243781094528"/>
    <x v="7"/>
    <x v="2"/>
  </r>
  <r>
    <x v="78"/>
    <x v="165"/>
    <n v="0.49751243781094528"/>
    <x v="7"/>
    <x v="2"/>
  </r>
  <r>
    <x v="78"/>
    <x v="166"/>
    <n v="0"/>
    <x v="7"/>
    <x v="2"/>
  </r>
  <r>
    <x v="78"/>
    <x v="4"/>
    <n v="0"/>
    <x v="7"/>
    <x v="2"/>
  </r>
  <r>
    <x v="79"/>
    <x v="167"/>
    <n v="32.338308457711442"/>
    <x v="7"/>
    <x v="2"/>
  </r>
  <r>
    <x v="79"/>
    <x v="168"/>
    <n v="49.75124378109453"/>
    <x v="7"/>
    <x v="2"/>
  </r>
  <r>
    <x v="79"/>
    <x v="169"/>
    <n v="5.9701492537313436"/>
    <x v="7"/>
    <x v="2"/>
  </r>
  <r>
    <x v="79"/>
    <x v="170"/>
    <n v="0.49751243781094528"/>
    <x v="7"/>
    <x v="2"/>
  </r>
  <r>
    <x v="79"/>
    <x v="171"/>
    <n v="6.9651741293532341"/>
    <x v="7"/>
    <x v="2"/>
  </r>
  <r>
    <x v="79"/>
    <x v="172"/>
    <n v="0"/>
    <x v="7"/>
    <x v="2"/>
  </r>
  <r>
    <x v="79"/>
    <x v="4"/>
    <n v="4.4776119402985071"/>
    <x v="7"/>
    <x v="2"/>
  </r>
  <r>
    <x v="80"/>
    <x v="173"/>
    <n v="9.9502487562189046"/>
    <x v="7"/>
    <x v="2"/>
  </r>
  <r>
    <x v="80"/>
    <x v="174"/>
    <n v="90.049751243781088"/>
    <x v="7"/>
    <x v="2"/>
  </r>
  <r>
    <x v="80"/>
    <x v="175"/>
    <n v="56.71641791044776"/>
    <x v="7"/>
    <x v="2"/>
  </r>
  <r>
    <x v="80"/>
    <x v="176"/>
    <n v="17.910447761194028"/>
    <x v="7"/>
    <x v="2"/>
  </r>
  <r>
    <x v="80"/>
    <x v="177"/>
    <n v="6.9651741293532341"/>
    <x v="7"/>
    <x v="2"/>
  </r>
  <r>
    <x v="80"/>
    <x v="178"/>
    <n v="0"/>
    <x v="7"/>
    <x v="2"/>
  </r>
  <r>
    <x v="80"/>
    <x v="179"/>
    <n v="8.4577114427860689"/>
    <x v="7"/>
    <x v="2"/>
  </r>
  <r>
    <x v="80"/>
    <x v="180"/>
    <n v="96.019900497512438"/>
    <x v="7"/>
    <x v="2"/>
  </r>
  <r>
    <x v="80"/>
    <x v="181"/>
    <n v="3.9800995024875623"/>
    <x v="7"/>
    <x v="2"/>
  </r>
  <r>
    <x v="80"/>
    <x v="182"/>
    <n v="99.50248756218906"/>
    <x v="7"/>
    <x v="2"/>
  </r>
  <r>
    <x v="80"/>
    <x v="183"/>
    <n v="0.49751243781094528"/>
    <x v="7"/>
    <x v="2"/>
  </r>
  <r>
    <x v="80"/>
    <x v="184"/>
    <n v="100"/>
    <x v="7"/>
    <x v="2"/>
  </r>
  <r>
    <x v="80"/>
    <x v="185"/>
    <n v="0"/>
    <x v="7"/>
    <x v="2"/>
  </r>
  <r>
    <x v="81"/>
    <x v="186"/>
    <n v="100"/>
    <x v="7"/>
    <x v="2"/>
  </r>
  <r>
    <x v="81"/>
    <x v="187"/>
    <n v="0"/>
    <x v="7"/>
    <x v="2"/>
  </r>
  <r>
    <x v="77"/>
    <x v="152"/>
    <n v="6.3583815028901736"/>
    <x v="8"/>
    <x v="2"/>
  </r>
  <r>
    <x v="77"/>
    <x v="153"/>
    <n v="81.502890173410407"/>
    <x v="8"/>
    <x v="2"/>
  </r>
  <r>
    <x v="77"/>
    <x v="154"/>
    <n v="10.982658959537572"/>
    <x v="8"/>
    <x v="2"/>
  </r>
  <r>
    <x v="77"/>
    <x v="155"/>
    <n v="0.5780346820809249"/>
    <x v="8"/>
    <x v="2"/>
  </r>
  <r>
    <x v="77"/>
    <x v="4"/>
    <n v="0.5780346820809249"/>
    <x v="8"/>
    <x v="2"/>
  </r>
  <r>
    <x v="78"/>
    <x v="156"/>
    <n v="31.791907514450866"/>
    <x v="8"/>
    <x v="2"/>
  </r>
  <r>
    <x v="78"/>
    <x v="157"/>
    <n v="61.271676300578036"/>
    <x v="8"/>
    <x v="2"/>
  </r>
  <r>
    <x v="78"/>
    <x v="158"/>
    <n v="2.8901734104046244"/>
    <x v="8"/>
    <x v="2"/>
  </r>
  <r>
    <x v="78"/>
    <x v="159"/>
    <n v="1.1560693641618498"/>
    <x v="8"/>
    <x v="2"/>
  </r>
  <r>
    <x v="78"/>
    <x v="160"/>
    <n v="1.1560693641618498"/>
    <x v="8"/>
    <x v="2"/>
  </r>
  <r>
    <x v="78"/>
    <x v="161"/>
    <n v="0"/>
    <x v="8"/>
    <x v="2"/>
  </r>
  <r>
    <x v="78"/>
    <x v="162"/>
    <n v="0.5780346820809249"/>
    <x v="8"/>
    <x v="2"/>
  </r>
  <r>
    <x v="78"/>
    <x v="163"/>
    <n v="0"/>
    <x v="8"/>
    <x v="2"/>
  </r>
  <r>
    <x v="78"/>
    <x v="164"/>
    <n v="0"/>
    <x v="8"/>
    <x v="2"/>
  </r>
  <r>
    <x v="78"/>
    <x v="165"/>
    <n v="0"/>
    <x v="8"/>
    <x v="2"/>
  </r>
  <r>
    <x v="78"/>
    <x v="166"/>
    <n v="0"/>
    <x v="8"/>
    <x v="2"/>
  </r>
  <r>
    <x v="78"/>
    <x v="4"/>
    <n v="1.1560693641618498"/>
    <x v="8"/>
    <x v="2"/>
  </r>
  <r>
    <x v="79"/>
    <x v="167"/>
    <n v="17.341040462427745"/>
    <x v="8"/>
    <x v="2"/>
  </r>
  <r>
    <x v="79"/>
    <x v="168"/>
    <n v="49.710982658959537"/>
    <x v="8"/>
    <x v="2"/>
  </r>
  <r>
    <x v="79"/>
    <x v="169"/>
    <n v="19.653179190751445"/>
    <x v="8"/>
    <x v="2"/>
  </r>
  <r>
    <x v="79"/>
    <x v="170"/>
    <n v="1.7341040462427746"/>
    <x v="8"/>
    <x v="2"/>
  </r>
  <r>
    <x v="79"/>
    <x v="171"/>
    <n v="6.9364161849710984"/>
    <x v="8"/>
    <x v="2"/>
  </r>
  <r>
    <x v="79"/>
    <x v="172"/>
    <n v="0"/>
    <x v="8"/>
    <x v="2"/>
  </r>
  <r>
    <x v="79"/>
    <x v="4"/>
    <n v="4.6242774566473992"/>
    <x v="8"/>
    <x v="2"/>
  </r>
  <r>
    <x v="80"/>
    <x v="173"/>
    <n v="1.1560693641618498"/>
    <x v="8"/>
    <x v="2"/>
  </r>
  <r>
    <x v="80"/>
    <x v="174"/>
    <n v="98.843930635838149"/>
    <x v="8"/>
    <x v="2"/>
  </r>
  <r>
    <x v="80"/>
    <x v="175"/>
    <n v="63.583815028901732"/>
    <x v="8"/>
    <x v="2"/>
  </r>
  <r>
    <x v="80"/>
    <x v="176"/>
    <n v="7.5144508670520231"/>
    <x v="8"/>
    <x v="2"/>
  </r>
  <r>
    <x v="80"/>
    <x v="177"/>
    <n v="13.294797687861271"/>
    <x v="8"/>
    <x v="2"/>
  </r>
  <r>
    <x v="80"/>
    <x v="178"/>
    <n v="4.0462427745664744"/>
    <x v="8"/>
    <x v="2"/>
  </r>
  <r>
    <x v="80"/>
    <x v="179"/>
    <n v="10.404624277456648"/>
    <x v="8"/>
    <x v="2"/>
  </r>
  <r>
    <x v="80"/>
    <x v="180"/>
    <n v="89.017341040462426"/>
    <x v="8"/>
    <x v="2"/>
  </r>
  <r>
    <x v="80"/>
    <x v="181"/>
    <n v="10.982658959537572"/>
    <x v="8"/>
    <x v="2"/>
  </r>
  <r>
    <x v="80"/>
    <x v="182"/>
    <n v="97.687861271676297"/>
    <x v="8"/>
    <x v="2"/>
  </r>
  <r>
    <x v="80"/>
    <x v="183"/>
    <n v="2.3121387283236996"/>
    <x v="8"/>
    <x v="2"/>
  </r>
  <r>
    <x v="80"/>
    <x v="184"/>
    <n v="99.421965317919074"/>
    <x v="8"/>
    <x v="2"/>
  </r>
  <r>
    <x v="80"/>
    <x v="185"/>
    <n v="0.5780346820809249"/>
    <x v="8"/>
    <x v="2"/>
  </r>
  <r>
    <x v="81"/>
    <x v="186"/>
    <n v="100"/>
    <x v="8"/>
    <x v="2"/>
  </r>
  <r>
    <x v="81"/>
    <x v="187"/>
    <n v="0"/>
    <x v="8"/>
    <x v="2"/>
  </r>
  <r>
    <x v="77"/>
    <x v="152"/>
    <n v="11.049723756906078"/>
    <x v="9"/>
    <x v="2"/>
  </r>
  <r>
    <x v="77"/>
    <x v="153"/>
    <n v="73.480662983425418"/>
    <x v="9"/>
    <x v="2"/>
  </r>
  <r>
    <x v="77"/>
    <x v="154"/>
    <n v="12.707182320441989"/>
    <x v="9"/>
    <x v="2"/>
  </r>
  <r>
    <x v="77"/>
    <x v="155"/>
    <n v="1.6574585635359116"/>
    <x v="9"/>
    <x v="2"/>
  </r>
  <r>
    <x v="77"/>
    <x v="4"/>
    <n v="1.1049723756906078"/>
    <x v="9"/>
    <x v="2"/>
  </r>
  <r>
    <x v="78"/>
    <x v="156"/>
    <n v="60.773480662983424"/>
    <x v="9"/>
    <x v="2"/>
  </r>
  <r>
    <x v="78"/>
    <x v="157"/>
    <n v="29.834254143646408"/>
    <x v="9"/>
    <x v="2"/>
  </r>
  <r>
    <x v="78"/>
    <x v="158"/>
    <n v="2.7624309392265194"/>
    <x v="9"/>
    <x v="2"/>
  </r>
  <r>
    <x v="78"/>
    <x v="159"/>
    <n v="0.5524861878453039"/>
    <x v="9"/>
    <x v="2"/>
  </r>
  <r>
    <x v="78"/>
    <x v="160"/>
    <n v="0.5524861878453039"/>
    <x v="9"/>
    <x v="2"/>
  </r>
  <r>
    <x v="78"/>
    <x v="161"/>
    <n v="1.1049723756906078"/>
    <x v="9"/>
    <x v="2"/>
  </r>
  <r>
    <x v="78"/>
    <x v="162"/>
    <n v="1.1049723756906078"/>
    <x v="9"/>
    <x v="2"/>
  </r>
  <r>
    <x v="78"/>
    <x v="163"/>
    <n v="1.1049723756906078"/>
    <x v="9"/>
    <x v="2"/>
  </r>
  <r>
    <x v="78"/>
    <x v="164"/>
    <n v="0"/>
    <x v="9"/>
    <x v="2"/>
  </r>
  <r>
    <x v="78"/>
    <x v="165"/>
    <n v="0.5524861878453039"/>
    <x v="9"/>
    <x v="2"/>
  </r>
  <r>
    <x v="78"/>
    <x v="166"/>
    <n v="1.1049723756906078"/>
    <x v="9"/>
    <x v="2"/>
  </r>
  <r>
    <x v="78"/>
    <x v="4"/>
    <n v="0.5524861878453039"/>
    <x v="9"/>
    <x v="2"/>
  </r>
  <r>
    <x v="79"/>
    <x v="167"/>
    <n v="57.458563535911601"/>
    <x v="9"/>
    <x v="2"/>
  </r>
  <r>
    <x v="79"/>
    <x v="168"/>
    <n v="27.624309392265193"/>
    <x v="9"/>
    <x v="2"/>
  </r>
  <r>
    <x v="79"/>
    <x v="169"/>
    <n v="2.2099447513812156"/>
    <x v="9"/>
    <x v="2"/>
  </r>
  <r>
    <x v="79"/>
    <x v="170"/>
    <n v="0"/>
    <x v="9"/>
    <x v="2"/>
  </r>
  <r>
    <x v="79"/>
    <x v="171"/>
    <n v="7.7348066298342539"/>
    <x v="9"/>
    <x v="2"/>
  </r>
  <r>
    <x v="79"/>
    <x v="172"/>
    <n v="0"/>
    <x v="9"/>
    <x v="2"/>
  </r>
  <r>
    <x v="79"/>
    <x v="4"/>
    <n v="4.972375690607735"/>
    <x v="9"/>
    <x v="2"/>
  </r>
  <r>
    <x v="80"/>
    <x v="173"/>
    <n v="5.5248618784530388"/>
    <x v="9"/>
    <x v="2"/>
  </r>
  <r>
    <x v="80"/>
    <x v="174"/>
    <n v="94.475138121546962"/>
    <x v="9"/>
    <x v="2"/>
  </r>
  <r>
    <x v="80"/>
    <x v="175"/>
    <n v="35.911602209944753"/>
    <x v="9"/>
    <x v="2"/>
  </r>
  <r>
    <x v="80"/>
    <x v="176"/>
    <n v="10.497237569060774"/>
    <x v="9"/>
    <x v="2"/>
  </r>
  <r>
    <x v="80"/>
    <x v="177"/>
    <n v="32.044198895027627"/>
    <x v="9"/>
    <x v="2"/>
  </r>
  <r>
    <x v="80"/>
    <x v="178"/>
    <n v="4.972375690607735"/>
    <x v="9"/>
    <x v="2"/>
  </r>
  <r>
    <x v="80"/>
    <x v="179"/>
    <n v="11.049723756906078"/>
    <x v="9"/>
    <x v="2"/>
  </r>
  <r>
    <x v="80"/>
    <x v="180"/>
    <n v="88.950276243093924"/>
    <x v="9"/>
    <x v="2"/>
  </r>
  <r>
    <x v="80"/>
    <x v="181"/>
    <n v="11.049723756906078"/>
    <x v="9"/>
    <x v="2"/>
  </r>
  <r>
    <x v="80"/>
    <x v="182"/>
    <n v="99.447513812154696"/>
    <x v="9"/>
    <x v="2"/>
  </r>
  <r>
    <x v="80"/>
    <x v="183"/>
    <n v="0.5524861878453039"/>
    <x v="9"/>
    <x v="2"/>
  </r>
  <r>
    <x v="80"/>
    <x v="184"/>
    <n v="99.447513812154696"/>
    <x v="9"/>
    <x v="2"/>
  </r>
  <r>
    <x v="80"/>
    <x v="185"/>
    <n v="0.5524861878453039"/>
    <x v="9"/>
    <x v="2"/>
  </r>
  <r>
    <x v="81"/>
    <x v="186"/>
    <n v="100"/>
    <x v="9"/>
    <x v="2"/>
  </r>
  <r>
    <x v="81"/>
    <x v="187"/>
    <n v="0"/>
    <x v="9"/>
    <x v="2"/>
  </r>
  <r>
    <x v="77"/>
    <x v="152"/>
    <n v="20.80536912751678"/>
    <x v="10"/>
    <x v="2"/>
  </r>
  <r>
    <x v="77"/>
    <x v="153"/>
    <n v="44.29530201342282"/>
    <x v="10"/>
    <x v="2"/>
  </r>
  <r>
    <x v="77"/>
    <x v="154"/>
    <n v="29.530201342281877"/>
    <x v="10"/>
    <x v="2"/>
  </r>
  <r>
    <x v="77"/>
    <x v="155"/>
    <n v="1.3422818791946309"/>
    <x v="10"/>
    <x v="2"/>
  </r>
  <r>
    <x v="77"/>
    <x v="4"/>
    <n v="4.026845637583893"/>
    <x v="10"/>
    <x v="2"/>
  </r>
  <r>
    <x v="78"/>
    <x v="156"/>
    <n v="57.718120805369125"/>
    <x v="10"/>
    <x v="2"/>
  </r>
  <r>
    <x v="78"/>
    <x v="157"/>
    <n v="12.080536912751677"/>
    <x v="10"/>
    <x v="2"/>
  </r>
  <r>
    <x v="78"/>
    <x v="158"/>
    <n v="5.3691275167785237"/>
    <x v="10"/>
    <x v="2"/>
  </r>
  <r>
    <x v="78"/>
    <x v="159"/>
    <n v="0"/>
    <x v="10"/>
    <x v="2"/>
  </r>
  <r>
    <x v="78"/>
    <x v="160"/>
    <n v="3.3557046979865772"/>
    <x v="10"/>
    <x v="2"/>
  </r>
  <r>
    <x v="78"/>
    <x v="161"/>
    <n v="2.6845637583892619"/>
    <x v="10"/>
    <x v="2"/>
  </r>
  <r>
    <x v="78"/>
    <x v="162"/>
    <n v="8.724832214765101"/>
    <x v="10"/>
    <x v="2"/>
  </r>
  <r>
    <x v="78"/>
    <x v="163"/>
    <n v="4.026845637583893"/>
    <x v="10"/>
    <x v="2"/>
  </r>
  <r>
    <x v="78"/>
    <x v="164"/>
    <n v="0.67114093959731547"/>
    <x v="10"/>
    <x v="2"/>
  </r>
  <r>
    <x v="78"/>
    <x v="165"/>
    <n v="4.6979865771812079"/>
    <x v="10"/>
    <x v="2"/>
  </r>
  <r>
    <x v="78"/>
    <x v="166"/>
    <n v="0.67114093959731547"/>
    <x v="10"/>
    <x v="2"/>
  </r>
  <r>
    <x v="78"/>
    <x v="4"/>
    <n v="0"/>
    <x v="10"/>
    <x v="2"/>
  </r>
  <r>
    <x v="79"/>
    <x v="167"/>
    <n v="63.087248322147651"/>
    <x v="10"/>
    <x v="2"/>
  </r>
  <r>
    <x v="79"/>
    <x v="168"/>
    <n v="11.409395973154362"/>
    <x v="10"/>
    <x v="2"/>
  </r>
  <r>
    <x v="79"/>
    <x v="169"/>
    <n v="2.6845637583892619"/>
    <x v="10"/>
    <x v="2"/>
  </r>
  <r>
    <x v="79"/>
    <x v="170"/>
    <n v="1.3422818791946309"/>
    <x v="10"/>
    <x v="2"/>
  </r>
  <r>
    <x v="79"/>
    <x v="171"/>
    <n v="17.449664429530202"/>
    <x v="10"/>
    <x v="2"/>
  </r>
  <r>
    <x v="79"/>
    <x v="172"/>
    <n v="0"/>
    <x v="10"/>
    <x v="2"/>
  </r>
  <r>
    <x v="79"/>
    <x v="4"/>
    <n v="4.026845637583893"/>
    <x v="10"/>
    <x v="2"/>
  </r>
  <r>
    <x v="80"/>
    <x v="173"/>
    <n v="17.449664429530202"/>
    <x v="10"/>
    <x v="2"/>
  </r>
  <r>
    <x v="80"/>
    <x v="174"/>
    <n v="82.550335570469798"/>
    <x v="10"/>
    <x v="2"/>
  </r>
  <r>
    <x v="80"/>
    <x v="175"/>
    <n v="14.093959731543624"/>
    <x v="10"/>
    <x v="2"/>
  </r>
  <r>
    <x v="80"/>
    <x v="176"/>
    <n v="4.026845637583893"/>
    <x v="10"/>
    <x v="2"/>
  </r>
  <r>
    <x v="80"/>
    <x v="177"/>
    <n v="34.899328859060404"/>
    <x v="10"/>
    <x v="2"/>
  </r>
  <r>
    <x v="80"/>
    <x v="178"/>
    <n v="15.436241610738255"/>
    <x v="10"/>
    <x v="2"/>
  </r>
  <r>
    <x v="80"/>
    <x v="179"/>
    <n v="14.093959731543624"/>
    <x v="10"/>
    <x v="2"/>
  </r>
  <r>
    <x v="80"/>
    <x v="180"/>
    <n v="75.167785234899327"/>
    <x v="10"/>
    <x v="2"/>
  </r>
  <r>
    <x v="80"/>
    <x v="181"/>
    <n v="24.832214765100669"/>
    <x v="10"/>
    <x v="2"/>
  </r>
  <r>
    <x v="80"/>
    <x v="182"/>
    <n v="94.630872483221481"/>
    <x v="10"/>
    <x v="2"/>
  </r>
  <r>
    <x v="80"/>
    <x v="183"/>
    <n v="5.3691275167785237"/>
    <x v="10"/>
    <x v="2"/>
  </r>
  <r>
    <x v="80"/>
    <x v="184"/>
    <n v="99.328859060402678"/>
    <x v="10"/>
    <x v="2"/>
  </r>
  <r>
    <x v="80"/>
    <x v="185"/>
    <n v="0.67114093959731547"/>
    <x v="10"/>
    <x v="2"/>
  </r>
  <r>
    <x v="81"/>
    <x v="186"/>
    <n v="98.65771812080537"/>
    <x v="10"/>
    <x v="2"/>
  </r>
  <r>
    <x v="81"/>
    <x v="187"/>
    <n v="1.3422818791946309"/>
    <x v="10"/>
    <x v="2"/>
  </r>
  <r>
    <x v="77"/>
    <x v="152"/>
    <n v="12.080536912751677"/>
    <x v="11"/>
    <x v="2"/>
  </r>
  <r>
    <x v="77"/>
    <x v="153"/>
    <n v="63.758389261744966"/>
    <x v="11"/>
    <x v="2"/>
  </r>
  <r>
    <x v="77"/>
    <x v="154"/>
    <n v="18.791946308724832"/>
    <x v="11"/>
    <x v="2"/>
  </r>
  <r>
    <x v="77"/>
    <x v="155"/>
    <n v="2.0134228187919465"/>
    <x v="11"/>
    <x v="2"/>
  </r>
  <r>
    <x v="77"/>
    <x v="4"/>
    <n v="3.3557046979865772"/>
    <x v="11"/>
    <x v="2"/>
  </r>
  <r>
    <x v="78"/>
    <x v="156"/>
    <n v="62.416107382550337"/>
    <x v="11"/>
    <x v="2"/>
  </r>
  <r>
    <x v="78"/>
    <x v="157"/>
    <n v="22.14765100671141"/>
    <x v="11"/>
    <x v="2"/>
  </r>
  <r>
    <x v="78"/>
    <x v="158"/>
    <n v="2.0134228187919465"/>
    <x v="11"/>
    <x v="2"/>
  </r>
  <r>
    <x v="78"/>
    <x v="159"/>
    <n v="0"/>
    <x v="11"/>
    <x v="2"/>
  </r>
  <r>
    <x v="78"/>
    <x v="160"/>
    <n v="2.0134228187919465"/>
    <x v="11"/>
    <x v="2"/>
  </r>
  <r>
    <x v="78"/>
    <x v="161"/>
    <n v="0"/>
    <x v="11"/>
    <x v="2"/>
  </r>
  <r>
    <x v="78"/>
    <x v="162"/>
    <n v="4.026845637583893"/>
    <x v="11"/>
    <x v="2"/>
  </r>
  <r>
    <x v="78"/>
    <x v="163"/>
    <n v="4.6979865771812079"/>
    <x v="11"/>
    <x v="2"/>
  </r>
  <r>
    <x v="78"/>
    <x v="164"/>
    <n v="0.67114093959731547"/>
    <x v="11"/>
    <x v="2"/>
  </r>
  <r>
    <x v="78"/>
    <x v="165"/>
    <n v="1.3422818791946309"/>
    <x v="11"/>
    <x v="2"/>
  </r>
  <r>
    <x v="78"/>
    <x v="166"/>
    <n v="0"/>
    <x v="11"/>
    <x v="2"/>
  </r>
  <r>
    <x v="78"/>
    <x v="4"/>
    <n v="0.67114093959731547"/>
    <x v="11"/>
    <x v="2"/>
  </r>
  <r>
    <x v="79"/>
    <x v="167"/>
    <n v="61.744966442953022"/>
    <x v="11"/>
    <x v="2"/>
  </r>
  <r>
    <x v="79"/>
    <x v="168"/>
    <n v="20.134228187919462"/>
    <x v="11"/>
    <x v="2"/>
  </r>
  <r>
    <x v="79"/>
    <x v="169"/>
    <n v="1.3422818791946309"/>
    <x v="11"/>
    <x v="2"/>
  </r>
  <r>
    <x v="79"/>
    <x v="170"/>
    <n v="0.67114093959731547"/>
    <x v="11"/>
    <x v="2"/>
  </r>
  <r>
    <x v="79"/>
    <x v="171"/>
    <n v="10.738255033557047"/>
    <x v="11"/>
    <x v="2"/>
  </r>
  <r>
    <x v="79"/>
    <x v="172"/>
    <n v="0"/>
    <x v="11"/>
    <x v="2"/>
  </r>
  <r>
    <x v="79"/>
    <x v="4"/>
    <n v="5.3691275167785237"/>
    <x v="11"/>
    <x v="2"/>
  </r>
  <r>
    <x v="80"/>
    <x v="173"/>
    <n v="10.738255033557047"/>
    <x v="11"/>
    <x v="2"/>
  </r>
  <r>
    <x v="80"/>
    <x v="174"/>
    <n v="89.261744966442947"/>
    <x v="11"/>
    <x v="2"/>
  </r>
  <r>
    <x v="80"/>
    <x v="175"/>
    <n v="14.765100671140939"/>
    <x v="11"/>
    <x v="2"/>
  </r>
  <r>
    <x v="80"/>
    <x v="176"/>
    <n v="4.6979865771812079"/>
    <x v="11"/>
    <x v="2"/>
  </r>
  <r>
    <x v="80"/>
    <x v="177"/>
    <n v="40.939597315436245"/>
    <x v="11"/>
    <x v="2"/>
  </r>
  <r>
    <x v="80"/>
    <x v="178"/>
    <n v="6.7114093959731544"/>
    <x v="11"/>
    <x v="2"/>
  </r>
  <r>
    <x v="80"/>
    <x v="179"/>
    <n v="22.14765100671141"/>
    <x v="11"/>
    <x v="2"/>
  </r>
  <r>
    <x v="80"/>
    <x v="180"/>
    <n v="95.973154362416111"/>
    <x v="11"/>
    <x v="2"/>
  </r>
  <r>
    <x v="80"/>
    <x v="181"/>
    <n v="4.026845637583893"/>
    <x v="11"/>
    <x v="2"/>
  </r>
  <r>
    <x v="80"/>
    <x v="182"/>
    <n v="97.31543624161074"/>
    <x v="11"/>
    <x v="2"/>
  </r>
  <r>
    <x v="80"/>
    <x v="183"/>
    <n v="2.6845637583892619"/>
    <x v="11"/>
    <x v="2"/>
  </r>
  <r>
    <x v="80"/>
    <x v="184"/>
    <n v="99.328859060402678"/>
    <x v="11"/>
    <x v="2"/>
  </r>
  <r>
    <x v="80"/>
    <x v="185"/>
    <n v="0.67114093959731547"/>
    <x v="11"/>
    <x v="2"/>
  </r>
  <r>
    <x v="81"/>
    <x v="186"/>
    <n v="99.328859060402678"/>
    <x v="11"/>
    <x v="2"/>
  </r>
  <r>
    <x v="81"/>
    <x v="187"/>
    <n v="0.67114093959731547"/>
    <x v="11"/>
    <x v="2"/>
  </r>
  <r>
    <x v="77"/>
    <x v="152"/>
    <n v="19.491525423728813"/>
    <x v="12"/>
    <x v="2"/>
  </r>
  <r>
    <x v="77"/>
    <x v="153"/>
    <n v="59.322033898305087"/>
    <x v="12"/>
    <x v="2"/>
  </r>
  <r>
    <x v="77"/>
    <x v="154"/>
    <n v="17.796610169491526"/>
    <x v="12"/>
    <x v="2"/>
  </r>
  <r>
    <x v="77"/>
    <x v="155"/>
    <n v="0"/>
    <x v="12"/>
    <x v="2"/>
  </r>
  <r>
    <x v="77"/>
    <x v="4"/>
    <n v="3.3898305084745761"/>
    <x v="12"/>
    <x v="2"/>
  </r>
  <r>
    <x v="78"/>
    <x v="156"/>
    <n v="61.864406779661017"/>
    <x v="12"/>
    <x v="2"/>
  </r>
  <r>
    <x v="78"/>
    <x v="157"/>
    <n v="5.9322033898305087"/>
    <x v="12"/>
    <x v="2"/>
  </r>
  <r>
    <x v="78"/>
    <x v="158"/>
    <n v="4.2372881355932206"/>
    <x v="12"/>
    <x v="2"/>
  </r>
  <r>
    <x v="78"/>
    <x v="159"/>
    <n v="0"/>
    <x v="12"/>
    <x v="2"/>
  </r>
  <r>
    <x v="78"/>
    <x v="160"/>
    <n v="5.9322033898305087"/>
    <x v="12"/>
    <x v="2"/>
  </r>
  <r>
    <x v="78"/>
    <x v="161"/>
    <n v="0"/>
    <x v="12"/>
    <x v="2"/>
  </r>
  <r>
    <x v="78"/>
    <x v="162"/>
    <n v="7.6271186440677967"/>
    <x v="12"/>
    <x v="2"/>
  </r>
  <r>
    <x v="78"/>
    <x v="163"/>
    <n v="8.4745762711864412"/>
    <x v="12"/>
    <x v="2"/>
  </r>
  <r>
    <x v="78"/>
    <x v="164"/>
    <n v="2.5423728813559321"/>
    <x v="12"/>
    <x v="2"/>
  </r>
  <r>
    <x v="78"/>
    <x v="165"/>
    <n v="2.5423728813559321"/>
    <x v="12"/>
    <x v="2"/>
  </r>
  <r>
    <x v="78"/>
    <x v="166"/>
    <n v="0.84745762711864403"/>
    <x v="12"/>
    <x v="2"/>
  </r>
  <r>
    <x v="78"/>
    <x v="4"/>
    <n v="0"/>
    <x v="12"/>
    <x v="2"/>
  </r>
  <r>
    <x v="79"/>
    <x v="167"/>
    <n v="70.33898305084746"/>
    <x v="12"/>
    <x v="2"/>
  </r>
  <r>
    <x v="79"/>
    <x v="168"/>
    <n v="10.169491525423728"/>
    <x v="12"/>
    <x v="2"/>
  </r>
  <r>
    <x v="79"/>
    <x v="169"/>
    <n v="5.0847457627118642"/>
    <x v="12"/>
    <x v="2"/>
  </r>
  <r>
    <x v="79"/>
    <x v="170"/>
    <n v="0.84745762711864403"/>
    <x v="12"/>
    <x v="2"/>
  </r>
  <r>
    <x v="79"/>
    <x v="171"/>
    <n v="12.711864406779661"/>
    <x v="12"/>
    <x v="2"/>
  </r>
  <r>
    <x v="79"/>
    <x v="172"/>
    <n v="0"/>
    <x v="12"/>
    <x v="2"/>
  </r>
  <r>
    <x v="79"/>
    <x v="4"/>
    <n v="0.84745762711864403"/>
    <x v="12"/>
    <x v="2"/>
  </r>
  <r>
    <x v="80"/>
    <x v="173"/>
    <n v="27.966101694915253"/>
    <x v="12"/>
    <x v="2"/>
  </r>
  <r>
    <x v="80"/>
    <x v="174"/>
    <n v="72.033898305084747"/>
    <x v="12"/>
    <x v="2"/>
  </r>
  <r>
    <x v="80"/>
    <x v="175"/>
    <n v="5.9322033898305087"/>
    <x v="12"/>
    <x v="2"/>
  </r>
  <r>
    <x v="80"/>
    <x v="176"/>
    <n v="1.6949152542372881"/>
    <x v="12"/>
    <x v="2"/>
  </r>
  <r>
    <x v="80"/>
    <x v="177"/>
    <n v="16.949152542372882"/>
    <x v="12"/>
    <x v="2"/>
  </r>
  <r>
    <x v="80"/>
    <x v="178"/>
    <n v="31.35593220338983"/>
    <x v="12"/>
    <x v="2"/>
  </r>
  <r>
    <x v="80"/>
    <x v="179"/>
    <n v="16.101694915254239"/>
    <x v="12"/>
    <x v="2"/>
  </r>
  <r>
    <x v="80"/>
    <x v="180"/>
    <n v="90.677966101694921"/>
    <x v="12"/>
    <x v="2"/>
  </r>
  <r>
    <x v="80"/>
    <x v="181"/>
    <n v="9.3220338983050848"/>
    <x v="12"/>
    <x v="2"/>
  </r>
  <r>
    <x v="80"/>
    <x v="182"/>
    <n v="100"/>
    <x v="12"/>
    <x v="2"/>
  </r>
  <r>
    <x v="80"/>
    <x v="183"/>
    <n v="0"/>
    <x v="12"/>
    <x v="2"/>
  </r>
  <r>
    <x v="80"/>
    <x v="184"/>
    <n v="100"/>
    <x v="12"/>
    <x v="2"/>
  </r>
  <r>
    <x v="80"/>
    <x v="185"/>
    <n v="0"/>
    <x v="12"/>
    <x v="2"/>
  </r>
  <r>
    <x v="81"/>
    <x v="186"/>
    <n v="100"/>
    <x v="12"/>
    <x v="2"/>
  </r>
  <r>
    <x v="81"/>
    <x v="187"/>
    <n v="0"/>
    <x v="12"/>
    <x v="2"/>
  </r>
  <r>
    <x v="77"/>
    <x v="152"/>
    <n v="18.181818181818183"/>
    <x v="13"/>
    <x v="2"/>
  </r>
  <r>
    <x v="77"/>
    <x v="153"/>
    <n v="66.233766233766232"/>
    <x v="13"/>
    <x v="2"/>
  </r>
  <r>
    <x v="77"/>
    <x v="154"/>
    <n v="15.584415584415584"/>
    <x v="13"/>
    <x v="2"/>
  </r>
  <r>
    <x v="77"/>
    <x v="155"/>
    <n v="0"/>
    <x v="13"/>
    <x v="2"/>
  </r>
  <r>
    <x v="77"/>
    <x v="4"/>
    <n v="0"/>
    <x v="13"/>
    <x v="2"/>
  </r>
  <r>
    <x v="78"/>
    <x v="156"/>
    <n v="57.142857142857146"/>
    <x v="13"/>
    <x v="2"/>
  </r>
  <r>
    <x v="78"/>
    <x v="157"/>
    <n v="24.675324675324674"/>
    <x v="13"/>
    <x v="2"/>
  </r>
  <r>
    <x v="78"/>
    <x v="158"/>
    <n v="2.5974025974025974"/>
    <x v="13"/>
    <x v="2"/>
  </r>
  <r>
    <x v="78"/>
    <x v="159"/>
    <n v="0"/>
    <x v="13"/>
    <x v="2"/>
  </r>
  <r>
    <x v="78"/>
    <x v="160"/>
    <n v="5.1948051948051948"/>
    <x v="13"/>
    <x v="2"/>
  </r>
  <r>
    <x v="78"/>
    <x v="161"/>
    <n v="1.2987012987012987"/>
    <x v="13"/>
    <x v="2"/>
  </r>
  <r>
    <x v="78"/>
    <x v="162"/>
    <n v="5.1948051948051948"/>
    <x v="13"/>
    <x v="2"/>
  </r>
  <r>
    <x v="78"/>
    <x v="163"/>
    <n v="2.5974025974025974"/>
    <x v="13"/>
    <x v="2"/>
  </r>
  <r>
    <x v="78"/>
    <x v="164"/>
    <n v="0"/>
    <x v="13"/>
    <x v="2"/>
  </r>
  <r>
    <x v="78"/>
    <x v="165"/>
    <n v="0"/>
    <x v="13"/>
    <x v="2"/>
  </r>
  <r>
    <x v="78"/>
    <x v="166"/>
    <n v="1.2987012987012987"/>
    <x v="13"/>
    <x v="2"/>
  </r>
  <r>
    <x v="78"/>
    <x v="4"/>
    <n v="0"/>
    <x v="13"/>
    <x v="2"/>
  </r>
  <r>
    <x v="79"/>
    <x v="167"/>
    <n v="59.740259740259738"/>
    <x v="13"/>
    <x v="2"/>
  </r>
  <r>
    <x v="79"/>
    <x v="168"/>
    <n v="20.779220779220779"/>
    <x v="13"/>
    <x v="2"/>
  </r>
  <r>
    <x v="79"/>
    <x v="169"/>
    <n v="9.0909090909090917"/>
    <x v="13"/>
    <x v="2"/>
  </r>
  <r>
    <x v="79"/>
    <x v="170"/>
    <n v="0"/>
    <x v="13"/>
    <x v="2"/>
  </r>
  <r>
    <x v="79"/>
    <x v="171"/>
    <n v="6.4935064935064934"/>
    <x v="13"/>
    <x v="2"/>
  </r>
  <r>
    <x v="79"/>
    <x v="172"/>
    <n v="1.2987012987012987"/>
    <x v="13"/>
    <x v="2"/>
  </r>
  <r>
    <x v="79"/>
    <x v="4"/>
    <n v="2.5974025974025974"/>
    <x v="13"/>
    <x v="2"/>
  </r>
  <r>
    <x v="80"/>
    <x v="173"/>
    <n v="14.285714285714286"/>
    <x v="13"/>
    <x v="2"/>
  </r>
  <r>
    <x v="80"/>
    <x v="174"/>
    <n v="85.714285714285708"/>
    <x v="13"/>
    <x v="2"/>
  </r>
  <r>
    <x v="80"/>
    <x v="175"/>
    <n v="12.987012987012987"/>
    <x v="13"/>
    <x v="2"/>
  </r>
  <r>
    <x v="80"/>
    <x v="176"/>
    <n v="19.480519480519479"/>
    <x v="13"/>
    <x v="2"/>
  </r>
  <r>
    <x v="80"/>
    <x v="177"/>
    <n v="41.558441558441558"/>
    <x v="13"/>
    <x v="2"/>
  </r>
  <r>
    <x v="80"/>
    <x v="178"/>
    <n v="1.2987012987012987"/>
    <x v="13"/>
    <x v="2"/>
  </r>
  <r>
    <x v="80"/>
    <x v="179"/>
    <n v="10.38961038961039"/>
    <x v="13"/>
    <x v="2"/>
  </r>
  <r>
    <x v="80"/>
    <x v="180"/>
    <n v="87.012987012987011"/>
    <x v="13"/>
    <x v="2"/>
  </r>
  <r>
    <x v="80"/>
    <x v="181"/>
    <n v="12.987012987012987"/>
    <x v="13"/>
    <x v="2"/>
  </r>
  <r>
    <x v="80"/>
    <x v="182"/>
    <n v="100"/>
    <x v="13"/>
    <x v="2"/>
  </r>
  <r>
    <x v="80"/>
    <x v="183"/>
    <n v="0"/>
    <x v="13"/>
    <x v="2"/>
  </r>
  <r>
    <x v="80"/>
    <x v="184"/>
    <n v="100"/>
    <x v="13"/>
    <x v="2"/>
  </r>
  <r>
    <x v="80"/>
    <x v="185"/>
    <n v="0"/>
    <x v="13"/>
    <x v="2"/>
  </r>
  <r>
    <x v="81"/>
    <x v="186"/>
    <n v="100"/>
    <x v="13"/>
    <x v="2"/>
  </r>
  <r>
    <x v="81"/>
    <x v="187"/>
    <n v="0"/>
    <x v="13"/>
    <x v="2"/>
  </r>
  <r>
    <x v="77"/>
    <x v="152"/>
    <n v="27.38095238095238"/>
    <x v="14"/>
    <x v="2"/>
  </r>
  <r>
    <x v="77"/>
    <x v="153"/>
    <n v="34.523809523809526"/>
    <x v="14"/>
    <x v="2"/>
  </r>
  <r>
    <x v="77"/>
    <x v="154"/>
    <n v="36.904761904761905"/>
    <x v="14"/>
    <x v="2"/>
  </r>
  <r>
    <x v="77"/>
    <x v="155"/>
    <n v="1.1904761904761905"/>
    <x v="14"/>
    <x v="2"/>
  </r>
  <r>
    <x v="77"/>
    <x v="4"/>
    <n v="0"/>
    <x v="14"/>
    <x v="2"/>
  </r>
  <r>
    <x v="78"/>
    <x v="156"/>
    <n v="27.38095238095238"/>
    <x v="14"/>
    <x v="2"/>
  </r>
  <r>
    <x v="78"/>
    <x v="157"/>
    <n v="38.095238095238095"/>
    <x v="14"/>
    <x v="2"/>
  </r>
  <r>
    <x v="78"/>
    <x v="158"/>
    <n v="14.285714285714286"/>
    <x v="14"/>
    <x v="2"/>
  </r>
  <r>
    <x v="78"/>
    <x v="159"/>
    <n v="1.1904761904761905"/>
    <x v="14"/>
    <x v="2"/>
  </r>
  <r>
    <x v="78"/>
    <x v="160"/>
    <n v="4.7619047619047619"/>
    <x v="14"/>
    <x v="2"/>
  </r>
  <r>
    <x v="78"/>
    <x v="161"/>
    <n v="2.3809523809523809"/>
    <x v="14"/>
    <x v="2"/>
  </r>
  <r>
    <x v="78"/>
    <x v="162"/>
    <n v="3.5714285714285716"/>
    <x v="14"/>
    <x v="2"/>
  </r>
  <r>
    <x v="78"/>
    <x v="163"/>
    <n v="4.7619047619047619"/>
    <x v="14"/>
    <x v="2"/>
  </r>
  <r>
    <x v="78"/>
    <x v="164"/>
    <n v="0"/>
    <x v="14"/>
    <x v="2"/>
  </r>
  <r>
    <x v="78"/>
    <x v="165"/>
    <n v="2.3809523809523809"/>
    <x v="14"/>
    <x v="2"/>
  </r>
  <r>
    <x v="78"/>
    <x v="166"/>
    <n v="0"/>
    <x v="14"/>
    <x v="2"/>
  </r>
  <r>
    <x v="78"/>
    <x v="4"/>
    <n v="1.1904761904761905"/>
    <x v="14"/>
    <x v="2"/>
  </r>
  <r>
    <x v="79"/>
    <x v="167"/>
    <n v="22.61904761904762"/>
    <x v="14"/>
    <x v="2"/>
  </r>
  <r>
    <x v="79"/>
    <x v="168"/>
    <n v="15.476190476190476"/>
    <x v="14"/>
    <x v="2"/>
  </r>
  <r>
    <x v="79"/>
    <x v="169"/>
    <n v="2.3809523809523809"/>
    <x v="14"/>
    <x v="2"/>
  </r>
  <r>
    <x v="79"/>
    <x v="170"/>
    <n v="1.1904761904761905"/>
    <x v="14"/>
    <x v="2"/>
  </r>
  <r>
    <x v="79"/>
    <x v="171"/>
    <n v="50"/>
    <x v="14"/>
    <x v="2"/>
  </r>
  <r>
    <x v="79"/>
    <x v="172"/>
    <n v="0"/>
    <x v="14"/>
    <x v="2"/>
  </r>
  <r>
    <x v="79"/>
    <x v="4"/>
    <n v="8.3333333333333339"/>
    <x v="14"/>
    <x v="2"/>
  </r>
  <r>
    <x v="80"/>
    <x v="173"/>
    <n v="20.238095238095237"/>
    <x v="14"/>
    <x v="2"/>
  </r>
  <r>
    <x v="80"/>
    <x v="174"/>
    <n v="79.761904761904759"/>
    <x v="14"/>
    <x v="2"/>
  </r>
  <r>
    <x v="80"/>
    <x v="175"/>
    <n v="54.761904761904759"/>
    <x v="14"/>
    <x v="2"/>
  </r>
  <r>
    <x v="80"/>
    <x v="176"/>
    <n v="5.9523809523809526"/>
    <x v="14"/>
    <x v="2"/>
  </r>
  <r>
    <x v="80"/>
    <x v="177"/>
    <n v="9.5238095238095237"/>
    <x v="14"/>
    <x v="2"/>
  </r>
  <r>
    <x v="80"/>
    <x v="178"/>
    <n v="3.5714285714285716"/>
    <x v="14"/>
    <x v="2"/>
  </r>
  <r>
    <x v="80"/>
    <x v="179"/>
    <n v="5.9523809523809526"/>
    <x v="14"/>
    <x v="2"/>
  </r>
  <r>
    <x v="80"/>
    <x v="180"/>
    <n v="95.238095238095241"/>
    <x v="14"/>
    <x v="2"/>
  </r>
  <r>
    <x v="80"/>
    <x v="181"/>
    <n v="4.7619047619047619"/>
    <x v="14"/>
    <x v="2"/>
  </r>
  <r>
    <x v="80"/>
    <x v="182"/>
    <n v="100"/>
    <x v="14"/>
    <x v="2"/>
  </r>
  <r>
    <x v="80"/>
    <x v="183"/>
    <n v="0"/>
    <x v="14"/>
    <x v="2"/>
  </r>
  <r>
    <x v="80"/>
    <x v="184"/>
    <n v="100"/>
    <x v="14"/>
    <x v="2"/>
  </r>
  <r>
    <x v="80"/>
    <x v="185"/>
    <n v="0"/>
    <x v="14"/>
    <x v="2"/>
  </r>
  <r>
    <x v="81"/>
    <x v="186"/>
    <n v="100"/>
    <x v="14"/>
    <x v="2"/>
  </r>
  <r>
    <x v="81"/>
    <x v="187"/>
    <n v="0"/>
    <x v="14"/>
    <x v="2"/>
  </r>
  <r>
    <x v="77"/>
    <x v="152"/>
    <n v="24.731182795698924"/>
    <x v="15"/>
    <x v="2"/>
  </r>
  <r>
    <x v="77"/>
    <x v="153"/>
    <n v="59.13978494623656"/>
    <x v="15"/>
    <x v="2"/>
  </r>
  <r>
    <x v="77"/>
    <x v="154"/>
    <n v="16.129032258064516"/>
    <x v="15"/>
    <x v="2"/>
  </r>
  <r>
    <x v="77"/>
    <x v="155"/>
    <n v="0"/>
    <x v="15"/>
    <x v="2"/>
  </r>
  <r>
    <x v="77"/>
    <x v="4"/>
    <n v="0"/>
    <x v="15"/>
    <x v="2"/>
  </r>
  <r>
    <x v="78"/>
    <x v="156"/>
    <n v="78.494623655913983"/>
    <x v="15"/>
    <x v="2"/>
  </r>
  <r>
    <x v="78"/>
    <x v="157"/>
    <n v="2.150537634408602"/>
    <x v="15"/>
    <x v="2"/>
  </r>
  <r>
    <x v="78"/>
    <x v="158"/>
    <n v="4.301075268817204"/>
    <x v="15"/>
    <x v="2"/>
  </r>
  <r>
    <x v="78"/>
    <x v="159"/>
    <n v="0"/>
    <x v="15"/>
    <x v="2"/>
  </r>
  <r>
    <x v="78"/>
    <x v="160"/>
    <n v="2.150537634408602"/>
    <x v="15"/>
    <x v="2"/>
  </r>
  <r>
    <x v="78"/>
    <x v="161"/>
    <n v="0"/>
    <x v="15"/>
    <x v="2"/>
  </r>
  <r>
    <x v="78"/>
    <x v="162"/>
    <n v="10.75268817204301"/>
    <x v="15"/>
    <x v="2"/>
  </r>
  <r>
    <x v="78"/>
    <x v="163"/>
    <n v="0"/>
    <x v="15"/>
    <x v="2"/>
  </r>
  <r>
    <x v="78"/>
    <x v="164"/>
    <n v="0"/>
    <x v="15"/>
    <x v="2"/>
  </r>
  <r>
    <x v="78"/>
    <x v="165"/>
    <n v="1.075268817204301"/>
    <x v="15"/>
    <x v="2"/>
  </r>
  <r>
    <x v="78"/>
    <x v="166"/>
    <n v="1.075268817204301"/>
    <x v="15"/>
    <x v="2"/>
  </r>
  <r>
    <x v="78"/>
    <x v="4"/>
    <n v="0"/>
    <x v="15"/>
    <x v="2"/>
  </r>
  <r>
    <x v="79"/>
    <x v="167"/>
    <n v="68.817204301075265"/>
    <x v="15"/>
    <x v="2"/>
  </r>
  <r>
    <x v="79"/>
    <x v="168"/>
    <n v="4.301075268817204"/>
    <x v="15"/>
    <x v="2"/>
  </r>
  <r>
    <x v="79"/>
    <x v="169"/>
    <n v="8.6021505376344081"/>
    <x v="15"/>
    <x v="2"/>
  </r>
  <r>
    <x v="79"/>
    <x v="170"/>
    <n v="2.150537634408602"/>
    <x v="15"/>
    <x v="2"/>
  </r>
  <r>
    <x v="79"/>
    <x v="171"/>
    <n v="10.75268817204301"/>
    <x v="15"/>
    <x v="2"/>
  </r>
  <r>
    <x v="79"/>
    <x v="172"/>
    <n v="0"/>
    <x v="15"/>
    <x v="2"/>
  </r>
  <r>
    <x v="79"/>
    <x v="4"/>
    <n v="5.376344086021505"/>
    <x v="15"/>
    <x v="2"/>
  </r>
  <r>
    <x v="80"/>
    <x v="173"/>
    <n v="16.129032258064516"/>
    <x v="15"/>
    <x v="2"/>
  </r>
  <r>
    <x v="80"/>
    <x v="174"/>
    <n v="83.870967741935488"/>
    <x v="15"/>
    <x v="2"/>
  </r>
  <r>
    <x v="80"/>
    <x v="175"/>
    <n v="22.580645161290324"/>
    <x v="15"/>
    <x v="2"/>
  </r>
  <r>
    <x v="80"/>
    <x v="176"/>
    <n v="12.903225806451612"/>
    <x v="15"/>
    <x v="2"/>
  </r>
  <r>
    <x v="80"/>
    <x v="177"/>
    <n v="40.86021505376344"/>
    <x v="15"/>
    <x v="2"/>
  </r>
  <r>
    <x v="80"/>
    <x v="178"/>
    <n v="5.376344086021505"/>
    <x v="15"/>
    <x v="2"/>
  </r>
  <r>
    <x v="80"/>
    <x v="179"/>
    <n v="2.150537634408602"/>
    <x v="15"/>
    <x v="2"/>
  </r>
  <r>
    <x v="80"/>
    <x v="180"/>
    <n v="97.849462365591393"/>
    <x v="15"/>
    <x v="2"/>
  </r>
  <r>
    <x v="80"/>
    <x v="181"/>
    <n v="2.150537634408602"/>
    <x v="15"/>
    <x v="2"/>
  </r>
  <r>
    <x v="80"/>
    <x v="182"/>
    <n v="96.774193548387103"/>
    <x v="15"/>
    <x v="2"/>
  </r>
  <r>
    <x v="80"/>
    <x v="183"/>
    <n v="3.225806451612903"/>
    <x v="15"/>
    <x v="2"/>
  </r>
  <r>
    <x v="80"/>
    <x v="184"/>
    <n v="100"/>
    <x v="15"/>
    <x v="2"/>
  </r>
  <r>
    <x v="80"/>
    <x v="185"/>
    <n v="0"/>
    <x v="15"/>
    <x v="2"/>
  </r>
  <r>
    <x v="81"/>
    <x v="186"/>
    <n v="100"/>
    <x v="15"/>
    <x v="2"/>
  </r>
  <r>
    <x v="81"/>
    <x v="187"/>
    <n v="0"/>
    <x v="15"/>
    <x v="2"/>
  </r>
  <r>
    <x v="77"/>
    <x v="152"/>
    <n v="33.522727272727273"/>
    <x v="16"/>
    <x v="2"/>
  </r>
  <r>
    <x v="77"/>
    <x v="153"/>
    <n v="43.75"/>
    <x v="16"/>
    <x v="2"/>
  </r>
  <r>
    <x v="77"/>
    <x v="154"/>
    <n v="20.454545454545453"/>
    <x v="16"/>
    <x v="2"/>
  </r>
  <r>
    <x v="77"/>
    <x v="155"/>
    <n v="0.56818181818181823"/>
    <x v="16"/>
    <x v="2"/>
  </r>
  <r>
    <x v="77"/>
    <x v="4"/>
    <n v="1.7045454545454546"/>
    <x v="16"/>
    <x v="2"/>
  </r>
  <r>
    <x v="78"/>
    <x v="156"/>
    <n v="51.136363636363633"/>
    <x v="16"/>
    <x v="2"/>
  </r>
  <r>
    <x v="78"/>
    <x v="157"/>
    <n v="15.340909090909092"/>
    <x v="16"/>
    <x v="2"/>
  </r>
  <r>
    <x v="78"/>
    <x v="158"/>
    <n v="5.6818181818181817"/>
    <x v="16"/>
    <x v="2"/>
  </r>
  <r>
    <x v="78"/>
    <x v="159"/>
    <n v="0.56818181818181823"/>
    <x v="16"/>
    <x v="2"/>
  </r>
  <r>
    <x v="78"/>
    <x v="160"/>
    <n v="2.2727272727272729"/>
    <x v="16"/>
    <x v="2"/>
  </r>
  <r>
    <x v="78"/>
    <x v="161"/>
    <n v="1.7045454545454546"/>
    <x v="16"/>
    <x v="2"/>
  </r>
  <r>
    <x v="78"/>
    <x v="162"/>
    <n v="3.4090909090909092"/>
    <x v="16"/>
    <x v="2"/>
  </r>
  <r>
    <x v="78"/>
    <x v="163"/>
    <n v="11.931818181818182"/>
    <x v="16"/>
    <x v="2"/>
  </r>
  <r>
    <x v="78"/>
    <x v="164"/>
    <n v="0"/>
    <x v="16"/>
    <x v="2"/>
  </r>
  <r>
    <x v="78"/>
    <x v="165"/>
    <n v="6.8181818181818183"/>
    <x v="16"/>
    <x v="2"/>
  </r>
  <r>
    <x v="78"/>
    <x v="166"/>
    <n v="0.56818181818181823"/>
    <x v="16"/>
    <x v="2"/>
  </r>
  <r>
    <x v="78"/>
    <x v="4"/>
    <n v="0.56818181818181823"/>
    <x v="16"/>
    <x v="2"/>
  </r>
  <r>
    <x v="79"/>
    <x v="167"/>
    <n v="51.704545454545453"/>
    <x v="16"/>
    <x v="2"/>
  </r>
  <r>
    <x v="79"/>
    <x v="168"/>
    <n v="14.204545454545455"/>
    <x v="16"/>
    <x v="2"/>
  </r>
  <r>
    <x v="79"/>
    <x v="169"/>
    <n v="11.363636363636363"/>
    <x v="16"/>
    <x v="2"/>
  </r>
  <r>
    <x v="79"/>
    <x v="170"/>
    <n v="0.56818181818181823"/>
    <x v="16"/>
    <x v="2"/>
  </r>
  <r>
    <x v="79"/>
    <x v="171"/>
    <n v="19.318181818181817"/>
    <x v="16"/>
    <x v="2"/>
  </r>
  <r>
    <x v="79"/>
    <x v="172"/>
    <n v="0"/>
    <x v="16"/>
    <x v="2"/>
  </r>
  <r>
    <x v="79"/>
    <x v="4"/>
    <n v="2.8409090909090908"/>
    <x v="16"/>
    <x v="2"/>
  </r>
  <r>
    <x v="80"/>
    <x v="173"/>
    <n v="21.022727272727273"/>
    <x v="16"/>
    <x v="2"/>
  </r>
  <r>
    <x v="80"/>
    <x v="174"/>
    <n v="78.977272727272734"/>
    <x v="16"/>
    <x v="2"/>
  </r>
  <r>
    <x v="80"/>
    <x v="175"/>
    <n v="22.15909090909091"/>
    <x v="16"/>
    <x v="2"/>
  </r>
  <r>
    <x v="80"/>
    <x v="176"/>
    <n v="7.3863636363636367"/>
    <x v="16"/>
    <x v="2"/>
  </r>
  <r>
    <x v="80"/>
    <x v="177"/>
    <n v="27.84090909090909"/>
    <x v="16"/>
    <x v="2"/>
  </r>
  <r>
    <x v="80"/>
    <x v="178"/>
    <n v="7.3863636363636367"/>
    <x v="16"/>
    <x v="2"/>
  </r>
  <r>
    <x v="80"/>
    <x v="179"/>
    <n v="14.204545454545455"/>
    <x v="16"/>
    <x v="2"/>
  </r>
  <r>
    <x v="80"/>
    <x v="180"/>
    <n v="85.795454545454547"/>
    <x v="16"/>
    <x v="2"/>
  </r>
  <r>
    <x v="80"/>
    <x v="181"/>
    <n v="14.204545454545455"/>
    <x v="16"/>
    <x v="2"/>
  </r>
  <r>
    <x v="80"/>
    <x v="182"/>
    <n v="97.159090909090907"/>
    <x v="16"/>
    <x v="2"/>
  </r>
  <r>
    <x v="80"/>
    <x v="183"/>
    <n v="2.8409090909090908"/>
    <x v="16"/>
    <x v="2"/>
  </r>
  <r>
    <x v="80"/>
    <x v="184"/>
    <n v="99.431818181818187"/>
    <x v="16"/>
    <x v="2"/>
  </r>
  <r>
    <x v="80"/>
    <x v="185"/>
    <n v="0.56818181818181823"/>
    <x v="16"/>
    <x v="2"/>
  </r>
  <r>
    <x v="81"/>
    <x v="186"/>
    <n v="98.86363636363636"/>
    <x v="16"/>
    <x v="2"/>
  </r>
  <r>
    <x v="81"/>
    <x v="187"/>
    <n v="1.1363636363636365"/>
    <x v="16"/>
    <x v="2"/>
  </r>
  <r>
    <x v="77"/>
    <x v="152"/>
    <n v="16.769720816938356"/>
    <x v="0"/>
    <x v="3"/>
  </r>
  <r>
    <x v="77"/>
    <x v="153"/>
    <n v="55.012179126850292"/>
    <x v="0"/>
    <x v="3"/>
  </r>
  <r>
    <x v="77"/>
    <x v="154"/>
    <n v="24.714258946973956"/>
    <x v="0"/>
    <x v="3"/>
  </r>
  <r>
    <x v="77"/>
    <x v="155"/>
    <n v="1.0118043844856661"/>
    <x v="0"/>
    <x v="3"/>
  </r>
  <r>
    <x v="77"/>
    <x v="4"/>
    <n v="2.492036724751733"/>
    <x v="0"/>
    <x v="3"/>
  </r>
  <r>
    <x v="78"/>
    <x v="156"/>
    <n v="46.074573730560239"/>
    <x v="0"/>
    <x v="3"/>
  </r>
  <r>
    <x v="78"/>
    <x v="157"/>
    <n v="27.599775154581227"/>
    <x v="0"/>
    <x v="3"/>
  </r>
  <r>
    <x v="78"/>
    <x v="158"/>
    <n v="5.4525014052838676"/>
    <x v="0"/>
    <x v="3"/>
  </r>
  <r>
    <x v="78"/>
    <x v="159"/>
    <n v="0.13115982761851228"/>
    <x v="0"/>
    <x v="3"/>
  </r>
  <r>
    <x v="78"/>
    <x v="160"/>
    <n v="2.5107738429829491"/>
    <x v="0"/>
    <x v="3"/>
  </r>
  <r>
    <x v="78"/>
    <x v="161"/>
    <n v="0.44969083754918493"/>
    <x v="0"/>
    <x v="3"/>
  </r>
  <r>
    <x v="78"/>
    <x v="162"/>
    <n v="6.7078883267753415"/>
    <x v="0"/>
    <x v="3"/>
  </r>
  <r>
    <x v="78"/>
    <x v="163"/>
    <n v="5.5461869964399479"/>
    <x v="0"/>
    <x v="3"/>
  </r>
  <r>
    <x v="78"/>
    <x v="164"/>
    <n v="1.0118043844856661"/>
    <x v="0"/>
    <x v="3"/>
  </r>
  <r>
    <x v="78"/>
    <x v="165"/>
    <n v="2.9229904440697019"/>
    <x v="0"/>
    <x v="3"/>
  </r>
  <r>
    <x v="78"/>
    <x v="166"/>
    <n v="1.0492786209480982"/>
    <x v="0"/>
    <x v="3"/>
  </r>
  <r>
    <x v="78"/>
    <x v="4"/>
    <n v="0.54337642870526515"/>
    <x v="0"/>
    <x v="3"/>
  </r>
  <r>
    <x v="79"/>
    <x v="167"/>
    <n v="42.926737867715943"/>
    <x v="0"/>
    <x v="3"/>
  </r>
  <r>
    <x v="79"/>
    <x v="168"/>
    <n v="24.789207419898819"/>
    <x v="0"/>
    <x v="3"/>
  </r>
  <r>
    <x v="79"/>
    <x v="169"/>
    <n v="7.6634813565673596"/>
    <x v="0"/>
    <x v="3"/>
  </r>
  <r>
    <x v="79"/>
    <x v="170"/>
    <n v="0.82443320217350569"/>
    <x v="0"/>
    <x v="3"/>
  </r>
  <r>
    <x v="79"/>
    <x v="171"/>
    <n v="19.168071950534006"/>
    <x v="0"/>
    <x v="3"/>
  </r>
  <r>
    <x v="79"/>
    <x v="172"/>
    <n v="0.99306726625445008"/>
    <x v="0"/>
    <x v="3"/>
  </r>
  <r>
    <x v="79"/>
    <x v="4"/>
    <n v="3.6350009368559117"/>
    <x v="0"/>
    <x v="3"/>
  </r>
  <r>
    <x v="80"/>
    <x v="173"/>
    <n v="16.750983698707138"/>
    <x v="0"/>
    <x v="3"/>
  </r>
  <r>
    <x v="80"/>
    <x v="174"/>
    <n v="83.249016301292855"/>
    <x v="0"/>
    <x v="3"/>
  </r>
  <r>
    <x v="80"/>
    <x v="175"/>
    <n v="27.655986509274875"/>
    <x v="0"/>
    <x v="3"/>
  </r>
  <r>
    <x v="80"/>
    <x v="176"/>
    <n v="6.2769346074573731"/>
    <x v="0"/>
    <x v="3"/>
  </r>
  <r>
    <x v="80"/>
    <x v="177"/>
    <n v="30.129286115795392"/>
    <x v="0"/>
    <x v="3"/>
  </r>
  <r>
    <x v="80"/>
    <x v="178"/>
    <n v="7.1201049278620951"/>
    <x v="0"/>
    <x v="3"/>
  </r>
  <r>
    <x v="80"/>
    <x v="179"/>
    <n v="12.066704140903129"/>
    <x v="0"/>
    <x v="3"/>
  </r>
  <r>
    <x v="80"/>
    <x v="180"/>
    <n v="89.207419898819566"/>
    <x v="0"/>
    <x v="3"/>
  </r>
  <r>
    <x v="80"/>
    <x v="181"/>
    <n v="10.792580101180439"/>
    <x v="0"/>
    <x v="3"/>
  </r>
  <r>
    <x v="80"/>
    <x v="182"/>
    <n v="99.063144088439202"/>
    <x v="0"/>
    <x v="3"/>
  </r>
  <r>
    <x v="80"/>
    <x v="183"/>
    <n v="0.93685591156080195"/>
    <x v="0"/>
    <x v="3"/>
  </r>
  <r>
    <x v="80"/>
    <x v="184"/>
    <n v="99.269252388982579"/>
    <x v="0"/>
    <x v="3"/>
  </r>
  <r>
    <x v="80"/>
    <x v="185"/>
    <n v="0.73074761101742547"/>
    <x v="0"/>
    <x v="3"/>
  </r>
  <r>
    <x v="81"/>
    <x v="186"/>
    <n v="99.700206108300549"/>
    <x v="0"/>
    <x v="3"/>
  </r>
  <r>
    <x v="81"/>
    <x v="187"/>
    <n v="0.29979389169945664"/>
    <x v="0"/>
    <x v="3"/>
  </r>
  <r>
    <x v="77"/>
    <x v="152"/>
    <n v="15.114235500878735"/>
    <x v="1"/>
    <x v="3"/>
  </r>
  <r>
    <x v="77"/>
    <x v="153"/>
    <n v="56.326889279437609"/>
    <x v="1"/>
    <x v="3"/>
  </r>
  <r>
    <x v="77"/>
    <x v="154"/>
    <n v="22.847100175746924"/>
    <x v="1"/>
    <x v="3"/>
  </r>
  <r>
    <x v="77"/>
    <x v="155"/>
    <n v="2.4604569420035149"/>
    <x v="1"/>
    <x v="3"/>
  </r>
  <r>
    <x v="77"/>
    <x v="4"/>
    <n v="3.251318101933216"/>
    <x v="1"/>
    <x v="3"/>
  </r>
  <r>
    <x v="78"/>
    <x v="156"/>
    <n v="66.783831282952548"/>
    <x v="1"/>
    <x v="3"/>
  </r>
  <r>
    <x v="78"/>
    <x v="157"/>
    <n v="12.478031634446397"/>
    <x v="1"/>
    <x v="3"/>
  </r>
  <r>
    <x v="78"/>
    <x v="158"/>
    <n v="6.3268892794376095"/>
    <x v="1"/>
    <x v="3"/>
  </r>
  <r>
    <x v="78"/>
    <x v="159"/>
    <n v="0"/>
    <x v="1"/>
    <x v="3"/>
  </r>
  <r>
    <x v="78"/>
    <x v="160"/>
    <n v="2.4604569420035149"/>
    <x v="1"/>
    <x v="3"/>
  </r>
  <r>
    <x v="78"/>
    <x v="161"/>
    <n v="0.87873462214411246"/>
    <x v="1"/>
    <x v="3"/>
  </r>
  <r>
    <x v="78"/>
    <x v="162"/>
    <n v="1.3181019332161688"/>
    <x v="1"/>
    <x v="3"/>
  </r>
  <r>
    <x v="78"/>
    <x v="163"/>
    <n v="7.9086115992970125"/>
    <x v="1"/>
    <x v="3"/>
  </r>
  <r>
    <x v="78"/>
    <x v="164"/>
    <n v="0"/>
    <x v="1"/>
    <x v="3"/>
  </r>
  <r>
    <x v="78"/>
    <x v="165"/>
    <n v="0.43936731107205623"/>
    <x v="1"/>
    <x v="3"/>
  </r>
  <r>
    <x v="78"/>
    <x v="166"/>
    <n v="0.79086115992970119"/>
    <x v="1"/>
    <x v="3"/>
  </r>
  <r>
    <x v="78"/>
    <x v="4"/>
    <n v="0.61511423550087874"/>
    <x v="1"/>
    <x v="3"/>
  </r>
  <r>
    <x v="79"/>
    <x v="167"/>
    <n v="65.905096660808439"/>
    <x v="1"/>
    <x v="3"/>
  </r>
  <r>
    <x v="79"/>
    <x v="168"/>
    <n v="14.235500878734623"/>
    <x v="1"/>
    <x v="3"/>
  </r>
  <r>
    <x v="79"/>
    <x v="169"/>
    <n v="3.0755711775043935"/>
    <x v="1"/>
    <x v="3"/>
  </r>
  <r>
    <x v="79"/>
    <x v="170"/>
    <n v="0.96660808435852374"/>
    <x v="1"/>
    <x v="3"/>
  </r>
  <r>
    <x v="79"/>
    <x v="171"/>
    <n v="12.214411247803163"/>
    <x v="1"/>
    <x v="3"/>
  </r>
  <r>
    <x v="79"/>
    <x v="172"/>
    <n v="1.0544815465729349"/>
    <x v="1"/>
    <x v="3"/>
  </r>
  <r>
    <x v="79"/>
    <x v="4"/>
    <n v="2.5483304042179262"/>
    <x v="1"/>
    <x v="3"/>
  </r>
  <r>
    <x v="80"/>
    <x v="173"/>
    <n v="15.553602811950791"/>
    <x v="1"/>
    <x v="3"/>
  </r>
  <r>
    <x v="80"/>
    <x v="174"/>
    <n v="84.446397188049204"/>
    <x v="1"/>
    <x v="3"/>
  </r>
  <r>
    <x v="80"/>
    <x v="175"/>
    <n v="10.369068541300527"/>
    <x v="1"/>
    <x v="3"/>
  </r>
  <r>
    <x v="80"/>
    <x v="176"/>
    <n v="4.7451669595782073"/>
    <x v="1"/>
    <x v="3"/>
  </r>
  <r>
    <x v="80"/>
    <x v="177"/>
    <n v="40.77328646748682"/>
    <x v="1"/>
    <x v="3"/>
  </r>
  <r>
    <x v="80"/>
    <x v="178"/>
    <n v="11.511423550087873"/>
    <x v="1"/>
    <x v="3"/>
  </r>
  <r>
    <x v="80"/>
    <x v="179"/>
    <n v="17.047451669595784"/>
    <x v="1"/>
    <x v="3"/>
  </r>
  <r>
    <x v="80"/>
    <x v="180"/>
    <n v="86.028119507908613"/>
    <x v="1"/>
    <x v="3"/>
  </r>
  <r>
    <x v="80"/>
    <x v="181"/>
    <n v="13.971880492091389"/>
    <x v="1"/>
    <x v="3"/>
  </r>
  <r>
    <x v="80"/>
    <x v="182"/>
    <n v="98.330404217926187"/>
    <x v="1"/>
    <x v="3"/>
  </r>
  <r>
    <x v="80"/>
    <x v="183"/>
    <n v="1.6695957820738137"/>
    <x v="1"/>
    <x v="3"/>
  </r>
  <r>
    <x v="80"/>
    <x v="184"/>
    <n v="98.594024604569427"/>
    <x v="1"/>
    <x v="3"/>
  </r>
  <r>
    <x v="80"/>
    <x v="185"/>
    <n v="1.40597539543058"/>
    <x v="1"/>
    <x v="3"/>
  </r>
  <r>
    <x v="81"/>
    <x v="186"/>
    <n v="100"/>
    <x v="1"/>
    <x v="3"/>
  </r>
  <r>
    <x v="81"/>
    <x v="187"/>
    <n v="0"/>
    <x v="1"/>
    <x v="3"/>
  </r>
  <r>
    <x v="77"/>
    <x v="152"/>
    <n v="23.89937106918239"/>
    <x v="2"/>
    <x v="3"/>
  </r>
  <r>
    <x v="77"/>
    <x v="153"/>
    <n v="37.840670859538783"/>
    <x v="2"/>
    <x v="3"/>
  </r>
  <r>
    <x v="77"/>
    <x v="154"/>
    <n v="36.582809224318659"/>
    <x v="2"/>
    <x v="3"/>
  </r>
  <r>
    <x v="77"/>
    <x v="155"/>
    <n v="0.26205450733752622"/>
    <x v="2"/>
    <x v="3"/>
  </r>
  <r>
    <x v="77"/>
    <x v="4"/>
    <n v="1.4150943396226414"/>
    <x v="2"/>
    <x v="3"/>
  </r>
  <r>
    <x v="78"/>
    <x v="156"/>
    <n v="24.266247379454928"/>
    <x v="2"/>
    <x v="3"/>
  </r>
  <r>
    <x v="78"/>
    <x v="157"/>
    <n v="34.748427672955977"/>
    <x v="2"/>
    <x v="3"/>
  </r>
  <r>
    <x v="78"/>
    <x v="158"/>
    <n v="7.0230607966457024"/>
    <x v="2"/>
    <x v="3"/>
  </r>
  <r>
    <x v="78"/>
    <x v="159"/>
    <n v="0.26205450733752622"/>
    <x v="2"/>
    <x v="3"/>
  </r>
  <r>
    <x v="78"/>
    <x v="160"/>
    <n v="2.9350104821802936"/>
    <x v="2"/>
    <x v="3"/>
  </r>
  <r>
    <x v="78"/>
    <x v="161"/>
    <n v="0.10482180293501048"/>
    <x v="2"/>
    <x v="3"/>
  </r>
  <r>
    <x v="78"/>
    <x v="162"/>
    <n v="13.888888888888889"/>
    <x v="2"/>
    <x v="3"/>
  </r>
  <r>
    <x v="78"/>
    <x v="163"/>
    <n v="5.9224318658280923"/>
    <x v="2"/>
    <x v="3"/>
  </r>
  <r>
    <x v="78"/>
    <x v="164"/>
    <n v="2.0964360587002098"/>
    <x v="2"/>
    <x v="3"/>
  </r>
  <r>
    <x v="78"/>
    <x v="165"/>
    <n v="6.1844863731656181"/>
    <x v="2"/>
    <x v="3"/>
  </r>
  <r>
    <x v="78"/>
    <x v="166"/>
    <n v="2.2012578616352201"/>
    <x v="2"/>
    <x v="3"/>
  </r>
  <r>
    <x v="78"/>
    <x v="4"/>
    <n v="0.3668763102725367"/>
    <x v="2"/>
    <x v="3"/>
  </r>
  <r>
    <x v="79"/>
    <x v="167"/>
    <n v="20.335429769392032"/>
    <x v="2"/>
    <x v="3"/>
  </r>
  <r>
    <x v="79"/>
    <x v="168"/>
    <n v="26.677148846960169"/>
    <x v="2"/>
    <x v="3"/>
  </r>
  <r>
    <x v="79"/>
    <x v="169"/>
    <n v="11.425576519916143"/>
    <x v="2"/>
    <x v="3"/>
  </r>
  <r>
    <x v="79"/>
    <x v="170"/>
    <n v="0.7337526205450734"/>
    <x v="2"/>
    <x v="3"/>
  </r>
  <r>
    <x v="79"/>
    <x v="171"/>
    <n v="34.433962264150942"/>
    <x v="2"/>
    <x v="3"/>
  </r>
  <r>
    <x v="79"/>
    <x v="172"/>
    <n v="1.6771488469601676"/>
    <x v="2"/>
    <x v="3"/>
  </r>
  <r>
    <x v="79"/>
    <x v="4"/>
    <n v="4.716981132075472"/>
    <x v="2"/>
    <x v="3"/>
  </r>
  <r>
    <x v="80"/>
    <x v="173"/>
    <n v="24.318658280922431"/>
    <x v="2"/>
    <x v="3"/>
  </r>
  <r>
    <x v="80"/>
    <x v="174"/>
    <n v="75.681341719077565"/>
    <x v="2"/>
    <x v="3"/>
  </r>
  <r>
    <x v="80"/>
    <x v="175"/>
    <n v="36.79245283018868"/>
    <x v="2"/>
    <x v="3"/>
  </r>
  <r>
    <x v="80"/>
    <x v="176"/>
    <n v="4.350104821802935"/>
    <x v="2"/>
    <x v="3"/>
  </r>
  <r>
    <x v="80"/>
    <x v="177"/>
    <n v="23.113207547169811"/>
    <x v="2"/>
    <x v="3"/>
  </r>
  <r>
    <x v="80"/>
    <x v="178"/>
    <n v="2.0964360587002098"/>
    <x v="2"/>
    <x v="3"/>
  </r>
  <r>
    <x v="80"/>
    <x v="179"/>
    <n v="9.3291404612159337"/>
    <x v="2"/>
    <x v="3"/>
  </r>
  <r>
    <x v="80"/>
    <x v="180"/>
    <n v="91.299790356394126"/>
    <x v="2"/>
    <x v="3"/>
  </r>
  <r>
    <x v="80"/>
    <x v="181"/>
    <n v="8.70020964360587"/>
    <x v="2"/>
    <x v="3"/>
  </r>
  <r>
    <x v="80"/>
    <x v="182"/>
    <n v="99.685534591194966"/>
    <x v="2"/>
    <x v="3"/>
  </r>
  <r>
    <x v="80"/>
    <x v="183"/>
    <n v="0.31446540880503143"/>
    <x v="2"/>
    <x v="3"/>
  </r>
  <r>
    <x v="80"/>
    <x v="184"/>
    <n v="99.737945492662476"/>
    <x v="2"/>
    <x v="3"/>
  </r>
  <r>
    <x v="80"/>
    <x v="185"/>
    <n v="0.26205450733752622"/>
    <x v="2"/>
    <x v="3"/>
  </r>
  <r>
    <x v="81"/>
    <x v="186"/>
    <n v="99.633123689727469"/>
    <x v="2"/>
    <x v="3"/>
  </r>
  <r>
    <x v="81"/>
    <x v="187"/>
    <n v="0.3668763102725367"/>
    <x v="2"/>
    <x v="3"/>
  </r>
  <r>
    <x v="77"/>
    <x v="152"/>
    <n v="8.9333333333333336"/>
    <x v="3"/>
    <x v="3"/>
  </r>
  <r>
    <x v="77"/>
    <x v="153"/>
    <n v="70.8"/>
    <x v="3"/>
    <x v="3"/>
  </r>
  <r>
    <x v="77"/>
    <x v="154"/>
    <n v="16.666666666666668"/>
    <x v="3"/>
    <x v="3"/>
  </r>
  <r>
    <x v="77"/>
    <x v="155"/>
    <n v="0.26666666666666666"/>
    <x v="3"/>
    <x v="3"/>
  </r>
  <r>
    <x v="77"/>
    <x v="4"/>
    <n v="3.3333333333333335"/>
    <x v="3"/>
    <x v="3"/>
  </r>
  <r>
    <x v="78"/>
    <x v="156"/>
    <n v="63.866666666666667"/>
    <x v="3"/>
    <x v="3"/>
  </r>
  <r>
    <x v="78"/>
    <x v="157"/>
    <n v="20.933333333333334"/>
    <x v="3"/>
    <x v="3"/>
  </r>
  <r>
    <x v="78"/>
    <x v="158"/>
    <n v="2.5333333333333332"/>
    <x v="3"/>
    <x v="3"/>
  </r>
  <r>
    <x v="78"/>
    <x v="159"/>
    <n v="0.13333333333333333"/>
    <x v="3"/>
    <x v="3"/>
  </r>
  <r>
    <x v="78"/>
    <x v="160"/>
    <n v="4.4000000000000004"/>
    <x v="3"/>
    <x v="3"/>
  </r>
  <r>
    <x v="78"/>
    <x v="161"/>
    <n v="0.53333333333333333"/>
    <x v="3"/>
    <x v="3"/>
  </r>
  <r>
    <x v="78"/>
    <x v="162"/>
    <n v="2.1333333333333333"/>
    <x v="3"/>
    <x v="3"/>
  </r>
  <r>
    <x v="78"/>
    <x v="163"/>
    <n v="4.1333333333333337"/>
    <x v="3"/>
    <x v="3"/>
  </r>
  <r>
    <x v="78"/>
    <x v="164"/>
    <n v="0.4"/>
    <x v="3"/>
    <x v="3"/>
  </r>
  <r>
    <x v="78"/>
    <x v="165"/>
    <n v="0.4"/>
    <x v="3"/>
    <x v="3"/>
  </r>
  <r>
    <x v="78"/>
    <x v="166"/>
    <n v="0"/>
    <x v="3"/>
    <x v="3"/>
  </r>
  <r>
    <x v="78"/>
    <x v="4"/>
    <n v="0.53333333333333333"/>
    <x v="3"/>
    <x v="3"/>
  </r>
  <r>
    <x v="79"/>
    <x v="167"/>
    <n v="62"/>
    <x v="3"/>
    <x v="3"/>
  </r>
  <r>
    <x v="79"/>
    <x v="168"/>
    <n v="18.666666666666668"/>
    <x v="3"/>
    <x v="3"/>
  </r>
  <r>
    <x v="79"/>
    <x v="169"/>
    <n v="4.2666666666666666"/>
    <x v="3"/>
    <x v="3"/>
  </r>
  <r>
    <x v="79"/>
    <x v="170"/>
    <n v="0.93333333333333335"/>
    <x v="3"/>
    <x v="3"/>
  </r>
  <r>
    <x v="79"/>
    <x v="171"/>
    <n v="10.266666666666667"/>
    <x v="3"/>
    <x v="3"/>
  </r>
  <r>
    <x v="79"/>
    <x v="172"/>
    <n v="0.66666666666666663"/>
    <x v="3"/>
    <x v="3"/>
  </r>
  <r>
    <x v="79"/>
    <x v="4"/>
    <n v="3.2"/>
    <x v="3"/>
    <x v="3"/>
  </r>
  <r>
    <x v="80"/>
    <x v="173"/>
    <n v="10.266666666666667"/>
    <x v="3"/>
    <x v="3"/>
  </r>
  <r>
    <x v="80"/>
    <x v="174"/>
    <n v="89.733333333333334"/>
    <x v="3"/>
    <x v="3"/>
  </r>
  <r>
    <x v="80"/>
    <x v="175"/>
    <n v="12.133333333333333"/>
    <x v="3"/>
    <x v="3"/>
  </r>
  <r>
    <x v="80"/>
    <x v="176"/>
    <n v="5.2"/>
    <x v="3"/>
    <x v="3"/>
  </r>
  <r>
    <x v="80"/>
    <x v="177"/>
    <n v="50.266666666666666"/>
    <x v="3"/>
    <x v="3"/>
  </r>
  <r>
    <x v="80"/>
    <x v="178"/>
    <n v="8"/>
    <x v="3"/>
    <x v="3"/>
  </r>
  <r>
    <x v="80"/>
    <x v="179"/>
    <n v="14.133333333333333"/>
    <x v="3"/>
    <x v="3"/>
  </r>
  <r>
    <x v="80"/>
    <x v="180"/>
    <n v="83.2"/>
    <x v="3"/>
    <x v="3"/>
  </r>
  <r>
    <x v="80"/>
    <x v="181"/>
    <n v="16.8"/>
    <x v="3"/>
    <x v="3"/>
  </r>
  <r>
    <x v="80"/>
    <x v="182"/>
    <n v="99.333333333333329"/>
    <x v="3"/>
    <x v="3"/>
  </r>
  <r>
    <x v="80"/>
    <x v="183"/>
    <n v="0.66666666666666663"/>
    <x v="3"/>
    <x v="3"/>
  </r>
  <r>
    <x v="80"/>
    <x v="184"/>
    <n v="99.466666666666669"/>
    <x v="3"/>
    <x v="3"/>
  </r>
  <r>
    <x v="80"/>
    <x v="185"/>
    <n v="0.53333333333333333"/>
    <x v="3"/>
    <x v="3"/>
  </r>
  <r>
    <x v="81"/>
    <x v="186"/>
    <n v="98.8"/>
    <x v="3"/>
    <x v="3"/>
  </r>
  <r>
    <x v="81"/>
    <x v="187"/>
    <n v="1.2"/>
    <x v="3"/>
    <x v="3"/>
  </r>
  <r>
    <x v="77"/>
    <x v="152"/>
    <n v="6.5878378378378377"/>
    <x v="4"/>
    <x v="3"/>
  </r>
  <r>
    <x v="77"/>
    <x v="153"/>
    <n v="78.71621621621621"/>
    <x v="4"/>
    <x v="3"/>
  </r>
  <r>
    <x v="77"/>
    <x v="154"/>
    <n v="12.668918918918919"/>
    <x v="4"/>
    <x v="3"/>
  </r>
  <r>
    <x v="77"/>
    <x v="155"/>
    <n v="0.84459459459459463"/>
    <x v="4"/>
    <x v="3"/>
  </r>
  <r>
    <x v="77"/>
    <x v="4"/>
    <n v="1.1824324324324325"/>
    <x v="4"/>
    <x v="3"/>
  </r>
  <r>
    <x v="78"/>
    <x v="156"/>
    <n v="32.770270270270274"/>
    <x v="4"/>
    <x v="3"/>
  </r>
  <r>
    <x v="78"/>
    <x v="157"/>
    <n v="58.108108108108105"/>
    <x v="4"/>
    <x v="3"/>
  </r>
  <r>
    <x v="78"/>
    <x v="158"/>
    <n v="2.0270270270270272"/>
    <x v="4"/>
    <x v="3"/>
  </r>
  <r>
    <x v="78"/>
    <x v="159"/>
    <n v="0"/>
    <x v="4"/>
    <x v="3"/>
  </r>
  <r>
    <x v="78"/>
    <x v="160"/>
    <n v="0.5067567567567568"/>
    <x v="4"/>
    <x v="3"/>
  </r>
  <r>
    <x v="78"/>
    <x v="161"/>
    <n v="0.33783783783783783"/>
    <x v="4"/>
    <x v="3"/>
  </r>
  <r>
    <x v="78"/>
    <x v="162"/>
    <n v="2.3648648648648649"/>
    <x v="4"/>
    <x v="3"/>
  </r>
  <r>
    <x v="78"/>
    <x v="163"/>
    <n v="1.6891891891891893"/>
    <x v="4"/>
    <x v="3"/>
  </r>
  <r>
    <x v="78"/>
    <x v="164"/>
    <n v="0.16891891891891891"/>
    <x v="4"/>
    <x v="3"/>
  </r>
  <r>
    <x v="78"/>
    <x v="165"/>
    <n v="1.3513513513513513"/>
    <x v="4"/>
    <x v="3"/>
  </r>
  <r>
    <x v="78"/>
    <x v="166"/>
    <n v="0"/>
    <x v="4"/>
    <x v="3"/>
  </r>
  <r>
    <x v="78"/>
    <x v="4"/>
    <n v="0.67567567567567566"/>
    <x v="4"/>
    <x v="3"/>
  </r>
  <r>
    <x v="79"/>
    <x v="167"/>
    <n v="22.297297297297298"/>
    <x v="4"/>
    <x v="3"/>
  </r>
  <r>
    <x v="79"/>
    <x v="168"/>
    <n v="56.587837837837839"/>
    <x v="4"/>
    <x v="3"/>
  </r>
  <r>
    <x v="79"/>
    <x v="169"/>
    <n v="11.655405405405405"/>
    <x v="4"/>
    <x v="3"/>
  </r>
  <r>
    <x v="79"/>
    <x v="170"/>
    <n v="0.16891891891891891"/>
    <x v="4"/>
    <x v="3"/>
  </r>
  <r>
    <x v="79"/>
    <x v="171"/>
    <n v="5.0675675675675675"/>
    <x v="4"/>
    <x v="3"/>
  </r>
  <r>
    <x v="79"/>
    <x v="172"/>
    <n v="0"/>
    <x v="4"/>
    <x v="3"/>
  </r>
  <r>
    <x v="79"/>
    <x v="4"/>
    <n v="4.2229729729729728"/>
    <x v="4"/>
    <x v="3"/>
  </r>
  <r>
    <x v="80"/>
    <x v="173"/>
    <n v="5.9121621621621623"/>
    <x v="4"/>
    <x v="3"/>
  </r>
  <r>
    <x v="80"/>
    <x v="174"/>
    <n v="94.087837837837839"/>
    <x v="4"/>
    <x v="3"/>
  </r>
  <r>
    <x v="80"/>
    <x v="175"/>
    <n v="60.472972972972975"/>
    <x v="4"/>
    <x v="3"/>
  </r>
  <r>
    <x v="80"/>
    <x v="176"/>
    <n v="16.554054054054053"/>
    <x v="4"/>
    <x v="3"/>
  </r>
  <r>
    <x v="80"/>
    <x v="177"/>
    <n v="7.9391891891891895"/>
    <x v="4"/>
    <x v="3"/>
  </r>
  <r>
    <x v="80"/>
    <x v="178"/>
    <n v="3.0405405405405403"/>
    <x v="4"/>
    <x v="3"/>
  </r>
  <r>
    <x v="80"/>
    <x v="179"/>
    <n v="6.0810810810810807"/>
    <x v="4"/>
    <x v="3"/>
  </r>
  <r>
    <x v="80"/>
    <x v="180"/>
    <n v="92.736486486486484"/>
    <x v="4"/>
    <x v="3"/>
  </r>
  <r>
    <x v="80"/>
    <x v="181"/>
    <n v="7.2635135135135132"/>
    <x v="4"/>
    <x v="3"/>
  </r>
  <r>
    <x v="80"/>
    <x v="182"/>
    <n v="98.479729729729726"/>
    <x v="4"/>
    <x v="3"/>
  </r>
  <r>
    <x v="80"/>
    <x v="183"/>
    <n v="1.5202702702702702"/>
    <x v="4"/>
    <x v="3"/>
  </r>
  <r>
    <x v="80"/>
    <x v="184"/>
    <n v="99.324324324324323"/>
    <x v="4"/>
    <x v="3"/>
  </r>
  <r>
    <x v="80"/>
    <x v="185"/>
    <n v="0.67567567567567566"/>
    <x v="4"/>
    <x v="3"/>
  </r>
  <r>
    <x v="81"/>
    <x v="186"/>
    <n v="100"/>
    <x v="4"/>
    <x v="3"/>
  </r>
  <r>
    <x v="81"/>
    <x v="187"/>
    <n v="0"/>
    <x v="4"/>
    <x v="3"/>
  </r>
  <r>
    <x v="77"/>
    <x v="152"/>
    <n v="5.0314465408805029"/>
    <x v="5"/>
    <x v="3"/>
  </r>
  <r>
    <x v="77"/>
    <x v="153"/>
    <n v="81.76100628930817"/>
    <x v="5"/>
    <x v="3"/>
  </r>
  <r>
    <x v="77"/>
    <x v="154"/>
    <n v="11.949685534591195"/>
    <x v="5"/>
    <x v="3"/>
  </r>
  <r>
    <x v="77"/>
    <x v="155"/>
    <n v="1.2578616352201257"/>
    <x v="5"/>
    <x v="3"/>
  </r>
  <r>
    <x v="77"/>
    <x v="4"/>
    <n v="0"/>
    <x v="5"/>
    <x v="3"/>
  </r>
  <r>
    <x v="78"/>
    <x v="156"/>
    <n v="30.817610062893081"/>
    <x v="5"/>
    <x v="3"/>
  </r>
  <r>
    <x v="78"/>
    <x v="157"/>
    <n v="59.119496855345915"/>
    <x v="5"/>
    <x v="3"/>
  </r>
  <r>
    <x v="78"/>
    <x v="158"/>
    <n v="0"/>
    <x v="5"/>
    <x v="3"/>
  </r>
  <r>
    <x v="78"/>
    <x v="159"/>
    <n v="0"/>
    <x v="5"/>
    <x v="3"/>
  </r>
  <r>
    <x v="78"/>
    <x v="160"/>
    <n v="0.62893081761006286"/>
    <x v="5"/>
    <x v="3"/>
  </r>
  <r>
    <x v="78"/>
    <x v="161"/>
    <n v="0"/>
    <x v="5"/>
    <x v="3"/>
  </r>
  <r>
    <x v="78"/>
    <x v="162"/>
    <n v="1.2578616352201257"/>
    <x v="5"/>
    <x v="3"/>
  </r>
  <r>
    <x v="78"/>
    <x v="163"/>
    <n v="3.7735849056603774"/>
    <x v="5"/>
    <x v="3"/>
  </r>
  <r>
    <x v="78"/>
    <x v="164"/>
    <n v="0"/>
    <x v="5"/>
    <x v="3"/>
  </r>
  <r>
    <x v="78"/>
    <x v="165"/>
    <n v="3.7735849056603774"/>
    <x v="5"/>
    <x v="3"/>
  </r>
  <r>
    <x v="78"/>
    <x v="166"/>
    <n v="0"/>
    <x v="5"/>
    <x v="3"/>
  </r>
  <r>
    <x v="78"/>
    <x v="4"/>
    <n v="0.62893081761006286"/>
    <x v="5"/>
    <x v="3"/>
  </r>
  <r>
    <x v="79"/>
    <x v="167"/>
    <n v="18.867924528301888"/>
    <x v="5"/>
    <x v="3"/>
  </r>
  <r>
    <x v="79"/>
    <x v="168"/>
    <n v="57.232704402515722"/>
    <x v="5"/>
    <x v="3"/>
  </r>
  <r>
    <x v="79"/>
    <x v="169"/>
    <n v="17.610062893081761"/>
    <x v="5"/>
    <x v="3"/>
  </r>
  <r>
    <x v="79"/>
    <x v="170"/>
    <n v="0.62893081761006286"/>
    <x v="5"/>
    <x v="3"/>
  </r>
  <r>
    <x v="79"/>
    <x v="171"/>
    <n v="0.62893081761006286"/>
    <x v="5"/>
    <x v="3"/>
  </r>
  <r>
    <x v="79"/>
    <x v="172"/>
    <n v="0"/>
    <x v="5"/>
    <x v="3"/>
  </r>
  <r>
    <x v="79"/>
    <x v="4"/>
    <n v="5.0314465408805029"/>
    <x v="5"/>
    <x v="3"/>
  </r>
  <r>
    <x v="80"/>
    <x v="173"/>
    <n v="6.2893081761006293"/>
    <x v="5"/>
    <x v="3"/>
  </r>
  <r>
    <x v="80"/>
    <x v="174"/>
    <n v="93.710691823899367"/>
    <x v="5"/>
    <x v="3"/>
  </r>
  <r>
    <x v="80"/>
    <x v="175"/>
    <n v="61.635220125786162"/>
    <x v="5"/>
    <x v="3"/>
  </r>
  <r>
    <x v="80"/>
    <x v="176"/>
    <n v="20.125786163522012"/>
    <x v="5"/>
    <x v="3"/>
  </r>
  <r>
    <x v="80"/>
    <x v="177"/>
    <n v="7.5471698113207548"/>
    <x v="5"/>
    <x v="3"/>
  </r>
  <r>
    <x v="80"/>
    <x v="178"/>
    <n v="1.8867924528301887"/>
    <x v="5"/>
    <x v="3"/>
  </r>
  <r>
    <x v="80"/>
    <x v="179"/>
    <n v="2.5157232704402515"/>
    <x v="5"/>
    <x v="3"/>
  </r>
  <r>
    <x v="80"/>
    <x v="180"/>
    <n v="94.339622641509436"/>
    <x v="5"/>
    <x v="3"/>
  </r>
  <r>
    <x v="80"/>
    <x v="181"/>
    <n v="5.6603773584905657"/>
    <x v="5"/>
    <x v="3"/>
  </r>
  <r>
    <x v="80"/>
    <x v="182"/>
    <n v="98.742138364779876"/>
    <x v="5"/>
    <x v="3"/>
  </r>
  <r>
    <x v="80"/>
    <x v="183"/>
    <n v="1.2578616352201257"/>
    <x v="5"/>
    <x v="3"/>
  </r>
  <r>
    <x v="80"/>
    <x v="184"/>
    <n v="100"/>
    <x v="5"/>
    <x v="3"/>
  </r>
  <r>
    <x v="80"/>
    <x v="185"/>
    <n v="0"/>
    <x v="5"/>
    <x v="3"/>
  </r>
  <r>
    <x v="81"/>
    <x v="186"/>
    <n v="100"/>
    <x v="5"/>
    <x v="3"/>
  </r>
  <r>
    <x v="81"/>
    <x v="187"/>
    <n v="0"/>
    <x v="5"/>
    <x v="3"/>
  </r>
  <r>
    <x v="77"/>
    <x v="152"/>
    <n v="14.814814814814815"/>
    <x v="6"/>
    <x v="3"/>
  </r>
  <r>
    <x v="77"/>
    <x v="153"/>
    <n v="68.518518518518519"/>
    <x v="6"/>
    <x v="3"/>
  </r>
  <r>
    <x v="77"/>
    <x v="154"/>
    <n v="13.888888888888889"/>
    <x v="6"/>
    <x v="3"/>
  </r>
  <r>
    <x v="77"/>
    <x v="155"/>
    <n v="0"/>
    <x v="6"/>
    <x v="3"/>
  </r>
  <r>
    <x v="77"/>
    <x v="4"/>
    <n v="2.7777777777777777"/>
    <x v="6"/>
    <x v="3"/>
  </r>
  <r>
    <x v="78"/>
    <x v="156"/>
    <n v="34.25925925925926"/>
    <x v="6"/>
    <x v="3"/>
  </r>
  <r>
    <x v="78"/>
    <x v="157"/>
    <n v="48.148148148148145"/>
    <x v="6"/>
    <x v="3"/>
  </r>
  <r>
    <x v="78"/>
    <x v="158"/>
    <n v="8.3333333333333339"/>
    <x v="6"/>
    <x v="3"/>
  </r>
  <r>
    <x v="78"/>
    <x v="159"/>
    <n v="0"/>
    <x v="6"/>
    <x v="3"/>
  </r>
  <r>
    <x v="78"/>
    <x v="160"/>
    <n v="1.8518518518518519"/>
    <x v="6"/>
    <x v="3"/>
  </r>
  <r>
    <x v="78"/>
    <x v="161"/>
    <n v="0.92592592592592593"/>
    <x v="6"/>
    <x v="3"/>
  </r>
  <r>
    <x v="78"/>
    <x v="162"/>
    <n v="4.6296296296296298"/>
    <x v="6"/>
    <x v="3"/>
  </r>
  <r>
    <x v="78"/>
    <x v="163"/>
    <n v="1.8518518518518519"/>
    <x v="6"/>
    <x v="3"/>
  </r>
  <r>
    <x v="78"/>
    <x v="164"/>
    <n v="0"/>
    <x v="6"/>
    <x v="3"/>
  </r>
  <r>
    <x v="78"/>
    <x v="165"/>
    <n v="0"/>
    <x v="6"/>
    <x v="3"/>
  </r>
  <r>
    <x v="78"/>
    <x v="166"/>
    <n v="0"/>
    <x v="6"/>
    <x v="3"/>
  </r>
  <r>
    <x v="78"/>
    <x v="4"/>
    <n v="0"/>
    <x v="6"/>
    <x v="3"/>
  </r>
  <r>
    <x v="79"/>
    <x v="167"/>
    <n v="26.851851851851851"/>
    <x v="6"/>
    <x v="3"/>
  </r>
  <r>
    <x v="79"/>
    <x v="168"/>
    <n v="47.222222222222221"/>
    <x v="6"/>
    <x v="3"/>
  </r>
  <r>
    <x v="79"/>
    <x v="169"/>
    <n v="3.7037037037037037"/>
    <x v="6"/>
    <x v="3"/>
  </r>
  <r>
    <x v="79"/>
    <x v="170"/>
    <n v="0"/>
    <x v="6"/>
    <x v="3"/>
  </r>
  <r>
    <x v="79"/>
    <x v="171"/>
    <n v="14.814814814814815"/>
    <x v="6"/>
    <x v="3"/>
  </r>
  <r>
    <x v="79"/>
    <x v="172"/>
    <n v="0"/>
    <x v="6"/>
    <x v="3"/>
  </r>
  <r>
    <x v="79"/>
    <x v="4"/>
    <n v="7.4074074074074074"/>
    <x v="6"/>
    <x v="3"/>
  </r>
  <r>
    <x v="80"/>
    <x v="173"/>
    <n v="9.2592592592592595"/>
    <x v="6"/>
    <x v="3"/>
  </r>
  <r>
    <x v="80"/>
    <x v="174"/>
    <n v="90.740740740740748"/>
    <x v="6"/>
    <x v="3"/>
  </r>
  <r>
    <x v="80"/>
    <x v="175"/>
    <n v="63.888888888888886"/>
    <x v="6"/>
    <x v="3"/>
  </r>
  <r>
    <x v="80"/>
    <x v="176"/>
    <n v="13.888888888888889"/>
    <x v="6"/>
    <x v="3"/>
  </r>
  <r>
    <x v="80"/>
    <x v="177"/>
    <n v="3.7037037037037037"/>
    <x v="6"/>
    <x v="3"/>
  </r>
  <r>
    <x v="80"/>
    <x v="178"/>
    <n v="5.5555555555555554"/>
    <x v="6"/>
    <x v="3"/>
  </r>
  <r>
    <x v="80"/>
    <x v="179"/>
    <n v="3.7037037037037037"/>
    <x v="6"/>
    <x v="3"/>
  </r>
  <r>
    <x v="80"/>
    <x v="180"/>
    <n v="90.740740740740748"/>
    <x v="6"/>
    <x v="3"/>
  </r>
  <r>
    <x v="80"/>
    <x v="181"/>
    <n v="9.2592592592592595"/>
    <x v="6"/>
    <x v="3"/>
  </r>
  <r>
    <x v="80"/>
    <x v="182"/>
    <n v="99.074074074074076"/>
    <x v="6"/>
    <x v="3"/>
  </r>
  <r>
    <x v="80"/>
    <x v="183"/>
    <n v="0.92592592592592593"/>
    <x v="6"/>
    <x v="3"/>
  </r>
  <r>
    <x v="80"/>
    <x v="184"/>
    <n v="97.222222222222229"/>
    <x v="6"/>
    <x v="3"/>
  </r>
  <r>
    <x v="80"/>
    <x v="185"/>
    <n v="2.7777777777777777"/>
    <x v="6"/>
    <x v="3"/>
  </r>
  <r>
    <x v="81"/>
    <x v="186"/>
    <n v="100"/>
    <x v="6"/>
    <x v="3"/>
  </r>
  <r>
    <x v="81"/>
    <x v="187"/>
    <n v="0"/>
    <x v="6"/>
    <x v="3"/>
  </r>
  <r>
    <x v="77"/>
    <x v="152"/>
    <n v="6.2146892655367232"/>
    <x v="7"/>
    <x v="3"/>
  </r>
  <r>
    <x v="77"/>
    <x v="153"/>
    <n v="81.920903954802256"/>
    <x v="7"/>
    <x v="3"/>
  </r>
  <r>
    <x v="77"/>
    <x v="154"/>
    <n v="9.6045197740112993"/>
    <x v="7"/>
    <x v="3"/>
  </r>
  <r>
    <x v="77"/>
    <x v="155"/>
    <n v="1.1299435028248588"/>
    <x v="7"/>
    <x v="3"/>
  </r>
  <r>
    <x v="77"/>
    <x v="4"/>
    <n v="1.1299435028248588"/>
    <x v="7"/>
    <x v="3"/>
  </r>
  <r>
    <x v="78"/>
    <x v="156"/>
    <n v="33.898305084745765"/>
    <x v="7"/>
    <x v="3"/>
  </r>
  <r>
    <x v="78"/>
    <x v="157"/>
    <n v="58.757062146892657"/>
    <x v="7"/>
    <x v="3"/>
  </r>
  <r>
    <x v="78"/>
    <x v="158"/>
    <n v="0.56497175141242939"/>
    <x v="7"/>
    <x v="3"/>
  </r>
  <r>
    <x v="78"/>
    <x v="159"/>
    <n v="0"/>
    <x v="7"/>
    <x v="3"/>
  </r>
  <r>
    <x v="78"/>
    <x v="160"/>
    <n v="0"/>
    <x v="7"/>
    <x v="3"/>
  </r>
  <r>
    <x v="78"/>
    <x v="161"/>
    <n v="0.56497175141242939"/>
    <x v="7"/>
    <x v="3"/>
  </r>
  <r>
    <x v="78"/>
    <x v="162"/>
    <n v="3.3898305084745761"/>
    <x v="7"/>
    <x v="3"/>
  </r>
  <r>
    <x v="78"/>
    <x v="163"/>
    <n v="1.1299435028248588"/>
    <x v="7"/>
    <x v="3"/>
  </r>
  <r>
    <x v="78"/>
    <x v="164"/>
    <n v="0"/>
    <x v="7"/>
    <x v="3"/>
  </r>
  <r>
    <x v="78"/>
    <x v="165"/>
    <n v="0.56497175141242939"/>
    <x v="7"/>
    <x v="3"/>
  </r>
  <r>
    <x v="78"/>
    <x v="166"/>
    <n v="0"/>
    <x v="7"/>
    <x v="3"/>
  </r>
  <r>
    <x v="78"/>
    <x v="4"/>
    <n v="1.1299435028248588"/>
    <x v="7"/>
    <x v="3"/>
  </r>
  <r>
    <x v="79"/>
    <x v="167"/>
    <n v="30.508474576271187"/>
    <x v="7"/>
    <x v="3"/>
  </r>
  <r>
    <x v="79"/>
    <x v="168"/>
    <n v="55.932203389830505"/>
    <x v="7"/>
    <x v="3"/>
  </r>
  <r>
    <x v="79"/>
    <x v="169"/>
    <n v="7.3446327683615822"/>
    <x v="7"/>
    <x v="3"/>
  </r>
  <r>
    <x v="79"/>
    <x v="170"/>
    <n v="0"/>
    <x v="7"/>
    <x v="3"/>
  </r>
  <r>
    <x v="79"/>
    <x v="171"/>
    <n v="3.3898305084745761"/>
    <x v="7"/>
    <x v="3"/>
  </r>
  <r>
    <x v="79"/>
    <x v="172"/>
    <n v="0"/>
    <x v="7"/>
    <x v="3"/>
  </r>
  <r>
    <x v="79"/>
    <x v="4"/>
    <n v="2.8248587570621471"/>
    <x v="7"/>
    <x v="3"/>
  </r>
  <r>
    <x v="80"/>
    <x v="173"/>
    <n v="6.2146892655367232"/>
    <x v="7"/>
    <x v="3"/>
  </r>
  <r>
    <x v="80"/>
    <x v="174"/>
    <n v="93.78531073446328"/>
    <x v="7"/>
    <x v="3"/>
  </r>
  <r>
    <x v="80"/>
    <x v="175"/>
    <n v="58.757062146892657"/>
    <x v="7"/>
    <x v="3"/>
  </r>
  <r>
    <x v="80"/>
    <x v="176"/>
    <n v="17.514124293785311"/>
    <x v="7"/>
    <x v="3"/>
  </r>
  <r>
    <x v="80"/>
    <x v="177"/>
    <n v="6.7796610169491522"/>
    <x v="7"/>
    <x v="3"/>
  </r>
  <r>
    <x v="80"/>
    <x v="178"/>
    <n v="1.6949152542372881"/>
    <x v="7"/>
    <x v="3"/>
  </r>
  <r>
    <x v="80"/>
    <x v="179"/>
    <n v="9.0395480225988702"/>
    <x v="7"/>
    <x v="3"/>
  </r>
  <r>
    <x v="80"/>
    <x v="180"/>
    <n v="93.220338983050851"/>
    <x v="7"/>
    <x v="3"/>
  </r>
  <r>
    <x v="80"/>
    <x v="181"/>
    <n v="6.7796610169491522"/>
    <x v="7"/>
    <x v="3"/>
  </r>
  <r>
    <x v="80"/>
    <x v="182"/>
    <n v="98.305084745762713"/>
    <x v="7"/>
    <x v="3"/>
  </r>
  <r>
    <x v="80"/>
    <x v="183"/>
    <n v="1.6949152542372881"/>
    <x v="7"/>
    <x v="3"/>
  </r>
  <r>
    <x v="80"/>
    <x v="184"/>
    <n v="99.435028248587571"/>
    <x v="7"/>
    <x v="3"/>
  </r>
  <r>
    <x v="80"/>
    <x v="185"/>
    <n v="0.56497175141242939"/>
    <x v="7"/>
    <x v="3"/>
  </r>
  <r>
    <x v="81"/>
    <x v="186"/>
    <n v="100"/>
    <x v="7"/>
    <x v="3"/>
  </r>
  <r>
    <x v="81"/>
    <x v="187"/>
    <n v="0"/>
    <x v="7"/>
    <x v="3"/>
  </r>
  <r>
    <x v="77"/>
    <x v="152"/>
    <n v="2.7027027027027026"/>
    <x v="8"/>
    <x v="3"/>
  </r>
  <r>
    <x v="77"/>
    <x v="153"/>
    <n v="79.054054054054049"/>
    <x v="8"/>
    <x v="3"/>
  </r>
  <r>
    <x v="77"/>
    <x v="154"/>
    <n v="16.216216216216218"/>
    <x v="8"/>
    <x v="3"/>
  </r>
  <r>
    <x v="77"/>
    <x v="155"/>
    <n v="0.67567567567567566"/>
    <x v="8"/>
    <x v="3"/>
  </r>
  <r>
    <x v="77"/>
    <x v="4"/>
    <n v="1.3513513513513513"/>
    <x v="8"/>
    <x v="3"/>
  </r>
  <r>
    <x v="78"/>
    <x v="156"/>
    <n v="32.432432432432435"/>
    <x v="8"/>
    <x v="3"/>
  </r>
  <r>
    <x v="78"/>
    <x v="157"/>
    <n v="63.513513513513516"/>
    <x v="8"/>
    <x v="3"/>
  </r>
  <r>
    <x v="78"/>
    <x v="158"/>
    <n v="1.3513513513513513"/>
    <x v="8"/>
    <x v="3"/>
  </r>
  <r>
    <x v="78"/>
    <x v="159"/>
    <n v="0"/>
    <x v="8"/>
    <x v="3"/>
  </r>
  <r>
    <x v="78"/>
    <x v="160"/>
    <n v="0"/>
    <x v="8"/>
    <x v="3"/>
  </r>
  <r>
    <x v="78"/>
    <x v="161"/>
    <n v="0"/>
    <x v="8"/>
    <x v="3"/>
  </r>
  <r>
    <x v="78"/>
    <x v="162"/>
    <n v="0.67567567567567566"/>
    <x v="8"/>
    <x v="3"/>
  </r>
  <r>
    <x v="78"/>
    <x v="163"/>
    <n v="0"/>
    <x v="8"/>
    <x v="3"/>
  </r>
  <r>
    <x v="78"/>
    <x v="164"/>
    <n v="0.67567567567567566"/>
    <x v="8"/>
    <x v="3"/>
  </r>
  <r>
    <x v="78"/>
    <x v="165"/>
    <n v="0.67567567567567566"/>
    <x v="8"/>
    <x v="3"/>
  </r>
  <r>
    <x v="78"/>
    <x v="166"/>
    <n v="0"/>
    <x v="8"/>
    <x v="3"/>
  </r>
  <r>
    <x v="78"/>
    <x v="4"/>
    <n v="0.67567567567567566"/>
    <x v="8"/>
    <x v="3"/>
  </r>
  <r>
    <x v="79"/>
    <x v="167"/>
    <n v="12.837837837837839"/>
    <x v="8"/>
    <x v="3"/>
  </r>
  <r>
    <x v="79"/>
    <x v="168"/>
    <n v="63.513513513513516"/>
    <x v="8"/>
    <x v="3"/>
  </r>
  <r>
    <x v="79"/>
    <x v="169"/>
    <n v="16.216216216216218"/>
    <x v="8"/>
    <x v="3"/>
  </r>
  <r>
    <x v="79"/>
    <x v="170"/>
    <n v="0"/>
    <x v="8"/>
    <x v="3"/>
  </r>
  <r>
    <x v="79"/>
    <x v="171"/>
    <n v="4.7297297297297298"/>
    <x v="8"/>
    <x v="3"/>
  </r>
  <r>
    <x v="79"/>
    <x v="172"/>
    <n v="0"/>
    <x v="8"/>
    <x v="3"/>
  </r>
  <r>
    <x v="79"/>
    <x v="4"/>
    <n v="2.7027027027027026"/>
    <x v="8"/>
    <x v="3"/>
  </r>
  <r>
    <x v="80"/>
    <x v="173"/>
    <n v="2.7027027027027026"/>
    <x v="8"/>
    <x v="3"/>
  </r>
  <r>
    <x v="80"/>
    <x v="174"/>
    <n v="97.297297297297291"/>
    <x v="8"/>
    <x v="3"/>
  </r>
  <r>
    <x v="80"/>
    <x v="175"/>
    <n v="58.783783783783782"/>
    <x v="8"/>
    <x v="3"/>
  </r>
  <r>
    <x v="80"/>
    <x v="176"/>
    <n v="13.513513513513514"/>
    <x v="8"/>
    <x v="3"/>
  </r>
  <r>
    <x v="80"/>
    <x v="177"/>
    <n v="12.837837837837839"/>
    <x v="8"/>
    <x v="3"/>
  </r>
  <r>
    <x v="80"/>
    <x v="178"/>
    <n v="4.0540540540540544"/>
    <x v="8"/>
    <x v="3"/>
  </r>
  <r>
    <x v="80"/>
    <x v="179"/>
    <n v="8.1081081081081088"/>
    <x v="8"/>
    <x v="3"/>
  </r>
  <r>
    <x v="80"/>
    <x v="180"/>
    <n v="91.891891891891888"/>
    <x v="8"/>
    <x v="3"/>
  </r>
  <r>
    <x v="80"/>
    <x v="181"/>
    <n v="8.1081081081081088"/>
    <x v="8"/>
    <x v="3"/>
  </r>
  <r>
    <x v="80"/>
    <x v="182"/>
    <n v="97.972972972972968"/>
    <x v="8"/>
    <x v="3"/>
  </r>
  <r>
    <x v="80"/>
    <x v="183"/>
    <n v="2.0270270270270272"/>
    <x v="8"/>
    <x v="3"/>
  </r>
  <r>
    <x v="80"/>
    <x v="184"/>
    <n v="100"/>
    <x v="8"/>
    <x v="3"/>
  </r>
  <r>
    <x v="80"/>
    <x v="185"/>
    <n v="0"/>
    <x v="8"/>
    <x v="3"/>
  </r>
  <r>
    <x v="81"/>
    <x v="186"/>
    <n v="100"/>
    <x v="8"/>
    <x v="3"/>
  </r>
  <r>
    <x v="81"/>
    <x v="187"/>
    <n v="0"/>
    <x v="8"/>
    <x v="3"/>
  </r>
  <r>
    <x v="77"/>
    <x v="152"/>
    <n v="8.2840236686390529"/>
    <x v="9"/>
    <x v="3"/>
  </r>
  <r>
    <x v="77"/>
    <x v="153"/>
    <n v="79.881656804733723"/>
    <x v="9"/>
    <x v="3"/>
  </r>
  <r>
    <x v="77"/>
    <x v="154"/>
    <n v="10.650887573964496"/>
    <x v="9"/>
    <x v="3"/>
  </r>
  <r>
    <x v="77"/>
    <x v="155"/>
    <n v="0.59171597633136097"/>
    <x v="9"/>
    <x v="3"/>
  </r>
  <r>
    <x v="77"/>
    <x v="4"/>
    <n v="0.59171597633136097"/>
    <x v="9"/>
    <x v="3"/>
  </r>
  <r>
    <x v="78"/>
    <x v="156"/>
    <n v="60.946745562130175"/>
    <x v="9"/>
    <x v="3"/>
  </r>
  <r>
    <x v="78"/>
    <x v="157"/>
    <n v="26.627218934911241"/>
    <x v="9"/>
    <x v="3"/>
  </r>
  <r>
    <x v="78"/>
    <x v="158"/>
    <n v="4.1420118343195265"/>
    <x v="9"/>
    <x v="3"/>
  </r>
  <r>
    <x v="78"/>
    <x v="159"/>
    <n v="0"/>
    <x v="9"/>
    <x v="3"/>
  </r>
  <r>
    <x v="78"/>
    <x v="160"/>
    <n v="1.1834319526627219"/>
    <x v="9"/>
    <x v="3"/>
  </r>
  <r>
    <x v="78"/>
    <x v="161"/>
    <n v="0"/>
    <x v="9"/>
    <x v="3"/>
  </r>
  <r>
    <x v="78"/>
    <x v="162"/>
    <n v="1.7751479289940828"/>
    <x v="9"/>
    <x v="3"/>
  </r>
  <r>
    <x v="78"/>
    <x v="163"/>
    <n v="2.3668639053254439"/>
    <x v="9"/>
    <x v="3"/>
  </r>
  <r>
    <x v="78"/>
    <x v="164"/>
    <n v="0"/>
    <x v="9"/>
    <x v="3"/>
  </r>
  <r>
    <x v="78"/>
    <x v="165"/>
    <n v="0.59171597633136097"/>
    <x v="9"/>
    <x v="3"/>
  </r>
  <r>
    <x v="78"/>
    <x v="166"/>
    <n v="0.59171597633136097"/>
    <x v="9"/>
    <x v="3"/>
  </r>
  <r>
    <x v="78"/>
    <x v="4"/>
    <n v="1.7751479289940828"/>
    <x v="9"/>
    <x v="3"/>
  </r>
  <r>
    <x v="79"/>
    <x v="167"/>
    <n v="56.80473372781065"/>
    <x v="9"/>
    <x v="3"/>
  </r>
  <r>
    <x v="79"/>
    <x v="168"/>
    <n v="28.402366863905325"/>
    <x v="9"/>
    <x v="3"/>
  </r>
  <r>
    <x v="79"/>
    <x v="169"/>
    <n v="5.3254437869822482"/>
    <x v="9"/>
    <x v="3"/>
  </r>
  <r>
    <x v="79"/>
    <x v="170"/>
    <n v="0"/>
    <x v="9"/>
    <x v="3"/>
  </r>
  <r>
    <x v="79"/>
    <x v="171"/>
    <n v="7.6923076923076925"/>
    <x v="9"/>
    <x v="3"/>
  </r>
  <r>
    <x v="79"/>
    <x v="172"/>
    <n v="0"/>
    <x v="9"/>
    <x v="3"/>
  </r>
  <r>
    <x v="79"/>
    <x v="4"/>
    <n v="1.7751479289940828"/>
    <x v="9"/>
    <x v="3"/>
  </r>
  <r>
    <x v="80"/>
    <x v="173"/>
    <n v="4.7337278106508878"/>
    <x v="9"/>
    <x v="3"/>
  </r>
  <r>
    <x v="80"/>
    <x v="174"/>
    <n v="95.26627218934911"/>
    <x v="9"/>
    <x v="3"/>
  </r>
  <r>
    <x v="80"/>
    <x v="175"/>
    <n v="36.68639053254438"/>
    <x v="9"/>
    <x v="3"/>
  </r>
  <r>
    <x v="80"/>
    <x v="176"/>
    <n v="13.017751479289942"/>
    <x v="9"/>
    <x v="3"/>
  </r>
  <r>
    <x v="80"/>
    <x v="177"/>
    <n v="31.360946745562131"/>
    <x v="9"/>
    <x v="3"/>
  </r>
  <r>
    <x v="80"/>
    <x v="178"/>
    <n v="5.3254437869822482"/>
    <x v="9"/>
    <x v="3"/>
  </r>
  <r>
    <x v="80"/>
    <x v="179"/>
    <n v="8.8757396449704142"/>
    <x v="9"/>
    <x v="3"/>
  </r>
  <r>
    <x v="80"/>
    <x v="180"/>
    <n v="90.532544378698219"/>
    <x v="9"/>
    <x v="3"/>
  </r>
  <r>
    <x v="80"/>
    <x v="181"/>
    <n v="9.4674556213017755"/>
    <x v="9"/>
    <x v="3"/>
  </r>
  <r>
    <x v="80"/>
    <x v="182"/>
    <n v="99.408284023668642"/>
    <x v="9"/>
    <x v="3"/>
  </r>
  <r>
    <x v="80"/>
    <x v="183"/>
    <n v="0.59171597633136097"/>
    <x v="9"/>
    <x v="3"/>
  </r>
  <r>
    <x v="80"/>
    <x v="184"/>
    <n v="99.408284023668642"/>
    <x v="9"/>
    <x v="3"/>
  </r>
  <r>
    <x v="80"/>
    <x v="185"/>
    <n v="0.59171597633136097"/>
    <x v="9"/>
    <x v="3"/>
  </r>
  <r>
    <x v="81"/>
    <x v="186"/>
    <n v="100"/>
    <x v="9"/>
    <x v="3"/>
  </r>
  <r>
    <x v="81"/>
    <x v="187"/>
    <n v="0"/>
    <x v="9"/>
    <x v="3"/>
  </r>
  <r>
    <x v="77"/>
    <x v="152"/>
    <n v="14.503816793893129"/>
    <x v="10"/>
    <x v="3"/>
  </r>
  <r>
    <x v="77"/>
    <x v="153"/>
    <n v="56.488549618320612"/>
    <x v="10"/>
    <x v="3"/>
  </r>
  <r>
    <x v="77"/>
    <x v="154"/>
    <n v="19.083969465648856"/>
    <x v="10"/>
    <x v="3"/>
  </r>
  <r>
    <x v="77"/>
    <x v="155"/>
    <n v="1.5267175572519085"/>
    <x v="10"/>
    <x v="3"/>
  </r>
  <r>
    <x v="77"/>
    <x v="4"/>
    <n v="8.3969465648854964"/>
    <x v="10"/>
    <x v="3"/>
  </r>
  <r>
    <x v="78"/>
    <x v="156"/>
    <n v="59.541984732824424"/>
    <x v="10"/>
    <x v="3"/>
  </r>
  <r>
    <x v="78"/>
    <x v="157"/>
    <n v="16.03053435114504"/>
    <x v="10"/>
    <x v="3"/>
  </r>
  <r>
    <x v="78"/>
    <x v="158"/>
    <n v="2.2900763358778624"/>
    <x v="10"/>
    <x v="3"/>
  </r>
  <r>
    <x v="78"/>
    <x v="159"/>
    <n v="0"/>
    <x v="10"/>
    <x v="3"/>
  </r>
  <r>
    <x v="78"/>
    <x v="160"/>
    <n v="1.5267175572519085"/>
    <x v="10"/>
    <x v="3"/>
  </r>
  <r>
    <x v="78"/>
    <x v="161"/>
    <n v="0.76335877862595425"/>
    <x v="10"/>
    <x v="3"/>
  </r>
  <r>
    <x v="78"/>
    <x v="162"/>
    <n v="12.977099236641221"/>
    <x v="10"/>
    <x v="3"/>
  </r>
  <r>
    <x v="78"/>
    <x v="163"/>
    <n v="2.2900763358778624"/>
    <x v="10"/>
    <x v="3"/>
  </r>
  <r>
    <x v="78"/>
    <x v="164"/>
    <n v="1.5267175572519085"/>
    <x v="10"/>
    <x v="3"/>
  </r>
  <r>
    <x v="78"/>
    <x v="165"/>
    <n v="3.053435114503817"/>
    <x v="10"/>
    <x v="3"/>
  </r>
  <r>
    <x v="78"/>
    <x v="166"/>
    <n v="0"/>
    <x v="10"/>
    <x v="3"/>
  </r>
  <r>
    <x v="78"/>
    <x v="4"/>
    <n v="0"/>
    <x v="10"/>
    <x v="3"/>
  </r>
  <r>
    <x v="79"/>
    <x v="167"/>
    <n v="61.832061068702288"/>
    <x v="10"/>
    <x v="3"/>
  </r>
  <r>
    <x v="79"/>
    <x v="168"/>
    <n v="21.374045801526716"/>
    <x v="10"/>
    <x v="3"/>
  </r>
  <r>
    <x v="79"/>
    <x v="169"/>
    <n v="7.6335877862595423"/>
    <x v="10"/>
    <x v="3"/>
  </r>
  <r>
    <x v="79"/>
    <x v="170"/>
    <n v="0.76335877862595425"/>
    <x v="10"/>
    <x v="3"/>
  </r>
  <r>
    <x v="79"/>
    <x v="171"/>
    <n v="6.106870229007634"/>
    <x v="10"/>
    <x v="3"/>
  </r>
  <r>
    <x v="79"/>
    <x v="172"/>
    <n v="0.76335877862595425"/>
    <x v="10"/>
    <x v="3"/>
  </r>
  <r>
    <x v="79"/>
    <x v="4"/>
    <n v="1.5267175572519085"/>
    <x v="10"/>
    <x v="3"/>
  </r>
  <r>
    <x v="80"/>
    <x v="173"/>
    <n v="18.320610687022899"/>
    <x v="10"/>
    <x v="3"/>
  </r>
  <r>
    <x v="80"/>
    <x v="174"/>
    <n v="81.679389312977094"/>
    <x v="10"/>
    <x v="3"/>
  </r>
  <r>
    <x v="80"/>
    <x v="175"/>
    <n v="14.503816793893129"/>
    <x v="10"/>
    <x v="3"/>
  </r>
  <r>
    <x v="80"/>
    <x v="176"/>
    <n v="3.053435114503817"/>
    <x v="10"/>
    <x v="3"/>
  </r>
  <r>
    <x v="80"/>
    <x v="177"/>
    <n v="25.190839694656489"/>
    <x v="10"/>
    <x v="3"/>
  </r>
  <r>
    <x v="80"/>
    <x v="178"/>
    <n v="17.557251908396946"/>
    <x v="10"/>
    <x v="3"/>
  </r>
  <r>
    <x v="80"/>
    <x v="179"/>
    <n v="21.374045801526716"/>
    <x v="10"/>
    <x v="3"/>
  </r>
  <r>
    <x v="80"/>
    <x v="180"/>
    <n v="87.786259541984734"/>
    <x v="10"/>
    <x v="3"/>
  </r>
  <r>
    <x v="80"/>
    <x v="181"/>
    <n v="12.213740458015268"/>
    <x v="10"/>
    <x v="3"/>
  </r>
  <r>
    <x v="80"/>
    <x v="182"/>
    <n v="96.18320610687023"/>
    <x v="10"/>
    <x v="3"/>
  </r>
  <r>
    <x v="80"/>
    <x v="183"/>
    <n v="3.8167938931297711"/>
    <x v="10"/>
    <x v="3"/>
  </r>
  <r>
    <x v="80"/>
    <x v="184"/>
    <n v="97.709923664122144"/>
    <x v="10"/>
    <x v="3"/>
  </r>
  <r>
    <x v="80"/>
    <x v="185"/>
    <n v="2.2900763358778624"/>
    <x v="10"/>
    <x v="3"/>
  </r>
  <r>
    <x v="81"/>
    <x v="186"/>
    <n v="100"/>
    <x v="10"/>
    <x v="3"/>
  </r>
  <r>
    <x v="81"/>
    <x v="187"/>
    <n v="0"/>
    <x v="10"/>
    <x v="3"/>
  </r>
  <r>
    <x v="77"/>
    <x v="152"/>
    <n v="8.4033613445378155"/>
    <x v="11"/>
    <x v="3"/>
  </r>
  <r>
    <x v="77"/>
    <x v="153"/>
    <n v="76.470588235294116"/>
    <x v="11"/>
    <x v="3"/>
  </r>
  <r>
    <x v="77"/>
    <x v="154"/>
    <n v="8.4033613445378155"/>
    <x v="11"/>
    <x v="3"/>
  </r>
  <r>
    <x v="77"/>
    <x v="155"/>
    <n v="3.3613445378151261"/>
    <x v="11"/>
    <x v="3"/>
  </r>
  <r>
    <x v="77"/>
    <x v="4"/>
    <n v="3.3613445378151261"/>
    <x v="11"/>
    <x v="3"/>
  </r>
  <r>
    <x v="78"/>
    <x v="156"/>
    <n v="69.747899159663859"/>
    <x v="11"/>
    <x v="3"/>
  </r>
  <r>
    <x v="78"/>
    <x v="157"/>
    <n v="19.327731092436974"/>
    <x v="11"/>
    <x v="3"/>
  </r>
  <r>
    <x v="78"/>
    <x v="158"/>
    <n v="0.84033613445378152"/>
    <x v="11"/>
    <x v="3"/>
  </r>
  <r>
    <x v="78"/>
    <x v="159"/>
    <n v="0"/>
    <x v="11"/>
    <x v="3"/>
  </r>
  <r>
    <x v="78"/>
    <x v="160"/>
    <n v="0.84033613445378152"/>
    <x v="11"/>
    <x v="3"/>
  </r>
  <r>
    <x v="78"/>
    <x v="161"/>
    <n v="0"/>
    <x v="11"/>
    <x v="3"/>
  </r>
  <r>
    <x v="78"/>
    <x v="162"/>
    <n v="3.3613445378151261"/>
    <x v="11"/>
    <x v="3"/>
  </r>
  <r>
    <x v="78"/>
    <x v="163"/>
    <n v="3.3613445378151261"/>
    <x v="11"/>
    <x v="3"/>
  </r>
  <r>
    <x v="78"/>
    <x v="164"/>
    <n v="0"/>
    <x v="11"/>
    <x v="3"/>
  </r>
  <r>
    <x v="78"/>
    <x v="165"/>
    <n v="1.680672268907563"/>
    <x v="11"/>
    <x v="3"/>
  </r>
  <r>
    <x v="78"/>
    <x v="166"/>
    <n v="0"/>
    <x v="11"/>
    <x v="3"/>
  </r>
  <r>
    <x v="78"/>
    <x v="4"/>
    <n v="0.84033613445378152"/>
    <x v="11"/>
    <x v="3"/>
  </r>
  <r>
    <x v="79"/>
    <x v="167"/>
    <n v="67.226890756302524"/>
    <x v="11"/>
    <x v="3"/>
  </r>
  <r>
    <x v="79"/>
    <x v="168"/>
    <n v="19.327731092436974"/>
    <x v="11"/>
    <x v="3"/>
  </r>
  <r>
    <x v="79"/>
    <x v="169"/>
    <n v="3.3613445378151261"/>
    <x v="11"/>
    <x v="3"/>
  </r>
  <r>
    <x v="79"/>
    <x v="170"/>
    <n v="0"/>
    <x v="11"/>
    <x v="3"/>
  </r>
  <r>
    <x v="79"/>
    <x v="171"/>
    <n v="6.7226890756302522"/>
    <x v="11"/>
    <x v="3"/>
  </r>
  <r>
    <x v="79"/>
    <x v="172"/>
    <n v="0"/>
    <x v="11"/>
    <x v="3"/>
  </r>
  <r>
    <x v="79"/>
    <x v="4"/>
    <n v="3.3613445378151261"/>
    <x v="11"/>
    <x v="3"/>
  </r>
  <r>
    <x v="80"/>
    <x v="173"/>
    <n v="9.2436974789915958"/>
    <x v="11"/>
    <x v="3"/>
  </r>
  <r>
    <x v="80"/>
    <x v="174"/>
    <n v="90.756302521008408"/>
    <x v="11"/>
    <x v="3"/>
  </r>
  <r>
    <x v="80"/>
    <x v="175"/>
    <n v="10.92436974789916"/>
    <x v="11"/>
    <x v="3"/>
  </r>
  <r>
    <x v="80"/>
    <x v="176"/>
    <n v="4.2016806722689077"/>
    <x v="11"/>
    <x v="3"/>
  </r>
  <r>
    <x v="80"/>
    <x v="177"/>
    <n v="43.69747899159664"/>
    <x v="11"/>
    <x v="3"/>
  </r>
  <r>
    <x v="80"/>
    <x v="178"/>
    <n v="10.084033613445378"/>
    <x v="11"/>
    <x v="3"/>
  </r>
  <r>
    <x v="80"/>
    <x v="179"/>
    <n v="21.84873949579832"/>
    <x v="11"/>
    <x v="3"/>
  </r>
  <r>
    <x v="80"/>
    <x v="180"/>
    <n v="96.638655462184872"/>
    <x v="11"/>
    <x v="3"/>
  </r>
  <r>
    <x v="80"/>
    <x v="181"/>
    <n v="3.3613445378151261"/>
    <x v="11"/>
    <x v="3"/>
  </r>
  <r>
    <x v="80"/>
    <x v="182"/>
    <n v="100"/>
    <x v="11"/>
    <x v="3"/>
  </r>
  <r>
    <x v="80"/>
    <x v="183"/>
    <n v="0"/>
    <x v="11"/>
    <x v="3"/>
  </r>
  <r>
    <x v="80"/>
    <x v="184"/>
    <n v="100"/>
    <x v="11"/>
    <x v="3"/>
  </r>
  <r>
    <x v="80"/>
    <x v="185"/>
    <n v="0"/>
    <x v="11"/>
    <x v="3"/>
  </r>
  <r>
    <x v="81"/>
    <x v="186"/>
    <n v="100"/>
    <x v="11"/>
    <x v="3"/>
  </r>
  <r>
    <x v="81"/>
    <x v="187"/>
    <n v="0"/>
    <x v="11"/>
    <x v="3"/>
  </r>
  <r>
    <x v="77"/>
    <x v="152"/>
    <n v="20.202020202020201"/>
    <x v="12"/>
    <x v="3"/>
  </r>
  <r>
    <x v="77"/>
    <x v="153"/>
    <n v="62.626262626262623"/>
    <x v="12"/>
    <x v="3"/>
  </r>
  <r>
    <x v="77"/>
    <x v="154"/>
    <n v="12.121212121212121"/>
    <x v="12"/>
    <x v="3"/>
  </r>
  <r>
    <x v="77"/>
    <x v="155"/>
    <n v="0"/>
    <x v="12"/>
    <x v="3"/>
  </r>
  <r>
    <x v="77"/>
    <x v="4"/>
    <n v="5.0505050505050502"/>
    <x v="12"/>
    <x v="3"/>
  </r>
  <r>
    <x v="78"/>
    <x v="156"/>
    <n v="70.707070707070713"/>
    <x v="12"/>
    <x v="3"/>
  </r>
  <r>
    <x v="78"/>
    <x v="157"/>
    <n v="6.0606060606060606"/>
    <x v="12"/>
    <x v="3"/>
  </r>
  <r>
    <x v="78"/>
    <x v="158"/>
    <n v="3.0303030303030303"/>
    <x v="12"/>
    <x v="3"/>
  </r>
  <r>
    <x v="78"/>
    <x v="159"/>
    <n v="0"/>
    <x v="12"/>
    <x v="3"/>
  </r>
  <r>
    <x v="78"/>
    <x v="160"/>
    <n v="3.0303030303030303"/>
    <x v="12"/>
    <x v="3"/>
  </r>
  <r>
    <x v="78"/>
    <x v="161"/>
    <n v="1.0101010101010102"/>
    <x v="12"/>
    <x v="3"/>
  </r>
  <r>
    <x v="78"/>
    <x v="162"/>
    <n v="5.0505050505050502"/>
    <x v="12"/>
    <x v="3"/>
  </r>
  <r>
    <x v="78"/>
    <x v="163"/>
    <n v="8.0808080808080813"/>
    <x v="12"/>
    <x v="3"/>
  </r>
  <r>
    <x v="78"/>
    <x v="164"/>
    <n v="1.0101010101010102"/>
    <x v="12"/>
    <x v="3"/>
  </r>
  <r>
    <x v="78"/>
    <x v="165"/>
    <n v="2.0202020202020203"/>
    <x v="12"/>
    <x v="3"/>
  </r>
  <r>
    <x v="78"/>
    <x v="166"/>
    <n v="0"/>
    <x v="12"/>
    <x v="3"/>
  </r>
  <r>
    <x v="78"/>
    <x v="4"/>
    <n v="0"/>
    <x v="12"/>
    <x v="3"/>
  </r>
  <r>
    <x v="79"/>
    <x v="167"/>
    <n v="76.767676767676761"/>
    <x v="12"/>
    <x v="3"/>
  </r>
  <r>
    <x v="79"/>
    <x v="168"/>
    <n v="9.0909090909090917"/>
    <x v="12"/>
    <x v="3"/>
  </r>
  <r>
    <x v="79"/>
    <x v="169"/>
    <n v="2.0202020202020203"/>
    <x v="12"/>
    <x v="3"/>
  </r>
  <r>
    <x v="79"/>
    <x v="170"/>
    <n v="1.0101010101010102"/>
    <x v="12"/>
    <x v="3"/>
  </r>
  <r>
    <x v="79"/>
    <x v="171"/>
    <n v="7.0707070707070709"/>
    <x v="12"/>
    <x v="3"/>
  </r>
  <r>
    <x v="79"/>
    <x v="172"/>
    <n v="0"/>
    <x v="12"/>
    <x v="3"/>
  </r>
  <r>
    <x v="79"/>
    <x v="4"/>
    <n v="4.0404040404040407"/>
    <x v="12"/>
    <x v="3"/>
  </r>
  <r>
    <x v="80"/>
    <x v="173"/>
    <n v="19.19191919191919"/>
    <x v="12"/>
    <x v="3"/>
  </r>
  <r>
    <x v="80"/>
    <x v="174"/>
    <n v="80.808080808080803"/>
    <x v="12"/>
    <x v="3"/>
  </r>
  <r>
    <x v="80"/>
    <x v="175"/>
    <n v="8.0808080808080813"/>
    <x v="12"/>
    <x v="3"/>
  </r>
  <r>
    <x v="80"/>
    <x v="176"/>
    <n v="1.0101010101010102"/>
    <x v="12"/>
    <x v="3"/>
  </r>
  <r>
    <x v="80"/>
    <x v="177"/>
    <n v="10.1010101010101"/>
    <x v="12"/>
    <x v="3"/>
  </r>
  <r>
    <x v="80"/>
    <x v="178"/>
    <n v="41.414141414141412"/>
    <x v="12"/>
    <x v="3"/>
  </r>
  <r>
    <x v="80"/>
    <x v="179"/>
    <n v="20.202020202020201"/>
    <x v="12"/>
    <x v="3"/>
  </r>
  <r>
    <x v="80"/>
    <x v="180"/>
    <n v="90.909090909090907"/>
    <x v="12"/>
    <x v="3"/>
  </r>
  <r>
    <x v="80"/>
    <x v="181"/>
    <n v="9.0909090909090917"/>
    <x v="12"/>
    <x v="3"/>
  </r>
  <r>
    <x v="80"/>
    <x v="182"/>
    <n v="100"/>
    <x v="12"/>
    <x v="3"/>
  </r>
  <r>
    <x v="80"/>
    <x v="183"/>
    <n v="0"/>
    <x v="12"/>
    <x v="3"/>
  </r>
  <r>
    <x v="80"/>
    <x v="184"/>
    <n v="98.98989898989899"/>
    <x v="12"/>
    <x v="3"/>
  </r>
  <r>
    <x v="80"/>
    <x v="185"/>
    <n v="1.0101010101010102"/>
    <x v="12"/>
    <x v="3"/>
  </r>
  <r>
    <x v="81"/>
    <x v="186"/>
    <n v="100"/>
    <x v="12"/>
    <x v="3"/>
  </r>
  <r>
    <x v="81"/>
    <x v="187"/>
    <n v="0"/>
    <x v="12"/>
    <x v="3"/>
  </r>
  <r>
    <x v="77"/>
    <x v="152"/>
    <n v="2.8985507246376812"/>
    <x v="13"/>
    <x v="3"/>
  </r>
  <r>
    <x v="77"/>
    <x v="153"/>
    <n v="78.260869565217391"/>
    <x v="13"/>
    <x v="3"/>
  </r>
  <r>
    <x v="77"/>
    <x v="154"/>
    <n v="10.144927536231885"/>
    <x v="13"/>
    <x v="3"/>
  </r>
  <r>
    <x v="77"/>
    <x v="155"/>
    <n v="1.4492753623188406"/>
    <x v="13"/>
    <x v="3"/>
  </r>
  <r>
    <x v="77"/>
    <x v="4"/>
    <n v="7.2463768115942031"/>
    <x v="13"/>
    <x v="3"/>
  </r>
  <r>
    <x v="78"/>
    <x v="156"/>
    <n v="59.420289855072461"/>
    <x v="13"/>
    <x v="3"/>
  </r>
  <r>
    <x v="78"/>
    <x v="157"/>
    <n v="28.985507246376812"/>
    <x v="13"/>
    <x v="3"/>
  </r>
  <r>
    <x v="78"/>
    <x v="158"/>
    <n v="2.8985507246376812"/>
    <x v="13"/>
    <x v="3"/>
  </r>
  <r>
    <x v="78"/>
    <x v="159"/>
    <n v="0"/>
    <x v="13"/>
    <x v="3"/>
  </r>
  <r>
    <x v="78"/>
    <x v="160"/>
    <n v="0"/>
    <x v="13"/>
    <x v="3"/>
  </r>
  <r>
    <x v="78"/>
    <x v="161"/>
    <n v="0"/>
    <x v="13"/>
    <x v="3"/>
  </r>
  <r>
    <x v="78"/>
    <x v="162"/>
    <n v="2.8985507246376812"/>
    <x v="13"/>
    <x v="3"/>
  </r>
  <r>
    <x v="78"/>
    <x v="163"/>
    <n v="4.3478260869565215"/>
    <x v="13"/>
    <x v="3"/>
  </r>
  <r>
    <x v="78"/>
    <x v="164"/>
    <n v="1.4492753623188406"/>
    <x v="13"/>
    <x v="3"/>
  </r>
  <r>
    <x v="78"/>
    <x v="165"/>
    <n v="0"/>
    <x v="13"/>
    <x v="3"/>
  </r>
  <r>
    <x v="78"/>
    <x v="166"/>
    <n v="0"/>
    <x v="13"/>
    <x v="3"/>
  </r>
  <r>
    <x v="78"/>
    <x v="4"/>
    <n v="0"/>
    <x v="13"/>
    <x v="3"/>
  </r>
  <r>
    <x v="79"/>
    <x v="167"/>
    <n v="57.971014492753625"/>
    <x v="13"/>
    <x v="3"/>
  </r>
  <r>
    <x v="79"/>
    <x v="168"/>
    <n v="26.086956521739129"/>
    <x v="13"/>
    <x v="3"/>
  </r>
  <r>
    <x v="79"/>
    <x v="169"/>
    <n v="7.2463768115942031"/>
    <x v="13"/>
    <x v="3"/>
  </r>
  <r>
    <x v="79"/>
    <x v="170"/>
    <n v="0"/>
    <x v="13"/>
    <x v="3"/>
  </r>
  <r>
    <x v="79"/>
    <x v="171"/>
    <n v="7.2463768115942031"/>
    <x v="13"/>
    <x v="3"/>
  </r>
  <r>
    <x v="79"/>
    <x v="172"/>
    <n v="0"/>
    <x v="13"/>
    <x v="3"/>
  </r>
  <r>
    <x v="79"/>
    <x v="4"/>
    <n v="1.4492753623188406"/>
    <x v="13"/>
    <x v="3"/>
  </r>
  <r>
    <x v="80"/>
    <x v="173"/>
    <n v="10.144927536231885"/>
    <x v="13"/>
    <x v="3"/>
  </r>
  <r>
    <x v="80"/>
    <x v="174"/>
    <n v="89.85507246376811"/>
    <x v="13"/>
    <x v="3"/>
  </r>
  <r>
    <x v="80"/>
    <x v="175"/>
    <n v="10.144927536231885"/>
    <x v="13"/>
    <x v="3"/>
  </r>
  <r>
    <x v="80"/>
    <x v="176"/>
    <n v="11.594202898550725"/>
    <x v="13"/>
    <x v="3"/>
  </r>
  <r>
    <x v="80"/>
    <x v="177"/>
    <n v="47.826086956521742"/>
    <x v="13"/>
    <x v="3"/>
  </r>
  <r>
    <x v="80"/>
    <x v="178"/>
    <n v="5.7971014492753623"/>
    <x v="13"/>
    <x v="3"/>
  </r>
  <r>
    <x v="80"/>
    <x v="179"/>
    <n v="14.492753623188406"/>
    <x v="13"/>
    <x v="3"/>
  </r>
  <r>
    <x v="80"/>
    <x v="180"/>
    <n v="89.85507246376811"/>
    <x v="13"/>
    <x v="3"/>
  </r>
  <r>
    <x v="80"/>
    <x v="181"/>
    <n v="10.144927536231885"/>
    <x v="13"/>
    <x v="3"/>
  </r>
  <r>
    <x v="80"/>
    <x v="182"/>
    <n v="100"/>
    <x v="13"/>
    <x v="3"/>
  </r>
  <r>
    <x v="80"/>
    <x v="183"/>
    <n v="0"/>
    <x v="13"/>
    <x v="3"/>
  </r>
  <r>
    <x v="80"/>
    <x v="184"/>
    <n v="100"/>
    <x v="13"/>
    <x v="3"/>
  </r>
  <r>
    <x v="80"/>
    <x v="185"/>
    <n v="0"/>
    <x v="13"/>
    <x v="3"/>
  </r>
  <r>
    <x v="81"/>
    <x v="186"/>
    <n v="100"/>
    <x v="13"/>
    <x v="3"/>
  </r>
  <r>
    <x v="81"/>
    <x v="187"/>
    <n v="0"/>
    <x v="13"/>
    <x v="3"/>
  </r>
  <r>
    <x v="77"/>
    <x v="152"/>
    <n v="35.632183908045974"/>
    <x v="14"/>
    <x v="3"/>
  </r>
  <r>
    <x v="77"/>
    <x v="153"/>
    <n v="14.942528735632184"/>
    <x v="14"/>
    <x v="3"/>
  </r>
  <r>
    <x v="77"/>
    <x v="154"/>
    <n v="43.678160919540232"/>
    <x v="14"/>
    <x v="3"/>
  </r>
  <r>
    <x v="77"/>
    <x v="155"/>
    <n v="1.1494252873563218"/>
    <x v="14"/>
    <x v="3"/>
  </r>
  <r>
    <x v="77"/>
    <x v="4"/>
    <n v="4.5977011494252871"/>
    <x v="14"/>
    <x v="3"/>
  </r>
  <r>
    <x v="78"/>
    <x v="156"/>
    <n v="18.390804597701148"/>
    <x v="14"/>
    <x v="3"/>
  </r>
  <r>
    <x v="78"/>
    <x v="157"/>
    <n v="25.287356321839081"/>
    <x v="14"/>
    <x v="3"/>
  </r>
  <r>
    <x v="78"/>
    <x v="158"/>
    <n v="21.839080459770116"/>
    <x v="14"/>
    <x v="3"/>
  </r>
  <r>
    <x v="78"/>
    <x v="159"/>
    <n v="0"/>
    <x v="14"/>
    <x v="3"/>
  </r>
  <r>
    <x v="78"/>
    <x v="160"/>
    <n v="2.2988505747126435"/>
    <x v="14"/>
    <x v="3"/>
  </r>
  <r>
    <x v="78"/>
    <x v="161"/>
    <n v="1.1494252873563218"/>
    <x v="14"/>
    <x v="3"/>
  </r>
  <r>
    <x v="78"/>
    <x v="162"/>
    <n v="10.344827586206897"/>
    <x v="14"/>
    <x v="3"/>
  </r>
  <r>
    <x v="78"/>
    <x v="163"/>
    <n v="14.942528735632184"/>
    <x v="14"/>
    <x v="3"/>
  </r>
  <r>
    <x v="78"/>
    <x v="164"/>
    <n v="5.7471264367816088"/>
    <x v="14"/>
    <x v="3"/>
  </r>
  <r>
    <x v="78"/>
    <x v="165"/>
    <n v="0"/>
    <x v="14"/>
    <x v="3"/>
  </r>
  <r>
    <x v="78"/>
    <x v="166"/>
    <n v="0"/>
    <x v="14"/>
    <x v="3"/>
  </r>
  <r>
    <x v="78"/>
    <x v="4"/>
    <n v="0"/>
    <x v="14"/>
    <x v="3"/>
  </r>
  <r>
    <x v="79"/>
    <x v="167"/>
    <n v="17.241379310344829"/>
    <x v="14"/>
    <x v="3"/>
  </r>
  <r>
    <x v="79"/>
    <x v="168"/>
    <n v="14.942528735632184"/>
    <x v="14"/>
    <x v="3"/>
  </r>
  <r>
    <x v="79"/>
    <x v="169"/>
    <n v="2.2988505747126435"/>
    <x v="14"/>
    <x v="3"/>
  </r>
  <r>
    <x v="79"/>
    <x v="170"/>
    <n v="2.2988505747126435"/>
    <x v="14"/>
    <x v="3"/>
  </r>
  <r>
    <x v="79"/>
    <x v="171"/>
    <n v="62.068965517241381"/>
    <x v="14"/>
    <x v="3"/>
  </r>
  <r>
    <x v="79"/>
    <x v="172"/>
    <n v="0"/>
    <x v="14"/>
    <x v="3"/>
  </r>
  <r>
    <x v="79"/>
    <x v="4"/>
    <n v="1.1494252873563218"/>
    <x v="14"/>
    <x v="3"/>
  </r>
  <r>
    <x v="80"/>
    <x v="173"/>
    <n v="39.080459770114942"/>
    <x v="14"/>
    <x v="3"/>
  </r>
  <r>
    <x v="80"/>
    <x v="174"/>
    <n v="60.919540229885058"/>
    <x v="14"/>
    <x v="3"/>
  </r>
  <r>
    <x v="80"/>
    <x v="175"/>
    <n v="35.632183908045974"/>
    <x v="14"/>
    <x v="3"/>
  </r>
  <r>
    <x v="80"/>
    <x v="176"/>
    <n v="4.5977011494252871"/>
    <x v="14"/>
    <x v="3"/>
  </r>
  <r>
    <x v="80"/>
    <x v="177"/>
    <n v="9.1954022988505741"/>
    <x v="14"/>
    <x v="3"/>
  </r>
  <r>
    <x v="80"/>
    <x v="178"/>
    <n v="6.8965517241379306"/>
    <x v="14"/>
    <x v="3"/>
  </r>
  <r>
    <x v="80"/>
    <x v="179"/>
    <n v="4.5977011494252871"/>
    <x v="14"/>
    <x v="3"/>
  </r>
  <r>
    <x v="80"/>
    <x v="180"/>
    <n v="90.804597701149419"/>
    <x v="14"/>
    <x v="3"/>
  </r>
  <r>
    <x v="80"/>
    <x v="181"/>
    <n v="9.1954022988505741"/>
    <x v="14"/>
    <x v="3"/>
  </r>
  <r>
    <x v="80"/>
    <x v="182"/>
    <n v="100"/>
    <x v="14"/>
    <x v="3"/>
  </r>
  <r>
    <x v="80"/>
    <x v="183"/>
    <n v="0"/>
    <x v="14"/>
    <x v="3"/>
  </r>
  <r>
    <x v="80"/>
    <x v="184"/>
    <n v="98.850574712643677"/>
    <x v="14"/>
    <x v="3"/>
  </r>
  <r>
    <x v="80"/>
    <x v="185"/>
    <n v="1.1494252873563218"/>
    <x v="14"/>
    <x v="3"/>
  </r>
  <r>
    <x v="81"/>
    <x v="186"/>
    <n v="100"/>
    <x v="14"/>
    <x v="3"/>
  </r>
  <r>
    <x v="81"/>
    <x v="187"/>
    <n v="0"/>
    <x v="14"/>
    <x v="3"/>
  </r>
  <r>
    <x v="77"/>
    <x v="152"/>
    <n v="24.175824175824175"/>
    <x v="15"/>
    <x v="3"/>
  </r>
  <r>
    <x v="77"/>
    <x v="153"/>
    <n v="60.439560439560438"/>
    <x v="15"/>
    <x v="3"/>
  </r>
  <r>
    <x v="77"/>
    <x v="154"/>
    <n v="12.087912087912088"/>
    <x v="15"/>
    <x v="3"/>
  </r>
  <r>
    <x v="77"/>
    <x v="155"/>
    <n v="1.098901098901099"/>
    <x v="15"/>
    <x v="3"/>
  </r>
  <r>
    <x v="77"/>
    <x v="4"/>
    <n v="2.197802197802198"/>
    <x v="15"/>
    <x v="3"/>
  </r>
  <r>
    <x v="78"/>
    <x v="156"/>
    <n v="69.230769230769226"/>
    <x v="15"/>
    <x v="3"/>
  </r>
  <r>
    <x v="78"/>
    <x v="157"/>
    <n v="6.5934065934065931"/>
    <x v="15"/>
    <x v="3"/>
  </r>
  <r>
    <x v="78"/>
    <x v="158"/>
    <n v="3.2967032967032965"/>
    <x v="15"/>
    <x v="3"/>
  </r>
  <r>
    <x v="78"/>
    <x v="159"/>
    <n v="0"/>
    <x v="15"/>
    <x v="3"/>
  </r>
  <r>
    <x v="78"/>
    <x v="160"/>
    <n v="2.197802197802198"/>
    <x v="15"/>
    <x v="3"/>
  </r>
  <r>
    <x v="78"/>
    <x v="161"/>
    <n v="1.098901098901099"/>
    <x v="15"/>
    <x v="3"/>
  </r>
  <r>
    <x v="78"/>
    <x v="162"/>
    <n v="6.5934065934065931"/>
    <x v="15"/>
    <x v="3"/>
  </r>
  <r>
    <x v="78"/>
    <x v="163"/>
    <n v="2.197802197802198"/>
    <x v="15"/>
    <x v="3"/>
  </r>
  <r>
    <x v="78"/>
    <x v="164"/>
    <n v="0"/>
    <x v="15"/>
    <x v="3"/>
  </r>
  <r>
    <x v="78"/>
    <x v="165"/>
    <n v="5.4945054945054945"/>
    <x v="15"/>
    <x v="3"/>
  </r>
  <r>
    <x v="78"/>
    <x v="166"/>
    <n v="2.197802197802198"/>
    <x v="15"/>
    <x v="3"/>
  </r>
  <r>
    <x v="78"/>
    <x v="4"/>
    <n v="1.098901098901099"/>
    <x v="15"/>
    <x v="3"/>
  </r>
  <r>
    <x v="79"/>
    <x v="167"/>
    <n v="67.032967032967036"/>
    <x v="15"/>
    <x v="3"/>
  </r>
  <r>
    <x v="79"/>
    <x v="168"/>
    <n v="12.087912087912088"/>
    <x v="15"/>
    <x v="3"/>
  </r>
  <r>
    <x v="79"/>
    <x v="169"/>
    <n v="9.8901098901098905"/>
    <x v="15"/>
    <x v="3"/>
  </r>
  <r>
    <x v="79"/>
    <x v="170"/>
    <n v="3.2967032967032965"/>
    <x v="15"/>
    <x v="3"/>
  </r>
  <r>
    <x v="79"/>
    <x v="171"/>
    <n v="2.197802197802198"/>
    <x v="15"/>
    <x v="3"/>
  </r>
  <r>
    <x v="79"/>
    <x v="172"/>
    <n v="3.2967032967032965"/>
    <x v="15"/>
    <x v="3"/>
  </r>
  <r>
    <x v="79"/>
    <x v="4"/>
    <n v="2.197802197802198"/>
    <x v="15"/>
    <x v="3"/>
  </r>
  <r>
    <x v="80"/>
    <x v="173"/>
    <n v="9.8901098901098905"/>
    <x v="15"/>
    <x v="3"/>
  </r>
  <r>
    <x v="80"/>
    <x v="174"/>
    <n v="90.109890109890117"/>
    <x v="15"/>
    <x v="3"/>
  </r>
  <r>
    <x v="80"/>
    <x v="175"/>
    <n v="32.967032967032964"/>
    <x v="15"/>
    <x v="3"/>
  </r>
  <r>
    <x v="80"/>
    <x v="176"/>
    <n v="9.8901098901098905"/>
    <x v="15"/>
    <x v="3"/>
  </r>
  <r>
    <x v="80"/>
    <x v="177"/>
    <n v="29.670329670329672"/>
    <x v="15"/>
    <x v="3"/>
  </r>
  <r>
    <x v="80"/>
    <x v="178"/>
    <n v="14.285714285714286"/>
    <x v="15"/>
    <x v="3"/>
  </r>
  <r>
    <x v="80"/>
    <x v="179"/>
    <n v="3.2967032967032965"/>
    <x v="15"/>
    <x v="3"/>
  </r>
  <r>
    <x v="80"/>
    <x v="180"/>
    <n v="96.703296703296701"/>
    <x v="15"/>
    <x v="3"/>
  </r>
  <r>
    <x v="80"/>
    <x v="181"/>
    <n v="3.2967032967032965"/>
    <x v="15"/>
    <x v="3"/>
  </r>
  <r>
    <x v="80"/>
    <x v="182"/>
    <n v="96.703296703296701"/>
    <x v="15"/>
    <x v="3"/>
  </r>
  <r>
    <x v="80"/>
    <x v="183"/>
    <n v="3.2967032967032965"/>
    <x v="15"/>
    <x v="3"/>
  </r>
  <r>
    <x v="80"/>
    <x v="184"/>
    <n v="98.901098901098905"/>
    <x v="15"/>
    <x v="3"/>
  </r>
  <r>
    <x v="80"/>
    <x v="185"/>
    <n v="1.098901098901099"/>
    <x v="15"/>
    <x v="3"/>
  </r>
  <r>
    <x v="81"/>
    <x v="186"/>
    <n v="100"/>
    <x v="15"/>
    <x v="3"/>
  </r>
  <r>
    <x v="81"/>
    <x v="187"/>
    <n v="0"/>
    <x v="15"/>
    <x v="3"/>
  </r>
  <r>
    <x v="77"/>
    <x v="152"/>
    <n v="23.369565217391305"/>
    <x v="16"/>
    <x v="3"/>
  </r>
  <r>
    <x v="77"/>
    <x v="153"/>
    <n v="50"/>
    <x v="16"/>
    <x v="3"/>
  </r>
  <r>
    <x v="77"/>
    <x v="154"/>
    <n v="21.739130434782609"/>
    <x v="16"/>
    <x v="3"/>
  </r>
  <r>
    <x v="77"/>
    <x v="155"/>
    <n v="2.1739130434782608"/>
    <x v="16"/>
    <x v="3"/>
  </r>
  <r>
    <x v="77"/>
    <x v="4"/>
    <n v="2.7173913043478262"/>
    <x v="16"/>
    <x v="3"/>
  </r>
  <r>
    <x v="78"/>
    <x v="156"/>
    <n v="59.239130434782609"/>
    <x v="16"/>
    <x v="3"/>
  </r>
  <r>
    <x v="78"/>
    <x v="157"/>
    <n v="13.043478260869565"/>
    <x v="16"/>
    <x v="3"/>
  </r>
  <r>
    <x v="78"/>
    <x v="158"/>
    <n v="8.695652173913043"/>
    <x v="16"/>
    <x v="3"/>
  </r>
  <r>
    <x v="78"/>
    <x v="159"/>
    <n v="0.54347826086956519"/>
    <x v="16"/>
    <x v="3"/>
  </r>
  <r>
    <x v="78"/>
    <x v="160"/>
    <n v="1.0869565217391304"/>
    <x v="16"/>
    <x v="3"/>
  </r>
  <r>
    <x v="78"/>
    <x v="161"/>
    <n v="1.0869565217391304"/>
    <x v="16"/>
    <x v="3"/>
  </r>
  <r>
    <x v="78"/>
    <x v="162"/>
    <n v="1.0869565217391304"/>
    <x v="16"/>
    <x v="3"/>
  </r>
  <r>
    <x v="78"/>
    <x v="163"/>
    <n v="8.1521739130434785"/>
    <x v="16"/>
    <x v="3"/>
  </r>
  <r>
    <x v="78"/>
    <x v="164"/>
    <n v="0.54347826086956519"/>
    <x v="16"/>
    <x v="3"/>
  </r>
  <r>
    <x v="78"/>
    <x v="165"/>
    <n v="4.3478260869565215"/>
    <x v="16"/>
    <x v="3"/>
  </r>
  <r>
    <x v="78"/>
    <x v="166"/>
    <n v="1.0869565217391304"/>
    <x v="16"/>
    <x v="3"/>
  </r>
  <r>
    <x v="78"/>
    <x v="4"/>
    <n v="1.0869565217391304"/>
    <x v="16"/>
    <x v="3"/>
  </r>
  <r>
    <x v="79"/>
    <x v="167"/>
    <n v="58.152173913043477"/>
    <x v="16"/>
    <x v="3"/>
  </r>
  <r>
    <x v="79"/>
    <x v="168"/>
    <n v="14.673913043478262"/>
    <x v="16"/>
    <x v="3"/>
  </r>
  <r>
    <x v="79"/>
    <x v="169"/>
    <n v="7.6086956521739131"/>
    <x v="16"/>
    <x v="3"/>
  </r>
  <r>
    <x v="79"/>
    <x v="170"/>
    <n v="2.1739130434782608"/>
    <x v="16"/>
    <x v="3"/>
  </r>
  <r>
    <x v="79"/>
    <x v="171"/>
    <n v="12.5"/>
    <x v="16"/>
    <x v="3"/>
  </r>
  <r>
    <x v="79"/>
    <x v="172"/>
    <n v="0"/>
    <x v="16"/>
    <x v="3"/>
  </r>
  <r>
    <x v="79"/>
    <x v="4"/>
    <n v="4.8913043478260869"/>
    <x v="16"/>
    <x v="3"/>
  </r>
  <r>
    <x v="80"/>
    <x v="173"/>
    <n v="15.760869565217391"/>
    <x v="16"/>
    <x v="3"/>
  </r>
  <r>
    <x v="80"/>
    <x v="174"/>
    <n v="84.239130434782609"/>
    <x v="16"/>
    <x v="3"/>
  </r>
  <r>
    <x v="80"/>
    <x v="175"/>
    <n v="20.108695652173914"/>
    <x v="16"/>
    <x v="3"/>
  </r>
  <r>
    <x v="80"/>
    <x v="176"/>
    <n v="4.3478260869565215"/>
    <x v="16"/>
    <x v="3"/>
  </r>
  <r>
    <x v="80"/>
    <x v="177"/>
    <n v="34.239130434782609"/>
    <x v="16"/>
    <x v="3"/>
  </r>
  <r>
    <x v="80"/>
    <x v="178"/>
    <n v="12.5"/>
    <x v="16"/>
    <x v="3"/>
  </r>
  <r>
    <x v="80"/>
    <x v="179"/>
    <n v="13.043478260869565"/>
    <x v="16"/>
    <x v="3"/>
  </r>
  <r>
    <x v="80"/>
    <x v="180"/>
    <n v="89.673913043478265"/>
    <x v="16"/>
    <x v="3"/>
  </r>
  <r>
    <x v="80"/>
    <x v="181"/>
    <n v="10.326086956521738"/>
    <x v="16"/>
    <x v="3"/>
  </r>
  <r>
    <x v="80"/>
    <x v="182"/>
    <n v="98.913043478260875"/>
    <x v="16"/>
    <x v="3"/>
  </r>
  <r>
    <x v="80"/>
    <x v="183"/>
    <n v="1.0869565217391304"/>
    <x v="16"/>
    <x v="3"/>
  </r>
  <r>
    <x v="80"/>
    <x v="184"/>
    <n v="98.369565217391298"/>
    <x v="16"/>
    <x v="3"/>
  </r>
  <r>
    <x v="80"/>
    <x v="185"/>
    <n v="1.6304347826086956"/>
    <x v="16"/>
    <x v="3"/>
  </r>
  <r>
    <x v="81"/>
    <x v="186"/>
    <n v="100"/>
    <x v="16"/>
    <x v="3"/>
  </r>
  <r>
    <x v="81"/>
    <x v="187"/>
    <n v="0"/>
    <x v="16"/>
    <x v="3"/>
  </r>
  <r>
    <x v="82"/>
    <x v="188"/>
    <n v="50.797477744807125"/>
    <x v="0"/>
    <x v="2"/>
  </r>
  <r>
    <x v="82"/>
    <x v="189"/>
    <n v="19.91839762611276"/>
    <x v="0"/>
    <x v="2"/>
  </r>
  <r>
    <x v="82"/>
    <x v="190"/>
    <n v="6.3983679525222552"/>
    <x v="0"/>
    <x v="2"/>
  </r>
  <r>
    <x v="82"/>
    <x v="191"/>
    <n v="23.701780415430267"/>
    <x v="0"/>
    <x v="2"/>
  </r>
  <r>
    <x v="82"/>
    <x v="192"/>
    <n v="0.33382789317507416"/>
    <x v="0"/>
    <x v="2"/>
  </r>
  <r>
    <x v="82"/>
    <x v="193"/>
    <n v="3.1713649851632049"/>
    <x v="0"/>
    <x v="2"/>
  </r>
  <r>
    <x v="83"/>
    <x v="4"/>
    <n v="2.2626112759643915"/>
    <x v="0"/>
    <x v="2"/>
  </r>
  <r>
    <x v="83"/>
    <x v="105"/>
    <n v="85.293026706231458"/>
    <x v="0"/>
    <x v="2"/>
  </r>
  <r>
    <x v="83"/>
    <x v="194"/>
    <n v="12.444362017804155"/>
    <x v="0"/>
    <x v="2"/>
  </r>
  <r>
    <x v="84"/>
    <x v="195"/>
    <n v="10.107566765578635"/>
    <x v="0"/>
    <x v="2"/>
  </r>
  <r>
    <x v="84"/>
    <x v="196"/>
    <n v="11.702522255192878"/>
    <x v="0"/>
    <x v="2"/>
  </r>
  <r>
    <x v="84"/>
    <x v="197"/>
    <n v="20.678783382789316"/>
    <x v="0"/>
    <x v="2"/>
  </r>
  <r>
    <x v="84"/>
    <x v="198"/>
    <n v="19.547477744807122"/>
    <x v="0"/>
    <x v="2"/>
  </r>
  <r>
    <x v="84"/>
    <x v="199"/>
    <n v="19.640207715133531"/>
    <x v="0"/>
    <x v="2"/>
  </r>
  <r>
    <x v="84"/>
    <x v="200"/>
    <n v="15.393175074183976"/>
    <x v="0"/>
    <x v="2"/>
  </r>
  <r>
    <x v="84"/>
    <x v="4"/>
    <n v="2.9302670623145399"/>
    <x v="0"/>
    <x v="2"/>
  </r>
  <r>
    <x v="85"/>
    <x v="201"/>
    <n v="69.592090179594749"/>
    <x v="0"/>
    <x v="2"/>
  </r>
  <r>
    <x v="86"/>
    <x v="195"/>
    <n v="9.1988130563798212"/>
    <x v="0"/>
    <x v="2"/>
  </r>
  <r>
    <x v="86"/>
    <x v="196"/>
    <n v="10.830860534124628"/>
    <x v="0"/>
    <x v="2"/>
  </r>
  <r>
    <x v="86"/>
    <x v="197"/>
    <n v="18.545994065281899"/>
    <x v="0"/>
    <x v="2"/>
  </r>
  <r>
    <x v="86"/>
    <x v="198"/>
    <n v="16.895400593471809"/>
    <x v="0"/>
    <x v="2"/>
  </r>
  <r>
    <x v="86"/>
    <x v="199"/>
    <n v="16.951038575667656"/>
    <x v="0"/>
    <x v="2"/>
  </r>
  <r>
    <x v="86"/>
    <x v="200"/>
    <n v="14.910979228486648"/>
    <x v="0"/>
    <x v="2"/>
  </r>
  <r>
    <x v="86"/>
    <x v="4"/>
    <n v="12.666913946587536"/>
    <x v="0"/>
    <x v="2"/>
  </r>
  <r>
    <x v="87"/>
    <x v="202"/>
    <n v="72.067954979825899"/>
    <x v="0"/>
    <x v="2"/>
  </r>
  <r>
    <x v="88"/>
    <x v="203"/>
    <n v="56.454005934718104"/>
    <x v="0"/>
    <x v="2"/>
  </r>
  <r>
    <x v="88"/>
    <x v="204"/>
    <n v="37.258902077151333"/>
    <x v="0"/>
    <x v="2"/>
  </r>
  <r>
    <x v="88"/>
    <x v="4"/>
    <n v="6.2870919881305634"/>
    <x v="0"/>
    <x v="2"/>
  </r>
  <r>
    <x v="89"/>
    <x v="205"/>
    <n v="34.347181008902076"/>
    <x v="0"/>
    <x v="2"/>
  </r>
  <r>
    <x v="89"/>
    <x v="206"/>
    <n v="1.7247774480712166"/>
    <x v="0"/>
    <x v="2"/>
  </r>
  <r>
    <x v="89"/>
    <x v="207"/>
    <n v="1.1869436201780414"/>
    <x v="0"/>
    <x v="2"/>
  </r>
  <r>
    <x v="89"/>
    <x v="203"/>
    <n v="56.454005934718104"/>
    <x v="0"/>
    <x v="2"/>
  </r>
  <r>
    <x v="89"/>
    <x v="4"/>
    <n v="6.2870919881305634"/>
    <x v="0"/>
    <x v="2"/>
  </r>
  <r>
    <x v="89"/>
    <x v="208"/>
    <n v="5.9737742303306689"/>
    <x v="0"/>
    <x v="2"/>
  </r>
  <r>
    <x v="89"/>
    <x v="209"/>
    <n v="6.9358974358974361"/>
    <x v="0"/>
    <x v="2"/>
  </r>
  <r>
    <x v="89"/>
    <x v="210"/>
    <n v="13.884615384615387"/>
    <x v="0"/>
    <x v="2"/>
  </r>
  <r>
    <x v="82"/>
    <x v="188"/>
    <n v="43.733333333333334"/>
    <x v="1"/>
    <x v="2"/>
  </r>
  <r>
    <x v="82"/>
    <x v="189"/>
    <n v="34.577777777777776"/>
    <x v="1"/>
    <x v="2"/>
  </r>
  <r>
    <x v="82"/>
    <x v="190"/>
    <n v="8.8000000000000007"/>
    <x v="1"/>
    <x v="2"/>
  </r>
  <r>
    <x v="82"/>
    <x v="191"/>
    <n v="15.022222222222222"/>
    <x v="1"/>
    <x v="2"/>
  </r>
  <r>
    <x v="82"/>
    <x v="192"/>
    <n v="0.17777777777777778"/>
    <x v="1"/>
    <x v="2"/>
  </r>
  <r>
    <x v="82"/>
    <x v="193"/>
    <n v="3.0222222222222221"/>
    <x v="1"/>
    <x v="2"/>
  </r>
  <r>
    <x v="83"/>
    <x v="4"/>
    <n v="3.3777777777777778"/>
    <x v="1"/>
    <x v="2"/>
  </r>
  <r>
    <x v="83"/>
    <x v="105"/>
    <n v="86.933333333333337"/>
    <x v="1"/>
    <x v="2"/>
  </r>
  <r>
    <x v="83"/>
    <x v="194"/>
    <n v="9.6888888888888882"/>
    <x v="1"/>
    <x v="2"/>
  </r>
  <r>
    <x v="84"/>
    <x v="195"/>
    <n v="18.488888888888887"/>
    <x v="1"/>
    <x v="2"/>
  </r>
  <r>
    <x v="84"/>
    <x v="196"/>
    <n v="18.399999999999999"/>
    <x v="1"/>
    <x v="2"/>
  </r>
  <r>
    <x v="84"/>
    <x v="197"/>
    <n v="28.088888888888889"/>
    <x v="1"/>
    <x v="2"/>
  </r>
  <r>
    <x v="84"/>
    <x v="198"/>
    <n v="20"/>
    <x v="1"/>
    <x v="2"/>
  </r>
  <r>
    <x v="84"/>
    <x v="199"/>
    <n v="10.844444444444445"/>
    <x v="1"/>
    <x v="2"/>
  </r>
  <r>
    <x v="84"/>
    <x v="200"/>
    <n v="1.9555555555555555"/>
    <x v="1"/>
    <x v="2"/>
  </r>
  <r>
    <x v="84"/>
    <x v="4"/>
    <n v="2.2222222222222223"/>
    <x v="1"/>
    <x v="2"/>
  </r>
  <r>
    <x v="85"/>
    <x v="201"/>
    <n v="35.912727272727309"/>
    <x v="1"/>
    <x v="2"/>
  </r>
  <r>
    <x v="86"/>
    <x v="195"/>
    <n v="16.444444444444443"/>
    <x v="1"/>
    <x v="2"/>
  </r>
  <r>
    <x v="86"/>
    <x v="196"/>
    <n v="17.600000000000001"/>
    <x v="1"/>
    <x v="2"/>
  </r>
  <r>
    <x v="86"/>
    <x v="197"/>
    <n v="23.022222222222222"/>
    <x v="1"/>
    <x v="2"/>
  </r>
  <r>
    <x v="86"/>
    <x v="198"/>
    <n v="16.711111111111112"/>
    <x v="1"/>
    <x v="2"/>
  </r>
  <r>
    <x v="86"/>
    <x v="199"/>
    <n v="9.2444444444444436"/>
    <x v="1"/>
    <x v="2"/>
  </r>
  <r>
    <x v="86"/>
    <x v="200"/>
    <n v="2.0444444444444443"/>
    <x v="1"/>
    <x v="2"/>
  </r>
  <r>
    <x v="86"/>
    <x v="4"/>
    <n v="14.933333333333334"/>
    <x v="1"/>
    <x v="2"/>
  </r>
  <r>
    <x v="87"/>
    <x v="202"/>
    <n v="36.075235109717838"/>
    <x v="1"/>
    <x v="2"/>
  </r>
  <r>
    <x v="88"/>
    <x v="203"/>
    <n v="31.822222222222223"/>
    <x v="1"/>
    <x v="2"/>
  </r>
  <r>
    <x v="88"/>
    <x v="204"/>
    <n v="63.37777777777778"/>
    <x v="1"/>
    <x v="2"/>
  </r>
  <r>
    <x v="88"/>
    <x v="4"/>
    <n v="4.8"/>
    <x v="1"/>
    <x v="2"/>
  </r>
  <r>
    <x v="89"/>
    <x v="205"/>
    <n v="56.088888888888889"/>
    <x v="1"/>
    <x v="2"/>
  </r>
  <r>
    <x v="89"/>
    <x v="206"/>
    <n v="4.7111111111111112"/>
    <x v="1"/>
    <x v="2"/>
  </r>
  <r>
    <x v="89"/>
    <x v="207"/>
    <n v="2.5777777777777779"/>
    <x v="1"/>
    <x v="2"/>
  </r>
  <r>
    <x v="89"/>
    <x v="203"/>
    <n v="31.822222222222223"/>
    <x v="1"/>
    <x v="2"/>
  </r>
  <r>
    <x v="89"/>
    <x v="4"/>
    <n v="4.8"/>
    <x v="1"/>
    <x v="2"/>
  </r>
  <r>
    <x v="89"/>
    <x v="208"/>
    <n v="4.2733333333333308"/>
    <x v="1"/>
    <x v="2"/>
  </r>
  <r>
    <x v="89"/>
    <x v="209"/>
    <n v="5.1363636363636367"/>
    <x v="1"/>
    <x v="2"/>
  </r>
  <r>
    <x v="89"/>
    <x v="210"/>
    <n v="6.3703703703703702"/>
    <x v="1"/>
    <x v="2"/>
  </r>
  <r>
    <x v="82"/>
    <x v="188"/>
    <n v="38.478260869565219"/>
    <x v="2"/>
    <x v="2"/>
  </r>
  <r>
    <x v="82"/>
    <x v="189"/>
    <n v="15.054347826086957"/>
    <x v="2"/>
    <x v="2"/>
  </r>
  <r>
    <x v="82"/>
    <x v="190"/>
    <n v="5.7065217391304346"/>
    <x v="2"/>
    <x v="2"/>
  </r>
  <r>
    <x v="82"/>
    <x v="191"/>
    <n v="42.173913043478258"/>
    <x v="2"/>
    <x v="2"/>
  </r>
  <r>
    <x v="82"/>
    <x v="192"/>
    <n v="0.16304347826086957"/>
    <x v="2"/>
    <x v="2"/>
  </r>
  <r>
    <x v="82"/>
    <x v="193"/>
    <n v="3.0434782608695654"/>
    <x v="2"/>
    <x v="2"/>
  </r>
  <r>
    <x v="83"/>
    <x v="4"/>
    <n v="1.1413043478260869"/>
    <x v="2"/>
    <x v="2"/>
  </r>
  <r>
    <x v="83"/>
    <x v="105"/>
    <n v="97.826086956521735"/>
    <x v="2"/>
    <x v="2"/>
  </r>
  <r>
    <x v="83"/>
    <x v="194"/>
    <n v="1.0326086956521738"/>
    <x v="2"/>
    <x v="2"/>
  </r>
  <r>
    <x v="84"/>
    <x v="195"/>
    <n v="6.4673913043478262"/>
    <x v="2"/>
    <x v="2"/>
  </r>
  <r>
    <x v="84"/>
    <x v="196"/>
    <n v="6.7934782608695654"/>
    <x v="2"/>
    <x v="2"/>
  </r>
  <r>
    <x v="84"/>
    <x v="197"/>
    <n v="15.978260869565217"/>
    <x v="2"/>
    <x v="2"/>
  </r>
  <r>
    <x v="84"/>
    <x v="198"/>
    <n v="20"/>
    <x v="2"/>
    <x v="2"/>
  </r>
  <r>
    <x v="84"/>
    <x v="199"/>
    <n v="24.293478260869566"/>
    <x v="2"/>
    <x v="2"/>
  </r>
  <r>
    <x v="84"/>
    <x v="200"/>
    <n v="24.239130434782609"/>
    <x v="2"/>
    <x v="2"/>
  </r>
  <r>
    <x v="84"/>
    <x v="4"/>
    <n v="2.2282608695652173"/>
    <x v="2"/>
    <x v="2"/>
  </r>
  <r>
    <x v="85"/>
    <x v="201"/>
    <n v="91.808226792662836"/>
    <x v="2"/>
    <x v="2"/>
  </r>
  <r>
    <x v="86"/>
    <x v="195"/>
    <n v="6.1413043478260869"/>
    <x v="2"/>
    <x v="2"/>
  </r>
  <r>
    <x v="86"/>
    <x v="196"/>
    <n v="6.0326086956521738"/>
    <x v="2"/>
    <x v="2"/>
  </r>
  <r>
    <x v="86"/>
    <x v="197"/>
    <n v="15"/>
    <x v="2"/>
    <x v="2"/>
  </r>
  <r>
    <x v="86"/>
    <x v="198"/>
    <n v="16.521739130434781"/>
    <x v="2"/>
    <x v="2"/>
  </r>
  <r>
    <x v="86"/>
    <x v="199"/>
    <n v="19.836956521739129"/>
    <x v="2"/>
    <x v="2"/>
  </r>
  <r>
    <x v="86"/>
    <x v="200"/>
    <n v="23.423913043478262"/>
    <x v="2"/>
    <x v="2"/>
  </r>
  <r>
    <x v="86"/>
    <x v="4"/>
    <n v="13.043478260869565"/>
    <x v="2"/>
    <x v="2"/>
  </r>
  <r>
    <x v="87"/>
    <x v="202"/>
    <n v="96.37187500000006"/>
    <x v="2"/>
    <x v="2"/>
  </r>
  <r>
    <x v="88"/>
    <x v="203"/>
    <n v="78.043478260869563"/>
    <x v="2"/>
    <x v="2"/>
  </r>
  <r>
    <x v="88"/>
    <x v="204"/>
    <n v="16.358695652173914"/>
    <x v="2"/>
    <x v="2"/>
  </r>
  <r>
    <x v="88"/>
    <x v="4"/>
    <n v="5.5978260869565215"/>
    <x v="2"/>
    <x v="2"/>
  </r>
  <r>
    <x v="89"/>
    <x v="205"/>
    <n v="15.217391304347826"/>
    <x v="2"/>
    <x v="2"/>
  </r>
  <r>
    <x v="89"/>
    <x v="206"/>
    <n v="0.65217391304347827"/>
    <x v="2"/>
    <x v="2"/>
  </r>
  <r>
    <x v="89"/>
    <x v="207"/>
    <n v="0.4891304347826087"/>
    <x v="2"/>
    <x v="2"/>
  </r>
  <r>
    <x v="89"/>
    <x v="203"/>
    <n v="78.043478260869563"/>
    <x v="2"/>
    <x v="2"/>
  </r>
  <r>
    <x v="89"/>
    <x v="4"/>
    <n v="5.5978260869565215"/>
    <x v="2"/>
    <x v="2"/>
  </r>
  <r>
    <x v="89"/>
    <x v="208"/>
    <n v="7.6629629629629656"/>
    <x v="2"/>
    <x v="2"/>
  </r>
  <r>
    <x v="89"/>
    <x v="209"/>
    <n v="13.3"/>
    <x v="2"/>
    <x v="2"/>
  </r>
  <r>
    <x v="89"/>
    <x v="210"/>
    <n v="29.166666666666668"/>
    <x v="2"/>
    <x v="2"/>
  </r>
  <r>
    <x v="82"/>
    <x v="188"/>
    <n v="66.901408450704224"/>
    <x v="3"/>
    <x v="2"/>
  </r>
  <r>
    <x v="82"/>
    <x v="189"/>
    <n v="19.154929577464788"/>
    <x v="3"/>
    <x v="2"/>
  </r>
  <r>
    <x v="82"/>
    <x v="190"/>
    <n v="4.929577464788732"/>
    <x v="3"/>
    <x v="2"/>
  </r>
  <r>
    <x v="82"/>
    <x v="191"/>
    <n v="8.3098591549295779"/>
    <x v="3"/>
    <x v="2"/>
  </r>
  <r>
    <x v="82"/>
    <x v="192"/>
    <n v="0.56338028169014087"/>
    <x v="3"/>
    <x v="2"/>
  </r>
  <r>
    <x v="82"/>
    <x v="193"/>
    <n v="3.6619718309859155"/>
    <x v="3"/>
    <x v="2"/>
  </r>
  <r>
    <x v="83"/>
    <x v="4"/>
    <n v="0.28169014084507044"/>
    <x v="3"/>
    <x v="2"/>
  </r>
  <r>
    <x v="83"/>
    <x v="105"/>
    <n v="80.140845070422529"/>
    <x v="3"/>
    <x v="2"/>
  </r>
  <r>
    <x v="83"/>
    <x v="194"/>
    <n v="19.577464788732396"/>
    <x v="3"/>
    <x v="2"/>
  </r>
  <r>
    <x v="84"/>
    <x v="195"/>
    <n v="6.619718309859155"/>
    <x v="3"/>
    <x v="2"/>
  </r>
  <r>
    <x v="84"/>
    <x v="196"/>
    <n v="10.845070422535212"/>
    <x v="3"/>
    <x v="2"/>
  </r>
  <r>
    <x v="84"/>
    <x v="197"/>
    <n v="22.253521126760564"/>
    <x v="3"/>
    <x v="2"/>
  </r>
  <r>
    <x v="84"/>
    <x v="198"/>
    <n v="19.154929577464788"/>
    <x v="3"/>
    <x v="2"/>
  </r>
  <r>
    <x v="84"/>
    <x v="199"/>
    <n v="22.253521126760564"/>
    <x v="3"/>
    <x v="2"/>
  </r>
  <r>
    <x v="84"/>
    <x v="200"/>
    <n v="16.197183098591548"/>
    <x v="3"/>
    <x v="2"/>
  </r>
  <r>
    <x v="84"/>
    <x v="4"/>
    <n v="2.676056338028169"/>
    <x v="3"/>
    <x v="2"/>
  </r>
  <r>
    <x v="85"/>
    <x v="201"/>
    <n v="71.830680173661264"/>
    <x v="3"/>
    <x v="2"/>
  </r>
  <r>
    <x v="86"/>
    <x v="195"/>
    <n v="5.774647887323944"/>
    <x v="3"/>
    <x v="2"/>
  </r>
  <r>
    <x v="86"/>
    <x v="196"/>
    <n v="10.422535211267606"/>
    <x v="3"/>
    <x v="2"/>
  </r>
  <r>
    <x v="86"/>
    <x v="197"/>
    <n v="20.140845070422536"/>
    <x v="3"/>
    <x v="2"/>
  </r>
  <r>
    <x v="86"/>
    <x v="198"/>
    <n v="17.6056338028169"/>
    <x v="3"/>
    <x v="2"/>
  </r>
  <r>
    <x v="86"/>
    <x v="199"/>
    <n v="19.43661971830986"/>
    <x v="3"/>
    <x v="2"/>
  </r>
  <r>
    <x v="86"/>
    <x v="200"/>
    <n v="15.633802816901408"/>
    <x v="3"/>
    <x v="2"/>
  </r>
  <r>
    <x v="86"/>
    <x v="4"/>
    <n v="10.985915492957746"/>
    <x v="3"/>
    <x v="2"/>
  </r>
  <r>
    <x v="87"/>
    <x v="202"/>
    <n v="72.754746835443001"/>
    <x v="3"/>
    <x v="2"/>
  </r>
  <r>
    <x v="88"/>
    <x v="203"/>
    <n v="44.366197183098592"/>
    <x v="3"/>
    <x v="2"/>
  </r>
  <r>
    <x v="88"/>
    <x v="204"/>
    <n v="49.29577464788732"/>
    <x v="3"/>
    <x v="2"/>
  </r>
  <r>
    <x v="88"/>
    <x v="4"/>
    <n v="6.3380281690140849"/>
    <x v="3"/>
    <x v="2"/>
  </r>
  <r>
    <x v="89"/>
    <x v="205"/>
    <n v="46.619718309859152"/>
    <x v="3"/>
    <x v="2"/>
  </r>
  <r>
    <x v="89"/>
    <x v="206"/>
    <n v="0.9859154929577465"/>
    <x v="3"/>
    <x v="2"/>
  </r>
  <r>
    <x v="89"/>
    <x v="207"/>
    <n v="1.6901408450704225"/>
    <x v="3"/>
    <x v="2"/>
  </r>
  <r>
    <x v="89"/>
    <x v="203"/>
    <n v="44.366197183098592"/>
    <x v="3"/>
    <x v="2"/>
  </r>
  <r>
    <x v="89"/>
    <x v="4"/>
    <n v="6.3380281690140849"/>
    <x v="3"/>
    <x v="2"/>
  </r>
  <r>
    <x v="89"/>
    <x v="208"/>
    <n v="7.3156249999999998"/>
    <x v="3"/>
    <x v="2"/>
  </r>
  <r>
    <x v="89"/>
    <x v="209"/>
    <n v="15.142857142857144"/>
    <x v="3"/>
    <x v="2"/>
  </r>
  <r>
    <x v="89"/>
    <x v="210"/>
    <n v="24.5"/>
    <x v="3"/>
    <x v="2"/>
  </r>
  <r>
    <x v="82"/>
    <x v="188"/>
    <n v="73.768115942028984"/>
    <x v="4"/>
    <x v="2"/>
  </r>
  <r>
    <x v="82"/>
    <x v="189"/>
    <n v="8.2608695652173907"/>
    <x v="4"/>
    <x v="2"/>
  </r>
  <r>
    <x v="82"/>
    <x v="190"/>
    <n v="6.0869565217391308"/>
    <x v="4"/>
    <x v="2"/>
  </r>
  <r>
    <x v="82"/>
    <x v="191"/>
    <n v="11.304347826086957"/>
    <x v="4"/>
    <x v="2"/>
  </r>
  <r>
    <x v="82"/>
    <x v="192"/>
    <n v="0.14492753623188406"/>
    <x v="4"/>
    <x v="2"/>
  </r>
  <r>
    <x v="82"/>
    <x v="193"/>
    <n v="2.8985507246376812"/>
    <x v="4"/>
    <x v="2"/>
  </r>
  <r>
    <x v="83"/>
    <x v="4"/>
    <n v="4.63768115942029"/>
    <x v="4"/>
    <x v="2"/>
  </r>
  <r>
    <x v="83"/>
    <x v="105"/>
    <n v="92.173913043478265"/>
    <x v="4"/>
    <x v="2"/>
  </r>
  <r>
    <x v="83"/>
    <x v="194"/>
    <n v="3.1884057971014492"/>
    <x v="4"/>
    <x v="2"/>
  </r>
  <r>
    <x v="84"/>
    <x v="195"/>
    <n v="8.9855072463768124"/>
    <x v="4"/>
    <x v="2"/>
  </r>
  <r>
    <x v="84"/>
    <x v="196"/>
    <n v="11.159420289855072"/>
    <x v="4"/>
    <x v="2"/>
  </r>
  <r>
    <x v="84"/>
    <x v="197"/>
    <n v="16.521739130434781"/>
    <x v="4"/>
    <x v="2"/>
  </r>
  <r>
    <x v="84"/>
    <x v="198"/>
    <n v="17.826086956521738"/>
    <x v="4"/>
    <x v="2"/>
  </r>
  <r>
    <x v="84"/>
    <x v="199"/>
    <n v="17.681159420289855"/>
    <x v="4"/>
    <x v="2"/>
  </r>
  <r>
    <x v="84"/>
    <x v="200"/>
    <n v="21.594202898550726"/>
    <x v="4"/>
    <x v="2"/>
  </r>
  <r>
    <x v="84"/>
    <x v="4"/>
    <n v="6.2318840579710146"/>
    <x v="4"/>
    <x v="2"/>
  </r>
  <r>
    <x v="85"/>
    <x v="201"/>
    <n v="83.364760432766658"/>
    <x v="4"/>
    <x v="2"/>
  </r>
  <r>
    <x v="86"/>
    <x v="195"/>
    <n v="9.1304347826086953"/>
    <x v="4"/>
    <x v="2"/>
  </r>
  <r>
    <x v="86"/>
    <x v="196"/>
    <n v="10.434782608695652"/>
    <x v="4"/>
    <x v="2"/>
  </r>
  <r>
    <x v="86"/>
    <x v="197"/>
    <n v="16.231884057971016"/>
    <x v="4"/>
    <x v="2"/>
  </r>
  <r>
    <x v="86"/>
    <x v="198"/>
    <n v="16.086956521739129"/>
    <x v="4"/>
    <x v="2"/>
  </r>
  <r>
    <x v="86"/>
    <x v="199"/>
    <n v="17.246376811594203"/>
    <x v="4"/>
    <x v="2"/>
  </r>
  <r>
    <x v="86"/>
    <x v="200"/>
    <n v="20.579710144927535"/>
    <x v="4"/>
    <x v="2"/>
  </r>
  <r>
    <x v="86"/>
    <x v="4"/>
    <n v="10.289855072463768"/>
    <x v="4"/>
    <x v="2"/>
  </r>
  <r>
    <x v="87"/>
    <x v="202"/>
    <n v="83.928917609046849"/>
    <x v="4"/>
    <x v="2"/>
  </r>
  <r>
    <x v="88"/>
    <x v="203"/>
    <n v="65.362318840579704"/>
    <x v="4"/>
    <x v="2"/>
  </r>
  <r>
    <x v="88"/>
    <x v="204"/>
    <n v="26.376811594202898"/>
    <x v="4"/>
    <x v="2"/>
  </r>
  <r>
    <x v="88"/>
    <x v="4"/>
    <n v="8.2608695652173907"/>
    <x v="4"/>
    <x v="2"/>
  </r>
  <r>
    <x v="89"/>
    <x v="205"/>
    <n v="25.362318840579711"/>
    <x v="4"/>
    <x v="2"/>
  </r>
  <r>
    <x v="89"/>
    <x v="206"/>
    <n v="0.57971014492753625"/>
    <x v="4"/>
    <x v="2"/>
  </r>
  <r>
    <x v="89"/>
    <x v="207"/>
    <n v="0.43478260869565216"/>
    <x v="4"/>
    <x v="2"/>
  </r>
  <r>
    <x v="89"/>
    <x v="203"/>
    <n v="65.362318840579704"/>
    <x v="4"/>
    <x v="2"/>
  </r>
  <r>
    <x v="89"/>
    <x v="4"/>
    <n v="8.2608695652173907"/>
    <x v="4"/>
    <x v="2"/>
  </r>
  <r>
    <x v="89"/>
    <x v="208"/>
    <n v="4.575757575757577"/>
    <x v="4"/>
    <x v="2"/>
  </r>
  <r>
    <x v="89"/>
    <x v="209"/>
    <n v="3.75"/>
    <x v="4"/>
    <x v="2"/>
  </r>
  <r>
    <x v="89"/>
    <x v="210"/>
    <n v="33.5"/>
    <x v="4"/>
    <x v="2"/>
  </r>
  <r>
    <x v="82"/>
    <x v="188"/>
    <n v="73.84615384615384"/>
    <x v="5"/>
    <x v="2"/>
  </r>
  <r>
    <x v="82"/>
    <x v="189"/>
    <n v="6.1538461538461542"/>
    <x v="5"/>
    <x v="2"/>
  </r>
  <r>
    <x v="82"/>
    <x v="190"/>
    <n v="12.307692307692308"/>
    <x v="5"/>
    <x v="2"/>
  </r>
  <r>
    <x v="82"/>
    <x v="191"/>
    <n v="10.76923076923077"/>
    <x v="5"/>
    <x v="2"/>
  </r>
  <r>
    <x v="82"/>
    <x v="192"/>
    <n v="0"/>
    <x v="5"/>
    <x v="2"/>
  </r>
  <r>
    <x v="82"/>
    <x v="193"/>
    <n v="2.0512820512820511"/>
    <x v="5"/>
    <x v="2"/>
  </r>
  <r>
    <x v="83"/>
    <x v="4"/>
    <n v="3.0769230769230771"/>
    <x v="5"/>
    <x v="2"/>
  </r>
  <r>
    <x v="83"/>
    <x v="105"/>
    <n v="95.897435897435898"/>
    <x v="5"/>
    <x v="2"/>
  </r>
  <r>
    <x v="83"/>
    <x v="194"/>
    <n v="1.0256410256410255"/>
    <x v="5"/>
    <x v="2"/>
  </r>
  <r>
    <x v="84"/>
    <x v="195"/>
    <n v="9.2307692307692299"/>
    <x v="5"/>
    <x v="2"/>
  </r>
  <r>
    <x v="84"/>
    <x v="196"/>
    <n v="14.358974358974359"/>
    <x v="5"/>
    <x v="2"/>
  </r>
  <r>
    <x v="84"/>
    <x v="197"/>
    <n v="17.948717948717949"/>
    <x v="5"/>
    <x v="2"/>
  </r>
  <r>
    <x v="84"/>
    <x v="198"/>
    <n v="14.871794871794872"/>
    <x v="5"/>
    <x v="2"/>
  </r>
  <r>
    <x v="84"/>
    <x v="199"/>
    <n v="13.333333333333334"/>
    <x v="5"/>
    <x v="2"/>
  </r>
  <r>
    <x v="84"/>
    <x v="200"/>
    <n v="26.153846153846153"/>
    <x v="5"/>
    <x v="2"/>
  </r>
  <r>
    <x v="84"/>
    <x v="4"/>
    <n v="4.1025641025641022"/>
    <x v="5"/>
    <x v="2"/>
  </r>
  <r>
    <x v="85"/>
    <x v="201"/>
    <n v="88.561497326203138"/>
    <x v="5"/>
    <x v="2"/>
  </r>
  <r>
    <x v="86"/>
    <x v="195"/>
    <n v="10.256410256410257"/>
    <x v="5"/>
    <x v="2"/>
  </r>
  <r>
    <x v="86"/>
    <x v="196"/>
    <n v="13.846153846153847"/>
    <x v="5"/>
    <x v="2"/>
  </r>
  <r>
    <x v="86"/>
    <x v="197"/>
    <n v="15.384615384615385"/>
    <x v="5"/>
    <x v="2"/>
  </r>
  <r>
    <x v="86"/>
    <x v="198"/>
    <n v="13.846153846153847"/>
    <x v="5"/>
    <x v="2"/>
  </r>
  <r>
    <x v="86"/>
    <x v="199"/>
    <n v="12.820512820512821"/>
    <x v="5"/>
    <x v="2"/>
  </r>
  <r>
    <x v="86"/>
    <x v="200"/>
    <n v="25.641025641025642"/>
    <x v="5"/>
    <x v="2"/>
  </r>
  <r>
    <x v="86"/>
    <x v="4"/>
    <n v="8.2051282051282044"/>
    <x v="5"/>
    <x v="2"/>
  </r>
  <r>
    <x v="87"/>
    <x v="202"/>
    <n v="90.22905027932967"/>
    <x v="5"/>
    <x v="2"/>
  </r>
  <r>
    <x v="88"/>
    <x v="203"/>
    <n v="67.179487179487182"/>
    <x v="5"/>
    <x v="2"/>
  </r>
  <r>
    <x v="88"/>
    <x v="204"/>
    <n v="28.205128205128204"/>
    <x v="5"/>
    <x v="2"/>
  </r>
  <r>
    <x v="88"/>
    <x v="4"/>
    <n v="4.615384615384615"/>
    <x v="5"/>
    <x v="2"/>
  </r>
  <r>
    <x v="89"/>
    <x v="205"/>
    <n v="27.692307692307693"/>
    <x v="5"/>
    <x v="2"/>
  </r>
  <r>
    <x v="89"/>
    <x v="206"/>
    <n v="0.51282051282051277"/>
    <x v="5"/>
    <x v="2"/>
  </r>
  <r>
    <x v="89"/>
    <x v="207"/>
    <n v="0"/>
    <x v="5"/>
    <x v="2"/>
  </r>
  <r>
    <x v="89"/>
    <x v="203"/>
    <n v="67.179487179487182"/>
    <x v="5"/>
    <x v="2"/>
  </r>
  <r>
    <x v="89"/>
    <x v="4"/>
    <n v="4.615384615384615"/>
    <x v="5"/>
    <x v="2"/>
  </r>
  <r>
    <x v="89"/>
    <x v="208"/>
    <n v="4.0416666666666661"/>
    <x v="5"/>
    <x v="2"/>
  </r>
  <r>
    <x v="89"/>
    <x v="209"/>
    <n v="6"/>
    <x v="5"/>
    <x v="2"/>
  </r>
  <r>
    <x v="89"/>
    <x v="210"/>
    <m/>
    <x v="5"/>
    <x v="2"/>
  </r>
  <r>
    <x v="82"/>
    <x v="188"/>
    <n v="69.421487603305792"/>
    <x v="6"/>
    <x v="2"/>
  </r>
  <r>
    <x v="82"/>
    <x v="189"/>
    <n v="9.0909090909090917"/>
    <x v="6"/>
    <x v="2"/>
  </r>
  <r>
    <x v="82"/>
    <x v="190"/>
    <n v="3.3057851239669422"/>
    <x v="6"/>
    <x v="2"/>
  </r>
  <r>
    <x v="82"/>
    <x v="191"/>
    <n v="14.049586776859504"/>
    <x v="6"/>
    <x v="2"/>
  </r>
  <r>
    <x v="82"/>
    <x v="192"/>
    <n v="0.82644628099173556"/>
    <x v="6"/>
    <x v="2"/>
  </r>
  <r>
    <x v="82"/>
    <x v="193"/>
    <n v="4.1322314049586772"/>
    <x v="6"/>
    <x v="2"/>
  </r>
  <r>
    <x v="83"/>
    <x v="4"/>
    <n v="4.9586776859504136"/>
    <x v="6"/>
    <x v="2"/>
  </r>
  <r>
    <x v="83"/>
    <x v="105"/>
    <n v="92.561983471074385"/>
    <x v="6"/>
    <x v="2"/>
  </r>
  <r>
    <x v="83"/>
    <x v="194"/>
    <n v="2.4793388429752068"/>
    <x v="6"/>
    <x v="2"/>
  </r>
  <r>
    <x v="84"/>
    <x v="195"/>
    <n v="1.6528925619834711"/>
    <x v="6"/>
    <x v="2"/>
  </r>
  <r>
    <x v="84"/>
    <x v="196"/>
    <n v="7.4380165289256199"/>
    <x v="6"/>
    <x v="2"/>
  </r>
  <r>
    <x v="84"/>
    <x v="197"/>
    <n v="14.87603305785124"/>
    <x v="6"/>
    <x v="2"/>
  </r>
  <r>
    <x v="84"/>
    <x v="198"/>
    <n v="24.793388429752067"/>
    <x v="6"/>
    <x v="2"/>
  </r>
  <r>
    <x v="84"/>
    <x v="199"/>
    <n v="21.487603305785125"/>
    <x v="6"/>
    <x v="2"/>
  </r>
  <r>
    <x v="84"/>
    <x v="200"/>
    <n v="23.140495867768596"/>
    <x v="6"/>
    <x v="2"/>
  </r>
  <r>
    <x v="84"/>
    <x v="4"/>
    <n v="6.6115702479338845"/>
    <x v="6"/>
    <x v="2"/>
  </r>
  <r>
    <x v="85"/>
    <x v="201"/>
    <n v="94.584070796460168"/>
    <x v="6"/>
    <x v="2"/>
  </r>
  <r>
    <x v="86"/>
    <x v="195"/>
    <n v="2.4793388429752068"/>
    <x v="6"/>
    <x v="2"/>
  </r>
  <r>
    <x v="86"/>
    <x v="196"/>
    <n v="5.785123966942149"/>
    <x v="6"/>
    <x v="2"/>
  </r>
  <r>
    <x v="86"/>
    <x v="197"/>
    <n v="17.355371900826448"/>
    <x v="6"/>
    <x v="2"/>
  </r>
  <r>
    <x v="86"/>
    <x v="198"/>
    <n v="20.66115702479339"/>
    <x v="6"/>
    <x v="2"/>
  </r>
  <r>
    <x v="86"/>
    <x v="199"/>
    <n v="21.487603305785125"/>
    <x v="6"/>
    <x v="2"/>
  </r>
  <r>
    <x v="86"/>
    <x v="200"/>
    <n v="20.66115702479339"/>
    <x v="6"/>
    <x v="2"/>
  </r>
  <r>
    <x v="86"/>
    <x v="4"/>
    <n v="11.570247933884298"/>
    <x v="6"/>
    <x v="2"/>
  </r>
  <r>
    <x v="87"/>
    <x v="202"/>
    <n v="92.093457943925259"/>
    <x v="6"/>
    <x v="2"/>
  </r>
  <r>
    <x v="88"/>
    <x v="203"/>
    <n v="72.727272727272734"/>
    <x v="6"/>
    <x v="2"/>
  </r>
  <r>
    <x v="88"/>
    <x v="204"/>
    <n v="18.181818181818183"/>
    <x v="6"/>
    <x v="2"/>
  </r>
  <r>
    <x v="88"/>
    <x v="4"/>
    <n v="9.0909090909090917"/>
    <x v="6"/>
    <x v="2"/>
  </r>
  <r>
    <x v="89"/>
    <x v="205"/>
    <n v="17.355371900826448"/>
    <x v="6"/>
    <x v="2"/>
  </r>
  <r>
    <x v="89"/>
    <x v="206"/>
    <n v="0"/>
    <x v="6"/>
    <x v="2"/>
  </r>
  <r>
    <x v="89"/>
    <x v="207"/>
    <n v="0.82644628099173556"/>
    <x v="6"/>
    <x v="2"/>
  </r>
  <r>
    <x v="89"/>
    <x v="203"/>
    <n v="72.727272727272734"/>
    <x v="6"/>
    <x v="2"/>
  </r>
  <r>
    <x v="89"/>
    <x v="4"/>
    <n v="9.0909090909090917"/>
    <x v="6"/>
    <x v="2"/>
  </r>
  <r>
    <x v="89"/>
    <x v="208"/>
    <n v="4.3809523809523814"/>
    <x v="6"/>
    <x v="2"/>
  </r>
  <r>
    <x v="89"/>
    <x v="209"/>
    <m/>
    <x v="6"/>
    <x v="2"/>
  </r>
  <r>
    <x v="89"/>
    <x v="210"/>
    <m/>
    <x v="6"/>
    <x v="2"/>
  </r>
  <r>
    <x v="82"/>
    <x v="188"/>
    <n v="71.641791044776113"/>
    <x v="7"/>
    <x v="2"/>
  </r>
  <r>
    <x v="82"/>
    <x v="189"/>
    <n v="6.9651741293532341"/>
    <x v="7"/>
    <x v="2"/>
  </r>
  <r>
    <x v="82"/>
    <x v="190"/>
    <n v="5.4726368159203984"/>
    <x v="7"/>
    <x v="2"/>
  </r>
  <r>
    <x v="82"/>
    <x v="191"/>
    <n v="14.925373134328359"/>
    <x v="7"/>
    <x v="2"/>
  </r>
  <r>
    <x v="82"/>
    <x v="192"/>
    <n v="0"/>
    <x v="7"/>
    <x v="2"/>
  </r>
  <r>
    <x v="82"/>
    <x v="193"/>
    <n v="3.4825870646766171"/>
    <x v="7"/>
    <x v="2"/>
  </r>
  <r>
    <x v="83"/>
    <x v="4"/>
    <n v="3.9800995024875623"/>
    <x v="7"/>
    <x v="2"/>
  </r>
  <r>
    <x v="83"/>
    <x v="105"/>
    <n v="91.542288557213936"/>
    <x v="7"/>
    <x v="2"/>
  </r>
  <r>
    <x v="83"/>
    <x v="194"/>
    <n v="4.4776119402985071"/>
    <x v="7"/>
    <x v="2"/>
  </r>
  <r>
    <x v="84"/>
    <x v="195"/>
    <n v="16.417910447761194"/>
    <x v="7"/>
    <x v="2"/>
  </r>
  <r>
    <x v="84"/>
    <x v="196"/>
    <n v="8.9552238805970141"/>
    <x v="7"/>
    <x v="2"/>
  </r>
  <r>
    <x v="84"/>
    <x v="197"/>
    <n v="15.920398009950249"/>
    <x v="7"/>
    <x v="2"/>
  </r>
  <r>
    <x v="84"/>
    <x v="198"/>
    <n v="15.920398009950249"/>
    <x v="7"/>
    <x v="2"/>
  </r>
  <r>
    <x v="84"/>
    <x v="199"/>
    <n v="17.910447761194028"/>
    <x v="7"/>
    <x v="2"/>
  </r>
  <r>
    <x v="84"/>
    <x v="200"/>
    <n v="16.417910447761194"/>
    <x v="7"/>
    <x v="2"/>
  </r>
  <r>
    <x v="84"/>
    <x v="4"/>
    <n v="8.4577114427860689"/>
    <x v="7"/>
    <x v="2"/>
  </r>
  <r>
    <x v="85"/>
    <x v="201"/>
    <n v="69.222826086956502"/>
    <x v="7"/>
    <x v="2"/>
  </r>
  <r>
    <x v="86"/>
    <x v="195"/>
    <n v="15.422885572139304"/>
    <x v="7"/>
    <x v="2"/>
  </r>
  <r>
    <x v="86"/>
    <x v="196"/>
    <n v="8.9552238805970141"/>
    <x v="7"/>
    <x v="2"/>
  </r>
  <r>
    <x v="86"/>
    <x v="197"/>
    <n v="14.925373134328359"/>
    <x v="7"/>
    <x v="2"/>
  </r>
  <r>
    <x v="86"/>
    <x v="198"/>
    <n v="13.930348258706468"/>
    <x v="7"/>
    <x v="2"/>
  </r>
  <r>
    <x v="86"/>
    <x v="199"/>
    <n v="16.915422885572138"/>
    <x v="7"/>
    <x v="2"/>
  </r>
  <r>
    <x v="86"/>
    <x v="200"/>
    <n v="15.920398009950249"/>
    <x v="7"/>
    <x v="2"/>
  </r>
  <r>
    <x v="86"/>
    <x v="4"/>
    <n v="13.930348258706468"/>
    <x v="7"/>
    <x v="2"/>
  </r>
  <r>
    <x v="87"/>
    <x v="202"/>
    <n v="71.479768786127167"/>
    <x v="7"/>
    <x v="2"/>
  </r>
  <r>
    <x v="88"/>
    <x v="203"/>
    <n v="66.666666666666671"/>
    <x v="7"/>
    <x v="2"/>
  </r>
  <r>
    <x v="88"/>
    <x v="204"/>
    <n v="23.880597014925375"/>
    <x v="7"/>
    <x v="2"/>
  </r>
  <r>
    <x v="88"/>
    <x v="4"/>
    <n v="9.4527363184079594"/>
    <x v="7"/>
    <x v="2"/>
  </r>
  <r>
    <x v="89"/>
    <x v="205"/>
    <n v="21.890547263681594"/>
    <x v="7"/>
    <x v="2"/>
  </r>
  <r>
    <x v="89"/>
    <x v="206"/>
    <n v="0.99502487562189057"/>
    <x v="7"/>
    <x v="2"/>
  </r>
  <r>
    <x v="89"/>
    <x v="207"/>
    <n v="0.99502487562189057"/>
    <x v="7"/>
    <x v="2"/>
  </r>
  <r>
    <x v="89"/>
    <x v="203"/>
    <n v="66.666666666666671"/>
    <x v="7"/>
    <x v="2"/>
  </r>
  <r>
    <x v="89"/>
    <x v="4"/>
    <n v="9.4527363184079594"/>
    <x v="7"/>
    <x v="2"/>
  </r>
  <r>
    <x v="89"/>
    <x v="208"/>
    <n v="4.0238095238095228"/>
    <x v="7"/>
    <x v="2"/>
  </r>
  <r>
    <x v="89"/>
    <x v="209"/>
    <n v="4"/>
    <x v="7"/>
    <x v="2"/>
  </r>
  <r>
    <x v="89"/>
    <x v="210"/>
    <n v="33.5"/>
    <x v="7"/>
    <x v="2"/>
  </r>
  <r>
    <x v="82"/>
    <x v="188"/>
    <n v="79.190751445086704"/>
    <x v="8"/>
    <x v="2"/>
  </r>
  <r>
    <x v="82"/>
    <x v="189"/>
    <n v="11.560693641618498"/>
    <x v="8"/>
    <x v="2"/>
  </r>
  <r>
    <x v="82"/>
    <x v="190"/>
    <n v="1.7341040462427746"/>
    <x v="8"/>
    <x v="2"/>
  </r>
  <r>
    <x v="82"/>
    <x v="191"/>
    <n v="5.7803468208092488"/>
    <x v="8"/>
    <x v="2"/>
  </r>
  <r>
    <x v="82"/>
    <x v="192"/>
    <n v="0"/>
    <x v="8"/>
    <x v="2"/>
  </r>
  <r>
    <x v="82"/>
    <x v="193"/>
    <n v="2.3121387283236996"/>
    <x v="8"/>
    <x v="2"/>
  </r>
  <r>
    <x v="83"/>
    <x v="4"/>
    <n v="6.9364161849710984"/>
    <x v="8"/>
    <x v="2"/>
  </r>
  <r>
    <x v="83"/>
    <x v="105"/>
    <n v="88.439306358381501"/>
    <x v="8"/>
    <x v="2"/>
  </r>
  <r>
    <x v="83"/>
    <x v="194"/>
    <n v="4.6242774566473992"/>
    <x v="8"/>
    <x v="2"/>
  </r>
  <r>
    <x v="84"/>
    <x v="195"/>
    <n v="5.202312138728324"/>
    <x v="8"/>
    <x v="2"/>
  </r>
  <r>
    <x v="84"/>
    <x v="196"/>
    <n v="12.716763005780347"/>
    <x v="8"/>
    <x v="2"/>
  </r>
  <r>
    <x v="84"/>
    <x v="197"/>
    <n v="16.76300578034682"/>
    <x v="8"/>
    <x v="2"/>
  </r>
  <r>
    <x v="84"/>
    <x v="198"/>
    <n v="18.497109826589597"/>
    <x v="8"/>
    <x v="2"/>
  </r>
  <r>
    <x v="84"/>
    <x v="199"/>
    <n v="19.653179190751445"/>
    <x v="8"/>
    <x v="2"/>
  </r>
  <r>
    <x v="84"/>
    <x v="200"/>
    <n v="21.387283236994218"/>
    <x v="8"/>
    <x v="2"/>
  </r>
  <r>
    <x v="84"/>
    <x v="4"/>
    <n v="5.7803468208092488"/>
    <x v="8"/>
    <x v="2"/>
  </r>
  <r>
    <x v="85"/>
    <x v="201"/>
    <n v="85.588957055214749"/>
    <x v="8"/>
    <x v="2"/>
  </r>
  <r>
    <x v="86"/>
    <x v="195"/>
    <n v="5.202312138728324"/>
    <x v="8"/>
    <x v="2"/>
  </r>
  <r>
    <x v="86"/>
    <x v="196"/>
    <n v="11.560693641618498"/>
    <x v="8"/>
    <x v="2"/>
  </r>
  <r>
    <x v="86"/>
    <x v="197"/>
    <n v="17.919075144508671"/>
    <x v="8"/>
    <x v="2"/>
  </r>
  <r>
    <x v="86"/>
    <x v="198"/>
    <n v="17.919075144508671"/>
    <x v="8"/>
    <x v="2"/>
  </r>
  <r>
    <x v="86"/>
    <x v="199"/>
    <n v="19.653179190751445"/>
    <x v="8"/>
    <x v="2"/>
  </r>
  <r>
    <x v="86"/>
    <x v="200"/>
    <n v="20.23121387283237"/>
    <x v="8"/>
    <x v="2"/>
  </r>
  <r>
    <x v="86"/>
    <x v="4"/>
    <n v="7.5144508670520231"/>
    <x v="8"/>
    <x v="2"/>
  </r>
  <r>
    <x v="87"/>
    <x v="202"/>
    <n v="84.881249999999994"/>
    <x v="8"/>
    <x v="2"/>
  </r>
  <r>
    <x v="88"/>
    <x v="203"/>
    <n v="56.647398843930638"/>
    <x v="8"/>
    <x v="2"/>
  </r>
  <r>
    <x v="88"/>
    <x v="204"/>
    <n v="32.947976878612714"/>
    <x v="8"/>
    <x v="2"/>
  </r>
  <r>
    <x v="88"/>
    <x v="4"/>
    <n v="10.404624277456648"/>
    <x v="8"/>
    <x v="2"/>
  </r>
  <r>
    <x v="89"/>
    <x v="205"/>
    <n v="32.369942196531795"/>
    <x v="8"/>
    <x v="2"/>
  </r>
  <r>
    <x v="89"/>
    <x v="206"/>
    <n v="0.5780346820809249"/>
    <x v="8"/>
    <x v="2"/>
  </r>
  <r>
    <x v="89"/>
    <x v="207"/>
    <n v="0"/>
    <x v="8"/>
    <x v="2"/>
  </r>
  <r>
    <x v="89"/>
    <x v="203"/>
    <n v="56.647398843930638"/>
    <x v="8"/>
    <x v="2"/>
  </r>
  <r>
    <x v="89"/>
    <x v="4"/>
    <n v="10.404624277456648"/>
    <x v="8"/>
    <x v="2"/>
  </r>
  <r>
    <x v="89"/>
    <x v="208"/>
    <n v="5.5555555555555545"/>
    <x v="8"/>
    <x v="2"/>
  </r>
  <r>
    <x v="89"/>
    <x v="209"/>
    <n v="1"/>
    <x v="8"/>
    <x v="2"/>
  </r>
  <r>
    <x v="89"/>
    <x v="210"/>
    <m/>
    <x v="8"/>
    <x v="2"/>
  </r>
  <r>
    <x v="82"/>
    <x v="188"/>
    <n v="70.165745856353595"/>
    <x v="9"/>
    <x v="2"/>
  </r>
  <r>
    <x v="82"/>
    <x v="189"/>
    <n v="14.3646408839779"/>
    <x v="9"/>
    <x v="2"/>
  </r>
  <r>
    <x v="82"/>
    <x v="190"/>
    <n v="5.5248618784530388"/>
    <x v="9"/>
    <x v="2"/>
  </r>
  <r>
    <x v="82"/>
    <x v="191"/>
    <n v="12.707182320441989"/>
    <x v="9"/>
    <x v="2"/>
  </r>
  <r>
    <x v="82"/>
    <x v="192"/>
    <n v="0.5524861878453039"/>
    <x v="9"/>
    <x v="2"/>
  </r>
  <r>
    <x v="82"/>
    <x v="193"/>
    <n v="2.2099447513812156"/>
    <x v="9"/>
    <x v="2"/>
  </r>
  <r>
    <x v="83"/>
    <x v="4"/>
    <n v="1.6574585635359116"/>
    <x v="9"/>
    <x v="2"/>
  </r>
  <r>
    <x v="83"/>
    <x v="105"/>
    <n v="69.613259668508292"/>
    <x v="9"/>
    <x v="2"/>
  </r>
  <r>
    <x v="83"/>
    <x v="194"/>
    <n v="28.729281767955801"/>
    <x v="9"/>
    <x v="2"/>
  </r>
  <r>
    <x v="84"/>
    <x v="195"/>
    <n v="8.8397790055248624"/>
    <x v="9"/>
    <x v="2"/>
  </r>
  <r>
    <x v="84"/>
    <x v="196"/>
    <n v="13.812154696132596"/>
    <x v="9"/>
    <x v="2"/>
  </r>
  <r>
    <x v="84"/>
    <x v="197"/>
    <n v="15.469613259668508"/>
    <x v="9"/>
    <x v="2"/>
  </r>
  <r>
    <x v="84"/>
    <x v="198"/>
    <n v="17.127071823204421"/>
    <x v="9"/>
    <x v="2"/>
  </r>
  <r>
    <x v="84"/>
    <x v="199"/>
    <n v="27.624309392265193"/>
    <x v="9"/>
    <x v="2"/>
  </r>
  <r>
    <x v="84"/>
    <x v="200"/>
    <n v="14.917127071823204"/>
    <x v="9"/>
    <x v="2"/>
  </r>
  <r>
    <x v="84"/>
    <x v="4"/>
    <n v="2.2099447513812156"/>
    <x v="9"/>
    <x v="2"/>
  </r>
  <r>
    <x v="85"/>
    <x v="201"/>
    <n v="69.661016949152568"/>
    <x v="9"/>
    <x v="2"/>
  </r>
  <r>
    <x v="86"/>
    <x v="195"/>
    <n v="6.6298342541436464"/>
    <x v="9"/>
    <x v="2"/>
  </r>
  <r>
    <x v="86"/>
    <x v="196"/>
    <n v="13.259668508287293"/>
    <x v="9"/>
    <x v="2"/>
  </r>
  <r>
    <x v="86"/>
    <x v="197"/>
    <n v="15.469613259668508"/>
    <x v="9"/>
    <x v="2"/>
  </r>
  <r>
    <x v="86"/>
    <x v="198"/>
    <n v="17.679558011049725"/>
    <x v="9"/>
    <x v="2"/>
  </r>
  <r>
    <x v="86"/>
    <x v="199"/>
    <n v="25.414364640883978"/>
    <x v="9"/>
    <x v="2"/>
  </r>
  <r>
    <x v="86"/>
    <x v="200"/>
    <n v="14.917127071823204"/>
    <x v="9"/>
    <x v="2"/>
  </r>
  <r>
    <x v="86"/>
    <x v="4"/>
    <n v="6.6298342541436464"/>
    <x v="9"/>
    <x v="2"/>
  </r>
  <r>
    <x v="87"/>
    <x v="202"/>
    <n v="69.224852071005941"/>
    <x v="9"/>
    <x v="2"/>
  </r>
  <r>
    <x v="88"/>
    <x v="203"/>
    <n v="58.011049723756905"/>
    <x v="9"/>
    <x v="2"/>
  </r>
  <r>
    <x v="88"/>
    <x v="204"/>
    <n v="35.911602209944753"/>
    <x v="9"/>
    <x v="2"/>
  </r>
  <r>
    <x v="88"/>
    <x v="4"/>
    <n v="6.0773480662983426"/>
    <x v="9"/>
    <x v="2"/>
  </r>
  <r>
    <x v="89"/>
    <x v="205"/>
    <n v="33.149171270718234"/>
    <x v="9"/>
    <x v="2"/>
  </r>
  <r>
    <x v="89"/>
    <x v="206"/>
    <n v="1.6574585635359116"/>
    <x v="9"/>
    <x v="2"/>
  </r>
  <r>
    <x v="89"/>
    <x v="207"/>
    <n v="1.1049723756906078"/>
    <x v="9"/>
    <x v="2"/>
  </r>
  <r>
    <x v="89"/>
    <x v="203"/>
    <n v="58.011049723756905"/>
    <x v="9"/>
    <x v="2"/>
  </r>
  <r>
    <x v="89"/>
    <x v="4"/>
    <n v="6.0773480662983426"/>
    <x v="9"/>
    <x v="2"/>
  </r>
  <r>
    <x v="89"/>
    <x v="208"/>
    <n v="4.9107142857142865"/>
    <x v="9"/>
    <x v="2"/>
  </r>
  <r>
    <x v="89"/>
    <x v="209"/>
    <n v="3.3333333333333335"/>
    <x v="9"/>
    <x v="2"/>
  </r>
  <r>
    <x v="89"/>
    <x v="210"/>
    <n v="3"/>
    <x v="9"/>
    <x v="2"/>
  </r>
  <r>
    <x v="82"/>
    <x v="188"/>
    <n v="49.664429530201339"/>
    <x v="10"/>
    <x v="2"/>
  </r>
  <r>
    <x v="82"/>
    <x v="189"/>
    <n v="34.228187919463089"/>
    <x v="10"/>
    <x v="2"/>
  </r>
  <r>
    <x v="82"/>
    <x v="190"/>
    <n v="5.3691275167785237"/>
    <x v="10"/>
    <x v="2"/>
  </r>
  <r>
    <x v="82"/>
    <x v="191"/>
    <n v="8.724832214765101"/>
    <x v="10"/>
    <x v="2"/>
  </r>
  <r>
    <x v="82"/>
    <x v="192"/>
    <n v="0.67114093959731547"/>
    <x v="10"/>
    <x v="2"/>
  </r>
  <r>
    <x v="82"/>
    <x v="193"/>
    <n v="3.3557046979865772"/>
    <x v="10"/>
    <x v="2"/>
  </r>
  <r>
    <x v="83"/>
    <x v="4"/>
    <n v="1.3422818791946309"/>
    <x v="10"/>
    <x v="2"/>
  </r>
  <r>
    <x v="83"/>
    <x v="105"/>
    <n v="41.61073825503356"/>
    <x v="10"/>
    <x v="2"/>
  </r>
  <r>
    <x v="83"/>
    <x v="194"/>
    <n v="57.04697986577181"/>
    <x v="10"/>
    <x v="2"/>
  </r>
  <r>
    <x v="84"/>
    <x v="195"/>
    <n v="5.3691275167785237"/>
    <x v="10"/>
    <x v="2"/>
  </r>
  <r>
    <x v="84"/>
    <x v="196"/>
    <n v="10.738255033557047"/>
    <x v="10"/>
    <x v="2"/>
  </r>
  <r>
    <x v="84"/>
    <x v="197"/>
    <n v="19.463087248322147"/>
    <x v="10"/>
    <x v="2"/>
  </r>
  <r>
    <x v="84"/>
    <x v="198"/>
    <n v="19.463087248322147"/>
    <x v="10"/>
    <x v="2"/>
  </r>
  <r>
    <x v="84"/>
    <x v="199"/>
    <n v="30.872483221476511"/>
    <x v="10"/>
    <x v="2"/>
  </r>
  <r>
    <x v="84"/>
    <x v="200"/>
    <n v="10.738255033557047"/>
    <x v="10"/>
    <x v="2"/>
  </r>
  <r>
    <x v="84"/>
    <x v="4"/>
    <n v="3.3557046979865772"/>
    <x v="10"/>
    <x v="2"/>
  </r>
  <r>
    <x v="85"/>
    <x v="201"/>
    <n v="68.506944444444414"/>
    <x v="10"/>
    <x v="2"/>
  </r>
  <r>
    <x v="86"/>
    <x v="195"/>
    <n v="4.026845637583893"/>
    <x v="10"/>
    <x v="2"/>
  </r>
  <r>
    <x v="86"/>
    <x v="196"/>
    <n v="8.724832214765101"/>
    <x v="10"/>
    <x v="2"/>
  </r>
  <r>
    <x v="86"/>
    <x v="197"/>
    <n v="19.463087248322147"/>
    <x v="10"/>
    <x v="2"/>
  </r>
  <r>
    <x v="86"/>
    <x v="198"/>
    <n v="16.778523489932887"/>
    <x v="10"/>
    <x v="2"/>
  </r>
  <r>
    <x v="86"/>
    <x v="199"/>
    <n v="28.187919463087248"/>
    <x v="10"/>
    <x v="2"/>
  </r>
  <r>
    <x v="86"/>
    <x v="200"/>
    <n v="8.053691275167786"/>
    <x v="10"/>
    <x v="2"/>
  </r>
  <r>
    <x v="86"/>
    <x v="4"/>
    <n v="14.765100671140939"/>
    <x v="10"/>
    <x v="2"/>
  </r>
  <r>
    <x v="87"/>
    <x v="202"/>
    <n v="69.850393700787393"/>
    <x v="10"/>
    <x v="2"/>
  </r>
  <r>
    <x v="88"/>
    <x v="203"/>
    <n v="34.228187919463089"/>
    <x v="10"/>
    <x v="2"/>
  </r>
  <r>
    <x v="88"/>
    <x v="204"/>
    <n v="55.70469798657718"/>
    <x v="10"/>
    <x v="2"/>
  </r>
  <r>
    <x v="88"/>
    <x v="4"/>
    <n v="10.067114093959731"/>
    <x v="10"/>
    <x v="2"/>
  </r>
  <r>
    <x v="89"/>
    <x v="205"/>
    <n v="55.033557046979865"/>
    <x v="10"/>
    <x v="2"/>
  </r>
  <r>
    <x v="89"/>
    <x v="206"/>
    <n v="0.67114093959731547"/>
    <x v="10"/>
    <x v="2"/>
  </r>
  <r>
    <x v="89"/>
    <x v="207"/>
    <n v="0"/>
    <x v="10"/>
    <x v="2"/>
  </r>
  <r>
    <x v="89"/>
    <x v="203"/>
    <n v="34.228187919463089"/>
    <x v="10"/>
    <x v="2"/>
  </r>
  <r>
    <x v="89"/>
    <x v="4"/>
    <n v="10.067114093959731"/>
    <x v="10"/>
    <x v="2"/>
  </r>
  <r>
    <x v="89"/>
    <x v="208"/>
    <n v="9.2777777777777803"/>
    <x v="10"/>
    <x v="2"/>
  </r>
  <r>
    <x v="89"/>
    <x v="209"/>
    <n v="4"/>
    <x v="10"/>
    <x v="2"/>
  </r>
  <r>
    <x v="89"/>
    <x v="210"/>
    <m/>
    <x v="10"/>
    <x v="2"/>
  </r>
  <r>
    <x v="82"/>
    <x v="188"/>
    <n v="61.073825503355707"/>
    <x v="11"/>
    <x v="2"/>
  </r>
  <r>
    <x v="82"/>
    <x v="189"/>
    <n v="14.765100671140939"/>
    <x v="11"/>
    <x v="2"/>
  </r>
  <r>
    <x v="82"/>
    <x v="190"/>
    <n v="7.3825503355704694"/>
    <x v="11"/>
    <x v="2"/>
  </r>
  <r>
    <x v="82"/>
    <x v="191"/>
    <n v="19.463087248322147"/>
    <x v="11"/>
    <x v="2"/>
  </r>
  <r>
    <x v="82"/>
    <x v="192"/>
    <n v="0.67114093959731547"/>
    <x v="11"/>
    <x v="2"/>
  </r>
  <r>
    <x v="82"/>
    <x v="193"/>
    <n v="2.0134228187919465"/>
    <x v="11"/>
    <x v="2"/>
  </r>
  <r>
    <x v="83"/>
    <x v="4"/>
    <n v="3.3557046979865772"/>
    <x v="11"/>
    <x v="2"/>
  </r>
  <r>
    <x v="83"/>
    <x v="105"/>
    <n v="73.154362416107389"/>
    <x v="11"/>
    <x v="2"/>
  </r>
  <r>
    <x v="83"/>
    <x v="194"/>
    <n v="23.48993288590604"/>
    <x v="11"/>
    <x v="2"/>
  </r>
  <r>
    <x v="84"/>
    <x v="195"/>
    <n v="9.3959731543624159"/>
    <x v="11"/>
    <x v="2"/>
  </r>
  <r>
    <x v="84"/>
    <x v="196"/>
    <n v="10.067114093959731"/>
    <x v="11"/>
    <x v="2"/>
  </r>
  <r>
    <x v="84"/>
    <x v="197"/>
    <n v="12.751677852348994"/>
    <x v="11"/>
    <x v="2"/>
  </r>
  <r>
    <x v="84"/>
    <x v="198"/>
    <n v="22.818791946308725"/>
    <x v="11"/>
    <x v="2"/>
  </r>
  <r>
    <x v="84"/>
    <x v="199"/>
    <n v="26.845637583892618"/>
    <x v="11"/>
    <x v="2"/>
  </r>
  <r>
    <x v="84"/>
    <x v="200"/>
    <n v="17.449664429530202"/>
    <x v="11"/>
    <x v="2"/>
  </r>
  <r>
    <x v="84"/>
    <x v="4"/>
    <n v="0.67114093959731547"/>
    <x v="11"/>
    <x v="2"/>
  </r>
  <r>
    <x v="85"/>
    <x v="201"/>
    <n v="70.486486486486513"/>
    <x v="11"/>
    <x v="2"/>
  </r>
  <r>
    <x v="86"/>
    <x v="195"/>
    <n v="8.053691275167786"/>
    <x v="11"/>
    <x v="2"/>
  </r>
  <r>
    <x v="86"/>
    <x v="196"/>
    <n v="9.3959731543624159"/>
    <x v="11"/>
    <x v="2"/>
  </r>
  <r>
    <x v="86"/>
    <x v="197"/>
    <n v="9.3959731543624159"/>
    <x v="11"/>
    <x v="2"/>
  </r>
  <r>
    <x v="86"/>
    <x v="198"/>
    <n v="21.476510067114095"/>
    <x v="11"/>
    <x v="2"/>
  </r>
  <r>
    <x v="86"/>
    <x v="199"/>
    <n v="24.161073825503355"/>
    <x v="11"/>
    <x v="2"/>
  </r>
  <r>
    <x v="86"/>
    <x v="200"/>
    <n v="18.120805369127517"/>
    <x v="11"/>
    <x v="2"/>
  </r>
  <r>
    <x v="86"/>
    <x v="4"/>
    <n v="9.3959731543624159"/>
    <x v="11"/>
    <x v="2"/>
  </r>
  <r>
    <x v="87"/>
    <x v="202"/>
    <n v="74.6666666666667"/>
    <x v="11"/>
    <x v="2"/>
  </r>
  <r>
    <x v="88"/>
    <x v="203"/>
    <n v="59.060402684563755"/>
    <x v="11"/>
    <x v="2"/>
  </r>
  <r>
    <x v="88"/>
    <x v="204"/>
    <n v="33.557046979865774"/>
    <x v="11"/>
    <x v="2"/>
  </r>
  <r>
    <x v="88"/>
    <x v="4"/>
    <n v="7.3825503355704694"/>
    <x v="11"/>
    <x v="2"/>
  </r>
  <r>
    <x v="89"/>
    <x v="205"/>
    <n v="32.214765100671144"/>
    <x v="11"/>
    <x v="2"/>
  </r>
  <r>
    <x v="89"/>
    <x v="206"/>
    <n v="0.67114093959731547"/>
    <x v="11"/>
    <x v="2"/>
  </r>
  <r>
    <x v="89"/>
    <x v="207"/>
    <n v="0.67114093959731547"/>
    <x v="11"/>
    <x v="2"/>
  </r>
  <r>
    <x v="89"/>
    <x v="203"/>
    <n v="59.060402684563755"/>
    <x v="11"/>
    <x v="2"/>
  </r>
  <r>
    <x v="89"/>
    <x v="4"/>
    <n v="7.3825503355704694"/>
    <x v="11"/>
    <x v="2"/>
  </r>
  <r>
    <x v="89"/>
    <x v="208"/>
    <n v="5.2790697674418601"/>
    <x v="11"/>
    <x v="2"/>
  </r>
  <r>
    <x v="89"/>
    <x v="209"/>
    <n v="1"/>
    <x v="11"/>
    <x v="2"/>
  </r>
  <r>
    <x v="89"/>
    <x v="210"/>
    <n v="40"/>
    <x v="11"/>
    <x v="2"/>
  </r>
  <r>
    <x v="82"/>
    <x v="188"/>
    <n v="56.779661016949156"/>
    <x v="12"/>
    <x v="2"/>
  </r>
  <r>
    <x v="82"/>
    <x v="189"/>
    <n v="16.101694915254239"/>
    <x v="12"/>
    <x v="2"/>
  </r>
  <r>
    <x v="82"/>
    <x v="190"/>
    <n v="5.9322033898305087"/>
    <x v="12"/>
    <x v="2"/>
  </r>
  <r>
    <x v="82"/>
    <x v="191"/>
    <n v="18.64406779661017"/>
    <x v="12"/>
    <x v="2"/>
  </r>
  <r>
    <x v="82"/>
    <x v="192"/>
    <n v="0"/>
    <x v="12"/>
    <x v="2"/>
  </r>
  <r>
    <x v="82"/>
    <x v="193"/>
    <n v="5.9322033898305087"/>
    <x v="12"/>
    <x v="2"/>
  </r>
  <r>
    <x v="83"/>
    <x v="4"/>
    <n v="3.3898305084745761"/>
    <x v="12"/>
    <x v="2"/>
  </r>
  <r>
    <x v="83"/>
    <x v="105"/>
    <n v="41.525423728813557"/>
    <x v="12"/>
    <x v="2"/>
  </r>
  <r>
    <x v="83"/>
    <x v="194"/>
    <n v="55.084745762711862"/>
    <x v="12"/>
    <x v="2"/>
  </r>
  <r>
    <x v="84"/>
    <x v="195"/>
    <n v="19.491525423728813"/>
    <x v="12"/>
    <x v="2"/>
  </r>
  <r>
    <x v="84"/>
    <x v="196"/>
    <n v="20.338983050847457"/>
    <x v="12"/>
    <x v="2"/>
  </r>
  <r>
    <x v="84"/>
    <x v="197"/>
    <n v="22.881355932203391"/>
    <x v="12"/>
    <x v="2"/>
  </r>
  <r>
    <x v="84"/>
    <x v="198"/>
    <n v="22.881355932203391"/>
    <x v="12"/>
    <x v="2"/>
  </r>
  <r>
    <x v="84"/>
    <x v="199"/>
    <n v="12.711864406779661"/>
    <x v="12"/>
    <x v="2"/>
  </r>
  <r>
    <x v="84"/>
    <x v="200"/>
    <n v="0.84745762711864403"/>
    <x v="12"/>
    <x v="2"/>
  </r>
  <r>
    <x v="84"/>
    <x v="4"/>
    <n v="0.84745762711864403"/>
    <x v="12"/>
    <x v="2"/>
  </r>
  <r>
    <x v="85"/>
    <x v="201"/>
    <n v="36.042735042735032"/>
    <x v="12"/>
    <x v="2"/>
  </r>
  <r>
    <x v="86"/>
    <x v="195"/>
    <n v="14.40677966101695"/>
    <x v="12"/>
    <x v="2"/>
  </r>
  <r>
    <x v="86"/>
    <x v="196"/>
    <n v="19.491525423728813"/>
    <x v="12"/>
    <x v="2"/>
  </r>
  <r>
    <x v="86"/>
    <x v="197"/>
    <n v="17.796610169491526"/>
    <x v="12"/>
    <x v="2"/>
  </r>
  <r>
    <x v="86"/>
    <x v="198"/>
    <n v="20.338983050847457"/>
    <x v="12"/>
    <x v="2"/>
  </r>
  <r>
    <x v="86"/>
    <x v="199"/>
    <n v="10.169491525423728"/>
    <x v="12"/>
    <x v="2"/>
  </r>
  <r>
    <x v="86"/>
    <x v="200"/>
    <n v="3.3898305084745761"/>
    <x v="12"/>
    <x v="2"/>
  </r>
  <r>
    <x v="86"/>
    <x v="4"/>
    <n v="14.40677966101695"/>
    <x v="12"/>
    <x v="2"/>
  </r>
  <r>
    <x v="87"/>
    <x v="202"/>
    <n v="39.940594059405946"/>
    <x v="12"/>
    <x v="2"/>
  </r>
  <r>
    <x v="88"/>
    <x v="203"/>
    <n v="35.593220338983052"/>
    <x v="12"/>
    <x v="2"/>
  </r>
  <r>
    <x v="88"/>
    <x v="204"/>
    <n v="53.389830508474574"/>
    <x v="12"/>
    <x v="2"/>
  </r>
  <r>
    <x v="88"/>
    <x v="4"/>
    <n v="11.016949152542374"/>
    <x v="12"/>
    <x v="2"/>
  </r>
  <r>
    <x v="89"/>
    <x v="205"/>
    <n v="47.457627118644069"/>
    <x v="12"/>
    <x v="2"/>
  </r>
  <r>
    <x v="89"/>
    <x v="206"/>
    <n v="3.3898305084745761"/>
    <x v="12"/>
    <x v="2"/>
  </r>
  <r>
    <x v="89"/>
    <x v="207"/>
    <n v="2.5423728813559321"/>
    <x v="12"/>
    <x v="2"/>
  </r>
  <r>
    <x v="89"/>
    <x v="203"/>
    <n v="35.593220338983052"/>
    <x v="12"/>
    <x v="2"/>
  </r>
  <r>
    <x v="89"/>
    <x v="4"/>
    <n v="11.016949152542374"/>
    <x v="12"/>
    <x v="2"/>
  </r>
  <r>
    <x v="89"/>
    <x v="208"/>
    <n v="9.6730769230769216"/>
    <x v="12"/>
    <x v="2"/>
  </r>
  <r>
    <x v="89"/>
    <x v="209"/>
    <n v="6.5"/>
    <x v="12"/>
    <x v="2"/>
  </r>
  <r>
    <x v="89"/>
    <x v="210"/>
    <n v="5.5"/>
    <x v="12"/>
    <x v="2"/>
  </r>
  <r>
    <x v="82"/>
    <x v="188"/>
    <n v="58.441558441558442"/>
    <x v="13"/>
    <x v="2"/>
  </r>
  <r>
    <x v="82"/>
    <x v="189"/>
    <n v="20.779220779220779"/>
    <x v="13"/>
    <x v="2"/>
  </r>
  <r>
    <x v="82"/>
    <x v="190"/>
    <n v="3.8961038961038961"/>
    <x v="13"/>
    <x v="2"/>
  </r>
  <r>
    <x v="82"/>
    <x v="191"/>
    <n v="14.285714285714286"/>
    <x v="13"/>
    <x v="2"/>
  </r>
  <r>
    <x v="82"/>
    <x v="192"/>
    <n v="2.5974025974025974"/>
    <x v="13"/>
    <x v="2"/>
  </r>
  <r>
    <x v="82"/>
    <x v="193"/>
    <n v="3.8961038961038961"/>
    <x v="13"/>
    <x v="2"/>
  </r>
  <r>
    <x v="83"/>
    <x v="4"/>
    <n v="1.2987012987012987"/>
    <x v="13"/>
    <x v="2"/>
  </r>
  <r>
    <x v="83"/>
    <x v="105"/>
    <n v="76.623376623376629"/>
    <x v="13"/>
    <x v="2"/>
  </r>
  <r>
    <x v="83"/>
    <x v="194"/>
    <n v="22.077922077922079"/>
    <x v="13"/>
    <x v="2"/>
  </r>
  <r>
    <x v="84"/>
    <x v="195"/>
    <n v="10.38961038961039"/>
    <x v="13"/>
    <x v="2"/>
  </r>
  <r>
    <x v="84"/>
    <x v="196"/>
    <n v="7.7922077922077921"/>
    <x v="13"/>
    <x v="2"/>
  </r>
  <r>
    <x v="84"/>
    <x v="197"/>
    <n v="31.168831168831169"/>
    <x v="13"/>
    <x v="2"/>
  </r>
  <r>
    <x v="84"/>
    <x v="198"/>
    <n v="19.480519480519479"/>
    <x v="13"/>
    <x v="2"/>
  </r>
  <r>
    <x v="84"/>
    <x v="199"/>
    <n v="18.181818181818183"/>
    <x v="13"/>
    <x v="2"/>
  </r>
  <r>
    <x v="84"/>
    <x v="200"/>
    <n v="7.7922077922077921"/>
    <x v="13"/>
    <x v="2"/>
  </r>
  <r>
    <x v="84"/>
    <x v="4"/>
    <n v="5.1948051948051948"/>
    <x v="13"/>
    <x v="2"/>
  </r>
  <r>
    <x v="85"/>
    <x v="201"/>
    <n v="52.958904109589035"/>
    <x v="13"/>
    <x v="2"/>
  </r>
  <r>
    <x v="86"/>
    <x v="195"/>
    <n v="7.7922077922077921"/>
    <x v="13"/>
    <x v="2"/>
  </r>
  <r>
    <x v="86"/>
    <x v="196"/>
    <n v="7.7922077922077921"/>
    <x v="13"/>
    <x v="2"/>
  </r>
  <r>
    <x v="86"/>
    <x v="197"/>
    <n v="29.870129870129869"/>
    <x v="13"/>
    <x v="2"/>
  </r>
  <r>
    <x v="86"/>
    <x v="198"/>
    <n v="18.181818181818183"/>
    <x v="13"/>
    <x v="2"/>
  </r>
  <r>
    <x v="86"/>
    <x v="199"/>
    <n v="16.883116883116884"/>
    <x v="13"/>
    <x v="2"/>
  </r>
  <r>
    <x v="86"/>
    <x v="200"/>
    <n v="6.4935064935064934"/>
    <x v="13"/>
    <x v="2"/>
  </r>
  <r>
    <x v="86"/>
    <x v="4"/>
    <n v="12.987012987012987"/>
    <x v="13"/>
    <x v="2"/>
  </r>
  <r>
    <x v="87"/>
    <x v="202"/>
    <n v="51.820895522388057"/>
    <x v="13"/>
    <x v="2"/>
  </r>
  <r>
    <x v="88"/>
    <x v="203"/>
    <n v="44.155844155844157"/>
    <x v="13"/>
    <x v="2"/>
  </r>
  <r>
    <x v="88"/>
    <x v="204"/>
    <n v="48.051948051948052"/>
    <x v="13"/>
    <x v="2"/>
  </r>
  <r>
    <x v="88"/>
    <x v="4"/>
    <n v="7.7922077922077921"/>
    <x v="13"/>
    <x v="2"/>
  </r>
  <r>
    <x v="89"/>
    <x v="205"/>
    <n v="46.753246753246756"/>
    <x v="13"/>
    <x v="2"/>
  </r>
  <r>
    <x v="89"/>
    <x v="206"/>
    <n v="0"/>
    <x v="13"/>
    <x v="2"/>
  </r>
  <r>
    <x v="89"/>
    <x v="207"/>
    <n v="1.2987012987012987"/>
    <x v="13"/>
    <x v="2"/>
  </r>
  <r>
    <x v="89"/>
    <x v="203"/>
    <n v="44.155844155844157"/>
    <x v="13"/>
    <x v="2"/>
  </r>
  <r>
    <x v="89"/>
    <x v="4"/>
    <n v="7.7922077922077921"/>
    <x v="13"/>
    <x v="2"/>
  </r>
  <r>
    <x v="89"/>
    <x v="208"/>
    <n v="6.742857142857142"/>
    <x v="13"/>
    <x v="2"/>
  </r>
  <r>
    <x v="89"/>
    <x v="209"/>
    <m/>
    <x v="13"/>
    <x v="2"/>
  </r>
  <r>
    <x v="89"/>
    <x v="210"/>
    <n v="5"/>
    <x v="13"/>
    <x v="2"/>
  </r>
  <r>
    <x v="82"/>
    <x v="188"/>
    <n v="33.333333333333336"/>
    <x v="14"/>
    <x v="2"/>
  </r>
  <r>
    <x v="82"/>
    <x v="189"/>
    <n v="5.9523809523809526"/>
    <x v="14"/>
    <x v="2"/>
  </r>
  <r>
    <x v="82"/>
    <x v="190"/>
    <n v="4.7619047619047619"/>
    <x v="14"/>
    <x v="2"/>
  </r>
  <r>
    <x v="82"/>
    <x v="191"/>
    <n v="53.571428571428569"/>
    <x v="14"/>
    <x v="2"/>
  </r>
  <r>
    <x v="82"/>
    <x v="192"/>
    <n v="0"/>
    <x v="14"/>
    <x v="2"/>
  </r>
  <r>
    <x v="82"/>
    <x v="193"/>
    <n v="2.3809523809523809"/>
    <x v="14"/>
    <x v="2"/>
  </r>
  <r>
    <x v="83"/>
    <x v="4"/>
    <n v="4.7619047619047619"/>
    <x v="14"/>
    <x v="2"/>
  </r>
  <r>
    <x v="83"/>
    <x v="105"/>
    <n v="94.047619047619051"/>
    <x v="14"/>
    <x v="2"/>
  </r>
  <r>
    <x v="83"/>
    <x v="194"/>
    <n v="1.1904761904761905"/>
    <x v="14"/>
    <x v="2"/>
  </r>
  <r>
    <x v="84"/>
    <x v="195"/>
    <n v="7.1428571428571432"/>
    <x v="14"/>
    <x v="2"/>
  </r>
  <r>
    <x v="84"/>
    <x v="196"/>
    <n v="17.857142857142858"/>
    <x v="14"/>
    <x v="2"/>
  </r>
  <r>
    <x v="84"/>
    <x v="197"/>
    <n v="29.761904761904763"/>
    <x v="14"/>
    <x v="2"/>
  </r>
  <r>
    <x v="84"/>
    <x v="198"/>
    <n v="23.80952380952381"/>
    <x v="14"/>
    <x v="2"/>
  </r>
  <r>
    <x v="84"/>
    <x v="199"/>
    <n v="17.857142857142858"/>
    <x v="14"/>
    <x v="2"/>
  </r>
  <r>
    <x v="84"/>
    <x v="200"/>
    <n v="3.5714285714285716"/>
    <x v="14"/>
    <x v="2"/>
  </r>
  <r>
    <x v="84"/>
    <x v="4"/>
    <n v="0"/>
    <x v="14"/>
    <x v="2"/>
  </r>
  <r>
    <x v="85"/>
    <x v="201"/>
    <n v="44.095238095238088"/>
    <x v="14"/>
    <x v="2"/>
  </r>
  <r>
    <x v="86"/>
    <x v="195"/>
    <n v="13.095238095238095"/>
    <x v="14"/>
    <x v="2"/>
  </r>
  <r>
    <x v="86"/>
    <x v="196"/>
    <n v="20.238095238095237"/>
    <x v="14"/>
    <x v="2"/>
  </r>
  <r>
    <x v="86"/>
    <x v="197"/>
    <n v="22.61904761904762"/>
    <x v="14"/>
    <x v="2"/>
  </r>
  <r>
    <x v="86"/>
    <x v="198"/>
    <n v="16.666666666666668"/>
    <x v="14"/>
    <x v="2"/>
  </r>
  <r>
    <x v="86"/>
    <x v="199"/>
    <n v="13.095238095238095"/>
    <x v="14"/>
    <x v="2"/>
  </r>
  <r>
    <x v="86"/>
    <x v="200"/>
    <n v="2.3809523809523809"/>
    <x v="14"/>
    <x v="2"/>
  </r>
  <r>
    <x v="86"/>
    <x v="4"/>
    <n v="11.904761904761905"/>
    <x v="14"/>
    <x v="2"/>
  </r>
  <r>
    <x v="87"/>
    <x v="202"/>
    <n v="38.202702702702702"/>
    <x v="14"/>
    <x v="2"/>
  </r>
  <r>
    <x v="88"/>
    <x v="203"/>
    <n v="72.61904761904762"/>
    <x v="14"/>
    <x v="2"/>
  </r>
  <r>
    <x v="88"/>
    <x v="204"/>
    <n v="16.666666666666668"/>
    <x v="14"/>
    <x v="2"/>
  </r>
  <r>
    <x v="88"/>
    <x v="4"/>
    <n v="10.714285714285714"/>
    <x v="14"/>
    <x v="2"/>
  </r>
  <r>
    <x v="89"/>
    <x v="205"/>
    <n v="15.476190476190476"/>
    <x v="14"/>
    <x v="2"/>
  </r>
  <r>
    <x v="89"/>
    <x v="206"/>
    <n v="0"/>
    <x v="14"/>
    <x v="2"/>
  </r>
  <r>
    <x v="89"/>
    <x v="207"/>
    <n v="1.1904761904761905"/>
    <x v="14"/>
    <x v="2"/>
  </r>
  <r>
    <x v="89"/>
    <x v="203"/>
    <n v="72.61904761904762"/>
    <x v="14"/>
    <x v="2"/>
  </r>
  <r>
    <x v="89"/>
    <x v="4"/>
    <n v="10.714285714285714"/>
    <x v="14"/>
    <x v="2"/>
  </r>
  <r>
    <x v="89"/>
    <x v="208"/>
    <n v="4.0909090909090908"/>
    <x v="14"/>
    <x v="2"/>
  </r>
  <r>
    <x v="89"/>
    <x v="209"/>
    <m/>
    <x v="14"/>
    <x v="2"/>
  </r>
  <r>
    <x v="89"/>
    <x v="210"/>
    <n v="14"/>
    <x v="14"/>
    <x v="2"/>
  </r>
  <r>
    <x v="82"/>
    <x v="188"/>
    <n v="51.612903225806448"/>
    <x v="15"/>
    <x v="2"/>
  </r>
  <r>
    <x v="82"/>
    <x v="189"/>
    <n v="23.655913978494624"/>
    <x v="15"/>
    <x v="2"/>
  </r>
  <r>
    <x v="82"/>
    <x v="190"/>
    <n v="9.67741935483871"/>
    <x v="15"/>
    <x v="2"/>
  </r>
  <r>
    <x v="82"/>
    <x v="191"/>
    <n v="22.580645161290324"/>
    <x v="15"/>
    <x v="2"/>
  </r>
  <r>
    <x v="82"/>
    <x v="192"/>
    <n v="0"/>
    <x v="15"/>
    <x v="2"/>
  </r>
  <r>
    <x v="82"/>
    <x v="193"/>
    <n v="3.225806451612903"/>
    <x v="15"/>
    <x v="2"/>
  </r>
  <r>
    <x v="83"/>
    <x v="4"/>
    <n v="4.301075268817204"/>
    <x v="15"/>
    <x v="2"/>
  </r>
  <r>
    <x v="83"/>
    <x v="105"/>
    <n v="74.193548387096769"/>
    <x v="15"/>
    <x v="2"/>
  </r>
  <r>
    <x v="83"/>
    <x v="194"/>
    <n v="21.50537634408602"/>
    <x v="15"/>
    <x v="2"/>
  </r>
  <r>
    <x v="84"/>
    <x v="195"/>
    <n v="5.376344086021505"/>
    <x v="15"/>
    <x v="2"/>
  </r>
  <r>
    <x v="84"/>
    <x v="196"/>
    <n v="23.655913978494624"/>
    <x v="15"/>
    <x v="2"/>
  </r>
  <r>
    <x v="84"/>
    <x v="197"/>
    <n v="33.333333333333336"/>
    <x v="15"/>
    <x v="2"/>
  </r>
  <r>
    <x v="84"/>
    <x v="198"/>
    <n v="19.35483870967742"/>
    <x v="15"/>
    <x v="2"/>
  </r>
  <r>
    <x v="84"/>
    <x v="199"/>
    <n v="8.6021505376344081"/>
    <x v="15"/>
    <x v="2"/>
  </r>
  <r>
    <x v="84"/>
    <x v="200"/>
    <n v="1.075268817204301"/>
    <x v="15"/>
    <x v="2"/>
  </r>
  <r>
    <x v="84"/>
    <x v="4"/>
    <n v="8.6021505376344081"/>
    <x v="15"/>
    <x v="2"/>
  </r>
  <r>
    <x v="85"/>
    <x v="201"/>
    <n v="34.8705882352941"/>
    <x v="15"/>
    <x v="2"/>
  </r>
  <r>
    <x v="86"/>
    <x v="195"/>
    <n v="5.376344086021505"/>
    <x v="15"/>
    <x v="2"/>
  </r>
  <r>
    <x v="86"/>
    <x v="196"/>
    <n v="16.129032258064516"/>
    <x v="15"/>
    <x v="2"/>
  </r>
  <r>
    <x v="86"/>
    <x v="197"/>
    <n v="32.258064516129032"/>
    <x v="15"/>
    <x v="2"/>
  </r>
  <r>
    <x v="86"/>
    <x v="198"/>
    <n v="21.50537634408602"/>
    <x v="15"/>
    <x v="2"/>
  </r>
  <r>
    <x v="86"/>
    <x v="199"/>
    <n v="8.6021505376344081"/>
    <x v="15"/>
    <x v="2"/>
  </r>
  <r>
    <x v="86"/>
    <x v="200"/>
    <n v="2.150537634408602"/>
    <x v="15"/>
    <x v="2"/>
  </r>
  <r>
    <x v="86"/>
    <x v="4"/>
    <n v="13.978494623655914"/>
    <x v="15"/>
    <x v="2"/>
  </r>
  <r>
    <x v="87"/>
    <x v="202"/>
    <n v="39.787500000000001"/>
    <x v="15"/>
    <x v="2"/>
  </r>
  <r>
    <x v="88"/>
    <x v="203"/>
    <n v="41.935483870967744"/>
    <x v="15"/>
    <x v="2"/>
  </r>
  <r>
    <x v="88"/>
    <x v="204"/>
    <n v="47.311827956989248"/>
    <x v="15"/>
    <x v="2"/>
  </r>
  <r>
    <x v="88"/>
    <x v="4"/>
    <n v="10.75268817204301"/>
    <x v="15"/>
    <x v="2"/>
  </r>
  <r>
    <x v="89"/>
    <x v="205"/>
    <n v="45.161290322580648"/>
    <x v="15"/>
    <x v="2"/>
  </r>
  <r>
    <x v="89"/>
    <x v="206"/>
    <n v="1.075268817204301"/>
    <x v="15"/>
    <x v="2"/>
  </r>
  <r>
    <x v="89"/>
    <x v="207"/>
    <n v="1.075268817204301"/>
    <x v="15"/>
    <x v="2"/>
  </r>
  <r>
    <x v="89"/>
    <x v="203"/>
    <n v="41.935483870967744"/>
    <x v="15"/>
    <x v="2"/>
  </r>
  <r>
    <x v="89"/>
    <x v="4"/>
    <n v="10.75268817204301"/>
    <x v="15"/>
    <x v="2"/>
  </r>
  <r>
    <x v="89"/>
    <x v="208"/>
    <n v="6.875"/>
    <x v="15"/>
    <x v="2"/>
  </r>
  <r>
    <x v="89"/>
    <x v="209"/>
    <n v="7"/>
    <x v="15"/>
    <x v="2"/>
  </r>
  <r>
    <x v="89"/>
    <x v="210"/>
    <n v="14"/>
    <x v="15"/>
    <x v="2"/>
  </r>
  <r>
    <x v="82"/>
    <x v="188"/>
    <n v="42.613636363636367"/>
    <x v="16"/>
    <x v="2"/>
  </r>
  <r>
    <x v="82"/>
    <x v="189"/>
    <n v="30.681818181818183"/>
    <x v="16"/>
    <x v="2"/>
  </r>
  <r>
    <x v="82"/>
    <x v="190"/>
    <n v="6.8181818181818183"/>
    <x v="16"/>
    <x v="2"/>
  </r>
  <r>
    <x v="82"/>
    <x v="191"/>
    <n v="18.181818181818183"/>
    <x v="16"/>
    <x v="2"/>
  </r>
  <r>
    <x v="82"/>
    <x v="192"/>
    <n v="1.7045454545454546"/>
    <x v="16"/>
    <x v="2"/>
  </r>
  <r>
    <x v="82"/>
    <x v="193"/>
    <n v="4.5454545454545459"/>
    <x v="16"/>
    <x v="2"/>
  </r>
  <r>
    <x v="83"/>
    <x v="4"/>
    <n v="3.4090909090909092"/>
    <x v="16"/>
    <x v="2"/>
  </r>
  <r>
    <x v="83"/>
    <x v="105"/>
    <n v="35.795454545454547"/>
    <x v="16"/>
    <x v="2"/>
  </r>
  <r>
    <x v="83"/>
    <x v="194"/>
    <n v="60.795454545454547"/>
    <x v="16"/>
    <x v="2"/>
  </r>
  <r>
    <x v="84"/>
    <x v="195"/>
    <n v="16.477272727272727"/>
    <x v="16"/>
    <x v="2"/>
  </r>
  <r>
    <x v="84"/>
    <x v="196"/>
    <n v="12.5"/>
    <x v="16"/>
    <x v="2"/>
  </r>
  <r>
    <x v="84"/>
    <x v="197"/>
    <n v="28.40909090909091"/>
    <x v="16"/>
    <x v="2"/>
  </r>
  <r>
    <x v="84"/>
    <x v="198"/>
    <n v="15.909090909090908"/>
    <x v="16"/>
    <x v="2"/>
  </r>
  <r>
    <x v="84"/>
    <x v="199"/>
    <n v="12.5"/>
    <x v="16"/>
    <x v="2"/>
  </r>
  <r>
    <x v="84"/>
    <x v="200"/>
    <n v="10.227272727272727"/>
    <x v="16"/>
    <x v="2"/>
  </r>
  <r>
    <x v="84"/>
    <x v="4"/>
    <n v="3.9772727272727271"/>
    <x v="16"/>
    <x v="2"/>
  </r>
  <r>
    <x v="85"/>
    <x v="201"/>
    <n v="51.053254437869803"/>
    <x v="16"/>
    <x v="2"/>
  </r>
  <r>
    <x v="86"/>
    <x v="195"/>
    <n v="14.204545454545455"/>
    <x v="16"/>
    <x v="2"/>
  </r>
  <r>
    <x v="86"/>
    <x v="196"/>
    <n v="9.6590909090909083"/>
    <x v="16"/>
    <x v="2"/>
  </r>
  <r>
    <x v="86"/>
    <x v="197"/>
    <n v="26.136363636363637"/>
    <x v="16"/>
    <x v="2"/>
  </r>
  <r>
    <x v="86"/>
    <x v="198"/>
    <n v="12.5"/>
    <x v="16"/>
    <x v="2"/>
  </r>
  <r>
    <x v="86"/>
    <x v="199"/>
    <n v="11.363636363636363"/>
    <x v="16"/>
    <x v="2"/>
  </r>
  <r>
    <x v="86"/>
    <x v="200"/>
    <n v="10.227272727272727"/>
    <x v="16"/>
    <x v="2"/>
  </r>
  <r>
    <x v="86"/>
    <x v="4"/>
    <n v="15.909090909090908"/>
    <x v="16"/>
    <x v="2"/>
  </r>
  <r>
    <x v="87"/>
    <x v="202"/>
    <n v="57.770270270270267"/>
    <x v="16"/>
    <x v="2"/>
  </r>
  <r>
    <x v="88"/>
    <x v="203"/>
    <n v="36.363636363636367"/>
    <x v="16"/>
    <x v="2"/>
  </r>
  <r>
    <x v="88"/>
    <x v="204"/>
    <n v="60.795454545454547"/>
    <x v="16"/>
    <x v="2"/>
  </r>
  <r>
    <x v="88"/>
    <x v="4"/>
    <n v="2.8409090909090908"/>
    <x v="16"/>
    <x v="2"/>
  </r>
  <r>
    <x v="89"/>
    <x v="205"/>
    <n v="55.68181818181818"/>
    <x v="16"/>
    <x v="2"/>
  </r>
  <r>
    <x v="89"/>
    <x v="206"/>
    <n v="3.9772727272727271"/>
    <x v="16"/>
    <x v="2"/>
  </r>
  <r>
    <x v="89"/>
    <x v="207"/>
    <n v="1.1363636363636365"/>
    <x v="16"/>
    <x v="2"/>
  </r>
  <r>
    <x v="89"/>
    <x v="203"/>
    <n v="36.363636363636367"/>
    <x v="16"/>
    <x v="2"/>
  </r>
  <r>
    <x v="89"/>
    <x v="4"/>
    <n v="2.8409090909090908"/>
    <x v="16"/>
    <x v="2"/>
  </r>
  <r>
    <x v="89"/>
    <x v="208"/>
    <n v="5.7777777777777768"/>
    <x v="16"/>
    <x v="2"/>
  </r>
  <r>
    <x v="89"/>
    <x v="209"/>
    <n v="5.2"/>
    <x v="16"/>
    <x v="2"/>
  </r>
  <r>
    <x v="89"/>
    <x v="210"/>
    <n v="12.5"/>
    <x v="16"/>
    <x v="2"/>
  </r>
  <r>
    <x v="82"/>
    <x v="188"/>
    <n v="51.733183436387485"/>
    <x v="0"/>
    <x v="3"/>
  </r>
  <r>
    <x v="82"/>
    <x v="189"/>
    <n v="16.844669289863219"/>
    <x v="0"/>
    <x v="3"/>
  </r>
  <r>
    <x v="82"/>
    <x v="190"/>
    <n v="6.1457747798388604"/>
    <x v="0"/>
    <x v="3"/>
  </r>
  <r>
    <x v="82"/>
    <x v="191"/>
    <n v="26.063331459621509"/>
    <x v="0"/>
    <x v="3"/>
  </r>
  <r>
    <x v="82"/>
    <x v="192"/>
    <n v="0.44969083754918493"/>
    <x v="0"/>
    <x v="3"/>
  </r>
  <r>
    <x v="82"/>
    <x v="193"/>
    <n v="2.2859284242083566"/>
    <x v="0"/>
    <x v="3"/>
  </r>
  <r>
    <x v="83"/>
    <x v="4"/>
    <n v="2.3421397789020051"/>
    <x v="0"/>
    <x v="3"/>
  </r>
  <r>
    <x v="83"/>
    <x v="105"/>
    <n v="86.940228592842416"/>
    <x v="0"/>
    <x v="3"/>
  </r>
  <r>
    <x v="83"/>
    <x v="194"/>
    <n v="10.717631628255575"/>
    <x v="0"/>
    <x v="3"/>
  </r>
  <r>
    <x v="84"/>
    <x v="195"/>
    <n v="8.7127599775154589"/>
    <x v="0"/>
    <x v="3"/>
  </r>
  <r>
    <x v="84"/>
    <x v="196"/>
    <n v="10.961214165261383"/>
    <x v="0"/>
    <x v="3"/>
  </r>
  <r>
    <x v="84"/>
    <x v="197"/>
    <n v="21.00430953719318"/>
    <x v="0"/>
    <x v="3"/>
  </r>
  <r>
    <x v="84"/>
    <x v="198"/>
    <n v="21.023046655424395"/>
    <x v="0"/>
    <x v="3"/>
  </r>
  <r>
    <x v="84"/>
    <x v="199"/>
    <n v="21.28536631066142"/>
    <x v="0"/>
    <x v="3"/>
  </r>
  <r>
    <x v="84"/>
    <x v="200"/>
    <n v="15.13959153082256"/>
    <x v="0"/>
    <x v="3"/>
  </r>
  <r>
    <x v="84"/>
    <x v="4"/>
    <n v="1.8737118231216039"/>
    <x v="0"/>
    <x v="3"/>
  </r>
  <r>
    <x v="85"/>
    <x v="201"/>
    <n v="71.12488065686469"/>
    <x v="0"/>
    <x v="3"/>
  </r>
  <r>
    <x v="86"/>
    <x v="195"/>
    <n v="8.0382237211916809"/>
    <x v="0"/>
    <x v="3"/>
  </r>
  <r>
    <x v="86"/>
    <x v="196"/>
    <n v="10.305415027168822"/>
    <x v="0"/>
    <x v="3"/>
  </r>
  <r>
    <x v="86"/>
    <x v="197"/>
    <n v="19.430391605771032"/>
    <x v="0"/>
    <x v="3"/>
  </r>
  <r>
    <x v="86"/>
    <x v="198"/>
    <n v="19.673974142776842"/>
    <x v="0"/>
    <x v="3"/>
  </r>
  <r>
    <x v="86"/>
    <x v="199"/>
    <n v="18.830803822372118"/>
    <x v="0"/>
    <x v="3"/>
  </r>
  <r>
    <x v="86"/>
    <x v="200"/>
    <n v="14.61495222034851"/>
    <x v="0"/>
    <x v="3"/>
  </r>
  <r>
    <x v="86"/>
    <x v="4"/>
    <n v="9.1062394603709951"/>
    <x v="0"/>
    <x v="3"/>
  </r>
  <r>
    <x v="87"/>
    <x v="202"/>
    <n v="73.287157287157555"/>
    <x v="0"/>
    <x v="3"/>
  </r>
  <r>
    <x v="88"/>
    <x v="203"/>
    <n v="54.581225407532322"/>
    <x v="0"/>
    <x v="3"/>
  </r>
  <r>
    <x v="88"/>
    <x v="204"/>
    <n v="36.537380550871276"/>
    <x v="0"/>
    <x v="3"/>
  </r>
  <r>
    <x v="88"/>
    <x v="4"/>
    <n v="8.881394041596403"/>
    <x v="0"/>
    <x v="3"/>
  </r>
  <r>
    <x v="89"/>
    <x v="205"/>
    <n v="33.445756042720632"/>
    <x v="0"/>
    <x v="3"/>
  </r>
  <r>
    <x v="89"/>
    <x v="206"/>
    <n v="1.8737118231216039"/>
    <x v="0"/>
    <x v="3"/>
  </r>
  <r>
    <x v="89"/>
    <x v="207"/>
    <n v="1.2179126850290425"/>
    <x v="0"/>
    <x v="3"/>
  </r>
  <r>
    <x v="89"/>
    <x v="203"/>
    <n v="54.581225407532322"/>
    <x v="0"/>
    <x v="3"/>
  </r>
  <r>
    <x v="89"/>
    <x v="4"/>
    <n v="8.881394041596403"/>
    <x v="0"/>
    <x v="3"/>
  </r>
  <r>
    <x v="89"/>
    <x v="208"/>
    <n v="5.5185185185185253"/>
    <x v="0"/>
    <x v="3"/>
  </r>
  <r>
    <x v="89"/>
    <x v="209"/>
    <n v="6.978494623655914"/>
    <x v="0"/>
    <x v="3"/>
  </r>
  <r>
    <x v="89"/>
    <x v="210"/>
    <n v="14.549019607843139"/>
    <x v="0"/>
    <x v="3"/>
  </r>
  <r>
    <x v="82"/>
    <x v="188"/>
    <n v="55.975395430579965"/>
    <x v="1"/>
    <x v="3"/>
  </r>
  <r>
    <x v="82"/>
    <x v="189"/>
    <n v="25.922671353251317"/>
    <x v="1"/>
    <x v="3"/>
  </r>
  <r>
    <x v="82"/>
    <x v="190"/>
    <n v="8.4358523725834793"/>
    <x v="1"/>
    <x v="3"/>
  </r>
  <r>
    <x v="82"/>
    <x v="191"/>
    <n v="11.599297012302285"/>
    <x v="1"/>
    <x v="3"/>
  </r>
  <r>
    <x v="82"/>
    <x v="192"/>
    <n v="0.1757469244288225"/>
    <x v="1"/>
    <x v="3"/>
  </r>
  <r>
    <x v="82"/>
    <x v="193"/>
    <n v="2.0210896309314585"/>
    <x v="1"/>
    <x v="3"/>
  </r>
  <r>
    <x v="83"/>
    <x v="4"/>
    <n v="2.9876977152899826"/>
    <x v="1"/>
    <x v="3"/>
  </r>
  <r>
    <x v="83"/>
    <x v="105"/>
    <n v="91.12478031634447"/>
    <x v="1"/>
    <x v="3"/>
  </r>
  <r>
    <x v="83"/>
    <x v="194"/>
    <n v="5.8875219683655535"/>
    <x v="1"/>
    <x v="3"/>
  </r>
  <r>
    <x v="84"/>
    <x v="195"/>
    <n v="15.992970123022847"/>
    <x v="1"/>
    <x v="3"/>
  </r>
  <r>
    <x v="84"/>
    <x v="196"/>
    <n v="16.520210896309315"/>
    <x v="1"/>
    <x v="3"/>
  </r>
  <r>
    <x v="84"/>
    <x v="197"/>
    <n v="31.810193321616872"/>
    <x v="1"/>
    <x v="3"/>
  </r>
  <r>
    <x v="84"/>
    <x v="198"/>
    <n v="22.934973637961335"/>
    <x v="1"/>
    <x v="3"/>
  </r>
  <r>
    <x v="84"/>
    <x v="199"/>
    <n v="9.6660808435852381"/>
    <x v="1"/>
    <x v="3"/>
  </r>
  <r>
    <x v="84"/>
    <x v="200"/>
    <n v="1.2302284710017575"/>
    <x v="1"/>
    <x v="3"/>
  </r>
  <r>
    <x v="84"/>
    <x v="4"/>
    <n v="1.8453427065026362"/>
    <x v="1"/>
    <x v="3"/>
  </r>
  <r>
    <x v="85"/>
    <x v="201"/>
    <n v="35.496866606983026"/>
    <x v="1"/>
    <x v="3"/>
  </r>
  <r>
    <x v="86"/>
    <x v="195"/>
    <n v="14.235500878734623"/>
    <x v="1"/>
    <x v="3"/>
  </r>
  <r>
    <x v="86"/>
    <x v="196"/>
    <n v="15.46572934973638"/>
    <x v="1"/>
    <x v="3"/>
  </r>
  <r>
    <x v="86"/>
    <x v="197"/>
    <n v="29.086115992970122"/>
    <x v="1"/>
    <x v="3"/>
  </r>
  <r>
    <x v="86"/>
    <x v="198"/>
    <n v="20.826010544815464"/>
    <x v="1"/>
    <x v="3"/>
  </r>
  <r>
    <x v="86"/>
    <x v="199"/>
    <n v="8.6994727592267136"/>
    <x v="1"/>
    <x v="3"/>
  </r>
  <r>
    <x v="86"/>
    <x v="200"/>
    <n v="0.96660808435852374"/>
    <x v="1"/>
    <x v="3"/>
  </r>
  <r>
    <x v="86"/>
    <x v="4"/>
    <n v="10.720562390158172"/>
    <x v="1"/>
    <x v="3"/>
  </r>
  <r>
    <x v="87"/>
    <x v="202"/>
    <n v="35.391732283464606"/>
    <x v="1"/>
    <x v="3"/>
  </r>
  <r>
    <x v="88"/>
    <x v="203"/>
    <n v="31.985940246045693"/>
    <x v="1"/>
    <x v="3"/>
  </r>
  <r>
    <x v="88"/>
    <x v="204"/>
    <n v="61.86291739894552"/>
    <x v="1"/>
    <x v="3"/>
  </r>
  <r>
    <x v="88"/>
    <x v="4"/>
    <n v="6.1511423550087869"/>
    <x v="1"/>
    <x v="3"/>
  </r>
  <r>
    <x v="89"/>
    <x v="205"/>
    <n v="54.393673110720563"/>
    <x v="1"/>
    <x v="3"/>
  </r>
  <r>
    <x v="89"/>
    <x v="206"/>
    <n v="4.6572934973637965"/>
    <x v="1"/>
    <x v="3"/>
  </r>
  <r>
    <x v="89"/>
    <x v="207"/>
    <n v="2.8119507908611601"/>
    <x v="1"/>
    <x v="3"/>
  </r>
  <r>
    <x v="89"/>
    <x v="203"/>
    <n v="31.985940246045693"/>
    <x v="1"/>
    <x v="3"/>
  </r>
  <r>
    <x v="89"/>
    <x v="4"/>
    <n v="6.1511423550087869"/>
    <x v="1"/>
    <x v="3"/>
  </r>
  <r>
    <x v="89"/>
    <x v="208"/>
    <n v="4.2769485903814211"/>
    <x v="1"/>
    <x v="3"/>
  </r>
  <r>
    <x v="89"/>
    <x v="209"/>
    <n v="5.3191489361702118"/>
    <x v="1"/>
    <x v="3"/>
  </r>
  <r>
    <x v="89"/>
    <x v="210"/>
    <n v="5.75"/>
    <x v="1"/>
    <x v="3"/>
  </r>
  <r>
    <x v="82"/>
    <x v="188"/>
    <n v="33.333333333333336"/>
    <x v="2"/>
    <x v="3"/>
  </r>
  <r>
    <x v="82"/>
    <x v="189"/>
    <n v="14.570230607966456"/>
    <x v="2"/>
    <x v="3"/>
  </r>
  <r>
    <x v="82"/>
    <x v="190"/>
    <n v="5.5555555555555554"/>
    <x v="2"/>
    <x v="3"/>
  </r>
  <r>
    <x v="82"/>
    <x v="191"/>
    <n v="48.532494758909856"/>
    <x v="2"/>
    <x v="3"/>
  </r>
  <r>
    <x v="82"/>
    <x v="192"/>
    <n v="0.31446540880503143"/>
    <x v="2"/>
    <x v="3"/>
  </r>
  <r>
    <x v="82"/>
    <x v="193"/>
    <n v="0.94339622641509435"/>
    <x v="2"/>
    <x v="3"/>
  </r>
  <r>
    <x v="83"/>
    <x v="4"/>
    <n v="1.6247379454926625"/>
    <x v="2"/>
    <x v="3"/>
  </r>
  <r>
    <x v="83"/>
    <x v="105"/>
    <n v="97.379454926624732"/>
    <x v="2"/>
    <x v="3"/>
  </r>
  <r>
    <x v="83"/>
    <x v="194"/>
    <n v="0.99580712788259962"/>
    <x v="2"/>
    <x v="3"/>
  </r>
  <r>
    <x v="84"/>
    <x v="195"/>
    <n v="5.8700209643605872"/>
    <x v="2"/>
    <x v="3"/>
  </r>
  <r>
    <x v="84"/>
    <x v="196"/>
    <n v="8.3857442348008391"/>
    <x v="2"/>
    <x v="3"/>
  </r>
  <r>
    <x v="84"/>
    <x v="197"/>
    <n v="15.828092243186584"/>
    <x v="2"/>
    <x v="3"/>
  </r>
  <r>
    <x v="84"/>
    <x v="198"/>
    <n v="19.234800838574422"/>
    <x v="2"/>
    <x v="3"/>
  </r>
  <r>
    <x v="84"/>
    <x v="199"/>
    <n v="25"/>
    <x v="2"/>
    <x v="3"/>
  </r>
  <r>
    <x v="84"/>
    <x v="200"/>
    <n v="24.475890985324948"/>
    <x v="2"/>
    <x v="3"/>
  </r>
  <r>
    <x v="84"/>
    <x v="4"/>
    <n v="1.2054507337526206"/>
    <x v="2"/>
    <x v="3"/>
  </r>
  <r>
    <x v="85"/>
    <x v="201"/>
    <n v="93.346949602122066"/>
    <x v="2"/>
    <x v="3"/>
  </r>
  <r>
    <x v="86"/>
    <x v="195"/>
    <n v="5.450733752620545"/>
    <x v="2"/>
    <x v="3"/>
  </r>
  <r>
    <x v="86"/>
    <x v="196"/>
    <n v="8.0188679245283012"/>
    <x v="2"/>
    <x v="3"/>
  </r>
  <r>
    <x v="86"/>
    <x v="197"/>
    <n v="14.360587002096436"/>
    <x v="2"/>
    <x v="3"/>
  </r>
  <r>
    <x v="86"/>
    <x v="198"/>
    <n v="17.557651991614257"/>
    <x v="2"/>
    <x v="3"/>
  </r>
  <r>
    <x v="86"/>
    <x v="199"/>
    <n v="20.649895178197063"/>
    <x v="2"/>
    <x v="3"/>
  </r>
  <r>
    <x v="86"/>
    <x v="200"/>
    <n v="24.213836477987421"/>
    <x v="2"/>
    <x v="3"/>
  </r>
  <r>
    <x v="86"/>
    <x v="4"/>
    <n v="9.7484276729559749"/>
    <x v="2"/>
    <x v="3"/>
  </r>
  <r>
    <x v="87"/>
    <x v="202"/>
    <n v="98.940185830429883"/>
    <x v="2"/>
    <x v="3"/>
  </r>
  <r>
    <x v="88"/>
    <x v="203"/>
    <n v="74.266247379454924"/>
    <x v="2"/>
    <x v="3"/>
  </r>
  <r>
    <x v="88"/>
    <x v="204"/>
    <n v="17.610062893081761"/>
    <x v="2"/>
    <x v="3"/>
  </r>
  <r>
    <x v="88"/>
    <x v="4"/>
    <n v="8.1236897274633115"/>
    <x v="2"/>
    <x v="3"/>
  </r>
  <r>
    <x v="89"/>
    <x v="205"/>
    <n v="16.090146750524109"/>
    <x v="2"/>
    <x v="3"/>
  </r>
  <r>
    <x v="89"/>
    <x v="206"/>
    <n v="0.7337526205450734"/>
    <x v="2"/>
    <x v="3"/>
  </r>
  <r>
    <x v="89"/>
    <x v="207"/>
    <n v="0.78616352201257866"/>
    <x v="2"/>
    <x v="3"/>
  </r>
  <r>
    <x v="89"/>
    <x v="203"/>
    <n v="74.266247379454924"/>
    <x v="2"/>
    <x v="3"/>
  </r>
  <r>
    <x v="89"/>
    <x v="4"/>
    <n v="8.1236897274633115"/>
    <x v="2"/>
    <x v="3"/>
  </r>
  <r>
    <x v="89"/>
    <x v="208"/>
    <n v="6.7766666666666628"/>
    <x v="2"/>
    <x v="3"/>
  </r>
  <r>
    <x v="89"/>
    <x v="209"/>
    <n v="8.9285714285714288"/>
    <x v="2"/>
    <x v="3"/>
  </r>
  <r>
    <x v="89"/>
    <x v="210"/>
    <n v="20.307692307692307"/>
    <x v="2"/>
    <x v="3"/>
  </r>
  <r>
    <x v="82"/>
    <x v="188"/>
    <n v="65.86666666666666"/>
    <x v="3"/>
    <x v="3"/>
  </r>
  <r>
    <x v="82"/>
    <x v="189"/>
    <n v="17.600000000000001"/>
    <x v="3"/>
    <x v="3"/>
  </r>
  <r>
    <x v="82"/>
    <x v="190"/>
    <n v="5.2"/>
    <x v="3"/>
    <x v="3"/>
  </r>
  <r>
    <x v="82"/>
    <x v="191"/>
    <n v="8.6666666666666661"/>
    <x v="3"/>
    <x v="3"/>
  </r>
  <r>
    <x v="82"/>
    <x v="192"/>
    <n v="0.8"/>
    <x v="3"/>
    <x v="3"/>
  </r>
  <r>
    <x v="82"/>
    <x v="193"/>
    <n v="4.666666666666667"/>
    <x v="3"/>
    <x v="3"/>
  </r>
  <r>
    <x v="83"/>
    <x v="4"/>
    <n v="0.26666666666666666"/>
    <x v="3"/>
    <x v="3"/>
  </r>
  <r>
    <x v="83"/>
    <x v="105"/>
    <n v="73.333333333333329"/>
    <x v="3"/>
    <x v="3"/>
  </r>
  <r>
    <x v="83"/>
    <x v="194"/>
    <n v="26.4"/>
    <x v="3"/>
    <x v="3"/>
  </r>
  <r>
    <x v="84"/>
    <x v="195"/>
    <n v="5.0666666666666664"/>
    <x v="3"/>
    <x v="3"/>
  </r>
  <r>
    <x v="84"/>
    <x v="196"/>
    <n v="9.4666666666666668"/>
    <x v="3"/>
    <x v="3"/>
  </r>
  <r>
    <x v="84"/>
    <x v="197"/>
    <n v="15.333333333333334"/>
    <x v="3"/>
    <x v="3"/>
  </r>
  <r>
    <x v="84"/>
    <x v="198"/>
    <n v="19.2"/>
    <x v="3"/>
    <x v="3"/>
  </r>
  <r>
    <x v="84"/>
    <x v="199"/>
    <n v="30.266666666666666"/>
    <x v="3"/>
    <x v="3"/>
  </r>
  <r>
    <x v="84"/>
    <x v="200"/>
    <n v="18.399999999999999"/>
    <x v="3"/>
    <x v="3"/>
  </r>
  <r>
    <x v="84"/>
    <x v="4"/>
    <n v="2.2666666666666666"/>
    <x v="3"/>
    <x v="3"/>
  </r>
  <r>
    <x v="85"/>
    <x v="201"/>
    <n v="81.016371077762571"/>
    <x v="3"/>
    <x v="3"/>
  </r>
  <r>
    <x v="86"/>
    <x v="195"/>
    <n v="4.4000000000000004"/>
    <x v="3"/>
    <x v="3"/>
  </r>
  <r>
    <x v="86"/>
    <x v="196"/>
    <n v="8.6666666666666661"/>
    <x v="3"/>
    <x v="3"/>
  </r>
  <r>
    <x v="86"/>
    <x v="197"/>
    <n v="14.4"/>
    <x v="3"/>
    <x v="3"/>
  </r>
  <r>
    <x v="86"/>
    <x v="198"/>
    <n v="18.933333333333334"/>
    <x v="3"/>
    <x v="3"/>
  </r>
  <r>
    <x v="86"/>
    <x v="199"/>
    <n v="29.333333333333332"/>
    <x v="3"/>
    <x v="3"/>
  </r>
  <r>
    <x v="86"/>
    <x v="200"/>
    <n v="17.333333333333332"/>
    <x v="3"/>
    <x v="3"/>
  </r>
  <r>
    <x v="86"/>
    <x v="4"/>
    <n v="6.9333333333333336"/>
    <x v="3"/>
    <x v="3"/>
  </r>
  <r>
    <x v="87"/>
    <x v="202"/>
    <n v="82.702005730659081"/>
    <x v="3"/>
    <x v="3"/>
  </r>
  <r>
    <x v="88"/>
    <x v="203"/>
    <n v="41.866666666666667"/>
    <x v="3"/>
    <x v="3"/>
  </r>
  <r>
    <x v="88"/>
    <x v="204"/>
    <n v="48.93333333333333"/>
    <x v="3"/>
    <x v="3"/>
  </r>
  <r>
    <x v="88"/>
    <x v="4"/>
    <n v="9.1999999999999993"/>
    <x v="3"/>
    <x v="3"/>
  </r>
  <r>
    <x v="89"/>
    <x v="205"/>
    <n v="46.266666666666666"/>
    <x v="3"/>
    <x v="3"/>
  </r>
  <r>
    <x v="89"/>
    <x v="206"/>
    <n v="1.6"/>
    <x v="3"/>
    <x v="3"/>
  </r>
  <r>
    <x v="89"/>
    <x v="207"/>
    <n v="1.0666666666666667"/>
    <x v="3"/>
    <x v="3"/>
  </r>
  <r>
    <x v="89"/>
    <x v="203"/>
    <n v="41.866666666666667"/>
    <x v="3"/>
    <x v="3"/>
  </r>
  <r>
    <x v="89"/>
    <x v="4"/>
    <n v="9.1999999999999993"/>
    <x v="3"/>
    <x v="3"/>
  </r>
  <r>
    <x v="89"/>
    <x v="208"/>
    <n v="7.3442136498516328"/>
    <x v="3"/>
    <x v="3"/>
  </r>
  <r>
    <x v="89"/>
    <x v="209"/>
    <n v="14.833333333333334"/>
    <x v="3"/>
    <x v="3"/>
  </r>
  <r>
    <x v="89"/>
    <x v="210"/>
    <n v="13.666666666666666"/>
    <x v="3"/>
    <x v="3"/>
  </r>
  <r>
    <x v="82"/>
    <x v="188"/>
    <n v="74.155405405405403"/>
    <x v="4"/>
    <x v="3"/>
  </r>
  <r>
    <x v="82"/>
    <x v="189"/>
    <n v="6.756756756756757"/>
    <x v="4"/>
    <x v="3"/>
  </r>
  <r>
    <x v="82"/>
    <x v="190"/>
    <n v="6.0810810810810807"/>
    <x v="4"/>
    <x v="3"/>
  </r>
  <r>
    <x v="82"/>
    <x v="191"/>
    <n v="11.993243243243244"/>
    <x v="4"/>
    <x v="3"/>
  </r>
  <r>
    <x v="82"/>
    <x v="192"/>
    <n v="0.33783783783783783"/>
    <x v="4"/>
    <x v="3"/>
  </r>
  <r>
    <x v="82"/>
    <x v="193"/>
    <n v="3.2094594594594597"/>
    <x v="4"/>
    <x v="3"/>
  </r>
  <r>
    <x v="83"/>
    <x v="4"/>
    <n v="5.2364864864864868"/>
    <x v="4"/>
    <x v="3"/>
  </r>
  <r>
    <x v="83"/>
    <x v="105"/>
    <n v="91.891891891891888"/>
    <x v="4"/>
    <x v="3"/>
  </r>
  <r>
    <x v="83"/>
    <x v="194"/>
    <n v="2.8716216216216215"/>
    <x v="4"/>
    <x v="3"/>
  </r>
  <r>
    <x v="84"/>
    <x v="195"/>
    <n v="8.1081081081081088"/>
    <x v="4"/>
    <x v="3"/>
  </r>
  <r>
    <x v="84"/>
    <x v="196"/>
    <n v="9.4594594594594597"/>
    <x v="4"/>
    <x v="3"/>
  </r>
  <r>
    <x v="84"/>
    <x v="197"/>
    <n v="20.27027027027027"/>
    <x v="4"/>
    <x v="3"/>
  </r>
  <r>
    <x v="84"/>
    <x v="198"/>
    <n v="20.777027027027028"/>
    <x v="4"/>
    <x v="3"/>
  </r>
  <r>
    <x v="84"/>
    <x v="199"/>
    <n v="19.932432432432432"/>
    <x v="4"/>
    <x v="3"/>
  </r>
  <r>
    <x v="84"/>
    <x v="200"/>
    <n v="19.087837837837839"/>
    <x v="4"/>
    <x v="3"/>
  </r>
  <r>
    <x v="84"/>
    <x v="4"/>
    <n v="2.3648648648648649"/>
    <x v="4"/>
    <x v="3"/>
  </r>
  <r>
    <x v="85"/>
    <x v="201"/>
    <n v="76.98442906574391"/>
    <x v="4"/>
    <x v="3"/>
  </r>
  <r>
    <x v="86"/>
    <x v="195"/>
    <n v="8.4459459459459456"/>
    <x v="4"/>
    <x v="3"/>
  </r>
  <r>
    <x v="86"/>
    <x v="196"/>
    <n v="8.7837837837837842"/>
    <x v="4"/>
    <x v="3"/>
  </r>
  <r>
    <x v="86"/>
    <x v="197"/>
    <n v="19.932432432432432"/>
    <x v="4"/>
    <x v="3"/>
  </r>
  <r>
    <x v="86"/>
    <x v="198"/>
    <n v="20.439189189189189"/>
    <x v="4"/>
    <x v="3"/>
  </r>
  <r>
    <x v="86"/>
    <x v="199"/>
    <n v="18.75"/>
    <x v="4"/>
    <x v="3"/>
  </r>
  <r>
    <x v="86"/>
    <x v="200"/>
    <n v="18.074324324324323"/>
    <x v="4"/>
    <x v="3"/>
  </r>
  <r>
    <x v="86"/>
    <x v="4"/>
    <n v="5.5743243243243246"/>
    <x v="4"/>
    <x v="3"/>
  </r>
  <r>
    <x v="87"/>
    <x v="202"/>
    <n v="75.996422182468706"/>
    <x v="4"/>
    <x v="3"/>
  </r>
  <r>
    <x v="88"/>
    <x v="203"/>
    <n v="64.189189189189193"/>
    <x v="4"/>
    <x v="3"/>
  </r>
  <r>
    <x v="88"/>
    <x v="204"/>
    <n v="27.195945945945947"/>
    <x v="4"/>
    <x v="3"/>
  </r>
  <r>
    <x v="88"/>
    <x v="4"/>
    <n v="8.6148648648648649"/>
    <x v="4"/>
    <x v="3"/>
  </r>
  <r>
    <x v="89"/>
    <x v="205"/>
    <n v="25.844594594594593"/>
    <x v="4"/>
    <x v="3"/>
  </r>
  <r>
    <x v="89"/>
    <x v="206"/>
    <n v="1.1824324324324325"/>
    <x v="4"/>
    <x v="3"/>
  </r>
  <r>
    <x v="89"/>
    <x v="207"/>
    <n v="0.16891891891891891"/>
    <x v="4"/>
    <x v="3"/>
  </r>
  <r>
    <x v="89"/>
    <x v="203"/>
    <n v="64.189189189189193"/>
    <x v="4"/>
    <x v="3"/>
  </r>
  <r>
    <x v="89"/>
    <x v="4"/>
    <n v="8.6148648648648649"/>
    <x v="4"/>
    <x v="3"/>
  </r>
  <r>
    <x v="89"/>
    <x v="208"/>
    <n v="4.16"/>
    <x v="4"/>
    <x v="3"/>
  </r>
  <r>
    <x v="89"/>
    <x v="209"/>
    <n v="3.5714285714285716"/>
    <x v="4"/>
    <x v="3"/>
  </r>
  <r>
    <x v="89"/>
    <x v="210"/>
    <n v="7"/>
    <x v="4"/>
    <x v="3"/>
  </r>
  <r>
    <x v="82"/>
    <x v="188"/>
    <n v="74.842767295597483"/>
    <x v="5"/>
    <x v="3"/>
  </r>
  <r>
    <x v="82"/>
    <x v="189"/>
    <n v="4.4025157232704402"/>
    <x v="5"/>
    <x v="3"/>
  </r>
  <r>
    <x v="82"/>
    <x v="190"/>
    <n v="10.062893081761006"/>
    <x v="5"/>
    <x v="3"/>
  </r>
  <r>
    <x v="82"/>
    <x v="191"/>
    <n v="10.691823899371069"/>
    <x v="5"/>
    <x v="3"/>
  </r>
  <r>
    <x v="82"/>
    <x v="192"/>
    <n v="0"/>
    <x v="5"/>
    <x v="3"/>
  </r>
  <r>
    <x v="82"/>
    <x v="193"/>
    <n v="3.7735849056603774"/>
    <x v="5"/>
    <x v="3"/>
  </r>
  <r>
    <x v="83"/>
    <x v="4"/>
    <n v="1.2578616352201257"/>
    <x v="5"/>
    <x v="3"/>
  </r>
  <r>
    <x v="83"/>
    <x v="105"/>
    <n v="97.484276729559753"/>
    <x v="5"/>
    <x v="3"/>
  </r>
  <r>
    <x v="83"/>
    <x v="194"/>
    <n v="1.2578616352201257"/>
    <x v="5"/>
    <x v="3"/>
  </r>
  <r>
    <x v="84"/>
    <x v="195"/>
    <n v="10.062893081761006"/>
    <x v="5"/>
    <x v="3"/>
  </r>
  <r>
    <x v="84"/>
    <x v="196"/>
    <n v="11.320754716981131"/>
    <x v="5"/>
    <x v="3"/>
  </r>
  <r>
    <x v="84"/>
    <x v="197"/>
    <n v="20.125786163522012"/>
    <x v="5"/>
    <x v="3"/>
  </r>
  <r>
    <x v="84"/>
    <x v="198"/>
    <n v="18.867924528301888"/>
    <x v="5"/>
    <x v="3"/>
  </r>
  <r>
    <x v="84"/>
    <x v="199"/>
    <n v="18.238993710691823"/>
    <x v="5"/>
    <x v="3"/>
  </r>
  <r>
    <x v="84"/>
    <x v="200"/>
    <n v="18.238993710691823"/>
    <x v="5"/>
    <x v="3"/>
  </r>
  <r>
    <x v="84"/>
    <x v="4"/>
    <n v="3.1446540880503147"/>
    <x v="5"/>
    <x v="3"/>
  </r>
  <r>
    <x v="85"/>
    <x v="201"/>
    <n v="75.019480519480524"/>
    <x v="5"/>
    <x v="3"/>
  </r>
  <r>
    <x v="86"/>
    <x v="195"/>
    <n v="10.062893081761006"/>
    <x v="5"/>
    <x v="3"/>
  </r>
  <r>
    <x v="86"/>
    <x v="196"/>
    <n v="10.691823899371069"/>
    <x v="5"/>
    <x v="3"/>
  </r>
  <r>
    <x v="86"/>
    <x v="197"/>
    <n v="20.125786163522012"/>
    <x v="5"/>
    <x v="3"/>
  </r>
  <r>
    <x v="86"/>
    <x v="198"/>
    <n v="19.49685534591195"/>
    <x v="5"/>
    <x v="3"/>
  </r>
  <r>
    <x v="86"/>
    <x v="199"/>
    <n v="16.981132075471699"/>
    <x v="5"/>
    <x v="3"/>
  </r>
  <r>
    <x v="86"/>
    <x v="200"/>
    <n v="18.238993710691823"/>
    <x v="5"/>
    <x v="3"/>
  </r>
  <r>
    <x v="86"/>
    <x v="4"/>
    <n v="4.4025157232704402"/>
    <x v="5"/>
    <x v="3"/>
  </r>
  <r>
    <x v="87"/>
    <x v="202"/>
    <n v="75.032894736842081"/>
    <x v="5"/>
    <x v="3"/>
  </r>
  <r>
    <x v="88"/>
    <x v="203"/>
    <n v="70.440251572327043"/>
    <x v="5"/>
    <x v="3"/>
  </r>
  <r>
    <x v="88"/>
    <x v="204"/>
    <n v="23.89937106918239"/>
    <x v="5"/>
    <x v="3"/>
  </r>
  <r>
    <x v="88"/>
    <x v="4"/>
    <n v="5.6603773584905657"/>
    <x v="5"/>
    <x v="3"/>
  </r>
  <r>
    <x v="89"/>
    <x v="205"/>
    <n v="23.270440251572328"/>
    <x v="5"/>
    <x v="3"/>
  </r>
  <r>
    <x v="89"/>
    <x v="206"/>
    <n v="0.62893081761006286"/>
    <x v="5"/>
    <x v="3"/>
  </r>
  <r>
    <x v="89"/>
    <x v="207"/>
    <n v="0"/>
    <x v="5"/>
    <x v="3"/>
  </r>
  <r>
    <x v="89"/>
    <x v="203"/>
    <n v="70.440251572327043"/>
    <x v="5"/>
    <x v="3"/>
  </r>
  <r>
    <x v="89"/>
    <x v="4"/>
    <n v="5.6603773584905657"/>
    <x v="5"/>
    <x v="3"/>
  </r>
  <r>
    <x v="89"/>
    <x v="208"/>
    <n v="3.8333333333333339"/>
    <x v="5"/>
    <x v="3"/>
  </r>
  <r>
    <x v="89"/>
    <x v="209"/>
    <n v="1"/>
    <x v="5"/>
    <x v="3"/>
  </r>
  <r>
    <x v="89"/>
    <x v="210"/>
    <m/>
    <x v="5"/>
    <x v="3"/>
  </r>
  <r>
    <x v="82"/>
    <x v="188"/>
    <n v="63.888888888888886"/>
    <x v="6"/>
    <x v="3"/>
  </r>
  <r>
    <x v="82"/>
    <x v="189"/>
    <n v="8.3333333333333339"/>
    <x v="6"/>
    <x v="3"/>
  </r>
  <r>
    <x v="82"/>
    <x v="190"/>
    <n v="6.4814814814814818"/>
    <x v="6"/>
    <x v="3"/>
  </r>
  <r>
    <x v="82"/>
    <x v="191"/>
    <n v="21.296296296296298"/>
    <x v="6"/>
    <x v="3"/>
  </r>
  <r>
    <x v="82"/>
    <x v="192"/>
    <n v="0"/>
    <x v="6"/>
    <x v="3"/>
  </r>
  <r>
    <x v="82"/>
    <x v="193"/>
    <n v="0.92592592592592593"/>
    <x v="6"/>
    <x v="3"/>
  </r>
  <r>
    <x v="83"/>
    <x v="4"/>
    <n v="6.4814814814814818"/>
    <x v="6"/>
    <x v="3"/>
  </r>
  <r>
    <x v="83"/>
    <x v="105"/>
    <n v="87.962962962962962"/>
    <x v="6"/>
    <x v="3"/>
  </r>
  <r>
    <x v="83"/>
    <x v="194"/>
    <n v="5.5555555555555554"/>
    <x v="6"/>
    <x v="3"/>
  </r>
  <r>
    <x v="84"/>
    <x v="195"/>
    <n v="5.5555555555555554"/>
    <x v="6"/>
    <x v="3"/>
  </r>
  <r>
    <x v="84"/>
    <x v="196"/>
    <n v="6.4814814814814818"/>
    <x v="6"/>
    <x v="3"/>
  </r>
  <r>
    <x v="84"/>
    <x v="197"/>
    <n v="18.518518518518519"/>
    <x v="6"/>
    <x v="3"/>
  </r>
  <r>
    <x v="84"/>
    <x v="198"/>
    <n v="24.074074074074073"/>
    <x v="6"/>
    <x v="3"/>
  </r>
  <r>
    <x v="84"/>
    <x v="199"/>
    <n v="17.592592592592592"/>
    <x v="6"/>
    <x v="3"/>
  </r>
  <r>
    <x v="84"/>
    <x v="200"/>
    <n v="25"/>
    <x v="6"/>
    <x v="3"/>
  </r>
  <r>
    <x v="84"/>
    <x v="4"/>
    <n v="2.7777777777777777"/>
    <x v="6"/>
    <x v="3"/>
  </r>
  <r>
    <x v="85"/>
    <x v="201"/>
    <n v="90.71428571428568"/>
    <x v="6"/>
    <x v="3"/>
  </r>
  <r>
    <x v="86"/>
    <x v="195"/>
    <n v="6.4814814814814818"/>
    <x v="6"/>
    <x v="3"/>
  </r>
  <r>
    <x v="86"/>
    <x v="196"/>
    <n v="5.5555555555555554"/>
    <x v="6"/>
    <x v="3"/>
  </r>
  <r>
    <x v="86"/>
    <x v="197"/>
    <n v="18.518518518518519"/>
    <x v="6"/>
    <x v="3"/>
  </r>
  <r>
    <x v="86"/>
    <x v="198"/>
    <n v="25"/>
    <x v="6"/>
    <x v="3"/>
  </r>
  <r>
    <x v="86"/>
    <x v="199"/>
    <n v="16.666666666666668"/>
    <x v="6"/>
    <x v="3"/>
  </r>
  <r>
    <x v="86"/>
    <x v="200"/>
    <n v="20.37037037037037"/>
    <x v="6"/>
    <x v="3"/>
  </r>
  <r>
    <x v="86"/>
    <x v="4"/>
    <n v="7.4074074074074074"/>
    <x v="6"/>
    <x v="3"/>
  </r>
  <r>
    <x v="87"/>
    <x v="202"/>
    <n v="85.26"/>
    <x v="6"/>
    <x v="3"/>
  </r>
  <r>
    <x v="88"/>
    <x v="203"/>
    <n v="65.740740740740748"/>
    <x v="6"/>
    <x v="3"/>
  </r>
  <r>
    <x v="88"/>
    <x v="204"/>
    <n v="24.074074074074073"/>
    <x v="6"/>
    <x v="3"/>
  </r>
  <r>
    <x v="88"/>
    <x v="4"/>
    <n v="10.185185185185185"/>
    <x v="6"/>
    <x v="3"/>
  </r>
  <r>
    <x v="89"/>
    <x v="205"/>
    <n v="22.222222222222221"/>
    <x v="6"/>
    <x v="3"/>
  </r>
  <r>
    <x v="89"/>
    <x v="206"/>
    <n v="1.8518518518518519"/>
    <x v="6"/>
    <x v="3"/>
  </r>
  <r>
    <x v="89"/>
    <x v="207"/>
    <n v="0"/>
    <x v="6"/>
    <x v="3"/>
  </r>
  <r>
    <x v="89"/>
    <x v="203"/>
    <n v="65.740740740740748"/>
    <x v="6"/>
    <x v="3"/>
  </r>
  <r>
    <x v="89"/>
    <x v="4"/>
    <n v="10.185185185185185"/>
    <x v="6"/>
    <x v="3"/>
  </r>
  <r>
    <x v="89"/>
    <x v="208"/>
    <n v="7.2608695652173898"/>
    <x v="6"/>
    <x v="3"/>
  </r>
  <r>
    <x v="89"/>
    <x v="209"/>
    <n v="7"/>
    <x v="6"/>
    <x v="3"/>
  </r>
  <r>
    <x v="89"/>
    <x v="210"/>
    <m/>
    <x v="6"/>
    <x v="3"/>
  </r>
  <r>
    <x v="82"/>
    <x v="188"/>
    <n v="78.531073446327682"/>
    <x v="7"/>
    <x v="3"/>
  </r>
  <r>
    <x v="82"/>
    <x v="189"/>
    <n v="5.0847457627118642"/>
    <x v="7"/>
    <x v="3"/>
  </r>
  <r>
    <x v="82"/>
    <x v="190"/>
    <n v="3.9548022598870056"/>
    <x v="7"/>
    <x v="3"/>
  </r>
  <r>
    <x v="82"/>
    <x v="191"/>
    <n v="10.734463276836157"/>
    <x v="7"/>
    <x v="3"/>
  </r>
  <r>
    <x v="82"/>
    <x v="192"/>
    <n v="0.56497175141242939"/>
    <x v="7"/>
    <x v="3"/>
  </r>
  <r>
    <x v="82"/>
    <x v="193"/>
    <n v="3.3898305084745761"/>
    <x v="7"/>
    <x v="3"/>
  </r>
  <r>
    <x v="83"/>
    <x v="4"/>
    <n v="6.2146892655367232"/>
    <x v="7"/>
    <x v="3"/>
  </r>
  <r>
    <x v="83"/>
    <x v="105"/>
    <n v="90.960451977401135"/>
    <x v="7"/>
    <x v="3"/>
  </r>
  <r>
    <x v="83"/>
    <x v="194"/>
    <n v="2.8248587570621471"/>
    <x v="7"/>
    <x v="3"/>
  </r>
  <r>
    <x v="84"/>
    <x v="195"/>
    <n v="7.3446327683615822"/>
    <x v="7"/>
    <x v="3"/>
  </r>
  <r>
    <x v="84"/>
    <x v="196"/>
    <n v="9.0395480225988702"/>
    <x v="7"/>
    <x v="3"/>
  </r>
  <r>
    <x v="84"/>
    <x v="197"/>
    <n v="23.728813559322035"/>
    <x v="7"/>
    <x v="3"/>
  </r>
  <r>
    <x v="84"/>
    <x v="198"/>
    <n v="19.209039548022599"/>
    <x v="7"/>
    <x v="3"/>
  </r>
  <r>
    <x v="84"/>
    <x v="199"/>
    <n v="24.293785310734464"/>
    <x v="7"/>
    <x v="3"/>
  </r>
  <r>
    <x v="84"/>
    <x v="200"/>
    <n v="15.819209039548022"/>
    <x v="7"/>
    <x v="3"/>
  </r>
  <r>
    <x v="84"/>
    <x v="4"/>
    <n v="0.56497175141242939"/>
    <x v="7"/>
    <x v="3"/>
  </r>
  <r>
    <x v="85"/>
    <x v="201"/>
    <n v="72.17613636363636"/>
    <x v="7"/>
    <x v="3"/>
  </r>
  <r>
    <x v="86"/>
    <x v="195"/>
    <n v="7.9096045197740112"/>
    <x v="7"/>
    <x v="3"/>
  </r>
  <r>
    <x v="86"/>
    <x v="196"/>
    <n v="7.9096045197740112"/>
    <x v="7"/>
    <x v="3"/>
  </r>
  <r>
    <x v="86"/>
    <x v="197"/>
    <n v="22.598870056497177"/>
    <x v="7"/>
    <x v="3"/>
  </r>
  <r>
    <x v="86"/>
    <x v="198"/>
    <n v="18.07909604519774"/>
    <x v="7"/>
    <x v="3"/>
  </r>
  <r>
    <x v="86"/>
    <x v="199"/>
    <n v="22.598870056497177"/>
    <x v="7"/>
    <x v="3"/>
  </r>
  <r>
    <x v="86"/>
    <x v="200"/>
    <n v="15.819209039548022"/>
    <x v="7"/>
    <x v="3"/>
  </r>
  <r>
    <x v="86"/>
    <x v="4"/>
    <n v="5.0847457627118642"/>
    <x v="7"/>
    <x v="3"/>
  </r>
  <r>
    <x v="87"/>
    <x v="202"/>
    <n v="72.767857142857125"/>
    <x v="7"/>
    <x v="3"/>
  </r>
  <r>
    <x v="88"/>
    <x v="203"/>
    <n v="62.146892655367232"/>
    <x v="7"/>
    <x v="3"/>
  </r>
  <r>
    <x v="88"/>
    <x v="204"/>
    <n v="27.683615819209038"/>
    <x v="7"/>
    <x v="3"/>
  </r>
  <r>
    <x v="88"/>
    <x v="4"/>
    <n v="10.169491525423728"/>
    <x v="7"/>
    <x v="3"/>
  </r>
  <r>
    <x v="89"/>
    <x v="205"/>
    <n v="26.55367231638418"/>
    <x v="7"/>
    <x v="3"/>
  </r>
  <r>
    <x v="89"/>
    <x v="206"/>
    <n v="0.56497175141242939"/>
    <x v="7"/>
    <x v="3"/>
  </r>
  <r>
    <x v="89"/>
    <x v="207"/>
    <n v="0.56497175141242939"/>
    <x v="7"/>
    <x v="3"/>
  </r>
  <r>
    <x v="89"/>
    <x v="203"/>
    <n v="62.146892655367232"/>
    <x v="7"/>
    <x v="3"/>
  </r>
  <r>
    <x v="87"/>
    <x v="202"/>
    <n v="74.287769784172696"/>
    <x v="8"/>
    <x v="3"/>
  </r>
  <r>
    <x v="88"/>
    <x v="203"/>
    <n v="58.783783783783782"/>
    <x v="8"/>
    <x v="3"/>
  </r>
  <r>
    <x v="88"/>
    <x v="204"/>
    <n v="32.432432432432435"/>
    <x v="8"/>
    <x v="3"/>
  </r>
  <r>
    <x v="88"/>
    <x v="4"/>
    <n v="8.7837837837837842"/>
    <x v="8"/>
    <x v="3"/>
  </r>
  <r>
    <x v="89"/>
    <x v="205"/>
    <n v="30.405405405405407"/>
    <x v="8"/>
    <x v="3"/>
  </r>
  <r>
    <x v="89"/>
    <x v="206"/>
    <n v="2.0270270270270272"/>
    <x v="8"/>
    <x v="3"/>
  </r>
  <r>
    <x v="89"/>
    <x v="207"/>
    <n v="0"/>
    <x v="8"/>
    <x v="3"/>
  </r>
  <r>
    <x v="89"/>
    <x v="203"/>
    <n v="58.783783783783782"/>
    <x v="8"/>
    <x v="3"/>
  </r>
  <r>
    <x v="89"/>
    <x v="4"/>
    <n v="8.7837837837837842"/>
    <x v="8"/>
    <x v="3"/>
  </r>
  <r>
    <x v="89"/>
    <x v="208"/>
    <n v="4.133333333333332"/>
    <x v="8"/>
    <x v="3"/>
  </r>
  <r>
    <x v="89"/>
    <x v="209"/>
    <n v="2.6666666666666665"/>
    <x v="8"/>
    <x v="3"/>
  </r>
  <r>
    <x v="89"/>
    <x v="210"/>
    <m/>
    <x v="8"/>
    <x v="3"/>
  </r>
  <r>
    <x v="82"/>
    <x v="188"/>
    <n v="69.822485207100598"/>
    <x v="9"/>
    <x v="3"/>
  </r>
  <r>
    <x v="82"/>
    <x v="189"/>
    <n v="9.4674556213017755"/>
    <x v="9"/>
    <x v="3"/>
  </r>
  <r>
    <x v="82"/>
    <x v="190"/>
    <n v="3.5502958579881656"/>
    <x v="9"/>
    <x v="3"/>
  </r>
  <r>
    <x v="82"/>
    <x v="191"/>
    <n v="15.384615384615385"/>
    <x v="9"/>
    <x v="3"/>
  </r>
  <r>
    <x v="82"/>
    <x v="192"/>
    <n v="1.1834319526627219"/>
    <x v="9"/>
    <x v="3"/>
  </r>
  <r>
    <x v="82"/>
    <x v="193"/>
    <n v="2.9585798816568047"/>
    <x v="9"/>
    <x v="3"/>
  </r>
  <r>
    <x v="83"/>
    <x v="4"/>
    <n v="1.7751479289940828"/>
    <x v="9"/>
    <x v="3"/>
  </r>
  <r>
    <x v="83"/>
    <x v="105"/>
    <n v="71.597633136094672"/>
    <x v="9"/>
    <x v="3"/>
  </r>
  <r>
    <x v="83"/>
    <x v="194"/>
    <n v="26.627218934911241"/>
    <x v="9"/>
    <x v="3"/>
  </r>
  <r>
    <x v="84"/>
    <x v="195"/>
    <n v="4.1420118343195265"/>
    <x v="9"/>
    <x v="3"/>
  </r>
  <r>
    <x v="84"/>
    <x v="196"/>
    <n v="7.1005917159763312"/>
    <x v="9"/>
    <x v="3"/>
  </r>
  <r>
    <x v="84"/>
    <x v="197"/>
    <n v="15.384615384615385"/>
    <x v="9"/>
    <x v="3"/>
  </r>
  <r>
    <x v="84"/>
    <x v="198"/>
    <n v="28.402366863905325"/>
    <x v="9"/>
    <x v="3"/>
  </r>
  <r>
    <x v="84"/>
    <x v="199"/>
    <n v="33.136094674556212"/>
    <x v="9"/>
    <x v="3"/>
  </r>
  <r>
    <x v="84"/>
    <x v="200"/>
    <n v="11.834319526627219"/>
    <x v="9"/>
    <x v="3"/>
  </r>
  <r>
    <x v="84"/>
    <x v="4"/>
    <n v="0"/>
    <x v="9"/>
    <x v="3"/>
  </r>
  <r>
    <x v="85"/>
    <x v="201"/>
    <n v="70.633136094674541"/>
    <x v="9"/>
    <x v="3"/>
  </r>
  <r>
    <x v="86"/>
    <x v="195"/>
    <n v="3.5502958579881656"/>
    <x v="9"/>
    <x v="3"/>
  </r>
  <r>
    <x v="86"/>
    <x v="196"/>
    <n v="6.5088757396449708"/>
    <x v="9"/>
    <x v="3"/>
  </r>
  <r>
    <x v="86"/>
    <x v="197"/>
    <n v="15.976331360946746"/>
    <x v="9"/>
    <x v="3"/>
  </r>
  <r>
    <x v="86"/>
    <x v="198"/>
    <n v="28.402366863905325"/>
    <x v="9"/>
    <x v="3"/>
  </r>
  <r>
    <x v="86"/>
    <x v="199"/>
    <n v="31.360946745562131"/>
    <x v="9"/>
    <x v="3"/>
  </r>
  <r>
    <x v="86"/>
    <x v="200"/>
    <n v="10.650887573964496"/>
    <x v="9"/>
    <x v="3"/>
  </r>
  <r>
    <x v="86"/>
    <x v="4"/>
    <n v="3.5502958579881656"/>
    <x v="9"/>
    <x v="3"/>
  </r>
  <r>
    <x v="87"/>
    <x v="202"/>
    <n v="70.411042944785308"/>
    <x v="9"/>
    <x v="3"/>
  </r>
  <r>
    <x v="88"/>
    <x v="203"/>
    <n v="51.479289940828401"/>
    <x v="9"/>
    <x v="3"/>
  </r>
  <r>
    <x v="88"/>
    <x v="204"/>
    <n v="35.502958579881657"/>
    <x v="9"/>
    <x v="3"/>
  </r>
  <r>
    <x v="88"/>
    <x v="4"/>
    <n v="13.017751479289942"/>
    <x v="9"/>
    <x v="3"/>
  </r>
  <r>
    <x v="89"/>
    <x v="205"/>
    <n v="34.911242603550299"/>
    <x v="9"/>
    <x v="3"/>
  </r>
  <r>
    <x v="89"/>
    <x v="206"/>
    <n v="0"/>
    <x v="9"/>
    <x v="3"/>
  </r>
  <r>
    <x v="89"/>
    <x v="207"/>
    <n v="0.59171597633136097"/>
    <x v="9"/>
    <x v="3"/>
  </r>
  <r>
    <x v="89"/>
    <x v="203"/>
    <n v="51.479289940828401"/>
    <x v="9"/>
    <x v="3"/>
  </r>
  <r>
    <x v="89"/>
    <x v="4"/>
    <n v="13.017751479289942"/>
    <x v="9"/>
    <x v="3"/>
  </r>
  <r>
    <x v="89"/>
    <x v="208"/>
    <n v="3.8392857142857144"/>
    <x v="9"/>
    <x v="3"/>
  </r>
  <r>
    <x v="89"/>
    <x v="209"/>
    <m/>
    <x v="9"/>
    <x v="3"/>
  </r>
  <r>
    <x v="89"/>
    <x v="210"/>
    <n v="8"/>
    <x v="9"/>
    <x v="3"/>
  </r>
  <r>
    <x v="82"/>
    <x v="188"/>
    <n v="61.832061068702288"/>
    <x v="10"/>
    <x v="3"/>
  </r>
  <r>
    <x v="82"/>
    <x v="189"/>
    <n v="20.610687022900763"/>
    <x v="10"/>
    <x v="3"/>
  </r>
  <r>
    <x v="82"/>
    <x v="190"/>
    <n v="4.5801526717557248"/>
    <x v="10"/>
    <x v="3"/>
  </r>
  <r>
    <x v="82"/>
    <x v="191"/>
    <n v="14.503816793893129"/>
    <x v="10"/>
    <x v="3"/>
  </r>
  <r>
    <x v="82"/>
    <x v="192"/>
    <n v="1.5267175572519085"/>
    <x v="10"/>
    <x v="3"/>
  </r>
  <r>
    <x v="82"/>
    <x v="193"/>
    <n v="1.5267175572519085"/>
    <x v="10"/>
    <x v="3"/>
  </r>
  <r>
    <x v="83"/>
    <x v="4"/>
    <n v="1.5267175572519085"/>
    <x v="10"/>
    <x v="3"/>
  </r>
  <r>
    <x v="83"/>
    <x v="105"/>
    <n v="64.885496183206101"/>
    <x v="10"/>
    <x v="3"/>
  </r>
  <r>
    <x v="83"/>
    <x v="194"/>
    <n v="33.587786259541986"/>
    <x v="10"/>
    <x v="3"/>
  </r>
  <r>
    <x v="84"/>
    <x v="195"/>
    <n v="3.8167938931297711"/>
    <x v="10"/>
    <x v="3"/>
  </r>
  <r>
    <x v="84"/>
    <x v="196"/>
    <n v="8.3969465648854964"/>
    <x v="10"/>
    <x v="3"/>
  </r>
  <r>
    <x v="84"/>
    <x v="197"/>
    <n v="22.900763358778626"/>
    <x v="10"/>
    <x v="3"/>
  </r>
  <r>
    <x v="84"/>
    <x v="198"/>
    <n v="24.427480916030536"/>
    <x v="10"/>
    <x v="3"/>
  </r>
  <r>
    <x v="84"/>
    <x v="199"/>
    <n v="29.007633587786259"/>
    <x v="10"/>
    <x v="3"/>
  </r>
  <r>
    <x v="84"/>
    <x v="200"/>
    <n v="7.6335877862595423"/>
    <x v="10"/>
    <x v="3"/>
  </r>
  <r>
    <x v="84"/>
    <x v="4"/>
    <n v="3.8167938931297711"/>
    <x v="10"/>
    <x v="3"/>
  </r>
  <r>
    <x v="85"/>
    <x v="201"/>
    <n v="67.555555555555571"/>
    <x v="10"/>
    <x v="3"/>
  </r>
  <r>
    <x v="86"/>
    <x v="195"/>
    <n v="3.8167938931297711"/>
    <x v="10"/>
    <x v="3"/>
  </r>
  <r>
    <x v="86"/>
    <x v="196"/>
    <n v="7.6335877862595423"/>
    <x v="10"/>
    <x v="3"/>
  </r>
  <r>
    <x v="86"/>
    <x v="197"/>
    <n v="22.137404580152673"/>
    <x v="10"/>
    <x v="3"/>
  </r>
  <r>
    <x v="86"/>
    <x v="198"/>
    <n v="23.664122137404579"/>
    <x v="10"/>
    <x v="3"/>
  </r>
  <r>
    <x v="86"/>
    <x v="199"/>
    <n v="22.900763358778626"/>
    <x v="10"/>
    <x v="3"/>
  </r>
  <r>
    <x v="86"/>
    <x v="200"/>
    <n v="6.8702290076335881"/>
    <x v="10"/>
    <x v="3"/>
  </r>
  <r>
    <x v="86"/>
    <x v="4"/>
    <n v="12.977099236641221"/>
    <x v="10"/>
    <x v="3"/>
  </r>
  <r>
    <x v="87"/>
    <x v="202"/>
    <n v="64.84210526315789"/>
    <x v="10"/>
    <x v="3"/>
  </r>
  <r>
    <x v="88"/>
    <x v="203"/>
    <n v="25.954198473282442"/>
    <x v="10"/>
    <x v="3"/>
  </r>
  <r>
    <x v="88"/>
    <x v="204"/>
    <n v="52.671755725190842"/>
    <x v="10"/>
    <x v="3"/>
  </r>
  <r>
    <x v="88"/>
    <x v="4"/>
    <n v="21.374045801526716"/>
    <x v="10"/>
    <x v="3"/>
  </r>
  <r>
    <x v="89"/>
    <x v="205"/>
    <n v="49.618320610687022"/>
    <x v="10"/>
    <x v="3"/>
  </r>
  <r>
    <x v="89"/>
    <x v="206"/>
    <n v="0"/>
    <x v="10"/>
    <x v="3"/>
  </r>
  <r>
    <x v="89"/>
    <x v="207"/>
    <n v="3.053435114503817"/>
    <x v="10"/>
    <x v="3"/>
  </r>
  <r>
    <x v="89"/>
    <x v="203"/>
    <n v="25.954198473282442"/>
    <x v="10"/>
    <x v="3"/>
  </r>
  <r>
    <x v="89"/>
    <x v="4"/>
    <n v="21.374045801526716"/>
    <x v="10"/>
    <x v="3"/>
  </r>
  <r>
    <x v="89"/>
    <x v="208"/>
    <n v="5.7321428571428568"/>
    <x v="10"/>
    <x v="3"/>
  </r>
  <r>
    <x v="89"/>
    <x v="209"/>
    <m/>
    <x v="10"/>
    <x v="3"/>
  </r>
  <r>
    <x v="89"/>
    <x v="210"/>
    <n v="14.333333333333334"/>
    <x v="10"/>
    <x v="3"/>
  </r>
  <r>
    <x v="82"/>
    <x v="188"/>
    <n v="72.268907563025209"/>
    <x v="11"/>
    <x v="3"/>
  </r>
  <r>
    <x v="82"/>
    <x v="189"/>
    <n v="15.126050420168067"/>
    <x v="11"/>
    <x v="3"/>
  </r>
  <r>
    <x v="82"/>
    <x v="190"/>
    <n v="0.84033613445378152"/>
    <x v="11"/>
    <x v="3"/>
  </r>
  <r>
    <x v="82"/>
    <x v="191"/>
    <n v="14.285714285714286"/>
    <x v="11"/>
    <x v="3"/>
  </r>
  <r>
    <x v="82"/>
    <x v="192"/>
    <n v="0"/>
    <x v="11"/>
    <x v="3"/>
  </r>
  <r>
    <x v="82"/>
    <x v="193"/>
    <n v="0.84033613445378152"/>
    <x v="11"/>
    <x v="3"/>
  </r>
  <r>
    <x v="83"/>
    <x v="4"/>
    <n v="2.5210084033613445"/>
    <x v="11"/>
    <x v="3"/>
  </r>
  <r>
    <x v="83"/>
    <x v="105"/>
    <n v="79.831932773109244"/>
    <x v="11"/>
    <x v="3"/>
  </r>
  <r>
    <x v="83"/>
    <x v="194"/>
    <n v="17.647058823529413"/>
    <x v="11"/>
    <x v="3"/>
  </r>
  <r>
    <x v="84"/>
    <x v="195"/>
    <n v="14.285714285714286"/>
    <x v="11"/>
    <x v="3"/>
  </r>
  <r>
    <x v="84"/>
    <x v="196"/>
    <n v="8.4033613445378155"/>
    <x v="11"/>
    <x v="3"/>
  </r>
  <r>
    <x v="84"/>
    <x v="197"/>
    <n v="18.487394957983192"/>
    <x v="11"/>
    <x v="3"/>
  </r>
  <r>
    <x v="84"/>
    <x v="198"/>
    <n v="17.647058823529413"/>
    <x v="11"/>
    <x v="3"/>
  </r>
  <r>
    <x v="84"/>
    <x v="199"/>
    <n v="31.932773109243698"/>
    <x v="11"/>
    <x v="3"/>
  </r>
  <r>
    <x v="84"/>
    <x v="200"/>
    <n v="8.4033613445378155"/>
    <x v="11"/>
    <x v="3"/>
  </r>
  <r>
    <x v="84"/>
    <x v="4"/>
    <n v="0.84033613445378152"/>
    <x v="11"/>
    <x v="3"/>
  </r>
  <r>
    <x v="85"/>
    <x v="201"/>
    <n v="63.279661016949142"/>
    <x v="11"/>
    <x v="3"/>
  </r>
  <r>
    <x v="86"/>
    <x v="195"/>
    <n v="13.445378151260504"/>
    <x v="11"/>
    <x v="3"/>
  </r>
  <r>
    <x v="86"/>
    <x v="196"/>
    <n v="8.4033613445378155"/>
    <x v="11"/>
    <x v="3"/>
  </r>
  <r>
    <x v="86"/>
    <x v="197"/>
    <n v="16.806722689075631"/>
    <x v="11"/>
    <x v="3"/>
  </r>
  <r>
    <x v="86"/>
    <x v="198"/>
    <n v="16.806722689075631"/>
    <x v="11"/>
    <x v="3"/>
  </r>
  <r>
    <x v="86"/>
    <x v="199"/>
    <n v="30.252100840336134"/>
    <x v="11"/>
    <x v="3"/>
  </r>
  <r>
    <x v="86"/>
    <x v="200"/>
    <n v="8.4033613445378155"/>
    <x v="11"/>
    <x v="3"/>
  </r>
  <r>
    <x v="86"/>
    <x v="4"/>
    <n v="5.882352941176471"/>
    <x v="11"/>
    <x v="3"/>
  </r>
  <r>
    <x v="87"/>
    <x v="202"/>
    <n v="64.035714285714263"/>
    <x v="11"/>
    <x v="3"/>
  </r>
  <r>
    <x v="88"/>
    <x v="203"/>
    <n v="57.142857142857146"/>
    <x v="11"/>
    <x v="3"/>
  </r>
  <r>
    <x v="88"/>
    <x v="204"/>
    <n v="26.050420168067227"/>
    <x v="11"/>
    <x v="3"/>
  </r>
  <r>
    <x v="88"/>
    <x v="4"/>
    <n v="16.806722689075631"/>
    <x v="11"/>
    <x v="3"/>
  </r>
  <r>
    <x v="89"/>
    <x v="205"/>
    <n v="23.529411764705884"/>
    <x v="11"/>
    <x v="3"/>
  </r>
  <r>
    <x v="89"/>
    <x v="206"/>
    <n v="0.84033613445378152"/>
    <x v="11"/>
    <x v="3"/>
  </r>
  <r>
    <x v="89"/>
    <x v="207"/>
    <n v="1.680672268907563"/>
    <x v="11"/>
    <x v="3"/>
  </r>
  <r>
    <x v="89"/>
    <x v="203"/>
    <n v="57.142857142857146"/>
    <x v="11"/>
    <x v="3"/>
  </r>
  <r>
    <x v="89"/>
    <x v="4"/>
    <n v="16.806722689075631"/>
    <x v="11"/>
    <x v="3"/>
  </r>
  <r>
    <x v="89"/>
    <x v="208"/>
    <n v="5.1071428571428559"/>
    <x v="11"/>
    <x v="3"/>
  </r>
  <r>
    <x v="89"/>
    <x v="209"/>
    <n v="7"/>
    <x v="11"/>
    <x v="3"/>
  </r>
  <r>
    <x v="89"/>
    <x v="210"/>
    <n v="91.5"/>
    <x v="11"/>
    <x v="3"/>
  </r>
  <r>
    <x v="82"/>
    <x v="188"/>
    <n v="60.606060606060609"/>
    <x v="12"/>
    <x v="3"/>
  </r>
  <r>
    <x v="82"/>
    <x v="189"/>
    <n v="13.131313131313131"/>
    <x v="12"/>
    <x v="3"/>
  </r>
  <r>
    <x v="82"/>
    <x v="190"/>
    <n v="6.0606060606060606"/>
    <x v="12"/>
    <x v="3"/>
  </r>
  <r>
    <x v="82"/>
    <x v="191"/>
    <n v="19.19191919191919"/>
    <x v="12"/>
    <x v="3"/>
  </r>
  <r>
    <x v="82"/>
    <x v="192"/>
    <n v="0"/>
    <x v="12"/>
    <x v="3"/>
  </r>
  <r>
    <x v="82"/>
    <x v="193"/>
    <n v="4.0404040404040407"/>
    <x v="12"/>
    <x v="3"/>
  </r>
  <r>
    <x v="83"/>
    <x v="4"/>
    <n v="5.0505050505050502"/>
    <x v="12"/>
    <x v="3"/>
  </r>
  <r>
    <x v="83"/>
    <x v="105"/>
    <n v="47.474747474747474"/>
    <x v="12"/>
    <x v="3"/>
  </r>
  <r>
    <x v="83"/>
    <x v="194"/>
    <n v="47.474747474747474"/>
    <x v="12"/>
    <x v="3"/>
  </r>
  <r>
    <x v="84"/>
    <x v="195"/>
    <n v="17.171717171717173"/>
    <x v="12"/>
    <x v="3"/>
  </r>
  <r>
    <x v="84"/>
    <x v="196"/>
    <n v="9.0909090909090917"/>
    <x v="12"/>
    <x v="3"/>
  </r>
  <r>
    <x v="84"/>
    <x v="197"/>
    <n v="26.262626262626263"/>
    <x v="12"/>
    <x v="3"/>
  </r>
  <r>
    <x v="84"/>
    <x v="198"/>
    <n v="29.292929292929294"/>
    <x v="12"/>
    <x v="3"/>
  </r>
  <r>
    <x v="84"/>
    <x v="199"/>
    <n v="12.121212121212121"/>
    <x v="12"/>
    <x v="3"/>
  </r>
  <r>
    <x v="84"/>
    <x v="200"/>
    <n v="4.0404040404040407"/>
    <x v="12"/>
    <x v="3"/>
  </r>
  <r>
    <x v="84"/>
    <x v="4"/>
    <n v="2.0202020202020203"/>
    <x v="12"/>
    <x v="3"/>
  </r>
  <r>
    <x v="85"/>
    <x v="201"/>
    <n v="45.824742268041241"/>
    <x v="12"/>
    <x v="3"/>
  </r>
  <r>
    <x v="86"/>
    <x v="195"/>
    <n v="16.161616161616163"/>
    <x v="12"/>
    <x v="3"/>
  </r>
  <r>
    <x v="86"/>
    <x v="196"/>
    <n v="7.0707070707070709"/>
    <x v="12"/>
    <x v="3"/>
  </r>
  <r>
    <x v="86"/>
    <x v="197"/>
    <n v="23.232323232323232"/>
    <x v="12"/>
    <x v="3"/>
  </r>
  <r>
    <x v="86"/>
    <x v="198"/>
    <n v="25.252525252525253"/>
    <x v="12"/>
    <x v="3"/>
  </r>
  <r>
    <x v="86"/>
    <x v="199"/>
    <n v="12.121212121212121"/>
    <x v="12"/>
    <x v="3"/>
  </r>
  <r>
    <x v="86"/>
    <x v="200"/>
    <n v="3.0303030303030303"/>
    <x v="12"/>
    <x v="3"/>
  </r>
  <r>
    <x v="86"/>
    <x v="4"/>
    <n v="13.131313131313131"/>
    <x v="12"/>
    <x v="3"/>
  </r>
  <r>
    <x v="87"/>
    <x v="202"/>
    <n v="45.883720930232577"/>
    <x v="12"/>
    <x v="3"/>
  </r>
  <r>
    <x v="88"/>
    <x v="203"/>
    <n v="41.414141414141412"/>
    <x v="12"/>
    <x v="3"/>
  </r>
  <r>
    <x v="88"/>
    <x v="204"/>
    <n v="39.393939393939391"/>
    <x v="12"/>
    <x v="3"/>
  </r>
  <r>
    <x v="88"/>
    <x v="4"/>
    <n v="19.19191919191919"/>
    <x v="12"/>
    <x v="3"/>
  </r>
  <r>
    <x v="89"/>
    <x v="205"/>
    <n v="37.373737373737377"/>
    <x v="12"/>
    <x v="3"/>
  </r>
  <r>
    <x v="89"/>
    <x v="206"/>
    <n v="2.0202020202020203"/>
    <x v="12"/>
    <x v="3"/>
  </r>
  <r>
    <x v="89"/>
    <x v="207"/>
    <n v="0"/>
    <x v="12"/>
    <x v="3"/>
  </r>
  <r>
    <x v="89"/>
    <x v="203"/>
    <n v="41.414141414141412"/>
    <x v="12"/>
    <x v="3"/>
  </r>
  <r>
    <x v="89"/>
    <x v="4"/>
    <n v="19.19191919191919"/>
    <x v="12"/>
    <x v="3"/>
  </r>
  <r>
    <x v="89"/>
    <x v="208"/>
    <n v="5.2"/>
    <x v="12"/>
    <x v="3"/>
  </r>
  <r>
    <x v="89"/>
    <x v="209"/>
    <n v="7.5"/>
    <x v="12"/>
    <x v="3"/>
  </r>
  <r>
    <x v="89"/>
    <x v="210"/>
    <m/>
    <x v="12"/>
    <x v="3"/>
  </r>
  <r>
    <x v="82"/>
    <x v="188"/>
    <n v="69.565217391304344"/>
    <x v="13"/>
    <x v="3"/>
  </r>
  <r>
    <x v="82"/>
    <x v="189"/>
    <n v="14.492753623188406"/>
    <x v="13"/>
    <x v="3"/>
  </r>
  <r>
    <x v="82"/>
    <x v="190"/>
    <n v="2.8985507246376812"/>
    <x v="13"/>
    <x v="3"/>
  </r>
  <r>
    <x v="82"/>
    <x v="191"/>
    <n v="13.043478260869565"/>
    <x v="13"/>
    <x v="3"/>
  </r>
  <r>
    <x v="82"/>
    <x v="192"/>
    <n v="0"/>
    <x v="13"/>
    <x v="3"/>
  </r>
  <r>
    <x v="82"/>
    <x v="193"/>
    <n v="0"/>
    <x v="13"/>
    <x v="3"/>
  </r>
  <r>
    <x v="83"/>
    <x v="4"/>
    <n v="0"/>
    <x v="13"/>
    <x v="3"/>
  </r>
  <r>
    <x v="83"/>
    <x v="105"/>
    <n v="81.159420289855078"/>
    <x v="13"/>
    <x v="3"/>
  </r>
  <r>
    <x v="83"/>
    <x v="194"/>
    <n v="18.840579710144926"/>
    <x v="13"/>
    <x v="3"/>
  </r>
  <r>
    <x v="84"/>
    <x v="195"/>
    <n v="0"/>
    <x v="13"/>
    <x v="3"/>
  </r>
  <r>
    <x v="84"/>
    <x v="196"/>
    <n v="13.043478260869565"/>
    <x v="13"/>
    <x v="3"/>
  </r>
  <r>
    <x v="84"/>
    <x v="197"/>
    <n v="28.985507246376812"/>
    <x v="13"/>
    <x v="3"/>
  </r>
  <r>
    <x v="84"/>
    <x v="198"/>
    <n v="23.188405797101449"/>
    <x v="13"/>
    <x v="3"/>
  </r>
  <r>
    <x v="84"/>
    <x v="199"/>
    <n v="13.043478260869565"/>
    <x v="13"/>
    <x v="3"/>
  </r>
  <r>
    <x v="84"/>
    <x v="200"/>
    <n v="18.840579710144926"/>
    <x v="13"/>
    <x v="3"/>
  </r>
  <r>
    <x v="84"/>
    <x v="4"/>
    <n v="2.8985507246376812"/>
    <x v="13"/>
    <x v="3"/>
  </r>
  <r>
    <x v="85"/>
    <x v="201"/>
    <n v="66.835820895522346"/>
    <x v="13"/>
    <x v="3"/>
  </r>
  <r>
    <x v="86"/>
    <x v="195"/>
    <n v="0"/>
    <x v="13"/>
    <x v="3"/>
  </r>
  <r>
    <x v="86"/>
    <x v="196"/>
    <n v="13.043478260869565"/>
    <x v="13"/>
    <x v="3"/>
  </r>
  <r>
    <x v="86"/>
    <x v="197"/>
    <n v="27.536231884057973"/>
    <x v="13"/>
    <x v="3"/>
  </r>
  <r>
    <x v="86"/>
    <x v="198"/>
    <n v="20.289855072463769"/>
    <x v="13"/>
    <x v="3"/>
  </r>
  <r>
    <x v="86"/>
    <x v="199"/>
    <n v="13.043478260869565"/>
    <x v="13"/>
    <x v="3"/>
  </r>
  <r>
    <x v="86"/>
    <x v="200"/>
    <n v="14.492753623188406"/>
    <x v="13"/>
    <x v="3"/>
  </r>
  <r>
    <x v="86"/>
    <x v="4"/>
    <n v="11.594202898550725"/>
    <x v="13"/>
    <x v="3"/>
  </r>
  <r>
    <x v="87"/>
    <x v="202"/>
    <n v="62.590163934426236"/>
    <x v="13"/>
    <x v="3"/>
  </r>
  <r>
    <x v="88"/>
    <x v="203"/>
    <n v="36.231884057971016"/>
    <x v="13"/>
    <x v="3"/>
  </r>
  <r>
    <x v="88"/>
    <x v="204"/>
    <n v="50.724637681159422"/>
    <x v="13"/>
    <x v="3"/>
  </r>
  <r>
    <x v="88"/>
    <x v="4"/>
    <n v="13.043478260869565"/>
    <x v="13"/>
    <x v="3"/>
  </r>
  <r>
    <x v="89"/>
    <x v="205"/>
    <n v="47.826086956521742"/>
    <x v="13"/>
    <x v="3"/>
  </r>
  <r>
    <x v="89"/>
    <x v="206"/>
    <n v="1.4492753623188406"/>
    <x v="13"/>
    <x v="3"/>
  </r>
  <r>
    <x v="89"/>
    <x v="207"/>
    <n v="1.4492753623188406"/>
    <x v="13"/>
    <x v="3"/>
  </r>
  <r>
    <x v="89"/>
    <x v="203"/>
    <n v="36.231884057971016"/>
    <x v="13"/>
    <x v="3"/>
  </r>
  <r>
    <x v="89"/>
    <x v="4"/>
    <n v="13.043478260869565"/>
    <x v="13"/>
    <x v="3"/>
  </r>
  <r>
    <x v="89"/>
    <x v="208"/>
    <n v="7.15625"/>
    <x v="13"/>
    <x v="3"/>
  </r>
  <r>
    <x v="89"/>
    <x v="209"/>
    <n v="5"/>
    <x v="13"/>
    <x v="3"/>
  </r>
  <r>
    <x v="89"/>
    <x v="210"/>
    <n v="17"/>
    <x v="13"/>
    <x v="3"/>
  </r>
  <r>
    <x v="82"/>
    <x v="188"/>
    <n v="12.64367816091954"/>
    <x v="14"/>
    <x v="3"/>
  </r>
  <r>
    <x v="82"/>
    <x v="189"/>
    <n v="18.390804597701148"/>
    <x v="14"/>
    <x v="3"/>
  </r>
  <r>
    <x v="82"/>
    <x v="190"/>
    <n v="11.494252873563218"/>
    <x v="14"/>
    <x v="3"/>
  </r>
  <r>
    <x v="82"/>
    <x v="191"/>
    <n v="55.172413793103445"/>
    <x v="14"/>
    <x v="3"/>
  </r>
  <r>
    <x v="82"/>
    <x v="192"/>
    <n v="1.1494252873563218"/>
    <x v="14"/>
    <x v="3"/>
  </r>
  <r>
    <x v="82"/>
    <x v="193"/>
    <n v="3.4482758620689653"/>
    <x v="14"/>
    <x v="3"/>
  </r>
  <r>
    <x v="83"/>
    <x v="4"/>
    <n v="1.1494252873563218"/>
    <x v="14"/>
    <x v="3"/>
  </r>
  <r>
    <x v="83"/>
    <x v="105"/>
    <n v="97.701149425287355"/>
    <x v="14"/>
    <x v="3"/>
  </r>
  <r>
    <x v="83"/>
    <x v="194"/>
    <n v="1.1494252873563218"/>
    <x v="14"/>
    <x v="3"/>
  </r>
  <r>
    <x v="84"/>
    <x v="195"/>
    <n v="12.64367816091954"/>
    <x v="14"/>
    <x v="3"/>
  </r>
  <r>
    <x v="84"/>
    <x v="196"/>
    <n v="5.7471264367816088"/>
    <x v="14"/>
    <x v="3"/>
  </r>
  <r>
    <x v="84"/>
    <x v="197"/>
    <n v="27.586206896551722"/>
    <x v="14"/>
    <x v="3"/>
  </r>
  <r>
    <x v="84"/>
    <x v="198"/>
    <n v="26.436781609195403"/>
    <x v="14"/>
    <x v="3"/>
  </r>
  <r>
    <x v="84"/>
    <x v="199"/>
    <n v="18.390804597701148"/>
    <x v="14"/>
    <x v="3"/>
  </r>
  <r>
    <x v="84"/>
    <x v="200"/>
    <n v="8.0459770114942533"/>
    <x v="14"/>
    <x v="3"/>
  </r>
  <r>
    <x v="84"/>
    <x v="4"/>
    <n v="1.1494252873563218"/>
    <x v="14"/>
    <x v="3"/>
  </r>
  <r>
    <x v="85"/>
    <x v="201"/>
    <n v="53.395348837209319"/>
    <x v="14"/>
    <x v="3"/>
  </r>
  <r>
    <x v="86"/>
    <x v="195"/>
    <n v="12.64367816091954"/>
    <x v="14"/>
    <x v="3"/>
  </r>
  <r>
    <x v="86"/>
    <x v="196"/>
    <n v="5.7471264367816088"/>
    <x v="14"/>
    <x v="3"/>
  </r>
  <r>
    <x v="86"/>
    <x v="197"/>
    <n v="22.988505747126435"/>
    <x v="14"/>
    <x v="3"/>
  </r>
  <r>
    <x v="86"/>
    <x v="198"/>
    <n v="21.839080459770116"/>
    <x v="14"/>
    <x v="3"/>
  </r>
  <r>
    <x v="86"/>
    <x v="199"/>
    <n v="13.793103448275861"/>
    <x v="14"/>
    <x v="3"/>
  </r>
  <r>
    <x v="86"/>
    <x v="200"/>
    <n v="6.8965517241379306"/>
    <x v="14"/>
    <x v="3"/>
  </r>
  <r>
    <x v="86"/>
    <x v="4"/>
    <n v="16.091954022988507"/>
    <x v="14"/>
    <x v="3"/>
  </r>
  <r>
    <x v="87"/>
    <x v="202"/>
    <n v="50.671232876712345"/>
    <x v="14"/>
    <x v="3"/>
  </r>
  <r>
    <x v="88"/>
    <x v="203"/>
    <n v="60.919540229885058"/>
    <x v="14"/>
    <x v="3"/>
  </r>
  <r>
    <x v="88"/>
    <x v="204"/>
    <n v="27.586206896551722"/>
    <x v="14"/>
    <x v="3"/>
  </r>
  <r>
    <x v="88"/>
    <x v="4"/>
    <n v="11.494252873563218"/>
    <x v="14"/>
    <x v="3"/>
  </r>
  <r>
    <x v="89"/>
    <x v="205"/>
    <n v="21.839080459770116"/>
    <x v="14"/>
    <x v="3"/>
  </r>
  <r>
    <x v="89"/>
    <x v="206"/>
    <n v="4.5977011494252871"/>
    <x v="14"/>
    <x v="3"/>
  </r>
  <r>
    <x v="89"/>
    <x v="207"/>
    <n v="1.1494252873563218"/>
    <x v="14"/>
    <x v="3"/>
  </r>
  <r>
    <x v="89"/>
    <x v="203"/>
    <n v="60.919540229885058"/>
    <x v="14"/>
    <x v="3"/>
  </r>
  <r>
    <x v="89"/>
    <x v="4"/>
    <n v="11.494252873563218"/>
    <x v="14"/>
    <x v="3"/>
  </r>
  <r>
    <x v="89"/>
    <x v="208"/>
    <n v="6.5263157894736832"/>
    <x v="14"/>
    <x v="3"/>
  </r>
  <r>
    <x v="89"/>
    <x v="209"/>
    <n v="5"/>
    <x v="14"/>
    <x v="3"/>
  </r>
  <r>
    <x v="89"/>
    <x v="210"/>
    <m/>
    <x v="14"/>
    <x v="3"/>
  </r>
  <r>
    <x v="82"/>
    <x v="188"/>
    <n v="57.142857142857146"/>
    <x v="15"/>
    <x v="3"/>
  </r>
  <r>
    <x v="82"/>
    <x v="189"/>
    <n v="18.681318681318682"/>
    <x v="15"/>
    <x v="3"/>
  </r>
  <r>
    <x v="82"/>
    <x v="190"/>
    <n v="9.8901098901098905"/>
    <x v="15"/>
    <x v="3"/>
  </r>
  <r>
    <x v="82"/>
    <x v="191"/>
    <n v="25.274725274725274"/>
    <x v="15"/>
    <x v="3"/>
  </r>
  <r>
    <x v="82"/>
    <x v="192"/>
    <n v="1.098901098901099"/>
    <x v="15"/>
    <x v="3"/>
  </r>
  <r>
    <x v="82"/>
    <x v="193"/>
    <n v="3.2967032967032965"/>
    <x v="15"/>
    <x v="3"/>
  </r>
  <r>
    <x v="83"/>
    <x v="4"/>
    <n v="6.5934065934065931"/>
    <x v="15"/>
    <x v="3"/>
  </r>
  <r>
    <x v="83"/>
    <x v="105"/>
    <n v="74.72527472527473"/>
    <x v="15"/>
    <x v="3"/>
  </r>
  <r>
    <x v="83"/>
    <x v="194"/>
    <n v="18.681318681318682"/>
    <x v="15"/>
    <x v="3"/>
  </r>
  <r>
    <x v="84"/>
    <x v="195"/>
    <n v="4.395604395604396"/>
    <x v="15"/>
    <x v="3"/>
  </r>
  <r>
    <x v="84"/>
    <x v="196"/>
    <n v="20.87912087912088"/>
    <x v="15"/>
    <x v="3"/>
  </r>
  <r>
    <x v="84"/>
    <x v="197"/>
    <n v="37.362637362637365"/>
    <x v="15"/>
    <x v="3"/>
  </r>
  <r>
    <x v="84"/>
    <x v="198"/>
    <n v="29.670329670329672"/>
    <x v="15"/>
    <x v="3"/>
  </r>
  <r>
    <x v="84"/>
    <x v="199"/>
    <n v="4.395604395604396"/>
    <x v="15"/>
    <x v="3"/>
  </r>
  <r>
    <x v="84"/>
    <x v="200"/>
    <n v="0"/>
    <x v="15"/>
    <x v="3"/>
  </r>
  <r>
    <x v="84"/>
    <x v="4"/>
    <n v="3.2967032967032965"/>
    <x v="15"/>
    <x v="3"/>
  </r>
  <r>
    <x v="85"/>
    <x v="201"/>
    <n v="32.852272727272734"/>
    <x v="15"/>
    <x v="3"/>
  </r>
  <r>
    <x v="86"/>
    <x v="195"/>
    <n v="2.197802197802198"/>
    <x v="15"/>
    <x v="3"/>
  </r>
  <r>
    <x v="86"/>
    <x v="196"/>
    <n v="17.582417582417584"/>
    <x v="15"/>
    <x v="3"/>
  </r>
  <r>
    <x v="86"/>
    <x v="197"/>
    <n v="37.362637362637365"/>
    <x v="15"/>
    <x v="3"/>
  </r>
  <r>
    <x v="86"/>
    <x v="198"/>
    <n v="34.065934065934066"/>
    <x v="15"/>
    <x v="3"/>
  </r>
  <r>
    <x v="86"/>
    <x v="199"/>
    <n v="1.098901098901099"/>
    <x v="15"/>
    <x v="3"/>
  </r>
  <r>
    <x v="86"/>
    <x v="200"/>
    <n v="1.098901098901099"/>
    <x v="15"/>
    <x v="3"/>
  </r>
  <r>
    <x v="86"/>
    <x v="4"/>
    <n v="6.5934065934065931"/>
    <x v="15"/>
    <x v="3"/>
  </r>
  <r>
    <x v="87"/>
    <x v="202"/>
    <n v="34"/>
    <x v="15"/>
    <x v="3"/>
  </r>
  <r>
    <x v="88"/>
    <x v="203"/>
    <n v="50.549450549450547"/>
    <x v="15"/>
    <x v="3"/>
  </r>
  <r>
    <x v="88"/>
    <x v="204"/>
    <n v="41.758241758241759"/>
    <x v="15"/>
    <x v="3"/>
  </r>
  <r>
    <x v="88"/>
    <x v="4"/>
    <n v="7.6923076923076925"/>
    <x v="15"/>
    <x v="3"/>
  </r>
  <r>
    <x v="89"/>
    <x v="205"/>
    <n v="40.659340659340657"/>
    <x v="15"/>
    <x v="3"/>
  </r>
  <r>
    <x v="89"/>
    <x v="206"/>
    <n v="1.098901098901099"/>
    <x v="15"/>
    <x v="3"/>
  </r>
  <r>
    <x v="89"/>
    <x v="207"/>
    <n v="0"/>
    <x v="15"/>
    <x v="3"/>
  </r>
  <r>
    <x v="89"/>
    <x v="203"/>
    <n v="50.549450549450547"/>
    <x v="15"/>
    <x v="3"/>
  </r>
  <r>
    <x v="89"/>
    <x v="4"/>
    <n v="7.6923076923076925"/>
    <x v="15"/>
    <x v="3"/>
  </r>
  <r>
    <x v="89"/>
    <x v="208"/>
    <n v="6.628571428571429"/>
    <x v="15"/>
    <x v="3"/>
  </r>
  <r>
    <x v="89"/>
    <x v="209"/>
    <n v="1"/>
    <x v="15"/>
    <x v="3"/>
  </r>
  <r>
    <x v="89"/>
    <x v="210"/>
    <m/>
    <x v="15"/>
    <x v="3"/>
  </r>
  <r>
    <x v="82"/>
    <x v="188"/>
    <n v="53.804347826086953"/>
    <x v="16"/>
    <x v="3"/>
  </r>
  <r>
    <x v="82"/>
    <x v="189"/>
    <n v="20.108695652173914"/>
    <x v="16"/>
    <x v="3"/>
  </r>
  <r>
    <x v="82"/>
    <x v="190"/>
    <n v="5.9782608695652177"/>
    <x v="16"/>
    <x v="3"/>
  </r>
  <r>
    <x v="82"/>
    <x v="191"/>
    <n v="19.565217391304348"/>
    <x v="16"/>
    <x v="3"/>
  </r>
  <r>
    <x v="82"/>
    <x v="192"/>
    <n v="1.0869565217391304"/>
    <x v="16"/>
    <x v="3"/>
  </r>
  <r>
    <x v="82"/>
    <x v="193"/>
    <n v="4.8913043478260869"/>
    <x v="16"/>
    <x v="3"/>
  </r>
  <r>
    <x v="83"/>
    <x v="4"/>
    <n v="3.8043478260869565"/>
    <x v="16"/>
    <x v="3"/>
  </r>
  <r>
    <x v="83"/>
    <x v="105"/>
    <n v="51.086956521739133"/>
    <x v="16"/>
    <x v="3"/>
  </r>
  <r>
    <x v="83"/>
    <x v="194"/>
    <n v="45.108695652173914"/>
    <x v="16"/>
    <x v="3"/>
  </r>
  <r>
    <x v="84"/>
    <x v="195"/>
    <n v="13.043478260869565"/>
    <x v="16"/>
    <x v="3"/>
  </r>
  <r>
    <x v="84"/>
    <x v="196"/>
    <n v="19.021739130434781"/>
    <x v="16"/>
    <x v="3"/>
  </r>
  <r>
    <x v="84"/>
    <x v="197"/>
    <n v="21.739130434782609"/>
    <x v="16"/>
    <x v="3"/>
  </r>
  <r>
    <x v="84"/>
    <x v="198"/>
    <n v="16.847826086956523"/>
    <x v="16"/>
    <x v="3"/>
  </r>
  <r>
    <x v="84"/>
    <x v="199"/>
    <n v="16.847826086956523"/>
    <x v="16"/>
    <x v="3"/>
  </r>
  <r>
    <x v="84"/>
    <x v="200"/>
    <n v="6.5217391304347823"/>
    <x v="16"/>
    <x v="3"/>
  </r>
  <r>
    <x v="84"/>
    <x v="4"/>
    <n v="5.9782608695652177"/>
    <x v="16"/>
    <x v="3"/>
  </r>
  <r>
    <x v="85"/>
    <x v="201"/>
    <n v="50.104046242774544"/>
    <x v="16"/>
    <x v="3"/>
  </r>
  <r>
    <x v="86"/>
    <x v="195"/>
    <n v="13.043478260869565"/>
    <x v="16"/>
    <x v="3"/>
  </r>
  <r>
    <x v="86"/>
    <x v="196"/>
    <n v="19.565217391304348"/>
    <x v="16"/>
    <x v="3"/>
  </r>
  <r>
    <x v="86"/>
    <x v="197"/>
    <n v="18.478260869565219"/>
    <x v="16"/>
    <x v="3"/>
  </r>
  <r>
    <x v="86"/>
    <x v="198"/>
    <n v="14.673913043478262"/>
    <x v="16"/>
    <x v="3"/>
  </r>
  <r>
    <x v="86"/>
    <x v="199"/>
    <n v="15.217391304347826"/>
    <x v="16"/>
    <x v="3"/>
  </r>
  <r>
    <x v="86"/>
    <x v="200"/>
    <n v="7.0652173913043477"/>
    <x v="16"/>
    <x v="3"/>
  </r>
  <r>
    <x v="86"/>
    <x v="4"/>
    <n v="11.956521739130435"/>
    <x v="16"/>
    <x v="3"/>
  </r>
  <r>
    <x v="87"/>
    <x v="202"/>
    <n v="52.969135802469133"/>
    <x v="16"/>
    <x v="3"/>
  </r>
  <r>
    <x v="88"/>
    <x v="203"/>
    <n v="45.652173913043477"/>
    <x v="16"/>
    <x v="3"/>
  </r>
  <r>
    <x v="88"/>
    <x v="204"/>
    <n v="46.739130434782609"/>
    <x v="16"/>
    <x v="3"/>
  </r>
  <r>
    <x v="88"/>
    <x v="4"/>
    <n v="7.6086956521739131"/>
    <x v="16"/>
    <x v="3"/>
  </r>
  <r>
    <x v="89"/>
    <x v="205"/>
    <n v="44.021739130434781"/>
    <x v="16"/>
    <x v="3"/>
  </r>
  <r>
    <x v="89"/>
    <x v="206"/>
    <n v="2.7173913043478262"/>
    <x v="16"/>
    <x v="3"/>
  </r>
  <r>
    <x v="89"/>
    <x v="207"/>
    <n v="0"/>
    <x v="16"/>
    <x v="3"/>
  </r>
  <r>
    <x v="89"/>
    <x v="203"/>
    <n v="45.652173913043477"/>
    <x v="16"/>
    <x v="3"/>
  </r>
  <r>
    <x v="89"/>
    <x v="4"/>
    <n v="7.6086956521739131"/>
    <x v="16"/>
    <x v="3"/>
  </r>
  <r>
    <x v="89"/>
    <x v="208"/>
    <n v="4.9220779220779232"/>
    <x v="16"/>
    <x v="3"/>
  </r>
  <r>
    <x v="89"/>
    <x v="209"/>
    <n v="5.6"/>
    <x v="16"/>
    <x v="3"/>
  </r>
  <r>
    <x v="89"/>
    <x v="210"/>
    <m/>
    <x v="16"/>
    <x v="3"/>
  </r>
  <r>
    <x v="90"/>
    <x v="211"/>
    <n v="27.856083086053413"/>
    <x v="0"/>
    <x v="2"/>
  </r>
  <r>
    <x v="90"/>
    <x v="212"/>
    <n v="69.306379821958458"/>
    <x v="0"/>
    <x v="2"/>
  </r>
  <r>
    <x v="90"/>
    <x v="4"/>
    <n v="2.8375370919881306"/>
    <x v="0"/>
    <x v="2"/>
  </r>
  <r>
    <x v="91"/>
    <x v="213"/>
    <n v="23.275222551928785"/>
    <x v="0"/>
    <x v="2"/>
  </r>
  <r>
    <x v="91"/>
    <x v="214"/>
    <n v="7.5111275964391693"/>
    <x v="0"/>
    <x v="2"/>
  </r>
  <r>
    <x v="91"/>
    <x v="215"/>
    <n v="21.977002967359052"/>
    <x v="0"/>
    <x v="2"/>
  </r>
  <r>
    <x v="91"/>
    <x v="216"/>
    <n v="3.2455489614243325"/>
    <x v="0"/>
    <x v="2"/>
  </r>
  <r>
    <x v="91"/>
    <x v="217"/>
    <n v="8.3271513353115729"/>
    <x v="0"/>
    <x v="2"/>
  </r>
  <r>
    <x v="91"/>
    <x v="218"/>
    <n v="3.7277448071216619"/>
    <x v="0"/>
    <x v="2"/>
  </r>
  <r>
    <x v="91"/>
    <x v="219"/>
    <n v="1.2425816023738872"/>
    <x v="0"/>
    <x v="2"/>
  </r>
  <r>
    <x v="91"/>
    <x v="220"/>
    <n v="30.693620178041542"/>
    <x v="0"/>
    <x v="2"/>
  </r>
  <r>
    <x v="92"/>
    <x v="213"/>
    <n v="23.275222551928785"/>
    <x v="0"/>
    <x v="2"/>
  </r>
  <r>
    <x v="92"/>
    <x v="222"/>
    <n v="10.756676557863502"/>
    <x v="0"/>
    <x v="2"/>
  </r>
  <r>
    <x v="92"/>
    <x v="223"/>
    <n v="35.274480712166174"/>
    <x v="0"/>
    <x v="2"/>
  </r>
  <r>
    <x v="92"/>
    <x v="224"/>
    <n v="27.856083086053413"/>
    <x v="0"/>
    <x v="2"/>
  </r>
  <r>
    <x v="92"/>
    <x v="4"/>
    <n v="2.8375370919881306"/>
    <x v="0"/>
    <x v="2"/>
  </r>
  <r>
    <x v="93"/>
    <x v="225"/>
    <n v="16.699539776462853"/>
    <x v="0"/>
    <x v="2"/>
  </r>
  <r>
    <x v="93"/>
    <x v="226"/>
    <n v="83.300460223537144"/>
    <x v="0"/>
    <x v="2"/>
  </r>
  <r>
    <x v="94"/>
    <x v="225"/>
    <n v="37.001209189842804"/>
    <x v="0"/>
    <x v="2"/>
  </r>
  <r>
    <x v="94"/>
    <x v="226"/>
    <n v="62.998790810157196"/>
    <x v="0"/>
    <x v="2"/>
  </r>
  <r>
    <x v="95"/>
    <x v="225"/>
    <n v="28.741092636579573"/>
    <x v="0"/>
    <x v="2"/>
  </r>
  <r>
    <x v="95"/>
    <x v="226"/>
    <n v="71.258907363420434"/>
    <x v="0"/>
    <x v="2"/>
  </r>
  <r>
    <x v="96"/>
    <x v="225"/>
    <n v="59.137577002053391"/>
    <x v="0"/>
    <x v="2"/>
  </r>
  <r>
    <x v="96"/>
    <x v="226"/>
    <n v="40.862422997946609"/>
    <x v="0"/>
    <x v="2"/>
  </r>
  <r>
    <x v="97"/>
    <x v="225"/>
    <n v="30"/>
    <x v="0"/>
    <x v="2"/>
  </r>
  <r>
    <x v="97"/>
    <x v="226"/>
    <n v="70"/>
    <x v="0"/>
    <x v="2"/>
  </r>
  <r>
    <x v="98"/>
    <x v="227"/>
    <n v="32.700026759432703"/>
    <x v="0"/>
    <x v="2"/>
  </r>
  <r>
    <x v="98"/>
    <x v="228"/>
    <n v="67.299973240567297"/>
    <x v="0"/>
    <x v="2"/>
  </r>
  <r>
    <x v="99"/>
    <x v="227"/>
    <n v="3737"/>
    <x v="0"/>
    <x v="2"/>
  </r>
  <r>
    <x v="99"/>
    <x v="228"/>
    <n v="1222"/>
    <x v="0"/>
    <x v="2"/>
  </r>
  <r>
    <x v="90"/>
    <x v="211"/>
    <n v="36.444444444444443"/>
    <x v="1"/>
    <x v="2"/>
  </r>
  <r>
    <x v="90"/>
    <x v="212"/>
    <n v="59.644444444444446"/>
    <x v="1"/>
    <x v="2"/>
  </r>
  <r>
    <x v="90"/>
    <x v="4"/>
    <n v="3.911111111111111"/>
    <x v="1"/>
    <x v="2"/>
  </r>
  <r>
    <x v="91"/>
    <x v="213"/>
    <n v="24.444444444444443"/>
    <x v="1"/>
    <x v="2"/>
  </r>
  <r>
    <x v="91"/>
    <x v="214"/>
    <n v="3.8222222222222224"/>
    <x v="1"/>
    <x v="2"/>
  </r>
  <r>
    <x v="91"/>
    <x v="215"/>
    <n v="14.133333333333333"/>
    <x v="1"/>
    <x v="2"/>
  </r>
  <r>
    <x v="91"/>
    <x v="216"/>
    <n v="3.7333333333333334"/>
    <x v="1"/>
    <x v="2"/>
  </r>
  <r>
    <x v="91"/>
    <x v="217"/>
    <n v="7.1111111111111107"/>
    <x v="1"/>
    <x v="2"/>
  </r>
  <r>
    <x v="91"/>
    <x v="218"/>
    <n v="4.0888888888888886"/>
    <x v="1"/>
    <x v="2"/>
  </r>
  <r>
    <x v="91"/>
    <x v="219"/>
    <n v="2.3111111111111109"/>
    <x v="1"/>
    <x v="2"/>
  </r>
  <r>
    <x v="91"/>
    <x v="220"/>
    <n v="40.355555555555554"/>
    <x v="1"/>
    <x v="2"/>
  </r>
  <r>
    <x v="92"/>
    <x v="213"/>
    <n v="24.444444444444443"/>
    <x v="1"/>
    <x v="2"/>
  </r>
  <r>
    <x v="92"/>
    <x v="222"/>
    <n v="7.5555555555555554"/>
    <x v="1"/>
    <x v="2"/>
  </r>
  <r>
    <x v="92"/>
    <x v="223"/>
    <n v="27.644444444444446"/>
    <x v="1"/>
    <x v="2"/>
  </r>
  <r>
    <x v="92"/>
    <x v="224"/>
    <n v="36.444444444444443"/>
    <x v="1"/>
    <x v="2"/>
  </r>
  <r>
    <x v="92"/>
    <x v="4"/>
    <n v="3.911111111111111"/>
    <x v="1"/>
    <x v="2"/>
  </r>
  <r>
    <x v="93"/>
    <x v="225"/>
    <n v="12.903225806451612"/>
    <x v="1"/>
    <x v="2"/>
  </r>
  <r>
    <x v="93"/>
    <x v="226"/>
    <n v="87.096774193548384"/>
    <x v="1"/>
    <x v="2"/>
  </r>
  <r>
    <x v="94"/>
    <x v="225"/>
    <n v="36.871508379888269"/>
    <x v="1"/>
    <x v="2"/>
  </r>
  <r>
    <x v="94"/>
    <x v="226"/>
    <n v="63.128491620111731"/>
    <x v="1"/>
    <x v="2"/>
  </r>
  <r>
    <x v="95"/>
    <x v="225"/>
    <n v="16.216216216216218"/>
    <x v="1"/>
    <x v="2"/>
  </r>
  <r>
    <x v="95"/>
    <x v="226"/>
    <n v="83.78378378378379"/>
    <x v="1"/>
    <x v="2"/>
  </r>
  <r>
    <x v="96"/>
    <x v="225"/>
    <n v="63.75"/>
    <x v="1"/>
    <x v="2"/>
  </r>
  <r>
    <x v="96"/>
    <x v="226"/>
    <n v="36.25"/>
    <x v="1"/>
    <x v="2"/>
  </r>
  <r>
    <x v="97"/>
    <x v="225"/>
    <n v="100"/>
    <x v="1"/>
    <x v="2"/>
  </r>
  <r>
    <x v="97"/>
    <x v="226"/>
    <n v="0"/>
    <x v="1"/>
    <x v="2"/>
  </r>
  <r>
    <x v="98"/>
    <x v="227"/>
    <n v="39.046199701937404"/>
    <x v="1"/>
    <x v="2"/>
  </r>
  <r>
    <x v="98"/>
    <x v="228"/>
    <n v="60.953800298062596"/>
    <x v="1"/>
    <x v="2"/>
  </r>
  <r>
    <x v="99"/>
    <x v="227"/>
    <n v="671"/>
    <x v="1"/>
    <x v="2"/>
  </r>
  <r>
    <x v="99"/>
    <x v="228"/>
    <n v="262"/>
    <x v="1"/>
    <x v="2"/>
  </r>
  <r>
    <x v="90"/>
    <x v="211"/>
    <n v="20.217391304347824"/>
    <x v="2"/>
    <x v="2"/>
  </r>
  <r>
    <x v="90"/>
    <x v="212"/>
    <n v="78.206521739130437"/>
    <x v="2"/>
    <x v="2"/>
  </r>
  <r>
    <x v="90"/>
    <x v="4"/>
    <n v="1.576086956521739"/>
    <x v="2"/>
    <x v="2"/>
  </r>
  <r>
    <x v="91"/>
    <x v="213"/>
    <n v="16.847826086956523"/>
    <x v="2"/>
    <x v="2"/>
  </r>
  <r>
    <x v="91"/>
    <x v="214"/>
    <n v="5.8152173913043477"/>
    <x v="2"/>
    <x v="2"/>
  </r>
  <r>
    <x v="91"/>
    <x v="215"/>
    <n v="36.413043478260867"/>
    <x v="2"/>
    <x v="2"/>
  </r>
  <r>
    <x v="91"/>
    <x v="216"/>
    <n v="1.7391304347826086"/>
    <x v="2"/>
    <x v="2"/>
  </r>
  <r>
    <x v="91"/>
    <x v="217"/>
    <n v="10.652173913043478"/>
    <x v="2"/>
    <x v="2"/>
  </r>
  <r>
    <x v="91"/>
    <x v="218"/>
    <n v="5.6521739130434785"/>
    <x v="2"/>
    <x v="2"/>
  </r>
  <r>
    <x v="91"/>
    <x v="219"/>
    <n v="1.0869565217391304"/>
    <x v="2"/>
    <x v="2"/>
  </r>
  <r>
    <x v="91"/>
    <x v="220"/>
    <n v="21.793478260869566"/>
    <x v="2"/>
    <x v="2"/>
  </r>
  <r>
    <x v="92"/>
    <x v="213"/>
    <n v="16.847826086956523"/>
    <x v="2"/>
    <x v="2"/>
  </r>
  <r>
    <x v="92"/>
    <x v="222"/>
    <n v="7.5543478260869561"/>
    <x v="2"/>
    <x v="2"/>
  </r>
  <r>
    <x v="92"/>
    <x v="223"/>
    <n v="53.804347826086953"/>
    <x v="2"/>
    <x v="2"/>
  </r>
  <r>
    <x v="92"/>
    <x v="224"/>
    <n v="20.217391304347824"/>
    <x v="2"/>
    <x v="2"/>
  </r>
  <r>
    <x v="92"/>
    <x v="4"/>
    <n v="1.576086956521739"/>
    <x v="2"/>
    <x v="2"/>
  </r>
  <r>
    <x v="93"/>
    <x v="225"/>
    <n v="11.931119311193111"/>
    <x v="2"/>
    <x v="2"/>
  </r>
  <r>
    <x v="93"/>
    <x v="226"/>
    <n v="88.068880688806885"/>
    <x v="2"/>
    <x v="2"/>
  </r>
  <r>
    <x v="94"/>
    <x v="225"/>
    <n v="32.169576059850371"/>
    <x v="2"/>
    <x v="2"/>
  </r>
  <r>
    <x v="94"/>
    <x v="226"/>
    <n v="67.830423940149629"/>
    <x v="2"/>
    <x v="2"/>
  </r>
  <r>
    <x v="95"/>
    <x v="225"/>
    <n v="10.810810810810811"/>
    <x v="2"/>
    <x v="2"/>
  </r>
  <r>
    <x v="95"/>
    <x v="226"/>
    <n v="89.189189189189193"/>
    <x v="2"/>
    <x v="2"/>
  </r>
  <r>
    <x v="96"/>
    <x v="225"/>
    <n v="48.201438848920866"/>
    <x v="2"/>
    <x v="2"/>
  </r>
  <r>
    <x v="96"/>
    <x v="226"/>
    <n v="51.798561151079134"/>
    <x v="2"/>
    <x v="2"/>
  </r>
  <r>
    <x v="97"/>
    <x v="225"/>
    <n v="20"/>
    <x v="2"/>
    <x v="2"/>
  </r>
  <r>
    <x v="97"/>
    <x v="226"/>
    <n v="80"/>
    <x v="2"/>
    <x v="2"/>
  </r>
  <r>
    <x v="98"/>
    <x v="227"/>
    <n v="18.763029881862405"/>
    <x v="2"/>
    <x v="2"/>
  </r>
  <r>
    <x v="98"/>
    <x v="228"/>
    <n v="81.236970118137592"/>
    <x v="2"/>
    <x v="2"/>
  </r>
  <r>
    <x v="99"/>
    <x v="227"/>
    <n v="1439"/>
    <x v="2"/>
    <x v="2"/>
  </r>
  <r>
    <x v="99"/>
    <x v="228"/>
    <n v="270"/>
    <x v="2"/>
    <x v="2"/>
  </r>
  <r>
    <x v="90"/>
    <x v="211"/>
    <n v="33.098591549295776"/>
    <x v="3"/>
    <x v="2"/>
  </r>
  <r>
    <x v="90"/>
    <x v="212"/>
    <n v="63.239436619718312"/>
    <x v="3"/>
    <x v="2"/>
  </r>
  <r>
    <x v="90"/>
    <x v="4"/>
    <n v="3.6619718309859155"/>
    <x v="3"/>
    <x v="2"/>
  </r>
  <r>
    <x v="91"/>
    <x v="213"/>
    <n v="34.507042253521128"/>
    <x v="3"/>
    <x v="2"/>
  </r>
  <r>
    <x v="91"/>
    <x v="214"/>
    <n v="12.95774647887324"/>
    <x v="3"/>
    <x v="2"/>
  </r>
  <r>
    <x v="91"/>
    <x v="215"/>
    <n v="5.6338028169014081"/>
    <x v="3"/>
    <x v="2"/>
  </r>
  <r>
    <x v="91"/>
    <x v="216"/>
    <n v="5.915492957746479"/>
    <x v="3"/>
    <x v="2"/>
  </r>
  <r>
    <x v="91"/>
    <x v="217"/>
    <n v="2.3943661971830985"/>
    <x v="3"/>
    <x v="2"/>
  </r>
  <r>
    <x v="91"/>
    <x v="218"/>
    <n v="1.6901408450704225"/>
    <x v="3"/>
    <x v="2"/>
  </r>
  <r>
    <x v="91"/>
    <x v="219"/>
    <n v="0.14084507042253522"/>
    <x v="3"/>
    <x v="2"/>
  </r>
  <r>
    <x v="91"/>
    <x v="220"/>
    <n v="36.760563380281688"/>
    <x v="3"/>
    <x v="2"/>
  </r>
  <r>
    <x v="92"/>
    <x v="213"/>
    <n v="34.507042253521128"/>
    <x v="3"/>
    <x v="2"/>
  </r>
  <r>
    <x v="92"/>
    <x v="222"/>
    <n v="18.87323943661972"/>
    <x v="3"/>
    <x v="2"/>
  </r>
  <r>
    <x v="92"/>
    <x v="223"/>
    <n v="9.8591549295774641"/>
    <x v="3"/>
    <x v="2"/>
  </r>
  <r>
    <x v="92"/>
    <x v="224"/>
    <n v="33.098591549295776"/>
    <x v="3"/>
    <x v="2"/>
  </r>
  <r>
    <x v="92"/>
    <x v="4"/>
    <n v="3.6619718309859155"/>
    <x v="3"/>
    <x v="2"/>
  </r>
  <r>
    <x v="93"/>
    <x v="225"/>
    <n v="58.426966292134829"/>
    <x v="3"/>
    <x v="2"/>
  </r>
  <r>
    <x v="93"/>
    <x v="226"/>
    <n v="41.573033707865171"/>
    <x v="3"/>
    <x v="2"/>
  </r>
  <r>
    <x v="94"/>
    <x v="225"/>
    <n v="68.085106382978722"/>
    <x v="3"/>
    <x v="2"/>
  </r>
  <r>
    <x v="94"/>
    <x v="226"/>
    <n v="31.914893617021278"/>
    <x v="3"/>
    <x v="2"/>
  </r>
  <r>
    <x v="95"/>
    <x v="225"/>
    <n v="70.103092783505161"/>
    <x v="3"/>
    <x v="2"/>
  </r>
  <r>
    <x v="95"/>
    <x v="226"/>
    <n v="29.896907216494846"/>
    <x v="3"/>
    <x v="2"/>
  </r>
  <r>
    <x v="96"/>
    <x v="225"/>
    <n v="79.710144927536234"/>
    <x v="3"/>
    <x v="2"/>
  </r>
  <r>
    <x v="96"/>
    <x v="226"/>
    <n v="20.289855072463769"/>
    <x v="3"/>
    <x v="2"/>
  </r>
  <r>
    <x v="97"/>
    <x v="225"/>
    <n v="0"/>
    <x v="3"/>
    <x v="2"/>
  </r>
  <r>
    <x v="97"/>
    <x v="226"/>
    <n v="100"/>
    <x v="3"/>
    <x v="2"/>
  </r>
  <r>
    <x v="98"/>
    <x v="227"/>
    <n v="47.216035634743875"/>
    <x v="3"/>
    <x v="2"/>
  </r>
  <r>
    <x v="98"/>
    <x v="228"/>
    <n v="52.783964365256125"/>
    <x v="3"/>
    <x v="2"/>
  </r>
  <r>
    <x v="99"/>
    <x v="227"/>
    <n v="449"/>
    <x v="3"/>
    <x v="2"/>
  </r>
  <r>
    <x v="99"/>
    <x v="228"/>
    <n v="212"/>
    <x v="3"/>
    <x v="2"/>
  </r>
  <r>
    <x v="90"/>
    <x v="211"/>
    <n v="20.434782608695652"/>
    <x v="4"/>
    <x v="2"/>
  </r>
  <r>
    <x v="90"/>
    <x v="212"/>
    <n v="77.536231884057969"/>
    <x v="4"/>
    <x v="2"/>
  </r>
  <r>
    <x v="90"/>
    <x v="4"/>
    <n v="2.0289855072463769"/>
    <x v="4"/>
    <x v="2"/>
  </r>
  <r>
    <x v="91"/>
    <x v="213"/>
    <n v="17.971014492753625"/>
    <x v="4"/>
    <x v="2"/>
  </r>
  <r>
    <x v="91"/>
    <x v="214"/>
    <n v="12.463768115942029"/>
    <x v="4"/>
    <x v="2"/>
  </r>
  <r>
    <x v="91"/>
    <x v="215"/>
    <n v="26.811594202898551"/>
    <x v="4"/>
    <x v="2"/>
  </r>
  <r>
    <x v="91"/>
    <x v="216"/>
    <n v="3.6231884057971016"/>
    <x v="4"/>
    <x v="2"/>
  </r>
  <r>
    <x v="91"/>
    <x v="217"/>
    <n v="14.492753623188406"/>
    <x v="4"/>
    <x v="2"/>
  </r>
  <r>
    <x v="91"/>
    <x v="218"/>
    <n v="1.4492753623188406"/>
    <x v="4"/>
    <x v="2"/>
  </r>
  <r>
    <x v="91"/>
    <x v="219"/>
    <n v="0.72463768115942029"/>
    <x v="4"/>
    <x v="2"/>
  </r>
  <r>
    <x v="91"/>
    <x v="220"/>
    <n v="22.463768115942027"/>
    <x v="4"/>
    <x v="2"/>
  </r>
  <r>
    <x v="92"/>
    <x v="213"/>
    <n v="17.971014492753625"/>
    <x v="4"/>
    <x v="2"/>
  </r>
  <r>
    <x v="92"/>
    <x v="222"/>
    <n v="16.086956521739129"/>
    <x v="4"/>
    <x v="2"/>
  </r>
  <r>
    <x v="92"/>
    <x v="223"/>
    <n v="43.478260869565219"/>
    <x v="4"/>
    <x v="2"/>
  </r>
  <r>
    <x v="92"/>
    <x v="224"/>
    <n v="20.434782608695652"/>
    <x v="4"/>
    <x v="2"/>
  </r>
  <r>
    <x v="92"/>
    <x v="4"/>
    <n v="2.0289855072463769"/>
    <x v="4"/>
    <x v="2"/>
  </r>
  <r>
    <x v="93"/>
    <x v="225"/>
    <n v="27.368421052631579"/>
    <x v="4"/>
    <x v="2"/>
  </r>
  <r>
    <x v="93"/>
    <x v="226"/>
    <n v="72.631578947368425"/>
    <x v="4"/>
    <x v="2"/>
  </r>
  <r>
    <x v="94"/>
    <x v="225"/>
    <n v="32.786885245901637"/>
    <x v="4"/>
    <x v="2"/>
  </r>
  <r>
    <x v="94"/>
    <x v="226"/>
    <n v="67.213114754098356"/>
    <x v="4"/>
    <x v="2"/>
  </r>
  <r>
    <x v="95"/>
    <x v="225"/>
    <n v="26.129032258064516"/>
    <x v="4"/>
    <x v="2"/>
  </r>
  <r>
    <x v="95"/>
    <x v="226"/>
    <n v="73.870967741935488"/>
    <x v="4"/>
    <x v="2"/>
  </r>
  <r>
    <x v="96"/>
    <x v="225"/>
    <n v="53.846153846153847"/>
    <x v="4"/>
    <x v="2"/>
  </r>
  <r>
    <x v="96"/>
    <x v="226"/>
    <n v="46.153846153846153"/>
    <x v="4"/>
    <x v="2"/>
  </r>
  <r>
    <x v="97"/>
    <x v="225"/>
    <n v="25"/>
    <x v="4"/>
    <x v="2"/>
  </r>
  <r>
    <x v="97"/>
    <x v="226"/>
    <n v="75"/>
    <x v="4"/>
    <x v="2"/>
  </r>
  <r>
    <x v="98"/>
    <x v="227"/>
    <n v="34.018691588785046"/>
    <x v="4"/>
    <x v="2"/>
  </r>
  <r>
    <x v="98"/>
    <x v="228"/>
    <n v="65.981308411214954"/>
    <x v="4"/>
    <x v="2"/>
  </r>
  <r>
    <x v="99"/>
    <x v="227"/>
    <n v="535"/>
    <x v="4"/>
    <x v="2"/>
  </r>
  <r>
    <x v="99"/>
    <x v="228"/>
    <n v="182"/>
    <x v="4"/>
    <x v="2"/>
  </r>
  <r>
    <x v="90"/>
    <x v="211"/>
    <n v="18.974358974358974"/>
    <x v="5"/>
    <x v="2"/>
  </r>
  <r>
    <x v="90"/>
    <x v="212"/>
    <n v="78.461538461538467"/>
    <x v="5"/>
    <x v="2"/>
  </r>
  <r>
    <x v="90"/>
    <x v="4"/>
    <n v="2.5641025641025643"/>
    <x v="5"/>
    <x v="2"/>
  </r>
  <r>
    <x v="91"/>
    <x v="213"/>
    <n v="20"/>
    <x v="5"/>
    <x v="2"/>
  </r>
  <r>
    <x v="91"/>
    <x v="214"/>
    <n v="8.7179487179487172"/>
    <x v="5"/>
    <x v="2"/>
  </r>
  <r>
    <x v="91"/>
    <x v="215"/>
    <n v="19.487179487179485"/>
    <x v="5"/>
    <x v="2"/>
  </r>
  <r>
    <x v="91"/>
    <x v="216"/>
    <n v="7.1794871794871797"/>
    <x v="5"/>
    <x v="2"/>
  </r>
  <r>
    <x v="91"/>
    <x v="217"/>
    <n v="22.051282051282051"/>
    <x v="5"/>
    <x v="2"/>
  </r>
  <r>
    <x v="91"/>
    <x v="218"/>
    <n v="0"/>
    <x v="5"/>
    <x v="2"/>
  </r>
  <r>
    <x v="91"/>
    <x v="219"/>
    <n v="1.0256410256410255"/>
    <x v="5"/>
    <x v="2"/>
  </r>
  <r>
    <x v="91"/>
    <x v="220"/>
    <n v="21.53846153846154"/>
    <x v="5"/>
    <x v="2"/>
  </r>
  <r>
    <x v="92"/>
    <x v="213"/>
    <n v="20"/>
    <x v="5"/>
    <x v="2"/>
  </r>
  <r>
    <x v="92"/>
    <x v="222"/>
    <n v="15.897435897435898"/>
    <x v="5"/>
    <x v="2"/>
  </r>
  <r>
    <x v="92"/>
    <x v="223"/>
    <n v="42.564102564102562"/>
    <x v="5"/>
    <x v="2"/>
  </r>
  <r>
    <x v="92"/>
    <x v="224"/>
    <n v="18.974358974358974"/>
    <x v="5"/>
    <x v="2"/>
  </r>
  <r>
    <x v="92"/>
    <x v="4"/>
    <n v="2.5641025641025643"/>
    <x v="5"/>
    <x v="2"/>
  </r>
  <r>
    <x v="93"/>
    <x v="225"/>
    <n v="37.5"/>
    <x v="5"/>
    <x v="2"/>
  </r>
  <r>
    <x v="93"/>
    <x v="226"/>
    <n v="62.5"/>
    <x v="5"/>
    <x v="2"/>
  </r>
  <r>
    <x v="94"/>
    <x v="225"/>
    <n v="50"/>
    <x v="5"/>
    <x v="2"/>
  </r>
  <r>
    <x v="94"/>
    <x v="226"/>
    <n v="50"/>
    <x v="5"/>
    <x v="2"/>
  </r>
  <r>
    <x v="95"/>
    <x v="225"/>
    <n v="23.404255319148938"/>
    <x v="5"/>
    <x v="2"/>
  </r>
  <r>
    <x v="95"/>
    <x v="226"/>
    <n v="76.59574468085107"/>
    <x v="5"/>
    <x v="2"/>
  </r>
  <r>
    <x v="96"/>
    <x v="225"/>
    <n v="75"/>
    <x v="5"/>
    <x v="2"/>
  </r>
  <r>
    <x v="96"/>
    <x v="226"/>
    <n v="25"/>
    <x v="5"/>
    <x v="2"/>
  </r>
  <r>
    <x v="97"/>
    <x v="225"/>
    <n v="33.333333333333336"/>
    <x v="5"/>
    <x v="2"/>
  </r>
  <r>
    <x v="97"/>
    <x v="226"/>
    <n v="66.666666666666671"/>
    <x v="5"/>
    <x v="2"/>
  </r>
  <r>
    <x v="98"/>
    <x v="227"/>
    <n v="53.594771241830067"/>
    <x v="5"/>
    <x v="2"/>
  </r>
  <r>
    <x v="98"/>
    <x v="228"/>
    <n v="46.405228758169933"/>
    <x v="5"/>
    <x v="2"/>
  </r>
  <r>
    <x v="99"/>
    <x v="227"/>
    <n v="153"/>
    <x v="5"/>
    <x v="2"/>
  </r>
  <r>
    <x v="99"/>
    <x v="228"/>
    <n v="82"/>
    <x v="5"/>
    <x v="2"/>
  </r>
  <r>
    <x v="90"/>
    <x v="211"/>
    <n v="17.355371900826448"/>
    <x v="6"/>
    <x v="2"/>
  </r>
  <r>
    <x v="90"/>
    <x v="212"/>
    <n v="79.338842975206617"/>
    <x v="6"/>
    <x v="2"/>
  </r>
  <r>
    <x v="90"/>
    <x v="4"/>
    <n v="3.3057851239669422"/>
    <x v="6"/>
    <x v="2"/>
  </r>
  <r>
    <x v="91"/>
    <x v="213"/>
    <n v="12.396694214876034"/>
    <x v="6"/>
    <x v="2"/>
  </r>
  <r>
    <x v="91"/>
    <x v="214"/>
    <n v="17.355371900826448"/>
    <x v="6"/>
    <x v="2"/>
  </r>
  <r>
    <x v="91"/>
    <x v="215"/>
    <n v="33.884297520661157"/>
    <x v="6"/>
    <x v="2"/>
  </r>
  <r>
    <x v="91"/>
    <x v="216"/>
    <n v="1.6528925619834711"/>
    <x v="6"/>
    <x v="2"/>
  </r>
  <r>
    <x v="91"/>
    <x v="217"/>
    <n v="8.2644628099173545"/>
    <x v="6"/>
    <x v="2"/>
  </r>
  <r>
    <x v="91"/>
    <x v="218"/>
    <n v="4.9586776859504136"/>
    <x v="6"/>
    <x v="2"/>
  </r>
  <r>
    <x v="91"/>
    <x v="219"/>
    <n v="0.82644628099173556"/>
    <x v="6"/>
    <x v="2"/>
  </r>
  <r>
    <x v="91"/>
    <x v="220"/>
    <n v="20.66115702479339"/>
    <x v="6"/>
    <x v="2"/>
  </r>
  <r>
    <x v="92"/>
    <x v="213"/>
    <n v="12.396694214876034"/>
    <x v="6"/>
    <x v="2"/>
  </r>
  <r>
    <x v="92"/>
    <x v="222"/>
    <n v="19.008264462809919"/>
    <x v="6"/>
    <x v="2"/>
  </r>
  <r>
    <x v="92"/>
    <x v="223"/>
    <n v="47.933884297520663"/>
    <x v="6"/>
    <x v="2"/>
  </r>
  <r>
    <x v="92"/>
    <x v="224"/>
    <n v="17.355371900826448"/>
    <x v="6"/>
    <x v="2"/>
  </r>
  <r>
    <x v="92"/>
    <x v="4"/>
    <n v="3.3057851239669422"/>
    <x v="6"/>
    <x v="2"/>
  </r>
  <r>
    <x v="93"/>
    <x v="225"/>
    <n v="21.428571428571427"/>
    <x v="6"/>
    <x v="2"/>
  </r>
  <r>
    <x v="93"/>
    <x v="226"/>
    <n v="78.571428571428569"/>
    <x v="6"/>
    <x v="2"/>
  </r>
  <r>
    <x v="94"/>
    <x v="225"/>
    <n v="31.25"/>
    <x v="6"/>
    <x v="2"/>
  </r>
  <r>
    <x v="94"/>
    <x v="226"/>
    <n v="68.75"/>
    <x v="6"/>
    <x v="2"/>
  </r>
  <r>
    <x v="95"/>
    <x v="225"/>
    <n v="32.075471698113205"/>
    <x v="6"/>
    <x v="2"/>
  </r>
  <r>
    <x v="95"/>
    <x v="226"/>
    <n v="67.924528301886795"/>
    <x v="6"/>
    <x v="2"/>
  </r>
  <r>
    <x v="96"/>
    <x v="225"/>
    <n v="66.666666666666671"/>
    <x v="6"/>
    <x v="2"/>
  </r>
  <r>
    <x v="96"/>
    <x v="226"/>
    <n v="33.333333333333336"/>
    <x v="6"/>
    <x v="2"/>
  </r>
  <r>
    <x v="97"/>
    <x v="225"/>
    <n v="50"/>
    <x v="6"/>
    <x v="2"/>
  </r>
  <r>
    <x v="97"/>
    <x v="226"/>
    <n v="50"/>
    <x v="6"/>
    <x v="2"/>
  </r>
  <r>
    <x v="98"/>
    <x v="227"/>
    <n v="15.625"/>
    <x v="6"/>
    <x v="2"/>
  </r>
  <r>
    <x v="98"/>
    <x v="228"/>
    <n v="84.375"/>
    <x v="6"/>
    <x v="2"/>
  </r>
  <r>
    <x v="99"/>
    <x v="227"/>
    <n v="96"/>
    <x v="6"/>
    <x v="2"/>
  </r>
  <r>
    <x v="99"/>
    <x v="228"/>
    <n v="15"/>
    <x v="6"/>
    <x v="2"/>
  </r>
  <r>
    <x v="90"/>
    <x v="211"/>
    <n v="24.875621890547265"/>
    <x v="7"/>
    <x v="2"/>
  </r>
  <r>
    <x v="90"/>
    <x v="212"/>
    <n v="72.636815920398007"/>
    <x v="7"/>
    <x v="2"/>
  </r>
  <r>
    <x v="90"/>
    <x v="4"/>
    <n v="2.4875621890547261"/>
    <x v="7"/>
    <x v="2"/>
  </r>
  <r>
    <x v="91"/>
    <x v="213"/>
    <n v="15.422885572139304"/>
    <x v="7"/>
    <x v="2"/>
  </r>
  <r>
    <x v="91"/>
    <x v="214"/>
    <n v="11.940298507462687"/>
    <x v="7"/>
    <x v="2"/>
  </r>
  <r>
    <x v="91"/>
    <x v="215"/>
    <n v="28.35820895522388"/>
    <x v="7"/>
    <x v="2"/>
  </r>
  <r>
    <x v="91"/>
    <x v="216"/>
    <n v="2.4875621890547261"/>
    <x v="7"/>
    <x v="2"/>
  </r>
  <r>
    <x v="91"/>
    <x v="217"/>
    <n v="13.930348258706468"/>
    <x v="7"/>
    <x v="2"/>
  </r>
  <r>
    <x v="91"/>
    <x v="218"/>
    <n v="0.49751243781094528"/>
    <x v="7"/>
    <x v="2"/>
  </r>
  <r>
    <x v="91"/>
    <x v="219"/>
    <n v="0"/>
    <x v="7"/>
    <x v="2"/>
  </r>
  <r>
    <x v="91"/>
    <x v="220"/>
    <n v="27.363184079601989"/>
    <x v="7"/>
    <x v="2"/>
  </r>
  <r>
    <x v="92"/>
    <x v="213"/>
    <n v="15.422885572139304"/>
    <x v="7"/>
    <x v="2"/>
  </r>
  <r>
    <x v="92"/>
    <x v="222"/>
    <n v="14.427860696517413"/>
    <x v="7"/>
    <x v="2"/>
  </r>
  <r>
    <x v="92"/>
    <x v="223"/>
    <n v="42.786069651741293"/>
    <x v="7"/>
    <x v="2"/>
  </r>
  <r>
    <x v="92"/>
    <x v="224"/>
    <n v="24.875621890547265"/>
    <x v="7"/>
    <x v="2"/>
  </r>
  <r>
    <x v="92"/>
    <x v="4"/>
    <n v="2.4875621890547261"/>
    <x v="7"/>
    <x v="2"/>
  </r>
  <r>
    <x v="93"/>
    <x v="225"/>
    <n v="24.137931034482758"/>
    <x v="7"/>
    <x v="2"/>
  </r>
  <r>
    <x v="93"/>
    <x v="226"/>
    <n v="75.862068965517238"/>
    <x v="7"/>
    <x v="2"/>
  </r>
  <r>
    <x v="94"/>
    <x v="225"/>
    <n v="26.666666666666668"/>
    <x v="7"/>
    <x v="2"/>
  </r>
  <r>
    <x v="94"/>
    <x v="226"/>
    <n v="73.333333333333329"/>
    <x v="7"/>
    <x v="2"/>
  </r>
  <r>
    <x v="95"/>
    <x v="225"/>
    <n v="24.705882352941178"/>
    <x v="7"/>
    <x v="2"/>
  </r>
  <r>
    <x v="95"/>
    <x v="226"/>
    <n v="75.294117647058826"/>
    <x v="7"/>
    <x v="2"/>
  </r>
  <r>
    <x v="96"/>
    <x v="225"/>
    <n v="42.857142857142854"/>
    <x v="7"/>
    <x v="2"/>
  </r>
  <r>
    <x v="96"/>
    <x v="226"/>
    <n v="57.142857142857146"/>
    <x v="7"/>
    <x v="2"/>
  </r>
  <r>
    <x v="97"/>
    <x v="225"/>
    <n v="0"/>
    <x v="7"/>
    <x v="2"/>
  </r>
  <r>
    <x v="97"/>
    <x v="226"/>
    <n v="100"/>
    <x v="7"/>
    <x v="2"/>
  </r>
  <r>
    <x v="98"/>
    <x v="227"/>
    <n v="31.506849315068493"/>
    <x v="7"/>
    <x v="2"/>
  </r>
  <r>
    <x v="98"/>
    <x v="228"/>
    <n v="68.493150684931507"/>
    <x v="7"/>
    <x v="2"/>
  </r>
  <r>
    <x v="99"/>
    <x v="227"/>
    <n v="146"/>
    <x v="7"/>
    <x v="2"/>
  </r>
  <r>
    <x v="99"/>
    <x v="228"/>
    <n v="46"/>
    <x v="7"/>
    <x v="2"/>
  </r>
  <r>
    <x v="90"/>
    <x v="211"/>
    <n v="19.075144508670519"/>
    <x v="8"/>
    <x v="2"/>
  </r>
  <r>
    <x v="90"/>
    <x v="212"/>
    <n v="80.924855491329481"/>
    <x v="8"/>
    <x v="2"/>
  </r>
  <r>
    <x v="90"/>
    <x v="4"/>
    <n v="0"/>
    <x v="8"/>
    <x v="2"/>
  </r>
  <r>
    <x v="91"/>
    <x v="213"/>
    <n v="22.543352601156069"/>
    <x v="8"/>
    <x v="2"/>
  </r>
  <r>
    <x v="91"/>
    <x v="214"/>
    <n v="13.872832369942197"/>
    <x v="8"/>
    <x v="2"/>
  </r>
  <r>
    <x v="91"/>
    <x v="215"/>
    <n v="28.323699421965319"/>
    <x v="8"/>
    <x v="2"/>
  </r>
  <r>
    <x v="91"/>
    <x v="216"/>
    <n v="2.3121387283236996"/>
    <x v="8"/>
    <x v="2"/>
  </r>
  <r>
    <x v="91"/>
    <x v="217"/>
    <n v="10.982658959537572"/>
    <x v="8"/>
    <x v="2"/>
  </r>
  <r>
    <x v="91"/>
    <x v="218"/>
    <n v="1.7341040462427746"/>
    <x v="8"/>
    <x v="2"/>
  </r>
  <r>
    <x v="91"/>
    <x v="219"/>
    <n v="1.1560693641618498"/>
    <x v="8"/>
    <x v="2"/>
  </r>
  <r>
    <x v="91"/>
    <x v="220"/>
    <n v="19.075144508670519"/>
    <x v="8"/>
    <x v="2"/>
  </r>
  <r>
    <x v="92"/>
    <x v="213"/>
    <n v="22.543352601156069"/>
    <x v="8"/>
    <x v="2"/>
  </r>
  <r>
    <x v="92"/>
    <x v="222"/>
    <n v="16.184971098265898"/>
    <x v="8"/>
    <x v="2"/>
  </r>
  <r>
    <x v="92"/>
    <x v="223"/>
    <n v="42.196531791907518"/>
    <x v="8"/>
    <x v="2"/>
  </r>
  <r>
    <x v="92"/>
    <x v="224"/>
    <n v="19.075144508670519"/>
    <x v="8"/>
    <x v="2"/>
  </r>
  <r>
    <x v="92"/>
    <x v="4"/>
    <n v="0"/>
    <x v="8"/>
    <x v="2"/>
  </r>
  <r>
    <x v="93"/>
    <x v="225"/>
    <n v="31.818181818181817"/>
    <x v="8"/>
    <x v="2"/>
  </r>
  <r>
    <x v="93"/>
    <x v="226"/>
    <n v="68.181818181818187"/>
    <x v="8"/>
    <x v="2"/>
  </r>
  <r>
    <x v="94"/>
    <x v="225"/>
    <n v="30"/>
    <x v="8"/>
    <x v="2"/>
  </r>
  <r>
    <x v="94"/>
    <x v="226"/>
    <n v="70"/>
    <x v="8"/>
    <x v="2"/>
  </r>
  <r>
    <x v="95"/>
    <x v="225"/>
    <n v="26.923076923076923"/>
    <x v="8"/>
    <x v="2"/>
  </r>
  <r>
    <x v="95"/>
    <x v="226"/>
    <n v="73.07692307692308"/>
    <x v="8"/>
    <x v="2"/>
  </r>
  <r>
    <x v="96"/>
    <x v="225"/>
    <n v="44.444444444444443"/>
    <x v="8"/>
    <x v="2"/>
  </r>
  <r>
    <x v="96"/>
    <x v="226"/>
    <n v="55.555555555555557"/>
    <x v="8"/>
    <x v="2"/>
  </r>
  <r>
    <x v="97"/>
    <x v="225"/>
    <n v="0"/>
    <x v="8"/>
    <x v="2"/>
  </r>
  <r>
    <x v="97"/>
    <x v="226"/>
    <n v="100"/>
    <x v="8"/>
    <x v="2"/>
  </r>
  <r>
    <x v="98"/>
    <x v="227"/>
    <n v="27.857142857142858"/>
    <x v="8"/>
    <x v="2"/>
  </r>
  <r>
    <x v="98"/>
    <x v="228"/>
    <n v="72.142857142857139"/>
    <x v="8"/>
    <x v="2"/>
  </r>
  <r>
    <x v="99"/>
    <x v="227"/>
    <n v="140"/>
    <x v="8"/>
    <x v="2"/>
  </r>
  <r>
    <x v="99"/>
    <x v="228"/>
    <n v="39"/>
    <x v="8"/>
    <x v="2"/>
  </r>
  <r>
    <x v="90"/>
    <x v="211"/>
    <n v="34.254143646408842"/>
    <x v="9"/>
    <x v="2"/>
  </r>
  <r>
    <x v="90"/>
    <x v="212"/>
    <n v="63.535911602209943"/>
    <x v="9"/>
    <x v="2"/>
  </r>
  <r>
    <x v="90"/>
    <x v="4"/>
    <n v="2.2099447513812156"/>
    <x v="9"/>
    <x v="2"/>
  </r>
  <r>
    <x v="91"/>
    <x v="213"/>
    <n v="29.281767955801104"/>
    <x v="9"/>
    <x v="2"/>
  </r>
  <r>
    <x v="91"/>
    <x v="214"/>
    <n v="12.707182320441989"/>
    <x v="9"/>
    <x v="2"/>
  </r>
  <r>
    <x v="91"/>
    <x v="215"/>
    <n v="10.497237569060774"/>
    <x v="9"/>
    <x v="2"/>
  </r>
  <r>
    <x v="91"/>
    <x v="216"/>
    <n v="4.972375690607735"/>
    <x v="9"/>
    <x v="2"/>
  </r>
  <r>
    <x v="91"/>
    <x v="217"/>
    <n v="3.867403314917127"/>
    <x v="9"/>
    <x v="2"/>
  </r>
  <r>
    <x v="91"/>
    <x v="218"/>
    <n v="1.1049723756906078"/>
    <x v="9"/>
    <x v="2"/>
  </r>
  <r>
    <x v="91"/>
    <x v="219"/>
    <n v="1.1049723756906078"/>
    <x v="9"/>
    <x v="2"/>
  </r>
  <r>
    <x v="91"/>
    <x v="220"/>
    <n v="36.464088397790057"/>
    <x v="9"/>
    <x v="2"/>
  </r>
  <r>
    <x v="92"/>
    <x v="213"/>
    <n v="29.281767955801104"/>
    <x v="9"/>
    <x v="2"/>
  </r>
  <r>
    <x v="92"/>
    <x v="222"/>
    <n v="17.679558011049725"/>
    <x v="9"/>
    <x v="2"/>
  </r>
  <r>
    <x v="92"/>
    <x v="223"/>
    <n v="16.574585635359117"/>
    <x v="9"/>
    <x v="2"/>
  </r>
  <r>
    <x v="92"/>
    <x v="224"/>
    <n v="34.254143646408842"/>
    <x v="9"/>
    <x v="2"/>
  </r>
  <r>
    <x v="92"/>
    <x v="4"/>
    <n v="2.2099447513812156"/>
    <x v="9"/>
    <x v="2"/>
  </r>
  <r>
    <x v="93"/>
    <x v="225"/>
    <n v="43.478260869565219"/>
    <x v="9"/>
    <x v="2"/>
  </r>
  <r>
    <x v="93"/>
    <x v="226"/>
    <n v="56.521739130434781"/>
    <x v="9"/>
    <x v="2"/>
  </r>
  <r>
    <x v="94"/>
    <x v="225"/>
    <n v="40"/>
    <x v="9"/>
    <x v="2"/>
  </r>
  <r>
    <x v="94"/>
    <x v="226"/>
    <n v="60"/>
    <x v="9"/>
    <x v="2"/>
  </r>
  <r>
    <x v="95"/>
    <x v="225"/>
    <n v="58.974358974358971"/>
    <x v="9"/>
    <x v="2"/>
  </r>
  <r>
    <x v="95"/>
    <x v="226"/>
    <n v="41.025641025641029"/>
    <x v="9"/>
    <x v="2"/>
  </r>
  <r>
    <x v="96"/>
    <x v="225"/>
    <n v="66.666666666666671"/>
    <x v="9"/>
    <x v="2"/>
  </r>
  <r>
    <x v="96"/>
    <x v="226"/>
    <n v="33.333333333333336"/>
    <x v="9"/>
    <x v="2"/>
  </r>
  <r>
    <x v="97"/>
    <x v="225"/>
    <n v="0"/>
    <x v="9"/>
    <x v="2"/>
  </r>
  <r>
    <x v="97"/>
    <x v="226"/>
    <n v="0"/>
    <x v="9"/>
    <x v="2"/>
  </r>
  <r>
    <x v="98"/>
    <x v="227"/>
    <n v="36.521739130434781"/>
    <x v="9"/>
    <x v="2"/>
  </r>
  <r>
    <x v="98"/>
    <x v="228"/>
    <n v="63.478260869565219"/>
    <x v="9"/>
    <x v="2"/>
  </r>
  <r>
    <x v="99"/>
    <x v="227"/>
    <n v="115"/>
    <x v="9"/>
    <x v="2"/>
  </r>
  <r>
    <x v="99"/>
    <x v="228"/>
    <n v="42"/>
    <x v="9"/>
    <x v="2"/>
  </r>
  <r>
    <x v="90"/>
    <x v="211"/>
    <n v="42.281879194630875"/>
    <x v="10"/>
    <x v="2"/>
  </r>
  <r>
    <x v="90"/>
    <x v="212"/>
    <n v="52.348993288590606"/>
    <x v="10"/>
    <x v="2"/>
  </r>
  <r>
    <x v="90"/>
    <x v="4"/>
    <n v="5.3691275167785237"/>
    <x v="10"/>
    <x v="2"/>
  </r>
  <r>
    <x v="91"/>
    <x v="213"/>
    <n v="21.476510067114095"/>
    <x v="10"/>
    <x v="2"/>
  </r>
  <r>
    <x v="91"/>
    <x v="214"/>
    <n v="2.6845637583892619"/>
    <x v="10"/>
    <x v="2"/>
  </r>
  <r>
    <x v="91"/>
    <x v="215"/>
    <n v="9.3959731543624159"/>
    <x v="10"/>
    <x v="2"/>
  </r>
  <r>
    <x v="91"/>
    <x v="216"/>
    <n v="1.3422818791946309"/>
    <x v="10"/>
    <x v="2"/>
  </r>
  <r>
    <x v="91"/>
    <x v="217"/>
    <n v="10.738255033557047"/>
    <x v="10"/>
    <x v="2"/>
  </r>
  <r>
    <x v="91"/>
    <x v="218"/>
    <n v="6.0402684563758386"/>
    <x v="10"/>
    <x v="2"/>
  </r>
  <r>
    <x v="91"/>
    <x v="219"/>
    <n v="0.67114093959731547"/>
    <x v="10"/>
    <x v="2"/>
  </r>
  <r>
    <x v="91"/>
    <x v="220"/>
    <n v="47.651006711409394"/>
    <x v="10"/>
    <x v="2"/>
  </r>
  <r>
    <x v="92"/>
    <x v="213"/>
    <n v="21.476510067114095"/>
    <x v="10"/>
    <x v="2"/>
  </r>
  <r>
    <x v="92"/>
    <x v="222"/>
    <n v="4.026845637583893"/>
    <x v="10"/>
    <x v="2"/>
  </r>
  <r>
    <x v="92"/>
    <x v="223"/>
    <n v="26.845637583892618"/>
    <x v="10"/>
    <x v="2"/>
  </r>
  <r>
    <x v="92"/>
    <x v="224"/>
    <n v="42.281879194630875"/>
    <x v="10"/>
    <x v="2"/>
  </r>
  <r>
    <x v="92"/>
    <x v="4"/>
    <n v="5.3691275167785237"/>
    <x v="10"/>
    <x v="2"/>
  </r>
  <r>
    <x v="93"/>
    <x v="225"/>
    <n v="10.256410256410257"/>
    <x v="10"/>
    <x v="2"/>
  </r>
  <r>
    <x v="93"/>
    <x v="226"/>
    <n v="89.743589743589737"/>
    <x v="10"/>
    <x v="2"/>
  </r>
  <r>
    <x v="94"/>
    <x v="225"/>
    <n v="33.333333333333336"/>
    <x v="10"/>
    <x v="2"/>
  </r>
  <r>
    <x v="94"/>
    <x v="226"/>
    <n v="66.666666666666671"/>
    <x v="10"/>
    <x v="2"/>
  </r>
  <r>
    <x v="95"/>
    <x v="225"/>
    <n v="0"/>
    <x v="10"/>
    <x v="2"/>
  </r>
  <r>
    <x v="95"/>
    <x v="226"/>
    <n v="100"/>
    <x v="10"/>
    <x v="2"/>
  </r>
  <r>
    <x v="96"/>
    <x v="225"/>
    <n v="45.833333333333336"/>
    <x v="10"/>
    <x v="2"/>
  </r>
  <r>
    <x v="96"/>
    <x v="226"/>
    <n v="54.166666666666664"/>
    <x v="10"/>
    <x v="2"/>
  </r>
  <r>
    <x v="97"/>
    <x v="225"/>
    <n v="100"/>
    <x v="10"/>
    <x v="2"/>
  </r>
  <r>
    <x v="97"/>
    <x v="226"/>
    <n v="0"/>
    <x v="10"/>
    <x v="2"/>
  </r>
  <r>
    <x v="98"/>
    <x v="227"/>
    <n v="55.128205128205131"/>
    <x v="10"/>
    <x v="2"/>
  </r>
  <r>
    <x v="98"/>
    <x v="228"/>
    <n v="44.871794871794869"/>
    <x v="10"/>
    <x v="2"/>
  </r>
  <r>
    <x v="99"/>
    <x v="227"/>
    <n v="78"/>
    <x v="10"/>
    <x v="2"/>
  </r>
  <r>
    <x v="99"/>
    <x v="228"/>
    <n v="43"/>
    <x v="10"/>
    <x v="2"/>
  </r>
  <r>
    <x v="90"/>
    <x v="211"/>
    <n v="34.899328859060404"/>
    <x v="11"/>
    <x v="2"/>
  </r>
  <r>
    <x v="90"/>
    <x v="212"/>
    <n v="61.744966442953022"/>
    <x v="11"/>
    <x v="2"/>
  </r>
  <r>
    <x v="90"/>
    <x v="4"/>
    <n v="3.3557046979865772"/>
    <x v="11"/>
    <x v="2"/>
  </r>
  <r>
    <x v="91"/>
    <x v="213"/>
    <n v="28.859060402684563"/>
    <x v="11"/>
    <x v="2"/>
  </r>
  <r>
    <x v="91"/>
    <x v="214"/>
    <n v="13.422818791946309"/>
    <x v="11"/>
    <x v="2"/>
  </r>
  <r>
    <x v="91"/>
    <x v="215"/>
    <n v="12.751677852348994"/>
    <x v="11"/>
    <x v="2"/>
  </r>
  <r>
    <x v="91"/>
    <x v="216"/>
    <n v="1.3422818791946309"/>
    <x v="11"/>
    <x v="2"/>
  </r>
  <r>
    <x v="91"/>
    <x v="217"/>
    <n v="2.6845637583892619"/>
    <x v="11"/>
    <x v="2"/>
  </r>
  <r>
    <x v="91"/>
    <x v="218"/>
    <n v="0.67114093959731547"/>
    <x v="11"/>
    <x v="2"/>
  </r>
  <r>
    <x v="91"/>
    <x v="219"/>
    <n v="2.0134228187919465"/>
    <x v="11"/>
    <x v="2"/>
  </r>
  <r>
    <x v="91"/>
    <x v="220"/>
    <n v="38.255033557046978"/>
    <x v="11"/>
    <x v="2"/>
  </r>
  <r>
    <x v="92"/>
    <x v="213"/>
    <n v="28.859060402684563"/>
    <x v="11"/>
    <x v="2"/>
  </r>
  <r>
    <x v="92"/>
    <x v="222"/>
    <n v="14.765100671140939"/>
    <x v="11"/>
    <x v="2"/>
  </r>
  <r>
    <x v="92"/>
    <x v="223"/>
    <n v="18.120805369127517"/>
    <x v="11"/>
    <x v="2"/>
  </r>
  <r>
    <x v="92"/>
    <x v="224"/>
    <n v="34.899328859060404"/>
    <x v="11"/>
    <x v="2"/>
  </r>
  <r>
    <x v="92"/>
    <x v="4"/>
    <n v="3.3557046979865772"/>
    <x v="11"/>
    <x v="2"/>
  </r>
  <r>
    <x v="93"/>
    <x v="225"/>
    <n v="20.833333333333332"/>
    <x v="11"/>
    <x v="2"/>
  </r>
  <r>
    <x v="93"/>
    <x v="226"/>
    <n v="79.166666666666671"/>
    <x v="11"/>
    <x v="2"/>
  </r>
  <r>
    <x v="94"/>
    <x v="225"/>
    <n v="45.454545454545453"/>
    <x v="11"/>
    <x v="2"/>
  </r>
  <r>
    <x v="94"/>
    <x v="226"/>
    <n v="54.545454545454547"/>
    <x v="11"/>
    <x v="2"/>
  </r>
  <r>
    <x v="95"/>
    <x v="225"/>
    <n v="66.666666666666671"/>
    <x v="11"/>
    <x v="2"/>
  </r>
  <r>
    <x v="95"/>
    <x v="226"/>
    <n v="33.333333333333336"/>
    <x v="11"/>
    <x v="2"/>
  </r>
  <r>
    <x v="96"/>
    <x v="225"/>
    <n v="57.142857142857146"/>
    <x v="11"/>
    <x v="2"/>
  </r>
  <r>
    <x v="96"/>
    <x v="226"/>
    <n v="42.857142857142854"/>
    <x v="11"/>
    <x v="2"/>
  </r>
  <r>
    <x v="97"/>
    <x v="225"/>
    <n v="0"/>
    <x v="11"/>
    <x v="2"/>
  </r>
  <r>
    <x v="97"/>
    <x v="226"/>
    <n v="0"/>
    <x v="11"/>
    <x v="2"/>
  </r>
  <r>
    <x v="98"/>
    <x v="227"/>
    <n v="35.869565217391305"/>
    <x v="11"/>
    <x v="2"/>
  </r>
  <r>
    <x v="98"/>
    <x v="228"/>
    <n v="64.130434782608702"/>
    <x v="11"/>
    <x v="2"/>
  </r>
  <r>
    <x v="99"/>
    <x v="227"/>
    <n v="92"/>
    <x v="11"/>
    <x v="2"/>
  </r>
  <r>
    <x v="99"/>
    <x v="228"/>
    <n v="33"/>
    <x v="11"/>
    <x v="2"/>
  </r>
  <r>
    <x v="90"/>
    <x v="211"/>
    <n v="52.542372881355931"/>
    <x v="12"/>
    <x v="2"/>
  </r>
  <r>
    <x v="90"/>
    <x v="212"/>
    <n v="43.220338983050844"/>
    <x v="12"/>
    <x v="2"/>
  </r>
  <r>
    <x v="90"/>
    <x v="4"/>
    <n v="4.2372881355932206"/>
    <x v="12"/>
    <x v="2"/>
  </r>
  <r>
    <x v="91"/>
    <x v="213"/>
    <n v="20.338983050847457"/>
    <x v="12"/>
    <x v="2"/>
  </r>
  <r>
    <x v="91"/>
    <x v="214"/>
    <n v="1.6949152542372881"/>
    <x v="12"/>
    <x v="2"/>
  </r>
  <r>
    <x v="91"/>
    <x v="215"/>
    <n v="14.40677966101695"/>
    <x v="12"/>
    <x v="2"/>
  </r>
  <r>
    <x v="91"/>
    <x v="216"/>
    <n v="0.84745762711864403"/>
    <x v="12"/>
    <x v="2"/>
  </r>
  <r>
    <x v="91"/>
    <x v="217"/>
    <n v="2.5423728813559321"/>
    <x v="12"/>
    <x v="2"/>
  </r>
  <r>
    <x v="91"/>
    <x v="218"/>
    <n v="0.84745762711864403"/>
    <x v="12"/>
    <x v="2"/>
  </r>
  <r>
    <x v="91"/>
    <x v="219"/>
    <n v="2.5423728813559321"/>
    <x v="12"/>
    <x v="2"/>
  </r>
  <r>
    <x v="91"/>
    <x v="220"/>
    <n v="56.779661016949156"/>
    <x v="12"/>
    <x v="2"/>
  </r>
  <r>
    <x v="92"/>
    <x v="213"/>
    <n v="20.338983050847457"/>
    <x v="12"/>
    <x v="2"/>
  </r>
  <r>
    <x v="92"/>
    <x v="222"/>
    <n v="2.5423728813559321"/>
    <x v="12"/>
    <x v="2"/>
  </r>
  <r>
    <x v="92"/>
    <x v="223"/>
    <n v="20.338983050847457"/>
    <x v="12"/>
    <x v="2"/>
  </r>
  <r>
    <x v="92"/>
    <x v="224"/>
    <n v="52.542372881355931"/>
    <x v="12"/>
    <x v="2"/>
  </r>
  <r>
    <x v="92"/>
    <x v="4"/>
    <n v="4.2372881355932206"/>
    <x v="12"/>
    <x v="2"/>
  </r>
  <r>
    <x v="93"/>
    <x v="225"/>
    <n v="0"/>
    <x v="12"/>
    <x v="2"/>
  </r>
  <r>
    <x v="93"/>
    <x v="226"/>
    <n v="100"/>
    <x v="12"/>
    <x v="2"/>
  </r>
  <r>
    <x v="94"/>
    <x v="225"/>
    <n v="55.555555555555557"/>
    <x v="12"/>
    <x v="2"/>
  </r>
  <r>
    <x v="94"/>
    <x v="226"/>
    <n v="44.444444444444443"/>
    <x v="12"/>
    <x v="2"/>
  </r>
  <r>
    <x v="95"/>
    <x v="225"/>
    <n v="0"/>
    <x v="12"/>
    <x v="2"/>
  </r>
  <r>
    <x v="95"/>
    <x v="226"/>
    <n v="100"/>
    <x v="12"/>
    <x v="2"/>
  </r>
  <r>
    <x v="96"/>
    <x v="225"/>
    <n v="28.571428571428573"/>
    <x v="12"/>
    <x v="2"/>
  </r>
  <r>
    <x v="96"/>
    <x v="226"/>
    <n v="71.428571428571431"/>
    <x v="12"/>
    <x v="2"/>
  </r>
  <r>
    <x v="97"/>
    <x v="225"/>
    <n v="100"/>
    <x v="12"/>
    <x v="2"/>
  </r>
  <r>
    <x v="97"/>
    <x v="226"/>
    <n v="0"/>
    <x v="12"/>
    <x v="2"/>
  </r>
  <r>
    <x v="98"/>
    <x v="227"/>
    <n v="45.098039215686278"/>
    <x v="12"/>
    <x v="2"/>
  </r>
  <r>
    <x v="98"/>
    <x v="228"/>
    <n v="54.901960784313722"/>
    <x v="12"/>
    <x v="2"/>
  </r>
  <r>
    <x v="99"/>
    <x v="227"/>
    <n v="51"/>
    <x v="12"/>
    <x v="2"/>
  </r>
  <r>
    <x v="99"/>
    <x v="228"/>
    <n v="23"/>
    <x v="12"/>
    <x v="2"/>
  </r>
  <r>
    <x v="90"/>
    <x v="211"/>
    <n v="25.974025974025974"/>
    <x v="13"/>
    <x v="2"/>
  </r>
  <r>
    <x v="90"/>
    <x v="212"/>
    <n v="68.831168831168824"/>
    <x v="13"/>
    <x v="2"/>
  </r>
  <r>
    <x v="90"/>
    <x v="4"/>
    <n v="5.1948051948051948"/>
    <x v="13"/>
    <x v="2"/>
  </r>
  <r>
    <x v="91"/>
    <x v="213"/>
    <n v="36.363636363636367"/>
    <x v="13"/>
    <x v="2"/>
  </r>
  <r>
    <x v="91"/>
    <x v="214"/>
    <n v="10.38961038961039"/>
    <x v="13"/>
    <x v="2"/>
  </r>
  <r>
    <x v="91"/>
    <x v="215"/>
    <n v="9.0909090909090917"/>
    <x v="13"/>
    <x v="2"/>
  </r>
  <r>
    <x v="91"/>
    <x v="216"/>
    <n v="6.4935064935064934"/>
    <x v="13"/>
    <x v="2"/>
  </r>
  <r>
    <x v="91"/>
    <x v="217"/>
    <n v="5.1948051948051948"/>
    <x v="13"/>
    <x v="2"/>
  </r>
  <r>
    <x v="91"/>
    <x v="218"/>
    <n v="0"/>
    <x v="13"/>
    <x v="2"/>
  </r>
  <r>
    <x v="91"/>
    <x v="219"/>
    <n v="1.2987012987012987"/>
    <x v="13"/>
    <x v="2"/>
  </r>
  <r>
    <x v="91"/>
    <x v="220"/>
    <n v="31.168831168831169"/>
    <x v="13"/>
    <x v="2"/>
  </r>
  <r>
    <x v="92"/>
    <x v="213"/>
    <n v="36.363636363636367"/>
    <x v="13"/>
    <x v="2"/>
  </r>
  <r>
    <x v="92"/>
    <x v="222"/>
    <n v="16.883116883116884"/>
    <x v="13"/>
    <x v="2"/>
  </r>
  <r>
    <x v="92"/>
    <x v="223"/>
    <n v="15.584415584415584"/>
    <x v="13"/>
    <x v="2"/>
  </r>
  <r>
    <x v="92"/>
    <x v="224"/>
    <n v="25.974025974025974"/>
    <x v="13"/>
    <x v="2"/>
  </r>
  <r>
    <x v="92"/>
    <x v="4"/>
    <n v="5.1948051948051948"/>
    <x v="13"/>
    <x v="2"/>
  </r>
  <r>
    <x v="93"/>
    <x v="225"/>
    <n v="10"/>
    <x v="13"/>
    <x v="2"/>
  </r>
  <r>
    <x v="93"/>
    <x v="226"/>
    <n v="90"/>
    <x v="13"/>
    <x v="2"/>
  </r>
  <r>
    <x v="94"/>
    <x v="225"/>
    <n v="33.333333333333336"/>
    <x v="13"/>
    <x v="2"/>
  </r>
  <r>
    <x v="94"/>
    <x v="226"/>
    <n v="66.666666666666671"/>
    <x v="13"/>
    <x v="2"/>
  </r>
  <r>
    <x v="95"/>
    <x v="225"/>
    <n v="78.571428571428569"/>
    <x v="13"/>
    <x v="2"/>
  </r>
  <r>
    <x v="95"/>
    <x v="226"/>
    <n v="21.428571428571427"/>
    <x v="13"/>
    <x v="2"/>
  </r>
  <r>
    <x v="96"/>
    <x v="225"/>
    <n v="33.333333333333336"/>
    <x v="13"/>
    <x v="2"/>
  </r>
  <r>
    <x v="96"/>
    <x v="226"/>
    <n v="66.666666666666671"/>
    <x v="13"/>
    <x v="2"/>
  </r>
  <r>
    <x v="97"/>
    <x v="225"/>
    <n v="0"/>
    <x v="13"/>
    <x v="2"/>
  </r>
  <r>
    <x v="97"/>
    <x v="226"/>
    <n v="0"/>
    <x v="13"/>
    <x v="2"/>
  </r>
  <r>
    <x v="98"/>
    <x v="227"/>
    <n v="52.830188679245282"/>
    <x v="13"/>
    <x v="2"/>
  </r>
  <r>
    <x v="98"/>
    <x v="228"/>
    <n v="47.169811320754718"/>
    <x v="13"/>
    <x v="2"/>
  </r>
  <r>
    <x v="99"/>
    <x v="227"/>
    <n v="53"/>
    <x v="13"/>
    <x v="2"/>
  </r>
  <r>
    <x v="99"/>
    <x v="228"/>
    <n v="28"/>
    <x v="13"/>
    <x v="2"/>
  </r>
  <r>
    <x v="90"/>
    <x v="211"/>
    <n v="14.285714285714286"/>
    <x v="14"/>
    <x v="2"/>
  </r>
  <r>
    <x v="90"/>
    <x v="212"/>
    <n v="83.333333333333329"/>
    <x v="14"/>
    <x v="2"/>
  </r>
  <r>
    <x v="90"/>
    <x v="4"/>
    <n v="2.3809523809523809"/>
    <x v="14"/>
    <x v="2"/>
  </r>
  <r>
    <x v="91"/>
    <x v="213"/>
    <n v="17.857142857142858"/>
    <x v="14"/>
    <x v="2"/>
  </r>
  <r>
    <x v="91"/>
    <x v="214"/>
    <n v="9.5238095238095237"/>
    <x v="14"/>
    <x v="2"/>
  </r>
  <r>
    <x v="91"/>
    <x v="215"/>
    <n v="26.19047619047619"/>
    <x v="14"/>
    <x v="2"/>
  </r>
  <r>
    <x v="91"/>
    <x v="216"/>
    <n v="2.3809523809523809"/>
    <x v="14"/>
    <x v="2"/>
  </r>
  <r>
    <x v="91"/>
    <x v="217"/>
    <n v="17.857142857142858"/>
    <x v="14"/>
    <x v="2"/>
  </r>
  <r>
    <x v="91"/>
    <x v="218"/>
    <n v="8.3333333333333339"/>
    <x v="14"/>
    <x v="2"/>
  </r>
  <r>
    <x v="91"/>
    <x v="219"/>
    <n v="1.1904761904761905"/>
    <x v="14"/>
    <x v="2"/>
  </r>
  <r>
    <x v="91"/>
    <x v="220"/>
    <n v="16.666666666666668"/>
    <x v="14"/>
    <x v="2"/>
  </r>
  <r>
    <x v="92"/>
    <x v="213"/>
    <n v="17.857142857142858"/>
    <x v="14"/>
    <x v="2"/>
  </r>
  <r>
    <x v="92"/>
    <x v="222"/>
    <n v="11.904761904761905"/>
    <x v="14"/>
    <x v="2"/>
  </r>
  <r>
    <x v="92"/>
    <x v="223"/>
    <n v="53.571428571428569"/>
    <x v="14"/>
    <x v="2"/>
  </r>
  <r>
    <x v="92"/>
    <x v="224"/>
    <n v="14.285714285714286"/>
    <x v="14"/>
    <x v="2"/>
  </r>
  <r>
    <x v="92"/>
    <x v="4"/>
    <n v="2.3809523809523809"/>
    <x v="14"/>
    <x v="2"/>
  </r>
  <r>
    <x v="93"/>
    <x v="225"/>
    <n v="15.909090909090908"/>
    <x v="14"/>
    <x v="2"/>
  </r>
  <r>
    <x v="93"/>
    <x v="226"/>
    <n v="84.090909090909093"/>
    <x v="14"/>
    <x v="2"/>
  </r>
  <r>
    <x v="94"/>
    <x v="225"/>
    <n v="41.935483870967744"/>
    <x v="14"/>
    <x v="2"/>
  </r>
  <r>
    <x v="94"/>
    <x v="226"/>
    <n v="58.064516129032256"/>
    <x v="14"/>
    <x v="2"/>
  </r>
  <r>
    <x v="95"/>
    <x v="225"/>
    <n v="20"/>
    <x v="14"/>
    <x v="2"/>
  </r>
  <r>
    <x v="95"/>
    <x v="226"/>
    <n v="80"/>
    <x v="14"/>
    <x v="2"/>
  </r>
  <r>
    <x v="96"/>
    <x v="225"/>
    <n v="66.666666666666671"/>
    <x v="14"/>
    <x v="2"/>
  </r>
  <r>
    <x v="96"/>
    <x v="226"/>
    <n v="33.333333333333336"/>
    <x v="14"/>
    <x v="2"/>
  </r>
  <r>
    <x v="97"/>
    <x v="225"/>
    <n v="0"/>
    <x v="14"/>
    <x v="2"/>
  </r>
  <r>
    <x v="97"/>
    <x v="226"/>
    <n v="0"/>
    <x v="14"/>
    <x v="2"/>
  </r>
  <r>
    <x v="98"/>
    <x v="227"/>
    <n v="34.285714285714285"/>
    <x v="14"/>
    <x v="2"/>
  </r>
  <r>
    <x v="98"/>
    <x v="228"/>
    <n v="65.714285714285708"/>
    <x v="14"/>
    <x v="2"/>
  </r>
  <r>
    <x v="99"/>
    <x v="227"/>
    <n v="70"/>
    <x v="14"/>
    <x v="2"/>
  </r>
  <r>
    <x v="99"/>
    <x v="228"/>
    <n v="24"/>
    <x v="14"/>
    <x v="2"/>
  </r>
  <r>
    <x v="90"/>
    <x v="211"/>
    <n v="34.408602150537632"/>
    <x v="15"/>
    <x v="2"/>
  </r>
  <r>
    <x v="90"/>
    <x v="212"/>
    <n v="63.44086021505376"/>
    <x v="15"/>
    <x v="2"/>
  </r>
  <r>
    <x v="90"/>
    <x v="4"/>
    <n v="2.150537634408602"/>
    <x v="15"/>
    <x v="2"/>
  </r>
  <r>
    <x v="91"/>
    <x v="213"/>
    <n v="44.086021505376344"/>
    <x v="15"/>
    <x v="2"/>
  </r>
  <r>
    <x v="91"/>
    <x v="214"/>
    <n v="6.4516129032258061"/>
    <x v="15"/>
    <x v="2"/>
  </r>
  <r>
    <x v="91"/>
    <x v="215"/>
    <n v="5.376344086021505"/>
    <x v="15"/>
    <x v="2"/>
  </r>
  <r>
    <x v="91"/>
    <x v="216"/>
    <n v="5.376344086021505"/>
    <x v="15"/>
    <x v="2"/>
  </r>
  <r>
    <x v="91"/>
    <x v="217"/>
    <n v="0"/>
    <x v="15"/>
    <x v="2"/>
  </r>
  <r>
    <x v="91"/>
    <x v="218"/>
    <n v="2.150537634408602"/>
    <x v="15"/>
    <x v="2"/>
  </r>
  <r>
    <x v="91"/>
    <x v="219"/>
    <n v="0"/>
    <x v="15"/>
    <x v="2"/>
  </r>
  <r>
    <x v="91"/>
    <x v="220"/>
    <n v="36.55913978494624"/>
    <x v="15"/>
    <x v="2"/>
  </r>
  <r>
    <x v="92"/>
    <x v="213"/>
    <n v="44.086021505376344"/>
    <x v="15"/>
    <x v="2"/>
  </r>
  <r>
    <x v="92"/>
    <x v="222"/>
    <n v="11.827956989247312"/>
    <x v="15"/>
    <x v="2"/>
  </r>
  <r>
    <x v="92"/>
    <x v="223"/>
    <n v="7.5268817204301079"/>
    <x v="15"/>
    <x v="2"/>
  </r>
  <r>
    <x v="92"/>
    <x v="224"/>
    <n v="34.408602150537632"/>
    <x v="15"/>
    <x v="2"/>
  </r>
  <r>
    <x v="92"/>
    <x v="4"/>
    <n v="2.150537634408602"/>
    <x v="15"/>
    <x v="2"/>
  </r>
  <r>
    <x v="93"/>
    <x v="225"/>
    <n v="45.454545454545453"/>
    <x v="15"/>
    <x v="2"/>
  </r>
  <r>
    <x v="93"/>
    <x v="226"/>
    <n v="54.545454545454547"/>
    <x v="15"/>
    <x v="2"/>
  </r>
  <r>
    <x v="94"/>
    <x v="225"/>
    <n v="66.666666666666671"/>
    <x v="15"/>
    <x v="2"/>
  </r>
  <r>
    <x v="94"/>
    <x v="226"/>
    <n v="33.333333333333336"/>
    <x v="15"/>
    <x v="2"/>
  </r>
  <r>
    <x v="95"/>
    <x v="225"/>
    <n v="50"/>
    <x v="15"/>
    <x v="2"/>
  </r>
  <r>
    <x v="95"/>
    <x v="226"/>
    <n v="50"/>
    <x v="15"/>
    <x v="2"/>
  </r>
  <r>
    <x v="96"/>
    <x v="225"/>
    <n v="100"/>
    <x v="15"/>
    <x v="2"/>
  </r>
  <r>
    <x v="96"/>
    <x v="226"/>
    <n v="0"/>
    <x v="15"/>
    <x v="2"/>
  </r>
  <r>
    <x v="97"/>
    <x v="225"/>
    <n v="0"/>
    <x v="15"/>
    <x v="2"/>
  </r>
  <r>
    <x v="97"/>
    <x v="226"/>
    <n v="0"/>
    <x v="15"/>
    <x v="2"/>
  </r>
  <r>
    <x v="98"/>
    <x v="227"/>
    <n v="64.406779661016955"/>
    <x v="15"/>
    <x v="2"/>
  </r>
  <r>
    <x v="98"/>
    <x v="228"/>
    <n v="35.593220338983052"/>
    <x v="15"/>
    <x v="2"/>
  </r>
  <r>
    <x v="99"/>
    <x v="227"/>
    <n v="59"/>
    <x v="15"/>
    <x v="2"/>
  </r>
  <r>
    <x v="99"/>
    <x v="228"/>
    <n v="38"/>
    <x v="15"/>
    <x v="2"/>
  </r>
  <r>
    <x v="90"/>
    <x v="211"/>
    <n v="23.295454545454547"/>
    <x v="16"/>
    <x v="2"/>
  </r>
  <r>
    <x v="90"/>
    <x v="212"/>
    <n v="71.022727272727266"/>
    <x v="16"/>
    <x v="2"/>
  </r>
  <r>
    <x v="90"/>
    <x v="4"/>
    <n v="5.6818181818181817"/>
    <x v="16"/>
    <x v="2"/>
  </r>
  <r>
    <x v="91"/>
    <x v="213"/>
    <n v="36.93181818181818"/>
    <x v="16"/>
    <x v="2"/>
  </r>
  <r>
    <x v="91"/>
    <x v="214"/>
    <n v="3.4090909090909092"/>
    <x v="16"/>
    <x v="2"/>
  </r>
  <r>
    <x v="91"/>
    <x v="215"/>
    <n v="15.909090909090908"/>
    <x v="16"/>
    <x v="2"/>
  </r>
  <r>
    <x v="91"/>
    <x v="216"/>
    <n v="4.5454545454545459"/>
    <x v="16"/>
    <x v="2"/>
  </r>
  <r>
    <x v="91"/>
    <x v="217"/>
    <n v="3.9772727272727271"/>
    <x v="16"/>
    <x v="2"/>
  </r>
  <r>
    <x v="91"/>
    <x v="218"/>
    <n v="3.9772727272727271"/>
    <x v="16"/>
    <x v="2"/>
  </r>
  <r>
    <x v="91"/>
    <x v="219"/>
    <n v="2.2727272727272729"/>
    <x v="16"/>
    <x v="2"/>
  </r>
  <r>
    <x v="91"/>
    <x v="220"/>
    <n v="28.977272727272727"/>
    <x v="16"/>
    <x v="2"/>
  </r>
  <r>
    <x v="92"/>
    <x v="213"/>
    <n v="36.93181818181818"/>
    <x v="16"/>
    <x v="2"/>
  </r>
  <r>
    <x v="92"/>
    <x v="222"/>
    <n v="7.9545454545454541"/>
    <x v="16"/>
    <x v="2"/>
  </r>
  <r>
    <x v="92"/>
    <x v="223"/>
    <n v="26.136363636363637"/>
    <x v="16"/>
    <x v="2"/>
  </r>
  <r>
    <x v="92"/>
    <x v="224"/>
    <n v="23.295454545454547"/>
    <x v="16"/>
    <x v="2"/>
  </r>
  <r>
    <x v="92"/>
    <x v="4"/>
    <n v="5.6818181818181817"/>
    <x v="16"/>
    <x v="2"/>
  </r>
  <r>
    <x v="93"/>
    <x v="225"/>
    <n v="16.279069767441861"/>
    <x v="16"/>
    <x v="2"/>
  </r>
  <r>
    <x v="93"/>
    <x v="226"/>
    <n v="83.720930232558146"/>
    <x v="16"/>
    <x v="2"/>
  </r>
  <r>
    <x v="94"/>
    <x v="225"/>
    <n v="43.243243243243242"/>
    <x v="16"/>
    <x v="2"/>
  </r>
  <r>
    <x v="94"/>
    <x v="226"/>
    <n v="56.756756756756758"/>
    <x v="16"/>
    <x v="2"/>
  </r>
  <r>
    <x v="95"/>
    <x v="225"/>
    <n v="28.571428571428573"/>
    <x v="16"/>
    <x v="2"/>
  </r>
  <r>
    <x v="95"/>
    <x v="226"/>
    <n v="71.428571428571431"/>
    <x v="16"/>
    <x v="2"/>
  </r>
  <r>
    <x v="96"/>
    <x v="225"/>
    <n v="55.555555555555557"/>
    <x v="16"/>
    <x v="2"/>
  </r>
  <r>
    <x v="96"/>
    <x v="226"/>
    <n v="44.444444444444443"/>
    <x v="16"/>
    <x v="2"/>
  </r>
  <r>
    <x v="97"/>
    <x v="225"/>
    <n v="100"/>
    <x v="16"/>
    <x v="2"/>
  </r>
  <r>
    <x v="97"/>
    <x v="226"/>
    <n v="0"/>
    <x v="16"/>
    <x v="2"/>
  </r>
  <r>
    <x v="98"/>
    <x v="227"/>
    <n v="52"/>
    <x v="16"/>
    <x v="2"/>
  </r>
  <r>
    <x v="98"/>
    <x v="228"/>
    <n v="48"/>
    <x v="16"/>
    <x v="2"/>
  </r>
  <r>
    <x v="99"/>
    <x v="227"/>
    <n v="125"/>
    <x v="16"/>
    <x v="2"/>
  </r>
  <r>
    <x v="99"/>
    <x v="228"/>
    <n v="65"/>
    <x v="16"/>
    <x v="2"/>
  </r>
  <r>
    <x v="90"/>
    <x v="211"/>
    <n v="28.555368184373243"/>
    <x v="0"/>
    <x v="3"/>
  </r>
  <r>
    <x v="90"/>
    <x v="212"/>
    <n v="68.221847479857601"/>
    <x v="0"/>
    <x v="3"/>
  </r>
  <r>
    <x v="90"/>
    <x v="4"/>
    <n v="3.2227843357691586"/>
    <x v="0"/>
    <x v="3"/>
  </r>
  <r>
    <x v="91"/>
    <x v="213"/>
    <n v="24.07719692711261"/>
    <x v="0"/>
    <x v="3"/>
  </r>
  <r>
    <x v="91"/>
    <x v="214"/>
    <n v="7.3824245830991195"/>
    <x v="0"/>
    <x v="3"/>
  </r>
  <r>
    <x v="91"/>
    <x v="215"/>
    <n v="20.835675473112236"/>
    <x v="0"/>
    <x v="3"/>
  </r>
  <r>
    <x v="91"/>
    <x v="216"/>
    <n v="3.8973205920929361"/>
    <x v="0"/>
    <x v="3"/>
  </r>
  <r>
    <x v="91"/>
    <x v="217"/>
    <n v="7.9445381300356006"/>
    <x v="0"/>
    <x v="3"/>
  </r>
  <r>
    <x v="91"/>
    <x v="218"/>
    <n v="3.0728873899194302"/>
    <x v="0"/>
    <x v="3"/>
  </r>
  <r>
    <x v="91"/>
    <x v="219"/>
    <n v="1.0118043844856661"/>
    <x v="0"/>
    <x v="3"/>
  </r>
  <r>
    <x v="91"/>
    <x v="220"/>
    <n v="31.778152520142402"/>
    <x v="0"/>
    <x v="3"/>
  </r>
  <r>
    <x v="92"/>
    <x v="213"/>
    <n v="24.07719692711261"/>
    <x v="0"/>
    <x v="3"/>
  </r>
  <r>
    <x v="92"/>
    <x v="222"/>
    <n v="11.279745175192055"/>
    <x v="0"/>
    <x v="3"/>
  </r>
  <r>
    <x v="92"/>
    <x v="223"/>
    <n v="32.86490537755293"/>
    <x v="0"/>
    <x v="3"/>
  </r>
  <r>
    <x v="92"/>
    <x v="224"/>
    <n v="28.555368184373243"/>
    <x v="0"/>
    <x v="3"/>
  </r>
  <r>
    <x v="92"/>
    <x v="4"/>
    <n v="3.2227843357691586"/>
    <x v="0"/>
    <x v="3"/>
  </r>
  <r>
    <x v="93"/>
    <x v="225"/>
    <n v="19.53071083505866"/>
    <x v="0"/>
    <x v="3"/>
  </r>
  <r>
    <x v="93"/>
    <x v="226"/>
    <n v="80.469289164941344"/>
    <x v="0"/>
    <x v="3"/>
  </r>
  <r>
    <x v="94"/>
    <x v="225"/>
    <n v="36.104513064133016"/>
    <x v="0"/>
    <x v="3"/>
  </r>
  <r>
    <x v="94"/>
    <x v="226"/>
    <n v="63.895486935866984"/>
    <x v="0"/>
    <x v="3"/>
  </r>
  <r>
    <x v="95"/>
    <x v="225"/>
    <n v="31.077694235588972"/>
    <x v="0"/>
    <x v="3"/>
  </r>
  <r>
    <x v="95"/>
    <x v="226"/>
    <n v="68.922305764411021"/>
    <x v="0"/>
    <x v="3"/>
  </r>
  <r>
    <x v="96"/>
    <x v="225"/>
    <n v="56.88073394495413"/>
    <x v="0"/>
    <x v="3"/>
  </r>
  <r>
    <x v="96"/>
    <x v="226"/>
    <n v="43.11926605504587"/>
    <x v="0"/>
    <x v="3"/>
  </r>
  <r>
    <x v="97"/>
    <x v="225"/>
    <n v="44.444444444444443"/>
    <x v="0"/>
    <x v="3"/>
  </r>
  <r>
    <x v="97"/>
    <x v="226"/>
    <n v="55.555555555555557"/>
    <x v="0"/>
    <x v="3"/>
  </r>
  <r>
    <x v="98"/>
    <x v="227"/>
    <n v="36.336171381488604"/>
    <x v="0"/>
    <x v="3"/>
  </r>
  <r>
    <x v="98"/>
    <x v="228"/>
    <n v="63.663828618511396"/>
    <x v="0"/>
    <x v="3"/>
  </r>
  <r>
    <x v="99"/>
    <x v="227"/>
    <n v="3641"/>
    <x v="0"/>
    <x v="3"/>
  </r>
  <r>
    <x v="99"/>
    <x v="228"/>
    <n v="1323"/>
    <x v="0"/>
    <x v="3"/>
  </r>
  <r>
    <x v="90"/>
    <x v="211"/>
    <n v="40.246045694200355"/>
    <x v="1"/>
    <x v="3"/>
  </r>
  <r>
    <x v="90"/>
    <x v="212"/>
    <n v="55.4481546572935"/>
    <x v="1"/>
    <x v="3"/>
  </r>
  <r>
    <x v="90"/>
    <x v="4"/>
    <n v="4.3057996485061514"/>
    <x v="1"/>
    <x v="3"/>
  </r>
  <r>
    <x v="91"/>
    <x v="213"/>
    <n v="26.010544815465728"/>
    <x v="1"/>
    <x v="3"/>
  </r>
  <r>
    <x v="91"/>
    <x v="214"/>
    <n v="2.9876977152899826"/>
    <x v="1"/>
    <x v="3"/>
  </r>
  <r>
    <x v="91"/>
    <x v="215"/>
    <n v="12.302284710017574"/>
    <x v="1"/>
    <x v="3"/>
  </r>
  <r>
    <x v="91"/>
    <x v="216"/>
    <n v="3.6028119507908611"/>
    <x v="1"/>
    <x v="3"/>
  </r>
  <r>
    <x v="91"/>
    <x v="217"/>
    <n v="5.1845342706502633"/>
    <x v="1"/>
    <x v="3"/>
  </r>
  <r>
    <x v="91"/>
    <x v="218"/>
    <n v="3.5149384885764499"/>
    <x v="1"/>
    <x v="3"/>
  </r>
  <r>
    <x v="91"/>
    <x v="219"/>
    <n v="1.8453427065026362"/>
    <x v="1"/>
    <x v="3"/>
  </r>
  <r>
    <x v="91"/>
    <x v="220"/>
    <n v="44.5518453427065"/>
    <x v="1"/>
    <x v="3"/>
  </r>
  <r>
    <x v="92"/>
    <x v="213"/>
    <n v="26.010544815465728"/>
    <x v="1"/>
    <x v="3"/>
  </r>
  <r>
    <x v="92"/>
    <x v="222"/>
    <n v="6.5905096660808438"/>
    <x v="1"/>
    <x v="3"/>
  </r>
  <r>
    <x v="92"/>
    <x v="223"/>
    <n v="22.847100175746924"/>
    <x v="1"/>
    <x v="3"/>
  </r>
  <r>
    <x v="92"/>
    <x v="224"/>
    <n v="40.246045694200355"/>
    <x v="1"/>
    <x v="3"/>
  </r>
  <r>
    <x v="92"/>
    <x v="4"/>
    <n v="4.3057996485061514"/>
    <x v="1"/>
    <x v="3"/>
  </r>
  <r>
    <x v="93"/>
    <x v="225"/>
    <n v="13.524590163934427"/>
    <x v="1"/>
    <x v="3"/>
  </r>
  <r>
    <x v="93"/>
    <x v="226"/>
    <n v="86.47540983606558"/>
    <x v="1"/>
    <x v="3"/>
  </r>
  <r>
    <x v="94"/>
    <x v="225"/>
    <n v="33.974358974358971"/>
    <x v="1"/>
    <x v="3"/>
  </r>
  <r>
    <x v="94"/>
    <x v="226"/>
    <n v="66.025641025641022"/>
    <x v="1"/>
    <x v="3"/>
  </r>
  <r>
    <x v="95"/>
    <x v="225"/>
    <n v="12.820512820512821"/>
    <x v="1"/>
    <x v="3"/>
  </r>
  <r>
    <x v="95"/>
    <x v="226"/>
    <n v="87.179487179487182"/>
    <x v="1"/>
    <x v="3"/>
  </r>
  <r>
    <x v="96"/>
    <x v="225"/>
    <n v="65.957446808510639"/>
    <x v="1"/>
    <x v="3"/>
  </r>
  <r>
    <x v="96"/>
    <x v="226"/>
    <n v="34.042553191489361"/>
    <x v="1"/>
    <x v="3"/>
  </r>
  <r>
    <x v="97"/>
    <x v="225"/>
    <n v="71.428571428571431"/>
    <x v="1"/>
    <x v="3"/>
  </r>
  <r>
    <x v="97"/>
    <x v="226"/>
    <n v="28.571428571428573"/>
    <x v="1"/>
    <x v="3"/>
  </r>
  <r>
    <x v="98"/>
    <x v="227"/>
    <n v="47.702060221870049"/>
    <x v="1"/>
    <x v="3"/>
  </r>
  <r>
    <x v="98"/>
    <x v="228"/>
    <n v="52.297939778129951"/>
    <x v="1"/>
    <x v="3"/>
  </r>
  <r>
    <x v="99"/>
    <x v="227"/>
    <n v="631"/>
    <x v="1"/>
    <x v="3"/>
  </r>
  <r>
    <x v="99"/>
    <x v="228"/>
    <n v="301"/>
    <x v="1"/>
    <x v="3"/>
  </r>
  <r>
    <x v="90"/>
    <x v="211"/>
    <n v="20.440251572327043"/>
    <x v="2"/>
    <x v="3"/>
  </r>
  <r>
    <x v="90"/>
    <x v="212"/>
    <n v="77.725366876310275"/>
    <x v="2"/>
    <x v="3"/>
  </r>
  <r>
    <x v="90"/>
    <x v="4"/>
    <n v="1.8343815513626835"/>
    <x v="2"/>
    <x v="3"/>
  </r>
  <r>
    <x v="91"/>
    <x v="213"/>
    <n v="16.981132075471699"/>
    <x v="2"/>
    <x v="3"/>
  </r>
  <r>
    <x v="91"/>
    <x v="214"/>
    <n v="5.817610062893082"/>
    <x v="2"/>
    <x v="3"/>
  </r>
  <r>
    <x v="91"/>
    <x v="215"/>
    <n v="35.482180293501045"/>
    <x v="2"/>
    <x v="3"/>
  </r>
  <r>
    <x v="91"/>
    <x v="216"/>
    <n v="2.3060796645702304"/>
    <x v="2"/>
    <x v="3"/>
  </r>
  <r>
    <x v="91"/>
    <x v="217"/>
    <n v="11.530398322851154"/>
    <x v="2"/>
    <x v="3"/>
  </r>
  <r>
    <x v="91"/>
    <x v="218"/>
    <n v="4.9266247379454926"/>
    <x v="2"/>
    <x v="3"/>
  </r>
  <r>
    <x v="91"/>
    <x v="219"/>
    <n v="0.68134171907756813"/>
    <x v="2"/>
    <x v="3"/>
  </r>
  <r>
    <x v="91"/>
    <x v="220"/>
    <n v="22.274633123689728"/>
    <x v="2"/>
    <x v="3"/>
  </r>
  <r>
    <x v="92"/>
    <x v="213"/>
    <n v="16.981132075471699"/>
    <x v="2"/>
    <x v="3"/>
  </r>
  <r>
    <x v="92"/>
    <x v="222"/>
    <n v="8.1236897274633115"/>
    <x v="2"/>
    <x v="3"/>
  </r>
  <r>
    <x v="92"/>
    <x v="223"/>
    <n v="52.620545073375261"/>
    <x v="2"/>
    <x v="3"/>
  </r>
  <r>
    <x v="92"/>
    <x v="224"/>
    <n v="20.440251572327043"/>
    <x v="2"/>
    <x v="3"/>
  </r>
  <r>
    <x v="92"/>
    <x v="4"/>
    <n v="1.8343815513626835"/>
    <x v="2"/>
    <x v="3"/>
  </r>
  <r>
    <x v="93"/>
    <x v="225"/>
    <n v="13.317757009345794"/>
    <x v="2"/>
    <x v="3"/>
  </r>
  <r>
    <x v="93"/>
    <x v="226"/>
    <n v="86.682242990654203"/>
    <x v="2"/>
    <x v="3"/>
  </r>
  <r>
    <x v="94"/>
    <x v="225"/>
    <n v="31.106471816283925"/>
    <x v="2"/>
    <x v="3"/>
  </r>
  <r>
    <x v="94"/>
    <x v="226"/>
    <n v="68.893528183716072"/>
    <x v="2"/>
    <x v="3"/>
  </r>
  <r>
    <x v="95"/>
    <x v="225"/>
    <n v="9.7122302158273381"/>
    <x v="2"/>
    <x v="3"/>
  </r>
  <r>
    <x v="95"/>
    <x v="226"/>
    <n v="90.287769784172667"/>
    <x v="2"/>
    <x v="3"/>
  </r>
  <r>
    <x v="96"/>
    <x v="225"/>
    <n v="41.549295774647888"/>
    <x v="2"/>
    <x v="3"/>
  </r>
  <r>
    <x v="96"/>
    <x v="226"/>
    <n v="58.450704225352112"/>
    <x v="2"/>
    <x v="3"/>
  </r>
  <r>
    <x v="97"/>
    <x v="225"/>
    <n v="26.315789473684209"/>
    <x v="2"/>
    <x v="3"/>
  </r>
  <r>
    <x v="97"/>
    <x v="226"/>
    <n v="73.684210526315795"/>
    <x v="2"/>
    <x v="3"/>
  </r>
  <r>
    <x v="98"/>
    <x v="227"/>
    <n v="22.454484153742413"/>
    <x v="2"/>
    <x v="3"/>
  </r>
  <r>
    <x v="98"/>
    <x v="228"/>
    <n v="77.545515846257587"/>
    <x v="2"/>
    <x v="3"/>
  </r>
  <r>
    <x v="99"/>
    <x v="227"/>
    <n v="1483"/>
    <x v="2"/>
    <x v="3"/>
  </r>
  <r>
    <x v="99"/>
    <x v="228"/>
    <n v="333"/>
    <x v="2"/>
    <x v="3"/>
  </r>
  <r>
    <x v="90"/>
    <x v="211"/>
    <n v="32"/>
    <x v="3"/>
    <x v="3"/>
  </r>
  <r>
    <x v="90"/>
    <x v="212"/>
    <n v="63.466666666666669"/>
    <x v="3"/>
    <x v="3"/>
  </r>
  <r>
    <x v="90"/>
    <x v="4"/>
    <n v="4.5333333333333332"/>
    <x v="3"/>
    <x v="3"/>
  </r>
  <r>
    <x v="91"/>
    <x v="213"/>
    <n v="32.666666666666664"/>
    <x v="3"/>
    <x v="3"/>
  </r>
  <r>
    <x v="91"/>
    <x v="214"/>
    <n v="13.866666666666667"/>
    <x v="3"/>
    <x v="3"/>
  </r>
  <r>
    <x v="91"/>
    <x v="215"/>
    <n v="4"/>
    <x v="3"/>
    <x v="3"/>
  </r>
  <r>
    <x v="91"/>
    <x v="216"/>
    <n v="8.2666666666666675"/>
    <x v="3"/>
    <x v="3"/>
  </r>
  <r>
    <x v="91"/>
    <x v="217"/>
    <n v="3.0666666666666669"/>
    <x v="3"/>
    <x v="3"/>
  </r>
  <r>
    <x v="91"/>
    <x v="218"/>
    <n v="1.0666666666666667"/>
    <x v="3"/>
    <x v="3"/>
  </r>
  <r>
    <x v="91"/>
    <x v="219"/>
    <n v="0.53333333333333333"/>
    <x v="3"/>
    <x v="3"/>
  </r>
  <r>
    <x v="91"/>
    <x v="220"/>
    <n v="36.533333333333331"/>
    <x v="3"/>
    <x v="3"/>
  </r>
  <r>
    <x v="92"/>
    <x v="213"/>
    <n v="32.666666666666664"/>
    <x v="3"/>
    <x v="3"/>
  </r>
  <r>
    <x v="92"/>
    <x v="222"/>
    <n v="22.133333333333333"/>
    <x v="3"/>
    <x v="3"/>
  </r>
  <r>
    <x v="92"/>
    <x v="223"/>
    <n v="8.6666666666666661"/>
    <x v="3"/>
    <x v="3"/>
  </r>
  <r>
    <x v="92"/>
    <x v="224"/>
    <n v="32"/>
    <x v="3"/>
    <x v="3"/>
  </r>
  <r>
    <x v="92"/>
    <x v="4"/>
    <n v="4.5333333333333332"/>
    <x v="3"/>
    <x v="3"/>
  </r>
  <r>
    <x v="93"/>
    <x v="225"/>
    <n v="65.384615384615387"/>
    <x v="3"/>
    <x v="3"/>
  </r>
  <r>
    <x v="93"/>
    <x v="226"/>
    <n v="34.615384615384613"/>
    <x v="3"/>
    <x v="3"/>
  </r>
  <r>
    <x v="94"/>
    <x v="225"/>
    <n v="67.272727272727266"/>
    <x v="3"/>
    <x v="3"/>
  </r>
  <r>
    <x v="94"/>
    <x v="226"/>
    <n v="32.727272727272727"/>
    <x v="3"/>
    <x v="3"/>
  </r>
  <r>
    <x v="95"/>
    <x v="225"/>
    <n v="77.272727272727266"/>
    <x v="3"/>
    <x v="3"/>
  </r>
  <r>
    <x v="95"/>
    <x v="226"/>
    <n v="22.727272727272727"/>
    <x v="3"/>
    <x v="3"/>
  </r>
  <r>
    <x v="96"/>
    <x v="225"/>
    <n v="78.378378378378372"/>
    <x v="3"/>
    <x v="3"/>
  </r>
  <r>
    <x v="96"/>
    <x v="226"/>
    <n v="21.621621621621621"/>
    <x v="3"/>
    <x v="3"/>
  </r>
  <r>
    <x v="97"/>
    <x v="225"/>
    <n v="100"/>
    <x v="3"/>
    <x v="3"/>
  </r>
  <r>
    <x v="97"/>
    <x v="226"/>
    <n v="0"/>
    <x v="3"/>
    <x v="3"/>
  </r>
  <r>
    <x v="98"/>
    <x v="227"/>
    <n v="49.369747899159663"/>
    <x v="3"/>
    <x v="3"/>
  </r>
  <r>
    <x v="98"/>
    <x v="228"/>
    <n v="50.630252100840337"/>
    <x v="3"/>
    <x v="3"/>
  </r>
  <r>
    <x v="99"/>
    <x v="227"/>
    <n v="476"/>
    <x v="3"/>
    <x v="3"/>
  </r>
  <r>
    <x v="99"/>
    <x v="228"/>
    <n v="235"/>
    <x v="3"/>
    <x v="3"/>
  </r>
  <r>
    <x v="90"/>
    <x v="211"/>
    <n v="17.22972972972973"/>
    <x v="4"/>
    <x v="3"/>
  </r>
  <r>
    <x v="90"/>
    <x v="212"/>
    <n v="80.574324324324323"/>
    <x v="4"/>
    <x v="3"/>
  </r>
  <r>
    <x v="90"/>
    <x v="4"/>
    <n v="2.1959459459459461"/>
    <x v="4"/>
    <x v="3"/>
  </r>
  <r>
    <x v="91"/>
    <x v="213"/>
    <n v="23.310810810810811"/>
    <x v="4"/>
    <x v="3"/>
  </r>
  <r>
    <x v="91"/>
    <x v="214"/>
    <n v="11.148648648648649"/>
    <x v="4"/>
    <x v="3"/>
  </r>
  <r>
    <x v="91"/>
    <x v="215"/>
    <n v="27.871621621621621"/>
    <x v="4"/>
    <x v="3"/>
  </r>
  <r>
    <x v="91"/>
    <x v="216"/>
    <n v="3.5472972972972974"/>
    <x v="4"/>
    <x v="3"/>
  </r>
  <r>
    <x v="91"/>
    <x v="217"/>
    <n v="13.175675675675675"/>
    <x v="4"/>
    <x v="3"/>
  </r>
  <r>
    <x v="91"/>
    <x v="218"/>
    <n v="1.1824324324324325"/>
    <x v="4"/>
    <x v="3"/>
  </r>
  <r>
    <x v="91"/>
    <x v="219"/>
    <n v="0.33783783783783783"/>
    <x v="4"/>
    <x v="3"/>
  </r>
  <r>
    <x v="91"/>
    <x v="220"/>
    <n v="19.425675675675677"/>
    <x v="4"/>
    <x v="3"/>
  </r>
  <r>
    <x v="92"/>
    <x v="213"/>
    <n v="23.310810810810811"/>
    <x v="4"/>
    <x v="3"/>
  </r>
  <r>
    <x v="92"/>
    <x v="222"/>
    <n v="14.695945945945946"/>
    <x v="4"/>
    <x v="3"/>
  </r>
  <r>
    <x v="92"/>
    <x v="223"/>
    <n v="42.567567567567565"/>
    <x v="4"/>
    <x v="3"/>
  </r>
  <r>
    <x v="92"/>
    <x v="224"/>
    <n v="17.22972972972973"/>
    <x v="4"/>
    <x v="3"/>
  </r>
  <r>
    <x v="92"/>
    <x v="4"/>
    <n v="2.1959459459459461"/>
    <x v="4"/>
    <x v="3"/>
  </r>
  <r>
    <x v="93"/>
    <x v="225"/>
    <n v="24.657534246575342"/>
    <x v="4"/>
    <x v="3"/>
  </r>
  <r>
    <x v="93"/>
    <x v="226"/>
    <n v="75.342465753424662"/>
    <x v="4"/>
    <x v="3"/>
  </r>
  <r>
    <x v="94"/>
    <x v="225"/>
    <n v="34"/>
    <x v="4"/>
    <x v="3"/>
  </r>
  <r>
    <x v="94"/>
    <x v="226"/>
    <n v="66"/>
    <x v="4"/>
    <x v="3"/>
  </r>
  <r>
    <x v="95"/>
    <x v="225"/>
    <n v="26.037735849056602"/>
    <x v="4"/>
    <x v="3"/>
  </r>
  <r>
    <x v="95"/>
    <x v="226"/>
    <n v="73.962264150943398"/>
    <x v="4"/>
    <x v="3"/>
  </r>
  <r>
    <x v="96"/>
    <x v="225"/>
    <n v="32.142857142857146"/>
    <x v="4"/>
    <x v="3"/>
  </r>
  <r>
    <x v="96"/>
    <x v="226"/>
    <n v="67.857142857142861"/>
    <x v="4"/>
    <x v="3"/>
  </r>
  <r>
    <x v="97"/>
    <x v="225"/>
    <n v="60"/>
    <x v="4"/>
    <x v="3"/>
  </r>
  <r>
    <x v="97"/>
    <x v="226"/>
    <n v="40"/>
    <x v="4"/>
    <x v="3"/>
  </r>
  <r>
    <x v="98"/>
    <x v="227"/>
    <n v="37.526205450733755"/>
    <x v="4"/>
    <x v="3"/>
  </r>
  <r>
    <x v="98"/>
    <x v="228"/>
    <n v="62.473794549266245"/>
    <x v="4"/>
    <x v="3"/>
  </r>
  <r>
    <x v="99"/>
    <x v="227"/>
    <n v="477"/>
    <x v="4"/>
    <x v="3"/>
  </r>
  <r>
    <x v="99"/>
    <x v="228"/>
    <n v="179"/>
    <x v="4"/>
    <x v="3"/>
  </r>
  <r>
    <x v="90"/>
    <x v="211"/>
    <n v="15.09433962264151"/>
    <x v="5"/>
    <x v="3"/>
  </r>
  <r>
    <x v="90"/>
    <x v="212"/>
    <n v="84.276729559748432"/>
    <x v="5"/>
    <x v="3"/>
  </r>
  <r>
    <x v="90"/>
    <x v="4"/>
    <n v="0.62893081761006286"/>
    <x v="5"/>
    <x v="3"/>
  </r>
  <r>
    <x v="91"/>
    <x v="213"/>
    <n v="30.817610062893081"/>
    <x v="5"/>
    <x v="3"/>
  </r>
  <r>
    <x v="91"/>
    <x v="214"/>
    <n v="10.062893081761006"/>
    <x v="5"/>
    <x v="3"/>
  </r>
  <r>
    <x v="91"/>
    <x v="215"/>
    <n v="20.125786163522012"/>
    <x v="5"/>
    <x v="3"/>
  </r>
  <r>
    <x v="91"/>
    <x v="216"/>
    <n v="5.0314465408805029"/>
    <x v="5"/>
    <x v="3"/>
  </r>
  <r>
    <x v="91"/>
    <x v="217"/>
    <n v="16.981132075471699"/>
    <x v="5"/>
    <x v="3"/>
  </r>
  <r>
    <x v="91"/>
    <x v="218"/>
    <n v="0.62893081761006286"/>
    <x v="5"/>
    <x v="3"/>
  </r>
  <r>
    <x v="91"/>
    <x v="219"/>
    <n v="0.62893081761006286"/>
    <x v="5"/>
    <x v="3"/>
  </r>
  <r>
    <x v="91"/>
    <x v="220"/>
    <n v="15.723270440251572"/>
    <x v="5"/>
    <x v="3"/>
  </r>
  <r>
    <x v="92"/>
    <x v="213"/>
    <n v="30.817610062893081"/>
    <x v="5"/>
    <x v="3"/>
  </r>
  <r>
    <x v="92"/>
    <x v="222"/>
    <n v="15.09433962264151"/>
    <x v="5"/>
    <x v="3"/>
  </r>
  <r>
    <x v="92"/>
    <x v="223"/>
    <n v="38.364779874213838"/>
    <x v="5"/>
    <x v="3"/>
  </r>
  <r>
    <x v="92"/>
    <x v="224"/>
    <n v="15.09433962264151"/>
    <x v="5"/>
    <x v="3"/>
  </r>
  <r>
    <x v="92"/>
    <x v="4"/>
    <n v="0.62893081761006286"/>
    <x v="5"/>
    <x v="3"/>
  </r>
  <r>
    <x v="93"/>
    <x v="225"/>
    <n v="22.222222222222221"/>
    <x v="5"/>
    <x v="3"/>
  </r>
  <r>
    <x v="93"/>
    <x v="226"/>
    <n v="77.777777777777771"/>
    <x v="5"/>
    <x v="3"/>
  </r>
  <r>
    <x v="94"/>
    <x v="225"/>
    <n v="50"/>
    <x v="5"/>
    <x v="3"/>
  </r>
  <r>
    <x v="94"/>
    <x v="226"/>
    <n v="50"/>
    <x v="5"/>
    <x v="3"/>
  </r>
  <r>
    <x v="95"/>
    <x v="225"/>
    <n v="28.94736842105263"/>
    <x v="5"/>
    <x v="3"/>
  </r>
  <r>
    <x v="95"/>
    <x v="226"/>
    <n v="71.05263157894737"/>
    <x v="5"/>
    <x v="3"/>
  </r>
  <r>
    <x v="96"/>
    <x v="225"/>
    <n v="42.857142857142854"/>
    <x v="5"/>
    <x v="3"/>
  </r>
  <r>
    <x v="96"/>
    <x v="226"/>
    <n v="57.142857142857146"/>
    <x v="5"/>
    <x v="3"/>
  </r>
  <r>
    <x v="97"/>
    <x v="225"/>
    <n v="0"/>
    <x v="5"/>
    <x v="3"/>
  </r>
  <r>
    <x v="97"/>
    <x v="226"/>
    <n v="0"/>
    <x v="5"/>
    <x v="3"/>
  </r>
  <r>
    <x v="98"/>
    <x v="227"/>
    <n v="51.492537313432834"/>
    <x v="5"/>
    <x v="3"/>
  </r>
  <r>
    <x v="98"/>
    <x v="228"/>
    <n v="48.507462686567166"/>
    <x v="5"/>
    <x v="3"/>
  </r>
  <r>
    <x v="99"/>
    <x v="227"/>
    <n v="134"/>
    <x v="5"/>
    <x v="3"/>
  </r>
  <r>
    <x v="99"/>
    <x v="228"/>
    <n v="69"/>
    <x v="5"/>
    <x v="3"/>
  </r>
  <r>
    <x v="90"/>
    <x v="211"/>
    <n v="21.296296296296298"/>
    <x v="6"/>
    <x v="3"/>
  </r>
  <r>
    <x v="90"/>
    <x v="212"/>
    <n v="76.851851851851848"/>
    <x v="6"/>
    <x v="3"/>
  </r>
  <r>
    <x v="90"/>
    <x v="4"/>
    <n v="1.8518518518518519"/>
    <x v="6"/>
    <x v="3"/>
  </r>
  <r>
    <x v="91"/>
    <x v="213"/>
    <n v="20.37037037037037"/>
    <x v="6"/>
    <x v="3"/>
  </r>
  <r>
    <x v="91"/>
    <x v="214"/>
    <n v="9.2592592592592595"/>
    <x v="6"/>
    <x v="3"/>
  </r>
  <r>
    <x v="91"/>
    <x v="215"/>
    <n v="32.407407407407405"/>
    <x v="6"/>
    <x v="3"/>
  </r>
  <r>
    <x v="91"/>
    <x v="216"/>
    <n v="2.7777777777777777"/>
    <x v="6"/>
    <x v="3"/>
  </r>
  <r>
    <x v="91"/>
    <x v="217"/>
    <n v="7.4074074074074074"/>
    <x v="6"/>
    <x v="3"/>
  </r>
  <r>
    <x v="91"/>
    <x v="218"/>
    <n v="4.6296296296296298"/>
    <x v="6"/>
    <x v="3"/>
  </r>
  <r>
    <x v="91"/>
    <x v="219"/>
    <n v="0"/>
    <x v="6"/>
    <x v="3"/>
  </r>
  <r>
    <x v="91"/>
    <x v="220"/>
    <n v="23.148148148148149"/>
    <x v="6"/>
    <x v="3"/>
  </r>
  <r>
    <x v="92"/>
    <x v="213"/>
    <n v="20.37037037037037"/>
    <x v="6"/>
    <x v="3"/>
  </r>
  <r>
    <x v="92"/>
    <x v="222"/>
    <n v="12.037037037037036"/>
    <x v="6"/>
    <x v="3"/>
  </r>
  <r>
    <x v="92"/>
    <x v="223"/>
    <n v="44.444444444444443"/>
    <x v="6"/>
    <x v="3"/>
  </r>
  <r>
    <x v="92"/>
    <x v="224"/>
    <n v="21.296296296296298"/>
    <x v="6"/>
    <x v="3"/>
  </r>
  <r>
    <x v="92"/>
    <x v="4"/>
    <n v="1.8518518518518519"/>
    <x v="6"/>
    <x v="3"/>
  </r>
  <r>
    <x v="93"/>
    <x v="225"/>
    <n v="24"/>
    <x v="6"/>
    <x v="3"/>
  </r>
  <r>
    <x v="93"/>
    <x v="226"/>
    <n v="76"/>
    <x v="6"/>
    <x v="3"/>
  </r>
  <r>
    <x v="94"/>
    <x v="225"/>
    <n v="41.176470588235297"/>
    <x v="6"/>
    <x v="3"/>
  </r>
  <r>
    <x v="94"/>
    <x v="226"/>
    <n v="58.823529411764703"/>
    <x v="6"/>
    <x v="3"/>
  </r>
  <r>
    <x v="95"/>
    <x v="225"/>
    <n v="22.222222222222221"/>
    <x v="6"/>
    <x v="3"/>
  </r>
  <r>
    <x v="95"/>
    <x v="226"/>
    <n v="77.777777777777771"/>
    <x v="6"/>
    <x v="3"/>
  </r>
  <r>
    <x v="96"/>
    <x v="225"/>
    <n v="40"/>
    <x v="6"/>
    <x v="3"/>
  </r>
  <r>
    <x v="96"/>
    <x v="226"/>
    <n v="60"/>
    <x v="6"/>
    <x v="3"/>
  </r>
  <r>
    <x v="97"/>
    <x v="225"/>
    <n v="100"/>
    <x v="6"/>
    <x v="3"/>
  </r>
  <r>
    <x v="97"/>
    <x v="226"/>
    <n v="0"/>
    <x v="6"/>
    <x v="3"/>
  </r>
  <r>
    <x v="98"/>
    <x v="227"/>
    <n v="21.686746987951807"/>
    <x v="6"/>
    <x v="3"/>
  </r>
  <r>
    <x v="98"/>
    <x v="228"/>
    <n v="78.313253012048193"/>
    <x v="6"/>
    <x v="3"/>
  </r>
  <r>
    <x v="99"/>
    <x v="227"/>
    <n v="83"/>
    <x v="6"/>
    <x v="3"/>
  </r>
  <r>
    <x v="99"/>
    <x v="228"/>
    <n v="18"/>
    <x v="6"/>
    <x v="3"/>
  </r>
  <r>
    <x v="90"/>
    <x v="211"/>
    <n v="20.338983050847457"/>
    <x v="7"/>
    <x v="3"/>
  </r>
  <r>
    <x v="90"/>
    <x v="212"/>
    <n v="76.836158192090394"/>
    <x v="7"/>
    <x v="3"/>
  </r>
  <r>
    <x v="90"/>
    <x v="4"/>
    <n v="2.8248587570621471"/>
    <x v="7"/>
    <x v="3"/>
  </r>
  <r>
    <x v="91"/>
    <x v="213"/>
    <n v="18.07909604519774"/>
    <x v="7"/>
    <x v="3"/>
  </r>
  <r>
    <x v="91"/>
    <x v="214"/>
    <n v="10.734463276836157"/>
    <x v="7"/>
    <x v="3"/>
  </r>
  <r>
    <x v="91"/>
    <x v="215"/>
    <n v="27.683615819209038"/>
    <x v="7"/>
    <x v="3"/>
  </r>
  <r>
    <x v="91"/>
    <x v="216"/>
    <n v="3.9548022598870056"/>
    <x v="7"/>
    <x v="3"/>
  </r>
  <r>
    <x v="91"/>
    <x v="217"/>
    <n v="15.819209039548022"/>
    <x v="7"/>
    <x v="3"/>
  </r>
  <r>
    <x v="91"/>
    <x v="218"/>
    <n v="0.56497175141242939"/>
    <x v="7"/>
    <x v="3"/>
  </r>
  <r>
    <x v="91"/>
    <x v="219"/>
    <n v="0"/>
    <x v="7"/>
    <x v="3"/>
  </r>
  <r>
    <x v="91"/>
    <x v="220"/>
    <n v="23.163841807909606"/>
    <x v="7"/>
    <x v="3"/>
  </r>
  <r>
    <x v="92"/>
    <x v="213"/>
    <n v="18.07909604519774"/>
    <x v="7"/>
    <x v="3"/>
  </r>
  <r>
    <x v="92"/>
    <x v="222"/>
    <n v="14.689265536723164"/>
    <x v="7"/>
    <x v="3"/>
  </r>
  <r>
    <x v="92"/>
    <x v="223"/>
    <n v="44.067796610169495"/>
    <x v="7"/>
    <x v="3"/>
  </r>
  <r>
    <x v="92"/>
    <x v="224"/>
    <n v="20.338983050847457"/>
    <x v="7"/>
    <x v="3"/>
  </r>
  <r>
    <x v="92"/>
    <x v="4"/>
    <n v="2.8248587570621471"/>
    <x v="7"/>
    <x v="3"/>
  </r>
  <r>
    <x v="93"/>
    <x v="225"/>
    <n v="20"/>
    <x v="7"/>
    <x v="3"/>
  </r>
  <r>
    <x v="93"/>
    <x v="226"/>
    <n v="80"/>
    <x v="7"/>
    <x v="3"/>
  </r>
  <r>
    <x v="94"/>
    <x v="225"/>
    <n v="28.571428571428573"/>
    <x v="7"/>
    <x v="3"/>
  </r>
  <r>
    <x v="94"/>
    <x v="226"/>
    <n v="71.428571428571431"/>
    <x v="7"/>
    <x v="3"/>
  </r>
  <r>
    <x v="95"/>
    <x v="225"/>
    <n v="25.301204819277107"/>
    <x v="7"/>
    <x v="3"/>
  </r>
  <r>
    <x v="95"/>
    <x v="226"/>
    <n v="74.698795180722897"/>
    <x v="7"/>
    <x v="3"/>
  </r>
  <r>
    <x v="96"/>
    <x v="225"/>
    <n v="37.5"/>
    <x v="7"/>
    <x v="3"/>
  </r>
  <r>
    <x v="96"/>
    <x v="226"/>
    <n v="62.5"/>
    <x v="7"/>
    <x v="3"/>
  </r>
  <r>
    <x v="97"/>
    <x v="225"/>
    <n v="50"/>
    <x v="7"/>
    <x v="3"/>
  </r>
  <r>
    <x v="97"/>
    <x v="226"/>
    <n v="50"/>
    <x v="7"/>
    <x v="3"/>
  </r>
  <r>
    <x v="98"/>
    <x v="227"/>
    <n v="41.911764705882355"/>
    <x v="7"/>
    <x v="3"/>
  </r>
  <r>
    <x v="98"/>
    <x v="228"/>
    <n v="58.088235294117645"/>
    <x v="7"/>
    <x v="3"/>
  </r>
  <r>
    <x v="99"/>
    <x v="227"/>
    <n v="136"/>
    <x v="7"/>
    <x v="3"/>
  </r>
  <r>
    <x v="99"/>
    <x v="228"/>
    <n v="57"/>
    <x v="7"/>
    <x v="3"/>
  </r>
  <r>
    <x v="90"/>
    <x v="211"/>
    <n v="12.837837837837839"/>
    <x v="8"/>
    <x v="3"/>
  </r>
  <r>
    <x v="90"/>
    <x v="212"/>
    <n v="83.78378378378379"/>
    <x v="8"/>
    <x v="3"/>
  </r>
  <r>
    <x v="90"/>
    <x v="4"/>
    <n v="3.3783783783783785"/>
    <x v="8"/>
    <x v="3"/>
  </r>
  <r>
    <x v="91"/>
    <x v="213"/>
    <n v="23.648648648648649"/>
    <x v="8"/>
    <x v="3"/>
  </r>
  <r>
    <x v="91"/>
    <x v="214"/>
    <n v="14.189189189189189"/>
    <x v="8"/>
    <x v="3"/>
  </r>
  <r>
    <x v="91"/>
    <x v="215"/>
    <n v="33.108108108108105"/>
    <x v="8"/>
    <x v="3"/>
  </r>
  <r>
    <x v="91"/>
    <x v="216"/>
    <n v="2.0270270270270272"/>
    <x v="8"/>
    <x v="3"/>
  </r>
  <r>
    <x v="91"/>
    <x v="217"/>
    <n v="10.135135135135135"/>
    <x v="8"/>
    <x v="3"/>
  </r>
  <r>
    <x v="91"/>
    <x v="218"/>
    <n v="0"/>
    <x v="8"/>
    <x v="3"/>
  </r>
  <r>
    <x v="91"/>
    <x v="219"/>
    <n v="0.67567567567567566"/>
    <x v="8"/>
    <x v="3"/>
  </r>
  <r>
    <x v="91"/>
    <x v="220"/>
    <n v="16.216216216216218"/>
    <x v="8"/>
    <x v="3"/>
  </r>
  <r>
    <x v="92"/>
    <x v="213"/>
    <n v="23.648648648648649"/>
    <x v="8"/>
    <x v="3"/>
  </r>
  <r>
    <x v="92"/>
    <x v="222"/>
    <n v="16.216216216216218"/>
    <x v="8"/>
    <x v="3"/>
  </r>
  <r>
    <x v="92"/>
    <x v="223"/>
    <n v="43.918918918918919"/>
    <x v="8"/>
    <x v="3"/>
  </r>
  <r>
    <x v="92"/>
    <x v="224"/>
    <n v="12.837837837837839"/>
    <x v="8"/>
    <x v="3"/>
  </r>
  <r>
    <x v="92"/>
    <x v="4"/>
    <n v="3.3783783783783785"/>
    <x v="8"/>
    <x v="3"/>
  </r>
  <r>
    <x v="93"/>
    <x v="225"/>
    <n v="31.578947368421051"/>
    <x v="8"/>
    <x v="3"/>
  </r>
  <r>
    <x v="93"/>
    <x v="226"/>
    <n v="68.421052631578945"/>
    <x v="8"/>
    <x v="3"/>
  </r>
  <r>
    <x v="94"/>
    <x v="225"/>
    <n v="26.666666666666668"/>
    <x v="8"/>
    <x v="3"/>
  </r>
  <r>
    <x v="94"/>
    <x v="226"/>
    <n v="73.333333333333329"/>
    <x v="8"/>
    <x v="3"/>
  </r>
  <r>
    <x v="95"/>
    <x v="225"/>
    <n v="25.714285714285715"/>
    <x v="8"/>
    <x v="3"/>
  </r>
  <r>
    <x v="95"/>
    <x v="226"/>
    <n v="74.285714285714292"/>
    <x v="8"/>
    <x v="3"/>
  </r>
  <r>
    <x v="96"/>
    <x v="225"/>
    <n v="12.5"/>
    <x v="8"/>
    <x v="3"/>
  </r>
  <r>
    <x v="96"/>
    <x v="226"/>
    <n v="87.5"/>
    <x v="8"/>
    <x v="3"/>
  </r>
  <r>
    <x v="97"/>
    <x v="225"/>
    <n v="0"/>
    <x v="8"/>
    <x v="3"/>
  </r>
  <r>
    <x v="97"/>
    <x v="226"/>
    <n v="0"/>
    <x v="8"/>
    <x v="3"/>
  </r>
  <r>
    <x v="98"/>
    <x v="227"/>
    <n v="28.225806451612904"/>
    <x v="8"/>
    <x v="3"/>
  </r>
  <r>
    <x v="98"/>
    <x v="228"/>
    <n v="71.774193548387103"/>
    <x v="8"/>
    <x v="3"/>
  </r>
  <r>
    <x v="99"/>
    <x v="227"/>
    <n v="124"/>
    <x v="8"/>
    <x v="3"/>
  </r>
  <r>
    <x v="99"/>
    <x v="228"/>
    <n v="35"/>
    <x v="8"/>
    <x v="3"/>
  </r>
  <r>
    <x v="90"/>
    <x v="211"/>
    <n v="33.136094674556212"/>
    <x v="9"/>
    <x v="3"/>
  </r>
  <r>
    <x v="90"/>
    <x v="212"/>
    <n v="65.680473372781066"/>
    <x v="9"/>
    <x v="3"/>
  </r>
  <r>
    <x v="90"/>
    <x v="4"/>
    <n v="1.1834319526627219"/>
    <x v="9"/>
    <x v="3"/>
  </r>
  <r>
    <x v="91"/>
    <x v="213"/>
    <n v="27.218934911242602"/>
    <x v="9"/>
    <x v="3"/>
  </r>
  <r>
    <x v="91"/>
    <x v="214"/>
    <n v="19.526627218934912"/>
    <x v="9"/>
    <x v="3"/>
  </r>
  <r>
    <x v="91"/>
    <x v="215"/>
    <n v="5.3254437869822482"/>
    <x v="9"/>
    <x v="3"/>
  </r>
  <r>
    <x v="91"/>
    <x v="216"/>
    <n v="9.4674556213017755"/>
    <x v="9"/>
    <x v="3"/>
  </r>
  <r>
    <x v="91"/>
    <x v="217"/>
    <n v="4.1420118343195265"/>
    <x v="9"/>
    <x v="3"/>
  </r>
  <r>
    <x v="91"/>
    <x v="218"/>
    <n v="0"/>
    <x v="9"/>
    <x v="3"/>
  </r>
  <r>
    <x v="91"/>
    <x v="219"/>
    <n v="0"/>
    <x v="9"/>
    <x v="3"/>
  </r>
  <r>
    <x v="91"/>
    <x v="220"/>
    <n v="34.319526627218934"/>
    <x v="9"/>
    <x v="3"/>
  </r>
  <r>
    <x v="92"/>
    <x v="213"/>
    <n v="27.218934911242602"/>
    <x v="9"/>
    <x v="3"/>
  </r>
  <r>
    <x v="92"/>
    <x v="222"/>
    <n v="28.994082840236686"/>
    <x v="9"/>
    <x v="3"/>
  </r>
  <r>
    <x v="92"/>
    <x v="223"/>
    <n v="9.4674556213017755"/>
    <x v="9"/>
    <x v="3"/>
  </r>
  <r>
    <x v="92"/>
    <x v="224"/>
    <n v="33.136094674556212"/>
    <x v="9"/>
    <x v="3"/>
  </r>
  <r>
    <x v="92"/>
    <x v="4"/>
    <n v="1.1834319526627219"/>
    <x v="9"/>
    <x v="3"/>
  </r>
  <r>
    <x v="93"/>
    <x v="225"/>
    <n v="77.272727272727266"/>
    <x v="9"/>
    <x v="3"/>
  </r>
  <r>
    <x v="93"/>
    <x v="226"/>
    <n v="22.727272727272727"/>
    <x v="9"/>
    <x v="3"/>
  </r>
  <r>
    <x v="94"/>
    <x v="225"/>
    <n v="73.333333333333329"/>
    <x v="9"/>
    <x v="3"/>
  </r>
  <r>
    <x v="94"/>
    <x v="226"/>
    <n v="26.666666666666668"/>
    <x v="9"/>
    <x v="3"/>
  </r>
  <r>
    <x v="95"/>
    <x v="225"/>
    <n v="77.5"/>
    <x v="9"/>
    <x v="3"/>
  </r>
  <r>
    <x v="95"/>
    <x v="226"/>
    <n v="22.5"/>
    <x v="9"/>
    <x v="3"/>
  </r>
  <r>
    <x v="96"/>
    <x v="225"/>
    <n v="50"/>
    <x v="9"/>
    <x v="3"/>
  </r>
  <r>
    <x v="96"/>
    <x v="226"/>
    <n v="50"/>
    <x v="9"/>
    <x v="3"/>
  </r>
  <r>
    <x v="97"/>
    <x v="225"/>
    <n v="66.666666666666671"/>
    <x v="9"/>
    <x v="3"/>
  </r>
  <r>
    <x v="97"/>
    <x v="226"/>
    <n v="33.333333333333336"/>
    <x v="9"/>
    <x v="3"/>
  </r>
  <r>
    <x v="98"/>
    <x v="227"/>
    <n v="48.648648648648646"/>
    <x v="9"/>
    <x v="3"/>
  </r>
  <r>
    <x v="98"/>
    <x v="228"/>
    <n v="51.351351351351354"/>
    <x v="9"/>
    <x v="3"/>
  </r>
  <r>
    <x v="99"/>
    <x v="227"/>
    <n v="111"/>
    <x v="9"/>
    <x v="3"/>
  </r>
  <r>
    <x v="99"/>
    <x v="228"/>
    <n v="54"/>
    <x v="9"/>
    <x v="3"/>
  </r>
  <r>
    <x v="90"/>
    <x v="211"/>
    <n v="42.748091603053432"/>
    <x v="10"/>
    <x v="3"/>
  </r>
  <r>
    <x v="90"/>
    <x v="212"/>
    <n v="52.671755725190842"/>
    <x v="10"/>
    <x v="3"/>
  </r>
  <r>
    <x v="90"/>
    <x v="4"/>
    <n v="4.5801526717557248"/>
    <x v="10"/>
    <x v="3"/>
  </r>
  <r>
    <x v="91"/>
    <x v="213"/>
    <n v="31.297709923664122"/>
    <x v="10"/>
    <x v="3"/>
  </r>
  <r>
    <x v="91"/>
    <x v="214"/>
    <n v="3.053435114503817"/>
    <x v="10"/>
    <x v="3"/>
  </r>
  <r>
    <x v="91"/>
    <x v="215"/>
    <n v="5.343511450381679"/>
    <x v="10"/>
    <x v="3"/>
  </r>
  <r>
    <x v="91"/>
    <x v="216"/>
    <n v="2.2900763358778624"/>
    <x v="10"/>
    <x v="3"/>
  </r>
  <r>
    <x v="91"/>
    <x v="217"/>
    <n v="5.343511450381679"/>
    <x v="10"/>
    <x v="3"/>
  </r>
  <r>
    <x v="91"/>
    <x v="218"/>
    <n v="2.2900763358778624"/>
    <x v="10"/>
    <x v="3"/>
  </r>
  <r>
    <x v="91"/>
    <x v="219"/>
    <n v="3.053435114503817"/>
    <x v="10"/>
    <x v="3"/>
  </r>
  <r>
    <x v="91"/>
    <x v="220"/>
    <n v="47.328244274809158"/>
    <x v="10"/>
    <x v="3"/>
  </r>
  <r>
    <x v="92"/>
    <x v="213"/>
    <n v="31.297709923664122"/>
    <x v="10"/>
    <x v="3"/>
  </r>
  <r>
    <x v="92"/>
    <x v="222"/>
    <n v="5.343511450381679"/>
    <x v="10"/>
    <x v="3"/>
  </r>
  <r>
    <x v="92"/>
    <x v="223"/>
    <n v="16.03053435114504"/>
    <x v="10"/>
    <x v="3"/>
  </r>
  <r>
    <x v="92"/>
    <x v="224"/>
    <n v="42.748091603053432"/>
    <x v="10"/>
    <x v="3"/>
  </r>
  <r>
    <x v="92"/>
    <x v="4"/>
    <n v="4.5801526717557248"/>
    <x v="10"/>
    <x v="3"/>
  </r>
  <r>
    <x v="93"/>
    <x v="225"/>
    <n v="33.333333333333336"/>
    <x v="10"/>
    <x v="3"/>
  </r>
  <r>
    <x v="93"/>
    <x v="226"/>
    <n v="66.666666666666671"/>
    <x v="10"/>
    <x v="3"/>
  </r>
  <r>
    <x v="94"/>
    <x v="225"/>
    <n v="45.454545454545453"/>
    <x v="10"/>
    <x v="3"/>
  </r>
  <r>
    <x v="94"/>
    <x v="226"/>
    <n v="54.545454545454547"/>
    <x v="10"/>
    <x v="3"/>
  </r>
  <r>
    <x v="95"/>
    <x v="225"/>
    <n v="11.111111111111111"/>
    <x v="10"/>
    <x v="3"/>
  </r>
  <r>
    <x v="95"/>
    <x v="226"/>
    <n v="88.888888888888886"/>
    <x v="10"/>
    <x v="3"/>
  </r>
  <r>
    <x v="96"/>
    <x v="225"/>
    <n v="70"/>
    <x v="10"/>
    <x v="3"/>
  </r>
  <r>
    <x v="96"/>
    <x v="226"/>
    <n v="30"/>
    <x v="10"/>
    <x v="3"/>
  </r>
  <r>
    <x v="97"/>
    <x v="225"/>
    <n v="0"/>
    <x v="10"/>
    <x v="3"/>
  </r>
  <r>
    <x v="97"/>
    <x v="226"/>
    <n v="0"/>
    <x v="10"/>
    <x v="3"/>
  </r>
  <r>
    <x v="98"/>
    <x v="227"/>
    <n v="55.072463768115945"/>
    <x v="10"/>
    <x v="3"/>
  </r>
  <r>
    <x v="98"/>
    <x v="228"/>
    <n v="44.927536231884055"/>
    <x v="10"/>
    <x v="3"/>
  </r>
  <r>
    <x v="99"/>
    <x v="227"/>
    <n v="69"/>
    <x v="10"/>
    <x v="3"/>
  </r>
  <r>
    <x v="99"/>
    <x v="228"/>
    <n v="38"/>
    <x v="10"/>
    <x v="3"/>
  </r>
  <r>
    <x v="90"/>
    <x v="211"/>
    <n v="39.495798319327733"/>
    <x v="11"/>
    <x v="3"/>
  </r>
  <r>
    <x v="90"/>
    <x v="212"/>
    <n v="57.142857142857146"/>
    <x v="11"/>
    <x v="3"/>
  </r>
  <r>
    <x v="90"/>
    <x v="4"/>
    <n v="3.3613445378151261"/>
    <x v="11"/>
    <x v="3"/>
  </r>
  <r>
    <x v="91"/>
    <x v="213"/>
    <n v="31.092436974789916"/>
    <x v="11"/>
    <x v="3"/>
  </r>
  <r>
    <x v="91"/>
    <x v="214"/>
    <n v="11.764705882352942"/>
    <x v="11"/>
    <x v="3"/>
  </r>
  <r>
    <x v="91"/>
    <x v="215"/>
    <n v="9.2436974789915958"/>
    <x v="11"/>
    <x v="3"/>
  </r>
  <r>
    <x v="91"/>
    <x v="216"/>
    <n v="2.5210084033613445"/>
    <x v="11"/>
    <x v="3"/>
  </r>
  <r>
    <x v="91"/>
    <x v="217"/>
    <n v="2.5210084033613445"/>
    <x v="11"/>
    <x v="3"/>
  </r>
  <r>
    <x v="91"/>
    <x v="218"/>
    <n v="0"/>
    <x v="11"/>
    <x v="3"/>
  </r>
  <r>
    <x v="91"/>
    <x v="219"/>
    <n v="0"/>
    <x v="11"/>
    <x v="3"/>
  </r>
  <r>
    <x v="91"/>
    <x v="220"/>
    <n v="42.857142857142854"/>
    <x v="11"/>
    <x v="3"/>
  </r>
  <r>
    <x v="92"/>
    <x v="213"/>
    <n v="31.092436974789916"/>
    <x v="11"/>
    <x v="3"/>
  </r>
  <r>
    <x v="92"/>
    <x v="222"/>
    <n v="14.285714285714286"/>
    <x v="11"/>
    <x v="3"/>
  </r>
  <r>
    <x v="92"/>
    <x v="223"/>
    <n v="11.764705882352942"/>
    <x v="11"/>
    <x v="3"/>
  </r>
  <r>
    <x v="92"/>
    <x v="224"/>
    <n v="39.495798319327733"/>
    <x v="11"/>
    <x v="3"/>
  </r>
  <r>
    <x v="92"/>
    <x v="4"/>
    <n v="3.3613445378151261"/>
    <x v="11"/>
    <x v="3"/>
  </r>
  <r>
    <x v="93"/>
    <x v="225"/>
    <n v="45.454545454545453"/>
    <x v="11"/>
    <x v="3"/>
  </r>
  <r>
    <x v="93"/>
    <x v="226"/>
    <n v="54.545454545454547"/>
    <x v="11"/>
    <x v="3"/>
  </r>
  <r>
    <x v="94"/>
    <x v="225"/>
    <n v="75"/>
    <x v="11"/>
    <x v="3"/>
  </r>
  <r>
    <x v="94"/>
    <x v="226"/>
    <n v="25"/>
    <x v="11"/>
    <x v="3"/>
  </r>
  <r>
    <x v="95"/>
    <x v="225"/>
    <n v="57.89473684210526"/>
    <x v="11"/>
    <x v="3"/>
  </r>
  <r>
    <x v="95"/>
    <x v="226"/>
    <n v="42.10526315789474"/>
    <x v="11"/>
    <x v="3"/>
  </r>
  <r>
    <x v="96"/>
    <x v="225"/>
    <n v="0"/>
    <x v="11"/>
    <x v="3"/>
  </r>
  <r>
    <x v="96"/>
    <x v="226"/>
    <n v="0"/>
    <x v="11"/>
    <x v="3"/>
  </r>
  <r>
    <x v="97"/>
    <x v="225"/>
    <n v="0"/>
    <x v="11"/>
    <x v="3"/>
  </r>
  <r>
    <x v="97"/>
    <x v="226"/>
    <n v="0"/>
    <x v="11"/>
    <x v="3"/>
  </r>
  <r>
    <x v="98"/>
    <x v="227"/>
    <n v="47.058823529411768"/>
    <x v="11"/>
    <x v="3"/>
  </r>
  <r>
    <x v="98"/>
    <x v="228"/>
    <n v="52.941176470588232"/>
    <x v="11"/>
    <x v="3"/>
  </r>
  <r>
    <x v="99"/>
    <x v="227"/>
    <n v="68"/>
    <x v="11"/>
    <x v="3"/>
  </r>
  <r>
    <x v="99"/>
    <x v="228"/>
    <n v="32"/>
    <x v="11"/>
    <x v="3"/>
  </r>
  <r>
    <x v="90"/>
    <x v="211"/>
    <n v="58.585858585858588"/>
    <x v="12"/>
    <x v="3"/>
  </r>
  <r>
    <x v="90"/>
    <x v="212"/>
    <n v="35.353535353535356"/>
    <x v="12"/>
    <x v="3"/>
  </r>
  <r>
    <x v="90"/>
    <x v="4"/>
    <n v="6.0606060606060606"/>
    <x v="12"/>
    <x v="3"/>
  </r>
  <r>
    <x v="91"/>
    <x v="213"/>
    <n v="20.202020202020201"/>
    <x v="12"/>
    <x v="3"/>
  </r>
  <r>
    <x v="91"/>
    <x v="214"/>
    <n v="0"/>
    <x v="12"/>
    <x v="3"/>
  </r>
  <r>
    <x v="91"/>
    <x v="215"/>
    <n v="5.0505050505050502"/>
    <x v="12"/>
    <x v="3"/>
  </r>
  <r>
    <x v="91"/>
    <x v="216"/>
    <n v="1.0101010101010102"/>
    <x v="12"/>
    <x v="3"/>
  </r>
  <r>
    <x v="91"/>
    <x v="217"/>
    <n v="6.0606060606060606"/>
    <x v="12"/>
    <x v="3"/>
  </r>
  <r>
    <x v="91"/>
    <x v="218"/>
    <n v="2.0202020202020203"/>
    <x v="12"/>
    <x v="3"/>
  </r>
  <r>
    <x v="91"/>
    <x v="219"/>
    <n v="1.0101010101010102"/>
    <x v="12"/>
    <x v="3"/>
  </r>
  <r>
    <x v="91"/>
    <x v="220"/>
    <n v="64.646464646464651"/>
    <x v="12"/>
    <x v="3"/>
  </r>
  <r>
    <x v="92"/>
    <x v="213"/>
    <n v="20.202020202020201"/>
    <x v="12"/>
    <x v="3"/>
  </r>
  <r>
    <x v="92"/>
    <x v="222"/>
    <n v="1.0101010101010102"/>
    <x v="12"/>
    <x v="3"/>
  </r>
  <r>
    <x v="92"/>
    <x v="223"/>
    <n v="14.141414141414142"/>
    <x v="12"/>
    <x v="3"/>
  </r>
  <r>
    <x v="92"/>
    <x v="224"/>
    <n v="58.585858585858588"/>
    <x v="12"/>
    <x v="3"/>
  </r>
  <r>
    <x v="92"/>
    <x v="4"/>
    <n v="6.0606060606060606"/>
    <x v="12"/>
    <x v="3"/>
  </r>
  <r>
    <x v="93"/>
    <x v="225"/>
    <n v="7.6923076923076925"/>
    <x v="12"/>
    <x v="3"/>
  </r>
  <r>
    <x v="93"/>
    <x v="226"/>
    <n v="92.307692307692307"/>
    <x v="12"/>
    <x v="3"/>
  </r>
  <r>
    <x v="94"/>
    <x v="225"/>
    <n v="40"/>
    <x v="12"/>
    <x v="3"/>
  </r>
  <r>
    <x v="94"/>
    <x v="226"/>
    <n v="60"/>
    <x v="12"/>
    <x v="3"/>
  </r>
  <r>
    <x v="95"/>
    <x v="225"/>
    <n v="0"/>
    <x v="12"/>
    <x v="3"/>
  </r>
  <r>
    <x v="95"/>
    <x v="226"/>
    <n v="100"/>
    <x v="12"/>
    <x v="3"/>
  </r>
  <r>
    <x v="96"/>
    <x v="225"/>
    <n v="20"/>
    <x v="12"/>
    <x v="3"/>
  </r>
  <r>
    <x v="96"/>
    <x v="226"/>
    <n v="80"/>
    <x v="12"/>
    <x v="3"/>
  </r>
  <r>
    <x v="97"/>
    <x v="225"/>
    <n v="0"/>
    <x v="12"/>
    <x v="3"/>
  </r>
  <r>
    <x v="97"/>
    <x v="226"/>
    <n v="0"/>
    <x v="12"/>
    <x v="3"/>
  </r>
  <r>
    <x v="98"/>
    <x v="227"/>
    <n v="57.142857142857146"/>
    <x v="12"/>
    <x v="3"/>
  </r>
  <r>
    <x v="98"/>
    <x v="228"/>
    <n v="42.857142857142854"/>
    <x v="12"/>
    <x v="3"/>
  </r>
  <r>
    <x v="99"/>
    <x v="227"/>
    <n v="35"/>
    <x v="12"/>
    <x v="3"/>
  </r>
  <r>
    <x v="99"/>
    <x v="228"/>
    <n v="20"/>
    <x v="12"/>
    <x v="3"/>
  </r>
  <r>
    <x v="90"/>
    <x v="211"/>
    <n v="27.536231884057973"/>
    <x v="13"/>
    <x v="3"/>
  </r>
  <r>
    <x v="90"/>
    <x v="212"/>
    <n v="72.463768115942031"/>
    <x v="13"/>
    <x v="3"/>
  </r>
  <r>
    <x v="90"/>
    <x v="4"/>
    <n v="0"/>
    <x v="13"/>
    <x v="3"/>
  </r>
  <r>
    <x v="91"/>
    <x v="213"/>
    <n v="39.130434782608695"/>
    <x v="13"/>
    <x v="3"/>
  </r>
  <r>
    <x v="91"/>
    <x v="214"/>
    <n v="14.492753623188406"/>
    <x v="13"/>
    <x v="3"/>
  </r>
  <r>
    <x v="91"/>
    <x v="215"/>
    <n v="4.3478260869565215"/>
    <x v="13"/>
    <x v="3"/>
  </r>
  <r>
    <x v="91"/>
    <x v="216"/>
    <n v="10.144927536231885"/>
    <x v="13"/>
    <x v="3"/>
  </r>
  <r>
    <x v="91"/>
    <x v="217"/>
    <n v="4.3478260869565215"/>
    <x v="13"/>
    <x v="3"/>
  </r>
  <r>
    <x v="91"/>
    <x v="218"/>
    <n v="0"/>
    <x v="13"/>
    <x v="3"/>
  </r>
  <r>
    <x v="91"/>
    <x v="219"/>
    <n v="0"/>
    <x v="13"/>
    <x v="3"/>
  </r>
  <r>
    <x v="91"/>
    <x v="220"/>
    <n v="27.536231884057973"/>
    <x v="13"/>
    <x v="3"/>
  </r>
  <r>
    <x v="92"/>
    <x v="213"/>
    <n v="39.130434782608695"/>
    <x v="13"/>
    <x v="3"/>
  </r>
  <r>
    <x v="92"/>
    <x v="222"/>
    <n v="24.637681159420289"/>
    <x v="13"/>
    <x v="3"/>
  </r>
  <r>
    <x v="92"/>
    <x v="223"/>
    <n v="8.695652173913043"/>
    <x v="13"/>
    <x v="3"/>
  </r>
  <r>
    <x v="92"/>
    <x v="224"/>
    <n v="27.536231884057973"/>
    <x v="13"/>
    <x v="3"/>
  </r>
  <r>
    <x v="92"/>
    <x v="4"/>
    <n v="0"/>
    <x v="13"/>
    <x v="3"/>
  </r>
  <r>
    <x v="93"/>
    <x v="225"/>
    <n v="75"/>
    <x v="13"/>
    <x v="3"/>
  </r>
  <r>
    <x v="93"/>
    <x v="226"/>
    <n v="25"/>
    <x v="13"/>
    <x v="3"/>
  </r>
  <r>
    <x v="94"/>
    <x v="225"/>
    <n v="100"/>
    <x v="13"/>
    <x v="3"/>
  </r>
  <r>
    <x v="94"/>
    <x v="226"/>
    <n v="0"/>
    <x v="13"/>
    <x v="3"/>
  </r>
  <r>
    <x v="95"/>
    <x v="225"/>
    <n v="73.333333333333329"/>
    <x v="13"/>
    <x v="3"/>
  </r>
  <r>
    <x v="95"/>
    <x v="226"/>
    <n v="26.666666666666668"/>
    <x v="13"/>
    <x v="3"/>
  </r>
  <r>
    <x v="96"/>
    <x v="225"/>
    <n v="100"/>
    <x v="13"/>
    <x v="3"/>
  </r>
  <r>
    <x v="96"/>
    <x v="226"/>
    <n v="0"/>
    <x v="13"/>
    <x v="3"/>
  </r>
  <r>
    <x v="97"/>
    <x v="225"/>
    <n v="0"/>
    <x v="13"/>
    <x v="3"/>
  </r>
  <r>
    <x v="97"/>
    <x v="226"/>
    <n v="0"/>
    <x v="13"/>
    <x v="3"/>
  </r>
  <r>
    <x v="98"/>
    <x v="227"/>
    <n v="54"/>
    <x v="13"/>
    <x v="3"/>
  </r>
  <r>
    <x v="98"/>
    <x v="228"/>
    <n v="46"/>
    <x v="13"/>
    <x v="3"/>
  </r>
  <r>
    <x v="99"/>
    <x v="227"/>
    <n v="50"/>
    <x v="13"/>
    <x v="3"/>
  </r>
  <r>
    <x v="99"/>
    <x v="228"/>
    <n v="27"/>
    <x v="13"/>
    <x v="3"/>
  </r>
  <r>
    <x v="90"/>
    <x v="211"/>
    <n v="10.344827586206897"/>
    <x v="14"/>
    <x v="3"/>
  </r>
  <r>
    <x v="90"/>
    <x v="212"/>
    <n v="87.356321839080465"/>
    <x v="14"/>
    <x v="3"/>
  </r>
  <r>
    <x v="90"/>
    <x v="4"/>
    <n v="2.2988505747126435"/>
    <x v="14"/>
    <x v="3"/>
  </r>
  <r>
    <x v="91"/>
    <x v="213"/>
    <n v="18.390804597701148"/>
    <x v="14"/>
    <x v="3"/>
  </r>
  <r>
    <x v="91"/>
    <x v="214"/>
    <n v="4.5977011494252871"/>
    <x v="14"/>
    <x v="3"/>
  </r>
  <r>
    <x v="91"/>
    <x v="215"/>
    <n v="51.724137931034484"/>
    <x v="14"/>
    <x v="3"/>
  </r>
  <r>
    <x v="91"/>
    <x v="216"/>
    <n v="0"/>
    <x v="14"/>
    <x v="3"/>
  </r>
  <r>
    <x v="91"/>
    <x v="217"/>
    <n v="4.5977011494252871"/>
    <x v="14"/>
    <x v="3"/>
  </r>
  <r>
    <x v="91"/>
    <x v="218"/>
    <n v="6.8965517241379306"/>
    <x v="14"/>
    <x v="3"/>
  </r>
  <r>
    <x v="91"/>
    <x v="219"/>
    <n v="1.1494252873563218"/>
    <x v="14"/>
    <x v="3"/>
  </r>
  <r>
    <x v="91"/>
    <x v="220"/>
    <n v="12.64367816091954"/>
    <x v="14"/>
    <x v="3"/>
  </r>
  <r>
    <x v="92"/>
    <x v="213"/>
    <n v="18.390804597701148"/>
    <x v="14"/>
    <x v="3"/>
  </r>
  <r>
    <x v="92"/>
    <x v="222"/>
    <n v="4.5977011494252871"/>
    <x v="14"/>
    <x v="3"/>
  </r>
  <r>
    <x v="92"/>
    <x v="223"/>
    <n v="64.367816091954026"/>
    <x v="14"/>
    <x v="3"/>
  </r>
  <r>
    <x v="92"/>
    <x v="224"/>
    <n v="10.344827586206897"/>
    <x v="14"/>
    <x v="3"/>
  </r>
  <r>
    <x v="92"/>
    <x v="4"/>
    <n v="2.2988505747126435"/>
    <x v="14"/>
    <x v="3"/>
  </r>
  <r>
    <x v="93"/>
    <x v="225"/>
    <n v="6.8965517241379306"/>
    <x v="14"/>
    <x v="3"/>
  </r>
  <r>
    <x v="93"/>
    <x v="226"/>
    <n v="93.103448275862064"/>
    <x v="14"/>
    <x v="3"/>
  </r>
  <r>
    <x v="94"/>
    <x v="225"/>
    <n v="25.714285714285715"/>
    <x v="14"/>
    <x v="3"/>
  </r>
  <r>
    <x v="94"/>
    <x v="226"/>
    <n v="74.285714285714292"/>
    <x v="14"/>
    <x v="3"/>
  </r>
  <r>
    <x v="95"/>
    <x v="225"/>
    <n v="0"/>
    <x v="14"/>
    <x v="3"/>
  </r>
  <r>
    <x v="95"/>
    <x v="226"/>
    <n v="100"/>
    <x v="14"/>
    <x v="3"/>
  </r>
  <r>
    <x v="96"/>
    <x v="225"/>
    <n v="14.285714285714286"/>
    <x v="14"/>
    <x v="3"/>
  </r>
  <r>
    <x v="96"/>
    <x v="226"/>
    <n v="85.714285714285708"/>
    <x v="14"/>
    <x v="3"/>
  </r>
  <r>
    <x v="97"/>
    <x v="225"/>
    <n v="0"/>
    <x v="14"/>
    <x v="3"/>
  </r>
  <r>
    <x v="97"/>
    <x v="226"/>
    <n v="100"/>
    <x v="14"/>
    <x v="3"/>
  </r>
  <r>
    <x v="98"/>
    <x v="227"/>
    <n v="10.526315789473685"/>
    <x v="14"/>
    <x v="3"/>
  </r>
  <r>
    <x v="98"/>
    <x v="228"/>
    <n v="89.473684210526315"/>
    <x v="14"/>
    <x v="3"/>
  </r>
  <r>
    <x v="99"/>
    <x v="227"/>
    <n v="76"/>
    <x v="14"/>
    <x v="3"/>
  </r>
  <r>
    <x v="99"/>
    <x v="228"/>
    <n v="8"/>
    <x v="14"/>
    <x v="3"/>
  </r>
  <r>
    <x v="90"/>
    <x v="211"/>
    <n v="28.571428571428573"/>
    <x v="15"/>
    <x v="3"/>
  </r>
  <r>
    <x v="90"/>
    <x v="212"/>
    <n v="62.637362637362635"/>
    <x v="15"/>
    <x v="3"/>
  </r>
  <r>
    <x v="90"/>
    <x v="4"/>
    <n v="8.791208791208792"/>
    <x v="15"/>
    <x v="3"/>
  </r>
  <r>
    <x v="91"/>
    <x v="213"/>
    <n v="48.35164835164835"/>
    <x v="15"/>
    <x v="3"/>
  </r>
  <r>
    <x v="91"/>
    <x v="214"/>
    <n v="6.5934065934065931"/>
    <x v="15"/>
    <x v="3"/>
  </r>
  <r>
    <x v="91"/>
    <x v="215"/>
    <n v="3.2967032967032965"/>
    <x v="15"/>
    <x v="3"/>
  </r>
  <r>
    <x v="91"/>
    <x v="216"/>
    <n v="0"/>
    <x v="15"/>
    <x v="3"/>
  </r>
  <r>
    <x v="91"/>
    <x v="217"/>
    <n v="2.197802197802198"/>
    <x v="15"/>
    <x v="3"/>
  </r>
  <r>
    <x v="91"/>
    <x v="218"/>
    <n v="0"/>
    <x v="15"/>
    <x v="3"/>
  </r>
  <r>
    <x v="91"/>
    <x v="219"/>
    <n v="2.197802197802198"/>
    <x v="15"/>
    <x v="3"/>
  </r>
  <r>
    <x v="91"/>
    <x v="220"/>
    <n v="37.362637362637365"/>
    <x v="15"/>
    <x v="3"/>
  </r>
  <r>
    <x v="92"/>
    <x v="213"/>
    <n v="48.35164835164835"/>
    <x v="15"/>
    <x v="3"/>
  </r>
  <r>
    <x v="92"/>
    <x v="222"/>
    <n v="6.5934065934065931"/>
    <x v="15"/>
    <x v="3"/>
  </r>
  <r>
    <x v="92"/>
    <x v="223"/>
    <n v="7.6923076923076925"/>
    <x v="15"/>
    <x v="3"/>
  </r>
  <r>
    <x v="92"/>
    <x v="224"/>
    <n v="28.571428571428573"/>
    <x v="15"/>
    <x v="3"/>
  </r>
  <r>
    <x v="92"/>
    <x v="4"/>
    <n v="8.791208791208792"/>
    <x v="15"/>
    <x v="3"/>
  </r>
  <r>
    <x v="93"/>
    <x v="225"/>
    <n v="40"/>
    <x v="15"/>
    <x v="3"/>
  </r>
  <r>
    <x v="93"/>
    <x v="226"/>
    <n v="60"/>
    <x v="15"/>
    <x v="3"/>
  </r>
  <r>
    <x v="94"/>
    <x v="225"/>
    <n v="100"/>
    <x v="15"/>
    <x v="3"/>
  </r>
  <r>
    <x v="94"/>
    <x v="226"/>
    <n v="0"/>
    <x v="15"/>
    <x v="3"/>
  </r>
  <r>
    <x v="95"/>
    <x v="225"/>
    <n v="40"/>
    <x v="15"/>
    <x v="3"/>
  </r>
  <r>
    <x v="95"/>
    <x v="226"/>
    <n v="60"/>
    <x v="15"/>
    <x v="3"/>
  </r>
  <r>
    <x v="96"/>
    <x v="225"/>
    <n v="75"/>
    <x v="15"/>
    <x v="3"/>
  </r>
  <r>
    <x v="96"/>
    <x v="226"/>
    <n v="25"/>
    <x v="15"/>
    <x v="3"/>
  </r>
  <r>
    <x v="97"/>
    <x v="225"/>
    <n v="0"/>
    <x v="15"/>
    <x v="3"/>
  </r>
  <r>
    <x v="97"/>
    <x v="226"/>
    <n v="0"/>
    <x v="15"/>
    <x v="3"/>
  </r>
  <r>
    <x v="98"/>
    <x v="227"/>
    <n v="61.403508771929822"/>
    <x v="15"/>
    <x v="3"/>
  </r>
  <r>
    <x v="98"/>
    <x v="228"/>
    <n v="38.596491228070178"/>
    <x v="15"/>
    <x v="3"/>
  </r>
  <r>
    <x v="99"/>
    <x v="227"/>
    <n v="57"/>
    <x v="15"/>
    <x v="3"/>
  </r>
  <r>
    <x v="99"/>
    <x v="228"/>
    <n v="35"/>
    <x v="15"/>
    <x v="3"/>
  </r>
  <r>
    <x v="90"/>
    <x v="211"/>
    <n v="34.239130434782609"/>
    <x v="16"/>
    <x v="3"/>
  </r>
  <r>
    <x v="90"/>
    <x v="212"/>
    <n v="58.695652173913047"/>
    <x v="16"/>
    <x v="3"/>
  </r>
  <r>
    <x v="90"/>
    <x v="4"/>
    <n v="7.0652173913043477"/>
    <x v="16"/>
    <x v="3"/>
  </r>
  <r>
    <x v="91"/>
    <x v="213"/>
    <n v="27.717391304347824"/>
    <x v="16"/>
    <x v="3"/>
  </r>
  <r>
    <x v="91"/>
    <x v="214"/>
    <n v="4.3478260869565215"/>
    <x v="16"/>
    <x v="3"/>
  </r>
  <r>
    <x v="91"/>
    <x v="215"/>
    <n v="9.2391304347826093"/>
    <x v="16"/>
    <x v="3"/>
  </r>
  <r>
    <x v="91"/>
    <x v="216"/>
    <n v="5.4347826086956523"/>
    <x v="16"/>
    <x v="3"/>
  </r>
  <r>
    <x v="91"/>
    <x v="217"/>
    <n v="6.5217391304347823"/>
    <x v="16"/>
    <x v="3"/>
  </r>
  <r>
    <x v="91"/>
    <x v="218"/>
    <n v="2.1739130434782608"/>
    <x v="16"/>
    <x v="3"/>
  </r>
  <r>
    <x v="91"/>
    <x v="219"/>
    <n v="3.2608695652173911"/>
    <x v="16"/>
    <x v="3"/>
  </r>
  <r>
    <x v="91"/>
    <x v="220"/>
    <n v="41.304347826086953"/>
    <x v="16"/>
    <x v="3"/>
  </r>
  <r>
    <x v="92"/>
    <x v="213"/>
    <n v="27.717391304347824"/>
    <x v="16"/>
    <x v="3"/>
  </r>
  <r>
    <x v="92"/>
    <x v="222"/>
    <n v="9.7826086956521738"/>
    <x v="16"/>
    <x v="3"/>
  </r>
  <r>
    <x v="92"/>
    <x v="223"/>
    <n v="21.195652173913043"/>
    <x v="16"/>
    <x v="3"/>
  </r>
  <r>
    <x v="92"/>
    <x v="224"/>
    <n v="34.239130434782609"/>
    <x v="16"/>
    <x v="3"/>
  </r>
  <r>
    <x v="92"/>
    <x v="4"/>
    <n v="7.0652173913043477"/>
    <x v="16"/>
    <x v="3"/>
  </r>
  <r>
    <x v="93"/>
    <x v="225"/>
    <n v="24.324324324324323"/>
    <x v="16"/>
    <x v="3"/>
  </r>
  <r>
    <x v="93"/>
    <x v="226"/>
    <n v="75.675675675675677"/>
    <x v="16"/>
    <x v="3"/>
  </r>
  <r>
    <x v="94"/>
    <x v="225"/>
    <n v="48.148148148148145"/>
    <x v="16"/>
    <x v="3"/>
  </r>
  <r>
    <x v="94"/>
    <x v="226"/>
    <n v="51.851851851851855"/>
    <x v="16"/>
    <x v="3"/>
  </r>
  <r>
    <x v="95"/>
    <x v="225"/>
    <n v="42.857142857142854"/>
    <x v="16"/>
    <x v="3"/>
  </r>
  <r>
    <x v="95"/>
    <x v="226"/>
    <n v="57.142857142857146"/>
    <x v="16"/>
    <x v="3"/>
  </r>
  <r>
    <x v="96"/>
    <x v="225"/>
    <n v="75"/>
    <x v="16"/>
    <x v="3"/>
  </r>
  <r>
    <x v="96"/>
    <x v="226"/>
    <n v="25"/>
    <x v="16"/>
    <x v="3"/>
  </r>
  <r>
    <x v="97"/>
    <x v="225"/>
    <n v="0"/>
    <x v="16"/>
    <x v="3"/>
  </r>
  <r>
    <x v="97"/>
    <x v="226"/>
    <n v="0"/>
    <x v="16"/>
    <x v="3"/>
  </r>
  <r>
    <x v="98"/>
    <x v="227"/>
    <n v="56.481481481481481"/>
    <x v="16"/>
    <x v="3"/>
  </r>
  <r>
    <x v="98"/>
    <x v="228"/>
    <n v="43.518518518518519"/>
    <x v="16"/>
    <x v="3"/>
  </r>
  <r>
    <x v="99"/>
    <x v="227"/>
    <n v="108"/>
    <x v="16"/>
    <x v="3"/>
  </r>
  <r>
    <x v="99"/>
    <x v="228"/>
    <n v="61"/>
    <x v="16"/>
    <x v="3"/>
  </r>
  <r>
    <x v="101"/>
    <x v="230"/>
    <n v="7.9589534325491975"/>
    <x v="0"/>
    <x v="2"/>
  </r>
  <r>
    <x v="101"/>
    <x v="231"/>
    <n v="8.2163991975927644"/>
    <x v="0"/>
    <x v="2"/>
  </r>
  <r>
    <x v="101"/>
    <x v="232"/>
    <n v="7.483238636363633"/>
    <x v="0"/>
    <x v="2"/>
  </r>
  <r>
    <x v="101"/>
    <x v="233"/>
    <n v="7.6472483221476422"/>
    <x v="0"/>
    <x v="2"/>
  </r>
  <r>
    <x v="101"/>
    <x v="234"/>
    <n v="7.8991935483871094"/>
    <x v="0"/>
    <x v="2"/>
  </r>
  <r>
    <x v="101"/>
    <x v="235"/>
    <n v="7.4376558603491363"/>
    <x v="0"/>
    <x v="2"/>
  </r>
  <r>
    <x v="101"/>
    <x v="236"/>
    <n v="7.8521439132577626"/>
    <x v="0"/>
    <x v="2"/>
  </r>
  <r>
    <x v="101"/>
    <x v="237"/>
    <n v="7.5943132774815805"/>
    <x v="0"/>
    <x v="2"/>
  </r>
  <r>
    <x v="101"/>
    <x v="238"/>
    <n v="7.6106965174129391"/>
    <x v="0"/>
    <x v="2"/>
  </r>
  <r>
    <x v="101"/>
    <x v="239"/>
    <n v="8.122595537317272"/>
    <x v="0"/>
    <x v="2"/>
  </r>
  <r>
    <x v="101"/>
    <x v="240"/>
    <n v="7.9874507874015661"/>
    <x v="0"/>
    <x v="2"/>
  </r>
  <r>
    <x v="101"/>
    <x v="241"/>
    <n v="8.1438778024143499"/>
    <x v="0"/>
    <x v="2"/>
  </r>
  <r>
    <x v="101"/>
    <x v="242"/>
    <n v="6.8175477239353803"/>
    <x v="0"/>
    <x v="2"/>
  </r>
  <r>
    <x v="101"/>
    <x v="243"/>
    <n v="6.996599690880986"/>
    <x v="0"/>
    <x v="2"/>
  </r>
  <r>
    <x v="101"/>
    <x v="244"/>
    <n v="7.4747559274755906"/>
    <x v="0"/>
    <x v="2"/>
  </r>
  <r>
    <x v="101"/>
    <x v="245"/>
    <n v="7.2284023668639028"/>
    <x v="0"/>
    <x v="2"/>
  </r>
  <r>
    <x v="101"/>
    <x v="246"/>
    <n v="7.840769659788057"/>
    <x v="0"/>
    <x v="2"/>
  </r>
  <r>
    <x v="101"/>
    <x v="247"/>
    <n v="6.8484933035714279"/>
    <x v="0"/>
    <x v="2"/>
  </r>
  <r>
    <x v="101"/>
    <x v="248"/>
    <n v="7.3836689038031391"/>
    <x v="0"/>
    <x v="2"/>
  </r>
  <r>
    <x v="101"/>
    <x v="249"/>
    <n v="6.7322325915290779"/>
    <x v="0"/>
    <x v="2"/>
  </r>
  <r>
    <x v="101"/>
    <x v="250"/>
    <n v="6.7441558441558396"/>
    <x v="0"/>
    <x v="2"/>
  </r>
  <r>
    <x v="101"/>
    <x v="251"/>
    <n v="6.6241830065359482"/>
    <x v="0"/>
    <x v="2"/>
  </r>
  <r>
    <x v="101"/>
    <x v="252"/>
    <n v="6.7092352092352154"/>
    <x v="0"/>
    <x v="2"/>
  </r>
  <r>
    <x v="101"/>
    <x v="253"/>
    <n v="8.2163009404388614"/>
    <x v="0"/>
    <x v="2"/>
  </r>
  <r>
    <x v="101"/>
    <x v="254"/>
    <n v="7.7096069868995603"/>
    <x v="0"/>
    <x v="2"/>
  </r>
  <r>
    <x v="101"/>
    <x v="255"/>
    <n v="7.9396346306592553"/>
    <x v="0"/>
    <x v="2"/>
  </r>
  <r>
    <x v="101"/>
    <x v="256"/>
    <n v="7.7749360613810756"/>
    <x v="0"/>
    <x v="2"/>
  </r>
  <r>
    <x v="101"/>
    <x v="257"/>
    <n v="7.4571342925659492"/>
    <x v="0"/>
    <x v="2"/>
  </r>
  <r>
    <x v="101"/>
    <x v="258"/>
    <n v="7.3668903803131967"/>
    <x v="0"/>
    <x v="2"/>
  </r>
  <r>
    <x v="101"/>
    <x v="259"/>
    <n v="8.1309419655876454"/>
    <x v="0"/>
    <x v="2"/>
  </r>
  <r>
    <x v="101"/>
    <x v="260"/>
    <n v="7.1792228390166528"/>
    <x v="0"/>
    <x v="2"/>
  </r>
  <r>
    <x v="101"/>
    <x v="261"/>
    <n v="6.7121500407719505"/>
    <x v="0"/>
    <x v="2"/>
  </r>
  <r>
    <x v="101"/>
    <x v="262"/>
    <n v="7.335454545454537"/>
    <x v="0"/>
    <x v="2"/>
  </r>
  <r>
    <x v="101"/>
    <x v="263"/>
    <n v="7.097270160025098"/>
    <x v="0"/>
    <x v="2"/>
  </r>
  <r>
    <x v="101"/>
    <x v="264"/>
    <n v="6.5351288056206087"/>
    <x v="0"/>
    <x v="2"/>
  </r>
  <r>
    <x v="101"/>
    <x v="265"/>
    <n v="7.523114532783584"/>
    <x v="0"/>
    <x v="2"/>
  </r>
  <r>
    <x v="101"/>
    <x v="230"/>
    <n v="7.4481481481481451"/>
    <x v="1"/>
    <x v="2"/>
  </r>
  <r>
    <x v="101"/>
    <x v="231"/>
    <n v="8.1262500000000077"/>
    <x v="1"/>
    <x v="2"/>
  </r>
  <r>
    <x v="101"/>
    <x v="232"/>
    <n v="6.9945504087193484"/>
    <x v="1"/>
    <x v="2"/>
  </r>
  <r>
    <x v="101"/>
    <x v="233"/>
    <n v="7.5855614973262036"/>
    <x v="1"/>
    <x v="2"/>
  </r>
  <r>
    <x v="101"/>
    <x v="234"/>
    <n v="7.3816568047337219"/>
    <x v="1"/>
    <x v="2"/>
  </r>
  <r>
    <x v="101"/>
    <x v="235"/>
    <n v="7.527568922305762"/>
    <x v="1"/>
    <x v="2"/>
  </r>
  <r>
    <x v="101"/>
    <x v="236"/>
    <n v="7.7925000000000004"/>
    <x v="1"/>
    <x v="2"/>
  </r>
  <r>
    <x v="101"/>
    <x v="237"/>
    <n v="7.5362134688691267"/>
    <x v="1"/>
    <x v="2"/>
  </r>
  <r>
    <x v="101"/>
    <x v="238"/>
    <n v="7.8071065989847712"/>
    <x v="1"/>
    <x v="2"/>
  </r>
  <r>
    <x v="101"/>
    <x v="239"/>
    <n v="8.2997448979591759"/>
    <x v="1"/>
    <x v="2"/>
  </r>
  <r>
    <x v="101"/>
    <x v="240"/>
    <n v="7.5992317541613339"/>
    <x v="1"/>
    <x v="2"/>
  </r>
  <r>
    <x v="101"/>
    <x v="241"/>
    <n v="8.0781841109710051"/>
    <x v="1"/>
    <x v="2"/>
  </r>
  <r>
    <x v="101"/>
    <x v="242"/>
    <n v="6.8898601398601418"/>
    <x v="1"/>
    <x v="2"/>
  </r>
  <r>
    <x v="101"/>
    <x v="243"/>
    <n v="6.647058823529413"/>
    <x v="1"/>
    <x v="2"/>
  </r>
  <r>
    <x v="101"/>
    <x v="244"/>
    <n v="7.2008310249307437"/>
    <x v="1"/>
    <x v="2"/>
  </r>
  <r>
    <x v="101"/>
    <x v="245"/>
    <n v="7.06774668630338"/>
    <x v="1"/>
    <x v="2"/>
  </r>
  <r>
    <x v="101"/>
    <x v="246"/>
    <n v="8.0284552845528392"/>
    <x v="1"/>
    <x v="2"/>
  </r>
  <r>
    <x v="101"/>
    <x v="247"/>
    <n v="7.1705639614855494"/>
    <x v="1"/>
    <x v="2"/>
  </r>
  <r>
    <x v="101"/>
    <x v="248"/>
    <n v="7.6210526315789453"/>
    <x v="1"/>
    <x v="2"/>
  </r>
  <r>
    <x v="101"/>
    <x v="249"/>
    <n v="6.9867109634551481"/>
    <x v="1"/>
    <x v="2"/>
  </r>
  <r>
    <x v="101"/>
    <x v="250"/>
    <n v="6.8318584070796478"/>
    <x v="1"/>
    <x v="2"/>
  </r>
  <r>
    <x v="101"/>
    <x v="251"/>
    <n v="6.75390625"/>
    <x v="1"/>
    <x v="2"/>
  </r>
  <r>
    <x v="101"/>
    <x v="252"/>
    <n v="6.9213114754098362"/>
    <x v="1"/>
    <x v="2"/>
  </r>
  <r>
    <x v="101"/>
    <x v="253"/>
    <n v="7.9694244604316546"/>
    <x v="1"/>
    <x v="2"/>
  </r>
  <r>
    <x v="101"/>
    <x v="254"/>
    <n v="7.2412280701754357"/>
    <x v="1"/>
    <x v="2"/>
  </r>
  <r>
    <x v="101"/>
    <x v="255"/>
    <n v="7.5433789954337902"/>
    <x v="1"/>
    <x v="2"/>
  </r>
  <r>
    <x v="101"/>
    <x v="256"/>
    <n v="7.9343629343629329"/>
    <x v="1"/>
    <x v="2"/>
  </r>
  <r>
    <x v="101"/>
    <x v="257"/>
    <n v="6.8486171761280881"/>
    <x v="1"/>
    <x v="2"/>
  </r>
  <r>
    <x v="101"/>
    <x v="258"/>
    <n v="6.7868098159509245"/>
    <x v="1"/>
    <x v="2"/>
  </r>
  <r>
    <x v="101"/>
    <x v="259"/>
    <n v="8.357585139318882"/>
    <x v="1"/>
    <x v="2"/>
  </r>
  <r>
    <x v="101"/>
    <x v="260"/>
    <n v="7.375234521575984"/>
    <x v="1"/>
    <x v="2"/>
  </r>
  <r>
    <x v="101"/>
    <x v="261"/>
    <n v="7.2"/>
    <x v="1"/>
    <x v="2"/>
  </r>
  <r>
    <x v="101"/>
    <x v="262"/>
    <n v="7.0600343053173278"/>
    <x v="1"/>
    <x v="2"/>
  </r>
  <r>
    <x v="101"/>
    <x v="263"/>
    <n v="7.0714285714285676"/>
    <x v="1"/>
    <x v="2"/>
  </r>
  <r>
    <x v="101"/>
    <x v="264"/>
    <n v="6.9178515007898964"/>
    <x v="1"/>
    <x v="2"/>
  </r>
  <r>
    <x v="101"/>
    <x v="265"/>
    <n v="7.4411967461740014"/>
    <x v="1"/>
    <x v="2"/>
  </r>
  <r>
    <x v="101"/>
    <x v="230"/>
    <n v="8.2393162393162314"/>
    <x v="2"/>
    <x v="2"/>
  </r>
  <r>
    <x v="101"/>
    <x v="231"/>
    <n v="8.3219034289713107"/>
    <x v="2"/>
    <x v="2"/>
  </r>
  <r>
    <x v="101"/>
    <x v="232"/>
    <n v="7.6577669902912593"/>
    <x v="2"/>
    <x v="2"/>
  </r>
  <r>
    <x v="101"/>
    <x v="233"/>
    <n v="7.9613095238095237"/>
    <x v="2"/>
    <x v="2"/>
  </r>
  <r>
    <x v="101"/>
    <x v="234"/>
    <n v="8.2568613652357286"/>
    <x v="2"/>
    <x v="2"/>
  </r>
  <r>
    <x v="101"/>
    <x v="235"/>
    <n v="7.548543689320387"/>
    <x v="2"/>
    <x v="2"/>
  </r>
  <r>
    <x v="101"/>
    <x v="236"/>
    <n v="7.8765182186234766"/>
    <x v="2"/>
    <x v="2"/>
  </r>
  <r>
    <x v="101"/>
    <x v="237"/>
    <n v="7.7487855655794666"/>
    <x v="2"/>
    <x v="2"/>
  </r>
  <r>
    <x v="101"/>
    <x v="238"/>
    <n v="7.4781420765027313"/>
    <x v="2"/>
    <x v="2"/>
  </r>
  <r>
    <x v="101"/>
    <x v="239"/>
    <n v="7.8135349172066189"/>
    <x v="2"/>
    <x v="2"/>
  </r>
  <r>
    <x v="101"/>
    <x v="240"/>
    <n v="8.2164879356568381"/>
    <x v="2"/>
    <x v="2"/>
  </r>
  <r>
    <x v="101"/>
    <x v="241"/>
    <n v="8.3202702702702585"/>
    <x v="2"/>
    <x v="2"/>
  </r>
  <r>
    <x v="101"/>
    <x v="242"/>
    <n v="6.5732410611303358"/>
    <x v="2"/>
    <x v="2"/>
  </r>
  <r>
    <x v="101"/>
    <x v="243"/>
    <n v="7.0409617097061465"/>
    <x v="2"/>
    <x v="2"/>
  </r>
  <r>
    <x v="101"/>
    <x v="244"/>
    <n v="7.7080181543116462"/>
    <x v="2"/>
    <x v="2"/>
  </r>
  <r>
    <x v="101"/>
    <x v="245"/>
    <n v="7.3872000000000053"/>
    <x v="2"/>
    <x v="2"/>
  </r>
  <r>
    <x v="101"/>
    <x v="246"/>
    <n v="7.8297546012269912"/>
    <x v="2"/>
    <x v="2"/>
  </r>
  <r>
    <x v="101"/>
    <x v="247"/>
    <n v="6.3805243445692925"/>
    <x v="2"/>
    <x v="2"/>
  </r>
  <r>
    <x v="101"/>
    <x v="248"/>
    <n v="6.5790598290598359"/>
    <x v="2"/>
    <x v="2"/>
  </r>
  <r>
    <x v="101"/>
    <x v="249"/>
    <n v="6.351851851851853"/>
    <x v="2"/>
    <x v="2"/>
  </r>
  <r>
    <x v="101"/>
    <x v="250"/>
    <n v="6.8"/>
    <x v="2"/>
    <x v="2"/>
  </r>
  <r>
    <x v="101"/>
    <x v="251"/>
    <n v="6.0868486352357314"/>
    <x v="2"/>
    <x v="2"/>
  </r>
  <r>
    <x v="101"/>
    <x v="252"/>
    <n v="6.316279069767444"/>
    <x v="2"/>
    <x v="2"/>
  </r>
  <r>
    <x v="101"/>
    <x v="253"/>
    <n v="8.199681782020674"/>
    <x v="2"/>
    <x v="2"/>
  </r>
  <r>
    <x v="101"/>
    <x v="254"/>
    <n v="7.6849056603773604"/>
    <x v="2"/>
    <x v="2"/>
  </r>
  <r>
    <x v="101"/>
    <x v="255"/>
    <n v="7.9293893129770963"/>
    <x v="2"/>
    <x v="2"/>
  </r>
  <r>
    <x v="101"/>
    <x v="256"/>
    <n v="7.2657743785850828"/>
    <x v="2"/>
    <x v="2"/>
  </r>
  <r>
    <x v="101"/>
    <x v="257"/>
    <n v="7.4110738255033475"/>
    <x v="2"/>
    <x v="2"/>
  </r>
  <r>
    <x v="101"/>
    <x v="258"/>
    <n v="7.6134598792062071"/>
    <x v="2"/>
    <x v="2"/>
  </r>
  <r>
    <x v="101"/>
    <x v="259"/>
    <n v="8.0604686318972139"/>
    <x v="2"/>
    <x v="2"/>
  </r>
  <r>
    <x v="101"/>
    <x v="260"/>
    <n v="6.8763213530655367"/>
    <x v="2"/>
    <x v="2"/>
  </r>
  <r>
    <x v="101"/>
    <x v="261"/>
    <n v="6.0366906474820183"/>
    <x v="2"/>
    <x v="2"/>
  </r>
  <r>
    <x v="101"/>
    <x v="262"/>
    <n v="7.2279586973788623"/>
    <x v="2"/>
    <x v="2"/>
  </r>
  <r>
    <x v="101"/>
    <x v="263"/>
    <n v="6.9333333333333416"/>
    <x v="2"/>
    <x v="2"/>
  </r>
  <r>
    <x v="101"/>
    <x v="264"/>
    <n v="5.9078947368421098"/>
    <x v="2"/>
    <x v="2"/>
  </r>
  <r>
    <x v="101"/>
    <x v="265"/>
    <n v="7.4899053468935612"/>
    <x v="2"/>
    <x v="2"/>
  </r>
  <r>
    <x v="101"/>
    <x v="230"/>
    <n v="7.958333333333341"/>
    <x v="3"/>
    <x v="2"/>
  </r>
  <r>
    <x v="101"/>
    <x v="231"/>
    <n v="8.2252066115702434"/>
    <x v="3"/>
    <x v="2"/>
  </r>
  <r>
    <x v="101"/>
    <x v="232"/>
    <n v="7.5328947368421089"/>
    <x v="3"/>
    <x v="2"/>
  </r>
  <r>
    <x v="101"/>
    <x v="233"/>
    <n v="7.6252676659528964"/>
    <x v="3"/>
    <x v="2"/>
  </r>
  <r>
    <x v="101"/>
    <x v="234"/>
    <n v="7.7617977528089916"/>
    <x v="3"/>
    <x v="2"/>
  </r>
  <r>
    <x v="101"/>
    <x v="235"/>
    <n v="7.0081300813008109"/>
    <x v="3"/>
    <x v="2"/>
  </r>
  <r>
    <x v="101"/>
    <x v="236"/>
    <n v="7.5487288135593245"/>
    <x v="3"/>
    <x v="2"/>
  </r>
  <r>
    <x v="101"/>
    <x v="237"/>
    <n v="7.0148936170212801"/>
    <x v="3"/>
    <x v="2"/>
  </r>
  <r>
    <x v="101"/>
    <x v="238"/>
    <n v="7.4024640657084202"/>
    <x v="3"/>
    <x v="2"/>
  </r>
  <r>
    <x v="101"/>
    <x v="239"/>
    <n v="8.5271966527196668"/>
    <x v="3"/>
    <x v="2"/>
  </r>
  <r>
    <x v="101"/>
    <x v="240"/>
    <n v="7.8191056910569099"/>
    <x v="3"/>
    <x v="2"/>
  </r>
  <r>
    <x v="101"/>
    <x v="241"/>
    <n v="7.83910386965377"/>
    <x v="3"/>
    <x v="2"/>
  </r>
  <r>
    <x v="101"/>
    <x v="242"/>
    <n v="6.8746736292428174"/>
    <x v="3"/>
    <x v="2"/>
  </r>
  <r>
    <x v="101"/>
    <x v="243"/>
    <n v="6.9555035128805631"/>
    <x v="3"/>
    <x v="2"/>
  </r>
  <r>
    <x v="101"/>
    <x v="244"/>
    <n v="7.2805194805194819"/>
    <x v="3"/>
    <x v="2"/>
  </r>
  <r>
    <x v="101"/>
    <x v="245"/>
    <n v="7.197889182058046"/>
    <x v="3"/>
    <x v="2"/>
  </r>
  <r>
    <x v="101"/>
    <x v="246"/>
    <n v="7.5153061224489788"/>
    <x v="3"/>
    <x v="2"/>
  </r>
  <r>
    <x v="101"/>
    <x v="247"/>
    <n v="6.9424083769633462"/>
    <x v="3"/>
    <x v="2"/>
  </r>
  <r>
    <x v="101"/>
    <x v="248"/>
    <n v="8.0689655172413826"/>
    <x v="3"/>
    <x v="2"/>
  </r>
  <r>
    <x v="101"/>
    <x v="249"/>
    <n v="6.6943005181347166"/>
    <x v="3"/>
    <x v="2"/>
  </r>
  <r>
    <x v="101"/>
    <x v="250"/>
    <n v="6.1437499999999998"/>
    <x v="3"/>
    <x v="2"/>
  </r>
  <r>
    <x v="101"/>
    <x v="251"/>
    <n v="6.5714285714285676"/>
    <x v="3"/>
    <x v="2"/>
  </r>
  <r>
    <x v="101"/>
    <x v="252"/>
    <n v="6.7448979591836764"/>
    <x v="3"/>
    <x v="2"/>
  </r>
  <r>
    <x v="101"/>
    <x v="253"/>
    <n v="8.4144385026737911"/>
    <x v="3"/>
    <x v="2"/>
  </r>
  <r>
    <x v="101"/>
    <x v="254"/>
    <n v="7.8604651162790722"/>
    <x v="3"/>
    <x v="2"/>
  </r>
  <r>
    <x v="101"/>
    <x v="255"/>
    <n v="8.1003460207612452"/>
    <x v="3"/>
    <x v="2"/>
  </r>
  <r>
    <x v="101"/>
    <x v="256"/>
    <n v="7.8698884758364311"/>
    <x v="3"/>
    <x v="2"/>
  </r>
  <r>
    <x v="101"/>
    <x v="257"/>
    <n v="7.2393364928909971"/>
    <x v="3"/>
    <x v="2"/>
  </r>
  <r>
    <x v="101"/>
    <x v="258"/>
    <n v="7.1146341463414631"/>
    <x v="3"/>
    <x v="2"/>
  </r>
  <r>
    <x v="101"/>
    <x v="259"/>
    <n v="8.2251184834123254"/>
    <x v="3"/>
    <x v="2"/>
  </r>
  <r>
    <x v="101"/>
    <x v="260"/>
    <n v="7.5036496350364983"/>
    <x v="3"/>
    <x v="2"/>
  </r>
  <r>
    <x v="101"/>
    <x v="261"/>
    <n v="7.011709601873533"/>
    <x v="3"/>
    <x v="2"/>
  </r>
  <r>
    <x v="101"/>
    <x v="262"/>
    <n v="7.6842105263157885"/>
    <x v="3"/>
    <x v="2"/>
  </r>
  <r>
    <x v="101"/>
    <x v="263"/>
    <n v="7.2927461139896383"/>
    <x v="3"/>
    <x v="2"/>
  </r>
  <r>
    <x v="101"/>
    <x v="264"/>
    <n v="6.8711217183770872"/>
    <x v="3"/>
    <x v="2"/>
  </r>
  <r>
    <x v="101"/>
    <x v="265"/>
    <n v="7.4977189439832506"/>
    <x v="3"/>
    <x v="2"/>
  </r>
  <r>
    <x v="101"/>
    <x v="230"/>
    <n v="7.7473498233215521"/>
    <x v="4"/>
    <x v="2"/>
  </r>
  <r>
    <x v="101"/>
    <x v="231"/>
    <n v="8.0551470588235361"/>
    <x v="4"/>
    <x v="2"/>
  </r>
  <r>
    <x v="101"/>
    <x v="232"/>
    <n v="7.4199535962877023"/>
    <x v="4"/>
    <x v="2"/>
  </r>
  <r>
    <x v="101"/>
    <x v="233"/>
    <n v="6.9408163265306078"/>
    <x v="4"/>
    <x v="2"/>
  </r>
  <r>
    <x v="101"/>
    <x v="234"/>
    <n v="7.6444444444444422"/>
    <x v="4"/>
    <x v="2"/>
  </r>
  <r>
    <x v="101"/>
    <x v="235"/>
    <n v="7.2601476014760156"/>
    <x v="4"/>
    <x v="2"/>
  </r>
  <r>
    <x v="101"/>
    <x v="236"/>
    <n v="7.8844765342960335"/>
    <x v="4"/>
    <x v="2"/>
  </r>
  <r>
    <x v="101"/>
    <x v="237"/>
    <n v="7.6427184466019389"/>
    <x v="4"/>
    <x v="2"/>
  </r>
  <r>
    <x v="101"/>
    <x v="238"/>
    <n v="7.7370370370370365"/>
    <x v="4"/>
    <x v="2"/>
  </r>
  <r>
    <x v="101"/>
    <x v="239"/>
    <n v="8.0074906367041248"/>
    <x v="4"/>
    <x v="2"/>
  </r>
  <r>
    <x v="101"/>
    <x v="240"/>
    <n v="7.7656529516994643"/>
    <x v="4"/>
    <x v="2"/>
  </r>
  <r>
    <x v="101"/>
    <x v="241"/>
    <n v="7.7747747747747757"/>
    <x v="4"/>
    <x v="2"/>
  </r>
  <r>
    <x v="101"/>
    <x v="242"/>
    <n v="6.7356321839080477"/>
    <x v="4"/>
    <x v="2"/>
  </r>
  <r>
    <x v="101"/>
    <x v="243"/>
    <n v="7.2078239608801917"/>
    <x v="4"/>
    <x v="2"/>
  </r>
  <r>
    <x v="101"/>
    <x v="244"/>
    <n v="7.4351297405189607"/>
    <x v="4"/>
    <x v="2"/>
  </r>
  <r>
    <x v="101"/>
    <x v="245"/>
    <n v="7.0627705627705639"/>
    <x v="4"/>
    <x v="2"/>
  </r>
  <r>
    <x v="101"/>
    <x v="246"/>
    <n v="7.8267716535433136"/>
    <x v="4"/>
    <x v="2"/>
  </r>
  <r>
    <x v="101"/>
    <x v="247"/>
    <n v="6.9038076152304608"/>
    <x v="4"/>
    <x v="2"/>
  </r>
  <r>
    <x v="101"/>
    <x v="248"/>
    <n v="7.2198275862068986"/>
    <x v="4"/>
    <x v="2"/>
  </r>
  <r>
    <x v="101"/>
    <x v="249"/>
    <n v="6.5898876404494375"/>
    <x v="4"/>
    <x v="2"/>
  </r>
  <r>
    <x v="101"/>
    <x v="250"/>
    <n v="6.3953488372093021"/>
    <x v="4"/>
    <x v="2"/>
  </r>
  <r>
    <x v="101"/>
    <x v="251"/>
    <n v="6.8497109826589595"/>
    <x v="4"/>
    <x v="2"/>
  </r>
  <r>
    <x v="101"/>
    <x v="252"/>
    <n v="6.5337423312883436"/>
    <x v="4"/>
    <x v="2"/>
  </r>
  <r>
    <x v="101"/>
    <x v="253"/>
    <n v="8.2564102564102591"/>
    <x v="4"/>
    <x v="2"/>
  </r>
  <r>
    <x v="101"/>
    <x v="254"/>
    <n v="8.2634408602150557"/>
    <x v="4"/>
    <x v="2"/>
  </r>
  <r>
    <x v="101"/>
    <x v="255"/>
    <n v="8.0769230769230766"/>
    <x v="4"/>
    <x v="2"/>
  </r>
  <r>
    <x v="101"/>
    <x v="256"/>
    <n v="7.9"/>
    <x v="4"/>
    <x v="2"/>
  </r>
  <r>
    <x v="101"/>
    <x v="257"/>
    <n v="7.8151898734177232"/>
    <x v="4"/>
    <x v="2"/>
  </r>
  <r>
    <x v="101"/>
    <x v="258"/>
    <n v="7.4698412698412682"/>
    <x v="4"/>
    <x v="2"/>
  </r>
  <r>
    <x v="101"/>
    <x v="259"/>
    <n v="7.909738717339672"/>
    <x v="4"/>
    <x v="2"/>
  </r>
  <r>
    <x v="101"/>
    <x v="260"/>
    <n v="7.1363636363636305"/>
    <x v="4"/>
    <x v="2"/>
  </r>
  <r>
    <x v="101"/>
    <x v="261"/>
    <n v="6.7034764826175888"/>
    <x v="4"/>
    <x v="2"/>
  </r>
  <r>
    <x v="101"/>
    <x v="262"/>
    <n v="7.308533916849016"/>
    <x v="4"/>
    <x v="2"/>
  </r>
  <r>
    <x v="101"/>
    <x v="263"/>
    <n v="6.9931662870159501"/>
    <x v="4"/>
    <x v="2"/>
  </r>
  <r>
    <x v="101"/>
    <x v="264"/>
    <n v="6.4848484848484826"/>
    <x v="4"/>
    <x v="2"/>
  </r>
  <r>
    <x v="101"/>
    <x v="265"/>
    <n v="7.4554951943167573"/>
    <x v="4"/>
    <x v="2"/>
  </r>
  <r>
    <x v="101"/>
    <x v="230"/>
    <n v="8.1183431952662719"/>
    <x v="5"/>
    <x v="2"/>
  </r>
  <r>
    <x v="101"/>
    <x v="231"/>
    <n v="8.607361963190181"/>
    <x v="5"/>
    <x v="2"/>
  </r>
  <r>
    <x v="101"/>
    <x v="232"/>
    <n v="7.9107142857142838"/>
    <x v="5"/>
    <x v="2"/>
  </r>
  <r>
    <x v="101"/>
    <x v="233"/>
    <n v="7.7519379844961254"/>
    <x v="5"/>
    <x v="2"/>
  </r>
  <r>
    <x v="101"/>
    <x v="234"/>
    <n v="8.2302631578947416"/>
    <x v="5"/>
    <x v="2"/>
  </r>
  <r>
    <x v="101"/>
    <x v="235"/>
    <n v="7.533333333333335"/>
    <x v="5"/>
    <x v="2"/>
  </r>
  <r>
    <x v="101"/>
    <x v="236"/>
    <n v="8.2181818181818187"/>
    <x v="5"/>
    <x v="2"/>
  </r>
  <r>
    <x v="101"/>
    <x v="237"/>
    <n v="8.2631578947368496"/>
    <x v="5"/>
    <x v="2"/>
  </r>
  <r>
    <x v="101"/>
    <x v="238"/>
    <n v="8"/>
    <x v="5"/>
    <x v="2"/>
  </r>
  <r>
    <x v="101"/>
    <x v="239"/>
    <n v="8.4417177914110475"/>
    <x v="5"/>
    <x v="2"/>
  </r>
  <r>
    <x v="101"/>
    <x v="240"/>
    <n v="8.2662721893491096"/>
    <x v="5"/>
    <x v="2"/>
  </r>
  <r>
    <x v="101"/>
    <x v="241"/>
    <n v="8.2976190476190474"/>
    <x v="5"/>
    <x v="2"/>
  </r>
  <r>
    <x v="101"/>
    <x v="242"/>
    <n v="7.4631578947368444"/>
    <x v="5"/>
    <x v="2"/>
  </r>
  <r>
    <x v="101"/>
    <x v="243"/>
    <n v="7.7460317460317478"/>
    <x v="5"/>
    <x v="2"/>
  </r>
  <r>
    <x v="101"/>
    <x v="244"/>
    <n v="7.9350649350649354"/>
    <x v="5"/>
    <x v="2"/>
  </r>
  <r>
    <x v="101"/>
    <x v="245"/>
    <n v="7.7945205479452051"/>
    <x v="5"/>
    <x v="2"/>
  </r>
  <r>
    <x v="101"/>
    <x v="246"/>
    <n v="8.339743589743593"/>
    <x v="5"/>
    <x v="2"/>
  </r>
  <r>
    <x v="101"/>
    <x v="247"/>
    <n v="7.651612903225808"/>
    <x v="5"/>
    <x v="2"/>
  </r>
  <r>
    <x v="101"/>
    <x v="248"/>
    <n v="7.7874999999999996"/>
    <x v="5"/>
    <x v="2"/>
  </r>
  <r>
    <x v="101"/>
    <x v="249"/>
    <n v="7.2898550724637667"/>
    <x v="5"/>
    <x v="2"/>
  </r>
  <r>
    <x v="101"/>
    <x v="250"/>
    <n v="7.0476190476190474"/>
    <x v="5"/>
    <x v="2"/>
  </r>
  <r>
    <x v="101"/>
    <x v="251"/>
    <n v="7.7164179104477615"/>
    <x v="5"/>
    <x v="2"/>
  </r>
  <r>
    <x v="101"/>
    <x v="252"/>
    <n v="7.0545454545454556"/>
    <x v="5"/>
    <x v="2"/>
  </r>
  <r>
    <x v="101"/>
    <x v="253"/>
    <n v="8.6040268456375788"/>
    <x v="5"/>
    <x v="2"/>
  </r>
  <r>
    <x v="101"/>
    <x v="254"/>
    <n v="8.6811594202898537"/>
    <x v="5"/>
    <x v="2"/>
  </r>
  <r>
    <x v="101"/>
    <x v="255"/>
    <n v="8.4150943396226427"/>
    <x v="5"/>
    <x v="2"/>
  </r>
  <r>
    <x v="101"/>
    <x v="256"/>
    <n v="8.1944444444444411"/>
    <x v="5"/>
    <x v="2"/>
  </r>
  <r>
    <x v="101"/>
    <x v="257"/>
    <n v="8.1953125"/>
    <x v="5"/>
    <x v="2"/>
  </r>
  <r>
    <x v="101"/>
    <x v="258"/>
    <n v="7.8727272727272721"/>
    <x v="5"/>
    <x v="2"/>
  </r>
  <r>
    <x v="101"/>
    <x v="259"/>
    <n v="8.2173913043478279"/>
    <x v="5"/>
    <x v="2"/>
  </r>
  <r>
    <x v="101"/>
    <x v="260"/>
    <n v="7.5892857142857153"/>
    <x v="5"/>
    <x v="2"/>
  </r>
  <r>
    <x v="101"/>
    <x v="261"/>
    <n v="7.3757961783439461"/>
    <x v="5"/>
    <x v="2"/>
  </r>
  <r>
    <x v="101"/>
    <x v="262"/>
    <n v="7.85"/>
    <x v="5"/>
    <x v="2"/>
  </r>
  <r>
    <x v="101"/>
    <x v="263"/>
    <n v="7.6206896551724155"/>
    <x v="5"/>
    <x v="2"/>
  </r>
  <r>
    <x v="101"/>
    <x v="264"/>
    <n v="7.3150684931506875"/>
    <x v="5"/>
    <x v="2"/>
  </r>
  <r>
    <x v="101"/>
    <x v="265"/>
    <n v="7.9730337078651692"/>
    <x v="5"/>
    <x v="2"/>
  </r>
  <r>
    <x v="101"/>
    <x v="230"/>
    <n v="7.459183673469389"/>
    <x v="6"/>
    <x v="2"/>
  </r>
  <r>
    <x v="101"/>
    <x v="231"/>
    <n v="7.5869565217391308"/>
    <x v="6"/>
    <x v="2"/>
  </r>
  <r>
    <x v="101"/>
    <x v="232"/>
    <n v="7.4210526315789478"/>
    <x v="6"/>
    <x v="2"/>
  </r>
  <r>
    <x v="101"/>
    <x v="233"/>
    <n v="6.920454545454545"/>
    <x v="6"/>
    <x v="2"/>
  </r>
  <r>
    <x v="101"/>
    <x v="234"/>
    <n v="7.2790697674418583"/>
    <x v="6"/>
    <x v="2"/>
  </r>
  <r>
    <x v="101"/>
    <x v="235"/>
    <n v="7.3043478260869561"/>
    <x v="6"/>
    <x v="2"/>
  </r>
  <r>
    <x v="101"/>
    <x v="236"/>
    <n v="7.9479166666666687"/>
    <x v="6"/>
    <x v="2"/>
  </r>
  <r>
    <x v="101"/>
    <x v="237"/>
    <n v="7.5164835164835138"/>
    <x v="6"/>
    <x v="2"/>
  </r>
  <r>
    <x v="101"/>
    <x v="238"/>
    <n v="7.3870967741935472"/>
    <x v="6"/>
    <x v="2"/>
  </r>
  <r>
    <x v="101"/>
    <x v="239"/>
    <n v="7.7816091954022983"/>
    <x v="6"/>
    <x v="2"/>
  </r>
  <r>
    <x v="101"/>
    <x v="240"/>
    <n v="7.208333333333333"/>
    <x v="6"/>
    <x v="2"/>
  </r>
  <r>
    <x v="101"/>
    <x v="241"/>
    <n v="7.28125"/>
    <x v="6"/>
    <x v="2"/>
  </r>
  <r>
    <x v="101"/>
    <x v="242"/>
    <n v="6.0166666666666666"/>
    <x v="6"/>
    <x v="2"/>
  </r>
  <r>
    <x v="101"/>
    <x v="243"/>
    <n v="7.0724637681159415"/>
    <x v="6"/>
    <x v="2"/>
  </r>
  <r>
    <x v="101"/>
    <x v="244"/>
    <n v="7.2857142857142874"/>
    <x v="6"/>
    <x v="2"/>
  </r>
  <r>
    <x v="101"/>
    <x v="245"/>
    <n v="6.9324324324324333"/>
    <x v="6"/>
    <x v="2"/>
  </r>
  <r>
    <x v="101"/>
    <x v="246"/>
    <n v="7.7471264367816097"/>
    <x v="6"/>
    <x v="2"/>
  </r>
  <r>
    <x v="101"/>
    <x v="247"/>
    <n v="6.6"/>
    <x v="6"/>
    <x v="2"/>
  </r>
  <r>
    <x v="101"/>
    <x v="248"/>
    <n v="7.1"/>
    <x v="6"/>
    <x v="2"/>
  </r>
  <r>
    <x v="101"/>
    <x v="249"/>
    <n v="5.9090909090909092"/>
    <x v="6"/>
    <x v="2"/>
  </r>
  <r>
    <x v="101"/>
    <x v="250"/>
    <n v="6.7222222222222223"/>
    <x v="6"/>
    <x v="2"/>
  </r>
  <r>
    <x v="101"/>
    <x v="251"/>
    <n v="6.6842105263157894"/>
    <x v="6"/>
    <x v="2"/>
  </r>
  <r>
    <x v="101"/>
    <x v="252"/>
    <n v="6.45"/>
    <x v="6"/>
    <x v="2"/>
  </r>
  <r>
    <x v="101"/>
    <x v="253"/>
    <n v="7.8695652173913038"/>
    <x v="6"/>
    <x v="2"/>
  </r>
  <r>
    <x v="101"/>
    <x v="254"/>
    <n v="7.9230769230769234"/>
    <x v="6"/>
    <x v="2"/>
  </r>
  <r>
    <x v="101"/>
    <x v="255"/>
    <n v="7.5471698113207557"/>
    <x v="6"/>
    <x v="2"/>
  </r>
  <r>
    <x v="101"/>
    <x v="256"/>
    <n v="7.1923076923076916"/>
    <x v="6"/>
    <x v="2"/>
  </r>
  <r>
    <x v="101"/>
    <x v="257"/>
    <n v="8"/>
    <x v="6"/>
    <x v="2"/>
  </r>
  <r>
    <x v="101"/>
    <x v="258"/>
    <n v="7.71875"/>
    <x v="6"/>
    <x v="2"/>
  </r>
  <r>
    <x v="101"/>
    <x v="259"/>
    <n v="7.7538461538461556"/>
    <x v="6"/>
    <x v="2"/>
  </r>
  <r>
    <x v="101"/>
    <x v="260"/>
    <n v="6.9117647058823533"/>
    <x v="6"/>
    <x v="2"/>
  </r>
  <r>
    <x v="101"/>
    <x v="261"/>
    <n v="5.9078947368421071"/>
    <x v="6"/>
    <x v="2"/>
  </r>
  <r>
    <x v="101"/>
    <x v="262"/>
    <n v="7.0266666666666673"/>
    <x v="6"/>
    <x v="2"/>
  </r>
  <r>
    <x v="101"/>
    <x v="263"/>
    <n v="6.8030303030303019"/>
    <x v="6"/>
    <x v="2"/>
  </r>
  <r>
    <x v="101"/>
    <x v="264"/>
    <n v="5.9864864864864851"/>
    <x v="6"/>
    <x v="2"/>
  </r>
  <r>
    <x v="101"/>
    <x v="265"/>
    <n v="7.2227891156462576"/>
    <x v="6"/>
    <x v="2"/>
  </r>
  <r>
    <x v="101"/>
    <x v="230"/>
    <n v="7.2437500000000004"/>
    <x v="7"/>
    <x v="2"/>
  </r>
  <r>
    <x v="101"/>
    <x v="231"/>
    <n v="7.608974358974363"/>
    <x v="7"/>
    <x v="2"/>
  </r>
  <r>
    <x v="101"/>
    <x v="232"/>
    <n v="7.0151515151515174"/>
    <x v="7"/>
    <x v="2"/>
  </r>
  <r>
    <x v="101"/>
    <x v="233"/>
    <n v="5.6758620689655155"/>
    <x v="7"/>
    <x v="2"/>
  </r>
  <r>
    <x v="101"/>
    <x v="234"/>
    <n v="7.1985815602836896"/>
    <x v="7"/>
    <x v="2"/>
  </r>
  <r>
    <x v="101"/>
    <x v="235"/>
    <n v="6.8431372549019578"/>
    <x v="7"/>
    <x v="2"/>
  </r>
  <r>
    <x v="101"/>
    <x v="236"/>
    <n v="7.5806451612903212"/>
    <x v="7"/>
    <x v="2"/>
  </r>
  <r>
    <x v="101"/>
    <x v="237"/>
    <n v="7.1904761904761889"/>
    <x v="7"/>
    <x v="2"/>
  </r>
  <r>
    <x v="101"/>
    <x v="238"/>
    <n v="7.6274509803921564"/>
    <x v="7"/>
    <x v="2"/>
  </r>
  <r>
    <x v="101"/>
    <x v="239"/>
    <n v="7.6866666666666674"/>
    <x v="7"/>
    <x v="2"/>
  </r>
  <r>
    <x v="101"/>
    <x v="240"/>
    <n v="7.3694267515923562"/>
    <x v="7"/>
    <x v="2"/>
  </r>
  <r>
    <x v="101"/>
    <x v="241"/>
    <n v="7.4102564102564052"/>
    <x v="7"/>
    <x v="2"/>
  </r>
  <r>
    <x v="101"/>
    <x v="242"/>
    <n v="6.3207547169811322"/>
    <x v="7"/>
    <x v="2"/>
  </r>
  <r>
    <x v="101"/>
    <x v="243"/>
    <n v="6.7583333333333355"/>
    <x v="7"/>
    <x v="2"/>
  </r>
  <r>
    <x v="101"/>
    <x v="244"/>
    <n v="6.8741258741258715"/>
    <x v="7"/>
    <x v="2"/>
  </r>
  <r>
    <x v="101"/>
    <x v="245"/>
    <n v="6.1679389312977104"/>
    <x v="7"/>
    <x v="2"/>
  </r>
  <r>
    <x v="101"/>
    <x v="246"/>
    <n v="7.3424657534246585"/>
    <x v="7"/>
    <x v="2"/>
  </r>
  <r>
    <x v="101"/>
    <x v="247"/>
    <n v="5.791666666666667"/>
    <x v="7"/>
    <x v="2"/>
  </r>
  <r>
    <x v="101"/>
    <x v="248"/>
    <n v="6.6567164179104497"/>
    <x v="7"/>
    <x v="2"/>
  </r>
  <r>
    <x v="101"/>
    <x v="249"/>
    <n v="5.9814814814814818"/>
    <x v="7"/>
    <x v="2"/>
  </r>
  <r>
    <x v="101"/>
    <x v="250"/>
    <n v="5.8103448275862064"/>
    <x v="7"/>
    <x v="2"/>
  </r>
  <r>
    <x v="101"/>
    <x v="251"/>
    <n v="5.75"/>
    <x v="7"/>
    <x v="2"/>
  </r>
  <r>
    <x v="101"/>
    <x v="252"/>
    <n v="6.0508474576271194"/>
    <x v="7"/>
    <x v="2"/>
  </r>
  <r>
    <x v="101"/>
    <x v="253"/>
    <n v="7.7636363636363646"/>
    <x v="7"/>
    <x v="2"/>
  </r>
  <r>
    <x v="101"/>
    <x v="254"/>
    <n v="7.7037037037037042"/>
    <x v="7"/>
    <x v="2"/>
  </r>
  <r>
    <x v="101"/>
    <x v="255"/>
    <n v="7.9662921348314626"/>
    <x v="7"/>
    <x v="2"/>
  </r>
  <r>
    <x v="101"/>
    <x v="256"/>
    <n v="7.7288135593220346"/>
    <x v="7"/>
    <x v="2"/>
  </r>
  <r>
    <x v="101"/>
    <x v="257"/>
    <n v="7.4622641509433976"/>
    <x v="7"/>
    <x v="2"/>
  </r>
  <r>
    <x v="101"/>
    <x v="258"/>
    <n v="7.1428571428571432"/>
    <x v="7"/>
    <x v="2"/>
  </r>
  <r>
    <x v="101"/>
    <x v="259"/>
    <n v="7.4339622641509431"/>
    <x v="7"/>
    <x v="2"/>
  </r>
  <r>
    <x v="101"/>
    <x v="260"/>
    <n v="6.6543209876543203"/>
    <x v="7"/>
    <x v="2"/>
  </r>
  <r>
    <x v="101"/>
    <x v="261"/>
    <n v="5.7037037037037033"/>
    <x v="7"/>
    <x v="2"/>
  </r>
  <r>
    <x v="101"/>
    <x v="262"/>
    <n v="6.6769230769230772"/>
    <x v="7"/>
    <x v="2"/>
  </r>
  <r>
    <x v="101"/>
    <x v="263"/>
    <n v="6.1393442622950811"/>
    <x v="7"/>
    <x v="2"/>
  </r>
  <r>
    <x v="101"/>
    <x v="264"/>
    <n v="5.545454545454545"/>
    <x v="7"/>
    <x v="2"/>
  </r>
  <r>
    <x v="101"/>
    <x v="265"/>
    <n v="6.9004866180048694"/>
    <x v="7"/>
    <x v="2"/>
  </r>
  <r>
    <x v="101"/>
    <x v="230"/>
    <n v="8.0791366906474824"/>
    <x v="8"/>
    <x v="2"/>
  </r>
  <r>
    <x v="101"/>
    <x v="231"/>
    <n v="8.2255639097744382"/>
    <x v="8"/>
    <x v="2"/>
  </r>
  <r>
    <x v="101"/>
    <x v="232"/>
    <n v="7.4054054054054053"/>
    <x v="8"/>
    <x v="2"/>
  </r>
  <r>
    <x v="101"/>
    <x v="233"/>
    <n v="7.5703125"/>
    <x v="8"/>
    <x v="2"/>
  </r>
  <r>
    <x v="101"/>
    <x v="234"/>
    <n v="7.6896551724137918"/>
    <x v="8"/>
    <x v="2"/>
  </r>
  <r>
    <x v="101"/>
    <x v="235"/>
    <n v="7.3712121212121184"/>
    <x v="8"/>
    <x v="2"/>
  </r>
  <r>
    <x v="101"/>
    <x v="236"/>
    <n v="7.7826086956521747"/>
    <x v="8"/>
    <x v="2"/>
  </r>
  <r>
    <x v="101"/>
    <x v="237"/>
    <n v="7.5120000000000031"/>
    <x v="8"/>
    <x v="2"/>
  </r>
  <r>
    <x v="101"/>
    <x v="238"/>
    <n v="7.7910447761193984"/>
    <x v="8"/>
    <x v="2"/>
  </r>
  <r>
    <x v="101"/>
    <x v="239"/>
    <n v="7.985074626865674"/>
    <x v="8"/>
    <x v="2"/>
  </r>
  <r>
    <x v="101"/>
    <x v="240"/>
    <n v="7.992700729927007"/>
    <x v="8"/>
    <x v="2"/>
  </r>
  <r>
    <x v="101"/>
    <x v="241"/>
    <n v="7.8962962962962928"/>
    <x v="8"/>
    <x v="2"/>
  </r>
  <r>
    <x v="101"/>
    <x v="242"/>
    <n v="6.9425287356321821"/>
    <x v="8"/>
    <x v="2"/>
  </r>
  <r>
    <x v="101"/>
    <x v="243"/>
    <n v="7.1595744680851032"/>
    <x v="8"/>
    <x v="2"/>
  </r>
  <r>
    <x v="101"/>
    <x v="244"/>
    <n v="7.5666666666666673"/>
    <x v="8"/>
    <x v="2"/>
  </r>
  <r>
    <x v="101"/>
    <x v="245"/>
    <n v="7.243243243243243"/>
    <x v="8"/>
    <x v="2"/>
  </r>
  <r>
    <x v="101"/>
    <x v="246"/>
    <n v="7.8067226890756292"/>
    <x v="8"/>
    <x v="2"/>
  </r>
  <r>
    <x v="101"/>
    <x v="247"/>
    <n v="7.5130434782608679"/>
    <x v="8"/>
    <x v="2"/>
  </r>
  <r>
    <x v="101"/>
    <x v="248"/>
    <n v="7.1454545454545455"/>
    <x v="8"/>
    <x v="2"/>
  </r>
  <r>
    <x v="101"/>
    <x v="249"/>
    <n v="6.5757575757575761"/>
    <x v="8"/>
    <x v="2"/>
  </r>
  <r>
    <x v="101"/>
    <x v="250"/>
    <n v="6"/>
    <x v="8"/>
    <x v="2"/>
  </r>
  <r>
    <x v="101"/>
    <x v="251"/>
    <n v="6.7948717948717947"/>
    <x v="8"/>
    <x v="2"/>
  </r>
  <r>
    <x v="101"/>
    <x v="252"/>
    <n v="6.5862068965517242"/>
    <x v="8"/>
    <x v="2"/>
  </r>
  <r>
    <x v="101"/>
    <x v="253"/>
    <n v="8.5445544554455388"/>
    <x v="8"/>
    <x v="2"/>
  </r>
  <r>
    <x v="101"/>
    <x v="254"/>
    <n v="8.5405405405405421"/>
    <x v="8"/>
    <x v="2"/>
  </r>
  <r>
    <x v="101"/>
    <x v="255"/>
    <n v="8.1176470588235343"/>
    <x v="8"/>
    <x v="2"/>
  </r>
  <r>
    <x v="101"/>
    <x v="256"/>
    <n v="8.0377358490566042"/>
    <x v="8"/>
    <x v="2"/>
  </r>
  <r>
    <x v="101"/>
    <x v="257"/>
    <n v="7.572916666666667"/>
    <x v="8"/>
    <x v="2"/>
  </r>
  <r>
    <x v="101"/>
    <x v="258"/>
    <n v="7.4285714285714297"/>
    <x v="8"/>
    <x v="2"/>
  </r>
  <r>
    <x v="101"/>
    <x v="259"/>
    <n v="8.0714285714285694"/>
    <x v="8"/>
    <x v="2"/>
  </r>
  <r>
    <x v="101"/>
    <x v="260"/>
    <n v="7.0677966101694931"/>
    <x v="8"/>
    <x v="2"/>
  </r>
  <r>
    <x v="101"/>
    <x v="261"/>
    <n v="7.4462809917355353"/>
    <x v="8"/>
    <x v="2"/>
  </r>
  <r>
    <x v="101"/>
    <x v="262"/>
    <n v="7.5535714285714262"/>
    <x v="8"/>
    <x v="2"/>
  </r>
  <r>
    <x v="101"/>
    <x v="263"/>
    <n v="7.2358490566037723"/>
    <x v="8"/>
    <x v="2"/>
  </r>
  <r>
    <x v="101"/>
    <x v="264"/>
    <n v="6.8454545454545448"/>
    <x v="8"/>
    <x v="2"/>
  </r>
  <r>
    <x v="101"/>
    <x v="265"/>
    <n v="7.6079512478235634"/>
    <x v="8"/>
    <x v="2"/>
  </r>
  <r>
    <x v="101"/>
    <x v="230"/>
    <n v="7.8759124087591248"/>
    <x v="9"/>
    <x v="2"/>
  </r>
  <r>
    <x v="101"/>
    <x v="231"/>
    <n v="7.9703703703703699"/>
    <x v="9"/>
    <x v="2"/>
  </r>
  <r>
    <x v="101"/>
    <x v="232"/>
    <n v="7.7264150943396226"/>
    <x v="9"/>
    <x v="2"/>
  </r>
  <r>
    <x v="101"/>
    <x v="233"/>
    <n v="7.4724409448818898"/>
    <x v="9"/>
    <x v="2"/>
  </r>
  <r>
    <x v="101"/>
    <x v="234"/>
    <n v="7.8897637795275601"/>
    <x v="9"/>
    <x v="2"/>
  </r>
  <r>
    <x v="101"/>
    <x v="235"/>
    <n v="7.3358778625954191"/>
    <x v="9"/>
    <x v="2"/>
  </r>
  <r>
    <x v="101"/>
    <x v="236"/>
    <n v="7.6287878787878807"/>
    <x v="9"/>
    <x v="2"/>
  </r>
  <r>
    <x v="101"/>
    <x v="237"/>
    <n v="7.359375"/>
    <x v="9"/>
    <x v="2"/>
  </r>
  <r>
    <x v="101"/>
    <x v="238"/>
    <n v="7.3615384615384603"/>
    <x v="9"/>
    <x v="2"/>
  </r>
  <r>
    <x v="101"/>
    <x v="239"/>
    <n v="7.7933884297520661"/>
    <x v="9"/>
    <x v="2"/>
  </r>
  <r>
    <x v="101"/>
    <x v="240"/>
    <n v="7.9007633587786241"/>
    <x v="9"/>
    <x v="2"/>
  </r>
  <r>
    <x v="101"/>
    <x v="241"/>
    <n v="7.8939393939393927"/>
    <x v="9"/>
    <x v="2"/>
  </r>
  <r>
    <x v="101"/>
    <x v="242"/>
    <n v="6.947916666666667"/>
    <x v="9"/>
    <x v="2"/>
  </r>
  <r>
    <x v="101"/>
    <x v="243"/>
    <n v="6.9259259259259265"/>
    <x v="9"/>
    <x v="2"/>
  </r>
  <r>
    <x v="101"/>
    <x v="244"/>
    <n v="7.2336448598130847"/>
    <x v="9"/>
    <x v="2"/>
  </r>
  <r>
    <x v="101"/>
    <x v="245"/>
    <n v="7.1111111111111098"/>
    <x v="9"/>
    <x v="2"/>
  </r>
  <r>
    <x v="101"/>
    <x v="246"/>
    <n v="7.4150943396226419"/>
    <x v="9"/>
    <x v="2"/>
  </r>
  <r>
    <x v="101"/>
    <x v="247"/>
    <n v="7.1339285714285712"/>
    <x v="9"/>
    <x v="2"/>
  </r>
  <r>
    <x v="101"/>
    <x v="248"/>
    <n v="7.3934426229508183"/>
    <x v="9"/>
    <x v="2"/>
  </r>
  <r>
    <x v="101"/>
    <x v="249"/>
    <n v="6.8421052631578956"/>
    <x v="9"/>
    <x v="2"/>
  </r>
  <r>
    <x v="101"/>
    <x v="250"/>
    <n v="7.0263157894736832"/>
    <x v="9"/>
    <x v="2"/>
  </r>
  <r>
    <x v="101"/>
    <x v="251"/>
    <n v="7.1071428571428568"/>
    <x v="9"/>
    <x v="2"/>
  </r>
  <r>
    <x v="101"/>
    <x v="252"/>
    <n v="6.9749999999999996"/>
    <x v="9"/>
    <x v="2"/>
  </r>
  <r>
    <x v="101"/>
    <x v="253"/>
    <n v="7.67"/>
    <x v="9"/>
    <x v="2"/>
  </r>
  <r>
    <x v="101"/>
    <x v="254"/>
    <n v="7.375"/>
    <x v="9"/>
    <x v="2"/>
  </r>
  <r>
    <x v="101"/>
    <x v="255"/>
    <n v="7.55"/>
    <x v="9"/>
    <x v="2"/>
  </r>
  <r>
    <x v="101"/>
    <x v="256"/>
    <n v="7.3913043478260878"/>
    <x v="9"/>
    <x v="2"/>
  </r>
  <r>
    <x v="101"/>
    <x v="257"/>
    <n v="7.3027522935779814"/>
    <x v="9"/>
    <x v="2"/>
  </r>
  <r>
    <x v="101"/>
    <x v="258"/>
    <n v="7.08"/>
    <x v="9"/>
    <x v="2"/>
  </r>
  <r>
    <x v="101"/>
    <x v="259"/>
    <n v="7.4299065420560737"/>
    <x v="9"/>
    <x v="2"/>
  </r>
  <r>
    <x v="101"/>
    <x v="260"/>
    <n v="6.8987341772151893"/>
    <x v="9"/>
    <x v="2"/>
  </r>
  <r>
    <x v="101"/>
    <x v="261"/>
    <n v="7.0338983050847483"/>
    <x v="9"/>
    <x v="2"/>
  </r>
  <r>
    <x v="101"/>
    <x v="262"/>
    <n v="7.4112149532710294"/>
    <x v="9"/>
    <x v="2"/>
  </r>
  <r>
    <x v="101"/>
    <x v="263"/>
    <n v="7.1401869158878517"/>
    <x v="9"/>
    <x v="2"/>
  </r>
  <r>
    <x v="101"/>
    <x v="264"/>
    <n v="7.083333333333333"/>
    <x v="9"/>
    <x v="2"/>
  </r>
  <r>
    <x v="101"/>
    <x v="265"/>
    <n v="7.4177612792689906"/>
    <x v="9"/>
    <x v="2"/>
  </r>
  <r>
    <x v="101"/>
    <x v="230"/>
    <n v="8.1238938053097343"/>
    <x v="10"/>
    <x v="2"/>
  </r>
  <r>
    <x v="101"/>
    <x v="231"/>
    <n v="8.1801801801801801"/>
    <x v="10"/>
    <x v="2"/>
  </r>
  <r>
    <x v="101"/>
    <x v="232"/>
    <n v="7.8989898989898988"/>
    <x v="10"/>
    <x v="2"/>
  </r>
  <r>
    <x v="101"/>
    <x v="233"/>
    <n v="7.5909090909090908"/>
    <x v="10"/>
    <x v="2"/>
  </r>
  <r>
    <x v="101"/>
    <x v="234"/>
    <n v="7.9900990099009892"/>
    <x v="10"/>
    <x v="2"/>
  </r>
  <r>
    <x v="101"/>
    <x v="235"/>
    <n v="7.1111111111111125"/>
    <x v="10"/>
    <x v="2"/>
  </r>
  <r>
    <x v="101"/>
    <x v="236"/>
    <n v="7.9090909090909092"/>
    <x v="10"/>
    <x v="2"/>
  </r>
  <r>
    <x v="101"/>
    <x v="237"/>
    <n v="6.8073394495412849"/>
    <x v="10"/>
    <x v="2"/>
  </r>
  <r>
    <x v="101"/>
    <x v="238"/>
    <n v="7.5700934579439236"/>
    <x v="10"/>
    <x v="2"/>
  </r>
  <r>
    <x v="101"/>
    <x v="239"/>
    <n v="8.3428571428571399"/>
    <x v="10"/>
    <x v="2"/>
  </r>
  <r>
    <x v="101"/>
    <x v="240"/>
    <n v="7.9537037037037024"/>
    <x v="10"/>
    <x v="2"/>
  </r>
  <r>
    <x v="101"/>
    <x v="241"/>
    <n v="7.9351851851851833"/>
    <x v="10"/>
    <x v="2"/>
  </r>
  <r>
    <x v="101"/>
    <x v="242"/>
    <n v="6.5694444444444446"/>
    <x v="10"/>
    <x v="2"/>
  </r>
  <r>
    <x v="101"/>
    <x v="243"/>
    <n v="6.4302325581395356"/>
    <x v="10"/>
    <x v="2"/>
  </r>
  <r>
    <x v="101"/>
    <x v="244"/>
    <n v="7.1875"/>
    <x v="10"/>
    <x v="2"/>
  </r>
  <r>
    <x v="101"/>
    <x v="245"/>
    <n v="6.5842696629213471"/>
    <x v="10"/>
    <x v="2"/>
  </r>
  <r>
    <x v="101"/>
    <x v="246"/>
    <n v="7.6060606060606064"/>
    <x v="10"/>
    <x v="2"/>
  </r>
  <r>
    <x v="101"/>
    <x v="247"/>
    <n v="7.2934782608695663"/>
    <x v="10"/>
    <x v="2"/>
  </r>
  <r>
    <x v="101"/>
    <x v="248"/>
    <n v="7.5625"/>
    <x v="10"/>
    <x v="2"/>
  </r>
  <r>
    <x v="101"/>
    <x v="249"/>
    <n v="6.6944444444444446"/>
    <x v="10"/>
    <x v="2"/>
  </r>
  <r>
    <x v="101"/>
    <x v="250"/>
    <n v="6.0625"/>
    <x v="10"/>
    <x v="2"/>
  </r>
  <r>
    <x v="101"/>
    <x v="251"/>
    <n v="7.28"/>
    <x v="10"/>
    <x v="2"/>
  </r>
  <r>
    <x v="101"/>
    <x v="252"/>
    <n v="6.53125"/>
    <x v="10"/>
    <x v="2"/>
  </r>
  <r>
    <x v="101"/>
    <x v="253"/>
    <n v="8.1492537313432827"/>
    <x v="10"/>
    <x v="2"/>
  </r>
  <r>
    <x v="101"/>
    <x v="254"/>
    <n v="8.0399999999999991"/>
    <x v="10"/>
    <x v="2"/>
  </r>
  <r>
    <x v="101"/>
    <x v="255"/>
    <n v="8.1333333333333329"/>
    <x v="10"/>
    <x v="2"/>
  </r>
  <r>
    <x v="101"/>
    <x v="256"/>
    <n v="8.112676056338028"/>
    <x v="10"/>
    <x v="2"/>
  </r>
  <r>
    <x v="101"/>
    <x v="257"/>
    <n v="7.903225806451613"/>
    <x v="10"/>
    <x v="2"/>
  </r>
  <r>
    <x v="101"/>
    <x v="258"/>
    <n v="6.6428571428571423"/>
    <x v="10"/>
    <x v="2"/>
  </r>
  <r>
    <x v="101"/>
    <x v="259"/>
    <n v="7.7023809523809517"/>
    <x v="10"/>
    <x v="2"/>
  </r>
  <r>
    <x v="101"/>
    <x v="260"/>
    <n v="6.8059701492537323"/>
    <x v="10"/>
    <x v="2"/>
  </r>
  <r>
    <x v="101"/>
    <x v="261"/>
    <n v="7.1739130434782608"/>
    <x v="10"/>
    <x v="2"/>
  </r>
  <r>
    <x v="101"/>
    <x v="262"/>
    <n v="7.2470588235294127"/>
    <x v="10"/>
    <x v="2"/>
  </r>
  <r>
    <x v="101"/>
    <x v="263"/>
    <n v="6.7011494252873574"/>
    <x v="10"/>
    <x v="2"/>
  </r>
  <r>
    <x v="101"/>
    <x v="264"/>
    <n v="6.97752808988764"/>
    <x v="10"/>
    <x v="2"/>
  </r>
  <r>
    <x v="101"/>
    <x v="265"/>
    <n v="7.4554662940971008"/>
    <x v="10"/>
    <x v="2"/>
  </r>
  <r>
    <x v="101"/>
    <x v="230"/>
    <n v="8.3652173913043484"/>
    <x v="11"/>
    <x v="2"/>
  </r>
  <r>
    <x v="101"/>
    <x v="231"/>
    <n v="8.3211009174311936"/>
    <x v="11"/>
    <x v="2"/>
  </r>
  <r>
    <x v="101"/>
    <x v="232"/>
    <n v="7.78095238095238"/>
    <x v="11"/>
    <x v="2"/>
  </r>
  <r>
    <x v="101"/>
    <x v="233"/>
    <n v="7.883495145631068"/>
    <x v="11"/>
    <x v="2"/>
  </r>
  <r>
    <x v="101"/>
    <x v="234"/>
    <n v="8.0865384615384599"/>
    <x v="11"/>
    <x v="2"/>
  </r>
  <r>
    <x v="101"/>
    <x v="235"/>
    <n v="7.5688073394495436"/>
    <x v="11"/>
    <x v="2"/>
  </r>
  <r>
    <x v="101"/>
    <x v="236"/>
    <n v="8.1090909090909058"/>
    <x v="11"/>
    <x v="2"/>
  </r>
  <r>
    <x v="101"/>
    <x v="237"/>
    <n v="7.7184466019417473"/>
    <x v="11"/>
    <x v="2"/>
  </r>
  <r>
    <x v="101"/>
    <x v="238"/>
    <n v="7.7037037037037024"/>
    <x v="11"/>
    <x v="2"/>
  </r>
  <r>
    <x v="101"/>
    <x v="239"/>
    <n v="8.0679611650485459"/>
    <x v="11"/>
    <x v="2"/>
  </r>
  <r>
    <x v="101"/>
    <x v="240"/>
    <n v="8.127272727272727"/>
    <x v="11"/>
    <x v="2"/>
  </r>
  <r>
    <x v="101"/>
    <x v="241"/>
    <n v="8.376146788990825"/>
    <x v="11"/>
    <x v="2"/>
  </r>
  <r>
    <x v="101"/>
    <x v="242"/>
    <n v="6.65"/>
    <x v="11"/>
    <x v="2"/>
  </r>
  <r>
    <x v="101"/>
    <x v="243"/>
    <n v="6.9444444444444446"/>
    <x v="11"/>
    <x v="2"/>
  </r>
  <r>
    <x v="101"/>
    <x v="244"/>
    <n v="7.4651162790697692"/>
    <x v="11"/>
    <x v="2"/>
  </r>
  <r>
    <x v="101"/>
    <x v="245"/>
    <n v="7.1749999999999998"/>
    <x v="11"/>
    <x v="2"/>
  </r>
  <r>
    <x v="101"/>
    <x v="246"/>
    <n v="7.9880952380952399"/>
    <x v="11"/>
    <x v="2"/>
  </r>
  <r>
    <x v="101"/>
    <x v="247"/>
    <n v="7.3950617283950653"/>
    <x v="11"/>
    <x v="2"/>
  </r>
  <r>
    <x v="101"/>
    <x v="248"/>
    <n v="7.3571428571428568"/>
    <x v="11"/>
    <x v="2"/>
  </r>
  <r>
    <x v="101"/>
    <x v="249"/>
    <n v="7"/>
    <x v="11"/>
    <x v="2"/>
  </r>
  <r>
    <x v="101"/>
    <x v="250"/>
    <n v="6.9285714285714288"/>
    <x v="11"/>
    <x v="2"/>
  </r>
  <r>
    <x v="101"/>
    <x v="251"/>
    <n v="7.0454545454545459"/>
    <x v="11"/>
    <x v="2"/>
  </r>
  <r>
    <x v="101"/>
    <x v="252"/>
    <n v="6.5714285714285703"/>
    <x v="11"/>
    <x v="2"/>
  </r>
  <r>
    <x v="101"/>
    <x v="253"/>
    <n v="8.2567567567567579"/>
    <x v="11"/>
    <x v="2"/>
  </r>
  <r>
    <x v="101"/>
    <x v="254"/>
    <n v="7.3870967741935489"/>
    <x v="11"/>
    <x v="2"/>
  </r>
  <r>
    <x v="101"/>
    <x v="255"/>
    <n v="7.8983050847457656"/>
    <x v="11"/>
    <x v="2"/>
  </r>
  <r>
    <x v="101"/>
    <x v="256"/>
    <n v="7.54"/>
    <x v="11"/>
    <x v="2"/>
  </r>
  <r>
    <x v="101"/>
    <x v="257"/>
    <n v="8.3132530120481967"/>
    <x v="11"/>
    <x v="2"/>
  </r>
  <r>
    <x v="101"/>
    <x v="258"/>
    <n v="7.8513513513513509"/>
    <x v="11"/>
    <x v="2"/>
  </r>
  <r>
    <x v="101"/>
    <x v="259"/>
    <n v="8.1710526315789505"/>
    <x v="11"/>
    <x v="2"/>
  </r>
  <r>
    <x v="101"/>
    <x v="260"/>
    <n v="7.224489795918366"/>
    <x v="11"/>
    <x v="2"/>
  </r>
  <r>
    <x v="101"/>
    <x v="261"/>
    <n v="7.5227272727272725"/>
    <x v="11"/>
    <x v="2"/>
  </r>
  <r>
    <x v="101"/>
    <x v="262"/>
    <n v="7.591549295774648"/>
    <x v="11"/>
    <x v="2"/>
  </r>
  <r>
    <x v="101"/>
    <x v="263"/>
    <n v="7.5072463768115947"/>
    <x v="11"/>
    <x v="2"/>
  </r>
  <r>
    <x v="101"/>
    <x v="264"/>
    <n v="7.64"/>
    <x v="11"/>
    <x v="2"/>
  </r>
  <r>
    <x v="101"/>
    <x v="265"/>
    <n v="7.7694300518134689"/>
    <x v="11"/>
    <x v="2"/>
  </r>
  <r>
    <x v="101"/>
    <x v="230"/>
    <n v="8.0121951219512173"/>
    <x v="12"/>
    <x v="2"/>
  </r>
  <r>
    <x v="101"/>
    <x v="231"/>
    <n v="7.9275362318840585"/>
    <x v="12"/>
    <x v="2"/>
  </r>
  <r>
    <x v="101"/>
    <x v="232"/>
    <n v="7.4142857142857128"/>
    <x v="12"/>
    <x v="2"/>
  </r>
  <r>
    <x v="101"/>
    <x v="233"/>
    <n v="7.4029850746268657"/>
    <x v="12"/>
    <x v="2"/>
  </r>
  <r>
    <x v="101"/>
    <x v="234"/>
    <n v="7.6307692307692321"/>
    <x v="12"/>
    <x v="2"/>
  </r>
  <r>
    <x v="101"/>
    <x v="235"/>
    <n v="7.6463414634146352"/>
    <x v="12"/>
    <x v="2"/>
  </r>
  <r>
    <x v="101"/>
    <x v="236"/>
    <n v="8.1764705882352953"/>
    <x v="12"/>
    <x v="2"/>
  </r>
  <r>
    <x v="101"/>
    <x v="237"/>
    <n v="7.5975609756097544"/>
    <x v="12"/>
    <x v="2"/>
  </r>
  <r>
    <x v="101"/>
    <x v="238"/>
    <n v="7.9882352941176471"/>
    <x v="12"/>
    <x v="2"/>
  </r>
  <r>
    <x v="101"/>
    <x v="239"/>
    <n v="8.511904761904761"/>
    <x v="12"/>
    <x v="2"/>
  </r>
  <r>
    <x v="101"/>
    <x v="240"/>
    <n v="8.2261904761904727"/>
    <x v="12"/>
    <x v="2"/>
  </r>
  <r>
    <x v="101"/>
    <x v="241"/>
    <n v="8.482352941176476"/>
    <x v="12"/>
    <x v="2"/>
  </r>
  <r>
    <x v="101"/>
    <x v="242"/>
    <n v="6.611940298507462"/>
    <x v="12"/>
    <x v="2"/>
  </r>
  <r>
    <x v="101"/>
    <x v="243"/>
    <n v="7.4810126582278462"/>
    <x v="12"/>
    <x v="2"/>
  </r>
  <r>
    <x v="101"/>
    <x v="244"/>
    <n v="7.2278481012658231"/>
    <x v="12"/>
    <x v="2"/>
  </r>
  <r>
    <x v="101"/>
    <x v="245"/>
    <n v="7.1081081081081097"/>
    <x v="12"/>
    <x v="2"/>
  </r>
  <r>
    <x v="101"/>
    <x v="246"/>
    <n v="7.7402597402597406"/>
    <x v="12"/>
    <x v="2"/>
  </r>
  <r>
    <x v="101"/>
    <x v="247"/>
    <n v="7.35"/>
    <x v="12"/>
    <x v="2"/>
  </r>
  <r>
    <x v="101"/>
    <x v="248"/>
    <n v="7.75"/>
    <x v="12"/>
    <x v="2"/>
  </r>
  <r>
    <x v="101"/>
    <x v="249"/>
    <n v="7.2857142857142856"/>
    <x v="12"/>
    <x v="2"/>
  </r>
  <r>
    <x v="101"/>
    <x v="250"/>
    <n v="7.5897435897435903"/>
    <x v="12"/>
    <x v="2"/>
  </r>
  <r>
    <x v="101"/>
    <x v="251"/>
    <n v="7.6129032258064511"/>
    <x v="12"/>
    <x v="2"/>
  </r>
  <r>
    <x v="101"/>
    <x v="252"/>
    <n v="6.90625"/>
    <x v="12"/>
    <x v="2"/>
  </r>
  <r>
    <x v="101"/>
    <x v="253"/>
    <n v="8.3846153846153815"/>
    <x v="12"/>
    <x v="2"/>
  </r>
  <r>
    <x v="101"/>
    <x v="254"/>
    <n v="7.625"/>
    <x v="12"/>
    <x v="2"/>
  </r>
  <r>
    <x v="101"/>
    <x v="255"/>
    <n v="8.32"/>
    <x v="12"/>
    <x v="2"/>
  </r>
  <r>
    <x v="101"/>
    <x v="256"/>
    <n v="8.2641509433962241"/>
    <x v="12"/>
    <x v="2"/>
  </r>
  <r>
    <x v="101"/>
    <x v="257"/>
    <n v="8.298701298701296"/>
    <x v="12"/>
    <x v="2"/>
  </r>
  <r>
    <x v="101"/>
    <x v="258"/>
    <n v="7.92"/>
    <x v="12"/>
    <x v="2"/>
  </r>
  <r>
    <x v="101"/>
    <x v="259"/>
    <n v="8.493150684931507"/>
    <x v="12"/>
    <x v="2"/>
  </r>
  <r>
    <x v="101"/>
    <x v="260"/>
    <n v="7.5573770491803289"/>
    <x v="12"/>
    <x v="2"/>
  </r>
  <r>
    <x v="101"/>
    <x v="261"/>
    <n v="7.6375000000000002"/>
    <x v="12"/>
    <x v="2"/>
  </r>
  <r>
    <x v="101"/>
    <x v="262"/>
    <n v="7.419354838709677"/>
    <x v="12"/>
    <x v="2"/>
  </r>
  <r>
    <x v="101"/>
    <x v="263"/>
    <n v="7.4"/>
    <x v="12"/>
    <x v="2"/>
  </r>
  <r>
    <x v="101"/>
    <x v="264"/>
    <n v="7.397058823529413"/>
    <x v="12"/>
    <x v="2"/>
  </r>
  <r>
    <x v="101"/>
    <x v="265"/>
    <n v="7.7600685518423314"/>
    <x v="12"/>
    <x v="2"/>
  </r>
  <r>
    <x v="101"/>
    <x v="230"/>
    <n v="7.8813559322033893"/>
    <x v="13"/>
    <x v="2"/>
  </r>
  <r>
    <x v="101"/>
    <x v="231"/>
    <n v="8.3220338983050848"/>
    <x v="13"/>
    <x v="2"/>
  </r>
  <r>
    <x v="101"/>
    <x v="232"/>
    <n v="7.6727272727272737"/>
    <x v="13"/>
    <x v="2"/>
  </r>
  <r>
    <x v="101"/>
    <x v="233"/>
    <n v="7.4736842105263159"/>
    <x v="13"/>
    <x v="2"/>
  </r>
  <r>
    <x v="101"/>
    <x v="234"/>
    <n v="7.9090909090909109"/>
    <x v="13"/>
    <x v="2"/>
  </r>
  <r>
    <x v="101"/>
    <x v="235"/>
    <n v="7.1206896551724137"/>
    <x v="13"/>
    <x v="2"/>
  </r>
  <r>
    <x v="101"/>
    <x v="236"/>
    <n v="7.9655172413793105"/>
    <x v="13"/>
    <x v="2"/>
  </r>
  <r>
    <x v="101"/>
    <x v="237"/>
    <n v="6.9827586206896539"/>
    <x v="13"/>
    <x v="2"/>
  </r>
  <r>
    <x v="101"/>
    <x v="238"/>
    <n v="7.3103448275862037"/>
    <x v="13"/>
    <x v="2"/>
  </r>
  <r>
    <x v="101"/>
    <x v="239"/>
    <n v="8.474576271186443"/>
    <x v="13"/>
    <x v="2"/>
  </r>
  <r>
    <x v="101"/>
    <x v="240"/>
    <n v="8.1525423728813564"/>
    <x v="13"/>
    <x v="2"/>
  </r>
  <r>
    <x v="101"/>
    <x v="241"/>
    <n v="8.3898305084745761"/>
    <x v="13"/>
    <x v="2"/>
  </r>
  <r>
    <x v="101"/>
    <x v="242"/>
    <n v="6.9795918367346932"/>
    <x v="13"/>
    <x v="2"/>
  </r>
  <r>
    <x v="101"/>
    <x v="243"/>
    <n v="7.1111111111111116"/>
    <x v="13"/>
    <x v="2"/>
  </r>
  <r>
    <x v="101"/>
    <x v="244"/>
    <n v="7.4583333333333304"/>
    <x v="13"/>
    <x v="2"/>
  </r>
  <r>
    <x v="101"/>
    <x v="245"/>
    <n v="7.391304347826086"/>
    <x v="13"/>
    <x v="2"/>
  </r>
  <r>
    <x v="101"/>
    <x v="246"/>
    <n v="7.84"/>
    <x v="13"/>
    <x v="2"/>
  </r>
  <r>
    <x v="101"/>
    <x v="247"/>
    <n v="7.333333333333333"/>
    <x v="13"/>
    <x v="2"/>
  </r>
  <r>
    <x v="101"/>
    <x v="248"/>
    <n v="7.8421052631578938"/>
    <x v="13"/>
    <x v="2"/>
  </r>
  <r>
    <x v="101"/>
    <x v="249"/>
    <n v="7.2333333333333334"/>
    <x v="13"/>
    <x v="2"/>
  </r>
  <r>
    <x v="101"/>
    <x v="250"/>
    <n v="6.75"/>
    <x v="13"/>
    <x v="2"/>
  </r>
  <r>
    <x v="101"/>
    <x v="251"/>
    <n v="7.2272727272727266"/>
    <x v="13"/>
    <x v="2"/>
  </r>
  <r>
    <x v="101"/>
    <x v="252"/>
    <n v="6.8571428571428594"/>
    <x v="13"/>
    <x v="2"/>
  </r>
  <r>
    <x v="101"/>
    <x v="253"/>
    <n v="8.7391304347826075"/>
    <x v="13"/>
    <x v="2"/>
  </r>
  <r>
    <x v="101"/>
    <x v="254"/>
    <n v="7.6956521739130439"/>
    <x v="13"/>
    <x v="2"/>
  </r>
  <r>
    <x v="101"/>
    <x v="255"/>
    <n v="7.9375"/>
    <x v="13"/>
    <x v="2"/>
  </r>
  <r>
    <x v="101"/>
    <x v="256"/>
    <n v="7.8571428571428594"/>
    <x v="13"/>
    <x v="2"/>
  </r>
  <r>
    <x v="101"/>
    <x v="257"/>
    <n v="7.6530612244897949"/>
    <x v="13"/>
    <x v="2"/>
  </r>
  <r>
    <x v="101"/>
    <x v="258"/>
    <n v="6.8297872340425538"/>
    <x v="13"/>
    <x v="2"/>
  </r>
  <r>
    <x v="101"/>
    <x v="259"/>
    <n v="8.0576923076923048"/>
    <x v="13"/>
    <x v="2"/>
  </r>
  <r>
    <x v="101"/>
    <x v="260"/>
    <n v="7.1818181818181825"/>
    <x v="13"/>
    <x v="2"/>
  </r>
  <r>
    <x v="101"/>
    <x v="261"/>
    <n v="7.2452830188679256"/>
    <x v="13"/>
    <x v="2"/>
  </r>
  <r>
    <x v="101"/>
    <x v="262"/>
    <n v="7.5416666666666643"/>
    <x v="13"/>
    <x v="2"/>
  </r>
  <r>
    <x v="101"/>
    <x v="263"/>
    <n v="7.0487804878048772"/>
    <x v="13"/>
    <x v="2"/>
  </r>
  <r>
    <x v="101"/>
    <x v="264"/>
    <n v="6.744680851063829"/>
    <x v="13"/>
    <x v="2"/>
  </r>
  <r>
    <x v="101"/>
    <x v="265"/>
    <n v="7.5913255956017105"/>
    <x v="13"/>
    <x v="2"/>
  </r>
  <r>
    <x v="101"/>
    <x v="230"/>
    <n v="7.9354838709677411"/>
    <x v="14"/>
    <x v="2"/>
  </r>
  <r>
    <x v="101"/>
    <x v="231"/>
    <n v="8.0175438596491215"/>
    <x v="14"/>
    <x v="2"/>
  </r>
  <r>
    <x v="101"/>
    <x v="232"/>
    <n v="6.7547169811320762"/>
    <x v="14"/>
    <x v="2"/>
  </r>
  <r>
    <x v="101"/>
    <x v="233"/>
    <n v="7.8214285714285712"/>
    <x v="14"/>
    <x v="2"/>
  </r>
  <r>
    <x v="101"/>
    <x v="234"/>
    <n v="8.0338983050847403"/>
    <x v="14"/>
    <x v="2"/>
  </r>
  <r>
    <x v="101"/>
    <x v="235"/>
    <n v="7.4444444444444438"/>
    <x v="14"/>
    <x v="2"/>
  </r>
  <r>
    <x v="101"/>
    <x v="236"/>
    <n v="8.1896551724137971"/>
    <x v="14"/>
    <x v="2"/>
  </r>
  <r>
    <x v="101"/>
    <x v="237"/>
    <n v="8.1454545454545464"/>
    <x v="14"/>
    <x v="2"/>
  </r>
  <r>
    <x v="101"/>
    <x v="238"/>
    <n v="7.7894736842105257"/>
    <x v="14"/>
    <x v="2"/>
  </r>
  <r>
    <x v="101"/>
    <x v="239"/>
    <n v="7.375"/>
    <x v="14"/>
    <x v="2"/>
  </r>
  <r>
    <x v="101"/>
    <x v="240"/>
    <n v="8.290909090909091"/>
    <x v="14"/>
    <x v="2"/>
  </r>
  <r>
    <x v="101"/>
    <x v="241"/>
    <n v="8.4444444444444429"/>
    <x v="14"/>
    <x v="2"/>
  </r>
  <r>
    <x v="101"/>
    <x v="242"/>
    <n v="7.2307692307692299"/>
    <x v="14"/>
    <x v="2"/>
  </r>
  <r>
    <x v="101"/>
    <x v="243"/>
    <n v="7.6739130434782616"/>
    <x v="14"/>
    <x v="2"/>
  </r>
  <r>
    <x v="101"/>
    <x v="244"/>
    <n v="7.6379310344827598"/>
    <x v="14"/>
    <x v="2"/>
  </r>
  <r>
    <x v="101"/>
    <x v="245"/>
    <n v="7.1875"/>
    <x v="14"/>
    <x v="2"/>
  </r>
  <r>
    <x v="101"/>
    <x v="246"/>
    <n v="7.865384615384615"/>
    <x v="14"/>
    <x v="2"/>
  </r>
  <r>
    <x v="101"/>
    <x v="247"/>
    <n v="7.6538461538461515"/>
    <x v="14"/>
    <x v="2"/>
  </r>
  <r>
    <x v="101"/>
    <x v="248"/>
    <n v="7.125"/>
    <x v="14"/>
    <x v="2"/>
  </r>
  <r>
    <x v="101"/>
    <x v="249"/>
    <n v="7.4761904761904763"/>
    <x v="14"/>
    <x v="2"/>
  </r>
  <r>
    <x v="101"/>
    <x v="250"/>
    <n v="7.354838709677419"/>
    <x v="14"/>
    <x v="2"/>
  </r>
  <r>
    <x v="101"/>
    <x v="251"/>
    <n v="7.0434782608695654"/>
    <x v="14"/>
    <x v="2"/>
  </r>
  <r>
    <x v="101"/>
    <x v="252"/>
    <n v="7.045454545454545"/>
    <x v="14"/>
    <x v="2"/>
  </r>
  <r>
    <x v="101"/>
    <x v="253"/>
    <n v="8.3191489361702136"/>
    <x v="14"/>
    <x v="2"/>
  </r>
  <r>
    <x v="101"/>
    <x v="254"/>
    <n v="8"/>
    <x v="14"/>
    <x v="2"/>
  </r>
  <r>
    <x v="101"/>
    <x v="255"/>
    <n v="8.2765957446808507"/>
    <x v="14"/>
    <x v="2"/>
  </r>
  <r>
    <x v="101"/>
    <x v="256"/>
    <n v="8.1111111111111107"/>
    <x v="14"/>
    <x v="2"/>
  </r>
  <r>
    <x v="101"/>
    <x v="257"/>
    <n v="8.3409090909090899"/>
    <x v="14"/>
    <x v="2"/>
  </r>
  <r>
    <x v="101"/>
    <x v="258"/>
    <n v="7.9"/>
    <x v="14"/>
    <x v="2"/>
  </r>
  <r>
    <x v="101"/>
    <x v="259"/>
    <n v="7.9019607843137241"/>
    <x v="14"/>
    <x v="2"/>
  </r>
  <r>
    <x v="101"/>
    <x v="260"/>
    <n v="7.447368421052631"/>
    <x v="14"/>
    <x v="2"/>
  </r>
  <r>
    <x v="101"/>
    <x v="261"/>
    <n v="7.6274509803921546"/>
    <x v="14"/>
    <x v="2"/>
  </r>
  <r>
    <x v="101"/>
    <x v="262"/>
    <n v="7.8163265306122431"/>
    <x v="14"/>
    <x v="2"/>
  </r>
  <r>
    <x v="101"/>
    <x v="263"/>
    <n v="7.5434782608695663"/>
    <x v="14"/>
    <x v="2"/>
  </r>
  <r>
    <x v="101"/>
    <x v="264"/>
    <n v="7.4347826086956506"/>
    <x v="14"/>
    <x v="2"/>
  </r>
  <r>
    <x v="101"/>
    <x v="265"/>
    <n v="7.7634069400630938"/>
    <x v="14"/>
    <x v="2"/>
  </r>
  <r>
    <x v="101"/>
    <x v="230"/>
    <n v="8.0724637681159415"/>
    <x v="15"/>
    <x v="2"/>
  </r>
  <r>
    <x v="101"/>
    <x v="231"/>
    <n v="8.7101449275362359"/>
    <x v="15"/>
    <x v="2"/>
  </r>
  <r>
    <x v="101"/>
    <x v="232"/>
    <n v="7.9056603773584895"/>
    <x v="15"/>
    <x v="2"/>
  </r>
  <r>
    <x v="101"/>
    <x v="233"/>
    <n v="7.515625"/>
    <x v="15"/>
    <x v="2"/>
  </r>
  <r>
    <x v="101"/>
    <x v="234"/>
    <n v="8.2950819672131182"/>
    <x v="15"/>
    <x v="2"/>
  </r>
  <r>
    <x v="101"/>
    <x v="235"/>
    <n v="8.4117647058823568"/>
    <x v="15"/>
    <x v="2"/>
  </r>
  <r>
    <x v="101"/>
    <x v="236"/>
    <n v="8.3529411764705888"/>
    <x v="15"/>
    <x v="2"/>
  </r>
  <r>
    <x v="101"/>
    <x v="237"/>
    <n v="8.9117647058823533"/>
    <x v="15"/>
    <x v="2"/>
  </r>
  <r>
    <x v="101"/>
    <x v="238"/>
    <n v="8.2794117647058822"/>
    <x v="15"/>
    <x v="2"/>
  </r>
  <r>
    <x v="101"/>
    <x v="239"/>
    <n v="9.4411764705882373"/>
    <x v="15"/>
    <x v="2"/>
  </r>
  <r>
    <x v="101"/>
    <x v="240"/>
    <n v="8.9701492537313445"/>
    <x v="15"/>
    <x v="2"/>
  </r>
  <r>
    <x v="101"/>
    <x v="241"/>
    <n v="9.4411764705882355"/>
    <x v="15"/>
    <x v="2"/>
  </r>
  <r>
    <x v="101"/>
    <x v="242"/>
    <n v="8.514705882352942"/>
    <x v="15"/>
    <x v="2"/>
  </r>
  <r>
    <x v="101"/>
    <x v="243"/>
    <n v="8.1641791044776149"/>
    <x v="15"/>
    <x v="2"/>
  </r>
  <r>
    <x v="101"/>
    <x v="244"/>
    <n v="8.0317460317460316"/>
    <x v="15"/>
    <x v="2"/>
  </r>
  <r>
    <x v="101"/>
    <x v="245"/>
    <n v="8.0322580645161281"/>
    <x v="15"/>
    <x v="2"/>
  </r>
  <r>
    <x v="101"/>
    <x v="246"/>
    <n v="8.870967741935484"/>
    <x v="15"/>
    <x v="2"/>
  </r>
  <r>
    <x v="101"/>
    <x v="247"/>
    <n v="7.7868852459016393"/>
    <x v="15"/>
    <x v="2"/>
  </r>
  <r>
    <x v="101"/>
    <x v="248"/>
    <n v="7.3809523809523823"/>
    <x v="15"/>
    <x v="2"/>
  </r>
  <r>
    <x v="101"/>
    <x v="249"/>
    <n v="6.5882352941176476"/>
    <x v="15"/>
    <x v="2"/>
  </r>
  <r>
    <x v="101"/>
    <x v="250"/>
    <n v="6.2727272727272743"/>
    <x v="15"/>
    <x v="2"/>
  </r>
  <r>
    <x v="101"/>
    <x v="251"/>
    <n v="7.405405405405407"/>
    <x v="15"/>
    <x v="2"/>
  </r>
  <r>
    <x v="101"/>
    <x v="252"/>
    <n v="7.75"/>
    <x v="15"/>
    <x v="2"/>
  </r>
  <r>
    <x v="101"/>
    <x v="253"/>
    <n v="8.9499999999999993"/>
    <x v="15"/>
    <x v="2"/>
  </r>
  <r>
    <x v="101"/>
    <x v="254"/>
    <n v="8.24"/>
    <x v="15"/>
    <x v="2"/>
  </r>
  <r>
    <x v="101"/>
    <x v="255"/>
    <n v="9.0638297872340399"/>
    <x v="15"/>
    <x v="2"/>
  </r>
  <r>
    <x v="101"/>
    <x v="256"/>
    <n v="8.7045454545454568"/>
    <x v="15"/>
    <x v="2"/>
  </r>
  <r>
    <x v="101"/>
    <x v="257"/>
    <n v="9.4032258064516121"/>
    <x v="15"/>
    <x v="2"/>
  </r>
  <r>
    <x v="101"/>
    <x v="258"/>
    <n v="8.9016393442622928"/>
    <x v="15"/>
    <x v="2"/>
  </r>
  <r>
    <x v="101"/>
    <x v="259"/>
    <n v="9.1212121212121229"/>
    <x v="15"/>
    <x v="2"/>
  </r>
  <r>
    <x v="101"/>
    <x v="260"/>
    <n v="8.2542372881355952"/>
    <x v="15"/>
    <x v="2"/>
  </r>
  <r>
    <x v="101"/>
    <x v="261"/>
    <n v="8.0757575757575761"/>
    <x v="15"/>
    <x v="2"/>
  </r>
  <r>
    <x v="101"/>
    <x v="262"/>
    <n v="8.140625"/>
    <x v="15"/>
    <x v="2"/>
  </r>
  <r>
    <x v="101"/>
    <x v="263"/>
    <n v="7.796875"/>
    <x v="15"/>
    <x v="2"/>
  </r>
  <r>
    <x v="101"/>
    <x v="264"/>
    <n v="7.515625"/>
    <x v="15"/>
    <x v="2"/>
  </r>
  <r>
    <x v="101"/>
    <x v="265"/>
    <n v="8.3442703232125428"/>
    <x v="15"/>
    <x v="2"/>
  </r>
  <r>
    <x v="101"/>
    <x v="230"/>
    <n v="8.328125"/>
    <x v="16"/>
    <x v="2"/>
  </r>
  <r>
    <x v="101"/>
    <x v="231"/>
    <n v="8.3934426229508183"/>
    <x v="16"/>
    <x v="2"/>
  </r>
  <r>
    <x v="101"/>
    <x v="232"/>
    <n v="7.9754098360655723"/>
    <x v="16"/>
    <x v="2"/>
  </r>
  <r>
    <x v="101"/>
    <x v="233"/>
    <n v="7.719298245614036"/>
    <x v="16"/>
    <x v="2"/>
  </r>
  <r>
    <x v="101"/>
    <x v="234"/>
    <n v="7.7747747747747757"/>
    <x v="16"/>
    <x v="2"/>
  </r>
  <r>
    <x v="101"/>
    <x v="235"/>
    <n v="7.7936507936507962"/>
    <x v="16"/>
    <x v="2"/>
  </r>
  <r>
    <x v="101"/>
    <x v="236"/>
    <n v="8.1937984496123981"/>
    <x v="16"/>
    <x v="2"/>
  </r>
  <r>
    <x v="101"/>
    <x v="237"/>
    <n v="8.3170731707317049"/>
    <x v="16"/>
    <x v="2"/>
  </r>
  <r>
    <x v="101"/>
    <x v="238"/>
    <n v="7.8359375"/>
    <x v="16"/>
    <x v="2"/>
  </r>
  <r>
    <x v="101"/>
    <x v="239"/>
    <n v="8.7063492063492056"/>
    <x v="16"/>
    <x v="2"/>
  </r>
  <r>
    <x v="101"/>
    <x v="240"/>
    <n v="8.4285714285714253"/>
    <x v="16"/>
    <x v="2"/>
  </r>
  <r>
    <x v="101"/>
    <x v="241"/>
    <n v="8.3680000000000039"/>
    <x v="16"/>
    <x v="2"/>
  </r>
  <r>
    <x v="101"/>
    <x v="242"/>
    <n v="7.4660194174757271"/>
    <x v="16"/>
    <x v="2"/>
  </r>
  <r>
    <x v="101"/>
    <x v="243"/>
    <n v="7.1101694915254248"/>
    <x v="16"/>
    <x v="2"/>
  </r>
  <r>
    <x v="101"/>
    <x v="244"/>
    <n v="7.5932203389830519"/>
    <x v="16"/>
    <x v="2"/>
  </r>
  <r>
    <x v="101"/>
    <x v="245"/>
    <n v="7.4553571428571423"/>
    <x v="16"/>
    <x v="2"/>
  </r>
  <r>
    <x v="101"/>
    <x v="246"/>
    <n v="7.9210526315789469"/>
    <x v="16"/>
    <x v="2"/>
  </r>
  <r>
    <x v="101"/>
    <x v="247"/>
    <n v="7.2608695652173907"/>
    <x v="16"/>
    <x v="2"/>
  </r>
  <r>
    <x v="101"/>
    <x v="248"/>
    <n v="8.1860465116279073"/>
    <x v="16"/>
    <x v="2"/>
  </r>
  <r>
    <x v="101"/>
    <x v="249"/>
    <n v="7.7460317460317469"/>
    <x v="16"/>
    <x v="2"/>
  </r>
  <r>
    <x v="101"/>
    <x v="250"/>
    <n v="7.666666666666667"/>
    <x v="16"/>
    <x v="2"/>
  </r>
  <r>
    <x v="101"/>
    <x v="251"/>
    <n v="7.24"/>
    <x v="16"/>
    <x v="2"/>
  </r>
  <r>
    <x v="101"/>
    <x v="252"/>
    <n v="7.6428571428571423"/>
    <x v="16"/>
    <x v="2"/>
  </r>
  <r>
    <x v="101"/>
    <x v="253"/>
    <n v="8.5565217391304387"/>
    <x v="16"/>
    <x v="2"/>
  </r>
  <r>
    <x v="101"/>
    <x v="254"/>
    <n v="7.5517241379310356"/>
    <x v="16"/>
    <x v="2"/>
  </r>
  <r>
    <x v="101"/>
    <x v="255"/>
    <n v="8.3452380952380967"/>
    <x v="16"/>
    <x v="2"/>
  </r>
  <r>
    <x v="101"/>
    <x v="256"/>
    <n v="8.5157894736842152"/>
    <x v="16"/>
    <x v="2"/>
  </r>
  <r>
    <x v="101"/>
    <x v="257"/>
    <n v="8.2195121951219523"/>
    <x v="16"/>
    <x v="2"/>
  </r>
  <r>
    <x v="101"/>
    <x v="258"/>
    <n v="8.1339285714285747"/>
    <x v="16"/>
    <x v="2"/>
  </r>
  <r>
    <x v="101"/>
    <x v="259"/>
    <n v="8.4259259259259256"/>
    <x v="16"/>
    <x v="2"/>
  </r>
  <r>
    <x v="101"/>
    <x v="260"/>
    <n v="7.7319587628865962"/>
    <x v="16"/>
    <x v="2"/>
  </r>
  <r>
    <x v="101"/>
    <x v="261"/>
    <n v="7.3833333333333337"/>
    <x v="16"/>
    <x v="2"/>
  </r>
  <r>
    <x v="101"/>
    <x v="262"/>
    <n v="7.8534482758620703"/>
    <x v="16"/>
    <x v="2"/>
  </r>
  <r>
    <x v="101"/>
    <x v="263"/>
    <n v="7.9375"/>
    <x v="16"/>
    <x v="2"/>
  </r>
  <r>
    <x v="101"/>
    <x v="264"/>
    <n v="7.3893805309734519"/>
    <x v="16"/>
    <x v="2"/>
  </r>
  <r>
    <x v="101"/>
    <x v="265"/>
    <n v="7.9461476939482809"/>
    <x v="16"/>
    <x v="2"/>
  </r>
  <r>
    <x v="101"/>
    <x v="230"/>
    <n v="7.8652130822596584"/>
    <x v="0"/>
    <x v="3"/>
  </r>
  <r>
    <x v="101"/>
    <x v="231"/>
    <n v="8.1402667778241007"/>
    <x v="0"/>
    <x v="3"/>
  </r>
  <r>
    <x v="101"/>
    <x v="232"/>
    <n v="7.4486048175530621"/>
    <x v="0"/>
    <x v="3"/>
  </r>
  <r>
    <x v="101"/>
    <x v="233"/>
    <n v="7.5953125000000137"/>
    <x v="0"/>
    <x v="3"/>
  </r>
  <r>
    <x v="101"/>
    <x v="234"/>
    <n v="7.8777802246201256"/>
    <x v="0"/>
    <x v="3"/>
  </r>
  <r>
    <x v="101"/>
    <x v="235"/>
    <n v="7.2643279624719446"/>
    <x v="0"/>
    <x v="3"/>
  </r>
  <r>
    <x v="101"/>
    <x v="236"/>
    <n v="7.5424603174603151"/>
    <x v="0"/>
    <x v="3"/>
  </r>
  <r>
    <x v="101"/>
    <x v="237"/>
    <n v="7.4213333333333198"/>
    <x v="0"/>
    <x v="3"/>
  </r>
  <r>
    <x v="101"/>
    <x v="238"/>
    <n v="7.4486389827140851"/>
    <x v="0"/>
    <x v="3"/>
  </r>
  <r>
    <x v="101"/>
    <x v="239"/>
    <n v="7.7576749897666817"/>
    <x v="0"/>
    <x v="3"/>
  </r>
  <r>
    <x v="101"/>
    <x v="240"/>
    <n v="8.054644808743145"/>
    <x v="0"/>
    <x v="3"/>
  </r>
  <r>
    <x v="101"/>
    <x v="241"/>
    <n v="8.3753424657534037"/>
    <x v="0"/>
    <x v="3"/>
  </r>
  <r>
    <x v="101"/>
    <x v="242"/>
    <n v="7.0259348612786487"/>
    <x v="0"/>
    <x v="3"/>
  </r>
  <r>
    <x v="101"/>
    <x v="243"/>
    <n v="7.0017207472959653"/>
    <x v="0"/>
    <x v="3"/>
  </r>
  <r>
    <x v="101"/>
    <x v="244"/>
    <n v="7.449683475223746"/>
    <x v="0"/>
    <x v="3"/>
  </r>
  <r>
    <x v="101"/>
    <x v="245"/>
    <n v="7.255890669180034"/>
    <x v="0"/>
    <x v="3"/>
  </r>
  <r>
    <x v="101"/>
    <x v="246"/>
    <n v="7.8126098418277525"/>
    <x v="0"/>
    <x v="3"/>
  </r>
  <r>
    <x v="101"/>
    <x v="247"/>
    <n v="7.0219683655536018"/>
    <x v="0"/>
    <x v="3"/>
  </r>
  <r>
    <x v="101"/>
    <x v="248"/>
    <n v="7.5825098814229266"/>
    <x v="0"/>
    <x v="3"/>
  </r>
  <r>
    <x v="101"/>
    <x v="249"/>
    <n v="7.0651731160896096"/>
    <x v="0"/>
    <x v="3"/>
  </r>
  <r>
    <x v="101"/>
    <x v="250"/>
    <n v="6.9892876272094107"/>
    <x v="0"/>
    <x v="3"/>
  </r>
  <r>
    <x v="101"/>
    <x v="251"/>
    <n v="6.9514705882352823"/>
    <x v="0"/>
    <x v="3"/>
  </r>
  <r>
    <x v="101"/>
    <x v="252"/>
    <n v="6.8687002652519862"/>
    <x v="0"/>
    <x v="3"/>
  </r>
  <r>
    <x v="101"/>
    <x v="253"/>
    <n v="8.1659136546184854"/>
    <x v="0"/>
    <x v="3"/>
  </r>
  <r>
    <x v="101"/>
    <x v="254"/>
    <n v="7.5983358547655016"/>
    <x v="0"/>
    <x v="3"/>
  </r>
  <r>
    <x v="101"/>
    <x v="255"/>
    <n v="7.9981042654028585"/>
    <x v="0"/>
    <x v="3"/>
  </r>
  <r>
    <x v="101"/>
    <x v="256"/>
    <n v="7.9031352363125764"/>
    <x v="0"/>
    <x v="3"/>
  </r>
  <r>
    <x v="101"/>
    <x v="257"/>
    <n v="7.4602392681210441"/>
    <x v="0"/>
    <x v="3"/>
  </r>
  <r>
    <x v="101"/>
    <x v="258"/>
    <n v="7.3708139819115024"/>
    <x v="0"/>
    <x v="3"/>
  </r>
  <r>
    <x v="101"/>
    <x v="259"/>
    <n v="8.0594881254323454"/>
    <x v="0"/>
    <x v="3"/>
  </r>
  <r>
    <x v="101"/>
    <x v="260"/>
    <n v="7.1521035598705422"/>
    <x v="0"/>
    <x v="3"/>
  </r>
  <r>
    <x v="101"/>
    <x v="261"/>
    <n v="6.9160093796632029"/>
    <x v="0"/>
    <x v="3"/>
  </r>
  <r>
    <x v="101"/>
    <x v="262"/>
    <n v="7.4515535097813492"/>
    <x v="0"/>
    <x v="3"/>
  </r>
  <r>
    <x v="101"/>
    <x v="263"/>
    <n v="7.2565507384468848"/>
    <x v="0"/>
    <x v="3"/>
  </r>
  <r>
    <x v="101"/>
    <x v="264"/>
    <n v="6.8149307107733517"/>
    <x v="0"/>
    <x v="3"/>
  </r>
  <r>
    <x v="101"/>
    <x v="265"/>
    <n v="7.5297980954632431"/>
    <x v="0"/>
    <x v="3"/>
  </r>
  <r>
    <x v="101"/>
    <x v="230"/>
    <n v="7.481231953801732"/>
    <x v="1"/>
    <x v="3"/>
  </r>
  <r>
    <x v="101"/>
    <x v="231"/>
    <n v="8.0460784313725409"/>
    <x v="1"/>
    <x v="3"/>
  </r>
  <r>
    <x v="101"/>
    <x v="232"/>
    <n v="6.9387966804979273"/>
    <x v="1"/>
    <x v="3"/>
  </r>
  <r>
    <x v="101"/>
    <x v="233"/>
    <n v="7.3057259713701459"/>
    <x v="1"/>
    <x v="3"/>
  </r>
  <r>
    <x v="101"/>
    <x v="234"/>
    <n v="7.4715083798882729"/>
    <x v="1"/>
    <x v="3"/>
  </r>
  <r>
    <x v="101"/>
    <x v="235"/>
    <n v="7.3664717348927882"/>
    <x v="1"/>
    <x v="3"/>
  </r>
  <r>
    <x v="101"/>
    <x v="236"/>
    <n v="7.5699626865671714"/>
    <x v="1"/>
    <x v="3"/>
  </r>
  <r>
    <x v="101"/>
    <x v="237"/>
    <n v="7.4543707973102782"/>
    <x v="1"/>
    <x v="3"/>
  </r>
  <r>
    <x v="101"/>
    <x v="238"/>
    <n v="7.6948669201520818"/>
    <x v="1"/>
    <x v="3"/>
  </r>
  <r>
    <x v="101"/>
    <x v="239"/>
    <n v="7.963705826170008"/>
    <x v="1"/>
    <x v="3"/>
  </r>
  <r>
    <x v="101"/>
    <x v="240"/>
    <n v="7.6903409090909101"/>
    <x v="1"/>
    <x v="3"/>
  </r>
  <r>
    <x v="101"/>
    <x v="241"/>
    <n v="8.2105263157894566"/>
    <x v="1"/>
    <x v="3"/>
  </r>
  <r>
    <x v="101"/>
    <x v="242"/>
    <n v="6.9742962056303535"/>
    <x v="1"/>
    <x v="3"/>
  </r>
  <r>
    <x v="101"/>
    <x v="243"/>
    <n v="6.6440306681270531"/>
    <x v="1"/>
    <x v="3"/>
  </r>
  <r>
    <x v="101"/>
    <x v="244"/>
    <n v="7.0205973223480944"/>
    <x v="1"/>
    <x v="3"/>
  </r>
  <r>
    <x v="101"/>
    <x v="245"/>
    <n v="6.8054644808743179"/>
    <x v="1"/>
    <x v="3"/>
  </r>
  <r>
    <x v="101"/>
    <x v="246"/>
    <n v="7.9290060851927002"/>
    <x v="1"/>
    <x v="3"/>
  </r>
  <r>
    <x v="101"/>
    <x v="247"/>
    <n v="6.7864476386036952"/>
    <x v="1"/>
    <x v="3"/>
  </r>
  <r>
    <x v="101"/>
    <x v="248"/>
    <n v="7.4241842610364666"/>
    <x v="1"/>
    <x v="3"/>
  </r>
  <r>
    <x v="101"/>
    <x v="249"/>
    <n v="6.9896907216494837"/>
    <x v="1"/>
    <x v="3"/>
  </r>
  <r>
    <x v="101"/>
    <x v="250"/>
    <n v="6.6326963906581744"/>
    <x v="1"/>
    <x v="3"/>
  </r>
  <r>
    <x v="101"/>
    <x v="251"/>
    <n v="6.7806267806267826"/>
    <x v="1"/>
    <x v="3"/>
  </r>
  <r>
    <x v="101"/>
    <x v="252"/>
    <n v="6.9393203883495138"/>
    <x v="1"/>
    <x v="3"/>
  </r>
  <r>
    <x v="101"/>
    <x v="253"/>
    <n v="7.8205128205128212"/>
    <x v="1"/>
    <x v="3"/>
  </r>
  <r>
    <x v="101"/>
    <x v="254"/>
    <n v="6.986062717770035"/>
    <x v="1"/>
    <x v="3"/>
  </r>
  <r>
    <x v="101"/>
    <x v="255"/>
    <n v="7.4922813036020601"/>
    <x v="1"/>
    <x v="3"/>
  </r>
  <r>
    <x v="101"/>
    <x v="256"/>
    <n v="7.6578538102643892"/>
    <x v="1"/>
    <x v="3"/>
  </r>
  <r>
    <x v="101"/>
    <x v="257"/>
    <n v="6.7198697068403925"/>
    <x v="1"/>
    <x v="3"/>
  </r>
  <r>
    <x v="101"/>
    <x v="258"/>
    <n v="6.703910614525137"/>
    <x v="1"/>
    <x v="3"/>
  </r>
  <r>
    <x v="101"/>
    <x v="259"/>
    <n v="8.2366589327146205"/>
    <x v="1"/>
    <x v="3"/>
  </r>
  <r>
    <x v="101"/>
    <x v="260"/>
    <n v="7.3623417721518987"/>
    <x v="1"/>
    <x v="3"/>
  </r>
  <r>
    <x v="101"/>
    <x v="261"/>
    <n v="6.8659574468085074"/>
    <x v="1"/>
    <x v="3"/>
  </r>
  <r>
    <x v="101"/>
    <x v="262"/>
    <n v="6.9736511919698865"/>
    <x v="1"/>
    <x v="3"/>
  </r>
  <r>
    <x v="101"/>
    <x v="263"/>
    <n v="7.0151162790697654"/>
    <x v="1"/>
    <x v="3"/>
  </r>
  <r>
    <x v="101"/>
    <x v="264"/>
    <n v="6.6262626262626227"/>
    <x v="1"/>
    <x v="3"/>
  </r>
  <r>
    <x v="101"/>
    <x v="265"/>
    <n v="7.3166701166080141"/>
    <x v="1"/>
    <x v="3"/>
  </r>
  <r>
    <x v="101"/>
    <x v="230"/>
    <n v="8.199671772428891"/>
    <x v="2"/>
    <x v="3"/>
  </r>
  <r>
    <x v="101"/>
    <x v="231"/>
    <n v="8.2437024018746268"/>
    <x v="2"/>
    <x v="3"/>
  </r>
  <r>
    <x v="101"/>
    <x v="232"/>
    <n v="7.6775766016713209"/>
    <x v="2"/>
    <x v="3"/>
  </r>
  <r>
    <x v="101"/>
    <x v="233"/>
    <n v="8.0129709697344058"/>
    <x v="2"/>
    <x v="3"/>
  </r>
  <r>
    <x v="101"/>
    <x v="234"/>
    <n v="8.2420749279538654"/>
    <x v="2"/>
    <x v="3"/>
  </r>
  <r>
    <x v="101"/>
    <x v="235"/>
    <n v="7.4381270903009975"/>
    <x v="2"/>
    <x v="3"/>
  </r>
  <r>
    <x v="101"/>
    <x v="236"/>
    <n v="7.5785213167835881"/>
    <x v="2"/>
    <x v="3"/>
  </r>
  <r>
    <x v="101"/>
    <x v="237"/>
    <n v="7.5284916201117342"/>
    <x v="2"/>
    <x v="3"/>
  </r>
  <r>
    <x v="101"/>
    <x v="238"/>
    <n v="7.3062670299727444"/>
    <x v="2"/>
    <x v="3"/>
  </r>
  <r>
    <x v="101"/>
    <x v="239"/>
    <n v="7.5618233618233495"/>
    <x v="2"/>
    <x v="3"/>
  </r>
  <r>
    <x v="101"/>
    <x v="240"/>
    <n v="8.1525333333333254"/>
    <x v="2"/>
    <x v="3"/>
  </r>
  <r>
    <x v="101"/>
    <x v="241"/>
    <n v="8.40549273021003"/>
    <x v="2"/>
    <x v="3"/>
  </r>
  <r>
    <x v="101"/>
    <x v="242"/>
    <n v="6.9409368635437909"/>
    <x v="2"/>
    <x v="3"/>
  </r>
  <r>
    <x v="101"/>
    <x v="243"/>
    <n v="7.1272994849153841"/>
    <x v="2"/>
    <x v="3"/>
  </r>
  <r>
    <x v="101"/>
    <x v="244"/>
    <n v="7.7549941245593486"/>
    <x v="2"/>
    <x v="3"/>
  </r>
  <r>
    <x v="101"/>
    <x v="245"/>
    <n v="7.5699680511182041"/>
    <x v="2"/>
    <x v="3"/>
  </r>
  <r>
    <x v="101"/>
    <x v="246"/>
    <n v="7.9291291291291204"/>
    <x v="2"/>
    <x v="3"/>
  </r>
  <r>
    <x v="101"/>
    <x v="247"/>
    <n v="7.1772300469483632"/>
    <x v="2"/>
    <x v="3"/>
  </r>
  <r>
    <x v="101"/>
    <x v="248"/>
    <n v="7.3406326034063252"/>
    <x v="2"/>
    <x v="3"/>
  </r>
  <r>
    <x v="101"/>
    <x v="249"/>
    <n v="7.2567901234567946"/>
    <x v="2"/>
    <x v="3"/>
  </r>
  <r>
    <x v="101"/>
    <x v="250"/>
    <n v="7.4574175824175803"/>
    <x v="2"/>
    <x v="3"/>
  </r>
  <r>
    <x v="101"/>
    <x v="251"/>
    <n v="7.0722610722610737"/>
    <x v="2"/>
    <x v="3"/>
  </r>
  <r>
    <x v="101"/>
    <x v="252"/>
    <n v="6.8015665796344651"/>
    <x v="2"/>
    <x v="3"/>
  </r>
  <r>
    <x v="101"/>
    <x v="253"/>
    <n v="8.195337114051668"/>
    <x v="2"/>
    <x v="3"/>
  </r>
  <r>
    <x v="101"/>
    <x v="254"/>
    <n v="7.8013856812933016"/>
    <x v="2"/>
    <x v="3"/>
  </r>
  <r>
    <x v="101"/>
    <x v="255"/>
    <n v="8.2407547169811171"/>
    <x v="2"/>
    <x v="3"/>
  </r>
  <r>
    <x v="101"/>
    <x v="256"/>
    <n v="8.0783898305084634"/>
    <x v="2"/>
    <x v="3"/>
  </r>
  <r>
    <x v="101"/>
    <x v="257"/>
    <n v="7.5706874189364441"/>
    <x v="2"/>
    <x v="3"/>
  </r>
  <r>
    <x v="101"/>
    <x v="258"/>
    <n v="7.7216142270861861"/>
    <x v="2"/>
    <x v="3"/>
  </r>
  <r>
    <x v="101"/>
    <x v="259"/>
    <n v="8.0560420315236474"/>
    <x v="2"/>
    <x v="3"/>
  </r>
  <r>
    <x v="101"/>
    <x v="260"/>
    <n v="7.0095969289827265"/>
    <x v="2"/>
    <x v="3"/>
  </r>
  <r>
    <x v="101"/>
    <x v="261"/>
    <n v="6.9654586636466593"/>
    <x v="2"/>
    <x v="3"/>
  </r>
  <r>
    <x v="101"/>
    <x v="262"/>
    <n v="7.6144721233689312"/>
    <x v="2"/>
    <x v="3"/>
  </r>
  <r>
    <x v="101"/>
    <x v="263"/>
    <n v="7.4186046511627914"/>
    <x v="2"/>
    <x v="3"/>
  </r>
  <r>
    <x v="101"/>
    <x v="264"/>
    <n v="6.9490521327014214"/>
    <x v="2"/>
    <x v="3"/>
  </r>
  <r>
    <x v="101"/>
    <x v="265"/>
    <n v="7.6690084427189218"/>
    <x v="2"/>
    <x v="3"/>
  </r>
  <r>
    <x v="101"/>
    <x v="230"/>
    <n v="7.8481894150417846"/>
    <x v="3"/>
    <x v="3"/>
  </r>
  <r>
    <x v="101"/>
    <x v="231"/>
    <n v="8.2728635682158931"/>
    <x v="3"/>
    <x v="3"/>
  </r>
  <r>
    <x v="101"/>
    <x v="232"/>
    <n v="7.655712050078245"/>
    <x v="3"/>
    <x v="3"/>
  </r>
  <r>
    <x v="101"/>
    <x v="233"/>
    <n v="7.4427001569858682"/>
    <x v="3"/>
    <x v="3"/>
  </r>
  <r>
    <x v="101"/>
    <x v="234"/>
    <n v="7.6302931596091206"/>
    <x v="3"/>
    <x v="3"/>
  </r>
  <r>
    <x v="101"/>
    <x v="235"/>
    <n v="6.9292929292929264"/>
    <x v="3"/>
    <x v="3"/>
  </r>
  <r>
    <x v="101"/>
    <x v="236"/>
    <n v="7.2738275340393379"/>
    <x v="3"/>
    <x v="3"/>
  </r>
  <r>
    <x v="101"/>
    <x v="237"/>
    <n v="7.0029629629629593"/>
    <x v="3"/>
    <x v="3"/>
  </r>
  <r>
    <x v="101"/>
    <x v="238"/>
    <n v="7.3356840620592356"/>
    <x v="3"/>
    <x v="3"/>
  </r>
  <r>
    <x v="101"/>
    <x v="239"/>
    <n v="7.8213762811127365"/>
    <x v="3"/>
    <x v="3"/>
  </r>
  <r>
    <x v="101"/>
    <x v="240"/>
    <n v="8.032167832167838"/>
    <x v="3"/>
    <x v="3"/>
  </r>
  <r>
    <x v="101"/>
    <x v="241"/>
    <n v="8.4076163610719217"/>
    <x v="3"/>
    <x v="3"/>
  </r>
  <r>
    <x v="101"/>
    <x v="242"/>
    <n v="6.8007662835249016"/>
    <x v="3"/>
    <x v="3"/>
  </r>
  <r>
    <x v="101"/>
    <x v="243"/>
    <n v="6.8195364238410594"/>
    <x v="3"/>
    <x v="3"/>
  </r>
  <r>
    <x v="101"/>
    <x v="244"/>
    <n v="7.4204152249134925"/>
    <x v="3"/>
    <x v="3"/>
  </r>
  <r>
    <x v="101"/>
    <x v="245"/>
    <n v="7.4110091743119213"/>
    <x v="3"/>
    <x v="3"/>
  </r>
  <r>
    <x v="101"/>
    <x v="246"/>
    <n v="7.6596491228070214"/>
    <x v="3"/>
    <x v="3"/>
  </r>
  <r>
    <x v="101"/>
    <x v="247"/>
    <n v="6.9929203539822975"/>
    <x v="3"/>
    <x v="3"/>
  </r>
  <r>
    <x v="101"/>
    <x v="248"/>
    <n v="7.9789719626168258"/>
    <x v="3"/>
    <x v="3"/>
  </r>
  <r>
    <x v="101"/>
    <x v="249"/>
    <n v="7.0733944954128427"/>
    <x v="3"/>
    <x v="3"/>
  </r>
  <r>
    <x v="101"/>
    <x v="250"/>
    <n v="6.642487046632124"/>
    <x v="3"/>
    <x v="3"/>
  </r>
  <r>
    <x v="101"/>
    <x v="251"/>
    <n v="7.0268456375838939"/>
    <x v="3"/>
    <x v="3"/>
  </r>
  <r>
    <x v="101"/>
    <x v="252"/>
    <n v="6.9623430962343118"/>
    <x v="3"/>
    <x v="3"/>
  </r>
  <r>
    <x v="101"/>
    <x v="253"/>
    <n v="8.4212454212454304"/>
    <x v="3"/>
    <x v="3"/>
  </r>
  <r>
    <x v="101"/>
    <x v="254"/>
    <n v="7.8423645320196993"/>
    <x v="3"/>
    <x v="3"/>
  </r>
  <r>
    <x v="101"/>
    <x v="255"/>
    <n v="8.0050632911392512"/>
    <x v="3"/>
    <x v="3"/>
  </r>
  <r>
    <x v="101"/>
    <x v="256"/>
    <n v="8.0081967213114744"/>
    <x v="3"/>
    <x v="3"/>
  </r>
  <r>
    <x v="101"/>
    <x v="257"/>
    <n v="7.4104595879556303"/>
    <x v="3"/>
    <x v="3"/>
  </r>
  <r>
    <x v="101"/>
    <x v="258"/>
    <n v="7.1912479740680784"/>
    <x v="3"/>
    <x v="3"/>
  </r>
  <r>
    <x v="101"/>
    <x v="259"/>
    <n v="8.166666666666659"/>
    <x v="3"/>
    <x v="3"/>
  </r>
  <r>
    <x v="101"/>
    <x v="260"/>
    <n v="7.6456456456456436"/>
    <x v="3"/>
    <x v="3"/>
  </r>
  <r>
    <x v="101"/>
    <x v="261"/>
    <n v="6.8266253869969011"/>
    <x v="3"/>
    <x v="3"/>
  </r>
  <r>
    <x v="101"/>
    <x v="262"/>
    <n v="7.8263772954924891"/>
    <x v="3"/>
    <x v="3"/>
  </r>
  <r>
    <x v="101"/>
    <x v="263"/>
    <n v="7.403636363636366"/>
    <x v="3"/>
    <x v="3"/>
  </r>
  <r>
    <x v="101"/>
    <x v="264"/>
    <n v="6.7410423452768748"/>
    <x v="3"/>
    <x v="3"/>
  </r>
  <r>
    <x v="101"/>
    <x v="265"/>
    <n v="7.5126121820402521"/>
    <x v="3"/>
    <x v="3"/>
  </r>
  <r>
    <x v="101"/>
    <x v="230"/>
    <n v="7.4283216783216819"/>
    <x v="4"/>
    <x v="3"/>
  </r>
  <r>
    <x v="101"/>
    <x v="231"/>
    <n v="7.9477477477477469"/>
    <x v="4"/>
    <x v="3"/>
  </r>
  <r>
    <x v="101"/>
    <x v="232"/>
    <n v="7.2525000000000004"/>
    <x v="4"/>
    <x v="3"/>
  </r>
  <r>
    <x v="101"/>
    <x v="233"/>
    <n v="6.9957537154989407"/>
    <x v="4"/>
    <x v="3"/>
  </r>
  <r>
    <x v="101"/>
    <x v="234"/>
    <n v="7.5875251509054324"/>
    <x v="4"/>
    <x v="3"/>
  </r>
  <r>
    <x v="101"/>
    <x v="235"/>
    <n v="6.9943925233644899"/>
    <x v="4"/>
    <x v="3"/>
  </r>
  <r>
    <x v="101"/>
    <x v="236"/>
    <n v="7.7007168458781354"/>
    <x v="4"/>
    <x v="3"/>
  </r>
  <r>
    <x v="101"/>
    <x v="237"/>
    <n v="7.479289940828405"/>
    <x v="4"/>
    <x v="3"/>
  </r>
  <r>
    <x v="101"/>
    <x v="238"/>
    <n v="7.3308957952468017"/>
    <x v="4"/>
    <x v="3"/>
  </r>
  <r>
    <x v="101"/>
    <x v="239"/>
    <n v="7.7188081936685276"/>
    <x v="4"/>
    <x v="3"/>
  </r>
  <r>
    <x v="101"/>
    <x v="240"/>
    <n v="8.1343804537521738"/>
    <x v="4"/>
    <x v="3"/>
  </r>
  <r>
    <x v="101"/>
    <x v="241"/>
    <n v="8.3684210526315859"/>
    <x v="4"/>
    <x v="3"/>
  </r>
  <r>
    <x v="101"/>
    <x v="242"/>
    <n v="6.9971671388102026"/>
    <x v="4"/>
    <x v="3"/>
  </r>
  <r>
    <x v="101"/>
    <x v="243"/>
    <n v="7.3505617977528104"/>
    <x v="4"/>
    <x v="3"/>
  </r>
  <r>
    <x v="101"/>
    <x v="244"/>
    <n v="7.2896678966789628"/>
    <x v="4"/>
    <x v="3"/>
  </r>
  <r>
    <x v="101"/>
    <x v="245"/>
    <n v="6.9022403258655745"/>
    <x v="4"/>
    <x v="3"/>
  </r>
  <r>
    <x v="101"/>
    <x v="246"/>
    <n v="7.5690607734806594"/>
    <x v="4"/>
    <x v="3"/>
  </r>
  <r>
    <x v="101"/>
    <x v="247"/>
    <n v="6.7182835820895432"/>
    <x v="4"/>
    <x v="3"/>
  </r>
  <r>
    <x v="101"/>
    <x v="248"/>
    <n v="7.4382978723404278"/>
    <x v="4"/>
    <x v="3"/>
  </r>
  <r>
    <x v="101"/>
    <x v="249"/>
    <n v="6.6283783783783736"/>
    <x v="4"/>
    <x v="3"/>
  </r>
  <r>
    <x v="101"/>
    <x v="250"/>
    <n v="6.5361445783132552"/>
    <x v="4"/>
    <x v="3"/>
  </r>
  <r>
    <x v="101"/>
    <x v="251"/>
    <n v="7.1428571428571388"/>
    <x v="4"/>
    <x v="3"/>
  </r>
  <r>
    <x v="101"/>
    <x v="252"/>
    <n v="6.6411764705882383"/>
    <x v="4"/>
    <x v="3"/>
  </r>
  <r>
    <x v="101"/>
    <x v="253"/>
    <n v="8.0959821428571423"/>
    <x v="4"/>
    <x v="3"/>
  </r>
  <r>
    <x v="101"/>
    <x v="254"/>
    <n v="7.8366013071895422"/>
    <x v="4"/>
    <x v="3"/>
  </r>
  <r>
    <x v="101"/>
    <x v="255"/>
    <n v="8"/>
    <x v="4"/>
    <x v="3"/>
  </r>
  <r>
    <x v="101"/>
    <x v="256"/>
    <n v="7.7655502392344493"/>
    <x v="4"/>
    <x v="3"/>
  </r>
  <r>
    <x v="101"/>
    <x v="257"/>
    <n v="7.8082524271844687"/>
    <x v="4"/>
    <x v="3"/>
  </r>
  <r>
    <x v="101"/>
    <x v="258"/>
    <n v="7.4746192893401062"/>
    <x v="4"/>
    <x v="3"/>
  </r>
  <r>
    <x v="101"/>
    <x v="259"/>
    <n v="7.7204819277108463"/>
    <x v="4"/>
    <x v="3"/>
  </r>
  <r>
    <x v="101"/>
    <x v="260"/>
    <n v="6.674740484429063"/>
    <x v="4"/>
    <x v="3"/>
  </r>
  <r>
    <x v="101"/>
    <x v="261"/>
    <n v="6.4903846153846159"/>
    <x v="4"/>
    <x v="3"/>
  </r>
  <r>
    <x v="101"/>
    <x v="262"/>
    <n v="7.2602739726027368"/>
    <x v="4"/>
    <x v="3"/>
  </r>
  <r>
    <x v="101"/>
    <x v="263"/>
    <n v="6.9371196754563886"/>
    <x v="4"/>
    <x v="3"/>
  </r>
  <r>
    <x v="101"/>
    <x v="264"/>
    <n v="6.4126984126984166"/>
    <x v="4"/>
    <x v="3"/>
  </r>
  <r>
    <x v="101"/>
    <x v="265"/>
    <n v="7.3731161721970677"/>
    <x v="4"/>
    <x v="3"/>
  </r>
  <r>
    <x v="101"/>
    <x v="230"/>
    <n v="7.7225806451612895"/>
    <x v="5"/>
    <x v="3"/>
  </r>
  <r>
    <x v="101"/>
    <x v="231"/>
    <n v="8.4605263157894726"/>
    <x v="5"/>
    <x v="3"/>
  </r>
  <r>
    <x v="101"/>
    <x v="232"/>
    <n v="7.9381443298969092"/>
    <x v="5"/>
    <x v="3"/>
  </r>
  <r>
    <x v="101"/>
    <x v="233"/>
    <n v="7.4912280701754392"/>
    <x v="5"/>
    <x v="3"/>
  </r>
  <r>
    <x v="101"/>
    <x v="234"/>
    <n v="8.0362318840579672"/>
    <x v="5"/>
    <x v="3"/>
  </r>
  <r>
    <x v="101"/>
    <x v="235"/>
    <n v="7.7671232876712342"/>
    <x v="5"/>
    <x v="3"/>
  </r>
  <r>
    <x v="101"/>
    <x v="236"/>
    <n v="8.1111111111111125"/>
    <x v="5"/>
    <x v="3"/>
  </r>
  <r>
    <x v="101"/>
    <x v="237"/>
    <n v="8.0536912751677843"/>
    <x v="5"/>
    <x v="3"/>
  </r>
  <r>
    <x v="101"/>
    <x v="238"/>
    <n v="8.0533333333333292"/>
    <x v="5"/>
    <x v="3"/>
  </r>
  <r>
    <x v="101"/>
    <x v="239"/>
    <n v="8.1351351351351422"/>
    <x v="5"/>
    <x v="3"/>
  </r>
  <r>
    <x v="101"/>
    <x v="240"/>
    <n v="8.7189542483660052"/>
    <x v="5"/>
    <x v="3"/>
  </r>
  <r>
    <x v="101"/>
    <x v="241"/>
    <n v="8.8562091503267926"/>
    <x v="5"/>
    <x v="3"/>
  </r>
  <r>
    <x v="101"/>
    <x v="242"/>
    <n v="7.4523809523809526"/>
    <x v="5"/>
    <x v="3"/>
  </r>
  <r>
    <x v="101"/>
    <x v="243"/>
    <n v="7.7272727272727275"/>
    <x v="5"/>
    <x v="3"/>
  </r>
  <r>
    <x v="101"/>
    <x v="244"/>
    <n v="7.6551724137931068"/>
    <x v="5"/>
    <x v="3"/>
  </r>
  <r>
    <x v="101"/>
    <x v="245"/>
    <n v="7.421052631578946"/>
    <x v="5"/>
    <x v="3"/>
  </r>
  <r>
    <x v="101"/>
    <x v="246"/>
    <n v="8.0134228187919447"/>
    <x v="5"/>
    <x v="3"/>
  </r>
  <r>
    <x v="101"/>
    <x v="247"/>
    <n v="7.0972222222222197"/>
    <x v="5"/>
    <x v="3"/>
  </r>
  <r>
    <x v="101"/>
    <x v="248"/>
    <n v="7.975903614457831"/>
    <x v="5"/>
    <x v="3"/>
  </r>
  <r>
    <x v="101"/>
    <x v="249"/>
    <n v="7.645161290322581"/>
    <x v="5"/>
    <x v="3"/>
  </r>
  <r>
    <x v="101"/>
    <x v="250"/>
    <n v="7.54"/>
    <x v="5"/>
    <x v="3"/>
  </r>
  <r>
    <x v="101"/>
    <x v="251"/>
    <n v="7.9272727272727286"/>
    <x v="5"/>
    <x v="3"/>
  </r>
  <r>
    <x v="101"/>
    <x v="252"/>
    <n v="7.2105263157894726"/>
    <x v="5"/>
    <x v="3"/>
  </r>
  <r>
    <x v="101"/>
    <x v="253"/>
    <n v="8.5070422535211243"/>
    <x v="5"/>
    <x v="3"/>
  </r>
  <r>
    <x v="101"/>
    <x v="254"/>
    <n v="8.7115384615384617"/>
    <x v="5"/>
    <x v="3"/>
  </r>
  <r>
    <x v="101"/>
    <x v="255"/>
    <n v="8.4423076923076952"/>
    <x v="5"/>
    <x v="3"/>
  </r>
  <r>
    <x v="101"/>
    <x v="256"/>
    <n v="8.3962264150943398"/>
    <x v="5"/>
    <x v="3"/>
  </r>
  <r>
    <x v="101"/>
    <x v="257"/>
    <n v="8.0416666666666643"/>
    <x v="5"/>
    <x v="3"/>
  </r>
  <r>
    <x v="101"/>
    <x v="258"/>
    <n v="7.7731092436974762"/>
    <x v="5"/>
    <x v="3"/>
  </r>
  <r>
    <x v="101"/>
    <x v="259"/>
    <n v="7.937007874015749"/>
    <x v="5"/>
    <x v="3"/>
  </r>
  <r>
    <x v="101"/>
    <x v="260"/>
    <n v="7.4090909090909092"/>
    <x v="5"/>
    <x v="3"/>
  </r>
  <r>
    <x v="101"/>
    <x v="261"/>
    <n v="6.9798657718120785"/>
    <x v="5"/>
    <x v="3"/>
  </r>
  <r>
    <x v="101"/>
    <x v="262"/>
    <n v="7.5479452054794525"/>
    <x v="5"/>
    <x v="3"/>
  </r>
  <r>
    <x v="101"/>
    <x v="263"/>
    <n v="7.3561643835616435"/>
    <x v="5"/>
    <x v="3"/>
  </r>
  <r>
    <x v="101"/>
    <x v="264"/>
    <n v="6.8926174496644315"/>
    <x v="5"/>
    <x v="3"/>
  </r>
  <r>
    <x v="101"/>
    <x v="265"/>
    <n v="7.8578897338403024"/>
    <x v="5"/>
    <x v="3"/>
  </r>
  <r>
    <x v="101"/>
    <x v="230"/>
    <n v="7.4095238095238072"/>
    <x v="6"/>
    <x v="3"/>
  </r>
  <r>
    <x v="101"/>
    <x v="231"/>
    <n v="7.9009900990099009"/>
    <x v="6"/>
    <x v="3"/>
  </r>
  <r>
    <x v="101"/>
    <x v="232"/>
    <n v="7.4393939393939386"/>
    <x v="6"/>
    <x v="3"/>
  </r>
  <r>
    <x v="101"/>
    <x v="233"/>
    <n v="7.0930232558139519"/>
    <x v="6"/>
    <x v="3"/>
  </r>
  <r>
    <x v="101"/>
    <x v="234"/>
    <n v="7.3012048192771077"/>
    <x v="6"/>
    <x v="3"/>
  </r>
  <r>
    <x v="101"/>
    <x v="235"/>
    <n v="6.8"/>
    <x v="6"/>
    <x v="3"/>
  </r>
  <r>
    <x v="101"/>
    <x v="236"/>
    <n v="7.53"/>
    <x v="6"/>
    <x v="3"/>
  </r>
  <r>
    <x v="101"/>
    <x v="237"/>
    <n v="7.28125"/>
    <x v="6"/>
    <x v="3"/>
  </r>
  <r>
    <x v="101"/>
    <x v="238"/>
    <n v="6.9897959183673466"/>
    <x v="6"/>
    <x v="3"/>
  </r>
  <r>
    <x v="101"/>
    <x v="239"/>
    <n v="7.322916666666667"/>
    <x v="6"/>
    <x v="3"/>
  </r>
  <r>
    <x v="101"/>
    <x v="240"/>
    <n v="7.6960784313725474"/>
    <x v="6"/>
    <x v="3"/>
  </r>
  <r>
    <x v="101"/>
    <x v="241"/>
    <n v="8.1287128712871279"/>
    <x v="6"/>
    <x v="3"/>
  </r>
  <r>
    <x v="101"/>
    <x v="242"/>
    <n v="6.6774193548387082"/>
    <x v="6"/>
    <x v="3"/>
  </r>
  <r>
    <x v="101"/>
    <x v="243"/>
    <n v="7.2249999999999996"/>
    <x v="6"/>
    <x v="3"/>
  </r>
  <r>
    <x v="101"/>
    <x v="244"/>
    <n v="7.196078431372551"/>
    <x v="6"/>
    <x v="3"/>
  </r>
  <r>
    <x v="101"/>
    <x v="245"/>
    <n v="6.6744186046511622"/>
    <x v="6"/>
    <x v="3"/>
  </r>
  <r>
    <x v="101"/>
    <x v="246"/>
    <n v="7.2673267326732667"/>
    <x v="6"/>
    <x v="3"/>
  </r>
  <r>
    <x v="101"/>
    <x v="247"/>
    <n v="6.8775510204081627"/>
    <x v="6"/>
    <x v="3"/>
  </r>
  <r>
    <x v="101"/>
    <x v="248"/>
    <n v="6.7941176470588234"/>
    <x v="6"/>
    <x v="3"/>
  </r>
  <r>
    <x v="101"/>
    <x v="249"/>
    <n v="5.7916666666666661"/>
    <x v="6"/>
    <x v="3"/>
  </r>
  <r>
    <x v="101"/>
    <x v="250"/>
    <n v="6.206896551724137"/>
    <x v="6"/>
    <x v="3"/>
  </r>
  <r>
    <x v="101"/>
    <x v="251"/>
    <n v="6.9705882352941178"/>
    <x v="6"/>
    <x v="3"/>
  </r>
  <r>
    <x v="101"/>
    <x v="252"/>
    <n v="6.4285714285714279"/>
    <x v="6"/>
    <x v="3"/>
  </r>
  <r>
    <x v="101"/>
    <x v="253"/>
    <n v="8.0126582278481013"/>
    <x v="6"/>
    <x v="3"/>
  </r>
  <r>
    <x v="101"/>
    <x v="254"/>
    <n v="7.64"/>
    <x v="6"/>
    <x v="3"/>
  </r>
  <r>
    <x v="101"/>
    <x v="255"/>
    <n v="8.0140845070422539"/>
    <x v="6"/>
    <x v="3"/>
  </r>
  <r>
    <x v="101"/>
    <x v="256"/>
    <n v="7.3030303030303028"/>
    <x v="6"/>
    <x v="3"/>
  </r>
  <r>
    <x v="101"/>
    <x v="257"/>
    <n v="8.0533333333333328"/>
    <x v="6"/>
    <x v="3"/>
  </r>
  <r>
    <x v="101"/>
    <x v="258"/>
    <n v="7.5428571428571427"/>
    <x v="6"/>
    <x v="3"/>
  </r>
  <r>
    <x v="101"/>
    <x v="259"/>
    <n v="7.4594594594594597"/>
    <x v="6"/>
    <x v="3"/>
  </r>
  <r>
    <x v="101"/>
    <x v="260"/>
    <n v="5.75"/>
    <x v="6"/>
    <x v="3"/>
  </r>
  <r>
    <x v="101"/>
    <x v="261"/>
    <n v="6.6111111111111116"/>
    <x v="6"/>
    <x v="3"/>
  </r>
  <r>
    <x v="101"/>
    <x v="262"/>
    <n v="7.2391304347826075"/>
    <x v="6"/>
    <x v="3"/>
  </r>
  <r>
    <x v="101"/>
    <x v="263"/>
    <n v="6.9764705882352978"/>
    <x v="6"/>
    <x v="3"/>
  </r>
  <r>
    <x v="101"/>
    <x v="264"/>
    <n v="6.3636363636363642"/>
    <x v="6"/>
    <x v="3"/>
  </r>
  <r>
    <x v="101"/>
    <x v="265"/>
    <n v="7.2316470140737907"/>
    <x v="6"/>
    <x v="3"/>
  </r>
  <r>
    <x v="101"/>
    <x v="230"/>
    <n v="7.0578034682080926"/>
    <x v="7"/>
    <x v="3"/>
  </r>
  <r>
    <x v="101"/>
    <x v="231"/>
    <n v="7.4470588235294111"/>
    <x v="7"/>
    <x v="3"/>
  </r>
  <r>
    <x v="101"/>
    <x v="232"/>
    <n v="6.7803030303030285"/>
    <x v="7"/>
    <x v="3"/>
  </r>
  <r>
    <x v="101"/>
    <x v="233"/>
    <n v="6.3"/>
    <x v="7"/>
    <x v="3"/>
  </r>
  <r>
    <x v="101"/>
    <x v="234"/>
    <n v="7.1783439490445859"/>
    <x v="7"/>
    <x v="3"/>
  </r>
  <r>
    <x v="101"/>
    <x v="235"/>
    <n v="6.2721518987341778"/>
    <x v="7"/>
    <x v="3"/>
  </r>
  <r>
    <x v="101"/>
    <x v="236"/>
    <n v="7.5178571428571415"/>
    <x v="7"/>
    <x v="3"/>
  </r>
  <r>
    <x v="101"/>
    <x v="237"/>
    <n v="6.9520547945205484"/>
    <x v="7"/>
    <x v="3"/>
  </r>
  <r>
    <x v="101"/>
    <x v="238"/>
    <n v="6.8502994011976028"/>
    <x v="7"/>
    <x v="3"/>
  </r>
  <r>
    <x v="101"/>
    <x v="239"/>
    <n v="7.277777777777783"/>
    <x v="7"/>
    <x v="3"/>
  </r>
  <r>
    <x v="101"/>
    <x v="240"/>
    <n v="7.8218390804597711"/>
    <x v="7"/>
    <x v="3"/>
  </r>
  <r>
    <x v="101"/>
    <x v="241"/>
    <n v="8.1206896551724181"/>
    <x v="7"/>
    <x v="3"/>
  </r>
  <r>
    <x v="101"/>
    <x v="242"/>
    <n v="6.6319999999999997"/>
    <x v="7"/>
    <x v="3"/>
  </r>
  <r>
    <x v="101"/>
    <x v="243"/>
    <n v="7.1214285714285692"/>
    <x v="7"/>
    <x v="3"/>
  </r>
  <r>
    <x v="101"/>
    <x v="244"/>
    <n v="6.987577639751553"/>
    <x v="7"/>
    <x v="3"/>
  </r>
  <r>
    <x v="101"/>
    <x v="245"/>
    <n v="6.3724137931034486"/>
    <x v="7"/>
    <x v="3"/>
  </r>
  <r>
    <x v="101"/>
    <x v="246"/>
    <n v="7.226415094339619"/>
    <x v="7"/>
    <x v="3"/>
  </r>
  <r>
    <x v="101"/>
    <x v="247"/>
    <n v="5.9562499999999998"/>
    <x v="7"/>
    <x v="3"/>
  </r>
  <r>
    <x v="101"/>
    <x v="248"/>
    <n v="6.7457627118644083"/>
    <x v="7"/>
    <x v="3"/>
  </r>
  <r>
    <x v="101"/>
    <x v="249"/>
    <n v="5.5405405405405412"/>
    <x v="7"/>
    <x v="3"/>
  </r>
  <r>
    <x v="101"/>
    <x v="250"/>
    <n v="5.7058823529411775"/>
    <x v="7"/>
    <x v="3"/>
  </r>
  <r>
    <x v="101"/>
    <x v="251"/>
    <n v="5.8421052631578938"/>
    <x v="7"/>
    <x v="3"/>
  </r>
  <r>
    <x v="101"/>
    <x v="252"/>
    <n v="5.552631578947369"/>
    <x v="7"/>
    <x v="3"/>
  </r>
  <r>
    <x v="101"/>
    <x v="253"/>
    <n v="7.5726495726495733"/>
    <x v="7"/>
    <x v="3"/>
  </r>
  <r>
    <x v="101"/>
    <x v="254"/>
    <n v="7.2439024390243887"/>
    <x v="7"/>
    <x v="3"/>
  </r>
  <r>
    <x v="101"/>
    <x v="255"/>
    <n v="7.4588235294117631"/>
    <x v="7"/>
    <x v="3"/>
  </r>
  <r>
    <x v="101"/>
    <x v="256"/>
    <n v="7.3484848484848468"/>
    <x v="7"/>
    <x v="3"/>
  </r>
  <r>
    <x v="101"/>
    <x v="257"/>
    <n v="7.4732142857142856"/>
    <x v="7"/>
    <x v="3"/>
  </r>
  <r>
    <x v="101"/>
    <x v="258"/>
    <n v="7.1634615384615374"/>
    <x v="7"/>
    <x v="3"/>
  </r>
  <r>
    <x v="101"/>
    <x v="259"/>
    <n v="7.3177570093457973"/>
    <x v="7"/>
    <x v="3"/>
  </r>
  <r>
    <x v="101"/>
    <x v="260"/>
    <n v="6.0588235294117663"/>
    <x v="7"/>
    <x v="3"/>
  </r>
  <r>
    <x v="101"/>
    <x v="261"/>
    <n v="5.5666666666666655"/>
    <x v="7"/>
    <x v="3"/>
  </r>
  <r>
    <x v="101"/>
    <x v="262"/>
    <n v="6.9530201342281881"/>
    <x v="7"/>
    <x v="3"/>
  </r>
  <r>
    <x v="101"/>
    <x v="263"/>
    <n v="6.5833333333333313"/>
    <x v="7"/>
    <x v="3"/>
  </r>
  <r>
    <x v="101"/>
    <x v="264"/>
    <n v="5.6917808219178072"/>
    <x v="7"/>
    <x v="3"/>
  </r>
  <r>
    <x v="101"/>
    <x v="265"/>
    <n v="6.889683821832449"/>
    <x v="7"/>
    <x v="3"/>
  </r>
  <r>
    <x v="101"/>
    <x v="230"/>
    <n v="7.5755395683453273"/>
    <x v="8"/>
    <x v="3"/>
  </r>
  <r>
    <x v="101"/>
    <x v="231"/>
    <n v="8.0378787878787854"/>
    <x v="8"/>
    <x v="3"/>
  </r>
  <r>
    <x v="101"/>
    <x v="232"/>
    <n v="7.0952380952380958"/>
    <x v="8"/>
    <x v="3"/>
  </r>
  <r>
    <x v="101"/>
    <x v="233"/>
    <n v="7.3223140495867778"/>
    <x v="8"/>
    <x v="3"/>
  </r>
  <r>
    <x v="101"/>
    <x v="234"/>
    <n v="7.8067226890756265"/>
    <x v="8"/>
    <x v="3"/>
  </r>
  <r>
    <x v="101"/>
    <x v="235"/>
    <n v="7.1397058823529402"/>
    <x v="8"/>
    <x v="3"/>
  </r>
  <r>
    <x v="101"/>
    <x v="236"/>
    <n v="7.5912408759124101"/>
    <x v="8"/>
    <x v="3"/>
  </r>
  <r>
    <x v="101"/>
    <x v="237"/>
    <n v="7.5689655172413772"/>
    <x v="8"/>
    <x v="3"/>
  </r>
  <r>
    <x v="101"/>
    <x v="238"/>
    <n v="7.3712121212121184"/>
    <x v="8"/>
    <x v="3"/>
  </r>
  <r>
    <x v="101"/>
    <x v="239"/>
    <n v="8.0839694656488543"/>
    <x v="8"/>
    <x v="3"/>
  </r>
  <r>
    <x v="101"/>
    <x v="240"/>
    <n v="8.2013888888888857"/>
    <x v="8"/>
    <x v="3"/>
  </r>
  <r>
    <x v="101"/>
    <x v="241"/>
    <n v="8.3169014084507076"/>
    <x v="8"/>
    <x v="3"/>
  </r>
  <r>
    <x v="101"/>
    <x v="242"/>
    <n v="7.3292682926829302"/>
    <x v="8"/>
    <x v="3"/>
  </r>
  <r>
    <x v="101"/>
    <x v="243"/>
    <n v="7.3173076923076934"/>
    <x v="8"/>
    <x v="3"/>
  </r>
  <r>
    <x v="101"/>
    <x v="244"/>
    <n v="7.3283582089552217"/>
    <x v="8"/>
    <x v="3"/>
  </r>
  <r>
    <x v="101"/>
    <x v="245"/>
    <n v="7.118110236220474"/>
    <x v="8"/>
    <x v="3"/>
  </r>
  <r>
    <x v="101"/>
    <x v="246"/>
    <n v="7.7089552238805998"/>
    <x v="8"/>
    <x v="3"/>
  </r>
  <r>
    <x v="101"/>
    <x v="247"/>
    <n v="7.1044776119402986"/>
    <x v="8"/>
    <x v="3"/>
  </r>
  <r>
    <x v="101"/>
    <x v="248"/>
    <n v="7.7457627118644039"/>
    <x v="8"/>
    <x v="3"/>
  </r>
  <r>
    <x v="101"/>
    <x v="249"/>
    <n v="6.52"/>
    <x v="8"/>
    <x v="3"/>
  </r>
  <r>
    <x v="101"/>
    <x v="250"/>
    <n v="6.583333333333333"/>
    <x v="8"/>
    <x v="3"/>
  </r>
  <r>
    <x v="101"/>
    <x v="251"/>
    <n v="7.4390243902439019"/>
    <x v="8"/>
    <x v="3"/>
  </r>
  <r>
    <x v="101"/>
    <x v="252"/>
    <n v="6.957446808510638"/>
    <x v="8"/>
    <x v="3"/>
  </r>
  <r>
    <x v="101"/>
    <x v="253"/>
    <n v="8.1818181818181781"/>
    <x v="8"/>
    <x v="3"/>
  </r>
  <r>
    <x v="101"/>
    <x v="254"/>
    <n v="7.3714285714285719"/>
    <x v="8"/>
    <x v="3"/>
  </r>
  <r>
    <x v="101"/>
    <x v="255"/>
    <n v="7.9857142857142813"/>
    <x v="8"/>
    <x v="3"/>
  </r>
  <r>
    <x v="101"/>
    <x v="256"/>
    <n v="7.9298245614035059"/>
    <x v="8"/>
    <x v="3"/>
  </r>
  <r>
    <x v="101"/>
    <x v="257"/>
    <n v="7.7238095238095248"/>
    <x v="8"/>
    <x v="3"/>
  </r>
  <r>
    <x v="101"/>
    <x v="258"/>
    <n v="7.3960396039603946"/>
    <x v="8"/>
    <x v="3"/>
  </r>
  <r>
    <x v="101"/>
    <x v="259"/>
    <n v="8.0467289719626169"/>
    <x v="8"/>
    <x v="3"/>
  </r>
  <r>
    <x v="101"/>
    <x v="260"/>
    <n v="6.6478873239436629"/>
    <x v="8"/>
    <x v="3"/>
  </r>
  <r>
    <x v="101"/>
    <x v="261"/>
    <n v="6.9083969465648858"/>
    <x v="8"/>
    <x v="3"/>
  </r>
  <r>
    <x v="101"/>
    <x v="262"/>
    <n v="7.3064516129032286"/>
    <x v="8"/>
    <x v="3"/>
  </r>
  <r>
    <x v="101"/>
    <x v="263"/>
    <n v="6.8220338983050848"/>
    <x v="8"/>
    <x v="3"/>
  </r>
  <r>
    <x v="101"/>
    <x v="264"/>
    <n v="6.7272727272727284"/>
    <x v="8"/>
    <x v="3"/>
  </r>
  <r>
    <x v="101"/>
    <x v="265"/>
    <n v="7.4907637165701688"/>
    <x v="8"/>
    <x v="3"/>
  </r>
  <r>
    <x v="101"/>
    <x v="230"/>
    <n v="7.6969696969696972"/>
    <x v="9"/>
    <x v="3"/>
  </r>
  <r>
    <x v="101"/>
    <x v="231"/>
    <n v="7.9146341463414611"/>
    <x v="9"/>
    <x v="3"/>
  </r>
  <r>
    <x v="101"/>
    <x v="232"/>
    <n v="7.5439999999999996"/>
    <x v="9"/>
    <x v="3"/>
  </r>
  <r>
    <x v="101"/>
    <x v="233"/>
    <n v="7.4520547945205458"/>
    <x v="9"/>
    <x v="3"/>
  </r>
  <r>
    <x v="101"/>
    <x v="234"/>
    <n v="7.7333333333333307"/>
    <x v="9"/>
    <x v="3"/>
  </r>
  <r>
    <x v="101"/>
    <x v="235"/>
    <n v="7.3175675675675658"/>
    <x v="9"/>
    <x v="3"/>
  </r>
  <r>
    <x v="101"/>
    <x v="236"/>
    <n v="7.4347826086956559"/>
    <x v="9"/>
    <x v="3"/>
  </r>
  <r>
    <x v="101"/>
    <x v="237"/>
    <n v="7.1973684210526292"/>
    <x v="9"/>
    <x v="3"/>
  </r>
  <r>
    <x v="101"/>
    <x v="238"/>
    <n v="7.4049079754601257"/>
    <x v="9"/>
    <x v="3"/>
  </r>
  <r>
    <x v="101"/>
    <x v="239"/>
    <n v="7.31168831168831"/>
    <x v="9"/>
    <x v="3"/>
  </r>
  <r>
    <x v="101"/>
    <x v="240"/>
    <n v="7.8902439024390247"/>
    <x v="9"/>
    <x v="3"/>
  </r>
  <r>
    <x v="101"/>
    <x v="241"/>
    <n v="8.1341463414634152"/>
    <x v="9"/>
    <x v="3"/>
  </r>
  <r>
    <x v="101"/>
    <x v="242"/>
    <n v="7.2222222222222223"/>
    <x v="9"/>
    <x v="3"/>
  </r>
  <r>
    <x v="101"/>
    <x v="243"/>
    <n v="7.0250000000000004"/>
    <x v="9"/>
    <x v="3"/>
  </r>
  <r>
    <x v="101"/>
    <x v="244"/>
    <n v="7.1328671328671378"/>
    <x v="9"/>
    <x v="3"/>
  </r>
  <r>
    <x v="101"/>
    <x v="245"/>
    <n v="6.9606299212598408"/>
    <x v="9"/>
    <x v="3"/>
  </r>
  <r>
    <x v="101"/>
    <x v="246"/>
    <n v="7.2671232876712324"/>
    <x v="9"/>
    <x v="3"/>
  </r>
  <r>
    <x v="101"/>
    <x v="247"/>
    <n v="7.1888111888111883"/>
    <x v="9"/>
    <x v="3"/>
  </r>
  <r>
    <x v="101"/>
    <x v="248"/>
    <n v="7.470588235294116"/>
    <x v="9"/>
    <x v="3"/>
  </r>
  <r>
    <x v="101"/>
    <x v="249"/>
    <n v="7.2564102564102555"/>
    <x v="9"/>
    <x v="3"/>
  </r>
  <r>
    <x v="101"/>
    <x v="250"/>
    <n v="7.3548387096774199"/>
    <x v="9"/>
    <x v="3"/>
  </r>
  <r>
    <x v="101"/>
    <x v="251"/>
    <n v="7.3703703703703711"/>
    <x v="9"/>
    <x v="3"/>
  </r>
  <r>
    <x v="101"/>
    <x v="252"/>
    <n v="7.2682926829268286"/>
    <x v="9"/>
    <x v="3"/>
  </r>
  <r>
    <x v="101"/>
    <x v="253"/>
    <n v="7.7398373983739841"/>
    <x v="9"/>
    <x v="3"/>
  </r>
  <r>
    <x v="101"/>
    <x v="254"/>
    <n v="7.3846153846153841"/>
    <x v="9"/>
    <x v="3"/>
  </r>
  <r>
    <x v="101"/>
    <x v="255"/>
    <n v="7.4782608695652195"/>
    <x v="9"/>
    <x v="3"/>
  </r>
  <r>
    <x v="101"/>
    <x v="256"/>
    <n v="7.3676470588235281"/>
    <x v="9"/>
    <x v="3"/>
  </r>
  <r>
    <x v="101"/>
    <x v="257"/>
    <n v="7.2913385826771648"/>
    <x v="9"/>
    <x v="3"/>
  </r>
  <r>
    <x v="101"/>
    <x v="258"/>
    <n v="6.8965517241379306"/>
    <x v="9"/>
    <x v="3"/>
  </r>
  <r>
    <x v="101"/>
    <x v="259"/>
    <n v="7.3153846153846152"/>
    <x v="9"/>
    <x v="3"/>
  </r>
  <r>
    <x v="101"/>
    <x v="260"/>
    <n v="6.7777777777777803"/>
    <x v="9"/>
    <x v="3"/>
  </r>
  <r>
    <x v="101"/>
    <x v="261"/>
    <n v="7.0202702702702702"/>
    <x v="9"/>
    <x v="3"/>
  </r>
  <r>
    <x v="101"/>
    <x v="262"/>
    <n v="7.2206896551724142"/>
    <x v="9"/>
    <x v="3"/>
  </r>
  <r>
    <x v="101"/>
    <x v="263"/>
    <n v="7.1111111111111107"/>
    <x v="9"/>
    <x v="3"/>
  </r>
  <r>
    <x v="101"/>
    <x v="264"/>
    <n v="6.8150684931506831"/>
    <x v="9"/>
    <x v="3"/>
  </r>
  <r>
    <x v="101"/>
    <x v="265"/>
    <n v="7.366419516861991"/>
    <x v="9"/>
    <x v="3"/>
  </r>
  <r>
    <x v="101"/>
    <x v="230"/>
    <n v="7.7622950819672125"/>
    <x v="10"/>
    <x v="3"/>
  </r>
  <r>
    <x v="101"/>
    <x v="231"/>
    <n v="7.8"/>
    <x v="10"/>
    <x v="3"/>
  </r>
  <r>
    <x v="101"/>
    <x v="232"/>
    <n v="7.2407407407407414"/>
    <x v="10"/>
    <x v="3"/>
  </r>
  <r>
    <x v="101"/>
    <x v="233"/>
    <n v="7.1176470588235272"/>
    <x v="10"/>
    <x v="3"/>
  </r>
  <r>
    <x v="101"/>
    <x v="234"/>
    <n v="7.6964285714285703"/>
    <x v="10"/>
    <x v="3"/>
  </r>
  <r>
    <x v="101"/>
    <x v="235"/>
    <n v="6.384615384615385"/>
    <x v="10"/>
    <x v="3"/>
  </r>
  <r>
    <x v="101"/>
    <x v="236"/>
    <n v="7.1384615384615389"/>
    <x v="10"/>
    <x v="3"/>
  </r>
  <r>
    <x v="101"/>
    <x v="237"/>
    <n v="6.6991869918699187"/>
    <x v="10"/>
    <x v="3"/>
  </r>
  <r>
    <x v="101"/>
    <x v="238"/>
    <n v="7.2362204724409445"/>
    <x v="10"/>
    <x v="3"/>
  </r>
  <r>
    <x v="101"/>
    <x v="239"/>
    <n v="7.5"/>
    <x v="10"/>
    <x v="3"/>
  </r>
  <r>
    <x v="101"/>
    <x v="240"/>
    <n v="7.9069767441860455"/>
    <x v="10"/>
    <x v="3"/>
  </r>
  <r>
    <x v="101"/>
    <x v="241"/>
    <n v="8.1162790697674456"/>
    <x v="10"/>
    <x v="3"/>
  </r>
  <r>
    <x v="101"/>
    <x v="242"/>
    <n v="6.5978260869565224"/>
    <x v="10"/>
    <x v="3"/>
  </r>
  <r>
    <x v="101"/>
    <x v="243"/>
    <n v="6.4950495049504955"/>
    <x v="10"/>
    <x v="3"/>
  </r>
  <r>
    <x v="101"/>
    <x v="244"/>
    <n v="7.4601769911504441"/>
    <x v="10"/>
    <x v="3"/>
  </r>
  <r>
    <x v="101"/>
    <x v="245"/>
    <n v="6.8659793814433003"/>
    <x v="10"/>
    <x v="3"/>
  </r>
  <r>
    <x v="101"/>
    <x v="246"/>
    <n v="7.6146788990825671"/>
    <x v="10"/>
    <x v="3"/>
  </r>
  <r>
    <x v="101"/>
    <x v="247"/>
    <n v="7.3980582524271838"/>
    <x v="10"/>
    <x v="3"/>
  </r>
  <r>
    <x v="101"/>
    <x v="248"/>
    <n v="7.6226415094339615"/>
    <x v="10"/>
    <x v="3"/>
  </r>
  <r>
    <x v="101"/>
    <x v="249"/>
    <n v="6.8108108108108114"/>
    <x v="10"/>
    <x v="3"/>
  </r>
  <r>
    <x v="101"/>
    <x v="250"/>
    <n v="5.7647058823529402"/>
    <x v="10"/>
    <x v="3"/>
  </r>
  <r>
    <x v="101"/>
    <x v="251"/>
    <n v="6.1111111111111116"/>
    <x v="10"/>
    <x v="3"/>
  </r>
  <r>
    <x v="101"/>
    <x v="252"/>
    <n v="5.9090909090909101"/>
    <x v="10"/>
    <x v="3"/>
  </r>
  <r>
    <x v="101"/>
    <x v="253"/>
    <n v="8.0224719101123583"/>
    <x v="10"/>
    <x v="3"/>
  </r>
  <r>
    <x v="101"/>
    <x v="254"/>
    <n v="7.3793103448275854"/>
    <x v="10"/>
    <x v="3"/>
  </r>
  <r>
    <x v="101"/>
    <x v="255"/>
    <n v="7.71875"/>
    <x v="10"/>
    <x v="3"/>
  </r>
  <r>
    <x v="101"/>
    <x v="256"/>
    <n v="8.0740740740740726"/>
    <x v="10"/>
    <x v="3"/>
  </r>
  <r>
    <x v="101"/>
    <x v="257"/>
    <n v="7.5"/>
    <x v="10"/>
    <x v="3"/>
  </r>
  <r>
    <x v="101"/>
    <x v="258"/>
    <n v="6.98"/>
    <x v="10"/>
    <x v="3"/>
  </r>
  <r>
    <x v="101"/>
    <x v="259"/>
    <n v="7.6666666666666661"/>
    <x v="10"/>
    <x v="3"/>
  </r>
  <r>
    <x v="101"/>
    <x v="260"/>
    <n v="6.3466666666666667"/>
    <x v="10"/>
    <x v="3"/>
  </r>
  <r>
    <x v="101"/>
    <x v="261"/>
    <n v="6.9629629629629637"/>
    <x v="10"/>
    <x v="3"/>
  </r>
  <r>
    <x v="101"/>
    <x v="262"/>
    <n v="6.957446808510638"/>
    <x v="10"/>
    <x v="3"/>
  </r>
  <r>
    <x v="101"/>
    <x v="263"/>
    <n v="7"/>
    <x v="10"/>
    <x v="3"/>
  </r>
  <r>
    <x v="101"/>
    <x v="264"/>
    <n v="6.8461538461538431"/>
    <x v="10"/>
    <x v="3"/>
  </r>
  <r>
    <x v="101"/>
    <x v="265"/>
    <n v="7.2522768670309681"/>
    <x v="10"/>
    <x v="3"/>
  </r>
  <r>
    <x v="101"/>
    <x v="230"/>
    <n v="8.2543859649122844"/>
    <x v="11"/>
    <x v="3"/>
  </r>
  <r>
    <x v="101"/>
    <x v="231"/>
    <n v="8.2752293577981657"/>
    <x v="11"/>
    <x v="3"/>
  </r>
  <r>
    <x v="101"/>
    <x v="232"/>
    <n v="7.8773584905660385"/>
    <x v="11"/>
    <x v="3"/>
  </r>
  <r>
    <x v="101"/>
    <x v="233"/>
    <n v="7.77"/>
    <x v="11"/>
    <x v="3"/>
  </r>
  <r>
    <x v="101"/>
    <x v="234"/>
    <n v="8.24"/>
    <x v="11"/>
    <x v="3"/>
  </r>
  <r>
    <x v="101"/>
    <x v="235"/>
    <n v="7.466666666666665"/>
    <x v="11"/>
    <x v="3"/>
  </r>
  <r>
    <x v="101"/>
    <x v="236"/>
    <n v="7.6991150442477894"/>
    <x v="11"/>
    <x v="3"/>
  </r>
  <r>
    <x v="101"/>
    <x v="237"/>
    <n v="7.4629629629629628"/>
    <x v="11"/>
    <x v="3"/>
  </r>
  <r>
    <x v="101"/>
    <x v="238"/>
    <n v="7.7247706422018343"/>
    <x v="11"/>
    <x v="3"/>
  </r>
  <r>
    <x v="101"/>
    <x v="239"/>
    <n v="8.0660377358490596"/>
    <x v="11"/>
    <x v="3"/>
  </r>
  <r>
    <x v="101"/>
    <x v="240"/>
    <n v="8.344827586206895"/>
    <x v="11"/>
    <x v="3"/>
  </r>
  <r>
    <x v="101"/>
    <x v="241"/>
    <n v="8.6120689655172455"/>
    <x v="11"/>
    <x v="3"/>
  </r>
  <r>
    <x v="101"/>
    <x v="242"/>
    <n v="6.9259259259259247"/>
    <x v="11"/>
    <x v="3"/>
  </r>
  <r>
    <x v="101"/>
    <x v="243"/>
    <n v="6.563380281690141"/>
    <x v="11"/>
    <x v="3"/>
  </r>
  <r>
    <x v="101"/>
    <x v="244"/>
    <n v="7.5517241379310329"/>
    <x v="11"/>
    <x v="3"/>
  </r>
  <r>
    <x v="101"/>
    <x v="245"/>
    <n v="7.3493975903614439"/>
    <x v="11"/>
    <x v="3"/>
  </r>
  <r>
    <x v="101"/>
    <x v="246"/>
    <n v="7.7472527472527482"/>
    <x v="11"/>
    <x v="3"/>
  </r>
  <r>
    <x v="101"/>
    <x v="247"/>
    <n v="7.384615384615385"/>
    <x v="11"/>
    <x v="3"/>
  </r>
  <r>
    <x v="101"/>
    <x v="248"/>
    <n v="7.7804878048780468"/>
    <x v="11"/>
    <x v="3"/>
  </r>
  <r>
    <x v="101"/>
    <x v="249"/>
    <n v="7.28125"/>
    <x v="11"/>
    <x v="3"/>
  </r>
  <r>
    <x v="101"/>
    <x v="250"/>
    <n v="7.0740740740740735"/>
    <x v="11"/>
    <x v="3"/>
  </r>
  <r>
    <x v="101"/>
    <x v="251"/>
    <n v="7.6086956521739122"/>
    <x v="11"/>
    <x v="3"/>
  </r>
  <r>
    <x v="101"/>
    <x v="252"/>
    <n v="7.4444444444444446"/>
    <x v="11"/>
    <x v="3"/>
  </r>
  <r>
    <x v="101"/>
    <x v="253"/>
    <n v="8.2117647058823504"/>
    <x v="11"/>
    <x v="3"/>
  </r>
  <r>
    <x v="101"/>
    <x v="254"/>
    <n v="8.0322580645161281"/>
    <x v="11"/>
    <x v="3"/>
  </r>
  <r>
    <x v="101"/>
    <x v="255"/>
    <n v="7.8474576271186445"/>
    <x v="11"/>
    <x v="3"/>
  </r>
  <r>
    <x v="101"/>
    <x v="256"/>
    <n v="8.3249999999999993"/>
    <x v="11"/>
    <x v="3"/>
  </r>
  <r>
    <x v="101"/>
    <x v="257"/>
    <n v="7.9204545454545441"/>
    <x v="11"/>
    <x v="3"/>
  </r>
  <r>
    <x v="101"/>
    <x v="258"/>
    <n v="7.5882352941176476"/>
    <x v="11"/>
    <x v="3"/>
  </r>
  <r>
    <x v="101"/>
    <x v="259"/>
    <n v="7.879518072289156"/>
    <x v="11"/>
    <x v="3"/>
  </r>
  <r>
    <x v="101"/>
    <x v="260"/>
    <n v="7.0961538461538467"/>
    <x v="11"/>
    <x v="3"/>
  </r>
  <r>
    <x v="101"/>
    <x v="261"/>
    <n v="7.4081632653061229"/>
    <x v="11"/>
    <x v="3"/>
  </r>
  <r>
    <x v="101"/>
    <x v="262"/>
    <n v="7.6046511627907005"/>
    <x v="11"/>
    <x v="3"/>
  </r>
  <r>
    <x v="101"/>
    <x v="263"/>
    <n v="7.5"/>
    <x v="11"/>
    <x v="3"/>
  </r>
  <r>
    <x v="101"/>
    <x v="264"/>
    <n v="7.2197802197802208"/>
    <x v="11"/>
    <x v="3"/>
  </r>
  <r>
    <x v="101"/>
    <x v="265"/>
    <n v="7.7483114113046527"/>
    <x v="11"/>
    <x v="3"/>
  </r>
  <r>
    <x v="101"/>
    <x v="230"/>
    <n v="7.5851063829787231"/>
    <x v="12"/>
    <x v="3"/>
  </r>
  <r>
    <x v="101"/>
    <x v="231"/>
    <n v="7.6941176470588202"/>
    <x v="12"/>
    <x v="3"/>
  </r>
  <r>
    <x v="101"/>
    <x v="232"/>
    <n v="7.1585365853658551"/>
    <x v="12"/>
    <x v="3"/>
  </r>
  <r>
    <x v="101"/>
    <x v="233"/>
    <n v="7.2705882352941167"/>
    <x v="12"/>
    <x v="3"/>
  </r>
  <r>
    <x v="101"/>
    <x v="234"/>
    <n v="7.425287356321836"/>
    <x v="12"/>
    <x v="3"/>
  </r>
  <r>
    <x v="101"/>
    <x v="235"/>
    <n v="7.5217391304347858"/>
    <x v="12"/>
    <x v="3"/>
  </r>
  <r>
    <x v="101"/>
    <x v="236"/>
    <n v="8.0729166666666643"/>
    <x v="12"/>
    <x v="3"/>
  </r>
  <r>
    <x v="101"/>
    <x v="237"/>
    <n v="7.8369565217391299"/>
    <x v="12"/>
    <x v="3"/>
  </r>
  <r>
    <x v="101"/>
    <x v="238"/>
    <n v="8.152173913043482"/>
    <x v="12"/>
    <x v="3"/>
  </r>
  <r>
    <x v="101"/>
    <x v="239"/>
    <n v="8.2065217391304319"/>
    <x v="12"/>
    <x v="3"/>
  </r>
  <r>
    <x v="101"/>
    <x v="240"/>
    <n v="8.2065217391304408"/>
    <x v="12"/>
    <x v="3"/>
  </r>
  <r>
    <x v="101"/>
    <x v="241"/>
    <n v="8.3936170212765955"/>
    <x v="12"/>
    <x v="3"/>
  </r>
  <r>
    <x v="101"/>
    <x v="242"/>
    <n v="7.0540540540540553"/>
    <x v="12"/>
    <x v="3"/>
  </r>
  <r>
    <x v="101"/>
    <x v="243"/>
    <n v="7.4712643678160919"/>
    <x v="12"/>
    <x v="3"/>
  </r>
  <r>
    <x v="101"/>
    <x v="244"/>
    <n v="7.0697674418604644"/>
    <x v="12"/>
    <x v="3"/>
  </r>
  <r>
    <x v="101"/>
    <x v="245"/>
    <n v="6.9066666666666663"/>
    <x v="12"/>
    <x v="3"/>
  </r>
  <r>
    <x v="101"/>
    <x v="246"/>
    <n v="7.625"/>
    <x v="12"/>
    <x v="3"/>
  </r>
  <r>
    <x v="101"/>
    <x v="247"/>
    <n v="6.8589743589743577"/>
    <x v="12"/>
    <x v="3"/>
  </r>
  <r>
    <x v="101"/>
    <x v="248"/>
    <n v="8.0714285714285747"/>
    <x v="12"/>
    <x v="3"/>
  </r>
  <r>
    <x v="101"/>
    <x v="249"/>
    <n v="7.2272727272727275"/>
    <x v="12"/>
    <x v="3"/>
  </r>
  <r>
    <x v="101"/>
    <x v="250"/>
    <n v="7.4791666666666661"/>
    <x v="12"/>
    <x v="3"/>
  </r>
  <r>
    <x v="101"/>
    <x v="251"/>
    <n v="7.2380952380952381"/>
    <x v="12"/>
    <x v="3"/>
  </r>
  <r>
    <x v="101"/>
    <x v="252"/>
    <n v="7.0256410256410255"/>
    <x v="12"/>
    <x v="3"/>
  </r>
  <r>
    <x v="101"/>
    <x v="253"/>
    <n v="8.3142857142857078"/>
    <x v="12"/>
    <x v="3"/>
  </r>
  <r>
    <x v="101"/>
    <x v="254"/>
    <n v="7.5882352941176476"/>
    <x v="12"/>
    <x v="3"/>
  </r>
  <r>
    <x v="101"/>
    <x v="255"/>
    <n v="7.5094339622641524"/>
    <x v="12"/>
    <x v="3"/>
  </r>
  <r>
    <x v="101"/>
    <x v="256"/>
    <n v="7.5833333333333339"/>
    <x v="12"/>
    <x v="3"/>
  </r>
  <r>
    <x v="101"/>
    <x v="257"/>
    <n v="8.2375000000000007"/>
    <x v="12"/>
    <x v="3"/>
  </r>
  <r>
    <x v="101"/>
    <x v="258"/>
    <n v="7.6578947368421044"/>
    <x v="12"/>
    <x v="3"/>
  </r>
  <r>
    <x v="101"/>
    <x v="259"/>
    <n v="8.2025316455696249"/>
    <x v="12"/>
    <x v="3"/>
  </r>
  <r>
    <x v="101"/>
    <x v="260"/>
    <n v="7.1525423728813546"/>
    <x v="12"/>
    <x v="3"/>
  </r>
  <r>
    <x v="101"/>
    <x v="261"/>
    <n v="7.1235955056179794"/>
    <x v="12"/>
    <x v="3"/>
  </r>
  <r>
    <x v="101"/>
    <x v="262"/>
    <n v="6.9864864864864877"/>
    <x v="12"/>
    <x v="3"/>
  </r>
  <r>
    <x v="101"/>
    <x v="263"/>
    <n v="7.026315789473685"/>
    <x v="12"/>
    <x v="3"/>
  </r>
  <r>
    <x v="101"/>
    <x v="264"/>
    <n v="7.2077922077922079"/>
    <x v="12"/>
    <x v="3"/>
  </r>
  <r>
    <x v="101"/>
    <x v="265"/>
    <n v="7.5788262370540869"/>
    <x v="12"/>
    <x v="3"/>
  </r>
  <r>
    <x v="101"/>
    <x v="230"/>
    <n v="7.9375"/>
    <x v="13"/>
    <x v="3"/>
  </r>
  <r>
    <x v="101"/>
    <x v="231"/>
    <n v="8.245901639344261"/>
    <x v="13"/>
    <x v="3"/>
  </r>
  <r>
    <x v="101"/>
    <x v="232"/>
    <n v="7.5573770491803289"/>
    <x v="13"/>
    <x v="3"/>
  </r>
  <r>
    <x v="101"/>
    <x v="233"/>
    <n v="7.6551724137931032"/>
    <x v="13"/>
    <x v="3"/>
  </r>
  <r>
    <x v="101"/>
    <x v="234"/>
    <n v="7.9444444444444429"/>
    <x v="13"/>
    <x v="3"/>
  </r>
  <r>
    <x v="101"/>
    <x v="235"/>
    <n v="6.8153846153846152"/>
    <x v="13"/>
    <x v="3"/>
  </r>
  <r>
    <x v="101"/>
    <x v="236"/>
    <n v="7.4603174603174613"/>
    <x v="13"/>
    <x v="3"/>
  </r>
  <r>
    <x v="101"/>
    <x v="237"/>
    <n v="6.5555555555555562"/>
    <x v="13"/>
    <x v="3"/>
  </r>
  <r>
    <x v="101"/>
    <x v="238"/>
    <n v="6.9677419354838701"/>
    <x v="13"/>
    <x v="3"/>
  </r>
  <r>
    <x v="101"/>
    <x v="239"/>
    <n v="7.475409836065575"/>
    <x v="13"/>
    <x v="3"/>
  </r>
  <r>
    <x v="101"/>
    <x v="240"/>
    <n v="8.0757575757575761"/>
    <x v="13"/>
    <x v="3"/>
  </r>
  <r>
    <x v="101"/>
    <x v="241"/>
    <n v="8.1212121212121229"/>
    <x v="13"/>
    <x v="3"/>
  </r>
  <r>
    <x v="101"/>
    <x v="242"/>
    <n v="7.1041666666666679"/>
    <x v="13"/>
    <x v="3"/>
  </r>
  <r>
    <x v="101"/>
    <x v="243"/>
    <n v="6.8596491228070189"/>
    <x v="13"/>
    <x v="3"/>
  </r>
  <r>
    <x v="101"/>
    <x v="244"/>
    <n v="7.4482758620689671"/>
    <x v="13"/>
    <x v="3"/>
  </r>
  <r>
    <x v="101"/>
    <x v="245"/>
    <n v="7.3333333333333339"/>
    <x v="13"/>
    <x v="3"/>
  </r>
  <r>
    <x v="101"/>
    <x v="246"/>
    <n v="7.4915254237288131"/>
    <x v="13"/>
    <x v="3"/>
  </r>
  <r>
    <x v="101"/>
    <x v="247"/>
    <n v="6.5689655172413808"/>
    <x v="13"/>
    <x v="3"/>
  </r>
  <r>
    <x v="101"/>
    <x v="248"/>
    <n v="7.8285714285714292"/>
    <x v="13"/>
    <x v="3"/>
  </r>
  <r>
    <x v="101"/>
    <x v="249"/>
    <n v="7.5384615384615383"/>
    <x v="13"/>
    <x v="3"/>
  </r>
  <r>
    <x v="101"/>
    <x v="250"/>
    <n v="6.954545454545455"/>
    <x v="13"/>
    <x v="3"/>
  </r>
  <r>
    <x v="101"/>
    <x v="251"/>
    <n v="6.3125"/>
    <x v="13"/>
    <x v="3"/>
  </r>
  <r>
    <x v="101"/>
    <x v="252"/>
    <n v="6.6"/>
    <x v="13"/>
    <x v="3"/>
  </r>
  <r>
    <x v="101"/>
    <x v="253"/>
    <n v="8.1960784313725501"/>
    <x v="13"/>
    <x v="3"/>
  </r>
  <r>
    <x v="101"/>
    <x v="254"/>
    <n v="8.2272727272727266"/>
    <x v="13"/>
    <x v="3"/>
  </r>
  <r>
    <x v="101"/>
    <x v="255"/>
    <n v="7.9"/>
    <x v="13"/>
    <x v="3"/>
  </r>
  <r>
    <x v="101"/>
    <x v="256"/>
    <n v="8.3589743589743559"/>
    <x v="13"/>
    <x v="3"/>
  </r>
  <r>
    <x v="101"/>
    <x v="257"/>
    <n v="7.8196721311475423"/>
    <x v="13"/>
    <x v="3"/>
  </r>
  <r>
    <x v="101"/>
    <x v="258"/>
    <n v="7.4827586206896557"/>
    <x v="13"/>
    <x v="3"/>
  </r>
  <r>
    <x v="101"/>
    <x v="259"/>
    <n v="8.327272727272728"/>
    <x v="13"/>
    <x v="3"/>
  </r>
  <r>
    <x v="101"/>
    <x v="260"/>
    <n v="7.78125"/>
    <x v="13"/>
    <x v="3"/>
  </r>
  <r>
    <x v="101"/>
    <x v="261"/>
    <n v="6.7213114754098351"/>
    <x v="13"/>
    <x v="3"/>
  </r>
  <r>
    <x v="101"/>
    <x v="262"/>
    <n v="7.8461538461538449"/>
    <x v="13"/>
    <x v="3"/>
  </r>
  <r>
    <x v="101"/>
    <x v="263"/>
    <n v="7.4285714285714297"/>
    <x v="13"/>
    <x v="3"/>
  </r>
  <r>
    <x v="101"/>
    <x v="264"/>
    <n v="6.8214285714285712"/>
    <x v="13"/>
    <x v="3"/>
  </r>
  <r>
    <x v="101"/>
    <x v="265"/>
    <n v="7.4983031674208149"/>
    <x v="13"/>
    <x v="3"/>
  </r>
  <r>
    <x v="101"/>
    <x v="230"/>
    <n v="7.9354838709677411"/>
    <x v="14"/>
    <x v="3"/>
  </r>
  <r>
    <x v="101"/>
    <x v="231"/>
    <n v="8.0175438596491215"/>
    <x v="14"/>
    <x v="3"/>
  </r>
  <r>
    <x v="101"/>
    <x v="232"/>
    <n v="6.7547169811320762"/>
    <x v="14"/>
    <x v="3"/>
  </r>
  <r>
    <x v="101"/>
    <x v="233"/>
    <n v="7.8214285714285712"/>
    <x v="14"/>
    <x v="3"/>
  </r>
  <r>
    <x v="101"/>
    <x v="234"/>
    <n v="8.0338983050847403"/>
    <x v="14"/>
    <x v="3"/>
  </r>
  <r>
    <x v="101"/>
    <x v="235"/>
    <n v="7.4444444444444438"/>
    <x v="14"/>
    <x v="3"/>
  </r>
  <r>
    <x v="101"/>
    <x v="236"/>
    <n v="8.1896551724137971"/>
    <x v="14"/>
    <x v="3"/>
  </r>
  <r>
    <x v="101"/>
    <x v="237"/>
    <n v="8.1454545454545464"/>
    <x v="14"/>
    <x v="3"/>
  </r>
  <r>
    <x v="101"/>
    <x v="238"/>
    <n v="7.7894736842105257"/>
    <x v="14"/>
    <x v="3"/>
  </r>
  <r>
    <x v="101"/>
    <x v="239"/>
    <n v="7.375"/>
    <x v="14"/>
    <x v="3"/>
  </r>
  <r>
    <x v="101"/>
    <x v="240"/>
    <n v="8.290909090909091"/>
    <x v="14"/>
    <x v="3"/>
  </r>
  <r>
    <x v="101"/>
    <x v="241"/>
    <n v="8.4444444444444429"/>
    <x v="14"/>
    <x v="3"/>
  </r>
  <r>
    <x v="101"/>
    <x v="242"/>
    <n v="7.2307692307692299"/>
    <x v="14"/>
    <x v="3"/>
  </r>
  <r>
    <x v="101"/>
    <x v="243"/>
    <n v="7.6739130434782616"/>
    <x v="14"/>
    <x v="3"/>
  </r>
  <r>
    <x v="101"/>
    <x v="244"/>
    <n v="7.6379310344827598"/>
    <x v="14"/>
    <x v="3"/>
  </r>
  <r>
    <x v="101"/>
    <x v="245"/>
    <n v="7.1875"/>
    <x v="14"/>
    <x v="3"/>
  </r>
  <r>
    <x v="101"/>
    <x v="246"/>
    <n v="7.865384615384615"/>
    <x v="14"/>
    <x v="3"/>
  </r>
  <r>
    <x v="101"/>
    <x v="247"/>
    <n v="7.6538461538461515"/>
    <x v="14"/>
    <x v="3"/>
  </r>
  <r>
    <x v="101"/>
    <x v="248"/>
    <n v="7.125"/>
    <x v="14"/>
    <x v="3"/>
  </r>
  <r>
    <x v="101"/>
    <x v="249"/>
    <n v="7.4761904761904763"/>
    <x v="14"/>
    <x v="3"/>
  </r>
  <r>
    <x v="101"/>
    <x v="250"/>
    <n v="7.354838709677419"/>
    <x v="14"/>
    <x v="3"/>
  </r>
  <r>
    <x v="101"/>
    <x v="251"/>
    <n v="7.0434782608695654"/>
    <x v="14"/>
    <x v="3"/>
  </r>
  <r>
    <x v="101"/>
    <x v="252"/>
    <n v="7.045454545454545"/>
    <x v="14"/>
    <x v="3"/>
  </r>
  <r>
    <x v="101"/>
    <x v="253"/>
    <n v="8.3191489361702136"/>
    <x v="14"/>
    <x v="3"/>
  </r>
  <r>
    <x v="101"/>
    <x v="254"/>
    <n v="8"/>
    <x v="14"/>
    <x v="3"/>
  </r>
  <r>
    <x v="101"/>
    <x v="255"/>
    <n v="8.2765957446808507"/>
    <x v="14"/>
    <x v="3"/>
  </r>
  <r>
    <x v="101"/>
    <x v="256"/>
    <n v="8.1111111111111107"/>
    <x v="14"/>
    <x v="3"/>
  </r>
  <r>
    <x v="101"/>
    <x v="257"/>
    <n v="8.3409090909090899"/>
    <x v="14"/>
    <x v="3"/>
  </r>
  <r>
    <x v="101"/>
    <x v="258"/>
    <n v="7.9"/>
    <x v="14"/>
    <x v="3"/>
  </r>
  <r>
    <x v="101"/>
    <x v="259"/>
    <n v="7.9019607843137241"/>
    <x v="14"/>
    <x v="3"/>
  </r>
  <r>
    <x v="101"/>
    <x v="260"/>
    <n v="7.447368421052631"/>
    <x v="14"/>
    <x v="3"/>
  </r>
  <r>
    <x v="101"/>
    <x v="261"/>
    <n v="7.6274509803921546"/>
    <x v="14"/>
    <x v="3"/>
  </r>
  <r>
    <x v="101"/>
    <x v="262"/>
    <n v="7.8163265306122431"/>
    <x v="14"/>
    <x v="3"/>
  </r>
  <r>
    <x v="101"/>
    <x v="263"/>
    <n v="7.5434782608695663"/>
    <x v="14"/>
    <x v="3"/>
  </r>
  <r>
    <x v="101"/>
    <x v="264"/>
    <n v="7.4347826086956506"/>
    <x v="14"/>
    <x v="3"/>
  </r>
  <r>
    <x v="101"/>
    <x v="265"/>
    <n v="7.7634069400630938"/>
    <x v="14"/>
    <x v="3"/>
  </r>
  <r>
    <x v="101"/>
    <x v="230"/>
    <n v="8.1264367816091987"/>
    <x v="15"/>
    <x v="3"/>
  </r>
  <r>
    <x v="101"/>
    <x v="231"/>
    <n v="8.5747126436781613"/>
    <x v="15"/>
    <x v="3"/>
  </r>
  <r>
    <x v="101"/>
    <x v="232"/>
    <n v="8.0322580645161299"/>
    <x v="15"/>
    <x v="3"/>
  </r>
  <r>
    <x v="101"/>
    <x v="233"/>
    <n v="7.6231884057971024"/>
    <x v="15"/>
    <x v="3"/>
  </r>
  <r>
    <x v="101"/>
    <x v="234"/>
    <n v="7.9240506329113938"/>
    <x v="15"/>
    <x v="3"/>
  </r>
  <r>
    <x v="101"/>
    <x v="235"/>
    <n v="7.7857142857142874"/>
    <x v="15"/>
    <x v="3"/>
  </r>
  <r>
    <x v="101"/>
    <x v="236"/>
    <n v="7.9166666666666652"/>
    <x v="15"/>
    <x v="3"/>
  </r>
  <r>
    <x v="101"/>
    <x v="237"/>
    <n v="8.6781609195402272"/>
    <x v="15"/>
    <x v="3"/>
  </r>
  <r>
    <x v="101"/>
    <x v="238"/>
    <n v="8.0804597701149454"/>
    <x v="15"/>
    <x v="3"/>
  </r>
  <r>
    <x v="101"/>
    <x v="239"/>
    <n v="8.7325581395348841"/>
    <x v="15"/>
    <x v="3"/>
  </r>
  <r>
    <x v="101"/>
    <x v="240"/>
    <n v="8.779069767441861"/>
    <x v="15"/>
    <x v="3"/>
  </r>
  <r>
    <x v="101"/>
    <x v="241"/>
    <n v="9.2045454545454533"/>
    <x v="15"/>
    <x v="3"/>
  </r>
  <r>
    <x v="101"/>
    <x v="242"/>
    <n v="8.586206896551726"/>
    <x v="15"/>
    <x v="3"/>
  </r>
  <r>
    <x v="101"/>
    <x v="243"/>
    <n v="7.9186046511627941"/>
    <x v="15"/>
    <x v="3"/>
  </r>
  <r>
    <x v="101"/>
    <x v="244"/>
    <n v="8.1688311688311721"/>
    <x v="15"/>
    <x v="3"/>
  </r>
  <r>
    <x v="101"/>
    <x v="245"/>
    <n v="8.2405063291139236"/>
    <x v="15"/>
    <x v="3"/>
  </r>
  <r>
    <x v="101"/>
    <x v="246"/>
    <n v="8.6624999999999996"/>
    <x v="15"/>
    <x v="3"/>
  </r>
  <r>
    <x v="101"/>
    <x v="247"/>
    <n v="7.4935064935064979"/>
    <x v="15"/>
    <x v="3"/>
  </r>
  <r>
    <x v="101"/>
    <x v="248"/>
    <n v="7.0416666666666687"/>
    <x v="15"/>
    <x v="3"/>
  </r>
  <r>
    <x v="101"/>
    <x v="249"/>
    <n v="6.4"/>
    <x v="15"/>
    <x v="3"/>
  </r>
  <r>
    <x v="101"/>
    <x v="250"/>
    <n v="6.1818181818181808"/>
    <x v="15"/>
    <x v="3"/>
  </r>
  <r>
    <x v="101"/>
    <x v="251"/>
    <n v="5.9555555555555566"/>
    <x v="15"/>
    <x v="3"/>
  </r>
  <r>
    <x v="101"/>
    <x v="252"/>
    <n v="7.2"/>
    <x v="15"/>
    <x v="3"/>
  </r>
  <r>
    <x v="101"/>
    <x v="253"/>
    <n v="9.0533333333333363"/>
    <x v="15"/>
    <x v="3"/>
  </r>
  <r>
    <x v="101"/>
    <x v="254"/>
    <n v="5.6842105263157885"/>
    <x v="15"/>
    <x v="3"/>
  </r>
  <r>
    <x v="101"/>
    <x v="255"/>
    <n v="8.6140350877192979"/>
    <x v="15"/>
    <x v="3"/>
  </r>
  <r>
    <x v="101"/>
    <x v="256"/>
    <n v="9.1136363636363633"/>
    <x v="15"/>
    <x v="3"/>
  </r>
  <r>
    <x v="101"/>
    <x v="257"/>
    <n v="9.2098765432098766"/>
    <x v="15"/>
    <x v="3"/>
  </r>
  <r>
    <x v="101"/>
    <x v="258"/>
    <n v="8.4933333333333341"/>
    <x v="15"/>
    <x v="3"/>
  </r>
  <r>
    <x v="101"/>
    <x v="259"/>
    <n v="9.0243902439024382"/>
    <x v="15"/>
    <x v="3"/>
  </r>
  <r>
    <x v="101"/>
    <x v="260"/>
    <n v="8.3018867924528319"/>
    <x v="15"/>
    <x v="3"/>
  </r>
  <r>
    <x v="101"/>
    <x v="261"/>
    <n v="7.7160493827160508"/>
    <x v="15"/>
    <x v="3"/>
  </r>
  <r>
    <x v="101"/>
    <x v="262"/>
    <n v="7.717948717948719"/>
    <x v="15"/>
    <x v="3"/>
  </r>
  <r>
    <x v="101"/>
    <x v="263"/>
    <n v="7.6124999999999998"/>
    <x v="15"/>
    <x v="3"/>
  </r>
  <r>
    <x v="101"/>
    <x v="264"/>
    <n v="7.3536585365853657"/>
    <x v="15"/>
    <x v="3"/>
  </r>
  <r>
    <x v="101"/>
    <x v="265"/>
    <n v="8.1268000000000011"/>
    <x v="15"/>
    <x v="3"/>
  </r>
  <r>
    <x v="101"/>
    <x v="230"/>
    <n v="7.8456790123456734"/>
    <x v="16"/>
    <x v="3"/>
  </r>
  <r>
    <x v="101"/>
    <x v="231"/>
    <n v="8"/>
    <x v="16"/>
    <x v="3"/>
  </r>
  <r>
    <x v="101"/>
    <x v="232"/>
    <n v="7.5646258503401356"/>
    <x v="16"/>
    <x v="3"/>
  </r>
  <r>
    <x v="101"/>
    <x v="233"/>
    <n v="7.6866666666666665"/>
    <x v="16"/>
    <x v="3"/>
  </r>
  <r>
    <x v="101"/>
    <x v="234"/>
    <n v="7.9520547945205484"/>
    <x v="16"/>
    <x v="3"/>
  </r>
  <r>
    <x v="101"/>
    <x v="235"/>
    <n v="7.2275449101796392"/>
    <x v="16"/>
    <x v="3"/>
  </r>
  <r>
    <x v="101"/>
    <x v="236"/>
    <n v="7.3712574850299406"/>
    <x v="16"/>
    <x v="3"/>
  </r>
  <r>
    <x v="101"/>
    <x v="237"/>
    <n v="7.6564417177914121"/>
    <x v="16"/>
    <x v="3"/>
  </r>
  <r>
    <x v="101"/>
    <x v="238"/>
    <n v="7.710843373493975"/>
    <x v="16"/>
    <x v="3"/>
  </r>
  <r>
    <x v="101"/>
    <x v="239"/>
    <n v="8.1796407185628794"/>
    <x v="16"/>
    <x v="3"/>
  </r>
  <r>
    <x v="101"/>
    <x v="240"/>
    <n v="8.3173652694610762"/>
    <x v="16"/>
    <x v="3"/>
  </r>
  <r>
    <x v="101"/>
    <x v="241"/>
    <n v="8.5029585798816605"/>
    <x v="16"/>
    <x v="3"/>
  </r>
  <r>
    <x v="101"/>
    <x v="242"/>
    <n v="7.725352112676056"/>
    <x v="16"/>
    <x v="3"/>
  </r>
  <r>
    <x v="101"/>
    <x v="243"/>
    <n v="7.3456790123456761"/>
    <x v="16"/>
    <x v="3"/>
  </r>
  <r>
    <x v="101"/>
    <x v="244"/>
    <n v="7.5170068027210881"/>
    <x v="16"/>
    <x v="3"/>
  </r>
  <r>
    <x v="101"/>
    <x v="245"/>
    <n v="7.31914893617021"/>
    <x v="16"/>
    <x v="3"/>
  </r>
  <r>
    <x v="101"/>
    <x v="246"/>
    <n v="7.6530612244897975"/>
    <x v="16"/>
    <x v="3"/>
  </r>
  <r>
    <x v="101"/>
    <x v="247"/>
    <n v="6.9448275862068973"/>
    <x v="16"/>
    <x v="3"/>
  </r>
  <r>
    <x v="101"/>
    <x v="248"/>
    <n v="8.009708737864079"/>
    <x v="16"/>
    <x v="3"/>
  </r>
  <r>
    <x v="101"/>
    <x v="249"/>
    <n v="7.1866666666666674"/>
    <x v="16"/>
    <x v="3"/>
  </r>
  <r>
    <x v="101"/>
    <x v="250"/>
    <n v="6.72"/>
    <x v="16"/>
    <x v="3"/>
  </r>
  <r>
    <x v="101"/>
    <x v="251"/>
    <n v="6.8196721311475388"/>
    <x v="16"/>
    <x v="3"/>
  </r>
  <r>
    <x v="101"/>
    <x v="252"/>
    <n v="6.76"/>
    <x v="16"/>
    <x v="3"/>
  </r>
  <r>
    <x v="101"/>
    <x v="253"/>
    <n v="8.6258992805755312"/>
    <x v="16"/>
    <x v="3"/>
  </r>
  <r>
    <x v="101"/>
    <x v="254"/>
    <n v="8.1923076923076916"/>
    <x v="16"/>
    <x v="3"/>
  </r>
  <r>
    <x v="101"/>
    <x v="255"/>
    <n v="8.1142857142857103"/>
    <x v="16"/>
    <x v="3"/>
  </r>
  <r>
    <x v="101"/>
    <x v="256"/>
    <n v="7.9166666666666652"/>
    <x v="16"/>
    <x v="3"/>
  </r>
  <r>
    <x v="101"/>
    <x v="257"/>
    <n v="8.1643835616438398"/>
    <x v="16"/>
    <x v="3"/>
  </r>
  <r>
    <x v="101"/>
    <x v="258"/>
    <n v="7.9647887323943687"/>
    <x v="16"/>
    <x v="3"/>
  </r>
  <r>
    <x v="101"/>
    <x v="259"/>
    <n v="7.9361702127659539"/>
    <x v="16"/>
    <x v="3"/>
  </r>
  <r>
    <x v="101"/>
    <x v="260"/>
    <n v="7.4122807017543879"/>
    <x v="16"/>
    <x v="3"/>
  </r>
  <r>
    <x v="101"/>
    <x v="261"/>
    <n v="7.1307189542483664"/>
    <x v="16"/>
    <x v="3"/>
  </r>
  <r>
    <x v="101"/>
    <x v="262"/>
    <n v="7.6344827586206874"/>
    <x v="16"/>
    <x v="3"/>
  </r>
  <r>
    <x v="101"/>
    <x v="263"/>
    <n v="7.4166666666666687"/>
    <x v="16"/>
    <x v="3"/>
  </r>
  <r>
    <x v="101"/>
    <x v="264"/>
    <n v="7.0479452054794516"/>
    <x v="16"/>
    <x v="3"/>
  </r>
  <r>
    <x v="101"/>
    <x v="265"/>
    <n v="7.679297205757833"/>
    <x v="16"/>
    <x v="3"/>
  </r>
  <r>
    <x v="101"/>
    <x v="266"/>
    <n v="7.8527119619227168"/>
    <x v="0"/>
    <x v="2"/>
  </r>
  <r>
    <x v="101"/>
    <x v="267"/>
    <n v="7.6245086416671892"/>
    <x v="0"/>
    <x v="2"/>
  </r>
  <r>
    <x v="101"/>
    <x v="334"/>
    <n v="7.696568600189079"/>
    <x v="0"/>
    <x v="2"/>
  </r>
  <r>
    <x v="101"/>
    <x v="268"/>
    <n v="7.3499115670321986"/>
    <x v="0"/>
    <x v="2"/>
  </r>
  <r>
    <x v="101"/>
    <x v="269"/>
    <n v="6.871231755558588"/>
    <x v="0"/>
    <x v="2"/>
  </r>
  <r>
    <x v="101"/>
    <x v="270"/>
    <n v="7.7359695523158241"/>
    <x v="0"/>
    <x v="2"/>
  </r>
  <r>
    <x v="101"/>
    <x v="271"/>
    <n v="7.3396677050882726"/>
    <x v="0"/>
    <x v="2"/>
  </r>
  <r>
    <x v="101"/>
    <x v="272"/>
    <n v="6.9827325053014215"/>
    <x v="0"/>
    <x v="2"/>
  </r>
  <r>
    <x v="101"/>
    <x v="335"/>
    <n v="8.3800000000000008"/>
    <x v="0"/>
    <x v="2"/>
  </r>
  <r>
    <x v="101"/>
    <x v="266"/>
    <n v="7.5191082802547715"/>
    <x v="1"/>
    <x v="2"/>
  </r>
  <r>
    <x v="101"/>
    <x v="267"/>
    <n v="7.6659312953041336"/>
    <x v="1"/>
    <x v="2"/>
  </r>
  <r>
    <x v="101"/>
    <x v="334"/>
    <n v="7.5735458612975473"/>
    <x v="1"/>
    <x v="2"/>
  </r>
  <r>
    <x v="101"/>
    <x v="268"/>
    <n v="7.3747383112351717"/>
    <x v="1"/>
    <x v="2"/>
  </r>
  <r>
    <x v="101"/>
    <x v="269"/>
    <n v="7.0556609740670435"/>
    <x v="1"/>
    <x v="2"/>
  </r>
  <r>
    <x v="101"/>
    <x v="270"/>
    <n v="7.3484897694056555"/>
    <x v="1"/>
    <x v="2"/>
  </r>
  <r>
    <x v="101"/>
    <x v="271"/>
    <n v="7.6464968152866204"/>
    <x v="1"/>
    <x v="2"/>
  </r>
  <r>
    <x v="101"/>
    <x v="272"/>
    <n v="7.014737991266375"/>
    <x v="1"/>
    <x v="2"/>
  </r>
  <r>
    <x v="101"/>
    <x v="335"/>
    <n v="8.2033542976939291"/>
    <x v="1"/>
    <x v="2"/>
  </r>
  <r>
    <x v="101"/>
    <x v="266"/>
    <n v="8.1027190332326118"/>
    <x v="2"/>
    <x v="2"/>
  </r>
  <r>
    <x v="101"/>
    <x v="267"/>
    <n v="7.6637502144450096"/>
    <x v="2"/>
    <x v="2"/>
  </r>
  <r>
    <x v="101"/>
    <x v="334"/>
    <n v="7.7203589985828964"/>
    <x v="2"/>
    <x v="2"/>
  </r>
  <r>
    <x v="101"/>
    <x v="268"/>
    <n v="7.321435425062373"/>
    <x v="2"/>
    <x v="2"/>
  </r>
  <r>
    <x v="101"/>
    <x v="269"/>
    <n v="6.4566724436741687"/>
    <x v="2"/>
    <x v="2"/>
  </r>
  <r>
    <x v="101"/>
    <x v="270"/>
    <n v="7.733053074093541"/>
    <x v="2"/>
    <x v="2"/>
  </r>
  <r>
    <x v="101"/>
    <x v="271"/>
    <n v="6.9855151680787113"/>
    <x v="2"/>
    <x v="2"/>
  </r>
  <r>
    <x v="101"/>
    <x v="272"/>
    <n v="6.6759309228278543"/>
    <x v="2"/>
    <x v="2"/>
  </r>
  <r>
    <x v="101"/>
    <x v="335"/>
    <n v="8.4822521419828778"/>
    <x v="2"/>
    <x v="2"/>
  </r>
  <r>
    <x v="101"/>
    <x v="266"/>
    <n v="7.8276740237690996"/>
    <x v="3"/>
    <x v="2"/>
  </r>
  <r>
    <x v="101"/>
    <x v="267"/>
    <n v="7.2425819885476264"/>
    <x v="3"/>
    <x v="2"/>
  </r>
  <r>
    <x v="101"/>
    <x v="334"/>
    <n v="7.650814619110526"/>
    <x v="3"/>
    <x v="2"/>
  </r>
  <r>
    <x v="101"/>
    <x v="268"/>
    <n v="7.2360208062418714"/>
    <x v="3"/>
    <x v="2"/>
  </r>
  <r>
    <x v="101"/>
    <x v="269"/>
    <n v="7.0283757338551851"/>
    <x v="3"/>
    <x v="2"/>
  </r>
  <r>
    <x v="101"/>
    <x v="270"/>
    <n v="7.7112603305785115"/>
    <x v="3"/>
    <x v="2"/>
  </r>
  <r>
    <x v="101"/>
    <x v="271"/>
    <n v="7.5877114870881535"/>
    <x v="3"/>
    <x v="2"/>
  </r>
  <r>
    <x v="101"/>
    <x v="272"/>
    <n v="7.2757475083056447"/>
    <x v="3"/>
    <x v="2"/>
  </r>
  <r>
    <x v="101"/>
    <x v="335"/>
    <n v="8.2982954545454515"/>
    <x v="3"/>
    <x v="2"/>
  </r>
  <r>
    <x v="101"/>
    <x v="266"/>
    <n v="7.5811559778305604"/>
    <x v="4"/>
    <x v="2"/>
  </r>
  <r>
    <x v="101"/>
    <x v="267"/>
    <n v="7.6322640632264074"/>
    <x v="4"/>
    <x v="2"/>
  </r>
  <r>
    <x v="101"/>
    <x v="334"/>
    <n v="7.5775467775467771"/>
    <x v="4"/>
    <x v="2"/>
  </r>
  <r>
    <x v="101"/>
    <x v="268"/>
    <n v="7.3142131979695417"/>
    <x v="4"/>
    <x v="2"/>
  </r>
  <r>
    <x v="101"/>
    <x v="269"/>
    <n v="6.7516339869281037"/>
    <x v="4"/>
    <x v="2"/>
  </r>
  <r>
    <x v="101"/>
    <x v="270"/>
    <n v="7.9569247546346773"/>
    <x v="4"/>
    <x v="2"/>
  </r>
  <r>
    <x v="101"/>
    <x v="271"/>
    <n v="7.2316053511705674"/>
    <x v="4"/>
    <x v="2"/>
  </r>
  <r>
    <x v="101"/>
    <x v="272"/>
    <n v="6.926362297496321"/>
    <x v="4"/>
    <x v="2"/>
  </r>
  <r>
    <x v="101"/>
    <x v="335"/>
    <n v="8.3442622950819629"/>
    <x v="4"/>
    <x v="2"/>
  </r>
  <r>
    <x v="101"/>
    <x v="266"/>
    <n v="8.1544827586206949"/>
    <x v="5"/>
    <x v="2"/>
  </r>
  <r>
    <x v="101"/>
    <x v="267"/>
    <n v="7.9984423676012479"/>
    <x v="5"/>
    <x v="2"/>
  </r>
  <r>
    <x v="101"/>
    <x v="334"/>
    <n v="8.1165048543689249"/>
    <x v="5"/>
    <x v="2"/>
  </r>
  <r>
    <x v="101"/>
    <x v="268"/>
    <n v="7.9328968903436978"/>
    <x v="5"/>
    <x v="2"/>
  </r>
  <r>
    <x v="101"/>
    <x v="269"/>
    <n v="7.4101796407185638"/>
    <x v="5"/>
    <x v="2"/>
  </r>
  <r>
    <x v="101"/>
    <x v="270"/>
    <n v="8.3678756476683933"/>
    <x v="5"/>
    <x v="2"/>
  </r>
  <r>
    <x v="101"/>
    <x v="271"/>
    <n v="7.7199017199017224"/>
    <x v="5"/>
    <x v="2"/>
  </r>
  <r>
    <x v="101"/>
    <x v="272"/>
    <n v="7.5916473317865432"/>
    <x v="5"/>
    <x v="2"/>
  </r>
  <r>
    <x v="101"/>
    <x v="335"/>
    <n v="8.4520547945205475"/>
    <x v="5"/>
    <x v="2"/>
  </r>
  <r>
    <x v="101"/>
    <x v="266"/>
    <n v="7.3363636363636351"/>
    <x v="6"/>
    <x v="2"/>
  </r>
  <r>
    <x v="101"/>
    <x v="267"/>
    <n v="7.5430107526881711"/>
    <x v="6"/>
    <x v="2"/>
  </r>
  <r>
    <x v="101"/>
    <x v="334"/>
    <n v="7.1495098039215677"/>
    <x v="6"/>
    <x v="2"/>
  </r>
  <r>
    <x v="101"/>
    <x v="268"/>
    <n v="7.1515151515151523"/>
    <x v="6"/>
    <x v="2"/>
  </r>
  <r>
    <x v="101"/>
    <x v="269"/>
    <n v="6.6055045871559637"/>
    <x v="6"/>
    <x v="2"/>
  </r>
  <r>
    <x v="101"/>
    <x v="270"/>
    <n v="7.7557755775577553"/>
    <x v="6"/>
    <x v="2"/>
  </r>
  <r>
    <x v="101"/>
    <x v="271"/>
    <n v="6.7885714285714291"/>
    <x v="6"/>
    <x v="2"/>
  </r>
  <r>
    <x v="101"/>
    <x v="272"/>
    <n v="6.6"/>
    <x v="6"/>
    <x v="2"/>
  </r>
  <r>
    <x v="101"/>
    <x v="335"/>
    <n v="8.3000000000000007"/>
    <x v="6"/>
    <x v="2"/>
  </r>
  <r>
    <x v="101"/>
    <x v="266"/>
    <n v="6.9618528610354238"/>
    <x v="7"/>
    <x v="2"/>
  </r>
  <r>
    <x v="101"/>
    <x v="267"/>
    <n v="7.3125"/>
    <x v="7"/>
    <x v="2"/>
  </r>
  <r>
    <x v="101"/>
    <x v="334"/>
    <n v="7.1799709724238037"/>
    <x v="7"/>
    <x v="2"/>
  </r>
  <r>
    <x v="101"/>
    <x v="268"/>
    <n v="6.5549645390070932"/>
    <x v="7"/>
    <x v="2"/>
  </r>
  <r>
    <x v="101"/>
    <x v="269"/>
    <n v="6.0804195804195826"/>
    <x v="7"/>
    <x v="2"/>
  </r>
  <r>
    <x v="101"/>
    <x v="270"/>
    <n v="7.6022944550669216"/>
    <x v="7"/>
    <x v="2"/>
  </r>
  <r>
    <x v="101"/>
    <x v="271"/>
    <n v="6.5124223602484452"/>
    <x v="7"/>
    <x v="2"/>
  </r>
  <r>
    <x v="101"/>
    <x v="272"/>
    <n v="6.1171875"/>
    <x v="7"/>
    <x v="2"/>
  </r>
  <r>
    <x v="101"/>
    <x v="335"/>
    <n v="8.1029411764705923"/>
    <x v="7"/>
    <x v="2"/>
  </r>
  <r>
    <x v="101"/>
    <x v="266"/>
    <n v="7.8149920255183432"/>
    <x v="8"/>
    <x v="2"/>
  </r>
  <r>
    <x v="101"/>
    <x v="267"/>
    <n v="7.6181474480151206"/>
    <x v="8"/>
    <x v="2"/>
  </r>
  <r>
    <x v="101"/>
    <x v="334"/>
    <n v="7.6797274275979523"/>
    <x v="8"/>
    <x v="2"/>
  </r>
  <r>
    <x v="101"/>
    <x v="268"/>
    <n v="7.5376344086021492"/>
    <x v="8"/>
    <x v="2"/>
  </r>
  <r>
    <x v="101"/>
    <x v="269"/>
    <n v="6.6878306878306892"/>
    <x v="8"/>
    <x v="2"/>
  </r>
  <r>
    <x v="101"/>
    <x v="270"/>
    <n v="7.9766899766899719"/>
    <x v="8"/>
    <x v="2"/>
  </r>
  <r>
    <x v="101"/>
    <x v="271"/>
    <n v="7.6095890410958935"/>
    <x v="8"/>
    <x v="2"/>
  </r>
  <r>
    <x v="101"/>
    <x v="272"/>
    <n v="7.2134146341463401"/>
    <x v="8"/>
    <x v="2"/>
  </r>
  <r>
    <x v="101"/>
    <x v="335"/>
    <n v="8.5079365079365061"/>
    <x v="8"/>
    <x v="2"/>
  </r>
  <r>
    <x v="101"/>
    <x v="266"/>
    <n v="7.792721518987344"/>
    <x v="9"/>
    <x v="2"/>
  </r>
  <r>
    <x v="101"/>
    <x v="267"/>
    <n v="7.422264875239919"/>
    <x v="9"/>
    <x v="2"/>
  </r>
  <r>
    <x v="101"/>
    <x v="334"/>
    <n v="7.5425170068027212"/>
    <x v="9"/>
    <x v="2"/>
  </r>
  <r>
    <x v="101"/>
    <x v="268"/>
    <n v="7.2240566037735823"/>
    <x v="9"/>
    <x v="2"/>
  </r>
  <r>
    <x v="101"/>
    <x v="269"/>
    <n v="7.1024390243902449"/>
    <x v="9"/>
    <x v="2"/>
  </r>
  <r>
    <x v="101"/>
    <x v="270"/>
    <n v="7.3893280632411074"/>
    <x v="9"/>
    <x v="2"/>
  </r>
  <r>
    <x v="101"/>
    <x v="271"/>
    <n v="7.1381578947368425"/>
    <x v="9"/>
    <x v="2"/>
  </r>
  <r>
    <x v="101"/>
    <x v="272"/>
    <n v="7.2111801242236027"/>
    <x v="9"/>
    <x v="2"/>
  </r>
  <r>
    <x v="101"/>
    <x v="335"/>
    <n v="8.0634920634920633"/>
    <x v="9"/>
    <x v="2"/>
  </r>
  <r>
    <x v="101"/>
    <x v="266"/>
    <n v="7.974609375"/>
    <x v="10"/>
    <x v="2"/>
  </r>
  <r>
    <x v="101"/>
    <x v="267"/>
    <n v="7.3502304147465418"/>
    <x v="10"/>
    <x v="2"/>
  </r>
  <r>
    <x v="101"/>
    <x v="334"/>
    <n v="7.5532359081419642"/>
    <x v="10"/>
    <x v="2"/>
  </r>
  <r>
    <x v="101"/>
    <x v="268"/>
    <n v="7.1808510638297873"/>
    <x v="10"/>
    <x v="2"/>
  </r>
  <r>
    <x v="101"/>
    <x v="269"/>
    <n v="6.8728323699421976"/>
    <x v="10"/>
    <x v="2"/>
  </r>
  <r>
    <x v="101"/>
    <x v="270"/>
    <n v="7.7454545454545487"/>
    <x v="10"/>
    <x v="2"/>
  </r>
  <r>
    <x v="101"/>
    <x v="271"/>
    <n v="7.2551440329218098"/>
    <x v="10"/>
    <x v="2"/>
  </r>
  <r>
    <x v="101"/>
    <x v="272"/>
    <n v="6.9731800766283509"/>
    <x v="10"/>
    <x v="2"/>
  </r>
  <r>
    <x v="101"/>
    <x v="335"/>
    <n v="8.171875"/>
    <x v="10"/>
    <x v="2"/>
  </r>
  <r>
    <x v="101"/>
    <x v="266"/>
    <n v="8.095149253731341"/>
    <x v="11"/>
    <x v="2"/>
  </r>
  <r>
    <x v="101"/>
    <x v="267"/>
    <n v="7.7767441860465114"/>
    <x v="11"/>
    <x v="2"/>
  </r>
  <r>
    <x v="101"/>
    <x v="334"/>
    <n v="7.7907488986784159"/>
    <x v="11"/>
    <x v="2"/>
  </r>
  <r>
    <x v="101"/>
    <x v="268"/>
    <n v="7.5105740181268876"/>
    <x v="11"/>
    <x v="2"/>
  </r>
  <r>
    <x v="101"/>
    <x v="269"/>
    <n v="7.0131578947368434"/>
    <x v="11"/>
    <x v="2"/>
  </r>
  <r>
    <x v="101"/>
    <x v="270"/>
    <n v="7.9622641509433958"/>
    <x v="11"/>
    <x v="2"/>
  </r>
  <r>
    <x v="101"/>
    <x v="271"/>
    <n v="7.685446009389671"/>
    <x v="11"/>
    <x v="2"/>
  </r>
  <r>
    <x v="101"/>
    <x v="272"/>
    <n v="7.5813953488372094"/>
    <x v="11"/>
    <x v="2"/>
  </r>
  <r>
    <x v="101"/>
    <x v="335"/>
    <n v="8.4074074074074083"/>
    <x v="11"/>
    <x v="2"/>
  </r>
  <r>
    <x v="101"/>
    <x v="266"/>
    <n v="7.6912181303116176"/>
    <x v="12"/>
    <x v="2"/>
  </r>
  <r>
    <x v="101"/>
    <x v="267"/>
    <n v="7.8562874251497004"/>
    <x v="12"/>
    <x v="2"/>
  </r>
  <r>
    <x v="101"/>
    <x v="334"/>
    <n v="7.9223057644110293"/>
    <x v="12"/>
    <x v="2"/>
  </r>
  <r>
    <x v="101"/>
    <x v="268"/>
    <n v="7.3580645161290343"/>
    <x v="12"/>
    <x v="2"/>
  </r>
  <r>
    <x v="101"/>
    <x v="269"/>
    <n v="7.4594594594594597"/>
    <x v="12"/>
    <x v="2"/>
  </r>
  <r>
    <x v="101"/>
    <x v="270"/>
    <n v="8.1831395348837255"/>
    <x v="12"/>
    <x v="2"/>
  </r>
  <r>
    <x v="101"/>
    <x v="271"/>
    <n v="7.9065420560747697"/>
    <x v="12"/>
    <x v="2"/>
  </r>
  <r>
    <x v="101"/>
    <x v="272"/>
    <n v="7.4051282051282055"/>
    <x v="12"/>
    <x v="2"/>
  </r>
  <r>
    <x v="101"/>
    <x v="335"/>
    <n v="8.4318181818181834"/>
    <x v="12"/>
    <x v="2"/>
  </r>
  <r>
    <x v="101"/>
    <x v="266"/>
    <n v="7.8561403508771939"/>
    <x v="13"/>
    <x v="2"/>
  </r>
  <r>
    <x v="101"/>
    <x v="267"/>
    <n v="7.344827586206895"/>
    <x v="13"/>
    <x v="2"/>
  </r>
  <r>
    <x v="101"/>
    <x v="334"/>
    <n v="7.8642857142857139"/>
    <x v="13"/>
    <x v="2"/>
  </r>
  <r>
    <x v="101"/>
    <x v="268"/>
    <n v="7.5104166666666661"/>
    <x v="13"/>
    <x v="2"/>
  </r>
  <r>
    <x v="101"/>
    <x v="269"/>
    <n v="7.2394366197183082"/>
    <x v="13"/>
    <x v="2"/>
  </r>
  <r>
    <x v="101"/>
    <x v="270"/>
    <n v="7.7758620689655187"/>
    <x v="13"/>
    <x v="2"/>
  </r>
  <r>
    <x v="101"/>
    <x v="271"/>
    <n v="7.5362318840579698"/>
    <x v="13"/>
    <x v="2"/>
  </r>
  <r>
    <x v="101"/>
    <x v="272"/>
    <n v="7.1176470588235281"/>
    <x v="13"/>
    <x v="2"/>
  </r>
  <r>
    <x v="101"/>
    <x v="335"/>
    <n v="8.6"/>
    <x v="13"/>
    <x v="2"/>
  </r>
  <r>
    <x v="101"/>
    <x v="266"/>
    <n v="7.7317073170731705"/>
    <x v="14"/>
    <x v="2"/>
  </r>
  <r>
    <x v="101"/>
    <x v="267"/>
    <n v="7.8973214285714288"/>
    <x v="14"/>
    <x v="2"/>
  </r>
  <r>
    <x v="101"/>
    <x v="334"/>
    <n v="7.8553719008264471"/>
    <x v="14"/>
    <x v="2"/>
  </r>
  <r>
    <x v="101"/>
    <x v="268"/>
    <n v="7.5952380952380931"/>
    <x v="14"/>
    <x v="2"/>
  </r>
  <r>
    <x v="101"/>
    <x v="269"/>
    <n v="7.2148760330578519"/>
    <x v="14"/>
    <x v="2"/>
  </r>
  <r>
    <x v="101"/>
    <x v="270"/>
    <n v="8.1863636363636356"/>
    <x v="14"/>
    <x v="2"/>
  </r>
  <r>
    <x v="101"/>
    <x v="271"/>
    <n v="7.6785714285714279"/>
    <x v="14"/>
    <x v="2"/>
  </r>
  <r>
    <x v="101"/>
    <x v="272"/>
    <n v="7.6028368794326227"/>
    <x v="14"/>
    <x v="2"/>
  </r>
  <r>
    <x v="101"/>
    <x v="335"/>
    <n v="8.4864864864864842"/>
    <x v="14"/>
    <x v="2"/>
  </r>
  <r>
    <x v="101"/>
    <x v="266"/>
    <n v="8.1139240506329138"/>
    <x v="15"/>
    <x v="2"/>
  </r>
  <r>
    <x v="101"/>
    <x v="267"/>
    <n v="8.4889705882352953"/>
    <x v="15"/>
    <x v="2"/>
  </r>
  <r>
    <x v="101"/>
    <x v="334"/>
    <n v="8.9082840236686369"/>
    <x v="15"/>
    <x v="2"/>
  </r>
  <r>
    <x v="101"/>
    <x v="268"/>
    <n v="8.1814516129032278"/>
    <x v="15"/>
    <x v="2"/>
  </r>
  <r>
    <x v="101"/>
    <x v="269"/>
    <n v="7.123655913978495"/>
    <x v="15"/>
    <x v="2"/>
  </r>
  <r>
    <x v="101"/>
    <x v="270"/>
    <n v="8.956521739130439"/>
    <x v="15"/>
    <x v="2"/>
  </r>
  <r>
    <x v="101"/>
    <x v="271"/>
    <n v="8.4921465968586372"/>
    <x v="15"/>
    <x v="2"/>
  </r>
  <r>
    <x v="101"/>
    <x v="272"/>
    <n v="7.817708333333333"/>
    <x v="15"/>
    <x v="2"/>
  </r>
  <r>
    <x v="101"/>
    <x v="335"/>
    <n v="9.0882352941176485"/>
    <x v="15"/>
    <x v="2"/>
  </r>
  <r>
    <x v="101"/>
    <x v="266"/>
    <n v="8.050251256281415"/>
    <x v="16"/>
    <x v="2"/>
  </r>
  <r>
    <x v="101"/>
    <x v="267"/>
    <n v="8.0335968379446676"/>
    <x v="16"/>
    <x v="2"/>
  </r>
  <r>
    <x v="101"/>
    <x v="334"/>
    <n v="8.0484949832775872"/>
    <x v="16"/>
    <x v="2"/>
  </r>
  <r>
    <x v="101"/>
    <x v="268"/>
    <n v="7.5577342047930287"/>
    <x v="16"/>
    <x v="2"/>
  </r>
  <r>
    <x v="101"/>
    <x v="269"/>
    <n v="7.7455621301775146"/>
    <x v="16"/>
    <x v="2"/>
  </r>
  <r>
    <x v="101"/>
    <x v="270"/>
    <n v="8.2691652470187424"/>
    <x v="16"/>
    <x v="2"/>
  </r>
  <r>
    <x v="101"/>
    <x v="271"/>
    <n v="7.8338461538461548"/>
    <x v="16"/>
    <x v="2"/>
  </r>
  <r>
    <x v="101"/>
    <x v="272"/>
    <n v="7.7272727272727284"/>
    <x v="16"/>
    <x v="2"/>
  </r>
  <r>
    <x v="101"/>
    <x v="335"/>
    <n v="8.7848101265822809"/>
    <x v="16"/>
    <x v="2"/>
  </r>
  <r>
    <x v="101"/>
    <x v="266"/>
    <n v="7.7967211692761342"/>
    <x v="0"/>
    <x v="3"/>
  </r>
  <r>
    <x v="101"/>
    <x v="267"/>
    <n v="7.4202307188554579"/>
    <x v="0"/>
    <x v="3"/>
  </r>
  <r>
    <x v="101"/>
    <x v="334"/>
    <n v="7.7210718094561059"/>
    <x v="0"/>
    <x v="3"/>
  </r>
  <r>
    <x v="101"/>
    <x v="268"/>
    <n v="7.3873612582966226"/>
    <x v="0"/>
    <x v="3"/>
  </r>
  <r>
    <x v="101"/>
    <x v="269"/>
    <n v="7.1203838678328584"/>
    <x v="0"/>
    <x v="3"/>
  </r>
  <r>
    <x v="101"/>
    <x v="270"/>
    <n v="7.738529690960875"/>
    <x v="0"/>
    <x v="3"/>
  </r>
  <r>
    <x v="101"/>
    <x v="271"/>
    <n v="7.3915657549326843"/>
    <x v="0"/>
    <x v="3"/>
  </r>
  <r>
    <x v="101"/>
    <x v="272"/>
    <n v="7.1698548052546558"/>
    <x v="0"/>
    <x v="3"/>
  </r>
  <r>
    <x v="101"/>
    <x v="335"/>
    <n v="0"/>
    <x v="0"/>
    <x v="3"/>
  </r>
  <r>
    <x v="101"/>
    <x v="266"/>
    <n v="7.4552696078431353"/>
    <x v="1"/>
    <x v="3"/>
  </r>
  <r>
    <x v="101"/>
    <x v="267"/>
    <n v="7.5227869243617231"/>
    <x v="1"/>
    <x v="3"/>
  </r>
  <r>
    <x v="101"/>
    <x v="334"/>
    <n v="7.5472738411272253"/>
    <x v="1"/>
    <x v="3"/>
  </r>
  <r>
    <x v="101"/>
    <x v="268"/>
    <n v="7.1430057202288086"/>
    <x v="1"/>
    <x v="3"/>
  </r>
  <r>
    <x v="101"/>
    <x v="269"/>
    <n v="6.9729351376574868"/>
    <x v="1"/>
    <x v="3"/>
  </r>
  <r>
    <x v="101"/>
    <x v="270"/>
    <n v="7.1882907467129833"/>
    <x v="1"/>
    <x v="3"/>
  </r>
  <r>
    <x v="101"/>
    <x v="271"/>
    <n v="7.4802793755135522"/>
    <x v="1"/>
    <x v="3"/>
  </r>
  <r>
    <x v="101"/>
    <x v="272"/>
    <n v="6.8661695447409716"/>
    <x v="1"/>
    <x v="3"/>
  </r>
  <r>
    <x v="101"/>
    <x v="335"/>
    <n v="0"/>
    <x v="1"/>
    <x v="3"/>
  </r>
  <r>
    <x v="101"/>
    <x v="266"/>
    <n v="8.0911711711711618"/>
    <x v="2"/>
    <x v="3"/>
  </r>
  <r>
    <x v="101"/>
    <x v="267"/>
    <n v="7.4628712871287126"/>
    <x v="2"/>
    <x v="3"/>
  </r>
  <r>
    <x v="101"/>
    <x v="334"/>
    <n v="7.7501277465508442"/>
    <x v="2"/>
    <x v="3"/>
  </r>
  <r>
    <x v="101"/>
    <x v="268"/>
    <n v="7.6066907775768549"/>
    <x v="2"/>
    <x v="3"/>
  </r>
  <r>
    <x v="101"/>
    <x v="269"/>
    <n v="7.2258064516128977"/>
    <x v="2"/>
    <x v="3"/>
  </r>
  <r>
    <x v="101"/>
    <x v="270"/>
    <n v="7.9283096320187658"/>
    <x v="2"/>
    <x v="3"/>
  </r>
  <r>
    <x v="101"/>
    <x v="271"/>
    <n v="7.3888520238885116"/>
    <x v="2"/>
    <x v="3"/>
  </r>
  <r>
    <x v="101"/>
    <x v="272"/>
    <n v="7.3246647704185328"/>
    <x v="2"/>
    <x v="3"/>
  </r>
  <r>
    <x v="101"/>
    <x v="335"/>
    <n v="0"/>
    <x v="2"/>
    <x v="3"/>
  </r>
  <r>
    <x v="101"/>
    <x v="266"/>
    <n v="7.7774045801526741"/>
    <x v="3"/>
    <x v="3"/>
  </r>
  <r>
    <x v="101"/>
    <x v="267"/>
    <n v="7.1358655953250576"/>
    <x v="3"/>
    <x v="3"/>
  </r>
  <r>
    <x v="101"/>
    <x v="334"/>
    <n v="7.6446025363439603"/>
    <x v="3"/>
    <x v="3"/>
  </r>
  <r>
    <x v="101"/>
    <x v="268"/>
    <n v="7.3715677590788351"/>
    <x v="3"/>
    <x v="3"/>
  </r>
  <r>
    <x v="101"/>
    <x v="269"/>
    <n v="7.2942135289323566"/>
    <x v="3"/>
    <x v="3"/>
  </r>
  <r>
    <x v="101"/>
    <x v="270"/>
    <n v="7.7577955039883939"/>
    <x v="3"/>
    <x v="3"/>
  </r>
  <r>
    <x v="101"/>
    <x v="271"/>
    <n v="7.5085497150095017"/>
    <x v="3"/>
    <x v="3"/>
  </r>
  <r>
    <x v="101"/>
    <x v="272"/>
    <n v="7.3165059557572247"/>
    <x v="3"/>
    <x v="3"/>
  </r>
  <r>
    <x v="101"/>
    <x v="335"/>
    <n v="0"/>
    <x v="3"/>
    <x v="3"/>
  </r>
  <r>
    <x v="101"/>
    <x v="266"/>
    <n v="7.4657314629258522"/>
    <x v="4"/>
    <x v="3"/>
  </r>
  <r>
    <x v="101"/>
    <x v="267"/>
    <n v="7.3782021425244517"/>
    <x v="4"/>
    <x v="3"/>
  </r>
  <r>
    <x v="101"/>
    <x v="334"/>
    <n v="7.795399515738497"/>
    <x v="4"/>
    <x v="3"/>
  </r>
  <r>
    <x v="101"/>
    <x v="268"/>
    <n v="7.1264204545454533"/>
    <x v="4"/>
    <x v="3"/>
  </r>
  <r>
    <x v="101"/>
    <x v="269"/>
    <n v="6.9255918827508482"/>
    <x v="4"/>
    <x v="3"/>
  </r>
  <r>
    <x v="101"/>
    <x v="270"/>
    <n v="7.8371017471736879"/>
    <x v="4"/>
    <x v="3"/>
  </r>
  <r>
    <x v="101"/>
    <x v="271"/>
    <n v="6.9509803921568638"/>
    <x v="4"/>
    <x v="3"/>
  </r>
  <r>
    <x v="101"/>
    <x v="272"/>
    <n v="6.8713527851458887"/>
    <x v="4"/>
    <x v="3"/>
  </r>
  <r>
    <x v="101"/>
    <x v="335"/>
    <n v="0"/>
    <x v="4"/>
    <x v="3"/>
  </r>
  <r>
    <x v="101"/>
    <x v="266"/>
    <n v="7.9512195121951246"/>
    <x v="5"/>
    <x v="3"/>
  </r>
  <r>
    <x v="101"/>
    <x v="267"/>
    <n v="7.9983277591973234"/>
    <x v="5"/>
    <x v="3"/>
  </r>
  <r>
    <x v="101"/>
    <x v="334"/>
    <n v="8.2761760242792111"/>
    <x v="5"/>
    <x v="3"/>
  </r>
  <r>
    <x v="101"/>
    <x v="268"/>
    <n v="7.5534150612959747"/>
    <x v="5"/>
    <x v="3"/>
  </r>
  <r>
    <x v="101"/>
    <x v="269"/>
    <n v="7.6872964169381097"/>
    <x v="5"/>
    <x v="3"/>
  </r>
  <r>
    <x v="101"/>
    <x v="270"/>
    <n v="8.2610169491525376"/>
    <x v="5"/>
    <x v="3"/>
  </r>
  <r>
    <x v="101"/>
    <x v="271"/>
    <n v="7.4170984455958537"/>
    <x v="5"/>
    <x v="3"/>
  </r>
  <r>
    <x v="101"/>
    <x v="272"/>
    <n v="7.2630385487528333"/>
    <x v="5"/>
    <x v="3"/>
  </r>
  <r>
    <x v="101"/>
    <x v="335"/>
    <n v="0"/>
    <x v="5"/>
    <x v="3"/>
  </r>
  <r>
    <x v="101"/>
    <x v="266"/>
    <n v="7.4444444444444438"/>
    <x v="6"/>
    <x v="3"/>
  </r>
  <r>
    <x v="101"/>
    <x v="267"/>
    <n v="7.1542416452442161"/>
    <x v="6"/>
    <x v="3"/>
  </r>
  <r>
    <x v="101"/>
    <x v="334"/>
    <n v="7.4852607709750565"/>
    <x v="6"/>
    <x v="3"/>
  </r>
  <r>
    <x v="101"/>
    <x v="268"/>
    <n v="7.0180878552971571"/>
    <x v="6"/>
    <x v="3"/>
  </r>
  <r>
    <x v="101"/>
    <x v="269"/>
    <n v="6.4899328859060388"/>
    <x v="6"/>
    <x v="3"/>
  </r>
  <r>
    <x v="101"/>
    <x v="270"/>
    <n v="7.8356940509915001"/>
    <x v="6"/>
    <x v="3"/>
  </r>
  <r>
    <x v="101"/>
    <x v="271"/>
    <n v="6.75"/>
    <x v="6"/>
    <x v="3"/>
  </r>
  <r>
    <x v="101"/>
    <x v="272"/>
    <n v="6.8641509433962291"/>
    <x v="6"/>
    <x v="3"/>
  </r>
  <r>
    <x v="101"/>
    <x v="335"/>
    <n v="0"/>
    <x v="6"/>
    <x v="3"/>
  </r>
  <r>
    <x v="101"/>
    <x v="266"/>
    <n v="6.9744245524296673"/>
    <x v="7"/>
    <x v="3"/>
  </r>
  <r>
    <x v="101"/>
    <x v="267"/>
    <n v="6.9061032863849752"/>
    <x v="7"/>
    <x v="3"/>
  </r>
  <r>
    <x v="101"/>
    <x v="334"/>
    <n v="7.4567741935483873"/>
    <x v="7"/>
    <x v="3"/>
  </r>
  <r>
    <x v="101"/>
    <x v="268"/>
    <n v="6.6415999999999977"/>
    <x v="7"/>
    <x v="3"/>
  </r>
  <r>
    <x v="101"/>
    <x v="269"/>
    <n v="5.9506726457399104"/>
    <x v="7"/>
    <x v="3"/>
  </r>
  <r>
    <x v="101"/>
    <x v="270"/>
    <n v="7.3980952380952409"/>
    <x v="7"/>
    <x v="3"/>
  </r>
  <r>
    <x v="101"/>
    <x v="271"/>
    <n v="6.2461538461538462"/>
    <x v="7"/>
    <x v="3"/>
  </r>
  <r>
    <x v="101"/>
    <x v="272"/>
    <n v="6.4123006833713001"/>
    <x v="7"/>
    <x v="3"/>
  </r>
  <r>
    <x v="101"/>
    <x v="335"/>
    <n v="0"/>
    <x v="7"/>
    <x v="3"/>
  </r>
  <r>
    <x v="101"/>
    <x v="266"/>
    <n v="7.5876623376623327"/>
    <x v="8"/>
    <x v="3"/>
  </r>
  <r>
    <x v="101"/>
    <x v="267"/>
    <n v="7.4126679462571969"/>
    <x v="8"/>
    <x v="3"/>
  </r>
  <r>
    <x v="101"/>
    <x v="334"/>
    <n v="7.9320066334991699"/>
    <x v="8"/>
    <x v="3"/>
  </r>
  <r>
    <x v="101"/>
    <x v="268"/>
    <n v="7.317580340264648"/>
    <x v="8"/>
    <x v="3"/>
  </r>
  <r>
    <x v="101"/>
    <x v="269"/>
    <n v="7.1586538461538467"/>
    <x v="8"/>
    <x v="3"/>
  </r>
  <r>
    <x v="101"/>
    <x v="270"/>
    <n v="7.7970711297071125"/>
    <x v="8"/>
    <x v="3"/>
  </r>
  <r>
    <x v="101"/>
    <x v="271"/>
    <n v="7.2427184466019439"/>
    <x v="8"/>
    <x v="3"/>
  </r>
  <r>
    <x v="101"/>
    <x v="272"/>
    <n v="6.9559228650137728"/>
    <x v="8"/>
    <x v="3"/>
  </r>
  <r>
    <x v="101"/>
    <x v="335"/>
    <n v="0"/>
    <x v="8"/>
    <x v="3"/>
  </r>
  <r>
    <x v="101"/>
    <x v="266"/>
    <n v="7.6786666666666665"/>
    <x v="9"/>
    <x v="3"/>
  </r>
  <r>
    <x v="101"/>
    <x v="267"/>
    <n v="7.3413461538461506"/>
    <x v="9"/>
    <x v="3"/>
  </r>
  <r>
    <x v="101"/>
    <x v="334"/>
    <n v="7.577746077032808"/>
    <x v="9"/>
    <x v="3"/>
  </r>
  <r>
    <x v="101"/>
    <x v="268"/>
    <n v="7.1431127012522353"/>
    <x v="9"/>
    <x v="3"/>
  </r>
  <r>
    <x v="101"/>
    <x v="269"/>
    <n v="7.3592233009708758"/>
    <x v="9"/>
    <x v="3"/>
  </r>
  <r>
    <x v="101"/>
    <x v="270"/>
    <n v="7.3539823008849563"/>
    <x v="9"/>
    <x v="3"/>
  </r>
  <r>
    <x v="101"/>
    <x v="271"/>
    <n v="7.0879765395894427"/>
    <x v="9"/>
    <x v="3"/>
  </r>
  <r>
    <x v="101"/>
    <x v="272"/>
    <n v="7.0482758620689676"/>
    <x v="9"/>
    <x v="3"/>
  </r>
  <r>
    <x v="101"/>
    <x v="335"/>
    <n v="0"/>
    <x v="9"/>
    <x v="3"/>
  </r>
  <r>
    <x v="101"/>
    <x v="266"/>
    <n v="7.5407801418439711"/>
    <x v="10"/>
    <x v="3"/>
  </r>
  <r>
    <x v="101"/>
    <x v="267"/>
    <n v="6.8772635814889327"/>
    <x v="10"/>
    <x v="3"/>
  </r>
  <r>
    <x v="101"/>
    <x v="334"/>
    <n v="7.4086956521739147"/>
    <x v="10"/>
    <x v="3"/>
  </r>
  <r>
    <x v="101"/>
    <x v="268"/>
    <n v="7.3483412322274866"/>
    <x v="10"/>
    <x v="3"/>
  </r>
  <r>
    <x v="101"/>
    <x v="269"/>
    <n v="6.5869565217391317"/>
    <x v="10"/>
    <x v="3"/>
  </r>
  <r>
    <x v="101"/>
    <x v="270"/>
    <n v="7.6098081023454132"/>
    <x v="10"/>
    <x v="3"/>
  </r>
  <r>
    <x v="101"/>
    <x v="271"/>
    <n v="7.052631578947369"/>
    <x v="10"/>
    <x v="3"/>
  </r>
  <r>
    <x v="101"/>
    <x v="272"/>
    <n v="6.9328859060402701"/>
    <x v="10"/>
    <x v="3"/>
  </r>
  <r>
    <x v="101"/>
    <x v="335"/>
    <n v="0"/>
    <x v="10"/>
    <x v="3"/>
  </r>
  <r>
    <x v="101"/>
    <x v="266"/>
    <n v="8.0888468809073739"/>
    <x v="11"/>
    <x v="3"/>
  </r>
  <r>
    <x v="101"/>
    <x v="267"/>
    <n v="7.5908045977011485"/>
    <x v="11"/>
    <x v="3"/>
  </r>
  <r>
    <x v="101"/>
    <x v="334"/>
    <n v="7.9092872570194377"/>
    <x v="11"/>
    <x v="3"/>
  </r>
  <r>
    <x v="101"/>
    <x v="268"/>
    <n v="7.5113636363636385"/>
    <x v="11"/>
    <x v="3"/>
  </r>
  <r>
    <x v="101"/>
    <x v="269"/>
    <n v="7.46"/>
    <x v="11"/>
    <x v="3"/>
  </r>
  <r>
    <x v="101"/>
    <x v="270"/>
    <n v="7.9510309278350508"/>
    <x v="11"/>
    <x v="3"/>
  </r>
  <r>
    <x v="101"/>
    <x v="271"/>
    <n v="7.5064377682403443"/>
    <x v="11"/>
    <x v="3"/>
  </r>
  <r>
    <x v="101"/>
    <x v="272"/>
    <n v="7.4372623574144514"/>
    <x v="11"/>
    <x v="3"/>
  </r>
  <r>
    <x v="101"/>
    <x v="335"/>
    <n v="0"/>
    <x v="11"/>
    <x v="3"/>
  </r>
  <r>
    <x v="101"/>
    <x v="266"/>
    <n v="7.4318706697459582"/>
    <x v="12"/>
    <x v="3"/>
  </r>
  <r>
    <x v="101"/>
    <x v="267"/>
    <n v="7.8978494623655928"/>
    <x v="12"/>
    <x v="3"/>
  </r>
  <r>
    <x v="101"/>
    <x v="334"/>
    <n v="7.9066059225512548"/>
    <x v="12"/>
    <x v="3"/>
  </r>
  <r>
    <x v="101"/>
    <x v="268"/>
    <n v="7.1191222570532906"/>
    <x v="12"/>
    <x v="3"/>
  </r>
  <r>
    <x v="101"/>
    <x v="269"/>
    <n v="7.4541484716157198"/>
    <x v="12"/>
    <x v="3"/>
  </r>
  <r>
    <x v="101"/>
    <x v="270"/>
    <n v="7.8753462603878113"/>
    <x v="12"/>
    <x v="3"/>
  </r>
  <r>
    <x v="101"/>
    <x v="271"/>
    <n v="7.5066079295154191"/>
    <x v="12"/>
    <x v="3"/>
  </r>
  <r>
    <x v="101"/>
    <x v="272"/>
    <n v="7.0748898678414083"/>
    <x v="12"/>
    <x v="3"/>
  </r>
  <r>
    <x v="101"/>
    <x v="335"/>
    <n v="0"/>
    <x v="12"/>
    <x v="3"/>
  </r>
  <r>
    <x v="101"/>
    <x v="266"/>
    <n v="7.8691275167785228"/>
    <x v="13"/>
    <x v="3"/>
  </r>
  <r>
    <x v="101"/>
    <x v="267"/>
    <n v="6.9486166007905146"/>
    <x v="13"/>
    <x v="3"/>
  </r>
  <r>
    <x v="101"/>
    <x v="334"/>
    <n v="7.573825503355704"/>
    <x v="13"/>
    <x v="3"/>
  </r>
  <r>
    <x v="101"/>
    <x v="268"/>
    <n v="7.2096069868995647"/>
    <x v="13"/>
    <x v="3"/>
  </r>
  <r>
    <x v="101"/>
    <x v="269"/>
    <n v="7.2192982456140369"/>
    <x v="13"/>
    <x v="3"/>
  </r>
  <r>
    <x v="101"/>
    <x v="270"/>
    <n v="7.9409594095940985"/>
    <x v="13"/>
    <x v="3"/>
  </r>
  <r>
    <x v="101"/>
    <x v="271"/>
    <n v="7.5472972972972938"/>
    <x v="13"/>
    <x v="3"/>
  </r>
  <r>
    <x v="101"/>
    <x v="272"/>
    <n v="7.3503184713375802"/>
    <x v="13"/>
    <x v="3"/>
  </r>
  <r>
    <x v="101"/>
    <x v="335"/>
    <n v="0"/>
    <x v="13"/>
    <x v="3"/>
  </r>
  <r>
    <x v="101"/>
    <x v="266"/>
    <n v="8.3843930635838113"/>
    <x v="14"/>
    <x v="3"/>
  </r>
  <r>
    <x v="101"/>
    <x v="267"/>
    <n v="7.514195583596214"/>
    <x v="14"/>
    <x v="3"/>
  </r>
  <r>
    <x v="101"/>
    <x v="334"/>
    <n v="8.2698863636363651"/>
    <x v="14"/>
    <x v="3"/>
  </r>
  <r>
    <x v="101"/>
    <x v="268"/>
    <n v="7.666666666666667"/>
    <x v="14"/>
    <x v="3"/>
  </r>
  <r>
    <x v="101"/>
    <x v="269"/>
    <n v="7.3412698412698409"/>
    <x v="14"/>
    <x v="3"/>
  </r>
  <r>
    <x v="101"/>
    <x v="270"/>
    <n v="8.130841121495326"/>
    <x v="14"/>
    <x v="3"/>
  </r>
  <r>
    <x v="101"/>
    <x v="271"/>
    <n v="7.5336787564766876"/>
    <x v="14"/>
    <x v="3"/>
  </r>
  <r>
    <x v="101"/>
    <x v="272"/>
    <n v="7.4932126696832571"/>
    <x v="14"/>
    <x v="3"/>
  </r>
  <r>
    <x v="101"/>
    <x v="335"/>
    <n v="0"/>
    <x v="14"/>
    <x v="3"/>
  </r>
  <r>
    <x v="101"/>
    <x v="266"/>
    <n v="8.0807291666666714"/>
    <x v="15"/>
    <x v="3"/>
  </r>
  <r>
    <x v="101"/>
    <x v="267"/>
    <n v="8.1198830409356741"/>
    <x v="15"/>
    <x v="3"/>
  </r>
  <r>
    <x v="101"/>
    <x v="334"/>
    <n v="8.6466512702078511"/>
    <x v="15"/>
    <x v="3"/>
  </r>
  <r>
    <x v="101"/>
    <x v="268"/>
    <n v="8.1469648562300367"/>
    <x v="15"/>
    <x v="3"/>
  </r>
  <r>
    <x v="101"/>
    <x v="269"/>
    <n v="6.6153846153846132"/>
    <x v="15"/>
    <x v="3"/>
  </r>
  <r>
    <x v="101"/>
    <x v="270"/>
    <n v="8.7236467236467252"/>
    <x v="15"/>
    <x v="3"/>
  </r>
  <r>
    <x v="101"/>
    <x v="271"/>
    <n v="8.3564814814814792"/>
    <x v="15"/>
    <x v="3"/>
  </r>
  <r>
    <x v="101"/>
    <x v="272"/>
    <n v="7.5583333333333353"/>
    <x v="15"/>
    <x v="3"/>
  </r>
  <r>
    <x v="101"/>
    <x v="335"/>
    <n v="0"/>
    <x v="15"/>
    <x v="3"/>
  </r>
  <r>
    <x v="101"/>
    <x v="266"/>
    <n v="7.8123359580052476"/>
    <x v="16"/>
    <x v="3"/>
  </r>
  <r>
    <x v="101"/>
    <x v="267"/>
    <n v="7.4901960784313717"/>
    <x v="16"/>
    <x v="3"/>
  </r>
  <r>
    <x v="101"/>
    <x v="334"/>
    <n v="8.0285006195786881"/>
    <x v="16"/>
    <x v="3"/>
  </r>
  <r>
    <x v="101"/>
    <x v="268"/>
    <n v="7.3603448275862045"/>
    <x v="16"/>
    <x v="3"/>
  </r>
  <r>
    <x v="101"/>
    <x v="269"/>
    <n v="7.1748071979434416"/>
    <x v="16"/>
    <x v="3"/>
  </r>
  <r>
    <x v="101"/>
    <x v="270"/>
    <n v="8.1764705882352953"/>
    <x v="16"/>
    <x v="3"/>
  </r>
  <r>
    <x v="101"/>
    <x v="271"/>
    <n v="7.4877450980392153"/>
    <x v="16"/>
    <x v="3"/>
  </r>
  <r>
    <x v="101"/>
    <x v="272"/>
    <n v="7.3655172413793082"/>
    <x v="16"/>
    <x v="3"/>
  </r>
  <r>
    <x v="101"/>
    <x v="335"/>
    <n v="0"/>
    <x v="16"/>
    <x v="3"/>
  </r>
  <r>
    <x v="101"/>
    <x v="336"/>
    <n v="8.4575055187637886"/>
    <x v="0"/>
    <x v="2"/>
  </r>
  <r>
    <x v="101"/>
    <x v="337"/>
    <n v="7.9024526198439373"/>
    <x v="0"/>
    <x v="2"/>
  </r>
  <r>
    <x v="101"/>
    <x v="338"/>
    <n v="8.1853303471444825"/>
    <x v="0"/>
    <x v="2"/>
  </r>
  <r>
    <x v="101"/>
    <x v="339"/>
    <n v="7.2712060011540602"/>
    <x v="0"/>
    <x v="2"/>
  </r>
  <r>
    <x v="101"/>
    <x v="340"/>
    <n v="5.4906666666666633"/>
    <x v="0"/>
    <x v="2"/>
  </r>
  <r>
    <x v="101"/>
    <x v="341"/>
    <n v="7.1497613365155068"/>
    <x v="0"/>
    <x v="2"/>
  </r>
  <r>
    <x v="101"/>
    <x v="342"/>
    <n v="7.2203692674210815"/>
    <x v="0"/>
    <x v="2"/>
  </r>
  <r>
    <x v="101"/>
    <x v="343"/>
    <n v="6.7356881851400763"/>
    <x v="0"/>
    <x v="2"/>
  </r>
  <r>
    <x v="101"/>
    <x v="344"/>
    <n v="7.3501688445162188"/>
    <x v="0"/>
    <x v="2"/>
  </r>
  <r>
    <x v="101"/>
    <x v="336"/>
    <n v="8.0345821325648448"/>
    <x v="1"/>
    <x v="2"/>
  </r>
  <r>
    <x v="101"/>
    <x v="337"/>
    <n v="7.8591954022988526"/>
    <x v="1"/>
    <x v="2"/>
  </r>
  <r>
    <x v="101"/>
    <x v="338"/>
    <n v="7.9855072463768186"/>
    <x v="1"/>
    <x v="2"/>
  </r>
  <r>
    <x v="101"/>
    <x v="339"/>
    <n v="7.1055718475073331"/>
    <x v="1"/>
    <x v="2"/>
  </r>
  <r>
    <x v="101"/>
    <x v="340"/>
    <n v="6.0833333333333401"/>
    <x v="1"/>
    <x v="2"/>
  </r>
  <r>
    <x v="101"/>
    <x v="341"/>
    <n v="6.9515151515151459"/>
    <x v="1"/>
    <x v="2"/>
  </r>
  <r>
    <x v="101"/>
    <x v="342"/>
    <n v="7.2749244712990917"/>
    <x v="1"/>
    <x v="2"/>
  </r>
  <r>
    <x v="101"/>
    <x v="343"/>
    <n v="6.5776397515527902"/>
    <x v="1"/>
    <x v="2"/>
  </r>
  <r>
    <x v="101"/>
    <x v="344"/>
    <n v="7.2620120120120166"/>
    <x v="1"/>
    <x v="2"/>
  </r>
  <r>
    <x v="101"/>
    <x v="336"/>
    <n v="8.9089673913043601"/>
    <x v="2"/>
    <x v="2"/>
  </r>
  <r>
    <x v="101"/>
    <x v="337"/>
    <n v="8.0137551581843294"/>
    <x v="2"/>
    <x v="2"/>
  </r>
  <r>
    <x v="101"/>
    <x v="338"/>
    <n v="8.1964038727524198"/>
    <x v="2"/>
    <x v="2"/>
  </r>
  <r>
    <x v="101"/>
    <x v="339"/>
    <n v="7.5176803394625189"/>
    <x v="2"/>
    <x v="2"/>
  </r>
  <r>
    <x v="101"/>
    <x v="340"/>
    <n v="4.8129139072847664"/>
    <x v="2"/>
    <x v="2"/>
  </r>
  <r>
    <x v="101"/>
    <x v="341"/>
    <n v="7.2201166180757985"/>
    <x v="2"/>
    <x v="2"/>
  </r>
  <r>
    <x v="101"/>
    <x v="342"/>
    <n v="7.219796215429402"/>
    <x v="2"/>
    <x v="2"/>
  </r>
  <r>
    <x v="101"/>
    <x v="343"/>
    <n v="6.6903703703703741"/>
    <x v="2"/>
    <x v="2"/>
  </r>
  <r>
    <x v="101"/>
    <x v="344"/>
    <n v="7.3868349864743035"/>
    <x v="2"/>
    <x v="2"/>
  </r>
  <r>
    <x v="101"/>
    <x v="336"/>
    <n v="7.813397129186602"/>
    <x v="3"/>
    <x v="2"/>
  </r>
  <r>
    <x v="101"/>
    <x v="337"/>
    <n v="7.3526570048309159"/>
    <x v="3"/>
    <x v="2"/>
  </r>
  <r>
    <x v="101"/>
    <x v="338"/>
    <n v="8.0096153846153886"/>
    <x v="3"/>
    <x v="2"/>
  </r>
  <r>
    <x v="101"/>
    <x v="339"/>
    <n v="6.597938144329901"/>
    <x v="3"/>
    <x v="2"/>
  </r>
  <r>
    <x v="101"/>
    <x v="340"/>
    <n v="6.662650602409637"/>
    <x v="3"/>
    <x v="2"/>
  </r>
  <r>
    <x v="101"/>
    <x v="341"/>
    <n v="7.3936170212765946"/>
    <x v="3"/>
    <x v="2"/>
  </r>
  <r>
    <x v="101"/>
    <x v="342"/>
    <n v="7.4731182795698921"/>
    <x v="3"/>
    <x v="2"/>
  </r>
  <r>
    <x v="101"/>
    <x v="343"/>
    <n v="6.8021978021977993"/>
    <x v="3"/>
    <x v="2"/>
  </r>
  <r>
    <x v="101"/>
    <x v="344"/>
    <n v="7.2889610389610366"/>
    <x v="3"/>
    <x v="2"/>
  </r>
  <r>
    <x v="101"/>
    <x v="336"/>
    <n v="8.180995475113118"/>
    <x v="4"/>
    <x v="2"/>
  </r>
  <r>
    <x v="101"/>
    <x v="337"/>
    <n v="7.8371040723981977"/>
    <x v="4"/>
    <x v="2"/>
  </r>
  <r>
    <x v="101"/>
    <x v="338"/>
    <n v="8.279816513761487"/>
    <x v="4"/>
    <x v="2"/>
  </r>
  <r>
    <x v="101"/>
    <x v="339"/>
    <n v="7.4837209302325585"/>
    <x v="4"/>
    <x v="2"/>
  </r>
  <r>
    <x v="101"/>
    <x v="340"/>
    <n v="5.4057142857142848"/>
    <x v="4"/>
    <x v="2"/>
  </r>
  <r>
    <x v="101"/>
    <x v="341"/>
    <n v="7.0753768844221137"/>
    <x v="4"/>
    <x v="2"/>
  </r>
  <r>
    <x v="101"/>
    <x v="342"/>
    <n v="6.8965517241379306"/>
    <x v="4"/>
    <x v="2"/>
  </r>
  <r>
    <x v="101"/>
    <x v="343"/>
    <n v="6.8877551020408125"/>
    <x v="4"/>
    <x v="2"/>
  </r>
  <r>
    <x v="101"/>
    <x v="344"/>
    <n v="7.3167475728155358"/>
    <x v="4"/>
    <x v="2"/>
  </r>
  <r>
    <x v="101"/>
    <x v="336"/>
    <n v="8.6865671641791042"/>
    <x v="5"/>
    <x v="2"/>
  </r>
  <r>
    <x v="101"/>
    <x v="337"/>
    <n v="8.3382352941176432"/>
    <x v="5"/>
    <x v="2"/>
  </r>
  <r>
    <x v="101"/>
    <x v="338"/>
    <n v="8.5373134328358216"/>
    <x v="5"/>
    <x v="2"/>
  </r>
  <r>
    <x v="101"/>
    <x v="339"/>
    <n v="8.2424242424242458"/>
    <x v="5"/>
    <x v="2"/>
  </r>
  <r>
    <x v="101"/>
    <x v="340"/>
    <n v="6.5762711864406764"/>
    <x v="5"/>
    <x v="2"/>
  </r>
  <r>
    <x v="101"/>
    <x v="341"/>
    <n v="8.1666666666666714"/>
    <x v="5"/>
    <x v="2"/>
  </r>
  <r>
    <x v="101"/>
    <x v="342"/>
    <n v="7.6769230769230772"/>
    <x v="5"/>
    <x v="2"/>
  </r>
  <r>
    <x v="101"/>
    <x v="343"/>
    <n v="7.640625"/>
    <x v="5"/>
    <x v="2"/>
  </r>
  <r>
    <x v="101"/>
    <x v="344"/>
    <n v="8.0076628352490431"/>
    <x v="5"/>
    <x v="2"/>
  </r>
  <r>
    <x v="101"/>
    <x v="336"/>
    <n v="7.6486486486486474"/>
    <x v="6"/>
    <x v="2"/>
  </r>
  <r>
    <x v="101"/>
    <x v="337"/>
    <n v="7.833333333333333"/>
    <x v="6"/>
    <x v="2"/>
  </r>
  <r>
    <x v="101"/>
    <x v="338"/>
    <n v="7.916666666666667"/>
    <x v="6"/>
    <x v="2"/>
  </r>
  <r>
    <x v="101"/>
    <x v="339"/>
    <n v="7.2285714285714286"/>
    <x v="6"/>
    <x v="2"/>
  </r>
  <r>
    <x v="101"/>
    <x v="340"/>
    <n v="4.8928571428571432"/>
    <x v="6"/>
    <x v="2"/>
  </r>
  <r>
    <x v="101"/>
    <x v="341"/>
    <n v="6.580645161290323"/>
    <x v="6"/>
    <x v="2"/>
  </r>
  <r>
    <x v="101"/>
    <x v="342"/>
    <n v="6.7575757575757569"/>
    <x v="6"/>
    <x v="2"/>
  </r>
  <r>
    <x v="101"/>
    <x v="343"/>
    <n v="6.1333333333333337"/>
    <x v="6"/>
    <x v="2"/>
  </r>
  <r>
    <x v="101"/>
    <x v="344"/>
    <n v="6.958646616541353"/>
    <x v="6"/>
    <x v="2"/>
  </r>
  <r>
    <x v="101"/>
    <x v="336"/>
    <n v="7.88"/>
    <x v="7"/>
    <x v="2"/>
  </r>
  <r>
    <x v="101"/>
    <x v="337"/>
    <n v="7.36"/>
    <x v="7"/>
    <x v="2"/>
  </r>
  <r>
    <x v="101"/>
    <x v="338"/>
    <n v="8.1351351351351333"/>
    <x v="7"/>
    <x v="2"/>
  </r>
  <r>
    <x v="101"/>
    <x v="339"/>
    <n v="7.1780821917808213"/>
    <x v="7"/>
    <x v="2"/>
  </r>
  <r>
    <x v="101"/>
    <x v="340"/>
    <n v="5.2982456140350873"/>
    <x v="7"/>
    <x v="2"/>
  </r>
  <r>
    <x v="101"/>
    <x v="341"/>
    <n v="6.5873015873015861"/>
    <x v="7"/>
    <x v="2"/>
  </r>
  <r>
    <x v="101"/>
    <x v="342"/>
    <n v="6.298507462686568"/>
    <x v="7"/>
    <x v="2"/>
  </r>
  <r>
    <x v="101"/>
    <x v="343"/>
    <n v="6.4090909090909083"/>
    <x v="7"/>
    <x v="2"/>
  </r>
  <r>
    <x v="101"/>
    <x v="344"/>
    <n v="6.9654545454545449"/>
    <x v="7"/>
    <x v="2"/>
  </r>
  <r>
    <x v="101"/>
    <x v="336"/>
    <n v="8.3809523809523796"/>
    <x v="8"/>
    <x v="2"/>
  </r>
  <r>
    <x v="101"/>
    <x v="337"/>
    <n v="7.8809523809523814"/>
    <x v="8"/>
    <x v="2"/>
  </r>
  <r>
    <x v="101"/>
    <x v="338"/>
    <n v="8.4390243902439046"/>
    <x v="8"/>
    <x v="2"/>
  </r>
  <r>
    <x v="101"/>
    <x v="339"/>
    <n v="7.0243902439024382"/>
    <x v="8"/>
    <x v="2"/>
  </r>
  <r>
    <x v="101"/>
    <x v="340"/>
    <n v="3.8387096774193545"/>
    <x v="8"/>
    <x v="2"/>
  </r>
  <r>
    <x v="101"/>
    <x v="341"/>
    <n v="6.4102564102564088"/>
    <x v="8"/>
    <x v="2"/>
  </r>
  <r>
    <x v="101"/>
    <x v="342"/>
    <n v="6.7368421052631566"/>
    <x v="8"/>
    <x v="2"/>
  </r>
  <r>
    <x v="101"/>
    <x v="343"/>
    <n v="7.0555555555555562"/>
    <x v="8"/>
    <x v="2"/>
  </r>
  <r>
    <x v="101"/>
    <x v="344"/>
    <n v="7.0838709677419356"/>
    <x v="8"/>
    <x v="2"/>
  </r>
  <r>
    <x v="101"/>
    <x v="336"/>
    <n v="8.5581395348837237"/>
    <x v="9"/>
    <x v="2"/>
  </r>
  <r>
    <x v="101"/>
    <x v="337"/>
    <n v="7.5609756097560972"/>
    <x v="9"/>
    <x v="2"/>
  </r>
  <r>
    <x v="101"/>
    <x v="338"/>
    <n v="7.6585365853658542"/>
    <x v="9"/>
    <x v="2"/>
  </r>
  <r>
    <x v="101"/>
    <x v="339"/>
    <n v="7.1052631578947363"/>
    <x v="9"/>
    <x v="2"/>
  </r>
  <r>
    <x v="101"/>
    <x v="340"/>
    <n v="4.8947368421052637"/>
    <x v="9"/>
    <x v="2"/>
  </r>
  <r>
    <x v="101"/>
    <x v="341"/>
    <n v="6.5750000000000002"/>
    <x v="9"/>
    <x v="2"/>
  </r>
  <r>
    <x v="101"/>
    <x v="342"/>
    <n v="6.5384615384615392"/>
    <x v="9"/>
    <x v="2"/>
  </r>
  <r>
    <x v="101"/>
    <x v="343"/>
    <n v="7"/>
    <x v="9"/>
    <x v="2"/>
  </r>
  <r>
    <x v="101"/>
    <x v="344"/>
    <n v="7.0188679245283021"/>
    <x v="9"/>
    <x v="2"/>
  </r>
  <r>
    <x v="101"/>
    <x v="336"/>
    <n v="8.3333333333333339"/>
    <x v="10"/>
    <x v="2"/>
  </r>
  <r>
    <x v="101"/>
    <x v="337"/>
    <n v="7.8181818181818166"/>
    <x v="10"/>
    <x v="2"/>
  </r>
  <r>
    <x v="101"/>
    <x v="338"/>
    <n v="8.6226415094339632"/>
    <x v="10"/>
    <x v="2"/>
  </r>
  <r>
    <x v="101"/>
    <x v="339"/>
    <n v="7.25"/>
    <x v="10"/>
    <x v="2"/>
  </r>
  <r>
    <x v="101"/>
    <x v="340"/>
    <n v="4.8636363636363624"/>
    <x v="10"/>
    <x v="2"/>
  </r>
  <r>
    <x v="101"/>
    <x v="341"/>
    <n v="6.4166666666666661"/>
    <x v="10"/>
    <x v="2"/>
  </r>
  <r>
    <x v="101"/>
    <x v="342"/>
    <n v="7.0851063829787231"/>
    <x v="10"/>
    <x v="2"/>
  </r>
  <r>
    <x v="101"/>
    <x v="343"/>
    <n v="6.208333333333333"/>
    <x v="10"/>
    <x v="2"/>
  </r>
  <r>
    <x v="101"/>
    <x v="344"/>
    <n v="7.1584158415841586"/>
    <x v="10"/>
    <x v="2"/>
  </r>
  <r>
    <x v="101"/>
    <x v="336"/>
    <n v="8.7307692307692335"/>
    <x v="11"/>
    <x v="2"/>
  </r>
  <r>
    <x v="101"/>
    <x v="337"/>
    <n v="7.961538461538459"/>
    <x v="11"/>
    <x v="2"/>
  </r>
  <r>
    <x v="101"/>
    <x v="338"/>
    <n v="8.1346153846153886"/>
    <x v="11"/>
    <x v="2"/>
  </r>
  <r>
    <x v="101"/>
    <x v="339"/>
    <n v="6.6444444444444457"/>
    <x v="11"/>
    <x v="2"/>
  </r>
  <r>
    <x v="101"/>
    <x v="340"/>
    <n v="4.5555555555555562"/>
    <x v="11"/>
    <x v="2"/>
  </r>
  <r>
    <x v="101"/>
    <x v="341"/>
    <n v="6.5531914893617014"/>
    <x v="11"/>
    <x v="2"/>
  </r>
  <r>
    <x v="101"/>
    <x v="342"/>
    <n v="6.3913043478260869"/>
    <x v="11"/>
    <x v="2"/>
  </r>
  <r>
    <x v="101"/>
    <x v="343"/>
    <n v="5.9534883720930241"/>
    <x v="11"/>
    <x v="2"/>
  </r>
  <r>
    <x v="101"/>
    <x v="344"/>
    <n v="6.9450261780104707"/>
    <x v="11"/>
    <x v="2"/>
  </r>
  <r>
    <x v="101"/>
    <x v="336"/>
    <n v="8.0952380952380949"/>
    <x v="12"/>
    <x v="2"/>
  </r>
  <r>
    <x v="101"/>
    <x v="337"/>
    <n v="8.1052631578947381"/>
    <x v="12"/>
    <x v="2"/>
  </r>
  <r>
    <x v="101"/>
    <x v="338"/>
    <n v="8"/>
    <x v="12"/>
    <x v="2"/>
  </r>
  <r>
    <x v="101"/>
    <x v="339"/>
    <n v="6.9473684210526319"/>
    <x v="12"/>
    <x v="2"/>
  </r>
  <r>
    <x v="101"/>
    <x v="340"/>
    <n v="5.6"/>
    <x v="12"/>
    <x v="2"/>
  </r>
  <r>
    <x v="101"/>
    <x v="341"/>
    <n v="6.9444444444444446"/>
    <x v="12"/>
    <x v="2"/>
  </r>
  <r>
    <x v="101"/>
    <x v="342"/>
    <n v="7.4736842105263168"/>
    <x v="12"/>
    <x v="2"/>
  </r>
  <r>
    <x v="101"/>
    <x v="343"/>
    <n v="7.1578947368421053"/>
    <x v="12"/>
    <x v="2"/>
  </r>
  <r>
    <x v="101"/>
    <x v="344"/>
    <n v="7.348993288590604"/>
    <x v="12"/>
    <x v="2"/>
  </r>
  <r>
    <x v="101"/>
    <x v="336"/>
    <n v="8.2727272727272716"/>
    <x v="13"/>
    <x v="2"/>
  </r>
  <r>
    <x v="101"/>
    <x v="337"/>
    <n v="8.3181818181818166"/>
    <x v="13"/>
    <x v="2"/>
  </r>
  <r>
    <x v="101"/>
    <x v="338"/>
    <n v="8.5"/>
    <x v="13"/>
    <x v="2"/>
  </r>
  <r>
    <x v="101"/>
    <x v="339"/>
    <n v="7.55"/>
    <x v="13"/>
    <x v="2"/>
  </r>
  <r>
    <x v="101"/>
    <x v="340"/>
    <n v="6.5555555555555562"/>
    <x v="13"/>
    <x v="2"/>
  </r>
  <r>
    <x v="101"/>
    <x v="341"/>
    <n v="7.1578947368421044"/>
    <x v="13"/>
    <x v="2"/>
  </r>
  <r>
    <x v="101"/>
    <x v="342"/>
    <n v="7.35"/>
    <x v="13"/>
    <x v="2"/>
  </r>
  <r>
    <x v="101"/>
    <x v="343"/>
    <n v="7.0526315789473681"/>
    <x v="13"/>
    <x v="2"/>
  </r>
  <r>
    <x v="101"/>
    <x v="344"/>
    <n v="7.6419753086419764"/>
    <x v="13"/>
    <x v="2"/>
  </r>
  <r>
    <x v="101"/>
    <x v="336"/>
    <n v="8.6428571428571423"/>
    <x v="14"/>
    <x v="2"/>
  </r>
  <r>
    <x v="101"/>
    <x v="337"/>
    <n v="8.7142857142857135"/>
    <x v="14"/>
    <x v="2"/>
  </r>
  <r>
    <x v="101"/>
    <x v="338"/>
    <n v="8.7857142857142865"/>
    <x v="14"/>
    <x v="2"/>
  </r>
  <r>
    <x v="101"/>
    <x v="339"/>
    <n v="7.615384615384615"/>
    <x v="14"/>
    <x v="2"/>
  </r>
  <r>
    <x v="101"/>
    <x v="340"/>
    <n v="6.25"/>
    <x v="14"/>
    <x v="2"/>
  </r>
  <r>
    <x v="101"/>
    <x v="341"/>
    <n v="7.7142857142857135"/>
    <x v="14"/>
    <x v="2"/>
  </r>
  <r>
    <x v="101"/>
    <x v="342"/>
    <n v="7.8461538461538476"/>
    <x v="14"/>
    <x v="2"/>
  </r>
  <r>
    <x v="101"/>
    <x v="343"/>
    <n v="7.916666666666667"/>
    <x v="14"/>
    <x v="2"/>
  </r>
  <r>
    <x v="101"/>
    <x v="344"/>
    <n v="7.9716981132075473"/>
    <x v="14"/>
    <x v="2"/>
  </r>
  <r>
    <x v="101"/>
    <x v="336"/>
    <n v="8.9354838709677438"/>
    <x v="15"/>
    <x v="2"/>
  </r>
  <r>
    <x v="101"/>
    <x v="337"/>
    <n v="9.0333333333333332"/>
    <x v="15"/>
    <x v="2"/>
  </r>
  <r>
    <x v="101"/>
    <x v="338"/>
    <n v="9.387096774193548"/>
    <x v="15"/>
    <x v="2"/>
  </r>
  <r>
    <x v="101"/>
    <x v="339"/>
    <n v="6.9310344827586201"/>
    <x v="15"/>
    <x v="2"/>
  </r>
  <r>
    <x v="101"/>
    <x v="340"/>
    <n v="7"/>
    <x v="15"/>
    <x v="2"/>
  </r>
  <r>
    <x v="101"/>
    <x v="341"/>
    <n v="8.4482758620689662"/>
    <x v="15"/>
    <x v="2"/>
  </r>
  <r>
    <x v="101"/>
    <x v="342"/>
    <n v="8.6774193548387082"/>
    <x v="15"/>
    <x v="2"/>
  </r>
  <r>
    <x v="101"/>
    <x v="343"/>
    <n v="8"/>
    <x v="15"/>
    <x v="2"/>
  </r>
  <r>
    <x v="101"/>
    <x v="344"/>
    <n v="8.3208333333333329"/>
    <x v="15"/>
    <x v="2"/>
  </r>
  <r>
    <x v="101"/>
    <x v="336"/>
    <n v="8.3389830508474585"/>
    <x v="16"/>
    <x v="2"/>
  </r>
  <r>
    <x v="101"/>
    <x v="337"/>
    <n v="8.2413793103448256"/>
    <x v="16"/>
    <x v="2"/>
  </r>
  <r>
    <x v="101"/>
    <x v="338"/>
    <n v="8.6666666666666661"/>
    <x v="16"/>
    <x v="2"/>
  </r>
  <r>
    <x v="101"/>
    <x v="339"/>
    <n v="7.4166666666666661"/>
    <x v="16"/>
    <x v="2"/>
  </r>
  <r>
    <x v="101"/>
    <x v="340"/>
    <n v="6.7962962962962958"/>
    <x v="16"/>
    <x v="2"/>
  </r>
  <r>
    <x v="101"/>
    <x v="341"/>
    <n v="7.6724137931034484"/>
    <x v="16"/>
    <x v="2"/>
  </r>
  <r>
    <x v="101"/>
    <x v="342"/>
    <n v="7.421052631578946"/>
    <x v="16"/>
    <x v="2"/>
  </r>
  <r>
    <x v="101"/>
    <x v="343"/>
    <n v="7.1206896551724128"/>
    <x v="16"/>
    <x v="2"/>
  </r>
  <r>
    <x v="101"/>
    <x v="344"/>
    <n v="7.7219827586206904"/>
    <x v="16"/>
    <x v="2"/>
  </r>
  <r>
    <x v="101"/>
    <x v="336"/>
    <n v="0"/>
    <x v="0"/>
    <x v="3"/>
  </r>
  <r>
    <x v="101"/>
    <x v="337"/>
    <n v="0"/>
    <x v="0"/>
    <x v="3"/>
  </r>
  <r>
    <x v="101"/>
    <x v="338"/>
    <n v="0"/>
    <x v="0"/>
    <x v="3"/>
  </r>
  <r>
    <x v="101"/>
    <x v="339"/>
    <n v="0"/>
    <x v="0"/>
    <x v="3"/>
  </r>
  <r>
    <x v="101"/>
    <x v="340"/>
    <n v="0"/>
    <x v="0"/>
    <x v="3"/>
  </r>
  <r>
    <x v="101"/>
    <x v="341"/>
    <n v="0"/>
    <x v="0"/>
    <x v="3"/>
  </r>
  <r>
    <x v="101"/>
    <x v="342"/>
    <n v="0"/>
    <x v="0"/>
    <x v="3"/>
  </r>
  <r>
    <x v="101"/>
    <x v="343"/>
    <n v="0"/>
    <x v="0"/>
    <x v="3"/>
  </r>
  <r>
    <x v="101"/>
    <x v="344"/>
    <n v="0"/>
    <x v="0"/>
    <x v="3"/>
  </r>
  <r>
    <x v="101"/>
    <x v="336"/>
    <n v="0"/>
    <x v="1"/>
    <x v="3"/>
  </r>
  <r>
    <x v="101"/>
    <x v="337"/>
    <n v="0"/>
    <x v="1"/>
    <x v="3"/>
  </r>
  <r>
    <x v="101"/>
    <x v="338"/>
    <n v="0"/>
    <x v="1"/>
    <x v="3"/>
  </r>
  <r>
    <x v="101"/>
    <x v="339"/>
    <n v="0"/>
    <x v="1"/>
    <x v="3"/>
  </r>
  <r>
    <x v="101"/>
    <x v="340"/>
    <n v="0"/>
    <x v="1"/>
    <x v="3"/>
  </r>
  <r>
    <x v="101"/>
    <x v="341"/>
    <n v="0"/>
    <x v="1"/>
    <x v="3"/>
  </r>
  <r>
    <x v="101"/>
    <x v="342"/>
    <n v="0"/>
    <x v="1"/>
    <x v="3"/>
  </r>
  <r>
    <x v="101"/>
    <x v="343"/>
    <n v="0"/>
    <x v="1"/>
    <x v="3"/>
  </r>
  <r>
    <x v="101"/>
    <x v="344"/>
    <n v="0"/>
    <x v="1"/>
    <x v="3"/>
  </r>
  <r>
    <x v="101"/>
    <x v="336"/>
    <n v="0"/>
    <x v="2"/>
    <x v="3"/>
  </r>
  <r>
    <x v="101"/>
    <x v="337"/>
    <n v="0"/>
    <x v="2"/>
    <x v="3"/>
  </r>
  <r>
    <x v="101"/>
    <x v="338"/>
    <n v="0"/>
    <x v="2"/>
    <x v="3"/>
  </r>
  <r>
    <x v="101"/>
    <x v="339"/>
    <n v="0"/>
    <x v="2"/>
    <x v="3"/>
  </r>
  <r>
    <x v="101"/>
    <x v="340"/>
    <n v="0"/>
    <x v="2"/>
    <x v="3"/>
  </r>
  <r>
    <x v="101"/>
    <x v="341"/>
    <n v="0"/>
    <x v="2"/>
    <x v="3"/>
  </r>
  <r>
    <x v="101"/>
    <x v="342"/>
    <n v="0"/>
    <x v="2"/>
    <x v="3"/>
  </r>
  <r>
    <x v="101"/>
    <x v="343"/>
    <n v="0"/>
    <x v="2"/>
    <x v="3"/>
  </r>
  <r>
    <x v="101"/>
    <x v="344"/>
    <n v="0"/>
    <x v="2"/>
    <x v="3"/>
  </r>
  <r>
    <x v="101"/>
    <x v="336"/>
    <n v="0"/>
    <x v="3"/>
    <x v="3"/>
  </r>
  <r>
    <x v="101"/>
    <x v="337"/>
    <n v="0"/>
    <x v="3"/>
    <x v="3"/>
  </r>
  <r>
    <x v="101"/>
    <x v="338"/>
    <n v="0"/>
    <x v="3"/>
    <x v="3"/>
  </r>
  <r>
    <x v="101"/>
    <x v="339"/>
    <n v="0"/>
    <x v="3"/>
    <x v="3"/>
  </r>
  <r>
    <x v="101"/>
    <x v="340"/>
    <n v="0"/>
    <x v="3"/>
    <x v="3"/>
  </r>
  <r>
    <x v="101"/>
    <x v="341"/>
    <n v="0"/>
    <x v="3"/>
    <x v="3"/>
  </r>
  <r>
    <x v="101"/>
    <x v="342"/>
    <n v="0"/>
    <x v="3"/>
    <x v="3"/>
  </r>
  <r>
    <x v="101"/>
    <x v="343"/>
    <n v="0"/>
    <x v="3"/>
    <x v="3"/>
  </r>
  <r>
    <x v="101"/>
    <x v="344"/>
    <n v="0"/>
    <x v="3"/>
    <x v="3"/>
  </r>
  <r>
    <x v="101"/>
    <x v="336"/>
    <n v="0"/>
    <x v="4"/>
    <x v="3"/>
  </r>
  <r>
    <x v="101"/>
    <x v="337"/>
    <n v="0"/>
    <x v="4"/>
    <x v="3"/>
  </r>
  <r>
    <x v="101"/>
    <x v="338"/>
    <n v="0"/>
    <x v="4"/>
    <x v="3"/>
  </r>
  <r>
    <x v="101"/>
    <x v="339"/>
    <n v="0"/>
    <x v="4"/>
    <x v="3"/>
  </r>
  <r>
    <x v="101"/>
    <x v="340"/>
    <n v="0"/>
    <x v="4"/>
    <x v="3"/>
  </r>
  <r>
    <x v="101"/>
    <x v="341"/>
    <n v="0"/>
    <x v="4"/>
    <x v="3"/>
  </r>
  <r>
    <x v="101"/>
    <x v="342"/>
    <n v="0"/>
    <x v="4"/>
    <x v="3"/>
  </r>
  <r>
    <x v="101"/>
    <x v="343"/>
    <n v="0"/>
    <x v="4"/>
    <x v="3"/>
  </r>
  <r>
    <x v="101"/>
    <x v="344"/>
    <n v="0"/>
    <x v="4"/>
    <x v="3"/>
  </r>
  <r>
    <x v="101"/>
    <x v="336"/>
    <n v="0"/>
    <x v="5"/>
    <x v="3"/>
  </r>
  <r>
    <x v="101"/>
    <x v="337"/>
    <n v="0"/>
    <x v="5"/>
    <x v="3"/>
  </r>
  <r>
    <x v="101"/>
    <x v="338"/>
    <n v="0"/>
    <x v="5"/>
    <x v="3"/>
  </r>
  <r>
    <x v="101"/>
    <x v="339"/>
    <n v="0"/>
    <x v="5"/>
    <x v="3"/>
  </r>
  <r>
    <x v="101"/>
    <x v="340"/>
    <n v="0"/>
    <x v="5"/>
    <x v="3"/>
  </r>
  <r>
    <x v="101"/>
    <x v="341"/>
    <n v="0"/>
    <x v="5"/>
    <x v="3"/>
  </r>
  <r>
    <x v="101"/>
    <x v="342"/>
    <n v="0"/>
    <x v="5"/>
    <x v="3"/>
  </r>
  <r>
    <x v="101"/>
    <x v="343"/>
    <n v="0"/>
    <x v="5"/>
    <x v="3"/>
  </r>
  <r>
    <x v="101"/>
    <x v="344"/>
    <n v="0"/>
    <x v="5"/>
    <x v="3"/>
  </r>
  <r>
    <x v="101"/>
    <x v="336"/>
    <n v="0"/>
    <x v="6"/>
    <x v="3"/>
  </r>
  <r>
    <x v="101"/>
    <x v="337"/>
    <n v="0"/>
    <x v="6"/>
    <x v="3"/>
  </r>
  <r>
    <x v="101"/>
    <x v="338"/>
    <n v="0"/>
    <x v="6"/>
    <x v="3"/>
  </r>
  <r>
    <x v="101"/>
    <x v="339"/>
    <n v="0"/>
    <x v="6"/>
    <x v="3"/>
  </r>
  <r>
    <x v="101"/>
    <x v="340"/>
    <n v="0"/>
    <x v="6"/>
    <x v="3"/>
  </r>
  <r>
    <x v="101"/>
    <x v="341"/>
    <n v="0"/>
    <x v="6"/>
    <x v="3"/>
  </r>
  <r>
    <x v="101"/>
    <x v="342"/>
    <n v="0"/>
    <x v="6"/>
    <x v="3"/>
  </r>
  <r>
    <x v="101"/>
    <x v="343"/>
    <n v="0"/>
    <x v="6"/>
    <x v="3"/>
  </r>
  <r>
    <x v="101"/>
    <x v="344"/>
    <n v="0"/>
    <x v="6"/>
    <x v="3"/>
  </r>
  <r>
    <x v="101"/>
    <x v="336"/>
    <n v="0"/>
    <x v="7"/>
    <x v="3"/>
  </r>
  <r>
    <x v="101"/>
    <x v="337"/>
    <n v="0"/>
    <x v="7"/>
    <x v="3"/>
  </r>
  <r>
    <x v="101"/>
    <x v="338"/>
    <n v="0"/>
    <x v="7"/>
    <x v="3"/>
  </r>
  <r>
    <x v="101"/>
    <x v="339"/>
    <n v="0"/>
    <x v="7"/>
    <x v="3"/>
  </r>
  <r>
    <x v="101"/>
    <x v="340"/>
    <n v="0"/>
    <x v="7"/>
    <x v="3"/>
  </r>
  <r>
    <x v="101"/>
    <x v="341"/>
    <n v="0"/>
    <x v="7"/>
    <x v="3"/>
  </r>
  <r>
    <x v="101"/>
    <x v="342"/>
    <n v="0"/>
    <x v="7"/>
    <x v="3"/>
  </r>
  <r>
    <x v="101"/>
    <x v="343"/>
    <n v="0"/>
    <x v="7"/>
    <x v="3"/>
  </r>
  <r>
    <x v="101"/>
    <x v="344"/>
    <n v="0"/>
    <x v="7"/>
    <x v="3"/>
  </r>
  <r>
    <x v="101"/>
    <x v="336"/>
    <n v="0"/>
    <x v="8"/>
    <x v="3"/>
  </r>
  <r>
    <x v="101"/>
    <x v="337"/>
    <n v="0"/>
    <x v="8"/>
    <x v="3"/>
  </r>
  <r>
    <x v="101"/>
    <x v="338"/>
    <n v="0"/>
    <x v="8"/>
    <x v="3"/>
  </r>
  <r>
    <x v="101"/>
    <x v="339"/>
    <n v="0"/>
    <x v="8"/>
    <x v="3"/>
  </r>
  <r>
    <x v="101"/>
    <x v="340"/>
    <n v="0"/>
    <x v="8"/>
    <x v="3"/>
  </r>
  <r>
    <x v="101"/>
    <x v="341"/>
    <n v="0"/>
    <x v="8"/>
    <x v="3"/>
  </r>
  <r>
    <x v="101"/>
    <x v="342"/>
    <n v="0"/>
    <x v="8"/>
    <x v="3"/>
  </r>
  <r>
    <x v="101"/>
    <x v="343"/>
    <n v="0"/>
    <x v="8"/>
    <x v="3"/>
  </r>
  <r>
    <x v="101"/>
    <x v="344"/>
    <n v="0"/>
    <x v="8"/>
    <x v="3"/>
  </r>
  <r>
    <x v="101"/>
    <x v="336"/>
    <n v="0"/>
    <x v="9"/>
    <x v="3"/>
  </r>
  <r>
    <x v="101"/>
    <x v="337"/>
    <n v="0"/>
    <x v="9"/>
    <x v="3"/>
  </r>
  <r>
    <x v="101"/>
    <x v="338"/>
    <n v="0"/>
    <x v="9"/>
    <x v="3"/>
  </r>
  <r>
    <x v="101"/>
    <x v="339"/>
    <n v="0"/>
    <x v="9"/>
    <x v="3"/>
  </r>
  <r>
    <x v="101"/>
    <x v="340"/>
    <n v="0"/>
    <x v="9"/>
    <x v="3"/>
  </r>
  <r>
    <x v="101"/>
    <x v="341"/>
    <n v="0"/>
    <x v="9"/>
    <x v="3"/>
  </r>
  <r>
    <x v="101"/>
    <x v="342"/>
    <n v="0"/>
    <x v="9"/>
    <x v="3"/>
  </r>
  <r>
    <x v="101"/>
    <x v="343"/>
    <n v="0"/>
    <x v="9"/>
    <x v="3"/>
  </r>
  <r>
    <x v="101"/>
    <x v="344"/>
    <n v="0"/>
    <x v="9"/>
    <x v="3"/>
  </r>
  <r>
    <x v="101"/>
    <x v="336"/>
    <n v="0"/>
    <x v="10"/>
    <x v="3"/>
  </r>
  <r>
    <x v="101"/>
    <x v="337"/>
    <n v="0"/>
    <x v="10"/>
    <x v="3"/>
  </r>
  <r>
    <x v="101"/>
    <x v="338"/>
    <n v="0"/>
    <x v="10"/>
    <x v="3"/>
  </r>
  <r>
    <x v="101"/>
    <x v="339"/>
    <n v="0"/>
    <x v="10"/>
    <x v="3"/>
  </r>
  <r>
    <x v="101"/>
    <x v="340"/>
    <n v="0"/>
    <x v="10"/>
    <x v="3"/>
  </r>
  <r>
    <x v="101"/>
    <x v="341"/>
    <n v="0"/>
    <x v="10"/>
    <x v="3"/>
  </r>
  <r>
    <x v="101"/>
    <x v="342"/>
    <n v="0"/>
    <x v="10"/>
    <x v="3"/>
  </r>
  <r>
    <x v="101"/>
    <x v="343"/>
    <n v="0"/>
    <x v="10"/>
    <x v="3"/>
  </r>
  <r>
    <x v="101"/>
    <x v="344"/>
    <n v="0"/>
    <x v="10"/>
    <x v="3"/>
  </r>
  <r>
    <x v="101"/>
    <x v="336"/>
    <n v="0"/>
    <x v="11"/>
    <x v="3"/>
  </r>
  <r>
    <x v="101"/>
    <x v="337"/>
    <n v="0"/>
    <x v="11"/>
    <x v="3"/>
  </r>
  <r>
    <x v="101"/>
    <x v="338"/>
    <n v="0"/>
    <x v="11"/>
    <x v="3"/>
  </r>
  <r>
    <x v="101"/>
    <x v="339"/>
    <n v="0"/>
    <x v="11"/>
    <x v="3"/>
  </r>
  <r>
    <x v="101"/>
    <x v="340"/>
    <n v="0"/>
    <x v="11"/>
    <x v="3"/>
  </r>
  <r>
    <x v="101"/>
    <x v="341"/>
    <n v="0"/>
    <x v="11"/>
    <x v="3"/>
  </r>
  <r>
    <x v="101"/>
    <x v="342"/>
    <n v="0"/>
    <x v="11"/>
    <x v="3"/>
  </r>
  <r>
    <x v="101"/>
    <x v="343"/>
    <n v="0"/>
    <x v="11"/>
    <x v="3"/>
  </r>
  <r>
    <x v="101"/>
    <x v="344"/>
    <n v="0"/>
    <x v="11"/>
    <x v="3"/>
  </r>
  <r>
    <x v="101"/>
    <x v="336"/>
    <n v="0"/>
    <x v="12"/>
    <x v="3"/>
  </r>
  <r>
    <x v="101"/>
    <x v="337"/>
    <n v="0"/>
    <x v="12"/>
    <x v="3"/>
  </r>
  <r>
    <x v="101"/>
    <x v="338"/>
    <n v="0"/>
    <x v="12"/>
    <x v="3"/>
  </r>
  <r>
    <x v="101"/>
    <x v="339"/>
    <n v="0"/>
    <x v="12"/>
    <x v="3"/>
  </r>
  <r>
    <x v="101"/>
    <x v="340"/>
    <n v="0"/>
    <x v="12"/>
    <x v="3"/>
  </r>
  <r>
    <x v="101"/>
    <x v="341"/>
    <n v="0"/>
    <x v="12"/>
    <x v="3"/>
  </r>
  <r>
    <x v="101"/>
    <x v="342"/>
    <n v="0"/>
    <x v="12"/>
    <x v="3"/>
  </r>
  <r>
    <x v="101"/>
    <x v="343"/>
    <n v="0"/>
    <x v="12"/>
    <x v="3"/>
  </r>
  <r>
    <x v="101"/>
    <x v="344"/>
    <n v="0"/>
    <x v="12"/>
    <x v="3"/>
  </r>
  <r>
    <x v="101"/>
    <x v="336"/>
    <n v="0"/>
    <x v="13"/>
    <x v="3"/>
  </r>
  <r>
    <x v="101"/>
    <x v="337"/>
    <n v="0"/>
    <x v="13"/>
    <x v="3"/>
  </r>
  <r>
    <x v="101"/>
    <x v="338"/>
    <n v="0"/>
    <x v="13"/>
    <x v="3"/>
  </r>
  <r>
    <x v="101"/>
    <x v="339"/>
    <n v="0"/>
    <x v="13"/>
    <x v="3"/>
  </r>
  <r>
    <x v="101"/>
    <x v="340"/>
    <n v="0"/>
    <x v="13"/>
    <x v="3"/>
  </r>
  <r>
    <x v="101"/>
    <x v="341"/>
    <n v="0"/>
    <x v="13"/>
    <x v="3"/>
  </r>
  <r>
    <x v="101"/>
    <x v="342"/>
    <n v="0"/>
    <x v="13"/>
    <x v="3"/>
  </r>
  <r>
    <x v="101"/>
    <x v="343"/>
    <n v="0"/>
    <x v="13"/>
    <x v="3"/>
  </r>
  <r>
    <x v="101"/>
    <x v="344"/>
    <n v="0"/>
    <x v="13"/>
    <x v="3"/>
  </r>
  <r>
    <x v="101"/>
    <x v="336"/>
    <n v="0"/>
    <x v="14"/>
    <x v="3"/>
  </r>
  <r>
    <x v="101"/>
    <x v="337"/>
    <n v="0"/>
    <x v="14"/>
    <x v="3"/>
  </r>
  <r>
    <x v="101"/>
    <x v="338"/>
    <n v="0"/>
    <x v="14"/>
    <x v="3"/>
  </r>
  <r>
    <x v="101"/>
    <x v="339"/>
    <n v="0"/>
    <x v="14"/>
    <x v="3"/>
  </r>
  <r>
    <x v="101"/>
    <x v="340"/>
    <n v="0"/>
    <x v="14"/>
    <x v="3"/>
  </r>
  <r>
    <x v="101"/>
    <x v="341"/>
    <n v="0"/>
    <x v="14"/>
    <x v="3"/>
  </r>
  <r>
    <x v="101"/>
    <x v="342"/>
    <n v="0"/>
    <x v="14"/>
    <x v="3"/>
  </r>
  <r>
    <x v="101"/>
    <x v="343"/>
    <n v="0"/>
    <x v="14"/>
    <x v="3"/>
  </r>
  <r>
    <x v="101"/>
    <x v="344"/>
    <n v="0"/>
    <x v="14"/>
    <x v="3"/>
  </r>
  <r>
    <x v="101"/>
    <x v="336"/>
    <n v="0"/>
    <x v="15"/>
    <x v="3"/>
  </r>
  <r>
    <x v="101"/>
    <x v="337"/>
    <n v="0"/>
    <x v="15"/>
    <x v="3"/>
  </r>
  <r>
    <x v="101"/>
    <x v="338"/>
    <n v="0"/>
    <x v="15"/>
    <x v="3"/>
  </r>
  <r>
    <x v="101"/>
    <x v="339"/>
    <n v="0"/>
    <x v="15"/>
    <x v="3"/>
  </r>
  <r>
    <x v="101"/>
    <x v="340"/>
    <n v="0"/>
    <x v="15"/>
    <x v="3"/>
  </r>
  <r>
    <x v="101"/>
    <x v="341"/>
    <n v="0"/>
    <x v="15"/>
    <x v="3"/>
  </r>
  <r>
    <x v="101"/>
    <x v="342"/>
    <n v="0"/>
    <x v="15"/>
    <x v="3"/>
  </r>
  <r>
    <x v="101"/>
    <x v="343"/>
    <n v="0"/>
    <x v="15"/>
    <x v="3"/>
  </r>
  <r>
    <x v="101"/>
    <x v="344"/>
    <n v="0"/>
    <x v="15"/>
    <x v="3"/>
  </r>
  <r>
    <x v="101"/>
    <x v="336"/>
    <n v="0"/>
    <x v="16"/>
    <x v="3"/>
  </r>
  <r>
    <x v="101"/>
    <x v="337"/>
    <n v="0"/>
    <x v="16"/>
    <x v="3"/>
  </r>
  <r>
    <x v="101"/>
    <x v="338"/>
    <n v="0"/>
    <x v="16"/>
    <x v="3"/>
  </r>
  <r>
    <x v="101"/>
    <x v="339"/>
    <n v="0"/>
    <x v="16"/>
    <x v="3"/>
  </r>
  <r>
    <x v="101"/>
    <x v="340"/>
    <n v="0"/>
    <x v="16"/>
    <x v="3"/>
  </r>
  <r>
    <x v="101"/>
    <x v="341"/>
    <n v="0"/>
    <x v="16"/>
    <x v="3"/>
  </r>
  <r>
    <x v="101"/>
    <x v="342"/>
    <n v="0"/>
    <x v="16"/>
    <x v="3"/>
  </r>
  <r>
    <x v="101"/>
    <x v="343"/>
    <n v="0"/>
    <x v="16"/>
    <x v="3"/>
  </r>
  <r>
    <x v="101"/>
    <x v="344"/>
    <n v="0"/>
    <x v="16"/>
    <x v="3"/>
  </r>
  <r>
    <x v="102"/>
    <x v="273"/>
    <n v="5.3597922848664687"/>
    <x v="0"/>
    <x v="2"/>
  </r>
  <r>
    <x v="102"/>
    <x v="274"/>
    <n v="13.019287833827892"/>
    <x v="0"/>
    <x v="2"/>
  </r>
  <r>
    <x v="102"/>
    <x v="275"/>
    <n v="11.201780415430267"/>
    <x v="0"/>
    <x v="2"/>
  </r>
  <r>
    <x v="102"/>
    <x v="276"/>
    <n v="2.5964391691394657"/>
    <x v="0"/>
    <x v="2"/>
  </r>
  <r>
    <x v="102"/>
    <x v="277"/>
    <n v="4.7477744807121658"/>
    <x v="0"/>
    <x v="2"/>
  </r>
  <r>
    <x v="102"/>
    <x v="278"/>
    <n v="10.923590504451038"/>
    <x v="0"/>
    <x v="2"/>
  </r>
  <r>
    <x v="102"/>
    <x v="279"/>
    <n v="7.8078635014836797"/>
    <x v="0"/>
    <x v="2"/>
  </r>
  <r>
    <x v="102"/>
    <x v="280"/>
    <n v="1.0385756676557865"/>
    <x v="0"/>
    <x v="2"/>
  </r>
  <r>
    <x v="102"/>
    <x v="281"/>
    <n v="2.6149851632047478"/>
    <x v="0"/>
    <x v="2"/>
  </r>
  <r>
    <x v="102"/>
    <x v="282"/>
    <n v="2.763353115727003"/>
    <x v="0"/>
    <x v="2"/>
  </r>
  <r>
    <x v="102"/>
    <x v="283"/>
    <n v="7.418397626112759E-2"/>
    <x v="0"/>
    <x v="2"/>
  </r>
  <r>
    <x v="102"/>
    <x v="284"/>
    <n v="1.8545994065281899"/>
    <x v="0"/>
    <x v="2"/>
  </r>
  <r>
    <x v="102"/>
    <x v="285"/>
    <n v="1.1127596439169138"/>
    <x v="0"/>
    <x v="2"/>
  </r>
  <r>
    <x v="102"/>
    <x v="286"/>
    <n v="9.1431750741839757"/>
    <x v="0"/>
    <x v="2"/>
  </r>
  <r>
    <x v="102"/>
    <x v="287"/>
    <n v="1.6320474777448071"/>
    <x v="0"/>
    <x v="2"/>
  </r>
  <r>
    <x v="102"/>
    <x v="288"/>
    <n v="1.3538575667655786"/>
    <x v="0"/>
    <x v="2"/>
  </r>
  <r>
    <x v="102"/>
    <x v="289"/>
    <n v="1.7062314540059347"/>
    <x v="0"/>
    <x v="2"/>
  </r>
  <r>
    <x v="102"/>
    <x v="181"/>
    <n v="0.59347181008902072"/>
    <x v="0"/>
    <x v="2"/>
  </r>
  <r>
    <x v="102"/>
    <x v="290"/>
    <n v="6.1572700296735903"/>
    <x v="0"/>
    <x v="2"/>
  </r>
  <r>
    <x v="102"/>
    <x v="291"/>
    <n v="11.906528189910979"/>
    <x v="0"/>
    <x v="2"/>
  </r>
  <r>
    <x v="102"/>
    <x v="292"/>
    <n v="0.85311572700296734"/>
    <x v="0"/>
    <x v="2"/>
  </r>
  <r>
    <x v="102"/>
    <x v="345"/>
    <n v="0.12982195845697331"/>
    <x v="0"/>
    <x v="2"/>
  </r>
  <r>
    <x v="102"/>
    <x v="346"/>
    <n v="1.8545994065281898E-2"/>
    <x v="0"/>
    <x v="2"/>
  </r>
  <r>
    <x v="102"/>
    <x v="293"/>
    <n v="48.590504451038576"/>
    <x v="0"/>
    <x v="2"/>
  </r>
  <r>
    <x v="102"/>
    <x v="273"/>
    <n v="4.9777777777777779"/>
    <x v="1"/>
    <x v="2"/>
  </r>
  <r>
    <x v="102"/>
    <x v="274"/>
    <n v="12.533333333333333"/>
    <x v="1"/>
    <x v="2"/>
  </r>
  <r>
    <x v="102"/>
    <x v="275"/>
    <n v="11.28888888888889"/>
    <x v="1"/>
    <x v="2"/>
  </r>
  <r>
    <x v="102"/>
    <x v="276"/>
    <n v="2.5777777777777779"/>
    <x v="1"/>
    <x v="2"/>
  </r>
  <r>
    <x v="102"/>
    <x v="277"/>
    <n v="6.8444444444444441"/>
    <x v="1"/>
    <x v="2"/>
  </r>
  <r>
    <x v="102"/>
    <x v="278"/>
    <n v="2.4"/>
    <x v="1"/>
    <x v="2"/>
  </r>
  <r>
    <x v="102"/>
    <x v="279"/>
    <n v="5.5111111111111111"/>
    <x v="1"/>
    <x v="2"/>
  </r>
  <r>
    <x v="102"/>
    <x v="280"/>
    <n v="0.26666666666666666"/>
    <x v="1"/>
    <x v="2"/>
  </r>
  <r>
    <x v="102"/>
    <x v="281"/>
    <n v="2.2222222222222223"/>
    <x v="1"/>
    <x v="2"/>
  </r>
  <r>
    <x v="102"/>
    <x v="282"/>
    <n v="4.177777777777778"/>
    <x v="1"/>
    <x v="2"/>
  </r>
  <r>
    <x v="102"/>
    <x v="283"/>
    <n v="8.8888888888888892E-2"/>
    <x v="1"/>
    <x v="2"/>
  </r>
  <r>
    <x v="102"/>
    <x v="284"/>
    <n v="1.2444444444444445"/>
    <x v="1"/>
    <x v="2"/>
  </r>
  <r>
    <x v="102"/>
    <x v="285"/>
    <n v="0.97777777777777775"/>
    <x v="1"/>
    <x v="2"/>
  </r>
  <r>
    <x v="102"/>
    <x v="286"/>
    <n v="9.2444444444444436"/>
    <x v="1"/>
    <x v="2"/>
  </r>
  <r>
    <x v="102"/>
    <x v="287"/>
    <n v="2.0444444444444443"/>
    <x v="1"/>
    <x v="2"/>
  </r>
  <r>
    <x v="102"/>
    <x v="288"/>
    <n v="0.53333333333333333"/>
    <x v="1"/>
    <x v="2"/>
  </r>
  <r>
    <x v="102"/>
    <x v="289"/>
    <n v="2.3111111111111109"/>
    <x v="1"/>
    <x v="2"/>
  </r>
  <r>
    <x v="102"/>
    <x v="181"/>
    <n v="0.97777777777777775"/>
    <x v="1"/>
    <x v="2"/>
  </r>
  <r>
    <x v="102"/>
    <x v="290"/>
    <n v="15.822222222222223"/>
    <x v="1"/>
    <x v="2"/>
  </r>
  <r>
    <x v="102"/>
    <x v="291"/>
    <n v="8.5333333333333332"/>
    <x v="1"/>
    <x v="2"/>
  </r>
  <r>
    <x v="102"/>
    <x v="292"/>
    <n v="1.6"/>
    <x v="1"/>
    <x v="2"/>
  </r>
  <r>
    <x v="102"/>
    <x v="345"/>
    <n v="0.35555555555555557"/>
    <x v="1"/>
    <x v="2"/>
  </r>
  <r>
    <x v="102"/>
    <x v="346"/>
    <n v="8.8888888888888892E-2"/>
    <x v="1"/>
    <x v="2"/>
  </r>
  <r>
    <x v="102"/>
    <x v="293"/>
    <n v="49.68888888888889"/>
    <x v="1"/>
    <x v="2"/>
  </r>
  <r>
    <x v="102"/>
    <x v="273"/>
    <n v="8.0978260869565215"/>
    <x v="2"/>
    <x v="2"/>
  </r>
  <r>
    <x v="102"/>
    <x v="274"/>
    <n v="12.5"/>
    <x v="2"/>
    <x v="2"/>
  </r>
  <r>
    <x v="102"/>
    <x v="275"/>
    <n v="11.141304347826088"/>
    <x v="2"/>
    <x v="2"/>
  </r>
  <r>
    <x v="102"/>
    <x v="276"/>
    <n v="2.5543478260869565"/>
    <x v="2"/>
    <x v="2"/>
  </r>
  <r>
    <x v="102"/>
    <x v="277"/>
    <n v="3.5869565217391304"/>
    <x v="2"/>
    <x v="2"/>
  </r>
  <r>
    <x v="102"/>
    <x v="278"/>
    <n v="19.239130434782609"/>
    <x v="2"/>
    <x v="2"/>
  </r>
  <r>
    <x v="102"/>
    <x v="279"/>
    <n v="13.695652173913043"/>
    <x v="2"/>
    <x v="2"/>
  </r>
  <r>
    <x v="102"/>
    <x v="280"/>
    <n v="2.0652173913043477"/>
    <x v="2"/>
    <x v="2"/>
  </r>
  <r>
    <x v="102"/>
    <x v="281"/>
    <n v="2.5543478260869565"/>
    <x v="2"/>
    <x v="2"/>
  </r>
  <r>
    <x v="102"/>
    <x v="282"/>
    <n v="1.6304347826086956"/>
    <x v="2"/>
    <x v="2"/>
  </r>
  <r>
    <x v="102"/>
    <x v="283"/>
    <n v="5.434782608695652E-2"/>
    <x v="2"/>
    <x v="2"/>
  </r>
  <r>
    <x v="102"/>
    <x v="284"/>
    <n v="0.59782608695652173"/>
    <x v="2"/>
    <x v="2"/>
  </r>
  <r>
    <x v="102"/>
    <x v="285"/>
    <n v="1.3043478260869565"/>
    <x v="2"/>
    <x v="2"/>
  </r>
  <r>
    <x v="102"/>
    <x v="286"/>
    <n v="9.6739130434782616"/>
    <x v="2"/>
    <x v="2"/>
  </r>
  <r>
    <x v="102"/>
    <x v="287"/>
    <n v="0.16304347826086957"/>
    <x v="2"/>
    <x v="2"/>
  </r>
  <r>
    <x v="102"/>
    <x v="288"/>
    <n v="2.8804347826086958"/>
    <x v="2"/>
    <x v="2"/>
  </r>
  <r>
    <x v="102"/>
    <x v="289"/>
    <n v="1.3043478260869565"/>
    <x v="2"/>
    <x v="2"/>
  </r>
  <r>
    <x v="102"/>
    <x v="181"/>
    <n v="0.38043478260869568"/>
    <x v="2"/>
    <x v="2"/>
  </r>
  <r>
    <x v="102"/>
    <x v="290"/>
    <n v="2.8260869565217392"/>
    <x v="2"/>
    <x v="2"/>
  </r>
  <r>
    <x v="102"/>
    <x v="291"/>
    <n v="19.782608695652176"/>
    <x v="2"/>
    <x v="2"/>
  </r>
  <r>
    <x v="102"/>
    <x v="292"/>
    <n v="0.65217391304347827"/>
    <x v="2"/>
    <x v="2"/>
  </r>
  <r>
    <x v="102"/>
    <x v="345"/>
    <n v="0"/>
    <x v="2"/>
    <x v="2"/>
  </r>
  <r>
    <x v="102"/>
    <x v="346"/>
    <n v="0"/>
    <x v="2"/>
    <x v="2"/>
  </r>
  <r>
    <x v="102"/>
    <x v="293"/>
    <n v="40.054347826086953"/>
    <x v="2"/>
    <x v="2"/>
  </r>
  <r>
    <x v="102"/>
    <x v="273"/>
    <n v="4.225352112676056"/>
    <x v="3"/>
    <x v="2"/>
  </r>
  <r>
    <x v="102"/>
    <x v="274"/>
    <n v="14.225352112676056"/>
    <x v="3"/>
    <x v="2"/>
  </r>
  <r>
    <x v="102"/>
    <x v="275"/>
    <n v="12.67605633802817"/>
    <x v="3"/>
    <x v="2"/>
  </r>
  <r>
    <x v="102"/>
    <x v="276"/>
    <n v="2.9577464788732395"/>
    <x v="3"/>
    <x v="2"/>
  </r>
  <r>
    <x v="102"/>
    <x v="277"/>
    <n v="5.352112676056338"/>
    <x v="3"/>
    <x v="2"/>
  </r>
  <r>
    <x v="102"/>
    <x v="278"/>
    <n v="5.774647887323944"/>
    <x v="3"/>
    <x v="2"/>
  </r>
  <r>
    <x v="102"/>
    <x v="279"/>
    <n v="2.535211267605634"/>
    <x v="3"/>
    <x v="2"/>
  </r>
  <r>
    <x v="102"/>
    <x v="280"/>
    <n v="0.70422535211267601"/>
    <x v="3"/>
    <x v="2"/>
  </r>
  <r>
    <x v="102"/>
    <x v="281"/>
    <n v="2.535211267605634"/>
    <x v="3"/>
    <x v="2"/>
  </r>
  <r>
    <x v="102"/>
    <x v="282"/>
    <n v="4.507042253521127"/>
    <x v="3"/>
    <x v="2"/>
  </r>
  <r>
    <x v="102"/>
    <x v="283"/>
    <n v="0"/>
    <x v="3"/>
    <x v="2"/>
  </r>
  <r>
    <x v="102"/>
    <x v="284"/>
    <n v="0.42253521126760563"/>
    <x v="3"/>
    <x v="2"/>
  </r>
  <r>
    <x v="102"/>
    <x v="285"/>
    <n v="0.70422535211267601"/>
    <x v="3"/>
    <x v="2"/>
  </r>
  <r>
    <x v="102"/>
    <x v="286"/>
    <n v="7.605633802816901"/>
    <x v="3"/>
    <x v="2"/>
  </r>
  <r>
    <x v="102"/>
    <x v="287"/>
    <n v="4.788732394366197"/>
    <x v="3"/>
    <x v="2"/>
  </r>
  <r>
    <x v="102"/>
    <x v="288"/>
    <n v="0.42253521126760563"/>
    <x v="3"/>
    <x v="2"/>
  </r>
  <r>
    <x v="102"/>
    <x v="289"/>
    <n v="3.0985915492957745"/>
    <x v="3"/>
    <x v="2"/>
  </r>
  <r>
    <x v="102"/>
    <x v="181"/>
    <n v="0.56338028169014087"/>
    <x v="3"/>
    <x v="2"/>
  </r>
  <r>
    <x v="102"/>
    <x v="290"/>
    <n v="6.901408450704225"/>
    <x v="3"/>
    <x v="2"/>
  </r>
  <r>
    <x v="102"/>
    <x v="291"/>
    <n v="5.492957746478873"/>
    <x v="3"/>
    <x v="2"/>
  </r>
  <r>
    <x v="102"/>
    <x v="292"/>
    <n v="0.14084507042253522"/>
    <x v="3"/>
    <x v="2"/>
  </r>
  <r>
    <x v="102"/>
    <x v="345"/>
    <n v="0.28169014084507044"/>
    <x v="3"/>
    <x v="2"/>
  </r>
  <r>
    <x v="102"/>
    <x v="346"/>
    <n v="0"/>
    <x v="3"/>
    <x v="2"/>
  </r>
  <r>
    <x v="102"/>
    <x v="293"/>
    <n v="55.070422535211264"/>
    <x v="3"/>
    <x v="2"/>
  </r>
  <r>
    <x v="102"/>
    <x v="273"/>
    <n v="1.8840579710144927"/>
    <x v="4"/>
    <x v="2"/>
  </r>
  <r>
    <x v="102"/>
    <x v="274"/>
    <n v="14.637681159420289"/>
    <x v="4"/>
    <x v="2"/>
  </r>
  <r>
    <x v="102"/>
    <x v="275"/>
    <n v="8.1159420289855078"/>
    <x v="4"/>
    <x v="2"/>
  </r>
  <r>
    <x v="102"/>
    <x v="276"/>
    <n v="2.318840579710145"/>
    <x v="4"/>
    <x v="2"/>
  </r>
  <r>
    <x v="102"/>
    <x v="277"/>
    <n v="3.7681159420289854"/>
    <x v="4"/>
    <x v="2"/>
  </r>
  <r>
    <x v="102"/>
    <x v="278"/>
    <n v="12.173913043478262"/>
    <x v="4"/>
    <x v="2"/>
  </r>
  <r>
    <x v="102"/>
    <x v="279"/>
    <n v="4.9275362318840576"/>
    <x v="4"/>
    <x v="2"/>
  </r>
  <r>
    <x v="102"/>
    <x v="280"/>
    <n v="0.57971014492753625"/>
    <x v="4"/>
    <x v="2"/>
  </r>
  <r>
    <x v="102"/>
    <x v="281"/>
    <n v="2.7536231884057969"/>
    <x v="4"/>
    <x v="2"/>
  </r>
  <r>
    <x v="102"/>
    <x v="282"/>
    <n v="1.3043478260869565"/>
    <x v="4"/>
    <x v="2"/>
  </r>
  <r>
    <x v="102"/>
    <x v="283"/>
    <n v="0.14492753623188406"/>
    <x v="4"/>
    <x v="2"/>
  </r>
  <r>
    <x v="102"/>
    <x v="284"/>
    <n v="2.318840579710145"/>
    <x v="4"/>
    <x v="2"/>
  </r>
  <r>
    <x v="102"/>
    <x v="285"/>
    <n v="1.4492753623188406"/>
    <x v="4"/>
    <x v="2"/>
  </r>
  <r>
    <x v="102"/>
    <x v="286"/>
    <n v="12.028985507246377"/>
    <x v="4"/>
    <x v="2"/>
  </r>
  <r>
    <x v="102"/>
    <x v="287"/>
    <n v="0.57971014492753625"/>
    <x v="4"/>
    <x v="2"/>
  </r>
  <r>
    <x v="102"/>
    <x v="288"/>
    <n v="0.43478260869565216"/>
    <x v="4"/>
    <x v="2"/>
  </r>
  <r>
    <x v="102"/>
    <x v="289"/>
    <n v="0.43478260869565216"/>
    <x v="4"/>
    <x v="2"/>
  </r>
  <r>
    <x v="102"/>
    <x v="181"/>
    <n v="0.57971014492753625"/>
    <x v="4"/>
    <x v="2"/>
  </r>
  <r>
    <x v="102"/>
    <x v="290"/>
    <n v="1.4492753623188406"/>
    <x v="4"/>
    <x v="2"/>
  </r>
  <r>
    <x v="102"/>
    <x v="291"/>
    <n v="11.014492753623188"/>
    <x v="4"/>
    <x v="2"/>
  </r>
  <r>
    <x v="102"/>
    <x v="292"/>
    <n v="0.14492753623188406"/>
    <x v="4"/>
    <x v="2"/>
  </r>
  <r>
    <x v="102"/>
    <x v="345"/>
    <n v="0"/>
    <x v="4"/>
    <x v="2"/>
  </r>
  <r>
    <x v="102"/>
    <x v="346"/>
    <n v="0"/>
    <x v="4"/>
    <x v="2"/>
  </r>
  <r>
    <x v="102"/>
    <x v="293"/>
    <n v="57.246376811594203"/>
    <x v="4"/>
    <x v="2"/>
  </r>
  <r>
    <x v="102"/>
    <x v="273"/>
    <n v="2.0512820512820511"/>
    <x v="5"/>
    <x v="2"/>
  </r>
  <r>
    <x v="102"/>
    <x v="274"/>
    <n v="23.076923076923077"/>
    <x v="5"/>
    <x v="2"/>
  </r>
  <r>
    <x v="102"/>
    <x v="275"/>
    <n v="9.7435897435897427"/>
    <x v="5"/>
    <x v="2"/>
  </r>
  <r>
    <x v="102"/>
    <x v="276"/>
    <n v="2.5641025641025643"/>
    <x v="5"/>
    <x v="2"/>
  </r>
  <r>
    <x v="102"/>
    <x v="277"/>
    <n v="3.5897435897435899"/>
    <x v="5"/>
    <x v="2"/>
  </r>
  <r>
    <x v="102"/>
    <x v="278"/>
    <n v="15.384615384615385"/>
    <x v="5"/>
    <x v="2"/>
  </r>
  <r>
    <x v="102"/>
    <x v="279"/>
    <n v="4.615384615384615"/>
    <x v="5"/>
    <x v="2"/>
  </r>
  <r>
    <x v="102"/>
    <x v="280"/>
    <n v="0.51282051282051277"/>
    <x v="5"/>
    <x v="2"/>
  </r>
  <r>
    <x v="102"/>
    <x v="281"/>
    <n v="4.615384615384615"/>
    <x v="5"/>
    <x v="2"/>
  </r>
  <r>
    <x v="102"/>
    <x v="282"/>
    <n v="1.5384615384615385"/>
    <x v="5"/>
    <x v="2"/>
  </r>
  <r>
    <x v="102"/>
    <x v="283"/>
    <n v="0"/>
    <x v="5"/>
    <x v="2"/>
  </r>
  <r>
    <x v="102"/>
    <x v="284"/>
    <n v="2.5641025641025643"/>
    <x v="5"/>
    <x v="2"/>
  </r>
  <r>
    <x v="102"/>
    <x v="285"/>
    <n v="1.0256410256410255"/>
    <x v="5"/>
    <x v="2"/>
  </r>
  <r>
    <x v="102"/>
    <x v="286"/>
    <n v="15.384615384615385"/>
    <x v="5"/>
    <x v="2"/>
  </r>
  <r>
    <x v="102"/>
    <x v="287"/>
    <n v="0.51282051282051277"/>
    <x v="5"/>
    <x v="2"/>
  </r>
  <r>
    <x v="102"/>
    <x v="288"/>
    <n v="0"/>
    <x v="5"/>
    <x v="2"/>
  </r>
  <r>
    <x v="102"/>
    <x v="289"/>
    <n v="1.5384615384615385"/>
    <x v="5"/>
    <x v="2"/>
  </r>
  <r>
    <x v="102"/>
    <x v="181"/>
    <n v="0.51282051282051277"/>
    <x v="5"/>
    <x v="2"/>
  </r>
  <r>
    <x v="102"/>
    <x v="290"/>
    <n v="1.0256410256410255"/>
    <x v="5"/>
    <x v="2"/>
  </r>
  <r>
    <x v="102"/>
    <x v="291"/>
    <n v="11.794871794871796"/>
    <x v="5"/>
    <x v="2"/>
  </r>
  <r>
    <x v="102"/>
    <x v="292"/>
    <n v="0.51282051282051277"/>
    <x v="5"/>
    <x v="2"/>
  </r>
  <r>
    <x v="102"/>
    <x v="345"/>
    <n v="0"/>
    <x v="5"/>
    <x v="2"/>
  </r>
  <r>
    <x v="102"/>
    <x v="346"/>
    <n v="0"/>
    <x v="5"/>
    <x v="2"/>
  </r>
  <r>
    <x v="102"/>
    <x v="293"/>
    <n v="47.179487179487182"/>
    <x v="5"/>
    <x v="2"/>
  </r>
  <r>
    <x v="102"/>
    <x v="273"/>
    <n v="3.3057851239669422"/>
    <x v="6"/>
    <x v="2"/>
  </r>
  <r>
    <x v="102"/>
    <x v="274"/>
    <n v="14.049586776859504"/>
    <x v="6"/>
    <x v="2"/>
  </r>
  <r>
    <x v="102"/>
    <x v="275"/>
    <n v="8.2644628099173545"/>
    <x v="6"/>
    <x v="2"/>
  </r>
  <r>
    <x v="102"/>
    <x v="276"/>
    <n v="2.4793388429752068"/>
    <x v="6"/>
    <x v="2"/>
  </r>
  <r>
    <x v="102"/>
    <x v="277"/>
    <n v="4.9586776859504136"/>
    <x v="6"/>
    <x v="2"/>
  </r>
  <r>
    <x v="102"/>
    <x v="278"/>
    <n v="18.181818181818183"/>
    <x v="6"/>
    <x v="2"/>
  </r>
  <r>
    <x v="102"/>
    <x v="279"/>
    <n v="0.82644628099173556"/>
    <x v="6"/>
    <x v="2"/>
  </r>
  <r>
    <x v="102"/>
    <x v="280"/>
    <n v="1.6528925619834711"/>
    <x v="6"/>
    <x v="2"/>
  </r>
  <r>
    <x v="102"/>
    <x v="281"/>
    <n v="2.4793388429752068"/>
    <x v="6"/>
    <x v="2"/>
  </r>
  <r>
    <x v="102"/>
    <x v="282"/>
    <n v="0.82644628099173556"/>
    <x v="6"/>
    <x v="2"/>
  </r>
  <r>
    <x v="102"/>
    <x v="283"/>
    <n v="0"/>
    <x v="6"/>
    <x v="2"/>
  </r>
  <r>
    <x v="102"/>
    <x v="284"/>
    <n v="2.4793388429752068"/>
    <x v="6"/>
    <x v="2"/>
  </r>
  <r>
    <x v="102"/>
    <x v="285"/>
    <n v="2.4793388429752068"/>
    <x v="6"/>
    <x v="2"/>
  </r>
  <r>
    <x v="102"/>
    <x v="286"/>
    <n v="10.743801652892563"/>
    <x v="6"/>
    <x v="2"/>
  </r>
  <r>
    <x v="102"/>
    <x v="287"/>
    <n v="0.82644628099173556"/>
    <x v="6"/>
    <x v="2"/>
  </r>
  <r>
    <x v="102"/>
    <x v="288"/>
    <n v="1.6528925619834711"/>
    <x v="6"/>
    <x v="2"/>
  </r>
  <r>
    <x v="102"/>
    <x v="289"/>
    <n v="0"/>
    <x v="6"/>
    <x v="2"/>
  </r>
  <r>
    <x v="102"/>
    <x v="181"/>
    <n v="0.82644628099173556"/>
    <x v="6"/>
    <x v="2"/>
  </r>
  <r>
    <x v="102"/>
    <x v="290"/>
    <n v="3.3057851239669422"/>
    <x v="6"/>
    <x v="2"/>
  </r>
  <r>
    <x v="102"/>
    <x v="291"/>
    <n v="10.743801652892563"/>
    <x v="6"/>
    <x v="2"/>
  </r>
  <r>
    <x v="102"/>
    <x v="292"/>
    <n v="0"/>
    <x v="6"/>
    <x v="2"/>
  </r>
  <r>
    <x v="102"/>
    <x v="345"/>
    <n v="0"/>
    <x v="6"/>
    <x v="2"/>
  </r>
  <r>
    <x v="102"/>
    <x v="346"/>
    <n v="0"/>
    <x v="6"/>
    <x v="2"/>
  </r>
  <r>
    <x v="102"/>
    <x v="293"/>
    <n v="54.545454545454547"/>
    <x v="6"/>
    <x v="2"/>
  </r>
  <r>
    <x v="102"/>
    <x v="273"/>
    <n v="2.4875621890547261"/>
    <x v="7"/>
    <x v="2"/>
  </r>
  <r>
    <x v="102"/>
    <x v="274"/>
    <n v="13.432835820895523"/>
    <x v="7"/>
    <x v="2"/>
  </r>
  <r>
    <x v="102"/>
    <x v="275"/>
    <n v="8.9552238805970141"/>
    <x v="7"/>
    <x v="2"/>
  </r>
  <r>
    <x v="102"/>
    <x v="276"/>
    <n v="2.9850746268656718"/>
    <x v="7"/>
    <x v="2"/>
  </r>
  <r>
    <x v="102"/>
    <x v="277"/>
    <n v="5.4726368159203984"/>
    <x v="7"/>
    <x v="2"/>
  </r>
  <r>
    <x v="102"/>
    <x v="278"/>
    <n v="13.930348258706468"/>
    <x v="7"/>
    <x v="2"/>
  </r>
  <r>
    <x v="102"/>
    <x v="279"/>
    <n v="9.9502487562189046"/>
    <x v="7"/>
    <x v="2"/>
  </r>
  <r>
    <x v="102"/>
    <x v="280"/>
    <n v="0.49751243781094528"/>
    <x v="7"/>
    <x v="2"/>
  </r>
  <r>
    <x v="102"/>
    <x v="281"/>
    <n v="2.9850746268656718"/>
    <x v="7"/>
    <x v="2"/>
  </r>
  <r>
    <x v="102"/>
    <x v="282"/>
    <n v="1.9900497512437811"/>
    <x v="7"/>
    <x v="2"/>
  </r>
  <r>
    <x v="102"/>
    <x v="283"/>
    <n v="0"/>
    <x v="7"/>
    <x v="2"/>
  </r>
  <r>
    <x v="102"/>
    <x v="284"/>
    <n v="2.4875621890547261"/>
    <x v="7"/>
    <x v="2"/>
  </r>
  <r>
    <x v="102"/>
    <x v="285"/>
    <n v="1.4925373134328359"/>
    <x v="7"/>
    <x v="2"/>
  </r>
  <r>
    <x v="102"/>
    <x v="286"/>
    <n v="12.935323383084578"/>
    <x v="7"/>
    <x v="2"/>
  </r>
  <r>
    <x v="102"/>
    <x v="287"/>
    <n v="0.99502487562189057"/>
    <x v="7"/>
    <x v="2"/>
  </r>
  <r>
    <x v="102"/>
    <x v="288"/>
    <n v="0.49751243781094528"/>
    <x v="7"/>
    <x v="2"/>
  </r>
  <r>
    <x v="102"/>
    <x v="289"/>
    <n v="0"/>
    <x v="7"/>
    <x v="2"/>
  </r>
  <r>
    <x v="102"/>
    <x v="181"/>
    <n v="0.49751243781094528"/>
    <x v="7"/>
    <x v="2"/>
  </r>
  <r>
    <x v="102"/>
    <x v="290"/>
    <n v="0"/>
    <x v="7"/>
    <x v="2"/>
  </r>
  <r>
    <x v="102"/>
    <x v="291"/>
    <n v="15.422885572139304"/>
    <x v="7"/>
    <x v="2"/>
  </r>
  <r>
    <x v="102"/>
    <x v="292"/>
    <n v="0"/>
    <x v="7"/>
    <x v="2"/>
  </r>
  <r>
    <x v="102"/>
    <x v="345"/>
    <n v="0"/>
    <x v="7"/>
    <x v="2"/>
  </r>
  <r>
    <x v="102"/>
    <x v="346"/>
    <n v="0"/>
    <x v="7"/>
    <x v="2"/>
  </r>
  <r>
    <x v="102"/>
    <x v="293"/>
    <n v="52.238805970149251"/>
    <x v="7"/>
    <x v="2"/>
  </r>
  <r>
    <x v="102"/>
    <x v="273"/>
    <n v="0"/>
    <x v="8"/>
    <x v="2"/>
  </r>
  <r>
    <x v="102"/>
    <x v="274"/>
    <n v="6.9364161849710984"/>
    <x v="8"/>
    <x v="2"/>
  </r>
  <r>
    <x v="102"/>
    <x v="275"/>
    <n v="5.202312138728324"/>
    <x v="8"/>
    <x v="2"/>
  </r>
  <r>
    <x v="102"/>
    <x v="276"/>
    <n v="1.1560693641618498"/>
    <x v="8"/>
    <x v="2"/>
  </r>
  <r>
    <x v="102"/>
    <x v="277"/>
    <n v="1.1560693641618498"/>
    <x v="8"/>
    <x v="2"/>
  </r>
  <r>
    <x v="102"/>
    <x v="278"/>
    <n v="2.3121387283236996"/>
    <x v="8"/>
    <x v="2"/>
  </r>
  <r>
    <x v="102"/>
    <x v="279"/>
    <n v="2.3121387283236996"/>
    <x v="8"/>
    <x v="2"/>
  </r>
  <r>
    <x v="102"/>
    <x v="280"/>
    <n v="0"/>
    <x v="8"/>
    <x v="2"/>
  </r>
  <r>
    <x v="102"/>
    <x v="281"/>
    <n v="0.5780346820809249"/>
    <x v="8"/>
    <x v="2"/>
  </r>
  <r>
    <x v="102"/>
    <x v="282"/>
    <n v="0.5780346820809249"/>
    <x v="8"/>
    <x v="2"/>
  </r>
  <r>
    <x v="102"/>
    <x v="283"/>
    <n v="0.5780346820809249"/>
    <x v="8"/>
    <x v="2"/>
  </r>
  <r>
    <x v="102"/>
    <x v="284"/>
    <n v="1.7341040462427746"/>
    <x v="8"/>
    <x v="2"/>
  </r>
  <r>
    <x v="102"/>
    <x v="285"/>
    <n v="1.1560693641618498"/>
    <x v="8"/>
    <x v="2"/>
  </r>
  <r>
    <x v="102"/>
    <x v="286"/>
    <n v="8.0924855491329488"/>
    <x v="8"/>
    <x v="2"/>
  </r>
  <r>
    <x v="102"/>
    <x v="287"/>
    <n v="0"/>
    <x v="8"/>
    <x v="2"/>
  </r>
  <r>
    <x v="102"/>
    <x v="288"/>
    <n v="0"/>
    <x v="8"/>
    <x v="2"/>
  </r>
  <r>
    <x v="102"/>
    <x v="289"/>
    <n v="0"/>
    <x v="8"/>
    <x v="2"/>
  </r>
  <r>
    <x v="102"/>
    <x v="181"/>
    <n v="0.5780346820809249"/>
    <x v="8"/>
    <x v="2"/>
  </r>
  <r>
    <x v="102"/>
    <x v="290"/>
    <n v="2.3121387283236996"/>
    <x v="8"/>
    <x v="2"/>
  </r>
  <r>
    <x v="102"/>
    <x v="291"/>
    <n v="5.202312138728324"/>
    <x v="8"/>
    <x v="2"/>
  </r>
  <r>
    <x v="102"/>
    <x v="292"/>
    <n v="0"/>
    <x v="8"/>
    <x v="2"/>
  </r>
  <r>
    <x v="102"/>
    <x v="345"/>
    <n v="0"/>
    <x v="8"/>
    <x v="2"/>
  </r>
  <r>
    <x v="102"/>
    <x v="346"/>
    <n v="0"/>
    <x v="8"/>
    <x v="2"/>
  </r>
  <r>
    <x v="102"/>
    <x v="293"/>
    <n v="76.300578034682076"/>
    <x v="8"/>
    <x v="2"/>
  </r>
  <r>
    <x v="102"/>
    <x v="273"/>
    <n v="4.4198895027624312"/>
    <x v="9"/>
    <x v="2"/>
  </r>
  <r>
    <x v="102"/>
    <x v="274"/>
    <n v="7.7348066298342539"/>
    <x v="9"/>
    <x v="2"/>
  </r>
  <r>
    <x v="102"/>
    <x v="275"/>
    <n v="12.154696132596685"/>
    <x v="9"/>
    <x v="2"/>
  </r>
  <r>
    <x v="102"/>
    <x v="276"/>
    <n v="0.5524861878453039"/>
    <x v="9"/>
    <x v="2"/>
  </r>
  <r>
    <x v="102"/>
    <x v="277"/>
    <n v="4.4198895027624312"/>
    <x v="9"/>
    <x v="2"/>
  </r>
  <r>
    <x v="102"/>
    <x v="278"/>
    <n v="12.154696132596685"/>
    <x v="9"/>
    <x v="2"/>
  </r>
  <r>
    <x v="102"/>
    <x v="279"/>
    <n v="6.6298342541436464"/>
    <x v="9"/>
    <x v="2"/>
  </r>
  <r>
    <x v="102"/>
    <x v="280"/>
    <n v="0.5524861878453039"/>
    <x v="9"/>
    <x v="2"/>
  </r>
  <r>
    <x v="102"/>
    <x v="281"/>
    <n v="4.4198895027624312"/>
    <x v="9"/>
    <x v="2"/>
  </r>
  <r>
    <x v="102"/>
    <x v="282"/>
    <n v="1.6574585635359116"/>
    <x v="9"/>
    <x v="2"/>
  </r>
  <r>
    <x v="102"/>
    <x v="283"/>
    <n v="0"/>
    <x v="9"/>
    <x v="2"/>
  </r>
  <r>
    <x v="102"/>
    <x v="284"/>
    <n v="3.3149171270718232"/>
    <x v="9"/>
    <x v="2"/>
  </r>
  <r>
    <x v="102"/>
    <x v="285"/>
    <n v="0.5524861878453039"/>
    <x v="9"/>
    <x v="2"/>
  </r>
  <r>
    <x v="102"/>
    <x v="286"/>
    <n v="7.7348066298342539"/>
    <x v="9"/>
    <x v="2"/>
  </r>
  <r>
    <x v="102"/>
    <x v="287"/>
    <n v="1.1049723756906078"/>
    <x v="9"/>
    <x v="2"/>
  </r>
  <r>
    <x v="102"/>
    <x v="288"/>
    <n v="1.1049723756906078"/>
    <x v="9"/>
    <x v="2"/>
  </r>
  <r>
    <x v="102"/>
    <x v="289"/>
    <n v="1.1049723756906078"/>
    <x v="9"/>
    <x v="2"/>
  </r>
  <r>
    <x v="102"/>
    <x v="181"/>
    <n v="1.1049723756906078"/>
    <x v="9"/>
    <x v="2"/>
  </r>
  <r>
    <x v="102"/>
    <x v="290"/>
    <n v="3.3149171270718232"/>
    <x v="9"/>
    <x v="2"/>
  </r>
  <r>
    <x v="102"/>
    <x v="291"/>
    <n v="2.7624309392265194"/>
    <x v="9"/>
    <x v="2"/>
  </r>
  <r>
    <x v="102"/>
    <x v="292"/>
    <n v="0.5524861878453039"/>
    <x v="9"/>
    <x v="2"/>
  </r>
  <r>
    <x v="102"/>
    <x v="345"/>
    <n v="0"/>
    <x v="9"/>
    <x v="2"/>
  </r>
  <r>
    <x v="102"/>
    <x v="346"/>
    <n v="0"/>
    <x v="9"/>
    <x v="2"/>
  </r>
  <r>
    <x v="102"/>
    <x v="293"/>
    <n v="59.116022099447513"/>
    <x v="9"/>
    <x v="2"/>
  </r>
  <r>
    <x v="102"/>
    <x v="273"/>
    <n v="7.3825503355704694"/>
    <x v="10"/>
    <x v="2"/>
  </r>
  <r>
    <x v="102"/>
    <x v="274"/>
    <n v="14.093959731543624"/>
    <x v="10"/>
    <x v="2"/>
  </r>
  <r>
    <x v="102"/>
    <x v="275"/>
    <n v="17.449664429530202"/>
    <x v="10"/>
    <x v="2"/>
  </r>
  <r>
    <x v="102"/>
    <x v="276"/>
    <n v="2.6845637583892619"/>
    <x v="10"/>
    <x v="2"/>
  </r>
  <r>
    <x v="102"/>
    <x v="277"/>
    <n v="2.6845637583892619"/>
    <x v="10"/>
    <x v="2"/>
  </r>
  <r>
    <x v="102"/>
    <x v="278"/>
    <n v="6.0402684563758386"/>
    <x v="10"/>
    <x v="2"/>
  </r>
  <r>
    <x v="102"/>
    <x v="279"/>
    <n v="6.7114093959731544"/>
    <x v="10"/>
    <x v="2"/>
  </r>
  <r>
    <x v="102"/>
    <x v="280"/>
    <n v="0"/>
    <x v="10"/>
    <x v="2"/>
  </r>
  <r>
    <x v="102"/>
    <x v="281"/>
    <n v="3.3557046979865772"/>
    <x v="10"/>
    <x v="2"/>
  </r>
  <r>
    <x v="102"/>
    <x v="282"/>
    <n v="6.7114093959731544"/>
    <x v="10"/>
    <x v="2"/>
  </r>
  <r>
    <x v="102"/>
    <x v="283"/>
    <n v="0"/>
    <x v="10"/>
    <x v="2"/>
  </r>
  <r>
    <x v="102"/>
    <x v="284"/>
    <n v="13.422818791946309"/>
    <x v="10"/>
    <x v="2"/>
  </r>
  <r>
    <x v="102"/>
    <x v="285"/>
    <n v="0"/>
    <x v="10"/>
    <x v="2"/>
  </r>
  <r>
    <x v="102"/>
    <x v="286"/>
    <n v="9.3959731543624159"/>
    <x v="10"/>
    <x v="2"/>
  </r>
  <r>
    <x v="102"/>
    <x v="287"/>
    <n v="8.053691275167786"/>
    <x v="10"/>
    <x v="2"/>
  </r>
  <r>
    <x v="102"/>
    <x v="288"/>
    <n v="0"/>
    <x v="10"/>
    <x v="2"/>
  </r>
  <r>
    <x v="102"/>
    <x v="289"/>
    <n v="2.0134228187919465"/>
    <x v="10"/>
    <x v="2"/>
  </r>
  <r>
    <x v="102"/>
    <x v="181"/>
    <n v="0"/>
    <x v="10"/>
    <x v="2"/>
  </r>
  <r>
    <x v="102"/>
    <x v="290"/>
    <n v="8.724832214765101"/>
    <x v="10"/>
    <x v="2"/>
  </r>
  <r>
    <x v="102"/>
    <x v="291"/>
    <n v="7.3825503355704694"/>
    <x v="10"/>
    <x v="2"/>
  </r>
  <r>
    <x v="102"/>
    <x v="292"/>
    <n v="0"/>
    <x v="10"/>
    <x v="2"/>
  </r>
  <r>
    <x v="102"/>
    <x v="345"/>
    <n v="0"/>
    <x v="10"/>
    <x v="2"/>
  </r>
  <r>
    <x v="102"/>
    <x v="346"/>
    <n v="0"/>
    <x v="10"/>
    <x v="2"/>
  </r>
  <r>
    <x v="102"/>
    <x v="293"/>
    <n v="37.583892617449663"/>
    <x v="10"/>
    <x v="2"/>
  </r>
  <r>
    <x v="102"/>
    <x v="273"/>
    <n v="3.3557046979865772"/>
    <x v="11"/>
    <x v="2"/>
  </r>
  <r>
    <x v="102"/>
    <x v="274"/>
    <n v="10.067114093959731"/>
    <x v="11"/>
    <x v="2"/>
  </r>
  <r>
    <x v="102"/>
    <x v="275"/>
    <n v="12.751677852348994"/>
    <x v="11"/>
    <x v="2"/>
  </r>
  <r>
    <x v="102"/>
    <x v="276"/>
    <n v="2.6845637583892619"/>
    <x v="11"/>
    <x v="2"/>
  </r>
  <r>
    <x v="102"/>
    <x v="277"/>
    <n v="4.026845637583893"/>
    <x v="11"/>
    <x v="2"/>
  </r>
  <r>
    <x v="102"/>
    <x v="278"/>
    <n v="14.765100671140939"/>
    <x v="11"/>
    <x v="2"/>
  </r>
  <r>
    <x v="102"/>
    <x v="279"/>
    <n v="2.6845637583892619"/>
    <x v="11"/>
    <x v="2"/>
  </r>
  <r>
    <x v="102"/>
    <x v="280"/>
    <n v="0"/>
    <x v="11"/>
    <x v="2"/>
  </r>
  <r>
    <x v="102"/>
    <x v="281"/>
    <n v="3.3557046979865772"/>
    <x v="11"/>
    <x v="2"/>
  </r>
  <r>
    <x v="102"/>
    <x v="282"/>
    <n v="1.3422818791946309"/>
    <x v="11"/>
    <x v="2"/>
  </r>
  <r>
    <x v="102"/>
    <x v="283"/>
    <n v="0"/>
    <x v="11"/>
    <x v="2"/>
  </r>
  <r>
    <x v="102"/>
    <x v="284"/>
    <n v="5.3691275167785237"/>
    <x v="11"/>
    <x v="2"/>
  </r>
  <r>
    <x v="102"/>
    <x v="285"/>
    <n v="1.3422818791946309"/>
    <x v="11"/>
    <x v="2"/>
  </r>
  <r>
    <x v="102"/>
    <x v="286"/>
    <n v="6.7114093959731544"/>
    <x v="11"/>
    <x v="2"/>
  </r>
  <r>
    <x v="102"/>
    <x v="287"/>
    <n v="0"/>
    <x v="11"/>
    <x v="2"/>
  </r>
  <r>
    <x v="102"/>
    <x v="288"/>
    <n v="0"/>
    <x v="11"/>
    <x v="2"/>
  </r>
  <r>
    <x v="102"/>
    <x v="289"/>
    <n v="1.3422818791946309"/>
    <x v="11"/>
    <x v="2"/>
  </r>
  <r>
    <x v="102"/>
    <x v="181"/>
    <n v="2.0134228187919465"/>
    <x v="11"/>
    <x v="2"/>
  </r>
  <r>
    <x v="102"/>
    <x v="290"/>
    <n v="1.3422818791946309"/>
    <x v="11"/>
    <x v="2"/>
  </r>
  <r>
    <x v="102"/>
    <x v="291"/>
    <n v="5.3691275167785237"/>
    <x v="11"/>
    <x v="2"/>
  </r>
  <r>
    <x v="102"/>
    <x v="292"/>
    <n v="0.67114093959731547"/>
    <x v="11"/>
    <x v="2"/>
  </r>
  <r>
    <x v="102"/>
    <x v="345"/>
    <n v="0"/>
    <x v="11"/>
    <x v="2"/>
  </r>
  <r>
    <x v="102"/>
    <x v="346"/>
    <n v="0"/>
    <x v="11"/>
    <x v="2"/>
  </r>
  <r>
    <x v="102"/>
    <x v="293"/>
    <n v="53.020134228187921"/>
    <x v="11"/>
    <x v="2"/>
  </r>
  <r>
    <x v="102"/>
    <x v="273"/>
    <n v="5.0847457627118642"/>
    <x v="12"/>
    <x v="2"/>
  </r>
  <r>
    <x v="102"/>
    <x v="274"/>
    <n v="8.4745762711864412"/>
    <x v="12"/>
    <x v="2"/>
  </r>
  <r>
    <x v="102"/>
    <x v="275"/>
    <n v="13.559322033898304"/>
    <x v="12"/>
    <x v="2"/>
  </r>
  <r>
    <x v="102"/>
    <x v="276"/>
    <n v="1.6949152542372881"/>
    <x v="12"/>
    <x v="2"/>
  </r>
  <r>
    <x v="102"/>
    <x v="277"/>
    <n v="5.0847457627118642"/>
    <x v="12"/>
    <x v="2"/>
  </r>
  <r>
    <x v="102"/>
    <x v="278"/>
    <n v="2.5423728813559321"/>
    <x v="12"/>
    <x v="2"/>
  </r>
  <r>
    <x v="102"/>
    <x v="279"/>
    <n v="3.3898305084745761"/>
    <x v="12"/>
    <x v="2"/>
  </r>
  <r>
    <x v="102"/>
    <x v="280"/>
    <n v="0"/>
    <x v="12"/>
    <x v="2"/>
  </r>
  <r>
    <x v="102"/>
    <x v="281"/>
    <n v="0.84745762711864403"/>
    <x v="12"/>
    <x v="2"/>
  </r>
  <r>
    <x v="102"/>
    <x v="282"/>
    <n v="1.6949152542372881"/>
    <x v="12"/>
    <x v="2"/>
  </r>
  <r>
    <x v="102"/>
    <x v="283"/>
    <n v="0.84745762711864403"/>
    <x v="12"/>
    <x v="2"/>
  </r>
  <r>
    <x v="102"/>
    <x v="284"/>
    <n v="2.5423728813559321"/>
    <x v="12"/>
    <x v="2"/>
  </r>
  <r>
    <x v="102"/>
    <x v="285"/>
    <n v="0.84745762711864403"/>
    <x v="12"/>
    <x v="2"/>
  </r>
  <r>
    <x v="102"/>
    <x v="286"/>
    <n v="11.016949152542374"/>
    <x v="12"/>
    <x v="2"/>
  </r>
  <r>
    <x v="102"/>
    <x v="287"/>
    <n v="5.9322033898305087"/>
    <x v="12"/>
    <x v="2"/>
  </r>
  <r>
    <x v="102"/>
    <x v="288"/>
    <n v="1.6949152542372881"/>
    <x v="12"/>
    <x v="2"/>
  </r>
  <r>
    <x v="102"/>
    <x v="289"/>
    <n v="2.5423728813559321"/>
    <x v="12"/>
    <x v="2"/>
  </r>
  <r>
    <x v="102"/>
    <x v="181"/>
    <n v="0"/>
    <x v="12"/>
    <x v="2"/>
  </r>
  <r>
    <x v="102"/>
    <x v="290"/>
    <n v="0.84745762711864403"/>
    <x v="12"/>
    <x v="2"/>
  </r>
  <r>
    <x v="102"/>
    <x v="291"/>
    <n v="11.016949152542374"/>
    <x v="12"/>
    <x v="2"/>
  </r>
  <r>
    <x v="102"/>
    <x v="292"/>
    <n v="2.5423728813559321"/>
    <x v="12"/>
    <x v="2"/>
  </r>
  <r>
    <x v="102"/>
    <x v="345"/>
    <n v="0"/>
    <x v="12"/>
    <x v="2"/>
  </r>
  <r>
    <x v="102"/>
    <x v="346"/>
    <n v="0"/>
    <x v="12"/>
    <x v="2"/>
  </r>
  <r>
    <x v="102"/>
    <x v="293"/>
    <n v="51.694915254237287"/>
    <x v="12"/>
    <x v="2"/>
  </r>
  <r>
    <x v="102"/>
    <x v="273"/>
    <n v="2.5974025974025974"/>
    <x v="13"/>
    <x v="2"/>
  </r>
  <r>
    <x v="102"/>
    <x v="274"/>
    <n v="10.38961038961039"/>
    <x v="13"/>
    <x v="2"/>
  </r>
  <r>
    <x v="102"/>
    <x v="275"/>
    <n v="15.584415584415584"/>
    <x v="13"/>
    <x v="2"/>
  </r>
  <r>
    <x v="102"/>
    <x v="276"/>
    <n v="3.8961038961038961"/>
    <x v="13"/>
    <x v="2"/>
  </r>
  <r>
    <x v="102"/>
    <x v="277"/>
    <n v="6.4935064935064934"/>
    <x v="13"/>
    <x v="2"/>
  </r>
  <r>
    <x v="102"/>
    <x v="278"/>
    <n v="6.4935064935064934"/>
    <x v="13"/>
    <x v="2"/>
  </r>
  <r>
    <x v="102"/>
    <x v="279"/>
    <n v="14.285714285714286"/>
    <x v="13"/>
    <x v="2"/>
  </r>
  <r>
    <x v="102"/>
    <x v="280"/>
    <n v="1.2987012987012987"/>
    <x v="13"/>
    <x v="2"/>
  </r>
  <r>
    <x v="102"/>
    <x v="281"/>
    <n v="2.5974025974025974"/>
    <x v="13"/>
    <x v="2"/>
  </r>
  <r>
    <x v="102"/>
    <x v="282"/>
    <n v="2.5974025974025974"/>
    <x v="13"/>
    <x v="2"/>
  </r>
  <r>
    <x v="102"/>
    <x v="283"/>
    <n v="0"/>
    <x v="13"/>
    <x v="2"/>
  </r>
  <r>
    <x v="102"/>
    <x v="284"/>
    <n v="1.2987012987012987"/>
    <x v="13"/>
    <x v="2"/>
  </r>
  <r>
    <x v="102"/>
    <x v="285"/>
    <n v="0"/>
    <x v="13"/>
    <x v="2"/>
  </r>
  <r>
    <x v="102"/>
    <x v="286"/>
    <n v="6.4935064935064934"/>
    <x v="13"/>
    <x v="2"/>
  </r>
  <r>
    <x v="102"/>
    <x v="287"/>
    <n v="0"/>
    <x v="13"/>
    <x v="2"/>
  </r>
  <r>
    <x v="102"/>
    <x v="288"/>
    <n v="0"/>
    <x v="13"/>
    <x v="2"/>
  </r>
  <r>
    <x v="102"/>
    <x v="289"/>
    <n v="2.5974025974025974"/>
    <x v="13"/>
    <x v="2"/>
  </r>
  <r>
    <x v="102"/>
    <x v="181"/>
    <n v="0"/>
    <x v="13"/>
    <x v="2"/>
  </r>
  <r>
    <x v="102"/>
    <x v="290"/>
    <n v="14.285714285714286"/>
    <x v="13"/>
    <x v="2"/>
  </r>
  <r>
    <x v="102"/>
    <x v="291"/>
    <n v="9.0909090909090917"/>
    <x v="13"/>
    <x v="2"/>
  </r>
  <r>
    <x v="102"/>
    <x v="292"/>
    <n v="0"/>
    <x v="13"/>
    <x v="2"/>
  </r>
  <r>
    <x v="102"/>
    <x v="345"/>
    <n v="1.2987012987012987"/>
    <x v="13"/>
    <x v="2"/>
  </r>
  <r>
    <x v="102"/>
    <x v="346"/>
    <n v="0"/>
    <x v="13"/>
    <x v="2"/>
  </r>
  <r>
    <x v="102"/>
    <x v="293"/>
    <n v="54.545454545454547"/>
    <x v="13"/>
    <x v="2"/>
  </r>
  <r>
    <x v="102"/>
    <x v="273"/>
    <n v="3.5714285714285716"/>
    <x v="14"/>
    <x v="2"/>
  </r>
  <r>
    <x v="102"/>
    <x v="274"/>
    <n v="27.38095238095238"/>
    <x v="14"/>
    <x v="2"/>
  </r>
  <r>
    <x v="102"/>
    <x v="275"/>
    <n v="7.1428571428571432"/>
    <x v="14"/>
    <x v="2"/>
  </r>
  <r>
    <x v="102"/>
    <x v="276"/>
    <n v="0"/>
    <x v="14"/>
    <x v="2"/>
  </r>
  <r>
    <x v="102"/>
    <x v="277"/>
    <n v="1.1904761904761905"/>
    <x v="14"/>
    <x v="2"/>
  </r>
  <r>
    <x v="102"/>
    <x v="278"/>
    <n v="14.285714285714286"/>
    <x v="14"/>
    <x v="2"/>
  </r>
  <r>
    <x v="102"/>
    <x v="279"/>
    <n v="5.9523809523809526"/>
    <x v="14"/>
    <x v="2"/>
  </r>
  <r>
    <x v="102"/>
    <x v="280"/>
    <n v="1.1904761904761905"/>
    <x v="14"/>
    <x v="2"/>
  </r>
  <r>
    <x v="102"/>
    <x v="281"/>
    <n v="2.3809523809523809"/>
    <x v="14"/>
    <x v="2"/>
  </r>
  <r>
    <x v="102"/>
    <x v="282"/>
    <n v="0"/>
    <x v="14"/>
    <x v="2"/>
  </r>
  <r>
    <x v="102"/>
    <x v="283"/>
    <n v="0"/>
    <x v="14"/>
    <x v="2"/>
  </r>
  <r>
    <x v="102"/>
    <x v="284"/>
    <n v="1.1904761904761905"/>
    <x v="14"/>
    <x v="2"/>
  </r>
  <r>
    <x v="102"/>
    <x v="285"/>
    <n v="1.1904761904761905"/>
    <x v="14"/>
    <x v="2"/>
  </r>
  <r>
    <x v="102"/>
    <x v="286"/>
    <n v="4.7619047619047619"/>
    <x v="14"/>
    <x v="2"/>
  </r>
  <r>
    <x v="102"/>
    <x v="287"/>
    <n v="1.1904761904761905"/>
    <x v="14"/>
    <x v="2"/>
  </r>
  <r>
    <x v="102"/>
    <x v="288"/>
    <n v="2.3809523809523809"/>
    <x v="14"/>
    <x v="2"/>
  </r>
  <r>
    <x v="102"/>
    <x v="289"/>
    <n v="3.5714285714285716"/>
    <x v="14"/>
    <x v="2"/>
  </r>
  <r>
    <x v="102"/>
    <x v="181"/>
    <n v="0"/>
    <x v="14"/>
    <x v="2"/>
  </r>
  <r>
    <x v="102"/>
    <x v="290"/>
    <n v="2.3809523809523809"/>
    <x v="14"/>
    <x v="2"/>
  </r>
  <r>
    <x v="102"/>
    <x v="291"/>
    <n v="1.1904761904761905"/>
    <x v="14"/>
    <x v="2"/>
  </r>
  <r>
    <x v="102"/>
    <x v="292"/>
    <n v="1.1904761904761905"/>
    <x v="14"/>
    <x v="2"/>
  </r>
  <r>
    <x v="102"/>
    <x v="345"/>
    <n v="0"/>
    <x v="14"/>
    <x v="2"/>
  </r>
  <r>
    <x v="102"/>
    <x v="346"/>
    <n v="0"/>
    <x v="14"/>
    <x v="2"/>
  </r>
  <r>
    <x v="102"/>
    <x v="293"/>
    <n v="54.761904761904759"/>
    <x v="14"/>
    <x v="2"/>
  </r>
  <r>
    <x v="102"/>
    <x v="273"/>
    <n v="2.150537634408602"/>
    <x v="15"/>
    <x v="2"/>
  </r>
  <r>
    <x v="102"/>
    <x v="274"/>
    <n v="19.35483870967742"/>
    <x v="15"/>
    <x v="2"/>
  </r>
  <r>
    <x v="102"/>
    <x v="275"/>
    <n v="5.376344086021505"/>
    <x v="15"/>
    <x v="2"/>
  </r>
  <r>
    <x v="102"/>
    <x v="276"/>
    <n v="5.376344086021505"/>
    <x v="15"/>
    <x v="2"/>
  </r>
  <r>
    <x v="102"/>
    <x v="277"/>
    <n v="8.6021505376344081"/>
    <x v="15"/>
    <x v="2"/>
  </r>
  <r>
    <x v="102"/>
    <x v="278"/>
    <n v="1.075268817204301"/>
    <x v="15"/>
    <x v="2"/>
  </r>
  <r>
    <x v="102"/>
    <x v="279"/>
    <n v="4.301075268817204"/>
    <x v="15"/>
    <x v="2"/>
  </r>
  <r>
    <x v="102"/>
    <x v="280"/>
    <n v="2.150537634408602"/>
    <x v="15"/>
    <x v="2"/>
  </r>
  <r>
    <x v="102"/>
    <x v="281"/>
    <n v="2.150537634408602"/>
    <x v="15"/>
    <x v="2"/>
  </r>
  <r>
    <x v="102"/>
    <x v="282"/>
    <n v="4.301075268817204"/>
    <x v="15"/>
    <x v="2"/>
  </r>
  <r>
    <x v="102"/>
    <x v="283"/>
    <n v="0"/>
    <x v="15"/>
    <x v="2"/>
  </r>
  <r>
    <x v="102"/>
    <x v="284"/>
    <n v="6.4516129032258061"/>
    <x v="15"/>
    <x v="2"/>
  </r>
  <r>
    <x v="102"/>
    <x v="285"/>
    <n v="1.075268817204301"/>
    <x v="15"/>
    <x v="2"/>
  </r>
  <r>
    <x v="102"/>
    <x v="286"/>
    <n v="7.5268817204301079"/>
    <x v="15"/>
    <x v="2"/>
  </r>
  <r>
    <x v="102"/>
    <x v="287"/>
    <n v="1.075268817204301"/>
    <x v="15"/>
    <x v="2"/>
  </r>
  <r>
    <x v="102"/>
    <x v="288"/>
    <n v="1.075268817204301"/>
    <x v="15"/>
    <x v="2"/>
  </r>
  <r>
    <x v="102"/>
    <x v="289"/>
    <n v="0"/>
    <x v="15"/>
    <x v="2"/>
  </r>
  <r>
    <x v="102"/>
    <x v="181"/>
    <n v="0"/>
    <x v="15"/>
    <x v="2"/>
  </r>
  <r>
    <x v="102"/>
    <x v="290"/>
    <n v="2.150537634408602"/>
    <x v="15"/>
    <x v="2"/>
  </r>
  <r>
    <x v="102"/>
    <x v="291"/>
    <n v="5.376344086021505"/>
    <x v="15"/>
    <x v="2"/>
  </r>
  <r>
    <x v="102"/>
    <x v="292"/>
    <n v="5.376344086021505"/>
    <x v="15"/>
    <x v="2"/>
  </r>
  <r>
    <x v="102"/>
    <x v="345"/>
    <n v="0"/>
    <x v="15"/>
    <x v="2"/>
  </r>
  <r>
    <x v="102"/>
    <x v="346"/>
    <n v="0"/>
    <x v="15"/>
    <x v="2"/>
  </r>
  <r>
    <x v="102"/>
    <x v="293"/>
    <n v="53.763440860215056"/>
    <x v="15"/>
    <x v="2"/>
  </r>
  <r>
    <x v="102"/>
    <x v="273"/>
    <n v="2.2727272727272729"/>
    <x v="16"/>
    <x v="2"/>
  </r>
  <r>
    <x v="102"/>
    <x v="274"/>
    <n v="11.363636363636363"/>
    <x v="16"/>
    <x v="2"/>
  </r>
  <r>
    <x v="102"/>
    <x v="275"/>
    <n v="11.363636363636363"/>
    <x v="16"/>
    <x v="2"/>
  </r>
  <r>
    <x v="102"/>
    <x v="276"/>
    <n v="4.5454545454545459"/>
    <x v="16"/>
    <x v="2"/>
  </r>
  <r>
    <x v="102"/>
    <x v="277"/>
    <n v="6.25"/>
    <x v="16"/>
    <x v="2"/>
  </r>
  <r>
    <x v="102"/>
    <x v="278"/>
    <n v="5.1136363636363633"/>
    <x v="16"/>
    <x v="2"/>
  </r>
  <r>
    <x v="102"/>
    <x v="279"/>
    <n v="2.8409090909090908"/>
    <x v="16"/>
    <x v="2"/>
  </r>
  <r>
    <x v="102"/>
    <x v="280"/>
    <n v="0.56818181818181823"/>
    <x v="16"/>
    <x v="2"/>
  </r>
  <r>
    <x v="102"/>
    <x v="281"/>
    <n v="3.9772727272727271"/>
    <x v="16"/>
    <x v="2"/>
  </r>
  <r>
    <x v="102"/>
    <x v="282"/>
    <n v="4.5454545454545459"/>
    <x v="16"/>
    <x v="2"/>
  </r>
  <r>
    <x v="102"/>
    <x v="283"/>
    <n v="0"/>
    <x v="16"/>
    <x v="2"/>
  </r>
  <r>
    <x v="102"/>
    <x v="284"/>
    <n v="6.25"/>
    <x v="16"/>
    <x v="2"/>
  </r>
  <r>
    <x v="102"/>
    <x v="285"/>
    <n v="2.2727272727272729"/>
    <x v="16"/>
    <x v="2"/>
  </r>
  <r>
    <x v="102"/>
    <x v="286"/>
    <n v="3.9772727272727271"/>
    <x v="16"/>
    <x v="2"/>
  </r>
  <r>
    <x v="102"/>
    <x v="287"/>
    <n v="0.56818181818181823"/>
    <x v="16"/>
    <x v="2"/>
  </r>
  <r>
    <x v="102"/>
    <x v="288"/>
    <n v="0.56818181818181823"/>
    <x v="16"/>
    <x v="2"/>
  </r>
  <r>
    <x v="102"/>
    <x v="289"/>
    <n v="1.1363636363636365"/>
    <x v="16"/>
    <x v="2"/>
  </r>
  <r>
    <x v="102"/>
    <x v="181"/>
    <n v="0.56818181818181823"/>
    <x v="16"/>
    <x v="2"/>
  </r>
  <r>
    <x v="102"/>
    <x v="290"/>
    <n v="3.4090909090909092"/>
    <x v="16"/>
    <x v="2"/>
  </r>
  <r>
    <x v="102"/>
    <x v="291"/>
    <n v="9.6590909090909083"/>
    <x v="16"/>
    <x v="2"/>
  </r>
  <r>
    <x v="102"/>
    <x v="292"/>
    <n v="1.7045454545454546"/>
    <x v="16"/>
    <x v="2"/>
  </r>
  <r>
    <x v="102"/>
    <x v="345"/>
    <n v="0"/>
    <x v="16"/>
    <x v="2"/>
  </r>
  <r>
    <x v="102"/>
    <x v="346"/>
    <n v="0"/>
    <x v="16"/>
    <x v="2"/>
  </r>
  <r>
    <x v="102"/>
    <x v="293"/>
    <n v="55.113636363636367"/>
    <x v="16"/>
    <x v="2"/>
  </r>
  <r>
    <x v="102"/>
    <x v="273"/>
    <n v="7.3074761101742549"/>
    <x v="0"/>
    <x v="3"/>
  </r>
  <r>
    <x v="102"/>
    <x v="274"/>
    <n v="17.725313846730373"/>
    <x v="0"/>
    <x v="3"/>
  </r>
  <r>
    <x v="102"/>
    <x v="275"/>
    <n v="15.289488476672288"/>
    <x v="0"/>
    <x v="3"/>
  </r>
  <r>
    <x v="102"/>
    <x v="276"/>
    <n v="4.5156454937230652"/>
    <x v="0"/>
    <x v="3"/>
  </r>
  <r>
    <x v="102"/>
    <x v="277"/>
    <n v="5.7897695334457557"/>
    <x v="0"/>
    <x v="3"/>
  </r>
  <r>
    <x v="102"/>
    <x v="278"/>
    <n v="11.635750421585159"/>
    <x v="0"/>
    <x v="3"/>
  </r>
  <r>
    <x v="102"/>
    <x v="279"/>
    <n v="7.6260071201049282"/>
    <x v="0"/>
    <x v="3"/>
  </r>
  <r>
    <x v="102"/>
    <x v="280"/>
    <n v="0.63706201986134536"/>
    <x v="0"/>
    <x v="3"/>
  </r>
  <r>
    <x v="102"/>
    <x v="281"/>
    <n v="2.3046655424395728"/>
    <x v="0"/>
    <x v="3"/>
  </r>
  <r>
    <x v="102"/>
    <x v="282"/>
    <n v="4.0097433014802322"/>
    <x v="0"/>
    <x v="3"/>
  </r>
  <r>
    <x v="102"/>
    <x v="283"/>
    <n v="0.14989694584972832"/>
    <x v="0"/>
    <x v="3"/>
  </r>
  <r>
    <x v="102"/>
    <x v="284"/>
    <n v="1.8362375866591718"/>
    <x v="0"/>
    <x v="3"/>
  </r>
  <r>
    <x v="102"/>
    <x v="285"/>
    <n v="1.1242270938729624"/>
    <x v="0"/>
    <x v="3"/>
  </r>
  <r>
    <x v="102"/>
    <x v="286"/>
    <n v="7.6822184747985762"/>
    <x v="0"/>
    <x v="3"/>
  </r>
  <r>
    <x v="102"/>
    <x v="287"/>
    <n v="2.0985572418961964"/>
    <x v="0"/>
    <x v="3"/>
  </r>
  <r>
    <x v="102"/>
    <x v="288"/>
    <n v="1.7050777590406596"/>
    <x v="0"/>
    <x v="3"/>
  </r>
  <r>
    <x v="102"/>
    <x v="289"/>
    <n v="2.3046655424395728"/>
    <x v="0"/>
    <x v="3"/>
  </r>
  <r>
    <x v="102"/>
    <x v="181"/>
    <n v="0.58085066516769723"/>
    <x v="0"/>
    <x v="3"/>
  </r>
  <r>
    <x v="102"/>
    <x v="290"/>
    <n v="6.2769346074573731"/>
    <x v="0"/>
    <x v="3"/>
  </r>
  <r>
    <x v="102"/>
    <x v="291"/>
    <n v="10.324152145400037"/>
    <x v="0"/>
    <x v="3"/>
  </r>
  <r>
    <x v="102"/>
    <x v="292"/>
    <n v="0.80569608394228964"/>
    <x v="0"/>
    <x v="3"/>
  </r>
  <r>
    <x v="102"/>
    <x v="345"/>
    <n v="0"/>
    <x v="0"/>
    <x v="3"/>
  </r>
  <r>
    <x v="102"/>
    <x v="346"/>
    <n v="0"/>
    <x v="0"/>
    <x v="3"/>
  </r>
  <r>
    <x v="102"/>
    <x v="293"/>
    <n v="43.52632565111486"/>
    <x v="0"/>
    <x v="3"/>
  </r>
  <r>
    <x v="102"/>
    <x v="273"/>
    <n v="5.7996485061511427"/>
    <x v="1"/>
    <x v="3"/>
  </r>
  <r>
    <x v="102"/>
    <x v="274"/>
    <n v="17.047451669595784"/>
    <x v="1"/>
    <x v="3"/>
  </r>
  <r>
    <x v="102"/>
    <x v="275"/>
    <n v="12.741652021089632"/>
    <x v="1"/>
    <x v="3"/>
  </r>
  <r>
    <x v="102"/>
    <x v="276"/>
    <n v="4.5694200351493848"/>
    <x v="1"/>
    <x v="3"/>
  </r>
  <r>
    <x v="102"/>
    <x v="277"/>
    <n v="9.1388400702987695"/>
    <x v="1"/>
    <x v="3"/>
  </r>
  <r>
    <x v="102"/>
    <x v="278"/>
    <n v="2.2847100175746924"/>
    <x v="1"/>
    <x v="3"/>
  </r>
  <r>
    <x v="102"/>
    <x v="279"/>
    <n v="5.711775043936731"/>
    <x v="1"/>
    <x v="3"/>
  </r>
  <r>
    <x v="102"/>
    <x v="280"/>
    <n v="0.26362038664323373"/>
    <x v="1"/>
    <x v="3"/>
  </r>
  <r>
    <x v="102"/>
    <x v="281"/>
    <n v="2.5483304042179262"/>
    <x v="1"/>
    <x v="3"/>
  </r>
  <r>
    <x v="102"/>
    <x v="282"/>
    <n v="5.9753954305799653"/>
    <x v="1"/>
    <x v="3"/>
  </r>
  <r>
    <x v="102"/>
    <x v="283"/>
    <n v="0.1757469244288225"/>
    <x v="1"/>
    <x v="3"/>
  </r>
  <r>
    <x v="102"/>
    <x v="284"/>
    <n v="3.0755711775043935"/>
    <x v="1"/>
    <x v="3"/>
  </r>
  <r>
    <x v="102"/>
    <x v="285"/>
    <n v="0.87873462214411246"/>
    <x v="1"/>
    <x v="3"/>
  </r>
  <r>
    <x v="102"/>
    <x v="286"/>
    <n v="8.9630931458699479"/>
    <x v="1"/>
    <x v="3"/>
  </r>
  <r>
    <x v="102"/>
    <x v="287"/>
    <n v="2.4604569420035149"/>
    <x v="1"/>
    <x v="3"/>
  </r>
  <r>
    <x v="102"/>
    <x v="288"/>
    <n v="1.4938488576449913"/>
    <x v="1"/>
    <x v="3"/>
  </r>
  <r>
    <x v="102"/>
    <x v="289"/>
    <n v="2.3725834797891037"/>
    <x v="1"/>
    <x v="3"/>
  </r>
  <r>
    <x v="102"/>
    <x v="181"/>
    <n v="0.87873462214411246"/>
    <x v="1"/>
    <x v="3"/>
  </r>
  <r>
    <x v="102"/>
    <x v="290"/>
    <n v="14.674868189806679"/>
    <x v="1"/>
    <x v="3"/>
  </r>
  <r>
    <x v="102"/>
    <x v="291"/>
    <n v="13.093145869947277"/>
    <x v="1"/>
    <x v="3"/>
  </r>
  <r>
    <x v="102"/>
    <x v="292"/>
    <n v="1.40597539543058"/>
    <x v="1"/>
    <x v="3"/>
  </r>
  <r>
    <x v="102"/>
    <x v="345"/>
    <n v="0"/>
    <x v="1"/>
    <x v="3"/>
  </r>
  <r>
    <x v="102"/>
    <x v="346"/>
    <n v="0"/>
    <x v="1"/>
    <x v="3"/>
  </r>
  <r>
    <x v="102"/>
    <x v="293"/>
    <n v="43.057996485061508"/>
    <x v="1"/>
    <x v="3"/>
  </r>
  <r>
    <x v="102"/>
    <x v="273"/>
    <n v="11.530398322851154"/>
    <x v="2"/>
    <x v="3"/>
  </r>
  <r>
    <x v="102"/>
    <x v="274"/>
    <n v="16.928721174004192"/>
    <x v="2"/>
    <x v="3"/>
  </r>
  <r>
    <x v="102"/>
    <x v="275"/>
    <n v="17.976939203354299"/>
    <x v="2"/>
    <x v="3"/>
  </r>
  <r>
    <x v="102"/>
    <x v="276"/>
    <n v="4.4549266247379453"/>
    <x v="2"/>
    <x v="3"/>
  </r>
  <r>
    <x v="102"/>
    <x v="277"/>
    <n v="3.8784067085953877"/>
    <x v="2"/>
    <x v="3"/>
  </r>
  <r>
    <x v="102"/>
    <x v="278"/>
    <n v="24.318658280922431"/>
    <x v="2"/>
    <x v="3"/>
  </r>
  <r>
    <x v="102"/>
    <x v="279"/>
    <n v="10.115303983228511"/>
    <x v="2"/>
    <x v="3"/>
  </r>
  <r>
    <x v="102"/>
    <x v="280"/>
    <n v="0.68134171907756813"/>
    <x v="2"/>
    <x v="3"/>
  </r>
  <r>
    <x v="102"/>
    <x v="281"/>
    <n v="1.729559748427673"/>
    <x v="2"/>
    <x v="3"/>
  </r>
  <r>
    <x v="102"/>
    <x v="282"/>
    <n v="3.3542976939203353"/>
    <x v="2"/>
    <x v="3"/>
  </r>
  <r>
    <x v="102"/>
    <x v="283"/>
    <n v="5.2410901467505239E-2"/>
    <x v="2"/>
    <x v="3"/>
  </r>
  <r>
    <x v="102"/>
    <x v="284"/>
    <n v="0.41928721174004191"/>
    <x v="2"/>
    <x v="3"/>
  </r>
  <r>
    <x v="102"/>
    <x v="285"/>
    <n v="1.10062893081761"/>
    <x v="2"/>
    <x v="3"/>
  </r>
  <r>
    <x v="102"/>
    <x v="286"/>
    <n v="9.1194968553459113"/>
    <x v="2"/>
    <x v="3"/>
  </r>
  <r>
    <x v="102"/>
    <x v="287"/>
    <n v="0.31446540880503143"/>
    <x v="2"/>
    <x v="3"/>
  </r>
  <r>
    <x v="102"/>
    <x v="288"/>
    <n v="2.4633123689727463"/>
    <x v="2"/>
    <x v="3"/>
  </r>
  <r>
    <x v="102"/>
    <x v="289"/>
    <n v="2.2012578616352201"/>
    <x v="2"/>
    <x v="3"/>
  </r>
  <r>
    <x v="102"/>
    <x v="181"/>
    <n v="0.41928721174004191"/>
    <x v="2"/>
    <x v="3"/>
  </r>
  <r>
    <x v="102"/>
    <x v="290"/>
    <n v="4.5073375262054505"/>
    <x v="2"/>
    <x v="3"/>
  </r>
  <r>
    <x v="102"/>
    <x v="291"/>
    <n v="11.582809224318659"/>
    <x v="2"/>
    <x v="3"/>
  </r>
  <r>
    <x v="102"/>
    <x v="292"/>
    <n v="0.41928721174004191"/>
    <x v="2"/>
    <x v="3"/>
  </r>
  <r>
    <x v="102"/>
    <x v="345"/>
    <n v="0"/>
    <x v="2"/>
    <x v="3"/>
  </r>
  <r>
    <x v="102"/>
    <x v="346"/>
    <n v="0"/>
    <x v="2"/>
    <x v="3"/>
  </r>
  <r>
    <x v="102"/>
    <x v="293"/>
    <n v="36.635220125786162"/>
    <x v="2"/>
    <x v="3"/>
  </r>
  <r>
    <x v="102"/>
    <x v="273"/>
    <n v="4"/>
    <x v="3"/>
    <x v="3"/>
  </r>
  <r>
    <x v="102"/>
    <x v="274"/>
    <n v="18.266666666666666"/>
    <x v="3"/>
    <x v="3"/>
  </r>
  <r>
    <x v="102"/>
    <x v="275"/>
    <n v="18.399999999999999"/>
    <x v="3"/>
    <x v="3"/>
  </r>
  <r>
    <x v="102"/>
    <x v="276"/>
    <n v="6.666666666666667"/>
    <x v="3"/>
    <x v="3"/>
  </r>
  <r>
    <x v="102"/>
    <x v="277"/>
    <n v="6"/>
    <x v="3"/>
    <x v="3"/>
  </r>
  <r>
    <x v="102"/>
    <x v="278"/>
    <n v="4.4000000000000004"/>
    <x v="3"/>
    <x v="3"/>
  </r>
  <r>
    <x v="102"/>
    <x v="279"/>
    <n v="4.666666666666667"/>
    <x v="3"/>
    <x v="3"/>
  </r>
  <r>
    <x v="102"/>
    <x v="280"/>
    <n v="0.4"/>
    <x v="3"/>
    <x v="3"/>
  </r>
  <r>
    <x v="102"/>
    <x v="281"/>
    <n v="1.4666666666666666"/>
    <x v="3"/>
    <x v="3"/>
  </r>
  <r>
    <x v="102"/>
    <x v="282"/>
    <n v="4"/>
    <x v="3"/>
    <x v="3"/>
  </r>
  <r>
    <x v="102"/>
    <x v="283"/>
    <n v="0.13333333333333333"/>
    <x v="3"/>
    <x v="3"/>
  </r>
  <r>
    <x v="102"/>
    <x v="284"/>
    <n v="1.6"/>
    <x v="3"/>
    <x v="3"/>
  </r>
  <r>
    <x v="102"/>
    <x v="285"/>
    <n v="1.2"/>
    <x v="3"/>
    <x v="3"/>
  </r>
  <r>
    <x v="102"/>
    <x v="286"/>
    <n v="4"/>
    <x v="3"/>
    <x v="3"/>
  </r>
  <r>
    <x v="102"/>
    <x v="287"/>
    <n v="5.6"/>
    <x v="3"/>
    <x v="3"/>
  </r>
  <r>
    <x v="102"/>
    <x v="288"/>
    <n v="0.26666666666666666"/>
    <x v="3"/>
    <x v="3"/>
  </r>
  <r>
    <x v="102"/>
    <x v="289"/>
    <n v="2.2666666666666666"/>
    <x v="3"/>
    <x v="3"/>
  </r>
  <r>
    <x v="102"/>
    <x v="181"/>
    <n v="0.8"/>
    <x v="3"/>
    <x v="3"/>
  </r>
  <r>
    <x v="102"/>
    <x v="290"/>
    <n v="4.1333333333333337"/>
    <x v="3"/>
    <x v="3"/>
  </r>
  <r>
    <x v="102"/>
    <x v="291"/>
    <n v="7.8666666666666663"/>
    <x v="3"/>
    <x v="3"/>
  </r>
  <r>
    <x v="102"/>
    <x v="292"/>
    <n v="0.26666666666666666"/>
    <x v="3"/>
    <x v="3"/>
  </r>
  <r>
    <x v="102"/>
    <x v="345"/>
    <n v="0"/>
    <x v="3"/>
    <x v="3"/>
  </r>
  <r>
    <x v="102"/>
    <x v="346"/>
    <n v="0"/>
    <x v="3"/>
    <x v="3"/>
  </r>
  <r>
    <x v="102"/>
    <x v="293"/>
    <n v="49.06666666666667"/>
    <x v="3"/>
    <x v="3"/>
  </r>
  <r>
    <x v="102"/>
    <x v="273"/>
    <n v="3.5472972972972974"/>
    <x v="4"/>
    <x v="3"/>
  </r>
  <r>
    <x v="102"/>
    <x v="274"/>
    <n v="20.945945945945947"/>
    <x v="4"/>
    <x v="3"/>
  </r>
  <r>
    <x v="102"/>
    <x v="275"/>
    <n v="11.486486486486486"/>
    <x v="4"/>
    <x v="3"/>
  </r>
  <r>
    <x v="102"/>
    <x v="276"/>
    <n v="3.7162162162162162"/>
    <x v="4"/>
    <x v="3"/>
  </r>
  <r>
    <x v="102"/>
    <x v="277"/>
    <n v="3.3783783783783785"/>
    <x v="4"/>
    <x v="3"/>
  </r>
  <r>
    <x v="102"/>
    <x v="278"/>
    <n v="6.5878378378378377"/>
    <x v="4"/>
    <x v="3"/>
  </r>
  <r>
    <x v="102"/>
    <x v="279"/>
    <n v="7.0945945945945947"/>
    <x v="4"/>
    <x v="3"/>
  </r>
  <r>
    <x v="102"/>
    <x v="280"/>
    <n v="0.84459459459459463"/>
    <x v="4"/>
    <x v="3"/>
  </r>
  <r>
    <x v="102"/>
    <x v="281"/>
    <n v="1.8581081081081081"/>
    <x v="4"/>
    <x v="3"/>
  </r>
  <r>
    <x v="102"/>
    <x v="282"/>
    <n v="2.7027027027027026"/>
    <x v="4"/>
    <x v="3"/>
  </r>
  <r>
    <x v="102"/>
    <x v="283"/>
    <n v="0"/>
    <x v="4"/>
    <x v="3"/>
  </r>
  <r>
    <x v="102"/>
    <x v="284"/>
    <n v="1.3513513513513513"/>
    <x v="4"/>
    <x v="3"/>
  </r>
  <r>
    <x v="102"/>
    <x v="285"/>
    <n v="1.5202702702702702"/>
    <x v="4"/>
    <x v="3"/>
  </r>
  <r>
    <x v="102"/>
    <x v="286"/>
    <n v="6.756756756756757"/>
    <x v="4"/>
    <x v="3"/>
  </r>
  <r>
    <x v="102"/>
    <x v="287"/>
    <n v="0.84459459459459463"/>
    <x v="4"/>
    <x v="3"/>
  </r>
  <r>
    <x v="102"/>
    <x v="288"/>
    <n v="0.84459459459459463"/>
    <x v="4"/>
    <x v="3"/>
  </r>
  <r>
    <x v="102"/>
    <x v="289"/>
    <n v="1.0135135135135136"/>
    <x v="4"/>
    <x v="3"/>
  </r>
  <r>
    <x v="102"/>
    <x v="181"/>
    <n v="0.5067567567567568"/>
    <x v="4"/>
    <x v="3"/>
  </r>
  <r>
    <x v="102"/>
    <x v="290"/>
    <n v="2.3648648648648649"/>
    <x v="4"/>
    <x v="3"/>
  </r>
  <r>
    <x v="102"/>
    <x v="291"/>
    <n v="9.121621621621621"/>
    <x v="4"/>
    <x v="3"/>
  </r>
  <r>
    <x v="102"/>
    <x v="292"/>
    <n v="1.0135135135135136"/>
    <x v="4"/>
    <x v="3"/>
  </r>
  <r>
    <x v="102"/>
    <x v="345"/>
    <n v="0"/>
    <x v="4"/>
    <x v="3"/>
  </r>
  <r>
    <x v="102"/>
    <x v="346"/>
    <n v="0"/>
    <x v="4"/>
    <x v="3"/>
  </r>
  <r>
    <x v="102"/>
    <x v="293"/>
    <n v="52.871621621621621"/>
    <x v="4"/>
    <x v="3"/>
  </r>
  <r>
    <x v="102"/>
    <x v="273"/>
    <n v="1.8867924528301887"/>
    <x v="5"/>
    <x v="3"/>
  </r>
  <r>
    <x v="102"/>
    <x v="274"/>
    <n v="24.528301886792452"/>
    <x v="5"/>
    <x v="3"/>
  </r>
  <r>
    <x v="102"/>
    <x v="275"/>
    <n v="17.610062893081761"/>
    <x v="5"/>
    <x v="3"/>
  </r>
  <r>
    <x v="102"/>
    <x v="276"/>
    <n v="6.9182389937106921"/>
    <x v="5"/>
    <x v="3"/>
  </r>
  <r>
    <x v="102"/>
    <x v="277"/>
    <n v="5.0314465408805029"/>
    <x v="5"/>
    <x v="3"/>
  </r>
  <r>
    <x v="102"/>
    <x v="278"/>
    <n v="5.6603773584905657"/>
    <x v="5"/>
    <x v="3"/>
  </r>
  <r>
    <x v="102"/>
    <x v="279"/>
    <n v="6.2893081761006293"/>
    <x v="5"/>
    <x v="3"/>
  </r>
  <r>
    <x v="102"/>
    <x v="280"/>
    <n v="0.62893081761006286"/>
    <x v="5"/>
    <x v="3"/>
  </r>
  <r>
    <x v="102"/>
    <x v="281"/>
    <n v="2.5157232704402515"/>
    <x v="5"/>
    <x v="3"/>
  </r>
  <r>
    <x v="102"/>
    <x v="282"/>
    <n v="2.5157232704402515"/>
    <x v="5"/>
    <x v="3"/>
  </r>
  <r>
    <x v="102"/>
    <x v="283"/>
    <n v="0"/>
    <x v="5"/>
    <x v="3"/>
  </r>
  <r>
    <x v="102"/>
    <x v="284"/>
    <n v="3.1446540880503147"/>
    <x v="5"/>
    <x v="3"/>
  </r>
  <r>
    <x v="102"/>
    <x v="285"/>
    <n v="1.8867924528301887"/>
    <x v="5"/>
    <x v="3"/>
  </r>
  <r>
    <x v="102"/>
    <x v="286"/>
    <n v="3.1446540880503147"/>
    <x v="5"/>
    <x v="3"/>
  </r>
  <r>
    <x v="102"/>
    <x v="287"/>
    <n v="0"/>
    <x v="5"/>
    <x v="3"/>
  </r>
  <r>
    <x v="102"/>
    <x v="288"/>
    <n v="1.2578616352201257"/>
    <x v="5"/>
    <x v="3"/>
  </r>
  <r>
    <x v="102"/>
    <x v="289"/>
    <n v="1.2578616352201257"/>
    <x v="5"/>
    <x v="3"/>
  </r>
  <r>
    <x v="102"/>
    <x v="181"/>
    <n v="1.2578616352201257"/>
    <x v="5"/>
    <x v="3"/>
  </r>
  <r>
    <x v="102"/>
    <x v="290"/>
    <n v="1.8867924528301887"/>
    <x v="5"/>
    <x v="3"/>
  </r>
  <r>
    <x v="102"/>
    <x v="291"/>
    <n v="13.20754716981132"/>
    <x v="5"/>
    <x v="3"/>
  </r>
  <r>
    <x v="102"/>
    <x v="292"/>
    <n v="0.62893081761006286"/>
    <x v="5"/>
    <x v="3"/>
  </r>
  <r>
    <x v="102"/>
    <x v="345"/>
    <n v="0"/>
    <x v="5"/>
    <x v="3"/>
  </r>
  <r>
    <x v="102"/>
    <x v="346"/>
    <n v="0"/>
    <x v="5"/>
    <x v="3"/>
  </r>
  <r>
    <x v="102"/>
    <x v="293"/>
    <n v="49.056603773584904"/>
    <x v="5"/>
    <x v="3"/>
  </r>
  <r>
    <x v="102"/>
    <x v="273"/>
    <n v="1.8518518518518519"/>
    <x v="6"/>
    <x v="3"/>
  </r>
  <r>
    <x v="102"/>
    <x v="274"/>
    <n v="21.296296296296298"/>
    <x v="6"/>
    <x v="3"/>
  </r>
  <r>
    <x v="102"/>
    <x v="275"/>
    <n v="11.111111111111111"/>
    <x v="6"/>
    <x v="3"/>
  </r>
  <r>
    <x v="102"/>
    <x v="276"/>
    <n v="2.7777777777777777"/>
    <x v="6"/>
    <x v="3"/>
  </r>
  <r>
    <x v="102"/>
    <x v="277"/>
    <n v="3.7037037037037037"/>
    <x v="6"/>
    <x v="3"/>
  </r>
  <r>
    <x v="102"/>
    <x v="278"/>
    <n v="6.4814814814814818"/>
    <x v="6"/>
    <x v="3"/>
  </r>
  <r>
    <x v="102"/>
    <x v="279"/>
    <n v="6.4814814814814818"/>
    <x v="6"/>
    <x v="3"/>
  </r>
  <r>
    <x v="102"/>
    <x v="280"/>
    <n v="0"/>
    <x v="6"/>
    <x v="3"/>
  </r>
  <r>
    <x v="102"/>
    <x v="281"/>
    <n v="3.7037037037037037"/>
    <x v="6"/>
    <x v="3"/>
  </r>
  <r>
    <x v="102"/>
    <x v="282"/>
    <n v="4.6296296296296298"/>
    <x v="6"/>
    <x v="3"/>
  </r>
  <r>
    <x v="102"/>
    <x v="283"/>
    <n v="0"/>
    <x v="6"/>
    <x v="3"/>
  </r>
  <r>
    <x v="102"/>
    <x v="284"/>
    <n v="0"/>
    <x v="6"/>
    <x v="3"/>
  </r>
  <r>
    <x v="102"/>
    <x v="285"/>
    <n v="1.8518518518518519"/>
    <x v="6"/>
    <x v="3"/>
  </r>
  <r>
    <x v="102"/>
    <x v="286"/>
    <n v="6.4814814814814818"/>
    <x v="6"/>
    <x v="3"/>
  </r>
  <r>
    <x v="102"/>
    <x v="287"/>
    <n v="0.92592592592592593"/>
    <x v="6"/>
    <x v="3"/>
  </r>
  <r>
    <x v="102"/>
    <x v="288"/>
    <n v="0"/>
    <x v="6"/>
    <x v="3"/>
  </r>
  <r>
    <x v="102"/>
    <x v="289"/>
    <n v="0"/>
    <x v="6"/>
    <x v="3"/>
  </r>
  <r>
    <x v="102"/>
    <x v="181"/>
    <n v="0"/>
    <x v="6"/>
    <x v="3"/>
  </r>
  <r>
    <x v="102"/>
    <x v="290"/>
    <n v="1.8518518518518519"/>
    <x v="6"/>
    <x v="3"/>
  </r>
  <r>
    <x v="102"/>
    <x v="291"/>
    <n v="7.4074074074074074"/>
    <x v="6"/>
    <x v="3"/>
  </r>
  <r>
    <x v="102"/>
    <x v="292"/>
    <n v="0.92592592592592593"/>
    <x v="6"/>
    <x v="3"/>
  </r>
  <r>
    <x v="102"/>
    <x v="345"/>
    <n v="0"/>
    <x v="6"/>
    <x v="3"/>
  </r>
  <r>
    <x v="102"/>
    <x v="346"/>
    <n v="0"/>
    <x v="6"/>
    <x v="3"/>
  </r>
  <r>
    <x v="102"/>
    <x v="293"/>
    <n v="59.25925925925926"/>
    <x v="6"/>
    <x v="3"/>
  </r>
  <r>
    <x v="102"/>
    <x v="273"/>
    <n v="5.6497175141242941"/>
    <x v="7"/>
    <x v="3"/>
  </r>
  <r>
    <x v="102"/>
    <x v="274"/>
    <n v="21.468926553672315"/>
    <x v="7"/>
    <x v="3"/>
  </r>
  <r>
    <x v="102"/>
    <x v="275"/>
    <n v="9.6045197740112993"/>
    <x v="7"/>
    <x v="3"/>
  </r>
  <r>
    <x v="102"/>
    <x v="276"/>
    <n v="1.1299435028248588"/>
    <x v="7"/>
    <x v="3"/>
  </r>
  <r>
    <x v="102"/>
    <x v="277"/>
    <n v="3.9548022598870056"/>
    <x v="7"/>
    <x v="3"/>
  </r>
  <r>
    <x v="102"/>
    <x v="278"/>
    <n v="7.3446327683615822"/>
    <x v="7"/>
    <x v="3"/>
  </r>
  <r>
    <x v="102"/>
    <x v="279"/>
    <n v="6.2146892655367232"/>
    <x v="7"/>
    <x v="3"/>
  </r>
  <r>
    <x v="102"/>
    <x v="280"/>
    <n v="2.2598870056497176"/>
    <x v="7"/>
    <x v="3"/>
  </r>
  <r>
    <x v="102"/>
    <x v="281"/>
    <n v="0"/>
    <x v="7"/>
    <x v="3"/>
  </r>
  <r>
    <x v="102"/>
    <x v="282"/>
    <n v="1.1299435028248588"/>
    <x v="7"/>
    <x v="3"/>
  </r>
  <r>
    <x v="102"/>
    <x v="283"/>
    <n v="0"/>
    <x v="7"/>
    <x v="3"/>
  </r>
  <r>
    <x v="102"/>
    <x v="284"/>
    <n v="1.6949152542372881"/>
    <x v="7"/>
    <x v="3"/>
  </r>
  <r>
    <x v="102"/>
    <x v="285"/>
    <n v="1.1299435028248588"/>
    <x v="7"/>
    <x v="3"/>
  </r>
  <r>
    <x v="102"/>
    <x v="286"/>
    <n v="9.6045197740112993"/>
    <x v="7"/>
    <x v="3"/>
  </r>
  <r>
    <x v="102"/>
    <x v="287"/>
    <n v="1.6949152542372881"/>
    <x v="7"/>
    <x v="3"/>
  </r>
  <r>
    <x v="102"/>
    <x v="288"/>
    <n v="0"/>
    <x v="7"/>
    <x v="3"/>
  </r>
  <r>
    <x v="102"/>
    <x v="289"/>
    <n v="1.1299435028248588"/>
    <x v="7"/>
    <x v="3"/>
  </r>
  <r>
    <x v="102"/>
    <x v="181"/>
    <n v="0.56497175141242939"/>
    <x v="7"/>
    <x v="3"/>
  </r>
  <r>
    <x v="102"/>
    <x v="290"/>
    <n v="1.1299435028248588"/>
    <x v="7"/>
    <x v="3"/>
  </r>
  <r>
    <x v="102"/>
    <x v="291"/>
    <n v="11.864406779661017"/>
    <x v="7"/>
    <x v="3"/>
  </r>
  <r>
    <x v="102"/>
    <x v="292"/>
    <n v="2.2598870056497176"/>
    <x v="7"/>
    <x v="3"/>
  </r>
  <r>
    <x v="102"/>
    <x v="345"/>
    <n v="0"/>
    <x v="7"/>
    <x v="3"/>
  </r>
  <r>
    <x v="102"/>
    <x v="346"/>
    <n v="0"/>
    <x v="7"/>
    <x v="3"/>
  </r>
  <r>
    <x v="102"/>
    <x v="293"/>
    <n v="48.587570621468927"/>
    <x v="7"/>
    <x v="3"/>
  </r>
  <r>
    <x v="102"/>
    <x v="273"/>
    <n v="4.0540540540540544"/>
    <x v="8"/>
    <x v="3"/>
  </r>
  <r>
    <x v="102"/>
    <x v="274"/>
    <n v="16.216216216216218"/>
    <x v="8"/>
    <x v="3"/>
  </r>
  <r>
    <x v="102"/>
    <x v="275"/>
    <n v="7.4324324324324325"/>
    <x v="8"/>
    <x v="3"/>
  </r>
  <r>
    <x v="102"/>
    <x v="276"/>
    <n v="4.0540540540540544"/>
    <x v="8"/>
    <x v="3"/>
  </r>
  <r>
    <x v="102"/>
    <x v="277"/>
    <n v="0.67567567567567566"/>
    <x v="8"/>
    <x v="3"/>
  </r>
  <r>
    <x v="102"/>
    <x v="278"/>
    <n v="6.756756756756757"/>
    <x v="8"/>
    <x v="3"/>
  </r>
  <r>
    <x v="102"/>
    <x v="279"/>
    <n v="9.4594594594594597"/>
    <x v="8"/>
    <x v="3"/>
  </r>
  <r>
    <x v="102"/>
    <x v="280"/>
    <n v="0"/>
    <x v="8"/>
    <x v="3"/>
  </r>
  <r>
    <x v="102"/>
    <x v="281"/>
    <n v="2.0270270270270272"/>
    <x v="8"/>
    <x v="3"/>
  </r>
  <r>
    <x v="102"/>
    <x v="282"/>
    <n v="3.3783783783783785"/>
    <x v="8"/>
    <x v="3"/>
  </r>
  <r>
    <x v="102"/>
    <x v="283"/>
    <n v="0"/>
    <x v="8"/>
    <x v="3"/>
  </r>
  <r>
    <x v="102"/>
    <x v="284"/>
    <n v="0"/>
    <x v="8"/>
    <x v="3"/>
  </r>
  <r>
    <x v="102"/>
    <x v="285"/>
    <n v="1.3513513513513513"/>
    <x v="8"/>
    <x v="3"/>
  </r>
  <r>
    <x v="102"/>
    <x v="286"/>
    <n v="7.4324324324324325"/>
    <x v="8"/>
    <x v="3"/>
  </r>
  <r>
    <x v="102"/>
    <x v="287"/>
    <n v="0.67567567567567566"/>
    <x v="8"/>
    <x v="3"/>
  </r>
  <r>
    <x v="102"/>
    <x v="288"/>
    <n v="2.0270270270270272"/>
    <x v="8"/>
    <x v="3"/>
  </r>
  <r>
    <x v="102"/>
    <x v="289"/>
    <n v="1.3513513513513513"/>
    <x v="8"/>
    <x v="3"/>
  </r>
  <r>
    <x v="102"/>
    <x v="181"/>
    <n v="0"/>
    <x v="8"/>
    <x v="3"/>
  </r>
  <r>
    <x v="102"/>
    <x v="290"/>
    <n v="4.7297297297297298"/>
    <x v="8"/>
    <x v="3"/>
  </r>
  <r>
    <x v="102"/>
    <x v="291"/>
    <n v="2.7027027027027026"/>
    <x v="8"/>
    <x v="3"/>
  </r>
  <r>
    <x v="102"/>
    <x v="292"/>
    <n v="0"/>
    <x v="8"/>
    <x v="3"/>
  </r>
  <r>
    <x v="102"/>
    <x v="345"/>
    <n v="0"/>
    <x v="8"/>
    <x v="3"/>
  </r>
  <r>
    <x v="102"/>
    <x v="346"/>
    <n v="0"/>
    <x v="8"/>
    <x v="3"/>
  </r>
  <r>
    <x v="102"/>
    <x v="293"/>
    <n v="57.432432432432435"/>
    <x v="8"/>
    <x v="3"/>
  </r>
  <r>
    <x v="102"/>
    <x v="273"/>
    <n v="4.7337278106508878"/>
    <x v="9"/>
    <x v="3"/>
  </r>
  <r>
    <x v="102"/>
    <x v="274"/>
    <n v="14.792899408284024"/>
    <x v="9"/>
    <x v="3"/>
  </r>
  <r>
    <x v="102"/>
    <x v="275"/>
    <n v="9.4674556213017755"/>
    <x v="9"/>
    <x v="3"/>
  </r>
  <r>
    <x v="102"/>
    <x v="276"/>
    <n v="1.7751479289940828"/>
    <x v="9"/>
    <x v="3"/>
  </r>
  <r>
    <x v="102"/>
    <x v="277"/>
    <n v="3.5502958579881656"/>
    <x v="9"/>
    <x v="3"/>
  </r>
  <r>
    <x v="102"/>
    <x v="278"/>
    <n v="5.9171597633136095"/>
    <x v="9"/>
    <x v="3"/>
  </r>
  <r>
    <x v="102"/>
    <x v="279"/>
    <n v="8.8757396449704142"/>
    <x v="9"/>
    <x v="3"/>
  </r>
  <r>
    <x v="102"/>
    <x v="280"/>
    <n v="2.9585798816568047"/>
    <x v="9"/>
    <x v="3"/>
  </r>
  <r>
    <x v="102"/>
    <x v="281"/>
    <n v="4.7337278106508878"/>
    <x v="9"/>
    <x v="3"/>
  </r>
  <r>
    <x v="102"/>
    <x v="282"/>
    <n v="2.3668639053254439"/>
    <x v="9"/>
    <x v="3"/>
  </r>
  <r>
    <x v="102"/>
    <x v="283"/>
    <n v="0"/>
    <x v="9"/>
    <x v="3"/>
  </r>
  <r>
    <x v="102"/>
    <x v="284"/>
    <n v="0.59171597633136097"/>
    <x v="9"/>
    <x v="3"/>
  </r>
  <r>
    <x v="102"/>
    <x v="285"/>
    <n v="0"/>
    <x v="9"/>
    <x v="3"/>
  </r>
  <r>
    <x v="102"/>
    <x v="286"/>
    <n v="2.3668639053254439"/>
    <x v="9"/>
    <x v="3"/>
  </r>
  <r>
    <x v="102"/>
    <x v="287"/>
    <n v="2.9585798816568047"/>
    <x v="9"/>
    <x v="3"/>
  </r>
  <r>
    <x v="102"/>
    <x v="288"/>
    <n v="0.59171597633136097"/>
    <x v="9"/>
    <x v="3"/>
  </r>
  <r>
    <x v="102"/>
    <x v="289"/>
    <n v="2.3668639053254439"/>
    <x v="9"/>
    <x v="3"/>
  </r>
  <r>
    <x v="102"/>
    <x v="181"/>
    <n v="1.1834319526627219"/>
    <x v="9"/>
    <x v="3"/>
  </r>
  <r>
    <x v="102"/>
    <x v="290"/>
    <n v="1.7751479289940828"/>
    <x v="9"/>
    <x v="3"/>
  </r>
  <r>
    <x v="102"/>
    <x v="291"/>
    <n v="5.9171597633136095"/>
    <x v="9"/>
    <x v="3"/>
  </r>
  <r>
    <x v="102"/>
    <x v="292"/>
    <n v="0.59171597633136097"/>
    <x v="9"/>
    <x v="3"/>
  </r>
  <r>
    <x v="102"/>
    <x v="345"/>
    <n v="0"/>
    <x v="9"/>
    <x v="3"/>
  </r>
  <r>
    <x v="102"/>
    <x v="346"/>
    <n v="0"/>
    <x v="9"/>
    <x v="3"/>
  </r>
  <r>
    <x v="102"/>
    <x v="293"/>
    <n v="56.213017751479292"/>
    <x v="9"/>
    <x v="3"/>
  </r>
  <r>
    <x v="102"/>
    <x v="273"/>
    <n v="5.343511450381679"/>
    <x v="10"/>
    <x v="3"/>
  </r>
  <r>
    <x v="102"/>
    <x v="274"/>
    <n v="17.557251908396946"/>
    <x v="10"/>
    <x v="3"/>
  </r>
  <r>
    <x v="102"/>
    <x v="275"/>
    <n v="19.847328244274809"/>
    <x v="10"/>
    <x v="3"/>
  </r>
  <r>
    <x v="102"/>
    <x v="276"/>
    <n v="3.8167938931297711"/>
    <x v="10"/>
    <x v="3"/>
  </r>
  <r>
    <x v="102"/>
    <x v="277"/>
    <n v="11.450381679389313"/>
    <x v="10"/>
    <x v="3"/>
  </r>
  <r>
    <x v="102"/>
    <x v="278"/>
    <n v="6.106870229007634"/>
    <x v="10"/>
    <x v="3"/>
  </r>
  <r>
    <x v="102"/>
    <x v="279"/>
    <n v="4.5801526717557248"/>
    <x v="10"/>
    <x v="3"/>
  </r>
  <r>
    <x v="102"/>
    <x v="280"/>
    <n v="0.76335877862595425"/>
    <x v="10"/>
    <x v="3"/>
  </r>
  <r>
    <x v="102"/>
    <x v="281"/>
    <n v="3.8167938931297711"/>
    <x v="10"/>
    <x v="3"/>
  </r>
  <r>
    <x v="102"/>
    <x v="282"/>
    <n v="6.8702290076335881"/>
    <x v="10"/>
    <x v="3"/>
  </r>
  <r>
    <x v="102"/>
    <x v="283"/>
    <n v="0.76335877862595425"/>
    <x v="10"/>
    <x v="3"/>
  </r>
  <r>
    <x v="102"/>
    <x v="284"/>
    <n v="14.503816793893129"/>
    <x v="10"/>
    <x v="3"/>
  </r>
  <r>
    <x v="102"/>
    <x v="285"/>
    <n v="0.76335877862595425"/>
    <x v="10"/>
    <x v="3"/>
  </r>
  <r>
    <x v="102"/>
    <x v="286"/>
    <n v="13.740458015267176"/>
    <x v="10"/>
    <x v="3"/>
  </r>
  <r>
    <x v="102"/>
    <x v="287"/>
    <n v="8.3969465648854964"/>
    <x v="10"/>
    <x v="3"/>
  </r>
  <r>
    <x v="102"/>
    <x v="288"/>
    <n v="1.5267175572519085"/>
    <x v="10"/>
    <x v="3"/>
  </r>
  <r>
    <x v="102"/>
    <x v="289"/>
    <n v="1.5267175572519085"/>
    <x v="10"/>
    <x v="3"/>
  </r>
  <r>
    <x v="102"/>
    <x v="181"/>
    <n v="0"/>
    <x v="10"/>
    <x v="3"/>
  </r>
  <r>
    <x v="102"/>
    <x v="290"/>
    <n v="10.687022900763358"/>
    <x v="10"/>
    <x v="3"/>
  </r>
  <r>
    <x v="102"/>
    <x v="291"/>
    <n v="6.8702290076335881"/>
    <x v="10"/>
    <x v="3"/>
  </r>
  <r>
    <x v="102"/>
    <x v="292"/>
    <n v="1.5267175572519085"/>
    <x v="10"/>
    <x v="3"/>
  </r>
  <r>
    <x v="102"/>
    <x v="345"/>
    <n v="0"/>
    <x v="10"/>
    <x v="3"/>
  </r>
  <r>
    <x v="102"/>
    <x v="346"/>
    <n v="0"/>
    <x v="10"/>
    <x v="3"/>
  </r>
  <r>
    <x v="102"/>
    <x v="293"/>
    <n v="31.297709923664122"/>
    <x v="10"/>
    <x v="3"/>
  </r>
  <r>
    <x v="102"/>
    <x v="273"/>
    <n v="5.882352941176471"/>
    <x v="11"/>
    <x v="3"/>
  </r>
  <r>
    <x v="102"/>
    <x v="274"/>
    <n v="24.369747899159663"/>
    <x v="11"/>
    <x v="3"/>
  </r>
  <r>
    <x v="102"/>
    <x v="275"/>
    <n v="14.285714285714286"/>
    <x v="11"/>
    <x v="3"/>
  </r>
  <r>
    <x v="102"/>
    <x v="276"/>
    <n v="2.5210084033613445"/>
    <x v="11"/>
    <x v="3"/>
  </r>
  <r>
    <x v="102"/>
    <x v="277"/>
    <n v="3.3613445378151261"/>
    <x v="11"/>
    <x v="3"/>
  </r>
  <r>
    <x v="102"/>
    <x v="278"/>
    <n v="11.764705882352942"/>
    <x v="11"/>
    <x v="3"/>
  </r>
  <r>
    <x v="102"/>
    <x v="279"/>
    <n v="5.882352941176471"/>
    <x v="11"/>
    <x v="3"/>
  </r>
  <r>
    <x v="102"/>
    <x v="280"/>
    <n v="0"/>
    <x v="11"/>
    <x v="3"/>
  </r>
  <r>
    <x v="102"/>
    <x v="281"/>
    <n v="4.2016806722689077"/>
    <x v="11"/>
    <x v="3"/>
  </r>
  <r>
    <x v="102"/>
    <x v="282"/>
    <n v="3.3613445378151261"/>
    <x v="11"/>
    <x v="3"/>
  </r>
  <r>
    <x v="102"/>
    <x v="283"/>
    <n v="0"/>
    <x v="11"/>
    <x v="3"/>
  </r>
  <r>
    <x v="102"/>
    <x v="284"/>
    <n v="4.2016806722689077"/>
    <x v="11"/>
    <x v="3"/>
  </r>
  <r>
    <x v="102"/>
    <x v="285"/>
    <n v="0"/>
    <x v="11"/>
    <x v="3"/>
  </r>
  <r>
    <x v="102"/>
    <x v="286"/>
    <n v="7.5630252100840334"/>
    <x v="11"/>
    <x v="3"/>
  </r>
  <r>
    <x v="102"/>
    <x v="287"/>
    <n v="2.5210084033613445"/>
    <x v="11"/>
    <x v="3"/>
  </r>
  <r>
    <x v="102"/>
    <x v="288"/>
    <n v="3.3613445378151261"/>
    <x v="11"/>
    <x v="3"/>
  </r>
  <r>
    <x v="102"/>
    <x v="289"/>
    <n v="8.4033613445378155"/>
    <x v="11"/>
    <x v="3"/>
  </r>
  <r>
    <x v="102"/>
    <x v="181"/>
    <n v="0.84033613445378152"/>
    <x v="11"/>
    <x v="3"/>
  </r>
  <r>
    <x v="102"/>
    <x v="290"/>
    <n v="1.680672268907563"/>
    <x v="11"/>
    <x v="3"/>
  </r>
  <r>
    <x v="102"/>
    <x v="291"/>
    <n v="9.2436974789915958"/>
    <x v="11"/>
    <x v="3"/>
  </r>
  <r>
    <x v="102"/>
    <x v="292"/>
    <n v="0"/>
    <x v="11"/>
    <x v="3"/>
  </r>
  <r>
    <x v="102"/>
    <x v="345"/>
    <n v="0"/>
    <x v="11"/>
    <x v="3"/>
  </r>
  <r>
    <x v="102"/>
    <x v="346"/>
    <n v="0"/>
    <x v="11"/>
    <x v="3"/>
  </r>
  <r>
    <x v="102"/>
    <x v="293"/>
    <n v="44.537815126050418"/>
    <x v="11"/>
    <x v="3"/>
  </r>
  <r>
    <x v="102"/>
    <x v="273"/>
    <n v="8.0808080808080813"/>
    <x v="12"/>
    <x v="3"/>
  </r>
  <r>
    <x v="102"/>
    <x v="274"/>
    <n v="18.181818181818183"/>
    <x v="12"/>
    <x v="3"/>
  </r>
  <r>
    <x v="102"/>
    <x v="275"/>
    <n v="8.0808080808080813"/>
    <x v="12"/>
    <x v="3"/>
  </r>
  <r>
    <x v="102"/>
    <x v="276"/>
    <n v="5.0505050505050502"/>
    <x v="12"/>
    <x v="3"/>
  </r>
  <r>
    <x v="102"/>
    <x v="277"/>
    <n v="7.0707070707070709"/>
    <x v="12"/>
    <x v="3"/>
  </r>
  <r>
    <x v="102"/>
    <x v="278"/>
    <n v="2.0202020202020203"/>
    <x v="12"/>
    <x v="3"/>
  </r>
  <r>
    <x v="102"/>
    <x v="279"/>
    <n v="10.1010101010101"/>
    <x v="12"/>
    <x v="3"/>
  </r>
  <r>
    <x v="102"/>
    <x v="280"/>
    <n v="1.0101010101010102"/>
    <x v="12"/>
    <x v="3"/>
  </r>
  <r>
    <x v="102"/>
    <x v="281"/>
    <n v="6.0606060606060606"/>
    <x v="12"/>
    <x v="3"/>
  </r>
  <r>
    <x v="102"/>
    <x v="282"/>
    <n v="2.0202020202020203"/>
    <x v="12"/>
    <x v="3"/>
  </r>
  <r>
    <x v="102"/>
    <x v="283"/>
    <n v="1.0101010101010102"/>
    <x v="12"/>
    <x v="3"/>
  </r>
  <r>
    <x v="102"/>
    <x v="284"/>
    <n v="4.0404040404040407"/>
    <x v="12"/>
    <x v="3"/>
  </r>
  <r>
    <x v="102"/>
    <x v="285"/>
    <n v="0"/>
    <x v="12"/>
    <x v="3"/>
  </r>
  <r>
    <x v="102"/>
    <x v="286"/>
    <n v="7.0707070707070709"/>
    <x v="12"/>
    <x v="3"/>
  </r>
  <r>
    <x v="102"/>
    <x v="287"/>
    <n v="3.0303030303030303"/>
    <x v="12"/>
    <x v="3"/>
  </r>
  <r>
    <x v="102"/>
    <x v="288"/>
    <n v="5.0505050505050502"/>
    <x v="12"/>
    <x v="3"/>
  </r>
  <r>
    <x v="102"/>
    <x v="289"/>
    <n v="1.0101010101010102"/>
    <x v="12"/>
    <x v="3"/>
  </r>
  <r>
    <x v="102"/>
    <x v="181"/>
    <n v="0"/>
    <x v="12"/>
    <x v="3"/>
  </r>
  <r>
    <x v="102"/>
    <x v="290"/>
    <n v="1.0101010101010102"/>
    <x v="12"/>
    <x v="3"/>
  </r>
  <r>
    <x v="102"/>
    <x v="291"/>
    <n v="8.0808080808080813"/>
    <x v="12"/>
    <x v="3"/>
  </r>
  <r>
    <x v="102"/>
    <x v="292"/>
    <n v="0"/>
    <x v="12"/>
    <x v="3"/>
  </r>
  <r>
    <x v="102"/>
    <x v="345"/>
    <n v="0"/>
    <x v="12"/>
    <x v="3"/>
  </r>
  <r>
    <x v="102"/>
    <x v="346"/>
    <n v="0"/>
    <x v="12"/>
    <x v="3"/>
  </r>
  <r>
    <x v="102"/>
    <x v="293"/>
    <n v="50.505050505050505"/>
    <x v="12"/>
    <x v="3"/>
  </r>
  <r>
    <x v="102"/>
    <x v="273"/>
    <n v="5.7971014492753623"/>
    <x v="13"/>
    <x v="3"/>
  </r>
  <r>
    <x v="102"/>
    <x v="274"/>
    <n v="20.289855072463769"/>
    <x v="13"/>
    <x v="3"/>
  </r>
  <r>
    <x v="102"/>
    <x v="275"/>
    <n v="20.289855072463769"/>
    <x v="13"/>
    <x v="3"/>
  </r>
  <r>
    <x v="102"/>
    <x v="276"/>
    <n v="4.3478260869565215"/>
    <x v="13"/>
    <x v="3"/>
  </r>
  <r>
    <x v="102"/>
    <x v="277"/>
    <n v="7.2463768115942031"/>
    <x v="13"/>
    <x v="3"/>
  </r>
  <r>
    <x v="102"/>
    <x v="278"/>
    <n v="8.695652173913043"/>
    <x v="13"/>
    <x v="3"/>
  </r>
  <r>
    <x v="102"/>
    <x v="279"/>
    <n v="4.3478260869565215"/>
    <x v="13"/>
    <x v="3"/>
  </r>
  <r>
    <x v="102"/>
    <x v="280"/>
    <n v="0"/>
    <x v="13"/>
    <x v="3"/>
  </r>
  <r>
    <x v="102"/>
    <x v="281"/>
    <n v="1.4492753623188406"/>
    <x v="13"/>
    <x v="3"/>
  </r>
  <r>
    <x v="102"/>
    <x v="282"/>
    <n v="1.4492753623188406"/>
    <x v="13"/>
    <x v="3"/>
  </r>
  <r>
    <x v="102"/>
    <x v="283"/>
    <n v="0"/>
    <x v="13"/>
    <x v="3"/>
  </r>
  <r>
    <x v="102"/>
    <x v="284"/>
    <n v="0"/>
    <x v="13"/>
    <x v="3"/>
  </r>
  <r>
    <x v="102"/>
    <x v="285"/>
    <n v="1.4492753623188406"/>
    <x v="13"/>
    <x v="3"/>
  </r>
  <r>
    <x v="102"/>
    <x v="286"/>
    <n v="10.144927536231885"/>
    <x v="13"/>
    <x v="3"/>
  </r>
  <r>
    <x v="102"/>
    <x v="287"/>
    <n v="4.3478260869565215"/>
    <x v="13"/>
    <x v="3"/>
  </r>
  <r>
    <x v="102"/>
    <x v="288"/>
    <n v="0"/>
    <x v="13"/>
    <x v="3"/>
  </r>
  <r>
    <x v="102"/>
    <x v="289"/>
    <n v="4.3478260869565215"/>
    <x v="13"/>
    <x v="3"/>
  </r>
  <r>
    <x v="102"/>
    <x v="181"/>
    <n v="0"/>
    <x v="13"/>
    <x v="3"/>
  </r>
  <r>
    <x v="102"/>
    <x v="290"/>
    <n v="0"/>
    <x v="13"/>
    <x v="3"/>
  </r>
  <r>
    <x v="102"/>
    <x v="291"/>
    <n v="10.144927536231885"/>
    <x v="13"/>
    <x v="3"/>
  </r>
  <r>
    <x v="102"/>
    <x v="292"/>
    <n v="0"/>
    <x v="13"/>
    <x v="3"/>
  </r>
  <r>
    <x v="102"/>
    <x v="345"/>
    <n v="0"/>
    <x v="13"/>
    <x v="3"/>
  </r>
  <r>
    <x v="102"/>
    <x v="346"/>
    <n v="0"/>
    <x v="13"/>
    <x v="3"/>
  </r>
  <r>
    <x v="102"/>
    <x v="293"/>
    <n v="44.927536231884055"/>
    <x v="13"/>
    <x v="3"/>
  </r>
  <r>
    <x v="102"/>
    <x v="273"/>
    <n v="10.344827586206897"/>
    <x v="14"/>
    <x v="3"/>
  </r>
  <r>
    <x v="102"/>
    <x v="274"/>
    <n v="9.1954022988505741"/>
    <x v="14"/>
    <x v="3"/>
  </r>
  <r>
    <x v="102"/>
    <x v="275"/>
    <n v="11.494252873563218"/>
    <x v="14"/>
    <x v="3"/>
  </r>
  <r>
    <x v="102"/>
    <x v="276"/>
    <n v="5.7471264367816088"/>
    <x v="14"/>
    <x v="3"/>
  </r>
  <r>
    <x v="102"/>
    <x v="277"/>
    <n v="2.2988505747126435"/>
    <x v="14"/>
    <x v="3"/>
  </r>
  <r>
    <x v="102"/>
    <x v="278"/>
    <n v="13.793103448275861"/>
    <x v="14"/>
    <x v="3"/>
  </r>
  <r>
    <x v="102"/>
    <x v="279"/>
    <n v="12.64367816091954"/>
    <x v="14"/>
    <x v="3"/>
  </r>
  <r>
    <x v="102"/>
    <x v="280"/>
    <n v="0"/>
    <x v="14"/>
    <x v="3"/>
  </r>
  <r>
    <x v="102"/>
    <x v="281"/>
    <n v="4.5977011494252871"/>
    <x v="14"/>
    <x v="3"/>
  </r>
  <r>
    <x v="102"/>
    <x v="282"/>
    <n v="4.5977011494252871"/>
    <x v="14"/>
    <x v="3"/>
  </r>
  <r>
    <x v="102"/>
    <x v="283"/>
    <n v="1.1494252873563218"/>
    <x v="14"/>
    <x v="3"/>
  </r>
  <r>
    <x v="102"/>
    <x v="284"/>
    <n v="0"/>
    <x v="14"/>
    <x v="3"/>
  </r>
  <r>
    <x v="102"/>
    <x v="285"/>
    <n v="5.7471264367816088"/>
    <x v="14"/>
    <x v="3"/>
  </r>
  <r>
    <x v="102"/>
    <x v="286"/>
    <n v="4.5977011494252871"/>
    <x v="14"/>
    <x v="3"/>
  </r>
  <r>
    <x v="102"/>
    <x v="287"/>
    <n v="0"/>
    <x v="14"/>
    <x v="3"/>
  </r>
  <r>
    <x v="102"/>
    <x v="288"/>
    <n v="5.7471264367816088"/>
    <x v="14"/>
    <x v="3"/>
  </r>
  <r>
    <x v="102"/>
    <x v="289"/>
    <n v="4.5977011494252871"/>
    <x v="14"/>
    <x v="3"/>
  </r>
  <r>
    <x v="102"/>
    <x v="181"/>
    <n v="0"/>
    <x v="14"/>
    <x v="3"/>
  </r>
  <r>
    <x v="102"/>
    <x v="290"/>
    <n v="10.344827586206897"/>
    <x v="14"/>
    <x v="3"/>
  </r>
  <r>
    <x v="102"/>
    <x v="291"/>
    <n v="5.7471264367816088"/>
    <x v="14"/>
    <x v="3"/>
  </r>
  <r>
    <x v="102"/>
    <x v="292"/>
    <n v="4.5977011494252871"/>
    <x v="14"/>
    <x v="3"/>
  </r>
  <r>
    <x v="102"/>
    <x v="345"/>
    <n v="0"/>
    <x v="14"/>
    <x v="3"/>
  </r>
  <r>
    <x v="102"/>
    <x v="346"/>
    <n v="0"/>
    <x v="14"/>
    <x v="3"/>
  </r>
  <r>
    <x v="102"/>
    <x v="293"/>
    <n v="39.080459770114942"/>
    <x v="14"/>
    <x v="3"/>
  </r>
  <r>
    <x v="102"/>
    <x v="273"/>
    <n v="8.791208791208792"/>
    <x v="15"/>
    <x v="3"/>
  </r>
  <r>
    <x v="102"/>
    <x v="274"/>
    <n v="21.978021978021978"/>
    <x v="15"/>
    <x v="3"/>
  </r>
  <r>
    <x v="102"/>
    <x v="275"/>
    <n v="5.4945054945054945"/>
    <x v="15"/>
    <x v="3"/>
  </r>
  <r>
    <x v="102"/>
    <x v="276"/>
    <n v="1.098901098901099"/>
    <x v="15"/>
    <x v="3"/>
  </r>
  <r>
    <x v="102"/>
    <x v="277"/>
    <n v="12.087912087912088"/>
    <x v="15"/>
    <x v="3"/>
  </r>
  <r>
    <x v="102"/>
    <x v="278"/>
    <n v="2.197802197802198"/>
    <x v="15"/>
    <x v="3"/>
  </r>
  <r>
    <x v="102"/>
    <x v="279"/>
    <n v="5.4945054945054945"/>
    <x v="15"/>
    <x v="3"/>
  </r>
  <r>
    <x v="102"/>
    <x v="280"/>
    <n v="3.2967032967032965"/>
    <x v="15"/>
    <x v="3"/>
  </r>
  <r>
    <x v="102"/>
    <x v="281"/>
    <n v="3.2967032967032965"/>
    <x v="15"/>
    <x v="3"/>
  </r>
  <r>
    <x v="102"/>
    <x v="282"/>
    <n v="6.5934065934065931"/>
    <x v="15"/>
    <x v="3"/>
  </r>
  <r>
    <x v="102"/>
    <x v="283"/>
    <n v="1.098901098901099"/>
    <x v="15"/>
    <x v="3"/>
  </r>
  <r>
    <x v="102"/>
    <x v="284"/>
    <n v="2.197802197802198"/>
    <x v="15"/>
    <x v="3"/>
  </r>
  <r>
    <x v="102"/>
    <x v="285"/>
    <n v="3.2967032967032965"/>
    <x v="15"/>
    <x v="3"/>
  </r>
  <r>
    <x v="102"/>
    <x v="286"/>
    <n v="6.5934065934065931"/>
    <x v="15"/>
    <x v="3"/>
  </r>
  <r>
    <x v="102"/>
    <x v="287"/>
    <n v="1.098901098901099"/>
    <x v="15"/>
    <x v="3"/>
  </r>
  <r>
    <x v="102"/>
    <x v="288"/>
    <n v="0"/>
    <x v="15"/>
    <x v="3"/>
  </r>
  <r>
    <x v="102"/>
    <x v="289"/>
    <n v="2.197802197802198"/>
    <x v="15"/>
    <x v="3"/>
  </r>
  <r>
    <x v="102"/>
    <x v="181"/>
    <n v="0"/>
    <x v="15"/>
    <x v="3"/>
  </r>
  <r>
    <x v="102"/>
    <x v="290"/>
    <n v="0"/>
    <x v="15"/>
    <x v="3"/>
  </r>
  <r>
    <x v="102"/>
    <x v="291"/>
    <n v="3.2967032967032965"/>
    <x v="15"/>
    <x v="3"/>
  </r>
  <r>
    <x v="102"/>
    <x v="292"/>
    <n v="1.098901098901099"/>
    <x v="15"/>
    <x v="3"/>
  </r>
  <r>
    <x v="102"/>
    <x v="345"/>
    <n v="0"/>
    <x v="15"/>
    <x v="3"/>
  </r>
  <r>
    <x v="102"/>
    <x v="346"/>
    <n v="0"/>
    <x v="15"/>
    <x v="3"/>
  </r>
  <r>
    <x v="102"/>
    <x v="293"/>
    <n v="56.043956043956044"/>
    <x v="15"/>
    <x v="3"/>
  </r>
  <r>
    <x v="102"/>
    <x v="273"/>
    <n v="1.0869565217391304"/>
    <x v="16"/>
    <x v="3"/>
  </r>
  <r>
    <x v="102"/>
    <x v="274"/>
    <n v="16.847826086956523"/>
    <x v="16"/>
    <x v="3"/>
  </r>
  <r>
    <x v="102"/>
    <x v="275"/>
    <n v="14.130434782608695"/>
    <x v="16"/>
    <x v="3"/>
  </r>
  <r>
    <x v="102"/>
    <x v="276"/>
    <n v="3.8043478260869565"/>
    <x v="16"/>
    <x v="3"/>
  </r>
  <r>
    <x v="102"/>
    <x v="277"/>
    <n v="8.695652173913043"/>
    <x v="16"/>
    <x v="3"/>
  </r>
  <r>
    <x v="102"/>
    <x v="278"/>
    <n v="2.7173913043478262"/>
    <x v="16"/>
    <x v="3"/>
  </r>
  <r>
    <x v="102"/>
    <x v="279"/>
    <n v="8.1521739130434785"/>
    <x v="16"/>
    <x v="3"/>
  </r>
  <r>
    <x v="102"/>
    <x v="280"/>
    <n v="0"/>
    <x v="16"/>
    <x v="3"/>
  </r>
  <r>
    <x v="102"/>
    <x v="281"/>
    <n v="3.8043478260869565"/>
    <x v="16"/>
    <x v="3"/>
  </r>
  <r>
    <x v="102"/>
    <x v="282"/>
    <n v="3.2608695652173911"/>
    <x v="16"/>
    <x v="3"/>
  </r>
  <r>
    <x v="102"/>
    <x v="283"/>
    <n v="0"/>
    <x v="16"/>
    <x v="3"/>
  </r>
  <r>
    <x v="102"/>
    <x v="284"/>
    <n v="2.1739130434782608"/>
    <x v="16"/>
    <x v="3"/>
  </r>
  <r>
    <x v="102"/>
    <x v="285"/>
    <n v="0.54347826086956519"/>
    <x v="16"/>
    <x v="3"/>
  </r>
  <r>
    <x v="102"/>
    <x v="286"/>
    <n v="4.8913043478260869"/>
    <x v="16"/>
    <x v="3"/>
  </r>
  <r>
    <x v="102"/>
    <x v="287"/>
    <n v="2.7173913043478262"/>
    <x v="16"/>
    <x v="3"/>
  </r>
  <r>
    <x v="102"/>
    <x v="288"/>
    <n v="1.6304347826086956"/>
    <x v="16"/>
    <x v="3"/>
  </r>
  <r>
    <x v="102"/>
    <x v="289"/>
    <n v="2.7173913043478262"/>
    <x v="16"/>
    <x v="3"/>
  </r>
  <r>
    <x v="102"/>
    <x v="181"/>
    <n v="0.54347826086956519"/>
    <x v="16"/>
    <x v="3"/>
  </r>
  <r>
    <x v="102"/>
    <x v="290"/>
    <n v="4.3478260869565215"/>
    <x v="16"/>
    <x v="3"/>
  </r>
  <r>
    <x v="102"/>
    <x v="291"/>
    <n v="8.1521739130434785"/>
    <x v="16"/>
    <x v="3"/>
  </r>
  <r>
    <x v="102"/>
    <x v="292"/>
    <n v="1.6304347826086956"/>
    <x v="16"/>
    <x v="3"/>
  </r>
  <r>
    <x v="102"/>
    <x v="345"/>
    <n v="0"/>
    <x v="16"/>
    <x v="3"/>
  </r>
  <r>
    <x v="102"/>
    <x v="346"/>
    <n v="0"/>
    <x v="16"/>
    <x v="3"/>
  </r>
  <r>
    <x v="102"/>
    <x v="293"/>
    <n v="53.260869565217391"/>
    <x v="16"/>
    <x v="3"/>
  </r>
  <r>
    <x v="103"/>
    <x v="294"/>
    <n v="619.50112204586367"/>
    <x v="0"/>
    <x v="2"/>
  </r>
  <r>
    <x v="103"/>
    <x v="295"/>
    <n v="353.32309931673603"/>
    <x v="0"/>
    <x v="2"/>
  </r>
  <r>
    <x v="103"/>
    <x v="296"/>
    <n v="967.75393097034998"/>
    <x v="0"/>
    <x v="2"/>
  </r>
  <r>
    <x v="103"/>
    <x v="297"/>
    <n v="62.431329898946792"/>
    <x v="0"/>
    <x v="2"/>
  </r>
  <r>
    <x v="103"/>
    <x v="298"/>
    <n v="35.931389038883296"/>
    <x v="0"/>
    <x v="2"/>
  </r>
  <r>
    <x v="103"/>
    <x v="299"/>
    <n v="97.620802003272232"/>
    <x v="0"/>
    <x v="2"/>
  </r>
  <r>
    <x v="103"/>
    <x v="294"/>
    <n v="424.25210073137987"/>
    <x v="1"/>
    <x v="2"/>
  </r>
  <r>
    <x v="103"/>
    <x v="295"/>
    <n v="312.04387795666901"/>
    <x v="1"/>
    <x v="2"/>
  </r>
  <r>
    <x v="103"/>
    <x v="296"/>
    <n v="736.04424504112626"/>
    <x v="1"/>
    <x v="2"/>
  </r>
  <r>
    <x v="103"/>
    <x v="297"/>
    <n v="66.938962912275485"/>
    <x v="1"/>
    <x v="2"/>
  </r>
  <r>
    <x v="103"/>
    <x v="298"/>
    <n v="50.906910193427059"/>
    <x v="1"/>
    <x v="2"/>
  </r>
  <r>
    <x v="103"/>
    <x v="299"/>
    <n v="116.46504701256103"/>
    <x v="1"/>
    <x v="2"/>
  </r>
  <r>
    <x v="103"/>
    <x v="294"/>
    <n v="497.83081041676871"/>
    <x v="2"/>
    <x v="2"/>
  </r>
  <r>
    <x v="103"/>
    <x v="295"/>
    <n v="317.25212304073267"/>
    <x v="2"/>
    <x v="2"/>
  </r>
  <r>
    <x v="103"/>
    <x v="296"/>
    <n v="814.70403039710231"/>
    <x v="2"/>
    <x v="2"/>
  </r>
  <r>
    <x v="103"/>
    <x v="297"/>
    <n v="50.023896297375359"/>
    <x v="2"/>
    <x v="2"/>
  </r>
  <r>
    <x v="103"/>
    <x v="298"/>
    <n v="31.842892559183252"/>
    <x v="2"/>
    <x v="2"/>
  </r>
  <r>
    <x v="103"/>
    <x v="299"/>
    <n v="82.178919811284871"/>
    <x v="2"/>
    <x v="2"/>
  </r>
  <r>
    <x v="103"/>
    <x v="294"/>
    <n v="847.94923241955667"/>
    <x v="3"/>
    <x v="2"/>
  </r>
  <r>
    <x v="103"/>
    <x v="295"/>
    <n v="333.3635828625234"/>
    <x v="3"/>
    <x v="2"/>
  </r>
  <r>
    <x v="103"/>
    <x v="296"/>
    <n v="1181.737347077423"/>
    <x v="3"/>
    <x v="2"/>
  </r>
  <r>
    <x v="103"/>
    <x v="297"/>
    <n v="65.137522362557021"/>
    <x v="3"/>
    <x v="2"/>
  </r>
  <r>
    <x v="103"/>
    <x v="298"/>
    <n v="25.34322094563155"/>
    <x v="3"/>
    <x v="2"/>
  </r>
  <r>
    <x v="103"/>
    <x v="299"/>
    <n v="90.726059483861619"/>
    <x v="3"/>
    <x v="2"/>
  </r>
  <r>
    <x v="103"/>
    <x v="294"/>
    <n v="729.87651882780915"/>
    <x v="4"/>
    <x v="2"/>
  </r>
  <r>
    <x v="103"/>
    <x v="295"/>
    <n v="403.76615575869278"/>
    <x v="4"/>
    <x v="2"/>
  </r>
  <r>
    <x v="103"/>
    <x v="296"/>
    <n v="1118.186231176237"/>
    <x v="4"/>
    <x v="2"/>
  </r>
  <r>
    <x v="103"/>
    <x v="297"/>
    <n v="66.612086799720188"/>
    <x v="4"/>
    <x v="2"/>
  </r>
  <r>
    <x v="103"/>
    <x v="298"/>
    <n v="36.686651894730296"/>
    <x v="4"/>
    <x v="2"/>
  </r>
  <r>
    <x v="103"/>
    <x v="299"/>
    <n v="101.9878367880538"/>
    <x v="4"/>
    <x v="2"/>
  </r>
  <r>
    <x v="103"/>
    <x v="294"/>
    <n v="753.55418585011012"/>
    <x v="5"/>
    <x v="2"/>
  </r>
  <r>
    <x v="103"/>
    <x v="295"/>
    <n v="409.89713064713067"/>
    <x v="5"/>
    <x v="2"/>
  </r>
  <r>
    <x v="103"/>
    <x v="296"/>
    <n v="1175.1085013263"/>
    <x v="5"/>
    <x v="2"/>
  </r>
  <r>
    <x v="103"/>
    <x v="297"/>
    <n v="66.210142633727401"/>
    <x v="5"/>
    <x v="2"/>
  </r>
  <r>
    <x v="103"/>
    <x v="298"/>
    <n v="37.073256250552177"/>
    <x v="5"/>
    <x v="2"/>
  </r>
  <r>
    <x v="103"/>
    <x v="299"/>
    <n v="103.24951137408459"/>
    <x v="5"/>
    <x v="2"/>
  </r>
  <r>
    <x v="103"/>
    <x v="294"/>
    <n v="818.42302603568294"/>
    <x v="6"/>
    <x v="2"/>
  </r>
  <r>
    <x v="103"/>
    <x v="295"/>
    <n v="507.38282946383123"/>
    <x v="6"/>
    <x v="2"/>
  </r>
  <r>
    <x v="103"/>
    <x v="296"/>
    <n v="1296.6735282248137"/>
    <x v="6"/>
    <x v="2"/>
  </r>
  <r>
    <x v="103"/>
    <x v="297"/>
    <n v="64.548244612933345"/>
    <x v="6"/>
    <x v="2"/>
  </r>
  <r>
    <x v="103"/>
    <x v="298"/>
    <n v="38.486687443527003"/>
    <x v="6"/>
    <x v="2"/>
  </r>
  <r>
    <x v="103"/>
    <x v="299"/>
    <n v="101.83299959880745"/>
    <x v="6"/>
    <x v="2"/>
  </r>
  <r>
    <x v="103"/>
    <x v="294"/>
    <n v="596.34565992717455"/>
    <x v="7"/>
    <x v="2"/>
  </r>
  <r>
    <x v="103"/>
    <x v="295"/>
    <n v="398.10221443074283"/>
    <x v="7"/>
    <x v="2"/>
  </r>
  <r>
    <x v="103"/>
    <x v="296"/>
    <n v="951.696713501506"/>
    <x v="7"/>
    <x v="2"/>
  </r>
  <r>
    <x v="103"/>
    <x v="297"/>
    <n v="54.017929051560905"/>
    <x v="7"/>
    <x v="2"/>
  </r>
  <r>
    <x v="103"/>
    <x v="298"/>
    <n v="34.881667437044165"/>
    <x v="7"/>
    <x v="2"/>
  </r>
  <r>
    <x v="103"/>
    <x v="299"/>
    <n v="86.206187121083389"/>
    <x v="7"/>
    <x v="2"/>
  </r>
  <r>
    <x v="103"/>
    <x v="294"/>
    <n v="803.11818321723388"/>
    <x v="8"/>
    <x v="2"/>
  </r>
  <r>
    <x v="103"/>
    <x v="295"/>
    <n v="331.56333066653269"/>
    <x v="8"/>
    <x v="2"/>
  </r>
  <r>
    <x v="103"/>
    <x v="296"/>
    <n v="1128.494214840372"/>
    <x v="8"/>
    <x v="2"/>
  </r>
  <r>
    <x v="103"/>
    <x v="297"/>
    <n v="88.468487370023396"/>
    <x v="8"/>
    <x v="2"/>
  </r>
  <r>
    <x v="103"/>
    <x v="298"/>
    <n v="36.982886012450173"/>
    <x v="8"/>
    <x v="2"/>
  </r>
  <r>
    <x v="103"/>
    <x v="299"/>
    <n v="124.31069085350971"/>
    <x v="8"/>
    <x v="2"/>
  </r>
  <r>
    <x v="103"/>
    <x v="294"/>
    <n v="804.64738307264099"/>
    <x v="9"/>
    <x v="2"/>
  </r>
  <r>
    <x v="103"/>
    <x v="295"/>
    <n v="322.92407407407427"/>
    <x v="9"/>
    <x v="2"/>
  </r>
  <r>
    <x v="103"/>
    <x v="296"/>
    <n v="1130.7097562068909"/>
    <x v="9"/>
    <x v="2"/>
  </r>
  <r>
    <x v="103"/>
    <x v="297"/>
    <n v="80.994111585601331"/>
    <x v="9"/>
    <x v="2"/>
  </r>
  <r>
    <x v="103"/>
    <x v="298"/>
    <n v="32.673599400412208"/>
    <x v="9"/>
    <x v="2"/>
  </r>
  <r>
    <x v="103"/>
    <x v="299"/>
    <n v="113.59410637372592"/>
    <x v="9"/>
    <x v="2"/>
  </r>
  <r>
    <x v="103"/>
    <x v="294"/>
    <n v="831.40619991434016"/>
    <x v="10"/>
    <x v="2"/>
  </r>
  <r>
    <x v="103"/>
    <x v="295"/>
    <n v="338.30536912751688"/>
    <x v="10"/>
    <x v="2"/>
  </r>
  <r>
    <x v="103"/>
    <x v="296"/>
    <n v="1168.5337251668661"/>
    <x v="10"/>
    <x v="2"/>
  </r>
  <r>
    <x v="103"/>
    <x v="297"/>
    <n v="72.343848641195066"/>
    <x v="10"/>
    <x v="2"/>
  </r>
  <r>
    <x v="103"/>
    <x v="298"/>
    <n v="29.512587822014048"/>
    <x v="10"/>
    <x v="2"/>
  </r>
  <r>
    <x v="103"/>
    <x v="299"/>
    <n v="101.67861023205421"/>
    <x v="10"/>
    <x v="2"/>
  </r>
  <r>
    <x v="103"/>
    <x v="294"/>
    <n v="934.2856529391039"/>
    <x v="11"/>
    <x v="2"/>
  </r>
  <r>
    <x v="103"/>
    <x v="295"/>
    <n v="323.13310961968699"/>
    <x v="11"/>
    <x v="2"/>
  </r>
  <r>
    <x v="103"/>
    <x v="296"/>
    <n v="1252.6453343116521"/>
    <x v="11"/>
    <x v="2"/>
  </r>
  <r>
    <x v="103"/>
    <x v="297"/>
    <n v="92.342186627702134"/>
    <x v="11"/>
    <x v="2"/>
  </r>
  <r>
    <x v="103"/>
    <x v="298"/>
    <n v="31.780088008800874"/>
    <x v="11"/>
    <x v="2"/>
  </r>
  <r>
    <x v="103"/>
    <x v="299"/>
    <n v="123.80796908894241"/>
    <x v="11"/>
    <x v="2"/>
  </r>
  <r>
    <x v="103"/>
    <x v="294"/>
    <n v="786.32879357709885"/>
    <x v="12"/>
    <x v="2"/>
  </r>
  <r>
    <x v="103"/>
    <x v="295"/>
    <n v="508.47504708097949"/>
    <x v="12"/>
    <x v="2"/>
  </r>
  <r>
    <x v="103"/>
    <x v="296"/>
    <n v="1260.1462538945589"/>
    <x v="12"/>
    <x v="2"/>
  </r>
  <r>
    <x v="103"/>
    <x v="297"/>
    <n v="55.284886930718812"/>
    <x v="12"/>
    <x v="2"/>
  </r>
  <r>
    <x v="103"/>
    <x v="298"/>
    <n v="35.84232709411922"/>
    <x v="12"/>
    <x v="2"/>
  </r>
  <r>
    <x v="103"/>
    <x v="299"/>
    <n v="88.597853381161713"/>
    <x v="12"/>
    <x v="2"/>
  </r>
  <r>
    <x v="103"/>
    <x v="294"/>
    <n v="887.60289258426781"/>
    <x v="13"/>
    <x v="2"/>
  </r>
  <r>
    <x v="103"/>
    <x v="295"/>
    <n v="419.73454189560368"/>
    <x v="13"/>
    <x v="2"/>
  </r>
  <r>
    <x v="103"/>
    <x v="296"/>
    <n v="1314.8942402323958"/>
    <x v="13"/>
    <x v="2"/>
  </r>
  <r>
    <x v="103"/>
    <x v="297"/>
    <n v="82.8280126749506"/>
    <x v="13"/>
    <x v="2"/>
  </r>
  <r>
    <x v="103"/>
    <x v="298"/>
    <n v="39.753455997492601"/>
    <x v="13"/>
    <x v="2"/>
  </r>
  <r>
    <x v="103"/>
    <x v="299"/>
    <n v="122.70135406960567"/>
    <x v="13"/>
    <x v="2"/>
  </r>
  <r>
    <x v="103"/>
    <x v="294"/>
    <n v="407.85299863470266"/>
    <x v="14"/>
    <x v="2"/>
  </r>
  <r>
    <x v="103"/>
    <x v="295"/>
    <n v="450.66660564766732"/>
    <x v="14"/>
    <x v="2"/>
  </r>
  <r>
    <x v="103"/>
    <x v="296"/>
    <n v="851.81067292208354"/>
    <x v="14"/>
    <x v="2"/>
  </r>
  <r>
    <x v="103"/>
    <x v="297"/>
    <n v="53.724606499190884"/>
    <x v="14"/>
    <x v="2"/>
  </r>
  <r>
    <x v="103"/>
    <x v="298"/>
    <n v="58.061341831908081"/>
    <x v="14"/>
    <x v="2"/>
  </r>
  <r>
    <x v="103"/>
    <x v="299"/>
    <n v="112.20511647025593"/>
    <x v="14"/>
    <x v="2"/>
  </r>
  <r>
    <x v="103"/>
    <x v="294"/>
    <n v="1205.4479484588162"/>
    <x v="15"/>
    <x v="2"/>
  </r>
  <r>
    <x v="103"/>
    <x v="295"/>
    <n v="811.50465949820796"/>
    <x v="15"/>
    <x v="2"/>
  </r>
  <r>
    <x v="103"/>
    <x v="296"/>
    <n v="2038.8274356383045"/>
    <x v="15"/>
    <x v="2"/>
  </r>
  <r>
    <x v="103"/>
    <x v="297"/>
    <n v="101.53881207320482"/>
    <x v="15"/>
    <x v="2"/>
  </r>
  <r>
    <x v="103"/>
    <x v="298"/>
    <n v="67.868645083932876"/>
    <x v="15"/>
    <x v="2"/>
  </r>
  <r>
    <x v="103"/>
    <x v="299"/>
    <n v="171.73708421143382"/>
    <x v="15"/>
    <x v="2"/>
  </r>
  <r>
    <x v="103"/>
    <x v="294"/>
    <n v="788.75194846162287"/>
    <x v="16"/>
    <x v="2"/>
  </r>
  <r>
    <x v="103"/>
    <x v="295"/>
    <n v="524.15316704695135"/>
    <x v="16"/>
    <x v="2"/>
  </r>
  <r>
    <x v="103"/>
    <x v="296"/>
    <n v="1299.8386790316003"/>
    <x v="16"/>
    <x v="2"/>
  </r>
  <r>
    <x v="103"/>
    <x v="297"/>
    <n v="85.984117986803554"/>
    <x v="16"/>
    <x v="2"/>
  </r>
  <r>
    <x v="103"/>
    <x v="298"/>
    <n v="58.461952984841616"/>
    <x v="16"/>
    <x v="2"/>
  </r>
  <r>
    <x v="103"/>
    <x v="299"/>
    <n v="141.4332241433348"/>
    <x v="16"/>
    <x v="2"/>
  </r>
  <r>
    <x v="103"/>
    <x v="294"/>
    <n v="612.71381632662872"/>
    <x v="0"/>
    <x v="3"/>
  </r>
  <r>
    <x v="103"/>
    <x v="295"/>
    <n v="367.78971450572868"/>
    <x v="0"/>
    <x v="3"/>
  </r>
  <r>
    <x v="103"/>
    <x v="296"/>
    <n v="978.47130027032813"/>
    <x v="0"/>
    <x v="3"/>
  </r>
  <r>
    <x v="103"/>
    <x v="297"/>
    <n v="65.200912378702711"/>
    <x v="0"/>
    <x v="3"/>
  </r>
  <r>
    <x v="103"/>
    <x v="298"/>
    <n v="39.301046480629189"/>
    <x v="0"/>
    <x v="3"/>
  </r>
  <r>
    <x v="103"/>
    <x v="299"/>
    <n v="104.08438089899698"/>
    <x v="0"/>
    <x v="3"/>
  </r>
  <r>
    <x v="103"/>
    <x v="294"/>
    <n v="456.79502203639601"/>
    <x v="1"/>
    <x v="3"/>
  </r>
  <r>
    <x v="103"/>
    <x v="295"/>
    <n v="328.73218719606416"/>
    <x v="1"/>
    <x v="3"/>
  </r>
  <r>
    <x v="103"/>
    <x v="296"/>
    <n v="784.70454438736647"/>
    <x v="1"/>
    <x v="3"/>
  </r>
  <r>
    <x v="103"/>
    <x v="297"/>
    <n v="69.136902870004121"/>
    <x v="1"/>
    <x v="3"/>
  </r>
  <r>
    <x v="103"/>
    <x v="298"/>
    <n v="50.250644103371393"/>
    <x v="1"/>
    <x v="3"/>
  </r>
  <r>
    <x v="103"/>
    <x v="299"/>
    <n v="118.82178221357958"/>
    <x v="1"/>
    <x v="3"/>
  </r>
  <r>
    <x v="103"/>
    <x v="294"/>
    <n v="512.84431608513012"/>
    <x v="2"/>
    <x v="3"/>
  </r>
  <r>
    <x v="103"/>
    <x v="295"/>
    <n v="359.73602002282405"/>
    <x v="2"/>
    <x v="3"/>
  </r>
  <r>
    <x v="103"/>
    <x v="296"/>
    <n v="873.48387644845968"/>
    <x v="2"/>
    <x v="3"/>
  </r>
  <r>
    <x v="103"/>
    <x v="297"/>
    <n v="54.258899902982535"/>
    <x v="2"/>
    <x v="3"/>
  </r>
  <r>
    <x v="103"/>
    <x v="298"/>
    <n v="37.927630336715943"/>
    <x v="2"/>
    <x v="3"/>
  </r>
  <r>
    <x v="103"/>
    <x v="299"/>
    <n v="92.338182074706594"/>
    <x v="2"/>
    <x v="3"/>
  </r>
  <r>
    <x v="103"/>
    <x v="294"/>
    <n v="818.32565319803598"/>
    <x v="3"/>
    <x v="3"/>
  </r>
  <r>
    <x v="103"/>
    <x v="295"/>
    <n v="340.60355555555577"/>
    <x v="3"/>
    <x v="3"/>
  </r>
  <r>
    <x v="103"/>
    <x v="296"/>
    <n v="1152.8889819588971"/>
    <x v="3"/>
    <x v="3"/>
  </r>
  <r>
    <x v="103"/>
    <x v="297"/>
    <n v="66.632346831382662"/>
    <x v="3"/>
    <x v="3"/>
  </r>
  <r>
    <x v="103"/>
    <x v="298"/>
    <n v="27.912223193473192"/>
    <x v="3"/>
    <x v="3"/>
  </r>
  <r>
    <x v="103"/>
    <x v="299"/>
    <n v="93.874239679217467"/>
    <x v="3"/>
    <x v="3"/>
  </r>
  <r>
    <x v="103"/>
    <x v="294"/>
    <n v="711.11871478411763"/>
    <x v="4"/>
    <x v="3"/>
  </r>
  <r>
    <x v="103"/>
    <x v="295"/>
    <n v="396.28174674325129"/>
    <x v="4"/>
    <x v="3"/>
  </r>
  <r>
    <x v="103"/>
    <x v="296"/>
    <n v="1113.0374689303835"/>
    <x v="4"/>
    <x v="3"/>
  </r>
  <r>
    <x v="103"/>
    <x v="297"/>
    <n v="71.137645987827668"/>
    <x v="4"/>
    <x v="3"/>
  </r>
  <r>
    <x v="103"/>
    <x v="298"/>
    <n v="40.150401176108964"/>
    <x v="4"/>
    <x v="3"/>
  </r>
  <r>
    <x v="103"/>
    <x v="299"/>
    <n v="111.34408895425364"/>
    <x v="4"/>
    <x v="3"/>
  </r>
  <r>
    <x v="103"/>
    <x v="294"/>
    <n v="719.07827958548091"/>
    <x v="5"/>
    <x v="3"/>
  </r>
  <r>
    <x v="103"/>
    <x v="295"/>
    <n v="391.89832285115307"/>
    <x v="5"/>
    <x v="3"/>
  </r>
  <r>
    <x v="103"/>
    <x v="296"/>
    <n v="1115.6473585328495"/>
    <x v="5"/>
    <x v="3"/>
  </r>
  <r>
    <x v="103"/>
    <x v="297"/>
    <n v="72.288292656741447"/>
    <x v="5"/>
    <x v="3"/>
  </r>
  <r>
    <x v="103"/>
    <x v="298"/>
    <n v="39.943482905982904"/>
    <x v="5"/>
    <x v="3"/>
  </r>
  <r>
    <x v="103"/>
    <x v="299"/>
    <n v="112.15502546097426"/>
    <x v="5"/>
    <x v="3"/>
  </r>
  <r>
    <x v="103"/>
    <x v="294"/>
    <n v="785.8151145964149"/>
    <x v="6"/>
    <x v="3"/>
  </r>
  <r>
    <x v="103"/>
    <x v="295"/>
    <n v="549.92080066827305"/>
    <x v="6"/>
    <x v="3"/>
  </r>
  <r>
    <x v="103"/>
    <x v="296"/>
    <n v="1346.7740581202454"/>
    <x v="6"/>
    <x v="3"/>
  </r>
  <r>
    <x v="103"/>
    <x v="297"/>
    <n v="58.424915583376617"/>
    <x v="6"/>
    <x v="3"/>
  </r>
  <r>
    <x v="103"/>
    <x v="298"/>
    <n v="41.648980695773837"/>
    <x v="6"/>
    <x v="3"/>
  </r>
  <r>
    <x v="103"/>
    <x v="299"/>
    <n v="100.1319002319885"/>
    <x v="6"/>
    <x v="3"/>
  </r>
  <r>
    <x v="103"/>
    <x v="294"/>
    <n v="640.92413950904722"/>
    <x v="7"/>
    <x v="3"/>
  </r>
  <r>
    <x v="103"/>
    <x v="295"/>
    <n v="326.7957971405076"/>
    <x v="7"/>
    <x v="3"/>
  </r>
  <r>
    <x v="103"/>
    <x v="296"/>
    <n v="973.37275796166455"/>
    <x v="7"/>
    <x v="3"/>
  </r>
  <r>
    <x v="103"/>
    <x v="297"/>
    <n v="73.181883565760288"/>
    <x v="7"/>
    <x v="3"/>
  </r>
  <r>
    <x v="103"/>
    <x v="298"/>
    <n v="37.830514122871065"/>
    <x v="7"/>
    <x v="3"/>
  </r>
  <r>
    <x v="103"/>
    <x v="299"/>
    <n v="111.14147127271372"/>
    <x v="7"/>
    <x v="3"/>
  </r>
  <r>
    <x v="103"/>
    <x v="294"/>
    <n v="727.48972518376252"/>
    <x v="8"/>
    <x v="3"/>
  </r>
  <r>
    <x v="103"/>
    <x v="295"/>
    <n v="371.97742008532509"/>
    <x v="8"/>
    <x v="3"/>
  </r>
  <r>
    <x v="103"/>
    <x v="296"/>
    <n v="1100.1493394445656"/>
    <x v="8"/>
    <x v="3"/>
  </r>
  <r>
    <x v="103"/>
    <x v="297"/>
    <n v="80.895047201615924"/>
    <x v="8"/>
    <x v="3"/>
  </r>
  <r>
    <x v="103"/>
    <x v="298"/>
    <n v="41.455314889027179"/>
    <x v="8"/>
    <x v="3"/>
  </r>
  <r>
    <x v="103"/>
    <x v="299"/>
    <n v="122.33386900511107"/>
    <x v="8"/>
    <x v="3"/>
  </r>
  <r>
    <x v="103"/>
    <x v="294"/>
    <n v="806.22048380382944"/>
    <x v="9"/>
    <x v="3"/>
  </r>
  <r>
    <x v="103"/>
    <x v="295"/>
    <n v="356.19000657462198"/>
    <x v="9"/>
    <x v="3"/>
  </r>
  <r>
    <x v="103"/>
    <x v="296"/>
    <n v="1160.7773837728237"/>
    <x v="9"/>
    <x v="3"/>
  </r>
  <r>
    <x v="103"/>
    <x v="297"/>
    <n v="78.342979874930435"/>
    <x v="9"/>
    <x v="3"/>
  </r>
  <r>
    <x v="103"/>
    <x v="298"/>
    <n v="34.202335858585862"/>
    <x v="9"/>
    <x v="3"/>
  </r>
  <r>
    <x v="103"/>
    <x v="299"/>
    <n v="113.04482834842224"/>
    <x v="9"/>
    <x v="3"/>
  </r>
  <r>
    <x v="103"/>
    <x v="294"/>
    <n v="755.69260380881769"/>
    <x v="10"/>
    <x v="3"/>
  </r>
  <r>
    <x v="103"/>
    <x v="295"/>
    <n v="326.22899865417185"/>
    <x v="10"/>
    <x v="3"/>
  </r>
  <r>
    <x v="103"/>
    <x v="296"/>
    <n v="1079.1139277317232"/>
    <x v="10"/>
    <x v="3"/>
  </r>
  <r>
    <x v="103"/>
    <x v="297"/>
    <n v="77.048593373655947"/>
    <x v="10"/>
    <x v="3"/>
  </r>
  <r>
    <x v="103"/>
    <x v="298"/>
    <n v="33.518430449958068"/>
    <x v="10"/>
    <x v="3"/>
  </r>
  <r>
    <x v="103"/>
    <x v="299"/>
    <n v="110.02385070674177"/>
    <x v="10"/>
    <x v="3"/>
  </r>
  <r>
    <x v="103"/>
    <x v="294"/>
    <n v="842.35728720404643"/>
    <x v="11"/>
    <x v="3"/>
  </r>
  <r>
    <x v="103"/>
    <x v="295"/>
    <n v="281.61134453781517"/>
    <x v="11"/>
    <x v="3"/>
  </r>
  <r>
    <x v="103"/>
    <x v="296"/>
    <n v="1121.807287204047"/>
    <x v="11"/>
    <x v="3"/>
  </r>
  <r>
    <x v="103"/>
    <x v="297"/>
    <n v="82.30338829946075"/>
    <x v="11"/>
    <x v="3"/>
  </r>
  <r>
    <x v="103"/>
    <x v="298"/>
    <n v="25.917826759474096"/>
    <x v="11"/>
    <x v="3"/>
  </r>
  <r>
    <x v="103"/>
    <x v="299"/>
    <n v="109.60733902163577"/>
    <x v="11"/>
    <x v="3"/>
  </r>
  <r>
    <x v="103"/>
    <x v="294"/>
    <n v="730.75433570826533"/>
    <x v="12"/>
    <x v="3"/>
  </r>
  <r>
    <x v="103"/>
    <x v="295"/>
    <n v="367.07070707070733"/>
    <x v="12"/>
    <x v="3"/>
  </r>
  <r>
    <x v="103"/>
    <x v="296"/>
    <n v="1092.6892767052263"/>
    <x v="12"/>
    <x v="3"/>
  </r>
  <r>
    <x v="103"/>
    <x v="297"/>
    <n v="78.410586906749742"/>
    <x v="12"/>
    <x v="3"/>
  </r>
  <r>
    <x v="103"/>
    <x v="298"/>
    <n v="38.991416309012862"/>
    <x v="12"/>
    <x v="3"/>
  </r>
  <r>
    <x v="103"/>
    <x v="299"/>
    <n v="116.94333396176337"/>
    <x v="12"/>
    <x v="3"/>
  </r>
  <r>
    <x v="103"/>
    <x v="294"/>
    <n v="987.81169135763503"/>
    <x v="13"/>
    <x v="3"/>
  </r>
  <r>
    <x v="103"/>
    <x v="295"/>
    <n v="404.83818043562633"/>
    <x v="13"/>
    <x v="3"/>
  </r>
  <r>
    <x v="103"/>
    <x v="296"/>
    <n v="1383.0928025525338"/>
    <x v="13"/>
    <x v="3"/>
  </r>
  <r>
    <x v="103"/>
    <x v="297"/>
    <n v="94.144215250300903"/>
    <x v="13"/>
    <x v="3"/>
  </r>
  <r>
    <x v="103"/>
    <x v="298"/>
    <n v="38.213179822241059"/>
    <x v="13"/>
    <x v="3"/>
  </r>
  <r>
    <x v="103"/>
    <x v="299"/>
    <n v="131.81681048509202"/>
    <x v="13"/>
    <x v="3"/>
  </r>
  <r>
    <x v="103"/>
    <x v="294"/>
    <n v="374.1492412474139"/>
    <x v="14"/>
    <x v="3"/>
  </r>
  <r>
    <x v="103"/>
    <x v="295"/>
    <n v="552.53898798528758"/>
    <x v="14"/>
    <x v="3"/>
  </r>
  <r>
    <x v="103"/>
    <x v="296"/>
    <n v="960.77281959899358"/>
    <x v="14"/>
    <x v="3"/>
  </r>
  <r>
    <x v="103"/>
    <x v="297"/>
    <n v="46.768655155926723"/>
    <x v="14"/>
    <x v="3"/>
  </r>
  <r>
    <x v="103"/>
    <x v="298"/>
    <n v="69.366366457027439"/>
    <x v="14"/>
    <x v="3"/>
  </r>
  <r>
    <x v="103"/>
    <x v="299"/>
    <n v="120.09660244987415"/>
    <x v="14"/>
    <x v="3"/>
  </r>
  <r>
    <x v="103"/>
    <x v="294"/>
    <n v="1169.409284198935"/>
    <x v="15"/>
    <x v="3"/>
  </r>
  <r>
    <x v="103"/>
    <x v="295"/>
    <n v="896.06410256410254"/>
    <x v="15"/>
    <x v="3"/>
  </r>
  <r>
    <x v="103"/>
    <x v="296"/>
    <n v="2078.7744802773659"/>
    <x v="15"/>
    <x v="3"/>
  </r>
  <r>
    <x v="103"/>
    <x v="297"/>
    <n v="98.172631266083357"/>
    <x v="15"/>
    <x v="3"/>
  </r>
  <r>
    <x v="103"/>
    <x v="298"/>
    <n v="76.278609292173371"/>
    <x v="15"/>
    <x v="3"/>
  </r>
  <r>
    <x v="103"/>
    <x v="299"/>
    <n v="174.51440081340846"/>
    <x v="15"/>
    <x v="3"/>
  </r>
  <r>
    <x v="103"/>
    <x v="294"/>
    <n v="706.34777955827747"/>
    <x v="16"/>
    <x v="3"/>
  </r>
  <r>
    <x v="103"/>
    <x v="295"/>
    <n v="445.22335918962807"/>
    <x v="16"/>
    <x v="3"/>
  </r>
  <r>
    <x v="103"/>
    <x v="296"/>
    <n v="1155.7755814847121"/>
    <x v="16"/>
    <x v="3"/>
  </r>
  <r>
    <x v="103"/>
    <x v="297"/>
    <n v="78.310216382745907"/>
    <x v="16"/>
    <x v="3"/>
  </r>
  <r>
    <x v="103"/>
    <x v="298"/>
    <n v="49.739585968968733"/>
    <x v="16"/>
    <x v="3"/>
  </r>
  <r>
    <x v="103"/>
    <x v="299"/>
    <n v="128.13664669911276"/>
    <x v="16"/>
    <x v="3"/>
  </r>
  <r>
    <x v="104"/>
    <x v="255"/>
    <n v="9.8733030512210131"/>
    <x v="0"/>
    <x v="2"/>
  </r>
  <r>
    <x v="104"/>
    <x v="181"/>
    <n v="19.588317101799845"/>
    <x v="0"/>
    <x v="2"/>
  </r>
  <r>
    <x v="104"/>
    <x v="300"/>
    <n v="20.93510900913336"/>
    <x v="0"/>
    <x v="2"/>
  </r>
  <r>
    <x v="104"/>
    <x v="301"/>
    <n v="9.8387673170941632"/>
    <x v="0"/>
    <x v="2"/>
  </r>
  <r>
    <x v="104"/>
    <x v="302"/>
    <n v="4.8933027680252446"/>
    <x v="0"/>
    <x v="2"/>
  </r>
  <r>
    <x v="104"/>
    <x v="303"/>
    <n v="12.596867642653484"/>
    <x v="0"/>
    <x v="2"/>
  </r>
  <r>
    <x v="104"/>
    <x v="274"/>
    <n v="19.779770018747843"/>
    <x v="0"/>
    <x v="2"/>
  </r>
  <r>
    <x v="104"/>
    <x v="304"/>
    <n v="2.8824697346569481"/>
    <x v="0"/>
    <x v="2"/>
  </r>
  <r>
    <x v="104"/>
    <x v="305"/>
    <n v="27.574948610748905"/>
    <x v="0"/>
    <x v="2"/>
  </r>
  <r>
    <x v="104"/>
    <x v="306"/>
    <n v="4.7363732187917682"/>
    <x v="0"/>
    <x v="2"/>
  </r>
  <r>
    <x v="104"/>
    <x v="307"/>
    <n v="107.28647195549429"/>
    <x v="0"/>
    <x v="2"/>
  </r>
  <r>
    <x v="104"/>
    <x v="308"/>
    <n v="46.729821776723888"/>
    <x v="0"/>
    <x v="2"/>
  </r>
  <r>
    <x v="104"/>
    <x v="309"/>
    <n v="60.234114219758403"/>
    <x v="0"/>
    <x v="2"/>
  </r>
  <r>
    <x v="104"/>
    <x v="310"/>
    <n v="1.187021081090341"/>
    <x v="0"/>
    <x v="2"/>
  </r>
  <r>
    <x v="104"/>
    <x v="59"/>
    <n v="2.8123100189017904"/>
    <x v="0"/>
    <x v="2"/>
  </r>
  <r>
    <x v="104"/>
    <x v="311"/>
    <n v="2.3741317918952727"/>
    <x v="0"/>
    <x v="2"/>
  </r>
  <r>
    <x v="104"/>
    <x v="255"/>
    <n v="9.6160915227138233"/>
    <x v="1"/>
    <x v="2"/>
  </r>
  <r>
    <x v="104"/>
    <x v="181"/>
    <n v="29.650992799727092"/>
    <x v="1"/>
    <x v="2"/>
  </r>
  <r>
    <x v="104"/>
    <x v="300"/>
    <n v="24.201566308891479"/>
    <x v="1"/>
    <x v="2"/>
  </r>
  <r>
    <x v="104"/>
    <x v="301"/>
    <n v="13.305125690719438"/>
    <x v="1"/>
    <x v="2"/>
  </r>
  <r>
    <x v="104"/>
    <x v="302"/>
    <n v="5.1805933868476908"/>
    <x v="1"/>
    <x v="2"/>
  </r>
  <r>
    <x v="104"/>
    <x v="303"/>
    <n v="16.850957855264312"/>
    <x v="1"/>
    <x v="2"/>
  </r>
  <r>
    <x v="104"/>
    <x v="274"/>
    <n v="22.861678029198707"/>
    <x v="1"/>
    <x v="2"/>
  </r>
  <r>
    <x v="104"/>
    <x v="304"/>
    <n v="4.1668019035661308"/>
    <x v="1"/>
    <x v="2"/>
  </r>
  <r>
    <x v="104"/>
    <x v="305"/>
    <n v="27.123006942217692"/>
    <x v="1"/>
    <x v="2"/>
  </r>
  <r>
    <x v="104"/>
    <x v="306"/>
    <n v="4.2770862660879843"/>
    <x v="1"/>
    <x v="2"/>
  </r>
  <r>
    <x v="104"/>
    <x v="307"/>
    <n v="63.949532197792543"/>
    <x v="1"/>
    <x v="2"/>
  </r>
  <r>
    <x v="104"/>
    <x v="308"/>
    <n v="21.33581534357776"/>
    <x v="1"/>
    <x v="2"/>
  </r>
  <r>
    <x v="104"/>
    <x v="309"/>
    <n v="66.429447577915624"/>
    <x v="1"/>
    <x v="2"/>
  </r>
  <r>
    <x v="104"/>
    <x v="310"/>
    <n v="1.6948136753670169"/>
    <x v="1"/>
    <x v="2"/>
  </r>
  <r>
    <x v="104"/>
    <x v="59"/>
    <n v="6.8435843947789884E-2"/>
    <x v="1"/>
    <x v="2"/>
  </r>
  <r>
    <x v="104"/>
    <x v="311"/>
    <n v="1.3319326128338602"/>
    <x v="1"/>
    <x v="2"/>
  </r>
  <r>
    <x v="104"/>
    <x v="255"/>
    <n v="11.707487583626815"/>
    <x v="2"/>
    <x v="2"/>
  </r>
  <r>
    <x v="104"/>
    <x v="181"/>
    <n v="7.6440260444943409"/>
    <x v="2"/>
    <x v="2"/>
  </r>
  <r>
    <x v="104"/>
    <x v="300"/>
    <n v="10.91901952413172"/>
    <x v="2"/>
    <x v="2"/>
  </r>
  <r>
    <x v="104"/>
    <x v="301"/>
    <n v="9.6223208238138351"/>
    <x v="2"/>
    <x v="2"/>
  </r>
  <r>
    <x v="104"/>
    <x v="302"/>
    <n v="3.1167336647509565"/>
    <x v="2"/>
    <x v="2"/>
  </r>
  <r>
    <x v="104"/>
    <x v="303"/>
    <n v="7.1698862797528395"/>
    <x v="2"/>
    <x v="2"/>
  </r>
  <r>
    <x v="104"/>
    <x v="274"/>
    <n v="8.9015647054401246"/>
    <x v="2"/>
    <x v="2"/>
  </r>
  <r>
    <x v="104"/>
    <x v="304"/>
    <n v="1.1478679456180534"/>
    <x v="2"/>
    <x v="2"/>
  </r>
  <r>
    <x v="104"/>
    <x v="305"/>
    <n v="26.939471902749247"/>
    <x v="2"/>
    <x v="2"/>
  </r>
  <r>
    <x v="104"/>
    <x v="306"/>
    <n v="4.4475934828276538"/>
    <x v="2"/>
    <x v="2"/>
  </r>
  <r>
    <x v="104"/>
    <x v="307"/>
    <n v="130.6561350684137"/>
    <x v="2"/>
    <x v="2"/>
  </r>
  <r>
    <x v="104"/>
    <x v="308"/>
    <n v="52.019034907987248"/>
    <x v="2"/>
    <x v="2"/>
  </r>
  <r>
    <x v="104"/>
    <x v="309"/>
    <n v="36.920953166362686"/>
    <x v="2"/>
    <x v="2"/>
  </r>
  <r>
    <x v="104"/>
    <x v="310"/>
    <n v="0.54716846873469394"/>
    <x v="2"/>
    <x v="2"/>
  </r>
  <r>
    <x v="104"/>
    <x v="59"/>
    <n v="4.1996886865855565"/>
    <x v="2"/>
    <x v="2"/>
  </r>
  <r>
    <x v="104"/>
    <x v="311"/>
    <n v="1.2931707854435195"/>
    <x v="2"/>
    <x v="2"/>
  </r>
  <r>
    <x v="104"/>
    <x v="255"/>
    <n v="7.8704503781241248"/>
    <x v="3"/>
    <x v="2"/>
  </r>
  <r>
    <x v="104"/>
    <x v="181"/>
    <n v="29.118202401230469"/>
    <x v="3"/>
    <x v="2"/>
  </r>
  <r>
    <x v="104"/>
    <x v="300"/>
    <n v="31.370615142810301"/>
    <x v="3"/>
    <x v="2"/>
  </r>
  <r>
    <x v="104"/>
    <x v="301"/>
    <n v="6.445867354835797"/>
    <x v="3"/>
    <x v="2"/>
  </r>
  <r>
    <x v="104"/>
    <x v="302"/>
    <n v="8.1468839653812513"/>
    <x v="3"/>
    <x v="2"/>
  </r>
  <r>
    <x v="104"/>
    <x v="303"/>
    <n v="18.326504846016526"/>
    <x v="3"/>
    <x v="2"/>
  </r>
  <r>
    <x v="104"/>
    <x v="274"/>
    <n v="25.690548506198667"/>
    <x v="3"/>
    <x v="2"/>
  </r>
  <r>
    <x v="104"/>
    <x v="304"/>
    <n v="4.4478225483151519"/>
    <x v="3"/>
    <x v="2"/>
  </r>
  <r>
    <x v="104"/>
    <x v="305"/>
    <n v="33.316070144926002"/>
    <x v="3"/>
    <x v="2"/>
  </r>
  <r>
    <x v="104"/>
    <x v="306"/>
    <n v="5.4503386798401374"/>
    <x v="3"/>
    <x v="2"/>
  </r>
  <r>
    <x v="104"/>
    <x v="307"/>
    <n v="68.65972855292641"/>
    <x v="3"/>
    <x v="2"/>
  </r>
  <r>
    <x v="104"/>
    <x v="308"/>
    <n v="42.76826002477025"/>
    <x v="3"/>
    <x v="2"/>
  </r>
  <r>
    <x v="104"/>
    <x v="309"/>
    <n v="41.813430219384045"/>
    <x v="3"/>
    <x v="2"/>
  </r>
  <r>
    <x v="104"/>
    <x v="310"/>
    <n v="0.9635334793086866"/>
    <x v="3"/>
    <x v="2"/>
  </r>
  <r>
    <x v="104"/>
    <x v="59"/>
    <n v="4.4143563091483129"/>
    <x v="3"/>
    <x v="2"/>
  </r>
  <r>
    <x v="104"/>
    <x v="311"/>
    <n v="4.5609703093077574"/>
    <x v="3"/>
    <x v="2"/>
  </r>
  <r>
    <x v="104"/>
    <x v="255"/>
    <n v="7.3545302893921907"/>
    <x v="4"/>
    <x v="2"/>
  </r>
  <r>
    <x v="104"/>
    <x v="181"/>
    <n v="11.38044262461044"/>
    <x v="4"/>
    <x v="2"/>
  </r>
  <r>
    <x v="104"/>
    <x v="300"/>
    <n v="12.472568216516533"/>
    <x v="4"/>
    <x v="2"/>
  </r>
  <r>
    <x v="104"/>
    <x v="301"/>
    <n v="6.4123850300980481"/>
    <x v="4"/>
    <x v="2"/>
  </r>
  <r>
    <x v="104"/>
    <x v="302"/>
    <n v="4.4138429053616637"/>
    <x v="4"/>
    <x v="2"/>
  </r>
  <r>
    <x v="104"/>
    <x v="303"/>
    <n v="9.0201261606081289"/>
    <x v="4"/>
    <x v="2"/>
  </r>
  <r>
    <x v="104"/>
    <x v="274"/>
    <n v="26.477316074911982"/>
    <x v="4"/>
    <x v="2"/>
  </r>
  <r>
    <x v="104"/>
    <x v="304"/>
    <n v="2.3291242961623198"/>
    <x v="4"/>
    <x v="2"/>
  </r>
  <r>
    <x v="104"/>
    <x v="305"/>
    <n v="14.059136119055902"/>
    <x v="4"/>
    <x v="2"/>
  </r>
  <r>
    <x v="104"/>
    <x v="306"/>
    <n v="4.347418139208953"/>
    <x v="4"/>
    <x v="2"/>
  </r>
  <r>
    <x v="104"/>
    <x v="307"/>
    <n v="152.70928798648143"/>
    <x v="4"/>
    <x v="2"/>
  </r>
  <r>
    <x v="104"/>
    <x v="308"/>
    <n v="72.473973678475176"/>
    <x v="4"/>
    <x v="2"/>
  </r>
  <r>
    <x v="104"/>
    <x v="309"/>
    <n v="73.013584343725171"/>
    <x v="4"/>
    <x v="2"/>
  </r>
  <r>
    <x v="104"/>
    <x v="310"/>
    <n v="1.1845546586167648"/>
    <x v="4"/>
    <x v="2"/>
  </r>
  <r>
    <x v="104"/>
    <x v="59"/>
    <n v="0.77976905231474203"/>
    <x v="4"/>
    <x v="2"/>
  </r>
  <r>
    <x v="104"/>
    <x v="311"/>
    <n v="5.3380961831532936"/>
    <x v="4"/>
    <x v="2"/>
  </r>
  <r>
    <x v="104"/>
    <x v="255"/>
    <n v="10.343260017257812"/>
    <x v="5"/>
    <x v="2"/>
  </r>
  <r>
    <x v="104"/>
    <x v="181"/>
    <n v="15.287384815733214"/>
    <x v="5"/>
    <x v="2"/>
  </r>
  <r>
    <x v="104"/>
    <x v="300"/>
    <n v="15.321609321792945"/>
    <x v="5"/>
    <x v="2"/>
  </r>
  <r>
    <x v="104"/>
    <x v="301"/>
    <n v="7.7715955298718944"/>
    <x v="5"/>
    <x v="2"/>
  </r>
  <r>
    <x v="104"/>
    <x v="302"/>
    <n v="3.5444302557760352"/>
    <x v="5"/>
    <x v="2"/>
  </r>
  <r>
    <x v="104"/>
    <x v="303"/>
    <n v="11.161576732660416"/>
    <x v="5"/>
    <x v="2"/>
  </r>
  <r>
    <x v="104"/>
    <x v="274"/>
    <n v="13.110618475190392"/>
    <x v="5"/>
    <x v="2"/>
  </r>
  <r>
    <x v="104"/>
    <x v="304"/>
    <n v="1.8160926997594715"/>
    <x v="5"/>
    <x v="2"/>
  </r>
  <r>
    <x v="104"/>
    <x v="305"/>
    <n v="16.473019489945415"/>
    <x v="5"/>
    <x v="2"/>
  </r>
  <r>
    <x v="104"/>
    <x v="306"/>
    <n v="4.3026346977147556"/>
    <x v="5"/>
    <x v="2"/>
  </r>
  <r>
    <x v="104"/>
    <x v="307"/>
    <n v="122.43303048456471"/>
    <x v="5"/>
    <x v="2"/>
  </r>
  <r>
    <x v="104"/>
    <x v="308"/>
    <n v="86.141890789685235"/>
    <x v="5"/>
    <x v="2"/>
  </r>
  <r>
    <x v="104"/>
    <x v="309"/>
    <n v="96.248964105783585"/>
    <x v="5"/>
    <x v="2"/>
  </r>
  <r>
    <x v="104"/>
    <x v="310"/>
    <n v="1.4962252008165742"/>
    <x v="5"/>
    <x v="2"/>
  </r>
  <r>
    <x v="104"/>
    <x v="59"/>
    <n v="2.6326543122872303"/>
    <x v="5"/>
    <x v="2"/>
  </r>
  <r>
    <x v="104"/>
    <x v="311"/>
    <n v="1.8121437182910418"/>
    <x v="5"/>
    <x v="2"/>
  </r>
  <r>
    <x v="104"/>
    <x v="255"/>
    <n v="10.563772840774041"/>
    <x v="6"/>
    <x v="2"/>
  </r>
  <r>
    <x v="104"/>
    <x v="181"/>
    <n v="8.1548411363118074"/>
    <x v="6"/>
    <x v="2"/>
  </r>
  <r>
    <x v="104"/>
    <x v="300"/>
    <n v="10.332215717804607"/>
    <x v="6"/>
    <x v="2"/>
  </r>
  <r>
    <x v="104"/>
    <x v="301"/>
    <n v="4.6094858807995918"/>
    <x v="6"/>
    <x v="2"/>
  </r>
  <r>
    <x v="104"/>
    <x v="302"/>
    <n v="1.8506185099815797"/>
    <x v="6"/>
    <x v="2"/>
  </r>
  <r>
    <x v="104"/>
    <x v="303"/>
    <n v="5.7507887118302987"/>
    <x v="6"/>
    <x v="2"/>
  </r>
  <r>
    <x v="104"/>
    <x v="274"/>
    <n v="41.439891750394089"/>
    <x v="6"/>
    <x v="2"/>
  </r>
  <r>
    <x v="104"/>
    <x v="304"/>
    <n v="2.1108812274385613"/>
    <x v="6"/>
    <x v="2"/>
  </r>
  <r>
    <x v="104"/>
    <x v="305"/>
    <n v="20.756828358505366"/>
    <x v="6"/>
    <x v="2"/>
  </r>
  <r>
    <x v="104"/>
    <x v="306"/>
    <n v="2.6524039506837176"/>
    <x v="6"/>
    <x v="2"/>
  </r>
  <r>
    <x v="104"/>
    <x v="307"/>
    <n v="226.04282431799223"/>
    <x v="6"/>
    <x v="2"/>
  </r>
  <r>
    <x v="104"/>
    <x v="308"/>
    <n v="78.651908247280758"/>
    <x v="6"/>
    <x v="2"/>
  </r>
  <r>
    <x v="104"/>
    <x v="309"/>
    <n v="89.1587749336081"/>
    <x v="6"/>
    <x v="2"/>
  </r>
  <r>
    <x v="104"/>
    <x v="310"/>
    <n v="2.4637091371198294"/>
    <x v="6"/>
    <x v="2"/>
  </r>
  <r>
    <x v="104"/>
    <x v="59"/>
    <n v="0"/>
    <x v="6"/>
    <x v="2"/>
  </r>
  <r>
    <x v="104"/>
    <x v="311"/>
    <n v="2.8438847433068615"/>
    <x v="6"/>
    <x v="2"/>
  </r>
  <r>
    <x v="104"/>
    <x v="255"/>
    <n v="6.0656537503489636"/>
    <x v="7"/>
    <x v="2"/>
  </r>
  <r>
    <x v="104"/>
    <x v="181"/>
    <n v="10.237317935418192"/>
    <x v="7"/>
    <x v="2"/>
  </r>
  <r>
    <x v="104"/>
    <x v="300"/>
    <n v="8.3235510383993372"/>
    <x v="7"/>
    <x v="2"/>
  </r>
  <r>
    <x v="104"/>
    <x v="301"/>
    <n v="6.171223721821165"/>
    <x v="7"/>
    <x v="2"/>
  </r>
  <r>
    <x v="104"/>
    <x v="302"/>
    <n v="7.9115071906375585"/>
    <x v="7"/>
    <x v="2"/>
  </r>
  <r>
    <x v="104"/>
    <x v="303"/>
    <n v="5.8848803146828326"/>
    <x v="7"/>
    <x v="2"/>
  </r>
  <r>
    <x v="104"/>
    <x v="274"/>
    <n v="52.993516812382815"/>
    <x v="7"/>
    <x v="2"/>
  </r>
  <r>
    <x v="104"/>
    <x v="304"/>
    <n v="2.6714423885617018"/>
    <x v="7"/>
    <x v="2"/>
  </r>
  <r>
    <x v="104"/>
    <x v="305"/>
    <n v="8.7574108263468755"/>
    <x v="7"/>
    <x v="2"/>
  </r>
  <r>
    <x v="104"/>
    <x v="306"/>
    <n v="6.5199822470384659"/>
    <x v="7"/>
    <x v="2"/>
  </r>
  <r>
    <x v="104"/>
    <x v="307"/>
    <n v="154.50986778195022"/>
    <x v="7"/>
    <x v="2"/>
  </r>
  <r>
    <x v="104"/>
    <x v="308"/>
    <n v="76.88693449069666"/>
    <x v="7"/>
    <x v="2"/>
  </r>
  <r>
    <x v="104"/>
    <x v="309"/>
    <n v="38.815327410385351"/>
    <x v="7"/>
    <x v="2"/>
  </r>
  <r>
    <x v="104"/>
    <x v="310"/>
    <n v="1.1431533921470762"/>
    <x v="7"/>
    <x v="2"/>
  </r>
  <r>
    <x v="104"/>
    <x v="59"/>
    <n v="0"/>
    <x v="7"/>
    <x v="2"/>
  </r>
  <r>
    <x v="104"/>
    <x v="311"/>
    <n v="11.210445129925379"/>
    <x v="7"/>
    <x v="2"/>
  </r>
  <r>
    <x v="104"/>
    <x v="255"/>
    <n v="3.1261605257686509"/>
    <x v="8"/>
    <x v="2"/>
  </r>
  <r>
    <x v="104"/>
    <x v="181"/>
    <n v="10.101210765044138"/>
    <x v="8"/>
    <x v="2"/>
  </r>
  <r>
    <x v="104"/>
    <x v="300"/>
    <n v="15.426701804526052"/>
    <x v="8"/>
    <x v="2"/>
  </r>
  <r>
    <x v="104"/>
    <x v="301"/>
    <n v="6.2095503147730939"/>
    <x v="8"/>
    <x v="2"/>
  </r>
  <r>
    <x v="104"/>
    <x v="302"/>
    <n v="2.8552276558917642"/>
    <x v="8"/>
    <x v="2"/>
  </r>
  <r>
    <x v="104"/>
    <x v="303"/>
    <n v="12.365464399963216"/>
    <x v="8"/>
    <x v="2"/>
  </r>
  <r>
    <x v="104"/>
    <x v="274"/>
    <n v="0.1021152370202487"/>
    <x v="8"/>
    <x v="2"/>
  </r>
  <r>
    <x v="104"/>
    <x v="304"/>
    <n v="2.659803138593912"/>
    <x v="8"/>
    <x v="2"/>
  </r>
  <r>
    <x v="104"/>
    <x v="305"/>
    <n v="13.075459857609033"/>
    <x v="8"/>
    <x v="2"/>
  </r>
  <r>
    <x v="104"/>
    <x v="306"/>
    <n v="2.835525247580414"/>
    <x v="8"/>
    <x v="2"/>
  </r>
  <r>
    <x v="104"/>
    <x v="307"/>
    <n v="137.4277294734654"/>
    <x v="8"/>
    <x v="2"/>
  </r>
  <r>
    <x v="104"/>
    <x v="308"/>
    <n v="45.876819910402986"/>
    <x v="8"/>
    <x v="2"/>
  </r>
  <r>
    <x v="104"/>
    <x v="309"/>
    <n v="75.461144575158812"/>
    <x v="8"/>
    <x v="2"/>
  </r>
  <r>
    <x v="104"/>
    <x v="310"/>
    <n v="0"/>
    <x v="8"/>
    <x v="2"/>
  </r>
  <r>
    <x v="104"/>
    <x v="59"/>
    <n v="0"/>
    <x v="8"/>
    <x v="2"/>
  </r>
  <r>
    <x v="104"/>
    <x v="311"/>
    <n v="4.0404177607349476"/>
    <x v="8"/>
    <x v="2"/>
  </r>
  <r>
    <x v="104"/>
    <x v="255"/>
    <n v="7.1267167676730647"/>
    <x v="9"/>
    <x v="2"/>
  </r>
  <r>
    <x v="104"/>
    <x v="181"/>
    <n v="15.503832219630624"/>
    <x v="9"/>
    <x v="2"/>
  </r>
  <r>
    <x v="104"/>
    <x v="300"/>
    <n v="29.957329544462272"/>
    <x v="9"/>
    <x v="2"/>
  </r>
  <r>
    <x v="104"/>
    <x v="301"/>
    <n v="7.7357998601067566"/>
    <x v="9"/>
    <x v="2"/>
  </r>
  <r>
    <x v="104"/>
    <x v="302"/>
    <n v="5.4461809359946951"/>
    <x v="9"/>
    <x v="2"/>
  </r>
  <r>
    <x v="104"/>
    <x v="303"/>
    <n v="6.2369886372110699"/>
    <x v="9"/>
    <x v="2"/>
  </r>
  <r>
    <x v="104"/>
    <x v="274"/>
    <n v="4.5681231932526947"/>
    <x v="9"/>
    <x v="2"/>
  </r>
  <r>
    <x v="104"/>
    <x v="304"/>
    <n v="1.9472875509923917"/>
    <x v="9"/>
    <x v="2"/>
  </r>
  <r>
    <x v="104"/>
    <x v="305"/>
    <n v="37.800941557791781"/>
    <x v="9"/>
    <x v="2"/>
  </r>
  <r>
    <x v="104"/>
    <x v="306"/>
    <n v="6.7299235851934487"/>
    <x v="9"/>
    <x v="2"/>
  </r>
  <r>
    <x v="104"/>
    <x v="307"/>
    <n v="108.74022691286561"/>
    <x v="9"/>
    <x v="2"/>
  </r>
  <r>
    <x v="104"/>
    <x v="308"/>
    <n v="37.879299875340259"/>
    <x v="9"/>
    <x v="2"/>
  </r>
  <r>
    <x v="104"/>
    <x v="309"/>
    <n v="51.037384163253144"/>
    <x v="9"/>
    <x v="2"/>
  </r>
  <r>
    <x v="104"/>
    <x v="310"/>
    <n v="0.1500478421141396"/>
    <x v="9"/>
    <x v="2"/>
  </r>
  <r>
    <x v="104"/>
    <x v="59"/>
    <n v="0"/>
    <x v="9"/>
    <x v="2"/>
  </r>
  <r>
    <x v="104"/>
    <x v="311"/>
    <n v="2.0639914281922769"/>
    <x v="9"/>
    <x v="2"/>
  </r>
  <r>
    <x v="104"/>
    <x v="255"/>
    <n v="3.6940819834204901"/>
    <x v="10"/>
    <x v="2"/>
  </r>
  <r>
    <x v="104"/>
    <x v="181"/>
    <n v="36.475097287120171"/>
    <x v="10"/>
    <x v="2"/>
  </r>
  <r>
    <x v="104"/>
    <x v="300"/>
    <n v="22.924034169721264"/>
    <x v="10"/>
    <x v="2"/>
  </r>
  <r>
    <x v="104"/>
    <x v="301"/>
    <n v="8.6317163176953979"/>
    <x v="10"/>
    <x v="2"/>
  </r>
  <r>
    <x v="104"/>
    <x v="302"/>
    <n v="1.7556033188533027"/>
    <x v="10"/>
    <x v="2"/>
  </r>
  <r>
    <x v="104"/>
    <x v="303"/>
    <n v="15.501733471680367"/>
    <x v="10"/>
    <x v="2"/>
  </r>
  <r>
    <x v="104"/>
    <x v="274"/>
    <n v="16.959859561505738"/>
    <x v="10"/>
    <x v="2"/>
  </r>
  <r>
    <x v="104"/>
    <x v="304"/>
    <n v="3.1509422066502468"/>
    <x v="10"/>
    <x v="2"/>
  </r>
  <r>
    <x v="104"/>
    <x v="305"/>
    <n v="33.460092420783923"/>
    <x v="10"/>
    <x v="2"/>
  </r>
  <r>
    <x v="104"/>
    <x v="306"/>
    <n v="0.67663877914137649"/>
    <x v="10"/>
    <x v="2"/>
  </r>
  <r>
    <x v="104"/>
    <x v="307"/>
    <n v="80.128661477996062"/>
    <x v="10"/>
    <x v="2"/>
  </r>
  <r>
    <x v="104"/>
    <x v="308"/>
    <n v="55.266148643707588"/>
    <x v="10"/>
    <x v="2"/>
  </r>
  <r>
    <x v="104"/>
    <x v="309"/>
    <n v="56.370715731819502"/>
    <x v="10"/>
    <x v="2"/>
  </r>
  <r>
    <x v="104"/>
    <x v="310"/>
    <n v="0.4389008297133255"/>
    <x v="10"/>
    <x v="2"/>
  </r>
  <r>
    <x v="104"/>
    <x v="59"/>
    <n v="0"/>
    <x v="10"/>
    <x v="2"/>
  </r>
  <r>
    <x v="104"/>
    <x v="311"/>
    <n v="2.8711429277080023"/>
    <x v="10"/>
    <x v="2"/>
  </r>
  <r>
    <x v="104"/>
    <x v="255"/>
    <n v="5.0328154570293604"/>
    <x v="11"/>
    <x v="2"/>
  </r>
  <r>
    <x v="104"/>
    <x v="181"/>
    <n v="24.001507599956163"/>
    <x v="11"/>
    <x v="2"/>
  </r>
  <r>
    <x v="104"/>
    <x v="300"/>
    <n v="15.463886474337356"/>
    <x v="11"/>
    <x v="2"/>
  </r>
  <r>
    <x v="104"/>
    <x v="301"/>
    <n v="4.4921350703506224"/>
    <x v="11"/>
    <x v="2"/>
  </r>
  <r>
    <x v="104"/>
    <x v="302"/>
    <n v="0.66249375442849368"/>
    <x v="11"/>
    <x v="2"/>
  </r>
  <r>
    <x v="104"/>
    <x v="303"/>
    <n v="5.2700309626473043"/>
    <x v="11"/>
    <x v="2"/>
  </r>
  <r>
    <x v="104"/>
    <x v="274"/>
    <n v="1.3534818638861703"/>
    <x v="11"/>
    <x v="2"/>
  </r>
  <r>
    <x v="104"/>
    <x v="304"/>
    <n v="5.0007593076215304"/>
    <x v="11"/>
    <x v="2"/>
  </r>
  <r>
    <x v="104"/>
    <x v="305"/>
    <n v="45.435673811782991"/>
    <x v="11"/>
    <x v="2"/>
  </r>
  <r>
    <x v="104"/>
    <x v="306"/>
    <n v="3.1030352626779756"/>
    <x v="11"/>
    <x v="2"/>
  </r>
  <r>
    <x v="104"/>
    <x v="307"/>
    <n v="81.612106956833102"/>
    <x v="11"/>
    <x v="2"/>
  </r>
  <r>
    <x v="104"/>
    <x v="308"/>
    <n v="31.600239727363398"/>
    <x v="11"/>
    <x v="2"/>
  </r>
  <r>
    <x v="104"/>
    <x v="309"/>
    <n v="96.882231816972009"/>
    <x v="11"/>
    <x v="2"/>
  </r>
  <r>
    <x v="104"/>
    <x v="310"/>
    <n v="1.0685383135943454"/>
    <x v="11"/>
    <x v="2"/>
  </r>
  <r>
    <x v="104"/>
    <x v="59"/>
    <n v="2.1370766271886907"/>
    <x v="11"/>
    <x v="2"/>
  </r>
  <r>
    <x v="104"/>
    <x v="311"/>
    <n v="1.7096613017509511E-2"/>
    <x v="11"/>
    <x v="2"/>
  </r>
  <r>
    <x v="104"/>
    <x v="255"/>
    <n v="13.023565480364402"/>
    <x v="12"/>
    <x v="2"/>
  </r>
  <r>
    <x v="104"/>
    <x v="181"/>
    <n v="36.713983775821582"/>
    <x v="12"/>
    <x v="2"/>
  </r>
  <r>
    <x v="104"/>
    <x v="300"/>
    <n v="28.252209076881897"/>
    <x v="12"/>
    <x v="2"/>
  </r>
  <r>
    <x v="104"/>
    <x v="301"/>
    <n v="19.412056577805384"/>
    <x v="12"/>
    <x v="2"/>
  </r>
  <r>
    <x v="104"/>
    <x v="302"/>
    <n v="5.379483630409494"/>
    <x v="12"/>
    <x v="2"/>
  </r>
  <r>
    <x v="104"/>
    <x v="303"/>
    <n v="10.536475445757269"/>
    <x v="12"/>
    <x v="2"/>
  </r>
  <r>
    <x v="104"/>
    <x v="274"/>
    <n v="92.022331280463774"/>
    <x v="12"/>
    <x v="2"/>
  </r>
  <r>
    <x v="104"/>
    <x v="304"/>
    <n v="6.4834398338049093"/>
    <x v="12"/>
    <x v="2"/>
  </r>
  <r>
    <x v="104"/>
    <x v="305"/>
    <n v="31.077524460924682"/>
    <x v="12"/>
    <x v="2"/>
  </r>
  <r>
    <x v="104"/>
    <x v="306"/>
    <n v="10.183606261360017"/>
    <x v="12"/>
    <x v="2"/>
  </r>
  <r>
    <x v="104"/>
    <x v="307"/>
    <n v="78.655344251161182"/>
    <x v="12"/>
    <x v="2"/>
  </r>
  <r>
    <x v="104"/>
    <x v="308"/>
    <n v="55.240324529336675"/>
    <x v="12"/>
    <x v="2"/>
  </r>
  <r>
    <x v="104"/>
    <x v="309"/>
    <n v="106.66427671497146"/>
    <x v="12"/>
    <x v="2"/>
  </r>
  <r>
    <x v="104"/>
    <x v="310"/>
    <n v="9.3035590183451902"/>
    <x v="12"/>
    <x v="2"/>
  </r>
  <r>
    <x v="104"/>
    <x v="59"/>
    <n v="5.1017231479120593"/>
    <x v="12"/>
    <x v="2"/>
  </r>
  <r>
    <x v="104"/>
    <x v="311"/>
    <n v="0.42514359565933824"/>
    <x v="12"/>
    <x v="2"/>
  </r>
  <r>
    <x v="104"/>
    <x v="255"/>
    <n v="6.8817221678914526"/>
    <x v="13"/>
    <x v="2"/>
  </r>
  <r>
    <x v="104"/>
    <x v="181"/>
    <n v="43.516858033626768"/>
    <x v="13"/>
    <x v="2"/>
  </r>
  <r>
    <x v="104"/>
    <x v="300"/>
    <n v="38.345132771092459"/>
    <x v="13"/>
    <x v="2"/>
  </r>
  <r>
    <x v="104"/>
    <x v="301"/>
    <n v="7.574826785222772"/>
    <x v="13"/>
    <x v="2"/>
  </r>
  <r>
    <x v="104"/>
    <x v="302"/>
    <n v="19.738967036989099"/>
    <x v="13"/>
    <x v="2"/>
  </r>
  <r>
    <x v="104"/>
    <x v="303"/>
    <n v="20.20089711806536"/>
    <x v="13"/>
    <x v="2"/>
  </r>
  <r>
    <x v="104"/>
    <x v="274"/>
    <n v="38.026821374169877"/>
    <x v="13"/>
    <x v="2"/>
  </r>
  <r>
    <x v="104"/>
    <x v="304"/>
    <n v="0.4886934576948091"/>
    <x v="13"/>
    <x v="2"/>
  </r>
  <r>
    <x v="104"/>
    <x v="305"/>
    <n v="41.653087057585623"/>
    <x v="13"/>
    <x v="2"/>
  </r>
  <r>
    <x v="104"/>
    <x v="306"/>
    <n v="9.3665646594196978"/>
    <x v="13"/>
    <x v="2"/>
  </r>
  <r>
    <x v="104"/>
    <x v="307"/>
    <n v="108.01292115144102"/>
    <x v="13"/>
    <x v="2"/>
  </r>
  <r>
    <x v="104"/>
    <x v="308"/>
    <n v="36.741191958524048"/>
    <x v="13"/>
    <x v="2"/>
  </r>
  <r>
    <x v="104"/>
    <x v="309"/>
    <n v="48.458509594532337"/>
    <x v="13"/>
    <x v="2"/>
  </r>
  <r>
    <x v="104"/>
    <x v="310"/>
    <n v="0.72834872934834327"/>
    <x v="13"/>
    <x v="2"/>
  </r>
  <r>
    <x v="104"/>
    <x v="59"/>
    <n v="0"/>
    <x v="13"/>
    <x v="2"/>
  </r>
  <r>
    <x v="104"/>
    <x v="311"/>
    <n v="0"/>
    <x v="13"/>
    <x v="2"/>
  </r>
  <r>
    <x v="104"/>
    <x v="255"/>
    <n v="19.33416603422711"/>
    <x v="14"/>
    <x v="2"/>
  </r>
  <r>
    <x v="104"/>
    <x v="181"/>
    <n v="6.732929888865832"/>
    <x v="14"/>
    <x v="2"/>
  </r>
  <r>
    <x v="104"/>
    <x v="300"/>
    <n v="10.464104670343284"/>
    <x v="14"/>
    <x v="2"/>
  </r>
  <r>
    <x v="104"/>
    <x v="301"/>
    <n v="18.905830805050194"/>
    <x v="14"/>
    <x v="2"/>
  </r>
  <r>
    <x v="104"/>
    <x v="302"/>
    <n v="11.304868780664034"/>
    <x v="14"/>
    <x v="2"/>
  </r>
  <r>
    <x v="104"/>
    <x v="303"/>
    <n v="8.7484914182023132"/>
    <x v="14"/>
    <x v="2"/>
  </r>
  <r>
    <x v="104"/>
    <x v="274"/>
    <n v="62.511947770063813"/>
    <x v="14"/>
    <x v="2"/>
  </r>
  <r>
    <x v="104"/>
    <x v="304"/>
    <n v="5.7944553549132207"/>
    <x v="14"/>
    <x v="2"/>
  </r>
  <r>
    <x v="104"/>
    <x v="305"/>
    <n v="25.76373914274749"/>
    <x v="14"/>
    <x v="2"/>
  </r>
  <r>
    <x v="104"/>
    <x v="306"/>
    <n v="2.9540360632890934"/>
    <x v="14"/>
    <x v="2"/>
  </r>
  <r>
    <x v="104"/>
    <x v="307"/>
    <n v="164.05125660704314"/>
    <x v="14"/>
    <x v="2"/>
  </r>
  <r>
    <x v="104"/>
    <x v="308"/>
    <n v="54.088400318823304"/>
    <x v="14"/>
    <x v="2"/>
  </r>
  <r>
    <x v="104"/>
    <x v="309"/>
    <n v="56.092600170993272"/>
    <x v="14"/>
    <x v="2"/>
  </r>
  <r>
    <x v="104"/>
    <x v="310"/>
    <n v="0.74987069298876963"/>
    <x v="14"/>
    <x v="2"/>
  </r>
  <r>
    <x v="104"/>
    <x v="59"/>
    <n v="0"/>
    <x v="14"/>
    <x v="2"/>
  </r>
  <r>
    <x v="104"/>
    <x v="311"/>
    <n v="3.1699079294525268"/>
    <x v="14"/>
    <x v="2"/>
  </r>
  <r>
    <x v="104"/>
    <x v="255"/>
    <n v="10.667687663794117"/>
    <x v="15"/>
    <x v="2"/>
  </r>
  <r>
    <x v="104"/>
    <x v="181"/>
    <n v="59.214060279715547"/>
    <x v="15"/>
    <x v="2"/>
  </r>
  <r>
    <x v="104"/>
    <x v="300"/>
    <n v="108.92220360151155"/>
    <x v="15"/>
    <x v="2"/>
  </r>
  <r>
    <x v="104"/>
    <x v="301"/>
    <n v="8.3899303192715529"/>
    <x v="15"/>
    <x v="2"/>
  </r>
  <r>
    <x v="104"/>
    <x v="302"/>
    <n v="8.2792854901406425"/>
    <x v="15"/>
    <x v="2"/>
  </r>
  <r>
    <x v="104"/>
    <x v="303"/>
    <n v="54.591777159298339"/>
    <x v="15"/>
    <x v="2"/>
  </r>
  <r>
    <x v="104"/>
    <x v="274"/>
    <n v="11.674937142778971"/>
    <x v="15"/>
    <x v="2"/>
  </r>
  <r>
    <x v="104"/>
    <x v="304"/>
    <n v="8.8706630251506873"/>
    <x v="15"/>
    <x v="2"/>
  </r>
  <r>
    <x v="104"/>
    <x v="305"/>
    <n v="31.922940873735843"/>
    <x v="15"/>
    <x v="2"/>
  </r>
  <r>
    <x v="104"/>
    <x v="306"/>
    <n v="8.5082058262735618"/>
    <x v="15"/>
    <x v="2"/>
  </r>
  <r>
    <x v="104"/>
    <x v="307"/>
    <n v="141.13167642930711"/>
    <x v="15"/>
    <x v="2"/>
  </r>
  <r>
    <x v="104"/>
    <x v="308"/>
    <n v="87.156076508099886"/>
    <x v="15"/>
    <x v="2"/>
  </r>
  <r>
    <x v="104"/>
    <x v="309"/>
    <n v="259.7276719019024"/>
    <x v="15"/>
    <x v="2"/>
  </r>
  <r>
    <x v="104"/>
    <x v="310"/>
    <n v="0.85845126049845344"/>
    <x v="15"/>
    <x v="2"/>
  </r>
  <r>
    <x v="104"/>
    <x v="59"/>
    <n v="10.015264705815291"/>
    <x v="15"/>
    <x v="2"/>
  </r>
  <r>
    <x v="104"/>
    <x v="311"/>
    <n v="1.5738273109138317"/>
    <x v="15"/>
    <x v="2"/>
  </r>
  <r>
    <x v="104"/>
    <x v="255"/>
    <n v="14.461024710258187"/>
    <x v="16"/>
    <x v="2"/>
  </r>
  <r>
    <x v="104"/>
    <x v="181"/>
    <n v="36.251908746086166"/>
    <x v="16"/>
    <x v="2"/>
  </r>
  <r>
    <x v="104"/>
    <x v="300"/>
    <n v="45.164016415243189"/>
    <x v="16"/>
    <x v="2"/>
  </r>
  <r>
    <x v="104"/>
    <x v="301"/>
    <n v="17.113315418419809"/>
    <x v="16"/>
    <x v="2"/>
  </r>
  <r>
    <x v="104"/>
    <x v="302"/>
    <n v="5.0124441897941159"/>
    <x v="16"/>
    <x v="2"/>
  </r>
  <r>
    <x v="104"/>
    <x v="303"/>
    <n v="25.798469701955074"/>
    <x v="16"/>
    <x v="2"/>
  </r>
  <r>
    <x v="104"/>
    <x v="274"/>
    <n v="27.53914298124144"/>
    <x v="16"/>
    <x v="2"/>
  </r>
  <r>
    <x v="104"/>
    <x v="304"/>
    <n v="3.2417560955786353"/>
    <x v="16"/>
    <x v="2"/>
  </r>
  <r>
    <x v="104"/>
    <x v="305"/>
    <n v="27.391877119789392"/>
    <x v="16"/>
    <x v="2"/>
  </r>
  <r>
    <x v="104"/>
    <x v="306"/>
    <n v="4.5372443929503241"/>
    <x v="16"/>
    <x v="2"/>
  </r>
  <r>
    <x v="104"/>
    <x v="307"/>
    <n v="91.150972581998232"/>
    <x v="16"/>
    <x v="2"/>
  </r>
  <r>
    <x v="104"/>
    <x v="308"/>
    <n v="33.395196600908712"/>
    <x v="16"/>
    <x v="2"/>
  </r>
  <r>
    <x v="104"/>
    <x v="309"/>
    <n v="178.26870991325015"/>
    <x v="16"/>
    <x v="2"/>
  </r>
  <r>
    <x v="104"/>
    <x v="310"/>
    <n v="2.8520168795933407"/>
    <x v="16"/>
    <x v="2"/>
  </r>
  <r>
    <x v="104"/>
    <x v="59"/>
    <n v="7.8384933906575558"/>
    <x v="16"/>
    <x v="2"/>
  </r>
  <r>
    <x v="104"/>
    <x v="311"/>
    <n v="4.136577909227122"/>
    <x v="16"/>
    <x v="2"/>
  </r>
  <r>
    <x v="104"/>
    <x v="255"/>
    <n v="10.567748284293872"/>
    <x v="0"/>
    <x v="3"/>
  </r>
  <r>
    <x v="104"/>
    <x v="181"/>
    <n v="20.269127642271712"/>
    <x v="0"/>
    <x v="3"/>
  </r>
  <r>
    <x v="104"/>
    <x v="300"/>
    <n v="26.186802101298422"/>
    <x v="0"/>
    <x v="3"/>
  </r>
  <r>
    <x v="104"/>
    <x v="301"/>
    <n v="9.7092469446063792"/>
    <x v="0"/>
    <x v="3"/>
  </r>
  <r>
    <x v="104"/>
    <x v="302"/>
    <n v="5.2950560815048231"/>
    <x v="0"/>
    <x v="3"/>
  </r>
  <r>
    <x v="104"/>
    <x v="303"/>
    <n v="13.750753433457483"/>
    <x v="0"/>
    <x v="3"/>
  </r>
  <r>
    <x v="104"/>
    <x v="274"/>
    <n v="15.114392966110067"/>
    <x v="0"/>
    <x v="3"/>
  </r>
  <r>
    <x v="104"/>
    <x v="304"/>
    <n v="3.210926873636236"/>
    <x v="0"/>
    <x v="3"/>
  </r>
  <r>
    <x v="104"/>
    <x v="305"/>
    <n v="29.070282065808293"/>
    <x v="0"/>
    <x v="3"/>
  </r>
  <r>
    <x v="104"/>
    <x v="306"/>
    <n v="5.1034368718087473"/>
    <x v="0"/>
    <x v="3"/>
  </r>
  <r>
    <x v="104"/>
    <x v="307"/>
    <n v="108.72614780745808"/>
    <x v="0"/>
    <x v="3"/>
  </r>
  <r>
    <x v="104"/>
    <x v="308"/>
    <n v="48.242910634387869"/>
    <x v="0"/>
    <x v="3"/>
  </r>
  <r>
    <x v="104"/>
    <x v="309"/>
    <n v="65.740477387759853"/>
    <x v="0"/>
    <x v="3"/>
  </r>
  <r>
    <x v="104"/>
    <x v="310"/>
    <n v="1.5538430516823316"/>
    <x v="0"/>
    <x v="3"/>
  </r>
  <r>
    <x v="104"/>
    <x v="59"/>
    <n v="2.5544648727244232"/>
    <x v="0"/>
    <x v="3"/>
  </r>
  <r>
    <x v="104"/>
    <x v="311"/>
    <n v="2.6940974869204473"/>
    <x v="0"/>
    <x v="3"/>
  </r>
  <r>
    <x v="104"/>
    <x v="255"/>
    <n v="8.6542164138992295"/>
    <x v="1"/>
    <x v="3"/>
  </r>
  <r>
    <x v="104"/>
    <x v="181"/>
    <n v="32.197326572429724"/>
    <x v="1"/>
    <x v="3"/>
  </r>
  <r>
    <x v="104"/>
    <x v="300"/>
    <n v="35.303892779370905"/>
    <x v="1"/>
    <x v="3"/>
  </r>
  <r>
    <x v="104"/>
    <x v="301"/>
    <n v="12.754415891793684"/>
    <x v="1"/>
    <x v="3"/>
  </r>
  <r>
    <x v="104"/>
    <x v="302"/>
    <n v="2.7824078792735456"/>
    <x v="1"/>
    <x v="3"/>
  </r>
  <r>
    <x v="104"/>
    <x v="303"/>
    <n v="20.719313055489426"/>
    <x v="1"/>
    <x v="3"/>
  </r>
  <r>
    <x v="104"/>
    <x v="274"/>
    <n v="11.811677900501495"/>
    <x v="1"/>
    <x v="3"/>
  </r>
  <r>
    <x v="104"/>
    <x v="304"/>
    <n v="4.0665344737291758"/>
    <x v="1"/>
    <x v="3"/>
  </r>
  <r>
    <x v="104"/>
    <x v="305"/>
    <n v="27.311995887990363"/>
    <x v="1"/>
    <x v="3"/>
  </r>
  <r>
    <x v="104"/>
    <x v="306"/>
    <n v="3.177464817158441"/>
    <x v="1"/>
    <x v="3"/>
  </r>
  <r>
    <x v="104"/>
    <x v="307"/>
    <n v="60.759992796025287"/>
    <x v="1"/>
    <x v="3"/>
  </r>
  <r>
    <x v="104"/>
    <x v="308"/>
    <n v="24.911949845241033"/>
    <x v="1"/>
    <x v="3"/>
  </r>
  <r>
    <x v="104"/>
    <x v="309"/>
    <n v="80.034340134695043"/>
    <x v="1"/>
    <x v="3"/>
  </r>
  <r>
    <x v="104"/>
    <x v="310"/>
    <n v="1.9570259039020428"/>
    <x v="1"/>
    <x v="3"/>
  </r>
  <r>
    <x v="104"/>
    <x v="59"/>
    <n v="1.6502453022194476E-2"/>
    <x v="1"/>
    <x v="3"/>
  </r>
  <r>
    <x v="104"/>
    <x v="311"/>
    <n v="2.2731303915421819"/>
    <x v="1"/>
    <x v="3"/>
  </r>
  <r>
    <x v="104"/>
    <x v="255"/>
    <n v="13.951624296170944"/>
    <x v="2"/>
    <x v="3"/>
  </r>
  <r>
    <x v="104"/>
    <x v="181"/>
    <n v="6.9667182860934185"/>
    <x v="2"/>
    <x v="3"/>
  </r>
  <r>
    <x v="104"/>
    <x v="300"/>
    <n v="13.771200768758217"/>
    <x v="2"/>
    <x v="3"/>
  </r>
  <r>
    <x v="104"/>
    <x v="301"/>
    <n v="10.545978597580906"/>
    <x v="2"/>
    <x v="3"/>
  </r>
  <r>
    <x v="104"/>
    <x v="302"/>
    <n v="5.3876685864065168"/>
    <x v="2"/>
    <x v="3"/>
  </r>
  <r>
    <x v="104"/>
    <x v="303"/>
    <n v="8.6827625219466569"/>
    <x v="2"/>
    <x v="3"/>
  </r>
  <r>
    <x v="104"/>
    <x v="274"/>
    <n v="6.8354950835818284"/>
    <x v="2"/>
    <x v="3"/>
  </r>
  <r>
    <x v="104"/>
    <x v="304"/>
    <n v="1.8391455398174876"/>
    <x v="2"/>
    <x v="3"/>
  </r>
  <r>
    <x v="104"/>
    <x v="305"/>
    <n v="29.942083595526309"/>
    <x v="2"/>
    <x v="3"/>
  </r>
  <r>
    <x v="104"/>
    <x v="306"/>
    <n v="6.0873512586454286"/>
    <x v="2"/>
    <x v="3"/>
  </r>
  <r>
    <x v="104"/>
    <x v="307"/>
    <n v="141.07173260547737"/>
    <x v="2"/>
    <x v="3"/>
  </r>
  <r>
    <x v="104"/>
    <x v="308"/>
    <n v="56.960197298340624"/>
    <x v="2"/>
    <x v="3"/>
  </r>
  <r>
    <x v="104"/>
    <x v="309"/>
    <n v="50.00435307735286"/>
    <x v="2"/>
    <x v="3"/>
  </r>
  <r>
    <x v="104"/>
    <x v="310"/>
    <n v="0.44701073246870482"/>
    <x v="2"/>
    <x v="3"/>
  </r>
  <r>
    <x v="104"/>
    <x v="59"/>
    <n v="5.4883036980620812"/>
    <x v="2"/>
    <x v="3"/>
  </r>
  <r>
    <x v="104"/>
    <x v="311"/>
    <n v="1.7543940765951975"/>
    <x v="2"/>
    <x v="3"/>
  </r>
  <r>
    <x v="104"/>
    <x v="255"/>
    <n v="6.0218964797434422"/>
    <x v="3"/>
    <x v="3"/>
  </r>
  <r>
    <x v="104"/>
    <x v="181"/>
    <n v="32.981532219615197"/>
    <x v="3"/>
    <x v="3"/>
  </r>
  <r>
    <x v="104"/>
    <x v="300"/>
    <n v="36.331903492519288"/>
    <x v="3"/>
    <x v="3"/>
  </r>
  <r>
    <x v="104"/>
    <x v="301"/>
    <n v="3.1905582644067318"/>
    <x v="3"/>
    <x v="3"/>
  </r>
  <r>
    <x v="104"/>
    <x v="302"/>
    <n v="7.7146781966943907"/>
    <x v="3"/>
    <x v="3"/>
  </r>
  <r>
    <x v="104"/>
    <x v="303"/>
    <n v="17.112216794698742"/>
    <x v="3"/>
    <x v="3"/>
  </r>
  <r>
    <x v="104"/>
    <x v="274"/>
    <n v="37.623681596597301"/>
    <x v="3"/>
    <x v="3"/>
  </r>
  <r>
    <x v="104"/>
    <x v="304"/>
    <n v="3.8088729012504419"/>
    <x v="3"/>
    <x v="3"/>
  </r>
  <r>
    <x v="104"/>
    <x v="305"/>
    <n v="35.266741922254567"/>
    <x v="3"/>
    <x v="3"/>
  </r>
  <r>
    <x v="104"/>
    <x v="306"/>
    <n v="6.7006057000752399"/>
    <x v="3"/>
    <x v="3"/>
  </r>
  <r>
    <x v="104"/>
    <x v="307"/>
    <n v="71.621179345471106"/>
    <x v="3"/>
    <x v="3"/>
  </r>
  <r>
    <x v="104"/>
    <x v="308"/>
    <n v="42.770905766382839"/>
    <x v="3"/>
    <x v="3"/>
  </r>
  <r>
    <x v="104"/>
    <x v="309"/>
    <n v="31.9288464186738"/>
    <x v="3"/>
    <x v="3"/>
  </r>
  <r>
    <x v="104"/>
    <x v="310"/>
    <n v="2.7505992328790612"/>
    <x v="3"/>
    <x v="3"/>
  </r>
  <r>
    <x v="104"/>
    <x v="59"/>
    <n v="0.88949726436387422"/>
    <x v="3"/>
    <x v="3"/>
  </r>
  <r>
    <x v="104"/>
    <x v="311"/>
    <n v="3.8898399599297186"/>
    <x v="3"/>
    <x v="3"/>
  </r>
  <r>
    <x v="104"/>
    <x v="255"/>
    <n v="9.1740147363677504"/>
    <x v="4"/>
    <x v="3"/>
  </r>
  <r>
    <x v="104"/>
    <x v="181"/>
    <n v="12.015903145984076"/>
    <x v="4"/>
    <x v="3"/>
  </r>
  <r>
    <x v="104"/>
    <x v="300"/>
    <n v="16.330922283173848"/>
    <x v="4"/>
    <x v="3"/>
  </r>
  <r>
    <x v="104"/>
    <x v="301"/>
    <n v="6.5289165412457137"/>
    <x v="4"/>
    <x v="3"/>
  </r>
  <r>
    <x v="104"/>
    <x v="302"/>
    <n v="3.8923489430141172"/>
    <x v="4"/>
    <x v="3"/>
  </r>
  <r>
    <x v="104"/>
    <x v="303"/>
    <n v="8.107088813759086"/>
    <x v="4"/>
    <x v="3"/>
  </r>
  <r>
    <x v="104"/>
    <x v="274"/>
    <n v="12.145457991958537"/>
    <x v="4"/>
    <x v="3"/>
  </r>
  <r>
    <x v="104"/>
    <x v="304"/>
    <n v="5.085660299091427"/>
    <x v="4"/>
    <x v="3"/>
  </r>
  <r>
    <x v="104"/>
    <x v="305"/>
    <n v="17.686533403924223"/>
    <x v="4"/>
    <x v="3"/>
  </r>
  <r>
    <x v="104"/>
    <x v="306"/>
    <n v="4.2475458815187661"/>
    <x v="4"/>
    <x v="3"/>
  </r>
  <r>
    <x v="104"/>
    <x v="307"/>
    <n v="150.19640172223245"/>
    <x v="4"/>
    <x v="3"/>
  </r>
  <r>
    <x v="104"/>
    <x v="308"/>
    <n v="72.975297717935234"/>
    <x v="4"/>
    <x v="3"/>
  </r>
  <r>
    <x v="104"/>
    <x v="309"/>
    <n v="74.474917195556799"/>
    <x v="4"/>
    <x v="3"/>
  </r>
  <r>
    <x v="104"/>
    <x v="310"/>
    <n v="0.77606669775561821"/>
    <x v="4"/>
    <x v="3"/>
  </r>
  <r>
    <x v="104"/>
    <x v="59"/>
    <n v="0.95798587304399907"/>
    <x v="4"/>
    <x v="3"/>
  </r>
  <r>
    <x v="104"/>
    <x v="311"/>
    <n v="1.686685496689919"/>
    <x v="4"/>
    <x v="3"/>
  </r>
  <r>
    <x v="104"/>
    <x v="255"/>
    <n v="11.805097140407275"/>
    <x v="5"/>
    <x v="3"/>
  </r>
  <r>
    <x v="104"/>
    <x v="181"/>
    <n v="10.410535851982523"/>
    <x v="5"/>
    <x v="3"/>
  </r>
  <r>
    <x v="104"/>
    <x v="300"/>
    <n v="24.219748869951506"/>
    <x v="5"/>
    <x v="3"/>
  </r>
  <r>
    <x v="104"/>
    <x v="301"/>
    <n v="7.3338982043051759"/>
    <x v="5"/>
    <x v="3"/>
  </r>
  <r>
    <x v="104"/>
    <x v="302"/>
    <n v="6.9263965291161291"/>
    <x v="5"/>
    <x v="3"/>
  </r>
  <r>
    <x v="104"/>
    <x v="303"/>
    <n v="9.6238312290480987"/>
    <x v="5"/>
    <x v="3"/>
  </r>
  <r>
    <x v="104"/>
    <x v="274"/>
    <n v="13.821098483495323"/>
    <x v="5"/>
    <x v="3"/>
  </r>
  <r>
    <x v="104"/>
    <x v="304"/>
    <n v="1.5598258566958703"/>
    <x v="5"/>
    <x v="3"/>
  </r>
  <r>
    <x v="104"/>
    <x v="305"/>
    <n v="15.257541888536737"/>
    <x v="5"/>
    <x v="3"/>
  </r>
  <r>
    <x v="104"/>
    <x v="306"/>
    <n v="4.3500803826431227"/>
    <x v="5"/>
    <x v="3"/>
  </r>
  <r>
    <x v="104"/>
    <x v="307"/>
    <n v="115.88781667827747"/>
    <x v="5"/>
    <x v="3"/>
  </r>
  <r>
    <x v="104"/>
    <x v="308"/>
    <n v="87.692096602488405"/>
    <x v="5"/>
    <x v="3"/>
  </r>
  <r>
    <x v="104"/>
    <x v="309"/>
    <n v="79.229645147729101"/>
    <x v="5"/>
    <x v="3"/>
  </r>
  <r>
    <x v="104"/>
    <x v="310"/>
    <n v="0.20375083759452578"/>
    <x v="5"/>
    <x v="3"/>
  </r>
  <r>
    <x v="104"/>
    <x v="59"/>
    <n v="0"/>
    <x v="5"/>
    <x v="3"/>
  </r>
  <r>
    <x v="104"/>
    <x v="311"/>
    <n v="3.5769591488816737"/>
    <x v="5"/>
    <x v="3"/>
  </r>
  <r>
    <x v="104"/>
    <x v="255"/>
    <n v="11.516319298113356"/>
    <x v="6"/>
    <x v="3"/>
  </r>
  <r>
    <x v="104"/>
    <x v="181"/>
    <n v="16.306127911872064"/>
    <x v="6"/>
    <x v="3"/>
  </r>
  <r>
    <x v="104"/>
    <x v="300"/>
    <n v="8.1901954695153698"/>
    <x v="6"/>
    <x v="3"/>
  </r>
  <r>
    <x v="104"/>
    <x v="301"/>
    <n v="8.355974613083605"/>
    <x v="6"/>
    <x v="3"/>
  </r>
  <r>
    <x v="104"/>
    <x v="302"/>
    <n v="4.8156561320092584"/>
    <x v="6"/>
    <x v="3"/>
  </r>
  <r>
    <x v="104"/>
    <x v="303"/>
    <n v="9.2950272900837145"/>
    <x v="6"/>
    <x v="3"/>
  </r>
  <r>
    <x v="104"/>
    <x v="274"/>
    <n v="28.087705303627096"/>
    <x v="6"/>
    <x v="3"/>
  </r>
  <r>
    <x v="104"/>
    <x v="304"/>
    <n v="20.062646645447927"/>
    <x v="6"/>
    <x v="3"/>
  </r>
  <r>
    <x v="104"/>
    <x v="305"/>
    <n v="20.096747686822042"/>
    <x v="6"/>
    <x v="3"/>
  </r>
  <r>
    <x v="104"/>
    <x v="306"/>
    <n v="4.5429779748538746"/>
    <x v="6"/>
    <x v="3"/>
  </r>
  <r>
    <x v="104"/>
    <x v="307"/>
    <n v="219.67882071268625"/>
    <x v="6"/>
    <x v="3"/>
  </r>
  <r>
    <x v="104"/>
    <x v="308"/>
    <n v="83.170011855651197"/>
    <x v="6"/>
    <x v="3"/>
  </r>
  <r>
    <x v="104"/>
    <x v="309"/>
    <n v="113.60879971546966"/>
    <x v="6"/>
    <x v="3"/>
  </r>
  <r>
    <x v="104"/>
    <x v="310"/>
    <n v="1.0578030751781158"/>
    <x v="6"/>
    <x v="3"/>
  </r>
  <r>
    <x v="104"/>
    <x v="59"/>
    <n v="0"/>
    <x v="6"/>
    <x v="3"/>
  </r>
  <r>
    <x v="104"/>
    <x v="311"/>
    <n v="1.1359869838593422"/>
    <x v="6"/>
    <x v="3"/>
  </r>
  <r>
    <x v="104"/>
    <x v="255"/>
    <n v="7.1203452035835477"/>
    <x v="7"/>
    <x v="3"/>
  </r>
  <r>
    <x v="104"/>
    <x v="181"/>
    <n v="7.2381086221421205"/>
    <x v="7"/>
    <x v="3"/>
  </r>
  <r>
    <x v="104"/>
    <x v="300"/>
    <n v="12.907283087346736"/>
    <x v="7"/>
    <x v="3"/>
  </r>
  <r>
    <x v="104"/>
    <x v="301"/>
    <n v="5.957202778498738"/>
    <x v="7"/>
    <x v="3"/>
  </r>
  <r>
    <x v="104"/>
    <x v="302"/>
    <n v="2.4648587788217347"/>
    <x v="7"/>
    <x v="3"/>
  </r>
  <r>
    <x v="104"/>
    <x v="303"/>
    <n v="4.3836200797945164"/>
    <x v="7"/>
    <x v="3"/>
  </r>
  <r>
    <x v="104"/>
    <x v="274"/>
    <n v="6.7666678963742006"/>
    <x v="7"/>
    <x v="3"/>
  </r>
  <r>
    <x v="104"/>
    <x v="304"/>
    <n v="2.6030326398263437"/>
    <x v="7"/>
    <x v="3"/>
  </r>
  <r>
    <x v="104"/>
    <x v="305"/>
    <n v="17.871466499131564"/>
    <x v="7"/>
    <x v="3"/>
  </r>
  <r>
    <x v="104"/>
    <x v="306"/>
    <n v="3.884829828157601"/>
    <x v="7"/>
    <x v="3"/>
  </r>
  <r>
    <x v="104"/>
    <x v="307"/>
    <n v="145.15624005606196"/>
    <x v="7"/>
    <x v="3"/>
  </r>
  <r>
    <x v="104"/>
    <x v="308"/>
    <n v="59.339726434078258"/>
    <x v="7"/>
    <x v="3"/>
  </r>
  <r>
    <x v="104"/>
    <x v="309"/>
    <n v="47.531924978962735"/>
    <x v="7"/>
    <x v="3"/>
  </r>
  <r>
    <x v="104"/>
    <x v="310"/>
    <n v="0.53011645747920477"/>
    <x v="7"/>
    <x v="3"/>
  </r>
  <r>
    <x v="104"/>
    <x v="59"/>
    <n v="2.4946656822550817"/>
    <x v="7"/>
    <x v="3"/>
  </r>
  <r>
    <x v="104"/>
    <x v="311"/>
    <n v="0.54570811799329932"/>
    <x v="7"/>
    <x v="3"/>
  </r>
  <r>
    <x v="104"/>
    <x v="255"/>
    <n v="6.9989067180004989"/>
    <x v="8"/>
    <x v="3"/>
  </r>
  <r>
    <x v="104"/>
    <x v="181"/>
    <n v="16.355638762286389"/>
    <x v="8"/>
    <x v="3"/>
  </r>
  <r>
    <x v="104"/>
    <x v="300"/>
    <n v="17.36197630876082"/>
    <x v="8"/>
    <x v="3"/>
  </r>
  <r>
    <x v="104"/>
    <x v="301"/>
    <n v="4.9759965878287717"/>
    <x v="8"/>
    <x v="3"/>
  </r>
  <r>
    <x v="104"/>
    <x v="302"/>
    <n v="1.5769170990458361"/>
    <x v="8"/>
    <x v="3"/>
  </r>
  <r>
    <x v="104"/>
    <x v="303"/>
    <n v="9.982187378793947"/>
    <x v="8"/>
    <x v="3"/>
  </r>
  <r>
    <x v="104"/>
    <x v="274"/>
    <n v="5.3575200590139556"/>
    <x v="8"/>
    <x v="3"/>
  </r>
  <r>
    <x v="104"/>
    <x v="304"/>
    <n v="1.2966594711074286"/>
    <x v="8"/>
    <x v="3"/>
  </r>
  <r>
    <x v="104"/>
    <x v="305"/>
    <n v="18.267238717011111"/>
    <x v="8"/>
    <x v="3"/>
  </r>
  <r>
    <x v="104"/>
    <x v="306"/>
    <n v="4.3207909045408783"/>
    <x v="8"/>
    <x v="3"/>
  </r>
  <r>
    <x v="104"/>
    <x v="307"/>
    <n v="143.42453151420003"/>
    <x v="8"/>
    <x v="3"/>
  </r>
  <r>
    <x v="104"/>
    <x v="308"/>
    <n v="65.235690463498514"/>
    <x v="8"/>
    <x v="3"/>
  </r>
  <r>
    <x v="104"/>
    <x v="309"/>
    <n v="73.141783167039392"/>
    <x v="8"/>
    <x v="3"/>
  </r>
  <r>
    <x v="104"/>
    <x v="310"/>
    <n v="1.4932738630795728"/>
    <x v="8"/>
    <x v="3"/>
  </r>
  <r>
    <x v="104"/>
    <x v="59"/>
    <n v="0.83996654798226"/>
    <x v="8"/>
    <x v="3"/>
  </r>
  <r>
    <x v="104"/>
    <x v="311"/>
    <n v="1.3483425231356125"/>
    <x v="8"/>
    <x v="3"/>
  </r>
  <r>
    <x v="104"/>
    <x v="255"/>
    <n v="8.4616600897022689"/>
    <x v="9"/>
    <x v="3"/>
  </r>
  <r>
    <x v="104"/>
    <x v="181"/>
    <n v="17.886059433673054"/>
    <x v="9"/>
    <x v="3"/>
  </r>
  <r>
    <x v="104"/>
    <x v="300"/>
    <n v="23.269952047745864"/>
    <x v="9"/>
    <x v="3"/>
  </r>
  <r>
    <x v="104"/>
    <x v="301"/>
    <n v="8.5491630860993002"/>
    <x v="9"/>
    <x v="3"/>
  </r>
  <r>
    <x v="104"/>
    <x v="302"/>
    <n v="5.8267712374874279"/>
    <x v="9"/>
    <x v="3"/>
  </r>
  <r>
    <x v="104"/>
    <x v="303"/>
    <n v="4.1392871262235849"/>
    <x v="9"/>
    <x v="3"/>
  </r>
  <r>
    <x v="104"/>
    <x v="274"/>
    <n v="10.675709383606803"/>
    <x v="9"/>
    <x v="3"/>
  </r>
  <r>
    <x v="104"/>
    <x v="304"/>
    <n v="0.27849676652887334"/>
    <x v="9"/>
    <x v="3"/>
  </r>
  <r>
    <x v="104"/>
    <x v="305"/>
    <n v="31.367503401949271"/>
    <x v="9"/>
    <x v="3"/>
  </r>
  <r>
    <x v="104"/>
    <x v="306"/>
    <n v="2.2558238088838745"/>
    <x v="9"/>
    <x v="3"/>
  </r>
  <r>
    <x v="104"/>
    <x v="307"/>
    <n v="127.60928136254103"/>
    <x v="9"/>
    <x v="3"/>
  </r>
  <r>
    <x v="104"/>
    <x v="308"/>
    <n v="52.492170789501451"/>
    <x v="9"/>
    <x v="3"/>
  </r>
  <r>
    <x v="104"/>
    <x v="309"/>
    <n v="60.19088726818201"/>
    <x v="9"/>
    <x v="3"/>
  </r>
  <r>
    <x v="104"/>
    <x v="310"/>
    <n v="0"/>
    <x v="9"/>
    <x v="3"/>
  </r>
  <r>
    <x v="104"/>
    <x v="59"/>
    <n v="0"/>
    <x v="9"/>
    <x v="3"/>
  </r>
  <r>
    <x v="104"/>
    <x v="311"/>
    <n v="3.1872407724971072"/>
    <x v="9"/>
    <x v="3"/>
  </r>
  <r>
    <x v="104"/>
    <x v="255"/>
    <n v="5.9986488549778114"/>
    <x v="10"/>
    <x v="3"/>
  </r>
  <r>
    <x v="104"/>
    <x v="181"/>
    <n v="41.094429965767404"/>
    <x v="10"/>
    <x v="3"/>
  </r>
  <r>
    <x v="104"/>
    <x v="300"/>
    <n v="31.96779413510702"/>
    <x v="10"/>
    <x v="3"/>
  </r>
  <r>
    <x v="104"/>
    <x v="301"/>
    <n v="3.1810037040839467"/>
    <x v="10"/>
    <x v="3"/>
  </r>
  <r>
    <x v="104"/>
    <x v="302"/>
    <n v="4.5516800969006042"/>
    <x v="10"/>
    <x v="3"/>
  </r>
  <r>
    <x v="104"/>
    <x v="303"/>
    <n v="11.165840237709295"/>
    <x v="10"/>
    <x v="3"/>
  </r>
  <r>
    <x v="104"/>
    <x v="274"/>
    <n v="9.5042183841532513"/>
    <x v="10"/>
    <x v="3"/>
  </r>
  <r>
    <x v="104"/>
    <x v="304"/>
    <n v="6.0826997658580773"/>
    <x v="10"/>
    <x v="3"/>
  </r>
  <r>
    <x v="104"/>
    <x v="305"/>
    <n v="23.317015769122637"/>
    <x v="10"/>
    <x v="3"/>
  </r>
  <r>
    <x v="104"/>
    <x v="306"/>
    <n v="4.021771431073935"/>
    <x v="10"/>
    <x v="3"/>
  </r>
  <r>
    <x v="104"/>
    <x v="307"/>
    <n v="58.376590333686877"/>
    <x v="10"/>
    <x v="3"/>
  </r>
  <r>
    <x v="104"/>
    <x v="308"/>
    <n v="35.385433480592354"/>
    <x v="10"/>
    <x v="3"/>
  </r>
  <r>
    <x v="104"/>
    <x v="309"/>
    <n v="86.267268745632649"/>
    <x v="10"/>
    <x v="3"/>
  </r>
  <r>
    <x v="104"/>
    <x v="310"/>
    <n v="1.7456727644363119"/>
    <x v="10"/>
    <x v="3"/>
  </r>
  <r>
    <x v="104"/>
    <x v="59"/>
    <n v="3.1292800666191654"/>
    <x v="10"/>
    <x v="3"/>
  </r>
  <r>
    <x v="104"/>
    <x v="311"/>
    <n v="0.43965091845062676"/>
    <x v="10"/>
    <x v="3"/>
  </r>
  <r>
    <x v="104"/>
    <x v="255"/>
    <n v="5.7039907597339203"/>
    <x v="11"/>
    <x v="3"/>
  </r>
  <r>
    <x v="104"/>
    <x v="181"/>
    <n v="15.593669053345938"/>
    <x v="11"/>
    <x v="3"/>
  </r>
  <r>
    <x v="104"/>
    <x v="300"/>
    <n v="21.302573415752533"/>
    <x v="11"/>
    <x v="3"/>
  </r>
  <r>
    <x v="104"/>
    <x v="301"/>
    <n v="1.9373633395109073"/>
    <x v="11"/>
    <x v="3"/>
  </r>
  <r>
    <x v="104"/>
    <x v="302"/>
    <n v="1.6425471791505522"/>
    <x v="11"/>
    <x v="3"/>
  </r>
  <r>
    <x v="104"/>
    <x v="303"/>
    <n v="4.9501037210981567"/>
    <x v="11"/>
    <x v="3"/>
  </r>
  <r>
    <x v="104"/>
    <x v="274"/>
    <n v="13.266727216215987"/>
    <x v="11"/>
    <x v="3"/>
  </r>
  <r>
    <x v="104"/>
    <x v="304"/>
    <n v="3.1306668457313926"/>
    <x v="11"/>
    <x v="3"/>
  </r>
  <r>
    <x v="104"/>
    <x v="305"/>
    <n v="25.194989064395969"/>
    <x v="11"/>
    <x v="3"/>
  </r>
  <r>
    <x v="104"/>
    <x v="306"/>
    <n v="4.6433545256755968"/>
    <x v="11"/>
    <x v="3"/>
  </r>
  <r>
    <x v="104"/>
    <x v="307"/>
    <n v="85.736049148986154"/>
    <x v="11"/>
    <x v="3"/>
  </r>
  <r>
    <x v="104"/>
    <x v="308"/>
    <n v="39.015409107498272"/>
    <x v="11"/>
    <x v="3"/>
  </r>
  <r>
    <x v="104"/>
    <x v="309"/>
    <n v="51.689696230037789"/>
    <x v="11"/>
    <x v="3"/>
  </r>
  <r>
    <x v="104"/>
    <x v="310"/>
    <n v="2.1058297168596822"/>
    <x v="11"/>
    <x v="3"/>
  </r>
  <r>
    <x v="104"/>
    <x v="59"/>
    <n v="0"/>
    <x v="11"/>
    <x v="3"/>
  </r>
  <r>
    <x v="104"/>
    <x v="311"/>
    <n v="5.6983752138222989"/>
    <x v="11"/>
    <x v="3"/>
  </r>
  <r>
    <x v="104"/>
    <x v="255"/>
    <n v="10.804166646967669"/>
    <x v="12"/>
    <x v="3"/>
  </r>
  <r>
    <x v="104"/>
    <x v="181"/>
    <n v="35.270817446240031"/>
    <x v="12"/>
    <x v="3"/>
  </r>
  <r>
    <x v="104"/>
    <x v="300"/>
    <n v="31.376530797222269"/>
    <x v="12"/>
    <x v="3"/>
  </r>
  <r>
    <x v="104"/>
    <x v="301"/>
    <n v="28.668651055324037"/>
    <x v="12"/>
    <x v="3"/>
  </r>
  <r>
    <x v="104"/>
    <x v="302"/>
    <n v="7.4535073703764372"/>
    <x v="12"/>
    <x v="3"/>
  </r>
  <r>
    <x v="104"/>
    <x v="303"/>
    <n v="17.190933512959962"/>
    <x v="12"/>
    <x v="3"/>
  </r>
  <r>
    <x v="104"/>
    <x v="274"/>
    <n v="17.527708960658153"/>
    <x v="12"/>
    <x v="3"/>
  </r>
  <r>
    <x v="104"/>
    <x v="304"/>
    <n v="7.344098087875496"/>
    <x v="12"/>
    <x v="3"/>
  </r>
  <r>
    <x v="104"/>
    <x v="305"/>
    <n v="30.812389184326804"/>
    <x v="12"/>
    <x v="3"/>
  </r>
  <r>
    <x v="104"/>
    <x v="306"/>
    <n v="7.5176143718418285"/>
    <x v="12"/>
    <x v="3"/>
  </r>
  <r>
    <x v="104"/>
    <x v="307"/>
    <n v="49.617109614175611"/>
    <x v="12"/>
    <x v="3"/>
  </r>
  <r>
    <x v="104"/>
    <x v="308"/>
    <n v="20.447569187401964"/>
    <x v="12"/>
    <x v="3"/>
  </r>
  <r>
    <x v="104"/>
    <x v="309"/>
    <n v="83.007455017430743"/>
    <x v="12"/>
    <x v="3"/>
  </r>
  <r>
    <x v="104"/>
    <x v="310"/>
    <n v="17.642246803276347"/>
    <x v="12"/>
    <x v="3"/>
  </r>
  <r>
    <x v="104"/>
    <x v="59"/>
    <n v="0"/>
    <x v="12"/>
    <x v="3"/>
  </r>
  <r>
    <x v="104"/>
    <x v="311"/>
    <n v="2.3899090146298754"/>
    <x v="12"/>
    <x v="3"/>
  </r>
  <r>
    <x v="104"/>
    <x v="255"/>
    <n v="7.8274262294446943"/>
    <x v="13"/>
    <x v="3"/>
  </r>
  <r>
    <x v="104"/>
    <x v="181"/>
    <n v="29.530403216897334"/>
    <x v="13"/>
    <x v="3"/>
  </r>
  <r>
    <x v="104"/>
    <x v="300"/>
    <n v="43.755468793226605"/>
    <x v="13"/>
    <x v="3"/>
  </r>
  <r>
    <x v="104"/>
    <x v="301"/>
    <n v="7.784002165270854"/>
    <x v="13"/>
    <x v="3"/>
  </r>
  <r>
    <x v="104"/>
    <x v="302"/>
    <n v="37.397517882269383"/>
    <x v="13"/>
    <x v="3"/>
  </r>
  <r>
    <x v="104"/>
    <x v="303"/>
    <n v="21.520733827565209"/>
    <x v="13"/>
    <x v="3"/>
  </r>
  <r>
    <x v="104"/>
    <x v="274"/>
    <n v="0"/>
    <x v="13"/>
    <x v="3"/>
  </r>
  <r>
    <x v="104"/>
    <x v="304"/>
    <n v="1.8273511989532167"/>
    <x v="13"/>
    <x v="3"/>
  </r>
  <r>
    <x v="104"/>
    <x v="305"/>
    <n v="48.240329822989473"/>
    <x v="13"/>
    <x v="3"/>
  </r>
  <r>
    <x v="104"/>
    <x v="306"/>
    <n v="6.3223088356640318"/>
    <x v="13"/>
    <x v="3"/>
  </r>
  <r>
    <x v="104"/>
    <x v="307"/>
    <n v="103.59928446609996"/>
    <x v="13"/>
    <x v="3"/>
  </r>
  <r>
    <x v="104"/>
    <x v="308"/>
    <n v="28.527863448905649"/>
    <x v="13"/>
    <x v="3"/>
  </r>
  <r>
    <x v="104"/>
    <x v="309"/>
    <n v="66.058145192599085"/>
    <x v="13"/>
    <x v="3"/>
  </r>
  <r>
    <x v="104"/>
    <x v="310"/>
    <n v="0.40789089262348593"/>
    <x v="13"/>
    <x v="3"/>
  </r>
  <r>
    <x v="104"/>
    <x v="59"/>
    <n v="0"/>
    <x v="13"/>
    <x v="3"/>
  </r>
  <r>
    <x v="104"/>
    <x v="311"/>
    <n v="2.0394544631174294"/>
    <x v="13"/>
    <x v="3"/>
  </r>
  <r>
    <x v="104"/>
    <x v="255"/>
    <n v="24.106733147067931"/>
    <x v="14"/>
    <x v="3"/>
  </r>
  <r>
    <x v="104"/>
    <x v="181"/>
    <n v="15.901351591789638"/>
    <x v="14"/>
    <x v="3"/>
  </r>
  <r>
    <x v="104"/>
    <x v="300"/>
    <n v="18.464645409330188"/>
    <x v="14"/>
    <x v="3"/>
  </r>
  <r>
    <x v="104"/>
    <x v="301"/>
    <n v="24.719650591958871"/>
    <x v="14"/>
    <x v="3"/>
  </r>
  <r>
    <x v="104"/>
    <x v="302"/>
    <n v="4.8221584405988729"/>
    <x v="14"/>
    <x v="3"/>
  </r>
  <r>
    <x v="104"/>
    <x v="303"/>
    <n v="10.732143869480995"/>
    <x v="14"/>
    <x v="3"/>
  </r>
  <r>
    <x v="104"/>
    <x v="274"/>
    <n v="69.074984228023013"/>
    <x v="14"/>
    <x v="3"/>
  </r>
  <r>
    <x v="104"/>
    <x v="304"/>
    <n v="4.2011228838550787"/>
    <x v="14"/>
    <x v="3"/>
  </r>
  <r>
    <x v="104"/>
    <x v="305"/>
    <n v="48.454980121758425"/>
    <x v="14"/>
    <x v="3"/>
  </r>
  <r>
    <x v="104"/>
    <x v="306"/>
    <n v="4.9885797335825037"/>
    <x v="14"/>
    <x v="3"/>
  </r>
  <r>
    <x v="104"/>
    <x v="307"/>
    <n v="155.66885383451799"/>
    <x v="14"/>
    <x v="3"/>
  </r>
  <r>
    <x v="104"/>
    <x v="308"/>
    <n v="65.022016885482614"/>
    <x v="14"/>
    <x v="3"/>
  </r>
  <r>
    <x v="104"/>
    <x v="309"/>
    <n v="97.370663091166719"/>
    <x v="14"/>
    <x v="3"/>
  </r>
  <r>
    <x v="104"/>
    <x v="310"/>
    <n v="2.0092326835828636"/>
    <x v="14"/>
    <x v="3"/>
  </r>
  <r>
    <x v="104"/>
    <x v="59"/>
    <n v="0"/>
    <x v="14"/>
    <x v="3"/>
  </r>
  <r>
    <x v="104"/>
    <x v="311"/>
    <n v="7.0018714730917981"/>
    <x v="14"/>
    <x v="3"/>
  </r>
  <r>
    <x v="104"/>
    <x v="255"/>
    <n v="13.08882569934185"/>
    <x v="15"/>
    <x v="3"/>
  </r>
  <r>
    <x v="104"/>
    <x v="181"/>
    <n v="45.094332920424442"/>
    <x v="15"/>
    <x v="3"/>
  </r>
  <r>
    <x v="104"/>
    <x v="300"/>
    <n v="138.36016599525379"/>
    <x v="15"/>
    <x v="3"/>
  </r>
  <r>
    <x v="104"/>
    <x v="301"/>
    <n v="3.0845872031976658"/>
    <x v="15"/>
    <x v="3"/>
  </r>
  <r>
    <x v="104"/>
    <x v="302"/>
    <n v="2.3001904573673326"/>
    <x v="15"/>
    <x v="3"/>
  </r>
  <r>
    <x v="104"/>
    <x v="303"/>
    <n v="56.347246236282309"/>
    <x v="15"/>
    <x v="3"/>
  </r>
  <r>
    <x v="104"/>
    <x v="274"/>
    <n v="6.757471965768084"/>
    <x v="15"/>
    <x v="3"/>
  </r>
  <r>
    <x v="104"/>
    <x v="304"/>
    <n v="2.2895905013425986"/>
    <x v="15"/>
    <x v="3"/>
  </r>
  <r>
    <x v="104"/>
    <x v="305"/>
    <n v="28.497981772498029"/>
    <x v="15"/>
    <x v="3"/>
  </r>
  <r>
    <x v="104"/>
    <x v="306"/>
    <n v="5.7727360510702734"/>
    <x v="15"/>
    <x v="3"/>
  </r>
  <r>
    <x v="104"/>
    <x v="307"/>
    <n v="133.98768413505081"/>
    <x v="15"/>
    <x v="3"/>
  </r>
  <r>
    <x v="104"/>
    <x v="308"/>
    <n v="87.379677494294327"/>
    <x v="15"/>
    <x v="3"/>
  </r>
  <r>
    <x v="104"/>
    <x v="309"/>
    <n v="352.83649621291909"/>
    <x v="15"/>
    <x v="3"/>
  </r>
  <r>
    <x v="104"/>
    <x v="310"/>
    <n v="0.127199472296811"/>
    <x v="15"/>
    <x v="3"/>
  </r>
  <r>
    <x v="104"/>
    <x v="59"/>
    <n v="10.599956024734244"/>
    <x v="15"/>
    <x v="3"/>
  </r>
  <r>
    <x v="104"/>
    <x v="311"/>
    <n v="9.5399604222608261"/>
    <x v="15"/>
    <x v="3"/>
  </r>
  <r>
    <x v="104"/>
    <x v="255"/>
    <n v="8.6283243746101963"/>
    <x v="16"/>
    <x v="3"/>
  </r>
  <r>
    <x v="104"/>
    <x v="181"/>
    <n v="38.338999063342712"/>
    <x v="16"/>
    <x v="3"/>
  </r>
  <r>
    <x v="104"/>
    <x v="300"/>
    <n v="42.093036804535245"/>
    <x v="16"/>
    <x v="3"/>
  </r>
  <r>
    <x v="104"/>
    <x v="301"/>
    <n v="17.497439196883935"/>
    <x v="16"/>
    <x v="3"/>
  </r>
  <r>
    <x v="104"/>
    <x v="302"/>
    <n v="3.8331546025676935"/>
    <x v="16"/>
    <x v="3"/>
  </r>
  <r>
    <x v="104"/>
    <x v="303"/>
    <n v="27.001782152517691"/>
    <x v="16"/>
    <x v="3"/>
  </r>
  <r>
    <x v="104"/>
    <x v="274"/>
    <n v="32.398928043719039"/>
    <x v="16"/>
    <x v="3"/>
  </r>
  <r>
    <x v="104"/>
    <x v="304"/>
    <n v="3.4249574627190249"/>
    <x v="16"/>
    <x v="3"/>
  </r>
  <r>
    <x v="104"/>
    <x v="305"/>
    <n v="22.820054711427524"/>
    <x v="16"/>
    <x v="3"/>
  </r>
  <r>
    <x v="104"/>
    <x v="306"/>
    <n v="2.172847134868614"/>
    <x v="16"/>
    <x v="3"/>
  </r>
  <r>
    <x v="104"/>
    <x v="307"/>
    <n v="83.43518982087906"/>
    <x v="16"/>
    <x v="3"/>
  </r>
  <r>
    <x v="104"/>
    <x v="308"/>
    <n v="37.341458942902634"/>
    <x v="16"/>
    <x v="3"/>
  </r>
  <r>
    <x v="104"/>
    <x v="309"/>
    <n v="116.38837642612552"/>
    <x v="16"/>
    <x v="3"/>
  </r>
  <r>
    <x v="104"/>
    <x v="310"/>
    <n v="1.1901927841655009"/>
    <x v="16"/>
    <x v="3"/>
  </r>
  <r>
    <x v="104"/>
    <x v="59"/>
    <n v="5.1597953070758699E-2"/>
    <x v="16"/>
    <x v="3"/>
  </r>
  <r>
    <x v="104"/>
    <x v="311"/>
    <n v="8.607019715293033"/>
    <x v="16"/>
    <x v="3"/>
  </r>
  <r>
    <x v="109"/>
    <x v="255"/>
    <n v="35.779092702169628"/>
    <x v="0"/>
    <x v="2"/>
  </r>
  <r>
    <x v="109"/>
    <x v="181"/>
    <n v="28.086785009861934"/>
    <x v="0"/>
    <x v="2"/>
  </r>
  <r>
    <x v="109"/>
    <x v="300"/>
    <n v="26.055226824457595"/>
    <x v="0"/>
    <x v="2"/>
  </r>
  <r>
    <x v="109"/>
    <x v="301"/>
    <n v="9.6252465483234708"/>
    <x v="0"/>
    <x v="2"/>
  </r>
  <r>
    <x v="109"/>
    <x v="302"/>
    <n v="5.779092702169625"/>
    <x v="0"/>
    <x v="2"/>
  </r>
  <r>
    <x v="109"/>
    <x v="303"/>
    <n v="21.617357001972387"/>
    <x v="0"/>
    <x v="2"/>
  </r>
  <r>
    <x v="109"/>
    <x v="274"/>
    <n v="4.6351084812623276"/>
    <x v="0"/>
    <x v="2"/>
  </r>
  <r>
    <x v="109"/>
    <x v="304"/>
    <n v="5.0493096646942801"/>
    <x v="0"/>
    <x v="2"/>
  </r>
  <r>
    <x v="109"/>
    <x v="305"/>
    <n v="34.536489151873766"/>
    <x v="0"/>
    <x v="2"/>
  </r>
  <r>
    <x v="109"/>
    <x v="306"/>
    <n v="11.065088757396449"/>
    <x v="0"/>
    <x v="2"/>
  </r>
  <r>
    <x v="109"/>
    <x v="307"/>
    <n v="72.958579881656803"/>
    <x v="0"/>
    <x v="2"/>
  </r>
  <r>
    <x v="109"/>
    <x v="308"/>
    <n v="58.007889546351088"/>
    <x v="0"/>
    <x v="2"/>
  </r>
  <r>
    <x v="109"/>
    <x v="309"/>
    <n v="58.145956607495066"/>
    <x v="0"/>
    <x v="2"/>
  </r>
  <r>
    <x v="109"/>
    <x v="310"/>
    <n v="1.7159763313609468"/>
    <x v="0"/>
    <x v="2"/>
  </r>
  <r>
    <x v="109"/>
    <x v="59"/>
    <n v="0.80867850098619332"/>
    <x v="0"/>
    <x v="2"/>
  </r>
  <r>
    <x v="109"/>
    <x v="311"/>
    <n v="3.2347140039447733"/>
    <x v="0"/>
    <x v="2"/>
  </r>
  <r>
    <x v="109"/>
    <x v="255"/>
    <n v="31.904287138584248"/>
    <x v="1"/>
    <x v="2"/>
  </r>
  <r>
    <x v="109"/>
    <x v="181"/>
    <n v="49.052841475573281"/>
    <x v="1"/>
    <x v="2"/>
  </r>
  <r>
    <x v="109"/>
    <x v="300"/>
    <n v="27.318045862412763"/>
    <x v="1"/>
    <x v="2"/>
  </r>
  <r>
    <x v="109"/>
    <x v="301"/>
    <n v="17.347956131605184"/>
    <x v="1"/>
    <x v="2"/>
  </r>
  <r>
    <x v="109"/>
    <x v="302"/>
    <n v="6.4805583250249255"/>
    <x v="1"/>
    <x v="2"/>
  </r>
  <r>
    <x v="109"/>
    <x v="303"/>
    <n v="27.617148554336989"/>
    <x v="1"/>
    <x v="2"/>
  </r>
  <r>
    <x v="109"/>
    <x v="274"/>
    <n v="9.7706879361914254"/>
    <x v="1"/>
    <x v="2"/>
  </r>
  <r>
    <x v="109"/>
    <x v="304"/>
    <n v="7.3778664007976076"/>
    <x v="1"/>
    <x v="2"/>
  </r>
  <r>
    <x v="109"/>
    <x v="305"/>
    <n v="38.384845463609174"/>
    <x v="1"/>
    <x v="2"/>
  </r>
  <r>
    <x v="109"/>
    <x v="306"/>
    <n v="9.7706879361914254"/>
    <x v="1"/>
    <x v="2"/>
  </r>
  <r>
    <x v="109"/>
    <x v="307"/>
    <n v="66.600199401794612"/>
    <x v="1"/>
    <x v="2"/>
  </r>
  <r>
    <x v="109"/>
    <x v="308"/>
    <n v="37.088733798604189"/>
    <x v="1"/>
    <x v="2"/>
  </r>
  <r>
    <x v="109"/>
    <x v="309"/>
    <n v="61.714855433698901"/>
    <x v="1"/>
    <x v="2"/>
  </r>
  <r>
    <x v="109"/>
    <x v="310"/>
    <n v="1.9940179461615155"/>
    <x v="1"/>
    <x v="2"/>
  </r>
  <r>
    <x v="109"/>
    <x v="59"/>
    <n v="9.970089730807577E-2"/>
    <x v="1"/>
    <x v="2"/>
  </r>
  <r>
    <x v="109"/>
    <x v="311"/>
    <n v="2.9910269192422732"/>
    <x v="1"/>
    <x v="2"/>
  </r>
  <r>
    <x v="109"/>
    <x v="255"/>
    <n v="43.478260869565219"/>
    <x v="2"/>
    <x v="2"/>
  </r>
  <r>
    <x v="109"/>
    <x v="181"/>
    <n v="11.141304347826088"/>
    <x v="2"/>
    <x v="2"/>
  </r>
  <r>
    <x v="109"/>
    <x v="300"/>
    <n v="18.043478260869566"/>
    <x v="2"/>
    <x v="2"/>
  </r>
  <r>
    <x v="109"/>
    <x v="301"/>
    <n v="7.8260869565217392"/>
    <x v="2"/>
    <x v="2"/>
  </r>
  <r>
    <x v="109"/>
    <x v="302"/>
    <n v="4.3478260869565215"/>
    <x v="2"/>
    <x v="2"/>
  </r>
  <r>
    <x v="109"/>
    <x v="303"/>
    <n v="13.695652173913043"/>
    <x v="2"/>
    <x v="2"/>
  </r>
  <r>
    <x v="109"/>
    <x v="274"/>
    <n v="1.7934782608695652"/>
    <x v="2"/>
    <x v="2"/>
  </r>
  <r>
    <x v="109"/>
    <x v="304"/>
    <n v="3.152173913043478"/>
    <x v="2"/>
    <x v="2"/>
  </r>
  <r>
    <x v="109"/>
    <x v="305"/>
    <n v="35"/>
    <x v="2"/>
    <x v="2"/>
  </r>
  <r>
    <x v="109"/>
    <x v="306"/>
    <n v="9.7826086956521738"/>
    <x v="2"/>
    <x v="2"/>
  </r>
  <r>
    <x v="109"/>
    <x v="307"/>
    <n v="77.880434782608702"/>
    <x v="2"/>
    <x v="2"/>
  </r>
  <r>
    <x v="109"/>
    <x v="308"/>
    <n v="69.347826086956516"/>
    <x v="2"/>
    <x v="2"/>
  </r>
  <r>
    <x v="109"/>
    <x v="309"/>
    <n v="53.695652173913047"/>
    <x v="2"/>
    <x v="2"/>
  </r>
  <r>
    <x v="109"/>
    <x v="310"/>
    <n v="0.92391304347826086"/>
    <x v="2"/>
    <x v="2"/>
  </r>
  <r>
    <x v="109"/>
    <x v="59"/>
    <n v="1.3586956521739131"/>
    <x v="2"/>
    <x v="2"/>
  </r>
  <r>
    <x v="109"/>
    <x v="311"/>
    <n v="2.1739130434782608"/>
    <x v="2"/>
    <x v="2"/>
  </r>
  <r>
    <x v="109"/>
    <x v="255"/>
    <n v="31.818181818181817"/>
    <x v="3"/>
    <x v="2"/>
  </r>
  <r>
    <x v="109"/>
    <x v="181"/>
    <n v="37.976539589442815"/>
    <x v="3"/>
    <x v="2"/>
  </r>
  <r>
    <x v="109"/>
    <x v="300"/>
    <n v="37.683284457478003"/>
    <x v="3"/>
    <x v="2"/>
  </r>
  <r>
    <x v="109"/>
    <x v="301"/>
    <n v="3.8123167155425222"/>
    <x v="3"/>
    <x v="2"/>
  </r>
  <r>
    <x v="109"/>
    <x v="302"/>
    <n v="7.6246334310850443"/>
    <x v="3"/>
    <x v="2"/>
  </r>
  <r>
    <x v="109"/>
    <x v="303"/>
    <n v="32.404692082111438"/>
    <x v="3"/>
    <x v="2"/>
  </r>
  <r>
    <x v="109"/>
    <x v="274"/>
    <n v="4.6920821114369504"/>
    <x v="3"/>
    <x v="2"/>
  </r>
  <r>
    <x v="109"/>
    <x v="304"/>
    <n v="6.1583577712609969"/>
    <x v="3"/>
    <x v="2"/>
  </r>
  <r>
    <x v="109"/>
    <x v="305"/>
    <n v="43.988269794721404"/>
    <x v="3"/>
    <x v="2"/>
  </r>
  <r>
    <x v="109"/>
    <x v="306"/>
    <n v="16.275659824046922"/>
    <x v="3"/>
    <x v="2"/>
  </r>
  <r>
    <x v="109"/>
    <x v="307"/>
    <n v="65.982404692082113"/>
    <x v="3"/>
    <x v="2"/>
  </r>
  <r>
    <x v="109"/>
    <x v="308"/>
    <n v="53.812316715542522"/>
    <x v="3"/>
    <x v="2"/>
  </r>
  <r>
    <x v="109"/>
    <x v="309"/>
    <n v="46.187683284457478"/>
    <x v="3"/>
    <x v="2"/>
  </r>
  <r>
    <x v="109"/>
    <x v="310"/>
    <n v="1.1730205278592376"/>
    <x v="3"/>
    <x v="2"/>
  </r>
  <r>
    <x v="109"/>
    <x v="59"/>
    <n v="0.87976539589442815"/>
    <x v="3"/>
    <x v="2"/>
  </r>
  <r>
    <x v="109"/>
    <x v="311"/>
    <n v="5.2785923753665687"/>
    <x v="3"/>
    <x v="2"/>
  </r>
  <r>
    <x v="109"/>
    <x v="255"/>
    <n v="29.906542056074766"/>
    <x v="4"/>
    <x v="2"/>
  </r>
  <r>
    <x v="109"/>
    <x v="181"/>
    <n v="21.028037383177569"/>
    <x v="4"/>
    <x v="2"/>
  </r>
  <r>
    <x v="109"/>
    <x v="300"/>
    <n v="20.872274143302182"/>
    <x v="4"/>
    <x v="2"/>
  </r>
  <r>
    <x v="109"/>
    <x v="301"/>
    <n v="8.4112149532710276"/>
    <x v="4"/>
    <x v="2"/>
  </r>
  <r>
    <x v="109"/>
    <x v="302"/>
    <n v="5.9190031152647977"/>
    <x v="4"/>
    <x v="2"/>
  </r>
  <r>
    <x v="109"/>
    <x v="303"/>
    <n v="20.093457943925234"/>
    <x v="4"/>
    <x v="2"/>
  </r>
  <r>
    <x v="109"/>
    <x v="274"/>
    <n v="2.1806853582554515"/>
    <x v="4"/>
    <x v="2"/>
  </r>
  <r>
    <x v="109"/>
    <x v="304"/>
    <n v="4.361370716510903"/>
    <x v="4"/>
    <x v="2"/>
  </r>
  <r>
    <x v="109"/>
    <x v="305"/>
    <n v="16.510903426791277"/>
    <x v="4"/>
    <x v="2"/>
  </r>
  <r>
    <x v="109"/>
    <x v="306"/>
    <n v="10.436137071651091"/>
    <x v="4"/>
    <x v="2"/>
  </r>
  <r>
    <x v="109"/>
    <x v="307"/>
    <n v="83.021806853582561"/>
    <x v="4"/>
    <x v="2"/>
  </r>
  <r>
    <x v="109"/>
    <x v="308"/>
    <n v="71.18380062305296"/>
    <x v="4"/>
    <x v="2"/>
  </r>
  <r>
    <x v="109"/>
    <x v="309"/>
    <n v="68.691588785046733"/>
    <x v="4"/>
    <x v="2"/>
  </r>
  <r>
    <x v="109"/>
    <x v="310"/>
    <n v="2.3364485981308412"/>
    <x v="4"/>
    <x v="2"/>
  </r>
  <r>
    <x v="109"/>
    <x v="59"/>
    <n v="0.1557632398753894"/>
    <x v="4"/>
    <x v="2"/>
  </r>
  <r>
    <x v="109"/>
    <x v="311"/>
    <n v="4.5171339563862931"/>
    <x v="4"/>
    <x v="2"/>
  </r>
  <r>
    <x v="109"/>
    <x v="255"/>
    <n v="39.790575916230367"/>
    <x v="5"/>
    <x v="2"/>
  </r>
  <r>
    <x v="109"/>
    <x v="181"/>
    <n v="25.654450261780106"/>
    <x v="5"/>
    <x v="2"/>
  </r>
  <r>
    <x v="109"/>
    <x v="300"/>
    <n v="25.130890052356023"/>
    <x v="5"/>
    <x v="2"/>
  </r>
  <r>
    <x v="109"/>
    <x v="301"/>
    <n v="10.471204188481675"/>
    <x v="5"/>
    <x v="2"/>
  </r>
  <r>
    <x v="109"/>
    <x v="302"/>
    <n v="5.2356020942408374"/>
    <x v="5"/>
    <x v="2"/>
  </r>
  <r>
    <x v="109"/>
    <x v="303"/>
    <n v="24.083769633507853"/>
    <x v="5"/>
    <x v="2"/>
  </r>
  <r>
    <x v="109"/>
    <x v="274"/>
    <n v="2.6178010471204187"/>
    <x v="5"/>
    <x v="2"/>
  </r>
  <r>
    <x v="109"/>
    <x v="304"/>
    <n v="3.1413612565445028"/>
    <x v="5"/>
    <x v="2"/>
  </r>
  <r>
    <x v="109"/>
    <x v="305"/>
    <n v="21.98952879581152"/>
    <x v="5"/>
    <x v="2"/>
  </r>
  <r>
    <x v="109"/>
    <x v="306"/>
    <n v="10.471204188481675"/>
    <x v="5"/>
    <x v="2"/>
  </r>
  <r>
    <x v="109"/>
    <x v="307"/>
    <n v="78.010471204188477"/>
    <x v="5"/>
    <x v="2"/>
  </r>
  <r>
    <x v="109"/>
    <x v="308"/>
    <n v="74.345549738219901"/>
    <x v="5"/>
    <x v="2"/>
  </r>
  <r>
    <x v="109"/>
    <x v="309"/>
    <n v="81.15183246073299"/>
    <x v="5"/>
    <x v="2"/>
  </r>
  <r>
    <x v="109"/>
    <x v="310"/>
    <n v="4.7120418848167542"/>
    <x v="5"/>
    <x v="2"/>
  </r>
  <r>
    <x v="109"/>
    <x v="59"/>
    <n v="0.52356020942408377"/>
    <x v="5"/>
    <x v="2"/>
  </r>
  <r>
    <x v="109"/>
    <x v="311"/>
    <n v="4.1884816753926701"/>
    <x v="5"/>
    <x v="2"/>
  </r>
  <r>
    <x v="109"/>
    <x v="255"/>
    <n v="35.238095238095241"/>
    <x v="6"/>
    <x v="2"/>
  </r>
  <r>
    <x v="109"/>
    <x v="181"/>
    <n v="12.380952380952381"/>
    <x v="6"/>
    <x v="2"/>
  </r>
  <r>
    <x v="109"/>
    <x v="300"/>
    <n v="17.142857142857142"/>
    <x v="6"/>
    <x v="2"/>
  </r>
  <r>
    <x v="109"/>
    <x v="301"/>
    <n v="6.666666666666667"/>
    <x v="6"/>
    <x v="2"/>
  </r>
  <r>
    <x v="109"/>
    <x v="302"/>
    <n v="4.7619047619047619"/>
    <x v="6"/>
    <x v="2"/>
  </r>
  <r>
    <x v="109"/>
    <x v="303"/>
    <n v="12.380952380952381"/>
    <x v="6"/>
    <x v="2"/>
  </r>
  <r>
    <x v="109"/>
    <x v="274"/>
    <n v="2.8571428571428572"/>
    <x v="6"/>
    <x v="2"/>
  </r>
  <r>
    <x v="109"/>
    <x v="304"/>
    <n v="3.8095238095238093"/>
    <x v="6"/>
    <x v="2"/>
  </r>
  <r>
    <x v="109"/>
    <x v="305"/>
    <n v="12.380952380952381"/>
    <x v="6"/>
    <x v="2"/>
  </r>
  <r>
    <x v="109"/>
    <x v="306"/>
    <n v="5.7142857142857144"/>
    <x v="6"/>
    <x v="2"/>
  </r>
  <r>
    <x v="109"/>
    <x v="307"/>
    <n v="90.476190476190482"/>
    <x v="6"/>
    <x v="2"/>
  </r>
  <r>
    <x v="109"/>
    <x v="308"/>
    <n v="66.666666666666671"/>
    <x v="6"/>
    <x v="2"/>
  </r>
  <r>
    <x v="109"/>
    <x v="309"/>
    <n v="75.238095238095241"/>
    <x v="6"/>
    <x v="2"/>
  </r>
  <r>
    <x v="109"/>
    <x v="310"/>
    <n v="0.95238095238095233"/>
    <x v="6"/>
    <x v="2"/>
  </r>
  <r>
    <x v="109"/>
    <x v="59"/>
    <n v="0"/>
    <x v="6"/>
    <x v="2"/>
  </r>
  <r>
    <x v="109"/>
    <x v="311"/>
    <n v="3.8095238095238093"/>
    <x v="6"/>
    <x v="2"/>
  </r>
  <r>
    <x v="109"/>
    <x v="255"/>
    <n v="30.481283422459892"/>
    <x v="7"/>
    <x v="2"/>
  </r>
  <r>
    <x v="109"/>
    <x v="181"/>
    <n v="19.786096256684491"/>
    <x v="7"/>
    <x v="2"/>
  </r>
  <r>
    <x v="109"/>
    <x v="300"/>
    <n v="17.112299465240643"/>
    <x v="7"/>
    <x v="2"/>
  </r>
  <r>
    <x v="109"/>
    <x v="301"/>
    <n v="9.6256684491978604"/>
    <x v="7"/>
    <x v="2"/>
  </r>
  <r>
    <x v="109"/>
    <x v="302"/>
    <n v="8.5561497326203213"/>
    <x v="7"/>
    <x v="2"/>
  </r>
  <r>
    <x v="109"/>
    <x v="303"/>
    <n v="16.577540106951872"/>
    <x v="7"/>
    <x v="2"/>
  </r>
  <r>
    <x v="109"/>
    <x v="274"/>
    <n v="2.6737967914438503"/>
    <x v="7"/>
    <x v="2"/>
  </r>
  <r>
    <x v="109"/>
    <x v="304"/>
    <n v="3.7433155080213902"/>
    <x v="7"/>
    <x v="2"/>
  </r>
  <r>
    <x v="109"/>
    <x v="305"/>
    <n v="15.508021390374331"/>
    <x v="7"/>
    <x v="2"/>
  </r>
  <r>
    <x v="109"/>
    <x v="306"/>
    <n v="16.042780748663102"/>
    <x v="7"/>
    <x v="2"/>
  </r>
  <r>
    <x v="109"/>
    <x v="307"/>
    <n v="82.887700534759361"/>
    <x v="7"/>
    <x v="2"/>
  </r>
  <r>
    <x v="109"/>
    <x v="308"/>
    <n v="80.748663101604279"/>
    <x v="7"/>
    <x v="2"/>
  </r>
  <r>
    <x v="109"/>
    <x v="309"/>
    <n v="56.149732620320854"/>
    <x v="7"/>
    <x v="2"/>
  </r>
  <r>
    <x v="109"/>
    <x v="310"/>
    <n v="2.6737967914438503"/>
    <x v="7"/>
    <x v="2"/>
  </r>
  <r>
    <x v="109"/>
    <x v="59"/>
    <n v="0"/>
    <x v="7"/>
    <x v="2"/>
  </r>
  <r>
    <x v="109"/>
    <x v="311"/>
    <n v="4.2780748663101607"/>
    <x v="7"/>
    <x v="2"/>
  </r>
  <r>
    <x v="109"/>
    <x v="255"/>
    <n v="13.836477987421384"/>
    <x v="8"/>
    <x v="2"/>
  </r>
  <r>
    <x v="109"/>
    <x v="181"/>
    <n v="22.641509433962263"/>
    <x v="8"/>
    <x v="2"/>
  </r>
  <r>
    <x v="109"/>
    <x v="300"/>
    <n v="22.641509433962263"/>
    <x v="8"/>
    <x v="2"/>
  </r>
  <r>
    <x v="109"/>
    <x v="301"/>
    <n v="5.6603773584905657"/>
    <x v="8"/>
    <x v="2"/>
  </r>
  <r>
    <x v="109"/>
    <x v="302"/>
    <n v="4.4025157232704402"/>
    <x v="8"/>
    <x v="2"/>
  </r>
  <r>
    <x v="109"/>
    <x v="303"/>
    <n v="24.528301886792452"/>
    <x v="8"/>
    <x v="2"/>
  </r>
  <r>
    <x v="109"/>
    <x v="274"/>
    <n v="0.62893081761006286"/>
    <x v="8"/>
    <x v="2"/>
  </r>
  <r>
    <x v="109"/>
    <x v="304"/>
    <n v="6.9182389937106921"/>
    <x v="8"/>
    <x v="2"/>
  </r>
  <r>
    <x v="109"/>
    <x v="305"/>
    <n v="13.836477987421384"/>
    <x v="8"/>
    <x v="2"/>
  </r>
  <r>
    <x v="109"/>
    <x v="306"/>
    <n v="6.9182389937106921"/>
    <x v="8"/>
    <x v="2"/>
  </r>
  <r>
    <x v="109"/>
    <x v="307"/>
    <n v="84.276729559748432"/>
    <x v="8"/>
    <x v="2"/>
  </r>
  <r>
    <x v="109"/>
    <x v="308"/>
    <n v="59.119496855345915"/>
    <x v="8"/>
    <x v="2"/>
  </r>
  <r>
    <x v="109"/>
    <x v="309"/>
    <n v="64.15094339622641"/>
    <x v="8"/>
    <x v="2"/>
  </r>
  <r>
    <x v="109"/>
    <x v="310"/>
    <n v="0"/>
    <x v="8"/>
    <x v="2"/>
  </r>
  <r>
    <x v="109"/>
    <x v="59"/>
    <n v="0"/>
    <x v="8"/>
    <x v="2"/>
  </r>
  <r>
    <x v="109"/>
    <x v="311"/>
    <n v="5.6603773584905657"/>
    <x v="8"/>
    <x v="2"/>
  </r>
  <r>
    <x v="109"/>
    <x v="255"/>
    <n v="29.487179487179485"/>
    <x v="9"/>
    <x v="2"/>
  </r>
  <r>
    <x v="109"/>
    <x v="181"/>
    <n v="27.564102564102566"/>
    <x v="9"/>
    <x v="2"/>
  </r>
  <r>
    <x v="109"/>
    <x v="300"/>
    <n v="35.256410256410255"/>
    <x v="9"/>
    <x v="2"/>
  </r>
  <r>
    <x v="109"/>
    <x v="301"/>
    <n v="9.615384615384615"/>
    <x v="9"/>
    <x v="2"/>
  </r>
  <r>
    <x v="109"/>
    <x v="302"/>
    <n v="8.9743589743589745"/>
    <x v="9"/>
    <x v="2"/>
  </r>
  <r>
    <x v="109"/>
    <x v="303"/>
    <n v="14.743589743589743"/>
    <x v="9"/>
    <x v="2"/>
  </r>
  <r>
    <x v="109"/>
    <x v="274"/>
    <n v="3.2051282051282053"/>
    <x v="9"/>
    <x v="2"/>
  </r>
  <r>
    <x v="109"/>
    <x v="304"/>
    <n v="3.8461538461538463"/>
    <x v="9"/>
    <x v="2"/>
  </r>
  <r>
    <x v="109"/>
    <x v="305"/>
    <n v="42.307692307692307"/>
    <x v="9"/>
    <x v="2"/>
  </r>
  <r>
    <x v="109"/>
    <x v="306"/>
    <n v="13.461538461538462"/>
    <x v="9"/>
    <x v="2"/>
  </r>
  <r>
    <x v="109"/>
    <x v="307"/>
    <n v="69.871794871794876"/>
    <x v="9"/>
    <x v="2"/>
  </r>
  <r>
    <x v="109"/>
    <x v="308"/>
    <n v="57.692307692307693"/>
    <x v="9"/>
    <x v="2"/>
  </r>
  <r>
    <x v="109"/>
    <x v="309"/>
    <n v="57.692307692307693"/>
    <x v="9"/>
    <x v="2"/>
  </r>
  <r>
    <x v="109"/>
    <x v="310"/>
    <n v="1.2820512820512822"/>
    <x v="9"/>
    <x v="2"/>
  </r>
  <r>
    <x v="109"/>
    <x v="59"/>
    <n v="0"/>
    <x v="9"/>
    <x v="2"/>
  </r>
  <r>
    <x v="109"/>
    <x v="311"/>
    <n v="5.1282051282051286"/>
    <x v="9"/>
    <x v="2"/>
  </r>
  <r>
    <x v="109"/>
    <x v="255"/>
    <n v="17.518248175182482"/>
    <x v="10"/>
    <x v="2"/>
  </r>
  <r>
    <x v="109"/>
    <x v="181"/>
    <n v="44.525547445255476"/>
    <x v="10"/>
    <x v="2"/>
  </r>
  <r>
    <x v="109"/>
    <x v="300"/>
    <n v="31.386861313868614"/>
    <x v="10"/>
    <x v="2"/>
  </r>
  <r>
    <x v="109"/>
    <x v="301"/>
    <n v="4.3795620437956204"/>
    <x v="10"/>
    <x v="2"/>
  </r>
  <r>
    <x v="109"/>
    <x v="302"/>
    <n v="2.1897810218978102"/>
    <x v="10"/>
    <x v="2"/>
  </r>
  <r>
    <x v="109"/>
    <x v="303"/>
    <n v="24.087591240875913"/>
    <x v="10"/>
    <x v="2"/>
  </r>
  <r>
    <x v="109"/>
    <x v="274"/>
    <n v="5.1094890510948909"/>
    <x v="10"/>
    <x v="2"/>
  </r>
  <r>
    <x v="109"/>
    <x v="304"/>
    <n v="4.3795620437956204"/>
    <x v="10"/>
    <x v="2"/>
  </r>
  <r>
    <x v="109"/>
    <x v="305"/>
    <n v="28.467153284671532"/>
    <x v="10"/>
    <x v="2"/>
  </r>
  <r>
    <x v="109"/>
    <x v="306"/>
    <n v="3.6496350364963503"/>
    <x v="10"/>
    <x v="2"/>
  </r>
  <r>
    <x v="109"/>
    <x v="307"/>
    <n v="66.423357664233578"/>
    <x v="10"/>
    <x v="2"/>
  </r>
  <r>
    <x v="109"/>
    <x v="308"/>
    <n v="51.824817518248175"/>
    <x v="10"/>
    <x v="2"/>
  </r>
  <r>
    <x v="109"/>
    <x v="309"/>
    <n v="65.693430656934311"/>
    <x v="10"/>
    <x v="2"/>
  </r>
  <r>
    <x v="109"/>
    <x v="310"/>
    <n v="1.4598540145985401"/>
    <x v="10"/>
    <x v="2"/>
  </r>
  <r>
    <x v="109"/>
    <x v="59"/>
    <n v="0"/>
    <x v="10"/>
    <x v="2"/>
  </r>
  <r>
    <x v="109"/>
    <x v="311"/>
    <n v="4.3795620437956204"/>
    <x v="10"/>
    <x v="2"/>
  </r>
  <r>
    <x v="109"/>
    <x v="255"/>
    <n v="29.411764705882351"/>
    <x v="11"/>
    <x v="2"/>
  </r>
  <r>
    <x v="109"/>
    <x v="181"/>
    <n v="30.252100840336134"/>
    <x v="11"/>
    <x v="2"/>
  </r>
  <r>
    <x v="109"/>
    <x v="300"/>
    <n v="26.050420168067227"/>
    <x v="11"/>
    <x v="2"/>
  </r>
  <r>
    <x v="109"/>
    <x v="301"/>
    <n v="5.882352941176471"/>
    <x v="11"/>
    <x v="2"/>
  </r>
  <r>
    <x v="109"/>
    <x v="302"/>
    <n v="1.680672268907563"/>
    <x v="11"/>
    <x v="2"/>
  </r>
  <r>
    <x v="109"/>
    <x v="303"/>
    <n v="12.605042016806722"/>
    <x v="11"/>
    <x v="2"/>
  </r>
  <r>
    <x v="109"/>
    <x v="274"/>
    <n v="1.680672268907563"/>
    <x v="11"/>
    <x v="2"/>
  </r>
  <r>
    <x v="109"/>
    <x v="304"/>
    <n v="6.7226890756302522"/>
    <x v="11"/>
    <x v="2"/>
  </r>
  <r>
    <x v="109"/>
    <x v="305"/>
    <n v="42.016806722689076"/>
    <x v="11"/>
    <x v="2"/>
  </r>
  <r>
    <x v="109"/>
    <x v="306"/>
    <n v="7.5630252100840334"/>
    <x v="11"/>
    <x v="2"/>
  </r>
  <r>
    <x v="109"/>
    <x v="307"/>
    <n v="56.30252100840336"/>
    <x v="11"/>
    <x v="2"/>
  </r>
  <r>
    <x v="109"/>
    <x v="308"/>
    <n v="37.815126050420169"/>
    <x v="11"/>
    <x v="2"/>
  </r>
  <r>
    <x v="109"/>
    <x v="309"/>
    <n v="67.226890756302524"/>
    <x v="11"/>
    <x v="2"/>
  </r>
  <r>
    <x v="109"/>
    <x v="310"/>
    <n v="1.680672268907563"/>
    <x v="11"/>
    <x v="2"/>
  </r>
  <r>
    <x v="109"/>
    <x v="59"/>
    <n v="0.84033613445378152"/>
    <x v="11"/>
    <x v="2"/>
  </r>
  <r>
    <x v="109"/>
    <x v="311"/>
    <n v="0.84033613445378152"/>
    <x v="11"/>
    <x v="2"/>
  </r>
  <r>
    <x v="109"/>
    <x v="255"/>
    <n v="39.316239316239319"/>
    <x v="12"/>
    <x v="2"/>
  </r>
  <r>
    <x v="109"/>
    <x v="181"/>
    <n v="39.316239316239319"/>
    <x v="12"/>
    <x v="2"/>
  </r>
  <r>
    <x v="109"/>
    <x v="300"/>
    <n v="35.897435897435898"/>
    <x v="12"/>
    <x v="2"/>
  </r>
  <r>
    <x v="109"/>
    <x v="301"/>
    <n v="14.52991452991453"/>
    <x v="12"/>
    <x v="2"/>
  </r>
  <r>
    <x v="109"/>
    <x v="302"/>
    <n v="5.982905982905983"/>
    <x v="12"/>
    <x v="2"/>
  </r>
  <r>
    <x v="109"/>
    <x v="303"/>
    <n v="18.803418803418804"/>
    <x v="12"/>
    <x v="2"/>
  </r>
  <r>
    <x v="109"/>
    <x v="274"/>
    <n v="11.111111111111111"/>
    <x v="12"/>
    <x v="2"/>
  </r>
  <r>
    <x v="109"/>
    <x v="304"/>
    <n v="11.965811965811966"/>
    <x v="12"/>
    <x v="2"/>
  </r>
  <r>
    <x v="109"/>
    <x v="305"/>
    <n v="39.316239316239319"/>
    <x v="12"/>
    <x v="2"/>
  </r>
  <r>
    <x v="109"/>
    <x v="306"/>
    <n v="20.512820512820515"/>
    <x v="12"/>
    <x v="2"/>
  </r>
  <r>
    <x v="109"/>
    <x v="307"/>
    <n v="62.393162393162392"/>
    <x v="12"/>
    <x v="2"/>
  </r>
  <r>
    <x v="109"/>
    <x v="308"/>
    <n v="39.316239316239319"/>
    <x v="12"/>
    <x v="2"/>
  </r>
  <r>
    <x v="109"/>
    <x v="309"/>
    <n v="65.811965811965806"/>
    <x v="12"/>
    <x v="2"/>
  </r>
  <r>
    <x v="109"/>
    <x v="310"/>
    <n v="9.4017094017094021"/>
    <x v="12"/>
    <x v="2"/>
  </r>
  <r>
    <x v="109"/>
    <x v="59"/>
    <n v="1.7094017094017093"/>
    <x v="12"/>
    <x v="2"/>
  </r>
  <r>
    <x v="109"/>
    <x v="311"/>
    <n v="0.85470085470085466"/>
    <x v="12"/>
    <x v="2"/>
  </r>
  <r>
    <x v="109"/>
    <x v="255"/>
    <n v="26.388888888888889"/>
    <x v="13"/>
    <x v="2"/>
  </r>
  <r>
    <x v="109"/>
    <x v="181"/>
    <n v="41.666666666666664"/>
    <x v="13"/>
    <x v="2"/>
  </r>
  <r>
    <x v="109"/>
    <x v="300"/>
    <n v="40.277777777777779"/>
    <x v="13"/>
    <x v="2"/>
  </r>
  <r>
    <x v="109"/>
    <x v="301"/>
    <n v="13.888888888888889"/>
    <x v="13"/>
    <x v="2"/>
  </r>
  <r>
    <x v="109"/>
    <x v="302"/>
    <n v="12.5"/>
    <x v="13"/>
    <x v="2"/>
  </r>
  <r>
    <x v="109"/>
    <x v="303"/>
    <n v="27.777777777777779"/>
    <x v="13"/>
    <x v="2"/>
  </r>
  <r>
    <x v="109"/>
    <x v="274"/>
    <n v="6.9444444444444446"/>
    <x v="13"/>
    <x v="2"/>
  </r>
  <r>
    <x v="109"/>
    <x v="304"/>
    <n v="1.3888888888888888"/>
    <x v="13"/>
    <x v="2"/>
  </r>
  <r>
    <x v="109"/>
    <x v="305"/>
    <n v="41.666666666666664"/>
    <x v="13"/>
    <x v="2"/>
  </r>
  <r>
    <x v="109"/>
    <x v="306"/>
    <n v="13.888888888888889"/>
    <x v="13"/>
    <x v="2"/>
  </r>
  <r>
    <x v="109"/>
    <x v="307"/>
    <n v="72.222222222222229"/>
    <x v="13"/>
    <x v="2"/>
  </r>
  <r>
    <x v="109"/>
    <x v="308"/>
    <n v="55.555555555555557"/>
    <x v="13"/>
    <x v="2"/>
  </r>
  <r>
    <x v="109"/>
    <x v="309"/>
    <n v="48.611111111111114"/>
    <x v="13"/>
    <x v="2"/>
  </r>
  <r>
    <x v="109"/>
    <x v="310"/>
    <n v="1.3888888888888888"/>
    <x v="13"/>
    <x v="2"/>
  </r>
  <r>
    <x v="109"/>
    <x v="59"/>
    <n v="0"/>
    <x v="13"/>
    <x v="2"/>
  </r>
  <r>
    <x v="109"/>
    <x v="311"/>
    <n v="0"/>
    <x v="13"/>
    <x v="2"/>
  </r>
  <r>
    <x v="109"/>
    <x v="255"/>
    <n v="51.351351351351354"/>
    <x v="14"/>
    <x v="2"/>
  </r>
  <r>
    <x v="109"/>
    <x v="181"/>
    <n v="12.162162162162161"/>
    <x v="14"/>
    <x v="2"/>
  </r>
  <r>
    <x v="109"/>
    <x v="300"/>
    <n v="13.513513513513514"/>
    <x v="14"/>
    <x v="2"/>
  </r>
  <r>
    <x v="109"/>
    <x v="301"/>
    <n v="9.4594594594594597"/>
    <x v="14"/>
    <x v="2"/>
  </r>
  <r>
    <x v="109"/>
    <x v="302"/>
    <n v="6.756756756756757"/>
    <x v="14"/>
    <x v="2"/>
  </r>
  <r>
    <x v="109"/>
    <x v="303"/>
    <n v="12.162162162162161"/>
    <x v="14"/>
    <x v="2"/>
  </r>
  <r>
    <x v="109"/>
    <x v="274"/>
    <n v="14.864864864864865"/>
    <x v="14"/>
    <x v="2"/>
  </r>
  <r>
    <x v="109"/>
    <x v="304"/>
    <n v="9.4594594594594597"/>
    <x v="14"/>
    <x v="2"/>
  </r>
  <r>
    <x v="109"/>
    <x v="305"/>
    <n v="27.027027027027028"/>
    <x v="14"/>
    <x v="2"/>
  </r>
  <r>
    <x v="109"/>
    <x v="306"/>
    <n v="9.4594594594594597"/>
    <x v="14"/>
    <x v="2"/>
  </r>
  <r>
    <x v="109"/>
    <x v="307"/>
    <n v="85.13513513513513"/>
    <x v="14"/>
    <x v="2"/>
  </r>
  <r>
    <x v="109"/>
    <x v="308"/>
    <n v="66.21621621621621"/>
    <x v="14"/>
    <x v="2"/>
  </r>
  <r>
    <x v="109"/>
    <x v="309"/>
    <n v="58.108108108108105"/>
    <x v="14"/>
    <x v="2"/>
  </r>
  <r>
    <x v="109"/>
    <x v="310"/>
    <n v="2.7027027027027026"/>
    <x v="14"/>
    <x v="2"/>
  </r>
  <r>
    <x v="109"/>
    <x v="59"/>
    <n v="0"/>
    <x v="14"/>
    <x v="2"/>
  </r>
  <r>
    <x v="109"/>
    <x v="311"/>
    <n v="2.7027027027027026"/>
    <x v="14"/>
    <x v="2"/>
  </r>
  <r>
    <x v="109"/>
    <x v="255"/>
    <n v="30.681818181818183"/>
    <x v="15"/>
    <x v="2"/>
  </r>
  <r>
    <x v="109"/>
    <x v="181"/>
    <n v="45.454545454545453"/>
    <x v="15"/>
    <x v="2"/>
  </r>
  <r>
    <x v="109"/>
    <x v="300"/>
    <n v="65.909090909090907"/>
    <x v="15"/>
    <x v="2"/>
  </r>
  <r>
    <x v="109"/>
    <x v="301"/>
    <n v="9.0909090909090917"/>
    <x v="15"/>
    <x v="2"/>
  </r>
  <r>
    <x v="109"/>
    <x v="302"/>
    <n v="5.6818181818181817"/>
    <x v="15"/>
    <x v="2"/>
  </r>
  <r>
    <x v="109"/>
    <x v="303"/>
    <n v="44.31818181818182"/>
    <x v="15"/>
    <x v="2"/>
  </r>
  <r>
    <x v="109"/>
    <x v="274"/>
    <n v="4.5454545454545459"/>
    <x v="15"/>
    <x v="2"/>
  </r>
  <r>
    <x v="109"/>
    <x v="304"/>
    <n v="4.5454545454545459"/>
    <x v="15"/>
    <x v="2"/>
  </r>
  <r>
    <x v="109"/>
    <x v="305"/>
    <n v="20.454545454545453"/>
    <x v="15"/>
    <x v="2"/>
  </r>
  <r>
    <x v="109"/>
    <x v="306"/>
    <n v="12.5"/>
    <x v="15"/>
    <x v="2"/>
  </r>
  <r>
    <x v="109"/>
    <x v="307"/>
    <n v="68.181818181818187"/>
    <x v="15"/>
    <x v="2"/>
  </r>
  <r>
    <x v="109"/>
    <x v="308"/>
    <n v="67.045454545454547"/>
    <x v="15"/>
    <x v="2"/>
  </r>
  <r>
    <x v="109"/>
    <x v="309"/>
    <n v="82.954545454545453"/>
    <x v="15"/>
    <x v="2"/>
  </r>
  <r>
    <x v="109"/>
    <x v="310"/>
    <n v="1.1363636363636365"/>
    <x v="15"/>
    <x v="2"/>
  </r>
  <r>
    <x v="109"/>
    <x v="59"/>
    <n v="1.1363636363636365"/>
    <x v="15"/>
    <x v="2"/>
  </r>
  <r>
    <x v="109"/>
    <x v="311"/>
    <n v="3.4090909090909092"/>
    <x v="15"/>
    <x v="2"/>
  </r>
  <r>
    <x v="109"/>
    <x v="255"/>
    <n v="35.714285714285715"/>
    <x v="16"/>
    <x v="2"/>
  </r>
  <r>
    <x v="109"/>
    <x v="181"/>
    <n v="48.571428571428569"/>
    <x v="16"/>
    <x v="2"/>
  </r>
  <r>
    <x v="109"/>
    <x v="300"/>
    <n v="40"/>
    <x v="16"/>
    <x v="2"/>
  </r>
  <r>
    <x v="109"/>
    <x v="301"/>
    <n v="14.285714285714286"/>
    <x v="16"/>
    <x v="2"/>
  </r>
  <r>
    <x v="109"/>
    <x v="302"/>
    <n v="9.2857142857142865"/>
    <x v="16"/>
    <x v="2"/>
  </r>
  <r>
    <x v="109"/>
    <x v="303"/>
    <n v="40"/>
    <x v="16"/>
    <x v="2"/>
  </r>
  <r>
    <x v="109"/>
    <x v="274"/>
    <n v="7.8571428571428568"/>
    <x v="16"/>
    <x v="2"/>
  </r>
  <r>
    <x v="109"/>
    <x v="304"/>
    <n v="5.7142857142857144"/>
    <x v="16"/>
    <x v="2"/>
  </r>
  <r>
    <x v="109"/>
    <x v="305"/>
    <n v="33.571428571428569"/>
    <x v="16"/>
    <x v="2"/>
  </r>
  <r>
    <x v="109"/>
    <x v="306"/>
    <n v="12.857142857142858"/>
    <x v="16"/>
    <x v="2"/>
  </r>
  <r>
    <x v="109"/>
    <x v="307"/>
    <n v="71.428571428571431"/>
    <x v="16"/>
    <x v="2"/>
  </r>
  <r>
    <x v="109"/>
    <x v="308"/>
    <n v="49.285714285714285"/>
    <x v="16"/>
    <x v="2"/>
  </r>
  <r>
    <x v="109"/>
    <x v="309"/>
    <n v="69.285714285714292"/>
    <x v="16"/>
    <x v="2"/>
  </r>
  <r>
    <x v="109"/>
    <x v="310"/>
    <n v="4.2857142857142856"/>
    <x v="16"/>
    <x v="2"/>
  </r>
  <r>
    <x v="109"/>
    <x v="59"/>
    <n v="2.8571428571428572"/>
    <x v="16"/>
    <x v="2"/>
  </r>
  <r>
    <x v="109"/>
    <x v="311"/>
    <n v="5.7142857142857144"/>
    <x v="16"/>
    <x v="2"/>
  </r>
  <r>
    <x v="109"/>
    <x v="255"/>
    <n v="37.105570705103233"/>
    <x v="0"/>
    <x v="3"/>
  </r>
  <r>
    <x v="109"/>
    <x v="181"/>
    <n v="29.255940786910791"/>
    <x v="0"/>
    <x v="3"/>
  </r>
  <r>
    <x v="109"/>
    <x v="300"/>
    <n v="31.768601480327231"/>
    <x v="0"/>
    <x v="3"/>
  </r>
  <r>
    <x v="109"/>
    <x v="301"/>
    <n v="10.070120763537203"/>
    <x v="0"/>
    <x v="3"/>
  </r>
  <r>
    <x v="109"/>
    <x v="302"/>
    <n v="6.3693026879626027"/>
    <x v="0"/>
    <x v="3"/>
  </r>
  <r>
    <x v="109"/>
    <x v="303"/>
    <n v="24.873393065835607"/>
    <x v="0"/>
    <x v="3"/>
  </r>
  <r>
    <x v="109"/>
    <x v="274"/>
    <n v="3.4670821971172576"/>
    <x v="0"/>
    <x v="3"/>
  </r>
  <r>
    <x v="109"/>
    <x v="304"/>
    <n v="5.5512271133619011"/>
    <x v="0"/>
    <x v="3"/>
  </r>
  <r>
    <x v="109"/>
    <x v="305"/>
    <n v="37.982080249318273"/>
    <x v="0"/>
    <x v="3"/>
  </r>
  <r>
    <x v="109"/>
    <x v="306"/>
    <n v="12.933385274639658"/>
    <x v="0"/>
    <x v="3"/>
  </r>
  <r>
    <x v="109"/>
    <x v="307"/>
    <n v="73.470977795091542"/>
    <x v="0"/>
    <x v="3"/>
  </r>
  <r>
    <x v="109"/>
    <x v="308"/>
    <n v="60.537592520451888"/>
    <x v="0"/>
    <x v="3"/>
  </r>
  <r>
    <x v="109"/>
    <x v="309"/>
    <n v="60.985586287495131"/>
    <x v="0"/>
    <x v="3"/>
  </r>
  <r>
    <x v="109"/>
    <x v="310"/>
    <n v="1.7140631086871836"/>
    <x v="0"/>
    <x v="3"/>
  </r>
  <r>
    <x v="109"/>
    <x v="59"/>
    <n v="0.66225165562913912"/>
    <x v="0"/>
    <x v="3"/>
  </r>
  <r>
    <x v="109"/>
    <x v="311"/>
    <n v="3.3502142578885858"/>
    <x v="0"/>
    <x v="3"/>
  </r>
  <r>
    <x v="109"/>
    <x v="255"/>
    <n v="30.857142857142858"/>
    <x v="1"/>
    <x v="3"/>
  </r>
  <r>
    <x v="109"/>
    <x v="181"/>
    <n v="51.238095238095241"/>
    <x v="1"/>
    <x v="3"/>
  </r>
  <r>
    <x v="109"/>
    <x v="300"/>
    <n v="37.61904761904762"/>
    <x v="1"/>
    <x v="3"/>
  </r>
  <r>
    <x v="109"/>
    <x v="301"/>
    <n v="17.333333333333332"/>
    <x v="1"/>
    <x v="3"/>
  </r>
  <r>
    <x v="109"/>
    <x v="302"/>
    <n v="3.8095238095238093"/>
    <x v="1"/>
    <x v="3"/>
  </r>
  <r>
    <x v="109"/>
    <x v="303"/>
    <n v="36.285714285714285"/>
    <x v="1"/>
    <x v="3"/>
  </r>
  <r>
    <x v="109"/>
    <x v="274"/>
    <n v="6"/>
    <x v="1"/>
    <x v="3"/>
  </r>
  <r>
    <x v="109"/>
    <x v="304"/>
    <n v="6.5714285714285712"/>
    <x v="1"/>
    <x v="3"/>
  </r>
  <r>
    <x v="109"/>
    <x v="305"/>
    <n v="42.095238095238095"/>
    <x v="1"/>
    <x v="3"/>
  </r>
  <r>
    <x v="109"/>
    <x v="306"/>
    <n v="9.5238095238095237"/>
    <x v="1"/>
    <x v="3"/>
  </r>
  <r>
    <x v="109"/>
    <x v="307"/>
    <n v="65.714285714285708"/>
    <x v="1"/>
    <x v="3"/>
  </r>
  <r>
    <x v="109"/>
    <x v="308"/>
    <n v="39.142857142857146"/>
    <x v="1"/>
    <x v="3"/>
  </r>
  <r>
    <x v="109"/>
    <x v="309"/>
    <n v="70.476190476190482"/>
    <x v="1"/>
    <x v="3"/>
  </r>
  <r>
    <x v="109"/>
    <x v="310"/>
    <n v="2.3809523809523809"/>
    <x v="1"/>
    <x v="3"/>
  </r>
  <r>
    <x v="109"/>
    <x v="59"/>
    <n v="9.5238095238095233E-2"/>
    <x v="1"/>
    <x v="3"/>
  </r>
  <r>
    <x v="109"/>
    <x v="311"/>
    <n v="2.7619047619047619"/>
    <x v="1"/>
    <x v="3"/>
  </r>
  <r>
    <x v="109"/>
    <x v="255"/>
    <n v="45.83114840062926"/>
    <x v="2"/>
    <x v="3"/>
  </r>
  <r>
    <x v="109"/>
    <x v="181"/>
    <n v="11.431567907708443"/>
    <x v="2"/>
    <x v="3"/>
  </r>
  <r>
    <x v="109"/>
    <x v="300"/>
    <n v="22.600943890928161"/>
    <x v="2"/>
    <x v="3"/>
  </r>
  <r>
    <x v="109"/>
    <x v="301"/>
    <n v="8.9145254326166761"/>
    <x v="2"/>
    <x v="3"/>
  </r>
  <r>
    <x v="109"/>
    <x v="302"/>
    <n v="6.764551651809124"/>
    <x v="2"/>
    <x v="3"/>
  </r>
  <r>
    <x v="109"/>
    <x v="303"/>
    <n v="16.20346093340325"/>
    <x v="2"/>
    <x v="3"/>
  </r>
  <r>
    <x v="109"/>
    <x v="274"/>
    <n v="1.7829050865233351"/>
    <x v="2"/>
    <x v="3"/>
  </r>
  <r>
    <x v="109"/>
    <x v="304"/>
    <n v="4.2999475616151024"/>
    <x v="2"/>
    <x v="3"/>
  </r>
  <r>
    <x v="109"/>
    <x v="305"/>
    <n v="36.287362349239643"/>
    <x v="2"/>
    <x v="3"/>
  </r>
  <r>
    <x v="109"/>
    <x v="306"/>
    <n v="12.427897220765601"/>
    <x v="2"/>
    <x v="3"/>
  </r>
  <r>
    <x v="109"/>
    <x v="307"/>
    <n v="80.125852123754584"/>
    <x v="2"/>
    <x v="3"/>
  </r>
  <r>
    <x v="109"/>
    <x v="308"/>
    <n v="70.477189302569485"/>
    <x v="2"/>
    <x v="3"/>
  </r>
  <r>
    <x v="109"/>
    <x v="309"/>
    <n v="58.206607236497113"/>
    <x v="2"/>
    <x v="3"/>
  </r>
  <r>
    <x v="109"/>
    <x v="310"/>
    <n v="0.94389092815941267"/>
    <x v="2"/>
    <x v="3"/>
  </r>
  <r>
    <x v="109"/>
    <x v="59"/>
    <n v="1.1536444677503932"/>
    <x v="2"/>
    <x v="3"/>
  </r>
  <r>
    <x v="109"/>
    <x v="311"/>
    <n v="2.1499737808075512"/>
    <x v="2"/>
    <x v="3"/>
  </r>
  <r>
    <x v="109"/>
    <x v="255"/>
    <n v="27.482993197278912"/>
    <x v="3"/>
    <x v="3"/>
  </r>
  <r>
    <x v="109"/>
    <x v="181"/>
    <n v="39.319727891156461"/>
    <x v="3"/>
    <x v="3"/>
  </r>
  <r>
    <x v="109"/>
    <x v="300"/>
    <n v="40.544217687074827"/>
    <x v="3"/>
    <x v="3"/>
  </r>
  <r>
    <x v="109"/>
    <x v="301"/>
    <n v="4.7619047619047619"/>
    <x v="3"/>
    <x v="3"/>
  </r>
  <r>
    <x v="109"/>
    <x v="302"/>
    <n v="7.074829931972789"/>
    <x v="3"/>
    <x v="3"/>
  </r>
  <r>
    <x v="109"/>
    <x v="303"/>
    <n v="33.741496598639458"/>
    <x v="3"/>
    <x v="3"/>
  </r>
  <r>
    <x v="109"/>
    <x v="274"/>
    <n v="4.6258503401360542"/>
    <x v="3"/>
    <x v="3"/>
  </r>
  <r>
    <x v="109"/>
    <x v="304"/>
    <n v="7.3469387755102042"/>
    <x v="3"/>
    <x v="3"/>
  </r>
  <r>
    <x v="109"/>
    <x v="305"/>
    <n v="48.979591836734691"/>
    <x v="3"/>
    <x v="3"/>
  </r>
  <r>
    <x v="109"/>
    <x v="306"/>
    <n v="20.136054421768709"/>
    <x v="3"/>
    <x v="3"/>
  </r>
  <r>
    <x v="109"/>
    <x v="307"/>
    <n v="68.707482993197274"/>
    <x v="3"/>
    <x v="3"/>
  </r>
  <r>
    <x v="109"/>
    <x v="308"/>
    <n v="58.911564625850339"/>
    <x v="3"/>
    <x v="3"/>
  </r>
  <r>
    <x v="109"/>
    <x v="309"/>
    <n v="38.367346938775512"/>
    <x v="3"/>
    <x v="3"/>
  </r>
  <r>
    <x v="109"/>
    <x v="310"/>
    <n v="1.3605442176870748"/>
    <x v="3"/>
    <x v="3"/>
  </r>
  <r>
    <x v="109"/>
    <x v="59"/>
    <n v="0.40816326530612246"/>
    <x v="3"/>
    <x v="3"/>
  </r>
  <r>
    <x v="109"/>
    <x v="311"/>
    <n v="6.1224489795918364"/>
    <x v="3"/>
    <x v="3"/>
  </r>
  <r>
    <x v="109"/>
    <x v="255"/>
    <n v="36.314847942754916"/>
    <x v="4"/>
    <x v="3"/>
  </r>
  <r>
    <x v="109"/>
    <x v="181"/>
    <n v="23.255813953488371"/>
    <x v="4"/>
    <x v="3"/>
  </r>
  <r>
    <x v="109"/>
    <x v="300"/>
    <n v="26.833631484794275"/>
    <x v="4"/>
    <x v="3"/>
  </r>
  <r>
    <x v="109"/>
    <x v="301"/>
    <n v="8.9445438282647594"/>
    <x v="4"/>
    <x v="3"/>
  </r>
  <r>
    <x v="109"/>
    <x v="302"/>
    <n v="7.1556350626118066"/>
    <x v="4"/>
    <x v="3"/>
  </r>
  <r>
    <x v="109"/>
    <x v="303"/>
    <n v="21.645796064400717"/>
    <x v="4"/>
    <x v="3"/>
  </r>
  <r>
    <x v="109"/>
    <x v="274"/>
    <n v="1.9677996422182469"/>
    <x v="4"/>
    <x v="3"/>
  </r>
  <r>
    <x v="109"/>
    <x v="304"/>
    <n v="3.7567084078711988"/>
    <x v="4"/>
    <x v="3"/>
  </r>
  <r>
    <x v="109"/>
    <x v="305"/>
    <n v="21.645796064400717"/>
    <x v="4"/>
    <x v="3"/>
  </r>
  <r>
    <x v="109"/>
    <x v="306"/>
    <n v="12.701252236135957"/>
    <x v="4"/>
    <x v="3"/>
  </r>
  <r>
    <x v="109"/>
    <x v="307"/>
    <n v="80.500894454382831"/>
    <x v="4"/>
    <x v="3"/>
  </r>
  <r>
    <x v="109"/>
    <x v="308"/>
    <n v="74.955277280858681"/>
    <x v="4"/>
    <x v="3"/>
  </r>
  <r>
    <x v="109"/>
    <x v="309"/>
    <n v="74.23971377459749"/>
    <x v="4"/>
    <x v="3"/>
  </r>
  <r>
    <x v="109"/>
    <x v="310"/>
    <n v="1.7889087656529516"/>
    <x v="4"/>
    <x v="3"/>
  </r>
  <r>
    <x v="109"/>
    <x v="59"/>
    <n v="0.35778175313059035"/>
    <x v="4"/>
    <x v="3"/>
  </r>
  <r>
    <x v="109"/>
    <x v="311"/>
    <n v="3.3989266547406083"/>
    <x v="4"/>
    <x v="3"/>
  </r>
  <r>
    <x v="109"/>
    <x v="255"/>
    <n v="46.753246753246756"/>
    <x v="5"/>
    <x v="3"/>
  </r>
  <r>
    <x v="109"/>
    <x v="181"/>
    <n v="22.077922077922079"/>
    <x v="5"/>
    <x v="3"/>
  </r>
  <r>
    <x v="109"/>
    <x v="300"/>
    <n v="40.909090909090907"/>
    <x v="5"/>
    <x v="3"/>
  </r>
  <r>
    <x v="109"/>
    <x v="301"/>
    <n v="9.7402597402597397"/>
    <x v="5"/>
    <x v="3"/>
  </r>
  <r>
    <x v="109"/>
    <x v="302"/>
    <n v="7.7922077922077921"/>
    <x v="5"/>
    <x v="3"/>
  </r>
  <r>
    <x v="109"/>
    <x v="303"/>
    <n v="25.324675324675326"/>
    <x v="5"/>
    <x v="3"/>
  </r>
  <r>
    <x v="109"/>
    <x v="274"/>
    <n v="1.2987012987012987"/>
    <x v="5"/>
    <x v="3"/>
  </r>
  <r>
    <x v="109"/>
    <x v="304"/>
    <n v="2.5974025974025974"/>
    <x v="5"/>
    <x v="3"/>
  </r>
  <r>
    <x v="109"/>
    <x v="305"/>
    <n v="22.077922077922079"/>
    <x v="5"/>
    <x v="3"/>
  </r>
  <r>
    <x v="109"/>
    <x v="306"/>
    <n v="16.233766233766232"/>
    <x v="5"/>
    <x v="3"/>
  </r>
  <r>
    <x v="109"/>
    <x v="307"/>
    <n v="79.220779220779221"/>
    <x v="5"/>
    <x v="3"/>
  </r>
  <r>
    <x v="109"/>
    <x v="308"/>
    <n v="85.064935064935071"/>
    <x v="5"/>
    <x v="3"/>
  </r>
  <r>
    <x v="109"/>
    <x v="309"/>
    <n v="79.870129870129873"/>
    <x v="5"/>
    <x v="3"/>
  </r>
  <r>
    <x v="109"/>
    <x v="310"/>
    <n v="1.2987012987012987"/>
    <x v="5"/>
    <x v="3"/>
  </r>
  <r>
    <x v="109"/>
    <x v="59"/>
    <n v="0"/>
    <x v="5"/>
    <x v="3"/>
  </r>
  <r>
    <x v="109"/>
    <x v="311"/>
    <n v="6.4935064935064934"/>
    <x v="5"/>
    <x v="3"/>
  </r>
  <r>
    <x v="109"/>
    <x v="255"/>
    <n v="40.196078431372548"/>
    <x v="6"/>
    <x v="3"/>
  </r>
  <r>
    <x v="109"/>
    <x v="181"/>
    <n v="18.627450980392158"/>
    <x v="6"/>
    <x v="3"/>
  </r>
  <r>
    <x v="109"/>
    <x v="300"/>
    <n v="14.705882352941176"/>
    <x v="6"/>
    <x v="3"/>
  </r>
  <r>
    <x v="109"/>
    <x v="301"/>
    <n v="8.8235294117647065"/>
    <x v="6"/>
    <x v="3"/>
  </r>
  <r>
    <x v="109"/>
    <x v="302"/>
    <n v="9.8039215686274517"/>
    <x v="6"/>
    <x v="3"/>
  </r>
  <r>
    <x v="109"/>
    <x v="303"/>
    <n v="23.529411764705884"/>
    <x v="6"/>
    <x v="3"/>
  </r>
  <r>
    <x v="109"/>
    <x v="274"/>
    <n v="3.9215686274509802"/>
    <x v="6"/>
    <x v="3"/>
  </r>
  <r>
    <x v="109"/>
    <x v="304"/>
    <n v="2.9411764705882355"/>
    <x v="6"/>
    <x v="3"/>
  </r>
  <r>
    <x v="109"/>
    <x v="305"/>
    <n v="16.666666666666668"/>
    <x v="6"/>
    <x v="3"/>
  </r>
  <r>
    <x v="109"/>
    <x v="306"/>
    <n v="11.764705882352942"/>
    <x v="6"/>
    <x v="3"/>
  </r>
  <r>
    <x v="109"/>
    <x v="307"/>
    <n v="86.274509803921575"/>
    <x v="6"/>
    <x v="3"/>
  </r>
  <r>
    <x v="109"/>
    <x v="308"/>
    <n v="64.705882352941174"/>
    <x v="6"/>
    <x v="3"/>
  </r>
  <r>
    <x v="109"/>
    <x v="309"/>
    <n v="78.431372549019613"/>
    <x v="6"/>
    <x v="3"/>
  </r>
  <r>
    <x v="109"/>
    <x v="310"/>
    <n v="1.9607843137254901"/>
    <x v="6"/>
    <x v="3"/>
  </r>
  <r>
    <x v="109"/>
    <x v="59"/>
    <n v="0"/>
    <x v="6"/>
    <x v="3"/>
  </r>
  <r>
    <x v="109"/>
    <x v="311"/>
    <n v="3.9215686274509802"/>
    <x v="6"/>
    <x v="3"/>
  </r>
  <r>
    <x v="109"/>
    <x v="255"/>
    <n v="28.834355828220858"/>
    <x v="7"/>
    <x v="3"/>
  </r>
  <r>
    <x v="109"/>
    <x v="181"/>
    <n v="22.699386503067483"/>
    <x v="7"/>
    <x v="3"/>
  </r>
  <r>
    <x v="109"/>
    <x v="300"/>
    <n v="17.177914110429448"/>
    <x v="7"/>
    <x v="3"/>
  </r>
  <r>
    <x v="109"/>
    <x v="301"/>
    <n v="9.2024539877300615"/>
    <x v="7"/>
    <x v="3"/>
  </r>
  <r>
    <x v="109"/>
    <x v="302"/>
    <n v="6.1349693251533743"/>
    <x v="7"/>
    <x v="3"/>
  </r>
  <r>
    <x v="109"/>
    <x v="303"/>
    <n v="15.950920245398773"/>
    <x v="7"/>
    <x v="3"/>
  </r>
  <r>
    <x v="109"/>
    <x v="274"/>
    <n v="1.8404907975460123"/>
    <x v="7"/>
    <x v="3"/>
  </r>
  <r>
    <x v="109"/>
    <x v="304"/>
    <n v="4.9079754601226995"/>
    <x v="7"/>
    <x v="3"/>
  </r>
  <r>
    <x v="109"/>
    <x v="305"/>
    <n v="26.380368098159508"/>
    <x v="7"/>
    <x v="3"/>
  </r>
  <r>
    <x v="109"/>
    <x v="306"/>
    <n v="13.496932515337424"/>
    <x v="7"/>
    <x v="3"/>
  </r>
  <r>
    <x v="109"/>
    <x v="307"/>
    <n v="77.300613496932513"/>
    <x v="7"/>
    <x v="3"/>
  </r>
  <r>
    <x v="109"/>
    <x v="308"/>
    <n v="76.073619631901835"/>
    <x v="7"/>
    <x v="3"/>
  </r>
  <r>
    <x v="109"/>
    <x v="309"/>
    <n v="66.871165644171782"/>
    <x v="7"/>
    <x v="3"/>
  </r>
  <r>
    <x v="109"/>
    <x v="310"/>
    <n v="3.0674846625766872"/>
    <x v="7"/>
    <x v="3"/>
  </r>
  <r>
    <x v="109"/>
    <x v="59"/>
    <n v="0.61349693251533743"/>
    <x v="7"/>
    <x v="3"/>
  </r>
  <r>
    <x v="109"/>
    <x v="311"/>
    <n v="1.2269938650306749"/>
    <x v="7"/>
    <x v="3"/>
  </r>
  <r>
    <x v="109"/>
    <x v="255"/>
    <n v="30.714285714285715"/>
    <x v="8"/>
    <x v="3"/>
  </r>
  <r>
    <x v="109"/>
    <x v="181"/>
    <n v="28.571428571428573"/>
    <x v="8"/>
    <x v="3"/>
  </r>
  <r>
    <x v="109"/>
    <x v="300"/>
    <n v="31.428571428571427"/>
    <x v="8"/>
    <x v="3"/>
  </r>
  <r>
    <x v="109"/>
    <x v="301"/>
    <n v="7.8571428571428568"/>
    <x v="8"/>
    <x v="3"/>
  </r>
  <r>
    <x v="109"/>
    <x v="302"/>
    <n v="5.7142857142857144"/>
    <x v="8"/>
    <x v="3"/>
  </r>
  <r>
    <x v="109"/>
    <x v="303"/>
    <n v="22.857142857142858"/>
    <x v="8"/>
    <x v="3"/>
  </r>
  <r>
    <x v="109"/>
    <x v="274"/>
    <n v="1.4285714285714286"/>
    <x v="8"/>
    <x v="3"/>
  </r>
  <r>
    <x v="109"/>
    <x v="304"/>
    <n v="4.2857142857142856"/>
    <x v="8"/>
    <x v="3"/>
  </r>
  <r>
    <x v="109"/>
    <x v="305"/>
    <n v="19.285714285714285"/>
    <x v="8"/>
    <x v="3"/>
  </r>
  <r>
    <x v="109"/>
    <x v="306"/>
    <n v="8.5714285714285712"/>
    <x v="8"/>
    <x v="3"/>
  </r>
  <r>
    <x v="109"/>
    <x v="307"/>
    <n v="81.428571428571431"/>
    <x v="8"/>
    <x v="3"/>
  </r>
  <r>
    <x v="109"/>
    <x v="308"/>
    <n v="70"/>
    <x v="8"/>
    <x v="3"/>
  </r>
  <r>
    <x v="109"/>
    <x v="309"/>
    <n v="73.571428571428569"/>
    <x v="8"/>
    <x v="3"/>
  </r>
  <r>
    <x v="109"/>
    <x v="310"/>
    <n v="0.7142857142857143"/>
    <x v="8"/>
    <x v="3"/>
  </r>
  <r>
    <x v="109"/>
    <x v="59"/>
    <n v="0.7142857142857143"/>
    <x v="8"/>
    <x v="3"/>
  </r>
  <r>
    <x v="109"/>
    <x v="311"/>
    <n v="2.1428571428571428"/>
    <x v="8"/>
    <x v="3"/>
  </r>
  <r>
    <x v="109"/>
    <x v="255"/>
    <n v="33.950617283950621"/>
    <x v="9"/>
    <x v="3"/>
  </r>
  <r>
    <x v="109"/>
    <x v="181"/>
    <n v="32.716049382716051"/>
    <x v="9"/>
    <x v="3"/>
  </r>
  <r>
    <x v="109"/>
    <x v="300"/>
    <n v="37.037037037037038"/>
    <x v="9"/>
    <x v="3"/>
  </r>
  <r>
    <x v="109"/>
    <x v="301"/>
    <n v="7.4074074074074074"/>
    <x v="9"/>
    <x v="3"/>
  </r>
  <r>
    <x v="109"/>
    <x v="302"/>
    <n v="6.1728395061728394"/>
    <x v="9"/>
    <x v="3"/>
  </r>
  <r>
    <x v="109"/>
    <x v="303"/>
    <n v="9.8765432098765427"/>
    <x v="9"/>
    <x v="3"/>
  </r>
  <r>
    <x v="109"/>
    <x v="274"/>
    <n v="1.2345679012345678"/>
    <x v="9"/>
    <x v="3"/>
  </r>
  <r>
    <x v="109"/>
    <x v="304"/>
    <n v="1.8518518518518519"/>
    <x v="9"/>
    <x v="3"/>
  </r>
  <r>
    <x v="109"/>
    <x v="305"/>
    <n v="43.209876543209873"/>
    <x v="9"/>
    <x v="3"/>
  </r>
  <r>
    <x v="109"/>
    <x v="306"/>
    <n v="9.8765432098765427"/>
    <x v="9"/>
    <x v="3"/>
  </r>
  <r>
    <x v="109"/>
    <x v="307"/>
    <n v="77.160493827160494"/>
    <x v="9"/>
    <x v="3"/>
  </r>
  <r>
    <x v="109"/>
    <x v="308"/>
    <n v="73.456790123456784"/>
    <x v="9"/>
    <x v="3"/>
  </r>
  <r>
    <x v="109"/>
    <x v="309"/>
    <n v="62.345679012345677"/>
    <x v="9"/>
    <x v="3"/>
  </r>
  <r>
    <x v="109"/>
    <x v="310"/>
    <n v="0"/>
    <x v="9"/>
    <x v="3"/>
  </r>
  <r>
    <x v="109"/>
    <x v="59"/>
    <n v="0"/>
    <x v="9"/>
    <x v="3"/>
  </r>
  <r>
    <x v="109"/>
    <x v="311"/>
    <n v="5.5555555555555554"/>
    <x v="9"/>
    <x v="3"/>
  </r>
  <r>
    <x v="109"/>
    <x v="255"/>
    <n v="25.581395348837209"/>
    <x v="10"/>
    <x v="3"/>
  </r>
  <r>
    <x v="109"/>
    <x v="181"/>
    <n v="52.713178294573645"/>
    <x v="10"/>
    <x v="3"/>
  </r>
  <r>
    <x v="109"/>
    <x v="300"/>
    <n v="34.108527131782942"/>
    <x v="10"/>
    <x v="3"/>
  </r>
  <r>
    <x v="109"/>
    <x v="301"/>
    <n v="3.1007751937984498"/>
    <x v="10"/>
    <x v="3"/>
  </r>
  <r>
    <x v="109"/>
    <x v="302"/>
    <n v="4.6511627906976747"/>
    <x v="10"/>
    <x v="3"/>
  </r>
  <r>
    <x v="109"/>
    <x v="303"/>
    <n v="22.480620155038761"/>
    <x v="10"/>
    <x v="3"/>
  </r>
  <r>
    <x v="109"/>
    <x v="274"/>
    <n v="3.8759689922480618"/>
    <x v="10"/>
    <x v="3"/>
  </r>
  <r>
    <x v="109"/>
    <x v="304"/>
    <n v="8.5271317829457356"/>
    <x v="10"/>
    <x v="3"/>
  </r>
  <r>
    <x v="109"/>
    <x v="305"/>
    <n v="26.356589147286822"/>
    <x v="10"/>
    <x v="3"/>
  </r>
  <r>
    <x v="109"/>
    <x v="306"/>
    <n v="11.627906976744185"/>
    <x v="10"/>
    <x v="3"/>
  </r>
  <r>
    <x v="109"/>
    <x v="307"/>
    <n v="58.914728682170541"/>
    <x v="10"/>
    <x v="3"/>
  </r>
  <r>
    <x v="109"/>
    <x v="308"/>
    <n v="42.63565891472868"/>
    <x v="10"/>
    <x v="3"/>
  </r>
  <r>
    <x v="109"/>
    <x v="309"/>
    <n v="65.116279069767444"/>
    <x v="10"/>
    <x v="3"/>
  </r>
  <r>
    <x v="109"/>
    <x v="310"/>
    <n v="3.8759689922480618"/>
    <x v="10"/>
    <x v="3"/>
  </r>
  <r>
    <x v="109"/>
    <x v="59"/>
    <n v="2.3255813953488373"/>
    <x v="10"/>
    <x v="3"/>
  </r>
  <r>
    <x v="109"/>
    <x v="311"/>
    <n v="1.5503875968992249"/>
    <x v="10"/>
    <x v="3"/>
  </r>
  <r>
    <x v="109"/>
    <x v="255"/>
    <n v="34.45378151260504"/>
    <x v="11"/>
    <x v="3"/>
  </r>
  <r>
    <x v="109"/>
    <x v="181"/>
    <n v="22.689075630252102"/>
    <x v="11"/>
    <x v="3"/>
  </r>
  <r>
    <x v="109"/>
    <x v="300"/>
    <n v="29.411764705882351"/>
    <x v="11"/>
    <x v="3"/>
  </r>
  <r>
    <x v="109"/>
    <x v="301"/>
    <n v="3.3613445378151261"/>
    <x v="11"/>
    <x v="3"/>
  </r>
  <r>
    <x v="109"/>
    <x v="302"/>
    <n v="5.882352941176471"/>
    <x v="11"/>
    <x v="3"/>
  </r>
  <r>
    <x v="109"/>
    <x v="303"/>
    <n v="11.764705882352942"/>
    <x v="11"/>
    <x v="3"/>
  </r>
  <r>
    <x v="109"/>
    <x v="274"/>
    <n v="1.680672268907563"/>
    <x v="11"/>
    <x v="3"/>
  </r>
  <r>
    <x v="109"/>
    <x v="304"/>
    <n v="5.0420168067226889"/>
    <x v="11"/>
    <x v="3"/>
  </r>
  <r>
    <x v="109"/>
    <x v="305"/>
    <n v="42.016806722689076"/>
    <x v="11"/>
    <x v="3"/>
  </r>
  <r>
    <x v="109"/>
    <x v="306"/>
    <n v="10.084033613445378"/>
    <x v="11"/>
    <x v="3"/>
  </r>
  <r>
    <x v="109"/>
    <x v="307"/>
    <n v="63.865546218487395"/>
    <x v="11"/>
    <x v="3"/>
  </r>
  <r>
    <x v="109"/>
    <x v="308"/>
    <n v="57.142857142857146"/>
    <x v="11"/>
    <x v="3"/>
  </r>
  <r>
    <x v="109"/>
    <x v="309"/>
    <n v="55.462184873949582"/>
    <x v="11"/>
    <x v="3"/>
  </r>
  <r>
    <x v="109"/>
    <x v="310"/>
    <n v="0.84033613445378152"/>
    <x v="11"/>
    <x v="3"/>
  </r>
  <r>
    <x v="109"/>
    <x v="59"/>
    <n v="0"/>
    <x v="11"/>
    <x v="3"/>
  </r>
  <r>
    <x v="109"/>
    <x v="311"/>
    <n v="5.882352941176471"/>
    <x v="11"/>
    <x v="3"/>
  </r>
  <r>
    <x v="109"/>
    <x v="255"/>
    <n v="33.333333333333336"/>
    <x v="12"/>
    <x v="3"/>
  </r>
  <r>
    <x v="109"/>
    <x v="181"/>
    <n v="36.363636363636367"/>
    <x v="12"/>
    <x v="3"/>
  </r>
  <r>
    <x v="109"/>
    <x v="300"/>
    <n v="40.404040404040401"/>
    <x v="12"/>
    <x v="3"/>
  </r>
  <r>
    <x v="109"/>
    <x v="301"/>
    <n v="18.181818181818183"/>
    <x v="12"/>
    <x v="3"/>
  </r>
  <r>
    <x v="109"/>
    <x v="302"/>
    <n v="4.0404040404040407"/>
    <x v="12"/>
    <x v="3"/>
  </r>
  <r>
    <x v="109"/>
    <x v="303"/>
    <n v="25.252525252525253"/>
    <x v="12"/>
    <x v="3"/>
  </r>
  <r>
    <x v="109"/>
    <x v="274"/>
    <n v="7.0707070707070709"/>
    <x v="12"/>
    <x v="3"/>
  </r>
  <r>
    <x v="109"/>
    <x v="304"/>
    <n v="10.1010101010101"/>
    <x v="12"/>
    <x v="3"/>
  </r>
  <r>
    <x v="109"/>
    <x v="305"/>
    <n v="43.434343434343432"/>
    <x v="12"/>
    <x v="3"/>
  </r>
  <r>
    <x v="109"/>
    <x v="306"/>
    <n v="16.161616161616163"/>
    <x v="12"/>
    <x v="3"/>
  </r>
  <r>
    <x v="109"/>
    <x v="307"/>
    <n v="58.585858585858588"/>
    <x v="12"/>
    <x v="3"/>
  </r>
  <r>
    <x v="109"/>
    <x v="308"/>
    <n v="37.373737373737377"/>
    <x v="12"/>
    <x v="3"/>
  </r>
  <r>
    <x v="109"/>
    <x v="309"/>
    <n v="64.646464646464651"/>
    <x v="12"/>
    <x v="3"/>
  </r>
  <r>
    <x v="109"/>
    <x v="310"/>
    <n v="12.121212121212121"/>
    <x v="12"/>
    <x v="3"/>
  </r>
  <r>
    <x v="109"/>
    <x v="59"/>
    <n v="0"/>
    <x v="12"/>
    <x v="3"/>
  </r>
  <r>
    <x v="109"/>
    <x v="311"/>
    <n v="3.0303030303030303"/>
    <x v="12"/>
    <x v="3"/>
  </r>
  <r>
    <x v="109"/>
    <x v="255"/>
    <n v="28.125"/>
    <x v="13"/>
    <x v="3"/>
  </r>
  <r>
    <x v="109"/>
    <x v="181"/>
    <n v="42.1875"/>
    <x v="13"/>
    <x v="3"/>
  </r>
  <r>
    <x v="109"/>
    <x v="300"/>
    <n v="43.75"/>
    <x v="13"/>
    <x v="3"/>
  </r>
  <r>
    <x v="109"/>
    <x v="301"/>
    <n v="14.0625"/>
    <x v="13"/>
    <x v="3"/>
  </r>
  <r>
    <x v="109"/>
    <x v="302"/>
    <n v="21.875"/>
    <x v="13"/>
    <x v="3"/>
  </r>
  <r>
    <x v="109"/>
    <x v="303"/>
    <n v="39.0625"/>
    <x v="13"/>
    <x v="3"/>
  </r>
  <r>
    <x v="109"/>
    <x v="274"/>
    <n v="0"/>
    <x v="13"/>
    <x v="3"/>
  </r>
  <r>
    <x v="109"/>
    <x v="304"/>
    <n v="4.6875"/>
    <x v="13"/>
    <x v="3"/>
  </r>
  <r>
    <x v="109"/>
    <x v="305"/>
    <n v="53.125"/>
    <x v="13"/>
    <x v="3"/>
  </r>
  <r>
    <x v="109"/>
    <x v="306"/>
    <n v="14.0625"/>
    <x v="13"/>
    <x v="3"/>
  </r>
  <r>
    <x v="109"/>
    <x v="307"/>
    <n v="70.3125"/>
    <x v="13"/>
    <x v="3"/>
  </r>
  <r>
    <x v="109"/>
    <x v="308"/>
    <n v="50"/>
    <x v="13"/>
    <x v="3"/>
  </r>
  <r>
    <x v="109"/>
    <x v="309"/>
    <n v="46.875"/>
    <x v="13"/>
    <x v="3"/>
  </r>
  <r>
    <x v="109"/>
    <x v="310"/>
    <n v="1.5625"/>
    <x v="13"/>
    <x v="3"/>
  </r>
  <r>
    <x v="109"/>
    <x v="59"/>
    <n v="0"/>
    <x v="13"/>
    <x v="3"/>
  </r>
  <r>
    <x v="109"/>
    <x v="311"/>
    <n v="1.5625"/>
    <x v="13"/>
    <x v="3"/>
  </r>
  <r>
    <x v="109"/>
    <x v="255"/>
    <n v="53.086419753086417"/>
    <x v="14"/>
    <x v="3"/>
  </r>
  <r>
    <x v="109"/>
    <x v="181"/>
    <n v="18.518518518518519"/>
    <x v="14"/>
    <x v="3"/>
  </r>
  <r>
    <x v="109"/>
    <x v="300"/>
    <n v="28.395061728395063"/>
    <x v="14"/>
    <x v="3"/>
  </r>
  <r>
    <x v="109"/>
    <x v="301"/>
    <n v="16.049382716049383"/>
    <x v="14"/>
    <x v="3"/>
  </r>
  <r>
    <x v="109"/>
    <x v="302"/>
    <n v="6.1728395061728394"/>
    <x v="14"/>
    <x v="3"/>
  </r>
  <r>
    <x v="109"/>
    <x v="303"/>
    <n v="17.283950617283949"/>
    <x v="14"/>
    <x v="3"/>
  </r>
  <r>
    <x v="109"/>
    <x v="274"/>
    <n v="11.111111111111111"/>
    <x v="14"/>
    <x v="3"/>
  </r>
  <r>
    <x v="109"/>
    <x v="304"/>
    <n v="8.6419753086419746"/>
    <x v="14"/>
    <x v="3"/>
  </r>
  <r>
    <x v="109"/>
    <x v="305"/>
    <n v="37.037037037037038"/>
    <x v="14"/>
    <x v="3"/>
  </r>
  <r>
    <x v="109"/>
    <x v="306"/>
    <n v="14.814814814814815"/>
    <x v="14"/>
    <x v="3"/>
  </r>
  <r>
    <x v="109"/>
    <x v="307"/>
    <n v="75.308641975308646"/>
    <x v="14"/>
    <x v="3"/>
  </r>
  <r>
    <x v="109"/>
    <x v="308"/>
    <n v="67.901234567901241"/>
    <x v="14"/>
    <x v="3"/>
  </r>
  <r>
    <x v="109"/>
    <x v="309"/>
    <n v="72.839506172839506"/>
    <x v="14"/>
    <x v="3"/>
  </r>
  <r>
    <x v="109"/>
    <x v="310"/>
    <n v="2.4691358024691357"/>
    <x v="14"/>
    <x v="3"/>
  </r>
  <r>
    <x v="109"/>
    <x v="59"/>
    <n v="0"/>
    <x v="14"/>
    <x v="3"/>
  </r>
  <r>
    <x v="109"/>
    <x v="311"/>
    <n v="4.9382716049382713"/>
    <x v="14"/>
    <x v="3"/>
  </r>
  <r>
    <x v="109"/>
    <x v="255"/>
    <n v="40.963855421686745"/>
    <x v="15"/>
    <x v="3"/>
  </r>
  <r>
    <x v="109"/>
    <x v="181"/>
    <n v="40.963855421686745"/>
    <x v="15"/>
    <x v="3"/>
  </r>
  <r>
    <x v="109"/>
    <x v="300"/>
    <n v="67.46987951807229"/>
    <x v="15"/>
    <x v="3"/>
  </r>
  <r>
    <x v="109"/>
    <x v="301"/>
    <n v="3.6144578313253013"/>
    <x v="15"/>
    <x v="3"/>
  </r>
  <r>
    <x v="109"/>
    <x v="302"/>
    <n v="9.6385542168674707"/>
    <x v="15"/>
    <x v="3"/>
  </r>
  <r>
    <x v="109"/>
    <x v="303"/>
    <n v="45.783132530120483"/>
    <x v="15"/>
    <x v="3"/>
  </r>
  <r>
    <x v="109"/>
    <x v="274"/>
    <n v="2.4096385542168677"/>
    <x v="15"/>
    <x v="3"/>
  </r>
  <r>
    <x v="109"/>
    <x v="304"/>
    <n v="4.8192771084337354"/>
    <x v="15"/>
    <x v="3"/>
  </r>
  <r>
    <x v="109"/>
    <x v="305"/>
    <n v="27.710843373493976"/>
    <x v="15"/>
    <x v="3"/>
  </r>
  <r>
    <x v="109"/>
    <x v="306"/>
    <n v="18.072289156626507"/>
    <x v="15"/>
    <x v="3"/>
  </r>
  <r>
    <x v="109"/>
    <x v="307"/>
    <n v="73.493975903614455"/>
    <x v="15"/>
    <x v="3"/>
  </r>
  <r>
    <x v="109"/>
    <x v="308"/>
    <n v="68.674698795180717"/>
    <x v="15"/>
    <x v="3"/>
  </r>
  <r>
    <x v="109"/>
    <x v="309"/>
    <n v="84.337349397590359"/>
    <x v="15"/>
    <x v="3"/>
  </r>
  <r>
    <x v="109"/>
    <x v="310"/>
    <n v="1.2048192771084338"/>
    <x v="15"/>
    <x v="3"/>
  </r>
  <r>
    <x v="109"/>
    <x v="59"/>
    <n v="2.4096385542168677"/>
    <x v="15"/>
    <x v="3"/>
  </r>
  <r>
    <x v="109"/>
    <x v="311"/>
    <n v="3.6144578313253013"/>
    <x v="15"/>
    <x v="3"/>
  </r>
  <r>
    <x v="109"/>
    <x v="255"/>
    <n v="30.82191780821918"/>
    <x v="16"/>
    <x v="3"/>
  </r>
  <r>
    <x v="109"/>
    <x v="181"/>
    <n v="45.890410958904113"/>
    <x v="16"/>
    <x v="3"/>
  </r>
  <r>
    <x v="109"/>
    <x v="300"/>
    <n v="48.630136986301373"/>
    <x v="16"/>
    <x v="3"/>
  </r>
  <r>
    <x v="109"/>
    <x v="301"/>
    <n v="11.643835616438356"/>
    <x v="16"/>
    <x v="3"/>
  </r>
  <r>
    <x v="109"/>
    <x v="302"/>
    <n v="8.2191780821917817"/>
    <x v="16"/>
    <x v="3"/>
  </r>
  <r>
    <x v="109"/>
    <x v="303"/>
    <n v="39.041095890410958"/>
    <x v="16"/>
    <x v="3"/>
  </r>
  <r>
    <x v="109"/>
    <x v="274"/>
    <n v="6.1643835616438354"/>
    <x v="16"/>
    <x v="3"/>
  </r>
  <r>
    <x v="109"/>
    <x v="304"/>
    <n v="10.273972602739725"/>
    <x v="16"/>
    <x v="3"/>
  </r>
  <r>
    <x v="109"/>
    <x v="305"/>
    <n v="34.93150684931507"/>
    <x v="16"/>
    <x v="3"/>
  </r>
  <r>
    <x v="109"/>
    <x v="306"/>
    <n v="8.9041095890410951"/>
    <x v="16"/>
    <x v="3"/>
  </r>
  <r>
    <x v="109"/>
    <x v="307"/>
    <n v="66.438356164383563"/>
    <x v="16"/>
    <x v="3"/>
  </r>
  <r>
    <x v="109"/>
    <x v="308"/>
    <n v="53.424657534246577"/>
    <x v="16"/>
    <x v="3"/>
  </r>
  <r>
    <x v="109"/>
    <x v="309"/>
    <n v="75.342465753424662"/>
    <x v="16"/>
    <x v="3"/>
  </r>
  <r>
    <x v="109"/>
    <x v="310"/>
    <n v="2.0547945205479454"/>
    <x v="16"/>
    <x v="3"/>
  </r>
  <r>
    <x v="109"/>
    <x v="59"/>
    <n v="0.68493150684931503"/>
    <x v="16"/>
    <x v="3"/>
  </r>
  <r>
    <x v="109"/>
    <x v="311"/>
    <n v="6.1643835616438354"/>
    <x v="16"/>
    <x v="3"/>
  </r>
  <r>
    <x v="105"/>
    <x v="255"/>
    <n v="1.0040710435243567"/>
    <x v="0"/>
    <x v="2"/>
  </r>
  <r>
    <x v="105"/>
    <x v="181"/>
    <n v="1.9920447991169412"/>
    <x v="0"/>
    <x v="2"/>
  </r>
  <r>
    <x v="105"/>
    <x v="300"/>
    <n v="2.1290075509732618"/>
    <x v="0"/>
    <x v="2"/>
  </r>
  <r>
    <x v="105"/>
    <x v="301"/>
    <n v="1.0005589128398498"/>
    <x v="0"/>
    <x v="2"/>
  </r>
  <r>
    <x v="105"/>
    <x v="302"/>
    <n v="0.49762714575687073"/>
    <x v="0"/>
    <x v="2"/>
  </r>
  <r>
    <x v="105"/>
    <x v="303"/>
    <n v="1.2810454589999816"/>
    <x v="0"/>
    <x v="2"/>
  </r>
  <r>
    <x v="105"/>
    <x v="274"/>
    <n v="2.0115147099571686"/>
    <x v="0"/>
    <x v="2"/>
  </r>
  <r>
    <x v="105"/>
    <x v="304"/>
    <n v="0.29313436236989243"/>
    <x v="0"/>
    <x v="2"/>
  </r>
  <r>
    <x v="105"/>
    <x v="305"/>
    <n v="2.8042497311273356"/>
    <x v="0"/>
    <x v="2"/>
  </r>
  <r>
    <x v="105"/>
    <x v="306"/>
    <n v="0.48166810799198073"/>
    <x v="0"/>
    <x v="2"/>
  </r>
  <r>
    <x v="105"/>
    <x v="307"/>
    <n v="10.910557418682505"/>
    <x v="0"/>
    <x v="2"/>
  </r>
  <r>
    <x v="105"/>
    <x v="308"/>
    <n v="4.7522152081881162"/>
    <x v="0"/>
    <x v="2"/>
  </r>
  <r>
    <x v="105"/>
    <x v="309"/>
    <n v="6.1255417368070146"/>
    <x v="0"/>
    <x v="2"/>
  </r>
  <r>
    <x v="105"/>
    <x v="310"/>
    <n v="0.12071476884611557"/>
    <x v="0"/>
    <x v="2"/>
  </r>
  <r>
    <x v="105"/>
    <x v="59"/>
    <n v="0.2859994310661339"/>
    <x v="0"/>
    <x v="2"/>
  </r>
  <r>
    <x v="105"/>
    <x v="311"/>
    <n v="0.24143865263589187"/>
    <x v="0"/>
    <x v="2"/>
  </r>
  <r>
    <x v="105"/>
    <x v="255"/>
    <n v="1.5687713880627518"/>
    <x v="1"/>
    <x v="2"/>
  </r>
  <r>
    <x v="105"/>
    <x v="181"/>
    <n v="4.837269801560609"/>
    <x v="1"/>
    <x v="2"/>
  </r>
  <r>
    <x v="105"/>
    <x v="300"/>
    <n v="3.9482491074479293"/>
    <x v="1"/>
    <x v="2"/>
  </r>
  <r>
    <x v="105"/>
    <x v="301"/>
    <n v="2.1706012727600057"/>
    <x v="1"/>
    <x v="2"/>
  </r>
  <r>
    <x v="105"/>
    <x v="302"/>
    <n v="0.84516319954701757"/>
    <x v="1"/>
    <x v="2"/>
  </r>
  <r>
    <x v="105"/>
    <x v="303"/>
    <n v="2.7490691495965982"/>
    <x v="1"/>
    <x v="2"/>
  </r>
  <r>
    <x v="105"/>
    <x v="274"/>
    <n v="3.7296594245796166"/>
    <x v="1"/>
    <x v="2"/>
  </r>
  <r>
    <x v="105"/>
    <x v="304"/>
    <n v="0.67977302322879374"/>
    <x v="1"/>
    <x v="2"/>
  </r>
  <r>
    <x v="105"/>
    <x v="305"/>
    <n v="4.4248536059243158"/>
    <x v="1"/>
    <x v="2"/>
  </r>
  <r>
    <x v="105"/>
    <x v="306"/>
    <n v="0.69776483955732849"/>
    <x v="1"/>
    <x v="2"/>
  </r>
  <r>
    <x v="105"/>
    <x v="307"/>
    <n v="10.432741426693704"/>
    <x v="1"/>
    <x v="2"/>
  </r>
  <r>
    <x v="105"/>
    <x v="308"/>
    <n v="3.4807298342506861"/>
    <x v="1"/>
    <x v="2"/>
  </r>
  <r>
    <x v="105"/>
    <x v="309"/>
    <n v="10.837315393566245"/>
    <x v="1"/>
    <x v="2"/>
  </r>
  <r>
    <x v="105"/>
    <x v="310"/>
    <n v="0.27649229374876999"/>
    <x v="1"/>
    <x v="2"/>
  </r>
  <r>
    <x v="105"/>
    <x v="59"/>
    <n v="1.1164639359934189E-2"/>
    <x v="1"/>
    <x v="2"/>
  </r>
  <r>
    <x v="105"/>
    <x v="311"/>
    <n v="0.2172917935427191"/>
    <x v="1"/>
    <x v="2"/>
  </r>
  <r>
    <x v="105"/>
    <x v="255"/>
    <n v="1.1750914877740199"/>
    <x v="2"/>
    <x v="2"/>
  </r>
  <r>
    <x v="105"/>
    <x v="181"/>
    <n v="0.76723804941466134"/>
    <x v="2"/>
    <x v="2"/>
  </r>
  <r>
    <x v="105"/>
    <x v="300"/>
    <n v="1.0959522105827137"/>
    <x v="2"/>
    <x v="2"/>
  </r>
  <r>
    <x v="105"/>
    <x v="301"/>
    <n v="0.96580134823355057"/>
    <x v="2"/>
    <x v="2"/>
  </r>
  <r>
    <x v="105"/>
    <x v="302"/>
    <n v="0.31282947540594286"/>
    <x v="2"/>
    <x v="2"/>
  </r>
  <r>
    <x v="105"/>
    <x v="303"/>
    <n v="0.71964819740045793"/>
    <x v="2"/>
    <x v="2"/>
  </r>
  <r>
    <x v="105"/>
    <x v="274"/>
    <n v="0.89345838195558525"/>
    <x v="2"/>
    <x v="2"/>
  </r>
  <r>
    <x v="105"/>
    <x v="304"/>
    <n v="0.11521258018422489"/>
    <x v="2"/>
    <x v="2"/>
  </r>
  <r>
    <x v="105"/>
    <x v="305"/>
    <n v="2.7039400120586086"/>
    <x v="2"/>
    <x v="2"/>
  </r>
  <r>
    <x v="105"/>
    <x v="306"/>
    <n v="0.44640912112169329"/>
    <x v="2"/>
    <x v="2"/>
  </r>
  <r>
    <x v="105"/>
    <x v="307"/>
    <n v="13.114078579853848"/>
    <x v="2"/>
    <x v="2"/>
  </r>
  <r>
    <x v="105"/>
    <x v="308"/>
    <n v="5.2211992270726908"/>
    <x v="2"/>
    <x v="2"/>
  </r>
  <r>
    <x v="105"/>
    <x v="309"/>
    <n v="3.7057906298334777"/>
    <x v="2"/>
    <x v="2"/>
  </r>
  <r>
    <x v="105"/>
    <x v="310"/>
    <n v="5.4919811393837739E-2"/>
    <x v="2"/>
    <x v="2"/>
  </r>
  <r>
    <x v="105"/>
    <x v="59"/>
    <n v="0.42152668466710702"/>
    <x v="2"/>
    <x v="2"/>
  </r>
  <r>
    <x v="105"/>
    <x v="311"/>
    <n v="0.12979676223085709"/>
    <x v="2"/>
    <x v="2"/>
  </r>
  <r>
    <x v="105"/>
    <x v="255"/>
    <n v="0.59833339071318326"/>
    <x v="3"/>
    <x v="2"/>
  </r>
  <r>
    <x v="105"/>
    <x v="181"/>
    <n v="2.2136462257136418"/>
    <x v="3"/>
    <x v="2"/>
  </r>
  <r>
    <x v="105"/>
    <x v="300"/>
    <n v="2.3848808677235787"/>
    <x v="3"/>
    <x v="2"/>
  </r>
  <r>
    <x v="105"/>
    <x v="301"/>
    <n v="0.49003265190848622"/>
    <x v="3"/>
    <x v="2"/>
  </r>
  <r>
    <x v="105"/>
    <x v="302"/>
    <n v="0.61934863604530477"/>
    <x v="3"/>
    <x v="2"/>
  </r>
  <r>
    <x v="105"/>
    <x v="303"/>
    <n v="1.3932315506259727"/>
    <x v="3"/>
    <x v="2"/>
  </r>
  <r>
    <x v="105"/>
    <x v="274"/>
    <n v="1.9530665029945935"/>
    <x v="3"/>
    <x v="2"/>
  </r>
  <r>
    <x v="105"/>
    <x v="304"/>
    <n v="0.3381357633638053"/>
    <x v="3"/>
    <x v="2"/>
  </r>
  <r>
    <x v="105"/>
    <x v="305"/>
    <n v="2.5327797339855658"/>
    <x v="3"/>
    <x v="2"/>
  </r>
  <r>
    <x v="105"/>
    <x v="306"/>
    <n v="0.4143498105150667"/>
    <x v="3"/>
    <x v="2"/>
  </r>
  <r>
    <x v="105"/>
    <x v="307"/>
    <n v="5.2197023317375564"/>
    <x v="3"/>
    <x v="2"/>
  </r>
  <r>
    <x v="105"/>
    <x v="308"/>
    <n v="3.2513613333552289"/>
    <x v="3"/>
    <x v="2"/>
  </r>
  <r>
    <x v="105"/>
    <x v="309"/>
    <n v="3.1787725325162528"/>
    <x v="3"/>
    <x v="2"/>
  </r>
  <r>
    <x v="105"/>
    <x v="310"/>
    <n v="7.3250478186465073E-2"/>
    <x v="3"/>
    <x v="2"/>
  </r>
  <r>
    <x v="105"/>
    <x v="59"/>
    <n v="0.33559156736572598"/>
    <x v="3"/>
    <x v="2"/>
  </r>
  <r>
    <x v="105"/>
    <x v="311"/>
    <n v="0.346737568881122"/>
    <x v="3"/>
    <x v="2"/>
  </r>
  <r>
    <x v="105"/>
    <x v="255"/>
    <n v="0.66824098238048557"/>
    <x v="4"/>
    <x v="2"/>
  </r>
  <r>
    <x v="105"/>
    <x v="181"/>
    <n v="1.0340399536274028"/>
    <x v="4"/>
    <x v="2"/>
  </r>
  <r>
    <x v="105"/>
    <x v="300"/>
    <n v="1.1332717263853236"/>
    <x v="4"/>
    <x v="2"/>
  </r>
  <r>
    <x v="105"/>
    <x v="301"/>
    <n v="0.58263659313432203"/>
    <x v="4"/>
    <x v="2"/>
  </r>
  <r>
    <x v="105"/>
    <x v="302"/>
    <n v="0.40104678383149006"/>
    <x v="4"/>
    <x v="2"/>
  </r>
  <r>
    <x v="105"/>
    <x v="303"/>
    <n v="0.81957891661070936"/>
    <x v="4"/>
    <x v="2"/>
  </r>
  <r>
    <x v="105"/>
    <x v="274"/>
    <n v="2.4057590367419746"/>
    <x v="4"/>
    <x v="2"/>
  </r>
  <r>
    <x v="105"/>
    <x v="304"/>
    <n v="0.21162688118895454"/>
    <x v="4"/>
    <x v="2"/>
  </r>
  <r>
    <x v="105"/>
    <x v="305"/>
    <n v="1.2774290895462896"/>
    <x v="4"/>
    <x v="2"/>
  </r>
  <r>
    <x v="105"/>
    <x v="306"/>
    <n v="0.39501135407028559"/>
    <x v="4"/>
    <x v="2"/>
  </r>
  <r>
    <x v="105"/>
    <x v="307"/>
    <n v="13.875339499233263"/>
    <x v="4"/>
    <x v="2"/>
  </r>
  <r>
    <x v="105"/>
    <x v="308"/>
    <n v="6.5850676334523905"/>
    <x v="4"/>
    <x v="2"/>
  </r>
  <r>
    <x v="105"/>
    <x v="309"/>
    <n v="6.6340972719011884"/>
    <x v="4"/>
    <x v="2"/>
  </r>
  <r>
    <x v="105"/>
    <x v="310"/>
    <n v="0.10762998282829399"/>
    <x v="4"/>
    <x v="2"/>
  </r>
  <r>
    <x v="105"/>
    <x v="59"/>
    <n v="7.0850702498332904E-2"/>
    <x v="4"/>
    <x v="2"/>
  </r>
  <r>
    <x v="105"/>
    <x v="311"/>
    <n v="0.4850254872995679"/>
    <x v="4"/>
    <x v="2"/>
  </r>
  <r>
    <x v="105"/>
    <x v="255"/>
    <n v="0.93549893477053359"/>
    <x v="5"/>
    <x v="2"/>
  </r>
  <r>
    <x v="105"/>
    <x v="181"/>
    <n v="1.3826716322207688"/>
    <x v="5"/>
    <x v="2"/>
  </r>
  <r>
    <x v="105"/>
    <x v="300"/>
    <n v="1.3857670768783041"/>
    <x v="5"/>
    <x v="2"/>
  </r>
  <r>
    <x v="105"/>
    <x v="301"/>
    <n v="0.70290404838822773"/>
    <x v="5"/>
    <x v="2"/>
  </r>
  <r>
    <x v="105"/>
    <x v="302"/>
    <n v="0.32057694799458603"/>
    <x v="5"/>
    <x v="2"/>
  </r>
  <r>
    <x v="105"/>
    <x v="303"/>
    <n v="1.0095118102359837"/>
    <x v="5"/>
    <x v="2"/>
  </r>
  <r>
    <x v="105"/>
    <x v="274"/>
    <n v="1.1857934149638791"/>
    <x v="5"/>
    <x v="2"/>
  </r>
  <r>
    <x v="105"/>
    <x v="304"/>
    <n v="0.16425699278900596"/>
    <x v="5"/>
    <x v="2"/>
  </r>
  <r>
    <x v="105"/>
    <x v="305"/>
    <n v="1.4899066792854163"/>
    <x v="5"/>
    <x v="2"/>
  </r>
  <r>
    <x v="105"/>
    <x v="306"/>
    <n v="0.38915295271538863"/>
    <x v="5"/>
    <x v="2"/>
  </r>
  <r>
    <x v="105"/>
    <x v="307"/>
    <n v="11.073488378705989"/>
    <x v="5"/>
    <x v="2"/>
  </r>
  <r>
    <x v="105"/>
    <x v="308"/>
    <n v="7.7911264860800671"/>
    <x v="5"/>
    <x v="2"/>
  </r>
  <r>
    <x v="105"/>
    <x v="309"/>
    <n v="8.7052634511260667"/>
    <x v="5"/>
    <x v="2"/>
  </r>
  <r>
    <x v="105"/>
    <x v="310"/>
    <n v="0.13532649079741743"/>
    <x v="5"/>
    <x v="2"/>
  </r>
  <r>
    <x v="105"/>
    <x v="59"/>
    <n v="0.23811112750278737"/>
    <x v="5"/>
    <x v="2"/>
  </r>
  <r>
    <x v="105"/>
    <x v="311"/>
    <n v="0.16389982609775186"/>
    <x v="5"/>
    <x v="2"/>
  </r>
  <r>
    <x v="105"/>
    <x v="255"/>
    <n v="0.80129756061497037"/>
    <x v="6"/>
    <x v="2"/>
  </r>
  <r>
    <x v="105"/>
    <x v="181"/>
    <n v="0.6185720204534868"/>
    <x v="6"/>
    <x v="2"/>
  </r>
  <r>
    <x v="105"/>
    <x v="300"/>
    <n v="0.78373317707746615"/>
    <x v="6"/>
    <x v="2"/>
  </r>
  <r>
    <x v="105"/>
    <x v="301"/>
    <n v="0.34964494671046187"/>
    <x v="6"/>
    <x v="2"/>
  </r>
  <r>
    <x v="105"/>
    <x v="302"/>
    <n v="0.14037561390505018"/>
    <x v="6"/>
    <x v="2"/>
  </r>
  <r>
    <x v="105"/>
    <x v="303"/>
    <n v="0.4362165900250542"/>
    <x v="6"/>
    <x v="2"/>
  </r>
  <r>
    <x v="105"/>
    <x v="274"/>
    <n v="3.1433546207631391"/>
    <x v="6"/>
    <x v="2"/>
  </r>
  <r>
    <x v="105"/>
    <x v="304"/>
    <n v="0.16011741295362028"/>
    <x v="6"/>
    <x v="2"/>
  </r>
  <r>
    <x v="105"/>
    <x v="305"/>
    <n v="1.574474970303819"/>
    <x v="6"/>
    <x v="2"/>
  </r>
  <r>
    <x v="105"/>
    <x v="306"/>
    <n v="0.20119372571557886"/>
    <x v="6"/>
    <x v="2"/>
  </r>
  <r>
    <x v="105"/>
    <x v="307"/>
    <n v="17.146105510846418"/>
    <x v="6"/>
    <x v="2"/>
  </r>
  <r>
    <x v="105"/>
    <x v="308"/>
    <n v="5.9660107393638935"/>
    <x v="6"/>
    <x v="2"/>
  </r>
  <r>
    <x v="105"/>
    <x v="309"/>
    <n v="6.7629917775176782"/>
    <x v="6"/>
    <x v="2"/>
  </r>
  <r>
    <x v="105"/>
    <x v="310"/>
    <n v="0.18688059194334972"/>
    <x v="6"/>
    <x v="2"/>
  </r>
  <r>
    <x v="105"/>
    <x v="59"/>
    <n v="0"/>
    <x v="6"/>
    <x v="2"/>
  </r>
  <r>
    <x v="105"/>
    <x v="311"/>
    <n v="0.21571818533301088"/>
    <x v="6"/>
    <x v="2"/>
  </r>
  <r>
    <x v="105"/>
    <x v="255"/>
    <n v="0.53147184124679303"/>
    <x v="7"/>
    <x v="2"/>
  </r>
  <r>
    <x v="105"/>
    <x v="181"/>
    <n v="0.89699254795948524"/>
    <x v="7"/>
    <x v="2"/>
  </r>
  <r>
    <x v="105"/>
    <x v="300"/>
    <n v="0.7293085260323745"/>
    <x v="7"/>
    <x v="2"/>
  </r>
  <r>
    <x v="105"/>
    <x v="301"/>
    <n v="0.54072186926157628"/>
    <x v="7"/>
    <x v="2"/>
  </r>
  <r>
    <x v="105"/>
    <x v="302"/>
    <n v="0.6932052943845467"/>
    <x v="7"/>
    <x v="2"/>
  </r>
  <r>
    <x v="105"/>
    <x v="303"/>
    <n v="0.51563249487848806"/>
    <x v="7"/>
    <x v="2"/>
  </r>
  <r>
    <x v="105"/>
    <x v="274"/>
    <n v="4.6432854748426138"/>
    <x v="7"/>
    <x v="2"/>
  </r>
  <r>
    <x v="105"/>
    <x v="304"/>
    <n v="0.23407145601608659"/>
    <x v="7"/>
    <x v="2"/>
  </r>
  <r>
    <x v="105"/>
    <x v="305"/>
    <n v="0.76732326769647918"/>
    <x v="7"/>
    <x v="2"/>
  </r>
  <r>
    <x v="105"/>
    <x v="306"/>
    <n v="0.57128004867250803"/>
    <x v="7"/>
    <x v="2"/>
  </r>
  <r>
    <x v="105"/>
    <x v="307"/>
    <n v="13.538135755959903"/>
    <x v="7"/>
    <x v="2"/>
  </r>
  <r>
    <x v="105"/>
    <x v="308"/>
    <n v="6.7368238154446551"/>
    <x v="7"/>
    <x v="2"/>
  </r>
  <r>
    <x v="105"/>
    <x v="309"/>
    <n v="3.4009942499945396"/>
    <x v="7"/>
    <x v="2"/>
  </r>
  <r>
    <x v="105"/>
    <x v="310"/>
    <n v="0.10016296068943432"/>
    <x v="7"/>
    <x v="2"/>
  </r>
  <r>
    <x v="105"/>
    <x v="59"/>
    <n v="0"/>
    <x v="7"/>
    <x v="2"/>
  </r>
  <r>
    <x v="105"/>
    <x v="311"/>
    <n v="0.98225783396469191"/>
    <x v="7"/>
    <x v="2"/>
  </r>
  <r>
    <x v="105"/>
    <x v="255"/>
    <n v="0.34869488778721947"/>
    <x v="8"/>
    <x v="2"/>
  </r>
  <r>
    <x v="105"/>
    <x v="181"/>
    <n v="1.1266985572873225"/>
    <x v="8"/>
    <x v="2"/>
  </r>
  <r>
    <x v="105"/>
    <x v="300"/>
    <n v="1.7207088408658997"/>
    <x v="8"/>
    <x v="2"/>
  </r>
  <r>
    <x v="105"/>
    <x v="301"/>
    <n v="0.69261908733445965"/>
    <x v="8"/>
    <x v="2"/>
  </r>
  <r>
    <x v="105"/>
    <x v="302"/>
    <n v="0.31847478044440747"/>
    <x v="8"/>
    <x v="2"/>
  </r>
  <r>
    <x v="105"/>
    <x v="303"/>
    <n v="1.3792555391319399"/>
    <x v="8"/>
    <x v="2"/>
  </r>
  <r>
    <x v="105"/>
    <x v="274"/>
    <n v="1.1390029661188293E-2"/>
    <x v="8"/>
    <x v="2"/>
  </r>
  <r>
    <x v="105"/>
    <x v="304"/>
    <n v="0.2966769458264007"/>
    <x v="8"/>
    <x v="2"/>
  </r>
  <r>
    <x v="105"/>
    <x v="305"/>
    <n v="1.4584491008164835"/>
    <x v="8"/>
    <x v="2"/>
  </r>
  <r>
    <x v="105"/>
    <x v="306"/>
    <n v="0.31627715527492745"/>
    <x v="8"/>
    <x v="2"/>
  </r>
  <r>
    <x v="105"/>
    <x v="307"/>
    <n v="15.328818310064174"/>
    <x v="8"/>
    <x v="2"/>
  </r>
  <r>
    <x v="105"/>
    <x v="308"/>
    <n v="5.1171436779495316"/>
    <x v="8"/>
    <x v="2"/>
  </r>
  <r>
    <x v="105"/>
    <x v="309"/>
    <n v="8.4170070996147555"/>
    <x v="8"/>
    <x v="2"/>
  </r>
  <r>
    <x v="105"/>
    <x v="310"/>
    <n v="0"/>
    <x v="8"/>
    <x v="2"/>
  </r>
  <r>
    <x v="105"/>
    <x v="59"/>
    <n v="0"/>
    <x v="8"/>
    <x v="2"/>
  </r>
  <r>
    <x v="105"/>
    <x v="311"/>
    <n v="0.45067200039145494"/>
    <x v="8"/>
    <x v="2"/>
  </r>
  <r>
    <x v="105"/>
    <x v="255"/>
    <n v="0.72108432725191107"/>
    <x v="9"/>
    <x v="2"/>
  </r>
  <r>
    <x v="105"/>
    <x v="181"/>
    <n v="1.5686845416152395"/>
    <x v="9"/>
    <x v="2"/>
  </r>
  <r>
    <x v="105"/>
    <x v="300"/>
    <n v="3.0310957380568868"/>
    <x v="9"/>
    <x v="2"/>
  </r>
  <r>
    <x v="105"/>
    <x v="301"/>
    <n v="0.78271162159596086"/>
    <x v="9"/>
    <x v="2"/>
  </r>
  <r>
    <x v="105"/>
    <x v="302"/>
    <n v="0.55104697497416755"/>
    <x v="9"/>
    <x v="2"/>
  </r>
  <r>
    <x v="105"/>
    <x v="303"/>
    <n v="0.63106124491174365"/>
    <x v="9"/>
    <x v="2"/>
  </r>
  <r>
    <x v="105"/>
    <x v="274"/>
    <n v="0.46220470758037352"/>
    <x v="9"/>
    <x v="2"/>
  </r>
  <r>
    <x v="105"/>
    <x v="304"/>
    <n v="0.19702740819484538"/>
    <x v="9"/>
    <x v="2"/>
  </r>
  <r>
    <x v="105"/>
    <x v="305"/>
    <n v="3.8247158405860091"/>
    <x v="9"/>
    <x v="2"/>
  </r>
  <r>
    <x v="105"/>
    <x v="306"/>
    <n v="0.68093661907522129"/>
    <x v="9"/>
    <x v="2"/>
  </r>
  <r>
    <x v="105"/>
    <x v="307"/>
    <n v="11.002383836040355"/>
    <x v="9"/>
    <x v="2"/>
  </r>
  <r>
    <x v="105"/>
    <x v="308"/>
    <n v="3.8326441695116586"/>
    <x v="9"/>
    <x v="2"/>
  </r>
  <r>
    <x v="105"/>
    <x v="309"/>
    <n v="5.1639849069058839"/>
    <x v="9"/>
    <x v="2"/>
  </r>
  <r>
    <x v="105"/>
    <x v="310"/>
    <n v="1.5181906453369932E-2"/>
    <x v="9"/>
    <x v="2"/>
  </r>
  <r>
    <x v="105"/>
    <x v="59"/>
    <n v="0"/>
    <x v="9"/>
    <x v="2"/>
  </r>
  <r>
    <x v="105"/>
    <x v="311"/>
    <n v="0.20883555765857753"/>
    <x v="9"/>
    <x v="2"/>
  </r>
  <r>
    <x v="105"/>
    <x v="255"/>
    <n v="0.32225890838972621"/>
    <x v="10"/>
    <x v="2"/>
  </r>
  <r>
    <x v="105"/>
    <x v="181"/>
    <n v="3.181961063103576"/>
    <x v="10"/>
    <x v="2"/>
  </r>
  <r>
    <x v="105"/>
    <x v="300"/>
    <n v="1.9998132852976975"/>
    <x v="10"/>
    <x v="2"/>
  </r>
  <r>
    <x v="105"/>
    <x v="301"/>
    <n v="0.753001013663123"/>
    <x v="10"/>
    <x v="2"/>
  </r>
  <r>
    <x v="105"/>
    <x v="302"/>
    <n v="0.15315274854165206"/>
    <x v="10"/>
    <x v="2"/>
  </r>
  <r>
    <x v="105"/>
    <x v="303"/>
    <n v="1.3523174984077129"/>
    <x v="10"/>
    <x v="2"/>
  </r>
  <r>
    <x v="105"/>
    <x v="274"/>
    <n v="1.4795193645575857"/>
    <x v="10"/>
    <x v="2"/>
  </r>
  <r>
    <x v="105"/>
    <x v="304"/>
    <n v="0.2748772768096529"/>
    <x v="10"/>
    <x v="2"/>
  </r>
  <r>
    <x v="105"/>
    <x v="305"/>
    <n v="2.9189424886983626"/>
    <x v="10"/>
    <x v="2"/>
  </r>
  <r>
    <x v="105"/>
    <x v="306"/>
    <n v="5.9027621833761756E-2"/>
    <x v="10"/>
    <x v="2"/>
  </r>
  <r>
    <x v="105"/>
    <x v="307"/>
    <n v="6.990146698021908"/>
    <x v="10"/>
    <x v="2"/>
  </r>
  <r>
    <x v="105"/>
    <x v="308"/>
    <n v="4.8212272528761346"/>
    <x v="10"/>
    <x v="2"/>
  </r>
  <r>
    <x v="105"/>
    <x v="309"/>
    <n v="4.9175858571669249"/>
    <x v="10"/>
    <x v="2"/>
  </r>
  <r>
    <x v="105"/>
    <x v="310"/>
    <n v="3.8288187135413008E-2"/>
    <x v="10"/>
    <x v="2"/>
  </r>
  <r>
    <x v="105"/>
    <x v="59"/>
    <n v="0"/>
    <x v="10"/>
    <x v="2"/>
  </r>
  <r>
    <x v="105"/>
    <x v="311"/>
    <n v="0.25046855751082703"/>
    <x v="10"/>
    <x v="2"/>
  </r>
  <r>
    <x v="105"/>
    <x v="255"/>
    <n v="0.4949765697012371"/>
    <x v="11"/>
    <x v="2"/>
  </r>
  <r>
    <x v="105"/>
    <x v="181"/>
    <n v="2.3605443118108678"/>
    <x v="11"/>
    <x v="2"/>
  </r>
  <r>
    <x v="105"/>
    <x v="300"/>
    <n v="1.5208706829546288"/>
    <x v="11"/>
    <x v="2"/>
  </r>
  <r>
    <x v="105"/>
    <x v="301"/>
    <n v="0.44180074289256888"/>
    <x v="11"/>
    <x v="2"/>
  </r>
  <r>
    <x v="105"/>
    <x v="302"/>
    <n v="6.5156151425640574E-2"/>
    <x v="11"/>
    <x v="2"/>
  </r>
  <r>
    <x v="105"/>
    <x v="303"/>
    <n v="0.51830667553428889"/>
    <x v="11"/>
    <x v="2"/>
  </r>
  <r>
    <x v="105"/>
    <x v="274"/>
    <n v="0.13311471796636232"/>
    <x v="11"/>
    <x v="2"/>
  </r>
  <r>
    <x v="105"/>
    <x v="304"/>
    <n v="0.49182385269677059"/>
    <x v="11"/>
    <x v="2"/>
  </r>
  <r>
    <x v="105"/>
    <x v="305"/>
    <n v="4.4685910217529097"/>
    <x v="11"/>
    <x v="2"/>
  </r>
  <r>
    <x v="105"/>
    <x v="306"/>
    <n v="0.3051830060323551"/>
    <x v="11"/>
    <x v="2"/>
  </r>
  <r>
    <x v="105"/>
    <x v="307"/>
    <n v="8.0265372518601463"/>
    <x v="11"/>
    <x v="2"/>
  </r>
  <r>
    <x v="105"/>
    <x v="308"/>
    <n v="3.1078783626251769"/>
    <x v="11"/>
    <x v="2"/>
  </r>
  <r>
    <x v="105"/>
    <x v="309"/>
    <n v="9.5283515120322164"/>
    <x v="11"/>
    <x v="2"/>
  </r>
  <r>
    <x v="105"/>
    <x v="310"/>
    <n v="0.10509056681554926"/>
    <x v="11"/>
    <x v="2"/>
  </r>
  <r>
    <x v="105"/>
    <x v="59"/>
    <n v="0.21018113363109847"/>
    <x v="11"/>
    <x v="2"/>
  </r>
  <r>
    <x v="105"/>
    <x v="311"/>
    <n v="1.6814490690487873E-3"/>
    <x v="11"/>
    <x v="2"/>
  </r>
  <r>
    <x v="105"/>
    <x v="255"/>
    <n v="0.91802910793488568"/>
    <x v="12"/>
    <x v="2"/>
  </r>
  <r>
    <x v="105"/>
    <x v="181"/>
    <n v="2.5879630140662777"/>
    <x v="12"/>
    <x v="2"/>
  </r>
  <r>
    <x v="105"/>
    <x v="300"/>
    <n v="1.9914938297921534"/>
    <x v="12"/>
    <x v="2"/>
  </r>
  <r>
    <x v="105"/>
    <x v="301"/>
    <n v="1.3683528531547411"/>
    <x v="12"/>
    <x v="2"/>
  </r>
  <r>
    <x v="105"/>
    <x v="302"/>
    <n v="0.37919896558442057"/>
    <x v="12"/>
    <x v="2"/>
  </r>
  <r>
    <x v="105"/>
    <x v="303"/>
    <n v="0.74271451768181473"/>
    <x v="12"/>
    <x v="2"/>
  </r>
  <r>
    <x v="105"/>
    <x v="274"/>
    <n v="6.4866398393636366"/>
    <x v="12"/>
    <x v="2"/>
  </r>
  <r>
    <x v="105"/>
    <x v="304"/>
    <n v="0.45701666689903192"/>
    <x v="12"/>
    <x v="2"/>
  </r>
  <r>
    <x v="105"/>
    <x v="305"/>
    <n v="2.1906498723949301"/>
    <x v="12"/>
    <x v="2"/>
  </r>
  <r>
    <x v="105"/>
    <x v="306"/>
    <n v="0.71784082368009705"/>
    <x v="12"/>
    <x v="2"/>
  </r>
  <r>
    <x v="105"/>
    <x v="307"/>
    <n v="5.5444029997831707"/>
    <x v="12"/>
    <x v="2"/>
  </r>
  <r>
    <x v="105"/>
    <x v="308"/>
    <n v="3.8938818963331721"/>
    <x v="12"/>
    <x v="2"/>
  </r>
  <r>
    <x v="105"/>
    <x v="309"/>
    <n v="7.5187482989047956"/>
    <x v="12"/>
    <x v="2"/>
  </r>
  <r>
    <x v="105"/>
    <x v="310"/>
    <n v="0.65580643020593354"/>
    <x v="12"/>
    <x v="2"/>
  </r>
  <r>
    <x v="105"/>
    <x v="59"/>
    <n v="0.35961967231399222"/>
    <x v="12"/>
    <x v="2"/>
  </r>
  <r>
    <x v="105"/>
    <x v="311"/>
    <n v="2.9968306026166052E-2"/>
    <x v="12"/>
    <x v="2"/>
  </r>
  <r>
    <x v="105"/>
    <x v="255"/>
    <n v="0.65177442426524168"/>
    <x v="13"/>
    <x v="2"/>
  </r>
  <r>
    <x v="105"/>
    <x v="181"/>
    <n v="4.1215228395931867"/>
    <x v="13"/>
    <x v="2"/>
  </r>
  <r>
    <x v="105"/>
    <x v="300"/>
    <n v="3.6317038417885836"/>
    <x v="13"/>
    <x v="2"/>
  </r>
  <r>
    <x v="105"/>
    <x v="301"/>
    <n v="0.71741901901863869"/>
    <x v="13"/>
    <x v="2"/>
  </r>
  <r>
    <x v="105"/>
    <x v="302"/>
    <n v="1.869496263035868"/>
    <x v="13"/>
    <x v="2"/>
  </r>
  <r>
    <x v="105"/>
    <x v="303"/>
    <n v="1.9132460985129551"/>
    <x v="13"/>
    <x v="2"/>
  </r>
  <r>
    <x v="105"/>
    <x v="274"/>
    <n v="3.6015562679103068"/>
    <x v="13"/>
    <x v="2"/>
  </r>
  <r>
    <x v="105"/>
    <x v="304"/>
    <n v="4.6284620224477602E-2"/>
    <x v="13"/>
    <x v="2"/>
  </r>
  <r>
    <x v="105"/>
    <x v="305"/>
    <n v="3.9450033252571868"/>
    <x v="13"/>
    <x v="2"/>
  </r>
  <r>
    <x v="105"/>
    <x v="306"/>
    <n v="0.88711621005573982"/>
    <x v="13"/>
    <x v="2"/>
  </r>
  <r>
    <x v="105"/>
    <x v="307"/>
    <n v="10.230006062313603"/>
    <x v="13"/>
    <x v="2"/>
  </r>
  <r>
    <x v="105"/>
    <x v="308"/>
    <n v="3.4797930883226984"/>
    <x v="13"/>
    <x v="2"/>
  </r>
  <r>
    <x v="105"/>
    <x v="309"/>
    <n v="4.5895513392115488"/>
    <x v="13"/>
    <x v="2"/>
  </r>
  <r>
    <x v="105"/>
    <x v="310"/>
    <n v="6.8982597982561372E-2"/>
    <x v="13"/>
    <x v="2"/>
  </r>
  <r>
    <x v="105"/>
    <x v="59"/>
    <n v="0"/>
    <x v="13"/>
    <x v="2"/>
  </r>
  <r>
    <x v="105"/>
    <x v="311"/>
    <n v="0"/>
    <x v="13"/>
    <x v="2"/>
  </r>
  <r>
    <x v="105"/>
    <x v="255"/>
    <n v="2.4909048264955191"/>
    <x v="14"/>
    <x v="2"/>
  </r>
  <r>
    <x v="105"/>
    <x v="181"/>
    <n v="0.86743268506860438"/>
    <x v="14"/>
    <x v="2"/>
  </r>
  <r>
    <x v="105"/>
    <x v="300"/>
    <n v="1.3481361845227549"/>
    <x v="14"/>
    <x v="2"/>
  </r>
  <r>
    <x v="105"/>
    <x v="301"/>
    <n v="2.4357205331659761"/>
    <x v="14"/>
    <x v="2"/>
  </r>
  <r>
    <x v="105"/>
    <x v="302"/>
    <n v="1.4564554870794155"/>
    <x v="14"/>
    <x v="2"/>
  </r>
  <r>
    <x v="105"/>
    <x v="303"/>
    <n v="1.1271062563328136"/>
    <x v="14"/>
    <x v="2"/>
  </r>
  <r>
    <x v="105"/>
    <x v="274"/>
    <n v="8.0536865225235594"/>
    <x v="14"/>
    <x v="2"/>
  </r>
  <r>
    <x v="105"/>
    <x v="304"/>
    <n v="0.74652492302563023"/>
    <x v="14"/>
    <x v="2"/>
  </r>
  <r>
    <x v="105"/>
    <x v="305"/>
    <n v="3.3192547361821938"/>
    <x v="14"/>
    <x v="2"/>
  </r>
  <r>
    <x v="105"/>
    <x v="306"/>
    <n v="0.38058133330718386"/>
    <x v="14"/>
    <x v="2"/>
  </r>
  <r>
    <x v="105"/>
    <x v="307"/>
    <n v="21.135437967778572"/>
    <x v="14"/>
    <x v="2"/>
  </r>
  <r>
    <x v="105"/>
    <x v="308"/>
    <n v="6.968444212854533"/>
    <x v="14"/>
    <x v="2"/>
  </r>
  <r>
    <x v="105"/>
    <x v="309"/>
    <n v="7.2266540097598737"/>
    <x v="14"/>
    <x v="2"/>
  </r>
  <r>
    <x v="105"/>
    <x v="310"/>
    <n v="9.6609107685669757E-2"/>
    <x v="14"/>
    <x v="2"/>
  </r>
  <r>
    <x v="105"/>
    <x v="59"/>
    <n v="0"/>
    <x v="14"/>
    <x v="2"/>
  </r>
  <r>
    <x v="105"/>
    <x v="311"/>
    <n v="0.40839304612578575"/>
    <x v="14"/>
    <x v="2"/>
  </r>
  <r>
    <x v="105"/>
    <x v="255"/>
    <n v="0.89217172008350154"/>
    <x v="15"/>
    <x v="2"/>
  </r>
  <r>
    <x v="105"/>
    <x v="181"/>
    <n v="4.9522550413790931"/>
    <x v="15"/>
    <x v="2"/>
  </r>
  <r>
    <x v="105"/>
    <x v="300"/>
    <n v="9.1095008407739062"/>
    <x v="15"/>
    <x v="2"/>
  </r>
  <r>
    <x v="105"/>
    <x v="301"/>
    <n v="0.70167582706138021"/>
    <x v="15"/>
    <x v="2"/>
  </r>
  <r>
    <x v="105"/>
    <x v="302"/>
    <n v="0.69242225771859722"/>
    <x v="15"/>
    <x v="2"/>
  </r>
  <r>
    <x v="105"/>
    <x v="303"/>
    <n v="4.5656792048693768"/>
    <x v="15"/>
    <x v="2"/>
  </r>
  <r>
    <x v="105"/>
    <x v="274"/>
    <n v="0.97641110996263003"/>
    <x v="15"/>
    <x v="2"/>
  </r>
  <r>
    <x v="105"/>
    <x v="304"/>
    <n v="0.74188099041278266"/>
    <x v="15"/>
    <x v="2"/>
  </r>
  <r>
    <x v="105"/>
    <x v="305"/>
    <n v="2.6698142996919367"/>
    <x v="15"/>
    <x v="2"/>
  </r>
  <r>
    <x v="105"/>
    <x v="306"/>
    <n v="0.7115675736002175"/>
    <x v="15"/>
    <x v="2"/>
  </r>
  <r>
    <x v="105"/>
    <x v="307"/>
    <n v="11.803278694177665"/>
    <x v="15"/>
    <x v="2"/>
  </r>
  <r>
    <x v="105"/>
    <x v="308"/>
    <n v="7.289132297889652"/>
    <x v="15"/>
    <x v="2"/>
  </r>
  <r>
    <x v="105"/>
    <x v="309"/>
    <n v="21.721828675249046"/>
    <x v="15"/>
    <x v="2"/>
  </r>
  <r>
    <x v="105"/>
    <x v="310"/>
    <n v="7.1794934556075746E-2"/>
    <x v="15"/>
    <x v="2"/>
  </r>
  <r>
    <x v="105"/>
    <x v="59"/>
    <n v="0.83760756982088402"/>
    <x v="15"/>
    <x v="2"/>
  </r>
  <r>
    <x v="105"/>
    <x v="311"/>
    <n v="0.13162404668613889"/>
    <x v="15"/>
    <x v="2"/>
  </r>
  <r>
    <x v="105"/>
    <x v="255"/>
    <n v="1.6129249995507853"/>
    <x v="16"/>
    <x v="2"/>
  </r>
  <r>
    <x v="105"/>
    <x v="181"/>
    <n v="4.043393263585136"/>
    <x v="16"/>
    <x v="2"/>
  </r>
  <r>
    <x v="105"/>
    <x v="300"/>
    <n v="5.0374141954541463"/>
    <x v="16"/>
    <x v="2"/>
  </r>
  <r>
    <x v="105"/>
    <x v="301"/>
    <n v="1.9087509230232425"/>
    <x v="16"/>
    <x v="2"/>
  </r>
  <r>
    <x v="105"/>
    <x v="302"/>
    <n v="0.55906802626766749"/>
    <x v="16"/>
    <x v="2"/>
  </r>
  <r>
    <x v="105"/>
    <x v="303"/>
    <n v="2.8774583797591693"/>
    <x v="16"/>
    <x v="2"/>
  </r>
  <r>
    <x v="105"/>
    <x v="274"/>
    <n v="3.0716061323883048"/>
    <x v="16"/>
    <x v="2"/>
  </r>
  <r>
    <x v="105"/>
    <x v="304"/>
    <n v="0.36157254093451979"/>
    <x v="16"/>
    <x v="2"/>
  </r>
  <r>
    <x v="105"/>
    <x v="305"/>
    <n v="3.0551806857636352"/>
    <x v="16"/>
    <x v="2"/>
  </r>
  <r>
    <x v="105"/>
    <x v="306"/>
    <n v="0.50606613688101099"/>
    <x v="16"/>
    <x v="2"/>
  </r>
  <r>
    <x v="105"/>
    <x v="307"/>
    <n v="10.166615807424915"/>
    <x v="16"/>
    <x v="2"/>
  </r>
  <r>
    <x v="105"/>
    <x v="308"/>
    <n v="3.7247669886290775"/>
    <x v="16"/>
    <x v="2"/>
  </r>
  <r>
    <x v="105"/>
    <x v="309"/>
    <n v="19.883380646793324"/>
    <x v="16"/>
    <x v="2"/>
  </r>
  <r>
    <x v="105"/>
    <x v="310"/>
    <n v="0.31810258376598738"/>
    <x v="16"/>
    <x v="2"/>
  </r>
  <r>
    <x v="105"/>
    <x v="59"/>
    <n v="0.87427427875402985"/>
    <x v="16"/>
    <x v="2"/>
  </r>
  <r>
    <x v="105"/>
    <x v="311"/>
    <n v="0.46137739586663212"/>
    <x v="16"/>
    <x v="2"/>
  </r>
  <r>
    <x v="105"/>
    <x v="255"/>
    <n v="1.1292419285698978"/>
    <x v="0"/>
    <x v="3"/>
  </r>
  <r>
    <x v="105"/>
    <x v="181"/>
    <n v="2.1659059407391692"/>
    <x v="0"/>
    <x v="3"/>
  </r>
  <r>
    <x v="105"/>
    <x v="300"/>
    <n v="2.7982531483928583"/>
    <x v="0"/>
    <x v="3"/>
  </r>
  <r>
    <x v="105"/>
    <x v="301"/>
    <n v="1.0375047218889426"/>
    <x v="0"/>
    <x v="3"/>
  </r>
  <r>
    <x v="105"/>
    <x v="302"/>
    <n v="0.56581583706446092"/>
    <x v="0"/>
    <x v="3"/>
  </r>
  <r>
    <x v="105"/>
    <x v="303"/>
    <n v="1.4693695297005507"/>
    <x v="0"/>
    <x v="3"/>
  </r>
  <r>
    <x v="105"/>
    <x v="274"/>
    <n v="1.6150844818645249"/>
    <x v="0"/>
    <x v="3"/>
  </r>
  <r>
    <x v="105"/>
    <x v="304"/>
    <n v="0.34311124354379607"/>
    <x v="0"/>
    <x v="3"/>
  </r>
  <r>
    <x v="105"/>
    <x v="305"/>
    <n v="3.1063742720720739"/>
    <x v="0"/>
    <x v="3"/>
  </r>
  <r>
    <x v="105"/>
    <x v="306"/>
    <n v="0.54533990973471969"/>
    <x v="0"/>
    <x v="3"/>
  </r>
  <r>
    <x v="105"/>
    <x v="307"/>
    <n v="11.618191646232424"/>
    <x v="0"/>
    <x v="3"/>
  </r>
  <r>
    <x v="105"/>
    <x v="308"/>
    <n v="5.1551111910536447"/>
    <x v="0"/>
    <x v="3"/>
  </r>
  <r>
    <x v="105"/>
    <x v="309"/>
    <n v="7.0248553876697457"/>
    <x v="0"/>
    <x v="3"/>
  </r>
  <r>
    <x v="105"/>
    <x v="310"/>
    <n v="0.16603960249360988"/>
    <x v="0"/>
    <x v="3"/>
  </r>
  <r>
    <x v="105"/>
    <x v="59"/>
    <n v="0.2729634319192274"/>
    <x v="0"/>
    <x v="3"/>
  </r>
  <r>
    <x v="105"/>
    <x v="311"/>
    <n v="0.28788420768943801"/>
    <x v="0"/>
    <x v="3"/>
  </r>
  <r>
    <x v="105"/>
    <x v="255"/>
    <n v="1.3229004215186038"/>
    <x v="1"/>
    <x v="3"/>
  </r>
  <r>
    <x v="105"/>
    <x v="181"/>
    <n v="4.9217462167956523"/>
    <x v="1"/>
    <x v="3"/>
  </r>
  <r>
    <x v="105"/>
    <x v="300"/>
    <n v="5.3966219938836435"/>
    <x v="1"/>
    <x v="3"/>
  </r>
  <r>
    <x v="105"/>
    <x v="301"/>
    <n v="1.949664920833112"/>
    <x v="1"/>
    <x v="3"/>
  </r>
  <r>
    <x v="105"/>
    <x v="302"/>
    <n v="0.42532430208423933"/>
    <x v="1"/>
    <x v="3"/>
  </r>
  <r>
    <x v="105"/>
    <x v="303"/>
    <n v="3.1671946556202699"/>
    <x v="1"/>
    <x v="3"/>
  </r>
  <r>
    <x v="105"/>
    <x v="274"/>
    <n v="1.8055561504470292"/>
    <x v="1"/>
    <x v="3"/>
  </r>
  <r>
    <x v="105"/>
    <x v="304"/>
    <n v="0.62161840103469412"/>
    <x v="1"/>
    <x v="3"/>
  </r>
  <r>
    <x v="105"/>
    <x v="305"/>
    <n v="4.1749650279958361"/>
    <x v="1"/>
    <x v="3"/>
  </r>
  <r>
    <x v="105"/>
    <x v="306"/>
    <n v="0.48571347710098728"/>
    <x v="1"/>
    <x v="3"/>
  </r>
  <r>
    <x v="105"/>
    <x v="307"/>
    <n v="9.287891154678606"/>
    <x v="1"/>
    <x v="3"/>
  </r>
  <r>
    <x v="105"/>
    <x v="308"/>
    <n v="3.8080893029425784"/>
    <x v="1"/>
    <x v="3"/>
  </r>
  <r>
    <x v="105"/>
    <x v="309"/>
    <n v="12.23420552900728"/>
    <x v="1"/>
    <x v="3"/>
  </r>
  <r>
    <x v="105"/>
    <x v="310"/>
    <n v="0.29915480147189466"/>
    <x v="1"/>
    <x v="3"/>
  </r>
  <r>
    <x v="105"/>
    <x v="59"/>
    <n v="2.5225971959852863E-3"/>
    <x v="1"/>
    <x v="3"/>
  </r>
  <r>
    <x v="105"/>
    <x v="311"/>
    <n v="0.34747515076099317"/>
    <x v="1"/>
    <x v="3"/>
  </r>
  <r>
    <x v="105"/>
    <x v="255"/>
    <n v="1.4709454139964679"/>
    <x v="2"/>
    <x v="3"/>
  </r>
  <r>
    <x v="105"/>
    <x v="181"/>
    <n v="0.73451392439996765"/>
    <x v="2"/>
    <x v="3"/>
  </r>
  <r>
    <x v="105"/>
    <x v="300"/>
    <n v="1.4519230296066008"/>
    <x v="2"/>
    <x v="3"/>
  </r>
  <r>
    <x v="105"/>
    <x v="301"/>
    <n v="1.1118819232018746"/>
    <x v="2"/>
    <x v="3"/>
  </r>
  <r>
    <x v="105"/>
    <x v="302"/>
    <n v="0.5680318098504521"/>
    <x v="2"/>
    <x v="3"/>
  </r>
  <r>
    <x v="105"/>
    <x v="303"/>
    <n v="0.91543962490325437"/>
    <x v="2"/>
    <x v="3"/>
  </r>
  <r>
    <x v="105"/>
    <x v="274"/>
    <n v="0.72067882076996781"/>
    <x v="2"/>
    <x v="3"/>
  </r>
  <r>
    <x v="105"/>
    <x v="304"/>
    <n v="0.19390449742895277"/>
    <x v="2"/>
    <x v="3"/>
  </r>
  <r>
    <x v="105"/>
    <x v="305"/>
    <n v="3.1568489528797015"/>
    <x v="2"/>
    <x v="3"/>
  </r>
  <r>
    <x v="105"/>
    <x v="306"/>
    <n v="0.64180064107285228"/>
    <x v="2"/>
    <x v="3"/>
  </r>
  <r>
    <x v="105"/>
    <x v="307"/>
    <n v="14.873452274479192"/>
    <x v="2"/>
    <x v="3"/>
  </r>
  <r>
    <x v="105"/>
    <x v="308"/>
    <n v="6.005418381236316"/>
    <x v="2"/>
    <x v="3"/>
  </r>
  <r>
    <x v="105"/>
    <x v="309"/>
    <n v="5.2720509295236173"/>
    <x v="2"/>
    <x v="3"/>
  </r>
  <r>
    <x v="105"/>
    <x v="310"/>
    <n v="4.712916381446032E-2"/>
    <x v="2"/>
    <x v="3"/>
  </r>
  <r>
    <x v="105"/>
    <x v="59"/>
    <n v="0.57864195479374536"/>
    <x v="2"/>
    <x v="3"/>
  </r>
  <r>
    <x v="105"/>
    <x v="311"/>
    <n v="0.18496899475844786"/>
    <x v="2"/>
    <x v="3"/>
  </r>
  <r>
    <x v="105"/>
    <x v="255"/>
    <n v="0.49349020539855448"/>
    <x v="3"/>
    <x v="3"/>
  </r>
  <r>
    <x v="105"/>
    <x v="181"/>
    <n v="2.7028135013889125"/>
    <x v="3"/>
    <x v="3"/>
  </r>
  <r>
    <x v="105"/>
    <x v="300"/>
    <n v="2.9773740842864327"/>
    <x v="3"/>
    <x v="3"/>
  </r>
  <r>
    <x v="105"/>
    <x v="301"/>
    <n v="0.26146401860850615"/>
    <x v="3"/>
    <x v="3"/>
  </r>
  <r>
    <x v="105"/>
    <x v="302"/>
    <n v="0.63221248333924618"/>
    <x v="3"/>
    <x v="3"/>
  </r>
  <r>
    <x v="105"/>
    <x v="303"/>
    <n v="1.4023341997403855"/>
    <x v="3"/>
    <x v="3"/>
  </r>
  <r>
    <x v="105"/>
    <x v="274"/>
    <n v="3.0832343965742868"/>
    <x v="3"/>
    <x v="3"/>
  </r>
  <r>
    <x v="105"/>
    <x v="304"/>
    <n v="0.31213447070998934"/>
    <x v="3"/>
    <x v="3"/>
  </r>
  <r>
    <x v="105"/>
    <x v="305"/>
    <n v="2.8900848384714757"/>
    <x v="3"/>
    <x v="3"/>
  </r>
  <r>
    <x v="105"/>
    <x v="306"/>
    <n v="0.54910995138291296"/>
    <x v="3"/>
    <x v="3"/>
  </r>
  <r>
    <x v="105"/>
    <x v="307"/>
    <n v="5.8693055626205544"/>
    <x v="3"/>
    <x v="3"/>
  </r>
  <r>
    <x v="105"/>
    <x v="308"/>
    <n v="3.5050458178307591"/>
    <x v="3"/>
    <x v="3"/>
  </r>
  <r>
    <x v="105"/>
    <x v="309"/>
    <n v="2.6165466361456797"/>
    <x v="3"/>
    <x v="3"/>
  </r>
  <r>
    <x v="105"/>
    <x v="310"/>
    <n v="0.22540968363847147"/>
    <x v="3"/>
    <x v="3"/>
  </r>
  <r>
    <x v="105"/>
    <x v="59"/>
    <n v="7.2893678788560484E-2"/>
    <x v="3"/>
    <x v="3"/>
  </r>
  <r>
    <x v="105"/>
    <x v="311"/>
    <n v="0.31876966454843531"/>
    <x v="3"/>
    <x v="3"/>
  </r>
  <r>
    <x v="105"/>
    <x v="255"/>
    <n v="0.92949113878653133"/>
    <x v="4"/>
    <x v="3"/>
  </r>
  <r>
    <x v="105"/>
    <x v="181"/>
    <n v="1.2174250663054191"/>
    <x v="4"/>
    <x v="3"/>
  </r>
  <r>
    <x v="105"/>
    <x v="300"/>
    <n v="1.6546133821048967"/>
    <x v="4"/>
    <x v="3"/>
  </r>
  <r>
    <x v="105"/>
    <x v="301"/>
    <n v="0.66149556604782833"/>
    <x v="4"/>
    <x v="3"/>
  </r>
  <r>
    <x v="105"/>
    <x v="302"/>
    <n v="0.3943642947568628"/>
    <x v="4"/>
    <x v="3"/>
  </r>
  <r>
    <x v="105"/>
    <x v="303"/>
    <n v="0.82139253427098591"/>
    <x v="4"/>
    <x v="3"/>
  </r>
  <r>
    <x v="105"/>
    <x v="274"/>
    <n v="1.2305512803764251"/>
    <x v="4"/>
    <x v="3"/>
  </r>
  <r>
    <x v="105"/>
    <x v="304"/>
    <n v="0.51526799538971679"/>
    <x v="4"/>
    <x v="3"/>
  </r>
  <r>
    <x v="105"/>
    <x v="305"/>
    <n v="1.791960940462628"/>
    <x v="4"/>
    <x v="3"/>
  </r>
  <r>
    <x v="105"/>
    <x v="306"/>
    <n v="0.43035207288363891"/>
    <x v="4"/>
    <x v="3"/>
  </r>
  <r>
    <x v="105"/>
    <x v="307"/>
    <n v="15.217571422139565"/>
    <x v="4"/>
    <x v="3"/>
  </r>
  <r>
    <x v="105"/>
    <x v="308"/>
    <n v="7.3936978006191527"/>
    <x v="4"/>
    <x v="3"/>
  </r>
  <r>
    <x v="105"/>
    <x v="309"/>
    <n v="7.5456359712082133"/>
    <x v="4"/>
    <x v="3"/>
  </r>
  <r>
    <x v="105"/>
    <x v="310"/>
    <n v="7.8629383034627076E-2"/>
    <x v="4"/>
    <x v="3"/>
  </r>
  <r>
    <x v="105"/>
    <x v="59"/>
    <n v="9.7061036597988357E-2"/>
    <x v="4"/>
    <x v="3"/>
  </r>
  <r>
    <x v="105"/>
    <x v="311"/>
    <n v="0.17089129112449614"/>
    <x v="4"/>
    <x v="3"/>
  </r>
  <r>
    <x v="105"/>
    <x v="255"/>
    <n v="1.2032118239261265"/>
    <x v="5"/>
    <x v="3"/>
  </r>
  <r>
    <x v="105"/>
    <x v="181"/>
    <n v="1.0610738464520657"/>
    <x v="5"/>
    <x v="3"/>
  </r>
  <r>
    <x v="105"/>
    <x v="300"/>
    <n v="2.4685513271296733"/>
    <x v="5"/>
    <x v="3"/>
  </r>
  <r>
    <x v="105"/>
    <x v="301"/>
    <n v="0.74749347082341233"/>
    <x v="5"/>
    <x v="3"/>
  </r>
  <r>
    <x v="105"/>
    <x v="302"/>
    <n v="0.70595964623683649"/>
    <x v="5"/>
    <x v="3"/>
  </r>
  <r>
    <x v="105"/>
    <x v="303"/>
    <n v="0.98089049065297929"/>
    <x v="5"/>
    <x v="3"/>
  </r>
  <r>
    <x v="105"/>
    <x v="274"/>
    <n v="1.408688883894716"/>
    <x v="5"/>
    <x v="3"/>
  </r>
  <r>
    <x v="105"/>
    <x v="304"/>
    <n v="0.15898225077861744"/>
    <x v="5"/>
    <x v="3"/>
  </r>
  <r>
    <x v="105"/>
    <x v="305"/>
    <n v="1.5550956155623985"/>
    <x v="5"/>
    <x v="3"/>
  </r>
  <r>
    <x v="105"/>
    <x v="306"/>
    <n v="0.44337357746170325"/>
    <x v="5"/>
    <x v="3"/>
  </r>
  <r>
    <x v="105"/>
    <x v="307"/>
    <n v="11.811642853747522"/>
    <x v="5"/>
    <x v="3"/>
  </r>
  <r>
    <x v="105"/>
    <x v="308"/>
    <n v="8.9378483075613175"/>
    <x v="5"/>
    <x v="3"/>
  </r>
  <r>
    <x v="105"/>
    <x v="309"/>
    <n v="8.0753292169800766"/>
    <x v="5"/>
    <x v="3"/>
  </r>
  <r>
    <x v="105"/>
    <x v="310"/>
    <n v="2.0766912293288208E-2"/>
    <x v="5"/>
    <x v="3"/>
  </r>
  <r>
    <x v="105"/>
    <x v="59"/>
    <n v="0"/>
    <x v="5"/>
    <x v="3"/>
  </r>
  <r>
    <x v="105"/>
    <x v="311"/>
    <n v="0.36457468248217062"/>
    <x v="5"/>
    <x v="3"/>
  </r>
  <r>
    <x v="105"/>
    <x v="255"/>
    <n v="0.87220370560746352"/>
    <x v="6"/>
    <x v="3"/>
  </r>
  <r>
    <x v="105"/>
    <x v="181"/>
    <n v="1.2349662093142943"/>
    <x v="6"/>
    <x v="3"/>
  </r>
  <r>
    <x v="105"/>
    <x v="300"/>
    <n v="0.6202953090516552"/>
    <x v="6"/>
    <x v="3"/>
  </r>
  <r>
    <x v="105"/>
    <x v="301"/>
    <n v="0.63285081221110062"/>
    <x v="6"/>
    <x v="3"/>
  </r>
  <r>
    <x v="105"/>
    <x v="302"/>
    <n v="0.36472009975946695"/>
    <x v="6"/>
    <x v="3"/>
  </r>
  <r>
    <x v="105"/>
    <x v="303"/>
    <n v="0.70397121131068774"/>
    <x v="6"/>
    <x v="3"/>
  </r>
  <r>
    <x v="105"/>
    <x v="274"/>
    <n v="2.1272595882129925"/>
    <x v="6"/>
    <x v="3"/>
  </r>
  <r>
    <x v="105"/>
    <x v="304"/>
    <n v="1.5194711344378511"/>
    <x v="6"/>
    <x v="3"/>
  </r>
  <r>
    <x v="105"/>
    <x v="305"/>
    <n v="1.5220538220033528"/>
    <x v="6"/>
    <x v="3"/>
  </r>
  <r>
    <x v="105"/>
    <x v="306"/>
    <n v="0.34406845812357539"/>
    <x v="6"/>
    <x v="3"/>
  </r>
  <r>
    <x v="105"/>
    <x v="307"/>
    <n v="16.637666645841598"/>
    <x v="6"/>
    <x v="3"/>
  </r>
  <r>
    <x v="105"/>
    <x v="308"/>
    <n v="6.2989910802316436"/>
    <x v="6"/>
    <x v="3"/>
  </r>
  <r>
    <x v="105"/>
    <x v="309"/>
    <n v="8.6043130219289772"/>
    <x v="6"/>
    <x v="3"/>
  </r>
  <r>
    <x v="105"/>
    <x v="310"/>
    <n v="8.0114117895677767E-2"/>
    <x v="6"/>
    <x v="3"/>
  </r>
  <r>
    <x v="105"/>
    <x v="59"/>
    <n v="0"/>
    <x v="6"/>
    <x v="3"/>
  </r>
  <r>
    <x v="105"/>
    <x v="311"/>
    <n v="8.6035479843484586E-2"/>
    <x v="6"/>
    <x v="3"/>
  </r>
  <r>
    <x v="105"/>
    <x v="255"/>
    <n v="0.82426494508455717"/>
    <x v="7"/>
    <x v="3"/>
  </r>
  <r>
    <x v="105"/>
    <x v="181"/>
    <n v="0.83789746639578511"/>
    <x v="7"/>
    <x v="3"/>
  </r>
  <r>
    <x v="105"/>
    <x v="300"/>
    <n v="1.4941720774757172"/>
    <x v="7"/>
    <x v="3"/>
  </r>
  <r>
    <x v="105"/>
    <x v="301"/>
    <n v="0.68961732622254812"/>
    <x v="7"/>
    <x v="3"/>
  </r>
  <r>
    <x v="105"/>
    <x v="302"/>
    <n v="0.2853368239708613"/>
    <x v="7"/>
    <x v="3"/>
  </r>
  <r>
    <x v="105"/>
    <x v="303"/>
    <n v="0.50745634671264128"/>
    <x v="7"/>
    <x v="3"/>
  </r>
  <r>
    <x v="105"/>
    <x v="274"/>
    <n v="0.7833225753160451"/>
    <x v="7"/>
    <x v="3"/>
  </r>
  <r>
    <x v="105"/>
    <x v="304"/>
    <n v="0.30133209761233698"/>
    <x v="7"/>
    <x v="3"/>
  </r>
  <r>
    <x v="105"/>
    <x v="305"/>
    <n v="2.0688355594154912"/>
    <x v="7"/>
    <x v="3"/>
  </r>
  <r>
    <x v="105"/>
    <x v="306"/>
    <n v="0.44971542157220079"/>
    <x v="7"/>
    <x v="3"/>
  </r>
  <r>
    <x v="105"/>
    <x v="307"/>
    <n v="16.803567357699784"/>
    <x v="7"/>
    <x v="3"/>
  </r>
  <r>
    <x v="105"/>
    <x v="308"/>
    <n v="6.869281608130704"/>
    <x v="7"/>
    <x v="3"/>
  </r>
  <r>
    <x v="105"/>
    <x v="309"/>
    <n v="5.5023876528949653"/>
    <x v="7"/>
    <x v="3"/>
  </r>
  <r>
    <x v="105"/>
    <x v="310"/>
    <n v="6.1367307373328468E-2"/>
    <x v="7"/>
    <x v="3"/>
  </r>
  <r>
    <x v="105"/>
    <x v="59"/>
    <n v="0.28878732881566321"/>
    <x v="7"/>
    <x v="3"/>
  </r>
  <r>
    <x v="105"/>
    <x v="311"/>
    <n v="6.3172228178426354E-2"/>
    <x v="7"/>
    <x v="3"/>
  </r>
  <r>
    <x v="105"/>
    <x v="255"/>
    <n v="0.77999864025909094"/>
    <x v="8"/>
    <x v="3"/>
  </r>
  <r>
    <x v="105"/>
    <x v="181"/>
    <n v="1.8227669704957701"/>
    <x v="8"/>
    <x v="3"/>
  </r>
  <r>
    <x v="105"/>
    <x v="300"/>
    <n v="1.9349190464582813"/>
    <x v="8"/>
    <x v="3"/>
  </r>
  <r>
    <x v="105"/>
    <x v="301"/>
    <n v="0.55455383659537516"/>
    <x v="8"/>
    <x v="3"/>
  </r>
  <r>
    <x v="105"/>
    <x v="302"/>
    <n v="0.17574076103824057"/>
    <x v="8"/>
    <x v="3"/>
  </r>
  <r>
    <x v="105"/>
    <x v="303"/>
    <n v="1.1124726898053479"/>
    <x v="8"/>
    <x v="3"/>
  </r>
  <r>
    <x v="105"/>
    <x v="274"/>
    <n v="0.59707301862504869"/>
    <x v="8"/>
    <x v="3"/>
  </r>
  <r>
    <x v="105"/>
    <x v="304"/>
    <n v="0.1445072302137797"/>
    <x v="8"/>
    <x v="3"/>
  </r>
  <r>
    <x v="105"/>
    <x v="305"/>
    <n v="2.0358067244861764"/>
    <x v="8"/>
    <x v="3"/>
  </r>
  <r>
    <x v="105"/>
    <x v="306"/>
    <n v="0.48153392610847118"/>
    <x v="8"/>
    <x v="3"/>
  </r>
  <r>
    <x v="105"/>
    <x v="307"/>
    <n v="15.984059235016261"/>
    <x v="8"/>
    <x v="3"/>
  </r>
  <r>
    <x v="105"/>
    <x v="308"/>
    <n v="7.2702426118959114"/>
    <x v="8"/>
    <x v="3"/>
  </r>
  <r>
    <x v="105"/>
    <x v="309"/>
    <n v="8.151343304760406"/>
    <x v="8"/>
    <x v="3"/>
  </r>
  <r>
    <x v="105"/>
    <x v="310"/>
    <n v="0.16641907510224155"/>
    <x v="8"/>
    <x v="3"/>
  </r>
  <r>
    <x v="105"/>
    <x v="59"/>
    <n v="9.3610729745010793E-2"/>
    <x v="8"/>
    <x v="3"/>
  </r>
  <r>
    <x v="105"/>
    <x v="311"/>
    <n v="0.1502670884217398"/>
    <x v="8"/>
    <x v="3"/>
  </r>
  <r>
    <x v="105"/>
    <x v="255"/>
    <n v="0.81251167906800192"/>
    <x v="9"/>
    <x v="3"/>
  </r>
  <r>
    <x v="105"/>
    <x v="181"/>
    <n v="1.7174682069833782"/>
    <x v="9"/>
    <x v="3"/>
  </r>
  <r>
    <x v="105"/>
    <x v="300"/>
    <n v="2.2344442591301417"/>
    <x v="9"/>
    <x v="3"/>
  </r>
  <r>
    <x v="105"/>
    <x v="301"/>
    <n v="0.82091395542658063"/>
    <x v="9"/>
    <x v="3"/>
  </r>
  <r>
    <x v="105"/>
    <x v="302"/>
    <n v="0.55950246541782678"/>
    <x v="9"/>
    <x v="3"/>
  </r>
  <r>
    <x v="105"/>
    <x v="303"/>
    <n v="0.39746563882487873"/>
    <x v="9"/>
    <x v="3"/>
  </r>
  <r>
    <x v="105"/>
    <x v="274"/>
    <n v="1.0251107305849709"/>
    <x v="9"/>
    <x v="3"/>
  </r>
  <r>
    <x v="105"/>
    <x v="304"/>
    <n v="2.6742019058738388E-2"/>
    <x v="9"/>
    <x v="3"/>
  </r>
  <r>
    <x v="105"/>
    <x v="305"/>
    <n v="3.0119932243917193"/>
    <x v="9"/>
    <x v="3"/>
  </r>
  <r>
    <x v="105"/>
    <x v="306"/>
    <n v="0.21661035437578111"/>
    <x v="9"/>
    <x v="3"/>
  </r>
  <r>
    <x v="105"/>
    <x v="307"/>
    <n v="12.253391221743996"/>
    <x v="9"/>
    <x v="3"/>
  </r>
  <r>
    <x v="105"/>
    <x v="308"/>
    <n v="5.0404413996737176"/>
    <x v="9"/>
    <x v="3"/>
  </r>
  <r>
    <x v="105"/>
    <x v="309"/>
    <n v="5.7796931524561117"/>
    <x v="9"/>
    <x v="3"/>
  </r>
  <r>
    <x v="105"/>
    <x v="310"/>
    <n v="0"/>
    <x v="9"/>
    <x v="3"/>
  </r>
  <r>
    <x v="105"/>
    <x v="59"/>
    <n v="0"/>
    <x v="9"/>
    <x v="3"/>
  </r>
  <r>
    <x v="105"/>
    <x v="311"/>
    <n v="0.30604755145000623"/>
    <x v="9"/>
    <x v="3"/>
  </r>
  <r>
    <x v="105"/>
    <x v="255"/>
    <n v="0.61633176470752449"/>
    <x v="10"/>
    <x v="3"/>
  </r>
  <r>
    <x v="105"/>
    <x v="181"/>
    <n v="4.2222512356984536"/>
    <x v="10"/>
    <x v="3"/>
  </r>
  <r>
    <x v="105"/>
    <x v="300"/>
    <n v="3.2845341425090391"/>
    <x v="10"/>
    <x v="3"/>
  </r>
  <r>
    <x v="105"/>
    <x v="301"/>
    <n v="0.3268325374392132"/>
    <x v="10"/>
    <x v="3"/>
  </r>
  <r>
    <x v="105"/>
    <x v="302"/>
    <n v="0.46766281779919938"/>
    <x v="10"/>
    <x v="3"/>
  </r>
  <r>
    <x v="105"/>
    <x v="303"/>
    <n v="1.1472353499136614"/>
    <x v="10"/>
    <x v="3"/>
  </r>
  <r>
    <x v="105"/>
    <x v="274"/>
    <n v="0.97651184966594173"/>
    <x v="10"/>
    <x v="3"/>
  </r>
  <r>
    <x v="105"/>
    <x v="304"/>
    <n v="0.62496758378620276"/>
    <x v="10"/>
    <x v="3"/>
  </r>
  <r>
    <x v="105"/>
    <x v="305"/>
    <n v="2.3957090711804452"/>
    <x v="10"/>
    <x v="3"/>
  </r>
  <r>
    <x v="105"/>
    <x v="306"/>
    <n v="0.41321729997700857"/>
    <x v="10"/>
    <x v="3"/>
  </r>
  <r>
    <x v="105"/>
    <x v="307"/>
    <n v="5.9979084970297905"/>
    <x v="10"/>
    <x v="3"/>
  </r>
  <r>
    <x v="105"/>
    <x v="308"/>
    <n v="3.6356798321236066"/>
    <x v="10"/>
    <x v="3"/>
  </r>
  <r>
    <x v="105"/>
    <x v="309"/>
    <n v="8.8635389848453983"/>
    <x v="10"/>
    <x v="3"/>
  </r>
  <r>
    <x v="105"/>
    <x v="310"/>
    <n v="0.17935931932639751"/>
    <x v="10"/>
    <x v="3"/>
  </r>
  <r>
    <x v="105"/>
    <x v="59"/>
    <n v="0.32151818723694947"/>
    <x v="10"/>
    <x v="3"/>
  </r>
  <r>
    <x v="105"/>
    <x v="311"/>
    <n v="4.5171976719240864E-2"/>
    <x v="10"/>
    <x v="3"/>
  </r>
  <r>
    <x v="105"/>
    <x v="255"/>
    <n v="0.52496125321603748"/>
    <x v="11"/>
    <x v="3"/>
  </r>
  <r>
    <x v="105"/>
    <x v="181"/>
    <n v="1.4351481959382575"/>
    <x v="11"/>
    <x v="3"/>
  </r>
  <r>
    <x v="105"/>
    <x v="300"/>
    <n v="1.9605616678070772"/>
    <x v="11"/>
    <x v="3"/>
  </r>
  <r>
    <x v="105"/>
    <x v="301"/>
    <n v="0.17830335452575249"/>
    <x v="11"/>
    <x v="3"/>
  </r>
  <r>
    <x v="105"/>
    <x v="302"/>
    <n v="0.15117023535879001"/>
    <x v="11"/>
    <x v="3"/>
  </r>
  <r>
    <x v="105"/>
    <x v="303"/>
    <n v="0.455577991346234"/>
    <x v="11"/>
    <x v="3"/>
  </r>
  <r>
    <x v="105"/>
    <x v="274"/>
    <n v="1.2209903625133052"/>
    <x v="11"/>
    <x v="3"/>
  </r>
  <r>
    <x v="105"/>
    <x v="304"/>
    <n v="0.28812788448726662"/>
    <x v="11"/>
    <x v="3"/>
  </r>
  <r>
    <x v="105"/>
    <x v="305"/>
    <n v="2.3187963640085996"/>
    <x v="11"/>
    <x v="3"/>
  </r>
  <r>
    <x v="105"/>
    <x v="306"/>
    <n v="0.42734662687965658"/>
    <x v="11"/>
    <x v="3"/>
  </r>
  <r>
    <x v="105"/>
    <x v="307"/>
    <n v="7.8906340670760544"/>
    <x v="11"/>
    <x v="3"/>
  </r>
  <r>
    <x v="105"/>
    <x v="308"/>
    <n v="3.5907453084240477"/>
    <x v="11"/>
    <x v="3"/>
  </r>
  <r>
    <x v="105"/>
    <x v="309"/>
    <n v="4.7572110219446921"/>
    <x v="11"/>
    <x v="3"/>
  </r>
  <r>
    <x v="105"/>
    <x v="310"/>
    <n v="0.19380799404973095"/>
    <x v="11"/>
    <x v="3"/>
  </r>
  <r>
    <x v="105"/>
    <x v="59"/>
    <n v="0"/>
    <x v="11"/>
    <x v="3"/>
  </r>
  <r>
    <x v="105"/>
    <x v="311"/>
    <n v="0.52444443189857193"/>
    <x v="11"/>
    <x v="3"/>
  </r>
  <r>
    <x v="105"/>
    <x v="255"/>
    <n v="1.1476528949032176"/>
    <x v="12"/>
    <x v="3"/>
  </r>
  <r>
    <x v="105"/>
    <x v="181"/>
    <n v="3.7465782480448064"/>
    <x v="12"/>
    <x v="3"/>
  </r>
  <r>
    <x v="105"/>
    <x v="300"/>
    <n v="3.3329147520654501"/>
    <x v="12"/>
    <x v="3"/>
  </r>
  <r>
    <x v="105"/>
    <x v="301"/>
    <n v="3.0452751657479356"/>
    <x v="12"/>
    <x v="3"/>
  </r>
  <r>
    <x v="105"/>
    <x v="302"/>
    <n v="0.79173522496487791"/>
    <x v="12"/>
    <x v="3"/>
  </r>
  <r>
    <x v="105"/>
    <x v="303"/>
    <n v="1.8260755555611947"/>
    <x v="12"/>
    <x v="3"/>
  </r>
  <r>
    <x v="105"/>
    <x v="274"/>
    <n v="1.8618489132029563"/>
    <x v="12"/>
    <x v="3"/>
  </r>
  <r>
    <x v="105"/>
    <x v="304"/>
    <n v="0.78011342349750357"/>
    <x v="12"/>
    <x v="3"/>
  </r>
  <r>
    <x v="105"/>
    <x v="305"/>
    <n v="3.2729898382493019"/>
    <x v="12"/>
    <x v="3"/>
  </r>
  <r>
    <x v="105"/>
    <x v="306"/>
    <n v="0.79854487426216736"/>
    <x v="12"/>
    <x v="3"/>
  </r>
  <r>
    <x v="105"/>
    <x v="307"/>
    <n v="5.2704869654542694"/>
    <x v="12"/>
    <x v="3"/>
  </r>
  <r>
    <x v="105"/>
    <x v="308"/>
    <n v="2.1720057398635095"/>
    <x v="12"/>
    <x v="3"/>
  </r>
  <r>
    <x v="105"/>
    <x v="309"/>
    <n v="8.8173155007785784"/>
    <x v="12"/>
    <x v="3"/>
  </r>
  <r>
    <x v="105"/>
    <x v="310"/>
    <n v="1.8740154866141139"/>
    <x v="12"/>
    <x v="3"/>
  </r>
  <r>
    <x v="105"/>
    <x v="59"/>
    <n v="0"/>
    <x v="12"/>
    <x v="3"/>
  </r>
  <r>
    <x v="105"/>
    <x v="311"/>
    <n v="0.25386372580295852"/>
    <x v="12"/>
    <x v="3"/>
  </r>
  <r>
    <x v="105"/>
    <x v="255"/>
    <n v="0.73884050592569595"/>
    <x v="13"/>
    <x v="3"/>
  </r>
  <r>
    <x v="105"/>
    <x v="181"/>
    <n v="2.7874115211572041"/>
    <x v="13"/>
    <x v="3"/>
  </r>
  <r>
    <x v="105"/>
    <x v="300"/>
    <n v="4.1301331692648917"/>
    <x v="13"/>
    <x v="3"/>
  </r>
  <r>
    <x v="105"/>
    <x v="301"/>
    <n v="0.73474165445101058"/>
    <x v="13"/>
    <x v="3"/>
  </r>
  <r>
    <x v="105"/>
    <x v="302"/>
    <n v="3.5299982679570268"/>
    <x v="13"/>
    <x v="3"/>
  </r>
  <r>
    <x v="105"/>
    <x v="303"/>
    <n v="2.031368856500682"/>
    <x v="13"/>
    <x v="3"/>
  </r>
  <r>
    <x v="105"/>
    <x v="274"/>
    <n v="0"/>
    <x v="13"/>
    <x v="3"/>
  </r>
  <r>
    <x v="105"/>
    <x v="304"/>
    <n v="0.17248595448395615"/>
    <x v="13"/>
    <x v="3"/>
  </r>
  <r>
    <x v="105"/>
    <x v="305"/>
    <n v="4.5534647849333387"/>
    <x v="13"/>
    <x v="3"/>
  </r>
  <r>
    <x v="105"/>
    <x v="306"/>
    <n v="0.59677060145118743"/>
    <x v="13"/>
    <x v="3"/>
  </r>
  <r>
    <x v="105"/>
    <x v="307"/>
    <n v="9.7788654284006764"/>
    <x v="13"/>
    <x v="3"/>
  </r>
  <r>
    <x v="105"/>
    <x v="308"/>
    <n v="2.6927805444247457"/>
    <x v="13"/>
    <x v="3"/>
  </r>
  <r>
    <x v="105"/>
    <x v="309"/>
    <n v="6.2353105585353426"/>
    <x v="13"/>
    <x v="3"/>
  </r>
  <r>
    <x v="105"/>
    <x v="310"/>
    <n v="3.8501329125883069E-2"/>
    <x v="13"/>
    <x v="3"/>
  </r>
  <r>
    <x v="105"/>
    <x v="59"/>
    <n v="0"/>
    <x v="13"/>
    <x v="3"/>
  </r>
  <r>
    <x v="105"/>
    <x v="311"/>
    <n v="0.19250664562941533"/>
    <x v="13"/>
    <x v="3"/>
  </r>
  <r>
    <x v="105"/>
    <x v="255"/>
    <n v="3.026386412402466"/>
    <x v="14"/>
    <x v="3"/>
  </r>
  <r>
    <x v="105"/>
    <x v="181"/>
    <n v="1.9962735764584381"/>
    <x v="14"/>
    <x v="3"/>
  </r>
  <r>
    <x v="105"/>
    <x v="300"/>
    <n v="2.3180723674050889"/>
    <x v="14"/>
    <x v="3"/>
  </r>
  <r>
    <x v="105"/>
    <x v="301"/>
    <n v="3.1033327582978649"/>
    <x v="14"/>
    <x v="3"/>
  </r>
  <r>
    <x v="105"/>
    <x v="302"/>
    <n v="0.60537919817042107"/>
    <x v="14"/>
    <x v="3"/>
  </r>
  <r>
    <x v="105"/>
    <x v="303"/>
    <n v="1.3473254208439338"/>
    <x v="14"/>
    <x v="3"/>
  </r>
  <r>
    <x v="105"/>
    <x v="274"/>
    <n v="8.6717512667214987"/>
    <x v="14"/>
    <x v="3"/>
  </r>
  <r>
    <x v="105"/>
    <x v="304"/>
    <n v="0.52741369537574578"/>
    <x v="14"/>
    <x v="3"/>
  </r>
  <r>
    <x v="105"/>
    <x v="305"/>
    <n v="6.0830927425584189"/>
    <x v="14"/>
    <x v="3"/>
  </r>
  <r>
    <x v="105"/>
    <x v="306"/>
    <n v="0.62627191460559528"/>
    <x v="14"/>
    <x v="3"/>
  </r>
  <r>
    <x v="105"/>
    <x v="307"/>
    <n v="19.542843122082335"/>
    <x v="14"/>
    <x v="3"/>
  </r>
  <r>
    <x v="105"/>
    <x v="308"/>
    <n v="8.1629371847575509"/>
    <x v="14"/>
    <x v="3"/>
  </r>
  <r>
    <x v="105"/>
    <x v="309"/>
    <n v="12.224022639150796"/>
    <x v="14"/>
    <x v="3"/>
  </r>
  <r>
    <x v="105"/>
    <x v="310"/>
    <n v="0.25224133257100889"/>
    <x v="14"/>
    <x v="3"/>
  </r>
  <r>
    <x v="105"/>
    <x v="59"/>
    <n v="0"/>
    <x v="14"/>
    <x v="3"/>
  </r>
  <r>
    <x v="105"/>
    <x v="311"/>
    <n v="0.87902282562624279"/>
    <x v="14"/>
    <x v="3"/>
  </r>
  <r>
    <x v="105"/>
    <x v="255"/>
    <n v="1.1142031231432257"/>
    <x v="15"/>
    <x v="3"/>
  </r>
  <r>
    <x v="105"/>
    <x v="181"/>
    <n v="3.8387130923841206"/>
    <x v="15"/>
    <x v="3"/>
  </r>
  <r>
    <x v="105"/>
    <x v="300"/>
    <n v="11.778087095947697"/>
    <x v="15"/>
    <x v="3"/>
  </r>
  <r>
    <x v="105"/>
    <x v="301"/>
    <n v="0.26257945321888454"/>
    <x v="15"/>
    <x v="3"/>
  </r>
  <r>
    <x v="105"/>
    <x v="302"/>
    <n v="0.19580667130068027"/>
    <x v="15"/>
    <x v="3"/>
  </r>
  <r>
    <x v="105"/>
    <x v="303"/>
    <n v="4.7966318124431151"/>
    <x v="15"/>
    <x v="3"/>
  </r>
  <r>
    <x v="105"/>
    <x v="274"/>
    <n v="0.57523849287642248"/>
    <x v="15"/>
    <x v="3"/>
  </r>
  <r>
    <x v="105"/>
    <x v="304"/>
    <n v="0.19490433640989371"/>
    <x v="15"/>
    <x v="3"/>
  </r>
  <r>
    <x v="105"/>
    <x v="305"/>
    <n v="2.4259273538796267"/>
    <x v="15"/>
    <x v="3"/>
  </r>
  <r>
    <x v="105"/>
    <x v="306"/>
    <n v="0.4914115815223522"/>
    <x v="15"/>
    <x v="3"/>
  </r>
  <r>
    <x v="105"/>
    <x v="307"/>
    <n v="11.405873953498245"/>
    <x v="15"/>
    <x v="3"/>
  </r>
  <r>
    <x v="105"/>
    <x v="308"/>
    <n v="7.4383074387098063"/>
    <x v="15"/>
    <x v="3"/>
  </r>
  <r>
    <x v="105"/>
    <x v="309"/>
    <n v="30.035660575655402"/>
    <x v="15"/>
    <x v="3"/>
  </r>
  <r>
    <x v="105"/>
    <x v="310"/>
    <n v="1.0828018689438541E-2"/>
    <x v="15"/>
    <x v="3"/>
  </r>
  <r>
    <x v="105"/>
    <x v="59"/>
    <n v="0.90233489078654483"/>
    <x v="15"/>
    <x v="3"/>
  </r>
  <r>
    <x v="105"/>
    <x v="311"/>
    <n v="0.81210140170789047"/>
    <x v="15"/>
    <x v="3"/>
  </r>
  <r>
    <x v="105"/>
    <x v="255"/>
    <n v="0.96394152090362784"/>
    <x v="16"/>
    <x v="3"/>
  </r>
  <r>
    <x v="105"/>
    <x v="181"/>
    <n v="4.2831668656071953"/>
    <x v="16"/>
    <x v="3"/>
  </r>
  <r>
    <x v="105"/>
    <x v="300"/>
    <n v="4.702561488788386"/>
    <x v="16"/>
    <x v="3"/>
  </r>
  <r>
    <x v="105"/>
    <x v="301"/>
    <n v="1.9547837354138675"/>
    <x v="16"/>
    <x v="3"/>
  </r>
  <r>
    <x v="105"/>
    <x v="302"/>
    <n v="0.42823342250907986"/>
    <x v="16"/>
    <x v="3"/>
  </r>
  <r>
    <x v="105"/>
    <x v="303"/>
    <n v="3.0165925416291728"/>
    <x v="16"/>
    <x v="3"/>
  </r>
  <r>
    <x v="105"/>
    <x v="274"/>
    <n v="3.619552374040254"/>
    <x v="16"/>
    <x v="3"/>
  </r>
  <r>
    <x v="105"/>
    <x v="304"/>
    <n v="0.38263034191882184"/>
    <x v="16"/>
    <x v="3"/>
  </r>
  <r>
    <x v="105"/>
    <x v="305"/>
    <n v="2.5494171626609958"/>
    <x v="16"/>
    <x v="3"/>
  </r>
  <r>
    <x v="105"/>
    <x v="306"/>
    <n v="0.24274673516443535"/>
    <x v="16"/>
    <x v="3"/>
  </r>
  <r>
    <x v="105"/>
    <x v="307"/>
    <n v="9.32123553554446"/>
    <x v="16"/>
    <x v="3"/>
  </r>
  <r>
    <x v="105"/>
    <x v="308"/>
    <n v="4.1717234034572401"/>
    <x v="16"/>
    <x v="3"/>
  </r>
  <r>
    <x v="105"/>
    <x v="309"/>
    <n v="13.002708720344305"/>
    <x v="16"/>
    <x v="3"/>
  </r>
  <r>
    <x v="105"/>
    <x v="310"/>
    <n v="0.13296628554125772"/>
    <x v="16"/>
    <x v="3"/>
  </r>
  <r>
    <x v="105"/>
    <x v="59"/>
    <n v="5.7644343442741792E-3"/>
    <x v="16"/>
    <x v="3"/>
  </r>
  <r>
    <x v="105"/>
    <x v="311"/>
    <n v="0.96156140110134614"/>
    <x v="16"/>
    <x v="3"/>
  </r>
  <r>
    <x v="106"/>
    <x v="312"/>
    <n v="0.83456973293768544"/>
    <x v="0"/>
    <x v="2"/>
  </r>
  <r>
    <x v="106"/>
    <x v="313"/>
    <n v="3.0044510385756675"/>
    <x v="0"/>
    <x v="2"/>
  </r>
  <r>
    <x v="106"/>
    <x v="314"/>
    <n v="8.2900593471810087"/>
    <x v="0"/>
    <x v="2"/>
  </r>
  <r>
    <x v="106"/>
    <x v="241"/>
    <n v="71.921364985163208"/>
    <x v="0"/>
    <x v="2"/>
  </r>
  <r>
    <x v="106"/>
    <x v="315"/>
    <n v="57.474035608308604"/>
    <x v="0"/>
    <x v="2"/>
  </r>
  <r>
    <x v="106"/>
    <x v="316"/>
    <n v="12.351632047477745"/>
    <x v="0"/>
    <x v="2"/>
  </r>
  <r>
    <x v="106"/>
    <x v="239"/>
    <n v="27.967359050445104"/>
    <x v="0"/>
    <x v="2"/>
  </r>
  <r>
    <x v="106"/>
    <x v="317"/>
    <n v="8.5126112759643924"/>
    <x v="0"/>
    <x v="2"/>
  </r>
  <r>
    <x v="106"/>
    <x v="60"/>
    <n v="3.1713649851632049"/>
    <x v="0"/>
    <x v="2"/>
  </r>
  <r>
    <x v="106"/>
    <x v="318"/>
    <n v="4.1543026706231458"/>
    <x v="0"/>
    <x v="2"/>
  </r>
  <r>
    <x v="106"/>
    <x v="319"/>
    <n v="16.524480712166174"/>
    <x v="0"/>
    <x v="2"/>
  </r>
  <r>
    <x v="106"/>
    <x v="320"/>
    <n v="3.6535608308605343"/>
    <x v="0"/>
    <x v="2"/>
  </r>
  <r>
    <x v="106"/>
    <x v="187"/>
    <n v="0.27818991097922846"/>
    <x v="0"/>
    <x v="2"/>
  </r>
  <r>
    <x v="106"/>
    <x v="321"/>
    <n v="4.525222551928783"/>
    <x v="0"/>
    <x v="2"/>
  </r>
  <r>
    <x v="106"/>
    <x v="322"/>
    <n v="11.034866468842729"/>
    <x v="0"/>
    <x v="2"/>
  </r>
  <r>
    <x v="106"/>
    <x v="323"/>
    <n v="1.7433234421364985"/>
    <x v="0"/>
    <x v="2"/>
  </r>
  <r>
    <x v="106"/>
    <x v="324"/>
    <n v="30.804896142433236"/>
    <x v="0"/>
    <x v="2"/>
  </r>
  <r>
    <x v="106"/>
    <x v="325"/>
    <n v="1.2054896142433233"/>
    <x v="0"/>
    <x v="2"/>
  </r>
  <r>
    <x v="106"/>
    <x v="326"/>
    <n v="1.0571216617210681"/>
    <x v="0"/>
    <x v="2"/>
  </r>
  <r>
    <x v="106"/>
    <x v="327"/>
    <n v="0.76038575667655783"/>
    <x v="0"/>
    <x v="2"/>
  </r>
  <r>
    <x v="106"/>
    <x v="328"/>
    <n v="3.2084569732937687"/>
    <x v="0"/>
    <x v="2"/>
  </r>
  <r>
    <x v="106"/>
    <x v="4"/>
    <n v="3.3939169139465877"/>
    <x v="0"/>
    <x v="2"/>
  </r>
  <r>
    <x v="106"/>
    <x v="312"/>
    <n v="2.1333333333333333"/>
    <x v="1"/>
    <x v="2"/>
  </r>
  <r>
    <x v="106"/>
    <x v="313"/>
    <n v="11.2"/>
    <x v="1"/>
    <x v="2"/>
  </r>
  <r>
    <x v="106"/>
    <x v="314"/>
    <n v="17.066666666666666"/>
    <x v="1"/>
    <x v="2"/>
  </r>
  <r>
    <x v="106"/>
    <x v="241"/>
    <n v="42.577777777777776"/>
    <x v="1"/>
    <x v="2"/>
  </r>
  <r>
    <x v="106"/>
    <x v="315"/>
    <n v="47.733333333333334"/>
    <x v="1"/>
    <x v="2"/>
  </r>
  <r>
    <x v="106"/>
    <x v="316"/>
    <n v="8.5333333333333332"/>
    <x v="1"/>
    <x v="2"/>
  </r>
  <r>
    <x v="106"/>
    <x v="239"/>
    <n v="30.488888888888887"/>
    <x v="1"/>
    <x v="2"/>
  </r>
  <r>
    <x v="106"/>
    <x v="317"/>
    <n v="5.6888888888888891"/>
    <x v="1"/>
    <x v="2"/>
  </r>
  <r>
    <x v="106"/>
    <x v="60"/>
    <n v="3.2888888888888888"/>
    <x v="1"/>
    <x v="2"/>
  </r>
  <r>
    <x v="106"/>
    <x v="318"/>
    <n v="9.7777777777777786"/>
    <x v="1"/>
    <x v="2"/>
  </r>
  <r>
    <x v="106"/>
    <x v="319"/>
    <n v="15.2"/>
    <x v="1"/>
    <x v="2"/>
  </r>
  <r>
    <x v="106"/>
    <x v="320"/>
    <n v="7.3777777777777782"/>
    <x v="1"/>
    <x v="2"/>
  </r>
  <r>
    <x v="106"/>
    <x v="187"/>
    <n v="0.35555555555555557"/>
    <x v="1"/>
    <x v="2"/>
  </r>
  <r>
    <x v="106"/>
    <x v="321"/>
    <n v="3.2"/>
    <x v="1"/>
    <x v="2"/>
  </r>
  <r>
    <x v="106"/>
    <x v="322"/>
    <n v="16.266666666666666"/>
    <x v="1"/>
    <x v="2"/>
  </r>
  <r>
    <x v="106"/>
    <x v="323"/>
    <n v="1.7777777777777777"/>
    <x v="1"/>
    <x v="2"/>
  </r>
  <r>
    <x v="106"/>
    <x v="324"/>
    <n v="31.2"/>
    <x v="1"/>
    <x v="2"/>
  </r>
  <r>
    <x v="106"/>
    <x v="325"/>
    <n v="0.8"/>
    <x v="1"/>
    <x v="2"/>
  </r>
  <r>
    <x v="106"/>
    <x v="326"/>
    <n v="2.2222222222222223"/>
    <x v="1"/>
    <x v="2"/>
  </r>
  <r>
    <x v="106"/>
    <x v="327"/>
    <n v="0.8"/>
    <x v="1"/>
    <x v="2"/>
  </r>
  <r>
    <x v="106"/>
    <x v="328"/>
    <n v="6.2222222222222223"/>
    <x v="1"/>
    <x v="2"/>
  </r>
  <r>
    <x v="106"/>
    <x v="4"/>
    <n v="2.8444444444444446"/>
    <x v="1"/>
    <x v="2"/>
  </r>
  <r>
    <x v="106"/>
    <x v="312"/>
    <n v="0.16304347826086957"/>
    <x v="2"/>
    <x v="2"/>
  </r>
  <r>
    <x v="106"/>
    <x v="313"/>
    <n v="0.70652173913043481"/>
    <x v="2"/>
    <x v="2"/>
  </r>
  <r>
    <x v="106"/>
    <x v="314"/>
    <n v="6.3043478260869561"/>
    <x v="2"/>
    <x v="2"/>
  </r>
  <r>
    <x v="106"/>
    <x v="241"/>
    <n v="90.978260869565219"/>
    <x v="2"/>
    <x v="2"/>
  </r>
  <r>
    <x v="106"/>
    <x v="315"/>
    <n v="60.978260869565219"/>
    <x v="2"/>
    <x v="2"/>
  </r>
  <r>
    <x v="106"/>
    <x v="316"/>
    <n v="24.728260869565219"/>
    <x v="2"/>
    <x v="2"/>
  </r>
  <r>
    <x v="106"/>
    <x v="239"/>
    <n v="12.228260869565217"/>
    <x v="2"/>
    <x v="2"/>
  </r>
  <r>
    <x v="106"/>
    <x v="317"/>
    <n v="2.9347826086956523"/>
    <x v="2"/>
    <x v="2"/>
  </r>
  <r>
    <x v="106"/>
    <x v="60"/>
    <n v="3.4782608695652173"/>
    <x v="2"/>
    <x v="2"/>
  </r>
  <r>
    <x v="106"/>
    <x v="318"/>
    <n v="2.0652173913043477"/>
    <x v="2"/>
    <x v="2"/>
  </r>
  <r>
    <x v="106"/>
    <x v="319"/>
    <n v="17.336956521739129"/>
    <x v="2"/>
    <x v="2"/>
  </r>
  <r>
    <x v="106"/>
    <x v="320"/>
    <n v="2.1195652173913042"/>
    <x v="2"/>
    <x v="2"/>
  </r>
  <r>
    <x v="106"/>
    <x v="187"/>
    <n v="0.32608695652173914"/>
    <x v="2"/>
    <x v="2"/>
  </r>
  <r>
    <x v="106"/>
    <x v="321"/>
    <n v="7.2826086956521738"/>
    <x v="2"/>
    <x v="2"/>
  </r>
  <r>
    <x v="106"/>
    <x v="322"/>
    <n v="8.5326086956521738"/>
    <x v="2"/>
    <x v="2"/>
  </r>
  <r>
    <x v="106"/>
    <x v="323"/>
    <n v="0.97826086956521741"/>
    <x v="2"/>
    <x v="2"/>
  </r>
  <r>
    <x v="106"/>
    <x v="324"/>
    <n v="34.184782608695649"/>
    <x v="2"/>
    <x v="2"/>
  </r>
  <r>
    <x v="106"/>
    <x v="325"/>
    <n v="0.81521739130434778"/>
    <x v="2"/>
    <x v="2"/>
  </r>
  <r>
    <x v="106"/>
    <x v="326"/>
    <n v="0.65217391304347827"/>
    <x v="2"/>
    <x v="2"/>
  </r>
  <r>
    <x v="106"/>
    <x v="327"/>
    <n v="0.43478260869565216"/>
    <x v="2"/>
    <x v="2"/>
  </r>
  <r>
    <x v="106"/>
    <x v="328"/>
    <n v="2.8804347826086958"/>
    <x v="2"/>
    <x v="2"/>
  </r>
  <r>
    <x v="106"/>
    <x v="4"/>
    <n v="1.6847826086956521"/>
    <x v="2"/>
    <x v="2"/>
  </r>
  <r>
    <x v="106"/>
    <x v="312"/>
    <n v="0.14084507042253522"/>
    <x v="3"/>
    <x v="2"/>
  </r>
  <r>
    <x v="106"/>
    <x v="313"/>
    <n v="0.9859154929577465"/>
    <x v="3"/>
    <x v="2"/>
  </r>
  <r>
    <x v="106"/>
    <x v="314"/>
    <n v="4.507042253521127"/>
    <x v="3"/>
    <x v="2"/>
  </r>
  <r>
    <x v="106"/>
    <x v="241"/>
    <n v="76.619718309859152"/>
    <x v="3"/>
    <x v="2"/>
  </r>
  <r>
    <x v="106"/>
    <x v="315"/>
    <n v="57.183098591549296"/>
    <x v="3"/>
    <x v="2"/>
  </r>
  <r>
    <x v="106"/>
    <x v="316"/>
    <n v="2.676056338028169"/>
    <x v="3"/>
    <x v="2"/>
  </r>
  <r>
    <x v="106"/>
    <x v="239"/>
    <n v="59.436619718309856"/>
    <x v="3"/>
    <x v="2"/>
  </r>
  <r>
    <x v="106"/>
    <x v="317"/>
    <n v="24.507042253521128"/>
    <x v="3"/>
    <x v="2"/>
  </r>
  <r>
    <x v="106"/>
    <x v="60"/>
    <n v="3.943661971830986"/>
    <x v="3"/>
    <x v="2"/>
  </r>
  <r>
    <x v="106"/>
    <x v="318"/>
    <n v="3.943661971830986"/>
    <x v="3"/>
    <x v="2"/>
  </r>
  <r>
    <x v="106"/>
    <x v="319"/>
    <n v="11.408450704225352"/>
    <x v="3"/>
    <x v="2"/>
  </r>
  <r>
    <x v="106"/>
    <x v="320"/>
    <n v="2.3943661971830985"/>
    <x v="3"/>
    <x v="2"/>
  </r>
  <r>
    <x v="106"/>
    <x v="187"/>
    <n v="0.56338028169014087"/>
    <x v="3"/>
    <x v="2"/>
  </r>
  <r>
    <x v="106"/>
    <x v="321"/>
    <n v="4.647887323943662"/>
    <x v="3"/>
    <x v="2"/>
  </r>
  <r>
    <x v="106"/>
    <x v="322"/>
    <n v="7.605633802816901"/>
    <x v="3"/>
    <x v="2"/>
  </r>
  <r>
    <x v="106"/>
    <x v="323"/>
    <n v="0.84507042253521125"/>
    <x v="3"/>
    <x v="2"/>
  </r>
  <r>
    <x v="106"/>
    <x v="324"/>
    <n v="6.901408450704225"/>
    <x v="3"/>
    <x v="2"/>
  </r>
  <r>
    <x v="106"/>
    <x v="325"/>
    <n v="1.5492957746478873"/>
    <x v="3"/>
    <x v="2"/>
  </r>
  <r>
    <x v="106"/>
    <x v="326"/>
    <n v="0.56338028169014087"/>
    <x v="3"/>
    <x v="2"/>
  </r>
  <r>
    <x v="106"/>
    <x v="327"/>
    <n v="0.70422535211267601"/>
    <x v="3"/>
    <x v="2"/>
  </r>
  <r>
    <x v="106"/>
    <x v="328"/>
    <n v="2.2535211267605635"/>
    <x v="3"/>
    <x v="2"/>
  </r>
  <r>
    <x v="106"/>
    <x v="4"/>
    <n v="4.225352112676056"/>
    <x v="3"/>
    <x v="2"/>
  </r>
  <r>
    <x v="106"/>
    <x v="312"/>
    <n v="0.43478260869565216"/>
    <x v="4"/>
    <x v="2"/>
  </r>
  <r>
    <x v="106"/>
    <x v="313"/>
    <n v="0.28985507246376813"/>
    <x v="4"/>
    <x v="2"/>
  </r>
  <r>
    <x v="106"/>
    <x v="314"/>
    <n v="5.9420289855072461"/>
    <x v="4"/>
    <x v="2"/>
  </r>
  <r>
    <x v="106"/>
    <x v="241"/>
    <n v="76.521739130434781"/>
    <x v="4"/>
    <x v="2"/>
  </r>
  <r>
    <x v="106"/>
    <x v="315"/>
    <n v="64.782608695652172"/>
    <x v="4"/>
    <x v="2"/>
  </r>
  <r>
    <x v="106"/>
    <x v="316"/>
    <n v="4.63768115942029"/>
    <x v="4"/>
    <x v="2"/>
  </r>
  <r>
    <x v="106"/>
    <x v="239"/>
    <n v="20.869565217391305"/>
    <x v="4"/>
    <x v="2"/>
  </r>
  <r>
    <x v="106"/>
    <x v="317"/>
    <n v="9.27536231884058"/>
    <x v="4"/>
    <x v="2"/>
  </r>
  <r>
    <x v="106"/>
    <x v="60"/>
    <n v="0.72463768115942029"/>
    <x v="4"/>
    <x v="2"/>
  </r>
  <r>
    <x v="106"/>
    <x v="318"/>
    <n v="1.8840579710144927"/>
    <x v="4"/>
    <x v="2"/>
  </r>
  <r>
    <x v="106"/>
    <x v="319"/>
    <n v="23.623188405797102"/>
    <x v="4"/>
    <x v="2"/>
  </r>
  <r>
    <x v="106"/>
    <x v="320"/>
    <n v="2.4637681159420288"/>
    <x v="4"/>
    <x v="2"/>
  </r>
  <r>
    <x v="106"/>
    <x v="187"/>
    <n v="0"/>
    <x v="4"/>
    <x v="2"/>
  </r>
  <r>
    <x v="106"/>
    <x v="321"/>
    <n v="1.3043478260869565"/>
    <x v="4"/>
    <x v="2"/>
  </r>
  <r>
    <x v="106"/>
    <x v="322"/>
    <n v="11.44927536231884"/>
    <x v="4"/>
    <x v="2"/>
  </r>
  <r>
    <x v="106"/>
    <x v="323"/>
    <n v="3.9130434782608696"/>
    <x v="4"/>
    <x v="2"/>
  </r>
  <r>
    <x v="106"/>
    <x v="324"/>
    <n v="44.20289855072464"/>
    <x v="4"/>
    <x v="2"/>
  </r>
  <r>
    <x v="106"/>
    <x v="325"/>
    <n v="2.318840579710145"/>
    <x v="4"/>
    <x v="2"/>
  </r>
  <r>
    <x v="106"/>
    <x v="326"/>
    <n v="0.43478260869565216"/>
    <x v="4"/>
    <x v="2"/>
  </r>
  <r>
    <x v="106"/>
    <x v="327"/>
    <n v="1.3043478260869565"/>
    <x v="4"/>
    <x v="2"/>
  </r>
  <r>
    <x v="106"/>
    <x v="328"/>
    <n v="1.4492753623188406"/>
    <x v="4"/>
    <x v="2"/>
  </r>
  <r>
    <x v="106"/>
    <x v="4"/>
    <n v="3.3333333333333335"/>
    <x v="4"/>
    <x v="2"/>
  </r>
  <r>
    <x v="106"/>
    <x v="312"/>
    <n v="0.51282051282051277"/>
    <x v="5"/>
    <x v="2"/>
  </r>
  <r>
    <x v="106"/>
    <x v="313"/>
    <n v="0.51282051282051277"/>
    <x v="5"/>
    <x v="2"/>
  </r>
  <r>
    <x v="106"/>
    <x v="314"/>
    <n v="5.1282051282051286"/>
    <x v="5"/>
    <x v="2"/>
  </r>
  <r>
    <x v="106"/>
    <x v="241"/>
    <n v="84.615384615384613"/>
    <x v="5"/>
    <x v="2"/>
  </r>
  <r>
    <x v="106"/>
    <x v="315"/>
    <n v="48.717948717948715"/>
    <x v="5"/>
    <x v="2"/>
  </r>
  <r>
    <x v="106"/>
    <x v="316"/>
    <n v="6.1538461538461542"/>
    <x v="5"/>
    <x v="2"/>
  </r>
  <r>
    <x v="106"/>
    <x v="239"/>
    <n v="21.53846153846154"/>
    <x v="5"/>
    <x v="2"/>
  </r>
  <r>
    <x v="106"/>
    <x v="317"/>
    <n v="12.307692307692308"/>
    <x v="5"/>
    <x v="2"/>
  </r>
  <r>
    <x v="106"/>
    <x v="60"/>
    <n v="0"/>
    <x v="5"/>
    <x v="2"/>
  </r>
  <r>
    <x v="106"/>
    <x v="318"/>
    <n v="2.5641025641025643"/>
    <x v="5"/>
    <x v="2"/>
  </r>
  <r>
    <x v="106"/>
    <x v="319"/>
    <n v="30.76923076923077"/>
    <x v="5"/>
    <x v="2"/>
  </r>
  <r>
    <x v="106"/>
    <x v="320"/>
    <n v="1.0256410256410255"/>
    <x v="5"/>
    <x v="2"/>
  </r>
  <r>
    <x v="106"/>
    <x v="187"/>
    <n v="0"/>
    <x v="5"/>
    <x v="2"/>
  </r>
  <r>
    <x v="106"/>
    <x v="321"/>
    <n v="2.5641025641025643"/>
    <x v="5"/>
    <x v="2"/>
  </r>
  <r>
    <x v="106"/>
    <x v="322"/>
    <n v="14.871794871794872"/>
    <x v="5"/>
    <x v="2"/>
  </r>
  <r>
    <x v="106"/>
    <x v="323"/>
    <n v="6.1538461538461542"/>
    <x v="5"/>
    <x v="2"/>
  </r>
  <r>
    <x v="106"/>
    <x v="324"/>
    <n v="41.025641025641029"/>
    <x v="5"/>
    <x v="2"/>
  </r>
  <r>
    <x v="106"/>
    <x v="325"/>
    <n v="3.0769230769230771"/>
    <x v="5"/>
    <x v="2"/>
  </r>
  <r>
    <x v="106"/>
    <x v="326"/>
    <n v="1.0256410256410255"/>
    <x v="5"/>
    <x v="2"/>
  </r>
  <r>
    <x v="106"/>
    <x v="327"/>
    <n v="1.0256410256410255"/>
    <x v="5"/>
    <x v="2"/>
  </r>
  <r>
    <x v="106"/>
    <x v="328"/>
    <n v="3.5897435897435899"/>
    <x v="5"/>
    <x v="2"/>
  </r>
  <r>
    <x v="106"/>
    <x v="4"/>
    <n v="1.0256410256410255"/>
    <x v="5"/>
    <x v="2"/>
  </r>
  <r>
    <x v="106"/>
    <x v="312"/>
    <n v="0"/>
    <x v="6"/>
    <x v="2"/>
  </r>
  <r>
    <x v="106"/>
    <x v="313"/>
    <n v="0"/>
    <x v="6"/>
    <x v="2"/>
  </r>
  <r>
    <x v="106"/>
    <x v="314"/>
    <n v="6.6115702479338845"/>
    <x v="6"/>
    <x v="2"/>
  </r>
  <r>
    <x v="106"/>
    <x v="241"/>
    <n v="66.942148760330582"/>
    <x v="6"/>
    <x v="2"/>
  </r>
  <r>
    <x v="106"/>
    <x v="315"/>
    <n v="76.033057851239676"/>
    <x v="6"/>
    <x v="2"/>
  </r>
  <r>
    <x v="106"/>
    <x v="316"/>
    <n v="5.785123966942149"/>
    <x v="6"/>
    <x v="2"/>
  </r>
  <r>
    <x v="106"/>
    <x v="239"/>
    <n v="17.355371900826448"/>
    <x v="6"/>
    <x v="2"/>
  </r>
  <r>
    <x v="106"/>
    <x v="317"/>
    <n v="14.87603305785124"/>
    <x v="6"/>
    <x v="2"/>
  </r>
  <r>
    <x v="106"/>
    <x v="60"/>
    <n v="1.6528925619834711"/>
    <x v="6"/>
    <x v="2"/>
  </r>
  <r>
    <x v="106"/>
    <x v="318"/>
    <n v="0"/>
    <x v="6"/>
    <x v="2"/>
  </r>
  <r>
    <x v="106"/>
    <x v="319"/>
    <n v="14.87603305785124"/>
    <x v="6"/>
    <x v="2"/>
  </r>
  <r>
    <x v="106"/>
    <x v="320"/>
    <n v="5.785123966942149"/>
    <x v="6"/>
    <x v="2"/>
  </r>
  <r>
    <x v="106"/>
    <x v="187"/>
    <n v="0"/>
    <x v="6"/>
    <x v="2"/>
  </r>
  <r>
    <x v="106"/>
    <x v="321"/>
    <n v="1.6528925619834711"/>
    <x v="6"/>
    <x v="2"/>
  </r>
  <r>
    <x v="106"/>
    <x v="322"/>
    <n v="9.9173553719008272"/>
    <x v="6"/>
    <x v="2"/>
  </r>
  <r>
    <x v="106"/>
    <x v="323"/>
    <n v="4.9586776859504136"/>
    <x v="6"/>
    <x v="2"/>
  </r>
  <r>
    <x v="106"/>
    <x v="324"/>
    <n v="45.454545454545453"/>
    <x v="6"/>
    <x v="2"/>
  </r>
  <r>
    <x v="106"/>
    <x v="325"/>
    <n v="2.4793388429752068"/>
    <x v="6"/>
    <x v="2"/>
  </r>
  <r>
    <x v="106"/>
    <x v="326"/>
    <n v="0.82644628099173556"/>
    <x v="6"/>
    <x v="2"/>
  </r>
  <r>
    <x v="106"/>
    <x v="327"/>
    <n v="0.82644628099173556"/>
    <x v="6"/>
    <x v="2"/>
  </r>
  <r>
    <x v="106"/>
    <x v="328"/>
    <n v="0"/>
    <x v="6"/>
    <x v="2"/>
  </r>
  <r>
    <x v="106"/>
    <x v="4"/>
    <n v="4.1322314049586772"/>
    <x v="6"/>
    <x v="2"/>
  </r>
  <r>
    <x v="106"/>
    <x v="312"/>
    <n v="0.99502487562189057"/>
    <x v="7"/>
    <x v="2"/>
  </r>
  <r>
    <x v="106"/>
    <x v="313"/>
    <n v="0.49751243781094528"/>
    <x v="7"/>
    <x v="2"/>
  </r>
  <r>
    <x v="106"/>
    <x v="314"/>
    <n v="9.9502487562189046"/>
    <x v="7"/>
    <x v="2"/>
  </r>
  <r>
    <x v="106"/>
    <x v="241"/>
    <n v="69.651741293532339"/>
    <x v="7"/>
    <x v="2"/>
  </r>
  <r>
    <x v="106"/>
    <x v="315"/>
    <n v="67.661691542288551"/>
    <x v="7"/>
    <x v="2"/>
  </r>
  <r>
    <x v="106"/>
    <x v="316"/>
    <n v="3.4825870646766171"/>
    <x v="7"/>
    <x v="2"/>
  </r>
  <r>
    <x v="106"/>
    <x v="239"/>
    <n v="15.422885572139304"/>
    <x v="7"/>
    <x v="2"/>
  </r>
  <r>
    <x v="106"/>
    <x v="317"/>
    <n v="2.9850746268656718"/>
    <x v="7"/>
    <x v="2"/>
  </r>
  <r>
    <x v="106"/>
    <x v="60"/>
    <n v="0"/>
    <x v="7"/>
    <x v="2"/>
  </r>
  <r>
    <x v="106"/>
    <x v="318"/>
    <n v="2.9850746268656718"/>
    <x v="7"/>
    <x v="2"/>
  </r>
  <r>
    <x v="106"/>
    <x v="319"/>
    <n v="22.388059701492537"/>
    <x v="7"/>
    <x v="2"/>
  </r>
  <r>
    <x v="106"/>
    <x v="320"/>
    <n v="0.99502487562189057"/>
    <x v="7"/>
    <x v="2"/>
  </r>
  <r>
    <x v="106"/>
    <x v="187"/>
    <n v="0"/>
    <x v="7"/>
    <x v="2"/>
  </r>
  <r>
    <x v="106"/>
    <x v="321"/>
    <n v="0.99502487562189057"/>
    <x v="7"/>
    <x v="2"/>
  </r>
  <r>
    <x v="106"/>
    <x v="322"/>
    <n v="9.4527363184079594"/>
    <x v="7"/>
    <x v="2"/>
  </r>
  <r>
    <x v="106"/>
    <x v="323"/>
    <n v="3.4825870646766171"/>
    <x v="7"/>
    <x v="2"/>
  </r>
  <r>
    <x v="106"/>
    <x v="324"/>
    <n v="56.71641791044776"/>
    <x v="7"/>
    <x v="2"/>
  </r>
  <r>
    <x v="106"/>
    <x v="325"/>
    <n v="2.4875621890547261"/>
    <x v="7"/>
    <x v="2"/>
  </r>
  <r>
    <x v="106"/>
    <x v="326"/>
    <n v="0"/>
    <x v="7"/>
    <x v="2"/>
  </r>
  <r>
    <x v="106"/>
    <x v="327"/>
    <n v="0.99502487562189057"/>
    <x v="7"/>
    <x v="2"/>
  </r>
  <r>
    <x v="106"/>
    <x v="328"/>
    <n v="0.49751243781094528"/>
    <x v="7"/>
    <x v="2"/>
  </r>
  <r>
    <x v="106"/>
    <x v="4"/>
    <n v="5.4726368159203984"/>
    <x v="7"/>
    <x v="2"/>
  </r>
  <r>
    <x v="106"/>
    <x v="312"/>
    <n v="0"/>
    <x v="8"/>
    <x v="2"/>
  </r>
  <r>
    <x v="106"/>
    <x v="313"/>
    <n v="0"/>
    <x v="8"/>
    <x v="2"/>
  </r>
  <r>
    <x v="106"/>
    <x v="314"/>
    <n v="1.7341040462427746"/>
    <x v="8"/>
    <x v="2"/>
  </r>
  <r>
    <x v="106"/>
    <x v="241"/>
    <n v="82.080924855491332"/>
    <x v="8"/>
    <x v="2"/>
  </r>
  <r>
    <x v="106"/>
    <x v="315"/>
    <n v="71.676300578034684"/>
    <x v="8"/>
    <x v="2"/>
  </r>
  <r>
    <x v="106"/>
    <x v="316"/>
    <n v="3.4682080924855492"/>
    <x v="8"/>
    <x v="2"/>
  </r>
  <r>
    <x v="106"/>
    <x v="239"/>
    <n v="28.901734104046241"/>
    <x v="8"/>
    <x v="2"/>
  </r>
  <r>
    <x v="106"/>
    <x v="317"/>
    <n v="9.2485549132947984"/>
    <x v="8"/>
    <x v="2"/>
  </r>
  <r>
    <x v="106"/>
    <x v="60"/>
    <n v="1.7341040462427746"/>
    <x v="8"/>
    <x v="2"/>
  </r>
  <r>
    <x v="106"/>
    <x v="318"/>
    <n v="1.1560693641618498"/>
    <x v="8"/>
    <x v="2"/>
  </r>
  <r>
    <x v="106"/>
    <x v="319"/>
    <n v="23.121387283236995"/>
    <x v="8"/>
    <x v="2"/>
  </r>
  <r>
    <x v="106"/>
    <x v="320"/>
    <n v="3.4682080924855492"/>
    <x v="8"/>
    <x v="2"/>
  </r>
  <r>
    <x v="106"/>
    <x v="187"/>
    <n v="0"/>
    <x v="8"/>
    <x v="2"/>
  </r>
  <r>
    <x v="106"/>
    <x v="321"/>
    <n v="0"/>
    <x v="8"/>
    <x v="2"/>
  </r>
  <r>
    <x v="106"/>
    <x v="322"/>
    <n v="10.982658959537572"/>
    <x v="8"/>
    <x v="2"/>
  </r>
  <r>
    <x v="106"/>
    <x v="323"/>
    <n v="1.1560693641618498"/>
    <x v="8"/>
    <x v="2"/>
  </r>
  <r>
    <x v="106"/>
    <x v="324"/>
    <n v="32.369942196531795"/>
    <x v="8"/>
    <x v="2"/>
  </r>
  <r>
    <x v="106"/>
    <x v="325"/>
    <n v="1.1560693641618498"/>
    <x v="8"/>
    <x v="2"/>
  </r>
  <r>
    <x v="106"/>
    <x v="326"/>
    <n v="0"/>
    <x v="8"/>
    <x v="2"/>
  </r>
  <r>
    <x v="106"/>
    <x v="327"/>
    <n v="2.3121387283236996"/>
    <x v="8"/>
    <x v="2"/>
  </r>
  <r>
    <x v="106"/>
    <x v="328"/>
    <n v="1.1560693641618498"/>
    <x v="8"/>
    <x v="2"/>
  </r>
  <r>
    <x v="106"/>
    <x v="4"/>
    <n v="2.8901734104046244"/>
    <x v="8"/>
    <x v="2"/>
  </r>
  <r>
    <x v="106"/>
    <x v="312"/>
    <n v="0"/>
    <x v="9"/>
    <x v="2"/>
  </r>
  <r>
    <x v="106"/>
    <x v="313"/>
    <n v="0"/>
    <x v="9"/>
    <x v="2"/>
  </r>
  <r>
    <x v="106"/>
    <x v="314"/>
    <n v="4.4198895027624312"/>
    <x v="9"/>
    <x v="2"/>
  </r>
  <r>
    <x v="106"/>
    <x v="241"/>
    <n v="77.348066298342545"/>
    <x v="9"/>
    <x v="2"/>
  </r>
  <r>
    <x v="106"/>
    <x v="315"/>
    <n v="61.878453038674031"/>
    <x v="9"/>
    <x v="2"/>
  </r>
  <r>
    <x v="106"/>
    <x v="316"/>
    <n v="3.3149171270718232"/>
    <x v="9"/>
    <x v="2"/>
  </r>
  <r>
    <x v="106"/>
    <x v="239"/>
    <n v="33.701657458563538"/>
    <x v="9"/>
    <x v="2"/>
  </r>
  <r>
    <x v="106"/>
    <x v="317"/>
    <n v="4.4198895027624312"/>
    <x v="9"/>
    <x v="2"/>
  </r>
  <r>
    <x v="106"/>
    <x v="60"/>
    <n v="2.2099447513812156"/>
    <x v="9"/>
    <x v="2"/>
  </r>
  <r>
    <x v="106"/>
    <x v="318"/>
    <n v="1.6574585635359116"/>
    <x v="9"/>
    <x v="2"/>
  </r>
  <r>
    <x v="106"/>
    <x v="319"/>
    <n v="14.917127071823204"/>
    <x v="9"/>
    <x v="2"/>
  </r>
  <r>
    <x v="106"/>
    <x v="320"/>
    <n v="1.6574585635359116"/>
    <x v="9"/>
    <x v="2"/>
  </r>
  <r>
    <x v="106"/>
    <x v="187"/>
    <n v="0"/>
    <x v="9"/>
    <x v="2"/>
  </r>
  <r>
    <x v="106"/>
    <x v="321"/>
    <n v="1.1049723756906078"/>
    <x v="9"/>
    <x v="2"/>
  </r>
  <r>
    <x v="106"/>
    <x v="322"/>
    <n v="3.867403314917127"/>
    <x v="9"/>
    <x v="2"/>
  </r>
  <r>
    <x v="106"/>
    <x v="323"/>
    <n v="1.6574585635359116"/>
    <x v="9"/>
    <x v="2"/>
  </r>
  <r>
    <x v="106"/>
    <x v="324"/>
    <n v="30.386740331491712"/>
    <x v="9"/>
    <x v="2"/>
  </r>
  <r>
    <x v="106"/>
    <x v="325"/>
    <n v="2.2099447513812156"/>
    <x v="9"/>
    <x v="2"/>
  </r>
  <r>
    <x v="106"/>
    <x v="326"/>
    <n v="1.6574585635359116"/>
    <x v="9"/>
    <x v="2"/>
  </r>
  <r>
    <x v="106"/>
    <x v="327"/>
    <n v="1.1049723756906078"/>
    <x v="9"/>
    <x v="2"/>
  </r>
  <r>
    <x v="106"/>
    <x v="328"/>
    <n v="3.3149171270718232"/>
    <x v="9"/>
    <x v="2"/>
  </r>
  <r>
    <x v="106"/>
    <x v="4"/>
    <n v="8.8397790055248624"/>
    <x v="9"/>
    <x v="2"/>
  </r>
  <r>
    <x v="106"/>
    <x v="312"/>
    <n v="0"/>
    <x v="10"/>
    <x v="2"/>
  </r>
  <r>
    <x v="106"/>
    <x v="313"/>
    <n v="0.67114093959731547"/>
    <x v="10"/>
    <x v="2"/>
  </r>
  <r>
    <x v="106"/>
    <x v="314"/>
    <n v="5.3691275167785237"/>
    <x v="10"/>
    <x v="2"/>
  </r>
  <r>
    <x v="106"/>
    <x v="241"/>
    <n v="73.154362416107389"/>
    <x v="10"/>
    <x v="2"/>
  </r>
  <r>
    <x v="106"/>
    <x v="315"/>
    <n v="48.322147651006709"/>
    <x v="10"/>
    <x v="2"/>
  </r>
  <r>
    <x v="106"/>
    <x v="316"/>
    <n v="3.3557046979865772"/>
    <x v="10"/>
    <x v="2"/>
  </r>
  <r>
    <x v="106"/>
    <x v="239"/>
    <n v="51.006711409395976"/>
    <x v="10"/>
    <x v="2"/>
  </r>
  <r>
    <x v="106"/>
    <x v="317"/>
    <n v="14.765100671140939"/>
    <x v="10"/>
    <x v="2"/>
  </r>
  <r>
    <x v="106"/>
    <x v="60"/>
    <n v="6.0402684563758386"/>
    <x v="10"/>
    <x v="2"/>
  </r>
  <r>
    <x v="106"/>
    <x v="318"/>
    <n v="4.6979865771812079"/>
    <x v="10"/>
    <x v="2"/>
  </r>
  <r>
    <x v="106"/>
    <x v="319"/>
    <n v="14.093959731543624"/>
    <x v="10"/>
    <x v="2"/>
  </r>
  <r>
    <x v="106"/>
    <x v="320"/>
    <n v="2.0134228187919465"/>
    <x v="10"/>
    <x v="2"/>
  </r>
  <r>
    <x v="106"/>
    <x v="187"/>
    <n v="0"/>
    <x v="10"/>
    <x v="2"/>
  </r>
  <r>
    <x v="106"/>
    <x v="321"/>
    <n v="3.3557046979865772"/>
    <x v="10"/>
    <x v="2"/>
  </r>
  <r>
    <x v="106"/>
    <x v="322"/>
    <n v="14.765100671140939"/>
    <x v="10"/>
    <x v="2"/>
  </r>
  <r>
    <x v="106"/>
    <x v="323"/>
    <n v="2.0134228187919465"/>
    <x v="10"/>
    <x v="2"/>
  </r>
  <r>
    <x v="106"/>
    <x v="324"/>
    <n v="24.161073825503355"/>
    <x v="10"/>
    <x v="2"/>
  </r>
  <r>
    <x v="106"/>
    <x v="325"/>
    <n v="0.67114093959731547"/>
    <x v="10"/>
    <x v="2"/>
  </r>
  <r>
    <x v="106"/>
    <x v="326"/>
    <n v="1.3422818791946309"/>
    <x v="10"/>
    <x v="2"/>
  </r>
  <r>
    <x v="106"/>
    <x v="327"/>
    <n v="0"/>
    <x v="10"/>
    <x v="2"/>
  </r>
  <r>
    <x v="106"/>
    <x v="328"/>
    <n v="2.0134228187919465"/>
    <x v="10"/>
    <x v="2"/>
  </r>
  <r>
    <x v="106"/>
    <x v="4"/>
    <n v="5.3691275167785237"/>
    <x v="10"/>
    <x v="2"/>
  </r>
  <r>
    <x v="106"/>
    <x v="312"/>
    <n v="0"/>
    <x v="11"/>
    <x v="2"/>
  </r>
  <r>
    <x v="106"/>
    <x v="313"/>
    <n v="2.0134228187919465"/>
    <x v="11"/>
    <x v="2"/>
  </r>
  <r>
    <x v="106"/>
    <x v="314"/>
    <n v="4.026845637583893"/>
    <x v="11"/>
    <x v="2"/>
  </r>
  <r>
    <x v="106"/>
    <x v="241"/>
    <n v="76.510067114093957"/>
    <x v="11"/>
    <x v="2"/>
  </r>
  <r>
    <x v="106"/>
    <x v="315"/>
    <n v="53.691275167785236"/>
    <x v="11"/>
    <x v="2"/>
  </r>
  <r>
    <x v="106"/>
    <x v="316"/>
    <n v="2.0134228187919465"/>
    <x v="11"/>
    <x v="2"/>
  </r>
  <r>
    <x v="106"/>
    <x v="239"/>
    <n v="32.885906040268459"/>
    <x v="11"/>
    <x v="2"/>
  </r>
  <r>
    <x v="106"/>
    <x v="317"/>
    <n v="10.738255033557047"/>
    <x v="11"/>
    <x v="2"/>
  </r>
  <r>
    <x v="106"/>
    <x v="60"/>
    <n v="3.3557046979865772"/>
    <x v="11"/>
    <x v="2"/>
  </r>
  <r>
    <x v="106"/>
    <x v="318"/>
    <n v="2.0134228187919465"/>
    <x v="11"/>
    <x v="2"/>
  </r>
  <r>
    <x v="106"/>
    <x v="319"/>
    <n v="8.724832214765101"/>
    <x v="11"/>
    <x v="2"/>
  </r>
  <r>
    <x v="106"/>
    <x v="320"/>
    <n v="2.0134228187919465"/>
    <x v="11"/>
    <x v="2"/>
  </r>
  <r>
    <x v="106"/>
    <x v="187"/>
    <n v="0"/>
    <x v="11"/>
    <x v="2"/>
  </r>
  <r>
    <x v="106"/>
    <x v="321"/>
    <n v="1.3422818791946309"/>
    <x v="11"/>
    <x v="2"/>
  </r>
  <r>
    <x v="106"/>
    <x v="322"/>
    <n v="10.738255033557047"/>
    <x v="11"/>
    <x v="2"/>
  </r>
  <r>
    <x v="106"/>
    <x v="323"/>
    <n v="4.026845637583893"/>
    <x v="11"/>
    <x v="2"/>
  </r>
  <r>
    <x v="106"/>
    <x v="324"/>
    <n v="51.006711409395976"/>
    <x v="11"/>
    <x v="2"/>
  </r>
  <r>
    <x v="106"/>
    <x v="325"/>
    <n v="0"/>
    <x v="11"/>
    <x v="2"/>
  </r>
  <r>
    <x v="106"/>
    <x v="326"/>
    <n v="0"/>
    <x v="11"/>
    <x v="2"/>
  </r>
  <r>
    <x v="106"/>
    <x v="327"/>
    <n v="3.3557046979865772"/>
    <x v="11"/>
    <x v="2"/>
  </r>
  <r>
    <x v="106"/>
    <x v="328"/>
    <n v="2.6845637583892619"/>
    <x v="11"/>
    <x v="2"/>
  </r>
  <r>
    <x v="106"/>
    <x v="4"/>
    <n v="4.6979865771812079"/>
    <x v="11"/>
    <x v="2"/>
  </r>
  <r>
    <x v="106"/>
    <x v="312"/>
    <n v="4.2372881355932206"/>
    <x v="12"/>
    <x v="2"/>
  </r>
  <r>
    <x v="106"/>
    <x v="313"/>
    <n v="2.5423728813559321"/>
    <x v="12"/>
    <x v="2"/>
  </r>
  <r>
    <x v="106"/>
    <x v="314"/>
    <n v="9.3220338983050848"/>
    <x v="12"/>
    <x v="2"/>
  </r>
  <r>
    <x v="106"/>
    <x v="241"/>
    <n v="64.406779661016955"/>
    <x v="12"/>
    <x v="2"/>
  </r>
  <r>
    <x v="106"/>
    <x v="315"/>
    <n v="44.067796610169495"/>
    <x v="12"/>
    <x v="2"/>
  </r>
  <r>
    <x v="106"/>
    <x v="316"/>
    <n v="5.0847457627118642"/>
    <x v="12"/>
    <x v="2"/>
  </r>
  <r>
    <x v="106"/>
    <x v="239"/>
    <n v="28.8135593220339"/>
    <x v="12"/>
    <x v="2"/>
  </r>
  <r>
    <x v="106"/>
    <x v="317"/>
    <n v="9.3220338983050848"/>
    <x v="12"/>
    <x v="2"/>
  </r>
  <r>
    <x v="106"/>
    <x v="60"/>
    <n v="6.7796610169491522"/>
    <x v="12"/>
    <x v="2"/>
  </r>
  <r>
    <x v="106"/>
    <x v="318"/>
    <n v="1.6949152542372881"/>
    <x v="12"/>
    <x v="2"/>
  </r>
  <r>
    <x v="106"/>
    <x v="319"/>
    <n v="11.864406779661017"/>
    <x v="12"/>
    <x v="2"/>
  </r>
  <r>
    <x v="106"/>
    <x v="320"/>
    <n v="5.9322033898305087"/>
    <x v="12"/>
    <x v="2"/>
  </r>
  <r>
    <x v="106"/>
    <x v="187"/>
    <n v="0"/>
    <x v="12"/>
    <x v="2"/>
  </r>
  <r>
    <x v="106"/>
    <x v="321"/>
    <n v="5.0847457627118642"/>
    <x v="12"/>
    <x v="2"/>
  </r>
  <r>
    <x v="106"/>
    <x v="322"/>
    <n v="14.40677966101695"/>
    <x v="12"/>
    <x v="2"/>
  </r>
  <r>
    <x v="106"/>
    <x v="323"/>
    <n v="5.0847457627118642"/>
    <x v="12"/>
    <x v="2"/>
  </r>
  <r>
    <x v="106"/>
    <x v="324"/>
    <n v="29.661016949152543"/>
    <x v="12"/>
    <x v="2"/>
  </r>
  <r>
    <x v="106"/>
    <x v="325"/>
    <n v="0.84745762711864403"/>
    <x v="12"/>
    <x v="2"/>
  </r>
  <r>
    <x v="106"/>
    <x v="326"/>
    <n v="0.84745762711864403"/>
    <x v="12"/>
    <x v="2"/>
  </r>
  <r>
    <x v="106"/>
    <x v="327"/>
    <n v="0.84745762711864403"/>
    <x v="12"/>
    <x v="2"/>
  </r>
  <r>
    <x v="106"/>
    <x v="328"/>
    <n v="0"/>
    <x v="12"/>
    <x v="2"/>
  </r>
  <r>
    <x v="106"/>
    <x v="4"/>
    <n v="9.3220338983050848"/>
    <x v="12"/>
    <x v="2"/>
  </r>
  <r>
    <x v="106"/>
    <x v="312"/>
    <n v="0"/>
    <x v="13"/>
    <x v="2"/>
  </r>
  <r>
    <x v="106"/>
    <x v="313"/>
    <n v="1.2987012987012987"/>
    <x v="13"/>
    <x v="2"/>
  </r>
  <r>
    <x v="106"/>
    <x v="314"/>
    <n v="3.8961038961038961"/>
    <x v="13"/>
    <x v="2"/>
  </r>
  <r>
    <x v="106"/>
    <x v="241"/>
    <n v="80.519480519480524"/>
    <x v="13"/>
    <x v="2"/>
  </r>
  <r>
    <x v="106"/>
    <x v="315"/>
    <n v="64.935064935064929"/>
    <x v="13"/>
    <x v="2"/>
  </r>
  <r>
    <x v="106"/>
    <x v="316"/>
    <n v="7.7922077922077921"/>
    <x v="13"/>
    <x v="2"/>
  </r>
  <r>
    <x v="106"/>
    <x v="239"/>
    <n v="49.350649350649348"/>
    <x v="13"/>
    <x v="2"/>
  </r>
  <r>
    <x v="106"/>
    <x v="317"/>
    <n v="14.285714285714286"/>
    <x v="13"/>
    <x v="2"/>
  </r>
  <r>
    <x v="106"/>
    <x v="60"/>
    <n v="2.5974025974025974"/>
    <x v="13"/>
    <x v="2"/>
  </r>
  <r>
    <x v="106"/>
    <x v="318"/>
    <n v="3.8961038961038961"/>
    <x v="13"/>
    <x v="2"/>
  </r>
  <r>
    <x v="106"/>
    <x v="319"/>
    <n v="6.4935064935064934"/>
    <x v="13"/>
    <x v="2"/>
  </r>
  <r>
    <x v="106"/>
    <x v="320"/>
    <n v="1.2987012987012987"/>
    <x v="13"/>
    <x v="2"/>
  </r>
  <r>
    <x v="106"/>
    <x v="187"/>
    <n v="0"/>
    <x v="13"/>
    <x v="2"/>
  </r>
  <r>
    <x v="106"/>
    <x v="321"/>
    <n v="2.5974025974025974"/>
    <x v="13"/>
    <x v="2"/>
  </r>
  <r>
    <x v="106"/>
    <x v="322"/>
    <n v="12.987012987012987"/>
    <x v="13"/>
    <x v="2"/>
  </r>
  <r>
    <x v="106"/>
    <x v="323"/>
    <n v="1.2987012987012987"/>
    <x v="13"/>
    <x v="2"/>
  </r>
  <r>
    <x v="106"/>
    <x v="324"/>
    <n v="18.181818181818183"/>
    <x v="13"/>
    <x v="2"/>
  </r>
  <r>
    <x v="106"/>
    <x v="325"/>
    <n v="6.4935064935064934"/>
    <x v="13"/>
    <x v="2"/>
  </r>
  <r>
    <x v="106"/>
    <x v="326"/>
    <n v="1.2987012987012987"/>
    <x v="13"/>
    <x v="2"/>
  </r>
  <r>
    <x v="106"/>
    <x v="327"/>
    <n v="2.5974025974025974"/>
    <x v="13"/>
    <x v="2"/>
  </r>
  <r>
    <x v="106"/>
    <x v="328"/>
    <n v="5.1948051948051948"/>
    <x v="13"/>
    <x v="2"/>
  </r>
  <r>
    <x v="106"/>
    <x v="4"/>
    <n v="1.2987012987012987"/>
    <x v="13"/>
    <x v="2"/>
  </r>
  <r>
    <x v="106"/>
    <x v="312"/>
    <n v="1.1494252873563218"/>
    <x v="14"/>
    <x v="2"/>
  </r>
  <r>
    <x v="106"/>
    <x v="313"/>
    <n v="0"/>
    <x v="14"/>
    <x v="2"/>
  </r>
  <r>
    <x v="106"/>
    <x v="314"/>
    <n v="5.7471264367816088"/>
    <x v="14"/>
    <x v="2"/>
  </r>
  <r>
    <x v="106"/>
    <x v="241"/>
    <n v="79.310344827586206"/>
    <x v="14"/>
    <x v="2"/>
  </r>
  <r>
    <x v="106"/>
    <x v="315"/>
    <n v="66.666666666666671"/>
    <x v="14"/>
    <x v="2"/>
  </r>
  <r>
    <x v="106"/>
    <x v="316"/>
    <n v="26.436781609195403"/>
    <x v="14"/>
    <x v="2"/>
  </r>
  <r>
    <x v="106"/>
    <x v="239"/>
    <n v="8.0459770114942533"/>
    <x v="14"/>
    <x v="2"/>
  </r>
  <r>
    <x v="106"/>
    <x v="317"/>
    <n v="2.2988505747126435"/>
    <x v="14"/>
    <x v="2"/>
  </r>
  <r>
    <x v="106"/>
    <x v="60"/>
    <n v="0"/>
    <x v="14"/>
    <x v="2"/>
  </r>
  <r>
    <x v="106"/>
    <x v="318"/>
    <n v="0"/>
    <x v="14"/>
    <x v="2"/>
  </r>
  <r>
    <x v="106"/>
    <x v="319"/>
    <n v="18.390804597701148"/>
    <x v="14"/>
    <x v="2"/>
  </r>
  <r>
    <x v="106"/>
    <x v="320"/>
    <n v="4.5977011494252871"/>
    <x v="14"/>
    <x v="2"/>
  </r>
  <r>
    <x v="106"/>
    <x v="187"/>
    <n v="0"/>
    <x v="14"/>
    <x v="2"/>
  </r>
  <r>
    <x v="106"/>
    <x v="321"/>
    <n v="12.64367816091954"/>
    <x v="14"/>
    <x v="2"/>
  </r>
  <r>
    <x v="106"/>
    <x v="322"/>
    <n v="12.64367816091954"/>
    <x v="14"/>
    <x v="2"/>
  </r>
  <r>
    <x v="106"/>
    <x v="323"/>
    <n v="1.1494252873563218"/>
    <x v="14"/>
    <x v="2"/>
  </r>
  <r>
    <x v="106"/>
    <x v="324"/>
    <n v="26.436781609195403"/>
    <x v="14"/>
    <x v="2"/>
  </r>
  <r>
    <x v="106"/>
    <x v="325"/>
    <n v="2.2988505747126435"/>
    <x v="14"/>
    <x v="2"/>
  </r>
  <r>
    <x v="106"/>
    <x v="326"/>
    <n v="3.4482758620689653"/>
    <x v="14"/>
    <x v="2"/>
  </r>
  <r>
    <x v="106"/>
    <x v="327"/>
    <n v="0"/>
    <x v="14"/>
    <x v="2"/>
  </r>
  <r>
    <x v="106"/>
    <x v="328"/>
    <n v="1.1494252873563218"/>
    <x v="14"/>
    <x v="2"/>
  </r>
  <r>
    <x v="106"/>
    <x v="4"/>
    <n v="3.4482758620689653"/>
    <x v="14"/>
    <x v="2"/>
  </r>
  <r>
    <x v="106"/>
    <x v="312"/>
    <n v="2.150537634408602"/>
    <x v="15"/>
    <x v="2"/>
  </r>
  <r>
    <x v="106"/>
    <x v="313"/>
    <n v="1.075268817204301"/>
    <x v="15"/>
    <x v="2"/>
  </r>
  <r>
    <x v="106"/>
    <x v="314"/>
    <n v="2.150537634408602"/>
    <x v="15"/>
    <x v="2"/>
  </r>
  <r>
    <x v="106"/>
    <x v="241"/>
    <n v="8.6021505376344081"/>
    <x v="15"/>
    <x v="2"/>
  </r>
  <r>
    <x v="106"/>
    <x v="315"/>
    <n v="72.043010752688176"/>
    <x v="15"/>
    <x v="2"/>
  </r>
  <r>
    <x v="106"/>
    <x v="316"/>
    <n v="2.150537634408602"/>
    <x v="15"/>
    <x v="2"/>
  </r>
  <r>
    <x v="106"/>
    <x v="239"/>
    <n v="52.688172043010752"/>
    <x v="15"/>
    <x v="2"/>
  </r>
  <r>
    <x v="106"/>
    <x v="317"/>
    <n v="17.204301075268816"/>
    <x v="15"/>
    <x v="2"/>
  </r>
  <r>
    <x v="106"/>
    <x v="60"/>
    <n v="1.075268817204301"/>
    <x v="15"/>
    <x v="2"/>
  </r>
  <r>
    <x v="106"/>
    <x v="318"/>
    <n v="5.376344086021505"/>
    <x v="15"/>
    <x v="2"/>
  </r>
  <r>
    <x v="106"/>
    <x v="319"/>
    <n v="31.182795698924732"/>
    <x v="15"/>
    <x v="2"/>
  </r>
  <r>
    <x v="106"/>
    <x v="320"/>
    <n v="3.225806451612903"/>
    <x v="15"/>
    <x v="2"/>
  </r>
  <r>
    <x v="106"/>
    <x v="187"/>
    <n v="0"/>
    <x v="15"/>
    <x v="2"/>
  </r>
  <r>
    <x v="106"/>
    <x v="321"/>
    <n v="5.376344086021505"/>
    <x v="15"/>
    <x v="2"/>
  </r>
  <r>
    <x v="106"/>
    <x v="322"/>
    <n v="12.903225806451612"/>
    <x v="15"/>
    <x v="2"/>
  </r>
  <r>
    <x v="106"/>
    <x v="323"/>
    <n v="1.075268817204301"/>
    <x v="15"/>
    <x v="2"/>
  </r>
  <r>
    <x v="106"/>
    <x v="324"/>
    <n v="53.763440860215056"/>
    <x v="15"/>
    <x v="2"/>
  </r>
  <r>
    <x v="106"/>
    <x v="325"/>
    <n v="0"/>
    <x v="15"/>
    <x v="2"/>
  </r>
  <r>
    <x v="106"/>
    <x v="326"/>
    <n v="2.150537634408602"/>
    <x v="15"/>
    <x v="2"/>
  </r>
  <r>
    <x v="106"/>
    <x v="327"/>
    <n v="0"/>
    <x v="15"/>
    <x v="2"/>
  </r>
  <r>
    <x v="106"/>
    <x v="328"/>
    <n v="3.225806451612903"/>
    <x v="15"/>
    <x v="2"/>
  </r>
  <r>
    <x v="106"/>
    <x v="4"/>
    <n v="4.301075268817204"/>
    <x v="15"/>
    <x v="2"/>
  </r>
  <r>
    <x v="106"/>
    <x v="312"/>
    <n v="3.9772727272727271"/>
    <x v="16"/>
    <x v="2"/>
  </r>
  <r>
    <x v="106"/>
    <x v="313"/>
    <n v="2.8409090909090908"/>
    <x v="16"/>
    <x v="2"/>
  </r>
  <r>
    <x v="106"/>
    <x v="314"/>
    <n v="14.772727272727273"/>
    <x v="16"/>
    <x v="2"/>
  </r>
  <r>
    <x v="106"/>
    <x v="241"/>
    <n v="41.477272727272727"/>
    <x v="16"/>
    <x v="2"/>
  </r>
  <r>
    <x v="106"/>
    <x v="315"/>
    <n v="53.409090909090907"/>
    <x v="16"/>
    <x v="2"/>
  </r>
  <r>
    <x v="106"/>
    <x v="316"/>
    <n v="10.227272727272727"/>
    <x v="16"/>
    <x v="2"/>
  </r>
  <r>
    <x v="106"/>
    <x v="239"/>
    <n v="35.795454545454547"/>
    <x v="16"/>
    <x v="2"/>
  </r>
  <r>
    <x v="106"/>
    <x v="317"/>
    <n v="9.6590909090909083"/>
    <x v="16"/>
    <x v="2"/>
  </r>
  <r>
    <x v="106"/>
    <x v="60"/>
    <n v="3.9772727272727271"/>
    <x v="16"/>
    <x v="2"/>
  </r>
  <r>
    <x v="106"/>
    <x v="318"/>
    <n v="6.8181818181818183"/>
    <x v="16"/>
    <x v="2"/>
  </r>
  <r>
    <x v="106"/>
    <x v="319"/>
    <n v="14.772727272727273"/>
    <x v="16"/>
    <x v="2"/>
  </r>
  <r>
    <x v="106"/>
    <x v="320"/>
    <n v="11.931818181818182"/>
    <x v="16"/>
    <x v="2"/>
  </r>
  <r>
    <x v="106"/>
    <x v="187"/>
    <n v="0.56818181818181823"/>
    <x v="16"/>
    <x v="2"/>
  </r>
  <r>
    <x v="106"/>
    <x v="321"/>
    <n v="4.5454545454545459"/>
    <x v="16"/>
    <x v="2"/>
  </r>
  <r>
    <x v="106"/>
    <x v="322"/>
    <n v="13.068181818181818"/>
    <x v="16"/>
    <x v="2"/>
  </r>
  <r>
    <x v="106"/>
    <x v="323"/>
    <n v="0.56818181818181823"/>
    <x v="16"/>
    <x v="2"/>
  </r>
  <r>
    <x v="106"/>
    <x v="324"/>
    <n v="17.045454545454547"/>
    <x v="16"/>
    <x v="2"/>
  </r>
  <r>
    <x v="106"/>
    <x v="325"/>
    <n v="0.56818181818181823"/>
    <x v="16"/>
    <x v="2"/>
  </r>
  <r>
    <x v="106"/>
    <x v="326"/>
    <n v="2.2727272727272729"/>
    <x v="16"/>
    <x v="2"/>
  </r>
  <r>
    <x v="106"/>
    <x v="327"/>
    <n v="0"/>
    <x v="16"/>
    <x v="2"/>
  </r>
  <r>
    <x v="106"/>
    <x v="328"/>
    <n v="2.2727272727272729"/>
    <x v="16"/>
    <x v="2"/>
  </r>
  <r>
    <x v="106"/>
    <x v="4"/>
    <n v="9.6590909090909083"/>
    <x v="16"/>
    <x v="2"/>
  </r>
  <r>
    <x v="106"/>
    <x v="312"/>
    <n v="0.46842795578040097"/>
    <x v="0"/>
    <x v="3"/>
  </r>
  <r>
    <x v="106"/>
    <x v="313"/>
    <n v="1.2179126850290425"/>
    <x v="0"/>
    <x v="3"/>
  </r>
  <r>
    <x v="106"/>
    <x v="314"/>
    <n v="7.813378302417088"/>
    <x v="0"/>
    <x v="3"/>
  </r>
  <r>
    <x v="106"/>
    <x v="241"/>
    <n v="73.374554993442004"/>
    <x v="0"/>
    <x v="3"/>
  </r>
  <r>
    <x v="106"/>
    <x v="315"/>
    <n v="60.989319842608204"/>
    <x v="0"/>
    <x v="3"/>
  </r>
  <r>
    <x v="106"/>
    <x v="316"/>
    <n v="13.453250890013116"/>
    <x v="0"/>
    <x v="3"/>
  </r>
  <r>
    <x v="106"/>
    <x v="239"/>
    <n v="28.105677346824059"/>
    <x v="0"/>
    <x v="3"/>
  </r>
  <r>
    <x v="106"/>
    <x v="317"/>
    <n v="7.5510586471800636"/>
    <x v="0"/>
    <x v="3"/>
  </r>
  <r>
    <x v="106"/>
    <x v="60"/>
    <n v="2.997938916994566"/>
    <x v="0"/>
    <x v="3"/>
  </r>
  <r>
    <x v="106"/>
    <x v="318"/>
    <n v="4.0097433014802322"/>
    <x v="0"/>
    <x v="3"/>
  </r>
  <r>
    <x v="106"/>
    <x v="319"/>
    <n v="18.381112984822934"/>
    <x v="0"/>
    <x v="3"/>
  </r>
  <r>
    <x v="106"/>
    <x v="320"/>
    <n v="4.6842795578040102"/>
    <x v="0"/>
    <x v="3"/>
  </r>
  <r>
    <x v="106"/>
    <x v="187"/>
    <n v="0.37474236462432076"/>
    <x v="0"/>
    <x v="3"/>
  </r>
  <r>
    <x v="106"/>
    <x v="321"/>
    <n v="4.0846917744050968"/>
    <x v="0"/>
    <x v="3"/>
  </r>
  <r>
    <x v="106"/>
    <x v="322"/>
    <n v="10.530260445943414"/>
    <x v="0"/>
    <x v="3"/>
  </r>
  <r>
    <x v="106"/>
    <x v="323"/>
    <n v="1.2741240397226907"/>
    <x v="0"/>
    <x v="3"/>
  </r>
  <r>
    <x v="106"/>
    <x v="324"/>
    <n v="30.578976953344576"/>
    <x v="0"/>
    <x v="3"/>
  </r>
  <r>
    <x v="106"/>
    <x v="325"/>
    <n v="1.5551808131909313"/>
    <x v="0"/>
    <x v="3"/>
  </r>
  <r>
    <x v="106"/>
    <x v="326"/>
    <n v="0.80569608394228964"/>
    <x v="0"/>
    <x v="3"/>
  </r>
  <r>
    <x v="106"/>
    <x v="327"/>
    <n v="0.50590219224283306"/>
    <x v="0"/>
    <x v="3"/>
  </r>
  <r>
    <x v="106"/>
    <x v="328"/>
    <n v="2.4545624882893011"/>
    <x v="0"/>
    <x v="3"/>
  </r>
  <r>
    <x v="106"/>
    <x v="4"/>
    <n v="3.5038411092373991"/>
    <x v="0"/>
    <x v="3"/>
  </r>
  <r>
    <x v="106"/>
    <x v="312"/>
    <n v="0.43936731107205623"/>
    <x v="1"/>
    <x v="3"/>
  </r>
  <r>
    <x v="106"/>
    <x v="313"/>
    <n v="3.7785588752196837"/>
    <x v="1"/>
    <x v="3"/>
  </r>
  <r>
    <x v="106"/>
    <x v="314"/>
    <n v="15.46572934973638"/>
    <x v="1"/>
    <x v="3"/>
  </r>
  <r>
    <x v="106"/>
    <x v="241"/>
    <n v="45.079086115992972"/>
    <x v="1"/>
    <x v="3"/>
  </r>
  <r>
    <x v="106"/>
    <x v="315"/>
    <n v="55.799648506151144"/>
    <x v="1"/>
    <x v="3"/>
  </r>
  <r>
    <x v="106"/>
    <x v="316"/>
    <n v="6.502636203866432"/>
    <x v="1"/>
    <x v="3"/>
  </r>
  <r>
    <x v="106"/>
    <x v="239"/>
    <n v="36.555360281195078"/>
    <x v="1"/>
    <x v="3"/>
  </r>
  <r>
    <x v="106"/>
    <x v="317"/>
    <n v="5.4481546572934976"/>
    <x v="1"/>
    <x v="3"/>
  </r>
  <r>
    <x v="106"/>
    <x v="60"/>
    <n v="2.8998242530755713"/>
    <x v="1"/>
    <x v="3"/>
  </r>
  <r>
    <x v="106"/>
    <x v="318"/>
    <n v="10.281195079086116"/>
    <x v="1"/>
    <x v="3"/>
  </r>
  <r>
    <x v="106"/>
    <x v="319"/>
    <n v="19.507908611599298"/>
    <x v="1"/>
    <x v="3"/>
  </r>
  <r>
    <x v="106"/>
    <x v="320"/>
    <n v="9.8418277680140598"/>
    <x v="1"/>
    <x v="3"/>
  </r>
  <r>
    <x v="106"/>
    <x v="187"/>
    <n v="0.43936731107205623"/>
    <x v="1"/>
    <x v="3"/>
  </r>
  <r>
    <x v="106"/>
    <x v="321"/>
    <n v="2.1968365553602811"/>
    <x v="1"/>
    <x v="3"/>
  </r>
  <r>
    <x v="106"/>
    <x v="322"/>
    <n v="17.135325131810195"/>
    <x v="1"/>
    <x v="3"/>
  </r>
  <r>
    <x v="106"/>
    <x v="323"/>
    <n v="1.5817223198594024"/>
    <x v="1"/>
    <x v="3"/>
  </r>
  <r>
    <x v="106"/>
    <x v="324"/>
    <n v="36.906854130052722"/>
    <x v="1"/>
    <x v="3"/>
  </r>
  <r>
    <x v="106"/>
    <x v="325"/>
    <n v="0.52724077328646746"/>
    <x v="1"/>
    <x v="3"/>
  </r>
  <r>
    <x v="106"/>
    <x v="326"/>
    <n v="0.79086115992970119"/>
    <x v="1"/>
    <x v="3"/>
  </r>
  <r>
    <x v="106"/>
    <x v="327"/>
    <n v="0.26362038664323373"/>
    <x v="1"/>
    <x v="3"/>
  </r>
  <r>
    <x v="106"/>
    <x v="328"/>
    <n v="3.6028119507908611"/>
    <x v="1"/>
    <x v="3"/>
  </r>
  <r>
    <x v="106"/>
    <x v="4"/>
    <n v="2.0210896309314585"/>
    <x v="1"/>
    <x v="3"/>
  </r>
  <r>
    <x v="106"/>
    <x v="312"/>
    <n v="0.15723270440251572"/>
    <x v="2"/>
    <x v="3"/>
  </r>
  <r>
    <x v="106"/>
    <x v="313"/>
    <n v="0.41928721174004191"/>
    <x v="2"/>
    <x v="3"/>
  </r>
  <r>
    <x v="106"/>
    <x v="314"/>
    <n v="6.4989517819706499"/>
    <x v="2"/>
    <x v="3"/>
  </r>
  <r>
    <x v="106"/>
    <x v="241"/>
    <n v="89.779874213836479"/>
    <x v="2"/>
    <x v="3"/>
  </r>
  <r>
    <x v="106"/>
    <x v="315"/>
    <n v="62.054507337526204"/>
    <x v="2"/>
    <x v="3"/>
  </r>
  <r>
    <x v="106"/>
    <x v="316"/>
    <n v="26.362683438155138"/>
    <x v="2"/>
    <x v="3"/>
  </r>
  <r>
    <x v="106"/>
    <x v="239"/>
    <n v="10.744234800838575"/>
    <x v="2"/>
    <x v="3"/>
  </r>
  <r>
    <x v="106"/>
    <x v="317"/>
    <n v="2.5681341719077566"/>
    <x v="2"/>
    <x v="3"/>
  </r>
  <r>
    <x v="106"/>
    <x v="60"/>
    <n v="3.3542976939203353"/>
    <x v="2"/>
    <x v="3"/>
  </r>
  <r>
    <x v="106"/>
    <x v="318"/>
    <n v="1.4675052410901468"/>
    <x v="2"/>
    <x v="3"/>
  </r>
  <r>
    <x v="106"/>
    <x v="319"/>
    <n v="18.553459119496857"/>
    <x v="2"/>
    <x v="3"/>
  </r>
  <r>
    <x v="106"/>
    <x v="320"/>
    <n v="2.4633123689727463"/>
    <x v="2"/>
    <x v="3"/>
  </r>
  <r>
    <x v="106"/>
    <x v="187"/>
    <n v="0.26205450733752622"/>
    <x v="2"/>
    <x v="3"/>
  </r>
  <r>
    <x v="106"/>
    <x v="321"/>
    <n v="7.0230607966457024"/>
    <x v="2"/>
    <x v="3"/>
  </r>
  <r>
    <x v="106"/>
    <x v="322"/>
    <n v="8.8050314465408803"/>
    <x v="2"/>
    <x v="3"/>
  </r>
  <r>
    <x v="106"/>
    <x v="323"/>
    <n v="1.0482180293501049"/>
    <x v="2"/>
    <x v="3"/>
  </r>
  <r>
    <x v="106"/>
    <x v="324"/>
    <n v="33.280922431865825"/>
    <x v="2"/>
    <x v="3"/>
  </r>
  <r>
    <x v="106"/>
    <x v="325"/>
    <n v="2.0964360587002098"/>
    <x v="2"/>
    <x v="3"/>
  </r>
  <r>
    <x v="106"/>
    <x v="326"/>
    <n v="0.68134171907756813"/>
    <x v="2"/>
    <x v="3"/>
  </r>
  <r>
    <x v="106"/>
    <x v="327"/>
    <n v="0.31446540880503143"/>
    <x v="2"/>
    <x v="3"/>
  </r>
  <r>
    <x v="106"/>
    <x v="328"/>
    <n v="2.6205450733752622"/>
    <x v="2"/>
    <x v="3"/>
  </r>
  <r>
    <x v="106"/>
    <x v="4"/>
    <n v="2.2536687631027252"/>
    <x v="2"/>
    <x v="3"/>
  </r>
  <r>
    <x v="106"/>
    <x v="312"/>
    <n v="0.26666666666666666"/>
    <x v="3"/>
    <x v="3"/>
  </r>
  <r>
    <x v="106"/>
    <x v="313"/>
    <n v="0.66666666666666663"/>
    <x v="3"/>
    <x v="3"/>
  </r>
  <r>
    <x v="106"/>
    <x v="314"/>
    <n v="4.8"/>
    <x v="3"/>
    <x v="3"/>
  </r>
  <r>
    <x v="106"/>
    <x v="241"/>
    <n v="80.13333333333334"/>
    <x v="3"/>
    <x v="3"/>
  </r>
  <r>
    <x v="106"/>
    <x v="315"/>
    <n v="57.866666666666667"/>
    <x v="3"/>
    <x v="3"/>
  </r>
  <r>
    <x v="106"/>
    <x v="316"/>
    <n v="4.5333333333333332"/>
    <x v="3"/>
    <x v="3"/>
  </r>
  <r>
    <x v="106"/>
    <x v="239"/>
    <n v="59.06666666666667"/>
    <x v="3"/>
    <x v="3"/>
  </r>
  <r>
    <x v="106"/>
    <x v="317"/>
    <n v="21.733333333333334"/>
    <x v="3"/>
    <x v="3"/>
  </r>
  <r>
    <x v="106"/>
    <x v="60"/>
    <n v="4.4000000000000004"/>
    <x v="3"/>
    <x v="3"/>
  </r>
  <r>
    <x v="106"/>
    <x v="318"/>
    <n v="4"/>
    <x v="3"/>
    <x v="3"/>
  </r>
  <r>
    <x v="106"/>
    <x v="319"/>
    <n v="11.066666666666666"/>
    <x v="3"/>
    <x v="3"/>
  </r>
  <r>
    <x v="106"/>
    <x v="320"/>
    <n v="2.6666666666666665"/>
    <x v="3"/>
    <x v="3"/>
  </r>
  <r>
    <x v="106"/>
    <x v="187"/>
    <n v="0.93333333333333335"/>
    <x v="3"/>
    <x v="3"/>
  </r>
  <r>
    <x v="106"/>
    <x v="321"/>
    <n v="2.6666666666666665"/>
    <x v="3"/>
    <x v="3"/>
  </r>
  <r>
    <x v="106"/>
    <x v="322"/>
    <n v="6.1333333333333337"/>
    <x v="3"/>
    <x v="3"/>
  </r>
  <r>
    <x v="106"/>
    <x v="323"/>
    <n v="0.4"/>
    <x v="3"/>
    <x v="3"/>
  </r>
  <r>
    <x v="106"/>
    <x v="324"/>
    <n v="6"/>
    <x v="3"/>
    <x v="3"/>
  </r>
  <r>
    <x v="106"/>
    <x v="325"/>
    <n v="1.4666666666666666"/>
    <x v="3"/>
    <x v="3"/>
  </r>
  <r>
    <x v="106"/>
    <x v="326"/>
    <n v="0.8"/>
    <x v="3"/>
    <x v="3"/>
  </r>
  <r>
    <x v="106"/>
    <x v="327"/>
    <n v="0.66666666666666663"/>
    <x v="3"/>
    <x v="3"/>
  </r>
  <r>
    <x v="106"/>
    <x v="328"/>
    <n v="2.6666666666666665"/>
    <x v="3"/>
    <x v="3"/>
  </r>
  <r>
    <x v="106"/>
    <x v="4"/>
    <n v="4.8"/>
    <x v="3"/>
    <x v="3"/>
  </r>
  <r>
    <x v="106"/>
    <x v="312"/>
    <n v="0.16891891891891891"/>
    <x v="4"/>
    <x v="3"/>
  </r>
  <r>
    <x v="106"/>
    <x v="313"/>
    <n v="0.33783783783783783"/>
    <x v="4"/>
    <x v="3"/>
  </r>
  <r>
    <x v="106"/>
    <x v="314"/>
    <n v="3.5472972972972974"/>
    <x v="4"/>
    <x v="3"/>
  </r>
  <r>
    <x v="106"/>
    <x v="241"/>
    <n v="81.418918918918919"/>
    <x v="4"/>
    <x v="3"/>
  </r>
  <r>
    <x v="106"/>
    <x v="315"/>
    <n v="65.03378378378379"/>
    <x v="4"/>
    <x v="3"/>
  </r>
  <r>
    <x v="106"/>
    <x v="316"/>
    <n v="7.2635135135135132"/>
    <x v="4"/>
    <x v="3"/>
  </r>
  <r>
    <x v="106"/>
    <x v="239"/>
    <n v="22.297297297297298"/>
    <x v="4"/>
    <x v="3"/>
  </r>
  <r>
    <x v="106"/>
    <x v="317"/>
    <n v="7.9391891891891895"/>
    <x v="4"/>
    <x v="3"/>
  </r>
  <r>
    <x v="106"/>
    <x v="60"/>
    <n v="1.8581081081081081"/>
    <x v="4"/>
    <x v="3"/>
  </r>
  <r>
    <x v="106"/>
    <x v="318"/>
    <n v="1.1824324324324325"/>
    <x v="4"/>
    <x v="3"/>
  </r>
  <r>
    <x v="106"/>
    <x v="319"/>
    <n v="26.858108108108109"/>
    <x v="4"/>
    <x v="3"/>
  </r>
  <r>
    <x v="106"/>
    <x v="320"/>
    <n v="2.8716216216216215"/>
    <x v="4"/>
    <x v="3"/>
  </r>
  <r>
    <x v="106"/>
    <x v="187"/>
    <n v="0.33783783783783783"/>
    <x v="4"/>
    <x v="3"/>
  </r>
  <r>
    <x v="106"/>
    <x v="321"/>
    <n v="1.0135135135135136"/>
    <x v="4"/>
    <x v="3"/>
  </r>
  <r>
    <x v="106"/>
    <x v="322"/>
    <n v="11.486486486486486"/>
    <x v="4"/>
    <x v="3"/>
  </r>
  <r>
    <x v="106"/>
    <x v="323"/>
    <n v="3.5472972972972974"/>
    <x v="4"/>
    <x v="3"/>
  </r>
  <r>
    <x v="106"/>
    <x v="324"/>
    <n v="31.925675675675677"/>
    <x v="4"/>
    <x v="3"/>
  </r>
  <r>
    <x v="106"/>
    <x v="325"/>
    <n v="2.0270270270270272"/>
    <x v="4"/>
    <x v="3"/>
  </r>
  <r>
    <x v="106"/>
    <x v="326"/>
    <n v="0.16891891891891891"/>
    <x v="4"/>
    <x v="3"/>
  </r>
  <r>
    <x v="106"/>
    <x v="327"/>
    <n v="0.84459459459459463"/>
    <x v="4"/>
    <x v="3"/>
  </r>
  <r>
    <x v="106"/>
    <x v="328"/>
    <n v="0.67567567567567566"/>
    <x v="4"/>
    <x v="3"/>
  </r>
  <r>
    <x v="106"/>
    <x v="4"/>
    <n v="5.0675675675675675"/>
    <x v="4"/>
    <x v="3"/>
  </r>
  <r>
    <x v="106"/>
    <x v="312"/>
    <n v="0"/>
    <x v="5"/>
    <x v="3"/>
  </r>
  <r>
    <x v="106"/>
    <x v="313"/>
    <n v="0"/>
    <x v="5"/>
    <x v="3"/>
  </r>
  <r>
    <x v="106"/>
    <x v="314"/>
    <n v="5.0314465408805029"/>
    <x v="5"/>
    <x v="3"/>
  </r>
  <r>
    <x v="106"/>
    <x v="241"/>
    <n v="87.421383647798748"/>
    <x v="5"/>
    <x v="3"/>
  </r>
  <r>
    <x v="106"/>
    <x v="315"/>
    <n v="45.283018867924525"/>
    <x v="5"/>
    <x v="3"/>
  </r>
  <r>
    <x v="106"/>
    <x v="316"/>
    <n v="3.1446540880503147"/>
    <x v="5"/>
    <x v="3"/>
  </r>
  <r>
    <x v="106"/>
    <x v="239"/>
    <n v="27.672955974842768"/>
    <x v="5"/>
    <x v="3"/>
  </r>
  <r>
    <x v="106"/>
    <x v="317"/>
    <n v="8.1761006289308185"/>
    <x v="5"/>
    <x v="3"/>
  </r>
  <r>
    <x v="106"/>
    <x v="60"/>
    <n v="0"/>
    <x v="5"/>
    <x v="3"/>
  </r>
  <r>
    <x v="106"/>
    <x v="318"/>
    <n v="1.2578616352201257"/>
    <x v="5"/>
    <x v="3"/>
  </r>
  <r>
    <x v="106"/>
    <x v="319"/>
    <n v="30.188679245283019"/>
    <x v="5"/>
    <x v="3"/>
  </r>
  <r>
    <x v="106"/>
    <x v="320"/>
    <n v="2.5157232704402515"/>
    <x v="5"/>
    <x v="3"/>
  </r>
  <r>
    <x v="106"/>
    <x v="187"/>
    <n v="1.2578616352201257"/>
    <x v="5"/>
    <x v="3"/>
  </r>
  <r>
    <x v="106"/>
    <x v="321"/>
    <n v="1.8867924528301887"/>
    <x v="5"/>
    <x v="3"/>
  </r>
  <r>
    <x v="106"/>
    <x v="322"/>
    <n v="16.352201257861637"/>
    <x v="5"/>
    <x v="3"/>
  </r>
  <r>
    <x v="106"/>
    <x v="323"/>
    <n v="4.4025157232704402"/>
    <x v="5"/>
    <x v="3"/>
  </r>
  <r>
    <x v="106"/>
    <x v="324"/>
    <n v="46.540880503144656"/>
    <x v="5"/>
    <x v="3"/>
  </r>
  <r>
    <x v="106"/>
    <x v="325"/>
    <n v="3.1446540880503147"/>
    <x v="5"/>
    <x v="3"/>
  </r>
  <r>
    <x v="106"/>
    <x v="326"/>
    <n v="0"/>
    <x v="5"/>
    <x v="3"/>
  </r>
  <r>
    <x v="106"/>
    <x v="327"/>
    <n v="1.8867924528301887"/>
    <x v="5"/>
    <x v="3"/>
  </r>
  <r>
    <x v="106"/>
    <x v="328"/>
    <n v="0.62893081761006286"/>
    <x v="5"/>
    <x v="3"/>
  </r>
  <r>
    <x v="106"/>
    <x v="4"/>
    <n v="2.5157232704402515"/>
    <x v="5"/>
    <x v="3"/>
  </r>
  <r>
    <x v="106"/>
    <x v="312"/>
    <n v="0"/>
    <x v="6"/>
    <x v="3"/>
  </r>
  <r>
    <x v="106"/>
    <x v="313"/>
    <n v="0"/>
    <x v="6"/>
    <x v="3"/>
  </r>
  <r>
    <x v="106"/>
    <x v="314"/>
    <n v="5.5555555555555554"/>
    <x v="6"/>
    <x v="3"/>
  </r>
  <r>
    <x v="106"/>
    <x v="241"/>
    <n v="75.925925925925924"/>
    <x v="6"/>
    <x v="3"/>
  </r>
  <r>
    <x v="106"/>
    <x v="315"/>
    <n v="73.148148148148152"/>
    <x v="6"/>
    <x v="3"/>
  </r>
  <r>
    <x v="106"/>
    <x v="316"/>
    <n v="9.2592592592592595"/>
    <x v="6"/>
    <x v="3"/>
  </r>
  <r>
    <x v="106"/>
    <x v="239"/>
    <n v="15.74074074074074"/>
    <x v="6"/>
    <x v="3"/>
  </r>
  <r>
    <x v="106"/>
    <x v="317"/>
    <n v="8.3333333333333339"/>
    <x v="6"/>
    <x v="3"/>
  </r>
  <r>
    <x v="106"/>
    <x v="60"/>
    <n v="2.7777777777777777"/>
    <x v="6"/>
    <x v="3"/>
  </r>
  <r>
    <x v="106"/>
    <x v="318"/>
    <n v="0.92592592592592593"/>
    <x v="6"/>
    <x v="3"/>
  </r>
  <r>
    <x v="106"/>
    <x v="319"/>
    <n v="30.555555555555557"/>
    <x v="6"/>
    <x v="3"/>
  </r>
  <r>
    <x v="106"/>
    <x v="320"/>
    <n v="0.92592592592592593"/>
    <x v="6"/>
    <x v="3"/>
  </r>
  <r>
    <x v="106"/>
    <x v="187"/>
    <n v="0"/>
    <x v="6"/>
    <x v="3"/>
  </r>
  <r>
    <x v="106"/>
    <x v="321"/>
    <n v="0.92592592592592593"/>
    <x v="6"/>
    <x v="3"/>
  </r>
  <r>
    <x v="106"/>
    <x v="322"/>
    <n v="11.111111111111111"/>
    <x v="6"/>
    <x v="3"/>
  </r>
  <r>
    <x v="106"/>
    <x v="323"/>
    <n v="4.6296296296296298"/>
    <x v="6"/>
    <x v="3"/>
  </r>
  <r>
    <x v="106"/>
    <x v="324"/>
    <n v="21.296296296296298"/>
    <x v="6"/>
    <x v="3"/>
  </r>
  <r>
    <x v="106"/>
    <x v="325"/>
    <n v="1.8518518518518519"/>
    <x v="6"/>
    <x v="3"/>
  </r>
  <r>
    <x v="106"/>
    <x v="326"/>
    <n v="0"/>
    <x v="6"/>
    <x v="3"/>
  </r>
  <r>
    <x v="106"/>
    <x v="327"/>
    <n v="0.92592592592592593"/>
    <x v="6"/>
    <x v="3"/>
  </r>
  <r>
    <x v="106"/>
    <x v="328"/>
    <n v="0.92592592592592593"/>
    <x v="6"/>
    <x v="3"/>
  </r>
  <r>
    <x v="106"/>
    <x v="4"/>
    <n v="5.5555555555555554"/>
    <x v="6"/>
    <x v="3"/>
  </r>
  <r>
    <x v="106"/>
    <x v="312"/>
    <n v="0"/>
    <x v="7"/>
    <x v="3"/>
  </r>
  <r>
    <x v="106"/>
    <x v="313"/>
    <n v="0.56497175141242939"/>
    <x v="7"/>
    <x v="3"/>
  </r>
  <r>
    <x v="106"/>
    <x v="314"/>
    <n v="3.3898305084745761"/>
    <x v="7"/>
    <x v="3"/>
  </r>
  <r>
    <x v="106"/>
    <x v="241"/>
    <n v="80.225988700564969"/>
    <x v="7"/>
    <x v="3"/>
  </r>
  <r>
    <x v="106"/>
    <x v="315"/>
    <n v="74.576271186440678"/>
    <x v="7"/>
    <x v="3"/>
  </r>
  <r>
    <x v="106"/>
    <x v="316"/>
    <n v="10.169491525423728"/>
    <x v="7"/>
    <x v="3"/>
  </r>
  <r>
    <x v="106"/>
    <x v="239"/>
    <n v="19.209039548022599"/>
    <x v="7"/>
    <x v="3"/>
  </r>
  <r>
    <x v="106"/>
    <x v="317"/>
    <n v="7.3446327683615822"/>
    <x v="7"/>
    <x v="3"/>
  </r>
  <r>
    <x v="106"/>
    <x v="60"/>
    <n v="1.6949152542372881"/>
    <x v="7"/>
    <x v="3"/>
  </r>
  <r>
    <x v="106"/>
    <x v="318"/>
    <n v="1.1299435028248588"/>
    <x v="7"/>
    <x v="3"/>
  </r>
  <r>
    <x v="106"/>
    <x v="319"/>
    <n v="21.468926553672315"/>
    <x v="7"/>
    <x v="3"/>
  </r>
  <r>
    <x v="106"/>
    <x v="320"/>
    <n v="3.9548022598870056"/>
    <x v="7"/>
    <x v="3"/>
  </r>
  <r>
    <x v="106"/>
    <x v="187"/>
    <n v="0"/>
    <x v="7"/>
    <x v="3"/>
  </r>
  <r>
    <x v="106"/>
    <x v="321"/>
    <n v="1.1299435028248588"/>
    <x v="7"/>
    <x v="3"/>
  </r>
  <r>
    <x v="106"/>
    <x v="322"/>
    <n v="8.4745762711864412"/>
    <x v="7"/>
    <x v="3"/>
  </r>
  <r>
    <x v="106"/>
    <x v="323"/>
    <n v="4.5197740112994351"/>
    <x v="7"/>
    <x v="3"/>
  </r>
  <r>
    <x v="106"/>
    <x v="324"/>
    <n v="33.898305084745765"/>
    <x v="7"/>
    <x v="3"/>
  </r>
  <r>
    <x v="106"/>
    <x v="325"/>
    <n v="2.8248587570621471"/>
    <x v="7"/>
    <x v="3"/>
  </r>
  <r>
    <x v="106"/>
    <x v="326"/>
    <n v="0"/>
    <x v="7"/>
    <x v="3"/>
  </r>
  <r>
    <x v="106"/>
    <x v="327"/>
    <n v="0"/>
    <x v="7"/>
    <x v="3"/>
  </r>
  <r>
    <x v="106"/>
    <x v="328"/>
    <n v="0.56497175141242939"/>
    <x v="7"/>
    <x v="3"/>
  </r>
  <r>
    <x v="106"/>
    <x v="4"/>
    <n v="3.9548022598870056"/>
    <x v="7"/>
    <x v="3"/>
  </r>
  <r>
    <x v="106"/>
    <x v="312"/>
    <n v="0.67567567567567566"/>
    <x v="8"/>
    <x v="3"/>
  </r>
  <r>
    <x v="106"/>
    <x v="313"/>
    <n v="0.67567567567567566"/>
    <x v="8"/>
    <x v="3"/>
  </r>
  <r>
    <x v="106"/>
    <x v="314"/>
    <n v="0.67567567567567566"/>
    <x v="8"/>
    <x v="3"/>
  </r>
  <r>
    <x v="106"/>
    <x v="241"/>
    <n v="80.405405405405403"/>
    <x v="8"/>
    <x v="3"/>
  </r>
  <r>
    <x v="106"/>
    <x v="315"/>
    <n v="68.918918918918919"/>
    <x v="8"/>
    <x v="3"/>
  </r>
  <r>
    <x v="106"/>
    <x v="316"/>
    <n v="6.756756756756757"/>
    <x v="8"/>
    <x v="3"/>
  </r>
  <r>
    <x v="106"/>
    <x v="239"/>
    <n v="25"/>
    <x v="8"/>
    <x v="3"/>
  </r>
  <r>
    <x v="106"/>
    <x v="317"/>
    <n v="8.1081081081081088"/>
    <x v="8"/>
    <x v="3"/>
  </r>
  <r>
    <x v="106"/>
    <x v="60"/>
    <n v="3.3783783783783785"/>
    <x v="8"/>
    <x v="3"/>
  </r>
  <r>
    <x v="106"/>
    <x v="318"/>
    <n v="1.3513513513513513"/>
    <x v="8"/>
    <x v="3"/>
  </r>
  <r>
    <x v="106"/>
    <x v="319"/>
    <n v="27.027027027027028"/>
    <x v="8"/>
    <x v="3"/>
  </r>
  <r>
    <x v="106"/>
    <x v="320"/>
    <n v="3.3783783783783785"/>
    <x v="8"/>
    <x v="3"/>
  </r>
  <r>
    <x v="106"/>
    <x v="187"/>
    <n v="0"/>
    <x v="8"/>
    <x v="3"/>
  </r>
  <r>
    <x v="106"/>
    <x v="321"/>
    <n v="0"/>
    <x v="8"/>
    <x v="3"/>
  </r>
  <r>
    <x v="106"/>
    <x v="322"/>
    <n v="10.135135135135135"/>
    <x v="8"/>
    <x v="3"/>
  </r>
  <r>
    <x v="106"/>
    <x v="323"/>
    <n v="0.67567567567567566"/>
    <x v="8"/>
    <x v="3"/>
  </r>
  <r>
    <x v="106"/>
    <x v="324"/>
    <n v="21.621621621621621"/>
    <x v="8"/>
    <x v="3"/>
  </r>
  <r>
    <x v="106"/>
    <x v="325"/>
    <n v="0"/>
    <x v="8"/>
    <x v="3"/>
  </r>
  <r>
    <x v="106"/>
    <x v="326"/>
    <n v="0.67567567567567566"/>
    <x v="8"/>
    <x v="3"/>
  </r>
  <r>
    <x v="106"/>
    <x v="327"/>
    <n v="0.67567567567567566"/>
    <x v="8"/>
    <x v="3"/>
  </r>
  <r>
    <x v="106"/>
    <x v="328"/>
    <n v="0.67567567567567566"/>
    <x v="8"/>
    <x v="3"/>
  </r>
  <r>
    <x v="106"/>
    <x v="4"/>
    <n v="8.7837837837837842"/>
    <x v="8"/>
    <x v="3"/>
  </r>
  <r>
    <x v="106"/>
    <x v="312"/>
    <n v="0.59171597633136097"/>
    <x v="9"/>
    <x v="3"/>
  </r>
  <r>
    <x v="106"/>
    <x v="313"/>
    <n v="0.59171597633136097"/>
    <x v="9"/>
    <x v="3"/>
  </r>
  <r>
    <x v="106"/>
    <x v="314"/>
    <n v="4.7337278106508878"/>
    <x v="9"/>
    <x v="3"/>
  </r>
  <r>
    <x v="106"/>
    <x v="241"/>
    <n v="75.147928994082847"/>
    <x v="9"/>
    <x v="3"/>
  </r>
  <r>
    <x v="106"/>
    <x v="315"/>
    <n v="71.005917159763314"/>
    <x v="9"/>
    <x v="3"/>
  </r>
  <r>
    <x v="106"/>
    <x v="316"/>
    <n v="3.5502958579881656"/>
    <x v="9"/>
    <x v="3"/>
  </r>
  <r>
    <x v="106"/>
    <x v="239"/>
    <n v="26.035502958579883"/>
    <x v="9"/>
    <x v="3"/>
  </r>
  <r>
    <x v="106"/>
    <x v="317"/>
    <n v="6.5088757396449708"/>
    <x v="9"/>
    <x v="3"/>
  </r>
  <r>
    <x v="106"/>
    <x v="60"/>
    <n v="0"/>
    <x v="9"/>
    <x v="3"/>
  </r>
  <r>
    <x v="106"/>
    <x v="318"/>
    <n v="1.1834319526627219"/>
    <x v="9"/>
    <x v="3"/>
  </r>
  <r>
    <x v="106"/>
    <x v="319"/>
    <n v="8.2840236686390529"/>
    <x v="9"/>
    <x v="3"/>
  </r>
  <r>
    <x v="106"/>
    <x v="320"/>
    <n v="4.1420118343195265"/>
    <x v="9"/>
    <x v="3"/>
  </r>
  <r>
    <x v="106"/>
    <x v="187"/>
    <n v="0"/>
    <x v="9"/>
    <x v="3"/>
  </r>
  <r>
    <x v="106"/>
    <x v="321"/>
    <n v="1.7751479289940828"/>
    <x v="9"/>
    <x v="3"/>
  </r>
  <r>
    <x v="106"/>
    <x v="322"/>
    <n v="4.7337278106508878"/>
    <x v="9"/>
    <x v="3"/>
  </r>
  <r>
    <x v="106"/>
    <x v="323"/>
    <n v="0"/>
    <x v="9"/>
    <x v="3"/>
  </r>
  <r>
    <x v="106"/>
    <x v="324"/>
    <n v="50.887573964497044"/>
    <x v="9"/>
    <x v="3"/>
  </r>
  <r>
    <x v="106"/>
    <x v="325"/>
    <n v="1.1834319526627219"/>
    <x v="9"/>
    <x v="3"/>
  </r>
  <r>
    <x v="106"/>
    <x v="326"/>
    <n v="1.1834319526627219"/>
    <x v="9"/>
    <x v="3"/>
  </r>
  <r>
    <x v="106"/>
    <x v="327"/>
    <n v="0"/>
    <x v="9"/>
    <x v="3"/>
  </r>
  <r>
    <x v="106"/>
    <x v="328"/>
    <n v="0.59171597633136097"/>
    <x v="9"/>
    <x v="3"/>
  </r>
  <r>
    <x v="106"/>
    <x v="4"/>
    <n v="6.5088757396449708"/>
    <x v="9"/>
    <x v="3"/>
  </r>
  <r>
    <x v="106"/>
    <x v="312"/>
    <n v="0"/>
    <x v="10"/>
    <x v="3"/>
  </r>
  <r>
    <x v="106"/>
    <x v="313"/>
    <n v="0"/>
    <x v="10"/>
    <x v="3"/>
  </r>
  <r>
    <x v="106"/>
    <x v="314"/>
    <n v="3.8167938931297711"/>
    <x v="10"/>
    <x v="3"/>
  </r>
  <r>
    <x v="106"/>
    <x v="241"/>
    <n v="67.175572519083971"/>
    <x v="10"/>
    <x v="3"/>
  </r>
  <r>
    <x v="106"/>
    <x v="315"/>
    <n v="61.068702290076338"/>
    <x v="10"/>
    <x v="3"/>
  </r>
  <r>
    <x v="106"/>
    <x v="316"/>
    <n v="0.76335877862595425"/>
    <x v="10"/>
    <x v="3"/>
  </r>
  <r>
    <x v="106"/>
    <x v="239"/>
    <n v="42.748091603053432"/>
    <x v="10"/>
    <x v="3"/>
  </r>
  <r>
    <x v="106"/>
    <x v="317"/>
    <n v="11.450381679389313"/>
    <x v="10"/>
    <x v="3"/>
  </r>
  <r>
    <x v="106"/>
    <x v="60"/>
    <n v="1.5267175572519085"/>
    <x v="10"/>
    <x v="3"/>
  </r>
  <r>
    <x v="106"/>
    <x v="318"/>
    <n v="3.8167938931297711"/>
    <x v="10"/>
    <x v="3"/>
  </r>
  <r>
    <x v="106"/>
    <x v="319"/>
    <n v="12.977099236641221"/>
    <x v="10"/>
    <x v="3"/>
  </r>
  <r>
    <x v="106"/>
    <x v="320"/>
    <n v="3.8167938931297711"/>
    <x v="10"/>
    <x v="3"/>
  </r>
  <r>
    <x v="106"/>
    <x v="187"/>
    <n v="0"/>
    <x v="10"/>
    <x v="3"/>
  </r>
  <r>
    <x v="106"/>
    <x v="321"/>
    <n v="3.8167938931297711"/>
    <x v="10"/>
    <x v="3"/>
  </r>
  <r>
    <x v="106"/>
    <x v="322"/>
    <n v="16.793893129770993"/>
    <x v="10"/>
    <x v="3"/>
  </r>
  <r>
    <x v="106"/>
    <x v="323"/>
    <n v="3.053435114503817"/>
    <x v="10"/>
    <x v="3"/>
  </r>
  <r>
    <x v="106"/>
    <x v="324"/>
    <n v="29.007633587786259"/>
    <x v="10"/>
    <x v="3"/>
  </r>
  <r>
    <x v="106"/>
    <x v="325"/>
    <n v="1.5267175572519085"/>
    <x v="10"/>
    <x v="3"/>
  </r>
  <r>
    <x v="106"/>
    <x v="326"/>
    <n v="3.053435114503817"/>
    <x v="10"/>
    <x v="3"/>
  </r>
  <r>
    <x v="106"/>
    <x v="327"/>
    <n v="0"/>
    <x v="10"/>
    <x v="3"/>
  </r>
  <r>
    <x v="106"/>
    <x v="328"/>
    <n v="6.106870229007634"/>
    <x v="10"/>
    <x v="3"/>
  </r>
  <r>
    <x v="106"/>
    <x v="4"/>
    <n v="6.8702290076335881"/>
    <x v="10"/>
    <x v="3"/>
  </r>
  <r>
    <x v="106"/>
    <x v="312"/>
    <n v="0"/>
    <x v="11"/>
    <x v="3"/>
  </r>
  <r>
    <x v="106"/>
    <x v="313"/>
    <n v="0.84033613445378152"/>
    <x v="11"/>
    <x v="3"/>
  </r>
  <r>
    <x v="106"/>
    <x v="314"/>
    <n v="5.882352941176471"/>
    <x v="11"/>
    <x v="3"/>
  </r>
  <r>
    <x v="106"/>
    <x v="241"/>
    <n v="83.193277310924373"/>
    <x v="11"/>
    <x v="3"/>
  </r>
  <r>
    <x v="106"/>
    <x v="315"/>
    <n v="58.823529411764703"/>
    <x v="11"/>
    <x v="3"/>
  </r>
  <r>
    <x v="106"/>
    <x v="316"/>
    <n v="6.7226890756302522"/>
    <x v="11"/>
    <x v="3"/>
  </r>
  <r>
    <x v="106"/>
    <x v="239"/>
    <n v="35.294117647058826"/>
    <x v="11"/>
    <x v="3"/>
  </r>
  <r>
    <x v="106"/>
    <x v="317"/>
    <n v="2.5210084033613445"/>
    <x v="11"/>
    <x v="3"/>
  </r>
  <r>
    <x v="106"/>
    <x v="60"/>
    <n v="0.84033613445378152"/>
    <x v="11"/>
    <x v="3"/>
  </r>
  <r>
    <x v="106"/>
    <x v="318"/>
    <n v="2.5210084033613445"/>
    <x v="11"/>
    <x v="3"/>
  </r>
  <r>
    <x v="106"/>
    <x v="319"/>
    <n v="11.764705882352942"/>
    <x v="11"/>
    <x v="3"/>
  </r>
  <r>
    <x v="106"/>
    <x v="320"/>
    <n v="3.3613445378151261"/>
    <x v="11"/>
    <x v="3"/>
  </r>
  <r>
    <x v="106"/>
    <x v="187"/>
    <n v="0"/>
    <x v="11"/>
    <x v="3"/>
  </r>
  <r>
    <x v="106"/>
    <x v="321"/>
    <n v="2.5210084033613445"/>
    <x v="11"/>
    <x v="3"/>
  </r>
  <r>
    <x v="106"/>
    <x v="322"/>
    <n v="9.2436974789915958"/>
    <x v="11"/>
    <x v="3"/>
  </r>
  <r>
    <x v="106"/>
    <x v="323"/>
    <n v="0"/>
    <x v="11"/>
    <x v="3"/>
  </r>
  <r>
    <x v="106"/>
    <x v="324"/>
    <n v="49.579831932773111"/>
    <x v="11"/>
    <x v="3"/>
  </r>
  <r>
    <x v="106"/>
    <x v="325"/>
    <n v="0.84033613445378152"/>
    <x v="11"/>
    <x v="3"/>
  </r>
  <r>
    <x v="106"/>
    <x v="326"/>
    <n v="0"/>
    <x v="11"/>
    <x v="3"/>
  </r>
  <r>
    <x v="106"/>
    <x v="327"/>
    <n v="0"/>
    <x v="11"/>
    <x v="3"/>
  </r>
  <r>
    <x v="106"/>
    <x v="328"/>
    <n v="1.680672268907563"/>
    <x v="11"/>
    <x v="3"/>
  </r>
  <r>
    <x v="106"/>
    <x v="4"/>
    <n v="2.5210084033613445"/>
    <x v="11"/>
    <x v="3"/>
  </r>
  <r>
    <x v="106"/>
    <x v="312"/>
    <n v="4.0404040404040407"/>
    <x v="12"/>
    <x v="3"/>
  </r>
  <r>
    <x v="106"/>
    <x v="313"/>
    <n v="0"/>
    <x v="12"/>
    <x v="3"/>
  </r>
  <r>
    <x v="106"/>
    <x v="314"/>
    <n v="10.1010101010101"/>
    <x v="12"/>
    <x v="3"/>
  </r>
  <r>
    <x v="106"/>
    <x v="241"/>
    <n v="70.707070707070713"/>
    <x v="12"/>
    <x v="3"/>
  </r>
  <r>
    <x v="106"/>
    <x v="315"/>
    <n v="47.474747474747474"/>
    <x v="12"/>
    <x v="3"/>
  </r>
  <r>
    <x v="106"/>
    <x v="316"/>
    <n v="7.0707070707070709"/>
    <x v="12"/>
    <x v="3"/>
  </r>
  <r>
    <x v="106"/>
    <x v="239"/>
    <n v="21.212121212121211"/>
    <x v="12"/>
    <x v="3"/>
  </r>
  <r>
    <x v="106"/>
    <x v="317"/>
    <n v="5.0505050505050502"/>
    <x v="12"/>
    <x v="3"/>
  </r>
  <r>
    <x v="106"/>
    <x v="60"/>
    <n v="4.0404040404040407"/>
    <x v="12"/>
    <x v="3"/>
  </r>
  <r>
    <x v="106"/>
    <x v="318"/>
    <n v="2.0202020202020203"/>
    <x v="12"/>
    <x v="3"/>
  </r>
  <r>
    <x v="106"/>
    <x v="319"/>
    <n v="21.212121212121211"/>
    <x v="12"/>
    <x v="3"/>
  </r>
  <r>
    <x v="106"/>
    <x v="320"/>
    <n v="4.0404040404040407"/>
    <x v="12"/>
    <x v="3"/>
  </r>
  <r>
    <x v="106"/>
    <x v="187"/>
    <n v="0"/>
    <x v="12"/>
    <x v="3"/>
  </r>
  <r>
    <x v="106"/>
    <x v="321"/>
    <n v="3.0303030303030303"/>
    <x v="12"/>
    <x v="3"/>
  </r>
  <r>
    <x v="106"/>
    <x v="322"/>
    <n v="9.0909090909090917"/>
    <x v="12"/>
    <x v="3"/>
  </r>
  <r>
    <x v="106"/>
    <x v="323"/>
    <n v="0"/>
    <x v="12"/>
    <x v="3"/>
  </r>
  <r>
    <x v="106"/>
    <x v="324"/>
    <n v="36.363636363636367"/>
    <x v="12"/>
    <x v="3"/>
  </r>
  <r>
    <x v="106"/>
    <x v="325"/>
    <n v="1.0101010101010102"/>
    <x v="12"/>
    <x v="3"/>
  </r>
  <r>
    <x v="106"/>
    <x v="326"/>
    <n v="1.0101010101010102"/>
    <x v="12"/>
    <x v="3"/>
  </r>
  <r>
    <x v="106"/>
    <x v="327"/>
    <n v="1.0101010101010102"/>
    <x v="12"/>
    <x v="3"/>
  </r>
  <r>
    <x v="106"/>
    <x v="328"/>
    <n v="1.0101010101010102"/>
    <x v="12"/>
    <x v="3"/>
  </r>
  <r>
    <x v="106"/>
    <x v="4"/>
    <n v="13.131313131313131"/>
    <x v="12"/>
    <x v="3"/>
  </r>
  <r>
    <x v="106"/>
    <x v="312"/>
    <n v="0"/>
    <x v="13"/>
    <x v="3"/>
  </r>
  <r>
    <x v="106"/>
    <x v="313"/>
    <n v="0"/>
    <x v="13"/>
    <x v="3"/>
  </r>
  <r>
    <x v="106"/>
    <x v="314"/>
    <n v="5.7971014492753623"/>
    <x v="13"/>
    <x v="3"/>
  </r>
  <r>
    <x v="106"/>
    <x v="241"/>
    <n v="79.710144927536234"/>
    <x v="13"/>
    <x v="3"/>
  </r>
  <r>
    <x v="106"/>
    <x v="315"/>
    <n v="65.217391304347828"/>
    <x v="13"/>
    <x v="3"/>
  </r>
  <r>
    <x v="106"/>
    <x v="316"/>
    <n v="4.3478260869565215"/>
    <x v="13"/>
    <x v="3"/>
  </r>
  <r>
    <x v="106"/>
    <x v="239"/>
    <n v="46.376811594202898"/>
    <x v="13"/>
    <x v="3"/>
  </r>
  <r>
    <x v="106"/>
    <x v="317"/>
    <n v="10.144927536231885"/>
    <x v="13"/>
    <x v="3"/>
  </r>
  <r>
    <x v="106"/>
    <x v="60"/>
    <n v="4.3478260869565215"/>
    <x v="13"/>
    <x v="3"/>
  </r>
  <r>
    <x v="106"/>
    <x v="318"/>
    <n v="4.3478260869565215"/>
    <x v="13"/>
    <x v="3"/>
  </r>
  <r>
    <x v="106"/>
    <x v="319"/>
    <n v="11.594202898550725"/>
    <x v="13"/>
    <x v="3"/>
  </r>
  <r>
    <x v="106"/>
    <x v="320"/>
    <n v="1.4492753623188406"/>
    <x v="13"/>
    <x v="3"/>
  </r>
  <r>
    <x v="106"/>
    <x v="187"/>
    <n v="0"/>
    <x v="13"/>
    <x v="3"/>
  </r>
  <r>
    <x v="106"/>
    <x v="321"/>
    <n v="1.4492753623188406"/>
    <x v="13"/>
    <x v="3"/>
  </r>
  <r>
    <x v="106"/>
    <x v="322"/>
    <n v="4.3478260869565215"/>
    <x v="13"/>
    <x v="3"/>
  </r>
  <r>
    <x v="106"/>
    <x v="323"/>
    <n v="0"/>
    <x v="13"/>
    <x v="3"/>
  </r>
  <r>
    <x v="106"/>
    <x v="324"/>
    <n v="8.695652173913043"/>
    <x v="13"/>
    <x v="3"/>
  </r>
  <r>
    <x v="106"/>
    <x v="325"/>
    <n v="5.7971014492753623"/>
    <x v="13"/>
    <x v="3"/>
  </r>
  <r>
    <x v="106"/>
    <x v="326"/>
    <n v="1.4492753623188406"/>
    <x v="13"/>
    <x v="3"/>
  </r>
  <r>
    <x v="106"/>
    <x v="327"/>
    <n v="2.8985507246376812"/>
    <x v="13"/>
    <x v="3"/>
  </r>
  <r>
    <x v="106"/>
    <x v="328"/>
    <n v="0"/>
    <x v="13"/>
    <x v="3"/>
  </r>
  <r>
    <x v="106"/>
    <x v="4"/>
    <n v="7.2463768115942031"/>
    <x v="13"/>
    <x v="3"/>
  </r>
  <r>
    <x v="106"/>
    <x v="312"/>
    <n v="1.1494252873563218"/>
    <x v="14"/>
    <x v="3"/>
  </r>
  <r>
    <x v="106"/>
    <x v="313"/>
    <n v="0"/>
    <x v="14"/>
    <x v="3"/>
  </r>
  <r>
    <x v="106"/>
    <x v="314"/>
    <n v="5.7471264367816088"/>
    <x v="14"/>
    <x v="3"/>
  </r>
  <r>
    <x v="106"/>
    <x v="241"/>
    <n v="79.310344827586206"/>
    <x v="14"/>
    <x v="3"/>
  </r>
  <r>
    <x v="106"/>
    <x v="315"/>
    <n v="66.666666666666671"/>
    <x v="14"/>
    <x v="3"/>
  </r>
  <r>
    <x v="106"/>
    <x v="316"/>
    <n v="26.436781609195403"/>
    <x v="14"/>
    <x v="3"/>
  </r>
  <r>
    <x v="106"/>
    <x v="239"/>
    <n v="8.0459770114942533"/>
    <x v="14"/>
    <x v="3"/>
  </r>
  <r>
    <x v="106"/>
    <x v="317"/>
    <n v="2.2988505747126435"/>
    <x v="14"/>
    <x v="3"/>
  </r>
  <r>
    <x v="106"/>
    <x v="60"/>
    <n v="0"/>
    <x v="14"/>
    <x v="3"/>
  </r>
  <r>
    <x v="106"/>
    <x v="318"/>
    <n v="0"/>
    <x v="14"/>
    <x v="3"/>
  </r>
  <r>
    <x v="106"/>
    <x v="319"/>
    <n v="18.390804597701148"/>
    <x v="14"/>
    <x v="3"/>
  </r>
  <r>
    <x v="106"/>
    <x v="320"/>
    <n v="4.5977011494252871"/>
    <x v="14"/>
    <x v="3"/>
  </r>
  <r>
    <x v="106"/>
    <x v="187"/>
    <n v="0"/>
    <x v="14"/>
    <x v="3"/>
  </r>
  <r>
    <x v="106"/>
    <x v="321"/>
    <n v="12.64367816091954"/>
    <x v="14"/>
    <x v="3"/>
  </r>
  <r>
    <x v="106"/>
    <x v="322"/>
    <n v="12.64367816091954"/>
    <x v="14"/>
    <x v="3"/>
  </r>
  <r>
    <x v="106"/>
    <x v="323"/>
    <n v="1.1494252873563218"/>
    <x v="14"/>
    <x v="3"/>
  </r>
  <r>
    <x v="106"/>
    <x v="324"/>
    <n v="26.436781609195403"/>
    <x v="14"/>
    <x v="3"/>
  </r>
  <r>
    <x v="106"/>
    <x v="325"/>
    <n v="2.2988505747126435"/>
    <x v="14"/>
    <x v="3"/>
  </r>
  <r>
    <x v="106"/>
    <x v="326"/>
    <n v="3.4482758620689653"/>
    <x v="14"/>
    <x v="3"/>
  </r>
  <r>
    <x v="106"/>
    <x v="327"/>
    <n v="0"/>
    <x v="14"/>
    <x v="3"/>
  </r>
  <r>
    <x v="106"/>
    <x v="328"/>
    <n v="1.1494252873563218"/>
    <x v="14"/>
    <x v="3"/>
  </r>
  <r>
    <x v="106"/>
    <x v="4"/>
    <n v="3.4482758620689653"/>
    <x v="14"/>
    <x v="3"/>
  </r>
  <r>
    <x v="106"/>
    <x v="312"/>
    <n v="0"/>
    <x v="15"/>
    <x v="3"/>
  </r>
  <r>
    <x v="106"/>
    <x v="313"/>
    <n v="0"/>
    <x v="15"/>
    <x v="3"/>
  </r>
  <r>
    <x v="106"/>
    <x v="314"/>
    <n v="0"/>
    <x v="15"/>
    <x v="3"/>
  </r>
  <r>
    <x v="106"/>
    <x v="241"/>
    <n v="17.582417582417584"/>
    <x v="15"/>
    <x v="3"/>
  </r>
  <r>
    <x v="106"/>
    <x v="315"/>
    <n v="74.72527472527473"/>
    <x v="15"/>
    <x v="3"/>
  </r>
  <r>
    <x v="106"/>
    <x v="316"/>
    <n v="2.197802197802198"/>
    <x v="15"/>
    <x v="3"/>
  </r>
  <r>
    <x v="106"/>
    <x v="239"/>
    <n v="41.758241758241759"/>
    <x v="15"/>
    <x v="3"/>
  </r>
  <r>
    <x v="106"/>
    <x v="317"/>
    <n v="14.285714285714286"/>
    <x v="15"/>
    <x v="3"/>
  </r>
  <r>
    <x v="106"/>
    <x v="60"/>
    <n v="1.098901098901099"/>
    <x v="15"/>
    <x v="3"/>
  </r>
  <r>
    <x v="106"/>
    <x v="318"/>
    <n v="10.989010989010989"/>
    <x v="15"/>
    <x v="3"/>
  </r>
  <r>
    <x v="106"/>
    <x v="319"/>
    <n v="38.46153846153846"/>
    <x v="15"/>
    <x v="3"/>
  </r>
  <r>
    <x v="106"/>
    <x v="320"/>
    <n v="6.5934065934065931"/>
    <x v="15"/>
    <x v="3"/>
  </r>
  <r>
    <x v="106"/>
    <x v="187"/>
    <n v="0"/>
    <x v="15"/>
    <x v="3"/>
  </r>
  <r>
    <x v="106"/>
    <x v="321"/>
    <n v="0"/>
    <x v="15"/>
    <x v="3"/>
  </r>
  <r>
    <x v="106"/>
    <x v="322"/>
    <n v="7.6923076923076925"/>
    <x v="15"/>
    <x v="3"/>
  </r>
  <r>
    <x v="106"/>
    <x v="323"/>
    <n v="1.098901098901099"/>
    <x v="15"/>
    <x v="3"/>
  </r>
  <r>
    <x v="106"/>
    <x v="324"/>
    <n v="53.846153846153847"/>
    <x v="15"/>
    <x v="3"/>
  </r>
  <r>
    <x v="106"/>
    <x v="325"/>
    <n v="0"/>
    <x v="15"/>
    <x v="3"/>
  </r>
  <r>
    <x v="106"/>
    <x v="326"/>
    <n v="2.197802197802198"/>
    <x v="15"/>
    <x v="3"/>
  </r>
  <r>
    <x v="106"/>
    <x v="327"/>
    <n v="2.197802197802198"/>
    <x v="15"/>
    <x v="3"/>
  </r>
  <r>
    <x v="106"/>
    <x v="328"/>
    <n v="1.098901098901099"/>
    <x v="15"/>
    <x v="3"/>
  </r>
  <r>
    <x v="106"/>
    <x v="4"/>
    <n v="3.2967032967032965"/>
    <x v="15"/>
    <x v="3"/>
  </r>
  <r>
    <x v="106"/>
    <x v="312"/>
    <n v="4.3478260869565215"/>
    <x v="16"/>
    <x v="3"/>
  </r>
  <r>
    <x v="106"/>
    <x v="313"/>
    <n v="2.7173913043478262"/>
    <x v="16"/>
    <x v="3"/>
  </r>
  <r>
    <x v="106"/>
    <x v="314"/>
    <n v="11.413043478260869"/>
    <x v="16"/>
    <x v="3"/>
  </r>
  <r>
    <x v="106"/>
    <x v="241"/>
    <n v="45.108695652173914"/>
    <x v="16"/>
    <x v="3"/>
  </r>
  <r>
    <x v="106"/>
    <x v="315"/>
    <n v="70.108695652173907"/>
    <x v="16"/>
    <x v="3"/>
  </r>
  <r>
    <x v="106"/>
    <x v="316"/>
    <n v="7.6086956521739131"/>
    <x v="16"/>
    <x v="3"/>
  </r>
  <r>
    <x v="106"/>
    <x v="239"/>
    <n v="34.782608695652172"/>
    <x v="16"/>
    <x v="3"/>
  </r>
  <r>
    <x v="106"/>
    <x v="317"/>
    <n v="14.130434782608695"/>
    <x v="16"/>
    <x v="3"/>
  </r>
  <r>
    <x v="106"/>
    <x v="60"/>
    <n v="4.3478260869565215"/>
    <x v="16"/>
    <x v="3"/>
  </r>
  <r>
    <x v="106"/>
    <x v="318"/>
    <n v="3.8043478260869565"/>
    <x v="16"/>
    <x v="3"/>
  </r>
  <r>
    <x v="106"/>
    <x v="319"/>
    <n v="20.652173913043477"/>
    <x v="16"/>
    <x v="3"/>
  </r>
  <r>
    <x v="106"/>
    <x v="320"/>
    <n v="12.5"/>
    <x v="16"/>
    <x v="3"/>
  </r>
  <r>
    <x v="106"/>
    <x v="187"/>
    <n v="0.54347826086956519"/>
    <x v="16"/>
    <x v="3"/>
  </r>
  <r>
    <x v="106"/>
    <x v="321"/>
    <n v="3.8043478260869565"/>
    <x v="16"/>
    <x v="3"/>
  </r>
  <r>
    <x v="106"/>
    <x v="322"/>
    <n v="7.6086956521739131"/>
    <x v="16"/>
    <x v="3"/>
  </r>
  <r>
    <x v="106"/>
    <x v="323"/>
    <n v="0"/>
    <x v="16"/>
    <x v="3"/>
  </r>
  <r>
    <x v="106"/>
    <x v="324"/>
    <n v="25"/>
    <x v="16"/>
    <x v="3"/>
  </r>
  <r>
    <x v="106"/>
    <x v="325"/>
    <n v="1.0869565217391304"/>
    <x v="16"/>
    <x v="3"/>
  </r>
  <r>
    <x v="106"/>
    <x v="326"/>
    <n v="0.54347826086956519"/>
    <x v="16"/>
    <x v="3"/>
  </r>
  <r>
    <x v="106"/>
    <x v="327"/>
    <n v="1.6304347826086956"/>
    <x v="16"/>
    <x v="3"/>
  </r>
  <r>
    <x v="106"/>
    <x v="328"/>
    <n v="1.0869565217391304"/>
    <x v="16"/>
    <x v="3"/>
  </r>
  <r>
    <x v="106"/>
    <x v="4"/>
    <n v="4.3478260869565215"/>
    <x v="16"/>
    <x v="3"/>
  </r>
  <r>
    <x v="107"/>
    <x v="329"/>
    <n v="5392"/>
    <x v="0"/>
    <x v="2"/>
  </r>
  <r>
    <x v="107"/>
    <x v="329"/>
    <n v="1125"/>
    <x v="1"/>
    <x v="2"/>
  </r>
  <r>
    <x v="107"/>
    <x v="329"/>
    <n v="1840"/>
    <x v="2"/>
    <x v="2"/>
  </r>
  <r>
    <x v="107"/>
    <x v="329"/>
    <n v="710"/>
    <x v="3"/>
    <x v="2"/>
  </r>
  <r>
    <x v="107"/>
    <x v="329"/>
    <n v="690"/>
    <x v="4"/>
    <x v="2"/>
  </r>
  <r>
    <x v="107"/>
    <x v="329"/>
    <n v="195"/>
    <x v="5"/>
    <x v="2"/>
  </r>
  <r>
    <x v="107"/>
    <x v="329"/>
    <n v="121"/>
    <x v="6"/>
    <x v="2"/>
  </r>
  <r>
    <x v="107"/>
    <x v="329"/>
    <n v="201"/>
    <x v="7"/>
    <x v="2"/>
  </r>
  <r>
    <x v="107"/>
    <x v="329"/>
    <n v="173"/>
    <x v="8"/>
    <x v="2"/>
  </r>
  <r>
    <x v="107"/>
    <x v="329"/>
    <n v="181"/>
    <x v="9"/>
    <x v="2"/>
  </r>
  <r>
    <x v="107"/>
    <x v="329"/>
    <n v="149"/>
    <x v="10"/>
    <x v="2"/>
  </r>
  <r>
    <x v="107"/>
    <x v="329"/>
    <n v="149"/>
    <x v="11"/>
    <x v="2"/>
  </r>
  <r>
    <x v="107"/>
    <x v="329"/>
    <n v="118"/>
    <x v="12"/>
    <x v="2"/>
  </r>
  <r>
    <x v="107"/>
    <x v="329"/>
    <n v="77"/>
    <x v="13"/>
    <x v="2"/>
  </r>
  <r>
    <x v="107"/>
    <x v="329"/>
    <n v="84"/>
    <x v="14"/>
    <x v="2"/>
  </r>
  <r>
    <x v="107"/>
    <x v="329"/>
    <n v="93"/>
    <x v="15"/>
    <x v="2"/>
  </r>
  <r>
    <x v="107"/>
    <x v="329"/>
    <n v="176"/>
    <x v="16"/>
    <x v="2"/>
  </r>
  <r>
    <x v="107"/>
    <x v="329"/>
    <n v="5337"/>
    <x v="0"/>
    <x v="3"/>
  </r>
  <r>
    <x v="107"/>
    <x v="329"/>
    <n v="1138"/>
    <x v="1"/>
    <x v="3"/>
  </r>
  <r>
    <x v="107"/>
    <x v="329"/>
    <n v="1908"/>
    <x v="2"/>
    <x v="3"/>
  </r>
  <r>
    <x v="107"/>
    <x v="329"/>
    <n v="750"/>
    <x v="3"/>
    <x v="3"/>
  </r>
  <r>
    <x v="107"/>
    <x v="329"/>
    <n v="592"/>
    <x v="4"/>
    <x v="3"/>
  </r>
  <r>
    <x v="107"/>
    <x v="329"/>
    <n v="159"/>
    <x v="5"/>
    <x v="3"/>
  </r>
  <r>
    <x v="107"/>
    <x v="329"/>
    <n v="108"/>
    <x v="6"/>
    <x v="3"/>
  </r>
  <r>
    <x v="107"/>
    <x v="329"/>
    <n v="177"/>
    <x v="7"/>
    <x v="3"/>
  </r>
  <r>
    <x v="107"/>
    <x v="329"/>
    <n v="148"/>
    <x v="8"/>
    <x v="3"/>
  </r>
  <r>
    <x v="107"/>
    <x v="329"/>
    <n v="169"/>
    <x v="9"/>
    <x v="3"/>
  </r>
  <r>
    <x v="107"/>
    <x v="329"/>
    <n v="131"/>
    <x v="10"/>
    <x v="3"/>
  </r>
  <r>
    <x v="107"/>
    <x v="329"/>
    <n v="119"/>
    <x v="11"/>
    <x v="3"/>
  </r>
  <r>
    <x v="107"/>
    <x v="329"/>
    <n v="99"/>
    <x v="12"/>
    <x v="3"/>
  </r>
  <r>
    <x v="107"/>
    <x v="329"/>
    <n v="69"/>
    <x v="13"/>
    <x v="3"/>
  </r>
  <r>
    <x v="107"/>
    <x v="329"/>
    <n v="87"/>
    <x v="14"/>
    <x v="3"/>
  </r>
  <r>
    <x v="107"/>
    <x v="329"/>
    <n v="91"/>
    <x v="15"/>
    <x v="3"/>
  </r>
  <r>
    <x v="107"/>
    <x v="329"/>
    <n v="184"/>
    <x v="16"/>
    <x v="3"/>
  </r>
  <r>
    <x v="110"/>
    <x v="347"/>
    <m/>
    <x v="18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419">
  <r>
    <x v="0"/>
    <x v="0"/>
    <n v="91.009090909090915"/>
    <x v="0"/>
    <x v="0"/>
  </r>
  <r>
    <x v="0"/>
    <x v="1"/>
    <n v="8.9909090909090903"/>
    <x v="0"/>
    <x v="0"/>
  </r>
  <r>
    <x v="1"/>
    <x v="2"/>
    <n v="49.245454545454542"/>
    <x v="0"/>
    <x v="0"/>
  </r>
  <r>
    <x v="1"/>
    <x v="3"/>
    <n v="49.336363636363636"/>
    <x v="0"/>
    <x v="0"/>
  </r>
  <r>
    <x v="1"/>
    <x v="4"/>
    <n v="1.4181818181818182"/>
    <x v="0"/>
    <x v="0"/>
  </r>
  <r>
    <x v="2"/>
    <x v="5"/>
    <n v="11.972727272727273"/>
    <x v="0"/>
    <x v="0"/>
  </r>
  <r>
    <x v="2"/>
    <x v="6"/>
    <n v="10.527272727272727"/>
    <x v="0"/>
    <x v="0"/>
  </r>
  <r>
    <x v="2"/>
    <x v="7"/>
    <n v="27.436363636363637"/>
    <x v="0"/>
    <x v="0"/>
  </r>
  <r>
    <x v="2"/>
    <x v="8"/>
    <n v="9.8454545454545457"/>
    <x v="0"/>
    <x v="0"/>
  </r>
  <r>
    <x v="2"/>
    <x v="9"/>
    <n v="18.336363636363636"/>
    <x v="0"/>
    <x v="0"/>
  </r>
  <r>
    <x v="2"/>
    <x v="10"/>
    <n v="16.663636363636364"/>
    <x v="0"/>
    <x v="0"/>
  </r>
  <r>
    <x v="2"/>
    <x v="4"/>
    <n v="5.2181818181818178"/>
    <x v="0"/>
    <x v="0"/>
  </r>
  <r>
    <x v="2"/>
    <x v="11"/>
    <n v="44.413101860732851"/>
    <x v="0"/>
    <x v="0"/>
  </r>
  <r>
    <x v="3"/>
    <x v="12"/>
    <n v="4.5909090909090908"/>
    <x v="0"/>
    <x v="0"/>
  </r>
  <r>
    <x v="3"/>
    <x v="13"/>
    <n v="5.6363636363636367"/>
    <x v="0"/>
    <x v="0"/>
  </r>
  <r>
    <x v="3"/>
    <x v="14"/>
    <n v="7.6818181818181817"/>
    <x v="0"/>
    <x v="0"/>
  </r>
  <r>
    <x v="3"/>
    <x v="15"/>
    <n v="14.827272727272728"/>
    <x v="0"/>
    <x v="0"/>
  </r>
  <r>
    <x v="3"/>
    <x v="16"/>
    <n v="13.363636363636363"/>
    <x v="0"/>
    <x v="0"/>
  </r>
  <r>
    <x v="3"/>
    <x v="17"/>
    <n v="11.963636363636363"/>
    <x v="0"/>
    <x v="0"/>
  </r>
  <r>
    <x v="3"/>
    <x v="18"/>
    <n v="24.718181818181819"/>
    <x v="0"/>
    <x v="0"/>
  </r>
  <r>
    <x v="3"/>
    <x v="4"/>
    <n v="17.218181818181819"/>
    <x v="0"/>
    <x v="0"/>
  </r>
  <r>
    <x v="3"/>
    <x v="19"/>
    <n v="41812.235339336708"/>
    <x v="0"/>
    <x v="0"/>
  </r>
  <r>
    <x v="0"/>
    <x v="0"/>
    <n v="67.012779552715656"/>
    <x v="1"/>
    <x v="0"/>
  </r>
  <r>
    <x v="0"/>
    <x v="1"/>
    <n v="32.987220447284344"/>
    <x v="1"/>
    <x v="0"/>
  </r>
  <r>
    <x v="1"/>
    <x v="2"/>
    <n v="50.47923322683706"/>
    <x v="1"/>
    <x v="0"/>
  </r>
  <r>
    <x v="1"/>
    <x v="3"/>
    <n v="48.56230031948882"/>
    <x v="1"/>
    <x v="0"/>
  </r>
  <r>
    <x v="1"/>
    <x v="4"/>
    <n v="0.95846645367412142"/>
    <x v="1"/>
    <x v="0"/>
  </r>
  <r>
    <x v="2"/>
    <x v="5"/>
    <n v="16.533546325878593"/>
    <x v="1"/>
    <x v="0"/>
  </r>
  <r>
    <x v="2"/>
    <x v="6"/>
    <n v="20.766773162939298"/>
    <x v="1"/>
    <x v="0"/>
  </r>
  <r>
    <x v="2"/>
    <x v="7"/>
    <n v="37.5"/>
    <x v="1"/>
    <x v="0"/>
  </r>
  <r>
    <x v="2"/>
    <x v="8"/>
    <n v="7.9872204472843453"/>
    <x v="1"/>
    <x v="0"/>
  </r>
  <r>
    <x v="2"/>
    <x v="9"/>
    <n v="8.5463258785942493"/>
    <x v="1"/>
    <x v="0"/>
  </r>
  <r>
    <x v="2"/>
    <x v="10"/>
    <n v="6.5095846645367414"/>
    <x v="1"/>
    <x v="0"/>
  </r>
  <r>
    <x v="2"/>
    <x v="4"/>
    <n v="2.1565495207667733"/>
    <x v="1"/>
    <x v="0"/>
  </r>
  <r>
    <x v="2"/>
    <x v="11"/>
    <n v="36.998367346938835"/>
    <x v="1"/>
    <x v="0"/>
  </r>
  <r>
    <x v="3"/>
    <x v="12"/>
    <n v="8.4664536741214054"/>
    <x v="1"/>
    <x v="0"/>
  </r>
  <r>
    <x v="3"/>
    <x v="13"/>
    <n v="10.862619808306709"/>
    <x v="1"/>
    <x v="0"/>
  </r>
  <r>
    <x v="3"/>
    <x v="14"/>
    <n v="13.698083067092652"/>
    <x v="1"/>
    <x v="0"/>
  </r>
  <r>
    <x v="3"/>
    <x v="15"/>
    <n v="19.88817891373802"/>
    <x v="1"/>
    <x v="0"/>
  </r>
  <r>
    <x v="3"/>
    <x v="16"/>
    <n v="13.019169329073483"/>
    <x v="1"/>
    <x v="0"/>
  </r>
  <r>
    <x v="3"/>
    <x v="17"/>
    <n v="7.9872204472843453"/>
    <x v="1"/>
    <x v="0"/>
  </r>
  <r>
    <x v="3"/>
    <x v="18"/>
    <n v="9.7843450479233223"/>
    <x v="1"/>
    <x v="0"/>
  </r>
  <r>
    <x v="3"/>
    <x v="4"/>
    <n v="16.293929712460063"/>
    <x v="1"/>
    <x v="0"/>
  </r>
  <r>
    <x v="3"/>
    <x v="19"/>
    <n v="33218.988549618385"/>
    <x v="1"/>
    <x v="0"/>
  </r>
  <r>
    <x v="0"/>
    <x v="0"/>
    <n v="99.79397373165078"/>
    <x v="2"/>
    <x v="0"/>
  </r>
  <r>
    <x v="0"/>
    <x v="1"/>
    <n v="0.20602626834921453"/>
    <x v="2"/>
    <x v="0"/>
  </r>
  <r>
    <x v="1"/>
    <x v="2"/>
    <n v="47.901107391192376"/>
    <x v="2"/>
    <x v="0"/>
  </r>
  <r>
    <x v="1"/>
    <x v="3"/>
    <n v="50.656708730363121"/>
    <x v="2"/>
    <x v="0"/>
  </r>
  <r>
    <x v="1"/>
    <x v="4"/>
    <n v="1.4421838784445016"/>
    <x v="2"/>
    <x v="0"/>
  </r>
  <r>
    <x v="2"/>
    <x v="5"/>
    <n v="9.5802214782384763"/>
    <x v="2"/>
    <x v="0"/>
  </r>
  <r>
    <x v="2"/>
    <x v="6"/>
    <n v="4.68709760494463"/>
    <x v="2"/>
    <x v="0"/>
  </r>
  <r>
    <x v="2"/>
    <x v="7"/>
    <n v="24.208086531032706"/>
    <x v="2"/>
    <x v="0"/>
  </r>
  <r>
    <x v="2"/>
    <x v="8"/>
    <n v="10.687612670615504"/>
    <x v="2"/>
    <x v="0"/>
  </r>
  <r>
    <x v="2"/>
    <x v="9"/>
    <n v="22.894669070306463"/>
    <x v="2"/>
    <x v="0"/>
  </r>
  <r>
    <x v="2"/>
    <x v="10"/>
    <n v="21.272212207056398"/>
    <x v="2"/>
    <x v="0"/>
  </r>
  <r>
    <x v="2"/>
    <x v="4"/>
    <n v="6.6701004378058206"/>
    <x v="2"/>
    <x v="0"/>
  </r>
  <r>
    <x v="2"/>
    <x v="11"/>
    <n v="48.052152317880797"/>
    <x v="2"/>
    <x v="0"/>
  </r>
  <r>
    <x v="3"/>
    <x v="12"/>
    <n v="2.1632758176667526"/>
    <x v="2"/>
    <x v="0"/>
  </r>
  <r>
    <x v="3"/>
    <x v="13"/>
    <n v="3.3479268606747361"/>
    <x v="2"/>
    <x v="0"/>
  </r>
  <r>
    <x v="3"/>
    <x v="14"/>
    <n v="5.4854493947978371"/>
    <x v="2"/>
    <x v="0"/>
  </r>
  <r>
    <x v="3"/>
    <x v="15"/>
    <n v="13.031161473087819"/>
    <x v="2"/>
    <x v="0"/>
  </r>
  <r>
    <x v="3"/>
    <x v="16"/>
    <n v="14.47334535153232"/>
    <x v="2"/>
    <x v="0"/>
  </r>
  <r>
    <x v="3"/>
    <x v="17"/>
    <n v="13.932526397115632"/>
    <x v="2"/>
    <x v="0"/>
  </r>
  <r>
    <x v="3"/>
    <x v="18"/>
    <n v="33.3505021890291"/>
    <x v="2"/>
    <x v="0"/>
  </r>
  <r>
    <x v="3"/>
    <x v="4"/>
    <n v="14.215812516095802"/>
    <x v="2"/>
    <x v="0"/>
  </r>
  <r>
    <x v="3"/>
    <x v="19"/>
    <n v="42428.764635244661"/>
    <x v="2"/>
    <x v="0"/>
  </r>
  <r>
    <x v="0"/>
    <x v="0"/>
    <n v="98.542678695350446"/>
    <x v="3"/>
    <x v="0"/>
  </r>
  <r>
    <x v="0"/>
    <x v="1"/>
    <n v="1.457321304649549"/>
    <x v="3"/>
    <x v="0"/>
  </r>
  <r>
    <x v="1"/>
    <x v="2"/>
    <n v="49.548924358084662"/>
    <x v="3"/>
    <x v="0"/>
  </r>
  <r>
    <x v="1"/>
    <x v="3"/>
    <n v="48.785565579458712"/>
    <x v="3"/>
    <x v="0"/>
  </r>
  <r>
    <x v="1"/>
    <x v="4"/>
    <n v="1.6655100624566272"/>
    <x v="3"/>
    <x v="0"/>
  </r>
  <r>
    <x v="2"/>
    <x v="5"/>
    <n v="9.5072866065232482"/>
    <x v="3"/>
    <x v="0"/>
  </r>
  <r>
    <x v="2"/>
    <x v="6"/>
    <n v="8.8827203331020126"/>
    <x v="3"/>
    <x v="0"/>
  </r>
  <r>
    <x v="2"/>
    <x v="7"/>
    <n v="23.317140874392784"/>
    <x v="3"/>
    <x v="0"/>
  </r>
  <r>
    <x v="2"/>
    <x v="8"/>
    <n v="12.005551700208189"/>
    <x v="3"/>
    <x v="0"/>
  </r>
  <r>
    <x v="2"/>
    <x v="9"/>
    <n v="22.414989590562108"/>
    <x v="3"/>
    <x v="0"/>
  </r>
  <r>
    <x v="2"/>
    <x v="10"/>
    <n v="20.263705759888968"/>
    <x v="3"/>
    <x v="0"/>
  </r>
  <r>
    <x v="2"/>
    <x v="4"/>
    <n v="3.6086051353226924"/>
    <x v="3"/>
    <x v="0"/>
  </r>
  <r>
    <x v="2"/>
    <x v="11"/>
    <n v="47.259899208063324"/>
    <x v="3"/>
    <x v="0"/>
  </r>
  <r>
    <x v="3"/>
    <x v="12"/>
    <n v="3.4698126301179735"/>
    <x v="3"/>
    <x v="0"/>
  </r>
  <r>
    <x v="3"/>
    <x v="13"/>
    <n v="3.8167938931297711"/>
    <x v="3"/>
    <x v="0"/>
  </r>
  <r>
    <x v="3"/>
    <x v="14"/>
    <n v="7.0784177654406664"/>
    <x v="3"/>
    <x v="0"/>
  </r>
  <r>
    <x v="3"/>
    <x v="15"/>
    <n v="14.920194309507286"/>
    <x v="3"/>
    <x v="0"/>
  </r>
  <r>
    <x v="3"/>
    <x v="16"/>
    <n v="13.532269257460097"/>
    <x v="3"/>
    <x v="0"/>
  </r>
  <r>
    <x v="3"/>
    <x v="17"/>
    <n v="13.1852879944483"/>
    <x v="3"/>
    <x v="0"/>
  </r>
  <r>
    <x v="3"/>
    <x v="18"/>
    <n v="21.443442054129076"/>
    <x v="3"/>
    <x v="0"/>
  </r>
  <r>
    <x v="3"/>
    <x v="4"/>
    <n v="22.553782095766827"/>
    <x v="3"/>
    <x v="0"/>
  </r>
  <r>
    <x v="3"/>
    <x v="19"/>
    <n v="45174.731182795673"/>
    <x v="3"/>
    <x v="0"/>
  </r>
  <r>
    <x v="0"/>
    <x v="0"/>
    <n v="96.601073345259394"/>
    <x v="4"/>
    <x v="0"/>
  </r>
  <r>
    <x v="0"/>
    <x v="1"/>
    <n v="3.3989266547406083"/>
    <x v="4"/>
    <x v="0"/>
  </r>
  <r>
    <x v="1"/>
    <x v="2"/>
    <n v="51.25223613595707"/>
    <x v="4"/>
    <x v="0"/>
  </r>
  <r>
    <x v="1"/>
    <x v="3"/>
    <n v="46.779964221824685"/>
    <x v="4"/>
    <x v="0"/>
  </r>
  <r>
    <x v="1"/>
    <x v="4"/>
    <n v="1.9677996422182469"/>
    <x v="4"/>
    <x v="0"/>
  </r>
  <r>
    <x v="2"/>
    <x v="5"/>
    <n v="6.1717352415026836"/>
    <x v="4"/>
    <x v="0"/>
  </r>
  <r>
    <x v="2"/>
    <x v="6"/>
    <n v="5.4561717352415027"/>
    <x v="4"/>
    <x v="0"/>
  </r>
  <r>
    <x v="2"/>
    <x v="7"/>
    <n v="22.361359570661897"/>
    <x v="4"/>
    <x v="0"/>
  </r>
  <r>
    <x v="2"/>
    <x v="8"/>
    <n v="8.9445438282647594"/>
    <x v="4"/>
    <x v="0"/>
  </r>
  <r>
    <x v="2"/>
    <x v="9"/>
    <n v="24.77638640429338"/>
    <x v="4"/>
    <x v="0"/>
  </r>
  <r>
    <x v="2"/>
    <x v="10"/>
    <n v="25.402504472271914"/>
    <x v="4"/>
    <x v="0"/>
  </r>
  <r>
    <x v="2"/>
    <x v="4"/>
    <n v="6.8872987477638636"/>
    <x v="4"/>
    <x v="0"/>
  </r>
  <r>
    <x v="2"/>
    <x v="11"/>
    <n v="50.12007684918354"/>
    <x v="4"/>
    <x v="0"/>
  </r>
  <r>
    <x v="3"/>
    <x v="12"/>
    <n v="2.3255813953488373"/>
    <x v="4"/>
    <x v="0"/>
  </r>
  <r>
    <x v="3"/>
    <x v="13"/>
    <n v="2.2361359570661898"/>
    <x v="4"/>
    <x v="0"/>
  </r>
  <r>
    <x v="3"/>
    <x v="14"/>
    <n v="3.1305903398926653"/>
    <x v="4"/>
    <x v="0"/>
  </r>
  <r>
    <x v="3"/>
    <x v="15"/>
    <n v="10.017889087656529"/>
    <x v="4"/>
    <x v="0"/>
  </r>
  <r>
    <x v="3"/>
    <x v="16"/>
    <n v="12.9695885509839"/>
    <x v="4"/>
    <x v="0"/>
  </r>
  <r>
    <x v="3"/>
    <x v="17"/>
    <n v="16.189624329159212"/>
    <x v="4"/>
    <x v="0"/>
  </r>
  <r>
    <x v="3"/>
    <x v="18"/>
    <n v="41.502683363148478"/>
    <x v="4"/>
    <x v="0"/>
  </r>
  <r>
    <x v="3"/>
    <x v="4"/>
    <n v="11.627906976744185"/>
    <x v="4"/>
    <x v="0"/>
  </r>
  <r>
    <x v="3"/>
    <x v="19"/>
    <n v="54552.631578947374"/>
    <x v="4"/>
    <x v="0"/>
  </r>
  <r>
    <x v="0"/>
    <x v="0"/>
    <n v="90.613718411552341"/>
    <x v="5"/>
    <x v="0"/>
  </r>
  <r>
    <x v="0"/>
    <x v="1"/>
    <n v="9.3862815884476536"/>
    <x v="5"/>
    <x v="0"/>
  </r>
  <r>
    <x v="1"/>
    <x v="2"/>
    <n v="46.931407942238266"/>
    <x v="5"/>
    <x v="0"/>
  </r>
  <r>
    <x v="1"/>
    <x v="3"/>
    <n v="51.624548736462096"/>
    <x v="5"/>
    <x v="0"/>
  </r>
  <r>
    <x v="1"/>
    <x v="4"/>
    <n v="1.4440433212996391"/>
    <x v="5"/>
    <x v="0"/>
  </r>
  <r>
    <x v="2"/>
    <x v="5"/>
    <n v="5.7761732851985563"/>
    <x v="5"/>
    <x v="0"/>
  </r>
  <r>
    <x v="2"/>
    <x v="6"/>
    <n v="4.6931407942238268"/>
    <x v="5"/>
    <x v="0"/>
  </r>
  <r>
    <x v="2"/>
    <x v="7"/>
    <n v="22.743682310469314"/>
    <x v="5"/>
    <x v="0"/>
  </r>
  <r>
    <x v="2"/>
    <x v="8"/>
    <n v="8.3032490974729249"/>
    <x v="5"/>
    <x v="0"/>
  </r>
  <r>
    <x v="2"/>
    <x v="9"/>
    <n v="25.992779783393502"/>
    <x v="5"/>
    <x v="0"/>
  </r>
  <r>
    <x v="2"/>
    <x v="10"/>
    <n v="26.714801444043321"/>
    <x v="5"/>
    <x v="0"/>
  </r>
  <r>
    <x v="2"/>
    <x v="4"/>
    <n v="5.7761732851985563"/>
    <x v="5"/>
    <x v="0"/>
  </r>
  <r>
    <x v="2"/>
    <x v="11"/>
    <n v="50.624521072796959"/>
    <x v="5"/>
    <x v="0"/>
  </r>
  <r>
    <x v="3"/>
    <x v="12"/>
    <n v="3.2490974729241877"/>
    <x v="5"/>
    <x v="0"/>
  </r>
  <r>
    <x v="3"/>
    <x v="13"/>
    <n v="3.6101083032490973"/>
    <x v="5"/>
    <x v="0"/>
  </r>
  <r>
    <x v="3"/>
    <x v="14"/>
    <n v="5.4151624548736459"/>
    <x v="5"/>
    <x v="0"/>
  </r>
  <r>
    <x v="3"/>
    <x v="15"/>
    <n v="16.967509025270758"/>
    <x v="5"/>
    <x v="0"/>
  </r>
  <r>
    <x v="3"/>
    <x v="16"/>
    <n v="12.996389891696751"/>
    <x v="5"/>
    <x v="0"/>
  </r>
  <r>
    <x v="3"/>
    <x v="17"/>
    <n v="17.689530685920577"/>
    <x v="5"/>
    <x v="0"/>
  </r>
  <r>
    <x v="3"/>
    <x v="18"/>
    <n v="29.602888086642601"/>
    <x v="5"/>
    <x v="0"/>
  </r>
  <r>
    <x v="3"/>
    <x v="4"/>
    <n v="10.469314079422382"/>
    <x v="5"/>
    <x v="0"/>
  </r>
  <r>
    <x v="3"/>
    <x v="19"/>
    <n v="48350.806451612902"/>
    <x v="5"/>
    <x v="0"/>
  </r>
  <r>
    <x v="0"/>
    <x v="0"/>
    <n v="98.678414096916299"/>
    <x v="6"/>
    <x v="0"/>
  </r>
  <r>
    <x v="0"/>
    <x v="1"/>
    <n v="1.3215859030837005"/>
    <x v="6"/>
    <x v="0"/>
  </r>
  <r>
    <x v="1"/>
    <x v="2"/>
    <n v="56.387665198237883"/>
    <x v="6"/>
    <x v="0"/>
  </r>
  <r>
    <x v="1"/>
    <x v="3"/>
    <n v="41.85022026431718"/>
    <x v="6"/>
    <x v="0"/>
  </r>
  <r>
    <x v="1"/>
    <x v="4"/>
    <n v="1.7621145374449338"/>
    <x v="6"/>
    <x v="0"/>
  </r>
  <r>
    <x v="2"/>
    <x v="5"/>
    <n v="3.9647577092511015"/>
    <x v="6"/>
    <x v="0"/>
  </r>
  <r>
    <x v="2"/>
    <x v="6"/>
    <n v="6.1674008810572687"/>
    <x v="6"/>
    <x v="0"/>
  </r>
  <r>
    <x v="2"/>
    <x v="7"/>
    <n v="18.942731277533039"/>
    <x v="6"/>
    <x v="0"/>
  </r>
  <r>
    <x v="2"/>
    <x v="8"/>
    <n v="8.3700440528634363"/>
    <x v="6"/>
    <x v="0"/>
  </r>
  <r>
    <x v="2"/>
    <x v="9"/>
    <n v="25.110132158590307"/>
    <x v="6"/>
    <x v="0"/>
  </r>
  <r>
    <x v="2"/>
    <x v="10"/>
    <n v="30.396475770925111"/>
    <x v="6"/>
    <x v="0"/>
  </r>
  <r>
    <x v="2"/>
    <x v="4"/>
    <n v="7.0484581497797354"/>
    <x v="6"/>
    <x v="0"/>
  </r>
  <r>
    <x v="2"/>
    <x v="11"/>
    <n v="52.398104265402814"/>
    <x v="6"/>
    <x v="0"/>
  </r>
  <r>
    <x v="3"/>
    <x v="12"/>
    <n v="1.7621145374449338"/>
    <x v="6"/>
    <x v="0"/>
  </r>
  <r>
    <x v="3"/>
    <x v="13"/>
    <n v="1.7621145374449338"/>
    <x v="6"/>
    <x v="0"/>
  </r>
  <r>
    <x v="3"/>
    <x v="14"/>
    <n v="0.88105726872246692"/>
    <x v="6"/>
    <x v="0"/>
  </r>
  <r>
    <x v="3"/>
    <x v="15"/>
    <n v="4.8458149779735686"/>
    <x v="6"/>
    <x v="0"/>
  </r>
  <r>
    <x v="3"/>
    <x v="16"/>
    <n v="9.6916299559471373"/>
    <x v="6"/>
    <x v="0"/>
  </r>
  <r>
    <x v="3"/>
    <x v="17"/>
    <n v="14.977973568281937"/>
    <x v="6"/>
    <x v="0"/>
  </r>
  <r>
    <x v="3"/>
    <x v="18"/>
    <n v="56.828193832599119"/>
    <x v="6"/>
    <x v="0"/>
  </r>
  <r>
    <x v="3"/>
    <x v="4"/>
    <n v="9.251101321585903"/>
    <x v="6"/>
    <x v="0"/>
  </r>
  <r>
    <x v="3"/>
    <x v="19"/>
    <n v="60699.02912621358"/>
    <x v="6"/>
    <x v="0"/>
  </r>
  <r>
    <x v="0"/>
    <x v="0"/>
    <n v="97.264437689969611"/>
    <x v="7"/>
    <x v="0"/>
  </r>
  <r>
    <x v="0"/>
    <x v="1"/>
    <n v="2.735562310030395"/>
    <x v="7"/>
    <x v="0"/>
  </r>
  <r>
    <x v="1"/>
    <x v="2"/>
    <n v="51.975683890577507"/>
    <x v="7"/>
    <x v="0"/>
  </r>
  <r>
    <x v="1"/>
    <x v="3"/>
    <n v="46.200607902735563"/>
    <x v="7"/>
    <x v="0"/>
  </r>
  <r>
    <x v="1"/>
    <x v="4"/>
    <n v="1.8237082066869301"/>
    <x v="7"/>
    <x v="0"/>
  </r>
  <r>
    <x v="2"/>
    <x v="5"/>
    <n v="7.2948328267477205"/>
    <x v="7"/>
    <x v="0"/>
  </r>
  <r>
    <x v="2"/>
    <x v="6"/>
    <n v="5.7750759878419453"/>
    <x v="7"/>
    <x v="0"/>
  </r>
  <r>
    <x v="2"/>
    <x v="7"/>
    <n v="17.62917933130699"/>
    <x v="7"/>
    <x v="0"/>
  </r>
  <r>
    <x v="2"/>
    <x v="8"/>
    <n v="8.8145896656534948"/>
    <x v="7"/>
    <x v="0"/>
  </r>
  <r>
    <x v="2"/>
    <x v="9"/>
    <n v="24.316109422492403"/>
    <x v="7"/>
    <x v="0"/>
  </r>
  <r>
    <x v="2"/>
    <x v="10"/>
    <n v="29.179331306990882"/>
    <x v="7"/>
    <x v="0"/>
  </r>
  <r>
    <x v="2"/>
    <x v="4"/>
    <n v="6.9908814589665651"/>
    <x v="7"/>
    <x v="0"/>
  </r>
  <r>
    <x v="2"/>
    <x v="11"/>
    <n v="51.052287581699339"/>
    <x v="7"/>
    <x v="0"/>
  </r>
  <r>
    <x v="3"/>
    <x v="12"/>
    <n v="2.1276595744680851"/>
    <x v="7"/>
    <x v="0"/>
  </r>
  <r>
    <x v="3"/>
    <x v="13"/>
    <n v="1.8237082066869301"/>
    <x v="7"/>
    <x v="0"/>
  </r>
  <r>
    <x v="3"/>
    <x v="14"/>
    <n v="4.2553191489361701"/>
    <x v="7"/>
    <x v="0"/>
  </r>
  <r>
    <x v="3"/>
    <x v="15"/>
    <n v="10.94224924012158"/>
    <x v="7"/>
    <x v="0"/>
  </r>
  <r>
    <x v="3"/>
    <x v="16"/>
    <n v="16.109422492401215"/>
    <x v="7"/>
    <x v="0"/>
  </r>
  <r>
    <x v="3"/>
    <x v="17"/>
    <n v="19.756838905775076"/>
    <x v="7"/>
    <x v="0"/>
  </r>
  <r>
    <x v="3"/>
    <x v="18"/>
    <n v="32.218844984802431"/>
    <x v="7"/>
    <x v="0"/>
  </r>
  <r>
    <x v="3"/>
    <x v="4"/>
    <n v="12.76595744680851"/>
    <x v="7"/>
    <x v="0"/>
  </r>
  <r>
    <x v="3"/>
    <x v="19"/>
    <n v="51825.783972125435"/>
    <x v="7"/>
    <x v="0"/>
  </r>
  <r>
    <x v="0"/>
    <x v="0"/>
    <n v="100"/>
    <x v="8"/>
    <x v="0"/>
  </r>
  <r>
    <x v="0"/>
    <x v="1"/>
    <n v="0"/>
    <x v="8"/>
    <x v="0"/>
  </r>
  <r>
    <x v="1"/>
    <x v="2"/>
    <n v="50.526315789473685"/>
    <x v="8"/>
    <x v="0"/>
  </r>
  <r>
    <x v="1"/>
    <x v="3"/>
    <n v="46.666666666666664"/>
    <x v="8"/>
    <x v="0"/>
  </r>
  <r>
    <x v="1"/>
    <x v="4"/>
    <n v="2.807017543859649"/>
    <x v="8"/>
    <x v="0"/>
  </r>
  <r>
    <x v="2"/>
    <x v="5"/>
    <n v="7.0175438596491224"/>
    <x v="8"/>
    <x v="0"/>
  </r>
  <r>
    <x v="2"/>
    <x v="6"/>
    <n v="5.2631578947368425"/>
    <x v="8"/>
    <x v="0"/>
  </r>
  <r>
    <x v="2"/>
    <x v="7"/>
    <n v="30.17543859649123"/>
    <x v="8"/>
    <x v="0"/>
  </r>
  <r>
    <x v="2"/>
    <x v="8"/>
    <n v="10.175438596491228"/>
    <x v="8"/>
    <x v="0"/>
  </r>
  <r>
    <x v="2"/>
    <x v="9"/>
    <n v="23.859649122807017"/>
    <x v="8"/>
    <x v="0"/>
  </r>
  <r>
    <x v="2"/>
    <x v="10"/>
    <n v="15.789473684210526"/>
    <x v="8"/>
    <x v="0"/>
  </r>
  <r>
    <x v="2"/>
    <x v="4"/>
    <n v="7.7192982456140351"/>
    <x v="8"/>
    <x v="0"/>
  </r>
  <r>
    <x v="2"/>
    <x v="11"/>
    <n v="46.707224334600753"/>
    <x v="8"/>
    <x v="0"/>
  </r>
  <r>
    <x v="3"/>
    <x v="12"/>
    <n v="2.1052631578947367"/>
    <x v="8"/>
    <x v="0"/>
  </r>
  <r>
    <x v="3"/>
    <x v="13"/>
    <n v="1.7543859649122806"/>
    <x v="8"/>
    <x v="0"/>
  </r>
  <r>
    <x v="3"/>
    <x v="14"/>
    <n v="1.4035087719298245"/>
    <x v="8"/>
    <x v="0"/>
  </r>
  <r>
    <x v="3"/>
    <x v="15"/>
    <n v="6.3157894736842106"/>
    <x v="8"/>
    <x v="0"/>
  </r>
  <r>
    <x v="3"/>
    <x v="16"/>
    <n v="11.929824561403509"/>
    <x v="8"/>
    <x v="0"/>
  </r>
  <r>
    <x v="3"/>
    <x v="17"/>
    <n v="11.578947368421053"/>
    <x v="8"/>
    <x v="0"/>
  </r>
  <r>
    <x v="3"/>
    <x v="18"/>
    <n v="51.578947368421055"/>
    <x v="8"/>
    <x v="0"/>
  </r>
  <r>
    <x v="3"/>
    <x v="4"/>
    <n v="13.333333333333334"/>
    <x v="8"/>
    <x v="0"/>
  </r>
  <r>
    <x v="3"/>
    <x v="19"/>
    <n v="58821.862348178103"/>
    <x v="8"/>
    <x v="0"/>
  </r>
  <r>
    <x v="0"/>
    <x v="0"/>
    <n v="99.7229916897507"/>
    <x v="9"/>
    <x v="0"/>
  </r>
  <r>
    <x v="0"/>
    <x v="1"/>
    <n v="0.2770083102493075"/>
    <x v="9"/>
    <x v="0"/>
  </r>
  <r>
    <x v="1"/>
    <x v="2"/>
    <n v="45.983379501385045"/>
    <x v="9"/>
    <x v="0"/>
  </r>
  <r>
    <x v="1"/>
    <x v="3"/>
    <n v="52.908587257617725"/>
    <x v="9"/>
    <x v="0"/>
  </r>
  <r>
    <x v="1"/>
    <x v="4"/>
    <n v="1.10803324099723"/>
    <x v="9"/>
    <x v="0"/>
  </r>
  <r>
    <x v="2"/>
    <x v="5"/>
    <n v="13.296398891966758"/>
    <x v="9"/>
    <x v="0"/>
  </r>
  <r>
    <x v="2"/>
    <x v="6"/>
    <n v="7.4792243767313016"/>
    <x v="9"/>
    <x v="0"/>
  </r>
  <r>
    <x v="2"/>
    <x v="7"/>
    <n v="21.883656509695292"/>
    <x v="9"/>
    <x v="0"/>
  </r>
  <r>
    <x v="2"/>
    <x v="8"/>
    <n v="12.465373961218837"/>
    <x v="9"/>
    <x v="0"/>
  </r>
  <r>
    <x v="2"/>
    <x v="9"/>
    <n v="19.94459833795014"/>
    <x v="9"/>
    <x v="0"/>
  </r>
  <r>
    <x v="2"/>
    <x v="10"/>
    <n v="18.282548476454295"/>
    <x v="9"/>
    <x v="0"/>
  </r>
  <r>
    <x v="2"/>
    <x v="4"/>
    <n v="6.6481994459833791"/>
    <x v="9"/>
    <x v="0"/>
  </r>
  <r>
    <x v="2"/>
    <x v="11"/>
    <n v="45.735905044510417"/>
    <x v="9"/>
    <x v="0"/>
  </r>
  <r>
    <x v="3"/>
    <x v="12"/>
    <n v="2.770083102493075"/>
    <x v="9"/>
    <x v="0"/>
  </r>
  <r>
    <x v="3"/>
    <x v="13"/>
    <n v="0.554016620498615"/>
    <x v="9"/>
    <x v="0"/>
  </r>
  <r>
    <x v="3"/>
    <x v="14"/>
    <n v="3.0470914127423825"/>
    <x v="9"/>
    <x v="0"/>
  </r>
  <r>
    <x v="3"/>
    <x v="15"/>
    <n v="13.296398891966758"/>
    <x v="9"/>
    <x v="0"/>
  </r>
  <r>
    <x v="3"/>
    <x v="16"/>
    <n v="11.357340720221607"/>
    <x v="9"/>
    <x v="0"/>
  </r>
  <r>
    <x v="3"/>
    <x v="17"/>
    <n v="11.634349030470915"/>
    <x v="9"/>
    <x v="0"/>
  </r>
  <r>
    <x v="3"/>
    <x v="18"/>
    <n v="30.193905817174514"/>
    <x v="9"/>
    <x v="0"/>
  </r>
  <r>
    <x v="3"/>
    <x v="4"/>
    <n v="27.146814404432131"/>
    <x v="9"/>
    <x v="0"/>
  </r>
  <r>
    <x v="3"/>
    <x v="19"/>
    <n v="51707.224334600782"/>
    <x v="9"/>
    <x v="0"/>
  </r>
  <r>
    <x v="0"/>
    <x v="0"/>
    <n v="90.688259109311744"/>
    <x v="10"/>
    <x v="0"/>
  </r>
  <r>
    <x v="0"/>
    <x v="1"/>
    <n v="9.3117408906882595"/>
    <x v="10"/>
    <x v="0"/>
  </r>
  <r>
    <x v="1"/>
    <x v="2"/>
    <n v="50.607287449392715"/>
    <x v="10"/>
    <x v="0"/>
  </r>
  <r>
    <x v="1"/>
    <x v="3"/>
    <n v="48.178137651821864"/>
    <x v="10"/>
    <x v="0"/>
  </r>
  <r>
    <x v="1"/>
    <x v="4"/>
    <n v="1.214574898785425"/>
    <x v="10"/>
    <x v="0"/>
  </r>
  <r>
    <x v="2"/>
    <x v="5"/>
    <n v="8.9068825910931171"/>
    <x v="10"/>
    <x v="0"/>
  </r>
  <r>
    <x v="2"/>
    <x v="6"/>
    <n v="13.765182186234817"/>
    <x v="10"/>
    <x v="0"/>
  </r>
  <r>
    <x v="2"/>
    <x v="7"/>
    <n v="27.125506072874494"/>
    <x v="10"/>
    <x v="0"/>
  </r>
  <r>
    <x v="2"/>
    <x v="8"/>
    <n v="8.097165991902834"/>
    <x v="10"/>
    <x v="0"/>
  </r>
  <r>
    <x v="2"/>
    <x v="9"/>
    <n v="20.242914979757085"/>
    <x v="10"/>
    <x v="0"/>
  </r>
  <r>
    <x v="2"/>
    <x v="10"/>
    <n v="20.647773279352226"/>
    <x v="10"/>
    <x v="0"/>
  </r>
  <r>
    <x v="2"/>
    <x v="4"/>
    <n v="1.214574898785425"/>
    <x v="10"/>
    <x v="0"/>
  </r>
  <r>
    <x v="2"/>
    <x v="11"/>
    <n v="45.963114754098385"/>
    <x v="10"/>
    <x v="0"/>
  </r>
  <r>
    <x v="3"/>
    <x v="12"/>
    <n v="4.8582995951417001"/>
    <x v="10"/>
    <x v="0"/>
  </r>
  <r>
    <x v="3"/>
    <x v="13"/>
    <n v="7.6923076923076925"/>
    <x v="10"/>
    <x v="0"/>
  </r>
  <r>
    <x v="3"/>
    <x v="14"/>
    <n v="8.097165991902834"/>
    <x v="10"/>
    <x v="0"/>
  </r>
  <r>
    <x v="3"/>
    <x v="15"/>
    <n v="18.218623481781375"/>
    <x v="10"/>
    <x v="0"/>
  </r>
  <r>
    <x v="3"/>
    <x v="16"/>
    <n v="14.574898785425102"/>
    <x v="10"/>
    <x v="0"/>
  </r>
  <r>
    <x v="3"/>
    <x v="17"/>
    <n v="12.550607287449393"/>
    <x v="10"/>
    <x v="0"/>
  </r>
  <r>
    <x v="3"/>
    <x v="18"/>
    <n v="16.194331983805668"/>
    <x v="10"/>
    <x v="0"/>
  </r>
  <r>
    <x v="3"/>
    <x v="4"/>
    <n v="17.813765182186234"/>
    <x v="10"/>
    <x v="0"/>
  </r>
  <r>
    <x v="3"/>
    <x v="19"/>
    <n v="40359.605911330058"/>
    <x v="10"/>
    <x v="0"/>
  </r>
  <r>
    <x v="0"/>
    <x v="0"/>
    <n v="99.193548387096769"/>
    <x v="11"/>
    <x v="0"/>
  </r>
  <r>
    <x v="0"/>
    <x v="1"/>
    <n v="0.80645161290322576"/>
    <x v="11"/>
    <x v="0"/>
  </r>
  <r>
    <x v="1"/>
    <x v="2"/>
    <n v="59.677419354838712"/>
    <x v="11"/>
    <x v="0"/>
  </r>
  <r>
    <x v="1"/>
    <x v="3"/>
    <n v="39.91935483870968"/>
    <x v="11"/>
    <x v="0"/>
  </r>
  <r>
    <x v="1"/>
    <x v="4"/>
    <n v="0.40322580645161288"/>
    <x v="11"/>
    <x v="0"/>
  </r>
  <r>
    <x v="2"/>
    <x v="5"/>
    <n v="10.887096774193548"/>
    <x v="11"/>
    <x v="0"/>
  </r>
  <r>
    <x v="2"/>
    <x v="6"/>
    <n v="4.435483870967742"/>
    <x v="11"/>
    <x v="0"/>
  </r>
  <r>
    <x v="2"/>
    <x v="7"/>
    <n v="26.20967741935484"/>
    <x v="11"/>
    <x v="0"/>
  </r>
  <r>
    <x v="2"/>
    <x v="8"/>
    <n v="9.67741935483871"/>
    <x v="11"/>
    <x v="0"/>
  </r>
  <r>
    <x v="2"/>
    <x v="9"/>
    <n v="20.967741935483872"/>
    <x v="11"/>
    <x v="0"/>
  </r>
  <r>
    <x v="2"/>
    <x v="10"/>
    <n v="20.161290322580644"/>
    <x v="11"/>
    <x v="0"/>
  </r>
  <r>
    <x v="2"/>
    <x v="4"/>
    <n v="7.661290322580645"/>
    <x v="11"/>
    <x v="0"/>
  </r>
  <r>
    <x v="2"/>
    <x v="11"/>
    <n v="47.742358078602642"/>
    <x v="11"/>
    <x v="0"/>
  </r>
  <r>
    <x v="3"/>
    <x v="12"/>
    <n v="1.6129032258064515"/>
    <x v="11"/>
    <x v="0"/>
  </r>
  <r>
    <x v="3"/>
    <x v="13"/>
    <n v="3.629032258064516"/>
    <x v="11"/>
    <x v="0"/>
  </r>
  <r>
    <x v="3"/>
    <x v="14"/>
    <n v="6.854838709677419"/>
    <x v="11"/>
    <x v="0"/>
  </r>
  <r>
    <x v="3"/>
    <x v="15"/>
    <n v="20.967741935483872"/>
    <x v="11"/>
    <x v="0"/>
  </r>
  <r>
    <x v="3"/>
    <x v="16"/>
    <n v="15.725806451612904"/>
    <x v="11"/>
    <x v="0"/>
  </r>
  <r>
    <x v="3"/>
    <x v="17"/>
    <n v="7.258064516129032"/>
    <x v="11"/>
    <x v="0"/>
  </r>
  <r>
    <x v="3"/>
    <x v="18"/>
    <n v="17.741935483870968"/>
    <x v="11"/>
    <x v="0"/>
  </r>
  <r>
    <x v="3"/>
    <x v="4"/>
    <n v="26.20967741935484"/>
    <x v="11"/>
    <x v="0"/>
  </r>
  <r>
    <x v="3"/>
    <x v="19"/>
    <n v="42918.03278688524"/>
    <x v="11"/>
    <x v="0"/>
  </r>
  <r>
    <x v="0"/>
    <x v="0"/>
    <n v="93.27354260089686"/>
    <x v="12"/>
    <x v="0"/>
  </r>
  <r>
    <x v="0"/>
    <x v="1"/>
    <n v="6.7264573991031389"/>
    <x v="12"/>
    <x v="0"/>
  </r>
  <r>
    <x v="1"/>
    <x v="2"/>
    <n v="52.914798206278029"/>
    <x v="12"/>
    <x v="0"/>
  </r>
  <r>
    <x v="1"/>
    <x v="3"/>
    <n v="46.63677130044843"/>
    <x v="12"/>
    <x v="0"/>
  </r>
  <r>
    <x v="1"/>
    <x v="4"/>
    <n v="0.44843049327354262"/>
    <x v="12"/>
    <x v="0"/>
  </r>
  <r>
    <x v="2"/>
    <x v="5"/>
    <n v="15.246636771300448"/>
    <x v="12"/>
    <x v="0"/>
  </r>
  <r>
    <x v="2"/>
    <x v="6"/>
    <n v="16.591928251121075"/>
    <x v="12"/>
    <x v="0"/>
  </r>
  <r>
    <x v="2"/>
    <x v="7"/>
    <n v="34.08071748878924"/>
    <x v="12"/>
    <x v="0"/>
  </r>
  <r>
    <x v="2"/>
    <x v="8"/>
    <n v="7.1748878923766819"/>
    <x v="12"/>
    <x v="0"/>
  </r>
  <r>
    <x v="2"/>
    <x v="9"/>
    <n v="10.762331838565023"/>
    <x v="12"/>
    <x v="0"/>
  </r>
  <r>
    <x v="2"/>
    <x v="10"/>
    <n v="12.107623318385651"/>
    <x v="12"/>
    <x v="0"/>
  </r>
  <r>
    <x v="2"/>
    <x v="4"/>
    <n v="4.0358744394618835"/>
    <x v="12"/>
    <x v="0"/>
  </r>
  <r>
    <x v="2"/>
    <x v="11"/>
    <n v="39.887850467289724"/>
    <x v="12"/>
    <x v="0"/>
  </r>
  <r>
    <x v="3"/>
    <x v="12"/>
    <n v="4.9327354260089686"/>
    <x v="12"/>
    <x v="0"/>
  </r>
  <r>
    <x v="3"/>
    <x v="13"/>
    <n v="16.591928251121075"/>
    <x v="12"/>
    <x v="0"/>
  </r>
  <r>
    <x v="3"/>
    <x v="14"/>
    <n v="12.107623318385651"/>
    <x v="12"/>
    <x v="0"/>
  </r>
  <r>
    <x v="3"/>
    <x v="15"/>
    <n v="10.762331838565023"/>
    <x v="12"/>
    <x v="0"/>
  </r>
  <r>
    <x v="3"/>
    <x v="16"/>
    <n v="12.556053811659194"/>
    <x v="12"/>
    <x v="0"/>
  </r>
  <r>
    <x v="3"/>
    <x v="17"/>
    <n v="9.8654708520179373"/>
    <x v="12"/>
    <x v="0"/>
  </r>
  <r>
    <x v="3"/>
    <x v="18"/>
    <n v="11.210762331838565"/>
    <x v="12"/>
    <x v="0"/>
  </r>
  <r>
    <x v="3"/>
    <x v="4"/>
    <n v="21.973094170403588"/>
    <x v="12"/>
    <x v="0"/>
  </r>
  <r>
    <x v="3"/>
    <x v="19"/>
    <n v="34896.551724137913"/>
    <x v="12"/>
    <x v="0"/>
  </r>
  <r>
    <x v="0"/>
    <x v="0"/>
    <n v="98.701298701298697"/>
    <x v="13"/>
    <x v="0"/>
  </r>
  <r>
    <x v="0"/>
    <x v="1"/>
    <n v="1.2987012987012987"/>
    <x v="13"/>
    <x v="0"/>
  </r>
  <r>
    <x v="1"/>
    <x v="2"/>
    <n v="50.649350649350652"/>
    <x v="13"/>
    <x v="0"/>
  </r>
  <r>
    <x v="1"/>
    <x v="3"/>
    <n v="48.051948051948052"/>
    <x v="13"/>
    <x v="0"/>
  </r>
  <r>
    <x v="1"/>
    <x v="4"/>
    <n v="1.2987012987012987"/>
    <x v="13"/>
    <x v="0"/>
  </r>
  <r>
    <x v="2"/>
    <x v="5"/>
    <n v="20.129870129870131"/>
    <x v="13"/>
    <x v="0"/>
  </r>
  <r>
    <x v="2"/>
    <x v="6"/>
    <n v="10.38961038961039"/>
    <x v="13"/>
    <x v="0"/>
  </r>
  <r>
    <x v="2"/>
    <x v="7"/>
    <n v="25.974025974025974"/>
    <x v="13"/>
    <x v="0"/>
  </r>
  <r>
    <x v="2"/>
    <x v="8"/>
    <n v="9.7402597402597397"/>
    <x v="13"/>
    <x v="0"/>
  </r>
  <r>
    <x v="2"/>
    <x v="9"/>
    <n v="16.883116883116884"/>
    <x v="13"/>
    <x v="0"/>
  </r>
  <r>
    <x v="2"/>
    <x v="10"/>
    <n v="13.636363636363637"/>
    <x v="13"/>
    <x v="0"/>
  </r>
  <r>
    <x v="2"/>
    <x v="4"/>
    <n v="3.2467532467532467"/>
    <x v="13"/>
    <x v="0"/>
  </r>
  <r>
    <x v="2"/>
    <x v="11"/>
    <n v="41.818791946308693"/>
    <x v="13"/>
    <x v="0"/>
  </r>
  <r>
    <x v="3"/>
    <x v="12"/>
    <n v="3.8961038961038961"/>
    <x v="13"/>
    <x v="0"/>
  </r>
  <r>
    <x v="3"/>
    <x v="13"/>
    <n v="3.8961038961038961"/>
    <x v="13"/>
    <x v="0"/>
  </r>
  <r>
    <x v="3"/>
    <x v="14"/>
    <n v="5.8441558441558445"/>
    <x v="13"/>
    <x v="0"/>
  </r>
  <r>
    <x v="3"/>
    <x v="15"/>
    <n v="11.038961038961039"/>
    <x v="13"/>
    <x v="0"/>
  </r>
  <r>
    <x v="3"/>
    <x v="16"/>
    <n v="9.7402597402597397"/>
    <x v="13"/>
    <x v="0"/>
  </r>
  <r>
    <x v="3"/>
    <x v="17"/>
    <n v="14.285714285714286"/>
    <x v="13"/>
    <x v="0"/>
  </r>
  <r>
    <x v="3"/>
    <x v="18"/>
    <n v="22.727272727272727"/>
    <x v="13"/>
    <x v="0"/>
  </r>
  <r>
    <x v="3"/>
    <x v="4"/>
    <n v="28.571428571428573"/>
    <x v="13"/>
    <x v="0"/>
  </r>
  <r>
    <x v="3"/>
    <x v="19"/>
    <n v="46936.363636363632"/>
    <x v="13"/>
    <x v="0"/>
  </r>
  <r>
    <x v="0"/>
    <x v="0"/>
    <n v="100"/>
    <x v="14"/>
    <x v="0"/>
  </r>
  <r>
    <x v="0"/>
    <x v="1"/>
    <n v="0"/>
    <x v="14"/>
    <x v="0"/>
  </r>
  <r>
    <x v="1"/>
    <x v="2"/>
    <n v="42.780748663101605"/>
    <x v="14"/>
    <x v="0"/>
  </r>
  <r>
    <x v="1"/>
    <x v="3"/>
    <n v="55.080213903743314"/>
    <x v="14"/>
    <x v="0"/>
  </r>
  <r>
    <x v="1"/>
    <x v="4"/>
    <n v="2.1390374331550803"/>
    <x v="14"/>
    <x v="0"/>
  </r>
  <r>
    <x v="2"/>
    <x v="5"/>
    <n v="18.71657754010695"/>
    <x v="14"/>
    <x v="0"/>
  </r>
  <r>
    <x v="2"/>
    <x v="6"/>
    <n v="9.0909090909090917"/>
    <x v="14"/>
    <x v="0"/>
  </r>
  <r>
    <x v="2"/>
    <x v="7"/>
    <n v="21.390374331550802"/>
    <x v="14"/>
    <x v="0"/>
  </r>
  <r>
    <x v="2"/>
    <x v="8"/>
    <n v="10.160427807486631"/>
    <x v="14"/>
    <x v="0"/>
  </r>
  <r>
    <x v="2"/>
    <x v="9"/>
    <n v="14.973262032085561"/>
    <x v="14"/>
    <x v="0"/>
  </r>
  <r>
    <x v="2"/>
    <x v="10"/>
    <n v="12.834224598930481"/>
    <x v="14"/>
    <x v="0"/>
  </r>
  <r>
    <x v="2"/>
    <x v="4"/>
    <n v="12.834224598930481"/>
    <x v="14"/>
    <x v="0"/>
  </r>
  <r>
    <x v="2"/>
    <x v="11"/>
    <n v="41.736196319018383"/>
    <x v="14"/>
    <x v="0"/>
  </r>
  <r>
    <x v="3"/>
    <x v="12"/>
    <n v="3.2085561497326203"/>
    <x v="14"/>
    <x v="0"/>
  </r>
  <r>
    <x v="3"/>
    <x v="13"/>
    <n v="3.7433155080213902"/>
    <x v="14"/>
    <x v="0"/>
  </r>
  <r>
    <x v="3"/>
    <x v="14"/>
    <n v="4.8128342245989302"/>
    <x v="14"/>
    <x v="0"/>
  </r>
  <r>
    <x v="3"/>
    <x v="15"/>
    <n v="17.647058823529413"/>
    <x v="14"/>
    <x v="0"/>
  </r>
  <r>
    <x v="3"/>
    <x v="16"/>
    <n v="16.042780748663102"/>
    <x v="14"/>
    <x v="0"/>
  </r>
  <r>
    <x v="3"/>
    <x v="17"/>
    <n v="13.903743315508022"/>
    <x v="14"/>
    <x v="0"/>
  </r>
  <r>
    <x v="3"/>
    <x v="18"/>
    <n v="29.946524064171122"/>
    <x v="14"/>
    <x v="0"/>
  </r>
  <r>
    <x v="3"/>
    <x v="4"/>
    <n v="10.695187165775401"/>
    <x v="14"/>
    <x v="0"/>
  </r>
  <r>
    <x v="3"/>
    <x v="19"/>
    <n v="48000"/>
    <x v="14"/>
    <x v="0"/>
  </r>
  <r>
    <x v="0"/>
    <x v="0"/>
    <n v="97.169811320754718"/>
    <x v="15"/>
    <x v="0"/>
  </r>
  <r>
    <x v="0"/>
    <x v="1"/>
    <n v="2.8301886792452828"/>
    <x v="15"/>
    <x v="0"/>
  </r>
  <r>
    <x v="1"/>
    <x v="2"/>
    <n v="39.150943396226417"/>
    <x v="15"/>
    <x v="0"/>
  </r>
  <r>
    <x v="1"/>
    <x v="3"/>
    <n v="57.547169811320757"/>
    <x v="15"/>
    <x v="0"/>
  </r>
  <r>
    <x v="1"/>
    <x v="4"/>
    <n v="3.3018867924528301"/>
    <x v="15"/>
    <x v="0"/>
  </r>
  <r>
    <x v="2"/>
    <x v="5"/>
    <n v="15.09433962264151"/>
    <x v="15"/>
    <x v="0"/>
  </r>
  <r>
    <x v="2"/>
    <x v="6"/>
    <n v="12.735849056603774"/>
    <x v="15"/>
    <x v="0"/>
  </r>
  <r>
    <x v="2"/>
    <x v="7"/>
    <n v="33.490566037735846"/>
    <x v="15"/>
    <x v="0"/>
  </r>
  <r>
    <x v="2"/>
    <x v="8"/>
    <n v="13.20754716981132"/>
    <x v="15"/>
    <x v="0"/>
  </r>
  <r>
    <x v="2"/>
    <x v="9"/>
    <n v="9.9056603773584904"/>
    <x v="15"/>
    <x v="0"/>
  </r>
  <r>
    <x v="2"/>
    <x v="10"/>
    <n v="3.7735849056603774"/>
    <x v="15"/>
    <x v="0"/>
  </r>
  <r>
    <x v="2"/>
    <x v="4"/>
    <n v="11.79245283018868"/>
    <x v="15"/>
    <x v="0"/>
  </r>
  <r>
    <x v="2"/>
    <x v="11"/>
    <n v="38.529411764705877"/>
    <x v="15"/>
    <x v="0"/>
  </r>
  <r>
    <x v="3"/>
    <x v="12"/>
    <n v="14.622641509433961"/>
    <x v="15"/>
    <x v="0"/>
  </r>
  <r>
    <x v="3"/>
    <x v="13"/>
    <n v="11.320754716981131"/>
    <x v="15"/>
    <x v="0"/>
  </r>
  <r>
    <x v="3"/>
    <x v="14"/>
    <n v="14.622641509433961"/>
    <x v="15"/>
    <x v="0"/>
  </r>
  <r>
    <x v="3"/>
    <x v="15"/>
    <n v="16.509433962264151"/>
    <x v="15"/>
    <x v="0"/>
  </r>
  <r>
    <x v="3"/>
    <x v="16"/>
    <n v="8.9622641509433958"/>
    <x v="15"/>
    <x v="0"/>
  </r>
  <r>
    <x v="3"/>
    <x v="17"/>
    <n v="8.9622641509433958"/>
    <x v="15"/>
    <x v="0"/>
  </r>
  <r>
    <x v="3"/>
    <x v="18"/>
    <n v="10.849056603773585"/>
    <x v="15"/>
    <x v="0"/>
  </r>
  <r>
    <x v="3"/>
    <x v="4"/>
    <n v="14.150943396226415"/>
    <x v="15"/>
    <x v="0"/>
  </r>
  <r>
    <x v="3"/>
    <x v="19"/>
    <n v="31467.032967032988"/>
    <x v="15"/>
    <x v="0"/>
  </r>
  <r>
    <x v="0"/>
    <x v="0"/>
    <n v="88.862559241706165"/>
    <x v="16"/>
    <x v="0"/>
  </r>
  <r>
    <x v="0"/>
    <x v="1"/>
    <n v="11.137440758293838"/>
    <x v="16"/>
    <x v="0"/>
  </r>
  <r>
    <x v="1"/>
    <x v="2"/>
    <n v="49.289099526066352"/>
    <x v="16"/>
    <x v="0"/>
  </r>
  <r>
    <x v="1"/>
    <x v="3"/>
    <n v="48.81516587677725"/>
    <x v="16"/>
    <x v="0"/>
  </r>
  <r>
    <x v="1"/>
    <x v="4"/>
    <n v="1.8957345971563981"/>
    <x v="16"/>
    <x v="0"/>
  </r>
  <r>
    <x v="2"/>
    <x v="5"/>
    <n v="22.748815165876778"/>
    <x v="16"/>
    <x v="0"/>
  </r>
  <r>
    <x v="2"/>
    <x v="6"/>
    <n v="23.222748815165875"/>
    <x v="16"/>
    <x v="0"/>
  </r>
  <r>
    <x v="2"/>
    <x v="7"/>
    <n v="27.251184834123222"/>
    <x v="16"/>
    <x v="0"/>
  </r>
  <r>
    <x v="2"/>
    <x v="8"/>
    <n v="6.6350710900473935"/>
    <x v="16"/>
    <x v="0"/>
  </r>
  <r>
    <x v="2"/>
    <x v="9"/>
    <n v="9.7156398104265396"/>
    <x v="16"/>
    <x v="0"/>
  </r>
  <r>
    <x v="2"/>
    <x v="10"/>
    <n v="4.9763033175355451"/>
    <x v="16"/>
    <x v="0"/>
  </r>
  <r>
    <x v="2"/>
    <x v="4"/>
    <n v="5.4502369668246446"/>
    <x v="16"/>
    <x v="0"/>
  </r>
  <r>
    <x v="2"/>
    <x v="11"/>
    <n v="35.360902255639076"/>
    <x v="16"/>
    <x v="0"/>
  </r>
  <r>
    <x v="3"/>
    <x v="12"/>
    <n v="12.559241706161137"/>
    <x v="16"/>
    <x v="0"/>
  </r>
  <r>
    <x v="3"/>
    <x v="13"/>
    <n v="8.0568720379146921"/>
    <x v="16"/>
    <x v="0"/>
  </r>
  <r>
    <x v="3"/>
    <x v="14"/>
    <n v="6.6350710900473935"/>
    <x v="16"/>
    <x v="0"/>
  </r>
  <r>
    <x v="3"/>
    <x v="15"/>
    <n v="10.900473933649289"/>
    <x v="16"/>
    <x v="0"/>
  </r>
  <r>
    <x v="3"/>
    <x v="16"/>
    <n v="8.0568720379146921"/>
    <x v="16"/>
    <x v="0"/>
  </r>
  <r>
    <x v="3"/>
    <x v="17"/>
    <n v="5.6872037914691944"/>
    <x v="16"/>
    <x v="0"/>
  </r>
  <r>
    <x v="3"/>
    <x v="18"/>
    <n v="17.535545023696681"/>
    <x v="16"/>
    <x v="0"/>
  </r>
  <r>
    <x v="3"/>
    <x v="4"/>
    <n v="30.568720379146921"/>
    <x v="16"/>
    <x v="0"/>
  </r>
  <r>
    <x v="3"/>
    <x v="19"/>
    <n v="37023.890784982919"/>
    <x v="16"/>
    <x v="0"/>
  </r>
  <r>
    <x v="0"/>
    <x v="0"/>
    <n v="91.354545454545459"/>
    <x v="0"/>
    <x v="1"/>
  </r>
  <r>
    <x v="0"/>
    <x v="1"/>
    <n v="8.6454545454545446"/>
    <x v="0"/>
    <x v="1"/>
  </r>
  <r>
    <x v="1"/>
    <x v="2"/>
    <n v="48.563636363636363"/>
    <x v="0"/>
    <x v="1"/>
  </r>
  <r>
    <x v="1"/>
    <x v="3"/>
    <n v="49.918181818181822"/>
    <x v="0"/>
    <x v="1"/>
  </r>
  <r>
    <x v="1"/>
    <x v="4"/>
    <n v="1.5181818181818181"/>
    <x v="0"/>
    <x v="1"/>
  </r>
  <r>
    <x v="2"/>
    <x v="5"/>
    <n v="12.118181818181819"/>
    <x v="0"/>
    <x v="1"/>
  </r>
  <r>
    <x v="2"/>
    <x v="6"/>
    <n v="10.745454545454546"/>
    <x v="0"/>
    <x v="1"/>
  </r>
  <r>
    <x v="2"/>
    <x v="7"/>
    <n v="28.472727272727273"/>
    <x v="0"/>
    <x v="1"/>
  </r>
  <r>
    <x v="2"/>
    <x v="8"/>
    <n v="10.227272727272727"/>
    <x v="0"/>
    <x v="1"/>
  </r>
  <r>
    <x v="2"/>
    <x v="9"/>
    <n v="18.072727272727274"/>
    <x v="0"/>
    <x v="1"/>
  </r>
  <r>
    <x v="2"/>
    <x v="10"/>
    <n v="15.209090909090909"/>
    <x v="0"/>
    <x v="1"/>
  </r>
  <r>
    <x v="2"/>
    <x v="4"/>
    <n v="5.1545454545454543"/>
    <x v="0"/>
    <x v="1"/>
  </r>
  <r>
    <x v="2"/>
    <x v="11"/>
    <n v="44.021086935684835"/>
    <x v="0"/>
    <x v="1"/>
  </r>
  <r>
    <x v="3"/>
    <x v="12"/>
    <n v="5.1363636363636367"/>
    <x v="0"/>
    <x v="1"/>
  </r>
  <r>
    <x v="3"/>
    <x v="13"/>
    <n v="5.7454545454545451"/>
    <x v="0"/>
    <x v="1"/>
  </r>
  <r>
    <x v="3"/>
    <x v="14"/>
    <n v="7.790909090909091"/>
    <x v="0"/>
    <x v="1"/>
  </r>
  <r>
    <x v="3"/>
    <x v="15"/>
    <n v="13.154545454545454"/>
    <x v="0"/>
    <x v="1"/>
  </r>
  <r>
    <x v="3"/>
    <x v="16"/>
    <n v="13.318181818181818"/>
    <x v="0"/>
    <x v="1"/>
  </r>
  <r>
    <x v="3"/>
    <x v="17"/>
    <n v="11.736363636363636"/>
    <x v="0"/>
    <x v="1"/>
  </r>
  <r>
    <x v="3"/>
    <x v="18"/>
    <n v="24.727272727272727"/>
    <x v="0"/>
    <x v="1"/>
  </r>
  <r>
    <x v="3"/>
    <x v="4"/>
    <n v="18.390909090909091"/>
    <x v="0"/>
    <x v="1"/>
  </r>
  <r>
    <x v="3"/>
    <x v="19"/>
    <n v="44169.022501949439"/>
    <x v="0"/>
    <x v="1"/>
  </r>
  <r>
    <x v="0"/>
    <x v="0"/>
    <n v="69.028871391076109"/>
    <x v="1"/>
    <x v="1"/>
  </r>
  <r>
    <x v="0"/>
    <x v="1"/>
    <n v="30.971128608923884"/>
    <x v="1"/>
    <x v="1"/>
  </r>
  <r>
    <x v="1"/>
    <x v="2"/>
    <n v="48.293963254593173"/>
    <x v="1"/>
    <x v="1"/>
  </r>
  <r>
    <x v="1"/>
    <x v="3"/>
    <n v="50.349956255468065"/>
    <x v="1"/>
    <x v="1"/>
  </r>
  <r>
    <x v="1"/>
    <x v="4"/>
    <n v="1.3560804899387577"/>
    <x v="1"/>
    <x v="1"/>
  </r>
  <r>
    <x v="2"/>
    <x v="5"/>
    <n v="19.116360454943131"/>
    <x v="1"/>
    <x v="1"/>
  </r>
  <r>
    <x v="2"/>
    <x v="6"/>
    <n v="20.953630796150481"/>
    <x v="1"/>
    <x v="1"/>
  </r>
  <r>
    <x v="2"/>
    <x v="7"/>
    <n v="35.914260717410322"/>
    <x v="1"/>
    <x v="1"/>
  </r>
  <r>
    <x v="2"/>
    <x v="8"/>
    <n v="7.392825896762905"/>
    <x v="1"/>
    <x v="1"/>
  </r>
  <r>
    <x v="2"/>
    <x v="9"/>
    <n v="8.530183727034121"/>
    <x v="1"/>
    <x v="1"/>
  </r>
  <r>
    <x v="2"/>
    <x v="10"/>
    <n v="5.8180227471566051"/>
    <x v="1"/>
    <x v="1"/>
  </r>
  <r>
    <x v="2"/>
    <x v="4"/>
    <n v="2.2747156605424323"/>
    <x v="1"/>
    <x v="1"/>
  </r>
  <r>
    <x v="2"/>
    <x v="11"/>
    <n v="36.472694717994685"/>
    <x v="1"/>
    <x v="1"/>
  </r>
  <r>
    <x v="3"/>
    <x v="12"/>
    <n v="10.411198600174979"/>
    <x v="1"/>
    <x v="1"/>
  </r>
  <r>
    <x v="3"/>
    <x v="13"/>
    <n v="12.598425196850394"/>
    <x v="1"/>
    <x v="1"/>
  </r>
  <r>
    <x v="3"/>
    <x v="14"/>
    <n v="14.173228346456693"/>
    <x v="1"/>
    <x v="1"/>
  </r>
  <r>
    <x v="3"/>
    <x v="15"/>
    <n v="16.797900262467191"/>
    <x v="1"/>
    <x v="1"/>
  </r>
  <r>
    <x v="3"/>
    <x v="16"/>
    <n v="11.592300962379703"/>
    <x v="1"/>
    <x v="1"/>
  </r>
  <r>
    <x v="3"/>
    <x v="17"/>
    <n v="7.0866141732283463"/>
    <x v="1"/>
    <x v="1"/>
  </r>
  <r>
    <x v="3"/>
    <x v="18"/>
    <n v="8.6614173228346463"/>
    <x v="1"/>
    <x v="1"/>
  </r>
  <r>
    <x v="3"/>
    <x v="4"/>
    <n v="18.678915135608047"/>
    <x v="1"/>
    <x v="1"/>
  </r>
  <r>
    <x v="3"/>
    <x v="19"/>
    <n v="31310.381925766535"/>
    <x v="1"/>
    <x v="1"/>
  </r>
  <r>
    <x v="0"/>
    <x v="0"/>
    <n v="99.297752808988761"/>
    <x v="2"/>
    <x v="1"/>
  </r>
  <r>
    <x v="0"/>
    <x v="1"/>
    <n v="0.702247191011236"/>
    <x v="2"/>
    <x v="1"/>
  </r>
  <r>
    <x v="1"/>
    <x v="2"/>
    <n v="45.739700374531836"/>
    <x v="2"/>
    <x v="1"/>
  </r>
  <r>
    <x v="1"/>
    <x v="3"/>
    <n v="52.972846441947567"/>
    <x v="2"/>
    <x v="1"/>
  </r>
  <r>
    <x v="1"/>
    <x v="4"/>
    <n v="1.2874531835205993"/>
    <x v="2"/>
    <x v="1"/>
  </r>
  <r>
    <x v="2"/>
    <x v="5"/>
    <n v="8.9653558052434459"/>
    <x v="2"/>
    <x v="1"/>
  </r>
  <r>
    <x v="2"/>
    <x v="6"/>
    <n v="5.8988764044943824"/>
    <x v="2"/>
    <x v="1"/>
  </r>
  <r>
    <x v="2"/>
    <x v="7"/>
    <n v="25.819288389513108"/>
    <x v="2"/>
    <x v="1"/>
  </r>
  <r>
    <x v="2"/>
    <x v="8"/>
    <n v="11.985018726591761"/>
    <x v="2"/>
    <x v="1"/>
  </r>
  <r>
    <x v="2"/>
    <x v="9"/>
    <n v="22.729400749063672"/>
    <x v="2"/>
    <x v="1"/>
  </r>
  <r>
    <x v="2"/>
    <x v="10"/>
    <n v="17.766853932584269"/>
    <x v="2"/>
    <x v="1"/>
  </r>
  <r>
    <x v="2"/>
    <x v="4"/>
    <n v="6.8352059925093629"/>
    <x v="2"/>
    <x v="1"/>
  </r>
  <r>
    <x v="2"/>
    <x v="11"/>
    <n v="47.139949748743803"/>
    <x v="2"/>
    <x v="1"/>
  </r>
  <r>
    <x v="3"/>
    <x v="12"/>
    <n v="1.8258426966292134"/>
    <x v="2"/>
    <x v="1"/>
  </r>
  <r>
    <x v="3"/>
    <x v="13"/>
    <n v="2.8558052434456931"/>
    <x v="2"/>
    <x v="1"/>
  </r>
  <r>
    <x v="3"/>
    <x v="14"/>
    <n v="5.5945692883895131"/>
    <x v="2"/>
    <x v="1"/>
  </r>
  <r>
    <x v="3"/>
    <x v="15"/>
    <n v="12.078651685393259"/>
    <x v="2"/>
    <x v="1"/>
  </r>
  <r>
    <x v="3"/>
    <x v="16"/>
    <n v="15.074906367041198"/>
    <x v="2"/>
    <x v="1"/>
  </r>
  <r>
    <x v="3"/>
    <x v="17"/>
    <n v="13.014981273408239"/>
    <x v="2"/>
    <x v="1"/>
  </r>
  <r>
    <x v="3"/>
    <x v="18"/>
    <n v="33.871722846441948"/>
    <x v="2"/>
    <x v="1"/>
  </r>
  <r>
    <x v="3"/>
    <x v="4"/>
    <n v="15.683520599250937"/>
    <x v="2"/>
    <x v="1"/>
  </r>
  <r>
    <x v="3"/>
    <x v="19"/>
    <n v="49749.393392559592"/>
    <x v="2"/>
    <x v="1"/>
  </r>
  <r>
    <x v="0"/>
    <x v="0"/>
    <n v="96.468401486988853"/>
    <x v="3"/>
    <x v="1"/>
  </r>
  <r>
    <x v="0"/>
    <x v="1"/>
    <n v="3.5315985130111525"/>
    <x v="3"/>
    <x v="1"/>
  </r>
  <r>
    <x v="1"/>
    <x v="2"/>
    <n v="50.929368029739777"/>
    <x v="3"/>
    <x v="1"/>
  </r>
  <r>
    <x v="1"/>
    <x v="3"/>
    <n v="47.397769516728623"/>
    <x v="3"/>
    <x v="1"/>
  </r>
  <r>
    <x v="1"/>
    <x v="4"/>
    <n v="1.6728624535315986"/>
    <x v="3"/>
    <x v="1"/>
  </r>
  <r>
    <x v="2"/>
    <x v="5"/>
    <n v="9.4175960346964072"/>
    <x v="3"/>
    <x v="1"/>
  </r>
  <r>
    <x v="2"/>
    <x v="6"/>
    <n v="9.1078066914498148"/>
    <x v="3"/>
    <x v="1"/>
  </r>
  <r>
    <x v="2"/>
    <x v="7"/>
    <n v="23.915737298636927"/>
    <x v="3"/>
    <x v="1"/>
  </r>
  <r>
    <x v="2"/>
    <x v="8"/>
    <n v="11.524163568773234"/>
    <x v="3"/>
    <x v="1"/>
  </r>
  <r>
    <x v="2"/>
    <x v="9"/>
    <n v="19.702602230483272"/>
    <x v="3"/>
    <x v="1"/>
  </r>
  <r>
    <x v="2"/>
    <x v="10"/>
    <n v="21.933085501858734"/>
    <x v="3"/>
    <x v="1"/>
  </r>
  <r>
    <x v="2"/>
    <x v="4"/>
    <n v="4.3990086741016112"/>
    <x v="3"/>
    <x v="1"/>
  </r>
  <r>
    <x v="2"/>
    <x v="11"/>
    <n v="47.302657161373936"/>
    <x v="3"/>
    <x v="1"/>
  </r>
  <r>
    <x v="3"/>
    <x v="12"/>
    <n v="4.1511771995043372"/>
    <x v="3"/>
    <x v="1"/>
  </r>
  <r>
    <x v="3"/>
    <x v="13"/>
    <n v="4.5848822800495661"/>
    <x v="3"/>
    <x v="1"/>
  </r>
  <r>
    <x v="3"/>
    <x v="14"/>
    <n v="6.0099132589838913"/>
    <x v="3"/>
    <x v="1"/>
  </r>
  <r>
    <x v="3"/>
    <x v="15"/>
    <n v="12.453531598513012"/>
    <x v="3"/>
    <x v="1"/>
  </r>
  <r>
    <x v="3"/>
    <x v="16"/>
    <n v="11.957868649318463"/>
    <x v="3"/>
    <x v="1"/>
  </r>
  <r>
    <x v="3"/>
    <x v="17"/>
    <n v="11.895910780669144"/>
    <x v="3"/>
    <x v="1"/>
  </r>
  <r>
    <x v="3"/>
    <x v="18"/>
    <n v="23.234200743494423"/>
    <x v="3"/>
    <x v="1"/>
  </r>
  <r>
    <x v="3"/>
    <x v="4"/>
    <n v="25.712515489467162"/>
    <x v="3"/>
    <x v="1"/>
  </r>
  <r>
    <x v="3"/>
    <x v="19"/>
    <n v="45915.763135946574"/>
    <x v="3"/>
    <x v="1"/>
  </r>
  <r>
    <x v="0"/>
    <x v="0"/>
    <n v="96.428571428571431"/>
    <x v="4"/>
    <x v="1"/>
  </r>
  <r>
    <x v="0"/>
    <x v="1"/>
    <n v="3.5714285714285716"/>
    <x v="4"/>
    <x v="1"/>
  </r>
  <r>
    <x v="1"/>
    <x v="2"/>
    <n v="51.515151515151516"/>
    <x v="4"/>
    <x v="1"/>
  </r>
  <r>
    <x v="1"/>
    <x v="3"/>
    <n v="45.454545454545453"/>
    <x v="4"/>
    <x v="1"/>
  </r>
  <r>
    <x v="1"/>
    <x v="4"/>
    <n v="3.0303030303030303"/>
    <x v="4"/>
    <x v="1"/>
  </r>
  <r>
    <x v="2"/>
    <x v="5"/>
    <n v="8.8744588744588739"/>
    <x v="4"/>
    <x v="1"/>
  </r>
  <r>
    <x v="2"/>
    <x v="6"/>
    <n v="7.2510822510822512"/>
    <x v="4"/>
    <x v="1"/>
  </r>
  <r>
    <x v="2"/>
    <x v="7"/>
    <n v="30.735930735930737"/>
    <x v="4"/>
    <x v="1"/>
  </r>
  <r>
    <x v="2"/>
    <x v="8"/>
    <n v="9.0909090909090917"/>
    <x v="4"/>
    <x v="1"/>
  </r>
  <r>
    <x v="2"/>
    <x v="9"/>
    <n v="21.103896103896105"/>
    <x v="4"/>
    <x v="1"/>
  </r>
  <r>
    <x v="2"/>
    <x v="10"/>
    <n v="18.831168831168831"/>
    <x v="4"/>
    <x v="1"/>
  </r>
  <r>
    <x v="2"/>
    <x v="4"/>
    <n v="4.112554112554113"/>
    <x v="4"/>
    <x v="1"/>
  </r>
  <r>
    <x v="2"/>
    <x v="11"/>
    <n v="46.514672686230234"/>
    <x v="4"/>
    <x v="1"/>
  </r>
  <r>
    <x v="3"/>
    <x v="12"/>
    <n v="2.7056277056277058"/>
    <x v="4"/>
    <x v="1"/>
  </r>
  <r>
    <x v="3"/>
    <x v="13"/>
    <n v="1.948051948051948"/>
    <x v="4"/>
    <x v="1"/>
  </r>
  <r>
    <x v="3"/>
    <x v="14"/>
    <n v="3.6796536796536796"/>
    <x v="4"/>
    <x v="1"/>
  </r>
  <r>
    <x v="3"/>
    <x v="15"/>
    <n v="8.4415584415584419"/>
    <x v="4"/>
    <x v="1"/>
  </r>
  <r>
    <x v="3"/>
    <x v="16"/>
    <n v="12.662337662337663"/>
    <x v="4"/>
    <x v="1"/>
  </r>
  <r>
    <x v="3"/>
    <x v="17"/>
    <n v="17.857142857142858"/>
    <x v="4"/>
    <x v="1"/>
  </r>
  <r>
    <x v="3"/>
    <x v="18"/>
    <n v="37.987012987012989"/>
    <x v="4"/>
    <x v="1"/>
  </r>
  <r>
    <x v="3"/>
    <x v="4"/>
    <n v="14.718614718614718"/>
    <x v="4"/>
    <x v="1"/>
  </r>
  <r>
    <x v="3"/>
    <x v="19"/>
    <n v="54022.84263959396"/>
    <x v="4"/>
    <x v="1"/>
  </r>
  <r>
    <x v="0"/>
    <x v="0"/>
    <n v="86.52849740932642"/>
    <x v="5"/>
    <x v="1"/>
  </r>
  <r>
    <x v="0"/>
    <x v="1"/>
    <n v="13.471502590673575"/>
    <x v="5"/>
    <x v="1"/>
  </r>
  <r>
    <x v="1"/>
    <x v="2"/>
    <n v="42.487046632124354"/>
    <x v="5"/>
    <x v="1"/>
  </r>
  <r>
    <x v="1"/>
    <x v="3"/>
    <n v="55.440414507772019"/>
    <x v="5"/>
    <x v="1"/>
  </r>
  <r>
    <x v="1"/>
    <x v="4"/>
    <n v="2.0725388601036268"/>
    <x v="5"/>
    <x v="1"/>
  </r>
  <r>
    <x v="2"/>
    <x v="5"/>
    <n v="9.3264248704663206"/>
    <x v="5"/>
    <x v="1"/>
  </r>
  <r>
    <x v="2"/>
    <x v="6"/>
    <n v="7.2538860103626943"/>
    <x v="5"/>
    <x v="1"/>
  </r>
  <r>
    <x v="2"/>
    <x v="7"/>
    <n v="39.896373056994818"/>
    <x v="5"/>
    <x v="1"/>
  </r>
  <r>
    <x v="2"/>
    <x v="8"/>
    <n v="10.362694300518134"/>
    <x v="5"/>
    <x v="1"/>
  </r>
  <r>
    <x v="2"/>
    <x v="9"/>
    <n v="18.652849740932641"/>
    <x v="5"/>
    <x v="1"/>
  </r>
  <r>
    <x v="2"/>
    <x v="10"/>
    <n v="11.917098445595855"/>
    <x v="5"/>
    <x v="1"/>
  </r>
  <r>
    <x v="2"/>
    <x v="4"/>
    <n v="2.5906735751295336"/>
    <x v="5"/>
    <x v="1"/>
  </r>
  <r>
    <x v="2"/>
    <x v="11"/>
    <n v="44.590425531914889"/>
    <x v="5"/>
    <x v="1"/>
  </r>
  <r>
    <x v="3"/>
    <x v="12"/>
    <n v="2.0725388601036268"/>
    <x v="5"/>
    <x v="1"/>
  </r>
  <r>
    <x v="3"/>
    <x v="13"/>
    <n v="4.1450777202072535"/>
    <x v="5"/>
    <x v="1"/>
  </r>
  <r>
    <x v="3"/>
    <x v="14"/>
    <n v="4.6632124352331603"/>
    <x v="5"/>
    <x v="1"/>
  </r>
  <r>
    <x v="3"/>
    <x v="15"/>
    <n v="9.8445595854922274"/>
    <x v="5"/>
    <x v="1"/>
  </r>
  <r>
    <x v="3"/>
    <x v="16"/>
    <n v="16.062176165803109"/>
    <x v="5"/>
    <x v="1"/>
  </r>
  <r>
    <x v="3"/>
    <x v="17"/>
    <n v="19.17098445595855"/>
    <x v="5"/>
    <x v="1"/>
  </r>
  <r>
    <x v="3"/>
    <x v="18"/>
    <n v="30.051813471502591"/>
    <x v="5"/>
    <x v="1"/>
  </r>
  <r>
    <x v="3"/>
    <x v="4"/>
    <n v="13.989637305699482"/>
    <x v="5"/>
    <x v="1"/>
  </r>
  <r>
    <x v="3"/>
    <x v="19"/>
    <n v="50475.903614457835"/>
    <x v="5"/>
    <x v="1"/>
  </r>
  <r>
    <x v="0"/>
    <x v="0"/>
    <n v="98.75"/>
    <x v="6"/>
    <x v="1"/>
  </r>
  <r>
    <x v="0"/>
    <x v="1"/>
    <n v="1.25"/>
    <x v="6"/>
    <x v="1"/>
  </r>
  <r>
    <x v="1"/>
    <x v="2"/>
    <n v="59.375"/>
    <x v="6"/>
    <x v="1"/>
  </r>
  <r>
    <x v="1"/>
    <x v="3"/>
    <n v="36.875"/>
    <x v="6"/>
    <x v="1"/>
  </r>
  <r>
    <x v="1"/>
    <x v="4"/>
    <n v="3.75"/>
    <x v="6"/>
    <x v="1"/>
  </r>
  <r>
    <x v="2"/>
    <x v="5"/>
    <n v="9.375"/>
    <x v="6"/>
    <x v="1"/>
  </r>
  <r>
    <x v="2"/>
    <x v="6"/>
    <n v="6.25"/>
    <x v="6"/>
    <x v="1"/>
  </r>
  <r>
    <x v="2"/>
    <x v="7"/>
    <n v="27.5"/>
    <x v="6"/>
    <x v="1"/>
  </r>
  <r>
    <x v="2"/>
    <x v="8"/>
    <n v="8.75"/>
    <x v="6"/>
    <x v="1"/>
  </r>
  <r>
    <x v="2"/>
    <x v="9"/>
    <n v="21.875"/>
    <x v="6"/>
    <x v="1"/>
  </r>
  <r>
    <x v="2"/>
    <x v="10"/>
    <n v="23.125"/>
    <x v="6"/>
    <x v="1"/>
  </r>
  <r>
    <x v="2"/>
    <x v="4"/>
    <n v="3.125"/>
    <x v="6"/>
    <x v="1"/>
  </r>
  <r>
    <x v="2"/>
    <x v="11"/>
    <n v="47.851612903225806"/>
    <x v="6"/>
    <x v="1"/>
  </r>
  <r>
    <x v="3"/>
    <x v="12"/>
    <n v="5"/>
    <x v="6"/>
    <x v="1"/>
  </r>
  <r>
    <x v="3"/>
    <x v="13"/>
    <n v="0"/>
    <x v="6"/>
    <x v="1"/>
  </r>
  <r>
    <x v="3"/>
    <x v="14"/>
    <n v="0.625"/>
    <x v="6"/>
    <x v="1"/>
  </r>
  <r>
    <x v="3"/>
    <x v="15"/>
    <n v="7.5"/>
    <x v="6"/>
    <x v="1"/>
  </r>
  <r>
    <x v="3"/>
    <x v="16"/>
    <n v="9.375"/>
    <x v="6"/>
    <x v="1"/>
  </r>
  <r>
    <x v="3"/>
    <x v="17"/>
    <n v="16.25"/>
    <x v="6"/>
    <x v="1"/>
  </r>
  <r>
    <x v="3"/>
    <x v="18"/>
    <n v="48.75"/>
    <x v="6"/>
    <x v="1"/>
  </r>
  <r>
    <x v="3"/>
    <x v="4"/>
    <n v="12.5"/>
    <x v="6"/>
    <x v="1"/>
  </r>
  <r>
    <x v="3"/>
    <x v="19"/>
    <n v="57707.142857142855"/>
    <x v="6"/>
    <x v="1"/>
  </r>
  <r>
    <x v="0"/>
    <x v="0"/>
    <n v="98.322147651006716"/>
    <x v="7"/>
    <x v="1"/>
  </r>
  <r>
    <x v="0"/>
    <x v="1"/>
    <n v="1.6778523489932886"/>
    <x v="7"/>
    <x v="1"/>
  </r>
  <r>
    <x v="1"/>
    <x v="2"/>
    <n v="48.65771812080537"/>
    <x v="7"/>
    <x v="1"/>
  </r>
  <r>
    <x v="1"/>
    <x v="3"/>
    <n v="48.65771812080537"/>
    <x v="7"/>
    <x v="1"/>
  </r>
  <r>
    <x v="1"/>
    <x v="4"/>
    <n v="2.6845637583892619"/>
    <x v="7"/>
    <x v="1"/>
  </r>
  <r>
    <x v="2"/>
    <x v="5"/>
    <n v="9.0604026845637584"/>
    <x v="7"/>
    <x v="1"/>
  </r>
  <r>
    <x v="2"/>
    <x v="6"/>
    <n v="8.053691275167786"/>
    <x v="7"/>
    <x v="1"/>
  </r>
  <r>
    <x v="2"/>
    <x v="7"/>
    <n v="26.845637583892618"/>
    <x v="7"/>
    <x v="1"/>
  </r>
  <r>
    <x v="2"/>
    <x v="8"/>
    <n v="7.7181208053691277"/>
    <x v="7"/>
    <x v="1"/>
  </r>
  <r>
    <x v="2"/>
    <x v="9"/>
    <n v="23.154362416107382"/>
    <x v="7"/>
    <x v="1"/>
  </r>
  <r>
    <x v="2"/>
    <x v="10"/>
    <n v="20.469798657718123"/>
    <x v="7"/>
    <x v="1"/>
  </r>
  <r>
    <x v="2"/>
    <x v="4"/>
    <n v="4.6979865771812079"/>
    <x v="7"/>
    <x v="1"/>
  </r>
  <r>
    <x v="2"/>
    <x v="11"/>
    <n v="47.179577464788736"/>
    <x v="7"/>
    <x v="1"/>
  </r>
  <r>
    <x v="3"/>
    <x v="12"/>
    <n v="2.0134228187919465"/>
    <x v="7"/>
    <x v="1"/>
  </r>
  <r>
    <x v="3"/>
    <x v="13"/>
    <n v="1.6778523489932886"/>
    <x v="7"/>
    <x v="1"/>
  </r>
  <r>
    <x v="3"/>
    <x v="14"/>
    <n v="6.0402684563758386"/>
    <x v="7"/>
    <x v="1"/>
  </r>
  <r>
    <x v="3"/>
    <x v="15"/>
    <n v="12.080536912751677"/>
    <x v="7"/>
    <x v="1"/>
  </r>
  <r>
    <x v="3"/>
    <x v="16"/>
    <n v="15.436241610738255"/>
    <x v="7"/>
    <x v="1"/>
  </r>
  <r>
    <x v="3"/>
    <x v="17"/>
    <n v="20.80536912751678"/>
    <x v="7"/>
    <x v="1"/>
  </r>
  <r>
    <x v="3"/>
    <x v="18"/>
    <n v="26.51006711409396"/>
    <x v="7"/>
    <x v="1"/>
  </r>
  <r>
    <x v="3"/>
    <x v="4"/>
    <n v="15.436241610738255"/>
    <x v="7"/>
    <x v="1"/>
  </r>
  <r>
    <x v="3"/>
    <x v="19"/>
    <n v="49750"/>
    <x v="7"/>
    <x v="1"/>
  </r>
  <r>
    <x v="0"/>
    <x v="0"/>
    <n v="100"/>
    <x v="8"/>
    <x v="1"/>
  </r>
  <r>
    <x v="0"/>
    <x v="1"/>
    <n v="0"/>
    <x v="8"/>
    <x v="1"/>
  </r>
  <r>
    <x v="1"/>
    <x v="2"/>
    <n v="56.410256410256409"/>
    <x v="8"/>
    <x v="1"/>
  </r>
  <r>
    <x v="1"/>
    <x v="3"/>
    <n v="39.926739926739927"/>
    <x v="8"/>
    <x v="1"/>
  </r>
  <r>
    <x v="1"/>
    <x v="4"/>
    <n v="3.6630036630036629"/>
    <x v="8"/>
    <x v="1"/>
  </r>
  <r>
    <x v="2"/>
    <x v="5"/>
    <n v="8.0586080586080584"/>
    <x v="8"/>
    <x v="1"/>
  </r>
  <r>
    <x v="2"/>
    <x v="6"/>
    <n v="6.9597069597069599"/>
    <x v="8"/>
    <x v="1"/>
  </r>
  <r>
    <x v="2"/>
    <x v="7"/>
    <n v="30.402930402930401"/>
    <x v="8"/>
    <x v="1"/>
  </r>
  <r>
    <x v="2"/>
    <x v="8"/>
    <n v="9.8901098901098905"/>
    <x v="8"/>
    <x v="1"/>
  </r>
  <r>
    <x v="2"/>
    <x v="9"/>
    <n v="20.146520146520146"/>
    <x v="8"/>
    <x v="1"/>
  </r>
  <r>
    <x v="2"/>
    <x v="10"/>
    <n v="19.413919413919412"/>
    <x v="8"/>
    <x v="1"/>
  </r>
  <r>
    <x v="2"/>
    <x v="4"/>
    <n v="5.1282051282051286"/>
    <x v="8"/>
    <x v="1"/>
  </r>
  <r>
    <x v="2"/>
    <x v="11"/>
    <n v="46.382239382239419"/>
    <x v="8"/>
    <x v="1"/>
  </r>
  <r>
    <x v="3"/>
    <x v="12"/>
    <n v="2.5641025641025643"/>
    <x v="8"/>
    <x v="1"/>
  </r>
  <r>
    <x v="3"/>
    <x v="13"/>
    <n v="1.8315018315018314"/>
    <x v="8"/>
    <x v="1"/>
  </r>
  <r>
    <x v="3"/>
    <x v="14"/>
    <n v="2.197802197802198"/>
    <x v="8"/>
    <x v="1"/>
  </r>
  <r>
    <x v="3"/>
    <x v="15"/>
    <n v="4.0293040293040292"/>
    <x v="8"/>
    <x v="1"/>
  </r>
  <r>
    <x v="3"/>
    <x v="16"/>
    <n v="9.1575091575091569"/>
    <x v="8"/>
    <x v="1"/>
  </r>
  <r>
    <x v="3"/>
    <x v="17"/>
    <n v="14.652014652014651"/>
    <x v="8"/>
    <x v="1"/>
  </r>
  <r>
    <x v="3"/>
    <x v="18"/>
    <n v="49.816849816849818"/>
    <x v="8"/>
    <x v="1"/>
  </r>
  <r>
    <x v="3"/>
    <x v="4"/>
    <n v="15.750915750915752"/>
    <x v="8"/>
    <x v="1"/>
  </r>
  <r>
    <x v="3"/>
    <x v="19"/>
    <n v="59021.739130434791"/>
    <x v="8"/>
    <x v="1"/>
  </r>
  <r>
    <x v="0"/>
    <x v="0"/>
    <n v="99.127906976744185"/>
    <x v="9"/>
    <x v="1"/>
  </r>
  <r>
    <x v="0"/>
    <x v="1"/>
    <n v="0.87209302325581395"/>
    <x v="9"/>
    <x v="1"/>
  </r>
  <r>
    <x v="1"/>
    <x v="2"/>
    <n v="54.941860465116278"/>
    <x v="9"/>
    <x v="1"/>
  </r>
  <r>
    <x v="1"/>
    <x v="3"/>
    <n v="44.186046511627907"/>
    <x v="9"/>
    <x v="1"/>
  </r>
  <r>
    <x v="1"/>
    <x v="4"/>
    <n v="0.87209302325581395"/>
    <x v="9"/>
    <x v="1"/>
  </r>
  <r>
    <x v="2"/>
    <x v="5"/>
    <n v="12.5"/>
    <x v="9"/>
    <x v="1"/>
  </r>
  <r>
    <x v="2"/>
    <x v="6"/>
    <n v="7.558139534883721"/>
    <x v="9"/>
    <x v="1"/>
  </r>
  <r>
    <x v="2"/>
    <x v="7"/>
    <n v="29.069767441860463"/>
    <x v="9"/>
    <x v="1"/>
  </r>
  <r>
    <x v="2"/>
    <x v="8"/>
    <n v="9.5930232558139537"/>
    <x v="9"/>
    <x v="1"/>
  </r>
  <r>
    <x v="2"/>
    <x v="9"/>
    <n v="22.38372093023256"/>
    <x v="9"/>
    <x v="1"/>
  </r>
  <r>
    <x v="2"/>
    <x v="10"/>
    <n v="13.372093023255815"/>
    <x v="9"/>
    <x v="1"/>
  </r>
  <r>
    <x v="2"/>
    <x v="4"/>
    <n v="5.5232558139534884"/>
    <x v="9"/>
    <x v="1"/>
  </r>
  <r>
    <x v="2"/>
    <x v="11"/>
    <n v="44.52"/>
    <x v="9"/>
    <x v="1"/>
  </r>
  <r>
    <x v="3"/>
    <x v="12"/>
    <n v="4.941860465116279"/>
    <x v="9"/>
    <x v="1"/>
  </r>
  <r>
    <x v="3"/>
    <x v="13"/>
    <n v="1.4534883720930232"/>
    <x v="9"/>
    <x v="1"/>
  </r>
  <r>
    <x v="3"/>
    <x v="14"/>
    <n v="4.0697674418604652"/>
    <x v="9"/>
    <x v="1"/>
  </r>
  <r>
    <x v="3"/>
    <x v="15"/>
    <n v="15.697674418604651"/>
    <x v="9"/>
    <x v="1"/>
  </r>
  <r>
    <x v="3"/>
    <x v="16"/>
    <n v="15.116279069767442"/>
    <x v="9"/>
    <x v="1"/>
  </r>
  <r>
    <x v="3"/>
    <x v="17"/>
    <n v="15.406976744186046"/>
    <x v="9"/>
    <x v="1"/>
  </r>
  <r>
    <x v="3"/>
    <x v="18"/>
    <n v="21.511627906976745"/>
    <x v="9"/>
    <x v="1"/>
  </r>
  <r>
    <x v="3"/>
    <x v="4"/>
    <n v="21.802325581395348"/>
    <x v="9"/>
    <x v="1"/>
  </r>
  <r>
    <x v="3"/>
    <x v="19"/>
    <n v="46338.289962825293"/>
    <x v="9"/>
    <x v="1"/>
  </r>
  <r>
    <x v="0"/>
    <x v="0"/>
    <n v="93.117408906882588"/>
    <x v="10"/>
    <x v="1"/>
  </r>
  <r>
    <x v="0"/>
    <x v="1"/>
    <n v="6.8825910931174086"/>
    <x v="10"/>
    <x v="1"/>
  </r>
  <r>
    <x v="1"/>
    <x v="2"/>
    <n v="51.012145748987855"/>
    <x v="10"/>
    <x v="1"/>
  </r>
  <r>
    <x v="1"/>
    <x v="3"/>
    <n v="48.178137651821864"/>
    <x v="10"/>
    <x v="1"/>
  </r>
  <r>
    <x v="1"/>
    <x v="4"/>
    <n v="0.80971659919028338"/>
    <x v="10"/>
    <x v="1"/>
  </r>
  <r>
    <x v="2"/>
    <x v="5"/>
    <n v="8.9068825910931171"/>
    <x v="10"/>
    <x v="1"/>
  </r>
  <r>
    <x v="2"/>
    <x v="6"/>
    <n v="8.5020242914979764"/>
    <x v="10"/>
    <x v="1"/>
  </r>
  <r>
    <x v="2"/>
    <x v="7"/>
    <n v="26.315789473684209"/>
    <x v="10"/>
    <x v="1"/>
  </r>
  <r>
    <x v="2"/>
    <x v="8"/>
    <n v="13.360323886639677"/>
    <x v="10"/>
    <x v="1"/>
  </r>
  <r>
    <x v="2"/>
    <x v="9"/>
    <n v="20.647773279352226"/>
    <x v="10"/>
    <x v="1"/>
  </r>
  <r>
    <x v="2"/>
    <x v="10"/>
    <n v="20.647773279352226"/>
    <x v="10"/>
    <x v="1"/>
  </r>
  <r>
    <x v="2"/>
    <x v="4"/>
    <n v="1.6194331983805668"/>
    <x v="10"/>
    <x v="1"/>
  </r>
  <r>
    <x v="2"/>
    <x v="11"/>
    <n v="47.234567901234584"/>
    <x v="10"/>
    <x v="1"/>
  </r>
  <r>
    <x v="3"/>
    <x v="12"/>
    <n v="5.2631578947368425"/>
    <x v="10"/>
    <x v="1"/>
  </r>
  <r>
    <x v="3"/>
    <x v="13"/>
    <n v="5.668016194331984"/>
    <x v="10"/>
    <x v="1"/>
  </r>
  <r>
    <x v="3"/>
    <x v="14"/>
    <n v="5.668016194331984"/>
    <x v="10"/>
    <x v="1"/>
  </r>
  <r>
    <x v="3"/>
    <x v="15"/>
    <n v="18.218623481781375"/>
    <x v="10"/>
    <x v="1"/>
  </r>
  <r>
    <x v="3"/>
    <x v="16"/>
    <n v="19.4331983805668"/>
    <x v="10"/>
    <x v="1"/>
  </r>
  <r>
    <x v="3"/>
    <x v="17"/>
    <n v="14.17004048582996"/>
    <x v="10"/>
    <x v="1"/>
  </r>
  <r>
    <x v="3"/>
    <x v="18"/>
    <n v="17.813765182186234"/>
    <x v="10"/>
    <x v="1"/>
  </r>
  <r>
    <x v="3"/>
    <x v="4"/>
    <n v="13.765182186234817"/>
    <x v="10"/>
    <x v="1"/>
  </r>
  <r>
    <x v="3"/>
    <x v="19"/>
    <n v="42281.690140845072"/>
    <x v="10"/>
    <x v="1"/>
  </r>
  <r>
    <x v="0"/>
    <x v="0"/>
    <n v="97.407407407407405"/>
    <x v="11"/>
    <x v="1"/>
  </r>
  <r>
    <x v="0"/>
    <x v="1"/>
    <n v="2.5925925925925926"/>
    <x v="11"/>
    <x v="1"/>
  </r>
  <r>
    <x v="1"/>
    <x v="2"/>
    <n v="58.518518518518519"/>
    <x v="11"/>
    <x v="1"/>
  </r>
  <r>
    <x v="1"/>
    <x v="3"/>
    <n v="40.370370370370374"/>
    <x v="11"/>
    <x v="1"/>
  </r>
  <r>
    <x v="1"/>
    <x v="4"/>
    <n v="1.1111111111111112"/>
    <x v="11"/>
    <x v="1"/>
  </r>
  <r>
    <x v="2"/>
    <x v="5"/>
    <n v="9.6296296296296298"/>
    <x v="11"/>
    <x v="1"/>
  </r>
  <r>
    <x v="2"/>
    <x v="6"/>
    <n v="9.2592592592592595"/>
    <x v="11"/>
    <x v="1"/>
  </r>
  <r>
    <x v="2"/>
    <x v="7"/>
    <n v="26.296296296296298"/>
    <x v="11"/>
    <x v="1"/>
  </r>
  <r>
    <x v="2"/>
    <x v="8"/>
    <n v="12.222222222222221"/>
    <x v="11"/>
    <x v="1"/>
  </r>
  <r>
    <x v="2"/>
    <x v="9"/>
    <n v="21.111111111111111"/>
    <x v="11"/>
    <x v="1"/>
  </r>
  <r>
    <x v="2"/>
    <x v="10"/>
    <n v="12.222222222222221"/>
    <x v="11"/>
    <x v="1"/>
  </r>
  <r>
    <x v="2"/>
    <x v="4"/>
    <n v="9.2592592592592595"/>
    <x v="11"/>
    <x v="1"/>
  </r>
  <r>
    <x v="2"/>
    <x v="11"/>
    <n v="44.881632653061203"/>
    <x v="11"/>
    <x v="1"/>
  </r>
  <r>
    <x v="3"/>
    <x v="12"/>
    <n v="2.5925925925925926"/>
    <x v="11"/>
    <x v="1"/>
  </r>
  <r>
    <x v="3"/>
    <x v="13"/>
    <n v="4.0740740740740744"/>
    <x v="11"/>
    <x v="1"/>
  </r>
  <r>
    <x v="3"/>
    <x v="14"/>
    <n v="9.6296296296296298"/>
    <x v="11"/>
    <x v="1"/>
  </r>
  <r>
    <x v="3"/>
    <x v="15"/>
    <n v="16.666666666666668"/>
    <x v="11"/>
    <x v="1"/>
  </r>
  <r>
    <x v="3"/>
    <x v="16"/>
    <n v="13.333333333333334"/>
    <x v="11"/>
    <x v="1"/>
  </r>
  <r>
    <x v="3"/>
    <x v="17"/>
    <n v="10.74074074074074"/>
    <x v="11"/>
    <x v="1"/>
  </r>
  <r>
    <x v="3"/>
    <x v="18"/>
    <n v="18.518518518518519"/>
    <x v="11"/>
    <x v="1"/>
  </r>
  <r>
    <x v="3"/>
    <x v="4"/>
    <n v="24.444444444444443"/>
    <x v="11"/>
    <x v="1"/>
  </r>
  <r>
    <x v="3"/>
    <x v="19"/>
    <n v="43044.117647058825"/>
    <x v="11"/>
    <x v="1"/>
  </r>
  <r>
    <x v="0"/>
    <x v="0"/>
    <n v="91.496598639455783"/>
    <x v="12"/>
    <x v="1"/>
  </r>
  <r>
    <x v="0"/>
    <x v="1"/>
    <n v="8.5034013605442169"/>
    <x v="12"/>
    <x v="1"/>
  </r>
  <r>
    <x v="1"/>
    <x v="2"/>
    <n v="55.442176870748298"/>
    <x v="12"/>
    <x v="1"/>
  </r>
  <r>
    <x v="1"/>
    <x v="3"/>
    <n v="43.197278911564624"/>
    <x v="12"/>
    <x v="1"/>
  </r>
  <r>
    <x v="1"/>
    <x v="4"/>
    <n v="1.3605442176870748"/>
    <x v="12"/>
    <x v="1"/>
  </r>
  <r>
    <x v="2"/>
    <x v="5"/>
    <n v="20.408163265306122"/>
    <x v="12"/>
    <x v="1"/>
  </r>
  <r>
    <x v="2"/>
    <x v="6"/>
    <n v="17.006802721088434"/>
    <x v="12"/>
    <x v="1"/>
  </r>
  <r>
    <x v="2"/>
    <x v="7"/>
    <n v="28.911564625850339"/>
    <x v="12"/>
    <x v="1"/>
  </r>
  <r>
    <x v="2"/>
    <x v="8"/>
    <n v="6.8027210884353737"/>
    <x v="12"/>
    <x v="1"/>
  </r>
  <r>
    <x v="2"/>
    <x v="9"/>
    <n v="12.244897959183673"/>
    <x v="12"/>
    <x v="1"/>
  </r>
  <r>
    <x v="2"/>
    <x v="10"/>
    <n v="10.204081632653061"/>
    <x v="12"/>
    <x v="1"/>
  </r>
  <r>
    <x v="2"/>
    <x v="4"/>
    <n v="4.4217687074829932"/>
    <x v="12"/>
    <x v="1"/>
  </r>
  <r>
    <x v="2"/>
    <x v="11"/>
    <n v="38.985765124555165"/>
    <x v="12"/>
    <x v="1"/>
  </r>
  <r>
    <x v="3"/>
    <x v="12"/>
    <n v="10.544217687074831"/>
    <x v="12"/>
    <x v="1"/>
  </r>
  <r>
    <x v="3"/>
    <x v="13"/>
    <n v="13.605442176870747"/>
    <x v="12"/>
    <x v="1"/>
  </r>
  <r>
    <x v="3"/>
    <x v="14"/>
    <n v="15.646258503401361"/>
    <x v="12"/>
    <x v="1"/>
  </r>
  <r>
    <x v="3"/>
    <x v="15"/>
    <n v="16.666666666666668"/>
    <x v="12"/>
    <x v="1"/>
  </r>
  <r>
    <x v="3"/>
    <x v="16"/>
    <n v="13.26530612244898"/>
    <x v="12"/>
    <x v="1"/>
  </r>
  <r>
    <x v="3"/>
    <x v="17"/>
    <n v="6.4625850340136051"/>
    <x v="12"/>
    <x v="1"/>
  </r>
  <r>
    <x v="3"/>
    <x v="18"/>
    <n v="5.7823129251700678"/>
    <x v="12"/>
    <x v="1"/>
  </r>
  <r>
    <x v="3"/>
    <x v="4"/>
    <n v="18.027210884353742"/>
    <x v="12"/>
    <x v="1"/>
  </r>
  <r>
    <x v="3"/>
    <x v="19"/>
    <n v="29502.074688796689"/>
    <x v="12"/>
    <x v="1"/>
  </r>
  <r>
    <x v="0"/>
    <x v="0"/>
    <n v="96.15384615384616"/>
    <x v="13"/>
    <x v="1"/>
  </r>
  <r>
    <x v="0"/>
    <x v="1"/>
    <n v="3.8461538461538463"/>
    <x v="13"/>
    <x v="1"/>
  </r>
  <r>
    <x v="1"/>
    <x v="2"/>
    <n v="51.282051282051285"/>
    <x v="13"/>
    <x v="1"/>
  </r>
  <r>
    <x v="1"/>
    <x v="3"/>
    <n v="46.794871794871796"/>
    <x v="13"/>
    <x v="1"/>
  </r>
  <r>
    <x v="1"/>
    <x v="4"/>
    <n v="1.9230769230769231"/>
    <x v="13"/>
    <x v="1"/>
  </r>
  <r>
    <x v="2"/>
    <x v="5"/>
    <n v="14.102564102564102"/>
    <x v="13"/>
    <x v="1"/>
  </r>
  <r>
    <x v="2"/>
    <x v="6"/>
    <n v="11.538461538461538"/>
    <x v="13"/>
    <x v="1"/>
  </r>
  <r>
    <x v="2"/>
    <x v="7"/>
    <n v="25"/>
    <x v="13"/>
    <x v="1"/>
  </r>
  <r>
    <x v="2"/>
    <x v="8"/>
    <n v="10.897435897435898"/>
    <x v="13"/>
    <x v="1"/>
  </r>
  <r>
    <x v="2"/>
    <x v="9"/>
    <n v="15.384615384615385"/>
    <x v="13"/>
    <x v="1"/>
  </r>
  <r>
    <x v="2"/>
    <x v="10"/>
    <n v="19.23076923076923"/>
    <x v="13"/>
    <x v="1"/>
  </r>
  <r>
    <x v="2"/>
    <x v="4"/>
    <n v="3.8461538461538463"/>
    <x v="13"/>
    <x v="1"/>
  </r>
  <r>
    <x v="2"/>
    <x v="11"/>
    <n v="44.393333333333317"/>
    <x v="13"/>
    <x v="1"/>
  </r>
  <r>
    <x v="3"/>
    <x v="12"/>
    <n v="3.8461538461538463"/>
    <x v="13"/>
    <x v="1"/>
  </r>
  <r>
    <x v="3"/>
    <x v="13"/>
    <n v="3.2051282051282053"/>
    <x v="13"/>
    <x v="1"/>
  </r>
  <r>
    <x v="3"/>
    <x v="14"/>
    <n v="5.7692307692307692"/>
    <x v="13"/>
    <x v="1"/>
  </r>
  <r>
    <x v="3"/>
    <x v="15"/>
    <n v="12.179487179487179"/>
    <x v="13"/>
    <x v="1"/>
  </r>
  <r>
    <x v="3"/>
    <x v="16"/>
    <n v="11.538461538461538"/>
    <x v="13"/>
    <x v="1"/>
  </r>
  <r>
    <x v="3"/>
    <x v="17"/>
    <n v="10.256410256410257"/>
    <x v="13"/>
    <x v="1"/>
  </r>
  <r>
    <x v="3"/>
    <x v="18"/>
    <n v="28.846153846153847"/>
    <x v="13"/>
    <x v="1"/>
  </r>
  <r>
    <x v="3"/>
    <x v="4"/>
    <n v="24.358974358974358"/>
    <x v="13"/>
    <x v="1"/>
  </r>
  <r>
    <x v="3"/>
    <x v="19"/>
    <n v="48559.322033898286"/>
    <x v="13"/>
    <x v="1"/>
  </r>
  <r>
    <x v="0"/>
    <x v="0"/>
    <n v="85.13513513513513"/>
    <x v="14"/>
    <x v="1"/>
  </r>
  <r>
    <x v="0"/>
    <x v="1"/>
    <n v="14.864864864864865"/>
    <x v="14"/>
    <x v="1"/>
  </r>
  <r>
    <x v="1"/>
    <x v="2"/>
    <n v="41.891891891891895"/>
    <x v="14"/>
    <x v="1"/>
  </r>
  <r>
    <x v="1"/>
    <x v="3"/>
    <n v="56.081081081081081"/>
    <x v="14"/>
    <x v="1"/>
  </r>
  <r>
    <x v="1"/>
    <x v="4"/>
    <n v="2.0270270270270272"/>
    <x v="14"/>
    <x v="1"/>
  </r>
  <r>
    <x v="2"/>
    <x v="5"/>
    <n v="14.189189189189189"/>
    <x v="14"/>
    <x v="1"/>
  </r>
  <r>
    <x v="2"/>
    <x v="6"/>
    <n v="10.135135135135135"/>
    <x v="14"/>
    <x v="1"/>
  </r>
  <r>
    <x v="2"/>
    <x v="7"/>
    <n v="33.108108108108105"/>
    <x v="14"/>
    <x v="1"/>
  </r>
  <r>
    <x v="2"/>
    <x v="8"/>
    <n v="8.7837837837837842"/>
    <x v="14"/>
    <x v="1"/>
  </r>
  <r>
    <x v="2"/>
    <x v="9"/>
    <n v="14.864864864864865"/>
    <x v="14"/>
    <x v="1"/>
  </r>
  <r>
    <x v="2"/>
    <x v="10"/>
    <n v="8.1081081081081088"/>
    <x v="14"/>
    <x v="1"/>
  </r>
  <r>
    <x v="2"/>
    <x v="4"/>
    <n v="10.810810810810811"/>
    <x v="14"/>
    <x v="1"/>
  </r>
  <r>
    <x v="2"/>
    <x v="11"/>
    <n v="40.803030303030312"/>
    <x v="14"/>
    <x v="1"/>
  </r>
  <r>
    <x v="3"/>
    <x v="12"/>
    <n v="2.7027027027027026"/>
    <x v="14"/>
    <x v="1"/>
  </r>
  <r>
    <x v="3"/>
    <x v="13"/>
    <n v="2.7027027027027026"/>
    <x v="14"/>
    <x v="1"/>
  </r>
  <r>
    <x v="3"/>
    <x v="14"/>
    <n v="9.4594594594594597"/>
    <x v="14"/>
    <x v="1"/>
  </r>
  <r>
    <x v="3"/>
    <x v="15"/>
    <n v="10.135135135135135"/>
    <x v="14"/>
    <x v="1"/>
  </r>
  <r>
    <x v="3"/>
    <x v="16"/>
    <n v="4.7297297297297298"/>
    <x v="14"/>
    <x v="1"/>
  </r>
  <r>
    <x v="3"/>
    <x v="17"/>
    <n v="18.243243243243242"/>
    <x v="14"/>
    <x v="1"/>
  </r>
  <r>
    <x v="3"/>
    <x v="18"/>
    <n v="39.189189189189186"/>
    <x v="14"/>
    <x v="1"/>
  </r>
  <r>
    <x v="3"/>
    <x v="4"/>
    <n v="12.837837837837839"/>
    <x v="14"/>
    <x v="1"/>
  </r>
  <r>
    <x v="3"/>
    <x v="19"/>
    <n v="52372.093023255831"/>
    <x v="14"/>
    <x v="1"/>
  </r>
  <r>
    <x v="0"/>
    <x v="0"/>
    <n v="97.972972972972968"/>
    <x v="15"/>
    <x v="1"/>
  </r>
  <r>
    <x v="0"/>
    <x v="1"/>
    <n v="2.0270270270270272"/>
    <x v="15"/>
    <x v="1"/>
  </r>
  <r>
    <x v="1"/>
    <x v="2"/>
    <n v="35.810810810810814"/>
    <x v="15"/>
    <x v="1"/>
  </r>
  <r>
    <x v="1"/>
    <x v="3"/>
    <n v="62.162162162162161"/>
    <x v="15"/>
    <x v="1"/>
  </r>
  <r>
    <x v="1"/>
    <x v="4"/>
    <n v="2.0270270270270272"/>
    <x v="15"/>
    <x v="1"/>
  </r>
  <r>
    <x v="2"/>
    <x v="5"/>
    <n v="20.27027027027027"/>
    <x v="15"/>
    <x v="1"/>
  </r>
  <r>
    <x v="2"/>
    <x v="6"/>
    <n v="10.135135135135135"/>
    <x v="15"/>
    <x v="1"/>
  </r>
  <r>
    <x v="2"/>
    <x v="7"/>
    <n v="31.756756756756758"/>
    <x v="15"/>
    <x v="1"/>
  </r>
  <r>
    <x v="2"/>
    <x v="8"/>
    <n v="7.4324324324324325"/>
    <x v="15"/>
    <x v="1"/>
  </r>
  <r>
    <x v="2"/>
    <x v="9"/>
    <n v="9.4594594594594597"/>
    <x v="15"/>
    <x v="1"/>
  </r>
  <r>
    <x v="2"/>
    <x v="10"/>
    <n v="8.7837837837837842"/>
    <x v="15"/>
    <x v="1"/>
  </r>
  <r>
    <x v="2"/>
    <x v="4"/>
    <n v="12.162162162162161"/>
    <x v="15"/>
    <x v="1"/>
  </r>
  <r>
    <x v="2"/>
    <x v="11"/>
    <n v="38.530769230769238"/>
    <x v="15"/>
    <x v="1"/>
  </r>
  <r>
    <x v="3"/>
    <x v="12"/>
    <n v="24.324324324324323"/>
    <x v="15"/>
    <x v="1"/>
  </r>
  <r>
    <x v="3"/>
    <x v="13"/>
    <n v="14.864864864864865"/>
    <x v="15"/>
    <x v="1"/>
  </r>
  <r>
    <x v="3"/>
    <x v="14"/>
    <n v="10.135135135135135"/>
    <x v="15"/>
    <x v="1"/>
  </r>
  <r>
    <x v="3"/>
    <x v="15"/>
    <n v="10.810810810810811"/>
    <x v="15"/>
    <x v="1"/>
  </r>
  <r>
    <x v="3"/>
    <x v="16"/>
    <n v="9.4594594594594597"/>
    <x v="15"/>
    <x v="1"/>
  </r>
  <r>
    <x v="3"/>
    <x v="17"/>
    <n v="4.0540540540540544"/>
    <x v="15"/>
    <x v="1"/>
  </r>
  <r>
    <x v="3"/>
    <x v="18"/>
    <n v="12.162162162162161"/>
    <x v="15"/>
    <x v="1"/>
  </r>
  <r>
    <x v="3"/>
    <x v="4"/>
    <n v="14.189189189189189"/>
    <x v="15"/>
    <x v="1"/>
  </r>
  <r>
    <x v="3"/>
    <x v="19"/>
    <n v="27944.881889763783"/>
    <x v="15"/>
    <x v="1"/>
  </r>
  <r>
    <x v="0"/>
    <x v="0"/>
    <n v="86.531986531986533"/>
    <x v="16"/>
    <x v="1"/>
  </r>
  <r>
    <x v="0"/>
    <x v="1"/>
    <n v="13.468013468013469"/>
    <x v="16"/>
    <x v="1"/>
  </r>
  <r>
    <x v="1"/>
    <x v="2"/>
    <n v="52.188552188552187"/>
    <x v="16"/>
    <x v="1"/>
  </r>
  <r>
    <x v="1"/>
    <x v="3"/>
    <n v="46.127946127946124"/>
    <x v="16"/>
    <x v="1"/>
  </r>
  <r>
    <x v="1"/>
    <x v="4"/>
    <n v="1.6835016835016836"/>
    <x v="16"/>
    <x v="1"/>
  </r>
  <r>
    <x v="2"/>
    <x v="5"/>
    <n v="18.518518518518519"/>
    <x v="16"/>
    <x v="1"/>
  </r>
  <r>
    <x v="2"/>
    <x v="6"/>
    <n v="22.558922558922561"/>
    <x v="16"/>
    <x v="1"/>
  </r>
  <r>
    <x v="2"/>
    <x v="7"/>
    <n v="27.609427609427609"/>
    <x v="16"/>
    <x v="1"/>
  </r>
  <r>
    <x v="2"/>
    <x v="8"/>
    <n v="4.7138047138047137"/>
    <x v="16"/>
    <x v="1"/>
  </r>
  <r>
    <x v="2"/>
    <x v="9"/>
    <n v="9.4276094276094273"/>
    <x v="16"/>
    <x v="1"/>
  </r>
  <r>
    <x v="2"/>
    <x v="10"/>
    <n v="12.794612794612794"/>
    <x v="16"/>
    <x v="1"/>
  </r>
  <r>
    <x v="2"/>
    <x v="4"/>
    <n v="4.3771043771043772"/>
    <x v="16"/>
    <x v="1"/>
  </r>
  <r>
    <x v="2"/>
    <x v="11"/>
    <n v="38.813380281690129"/>
    <x v="16"/>
    <x v="1"/>
  </r>
  <r>
    <x v="3"/>
    <x v="12"/>
    <n v="14.478114478114477"/>
    <x v="16"/>
    <x v="1"/>
  </r>
  <r>
    <x v="3"/>
    <x v="13"/>
    <n v="9.7643097643097647"/>
    <x v="16"/>
    <x v="1"/>
  </r>
  <r>
    <x v="3"/>
    <x v="14"/>
    <n v="8.4175084175084169"/>
    <x v="16"/>
    <x v="1"/>
  </r>
  <r>
    <x v="3"/>
    <x v="15"/>
    <n v="8.4175084175084169"/>
    <x v="16"/>
    <x v="1"/>
  </r>
  <r>
    <x v="3"/>
    <x v="16"/>
    <n v="10.774410774410775"/>
    <x v="16"/>
    <x v="1"/>
  </r>
  <r>
    <x v="3"/>
    <x v="17"/>
    <n v="10.437710437710438"/>
    <x v="16"/>
    <x v="1"/>
  </r>
  <r>
    <x v="3"/>
    <x v="18"/>
    <n v="14.478114478114477"/>
    <x v="16"/>
    <x v="1"/>
  </r>
  <r>
    <x v="3"/>
    <x v="4"/>
    <n v="23.232323232323232"/>
    <x v="16"/>
    <x v="1"/>
  </r>
  <r>
    <x v="3"/>
    <x v="19"/>
    <n v="35447.368421052633"/>
    <x v="16"/>
    <x v="1"/>
  </r>
  <r>
    <x v="4"/>
    <x v="20"/>
    <n v="7.6818181818181817"/>
    <x v="0"/>
    <x v="0"/>
  </r>
  <r>
    <x v="4"/>
    <x v="21"/>
    <n v="20.718181818181819"/>
    <x v="0"/>
    <x v="0"/>
  </r>
  <r>
    <x v="4"/>
    <x v="22"/>
    <n v="31.781818181818181"/>
    <x v="0"/>
    <x v="0"/>
  </r>
  <r>
    <x v="4"/>
    <x v="23"/>
    <n v="5.4"/>
    <x v="0"/>
    <x v="0"/>
  </r>
  <r>
    <x v="4"/>
    <x v="24"/>
    <n v="11.881818181818181"/>
    <x v="0"/>
    <x v="0"/>
  </r>
  <r>
    <x v="4"/>
    <x v="25"/>
    <n v="1.4727272727272727"/>
    <x v="0"/>
    <x v="0"/>
  </r>
  <r>
    <x v="4"/>
    <x v="26"/>
    <n v="18.218181818181819"/>
    <x v="0"/>
    <x v="0"/>
  </r>
  <r>
    <x v="4"/>
    <x v="27"/>
    <n v="1.0272727272727273"/>
    <x v="0"/>
    <x v="0"/>
  </r>
  <r>
    <x v="4"/>
    <x v="28"/>
    <n v="1.8181818181818181"/>
    <x v="0"/>
    <x v="0"/>
  </r>
  <r>
    <x v="5"/>
    <x v="20"/>
    <n v="7.581818181818182"/>
    <x v="0"/>
    <x v="0"/>
  </r>
  <r>
    <x v="5"/>
    <x v="29"/>
    <n v="25.627272727272729"/>
    <x v="0"/>
    <x v="0"/>
  </r>
  <r>
    <x v="5"/>
    <x v="30"/>
    <n v="2.8454545454545452"/>
    <x v="0"/>
    <x v="0"/>
  </r>
  <r>
    <x v="5"/>
    <x v="24"/>
    <n v="5.163636363636364"/>
    <x v="0"/>
    <x v="0"/>
  </r>
  <r>
    <x v="5"/>
    <x v="31"/>
    <n v="1.9272727272727272"/>
    <x v="0"/>
    <x v="0"/>
  </r>
  <r>
    <x v="5"/>
    <x v="32"/>
    <n v="8.954545454545455"/>
    <x v="0"/>
    <x v="0"/>
  </r>
  <r>
    <x v="5"/>
    <x v="27"/>
    <n v="0.77272727272727271"/>
    <x v="0"/>
    <x v="0"/>
  </r>
  <r>
    <x v="5"/>
    <x v="28"/>
    <n v="2.0545454545454547"/>
    <x v="0"/>
    <x v="0"/>
  </r>
  <r>
    <x v="5"/>
    <x v="4"/>
    <n v="45.072727272727271"/>
    <x v="0"/>
    <x v="0"/>
  </r>
  <r>
    <x v="6"/>
    <x v="33"/>
    <n v="7.9454545454545453"/>
    <x v="0"/>
    <x v="0"/>
  </r>
  <r>
    <x v="6"/>
    <x v="34"/>
    <n v="58.272727272727273"/>
    <x v="0"/>
    <x v="0"/>
  </r>
  <r>
    <x v="6"/>
    <x v="35"/>
    <n v="29.754545454545454"/>
    <x v="0"/>
    <x v="0"/>
  </r>
  <r>
    <x v="6"/>
    <x v="36"/>
    <n v="4.0272727272727273"/>
    <x v="0"/>
    <x v="0"/>
  </r>
  <r>
    <x v="6"/>
    <x v="4"/>
    <n v="0"/>
    <x v="0"/>
    <x v="0"/>
  </r>
  <r>
    <x v="6"/>
    <x v="37"/>
    <n v="9.4019999999999264"/>
    <x v="0"/>
    <x v="0"/>
  </r>
  <r>
    <x v="7"/>
    <x v="38"/>
    <n v="40.836363636363636"/>
    <x v="0"/>
    <x v="0"/>
  </r>
  <r>
    <x v="7"/>
    <x v="39"/>
    <n v="13.727272727272727"/>
    <x v="0"/>
    <x v="0"/>
  </r>
  <r>
    <x v="7"/>
    <x v="40"/>
    <n v="15.654545454545454"/>
    <x v="0"/>
    <x v="0"/>
  </r>
  <r>
    <x v="7"/>
    <x v="41"/>
    <n v="29.281818181818181"/>
    <x v="0"/>
    <x v="0"/>
  </r>
  <r>
    <x v="8"/>
    <x v="4"/>
    <n v="0.5"/>
    <x v="0"/>
    <x v="0"/>
  </r>
  <r>
    <x v="7"/>
    <x v="42"/>
    <n v="3.9495660118775615"/>
    <x v="0"/>
    <x v="0"/>
  </r>
  <r>
    <x v="8"/>
    <x v="43"/>
    <n v="40.836363636363636"/>
    <x v="0"/>
    <x v="0"/>
  </r>
  <r>
    <x v="8"/>
    <x v="44"/>
    <n v="58.663636363636364"/>
    <x v="0"/>
    <x v="0"/>
  </r>
  <r>
    <x v="7"/>
    <x v="4"/>
    <n v="0.5"/>
    <x v="0"/>
    <x v="0"/>
  </r>
  <r>
    <x v="9"/>
    <x v="45"/>
    <n v="6.7636363636363637"/>
    <x v="0"/>
    <x v="0"/>
  </r>
  <r>
    <x v="9"/>
    <x v="46"/>
    <n v="6.709090909090909"/>
    <x v="0"/>
    <x v="0"/>
  </r>
  <r>
    <x v="9"/>
    <x v="47"/>
    <n v="15.390909090909091"/>
    <x v="0"/>
    <x v="0"/>
  </r>
  <r>
    <x v="9"/>
    <x v="48"/>
    <n v="5.9363636363636365"/>
    <x v="0"/>
    <x v="0"/>
  </r>
  <r>
    <x v="9"/>
    <x v="49"/>
    <n v="3.3363636363636364"/>
    <x v="0"/>
    <x v="0"/>
  </r>
  <r>
    <x v="9"/>
    <x v="50"/>
    <n v="2.4363636363636365"/>
    <x v="0"/>
    <x v="0"/>
  </r>
  <r>
    <x v="9"/>
    <x v="51"/>
    <n v="1.6545454545454545"/>
    <x v="0"/>
    <x v="0"/>
  </r>
  <r>
    <x v="9"/>
    <x v="52"/>
    <n v="1.4090909090909092"/>
    <x v="0"/>
    <x v="0"/>
  </r>
  <r>
    <x v="9"/>
    <x v="53"/>
    <n v="3.2818181818181817"/>
    <x v="0"/>
    <x v="0"/>
  </r>
  <r>
    <x v="9"/>
    <x v="54"/>
    <n v="6.5727272727272723"/>
    <x v="0"/>
    <x v="0"/>
  </r>
  <r>
    <x v="9"/>
    <x v="4"/>
    <n v="46.509090909090908"/>
    <x v="0"/>
    <x v="0"/>
  </r>
  <r>
    <x v="9"/>
    <x v="55"/>
    <n v="4.0130013596193104"/>
    <x v="0"/>
    <x v="0"/>
  </r>
  <r>
    <x v="4"/>
    <x v="20"/>
    <n v="2.7555910543130993"/>
    <x v="1"/>
    <x v="0"/>
  </r>
  <r>
    <x v="4"/>
    <x v="21"/>
    <n v="11.781150159744408"/>
    <x v="1"/>
    <x v="0"/>
  </r>
  <r>
    <x v="4"/>
    <x v="22"/>
    <n v="20.047923322683705"/>
    <x v="1"/>
    <x v="0"/>
  </r>
  <r>
    <x v="4"/>
    <x v="23"/>
    <n v="1.3977635782747604"/>
    <x v="1"/>
    <x v="0"/>
  </r>
  <r>
    <x v="4"/>
    <x v="24"/>
    <n v="10.143769968051119"/>
    <x v="1"/>
    <x v="0"/>
  </r>
  <r>
    <x v="4"/>
    <x v="25"/>
    <n v="1.8370607028753994"/>
    <x v="1"/>
    <x v="0"/>
  </r>
  <r>
    <x v="4"/>
    <x v="26"/>
    <n v="43.650159744408946"/>
    <x v="1"/>
    <x v="0"/>
  </r>
  <r>
    <x v="4"/>
    <x v="27"/>
    <n v="1.5175718849840256"/>
    <x v="1"/>
    <x v="0"/>
  </r>
  <r>
    <x v="4"/>
    <x v="28"/>
    <n v="6.8690095846645365"/>
    <x v="1"/>
    <x v="0"/>
  </r>
  <r>
    <x v="5"/>
    <x v="20"/>
    <n v="1.9968051118210863"/>
    <x v="1"/>
    <x v="0"/>
  </r>
  <r>
    <x v="5"/>
    <x v="29"/>
    <n v="9.3450479233226833"/>
    <x v="1"/>
    <x v="0"/>
  </r>
  <r>
    <x v="5"/>
    <x v="30"/>
    <n v="0.39936102236421728"/>
    <x v="1"/>
    <x v="0"/>
  </r>
  <r>
    <x v="5"/>
    <x v="24"/>
    <n v="1.4776357827476039"/>
    <x v="1"/>
    <x v="0"/>
  </r>
  <r>
    <x v="5"/>
    <x v="31"/>
    <n v="3.2348242811501597"/>
    <x v="1"/>
    <x v="0"/>
  </r>
  <r>
    <x v="5"/>
    <x v="32"/>
    <n v="16.853035143769969"/>
    <x v="1"/>
    <x v="0"/>
  </r>
  <r>
    <x v="5"/>
    <x v="27"/>
    <n v="1.3578274760383386"/>
    <x v="1"/>
    <x v="0"/>
  </r>
  <r>
    <x v="5"/>
    <x v="28"/>
    <n v="8.0670926517571893"/>
    <x v="1"/>
    <x v="0"/>
  </r>
  <r>
    <x v="5"/>
    <x v="4"/>
    <n v="57.268370607028757"/>
    <x v="1"/>
    <x v="0"/>
  </r>
  <r>
    <x v="6"/>
    <x v="33"/>
    <n v="24.161341853035143"/>
    <x v="1"/>
    <x v="0"/>
  </r>
  <r>
    <x v="6"/>
    <x v="34"/>
    <n v="65.694888178913743"/>
    <x v="1"/>
    <x v="0"/>
  </r>
  <r>
    <x v="6"/>
    <x v="35"/>
    <n v="9.3450479233226833"/>
    <x v="1"/>
    <x v="0"/>
  </r>
  <r>
    <x v="6"/>
    <x v="36"/>
    <n v="0.79872204472843455"/>
    <x v="1"/>
    <x v="0"/>
  </r>
  <r>
    <x v="6"/>
    <x v="4"/>
    <n v="0"/>
    <x v="1"/>
    <x v="0"/>
  </r>
  <r>
    <x v="6"/>
    <x v="37"/>
    <n v="6.6617412140575079"/>
    <x v="1"/>
    <x v="0"/>
  </r>
  <r>
    <x v="7"/>
    <x v="38"/>
    <n v="53.154952076677318"/>
    <x v="1"/>
    <x v="0"/>
  </r>
  <r>
    <x v="7"/>
    <x v="39"/>
    <n v="15.415335463258787"/>
    <x v="1"/>
    <x v="0"/>
  </r>
  <r>
    <x v="7"/>
    <x v="40"/>
    <n v="15.135782747603834"/>
    <x v="1"/>
    <x v="0"/>
  </r>
  <r>
    <x v="7"/>
    <x v="41"/>
    <n v="14.81629392971246"/>
    <x v="1"/>
    <x v="0"/>
  </r>
  <r>
    <x v="8"/>
    <x v="4"/>
    <n v="1.4776357827476039"/>
    <x v="1"/>
    <x v="0"/>
  </r>
  <r>
    <x v="7"/>
    <x v="42"/>
    <n v="2.5820835022294335"/>
    <x v="1"/>
    <x v="0"/>
  </r>
  <r>
    <x v="8"/>
    <x v="43"/>
    <n v="53.154952076677318"/>
    <x v="1"/>
    <x v="0"/>
  </r>
  <r>
    <x v="8"/>
    <x v="44"/>
    <n v="45.367412140575077"/>
    <x v="1"/>
    <x v="0"/>
  </r>
  <r>
    <x v="7"/>
    <x v="4"/>
    <n v="1.4776357827476039"/>
    <x v="1"/>
    <x v="0"/>
  </r>
  <r>
    <x v="9"/>
    <x v="45"/>
    <n v="6.3498402555910545"/>
    <x v="1"/>
    <x v="0"/>
  </r>
  <r>
    <x v="9"/>
    <x v="46"/>
    <n v="3.8738019169329072"/>
    <x v="1"/>
    <x v="0"/>
  </r>
  <r>
    <x v="9"/>
    <x v="47"/>
    <n v="6.9089456869009584"/>
    <x v="1"/>
    <x v="0"/>
  </r>
  <r>
    <x v="9"/>
    <x v="48"/>
    <n v="4.2731629392971247"/>
    <x v="1"/>
    <x v="0"/>
  </r>
  <r>
    <x v="9"/>
    <x v="49"/>
    <n v="2.7156549520766773"/>
    <x v="1"/>
    <x v="0"/>
  </r>
  <r>
    <x v="9"/>
    <x v="50"/>
    <n v="2.1565495207667733"/>
    <x v="1"/>
    <x v="0"/>
  </r>
  <r>
    <x v="9"/>
    <x v="51"/>
    <n v="1.5175718849840256"/>
    <x v="1"/>
    <x v="0"/>
  </r>
  <r>
    <x v="9"/>
    <x v="52"/>
    <n v="1.5175718849840256"/>
    <x v="1"/>
    <x v="0"/>
  </r>
  <r>
    <x v="9"/>
    <x v="53"/>
    <n v="3.7539936102236422"/>
    <x v="1"/>
    <x v="0"/>
  </r>
  <r>
    <x v="9"/>
    <x v="54"/>
    <n v="9.8642172523961662"/>
    <x v="1"/>
    <x v="0"/>
  </r>
  <r>
    <x v="9"/>
    <x v="4"/>
    <n v="57.068690095846648"/>
    <x v="1"/>
    <x v="0"/>
  </r>
  <r>
    <x v="9"/>
    <x v="55"/>
    <n v="6.1258139534883735"/>
    <x v="1"/>
    <x v="0"/>
  </r>
  <r>
    <x v="4"/>
    <x v="20"/>
    <n v="13.546227143960856"/>
    <x v="2"/>
    <x v="0"/>
  </r>
  <r>
    <x v="4"/>
    <x v="21"/>
    <n v="22.199330414627866"/>
    <x v="2"/>
    <x v="0"/>
  </r>
  <r>
    <x v="4"/>
    <x v="22"/>
    <n v="35.694050991501413"/>
    <x v="2"/>
    <x v="0"/>
  </r>
  <r>
    <x v="4"/>
    <x v="23"/>
    <n v="7.3396858099407671"/>
    <x v="2"/>
    <x v="0"/>
  </r>
  <r>
    <x v="4"/>
    <x v="24"/>
    <n v="15.477723409734741"/>
    <x v="2"/>
    <x v="0"/>
  </r>
  <r>
    <x v="4"/>
    <x v="25"/>
    <n v="0.79835178985320632"/>
    <x v="2"/>
    <x v="0"/>
  </r>
  <r>
    <x v="4"/>
    <x v="26"/>
    <n v="4.506824620139068"/>
    <x v="2"/>
    <x v="0"/>
  </r>
  <r>
    <x v="4"/>
    <x v="27"/>
    <n v="0.33479268606747359"/>
    <x v="2"/>
    <x v="0"/>
  </r>
  <r>
    <x v="4"/>
    <x v="28"/>
    <n v="0.10301313417460727"/>
    <x v="2"/>
    <x v="0"/>
  </r>
  <r>
    <x v="5"/>
    <x v="20"/>
    <n v="14.447592067988669"/>
    <x v="2"/>
    <x v="0"/>
  </r>
  <r>
    <x v="5"/>
    <x v="29"/>
    <n v="40.226628895184135"/>
    <x v="2"/>
    <x v="0"/>
  </r>
  <r>
    <x v="5"/>
    <x v="30"/>
    <n v="5.3566829770795774"/>
    <x v="2"/>
    <x v="0"/>
  </r>
  <r>
    <x v="5"/>
    <x v="24"/>
    <n v="9.3999484934329125"/>
    <x v="2"/>
    <x v="0"/>
  </r>
  <r>
    <x v="5"/>
    <x v="31"/>
    <n v="1.6224568632500644"/>
    <x v="2"/>
    <x v="0"/>
  </r>
  <r>
    <x v="5"/>
    <x v="32"/>
    <n v="4.1720319340715939"/>
    <x v="2"/>
    <x v="0"/>
  </r>
  <r>
    <x v="5"/>
    <x v="27"/>
    <n v="0.28328611898016998"/>
    <x v="2"/>
    <x v="0"/>
  </r>
  <r>
    <x v="5"/>
    <x v="28"/>
    <n v="0.12876641771825909"/>
    <x v="2"/>
    <x v="0"/>
  </r>
  <r>
    <x v="5"/>
    <x v="4"/>
    <n v="24.362606232294617"/>
    <x v="2"/>
    <x v="0"/>
  </r>
  <r>
    <x v="6"/>
    <x v="33"/>
    <n v="3.7084728302858614"/>
    <x v="2"/>
    <x v="0"/>
  </r>
  <r>
    <x v="6"/>
    <x v="34"/>
    <n v="60.15967035797064"/>
    <x v="2"/>
    <x v="0"/>
  </r>
  <r>
    <x v="6"/>
    <x v="35"/>
    <n v="32.680916816894154"/>
    <x v="2"/>
    <x v="0"/>
  </r>
  <r>
    <x v="6"/>
    <x v="36"/>
    <n v="3.4509399948493433"/>
    <x v="2"/>
    <x v="0"/>
  </r>
  <r>
    <x v="6"/>
    <x v="4"/>
    <n v="0"/>
    <x v="2"/>
    <x v="0"/>
  </r>
  <r>
    <x v="6"/>
    <x v="37"/>
    <n v="9.6778264228689164"/>
    <x v="2"/>
    <x v="0"/>
  </r>
  <r>
    <x v="7"/>
    <x v="38"/>
    <n v="20.834406386814319"/>
    <x v="2"/>
    <x v="0"/>
  </r>
  <r>
    <x v="7"/>
    <x v="39"/>
    <n v="11.898016997167138"/>
    <x v="2"/>
    <x v="0"/>
  </r>
  <r>
    <x v="7"/>
    <x v="40"/>
    <n v="18.181818181818183"/>
    <x v="2"/>
    <x v="0"/>
  </r>
  <r>
    <x v="7"/>
    <x v="41"/>
    <n v="48.725212464589234"/>
    <x v="2"/>
    <x v="0"/>
  </r>
  <r>
    <x v="8"/>
    <x v="4"/>
    <n v="0.36054596961112539"/>
    <x v="2"/>
    <x v="0"/>
  </r>
  <r>
    <x v="7"/>
    <x v="42"/>
    <n v="6.3042129749289115"/>
    <x v="2"/>
    <x v="0"/>
  </r>
  <r>
    <x v="8"/>
    <x v="43"/>
    <n v="20.834406386814319"/>
    <x v="2"/>
    <x v="0"/>
  </r>
  <r>
    <x v="8"/>
    <x v="44"/>
    <n v="78.805047643574554"/>
    <x v="2"/>
    <x v="0"/>
  </r>
  <r>
    <x v="7"/>
    <x v="4"/>
    <n v="0.36054596961112539"/>
    <x v="2"/>
    <x v="0"/>
  </r>
  <r>
    <x v="9"/>
    <x v="45"/>
    <n v="10.893638938964719"/>
    <x v="2"/>
    <x v="0"/>
  </r>
  <r>
    <x v="9"/>
    <x v="46"/>
    <n v="10.79062580479011"/>
    <x v="2"/>
    <x v="0"/>
  </r>
  <r>
    <x v="9"/>
    <x v="47"/>
    <n v="23.12644862219933"/>
    <x v="2"/>
    <x v="0"/>
  </r>
  <r>
    <x v="9"/>
    <x v="48"/>
    <n v="8.3183105845995371"/>
    <x v="2"/>
    <x v="0"/>
  </r>
  <r>
    <x v="9"/>
    <x v="49"/>
    <n v="4.3265516353335052"/>
    <x v="2"/>
    <x v="0"/>
  </r>
  <r>
    <x v="9"/>
    <x v="50"/>
    <n v="3.090394025238218"/>
    <x v="2"/>
    <x v="0"/>
  </r>
  <r>
    <x v="9"/>
    <x v="51"/>
    <n v="1.7769765645119753"/>
    <x v="2"/>
    <x v="0"/>
  </r>
  <r>
    <x v="9"/>
    <x v="52"/>
    <n v="1.2104043265516353"/>
    <x v="2"/>
    <x v="0"/>
  </r>
  <r>
    <x v="9"/>
    <x v="53"/>
    <n v="3.3479268606747361"/>
    <x v="2"/>
    <x v="0"/>
  </r>
  <r>
    <x v="9"/>
    <x v="54"/>
    <n v="5.3824362606232299"/>
    <x v="2"/>
    <x v="0"/>
  </r>
  <r>
    <x v="9"/>
    <x v="4"/>
    <n v="27.736286376513004"/>
    <x v="2"/>
    <x v="0"/>
  </r>
  <r>
    <x v="9"/>
    <x v="55"/>
    <n v="3.0125029698265648"/>
    <x v="2"/>
    <x v="0"/>
  </r>
  <r>
    <x v="4"/>
    <x v="20"/>
    <n v="1.9430950728660652"/>
    <x v="3"/>
    <x v="0"/>
  </r>
  <r>
    <x v="4"/>
    <x v="21"/>
    <n v="10.478834142956281"/>
    <x v="3"/>
    <x v="0"/>
  </r>
  <r>
    <x v="4"/>
    <x v="22"/>
    <n v="37.057598889659957"/>
    <x v="3"/>
    <x v="0"/>
  </r>
  <r>
    <x v="4"/>
    <x v="23"/>
    <n v="6.384455239417071"/>
    <x v="3"/>
    <x v="0"/>
  </r>
  <r>
    <x v="4"/>
    <x v="24"/>
    <n v="7.4947952810548228"/>
    <x v="3"/>
    <x v="0"/>
  </r>
  <r>
    <x v="4"/>
    <x v="25"/>
    <n v="2.9840388619014573"/>
    <x v="3"/>
    <x v="0"/>
  </r>
  <r>
    <x v="4"/>
    <x v="26"/>
    <n v="29.840388619014572"/>
    <x v="3"/>
    <x v="0"/>
  </r>
  <r>
    <x v="4"/>
    <x v="27"/>
    <n v="3.5392088827203332"/>
    <x v="3"/>
    <x v="0"/>
  </r>
  <r>
    <x v="4"/>
    <x v="28"/>
    <n v="0.27758501040943789"/>
    <x v="3"/>
    <x v="0"/>
  </r>
  <r>
    <x v="5"/>
    <x v="20"/>
    <n v="1.5267175572519085"/>
    <x v="3"/>
    <x v="0"/>
  </r>
  <r>
    <x v="5"/>
    <x v="29"/>
    <n v="17.626648160999306"/>
    <x v="3"/>
    <x v="0"/>
  </r>
  <r>
    <x v="5"/>
    <x v="30"/>
    <n v="1.7349063150589867"/>
    <x v="3"/>
    <x v="0"/>
  </r>
  <r>
    <x v="5"/>
    <x v="24"/>
    <n v="2.6370575988896601"/>
    <x v="3"/>
    <x v="0"/>
  </r>
  <r>
    <x v="5"/>
    <x v="31"/>
    <n v="1.8043025676613462"/>
    <x v="3"/>
    <x v="0"/>
  </r>
  <r>
    <x v="5"/>
    <x v="32"/>
    <n v="14.712005551700209"/>
    <x v="3"/>
    <x v="0"/>
  </r>
  <r>
    <x v="5"/>
    <x v="27"/>
    <n v="2.0124913254684249"/>
    <x v="3"/>
    <x v="0"/>
  </r>
  <r>
    <x v="5"/>
    <x v="28"/>
    <n v="0.13879250520471895"/>
    <x v="3"/>
    <x v="0"/>
  </r>
  <r>
    <x v="5"/>
    <x v="4"/>
    <n v="57.807078417765439"/>
    <x v="3"/>
    <x v="0"/>
  </r>
  <r>
    <x v="6"/>
    <x v="33"/>
    <n v="1.8736988202637057"/>
    <x v="3"/>
    <x v="0"/>
  </r>
  <r>
    <x v="6"/>
    <x v="34"/>
    <n v="36.294240111034007"/>
    <x v="3"/>
    <x v="0"/>
  </r>
  <r>
    <x v="6"/>
    <x v="35"/>
    <n v="53.435114503816791"/>
    <x v="3"/>
    <x v="0"/>
  </r>
  <r>
    <x v="6"/>
    <x v="36"/>
    <n v="8.3969465648854964"/>
    <x v="3"/>
    <x v="0"/>
  </r>
  <r>
    <x v="6"/>
    <x v="4"/>
    <n v="0"/>
    <x v="3"/>
    <x v="0"/>
  </r>
  <r>
    <x v="6"/>
    <x v="37"/>
    <n v="11.987508674531574"/>
    <x v="3"/>
    <x v="0"/>
  </r>
  <r>
    <x v="7"/>
    <x v="38"/>
    <n v="51.977793199167245"/>
    <x v="3"/>
    <x v="0"/>
  </r>
  <r>
    <x v="7"/>
    <x v="39"/>
    <n v="16.099930603747399"/>
    <x v="3"/>
    <x v="0"/>
  </r>
  <r>
    <x v="7"/>
    <x v="40"/>
    <n v="13.393476752255378"/>
    <x v="3"/>
    <x v="0"/>
  </r>
  <r>
    <x v="7"/>
    <x v="41"/>
    <n v="18.459403192227619"/>
    <x v="3"/>
    <x v="0"/>
  </r>
  <r>
    <x v="8"/>
    <x v="4"/>
    <n v="6.9396252602359473E-2"/>
    <x v="3"/>
    <x v="0"/>
  </r>
  <r>
    <x v="7"/>
    <x v="42"/>
    <n v="2.5368055555555578"/>
    <x v="3"/>
    <x v="0"/>
  </r>
  <r>
    <x v="8"/>
    <x v="43"/>
    <n v="51.977793199167245"/>
    <x v="3"/>
    <x v="0"/>
  </r>
  <r>
    <x v="8"/>
    <x v="44"/>
    <n v="47.952810548230396"/>
    <x v="3"/>
    <x v="0"/>
  </r>
  <r>
    <x v="7"/>
    <x v="4"/>
    <n v="6.9396252602359473E-2"/>
    <x v="3"/>
    <x v="0"/>
  </r>
  <r>
    <x v="9"/>
    <x v="45"/>
    <n v="3.4004163775156142"/>
    <x v="3"/>
    <x v="0"/>
  </r>
  <r>
    <x v="9"/>
    <x v="46"/>
    <n v="4.8577376821651628"/>
    <x v="3"/>
    <x v="0"/>
  </r>
  <r>
    <x v="9"/>
    <x v="47"/>
    <n v="13.948646773074254"/>
    <x v="3"/>
    <x v="0"/>
  </r>
  <r>
    <x v="9"/>
    <x v="48"/>
    <n v="4.510756419153366"/>
    <x v="3"/>
    <x v="0"/>
  </r>
  <r>
    <x v="9"/>
    <x v="49"/>
    <n v="3.5392088827203332"/>
    <x v="3"/>
    <x v="0"/>
  </r>
  <r>
    <x v="9"/>
    <x v="50"/>
    <n v="2.0818875780707842"/>
    <x v="3"/>
    <x v="0"/>
  </r>
  <r>
    <x v="9"/>
    <x v="51"/>
    <n v="1.7349063150589867"/>
    <x v="3"/>
    <x v="0"/>
  </r>
  <r>
    <x v="9"/>
    <x v="52"/>
    <n v="1.5267175572519085"/>
    <x v="3"/>
    <x v="0"/>
  </r>
  <r>
    <x v="9"/>
    <x v="53"/>
    <n v="3.053435114503817"/>
    <x v="3"/>
    <x v="0"/>
  </r>
  <r>
    <x v="9"/>
    <x v="54"/>
    <n v="6.5926439972241502"/>
    <x v="3"/>
    <x v="0"/>
  </r>
  <r>
    <x v="9"/>
    <x v="4"/>
    <n v="54.753643303261626"/>
    <x v="3"/>
    <x v="0"/>
  </r>
  <r>
    <x v="9"/>
    <x v="55"/>
    <n v="4.2948619631901872"/>
    <x v="3"/>
    <x v="0"/>
  </r>
  <r>
    <x v="4"/>
    <x v="20"/>
    <n v="8.7656529516994635"/>
    <x v="4"/>
    <x v="0"/>
  </r>
  <r>
    <x v="4"/>
    <x v="21"/>
    <n v="37.0304114490161"/>
    <x v="4"/>
    <x v="0"/>
  </r>
  <r>
    <x v="4"/>
    <x v="22"/>
    <n v="25.581395348837209"/>
    <x v="4"/>
    <x v="0"/>
  </r>
  <r>
    <x v="4"/>
    <x v="23"/>
    <n v="10.107334525939176"/>
    <x v="4"/>
    <x v="0"/>
  </r>
  <r>
    <x v="4"/>
    <x v="24"/>
    <n v="4.1144901610017888"/>
    <x v="4"/>
    <x v="0"/>
  </r>
  <r>
    <x v="4"/>
    <x v="25"/>
    <n v="0.62611806797853309"/>
    <x v="4"/>
    <x v="0"/>
  </r>
  <r>
    <x v="4"/>
    <x v="26"/>
    <n v="13.595706618962433"/>
    <x v="4"/>
    <x v="0"/>
  </r>
  <r>
    <x v="4"/>
    <x v="27"/>
    <n v="8.9445438282647588E-2"/>
    <x v="4"/>
    <x v="0"/>
  </r>
  <r>
    <x v="4"/>
    <x v="28"/>
    <n v="8.9445438282647588E-2"/>
    <x v="4"/>
    <x v="0"/>
  </r>
  <r>
    <x v="5"/>
    <x v="20"/>
    <n v="10.912343470483005"/>
    <x v="4"/>
    <x v="0"/>
  </r>
  <r>
    <x v="5"/>
    <x v="29"/>
    <n v="28.711985688729875"/>
    <x v="4"/>
    <x v="0"/>
  </r>
  <r>
    <x v="5"/>
    <x v="30"/>
    <n v="3.8461538461538463"/>
    <x v="4"/>
    <x v="0"/>
  </r>
  <r>
    <x v="5"/>
    <x v="24"/>
    <n v="2.2361359570661898"/>
    <x v="4"/>
    <x v="0"/>
  </r>
  <r>
    <x v="5"/>
    <x v="31"/>
    <n v="0.53667262969588547"/>
    <x v="4"/>
    <x v="0"/>
  </r>
  <r>
    <x v="5"/>
    <x v="32"/>
    <n v="11.806797853309481"/>
    <x v="4"/>
    <x v="0"/>
  </r>
  <r>
    <x v="5"/>
    <x v="27"/>
    <n v="0.53667262969588547"/>
    <x v="4"/>
    <x v="0"/>
  </r>
  <r>
    <x v="5"/>
    <x v="28"/>
    <n v="0.35778175313059035"/>
    <x v="4"/>
    <x v="0"/>
  </r>
  <r>
    <x v="5"/>
    <x v="4"/>
    <n v="41.055456171735244"/>
    <x v="4"/>
    <x v="0"/>
  </r>
  <r>
    <x v="6"/>
    <x v="33"/>
    <n v="0.98389982110912344"/>
    <x v="4"/>
    <x v="0"/>
  </r>
  <r>
    <x v="6"/>
    <x v="34"/>
    <n v="69.588550983899822"/>
    <x v="4"/>
    <x v="0"/>
  </r>
  <r>
    <x v="6"/>
    <x v="35"/>
    <n v="24.0608228980322"/>
    <x v="4"/>
    <x v="0"/>
  </r>
  <r>
    <x v="6"/>
    <x v="36"/>
    <n v="5.3667262969588547"/>
    <x v="4"/>
    <x v="0"/>
  </r>
  <r>
    <x v="6"/>
    <x v="4"/>
    <n v="0"/>
    <x v="4"/>
    <x v="0"/>
  </r>
  <r>
    <x v="6"/>
    <x v="37"/>
    <n v="9.8515205724508128"/>
    <x v="4"/>
    <x v="0"/>
  </r>
  <r>
    <x v="7"/>
    <x v="38"/>
    <n v="35.957066189624328"/>
    <x v="4"/>
    <x v="0"/>
  </r>
  <r>
    <x v="7"/>
    <x v="39"/>
    <n v="17.79964221824687"/>
    <x v="4"/>
    <x v="0"/>
  </r>
  <r>
    <x v="7"/>
    <x v="40"/>
    <n v="17.620751341681576"/>
    <x v="4"/>
    <x v="0"/>
  </r>
  <r>
    <x v="7"/>
    <x v="41"/>
    <n v="28.443649373881932"/>
    <x v="4"/>
    <x v="0"/>
  </r>
  <r>
    <x v="8"/>
    <x v="4"/>
    <n v="0.17889087656529518"/>
    <x v="4"/>
    <x v="0"/>
  </r>
  <r>
    <x v="7"/>
    <x v="42"/>
    <n v="3.3145161290322624"/>
    <x v="4"/>
    <x v="0"/>
  </r>
  <r>
    <x v="8"/>
    <x v="43"/>
    <n v="35.957066189624328"/>
    <x v="4"/>
    <x v="0"/>
  </r>
  <r>
    <x v="8"/>
    <x v="44"/>
    <n v="63.864042933810374"/>
    <x v="4"/>
    <x v="0"/>
  </r>
  <r>
    <x v="7"/>
    <x v="4"/>
    <n v="0.17889087656529518"/>
    <x v="4"/>
    <x v="0"/>
  </r>
  <r>
    <x v="9"/>
    <x v="45"/>
    <n v="2.6833631484794274"/>
    <x v="4"/>
    <x v="0"/>
  </r>
  <r>
    <x v="9"/>
    <x v="46"/>
    <n v="4.9194991055456168"/>
    <x v="4"/>
    <x v="0"/>
  </r>
  <r>
    <x v="9"/>
    <x v="47"/>
    <n v="17.79964221824687"/>
    <x v="4"/>
    <x v="0"/>
  </r>
  <r>
    <x v="9"/>
    <x v="48"/>
    <n v="6.2611806797853307"/>
    <x v="4"/>
    <x v="0"/>
  </r>
  <r>
    <x v="9"/>
    <x v="49"/>
    <n v="3.5778175313059033"/>
    <x v="4"/>
    <x v="0"/>
  </r>
  <r>
    <x v="9"/>
    <x v="50"/>
    <n v="2.8622540250447228"/>
    <x v="4"/>
    <x v="0"/>
  </r>
  <r>
    <x v="9"/>
    <x v="51"/>
    <n v="1.9677996422182469"/>
    <x v="4"/>
    <x v="0"/>
  </r>
  <r>
    <x v="9"/>
    <x v="52"/>
    <n v="2.3255813953488373"/>
    <x v="4"/>
    <x v="0"/>
  </r>
  <r>
    <x v="9"/>
    <x v="53"/>
    <n v="4.1144901610017888"/>
    <x v="4"/>
    <x v="0"/>
  </r>
  <r>
    <x v="9"/>
    <x v="54"/>
    <n v="8.4078711985688734"/>
    <x v="4"/>
    <x v="0"/>
  </r>
  <r>
    <x v="9"/>
    <x v="4"/>
    <n v="45.080500894454381"/>
    <x v="4"/>
    <x v="0"/>
  </r>
  <r>
    <x v="9"/>
    <x v="55"/>
    <n v="4.8707926167209541"/>
    <x v="4"/>
    <x v="0"/>
  </r>
  <r>
    <x v="4"/>
    <x v="20"/>
    <n v="4.3321299638989172"/>
    <x v="5"/>
    <x v="0"/>
  </r>
  <r>
    <x v="4"/>
    <x v="21"/>
    <n v="27.075812274368232"/>
    <x v="5"/>
    <x v="0"/>
  </r>
  <r>
    <x v="4"/>
    <x v="22"/>
    <n v="22.743682310469314"/>
    <x v="5"/>
    <x v="0"/>
  </r>
  <r>
    <x v="4"/>
    <x v="23"/>
    <n v="17.689530685920577"/>
    <x v="5"/>
    <x v="0"/>
  </r>
  <r>
    <x v="4"/>
    <x v="24"/>
    <n v="2.1660649819494586"/>
    <x v="5"/>
    <x v="0"/>
  </r>
  <r>
    <x v="4"/>
    <x v="25"/>
    <n v="1.4440433212996391"/>
    <x v="5"/>
    <x v="0"/>
  </r>
  <r>
    <x v="4"/>
    <x v="26"/>
    <n v="24.548736462093864"/>
    <x v="5"/>
    <x v="0"/>
  </r>
  <r>
    <x v="4"/>
    <x v="27"/>
    <n v="0"/>
    <x v="5"/>
    <x v="0"/>
  </r>
  <r>
    <x v="4"/>
    <x v="28"/>
    <n v="0"/>
    <x v="5"/>
    <x v="0"/>
  </r>
  <r>
    <x v="5"/>
    <x v="20"/>
    <n v="6.859205776173285"/>
    <x v="5"/>
    <x v="0"/>
  </r>
  <r>
    <x v="5"/>
    <x v="29"/>
    <n v="24.187725631768952"/>
    <x v="5"/>
    <x v="0"/>
  </r>
  <r>
    <x v="5"/>
    <x v="30"/>
    <n v="4.6931407942238268"/>
    <x v="5"/>
    <x v="0"/>
  </r>
  <r>
    <x v="5"/>
    <x v="24"/>
    <n v="1.8050541516245486"/>
    <x v="5"/>
    <x v="0"/>
  </r>
  <r>
    <x v="5"/>
    <x v="31"/>
    <n v="1.8050541516245486"/>
    <x v="5"/>
    <x v="0"/>
  </r>
  <r>
    <x v="5"/>
    <x v="32"/>
    <n v="21.660649819494584"/>
    <x v="5"/>
    <x v="0"/>
  </r>
  <r>
    <x v="5"/>
    <x v="27"/>
    <n v="0.36101083032490977"/>
    <x v="5"/>
    <x v="0"/>
  </r>
  <r>
    <x v="5"/>
    <x v="28"/>
    <n v="0"/>
    <x v="5"/>
    <x v="0"/>
  </r>
  <r>
    <x v="5"/>
    <x v="4"/>
    <n v="38.628158844765345"/>
    <x v="5"/>
    <x v="0"/>
  </r>
  <r>
    <x v="6"/>
    <x v="33"/>
    <n v="0.72202166064981954"/>
    <x v="5"/>
    <x v="0"/>
  </r>
  <r>
    <x v="6"/>
    <x v="34"/>
    <n v="69.675090252707577"/>
    <x v="5"/>
    <x v="0"/>
  </r>
  <r>
    <x v="6"/>
    <x v="35"/>
    <n v="23.465703971119133"/>
    <x v="5"/>
    <x v="0"/>
  </r>
  <r>
    <x v="6"/>
    <x v="36"/>
    <n v="6.1371841155234659"/>
    <x v="5"/>
    <x v="0"/>
  </r>
  <r>
    <x v="6"/>
    <x v="4"/>
    <n v="0"/>
    <x v="5"/>
    <x v="0"/>
  </r>
  <r>
    <x v="6"/>
    <x v="37"/>
    <n v="9.9530685920577628"/>
    <x v="5"/>
    <x v="0"/>
  </r>
  <r>
    <x v="7"/>
    <x v="38"/>
    <n v="33.2129963898917"/>
    <x v="5"/>
    <x v="0"/>
  </r>
  <r>
    <x v="7"/>
    <x v="39"/>
    <n v="15.16245487364621"/>
    <x v="5"/>
    <x v="0"/>
  </r>
  <r>
    <x v="7"/>
    <x v="40"/>
    <n v="19.855595667870038"/>
    <x v="5"/>
    <x v="0"/>
  </r>
  <r>
    <x v="7"/>
    <x v="41"/>
    <n v="31.407942238267147"/>
    <x v="5"/>
    <x v="0"/>
  </r>
  <r>
    <x v="8"/>
    <x v="4"/>
    <n v="0.36101083032490977"/>
    <x v="5"/>
    <x v="0"/>
  </r>
  <r>
    <x v="7"/>
    <x v="42"/>
    <n v="4.0181159420289863"/>
    <x v="5"/>
    <x v="0"/>
  </r>
  <r>
    <x v="8"/>
    <x v="43"/>
    <n v="33.2129963898917"/>
    <x v="5"/>
    <x v="0"/>
  </r>
  <r>
    <x v="8"/>
    <x v="44"/>
    <n v="66.4259927797834"/>
    <x v="5"/>
    <x v="0"/>
  </r>
  <r>
    <x v="7"/>
    <x v="4"/>
    <n v="0.36101083032490977"/>
    <x v="5"/>
    <x v="0"/>
  </r>
  <r>
    <x v="9"/>
    <x v="45"/>
    <n v="4.3321299638989172"/>
    <x v="5"/>
    <x v="0"/>
  </r>
  <r>
    <x v="9"/>
    <x v="46"/>
    <n v="3.6101083032490973"/>
    <x v="5"/>
    <x v="0"/>
  </r>
  <r>
    <x v="9"/>
    <x v="47"/>
    <n v="19.855595667870038"/>
    <x v="5"/>
    <x v="0"/>
  </r>
  <r>
    <x v="9"/>
    <x v="48"/>
    <n v="6.1371841155234659"/>
    <x v="5"/>
    <x v="0"/>
  </r>
  <r>
    <x v="9"/>
    <x v="49"/>
    <n v="4.3321299638989172"/>
    <x v="5"/>
    <x v="0"/>
  </r>
  <r>
    <x v="9"/>
    <x v="50"/>
    <n v="2.8880866425992782"/>
    <x v="5"/>
    <x v="0"/>
  </r>
  <r>
    <x v="9"/>
    <x v="51"/>
    <n v="2.8880866425992782"/>
    <x v="5"/>
    <x v="0"/>
  </r>
  <r>
    <x v="9"/>
    <x v="52"/>
    <n v="2.1660649819494586"/>
    <x v="5"/>
    <x v="0"/>
  </r>
  <r>
    <x v="9"/>
    <x v="53"/>
    <n v="2.8880866425992782"/>
    <x v="5"/>
    <x v="0"/>
  </r>
  <r>
    <x v="9"/>
    <x v="54"/>
    <n v="9.025270758122744"/>
    <x v="5"/>
    <x v="0"/>
  </r>
  <r>
    <x v="9"/>
    <x v="4"/>
    <n v="41.877256317689529"/>
    <x v="5"/>
    <x v="0"/>
  </r>
  <r>
    <x v="9"/>
    <x v="55"/>
    <n v="4.5056935817805366"/>
    <x v="5"/>
    <x v="0"/>
  </r>
  <r>
    <x v="4"/>
    <x v="20"/>
    <n v="13.656387665198238"/>
    <x v="6"/>
    <x v="0"/>
  </r>
  <r>
    <x v="4"/>
    <x v="21"/>
    <n v="33.480176211453745"/>
    <x v="6"/>
    <x v="0"/>
  </r>
  <r>
    <x v="4"/>
    <x v="22"/>
    <n v="33.039647577092509"/>
    <x v="6"/>
    <x v="0"/>
  </r>
  <r>
    <x v="4"/>
    <x v="23"/>
    <n v="5.286343612334802"/>
    <x v="6"/>
    <x v="0"/>
  </r>
  <r>
    <x v="4"/>
    <x v="24"/>
    <n v="4.4052863436123344"/>
    <x v="6"/>
    <x v="0"/>
  </r>
  <r>
    <x v="4"/>
    <x v="25"/>
    <n v="0"/>
    <x v="6"/>
    <x v="0"/>
  </r>
  <r>
    <x v="4"/>
    <x v="26"/>
    <n v="10.13215859030837"/>
    <x v="6"/>
    <x v="0"/>
  </r>
  <r>
    <x v="4"/>
    <x v="27"/>
    <n v="0"/>
    <x v="6"/>
    <x v="0"/>
  </r>
  <r>
    <x v="4"/>
    <x v="28"/>
    <n v="0"/>
    <x v="6"/>
    <x v="0"/>
  </r>
  <r>
    <x v="5"/>
    <x v="20"/>
    <n v="13.656387665198238"/>
    <x v="6"/>
    <x v="0"/>
  </r>
  <r>
    <x v="5"/>
    <x v="29"/>
    <n v="34.801762114537446"/>
    <x v="6"/>
    <x v="0"/>
  </r>
  <r>
    <x v="5"/>
    <x v="30"/>
    <n v="4.8458149779735686"/>
    <x v="6"/>
    <x v="0"/>
  </r>
  <r>
    <x v="5"/>
    <x v="24"/>
    <n v="1.7621145374449338"/>
    <x v="6"/>
    <x v="0"/>
  </r>
  <r>
    <x v="5"/>
    <x v="31"/>
    <n v="0.44052863436123346"/>
    <x v="6"/>
    <x v="0"/>
  </r>
  <r>
    <x v="5"/>
    <x v="32"/>
    <n v="9.6916299559471373"/>
    <x v="6"/>
    <x v="0"/>
  </r>
  <r>
    <x v="5"/>
    <x v="27"/>
    <n v="0"/>
    <x v="6"/>
    <x v="0"/>
  </r>
  <r>
    <x v="5"/>
    <x v="28"/>
    <n v="0"/>
    <x v="6"/>
    <x v="0"/>
  </r>
  <r>
    <x v="5"/>
    <x v="4"/>
    <n v="34.801762114537446"/>
    <x v="6"/>
    <x v="0"/>
  </r>
  <r>
    <x v="6"/>
    <x v="33"/>
    <n v="1.7621145374449338"/>
    <x v="6"/>
    <x v="0"/>
  </r>
  <r>
    <x v="6"/>
    <x v="34"/>
    <n v="55.506607929515418"/>
    <x v="6"/>
    <x v="0"/>
  </r>
  <r>
    <x v="6"/>
    <x v="35"/>
    <n v="32.59911894273128"/>
    <x v="6"/>
    <x v="0"/>
  </r>
  <r>
    <x v="6"/>
    <x v="36"/>
    <n v="10.13215859030837"/>
    <x v="6"/>
    <x v="0"/>
  </r>
  <r>
    <x v="6"/>
    <x v="4"/>
    <n v="0"/>
    <x v="6"/>
    <x v="0"/>
  </r>
  <r>
    <x v="6"/>
    <x v="37"/>
    <n v="11.876651982378855"/>
    <x v="6"/>
    <x v="0"/>
  </r>
  <r>
    <x v="7"/>
    <x v="38"/>
    <n v="30.837004405286343"/>
    <x v="6"/>
    <x v="0"/>
  </r>
  <r>
    <x v="7"/>
    <x v="39"/>
    <n v="18.061674008810574"/>
    <x v="6"/>
    <x v="0"/>
  </r>
  <r>
    <x v="7"/>
    <x v="40"/>
    <n v="18.942731277533039"/>
    <x v="6"/>
    <x v="0"/>
  </r>
  <r>
    <x v="7"/>
    <x v="41"/>
    <n v="32.158590308370044"/>
    <x v="6"/>
    <x v="0"/>
  </r>
  <r>
    <x v="8"/>
    <x v="4"/>
    <n v="0"/>
    <x v="6"/>
    <x v="0"/>
  </r>
  <r>
    <x v="7"/>
    <x v="42"/>
    <n v="3.8105726872246701"/>
    <x v="6"/>
    <x v="0"/>
  </r>
  <r>
    <x v="8"/>
    <x v="43"/>
    <n v="30.837004405286343"/>
    <x v="6"/>
    <x v="0"/>
  </r>
  <r>
    <x v="8"/>
    <x v="44"/>
    <n v="69.162995594713649"/>
    <x v="6"/>
    <x v="0"/>
  </r>
  <r>
    <x v="7"/>
    <x v="4"/>
    <n v="0"/>
    <x v="6"/>
    <x v="0"/>
  </r>
  <r>
    <x v="9"/>
    <x v="45"/>
    <n v="1.7621145374449338"/>
    <x v="6"/>
    <x v="0"/>
  </r>
  <r>
    <x v="9"/>
    <x v="46"/>
    <n v="7.4889867841409687"/>
    <x v="6"/>
    <x v="0"/>
  </r>
  <r>
    <x v="9"/>
    <x v="47"/>
    <n v="23.788546255506606"/>
    <x v="6"/>
    <x v="0"/>
  </r>
  <r>
    <x v="9"/>
    <x v="48"/>
    <n v="5.286343612334802"/>
    <x v="6"/>
    <x v="0"/>
  </r>
  <r>
    <x v="9"/>
    <x v="49"/>
    <n v="3.9647577092511015"/>
    <x v="6"/>
    <x v="0"/>
  </r>
  <r>
    <x v="9"/>
    <x v="50"/>
    <n v="3.0837004405286343"/>
    <x v="6"/>
    <x v="0"/>
  </r>
  <r>
    <x v="9"/>
    <x v="51"/>
    <n v="1.7621145374449338"/>
    <x v="6"/>
    <x v="0"/>
  </r>
  <r>
    <x v="9"/>
    <x v="52"/>
    <n v="2.643171806167401"/>
    <x v="6"/>
    <x v="0"/>
  </r>
  <r>
    <x v="9"/>
    <x v="53"/>
    <n v="4.4052863436123344"/>
    <x v="6"/>
    <x v="0"/>
  </r>
  <r>
    <x v="9"/>
    <x v="54"/>
    <n v="6.607929515418502"/>
    <x v="6"/>
    <x v="0"/>
  </r>
  <r>
    <x v="9"/>
    <x v="4"/>
    <n v="39.207048458149778"/>
    <x v="6"/>
    <x v="0"/>
  </r>
  <r>
    <x v="9"/>
    <x v="55"/>
    <n v="4.0247584541062826"/>
    <x v="6"/>
    <x v="0"/>
  </r>
  <r>
    <x v="4"/>
    <x v="20"/>
    <n v="9.4224924012158056"/>
    <x v="7"/>
    <x v="0"/>
  </r>
  <r>
    <x v="4"/>
    <x v="21"/>
    <n v="44.072948328267479"/>
    <x v="7"/>
    <x v="0"/>
  </r>
  <r>
    <x v="4"/>
    <x v="22"/>
    <n v="24.620060790273556"/>
    <x v="7"/>
    <x v="0"/>
  </r>
  <r>
    <x v="4"/>
    <x v="23"/>
    <n v="6.9908814589665651"/>
    <x v="7"/>
    <x v="0"/>
  </r>
  <r>
    <x v="4"/>
    <x v="24"/>
    <n v="1.8237082066869301"/>
    <x v="7"/>
    <x v="0"/>
  </r>
  <r>
    <x v="4"/>
    <x v="25"/>
    <n v="0.91185410334346506"/>
    <x v="7"/>
    <x v="0"/>
  </r>
  <r>
    <x v="4"/>
    <x v="26"/>
    <n v="11.550151975683891"/>
    <x v="7"/>
    <x v="0"/>
  </r>
  <r>
    <x v="4"/>
    <x v="27"/>
    <n v="0.303951367781155"/>
    <x v="7"/>
    <x v="0"/>
  </r>
  <r>
    <x v="4"/>
    <x v="28"/>
    <n v="0.303951367781155"/>
    <x v="7"/>
    <x v="0"/>
  </r>
  <r>
    <x v="5"/>
    <x v="20"/>
    <n v="13.069908814589665"/>
    <x v="7"/>
    <x v="0"/>
  </r>
  <r>
    <x v="5"/>
    <x v="29"/>
    <n v="31.306990881458965"/>
    <x v="7"/>
    <x v="0"/>
  </r>
  <r>
    <x v="5"/>
    <x v="30"/>
    <n v="2.43161094224924"/>
    <x v="7"/>
    <x v="0"/>
  </r>
  <r>
    <x v="5"/>
    <x v="24"/>
    <n v="1.5197568389057752"/>
    <x v="7"/>
    <x v="0"/>
  </r>
  <r>
    <x v="5"/>
    <x v="31"/>
    <n v="0"/>
    <x v="7"/>
    <x v="0"/>
  </r>
  <r>
    <x v="5"/>
    <x v="32"/>
    <n v="8.8145896656534948"/>
    <x v="7"/>
    <x v="0"/>
  </r>
  <r>
    <x v="5"/>
    <x v="27"/>
    <n v="0.60790273556231"/>
    <x v="7"/>
    <x v="0"/>
  </r>
  <r>
    <x v="5"/>
    <x v="28"/>
    <n v="0.60790273556231"/>
    <x v="7"/>
    <x v="0"/>
  </r>
  <r>
    <x v="5"/>
    <x v="4"/>
    <n v="41.641337386018236"/>
    <x v="7"/>
    <x v="0"/>
  </r>
  <r>
    <x v="6"/>
    <x v="33"/>
    <n v="0.91185410334346506"/>
    <x v="7"/>
    <x v="0"/>
  </r>
  <r>
    <x v="6"/>
    <x v="34"/>
    <n v="72.948328267477208"/>
    <x v="7"/>
    <x v="0"/>
  </r>
  <r>
    <x v="6"/>
    <x v="35"/>
    <n v="22.796352583586625"/>
    <x v="7"/>
    <x v="0"/>
  </r>
  <r>
    <x v="6"/>
    <x v="36"/>
    <n v="3.3434650455927053"/>
    <x v="7"/>
    <x v="0"/>
  </r>
  <r>
    <x v="6"/>
    <x v="4"/>
    <n v="0"/>
    <x v="7"/>
    <x v="0"/>
  </r>
  <r>
    <x v="6"/>
    <x v="37"/>
    <n v="9.1702127659574408"/>
    <x v="7"/>
    <x v="0"/>
  </r>
  <r>
    <x v="7"/>
    <x v="38"/>
    <n v="37.689969604863222"/>
    <x v="7"/>
    <x v="0"/>
  </r>
  <r>
    <x v="7"/>
    <x v="39"/>
    <n v="18.844984802431611"/>
    <x v="7"/>
    <x v="0"/>
  </r>
  <r>
    <x v="7"/>
    <x v="40"/>
    <n v="16.413373860182372"/>
    <x v="7"/>
    <x v="0"/>
  </r>
  <r>
    <x v="7"/>
    <x v="41"/>
    <n v="26.747720364741642"/>
    <x v="7"/>
    <x v="0"/>
  </r>
  <r>
    <x v="8"/>
    <x v="4"/>
    <n v="0.303951367781155"/>
    <x v="7"/>
    <x v="0"/>
  </r>
  <r>
    <x v="7"/>
    <x v="42"/>
    <n v="3.0945121951219479"/>
    <x v="7"/>
    <x v="0"/>
  </r>
  <r>
    <x v="8"/>
    <x v="43"/>
    <n v="37.689969604863222"/>
    <x v="7"/>
    <x v="0"/>
  </r>
  <r>
    <x v="8"/>
    <x v="44"/>
    <n v="62.006079027355625"/>
    <x v="7"/>
    <x v="0"/>
  </r>
  <r>
    <x v="7"/>
    <x v="4"/>
    <n v="0.303951367781155"/>
    <x v="7"/>
    <x v="0"/>
  </r>
  <r>
    <x v="9"/>
    <x v="45"/>
    <n v="2.43161094224924"/>
    <x v="7"/>
    <x v="0"/>
  </r>
  <r>
    <x v="9"/>
    <x v="46"/>
    <n v="4.2553191489361701"/>
    <x v="7"/>
    <x v="0"/>
  </r>
  <r>
    <x v="9"/>
    <x v="47"/>
    <n v="14.285714285714286"/>
    <x v="7"/>
    <x v="0"/>
  </r>
  <r>
    <x v="9"/>
    <x v="48"/>
    <n v="6.3829787234042552"/>
    <x v="7"/>
    <x v="0"/>
  </r>
  <r>
    <x v="9"/>
    <x v="49"/>
    <n v="3.3434650455927053"/>
    <x v="7"/>
    <x v="0"/>
  </r>
  <r>
    <x v="9"/>
    <x v="50"/>
    <n v="2.735562310030395"/>
    <x v="7"/>
    <x v="0"/>
  </r>
  <r>
    <x v="9"/>
    <x v="51"/>
    <n v="1.8237082066869301"/>
    <x v="7"/>
    <x v="0"/>
  </r>
  <r>
    <x v="9"/>
    <x v="52"/>
    <n v="2.43161094224924"/>
    <x v="7"/>
    <x v="0"/>
  </r>
  <r>
    <x v="9"/>
    <x v="53"/>
    <n v="4.2553191489361701"/>
    <x v="7"/>
    <x v="0"/>
  </r>
  <r>
    <x v="9"/>
    <x v="54"/>
    <n v="11.246200607902736"/>
    <x v="7"/>
    <x v="0"/>
  </r>
  <r>
    <x v="9"/>
    <x v="4"/>
    <n v="46.808510638297875"/>
    <x v="7"/>
    <x v="0"/>
  </r>
  <r>
    <x v="9"/>
    <x v="55"/>
    <n v="5.9838095238095237"/>
    <x v="7"/>
    <x v="0"/>
  </r>
  <r>
    <x v="4"/>
    <x v="20"/>
    <n v="8.4210526315789469"/>
    <x v="8"/>
    <x v="0"/>
  </r>
  <r>
    <x v="4"/>
    <x v="21"/>
    <n v="41.403508771929822"/>
    <x v="8"/>
    <x v="0"/>
  </r>
  <r>
    <x v="4"/>
    <x v="22"/>
    <n v="23.508771929824562"/>
    <x v="8"/>
    <x v="0"/>
  </r>
  <r>
    <x v="4"/>
    <x v="23"/>
    <n v="10.175438596491228"/>
    <x v="8"/>
    <x v="0"/>
  </r>
  <r>
    <x v="4"/>
    <x v="24"/>
    <n v="8.4210526315789469"/>
    <x v="8"/>
    <x v="0"/>
  </r>
  <r>
    <x v="4"/>
    <x v="25"/>
    <n v="0"/>
    <x v="8"/>
    <x v="0"/>
  </r>
  <r>
    <x v="4"/>
    <x v="26"/>
    <n v="8.0701754385964914"/>
    <x v="8"/>
    <x v="0"/>
  </r>
  <r>
    <x v="4"/>
    <x v="27"/>
    <n v="0"/>
    <x v="8"/>
    <x v="0"/>
  </r>
  <r>
    <x v="4"/>
    <x v="28"/>
    <n v="0"/>
    <x v="8"/>
    <x v="0"/>
  </r>
  <r>
    <x v="5"/>
    <x v="20"/>
    <n v="10.175438596491228"/>
    <x v="8"/>
    <x v="0"/>
  </r>
  <r>
    <x v="5"/>
    <x v="29"/>
    <n v="25.263157894736842"/>
    <x v="8"/>
    <x v="0"/>
  </r>
  <r>
    <x v="5"/>
    <x v="30"/>
    <n v="3.8596491228070176"/>
    <x v="8"/>
    <x v="0"/>
  </r>
  <r>
    <x v="5"/>
    <x v="24"/>
    <n v="3.8596491228070176"/>
    <x v="8"/>
    <x v="0"/>
  </r>
  <r>
    <x v="5"/>
    <x v="31"/>
    <n v="0"/>
    <x v="8"/>
    <x v="0"/>
  </r>
  <r>
    <x v="5"/>
    <x v="32"/>
    <n v="7.3684210526315788"/>
    <x v="8"/>
    <x v="0"/>
  </r>
  <r>
    <x v="5"/>
    <x v="27"/>
    <n v="1.0526315789473684"/>
    <x v="8"/>
    <x v="0"/>
  </r>
  <r>
    <x v="5"/>
    <x v="28"/>
    <n v="0.70175438596491224"/>
    <x v="8"/>
    <x v="0"/>
  </r>
  <r>
    <x v="5"/>
    <x v="4"/>
    <n v="47.719298245614034"/>
    <x v="8"/>
    <x v="0"/>
  </r>
  <r>
    <x v="6"/>
    <x v="33"/>
    <n v="0.70175438596491224"/>
    <x v="8"/>
    <x v="0"/>
  </r>
  <r>
    <x v="6"/>
    <x v="34"/>
    <n v="76.84210526315789"/>
    <x v="8"/>
    <x v="0"/>
  </r>
  <r>
    <x v="6"/>
    <x v="35"/>
    <n v="19.298245614035089"/>
    <x v="8"/>
    <x v="0"/>
  </r>
  <r>
    <x v="6"/>
    <x v="36"/>
    <n v="3.1578947368421053"/>
    <x v="8"/>
    <x v="0"/>
  </r>
  <r>
    <x v="6"/>
    <x v="4"/>
    <n v="0"/>
    <x v="8"/>
    <x v="0"/>
  </r>
  <r>
    <x v="6"/>
    <x v="37"/>
    <n v="8.92631578947368"/>
    <x v="8"/>
    <x v="0"/>
  </r>
  <r>
    <x v="7"/>
    <x v="38"/>
    <n v="40.701754385964911"/>
    <x v="8"/>
    <x v="0"/>
  </r>
  <r>
    <x v="7"/>
    <x v="39"/>
    <n v="18.94736842105263"/>
    <x v="8"/>
    <x v="0"/>
  </r>
  <r>
    <x v="7"/>
    <x v="40"/>
    <n v="15.789473684210526"/>
    <x v="8"/>
    <x v="0"/>
  </r>
  <r>
    <x v="7"/>
    <x v="41"/>
    <n v="24.561403508771932"/>
    <x v="8"/>
    <x v="0"/>
  </r>
  <r>
    <x v="8"/>
    <x v="4"/>
    <n v="0"/>
    <x v="8"/>
    <x v="0"/>
  </r>
  <r>
    <x v="7"/>
    <x v="42"/>
    <n v="2.4912280701754397"/>
    <x v="8"/>
    <x v="0"/>
  </r>
  <r>
    <x v="8"/>
    <x v="43"/>
    <n v="40.701754385964911"/>
    <x v="8"/>
    <x v="0"/>
  </r>
  <r>
    <x v="8"/>
    <x v="44"/>
    <n v="59.298245614035089"/>
    <x v="8"/>
    <x v="0"/>
  </r>
  <r>
    <x v="7"/>
    <x v="4"/>
    <n v="0"/>
    <x v="8"/>
    <x v="0"/>
  </r>
  <r>
    <x v="9"/>
    <x v="45"/>
    <n v="2.1052631578947367"/>
    <x v="8"/>
    <x v="0"/>
  </r>
  <r>
    <x v="9"/>
    <x v="46"/>
    <n v="4.9122807017543861"/>
    <x v="8"/>
    <x v="0"/>
  </r>
  <r>
    <x v="9"/>
    <x v="47"/>
    <n v="15.087719298245615"/>
    <x v="8"/>
    <x v="0"/>
  </r>
  <r>
    <x v="9"/>
    <x v="48"/>
    <n v="7.0175438596491224"/>
    <x v="8"/>
    <x v="0"/>
  </r>
  <r>
    <x v="9"/>
    <x v="49"/>
    <n v="2.807017543859649"/>
    <x v="8"/>
    <x v="0"/>
  </r>
  <r>
    <x v="9"/>
    <x v="50"/>
    <n v="2.807017543859649"/>
    <x v="8"/>
    <x v="0"/>
  </r>
  <r>
    <x v="9"/>
    <x v="51"/>
    <n v="1.4035087719298245"/>
    <x v="8"/>
    <x v="0"/>
  </r>
  <r>
    <x v="9"/>
    <x v="52"/>
    <n v="2.1052631578947367"/>
    <x v="8"/>
    <x v="0"/>
  </r>
  <r>
    <x v="9"/>
    <x v="53"/>
    <n v="4.9122807017543861"/>
    <x v="8"/>
    <x v="0"/>
  </r>
  <r>
    <x v="9"/>
    <x v="54"/>
    <n v="5.9649122807017543"/>
    <x v="8"/>
    <x v="0"/>
  </r>
  <r>
    <x v="9"/>
    <x v="4"/>
    <n v="50.877192982456137"/>
    <x v="8"/>
    <x v="0"/>
  </r>
  <r>
    <x v="9"/>
    <x v="55"/>
    <n v="4.7333333333333334"/>
    <x v="8"/>
    <x v="0"/>
  </r>
  <r>
    <x v="4"/>
    <x v="20"/>
    <n v="9.6952908587257625"/>
    <x v="9"/>
    <x v="0"/>
  </r>
  <r>
    <x v="4"/>
    <x v="21"/>
    <n v="29.085872576177284"/>
    <x v="9"/>
    <x v="0"/>
  </r>
  <r>
    <x v="4"/>
    <x v="22"/>
    <n v="42.936288088642662"/>
    <x v="9"/>
    <x v="0"/>
  </r>
  <r>
    <x v="4"/>
    <x v="23"/>
    <n v="1.9390581717451523"/>
    <x v="9"/>
    <x v="0"/>
  </r>
  <r>
    <x v="4"/>
    <x v="24"/>
    <n v="10.249307479224377"/>
    <x v="9"/>
    <x v="0"/>
  </r>
  <r>
    <x v="4"/>
    <x v="25"/>
    <n v="1.6620498614958448"/>
    <x v="9"/>
    <x v="0"/>
  </r>
  <r>
    <x v="4"/>
    <x v="26"/>
    <n v="4.43213296398892"/>
    <x v="9"/>
    <x v="0"/>
  </r>
  <r>
    <x v="4"/>
    <x v="27"/>
    <n v="0"/>
    <x v="9"/>
    <x v="0"/>
  </r>
  <r>
    <x v="4"/>
    <x v="28"/>
    <n v="0"/>
    <x v="9"/>
    <x v="0"/>
  </r>
  <r>
    <x v="5"/>
    <x v="20"/>
    <n v="4.7091412742382275"/>
    <x v="9"/>
    <x v="0"/>
  </r>
  <r>
    <x v="5"/>
    <x v="29"/>
    <n v="30.470914127423821"/>
    <x v="9"/>
    <x v="0"/>
  </r>
  <r>
    <x v="5"/>
    <x v="30"/>
    <n v="0.83102493074792239"/>
    <x v="9"/>
    <x v="0"/>
  </r>
  <r>
    <x v="5"/>
    <x v="24"/>
    <n v="2.4930747922437675"/>
    <x v="9"/>
    <x v="0"/>
  </r>
  <r>
    <x v="5"/>
    <x v="31"/>
    <n v="1.6620498614958448"/>
    <x v="9"/>
    <x v="0"/>
  </r>
  <r>
    <x v="5"/>
    <x v="32"/>
    <n v="1.9390581717451523"/>
    <x v="9"/>
    <x v="0"/>
  </r>
  <r>
    <x v="5"/>
    <x v="27"/>
    <n v="0.554016620498615"/>
    <x v="9"/>
    <x v="0"/>
  </r>
  <r>
    <x v="5"/>
    <x v="28"/>
    <n v="0.2770083102493075"/>
    <x v="9"/>
    <x v="0"/>
  </r>
  <r>
    <x v="5"/>
    <x v="4"/>
    <n v="57.063711911357338"/>
    <x v="9"/>
    <x v="0"/>
  </r>
  <r>
    <x v="6"/>
    <x v="33"/>
    <n v="1.3850415512465375"/>
    <x v="9"/>
    <x v="0"/>
  </r>
  <r>
    <x v="6"/>
    <x v="34"/>
    <n v="50.692520775623265"/>
    <x v="9"/>
    <x v="0"/>
  </r>
  <r>
    <x v="6"/>
    <x v="35"/>
    <n v="42.382271468144047"/>
    <x v="9"/>
    <x v="0"/>
  </r>
  <r>
    <x v="6"/>
    <x v="36"/>
    <n v="5.54016620498615"/>
    <x v="9"/>
    <x v="0"/>
  </r>
  <r>
    <x v="6"/>
    <x v="4"/>
    <n v="0"/>
    <x v="9"/>
    <x v="0"/>
  </r>
  <r>
    <x v="6"/>
    <x v="37"/>
    <n v="10.193905817174523"/>
    <x v="9"/>
    <x v="0"/>
  </r>
  <r>
    <x v="7"/>
    <x v="38"/>
    <n v="54.016620498614955"/>
    <x v="9"/>
    <x v="0"/>
  </r>
  <r>
    <x v="7"/>
    <x v="39"/>
    <n v="11.911357340720222"/>
    <x v="9"/>
    <x v="0"/>
  </r>
  <r>
    <x v="7"/>
    <x v="40"/>
    <n v="14.681440443213296"/>
    <x v="9"/>
    <x v="0"/>
  </r>
  <r>
    <x v="7"/>
    <x v="41"/>
    <n v="19.390581717451525"/>
    <x v="9"/>
    <x v="0"/>
  </r>
  <r>
    <x v="8"/>
    <x v="4"/>
    <n v="0"/>
    <x v="9"/>
    <x v="0"/>
  </r>
  <r>
    <x v="7"/>
    <x v="42"/>
    <n v="2.8310249307479221"/>
    <x v="9"/>
    <x v="0"/>
  </r>
  <r>
    <x v="8"/>
    <x v="43"/>
    <n v="54.016620498614955"/>
    <x v="9"/>
    <x v="0"/>
  </r>
  <r>
    <x v="8"/>
    <x v="44"/>
    <n v="45.983379501385045"/>
    <x v="9"/>
    <x v="0"/>
  </r>
  <r>
    <x v="7"/>
    <x v="4"/>
    <n v="0"/>
    <x v="9"/>
    <x v="0"/>
  </r>
  <r>
    <x v="9"/>
    <x v="45"/>
    <n v="3.3240997229916895"/>
    <x v="9"/>
    <x v="0"/>
  </r>
  <r>
    <x v="9"/>
    <x v="46"/>
    <n v="4.986149584487535"/>
    <x v="9"/>
    <x v="0"/>
  </r>
  <r>
    <x v="9"/>
    <x v="47"/>
    <n v="12.465373961218837"/>
    <x v="9"/>
    <x v="0"/>
  </r>
  <r>
    <x v="9"/>
    <x v="48"/>
    <n v="5.54016620498615"/>
    <x v="9"/>
    <x v="0"/>
  </r>
  <r>
    <x v="9"/>
    <x v="49"/>
    <n v="2.770083102493075"/>
    <x v="9"/>
    <x v="0"/>
  </r>
  <r>
    <x v="9"/>
    <x v="50"/>
    <n v="0.83102493074792239"/>
    <x v="9"/>
    <x v="0"/>
  </r>
  <r>
    <x v="9"/>
    <x v="51"/>
    <n v="2.770083102493075"/>
    <x v="9"/>
    <x v="0"/>
  </r>
  <r>
    <x v="9"/>
    <x v="52"/>
    <n v="2.21606648199446"/>
    <x v="9"/>
    <x v="0"/>
  </r>
  <r>
    <x v="9"/>
    <x v="53"/>
    <n v="3.0470914127423825"/>
    <x v="9"/>
    <x v="0"/>
  </r>
  <r>
    <x v="9"/>
    <x v="54"/>
    <n v="4.43213296398892"/>
    <x v="9"/>
    <x v="0"/>
  </r>
  <r>
    <x v="9"/>
    <x v="4"/>
    <n v="57.617728531855953"/>
    <x v="9"/>
    <x v="0"/>
  </r>
  <r>
    <x v="9"/>
    <x v="55"/>
    <n v="3.8790849673202619"/>
    <x v="9"/>
    <x v="0"/>
  </r>
  <r>
    <x v="4"/>
    <x v="20"/>
    <n v="3.2388663967611335"/>
    <x v="10"/>
    <x v="0"/>
  </r>
  <r>
    <x v="4"/>
    <x v="21"/>
    <n v="10.526315789473685"/>
    <x v="10"/>
    <x v="0"/>
  </r>
  <r>
    <x v="4"/>
    <x v="22"/>
    <n v="27.530364372469634"/>
    <x v="10"/>
    <x v="0"/>
  </r>
  <r>
    <x v="4"/>
    <x v="23"/>
    <n v="6.0728744939271255"/>
    <x v="10"/>
    <x v="0"/>
  </r>
  <r>
    <x v="4"/>
    <x v="24"/>
    <n v="31.983805668016196"/>
    <x v="10"/>
    <x v="0"/>
  </r>
  <r>
    <x v="4"/>
    <x v="25"/>
    <n v="4.8582995951417001"/>
    <x v="10"/>
    <x v="0"/>
  </r>
  <r>
    <x v="4"/>
    <x v="26"/>
    <n v="13.765182186234817"/>
    <x v="10"/>
    <x v="0"/>
  </r>
  <r>
    <x v="4"/>
    <x v="27"/>
    <n v="1.214574898785425"/>
    <x v="10"/>
    <x v="0"/>
  </r>
  <r>
    <x v="4"/>
    <x v="28"/>
    <n v="0.80971659919028338"/>
    <x v="10"/>
    <x v="0"/>
  </r>
  <r>
    <x v="5"/>
    <x v="20"/>
    <n v="4.8582995951417001"/>
    <x v="10"/>
    <x v="0"/>
  </r>
  <r>
    <x v="5"/>
    <x v="29"/>
    <n v="17.004048582995953"/>
    <x v="10"/>
    <x v="0"/>
  </r>
  <r>
    <x v="5"/>
    <x v="30"/>
    <n v="2.42914979757085"/>
    <x v="10"/>
    <x v="0"/>
  </r>
  <r>
    <x v="5"/>
    <x v="24"/>
    <n v="8.5020242914979764"/>
    <x v="10"/>
    <x v="0"/>
  </r>
  <r>
    <x v="5"/>
    <x v="31"/>
    <n v="2.834008097165992"/>
    <x v="10"/>
    <x v="0"/>
  </r>
  <r>
    <x v="5"/>
    <x v="32"/>
    <n v="3.6437246963562755"/>
    <x v="10"/>
    <x v="0"/>
  </r>
  <r>
    <x v="5"/>
    <x v="27"/>
    <n v="0"/>
    <x v="10"/>
    <x v="0"/>
  </r>
  <r>
    <x v="5"/>
    <x v="28"/>
    <n v="0.40485829959514169"/>
    <x v="10"/>
    <x v="0"/>
  </r>
  <r>
    <x v="5"/>
    <x v="4"/>
    <n v="60.323886639676111"/>
    <x v="10"/>
    <x v="0"/>
  </r>
  <r>
    <x v="6"/>
    <x v="33"/>
    <n v="3.2388663967611335"/>
    <x v="10"/>
    <x v="0"/>
  </r>
  <r>
    <x v="6"/>
    <x v="34"/>
    <n v="63.157894736842103"/>
    <x v="10"/>
    <x v="0"/>
  </r>
  <r>
    <x v="6"/>
    <x v="35"/>
    <n v="27.935222672064778"/>
    <x v="10"/>
    <x v="0"/>
  </r>
  <r>
    <x v="6"/>
    <x v="36"/>
    <n v="5.668016194331984"/>
    <x v="10"/>
    <x v="0"/>
  </r>
  <r>
    <x v="6"/>
    <x v="4"/>
    <n v="0"/>
    <x v="10"/>
    <x v="0"/>
  </r>
  <r>
    <x v="6"/>
    <x v="37"/>
    <n v="9.5263157894736814"/>
    <x v="10"/>
    <x v="0"/>
  </r>
  <r>
    <x v="7"/>
    <x v="38"/>
    <n v="58.299595141700408"/>
    <x v="10"/>
    <x v="0"/>
  </r>
  <r>
    <x v="7"/>
    <x v="39"/>
    <n v="11.740890688259109"/>
    <x v="10"/>
    <x v="0"/>
  </r>
  <r>
    <x v="7"/>
    <x v="40"/>
    <n v="6.4777327935222671"/>
    <x v="10"/>
    <x v="0"/>
  </r>
  <r>
    <x v="7"/>
    <x v="41"/>
    <n v="23.076923076923077"/>
    <x v="10"/>
    <x v="0"/>
  </r>
  <r>
    <x v="8"/>
    <x v="4"/>
    <n v="0.40485829959514169"/>
    <x v="10"/>
    <x v="0"/>
  </r>
  <r>
    <x v="7"/>
    <x v="42"/>
    <n v="3.0650406504065035"/>
    <x v="10"/>
    <x v="0"/>
  </r>
  <r>
    <x v="8"/>
    <x v="43"/>
    <n v="58.299595141700408"/>
    <x v="10"/>
    <x v="0"/>
  </r>
  <r>
    <x v="8"/>
    <x v="44"/>
    <n v="41.295546558704451"/>
    <x v="10"/>
    <x v="0"/>
  </r>
  <r>
    <x v="7"/>
    <x v="4"/>
    <n v="0.40485829959514169"/>
    <x v="10"/>
    <x v="0"/>
  </r>
  <r>
    <x v="9"/>
    <x v="45"/>
    <n v="3.6437246963562755"/>
    <x v="10"/>
    <x v="0"/>
  </r>
  <r>
    <x v="9"/>
    <x v="46"/>
    <n v="4.8582995951417001"/>
    <x v="10"/>
    <x v="0"/>
  </r>
  <r>
    <x v="9"/>
    <x v="47"/>
    <n v="12.550607287449393"/>
    <x v="10"/>
    <x v="0"/>
  </r>
  <r>
    <x v="9"/>
    <x v="48"/>
    <n v="2.834008097165992"/>
    <x v="10"/>
    <x v="0"/>
  </r>
  <r>
    <x v="9"/>
    <x v="49"/>
    <n v="2.42914979757085"/>
    <x v="10"/>
    <x v="0"/>
  </r>
  <r>
    <x v="9"/>
    <x v="50"/>
    <n v="3.2388663967611335"/>
    <x v="10"/>
    <x v="0"/>
  </r>
  <r>
    <x v="9"/>
    <x v="51"/>
    <n v="1.214574898785425"/>
    <x v="10"/>
    <x v="0"/>
  </r>
  <r>
    <x v="9"/>
    <x v="52"/>
    <n v="0"/>
    <x v="10"/>
    <x v="0"/>
  </r>
  <r>
    <x v="9"/>
    <x v="53"/>
    <n v="3.2388663967611335"/>
    <x v="10"/>
    <x v="0"/>
  </r>
  <r>
    <x v="9"/>
    <x v="54"/>
    <n v="3.6437246963562755"/>
    <x v="10"/>
    <x v="0"/>
  </r>
  <r>
    <x v="9"/>
    <x v="4"/>
    <n v="62.348178137651821"/>
    <x v="10"/>
    <x v="0"/>
  </r>
  <r>
    <x v="9"/>
    <x v="55"/>
    <n v="3.5071684587813614"/>
    <x v="10"/>
    <x v="0"/>
  </r>
  <r>
    <x v="4"/>
    <x v="20"/>
    <n v="4.838709677419355"/>
    <x v="11"/>
    <x v="0"/>
  </r>
  <r>
    <x v="4"/>
    <x v="21"/>
    <n v="28.629032258064516"/>
    <x v="11"/>
    <x v="0"/>
  </r>
  <r>
    <x v="4"/>
    <x v="22"/>
    <n v="41.532258064516128"/>
    <x v="11"/>
    <x v="0"/>
  </r>
  <r>
    <x v="4"/>
    <x v="23"/>
    <n v="1.6129032258064515"/>
    <x v="11"/>
    <x v="0"/>
  </r>
  <r>
    <x v="4"/>
    <x v="24"/>
    <n v="21.774193548387096"/>
    <x v="11"/>
    <x v="0"/>
  </r>
  <r>
    <x v="4"/>
    <x v="25"/>
    <n v="0.40322580645161288"/>
    <x v="11"/>
    <x v="0"/>
  </r>
  <r>
    <x v="4"/>
    <x v="26"/>
    <n v="1.2096774193548387"/>
    <x v="11"/>
    <x v="0"/>
  </r>
  <r>
    <x v="4"/>
    <x v="27"/>
    <n v="0"/>
    <x v="11"/>
    <x v="0"/>
  </r>
  <r>
    <x v="4"/>
    <x v="28"/>
    <n v="0"/>
    <x v="11"/>
    <x v="0"/>
  </r>
  <r>
    <x v="5"/>
    <x v="20"/>
    <n v="5.645161290322581"/>
    <x v="11"/>
    <x v="0"/>
  </r>
  <r>
    <x v="5"/>
    <x v="29"/>
    <n v="35.08064516129032"/>
    <x v="11"/>
    <x v="0"/>
  </r>
  <r>
    <x v="5"/>
    <x v="30"/>
    <n v="1.6129032258064515"/>
    <x v="11"/>
    <x v="0"/>
  </r>
  <r>
    <x v="5"/>
    <x v="24"/>
    <n v="12.903225806451612"/>
    <x v="11"/>
    <x v="0"/>
  </r>
  <r>
    <x v="5"/>
    <x v="31"/>
    <n v="2.0161290322580645"/>
    <x v="11"/>
    <x v="0"/>
  </r>
  <r>
    <x v="5"/>
    <x v="32"/>
    <n v="2.4193548387096775"/>
    <x v="11"/>
    <x v="0"/>
  </r>
  <r>
    <x v="5"/>
    <x v="27"/>
    <n v="0.40322580645161288"/>
    <x v="11"/>
    <x v="0"/>
  </r>
  <r>
    <x v="5"/>
    <x v="28"/>
    <n v="0"/>
    <x v="11"/>
    <x v="0"/>
  </r>
  <r>
    <x v="5"/>
    <x v="4"/>
    <n v="39.91935483870968"/>
    <x v="11"/>
    <x v="0"/>
  </r>
  <r>
    <x v="6"/>
    <x v="33"/>
    <n v="3.629032258064516"/>
    <x v="11"/>
    <x v="0"/>
  </r>
  <r>
    <x v="6"/>
    <x v="34"/>
    <n v="50.806451612903224"/>
    <x v="11"/>
    <x v="0"/>
  </r>
  <r>
    <x v="6"/>
    <x v="35"/>
    <n v="39.91935483870968"/>
    <x v="11"/>
    <x v="0"/>
  </r>
  <r>
    <x v="6"/>
    <x v="36"/>
    <n v="5.645161290322581"/>
    <x v="11"/>
    <x v="0"/>
  </r>
  <r>
    <x v="6"/>
    <x v="4"/>
    <n v="0"/>
    <x v="11"/>
    <x v="0"/>
  </r>
  <r>
    <x v="6"/>
    <x v="37"/>
    <n v="11.213709677419347"/>
    <x v="11"/>
    <x v="0"/>
  </r>
  <r>
    <x v="7"/>
    <x v="38"/>
    <n v="35.887096774193552"/>
    <x v="11"/>
    <x v="0"/>
  </r>
  <r>
    <x v="7"/>
    <x v="39"/>
    <n v="17.741935483870968"/>
    <x v="11"/>
    <x v="0"/>
  </r>
  <r>
    <x v="7"/>
    <x v="40"/>
    <n v="13.306451612903226"/>
    <x v="11"/>
    <x v="0"/>
  </r>
  <r>
    <x v="7"/>
    <x v="41"/>
    <n v="33.064516129032256"/>
    <x v="11"/>
    <x v="0"/>
  </r>
  <r>
    <x v="8"/>
    <x v="4"/>
    <n v="0"/>
    <x v="11"/>
    <x v="0"/>
  </r>
  <r>
    <x v="7"/>
    <x v="42"/>
    <n v="4.9274193548387082"/>
    <x v="11"/>
    <x v="0"/>
  </r>
  <r>
    <x v="8"/>
    <x v="43"/>
    <n v="35.887096774193552"/>
    <x v="11"/>
    <x v="0"/>
  </r>
  <r>
    <x v="8"/>
    <x v="44"/>
    <n v="64.112903225806448"/>
    <x v="11"/>
    <x v="0"/>
  </r>
  <r>
    <x v="7"/>
    <x v="4"/>
    <n v="0"/>
    <x v="11"/>
    <x v="0"/>
  </r>
  <r>
    <x v="9"/>
    <x v="45"/>
    <n v="7.258064516129032"/>
    <x v="11"/>
    <x v="0"/>
  </r>
  <r>
    <x v="9"/>
    <x v="46"/>
    <n v="8.064516129032258"/>
    <x v="11"/>
    <x v="0"/>
  </r>
  <r>
    <x v="9"/>
    <x v="47"/>
    <n v="16.532258064516128"/>
    <x v="11"/>
    <x v="0"/>
  </r>
  <r>
    <x v="9"/>
    <x v="48"/>
    <n v="6.0483870967741939"/>
    <x v="11"/>
    <x v="0"/>
  </r>
  <r>
    <x v="9"/>
    <x v="49"/>
    <n v="2.4193548387096775"/>
    <x v="11"/>
    <x v="0"/>
  </r>
  <r>
    <x v="9"/>
    <x v="50"/>
    <n v="2.4193548387096775"/>
    <x v="11"/>
    <x v="0"/>
  </r>
  <r>
    <x v="9"/>
    <x v="51"/>
    <n v="1.2096774193548387"/>
    <x v="11"/>
    <x v="0"/>
  </r>
  <r>
    <x v="9"/>
    <x v="52"/>
    <n v="2.4193548387096775"/>
    <x v="11"/>
    <x v="0"/>
  </r>
  <r>
    <x v="9"/>
    <x v="53"/>
    <n v="4.032258064516129"/>
    <x v="11"/>
    <x v="0"/>
  </r>
  <r>
    <x v="9"/>
    <x v="54"/>
    <n v="5.645161290322581"/>
    <x v="11"/>
    <x v="0"/>
  </r>
  <r>
    <x v="9"/>
    <x v="4"/>
    <n v="43.951612903225808"/>
    <x v="11"/>
    <x v="0"/>
  </r>
  <r>
    <x v="9"/>
    <x v="55"/>
    <n v="4.0707434052757803"/>
    <x v="11"/>
    <x v="0"/>
  </r>
  <r>
    <x v="4"/>
    <x v="20"/>
    <n v="6.7264573991031389"/>
    <x v="12"/>
    <x v="0"/>
  </r>
  <r>
    <x v="4"/>
    <x v="21"/>
    <n v="34.529147982062781"/>
    <x v="12"/>
    <x v="0"/>
  </r>
  <r>
    <x v="4"/>
    <x v="22"/>
    <n v="39.013452914798208"/>
    <x v="12"/>
    <x v="0"/>
  </r>
  <r>
    <x v="4"/>
    <x v="23"/>
    <n v="3.5874439461883409"/>
    <x v="12"/>
    <x v="0"/>
  </r>
  <r>
    <x v="4"/>
    <x v="24"/>
    <n v="8.9686098654708513"/>
    <x v="12"/>
    <x v="0"/>
  </r>
  <r>
    <x v="4"/>
    <x v="25"/>
    <n v="0.89686098654708524"/>
    <x v="12"/>
    <x v="0"/>
  </r>
  <r>
    <x v="4"/>
    <x v="26"/>
    <n v="5.3811659192825116"/>
    <x v="12"/>
    <x v="0"/>
  </r>
  <r>
    <x v="4"/>
    <x v="27"/>
    <n v="0"/>
    <x v="12"/>
    <x v="0"/>
  </r>
  <r>
    <x v="4"/>
    <x v="28"/>
    <n v="0.89686098654708524"/>
    <x v="12"/>
    <x v="0"/>
  </r>
  <r>
    <x v="5"/>
    <x v="20"/>
    <n v="2.2421524663677128"/>
    <x v="12"/>
    <x v="0"/>
  </r>
  <r>
    <x v="5"/>
    <x v="29"/>
    <n v="18.834080717488789"/>
    <x v="12"/>
    <x v="0"/>
  </r>
  <r>
    <x v="5"/>
    <x v="30"/>
    <n v="0.89686098654708524"/>
    <x v="12"/>
    <x v="0"/>
  </r>
  <r>
    <x v="5"/>
    <x v="24"/>
    <n v="3.5874439461883409"/>
    <x v="12"/>
    <x v="0"/>
  </r>
  <r>
    <x v="5"/>
    <x v="31"/>
    <n v="1.7937219730941705"/>
    <x v="12"/>
    <x v="0"/>
  </r>
  <r>
    <x v="5"/>
    <x v="32"/>
    <n v="4.4843049327354256"/>
    <x v="12"/>
    <x v="0"/>
  </r>
  <r>
    <x v="5"/>
    <x v="27"/>
    <n v="0"/>
    <x v="12"/>
    <x v="0"/>
  </r>
  <r>
    <x v="5"/>
    <x v="28"/>
    <n v="2.2421524663677128"/>
    <x v="12"/>
    <x v="0"/>
  </r>
  <r>
    <x v="5"/>
    <x v="4"/>
    <n v="65.919282511210767"/>
    <x v="12"/>
    <x v="0"/>
  </r>
  <r>
    <x v="6"/>
    <x v="33"/>
    <n v="3.5874439461883409"/>
    <x v="12"/>
    <x v="0"/>
  </r>
  <r>
    <x v="6"/>
    <x v="34"/>
    <n v="69.058295964125563"/>
    <x v="12"/>
    <x v="0"/>
  </r>
  <r>
    <x v="6"/>
    <x v="35"/>
    <n v="21.076233183856502"/>
    <x v="12"/>
    <x v="0"/>
  </r>
  <r>
    <x v="6"/>
    <x v="36"/>
    <n v="6.2780269058295968"/>
    <x v="12"/>
    <x v="0"/>
  </r>
  <r>
    <x v="6"/>
    <x v="4"/>
    <n v="0"/>
    <x v="12"/>
    <x v="0"/>
  </r>
  <r>
    <x v="6"/>
    <x v="37"/>
    <n v="9.3632286995515663"/>
    <x v="12"/>
    <x v="0"/>
  </r>
  <r>
    <x v="7"/>
    <x v="38"/>
    <n v="63.228699551569505"/>
    <x v="12"/>
    <x v="0"/>
  </r>
  <r>
    <x v="7"/>
    <x v="39"/>
    <n v="7.623318385650224"/>
    <x v="12"/>
    <x v="0"/>
  </r>
  <r>
    <x v="7"/>
    <x v="40"/>
    <n v="13.452914798206278"/>
    <x v="12"/>
    <x v="0"/>
  </r>
  <r>
    <x v="7"/>
    <x v="41"/>
    <n v="15.695067264573991"/>
    <x v="12"/>
    <x v="0"/>
  </r>
  <r>
    <x v="8"/>
    <x v="4"/>
    <n v="0"/>
    <x v="12"/>
    <x v="0"/>
  </r>
  <r>
    <x v="7"/>
    <x v="42"/>
    <n v="1.641255605381166"/>
    <x v="12"/>
    <x v="0"/>
  </r>
  <r>
    <x v="8"/>
    <x v="43"/>
    <n v="63.228699551569505"/>
    <x v="12"/>
    <x v="0"/>
  </r>
  <r>
    <x v="8"/>
    <x v="44"/>
    <n v="36.771300448430495"/>
    <x v="12"/>
    <x v="0"/>
  </r>
  <r>
    <x v="7"/>
    <x v="4"/>
    <n v="0"/>
    <x v="12"/>
    <x v="0"/>
  </r>
  <r>
    <x v="9"/>
    <x v="45"/>
    <n v="1.3452914798206279"/>
    <x v="12"/>
    <x v="0"/>
  </r>
  <r>
    <x v="9"/>
    <x v="46"/>
    <n v="4.4843049327354256"/>
    <x v="12"/>
    <x v="0"/>
  </r>
  <r>
    <x v="9"/>
    <x v="47"/>
    <n v="6.7264573991031389"/>
    <x v="12"/>
    <x v="0"/>
  </r>
  <r>
    <x v="9"/>
    <x v="48"/>
    <n v="4.4843049327354256"/>
    <x v="12"/>
    <x v="0"/>
  </r>
  <r>
    <x v="9"/>
    <x v="49"/>
    <n v="0.89686098654708524"/>
    <x v="12"/>
    <x v="0"/>
  </r>
  <r>
    <x v="9"/>
    <x v="50"/>
    <n v="1.7937219730941705"/>
    <x v="12"/>
    <x v="0"/>
  </r>
  <r>
    <x v="9"/>
    <x v="51"/>
    <n v="1.7937219730941705"/>
    <x v="12"/>
    <x v="0"/>
  </r>
  <r>
    <x v="9"/>
    <x v="52"/>
    <n v="1.3452914798206279"/>
    <x v="12"/>
    <x v="0"/>
  </r>
  <r>
    <x v="9"/>
    <x v="53"/>
    <n v="1.3452914798206279"/>
    <x v="12"/>
    <x v="0"/>
  </r>
  <r>
    <x v="9"/>
    <x v="54"/>
    <n v="6.2780269058295968"/>
    <x v="12"/>
    <x v="0"/>
  </r>
  <r>
    <x v="9"/>
    <x v="4"/>
    <n v="69.506726457399097"/>
    <x v="12"/>
    <x v="0"/>
  </r>
  <r>
    <x v="9"/>
    <x v="55"/>
    <n v="5.3615196078431362"/>
    <x v="12"/>
    <x v="0"/>
  </r>
  <r>
    <x v="4"/>
    <x v="20"/>
    <n v="5.1948051948051948"/>
    <x v="13"/>
    <x v="0"/>
  </r>
  <r>
    <x v="4"/>
    <x v="21"/>
    <n v="25.974025974025974"/>
    <x v="13"/>
    <x v="0"/>
  </r>
  <r>
    <x v="4"/>
    <x v="22"/>
    <n v="40.259740259740262"/>
    <x v="13"/>
    <x v="0"/>
  </r>
  <r>
    <x v="4"/>
    <x v="23"/>
    <n v="1.948051948051948"/>
    <x v="13"/>
    <x v="0"/>
  </r>
  <r>
    <x v="4"/>
    <x v="24"/>
    <n v="8.4415584415584419"/>
    <x v="13"/>
    <x v="0"/>
  </r>
  <r>
    <x v="4"/>
    <x v="25"/>
    <n v="2.5974025974025974"/>
    <x v="13"/>
    <x v="0"/>
  </r>
  <r>
    <x v="4"/>
    <x v="26"/>
    <n v="14.285714285714286"/>
    <x v="13"/>
    <x v="0"/>
  </r>
  <r>
    <x v="4"/>
    <x v="27"/>
    <n v="1.2987012987012987"/>
    <x v="13"/>
    <x v="0"/>
  </r>
  <r>
    <x v="4"/>
    <x v="28"/>
    <n v="0"/>
    <x v="13"/>
    <x v="0"/>
  </r>
  <r>
    <x v="5"/>
    <x v="20"/>
    <n v="3.2467532467532467"/>
    <x v="13"/>
    <x v="0"/>
  </r>
  <r>
    <x v="5"/>
    <x v="29"/>
    <n v="18.181818181818183"/>
    <x v="13"/>
    <x v="0"/>
  </r>
  <r>
    <x v="5"/>
    <x v="30"/>
    <n v="0.64935064935064934"/>
    <x v="13"/>
    <x v="0"/>
  </r>
  <r>
    <x v="5"/>
    <x v="24"/>
    <n v="1.2987012987012987"/>
    <x v="13"/>
    <x v="0"/>
  </r>
  <r>
    <x v="5"/>
    <x v="31"/>
    <n v="3.2467532467532467"/>
    <x v="13"/>
    <x v="0"/>
  </r>
  <r>
    <x v="5"/>
    <x v="32"/>
    <n v="5.1948051948051948"/>
    <x v="13"/>
    <x v="0"/>
  </r>
  <r>
    <x v="5"/>
    <x v="27"/>
    <n v="0.64935064935064934"/>
    <x v="13"/>
    <x v="0"/>
  </r>
  <r>
    <x v="5"/>
    <x v="28"/>
    <n v="0.64935064935064934"/>
    <x v="13"/>
    <x v="0"/>
  </r>
  <r>
    <x v="5"/>
    <x v="4"/>
    <n v="66.883116883116884"/>
    <x v="13"/>
    <x v="0"/>
  </r>
  <r>
    <x v="6"/>
    <x v="33"/>
    <n v="0.64935064935064934"/>
    <x v="13"/>
    <x v="0"/>
  </r>
  <r>
    <x v="6"/>
    <x v="34"/>
    <n v="54.545454545454547"/>
    <x v="13"/>
    <x v="0"/>
  </r>
  <r>
    <x v="6"/>
    <x v="35"/>
    <n v="38.961038961038959"/>
    <x v="13"/>
    <x v="0"/>
  </r>
  <r>
    <x v="6"/>
    <x v="36"/>
    <n v="5.8441558441558445"/>
    <x v="13"/>
    <x v="0"/>
  </r>
  <r>
    <x v="6"/>
    <x v="4"/>
    <n v="0"/>
    <x v="13"/>
    <x v="0"/>
  </r>
  <r>
    <x v="6"/>
    <x v="37"/>
    <n v="10.357142857142859"/>
    <x v="13"/>
    <x v="0"/>
  </r>
  <r>
    <x v="7"/>
    <x v="38"/>
    <n v="59.740259740259738"/>
    <x v="13"/>
    <x v="0"/>
  </r>
  <r>
    <x v="7"/>
    <x v="39"/>
    <n v="10.38961038961039"/>
    <x v="13"/>
    <x v="0"/>
  </r>
  <r>
    <x v="7"/>
    <x v="40"/>
    <n v="10.38961038961039"/>
    <x v="13"/>
    <x v="0"/>
  </r>
  <r>
    <x v="7"/>
    <x v="41"/>
    <n v="19.480519480519479"/>
    <x v="13"/>
    <x v="0"/>
  </r>
  <r>
    <x v="8"/>
    <x v="4"/>
    <n v="0"/>
    <x v="13"/>
    <x v="0"/>
  </r>
  <r>
    <x v="7"/>
    <x v="42"/>
    <n v="2.9740259740259738"/>
    <x v="13"/>
    <x v="0"/>
  </r>
  <r>
    <x v="8"/>
    <x v="43"/>
    <n v="59.740259740259738"/>
    <x v="13"/>
    <x v="0"/>
  </r>
  <r>
    <x v="8"/>
    <x v="44"/>
    <n v="40.259740259740262"/>
    <x v="13"/>
    <x v="0"/>
  </r>
  <r>
    <x v="7"/>
    <x v="4"/>
    <n v="0"/>
    <x v="13"/>
    <x v="0"/>
  </r>
  <r>
    <x v="9"/>
    <x v="45"/>
    <n v="4.5454545454545459"/>
    <x v="13"/>
    <x v="0"/>
  </r>
  <r>
    <x v="9"/>
    <x v="46"/>
    <n v="1.948051948051948"/>
    <x v="13"/>
    <x v="0"/>
  </r>
  <r>
    <x v="9"/>
    <x v="47"/>
    <n v="11.038961038961039"/>
    <x v="13"/>
    <x v="0"/>
  </r>
  <r>
    <x v="9"/>
    <x v="48"/>
    <n v="7.1428571428571432"/>
    <x v="13"/>
    <x v="0"/>
  </r>
  <r>
    <x v="9"/>
    <x v="49"/>
    <n v="0.64935064935064934"/>
    <x v="13"/>
    <x v="0"/>
  </r>
  <r>
    <x v="9"/>
    <x v="50"/>
    <n v="0.64935064935064934"/>
    <x v="13"/>
    <x v="0"/>
  </r>
  <r>
    <x v="9"/>
    <x v="51"/>
    <n v="0"/>
    <x v="13"/>
    <x v="0"/>
  </r>
  <r>
    <x v="9"/>
    <x v="52"/>
    <n v="1.2987012987012987"/>
    <x v="13"/>
    <x v="0"/>
  </r>
  <r>
    <x v="9"/>
    <x v="53"/>
    <n v="1.948051948051948"/>
    <x v="13"/>
    <x v="0"/>
  </r>
  <r>
    <x v="9"/>
    <x v="54"/>
    <n v="5.1948051948051948"/>
    <x v="13"/>
    <x v="0"/>
  </r>
  <r>
    <x v="9"/>
    <x v="4"/>
    <n v="65.584415584415581"/>
    <x v="13"/>
    <x v="0"/>
  </r>
  <r>
    <x v="9"/>
    <x v="55"/>
    <n v="4.3223270440251573"/>
    <x v="13"/>
    <x v="0"/>
  </r>
  <r>
    <x v="4"/>
    <x v="20"/>
    <n v="11.764705882352942"/>
    <x v="14"/>
    <x v="0"/>
  </r>
  <r>
    <x v="4"/>
    <x v="21"/>
    <n v="26.737967914438503"/>
    <x v="14"/>
    <x v="0"/>
  </r>
  <r>
    <x v="4"/>
    <x v="22"/>
    <n v="32.62032085561497"/>
    <x v="14"/>
    <x v="0"/>
  </r>
  <r>
    <x v="4"/>
    <x v="23"/>
    <n v="6.4171122994652405"/>
    <x v="14"/>
    <x v="0"/>
  </r>
  <r>
    <x v="4"/>
    <x v="24"/>
    <n v="19.251336898395721"/>
    <x v="14"/>
    <x v="0"/>
  </r>
  <r>
    <x v="4"/>
    <x v="25"/>
    <n v="0"/>
    <x v="14"/>
    <x v="0"/>
  </r>
  <r>
    <x v="4"/>
    <x v="26"/>
    <n v="2.6737967914438503"/>
    <x v="14"/>
    <x v="0"/>
  </r>
  <r>
    <x v="4"/>
    <x v="27"/>
    <n v="0"/>
    <x v="14"/>
    <x v="0"/>
  </r>
  <r>
    <x v="4"/>
    <x v="28"/>
    <n v="0.53475935828877008"/>
    <x v="14"/>
    <x v="0"/>
  </r>
  <r>
    <x v="5"/>
    <x v="20"/>
    <n v="9.0909090909090917"/>
    <x v="14"/>
    <x v="0"/>
  </r>
  <r>
    <x v="5"/>
    <x v="29"/>
    <n v="32.085561497326204"/>
    <x v="14"/>
    <x v="0"/>
  </r>
  <r>
    <x v="5"/>
    <x v="30"/>
    <n v="4.8128342245989302"/>
    <x v="14"/>
    <x v="0"/>
  </r>
  <r>
    <x v="5"/>
    <x v="24"/>
    <n v="9.6256684491978604"/>
    <x v="14"/>
    <x v="0"/>
  </r>
  <r>
    <x v="5"/>
    <x v="31"/>
    <n v="1.6042780748663101"/>
    <x v="14"/>
    <x v="0"/>
  </r>
  <r>
    <x v="5"/>
    <x v="32"/>
    <n v="1.6042780748663101"/>
    <x v="14"/>
    <x v="0"/>
  </r>
  <r>
    <x v="5"/>
    <x v="27"/>
    <n v="0"/>
    <x v="14"/>
    <x v="0"/>
  </r>
  <r>
    <x v="5"/>
    <x v="28"/>
    <n v="0.53475935828877008"/>
    <x v="14"/>
    <x v="0"/>
  </r>
  <r>
    <x v="5"/>
    <x v="4"/>
    <n v="40.641711229946523"/>
    <x v="14"/>
    <x v="0"/>
  </r>
  <r>
    <x v="6"/>
    <x v="33"/>
    <n v="9.6256684491978604"/>
    <x v="14"/>
    <x v="0"/>
  </r>
  <r>
    <x v="6"/>
    <x v="34"/>
    <n v="57.754010695187169"/>
    <x v="14"/>
    <x v="0"/>
  </r>
  <r>
    <x v="6"/>
    <x v="35"/>
    <n v="29.411764705882351"/>
    <x v="14"/>
    <x v="0"/>
  </r>
  <r>
    <x v="6"/>
    <x v="36"/>
    <n v="3.2085561497326203"/>
    <x v="14"/>
    <x v="0"/>
  </r>
  <r>
    <x v="6"/>
    <x v="4"/>
    <n v="0"/>
    <x v="14"/>
    <x v="0"/>
  </r>
  <r>
    <x v="6"/>
    <x v="37"/>
    <n v="8.8877005347593538"/>
    <x v="14"/>
    <x v="0"/>
  </r>
  <r>
    <x v="7"/>
    <x v="38"/>
    <n v="34.759358288770052"/>
    <x v="14"/>
    <x v="0"/>
  </r>
  <r>
    <x v="7"/>
    <x v="39"/>
    <n v="17.647058823529413"/>
    <x v="14"/>
    <x v="0"/>
  </r>
  <r>
    <x v="7"/>
    <x v="40"/>
    <n v="21.390374331550802"/>
    <x v="14"/>
    <x v="0"/>
  </r>
  <r>
    <x v="7"/>
    <x v="41"/>
    <n v="26.203208556149733"/>
    <x v="14"/>
    <x v="0"/>
  </r>
  <r>
    <x v="8"/>
    <x v="4"/>
    <n v="0"/>
    <x v="14"/>
    <x v="0"/>
  </r>
  <r>
    <x v="7"/>
    <x v="42"/>
    <n v="3.737967914438503"/>
    <x v="14"/>
    <x v="0"/>
  </r>
  <r>
    <x v="8"/>
    <x v="43"/>
    <n v="34.759358288770052"/>
    <x v="14"/>
    <x v="0"/>
  </r>
  <r>
    <x v="8"/>
    <x v="44"/>
    <n v="65.240641711229941"/>
    <x v="14"/>
    <x v="0"/>
  </r>
  <r>
    <x v="7"/>
    <x v="4"/>
    <n v="0"/>
    <x v="14"/>
    <x v="0"/>
  </r>
  <r>
    <x v="9"/>
    <x v="45"/>
    <n v="11.764705882352942"/>
    <x v="14"/>
    <x v="0"/>
  </r>
  <r>
    <x v="9"/>
    <x v="46"/>
    <n v="9.0909090909090917"/>
    <x v="14"/>
    <x v="0"/>
  </r>
  <r>
    <x v="9"/>
    <x v="47"/>
    <n v="14.973262032085561"/>
    <x v="14"/>
    <x v="0"/>
  </r>
  <r>
    <x v="9"/>
    <x v="48"/>
    <n v="3.2085561497326203"/>
    <x v="14"/>
    <x v="0"/>
  </r>
  <r>
    <x v="9"/>
    <x v="49"/>
    <n v="1.6042780748663101"/>
    <x v="14"/>
    <x v="0"/>
  </r>
  <r>
    <x v="9"/>
    <x v="50"/>
    <n v="3.2085561497326203"/>
    <x v="14"/>
    <x v="0"/>
  </r>
  <r>
    <x v="9"/>
    <x v="51"/>
    <n v="3.2085561497326203"/>
    <x v="14"/>
    <x v="0"/>
  </r>
  <r>
    <x v="9"/>
    <x v="52"/>
    <n v="0.53475935828877008"/>
    <x v="14"/>
    <x v="0"/>
  </r>
  <r>
    <x v="9"/>
    <x v="53"/>
    <n v="2.1390374331550803"/>
    <x v="14"/>
    <x v="0"/>
  </r>
  <r>
    <x v="9"/>
    <x v="54"/>
    <n v="4.2780748663101607"/>
    <x v="14"/>
    <x v="0"/>
  </r>
  <r>
    <x v="9"/>
    <x v="4"/>
    <n v="45.989304812834227"/>
    <x v="14"/>
    <x v="0"/>
  </r>
  <r>
    <x v="9"/>
    <x v="55"/>
    <n v="2.9768976897689767"/>
    <x v="14"/>
    <x v="0"/>
  </r>
  <r>
    <x v="4"/>
    <x v="20"/>
    <n v="2.358490566037736"/>
    <x v="15"/>
    <x v="0"/>
  </r>
  <r>
    <x v="4"/>
    <x v="21"/>
    <n v="32.547169811320757"/>
    <x v="15"/>
    <x v="0"/>
  </r>
  <r>
    <x v="4"/>
    <x v="22"/>
    <n v="50.471698113207545"/>
    <x v="15"/>
    <x v="0"/>
  </r>
  <r>
    <x v="4"/>
    <x v="23"/>
    <n v="2.8301886792452828"/>
    <x v="15"/>
    <x v="0"/>
  </r>
  <r>
    <x v="4"/>
    <x v="24"/>
    <n v="8.0188679245283012"/>
    <x v="15"/>
    <x v="0"/>
  </r>
  <r>
    <x v="4"/>
    <x v="25"/>
    <n v="0.94339622641509435"/>
    <x v="15"/>
    <x v="0"/>
  </r>
  <r>
    <x v="4"/>
    <x v="26"/>
    <n v="1.8867924528301887"/>
    <x v="15"/>
    <x v="0"/>
  </r>
  <r>
    <x v="4"/>
    <x v="27"/>
    <n v="0.47169811320754718"/>
    <x v="15"/>
    <x v="0"/>
  </r>
  <r>
    <x v="4"/>
    <x v="28"/>
    <n v="0.47169811320754718"/>
    <x v="15"/>
    <x v="0"/>
  </r>
  <r>
    <x v="5"/>
    <x v="20"/>
    <n v="0.94339622641509435"/>
    <x v="15"/>
    <x v="0"/>
  </r>
  <r>
    <x v="5"/>
    <x v="29"/>
    <n v="16.037735849056602"/>
    <x v="15"/>
    <x v="0"/>
  </r>
  <r>
    <x v="5"/>
    <x v="30"/>
    <n v="0.47169811320754718"/>
    <x v="15"/>
    <x v="0"/>
  </r>
  <r>
    <x v="5"/>
    <x v="24"/>
    <n v="3.3018867924528301"/>
    <x v="15"/>
    <x v="0"/>
  </r>
  <r>
    <x v="5"/>
    <x v="31"/>
    <n v="0.47169811320754718"/>
    <x v="15"/>
    <x v="0"/>
  </r>
  <r>
    <x v="5"/>
    <x v="32"/>
    <n v="0"/>
    <x v="15"/>
    <x v="0"/>
  </r>
  <r>
    <x v="5"/>
    <x v="27"/>
    <n v="0"/>
    <x v="15"/>
    <x v="0"/>
  </r>
  <r>
    <x v="5"/>
    <x v="28"/>
    <n v="0"/>
    <x v="15"/>
    <x v="0"/>
  </r>
  <r>
    <x v="5"/>
    <x v="4"/>
    <n v="78.773584905660371"/>
    <x v="15"/>
    <x v="0"/>
  </r>
  <r>
    <x v="6"/>
    <x v="33"/>
    <n v="3.3018867924528301"/>
    <x v="15"/>
    <x v="0"/>
  </r>
  <r>
    <x v="6"/>
    <x v="34"/>
    <n v="23.584905660377359"/>
    <x v="15"/>
    <x v="0"/>
  </r>
  <r>
    <x v="6"/>
    <x v="35"/>
    <n v="67.452830188679243"/>
    <x v="15"/>
    <x v="0"/>
  </r>
  <r>
    <x v="6"/>
    <x v="36"/>
    <n v="5.6603773584905657"/>
    <x v="15"/>
    <x v="0"/>
  </r>
  <r>
    <x v="6"/>
    <x v="4"/>
    <n v="0"/>
    <x v="15"/>
    <x v="0"/>
  </r>
  <r>
    <x v="6"/>
    <x v="37"/>
    <n v="12.29245283018868"/>
    <x v="15"/>
    <x v="0"/>
  </r>
  <r>
    <x v="7"/>
    <x v="38"/>
    <n v="72.169811320754718"/>
    <x v="15"/>
    <x v="0"/>
  </r>
  <r>
    <x v="7"/>
    <x v="39"/>
    <n v="7.0754716981132075"/>
    <x v="15"/>
    <x v="0"/>
  </r>
  <r>
    <x v="7"/>
    <x v="40"/>
    <n v="12.264150943396226"/>
    <x v="15"/>
    <x v="0"/>
  </r>
  <r>
    <x v="7"/>
    <x v="41"/>
    <n v="8.4905660377358494"/>
    <x v="15"/>
    <x v="0"/>
  </r>
  <r>
    <x v="8"/>
    <x v="4"/>
    <n v="0"/>
    <x v="15"/>
    <x v="0"/>
  </r>
  <r>
    <x v="7"/>
    <x v="42"/>
    <n v="1.1226415094339621"/>
    <x v="15"/>
    <x v="0"/>
  </r>
  <r>
    <x v="8"/>
    <x v="43"/>
    <n v="72.169811320754718"/>
    <x v="15"/>
    <x v="0"/>
  </r>
  <r>
    <x v="8"/>
    <x v="44"/>
    <n v="27.830188679245282"/>
    <x v="15"/>
    <x v="0"/>
  </r>
  <r>
    <x v="7"/>
    <x v="4"/>
    <n v="0"/>
    <x v="15"/>
    <x v="0"/>
  </r>
  <r>
    <x v="9"/>
    <x v="45"/>
    <n v="1.4150943396226414"/>
    <x v="15"/>
    <x v="0"/>
  </r>
  <r>
    <x v="9"/>
    <x v="46"/>
    <n v="4.2452830188679247"/>
    <x v="15"/>
    <x v="0"/>
  </r>
  <r>
    <x v="9"/>
    <x v="47"/>
    <n v="8.4905660377358494"/>
    <x v="15"/>
    <x v="0"/>
  </r>
  <r>
    <x v="9"/>
    <x v="48"/>
    <n v="2.8301886792452828"/>
    <x v="15"/>
    <x v="0"/>
  </r>
  <r>
    <x v="9"/>
    <x v="49"/>
    <n v="2.358490566037736"/>
    <x v="15"/>
    <x v="0"/>
  </r>
  <r>
    <x v="9"/>
    <x v="50"/>
    <n v="0.47169811320754718"/>
    <x v="15"/>
    <x v="0"/>
  </r>
  <r>
    <x v="9"/>
    <x v="51"/>
    <n v="0"/>
    <x v="15"/>
    <x v="0"/>
  </r>
  <r>
    <x v="9"/>
    <x v="52"/>
    <n v="0"/>
    <x v="15"/>
    <x v="0"/>
  </r>
  <r>
    <x v="9"/>
    <x v="53"/>
    <n v="1.4150943396226414"/>
    <x v="15"/>
    <x v="0"/>
  </r>
  <r>
    <x v="9"/>
    <x v="54"/>
    <n v="0.47169811320754718"/>
    <x v="15"/>
    <x v="0"/>
  </r>
  <r>
    <x v="9"/>
    <x v="4"/>
    <n v="78.301886792452834"/>
    <x v="15"/>
    <x v="0"/>
  </r>
  <r>
    <x v="9"/>
    <x v="55"/>
    <n v="2.1286231884057973"/>
    <x v="15"/>
    <x v="0"/>
  </r>
  <r>
    <x v="4"/>
    <x v="20"/>
    <n v="4.5023696682464456"/>
    <x v="16"/>
    <x v="0"/>
  </r>
  <r>
    <x v="4"/>
    <x v="21"/>
    <n v="28.199052132701421"/>
    <x v="16"/>
    <x v="0"/>
  </r>
  <r>
    <x v="4"/>
    <x v="22"/>
    <n v="34.360189573459714"/>
    <x v="16"/>
    <x v="0"/>
  </r>
  <r>
    <x v="4"/>
    <x v="23"/>
    <n v="3.3175355450236967"/>
    <x v="16"/>
    <x v="0"/>
  </r>
  <r>
    <x v="4"/>
    <x v="24"/>
    <n v="9.9526066350710902"/>
    <x v="16"/>
    <x v="0"/>
  </r>
  <r>
    <x v="4"/>
    <x v="25"/>
    <n v="1.8957345971563981"/>
    <x v="16"/>
    <x v="0"/>
  </r>
  <r>
    <x v="4"/>
    <x v="26"/>
    <n v="13.744075829383887"/>
    <x v="16"/>
    <x v="0"/>
  </r>
  <r>
    <x v="4"/>
    <x v="27"/>
    <n v="0.94786729857819907"/>
    <x v="16"/>
    <x v="0"/>
  </r>
  <r>
    <x v="4"/>
    <x v="28"/>
    <n v="3.080568720379147"/>
    <x v="16"/>
    <x v="0"/>
  </r>
  <r>
    <x v="5"/>
    <x v="20"/>
    <n v="1.6587677725118484"/>
    <x v="16"/>
    <x v="0"/>
  </r>
  <r>
    <x v="5"/>
    <x v="29"/>
    <n v="10.663507109004739"/>
    <x v="16"/>
    <x v="0"/>
  </r>
  <r>
    <x v="5"/>
    <x v="30"/>
    <n v="0.23696682464454977"/>
    <x v="16"/>
    <x v="0"/>
  </r>
  <r>
    <x v="5"/>
    <x v="24"/>
    <n v="1.4218009478672986"/>
    <x v="16"/>
    <x v="0"/>
  </r>
  <r>
    <x v="5"/>
    <x v="31"/>
    <n v="1.1848341232227488"/>
    <x v="16"/>
    <x v="0"/>
  </r>
  <r>
    <x v="5"/>
    <x v="32"/>
    <n v="3.3175355450236967"/>
    <x v="16"/>
    <x v="0"/>
  </r>
  <r>
    <x v="5"/>
    <x v="27"/>
    <n v="0.23696682464454977"/>
    <x v="16"/>
    <x v="0"/>
  </r>
  <r>
    <x v="5"/>
    <x v="28"/>
    <n v="0.94786729857819907"/>
    <x v="16"/>
    <x v="0"/>
  </r>
  <r>
    <x v="5"/>
    <x v="4"/>
    <n v="80.33175355450237"/>
    <x v="16"/>
    <x v="0"/>
  </r>
  <r>
    <x v="6"/>
    <x v="33"/>
    <n v="7.3459715639810428"/>
    <x v="16"/>
    <x v="0"/>
  </r>
  <r>
    <x v="6"/>
    <x v="34"/>
    <n v="63.270142180094787"/>
    <x v="16"/>
    <x v="0"/>
  </r>
  <r>
    <x v="6"/>
    <x v="35"/>
    <n v="24.881516587677726"/>
    <x v="16"/>
    <x v="0"/>
  </r>
  <r>
    <x v="6"/>
    <x v="36"/>
    <n v="4.5023696682464456"/>
    <x v="16"/>
    <x v="0"/>
  </r>
  <r>
    <x v="6"/>
    <x v="4"/>
    <n v="0"/>
    <x v="16"/>
    <x v="0"/>
  </r>
  <r>
    <x v="6"/>
    <x v="37"/>
    <n v="9.7369668246445471"/>
    <x v="16"/>
    <x v="0"/>
  </r>
  <r>
    <x v="7"/>
    <x v="38"/>
    <n v="76.30331753554502"/>
    <x v="16"/>
    <x v="0"/>
  </r>
  <r>
    <x v="7"/>
    <x v="39"/>
    <n v="8.0568720379146921"/>
    <x v="16"/>
    <x v="0"/>
  </r>
  <r>
    <x v="7"/>
    <x v="40"/>
    <n v="7.8199052132701423"/>
    <x v="16"/>
    <x v="0"/>
  </r>
  <r>
    <x v="7"/>
    <x v="41"/>
    <n v="7.8199052132701423"/>
    <x v="16"/>
    <x v="0"/>
  </r>
  <r>
    <x v="8"/>
    <x v="4"/>
    <n v="0"/>
    <x v="16"/>
    <x v="0"/>
  </r>
  <r>
    <x v="7"/>
    <x v="42"/>
    <n v="0.84360189573459676"/>
    <x v="16"/>
    <x v="0"/>
  </r>
  <r>
    <x v="8"/>
    <x v="43"/>
    <n v="76.30331753554502"/>
    <x v="16"/>
    <x v="0"/>
  </r>
  <r>
    <x v="8"/>
    <x v="44"/>
    <n v="23.696682464454977"/>
    <x v="16"/>
    <x v="0"/>
  </r>
  <r>
    <x v="7"/>
    <x v="4"/>
    <n v="0"/>
    <x v="16"/>
    <x v="0"/>
  </r>
  <r>
    <x v="9"/>
    <x v="45"/>
    <n v="2.1327014218009479"/>
    <x v="16"/>
    <x v="0"/>
  </r>
  <r>
    <x v="9"/>
    <x v="46"/>
    <n v="1.8957345971563981"/>
    <x v="16"/>
    <x v="0"/>
  </r>
  <r>
    <x v="9"/>
    <x v="47"/>
    <n v="6.3981042654028437"/>
    <x v="16"/>
    <x v="0"/>
  </r>
  <r>
    <x v="9"/>
    <x v="48"/>
    <n v="3.080568720379147"/>
    <x v="16"/>
    <x v="0"/>
  </r>
  <r>
    <x v="9"/>
    <x v="49"/>
    <n v="1.6587677725118484"/>
    <x v="16"/>
    <x v="0"/>
  </r>
  <r>
    <x v="9"/>
    <x v="50"/>
    <n v="0.7109004739336493"/>
    <x v="16"/>
    <x v="0"/>
  </r>
  <r>
    <x v="9"/>
    <x v="51"/>
    <n v="0.47393364928909953"/>
    <x v="16"/>
    <x v="0"/>
  </r>
  <r>
    <x v="9"/>
    <x v="52"/>
    <n v="0.47393364928909953"/>
    <x v="16"/>
    <x v="0"/>
  </r>
  <r>
    <x v="9"/>
    <x v="53"/>
    <n v="1.1848341232227488"/>
    <x v="16"/>
    <x v="0"/>
  </r>
  <r>
    <x v="9"/>
    <x v="54"/>
    <n v="1.8957345971563981"/>
    <x v="16"/>
    <x v="0"/>
  </r>
  <r>
    <x v="9"/>
    <x v="4"/>
    <n v="80.094786729857816"/>
    <x v="16"/>
    <x v="0"/>
  </r>
  <r>
    <x v="9"/>
    <x v="55"/>
    <n v="3.6369047619047619"/>
    <x v="16"/>
    <x v="0"/>
  </r>
  <r>
    <x v="4"/>
    <x v="20"/>
    <n v="9.2818181818181813"/>
    <x v="0"/>
    <x v="1"/>
  </r>
  <r>
    <x v="4"/>
    <x v="21"/>
    <n v="20.118181818181817"/>
    <x v="0"/>
    <x v="1"/>
  </r>
  <r>
    <x v="4"/>
    <x v="22"/>
    <n v="30.509090909090908"/>
    <x v="0"/>
    <x v="1"/>
  </r>
  <r>
    <x v="4"/>
    <x v="23"/>
    <n v="5.2636363636363637"/>
    <x v="0"/>
    <x v="1"/>
  </r>
  <r>
    <x v="4"/>
    <x v="24"/>
    <n v="12.018181818181818"/>
    <x v="0"/>
    <x v="1"/>
  </r>
  <r>
    <x v="4"/>
    <x v="25"/>
    <n v="1.790909090909091"/>
    <x v="0"/>
    <x v="1"/>
  </r>
  <r>
    <x v="4"/>
    <x v="26"/>
    <n v="17.600000000000001"/>
    <x v="0"/>
    <x v="1"/>
  </r>
  <r>
    <x v="4"/>
    <x v="27"/>
    <n v="1.2454545454545454"/>
    <x v="0"/>
    <x v="1"/>
  </r>
  <r>
    <x v="4"/>
    <x v="28"/>
    <n v="2.1727272727272728"/>
    <x v="0"/>
    <x v="1"/>
  </r>
  <r>
    <x v="5"/>
    <x v="20"/>
    <n v="8.1363636363636367"/>
    <x v="0"/>
    <x v="1"/>
  </r>
  <r>
    <x v="5"/>
    <x v="29"/>
    <n v="25.1"/>
    <x v="0"/>
    <x v="1"/>
  </r>
  <r>
    <x v="5"/>
    <x v="30"/>
    <n v="2.6727272727272728"/>
    <x v="0"/>
    <x v="1"/>
  </r>
  <r>
    <x v="5"/>
    <x v="24"/>
    <n v="6.0363636363636362"/>
    <x v="0"/>
    <x v="1"/>
  </r>
  <r>
    <x v="5"/>
    <x v="31"/>
    <n v="1.9090909090909092"/>
    <x v="0"/>
    <x v="1"/>
  </r>
  <r>
    <x v="5"/>
    <x v="32"/>
    <n v="8.0545454545454547"/>
    <x v="0"/>
    <x v="1"/>
  </r>
  <r>
    <x v="5"/>
    <x v="27"/>
    <n v="0.8545454545454545"/>
    <x v="0"/>
    <x v="1"/>
  </r>
  <r>
    <x v="5"/>
    <x v="28"/>
    <n v="2.2000000000000002"/>
    <x v="0"/>
    <x v="1"/>
  </r>
  <r>
    <x v="5"/>
    <x v="4"/>
    <n v="45.036363636363639"/>
    <x v="0"/>
    <x v="1"/>
  </r>
  <r>
    <x v="6"/>
    <x v="33"/>
    <n v="7.8090909090909095"/>
    <x v="0"/>
    <x v="1"/>
  </r>
  <r>
    <x v="6"/>
    <x v="34"/>
    <n v="57.445454545454545"/>
    <x v="0"/>
    <x v="1"/>
  </r>
  <r>
    <x v="6"/>
    <x v="35"/>
    <n v="30.190909090909091"/>
    <x v="0"/>
    <x v="1"/>
  </r>
  <r>
    <x v="6"/>
    <x v="36"/>
    <n v="4.5545454545454547"/>
    <x v="0"/>
    <x v="1"/>
  </r>
  <r>
    <x v="6"/>
    <x v="4"/>
    <n v="0"/>
    <x v="0"/>
    <x v="1"/>
  </r>
  <r>
    <x v="6"/>
    <x v="37"/>
    <n v="9.5459090909091238"/>
    <x v="0"/>
    <x v="1"/>
  </r>
  <r>
    <x v="7"/>
    <x v="38"/>
    <n v="41.227272727272727"/>
    <x v="0"/>
    <x v="1"/>
  </r>
  <r>
    <x v="7"/>
    <x v="39"/>
    <n v="13.309090909090909"/>
    <x v="0"/>
    <x v="1"/>
  </r>
  <r>
    <x v="7"/>
    <x v="40"/>
    <n v="14.854545454545455"/>
    <x v="0"/>
    <x v="1"/>
  </r>
  <r>
    <x v="7"/>
    <x v="41"/>
    <n v="29.927272727272726"/>
    <x v="0"/>
    <x v="1"/>
  </r>
  <r>
    <x v="8"/>
    <x v="4"/>
    <n v="0.68181818181818177"/>
    <x v="0"/>
    <x v="1"/>
  </r>
  <r>
    <x v="7"/>
    <x v="42"/>
    <n v="4.168054919908478"/>
    <x v="0"/>
    <x v="1"/>
  </r>
  <r>
    <x v="8"/>
    <x v="43"/>
    <n v="41.227272727272727"/>
    <x v="0"/>
    <x v="1"/>
  </r>
  <r>
    <x v="8"/>
    <x v="44"/>
    <n v="58.090909090909093"/>
    <x v="0"/>
    <x v="1"/>
  </r>
  <r>
    <x v="7"/>
    <x v="4"/>
    <n v="0.68181818181818177"/>
    <x v="0"/>
    <x v="1"/>
  </r>
  <r>
    <x v="9"/>
    <x v="45"/>
    <n v="8.9727272727272727"/>
    <x v="0"/>
    <x v="1"/>
  </r>
  <r>
    <x v="9"/>
    <x v="46"/>
    <n v="6.4363636363636365"/>
    <x v="0"/>
    <x v="1"/>
  </r>
  <r>
    <x v="9"/>
    <x v="47"/>
    <n v="15.218181818181819"/>
    <x v="0"/>
    <x v="1"/>
  </r>
  <r>
    <x v="9"/>
    <x v="48"/>
    <n v="5.5181818181818185"/>
    <x v="0"/>
    <x v="1"/>
  </r>
  <r>
    <x v="9"/>
    <x v="49"/>
    <n v="2.9272727272727272"/>
    <x v="0"/>
    <x v="1"/>
  </r>
  <r>
    <x v="9"/>
    <x v="50"/>
    <n v="2.1363636363636362"/>
    <x v="0"/>
    <x v="1"/>
  </r>
  <r>
    <x v="9"/>
    <x v="51"/>
    <n v="1.8"/>
    <x v="0"/>
    <x v="1"/>
  </r>
  <r>
    <x v="9"/>
    <x v="52"/>
    <n v="1.2"/>
    <x v="0"/>
    <x v="1"/>
  </r>
  <r>
    <x v="9"/>
    <x v="53"/>
    <n v="2.5363636363636362"/>
    <x v="0"/>
    <x v="1"/>
  </r>
  <r>
    <x v="9"/>
    <x v="54"/>
    <n v="5.9363636363636365"/>
    <x v="0"/>
    <x v="1"/>
  </r>
  <r>
    <x v="9"/>
    <x v="4"/>
    <n v="47.31818181818182"/>
    <x v="0"/>
    <x v="1"/>
  </r>
  <r>
    <x v="9"/>
    <x v="55"/>
    <n v="3.6786166235260311"/>
    <x v="0"/>
    <x v="1"/>
  </r>
  <r>
    <x v="4"/>
    <x v="20"/>
    <n v="3.10586176727909"/>
    <x v="1"/>
    <x v="1"/>
  </r>
  <r>
    <x v="4"/>
    <x v="21"/>
    <n v="10.061242344706912"/>
    <x v="1"/>
    <x v="1"/>
  </r>
  <r>
    <x v="4"/>
    <x v="22"/>
    <n v="17.804024496937881"/>
    <x v="1"/>
    <x v="1"/>
  </r>
  <r>
    <x v="4"/>
    <x v="23"/>
    <n v="1.3560804899387577"/>
    <x v="1"/>
    <x v="1"/>
  </r>
  <r>
    <x v="4"/>
    <x v="24"/>
    <n v="9.0551181102362204"/>
    <x v="1"/>
    <x v="1"/>
  </r>
  <r>
    <x v="4"/>
    <x v="25"/>
    <n v="2.4934383202099739"/>
    <x v="1"/>
    <x v="1"/>
  </r>
  <r>
    <x v="4"/>
    <x v="26"/>
    <n v="45.406824146981627"/>
    <x v="1"/>
    <x v="1"/>
  </r>
  <r>
    <x v="4"/>
    <x v="27"/>
    <n v="1.7935258092738409"/>
    <x v="1"/>
    <x v="1"/>
  </r>
  <r>
    <x v="4"/>
    <x v="28"/>
    <n v="8.9238845144356951"/>
    <x v="1"/>
    <x v="1"/>
  </r>
  <r>
    <x v="5"/>
    <x v="20"/>
    <n v="2.8433945756780403"/>
    <x v="1"/>
    <x v="1"/>
  </r>
  <r>
    <x v="5"/>
    <x v="29"/>
    <n v="7.0866141732283463"/>
    <x v="1"/>
    <x v="1"/>
  </r>
  <r>
    <x v="5"/>
    <x v="30"/>
    <n v="0.39370078740157483"/>
    <x v="1"/>
    <x v="1"/>
  </r>
  <r>
    <x v="5"/>
    <x v="24"/>
    <n v="2.2747156605424323"/>
    <x v="1"/>
    <x v="1"/>
  </r>
  <r>
    <x v="5"/>
    <x v="31"/>
    <n v="2.7559055118110236"/>
    <x v="1"/>
    <x v="1"/>
  </r>
  <r>
    <x v="5"/>
    <x v="32"/>
    <n v="15.966754155730534"/>
    <x v="1"/>
    <x v="1"/>
  </r>
  <r>
    <x v="5"/>
    <x v="27"/>
    <n v="1.4435695538057742"/>
    <x v="1"/>
    <x v="1"/>
  </r>
  <r>
    <x v="5"/>
    <x v="28"/>
    <n v="9.4488188976377945"/>
    <x v="1"/>
    <x v="1"/>
  </r>
  <r>
    <x v="5"/>
    <x v="4"/>
    <n v="57.786526684164478"/>
    <x v="1"/>
    <x v="1"/>
  </r>
  <r>
    <x v="6"/>
    <x v="33"/>
    <n v="25.196850393700789"/>
    <x v="1"/>
    <x v="1"/>
  </r>
  <r>
    <x v="6"/>
    <x v="34"/>
    <n v="63.29833770778653"/>
    <x v="1"/>
    <x v="1"/>
  </r>
  <r>
    <x v="6"/>
    <x v="35"/>
    <n v="10.061242344706912"/>
    <x v="1"/>
    <x v="1"/>
  </r>
  <r>
    <x v="6"/>
    <x v="36"/>
    <n v="1.4435695538057742"/>
    <x v="1"/>
    <x v="1"/>
  </r>
  <r>
    <x v="6"/>
    <x v="4"/>
    <n v="0"/>
    <x v="1"/>
    <x v="1"/>
  </r>
  <r>
    <x v="6"/>
    <x v="37"/>
    <n v="6.8464566929133888"/>
    <x v="1"/>
    <x v="1"/>
  </r>
  <r>
    <x v="7"/>
    <x v="38"/>
    <n v="53.84951881014873"/>
    <x v="1"/>
    <x v="1"/>
  </r>
  <r>
    <x v="7"/>
    <x v="39"/>
    <n v="14.741907261592301"/>
    <x v="1"/>
    <x v="1"/>
  </r>
  <r>
    <x v="7"/>
    <x v="40"/>
    <n v="12.773403324584427"/>
    <x v="1"/>
    <x v="1"/>
  </r>
  <r>
    <x v="7"/>
    <x v="41"/>
    <n v="16.010498687664043"/>
    <x v="1"/>
    <x v="1"/>
  </r>
  <r>
    <x v="8"/>
    <x v="4"/>
    <n v="2.6246719160104988"/>
    <x v="1"/>
    <x v="1"/>
  </r>
  <r>
    <x v="7"/>
    <x v="42"/>
    <n v="3.1132075471698055"/>
    <x v="1"/>
    <x v="1"/>
  </r>
  <r>
    <x v="8"/>
    <x v="43"/>
    <n v="53.84951881014873"/>
    <x v="1"/>
    <x v="1"/>
  </r>
  <r>
    <x v="8"/>
    <x v="44"/>
    <n v="43.525809273840771"/>
    <x v="1"/>
    <x v="1"/>
  </r>
  <r>
    <x v="7"/>
    <x v="4"/>
    <n v="2.6246719160104988"/>
    <x v="1"/>
    <x v="1"/>
  </r>
  <r>
    <x v="9"/>
    <x v="45"/>
    <n v="8.0927384076990379"/>
    <x v="1"/>
    <x v="1"/>
  </r>
  <r>
    <x v="9"/>
    <x v="46"/>
    <n v="3.8932633420822396"/>
    <x v="1"/>
    <x v="1"/>
  </r>
  <r>
    <x v="9"/>
    <x v="47"/>
    <n v="7.4365704286964132"/>
    <x v="1"/>
    <x v="1"/>
  </r>
  <r>
    <x v="9"/>
    <x v="48"/>
    <n v="3.2808398950131235"/>
    <x v="1"/>
    <x v="1"/>
  </r>
  <r>
    <x v="9"/>
    <x v="49"/>
    <n v="2.4496937882764653"/>
    <x v="1"/>
    <x v="1"/>
  </r>
  <r>
    <x v="9"/>
    <x v="50"/>
    <n v="1.9247594050743657"/>
    <x v="1"/>
    <x v="1"/>
  </r>
  <r>
    <x v="9"/>
    <x v="51"/>
    <n v="1.4873140857392826"/>
    <x v="1"/>
    <x v="1"/>
  </r>
  <r>
    <x v="9"/>
    <x v="52"/>
    <n v="1.0498687664041995"/>
    <x v="1"/>
    <x v="1"/>
  </r>
  <r>
    <x v="9"/>
    <x v="53"/>
    <n v="2.7996500437445317"/>
    <x v="1"/>
    <x v="1"/>
  </r>
  <r>
    <x v="9"/>
    <x v="54"/>
    <n v="8.9676290463692041"/>
    <x v="1"/>
    <x v="1"/>
  </r>
  <r>
    <x v="9"/>
    <x v="4"/>
    <n v="58.617672790901139"/>
    <x v="1"/>
    <x v="1"/>
  </r>
  <r>
    <x v="9"/>
    <x v="55"/>
    <n v="5.4866102889358723"/>
    <x v="1"/>
    <x v="1"/>
  </r>
  <r>
    <x v="4"/>
    <x v="20"/>
    <n v="15.426029962546817"/>
    <x v="2"/>
    <x v="1"/>
  </r>
  <r>
    <x v="4"/>
    <x v="21"/>
    <n v="22.729400749063672"/>
    <x v="2"/>
    <x v="1"/>
  </r>
  <r>
    <x v="4"/>
    <x v="22"/>
    <n v="34.105805243445694"/>
    <x v="2"/>
    <x v="1"/>
  </r>
  <r>
    <x v="4"/>
    <x v="23"/>
    <n v="6.5543071161048685"/>
    <x v="2"/>
    <x v="1"/>
  </r>
  <r>
    <x v="4"/>
    <x v="24"/>
    <n v="15.004681647940075"/>
    <x v="2"/>
    <x v="1"/>
  </r>
  <r>
    <x v="4"/>
    <x v="25"/>
    <n v="0.93632958801498123"/>
    <x v="2"/>
    <x v="1"/>
  </r>
  <r>
    <x v="4"/>
    <x v="26"/>
    <n v="4.9391385767790261"/>
    <x v="2"/>
    <x v="1"/>
  </r>
  <r>
    <x v="4"/>
    <x v="27"/>
    <n v="0.1404494382022472"/>
    <x v="2"/>
    <x v="1"/>
  </r>
  <r>
    <x v="4"/>
    <x v="28"/>
    <n v="0.16385767790262173"/>
    <x v="2"/>
    <x v="1"/>
  </r>
  <r>
    <x v="5"/>
    <x v="20"/>
    <n v="14.72378277153558"/>
    <x v="2"/>
    <x v="1"/>
  </r>
  <r>
    <x v="5"/>
    <x v="29"/>
    <n v="40.58988764044944"/>
    <x v="2"/>
    <x v="1"/>
  </r>
  <r>
    <x v="5"/>
    <x v="30"/>
    <n v="4.8923220973782771"/>
    <x v="2"/>
    <x v="1"/>
  </r>
  <r>
    <x v="5"/>
    <x v="24"/>
    <n v="9.8080524344569291"/>
    <x v="2"/>
    <x v="1"/>
  </r>
  <r>
    <x v="5"/>
    <x v="31"/>
    <n v="1.5215355805243447"/>
    <x v="2"/>
    <x v="1"/>
  </r>
  <r>
    <x v="5"/>
    <x v="32"/>
    <n v="3.838951310861423"/>
    <x v="2"/>
    <x v="1"/>
  </r>
  <r>
    <x v="5"/>
    <x v="27"/>
    <n v="0.25749063670411987"/>
    <x v="2"/>
    <x v="1"/>
  </r>
  <r>
    <x v="5"/>
    <x v="28"/>
    <n v="9.3632958801498134E-2"/>
    <x v="2"/>
    <x v="1"/>
  </r>
  <r>
    <x v="5"/>
    <x v="4"/>
    <n v="24.274344569288388"/>
    <x v="2"/>
    <x v="1"/>
  </r>
  <r>
    <x v="6"/>
    <x v="33"/>
    <n v="3.5814606741573032"/>
    <x v="2"/>
    <x v="1"/>
  </r>
  <r>
    <x v="6"/>
    <x v="34"/>
    <n v="59.527153558052433"/>
    <x v="2"/>
    <x v="1"/>
  </r>
  <r>
    <x v="6"/>
    <x v="35"/>
    <n v="32.935393258426963"/>
    <x v="2"/>
    <x v="1"/>
  </r>
  <r>
    <x v="6"/>
    <x v="36"/>
    <n v="3.9559925093632957"/>
    <x v="2"/>
    <x v="1"/>
  </r>
  <r>
    <x v="6"/>
    <x v="4"/>
    <n v="0"/>
    <x v="2"/>
    <x v="1"/>
  </r>
  <r>
    <x v="6"/>
    <x v="37"/>
    <n v="9.685159176029968"/>
    <x v="2"/>
    <x v="1"/>
  </r>
  <r>
    <x v="7"/>
    <x v="38"/>
    <n v="21.044007490636705"/>
    <x v="2"/>
    <x v="1"/>
  </r>
  <r>
    <x v="7"/>
    <x v="39"/>
    <n v="11.914794007490636"/>
    <x v="2"/>
    <x v="1"/>
  </r>
  <r>
    <x v="7"/>
    <x v="40"/>
    <n v="18.656367041198504"/>
    <x v="2"/>
    <x v="1"/>
  </r>
  <r>
    <x v="7"/>
    <x v="41"/>
    <n v="48.103932584269664"/>
    <x v="2"/>
    <x v="1"/>
  </r>
  <r>
    <x v="8"/>
    <x v="4"/>
    <n v="0.2808988764044944"/>
    <x v="2"/>
    <x v="1"/>
  </r>
  <r>
    <x v="7"/>
    <x v="42"/>
    <n v="6.4309859154929541"/>
    <x v="2"/>
    <x v="1"/>
  </r>
  <r>
    <x v="8"/>
    <x v="43"/>
    <n v="21.044007490636705"/>
    <x v="2"/>
    <x v="1"/>
  </r>
  <r>
    <x v="8"/>
    <x v="44"/>
    <n v="78.675093632958806"/>
    <x v="2"/>
    <x v="1"/>
  </r>
  <r>
    <x v="7"/>
    <x v="4"/>
    <n v="0.2808988764044944"/>
    <x v="2"/>
    <x v="1"/>
  </r>
  <r>
    <x v="9"/>
    <x v="45"/>
    <n v="14.396067415730338"/>
    <x v="2"/>
    <x v="1"/>
  </r>
  <r>
    <x v="9"/>
    <x v="46"/>
    <n v="9.5739700374531829"/>
    <x v="2"/>
    <x v="1"/>
  </r>
  <r>
    <x v="9"/>
    <x v="47"/>
    <n v="22.612359550561798"/>
    <x v="2"/>
    <x v="1"/>
  </r>
  <r>
    <x v="9"/>
    <x v="48"/>
    <n v="7.0458801498127341"/>
    <x v="2"/>
    <x v="1"/>
  </r>
  <r>
    <x v="9"/>
    <x v="49"/>
    <n v="3.3005617977528088"/>
    <x v="2"/>
    <x v="1"/>
  </r>
  <r>
    <x v="9"/>
    <x v="50"/>
    <n v="2.2940074906367043"/>
    <x v="2"/>
    <x v="1"/>
  </r>
  <r>
    <x v="9"/>
    <x v="51"/>
    <n v="2.1301498127340825"/>
    <x v="2"/>
    <x v="1"/>
  </r>
  <r>
    <x v="9"/>
    <x v="52"/>
    <n v="1.2874531835205993"/>
    <x v="2"/>
    <x v="1"/>
  </r>
  <r>
    <x v="9"/>
    <x v="53"/>
    <n v="2.6685393258426968"/>
    <x v="2"/>
    <x v="1"/>
  </r>
  <r>
    <x v="9"/>
    <x v="54"/>
    <n v="5.3604868913857677"/>
    <x v="2"/>
    <x v="1"/>
  </r>
  <r>
    <x v="9"/>
    <x v="4"/>
    <n v="29.330524344569287"/>
    <x v="2"/>
    <x v="1"/>
  </r>
  <r>
    <x v="9"/>
    <x v="55"/>
    <n v="2.885006072650981"/>
    <x v="2"/>
    <x v="1"/>
  </r>
  <r>
    <x v="4"/>
    <x v="20"/>
    <n v="2.7261462205700124"/>
    <x v="3"/>
    <x v="1"/>
  </r>
  <r>
    <x v="4"/>
    <x v="21"/>
    <n v="12.515489467162329"/>
    <x v="3"/>
    <x v="1"/>
  </r>
  <r>
    <x v="4"/>
    <x v="22"/>
    <n v="36.679058240396529"/>
    <x v="3"/>
    <x v="1"/>
  </r>
  <r>
    <x v="4"/>
    <x v="23"/>
    <n v="7.1871127633209415"/>
    <x v="3"/>
    <x v="1"/>
  </r>
  <r>
    <x v="4"/>
    <x v="24"/>
    <n v="6.5675340768277568"/>
    <x v="3"/>
    <x v="1"/>
  </r>
  <r>
    <x v="4"/>
    <x v="25"/>
    <n v="3.0359355638166048"/>
    <x v="3"/>
    <x v="1"/>
  </r>
  <r>
    <x v="4"/>
    <x v="26"/>
    <n v="26.517967781908304"/>
    <x v="3"/>
    <x v="1"/>
  </r>
  <r>
    <x v="4"/>
    <x v="27"/>
    <n v="4.0272614622056997"/>
    <x v="3"/>
    <x v="1"/>
  </r>
  <r>
    <x v="4"/>
    <x v="28"/>
    <n v="0.74349442379182151"/>
    <x v="3"/>
    <x v="1"/>
  </r>
  <r>
    <x v="5"/>
    <x v="20"/>
    <n v="2.1065675340768277"/>
    <x v="3"/>
    <x v="1"/>
  </r>
  <r>
    <x v="5"/>
    <x v="29"/>
    <n v="16.728624535315983"/>
    <x v="3"/>
    <x v="1"/>
  </r>
  <r>
    <x v="5"/>
    <x v="30"/>
    <n v="1.5489467162329615"/>
    <x v="3"/>
    <x v="1"/>
  </r>
  <r>
    <x v="5"/>
    <x v="24"/>
    <n v="3.2837670384138784"/>
    <x v="3"/>
    <x v="1"/>
  </r>
  <r>
    <x v="5"/>
    <x v="31"/>
    <n v="2.4783147459727384"/>
    <x v="3"/>
    <x v="1"/>
  </r>
  <r>
    <x v="5"/>
    <x v="32"/>
    <n v="13.135068153655514"/>
    <x v="3"/>
    <x v="1"/>
  </r>
  <r>
    <x v="5"/>
    <x v="27"/>
    <n v="2.2924411400247831"/>
    <x v="3"/>
    <x v="1"/>
  </r>
  <r>
    <x v="5"/>
    <x v="28"/>
    <n v="0.49566294919454773"/>
    <x v="3"/>
    <x v="1"/>
  </r>
  <r>
    <x v="5"/>
    <x v="4"/>
    <n v="57.930607187112763"/>
    <x v="3"/>
    <x v="1"/>
  </r>
  <r>
    <x v="6"/>
    <x v="33"/>
    <n v="2.7261462205700124"/>
    <x v="3"/>
    <x v="1"/>
  </r>
  <r>
    <x v="6"/>
    <x v="34"/>
    <n v="31.722428748451055"/>
    <x v="3"/>
    <x v="1"/>
  </r>
  <r>
    <x v="6"/>
    <x v="35"/>
    <n v="55.700123915737301"/>
    <x v="3"/>
    <x v="1"/>
  </r>
  <r>
    <x v="6"/>
    <x v="36"/>
    <n v="9.8513011152416361"/>
    <x v="3"/>
    <x v="1"/>
  </r>
  <r>
    <x v="6"/>
    <x v="4"/>
    <n v="0"/>
    <x v="3"/>
    <x v="1"/>
  </r>
  <r>
    <x v="6"/>
    <x v="37"/>
    <n v="12.480173482032235"/>
    <x v="3"/>
    <x v="1"/>
  </r>
  <r>
    <x v="7"/>
    <x v="38"/>
    <n v="52.168525402726146"/>
    <x v="3"/>
    <x v="1"/>
  </r>
  <r>
    <x v="7"/>
    <x v="39"/>
    <n v="14.745972738537795"/>
    <x v="3"/>
    <x v="1"/>
  </r>
  <r>
    <x v="7"/>
    <x v="40"/>
    <n v="13.506815365551425"/>
    <x v="3"/>
    <x v="1"/>
  </r>
  <r>
    <x v="7"/>
    <x v="41"/>
    <n v="19.516728624535315"/>
    <x v="3"/>
    <x v="1"/>
  </r>
  <r>
    <x v="8"/>
    <x v="4"/>
    <n v="6.1957868649318466E-2"/>
    <x v="3"/>
    <x v="1"/>
  </r>
  <r>
    <x v="7"/>
    <x v="42"/>
    <n v="2.7464352138871653"/>
    <x v="3"/>
    <x v="1"/>
  </r>
  <r>
    <x v="8"/>
    <x v="43"/>
    <n v="52.168525402726146"/>
    <x v="3"/>
    <x v="1"/>
  </r>
  <r>
    <x v="8"/>
    <x v="44"/>
    <n v="47.769516728624538"/>
    <x v="3"/>
    <x v="1"/>
  </r>
  <r>
    <x v="7"/>
    <x v="4"/>
    <n v="6.1957868649318466E-2"/>
    <x v="3"/>
    <x v="1"/>
  </r>
  <r>
    <x v="9"/>
    <x v="45"/>
    <n v="4.6468401486988844"/>
    <x v="3"/>
    <x v="1"/>
  </r>
  <r>
    <x v="9"/>
    <x v="46"/>
    <n v="4.8327137546468402"/>
    <x v="3"/>
    <x v="1"/>
  </r>
  <r>
    <x v="9"/>
    <x v="47"/>
    <n v="12.825278810408921"/>
    <x v="3"/>
    <x v="1"/>
  </r>
  <r>
    <x v="9"/>
    <x v="48"/>
    <n v="4.7087980173482036"/>
    <x v="3"/>
    <x v="1"/>
  </r>
  <r>
    <x v="9"/>
    <x v="49"/>
    <n v="3.2837670384138784"/>
    <x v="3"/>
    <x v="1"/>
  </r>
  <r>
    <x v="9"/>
    <x v="50"/>
    <n v="1.7967781908302354"/>
    <x v="3"/>
    <x v="1"/>
  </r>
  <r>
    <x v="9"/>
    <x v="51"/>
    <n v="1.8587360594795539"/>
    <x v="3"/>
    <x v="1"/>
  </r>
  <r>
    <x v="9"/>
    <x v="52"/>
    <n v="1.2391573729863692"/>
    <x v="3"/>
    <x v="1"/>
  </r>
  <r>
    <x v="9"/>
    <x v="53"/>
    <n v="3.0359355638166048"/>
    <x v="3"/>
    <x v="1"/>
  </r>
  <r>
    <x v="9"/>
    <x v="54"/>
    <n v="5.5762081784386615"/>
    <x v="3"/>
    <x v="1"/>
  </r>
  <r>
    <x v="9"/>
    <x v="4"/>
    <n v="56.195786864931847"/>
    <x v="3"/>
    <x v="1"/>
  </r>
  <r>
    <x v="9"/>
    <x v="55"/>
    <n v="4.1417963224893901"/>
    <x v="3"/>
    <x v="1"/>
  </r>
  <r>
    <x v="4"/>
    <x v="20"/>
    <n v="11.796536796536797"/>
    <x v="4"/>
    <x v="1"/>
  </r>
  <r>
    <x v="4"/>
    <x v="21"/>
    <n v="34.415584415584412"/>
    <x v="4"/>
    <x v="1"/>
  </r>
  <r>
    <x v="4"/>
    <x v="22"/>
    <n v="23.484848484848484"/>
    <x v="4"/>
    <x v="1"/>
  </r>
  <r>
    <x v="4"/>
    <x v="23"/>
    <n v="8.4415584415584419"/>
    <x v="4"/>
    <x v="1"/>
  </r>
  <r>
    <x v="4"/>
    <x v="24"/>
    <n v="8.2251082251082259"/>
    <x v="4"/>
    <x v="1"/>
  </r>
  <r>
    <x v="4"/>
    <x v="25"/>
    <n v="0.21645021645021645"/>
    <x v="4"/>
    <x v="1"/>
  </r>
  <r>
    <x v="4"/>
    <x v="26"/>
    <n v="12.987012987012987"/>
    <x v="4"/>
    <x v="1"/>
  </r>
  <r>
    <x v="4"/>
    <x v="27"/>
    <n v="0.4329004329004329"/>
    <x v="4"/>
    <x v="1"/>
  </r>
  <r>
    <x v="4"/>
    <x v="28"/>
    <n v="0"/>
    <x v="4"/>
    <x v="1"/>
  </r>
  <r>
    <x v="5"/>
    <x v="20"/>
    <n v="9.1991341991341997"/>
    <x v="4"/>
    <x v="1"/>
  </r>
  <r>
    <x v="5"/>
    <x v="29"/>
    <n v="25"/>
    <x v="4"/>
    <x v="1"/>
  </r>
  <r>
    <x v="5"/>
    <x v="30"/>
    <n v="3.4632034632034632"/>
    <x v="4"/>
    <x v="1"/>
  </r>
  <r>
    <x v="5"/>
    <x v="24"/>
    <n v="4.329004329004329"/>
    <x v="4"/>
    <x v="1"/>
  </r>
  <r>
    <x v="5"/>
    <x v="31"/>
    <n v="0.75757575757575757"/>
    <x v="4"/>
    <x v="1"/>
  </r>
  <r>
    <x v="5"/>
    <x v="32"/>
    <n v="9.9567099567099575"/>
    <x v="4"/>
    <x v="1"/>
  </r>
  <r>
    <x v="5"/>
    <x v="27"/>
    <n v="0.21645021645021645"/>
    <x v="4"/>
    <x v="1"/>
  </r>
  <r>
    <x v="5"/>
    <x v="28"/>
    <n v="0.32467532467532467"/>
    <x v="4"/>
    <x v="1"/>
  </r>
  <r>
    <x v="5"/>
    <x v="4"/>
    <n v="46.753246753246756"/>
    <x v="4"/>
    <x v="1"/>
  </r>
  <r>
    <x v="6"/>
    <x v="33"/>
    <n v="0.54112554112554112"/>
    <x v="4"/>
    <x v="1"/>
  </r>
  <r>
    <x v="6"/>
    <x v="34"/>
    <n v="75.974025974025977"/>
    <x v="4"/>
    <x v="1"/>
  </r>
  <r>
    <x v="6"/>
    <x v="35"/>
    <n v="20.454545454545453"/>
    <x v="4"/>
    <x v="1"/>
  </r>
  <r>
    <x v="6"/>
    <x v="36"/>
    <n v="3.0303030303030303"/>
    <x v="4"/>
    <x v="1"/>
  </r>
  <r>
    <x v="6"/>
    <x v="4"/>
    <n v="0"/>
    <x v="4"/>
    <x v="1"/>
  </r>
  <r>
    <x v="6"/>
    <x v="37"/>
    <n v="8.9155844155844139"/>
    <x v="4"/>
    <x v="1"/>
  </r>
  <r>
    <x v="7"/>
    <x v="38"/>
    <n v="43.290043290043293"/>
    <x v="4"/>
    <x v="1"/>
  </r>
  <r>
    <x v="7"/>
    <x v="39"/>
    <n v="18.614718614718615"/>
    <x v="4"/>
    <x v="1"/>
  </r>
  <r>
    <x v="7"/>
    <x v="40"/>
    <n v="15.584415584415584"/>
    <x v="4"/>
    <x v="1"/>
  </r>
  <r>
    <x v="7"/>
    <x v="41"/>
    <n v="22.402597402597401"/>
    <x v="4"/>
    <x v="1"/>
  </r>
  <r>
    <x v="8"/>
    <x v="4"/>
    <n v="0.10822510822510822"/>
    <x v="4"/>
    <x v="1"/>
  </r>
  <r>
    <x v="7"/>
    <x v="42"/>
    <n v="2.6034669555796301"/>
    <x v="4"/>
    <x v="1"/>
  </r>
  <r>
    <x v="8"/>
    <x v="43"/>
    <n v="43.290043290043293"/>
    <x v="4"/>
    <x v="1"/>
  </r>
  <r>
    <x v="8"/>
    <x v="44"/>
    <n v="56.601731601731601"/>
    <x v="4"/>
    <x v="1"/>
  </r>
  <r>
    <x v="7"/>
    <x v="4"/>
    <n v="0.10822510822510822"/>
    <x v="4"/>
    <x v="1"/>
  </r>
  <r>
    <x v="9"/>
    <x v="45"/>
    <n v="2.7056277056277058"/>
    <x v="4"/>
    <x v="1"/>
  </r>
  <r>
    <x v="9"/>
    <x v="46"/>
    <n v="5.6277056277056277"/>
    <x v="4"/>
    <x v="1"/>
  </r>
  <r>
    <x v="9"/>
    <x v="47"/>
    <n v="15.476190476190476"/>
    <x v="4"/>
    <x v="1"/>
  </r>
  <r>
    <x v="9"/>
    <x v="48"/>
    <n v="6.1688311688311686"/>
    <x v="4"/>
    <x v="1"/>
  </r>
  <r>
    <x v="9"/>
    <x v="49"/>
    <n v="3.7878787878787881"/>
    <x v="4"/>
    <x v="1"/>
  </r>
  <r>
    <x v="9"/>
    <x v="50"/>
    <n v="3.0303030303030303"/>
    <x v="4"/>
    <x v="1"/>
  </r>
  <r>
    <x v="9"/>
    <x v="51"/>
    <n v="2.2727272727272729"/>
    <x v="4"/>
    <x v="1"/>
  </r>
  <r>
    <x v="9"/>
    <x v="52"/>
    <n v="1.948051948051948"/>
    <x v="4"/>
    <x v="1"/>
  </r>
  <r>
    <x v="9"/>
    <x v="53"/>
    <n v="1.948051948051948"/>
    <x v="4"/>
    <x v="1"/>
  </r>
  <r>
    <x v="9"/>
    <x v="54"/>
    <n v="6.0606060606060606"/>
    <x v="4"/>
    <x v="1"/>
  </r>
  <r>
    <x v="9"/>
    <x v="4"/>
    <n v="50.974025974025977"/>
    <x v="4"/>
    <x v="1"/>
  </r>
  <r>
    <x v="9"/>
    <x v="55"/>
    <n v="4.4615526122148621"/>
    <x v="4"/>
    <x v="1"/>
  </r>
  <r>
    <x v="4"/>
    <x v="20"/>
    <n v="6.7357512953367875"/>
    <x v="5"/>
    <x v="1"/>
  </r>
  <r>
    <x v="4"/>
    <x v="21"/>
    <n v="35.751295336787564"/>
    <x v="5"/>
    <x v="1"/>
  </r>
  <r>
    <x v="4"/>
    <x v="22"/>
    <n v="13.989637305699482"/>
    <x v="5"/>
    <x v="1"/>
  </r>
  <r>
    <x v="4"/>
    <x v="23"/>
    <n v="13.471502590673575"/>
    <x v="5"/>
    <x v="1"/>
  </r>
  <r>
    <x v="4"/>
    <x v="24"/>
    <n v="7.2538860103626943"/>
    <x v="5"/>
    <x v="1"/>
  </r>
  <r>
    <x v="4"/>
    <x v="25"/>
    <n v="0"/>
    <x v="5"/>
    <x v="1"/>
  </r>
  <r>
    <x v="4"/>
    <x v="26"/>
    <n v="22.279792746113991"/>
    <x v="5"/>
    <x v="1"/>
  </r>
  <r>
    <x v="4"/>
    <x v="27"/>
    <n v="0.51813471502590669"/>
    <x v="5"/>
    <x v="1"/>
  </r>
  <r>
    <x v="4"/>
    <x v="28"/>
    <n v="0"/>
    <x v="5"/>
    <x v="1"/>
  </r>
  <r>
    <x v="5"/>
    <x v="20"/>
    <n v="4.6632124352331603"/>
    <x v="5"/>
    <x v="1"/>
  </r>
  <r>
    <x v="5"/>
    <x v="29"/>
    <n v="24.352331606217618"/>
    <x v="5"/>
    <x v="1"/>
  </r>
  <r>
    <x v="5"/>
    <x v="30"/>
    <n v="3.6269430051813472"/>
    <x v="5"/>
    <x v="1"/>
  </r>
  <r>
    <x v="5"/>
    <x v="24"/>
    <n v="5.1813471502590671"/>
    <x v="5"/>
    <x v="1"/>
  </r>
  <r>
    <x v="5"/>
    <x v="31"/>
    <n v="0"/>
    <x v="5"/>
    <x v="1"/>
  </r>
  <r>
    <x v="5"/>
    <x v="32"/>
    <n v="21.761658031088082"/>
    <x v="5"/>
    <x v="1"/>
  </r>
  <r>
    <x v="5"/>
    <x v="27"/>
    <n v="0.51813471502590669"/>
    <x v="5"/>
    <x v="1"/>
  </r>
  <r>
    <x v="5"/>
    <x v="28"/>
    <n v="0.51813471502590669"/>
    <x v="5"/>
    <x v="1"/>
  </r>
  <r>
    <x v="5"/>
    <x v="4"/>
    <n v="39.37823834196891"/>
    <x v="5"/>
    <x v="1"/>
  </r>
  <r>
    <x v="6"/>
    <x v="33"/>
    <n v="0.51813471502590669"/>
    <x v="5"/>
    <x v="1"/>
  </r>
  <r>
    <x v="6"/>
    <x v="34"/>
    <n v="76.165803108808291"/>
    <x v="5"/>
    <x v="1"/>
  </r>
  <r>
    <x v="6"/>
    <x v="35"/>
    <n v="19.689119170984455"/>
    <x v="5"/>
    <x v="1"/>
  </r>
  <r>
    <x v="6"/>
    <x v="36"/>
    <n v="3.6269430051813472"/>
    <x v="5"/>
    <x v="1"/>
  </r>
  <r>
    <x v="6"/>
    <x v="4"/>
    <n v="0"/>
    <x v="5"/>
    <x v="1"/>
  </r>
  <r>
    <x v="6"/>
    <x v="37"/>
    <n v="9.2694300518134725"/>
    <x v="5"/>
    <x v="1"/>
  </r>
  <r>
    <x v="7"/>
    <x v="38"/>
    <n v="36.787564766839381"/>
    <x v="5"/>
    <x v="1"/>
  </r>
  <r>
    <x v="7"/>
    <x v="39"/>
    <n v="22.797927461139896"/>
    <x v="5"/>
    <x v="1"/>
  </r>
  <r>
    <x v="7"/>
    <x v="40"/>
    <n v="19.17098445595855"/>
    <x v="5"/>
    <x v="1"/>
  </r>
  <r>
    <x v="7"/>
    <x v="41"/>
    <n v="21.243523316062177"/>
    <x v="5"/>
    <x v="1"/>
  </r>
  <r>
    <x v="8"/>
    <x v="4"/>
    <n v="0"/>
    <x v="5"/>
    <x v="1"/>
  </r>
  <r>
    <x v="7"/>
    <x v="42"/>
    <n v="2.4715025906735768"/>
    <x v="5"/>
    <x v="1"/>
  </r>
  <r>
    <x v="8"/>
    <x v="43"/>
    <n v="36.787564766839381"/>
    <x v="5"/>
    <x v="1"/>
  </r>
  <r>
    <x v="8"/>
    <x v="44"/>
    <n v="63.212435233160619"/>
    <x v="5"/>
    <x v="1"/>
  </r>
  <r>
    <x v="7"/>
    <x v="4"/>
    <n v="0"/>
    <x v="5"/>
    <x v="1"/>
  </r>
  <r>
    <x v="9"/>
    <x v="45"/>
    <n v="2.5906735751295336"/>
    <x v="5"/>
    <x v="1"/>
  </r>
  <r>
    <x v="9"/>
    <x v="46"/>
    <n v="6.7357512953367875"/>
    <x v="5"/>
    <x v="1"/>
  </r>
  <r>
    <x v="9"/>
    <x v="47"/>
    <n v="18.134715025906736"/>
    <x v="5"/>
    <x v="1"/>
  </r>
  <r>
    <x v="9"/>
    <x v="48"/>
    <n v="9.8445595854922274"/>
    <x v="5"/>
    <x v="1"/>
  </r>
  <r>
    <x v="9"/>
    <x v="49"/>
    <n v="4.1450777202072535"/>
    <x v="5"/>
    <x v="1"/>
  </r>
  <r>
    <x v="9"/>
    <x v="50"/>
    <n v="3.1088082901554404"/>
    <x v="5"/>
    <x v="1"/>
  </r>
  <r>
    <x v="9"/>
    <x v="51"/>
    <n v="3.1088082901554404"/>
    <x v="5"/>
    <x v="1"/>
  </r>
  <r>
    <x v="9"/>
    <x v="52"/>
    <n v="2.0725388601036268"/>
    <x v="5"/>
    <x v="1"/>
  </r>
  <r>
    <x v="9"/>
    <x v="53"/>
    <n v="1.0362694300518134"/>
    <x v="5"/>
    <x v="1"/>
  </r>
  <r>
    <x v="9"/>
    <x v="54"/>
    <n v="6.7357512953367875"/>
    <x v="5"/>
    <x v="1"/>
  </r>
  <r>
    <x v="9"/>
    <x v="4"/>
    <n v="42.487046632124354"/>
    <x v="5"/>
    <x v="1"/>
  </r>
  <r>
    <x v="9"/>
    <x v="55"/>
    <n v="4.0007507507507496"/>
    <x v="5"/>
    <x v="1"/>
  </r>
  <r>
    <x v="4"/>
    <x v="20"/>
    <n v="13.75"/>
    <x v="6"/>
    <x v="1"/>
  </r>
  <r>
    <x v="4"/>
    <x v="21"/>
    <n v="35"/>
    <x v="6"/>
    <x v="1"/>
  </r>
  <r>
    <x v="4"/>
    <x v="22"/>
    <n v="28.75"/>
    <x v="6"/>
    <x v="1"/>
  </r>
  <r>
    <x v="4"/>
    <x v="23"/>
    <n v="5.625"/>
    <x v="6"/>
    <x v="1"/>
  </r>
  <r>
    <x v="4"/>
    <x v="24"/>
    <n v="4.375"/>
    <x v="6"/>
    <x v="1"/>
  </r>
  <r>
    <x v="4"/>
    <x v="25"/>
    <n v="0"/>
    <x v="6"/>
    <x v="1"/>
  </r>
  <r>
    <x v="4"/>
    <x v="26"/>
    <n v="11.875"/>
    <x v="6"/>
    <x v="1"/>
  </r>
  <r>
    <x v="4"/>
    <x v="27"/>
    <n v="0.625"/>
    <x v="6"/>
    <x v="1"/>
  </r>
  <r>
    <x v="4"/>
    <x v="28"/>
    <n v="0"/>
    <x v="6"/>
    <x v="1"/>
  </r>
  <r>
    <x v="5"/>
    <x v="20"/>
    <n v="13.125"/>
    <x v="6"/>
    <x v="1"/>
  </r>
  <r>
    <x v="5"/>
    <x v="29"/>
    <n v="31.25"/>
    <x v="6"/>
    <x v="1"/>
  </r>
  <r>
    <x v="5"/>
    <x v="30"/>
    <n v="3.75"/>
    <x v="6"/>
    <x v="1"/>
  </r>
  <r>
    <x v="5"/>
    <x v="24"/>
    <n v="0.625"/>
    <x v="6"/>
    <x v="1"/>
  </r>
  <r>
    <x v="5"/>
    <x v="31"/>
    <n v="1.25"/>
    <x v="6"/>
    <x v="1"/>
  </r>
  <r>
    <x v="5"/>
    <x v="32"/>
    <n v="8.125"/>
    <x v="6"/>
    <x v="1"/>
  </r>
  <r>
    <x v="5"/>
    <x v="27"/>
    <n v="0.625"/>
    <x v="6"/>
    <x v="1"/>
  </r>
  <r>
    <x v="5"/>
    <x v="28"/>
    <n v="0"/>
    <x v="6"/>
    <x v="1"/>
  </r>
  <r>
    <x v="5"/>
    <x v="4"/>
    <n v="41.25"/>
    <x v="6"/>
    <x v="1"/>
  </r>
  <r>
    <x v="6"/>
    <x v="33"/>
    <n v="1.875"/>
    <x v="6"/>
    <x v="1"/>
  </r>
  <r>
    <x v="6"/>
    <x v="34"/>
    <n v="63.125"/>
    <x v="6"/>
    <x v="1"/>
  </r>
  <r>
    <x v="6"/>
    <x v="35"/>
    <n v="28.75"/>
    <x v="6"/>
    <x v="1"/>
  </r>
  <r>
    <x v="6"/>
    <x v="36"/>
    <n v="6.25"/>
    <x v="6"/>
    <x v="1"/>
  </r>
  <r>
    <x v="6"/>
    <x v="4"/>
    <n v="0"/>
    <x v="6"/>
    <x v="1"/>
  </r>
  <r>
    <x v="6"/>
    <x v="37"/>
    <n v="10.237500000000001"/>
    <x v="6"/>
    <x v="1"/>
  </r>
  <r>
    <x v="7"/>
    <x v="38"/>
    <n v="39.375"/>
    <x v="6"/>
    <x v="1"/>
  </r>
  <r>
    <x v="7"/>
    <x v="39"/>
    <n v="17.5"/>
    <x v="6"/>
    <x v="1"/>
  </r>
  <r>
    <x v="7"/>
    <x v="40"/>
    <n v="15"/>
    <x v="6"/>
    <x v="1"/>
  </r>
  <r>
    <x v="7"/>
    <x v="41"/>
    <n v="27.5"/>
    <x v="6"/>
    <x v="1"/>
  </r>
  <r>
    <x v="8"/>
    <x v="4"/>
    <n v="0.625"/>
    <x v="6"/>
    <x v="1"/>
  </r>
  <r>
    <x v="7"/>
    <x v="42"/>
    <n v="2.8679245283018875"/>
    <x v="6"/>
    <x v="1"/>
  </r>
  <r>
    <x v="8"/>
    <x v="43"/>
    <n v="39.375"/>
    <x v="6"/>
    <x v="1"/>
  </r>
  <r>
    <x v="8"/>
    <x v="44"/>
    <n v="60"/>
    <x v="6"/>
    <x v="1"/>
  </r>
  <r>
    <x v="7"/>
    <x v="4"/>
    <n v="0.625"/>
    <x v="6"/>
    <x v="1"/>
  </r>
  <r>
    <x v="9"/>
    <x v="45"/>
    <n v="5.625"/>
    <x v="6"/>
    <x v="1"/>
  </r>
  <r>
    <x v="9"/>
    <x v="46"/>
    <n v="5.625"/>
    <x v="6"/>
    <x v="1"/>
  </r>
  <r>
    <x v="9"/>
    <x v="47"/>
    <n v="14.375"/>
    <x v="6"/>
    <x v="1"/>
  </r>
  <r>
    <x v="9"/>
    <x v="48"/>
    <n v="7.5"/>
    <x v="6"/>
    <x v="1"/>
  </r>
  <r>
    <x v="9"/>
    <x v="49"/>
    <n v="4.375"/>
    <x v="6"/>
    <x v="1"/>
  </r>
  <r>
    <x v="9"/>
    <x v="50"/>
    <n v="2.5"/>
    <x v="6"/>
    <x v="1"/>
  </r>
  <r>
    <x v="9"/>
    <x v="51"/>
    <n v="3.125"/>
    <x v="6"/>
    <x v="1"/>
  </r>
  <r>
    <x v="9"/>
    <x v="52"/>
    <n v="1.875"/>
    <x v="6"/>
    <x v="1"/>
  </r>
  <r>
    <x v="9"/>
    <x v="53"/>
    <n v="3.125"/>
    <x v="6"/>
    <x v="1"/>
  </r>
  <r>
    <x v="9"/>
    <x v="54"/>
    <n v="3.75"/>
    <x v="6"/>
    <x v="1"/>
  </r>
  <r>
    <x v="9"/>
    <x v="4"/>
    <n v="48.125"/>
    <x v="6"/>
    <x v="1"/>
  </r>
  <r>
    <x v="9"/>
    <x v="55"/>
    <n v="3.6636546184738963"/>
    <x v="6"/>
    <x v="1"/>
  </r>
  <r>
    <x v="4"/>
    <x v="20"/>
    <n v="13.758389261744966"/>
    <x v="7"/>
    <x v="1"/>
  </r>
  <r>
    <x v="4"/>
    <x v="21"/>
    <n v="30.536912751677853"/>
    <x v="7"/>
    <x v="1"/>
  </r>
  <r>
    <x v="4"/>
    <x v="22"/>
    <n v="28.187919463087248"/>
    <x v="7"/>
    <x v="1"/>
  </r>
  <r>
    <x v="4"/>
    <x v="23"/>
    <n v="6.375838926174497"/>
    <x v="7"/>
    <x v="1"/>
  </r>
  <r>
    <x v="4"/>
    <x v="24"/>
    <n v="7.7181208053691277"/>
    <x v="7"/>
    <x v="1"/>
  </r>
  <r>
    <x v="4"/>
    <x v="25"/>
    <n v="0"/>
    <x v="7"/>
    <x v="1"/>
  </r>
  <r>
    <x v="4"/>
    <x v="26"/>
    <n v="13.087248322147651"/>
    <x v="7"/>
    <x v="1"/>
  </r>
  <r>
    <x v="4"/>
    <x v="27"/>
    <n v="0.33557046979865773"/>
    <x v="7"/>
    <x v="1"/>
  </r>
  <r>
    <x v="4"/>
    <x v="28"/>
    <n v="0"/>
    <x v="7"/>
    <x v="1"/>
  </r>
  <r>
    <x v="5"/>
    <x v="20"/>
    <n v="13.087248322147651"/>
    <x v="7"/>
    <x v="1"/>
  </r>
  <r>
    <x v="5"/>
    <x v="29"/>
    <n v="24.496644295302012"/>
    <x v="7"/>
    <x v="1"/>
  </r>
  <r>
    <x v="5"/>
    <x v="30"/>
    <n v="2.0134228187919465"/>
    <x v="7"/>
    <x v="1"/>
  </r>
  <r>
    <x v="5"/>
    <x v="24"/>
    <n v="4.026845637583893"/>
    <x v="7"/>
    <x v="1"/>
  </r>
  <r>
    <x v="5"/>
    <x v="31"/>
    <n v="0.67114093959731547"/>
    <x v="7"/>
    <x v="1"/>
  </r>
  <r>
    <x v="5"/>
    <x v="32"/>
    <n v="7.3825503355704694"/>
    <x v="7"/>
    <x v="1"/>
  </r>
  <r>
    <x v="5"/>
    <x v="27"/>
    <n v="0"/>
    <x v="7"/>
    <x v="1"/>
  </r>
  <r>
    <x v="5"/>
    <x v="28"/>
    <n v="0.33557046979865773"/>
    <x v="7"/>
    <x v="1"/>
  </r>
  <r>
    <x v="5"/>
    <x v="4"/>
    <n v="47.986577181208055"/>
    <x v="7"/>
    <x v="1"/>
  </r>
  <r>
    <x v="6"/>
    <x v="33"/>
    <n v="0.33557046979865773"/>
    <x v="7"/>
    <x v="1"/>
  </r>
  <r>
    <x v="6"/>
    <x v="34"/>
    <n v="79.194630872483216"/>
    <x v="7"/>
    <x v="1"/>
  </r>
  <r>
    <x v="6"/>
    <x v="35"/>
    <n v="18.456375838926174"/>
    <x v="7"/>
    <x v="1"/>
  </r>
  <r>
    <x v="6"/>
    <x v="36"/>
    <n v="2.0134228187919465"/>
    <x v="7"/>
    <x v="1"/>
  </r>
  <r>
    <x v="6"/>
    <x v="4"/>
    <n v="0"/>
    <x v="7"/>
    <x v="1"/>
  </r>
  <r>
    <x v="6"/>
    <x v="37"/>
    <n v="8.4362416107382625"/>
    <x v="7"/>
    <x v="1"/>
  </r>
  <r>
    <x v="7"/>
    <x v="38"/>
    <n v="44.29530201342282"/>
    <x v="7"/>
    <x v="1"/>
  </r>
  <r>
    <x v="7"/>
    <x v="39"/>
    <n v="18.791946308724832"/>
    <x v="7"/>
    <x v="1"/>
  </r>
  <r>
    <x v="7"/>
    <x v="40"/>
    <n v="14.765100671140939"/>
    <x v="7"/>
    <x v="1"/>
  </r>
  <r>
    <x v="7"/>
    <x v="41"/>
    <n v="22.14765100671141"/>
    <x v="7"/>
    <x v="1"/>
  </r>
  <r>
    <x v="8"/>
    <x v="4"/>
    <n v="0"/>
    <x v="7"/>
    <x v="1"/>
  </r>
  <r>
    <x v="7"/>
    <x v="42"/>
    <n v="2.6543624161073813"/>
    <x v="7"/>
    <x v="1"/>
  </r>
  <r>
    <x v="8"/>
    <x v="43"/>
    <n v="44.29530201342282"/>
    <x v="7"/>
    <x v="1"/>
  </r>
  <r>
    <x v="8"/>
    <x v="44"/>
    <n v="55.70469798657718"/>
    <x v="7"/>
    <x v="1"/>
  </r>
  <r>
    <x v="7"/>
    <x v="4"/>
    <n v="0"/>
    <x v="7"/>
    <x v="1"/>
  </r>
  <r>
    <x v="9"/>
    <x v="45"/>
    <n v="1.0067114093959733"/>
    <x v="7"/>
    <x v="1"/>
  </r>
  <r>
    <x v="9"/>
    <x v="46"/>
    <n v="6.375838926174497"/>
    <x v="7"/>
    <x v="1"/>
  </r>
  <r>
    <x v="9"/>
    <x v="47"/>
    <n v="14.765100671140939"/>
    <x v="7"/>
    <x v="1"/>
  </r>
  <r>
    <x v="9"/>
    <x v="48"/>
    <n v="5.7046979865771812"/>
    <x v="7"/>
    <x v="1"/>
  </r>
  <r>
    <x v="9"/>
    <x v="49"/>
    <n v="3.0201342281879193"/>
    <x v="7"/>
    <x v="1"/>
  </r>
  <r>
    <x v="9"/>
    <x v="50"/>
    <n v="3.3557046979865772"/>
    <x v="7"/>
    <x v="1"/>
  </r>
  <r>
    <x v="9"/>
    <x v="51"/>
    <n v="1.6778523489932886"/>
    <x v="7"/>
    <x v="1"/>
  </r>
  <r>
    <x v="9"/>
    <x v="52"/>
    <n v="1.6778523489932886"/>
    <x v="7"/>
    <x v="1"/>
  </r>
  <r>
    <x v="9"/>
    <x v="53"/>
    <n v="2.348993288590604"/>
    <x v="7"/>
    <x v="1"/>
  </r>
  <r>
    <x v="9"/>
    <x v="54"/>
    <n v="7.7181208053691277"/>
    <x v="7"/>
    <x v="1"/>
  </r>
  <r>
    <x v="9"/>
    <x v="4"/>
    <n v="52.348993288590606"/>
    <x v="7"/>
    <x v="1"/>
  </r>
  <r>
    <x v="9"/>
    <x v="55"/>
    <n v="5.2453051643192508"/>
    <x v="7"/>
    <x v="1"/>
  </r>
  <r>
    <x v="4"/>
    <x v="20"/>
    <n v="12.087912087912088"/>
    <x v="8"/>
    <x v="1"/>
  </r>
  <r>
    <x v="4"/>
    <x v="21"/>
    <n v="37.362637362637365"/>
    <x v="8"/>
    <x v="1"/>
  </r>
  <r>
    <x v="4"/>
    <x v="22"/>
    <n v="21.978021978021978"/>
    <x v="8"/>
    <x v="1"/>
  </r>
  <r>
    <x v="4"/>
    <x v="23"/>
    <n v="8.791208791208792"/>
    <x v="8"/>
    <x v="1"/>
  </r>
  <r>
    <x v="4"/>
    <x v="24"/>
    <n v="11.721611721611721"/>
    <x v="8"/>
    <x v="1"/>
  </r>
  <r>
    <x v="4"/>
    <x v="25"/>
    <n v="0.73260073260073255"/>
    <x v="8"/>
    <x v="1"/>
  </r>
  <r>
    <x v="4"/>
    <x v="26"/>
    <n v="6.9597069597069599"/>
    <x v="8"/>
    <x v="1"/>
  </r>
  <r>
    <x v="4"/>
    <x v="27"/>
    <n v="0.36630036630036628"/>
    <x v="8"/>
    <x v="1"/>
  </r>
  <r>
    <x v="4"/>
    <x v="28"/>
    <n v="0"/>
    <x v="8"/>
    <x v="1"/>
  </r>
  <r>
    <x v="5"/>
    <x v="20"/>
    <n v="5.8608058608058604"/>
    <x v="8"/>
    <x v="1"/>
  </r>
  <r>
    <x v="5"/>
    <x v="29"/>
    <n v="22.344322344322343"/>
    <x v="8"/>
    <x v="1"/>
  </r>
  <r>
    <x v="5"/>
    <x v="30"/>
    <n v="4.7619047619047619"/>
    <x v="8"/>
    <x v="1"/>
  </r>
  <r>
    <x v="5"/>
    <x v="24"/>
    <n v="6.2271062271062272"/>
    <x v="8"/>
    <x v="1"/>
  </r>
  <r>
    <x v="5"/>
    <x v="31"/>
    <n v="1.098901098901099"/>
    <x v="8"/>
    <x v="1"/>
  </r>
  <r>
    <x v="5"/>
    <x v="32"/>
    <n v="5.4945054945054945"/>
    <x v="8"/>
    <x v="1"/>
  </r>
  <r>
    <x v="5"/>
    <x v="27"/>
    <n v="0"/>
    <x v="8"/>
    <x v="1"/>
  </r>
  <r>
    <x v="5"/>
    <x v="28"/>
    <n v="0.36630036630036628"/>
    <x v="8"/>
    <x v="1"/>
  </r>
  <r>
    <x v="5"/>
    <x v="4"/>
    <n v="53.846153846153847"/>
    <x v="8"/>
    <x v="1"/>
  </r>
  <r>
    <x v="6"/>
    <x v="33"/>
    <n v="0"/>
    <x v="8"/>
    <x v="1"/>
  </r>
  <r>
    <x v="6"/>
    <x v="34"/>
    <n v="79.853479853479854"/>
    <x v="8"/>
    <x v="1"/>
  </r>
  <r>
    <x v="6"/>
    <x v="35"/>
    <n v="18.315018315018314"/>
    <x v="8"/>
    <x v="1"/>
  </r>
  <r>
    <x v="6"/>
    <x v="36"/>
    <n v="1.8315018315018314"/>
    <x v="8"/>
    <x v="1"/>
  </r>
  <r>
    <x v="6"/>
    <x v="4"/>
    <n v="0"/>
    <x v="8"/>
    <x v="1"/>
  </r>
  <r>
    <x v="6"/>
    <x v="37"/>
    <n v="8.4139194139194124"/>
    <x v="8"/>
    <x v="1"/>
  </r>
  <r>
    <x v="7"/>
    <x v="38"/>
    <n v="49.084249084249088"/>
    <x v="8"/>
    <x v="1"/>
  </r>
  <r>
    <x v="7"/>
    <x v="39"/>
    <n v="16.117216117216117"/>
    <x v="8"/>
    <x v="1"/>
  </r>
  <r>
    <x v="7"/>
    <x v="40"/>
    <n v="14.285714285714286"/>
    <x v="8"/>
    <x v="1"/>
  </r>
  <r>
    <x v="7"/>
    <x v="41"/>
    <n v="20.512820512820515"/>
    <x v="8"/>
    <x v="1"/>
  </r>
  <r>
    <x v="8"/>
    <x v="4"/>
    <n v="0"/>
    <x v="8"/>
    <x v="1"/>
  </r>
  <r>
    <x v="7"/>
    <x v="42"/>
    <n v="2.4871794871794863"/>
    <x v="8"/>
    <x v="1"/>
  </r>
  <r>
    <x v="8"/>
    <x v="43"/>
    <n v="49.084249084249088"/>
    <x v="8"/>
    <x v="1"/>
  </r>
  <r>
    <x v="8"/>
    <x v="44"/>
    <n v="50.915750915750912"/>
    <x v="8"/>
    <x v="1"/>
  </r>
  <r>
    <x v="7"/>
    <x v="4"/>
    <n v="0"/>
    <x v="8"/>
    <x v="1"/>
  </r>
  <r>
    <x v="9"/>
    <x v="45"/>
    <n v="2.9304029304029302"/>
    <x v="8"/>
    <x v="1"/>
  </r>
  <r>
    <x v="9"/>
    <x v="46"/>
    <n v="4.0293040293040292"/>
    <x v="8"/>
    <x v="1"/>
  </r>
  <r>
    <x v="9"/>
    <x v="47"/>
    <n v="15.018315018315018"/>
    <x v="8"/>
    <x v="1"/>
  </r>
  <r>
    <x v="9"/>
    <x v="48"/>
    <n v="3.2967032967032965"/>
    <x v="8"/>
    <x v="1"/>
  </r>
  <r>
    <x v="9"/>
    <x v="49"/>
    <n v="4.0293040293040292"/>
    <x v="8"/>
    <x v="1"/>
  </r>
  <r>
    <x v="9"/>
    <x v="50"/>
    <n v="2.9304029304029302"/>
    <x v="8"/>
    <x v="1"/>
  </r>
  <r>
    <x v="9"/>
    <x v="51"/>
    <n v="1.8315018315018314"/>
    <x v="8"/>
    <x v="1"/>
  </r>
  <r>
    <x v="9"/>
    <x v="52"/>
    <n v="2.197802197802198"/>
    <x v="8"/>
    <x v="1"/>
  </r>
  <r>
    <x v="9"/>
    <x v="53"/>
    <n v="1.4652014652014651"/>
    <x v="8"/>
    <x v="1"/>
  </r>
  <r>
    <x v="9"/>
    <x v="54"/>
    <n v="5.1282051282051286"/>
    <x v="8"/>
    <x v="1"/>
  </r>
  <r>
    <x v="9"/>
    <x v="4"/>
    <n v="57.142857142857146"/>
    <x v="8"/>
    <x v="1"/>
  </r>
  <r>
    <x v="9"/>
    <x v="55"/>
    <n v="4.5135327635327629"/>
    <x v="8"/>
    <x v="1"/>
  </r>
  <r>
    <x v="4"/>
    <x v="20"/>
    <n v="7.2674418604651159"/>
    <x v="9"/>
    <x v="1"/>
  </r>
  <r>
    <x v="4"/>
    <x v="21"/>
    <n v="36.046511627906973"/>
    <x v="9"/>
    <x v="1"/>
  </r>
  <r>
    <x v="4"/>
    <x v="22"/>
    <n v="35.465116279069768"/>
    <x v="9"/>
    <x v="1"/>
  </r>
  <r>
    <x v="4"/>
    <x v="23"/>
    <n v="4.3604651162790695"/>
    <x v="9"/>
    <x v="1"/>
  </r>
  <r>
    <x v="4"/>
    <x v="24"/>
    <n v="11.337209302325581"/>
    <x v="9"/>
    <x v="1"/>
  </r>
  <r>
    <x v="4"/>
    <x v="25"/>
    <n v="2.0348837209302326"/>
    <x v="9"/>
    <x v="1"/>
  </r>
  <r>
    <x v="4"/>
    <x v="26"/>
    <n v="2.6162790697674421"/>
    <x v="9"/>
    <x v="1"/>
  </r>
  <r>
    <x v="4"/>
    <x v="27"/>
    <n v="0.58139534883720934"/>
    <x v="9"/>
    <x v="1"/>
  </r>
  <r>
    <x v="4"/>
    <x v="28"/>
    <n v="0.29069767441860467"/>
    <x v="9"/>
    <x v="1"/>
  </r>
  <r>
    <x v="5"/>
    <x v="20"/>
    <n v="6.1046511627906979"/>
    <x v="9"/>
    <x v="1"/>
  </r>
  <r>
    <x v="5"/>
    <x v="29"/>
    <n v="22.38372093023256"/>
    <x v="9"/>
    <x v="1"/>
  </r>
  <r>
    <x v="5"/>
    <x v="30"/>
    <n v="1.4534883720930232"/>
    <x v="9"/>
    <x v="1"/>
  </r>
  <r>
    <x v="5"/>
    <x v="24"/>
    <n v="2.6162790697674421"/>
    <x v="9"/>
    <x v="1"/>
  </r>
  <r>
    <x v="5"/>
    <x v="31"/>
    <n v="2.0348837209302326"/>
    <x v="9"/>
    <x v="1"/>
  </r>
  <r>
    <x v="5"/>
    <x v="32"/>
    <n v="1.4534883720930232"/>
    <x v="9"/>
    <x v="1"/>
  </r>
  <r>
    <x v="5"/>
    <x v="27"/>
    <n v="0.29069767441860467"/>
    <x v="9"/>
    <x v="1"/>
  </r>
  <r>
    <x v="5"/>
    <x v="28"/>
    <n v="0.87209302325581395"/>
    <x v="9"/>
    <x v="1"/>
  </r>
  <r>
    <x v="5"/>
    <x v="4"/>
    <n v="62.790697674418603"/>
    <x v="9"/>
    <x v="1"/>
  </r>
  <r>
    <x v="6"/>
    <x v="33"/>
    <n v="1.7441860465116279"/>
    <x v="9"/>
    <x v="1"/>
  </r>
  <r>
    <x v="6"/>
    <x v="34"/>
    <n v="52.034883720930232"/>
    <x v="9"/>
    <x v="1"/>
  </r>
  <r>
    <x v="6"/>
    <x v="35"/>
    <n v="41.860465116279073"/>
    <x v="9"/>
    <x v="1"/>
  </r>
  <r>
    <x v="6"/>
    <x v="36"/>
    <n v="4.3604651162790695"/>
    <x v="9"/>
    <x v="1"/>
  </r>
  <r>
    <x v="6"/>
    <x v="4"/>
    <n v="0"/>
    <x v="9"/>
    <x v="1"/>
  </r>
  <r>
    <x v="6"/>
    <x v="37"/>
    <n v="9.8372093023255847"/>
    <x v="9"/>
    <x v="1"/>
  </r>
  <r>
    <x v="7"/>
    <x v="38"/>
    <n v="60.465116279069768"/>
    <x v="9"/>
    <x v="1"/>
  </r>
  <r>
    <x v="7"/>
    <x v="39"/>
    <n v="12.209302325581396"/>
    <x v="9"/>
    <x v="1"/>
  </r>
  <r>
    <x v="7"/>
    <x v="40"/>
    <n v="10.465116279069768"/>
    <x v="9"/>
    <x v="1"/>
  </r>
  <r>
    <x v="7"/>
    <x v="41"/>
    <n v="16.86046511627907"/>
    <x v="9"/>
    <x v="1"/>
  </r>
  <r>
    <x v="8"/>
    <x v="4"/>
    <n v="0"/>
    <x v="9"/>
    <x v="1"/>
  </r>
  <r>
    <x v="7"/>
    <x v="42"/>
    <n v="2.011627906976746"/>
    <x v="9"/>
    <x v="1"/>
  </r>
  <r>
    <x v="8"/>
    <x v="43"/>
    <n v="60.465116279069768"/>
    <x v="9"/>
    <x v="1"/>
  </r>
  <r>
    <x v="8"/>
    <x v="44"/>
    <n v="39.534883720930232"/>
    <x v="9"/>
    <x v="1"/>
  </r>
  <r>
    <x v="7"/>
    <x v="4"/>
    <n v="0"/>
    <x v="9"/>
    <x v="1"/>
  </r>
  <r>
    <x v="9"/>
    <x v="45"/>
    <n v="4.3604651162790695"/>
    <x v="9"/>
    <x v="1"/>
  </r>
  <r>
    <x v="9"/>
    <x v="46"/>
    <n v="4.0697674418604652"/>
    <x v="9"/>
    <x v="1"/>
  </r>
  <r>
    <x v="9"/>
    <x v="47"/>
    <n v="9.8837209302325579"/>
    <x v="9"/>
    <x v="1"/>
  </r>
  <r>
    <x v="9"/>
    <x v="48"/>
    <n v="4.6511627906976747"/>
    <x v="9"/>
    <x v="1"/>
  </r>
  <r>
    <x v="9"/>
    <x v="49"/>
    <n v="2.0348837209302326"/>
    <x v="9"/>
    <x v="1"/>
  </r>
  <r>
    <x v="9"/>
    <x v="50"/>
    <n v="2.6162790697674421"/>
    <x v="9"/>
    <x v="1"/>
  </r>
  <r>
    <x v="9"/>
    <x v="51"/>
    <n v="0.58139534883720934"/>
    <x v="9"/>
    <x v="1"/>
  </r>
  <r>
    <x v="9"/>
    <x v="52"/>
    <n v="2.3255813953488373"/>
    <x v="9"/>
    <x v="1"/>
  </r>
  <r>
    <x v="9"/>
    <x v="53"/>
    <n v="2.6162790697674421"/>
    <x v="9"/>
    <x v="1"/>
  </r>
  <r>
    <x v="9"/>
    <x v="54"/>
    <n v="2.3255813953488373"/>
    <x v="9"/>
    <x v="1"/>
  </r>
  <r>
    <x v="9"/>
    <x v="4"/>
    <n v="64.534883720930239"/>
    <x v="9"/>
    <x v="1"/>
  </r>
  <r>
    <x v="9"/>
    <x v="55"/>
    <n v="3.4699453551912556"/>
    <x v="9"/>
    <x v="1"/>
  </r>
  <r>
    <x v="4"/>
    <x v="20"/>
    <n v="2.834008097165992"/>
    <x v="10"/>
    <x v="1"/>
  </r>
  <r>
    <x v="4"/>
    <x v="21"/>
    <n v="8.9068825910931171"/>
    <x v="10"/>
    <x v="1"/>
  </r>
  <r>
    <x v="4"/>
    <x v="22"/>
    <n v="26.315789473684209"/>
    <x v="10"/>
    <x v="1"/>
  </r>
  <r>
    <x v="4"/>
    <x v="23"/>
    <n v="7.287449392712551"/>
    <x v="10"/>
    <x v="1"/>
  </r>
  <r>
    <x v="4"/>
    <x v="24"/>
    <n v="31.578947368421051"/>
    <x v="10"/>
    <x v="1"/>
  </r>
  <r>
    <x v="4"/>
    <x v="25"/>
    <n v="6.8825910931174086"/>
    <x v="10"/>
    <x v="1"/>
  </r>
  <r>
    <x v="4"/>
    <x v="26"/>
    <n v="14.574898785425102"/>
    <x v="10"/>
    <x v="1"/>
  </r>
  <r>
    <x v="4"/>
    <x v="27"/>
    <n v="0.80971659919028338"/>
    <x v="10"/>
    <x v="1"/>
  </r>
  <r>
    <x v="4"/>
    <x v="28"/>
    <n v="0.80971659919028338"/>
    <x v="10"/>
    <x v="1"/>
  </r>
  <r>
    <x v="5"/>
    <x v="20"/>
    <n v="2.42914979757085"/>
    <x v="10"/>
    <x v="1"/>
  </r>
  <r>
    <x v="5"/>
    <x v="29"/>
    <n v="14.17004048582996"/>
    <x v="10"/>
    <x v="1"/>
  </r>
  <r>
    <x v="5"/>
    <x v="30"/>
    <n v="0.80971659919028338"/>
    <x v="10"/>
    <x v="1"/>
  </r>
  <r>
    <x v="5"/>
    <x v="24"/>
    <n v="11.740890688259109"/>
    <x v="10"/>
    <x v="1"/>
  </r>
  <r>
    <x v="5"/>
    <x v="31"/>
    <n v="0.40485829959514169"/>
    <x v="10"/>
    <x v="1"/>
  </r>
  <r>
    <x v="5"/>
    <x v="32"/>
    <n v="4.4534412955465585"/>
    <x v="10"/>
    <x v="1"/>
  </r>
  <r>
    <x v="5"/>
    <x v="27"/>
    <n v="0.40485829959514169"/>
    <x v="10"/>
    <x v="1"/>
  </r>
  <r>
    <x v="5"/>
    <x v="28"/>
    <n v="0.80971659919028338"/>
    <x v="10"/>
    <x v="1"/>
  </r>
  <r>
    <x v="5"/>
    <x v="4"/>
    <n v="64.777327935222672"/>
    <x v="10"/>
    <x v="1"/>
  </r>
  <r>
    <x v="6"/>
    <x v="33"/>
    <n v="2.0242914979757085"/>
    <x v="10"/>
    <x v="1"/>
  </r>
  <r>
    <x v="6"/>
    <x v="34"/>
    <n v="65.991902834008101"/>
    <x v="10"/>
    <x v="1"/>
  </r>
  <r>
    <x v="6"/>
    <x v="35"/>
    <n v="25.506072874493928"/>
    <x v="10"/>
    <x v="1"/>
  </r>
  <r>
    <x v="6"/>
    <x v="36"/>
    <n v="6.4777327935222671"/>
    <x v="10"/>
    <x v="1"/>
  </r>
  <r>
    <x v="6"/>
    <x v="4"/>
    <n v="0"/>
    <x v="10"/>
    <x v="1"/>
  </r>
  <r>
    <x v="6"/>
    <x v="37"/>
    <n v="9.5425101214574877"/>
    <x v="10"/>
    <x v="1"/>
  </r>
  <r>
    <x v="7"/>
    <x v="38"/>
    <n v="63.157894736842103"/>
    <x v="10"/>
    <x v="1"/>
  </r>
  <r>
    <x v="7"/>
    <x v="39"/>
    <n v="12.955465587044534"/>
    <x v="10"/>
    <x v="1"/>
  </r>
  <r>
    <x v="7"/>
    <x v="40"/>
    <n v="6.4777327935222671"/>
    <x v="10"/>
    <x v="1"/>
  </r>
  <r>
    <x v="7"/>
    <x v="41"/>
    <n v="17.408906882591094"/>
    <x v="10"/>
    <x v="1"/>
  </r>
  <r>
    <x v="8"/>
    <x v="4"/>
    <n v="0"/>
    <x v="10"/>
    <x v="1"/>
  </r>
  <r>
    <x v="7"/>
    <x v="42"/>
    <n v="2.1133603238866399"/>
    <x v="10"/>
    <x v="1"/>
  </r>
  <r>
    <x v="8"/>
    <x v="43"/>
    <n v="63.157894736842103"/>
    <x v="10"/>
    <x v="1"/>
  </r>
  <r>
    <x v="8"/>
    <x v="44"/>
    <n v="36.842105263157897"/>
    <x v="10"/>
    <x v="1"/>
  </r>
  <r>
    <x v="7"/>
    <x v="4"/>
    <n v="0"/>
    <x v="10"/>
    <x v="1"/>
  </r>
  <r>
    <x v="9"/>
    <x v="45"/>
    <n v="2.834008097165992"/>
    <x v="10"/>
    <x v="1"/>
  </r>
  <r>
    <x v="9"/>
    <x v="46"/>
    <n v="3.2388663967611335"/>
    <x v="10"/>
    <x v="1"/>
  </r>
  <r>
    <x v="9"/>
    <x v="47"/>
    <n v="7.6923076923076925"/>
    <x v="10"/>
    <x v="1"/>
  </r>
  <r>
    <x v="9"/>
    <x v="48"/>
    <n v="5.668016194331984"/>
    <x v="10"/>
    <x v="1"/>
  </r>
  <r>
    <x v="9"/>
    <x v="49"/>
    <n v="2.0242914979757085"/>
    <x v="10"/>
    <x v="1"/>
  </r>
  <r>
    <x v="9"/>
    <x v="50"/>
    <n v="2.42914979757085"/>
    <x v="10"/>
    <x v="1"/>
  </r>
  <r>
    <x v="9"/>
    <x v="51"/>
    <n v="2.0242914979757085"/>
    <x v="10"/>
    <x v="1"/>
  </r>
  <r>
    <x v="9"/>
    <x v="52"/>
    <n v="0.40485829959514169"/>
    <x v="10"/>
    <x v="1"/>
  </r>
  <r>
    <x v="9"/>
    <x v="53"/>
    <n v="2.834008097165992"/>
    <x v="10"/>
    <x v="1"/>
  </r>
  <r>
    <x v="9"/>
    <x v="54"/>
    <n v="4.8582995951417001"/>
    <x v="10"/>
    <x v="1"/>
  </r>
  <r>
    <x v="9"/>
    <x v="4"/>
    <n v="65.991902834008101"/>
    <x v="10"/>
    <x v="1"/>
  </r>
  <r>
    <x v="9"/>
    <x v="55"/>
    <n v="4.769841269841268"/>
    <x v="10"/>
    <x v="1"/>
  </r>
  <r>
    <x v="4"/>
    <x v="20"/>
    <n v="8.518518518518519"/>
    <x v="11"/>
    <x v="1"/>
  </r>
  <r>
    <x v="4"/>
    <x v="21"/>
    <n v="25.555555555555557"/>
    <x v="11"/>
    <x v="1"/>
  </r>
  <r>
    <x v="4"/>
    <x v="22"/>
    <n v="42.222222222222221"/>
    <x v="11"/>
    <x v="1"/>
  </r>
  <r>
    <x v="4"/>
    <x v="23"/>
    <n v="0.37037037037037035"/>
    <x v="11"/>
    <x v="1"/>
  </r>
  <r>
    <x v="4"/>
    <x v="24"/>
    <n v="18.518518518518519"/>
    <x v="11"/>
    <x v="1"/>
  </r>
  <r>
    <x v="4"/>
    <x v="25"/>
    <n v="1.8518518518518519"/>
    <x v="11"/>
    <x v="1"/>
  </r>
  <r>
    <x v="4"/>
    <x v="26"/>
    <n v="1.8518518518518519"/>
    <x v="11"/>
    <x v="1"/>
  </r>
  <r>
    <x v="4"/>
    <x v="27"/>
    <n v="0.7407407407407407"/>
    <x v="11"/>
    <x v="1"/>
  </r>
  <r>
    <x v="4"/>
    <x v="28"/>
    <n v="0.37037037037037035"/>
    <x v="11"/>
    <x v="1"/>
  </r>
  <r>
    <x v="5"/>
    <x v="20"/>
    <n v="6.2962962962962967"/>
    <x v="11"/>
    <x v="1"/>
  </r>
  <r>
    <x v="5"/>
    <x v="29"/>
    <n v="34.444444444444443"/>
    <x v="11"/>
    <x v="1"/>
  </r>
  <r>
    <x v="5"/>
    <x v="30"/>
    <n v="0.7407407407407407"/>
    <x v="11"/>
    <x v="1"/>
  </r>
  <r>
    <x v="5"/>
    <x v="24"/>
    <n v="11.851851851851851"/>
    <x v="11"/>
    <x v="1"/>
  </r>
  <r>
    <x v="5"/>
    <x v="31"/>
    <n v="5.5555555555555554"/>
    <x v="11"/>
    <x v="1"/>
  </r>
  <r>
    <x v="5"/>
    <x v="32"/>
    <n v="1.4814814814814814"/>
    <x v="11"/>
    <x v="1"/>
  </r>
  <r>
    <x v="5"/>
    <x v="27"/>
    <n v="0"/>
    <x v="11"/>
    <x v="1"/>
  </r>
  <r>
    <x v="5"/>
    <x v="28"/>
    <n v="0.37037037037037035"/>
    <x v="11"/>
    <x v="1"/>
  </r>
  <r>
    <x v="5"/>
    <x v="4"/>
    <n v="39.25925925925926"/>
    <x v="11"/>
    <x v="1"/>
  </r>
  <r>
    <x v="6"/>
    <x v="33"/>
    <n v="3.7037037037037037"/>
    <x v="11"/>
    <x v="1"/>
  </r>
  <r>
    <x v="6"/>
    <x v="34"/>
    <n v="58.888888888888886"/>
    <x v="11"/>
    <x v="1"/>
  </r>
  <r>
    <x v="6"/>
    <x v="35"/>
    <n v="30.37037037037037"/>
    <x v="11"/>
    <x v="1"/>
  </r>
  <r>
    <x v="6"/>
    <x v="36"/>
    <n v="7.0370370370370372"/>
    <x v="11"/>
    <x v="1"/>
  </r>
  <r>
    <x v="6"/>
    <x v="4"/>
    <n v="0"/>
    <x v="11"/>
    <x v="1"/>
  </r>
  <r>
    <x v="6"/>
    <x v="37"/>
    <n v="10.640740740740741"/>
    <x v="11"/>
    <x v="1"/>
  </r>
  <r>
    <x v="7"/>
    <x v="38"/>
    <n v="33.333333333333336"/>
    <x v="11"/>
    <x v="1"/>
  </r>
  <r>
    <x v="7"/>
    <x v="39"/>
    <n v="13.703703703703704"/>
    <x v="11"/>
    <x v="1"/>
  </r>
  <r>
    <x v="7"/>
    <x v="40"/>
    <n v="16.666666666666668"/>
    <x v="11"/>
    <x v="1"/>
  </r>
  <r>
    <x v="7"/>
    <x v="41"/>
    <n v="36.296296296296298"/>
    <x v="11"/>
    <x v="1"/>
  </r>
  <r>
    <x v="8"/>
    <x v="4"/>
    <n v="0"/>
    <x v="11"/>
    <x v="1"/>
  </r>
  <r>
    <x v="7"/>
    <x v="42"/>
    <n v="4.4185185185185158"/>
    <x v="11"/>
    <x v="1"/>
  </r>
  <r>
    <x v="8"/>
    <x v="43"/>
    <n v="33.333333333333336"/>
    <x v="11"/>
    <x v="1"/>
  </r>
  <r>
    <x v="8"/>
    <x v="44"/>
    <n v="66.666666666666671"/>
    <x v="11"/>
    <x v="1"/>
  </r>
  <r>
    <x v="7"/>
    <x v="4"/>
    <n v="0"/>
    <x v="11"/>
    <x v="1"/>
  </r>
  <r>
    <x v="9"/>
    <x v="45"/>
    <n v="5.1851851851851851"/>
    <x v="11"/>
    <x v="1"/>
  </r>
  <r>
    <x v="9"/>
    <x v="46"/>
    <n v="5.9259259259259256"/>
    <x v="11"/>
    <x v="1"/>
  </r>
  <r>
    <x v="9"/>
    <x v="47"/>
    <n v="22.222222222222221"/>
    <x v="11"/>
    <x v="1"/>
  </r>
  <r>
    <x v="9"/>
    <x v="48"/>
    <n v="9.6296296296296298"/>
    <x v="11"/>
    <x v="1"/>
  </r>
  <r>
    <x v="9"/>
    <x v="49"/>
    <n v="4.0740740740740744"/>
    <x v="11"/>
    <x v="1"/>
  </r>
  <r>
    <x v="9"/>
    <x v="50"/>
    <n v="2.2222222222222223"/>
    <x v="11"/>
    <x v="1"/>
  </r>
  <r>
    <x v="9"/>
    <x v="51"/>
    <n v="1.1111111111111112"/>
    <x v="11"/>
    <x v="1"/>
  </r>
  <r>
    <x v="9"/>
    <x v="52"/>
    <n v="0.37037037037037035"/>
    <x v="11"/>
    <x v="1"/>
  </r>
  <r>
    <x v="9"/>
    <x v="53"/>
    <n v="2.9629629629629628"/>
    <x v="11"/>
    <x v="1"/>
  </r>
  <r>
    <x v="9"/>
    <x v="54"/>
    <n v="7.0370370370370372"/>
    <x v="11"/>
    <x v="1"/>
  </r>
  <r>
    <x v="9"/>
    <x v="4"/>
    <n v="39.25925925925926"/>
    <x v="11"/>
    <x v="1"/>
  </r>
  <r>
    <x v="9"/>
    <x v="55"/>
    <n v="3.7123983739837398"/>
    <x v="11"/>
    <x v="1"/>
  </r>
  <r>
    <x v="4"/>
    <x v="20"/>
    <n v="9.5238095238095237"/>
    <x v="12"/>
    <x v="1"/>
  </r>
  <r>
    <x v="4"/>
    <x v="21"/>
    <n v="30.952380952380953"/>
    <x v="12"/>
    <x v="1"/>
  </r>
  <r>
    <x v="4"/>
    <x v="22"/>
    <n v="38.435374149659864"/>
    <x v="12"/>
    <x v="1"/>
  </r>
  <r>
    <x v="4"/>
    <x v="23"/>
    <n v="2.7210884353741496"/>
    <x v="12"/>
    <x v="1"/>
  </r>
  <r>
    <x v="4"/>
    <x v="24"/>
    <n v="11.904761904761905"/>
    <x v="12"/>
    <x v="1"/>
  </r>
  <r>
    <x v="4"/>
    <x v="25"/>
    <n v="1.0204081632653061"/>
    <x v="12"/>
    <x v="1"/>
  </r>
  <r>
    <x v="4"/>
    <x v="26"/>
    <n v="4.4217687074829932"/>
    <x v="12"/>
    <x v="1"/>
  </r>
  <r>
    <x v="4"/>
    <x v="27"/>
    <n v="0.68027210884353739"/>
    <x v="12"/>
    <x v="1"/>
  </r>
  <r>
    <x v="4"/>
    <x v="28"/>
    <n v="0.3401360544217687"/>
    <x v="12"/>
    <x v="1"/>
  </r>
  <r>
    <x v="5"/>
    <x v="20"/>
    <n v="4.4217687074829932"/>
    <x v="12"/>
    <x v="1"/>
  </r>
  <r>
    <x v="5"/>
    <x v="29"/>
    <n v="15.986394557823129"/>
    <x v="12"/>
    <x v="1"/>
  </r>
  <r>
    <x v="5"/>
    <x v="30"/>
    <n v="1.7006802721088434"/>
    <x v="12"/>
    <x v="1"/>
  </r>
  <r>
    <x v="5"/>
    <x v="24"/>
    <n v="3.7414965986394559"/>
    <x v="12"/>
    <x v="1"/>
  </r>
  <r>
    <x v="5"/>
    <x v="31"/>
    <n v="2.0408163265306123"/>
    <x v="12"/>
    <x v="1"/>
  </r>
  <r>
    <x v="5"/>
    <x v="32"/>
    <n v="2.0408163265306123"/>
    <x v="12"/>
    <x v="1"/>
  </r>
  <r>
    <x v="5"/>
    <x v="27"/>
    <n v="0"/>
    <x v="12"/>
    <x v="1"/>
  </r>
  <r>
    <x v="5"/>
    <x v="28"/>
    <n v="0.3401360544217687"/>
    <x v="12"/>
    <x v="1"/>
  </r>
  <r>
    <x v="5"/>
    <x v="4"/>
    <n v="69.72789115646259"/>
    <x v="12"/>
    <x v="1"/>
  </r>
  <r>
    <x v="6"/>
    <x v="33"/>
    <n v="1.7006802721088434"/>
    <x v="12"/>
    <x v="1"/>
  </r>
  <r>
    <x v="6"/>
    <x v="34"/>
    <n v="70.408163265306129"/>
    <x v="12"/>
    <x v="1"/>
  </r>
  <r>
    <x v="6"/>
    <x v="35"/>
    <n v="20.408163265306122"/>
    <x v="12"/>
    <x v="1"/>
  </r>
  <r>
    <x v="6"/>
    <x v="36"/>
    <n v="7.4829931972789119"/>
    <x v="12"/>
    <x v="1"/>
  </r>
  <r>
    <x v="6"/>
    <x v="4"/>
    <n v="0"/>
    <x v="12"/>
    <x v="1"/>
  </r>
  <r>
    <x v="6"/>
    <x v="37"/>
    <n v="11.108843537414966"/>
    <x v="12"/>
    <x v="1"/>
  </r>
  <r>
    <x v="7"/>
    <x v="38"/>
    <n v="65.306122448979593"/>
    <x v="12"/>
    <x v="1"/>
  </r>
  <r>
    <x v="7"/>
    <x v="39"/>
    <n v="8.5034013605442169"/>
    <x v="12"/>
    <x v="1"/>
  </r>
  <r>
    <x v="7"/>
    <x v="40"/>
    <n v="9.8639455782312933"/>
    <x v="12"/>
    <x v="1"/>
  </r>
  <r>
    <x v="7"/>
    <x v="41"/>
    <n v="15.986394557823129"/>
    <x v="12"/>
    <x v="1"/>
  </r>
  <r>
    <x v="8"/>
    <x v="4"/>
    <n v="0.3401360544217687"/>
    <x v="12"/>
    <x v="1"/>
  </r>
  <r>
    <x v="7"/>
    <x v="42"/>
    <n v="2.3105802047781601"/>
    <x v="12"/>
    <x v="1"/>
  </r>
  <r>
    <x v="8"/>
    <x v="43"/>
    <n v="65.306122448979593"/>
    <x v="12"/>
    <x v="1"/>
  </r>
  <r>
    <x v="8"/>
    <x v="44"/>
    <n v="34.353741496598637"/>
    <x v="12"/>
    <x v="1"/>
  </r>
  <r>
    <x v="7"/>
    <x v="4"/>
    <n v="0.3401360544217687"/>
    <x v="12"/>
    <x v="1"/>
  </r>
  <r>
    <x v="9"/>
    <x v="45"/>
    <n v="3.7414965986394559"/>
    <x v="12"/>
    <x v="1"/>
  </r>
  <r>
    <x v="9"/>
    <x v="46"/>
    <n v="5.7823129251700678"/>
    <x v="12"/>
    <x v="1"/>
  </r>
  <r>
    <x v="9"/>
    <x v="47"/>
    <n v="7.8231292517006805"/>
    <x v="12"/>
    <x v="1"/>
  </r>
  <r>
    <x v="9"/>
    <x v="48"/>
    <n v="4.4217687074829932"/>
    <x v="12"/>
    <x v="1"/>
  </r>
  <r>
    <x v="9"/>
    <x v="49"/>
    <n v="2.3809523809523809"/>
    <x v="12"/>
    <x v="1"/>
  </r>
  <r>
    <x v="9"/>
    <x v="50"/>
    <n v="1.3605442176870748"/>
    <x v="12"/>
    <x v="1"/>
  </r>
  <r>
    <x v="9"/>
    <x v="51"/>
    <n v="1.3605442176870748"/>
    <x v="12"/>
    <x v="1"/>
  </r>
  <r>
    <x v="9"/>
    <x v="52"/>
    <n v="1.0204081632653061"/>
    <x v="12"/>
    <x v="1"/>
  </r>
  <r>
    <x v="9"/>
    <x v="53"/>
    <n v="1.0204081632653061"/>
    <x v="12"/>
    <x v="1"/>
  </r>
  <r>
    <x v="9"/>
    <x v="54"/>
    <n v="4.0816326530612246"/>
    <x v="12"/>
    <x v="1"/>
  </r>
  <r>
    <x v="9"/>
    <x v="4"/>
    <n v="67.006802721088434"/>
    <x v="12"/>
    <x v="1"/>
  </r>
  <r>
    <x v="9"/>
    <x v="55"/>
    <n v="3.8247422680412368"/>
    <x v="12"/>
    <x v="1"/>
  </r>
  <r>
    <x v="4"/>
    <x v="20"/>
    <n v="5.1282051282051286"/>
    <x v="13"/>
    <x v="1"/>
  </r>
  <r>
    <x v="4"/>
    <x v="21"/>
    <n v="20.512820512820515"/>
    <x v="13"/>
    <x v="1"/>
  </r>
  <r>
    <x v="4"/>
    <x v="22"/>
    <n v="33.333333333333336"/>
    <x v="13"/>
    <x v="1"/>
  </r>
  <r>
    <x v="4"/>
    <x v="23"/>
    <n v="7.0512820512820511"/>
    <x v="13"/>
    <x v="1"/>
  </r>
  <r>
    <x v="4"/>
    <x v="24"/>
    <n v="10.256410256410257"/>
    <x v="13"/>
    <x v="1"/>
  </r>
  <r>
    <x v="4"/>
    <x v="25"/>
    <n v="3.2051282051282053"/>
    <x v="13"/>
    <x v="1"/>
  </r>
  <r>
    <x v="4"/>
    <x v="26"/>
    <n v="17.948717948717949"/>
    <x v="13"/>
    <x v="1"/>
  </r>
  <r>
    <x v="4"/>
    <x v="27"/>
    <n v="2.5641025641025643"/>
    <x v="13"/>
    <x v="1"/>
  </r>
  <r>
    <x v="4"/>
    <x v="28"/>
    <n v="0"/>
    <x v="13"/>
    <x v="1"/>
  </r>
  <r>
    <x v="5"/>
    <x v="20"/>
    <n v="3.2051282051282053"/>
    <x v="13"/>
    <x v="1"/>
  </r>
  <r>
    <x v="5"/>
    <x v="29"/>
    <n v="23.076923076923077"/>
    <x v="13"/>
    <x v="1"/>
  </r>
  <r>
    <x v="5"/>
    <x v="30"/>
    <n v="0"/>
    <x v="13"/>
    <x v="1"/>
  </r>
  <r>
    <x v="5"/>
    <x v="24"/>
    <n v="2.5641025641025643"/>
    <x v="13"/>
    <x v="1"/>
  </r>
  <r>
    <x v="5"/>
    <x v="31"/>
    <n v="1.2820512820512822"/>
    <x v="13"/>
    <x v="1"/>
  </r>
  <r>
    <x v="5"/>
    <x v="32"/>
    <n v="8.3333333333333339"/>
    <x v="13"/>
    <x v="1"/>
  </r>
  <r>
    <x v="5"/>
    <x v="27"/>
    <n v="3.2051282051282053"/>
    <x v="13"/>
    <x v="1"/>
  </r>
  <r>
    <x v="5"/>
    <x v="28"/>
    <n v="0"/>
    <x v="13"/>
    <x v="1"/>
  </r>
  <r>
    <x v="5"/>
    <x v="4"/>
    <n v="58.333333333333336"/>
    <x v="13"/>
    <x v="1"/>
  </r>
  <r>
    <x v="6"/>
    <x v="33"/>
    <n v="3.2051282051282053"/>
    <x v="13"/>
    <x v="1"/>
  </r>
  <r>
    <x v="6"/>
    <x v="34"/>
    <n v="55.769230769230766"/>
    <x v="13"/>
    <x v="1"/>
  </r>
  <r>
    <x v="6"/>
    <x v="35"/>
    <n v="31.410256410256409"/>
    <x v="13"/>
    <x v="1"/>
  </r>
  <r>
    <x v="6"/>
    <x v="36"/>
    <n v="9.615384615384615"/>
    <x v="13"/>
    <x v="1"/>
  </r>
  <r>
    <x v="6"/>
    <x v="4"/>
    <n v="0"/>
    <x v="13"/>
    <x v="1"/>
  </r>
  <r>
    <x v="6"/>
    <x v="37"/>
    <n v="12.25"/>
    <x v="13"/>
    <x v="1"/>
  </r>
  <r>
    <x v="7"/>
    <x v="38"/>
    <n v="53.205128205128204"/>
    <x v="13"/>
    <x v="1"/>
  </r>
  <r>
    <x v="7"/>
    <x v="39"/>
    <n v="12.820512820512821"/>
    <x v="13"/>
    <x v="1"/>
  </r>
  <r>
    <x v="7"/>
    <x v="40"/>
    <n v="7.6923076923076925"/>
    <x v="13"/>
    <x v="1"/>
  </r>
  <r>
    <x v="7"/>
    <x v="41"/>
    <n v="26.282051282051281"/>
    <x v="13"/>
    <x v="1"/>
  </r>
  <r>
    <x v="8"/>
    <x v="4"/>
    <n v="0"/>
    <x v="13"/>
    <x v="1"/>
  </r>
  <r>
    <x v="7"/>
    <x v="42"/>
    <n v="3.0769230769230784"/>
    <x v="13"/>
    <x v="1"/>
  </r>
  <r>
    <x v="8"/>
    <x v="43"/>
    <n v="53.205128205128204"/>
    <x v="13"/>
    <x v="1"/>
  </r>
  <r>
    <x v="8"/>
    <x v="44"/>
    <n v="46.794871794871796"/>
    <x v="13"/>
    <x v="1"/>
  </r>
  <r>
    <x v="7"/>
    <x v="4"/>
    <n v="0"/>
    <x v="13"/>
    <x v="1"/>
  </r>
  <r>
    <x v="9"/>
    <x v="45"/>
    <n v="5.7692307692307692"/>
    <x v="13"/>
    <x v="1"/>
  </r>
  <r>
    <x v="9"/>
    <x v="46"/>
    <n v="5.7692307692307692"/>
    <x v="13"/>
    <x v="1"/>
  </r>
  <r>
    <x v="9"/>
    <x v="47"/>
    <n v="10.897435897435898"/>
    <x v="13"/>
    <x v="1"/>
  </r>
  <r>
    <x v="9"/>
    <x v="48"/>
    <n v="7.0512820512820511"/>
    <x v="13"/>
    <x v="1"/>
  </r>
  <r>
    <x v="9"/>
    <x v="49"/>
    <n v="1.9230769230769231"/>
    <x v="13"/>
    <x v="1"/>
  </r>
  <r>
    <x v="9"/>
    <x v="50"/>
    <n v="1.9230769230769231"/>
    <x v="13"/>
    <x v="1"/>
  </r>
  <r>
    <x v="9"/>
    <x v="51"/>
    <n v="1.9230769230769231"/>
    <x v="13"/>
    <x v="1"/>
  </r>
  <r>
    <x v="9"/>
    <x v="52"/>
    <n v="0"/>
    <x v="13"/>
    <x v="1"/>
  </r>
  <r>
    <x v="9"/>
    <x v="53"/>
    <n v="1.9230769230769231"/>
    <x v="13"/>
    <x v="1"/>
  </r>
  <r>
    <x v="9"/>
    <x v="54"/>
    <n v="3.8461538461538463"/>
    <x v="13"/>
    <x v="1"/>
  </r>
  <r>
    <x v="9"/>
    <x v="4"/>
    <n v="58.974358974358971"/>
    <x v="13"/>
    <x v="1"/>
  </r>
  <r>
    <x v="9"/>
    <x v="55"/>
    <n v="3.1966145833333339"/>
    <x v="13"/>
    <x v="1"/>
  </r>
  <r>
    <x v="4"/>
    <x v="20"/>
    <n v="14.189189189189189"/>
    <x v="14"/>
    <x v="1"/>
  </r>
  <r>
    <x v="4"/>
    <x v="21"/>
    <n v="33.108108108108105"/>
    <x v="14"/>
    <x v="1"/>
  </r>
  <r>
    <x v="4"/>
    <x v="22"/>
    <n v="31.081081081081081"/>
    <x v="14"/>
    <x v="1"/>
  </r>
  <r>
    <x v="4"/>
    <x v="23"/>
    <n v="4.0540540540540544"/>
    <x v="14"/>
    <x v="1"/>
  </r>
  <r>
    <x v="4"/>
    <x v="24"/>
    <n v="13.513513513513514"/>
    <x v="14"/>
    <x v="1"/>
  </r>
  <r>
    <x v="4"/>
    <x v="25"/>
    <n v="1.3513513513513513"/>
    <x v="14"/>
    <x v="1"/>
  </r>
  <r>
    <x v="4"/>
    <x v="26"/>
    <n v="2.7027027027027026"/>
    <x v="14"/>
    <x v="1"/>
  </r>
  <r>
    <x v="4"/>
    <x v="27"/>
    <n v="0"/>
    <x v="14"/>
    <x v="1"/>
  </r>
  <r>
    <x v="4"/>
    <x v="28"/>
    <n v="0"/>
    <x v="14"/>
    <x v="1"/>
  </r>
  <r>
    <x v="5"/>
    <x v="20"/>
    <n v="10.810810810810811"/>
    <x v="14"/>
    <x v="1"/>
  </r>
  <r>
    <x v="5"/>
    <x v="29"/>
    <n v="20.27027027027027"/>
    <x v="14"/>
    <x v="1"/>
  </r>
  <r>
    <x v="5"/>
    <x v="30"/>
    <n v="2.7027027027027026"/>
    <x v="14"/>
    <x v="1"/>
  </r>
  <r>
    <x v="5"/>
    <x v="24"/>
    <n v="8.1081081081081088"/>
    <x v="14"/>
    <x v="1"/>
  </r>
  <r>
    <x v="5"/>
    <x v="31"/>
    <n v="1.3513513513513513"/>
    <x v="14"/>
    <x v="1"/>
  </r>
  <r>
    <x v="5"/>
    <x v="32"/>
    <n v="1.3513513513513513"/>
    <x v="14"/>
    <x v="1"/>
  </r>
  <r>
    <x v="5"/>
    <x v="27"/>
    <n v="0"/>
    <x v="14"/>
    <x v="1"/>
  </r>
  <r>
    <x v="5"/>
    <x v="28"/>
    <n v="0"/>
    <x v="14"/>
    <x v="1"/>
  </r>
  <r>
    <x v="5"/>
    <x v="4"/>
    <n v="55.405405405405403"/>
    <x v="14"/>
    <x v="1"/>
  </r>
  <r>
    <x v="6"/>
    <x v="33"/>
    <n v="10.135135135135135"/>
    <x v="14"/>
    <x v="1"/>
  </r>
  <r>
    <x v="6"/>
    <x v="34"/>
    <n v="58.108108108108105"/>
    <x v="14"/>
    <x v="1"/>
  </r>
  <r>
    <x v="6"/>
    <x v="35"/>
    <n v="28.378378378378379"/>
    <x v="14"/>
    <x v="1"/>
  </r>
  <r>
    <x v="6"/>
    <x v="36"/>
    <n v="3.3783783783783785"/>
    <x v="14"/>
    <x v="1"/>
  </r>
  <r>
    <x v="6"/>
    <x v="4"/>
    <n v="0"/>
    <x v="14"/>
    <x v="1"/>
  </r>
  <r>
    <x v="6"/>
    <x v="37"/>
    <n v="9.1081081081081141"/>
    <x v="14"/>
    <x v="1"/>
  </r>
  <r>
    <x v="7"/>
    <x v="38"/>
    <n v="54.729729729729726"/>
    <x v="14"/>
    <x v="1"/>
  </r>
  <r>
    <x v="7"/>
    <x v="39"/>
    <n v="12.837837837837839"/>
    <x v="14"/>
    <x v="1"/>
  </r>
  <r>
    <x v="7"/>
    <x v="40"/>
    <n v="12.162162162162161"/>
    <x v="14"/>
    <x v="1"/>
  </r>
  <r>
    <x v="7"/>
    <x v="41"/>
    <n v="20.27027027027027"/>
    <x v="14"/>
    <x v="1"/>
  </r>
  <r>
    <x v="8"/>
    <x v="4"/>
    <n v="0"/>
    <x v="14"/>
    <x v="1"/>
  </r>
  <r>
    <x v="7"/>
    <x v="42"/>
    <n v="2.4797297297297303"/>
    <x v="14"/>
    <x v="1"/>
  </r>
  <r>
    <x v="8"/>
    <x v="43"/>
    <n v="54.729729729729726"/>
    <x v="14"/>
    <x v="1"/>
  </r>
  <r>
    <x v="8"/>
    <x v="44"/>
    <n v="45.270270270270274"/>
    <x v="14"/>
    <x v="1"/>
  </r>
  <r>
    <x v="7"/>
    <x v="4"/>
    <n v="0"/>
    <x v="14"/>
    <x v="1"/>
  </r>
  <r>
    <x v="9"/>
    <x v="45"/>
    <n v="12.162162162162161"/>
    <x v="14"/>
    <x v="1"/>
  </r>
  <r>
    <x v="9"/>
    <x v="46"/>
    <n v="7.4324324324324325"/>
    <x v="14"/>
    <x v="1"/>
  </r>
  <r>
    <x v="9"/>
    <x v="47"/>
    <n v="6.0810810810810807"/>
    <x v="14"/>
    <x v="1"/>
  </r>
  <r>
    <x v="9"/>
    <x v="48"/>
    <n v="2.0270270270270272"/>
    <x v="14"/>
    <x v="1"/>
  </r>
  <r>
    <x v="9"/>
    <x v="49"/>
    <n v="0.67567567567567566"/>
    <x v="14"/>
    <x v="1"/>
  </r>
  <r>
    <x v="9"/>
    <x v="50"/>
    <n v="1.3513513513513513"/>
    <x v="14"/>
    <x v="1"/>
  </r>
  <r>
    <x v="9"/>
    <x v="51"/>
    <n v="1.3513513513513513"/>
    <x v="14"/>
    <x v="1"/>
  </r>
  <r>
    <x v="9"/>
    <x v="52"/>
    <n v="0.67567567567567566"/>
    <x v="14"/>
    <x v="1"/>
  </r>
  <r>
    <x v="9"/>
    <x v="53"/>
    <n v="1.3513513513513513"/>
    <x v="14"/>
    <x v="1"/>
  </r>
  <r>
    <x v="9"/>
    <x v="54"/>
    <n v="5.4054054054054053"/>
    <x v="14"/>
    <x v="1"/>
  </r>
  <r>
    <x v="9"/>
    <x v="4"/>
    <n v="61.486486486486484"/>
    <x v="14"/>
    <x v="1"/>
  </r>
  <r>
    <x v="9"/>
    <x v="55"/>
    <n v="3.1608187134502916"/>
    <x v="14"/>
    <x v="1"/>
  </r>
  <r>
    <x v="4"/>
    <x v="20"/>
    <n v="1.3513513513513513"/>
    <x v="15"/>
    <x v="1"/>
  </r>
  <r>
    <x v="4"/>
    <x v="21"/>
    <n v="26.351351351351351"/>
    <x v="15"/>
    <x v="1"/>
  </r>
  <r>
    <x v="4"/>
    <x v="22"/>
    <n v="50.675675675675677"/>
    <x v="15"/>
    <x v="1"/>
  </r>
  <r>
    <x v="4"/>
    <x v="23"/>
    <n v="2.7027027027027026"/>
    <x v="15"/>
    <x v="1"/>
  </r>
  <r>
    <x v="4"/>
    <x v="24"/>
    <n v="14.189189189189189"/>
    <x v="15"/>
    <x v="1"/>
  </r>
  <r>
    <x v="4"/>
    <x v="25"/>
    <n v="0"/>
    <x v="15"/>
    <x v="1"/>
  </r>
  <r>
    <x v="4"/>
    <x v="26"/>
    <n v="4.7297297297297298"/>
    <x v="15"/>
    <x v="1"/>
  </r>
  <r>
    <x v="4"/>
    <x v="27"/>
    <n v="0"/>
    <x v="15"/>
    <x v="1"/>
  </r>
  <r>
    <x v="4"/>
    <x v="28"/>
    <n v="0"/>
    <x v="15"/>
    <x v="1"/>
  </r>
  <r>
    <x v="5"/>
    <x v="20"/>
    <n v="1.3513513513513513"/>
    <x v="15"/>
    <x v="1"/>
  </r>
  <r>
    <x v="5"/>
    <x v="29"/>
    <n v="14.189189189189189"/>
    <x v="15"/>
    <x v="1"/>
  </r>
  <r>
    <x v="5"/>
    <x v="30"/>
    <n v="0"/>
    <x v="15"/>
    <x v="1"/>
  </r>
  <r>
    <x v="5"/>
    <x v="24"/>
    <n v="0.67567567567567566"/>
    <x v="15"/>
    <x v="1"/>
  </r>
  <r>
    <x v="5"/>
    <x v="31"/>
    <n v="0.67567567567567566"/>
    <x v="15"/>
    <x v="1"/>
  </r>
  <r>
    <x v="5"/>
    <x v="32"/>
    <n v="0"/>
    <x v="15"/>
    <x v="1"/>
  </r>
  <r>
    <x v="5"/>
    <x v="27"/>
    <n v="0"/>
    <x v="15"/>
    <x v="1"/>
  </r>
  <r>
    <x v="5"/>
    <x v="28"/>
    <n v="0"/>
    <x v="15"/>
    <x v="1"/>
  </r>
  <r>
    <x v="5"/>
    <x v="4"/>
    <n v="83.108108108108112"/>
    <x v="15"/>
    <x v="1"/>
  </r>
  <r>
    <x v="6"/>
    <x v="33"/>
    <n v="1.3513513513513513"/>
    <x v="15"/>
    <x v="1"/>
  </r>
  <r>
    <x v="6"/>
    <x v="34"/>
    <n v="27.027027027027028"/>
    <x v="15"/>
    <x v="1"/>
  </r>
  <r>
    <x v="6"/>
    <x v="35"/>
    <n v="68.243243243243242"/>
    <x v="15"/>
    <x v="1"/>
  </r>
  <r>
    <x v="6"/>
    <x v="36"/>
    <n v="3.3783783783783785"/>
    <x v="15"/>
    <x v="1"/>
  </r>
  <r>
    <x v="6"/>
    <x v="4"/>
    <n v="0"/>
    <x v="15"/>
    <x v="1"/>
  </r>
  <r>
    <x v="6"/>
    <x v="37"/>
    <n v="12.222972972972977"/>
    <x v="15"/>
    <x v="1"/>
  </r>
  <r>
    <x v="7"/>
    <x v="38"/>
    <n v="77.702702702702709"/>
    <x v="15"/>
    <x v="1"/>
  </r>
  <r>
    <x v="7"/>
    <x v="39"/>
    <n v="8.1081081081081088"/>
    <x v="15"/>
    <x v="1"/>
  </r>
  <r>
    <x v="7"/>
    <x v="40"/>
    <n v="6.0810810810810807"/>
    <x v="15"/>
    <x v="1"/>
  </r>
  <r>
    <x v="7"/>
    <x v="41"/>
    <n v="8.1081081081081088"/>
    <x v="15"/>
    <x v="1"/>
  </r>
  <r>
    <x v="8"/>
    <x v="4"/>
    <n v="0"/>
    <x v="15"/>
    <x v="1"/>
  </r>
  <r>
    <x v="7"/>
    <x v="42"/>
    <n v="1.3040540540540544"/>
    <x v="15"/>
    <x v="1"/>
  </r>
  <r>
    <x v="8"/>
    <x v="43"/>
    <n v="77.702702702702709"/>
    <x v="15"/>
    <x v="1"/>
  </r>
  <r>
    <x v="8"/>
    <x v="44"/>
    <n v="22.297297297297298"/>
    <x v="15"/>
    <x v="1"/>
  </r>
  <r>
    <x v="7"/>
    <x v="4"/>
    <n v="0"/>
    <x v="15"/>
    <x v="1"/>
  </r>
  <r>
    <x v="9"/>
    <x v="45"/>
    <n v="3.3783783783783785"/>
    <x v="15"/>
    <x v="1"/>
  </r>
  <r>
    <x v="9"/>
    <x v="46"/>
    <n v="0"/>
    <x v="15"/>
    <x v="1"/>
  </r>
  <r>
    <x v="9"/>
    <x v="47"/>
    <n v="8.7837837837837842"/>
    <x v="15"/>
    <x v="1"/>
  </r>
  <r>
    <x v="9"/>
    <x v="48"/>
    <n v="2.7027027027027026"/>
    <x v="15"/>
    <x v="1"/>
  </r>
  <r>
    <x v="9"/>
    <x v="49"/>
    <n v="0.67567567567567566"/>
    <x v="15"/>
    <x v="1"/>
  </r>
  <r>
    <x v="9"/>
    <x v="50"/>
    <n v="2.0270270270270272"/>
    <x v="15"/>
    <x v="1"/>
  </r>
  <r>
    <x v="9"/>
    <x v="51"/>
    <n v="1.3513513513513513"/>
    <x v="15"/>
    <x v="1"/>
  </r>
  <r>
    <x v="9"/>
    <x v="52"/>
    <n v="0.67567567567567566"/>
    <x v="15"/>
    <x v="1"/>
  </r>
  <r>
    <x v="9"/>
    <x v="53"/>
    <n v="0"/>
    <x v="15"/>
    <x v="1"/>
  </r>
  <r>
    <x v="9"/>
    <x v="54"/>
    <n v="0"/>
    <x v="15"/>
    <x v="1"/>
  </r>
  <r>
    <x v="9"/>
    <x v="4"/>
    <n v="80.405405405405403"/>
    <x v="15"/>
    <x v="1"/>
  </r>
  <r>
    <x v="9"/>
    <x v="55"/>
    <n v="2.0689655172413794"/>
    <x v="15"/>
    <x v="1"/>
  </r>
  <r>
    <x v="4"/>
    <x v="20"/>
    <n v="8.0808080808080813"/>
    <x v="16"/>
    <x v="1"/>
  </r>
  <r>
    <x v="4"/>
    <x v="21"/>
    <n v="22.222222222222221"/>
    <x v="16"/>
    <x v="1"/>
  </r>
  <r>
    <x v="4"/>
    <x v="22"/>
    <n v="32.323232323232325"/>
    <x v="16"/>
    <x v="1"/>
  </r>
  <r>
    <x v="4"/>
    <x v="23"/>
    <n v="3.7037037037037037"/>
    <x v="16"/>
    <x v="1"/>
  </r>
  <r>
    <x v="4"/>
    <x v="24"/>
    <n v="11.111111111111111"/>
    <x v="16"/>
    <x v="1"/>
  </r>
  <r>
    <x v="4"/>
    <x v="25"/>
    <n v="3.3670033670033672"/>
    <x v="16"/>
    <x v="1"/>
  </r>
  <r>
    <x v="4"/>
    <x v="26"/>
    <n v="12.457912457912458"/>
    <x v="16"/>
    <x v="1"/>
  </r>
  <r>
    <x v="4"/>
    <x v="27"/>
    <n v="3.0303030303030303"/>
    <x v="16"/>
    <x v="1"/>
  </r>
  <r>
    <x v="4"/>
    <x v="28"/>
    <n v="3.7037037037037037"/>
    <x v="16"/>
    <x v="1"/>
  </r>
  <r>
    <x v="5"/>
    <x v="20"/>
    <n v="0.67340067340067344"/>
    <x v="16"/>
    <x v="1"/>
  </r>
  <r>
    <x v="5"/>
    <x v="29"/>
    <n v="8.4175084175084169"/>
    <x v="16"/>
    <x v="1"/>
  </r>
  <r>
    <x v="5"/>
    <x v="30"/>
    <n v="0.33670033670033672"/>
    <x v="16"/>
    <x v="1"/>
  </r>
  <r>
    <x v="5"/>
    <x v="24"/>
    <n v="0.67340067340067344"/>
    <x v="16"/>
    <x v="1"/>
  </r>
  <r>
    <x v="5"/>
    <x v="31"/>
    <n v="0.33670033670033672"/>
    <x v="16"/>
    <x v="1"/>
  </r>
  <r>
    <x v="5"/>
    <x v="32"/>
    <n v="4.0404040404040407"/>
    <x v="16"/>
    <x v="1"/>
  </r>
  <r>
    <x v="5"/>
    <x v="27"/>
    <n v="1.3468013468013469"/>
    <x v="16"/>
    <x v="1"/>
  </r>
  <r>
    <x v="5"/>
    <x v="28"/>
    <n v="1.3468013468013469"/>
    <x v="16"/>
    <x v="1"/>
  </r>
  <r>
    <x v="5"/>
    <x v="4"/>
    <n v="82.828282828282823"/>
    <x v="16"/>
    <x v="1"/>
  </r>
  <r>
    <x v="6"/>
    <x v="33"/>
    <n v="11.111111111111111"/>
    <x v="16"/>
    <x v="1"/>
  </r>
  <r>
    <x v="6"/>
    <x v="34"/>
    <n v="65.319865319865315"/>
    <x v="16"/>
    <x v="1"/>
  </r>
  <r>
    <x v="6"/>
    <x v="35"/>
    <n v="18.518518518518519"/>
    <x v="16"/>
    <x v="1"/>
  </r>
  <r>
    <x v="6"/>
    <x v="36"/>
    <n v="5.0505050505050502"/>
    <x v="16"/>
    <x v="1"/>
  </r>
  <r>
    <x v="6"/>
    <x v="4"/>
    <n v="0"/>
    <x v="16"/>
    <x v="1"/>
  </r>
  <r>
    <x v="6"/>
    <x v="37"/>
    <n v="8.9225589225589168"/>
    <x v="16"/>
    <x v="1"/>
  </r>
  <r>
    <x v="7"/>
    <x v="38"/>
    <n v="80.134680134680139"/>
    <x v="16"/>
    <x v="1"/>
  </r>
  <r>
    <x v="7"/>
    <x v="39"/>
    <n v="7.0707070707070709"/>
    <x v="16"/>
    <x v="1"/>
  </r>
  <r>
    <x v="7"/>
    <x v="40"/>
    <n v="6.0606060606060606"/>
    <x v="16"/>
    <x v="1"/>
  </r>
  <r>
    <x v="7"/>
    <x v="41"/>
    <n v="6.7340067340067344"/>
    <x v="16"/>
    <x v="1"/>
  </r>
  <r>
    <x v="8"/>
    <x v="4"/>
    <n v="0"/>
    <x v="16"/>
    <x v="1"/>
  </r>
  <r>
    <x v="7"/>
    <x v="42"/>
    <n v="0.85185185185185164"/>
    <x v="16"/>
    <x v="1"/>
  </r>
  <r>
    <x v="8"/>
    <x v="43"/>
    <n v="80.134680134680139"/>
    <x v="16"/>
    <x v="1"/>
  </r>
  <r>
    <x v="8"/>
    <x v="44"/>
    <n v="19.865319865319865"/>
    <x v="16"/>
    <x v="1"/>
  </r>
  <r>
    <x v="7"/>
    <x v="4"/>
    <n v="0"/>
    <x v="16"/>
    <x v="1"/>
  </r>
  <r>
    <x v="9"/>
    <x v="45"/>
    <n v="2.6936026936026938"/>
    <x v="16"/>
    <x v="1"/>
  </r>
  <r>
    <x v="9"/>
    <x v="46"/>
    <n v="1.6835016835016836"/>
    <x v="16"/>
    <x v="1"/>
  </r>
  <r>
    <x v="9"/>
    <x v="47"/>
    <n v="4.3771043771043772"/>
    <x v="16"/>
    <x v="1"/>
  </r>
  <r>
    <x v="9"/>
    <x v="48"/>
    <n v="3.7037037037037037"/>
    <x v="16"/>
    <x v="1"/>
  </r>
  <r>
    <x v="9"/>
    <x v="49"/>
    <n v="0.67340067340067344"/>
    <x v="16"/>
    <x v="1"/>
  </r>
  <r>
    <x v="9"/>
    <x v="50"/>
    <n v="1.0101010101010102"/>
    <x v="16"/>
    <x v="1"/>
  </r>
  <r>
    <x v="9"/>
    <x v="51"/>
    <n v="0.33670033670033672"/>
    <x v="16"/>
    <x v="1"/>
  </r>
  <r>
    <x v="9"/>
    <x v="52"/>
    <n v="0"/>
    <x v="16"/>
    <x v="1"/>
  </r>
  <r>
    <x v="9"/>
    <x v="53"/>
    <n v="0.67340067340067344"/>
    <x v="16"/>
    <x v="1"/>
  </r>
  <r>
    <x v="9"/>
    <x v="54"/>
    <n v="2.6936026936026938"/>
    <x v="16"/>
    <x v="1"/>
  </r>
  <r>
    <x v="9"/>
    <x v="4"/>
    <n v="82.154882154882159"/>
    <x v="16"/>
    <x v="1"/>
  </r>
  <r>
    <x v="9"/>
    <x v="55"/>
    <n v="4.1415094339622636"/>
    <x v="16"/>
    <x v="1"/>
  </r>
  <r>
    <x v="10"/>
    <x v="56"/>
    <n v="50.109090909090909"/>
    <x v="0"/>
    <x v="0"/>
  </r>
  <r>
    <x v="10"/>
    <x v="57"/>
    <n v="9.463636363636363"/>
    <x v="0"/>
    <x v="0"/>
  </r>
  <r>
    <x v="10"/>
    <x v="58"/>
    <n v="19.136363636363637"/>
    <x v="0"/>
    <x v="0"/>
  </r>
  <r>
    <x v="10"/>
    <x v="59"/>
    <n v="8.709090909090909"/>
    <x v="0"/>
    <x v="0"/>
  </r>
  <r>
    <x v="10"/>
    <x v="60"/>
    <n v="0.3"/>
    <x v="0"/>
    <x v="0"/>
  </r>
  <r>
    <x v="10"/>
    <x v="61"/>
    <n v="12.236363636363636"/>
    <x v="0"/>
    <x v="0"/>
  </r>
  <r>
    <x v="10"/>
    <x v="62"/>
    <n v="4.5454545454545456E-2"/>
    <x v="0"/>
    <x v="0"/>
  </r>
  <r>
    <x v="11"/>
    <x v="56"/>
    <n v="49.863636363636367"/>
    <x v="0"/>
    <x v="0"/>
  </r>
  <r>
    <x v="11"/>
    <x v="57"/>
    <n v="9.2818181818181813"/>
    <x v="0"/>
    <x v="0"/>
  </r>
  <r>
    <x v="11"/>
    <x v="58"/>
    <n v="18.836363636363636"/>
    <x v="0"/>
    <x v="0"/>
  </r>
  <r>
    <x v="11"/>
    <x v="59"/>
    <n v="8.5"/>
    <x v="0"/>
    <x v="0"/>
  </r>
  <r>
    <x v="11"/>
    <x v="63"/>
    <n v="0.30909090909090908"/>
    <x v="0"/>
    <x v="0"/>
  </r>
  <r>
    <x v="11"/>
    <x v="64"/>
    <n v="12.236363636363636"/>
    <x v="0"/>
    <x v="0"/>
  </r>
  <r>
    <x v="11"/>
    <x v="65"/>
    <n v="9.0909090909090905E-3"/>
    <x v="0"/>
    <x v="0"/>
  </r>
  <r>
    <x v="11"/>
    <x v="66"/>
    <n v="3.6363636363636362E-2"/>
    <x v="0"/>
    <x v="0"/>
  </r>
  <r>
    <x v="11"/>
    <x v="4"/>
    <n v="0.92727272727272725"/>
    <x v="0"/>
    <x v="0"/>
  </r>
  <r>
    <x v="12"/>
    <x v="67"/>
    <n v="0.39090909090909093"/>
    <x v="0"/>
    <x v="0"/>
  </r>
  <r>
    <x v="12"/>
    <x v="68"/>
    <n v="5.127272727272727"/>
    <x v="0"/>
    <x v="0"/>
  </r>
  <r>
    <x v="12"/>
    <x v="69"/>
    <n v="38.481818181818184"/>
    <x v="0"/>
    <x v="0"/>
  </r>
  <r>
    <x v="12"/>
    <x v="70"/>
    <n v="5.8636363636363633"/>
    <x v="0"/>
    <x v="0"/>
  </r>
  <r>
    <x v="12"/>
    <x v="71"/>
    <n v="0.3"/>
    <x v="0"/>
    <x v="0"/>
  </r>
  <r>
    <x v="12"/>
    <x v="72"/>
    <n v="5.7818181818181822"/>
    <x v="0"/>
    <x v="0"/>
  </r>
  <r>
    <x v="12"/>
    <x v="73"/>
    <n v="3.2"/>
    <x v="0"/>
    <x v="0"/>
  </r>
  <r>
    <x v="12"/>
    <x v="74"/>
    <n v="1.1363636363636365"/>
    <x v="0"/>
    <x v="0"/>
  </r>
  <r>
    <x v="12"/>
    <x v="75"/>
    <n v="4.6363636363636367"/>
    <x v="0"/>
    <x v="0"/>
  </r>
  <r>
    <x v="12"/>
    <x v="76"/>
    <n v="13.063636363636364"/>
    <x v="0"/>
    <x v="0"/>
  </r>
  <r>
    <x v="12"/>
    <x v="59"/>
    <n v="8.5"/>
    <x v="0"/>
    <x v="0"/>
  </r>
  <r>
    <x v="12"/>
    <x v="63"/>
    <n v="0.30909090909090908"/>
    <x v="0"/>
    <x v="0"/>
  </r>
  <r>
    <x v="12"/>
    <x v="64"/>
    <n v="12.236363636363636"/>
    <x v="0"/>
    <x v="0"/>
  </r>
  <r>
    <x v="12"/>
    <x v="65"/>
    <n v="9.0909090909090905E-3"/>
    <x v="0"/>
    <x v="0"/>
  </r>
  <r>
    <x v="12"/>
    <x v="66"/>
    <n v="3.6363636363636362E-2"/>
    <x v="0"/>
    <x v="0"/>
  </r>
  <r>
    <x v="12"/>
    <x v="4"/>
    <n v="0.92727272727272725"/>
    <x v="0"/>
    <x v="0"/>
  </r>
  <r>
    <x v="13"/>
    <x v="77"/>
    <n v="6.524064171122995"/>
    <x v="0"/>
    <x v="0"/>
  </r>
  <r>
    <x v="13"/>
    <x v="78"/>
    <n v="0"/>
    <x v="0"/>
    <x v="0"/>
  </r>
  <r>
    <x v="13"/>
    <x v="79"/>
    <n v="7.3796791443850269"/>
    <x v="0"/>
    <x v="0"/>
  </r>
  <r>
    <x v="13"/>
    <x v="80"/>
    <n v="29.62566844919786"/>
    <x v="0"/>
    <x v="0"/>
  </r>
  <r>
    <x v="13"/>
    <x v="76"/>
    <n v="56.470588235294116"/>
    <x v="0"/>
    <x v="0"/>
  </r>
  <r>
    <x v="14"/>
    <x v="77"/>
    <n v="0.22288261515601784"/>
    <x v="0"/>
    <x v="0"/>
  </r>
  <r>
    <x v="14"/>
    <x v="78"/>
    <n v="1.9316493313521546"/>
    <x v="0"/>
    <x v="0"/>
  </r>
  <r>
    <x v="14"/>
    <x v="79"/>
    <n v="0.89153046062407137"/>
    <x v="0"/>
    <x v="0"/>
  </r>
  <r>
    <x v="14"/>
    <x v="80"/>
    <n v="20.13372956909361"/>
    <x v="0"/>
    <x v="0"/>
  </r>
  <r>
    <x v="14"/>
    <x v="76"/>
    <n v="17.682020802377416"/>
    <x v="0"/>
    <x v="0"/>
  </r>
  <r>
    <x v="14"/>
    <x v="61"/>
    <n v="59.138187221396734"/>
    <x v="0"/>
    <x v="0"/>
  </r>
  <r>
    <x v="14"/>
    <x v="66"/>
    <n v="0"/>
    <x v="0"/>
    <x v="0"/>
  </r>
  <r>
    <x v="10"/>
    <x v="56"/>
    <n v="67.971246006389777"/>
    <x v="1"/>
    <x v="0"/>
  </r>
  <r>
    <x v="10"/>
    <x v="57"/>
    <n v="8.8658146964856233"/>
    <x v="1"/>
    <x v="0"/>
  </r>
  <r>
    <x v="10"/>
    <x v="58"/>
    <n v="11.102236421725239"/>
    <x v="1"/>
    <x v="0"/>
  </r>
  <r>
    <x v="10"/>
    <x v="59"/>
    <n v="0.67891373801916932"/>
    <x v="1"/>
    <x v="0"/>
  </r>
  <r>
    <x v="10"/>
    <x v="60"/>
    <n v="0.2795527156549521"/>
    <x v="1"/>
    <x v="0"/>
  </r>
  <r>
    <x v="10"/>
    <x v="61"/>
    <n v="10.982428115015974"/>
    <x v="1"/>
    <x v="0"/>
  </r>
  <r>
    <x v="10"/>
    <x v="62"/>
    <n v="0.11980830670926518"/>
    <x v="1"/>
    <x v="0"/>
  </r>
  <r>
    <x v="11"/>
    <x v="56"/>
    <n v="67.611821086261983"/>
    <x v="1"/>
    <x v="0"/>
  </r>
  <r>
    <x v="11"/>
    <x v="57"/>
    <n v="8.7460063897763582"/>
    <x v="1"/>
    <x v="0"/>
  </r>
  <r>
    <x v="11"/>
    <x v="58"/>
    <n v="10.982428115015974"/>
    <x v="1"/>
    <x v="0"/>
  </r>
  <r>
    <x v="11"/>
    <x v="59"/>
    <n v="0.67891373801916932"/>
    <x v="1"/>
    <x v="0"/>
  </r>
  <r>
    <x v="11"/>
    <x v="63"/>
    <n v="0.2795527156549521"/>
    <x v="1"/>
    <x v="0"/>
  </r>
  <r>
    <x v="11"/>
    <x v="64"/>
    <n v="10.982428115015974"/>
    <x v="1"/>
    <x v="0"/>
  </r>
  <r>
    <x v="11"/>
    <x v="65"/>
    <n v="0"/>
    <x v="1"/>
    <x v="0"/>
  </r>
  <r>
    <x v="11"/>
    <x v="66"/>
    <n v="0.11980830670926518"/>
    <x v="1"/>
    <x v="0"/>
  </r>
  <r>
    <x v="11"/>
    <x v="4"/>
    <n v="0.59904153354632583"/>
    <x v="1"/>
    <x v="0"/>
  </r>
  <r>
    <x v="12"/>
    <x v="67"/>
    <n v="0.83865814696485619"/>
    <x v="1"/>
    <x v="0"/>
  </r>
  <r>
    <x v="12"/>
    <x v="68"/>
    <n v="6.4297124600638975"/>
    <x v="1"/>
    <x v="0"/>
  </r>
  <r>
    <x v="12"/>
    <x v="69"/>
    <n v="52.156549520766774"/>
    <x v="1"/>
    <x v="0"/>
  </r>
  <r>
    <x v="12"/>
    <x v="70"/>
    <n v="8.1869009584664543"/>
    <x v="1"/>
    <x v="0"/>
  </r>
  <r>
    <x v="12"/>
    <x v="71"/>
    <n v="0.2795527156549521"/>
    <x v="1"/>
    <x v="0"/>
  </r>
  <r>
    <x v="12"/>
    <x v="72"/>
    <n v="4.9121405750798726"/>
    <x v="1"/>
    <x v="0"/>
  </r>
  <r>
    <x v="12"/>
    <x v="73"/>
    <n v="3.5543130990415337"/>
    <x v="1"/>
    <x v="0"/>
  </r>
  <r>
    <x v="12"/>
    <x v="74"/>
    <n v="0.19968051118210864"/>
    <x v="1"/>
    <x v="0"/>
  </r>
  <r>
    <x v="12"/>
    <x v="75"/>
    <n v="4.6325878594249197"/>
    <x v="1"/>
    <x v="0"/>
  </r>
  <r>
    <x v="12"/>
    <x v="76"/>
    <n v="6.1501597444089455"/>
    <x v="1"/>
    <x v="0"/>
  </r>
  <r>
    <x v="12"/>
    <x v="59"/>
    <n v="0.67891373801916932"/>
    <x v="1"/>
    <x v="0"/>
  </r>
  <r>
    <x v="12"/>
    <x v="63"/>
    <n v="0.2795527156549521"/>
    <x v="1"/>
    <x v="0"/>
  </r>
  <r>
    <x v="12"/>
    <x v="64"/>
    <n v="10.982428115015974"/>
    <x v="1"/>
    <x v="0"/>
  </r>
  <r>
    <x v="12"/>
    <x v="65"/>
    <n v="0"/>
    <x v="1"/>
    <x v="0"/>
  </r>
  <r>
    <x v="12"/>
    <x v="66"/>
    <n v="0.11980830670926518"/>
    <x v="1"/>
    <x v="0"/>
  </r>
  <r>
    <x v="12"/>
    <x v="4"/>
    <n v="0.59904153354632583"/>
    <x v="1"/>
    <x v="0"/>
  </r>
  <r>
    <x v="13"/>
    <x v="77"/>
    <n v="0"/>
    <x v="1"/>
    <x v="0"/>
  </r>
  <r>
    <x v="13"/>
    <x v="78"/>
    <n v="0"/>
    <x v="1"/>
    <x v="0"/>
  </r>
  <r>
    <x v="13"/>
    <x v="79"/>
    <n v="5.882352941176471"/>
    <x v="1"/>
    <x v="0"/>
  </r>
  <r>
    <x v="13"/>
    <x v="80"/>
    <n v="35.294117647058826"/>
    <x v="1"/>
    <x v="0"/>
  </r>
  <r>
    <x v="13"/>
    <x v="76"/>
    <n v="58.823529411764703"/>
    <x v="1"/>
    <x v="0"/>
  </r>
  <r>
    <x v="14"/>
    <x v="77"/>
    <n v="0"/>
    <x v="1"/>
    <x v="0"/>
  </r>
  <r>
    <x v="14"/>
    <x v="78"/>
    <n v="0.72727272727272729"/>
    <x v="1"/>
    <x v="0"/>
  </r>
  <r>
    <x v="14"/>
    <x v="79"/>
    <n v="0"/>
    <x v="1"/>
    <x v="0"/>
  </r>
  <r>
    <x v="14"/>
    <x v="80"/>
    <n v="3.6363636363636362"/>
    <x v="1"/>
    <x v="0"/>
  </r>
  <r>
    <x v="14"/>
    <x v="76"/>
    <n v="3.6363636363636362"/>
    <x v="1"/>
    <x v="0"/>
  </r>
  <r>
    <x v="14"/>
    <x v="61"/>
    <n v="92"/>
    <x v="1"/>
    <x v="0"/>
  </r>
  <r>
    <x v="14"/>
    <x v="66"/>
    <n v="0"/>
    <x v="1"/>
    <x v="0"/>
  </r>
  <r>
    <x v="10"/>
    <x v="56"/>
    <n v="36.518156064898271"/>
    <x v="2"/>
    <x v="0"/>
  </r>
  <r>
    <x v="10"/>
    <x v="57"/>
    <n v="8.3955704352304927"/>
    <x v="2"/>
    <x v="0"/>
  </r>
  <r>
    <x v="10"/>
    <x v="58"/>
    <n v="18.001545197012618"/>
    <x v="2"/>
    <x v="0"/>
  </r>
  <r>
    <x v="10"/>
    <x v="59"/>
    <n v="20.42235385011589"/>
    <x v="2"/>
    <x v="0"/>
  </r>
  <r>
    <x v="10"/>
    <x v="60"/>
    <n v="7.7259850630955446E-2"/>
    <x v="2"/>
    <x v="0"/>
  </r>
  <r>
    <x v="10"/>
    <x v="61"/>
    <n v="16.585114602111769"/>
    <x v="2"/>
    <x v="0"/>
  </r>
  <r>
    <x v="10"/>
    <x v="62"/>
    <n v="0"/>
    <x v="2"/>
    <x v="0"/>
  </r>
  <r>
    <x v="11"/>
    <x v="56"/>
    <n v="36.46664949781097"/>
    <x v="2"/>
    <x v="0"/>
  </r>
  <r>
    <x v="11"/>
    <x v="57"/>
    <n v="8.3183105845995371"/>
    <x v="2"/>
    <x v="0"/>
  </r>
  <r>
    <x v="11"/>
    <x v="58"/>
    <n v="17.847025495750707"/>
    <x v="2"/>
    <x v="0"/>
  </r>
  <r>
    <x v="11"/>
    <x v="59"/>
    <n v="20.087561164048417"/>
    <x v="2"/>
    <x v="0"/>
  </r>
  <r>
    <x v="11"/>
    <x v="63"/>
    <n v="7.7259850630955446E-2"/>
    <x v="2"/>
    <x v="0"/>
  </r>
  <r>
    <x v="11"/>
    <x v="64"/>
    <n v="16.585114602111769"/>
    <x v="2"/>
    <x v="0"/>
  </r>
  <r>
    <x v="11"/>
    <x v="65"/>
    <n v="0"/>
    <x v="2"/>
    <x v="0"/>
  </r>
  <r>
    <x v="11"/>
    <x v="66"/>
    <n v="0"/>
    <x v="2"/>
    <x v="0"/>
  </r>
  <r>
    <x v="11"/>
    <x v="4"/>
    <n v="0.61807880504764356"/>
    <x v="2"/>
    <x v="0"/>
  </r>
  <r>
    <x v="12"/>
    <x v="67"/>
    <n v="0.10301313417460727"/>
    <x v="2"/>
    <x v="0"/>
  </r>
  <r>
    <x v="12"/>
    <x v="68"/>
    <n v="2.6010816379088335"/>
    <x v="2"/>
    <x v="0"/>
  </r>
  <r>
    <x v="12"/>
    <x v="69"/>
    <n v="29.178470254957507"/>
    <x v="2"/>
    <x v="0"/>
  </r>
  <r>
    <x v="12"/>
    <x v="70"/>
    <n v="4.5840844707700228"/>
    <x v="2"/>
    <x v="0"/>
  </r>
  <r>
    <x v="12"/>
    <x v="71"/>
    <n v="0.10301313417460727"/>
    <x v="2"/>
    <x v="0"/>
  </r>
  <r>
    <x v="12"/>
    <x v="72"/>
    <n v="5.6142158125160959"/>
    <x v="2"/>
    <x v="0"/>
  </r>
  <r>
    <x v="12"/>
    <x v="73"/>
    <n v="2.6010816379088335"/>
    <x v="2"/>
    <x v="0"/>
  </r>
  <r>
    <x v="12"/>
    <x v="74"/>
    <n v="1.4421838784445016"/>
    <x v="2"/>
    <x v="0"/>
  </r>
  <r>
    <x v="12"/>
    <x v="75"/>
    <n v="4.506824620139068"/>
    <x v="2"/>
    <x v="0"/>
  </r>
  <r>
    <x v="12"/>
    <x v="76"/>
    <n v="11.898016997167138"/>
    <x v="2"/>
    <x v="0"/>
  </r>
  <r>
    <x v="12"/>
    <x v="59"/>
    <n v="20.087561164048417"/>
    <x v="2"/>
    <x v="0"/>
  </r>
  <r>
    <x v="12"/>
    <x v="63"/>
    <n v="7.7259850630955446E-2"/>
    <x v="2"/>
    <x v="0"/>
  </r>
  <r>
    <x v="12"/>
    <x v="64"/>
    <n v="16.585114602111769"/>
    <x v="2"/>
    <x v="0"/>
  </r>
  <r>
    <x v="12"/>
    <x v="65"/>
    <n v="0"/>
    <x v="2"/>
    <x v="0"/>
  </r>
  <r>
    <x v="12"/>
    <x v="66"/>
    <n v="0"/>
    <x v="2"/>
    <x v="0"/>
  </r>
  <r>
    <x v="12"/>
    <x v="4"/>
    <n v="0.61807880504764356"/>
    <x v="2"/>
    <x v="0"/>
  </r>
  <r>
    <x v="13"/>
    <x v="77"/>
    <n v="7.3076923076923075"/>
    <x v="2"/>
    <x v="0"/>
  </r>
  <r>
    <x v="13"/>
    <x v="78"/>
    <n v="0"/>
    <x v="2"/>
    <x v="0"/>
  </r>
  <r>
    <x v="13"/>
    <x v="79"/>
    <n v="6.9230769230769234"/>
    <x v="2"/>
    <x v="0"/>
  </r>
  <r>
    <x v="13"/>
    <x v="80"/>
    <n v="30.128205128205128"/>
    <x v="2"/>
    <x v="0"/>
  </r>
  <r>
    <x v="13"/>
    <x v="76"/>
    <n v="55.641025641025642"/>
    <x v="2"/>
    <x v="0"/>
  </r>
  <r>
    <x v="14"/>
    <x v="77"/>
    <n v="0.46583850931677018"/>
    <x v="2"/>
    <x v="0"/>
  </r>
  <r>
    <x v="14"/>
    <x v="78"/>
    <n v="2.4844720496894408"/>
    <x v="2"/>
    <x v="0"/>
  </r>
  <r>
    <x v="14"/>
    <x v="79"/>
    <n v="1.0869565217391304"/>
    <x v="2"/>
    <x v="0"/>
  </r>
  <r>
    <x v="14"/>
    <x v="80"/>
    <n v="30.745341614906831"/>
    <x v="2"/>
    <x v="0"/>
  </r>
  <r>
    <x v="14"/>
    <x v="76"/>
    <n v="24.689440993788821"/>
    <x v="2"/>
    <x v="0"/>
  </r>
  <r>
    <x v="14"/>
    <x v="61"/>
    <n v="40.527950310559007"/>
    <x v="2"/>
    <x v="0"/>
  </r>
  <r>
    <x v="14"/>
    <x v="66"/>
    <n v="0"/>
    <x v="2"/>
    <x v="0"/>
  </r>
  <r>
    <x v="10"/>
    <x v="56"/>
    <n v="67.45315752949341"/>
    <x v="3"/>
    <x v="0"/>
  </r>
  <r>
    <x v="10"/>
    <x v="57"/>
    <n v="8.7439278278972932"/>
    <x v="3"/>
    <x v="0"/>
  </r>
  <r>
    <x v="10"/>
    <x v="58"/>
    <n v="10.478834142956281"/>
    <x v="3"/>
    <x v="0"/>
  </r>
  <r>
    <x v="10"/>
    <x v="59"/>
    <n v="0.90215128383067311"/>
    <x v="3"/>
    <x v="0"/>
  </r>
  <r>
    <x v="10"/>
    <x v="60"/>
    <n v="1.31852879944483"/>
    <x v="3"/>
    <x v="0"/>
  </r>
  <r>
    <x v="10"/>
    <x v="61"/>
    <n v="11.034004163775156"/>
    <x v="3"/>
    <x v="0"/>
  </r>
  <r>
    <x v="10"/>
    <x v="62"/>
    <n v="6.9396252602359473E-2"/>
    <x v="3"/>
    <x v="0"/>
  </r>
  <r>
    <x v="11"/>
    <x v="56"/>
    <n v="67.314365024288691"/>
    <x v="3"/>
    <x v="0"/>
  </r>
  <r>
    <x v="11"/>
    <x v="57"/>
    <n v="8.4663428174878561"/>
    <x v="3"/>
    <x v="0"/>
  </r>
  <r>
    <x v="11"/>
    <x v="58"/>
    <n v="10.270645385149201"/>
    <x v="3"/>
    <x v="0"/>
  </r>
  <r>
    <x v="11"/>
    <x v="59"/>
    <n v="0.90215128383067311"/>
    <x v="3"/>
    <x v="0"/>
  </r>
  <r>
    <x v="11"/>
    <x v="63"/>
    <n v="1.3879250520471895"/>
    <x v="3"/>
    <x v="0"/>
  </r>
  <r>
    <x v="11"/>
    <x v="64"/>
    <n v="11.034004163775156"/>
    <x v="3"/>
    <x v="0"/>
  </r>
  <r>
    <x v="11"/>
    <x v="65"/>
    <n v="0"/>
    <x v="3"/>
    <x v="0"/>
  </r>
  <r>
    <x v="11"/>
    <x v="66"/>
    <n v="6.9396252602359473E-2"/>
    <x v="3"/>
    <x v="0"/>
  </r>
  <r>
    <x v="11"/>
    <x v="4"/>
    <n v="0.55517002081887579"/>
    <x v="3"/>
    <x v="0"/>
  </r>
  <r>
    <x v="12"/>
    <x v="67"/>
    <n v="0.41637751561415681"/>
    <x v="3"/>
    <x v="0"/>
  </r>
  <r>
    <x v="12"/>
    <x v="68"/>
    <n v="8.6051353226925738"/>
    <x v="3"/>
    <x v="0"/>
  </r>
  <r>
    <x v="12"/>
    <x v="69"/>
    <n v="50.520471894517698"/>
    <x v="3"/>
    <x v="0"/>
  </r>
  <r>
    <x v="12"/>
    <x v="70"/>
    <n v="7.7723802914642608"/>
    <x v="3"/>
    <x v="0"/>
  </r>
  <r>
    <x v="12"/>
    <x v="71"/>
    <n v="0.69396252602359476"/>
    <x v="3"/>
    <x v="0"/>
  </r>
  <r>
    <x v="12"/>
    <x v="72"/>
    <n v="4.0943789035392086"/>
    <x v="3"/>
    <x v="0"/>
  </r>
  <r>
    <x v="12"/>
    <x v="73"/>
    <n v="3.6780013879250522"/>
    <x v="3"/>
    <x v="0"/>
  </r>
  <r>
    <x v="12"/>
    <x v="74"/>
    <n v="6.9396252602359473E-2"/>
    <x v="3"/>
    <x v="0"/>
  </r>
  <r>
    <x v="12"/>
    <x v="75"/>
    <n v="1.6655100624566272"/>
    <x v="3"/>
    <x v="0"/>
  </r>
  <r>
    <x v="12"/>
    <x v="76"/>
    <n v="8.5357390700902158"/>
    <x v="3"/>
    <x v="0"/>
  </r>
  <r>
    <x v="12"/>
    <x v="59"/>
    <n v="0.90215128383067311"/>
    <x v="3"/>
    <x v="0"/>
  </r>
  <r>
    <x v="12"/>
    <x v="63"/>
    <n v="1.3879250520471895"/>
    <x v="3"/>
    <x v="0"/>
  </r>
  <r>
    <x v="12"/>
    <x v="64"/>
    <n v="11.034004163775156"/>
    <x v="3"/>
    <x v="0"/>
  </r>
  <r>
    <x v="12"/>
    <x v="65"/>
    <n v="0"/>
    <x v="3"/>
    <x v="0"/>
  </r>
  <r>
    <x v="12"/>
    <x v="66"/>
    <n v="6.9396252602359473E-2"/>
    <x v="3"/>
    <x v="0"/>
  </r>
  <r>
    <x v="12"/>
    <x v="4"/>
    <n v="0.55517002081887579"/>
    <x v="3"/>
    <x v="0"/>
  </r>
  <r>
    <x v="13"/>
    <x v="77"/>
    <n v="0"/>
    <x v="3"/>
    <x v="0"/>
  </r>
  <r>
    <x v="13"/>
    <x v="78"/>
    <n v="0"/>
    <x v="3"/>
    <x v="0"/>
  </r>
  <r>
    <x v="13"/>
    <x v="79"/>
    <n v="23.076923076923077"/>
    <x v="3"/>
    <x v="0"/>
  </r>
  <r>
    <x v="13"/>
    <x v="80"/>
    <n v="30.76923076923077"/>
    <x v="3"/>
    <x v="0"/>
  </r>
  <r>
    <x v="13"/>
    <x v="76"/>
    <n v="46.153846153846153"/>
    <x v="3"/>
    <x v="0"/>
  </r>
  <r>
    <x v="14"/>
    <x v="77"/>
    <n v="0"/>
    <x v="3"/>
    <x v="0"/>
  </r>
  <r>
    <x v="14"/>
    <x v="78"/>
    <n v="0.62893081761006286"/>
    <x v="3"/>
    <x v="0"/>
  </r>
  <r>
    <x v="14"/>
    <x v="79"/>
    <n v="0.62893081761006286"/>
    <x v="3"/>
    <x v="0"/>
  </r>
  <r>
    <x v="14"/>
    <x v="80"/>
    <n v="11.320754716981131"/>
    <x v="3"/>
    <x v="0"/>
  </r>
  <r>
    <x v="14"/>
    <x v="76"/>
    <n v="10.062893081761006"/>
    <x v="3"/>
    <x v="0"/>
  </r>
  <r>
    <x v="14"/>
    <x v="61"/>
    <n v="77.35849056603773"/>
    <x v="3"/>
    <x v="0"/>
  </r>
  <r>
    <x v="14"/>
    <x v="66"/>
    <n v="0"/>
    <x v="3"/>
    <x v="0"/>
  </r>
  <r>
    <x v="10"/>
    <x v="56"/>
    <n v="20.483005366726296"/>
    <x v="4"/>
    <x v="0"/>
  </r>
  <r>
    <x v="10"/>
    <x v="57"/>
    <n v="15.205724508050089"/>
    <x v="4"/>
    <x v="0"/>
  </r>
  <r>
    <x v="10"/>
    <x v="58"/>
    <n v="57.781753130590339"/>
    <x v="4"/>
    <x v="0"/>
  </r>
  <r>
    <x v="10"/>
    <x v="59"/>
    <n v="2.5939177101967799"/>
    <x v="4"/>
    <x v="0"/>
  </r>
  <r>
    <x v="10"/>
    <x v="60"/>
    <n v="0"/>
    <x v="4"/>
    <x v="0"/>
  </r>
  <r>
    <x v="10"/>
    <x v="61"/>
    <n v="3.9355992844364938"/>
    <x v="4"/>
    <x v="0"/>
  </r>
  <r>
    <x v="10"/>
    <x v="62"/>
    <n v="0"/>
    <x v="4"/>
    <x v="0"/>
  </r>
  <r>
    <x v="11"/>
    <x v="56"/>
    <n v="20.035778175313059"/>
    <x v="4"/>
    <x v="0"/>
  </r>
  <r>
    <x v="11"/>
    <x v="57"/>
    <n v="14.937388193202146"/>
    <x v="4"/>
    <x v="0"/>
  </r>
  <r>
    <x v="11"/>
    <x v="58"/>
    <n v="57.245080500894453"/>
    <x v="4"/>
    <x v="0"/>
  </r>
  <r>
    <x v="11"/>
    <x v="59"/>
    <n v="2.4150268336314848"/>
    <x v="4"/>
    <x v="0"/>
  </r>
  <r>
    <x v="11"/>
    <x v="63"/>
    <n v="0"/>
    <x v="4"/>
    <x v="0"/>
  </r>
  <r>
    <x v="11"/>
    <x v="64"/>
    <n v="3.9355992844364938"/>
    <x v="4"/>
    <x v="0"/>
  </r>
  <r>
    <x v="11"/>
    <x v="65"/>
    <n v="0"/>
    <x v="4"/>
    <x v="0"/>
  </r>
  <r>
    <x v="11"/>
    <x v="66"/>
    <n v="0"/>
    <x v="4"/>
    <x v="0"/>
  </r>
  <r>
    <x v="11"/>
    <x v="4"/>
    <n v="1.4311270125223614"/>
    <x v="4"/>
    <x v="0"/>
  </r>
  <r>
    <x v="12"/>
    <x v="67"/>
    <n v="0.62611806797853309"/>
    <x v="4"/>
    <x v="0"/>
  </r>
  <r>
    <x v="12"/>
    <x v="68"/>
    <n v="3.3094812164579608"/>
    <x v="4"/>
    <x v="0"/>
  </r>
  <r>
    <x v="12"/>
    <x v="69"/>
    <n v="14.132379248658319"/>
    <x v="4"/>
    <x v="0"/>
  </r>
  <r>
    <x v="12"/>
    <x v="70"/>
    <n v="1.9677996422182469"/>
    <x v="4"/>
    <x v="0"/>
  </r>
  <r>
    <x v="12"/>
    <x v="71"/>
    <n v="0.62611806797853309"/>
    <x v="4"/>
    <x v="0"/>
  </r>
  <r>
    <x v="12"/>
    <x v="72"/>
    <n v="11.359570661896242"/>
    <x v="4"/>
    <x v="0"/>
  </r>
  <r>
    <x v="12"/>
    <x v="73"/>
    <n v="2.9516994633273703"/>
    <x v="4"/>
    <x v="0"/>
  </r>
  <r>
    <x v="12"/>
    <x v="74"/>
    <n v="4.6511627906976747"/>
    <x v="4"/>
    <x v="0"/>
  </r>
  <r>
    <x v="12"/>
    <x v="75"/>
    <n v="12.61180679785331"/>
    <x v="4"/>
    <x v="0"/>
  </r>
  <r>
    <x v="12"/>
    <x v="76"/>
    <n v="39.982110912343472"/>
    <x v="4"/>
    <x v="0"/>
  </r>
  <r>
    <x v="12"/>
    <x v="59"/>
    <n v="2.4150268336314848"/>
    <x v="4"/>
    <x v="0"/>
  </r>
  <r>
    <x v="12"/>
    <x v="63"/>
    <n v="0"/>
    <x v="4"/>
    <x v="0"/>
  </r>
  <r>
    <x v="12"/>
    <x v="64"/>
    <n v="3.9355992844364938"/>
    <x v="4"/>
    <x v="0"/>
  </r>
  <r>
    <x v="12"/>
    <x v="65"/>
    <n v="0"/>
    <x v="4"/>
    <x v="0"/>
  </r>
  <r>
    <x v="12"/>
    <x v="66"/>
    <n v="0"/>
    <x v="4"/>
    <x v="0"/>
  </r>
  <r>
    <x v="12"/>
    <x v="4"/>
    <n v="1.4311270125223614"/>
    <x v="4"/>
    <x v="0"/>
  </r>
  <r>
    <x v="13"/>
    <x v="77"/>
    <n v="0"/>
    <x v="4"/>
    <x v="0"/>
  </r>
  <r>
    <x v="13"/>
    <x v="78"/>
    <n v="0"/>
    <x v="4"/>
    <x v="0"/>
  </r>
  <r>
    <x v="13"/>
    <x v="79"/>
    <n v="3.7037037037037037"/>
    <x v="4"/>
    <x v="0"/>
  </r>
  <r>
    <x v="13"/>
    <x v="80"/>
    <n v="22.222222222222221"/>
    <x v="4"/>
    <x v="0"/>
  </r>
  <r>
    <x v="13"/>
    <x v="76"/>
    <n v="74.074074074074076"/>
    <x v="4"/>
    <x v="0"/>
  </r>
  <r>
    <x v="14"/>
    <x v="77"/>
    <n v="0"/>
    <x v="4"/>
    <x v="0"/>
  </r>
  <r>
    <x v="14"/>
    <x v="78"/>
    <n v="0"/>
    <x v="4"/>
    <x v="0"/>
  </r>
  <r>
    <x v="14"/>
    <x v="79"/>
    <n v="0"/>
    <x v="4"/>
    <x v="0"/>
  </r>
  <r>
    <x v="14"/>
    <x v="80"/>
    <n v="27.272727272727273"/>
    <x v="4"/>
    <x v="0"/>
  </r>
  <r>
    <x v="14"/>
    <x v="76"/>
    <n v="18.181818181818183"/>
    <x v="4"/>
    <x v="0"/>
  </r>
  <r>
    <x v="14"/>
    <x v="61"/>
    <n v="54.545454545454547"/>
    <x v="4"/>
    <x v="0"/>
  </r>
  <r>
    <x v="14"/>
    <x v="66"/>
    <n v="0"/>
    <x v="4"/>
    <x v="0"/>
  </r>
  <r>
    <x v="10"/>
    <x v="56"/>
    <n v="17.328519855595669"/>
    <x v="5"/>
    <x v="0"/>
  </r>
  <r>
    <x v="10"/>
    <x v="57"/>
    <n v="10.830324909747292"/>
    <x v="5"/>
    <x v="0"/>
  </r>
  <r>
    <x v="10"/>
    <x v="58"/>
    <n v="63.176895306859208"/>
    <x v="5"/>
    <x v="0"/>
  </r>
  <r>
    <x v="10"/>
    <x v="59"/>
    <n v="3.6101083032490973"/>
    <x v="5"/>
    <x v="0"/>
  </r>
  <r>
    <x v="10"/>
    <x v="60"/>
    <n v="0"/>
    <x v="5"/>
    <x v="0"/>
  </r>
  <r>
    <x v="10"/>
    <x v="61"/>
    <n v="5.0541516245487363"/>
    <x v="5"/>
    <x v="0"/>
  </r>
  <r>
    <x v="10"/>
    <x v="62"/>
    <n v="0"/>
    <x v="5"/>
    <x v="0"/>
  </r>
  <r>
    <x v="11"/>
    <x v="56"/>
    <n v="16.967509025270758"/>
    <x v="5"/>
    <x v="0"/>
  </r>
  <r>
    <x v="11"/>
    <x v="57"/>
    <n v="10.830324909747292"/>
    <x v="5"/>
    <x v="0"/>
  </r>
  <r>
    <x v="11"/>
    <x v="58"/>
    <n v="62.815884476534293"/>
    <x v="5"/>
    <x v="0"/>
  </r>
  <r>
    <x v="11"/>
    <x v="59"/>
    <n v="3.6101083032490973"/>
    <x v="5"/>
    <x v="0"/>
  </r>
  <r>
    <x v="11"/>
    <x v="63"/>
    <n v="0"/>
    <x v="5"/>
    <x v="0"/>
  </r>
  <r>
    <x v="11"/>
    <x v="64"/>
    <n v="5.0541516245487363"/>
    <x v="5"/>
    <x v="0"/>
  </r>
  <r>
    <x v="11"/>
    <x v="65"/>
    <n v="0"/>
    <x v="5"/>
    <x v="0"/>
  </r>
  <r>
    <x v="11"/>
    <x v="66"/>
    <n v="0"/>
    <x v="5"/>
    <x v="0"/>
  </r>
  <r>
    <x v="11"/>
    <x v="4"/>
    <n v="0.72202166064981954"/>
    <x v="5"/>
    <x v="0"/>
  </r>
  <r>
    <x v="12"/>
    <x v="67"/>
    <n v="0"/>
    <x v="5"/>
    <x v="0"/>
  </r>
  <r>
    <x v="12"/>
    <x v="68"/>
    <n v="1.4440433212996391"/>
    <x v="5"/>
    <x v="0"/>
  </r>
  <r>
    <x v="12"/>
    <x v="69"/>
    <n v="12.635379061371841"/>
    <x v="5"/>
    <x v="0"/>
  </r>
  <r>
    <x v="12"/>
    <x v="70"/>
    <n v="2.8880866425992782"/>
    <x v="5"/>
    <x v="0"/>
  </r>
  <r>
    <x v="12"/>
    <x v="71"/>
    <n v="1.0830324909747293"/>
    <x v="5"/>
    <x v="0"/>
  </r>
  <r>
    <x v="12"/>
    <x v="72"/>
    <n v="7.581227436823105"/>
    <x v="5"/>
    <x v="0"/>
  </r>
  <r>
    <x v="12"/>
    <x v="73"/>
    <n v="2.1660649819494586"/>
    <x v="5"/>
    <x v="0"/>
  </r>
  <r>
    <x v="12"/>
    <x v="74"/>
    <n v="4.3321299638989172"/>
    <x v="5"/>
    <x v="0"/>
  </r>
  <r>
    <x v="12"/>
    <x v="75"/>
    <n v="12.996389891696751"/>
    <x v="5"/>
    <x v="0"/>
  </r>
  <r>
    <x v="12"/>
    <x v="76"/>
    <n v="45.487364620938628"/>
    <x v="5"/>
    <x v="0"/>
  </r>
  <r>
    <x v="12"/>
    <x v="59"/>
    <n v="3.6101083032490973"/>
    <x v="5"/>
    <x v="0"/>
  </r>
  <r>
    <x v="12"/>
    <x v="63"/>
    <n v="0"/>
    <x v="5"/>
    <x v="0"/>
  </r>
  <r>
    <x v="12"/>
    <x v="64"/>
    <n v="5.0541516245487363"/>
    <x v="5"/>
    <x v="0"/>
  </r>
  <r>
    <x v="12"/>
    <x v="65"/>
    <n v="0"/>
    <x v="5"/>
    <x v="0"/>
  </r>
  <r>
    <x v="12"/>
    <x v="66"/>
    <n v="0"/>
    <x v="5"/>
    <x v="0"/>
  </r>
  <r>
    <x v="12"/>
    <x v="4"/>
    <n v="0.72202166064981954"/>
    <x v="5"/>
    <x v="0"/>
  </r>
  <r>
    <x v="13"/>
    <x v="77"/>
    <n v="0"/>
    <x v="5"/>
    <x v="0"/>
  </r>
  <r>
    <x v="13"/>
    <x v="78"/>
    <n v="0"/>
    <x v="5"/>
    <x v="0"/>
  </r>
  <r>
    <x v="13"/>
    <x v="79"/>
    <n v="0"/>
    <x v="5"/>
    <x v="0"/>
  </r>
  <r>
    <x v="13"/>
    <x v="80"/>
    <n v="20"/>
    <x v="5"/>
    <x v="0"/>
  </r>
  <r>
    <x v="13"/>
    <x v="76"/>
    <n v="80"/>
    <x v="5"/>
    <x v="0"/>
  </r>
  <r>
    <x v="14"/>
    <x v="77"/>
    <n v="0"/>
    <x v="5"/>
    <x v="0"/>
  </r>
  <r>
    <x v="14"/>
    <x v="78"/>
    <n v="0"/>
    <x v="5"/>
    <x v="0"/>
  </r>
  <r>
    <x v="14"/>
    <x v="79"/>
    <n v="0"/>
    <x v="5"/>
    <x v="0"/>
  </r>
  <r>
    <x v="14"/>
    <x v="80"/>
    <n v="35.714285714285715"/>
    <x v="5"/>
    <x v="0"/>
  </r>
  <r>
    <x v="14"/>
    <x v="76"/>
    <n v="14.285714285714286"/>
    <x v="5"/>
    <x v="0"/>
  </r>
  <r>
    <x v="14"/>
    <x v="61"/>
    <n v="50"/>
    <x v="5"/>
    <x v="0"/>
  </r>
  <r>
    <x v="14"/>
    <x v="66"/>
    <n v="0"/>
    <x v="5"/>
    <x v="0"/>
  </r>
  <r>
    <x v="10"/>
    <x v="56"/>
    <n v="21.145374449339208"/>
    <x v="6"/>
    <x v="0"/>
  </r>
  <r>
    <x v="10"/>
    <x v="57"/>
    <n v="11.013215859030836"/>
    <x v="6"/>
    <x v="0"/>
  </r>
  <r>
    <x v="10"/>
    <x v="58"/>
    <n v="59.030837004405285"/>
    <x v="6"/>
    <x v="0"/>
  </r>
  <r>
    <x v="10"/>
    <x v="59"/>
    <n v="3.9647577092511015"/>
    <x v="6"/>
    <x v="0"/>
  </r>
  <r>
    <x v="10"/>
    <x v="60"/>
    <n v="0"/>
    <x v="6"/>
    <x v="0"/>
  </r>
  <r>
    <x v="10"/>
    <x v="61"/>
    <n v="4.8458149779735686"/>
    <x v="6"/>
    <x v="0"/>
  </r>
  <r>
    <x v="10"/>
    <x v="62"/>
    <n v="0"/>
    <x v="6"/>
    <x v="0"/>
  </r>
  <r>
    <x v="11"/>
    <x v="56"/>
    <n v="21.145374449339208"/>
    <x v="6"/>
    <x v="0"/>
  </r>
  <r>
    <x v="11"/>
    <x v="57"/>
    <n v="10.13215859030837"/>
    <x v="6"/>
    <x v="0"/>
  </r>
  <r>
    <x v="11"/>
    <x v="58"/>
    <n v="58.14977973568282"/>
    <x v="6"/>
    <x v="0"/>
  </r>
  <r>
    <x v="11"/>
    <x v="59"/>
    <n v="3.0837004405286343"/>
    <x v="6"/>
    <x v="0"/>
  </r>
  <r>
    <x v="11"/>
    <x v="63"/>
    <n v="0"/>
    <x v="6"/>
    <x v="0"/>
  </r>
  <r>
    <x v="11"/>
    <x v="64"/>
    <n v="4.8458149779735686"/>
    <x v="6"/>
    <x v="0"/>
  </r>
  <r>
    <x v="11"/>
    <x v="65"/>
    <n v="0"/>
    <x v="6"/>
    <x v="0"/>
  </r>
  <r>
    <x v="11"/>
    <x v="66"/>
    <n v="0"/>
    <x v="6"/>
    <x v="0"/>
  </r>
  <r>
    <x v="11"/>
    <x v="4"/>
    <n v="2.643171806167401"/>
    <x v="6"/>
    <x v="0"/>
  </r>
  <r>
    <x v="12"/>
    <x v="67"/>
    <n v="0.88105726872246692"/>
    <x v="6"/>
    <x v="0"/>
  </r>
  <r>
    <x v="12"/>
    <x v="68"/>
    <n v="3.9647577092511015"/>
    <x v="6"/>
    <x v="0"/>
  </r>
  <r>
    <x v="12"/>
    <x v="69"/>
    <n v="14.096916299559471"/>
    <x v="6"/>
    <x v="0"/>
  </r>
  <r>
    <x v="12"/>
    <x v="70"/>
    <n v="2.2026431718061672"/>
    <x v="6"/>
    <x v="0"/>
  </r>
  <r>
    <x v="12"/>
    <x v="71"/>
    <n v="0"/>
    <x v="6"/>
    <x v="0"/>
  </r>
  <r>
    <x v="12"/>
    <x v="72"/>
    <n v="6.607929515418502"/>
    <x v="6"/>
    <x v="0"/>
  </r>
  <r>
    <x v="12"/>
    <x v="73"/>
    <n v="3.5242290748898677"/>
    <x v="6"/>
    <x v="0"/>
  </r>
  <r>
    <x v="12"/>
    <x v="74"/>
    <n v="4.8458149779735686"/>
    <x v="6"/>
    <x v="0"/>
  </r>
  <r>
    <x v="12"/>
    <x v="75"/>
    <n v="13.656387665198238"/>
    <x v="6"/>
    <x v="0"/>
  </r>
  <r>
    <x v="12"/>
    <x v="76"/>
    <n v="39.647577092511014"/>
    <x v="6"/>
    <x v="0"/>
  </r>
  <r>
    <x v="12"/>
    <x v="59"/>
    <n v="3.0837004405286343"/>
    <x v="6"/>
    <x v="0"/>
  </r>
  <r>
    <x v="12"/>
    <x v="63"/>
    <n v="0"/>
    <x v="6"/>
    <x v="0"/>
  </r>
  <r>
    <x v="12"/>
    <x v="64"/>
    <n v="4.8458149779735686"/>
    <x v="6"/>
    <x v="0"/>
  </r>
  <r>
    <x v="12"/>
    <x v="65"/>
    <n v="0"/>
    <x v="6"/>
    <x v="0"/>
  </r>
  <r>
    <x v="12"/>
    <x v="66"/>
    <n v="0"/>
    <x v="6"/>
    <x v="0"/>
  </r>
  <r>
    <x v="12"/>
    <x v="4"/>
    <n v="2.643171806167401"/>
    <x v="6"/>
    <x v="0"/>
  </r>
  <r>
    <x v="13"/>
    <x v="77"/>
    <n v="0"/>
    <x v="6"/>
    <x v="0"/>
  </r>
  <r>
    <x v="13"/>
    <x v="78"/>
    <n v="0"/>
    <x v="6"/>
    <x v="0"/>
  </r>
  <r>
    <x v="13"/>
    <x v="79"/>
    <n v="14.285714285714286"/>
    <x v="6"/>
    <x v="0"/>
  </r>
  <r>
    <x v="13"/>
    <x v="80"/>
    <n v="14.285714285714286"/>
    <x v="6"/>
    <x v="0"/>
  </r>
  <r>
    <x v="13"/>
    <x v="76"/>
    <n v="71.428571428571431"/>
    <x v="6"/>
    <x v="0"/>
  </r>
  <r>
    <x v="14"/>
    <x v="77"/>
    <n v="0"/>
    <x v="6"/>
    <x v="0"/>
  </r>
  <r>
    <x v="14"/>
    <x v="78"/>
    <n v="0"/>
    <x v="6"/>
    <x v="0"/>
  </r>
  <r>
    <x v="14"/>
    <x v="79"/>
    <n v="0"/>
    <x v="6"/>
    <x v="0"/>
  </r>
  <r>
    <x v="14"/>
    <x v="80"/>
    <n v="27.272727272727273"/>
    <x v="6"/>
    <x v="0"/>
  </r>
  <r>
    <x v="14"/>
    <x v="76"/>
    <n v="9.0909090909090917"/>
    <x v="6"/>
    <x v="0"/>
  </r>
  <r>
    <x v="14"/>
    <x v="61"/>
    <n v="63.636363636363633"/>
    <x v="6"/>
    <x v="0"/>
  </r>
  <r>
    <x v="14"/>
    <x v="66"/>
    <n v="0"/>
    <x v="6"/>
    <x v="0"/>
  </r>
  <r>
    <x v="10"/>
    <x v="56"/>
    <n v="23.100303951367781"/>
    <x v="7"/>
    <x v="0"/>
  </r>
  <r>
    <x v="10"/>
    <x v="57"/>
    <n v="21.276595744680851"/>
    <x v="7"/>
    <x v="0"/>
  </r>
  <r>
    <x v="10"/>
    <x v="58"/>
    <n v="49.848024316109424"/>
    <x v="7"/>
    <x v="0"/>
  </r>
  <r>
    <x v="10"/>
    <x v="59"/>
    <n v="1.8237082066869301"/>
    <x v="7"/>
    <x v="0"/>
  </r>
  <r>
    <x v="10"/>
    <x v="60"/>
    <n v="0"/>
    <x v="7"/>
    <x v="0"/>
  </r>
  <r>
    <x v="10"/>
    <x v="61"/>
    <n v="3.9513677811550152"/>
    <x v="7"/>
    <x v="0"/>
  </r>
  <r>
    <x v="10"/>
    <x v="62"/>
    <n v="0"/>
    <x v="7"/>
    <x v="0"/>
  </r>
  <r>
    <x v="11"/>
    <x v="56"/>
    <n v="23.100303951367781"/>
    <x v="7"/>
    <x v="0"/>
  </r>
  <r>
    <x v="11"/>
    <x v="57"/>
    <n v="21.276595744680851"/>
    <x v="7"/>
    <x v="0"/>
  </r>
  <r>
    <x v="11"/>
    <x v="58"/>
    <n v="49.848024316109424"/>
    <x v="7"/>
    <x v="0"/>
  </r>
  <r>
    <x v="11"/>
    <x v="59"/>
    <n v="1.8237082066869301"/>
    <x v="7"/>
    <x v="0"/>
  </r>
  <r>
    <x v="11"/>
    <x v="63"/>
    <n v="0"/>
    <x v="7"/>
    <x v="0"/>
  </r>
  <r>
    <x v="11"/>
    <x v="64"/>
    <n v="3.9513677811550152"/>
    <x v="7"/>
    <x v="0"/>
  </r>
  <r>
    <x v="11"/>
    <x v="65"/>
    <n v="0"/>
    <x v="7"/>
    <x v="0"/>
  </r>
  <r>
    <x v="11"/>
    <x v="66"/>
    <n v="0"/>
    <x v="7"/>
    <x v="0"/>
  </r>
  <r>
    <x v="11"/>
    <x v="4"/>
    <n v="0"/>
    <x v="7"/>
    <x v="0"/>
  </r>
  <r>
    <x v="12"/>
    <x v="67"/>
    <n v="0.91185410334346506"/>
    <x v="7"/>
    <x v="0"/>
  </r>
  <r>
    <x v="12"/>
    <x v="68"/>
    <n v="3.3434650455927053"/>
    <x v="7"/>
    <x v="0"/>
  </r>
  <r>
    <x v="12"/>
    <x v="69"/>
    <n v="17.62917933130699"/>
    <x v="7"/>
    <x v="0"/>
  </r>
  <r>
    <x v="12"/>
    <x v="70"/>
    <n v="1.21580547112462"/>
    <x v="7"/>
    <x v="0"/>
  </r>
  <r>
    <x v="12"/>
    <x v="71"/>
    <n v="0"/>
    <x v="7"/>
    <x v="0"/>
  </r>
  <r>
    <x v="12"/>
    <x v="72"/>
    <n v="19.148936170212767"/>
    <x v="7"/>
    <x v="0"/>
  </r>
  <r>
    <x v="12"/>
    <x v="73"/>
    <n v="2.1276595744680851"/>
    <x v="7"/>
    <x v="0"/>
  </r>
  <r>
    <x v="12"/>
    <x v="74"/>
    <n v="4.86322188449848"/>
    <x v="7"/>
    <x v="0"/>
  </r>
  <r>
    <x v="12"/>
    <x v="75"/>
    <n v="15.19756838905775"/>
    <x v="7"/>
    <x v="0"/>
  </r>
  <r>
    <x v="12"/>
    <x v="76"/>
    <n v="29.787234042553191"/>
    <x v="7"/>
    <x v="0"/>
  </r>
  <r>
    <x v="12"/>
    <x v="59"/>
    <n v="1.8237082066869301"/>
    <x v="7"/>
    <x v="0"/>
  </r>
  <r>
    <x v="12"/>
    <x v="63"/>
    <n v="0"/>
    <x v="7"/>
    <x v="0"/>
  </r>
  <r>
    <x v="12"/>
    <x v="64"/>
    <n v="3.9513677811550152"/>
    <x v="7"/>
    <x v="0"/>
  </r>
  <r>
    <x v="12"/>
    <x v="65"/>
    <n v="0"/>
    <x v="7"/>
    <x v="0"/>
  </r>
  <r>
    <x v="12"/>
    <x v="66"/>
    <n v="0"/>
    <x v="7"/>
    <x v="0"/>
  </r>
  <r>
    <x v="12"/>
    <x v="4"/>
    <n v="0"/>
    <x v="7"/>
    <x v="0"/>
  </r>
  <r>
    <x v="13"/>
    <x v="77"/>
    <n v="0"/>
    <x v="7"/>
    <x v="0"/>
  </r>
  <r>
    <x v="13"/>
    <x v="78"/>
    <n v="0"/>
    <x v="7"/>
    <x v="0"/>
  </r>
  <r>
    <x v="13"/>
    <x v="79"/>
    <n v="0"/>
    <x v="7"/>
    <x v="0"/>
  </r>
  <r>
    <x v="13"/>
    <x v="80"/>
    <n v="33.333333333333336"/>
    <x v="7"/>
    <x v="0"/>
  </r>
  <r>
    <x v="13"/>
    <x v="76"/>
    <n v="66.666666666666671"/>
    <x v="7"/>
    <x v="0"/>
  </r>
  <r>
    <x v="14"/>
    <x v="77"/>
    <n v="0"/>
    <x v="7"/>
    <x v="0"/>
  </r>
  <r>
    <x v="14"/>
    <x v="78"/>
    <n v="0"/>
    <x v="7"/>
    <x v="0"/>
  </r>
  <r>
    <x v="14"/>
    <x v="79"/>
    <n v="0"/>
    <x v="7"/>
    <x v="0"/>
  </r>
  <r>
    <x v="14"/>
    <x v="80"/>
    <n v="23.076923076923077"/>
    <x v="7"/>
    <x v="0"/>
  </r>
  <r>
    <x v="14"/>
    <x v="76"/>
    <n v="15.384615384615385"/>
    <x v="7"/>
    <x v="0"/>
  </r>
  <r>
    <x v="14"/>
    <x v="61"/>
    <n v="61.53846153846154"/>
    <x v="7"/>
    <x v="0"/>
  </r>
  <r>
    <x v="14"/>
    <x v="66"/>
    <n v="0"/>
    <x v="7"/>
    <x v="0"/>
  </r>
  <r>
    <x v="10"/>
    <x v="56"/>
    <n v="20"/>
    <x v="8"/>
    <x v="0"/>
  </r>
  <r>
    <x v="10"/>
    <x v="57"/>
    <n v="15.789473684210526"/>
    <x v="8"/>
    <x v="0"/>
  </r>
  <r>
    <x v="10"/>
    <x v="58"/>
    <n v="60.701754385964911"/>
    <x v="8"/>
    <x v="0"/>
  </r>
  <r>
    <x v="10"/>
    <x v="59"/>
    <n v="1.4035087719298245"/>
    <x v="8"/>
    <x v="0"/>
  </r>
  <r>
    <x v="10"/>
    <x v="60"/>
    <n v="0"/>
    <x v="8"/>
    <x v="0"/>
  </r>
  <r>
    <x v="10"/>
    <x v="61"/>
    <n v="2.1052631578947367"/>
    <x v="8"/>
    <x v="0"/>
  </r>
  <r>
    <x v="10"/>
    <x v="62"/>
    <n v="0"/>
    <x v="8"/>
    <x v="0"/>
  </r>
  <r>
    <x v="11"/>
    <x v="56"/>
    <n v="18.596491228070175"/>
    <x v="8"/>
    <x v="0"/>
  </r>
  <r>
    <x v="11"/>
    <x v="57"/>
    <n v="15.43859649122807"/>
    <x v="8"/>
    <x v="0"/>
  </r>
  <r>
    <x v="11"/>
    <x v="58"/>
    <n v="59.649122807017541"/>
    <x v="8"/>
    <x v="0"/>
  </r>
  <r>
    <x v="11"/>
    <x v="59"/>
    <n v="1.4035087719298245"/>
    <x v="8"/>
    <x v="0"/>
  </r>
  <r>
    <x v="11"/>
    <x v="63"/>
    <n v="0"/>
    <x v="8"/>
    <x v="0"/>
  </r>
  <r>
    <x v="11"/>
    <x v="64"/>
    <n v="2.1052631578947367"/>
    <x v="8"/>
    <x v="0"/>
  </r>
  <r>
    <x v="11"/>
    <x v="65"/>
    <n v="0"/>
    <x v="8"/>
    <x v="0"/>
  </r>
  <r>
    <x v="11"/>
    <x v="66"/>
    <n v="0"/>
    <x v="8"/>
    <x v="0"/>
  </r>
  <r>
    <x v="11"/>
    <x v="4"/>
    <n v="2.807017543859649"/>
    <x v="8"/>
    <x v="0"/>
  </r>
  <r>
    <x v="12"/>
    <x v="67"/>
    <n v="0.70175438596491224"/>
    <x v="8"/>
    <x v="0"/>
  </r>
  <r>
    <x v="12"/>
    <x v="68"/>
    <n v="4.5614035087719298"/>
    <x v="8"/>
    <x v="0"/>
  </r>
  <r>
    <x v="12"/>
    <x v="69"/>
    <n v="11.578947368421053"/>
    <x v="8"/>
    <x v="0"/>
  </r>
  <r>
    <x v="12"/>
    <x v="70"/>
    <n v="1.7543859649122806"/>
    <x v="8"/>
    <x v="0"/>
  </r>
  <r>
    <x v="12"/>
    <x v="71"/>
    <n v="1.4035087719298245"/>
    <x v="8"/>
    <x v="0"/>
  </r>
  <r>
    <x v="12"/>
    <x v="72"/>
    <n v="9.8245614035087723"/>
    <x v="8"/>
    <x v="0"/>
  </r>
  <r>
    <x v="12"/>
    <x v="73"/>
    <n v="4.2105263157894735"/>
    <x v="8"/>
    <x v="0"/>
  </r>
  <r>
    <x v="12"/>
    <x v="74"/>
    <n v="4.5614035087719298"/>
    <x v="8"/>
    <x v="0"/>
  </r>
  <r>
    <x v="12"/>
    <x v="75"/>
    <n v="8.4210526315789469"/>
    <x v="8"/>
    <x v="0"/>
  </r>
  <r>
    <x v="12"/>
    <x v="76"/>
    <n v="46.666666666666664"/>
    <x v="8"/>
    <x v="0"/>
  </r>
  <r>
    <x v="12"/>
    <x v="59"/>
    <n v="1.4035087719298245"/>
    <x v="8"/>
    <x v="0"/>
  </r>
  <r>
    <x v="12"/>
    <x v="63"/>
    <n v="0"/>
    <x v="8"/>
    <x v="0"/>
  </r>
  <r>
    <x v="12"/>
    <x v="64"/>
    <n v="2.1052631578947367"/>
    <x v="8"/>
    <x v="0"/>
  </r>
  <r>
    <x v="12"/>
    <x v="65"/>
    <n v="0"/>
    <x v="8"/>
    <x v="0"/>
  </r>
  <r>
    <x v="12"/>
    <x v="66"/>
    <n v="0"/>
    <x v="8"/>
    <x v="0"/>
  </r>
  <r>
    <x v="12"/>
    <x v="4"/>
    <n v="2.807017543859649"/>
    <x v="8"/>
    <x v="0"/>
  </r>
  <r>
    <x v="13"/>
    <x v="77"/>
    <n v="0"/>
    <x v="8"/>
    <x v="0"/>
  </r>
  <r>
    <x v="13"/>
    <x v="78"/>
    <n v="0"/>
    <x v="8"/>
    <x v="0"/>
  </r>
  <r>
    <x v="13"/>
    <x v="79"/>
    <n v="0"/>
    <x v="8"/>
    <x v="0"/>
  </r>
  <r>
    <x v="13"/>
    <x v="80"/>
    <n v="25"/>
    <x v="8"/>
    <x v="0"/>
  </r>
  <r>
    <x v="13"/>
    <x v="76"/>
    <n v="75"/>
    <x v="8"/>
    <x v="0"/>
  </r>
  <r>
    <x v="14"/>
    <x v="77"/>
    <n v="0"/>
    <x v="8"/>
    <x v="0"/>
  </r>
  <r>
    <x v="14"/>
    <x v="78"/>
    <n v="0"/>
    <x v="8"/>
    <x v="0"/>
  </r>
  <r>
    <x v="14"/>
    <x v="79"/>
    <n v="0"/>
    <x v="8"/>
    <x v="0"/>
  </r>
  <r>
    <x v="14"/>
    <x v="80"/>
    <n v="16.666666666666668"/>
    <x v="8"/>
    <x v="0"/>
  </r>
  <r>
    <x v="14"/>
    <x v="76"/>
    <n v="50"/>
    <x v="8"/>
    <x v="0"/>
  </r>
  <r>
    <x v="14"/>
    <x v="61"/>
    <n v="33.333333333333336"/>
    <x v="8"/>
    <x v="0"/>
  </r>
  <r>
    <x v="14"/>
    <x v="66"/>
    <n v="0"/>
    <x v="8"/>
    <x v="0"/>
  </r>
  <r>
    <x v="10"/>
    <x v="56"/>
    <n v="46.260387811634352"/>
    <x v="9"/>
    <x v="0"/>
  </r>
  <r>
    <x v="10"/>
    <x v="57"/>
    <n v="13.296398891966758"/>
    <x v="9"/>
    <x v="0"/>
  </r>
  <r>
    <x v="10"/>
    <x v="58"/>
    <n v="32.963988919667592"/>
    <x v="9"/>
    <x v="0"/>
  </r>
  <r>
    <x v="10"/>
    <x v="59"/>
    <n v="1.6620498614958448"/>
    <x v="9"/>
    <x v="0"/>
  </r>
  <r>
    <x v="10"/>
    <x v="60"/>
    <n v="0.2770083102493075"/>
    <x v="9"/>
    <x v="0"/>
  </r>
  <r>
    <x v="10"/>
    <x v="61"/>
    <n v="5.54016620498615"/>
    <x v="9"/>
    <x v="0"/>
  </r>
  <r>
    <x v="10"/>
    <x v="62"/>
    <n v="0"/>
    <x v="9"/>
    <x v="0"/>
  </r>
  <r>
    <x v="11"/>
    <x v="56"/>
    <n v="46.260387811634352"/>
    <x v="9"/>
    <x v="0"/>
  </r>
  <r>
    <x v="11"/>
    <x v="57"/>
    <n v="13.019390581717451"/>
    <x v="9"/>
    <x v="0"/>
  </r>
  <r>
    <x v="11"/>
    <x v="58"/>
    <n v="32.409972299168977"/>
    <x v="9"/>
    <x v="0"/>
  </r>
  <r>
    <x v="11"/>
    <x v="59"/>
    <n v="1.6620498614958448"/>
    <x v="9"/>
    <x v="0"/>
  </r>
  <r>
    <x v="11"/>
    <x v="63"/>
    <n v="0.2770083102493075"/>
    <x v="9"/>
    <x v="0"/>
  </r>
  <r>
    <x v="11"/>
    <x v="64"/>
    <n v="5.54016620498615"/>
    <x v="9"/>
    <x v="0"/>
  </r>
  <r>
    <x v="11"/>
    <x v="65"/>
    <n v="0"/>
    <x v="9"/>
    <x v="0"/>
  </r>
  <r>
    <x v="11"/>
    <x v="66"/>
    <n v="0"/>
    <x v="9"/>
    <x v="0"/>
  </r>
  <r>
    <x v="11"/>
    <x v="4"/>
    <n v="0.83102493074792239"/>
    <x v="9"/>
    <x v="0"/>
  </r>
  <r>
    <x v="12"/>
    <x v="67"/>
    <n v="0"/>
    <x v="9"/>
    <x v="0"/>
  </r>
  <r>
    <x v="12"/>
    <x v="68"/>
    <n v="6.9252077562326866"/>
    <x v="9"/>
    <x v="0"/>
  </r>
  <r>
    <x v="12"/>
    <x v="69"/>
    <n v="35.180055401662052"/>
    <x v="9"/>
    <x v="0"/>
  </r>
  <r>
    <x v="12"/>
    <x v="70"/>
    <n v="4.1551246537396125"/>
    <x v="9"/>
    <x v="0"/>
  </r>
  <r>
    <x v="12"/>
    <x v="71"/>
    <n v="0"/>
    <x v="9"/>
    <x v="0"/>
  </r>
  <r>
    <x v="12"/>
    <x v="72"/>
    <n v="7.4792243767313016"/>
    <x v="9"/>
    <x v="0"/>
  </r>
  <r>
    <x v="12"/>
    <x v="73"/>
    <n v="5.54016620498615"/>
    <x v="9"/>
    <x v="0"/>
  </r>
  <r>
    <x v="12"/>
    <x v="74"/>
    <n v="0.2770083102493075"/>
    <x v="9"/>
    <x v="0"/>
  </r>
  <r>
    <x v="12"/>
    <x v="75"/>
    <n v="4.986149584487535"/>
    <x v="9"/>
    <x v="0"/>
  </r>
  <r>
    <x v="12"/>
    <x v="76"/>
    <n v="27.146814404432131"/>
    <x v="9"/>
    <x v="0"/>
  </r>
  <r>
    <x v="12"/>
    <x v="59"/>
    <n v="1.6620498614958448"/>
    <x v="9"/>
    <x v="0"/>
  </r>
  <r>
    <x v="12"/>
    <x v="63"/>
    <n v="0.2770083102493075"/>
    <x v="9"/>
    <x v="0"/>
  </r>
  <r>
    <x v="12"/>
    <x v="64"/>
    <n v="5.54016620498615"/>
    <x v="9"/>
    <x v="0"/>
  </r>
  <r>
    <x v="12"/>
    <x v="65"/>
    <n v="0"/>
    <x v="9"/>
    <x v="0"/>
  </r>
  <r>
    <x v="12"/>
    <x v="66"/>
    <n v="0"/>
    <x v="9"/>
    <x v="0"/>
  </r>
  <r>
    <x v="12"/>
    <x v="4"/>
    <n v="0.83102493074792239"/>
    <x v="9"/>
    <x v="0"/>
  </r>
  <r>
    <x v="13"/>
    <x v="77"/>
    <n v="0"/>
    <x v="9"/>
    <x v="0"/>
  </r>
  <r>
    <x v="13"/>
    <x v="78"/>
    <n v="0"/>
    <x v="9"/>
    <x v="0"/>
  </r>
  <r>
    <x v="13"/>
    <x v="79"/>
    <n v="0"/>
    <x v="9"/>
    <x v="0"/>
  </r>
  <r>
    <x v="13"/>
    <x v="80"/>
    <n v="16.666666666666668"/>
    <x v="9"/>
    <x v="0"/>
  </r>
  <r>
    <x v="13"/>
    <x v="76"/>
    <n v="83.333333333333329"/>
    <x v="9"/>
    <x v="0"/>
  </r>
  <r>
    <x v="14"/>
    <x v="77"/>
    <n v="0"/>
    <x v="9"/>
    <x v="0"/>
  </r>
  <r>
    <x v="14"/>
    <x v="78"/>
    <n v="0"/>
    <x v="9"/>
    <x v="0"/>
  </r>
  <r>
    <x v="14"/>
    <x v="79"/>
    <n v="0"/>
    <x v="9"/>
    <x v="0"/>
  </r>
  <r>
    <x v="14"/>
    <x v="80"/>
    <n v="15"/>
    <x v="9"/>
    <x v="0"/>
  </r>
  <r>
    <x v="14"/>
    <x v="76"/>
    <n v="25"/>
    <x v="9"/>
    <x v="0"/>
  </r>
  <r>
    <x v="14"/>
    <x v="61"/>
    <n v="60"/>
    <x v="9"/>
    <x v="0"/>
  </r>
  <r>
    <x v="14"/>
    <x v="66"/>
    <n v="0"/>
    <x v="9"/>
    <x v="0"/>
  </r>
  <r>
    <x v="10"/>
    <x v="56"/>
    <n v="58.299595141700408"/>
    <x v="10"/>
    <x v="0"/>
  </r>
  <r>
    <x v="10"/>
    <x v="57"/>
    <n v="11.740890688259109"/>
    <x v="10"/>
    <x v="0"/>
  </r>
  <r>
    <x v="10"/>
    <x v="58"/>
    <n v="5.2631578947368425"/>
    <x v="10"/>
    <x v="0"/>
  </r>
  <r>
    <x v="10"/>
    <x v="59"/>
    <n v="12.145748987854251"/>
    <x v="10"/>
    <x v="0"/>
  </r>
  <r>
    <x v="10"/>
    <x v="60"/>
    <n v="1.214574898785425"/>
    <x v="10"/>
    <x v="0"/>
  </r>
  <r>
    <x v="10"/>
    <x v="61"/>
    <n v="10.931174089068826"/>
    <x v="10"/>
    <x v="0"/>
  </r>
  <r>
    <x v="10"/>
    <x v="62"/>
    <n v="0.40485829959514169"/>
    <x v="10"/>
    <x v="0"/>
  </r>
  <r>
    <x v="11"/>
    <x v="56"/>
    <n v="57.48987854251012"/>
    <x v="10"/>
    <x v="0"/>
  </r>
  <r>
    <x v="11"/>
    <x v="57"/>
    <n v="11.336032388663968"/>
    <x v="10"/>
    <x v="0"/>
  </r>
  <r>
    <x v="11"/>
    <x v="58"/>
    <n v="5.2631578947368425"/>
    <x v="10"/>
    <x v="0"/>
  </r>
  <r>
    <x v="11"/>
    <x v="59"/>
    <n v="11.740890688259109"/>
    <x v="10"/>
    <x v="0"/>
  </r>
  <r>
    <x v="11"/>
    <x v="63"/>
    <n v="1.214574898785425"/>
    <x v="10"/>
    <x v="0"/>
  </r>
  <r>
    <x v="11"/>
    <x v="64"/>
    <n v="10.931174089068826"/>
    <x v="10"/>
    <x v="0"/>
  </r>
  <r>
    <x v="11"/>
    <x v="65"/>
    <n v="0.40485829959514169"/>
    <x v="10"/>
    <x v="0"/>
  </r>
  <r>
    <x v="11"/>
    <x v="66"/>
    <n v="0"/>
    <x v="10"/>
    <x v="0"/>
  </r>
  <r>
    <x v="11"/>
    <x v="4"/>
    <n v="1.6194331983805668"/>
    <x v="10"/>
    <x v="0"/>
  </r>
  <r>
    <x v="12"/>
    <x v="67"/>
    <n v="0.40485829959514169"/>
    <x v="10"/>
    <x v="0"/>
  </r>
  <r>
    <x v="12"/>
    <x v="68"/>
    <n v="8.097165991902834"/>
    <x v="10"/>
    <x v="0"/>
  </r>
  <r>
    <x v="12"/>
    <x v="69"/>
    <n v="46.963562753036435"/>
    <x v="10"/>
    <x v="0"/>
  </r>
  <r>
    <x v="12"/>
    <x v="70"/>
    <n v="2.0242914979757085"/>
    <x v="10"/>
    <x v="0"/>
  </r>
  <r>
    <x v="12"/>
    <x v="71"/>
    <n v="0"/>
    <x v="10"/>
    <x v="0"/>
  </r>
  <r>
    <x v="12"/>
    <x v="72"/>
    <n v="6.0728744939271255"/>
    <x v="10"/>
    <x v="0"/>
  </r>
  <r>
    <x v="12"/>
    <x v="73"/>
    <n v="5.2631578947368425"/>
    <x v="10"/>
    <x v="0"/>
  </r>
  <r>
    <x v="12"/>
    <x v="74"/>
    <n v="0"/>
    <x v="10"/>
    <x v="0"/>
  </r>
  <r>
    <x v="12"/>
    <x v="75"/>
    <n v="0.80971659919028338"/>
    <x v="10"/>
    <x v="0"/>
  </r>
  <r>
    <x v="12"/>
    <x v="76"/>
    <n v="4.4534412955465585"/>
    <x v="10"/>
    <x v="0"/>
  </r>
  <r>
    <x v="12"/>
    <x v="59"/>
    <n v="11.740890688259109"/>
    <x v="10"/>
    <x v="0"/>
  </r>
  <r>
    <x v="12"/>
    <x v="63"/>
    <n v="1.214574898785425"/>
    <x v="10"/>
    <x v="0"/>
  </r>
  <r>
    <x v="12"/>
    <x v="64"/>
    <n v="10.931174089068826"/>
    <x v="10"/>
    <x v="0"/>
  </r>
  <r>
    <x v="12"/>
    <x v="65"/>
    <n v="0.40485829959514169"/>
    <x v="10"/>
    <x v="0"/>
  </r>
  <r>
    <x v="12"/>
    <x v="66"/>
    <n v="0"/>
    <x v="10"/>
    <x v="0"/>
  </r>
  <r>
    <x v="12"/>
    <x v="4"/>
    <n v="1.6194331983805668"/>
    <x v="10"/>
    <x v="0"/>
  </r>
  <r>
    <x v="13"/>
    <x v="77"/>
    <n v="0"/>
    <x v="10"/>
    <x v="0"/>
  </r>
  <r>
    <x v="13"/>
    <x v="78"/>
    <n v="0"/>
    <x v="10"/>
    <x v="0"/>
  </r>
  <r>
    <x v="13"/>
    <x v="79"/>
    <n v="3.4482758620689653"/>
    <x v="10"/>
    <x v="0"/>
  </r>
  <r>
    <x v="13"/>
    <x v="80"/>
    <n v="41.379310344827587"/>
    <x v="10"/>
    <x v="0"/>
  </r>
  <r>
    <x v="13"/>
    <x v="76"/>
    <n v="55.172413793103445"/>
    <x v="10"/>
    <x v="0"/>
  </r>
  <r>
    <x v="14"/>
    <x v="77"/>
    <n v="0"/>
    <x v="10"/>
    <x v="0"/>
  </r>
  <r>
    <x v="14"/>
    <x v="78"/>
    <n v="0"/>
    <x v="10"/>
    <x v="0"/>
  </r>
  <r>
    <x v="14"/>
    <x v="79"/>
    <n v="7.4074074074074074"/>
    <x v="10"/>
    <x v="0"/>
  </r>
  <r>
    <x v="14"/>
    <x v="80"/>
    <n v="14.814814814814815"/>
    <x v="10"/>
    <x v="0"/>
  </r>
  <r>
    <x v="14"/>
    <x v="76"/>
    <n v="18.518518518518519"/>
    <x v="10"/>
    <x v="0"/>
  </r>
  <r>
    <x v="14"/>
    <x v="61"/>
    <n v="59.25925925925926"/>
    <x v="10"/>
    <x v="0"/>
  </r>
  <r>
    <x v="14"/>
    <x v="66"/>
    <n v="0"/>
    <x v="10"/>
    <x v="0"/>
  </r>
  <r>
    <x v="10"/>
    <x v="56"/>
    <n v="74.193548387096769"/>
    <x v="11"/>
    <x v="0"/>
  </r>
  <r>
    <x v="10"/>
    <x v="57"/>
    <n v="8.064516129032258"/>
    <x v="11"/>
    <x v="0"/>
  </r>
  <r>
    <x v="10"/>
    <x v="58"/>
    <n v="5.241935483870968"/>
    <x v="11"/>
    <x v="0"/>
  </r>
  <r>
    <x v="10"/>
    <x v="59"/>
    <n v="2.8225806451612905"/>
    <x v="11"/>
    <x v="0"/>
  </r>
  <r>
    <x v="10"/>
    <x v="60"/>
    <n v="0"/>
    <x v="11"/>
    <x v="0"/>
  </r>
  <r>
    <x v="10"/>
    <x v="61"/>
    <n v="9.67741935483871"/>
    <x v="11"/>
    <x v="0"/>
  </r>
  <r>
    <x v="10"/>
    <x v="62"/>
    <n v="0"/>
    <x v="11"/>
    <x v="0"/>
  </r>
  <r>
    <x v="11"/>
    <x v="56"/>
    <n v="74.193548387096769"/>
    <x v="11"/>
    <x v="0"/>
  </r>
  <r>
    <x v="11"/>
    <x v="57"/>
    <n v="8.064516129032258"/>
    <x v="11"/>
    <x v="0"/>
  </r>
  <r>
    <x v="11"/>
    <x v="58"/>
    <n v="4.838709677419355"/>
    <x v="11"/>
    <x v="0"/>
  </r>
  <r>
    <x v="11"/>
    <x v="59"/>
    <n v="2.4193548387096775"/>
    <x v="11"/>
    <x v="0"/>
  </r>
  <r>
    <x v="11"/>
    <x v="63"/>
    <n v="0"/>
    <x v="11"/>
    <x v="0"/>
  </r>
  <r>
    <x v="11"/>
    <x v="64"/>
    <n v="9.67741935483871"/>
    <x v="11"/>
    <x v="0"/>
  </r>
  <r>
    <x v="11"/>
    <x v="65"/>
    <n v="0"/>
    <x v="11"/>
    <x v="0"/>
  </r>
  <r>
    <x v="11"/>
    <x v="66"/>
    <n v="0"/>
    <x v="11"/>
    <x v="0"/>
  </r>
  <r>
    <x v="11"/>
    <x v="4"/>
    <n v="0.80645161290322576"/>
    <x v="11"/>
    <x v="0"/>
  </r>
  <r>
    <x v="12"/>
    <x v="67"/>
    <n v="0"/>
    <x v="11"/>
    <x v="0"/>
  </r>
  <r>
    <x v="12"/>
    <x v="68"/>
    <n v="6.854838709677419"/>
    <x v="11"/>
    <x v="0"/>
  </r>
  <r>
    <x v="12"/>
    <x v="69"/>
    <n v="60.08064516129032"/>
    <x v="11"/>
    <x v="0"/>
  </r>
  <r>
    <x v="12"/>
    <x v="70"/>
    <n v="7.258064516129032"/>
    <x v="11"/>
    <x v="0"/>
  </r>
  <r>
    <x v="12"/>
    <x v="71"/>
    <n v="0.40322580645161288"/>
    <x v="11"/>
    <x v="0"/>
  </r>
  <r>
    <x v="12"/>
    <x v="72"/>
    <n v="3.225806451612903"/>
    <x v="11"/>
    <x v="0"/>
  </r>
  <r>
    <x v="12"/>
    <x v="73"/>
    <n v="4.435483870967742"/>
    <x v="11"/>
    <x v="0"/>
  </r>
  <r>
    <x v="12"/>
    <x v="74"/>
    <n v="1.2096774193548387"/>
    <x v="11"/>
    <x v="0"/>
  </r>
  <r>
    <x v="12"/>
    <x v="75"/>
    <n v="0"/>
    <x v="11"/>
    <x v="0"/>
  </r>
  <r>
    <x v="12"/>
    <x v="76"/>
    <n v="3.629032258064516"/>
    <x v="11"/>
    <x v="0"/>
  </r>
  <r>
    <x v="12"/>
    <x v="59"/>
    <n v="2.4193548387096775"/>
    <x v="11"/>
    <x v="0"/>
  </r>
  <r>
    <x v="12"/>
    <x v="63"/>
    <n v="0"/>
    <x v="11"/>
    <x v="0"/>
  </r>
  <r>
    <x v="12"/>
    <x v="64"/>
    <n v="9.67741935483871"/>
    <x v="11"/>
    <x v="0"/>
  </r>
  <r>
    <x v="12"/>
    <x v="65"/>
    <n v="0"/>
    <x v="11"/>
    <x v="0"/>
  </r>
  <r>
    <x v="12"/>
    <x v="66"/>
    <n v="0"/>
    <x v="11"/>
    <x v="0"/>
  </r>
  <r>
    <x v="12"/>
    <x v="4"/>
    <n v="0.80645161290322576"/>
    <x v="11"/>
    <x v="0"/>
  </r>
  <r>
    <x v="13"/>
    <x v="77"/>
    <n v="0"/>
    <x v="11"/>
    <x v="0"/>
  </r>
  <r>
    <x v="13"/>
    <x v="78"/>
    <n v="0"/>
    <x v="11"/>
    <x v="0"/>
  </r>
  <r>
    <x v="13"/>
    <x v="79"/>
    <n v="0"/>
    <x v="11"/>
    <x v="0"/>
  </r>
  <r>
    <x v="13"/>
    <x v="80"/>
    <n v="33.333333333333336"/>
    <x v="11"/>
    <x v="0"/>
  </r>
  <r>
    <x v="13"/>
    <x v="76"/>
    <n v="66.666666666666671"/>
    <x v="11"/>
    <x v="0"/>
  </r>
  <r>
    <x v="14"/>
    <x v="77"/>
    <n v="0"/>
    <x v="11"/>
    <x v="0"/>
  </r>
  <r>
    <x v="14"/>
    <x v="78"/>
    <n v="8.3333333333333339"/>
    <x v="11"/>
    <x v="0"/>
  </r>
  <r>
    <x v="14"/>
    <x v="79"/>
    <n v="0"/>
    <x v="11"/>
    <x v="0"/>
  </r>
  <r>
    <x v="14"/>
    <x v="80"/>
    <n v="12.5"/>
    <x v="11"/>
    <x v="0"/>
  </r>
  <r>
    <x v="14"/>
    <x v="76"/>
    <n v="12.5"/>
    <x v="11"/>
    <x v="0"/>
  </r>
  <r>
    <x v="14"/>
    <x v="61"/>
    <n v="66.666666666666671"/>
    <x v="11"/>
    <x v="0"/>
  </r>
  <r>
    <x v="14"/>
    <x v="66"/>
    <n v="0"/>
    <x v="11"/>
    <x v="0"/>
  </r>
  <r>
    <x v="10"/>
    <x v="56"/>
    <n v="67.713004484304932"/>
    <x v="12"/>
    <x v="0"/>
  </r>
  <r>
    <x v="10"/>
    <x v="57"/>
    <n v="6.7264573991031389"/>
    <x v="12"/>
    <x v="0"/>
  </r>
  <r>
    <x v="10"/>
    <x v="58"/>
    <n v="6.7264573991031389"/>
    <x v="12"/>
    <x v="0"/>
  </r>
  <r>
    <x v="10"/>
    <x v="59"/>
    <n v="6.7264573991031389"/>
    <x v="12"/>
    <x v="0"/>
  </r>
  <r>
    <x v="10"/>
    <x v="60"/>
    <n v="0"/>
    <x v="12"/>
    <x v="0"/>
  </r>
  <r>
    <x v="10"/>
    <x v="61"/>
    <n v="12.107623318385651"/>
    <x v="12"/>
    <x v="0"/>
  </r>
  <r>
    <x v="10"/>
    <x v="62"/>
    <n v="0"/>
    <x v="12"/>
    <x v="0"/>
  </r>
  <r>
    <x v="11"/>
    <x v="56"/>
    <n v="67.264573991031384"/>
    <x v="12"/>
    <x v="0"/>
  </r>
  <r>
    <x v="11"/>
    <x v="57"/>
    <n v="6.2780269058295968"/>
    <x v="12"/>
    <x v="0"/>
  </r>
  <r>
    <x v="11"/>
    <x v="58"/>
    <n v="6.7264573991031389"/>
    <x v="12"/>
    <x v="0"/>
  </r>
  <r>
    <x v="11"/>
    <x v="59"/>
    <n v="5.8295964125560538"/>
    <x v="12"/>
    <x v="0"/>
  </r>
  <r>
    <x v="11"/>
    <x v="63"/>
    <n v="0"/>
    <x v="12"/>
    <x v="0"/>
  </r>
  <r>
    <x v="11"/>
    <x v="64"/>
    <n v="12.107623318385651"/>
    <x v="12"/>
    <x v="0"/>
  </r>
  <r>
    <x v="11"/>
    <x v="65"/>
    <n v="0"/>
    <x v="12"/>
    <x v="0"/>
  </r>
  <r>
    <x v="11"/>
    <x v="66"/>
    <n v="0"/>
    <x v="12"/>
    <x v="0"/>
  </r>
  <r>
    <x v="11"/>
    <x v="4"/>
    <n v="1.7937219730941705"/>
    <x v="12"/>
    <x v="0"/>
  </r>
  <r>
    <x v="12"/>
    <x v="67"/>
    <n v="0.89686098654708524"/>
    <x v="12"/>
    <x v="0"/>
  </r>
  <r>
    <x v="12"/>
    <x v="68"/>
    <n v="8.9686098654708513"/>
    <x v="12"/>
    <x v="0"/>
  </r>
  <r>
    <x v="12"/>
    <x v="69"/>
    <n v="52.466367713004487"/>
    <x v="12"/>
    <x v="0"/>
  </r>
  <r>
    <x v="12"/>
    <x v="70"/>
    <n v="4.9327354260089686"/>
    <x v="12"/>
    <x v="0"/>
  </r>
  <r>
    <x v="12"/>
    <x v="71"/>
    <n v="0"/>
    <x v="12"/>
    <x v="0"/>
  </r>
  <r>
    <x v="12"/>
    <x v="72"/>
    <n v="5.3811659192825116"/>
    <x v="12"/>
    <x v="0"/>
  </r>
  <r>
    <x v="12"/>
    <x v="73"/>
    <n v="0.89686098654708524"/>
    <x v="12"/>
    <x v="0"/>
  </r>
  <r>
    <x v="12"/>
    <x v="74"/>
    <n v="0.44843049327354262"/>
    <x v="12"/>
    <x v="0"/>
  </r>
  <r>
    <x v="12"/>
    <x v="75"/>
    <n v="2.2421524663677128"/>
    <x v="12"/>
    <x v="0"/>
  </r>
  <r>
    <x v="12"/>
    <x v="76"/>
    <n v="4.0358744394618835"/>
    <x v="12"/>
    <x v="0"/>
  </r>
  <r>
    <x v="12"/>
    <x v="59"/>
    <n v="5.8295964125560538"/>
    <x v="12"/>
    <x v="0"/>
  </r>
  <r>
    <x v="12"/>
    <x v="63"/>
    <n v="0"/>
    <x v="12"/>
    <x v="0"/>
  </r>
  <r>
    <x v="12"/>
    <x v="64"/>
    <n v="12.107623318385651"/>
    <x v="12"/>
    <x v="0"/>
  </r>
  <r>
    <x v="12"/>
    <x v="65"/>
    <n v="0"/>
    <x v="12"/>
    <x v="0"/>
  </r>
  <r>
    <x v="12"/>
    <x v="66"/>
    <n v="0"/>
    <x v="12"/>
    <x v="0"/>
  </r>
  <r>
    <x v="12"/>
    <x v="4"/>
    <n v="1.7937219730941705"/>
    <x v="12"/>
    <x v="0"/>
  </r>
  <r>
    <x v="13"/>
    <x v="77"/>
    <n v="7.6923076923076925"/>
    <x v="12"/>
    <x v="0"/>
  </r>
  <r>
    <x v="13"/>
    <x v="78"/>
    <n v="0"/>
    <x v="12"/>
    <x v="0"/>
  </r>
  <r>
    <x v="13"/>
    <x v="79"/>
    <n v="15.384615384615385"/>
    <x v="12"/>
    <x v="0"/>
  </r>
  <r>
    <x v="13"/>
    <x v="80"/>
    <n v="30.76923076923077"/>
    <x v="12"/>
    <x v="0"/>
  </r>
  <r>
    <x v="13"/>
    <x v="76"/>
    <n v="46.153846153846153"/>
    <x v="12"/>
    <x v="0"/>
  </r>
  <r>
    <x v="14"/>
    <x v="77"/>
    <n v="0"/>
    <x v="12"/>
    <x v="0"/>
  </r>
  <r>
    <x v="14"/>
    <x v="78"/>
    <n v="0"/>
    <x v="12"/>
    <x v="0"/>
  </r>
  <r>
    <x v="14"/>
    <x v="79"/>
    <n v="0"/>
    <x v="12"/>
    <x v="0"/>
  </r>
  <r>
    <x v="14"/>
    <x v="80"/>
    <n v="18.518518518518519"/>
    <x v="12"/>
    <x v="0"/>
  </r>
  <r>
    <x v="14"/>
    <x v="76"/>
    <n v="11.111111111111111"/>
    <x v="12"/>
    <x v="0"/>
  </r>
  <r>
    <x v="14"/>
    <x v="61"/>
    <n v="70.370370370370367"/>
    <x v="12"/>
    <x v="0"/>
  </r>
  <r>
    <x v="14"/>
    <x v="66"/>
    <n v="0"/>
    <x v="12"/>
    <x v="0"/>
  </r>
  <r>
    <x v="10"/>
    <x v="56"/>
    <n v="66.233766233766232"/>
    <x v="13"/>
    <x v="0"/>
  </r>
  <r>
    <x v="10"/>
    <x v="57"/>
    <n v="8.4415584415584419"/>
    <x v="13"/>
    <x v="0"/>
  </r>
  <r>
    <x v="10"/>
    <x v="58"/>
    <n v="14.935064935064934"/>
    <x v="13"/>
    <x v="0"/>
  </r>
  <r>
    <x v="10"/>
    <x v="59"/>
    <n v="0.64935064935064934"/>
    <x v="13"/>
    <x v="0"/>
  </r>
  <r>
    <x v="10"/>
    <x v="60"/>
    <n v="0"/>
    <x v="13"/>
    <x v="0"/>
  </r>
  <r>
    <x v="10"/>
    <x v="61"/>
    <n v="9.7402597402597397"/>
    <x v="13"/>
    <x v="0"/>
  </r>
  <r>
    <x v="10"/>
    <x v="62"/>
    <n v="0"/>
    <x v="13"/>
    <x v="0"/>
  </r>
  <r>
    <x v="11"/>
    <x v="56"/>
    <n v="66.233766233766232"/>
    <x v="13"/>
    <x v="0"/>
  </r>
  <r>
    <x v="11"/>
    <x v="57"/>
    <n v="7.7922077922077921"/>
    <x v="13"/>
    <x v="0"/>
  </r>
  <r>
    <x v="11"/>
    <x v="58"/>
    <n v="14.935064935064934"/>
    <x v="13"/>
    <x v="0"/>
  </r>
  <r>
    <x v="11"/>
    <x v="59"/>
    <n v="0.64935064935064934"/>
    <x v="13"/>
    <x v="0"/>
  </r>
  <r>
    <x v="11"/>
    <x v="63"/>
    <n v="0"/>
    <x v="13"/>
    <x v="0"/>
  </r>
  <r>
    <x v="11"/>
    <x v="64"/>
    <n v="9.7402597402597397"/>
    <x v="13"/>
    <x v="0"/>
  </r>
  <r>
    <x v="11"/>
    <x v="65"/>
    <n v="0"/>
    <x v="13"/>
    <x v="0"/>
  </r>
  <r>
    <x v="11"/>
    <x v="66"/>
    <n v="0"/>
    <x v="13"/>
    <x v="0"/>
  </r>
  <r>
    <x v="11"/>
    <x v="4"/>
    <n v="0.64935064935064934"/>
    <x v="13"/>
    <x v="0"/>
  </r>
  <r>
    <x v="12"/>
    <x v="67"/>
    <n v="0"/>
    <x v="13"/>
    <x v="0"/>
  </r>
  <r>
    <x v="12"/>
    <x v="68"/>
    <n v="10.38961038961039"/>
    <x v="13"/>
    <x v="0"/>
  </r>
  <r>
    <x v="12"/>
    <x v="69"/>
    <n v="50"/>
    <x v="13"/>
    <x v="0"/>
  </r>
  <r>
    <x v="12"/>
    <x v="70"/>
    <n v="5.8441558441558445"/>
    <x v="13"/>
    <x v="0"/>
  </r>
  <r>
    <x v="12"/>
    <x v="71"/>
    <n v="0"/>
    <x v="13"/>
    <x v="0"/>
  </r>
  <r>
    <x v="12"/>
    <x v="72"/>
    <n v="5.1948051948051948"/>
    <x v="13"/>
    <x v="0"/>
  </r>
  <r>
    <x v="12"/>
    <x v="73"/>
    <n v="2.5974025974025974"/>
    <x v="13"/>
    <x v="0"/>
  </r>
  <r>
    <x v="12"/>
    <x v="74"/>
    <n v="0.64935064935064934"/>
    <x v="13"/>
    <x v="0"/>
  </r>
  <r>
    <x v="12"/>
    <x v="75"/>
    <n v="3.2467532467532467"/>
    <x v="13"/>
    <x v="0"/>
  </r>
  <r>
    <x v="12"/>
    <x v="76"/>
    <n v="11.038961038961039"/>
    <x v="13"/>
    <x v="0"/>
  </r>
  <r>
    <x v="12"/>
    <x v="59"/>
    <n v="0.64935064935064934"/>
    <x v="13"/>
    <x v="0"/>
  </r>
  <r>
    <x v="12"/>
    <x v="63"/>
    <n v="0"/>
    <x v="13"/>
    <x v="0"/>
  </r>
  <r>
    <x v="12"/>
    <x v="64"/>
    <n v="9.7402597402597397"/>
    <x v="13"/>
    <x v="0"/>
  </r>
  <r>
    <x v="12"/>
    <x v="65"/>
    <n v="0"/>
    <x v="13"/>
    <x v="0"/>
  </r>
  <r>
    <x v="12"/>
    <x v="66"/>
    <n v="0"/>
    <x v="13"/>
    <x v="0"/>
  </r>
  <r>
    <x v="12"/>
    <x v="4"/>
    <n v="0.64935064935064934"/>
    <x v="13"/>
    <x v="0"/>
  </r>
  <r>
    <x v="13"/>
    <x v="77"/>
    <n v="0"/>
    <x v="13"/>
    <x v="0"/>
  </r>
  <r>
    <x v="13"/>
    <x v="78"/>
    <n v="0"/>
    <x v="13"/>
    <x v="0"/>
  </r>
  <r>
    <x v="13"/>
    <x v="79"/>
    <n v="0"/>
    <x v="13"/>
    <x v="0"/>
  </r>
  <r>
    <x v="13"/>
    <x v="80"/>
    <n v="0"/>
    <x v="13"/>
    <x v="0"/>
  </r>
  <r>
    <x v="13"/>
    <x v="76"/>
    <n v="100"/>
    <x v="13"/>
    <x v="0"/>
  </r>
  <r>
    <x v="14"/>
    <x v="77"/>
    <n v="0"/>
    <x v="13"/>
    <x v="0"/>
  </r>
  <r>
    <x v="14"/>
    <x v="78"/>
    <n v="6.666666666666667"/>
    <x v="13"/>
    <x v="0"/>
  </r>
  <r>
    <x v="14"/>
    <x v="79"/>
    <n v="6.666666666666667"/>
    <x v="13"/>
    <x v="0"/>
  </r>
  <r>
    <x v="14"/>
    <x v="80"/>
    <n v="6.666666666666667"/>
    <x v="13"/>
    <x v="0"/>
  </r>
  <r>
    <x v="14"/>
    <x v="76"/>
    <n v="0"/>
    <x v="13"/>
    <x v="0"/>
  </r>
  <r>
    <x v="14"/>
    <x v="61"/>
    <n v="80"/>
    <x v="13"/>
    <x v="0"/>
  </r>
  <r>
    <x v="14"/>
    <x v="66"/>
    <n v="0"/>
    <x v="13"/>
    <x v="0"/>
  </r>
  <r>
    <x v="10"/>
    <x v="56"/>
    <n v="31.016042780748663"/>
    <x v="14"/>
    <x v="0"/>
  </r>
  <r>
    <x v="10"/>
    <x v="57"/>
    <n v="6.9518716577540109"/>
    <x v="14"/>
    <x v="0"/>
  </r>
  <r>
    <x v="10"/>
    <x v="58"/>
    <n v="27.272727272727273"/>
    <x v="14"/>
    <x v="0"/>
  </r>
  <r>
    <x v="10"/>
    <x v="59"/>
    <n v="4.2780748663101607"/>
    <x v="14"/>
    <x v="0"/>
  </r>
  <r>
    <x v="10"/>
    <x v="60"/>
    <n v="0"/>
    <x v="14"/>
    <x v="0"/>
  </r>
  <r>
    <x v="10"/>
    <x v="61"/>
    <n v="30.481283422459892"/>
    <x v="14"/>
    <x v="0"/>
  </r>
  <r>
    <x v="10"/>
    <x v="62"/>
    <n v="0"/>
    <x v="14"/>
    <x v="0"/>
  </r>
  <r>
    <x v="11"/>
    <x v="56"/>
    <n v="31.016042780748663"/>
    <x v="14"/>
    <x v="0"/>
  </r>
  <r>
    <x v="11"/>
    <x v="57"/>
    <n v="6.9518716577540109"/>
    <x v="14"/>
    <x v="0"/>
  </r>
  <r>
    <x v="11"/>
    <x v="58"/>
    <n v="26.203208556149733"/>
    <x v="14"/>
    <x v="0"/>
  </r>
  <r>
    <x v="11"/>
    <x v="59"/>
    <n v="4.2780748663101607"/>
    <x v="14"/>
    <x v="0"/>
  </r>
  <r>
    <x v="11"/>
    <x v="63"/>
    <n v="0"/>
    <x v="14"/>
    <x v="0"/>
  </r>
  <r>
    <x v="11"/>
    <x v="64"/>
    <n v="30.481283422459892"/>
    <x v="14"/>
    <x v="0"/>
  </r>
  <r>
    <x v="11"/>
    <x v="65"/>
    <n v="0"/>
    <x v="14"/>
    <x v="0"/>
  </r>
  <r>
    <x v="11"/>
    <x v="66"/>
    <n v="0"/>
    <x v="14"/>
    <x v="0"/>
  </r>
  <r>
    <x v="11"/>
    <x v="4"/>
    <n v="1.0695187165775402"/>
    <x v="14"/>
    <x v="0"/>
  </r>
  <r>
    <x v="12"/>
    <x v="67"/>
    <n v="0"/>
    <x v="14"/>
    <x v="0"/>
  </r>
  <r>
    <x v="12"/>
    <x v="68"/>
    <n v="2.6737967914438503"/>
    <x v="14"/>
    <x v="0"/>
  </r>
  <r>
    <x v="12"/>
    <x v="69"/>
    <n v="22.994652406417114"/>
    <x v="14"/>
    <x v="0"/>
  </r>
  <r>
    <x v="12"/>
    <x v="70"/>
    <n v="5.3475935828877006"/>
    <x v="14"/>
    <x v="0"/>
  </r>
  <r>
    <x v="12"/>
    <x v="71"/>
    <n v="0"/>
    <x v="14"/>
    <x v="0"/>
  </r>
  <r>
    <x v="12"/>
    <x v="72"/>
    <n v="5.882352941176471"/>
    <x v="14"/>
    <x v="0"/>
  </r>
  <r>
    <x v="12"/>
    <x v="73"/>
    <n v="1.0695187165775402"/>
    <x v="14"/>
    <x v="0"/>
  </r>
  <r>
    <x v="12"/>
    <x v="74"/>
    <n v="0.53475935828877008"/>
    <x v="14"/>
    <x v="0"/>
  </r>
  <r>
    <x v="12"/>
    <x v="75"/>
    <n v="6.4171122994652405"/>
    <x v="14"/>
    <x v="0"/>
  </r>
  <r>
    <x v="12"/>
    <x v="76"/>
    <n v="19.251336898395721"/>
    <x v="14"/>
    <x v="0"/>
  </r>
  <r>
    <x v="12"/>
    <x v="59"/>
    <n v="4.2780748663101607"/>
    <x v="14"/>
    <x v="0"/>
  </r>
  <r>
    <x v="12"/>
    <x v="63"/>
    <n v="0"/>
    <x v="14"/>
    <x v="0"/>
  </r>
  <r>
    <x v="12"/>
    <x v="64"/>
    <n v="30.481283422459892"/>
    <x v="14"/>
    <x v="0"/>
  </r>
  <r>
    <x v="12"/>
    <x v="65"/>
    <n v="0"/>
    <x v="14"/>
    <x v="0"/>
  </r>
  <r>
    <x v="12"/>
    <x v="66"/>
    <n v="0"/>
    <x v="14"/>
    <x v="0"/>
  </r>
  <r>
    <x v="12"/>
    <x v="4"/>
    <n v="1.0695187165775402"/>
    <x v="14"/>
    <x v="0"/>
  </r>
  <r>
    <x v="13"/>
    <x v="77"/>
    <n v="0"/>
    <x v="14"/>
    <x v="0"/>
  </r>
  <r>
    <x v="13"/>
    <x v="78"/>
    <n v="0"/>
    <x v="14"/>
    <x v="0"/>
  </r>
  <r>
    <x v="13"/>
    <x v="79"/>
    <n v="0"/>
    <x v="14"/>
    <x v="0"/>
  </r>
  <r>
    <x v="13"/>
    <x v="80"/>
    <n v="12.5"/>
    <x v="14"/>
    <x v="0"/>
  </r>
  <r>
    <x v="13"/>
    <x v="76"/>
    <n v="87.5"/>
    <x v="14"/>
    <x v="0"/>
  </r>
  <r>
    <x v="14"/>
    <x v="77"/>
    <n v="0"/>
    <x v="14"/>
    <x v="0"/>
  </r>
  <r>
    <x v="14"/>
    <x v="78"/>
    <n v="3.5087719298245612"/>
    <x v="14"/>
    <x v="0"/>
  </r>
  <r>
    <x v="14"/>
    <x v="79"/>
    <n v="0"/>
    <x v="14"/>
    <x v="0"/>
  </r>
  <r>
    <x v="14"/>
    <x v="80"/>
    <n v="26.315789473684209"/>
    <x v="14"/>
    <x v="0"/>
  </r>
  <r>
    <x v="14"/>
    <x v="76"/>
    <n v="38.596491228070178"/>
    <x v="14"/>
    <x v="0"/>
  </r>
  <r>
    <x v="14"/>
    <x v="61"/>
    <n v="31.578947368421051"/>
    <x v="14"/>
    <x v="0"/>
  </r>
  <r>
    <x v="14"/>
    <x v="66"/>
    <n v="0"/>
    <x v="14"/>
    <x v="0"/>
  </r>
  <r>
    <x v="10"/>
    <x v="56"/>
    <n v="56.60377358490566"/>
    <x v="15"/>
    <x v="0"/>
  </r>
  <r>
    <x v="10"/>
    <x v="57"/>
    <n v="7.5471698113207548"/>
    <x v="15"/>
    <x v="0"/>
  </r>
  <r>
    <x v="10"/>
    <x v="58"/>
    <n v="22.641509433962263"/>
    <x v="15"/>
    <x v="0"/>
  </r>
  <r>
    <x v="10"/>
    <x v="59"/>
    <n v="6.6037735849056602"/>
    <x v="15"/>
    <x v="0"/>
  </r>
  <r>
    <x v="10"/>
    <x v="60"/>
    <n v="0"/>
    <x v="15"/>
    <x v="0"/>
  </r>
  <r>
    <x v="10"/>
    <x v="61"/>
    <n v="6.6037735849056602"/>
    <x v="15"/>
    <x v="0"/>
  </r>
  <r>
    <x v="10"/>
    <x v="62"/>
    <n v="0"/>
    <x v="15"/>
    <x v="0"/>
  </r>
  <r>
    <x v="11"/>
    <x v="56"/>
    <n v="54.716981132075475"/>
    <x v="15"/>
    <x v="0"/>
  </r>
  <r>
    <x v="11"/>
    <x v="57"/>
    <n v="6.132075471698113"/>
    <x v="15"/>
    <x v="0"/>
  </r>
  <r>
    <x v="11"/>
    <x v="58"/>
    <n v="19.811320754716981"/>
    <x v="15"/>
    <x v="0"/>
  </r>
  <r>
    <x v="11"/>
    <x v="59"/>
    <n v="5.1886792452830193"/>
    <x v="15"/>
    <x v="0"/>
  </r>
  <r>
    <x v="11"/>
    <x v="63"/>
    <n v="0"/>
    <x v="15"/>
    <x v="0"/>
  </r>
  <r>
    <x v="11"/>
    <x v="64"/>
    <n v="6.6037735849056602"/>
    <x v="15"/>
    <x v="0"/>
  </r>
  <r>
    <x v="11"/>
    <x v="65"/>
    <n v="0"/>
    <x v="15"/>
    <x v="0"/>
  </r>
  <r>
    <x v="11"/>
    <x v="66"/>
    <n v="0"/>
    <x v="15"/>
    <x v="0"/>
  </r>
  <r>
    <x v="11"/>
    <x v="4"/>
    <n v="7.5471698113207548"/>
    <x v="15"/>
    <x v="0"/>
  </r>
  <r>
    <x v="12"/>
    <x v="67"/>
    <n v="0"/>
    <x v="15"/>
    <x v="0"/>
  </r>
  <r>
    <x v="12"/>
    <x v="68"/>
    <n v="1.4150943396226414"/>
    <x v="15"/>
    <x v="0"/>
  </r>
  <r>
    <x v="12"/>
    <x v="69"/>
    <n v="42.452830188679243"/>
    <x v="15"/>
    <x v="0"/>
  </r>
  <r>
    <x v="12"/>
    <x v="70"/>
    <n v="10.849056603773585"/>
    <x v="15"/>
    <x v="0"/>
  </r>
  <r>
    <x v="12"/>
    <x v="71"/>
    <n v="0.94339622641509435"/>
    <x v="15"/>
    <x v="0"/>
  </r>
  <r>
    <x v="12"/>
    <x v="72"/>
    <n v="3.7735849056603774"/>
    <x v="15"/>
    <x v="0"/>
  </r>
  <r>
    <x v="12"/>
    <x v="73"/>
    <n v="1.4150943396226414"/>
    <x v="15"/>
    <x v="0"/>
  </r>
  <r>
    <x v="12"/>
    <x v="74"/>
    <n v="0.94339622641509435"/>
    <x v="15"/>
    <x v="0"/>
  </r>
  <r>
    <x v="12"/>
    <x v="75"/>
    <n v="2.358490566037736"/>
    <x v="15"/>
    <x v="0"/>
  </r>
  <r>
    <x v="12"/>
    <x v="76"/>
    <n v="16.509433962264151"/>
    <x v="15"/>
    <x v="0"/>
  </r>
  <r>
    <x v="12"/>
    <x v="59"/>
    <n v="5.1886792452830193"/>
    <x v="15"/>
    <x v="0"/>
  </r>
  <r>
    <x v="12"/>
    <x v="63"/>
    <n v="0"/>
    <x v="15"/>
    <x v="0"/>
  </r>
  <r>
    <x v="12"/>
    <x v="64"/>
    <n v="6.6037735849056602"/>
    <x v="15"/>
    <x v="0"/>
  </r>
  <r>
    <x v="12"/>
    <x v="65"/>
    <n v="0"/>
    <x v="15"/>
    <x v="0"/>
  </r>
  <r>
    <x v="12"/>
    <x v="66"/>
    <n v="0"/>
    <x v="15"/>
    <x v="0"/>
  </r>
  <r>
    <x v="12"/>
    <x v="4"/>
    <n v="7.5471698113207548"/>
    <x v="15"/>
    <x v="0"/>
  </r>
  <r>
    <x v="13"/>
    <x v="77"/>
    <n v="18.181818181818183"/>
    <x v="15"/>
    <x v="0"/>
  </r>
  <r>
    <x v="13"/>
    <x v="78"/>
    <n v="0"/>
    <x v="15"/>
    <x v="0"/>
  </r>
  <r>
    <x v="13"/>
    <x v="79"/>
    <n v="0"/>
    <x v="15"/>
    <x v="0"/>
  </r>
  <r>
    <x v="13"/>
    <x v="80"/>
    <n v="9.0909090909090917"/>
    <x v="15"/>
    <x v="0"/>
  </r>
  <r>
    <x v="13"/>
    <x v="76"/>
    <n v="72.727272727272734"/>
    <x v="15"/>
    <x v="0"/>
  </r>
  <r>
    <x v="14"/>
    <x v="77"/>
    <n v="0"/>
    <x v="15"/>
    <x v="0"/>
  </r>
  <r>
    <x v="14"/>
    <x v="78"/>
    <n v="0"/>
    <x v="15"/>
    <x v="0"/>
  </r>
  <r>
    <x v="14"/>
    <x v="79"/>
    <n v="7.1428571428571432"/>
    <x v="15"/>
    <x v="0"/>
  </r>
  <r>
    <x v="14"/>
    <x v="80"/>
    <n v="7.1428571428571432"/>
    <x v="15"/>
    <x v="0"/>
  </r>
  <r>
    <x v="14"/>
    <x v="76"/>
    <n v="35.714285714285715"/>
    <x v="15"/>
    <x v="0"/>
  </r>
  <r>
    <x v="14"/>
    <x v="61"/>
    <n v="50"/>
    <x v="15"/>
    <x v="0"/>
  </r>
  <r>
    <x v="14"/>
    <x v="66"/>
    <n v="0"/>
    <x v="15"/>
    <x v="0"/>
  </r>
  <r>
    <x v="10"/>
    <x v="56"/>
    <n v="62.796208530805686"/>
    <x v="16"/>
    <x v="0"/>
  </r>
  <r>
    <x v="10"/>
    <x v="57"/>
    <n v="10.189573459715639"/>
    <x v="16"/>
    <x v="0"/>
  </r>
  <r>
    <x v="10"/>
    <x v="58"/>
    <n v="11.611374407582938"/>
    <x v="16"/>
    <x v="0"/>
  </r>
  <r>
    <x v="10"/>
    <x v="59"/>
    <n v="5.9241706161137442"/>
    <x v="16"/>
    <x v="0"/>
  </r>
  <r>
    <x v="10"/>
    <x v="60"/>
    <n v="0"/>
    <x v="16"/>
    <x v="0"/>
  </r>
  <r>
    <x v="10"/>
    <x v="61"/>
    <n v="9.4786729857819907"/>
    <x v="16"/>
    <x v="0"/>
  </r>
  <r>
    <x v="10"/>
    <x v="62"/>
    <n v="0"/>
    <x v="16"/>
    <x v="0"/>
  </r>
  <r>
    <x v="11"/>
    <x v="56"/>
    <n v="62.322274881516584"/>
    <x v="16"/>
    <x v="0"/>
  </r>
  <r>
    <x v="11"/>
    <x v="57"/>
    <n v="10.189573459715639"/>
    <x v="16"/>
    <x v="0"/>
  </r>
  <r>
    <x v="11"/>
    <x v="58"/>
    <n v="10.663507109004739"/>
    <x v="16"/>
    <x v="0"/>
  </r>
  <r>
    <x v="11"/>
    <x v="59"/>
    <n v="5.6872037914691944"/>
    <x v="16"/>
    <x v="0"/>
  </r>
  <r>
    <x v="11"/>
    <x v="63"/>
    <n v="0"/>
    <x v="16"/>
    <x v="0"/>
  </r>
  <r>
    <x v="11"/>
    <x v="64"/>
    <n v="9.4786729857819907"/>
    <x v="16"/>
    <x v="0"/>
  </r>
  <r>
    <x v="11"/>
    <x v="65"/>
    <n v="0"/>
    <x v="16"/>
    <x v="0"/>
  </r>
  <r>
    <x v="11"/>
    <x v="66"/>
    <n v="0"/>
    <x v="16"/>
    <x v="0"/>
  </r>
  <r>
    <x v="11"/>
    <x v="4"/>
    <n v="1.6587677725118484"/>
    <x v="16"/>
    <x v="0"/>
  </r>
  <r>
    <x v="12"/>
    <x v="67"/>
    <n v="0.47393364928909953"/>
    <x v="16"/>
    <x v="0"/>
  </r>
  <r>
    <x v="12"/>
    <x v="68"/>
    <n v="8.293838862559241"/>
    <x v="16"/>
    <x v="0"/>
  </r>
  <r>
    <x v="12"/>
    <x v="69"/>
    <n v="44.786729857819907"/>
    <x v="16"/>
    <x v="0"/>
  </r>
  <r>
    <x v="12"/>
    <x v="70"/>
    <n v="8.7677725118483405"/>
    <x v="16"/>
    <x v="0"/>
  </r>
  <r>
    <x v="12"/>
    <x v="71"/>
    <n v="0.47393364928909953"/>
    <x v="16"/>
    <x v="0"/>
  </r>
  <r>
    <x v="12"/>
    <x v="72"/>
    <n v="4.7393364928909953"/>
    <x v="16"/>
    <x v="0"/>
  </r>
  <r>
    <x v="12"/>
    <x v="73"/>
    <n v="4.9763033175355451"/>
    <x v="16"/>
    <x v="0"/>
  </r>
  <r>
    <x v="12"/>
    <x v="74"/>
    <n v="0.47393364928909953"/>
    <x v="16"/>
    <x v="0"/>
  </r>
  <r>
    <x v="12"/>
    <x v="75"/>
    <n v="1.6587677725118484"/>
    <x v="16"/>
    <x v="0"/>
  </r>
  <r>
    <x v="12"/>
    <x v="76"/>
    <n v="8.5308056872037916"/>
    <x v="16"/>
    <x v="0"/>
  </r>
  <r>
    <x v="12"/>
    <x v="59"/>
    <n v="5.6872037914691944"/>
    <x v="16"/>
    <x v="0"/>
  </r>
  <r>
    <x v="12"/>
    <x v="63"/>
    <n v="0"/>
    <x v="16"/>
    <x v="0"/>
  </r>
  <r>
    <x v="12"/>
    <x v="64"/>
    <n v="9.4786729857819907"/>
    <x v="16"/>
    <x v="0"/>
  </r>
  <r>
    <x v="12"/>
    <x v="65"/>
    <n v="0"/>
    <x v="16"/>
    <x v="0"/>
  </r>
  <r>
    <x v="12"/>
    <x v="66"/>
    <n v="0"/>
    <x v="16"/>
    <x v="0"/>
  </r>
  <r>
    <x v="12"/>
    <x v="4"/>
    <n v="1.6587677725118484"/>
    <x v="16"/>
    <x v="0"/>
  </r>
  <r>
    <x v="13"/>
    <x v="77"/>
    <n v="4.166666666666667"/>
    <x v="16"/>
    <x v="0"/>
  </r>
  <r>
    <x v="13"/>
    <x v="78"/>
    <n v="0"/>
    <x v="16"/>
    <x v="0"/>
  </r>
  <r>
    <x v="13"/>
    <x v="79"/>
    <n v="29.166666666666668"/>
    <x v="16"/>
    <x v="0"/>
  </r>
  <r>
    <x v="13"/>
    <x v="80"/>
    <n v="20.833333333333332"/>
    <x v="16"/>
    <x v="0"/>
  </r>
  <r>
    <x v="13"/>
    <x v="76"/>
    <n v="45.833333333333336"/>
    <x v="16"/>
    <x v="0"/>
  </r>
  <r>
    <x v="14"/>
    <x v="77"/>
    <n v="0"/>
    <x v="16"/>
    <x v="0"/>
  </r>
  <r>
    <x v="14"/>
    <x v="78"/>
    <n v="5"/>
    <x v="16"/>
    <x v="0"/>
  </r>
  <r>
    <x v="14"/>
    <x v="79"/>
    <n v="0"/>
    <x v="16"/>
    <x v="0"/>
  </r>
  <r>
    <x v="14"/>
    <x v="80"/>
    <n v="2.5"/>
    <x v="16"/>
    <x v="0"/>
  </r>
  <r>
    <x v="14"/>
    <x v="76"/>
    <n v="5"/>
    <x v="16"/>
    <x v="0"/>
  </r>
  <r>
    <x v="14"/>
    <x v="61"/>
    <n v="87.5"/>
    <x v="16"/>
    <x v="0"/>
  </r>
  <r>
    <x v="14"/>
    <x v="66"/>
    <n v="0"/>
    <x v="16"/>
    <x v="0"/>
  </r>
  <r>
    <x v="10"/>
    <x v="56"/>
    <n v="47.527272727272724"/>
    <x v="0"/>
    <x v="1"/>
  </r>
  <r>
    <x v="10"/>
    <x v="57"/>
    <n v="8.6363636363636367"/>
    <x v="0"/>
    <x v="1"/>
  </r>
  <r>
    <x v="10"/>
    <x v="58"/>
    <n v="19.390909090909091"/>
    <x v="0"/>
    <x v="1"/>
  </r>
  <r>
    <x v="10"/>
    <x v="59"/>
    <n v="10.618181818181819"/>
    <x v="0"/>
    <x v="1"/>
  </r>
  <r>
    <x v="10"/>
    <x v="60"/>
    <n v="0.27272727272727271"/>
    <x v="0"/>
    <x v="1"/>
  </r>
  <r>
    <x v="10"/>
    <x v="61"/>
    <n v="13.472727272727273"/>
    <x v="0"/>
    <x v="1"/>
  </r>
  <r>
    <x v="10"/>
    <x v="62"/>
    <n v="8.1818181818181818E-2"/>
    <x v="0"/>
    <x v="1"/>
  </r>
  <r>
    <x v="11"/>
    <x v="56"/>
    <n v="47.309090909090912"/>
    <x v="0"/>
    <x v="1"/>
  </r>
  <r>
    <x v="11"/>
    <x v="57"/>
    <n v="8.4272727272727277"/>
    <x v="0"/>
    <x v="1"/>
  </r>
  <r>
    <x v="11"/>
    <x v="58"/>
    <n v="18.945454545454545"/>
    <x v="0"/>
    <x v="1"/>
  </r>
  <r>
    <x v="11"/>
    <x v="59"/>
    <n v="10.290909090909091"/>
    <x v="0"/>
    <x v="1"/>
  </r>
  <r>
    <x v="11"/>
    <x v="63"/>
    <n v="0.27272727272727271"/>
    <x v="0"/>
    <x v="1"/>
  </r>
  <r>
    <x v="11"/>
    <x v="64"/>
    <n v="13.472727272727273"/>
    <x v="0"/>
    <x v="1"/>
  </r>
  <r>
    <x v="11"/>
    <x v="65"/>
    <n v="2.7272727272727271E-2"/>
    <x v="0"/>
    <x v="1"/>
  </r>
  <r>
    <x v="11"/>
    <x v="66"/>
    <n v="3.6363636363636362E-2"/>
    <x v="0"/>
    <x v="1"/>
  </r>
  <r>
    <x v="11"/>
    <x v="4"/>
    <n v="1.2181818181818183"/>
    <x v="0"/>
    <x v="1"/>
  </r>
  <r>
    <x v="12"/>
    <x v="67"/>
    <n v="0.4"/>
    <x v="0"/>
    <x v="1"/>
  </r>
  <r>
    <x v="12"/>
    <x v="68"/>
    <n v="5.4363636363636365"/>
    <x v="0"/>
    <x v="1"/>
  </r>
  <r>
    <x v="12"/>
    <x v="69"/>
    <n v="35.636363636363633"/>
    <x v="0"/>
    <x v="1"/>
  </r>
  <r>
    <x v="12"/>
    <x v="70"/>
    <n v="5.836363636363636"/>
    <x v="0"/>
    <x v="1"/>
  </r>
  <r>
    <x v="12"/>
    <x v="71"/>
    <n v="0.20909090909090908"/>
    <x v="0"/>
    <x v="1"/>
  </r>
  <r>
    <x v="12"/>
    <x v="72"/>
    <n v="4.9909090909090912"/>
    <x v="0"/>
    <x v="1"/>
  </r>
  <r>
    <x v="12"/>
    <x v="73"/>
    <n v="3.2272727272727271"/>
    <x v="0"/>
    <x v="1"/>
  </r>
  <r>
    <x v="12"/>
    <x v="74"/>
    <n v="1.3"/>
    <x v="0"/>
    <x v="1"/>
  </r>
  <r>
    <x v="12"/>
    <x v="75"/>
    <n v="4.6909090909090905"/>
    <x v="0"/>
    <x v="1"/>
  </r>
  <r>
    <x v="12"/>
    <x v="76"/>
    <n v="12.954545454545455"/>
    <x v="0"/>
    <x v="1"/>
  </r>
  <r>
    <x v="12"/>
    <x v="59"/>
    <n v="10.290909090909091"/>
    <x v="0"/>
    <x v="1"/>
  </r>
  <r>
    <x v="12"/>
    <x v="63"/>
    <n v="0.27272727272727271"/>
    <x v="0"/>
    <x v="1"/>
  </r>
  <r>
    <x v="12"/>
    <x v="64"/>
    <n v="13.472727272727273"/>
    <x v="0"/>
    <x v="1"/>
  </r>
  <r>
    <x v="12"/>
    <x v="65"/>
    <n v="2.7272727272727271E-2"/>
    <x v="0"/>
    <x v="1"/>
  </r>
  <r>
    <x v="12"/>
    <x v="66"/>
    <n v="3.6363636363636362E-2"/>
    <x v="0"/>
    <x v="1"/>
  </r>
  <r>
    <x v="12"/>
    <x v="4"/>
    <n v="1.2181818181818183"/>
    <x v="0"/>
    <x v="1"/>
  </r>
  <r>
    <x v="13"/>
    <x v="77"/>
    <n v="5.5653710247349819"/>
    <x v="0"/>
    <x v="1"/>
  </r>
  <r>
    <x v="13"/>
    <x v="78"/>
    <n v="0.17667844522968199"/>
    <x v="0"/>
    <x v="1"/>
  </r>
  <r>
    <x v="13"/>
    <x v="79"/>
    <n v="6.4487632508833919"/>
    <x v="0"/>
    <x v="1"/>
  </r>
  <r>
    <x v="13"/>
    <x v="80"/>
    <n v="29.770318021201412"/>
    <x v="0"/>
    <x v="1"/>
  </r>
  <r>
    <x v="13"/>
    <x v="76"/>
    <n v="58.03886925795053"/>
    <x v="0"/>
    <x v="1"/>
  </r>
  <r>
    <x v="14"/>
    <x v="77"/>
    <n v="0.1349527665317139"/>
    <x v="0"/>
    <x v="1"/>
  </r>
  <r>
    <x v="14"/>
    <x v="78"/>
    <n v="1.7543859649122806"/>
    <x v="0"/>
    <x v="1"/>
  </r>
  <r>
    <x v="14"/>
    <x v="79"/>
    <n v="1.2820512820512822"/>
    <x v="0"/>
    <x v="1"/>
  </r>
  <r>
    <x v="14"/>
    <x v="80"/>
    <n v="21.187584345479081"/>
    <x v="0"/>
    <x v="1"/>
  </r>
  <r>
    <x v="14"/>
    <x v="76"/>
    <n v="17.881241565452093"/>
    <x v="0"/>
    <x v="1"/>
  </r>
  <r>
    <x v="14"/>
    <x v="61"/>
    <n v="57.759784075573549"/>
    <x v="0"/>
    <x v="1"/>
  </r>
  <r>
    <x v="14"/>
    <x v="66"/>
    <n v="0"/>
    <x v="0"/>
    <x v="1"/>
  </r>
  <r>
    <x v="10"/>
    <x v="56"/>
    <n v="67.629046369203849"/>
    <x v="1"/>
    <x v="1"/>
  </r>
  <r>
    <x v="10"/>
    <x v="57"/>
    <n v="6.7366579177602803"/>
    <x v="1"/>
    <x v="1"/>
  </r>
  <r>
    <x v="10"/>
    <x v="58"/>
    <n v="12.160979877515311"/>
    <x v="1"/>
    <x v="1"/>
  </r>
  <r>
    <x v="10"/>
    <x v="59"/>
    <n v="0.52493438320209973"/>
    <x v="1"/>
    <x v="1"/>
  </r>
  <r>
    <x v="10"/>
    <x v="60"/>
    <n v="0.26246719160104987"/>
    <x v="1"/>
    <x v="1"/>
  </r>
  <r>
    <x v="10"/>
    <x v="61"/>
    <n v="12.379702537182853"/>
    <x v="1"/>
    <x v="1"/>
  </r>
  <r>
    <x v="10"/>
    <x v="62"/>
    <n v="0.30621172353455817"/>
    <x v="1"/>
    <x v="1"/>
  </r>
  <r>
    <x v="11"/>
    <x v="56"/>
    <n v="67.104111986001755"/>
    <x v="1"/>
    <x v="1"/>
  </r>
  <r>
    <x v="11"/>
    <x v="57"/>
    <n v="6.5616797900262469"/>
    <x v="1"/>
    <x v="1"/>
  </r>
  <r>
    <x v="11"/>
    <x v="58"/>
    <n v="11.548556430446194"/>
    <x v="1"/>
    <x v="1"/>
  </r>
  <r>
    <x v="11"/>
    <x v="59"/>
    <n v="0.52493438320209973"/>
    <x v="1"/>
    <x v="1"/>
  </r>
  <r>
    <x v="11"/>
    <x v="63"/>
    <n v="0.26246719160104987"/>
    <x v="1"/>
    <x v="1"/>
  </r>
  <r>
    <x v="11"/>
    <x v="64"/>
    <n v="12.379702537182853"/>
    <x v="1"/>
    <x v="1"/>
  </r>
  <r>
    <x v="11"/>
    <x v="65"/>
    <n v="4.3744531933508309E-2"/>
    <x v="1"/>
    <x v="1"/>
  </r>
  <r>
    <x v="11"/>
    <x v="66"/>
    <n v="0.17497812773403323"/>
    <x v="1"/>
    <x v="1"/>
  </r>
  <r>
    <x v="11"/>
    <x v="4"/>
    <n v="1.3998250218722659"/>
    <x v="1"/>
    <x v="1"/>
  </r>
  <r>
    <x v="12"/>
    <x v="67"/>
    <n v="0.8311461067366579"/>
    <x v="1"/>
    <x v="1"/>
  </r>
  <r>
    <x v="12"/>
    <x v="68"/>
    <n v="7.6552930883639547"/>
    <x v="1"/>
    <x v="1"/>
  </r>
  <r>
    <x v="12"/>
    <x v="69"/>
    <n v="51.443569553805773"/>
    <x v="1"/>
    <x v="1"/>
  </r>
  <r>
    <x v="12"/>
    <x v="70"/>
    <n v="7.1741032370953635"/>
    <x v="1"/>
    <x v="1"/>
  </r>
  <r>
    <x v="12"/>
    <x v="71"/>
    <n v="8.7489063867016617E-2"/>
    <x v="1"/>
    <x v="1"/>
  </r>
  <r>
    <x v="12"/>
    <x v="72"/>
    <n v="3.1496062992125986"/>
    <x v="1"/>
    <x v="1"/>
  </r>
  <r>
    <x v="12"/>
    <x v="73"/>
    <n v="3.3245844269466316"/>
    <x v="1"/>
    <x v="1"/>
  </r>
  <r>
    <x v="12"/>
    <x v="74"/>
    <n v="8.7489063867016617E-2"/>
    <x v="1"/>
    <x v="1"/>
  </r>
  <r>
    <x v="12"/>
    <x v="75"/>
    <n v="5.5555555555555554"/>
    <x v="1"/>
    <x v="1"/>
  </r>
  <r>
    <x v="12"/>
    <x v="76"/>
    <n v="5.9055118110236222"/>
    <x v="1"/>
    <x v="1"/>
  </r>
  <r>
    <x v="12"/>
    <x v="59"/>
    <n v="0.52493438320209973"/>
    <x v="1"/>
    <x v="1"/>
  </r>
  <r>
    <x v="12"/>
    <x v="63"/>
    <n v="0.26246719160104987"/>
    <x v="1"/>
    <x v="1"/>
  </r>
  <r>
    <x v="12"/>
    <x v="64"/>
    <n v="12.379702537182853"/>
    <x v="1"/>
    <x v="1"/>
  </r>
  <r>
    <x v="12"/>
    <x v="65"/>
    <n v="4.3744531933508309E-2"/>
    <x v="1"/>
    <x v="1"/>
  </r>
  <r>
    <x v="12"/>
    <x v="66"/>
    <n v="0.17497812773403323"/>
    <x v="1"/>
    <x v="1"/>
  </r>
  <r>
    <x v="12"/>
    <x v="4"/>
    <n v="1.3998250218722659"/>
    <x v="1"/>
    <x v="1"/>
  </r>
  <r>
    <x v="13"/>
    <x v="77"/>
    <n v="8.3333333333333339"/>
    <x v="1"/>
    <x v="1"/>
  </r>
  <r>
    <x v="13"/>
    <x v="78"/>
    <n v="0"/>
    <x v="1"/>
    <x v="1"/>
  </r>
  <r>
    <x v="13"/>
    <x v="79"/>
    <n v="8.3333333333333339"/>
    <x v="1"/>
    <x v="1"/>
  </r>
  <r>
    <x v="13"/>
    <x v="80"/>
    <n v="25"/>
    <x v="1"/>
    <x v="1"/>
  </r>
  <r>
    <x v="13"/>
    <x v="76"/>
    <n v="58.333333333333336"/>
    <x v="1"/>
    <x v="1"/>
  </r>
  <r>
    <x v="14"/>
    <x v="77"/>
    <n v="0"/>
    <x v="1"/>
    <x v="1"/>
  </r>
  <r>
    <x v="14"/>
    <x v="78"/>
    <n v="0.70671378091872794"/>
    <x v="1"/>
    <x v="1"/>
  </r>
  <r>
    <x v="14"/>
    <x v="79"/>
    <n v="0"/>
    <x v="1"/>
    <x v="1"/>
  </r>
  <r>
    <x v="14"/>
    <x v="80"/>
    <n v="2.4734982332155475"/>
    <x v="1"/>
    <x v="1"/>
  </r>
  <r>
    <x v="14"/>
    <x v="76"/>
    <n v="2.4734982332155475"/>
    <x v="1"/>
    <x v="1"/>
  </r>
  <r>
    <x v="14"/>
    <x v="61"/>
    <n v="94.346289752650179"/>
    <x v="1"/>
    <x v="1"/>
  </r>
  <r>
    <x v="14"/>
    <x v="66"/>
    <n v="0"/>
    <x v="1"/>
    <x v="1"/>
  </r>
  <r>
    <x v="10"/>
    <x v="56"/>
    <n v="32.958801498127343"/>
    <x v="2"/>
    <x v="1"/>
  </r>
  <r>
    <x v="10"/>
    <x v="57"/>
    <n v="7.654494382022472"/>
    <x v="2"/>
    <x v="1"/>
  </r>
  <r>
    <x v="10"/>
    <x v="58"/>
    <n v="18.656367041198504"/>
    <x v="2"/>
    <x v="1"/>
  </r>
  <r>
    <x v="10"/>
    <x v="59"/>
    <n v="22.635767790262172"/>
    <x v="2"/>
    <x v="1"/>
  </r>
  <r>
    <x v="10"/>
    <x v="60"/>
    <n v="2.3408239700374533E-2"/>
    <x v="2"/>
    <x v="1"/>
  </r>
  <r>
    <x v="10"/>
    <x v="61"/>
    <n v="18.071161048689138"/>
    <x v="2"/>
    <x v="1"/>
  </r>
  <r>
    <x v="10"/>
    <x v="62"/>
    <n v="0"/>
    <x v="2"/>
    <x v="1"/>
  </r>
  <r>
    <x v="11"/>
    <x v="56"/>
    <n v="32.935393258426963"/>
    <x v="2"/>
    <x v="1"/>
  </r>
  <r>
    <x v="11"/>
    <x v="57"/>
    <n v="7.5608614232209739"/>
    <x v="2"/>
    <x v="1"/>
  </r>
  <r>
    <x v="11"/>
    <x v="58"/>
    <n v="18.352059925093634"/>
    <x v="2"/>
    <x v="1"/>
  </r>
  <r>
    <x v="11"/>
    <x v="59"/>
    <n v="22.00374531835206"/>
    <x v="2"/>
    <x v="1"/>
  </r>
  <r>
    <x v="11"/>
    <x v="63"/>
    <n v="2.3408239700374533E-2"/>
    <x v="2"/>
    <x v="1"/>
  </r>
  <r>
    <x v="11"/>
    <x v="64"/>
    <n v="18.071161048689138"/>
    <x v="2"/>
    <x v="1"/>
  </r>
  <r>
    <x v="11"/>
    <x v="65"/>
    <n v="0"/>
    <x v="2"/>
    <x v="1"/>
  </r>
  <r>
    <x v="11"/>
    <x v="66"/>
    <n v="0"/>
    <x v="2"/>
    <x v="1"/>
  </r>
  <r>
    <x v="11"/>
    <x v="4"/>
    <n v="1.053370786516854"/>
    <x v="2"/>
    <x v="1"/>
  </r>
  <r>
    <x v="12"/>
    <x v="67"/>
    <n v="4.6816479400749067E-2"/>
    <x v="2"/>
    <x v="1"/>
  </r>
  <r>
    <x v="12"/>
    <x v="68"/>
    <n v="2.9494382022471912"/>
    <x v="2"/>
    <x v="1"/>
  </r>
  <r>
    <x v="12"/>
    <x v="69"/>
    <n v="24.321161048689138"/>
    <x v="2"/>
    <x v="1"/>
  </r>
  <r>
    <x v="12"/>
    <x v="70"/>
    <n v="5.617977528089888"/>
    <x v="2"/>
    <x v="1"/>
  </r>
  <r>
    <x v="12"/>
    <x v="71"/>
    <n v="9.3632958801498134E-2"/>
    <x v="2"/>
    <x v="1"/>
  </r>
  <r>
    <x v="12"/>
    <x v="72"/>
    <n v="4.7518726591760299"/>
    <x v="2"/>
    <x v="1"/>
  </r>
  <r>
    <x v="12"/>
    <x v="73"/>
    <n v="2.7153558052434459"/>
    <x v="2"/>
    <x v="1"/>
  </r>
  <r>
    <x v="12"/>
    <x v="74"/>
    <n v="1.7556179775280898"/>
    <x v="2"/>
    <x v="1"/>
  </r>
  <r>
    <x v="12"/>
    <x v="75"/>
    <n v="4.2837078651685392"/>
    <x v="2"/>
    <x v="1"/>
  </r>
  <r>
    <x v="12"/>
    <x v="76"/>
    <n v="12.312734082397004"/>
    <x v="2"/>
    <x v="1"/>
  </r>
  <r>
    <x v="12"/>
    <x v="59"/>
    <n v="22.00374531835206"/>
    <x v="2"/>
    <x v="1"/>
  </r>
  <r>
    <x v="12"/>
    <x v="63"/>
    <n v="2.3408239700374533E-2"/>
    <x v="2"/>
    <x v="1"/>
  </r>
  <r>
    <x v="12"/>
    <x v="64"/>
    <n v="18.071161048689138"/>
    <x v="2"/>
    <x v="1"/>
  </r>
  <r>
    <x v="12"/>
    <x v="65"/>
    <n v="0"/>
    <x v="2"/>
    <x v="1"/>
  </r>
  <r>
    <x v="12"/>
    <x v="66"/>
    <n v="0"/>
    <x v="2"/>
    <x v="1"/>
  </r>
  <r>
    <x v="12"/>
    <x v="4"/>
    <n v="1.053370786516854"/>
    <x v="2"/>
    <x v="1"/>
  </r>
  <r>
    <x v="13"/>
    <x v="77"/>
    <n v="5.8510638297872344"/>
    <x v="2"/>
    <x v="1"/>
  </r>
  <r>
    <x v="13"/>
    <x v="78"/>
    <n v="0.10638297872340426"/>
    <x v="2"/>
    <x v="1"/>
  </r>
  <r>
    <x v="13"/>
    <x v="79"/>
    <n v="6.2765957446808507"/>
    <x v="2"/>
    <x v="1"/>
  </r>
  <r>
    <x v="13"/>
    <x v="80"/>
    <n v="29.468085106382979"/>
    <x v="2"/>
    <x v="1"/>
  </r>
  <r>
    <x v="13"/>
    <x v="76"/>
    <n v="58.297872340425535"/>
    <x v="2"/>
    <x v="1"/>
  </r>
  <r>
    <x v="14"/>
    <x v="77"/>
    <n v="0.12953367875647667"/>
    <x v="2"/>
    <x v="1"/>
  </r>
  <r>
    <x v="14"/>
    <x v="78"/>
    <n v="2.7202072538860103"/>
    <x v="2"/>
    <x v="1"/>
  </r>
  <r>
    <x v="14"/>
    <x v="79"/>
    <n v="2.2020725388601035"/>
    <x v="2"/>
    <x v="1"/>
  </r>
  <r>
    <x v="14"/>
    <x v="80"/>
    <n v="30.569948186528496"/>
    <x v="2"/>
    <x v="1"/>
  </r>
  <r>
    <x v="14"/>
    <x v="76"/>
    <n v="25.647668393782382"/>
    <x v="2"/>
    <x v="1"/>
  </r>
  <r>
    <x v="14"/>
    <x v="61"/>
    <n v="38.730569948186528"/>
    <x v="2"/>
    <x v="1"/>
  </r>
  <r>
    <x v="14"/>
    <x v="66"/>
    <n v="0"/>
    <x v="2"/>
    <x v="1"/>
  </r>
  <r>
    <x v="10"/>
    <x v="56"/>
    <n v="64.250309789343248"/>
    <x v="3"/>
    <x v="1"/>
  </r>
  <r>
    <x v="10"/>
    <x v="57"/>
    <n v="9.355638166047088"/>
    <x v="3"/>
    <x v="1"/>
  </r>
  <r>
    <x v="10"/>
    <x v="58"/>
    <n v="11.524163568773234"/>
    <x v="3"/>
    <x v="1"/>
  </r>
  <r>
    <x v="10"/>
    <x v="59"/>
    <n v="1.9206939281288724"/>
    <x v="3"/>
    <x v="1"/>
  </r>
  <r>
    <x v="10"/>
    <x v="60"/>
    <n v="0.92936802973977695"/>
    <x v="3"/>
    <x v="1"/>
  </r>
  <r>
    <x v="10"/>
    <x v="61"/>
    <n v="11.957868649318463"/>
    <x v="3"/>
    <x v="1"/>
  </r>
  <r>
    <x v="10"/>
    <x v="62"/>
    <n v="6.1957868649318466E-2"/>
    <x v="3"/>
    <x v="1"/>
  </r>
  <r>
    <x v="11"/>
    <x v="56"/>
    <n v="64.126394052044603"/>
    <x v="3"/>
    <x v="1"/>
  </r>
  <r>
    <x v="11"/>
    <x v="57"/>
    <n v="9.2936802973977688"/>
    <x v="3"/>
    <x v="1"/>
  </r>
  <r>
    <x v="11"/>
    <x v="58"/>
    <n v="11.214374225526642"/>
    <x v="3"/>
    <x v="1"/>
  </r>
  <r>
    <x v="11"/>
    <x v="59"/>
    <n v="1.8587360594795539"/>
    <x v="3"/>
    <x v="1"/>
  </r>
  <r>
    <x v="11"/>
    <x v="63"/>
    <n v="0.92936802973977695"/>
    <x v="3"/>
    <x v="1"/>
  </r>
  <r>
    <x v="11"/>
    <x v="64"/>
    <n v="11.957868649318463"/>
    <x v="3"/>
    <x v="1"/>
  </r>
  <r>
    <x v="11"/>
    <x v="65"/>
    <n v="6.1957868649318466E-2"/>
    <x v="3"/>
    <x v="1"/>
  </r>
  <r>
    <x v="11"/>
    <x v="66"/>
    <n v="0"/>
    <x v="3"/>
    <x v="1"/>
  </r>
  <r>
    <x v="11"/>
    <x v="4"/>
    <n v="0.55762081784386619"/>
    <x v="3"/>
    <x v="1"/>
  </r>
  <r>
    <x v="12"/>
    <x v="67"/>
    <n v="0.68153655514250311"/>
    <x v="3"/>
    <x v="1"/>
  </r>
  <r>
    <x v="12"/>
    <x v="68"/>
    <n v="9.5415117719950437"/>
    <x v="3"/>
    <x v="1"/>
  </r>
  <r>
    <x v="12"/>
    <x v="69"/>
    <n v="48.203221809169762"/>
    <x v="3"/>
    <x v="1"/>
  </r>
  <r>
    <x v="12"/>
    <x v="70"/>
    <n v="5.7001239157372989"/>
    <x v="3"/>
    <x v="1"/>
  </r>
  <r>
    <x v="12"/>
    <x v="71"/>
    <n v="0.55762081784386619"/>
    <x v="3"/>
    <x v="1"/>
  </r>
  <r>
    <x v="12"/>
    <x v="72"/>
    <n v="4.3990086741016112"/>
    <x v="3"/>
    <x v="1"/>
  </r>
  <r>
    <x v="12"/>
    <x v="73"/>
    <n v="4.337050805452292"/>
    <x v="3"/>
    <x v="1"/>
  </r>
  <r>
    <x v="12"/>
    <x v="74"/>
    <n v="0.24783147459727387"/>
    <x v="3"/>
    <x v="1"/>
  </r>
  <r>
    <x v="12"/>
    <x v="75"/>
    <n v="1.1771995043370509"/>
    <x v="3"/>
    <x v="1"/>
  </r>
  <r>
    <x v="12"/>
    <x v="76"/>
    <n v="9.7893432465923169"/>
    <x v="3"/>
    <x v="1"/>
  </r>
  <r>
    <x v="12"/>
    <x v="59"/>
    <n v="1.8587360594795539"/>
    <x v="3"/>
    <x v="1"/>
  </r>
  <r>
    <x v="12"/>
    <x v="63"/>
    <n v="0.92936802973977695"/>
    <x v="3"/>
    <x v="1"/>
  </r>
  <r>
    <x v="12"/>
    <x v="64"/>
    <n v="11.957868649318463"/>
    <x v="3"/>
    <x v="1"/>
  </r>
  <r>
    <x v="12"/>
    <x v="65"/>
    <n v="6.1957868649318466E-2"/>
    <x v="3"/>
    <x v="1"/>
  </r>
  <r>
    <x v="12"/>
    <x v="66"/>
    <n v="0"/>
    <x v="3"/>
    <x v="1"/>
  </r>
  <r>
    <x v="12"/>
    <x v="4"/>
    <n v="0.55762081784386619"/>
    <x v="3"/>
    <x v="1"/>
  </r>
  <r>
    <x v="13"/>
    <x v="77"/>
    <n v="10"/>
    <x v="3"/>
    <x v="1"/>
  </r>
  <r>
    <x v="13"/>
    <x v="78"/>
    <n v="3.3333333333333335"/>
    <x v="3"/>
    <x v="1"/>
  </r>
  <r>
    <x v="13"/>
    <x v="79"/>
    <n v="10"/>
    <x v="3"/>
    <x v="1"/>
  </r>
  <r>
    <x v="13"/>
    <x v="80"/>
    <n v="36.666666666666664"/>
    <x v="3"/>
    <x v="1"/>
  </r>
  <r>
    <x v="13"/>
    <x v="76"/>
    <n v="40"/>
    <x v="3"/>
    <x v="1"/>
  </r>
  <r>
    <x v="14"/>
    <x v="77"/>
    <n v="0"/>
    <x v="3"/>
    <x v="1"/>
  </r>
  <r>
    <x v="14"/>
    <x v="78"/>
    <n v="0"/>
    <x v="3"/>
    <x v="1"/>
  </r>
  <r>
    <x v="14"/>
    <x v="79"/>
    <n v="0.51813471502590669"/>
    <x v="3"/>
    <x v="1"/>
  </r>
  <r>
    <x v="14"/>
    <x v="80"/>
    <n v="15.544041450777202"/>
    <x v="3"/>
    <x v="1"/>
  </r>
  <r>
    <x v="14"/>
    <x v="76"/>
    <n v="7.2538860103626943"/>
    <x v="3"/>
    <x v="1"/>
  </r>
  <r>
    <x v="14"/>
    <x v="61"/>
    <n v="76.683937823834199"/>
    <x v="3"/>
    <x v="1"/>
  </r>
  <r>
    <x v="14"/>
    <x v="66"/>
    <n v="0"/>
    <x v="3"/>
    <x v="1"/>
  </r>
  <r>
    <x v="10"/>
    <x v="56"/>
    <n v="24.134199134199132"/>
    <x v="4"/>
    <x v="1"/>
  </r>
  <r>
    <x v="10"/>
    <x v="57"/>
    <n v="12.770562770562771"/>
    <x v="4"/>
    <x v="1"/>
  </r>
  <r>
    <x v="10"/>
    <x v="58"/>
    <n v="55.303030303030305"/>
    <x v="4"/>
    <x v="1"/>
  </r>
  <r>
    <x v="10"/>
    <x v="59"/>
    <n v="3.3549783549783552"/>
    <x v="4"/>
    <x v="1"/>
  </r>
  <r>
    <x v="10"/>
    <x v="60"/>
    <n v="0"/>
    <x v="4"/>
    <x v="1"/>
  </r>
  <r>
    <x v="10"/>
    <x v="61"/>
    <n v="4.437229437229437"/>
    <x v="4"/>
    <x v="1"/>
  </r>
  <r>
    <x v="10"/>
    <x v="62"/>
    <n v="0"/>
    <x v="4"/>
    <x v="1"/>
  </r>
  <r>
    <x v="11"/>
    <x v="56"/>
    <n v="23.80952380952381"/>
    <x v="4"/>
    <x v="1"/>
  </r>
  <r>
    <x v="11"/>
    <x v="57"/>
    <n v="11.688311688311689"/>
    <x v="4"/>
    <x v="1"/>
  </r>
  <r>
    <x v="11"/>
    <x v="58"/>
    <n v="54.761904761904759"/>
    <x v="4"/>
    <x v="1"/>
  </r>
  <r>
    <x v="11"/>
    <x v="59"/>
    <n v="3.1385281385281387"/>
    <x v="4"/>
    <x v="1"/>
  </r>
  <r>
    <x v="11"/>
    <x v="63"/>
    <n v="0"/>
    <x v="4"/>
    <x v="1"/>
  </r>
  <r>
    <x v="11"/>
    <x v="64"/>
    <n v="4.437229437229437"/>
    <x v="4"/>
    <x v="1"/>
  </r>
  <r>
    <x v="11"/>
    <x v="65"/>
    <n v="0"/>
    <x v="4"/>
    <x v="1"/>
  </r>
  <r>
    <x v="11"/>
    <x v="66"/>
    <n v="0"/>
    <x v="4"/>
    <x v="1"/>
  </r>
  <r>
    <x v="11"/>
    <x v="4"/>
    <n v="2.1645021645021645"/>
    <x v="4"/>
    <x v="1"/>
  </r>
  <r>
    <x v="12"/>
    <x v="67"/>
    <n v="0.21645021645021645"/>
    <x v="4"/>
    <x v="1"/>
  </r>
  <r>
    <x v="12"/>
    <x v="68"/>
    <n v="4.220779220779221"/>
    <x v="4"/>
    <x v="1"/>
  </r>
  <r>
    <x v="12"/>
    <x v="69"/>
    <n v="16.450216450216452"/>
    <x v="4"/>
    <x v="1"/>
  </r>
  <r>
    <x v="12"/>
    <x v="70"/>
    <n v="2.9220779220779223"/>
    <x v="4"/>
    <x v="1"/>
  </r>
  <r>
    <x v="12"/>
    <x v="71"/>
    <n v="0.4329004329004329"/>
    <x v="4"/>
    <x v="1"/>
  </r>
  <r>
    <x v="12"/>
    <x v="72"/>
    <n v="8.9826839826839819"/>
    <x v="4"/>
    <x v="1"/>
  </r>
  <r>
    <x v="12"/>
    <x v="73"/>
    <n v="2.2727272727272729"/>
    <x v="4"/>
    <x v="1"/>
  </r>
  <r>
    <x v="12"/>
    <x v="74"/>
    <n v="4.7619047619047619"/>
    <x v="4"/>
    <x v="1"/>
  </r>
  <r>
    <x v="12"/>
    <x v="75"/>
    <n v="12.121212121212121"/>
    <x v="4"/>
    <x v="1"/>
  </r>
  <r>
    <x v="12"/>
    <x v="76"/>
    <n v="37.878787878787875"/>
    <x v="4"/>
    <x v="1"/>
  </r>
  <r>
    <x v="12"/>
    <x v="59"/>
    <n v="3.1385281385281387"/>
    <x v="4"/>
    <x v="1"/>
  </r>
  <r>
    <x v="12"/>
    <x v="63"/>
    <n v="0"/>
    <x v="4"/>
    <x v="1"/>
  </r>
  <r>
    <x v="12"/>
    <x v="64"/>
    <n v="4.437229437229437"/>
    <x v="4"/>
    <x v="1"/>
  </r>
  <r>
    <x v="12"/>
    <x v="65"/>
    <n v="0"/>
    <x v="4"/>
    <x v="1"/>
  </r>
  <r>
    <x v="12"/>
    <x v="66"/>
    <n v="0"/>
    <x v="4"/>
    <x v="1"/>
  </r>
  <r>
    <x v="12"/>
    <x v="4"/>
    <n v="2.1645021645021645"/>
    <x v="4"/>
    <x v="1"/>
  </r>
  <r>
    <x v="13"/>
    <x v="77"/>
    <n v="6.8965517241379306"/>
    <x v="4"/>
    <x v="1"/>
  </r>
  <r>
    <x v="13"/>
    <x v="78"/>
    <n v="0"/>
    <x v="4"/>
    <x v="1"/>
  </r>
  <r>
    <x v="13"/>
    <x v="79"/>
    <n v="3.4482758620689653"/>
    <x v="4"/>
    <x v="1"/>
  </r>
  <r>
    <x v="13"/>
    <x v="80"/>
    <n v="20.689655172413794"/>
    <x v="4"/>
    <x v="1"/>
  </r>
  <r>
    <x v="13"/>
    <x v="76"/>
    <n v="68.965517241379317"/>
    <x v="4"/>
    <x v="1"/>
  </r>
  <r>
    <x v="14"/>
    <x v="77"/>
    <n v="0"/>
    <x v="4"/>
    <x v="1"/>
  </r>
  <r>
    <x v="14"/>
    <x v="78"/>
    <n v="0"/>
    <x v="4"/>
    <x v="1"/>
  </r>
  <r>
    <x v="14"/>
    <x v="79"/>
    <n v="0"/>
    <x v="4"/>
    <x v="1"/>
  </r>
  <r>
    <x v="14"/>
    <x v="80"/>
    <n v="12.195121951219512"/>
    <x v="4"/>
    <x v="1"/>
  </r>
  <r>
    <x v="14"/>
    <x v="76"/>
    <n v="14.634146341463415"/>
    <x v="4"/>
    <x v="1"/>
  </r>
  <r>
    <x v="14"/>
    <x v="61"/>
    <n v="73.170731707317074"/>
    <x v="4"/>
    <x v="1"/>
  </r>
  <r>
    <x v="14"/>
    <x v="66"/>
    <n v="0"/>
    <x v="4"/>
    <x v="1"/>
  </r>
  <r>
    <x v="10"/>
    <x v="56"/>
    <n v="21.243523316062177"/>
    <x v="5"/>
    <x v="1"/>
  </r>
  <r>
    <x v="10"/>
    <x v="57"/>
    <n v="11.917098445595855"/>
    <x v="5"/>
    <x v="1"/>
  </r>
  <r>
    <x v="10"/>
    <x v="58"/>
    <n v="53.8860103626943"/>
    <x v="5"/>
    <x v="1"/>
  </r>
  <r>
    <x v="10"/>
    <x v="59"/>
    <n v="6.2176165803108807"/>
    <x v="5"/>
    <x v="1"/>
  </r>
  <r>
    <x v="10"/>
    <x v="60"/>
    <n v="0"/>
    <x v="5"/>
    <x v="1"/>
  </r>
  <r>
    <x v="10"/>
    <x v="61"/>
    <n v="6.7357512953367875"/>
    <x v="5"/>
    <x v="1"/>
  </r>
  <r>
    <x v="10"/>
    <x v="62"/>
    <n v="0"/>
    <x v="5"/>
    <x v="1"/>
  </r>
  <r>
    <x v="11"/>
    <x v="56"/>
    <n v="20.725388601036268"/>
    <x v="5"/>
    <x v="1"/>
  </r>
  <r>
    <x v="11"/>
    <x v="57"/>
    <n v="10.880829015544041"/>
    <x v="5"/>
    <x v="1"/>
  </r>
  <r>
    <x v="11"/>
    <x v="58"/>
    <n v="53.8860103626943"/>
    <x v="5"/>
    <x v="1"/>
  </r>
  <r>
    <x v="11"/>
    <x v="59"/>
    <n v="6.2176165803108807"/>
    <x v="5"/>
    <x v="1"/>
  </r>
  <r>
    <x v="11"/>
    <x v="63"/>
    <n v="0"/>
    <x v="5"/>
    <x v="1"/>
  </r>
  <r>
    <x v="11"/>
    <x v="64"/>
    <n v="6.7357512953367875"/>
    <x v="5"/>
    <x v="1"/>
  </r>
  <r>
    <x v="11"/>
    <x v="65"/>
    <n v="0"/>
    <x v="5"/>
    <x v="1"/>
  </r>
  <r>
    <x v="11"/>
    <x v="66"/>
    <n v="0"/>
    <x v="5"/>
    <x v="1"/>
  </r>
  <r>
    <x v="11"/>
    <x v="4"/>
    <n v="1.5544041450777202"/>
    <x v="5"/>
    <x v="1"/>
  </r>
  <r>
    <x v="12"/>
    <x v="67"/>
    <n v="0.51813471502590669"/>
    <x v="5"/>
    <x v="1"/>
  </r>
  <r>
    <x v="12"/>
    <x v="68"/>
    <n v="1.0362694300518134"/>
    <x v="5"/>
    <x v="1"/>
  </r>
  <r>
    <x v="12"/>
    <x v="69"/>
    <n v="16.062176165803109"/>
    <x v="5"/>
    <x v="1"/>
  </r>
  <r>
    <x v="12"/>
    <x v="70"/>
    <n v="3.1088082901554404"/>
    <x v="5"/>
    <x v="1"/>
  </r>
  <r>
    <x v="12"/>
    <x v="71"/>
    <n v="1.0362694300518134"/>
    <x v="5"/>
    <x v="1"/>
  </r>
  <r>
    <x v="12"/>
    <x v="72"/>
    <n v="8.8082901554404138"/>
    <x v="5"/>
    <x v="1"/>
  </r>
  <r>
    <x v="12"/>
    <x v="73"/>
    <n v="1.0362694300518134"/>
    <x v="5"/>
    <x v="1"/>
  </r>
  <r>
    <x v="12"/>
    <x v="74"/>
    <n v="4.1450777202072535"/>
    <x v="5"/>
    <x v="1"/>
  </r>
  <r>
    <x v="12"/>
    <x v="75"/>
    <n v="7.7720207253886011"/>
    <x v="5"/>
    <x v="1"/>
  </r>
  <r>
    <x v="12"/>
    <x v="76"/>
    <n v="41.968911917098445"/>
    <x v="5"/>
    <x v="1"/>
  </r>
  <r>
    <x v="12"/>
    <x v="59"/>
    <n v="6.2176165803108807"/>
    <x v="5"/>
    <x v="1"/>
  </r>
  <r>
    <x v="12"/>
    <x v="63"/>
    <n v="0"/>
    <x v="5"/>
    <x v="1"/>
  </r>
  <r>
    <x v="12"/>
    <x v="64"/>
    <n v="6.7357512953367875"/>
    <x v="5"/>
    <x v="1"/>
  </r>
  <r>
    <x v="12"/>
    <x v="65"/>
    <n v="0"/>
    <x v="5"/>
    <x v="1"/>
  </r>
  <r>
    <x v="12"/>
    <x v="66"/>
    <n v="0"/>
    <x v="5"/>
    <x v="1"/>
  </r>
  <r>
    <x v="12"/>
    <x v="4"/>
    <n v="1.5544041450777202"/>
    <x v="5"/>
    <x v="1"/>
  </r>
  <r>
    <x v="13"/>
    <x v="77"/>
    <n v="16.666666666666668"/>
    <x v="5"/>
    <x v="1"/>
  </r>
  <r>
    <x v="13"/>
    <x v="78"/>
    <n v="0"/>
    <x v="5"/>
    <x v="1"/>
  </r>
  <r>
    <x v="13"/>
    <x v="79"/>
    <n v="0"/>
    <x v="5"/>
    <x v="1"/>
  </r>
  <r>
    <x v="13"/>
    <x v="80"/>
    <n v="16.666666666666668"/>
    <x v="5"/>
    <x v="1"/>
  </r>
  <r>
    <x v="13"/>
    <x v="76"/>
    <n v="66.666666666666671"/>
    <x v="5"/>
    <x v="1"/>
  </r>
  <r>
    <x v="14"/>
    <x v="77"/>
    <n v="0"/>
    <x v="5"/>
    <x v="1"/>
  </r>
  <r>
    <x v="14"/>
    <x v="78"/>
    <n v="0"/>
    <x v="5"/>
    <x v="1"/>
  </r>
  <r>
    <x v="14"/>
    <x v="79"/>
    <n v="0"/>
    <x v="5"/>
    <x v="1"/>
  </r>
  <r>
    <x v="14"/>
    <x v="80"/>
    <n v="15.384615384615385"/>
    <x v="5"/>
    <x v="1"/>
  </r>
  <r>
    <x v="14"/>
    <x v="76"/>
    <n v="7.6923076923076925"/>
    <x v="5"/>
    <x v="1"/>
  </r>
  <r>
    <x v="14"/>
    <x v="61"/>
    <n v="76.92307692307692"/>
    <x v="5"/>
    <x v="1"/>
  </r>
  <r>
    <x v="14"/>
    <x v="66"/>
    <n v="0"/>
    <x v="5"/>
    <x v="1"/>
  </r>
  <r>
    <x v="10"/>
    <x v="56"/>
    <n v="18.125"/>
    <x v="6"/>
    <x v="1"/>
  </r>
  <r>
    <x v="10"/>
    <x v="57"/>
    <n v="11.25"/>
    <x v="6"/>
    <x v="1"/>
  </r>
  <r>
    <x v="10"/>
    <x v="58"/>
    <n v="60.625"/>
    <x v="6"/>
    <x v="1"/>
  </r>
  <r>
    <x v="10"/>
    <x v="59"/>
    <n v="3.125"/>
    <x v="6"/>
    <x v="1"/>
  </r>
  <r>
    <x v="10"/>
    <x v="60"/>
    <n v="0"/>
    <x v="6"/>
    <x v="1"/>
  </r>
  <r>
    <x v="10"/>
    <x v="61"/>
    <n v="6.875"/>
    <x v="6"/>
    <x v="1"/>
  </r>
  <r>
    <x v="10"/>
    <x v="62"/>
    <n v="0"/>
    <x v="6"/>
    <x v="1"/>
  </r>
  <r>
    <x v="11"/>
    <x v="56"/>
    <n v="18.125"/>
    <x v="6"/>
    <x v="1"/>
  </r>
  <r>
    <x v="11"/>
    <x v="57"/>
    <n v="10.625"/>
    <x v="6"/>
    <x v="1"/>
  </r>
  <r>
    <x v="11"/>
    <x v="58"/>
    <n v="60"/>
    <x v="6"/>
    <x v="1"/>
  </r>
  <r>
    <x v="11"/>
    <x v="59"/>
    <n v="3.125"/>
    <x v="6"/>
    <x v="1"/>
  </r>
  <r>
    <x v="11"/>
    <x v="63"/>
    <n v="0"/>
    <x v="6"/>
    <x v="1"/>
  </r>
  <r>
    <x v="11"/>
    <x v="64"/>
    <n v="6.875"/>
    <x v="6"/>
    <x v="1"/>
  </r>
  <r>
    <x v="11"/>
    <x v="65"/>
    <n v="0"/>
    <x v="6"/>
    <x v="1"/>
  </r>
  <r>
    <x v="11"/>
    <x v="66"/>
    <n v="0"/>
    <x v="6"/>
    <x v="1"/>
  </r>
  <r>
    <x v="11"/>
    <x v="4"/>
    <n v="1.25"/>
    <x v="6"/>
    <x v="1"/>
  </r>
  <r>
    <x v="12"/>
    <x v="67"/>
    <n v="0"/>
    <x v="6"/>
    <x v="1"/>
  </r>
  <r>
    <x v="12"/>
    <x v="68"/>
    <n v="2.5"/>
    <x v="6"/>
    <x v="1"/>
  </r>
  <r>
    <x v="12"/>
    <x v="69"/>
    <n v="10"/>
    <x v="6"/>
    <x v="1"/>
  </r>
  <r>
    <x v="12"/>
    <x v="70"/>
    <n v="5.625"/>
    <x v="6"/>
    <x v="1"/>
  </r>
  <r>
    <x v="12"/>
    <x v="71"/>
    <n v="0"/>
    <x v="6"/>
    <x v="1"/>
  </r>
  <r>
    <x v="12"/>
    <x v="72"/>
    <n v="6.25"/>
    <x v="6"/>
    <x v="1"/>
  </r>
  <r>
    <x v="12"/>
    <x v="73"/>
    <n v="4.375"/>
    <x v="6"/>
    <x v="1"/>
  </r>
  <r>
    <x v="12"/>
    <x v="74"/>
    <n v="5"/>
    <x v="6"/>
    <x v="1"/>
  </r>
  <r>
    <x v="12"/>
    <x v="75"/>
    <n v="10"/>
    <x v="6"/>
    <x v="1"/>
  </r>
  <r>
    <x v="12"/>
    <x v="76"/>
    <n v="45"/>
    <x v="6"/>
    <x v="1"/>
  </r>
  <r>
    <x v="12"/>
    <x v="59"/>
    <n v="3.125"/>
    <x v="6"/>
    <x v="1"/>
  </r>
  <r>
    <x v="12"/>
    <x v="63"/>
    <n v="0"/>
    <x v="6"/>
    <x v="1"/>
  </r>
  <r>
    <x v="12"/>
    <x v="64"/>
    <n v="6.875"/>
    <x v="6"/>
    <x v="1"/>
  </r>
  <r>
    <x v="12"/>
    <x v="65"/>
    <n v="0"/>
    <x v="6"/>
    <x v="1"/>
  </r>
  <r>
    <x v="12"/>
    <x v="66"/>
    <n v="0"/>
    <x v="6"/>
    <x v="1"/>
  </r>
  <r>
    <x v="12"/>
    <x v="4"/>
    <n v="1.25"/>
    <x v="6"/>
    <x v="1"/>
  </r>
  <r>
    <x v="13"/>
    <x v="77"/>
    <n v="0"/>
    <x v="6"/>
    <x v="1"/>
  </r>
  <r>
    <x v="13"/>
    <x v="78"/>
    <n v="0"/>
    <x v="6"/>
    <x v="1"/>
  </r>
  <r>
    <x v="13"/>
    <x v="79"/>
    <n v="0"/>
    <x v="6"/>
    <x v="1"/>
  </r>
  <r>
    <x v="13"/>
    <x v="80"/>
    <n v="40"/>
    <x v="6"/>
    <x v="1"/>
  </r>
  <r>
    <x v="13"/>
    <x v="76"/>
    <n v="60"/>
    <x v="6"/>
    <x v="1"/>
  </r>
  <r>
    <x v="14"/>
    <x v="77"/>
    <n v="0"/>
    <x v="6"/>
    <x v="1"/>
  </r>
  <r>
    <x v="14"/>
    <x v="78"/>
    <n v="0"/>
    <x v="6"/>
    <x v="1"/>
  </r>
  <r>
    <x v="14"/>
    <x v="79"/>
    <n v="0"/>
    <x v="6"/>
    <x v="1"/>
  </r>
  <r>
    <x v="14"/>
    <x v="80"/>
    <n v="0"/>
    <x v="6"/>
    <x v="1"/>
  </r>
  <r>
    <x v="14"/>
    <x v="76"/>
    <n v="36.363636363636367"/>
    <x v="6"/>
    <x v="1"/>
  </r>
  <r>
    <x v="14"/>
    <x v="61"/>
    <n v="63.636363636363633"/>
    <x v="6"/>
    <x v="1"/>
  </r>
  <r>
    <x v="14"/>
    <x v="66"/>
    <n v="0"/>
    <x v="6"/>
    <x v="1"/>
  </r>
  <r>
    <x v="10"/>
    <x v="56"/>
    <n v="29.865771812080538"/>
    <x v="7"/>
    <x v="1"/>
  </r>
  <r>
    <x v="10"/>
    <x v="57"/>
    <n v="13.087248322147651"/>
    <x v="7"/>
    <x v="1"/>
  </r>
  <r>
    <x v="10"/>
    <x v="58"/>
    <n v="48.65771812080537"/>
    <x v="7"/>
    <x v="1"/>
  </r>
  <r>
    <x v="10"/>
    <x v="59"/>
    <n v="4.3624161073825505"/>
    <x v="7"/>
    <x v="1"/>
  </r>
  <r>
    <x v="10"/>
    <x v="60"/>
    <n v="0"/>
    <x v="7"/>
    <x v="1"/>
  </r>
  <r>
    <x v="10"/>
    <x v="61"/>
    <n v="4.026845637583893"/>
    <x v="7"/>
    <x v="1"/>
  </r>
  <r>
    <x v="10"/>
    <x v="62"/>
    <n v="0"/>
    <x v="7"/>
    <x v="1"/>
  </r>
  <r>
    <x v="11"/>
    <x v="56"/>
    <n v="29.19463087248322"/>
    <x v="7"/>
    <x v="1"/>
  </r>
  <r>
    <x v="11"/>
    <x v="57"/>
    <n v="12.080536912751677"/>
    <x v="7"/>
    <x v="1"/>
  </r>
  <r>
    <x v="11"/>
    <x v="58"/>
    <n v="47.986577181208055"/>
    <x v="7"/>
    <x v="1"/>
  </r>
  <r>
    <x v="11"/>
    <x v="59"/>
    <n v="3.6912751677852347"/>
    <x v="7"/>
    <x v="1"/>
  </r>
  <r>
    <x v="11"/>
    <x v="63"/>
    <n v="0"/>
    <x v="7"/>
    <x v="1"/>
  </r>
  <r>
    <x v="11"/>
    <x v="64"/>
    <n v="4.026845637583893"/>
    <x v="7"/>
    <x v="1"/>
  </r>
  <r>
    <x v="11"/>
    <x v="65"/>
    <n v="0"/>
    <x v="7"/>
    <x v="1"/>
  </r>
  <r>
    <x v="11"/>
    <x v="66"/>
    <n v="0"/>
    <x v="7"/>
    <x v="1"/>
  </r>
  <r>
    <x v="11"/>
    <x v="4"/>
    <n v="3.0201342281879193"/>
    <x v="7"/>
    <x v="1"/>
  </r>
  <r>
    <x v="12"/>
    <x v="67"/>
    <n v="0.33557046979865773"/>
    <x v="7"/>
    <x v="1"/>
  </r>
  <r>
    <x v="12"/>
    <x v="68"/>
    <n v="4.6979865771812079"/>
    <x v="7"/>
    <x v="1"/>
  </r>
  <r>
    <x v="12"/>
    <x v="69"/>
    <n v="22.818791946308725"/>
    <x v="7"/>
    <x v="1"/>
  </r>
  <r>
    <x v="12"/>
    <x v="70"/>
    <n v="1.3422818791946309"/>
    <x v="7"/>
    <x v="1"/>
  </r>
  <r>
    <x v="12"/>
    <x v="71"/>
    <n v="0"/>
    <x v="7"/>
    <x v="1"/>
  </r>
  <r>
    <x v="12"/>
    <x v="72"/>
    <n v="10.40268456375839"/>
    <x v="7"/>
    <x v="1"/>
  </r>
  <r>
    <x v="12"/>
    <x v="73"/>
    <n v="1.6778523489932886"/>
    <x v="7"/>
    <x v="1"/>
  </r>
  <r>
    <x v="12"/>
    <x v="74"/>
    <n v="4.3624161073825505"/>
    <x v="7"/>
    <x v="1"/>
  </r>
  <r>
    <x v="12"/>
    <x v="75"/>
    <n v="15.100671140939598"/>
    <x v="7"/>
    <x v="1"/>
  </r>
  <r>
    <x v="12"/>
    <x v="76"/>
    <n v="28.523489932885905"/>
    <x v="7"/>
    <x v="1"/>
  </r>
  <r>
    <x v="12"/>
    <x v="59"/>
    <n v="3.6912751677852347"/>
    <x v="7"/>
    <x v="1"/>
  </r>
  <r>
    <x v="12"/>
    <x v="63"/>
    <n v="0"/>
    <x v="7"/>
    <x v="1"/>
  </r>
  <r>
    <x v="12"/>
    <x v="64"/>
    <n v="4.026845637583893"/>
    <x v="7"/>
    <x v="1"/>
  </r>
  <r>
    <x v="12"/>
    <x v="65"/>
    <n v="0"/>
    <x v="7"/>
    <x v="1"/>
  </r>
  <r>
    <x v="12"/>
    <x v="66"/>
    <n v="0"/>
    <x v="7"/>
    <x v="1"/>
  </r>
  <r>
    <x v="12"/>
    <x v="4"/>
    <n v="3.0201342281879193"/>
    <x v="7"/>
    <x v="1"/>
  </r>
  <r>
    <x v="13"/>
    <x v="77"/>
    <n v="0"/>
    <x v="7"/>
    <x v="1"/>
  </r>
  <r>
    <x v="13"/>
    <x v="78"/>
    <n v="0"/>
    <x v="7"/>
    <x v="1"/>
  </r>
  <r>
    <x v="13"/>
    <x v="79"/>
    <n v="9.0909090909090917"/>
    <x v="7"/>
    <x v="1"/>
  </r>
  <r>
    <x v="13"/>
    <x v="80"/>
    <n v="9.0909090909090917"/>
    <x v="7"/>
    <x v="1"/>
  </r>
  <r>
    <x v="13"/>
    <x v="76"/>
    <n v="81.818181818181813"/>
    <x v="7"/>
    <x v="1"/>
  </r>
  <r>
    <x v="14"/>
    <x v="77"/>
    <n v="0"/>
    <x v="7"/>
    <x v="1"/>
  </r>
  <r>
    <x v="14"/>
    <x v="78"/>
    <n v="0"/>
    <x v="7"/>
    <x v="1"/>
  </r>
  <r>
    <x v="14"/>
    <x v="79"/>
    <n v="0"/>
    <x v="7"/>
    <x v="1"/>
  </r>
  <r>
    <x v="14"/>
    <x v="80"/>
    <n v="25"/>
    <x v="7"/>
    <x v="1"/>
  </r>
  <r>
    <x v="14"/>
    <x v="76"/>
    <n v="8.3333333333333339"/>
    <x v="7"/>
    <x v="1"/>
  </r>
  <r>
    <x v="14"/>
    <x v="61"/>
    <n v="66.666666666666671"/>
    <x v="7"/>
    <x v="1"/>
  </r>
  <r>
    <x v="14"/>
    <x v="66"/>
    <n v="0"/>
    <x v="7"/>
    <x v="1"/>
  </r>
  <r>
    <x v="10"/>
    <x v="56"/>
    <n v="23.443223443223442"/>
    <x v="8"/>
    <x v="1"/>
  </r>
  <r>
    <x v="10"/>
    <x v="57"/>
    <n v="13.91941391941392"/>
    <x v="8"/>
    <x v="1"/>
  </r>
  <r>
    <x v="10"/>
    <x v="58"/>
    <n v="60.439560439560438"/>
    <x v="8"/>
    <x v="1"/>
  </r>
  <r>
    <x v="10"/>
    <x v="59"/>
    <n v="0.36630036630036628"/>
    <x v="8"/>
    <x v="1"/>
  </r>
  <r>
    <x v="10"/>
    <x v="60"/>
    <n v="0"/>
    <x v="8"/>
    <x v="1"/>
  </r>
  <r>
    <x v="10"/>
    <x v="61"/>
    <n v="1.8315018315018314"/>
    <x v="8"/>
    <x v="1"/>
  </r>
  <r>
    <x v="10"/>
    <x v="62"/>
    <n v="0"/>
    <x v="8"/>
    <x v="1"/>
  </r>
  <r>
    <x v="11"/>
    <x v="56"/>
    <n v="23.443223443223442"/>
    <x v="8"/>
    <x v="1"/>
  </r>
  <r>
    <x v="11"/>
    <x v="57"/>
    <n v="12.454212454212454"/>
    <x v="8"/>
    <x v="1"/>
  </r>
  <r>
    <x v="11"/>
    <x v="58"/>
    <n v="59.706959706959708"/>
    <x v="8"/>
    <x v="1"/>
  </r>
  <r>
    <x v="11"/>
    <x v="59"/>
    <n v="0.36630036630036628"/>
    <x v="8"/>
    <x v="1"/>
  </r>
  <r>
    <x v="11"/>
    <x v="63"/>
    <n v="0"/>
    <x v="8"/>
    <x v="1"/>
  </r>
  <r>
    <x v="11"/>
    <x v="64"/>
    <n v="1.8315018315018314"/>
    <x v="8"/>
    <x v="1"/>
  </r>
  <r>
    <x v="11"/>
    <x v="65"/>
    <n v="0"/>
    <x v="8"/>
    <x v="1"/>
  </r>
  <r>
    <x v="11"/>
    <x v="66"/>
    <n v="0"/>
    <x v="8"/>
    <x v="1"/>
  </r>
  <r>
    <x v="11"/>
    <x v="4"/>
    <n v="2.197802197802198"/>
    <x v="8"/>
    <x v="1"/>
  </r>
  <r>
    <x v="12"/>
    <x v="67"/>
    <n v="0"/>
    <x v="8"/>
    <x v="1"/>
  </r>
  <r>
    <x v="12"/>
    <x v="68"/>
    <n v="6.9597069597069599"/>
    <x v="8"/>
    <x v="1"/>
  </r>
  <r>
    <x v="12"/>
    <x v="69"/>
    <n v="13.553113553113553"/>
    <x v="8"/>
    <x v="1"/>
  </r>
  <r>
    <x v="12"/>
    <x v="70"/>
    <n v="2.9304029304029302"/>
    <x v="8"/>
    <x v="1"/>
  </r>
  <r>
    <x v="12"/>
    <x v="71"/>
    <n v="0.73260073260073255"/>
    <x v="8"/>
    <x v="1"/>
  </r>
  <r>
    <x v="12"/>
    <x v="72"/>
    <n v="9.1575091575091569"/>
    <x v="8"/>
    <x v="1"/>
  </r>
  <r>
    <x v="12"/>
    <x v="73"/>
    <n v="2.5641025641025643"/>
    <x v="8"/>
    <x v="1"/>
  </r>
  <r>
    <x v="12"/>
    <x v="74"/>
    <n v="5.4945054945054945"/>
    <x v="8"/>
    <x v="1"/>
  </r>
  <r>
    <x v="12"/>
    <x v="75"/>
    <n v="13.186813186813186"/>
    <x v="8"/>
    <x v="1"/>
  </r>
  <r>
    <x v="12"/>
    <x v="76"/>
    <n v="41.025641025641029"/>
    <x v="8"/>
    <x v="1"/>
  </r>
  <r>
    <x v="12"/>
    <x v="59"/>
    <n v="0.36630036630036628"/>
    <x v="8"/>
    <x v="1"/>
  </r>
  <r>
    <x v="12"/>
    <x v="63"/>
    <n v="0"/>
    <x v="8"/>
    <x v="1"/>
  </r>
  <r>
    <x v="12"/>
    <x v="64"/>
    <n v="1.8315018315018314"/>
    <x v="8"/>
    <x v="1"/>
  </r>
  <r>
    <x v="12"/>
    <x v="65"/>
    <n v="0"/>
    <x v="8"/>
    <x v="1"/>
  </r>
  <r>
    <x v="12"/>
    <x v="66"/>
    <n v="0"/>
    <x v="8"/>
    <x v="1"/>
  </r>
  <r>
    <x v="12"/>
    <x v="4"/>
    <n v="2.197802197802198"/>
    <x v="8"/>
    <x v="1"/>
  </r>
  <r>
    <x v="13"/>
    <x v="77"/>
    <n v="0"/>
    <x v="8"/>
    <x v="1"/>
  </r>
  <r>
    <x v="13"/>
    <x v="78"/>
    <n v="0"/>
    <x v="8"/>
    <x v="1"/>
  </r>
  <r>
    <x v="13"/>
    <x v="79"/>
    <n v="0"/>
    <x v="8"/>
    <x v="1"/>
  </r>
  <r>
    <x v="13"/>
    <x v="80"/>
    <n v="100"/>
    <x v="8"/>
    <x v="1"/>
  </r>
  <r>
    <x v="13"/>
    <x v="76"/>
    <n v="0"/>
    <x v="8"/>
    <x v="1"/>
  </r>
  <r>
    <x v="14"/>
    <x v="77"/>
    <n v="0"/>
    <x v="8"/>
    <x v="1"/>
  </r>
  <r>
    <x v="14"/>
    <x v="78"/>
    <n v="0"/>
    <x v="8"/>
    <x v="1"/>
  </r>
  <r>
    <x v="14"/>
    <x v="79"/>
    <n v="0"/>
    <x v="8"/>
    <x v="1"/>
  </r>
  <r>
    <x v="14"/>
    <x v="80"/>
    <n v="0"/>
    <x v="8"/>
    <x v="1"/>
  </r>
  <r>
    <x v="14"/>
    <x v="76"/>
    <n v="0"/>
    <x v="8"/>
    <x v="1"/>
  </r>
  <r>
    <x v="14"/>
    <x v="61"/>
    <n v="100"/>
    <x v="8"/>
    <x v="1"/>
  </r>
  <r>
    <x v="14"/>
    <x v="66"/>
    <n v="0"/>
    <x v="8"/>
    <x v="1"/>
  </r>
  <r>
    <x v="10"/>
    <x v="56"/>
    <n v="35.174418604651166"/>
    <x v="9"/>
    <x v="1"/>
  </r>
  <r>
    <x v="10"/>
    <x v="57"/>
    <n v="16.86046511627907"/>
    <x v="9"/>
    <x v="1"/>
  </r>
  <r>
    <x v="10"/>
    <x v="58"/>
    <n v="38.081395348837212"/>
    <x v="9"/>
    <x v="1"/>
  </r>
  <r>
    <x v="10"/>
    <x v="59"/>
    <n v="2.9069767441860463"/>
    <x v="9"/>
    <x v="1"/>
  </r>
  <r>
    <x v="10"/>
    <x v="60"/>
    <n v="0.58139534883720934"/>
    <x v="9"/>
    <x v="1"/>
  </r>
  <r>
    <x v="10"/>
    <x v="61"/>
    <n v="6.3953488372093021"/>
    <x v="9"/>
    <x v="1"/>
  </r>
  <r>
    <x v="10"/>
    <x v="62"/>
    <n v="0"/>
    <x v="9"/>
    <x v="1"/>
  </r>
  <r>
    <x v="11"/>
    <x v="56"/>
    <n v="35.174418604651166"/>
    <x v="9"/>
    <x v="1"/>
  </r>
  <r>
    <x v="11"/>
    <x v="57"/>
    <n v="16.86046511627907"/>
    <x v="9"/>
    <x v="1"/>
  </r>
  <r>
    <x v="11"/>
    <x v="58"/>
    <n v="37.790697674418603"/>
    <x v="9"/>
    <x v="1"/>
  </r>
  <r>
    <x v="11"/>
    <x v="59"/>
    <n v="2.9069767441860463"/>
    <x v="9"/>
    <x v="1"/>
  </r>
  <r>
    <x v="11"/>
    <x v="63"/>
    <n v="0.58139534883720934"/>
    <x v="9"/>
    <x v="1"/>
  </r>
  <r>
    <x v="11"/>
    <x v="64"/>
    <n v="6.3953488372093021"/>
    <x v="9"/>
    <x v="1"/>
  </r>
  <r>
    <x v="11"/>
    <x v="65"/>
    <n v="0"/>
    <x v="9"/>
    <x v="1"/>
  </r>
  <r>
    <x v="11"/>
    <x v="66"/>
    <n v="0"/>
    <x v="9"/>
    <x v="1"/>
  </r>
  <r>
    <x v="11"/>
    <x v="4"/>
    <n v="0.29069767441860467"/>
    <x v="9"/>
    <x v="1"/>
  </r>
  <r>
    <x v="12"/>
    <x v="67"/>
    <n v="0"/>
    <x v="9"/>
    <x v="1"/>
  </r>
  <r>
    <x v="12"/>
    <x v="68"/>
    <n v="2.6162790697674421"/>
    <x v="9"/>
    <x v="1"/>
  </r>
  <r>
    <x v="12"/>
    <x v="69"/>
    <n v="30.523255813953487"/>
    <x v="9"/>
    <x v="1"/>
  </r>
  <r>
    <x v="12"/>
    <x v="70"/>
    <n v="2.0348837209302326"/>
    <x v="9"/>
    <x v="1"/>
  </r>
  <r>
    <x v="12"/>
    <x v="71"/>
    <n v="0"/>
    <x v="9"/>
    <x v="1"/>
  </r>
  <r>
    <x v="12"/>
    <x v="72"/>
    <n v="11.918604651162791"/>
    <x v="9"/>
    <x v="1"/>
  </r>
  <r>
    <x v="12"/>
    <x v="73"/>
    <n v="4.941860465116279"/>
    <x v="9"/>
    <x v="1"/>
  </r>
  <r>
    <x v="12"/>
    <x v="74"/>
    <n v="2.0348837209302326"/>
    <x v="9"/>
    <x v="1"/>
  </r>
  <r>
    <x v="12"/>
    <x v="75"/>
    <n v="9.8837209302325579"/>
    <x v="9"/>
    <x v="1"/>
  </r>
  <r>
    <x v="12"/>
    <x v="76"/>
    <n v="25.872093023255815"/>
    <x v="9"/>
    <x v="1"/>
  </r>
  <r>
    <x v="12"/>
    <x v="59"/>
    <n v="2.9069767441860463"/>
    <x v="9"/>
    <x v="1"/>
  </r>
  <r>
    <x v="12"/>
    <x v="63"/>
    <n v="0.58139534883720934"/>
    <x v="9"/>
    <x v="1"/>
  </r>
  <r>
    <x v="12"/>
    <x v="64"/>
    <n v="6.3953488372093021"/>
    <x v="9"/>
    <x v="1"/>
  </r>
  <r>
    <x v="12"/>
    <x v="65"/>
    <n v="0"/>
    <x v="9"/>
    <x v="1"/>
  </r>
  <r>
    <x v="12"/>
    <x v="66"/>
    <n v="0"/>
    <x v="9"/>
    <x v="1"/>
  </r>
  <r>
    <x v="12"/>
    <x v="4"/>
    <n v="0.29069767441860467"/>
    <x v="9"/>
    <x v="1"/>
  </r>
  <r>
    <x v="13"/>
    <x v="77"/>
    <n v="0"/>
    <x v="9"/>
    <x v="1"/>
  </r>
  <r>
    <x v="13"/>
    <x v="78"/>
    <n v="0"/>
    <x v="9"/>
    <x v="1"/>
  </r>
  <r>
    <x v="13"/>
    <x v="79"/>
    <n v="0"/>
    <x v="9"/>
    <x v="1"/>
  </r>
  <r>
    <x v="13"/>
    <x v="80"/>
    <n v="20"/>
    <x v="9"/>
    <x v="1"/>
  </r>
  <r>
    <x v="13"/>
    <x v="76"/>
    <n v="80"/>
    <x v="9"/>
    <x v="1"/>
  </r>
  <r>
    <x v="14"/>
    <x v="77"/>
    <n v="0"/>
    <x v="9"/>
    <x v="1"/>
  </r>
  <r>
    <x v="14"/>
    <x v="78"/>
    <n v="0"/>
    <x v="9"/>
    <x v="1"/>
  </r>
  <r>
    <x v="14"/>
    <x v="79"/>
    <n v="0"/>
    <x v="9"/>
    <x v="1"/>
  </r>
  <r>
    <x v="14"/>
    <x v="80"/>
    <n v="13.636363636363637"/>
    <x v="9"/>
    <x v="1"/>
  </r>
  <r>
    <x v="14"/>
    <x v="76"/>
    <n v="27.272727272727273"/>
    <x v="9"/>
    <x v="1"/>
  </r>
  <r>
    <x v="14"/>
    <x v="61"/>
    <n v="59.090909090909093"/>
    <x v="9"/>
    <x v="1"/>
  </r>
  <r>
    <x v="14"/>
    <x v="66"/>
    <n v="0"/>
    <x v="9"/>
    <x v="1"/>
  </r>
  <r>
    <x v="10"/>
    <x v="56"/>
    <n v="61.133603238866399"/>
    <x v="10"/>
    <x v="1"/>
  </r>
  <r>
    <x v="10"/>
    <x v="57"/>
    <n v="6.4777327935222671"/>
    <x v="10"/>
    <x v="1"/>
  </r>
  <r>
    <x v="10"/>
    <x v="58"/>
    <n v="16.194331983805668"/>
    <x v="10"/>
    <x v="1"/>
  </r>
  <r>
    <x v="10"/>
    <x v="59"/>
    <n v="12.145748987854251"/>
    <x v="10"/>
    <x v="1"/>
  </r>
  <r>
    <x v="10"/>
    <x v="60"/>
    <n v="0.40485829959514169"/>
    <x v="10"/>
    <x v="1"/>
  </r>
  <r>
    <x v="10"/>
    <x v="61"/>
    <n v="3.6437246963562755"/>
    <x v="10"/>
    <x v="1"/>
  </r>
  <r>
    <x v="10"/>
    <x v="62"/>
    <n v="0"/>
    <x v="10"/>
    <x v="1"/>
  </r>
  <r>
    <x v="11"/>
    <x v="56"/>
    <n v="61.133603238866399"/>
    <x v="10"/>
    <x v="1"/>
  </r>
  <r>
    <x v="11"/>
    <x v="57"/>
    <n v="6.4777327935222671"/>
    <x v="10"/>
    <x v="1"/>
  </r>
  <r>
    <x v="11"/>
    <x v="58"/>
    <n v="16.194331983805668"/>
    <x v="10"/>
    <x v="1"/>
  </r>
  <r>
    <x v="11"/>
    <x v="59"/>
    <n v="12.145748987854251"/>
    <x v="10"/>
    <x v="1"/>
  </r>
  <r>
    <x v="11"/>
    <x v="63"/>
    <n v="0.40485829959514169"/>
    <x v="10"/>
    <x v="1"/>
  </r>
  <r>
    <x v="11"/>
    <x v="64"/>
    <n v="3.6437246963562755"/>
    <x v="10"/>
    <x v="1"/>
  </r>
  <r>
    <x v="11"/>
    <x v="65"/>
    <n v="0"/>
    <x v="10"/>
    <x v="1"/>
  </r>
  <r>
    <x v="11"/>
    <x v="66"/>
    <n v="0"/>
    <x v="10"/>
    <x v="1"/>
  </r>
  <r>
    <x v="11"/>
    <x v="4"/>
    <n v="0"/>
    <x v="10"/>
    <x v="1"/>
  </r>
  <r>
    <x v="12"/>
    <x v="67"/>
    <n v="1.214574898785425"/>
    <x v="10"/>
    <x v="1"/>
  </r>
  <r>
    <x v="12"/>
    <x v="68"/>
    <n v="6.0728744939271255"/>
    <x v="10"/>
    <x v="1"/>
  </r>
  <r>
    <x v="12"/>
    <x v="69"/>
    <n v="48.582995951417004"/>
    <x v="10"/>
    <x v="1"/>
  </r>
  <r>
    <x v="12"/>
    <x v="70"/>
    <n v="5.2631578947368425"/>
    <x v="10"/>
    <x v="1"/>
  </r>
  <r>
    <x v="12"/>
    <x v="71"/>
    <n v="0"/>
    <x v="10"/>
    <x v="1"/>
  </r>
  <r>
    <x v="12"/>
    <x v="72"/>
    <n v="3.6437246963562755"/>
    <x v="10"/>
    <x v="1"/>
  </r>
  <r>
    <x v="12"/>
    <x v="73"/>
    <n v="2.834008097165992"/>
    <x v="10"/>
    <x v="1"/>
  </r>
  <r>
    <x v="12"/>
    <x v="74"/>
    <n v="0.80971659919028338"/>
    <x v="10"/>
    <x v="1"/>
  </r>
  <r>
    <x v="12"/>
    <x v="75"/>
    <n v="1.6194331983805668"/>
    <x v="10"/>
    <x v="1"/>
  </r>
  <r>
    <x v="12"/>
    <x v="76"/>
    <n v="13.765182186234817"/>
    <x v="10"/>
    <x v="1"/>
  </r>
  <r>
    <x v="12"/>
    <x v="59"/>
    <n v="12.145748987854251"/>
    <x v="10"/>
    <x v="1"/>
  </r>
  <r>
    <x v="12"/>
    <x v="63"/>
    <n v="0.40485829959514169"/>
    <x v="10"/>
    <x v="1"/>
  </r>
  <r>
    <x v="12"/>
    <x v="64"/>
    <n v="3.6437246963562755"/>
    <x v="10"/>
    <x v="1"/>
  </r>
  <r>
    <x v="12"/>
    <x v="65"/>
    <n v="0"/>
    <x v="10"/>
    <x v="1"/>
  </r>
  <r>
    <x v="12"/>
    <x v="66"/>
    <n v="0"/>
    <x v="10"/>
    <x v="1"/>
  </r>
  <r>
    <x v="12"/>
    <x v="4"/>
    <n v="0"/>
    <x v="10"/>
    <x v="1"/>
  </r>
  <r>
    <x v="13"/>
    <x v="77"/>
    <n v="0"/>
    <x v="10"/>
    <x v="1"/>
  </r>
  <r>
    <x v="13"/>
    <x v="78"/>
    <n v="0"/>
    <x v="10"/>
    <x v="1"/>
  </r>
  <r>
    <x v="13"/>
    <x v="79"/>
    <n v="6.666666666666667"/>
    <x v="10"/>
    <x v="1"/>
  </r>
  <r>
    <x v="13"/>
    <x v="80"/>
    <n v="40"/>
    <x v="10"/>
    <x v="1"/>
  </r>
  <r>
    <x v="13"/>
    <x v="76"/>
    <n v="53.333333333333336"/>
    <x v="10"/>
    <x v="1"/>
  </r>
  <r>
    <x v="14"/>
    <x v="77"/>
    <n v="0"/>
    <x v="10"/>
    <x v="1"/>
  </r>
  <r>
    <x v="14"/>
    <x v="78"/>
    <n v="0"/>
    <x v="10"/>
    <x v="1"/>
  </r>
  <r>
    <x v="14"/>
    <x v="79"/>
    <n v="0"/>
    <x v="10"/>
    <x v="1"/>
  </r>
  <r>
    <x v="14"/>
    <x v="80"/>
    <n v="33.333333333333336"/>
    <x v="10"/>
    <x v="1"/>
  </r>
  <r>
    <x v="14"/>
    <x v="76"/>
    <n v="0"/>
    <x v="10"/>
    <x v="1"/>
  </r>
  <r>
    <x v="14"/>
    <x v="61"/>
    <n v="66.666666666666671"/>
    <x v="10"/>
    <x v="1"/>
  </r>
  <r>
    <x v="14"/>
    <x v="66"/>
    <n v="0"/>
    <x v="10"/>
    <x v="1"/>
  </r>
  <r>
    <x v="10"/>
    <x v="56"/>
    <n v="69.629629629629633"/>
    <x v="11"/>
    <x v="1"/>
  </r>
  <r>
    <x v="10"/>
    <x v="57"/>
    <n v="5.9259259259259256"/>
    <x v="11"/>
    <x v="1"/>
  </r>
  <r>
    <x v="10"/>
    <x v="58"/>
    <n v="3.3333333333333335"/>
    <x v="11"/>
    <x v="1"/>
  </r>
  <r>
    <x v="10"/>
    <x v="59"/>
    <n v="8.518518518518519"/>
    <x v="11"/>
    <x v="1"/>
  </r>
  <r>
    <x v="10"/>
    <x v="60"/>
    <n v="0.37037037037037035"/>
    <x v="11"/>
    <x v="1"/>
  </r>
  <r>
    <x v="10"/>
    <x v="61"/>
    <n v="12.222222222222221"/>
    <x v="11"/>
    <x v="1"/>
  </r>
  <r>
    <x v="10"/>
    <x v="62"/>
    <n v="0"/>
    <x v="11"/>
    <x v="1"/>
  </r>
  <r>
    <x v="11"/>
    <x v="56"/>
    <n v="69.629629629629633"/>
    <x v="11"/>
    <x v="1"/>
  </r>
  <r>
    <x v="11"/>
    <x v="57"/>
    <n v="5.9259259259259256"/>
    <x v="11"/>
    <x v="1"/>
  </r>
  <r>
    <x v="11"/>
    <x v="58"/>
    <n v="3.3333333333333335"/>
    <x v="11"/>
    <x v="1"/>
  </r>
  <r>
    <x v="11"/>
    <x v="59"/>
    <n v="7.7777777777777777"/>
    <x v="11"/>
    <x v="1"/>
  </r>
  <r>
    <x v="11"/>
    <x v="63"/>
    <n v="0.37037037037037035"/>
    <x v="11"/>
    <x v="1"/>
  </r>
  <r>
    <x v="11"/>
    <x v="64"/>
    <n v="12.222222222222221"/>
    <x v="11"/>
    <x v="1"/>
  </r>
  <r>
    <x v="11"/>
    <x v="65"/>
    <n v="0"/>
    <x v="11"/>
    <x v="1"/>
  </r>
  <r>
    <x v="11"/>
    <x v="66"/>
    <n v="0"/>
    <x v="11"/>
    <x v="1"/>
  </r>
  <r>
    <x v="11"/>
    <x v="4"/>
    <n v="0.7407407407407407"/>
    <x v="11"/>
    <x v="1"/>
  </r>
  <r>
    <x v="12"/>
    <x v="67"/>
    <n v="0.7407407407407407"/>
    <x v="11"/>
    <x v="1"/>
  </r>
  <r>
    <x v="12"/>
    <x v="68"/>
    <n v="6.2962962962962967"/>
    <x v="11"/>
    <x v="1"/>
  </r>
  <r>
    <x v="12"/>
    <x v="69"/>
    <n v="53.333333333333336"/>
    <x v="11"/>
    <x v="1"/>
  </r>
  <r>
    <x v="12"/>
    <x v="70"/>
    <n v="9.2592592592592595"/>
    <x v="11"/>
    <x v="1"/>
  </r>
  <r>
    <x v="12"/>
    <x v="71"/>
    <n v="0"/>
    <x v="11"/>
    <x v="1"/>
  </r>
  <r>
    <x v="12"/>
    <x v="72"/>
    <n v="2.5925925925925926"/>
    <x v="11"/>
    <x v="1"/>
  </r>
  <r>
    <x v="12"/>
    <x v="73"/>
    <n v="3.3333333333333335"/>
    <x v="11"/>
    <x v="1"/>
  </r>
  <r>
    <x v="12"/>
    <x v="74"/>
    <n v="1.1111111111111112"/>
    <x v="11"/>
    <x v="1"/>
  </r>
  <r>
    <x v="12"/>
    <x v="75"/>
    <n v="0.37037037037037035"/>
    <x v="11"/>
    <x v="1"/>
  </r>
  <r>
    <x v="12"/>
    <x v="76"/>
    <n v="1.8518518518518519"/>
    <x v="11"/>
    <x v="1"/>
  </r>
  <r>
    <x v="12"/>
    <x v="59"/>
    <n v="7.7777777777777777"/>
    <x v="11"/>
    <x v="1"/>
  </r>
  <r>
    <x v="12"/>
    <x v="63"/>
    <n v="0.37037037037037035"/>
    <x v="11"/>
    <x v="1"/>
  </r>
  <r>
    <x v="12"/>
    <x v="64"/>
    <n v="12.222222222222221"/>
    <x v="11"/>
    <x v="1"/>
  </r>
  <r>
    <x v="12"/>
    <x v="65"/>
    <n v="0"/>
    <x v="11"/>
    <x v="1"/>
  </r>
  <r>
    <x v="12"/>
    <x v="66"/>
    <n v="0"/>
    <x v="11"/>
    <x v="1"/>
  </r>
  <r>
    <x v="12"/>
    <x v="4"/>
    <n v="0.7407407407407407"/>
    <x v="11"/>
    <x v="1"/>
  </r>
  <r>
    <x v="13"/>
    <x v="77"/>
    <n v="0"/>
    <x v="11"/>
    <x v="1"/>
  </r>
  <r>
    <x v="13"/>
    <x v="78"/>
    <n v="0"/>
    <x v="11"/>
    <x v="1"/>
  </r>
  <r>
    <x v="13"/>
    <x v="79"/>
    <n v="9.5238095238095237"/>
    <x v="11"/>
    <x v="1"/>
  </r>
  <r>
    <x v="13"/>
    <x v="80"/>
    <n v="28.571428571428573"/>
    <x v="11"/>
    <x v="1"/>
  </r>
  <r>
    <x v="13"/>
    <x v="76"/>
    <n v="61.904761904761905"/>
    <x v="11"/>
    <x v="1"/>
  </r>
  <r>
    <x v="14"/>
    <x v="77"/>
    <n v="0"/>
    <x v="11"/>
    <x v="1"/>
  </r>
  <r>
    <x v="14"/>
    <x v="78"/>
    <n v="6.0606060606060606"/>
    <x v="11"/>
    <x v="1"/>
  </r>
  <r>
    <x v="14"/>
    <x v="79"/>
    <n v="3.0303030303030303"/>
    <x v="11"/>
    <x v="1"/>
  </r>
  <r>
    <x v="14"/>
    <x v="80"/>
    <n v="15.151515151515152"/>
    <x v="11"/>
    <x v="1"/>
  </r>
  <r>
    <x v="14"/>
    <x v="76"/>
    <n v="30.303030303030305"/>
    <x v="11"/>
    <x v="1"/>
  </r>
  <r>
    <x v="14"/>
    <x v="61"/>
    <n v="45.454545454545453"/>
    <x v="11"/>
    <x v="1"/>
  </r>
  <r>
    <x v="14"/>
    <x v="66"/>
    <n v="0"/>
    <x v="11"/>
    <x v="1"/>
  </r>
  <r>
    <x v="10"/>
    <x v="56"/>
    <n v="59.523809523809526"/>
    <x v="12"/>
    <x v="1"/>
  </r>
  <r>
    <x v="10"/>
    <x v="57"/>
    <n v="11.564625850340136"/>
    <x v="12"/>
    <x v="1"/>
  </r>
  <r>
    <x v="10"/>
    <x v="58"/>
    <n v="8.8435374149659864"/>
    <x v="12"/>
    <x v="1"/>
  </r>
  <r>
    <x v="10"/>
    <x v="59"/>
    <n v="6.8027210884353737"/>
    <x v="12"/>
    <x v="1"/>
  </r>
  <r>
    <x v="10"/>
    <x v="60"/>
    <n v="0"/>
    <x v="12"/>
    <x v="1"/>
  </r>
  <r>
    <x v="10"/>
    <x v="61"/>
    <n v="12.92517006802721"/>
    <x v="12"/>
    <x v="1"/>
  </r>
  <r>
    <x v="10"/>
    <x v="62"/>
    <n v="0.3401360544217687"/>
    <x v="12"/>
    <x v="1"/>
  </r>
  <r>
    <x v="11"/>
    <x v="56"/>
    <n v="59.183673469387756"/>
    <x v="12"/>
    <x v="1"/>
  </r>
  <r>
    <x v="11"/>
    <x v="57"/>
    <n v="11.224489795918368"/>
    <x v="12"/>
    <x v="1"/>
  </r>
  <r>
    <x v="11"/>
    <x v="58"/>
    <n v="8.5034013605442169"/>
    <x v="12"/>
    <x v="1"/>
  </r>
  <r>
    <x v="11"/>
    <x v="59"/>
    <n v="6.1224489795918364"/>
    <x v="12"/>
    <x v="1"/>
  </r>
  <r>
    <x v="11"/>
    <x v="63"/>
    <n v="0"/>
    <x v="12"/>
    <x v="1"/>
  </r>
  <r>
    <x v="11"/>
    <x v="64"/>
    <n v="12.92517006802721"/>
    <x v="12"/>
    <x v="1"/>
  </r>
  <r>
    <x v="11"/>
    <x v="65"/>
    <n v="0.3401360544217687"/>
    <x v="12"/>
    <x v="1"/>
  </r>
  <r>
    <x v="11"/>
    <x v="66"/>
    <n v="0"/>
    <x v="12"/>
    <x v="1"/>
  </r>
  <r>
    <x v="11"/>
    <x v="4"/>
    <n v="1.7006802721088434"/>
    <x v="12"/>
    <x v="1"/>
  </r>
  <r>
    <x v="12"/>
    <x v="67"/>
    <n v="1.3605442176870748"/>
    <x v="12"/>
    <x v="1"/>
  </r>
  <r>
    <x v="12"/>
    <x v="68"/>
    <n v="7.1428571428571432"/>
    <x v="12"/>
    <x v="1"/>
  </r>
  <r>
    <x v="12"/>
    <x v="69"/>
    <n v="46.598639455782312"/>
    <x v="12"/>
    <x v="1"/>
  </r>
  <r>
    <x v="12"/>
    <x v="70"/>
    <n v="4.0816326530612246"/>
    <x v="12"/>
    <x v="1"/>
  </r>
  <r>
    <x v="12"/>
    <x v="71"/>
    <n v="0"/>
    <x v="12"/>
    <x v="1"/>
  </r>
  <r>
    <x v="12"/>
    <x v="72"/>
    <n v="6.1224489795918364"/>
    <x v="12"/>
    <x v="1"/>
  </r>
  <r>
    <x v="12"/>
    <x v="73"/>
    <n v="5.1020408163265305"/>
    <x v="12"/>
    <x v="1"/>
  </r>
  <r>
    <x v="12"/>
    <x v="74"/>
    <n v="0.3401360544217687"/>
    <x v="12"/>
    <x v="1"/>
  </r>
  <r>
    <x v="12"/>
    <x v="75"/>
    <n v="1.7006802721088434"/>
    <x v="12"/>
    <x v="1"/>
  </r>
  <r>
    <x v="12"/>
    <x v="76"/>
    <n v="6.4625850340136051"/>
    <x v="12"/>
    <x v="1"/>
  </r>
  <r>
    <x v="12"/>
    <x v="59"/>
    <n v="6.1224489795918364"/>
    <x v="12"/>
    <x v="1"/>
  </r>
  <r>
    <x v="12"/>
    <x v="63"/>
    <n v="0"/>
    <x v="12"/>
    <x v="1"/>
  </r>
  <r>
    <x v="12"/>
    <x v="64"/>
    <n v="12.92517006802721"/>
    <x v="12"/>
    <x v="1"/>
  </r>
  <r>
    <x v="12"/>
    <x v="65"/>
    <n v="0.3401360544217687"/>
    <x v="12"/>
    <x v="1"/>
  </r>
  <r>
    <x v="12"/>
    <x v="66"/>
    <n v="0"/>
    <x v="12"/>
    <x v="1"/>
  </r>
  <r>
    <x v="12"/>
    <x v="4"/>
    <n v="1.7006802721088434"/>
    <x v="12"/>
    <x v="1"/>
  </r>
  <r>
    <x v="13"/>
    <x v="77"/>
    <n v="0"/>
    <x v="12"/>
    <x v="1"/>
  </r>
  <r>
    <x v="13"/>
    <x v="78"/>
    <n v="0"/>
    <x v="12"/>
    <x v="1"/>
  </r>
  <r>
    <x v="13"/>
    <x v="79"/>
    <n v="11.111111111111111"/>
    <x v="12"/>
    <x v="1"/>
  </r>
  <r>
    <x v="13"/>
    <x v="80"/>
    <n v="33.333333333333336"/>
    <x v="12"/>
    <x v="1"/>
  </r>
  <r>
    <x v="13"/>
    <x v="76"/>
    <n v="55.555555555555557"/>
    <x v="12"/>
    <x v="1"/>
  </r>
  <r>
    <x v="14"/>
    <x v="77"/>
    <n v="2.6315789473684212"/>
    <x v="12"/>
    <x v="1"/>
  </r>
  <r>
    <x v="14"/>
    <x v="78"/>
    <n v="2.6315789473684212"/>
    <x v="12"/>
    <x v="1"/>
  </r>
  <r>
    <x v="14"/>
    <x v="79"/>
    <n v="0"/>
    <x v="12"/>
    <x v="1"/>
  </r>
  <r>
    <x v="14"/>
    <x v="80"/>
    <n v="21.05263157894737"/>
    <x v="12"/>
    <x v="1"/>
  </r>
  <r>
    <x v="14"/>
    <x v="76"/>
    <n v="18.421052631578949"/>
    <x v="12"/>
    <x v="1"/>
  </r>
  <r>
    <x v="14"/>
    <x v="61"/>
    <n v="0"/>
    <x v="12"/>
    <x v="1"/>
  </r>
  <r>
    <x v="14"/>
    <x v="66"/>
    <n v="0"/>
    <x v="12"/>
    <x v="1"/>
  </r>
  <r>
    <x v="10"/>
    <x v="56"/>
    <n v="51.92307692307692"/>
    <x v="13"/>
    <x v="1"/>
  </r>
  <r>
    <x v="10"/>
    <x v="57"/>
    <n v="14.743589743589743"/>
    <x v="13"/>
    <x v="1"/>
  </r>
  <r>
    <x v="10"/>
    <x v="58"/>
    <n v="18.589743589743591"/>
    <x v="13"/>
    <x v="1"/>
  </r>
  <r>
    <x v="10"/>
    <x v="59"/>
    <n v="2.5641025641025643"/>
    <x v="13"/>
    <x v="1"/>
  </r>
  <r>
    <x v="10"/>
    <x v="60"/>
    <n v="1.2820512820512822"/>
    <x v="13"/>
    <x v="1"/>
  </r>
  <r>
    <x v="10"/>
    <x v="61"/>
    <n v="10.897435897435898"/>
    <x v="13"/>
    <x v="1"/>
  </r>
  <r>
    <x v="10"/>
    <x v="62"/>
    <n v="0"/>
    <x v="13"/>
    <x v="1"/>
  </r>
  <r>
    <x v="11"/>
    <x v="56"/>
    <n v="51.92307692307692"/>
    <x v="13"/>
    <x v="1"/>
  </r>
  <r>
    <x v="11"/>
    <x v="57"/>
    <n v="14.743589743589743"/>
    <x v="13"/>
    <x v="1"/>
  </r>
  <r>
    <x v="11"/>
    <x v="58"/>
    <n v="18.589743589743591"/>
    <x v="13"/>
    <x v="1"/>
  </r>
  <r>
    <x v="11"/>
    <x v="59"/>
    <n v="2.5641025641025643"/>
    <x v="13"/>
    <x v="1"/>
  </r>
  <r>
    <x v="11"/>
    <x v="63"/>
    <n v="1.2820512820512822"/>
    <x v="13"/>
    <x v="1"/>
  </r>
  <r>
    <x v="11"/>
    <x v="64"/>
    <n v="10.897435897435898"/>
    <x v="13"/>
    <x v="1"/>
  </r>
  <r>
    <x v="11"/>
    <x v="65"/>
    <n v="0"/>
    <x v="13"/>
    <x v="1"/>
  </r>
  <r>
    <x v="11"/>
    <x v="66"/>
    <n v="0"/>
    <x v="13"/>
    <x v="1"/>
  </r>
  <r>
    <x v="11"/>
    <x v="4"/>
    <n v="0"/>
    <x v="13"/>
    <x v="1"/>
  </r>
  <r>
    <x v="12"/>
    <x v="67"/>
    <n v="0.64102564102564108"/>
    <x v="13"/>
    <x v="1"/>
  </r>
  <r>
    <x v="12"/>
    <x v="68"/>
    <n v="5.1282051282051286"/>
    <x v="13"/>
    <x v="1"/>
  </r>
  <r>
    <x v="12"/>
    <x v="69"/>
    <n v="39.102564102564102"/>
    <x v="13"/>
    <x v="1"/>
  </r>
  <r>
    <x v="12"/>
    <x v="70"/>
    <n v="7.0512820512820511"/>
    <x v="13"/>
    <x v="1"/>
  </r>
  <r>
    <x v="12"/>
    <x v="71"/>
    <n v="0.64102564102564108"/>
    <x v="13"/>
    <x v="1"/>
  </r>
  <r>
    <x v="12"/>
    <x v="72"/>
    <n v="7.6923076923076925"/>
    <x v="13"/>
    <x v="1"/>
  </r>
  <r>
    <x v="12"/>
    <x v="73"/>
    <n v="6.4102564102564106"/>
    <x v="13"/>
    <x v="1"/>
  </r>
  <r>
    <x v="12"/>
    <x v="74"/>
    <n v="1.2820512820512822"/>
    <x v="13"/>
    <x v="1"/>
  </r>
  <r>
    <x v="12"/>
    <x v="75"/>
    <n v="1.2820512820512822"/>
    <x v="13"/>
    <x v="1"/>
  </r>
  <r>
    <x v="12"/>
    <x v="76"/>
    <n v="16.025641025641026"/>
    <x v="13"/>
    <x v="1"/>
  </r>
  <r>
    <x v="12"/>
    <x v="59"/>
    <n v="2.5641025641025643"/>
    <x v="13"/>
    <x v="1"/>
  </r>
  <r>
    <x v="12"/>
    <x v="63"/>
    <n v="1.2820512820512822"/>
    <x v="13"/>
    <x v="1"/>
  </r>
  <r>
    <x v="12"/>
    <x v="64"/>
    <n v="10.897435897435898"/>
    <x v="13"/>
    <x v="1"/>
  </r>
  <r>
    <x v="12"/>
    <x v="65"/>
    <n v="0"/>
    <x v="13"/>
    <x v="1"/>
  </r>
  <r>
    <x v="12"/>
    <x v="66"/>
    <n v="0"/>
    <x v="13"/>
    <x v="1"/>
  </r>
  <r>
    <x v="12"/>
    <x v="4"/>
    <n v="0"/>
    <x v="13"/>
    <x v="1"/>
  </r>
  <r>
    <x v="13"/>
    <x v="77"/>
    <n v="25"/>
    <x v="13"/>
    <x v="1"/>
  </r>
  <r>
    <x v="13"/>
    <x v="78"/>
    <n v="0"/>
    <x v="13"/>
    <x v="1"/>
  </r>
  <r>
    <x v="13"/>
    <x v="79"/>
    <n v="25"/>
    <x v="13"/>
    <x v="1"/>
  </r>
  <r>
    <x v="13"/>
    <x v="80"/>
    <n v="25"/>
    <x v="13"/>
    <x v="1"/>
  </r>
  <r>
    <x v="13"/>
    <x v="76"/>
    <n v="25"/>
    <x v="13"/>
    <x v="1"/>
  </r>
  <r>
    <x v="14"/>
    <x v="77"/>
    <n v="0"/>
    <x v="13"/>
    <x v="1"/>
  </r>
  <r>
    <x v="14"/>
    <x v="78"/>
    <n v="0"/>
    <x v="13"/>
    <x v="1"/>
  </r>
  <r>
    <x v="14"/>
    <x v="79"/>
    <n v="0"/>
    <x v="13"/>
    <x v="1"/>
  </r>
  <r>
    <x v="14"/>
    <x v="80"/>
    <n v="35.294117647058826"/>
    <x v="13"/>
    <x v="1"/>
  </r>
  <r>
    <x v="14"/>
    <x v="76"/>
    <n v="5.882352941176471"/>
    <x v="13"/>
    <x v="1"/>
  </r>
  <r>
    <x v="14"/>
    <x v="61"/>
    <n v="58.823529411764703"/>
    <x v="13"/>
    <x v="1"/>
  </r>
  <r>
    <x v="14"/>
    <x v="66"/>
    <n v="0"/>
    <x v="13"/>
    <x v="1"/>
  </r>
  <r>
    <x v="10"/>
    <x v="56"/>
    <n v="29.72972972972973"/>
    <x v="14"/>
    <x v="1"/>
  </r>
  <r>
    <x v="10"/>
    <x v="57"/>
    <n v="10.135135135135135"/>
    <x v="14"/>
    <x v="1"/>
  </r>
  <r>
    <x v="10"/>
    <x v="58"/>
    <n v="33.783783783783782"/>
    <x v="14"/>
    <x v="1"/>
  </r>
  <r>
    <x v="10"/>
    <x v="59"/>
    <n v="2.0270270270270272"/>
    <x v="14"/>
    <x v="1"/>
  </r>
  <r>
    <x v="10"/>
    <x v="60"/>
    <n v="0.67567567567567566"/>
    <x v="14"/>
    <x v="1"/>
  </r>
  <r>
    <x v="10"/>
    <x v="61"/>
    <n v="23.648648648648649"/>
    <x v="14"/>
    <x v="1"/>
  </r>
  <r>
    <x v="10"/>
    <x v="62"/>
    <n v="0"/>
    <x v="14"/>
    <x v="1"/>
  </r>
  <r>
    <x v="11"/>
    <x v="56"/>
    <n v="29.72972972972973"/>
    <x v="14"/>
    <x v="1"/>
  </r>
  <r>
    <x v="11"/>
    <x v="57"/>
    <n v="9.4594594594594597"/>
    <x v="14"/>
    <x v="1"/>
  </r>
  <r>
    <x v="11"/>
    <x v="58"/>
    <n v="31.756756756756758"/>
    <x v="14"/>
    <x v="1"/>
  </r>
  <r>
    <x v="11"/>
    <x v="59"/>
    <n v="2.0270270270270272"/>
    <x v="14"/>
    <x v="1"/>
  </r>
  <r>
    <x v="11"/>
    <x v="63"/>
    <n v="0.67567567567567566"/>
    <x v="14"/>
    <x v="1"/>
  </r>
  <r>
    <x v="11"/>
    <x v="64"/>
    <n v="23.648648648648649"/>
    <x v="14"/>
    <x v="1"/>
  </r>
  <r>
    <x v="11"/>
    <x v="65"/>
    <n v="0"/>
    <x v="14"/>
    <x v="1"/>
  </r>
  <r>
    <x v="11"/>
    <x v="66"/>
    <n v="0"/>
    <x v="14"/>
    <x v="1"/>
  </r>
  <r>
    <x v="11"/>
    <x v="4"/>
    <n v="2.7027027027027026"/>
    <x v="14"/>
    <x v="1"/>
  </r>
  <r>
    <x v="12"/>
    <x v="67"/>
    <n v="0"/>
    <x v="14"/>
    <x v="1"/>
  </r>
  <r>
    <x v="12"/>
    <x v="68"/>
    <n v="2.0270270270270272"/>
    <x v="14"/>
    <x v="1"/>
  </r>
  <r>
    <x v="12"/>
    <x v="69"/>
    <n v="19.594594594594593"/>
    <x v="14"/>
    <x v="1"/>
  </r>
  <r>
    <x v="12"/>
    <x v="70"/>
    <n v="8.1081081081081088"/>
    <x v="14"/>
    <x v="1"/>
  </r>
  <r>
    <x v="12"/>
    <x v="71"/>
    <n v="0"/>
    <x v="14"/>
    <x v="1"/>
  </r>
  <r>
    <x v="12"/>
    <x v="72"/>
    <n v="6.756756756756757"/>
    <x v="14"/>
    <x v="1"/>
  </r>
  <r>
    <x v="12"/>
    <x v="73"/>
    <n v="2.7027027027027026"/>
    <x v="14"/>
    <x v="1"/>
  </r>
  <r>
    <x v="12"/>
    <x v="74"/>
    <n v="0.67567567567567566"/>
    <x v="14"/>
    <x v="1"/>
  </r>
  <r>
    <x v="12"/>
    <x v="75"/>
    <n v="6.0810810810810807"/>
    <x v="14"/>
    <x v="1"/>
  </r>
  <r>
    <x v="12"/>
    <x v="76"/>
    <n v="25"/>
    <x v="14"/>
    <x v="1"/>
  </r>
  <r>
    <x v="12"/>
    <x v="59"/>
    <n v="2.0270270270270272"/>
    <x v="14"/>
    <x v="1"/>
  </r>
  <r>
    <x v="12"/>
    <x v="63"/>
    <n v="0.67567567567567566"/>
    <x v="14"/>
    <x v="1"/>
  </r>
  <r>
    <x v="12"/>
    <x v="64"/>
    <n v="23.648648648648649"/>
    <x v="14"/>
    <x v="1"/>
  </r>
  <r>
    <x v="12"/>
    <x v="65"/>
    <n v="0"/>
    <x v="14"/>
    <x v="1"/>
  </r>
  <r>
    <x v="12"/>
    <x v="66"/>
    <n v="0"/>
    <x v="14"/>
    <x v="1"/>
  </r>
  <r>
    <x v="12"/>
    <x v="4"/>
    <n v="2.7027027027027026"/>
    <x v="14"/>
    <x v="1"/>
  </r>
  <r>
    <x v="13"/>
    <x v="77"/>
    <n v="0"/>
    <x v="14"/>
    <x v="1"/>
  </r>
  <r>
    <x v="13"/>
    <x v="78"/>
    <n v="0"/>
    <x v="14"/>
    <x v="1"/>
  </r>
  <r>
    <x v="13"/>
    <x v="79"/>
    <n v="0"/>
    <x v="14"/>
    <x v="1"/>
  </r>
  <r>
    <x v="13"/>
    <x v="80"/>
    <n v="33.333333333333336"/>
    <x v="14"/>
    <x v="1"/>
  </r>
  <r>
    <x v="13"/>
    <x v="76"/>
    <n v="66.666666666666671"/>
    <x v="14"/>
    <x v="1"/>
  </r>
  <r>
    <x v="14"/>
    <x v="77"/>
    <n v="0"/>
    <x v="14"/>
    <x v="1"/>
  </r>
  <r>
    <x v="14"/>
    <x v="78"/>
    <n v="0"/>
    <x v="14"/>
    <x v="1"/>
  </r>
  <r>
    <x v="14"/>
    <x v="79"/>
    <n v="0"/>
    <x v="14"/>
    <x v="1"/>
  </r>
  <r>
    <x v="14"/>
    <x v="80"/>
    <n v="20"/>
    <x v="14"/>
    <x v="1"/>
  </r>
  <r>
    <x v="14"/>
    <x v="76"/>
    <n v="34.285714285714285"/>
    <x v="14"/>
    <x v="1"/>
  </r>
  <r>
    <x v="14"/>
    <x v="61"/>
    <n v="45.714285714285715"/>
    <x v="14"/>
    <x v="1"/>
  </r>
  <r>
    <x v="14"/>
    <x v="66"/>
    <n v="0"/>
    <x v="14"/>
    <x v="1"/>
  </r>
  <r>
    <x v="10"/>
    <x v="56"/>
    <n v="55.405405405405403"/>
    <x v="15"/>
    <x v="1"/>
  </r>
  <r>
    <x v="10"/>
    <x v="57"/>
    <n v="8.1081081081081088"/>
    <x v="15"/>
    <x v="1"/>
  </r>
  <r>
    <x v="10"/>
    <x v="58"/>
    <n v="28.378378378378379"/>
    <x v="15"/>
    <x v="1"/>
  </r>
  <r>
    <x v="10"/>
    <x v="59"/>
    <n v="4.7297297297297298"/>
    <x v="15"/>
    <x v="1"/>
  </r>
  <r>
    <x v="10"/>
    <x v="60"/>
    <n v="0"/>
    <x v="15"/>
    <x v="1"/>
  </r>
  <r>
    <x v="10"/>
    <x v="61"/>
    <n v="3.3783783783783785"/>
    <x v="15"/>
    <x v="1"/>
  </r>
  <r>
    <x v="10"/>
    <x v="62"/>
    <n v="0"/>
    <x v="15"/>
    <x v="1"/>
  </r>
  <r>
    <x v="11"/>
    <x v="56"/>
    <n v="55.405405405405403"/>
    <x v="15"/>
    <x v="1"/>
  </r>
  <r>
    <x v="11"/>
    <x v="57"/>
    <n v="7.4324324324324325"/>
    <x v="15"/>
    <x v="1"/>
  </r>
  <r>
    <x v="11"/>
    <x v="58"/>
    <n v="25.675675675675677"/>
    <x v="15"/>
    <x v="1"/>
  </r>
  <r>
    <x v="11"/>
    <x v="59"/>
    <n v="4.0540540540540544"/>
    <x v="15"/>
    <x v="1"/>
  </r>
  <r>
    <x v="11"/>
    <x v="63"/>
    <n v="0"/>
    <x v="15"/>
    <x v="1"/>
  </r>
  <r>
    <x v="11"/>
    <x v="64"/>
    <n v="3.3783783783783785"/>
    <x v="15"/>
    <x v="1"/>
  </r>
  <r>
    <x v="11"/>
    <x v="65"/>
    <n v="0"/>
    <x v="15"/>
    <x v="1"/>
  </r>
  <r>
    <x v="11"/>
    <x v="66"/>
    <n v="0"/>
    <x v="15"/>
    <x v="1"/>
  </r>
  <r>
    <x v="11"/>
    <x v="4"/>
    <n v="4.0540540540540544"/>
    <x v="15"/>
    <x v="1"/>
  </r>
  <r>
    <x v="12"/>
    <x v="67"/>
    <n v="0"/>
    <x v="15"/>
    <x v="1"/>
  </r>
  <r>
    <x v="12"/>
    <x v="68"/>
    <n v="7.4324324324324325"/>
    <x v="15"/>
    <x v="1"/>
  </r>
  <r>
    <x v="12"/>
    <x v="69"/>
    <n v="35.810810810810814"/>
    <x v="15"/>
    <x v="1"/>
  </r>
  <r>
    <x v="12"/>
    <x v="70"/>
    <n v="12.162162162162161"/>
    <x v="15"/>
    <x v="1"/>
  </r>
  <r>
    <x v="12"/>
    <x v="71"/>
    <n v="1.3513513513513513"/>
    <x v="15"/>
    <x v="1"/>
  </r>
  <r>
    <x v="12"/>
    <x v="72"/>
    <n v="4.7297297297297298"/>
    <x v="15"/>
    <x v="1"/>
  </r>
  <r>
    <x v="12"/>
    <x v="73"/>
    <n v="1.3513513513513513"/>
    <x v="15"/>
    <x v="1"/>
  </r>
  <r>
    <x v="12"/>
    <x v="74"/>
    <n v="0"/>
    <x v="15"/>
    <x v="1"/>
  </r>
  <r>
    <x v="12"/>
    <x v="75"/>
    <n v="6.0810810810810807"/>
    <x v="15"/>
    <x v="1"/>
  </r>
  <r>
    <x v="12"/>
    <x v="76"/>
    <n v="19.594594594594593"/>
    <x v="15"/>
    <x v="1"/>
  </r>
  <r>
    <x v="12"/>
    <x v="59"/>
    <n v="4.0540540540540544"/>
    <x v="15"/>
    <x v="1"/>
  </r>
  <r>
    <x v="12"/>
    <x v="63"/>
    <n v="0"/>
    <x v="15"/>
    <x v="1"/>
  </r>
  <r>
    <x v="12"/>
    <x v="64"/>
    <n v="3.3783783783783785"/>
    <x v="15"/>
    <x v="1"/>
  </r>
  <r>
    <x v="12"/>
    <x v="65"/>
    <n v="0"/>
    <x v="15"/>
    <x v="1"/>
  </r>
  <r>
    <x v="12"/>
    <x v="66"/>
    <n v="0"/>
    <x v="15"/>
    <x v="1"/>
  </r>
  <r>
    <x v="12"/>
    <x v="4"/>
    <n v="4.0540540540540544"/>
    <x v="15"/>
    <x v="1"/>
  </r>
  <r>
    <x v="13"/>
    <x v="77"/>
    <n v="16.666666666666668"/>
    <x v="15"/>
    <x v="1"/>
  </r>
  <r>
    <x v="13"/>
    <x v="78"/>
    <n v="0"/>
    <x v="15"/>
    <x v="1"/>
  </r>
  <r>
    <x v="13"/>
    <x v="79"/>
    <n v="0"/>
    <x v="15"/>
    <x v="1"/>
  </r>
  <r>
    <x v="13"/>
    <x v="80"/>
    <n v="0"/>
    <x v="15"/>
    <x v="1"/>
  </r>
  <r>
    <x v="13"/>
    <x v="76"/>
    <n v="83.333333333333329"/>
    <x v="15"/>
    <x v="1"/>
  </r>
  <r>
    <x v="14"/>
    <x v="77"/>
    <n v="0"/>
    <x v="15"/>
    <x v="1"/>
  </r>
  <r>
    <x v="14"/>
    <x v="78"/>
    <n v="0"/>
    <x v="15"/>
    <x v="1"/>
  </r>
  <r>
    <x v="14"/>
    <x v="79"/>
    <n v="0"/>
    <x v="15"/>
    <x v="1"/>
  </r>
  <r>
    <x v="14"/>
    <x v="80"/>
    <n v="20"/>
    <x v="15"/>
    <x v="1"/>
  </r>
  <r>
    <x v="14"/>
    <x v="76"/>
    <n v="0"/>
    <x v="15"/>
    <x v="1"/>
  </r>
  <r>
    <x v="14"/>
    <x v="61"/>
    <n v="80"/>
    <x v="15"/>
    <x v="1"/>
  </r>
  <r>
    <x v="14"/>
    <x v="66"/>
    <n v="0"/>
    <x v="15"/>
    <x v="1"/>
  </r>
  <r>
    <x v="10"/>
    <x v="56"/>
    <n v="57.91245791245791"/>
    <x v="16"/>
    <x v="1"/>
  </r>
  <r>
    <x v="10"/>
    <x v="57"/>
    <n v="8.7542087542087543"/>
    <x v="16"/>
    <x v="1"/>
  </r>
  <r>
    <x v="10"/>
    <x v="58"/>
    <n v="11.447811447811448"/>
    <x v="16"/>
    <x v="1"/>
  </r>
  <r>
    <x v="10"/>
    <x v="59"/>
    <n v="10.1010101010101"/>
    <x v="16"/>
    <x v="1"/>
  </r>
  <r>
    <x v="10"/>
    <x v="60"/>
    <n v="0.33670033670033672"/>
    <x v="16"/>
    <x v="1"/>
  </r>
  <r>
    <x v="10"/>
    <x v="61"/>
    <n v="11.447811447811448"/>
    <x v="16"/>
    <x v="1"/>
  </r>
  <r>
    <x v="10"/>
    <x v="62"/>
    <n v="0"/>
    <x v="16"/>
    <x v="1"/>
  </r>
  <r>
    <x v="11"/>
    <x v="56"/>
    <n v="56.228956228956228"/>
    <x v="16"/>
    <x v="1"/>
  </r>
  <r>
    <x v="11"/>
    <x v="57"/>
    <n v="8.4175084175084169"/>
    <x v="16"/>
    <x v="1"/>
  </r>
  <r>
    <x v="11"/>
    <x v="58"/>
    <n v="10.437710437710438"/>
    <x v="16"/>
    <x v="1"/>
  </r>
  <r>
    <x v="11"/>
    <x v="59"/>
    <n v="9.7643097643097647"/>
    <x v="16"/>
    <x v="1"/>
  </r>
  <r>
    <x v="11"/>
    <x v="63"/>
    <n v="0.33670033670033672"/>
    <x v="16"/>
    <x v="1"/>
  </r>
  <r>
    <x v="11"/>
    <x v="64"/>
    <n v="11.447811447811448"/>
    <x v="16"/>
    <x v="1"/>
  </r>
  <r>
    <x v="11"/>
    <x v="65"/>
    <n v="0"/>
    <x v="16"/>
    <x v="1"/>
  </r>
  <r>
    <x v="11"/>
    <x v="66"/>
    <n v="0"/>
    <x v="16"/>
    <x v="1"/>
  </r>
  <r>
    <x v="11"/>
    <x v="4"/>
    <n v="3.3670033670033672"/>
    <x v="16"/>
    <x v="1"/>
  </r>
  <r>
    <x v="12"/>
    <x v="67"/>
    <n v="0"/>
    <x v="16"/>
    <x v="1"/>
  </r>
  <r>
    <x v="12"/>
    <x v="68"/>
    <n v="6.7340067340067344"/>
    <x v="16"/>
    <x v="1"/>
  </r>
  <r>
    <x v="12"/>
    <x v="69"/>
    <n v="42.424242424242422"/>
    <x v="16"/>
    <x v="1"/>
  </r>
  <r>
    <x v="12"/>
    <x v="70"/>
    <n v="7.0707070707070709"/>
    <x v="16"/>
    <x v="1"/>
  </r>
  <r>
    <x v="12"/>
    <x v="71"/>
    <n v="0.33670033670033672"/>
    <x v="16"/>
    <x v="1"/>
  </r>
  <r>
    <x v="12"/>
    <x v="72"/>
    <n v="5.3872053872053876"/>
    <x v="16"/>
    <x v="1"/>
  </r>
  <r>
    <x v="12"/>
    <x v="73"/>
    <n v="2.6936026936026938"/>
    <x v="16"/>
    <x v="1"/>
  </r>
  <r>
    <x v="12"/>
    <x v="74"/>
    <n v="0.67340067340067344"/>
    <x v="16"/>
    <x v="1"/>
  </r>
  <r>
    <x v="12"/>
    <x v="75"/>
    <n v="3.7037037037037037"/>
    <x v="16"/>
    <x v="1"/>
  </r>
  <r>
    <x v="12"/>
    <x v="76"/>
    <n v="6.0606060606060606"/>
    <x v="16"/>
    <x v="1"/>
  </r>
  <r>
    <x v="12"/>
    <x v="59"/>
    <n v="9.7643097643097647"/>
    <x v="16"/>
    <x v="1"/>
  </r>
  <r>
    <x v="12"/>
    <x v="63"/>
    <n v="0.33670033670033672"/>
    <x v="16"/>
    <x v="1"/>
  </r>
  <r>
    <x v="12"/>
    <x v="64"/>
    <n v="11.447811447811448"/>
    <x v="16"/>
    <x v="1"/>
  </r>
  <r>
    <x v="12"/>
    <x v="65"/>
    <n v="0"/>
    <x v="16"/>
    <x v="1"/>
  </r>
  <r>
    <x v="12"/>
    <x v="66"/>
    <n v="0"/>
    <x v="16"/>
    <x v="1"/>
  </r>
  <r>
    <x v="12"/>
    <x v="4"/>
    <n v="3.3670033670033672"/>
    <x v="16"/>
    <x v="1"/>
  </r>
  <r>
    <x v="13"/>
    <x v="77"/>
    <n v="0"/>
    <x v="16"/>
    <x v="1"/>
  </r>
  <r>
    <x v="13"/>
    <x v="78"/>
    <n v="0"/>
    <x v="16"/>
    <x v="1"/>
  </r>
  <r>
    <x v="13"/>
    <x v="79"/>
    <n v="6.8965517241379306"/>
    <x v="16"/>
    <x v="1"/>
  </r>
  <r>
    <x v="13"/>
    <x v="80"/>
    <n v="41.379310344827587"/>
    <x v="16"/>
    <x v="1"/>
  </r>
  <r>
    <x v="13"/>
    <x v="76"/>
    <n v="51.724137931034484"/>
    <x v="16"/>
    <x v="1"/>
  </r>
  <r>
    <x v="14"/>
    <x v="77"/>
    <n v="0"/>
    <x v="16"/>
    <x v="1"/>
  </r>
  <r>
    <x v="14"/>
    <x v="78"/>
    <n v="0"/>
    <x v="16"/>
    <x v="1"/>
  </r>
  <r>
    <x v="14"/>
    <x v="79"/>
    <n v="0"/>
    <x v="16"/>
    <x v="1"/>
  </r>
  <r>
    <x v="14"/>
    <x v="80"/>
    <n v="8.8235294117647065"/>
    <x v="16"/>
    <x v="1"/>
  </r>
  <r>
    <x v="14"/>
    <x v="76"/>
    <n v="11.764705882352942"/>
    <x v="16"/>
    <x v="1"/>
  </r>
  <r>
    <x v="14"/>
    <x v="61"/>
    <n v="79.411764705882348"/>
    <x v="16"/>
    <x v="1"/>
  </r>
  <r>
    <x v="14"/>
    <x v="66"/>
    <n v="0"/>
    <x v="16"/>
    <x v="1"/>
  </r>
  <r>
    <x v="15"/>
    <x v="81"/>
    <n v="14.7"/>
    <x v="0"/>
    <x v="0"/>
  </r>
  <r>
    <x v="15"/>
    <x v="82"/>
    <n v="82.318181818181813"/>
    <x v="0"/>
    <x v="0"/>
  </r>
  <r>
    <x v="15"/>
    <x v="4"/>
    <n v="2.9818181818181819"/>
    <x v="0"/>
    <x v="0"/>
  </r>
  <r>
    <x v="16"/>
    <x v="83"/>
    <n v="14.18403660396543"/>
    <x v="0"/>
    <x v="0"/>
  </r>
  <r>
    <x v="16"/>
    <x v="84"/>
    <n v="35.790543975597359"/>
    <x v="0"/>
    <x v="0"/>
  </r>
  <r>
    <x v="16"/>
    <x v="85"/>
    <n v="50.025419420437217"/>
    <x v="0"/>
    <x v="0"/>
  </r>
  <r>
    <x v="17"/>
    <x v="86"/>
    <n v="14.081818181818182"/>
    <x v="0"/>
    <x v="0"/>
  </r>
  <r>
    <x v="17"/>
    <x v="87"/>
    <n v="59.236363636363635"/>
    <x v="0"/>
    <x v="0"/>
  </r>
  <r>
    <x v="17"/>
    <x v="88"/>
    <n v="10.372727272727273"/>
    <x v="0"/>
    <x v="0"/>
  </r>
  <r>
    <x v="17"/>
    <x v="89"/>
    <n v="13.327272727272728"/>
    <x v="0"/>
    <x v="0"/>
  </r>
  <r>
    <x v="17"/>
    <x v="4"/>
    <n v="2.9818181818181819"/>
    <x v="0"/>
    <x v="0"/>
  </r>
  <r>
    <x v="18"/>
    <x v="86"/>
    <n v="14.081818181818182"/>
    <x v="0"/>
    <x v="0"/>
  </r>
  <r>
    <x v="18"/>
    <x v="87"/>
    <n v="59.236363636363635"/>
    <x v="0"/>
    <x v="0"/>
  </r>
  <r>
    <x v="18"/>
    <x v="88"/>
    <n v="10.372727272727273"/>
    <x v="0"/>
    <x v="0"/>
  </r>
  <r>
    <x v="18"/>
    <x v="90"/>
    <n v="9.6090909090909093"/>
    <x v="0"/>
    <x v="0"/>
  </r>
  <r>
    <x v="18"/>
    <x v="91"/>
    <n v="2.1636363636363636"/>
    <x v="0"/>
    <x v="0"/>
  </r>
  <r>
    <x v="18"/>
    <x v="92"/>
    <n v="0.77272727272727271"/>
    <x v="0"/>
    <x v="0"/>
  </r>
  <r>
    <x v="18"/>
    <x v="93"/>
    <n v="0.78181818181818186"/>
    <x v="0"/>
    <x v="0"/>
  </r>
  <r>
    <x v="18"/>
    <x v="4"/>
    <n v="2.9818181818181819"/>
    <x v="0"/>
    <x v="0"/>
  </r>
  <r>
    <x v="18"/>
    <x v="94"/>
    <n v="2.3142803598200885"/>
    <x v="0"/>
    <x v="0"/>
  </r>
  <r>
    <x v="18"/>
    <x v="95"/>
    <n v="2.5374328619971522"/>
    <x v="0"/>
    <x v="0"/>
  </r>
  <r>
    <x v="19"/>
    <x v="96"/>
    <n v="5.3909090909090907"/>
    <x v="0"/>
    <x v="0"/>
  </r>
  <r>
    <x v="19"/>
    <x v="97"/>
    <n v="3.0181818181818181"/>
    <x v="0"/>
    <x v="0"/>
  </r>
  <r>
    <x v="19"/>
    <x v="98"/>
    <n v="55.145454545454548"/>
    <x v="0"/>
    <x v="0"/>
  </r>
  <r>
    <x v="19"/>
    <x v="99"/>
    <n v="16.227272727272727"/>
    <x v="0"/>
    <x v="0"/>
  </r>
  <r>
    <x v="19"/>
    <x v="100"/>
    <n v="7.9636363636363638"/>
    <x v="0"/>
    <x v="0"/>
  </r>
  <r>
    <x v="19"/>
    <x v="101"/>
    <n v="9.745454545454546"/>
    <x v="0"/>
    <x v="0"/>
  </r>
  <r>
    <x v="19"/>
    <x v="102"/>
    <n v="0.76363636363636367"/>
    <x v="0"/>
    <x v="0"/>
  </r>
  <r>
    <x v="19"/>
    <x v="4"/>
    <n v="1.7454545454545454"/>
    <x v="0"/>
    <x v="0"/>
  </r>
  <r>
    <x v="20"/>
    <x v="96"/>
    <n v="1"/>
    <x v="0"/>
    <x v="0"/>
  </r>
  <r>
    <x v="20"/>
    <x v="97"/>
    <n v="2.9367469879518096"/>
    <x v="0"/>
    <x v="0"/>
  </r>
  <r>
    <x v="20"/>
    <x v="98"/>
    <n v="2"/>
    <x v="0"/>
    <x v="0"/>
  </r>
  <r>
    <x v="20"/>
    <x v="99"/>
    <n v="3.7051428571428517"/>
    <x v="0"/>
    <x v="0"/>
  </r>
  <r>
    <x v="20"/>
    <x v="100"/>
    <n v="4.2387878787878801"/>
    <x v="0"/>
    <x v="0"/>
  </r>
  <r>
    <x v="20"/>
    <x v="101"/>
    <n v="3.8735983690112112"/>
    <x v="0"/>
    <x v="0"/>
  </r>
  <r>
    <x v="20"/>
    <x v="102"/>
    <n v="4.0655737704918025"/>
    <x v="0"/>
    <x v="0"/>
  </r>
  <r>
    <x v="20"/>
    <x v="4"/>
    <n v="3.5045045045045047"/>
    <x v="0"/>
    <x v="0"/>
  </r>
  <r>
    <x v="15"/>
    <x v="81"/>
    <n v="16.373801916932909"/>
    <x v="1"/>
    <x v="0"/>
  </r>
  <r>
    <x v="15"/>
    <x v="82"/>
    <n v="79.113418530351439"/>
    <x v="1"/>
    <x v="0"/>
  </r>
  <r>
    <x v="15"/>
    <x v="4"/>
    <n v="4.5127795527156547"/>
    <x v="1"/>
    <x v="0"/>
  </r>
  <r>
    <x v="16"/>
    <x v="83"/>
    <n v="18.388429752066116"/>
    <x v="1"/>
    <x v="0"/>
  </r>
  <r>
    <x v="16"/>
    <x v="84"/>
    <n v="40.495867768595041"/>
    <x v="1"/>
    <x v="0"/>
  </r>
  <r>
    <x v="16"/>
    <x v="85"/>
    <n v="41.115702479338843"/>
    <x v="1"/>
    <x v="0"/>
  </r>
  <r>
    <x v="17"/>
    <x v="86"/>
    <n v="17.651757188498401"/>
    <x v="1"/>
    <x v="0"/>
  </r>
  <r>
    <x v="17"/>
    <x v="87"/>
    <n v="55.511182108626201"/>
    <x v="1"/>
    <x v="0"/>
  </r>
  <r>
    <x v="17"/>
    <x v="88"/>
    <n v="11.900958466453675"/>
    <x v="1"/>
    <x v="0"/>
  </r>
  <r>
    <x v="17"/>
    <x v="89"/>
    <n v="10.42332268370607"/>
    <x v="1"/>
    <x v="0"/>
  </r>
  <r>
    <x v="17"/>
    <x v="4"/>
    <n v="4.5127795527156547"/>
    <x v="1"/>
    <x v="0"/>
  </r>
  <r>
    <x v="18"/>
    <x v="86"/>
    <n v="17.651757188498401"/>
    <x v="1"/>
    <x v="0"/>
  </r>
  <r>
    <x v="18"/>
    <x v="87"/>
    <n v="55.511182108626201"/>
    <x v="1"/>
    <x v="0"/>
  </r>
  <r>
    <x v="18"/>
    <x v="88"/>
    <n v="11.900958466453675"/>
    <x v="1"/>
    <x v="0"/>
  </r>
  <r>
    <x v="18"/>
    <x v="90"/>
    <n v="8.4664536741214054"/>
    <x v="1"/>
    <x v="0"/>
  </r>
  <r>
    <x v="18"/>
    <x v="91"/>
    <n v="1.0383386581469649"/>
    <x v="1"/>
    <x v="0"/>
  </r>
  <r>
    <x v="18"/>
    <x v="92"/>
    <n v="0.2795527156549521"/>
    <x v="1"/>
    <x v="0"/>
  </r>
  <r>
    <x v="18"/>
    <x v="93"/>
    <n v="0.63897763578274758"/>
    <x v="1"/>
    <x v="0"/>
  </r>
  <r>
    <x v="18"/>
    <x v="4"/>
    <n v="4.5127795527156547"/>
    <x v="1"/>
    <x v="0"/>
  </r>
  <r>
    <x v="18"/>
    <x v="94"/>
    <n v="2.2086992890004229"/>
    <x v="1"/>
    <x v="0"/>
  </r>
  <r>
    <x v="18"/>
    <x v="95"/>
    <n v="2.4828116983068185"/>
    <x v="1"/>
    <x v="0"/>
  </r>
  <r>
    <x v="19"/>
    <x v="96"/>
    <n v="7.8274760383386583"/>
    <x v="1"/>
    <x v="0"/>
  </r>
  <r>
    <x v="19"/>
    <x v="97"/>
    <n v="1.9169329073482428"/>
    <x v="1"/>
    <x v="0"/>
  </r>
  <r>
    <x v="19"/>
    <x v="98"/>
    <n v="54.033546325878596"/>
    <x v="1"/>
    <x v="0"/>
  </r>
  <r>
    <x v="19"/>
    <x v="99"/>
    <n v="18.170926517571885"/>
    <x v="1"/>
    <x v="0"/>
  </r>
  <r>
    <x v="19"/>
    <x v="100"/>
    <n v="5.6309904153354635"/>
    <x v="1"/>
    <x v="0"/>
  </r>
  <r>
    <x v="19"/>
    <x v="101"/>
    <n v="10.023961661341852"/>
    <x v="1"/>
    <x v="0"/>
  </r>
  <r>
    <x v="19"/>
    <x v="102"/>
    <n v="0.83865814696485619"/>
    <x v="1"/>
    <x v="0"/>
  </r>
  <r>
    <x v="19"/>
    <x v="4"/>
    <n v="1.5575079872204474"/>
    <x v="1"/>
    <x v="0"/>
  </r>
  <r>
    <x v="20"/>
    <x v="96"/>
    <n v="1"/>
    <x v="1"/>
    <x v="0"/>
  </r>
  <r>
    <x v="20"/>
    <x v="97"/>
    <n v="2.541666666666667"/>
    <x v="1"/>
    <x v="0"/>
  </r>
  <r>
    <x v="20"/>
    <x v="98"/>
    <n v="2"/>
    <x v="1"/>
    <x v="0"/>
  </r>
  <r>
    <x v="20"/>
    <x v="99"/>
    <n v="3.5066371681415904"/>
    <x v="1"/>
    <x v="0"/>
  </r>
  <r>
    <x v="20"/>
    <x v="100"/>
    <n v="4.078125"/>
    <x v="1"/>
    <x v="0"/>
  </r>
  <r>
    <x v="20"/>
    <x v="101"/>
    <n v="4"/>
    <x v="1"/>
    <x v="0"/>
  </r>
  <r>
    <x v="20"/>
    <x v="102"/>
    <n v="5.9"/>
    <x v="1"/>
    <x v="0"/>
  </r>
  <r>
    <x v="20"/>
    <x v="4"/>
    <n v="3.2857142857142856"/>
    <x v="1"/>
    <x v="0"/>
  </r>
  <r>
    <x v="15"/>
    <x v="81"/>
    <n v="15.168684007210919"/>
    <x v="2"/>
    <x v="0"/>
  </r>
  <r>
    <x v="15"/>
    <x v="82"/>
    <n v="83.904197785217619"/>
    <x v="2"/>
    <x v="0"/>
  </r>
  <r>
    <x v="15"/>
    <x v="4"/>
    <n v="0.92711820757146535"/>
    <x v="2"/>
    <x v="0"/>
  </r>
  <r>
    <x v="16"/>
    <x v="83"/>
    <n v="12.071330589849108"/>
    <x v="2"/>
    <x v="0"/>
  </r>
  <r>
    <x v="16"/>
    <x v="84"/>
    <n v="32.235939643347052"/>
    <x v="2"/>
    <x v="0"/>
  </r>
  <r>
    <x v="16"/>
    <x v="85"/>
    <n v="55.692729766803843"/>
    <x v="2"/>
    <x v="0"/>
  </r>
  <r>
    <x v="17"/>
    <x v="86"/>
    <n v="8.8591295390162248"/>
    <x v="2"/>
    <x v="0"/>
  </r>
  <r>
    <x v="17"/>
    <x v="87"/>
    <n v="62.941024980685036"/>
    <x v="2"/>
    <x v="0"/>
  </r>
  <r>
    <x v="17"/>
    <x v="88"/>
    <n v="10.636106103528199"/>
    <x v="2"/>
    <x v="0"/>
  </r>
  <r>
    <x v="17"/>
    <x v="89"/>
    <n v="16.636621169199074"/>
    <x v="2"/>
    <x v="0"/>
  </r>
  <r>
    <x v="17"/>
    <x v="4"/>
    <n v="0.92711820757146535"/>
    <x v="2"/>
    <x v="0"/>
  </r>
  <r>
    <x v="18"/>
    <x v="86"/>
    <n v="8.8591295390162248"/>
    <x v="2"/>
    <x v="0"/>
  </r>
  <r>
    <x v="18"/>
    <x v="87"/>
    <n v="62.941024980685036"/>
    <x v="2"/>
    <x v="0"/>
  </r>
  <r>
    <x v="18"/>
    <x v="88"/>
    <n v="10.636106103528199"/>
    <x v="2"/>
    <x v="0"/>
  </r>
  <r>
    <x v="18"/>
    <x v="90"/>
    <n v="11.228431625032192"/>
    <x v="2"/>
    <x v="0"/>
  </r>
  <r>
    <x v="18"/>
    <x v="91"/>
    <n v="3.0131341746072624"/>
    <x v="2"/>
    <x v="0"/>
  </r>
  <r>
    <x v="18"/>
    <x v="92"/>
    <n v="1.2876641771825907"/>
    <x v="2"/>
    <x v="0"/>
  </r>
  <r>
    <x v="18"/>
    <x v="93"/>
    <n v="1.1073911923770281"/>
    <x v="2"/>
    <x v="0"/>
  </r>
  <r>
    <x v="18"/>
    <x v="4"/>
    <n v="0.92711820757146535"/>
    <x v="2"/>
    <x v="0"/>
  </r>
  <r>
    <x v="18"/>
    <x v="94"/>
    <n v="2.4647777488952416"/>
    <x v="2"/>
    <x v="0"/>
  </r>
  <r>
    <x v="18"/>
    <x v="95"/>
    <n v="2.6086211818441334"/>
    <x v="2"/>
    <x v="0"/>
  </r>
  <r>
    <x v="19"/>
    <x v="96"/>
    <n v="3.4251867113056913"/>
    <x v="2"/>
    <x v="0"/>
  </r>
  <r>
    <x v="19"/>
    <x v="97"/>
    <n v="2.6783414885397887"/>
    <x v="2"/>
    <x v="0"/>
  </r>
  <r>
    <x v="19"/>
    <x v="98"/>
    <n v="56.348184393510174"/>
    <x v="2"/>
    <x v="0"/>
  </r>
  <r>
    <x v="19"/>
    <x v="99"/>
    <n v="16.868400721091938"/>
    <x v="2"/>
    <x v="0"/>
  </r>
  <r>
    <x v="19"/>
    <x v="100"/>
    <n v="8.3440638681431878"/>
    <x v="2"/>
    <x v="0"/>
  </r>
  <r>
    <x v="19"/>
    <x v="101"/>
    <n v="10.610352819984548"/>
    <x v="2"/>
    <x v="0"/>
  </r>
  <r>
    <x v="19"/>
    <x v="102"/>
    <n v="0.43780582024208087"/>
    <x v="2"/>
    <x v="0"/>
  </r>
  <r>
    <x v="19"/>
    <x v="4"/>
    <n v="1.2876641771825907"/>
    <x v="2"/>
    <x v="0"/>
  </r>
  <r>
    <x v="20"/>
    <x v="96"/>
    <n v="1"/>
    <x v="2"/>
    <x v="0"/>
  </r>
  <r>
    <x v="20"/>
    <x v="97"/>
    <n v="2.9519230769230775"/>
    <x v="2"/>
    <x v="0"/>
  </r>
  <r>
    <x v="20"/>
    <x v="98"/>
    <n v="2"/>
    <x v="2"/>
    <x v="0"/>
  </r>
  <r>
    <x v="20"/>
    <x v="99"/>
    <n v="3.779503105590063"/>
    <x v="2"/>
    <x v="0"/>
  </r>
  <r>
    <x v="20"/>
    <x v="100"/>
    <n v="4.5163398692810475"/>
    <x v="2"/>
    <x v="0"/>
  </r>
  <r>
    <x v="20"/>
    <x v="101"/>
    <n v="3.9795396419437314"/>
    <x v="2"/>
    <x v="0"/>
  </r>
  <r>
    <x v="20"/>
    <x v="102"/>
    <n v="4.8125"/>
    <x v="2"/>
    <x v="0"/>
  </r>
  <r>
    <x v="20"/>
    <x v="4"/>
    <n v="3.65"/>
    <x v="2"/>
    <x v="0"/>
  </r>
  <r>
    <x v="15"/>
    <x v="81"/>
    <n v="9.5766828591256079"/>
    <x v="3"/>
    <x v="0"/>
  </r>
  <r>
    <x v="15"/>
    <x v="82"/>
    <n v="89.590562109646072"/>
    <x v="3"/>
    <x v="0"/>
  </r>
  <r>
    <x v="15"/>
    <x v="4"/>
    <n v="0.83275503122831362"/>
    <x v="3"/>
    <x v="0"/>
  </r>
  <r>
    <x v="16"/>
    <x v="83"/>
    <n v="9.375"/>
    <x v="3"/>
    <x v="0"/>
  </r>
  <r>
    <x v="16"/>
    <x v="84"/>
    <n v="28.125"/>
    <x v="3"/>
    <x v="0"/>
  </r>
  <r>
    <x v="16"/>
    <x v="85"/>
    <n v="62.5"/>
    <x v="3"/>
    <x v="0"/>
  </r>
  <r>
    <x v="17"/>
    <x v="86"/>
    <n v="20.263705759888968"/>
    <x v="3"/>
    <x v="0"/>
  </r>
  <r>
    <x v="17"/>
    <x v="87"/>
    <n v="63.358778625954201"/>
    <x v="3"/>
    <x v="0"/>
  </r>
  <r>
    <x v="17"/>
    <x v="88"/>
    <n v="8.6745315752949335"/>
    <x v="3"/>
    <x v="0"/>
  </r>
  <r>
    <x v="17"/>
    <x v="89"/>
    <n v="6.8702290076335881"/>
    <x v="3"/>
    <x v="0"/>
  </r>
  <r>
    <x v="17"/>
    <x v="4"/>
    <n v="0.83275503122831362"/>
    <x v="3"/>
    <x v="0"/>
  </r>
  <r>
    <x v="18"/>
    <x v="86"/>
    <n v="20.263705759888968"/>
    <x v="3"/>
    <x v="0"/>
  </r>
  <r>
    <x v="18"/>
    <x v="87"/>
    <n v="63.358778625954201"/>
    <x v="3"/>
    <x v="0"/>
  </r>
  <r>
    <x v="18"/>
    <x v="88"/>
    <n v="8.6745315752949335"/>
    <x v="3"/>
    <x v="0"/>
  </r>
  <r>
    <x v="18"/>
    <x v="90"/>
    <n v="5.6210964607911169"/>
    <x v="3"/>
    <x v="0"/>
  </r>
  <r>
    <x v="18"/>
    <x v="91"/>
    <n v="1.0409437890353921"/>
    <x v="3"/>
    <x v="0"/>
  </r>
  <r>
    <x v="18"/>
    <x v="92"/>
    <n v="0.13879250520471895"/>
    <x v="3"/>
    <x v="0"/>
  </r>
  <r>
    <x v="18"/>
    <x v="93"/>
    <n v="6.9396252602359473E-2"/>
    <x v="3"/>
    <x v="0"/>
  </r>
  <r>
    <x v="18"/>
    <x v="4"/>
    <n v="0.83275503122831362"/>
    <x v="3"/>
    <x v="0"/>
  </r>
  <r>
    <x v="18"/>
    <x v="94"/>
    <n v="2.0370888733379982"/>
    <x v="3"/>
    <x v="0"/>
  </r>
  <r>
    <x v="18"/>
    <x v="95"/>
    <n v="2.303430079155671"/>
    <x v="3"/>
    <x v="0"/>
  </r>
  <r>
    <x v="19"/>
    <x v="96"/>
    <n v="7.4947952810548228"/>
    <x v="3"/>
    <x v="0"/>
  </r>
  <r>
    <x v="19"/>
    <x v="97"/>
    <n v="3.6086051353226924"/>
    <x v="3"/>
    <x v="0"/>
  </r>
  <r>
    <x v="19"/>
    <x v="98"/>
    <n v="63.636363636363633"/>
    <x v="3"/>
    <x v="0"/>
  </r>
  <r>
    <x v="19"/>
    <x v="99"/>
    <n v="12.074947952810549"/>
    <x v="3"/>
    <x v="0"/>
  </r>
  <r>
    <x v="19"/>
    <x v="100"/>
    <n v="5.8986814712005549"/>
    <x v="3"/>
    <x v="0"/>
  </r>
  <r>
    <x v="19"/>
    <x v="101"/>
    <n v="5.6210964607911169"/>
    <x v="3"/>
    <x v="0"/>
  </r>
  <r>
    <x v="19"/>
    <x v="102"/>
    <n v="0.76335877862595425"/>
    <x v="3"/>
    <x v="0"/>
  </r>
  <r>
    <x v="19"/>
    <x v="4"/>
    <n v="0.90215128383067311"/>
    <x v="3"/>
    <x v="0"/>
  </r>
  <r>
    <x v="20"/>
    <x v="96"/>
    <n v="1"/>
    <x v="3"/>
    <x v="0"/>
  </r>
  <r>
    <x v="20"/>
    <x v="97"/>
    <n v="2.6153846153846163"/>
    <x v="3"/>
    <x v="0"/>
  </r>
  <r>
    <x v="20"/>
    <x v="98"/>
    <n v="2"/>
    <x v="3"/>
    <x v="0"/>
  </r>
  <r>
    <x v="20"/>
    <x v="99"/>
    <n v="3.4730538922155683"/>
    <x v="3"/>
    <x v="0"/>
  </r>
  <r>
    <x v="20"/>
    <x v="100"/>
    <n v="3.3614457831325293"/>
    <x v="3"/>
    <x v="0"/>
  </r>
  <r>
    <x v="20"/>
    <x v="101"/>
    <n v="3.4133333333333336"/>
    <x v="3"/>
    <x v="0"/>
  </r>
  <r>
    <x v="20"/>
    <x v="102"/>
    <n v="2.285714285714286"/>
    <x v="3"/>
    <x v="0"/>
  </r>
  <r>
    <x v="20"/>
    <x v="4"/>
    <n v="2.666666666666667"/>
    <x v="3"/>
    <x v="0"/>
  </r>
  <r>
    <x v="15"/>
    <x v="81"/>
    <n v="16.36851520572451"/>
    <x v="4"/>
    <x v="0"/>
  </r>
  <r>
    <x v="15"/>
    <x v="82"/>
    <n v="78.533094812164578"/>
    <x v="4"/>
    <x v="0"/>
  </r>
  <r>
    <x v="15"/>
    <x v="4"/>
    <n v="5.0983899821109127"/>
    <x v="4"/>
    <x v="0"/>
  </r>
  <r>
    <x v="16"/>
    <x v="83"/>
    <n v="11.587982832618026"/>
    <x v="4"/>
    <x v="0"/>
  </r>
  <r>
    <x v="16"/>
    <x v="84"/>
    <n v="38.626609442060087"/>
    <x v="4"/>
    <x v="0"/>
  </r>
  <r>
    <x v="16"/>
    <x v="85"/>
    <n v="49.785407725321889"/>
    <x v="4"/>
    <x v="0"/>
  </r>
  <r>
    <x v="17"/>
    <x v="86"/>
    <n v="12.9695885509839"/>
    <x v="4"/>
    <x v="0"/>
  </r>
  <r>
    <x v="17"/>
    <x v="87"/>
    <n v="55.366726296958852"/>
    <x v="4"/>
    <x v="0"/>
  </r>
  <r>
    <x v="17"/>
    <x v="88"/>
    <n v="7.9606440071556355"/>
    <x v="4"/>
    <x v="0"/>
  </r>
  <r>
    <x v="17"/>
    <x v="89"/>
    <n v="18.604651162790699"/>
    <x v="4"/>
    <x v="0"/>
  </r>
  <r>
    <x v="17"/>
    <x v="4"/>
    <n v="5.0983899821109127"/>
    <x v="4"/>
    <x v="0"/>
  </r>
  <r>
    <x v="18"/>
    <x v="86"/>
    <n v="12.9695885509839"/>
    <x v="4"/>
    <x v="0"/>
  </r>
  <r>
    <x v="18"/>
    <x v="87"/>
    <n v="55.366726296958852"/>
    <x v="4"/>
    <x v="0"/>
  </r>
  <r>
    <x v="18"/>
    <x v="88"/>
    <n v="7.9606440071556355"/>
    <x v="4"/>
    <x v="0"/>
  </r>
  <r>
    <x v="18"/>
    <x v="90"/>
    <n v="13.416815742397137"/>
    <x v="4"/>
    <x v="0"/>
  </r>
  <r>
    <x v="18"/>
    <x v="91"/>
    <n v="2.8622540250447228"/>
    <x v="4"/>
    <x v="0"/>
  </r>
  <r>
    <x v="18"/>
    <x v="92"/>
    <n v="0.80500894454382832"/>
    <x v="4"/>
    <x v="0"/>
  </r>
  <r>
    <x v="18"/>
    <x v="93"/>
    <n v="1.5205724508050089"/>
    <x v="4"/>
    <x v="0"/>
  </r>
  <r>
    <x v="18"/>
    <x v="4"/>
    <n v="5.0983899821109127"/>
    <x v="4"/>
    <x v="0"/>
  </r>
  <r>
    <x v="18"/>
    <x v="94"/>
    <n v="2.4618284637134815"/>
    <x v="4"/>
    <x v="0"/>
  </r>
  <r>
    <x v="18"/>
    <x v="95"/>
    <n v="2.6932314410480331"/>
    <x v="4"/>
    <x v="0"/>
  </r>
  <r>
    <x v="19"/>
    <x v="96"/>
    <n v="3.8461538461538463"/>
    <x v="4"/>
    <x v="0"/>
  </r>
  <r>
    <x v="19"/>
    <x v="97"/>
    <n v="3.0411449016100178"/>
    <x v="4"/>
    <x v="0"/>
  </r>
  <r>
    <x v="19"/>
    <x v="98"/>
    <n v="51.967799642218246"/>
    <x v="4"/>
    <x v="0"/>
  </r>
  <r>
    <x v="19"/>
    <x v="99"/>
    <n v="18.425760286225401"/>
    <x v="4"/>
    <x v="0"/>
  </r>
  <r>
    <x v="19"/>
    <x v="100"/>
    <n v="10.822898032200358"/>
    <x v="4"/>
    <x v="0"/>
  </r>
  <r>
    <x v="19"/>
    <x v="101"/>
    <n v="8.7656529516994635"/>
    <x v="4"/>
    <x v="0"/>
  </r>
  <r>
    <x v="19"/>
    <x v="102"/>
    <n v="0.89445438282647582"/>
    <x v="4"/>
    <x v="0"/>
  </r>
  <r>
    <x v="19"/>
    <x v="4"/>
    <n v="2.2361359570661898"/>
    <x v="4"/>
    <x v="0"/>
  </r>
  <r>
    <x v="20"/>
    <x v="96"/>
    <n v="1"/>
    <x v="4"/>
    <x v="0"/>
  </r>
  <r>
    <x v="20"/>
    <x v="97"/>
    <n v="3.7058823529411762"/>
    <x v="4"/>
    <x v="0"/>
  </r>
  <r>
    <x v="20"/>
    <x v="98"/>
    <n v="2"/>
    <x v="4"/>
    <x v="0"/>
  </r>
  <r>
    <x v="20"/>
    <x v="99"/>
    <n v="4.1133004926108372"/>
    <x v="4"/>
    <x v="0"/>
  </r>
  <r>
    <x v="20"/>
    <x v="100"/>
    <n v="5.1681415929203531"/>
    <x v="4"/>
    <x v="0"/>
  </r>
  <r>
    <x v="20"/>
    <x v="101"/>
    <n v="4.2727272727272725"/>
    <x v="4"/>
    <x v="0"/>
  </r>
  <r>
    <x v="20"/>
    <x v="102"/>
    <n v="4.8571428571428577"/>
    <x v="4"/>
    <x v="0"/>
  </r>
  <r>
    <x v="20"/>
    <x v="4"/>
    <n v="4.7777777777777768"/>
    <x v="4"/>
    <x v="0"/>
  </r>
  <r>
    <x v="15"/>
    <x v="81"/>
    <n v="19.133574007220215"/>
    <x v="5"/>
    <x v="0"/>
  </r>
  <r>
    <x v="15"/>
    <x v="82"/>
    <n v="74.007220216606498"/>
    <x v="5"/>
    <x v="0"/>
  </r>
  <r>
    <x v="15"/>
    <x v="4"/>
    <n v="6.859205776173285"/>
    <x v="5"/>
    <x v="0"/>
  </r>
  <r>
    <x v="16"/>
    <x v="83"/>
    <n v="10.447761194029852"/>
    <x v="5"/>
    <x v="0"/>
  </r>
  <r>
    <x v="16"/>
    <x v="84"/>
    <n v="40.298507462686565"/>
    <x v="5"/>
    <x v="0"/>
  </r>
  <r>
    <x v="16"/>
    <x v="85"/>
    <n v="49.253731343283583"/>
    <x v="5"/>
    <x v="0"/>
  </r>
  <r>
    <x v="17"/>
    <x v="86"/>
    <n v="18.411552346570396"/>
    <x v="5"/>
    <x v="0"/>
  </r>
  <r>
    <x v="17"/>
    <x v="87"/>
    <n v="49.097472924187727"/>
    <x v="5"/>
    <x v="0"/>
  </r>
  <r>
    <x v="17"/>
    <x v="88"/>
    <n v="9.7472924187725631"/>
    <x v="5"/>
    <x v="0"/>
  </r>
  <r>
    <x v="17"/>
    <x v="89"/>
    <n v="15.884476534296029"/>
    <x v="5"/>
    <x v="0"/>
  </r>
  <r>
    <x v="17"/>
    <x v="4"/>
    <n v="6.859205776173285"/>
    <x v="5"/>
    <x v="0"/>
  </r>
  <r>
    <x v="18"/>
    <x v="86"/>
    <n v="18.411552346570396"/>
    <x v="5"/>
    <x v="0"/>
  </r>
  <r>
    <x v="18"/>
    <x v="87"/>
    <n v="49.097472924187727"/>
    <x v="5"/>
    <x v="0"/>
  </r>
  <r>
    <x v="18"/>
    <x v="88"/>
    <n v="9.7472924187725631"/>
    <x v="5"/>
    <x v="0"/>
  </r>
  <r>
    <x v="18"/>
    <x v="90"/>
    <n v="10.830324909747292"/>
    <x v="5"/>
    <x v="0"/>
  </r>
  <r>
    <x v="18"/>
    <x v="91"/>
    <n v="3.2490974729241877"/>
    <x v="5"/>
    <x v="0"/>
  </r>
  <r>
    <x v="18"/>
    <x v="92"/>
    <n v="1.0830324909747293"/>
    <x v="5"/>
    <x v="0"/>
  </r>
  <r>
    <x v="18"/>
    <x v="93"/>
    <n v="0.72202166064981954"/>
    <x v="5"/>
    <x v="0"/>
  </r>
  <r>
    <x v="18"/>
    <x v="4"/>
    <n v="6.859205776173285"/>
    <x v="5"/>
    <x v="0"/>
  </r>
  <r>
    <x v="18"/>
    <x v="94"/>
    <n v="2.3604651162790686"/>
    <x v="5"/>
    <x v="0"/>
  </r>
  <r>
    <x v="18"/>
    <x v="95"/>
    <n v="2.695652173913043"/>
    <x v="5"/>
    <x v="0"/>
  </r>
  <r>
    <x v="19"/>
    <x v="96"/>
    <n v="5.4151624548736459"/>
    <x v="5"/>
    <x v="0"/>
  </r>
  <r>
    <x v="19"/>
    <x v="97"/>
    <n v="3.9711191335740073"/>
    <x v="5"/>
    <x v="0"/>
  </r>
  <r>
    <x v="19"/>
    <x v="98"/>
    <n v="50.180505415162457"/>
    <x v="5"/>
    <x v="0"/>
  </r>
  <r>
    <x v="19"/>
    <x v="99"/>
    <n v="23.104693140794225"/>
    <x v="5"/>
    <x v="0"/>
  </r>
  <r>
    <x v="19"/>
    <x v="100"/>
    <n v="6.4981949458483754"/>
    <x v="5"/>
    <x v="0"/>
  </r>
  <r>
    <x v="19"/>
    <x v="101"/>
    <n v="8.6642599277978345"/>
    <x v="5"/>
    <x v="0"/>
  </r>
  <r>
    <x v="19"/>
    <x v="102"/>
    <n v="1.4440433212996391"/>
    <x v="5"/>
    <x v="0"/>
  </r>
  <r>
    <x v="19"/>
    <x v="4"/>
    <n v="0.72202166064981954"/>
    <x v="5"/>
    <x v="0"/>
  </r>
  <r>
    <x v="20"/>
    <x v="96"/>
    <n v="1"/>
    <x v="5"/>
    <x v="0"/>
  </r>
  <r>
    <x v="20"/>
    <x v="97"/>
    <n v="3.2727272727272729"/>
    <x v="5"/>
    <x v="0"/>
  </r>
  <r>
    <x v="20"/>
    <x v="98"/>
    <n v="2"/>
    <x v="5"/>
    <x v="0"/>
  </r>
  <r>
    <x v="20"/>
    <x v="99"/>
    <n v="4.140625"/>
    <x v="5"/>
    <x v="0"/>
  </r>
  <r>
    <x v="20"/>
    <x v="100"/>
    <n v="4.117647058823529"/>
    <x v="5"/>
    <x v="0"/>
  </r>
  <r>
    <x v="20"/>
    <x v="101"/>
    <n v="3.5789473684210527"/>
    <x v="5"/>
    <x v="0"/>
  </r>
  <r>
    <x v="20"/>
    <x v="102"/>
    <n v="3.3333333333333335"/>
    <x v="5"/>
    <x v="0"/>
  </r>
  <r>
    <x v="20"/>
    <x v="4"/>
    <n v="3"/>
    <x v="5"/>
    <x v="0"/>
  </r>
  <r>
    <x v="15"/>
    <x v="81"/>
    <n v="16.29955947136564"/>
    <x v="6"/>
    <x v="0"/>
  </r>
  <r>
    <x v="15"/>
    <x v="82"/>
    <n v="80.1762114537445"/>
    <x v="6"/>
    <x v="0"/>
  </r>
  <r>
    <x v="15"/>
    <x v="4"/>
    <n v="3.5242290748898677"/>
    <x v="6"/>
    <x v="0"/>
  </r>
  <r>
    <x v="16"/>
    <x v="83"/>
    <n v="6"/>
    <x v="6"/>
    <x v="0"/>
  </r>
  <r>
    <x v="16"/>
    <x v="84"/>
    <n v="40"/>
    <x v="6"/>
    <x v="0"/>
  </r>
  <r>
    <x v="16"/>
    <x v="85"/>
    <n v="54"/>
    <x v="6"/>
    <x v="0"/>
  </r>
  <r>
    <x v="17"/>
    <x v="86"/>
    <n v="9.251101321585903"/>
    <x v="6"/>
    <x v="0"/>
  </r>
  <r>
    <x v="17"/>
    <x v="87"/>
    <n v="59.91189427312775"/>
    <x v="6"/>
    <x v="0"/>
  </r>
  <r>
    <x v="17"/>
    <x v="88"/>
    <n v="10.13215859030837"/>
    <x v="6"/>
    <x v="0"/>
  </r>
  <r>
    <x v="17"/>
    <x v="89"/>
    <n v="17.180616740088105"/>
    <x v="6"/>
    <x v="0"/>
  </r>
  <r>
    <x v="17"/>
    <x v="4"/>
    <n v="3.5242290748898677"/>
    <x v="6"/>
    <x v="0"/>
  </r>
  <r>
    <x v="18"/>
    <x v="86"/>
    <n v="9.251101321585903"/>
    <x v="6"/>
    <x v="0"/>
  </r>
  <r>
    <x v="18"/>
    <x v="87"/>
    <n v="59.91189427312775"/>
    <x v="6"/>
    <x v="0"/>
  </r>
  <r>
    <x v="18"/>
    <x v="88"/>
    <n v="10.13215859030837"/>
    <x v="6"/>
    <x v="0"/>
  </r>
  <r>
    <x v="18"/>
    <x v="90"/>
    <n v="11.453744493392071"/>
    <x v="6"/>
    <x v="0"/>
  </r>
  <r>
    <x v="18"/>
    <x v="91"/>
    <n v="3.9647577092511015"/>
    <x v="6"/>
    <x v="0"/>
  </r>
  <r>
    <x v="18"/>
    <x v="92"/>
    <n v="0.88105726872246692"/>
    <x v="6"/>
    <x v="0"/>
  </r>
  <r>
    <x v="18"/>
    <x v="93"/>
    <n v="0.88105726872246692"/>
    <x v="6"/>
    <x v="0"/>
  </r>
  <r>
    <x v="18"/>
    <x v="4"/>
    <n v="3.5242290748898677"/>
    <x v="6"/>
    <x v="0"/>
  </r>
  <r>
    <x v="18"/>
    <x v="94"/>
    <n v="2.4748858447488593"/>
    <x v="6"/>
    <x v="0"/>
  </r>
  <r>
    <x v="18"/>
    <x v="95"/>
    <n v="2.6313131313131302"/>
    <x v="6"/>
    <x v="0"/>
  </r>
  <r>
    <x v="19"/>
    <x v="96"/>
    <n v="3.9647577092511015"/>
    <x v="6"/>
    <x v="0"/>
  </r>
  <r>
    <x v="19"/>
    <x v="97"/>
    <n v="1.7621145374449338"/>
    <x v="6"/>
    <x v="0"/>
  </r>
  <r>
    <x v="19"/>
    <x v="98"/>
    <n v="51.982378854625551"/>
    <x v="6"/>
    <x v="0"/>
  </r>
  <r>
    <x v="19"/>
    <x v="99"/>
    <n v="15.418502202643172"/>
    <x v="6"/>
    <x v="0"/>
  </r>
  <r>
    <x v="19"/>
    <x v="100"/>
    <n v="13.215859030837004"/>
    <x v="6"/>
    <x v="0"/>
  </r>
  <r>
    <x v="19"/>
    <x v="101"/>
    <n v="10.13215859030837"/>
    <x v="6"/>
    <x v="0"/>
  </r>
  <r>
    <x v="19"/>
    <x v="102"/>
    <n v="0.44052863436123346"/>
    <x v="6"/>
    <x v="0"/>
  </r>
  <r>
    <x v="19"/>
    <x v="4"/>
    <n v="3.0837004405286343"/>
    <x v="6"/>
    <x v="0"/>
  </r>
  <r>
    <x v="20"/>
    <x v="96"/>
    <n v="1"/>
    <x v="6"/>
    <x v="0"/>
  </r>
  <r>
    <x v="20"/>
    <x v="97"/>
    <n v="3.25"/>
    <x v="6"/>
    <x v="0"/>
  </r>
  <r>
    <x v="20"/>
    <x v="98"/>
    <n v="2"/>
    <x v="6"/>
    <x v="0"/>
  </r>
  <r>
    <x v="20"/>
    <x v="99"/>
    <n v="4.1818181818181817"/>
    <x v="6"/>
    <x v="0"/>
  </r>
  <r>
    <x v="20"/>
    <x v="100"/>
    <n v="4.7777777777777777"/>
    <x v="6"/>
    <x v="0"/>
  </r>
  <r>
    <x v="20"/>
    <x v="101"/>
    <n v="6.0476190476190474"/>
    <x v="6"/>
    <x v="0"/>
  </r>
  <r>
    <x v="20"/>
    <x v="102"/>
    <n v="16"/>
    <x v="6"/>
    <x v="0"/>
  </r>
  <r>
    <x v="20"/>
    <x v="4"/>
    <n v="3.8"/>
    <x v="6"/>
    <x v="0"/>
  </r>
  <r>
    <x v="15"/>
    <x v="81"/>
    <n v="9.7264437689969601"/>
    <x v="7"/>
    <x v="0"/>
  </r>
  <r>
    <x v="15"/>
    <x v="82"/>
    <n v="84.498480243161097"/>
    <x v="7"/>
    <x v="0"/>
  </r>
  <r>
    <x v="15"/>
    <x v="4"/>
    <n v="5.7750759878419453"/>
    <x v="7"/>
    <x v="0"/>
  </r>
  <r>
    <x v="16"/>
    <x v="83"/>
    <n v="13.513513513513514"/>
    <x v="7"/>
    <x v="0"/>
  </r>
  <r>
    <x v="16"/>
    <x v="84"/>
    <n v="40.54054054054054"/>
    <x v="7"/>
    <x v="0"/>
  </r>
  <r>
    <x v="16"/>
    <x v="85"/>
    <n v="45.945945945945944"/>
    <x v="7"/>
    <x v="0"/>
  </r>
  <r>
    <x v="17"/>
    <x v="86"/>
    <n v="13.98176291793313"/>
    <x v="7"/>
    <x v="0"/>
  </r>
  <r>
    <x v="17"/>
    <x v="87"/>
    <n v="59.878419452887535"/>
    <x v="7"/>
    <x v="0"/>
  </r>
  <r>
    <x v="17"/>
    <x v="88"/>
    <n v="6.0790273556231007"/>
    <x v="7"/>
    <x v="0"/>
  </r>
  <r>
    <x v="17"/>
    <x v="89"/>
    <n v="14.285714285714286"/>
    <x v="7"/>
    <x v="0"/>
  </r>
  <r>
    <x v="17"/>
    <x v="4"/>
    <n v="5.7750759878419453"/>
    <x v="7"/>
    <x v="0"/>
  </r>
  <r>
    <x v="18"/>
    <x v="86"/>
    <n v="13.98176291793313"/>
    <x v="7"/>
    <x v="0"/>
  </r>
  <r>
    <x v="18"/>
    <x v="87"/>
    <n v="59.878419452887535"/>
    <x v="7"/>
    <x v="0"/>
  </r>
  <r>
    <x v="18"/>
    <x v="88"/>
    <n v="6.0790273556231007"/>
    <x v="7"/>
    <x v="0"/>
  </r>
  <r>
    <x v="18"/>
    <x v="90"/>
    <n v="10.94224924012158"/>
    <x v="7"/>
    <x v="0"/>
  </r>
  <r>
    <x v="18"/>
    <x v="91"/>
    <n v="2.43161094224924"/>
    <x v="7"/>
    <x v="0"/>
  </r>
  <r>
    <x v="18"/>
    <x v="92"/>
    <n v="0.303951367781155"/>
    <x v="7"/>
    <x v="0"/>
  </r>
  <r>
    <x v="18"/>
    <x v="93"/>
    <n v="0.60790273556231"/>
    <x v="7"/>
    <x v="0"/>
  </r>
  <r>
    <x v="18"/>
    <x v="4"/>
    <n v="5.7750759878419453"/>
    <x v="7"/>
    <x v="0"/>
  </r>
  <r>
    <x v="18"/>
    <x v="94"/>
    <n v="2.2774193548387096"/>
    <x v="7"/>
    <x v="0"/>
  </r>
  <r>
    <x v="18"/>
    <x v="95"/>
    <n v="2.5"/>
    <x v="7"/>
    <x v="0"/>
  </r>
  <r>
    <x v="19"/>
    <x v="96"/>
    <n v="3.6474164133738602"/>
    <x v="7"/>
    <x v="0"/>
  </r>
  <r>
    <x v="19"/>
    <x v="97"/>
    <n v="2.43161094224924"/>
    <x v="7"/>
    <x v="0"/>
  </r>
  <r>
    <x v="19"/>
    <x v="98"/>
    <n v="60.182370820668694"/>
    <x v="7"/>
    <x v="0"/>
  </r>
  <r>
    <x v="19"/>
    <x v="99"/>
    <n v="15.19756838905775"/>
    <x v="7"/>
    <x v="0"/>
  </r>
  <r>
    <x v="19"/>
    <x v="100"/>
    <n v="8.5106382978723403"/>
    <x v="7"/>
    <x v="0"/>
  </r>
  <r>
    <x v="19"/>
    <x v="101"/>
    <n v="6.9908814589665651"/>
    <x v="7"/>
    <x v="0"/>
  </r>
  <r>
    <x v="19"/>
    <x v="102"/>
    <n v="1.21580547112462"/>
    <x v="7"/>
    <x v="0"/>
  </r>
  <r>
    <x v="19"/>
    <x v="4"/>
    <n v="1.8237082066869301"/>
    <x v="7"/>
    <x v="0"/>
  </r>
  <r>
    <x v="20"/>
    <x v="96"/>
    <n v="1"/>
    <x v="7"/>
    <x v="0"/>
  </r>
  <r>
    <x v="20"/>
    <x v="97"/>
    <n v="3.5"/>
    <x v="7"/>
    <x v="0"/>
  </r>
  <r>
    <x v="20"/>
    <x v="98"/>
    <n v="2"/>
    <x v="7"/>
    <x v="0"/>
  </r>
  <r>
    <x v="20"/>
    <x v="99"/>
    <n v="4.0408163265306127"/>
    <x v="7"/>
    <x v="0"/>
  </r>
  <r>
    <x v="20"/>
    <x v="100"/>
    <n v="5.16"/>
    <x v="7"/>
    <x v="0"/>
  </r>
  <r>
    <x v="20"/>
    <x v="101"/>
    <n v="3.8260869565217388"/>
    <x v="7"/>
    <x v="0"/>
  </r>
  <r>
    <x v="20"/>
    <x v="102"/>
    <n v="3"/>
    <x v="7"/>
    <x v="0"/>
  </r>
  <r>
    <x v="20"/>
    <x v="4"/>
    <n v="5.75"/>
    <x v="7"/>
    <x v="0"/>
  </r>
  <r>
    <x v="15"/>
    <x v="81"/>
    <n v="21.403508771929825"/>
    <x v="8"/>
    <x v="0"/>
  </r>
  <r>
    <x v="15"/>
    <x v="82"/>
    <n v="74.736842105263165"/>
    <x v="8"/>
    <x v="0"/>
  </r>
  <r>
    <x v="15"/>
    <x v="4"/>
    <n v="3.8596491228070176"/>
    <x v="8"/>
    <x v="0"/>
  </r>
  <r>
    <x v="16"/>
    <x v="83"/>
    <n v="15.189873417721518"/>
    <x v="8"/>
    <x v="0"/>
  </r>
  <r>
    <x v="16"/>
    <x v="84"/>
    <n v="35.443037974683541"/>
    <x v="8"/>
    <x v="0"/>
  </r>
  <r>
    <x v="16"/>
    <x v="85"/>
    <n v="49.367088607594937"/>
    <x v="8"/>
    <x v="0"/>
  </r>
  <r>
    <x v="17"/>
    <x v="86"/>
    <n v="9.473684210526315"/>
    <x v="8"/>
    <x v="0"/>
  </r>
  <r>
    <x v="17"/>
    <x v="87"/>
    <n v="52.631578947368418"/>
    <x v="8"/>
    <x v="0"/>
  </r>
  <r>
    <x v="17"/>
    <x v="88"/>
    <n v="6.666666666666667"/>
    <x v="8"/>
    <x v="0"/>
  </r>
  <r>
    <x v="17"/>
    <x v="89"/>
    <n v="27.368421052631579"/>
    <x v="8"/>
    <x v="0"/>
  </r>
  <r>
    <x v="17"/>
    <x v="4"/>
    <n v="3.8596491228070176"/>
    <x v="8"/>
    <x v="0"/>
  </r>
  <r>
    <x v="18"/>
    <x v="86"/>
    <n v="9.473684210526315"/>
    <x v="8"/>
    <x v="0"/>
  </r>
  <r>
    <x v="18"/>
    <x v="87"/>
    <n v="52.631578947368418"/>
    <x v="8"/>
    <x v="0"/>
  </r>
  <r>
    <x v="18"/>
    <x v="88"/>
    <n v="6.666666666666667"/>
    <x v="8"/>
    <x v="0"/>
  </r>
  <r>
    <x v="18"/>
    <x v="90"/>
    <n v="20.350877192982455"/>
    <x v="8"/>
    <x v="0"/>
  </r>
  <r>
    <x v="18"/>
    <x v="91"/>
    <n v="2.1052631578947367"/>
    <x v="8"/>
    <x v="0"/>
  </r>
  <r>
    <x v="18"/>
    <x v="92"/>
    <n v="1.0526315789473684"/>
    <x v="8"/>
    <x v="0"/>
  </r>
  <r>
    <x v="18"/>
    <x v="93"/>
    <n v="3.8596491228070176"/>
    <x v="8"/>
    <x v="0"/>
  </r>
  <r>
    <x v="18"/>
    <x v="4"/>
    <n v="3.8596491228070176"/>
    <x v="8"/>
    <x v="0"/>
  </r>
  <r>
    <x v="18"/>
    <x v="94"/>
    <n v="2.7554744525547439"/>
    <x v="8"/>
    <x v="0"/>
  </r>
  <r>
    <x v="18"/>
    <x v="95"/>
    <n v="2.947368421052631"/>
    <x v="8"/>
    <x v="0"/>
  </r>
  <r>
    <x v="19"/>
    <x v="96"/>
    <n v="2.4561403508771931"/>
    <x v="8"/>
    <x v="0"/>
  </r>
  <r>
    <x v="19"/>
    <x v="97"/>
    <n v="3.8596491228070176"/>
    <x v="8"/>
    <x v="0"/>
  </r>
  <r>
    <x v="19"/>
    <x v="98"/>
    <n v="44.210526315789473"/>
    <x v="8"/>
    <x v="0"/>
  </r>
  <r>
    <x v="19"/>
    <x v="99"/>
    <n v="20"/>
    <x v="8"/>
    <x v="0"/>
  </r>
  <r>
    <x v="19"/>
    <x v="100"/>
    <n v="15.789473684210526"/>
    <x v="8"/>
    <x v="0"/>
  </r>
  <r>
    <x v="19"/>
    <x v="101"/>
    <n v="9.8245614035087723"/>
    <x v="8"/>
    <x v="0"/>
  </r>
  <r>
    <x v="19"/>
    <x v="102"/>
    <n v="0.35087719298245612"/>
    <x v="8"/>
    <x v="0"/>
  </r>
  <r>
    <x v="19"/>
    <x v="4"/>
    <n v="3.5087719298245612"/>
    <x v="8"/>
    <x v="0"/>
  </r>
  <r>
    <x v="20"/>
    <x v="96"/>
    <n v="1"/>
    <x v="8"/>
    <x v="0"/>
  </r>
  <r>
    <x v="20"/>
    <x v="97"/>
    <n v="4.454545454545455"/>
    <x v="8"/>
    <x v="0"/>
  </r>
  <r>
    <x v="20"/>
    <x v="98"/>
    <n v="2"/>
    <x v="8"/>
    <x v="0"/>
  </r>
  <r>
    <x v="20"/>
    <x v="99"/>
    <n v="4.1052631578947363"/>
    <x v="8"/>
    <x v="0"/>
  </r>
  <r>
    <x v="20"/>
    <x v="100"/>
    <n v="5.8181818181818183"/>
    <x v="8"/>
    <x v="0"/>
  </r>
  <r>
    <x v="20"/>
    <x v="101"/>
    <n v="3.72"/>
    <x v="8"/>
    <x v="0"/>
  </r>
  <r>
    <x v="20"/>
    <x v="102"/>
    <n v="2"/>
    <x v="8"/>
    <x v="0"/>
  </r>
  <r>
    <x v="20"/>
    <x v="4"/>
    <n v="5.125"/>
    <x v="8"/>
    <x v="0"/>
  </r>
  <r>
    <x v="15"/>
    <x v="81"/>
    <n v="13.573407202216066"/>
    <x v="9"/>
    <x v="0"/>
  </r>
  <r>
    <x v="15"/>
    <x v="82"/>
    <n v="83.656509695290865"/>
    <x v="9"/>
    <x v="0"/>
  </r>
  <r>
    <x v="15"/>
    <x v="4"/>
    <n v="2.770083102493075"/>
    <x v="9"/>
    <x v="0"/>
  </r>
  <r>
    <x v="16"/>
    <x v="83"/>
    <n v="17.1875"/>
    <x v="9"/>
    <x v="0"/>
  </r>
  <r>
    <x v="16"/>
    <x v="84"/>
    <n v="35.9375"/>
    <x v="9"/>
    <x v="0"/>
  </r>
  <r>
    <x v="16"/>
    <x v="85"/>
    <n v="46.875"/>
    <x v="9"/>
    <x v="0"/>
  </r>
  <r>
    <x v="17"/>
    <x v="86"/>
    <n v="7.4792243767313016"/>
    <x v="9"/>
    <x v="0"/>
  </r>
  <r>
    <x v="17"/>
    <x v="87"/>
    <n v="67.313019390581715"/>
    <x v="9"/>
    <x v="0"/>
  </r>
  <r>
    <x v="17"/>
    <x v="88"/>
    <n v="8.0332409972299175"/>
    <x v="9"/>
    <x v="0"/>
  </r>
  <r>
    <x v="17"/>
    <x v="89"/>
    <n v="14.404432132963988"/>
    <x v="9"/>
    <x v="0"/>
  </r>
  <r>
    <x v="17"/>
    <x v="4"/>
    <n v="2.770083102493075"/>
    <x v="9"/>
    <x v="0"/>
  </r>
  <r>
    <x v="18"/>
    <x v="86"/>
    <n v="7.4792243767313016"/>
    <x v="9"/>
    <x v="0"/>
  </r>
  <r>
    <x v="18"/>
    <x v="87"/>
    <n v="67.313019390581715"/>
    <x v="9"/>
    <x v="0"/>
  </r>
  <r>
    <x v="18"/>
    <x v="88"/>
    <n v="8.0332409972299175"/>
    <x v="9"/>
    <x v="0"/>
  </r>
  <r>
    <x v="18"/>
    <x v="90"/>
    <n v="8.310249307479225"/>
    <x v="9"/>
    <x v="0"/>
  </r>
  <r>
    <x v="18"/>
    <x v="91"/>
    <n v="4.43213296398892"/>
    <x v="9"/>
    <x v="0"/>
  </r>
  <r>
    <x v="18"/>
    <x v="92"/>
    <n v="0.83102493074792239"/>
    <x v="9"/>
    <x v="0"/>
  </r>
  <r>
    <x v="18"/>
    <x v="93"/>
    <n v="0.83102493074792239"/>
    <x v="9"/>
    <x v="0"/>
  </r>
  <r>
    <x v="18"/>
    <x v="4"/>
    <n v="2.770083102493075"/>
    <x v="9"/>
    <x v="0"/>
  </r>
  <r>
    <x v="18"/>
    <x v="94"/>
    <n v="2.3931623931623927"/>
    <x v="9"/>
    <x v="0"/>
  </r>
  <r>
    <x v="18"/>
    <x v="95"/>
    <n v="2.50925925925926"/>
    <x v="9"/>
    <x v="0"/>
  </r>
  <r>
    <x v="19"/>
    <x v="96"/>
    <n v="2.4930747922437675"/>
    <x v="9"/>
    <x v="0"/>
  </r>
  <r>
    <x v="19"/>
    <x v="97"/>
    <n v="2.4930747922437675"/>
    <x v="9"/>
    <x v="0"/>
  </r>
  <r>
    <x v="19"/>
    <x v="98"/>
    <n v="63.988919667590025"/>
    <x v="9"/>
    <x v="0"/>
  </r>
  <r>
    <x v="19"/>
    <x v="99"/>
    <n v="16.343490304709142"/>
    <x v="9"/>
    <x v="0"/>
  </r>
  <r>
    <x v="19"/>
    <x v="100"/>
    <n v="6.3711911357340716"/>
    <x v="9"/>
    <x v="0"/>
  </r>
  <r>
    <x v="19"/>
    <x v="101"/>
    <n v="6.9252077562326866"/>
    <x v="9"/>
    <x v="0"/>
  </r>
  <r>
    <x v="19"/>
    <x v="102"/>
    <n v="0.554016620498615"/>
    <x v="9"/>
    <x v="0"/>
  </r>
  <r>
    <x v="19"/>
    <x v="4"/>
    <n v="0.83102493074792239"/>
    <x v="9"/>
    <x v="0"/>
  </r>
  <r>
    <x v="20"/>
    <x v="96"/>
    <n v="1"/>
    <x v="9"/>
    <x v="0"/>
  </r>
  <r>
    <x v="20"/>
    <x v="97"/>
    <n v="2.2222222222222228"/>
    <x v="9"/>
    <x v="0"/>
  </r>
  <r>
    <x v="20"/>
    <x v="98"/>
    <n v="2"/>
    <x v="9"/>
    <x v="0"/>
  </r>
  <r>
    <x v="20"/>
    <x v="99"/>
    <n v="4.036363636363637"/>
    <x v="9"/>
    <x v="0"/>
  </r>
  <r>
    <x v="20"/>
    <x v="100"/>
    <n v="4.3043478260869561"/>
    <x v="9"/>
    <x v="0"/>
  </r>
  <r>
    <x v="20"/>
    <x v="101"/>
    <n v="3.1304347826086953"/>
    <x v="9"/>
    <x v="0"/>
  </r>
  <r>
    <x v="20"/>
    <x v="102"/>
    <n v="5"/>
    <x v="9"/>
    <x v="0"/>
  </r>
  <r>
    <x v="20"/>
    <x v="4"/>
    <n v="5.5"/>
    <x v="9"/>
    <x v="0"/>
  </r>
  <r>
    <x v="15"/>
    <x v="81"/>
    <n v="14.574898785425102"/>
    <x v="10"/>
    <x v="0"/>
  </r>
  <r>
    <x v="15"/>
    <x v="82"/>
    <n v="83.400809716599184"/>
    <x v="10"/>
    <x v="0"/>
  </r>
  <r>
    <x v="15"/>
    <x v="4"/>
    <n v="2.0242914979757085"/>
    <x v="10"/>
    <x v="0"/>
  </r>
  <r>
    <x v="16"/>
    <x v="83"/>
    <n v="13.333333333333334"/>
    <x v="10"/>
    <x v="0"/>
  </r>
  <r>
    <x v="16"/>
    <x v="84"/>
    <n v="31.111111111111111"/>
    <x v="10"/>
    <x v="0"/>
  </r>
  <r>
    <x v="16"/>
    <x v="85"/>
    <n v="55.555555555555557"/>
    <x v="10"/>
    <x v="0"/>
  </r>
  <r>
    <x v="17"/>
    <x v="86"/>
    <n v="12.145748987854251"/>
    <x v="10"/>
    <x v="0"/>
  </r>
  <r>
    <x v="17"/>
    <x v="87"/>
    <n v="63.967611336032391"/>
    <x v="10"/>
    <x v="0"/>
  </r>
  <r>
    <x v="17"/>
    <x v="88"/>
    <n v="9.7165991902834001"/>
    <x v="10"/>
    <x v="0"/>
  </r>
  <r>
    <x v="17"/>
    <x v="89"/>
    <n v="12.145748987854251"/>
    <x v="10"/>
    <x v="0"/>
  </r>
  <r>
    <x v="17"/>
    <x v="4"/>
    <n v="2.0242914979757085"/>
    <x v="10"/>
    <x v="0"/>
  </r>
  <r>
    <x v="18"/>
    <x v="86"/>
    <n v="12.145748987854251"/>
    <x v="10"/>
    <x v="0"/>
  </r>
  <r>
    <x v="18"/>
    <x v="87"/>
    <n v="63.967611336032391"/>
    <x v="10"/>
    <x v="0"/>
  </r>
  <r>
    <x v="18"/>
    <x v="88"/>
    <n v="9.7165991902834001"/>
    <x v="10"/>
    <x v="0"/>
  </r>
  <r>
    <x v="18"/>
    <x v="90"/>
    <n v="8.5020242914979764"/>
    <x v="10"/>
    <x v="0"/>
  </r>
  <r>
    <x v="18"/>
    <x v="91"/>
    <n v="2.0242914979757085"/>
    <x v="10"/>
    <x v="0"/>
  </r>
  <r>
    <x v="18"/>
    <x v="92"/>
    <n v="1.214574898785425"/>
    <x v="10"/>
    <x v="0"/>
  </r>
  <r>
    <x v="18"/>
    <x v="93"/>
    <n v="0.40485829959514169"/>
    <x v="10"/>
    <x v="0"/>
  </r>
  <r>
    <x v="18"/>
    <x v="4"/>
    <n v="2.0242914979757085"/>
    <x v="10"/>
    <x v="0"/>
  </r>
  <r>
    <x v="18"/>
    <x v="94"/>
    <n v="2.293388429752067"/>
    <x v="10"/>
    <x v="0"/>
  </r>
  <r>
    <x v="18"/>
    <x v="95"/>
    <n v="2.4764150943396217"/>
    <x v="10"/>
    <x v="0"/>
  </r>
  <r>
    <x v="19"/>
    <x v="96"/>
    <n v="2.42914979757085"/>
    <x v="10"/>
    <x v="0"/>
  </r>
  <r>
    <x v="19"/>
    <x v="97"/>
    <n v="4.048582995951417"/>
    <x v="10"/>
    <x v="0"/>
  </r>
  <r>
    <x v="19"/>
    <x v="98"/>
    <n v="57.085020242914979"/>
    <x v="10"/>
    <x v="0"/>
  </r>
  <r>
    <x v="19"/>
    <x v="99"/>
    <n v="14.574898785425102"/>
    <x v="10"/>
    <x v="0"/>
  </r>
  <r>
    <x v="19"/>
    <x v="100"/>
    <n v="8.097165991902834"/>
    <x v="10"/>
    <x v="0"/>
  </r>
  <r>
    <x v="19"/>
    <x v="101"/>
    <n v="9.3117408906882595"/>
    <x v="10"/>
    <x v="0"/>
  </r>
  <r>
    <x v="19"/>
    <x v="102"/>
    <n v="1.214574898785425"/>
    <x v="10"/>
    <x v="0"/>
  </r>
  <r>
    <x v="19"/>
    <x v="4"/>
    <n v="3.2388663967611335"/>
    <x v="10"/>
    <x v="0"/>
  </r>
  <r>
    <x v="20"/>
    <x v="96"/>
    <n v="1"/>
    <x v="10"/>
    <x v="0"/>
  </r>
  <r>
    <x v="20"/>
    <x v="97"/>
    <n v="3"/>
    <x v="10"/>
    <x v="0"/>
  </r>
  <r>
    <x v="20"/>
    <x v="98"/>
    <n v="2"/>
    <x v="10"/>
    <x v="0"/>
  </r>
  <r>
    <x v="20"/>
    <x v="99"/>
    <n v="3.6875"/>
    <x v="10"/>
    <x v="0"/>
  </r>
  <r>
    <x v="20"/>
    <x v="100"/>
    <n v="3.5789473684210527"/>
    <x v="10"/>
    <x v="0"/>
  </r>
  <r>
    <x v="20"/>
    <x v="101"/>
    <n v="4.0434782608695654"/>
    <x v="10"/>
    <x v="0"/>
  </r>
  <r>
    <x v="20"/>
    <x v="102"/>
    <n v="2.5"/>
    <x v="10"/>
    <x v="0"/>
  </r>
  <r>
    <x v="20"/>
    <x v="4"/>
    <n v="2.8333333333333335"/>
    <x v="10"/>
    <x v="0"/>
  </r>
  <r>
    <x v="15"/>
    <x v="81"/>
    <n v="18.548387096774192"/>
    <x v="11"/>
    <x v="0"/>
  </r>
  <r>
    <x v="15"/>
    <x v="82"/>
    <n v="78.629032258064512"/>
    <x v="11"/>
    <x v="0"/>
  </r>
  <r>
    <x v="15"/>
    <x v="4"/>
    <n v="2.8225806451612905"/>
    <x v="11"/>
    <x v="0"/>
  </r>
  <r>
    <x v="16"/>
    <x v="83"/>
    <n v="17.241379310344829"/>
    <x v="11"/>
    <x v="0"/>
  </r>
  <r>
    <x v="16"/>
    <x v="84"/>
    <n v="39.655172413793103"/>
    <x v="11"/>
    <x v="0"/>
  </r>
  <r>
    <x v="16"/>
    <x v="85"/>
    <n v="43.103448275862071"/>
    <x v="11"/>
    <x v="0"/>
  </r>
  <r>
    <x v="17"/>
    <x v="86"/>
    <n v="13.306451612903226"/>
    <x v="11"/>
    <x v="0"/>
  </r>
  <r>
    <x v="17"/>
    <x v="87"/>
    <n v="59.274193548387096"/>
    <x v="11"/>
    <x v="0"/>
  </r>
  <r>
    <x v="17"/>
    <x v="88"/>
    <n v="8.870967741935484"/>
    <x v="11"/>
    <x v="0"/>
  </r>
  <r>
    <x v="17"/>
    <x v="89"/>
    <n v="15.725806451612904"/>
    <x v="11"/>
    <x v="0"/>
  </r>
  <r>
    <x v="17"/>
    <x v="4"/>
    <n v="2.8225806451612905"/>
    <x v="11"/>
    <x v="0"/>
  </r>
  <r>
    <x v="18"/>
    <x v="86"/>
    <n v="13.306451612903226"/>
    <x v="11"/>
    <x v="0"/>
  </r>
  <r>
    <x v="18"/>
    <x v="87"/>
    <n v="59.274193548387096"/>
    <x v="11"/>
    <x v="0"/>
  </r>
  <r>
    <x v="18"/>
    <x v="88"/>
    <n v="8.870967741935484"/>
    <x v="11"/>
    <x v="0"/>
  </r>
  <r>
    <x v="18"/>
    <x v="90"/>
    <n v="11.290322580645162"/>
    <x v="11"/>
    <x v="0"/>
  </r>
  <r>
    <x v="18"/>
    <x v="91"/>
    <n v="3.225806451612903"/>
    <x v="11"/>
    <x v="0"/>
  </r>
  <r>
    <x v="18"/>
    <x v="92"/>
    <n v="0.80645161290322576"/>
    <x v="11"/>
    <x v="0"/>
  </r>
  <r>
    <x v="18"/>
    <x v="93"/>
    <n v="0.40322580645161288"/>
    <x v="11"/>
    <x v="0"/>
  </r>
  <r>
    <x v="18"/>
    <x v="4"/>
    <n v="2.8225806451612905"/>
    <x v="11"/>
    <x v="0"/>
  </r>
  <r>
    <x v="18"/>
    <x v="94"/>
    <n v="2.3775933609958502"/>
    <x v="11"/>
    <x v="0"/>
  </r>
  <r>
    <x v="18"/>
    <x v="95"/>
    <n v="2.5961538461538454"/>
    <x v="11"/>
    <x v="0"/>
  </r>
  <r>
    <x v="19"/>
    <x v="96"/>
    <n v="3.629032258064516"/>
    <x v="11"/>
    <x v="0"/>
  </r>
  <r>
    <x v="19"/>
    <x v="97"/>
    <n v="3.629032258064516"/>
    <x v="11"/>
    <x v="0"/>
  </r>
  <r>
    <x v="19"/>
    <x v="98"/>
    <n v="58.467741935483872"/>
    <x v="11"/>
    <x v="0"/>
  </r>
  <r>
    <x v="19"/>
    <x v="99"/>
    <n v="18.951612903225808"/>
    <x v="11"/>
    <x v="0"/>
  </r>
  <r>
    <x v="19"/>
    <x v="100"/>
    <n v="6.854838709677419"/>
    <x v="11"/>
    <x v="0"/>
  </r>
  <r>
    <x v="19"/>
    <x v="101"/>
    <n v="8.064516129032258"/>
    <x v="11"/>
    <x v="0"/>
  </r>
  <r>
    <x v="19"/>
    <x v="102"/>
    <n v="0.40322580645161288"/>
    <x v="11"/>
    <x v="0"/>
  </r>
  <r>
    <x v="19"/>
    <x v="4"/>
    <n v="0"/>
    <x v="11"/>
    <x v="0"/>
  </r>
  <r>
    <x v="20"/>
    <x v="96"/>
    <n v="1"/>
    <x v="11"/>
    <x v="0"/>
  </r>
  <r>
    <x v="20"/>
    <x v="97"/>
    <n v="4.2222222222222223"/>
    <x v="11"/>
    <x v="0"/>
  </r>
  <r>
    <x v="20"/>
    <x v="98"/>
    <n v="2"/>
    <x v="11"/>
    <x v="0"/>
  </r>
  <r>
    <x v="20"/>
    <x v="99"/>
    <n v="3.7872340425531923"/>
    <x v="11"/>
    <x v="0"/>
  </r>
  <r>
    <x v="20"/>
    <x v="100"/>
    <n v="4.1764705882352935"/>
    <x v="11"/>
    <x v="0"/>
  </r>
  <r>
    <x v="20"/>
    <x v="101"/>
    <n v="3.7368421052631584"/>
    <x v="11"/>
    <x v="0"/>
  </r>
  <r>
    <x v="20"/>
    <x v="102"/>
    <n v="6"/>
    <x v="11"/>
    <x v="0"/>
  </r>
  <r>
    <x v="20"/>
    <x v="4"/>
    <m/>
    <x v="11"/>
    <x v="0"/>
  </r>
  <r>
    <x v="15"/>
    <x v="81"/>
    <n v="15.246636771300448"/>
    <x v="12"/>
    <x v="0"/>
  </r>
  <r>
    <x v="15"/>
    <x v="82"/>
    <n v="84.753363228699556"/>
    <x v="12"/>
    <x v="0"/>
  </r>
  <r>
    <x v="15"/>
    <x v="4"/>
    <n v="0"/>
    <x v="12"/>
    <x v="0"/>
  </r>
  <r>
    <x v="16"/>
    <x v="83"/>
    <n v="26.829268292682926"/>
    <x v="12"/>
    <x v="0"/>
  </r>
  <r>
    <x v="16"/>
    <x v="84"/>
    <n v="41.463414634146339"/>
    <x v="12"/>
    <x v="0"/>
  </r>
  <r>
    <x v="16"/>
    <x v="85"/>
    <n v="31.707317073170731"/>
    <x v="12"/>
    <x v="0"/>
  </r>
  <r>
    <x v="17"/>
    <x v="86"/>
    <n v="23.318385650224215"/>
    <x v="12"/>
    <x v="0"/>
  </r>
  <r>
    <x v="17"/>
    <x v="87"/>
    <n v="52.914798206278029"/>
    <x v="12"/>
    <x v="0"/>
  </r>
  <r>
    <x v="17"/>
    <x v="88"/>
    <n v="13.452914798206278"/>
    <x v="12"/>
    <x v="0"/>
  </r>
  <r>
    <x v="17"/>
    <x v="89"/>
    <n v="10.31390134529148"/>
    <x v="12"/>
    <x v="0"/>
  </r>
  <r>
    <x v="17"/>
    <x v="4"/>
    <n v="0"/>
    <x v="12"/>
    <x v="0"/>
  </r>
  <r>
    <x v="18"/>
    <x v="86"/>
    <n v="23.318385650224215"/>
    <x v="12"/>
    <x v="0"/>
  </r>
  <r>
    <x v="18"/>
    <x v="87"/>
    <n v="52.914798206278029"/>
    <x v="12"/>
    <x v="0"/>
  </r>
  <r>
    <x v="18"/>
    <x v="88"/>
    <n v="13.452914798206278"/>
    <x v="12"/>
    <x v="0"/>
  </r>
  <r>
    <x v="18"/>
    <x v="90"/>
    <n v="9.4170403587443943"/>
    <x v="12"/>
    <x v="0"/>
  </r>
  <r>
    <x v="18"/>
    <x v="91"/>
    <n v="0.44843049327354262"/>
    <x v="12"/>
    <x v="0"/>
  </r>
  <r>
    <x v="18"/>
    <x v="92"/>
    <n v="0"/>
    <x v="12"/>
    <x v="0"/>
  </r>
  <r>
    <x v="18"/>
    <x v="93"/>
    <n v="0.44843049327354262"/>
    <x v="12"/>
    <x v="0"/>
  </r>
  <r>
    <x v="18"/>
    <x v="4"/>
    <n v="0"/>
    <x v="12"/>
    <x v="0"/>
  </r>
  <r>
    <x v="18"/>
    <x v="94"/>
    <n v="2.1390134529147984"/>
    <x v="12"/>
    <x v="0"/>
  </r>
  <r>
    <x v="18"/>
    <x v="95"/>
    <n v="2.4853801169590648"/>
    <x v="12"/>
    <x v="0"/>
  </r>
  <r>
    <x v="19"/>
    <x v="96"/>
    <n v="8.071748878923767"/>
    <x v="12"/>
    <x v="0"/>
  </r>
  <r>
    <x v="19"/>
    <x v="97"/>
    <n v="1.3452914798206279"/>
    <x v="12"/>
    <x v="0"/>
  </r>
  <r>
    <x v="19"/>
    <x v="98"/>
    <n v="41.704035874439462"/>
    <x v="12"/>
    <x v="0"/>
  </r>
  <r>
    <x v="19"/>
    <x v="99"/>
    <n v="13.901345291479821"/>
    <x v="12"/>
    <x v="0"/>
  </r>
  <r>
    <x v="19"/>
    <x v="100"/>
    <n v="12.556053811659194"/>
    <x v="12"/>
    <x v="0"/>
  </r>
  <r>
    <x v="19"/>
    <x v="101"/>
    <n v="18.385650224215247"/>
    <x v="12"/>
    <x v="0"/>
  </r>
  <r>
    <x v="19"/>
    <x v="102"/>
    <n v="1.7937219730941705"/>
    <x v="12"/>
    <x v="0"/>
  </r>
  <r>
    <x v="19"/>
    <x v="4"/>
    <n v="2.2421524663677128"/>
    <x v="12"/>
    <x v="0"/>
  </r>
  <r>
    <x v="20"/>
    <x v="96"/>
    <n v="1"/>
    <x v="12"/>
    <x v="0"/>
  </r>
  <r>
    <x v="20"/>
    <x v="97"/>
    <n v="3"/>
    <x v="12"/>
    <x v="0"/>
  </r>
  <r>
    <x v="20"/>
    <x v="98"/>
    <n v="2"/>
    <x v="12"/>
    <x v="0"/>
  </r>
  <r>
    <x v="20"/>
    <x v="99"/>
    <n v="3.4838709677419355"/>
    <x v="12"/>
    <x v="0"/>
  </r>
  <r>
    <x v="20"/>
    <x v="100"/>
    <n v="3.8148148148148158"/>
    <x v="12"/>
    <x v="0"/>
  </r>
  <r>
    <x v="20"/>
    <x v="101"/>
    <n v="3.2571428571428576"/>
    <x v="12"/>
    <x v="0"/>
  </r>
  <r>
    <x v="20"/>
    <x v="102"/>
    <n v="2.5"/>
    <x v="12"/>
    <x v="0"/>
  </r>
  <r>
    <x v="20"/>
    <x v="4"/>
    <n v="4.25"/>
    <x v="12"/>
    <x v="0"/>
  </r>
  <r>
    <x v="15"/>
    <x v="81"/>
    <n v="7.7922077922077921"/>
    <x v="13"/>
    <x v="0"/>
  </r>
  <r>
    <x v="15"/>
    <x v="82"/>
    <n v="90.909090909090907"/>
    <x v="13"/>
    <x v="0"/>
  </r>
  <r>
    <x v="15"/>
    <x v="4"/>
    <n v="1.2987012987012987"/>
    <x v="13"/>
    <x v="0"/>
  </r>
  <r>
    <x v="16"/>
    <x v="83"/>
    <n v="0"/>
    <x v="13"/>
    <x v="0"/>
  </r>
  <r>
    <x v="16"/>
    <x v="84"/>
    <n v="38.46153846153846"/>
    <x v="13"/>
    <x v="0"/>
  </r>
  <r>
    <x v="16"/>
    <x v="85"/>
    <n v="61.53846153846154"/>
    <x v="13"/>
    <x v="0"/>
  </r>
  <r>
    <x v="17"/>
    <x v="86"/>
    <n v="27.922077922077921"/>
    <x v="13"/>
    <x v="0"/>
  </r>
  <r>
    <x v="17"/>
    <x v="87"/>
    <n v="55.194805194805198"/>
    <x v="13"/>
    <x v="0"/>
  </r>
  <r>
    <x v="17"/>
    <x v="88"/>
    <n v="7.1428571428571432"/>
    <x v="13"/>
    <x v="0"/>
  </r>
  <r>
    <x v="17"/>
    <x v="89"/>
    <n v="8.4415584415584419"/>
    <x v="13"/>
    <x v="0"/>
  </r>
  <r>
    <x v="17"/>
    <x v="4"/>
    <n v="1.2987012987012987"/>
    <x v="13"/>
    <x v="0"/>
  </r>
  <r>
    <x v="18"/>
    <x v="86"/>
    <n v="27.922077922077921"/>
    <x v="13"/>
    <x v="0"/>
  </r>
  <r>
    <x v="18"/>
    <x v="87"/>
    <n v="55.194805194805198"/>
    <x v="13"/>
    <x v="0"/>
  </r>
  <r>
    <x v="18"/>
    <x v="88"/>
    <n v="7.1428571428571432"/>
    <x v="13"/>
    <x v="0"/>
  </r>
  <r>
    <x v="18"/>
    <x v="90"/>
    <n v="8.4415584415584419"/>
    <x v="13"/>
    <x v="0"/>
  </r>
  <r>
    <x v="18"/>
    <x v="91"/>
    <n v="0"/>
    <x v="13"/>
    <x v="0"/>
  </r>
  <r>
    <x v="18"/>
    <x v="92"/>
    <n v="0"/>
    <x v="13"/>
    <x v="0"/>
  </r>
  <r>
    <x v="18"/>
    <x v="93"/>
    <n v="0"/>
    <x v="13"/>
    <x v="0"/>
  </r>
  <r>
    <x v="18"/>
    <x v="4"/>
    <n v="1.2987012987012987"/>
    <x v="13"/>
    <x v="0"/>
  </r>
  <r>
    <x v="18"/>
    <x v="94"/>
    <n v="1.9605263157894743"/>
    <x v="13"/>
    <x v="0"/>
  </r>
  <r>
    <x v="18"/>
    <x v="95"/>
    <n v="2.3394495412844036"/>
    <x v="13"/>
    <x v="0"/>
  </r>
  <r>
    <x v="19"/>
    <x v="96"/>
    <n v="9.0909090909090917"/>
    <x v="13"/>
    <x v="0"/>
  </r>
  <r>
    <x v="19"/>
    <x v="97"/>
    <n v="3.8961038961038961"/>
    <x v="13"/>
    <x v="0"/>
  </r>
  <r>
    <x v="19"/>
    <x v="98"/>
    <n v="55.194805194805198"/>
    <x v="13"/>
    <x v="0"/>
  </r>
  <r>
    <x v="19"/>
    <x v="99"/>
    <n v="12.337662337662337"/>
    <x v="13"/>
    <x v="0"/>
  </r>
  <r>
    <x v="19"/>
    <x v="100"/>
    <n v="3.8961038961038961"/>
    <x v="13"/>
    <x v="0"/>
  </r>
  <r>
    <x v="19"/>
    <x v="101"/>
    <n v="14.285714285714286"/>
    <x v="13"/>
    <x v="0"/>
  </r>
  <r>
    <x v="19"/>
    <x v="102"/>
    <n v="0.64935064935064934"/>
    <x v="13"/>
    <x v="0"/>
  </r>
  <r>
    <x v="19"/>
    <x v="4"/>
    <n v="0.64935064935064934"/>
    <x v="13"/>
    <x v="0"/>
  </r>
  <r>
    <x v="20"/>
    <x v="96"/>
    <n v="1"/>
    <x v="13"/>
    <x v="0"/>
  </r>
  <r>
    <x v="20"/>
    <x v="97"/>
    <n v="2.5"/>
    <x v="13"/>
    <x v="0"/>
  </r>
  <r>
    <x v="20"/>
    <x v="98"/>
    <n v="2"/>
    <x v="13"/>
    <x v="0"/>
  </r>
  <r>
    <x v="20"/>
    <x v="99"/>
    <n v="3.4444444444444446"/>
    <x v="13"/>
    <x v="0"/>
  </r>
  <r>
    <x v="20"/>
    <x v="100"/>
    <n v="2.8333333333333335"/>
    <x v="13"/>
    <x v="0"/>
  </r>
  <r>
    <x v="20"/>
    <x v="101"/>
    <n v="2.9047619047619047"/>
    <x v="13"/>
    <x v="0"/>
  </r>
  <r>
    <x v="20"/>
    <x v="102"/>
    <n v="3"/>
    <x v="13"/>
    <x v="0"/>
  </r>
  <r>
    <x v="20"/>
    <x v="4"/>
    <n v="2"/>
    <x v="13"/>
    <x v="0"/>
  </r>
  <r>
    <x v="15"/>
    <x v="81"/>
    <n v="14.438502673796792"/>
    <x v="14"/>
    <x v="0"/>
  </r>
  <r>
    <x v="15"/>
    <x v="82"/>
    <n v="77.005347593582883"/>
    <x v="14"/>
    <x v="0"/>
  </r>
  <r>
    <x v="15"/>
    <x v="4"/>
    <n v="8.5561497326203213"/>
    <x v="14"/>
    <x v="0"/>
  </r>
  <r>
    <x v="16"/>
    <x v="83"/>
    <n v="19.35483870967742"/>
    <x v="14"/>
    <x v="0"/>
  </r>
  <r>
    <x v="16"/>
    <x v="84"/>
    <n v="32.258064516129032"/>
    <x v="14"/>
    <x v="0"/>
  </r>
  <r>
    <x v="16"/>
    <x v="85"/>
    <n v="48.387096774193552"/>
    <x v="14"/>
    <x v="0"/>
  </r>
  <r>
    <x v="17"/>
    <x v="86"/>
    <n v="17.112299465240643"/>
    <x v="14"/>
    <x v="0"/>
  </r>
  <r>
    <x v="17"/>
    <x v="87"/>
    <n v="48.663101604278076"/>
    <x v="14"/>
    <x v="0"/>
  </r>
  <r>
    <x v="17"/>
    <x v="88"/>
    <n v="10.160427807486631"/>
    <x v="14"/>
    <x v="0"/>
  </r>
  <r>
    <x v="17"/>
    <x v="89"/>
    <n v="15.508021390374331"/>
    <x v="14"/>
    <x v="0"/>
  </r>
  <r>
    <x v="17"/>
    <x v="4"/>
    <n v="8.5561497326203213"/>
    <x v="14"/>
    <x v="0"/>
  </r>
  <r>
    <x v="18"/>
    <x v="86"/>
    <n v="17.112299465240643"/>
    <x v="14"/>
    <x v="0"/>
  </r>
  <r>
    <x v="18"/>
    <x v="87"/>
    <n v="48.663101604278076"/>
    <x v="14"/>
    <x v="0"/>
  </r>
  <r>
    <x v="18"/>
    <x v="88"/>
    <n v="10.160427807486631"/>
    <x v="14"/>
    <x v="0"/>
  </r>
  <r>
    <x v="18"/>
    <x v="90"/>
    <n v="9.0909090909090917"/>
    <x v="14"/>
    <x v="0"/>
  </r>
  <r>
    <x v="18"/>
    <x v="91"/>
    <n v="4.2780748663101607"/>
    <x v="14"/>
    <x v="0"/>
  </r>
  <r>
    <x v="18"/>
    <x v="92"/>
    <n v="1.6042780748663101"/>
    <x v="14"/>
    <x v="0"/>
  </r>
  <r>
    <x v="18"/>
    <x v="93"/>
    <n v="0.53475935828877008"/>
    <x v="14"/>
    <x v="0"/>
  </r>
  <r>
    <x v="18"/>
    <x v="4"/>
    <n v="8.5561497326203213"/>
    <x v="14"/>
    <x v="0"/>
  </r>
  <r>
    <x v="18"/>
    <x v="94"/>
    <n v="2.3625730994152052"/>
    <x v="14"/>
    <x v="0"/>
  </r>
  <r>
    <x v="18"/>
    <x v="95"/>
    <n v="2.6762589928057552"/>
    <x v="14"/>
    <x v="0"/>
  </r>
  <r>
    <x v="19"/>
    <x v="96"/>
    <n v="5.3475935828877006"/>
    <x v="14"/>
    <x v="0"/>
  </r>
  <r>
    <x v="19"/>
    <x v="97"/>
    <n v="3.2085561497326203"/>
    <x v="14"/>
    <x v="0"/>
  </r>
  <r>
    <x v="19"/>
    <x v="98"/>
    <n v="42.245989304812831"/>
    <x v="14"/>
    <x v="0"/>
  </r>
  <r>
    <x v="19"/>
    <x v="99"/>
    <n v="14.973262032085561"/>
    <x v="14"/>
    <x v="0"/>
  </r>
  <r>
    <x v="19"/>
    <x v="100"/>
    <n v="14.973262032085561"/>
    <x v="14"/>
    <x v="0"/>
  </r>
  <r>
    <x v="19"/>
    <x v="101"/>
    <n v="16.577540106951872"/>
    <x v="14"/>
    <x v="0"/>
  </r>
  <r>
    <x v="19"/>
    <x v="102"/>
    <n v="0.53475935828877008"/>
    <x v="14"/>
    <x v="0"/>
  </r>
  <r>
    <x v="19"/>
    <x v="4"/>
    <n v="2.1390374331550803"/>
    <x v="14"/>
    <x v="0"/>
  </r>
  <r>
    <x v="20"/>
    <x v="96"/>
    <n v="1"/>
    <x v="14"/>
    <x v="0"/>
  </r>
  <r>
    <x v="20"/>
    <x v="97"/>
    <n v="3.5"/>
    <x v="14"/>
    <x v="0"/>
  </r>
  <r>
    <x v="20"/>
    <x v="98"/>
    <n v="2"/>
    <x v="14"/>
    <x v="0"/>
  </r>
  <r>
    <x v="20"/>
    <x v="99"/>
    <n v="3.9285714285714293"/>
    <x v="14"/>
    <x v="0"/>
  </r>
  <r>
    <x v="20"/>
    <x v="100"/>
    <n v="4.12"/>
    <x v="14"/>
    <x v="0"/>
  </r>
  <r>
    <x v="20"/>
    <x v="101"/>
    <n v="3.3548387096774195"/>
    <x v="14"/>
    <x v="0"/>
  </r>
  <r>
    <x v="20"/>
    <x v="102"/>
    <m/>
    <x v="14"/>
    <x v="0"/>
  </r>
  <r>
    <x v="20"/>
    <x v="4"/>
    <n v="2"/>
    <x v="14"/>
    <x v="0"/>
  </r>
  <r>
    <x v="15"/>
    <x v="81"/>
    <n v="16.037735849056602"/>
    <x v="15"/>
    <x v="0"/>
  </r>
  <r>
    <x v="15"/>
    <x v="82"/>
    <n v="71.226415094339629"/>
    <x v="15"/>
    <x v="0"/>
  </r>
  <r>
    <x v="15"/>
    <x v="4"/>
    <n v="12.735849056603774"/>
    <x v="15"/>
    <x v="0"/>
  </r>
  <r>
    <x v="16"/>
    <x v="83"/>
    <n v="5.1282051282051286"/>
    <x v="15"/>
    <x v="0"/>
  </r>
  <r>
    <x v="16"/>
    <x v="84"/>
    <n v="51.282051282051285"/>
    <x v="15"/>
    <x v="0"/>
  </r>
  <r>
    <x v="16"/>
    <x v="85"/>
    <n v="43.589743589743591"/>
    <x v="15"/>
    <x v="0"/>
  </r>
  <r>
    <x v="17"/>
    <x v="86"/>
    <n v="17.452830188679247"/>
    <x v="15"/>
    <x v="0"/>
  </r>
  <r>
    <x v="17"/>
    <x v="87"/>
    <n v="44.811320754716981"/>
    <x v="15"/>
    <x v="0"/>
  </r>
  <r>
    <x v="17"/>
    <x v="88"/>
    <n v="16.037735849056602"/>
    <x v="15"/>
    <x v="0"/>
  </r>
  <r>
    <x v="17"/>
    <x v="89"/>
    <n v="8.9622641509433958"/>
    <x v="15"/>
    <x v="0"/>
  </r>
  <r>
    <x v="17"/>
    <x v="4"/>
    <n v="12.735849056603774"/>
    <x v="15"/>
    <x v="0"/>
  </r>
  <r>
    <x v="18"/>
    <x v="86"/>
    <n v="17.452830188679247"/>
    <x v="15"/>
    <x v="0"/>
  </r>
  <r>
    <x v="18"/>
    <x v="87"/>
    <n v="44.811320754716981"/>
    <x v="15"/>
    <x v="0"/>
  </r>
  <r>
    <x v="18"/>
    <x v="88"/>
    <n v="16.037735849056602"/>
    <x v="15"/>
    <x v="0"/>
  </r>
  <r>
    <x v="18"/>
    <x v="90"/>
    <n v="7.5471698113207548"/>
    <x v="15"/>
    <x v="0"/>
  </r>
  <r>
    <x v="18"/>
    <x v="91"/>
    <n v="0.94339622641509435"/>
    <x v="15"/>
    <x v="0"/>
  </r>
  <r>
    <x v="18"/>
    <x v="92"/>
    <n v="0.47169811320754718"/>
    <x v="15"/>
    <x v="0"/>
  </r>
  <r>
    <x v="18"/>
    <x v="93"/>
    <n v="0"/>
    <x v="15"/>
    <x v="0"/>
  </r>
  <r>
    <x v="18"/>
    <x v="4"/>
    <n v="12.735849056603774"/>
    <x v="15"/>
    <x v="0"/>
  </r>
  <r>
    <x v="18"/>
    <x v="94"/>
    <n v="2.2108108108108104"/>
    <x v="15"/>
    <x v="0"/>
  </r>
  <r>
    <x v="18"/>
    <x v="95"/>
    <n v="2.5135135135135149"/>
    <x v="15"/>
    <x v="0"/>
  </r>
  <r>
    <x v="19"/>
    <x v="96"/>
    <n v="9.433962264150944"/>
    <x v="15"/>
    <x v="0"/>
  </r>
  <r>
    <x v="19"/>
    <x v="97"/>
    <n v="15.566037735849056"/>
    <x v="15"/>
    <x v="0"/>
  </r>
  <r>
    <x v="19"/>
    <x v="98"/>
    <n v="23.113207547169811"/>
    <x v="15"/>
    <x v="0"/>
  </r>
  <r>
    <x v="19"/>
    <x v="99"/>
    <n v="7.5471698113207548"/>
    <x v="15"/>
    <x v="0"/>
  </r>
  <r>
    <x v="19"/>
    <x v="100"/>
    <n v="21.226415094339622"/>
    <x v="15"/>
    <x v="0"/>
  </r>
  <r>
    <x v="19"/>
    <x v="101"/>
    <n v="9.433962264150944"/>
    <x v="15"/>
    <x v="0"/>
  </r>
  <r>
    <x v="19"/>
    <x v="102"/>
    <n v="0.94339622641509435"/>
    <x v="15"/>
    <x v="0"/>
  </r>
  <r>
    <x v="19"/>
    <x v="4"/>
    <n v="12.735849056603774"/>
    <x v="15"/>
    <x v="0"/>
  </r>
  <r>
    <x v="20"/>
    <x v="96"/>
    <n v="1"/>
    <x v="15"/>
    <x v="0"/>
  </r>
  <r>
    <x v="20"/>
    <x v="97"/>
    <n v="2.9393939393939394"/>
    <x v="15"/>
    <x v="0"/>
  </r>
  <r>
    <x v="20"/>
    <x v="98"/>
    <n v="2"/>
    <x v="15"/>
    <x v="0"/>
  </r>
  <r>
    <x v="20"/>
    <x v="99"/>
    <n v="3.375"/>
    <x v="15"/>
    <x v="0"/>
  </r>
  <r>
    <x v="20"/>
    <x v="100"/>
    <n v="2.7777777777777786"/>
    <x v="15"/>
    <x v="0"/>
  </r>
  <r>
    <x v="20"/>
    <x v="101"/>
    <n v="3.6470588235294112"/>
    <x v="15"/>
    <x v="0"/>
  </r>
  <r>
    <x v="20"/>
    <x v="102"/>
    <n v="3"/>
    <x v="15"/>
    <x v="0"/>
  </r>
  <r>
    <x v="20"/>
    <x v="4"/>
    <n v="2.64"/>
    <x v="15"/>
    <x v="0"/>
  </r>
  <r>
    <x v="15"/>
    <x v="81"/>
    <n v="13.981042654028435"/>
    <x v="16"/>
    <x v="0"/>
  </r>
  <r>
    <x v="15"/>
    <x v="82"/>
    <n v="75.829383886255926"/>
    <x v="16"/>
    <x v="0"/>
  </r>
  <r>
    <x v="15"/>
    <x v="4"/>
    <n v="10.189573459715639"/>
    <x v="16"/>
    <x v="0"/>
  </r>
  <r>
    <x v="16"/>
    <x v="83"/>
    <n v="20"/>
    <x v="16"/>
    <x v="0"/>
  </r>
  <r>
    <x v="16"/>
    <x v="84"/>
    <n v="37.142857142857146"/>
    <x v="16"/>
    <x v="0"/>
  </r>
  <r>
    <x v="16"/>
    <x v="85"/>
    <n v="42.857142857142854"/>
    <x v="16"/>
    <x v="0"/>
  </r>
  <r>
    <x v="17"/>
    <x v="86"/>
    <n v="17.061611374407583"/>
    <x v="16"/>
    <x v="0"/>
  </r>
  <r>
    <x v="17"/>
    <x v="87"/>
    <n v="50.473933649289101"/>
    <x v="16"/>
    <x v="0"/>
  </r>
  <r>
    <x v="17"/>
    <x v="88"/>
    <n v="11.137440758293838"/>
    <x v="16"/>
    <x v="0"/>
  </r>
  <r>
    <x v="17"/>
    <x v="89"/>
    <n v="11.137440758293838"/>
    <x v="16"/>
    <x v="0"/>
  </r>
  <r>
    <x v="17"/>
    <x v="4"/>
    <n v="10.189573459715639"/>
    <x v="16"/>
    <x v="0"/>
  </r>
  <r>
    <x v="18"/>
    <x v="86"/>
    <n v="17.061611374407583"/>
    <x v="16"/>
    <x v="0"/>
  </r>
  <r>
    <x v="18"/>
    <x v="87"/>
    <n v="50.473933649289101"/>
    <x v="16"/>
    <x v="0"/>
  </r>
  <r>
    <x v="18"/>
    <x v="88"/>
    <n v="11.137440758293838"/>
    <x v="16"/>
    <x v="0"/>
  </r>
  <r>
    <x v="18"/>
    <x v="90"/>
    <n v="7.5829383886255926"/>
    <x v="16"/>
    <x v="0"/>
  </r>
  <r>
    <x v="18"/>
    <x v="91"/>
    <n v="1.8957345971563981"/>
    <x v="16"/>
    <x v="0"/>
  </r>
  <r>
    <x v="18"/>
    <x v="92"/>
    <n v="1.1848341232227488"/>
    <x v="16"/>
    <x v="0"/>
  </r>
  <r>
    <x v="18"/>
    <x v="93"/>
    <n v="0.47393364928909953"/>
    <x v="16"/>
    <x v="0"/>
  </r>
  <r>
    <x v="18"/>
    <x v="4"/>
    <n v="10.189573459715639"/>
    <x v="16"/>
    <x v="0"/>
  </r>
  <r>
    <x v="18"/>
    <x v="94"/>
    <n v="2.258575197889181"/>
    <x v="16"/>
    <x v="0"/>
  </r>
  <r>
    <x v="18"/>
    <x v="95"/>
    <n v="2.5537459283387611"/>
    <x v="16"/>
    <x v="0"/>
  </r>
  <r>
    <x v="19"/>
    <x v="96"/>
    <n v="6.3981042654028437"/>
    <x v="16"/>
    <x v="0"/>
  </r>
  <r>
    <x v="19"/>
    <x v="97"/>
    <n v="4.2654028436018958"/>
    <x v="16"/>
    <x v="0"/>
  </r>
  <r>
    <x v="19"/>
    <x v="98"/>
    <n v="48.341232227488149"/>
    <x v="16"/>
    <x v="0"/>
  </r>
  <r>
    <x v="19"/>
    <x v="99"/>
    <n v="13.981042654028435"/>
    <x v="16"/>
    <x v="0"/>
  </r>
  <r>
    <x v="19"/>
    <x v="100"/>
    <n v="9.0047393364928912"/>
    <x v="16"/>
    <x v="0"/>
  </r>
  <r>
    <x v="19"/>
    <x v="101"/>
    <n v="11.374407582938389"/>
    <x v="16"/>
    <x v="0"/>
  </r>
  <r>
    <x v="19"/>
    <x v="102"/>
    <n v="2.6066350710900474"/>
    <x v="16"/>
    <x v="0"/>
  </r>
  <r>
    <x v="19"/>
    <x v="4"/>
    <n v="4.028436018957346"/>
    <x v="16"/>
    <x v="0"/>
  </r>
  <r>
    <x v="20"/>
    <x v="96"/>
    <n v="1"/>
    <x v="16"/>
    <x v="0"/>
  </r>
  <r>
    <x v="20"/>
    <x v="97"/>
    <n v="3"/>
    <x v="16"/>
    <x v="0"/>
  </r>
  <r>
    <x v="20"/>
    <x v="98"/>
    <n v="2"/>
    <x v="16"/>
    <x v="0"/>
  </r>
  <r>
    <x v="20"/>
    <x v="99"/>
    <n v="3.4736842105263155"/>
    <x v="16"/>
    <x v="0"/>
  </r>
  <r>
    <x v="20"/>
    <x v="100"/>
    <n v="4.3636363636363633"/>
    <x v="16"/>
    <x v="0"/>
  </r>
  <r>
    <x v="20"/>
    <x v="101"/>
    <n v="4.0750000000000002"/>
    <x v="16"/>
    <x v="0"/>
  </r>
  <r>
    <x v="20"/>
    <x v="102"/>
    <n v="2.7"/>
    <x v="16"/>
    <x v="0"/>
  </r>
  <r>
    <x v="20"/>
    <x v="4"/>
    <n v="3.7857142857142851"/>
    <x v="16"/>
    <x v="0"/>
  </r>
  <r>
    <x v="15"/>
    <x v="81"/>
    <n v="15.881818181818181"/>
    <x v="0"/>
    <x v="1"/>
  </r>
  <r>
    <x v="15"/>
    <x v="82"/>
    <n v="79.418181818181822"/>
    <x v="0"/>
    <x v="1"/>
  </r>
  <r>
    <x v="15"/>
    <x v="4"/>
    <n v="4.7"/>
    <x v="0"/>
    <x v="1"/>
  </r>
  <r>
    <x v="16"/>
    <x v="83"/>
    <n v="13.533834586466165"/>
    <x v="0"/>
    <x v="1"/>
  </r>
  <r>
    <x v="16"/>
    <x v="84"/>
    <n v="35.902255639097746"/>
    <x v="0"/>
    <x v="1"/>
  </r>
  <r>
    <x v="16"/>
    <x v="85"/>
    <n v="50.563909774436091"/>
    <x v="0"/>
    <x v="1"/>
  </r>
  <r>
    <x v="17"/>
    <x v="86"/>
    <n v="13.736363636363636"/>
    <x v="0"/>
    <x v="1"/>
  </r>
  <r>
    <x v="17"/>
    <x v="87"/>
    <n v="57.018181818181816"/>
    <x v="0"/>
    <x v="1"/>
  </r>
  <r>
    <x v="17"/>
    <x v="88"/>
    <n v="10.563636363636364"/>
    <x v="0"/>
    <x v="1"/>
  </r>
  <r>
    <x v="17"/>
    <x v="89"/>
    <n v="13.981818181818182"/>
    <x v="0"/>
    <x v="1"/>
  </r>
  <r>
    <x v="17"/>
    <x v="4"/>
    <n v="4.7"/>
    <x v="0"/>
    <x v="1"/>
  </r>
  <r>
    <x v="18"/>
    <x v="86"/>
    <n v="13.736363636363636"/>
    <x v="0"/>
    <x v="1"/>
  </r>
  <r>
    <x v="18"/>
    <x v="87"/>
    <n v="57.018181818181816"/>
    <x v="0"/>
    <x v="1"/>
  </r>
  <r>
    <x v="18"/>
    <x v="88"/>
    <n v="10.563636363636364"/>
    <x v="0"/>
    <x v="1"/>
  </r>
  <r>
    <x v="18"/>
    <x v="90"/>
    <n v="10.072727272727272"/>
    <x v="0"/>
    <x v="1"/>
  </r>
  <r>
    <x v="18"/>
    <x v="91"/>
    <n v="2.2000000000000002"/>
    <x v="0"/>
    <x v="1"/>
  </r>
  <r>
    <x v="18"/>
    <x v="92"/>
    <n v="1.0636363636363637"/>
    <x v="0"/>
    <x v="1"/>
  </r>
  <r>
    <x v="18"/>
    <x v="93"/>
    <n v="0.6454545454545455"/>
    <x v="0"/>
    <x v="1"/>
  </r>
  <r>
    <x v="18"/>
    <x v="4"/>
    <n v="4.7"/>
    <x v="0"/>
    <x v="1"/>
  </r>
  <r>
    <x v="18"/>
    <x v="94"/>
    <n v="2.3362587045692931"/>
    <x v="0"/>
    <x v="1"/>
  </r>
  <r>
    <x v="18"/>
    <x v="95"/>
    <n v="2.5613018279090483"/>
    <x v="0"/>
    <x v="1"/>
  </r>
  <r>
    <x v="19"/>
    <x v="96"/>
    <n v="5.8545454545454545"/>
    <x v="0"/>
    <x v="1"/>
  </r>
  <r>
    <x v="19"/>
    <x v="97"/>
    <n v="2.1363636363636362"/>
    <x v="0"/>
    <x v="1"/>
  </r>
  <r>
    <x v="19"/>
    <x v="98"/>
    <n v="54.345454545454544"/>
    <x v="0"/>
    <x v="1"/>
  </r>
  <r>
    <x v="19"/>
    <x v="99"/>
    <n v="17.363636363636363"/>
    <x v="0"/>
    <x v="1"/>
  </r>
  <r>
    <x v="19"/>
    <x v="100"/>
    <n v="8.7181818181818187"/>
    <x v="0"/>
    <x v="1"/>
  </r>
  <r>
    <x v="19"/>
    <x v="101"/>
    <n v="9.2181818181818187"/>
    <x v="0"/>
    <x v="1"/>
  </r>
  <r>
    <x v="19"/>
    <x v="102"/>
    <n v="0.27272727272727271"/>
    <x v="0"/>
    <x v="1"/>
  </r>
  <r>
    <x v="19"/>
    <x v="4"/>
    <n v="2.0909090909090908"/>
    <x v="0"/>
    <x v="1"/>
  </r>
  <r>
    <x v="20"/>
    <x v="96"/>
    <n v="1"/>
    <x v="0"/>
    <x v="1"/>
  </r>
  <r>
    <x v="20"/>
    <x v="97"/>
    <n v="2.8510638297872335"/>
    <x v="0"/>
    <x v="1"/>
  </r>
  <r>
    <x v="20"/>
    <x v="98"/>
    <n v="2"/>
    <x v="0"/>
    <x v="1"/>
  </r>
  <r>
    <x v="20"/>
    <x v="99"/>
    <n v="3.6698513800424637"/>
    <x v="0"/>
    <x v="1"/>
  </r>
  <r>
    <x v="20"/>
    <x v="100"/>
    <n v="4.1303854875283461"/>
    <x v="0"/>
    <x v="1"/>
  </r>
  <r>
    <x v="20"/>
    <x v="101"/>
    <n v="3.8291621327529937"/>
    <x v="0"/>
    <x v="1"/>
  </r>
  <r>
    <x v="20"/>
    <x v="102"/>
    <n v="3.8275862068965516"/>
    <x v="0"/>
    <x v="1"/>
  </r>
  <r>
    <x v="20"/>
    <x v="4"/>
    <n v="3.6091954022988508"/>
    <x v="0"/>
    <x v="1"/>
  </r>
  <r>
    <x v="15"/>
    <x v="81"/>
    <n v="16.666666666666668"/>
    <x v="1"/>
    <x v="1"/>
  </r>
  <r>
    <x v="15"/>
    <x v="82"/>
    <n v="75.765529308836392"/>
    <x v="1"/>
    <x v="1"/>
  </r>
  <r>
    <x v="15"/>
    <x v="4"/>
    <n v="7.5678040244969376"/>
    <x v="1"/>
    <x v="1"/>
  </r>
  <r>
    <x v="16"/>
    <x v="83"/>
    <n v="16.556291390728475"/>
    <x v="1"/>
    <x v="1"/>
  </r>
  <r>
    <x v="16"/>
    <x v="84"/>
    <n v="44.150110375275936"/>
    <x v="1"/>
    <x v="1"/>
  </r>
  <r>
    <x v="16"/>
    <x v="85"/>
    <n v="39.293598233995588"/>
    <x v="1"/>
    <x v="1"/>
  </r>
  <r>
    <x v="17"/>
    <x v="86"/>
    <n v="17.235345581802274"/>
    <x v="1"/>
    <x v="1"/>
  </r>
  <r>
    <x v="17"/>
    <x v="87"/>
    <n v="51.706036745406827"/>
    <x v="1"/>
    <x v="1"/>
  </r>
  <r>
    <x v="17"/>
    <x v="88"/>
    <n v="11.986001749781277"/>
    <x v="1"/>
    <x v="1"/>
  </r>
  <r>
    <x v="17"/>
    <x v="89"/>
    <n v="11.504811898512687"/>
    <x v="1"/>
    <x v="1"/>
  </r>
  <r>
    <x v="17"/>
    <x v="4"/>
    <n v="7.5678040244969376"/>
    <x v="1"/>
    <x v="1"/>
  </r>
  <r>
    <x v="18"/>
    <x v="86"/>
    <n v="17.235345581802274"/>
    <x v="1"/>
    <x v="1"/>
  </r>
  <r>
    <x v="18"/>
    <x v="87"/>
    <n v="51.706036745406827"/>
    <x v="1"/>
    <x v="1"/>
  </r>
  <r>
    <x v="18"/>
    <x v="88"/>
    <n v="11.986001749781277"/>
    <x v="1"/>
    <x v="1"/>
  </r>
  <r>
    <x v="18"/>
    <x v="90"/>
    <n v="9.1426071741032366"/>
    <x v="1"/>
    <x v="1"/>
  </r>
  <r>
    <x v="18"/>
    <x v="91"/>
    <n v="1.6185476815398074"/>
    <x v="1"/>
    <x v="1"/>
  </r>
  <r>
    <x v="18"/>
    <x v="92"/>
    <n v="0.21872265966754156"/>
    <x v="1"/>
    <x v="1"/>
  </r>
  <r>
    <x v="18"/>
    <x v="93"/>
    <n v="0.52493438320209973"/>
    <x v="1"/>
    <x v="1"/>
  </r>
  <r>
    <x v="18"/>
    <x v="4"/>
    <n v="7.5678040244969376"/>
    <x v="1"/>
    <x v="1"/>
  </r>
  <r>
    <x v="18"/>
    <x v="94"/>
    <n v="2.2385234264079559"/>
    <x v="1"/>
    <x v="1"/>
  </r>
  <r>
    <x v="18"/>
    <x v="95"/>
    <n v="2.5223967422920341"/>
    <x v="1"/>
    <x v="1"/>
  </r>
  <r>
    <x v="19"/>
    <x v="96"/>
    <n v="10.542432195975502"/>
    <x v="1"/>
    <x v="1"/>
  </r>
  <r>
    <x v="19"/>
    <x v="97"/>
    <n v="2.1872265966754156"/>
    <x v="1"/>
    <x v="1"/>
  </r>
  <r>
    <x v="19"/>
    <x v="98"/>
    <n v="50.524934383202101"/>
    <x v="1"/>
    <x v="1"/>
  </r>
  <r>
    <x v="19"/>
    <x v="99"/>
    <n v="18.066491688538932"/>
    <x v="1"/>
    <x v="1"/>
  </r>
  <r>
    <x v="19"/>
    <x v="100"/>
    <n v="8.3114610673665794"/>
    <x v="1"/>
    <x v="1"/>
  </r>
  <r>
    <x v="19"/>
    <x v="101"/>
    <n v="8.0927384076990379"/>
    <x v="1"/>
    <x v="1"/>
  </r>
  <r>
    <x v="19"/>
    <x v="102"/>
    <n v="0.39370078740157483"/>
    <x v="1"/>
    <x v="1"/>
  </r>
  <r>
    <x v="19"/>
    <x v="4"/>
    <n v="1.8810148731408574"/>
    <x v="1"/>
    <x v="1"/>
  </r>
  <r>
    <x v="20"/>
    <x v="96"/>
    <n v="1"/>
    <x v="1"/>
    <x v="1"/>
  </r>
  <r>
    <x v="20"/>
    <x v="97"/>
    <n v="2.86"/>
    <x v="1"/>
    <x v="1"/>
  </r>
  <r>
    <x v="20"/>
    <x v="98"/>
    <n v="2"/>
    <x v="1"/>
    <x v="1"/>
  </r>
  <r>
    <x v="20"/>
    <x v="99"/>
    <n v="3.5307125307125315"/>
    <x v="1"/>
    <x v="1"/>
  </r>
  <r>
    <x v="20"/>
    <x v="100"/>
    <n v="4.0467836257309928"/>
    <x v="1"/>
    <x v="1"/>
  </r>
  <r>
    <x v="20"/>
    <x v="101"/>
    <n v="4.1962025316455716"/>
    <x v="1"/>
    <x v="1"/>
  </r>
  <r>
    <x v="20"/>
    <x v="102"/>
    <n v="4.4444444444444446"/>
    <x v="1"/>
    <x v="1"/>
  </r>
  <r>
    <x v="20"/>
    <x v="4"/>
    <n v="3.4615384615384612"/>
    <x v="1"/>
    <x v="1"/>
  </r>
  <r>
    <x v="15"/>
    <x v="81"/>
    <n v="17.415730337078653"/>
    <x v="2"/>
    <x v="1"/>
  </r>
  <r>
    <x v="15"/>
    <x v="82"/>
    <n v="79.190074906367045"/>
    <x v="2"/>
    <x v="1"/>
  </r>
  <r>
    <x v="15"/>
    <x v="4"/>
    <n v="3.3941947565543069"/>
    <x v="2"/>
    <x v="1"/>
  </r>
  <r>
    <x v="16"/>
    <x v="83"/>
    <n v="11.147540983606557"/>
    <x v="2"/>
    <x v="1"/>
  </r>
  <r>
    <x v="16"/>
    <x v="84"/>
    <n v="32.568306010928964"/>
    <x v="2"/>
    <x v="1"/>
  </r>
  <r>
    <x v="16"/>
    <x v="85"/>
    <n v="56.284153005464482"/>
    <x v="2"/>
    <x v="1"/>
  </r>
  <r>
    <x v="17"/>
    <x v="86"/>
    <n v="8.9419475655430709"/>
    <x v="2"/>
    <x v="1"/>
  </r>
  <r>
    <x v="17"/>
    <x v="87"/>
    <n v="59.269662921348313"/>
    <x v="2"/>
    <x v="1"/>
  </r>
  <r>
    <x v="17"/>
    <x v="88"/>
    <n v="10.978464419475655"/>
    <x v="2"/>
    <x v="1"/>
  </r>
  <r>
    <x v="17"/>
    <x v="89"/>
    <n v="17.415730337078653"/>
    <x v="2"/>
    <x v="1"/>
  </r>
  <r>
    <x v="17"/>
    <x v="4"/>
    <n v="3.3941947565543069"/>
    <x v="2"/>
    <x v="1"/>
  </r>
  <r>
    <x v="18"/>
    <x v="86"/>
    <n v="8.9419475655430709"/>
    <x v="2"/>
    <x v="1"/>
  </r>
  <r>
    <x v="18"/>
    <x v="87"/>
    <n v="59.269662921348313"/>
    <x v="2"/>
    <x v="1"/>
  </r>
  <r>
    <x v="18"/>
    <x v="88"/>
    <n v="10.978464419475655"/>
    <x v="2"/>
    <x v="1"/>
  </r>
  <r>
    <x v="18"/>
    <x v="90"/>
    <n v="12.102059925093632"/>
    <x v="2"/>
    <x v="1"/>
  </r>
  <r>
    <x v="18"/>
    <x v="91"/>
    <n v="2.8323970037453186"/>
    <x v="2"/>
    <x v="1"/>
  </r>
  <r>
    <x v="18"/>
    <x v="92"/>
    <n v="1.7556179775280898"/>
    <x v="2"/>
    <x v="1"/>
  </r>
  <r>
    <x v="18"/>
    <x v="93"/>
    <n v="0.72565543071161054"/>
    <x v="2"/>
    <x v="1"/>
  </r>
  <r>
    <x v="18"/>
    <x v="4"/>
    <n v="3.3941947565543069"/>
    <x v="2"/>
    <x v="1"/>
  </r>
  <r>
    <x v="18"/>
    <x v="94"/>
    <n v="2.4829173733947258"/>
    <x v="2"/>
    <x v="1"/>
  </r>
  <r>
    <x v="18"/>
    <x v="95"/>
    <n v="2.6341789052069422"/>
    <x v="2"/>
    <x v="1"/>
  </r>
  <r>
    <x v="19"/>
    <x v="96"/>
    <n v="3.5346441947565541"/>
    <x v="2"/>
    <x v="1"/>
  </r>
  <r>
    <x v="19"/>
    <x v="97"/>
    <n v="2.2003745318352061"/>
    <x v="2"/>
    <x v="1"/>
  </r>
  <r>
    <x v="19"/>
    <x v="98"/>
    <n v="54.143258426966291"/>
    <x v="2"/>
    <x v="1"/>
  </r>
  <r>
    <x v="19"/>
    <x v="99"/>
    <n v="18.398876404494381"/>
    <x v="2"/>
    <x v="1"/>
  </r>
  <r>
    <x v="19"/>
    <x v="100"/>
    <n v="9.691011235955056"/>
    <x v="2"/>
    <x v="1"/>
  </r>
  <r>
    <x v="19"/>
    <x v="101"/>
    <n v="9.8782771535580522"/>
    <x v="2"/>
    <x v="1"/>
  </r>
  <r>
    <x v="19"/>
    <x v="102"/>
    <n v="0.1404494382022472"/>
    <x v="2"/>
    <x v="1"/>
  </r>
  <r>
    <x v="19"/>
    <x v="4"/>
    <n v="2.0131086142322099"/>
    <x v="2"/>
    <x v="1"/>
  </r>
  <r>
    <x v="20"/>
    <x v="96"/>
    <n v="1"/>
    <x v="2"/>
    <x v="1"/>
  </r>
  <r>
    <x v="20"/>
    <x v="97"/>
    <n v="2.9680851063829796"/>
    <x v="2"/>
    <x v="1"/>
  </r>
  <r>
    <x v="20"/>
    <x v="98"/>
    <n v="2"/>
    <x v="2"/>
    <x v="1"/>
  </r>
  <r>
    <x v="20"/>
    <x v="99"/>
    <n v="3.7997432605905006"/>
    <x v="2"/>
    <x v="1"/>
  </r>
  <r>
    <x v="20"/>
    <x v="100"/>
    <n v="4.296875"/>
    <x v="2"/>
    <x v="1"/>
  </r>
  <r>
    <x v="20"/>
    <x v="101"/>
    <n v="3.8702290076335872"/>
    <x v="2"/>
    <x v="1"/>
  </r>
  <r>
    <x v="20"/>
    <x v="102"/>
    <n v="4"/>
    <x v="2"/>
    <x v="1"/>
  </r>
  <r>
    <x v="20"/>
    <x v="4"/>
    <n v="3.7"/>
    <x v="2"/>
    <x v="1"/>
  </r>
  <r>
    <x v="15"/>
    <x v="81"/>
    <n v="10.099132589838909"/>
    <x v="3"/>
    <x v="1"/>
  </r>
  <r>
    <x v="15"/>
    <x v="82"/>
    <n v="88.909541511771991"/>
    <x v="3"/>
    <x v="1"/>
  </r>
  <r>
    <x v="15"/>
    <x v="4"/>
    <n v="0.99132589838909546"/>
    <x v="3"/>
    <x v="1"/>
  </r>
  <r>
    <x v="16"/>
    <x v="83"/>
    <n v="13.829787234042554"/>
    <x v="3"/>
    <x v="1"/>
  </r>
  <r>
    <x v="16"/>
    <x v="84"/>
    <n v="36.170212765957444"/>
    <x v="3"/>
    <x v="1"/>
  </r>
  <r>
    <x v="16"/>
    <x v="85"/>
    <n v="50"/>
    <x v="3"/>
    <x v="1"/>
  </r>
  <r>
    <x v="17"/>
    <x v="86"/>
    <n v="20.322180916976457"/>
    <x v="3"/>
    <x v="1"/>
  </r>
  <r>
    <x v="17"/>
    <x v="87"/>
    <n v="64.374225526641879"/>
    <x v="3"/>
    <x v="1"/>
  </r>
  <r>
    <x v="17"/>
    <x v="88"/>
    <n v="8.5501858736059475"/>
    <x v="3"/>
    <x v="1"/>
  </r>
  <r>
    <x v="17"/>
    <x v="89"/>
    <n v="5.7620817843866172"/>
    <x v="3"/>
    <x v="1"/>
  </r>
  <r>
    <x v="17"/>
    <x v="4"/>
    <n v="0.99132589838909546"/>
    <x v="3"/>
    <x v="1"/>
  </r>
  <r>
    <x v="18"/>
    <x v="86"/>
    <n v="20.322180916976457"/>
    <x v="3"/>
    <x v="1"/>
  </r>
  <r>
    <x v="18"/>
    <x v="87"/>
    <n v="64.374225526641879"/>
    <x v="3"/>
    <x v="1"/>
  </r>
  <r>
    <x v="18"/>
    <x v="88"/>
    <n v="8.5501858736059475"/>
    <x v="3"/>
    <x v="1"/>
  </r>
  <r>
    <x v="18"/>
    <x v="90"/>
    <n v="4.4609665427509295"/>
    <x v="3"/>
    <x v="1"/>
  </r>
  <r>
    <x v="18"/>
    <x v="91"/>
    <n v="0.80545229244114003"/>
    <x v="3"/>
    <x v="1"/>
  </r>
  <r>
    <x v="18"/>
    <x v="92"/>
    <n v="0.3097893432465923"/>
    <x v="3"/>
    <x v="1"/>
  </r>
  <r>
    <x v="18"/>
    <x v="93"/>
    <n v="0.18587360594795538"/>
    <x v="3"/>
    <x v="1"/>
  </r>
  <r>
    <x v="18"/>
    <x v="4"/>
    <n v="0.99132589838909546"/>
    <x v="3"/>
    <x v="1"/>
  </r>
  <r>
    <x v="18"/>
    <x v="94"/>
    <n v="2.0193992490613284"/>
    <x v="3"/>
    <x v="1"/>
  </r>
  <r>
    <x v="18"/>
    <x v="95"/>
    <n v="2.2826771653543356"/>
    <x v="3"/>
    <x v="1"/>
  </r>
  <r>
    <x v="19"/>
    <x v="96"/>
    <n v="6.4436183395291202"/>
    <x v="3"/>
    <x v="1"/>
  </r>
  <r>
    <x v="19"/>
    <x v="97"/>
    <n v="1.6109045848822801"/>
    <x v="3"/>
    <x v="1"/>
  </r>
  <r>
    <x v="19"/>
    <x v="98"/>
    <n v="67.100371747211895"/>
    <x v="3"/>
    <x v="1"/>
  </r>
  <r>
    <x v="19"/>
    <x v="99"/>
    <n v="11.214374225526642"/>
    <x v="3"/>
    <x v="1"/>
  </r>
  <r>
    <x v="19"/>
    <x v="100"/>
    <n v="5.5142503097893432"/>
    <x v="3"/>
    <x v="1"/>
  </r>
  <r>
    <x v="19"/>
    <x v="101"/>
    <n v="6.7534076827757126"/>
    <x v="3"/>
    <x v="1"/>
  </r>
  <r>
    <x v="19"/>
    <x v="102"/>
    <n v="0.12391573729863693"/>
    <x v="3"/>
    <x v="1"/>
  </r>
  <r>
    <x v="19"/>
    <x v="4"/>
    <n v="1.2391573729863692"/>
    <x v="3"/>
    <x v="1"/>
  </r>
  <r>
    <x v="20"/>
    <x v="96"/>
    <n v="1"/>
    <x v="3"/>
    <x v="1"/>
  </r>
  <r>
    <x v="20"/>
    <x v="97"/>
    <n v="2.5"/>
    <x v="3"/>
    <x v="1"/>
  </r>
  <r>
    <x v="20"/>
    <x v="98"/>
    <n v="2"/>
    <x v="3"/>
    <x v="1"/>
  </r>
  <r>
    <x v="20"/>
    <x v="99"/>
    <n v="3.4166666666666661"/>
    <x v="3"/>
    <x v="1"/>
  </r>
  <r>
    <x v="20"/>
    <x v="100"/>
    <n v="3.3493975903614457"/>
    <x v="3"/>
    <x v="1"/>
  </r>
  <r>
    <x v="20"/>
    <x v="101"/>
    <n v="3.21359223300971"/>
    <x v="3"/>
    <x v="1"/>
  </r>
  <r>
    <x v="20"/>
    <x v="102"/>
    <n v="3.5"/>
    <x v="3"/>
    <x v="1"/>
  </r>
  <r>
    <x v="20"/>
    <x v="4"/>
    <n v="2.6666666666666661"/>
    <x v="3"/>
    <x v="1"/>
  </r>
  <r>
    <x v="15"/>
    <x v="81"/>
    <n v="20.129870129870131"/>
    <x v="4"/>
    <x v="1"/>
  </r>
  <r>
    <x v="15"/>
    <x v="82"/>
    <n v="71.53679653679653"/>
    <x v="4"/>
    <x v="1"/>
  </r>
  <r>
    <x v="15"/>
    <x v="4"/>
    <n v="8.3333333333333339"/>
    <x v="4"/>
    <x v="1"/>
  </r>
  <r>
    <x v="16"/>
    <x v="83"/>
    <n v="14.042553191489361"/>
    <x v="4"/>
    <x v="1"/>
  </r>
  <r>
    <x v="16"/>
    <x v="84"/>
    <n v="35.744680851063826"/>
    <x v="4"/>
    <x v="1"/>
  </r>
  <r>
    <x v="16"/>
    <x v="85"/>
    <n v="50.212765957446805"/>
    <x v="4"/>
    <x v="1"/>
  </r>
  <r>
    <x v="17"/>
    <x v="86"/>
    <n v="11.038961038961039"/>
    <x v="4"/>
    <x v="1"/>
  </r>
  <r>
    <x v="17"/>
    <x v="87"/>
    <n v="49.675324675324674"/>
    <x v="4"/>
    <x v="1"/>
  </r>
  <r>
    <x v="17"/>
    <x v="88"/>
    <n v="8.8744588744588739"/>
    <x v="4"/>
    <x v="1"/>
  </r>
  <r>
    <x v="17"/>
    <x v="89"/>
    <n v="22.077922077922079"/>
    <x v="4"/>
    <x v="1"/>
  </r>
  <r>
    <x v="17"/>
    <x v="4"/>
    <n v="8.3333333333333339"/>
    <x v="4"/>
    <x v="1"/>
  </r>
  <r>
    <x v="18"/>
    <x v="86"/>
    <n v="11.038961038961039"/>
    <x v="4"/>
    <x v="1"/>
  </r>
  <r>
    <x v="18"/>
    <x v="87"/>
    <n v="49.675324675324674"/>
    <x v="4"/>
    <x v="1"/>
  </r>
  <r>
    <x v="18"/>
    <x v="88"/>
    <n v="8.8744588744588739"/>
    <x v="4"/>
    <x v="1"/>
  </r>
  <r>
    <x v="18"/>
    <x v="90"/>
    <n v="14.718614718614718"/>
    <x v="4"/>
    <x v="1"/>
  </r>
  <r>
    <x v="18"/>
    <x v="91"/>
    <n v="3.4632034632034632"/>
    <x v="4"/>
    <x v="1"/>
  </r>
  <r>
    <x v="18"/>
    <x v="92"/>
    <n v="2.0562770562770565"/>
    <x v="4"/>
    <x v="1"/>
  </r>
  <r>
    <x v="18"/>
    <x v="93"/>
    <n v="1.8398268398268398"/>
    <x v="4"/>
    <x v="1"/>
  </r>
  <r>
    <x v="18"/>
    <x v="4"/>
    <n v="8.3333333333333339"/>
    <x v="4"/>
    <x v="1"/>
  </r>
  <r>
    <x v="18"/>
    <x v="94"/>
    <n v="2.6304604486422645"/>
    <x v="4"/>
    <x v="1"/>
  </r>
  <r>
    <x v="18"/>
    <x v="95"/>
    <n v="2.8536912751677828"/>
    <x v="4"/>
    <x v="1"/>
  </r>
  <r>
    <x v="19"/>
    <x v="96"/>
    <n v="2.7056277056277058"/>
    <x v="4"/>
    <x v="1"/>
  </r>
  <r>
    <x v="19"/>
    <x v="97"/>
    <n v="2.8138528138528138"/>
    <x v="4"/>
    <x v="1"/>
  </r>
  <r>
    <x v="19"/>
    <x v="98"/>
    <n v="47.727272727272727"/>
    <x v="4"/>
    <x v="1"/>
  </r>
  <r>
    <x v="19"/>
    <x v="99"/>
    <n v="20.779220779220779"/>
    <x v="4"/>
    <x v="1"/>
  </r>
  <r>
    <x v="19"/>
    <x v="100"/>
    <n v="11.471861471861471"/>
    <x v="4"/>
    <x v="1"/>
  </r>
  <r>
    <x v="19"/>
    <x v="101"/>
    <n v="10.064935064935066"/>
    <x v="4"/>
    <x v="1"/>
  </r>
  <r>
    <x v="19"/>
    <x v="102"/>
    <n v="0.75757575757575757"/>
    <x v="4"/>
    <x v="1"/>
  </r>
  <r>
    <x v="19"/>
    <x v="4"/>
    <n v="3.6796536796536796"/>
    <x v="4"/>
    <x v="1"/>
  </r>
  <r>
    <x v="20"/>
    <x v="96"/>
    <n v="1"/>
    <x v="4"/>
    <x v="1"/>
  </r>
  <r>
    <x v="20"/>
    <x v="97"/>
    <n v="3.1153846153846154"/>
    <x v="4"/>
    <x v="1"/>
  </r>
  <r>
    <x v="20"/>
    <x v="98"/>
    <n v="2"/>
    <x v="4"/>
    <x v="1"/>
  </r>
  <r>
    <x v="20"/>
    <x v="99"/>
    <n v="3.9408602150537635"/>
    <x v="4"/>
    <x v="1"/>
  </r>
  <r>
    <x v="20"/>
    <x v="100"/>
    <n v="5.1702127659574479"/>
    <x v="4"/>
    <x v="1"/>
  </r>
  <r>
    <x v="20"/>
    <x v="101"/>
    <n v="4.1829268292682933"/>
    <x v="4"/>
    <x v="1"/>
  </r>
  <r>
    <x v="20"/>
    <x v="102"/>
    <n v="4.2857142857142856"/>
    <x v="4"/>
    <x v="1"/>
  </r>
  <r>
    <x v="20"/>
    <x v="4"/>
    <n v="4.3529411764705879"/>
    <x v="4"/>
    <x v="1"/>
  </r>
  <r>
    <x v="15"/>
    <x v="81"/>
    <n v="27.461139896373059"/>
    <x v="5"/>
    <x v="1"/>
  </r>
  <r>
    <x v="15"/>
    <x v="82"/>
    <n v="62.694300518134717"/>
    <x v="5"/>
    <x v="1"/>
  </r>
  <r>
    <x v="15"/>
    <x v="4"/>
    <n v="9.8445595854922274"/>
    <x v="5"/>
    <x v="1"/>
  </r>
  <r>
    <x v="16"/>
    <x v="83"/>
    <n v="4.615384615384615"/>
    <x v="5"/>
    <x v="1"/>
  </r>
  <r>
    <x v="16"/>
    <x v="84"/>
    <n v="32.307692307692307"/>
    <x v="5"/>
    <x v="1"/>
  </r>
  <r>
    <x v="16"/>
    <x v="85"/>
    <n v="63.07692307692308"/>
    <x v="5"/>
    <x v="1"/>
  </r>
  <r>
    <x v="17"/>
    <x v="86"/>
    <n v="9.8445595854922274"/>
    <x v="5"/>
    <x v="1"/>
  </r>
  <r>
    <x v="17"/>
    <x v="87"/>
    <n v="43.523316062176164"/>
    <x v="5"/>
    <x v="1"/>
  </r>
  <r>
    <x v="17"/>
    <x v="88"/>
    <n v="10.880829015544041"/>
    <x v="5"/>
    <x v="1"/>
  </r>
  <r>
    <x v="17"/>
    <x v="89"/>
    <n v="25.906735751295336"/>
    <x v="5"/>
    <x v="1"/>
  </r>
  <r>
    <x v="17"/>
    <x v="4"/>
    <n v="9.8445595854922274"/>
    <x v="5"/>
    <x v="1"/>
  </r>
  <r>
    <x v="18"/>
    <x v="86"/>
    <n v="9.8445595854922274"/>
    <x v="5"/>
    <x v="1"/>
  </r>
  <r>
    <x v="18"/>
    <x v="87"/>
    <n v="43.523316062176164"/>
    <x v="5"/>
    <x v="1"/>
  </r>
  <r>
    <x v="18"/>
    <x v="88"/>
    <n v="10.880829015544041"/>
    <x v="5"/>
    <x v="1"/>
  </r>
  <r>
    <x v="18"/>
    <x v="90"/>
    <n v="16.580310880829014"/>
    <x v="5"/>
    <x v="1"/>
  </r>
  <r>
    <x v="18"/>
    <x v="91"/>
    <n v="6.2176165803108807"/>
    <x v="5"/>
    <x v="1"/>
  </r>
  <r>
    <x v="18"/>
    <x v="92"/>
    <n v="1.5544041450777202"/>
    <x v="5"/>
    <x v="1"/>
  </r>
  <r>
    <x v="18"/>
    <x v="93"/>
    <n v="1.5544041450777202"/>
    <x v="5"/>
    <x v="1"/>
  </r>
  <r>
    <x v="18"/>
    <x v="4"/>
    <n v="9.8445595854922274"/>
    <x v="5"/>
    <x v="1"/>
  </r>
  <r>
    <x v="18"/>
    <x v="94"/>
    <n v="2.7471264367816071"/>
    <x v="5"/>
    <x v="1"/>
  </r>
  <r>
    <x v="18"/>
    <x v="95"/>
    <n v="2.9612903225806457"/>
    <x v="5"/>
    <x v="1"/>
  </r>
  <r>
    <x v="19"/>
    <x v="96"/>
    <n v="1.0362694300518134"/>
    <x v="5"/>
    <x v="1"/>
  </r>
  <r>
    <x v="19"/>
    <x v="97"/>
    <n v="4.1450777202072535"/>
    <x v="5"/>
    <x v="1"/>
  </r>
  <r>
    <x v="19"/>
    <x v="98"/>
    <n v="41.968911917098445"/>
    <x v="5"/>
    <x v="1"/>
  </r>
  <r>
    <x v="19"/>
    <x v="99"/>
    <n v="27.979274611398964"/>
    <x v="5"/>
    <x v="1"/>
  </r>
  <r>
    <x v="19"/>
    <x v="100"/>
    <n v="11.398963730569948"/>
    <x v="5"/>
    <x v="1"/>
  </r>
  <r>
    <x v="19"/>
    <x v="101"/>
    <n v="9.3264248704663206"/>
    <x v="5"/>
    <x v="1"/>
  </r>
  <r>
    <x v="19"/>
    <x v="102"/>
    <n v="1.0362694300518134"/>
    <x v="5"/>
    <x v="1"/>
  </r>
  <r>
    <x v="19"/>
    <x v="4"/>
    <n v="3.1088082901554404"/>
    <x v="5"/>
    <x v="1"/>
  </r>
  <r>
    <x v="20"/>
    <x v="96"/>
    <n v="1"/>
    <x v="5"/>
    <x v="1"/>
  </r>
  <r>
    <x v="20"/>
    <x v="97"/>
    <n v="3.25"/>
    <x v="5"/>
    <x v="1"/>
  </r>
  <r>
    <x v="20"/>
    <x v="98"/>
    <n v="2"/>
    <x v="5"/>
    <x v="1"/>
  </r>
  <r>
    <x v="20"/>
    <x v="99"/>
    <n v="3.9433962264150941"/>
    <x v="5"/>
    <x v="1"/>
  </r>
  <r>
    <x v="20"/>
    <x v="100"/>
    <n v="4.5"/>
    <x v="5"/>
    <x v="1"/>
  </r>
  <r>
    <x v="20"/>
    <x v="101"/>
    <n v="3.875"/>
    <x v="5"/>
    <x v="1"/>
  </r>
  <r>
    <x v="20"/>
    <x v="102"/>
    <n v="3.5"/>
    <x v="5"/>
    <x v="1"/>
  </r>
  <r>
    <x v="20"/>
    <x v="4"/>
    <n v="4.5"/>
    <x v="5"/>
    <x v="1"/>
  </r>
  <r>
    <x v="15"/>
    <x v="81"/>
    <n v="18.75"/>
    <x v="6"/>
    <x v="1"/>
  </r>
  <r>
    <x v="15"/>
    <x v="82"/>
    <n v="75.625"/>
    <x v="6"/>
    <x v="1"/>
  </r>
  <r>
    <x v="15"/>
    <x v="4"/>
    <n v="5.625"/>
    <x v="6"/>
    <x v="1"/>
  </r>
  <r>
    <x v="16"/>
    <x v="83"/>
    <n v="20"/>
    <x v="6"/>
    <x v="1"/>
  </r>
  <r>
    <x v="16"/>
    <x v="84"/>
    <n v="32.5"/>
    <x v="6"/>
    <x v="1"/>
  </r>
  <r>
    <x v="16"/>
    <x v="85"/>
    <n v="47.5"/>
    <x v="6"/>
    <x v="1"/>
  </r>
  <r>
    <x v="17"/>
    <x v="86"/>
    <n v="13.125"/>
    <x v="6"/>
    <x v="1"/>
  </r>
  <r>
    <x v="17"/>
    <x v="87"/>
    <n v="52.5"/>
    <x v="6"/>
    <x v="1"/>
  </r>
  <r>
    <x v="17"/>
    <x v="88"/>
    <n v="11.875"/>
    <x v="6"/>
    <x v="1"/>
  </r>
  <r>
    <x v="17"/>
    <x v="89"/>
    <n v="16.875"/>
    <x v="6"/>
    <x v="1"/>
  </r>
  <r>
    <x v="17"/>
    <x v="4"/>
    <n v="5.625"/>
    <x v="6"/>
    <x v="1"/>
  </r>
  <r>
    <x v="18"/>
    <x v="86"/>
    <n v="13.125"/>
    <x v="6"/>
    <x v="1"/>
  </r>
  <r>
    <x v="18"/>
    <x v="87"/>
    <n v="52.5"/>
    <x v="6"/>
    <x v="1"/>
  </r>
  <r>
    <x v="18"/>
    <x v="88"/>
    <n v="11.875"/>
    <x v="6"/>
    <x v="1"/>
  </r>
  <r>
    <x v="18"/>
    <x v="90"/>
    <n v="6.25"/>
    <x v="6"/>
    <x v="1"/>
  </r>
  <r>
    <x v="18"/>
    <x v="91"/>
    <n v="5"/>
    <x v="6"/>
    <x v="1"/>
  </r>
  <r>
    <x v="18"/>
    <x v="92"/>
    <n v="2.5"/>
    <x v="6"/>
    <x v="1"/>
  </r>
  <r>
    <x v="18"/>
    <x v="93"/>
    <n v="3.125"/>
    <x v="6"/>
    <x v="1"/>
  </r>
  <r>
    <x v="18"/>
    <x v="4"/>
    <n v="5.625"/>
    <x v="6"/>
    <x v="1"/>
  </r>
  <r>
    <x v="18"/>
    <x v="94"/>
    <n v="2.6026490066225159"/>
    <x v="6"/>
    <x v="1"/>
  </r>
  <r>
    <x v="18"/>
    <x v="95"/>
    <n v="2.861538461538462"/>
    <x v="6"/>
    <x v="1"/>
  </r>
  <r>
    <x v="19"/>
    <x v="96"/>
    <n v="6.875"/>
    <x v="6"/>
    <x v="1"/>
  </r>
  <r>
    <x v="19"/>
    <x v="97"/>
    <n v="3.75"/>
    <x v="6"/>
    <x v="1"/>
  </r>
  <r>
    <x v="19"/>
    <x v="98"/>
    <n v="45.625"/>
    <x v="6"/>
    <x v="1"/>
  </r>
  <r>
    <x v="19"/>
    <x v="99"/>
    <n v="19.375"/>
    <x v="6"/>
    <x v="1"/>
  </r>
  <r>
    <x v="19"/>
    <x v="100"/>
    <n v="8.75"/>
    <x v="6"/>
    <x v="1"/>
  </r>
  <r>
    <x v="19"/>
    <x v="101"/>
    <n v="10"/>
    <x v="6"/>
    <x v="1"/>
  </r>
  <r>
    <x v="19"/>
    <x v="102"/>
    <n v="1.25"/>
    <x v="6"/>
    <x v="1"/>
  </r>
  <r>
    <x v="19"/>
    <x v="4"/>
    <n v="4.375"/>
    <x v="6"/>
    <x v="1"/>
  </r>
  <r>
    <x v="20"/>
    <x v="96"/>
    <n v="1"/>
    <x v="6"/>
    <x v="1"/>
  </r>
  <r>
    <x v="20"/>
    <x v="97"/>
    <n v="3"/>
    <x v="6"/>
    <x v="1"/>
  </r>
  <r>
    <x v="20"/>
    <x v="98"/>
    <n v="2"/>
    <x v="6"/>
    <x v="1"/>
  </r>
  <r>
    <x v="20"/>
    <x v="99"/>
    <n v="4.1785714285714279"/>
    <x v="6"/>
    <x v="1"/>
  </r>
  <r>
    <x v="20"/>
    <x v="100"/>
    <n v="4.8461538461538476"/>
    <x v="6"/>
    <x v="1"/>
  </r>
  <r>
    <x v="20"/>
    <x v="101"/>
    <n v="5"/>
    <x v="6"/>
    <x v="1"/>
  </r>
  <r>
    <x v="20"/>
    <x v="102"/>
    <n v="3"/>
    <x v="6"/>
    <x v="1"/>
  </r>
  <r>
    <x v="20"/>
    <x v="4"/>
    <n v="4"/>
    <x v="6"/>
    <x v="1"/>
  </r>
  <r>
    <x v="15"/>
    <x v="81"/>
    <n v="15.771812080536913"/>
    <x v="7"/>
    <x v="1"/>
  </r>
  <r>
    <x v="15"/>
    <x v="82"/>
    <n v="76.510067114093957"/>
    <x v="7"/>
    <x v="1"/>
  </r>
  <r>
    <x v="15"/>
    <x v="4"/>
    <n v="7.7181208053691277"/>
    <x v="7"/>
    <x v="1"/>
  </r>
  <r>
    <x v="16"/>
    <x v="83"/>
    <n v="18.181818181818183"/>
    <x v="7"/>
    <x v="1"/>
  </r>
  <r>
    <x v="16"/>
    <x v="84"/>
    <n v="29.09090909090909"/>
    <x v="7"/>
    <x v="1"/>
  </r>
  <r>
    <x v="16"/>
    <x v="85"/>
    <n v="52.727272727272727"/>
    <x v="7"/>
    <x v="1"/>
  </r>
  <r>
    <x v="17"/>
    <x v="86"/>
    <n v="10.738255033557047"/>
    <x v="7"/>
    <x v="1"/>
  </r>
  <r>
    <x v="17"/>
    <x v="87"/>
    <n v="51.34228187919463"/>
    <x v="7"/>
    <x v="1"/>
  </r>
  <r>
    <x v="17"/>
    <x v="88"/>
    <n v="6.0402684563758386"/>
    <x v="7"/>
    <x v="1"/>
  </r>
  <r>
    <x v="17"/>
    <x v="89"/>
    <n v="24.161073825503355"/>
    <x v="7"/>
    <x v="1"/>
  </r>
  <r>
    <x v="17"/>
    <x v="4"/>
    <n v="7.7181208053691277"/>
    <x v="7"/>
    <x v="1"/>
  </r>
  <r>
    <x v="18"/>
    <x v="86"/>
    <n v="10.738255033557047"/>
    <x v="7"/>
    <x v="1"/>
  </r>
  <r>
    <x v="18"/>
    <x v="87"/>
    <n v="51.34228187919463"/>
    <x v="7"/>
    <x v="1"/>
  </r>
  <r>
    <x v="18"/>
    <x v="88"/>
    <n v="6.0402684563758386"/>
    <x v="7"/>
    <x v="1"/>
  </r>
  <r>
    <x v="18"/>
    <x v="90"/>
    <n v="19.127516778523489"/>
    <x v="7"/>
    <x v="1"/>
  </r>
  <r>
    <x v="18"/>
    <x v="91"/>
    <n v="1.3422818791946309"/>
    <x v="7"/>
    <x v="1"/>
  </r>
  <r>
    <x v="18"/>
    <x v="92"/>
    <n v="3.0201342281879193"/>
    <x v="7"/>
    <x v="1"/>
  </r>
  <r>
    <x v="18"/>
    <x v="93"/>
    <n v="0.67114093959731547"/>
    <x v="7"/>
    <x v="1"/>
  </r>
  <r>
    <x v="18"/>
    <x v="4"/>
    <n v="7.7181208053691277"/>
    <x v="7"/>
    <x v="1"/>
  </r>
  <r>
    <x v="18"/>
    <x v="94"/>
    <n v="2.585454545454545"/>
    <x v="7"/>
    <x v="1"/>
  </r>
  <r>
    <x v="18"/>
    <x v="95"/>
    <n v="2.7942386831275723"/>
    <x v="7"/>
    <x v="1"/>
  </r>
  <r>
    <x v="19"/>
    <x v="96"/>
    <n v="2.6845637583892619"/>
    <x v="7"/>
    <x v="1"/>
  </r>
  <r>
    <x v="19"/>
    <x v="97"/>
    <n v="2.0134228187919465"/>
    <x v="7"/>
    <x v="1"/>
  </r>
  <r>
    <x v="19"/>
    <x v="98"/>
    <n v="45.973154362416111"/>
    <x v="7"/>
    <x v="1"/>
  </r>
  <r>
    <x v="19"/>
    <x v="99"/>
    <n v="19.127516778523489"/>
    <x v="7"/>
    <x v="1"/>
  </r>
  <r>
    <x v="19"/>
    <x v="100"/>
    <n v="12.751677852348994"/>
    <x v="7"/>
    <x v="1"/>
  </r>
  <r>
    <x v="19"/>
    <x v="101"/>
    <n v="14.429530201342281"/>
    <x v="7"/>
    <x v="1"/>
  </r>
  <r>
    <x v="19"/>
    <x v="102"/>
    <n v="0.33557046979865773"/>
    <x v="7"/>
    <x v="1"/>
  </r>
  <r>
    <x v="19"/>
    <x v="4"/>
    <n v="2.6845637583892619"/>
    <x v="7"/>
    <x v="1"/>
  </r>
  <r>
    <x v="20"/>
    <x v="96"/>
    <n v="1"/>
    <x v="7"/>
    <x v="1"/>
  </r>
  <r>
    <x v="20"/>
    <x v="97"/>
    <n v="3"/>
    <x v="7"/>
    <x v="1"/>
  </r>
  <r>
    <x v="20"/>
    <x v="98"/>
    <n v="2"/>
    <x v="7"/>
    <x v="1"/>
  </r>
  <r>
    <x v="20"/>
    <x v="99"/>
    <n v="3.9285714285714284"/>
    <x v="7"/>
    <x v="1"/>
  </r>
  <r>
    <x v="20"/>
    <x v="100"/>
    <n v="4.46875"/>
    <x v="7"/>
    <x v="1"/>
  </r>
  <r>
    <x v="20"/>
    <x v="101"/>
    <n v="4.35135135135135"/>
    <x v="7"/>
    <x v="1"/>
  </r>
  <r>
    <x v="20"/>
    <x v="102"/>
    <n v="5"/>
    <x v="7"/>
    <x v="1"/>
  </r>
  <r>
    <x v="20"/>
    <x v="4"/>
    <n v="4.25"/>
    <x v="7"/>
    <x v="1"/>
  </r>
  <r>
    <x v="15"/>
    <x v="81"/>
    <n v="20.512820512820515"/>
    <x v="8"/>
    <x v="1"/>
  </r>
  <r>
    <x v="15"/>
    <x v="82"/>
    <n v="69.963369963369956"/>
    <x v="8"/>
    <x v="1"/>
  </r>
  <r>
    <x v="15"/>
    <x v="4"/>
    <n v="9.5238095238095237"/>
    <x v="8"/>
    <x v="1"/>
  </r>
  <r>
    <x v="16"/>
    <x v="83"/>
    <n v="16"/>
    <x v="8"/>
    <x v="1"/>
  </r>
  <r>
    <x v="16"/>
    <x v="84"/>
    <n v="45.333333333333336"/>
    <x v="8"/>
    <x v="1"/>
  </r>
  <r>
    <x v="16"/>
    <x v="85"/>
    <n v="38.666666666666664"/>
    <x v="8"/>
    <x v="1"/>
  </r>
  <r>
    <x v="17"/>
    <x v="86"/>
    <n v="10.989010989010989"/>
    <x v="8"/>
    <x v="1"/>
  </r>
  <r>
    <x v="17"/>
    <x v="87"/>
    <n v="50.549450549450547"/>
    <x v="8"/>
    <x v="1"/>
  </r>
  <r>
    <x v="17"/>
    <x v="88"/>
    <n v="8.791208791208792"/>
    <x v="8"/>
    <x v="1"/>
  </r>
  <r>
    <x v="17"/>
    <x v="89"/>
    <n v="20.146520146520146"/>
    <x v="8"/>
    <x v="1"/>
  </r>
  <r>
    <x v="17"/>
    <x v="4"/>
    <n v="9.5238095238095237"/>
    <x v="8"/>
    <x v="1"/>
  </r>
  <r>
    <x v="18"/>
    <x v="86"/>
    <n v="10.989010989010989"/>
    <x v="8"/>
    <x v="1"/>
  </r>
  <r>
    <x v="18"/>
    <x v="87"/>
    <n v="50.549450549450547"/>
    <x v="8"/>
    <x v="1"/>
  </r>
  <r>
    <x v="18"/>
    <x v="88"/>
    <n v="8.791208791208792"/>
    <x v="8"/>
    <x v="1"/>
  </r>
  <r>
    <x v="18"/>
    <x v="90"/>
    <n v="13.553113553113553"/>
    <x v="8"/>
    <x v="1"/>
  </r>
  <r>
    <x v="18"/>
    <x v="91"/>
    <n v="2.9304029304029302"/>
    <x v="8"/>
    <x v="1"/>
  </r>
  <r>
    <x v="18"/>
    <x v="92"/>
    <n v="1.098901098901099"/>
    <x v="8"/>
    <x v="1"/>
  </r>
  <r>
    <x v="18"/>
    <x v="93"/>
    <n v="2.5641025641025643"/>
    <x v="8"/>
    <x v="1"/>
  </r>
  <r>
    <x v="18"/>
    <x v="4"/>
    <n v="9.5238095238095237"/>
    <x v="8"/>
    <x v="1"/>
  </r>
  <r>
    <x v="18"/>
    <x v="94"/>
    <n v="2.6153846153846159"/>
    <x v="8"/>
    <x v="1"/>
  </r>
  <r>
    <x v="18"/>
    <x v="95"/>
    <n v="2.8387096774193559"/>
    <x v="8"/>
    <x v="1"/>
  </r>
  <r>
    <x v="19"/>
    <x v="96"/>
    <n v="1.4652014652014651"/>
    <x v="8"/>
    <x v="1"/>
  </r>
  <r>
    <x v="19"/>
    <x v="97"/>
    <n v="2.197802197802198"/>
    <x v="8"/>
    <x v="1"/>
  </r>
  <r>
    <x v="19"/>
    <x v="98"/>
    <n v="54.945054945054942"/>
    <x v="8"/>
    <x v="1"/>
  </r>
  <r>
    <x v="19"/>
    <x v="99"/>
    <n v="18.315018315018314"/>
    <x v="8"/>
    <x v="1"/>
  </r>
  <r>
    <x v="19"/>
    <x v="100"/>
    <n v="11.721611721611721"/>
    <x v="8"/>
    <x v="1"/>
  </r>
  <r>
    <x v="19"/>
    <x v="101"/>
    <n v="5.8608058608058604"/>
    <x v="8"/>
    <x v="1"/>
  </r>
  <r>
    <x v="19"/>
    <x v="102"/>
    <n v="0.73260073260073255"/>
    <x v="8"/>
    <x v="1"/>
  </r>
  <r>
    <x v="19"/>
    <x v="4"/>
    <n v="4.7619047619047619"/>
    <x v="8"/>
    <x v="1"/>
  </r>
  <r>
    <x v="20"/>
    <x v="96"/>
    <n v="1"/>
    <x v="8"/>
    <x v="1"/>
  </r>
  <r>
    <x v="20"/>
    <x v="97"/>
    <n v="3.1666666666666665"/>
    <x v="8"/>
    <x v="1"/>
  </r>
  <r>
    <x v="20"/>
    <x v="98"/>
    <n v="2"/>
    <x v="8"/>
    <x v="1"/>
  </r>
  <r>
    <x v="20"/>
    <x v="99"/>
    <n v="3.8163265306122445"/>
    <x v="8"/>
    <x v="1"/>
  </r>
  <r>
    <x v="20"/>
    <x v="100"/>
    <n v="6.5517241379310329"/>
    <x v="8"/>
    <x v="1"/>
  </r>
  <r>
    <x v="20"/>
    <x v="101"/>
    <n v="3.0769230769230771"/>
    <x v="8"/>
    <x v="1"/>
  </r>
  <r>
    <x v="20"/>
    <x v="102"/>
    <n v="6"/>
    <x v="8"/>
    <x v="1"/>
  </r>
  <r>
    <x v="20"/>
    <x v="4"/>
    <n v="4.375"/>
    <x v="8"/>
    <x v="1"/>
  </r>
  <r>
    <x v="15"/>
    <x v="81"/>
    <n v="16.569767441860463"/>
    <x v="9"/>
    <x v="1"/>
  </r>
  <r>
    <x v="15"/>
    <x v="82"/>
    <n v="80.232558139534888"/>
    <x v="9"/>
    <x v="1"/>
  </r>
  <r>
    <x v="15"/>
    <x v="4"/>
    <n v="3.1976744186046511"/>
    <x v="9"/>
    <x v="1"/>
  </r>
  <r>
    <x v="16"/>
    <x v="83"/>
    <n v="25.35211267605634"/>
    <x v="9"/>
    <x v="1"/>
  </r>
  <r>
    <x v="16"/>
    <x v="84"/>
    <n v="32.394366197183096"/>
    <x v="9"/>
    <x v="1"/>
  </r>
  <r>
    <x v="16"/>
    <x v="85"/>
    <n v="42.25352112676056"/>
    <x v="9"/>
    <x v="1"/>
  </r>
  <r>
    <x v="17"/>
    <x v="86"/>
    <n v="9.0116279069767433"/>
    <x v="9"/>
    <x v="1"/>
  </r>
  <r>
    <x v="17"/>
    <x v="87"/>
    <n v="62.790697674418603"/>
    <x v="9"/>
    <x v="1"/>
  </r>
  <r>
    <x v="17"/>
    <x v="88"/>
    <n v="8.720930232558139"/>
    <x v="9"/>
    <x v="1"/>
  </r>
  <r>
    <x v="17"/>
    <x v="89"/>
    <n v="16.279069767441861"/>
    <x v="9"/>
    <x v="1"/>
  </r>
  <r>
    <x v="17"/>
    <x v="4"/>
    <n v="3.1976744186046511"/>
    <x v="9"/>
    <x v="1"/>
  </r>
  <r>
    <x v="18"/>
    <x v="86"/>
    <n v="9.0116279069767433"/>
    <x v="9"/>
    <x v="1"/>
  </r>
  <r>
    <x v="18"/>
    <x v="87"/>
    <n v="62.790697674418603"/>
    <x v="9"/>
    <x v="1"/>
  </r>
  <r>
    <x v="18"/>
    <x v="88"/>
    <n v="8.720930232558139"/>
    <x v="9"/>
    <x v="1"/>
  </r>
  <r>
    <x v="18"/>
    <x v="90"/>
    <n v="12.209302325581396"/>
    <x v="9"/>
    <x v="1"/>
  </r>
  <r>
    <x v="18"/>
    <x v="91"/>
    <n v="1.7441860465116279"/>
    <x v="9"/>
    <x v="1"/>
  </r>
  <r>
    <x v="18"/>
    <x v="92"/>
    <n v="1.1627906976744187"/>
    <x v="9"/>
    <x v="1"/>
  </r>
  <r>
    <x v="18"/>
    <x v="93"/>
    <n v="1.1627906976744187"/>
    <x v="9"/>
    <x v="1"/>
  </r>
  <r>
    <x v="18"/>
    <x v="4"/>
    <n v="3.1976744186046511"/>
    <x v="9"/>
    <x v="1"/>
  </r>
  <r>
    <x v="18"/>
    <x v="94"/>
    <n v="2.4264264264264277"/>
    <x v="9"/>
    <x v="1"/>
  </r>
  <r>
    <x v="18"/>
    <x v="95"/>
    <n v="2.5728476821192046"/>
    <x v="9"/>
    <x v="1"/>
  </r>
  <r>
    <x v="19"/>
    <x v="96"/>
    <n v="2.9069767441860463"/>
    <x v="9"/>
    <x v="1"/>
  </r>
  <r>
    <x v="19"/>
    <x v="97"/>
    <n v="1.7441860465116279"/>
    <x v="9"/>
    <x v="1"/>
  </r>
  <r>
    <x v="19"/>
    <x v="98"/>
    <n v="61.046511627906973"/>
    <x v="9"/>
    <x v="1"/>
  </r>
  <r>
    <x v="19"/>
    <x v="99"/>
    <n v="17.441860465116278"/>
    <x v="9"/>
    <x v="1"/>
  </r>
  <r>
    <x v="19"/>
    <x v="100"/>
    <n v="6.9767441860465116"/>
    <x v="9"/>
    <x v="1"/>
  </r>
  <r>
    <x v="19"/>
    <x v="101"/>
    <n v="7.2674418604651159"/>
    <x v="9"/>
    <x v="1"/>
  </r>
  <r>
    <x v="19"/>
    <x v="102"/>
    <n v="0"/>
    <x v="9"/>
    <x v="1"/>
  </r>
  <r>
    <x v="19"/>
    <x v="4"/>
    <n v="2.6162790697674421"/>
    <x v="9"/>
    <x v="1"/>
  </r>
  <r>
    <x v="20"/>
    <x v="96"/>
    <n v="1"/>
    <x v="9"/>
    <x v="1"/>
  </r>
  <r>
    <x v="20"/>
    <x v="97"/>
    <n v="2.6666666666666665"/>
    <x v="9"/>
    <x v="1"/>
  </r>
  <r>
    <x v="20"/>
    <x v="98"/>
    <n v="2"/>
    <x v="9"/>
    <x v="1"/>
  </r>
  <r>
    <x v="20"/>
    <x v="99"/>
    <n v="3.7333333333333321"/>
    <x v="9"/>
    <x v="1"/>
  </r>
  <r>
    <x v="20"/>
    <x v="100"/>
    <n v="4.0833333333333348"/>
    <x v="9"/>
    <x v="1"/>
  </r>
  <r>
    <x v="20"/>
    <x v="101"/>
    <n v="3.9545454545454541"/>
    <x v="9"/>
    <x v="1"/>
  </r>
  <r>
    <x v="20"/>
    <x v="102"/>
    <m/>
    <x v="9"/>
    <x v="1"/>
  </r>
  <r>
    <x v="20"/>
    <x v="4"/>
    <n v="5"/>
    <x v="9"/>
    <x v="1"/>
  </r>
  <r>
    <x v="15"/>
    <x v="81"/>
    <n v="18.623481781376519"/>
    <x v="10"/>
    <x v="1"/>
  </r>
  <r>
    <x v="15"/>
    <x v="82"/>
    <n v="76.518218623481786"/>
    <x v="10"/>
    <x v="1"/>
  </r>
  <r>
    <x v="15"/>
    <x v="4"/>
    <n v="4.8582995951417001"/>
    <x v="10"/>
    <x v="1"/>
  </r>
  <r>
    <x v="16"/>
    <x v="83"/>
    <n v="9.0909090909090917"/>
    <x v="10"/>
    <x v="1"/>
  </r>
  <r>
    <x v="16"/>
    <x v="84"/>
    <n v="32.727272727272727"/>
    <x v="10"/>
    <x v="1"/>
  </r>
  <r>
    <x v="16"/>
    <x v="85"/>
    <n v="58.18181818181818"/>
    <x v="10"/>
    <x v="1"/>
  </r>
  <r>
    <x v="17"/>
    <x v="86"/>
    <n v="13.360323886639677"/>
    <x v="10"/>
    <x v="1"/>
  </r>
  <r>
    <x v="17"/>
    <x v="87"/>
    <n v="56.680161943319838"/>
    <x v="10"/>
    <x v="1"/>
  </r>
  <r>
    <x v="17"/>
    <x v="88"/>
    <n v="10.526315789473685"/>
    <x v="10"/>
    <x v="1"/>
  </r>
  <r>
    <x v="17"/>
    <x v="89"/>
    <n v="14.574898785425102"/>
    <x v="10"/>
    <x v="1"/>
  </r>
  <r>
    <x v="17"/>
    <x v="4"/>
    <n v="4.8582995951417001"/>
    <x v="10"/>
    <x v="1"/>
  </r>
  <r>
    <x v="18"/>
    <x v="86"/>
    <n v="13.360323886639677"/>
    <x v="10"/>
    <x v="1"/>
  </r>
  <r>
    <x v="18"/>
    <x v="87"/>
    <n v="56.680161943319838"/>
    <x v="10"/>
    <x v="1"/>
  </r>
  <r>
    <x v="18"/>
    <x v="88"/>
    <n v="10.526315789473685"/>
    <x v="10"/>
    <x v="1"/>
  </r>
  <r>
    <x v="18"/>
    <x v="90"/>
    <n v="11.740890688259109"/>
    <x v="10"/>
    <x v="1"/>
  </r>
  <r>
    <x v="18"/>
    <x v="91"/>
    <n v="2.42914979757085"/>
    <x v="10"/>
    <x v="1"/>
  </r>
  <r>
    <x v="18"/>
    <x v="92"/>
    <n v="0.40485829959514169"/>
    <x v="10"/>
    <x v="1"/>
  </r>
  <r>
    <x v="18"/>
    <x v="93"/>
    <n v="0"/>
    <x v="10"/>
    <x v="1"/>
  </r>
  <r>
    <x v="18"/>
    <x v="4"/>
    <n v="4.8582995951417001"/>
    <x v="10"/>
    <x v="1"/>
  </r>
  <r>
    <x v="18"/>
    <x v="94"/>
    <n v="2.3106382978723414"/>
    <x v="10"/>
    <x v="1"/>
  </r>
  <r>
    <x v="18"/>
    <x v="95"/>
    <n v="2.5247524752475279"/>
    <x v="10"/>
    <x v="1"/>
  </r>
  <r>
    <x v="19"/>
    <x v="96"/>
    <n v="5.668016194331984"/>
    <x v="10"/>
    <x v="1"/>
  </r>
  <r>
    <x v="19"/>
    <x v="97"/>
    <n v="5.2631578947368425"/>
    <x v="10"/>
    <x v="1"/>
  </r>
  <r>
    <x v="19"/>
    <x v="98"/>
    <n v="50.202429149797574"/>
    <x v="10"/>
    <x v="1"/>
  </r>
  <r>
    <x v="19"/>
    <x v="99"/>
    <n v="23.076923076923077"/>
    <x v="10"/>
    <x v="1"/>
  </r>
  <r>
    <x v="19"/>
    <x v="100"/>
    <n v="4.8582995951417001"/>
    <x v="10"/>
    <x v="1"/>
  </r>
  <r>
    <x v="19"/>
    <x v="101"/>
    <n v="6.4777327935222671"/>
    <x v="10"/>
    <x v="1"/>
  </r>
  <r>
    <x v="19"/>
    <x v="102"/>
    <n v="0.80971659919028338"/>
    <x v="10"/>
    <x v="1"/>
  </r>
  <r>
    <x v="19"/>
    <x v="4"/>
    <n v="3.6437246963562755"/>
    <x v="10"/>
    <x v="1"/>
  </r>
  <r>
    <x v="20"/>
    <x v="96"/>
    <n v="1"/>
    <x v="10"/>
    <x v="1"/>
  </r>
  <r>
    <x v="20"/>
    <x v="97"/>
    <n v="2.4615384615384612"/>
    <x v="10"/>
    <x v="1"/>
  </r>
  <r>
    <x v="20"/>
    <x v="98"/>
    <n v="2"/>
    <x v="10"/>
    <x v="1"/>
  </r>
  <r>
    <x v="20"/>
    <x v="99"/>
    <n v="3.6315789473684212"/>
    <x v="10"/>
    <x v="1"/>
  </r>
  <r>
    <x v="20"/>
    <x v="100"/>
    <n v="3.833333333333333"/>
    <x v="10"/>
    <x v="1"/>
  </r>
  <r>
    <x v="20"/>
    <x v="101"/>
    <n v="3.2666666666666666"/>
    <x v="10"/>
    <x v="1"/>
  </r>
  <r>
    <x v="20"/>
    <x v="102"/>
    <n v="2.5"/>
    <x v="10"/>
    <x v="1"/>
  </r>
  <r>
    <x v="20"/>
    <x v="4"/>
    <n v="2.25"/>
    <x v="10"/>
    <x v="1"/>
  </r>
  <r>
    <x v="15"/>
    <x v="81"/>
    <n v="15.925925925925926"/>
    <x v="11"/>
    <x v="1"/>
  </r>
  <r>
    <x v="15"/>
    <x v="82"/>
    <n v="81.851851851851848"/>
    <x v="11"/>
    <x v="1"/>
  </r>
  <r>
    <x v="15"/>
    <x v="4"/>
    <n v="2.2222222222222223"/>
    <x v="11"/>
    <x v="1"/>
  </r>
  <r>
    <x v="16"/>
    <x v="83"/>
    <n v="10"/>
    <x v="11"/>
    <x v="1"/>
  </r>
  <r>
    <x v="16"/>
    <x v="84"/>
    <n v="26"/>
    <x v="11"/>
    <x v="1"/>
  </r>
  <r>
    <x v="16"/>
    <x v="85"/>
    <n v="64"/>
    <x v="11"/>
    <x v="1"/>
  </r>
  <r>
    <x v="17"/>
    <x v="86"/>
    <n v="12.962962962962964"/>
    <x v="11"/>
    <x v="1"/>
  </r>
  <r>
    <x v="17"/>
    <x v="87"/>
    <n v="62.222222222222221"/>
    <x v="11"/>
    <x v="1"/>
  </r>
  <r>
    <x v="17"/>
    <x v="88"/>
    <n v="12.592592592592593"/>
    <x v="11"/>
    <x v="1"/>
  </r>
  <r>
    <x v="17"/>
    <x v="89"/>
    <n v="10"/>
    <x v="11"/>
    <x v="1"/>
  </r>
  <r>
    <x v="17"/>
    <x v="4"/>
    <n v="2.2222222222222223"/>
    <x v="11"/>
    <x v="1"/>
  </r>
  <r>
    <x v="18"/>
    <x v="86"/>
    <n v="12.962962962962964"/>
    <x v="11"/>
    <x v="1"/>
  </r>
  <r>
    <x v="18"/>
    <x v="87"/>
    <n v="62.222222222222221"/>
    <x v="11"/>
    <x v="1"/>
  </r>
  <r>
    <x v="18"/>
    <x v="88"/>
    <n v="12.592592592592593"/>
    <x v="11"/>
    <x v="1"/>
  </r>
  <r>
    <x v="18"/>
    <x v="90"/>
    <n v="7.0370370370370372"/>
    <x v="11"/>
    <x v="1"/>
  </r>
  <r>
    <x v="18"/>
    <x v="91"/>
    <n v="1.8518518518518519"/>
    <x v="11"/>
    <x v="1"/>
  </r>
  <r>
    <x v="18"/>
    <x v="92"/>
    <n v="1.1111111111111112"/>
    <x v="11"/>
    <x v="1"/>
  </r>
  <r>
    <x v="18"/>
    <x v="93"/>
    <n v="0"/>
    <x v="11"/>
    <x v="1"/>
  </r>
  <r>
    <x v="18"/>
    <x v="4"/>
    <n v="2.2222222222222223"/>
    <x v="11"/>
    <x v="1"/>
  </r>
  <r>
    <x v="18"/>
    <x v="94"/>
    <n v="2.2424242424242431"/>
    <x v="11"/>
    <x v="1"/>
  </r>
  <r>
    <x v="18"/>
    <x v="95"/>
    <n v="2.4323144104803487"/>
    <x v="11"/>
    <x v="1"/>
  </r>
  <r>
    <x v="19"/>
    <x v="96"/>
    <n v="7.0370370370370372"/>
    <x v="11"/>
    <x v="1"/>
  </r>
  <r>
    <x v="19"/>
    <x v="97"/>
    <n v="1.1111111111111112"/>
    <x v="11"/>
    <x v="1"/>
  </r>
  <r>
    <x v="19"/>
    <x v="98"/>
    <n v="57.037037037037038"/>
    <x v="11"/>
    <x v="1"/>
  </r>
  <r>
    <x v="19"/>
    <x v="99"/>
    <n v="17.037037037037038"/>
    <x v="11"/>
    <x v="1"/>
  </r>
  <r>
    <x v="19"/>
    <x v="100"/>
    <n v="8.1481481481481488"/>
    <x v="11"/>
    <x v="1"/>
  </r>
  <r>
    <x v="19"/>
    <x v="101"/>
    <n v="7.7777777777777777"/>
    <x v="11"/>
    <x v="1"/>
  </r>
  <r>
    <x v="19"/>
    <x v="102"/>
    <n v="1.1111111111111112"/>
    <x v="11"/>
    <x v="1"/>
  </r>
  <r>
    <x v="19"/>
    <x v="4"/>
    <n v="0.7407407407407407"/>
    <x v="11"/>
    <x v="1"/>
  </r>
  <r>
    <x v="20"/>
    <x v="96"/>
    <n v="1"/>
    <x v="11"/>
    <x v="1"/>
  </r>
  <r>
    <x v="20"/>
    <x v="97"/>
    <n v="2"/>
    <x v="11"/>
    <x v="1"/>
  </r>
  <r>
    <x v="20"/>
    <x v="98"/>
    <n v="2"/>
    <x v="11"/>
    <x v="1"/>
  </r>
  <r>
    <x v="20"/>
    <x v="99"/>
    <n v="3.4130434782608696"/>
    <x v="11"/>
    <x v="1"/>
  </r>
  <r>
    <x v="20"/>
    <x v="100"/>
    <n v="3.7142857142857144"/>
    <x v="11"/>
    <x v="1"/>
  </r>
  <r>
    <x v="20"/>
    <x v="101"/>
    <n v="3.25"/>
    <x v="11"/>
    <x v="1"/>
  </r>
  <r>
    <x v="20"/>
    <x v="102"/>
    <n v="2.3333333333333335"/>
    <x v="11"/>
    <x v="1"/>
  </r>
  <r>
    <x v="20"/>
    <x v="4"/>
    <m/>
    <x v="11"/>
    <x v="1"/>
  </r>
  <r>
    <x v="15"/>
    <x v="81"/>
    <n v="12.244897959183673"/>
    <x v="12"/>
    <x v="1"/>
  </r>
  <r>
    <x v="15"/>
    <x v="82"/>
    <n v="81.292517006802726"/>
    <x v="12"/>
    <x v="1"/>
  </r>
  <r>
    <x v="15"/>
    <x v="4"/>
    <n v="6.4625850340136051"/>
    <x v="12"/>
    <x v="1"/>
  </r>
  <r>
    <x v="16"/>
    <x v="83"/>
    <n v="24"/>
    <x v="12"/>
    <x v="1"/>
  </r>
  <r>
    <x v="16"/>
    <x v="84"/>
    <n v="38"/>
    <x v="12"/>
    <x v="1"/>
  </r>
  <r>
    <x v="16"/>
    <x v="85"/>
    <n v="38"/>
    <x v="12"/>
    <x v="1"/>
  </r>
  <r>
    <x v="17"/>
    <x v="86"/>
    <n v="22.448979591836736"/>
    <x v="12"/>
    <x v="1"/>
  </r>
  <r>
    <x v="17"/>
    <x v="87"/>
    <n v="49.65986394557823"/>
    <x v="12"/>
    <x v="1"/>
  </r>
  <r>
    <x v="17"/>
    <x v="88"/>
    <n v="10.544217687074831"/>
    <x v="12"/>
    <x v="1"/>
  </r>
  <r>
    <x v="17"/>
    <x v="89"/>
    <n v="10.884353741496598"/>
    <x v="12"/>
    <x v="1"/>
  </r>
  <r>
    <x v="17"/>
    <x v="4"/>
    <n v="6.4625850340136051"/>
    <x v="12"/>
    <x v="1"/>
  </r>
  <r>
    <x v="18"/>
    <x v="86"/>
    <n v="22.448979591836736"/>
    <x v="12"/>
    <x v="1"/>
  </r>
  <r>
    <x v="18"/>
    <x v="87"/>
    <n v="49.65986394557823"/>
    <x v="12"/>
    <x v="1"/>
  </r>
  <r>
    <x v="18"/>
    <x v="88"/>
    <n v="10.544217687074831"/>
    <x v="12"/>
    <x v="1"/>
  </r>
  <r>
    <x v="18"/>
    <x v="90"/>
    <n v="9.183673469387756"/>
    <x v="12"/>
    <x v="1"/>
  </r>
  <r>
    <x v="18"/>
    <x v="91"/>
    <n v="1.3605442176870748"/>
    <x v="12"/>
    <x v="1"/>
  </r>
  <r>
    <x v="18"/>
    <x v="92"/>
    <n v="0.3401360544217687"/>
    <x v="12"/>
    <x v="1"/>
  </r>
  <r>
    <x v="18"/>
    <x v="93"/>
    <n v="0"/>
    <x v="12"/>
    <x v="1"/>
  </r>
  <r>
    <x v="18"/>
    <x v="4"/>
    <n v="6.4625850340136051"/>
    <x v="12"/>
    <x v="1"/>
  </r>
  <r>
    <x v="18"/>
    <x v="94"/>
    <n v="2.1272727272727288"/>
    <x v="12"/>
    <x v="1"/>
  </r>
  <r>
    <x v="18"/>
    <x v="95"/>
    <n v="2.483253588516745"/>
    <x v="12"/>
    <x v="1"/>
  </r>
  <r>
    <x v="19"/>
    <x v="96"/>
    <n v="5.1020408163265305"/>
    <x v="12"/>
    <x v="1"/>
  </r>
  <r>
    <x v="19"/>
    <x v="97"/>
    <n v="1.3605442176870748"/>
    <x v="12"/>
    <x v="1"/>
  </r>
  <r>
    <x v="19"/>
    <x v="98"/>
    <n v="48.639455782312922"/>
    <x v="12"/>
    <x v="1"/>
  </r>
  <r>
    <x v="19"/>
    <x v="99"/>
    <n v="13.945578231292517"/>
    <x v="12"/>
    <x v="1"/>
  </r>
  <r>
    <x v="19"/>
    <x v="100"/>
    <n v="10.204081632653061"/>
    <x v="12"/>
    <x v="1"/>
  </r>
  <r>
    <x v="19"/>
    <x v="101"/>
    <n v="18.367346938775512"/>
    <x v="12"/>
    <x v="1"/>
  </r>
  <r>
    <x v="19"/>
    <x v="102"/>
    <n v="0"/>
    <x v="12"/>
    <x v="1"/>
  </r>
  <r>
    <x v="19"/>
    <x v="4"/>
    <n v="2.3809523809523809"/>
    <x v="12"/>
    <x v="1"/>
  </r>
  <r>
    <x v="20"/>
    <x v="96"/>
    <n v="1"/>
    <x v="12"/>
    <x v="1"/>
  </r>
  <r>
    <x v="20"/>
    <x v="97"/>
    <n v="3.25"/>
    <x v="12"/>
    <x v="1"/>
  </r>
  <r>
    <x v="20"/>
    <x v="98"/>
    <n v="2"/>
    <x v="12"/>
    <x v="1"/>
  </r>
  <r>
    <x v="20"/>
    <x v="99"/>
    <n v="3.5853658536585362"/>
    <x v="12"/>
    <x v="1"/>
  </r>
  <r>
    <x v="20"/>
    <x v="100"/>
    <n v="3.28"/>
    <x v="12"/>
    <x v="1"/>
  </r>
  <r>
    <x v="20"/>
    <x v="101"/>
    <n v="3.4222222222222229"/>
    <x v="12"/>
    <x v="1"/>
  </r>
  <r>
    <x v="20"/>
    <x v="102"/>
    <m/>
    <x v="12"/>
    <x v="1"/>
  </r>
  <r>
    <x v="20"/>
    <x v="4"/>
    <n v="2.25"/>
    <x v="12"/>
    <x v="1"/>
  </r>
  <r>
    <x v="15"/>
    <x v="81"/>
    <n v="8.3333333333333339"/>
    <x v="13"/>
    <x v="1"/>
  </r>
  <r>
    <x v="15"/>
    <x v="82"/>
    <n v="91.025641025641022"/>
    <x v="13"/>
    <x v="1"/>
  </r>
  <r>
    <x v="15"/>
    <x v="4"/>
    <n v="0.64102564102564108"/>
    <x v="13"/>
    <x v="1"/>
  </r>
  <r>
    <x v="16"/>
    <x v="83"/>
    <n v="0"/>
    <x v="13"/>
    <x v="1"/>
  </r>
  <r>
    <x v="16"/>
    <x v="84"/>
    <n v="29.411764705882351"/>
    <x v="13"/>
    <x v="1"/>
  </r>
  <r>
    <x v="16"/>
    <x v="85"/>
    <n v="70.588235294117652"/>
    <x v="13"/>
    <x v="1"/>
  </r>
  <r>
    <x v="17"/>
    <x v="86"/>
    <n v="25"/>
    <x v="13"/>
    <x v="1"/>
  </r>
  <r>
    <x v="17"/>
    <x v="87"/>
    <n v="59.615384615384613"/>
    <x v="13"/>
    <x v="1"/>
  </r>
  <r>
    <x v="17"/>
    <x v="88"/>
    <n v="7.0512820512820511"/>
    <x v="13"/>
    <x v="1"/>
  </r>
  <r>
    <x v="17"/>
    <x v="89"/>
    <n v="7.6923076923076925"/>
    <x v="13"/>
    <x v="1"/>
  </r>
  <r>
    <x v="17"/>
    <x v="4"/>
    <n v="0.64102564102564108"/>
    <x v="13"/>
    <x v="1"/>
  </r>
  <r>
    <x v="18"/>
    <x v="86"/>
    <n v="25"/>
    <x v="13"/>
    <x v="1"/>
  </r>
  <r>
    <x v="18"/>
    <x v="87"/>
    <n v="59.615384615384613"/>
    <x v="13"/>
    <x v="1"/>
  </r>
  <r>
    <x v="18"/>
    <x v="88"/>
    <n v="7.0512820512820511"/>
    <x v="13"/>
    <x v="1"/>
  </r>
  <r>
    <x v="18"/>
    <x v="90"/>
    <n v="5.7692307692307692"/>
    <x v="13"/>
    <x v="1"/>
  </r>
  <r>
    <x v="18"/>
    <x v="91"/>
    <n v="0.64102564102564108"/>
    <x v="13"/>
    <x v="1"/>
  </r>
  <r>
    <x v="18"/>
    <x v="92"/>
    <n v="0"/>
    <x v="13"/>
    <x v="1"/>
  </r>
  <r>
    <x v="18"/>
    <x v="93"/>
    <n v="1.2820512820512822"/>
    <x v="13"/>
    <x v="1"/>
  </r>
  <r>
    <x v="18"/>
    <x v="4"/>
    <n v="0.64102564102564108"/>
    <x v="13"/>
    <x v="1"/>
  </r>
  <r>
    <x v="18"/>
    <x v="94"/>
    <n v="2.0451612903225822"/>
    <x v="13"/>
    <x v="1"/>
  </r>
  <r>
    <x v="18"/>
    <x v="95"/>
    <n v="2.3965517241379315"/>
    <x v="13"/>
    <x v="1"/>
  </r>
  <r>
    <x v="19"/>
    <x v="96"/>
    <n v="10.256410256410257"/>
    <x v="13"/>
    <x v="1"/>
  </r>
  <r>
    <x v="19"/>
    <x v="97"/>
    <n v="1.2820512820512822"/>
    <x v="13"/>
    <x v="1"/>
  </r>
  <r>
    <x v="19"/>
    <x v="98"/>
    <n v="59.615384615384613"/>
    <x v="13"/>
    <x v="1"/>
  </r>
  <r>
    <x v="19"/>
    <x v="99"/>
    <n v="7.0512820512820511"/>
    <x v="13"/>
    <x v="1"/>
  </r>
  <r>
    <x v="19"/>
    <x v="100"/>
    <n v="11.538461538461538"/>
    <x v="13"/>
    <x v="1"/>
  </r>
  <r>
    <x v="19"/>
    <x v="101"/>
    <n v="10.256410256410257"/>
    <x v="13"/>
    <x v="1"/>
  </r>
  <r>
    <x v="19"/>
    <x v="102"/>
    <n v="0"/>
    <x v="13"/>
    <x v="1"/>
  </r>
  <r>
    <x v="19"/>
    <x v="4"/>
    <n v="0"/>
    <x v="13"/>
    <x v="1"/>
  </r>
  <r>
    <x v="20"/>
    <x v="96"/>
    <n v="1"/>
    <x v="13"/>
    <x v="1"/>
  </r>
  <r>
    <x v="20"/>
    <x v="97"/>
    <n v="4"/>
    <x v="13"/>
    <x v="1"/>
  </r>
  <r>
    <x v="20"/>
    <x v="98"/>
    <n v="2"/>
    <x v="13"/>
    <x v="1"/>
  </r>
  <r>
    <x v="20"/>
    <x v="99"/>
    <n v="3.6"/>
    <x v="13"/>
    <x v="1"/>
  </r>
  <r>
    <x v="20"/>
    <x v="100"/>
    <n v="3.7647058823529411"/>
    <x v="13"/>
    <x v="1"/>
  </r>
  <r>
    <x v="20"/>
    <x v="101"/>
    <n v="3.7333333333333329"/>
    <x v="13"/>
    <x v="1"/>
  </r>
  <r>
    <x v="20"/>
    <x v="102"/>
    <m/>
    <x v="13"/>
    <x v="1"/>
  </r>
  <r>
    <x v="20"/>
    <x v="4"/>
    <m/>
    <x v="13"/>
    <x v="1"/>
  </r>
  <r>
    <x v="15"/>
    <x v="81"/>
    <n v="16.891891891891891"/>
    <x v="14"/>
    <x v="1"/>
  </r>
  <r>
    <x v="15"/>
    <x v="82"/>
    <n v="79.729729729729726"/>
    <x v="14"/>
    <x v="1"/>
  </r>
  <r>
    <x v="15"/>
    <x v="4"/>
    <n v="3.3783783783783785"/>
    <x v="14"/>
    <x v="1"/>
  </r>
  <r>
    <x v="16"/>
    <x v="83"/>
    <n v="9.375"/>
    <x v="14"/>
    <x v="1"/>
  </r>
  <r>
    <x v="16"/>
    <x v="84"/>
    <n v="40.625"/>
    <x v="14"/>
    <x v="1"/>
  </r>
  <r>
    <x v="16"/>
    <x v="85"/>
    <n v="50"/>
    <x v="14"/>
    <x v="1"/>
  </r>
  <r>
    <x v="17"/>
    <x v="86"/>
    <n v="18.918918918918919"/>
    <x v="14"/>
    <x v="1"/>
  </r>
  <r>
    <x v="17"/>
    <x v="87"/>
    <n v="47.972972972972975"/>
    <x v="14"/>
    <x v="1"/>
  </r>
  <r>
    <x v="17"/>
    <x v="88"/>
    <n v="10.135135135135135"/>
    <x v="14"/>
    <x v="1"/>
  </r>
  <r>
    <x v="17"/>
    <x v="89"/>
    <n v="19.594594594594593"/>
    <x v="14"/>
    <x v="1"/>
  </r>
  <r>
    <x v="17"/>
    <x v="4"/>
    <n v="3.3783783783783785"/>
    <x v="14"/>
    <x v="1"/>
  </r>
  <r>
    <x v="18"/>
    <x v="86"/>
    <n v="18.918918918918919"/>
    <x v="14"/>
    <x v="1"/>
  </r>
  <r>
    <x v="18"/>
    <x v="87"/>
    <n v="47.972972972972975"/>
    <x v="14"/>
    <x v="1"/>
  </r>
  <r>
    <x v="18"/>
    <x v="88"/>
    <n v="10.135135135135135"/>
    <x v="14"/>
    <x v="1"/>
  </r>
  <r>
    <x v="18"/>
    <x v="90"/>
    <n v="11.486486486486486"/>
    <x v="14"/>
    <x v="1"/>
  </r>
  <r>
    <x v="18"/>
    <x v="91"/>
    <n v="5.4054054054054053"/>
    <x v="14"/>
    <x v="1"/>
  </r>
  <r>
    <x v="18"/>
    <x v="92"/>
    <n v="2.0270270270270272"/>
    <x v="14"/>
    <x v="1"/>
  </r>
  <r>
    <x v="18"/>
    <x v="93"/>
    <n v="0.67567567567567566"/>
    <x v="14"/>
    <x v="1"/>
  </r>
  <r>
    <x v="18"/>
    <x v="4"/>
    <n v="3.3783783783783785"/>
    <x v="14"/>
    <x v="1"/>
  </r>
  <r>
    <x v="18"/>
    <x v="94"/>
    <n v="2.4335664335664347"/>
    <x v="14"/>
    <x v="1"/>
  </r>
  <r>
    <x v="18"/>
    <x v="95"/>
    <n v="2.7826086956521743"/>
    <x v="14"/>
    <x v="1"/>
  </r>
  <r>
    <x v="19"/>
    <x v="96"/>
    <n v="6.0810810810810807"/>
    <x v="14"/>
    <x v="1"/>
  </r>
  <r>
    <x v="19"/>
    <x v="97"/>
    <n v="2.7027027027027026"/>
    <x v="14"/>
    <x v="1"/>
  </r>
  <r>
    <x v="19"/>
    <x v="98"/>
    <n v="43.243243243243242"/>
    <x v="14"/>
    <x v="1"/>
  </r>
  <r>
    <x v="19"/>
    <x v="99"/>
    <n v="19.594594594594593"/>
    <x v="14"/>
    <x v="1"/>
  </r>
  <r>
    <x v="19"/>
    <x v="100"/>
    <n v="12.162162162162161"/>
    <x v="14"/>
    <x v="1"/>
  </r>
  <r>
    <x v="19"/>
    <x v="101"/>
    <n v="13.513513513513514"/>
    <x v="14"/>
    <x v="1"/>
  </r>
  <r>
    <x v="19"/>
    <x v="102"/>
    <n v="0"/>
    <x v="14"/>
    <x v="1"/>
  </r>
  <r>
    <x v="19"/>
    <x v="4"/>
    <n v="2.7027027027027026"/>
    <x v="14"/>
    <x v="1"/>
  </r>
  <r>
    <x v="20"/>
    <x v="96"/>
    <n v="1"/>
    <x v="14"/>
    <x v="1"/>
  </r>
  <r>
    <x v="20"/>
    <x v="97"/>
    <n v="2.75"/>
    <x v="14"/>
    <x v="1"/>
  </r>
  <r>
    <x v="20"/>
    <x v="98"/>
    <n v="2"/>
    <x v="14"/>
    <x v="1"/>
  </r>
  <r>
    <x v="20"/>
    <x v="99"/>
    <n v="4.1034482758620694"/>
    <x v="14"/>
    <x v="1"/>
  </r>
  <r>
    <x v="20"/>
    <x v="100"/>
    <n v="3.1111111111111107"/>
    <x v="14"/>
    <x v="1"/>
  </r>
  <r>
    <x v="20"/>
    <x v="101"/>
    <n v="4.2222222222222232"/>
    <x v="14"/>
    <x v="1"/>
  </r>
  <r>
    <x v="20"/>
    <x v="102"/>
    <m/>
    <x v="14"/>
    <x v="1"/>
  </r>
  <r>
    <x v="20"/>
    <x v="4"/>
    <m/>
    <x v="14"/>
    <x v="1"/>
  </r>
  <r>
    <x v="15"/>
    <x v="81"/>
    <n v="13.513513513513514"/>
    <x v="15"/>
    <x v="1"/>
  </r>
  <r>
    <x v="15"/>
    <x v="82"/>
    <n v="77.027027027027032"/>
    <x v="15"/>
    <x v="1"/>
  </r>
  <r>
    <x v="15"/>
    <x v="4"/>
    <n v="9.4594594594594597"/>
    <x v="15"/>
    <x v="1"/>
  </r>
  <r>
    <x v="16"/>
    <x v="83"/>
    <n v="0"/>
    <x v="15"/>
    <x v="1"/>
  </r>
  <r>
    <x v="16"/>
    <x v="84"/>
    <n v="30.434782608695652"/>
    <x v="15"/>
    <x v="1"/>
  </r>
  <r>
    <x v="16"/>
    <x v="85"/>
    <n v="69.565217391304344"/>
    <x v="15"/>
    <x v="1"/>
  </r>
  <r>
    <x v="17"/>
    <x v="86"/>
    <n v="12.837837837837839"/>
    <x v="15"/>
    <x v="1"/>
  </r>
  <r>
    <x v="17"/>
    <x v="87"/>
    <n v="54.729729729729726"/>
    <x v="15"/>
    <x v="1"/>
  </r>
  <r>
    <x v="17"/>
    <x v="88"/>
    <n v="12.837837837837839"/>
    <x v="15"/>
    <x v="1"/>
  </r>
  <r>
    <x v="17"/>
    <x v="89"/>
    <n v="10.135135135135135"/>
    <x v="15"/>
    <x v="1"/>
  </r>
  <r>
    <x v="17"/>
    <x v="4"/>
    <n v="9.4594594594594597"/>
    <x v="15"/>
    <x v="1"/>
  </r>
  <r>
    <x v="18"/>
    <x v="86"/>
    <n v="12.837837837837839"/>
    <x v="15"/>
    <x v="1"/>
  </r>
  <r>
    <x v="18"/>
    <x v="87"/>
    <n v="54.729729729729726"/>
    <x v="15"/>
    <x v="1"/>
  </r>
  <r>
    <x v="18"/>
    <x v="88"/>
    <n v="12.837837837837839"/>
    <x v="15"/>
    <x v="1"/>
  </r>
  <r>
    <x v="18"/>
    <x v="90"/>
    <n v="7.4324324324324325"/>
    <x v="15"/>
    <x v="1"/>
  </r>
  <r>
    <x v="18"/>
    <x v="91"/>
    <n v="2.7027027027027026"/>
    <x v="15"/>
    <x v="1"/>
  </r>
  <r>
    <x v="18"/>
    <x v="92"/>
    <n v="0"/>
    <x v="15"/>
    <x v="1"/>
  </r>
  <r>
    <x v="18"/>
    <x v="93"/>
    <n v="0"/>
    <x v="15"/>
    <x v="1"/>
  </r>
  <r>
    <x v="18"/>
    <x v="4"/>
    <n v="9.4594594594594597"/>
    <x v="15"/>
    <x v="1"/>
  </r>
  <r>
    <x v="18"/>
    <x v="94"/>
    <n v="2.253731343283583"/>
    <x v="15"/>
    <x v="1"/>
  </r>
  <r>
    <x v="18"/>
    <x v="95"/>
    <n v="2.4608695652173904"/>
    <x v="15"/>
    <x v="1"/>
  </r>
  <r>
    <x v="19"/>
    <x v="96"/>
    <n v="7.4324324324324325"/>
    <x v="15"/>
    <x v="1"/>
  </r>
  <r>
    <x v="19"/>
    <x v="97"/>
    <n v="2.0270270270270272"/>
    <x v="15"/>
    <x v="1"/>
  </r>
  <r>
    <x v="19"/>
    <x v="98"/>
    <n v="27.027027027027028"/>
    <x v="15"/>
    <x v="1"/>
  </r>
  <r>
    <x v="19"/>
    <x v="99"/>
    <n v="36.486486486486484"/>
    <x v="15"/>
    <x v="1"/>
  </r>
  <r>
    <x v="19"/>
    <x v="100"/>
    <n v="10.810810810810811"/>
    <x v="15"/>
    <x v="1"/>
  </r>
  <r>
    <x v="19"/>
    <x v="101"/>
    <n v="12.162162162162161"/>
    <x v="15"/>
    <x v="1"/>
  </r>
  <r>
    <x v="19"/>
    <x v="102"/>
    <n v="0"/>
    <x v="15"/>
    <x v="1"/>
  </r>
  <r>
    <x v="19"/>
    <x v="4"/>
    <n v="4.0540540540540544"/>
    <x v="15"/>
    <x v="1"/>
  </r>
  <r>
    <x v="20"/>
    <x v="96"/>
    <n v="1"/>
    <x v="15"/>
    <x v="1"/>
  </r>
  <r>
    <x v="20"/>
    <x v="97"/>
    <n v="2"/>
    <x v="15"/>
    <x v="1"/>
  </r>
  <r>
    <x v="20"/>
    <x v="98"/>
    <n v="2"/>
    <x v="15"/>
    <x v="1"/>
  </r>
  <r>
    <x v="20"/>
    <x v="99"/>
    <n v="2.7959183673469394"/>
    <x v="15"/>
    <x v="1"/>
  </r>
  <r>
    <x v="20"/>
    <x v="100"/>
    <n v="3.0714285714285721"/>
    <x v="15"/>
    <x v="1"/>
  </r>
  <r>
    <x v="20"/>
    <x v="101"/>
    <n v="2.7777777777777786"/>
    <x v="15"/>
    <x v="1"/>
  </r>
  <r>
    <x v="20"/>
    <x v="102"/>
    <m/>
    <x v="15"/>
    <x v="1"/>
  </r>
  <r>
    <x v="20"/>
    <x v="4"/>
    <n v="3.25"/>
    <x v="15"/>
    <x v="1"/>
  </r>
  <r>
    <x v="15"/>
    <x v="81"/>
    <n v="11.111111111111111"/>
    <x v="16"/>
    <x v="1"/>
  </r>
  <r>
    <x v="15"/>
    <x v="82"/>
    <n v="76.094276094276097"/>
    <x v="16"/>
    <x v="1"/>
  </r>
  <r>
    <x v="15"/>
    <x v="4"/>
    <n v="12.794612794612794"/>
    <x v="16"/>
    <x v="1"/>
  </r>
  <r>
    <x v="16"/>
    <x v="83"/>
    <n v="23.076923076923077"/>
    <x v="16"/>
    <x v="1"/>
  </r>
  <r>
    <x v="16"/>
    <x v="84"/>
    <n v="41.025641025641029"/>
    <x v="16"/>
    <x v="1"/>
  </r>
  <r>
    <x v="16"/>
    <x v="85"/>
    <n v="35.897435897435898"/>
    <x v="16"/>
    <x v="1"/>
  </r>
  <r>
    <x v="17"/>
    <x v="86"/>
    <n v="18.181818181818183"/>
    <x v="16"/>
    <x v="1"/>
  </r>
  <r>
    <x v="17"/>
    <x v="87"/>
    <n v="48.821548821548824"/>
    <x v="16"/>
    <x v="1"/>
  </r>
  <r>
    <x v="17"/>
    <x v="88"/>
    <n v="11.111111111111111"/>
    <x v="16"/>
    <x v="1"/>
  </r>
  <r>
    <x v="17"/>
    <x v="89"/>
    <n v="9.0909090909090917"/>
    <x v="16"/>
    <x v="1"/>
  </r>
  <r>
    <x v="17"/>
    <x v="4"/>
    <n v="12.794612794612794"/>
    <x v="16"/>
    <x v="1"/>
  </r>
  <r>
    <x v="18"/>
    <x v="86"/>
    <n v="18.181818181818183"/>
    <x v="16"/>
    <x v="1"/>
  </r>
  <r>
    <x v="18"/>
    <x v="87"/>
    <n v="48.821548821548824"/>
    <x v="16"/>
    <x v="1"/>
  </r>
  <r>
    <x v="18"/>
    <x v="88"/>
    <n v="11.111111111111111"/>
    <x v="16"/>
    <x v="1"/>
  </r>
  <r>
    <x v="18"/>
    <x v="90"/>
    <n v="6.7340067340067344"/>
    <x v="16"/>
    <x v="1"/>
  </r>
  <r>
    <x v="18"/>
    <x v="91"/>
    <n v="1.6835016835016836"/>
    <x v="16"/>
    <x v="1"/>
  </r>
  <r>
    <x v="18"/>
    <x v="92"/>
    <n v="0.33670033670033672"/>
    <x v="16"/>
    <x v="1"/>
  </r>
  <r>
    <x v="18"/>
    <x v="93"/>
    <n v="0.33670033670033672"/>
    <x v="16"/>
    <x v="1"/>
  </r>
  <r>
    <x v="18"/>
    <x v="4"/>
    <n v="12.794612794612794"/>
    <x v="16"/>
    <x v="1"/>
  </r>
  <r>
    <x v="18"/>
    <x v="94"/>
    <n v="2.1776061776061764"/>
    <x v="16"/>
    <x v="1"/>
  </r>
  <r>
    <x v="18"/>
    <x v="95"/>
    <n v="2.4878048780487814"/>
    <x v="16"/>
    <x v="1"/>
  </r>
  <r>
    <x v="19"/>
    <x v="96"/>
    <n v="9.7643097643097647"/>
    <x v="16"/>
    <x v="1"/>
  </r>
  <r>
    <x v="19"/>
    <x v="97"/>
    <n v="1.3468013468013469"/>
    <x v="16"/>
    <x v="1"/>
  </r>
  <r>
    <x v="19"/>
    <x v="98"/>
    <n v="53.198653198653197"/>
    <x v="16"/>
    <x v="1"/>
  </r>
  <r>
    <x v="19"/>
    <x v="99"/>
    <n v="13.468013468013469"/>
    <x v="16"/>
    <x v="1"/>
  </r>
  <r>
    <x v="19"/>
    <x v="100"/>
    <n v="6.7340067340067344"/>
    <x v="16"/>
    <x v="1"/>
  </r>
  <r>
    <x v="19"/>
    <x v="101"/>
    <n v="11.784511784511784"/>
    <x v="16"/>
    <x v="1"/>
  </r>
  <r>
    <x v="19"/>
    <x v="102"/>
    <n v="0.33670033670033672"/>
    <x v="16"/>
    <x v="1"/>
  </r>
  <r>
    <x v="19"/>
    <x v="4"/>
    <n v="3.3670033670033672"/>
    <x v="16"/>
    <x v="1"/>
  </r>
  <r>
    <x v="20"/>
    <x v="96"/>
    <n v="1"/>
    <x v="16"/>
    <x v="1"/>
  </r>
  <r>
    <x v="20"/>
    <x v="97"/>
    <n v="2.5"/>
    <x v="16"/>
    <x v="1"/>
  </r>
  <r>
    <x v="20"/>
    <x v="98"/>
    <n v="2"/>
    <x v="16"/>
    <x v="1"/>
  </r>
  <r>
    <x v="20"/>
    <x v="99"/>
    <n v="3.55"/>
    <x v="16"/>
    <x v="1"/>
  </r>
  <r>
    <x v="20"/>
    <x v="100"/>
    <n v="3.6842105263157894"/>
    <x v="16"/>
    <x v="1"/>
  </r>
  <r>
    <x v="20"/>
    <x v="101"/>
    <n v="4.1333333333333329"/>
    <x v="16"/>
    <x v="1"/>
  </r>
  <r>
    <x v="20"/>
    <x v="102"/>
    <n v="2"/>
    <x v="16"/>
    <x v="1"/>
  </r>
  <r>
    <x v="20"/>
    <x v="4"/>
    <n v="4.5"/>
    <x v="16"/>
    <x v="1"/>
  </r>
  <r>
    <x v="21"/>
    <x v="103"/>
    <n v="54.581818181818178"/>
    <x v="0"/>
    <x v="0"/>
  </r>
  <r>
    <x v="21"/>
    <x v="104"/>
    <n v="16.118181818181817"/>
    <x v="0"/>
    <x v="0"/>
  </r>
  <r>
    <x v="21"/>
    <x v="4"/>
    <n v="29.3"/>
    <x v="0"/>
    <x v="0"/>
  </r>
  <r>
    <x v="22"/>
    <x v="105"/>
    <n v="97.827272727272728"/>
    <x v="0"/>
    <x v="0"/>
  </r>
  <r>
    <x v="22"/>
    <x v="106"/>
    <n v="2.1727272727272728"/>
    <x v="0"/>
    <x v="0"/>
  </r>
  <r>
    <x v="23"/>
    <x v="105"/>
    <n v="86.654545454545456"/>
    <x v="0"/>
    <x v="0"/>
  </r>
  <r>
    <x v="23"/>
    <x v="106"/>
    <n v="13.345454545454546"/>
    <x v="0"/>
    <x v="0"/>
  </r>
  <r>
    <x v="24"/>
    <x v="105"/>
    <n v="99.054545454545448"/>
    <x v="0"/>
    <x v="0"/>
  </r>
  <r>
    <x v="24"/>
    <x v="106"/>
    <n v="0.94545454545454544"/>
    <x v="0"/>
    <x v="0"/>
  </r>
  <r>
    <x v="25"/>
    <x v="105"/>
    <n v="97.5"/>
    <x v="0"/>
    <x v="0"/>
  </r>
  <r>
    <x v="25"/>
    <x v="106"/>
    <n v="2.5"/>
    <x v="0"/>
    <x v="0"/>
  </r>
  <r>
    <x v="26"/>
    <x v="105"/>
    <n v="86.490909090909085"/>
    <x v="0"/>
    <x v="0"/>
  </r>
  <r>
    <x v="26"/>
    <x v="106"/>
    <n v="13.50909090909091"/>
    <x v="0"/>
    <x v="0"/>
  </r>
  <r>
    <x v="27"/>
    <x v="105"/>
    <n v="94.481818181818184"/>
    <x v="0"/>
    <x v="0"/>
  </r>
  <r>
    <x v="27"/>
    <x v="106"/>
    <n v="5.5181818181818185"/>
    <x v="0"/>
    <x v="0"/>
  </r>
  <r>
    <x v="28"/>
    <x v="105"/>
    <n v="94.227272727272734"/>
    <x v="0"/>
    <x v="0"/>
  </r>
  <r>
    <x v="28"/>
    <x v="106"/>
    <n v="5.7727272727272725"/>
    <x v="0"/>
    <x v="0"/>
  </r>
  <r>
    <x v="29"/>
    <x v="105"/>
    <n v="97.763636363636365"/>
    <x v="0"/>
    <x v="0"/>
  </r>
  <r>
    <x v="29"/>
    <x v="106"/>
    <n v="2.2363636363636363"/>
    <x v="0"/>
    <x v="0"/>
  </r>
  <r>
    <x v="30"/>
    <x v="105"/>
    <n v="69.881818181818176"/>
    <x v="0"/>
    <x v="0"/>
  </r>
  <r>
    <x v="30"/>
    <x v="106"/>
    <n v="30.118181818181817"/>
    <x v="0"/>
    <x v="0"/>
  </r>
  <r>
    <x v="31"/>
    <x v="105"/>
    <n v="98.372727272727275"/>
    <x v="0"/>
    <x v="0"/>
  </r>
  <r>
    <x v="31"/>
    <x v="106"/>
    <n v="1.6272727272727272"/>
    <x v="0"/>
    <x v="0"/>
  </r>
  <r>
    <x v="32"/>
    <x v="105"/>
    <n v="93.963636363636368"/>
    <x v="0"/>
    <x v="0"/>
  </r>
  <r>
    <x v="32"/>
    <x v="106"/>
    <n v="6.0363636363636362"/>
    <x v="0"/>
    <x v="0"/>
  </r>
  <r>
    <x v="33"/>
    <x v="105"/>
    <n v="95.118181818181824"/>
    <x v="0"/>
    <x v="0"/>
  </r>
  <r>
    <x v="33"/>
    <x v="106"/>
    <n v="4.8818181818181818"/>
    <x v="0"/>
    <x v="0"/>
  </r>
  <r>
    <x v="34"/>
    <x v="105"/>
    <n v="97.045454545454547"/>
    <x v="0"/>
    <x v="0"/>
  </r>
  <r>
    <x v="34"/>
    <x v="106"/>
    <n v="2.9545454545454546"/>
    <x v="0"/>
    <x v="0"/>
  </r>
  <r>
    <x v="21"/>
    <x v="103"/>
    <n v="63.138977635782744"/>
    <x v="1"/>
    <x v="0"/>
  </r>
  <r>
    <x v="21"/>
    <x v="104"/>
    <n v="9.8242811501597451"/>
    <x v="1"/>
    <x v="0"/>
  </r>
  <r>
    <x v="21"/>
    <x v="4"/>
    <n v="27.036741214057507"/>
    <x v="1"/>
    <x v="0"/>
  </r>
  <r>
    <x v="22"/>
    <x v="105"/>
    <n v="98.841853035143771"/>
    <x v="1"/>
    <x v="0"/>
  </r>
  <r>
    <x v="22"/>
    <x v="106"/>
    <n v="1.1581469648562299"/>
    <x v="1"/>
    <x v="0"/>
  </r>
  <r>
    <x v="23"/>
    <x v="105"/>
    <n v="87.659744408945684"/>
    <x v="1"/>
    <x v="0"/>
  </r>
  <r>
    <x v="23"/>
    <x v="106"/>
    <n v="12.340255591054314"/>
    <x v="1"/>
    <x v="0"/>
  </r>
  <r>
    <x v="24"/>
    <x v="105"/>
    <n v="99.04153354632588"/>
    <x v="1"/>
    <x v="0"/>
  </r>
  <r>
    <x v="24"/>
    <x v="106"/>
    <n v="0.95846645367412142"/>
    <x v="1"/>
    <x v="0"/>
  </r>
  <r>
    <x v="25"/>
    <x v="105"/>
    <n v="97.563897763578268"/>
    <x v="1"/>
    <x v="0"/>
  </r>
  <r>
    <x v="25"/>
    <x v="106"/>
    <n v="2.4361022364217253"/>
    <x v="1"/>
    <x v="0"/>
  </r>
  <r>
    <x v="26"/>
    <x v="105"/>
    <n v="91.533546325878589"/>
    <x v="1"/>
    <x v="0"/>
  </r>
  <r>
    <x v="26"/>
    <x v="106"/>
    <n v="8.4664536741214054"/>
    <x v="1"/>
    <x v="0"/>
  </r>
  <r>
    <x v="27"/>
    <x v="105"/>
    <n v="90.974440894568687"/>
    <x v="1"/>
    <x v="0"/>
  </r>
  <r>
    <x v="27"/>
    <x v="106"/>
    <n v="9.0255591054313093"/>
    <x v="1"/>
    <x v="0"/>
  </r>
  <r>
    <x v="28"/>
    <x v="105"/>
    <n v="91.29392971246007"/>
    <x v="1"/>
    <x v="0"/>
  </r>
  <r>
    <x v="28"/>
    <x v="106"/>
    <n v="8.7060702875399354"/>
    <x v="1"/>
    <x v="0"/>
  </r>
  <r>
    <x v="29"/>
    <x v="105"/>
    <n v="97.963258785942486"/>
    <x v="1"/>
    <x v="0"/>
  </r>
  <r>
    <x v="29"/>
    <x v="106"/>
    <n v="2.0367412140575079"/>
    <x v="1"/>
    <x v="0"/>
  </r>
  <r>
    <x v="30"/>
    <x v="105"/>
    <n v="60.982428115015978"/>
    <x v="1"/>
    <x v="0"/>
  </r>
  <r>
    <x v="30"/>
    <x v="106"/>
    <n v="39.017571884984022"/>
    <x v="1"/>
    <x v="0"/>
  </r>
  <r>
    <x v="31"/>
    <x v="105"/>
    <n v="98.322683706070293"/>
    <x v="1"/>
    <x v="0"/>
  </r>
  <r>
    <x v="31"/>
    <x v="106"/>
    <n v="1.6773162939297124"/>
    <x v="1"/>
    <x v="0"/>
  </r>
  <r>
    <x v="32"/>
    <x v="105"/>
    <n v="90.734824281150154"/>
    <x v="1"/>
    <x v="0"/>
  </r>
  <r>
    <x v="32"/>
    <x v="106"/>
    <n v="9.2651757188498394"/>
    <x v="1"/>
    <x v="0"/>
  </r>
  <r>
    <x v="33"/>
    <x v="105"/>
    <n v="92.412140575079874"/>
    <x v="1"/>
    <x v="0"/>
  </r>
  <r>
    <x v="33"/>
    <x v="106"/>
    <n v="7.5878594249201274"/>
    <x v="1"/>
    <x v="0"/>
  </r>
  <r>
    <x v="34"/>
    <x v="105"/>
    <n v="95.12779552715655"/>
    <x v="1"/>
    <x v="0"/>
  </r>
  <r>
    <x v="34"/>
    <x v="106"/>
    <n v="4.8722044728434506"/>
    <x v="1"/>
    <x v="0"/>
  </r>
  <r>
    <x v="21"/>
    <x v="103"/>
    <n v="38.269379345866597"/>
    <x v="2"/>
    <x v="0"/>
  </r>
  <r>
    <x v="21"/>
    <x v="104"/>
    <n v="26.242595930981199"/>
    <x v="2"/>
    <x v="0"/>
  </r>
  <r>
    <x v="21"/>
    <x v="4"/>
    <n v="35.488024723152201"/>
    <x v="2"/>
    <x v="0"/>
  </r>
  <r>
    <x v="22"/>
    <x v="105"/>
    <n v="97.167138810198296"/>
    <x v="2"/>
    <x v="0"/>
  </r>
  <r>
    <x v="22"/>
    <x v="106"/>
    <n v="2.8328611898016995"/>
    <x v="2"/>
    <x v="0"/>
  </r>
  <r>
    <x v="23"/>
    <x v="105"/>
    <n v="89.466907030646411"/>
    <x v="2"/>
    <x v="0"/>
  </r>
  <r>
    <x v="23"/>
    <x v="106"/>
    <n v="10.533092969353593"/>
    <x v="2"/>
    <x v="0"/>
  </r>
  <r>
    <x v="24"/>
    <x v="105"/>
    <n v="99.407674478496006"/>
    <x v="2"/>
    <x v="0"/>
  </r>
  <r>
    <x v="24"/>
    <x v="106"/>
    <n v="0.59232552150399176"/>
    <x v="2"/>
    <x v="0"/>
  </r>
  <r>
    <x v="25"/>
    <x v="105"/>
    <n v="97.96549060005151"/>
    <x v="2"/>
    <x v="0"/>
  </r>
  <r>
    <x v="25"/>
    <x v="106"/>
    <n v="2.0345093999484933"/>
    <x v="2"/>
    <x v="0"/>
  </r>
  <r>
    <x v="26"/>
    <x v="105"/>
    <n v="96.291527169714143"/>
    <x v="2"/>
    <x v="0"/>
  </r>
  <r>
    <x v="26"/>
    <x v="106"/>
    <n v="3.7084728302858614"/>
    <x v="2"/>
    <x v="0"/>
  </r>
  <r>
    <x v="27"/>
    <x v="105"/>
    <n v="96.265773886170493"/>
    <x v="2"/>
    <x v="0"/>
  </r>
  <r>
    <x v="27"/>
    <x v="106"/>
    <n v="3.7342261138295134"/>
    <x v="2"/>
    <x v="0"/>
  </r>
  <r>
    <x v="28"/>
    <x v="105"/>
    <n v="97.75946433170229"/>
    <x v="2"/>
    <x v="0"/>
  </r>
  <r>
    <x v="28"/>
    <x v="106"/>
    <n v="2.2405356682977078"/>
    <x v="2"/>
    <x v="0"/>
  </r>
  <r>
    <x v="29"/>
    <x v="105"/>
    <n v="98.248776719031682"/>
    <x v="2"/>
    <x v="0"/>
  </r>
  <r>
    <x v="29"/>
    <x v="106"/>
    <n v="1.7512232809683235"/>
    <x v="2"/>
    <x v="0"/>
  </r>
  <r>
    <x v="30"/>
    <x v="105"/>
    <n v="79.860932268864275"/>
    <x v="2"/>
    <x v="0"/>
  </r>
  <r>
    <x v="30"/>
    <x v="106"/>
    <n v="20.139067731135722"/>
    <x v="2"/>
    <x v="0"/>
  </r>
  <r>
    <x v="31"/>
    <x v="105"/>
    <n v="98.506309554468189"/>
    <x v="2"/>
    <x v="0"/>
  </r>
  <r>
    <x v="31"/>
    <x v="106"/>
    <n v="1.4936904455318054"/>
    <x v="2"/>
    <x v="0"/>
  </r>
  <r>
    <x v="32"/>
    <x v="105"/>
    <n v="97.785217615245941"/>
    <x v="2"/>
    <x v="0"/>
  </r>
  <r>
    <x v="32"/>
    <x v="106"/>
    <n v="2.2147823847540562"/>
    <x v="2"/>
    <x v="0"/>
  </r>
  <r>
    <x v="33"/>
    <x v="105"/>
    <n v="97.707957764614989"/>
    <x v="2"/>
    <x v="0"/>
  </r>
  <r>
    <x v="33"/>
    <x v="106"/>
    <n v="2.2920422353850114"/>
    <x v="2"/>
    <x v="0"/>
  </r>
  <r>
    <x v="34"/>
    <x v="105"/>
    <n v="98.557816121555504"/>
    <x v="2"/>
    <x v="0"/>
  </r>
  <r>
    <x v="34"/>
    <x v="106"/>
    <n v="1.4421838784445016"/>
    <x v="2"/>
    <x v="0"/>
  </r>
  <r>
    <x v="21"/>
    <x v="103"/>
    <n v="75.01734906315059"/>
    <x v="3"/>
    <x v="0"/>
  </r>
  <r>
    <x v="21"/>
    <x v="104"/>
    <n v="6.3150589868147122"/>
    <x v="3"/>
    <x v="0"/>
  </r>
  <r>
    <x v="21"/>
    <x v="4"/>
    <n v="18.667591950034698"/>
    <x v="3"/>
    <x v="0"/>
  </r>
  <r>
    <x v="22"/>
    <x v="105"/>
    <n v="98.056904927133928"/>
    <x v="3"/>
    <x v="0"/>
  </r>
  <r>
    <x v="22"/>
    <x v="106"/>
    <n v="1.9430950728660652"/>
    <x v="3"/>
    <x v="0"/>
  </r>
  <r>
    <x v="23"/>
    <x v="105"/>
    <n v="81.401804302567655"/>
    <x v="3"/>
    <x v="0"/>
  </r>
  <r>
    <x v="23"/>
    <x v="106"/>
    <n v="18.598195697432338"/>
    <x v="3"/>
    <x v="0"/>
  </r>
  <r>
    <x v="24"/>
    <x v="105"/>
    <n v="98.959056210964604"/>
    <x v="3"/>
    <x v="0"/>
  </r>
  <r>
    <x v="24"/>
    <x v="106"/>
    <n v="1.0409437890353921"/>
    <x v="3"/>
    <x v="0"/>
  </r>
  <r>
    <x v="25"/>
    <x v="105"/>
    <n v="95.905621096460791"/>
    <x v="3"/>
    <x v="0"/>
  </r>
  <r>
    <x v="25"/>
    <x v="106"/>
    <n v="4.0943789035392086"/>
    <x v="3"/>
    <x v="0"/>
  </r>
  <r>
    <x v="26"/>
    <x v="105"/>
    <n v="64.885496183206101"/>
    <x v="3"/>
    <x v="0"/>
  </r>
  <r>
    <x v="26"/>
    <x v="106"/>
    <n v="35.114503816793892"/>
    <x v="3"/>
    <x v="0"/>
  </r>
  <r>
    <x v="27"/>
    <x v="105"/>
    <n v="95.281054823039554"/>
    <x v="3"/>
    <x v="0"/>
  </r>
  <r>
    <x v="27"/>
    <x v="106"/>
    <n v="4.7189451769604442"/>
    <x v="3"/>
    <x v="0"/>
  </r>
  <r>
    <x v="28"/>
    <x v="105"/>
    <n v="92.990978487161698"/>
    <x v="3"/>
    <x v="0"/>
  </r>
  <r>
    <x v="28"/>
    <x v="106"/>
    <n v="7.0090215128383067"/>
    <x v="3"/>
    <x v="0"/>
  </r>
  <r>
    <x v="29"/>
    <x v="105"/>
    <n v="98.612074947952806"/>
    <x v="3"/>
    <x v="0"/>
  </r>
  <r>
    <x v="29"/>
    <x v="106"/>
    <n v="1.3879250520471895"/>
    <x v="3"/>
    <x v="0"/>
  </r>
  <r>
    <x v="30"/>
    <x v="105"/>
    <n v="55.933379597501734"/>
    <x v="3"/>
    <x v="0"/>
  </r>
  <r>
    <x v="30"/>
    <x v="106"/>
    <n v="44.066620402498266"/>
    <x v="3"/>
    <x v="0"/>
  </r>
  <r>
    <x v="31"/>
    <x v="105"/>
    <n v="98.542678695350446"/>
    <x v="3"/>
    <x v="0"/>
  </r>
  <r>
    <x v="31"/>
    <x v="106"/>
    <n v="1.457321304649549"/>
    <x v="3"/>
    <x v="0"/>
  </r>
  <r>
    <x v="32"/>
    <x v="105"/>
    <n v="91.533657182512144"/>
    <x v="3"/>
    <x v="0"/>
  </r>
  <r>
    <x v="32"/>
    <x v="106"/>
    <n v="8.4663428174878561"/>
    <x v="3"/>
    <x v="0"/>
  </r>
  <r>
    <x v="33"/>
    <x v="105"/>
    <n v="94.031922276197079"/>
    <x v="3"/>
    <x v="0"/>
  </r>
  <r>
    <x v="33"/>
    <x v="106"/>
    <n v="5.9680777238029146"/>
    <x v="3"/>
    <x v="0"/>
  </r>
  <r>
    <x v="34"/>
    <x v="105"/>
    <n v="97.501734906315065"/>
    <x v="3"/>
    <x v="0"/>
  </r>
  <r>
    <x v="34"/>
    <x v="106"/>
    <n v="2.4982650936849411"/>
    <x v="3"/>
    <x v="0"/>
  </r>
  <r>
    <x v="21"/>
    <x v="103"/>
    <n v="48.479427549194988"/>
    <x v="4"/>
    <x v="0"/>
  </r>
  <r>
    <x v="21"/>
    <x v="104"/>
    <n v="14.847942754919499"/>
    <x v="4"/>
    <x v="0"/>
  </r>
  <r>
    <x v="21"/>
    <x v="4"/>
    <n v="36.672629695885512"/>
    <x v="4"/>
    <x v="0"/>
  </r>
  <r>
    <x v="22"/>
    <x v="105"/>
    <n v="98.121645796064399"/>
    <x v="4"/>
    <x v="0"/>
  </r>
  <r>
    <x v="22"/>
    <x v="106"/>
    <n v="1.8783542039355994"/>
    <x v="4"/>
    <x v="0"/>
  </r>
  <r>
    <x v="23"/>
    <x v="105"/>
    <n v="91.949910554561711"/>
    <x v="4"/>
    <x v="0"/>
  </r>
  <r>
    <x v="23"/>
    <x v="106"/>
    <n v="8.0500894454382834"/>
    <x v="4"/>
    <x v="0"/>
  </r>
  <r>
    <x v="24"/>
    <x v="105"/>
    <n v="99.552772808586766"/>
    <x v="4"/>
    <x v="0"/>
  </r>
  <r>
    <x v="24"/>
    <x v="106"/>
    <n v="0.44722719141323791"/>
    <x v="4"/>
    <x v="0"/>
  </r>
  <r>
    <x v="25"/>
    <x v="105"/>
    <n v="98.837209302325576"/>
    <x v="4"/>
    <x v="0"/>
  </r>
  <r>
    <x v="25"/>
    <x v="106"/>
    <n v="1.1627906976744187"/>
    <x v="4"/>
    <x v="0"/>
  </r>
  <r>
    <x v="26"/>
    <x v="105"/>
    <n v="82.915921288014317"/>
    <x v="4"/>
    <x v="0"/>
  </r>
  <r>
    <x v="26"/>
    <x v="106"/>
    <n v="17.08407871198569"/>
    <x v="4"/>
    <x v="0"/>
  </r>
  <r>
    <x v="27"/>
    <x v="105"/>
    <n v="96.422182468694103"/>
    <x v="4"/>
    <x v="0"/>
  </r>
  <r>
    <x v="27"/>
    <x v="106"/>
    <n v="3.5778175313059033"/>
    <x v="4"/>
    <x v="0"/>
  </r>
  <r>
    <x v="28"/>
    <x v="105"/>
    <n v="94.812164579606446"/>
    <x v="4"/>
    <x v="0"/>
  </r>
  <r>
    <x v="28"/>
    <x v="106"/>
    <n v="5.1878354203935597"/>
    <x v="4"/>
    <x v="0"/>
  </r>
  <r>
    <x v="29"/>
    <x v="105"/>
    <n v="97.227191413237918"/>
    <x v="4"/>
    <x v="0"/>
  </r>
  <r>
    <x v="29"/>
    <x v="106"/>
    <n v="2.7728085867620753"/>
    <x v="4"/>
    <x v="0"/>
  </r>
  <r>
    <x v="30"/>
    <x v="105"/>
    <n v="79.248658318425754"/>
    <x v="4"/>
    <x v="0"/>
  </r>
  <r>
    <x v="30"/>
    <x v="106"/>
    <n v="20.751341681574239"/>
    <x v="4"/>
    <x v="0"/>
  </r>
  <r>
    <x v="31"/>
    <x v="105"/>
    <n v="99.105545617173519"/>
    <x v="4"/>
    <x v="0"/>
  </r>
  <r>
    <x v="31"/>
    <x v="106"/>
    <n v="0.89445438282647582"/>
    <x v="4"/>
    <x v="0"/>
  </r>
  <r>
    <x v="32"/>
    <x v="105"/>
    <n v="95.169946332737027"/>
    <x v="4"/>
    <x v="0"/>
  </r>
  <r>
    <x v="32"/>
    <x v="106"/>
    <n v="4.8300536672629697"/>
    <x v="4"/>
    <x v="0"/>
  </r>
  <r>
    <x v="33"/>
    <x v="105"/>
    <n v="95.527728085867622"/>
    <x v="4"/>
    <x v="0"/>
  </r>
  <r>
    <x v="33"/>
    <x v="106"/>
    <n v="4.4722719141323797"/>
    <x v="4"/>
    <x v="0"/>
  </r>
  <r>
    <x v="34"/>
    <x v="105"/>
    <n v="98.568872987477633"/>
    <x v="4"/>
    <x v="0"/>
  </r>
  <r>
    <x v="34"/>
    <x v="106"/>
    <n v="1.4311270125223614"/>
    <x v="4"/>
    <x v="0"/>
  </r>
  <r>
    <x v="21"/>
    <x v="103"/>
    <n v="55.595667870036102"/>
    <x v="5"/>
    <x v="0"/>
  </r>
  <r>
    <x v="21"/>
    <x v="104"/>
    <n v="12.996389891696751"/>
    <x v="5"/>
    <x v="0"/>
  </r>
  <r>
    <x v="21"/>
    <x v="4"/>
    <n v="31.407942238267147"/>
    <x v="5"/>
    <x v="0"/>
  </r>
  <r>
    <x v="22"/>
    <x v="105"/>
    <n v="98.194945848375454"/>
    <x v="5"/>
    <x v="0"/>
  </r>
  <r>
    <x v="22"/>
    <x v="106"/>
    <n v="1.8050541516245486"/>
    <x v="5"/>
    <x v="0"/>
  </r>
  <r>
    <x v="23"/>
    <x v="105"/>
    <n v="91.335740072202171"/>
    <x v="5"/>
    <x v="0"/>
  </r>
  <r>
    <x v="23"/>
    <x v="106"/>
    <n v="8.6642599277978345"/>
    <x v="5"/>
    <x v="0"/>
  </r>
  <r>
    <x v="24"/>
    <x v="105"/>
    <n v="99.638989169675085"/>
    <x v="5"/>
    <x v="0"/>
  </r>
  <r>
    <x v="24"/>
    <x v="106"/>
    <n v="0.36101083032490977"/>
    <x v="5"/>
    <x v="0"/>
  </r>
  <r>
    <x v="25"/>
    <x v="105"/>
    <n v="100"/>
    <x v="5"/>
    <x v="0"/>
  </r>
  <r>
    <x v="25"/>
    <x v="106"/>
    <n v="0"/>
    <x v="5"/>
    <x v="0"/>
  </r>
  <r>
    <x v="26"/>
    <x v="105"/>
    <n v="79.783393501805051"/>
    <x v="5"/>
    <x v="0"/>
  </r>
  <r>
    <x v="26"/>
    <x v="106"/>
    <n v="20.216606498194945"/>
    <x v="5"/>
    <x v="0"/>
  </r>
  <r>
    <x v="27"/>
    <x v="105"/>
    <n v="95.667870036101078"/>
    <x v="5"/>
    <x v="0"/>
  </r>
  <r>
    <x v="27"/>
    <x v="106"/>
    <n v="4.3321299638989172"/>
    <x v="5"/>
    <x v="0"/>
  </r>
  <r>
    <x v="28"/>
    <x v="105"/>
    <n v="90.974729241877256"/>
    <x v="5"/>
    <x v="0"/>
  </r>
  <r>
    <x v="28"/>
    <x v="106"/>
    <n v="9.025270758122744"/>
    <x v="5"/>
    <x v="0"/>
  </r>
  <r>
    <x v="29"/>
    <x v="105"/>
    <n v="97.472924187725638"/>
    <x v="5"/>
    <x v="0"/>
  </r>
  <r>
    <x v="29"/>
    <x v="106"/>
    <n v="2.5270758122743682"/>
    <x v="5"/>
    <x v="0"/>
  </r>
  <r>
    <x v="30"/>
    <x v="105"/>
    <n v="75.812274368231044"/>
    <x v="5"/>
    <x v="0"/>
  </r>
  <r>
    <x v="30"/>
    <x v="106"/>
    <n v="24.187725631768952"/>
    <x v="5"/>
    <x v="0"/>
  </r>
  <r>
    <x v="31"/>
    <x v="105"/>
    <n v="99.277978339350184"/>
    <x v="5"/>
    <x v="0"/>
  </r>
  <r>
    <x v="31"/>
    <x v="106"/>
    <n v="0.72202166064981954"/>
    <x v="5"/>
    <x v="0"/>
  </r>
  <r>
    <x v="32"/>
    <x v="105"/>
    <n v="92.057761732851986"/>
    <x v="5"/>
    <x v="0"/>
  </r>
  <r>
    <x v="32"/>
    <x v="106"/>
    <n v="7.9422382671480145"/>
    <x v="5"/>
    <x v="0"/>
  </r>
  <r>
    <x v="33"/>
    <x v="105"/>
    <n v="93.862815884476532"/>
    <x v="5"/>
    <x v="0"/>
  </r>
  <r>
    <x v="33"/>
    <x v="106"/>
    <n v="6.1371841155234659"/>
    <x v="5"/>
    <x v="0"/>
  </r>
  <r>
    <x v="34"/>
    <x v="105"/>
    <n v="98.194945848375454"/>
    <x v="5"/>
    <x v="0"/>
  </r>
  <r>
    <x v="34"/>
    <x v="106"/>
    <n v="1.8050541516245486"/>
    <x v="5"/>
    <x v="0"/>
  </r>
  <r>
    <x v="21"/>
    <x v="103"/>
    <n v="48.458149779735685"/>
    <x v="6"/>
    <x v="0"/>
  </r>
  <r>
    <x v="21"/>
    <x v="104"/>
    <n v="13.215859030837004"/>
    <x v="6"/>
    <x v="0"/>
  </r>
  <r>
    <x v="21"/>
    <x v="4"/>
    <n v="38.325991189427313"/>
    <x v="6"/>
    <x v="0"/>
  </r>
  <r>
    <x v="22"/>
    <x v="105"/>
    <n v="98.23788546255507"/>
    <x v="6"/>
    <x v="0"/>
  </r>
  <r>
    <x v="22"/>
    <x v="106"/>
    <n v="1.7621145374449338"/>
    <x v="6"/>
    <x v="0"/>
  </r>
  <r>
    <x v="23"/>
    <x v="105"/>
    <n v="95.594713656387668"/>
    <x v="6"/>
    <x v="0"/>
  </r>
  <r>
    <x v="23"/>
    <x v="106"/>
    <n v="4.4052863436123344"/>
    <x v="6"/>
    <x v="0"/>
  </r>
  <r>
    <x v="24"/>
    <x v="105"/>
    <n v="100"/>
    <x v="6"/>
    <x v="0"/>
  </r>
  <r>
    <x v="24"/>
    <x v="106"/>
    <n v="0"/>
    <x v="6"/>
    <x v="0"/>
  </r>
  <r>
    <x v="25"/>
    <x v="105"/>
    <n v="98.23788546255507"/>
    <x v="6"/>
    <x v="0"/>
  </r>
  <r>
    <x v="25"/>
    <x v="106"/>
    <n v="1.7621145374449338"/>
    <x v="6"/>
    <x v="0"/>
  </r>
  <r>
    <x v="26"/>
    <x v="105"/>
    <n v="74.889867841409696"/>
    <x v="6"/>
    <x v="0"/>
  </r>
  <r>
    <x v="26"/>
    <x v="106"/>
    <n v="25.110132158590307"/>
    <x v="6"/>
    <x v="0"/>
  </r>
  <r>
    <x v="27"/>
    <x v="105"/>
    <n v="96.916299559471369"/>
    <x v="6"/>
    <x v="0"/>
  </r>
  <r>
    <x v="27"/>
    <x v="106"/>
    <n v="3.0837004405286343"/>
    <x v="6"/>
    <x v="0"/>
  </r>
  <r>
    <x v="28"/>
    <x v="105"/>
    <n v="97.356828193832598"/>
    <x v="6"/>
    <x v="0"/>
  </r>
  <r>
    <x v="28"/>
    <x v="106"/>
    <n v="2.643171806167401"/>
    <x v="6"/>
    <x v="0"/>
  </r>
  <r>
    <x v="29"/>
    <x v="105"/>
    <n v="97.797356828193827"/>
    <x v="6"/>
    <x v="0"/>
  </r>
  <r>
    <x v="29"/>
    <x v="106"/>
    <n v="2.2026431718061672"/>
    <x v="6"/>
    <x v="0"/>
  </r>
  <r>
    <x v="30"/>
    <x v="105"/>
    <n v="83.259911894273131"/>
    <x v="6"/>
    <x v="0"/>
  </r>
  <r>
    <x v="30"/>
    <x v="106"/>
    <n v="16.740088105726873"/>
    <x v="6"/>
    <x v="0"/>
  </r>
  <r>
    <x v="31"/>
    <x v="105"/>
    <n v="99.559471365638771"/>
    <x v="6"/>
    <x v="0"/>
  </r>
  <r>
    <x v="31"/>
    <x v="106"/>
    <n v="0.44052863436123346"/>
    <x v="6"/>
    <x v="0"/>
  </r>
  <r>
    <x v="32"/>
    <x v="105"/>
    <n v="93.832599118942724"/>
    <x v="6"/>
    <x v="0"/>
  </r>
  <r>
    <x v="32"/>
    <x v="106"/>
    <n v="6.1674008810572687"/>
    <x v="6"/>
    <x v="0"/>
  </r>
  <r>
    <x v="33"/>
    <x v="105"/>
    <n v="97.356828193832598"/>
    <x v="6"/>
    <x v="0"/>
  </r>
  <r>
    <x v="33"/>
    <x v="106"/>
    <n v="2.643171806167401"/>
    <x v="6"/>
    <x v="0"/>
  </r>
  <r>
    <x v="34"/>
    <x v="105"/>
    <n v="99.118942731277528"/>
    <x v="6"/>
    <x v="0"/>
  </r>
  <r>
    <x v="34"/>
    <x v="106"/>
    <n v="0.88105726872246692"/>
    <x v="6"/>
    <x v="0"/>
  </r>
  <r>
    <x v="21"/>
    <x v="103"/>
    <n v="42.249240121580549"/>
    <x v="7"/>
    <x v="0"/>
  </r>
  <r>
    <x v="21"/>
    <x v="104"/>
    <n v="15.19756838905775"/>
    <x v="7"/>
    <x v="0"/>
  </r>
  <r>
    <x v="21"/>
    <x v="4"/>
    <n v="42.553191489361701"/>
    <x v="7"/>
    <x v="0"/>
  </r>
  <r>
    <x v="22"/>
    <x v="105"/>
    <n v="97.264437689969611"/>
    <x v="7"/>
    <x v="0"/>
  </r>
  <r>
    <x v="22"/>
    <x v="106"/>
    <n v="2.735562310030395"/>
    <x v="7"/>
    <x v="0"/>
  </r>
  <r>
    <x v="23"/>
    <x v="105"/>
    <n v="94.224924012158056"/>
    <x v="7"/>
    <x v="0"/>
  </r>
  <r>
    <x v="23"/>
    <x v="106"/>
    <n v="5.7750759878419453"/>
    <x v="7"/>
    <x v="0"/>
  </r>
  <r>
    <x v="24"/>
    <x v="105"/>
    <n v="99.392097264437695"/>
    <x v="7"/>
    <x v="0"/>
  </r>
  <r>
    <x v="24"/>
    <x v="106"/>
    <n v="0.60790273556231"/>
    <x v="7"/>
    <x v="0"/>
  </r>
  <r>
    <x v="25"/>
    <x v="105"/>
    <n v="99.088145896656542"/>
    <x v="7"/>
    <x v="0"/>
  </r>
  <r>
    <x v="25"/>
    <x v="106"/>
    <n v="0.91185410334346506"/>
    <x v="7"/>
    <x v="0"/>
  </r>
  <r>
    <x v="26"/>
    <x v="105"/>
    <n v="88.145896656534958"/>
    <x v="7"/>
    <x v="0"/>
  </r>
  <r>
    <x v="26"/>
    <x v="106"/>
    <n v="11.854103343465045"/>
    <x v="7"/>
    <x v="0"/>
  </r>
  <r>
    <x v="27"/>
    <x v="105"/>
    <n v="95.744680851063833"/>
    <x v="7"/>
    <x v="0"/>
  </r>
  <r>
    <x v="27"/>
    <x v="106"/>
    <n v="4.2553191489361701"/>
    <x v="7"/>
    <x v="0"/>
  </r>
  <r>
    <x v="28"/>
    <x v="105"/>
    <n v="96.352583586626139"/>
    <x v="7"/>
    <x v="0"/>
  </r>
  <r>
    <x v="28"/>
    <x v="106"/>
    <n v="3.6474164133738602"/>
    <x v="7"/>
    <x v="0"/>
  </r>
  <r>
    <x v="29"/>
    <x v="105"/>
    <n v="99.392097264437695"/>
    <x v="7"/>
    <x v="0"/>
  </r>
  <r>
    <x v="29"/>
    <x v="106"/>
    <n v="0.60790273556231"/>
    <x v="7"/>
    <x v="0"/>
  </r>
  <r>
    <x v="30"/>
    <x v="105"/>
    <n v="81.762917933130694"/>
    <x v="7"/>
    <x v="0"/>
  </r>
  <r>
    <x v="30"/>
    <x v="106"/>
    <n v="18.237082066869302"/>
    <x v="7"/>
    <x v="0"/>
  </r>
  <r>
    <x v="31"/>
    <x v="105"/>
    <n v="98.176291793313069"/>
    <x v="7"/>
    <x v="0"/>
  </r>
  <r>
    <x v="31"/>
    <x v="106"/>
    <n v="1.8237082066869301"/>
    <x v="7"/>
    <x v="0"/>
  </r>
  <r>
    <x v="32"/>
    <x v="105"/>
    <n v="97.568389057750764"/>
    <x v="7"/>
    <x v="0"/>
  </r>
  <r>
    <x v="32"/>
    <x v="106"/>
    <n v="2.43161094224924"/>
    <x v="7"/>
    <x v="0"/>
  </r>
  <r>
    <x v="33"/>
    <x v="105"/>
    <n v="95.136778115501514"/>
    <x v="7"/>
    <x v="0"/>
  </r>
  <r>
    <x v="33"/>
    <x v="106"/>
    <n v="4.86322188449848"/>
    <x v="7"/>
    <x v="0"/>
  </r>
  <r>
    <x v="34"/>
    <x v="105"/>
    <n v="97.872340425531917"/>
    <x v="7"/>
    <x v="0"/>
  </r>
  <r>
    <x v="34"/>
    <x v="106"/>
    <n v="2.1276595744680851"/>
    <x v="7"/>
    <x v="0"/>
  </r>
  <r>
    <x v="21"/>
    <x v="103"/>
    <n v="48.771929824561404"/>
    <x v="8"/>
    <x v="0"/>
  </r>
  <r>
    <x v="21"/>
    <x v="104"/>
    <n v="17.543859649122808"/>
    <x v="8"/>
    <x v="0"/>
  </r>
  <r>
    <x v="21"/>
    <x v="4"/>
    <n v="33.684210526315788"/>
    <x v="8"/>
    <x v="0"/>
  </r>
  <r>
    <x v="22"/>
    <x v="105"/>
    <n v="98.94736842105263"/>
    <x v="8"/>
    <x v="0"/>
  </r>
  <r>
    <x v="22"/>
    <x v="106"/>
    <n v="1.0526315789473684"/>
    <x v="8"/>
    <x v="0"/>
  </r>
  <r>
    <x v="23"/>
    <x v="105"/>
    <n v="87.017543859649123"/>
    <x v="8"/>
    <x v="0"/>
  </r>
  <r>
    <x v="23"/>
    <x v="106"/>
    <n v="12.982456140350877"/>
    <x v="8"/>
    <x v="0"/>
  </r>
  <r>
    <x v="24"/>
    <x v="105"/>
    <n v="99.298245614035082"/>
    <x v="8"/>
    <x v="0"/>
  </r>
  <r>
    <x v="24"/>
    <x v="106"/>
    <n v="0.70175438596491224"/>
    <x v="8"/>
    <x v="0"/>
  </r>
  <r>
    <x v="25"/>
    <x v="105"/>
    <n v="97.89473684210526"/>
    <x v="8"/>
    <x v="0"/>
  </r>
  <r>
    <x v="25"/>
    <x v="106"/>
    <n v="2.1052631578947367"/>
    <x v="8"/>
    <x v="0"/>
  </r>
  <r>
    <x v="26"/>
    <x v="105"/>
    <n v="86.315789473684205"/>
    <x v="8"/>
    <x v="0"/>
  </r>
  <r>
    <x v="26"/>
    <x v="106"/>
    <n v="13.684210526315789"/>
    <x v="8"/>
    <x v="0"/>
  </r>
  <r>
    <x v="27"/>
    <x v="105"/>
    <n v="97.543859649122808"/>
    <x v="8"/>
    <x v="0"/>
  </r>
  <r>
    <x v="27"/>
    <x v="106"/>
    <n v="2.4561403508771931"/>
    <x v="8"/>
    <x v="0"/>
  </r>
  <r>
    <x v="28"/>
    <x v="105"/>
    <n v="94.736842105263165"/>
    <x v="8"/>
    <x v="0"/>
  </r>
  <r>
    <x v="28"/>
    <x v="106"/>
    <n v="5.2631578947368425"/>
    <x v="8"/>
    <x v="0"/>
  </r>
  <r>
    <x v="29"/>
    <x v="105"/>
    <n v="94.035087719298247"/>
    <x v="8"/>
    <x v="0"/>
  </r>
  <r>
    <x v="29"/>
    <x v="106"/>
    <n v="5.9649122807017543"/>
    <x v="8"/>
    <x v="0"/>
  </r>
  <r>
    <x v="30"/>
    <x v="105"/>
    <n v="76.491228070175438"/>
    <x v="8"/>
    <x v="0"/>
  </r>
  <r>
    <x v="30"/>
    <x v="106"/>
    <n v="23.508771929824562"/>
    <x v="8"/>
    <x v="0"/>
  </r>
  <r>
    <x v="31"/>
    <x v="105"/>
    <n v="99.649122807017548"/>
    <x v="8"/>
    <x v="0"/>
  </r>
  <r>
    <x v="31"/>
    <x v="106"/>
    <n v="0.35087719298245612"/>
    <x v="8"/>
    <x v="0"/>
  </r>
  <r>
    <x v="32"/>
    <x v="105"/>
    <n v="96.491228070175438"/>
    <x v="8"/>
    <x v="0"/>
  </r>
  <r>
    <x v="32"/>
    <x v="106"/>
    <n v="3.5087719298245612"/>
    <x v="8"/>
    <x v="0"/>
  </r>
  <r>
    <x v="33"/>
    <x v="105"/>
    <n v="96.140350877192986"/>
    <x v="8"/>
    <x v="0"/>
  </r>
  <r>
    <x v="33"/>
    <x v="106"/>
    <n v="3.8596491228070176"/>
    <x v="8"/>
    <x v="0"/>
  </r>
  <r>
    <x v="34"/>
    <x v="105"/>
    <n v="99.298245614035082"/>
    <x v="8"/>
    <x v="0"/>
  </r>
  <r>
    <x v="34"/>
    <x v="106"/>
    <n v="0.70175438596491224"/>
    <x v="8"/>
    <x v="0"/>
  </r>
  <r>
    <x v="21"/>
    <x v="103"/>
    <n v="50.692520775623265"/>
    <x v="9"/>
    <x v="0"/>
  </r>
  <r>
    <x v="21"/>
    <x v="104"/>
    <n v="17.174515235457065"/>
    <x v="9"/>
    <x v="0"/>
  </r>
  <r>
    <x v="21"/>
    <x v="4"/>
    <n v="32.13296398891967"/>
    <x v="9"/>
    <x v="0"/>
  </r>
  <r>
    <x v="22"/>
    <x v="105"/>
    <n v="98.337950138504155"/>
    <x v="9"/>
    <x v="0"/>
  </r>
  <r>
    <x v="22"/>
    <x v="106"/>
    <n v="1.6620498614958448"/>
    <x v="9"/>
    <x v="0"/>
  </r>
  <r>
    <x v="23"/>
    <x v="105"/>
    <n v="78.94736842105263"/>
    <x v="9"/>
    <x v="0"/>
  </r>
  <r>
    <x v="23"/>
    <x v="106"/>
    <n v="21.05263157894737"/>
    <x v="9"/>
    <x v="0"/>
  </r>
  <r>
    <x v="24"/>
    <x v="105"/>
    <n v="98.89196675900277"/>
    <x v="9"/>
    <x v="0"/>
  </r>
  <r>
    <x v="24"/>
    <x v="106"/>
    <n v="1.10803324099723"/>
    <x v="9"/>
    <x v="0"/>
  </r>
  <r>
    <x v="25"/>
    <x v="105"/>
    <n v="98.337950138504155"/>
    <x v="9"/>
    <x v="0"/>
  </r>
  <r>
    <x v="25"/>
    <x v="106"/>
    <n v="1.6620498614958448"/>
    <x v="9"/>
    <x v="0"/>
  </r>
  <r>
    <x v="26"/>
    <x v="105"/>
    <n v="85.31855955678671"/>
    <x v="9"/>
    <x v="0"/>
  </r>
  <r>
    <x v="26"/>
    <x v="106"/>
    <n v="14.681440443213296"/>
    <x v="9"/>
    <x v="0"/>
  </r>
  <r>
    <x v="27"/>
    <x v="105"/>
    <n v="97.229916897506925"/>
    <x v="9"/>
    <x v="0"/>
  </r>
  <r>
    <x v="27"/>
    <x v="106"/>
    <n v="2.770083102493075"/>
    <x v="9"/>
    <x v="0"/>
  </r>
  <r>
    <x v="28"/>
    <x v="105"/>
    <n v="96.39889196675901"/>
    <x v="9"/>
    <x v="0"/>
  </r>
  <r>
    <x v="28"/>
    <x v="106"/>
    <n v="3.601108033240997"/>
    <x v="9"/>
    <x v="0"/>
  </r>
  <r>
    <x v="29"/>
    <x v="105"/>
    <n v="99.445983379501385"/>
    <x v="9"/>
    <x v="0"/>
  </r>
  <r>
    <x v="29"/>
    <x v="106"/>
    <n v="0.554016620498615"/>
    <x v="9"/>
    <x v="0"/>
  </r>
  <r>
    <x v="30"/>
    <x v="105"/>
    <n v="83.10249307479225"/>
    <x v="9"/>
    <x v="0"/>
  </r>
  <r>
    <x v="30"/>
    <x v="106"/>
    <n v="16.897506925207757"/>
    <x v="9"/>
    <x v="0"/>
  </r>
  <r>
    <x v="31"/>
    <x v="105"/>
    <n v="98.060941828254855"/>
    <x v="9"/>
    <x v="0"/>
  </r>
  <r>
    <x v="31"/>
    <x v="106"/>
    <n v="1.9390581717451523"/>
    <x v="9"/>
    <x v="0"/>
  </r>
  <r>
    <x v="32"/>
    <x v="105"/>
    <n v="95.29085872576178"/>
    <x v="9"/>
    <x v="0"/>
  </r>
  <r>
    <x v="32"/>
    <x v="106"/>
    <n v="4.7091412742382275"/>
    <x v="9"/>
    <x v="0"/>
  </r>
  <r>
    <x v="33"/>
    <x v="105"/>
    <n v="97.78393351800554"/>
    <x v="9"/>
    <x v="0"/>
  </r>
  <r>
    <x v="33"/>
    <x v="106"/>
    <n v="2.21606648199446"/>
    <x v="9"/>
    <x v="0"/>
  </r>
  <r>
    <x v="34"/>
    <x v="105"/>
    <n v="98.060941828254855"/>
    <x v="9"/>
    <x v="0"/>
  </r>
  <r>
    <x v="34"/>
    <x v="106"/>
    <n v="1.9390581717451523"/>
    <x v="9"/>
    <x v="0"/>
  </r>
  <r>
    <x v="21"/>
    <x v="103"/>
    <n v="62.753036437246962"/>
    <x v="10"/>
    <x v="0"/>
  </r>
  <r>
    <x v="21"/>
    <x v="104"/>
    <n v="16.194331983805668"/>
    <x v="10"/>
    <x v="0"/>
  </r>
  <r>
    <x v="21"/>
    <x v="4"/>
    <n v="21.05263157894737"/>
    <x v="10"/>
    <x v="0"/>
  </r>
  <r>
    <x v="22"/>
    <x v="105"/>
    <n v="97.570850202429156"/>
    <x v="10"/>
    <x v="0"/>
  </r>
  <r>
    <x v="22"/>
    <x v="106"/>
    <n v="2.42914979757085"/>
    <x v="10"/>
    <x v="0"/>
  </r>
  <r>
    <x v="23"/>
    <x v="105"/>
    <n v="82.591093117408903"/>
    <x v="10"/>
    <x v="0"/>
  </r>
  <r>
    <x v="23"/>
    <x v="106"/>
    <n v="17.408906882591094"/>
    <x v="10"/>
    <x v="0"/>
  </r>
  <r>
    <x v="24"/>
    <x v="105"/>
    <n v="99.190283400809719"/>
    <x v="10"/>
    <x v="0"/>
  </r>
  <r>
    <x v="24"/>
    <x v="106"/>
    <n v="0.80971659919028338"/>
    <x v="10"/>
    <x v="0"/>
  </r>
  <r>
    <x v="25"/>
    <x v="105"/>
    <n v="97.165991902834008"/>
    <x v="10"/>
    <x v="0"/>
  </r>
  <r>
    <x v="25"/>
    <x v="106"/>
    <n v="2.834008097165992"/>
    <x v="10"/>
    <x v="0"/>
  </r>
  <r>
    <x v="26"/>
    <x v="105"/>
    <n v="80.161943319838059"/>
    <x v="10"/>
    <x v="0"/>
  </r>
  <r>
    <x v="26"/>
    <x v="106"/>
    <n v="19.838056680161944"/>
    <x v="10"/>
    <x v="0"/>
  </r>
  <r>
    <x v="27"/>
    <x v="105"/>
    <n v="94.331983805668017"/>
    <x v="10"/>
    <x v="0"/>
  </r>
  <r>
    <x v="27"/>
    <x v="106"/>
    <n v="5.668016194331984"/>
    <x v="10"/>
    <x v="0"/>
  </r>
  <r>
    <x v="28"/>
    <x v="105"/>
    <n v="94.331983805668017"/>
    <x v="10"/>
    <x v="0"/>
  </r>
  <r>
    <x v="28"/>
    <x v="106"/>
    <n v="5.668016194331984"/>
    <x v="10"/>
    <x v="0"/>
  </r>
  <r>
    <x v="29"/>
    <x v="105"/>
    <n v="97.165991902834008"/>
    <x v="10"/>
    <x v="0"/>
  </r>
  <r>
    <x v="29"/>
    <x v="106"/>
    <n v="2.834008097165992"/>
    <x v="10"/>
    <x v="0"/>
  </r>
  <r>
    <x v="30"/>
    <x v="105"/>
    <n v="74.493927125506076"/>
    <x v="10"/>
    <x v="0"/>
  </r>
  <r>
    <x v="30"/>
    <x v="106"/>
    <n v="25.506072874493928"/>
    <x v="10"/>
    <x v="0"/>
  </r>
  <r>
    <x v="31"/>
    <x v="105"/>
    <n v="98.785425101214571"/>
    <x v="10"/>
    <x v="0"/>
  </r>
  <r>
    <x v="31"/>
    <x v="106"/>
    <n v="1.214574898785425"/>
    <x v="10"/>
    <x v="0"/>
  </r>
  <r>
    <x v="32"/>
    <x v="105"/>
    <n v="93.117408906882588"/>
    <x v="10"/>
    <x v="0"/>
  </r>
  <r>
    <x v="32"/>
    <x v="106"/>
    <n v="6.8825910931174086"/>
    <x v="10"/>
    <x v="0"/>
  </r>
  <r>
    <x v="33"/>
    <x v="105"/>
    <n v="93.522267206477736"/>
    <x v="10"/>
    <x v="0"/>
  </r>
  <r>
    <x v="33"/>
    <x v="106"/>
    <n v="6.4777327935222671"/>
    <x v="10"/>
    <x v="0"/>
  </r>
  <r>
    <x v="34"/>
    <x v="105"/>
    <n v="95.951417004048579"/>
    <x v="10"/>
    <x v="0"/>
  </r>
  <r>
    <x v="34"/>
    <x v="106"/>
    <n v="4.048582995951417"/>
    <x v="10"/>
    <x v="0"/>
  </r>
  <r>
    <x v="21"/>
    <x v="103"/>
    <n v="53.225806451612904"/>
    <x v="11"/>
    <x v="0"/>
  </r>
  <r>
    <x v="21"/>
    <x v="104"/>
    <n v="16.532258064516128"/>
    <x v="11"/>
    <x v="0"/>
  </r>
  <r>
    <x v="21"/>
    <x v="4"/>
    <n v="30.241935483870968"/>
    <x v="11"/>
    <x v="0"/>
  </r>
  <r>
    <x v="22"/>
    <x v="105"/>
    <n v="99.193548387096769"/>
    <x v="11"/>
    <x v="0"/>
  </r>
  <r>
    <x v="22"/>
    <x v="106"/>
    <n v="0.80645161290322576"/>
    <x v="11"/>
    <x v="0"/>
  </r>
  <r>
    <x v="23"/>
    <x v="105"/>
    <n v="84.274193548387103"/>
    <x v="11"/>
    <x v="0"/>
  </r>
  <r>
    <x v="23"/>
    <x v="106"/>
    <n v="15.725806451612904"/>
    <x v="11"/>
    <x v="0"/>
  </r>
  <r>
    <x v="24"/>
    <x v="105"/>
    <n v="98.790322580645167"/>
    <x v="11"/>
    <x v="0"/>
  </r>
  <r>
    <x v="24"/>
    <x v="106"/>
    <n v="1.2096774193548387"/>
    <x v="11"/>
    <x v="0"/>
  </r>
  <r>
    <x v="25"/>
    <x v="105"/>
    <n v="98.387096774193552"/>
    <x v="11"/>
    <x v="0"/>
  </r>
  <r>
    <x v="25"/>
    <x v="106"/>
    <n v="1.6129032258064515"/>
    <x v="11"/>
    <x v="0"/>
  </r>
  <r>
    <x v="26"/>
    <x v="105"/>
    <n v="79.032258064516128"/>
    <x v="11"/>
    <x v="0"/>
  </r>
  <r>
    <x v="26"/>
    <x v="106"/>
    <n v="20.967741935483872"/>
    <x v="11"/>
    <x v="0"/>
  </r>
  <r>
    <x v="27"/>
    <x v="105"/>
    <n v="95.564516129032256"/>
    <x v="11"/>
    <x v="0"/>
  </r>
  <r>
    <x v="27"/>
    <x v="106"/>
    <n v="4.435483870967742"/>
    <x v="11"/>
    <x v="0"/>
  </r>
  <r>
    <x v="28"/>
    <x v="105"/>
    <n v="98.387096774193552"/>
    <x v="11"/>
    <x v="0"/>
  </r>
  <r>
    <x v="28"/>
    <x v="106"/>
    <n v="1.6129032258064515"/>
    <x v="11"/>
    <x v="0"/>
  </r>
  <r>
    <x v="29"/>
    <x v="105"/>
    <n v="98.387096774193552"/>
    <x v="11"/>
    <x v="0"/>
  </r>
  <r>
    <x v="29"/>
    <x v="106"/>
    <n v="1.6129032258064515"/>
    <x v="11"/>
    <x v="0"/>
  </r>
  <r>
    <x v="30"/>
    <x v="105"/>
    <n v="80.645161290322577"/>
    <x v="11"/>
    <x v="0"/>
  </r>
  <r>
    <x v="30"/>
    <x v="106"/>
    <n v="19.35483870967742"/>
    <x v="11"/>
    <x v="0"/>
  </r>
  <r>
    <x v="31"/>
    <x v="105"/>
    <n v="97.983870967741936"/>
    <x v="11"/>
    <x v="0"/>
  </r>
  <r>
    <x v="31"/>
    <x v="106"/>
    <n v="2.0161290322580645"/>
    <x v="11"/>
    <x v="0"/>
  </r>
  <r>
    <x v="32"/>
    <x v="105"/>
    <n v="95.564516129032256"/>
    <x v="11"/>
    <x v="0"/>
  </r>
  <r>
    <x v="32"/>
    <x v="106"/>
    <n v="4.435483870967742"/>
    <x v="11"/>
    <x v="0"/>
  </r>
  <r>
    <x v="33"/>
    <x v="105"/>
    <n v="97.177419354838705"/>
    <x v="11"/>
    <x v="0"/>
  </r>
  <r>
    <x v="33"/>
    <x v="106"/>
    <n v="2.8225806451612905"/>
    <x v="11"/>
    <x v="0"/>
  </r>
  <r>
    <x v="34"/>
    <x v="105"/>
    <n v="95.967741935483872"/>
    <x v="11"/>
    <x v="0"/>
  </r>
  <r>
    <x v="34"/>
    <x v="106"/>
    <n v="4.032258064516129"/>
    <x v="11"/>
    <x v="0"/>
  </r>
  <r>
    <x v="21"/>
    <x v="103"/>
    <n v="69.058295964125563"/>
    <x v="12"/>
    <x v="0"/>
  </r>
  <r>
    <x v="21"/>
    <x v="104"/>
    <n v="8.071748878923767"/>
    <x v="12"/>
    <x v="0"/>
  </r>
  <r>
    <x v="21"/>
    <x v="4"/>
    <n v="22.869955156950674"/>
    <x v="12"/>
    <x v="0"/>
  </r>
  <r>
    <x v="22"/>
    <x v="105"/>
    <n v="96.860986547085204"/>
    <x v="12"/>
    <x v="0"/>
  </r>
  <r>
    <x v="22"/>
    <x v="106"/>
    <n v="3.1390134529147984"/>
    <x v="12"/>
    <x v="0"/>
  </r>
  <r>
    <x v="23"/>
    <x v="105"/>
    <n v="83.856502242152473"/>
    <x v="12"/>
    <x v="0"/>
  </r>
  <r>
    <x v="23"/>
    <x v="106"/>
    <n v="16.143497757847534"/>
    <x v="12"/>
    <x v="0"/>
  </r>
  <r>
    <x v="24"/>
    <x v="105"/>
    <n v="98.654708520179369"/>
    <x v="12"/>
    <x v="0"/>
  </r>
  <r>
    <x v="24"/>
    <x v="106"/>
    <n v="1.3452914798206279"/>
    <x v="12"/>
    <x v="0"/>
  </r>
  <r>
    <x v="25"/>
    <x v="105"/>
    <n v="98.654708520179369"/>
    <x v="12"/>
    <x v="0"/>
  </r>
  <r>
    <x v="25"/>
    <x v="106"/>
    <n v="1.3452914798206279"/>
    <x v="12"/>
    <x v="0"/>
  </r>
  <r>
    <x v="26"/>
    <x v="105"/>
    <n v="63.677130044843047"/>
    <x v="12"/>
    <x v="0"/>
  </r>
  <r>
    <x v="26"/>
    <x v="106"/>
    <n v="36.322869955156953"/>
    <x v="12"/>
    <x v="0"/>
  </r>
  <r>
    <x v="27"/>
    <x v="105"/>
    <n v="92.376681614349778"/>
    <x v="12"/>
    <x v="0"/>
  </r>
  <r>
    <x v="27"/>
    <x v="106"/>
    <n v="7.623318385650224"/>
    <x v="12"/>
    <x v="0"/>
  </r>
  <r>
    <x v="28"/>
    <x v="105"/>
    <n v="92.825112107623312"/>
    <x v="12"/>
    <x v="0"/>
  </r>
  <r>
    <x v="28"/>
    <x v="106"/>
    <n v="7.1748878923766819"/>
    <x v="12"/>
    <x v="0"/>
  </r>
  <r>
    <x v="29"/>
    <x v="105"/>
    <n v="97.757847533632287"/>
    <x v="12"/>
    <x v="0"/>
  </r>
  <r>
    <x v="29"/>
    <x v="106"/>
    <n v="2.2421524663677128"/>
    <x v="12"/>
    <x v="0"/>
  </r>
  <r>
    <x v="30"/>
    <x v="105"/>
    <n v="76.233183856502237"/>
    <x v="12"/>
    <x v="0"/>
  </r>
  <r>
    <x v="30"/>
    <x v="106"/>
    <n v="23.766816143497756"/>
    <x v="12"/>
    <x v="0"/>
  </r>
  <r>
    <x v="31"/>
    <x v="105"/>
    <n v="97.309417040358738"/>
    <x v="12"/>
    <x v="0"/>
  </r>
  <r>
    <x v="31"/>
    <x v="106"/>
    <n v="2.6905829596412558"/>
    <x v="12"/>
    <x v="0"/>
  </r>
  <r>
    <x v="32"/>
    <x v="105"/>
    <n v="91.928251121076229"/>
    <x v="12"/>
    <x v="0"/>
  </r>
  <r>
    <x v="32"/>
    <x v="106"/>
    <n v="8.071748878923767"/>
    <x v="12"/>
    <x v="0"/>
  </r>
  <r>
    <x v="33"/>
    <x v="105"/>
    <n v="91.928251121076229"/>
    <x v="12"/>
    <x v="0"/>
  </r>
  <r>
    <x v="33"/>
    <x v="106"/>
    <n v="8.071748878923767"/>
    <x v="12"/>
    <x v="0"/>
  </r>
  <r>
    <x v="34"/>
    <x v="105"/>
    <n v="86.54708520179372"/>
    <x v="12"/>
    <x v="0"/>
  </r>
  <r>
    <x v="34"/>
    <x v="106"/>
    <n v="13.452914798206278"/>
    <x v="12"/>
    <x v="0"/>
  </r>
  <r>
    <x v="21"/>
    <x v="103"/>
    <n v="72.727272727272734"/>
    <x v="13"/>
    <x v="0"/>
  </r>
  <r>
    <x v="21"/>
    <x v="104"/>
    <n v="8.4415584415584419"/>
    <x v="13"/>
    <x v="0"/>
  </r>
  <r>
    <x v="21"/>
    <x v="4"/>
    <n v="18.831168831168831"/>
    <x v="13"/>
    <x v="0"/>
  </r>
  <r>
    <x v="22"/>
    <x v="105"/>
    <n v="96.103896103896105"/>
    <x v="13"/>
    <x v="0"/>
  </r>
  <r>
    <x v="22"/>
    <x v="106"/>
    <n v="3.8961038961038961"/>
    <x v="13"/>
    <x v="0"/>
  </r>
  <r>
    <x v="23"/>
    <x v="105"/>
    <n v="77.272727272727266"/>
    <x v="13"/>
    <x v="0"/>
  </r>
  <r>
    <x v="23"/>
    <x v="106"/>
    <n v="22.727272727272727"/>
    <x v="13"/>
    <x v="0"/>
  </r>
  <r>
    <x v="24"/>
    <x v="105"/>
    <n v="98.051948051948045"/>
    <x v="13"/>
    <x v="0"/>
  </r>
  <r>
    <x v="24"/>
    <x v="106"/>
    <n v="1.948051948051948"/>
    <x v="13"/>
    <x v="0"/>
  </r>
  <r>
    <x v="25"/>
    <x v="105"/>
    <n v="94.15584415584415"/>
    <x v="13"/>
    <x v="0"/>
  </r>
  <r>
    <x v="25"/>
    <x v="106"/>
    <n v="5.8441558441558445"/>
    <x v="13"/>
    <x v="0"/>
  </r>
  <r>
    <x v="26"/>
    <x v="105"/>
    <n v="77.922077922077918"/>
    <x v="13"/>
    <x v="0"/>
  </r>
  <r>
    <x v="26"/>
    <x v="106"/>
    <n v="22.077922077922079"/>
    <x v="13"/>
    <x v="0"/>
  </r>
  <r>
    <x v="27"/>
    <x v="105"/>
    <n v="95.454545454545453"/>
    <x v="13"/>
    <x v="0"/>
  </r>
  <r>
    <x v="27"/>
    <x v="106"/>
    <n v="4.5454545454545459"/>
    <x v="13"/>
    <x v="0"/>
  </r>
  <r>
    <x v="28"/>
    <x v="105"/>
    <n v="92.857142857142861"/>
    <x v="13"/>
    <x v="0"/>
  </r>
  <r>
    <x v="28"/>
    <x v="106"/>
    <n v="7.1428571428571432"/>
    <x v="13"/>
    <x v="0"/>
  </r>
  <r>
    <x v="29"/>
    <x v="105"/>
    <n v="98.051948051948045"/>
    <x v="13"/>
    <x v="0"/>
  </r>
  <r>
    <x v="29"/>
    <x v="106"/>
    <n v="1.948051948051948"/>
    <x v="13"/>
    <x v="0"/>
  </r>
  <r>
    <x v="30"/>
    <x v="105"/>
    <n v="55.194805194805198"/>
    <x v="13"/>
    <x v="0"/>
  </r>
  <r>
    <x v="30"/>
    <x v="106"/>
    <n v="44.805194805194802"/>
    <x v="13"/>
    <x v="0"/>
  </r>
  <r>
    <x v="31"/>
    <x v="105"/>
    <n v="97.402597402597408"/>
    <x v="13"/>
    <x v="0"/>
  </r>
  <r>
    <x v="31"/>
    <x v="106"/>
    <n v="2.5974025974025974"/>
    <x v="13"/>
    <x v="0"/>
  </r>
  <r>
    <x v="32"/>
    <x v="105"/>
    <n v="92.20779220779221"/>
    <x v="13"/>
    <x v="0"/>
  </r>
  <r>
    <x v="32"/>
    <x v="106"/>
    <n v="7.7922077922077921"/>
    <x v="13"/>
    <x v="0"/>
  </r>
  <r>
    <x v="33"/>
    <x v="105"/>
    <n v="95.454545454545453"/>
    <x v="13"/>
    <x v="0"/>
  </r>
  <r>
    <x v="33"/>
    <x v="106"/>
    <n v="4.5454545454545459"/>
    <x v="13"/>
    <x v="0"/>
  </r>
  <r>
    <x v="34"/>
    <x v="105"/>
    <n v="96.103896103896105"/>
    <x v="13"/>
    <x v="0"/>
  </r>
  <r>
    <x v="34"/>
    <x v="106"/>
    <n v="3.8961038961038961"/>
    <x v="13"/>
    <x v="0"/>
  </r>
  <r>
    <x v="21"/>
    <x v="103"/>
    <n v="49.732620320855617"/>
    <x v="14"/>
    <x v="0"/>
  </r>
  <r>
    <x v="21"/>
    <x v="104"/>
    <n v="17.647058823529413"/>
    <x v="14"/>
    <x v="0"/>
  </r>
  <r>
    <x v="21"/>
    <x v="4"/>
    <n v="32.62032085561497"/>
    <x v="14"/>
    <x v="0"/>
  </r>
  <r>
    <x v="22"/>
    <x v="105"/>
    <n v="96.256684491978604"/>
    <x v="14"/>
    <x v="0"/>
  </r>
  <r>
    <x v="22"/>
    <x v="106"/>
    <n v="3.7433155080213902"/>
    <x v="14"/>
    <x v="0"/>
  </r>
  <r>
    <x v="23"/>
    <x v="105"/>
    <n v="88.235294117647058"/>
    <x v="14"/>
    <x v="0"/>
  </r>
  <r>
    <x v="23"/>
    <x v="106"/>
    <n v="11.764705882352942"/>
    <x v="14"/>
    <x v="0"/>
  </r>
  <r>
    <x v="24"/>
    <x v="105"/>
    <n v="97.326203208556151"/>
    <x v="14"/>
    <x v="0"/>
  </r>
  <r>
    <x v="24"/>
    <x v="106"/>
    <n v="2.6737967914438503"/>
    <x v="14"/>
    <x v="0"/>
  </r>
  <r>
    <x v="25"/>
    <x v="105"/>
    <n v="96.791443850267385"/>
    <x v="14"/>
    <x v="0"/>
  </r>
  <r>
    <x v="25"/>
    <x v="106"/>
    <n v="3.2085561497326203"/>
    <x v="14"/>
    <x v="0"/>
  </r>
  <r>
    <x v="26"/>
    <x v="105"/>
    <n v="94.652406417112303"/>
    <x v="14"/>
    <x v="0"/>
  </r>
  <r>
    <x v="26"/>
    <x v="106"/>
    <n v="5.3475935828877006"/>
    <x v="14"/>
    <x v="0"/>
  </r>
  <r>
    <x v="27"/>
    <x v="105"/>
    <n v="93.048128342245988"/>
    <x v="14"/>
    <x v="0"/>
  </r>
  <r>
    <x v="27"/>
    <x v="106"/>
    <n v="6.9518716577540109"/>
    <x v="14"/>
    <x v="0"/>
  </r>
  <r>
    <x v="28"/>
    <x v="105"/>
    <n v="96.791443850267385"/>
    <x v="14"/>
    <x v="0"/>
  </r>
  <r>
    <x v="28"/>
    <x v="106"/>
    <n v="3.2085561497326203"/>
    <x v="14"/>
    <x v="0"/>
  </r>
  <r>
    <x v="29"/>
    <x v="105"/>
    <n v="97.326203208556151"/>
    <x v="14"/>
    <x v="0"/>
  </r>
  <r>
    <x v="29"/>
    <x v="106"/>
    <n v="2.6737967914438503"/>
    <x v="14"/>
    <x v="0"/>
  </r>
  <r>
    <x v="30"/>
    <x v="105"/>
    <n v="73.796791443850267"/>
    <x v="14"/>
    <x v="0"/>
  </r>
  <r>
    <x v="30"/>
    <x v="106"/>
    <n v="26.203208556149733"/>
    <x v="14"/>
    <x v="0"/>
  </r>
  <r>
    <x v="31"/>
    <x v="105"/>
    <n v="96.256684491978604"/>
    <x v="14"/>
    <x v="0"/>
  </r>
  <r>
    <x v="31"/>
    <x v="106"/>
    <n v="3.7433155080213902"/>
    <x v="14"/>
    <x v="0"/>
  </r>
  <r>
    <x v="32"/>
    <x v="105"/>
    <n v="95.721925133689837"/>
    <x v="14"/>
    <x v="0"/>
  </r>
  <r>
    <x v="32"/>
    <x v="106"/>
    <n v="4.2780748663101607"/>
    <x v="14"/>
    <x v="0"/>
  </r>
  <r>
    <x v="33"/>
    <x v="105"/>
    <n v="97.326203208556151"/>
    <x v="14"/>
    <x v="0"/>
  </r>
  <r>
    <x v="33"/>
    <x v="106"/>
    <n v="2.6737967914438503"/>
    <x v="14"/>
    <x v="0"/>
  </r>
  <r>
    <x v="34"/>
    <x v="105"/>
    <n v="97.326203208556151"/>
    <x v="14"/>
    <x v="0"/>
  </r>
  <r>
    <x v="34"/>
    <x v="106"/>
    <n v="2.6737967914438503"/>
    <x v="14"/>
    <x v="0"/>
  </r>
  <r>
    <x v="21"/>
    <x v="103"/>
    <n v="85.84905660377359"/>
    <x v="15"/>
    <x v="0"/>
  </r>
  <r>
    <x v="21"/>
    <x v="104"/>
    <n v="2.358490566037736"/>
    <x v="15"/>
    <x v="0"/>
  </r>
  <r>
    <x v="21"/>
    <x v="4"/>
    <n v="11.79245283018868"/>
    <x v="15"/>
    <x v="0"/>
  </r>
  <r>
    <x v="22"/>
    <x v="105"/>
    <n v="99.056603773584911"/>
    <x v="15"/>
    <x v="0"/>
  </r>
  <r>
    <x v="22"/>
    <x v="106"/>
    <n v="0.94339622641509435"/>
    <x v="15"/>
    <x v="0"/>
  </r>
  <r>
    <x v="23"/>
    <x v="105"/>
    <n v="75"/>
    <x v="15"/>
    <x v="0"/>
  </r>
  <r>
    <x v="23"/>
    <x v="106"/>
    <n v="25"/>
    <x v="15"/>
    <x v="0"/>
  </r>
  <r>
    <x v="24"/>
    <x v="105"/>
    <n v="98.584905660377359"/>
    <x v="15"/>
    <x v="0"/>
  </r>
  <r>
    <x v="24"/>
    <x v="106"/>
    <n v="1.4150943396226414"/>
    <x v="15"/>
    <x v="0"/>
  </r>
  <r>
    <x v="25"/>
    <x v="105"/>
    <n v="96.698113207547166"/>
    <x v="15"/>
    <x v="0"/>
  </r>
  <r>
    <x v="25"/>
    <x v="106"/>
    <n v="3.3018867924528301"/>
    <x v="15"/>
    <x v="0"/>
  </r>
  <r>
    <x v="26"/>
    <x v="105"/>
    <n v="61.320754716981135"/>
    <x v="15"/>
    <x v="0"/>
  </r>
  <r>
    <x v="26"/>
    <x v="106"/>
    <n v="38.679245283018865"/>
    <x v="15"/>
    <x v="0"/>
  </r>
  <r>
    <x v="27"/>
    <x v="105"/>
    <n v="91.509433962264154"/>
    <x v="15"/>
    <x v="0"/>
  </r>
  <r>
    <x v="27"/>
    <x v="106"/>
    <n v="8.4905660377358494"/>
    <x v="15"/>
    <x v="0"/>
  </r>
  <r>
    <x v="28"/>
    <x v="105"/>
    <n v="73.584905660377359"/>
    <x v="15"/>
    <x v="0"/>
  </r>
  <r>
    <x v="28"/>
    <x v="106"/>
    <n v="26.415094339622641"/>
    <x v="15"/>
    <x v="0"/>
  </r>
  <r>
    <x v="29"/>
    <x v="105"/>
    <n v="83.490566037735846"/>
    <x v="15"/>
    <x v="0"/>
  </r>
  <r>
    <x v="29"/>
    <x v="106"/>
    <n v="16.509433962264151"/>
    <x v="15"/>
    <x v="0"/>
  </r>
  <r>
    <x v="30"/>
    <x v="105"/>
    <n v="37.735849056603776"/>
    <x v="15"/>
    <x v="0"/>
  </r>
  <r>
    <x v="30"/>
    <x v="106"/>
    <n v="62.264150943396224"/>
    <x v="15"/>
    <x v="0"/>
  </r>
  <r>
    <x v="31"/>
    <x v="105"/>
    <n v="99.056603773584911"/>
    <x v="15"/>
    <x v="0"/>
  </r>
  <r>
    <x v="31"/>
    <x v="106"/>
    <n v="0.94339622641509435"/>
    <x v="15"/>
    <x v="0"/>
  </r>
  <r>
    <x v="32"/>
    <x v="105"/>
    <n v="80.660377358490564"/>
    <x v="15"/>
    <x v="0"/>
  </r>
  <r>
    <x v="32"/>
    <x v="106"/>
    <n v="19.339622641509433"/>
    <x v="15"/>
    <x v="0"/>
  </r>
  <r>
    <x v="33"/>
    <x v="105"/>
    <n v="91.509433962264154"/>
    <x v="15"/>
    <x v="0"/>
  </r>
  <r>
    <x v="33"/>
    <x v="106"/>
    <n v="8.4905660377358494"/>
    <x v="15"/>
    <x v="0"/>
  </r>
  <r>
    <x v="34"/>
    <x v="105"/>
    <n v="96.698113207547166"/>
    <x v="15"/>
    <x v="0"/>
  </r>
  <r>
    <x v="34"/>
    <x v="106"/>
    <n v="3.3018867924528301"/>
    <x v="15"/>
    <x v="0"/>
  </r>
  <r>
    <x v="21"/>
    <x v="103"/>
    <n v="71.800947867298575"/>
    <x v="16"/>
    <x v="0"/>
  </r>
  <r>
    <x v="21"/>
    <x v="104"/>
    <n v="9.24170616113744"/>
    <x v="16"/>
    <x v="0"/>
  </r>
  <r>
    <x v="21"/>
    <x v="4"/>
    <n v="18.957345971563981"/>
    <x v="16"/>
    <x v="0"/>
  </r>
  <r>
    <x v="22"/>
    <x v="105"/>
    <n v="96.445497630331758"/>
    <x v="16"/>
    <x v="0"/>
  </r>
  <r>
    <x v="22"/>
    <x v="106"/>
    <n v="3.5545023696682465"/>
    <x v="16"/>
    <x v="0"/>
  </r>
  <r>
    <x v="23"/>
    <x v="105"/>
    <n v="79.146919431279628"/>
    <x v="16"/>
    <x v="0"/>
  </r>
  <r>
    <x v="23"/>
    <x v="106"/>
    <n v="20.85308056872038"/>
    <x v="16"/>
    <x v="0"/>
  </r>
  <r>
    <x v="24"/>
    <x v="105"/>
    <n v="96.682464454976298"/>
    <x v="16"/>
    <x v="0"/>
  </r>
  <r>
    <x v="24"/>
    <x v="106"/>
    <n v="3.3175355450236967"/>
    <x v="16"/>
    <x v="0"/>
  </r>
  <r>
    <x v="25"/>
    <x v="105"/>
    <n v="95.023696682464461"/>
    <x v="16"/>
    <x v="0"/>
  </r>
  <r>
    <x v="25"/>
    <x v="106"/>
    <n v="4.9763033175355451"/>
    <x v="16"/>
    <x v="0"/>
  </r>
  <r>
    <x v="26"/>
    <x v="105"/>
    <n v="82.938388625592424"/>
    <x v="16"/>
    <x v="0"/>
  </r>
  <r>
    <x v="26"/>
    <x v="106"/>
    <n v="17.061611374407583"/>
    <x v="16"/>
    <x v="0"/>
  </r>
  <r>
    <x v="27"/>
    <x v="105"/>
    <n v="90.995260663507111"/>
    <x v="16"/>
    <x v="0"/>
  </r>
  <r>
    <x v="27"/>
    <x v="106"/>
    <n v="9.0047393364928912"/>
    <x v="16"/>
    <x v="0"/>
  </r>
  <r>
    <x v="28"/>
    <x v="105"/>
    <n v="87.914691943127963"/>
    <x v="16"/>
    <x v="0"/>
  </r>
  <r>
    <x v="28"/>
    <x v="106"/>
    <n v="12.085308056872037"/>
    <x v="16"/>
    <x v="0"/>
  </r>
  <r>
    <x v="29"/>
    <x v="105"/>
    <n v="96.445497630331758"/>
    <x v="16"/>
    <x v="0"/>
  </r>
  <r>
    <x v="29"/>
    <x v="106"/>
    <n v="3.5545023696682465"/>
    <x v="16"/>
    <x v="0"/>
  </r>
  <r>
    <x v="30"/>
    <x v="105"/>
    <n v="49.763033175355453"/>
    <x v="16"/>
    <x v="0"/>
  </r>
  <r>
    <x v="30"/>
    <x v="106"/>
    <n v="50.236966824644547"/>
    <x v="16"/>
    <x v="0"/>
  </r>
  <r>
    <x v="31"/>
    <x v="105"/>
    <n v="96.682464454976298"/>
    <x v="16"/>
    <x v="0"/>
  </r>
  <r>
    <x v="31"/>
    <x v="106"/>
    <n v="3.3175355450236967"/>
    <x v="16"/>
    <x v="0"/>
  </r>
  <r>
    <x v="32"/>
    <x v="105"/>
    <n v="89.099526066350705"/>
    <x v="16"/>
    <x v="0"/>
  </r>
  <r>
    <x v="32"/>
    <x v="106"/>
    <n v="10.900473933649289"/>
    <x v="16"/>
    <x v="0"/>
  </r>
  <r>
    <x v="33"/>
    <x v="105"/>
    <n v="89.810426540284354"/>
    <x v="16"/>
    <x v="0"/>
  </r>
  <r>
    <x v="33"/>
    <x v="106"/>
    <n v="10.189573459715639"/>
    <x v="16"/>
    <x v="0"/>
  </r>
  <r>
    <x v="34"/>
    <x v="105"/>
    <n v="95.260663507109001"/>
    <x v="16"/>
    <x v="0"/>
  </r>
  <r>
    <x v="34"/>
    <x v="106"/>
    <n v="4.7393364928909953"/>
    <x v="16"/>
    <x v="0"/>
  </r>
  <r>
    <x v="21"/>
    <x v="103"/>
    <n v="53.563636363636363"/>
    <x v="0"/>
    <x v="1"/>
  </r>
  <r>
    <x v="21"/>
    <x v="104"/>
    <n v="23.045454545454547"/>
    <x v="0"/>
    <x v="1"/>
  </r>
  <r>
    <x v="21"/>
    <x v="4"/>
    <n v="23.390909090909091"/>
    <x v="0"/>
    <x v="1"/>
  </r>
  <r>
    <x v="22"/>
    <x v="105"/>
    <n v="97.409090909090907"/>
    <x v="0"/>
    <x v="1"/>
  </r>
  <r>
    <x v="22"/>
    <x v="106"/>
    <n v="2.5909090909090908"/>
    <x v="0"/>
    <x v="1"/>
  </r>
  <r>
    <x v="23"/>
    <x v="105"/>
    <n v="86.9"/>
    <x v="0"/>
    <x v="1"/>
  </r>
  <r>
    <x v="23"/>
    <x v="106"/>
    <n v="13.1"/>
    <x v="0"/>
    <x v="1"/>
  </r>
  <r>
    <x v="24"/>
    <x v="105"/>
    <n v="99.045454545454547"/>
    <x v="0"/>
    <x v="1"/>
  </r>
  <r>
    <x v="24"/>
    <x v="106"/>
    <n v="0.95454545454545459"/>
    <x v="0"/>
    <x v="1"/>
  </r>
  <r>
    <x v="25"/>
    <x v="105"/>
    <n v="97.436363636363637"/>
    <x v="0"/>
    <x v="1"/>
  </r>
  <r>
    <x v="25"/>
    <x v="106"/>
    <n v="2.5636363636363635"/>
    <x v="0"/>
    <x v="1"/>
  </r>
  <r>
    <x v="26"/>
    <x v="105"/>
    <n v="87.927272727272722"/>
    <x v="0"/>
    <x v="1"/>
  </r>
  <r>
    <x v="26"/>
    <x v="106"/>
    <n v="12.072727272727272"/>
    <x v="0"/>
    <x v="1"/>
  </r>
  <r>
    <x v="27"/>
    <x v="105"/>
    <n v="94.618181818181824"/>
    <x v="0"/>
    <x v="1"/>
  </r>
  <r>
    <x v="27"/>
    <x v="106"/>
    <n v="5.3818181818181818"/>
    <x v="0"/>
    <x v="1"/>
  </r>
  <r>
    <x v="28"/>
    <x v="105"/>
    <n v="94.63636363636364"/>
    <x v="0"/>
    <x v="1"/>
  </r>
  <r>
    <x v="28"/>
    <x v="106"/>
    <n v="5.3636363636363633"/>
    <x v="0"/>
    <x v="1"/>
  </r>
  <r>
    <x v="29"/>
    <x v="105"/>
    <n v="97.718181818181819"/>
    <x v="0"/>
    <x v="1"/>
  </r>
  <r>
    <x v="29"/>
    <x v="106"/>
    <n v="2.2818181818181817"/>
    <x v="0"/>
    <x v="1"/>
  </r>
  <r>
    <x v="30"/>
    <x v="105"/>
    <n v="70.154545454545456"/>
    <x v="0"/>
    <x v="1"/>
  </r>
  <r>
    <x v="30"/>
    <x v="106"/>
    <n v="29.845454545454544"/>
    <x v="0"/>
    <x v="1"/>
  </r>
  <r>
    <x v="31"/>
    <x v="105"/>
    <n v="98.36363636363636"/>
    <x v="0"/>
    <x v="1"/>
  </r>
  <r>
    <x v="31"/>
    <x v="106"/>
    <n v="1.6363636363636365"/>
    <x v="0"/>
    <x v="1"/>
  </r>
  <r>
    <x v="32"/>
    <x v="105"/>
    <n v="93.190909090909088"/>
    <x v="0"/>
    <x v="1"/>
  </r>
  <r>
    <x v="32"/>
    <x v="106"/>
    <n v="6.8090909090909095"/>
    <x v="0"/>
    <x v="1"/>
  </r>
  <r>
    <x v="33"/>
    <x v="105"/>
    <n v="94.818181818181813"/>
    <x v="0"/>
    <x v="1"/>
  </r>
  <r>
    <x v="33"/>
    <x v="106"/>
    <n v="5.1818181818181817"/>
    <x v="0"/>
    <x v="1"/>
  </r>
  <r>
    <x v="34"/>
    <x v="105"/>
    <n v="0"/>
    <x v="0"/>
    <x v="1"/>
  </r>
  <r>
    <x v="34"/>
    <x v="106"/>
    <n v="0"/>
    <x v="0"/>
    <x v="1"/>
  </r>
  <r>
    <x v="21"/>
    <x v="103"/>
    <n v="62.860892388451447"/>
    <x v="1"/>
    <x v="1"/>
  </r>
  <r>
    <x v="21"/>
    <x v="104"/>
    <n v="14.260717410323709"/>
    <x v="1"/>
    <x v="1"/>
  </r>
  <r>
    <x v="21"/>
    <x v="4"/>
    <n v="22.878390201224846"/>
    <x v="1"/>
    <x v="1"/>
  </r>
  <r>
    <x v="22"/>
    <x v="105"/>
    <n v="98.512685914260715"/>
    <x v="1"/>
    <x v="1"/>
  </r>
  <r>
    <x v="22"/>
    <x v="106"/>
    <n v="1.4873140857392826"/>
    <x v="1"/>
    <x v="1"/>
  </r>
  <r>
    <x v="23"/>
    <x v="105"/>
    <n v="87.882764654418196"/>
    <x v="1"/>
    <x v="1"/>
  </r>
  <r>
    <x v="23"/>
    <x v="106"/>
    <n v="12.117235345581802"/>
    <x v="1"/>
    <x v="1"/>
  </r>
  <r>
    <x v="24"/>
    <x v="105"/>
    <n v="98.99387576552931"/>
    <x v="1"/>
    <x v="1"/>
  </r>
  <r>
    <x v="24"/>
    <x v="106"/>
    <n v="1.0061242344706911"/>
    <x v="1"/>
    <x v="1"/>
  </r>
  <r>
    <x v="25"/>
    <x v="105"/>
    <n v="97.769028871391072"/>
    <x v="1"/>
    <x v="1"/>
  </r>
  <r>
    <x v="25"/>
    <x v="106"/>
    <n v="2.2309711286089238"/>
    <x v="1"/>
    <x v="1"/>
  </r>
  <r>
    <x v="26"/>
    <x v="105"/>
    <n v="90.98862642169729"/>
    <x v="1"/>
    <x v="1"/>
  </r>
  <r>
    <x v="26"/>
    <x v="106"/>
    <n v="9.0113735783027114"/>
    <x v="1"/>
    <x v="1"/>
  </r>
  <r>
    <x v="27"/>
    <x v="105"/>
    <n v="91.644794400699908"/>
    <x v="1"/>
    <x v="1"/>
  </r>
  <r>
    <x v="27"/>
    <x v="106"/>
    <n v="8.3552055993000867"/>
    <x v="1"/>
    <x v="1"/>
  </r>
  <r>
    <x v="28"/>
    <x v="105"/>
    <n v="91.469816272965886"/>
    <x v="1"/>
    <x v="1"/>
  </r>
  <r>
    <x v="28"/>
    <x v="106"/>
    <n v="8.530183727034121"/>
    <x v="1"/>
    <x v="1"/>
  </r>
  <r>
    <x v="29"/>
    <x v="105"/>
    <n v="97.769028871391072"/>
    <x v="1"/>
    <x v="1"/>
  </r>
  <r>
    <x v="29"/>
    <x v="106"/>
    <n v="2.2309711286089238"/>
    <x v="1"/>
    <x v="1"/>
  </r>
  <r>
    <x v="30"/>
    <x v="105"/>
    <n v="59.973753280839894"/>
    <x v="1"/>
    <x v="1"/>
  </r>
  <r>
    <x v="30"/>
    <x v="106"/>
    <n v="40.026246719160106"/>
    <x v="1"/>
    <x v="1"/>
  </r>
  <r>
    <x v="31"/>
    <x v="105"/>
    <n v="98.250218722659667"/>
    <x v="1"/>
    <x v="1"/>
  </r>
  <r>
    <x v="31"/>
    <x v="106"/>
    <n v="1.7497812773403325"/>
    <x v="1"/>
    <x v="1"/>
  </r>
  <r>
    <x v="32"/>
    <x v="105"/>
    <n v="89.195100612423445"/>
    <x v="1"/>
    <x v="1"/>
  </r>
  <r>
    <x v="32"/>
    <x v="106"/>
    <n v="10.804899387576553"/>
    <x v="1"/>
    <x v="1"/>
  </r>
  <r>
    <x v="33"/>
    <x v="105"/>
    <n v="91.426071741032374"/>
    <x v="1"/>
    <x v="1"/>
  </r>
  <r>
    <x v="33"/>
    <x v="106"/>
    <n v="8.5739282589676282"/>
    <x v="1"/>
    <x v="1"/>
  </r>
  <r>
    <x v="34"/>
    <x v="105"/>
    <n v="0"/>
    <x v="1"/>
    <x v="1"/>
  </r>
  <r>
    <x v="34"/>
    <x v="106"/>
    <n v="0"/>
    <x v="1"/>
    <x v="1"/>
  </r>
  <r>
    <x v="21"/>
    <x v="103"/>
    <n v="39.021535580524343"/>
    <x v="2"/>
    <x v="1"/>
  </r>
  <r>
    <x v="21"/>
    <x v="104"/>
    <n v="33.544007490636702"/>
    <x v="2"/>
    <x v="1"/>
  </r>
  <r>
    <x v="21"/>
    <x v="4"/>
    <n v="27.434456928838951"/>
    <x v="2"/>
    <x v="1"/>
  </r>
  <r>
    <x v="22"/>
    <x v="105"/>
    <n v="96.55898876404494"/>
    <x v="2"/>
    <x v="1"/>
  </r>
  <r>
    <x v="22"/>
    <x v="106"/>
    <n v="3.441011235955056"/>
    <x v="2"/>
    <x v="1"/>
  </r>
  <r>
    <x v="23"/>
    <x v="105"/>
    <n v="89.044943820224717"/>
    <x v="2"/>
    <x v="1"/>
  </r>
  <r>
    <x v="23"/>
    <x v="106"/>
    <n v="10.955056179775282"/>
    <x v="2"/>
    <x v="1"/>
  </r>
  <r>
    <x v="24"/>
    <x v="105"/>
    <n v="99.391385767790268"/>
    <x v="2"/>
    <x v="1"/>
  </r>
  <r>
    <x v="24"/>
    <x v="106"/>
    <n v="0.60861423220973787"/>
    <x v="2"/>
    <x v="1"/>
  </r>
  <r>
    <x v="25"/>
    <x v="105"/>
    <n v="98.010299625468164"/>
    <x v="2"/>
    <x v="1"/>
  </r>
  <r>
    <x v="25"/>
    <x v="106"/>
    <n v="1.9897003745318351"/>
    <x v="2"/>
    <x v="1"/>
  </r>
  <r>
    <x v="26"/>
    <x v="105"/>
    <n v="97.425093632958806"/>
    <x v="2"/>
    <x v="1"/>
  </r>
  <r>
    <x v="26"/>
    <x v="106"/>
    <n v="2.5749063670411987"/>
    <x v="2"/>
    <x v="1"/>
  </r>
  <r>
    <x v="27"/>
    <x v="105"/>
    <n v="96.395131086142328"/>
    <x v="2"/>
    <x v="1"/>
  </r>
  <r>
    <x v="27"/>
    <x v="106"/>
    <n v="3.6048689138576777"/>
    <x v="2"/>
    <x v="1"/>
  </r>
  <r>
    <x v="28"/>
    <x v="105"/>
    <n v="97.542134831460672"/>
    <x v="2"/>
    <x v="1"/>
  </r>
  <r>
    <x v="28"/>
    <x v="106"/>
    <n v="2.457865168539326"/>
    <x v="2"/>
    <x v="1"/>
  </r>
  <r>
    <x v="29"/>
    <x v="105"/>
    <n v="97.846441947565538"/>
    <x v="2"/>
    <x v="1"/>
  </r>
  <r>
    <x v="29"/>
    <x v="106"/>
    <n v="2.1535580524344571"/>
    <x v="2"/>
    <x v="1"/>
  </r>
  <r>
    <x v="30"/>
    <x v="105"/>
    <n v="79.002808988764045"/>
    <x v="2"/>
    <x v="1"/>
  </r>
  <r>
    <x v="30"/>
    <x v="106"/>
    <n v="20.997191011235955"/>
    <x v="2"/>
    <x v="1"/>
  </r>
  <r>
    <x v="31"/>
    <x v="105"/>
    <n v="98.712546816479403"/>
    <x v="2"/>
    <x v="1"/>
  </r>
  <r>
    <x v="31"/>
    <x v="106"/>
    <n v="1.2874531835205993"/>
    <x v="2"/>
    <x v="1"/>
  </r>
  <r>
    <x v="32"/>
    <x v="105"/>
    <n v="97.027153558052433"/>
    <x v="2"/>
    <x v="1"/>
  </r>
  <r>
    <x v="32"/>
    <x v="106"/>
    <n v="2.9728464419475658"/>
    <x v="2"/>
    <x v="1"/>
  </r>
  <r>
    <x v="33"/>
    <x v="105"/>
    <n v="97.565543071161045"/>
    <x v="2"/>
    <x v="1"/>
  </r>
  <r>
    <x v="33"/>
    <x v="106"/>
    <n v="2.4344569288389515"/>
    <x v="2"/>
    <x v="1"/>
  </r>
  <r>
    <x v="34"/>
    <x v="105"/>
    <n v="0"/>
    <x v="2"/>
    <x v="1"/>
  </r>
  <r>
    <x v="34"/>
    <x v="106"/>
    <n v="0"/>
    <x v="2"/>
    <x v="1"/>
  </r>
  <r>
    <x v="21"/>
    <x v="103"/>
    <n v="72.862453531598518"/>
    <x v="3"/>
    <x v="1"/>
  </r>
  <r>
    <x v="21"/>
    <x v="104"/>
    <n v="11.338289962825279"/>
    <x v="3"/>
    <x v="1"/>
  </r>
  <r>
    <x v="21"/>
    <x v="4"/>
    <n v="15.799256505576208"/>
    <x v="3"/>
    <x v="1"/>
  </r>
  <r>
    <x v="22"/>
    <x v="105"/>
    <n v="98.451053283767038"/>
    <x v="3"/>
    <x v="1"/>
  </r>
  <r>
    <x v="22"/>
    <x v="106"/>
    <n v="1.5489467162329615"/>
    <x v="3"/>
    <x v="1"/>
  </r>
  <r>
    <x v="23"/>
    <x v="105"/>
    <n v="82.775712515489474"/>
    <x v="3"/>
    <x v="1"/>
  </r>
  <r>
    <x v="23"/>
    <x v="106"/>
    <n v="17.224287484510533"/>
    <x v="3"/>
    <x v="1"/>
  </r>
  <r>
    <x v="24"/>
    <x v="105"/>
    <n v="99.008674101610907"/>
    <x v="3"/>
    <x v="1"/>
  </r>
  <r>
    <x v="24"/>
    <x v="106"/>
    <n v="0.99132589838909546"/>
    <x v="3"/>
    <x v="1"/>
  </r>
  <r>
    <x v="25"/>
    <x v="105"/>
    <n v="95.229244114002483"/>
    <x v="3"/>
    <x v="1"/>
  </r>
  <r>
    <x v="25"/>
    <x v="106"/>
    <n v="4.7707558859975219"/>
    <x v="3"/>
    <x v="1"/>
  </r>
  <r>
    <x v="26"/>
    <x v="105"/>
    <n v="67.71995043370508"/>
    <x v="3"/>
    <x v="1"/>
  </r>
  <r>
    <x v="26"/>
    <x v="106"/>
    <n v="32.28004956629492"/>
    <x v="3"/>
    <x v="1"/>
  </r>
  <r>
    <x v="27"/>
    <x v="105"/>
    <n v="94.175960346964061"/>
    <x v="3"/>
    <x v="1"/>
  </r>
  <r>
    <x v="27"/>
    <x v="106"/>
    <n v="5.8240396530359355"/>
    <x v="3"/>
    <x v="1"/>
  </r>
  <r>
    <x v="28"/>
    <x v="105"/>
    <n v="93.742255266418837"/>
    <x v="3"/>
    <x v="1"/>
  </r>
  <r>
    <x v="28"/>
    <x v="106"/>
    <n v="6.2577447335811645"/>
    <x v="3"/>
    <x v="1"/>
  </r>
  <r>
    <x v="29"/>
    <x v="105"/>
    <n v="99.008674101610907"/>
    <x v="3"/>
    <x v="1"/>
  </r>
  <r>
    <x v="29"/>
    <x v="106"/>
    <n v="0.99132589838909546"/>
    <x v="3"/>
    <x v="1"/>
  </r>
  <r>
    <x v="30"/>
    <x v="105"/>
    <n v="58.054522924411401"/>
    <x v="3"/>
    <x v="1"/>
  </r>
  <r>
    <x v="30"/>
    <x v="106"/>
    <n v="41.945477075588599"/>
    <x v="3"/>
    <x v="1"/>
  </r>
  <r>
    <x v="31"/>
    <x v="105"/>
    <n v="98.203221809169762"/>
    <x v="3"/>
    <x v="1"/>
  </r>
  <r>
    <x v="31"/>
    <x v="106"/>
    <n v="1.7967781908302354"/>
    <x v="3"/>
    <x v="1"/>
  </r>
  <r>
    <x v="32"/>
    <x v="105"/>
    <n v="90.396530359355637"/>
    <x v="3"/>
    <x v="1"/>
  </r>
  <r>
    <x v="32"/>
    <x v="106"/>
    <n v="9.6034696406443611"/>
    <x v="3"/>
    <x v="1"/>
  </r>
  <r>
    <x v="33"/>
    <x v="105"/>
    <n v="92.379182156133822"/>
    <x v="3"/>
    <x v="1"/>
  </r>
  <r>
    <x v="33"/>
    <x v="106"/>
    <n v="7.6208178438661713"/>
    <x v="3"/>
    <x v="1"/>
  </r>
  <r>
    <x v="34"/>
    <x v="105"/>
    <n v="0"/>
    <x v="3"/>
    <x v="1"/>
  </r>
  <r>
    <x v="34"/>
    <x v="106"/>
    <n v="0"/>
    <x v="3"/>
    <x v="1"/>
  </r>
  <r>
    <x v="21"/>
    <x v="103"/>
    <n v="45.346320346320347"/>
    <x v="4"/>
    <x v="1"/>
  </r>
  <r>
    <x v="21"/>
    <x v="104"/>
    <n v="24.675324675324674"/>
    <x v="4"/>
    <x v="1"/>
  </r>
  <r>
    <x v="21"/>
    <x v="4"/>
    <n v="29.978354978354979"/>
    <x v="4"/>
    <x v="1"/>
  </r>
  <r>
    <x v="22"/>
    <x v="105"/>
    <n v="96.969696969696969"/>
    <x v="4"/>
    <x v="1"/>
  </r>
  <r>
    <x v="22"/>
    <x v="106"/>
    <n v="3.0303030303030303"/>
    <x v="4"/>
    <x v="1"/>
  </r>
  <r>
    <x v="23"/>
    <x v="105"/>
    <n v="90.367965367965368"/>
    <x v="4"/>
    <x v="1"/>
  </r>
  <r>
    <x v="23"/>
    <x v="106"/>
    <n v="9.6320346320346317"/>
    <x v="4"/>
    <x v="1"/>
  </r>
  <r>
    <x v="24"/>
    <x v="105"/>
    <n v="99.458874458874462"/>
    <x v="4"/>
    <x v="1"/>
  </r>
  <r>
    <x v="24"/>
    <x v="106"/>
    <n v="0.54112554112554112"/>
    <x v="4"/>
    <x v="1"/>
  </r>
  <r>
    <x v="25"/>
    <x v="105"/>
    <n v="99.242424242424249"/>
    <x v="4"/>
    <x v="1"/>
  </r>
  <r>
    <x v="25"/>
    <x v="106"/>
    <n v="0.75757575757575757"/>
    <x v="4"/>
    <x v="1"/>
  </r>
  <r>
    <x v="26"/>
    <x v="105"/>
    <n v="91.666666666666671"/>
    <x v="4"/>
    <x v="1"/>
  </r>
  <r>
    <x v="26"/>
    <x v="106"/>
    <n v="8.3333333333333339"/>
    <x v="4"/>
    <x v="1"/>
  </r>
  <r>
    <x v="27"/>
    <x v="105"/>
    <n v="96.53679653679653"/>
    <x v="4"/>
    <x v="1"/>
  </r>
  <r>
    <x v="27"/>
    <x v="106"/>
    <n v="3.4632034632034632"/>
    <x v="4"/>
    <x v="1"/>
  </r>
  <r>
    <x v="28"/>
    <x v="105"/>
    <n v="95.34632034632034"/>
    <x v="4"/>
    <x v="1"/>
  </r>
  <r>
    <x v="28"/>
    <x v="106"/>
    <n v="4.6536796536796539"/>
    <x v="4"/>
    <x v="1"/>
  </r>
  <r>
    <x v="29"/>
    <x v="105"/>
    <n v="97.402597402597408"/>
    <x v="4"/>
    <x v="1"/>
  </r>
  <r>
    <x v="29"/>
    <x v="106"/>
    <n v="2.5974025974025974"/>
    <x v="4"/>
    <x v="1"/>
  </r>
  <r>
    <x v="30"/>
    <x v="105"/>
    <n v="74.891774891774887"/>
    <x v="4"/>
    <x v="1"/>
  </r>
  <r>
    <x v="30"/>
    <x v="106"/>
    <n v="25.10822510822511"/>
    <x v="4"/>
    <x v="1"/>
  </r>
  <r>
    <x v="31"/>
    <x v="105"/>
    <n v="98.376623376623371"/>
    <x v="4"/>
    <x v="1"/>
  </r>
  <r>
    <x v="31"/>
    <x v="106"/>
    <n v="1.6233766233766234"/>
    <x v="4"/>
    <x v="1"/>
  </r>
  <r>
    <x v="32"/>
    <x v="105"/>
    <n v="94.913419913419915"/>
    <x v="4"/>
    <x v="1"/>
  </r>
  <r>
    <x v="32"/>
    <x v="106"/>
    <n v="5.0865800865800868"/>
    <x v="4"/>
    <x v="1"/>
  </r>
  <r>
    <x v="33"/>
    <x v="105"/>
    <n v="96.53679653679653"/>
    <x v="4"/>
    <x v="1"/>
  </r>
  <r>
    <x v="33"/>
    <x v="106"/>
    <n v="3.4632034632034632"/>
    <x v="4"/>
    <x v="1"/>
  </r>
  <r>
    <x v="34"/>
    <x v="105"/>
    <n v="0"/>
    <x v="4"/>
    <x v="1"/>
  </r>
  <r>
    <x v="34"/>
    <x v="106"/>
    <n v="0"/>
    <x v="4"/>
    <x v="1"/>
  </r>
  <r>
    <x v="21"/>
    <x v="103"/>
    <n v="53.8860103626943"/>
    <x v="5"/>
    <x v="1"/>
  </r>
  <r>
    <x v="21"/>
    <x v="104"/>
    <n v="13.989637305699482"/>
    <x v="5"/>
    <x v="1"/>
  </r>
  <r>
    <x v="21"/>
    <x v="4"/>
    <n v="32.124352331606218"/>
    <x v="5"/>
    <x v="1"/>
  </r>
  <r>
    <x v="22"/>
    <x v="105"/>
    <n v="95.336787564766837"/>
    <x v="5"/>
    <x v="1"/>
  </r>
  <r>
    <x v="22"/>
    <x v="106"/>
    <n v="4.6632124352331603"/>
    <x v="5"/>
    <x v="1"/>
  </r>
  <r>
    <x v="23"/>
    <x v="105"/>
    <n v="90.673575129533674"/>
    <x v="5"/>
    <x v="1"/>
  </r>
  <r>
    <x v="23"/>
    <x v="106"/>
    <n v="9.3264248704663206"/>
    <x v="5"/>
    <x v="1"/>
  </r>
  <r>
    <x v="24"/>
    <x v="105"/>
    <n v="99.481865284974091"/>
    <x v="5"/>
    <x v="1"/>
  </r>
  <r>
    <x v="24"/>
    <x v="106"/>
    <n v="0.51813471502590669"/>
    <x v="5"/>
    <x v="1"/>
  </r>
  <r>
    <x v="25"/>
    <x v="105"/>
    <n v="98.963730569948183"/>
    <x v="5"/>
    <x v="1"/>
  </r>
  <r>
    <x v="25"/>
    <x v="106"/>
    <n v="1.0362694300518134"/>
    <x v="5"/>
    <x v="1"/>
  </r>
  <r>
    <x v="26"/>
    <x v="105"/>
    <n v="88.601036269430054"/>
    <x v="5"/>
    <x v="1"/>
  </r>
  <r>
    <x v="26"/>
    <x v="106"/>
    <n v="11.398963730569948"/>
    <x v="5"/>
    <x v="1"/>
  </r>
  <r>
    <x v="27"/>
    <x v="105"/>
    <n v="96.373056994818654"/>
    <x v="5"/>
    <x v="1"/>
  </r>
  <r>
    <x v="27"/>
    <x v="106"/>
    <n v="3.6269430051813472"/>
    <x v="5"/>
    <x v="1"/>
  </r>
  <r>
    <x v="28"/>
    <x v="105"/>
    <n v="93.264248704663217"/>
    <x v="5"/>
    <x v="1"/>
  </r>
  <r>
    <x v="28"/>
    <x v="106"/>
    <n v="6.7357512953367875"/>
    <x v="5"/>
    <x v="1"/>
  </r>
  <r>
    <x v="29"/>
    <x v="105"/>
    <n v="97.409326424870471"/>
    <x v="5"/>
    <x v="1"/>
  </r>
  <r>
    <x v="29"/>
    <x v="106"/>
    <n v="2.5906735751295336"/>
    <x v="5"/>
    <x v="1"/>
  </r>
  <r>
    <x v="30"/>
    <x v="105"/>
    <n v="62.176165803108809"/>
    <x v="5"/>
    <x v="1"/>
  </r>
  <r>
    <x v="30"/>
    <x v="106"/>
    <n v="37.823834196891191"/>
    <x v="5"/>
    <x v="1"/>
  </r>
  <r>
    <x v="31"/>
    <x v="105"/>
    <n v="98.445595854922274"/>
    <x v="5"/>
    <x v="1"/>
  </r>
  <r>
    <x v="31"/>
    <x v="106"/>
    <n v="1.5544041450777202"/>
    <x v="5"/>
    <x v="1"/>
  </r>
  <r>
    <x v="32"/>
    <x v="105"/>
    <n v="94.30051813471502"/>
    <x v="5"/>
    <x v="1"/>
  </r>
  <r>
    <x v="32"/>
    <x v="106"/>
    <n v="5.6994818652849739"/>
    <x v="5"/>
    <x v="1"/>
  </r>
  <r>
    <x v="33"/>
    <x v="105"/>
    <n v="93.782383419689126"/>
    <x v="5"/>
    <x v="1"/>
  </r>
  <r>
    <x v="33"/>
    <x v="106"/>
    <n v="6.2176165803108807"/>
    <x v="5"/>
    <x v="1"/>
  </r>
  <r>
    <x v="34"/>
    <x v="105"/>
    <n v="0"/>
    <x v="5"/>
    <x v="1"/>
  </r>
  <r>
    <x v="34"/>
    <x v="106"/>
    <n v="0"/>
    <x v="5"/>
    <x v="1"/>
  </r>
  <r>
    <x v="21"/>
    <x v="103"/>
    <n v="43.75"/>
    <x v="6"/>
    <x v="1"/>
  </r>
  <r>
    <x v="21"/>
    <x v="104"/>
    <n v="23.125"/>
    <x v="6"/>
    <x v="1"/>
  </r>
  <r>
    <x v="21"/>
    <x v="4"/>
    <n v="33.125"/>
    <x v="6"/>
    <x v="1"/>
  </r>
  <r>
    <x v="22"/>
    <x v="105"/>
    <n v="96.875"/>
    <x v="6"/>
    <x v="1"/>
  </r>
  <r>
    <x v="22"/>
    <x v="106"/>
    <n v="3.125"/>
    <x v="6"/>
    <x v="1"/>
  </r>
  <r>
    <x v="23"/>
    <x v="105"/>
    <n v="95"/>
    <x v="6"/>
    <x v="1"/>
  </r>
  <r>
    <x v="23"/>
    <x v="106"/>
    <n v="5"/>
    <x v="6"/>
    <x v="1"/>
  </r>
  <r>
    <x v="24"/>
    <x v="105"/>
    <n v="98.75"/>
    <x v="6"/>
    <x v="1"/>
  </r>
  <r>
    <x v="24"/>
    <x v="106"/>
    <n v="1.25"/>
    <x v="6"/>
    <x v="1"/>
  </r>
  <r>
    <x v="25"/>
    <x v="105"/>
    <n v="98.75"/>
    <x v="6"/>
    <x v="1"/>
  </r>
  <r>
    <x v="25"/>
    <x v="106"/>
    <n v="1.25"/>
    <x v="6"/>
    <x v="1"/>
  </r>
  <r>
    <x v="26"/>
    <x v="105"/>
    <n v="92.5"/>
    <x v="6"/>
    <x v="1"/>
  </r>
  <r>
    <x v="26"/>
    <x v="106"/>
    <n v="7.5"/>
    <x v="6"/>
    <x v="1"/>
  </r>
  <r>
    <x v="27"/>
    <x v="105"/>
    <n v="94.375"/>
    <x v="6"/>
    <x v="1"/>
  </r>
  <r>
    <x v="27"/>
    <x v="106"/>
    <n v="5.625"/>
    <x v="6"/>
    <x v="1"/>
  </r>
  <r>
    <x v="28"/>
    <x v="105"/>
    <n v="95.625"/>
    <x v="6"/>
    <x v="1"/>
  </r>
  <r>
    <x v="28"/>
    <x v="106"/>
    <n v="4.375"/>
    <x v="6"/>
    <x v="1"/>
  </r>
  <r>
    <x v="29"/>
    <x v="105"/>
    <n v="98.75"/>
    <x v="6"/>
    <x v="1"/>
  </r>
  <r>
    <x v="29"/>
    <x v="106"/>
    <n v="1.25"/>
    <x v="6"/>
    <x v="1"/>
  </r>
  <r>
    <x v="30"/>
    <x v="105"/>
    <n v="76.875"/>
    <x v="6"/>
    <x v="1"/>
  </r>
  <r>
    <x v="30"/>
    <x v="106"/>
    <n v="23.125"/>
    <x v="6"/>
    <x v="1"/>
  </r>
  <r>
    <x v="31"/>
    <x v="105"/>
    <n v="96.25"/>
    <x v="6"/>
    <x v="1"/>
  </r>
  <r>
    <x v="31"/>
    <x v="106"/>
    <n v="3.75"/>
    <x v="6"/>
    <x v="1"/>
  </r>
  <r>
    <x v="32"/>
    <x v="105"/>
    <n v="95.625"/>
    <x v="6"/>
    <x v="1"/>
  </r>
  <r>
    <x v="32"/>
    <x v="106"/>
    <n v="4.375"/>
    <x v="6"/>
    <x v="1"/>
  </r>
  <r>
    <x v="33"/>
    <x v="105"/>
    <n v="96.25"/>
    <x v="6"/>
    <x v="1"/>
  </r>
  <r>
    <x v="33"/>
    <x v="106"/>
    <n v="3.75"/>
    <x v="6"/>
    <x v="1"/>
  </r>
  <r>
    <x v="34"/>
    <x v="105"/>
    <n v="0"/>
    <x v="6"/>
    <x v="1"/>
  </r>
  <r>
    <x v="34"/>
    <x v="106"/>
    <n v="0"/>
    <x v="6"/>
    <x v="1"/>
  </r>
  <r>
    <x v="21"/>
    <x v="103"/>
    <n v="36.577181208053695"/>
    <x v="7"/>
    <x v="1"/>
  </r>
  <r>
    <x v="21"/>
    <x v="104"/>
    <n v="30.872483221476511"/>
    <x v="7"/>
    <x v="1"/>
  </r>
  <r>
    <x v="21"/>
    <x v="4"/>
    <n v="32.550335570469798"/>
    <x v="7"/>
    <x v="1"/>
  </r>
  <r>
    <x v="22"/>
    <x v="105"/>
    <n v="98.322147651006716"/>
    <x v="7"/>
    <x v="1"/>
  </r>
  <r>
    <x v="22"/>
    <x v="106"/>
    <n v="1.6778523489932886"/>
    <x v="7"/>
    <x v="1"/>
  </r>
  <r>
    <x v="23"/>
    <x v="105"/>
    <n v="92.281879194630875"/>
    <x v="7"/>
    <x v="1"/>
  </r>
  <r>
    <x v="23"/>
    <x v="106"/>
    <n v="7.7181208053691277"/>
    <x v="7"/>
    <x v="1"/>
  </r>
  <r>
    <x v="24"/>
    <x v="105"/>
    <n v="99.664429530201346"/>
    <x v="7"/>
    <x v="1"/>
  </r>
  <r>
    <x v="24"/>
    <x v="106"/>
    <n v="0.33557046979865773"/>
    <x v="7"/>
    <x v="1"/>
  </r>
  <r>
    <x v="25"/>
    <x v="105"/>
    <n v="99.664429530201346"/>
    <x v="7"/>
    <x v="1"/>
  </r>
  <r>
    <x v="25"/>
    <x v="106"/>
    <n v="0.33557046979865773"/>
    <x v="7"/>
    <x v="1"/>
  </r>
  <r>
    <x v="26"/>
    <x v="105"/>
    <n v="94.295302013422813"/>
    <x v="7"/>
    <x v="1"/>
  </r>
  <r>
    <x v="26"/>
    <x v="106"/>
    <n v="5.7046979865771812"/>
    <x v="7"/>
    <x v="1"/>
  </r>
  <r>
    <x v="27"/>
    <x v="105"/>
    <n v="96.644295302013418"/>
    <x v="7"/>
    <x v="1"/>
  </r>
  <r>
    <x v="27"/>
    <x v="106"/>
    <n v="3.3557046979865772"/>
    <x v="7"/>
    <x v="1"/>
  </r>
  <r>
    <x v="28"/>
    <x v="105"/>
    <n v="98.322147651006716"/>
    <x v="7"/>
    <x v="1"/>
  </r>
  <r>
    <x v="28"/>
    <x v="106"/>
    <n v="1.6778523489932886"/>
    <x v="7"/>
    <x v="1"/>
  </r>
  <r>
    <x v="29"/>
    <x v="105"/>
    <n v="98.322147651006716"/>
    <x v="7"/>
    <x v="1"/>
  </r>
  <r>
    <x v="29"/>
    <x v="106"/>
    <n v="1.6778523489932886"/>
    <x v="7"/>
    <x v="1"/>
  </r>
  <r>
    <x v="30"/>
    <x v="105"/>
    <n v="78.523489932885909"/>
    <x v="7"/>
    <x v="1"/>
  </r>
  <r>
    <x v="30"/>
    <x v="106"/>
    <n v="21.476510067114095"/>
    <x v="7"/>
    <x v="1"/>
  </r>
  <r>
    <x v="31"/>
    <x v="105"/>
    <n v="98.993288590604024"/>
    <x v="7"/>
    <x v="1"/>
  </r>
  <r>
    <x v="31"/>
    <x v="106"/>
    <n v="1.0067114093959733"/>
    <x v="7"/>
    <x v="1"/>
  </r>
  <r>
    <x v="32"/>
    <x v="105"/>
    <n v="97.651006711409394"/>
    <x v="7"/>
    <x v="1"/>
  </r>
  <r>
    <x v="32"/>
    <x v="106"/>
    <n v="2.348993288590604"/>
    <x v="7"/>
    <x v="1"/>
  </r>
  <r>
    <x v="33"/>
    <x v="105"/>
    <n v="97.986577181208048"/>
    <x v="7"/>
    <x v="1"/>
  </r>
  <r>
    <x v="33"/>
    <x v="106"/>
    <n v="2.0134228187919465"/>
    <x v="7"/>
    <x v="1"/>
  </r>
  <r>
    <x v="34"/>
    <x v="105"/>
    <n v="0"/>
    <x v="7"/>
    <x v="1"/>
  </r>
  <r>
    <x v="34"/>
    <x v="106"/>
    <n v="0"/>
    <x v="7"/>
    <x v="1"/>
  </r>
  <r>
    <x v="21"/>
    <x v="103"/>
    <n v="49.816849816849818"/>
    <x v="8"/>
    <x v="1"/>
  </r>
  <r>
    <x v="21"/>
    <x v="104"/>
    <n v="26.373626373626372"/>
    <x v="8"/>
    <x v="1"/>
  </r>
  <r>
    <x v="21"/>
    <x v="4"/>
    <n v="23.80952380952381"/>
    <x v="8"/>
    <x v="1"/>
  </r>
  <r>
    <x v="22"/>
    <x v="105"/>
    <n v="96.703296703296701"/>
    <x v="8"/>
    <x v="1"/>
  </r>
  <r>
    <x v="22"/>
    <x v="106"/>
    <n v="3.2967032967032965"/>
    <x v="8"/>
    <x v="1"/>
  </r>
  <r>
    <x v="23"/>
    <x v="105"/>
    <n v="85.347985347985343"/>
    <x v="8"/>
    <x v="1"/>
  </r>
  <r>
    <x v="23"/>
    <x v="106"/>
    <n v="14.652014652014651"/>
    <x v="8"/>
    <x v="1"/>
  </r>
  <r>
    <x v="24"/>
    <x v="105"/>
    <n v="99.633699633699635"/>
    <x v="8"/>
    <x v="1"/>
  </r>
  <r>
    <x v="24"/>
    <x v="106"/>
    <n v="0.36630036630036628"/>
    <x v="8"/>
    <x v="1"/>
  </r>
  <r>
    <x v="25"/>
    <x v="105"/>
    <n v="99.26739926739927"/>
    <x v="8"/>
    <x v="1"/>
  </r>
  <r>
    <x v="25"/>
    <x v="106"/>
    <n v="0.73260073260073255"/>
    <x v="8"/>
    <x v="1"/>
  </r>
  <r>
    <x v="26"/>
    <x v="105"/>
    <n v="90.476190476190482"/>
    <x v="8"/>
    <x v="1"/>
  </r>
  <r>
    <x v="26"/>
    <x v="106"/>
    <n v="9.5238095238095237"/>
    <x v="8"/>
    <x v="1"/>
  </r>
  <r>
    <x v="27"/>
    <x v="105"/>
    <n v="97.802197802197796"/>
    <x v="8"/>
    <x v="1"/>
  </r>
  <r>
    <x v="27"/>
    <x v="106"/>
    <n v="2.197802197802198"/>
    <x v="8"/>
    <x v="1"/>
  </r>
  <r>
    <x v="28"/>
    <x v="105"/>
    <n v="93.406593406593402"/>
    <x v="8"/>
    <x v="1"/>
  </r>
  <r>
    <x v="28"/>
    <x v="106"/>
    <n v="6.5934065934065931"/>
    <x v="8"/>
    <x v="1"/>
  </r>
  <r>
    <x v="29"/>
    <x v="105"/>
    <n v="95.604395604395606"/>
    <x v="8"/>
    <x v="1"/>
  </r>
  <r>
    <x v="29"/>
    <x v="106"/>
    <n v="4.395604395604396"/>
    <x v="8"/>
    <x v="1"/>
  </r>
  <r>
    <x v="30"/>
    <x v="105"/>
    <n v="78.754578754578759"/>
    <x v="8"/>
    <x v="1"/>
  </r>
  <r>
    <x v="30"/>
    <x v="106"/>
    <n v="21.245421245421245"/>
    <x v="8"/>
    <x v="1"/>
  </r>
  <r>
    <x v="31"/>
    <x v="105"/>
    <n v="98.901098901098905"/>
    <x v="8"/>
    <x v="1"/>
  </r>
  <r>
    <x v="31"/>
    <x v="106"/>
    <n v="1.098901098901099"/>
    <x v="8"/>
    <x v="1"/>
  </r>
  <r>
    <x v="32"/>
    <x v="105"/>
    <n v="91.941391941391942"/>
    <x v="8"/>
    <x v="1"/>
  </r>
  <r>
    <x v="32"/>
    <x v="106"/>
    <n v="8.0586080586080584"/>
    <x v="8"/>
    <x v="1"/>
  </r>
  <r>
    <x v="33"/>
    <x v="105"/>
    <n v="97.069597069597066"/>
    <x v="8"/>
    <x v="1"/>
  </r>
  <r>
    <x v="33"/>
    <x v="106"/>
    <n v="2.9304029304029302"/>
    <x v="8"/>
    <x v="1"/>
  </r>
  <r>
    <x v="34"/>
    <x v="105"/>
    <n v="0"/>
    <x v="8"/>
    <x v="1"/>
  </r>
  <r>
    <x v="34"/>
    <x v="106"/>
    <n v="0"/>
    <x v="8"/>
    <x v="1"/>
  </r>
  <r>
    <x v="21"/>
    <x v="103"/>
    <n v="49.709302325581397"/>
    <x v="9"/>
    <x v="1"/>
  </r>
  <r>
    <x v="21"/>
    <x v="104"/>
    <n v="26.453488372093023"/>
    <x v="9"/>
    <x v="1"/>
  </r>
  <r>
    <x v="21"/>
    <x v="4"/>
    <n v="23.837209302325583"/>
    <x v="9"/>
    <x v="1"/>
  </r>
  <r>
    <x v="22"/>
    <x v="105"/>
    <n v="98.255813953488371"/>
    <x v="9"/>
    <x v="1"/>
  </r>
  <r>
    <x v="22"/>
    <x v="106"/>
    <n v="1.7441860465116279"/>
    <x v="9"/>
    <x v="1"/>
  </r>
  <r>
    <x v="23"/>
    <x v="105"/>
    <n v="79.941860465116278"/>
    <x v="9"/>
    <x v="1"/>
  </r>
  <r>
    <x v="23"/>
    <x v="106"/>
    <n v="20.058139534883722"/>
    <x v="9"/>
    <x v="1"/>
  </r>
  <r>
    <x v="24"/>
    <x v="105"/>
    <n v="98.54651162790698"/>
    <x v="9"/>
    <x v="1"/>
  </r>
  <r>
    <x v="24"/>
    <x v="106"/>
    <n v="1.4534883720930232"/>
    <x v="9"/>
    <x v="1"/>
  </r>
  <r>
    <x v="25"/>
    <x v="105"/>
    <n v="98.54651162790698"/>
    <x v="9"/>
    <x v="1"/>
  </r>
  <r>
    <x v="25"/>
    <x v="106"/>
    <n v="1.4534883720930232"/>
    <x v="9"/>
    <x v="1"/>
  </r>
  <r>
    <x v="26"/>
    <x v="105"/>
    <n v="86.627906976744185"/>
    <x v="9"/>
    <x v="1"/>
  </r>
  <r>
    <x v="26"/>
    <x v="106"/>
    <n v="13.372093023255815"/>
    <x v="9"/>
    <x v="1"/>
  </r>
  <r>
    <x v="27"/>
    <x v="105"/>
    <n v="97.965116279069761"/>
    <x v="9"/>
    <x v="1"/>
  </r>
  <r>
    <x v="27"/>
    <x v="106"/>
    <n v="2.0348837209302326"/>
    <x v="9"/>
    <x v="1"/>
  </r>
  <r>
    <x v="28"/>
    <x v="105"/>
    <n v="96.511627906976742"/>
    <x v="9"/>
    <x v="1"/>
  </r>
  <r>
    <x v="28"/>
    <x v="106"/>
    <n v="3.4883720930232558"/>
    <x v="9"/>
    <x v="1"/>
  </r>
  <r>
    <x v="29"/>
    <x v="105"/>
    <n v="98.837209302325576"/>
    <x v="9"/>
    <x v="1"/>
  </r>
  <r>
    <x v="29"/>
    <x v="106"/>
    <n v="1.1627906976744187"/>
    <x v="9"/>
    <x v="1"/>
  </r>
  <r>
    <x v="30"/>
    <x v="105"/>
    <n v="80.813953488372093"/>
    <x v="9"/>
    <x v="1"/>
  </r>
  <r>
    <x v="30"/>
    <x v="106"/>
    <n v="19.186046511627907"/>
    <x v="9"/>
    <x v="1"/>
  </r>
  <r>
    <x v="31"/>
    <x v="105"/>
    <n v="98.255813953488371"/>
    <x v="9"/>
    <x v="1"/>
  </r>
  <r>
    <x v="31"/>
    <x v="106"/>
    <n v="1.7441860465116279"/>
    <x v="9"/>
    <x v="1"/>
  </r>
  <r>
    <x v="32"/>
    <x v="105"/>
    <n v="96.220930232558146"/>
    <x v="9"/>
    <x v="1"/>
  </r>
  <r>
    <x v="32"/>
    <x v="106"/>
    <n v="3.7790697674418605"/>
    <x v="9"/>
    <x v="1"/>
  </r>
  <r>
    <x v="33"/>
    <x v="105"/>
    <n v="96.511627906976742"/>
    <x v="9"/>
    <x v="1"/>
  </r>
  <r>
    <x v="33"/>
    <x v="106"/>
    <n v="3.4883720930232558"/>
    <x v="9"/>
    <x v="1"/>
  </r>
  <r>
    <x v="34"/>
    <x v="105"/>
    <n v="0"/>
    <x v="9"/>
    <x v="1"/>
  </r>
  <r>
    <x v="34"/>
    <x v="106"/>
    <n v="0"/>
    <x v="9"/>
    <x v="1"/>
  </r>
  <r>
    <x v="21"/>
    <x v="103"/>
    <n v="69.230769230769226"/>
    <x v="10"/>
    <x v="1"/>
  </r>
  <r>
    <x v="21"/>
    <x v="104"/>
    <n v="13.765182186234817"/>
    <x v="10"/>
    <x v="1"/>
  </r>
  <r>
    <x v="21"/>
    <x v="4"/>
    <n v="17.004048582995953"/>
    <x v="10"/>
    <x v="1"/>
  </r>
  <r>
    <x v="22"/>
    <x v="105"/>
    <n v="95.951417004048579"/>
    <x v="10"/>
    <x v="1"/>
  </r>
  <r>
    <x v="22"/>
    <x v="106"/>
    <n v="4.048582995951417"/>
    <x v="10"/>
    <x v="1"/>
  </r>
  <r>
    <x v="23"/>
    <x v="105"/>
    <n v="82.995951417004051"/>
    <x v="10"/>
    <x v="1"/>
  </r>
  <r>
    <x v="23"/>
    <x v="106"/>
    <n v="17.004048582995953"/>
    <x v="10"/>
    <x v="1"/>
  </r>
  <r>
    <x v="24"/>
    <x v="105"/>
    <n v="98.785425101214571"/>
    <x v="10"/>
    <x v="1"/>
  </r>
  <r>
    <x v="24"/>
    <x v="106"/>
    <n v="1.214574898785425"/>
    <x v="10"/>
    <x v="1"/>
  </r>
  <r>
    <x v="25"/>
    <x v="105"/>
    <n v="94.331983805668017"/>
    <x v="10"/>
    <x v="1"/>
  </r>
  <r>
    <x v="25"/>
    <x v="106"/>
    <n v="5.668016194331984"/>
    <x v="10"/>
    <x v="1"/>
  </r>
  <r>
    <x v="26"/>
    <x v="105"/>
    <n v="81.376518218623488"/>
    <x v="10"/>
    <x v="1"/>
  </r>
  <r>
    <x v="26"/>
    <x v="106"/>
    <n v="18.623481781376519"/>
    <x v="10"/>
    <x v="1"/>
  </r>
  <r>
    <x v="27"/>
    <x v="105"/>
    <n v="93.927125506072869"/>
    <x v="10"/>
    <x v="1"/>
  </r>
  <r>
    <x v="27"/>
    <x v="106"/>
    <n v="6.0728744939271255"/>
    <x v="10"/>
    <x v="1"/>
  </r>
  <r>
    <x v="28"/>
    <x v="105"/>
    <n v="94.331983805668017"/>
    <x v="10"/>
    <x v="1"/>
  </r>
  <r>
    <x v="28"/>
    <x v="106"/>
    <n v="5.668016194331984"/>
    <x v="10"/>
    <x v="1"/>
  </r>
  <r>
    <x v="29"/>
    <x v="105"/>
    <n v="97.570850202429156"/>
    <x v="10"/>
    <x v="1"/>
  </r>
  <r>
    <x v="29"/>
    <x v="106"/>
    <n v="2.42914979757085"/>
    <x v="10"/>
    <x v="1"/>
  </r>
  <r>
    <x v="30"/>
    <x v="105"/>
    <n v="70.040485829959508"/>
    <x v="10"/>
    <x v="1"/>
  </r>
  <r>
    <x v="30"/>
    <x v="106"/>
    <n v="29.959514170040485"/>
    <x v="10"/>
    <x v="1"/>
  </r>
  <r>
    <x v="31"/>
    <x v="105"/>
    <n v="96.761133603238861"/>
    <x v="10"/>
    <x v="1"/>
  </r>
  <r>
    <x v="31"/>
    <x v="106"/>
    <n v="3.2388663967611335"/>
    <x v="10"/>
    <x v="1"/>
  </r>
  <r>
    <x v="32"/>
    <x v="105"/>
    <n v="84.615384615384613"/>
    <x v="10"/>
    <x v="1"/>
  </r>
  <r>
    <x v="32"/>
    <x v="106"/>
    <n v="15.384615384615385"/>
    <x v="10"/>
    <x v="1"/>
  </r>
  <r>
    <x v="33"/>
    <x v="105"/>
    <n v="93.927125506072869"/>
    <x v="10"/>
    <x v="1"/>
  </r>
  <r>
    <x v="33"/>
    <x v="106"/>
    <n v="6.0728744939271255"/>
    <x v="10"/>
    <x v="1"/>
  </r>
  <r>
    <x v="34"/>
    <x v="105"/>
    <n v="0"/>
    <x v="10"/>
    <x v="1"/>
  </r>
  <r>
    <x v="34"/>
    <x v="106"/>
    <n v="0"/>
    <x v="10"/>
    <x v="1"/>
  </r>
  <r>
    <x v="21"/>
    <x v="103"/>
    <n v="52.592592592592595"/>
    <x v="11"/>
    <x v="1"/>
  </r>
  <r>
    <x v="21"/>
    <x v="104"/>
    <n v="27.777777777777779"/>
    <x v="11"/>
    <x v="1"/>
  </r>
  <r>
    <x v="21"/>
    <x v="4"/>
    <n v="19.62962962962963"/>
    <x v="11"/>
    <x v="1"/>
  </r>
  <r>
    <x v="22"/>
    <x v="105"/>
    <n v="98.518518518518519"/>
    <x v="11"/>
    <x v="1"/>
  </r>
  <r>
    <x v="22"/>
    <x v="106"/>
    <n v="1.4814814814814814"/>
    <x v="11"/>
    <x v="1"/>
  </r>
  <r>
    <x v="23"/>
    <x v="105"/>
    <n v="85.555555555555557"/>
    <x v="11"/>
    <x v="1"/>
  </r>
  <r>
    <x v="23"/>
    <x v="106"/>
    <n v="14.444444444444445"/>
    <x v="11"/>
    <x v="1"/>
  </r>
  <r>
    <x v="24"/>
    <x v="105"/>
    <n v="98.888888888888886"/>
    <x v="11"/>
    <x v="1"/>
  </r>
  <r>
    <x v="24"/>
    <x v="106"/>
    <n v="1.1111111111111112"/>
    <x v="11"/>
    <x v="1"/>
  </r>
  <r>
    <x v="25"/>
    <x v="105"/>
    <n v="98.518518518518519"/>
    <x v="11"/>
    <x v="1"/>
  </r>
  <r>
    <x v="25"/>
    <x v="106"/>
    <n v="1.4814814814814814"/>
    <x v="11"/>
    <x v="1"/>
  </r>
  <r>
    <x v="26"/>
    <x v="105"/>
    <n v="78.888888888888886"/>
    <x v="11"/>
    <x v="1"/>
  </r>
  <r>
    <x v="26"/>
    <x v="106"/>
    <n v="21.111111111111111"/>
    <x v="11"/>
    <x v="1"/>
  </r>
  <r>
    <x v="27"/>
    <x v="105"/>
    <n v="94.444444444444443"/>
    <x v="11"/>
    <x v="1"/>
  </r>
  <r>
    <x v="27"/>
    <x v="106"/>
    <n v="5.5555555555555554"/>
    <x v="11"/>
    <x v="1"/>
  </r>
  <r>
    <x v="28"/>
    <x v="105"/>
    <n v="97.407407407407405"/>
    <x v="11"/>
    <x v="1"/>
  </r>
  <r>
    <x v="28"/>
    <x v="106"/>
    <n v="2.5925925925925926"/>
    <x v="11"/>
    <x v="1"/>
  </r>
  <r>
    <x v="29"/>
    <x v="105"/>
    <n v="98.148148148148152"/>
    <x v="11"/>
    <x v="1"/>
  </r>
  <r>
    <x v="29"/>
    <x v="106"/>
    <n v="1.8518518518518519"/>
    <x v="11"/>
    <x v="1"/>
  </r>
  <r>
    <x v="30"/>
    <x v="105"/>
    <n v="84.81481481481481"/>
    <x v="11"/>
    <x v="1"/>
  </r>
  <r>
    <x v="30"/>
    <x v="106"/>
    <n v="15.185185185185185"/>
    <x v="11"/>
    <x v="1"/>
  </r>
  <r>
    <x v="31"/>
    <x v="105"/>
    <n v="99.259259259259252"/>
    <x v="11"/>
    <x v="1"/>
  </r>
  <r>
    <x v="31"/>
    <x v="106"/>
    <n v="0.7407407407407407"/>
    <x v="11"/>
    <x v="1"/>
  </r>
  <r>
    <x v="32"/>
    <x v="105"/>
    <n v="95.18518518518519"/>
    <x v="11"/>
    <x v="1"/>
  </r>
  <r>
    <x v="32"/>
    <x v="106"/>
    <n v="4.8148148148148149"/>
    <x v="11"/>
    <x v="1"/>
  </r>
  <r>
    <x v="33"/>
    <x v="105"/>
    <n v="96.296296296296291"/>
    <x v="11"/>
    <x v="1"/>
  </r>
  <r>
    <x v="33"/>
    <x v="106"/>
    <n v="3.7037037037037037"/>
    <x v="11"/>
    <x v="1"/>
  </r>
  <r>
    <x v="34"/>
    <x v="105"/>
    <n v="0"/>
    <x v="11"/>
    <x v="1"/>
  </r>
  <r>
    <x v="34"/>
    <x v="106"/>
    <n v="0"/>
    <x v="11"/>
    <x v="1"/>
  </r>
  <r>
    <x v="21"/>
    <x v="103"/>
    <n v="65.646258503401356"/>
    <x v="12"/>
    <x v="1"/>
  </r>
  <r>
    <x v="21"/>
    <x v="104"/>
    <n v="11.904761904761905"/>
    <x v="12"/>
    <x v="1"/>
  </r>
  <r>
    <x v="21"/>
    <x v="4"/>
    <n v="22.448979591836736"/>
    <x v="12"/>
    <x v="1"/>
  </r>
  <r>
    <x v="22"/>
    <x v="105"/>
    <n v="97.959183673469383"/>
    <x v="12"/>
    <x v="1"/>
  </r>
  <r>
    <x v="22"/>
    <x v="106"/>
    <n v="2.0408163265306123"/>
    <x v="12"/>
    <x v="1"/>
  </r>
  <r>
    <x v="23"/>
    <x v="105"/>
    <n v="89.455782312925166"/>
    <x v="12"/>
    <x v="1"/>
  </r>
  <r>
    <x v="23"/>
    <x v="106"/>
    <n v="10.544217687074831"/>
    <x v="12"/>
    <x v="1"/>
  </r>
  <r>
    <x v="24"/>
    <x v="105"/>
    <n v="96.258503401360542"/>
    <x v="12"/>
    <x v="1"/>
  </r>
  <r>
    <x v="24"/>
    <x v="106"/>
    <n v="3.7414965986394559"/>
    <x v="12"/>
    <x v="1"/>
  </r>
  <r>
    <x v="25"/>
    <x v="105"/>
    <n v="96.938775510204081"/>
    <x v="12"/>
    <x v="1"/>
  </r>
  <r>
    <x v="25"/>
    <x v="106"/>
    <n v="3.0612244897959182"/>
    <x v="12"/>
    <x v="1"/>
  </r>
  <r>
    <x v="26"/>
    <x v="105"/>
    <n v="67.006802721088434"/>
    <x v="12"/>
    <x v="1"/>
  </r>
  <r>
    <x v="26"/>
    <x v="106"/>
    <n v="32.993197278911566"/>
    <x v="12"/>
    <x v="1"/>
  </r>
  <r>
    <x v="27"/>
    <x v="105"/>
    <n v="91.496598639455783"/>
    <x v="12"/>
    <x v="1"/>
  </r>
  <r>
    <x v="27"/>
    <x v="106"/>
    <n v="8.5034013605442169"/>
    <x v="12"/>
    <x v="1"/>
  </r>
  <r>
    <x v="28"/>
    <x v="105"/>
    <n v="93.877551020408163"/>
    <x v="12"/>
    <x v="1"/>
  </r>
  <r>
    <x v="28"/>
    <x v="106"/>
    <n v="6.1224489795918364"/>
    <x v="12"/>
    <x v="1"/>
  </r>
  <r>
    <x v="29"/>
    <x v="105"/>
    <n v="97.959183673469383"/>
    <x v="12"/>
    <x v="1"/>
  </r>
  <r>
    <x v="29"/>
    <x v="106"/>
    <n v="2.0408163265306123"/>
    <x v="12"/>
    <x v="1"/>
  </r>
  <r>
    <x v="30"/>
    <x v="105"/>
    <n v="71.428571428571431"/>
    <x v="12"/>
    <x v="1"/>
  </r>
  <r>
    <x v="30"/>
    <x v="106"/>
    <n v="28.571428571428573"/>
    <x v="12"/>
    <x v="1"/>
  </r>
  <r>
    <x v="31"/>
    <x v="105"/>
    <n v="98.639455782312922"/>
    <x v="12"/>
    <x v="1"/>
  </r>
  <r>
    <x v="31"/>
    <x v="106"/>
    <n v="1.3605442176870748"/>
    <x v="12"/>
    <x v="1"/>
  </r>
  <r>
    <x v="32"/>
    <x v="105"/>
    <n v="93.877551020408163"/>
    <x v="12"/>
    <x v="1"/>
  </r>
  <r>
    <x v="32"/>
    <x v="106"/>
    <n v="6.1224489795918364"/>
    <x v="12"/>
    <x v="1"/>
  </r>
  <r>
    <x v="33"/>
    <x v="105"/>
    <n v="91.496598639455783"/>
    <x v="12"/>
    <x v="1"/>
  </r>
  <r>
    <x v="33"/>
    <x v="106"/>
    <n v="8.5034013605442169"/>
    <x v="12"/>
    <x v="1"/>
  </r>
  <r>
    <x v="34"/>
    <x v="105"/>
    <n v="0"/>
    <x v="12"/>
    <x v="1"/>
  </r>
  <r>
    <x v="34"/>
    <x v="106"/>
    <n v="0"/>
    <x v="12"/>
    <x v="1"/>
  </r>
  <r>
    <x v="21"/>
    <x v="103"/>
    <n v="71.794871794871796"/>
    <x v="13"/>
    <x v="1"/>
  </r>
  <r>
    <x v="21"/>
    <x v="104"/>
    <n v="15.384615384615385"/>
    <x v="13"/>
    <x v="1"/>
  </r>
  <r>
    <x v="21"/>
    <x v="4"/>
    <n v="12.820512820512821"/>
    <x v="13"/>
    <x v="1"/>
  </r>
  <r>
    <x v="22"/>
    <x v="105"/>
    <n v="95.512820512820511"/>
    <x v="13"/>
    <x v="1"/>
  </r>
  <r>
    <x v="22"/>
    <x v="106"/>
    <n v="4.4871794871794872"/>
    <x v="13"/>
    <x v="1"/>
  </r>
  <r>
    <x v="23"/>
    <x v="105"/>
    <n v="78.84615384615384"/>
    <x v="13"/>
    <x v="1"/>
  </r>
  <r>
    <x v="23"/>
    <x v="106"/>
    <n v="21.153846153846153"/>
    <x v="13"/>
    <x v="1"/>
  </r>
  <r>
    <x v="24"/>
    <x v="105"/>
    <n v="98.717948717948715"/>
    <x v="13"/>
    <x v="1"/>
  </r>
  <r>
    <x v="24"/>
    <x v="106"/>
    <n v="1.2820512820512822"/>
    <x v="13"/>
    <x v="1"/>
  </r>
  <r>
    <x v="25"/>
    <x v="105"/>
    <n v="95.512820512820511"/>
    <x v="13"/>
    <x v="1"/>
  </r>
  <r>
    <x v="25"/>
    <x v="106"/>
    <n v="4.4871794871794872"/>
    <x v="13"/>
    <x v="1"/>
  </r>
  <r>
    <x v="26"/>
    <x v="105"/>
    <n v="72.435897435897431"/>
    <x v="13"/>
    <x v="1"/>
  </r>
  <r>
    <x v="26"/>
    <x v="106"/>
    <n v="27.564102564102566"/>
    <x v="13"/>
    <x v="1"/>
  </r>
  <r>
    <x v="27"/>
    <x v="105"/>
    <n v="92.948717948717942"/>
    <x v="13"/>
    <x v="1"/>
  </r>
  <r>
    <x v="27"/>
    <x v="106"/>
    <n v="7.0512820512820511"/>
    <x v="13"/>
    <x v="1"/>
  </r>
  <r>
    <x v="28"/>
    <x v="105"/>
    <n v="94.230769230769226"/>
    <x v="13"/>
    <x v="1"/>
  </r>
  <r>
    <x v="28"/>
    <x v="106"/>
    <n v="5.7692307692307692"/>
    <x v="13"/>
    <x v="1"/>
  </r>
  <r>
    <x v="29"/>
    <x v="105"/>
    <n v="98.07692307692308"/>
    <x v="13"/>
    <x v="1"/>
  </r>
  <r>
    <x v="29"/>
    <x v="106"/>
    <n v="1.9230769230769231"/>
    <x v="13"/>
    <x v="1"/>
  </r>
  <r>
    <x v="30"/>
    <x v="105"/>
    <n v="61.53846153846154"/>
    <x v="13"/>
    <x v="1"/>
  </r>
  <r>
    <x v="30"/>
    <x v="106"/>
    <n v="38.46153846153846"/>
    <x v="13"/>
    <x v="1"/>
  </r>
  <r>
    <x v="31"/>
    <x v="105"/>
    <n v="99.358974358974365"/>
    <x v="13"/>
    <x v="1"/>
  </r>
  <r>
    <x v="31"/>
    <x v="106"/>
    <n v="0.64102564102564108"/>
    <x v="13"/>
    <x v="1"/>
  </r>
  <r>
    <x v="32"/>
    <x v="105"/>
    <n v="89.102564102564102"/>
    <x v="13"/>
    <x v="1"/>
  </r>
  <r>
    <x v="32"/>
    <x v="106"/>
    <n v="10.897435897435898"/>
    <x v="13"/>
    <x v="1"/>
  </r>
  <r>
    <x v="33"/>
    <x v="105"/>
    <n v="94.871794871794876"/>
    <x v="13"/>
    <x v="1"/>
  </r>
  <r>
    <x v="33"/>
    <x v="106"/>
    <n v="5.1282051282051286"/>
    <x v="13"/>
    <x v="1"/>
  </r>
  <r>
    <x v="34"/>
    <x v="105"/>
    <n v="0"/>
    <x v="13"/>
    <x v="1"/>
  </r>
  <r>
    <x v="34"/>
    <x v="106"/>
    <n v="0"/>
    <x v="13"/>
    <x v="1"/>
  </r>
  <r>
    <x v="21"/>
    <x v="103"/>
    <n v="54.054054054054056"/>
    <x v="14"/>
    <x v="1"/>
  </r>
  <r>
    <x v="21"/>
    <x v="104"/>
    <n v="27.702702702702702"/>
    <x v="14"/>
    <x v="1"/>
  </r>
  <r>
    <x v="21"/>
    <x v="4"/>
    <n v="18.243243243243242"/>
    <x v="14"/>
    <x v="1"/>
  </r>
  <r>
    <x v="22"/>
    <x v="105"/>
    <n v="94.594594594594597"/>
    <x v="14"/>
    <x v="1"/>
  </r>
  <r>
    <x v="22"/>
    <x v="106"/>
    <n v="5.4054054054054053"/>
    <x v="14"/>
    <x v="1"/>
  </r>
  <r>
    <x v="23"/>
    <x v="105"/>
    <n v="84.459459459459453"/>
    <x v="14"/>
    <x v="1"/>
  </r>
  <r>
    <x v="23"/>
    <x v="106"/>
    <n v="15.54054054054054"/>
    <x v="14"/>
    <x v="1"/>
  </r>
  <r>
    <x v="24"/>
    <x v="105"/>
    <n v="98.648648648648646"/>
    <x v="14"/>
    <x v="1"/>
  </r>
  <r>
    <x v="24"/>
    <x v="106"/>
    <n v="1.3513513513513513"/>
    <x v="14"/>
    <x v="1"/>
  </r>
  <r>
    <x v="25"/>
    <x v="105"/>
    <n v="96.621621621621628"/>
    <x v="14"/>
    <x v="1"/>
  </r>
  <r>
    <x v="25"/>
    <x v="106"/>
    <n v="3.3783783783783785"/>
    <x v="14"/>
    <x v="1"/>
  </r>
  <r>
    <x v="26"/>
    <x v="105"/>
    <n v="93.243243243243242"/>
    <x v="14"/>
    <x v="1"/>
  </r>
  <r>
    <x v="26"/>
    <x v="106"/>
    <n v="6.756756756756757"/>
    <x v="14"/>
    <x v="1"/>
  </r>
  <r>
    <x v="27"/>
    <x v="105"/>
    <n v="92.567567567567565"/>
    <x v="14"/>
    <x v="1"/>
  </r>
  <r>
    <x v="27"/>
    <x v="106"/>
    <n v="7.4324324324324325"/>
    <x v="14"/>
    <x v="1"/>
  </r>
  <r>
    <x v="28"/>
    <x v="105"/>
    <n v="95.270270270270274"/>
    <x v="14"/>
    <x v="1"/>
  </r>
  <r>
    <x v="28"/>
    <x v="106"/>
    <n v="4.7297297297297298"/>
    <x v="14"/>
    <x v="1"/>
  </r>
  <r>
    <x v="29"/>
    <x v="105"/>
    <n v="95.945945945945951"/>
    <x v="14"/>
    <x v="1"/>
  </r>
  <r>
    <x v="29"/>
    <x v="106"/>
    <n v="4.0540540540540544"/>
    <x v="14"/>
    <x v="1"/>
  </r>
  <r>
    <x v="30"/>
    <x v="105"/>
    <n v="77.027027027027032"/>
    <x v="14"/>
    <x v="1"/>
  </r>
  <r>
    <x v="30"/>
    <x v="106"/>
    <n v="22.972972972972972"/>
    <x v="14"/>
    <x v="1"/>
  </r>
  <r>
    <x v="31"/>
    <x v="105"/>
    <n v="93.243243243243242"/>
    <x v="14"/>
    <x v="1"/>
  </r>
  <r>
    <x v="31"/>
    <x v="106"/>
    <n v="6.756756756756757"/>
    <x v="14"/>
    <x v="1"/>
  </r>
  <r>
    <x v="32"/>
    <x v="105"/>
    <n v="94.594594594594597"/>
    <x v="14"/>
    <x v="1"/>
  </r>
  <r>
    <x v="32"/>
    <x v="106"/>
    <n v="5.4054054054054053"/>
    <x v="14"/>
    <x v="1"/>
  </r>
  <r>
    <x v="33"/>
    <x v="105"/>
    <n v="97.297297297297291"/>
    <x v="14"/>
    <x v="1"/>
  </r>
  <r>
    <x v="33"/>
    <x v="106"/>
    <n v="2.7027027027027026"/>
    <x v="14"/>
    <x v="1"/>
  </r>
  <r>
    <x v="34"/>
    <x v="105"/>
    <n v="0"/>
    <x v="14"/>
    <x v="1"/>
  </r>
  <r>
    <x v="34"/>
    <x v="106"/>
    <n v="0"/>
    <x v="14"/>
    <x v="1"/>
  </r>
  <r>
    <x v="21"/>
    <x v="103"/>
    <n v="87.162162162162161"/>
    <x v="15"/>
    <x v="1"/>
  </r>
  <r>
    <x v="21"/>
    <x v="104"/>
    <n v="6.756756756756757"/>
    <x v="15"/>
    <x v="1"/>
  </r>
  <r>
    <x v="21"/>
    <x v="4"/>
    <n v="6.0810810810810807"/>
    <x v="15"/>
    <x v="1"/>
  </r>
  <r>
    <x v="22"/>
    <x v="105"/>
    <n v="97.972972972972968"/>
    <x v="15"/>
    <x v="1"/>
  </r>
  <r>
    <x v="22"/>
    <x v="106"/>
    <n v="2.0270270270270272"/>
    <x v="15"/>
    <x v="1"/>
  </r>
  <r>
    <x v="23"/>
    <x v="105"/>
    <n v="75"/>
    <x v="15"/>
    <x v="1"/>
  </r>
  <r>
    <x v="23"/>
    <x v="106"/>
    <n v="25"/>
    <x v="15"/>
    <x v="1"/>
  </r>
  <r>
    <x v="24"/>
    <x v="105"/>
    <n v="99.324324324324323"/>
    <x v="15"/>
    <x v="1"/>
  </r>
  <r>
    <x v="24"/>
    <x v="106"/>
    <n v="0.67567567567567566"/>
    <x v="15"/>
    <x v="1"/>
  </r>
  <r>
    <x v="25"/>
    <x v="105"/>
    <n v="97.972972972972968"/>
    <x v="15"/>
    <x v="1"/>
  </r>
  <r>
    <x v="25"/>
    <x v="106"/>
    <n v="2.0270270270270272"/>
    <x v="15"/>
    <x v="1"/>
  </r>
  <r>
    <x v="26"/>
    <x v="105"/>
    <n v="52.027027027027025"/>
    <x v="15"/>
    <x v="1"/>
  </r>
  <r>
    <x v="26"/>
    <x v="106"/>
    <n v="47.972972972972975"/>
    <x v="15"/>
    <x v="1"/>
  </r>
  <r>
    <x v="27"/>
    <x v="105"/>
    <n v="90.540540540540547"/>
    <x v="15"/>
    <x v="1"/>
  </r>
  <r>
    <x v="27"/>
    <x v="106"/>
    <n v="9.4594594594594597"/>
    <x v="15"/>
    <x v="1"/>
  </r>
  <r>
    <x v="28"/>
    <x v="105"/>
    <n v="68.918918918918919"/>
    <x v="15"/>
    <x v="1"/>
  </r>
  <r>
    <x v="28"/>
    <x v="106"/>
    <n v="31.081081081081081"/>
    <x v="15"/>
    <x v="1"/>
  </r>
  <r>
    <x v="29"/>
    <x v="105"/>
    <n v="84.459459459459453"/>
    <x v="15"/>
    <x v="1"/>
  </r>
  <r>
    <x v="29"/>
    <x v="106"/>
    <n v="15.54054054054054"/>
    <x v="15"/>
    <x v="1"/>
  </r>
  <r>
    <x v="30"/>
    <x v="105"/>
    <n v="36.486486486486484"/>
    <x v="15"/>
    <x v="1"/>
  </r>
  <r>
    <x v="30"/>
    <x v="106"/>
    <n v="63.513513513513516"/>
    <x v="15"/>
    <x v="1"/>
  </r>
  <r>
    <x v="31"/>
    <x v="105"/>
    <n v="97.297297297297291"/>
    <x v="15"/>
    <x v="1"/>
  </r>
  <r>
    <x v="31"/>
    <x v="106"/>
    <n v="2.7027027027027026"/>
    <x v="15"/>
    <x v="1"/>
  </r>
  <r>
    <x v="32"/>
    <x v="105"/>
    <n v="79.729729729729726"/>
    <x v="15"/>
    <x v="1"/>
  </r>
  <r>
    <x v="32"/>
    <x v="106"/>
    <n v="20.27027027027027"/>
    <x v="15"/>
    <x v="1"/>
  </r>
  <r>
    <x v="33"/>
    <x v="105"/>
    <n v="92.567567567567565"/>
    <x v="15"/>
    <x v="1"/>
  </r>
  <r>
    <x v="33"/>
    <x v="106"/>
    <n v="7.4324324324324325"/>
    <x v="15"/>
    <x v="1"/>
  </r>
  <r>
    <x v="34"/>
    <x v="105"/>
    <n v="0"/>
    <x v="15"/>
    <x v="1"/>
  </r>
  <r>
    <x v="34"/>
    <x v="106"/>
    <n v="0"/>
    <x v="15"/>
    <x v="1"/>
  </r>
  <r>
    <x v="21"/>
    <x v="103"/>
    <n v="65.656565656565661"/>
    <x v="16"/>
    <x v="1"/>
  </r>
  <r>
    <x v="21"/>
    <x v="104"/>
    <n v="18.518518518518519"/>
    <x v="16"/>
    <x v="1"/>
  </r>
  <r>
    <x v="21"/>
    <x v="4"/>
    <n v="15.824915824915825"/>
    <x v="16"/>
    <x v="1"/>
  </r>
  <r>
    <x v="22"/>
    <x v="105"/>
    <n v="97.643097643097647"/>
    <x v="16"/>
    <x v="1"/>
  </r>
  <r>
    <x v="22"/>
    <x v="106"/>
    <n v="2.3569023569023568"/>
    <x v="16"/>
    <x v="1"/>
  </r>
  <r>
    <x v="23"/>
    <x v="105"/>
    <n v="81.481481481481481"/>
    <x v="16"/>
    <x v="1"/>
  </r>
  <r>
    <x v="23"/>
    <x v="106"/>
    <n v="18.518518518518519"/>
    <x v="16"/>
    <x v="1"/>
  </r>
  <r>
    <x v="24"/>
    <x v="105"/>
    <n v="97.306397306397301"/>
    <x v="16"/>
    <x v="1"/>
  </r>
  <r>
    <x v="24"/>
    <x v="106"/>
    <n v="2.6936026936026938"/>
    <x v="16"/>
    <x v="1"/>
  </r>
  <r>
    <x v="25"/>
    <x v="105"/>
    <n v="94.949494949494948"/>
    <x v="16"/>
    <x v="1"/>
  </r>
  <r>
    <x v="25"/>
    <x v="106"/>
    <n v="5.0505050505050502"/>
    <x v="16"/>
    <x v="1"/>
  </r>
  <r>
    <x v="26"/>
    <x v="105"/>
    <n v="85.18518518518519"/>
    <x v="16"/>
    <x v="1"/>
  </r>
  <r>
    <x v="26"/>
    <x v="106"/>
    <n v="14.814814814814815"/>
    <x v="16"/>
    <x v="1"/>
  </r>
  <r>
    <x v="27"/>
    <x v="105"/>
    <n v="92.255892255892249"/>
    <x v="16"/>
    <x v="1"/>
  </r>
  <r>
    <x v="27"/>
    <x v="106"/>
    <n v="7.7441077441077439"/>
    <x v="16"/>
    <x v="1"/>
  </r>
  <r>
    <x v="28"/>
    <x v="105"/>
    <n v="88.888888888888886"/>
    <x v="16"/>
    <x v="1"/>
  </r>
  <r>
    <x v="28"/>
    <x v="106"/>
    <n v="11.111111111111111"/>
    <x v="16"/>
    <x v="1"/>
  </r>
  <r>
    <x v="29"/>
    <x v="105"/>
    <n v="94.949494949494948"/>
    <x v="16"/>
    <x v="1"/>
  </r>
  <r>
    <x v="29"/>
    <x v="106"/>
    <n v="5.0505050505050502"/>
    <x v="16"/>
    <x v="1"/>
  </r>
  <r>
    <x v="30"/>
    <x v="105"/>
    <n v="63.299663299663301"/>
    <x v="16"/>
    <x v="1"/>
  </r>
  <r>
    <x v="30"/>
    <x v="106"/>
    <n v="36.700336700336699"/>
    <x v="16"/>
    <x v="1"/>
  </r>
  <r>
    <x v="31"/>
    <x v="105"/>
    <n v="97.979797979797979"/>
    <x v="16"/>
    <x v="1"/>
  </r>
  <r>
    <x v="31"/>
    <x v="106"/>
    <n v="2.0202020202020203"/>
    <x v="16"/>
    <x v="1"/>
  </r>
  <r>
    <x v="32"/>
    <x v="105"/>
    <n v="87.878787878787875"/>
    <x v="16"/>
    <x v="1"/>
  </r>
  <r>
    <x v="32"/>
    <x v="106"/>
    <n v="12.121212121212121"/>
    <x v="16"/>
    <x v="1"/>
  </r>
  <r>
    <x v="33"/>
    <x v="105"/>
    <n v="89.898989898989896"/>
    <x v="16"/>
    <x v="1"/>
  </r>
  <r>
    <x v="33"/>
    <x v="106"/>
    <n v="10.1010101010101"/>
    <x v="16"/>
    <x v="1"/>
  </r>
  <r>
    <x v="34"/>
    <x v="105"/>
    <n v="0"/>
    <x v="16"/>
    <x v="1"/>
  </r>
  <r>
    <x v="34"/>
    <x v="106"/>
    <n v="0"/>
    <x v="16"/>
    <x v="1"/>
  </r>
  <r>
    <x v="35"/>
    <x v="107"/>
    <n v="5.0505050505050502"/>
    <x v="0"/>
    <x v="0"/>
  </r>
  <r>
    <x v="35"/>
    <x v="108"/>
    <n v="2.5252525252525251"/>
    <x v="0"/>
    <x v="0"/>
  </r>
  <r>
    <x v="35"/>
    <x v="109"/>
    <n v="14.646464646464647"/>
    <x v="0"/>
    <x v="0"/>
  </r>
  <r>
    <x v="35"/>
    <x v="110"/>
    <n v="39.898989898989896"/>
    <x v="0"/>
    <x v="0"/>
  </r>
  <r>
    <x v="35"/>
    <x v="111"/>
    <n v="37.878787878787875"/>
    <x v="0"/>
    <x v="0"/>
  </r>
  <r>
    <x v="36"/>
    <x v="107"/>
    <n v="4.1767068273092374"/>
    <x v="0"/>
    <x v="0"/>
  </r>
  <r>
    <x v="36"/>
    <x v="108"/>
    <n v="3.5341365461847389"/>
    <x v="0"/>
    <x v="0"/>
  </r>
  <r>
    <x v="36"/>
    <x v="109"/>
    <n v="13.012048192771084"/>
    <x v="0"/>
    <x v="0"/>
  </r>
  <r>
    <x v="36"/>
    <x v="110"/>
    <n v="36.706827309236949"/>
    <x v="0"/>
    <x v="0"/>
  </r>
  <r>
    <x v="36"/>
    <x v="111"/>
    <n v="42.570281124497996"/>
    <x v="0"/>
    <x v="0"/>
  </r>
  <r>
    <x v="37"/>
    <x v="107"/>
    <n v="7.4074074074074074"/>
    <x v="0"/>
    <x v="0"/>
  </r>
  <r>
    <x v="37"/>
    <x v="108"/>
    <n v="3.7037037037037037"/>
    <x v="0"/>
    <x v="0"/>
  </r>
  <r>
    <x v="37"/>
    <x v="109"/>
    <n v="8.6419753086419746"/>
    <x v="0"/>
    <x v="0"/>
  </r>
  <r>
    <x v="37"/>
    <x v="110"/>
    <n v="38.271604938271608"/>
    <x v="0"/>
    <x v="0"/>
  </r>
  <r>
    <x v="37"/>
    <x v="111"/>
    <n v="41.97530864197531"/>
    <x v="0"/>
    <x v="0"/>
  </r>
  <r>
    <x v="38"/>
    <x v="107"/>
    <n v="3.4042553191489362"/>
    <x v="0"/>
    <x v="0"/>
  </r>
  <r>
    <x v="38"/>
    <x v="108"/>
    <n v="3.4042553191489362"/>
    <x v="0"/>
    <x v="0"/>
  </r>
  <r>
    <x v="38"/>
    <x v="109"/>
    <n v="14.468085106382979"/>
    <x v="0"/>
    <x v="0"/>
  </r>
  <r>
    <x v="38"/>
    <x v="110"/>
    <n v="34.468085106382979"/>
    <x v="0"/>
    <x v="0"/>
  </r>
  <r>
    <x v="38"/>
    <x v="111"/>
    <n v="44.255319148936174"/>
    <x v="0"/>
    <x v="0"/>
  </r>
  <r>
    <x v="39"/>
    <x v="107"/>
    <n v="2.9159519725557463"/>
    <x v="0"/>
    <x v="0"/>
  </r>
  <r>
    <x v="39"/>
    <x v="108"/>
    <n v="1.5437392795883362"/>
    <x v="0"/>
    <x v="0"/>
  </r>
  <r>
    <x v="39"/>
    <x v="109"/>
    <n v="9.9485420240137223"/>
    <x v="0"/>
    <x v="0"/>
  </r>
  <r>
    <x v="39"/>
    <x v="110"/>
    <n v="39.108061749571185"/>
    <x v="0"/>
    <x v="0"/>
  </r>
  <r>
    <x v="39"/>
    <x v="111"/>
    <n v="46.483704974271014"/>
    <x v="0"/>
    <x v="0"/>
  </r>
  <r>
    <x v="40"/>
    <x v="107"/>
    <n v="4"/>
    <x v="0"/>
    <x v="0"/>
  </r>
  <r>
    <x v="40"/>
    <x v="108"/>
    <n v="3.6"/>
    <x v="0"/>
    <x v="0"/>
  </r>
  <r>
    <x v="40"/>
    <x v="109"/>
    <n v="10"/>
    <x v="0"/>
    <x v="0"/>
  </r>
  <r>
    <x v="40"/>
    <x v="110"/>
    <n v="38.200000000000003"/>
    <x v="0"/>
    <x v="0"/>
  </r>
  <r>
    <x v="40"/>
    <x v="111"/>
    <n v="44.2"/>
    <x v="0"/>
    <x v="0"/>
  </r>
  <r>
    <x v="35"/>
    <x v="107"/>
    <n v="0"/>
    <x v="1"/>
    <x v="0"/>
  </r>
  <r>
    <x v="35"/>
    <x v="108"/>
    <n v="0"/>
    <x v="1"/>
    <x v="0"/>
  </r>
  <r>
    <x v="35"/>
    <x v="109"/>
    <n v="33.333333333333336"/>
    <x v="1"/>
    <x v="0"/>
  </r>
  <r>
    <x v="35"/>
    <x v="110"/>
    <n v="33.333333333333336"/>
    <x v="1"/>
    <x v="0"/>
  </r>
  <r>
    <x v="35"/>
    <x v="111"/>
    <n v="33.333333333333336"/>
    <x v="1"/>
    <x v="0"/>
  </r>
  <r>
    <x v="36"/>
    <x v="107"/>
    <n v="4.4609665427509295"/>
    <x v="1"/>
    <x v="0"/>
  </r>
  <r>
    <x v="36"/>
    <x v="108"/>
    <n v="4.8327137546468402"/>
    <x v="1"/>
    <x v="0"/>
  </r>
  <r>
    <x v="36"/>
    <x v="109"/>
    <n v="16.356877323420075"/>
    <x v="1"/>
    <x v="0"/>
  </r>
  <r>
    <x v="36"/>
    <x v="110"/>
    <n v="38.661710037174721"/>
    <x v="1"/>
    <x v="0"/>
  </r>
  <r>
    <x v="36"/>
    <x v="111"/>
    <n v="35.687732342007436"/>
    <x v="1"/>
    <x v="0"/>
  </r>
  <r>
    <x v="37"/>
    <x v="107"/>
    <n v="4.7619047619047619"/>
    <x v="1"/>
    <x v="0"/>
  </r>
  <r>
    <x v="37"/>
    <x v="108"/>
    <n v="4.7619047619047619"/>
    <x v="1"/>
    <x v="0"/>
  </r>
  <r>
    <x v="37"/>
    <x v="109"/>
    <n v="9.5238095238095237"/>
    <x v="1"/>
    <x v="0"/>
  </r>
  <r>
    <x v="37"/>
    <x v="110"/>
    <n v="42.857142857142854"/>
    <x v="1"/>
    <x v="0"/>
  </r>
  <r>
    <x v="37"/>
    <x v="111"/>
    <n v="38.095238095238095"/>
    <x v="1"/>
    <x v="0"/>
  </r>
  <r>
    <x v="38"/>
    <x v="107"/>
    <n v="1.7857142857142858"/>
    <x v="1"/>
    <x v="0"/>
  </r>
  <r>
    <x v="38"/>
    <x v="108"/>
    <n v="0"/>
    <x v="1"/>
    <x v="0"/>
  </r>
  <r>
    <x v="38"/>
    <x v="109"/>
    <n v="10.714285714285714"/>
    <x v="1"/>
    <x v="0"/>
  </r>
  <r>
    <x v="38"/>
    <x v="110"/>
    <n v="37.5"/>
    <x v="1"/>
    <x v="0"/>
  </r>
  <r>
    <x v="38"/>
    <x v="111"/>
    <n v="50"/>
    <x v="1"/>
    <x v="0"/>
  </r>
  <r>
    <x v="39"/>
    <x v="107"/>
    <n v="1.6483516483516483"/>
    <x v="1"/>
    <x v="0"/>
  </r>
  <r>
    <x v="39"/>
    <x v="108"/>
    <n v="1.098901098901099"/>
    <x v="1"/>
    <x v="0"/>
  </r>
  <r>
    <x v="39"/>
    <x v="109"/>
    <n v="12.637362637362637"/>
    <x v="1"/>
    <x v="0"/>
  </r>
  <r>
    <x v="39"/>
    <x v="110"/>
    <n v="43.956043956043956"/>
    <x v="1"/>
    <x v="0"/>
  </r>
  <r>
    <x v="39"/>
    <x v="111"/>
    <n v="40.659340659340657"/>
    <x v="1"/>
    <x v="0"/>
  </r>
  <r>
    <x v="40"/>
    <x v="107"/>
    <n v="0.51813471502590669"/>
    <x v="1"/>
    <x v="0"/>
  </r>
  <r>
    <x v="40"/>
    <x v="108"/>
    <n v="2.5906735751295336"/>
    <x v="1"/>
    <x v="0"/>
  </r>
  <r>
    <x v="40"/>
    <x v="109"/>
    <n v="9.8445595854922274"/>
    <x v="1"/>
    <x v="0"/>
  </r>
  <r>
    <x v="40"/>
    <x v="110"/>
    <n v="43.523316062176164"/>
    <x v="1"/>
    <x v="0"/>
  </r>
  <r>
    <x v="40"/>
    <x v="111"/>
    <n v="43.523316062176164"/>
    <x v="1"/>
    <x v="0"/>
  </r>
  <r>
    <x v="35"/>
    <x v="107"/>
    <n v="10.416666666666666"/>
    <x v="2"/>
    <x v="0"/>
  </r>
  <r>
    <x v="35"/>
    <x v="108"/>
    <n v="4.166666666666667"/>
    <x v="2"/>
    <x v="0"/>
  </r>
  <r>
    <x v="35"/>
    <x v="109"/>
    <n v="9.375"/>
    <x v="2"/>
    <x v="0"/>
  </r>
  <r>
    <x v="35"/>
    <x v="110"/>
    <n v="37.5"/>
    <x v="2"/>
    <x v="0"/>
  </r>
  <r>
    <x v="35"/>
    <x v="111"/>
    <n v="38.541666666666664"/>
    <x v="2"/>
    <x v="0"/>
  </r>
  <r>
    <x v="36"/>
    <x v="107"/>
    <n v="5.0139275766016711"/>
    <x v="2"/>
    <x v="0"/>
  </r>
  <r>
    <x v="36"/>
    <x v="108"/>
    <n v="5.8495821727019495"/>
    <x v="2"/>
    <x v="0"/>
  </r>
  <r>
    <x v="36"/>
    <x v="109"/>
    <n v="12.813370473537605"/>
    <x v="2"/>
    <x v="0"/>
  </r>
  <r>
    <x v="36"/>
    <x v="110"/>
    <n v="32.033426183844014"/>
    <x v="2"/>
    <x v="0"/>
  </r>
  <r>
    <x v="36"/>
    <x v="111"/>
    <n v="44.289693593314766"/>
    <x v="2"/>
    <x v="0"/>
  </r>
  <r>
    <x v="37"/>
    <x v="107"/>
    <n v="5.2631578947368425"/>
    <x v="2"/>
    <x v="0"/>
  </r>
  <r>
    <x v="37"/>
    <x v="108"/>
    <n v="5.2631578947368425"/>
    <x v="2"/>
    <x v="0"/>
  </r>
  <r>
    <x v="37"/>
    <x v="109"/>
    <n v="10.526315789473685"/>
    <x v="2"/>
    <x v="0"/>
  </r>
  <r>
    <x v="37"/>
    <x v="110"/>
    <n v="26.315789473684209"/>
    <x v="2"/>
    <x v="0"/>
  </r>
  <r>
    <x v="37"/>
    <x v="111"/>
    <n v="52.631578947368418"/>
    <x v="2"/>
    <x v="0"/>
  </r>
  <r>
    <x v="38"/>
    <x v="107"/>
    <n v="7.2463768115942031"/>
    <x v="2"/>
    <x v="0"/>
  </r>
  <r>
    <x v="38"/>
    <x v="108"/>
    <n v="4.3478260869565215"/>
    <x v="2"/>
    <x v="0"/>
  </r>
  <r>
    <x v="38"/>
    <x v="109"/>
    <n v="18.840579710144926"/>
    <x v="2"/>
    <x v="0"/>
  </r>
  <r>
    <x v="38"/>
    <x v="110"/>
    <n v="33.333333333333336"/>
    <x v="2"/>
    <x v="0"/>
  </r>
  <r>
    <x v="38"/>
    <x v="111"/>
    <n v="36.231884057971016"/>
    <x v="2"/>
    <x v="0"/>
  </r>
  <r>
    <x v="39"/>
    <x v="107"/>
    <n v="3.3613445378151261"/>
    <x v="2"/>
    <x v="0"/>
  </r>
  <r>
    <x v="39"/>
    <x v="108"/>
    <n v="1.680672268907563"/>
    <x v="2"/>
    <x v="0"/>
  </r>
  <r>
    <x v="39"/>
    <x v="109"/>
    <n v="10.92436974789916"/>
    <x v="2"/>
    <x v="0"/>
  </r>
  <r>
    <x v="39"/>
    <x v="110"/>
    <n v="42.857142857142854"/>
    <x v="2"/>
    <x v="0"/>
  </r>
  <r>
    <x v="39"/>
    <x v="111"/>
    <n v="41.176470588235297"/>
    <x v="2"/>
    <x v="0"/>
  </r>
  <r>
    <x v="40"/>
    <x v="107"/>
    <n v="6.557377049180328"/>
    <x v="2"/>
    <x v="0"/>
  </r>
  <r>
    <x v="40"/>
    <x v="108"/>
    <n v="4.0983606557377046"/>
    <x v="2"/>
    <x v="0"/>
  </r>
  <r>
    <x v="40"/>
    <x v="109"/>
    <n v="10.655737704918034"/>
    <x v="2"/>
    <x v="0"/>
  </r>
  <r>
    <x v="40"/>
    <x v="110"/>
    <n v="29.508196721311474"/>
    <x v="2"/>
    <x v="0"/>
  </r>
  <r>
    <x v="40"/>
    <x v="111"/>
    <n v="49.180327868852459"/>
    <x v="2"/>
    <x v="0"/>
  </r>
  <r>
    <x v="35"/>
    <x v="107"/>
    <n v="0"/>
    <x v="3"/>
    <x v="0"/>
  </r>
  <r>
    <x v="35"/>
    <x v="108"/>
    <n v="0"/>
    <x v="3"/>
    <x v="0"/>
  </r>
  <r>
    <x v="35"/>
    <x v="109"/>
    <n v="8.695652173913043"/>
    <x v="3"/>
    <x v="0"/>
  </r>
  <r>
    <x v="35"/>
    <x v="110"/>
    <n v="39.130434782608695"/>
    <x v="3"/>
    <x v="0"/>
  </r>
  <r>
    <x v="35"/>
    <x v="111"/>
    <n v="52.173913043478258"/>
    <x v="3"/>
    <x v="0"/>
  </r>
  <r>
    <x v="36"/>
    <x v="107"/>
    <n v="5.7017543859649127"/>
    <x v="3"/>
    <x v="0"/>
  </r>
  <r>
    <x v="36"/>
    <x v="108"/>
    <n v="1.3157894736842106"/>
    <x v="3"/>
    <x v="0"/>
  </r>
  <r>
    <x v="36"/>
    <x v="109"/>
    <n v="10.964912280701755"/>
    <x v="3"/>
    <x v="0"/>
  </r>
  <r>
    <x v="36"/>
    <x v="110"/>
    <n v="36.842105263157897"/>
    <x v="3"/>
    <x v="0"/>
  </r>
  <r>
    <x v="36"/>
    <x v="111"/>
    <n v="45.175438596491226"/>
    <x v="3"/>
    <x v="0"/>
  </r>
  <r>
    <x v="37"/>
    <x v="107"/>
    <n v="18.181818181818183"/>
    <x v="3"/>
    <x v="0"/>
  </r>
  <r>
    <x v="37"/>
    <x v="108"/>
    <n v="0"/>
    <x v="3"/>
    <x v="0"/>
  </r>
  <r>
    <x v="37"/>
    <x v="109"/>
    <n v="0"/>
    <x v="3"/>
    <x v="0"/>
  </r>
  <r>
    <x v="37"/>
    <x v="110"/>
    <n v="36.363636363636367"/>
    <x v="3"/>
    <x v="0"/>
  </r>
  <r>
    <x v="37"/>
    <x v="111"/>
    <n v="45.454545454545453"/>
    <x v="3"/>
    <x v="0"/>
  </r>
  <r>
    <x v="38"/>
    <x v="107"/>
    <n v="1.9607843137254901"/>
    <x v="3"/>
    <x v="0"/>
  </r>
  <r>
    <x v="38"/>
    <x v="108"/>
    <n v="1.9607843137254901"/>
    <x v="3"/>
    <x v="0"/>
  </r>
  <r>
    <x v="38"/>
    <x v="109"/>
    <n v="7.8431372549019605"/>
    <x v="3"/>
    <x v="0"/>
  </r>
  <r>
    <x v="38"/>
    <x v="110"/>
    <n v="29.411764705882351"/>
    <x v="3"/>
    <x v="0"/>
  </r>
  <r>
    <x v="38"/>
    <x v="111"/>
    <n v="58.823529411764703"/>
    <x v="3"/>
    <x v="0"/>
  </r>
  <r>
    <x v="39"/>
    <x v="107"/>
    <n v="5.2896725440806049"/>
    <x v="3"/>
    <x v="0"/>
  </r>
  <r>
    <x v="39"/>
    <x v="108"/>
    <n v="1.7632241813602014"/>
    <x v="3"/>
    <x v="0"/>
  </r>
  <r>
    <x v="39"/>
    <x v="109"/>
    <n v="9.3198992443324933"/>
    <x v="3"/>
    <x v="0"/>
  </r>
  <r>
    <x v="39"/>
    <x v="110"/>
    <n v="32.7455919395466"/>
    <x v="3"/>
    <x v="0"/>
  </r>
  <r>
    <x v="39"/>
    <x v="111"/>
    <n v="50.8816120906801"/>
    <x v="3"/>
    <x v="0"/>
  </r>
  <r>
    <x v="40"/>
    <x v="107"/>
    <n v="5.3571428571428568"/>
    <x v="3"/>
    <x v="0"/>
  </r>
  <r>
    <x v="40"/>
    <x v="108"/>
    <n v="5.3571428571428568"/>
    <x v="3"/>
    <x v="0"/>
  </r>
  <r>
    <x v="40"/>
    <x v="109"/>
    <n v="7.1428571428571432"/>
    <x v="3"/>
    <x v="0"/>
  </r>
  <r>
    <x v="40"/>
    <x v="110"/>
    <n v="33.928571428571431"/>
    <x v="3"/>
    <x v="0"/>
  </r>
  <r>
    <x v="40"/>
    <x v="111"/>
    <n v="48.214285714285715"/>
    <x v="3"/>
    <x v="0"/>
  </r>
  <r>
    <x v="35"/>
    <x v="107"/>
    <n v="0"/>
    <x v="4"/>
    <x v="0"/>
  </r>
  <r>
    <x v="35"/>
    <x v="108"/>
    <n v="0"/>
    <x v="4"/>
    <x v="0"/>
  </r>
  <r>
    <x v="35"/>
    <x v="109"/>
    <n v="18.75"/>
    <x v="4"/>
    <x v="0"/>
  </r>
  <r>
    <x v="35"/>
    <x v="110"/>
    <n v="68.75"/>
    <x v="4"/>
    <x v="0"/>
  </r>
  <r>
    <x v="35"/>
    <x v="111"/>
    <n v="12.5"/>
    <x v="4"/>
    <x v="0"/>
  </r>
  <r>
    <x v="36"/>
    <x v="107"/>
    <n v="0"/>
    <x v="4"/>
    <x v="0"/>
  </r>
  <r>
    <x v="36"/>
    <x v="108"/>
    <n v="3.0769230769230771"/>
    <x v="4"/>
    <x v="0"/>
  </r>
  <r>
    <x v="36"/>
    <x v="109"/>
    <n v="13.846153846153847"/>
    <x v="4"/>
    <x v="0"/>
  </r>
  <r>
    <x v="36"/>
    <x v="110"/>
    <n v="41.53846153846154"/>
    <x v="4"/>
    <x v="0"/>
  </r>
  <r>
    <x v="36"/>
    <x v="111"/>
    <n v="41.53846153846154"/>
    <x v="4"/>
    <x v="0"/>
  </r>
  <r>
    <x v="37"/>
    <x v="107"/>
    <n v="0"/>
    <x v="4"/>
    <x v="0"/>
  </r>
  <r>
    <x v="37"/>
    <x v="108"/>
    <n v="0"/>
    <x v="4"/>
    <x v="0"/>
  </r>
  <r>
    <x v="37"/>
    <x v="109"/>
    <n v="0"/>
    <x v="4"/>
    <x v="0"/>
  </r>
  <r>
    <x v="37"/>
    <x v="110"/>
    <n v="50"/>
    <x v="4"/>
    <x v="0"/>
  </r>
  <r>
    <x v="37"/>
    <x v="111"/>
    <n v="50"/>
    <x v="4"/>
    <x v="0"/>
  </r>
  <r>
    <x v="38"/>
    <x v="107"/>
    <n v="0"/>
    <x v="4"/>
    <x v="0"/>
  </r>
  <r>
    <x v="38"/>
    <x v="108"/>
    <n v="18.181818181818183"/>
    <x v="4"/>
    <x v="0"/>
  </r>
  <r>
    <x v="38"/>
    <x v="109"/>
    <n v="36.363636363636367"/>
    <x v="4"/>
    <x v="0"/>
  </r>
  <r>
    <x v="38"/>
    <x v="110"/>
    <n v="18.181818181818183"/>
    <x v="4"/>
    <x v="0"/>
  </r>
  <r>
    <x v="38"/>
    <x v="111"/>
    <n v="27.272727272727273"/>
    <x v="4"/>
    <x v="0"/>
  </r>
  <r>
    <x v="39"/>
    <x v="107"/>
    <n v="2.8985507246376812"/>
    <x v="4"/>
    <x v="0"/>
  </r>
  <r>
    <x v="39"/>
    <x v="108"/>
    <n v="2.8985507246376812"/>
    <x v="4"/>
    <x v="0"/>
  </r>
  <r>
    <x v="39"/>
    <x v="109"/>
    <n v="11.594202898550725"/>
    <x v="4"/>
    <x v="0"/>
  </r>
  <r>
    <x v="39"/>
    <x v="110"/>
    <n v="44.927536231884055"/>
    <x v="4"/>
    <x v="0"/>
  </r>
  <r>
    <x v="39"/>
    <x v="111"/>
    <n v="37.681159420289852"/>
    <x v="4"/>
    <x v="0"/>
  </r>
  <r>
    <x v="40"/>
    <x v="107"/>
    <n v="6.0606060606060606"/>
    <x v="4"/>
    <x v="0"/>
  </r>
  <r>
    <x v="40"/>
    <x v="108"/>
    <n v="3.0303030303030303"/>
    <x v="4"/>
    <x v="0"/>
  </r>
  <r>
    <x v="40"/>
    <x v="109"/>
    <n v="30.303030303030305"/>
    <x v="4"/>
    <x v="0"/>
  </r>
  <r>
    <x v="40"/>
    <x v="110"/>
    <n v="30.303030303030305"/>
    <x v="4"/>
    <x v="0"/>
  </r>
  <r>
    <x v="40"/>
    <x v="111"/>
    <n v="30.303030303030305"/>
    <x v="4"/>
    <x v="0"/>
  </r>
  <r>
    <x v="35"/>
    <x v="107"/>
    <n v="0"/>
    <x v="5"/>
    <x v="0"/>
  </r>
  <r>
    <x v="35"/>
    <x v="108"/>
    <n v="0"/>
    <x v="5"/>
    <x v="0"/>
  </r>
  <r>
    <x v="35"/>
    <x v="109"/>
    <n v="25"/>
    <x v="5"/>
    <x v="0"/>
  </r>
  <r>
    <x v="35"/>
    <x v="110"/>
    <n v="75"/>
    <x v="5"/>
    <x v="0"/>
  </r>
  <r>
    <x v="35"/>
    <x v="111"/>
    <n v="0"/>
    <x v="5"/>
    <x v="0"/>
  </r>
  <r>
    <x v="36"/>
    <x v="107"/>
    <n v="0"/>
    <x v="5"/>
    <x v="0"/>
  </r>
  <r>
    <x v="36"/>
    <x v="108"/>
    <n v="6.25"/>
    <x v="5"/>
    <x v="0"/>
  </r>
  <r>
    <x v="36"/>
    <x v="109"/>
    <n v="0"/>
    <x v="5"/>
    <x v="0"/>
  </r>
  <r>
    <x v="36"/>
    <x v="110"/>
    <n v="31.25"/>
    <x v="5"/>
    <x v="0"/>
  </r>
  <r>
    <x v="36"/>
    <x v="111"/>
    <n v="62.5"/>
    <x v="5"/>
    <x v="0"/>
  </r>
  <r>
    <x v="37"/>
    <x v="107"/>
    <n v="0"/>
    <x v="5"/>
    <x v="0"/>
  </r>
  <r>
    <x v="37"/>
    <x v="108"/>
    <n v="0"/>
    <x v="5"/>
    <x v="0"/>
  </r>
  <r>
    <x v="37"/>
    <x v="109"/>
    <n v="0"/>
    <x v="5"/>
    <x v="0"/>
  </r>
  <r>
    <x v="37"/>
    <x v="110"/>
    <n v="0"/>
    <x v="5"/>
    <x v="0"/>
  </r>
  <r>
    <x v="37"/>
    <x v="111"/>
    <n v="0"/>
    <x v="5"/>
    <x v="0"/>
  </r>
  <r>
    <x v="38"/>
    <x v="107"/>
    <n v="0"/>
    <x v="5"/>
    <x v="0"/>
  </r>
  <r>
    <x v="38"/>
    <x v="108"/>
    <n v="0"/>
    <x v="5"/>
    <x v="0"/>
  </r>
  <r>
    <x v="38"/>
    <x v="109"/>
    <n v="0"/>
    <x v="5"/>
    <x v="0"/>
  </r>
  <r>
    <x v="38"/>
    <x v="110"/>
    <n v="0"/>
    <x v="5"/>
    <x v="0"/>
  </r>
  <r>
    <x v="38"/>
    <x v="111"/>
    <n v="0"/>
    <x v="5"/>
    <x v="0"/>
  </r>
  <r>
    <x v="39"/>
    <x v="107"/>
    <n v="0"/>
    <x v="5"/>
    <x v="0"/>
  </r>
  <r>
    <x v="39"/>
    <x v="108"/>
    <n v="2.3809523809523809"/>
    <x v="5"/>
    <x v="0"/>
  </r>
  <r>
    <x v="39"/>
    <x v="109"/>
    <n v="4.7619047619047619"/>
    <x v="5"/>
    <x v="0"/>
  </r>
  <r>
    <x v="39"/>
    <x v="110"/>
    <n v="52.38095238095238"/>
    <x v="5"/>
    <x v="0"/>
  </r>
  <r>
    <x v="39"/>
    <x v="111"/>
    <n v="40.476190476190474"/>
    <x v="5"/>
    <x v="0"/>
  </r>
  <r>
    <x v="40"/>
    <x v="107"/>
    <n v="11.111111111111111"/>
    <x v="5"/>
    <x v="0"/>
  </r>
  <r>
    <x v="40"/>
    <x v="108"/>
    <n v="0"/>
    <x v="5"/>
    <x v="0"/>
  </r>
  <r>
    <x v="40"/>
    <x v="109"/>
    <n v="11.111111111111111"/>
    <x v="5"/>
    <x v="0"/>
  </r>
  <r>
    <x v="40"/>
    <x v="110"/>
    <n v="22.222222222222221"/>
    <x v="5"/>
    <x v="0"/>
  </r>
  <r>
    <x v="40"/>
    <x v="111"/>
    <n v="55.555555555555557"/>
    <x v="5"/>
    <x v="0"/>
  </r>
  <r>
    <x v="35"/>
    <x v="107"/>
    <n v="0"/>
    <x v="6"/>
    <x v="0"/>
  </r>
  <r>
    <x v="35"/>
    <x v="108"/>
    <n v="0"/>
    <x v="6"/>
    <x v="0"/>
  </r>
  <r>
    <x v="35"/>
    <x v="109"/>
    <n v="0"/>
    <x v="6"/>
    <x v="0"/>
  </r>
  <r>
    <x v="35"/>
    <x v="110"/>
    <n v="75"/>
    <x v="6"/>
    <x v="0"/>
  </r>
  <r>
    <x v="35"/>
    <x v="111"/>
    <n v="25"/>
    <x v="6"/>
    <x v="0"/>
  </r>
  <r>
    <x v="36"/>
    <x v="107"/>
    <n v="0"/>
    <x v="6"/>
    <x v="0"/>
  </r>
  <r>
    <x v="36"/>
    <x v="108"/>
    <n v="0"/>
    <x v="6"/>
    <x v="0"/>
  </r>
  <r>
    <x v="36"/>
    <x v="109"/>
    <n v="11.111111111111111"/>
    <x v="6"/>
    <x v="0"/>
  </r>
  <r>
    <x v="36"/>
    <x v="110"/>
    <n v="55.555555555555557"/>
    <x v="6"/>
    <x v="0"/>
  </r>
  <r>
    <x v="36"/>
    <x v="111"/>
    <n v="33.333333333333336"/>
    <x v="6"/>
    <x v="0"/>
  </r>
  <r>
    <x v="37"/>
    <x v="107"/>
    <n v="0"/>
    <x v="6"/>
    <x v="0"/>
  </r>
  <r>
    <x v="37"/>
    <x v="108"/>
    <n v="0"/>
    <x v="6"/>
    <x v="0"/>
  </r>
  <r>
    <x v="37"/>
    <x v="109"/>
    <n v="0"/>
    <x v="6"/>
    <x v="0"/>
  </r>
  <r>
    <x v="37"/>
    <x v="110"/>
    <n v="0"/>
    <x v="6"/>
    <x v="0"/>
  </r>
  <r>
    <x v="37"/>
    <x v="111"/>
    <n v="0"/>
    <x v="6"/>
    <x v="0"/>
  </r>
  <r>
    <x v="38"/>
    <x v="107"/>
    <n v="0"/>
    <x v="6"/>
    <x v="0"/>
  </r>
  <r>
    <x v="38"/>
    <x v="108"/>
    <n v="25"/>
    <x v="6"/>
    <x v="0"/>
  </r>
  <r>
    <x v="38"/>
    <x v="109"/>
    <n v="50"/>
    <x v="6"/>
    <x v="0"/>
  </r>
  <r>
    <x v="38"/>
    <x v="110"/>
    <n v="0"/>
    <x v="6"/>
    <x v="0"/>
  </r>
  <r>
    <x v="38"/>
    <x v="111"/>
    <n v="25"/>
    <x v="6"/>
    <x v="0"/>
  </r>
  <r>
    <x v="39"/>
    <x v="107"/>
    <n v="2.7027027027027026"/>
    <x v="6"/>
    <x v="0"/>
  </r>
  <r>
    <x v="39"/>
    <x v="108"/>
    <n v="2.7027027027027026"/>
    <x v="6"/>
    <x v="0"/>
  </r>
  <r>
    <x v="39"/>
    <x v="109"/>
    <n v="18.918918918918919"/>
    <x v="6"/>
    <x v="0"/>
  </r>
  <r>
    <x v="39"/>
    <x v="110"/>
    <n v="45.945945945945944"/>
    <x v="6"/>
    <x v="0"/>
  </r>
  <r>
    <x v="39"/>
    <x v="111"/>
    <n v="29.72972972972973"/>
    <x v="6"/>
    <x v="0"/>
  </r>
  <r>
    <x v="40"/>
    <x v="107"/>
    <n v="0"/>
    <x v="6"/>
    <x v="0"/>
  </r>
  <r>
    <x v="40"/>
    <x v="108"/>
    <n v="0"/>
    <x v="6"/>
    <x v="0"/>
  </r>
  <r>
    <x v="40"/>
    <x v="109"/>
    <n v="50"/>
    <x v="6"/>
    <x v="0"/>
  </r>
  <r>
    <x v="40"/>
    <x v="110"/>
    <n v="33.333333333333336"/>
    <x v="6"/>
    <x v="0"/>
  </r>
  <r>
    <x v="40"/>
    <x v="111"/>
    <n v="16.666666666666668"/>
    <x v="6"/>
    <x v="0"/>
  </r>
  <r>
    <x v="35"/>
    <x v="107"/>
    <n v="0"/>
    <x v="7"/>
    <x v="0"/>
  </r>
  <r>
    <x v="35"/>
    <x v="108"/>
    <n v="0"/>
    <x v="7"/>
    <x v="0"/>
  </r>
  <r>
    <x v="35"/>
    <x v="109"/>
    <n v="20"/>
    <x v="7"/>
    <x v="0"/>
  </r>
  <r>
    <x v="35"/>
    <x v="110"/>
    <n v="80"/>
    <x v="7"/>
    <x v="0"/>
  </r>
  <r>
    <x v="35"/>
    <x v="111"/>
    <n v="0"/>
    <x v="7"/>
    <x v="0"/>
  </r>
  <r>
    <x v="36"/>
    <x v="107"/>
    <n v="0"/>
    <x v="7"/>
    <x v="0"/>
  </r>
  <r>
    <x v="36"/>
    <x v="108"/>
    <n v="6.25"/>
    <x v="7"/>
    <x v="0"/>
  </r>
  <r>
    <x v="36"/>
    <x v="109"/>
    <n v="18.75"/>
    <x v="7"/>
    <x v="0"/>
  </r>
  <r>
    <x v="36"/>
    <x v="110"/>
    <n v="50"/>
    <x v="7"/>
    <x v="0"/>
  </r>
  <r>
    <x v="36"/>
    <x v="111"/>
    <n v="25"/>
    <x v="7"/>
    <x v="0"/>
  </r>
  <r>
    <x v="37"/>
    <x v="107"/>
    <n v="0"/>
    <x v="7"/>
    <x v="0"/>
  </r>
  <r>
    <x v="37"/>
    <x v="108"/>
    <n v="0"/>
    <x v="7"/>
    <x v="0"/>
  </r>
  <r>
    <x v="37"/>
    <x v="109"/>
    <n v="0"/>
    <x v="7"/>
    <x v="0"/>
  </r>
  <r>
    <x v="37"/>
    <x v="110"/>
    <n v="0"/>
    <x v="7"/>
    <x v="0"/>
  </r>
  <r>
    <x v="37"/>
    <x v="111"/>
    <n v="0"/>
    <x v="7"/>
    <x v="0"/>
  </r>
  <r>
    <x v="38"/>
    <x v="107"/>
    <n v="0"/>
    <x v="7"/>
    <x v="0"/>
  </r>
  <r>
    <x v="38"/>
    <x v="108"/>
    <n v="0"/>
    <x v="7"/>
    <x v="0"/>
  </r>
  <r>
    <x v="38"/>
    <x v="109"/>
    <n v="50"/>
    <x v="7"/>
    <x v="0"/>
  </r>
  <r>
    <x v="38"/>
    <x v="110"/>
    <n v="0"/>
    <x v="7"/>
    <x v="0"/>
  </r>
  <r>
    <x v="38"/>
    <x v="111"/>
    <n v="50"/>
    <x v="7"/>
    <x v="0"/>
  </r>
  <r>
    <x v="39"/>
    <x v="107"/>
    <n v="6.25"/>
    <x v="7"/>
    <x v="0"/>
  </r>
  <r>
    <x v="39"/>
    <x v="108"/>
    <n v="6.25"/>
    <x v="7"/>
    <x v="0"/>
  </r>
  <r>
    <x v="39"/>
    <x v="109"/>
    <n v="12.5"/>
    <x v="7"/>
    <x v="0"/>
  </r>
  <r>
    <x v="39"/>
    <x v="110"/>
    <n v="46.875"/>
    <x v="7"/>
    <x v="0"/>
  </r>
  <r>
    <x v="39"/>
    <x v="111"/>
    <n v="28.125"/>
    <x v="7"/>
    <x v="0"/>
  </r>
  <r>
    <x v="40"/>
    <x v="107"/>
    <n v="9.0909090909090917"/>
    <x v="7"/>
    <x v="0"/>
  </r>
  <r>
    <x v="40"/>
    <x v="108"/>
    <n v="0"/>
    <x v="7"/>
    <x v="0"/>
  </r>
  <r>
    <x v="40"/>
    <x v="109"/>
    <n v="18.181818181818183"/>
    <x v="7"/>
    <x v="0"/>
  </r>
  <r>
    <x v="40"/>
    <x v="110"/>
    <n v="45.454545454545453"/>
    <x v="7"/>
    <x v="0"/>
  </r>
  <r>
    <x v="40"/>
    <x v="111"/>
    <n v="27.272727272727273"/>
    <x v="7"/>
    <x v="0"/>
  </r>
  <r>
    <x v="35"/>
    <x v="107"/>
    <n v="0"/>
    <x v="8"/>
    <x v="0"/>
  </r>
  <r>
    <x v="35"/>
    <x v="108"/>
    <n v="0"/>
    <x v="8"/>
    <x v="0"/>
  </r>
  <r>
    <x v="35"/>
    <x v="109"/>
    <n v="33.333333333333336"/>
    <x v="8"/>
    <x v="0"/>
  </r>
  <r>
    <x v="35"/>
    <x v="110"/>
    <n v="33.333333333333336"/>
    <x v="8"/>
    <x v="0"/>
  </r>
  <r>
    <x v="35"/>
    <x v="111"/>
    <n v="33.333333333333336"/>
    <x v="8"/>
    <x v="0"/>
  </r>
  <r>
    <x v="36"/>
    <x v="107"/>
    <n v="0"/>
    <x v="8"/>
    <x v="0"/>
  </r>
  <r>
    <x v="36"/>
    <x v="108"/>
    <n v="0"/>
    <x v="8"/>
    <x v="0"/>
  </r>
  <r>
    <x v="36"/>
    <x v="109"/>
    <n v="20.833333333333332"/>
    <x v="8"/>
    <x v="0"/>
  </r>
  <r>
    <x v="36"/>
    <x v="110"/>
    <n v="37.5"/>
    <x v="8"/>
    <x v="0"/>
  </r>
  <r>
    <x v="36"/>
    <x v="111"/>
    <n v="41.666666666666664"/>
    <x v="8"/>
    <x v="0"/>
  </r>
  <r>
    <x v="37"/>
    <x v="107"/>
    <n v="0"/>
    <x v="8"/>
    <x v="0"/>
  </r>
  <r>
    <x v="37"/>
    <x v="108"/>
    <n v="0"/>
    <x v="8"/>
    <x v="0"/>
  </r>
  <r>
    <x v="37"/>
    <x v="109"/>
    <n v="0"/>
    <x v="8"/>
    <x v="0"/>
  </r>
  <r>
    <x v="37"/>
    <x v="110"/>
    <n v="50"/>
    <x v="8"/>
    <x v="0"/>
  </r>
  <r>
    <x v="37"/>
    <x v="111"/>
    <n v="50"/>
    <x v="8"/>
    <x v="0"/>
  </r>
  <r>
    <x v="38"/>
    <x v="107"/>
    <n v="0"/>
    <x v="8"/>
    <x v="0"/>
  </r>
  <r>
    <x v="38"/>
    <x v="108"/>
    <n v="20"/>
    <x v="8"/>
    <x v="0"/>
  </r>
  <r>
    <x v="38"/>
    <x v="109"/>
    <n v="20"/>
    <x v="8"/>
    <x v="0"/>
  </r>
  <r>
    <x v="38"/>
    <x v="110"/>
    <n v="40"/>
    <x v="8"/>
    <x v="0"/>
  </r>
  <r>
    <x v="38"/>
    <x v="111"/>
    <n v="20"/>
    <x v="8"/>
    <x v="0"/>
  </r>
  <r>
    <x v="39"/>
    <x v="107"/>
    <n v="3.7037037037037037"/>
    <x v="8"/>
    <x v="0"/>
  </r>
  <r>
    <x v="39"/>
    <x v="108"/>
    <n v="0"/>
    <x v="8"/>
    <x v="0"/>
  </r>
  <r>
    <x v="39"/>
    <x v="109"/>
    <n v="11.111111111111111"/>
    <x v="8"/>
    <x v="0"/>
  </r>
  <r>
    <x v="39"/>
    <x v="110"/>
    <n v="29.62962962962963"/>
    <x v="8"/>
    <x v="0"/>
  </r>
  <r>
    <x v="39"/>
    <x v="111"/>
    <n v="55.555555555555557"/>
    <x v="8"/>
    <x v="0"/>
  </r>
  <r>
    <x v="40"/>
    <x v="107"/>
    <n v="0"/>
    <x v="8"/>
    <x v="0"/>
  </r>
  <r>
    <x v="40"/>
    <x v="108"/>
    <n v="14.285714285714286"/>
    <x v="8"/>
    <x v="0"/>
  </r>
  <r>
    <x v="40"/>
    <x v="109"/>
    <n v="57.142857142857146"/>
    <x v="8"/>
    <x v="0"/>
  </r>
  <r>
    <x v="40"/>
    <x v="110"/>
    <n v="14.285714285714286"/>
    <x v="8"/>
    <x v="0"/>
  </r>
  <r>
    <x v="40"/>
    <x v="111"/>
    <n v="14.285714285714286"/>
    <x v="8"/>
    <x v="0"/>
  </r>
  <r>
    <x v="35"/>
    <x v="107"/>
    <n v="0"/>
    <x v="9"/>
    <x v="0"/>
  </r>
  <r>
    <x v="35"/>
    <x v="108"/>
    <n v="0"/>
    <x v="9"/>
    <x v="0"/>
  </r>
  <r>
    <x v="35"/>
    <x v="109"/>
    <n v="20"/>
    <x v="9"/>
    <x v="0"/>
  </r>
  <r>
    <x v="35"/>
    <x v="110"/>
    <n v="60"/>
    <x v="9"/>
    <x v="0"/>
  </r>
  <r>
    <x v="35"/>
    <x v="111"/>
    <n v="20"/>
    <x v="9"/>
    <x v="0"/>
  </r>
  <r>
    <x v="36"/>
    <x v="107"/>
    <n v="1.5151515151515151"/>
    <x v="9"/>
    <x v="0"/>
  </r>
  <r>
    <x v="36"/>
    <x v="108"/>
    <n v="0"/>
    <x v="9"/>
    <x v="0"/>
  </r>
  <r>
    <x v="36"/>
    <x v="109"/>
    <n v="9.0909090909090917"/>
    <x v="9"/>
    <x v="0"/>
  </r>
  <r>
    <x v="36"/>
    <x v="110"/>
    <n v="51.515151515151516"/>
    <x v="9"/>
    <x v="0"/>
  </r>
  <r>
    <x v="36"/>
    <x v="111"/>
    <n v="37.878787878787875"/>
    <x v="9"/>
    <x v="0"/>
  </r>
  <r>
    <x v="37"/>
    <x v="107"/>
    <n v="0"/>
    <x v="9"/>
    <x v="0"/>
  </r>
  <r>
    <x v="37"/>
    <x v="108"/>
    <n v="0"/>
    <x v="9"/>
    <x v="0"/>
  </r>
  <r>
    <x v="37"/>
    <x v="109"/>
    <n v="0"/>
    <x v="9"/>
    <x v="0"/>
  </r>
  <r>
    <x v="37"/>
    <x v="110"/>
    <n v="75"/>
    <x v="9"/>
    <x v="0"/>
  </r>
  <r>
    <x v="37"/>
    <x v="111"/>
    <n v="25"/>
    <x v="9"/>
    <x v="0"/>
  </r>
  <r>
    <x v="38"/>
    <x v="107"/>
    <n v="0"/>
    <x v="9"/>
    <x v="0"/>
  </r>
  <r>
    <x v="38"/>
    <x v="108"/>
    <n v="0"/>
    <x v="9"/>
    <x v="0"/>
  </r>
  <r>
    <x v="38"/>
    <x v="109"/>
    <n v="0"/>
    <x v="9"/>
    <x v="0"/>
  </r>
  <r>
    <x v="38"/>
    <x v="110"/>
    <n v="40"/>
    <x v="9"/>
    <x v="0"/>
  </r>
  <r>
    <x v="38"/>
    <x v="111"/>
    <n v="60"/>
    <x v="9"/>
    <x v="0"/>
  </r>
  <r>
    <x v="39"/>
    <x v="107"/>
    <n v="0"/>
    <x v="9"/>
    <x v="0"/>
  </r>
  <r>
    <x v="39"/>
    <x v="108"/>
    <n v="0"/>
    <x v="9"/>
    <x v="0"/>
  </r>
  <r>
    <x v="39"/>
    <x v="109"/>
    <n v="4.3478260869565215"/>
    <x v="9"/>
    <x v="0"/>
  </r>
  <r>
    <x v="39"/>
    <x v="110"/>
    <n v="69.565217391304344"/>
    <x v="9"/>
    <x v="0"/>
  </r>
  <r>
    <x v="39"/>
    <x v="111"/>
    <n v="26.086956521739129"/>
    <x v="9"/>
    <x v="0"/>
  </r>
  <r>
    <x v="40"/>
    <x v="107"/>
    <n v="0"/>
    <x v="9"/>
    <x v="0"/>
  </r>
  <r>
    <x v="40"/>
    <x v="108"/>
    <n v="0"/>
    <x v="9"/>
    <x v="0"/>
  </r>
  <r>
    <x v="40"/>
    <x v="109"/>
    <n v="0"/>
    <x v="9"/>
    <x v="0"/>
  </r>
  <r>
    <x v="40"/>
    <x v="110"/>
    <n v="77.777777777777771"/>
    <x v="9"/>
    <x v="0"/>
  </r>
  <r>
    <x v="40"/>
    <x v="111"/>
    <n v="22.222222222222221"/>
    <x v="9"/>
    <x v="0"/>
  </r>
  <r>
    <x v="35"/>
    <x v="107"/>
    <n v="0"/>
    <x v="10"/>
    <x v="0"/>
  </r>
  <r>
    <x v="35"/>
    <x v="108"/>
    <n v="0"/>
    <x v="10"/>
    <x v="0"/>
  </r>
  <r>
    <x v="35"/>
    <x v="109"/>
    <n v="0"/>
    <x v="10"/>
    <x v="0"/>
  </r>
  <r>
    <x v="35"/>
    <x v="110"/>
    <n v="0"/>
    <x v="10"/>
    <x v="0"/>
  </r>
  <r>
    <x v="35"/>
    <x v="111"/>
    <n v="100"/>
    <x v="10"/>
    <x v="0"/>
  </r>
  <r>
    <x v="36"/>
    <x v="107"/>
    <n v="0"/>
    <x v="10"/>
    <x v="0"/>
  </r>
  <r>
    <x v="36"/>
    <x v="108"/>
    <n v="2.7777777777777777"/>
    <x v="10"/>
    <x v="0"/>
  </r>
  <r>
    <x v="36"/>
    <x v="109"/>
    <n v="11.111111111111111"/>
    <x v="10"/>
    <x v="0"/>
  </r>
  <r>
    <x v="36"/>
    <x v="110"/>
    <n v="58.333333333333336"/>
    <x v="10"/>
    <x v="0"/>
  </r>
  <r>
    <x v="36"/>
    <x v="111"/>
    <n v="27.777777777777779"/>
    <x v="10"/>
    <x v="0"/>
  </r>
  <r>
    <x v="37"/>
    <x v="107"/>
    <n v="0"/>
    <x v="10"/>
    <x v="0"/>
  </r>
  <r>
    <x v="37"/>
    <x v="108"/>
    <n v="0"/>
    <x v="10"/>
    <x v="0"/>
  </r>
  <r>
    <x v="37"/>
    <x v="109"/>
    <n v="0"/>
    <x v="10"/>
    <x v="0"/>
  </r>
  <r>
    <x v="37"/>
    <x v="110"/>
    <n v="0"/>
    <x v="10"/>
    <x v="0"/>
  </r>
  <r>
    <x v="37"/>
    <x v="111"/>
    <n v="100"/>
    <x v="10"/>
    <x v="0"/>
  </r>
  <r>
    <x v="38"/>
    <x v="107"/>
    <n v="0"/>
    <x v="10"/>
    <x v="0"/>
  </r>
  <r>
    <x v="38"/>
    <x v="108"/>
    <n v="0"/>
    <x v="10"/>
    <x v="0"/>
  </r>
  <r>
    <x v="38"/>
    <x v="109"/>
    <n v="0"/>
    <x v="10"/>
    <x v="0"/>
  </r>
  <r>
    <x v="38"/>
    <x v="110"/>
    <n v="50"/>
    <x v="10"/>
    <x v="0"/>
  </r>
  <r>
    <x v="38"/>
    <x v="111"/>
    <n v="50"/>
    <x v="10"/>
    <x v="0"/>
  </r>
  <r>
    <x v="39"/>
    <x v="107"/>
    <n v="0"/>
    <x v="10"/>
    <x v="0"/>
  </r>
  <r>
    <x v="39"/>
    <x v="108"/>
    <n v="0"/>
    <x v="10"/>
    <x v="0"/>
  </r>
  <r>
    <x v="39"/>
    <x v="109"/>
    <n v="17.142857142857142"/>
    <x v="10"/>
    <x v="0"/>
  </r>
  <r>
    <x v="39"/>
    <x v="110"/>
    <n v="31.428571428571427"/>
    <x v="10"/>
    <x v="0"/>
  </r>
  <r>
    <x v="39"/>
    <x v="111"/>
    <n v="51.428571428571431"/>
    <x v="10"/>
    <x v="0"/>
  </r>
  <r>
    <x v="40"/>
    <x v="107"/>
    <n v="0"/>
    <x v="10"/>
    <x v="0"/>
  </r>
  <r>
    <x v="40"/>
    <x v="108"/>
    <n v="9.0909090909090917"/>
    <x v="10"/>
    <x v="0"/>
  </r>
  <r>
    <x v="40"/>
    <x v="109"/>
    <n v="0"/>
    <x v="10"/>
    <x v="0"/>
  </r>
  <r>
    <x v="40"/>
    <x v="110"/>
    <n v="54.545454545454547"/>
    <x v="10"/>
    <x v="0"/>
  </r>
  <r>
    <x v="40"/>
    <x v="111"/>
    <n v="36.363636363636367"/>
    <x v="10"/>
    <x v="0"/>
  </r>
  <r>
    <x v="35"/>
    <x v="107"/>
    <n v="0"/>
    <x v="11"/>
    <x v="0"/>
  </r>
  <r>
    <x v="35"/>
    <x v="108"/>
    <n v="0"/>
    <x v="11"/>
    <x v="0"/>
  </r>
  <r>
    <x v="35"/>
    <x v="109"/>
    <n v="50"/>
    <x v="11"/>
    <x v="0"/>
  </r>
  <r>
    <x v="35"/>
    <x v="110"/>
    <n v="50"/>
    <x v="11"/>
    <x v="0"/>
  </r>
  <r>
    <x v="35"/>
    <x v="111"/>
    <n v="0"/>
    <x v="11"/>
    <x v="0"/>
  </r>
  <r>
    <x v="36"/>
    <x v="107"/>
    <n v="3.0303030303030303"/>
    <x v="11"/>
    <x v="0"/>
  </r>
  <r>
    <x v="36"/>
    <x v="108"/>
    <n v="0"/>
    <x v="11"/>
    <x v="0"/>
  </r>
  <r>
    <x v="36"/>
    <x v="109"/>
    <n v="15.151515151515152"/>
    <x v="11"/>
    <x v="0"/>
  </r>
  <r>
    <x v="36"/>
    <x v="110"/>
    <n v="48.484848484848484"/>
    <x v="11"/>
    <x v="0"/>
  </r>
  <r>
    <x v="36"/>
    <x v="111"/>
    <n v="33.333333333333336"/>
    <x v="11"/>
    <x v="0"/>
  </r>
  <r>
    <x v="37"/>
    <x v="107"/>
    <n v="0"/>
    <x v="11"/>
    <x v="0"/>
  </r>
  <r>
    <x v="37"/>
    <x v="108"/>
    <n v="0"/>
    <x v="11"/>
    <x v="0"/>
  </r>
  <r>
    <x v="37"/>
    <x v="109"/>
    <n v="0"/>
    <x v="11"/>
    <x v="0"/>
  </r>
  <r>
    <x v="37"/>
    <x v="110"/>
    <n v="66.666666666666671"/>
    <x v="11"/>
    <x v="0"/>
  </r>
  <r>
    <x v="37"/>
    <x v="111"/>
    <n v="33.333333333333336"/>
    <x v="11"/>
    <x v="0"/>
  </r>
  <r>
    <x v="38"/>
    <x v="107"/>
    <n v="0"/>
    <x v="11"/>
    <x v="0"/>
  </r>
  <r>
    <x v="38"/>
    <x v="108"/>
    <n v="0"/>
    <x v="11"/>
    <x v="0"/>
  </r>
  <r>
    <x v="38"/>
    <x v="109"/>
    <n v="33.333333333333336"/>
    <x v="11"/>
    <x v="0"/>
  </r>
  <r>
    <x v="38"/>
    <x v="110"/>
    <n v="33.333333333333336"/>
    <x v="11"/>
    <x v="0"/>
  </r>
  <r>
    <x v="38"/>
    <x v="111"/>
    <n v="33.333333333333336"/>
    <x v="11"/>
    <x v="0"/>
  </r>
  <r>
    <x v="39"/>
    <x v="107"/>
    <n v="0"/>
    <x v="11"/>
    <x v="0"/>
  </r>
  <r>
    <x v="39"/>
    <x v="108"/>
    <n v="0"/>
    <x v="11"/>
    <x v="0"/>
  </r>
  <r>
    <x v="39"/>
    <x v="109"/>
    <n v="2.4390243902439024"/>
    <x v="11"/>
    <x v="0"/>
  </r>
  <r>
    <x v="39"/>
    <x v="110"/>
    <n v="63.414634146341463"/>
    <x v="11"/>
    <x v="0"/>
  </r>
  <r>
    <x v="39"/>
    <x v="111"/>
    <n v="34.146341463414636"/>
    <x v="11"/>
    <x v="0"/>
  </r>
  <r>
    <x v="40"/>
    <x v="107"/>
    <n v="0"/>
    <x v="11"/>
    <x v="0"/>
  </r>
  <r>
    <x v="40"/>
    <x v="108"/>
    <n v="0"/>
    <x v="11"/>
    <x v="0"/>
  </r>
  <r>
    <x v="40"/>
    <x v="109"/>
    <n v="12.5"/>
    <x v="11"/>
    <x v="0"/>
  </r>
  <r>
    <x v="40"/>
    <x v="110"/>
    <n v="37.5"/>
    <x v="11"/>
    <x v="0"/>
  </r>
  <r>
    <x v="40"/>
    <x v="111"/>
    <n v="50"/>
    <x v="11"/>
    <x v="0"/>
  </r>
  <r>
    <x v="35"/>
    <x v="107"/>
    <n v="0"/>
    <x v="12"/>
    <x v="0"/>
  </r>
  <r>
    <x v="35"/>
    <x v="108"/>
    <n v="0"/>
    <x v="12"/>
    <x v="0"/>
  </r>
  <r>
    <x v="35"/>
    <x v="109"/>
    <n v="28.571428571428573"/>
    <x v="12"/>
    <x v="0"/>
  </r>
  <r>
    <x v="35"/>
    <x v="110"/>
    <n v="14.285714285714286"/>
    <x v="12"/>
    <x v="0"/>
  </r>
  <r>
    <x v="35"/>
    <x v="111"/>
    <n v="57.142857142857146"/>
    <x v="12"/>
    <x v="0"/>
  </r>
  <r>
    <x v="36"/>
    <x v="107"/>
    <n v="3.0303030303030303"/>
    <x v="12"/>
    <x v="0"/>
  </r>
  <r>
    <x v="36"/>
    <x v="108"/>
    <n v="0"/>
    <x v="12"/>
    <x v="0"/>
  </r>
  <r>
    <x v="36"/>
    <x v="109"/>
    <n v="6.0606060606060606"/>
    <x v="12"/>
    <x v="0"/>
  </r>
  <r>
    <x v="36"/>
    <x v="110"/>
    <n v="39.393939393939391"/>
    <x v="12"/>
    <x v="0"/>
  </r>
  <r>
    <x v="36"/>
    <x v="111"/>
    <n v="51.515151515151516"/>
    <x v="12"/>
    <x v="0"/>
  </r>
  <r>
    <x v="37"/>
    <x v="107"/>
    <n v="50"/>
    <x v="12"/>
    <x v="0"/>
  </r>
  <r>
    <x v="37"/>
    <x v="108"/>
    <n v="0"/>
    <x v="12"/>
    <x v="0"/>
  </r>
  <r>
    <x v="37"/>
    <x v="109"/>
    <n v="50"/>
    <x v="12"/>
    <x v="0"/>
  </r>
  <r>
    <x v="37"/>
    <x v="110"/>
    <n v="0"/>
    <x v="12"/>
    <x v="0"/>
  </r>
  <r>
    <x v="37"/>
    <x v="111"/>
    <n v="0"/>
    <x v="12"/>
    <x v="0"/>
  </r>
  <r>
    <x v="38"/>
    <x v="107"/>
    <n v="0"/>
    <x v="12"/>
    <x v="0"/>
  </r>
  <r>
    <x v="38"/>
    <x v="108"/>
    <n v="0"/>
    <x v="12"/>
    <x v="0"/>
  </r>
  <r>
    <x v="38"/>
    <x v="109"/>
    <n v="100"/>
    <x v="12"/>
    <x v="0"/>
  </r>
  <r>
    <x v="38"/>
    <x v="110"/>
    <n v="0"/>
    <x v="12"/>
    <x v="0"/>
  </r>
  <r>
    <x v="38"/>
    <x v="111"/>
    <n v="0"/>
    <x v="12"/>
    <x v="0"/>
  </r>
  <r>
    <x v="39"/>
    <x v="107"/>
    <n v="1.5151515151515151"/>
    <x v="12"/>
    <x v="0"/>
  </r>
  <r>
    <x v="39"/>
    <x v="108"/>
    <n v="0"/>
    <x v="12"/>
    <x v="0"/>
  </r>
  <r>
    <x v="39"/>
    <x v="109"/>
    <n v="4.5454545454545459"/>
    <x v="12"/>
    <x v="0"/>
  </r>
  <r>
    <x v="39"/>
    <x v="110"/>
    <n v="50"/>
    <x v="12"/>
    <x v="0"/>
  </r>
  <r>
    <x v="39"/>
    <x v="111"/>
    <n v="43.939393939393938"/>
    <x v="12"/>
    <x v="0"/>
  </r>
  <r>
    <x v="40"/>
    <x v="107"/>
    <n v="0"/>
    <x v="12"/>
    <x v="0"/>
  </r>
  <r>
    <x v="40"/>
    <x v="108"/>
    <n v="0"/>
    <x v="12"/>
    <x v="0"/>
  </r>
  <r>
    <x v="40"/>
    <x v="109"/>
    <n v="8.3333333333333339"/>
    <x v="12"/>
    <x v="0"/>
  </r>
  <r>
    <x v="40"/>
    <x v="110"/>
    <n v="58.333333333333336"/>
    <x v="12"/>
    <x v="0"/>
  </r>
  <r>
    <x v="40"/>
    <x v="111"/>
    <n v="33.333333333333336"/>
    <x v="12"/>
    <x v="0"/>
  </r>
  <r>
    <x v="35"/>
    <x v="107"/>
    <n v="0"/>
    <x v="13"/>
    <x v="0"/>
  </r>
  <r>
    <x v="35"/>
    <x v="108"/>
    <n v="0"/>
    <x v="13"/>
    <x v="0"/>
  </r>
  <r>
    <x v="35"/>
    <x v="109"/>
    <n v="33.333333333333336"/>
    <x v="13"/>
    <x v="0"/>
  </r>
  <r>
    <x v="35"/>
    <x v="110"/>
    <n v="16.666666666666668"/>
    <x v="13"/>
    <x v="0"/>
  </r>
  <r>
    <x v="35"/>
    <x v="111"/>
    <n v="50"/>
    <x v="13"/>
    <x v="0"/>
  </r>
  <r>
    <x v="36"/>
    <x v="107"/>
    <n v="0"/>
    <x v="13"/>
    <x v="0"/>
  </r>
  <r>
    <x v="36"/>
    <x v="108"/>
    <n v="3.0303030303030303"/>
    <x v="13"/>
    <x v="0"/>
  </r>
  <r>
    <x v="36"/>
    <x v="109"/>
    <n v="6.0606060606060606"/>
    <x v="13"/>
    <x v="0"/>
  </r>
  <r>
    <x v="36"/>
    <x v="110"/>
    <n v="30.303030303030305"/>
    <x v="13"/>
    <x v="0"/>
  </r>
  <r>
    <x v="36"/>
    <x v="111"/>
    <n v="60.606060606060609"/>
    <x v="13"/>
    <x v="0"/>
  </r>
  <r>
    <x v="37"/>
    <x v="107"/>
    <n v="0"/>
    <x v="13"/>
    <x v="0"/>
  </r>
  <r>
    <x v="37"/>
    <x v="108"/>
    <n v="0"/>
    <x v="13"/>
    <x v="0"/>
  </r>
  <r>
    <x v="37"/>
    <x v="109"/>
    <n v="33.333333333333336"/>
    <x v="13"/>
    <x v="0"/>
  </r>
  <r>
    <x v="37"/>
    <x v="110"/>
    <n v="33.333333333333336"/>
    <x v="13"/>
    <x v="0"/>
  </r>
  <r>
    <x v="37"/>
    <x v="111"/>
    <n v="33.333333333333336"/>
    <x v="13"/>
    <x v="0"/>
  </r>
  <r>
    <x v="38"/>
    <x v="107"/>
    <n v="0"/>
    <x v="13"/>
    <x v="0"/>
  </r>
  <r>
    <x v="38"/>
    <x v="108"/>
    <n v="0"/>
    <x v="13"/>
    <x v="0"/>
  </r>
  <r>
    <x v="38"/>
    <x v="109"/>
    <n v="12.5"/>
    <x v="13"/>
    <x v="0"/>
  </r>
  <r>
    <x v="38"/>
    <x v="110"/>
    <n v="50"/>
    <x v="13"/>
    <x v="0"/>
  </r>
  <r>
    <x v="38"/>
    <x v="111"/>
    <n v="37.5"/>
    <x v="13"/>
    <x v="0"/>
  </r>
  <r>
    <x v="39"/>
    <x v="107"/>
    <n v="0"/>
    <x v="13"/>
    <x v="0"/>
  </r>
  <r>
    <x v="39"/>
    <x v="108"/>
    <n v="0"/>
    <x v="13"/>
    <x v="0"/>
  </r>
  <r>
    <x v="39"/>
    <x v="109"/>
    <n v="12"/>
    <x v="13"/>
    <x v="0"/>
  </r>
  <r>
    <x v="39"/>
    <x v="110"/>
    <n v="32"/>
    <x v="13"/>
    <x v="0"/>
  </r>
  <r>
    <x v="39"/>
    <x v="111"/>
    <n v="56"/>
    <x v="13"/>
    <x v="0"/>
  </r>
  <r>
    <x v="40"/>
    <x v="107"/>
    <n v="16.666666666666668"/>
    <x v="13"/>
    <x v="0"/>
  </r>
  <r>
    <x v="40"/>
    <x v="108"/>
    <n v="0"/>
    <x v="13"/>
    <x v="0"/>
  </r>
  <r>
    <x v="40"/>
    <x v="109"/>
    <n v="0"/>
    <x v="13"/>
    <x v="0"/>
  </r>
  <r>
    <x v="40"/>
    <x v="110"/>
    <n v="16.666666666666668"/>
    <x v="13"/>
    <x v="0"/>
  </r>
  <r>
    <x v="40"/>
    <x v="111"/>
    <n v="66.666666666666671"/>
    <x v="13"/>
    <x v="0"/>
  </r>
  <r>
    <x v="35"/>
    <x v="107"/>
    <n v="0"/>
    <x v="14"/>
    <x v="0"/>
  </r>
  <r>
    <x v="35"/>
    <x v="108"/>
    <n v="0"/>
    <x v="14"/>
    <x v="0"/>
  </r>
  <r>
    <x v="35"/>
    <x v="109"/>
    <n v="16.666666666666668"/>
    <x v="14"/>
    <x v="0"/>
  </r>
  <r>
    <x v="35"/>
    <x v="110"/>
    <n v="83.333333333333329"/>
    <x v="14"/>
    <x v="0"/>
  </r>
  <r>
    <x v="35"/>
    <x v="111"/>
    <n v="0"/>
    <x v="14"/>
    <x v="0"/>
  </r>
  <r>
    <x v="36"/>
    <x v="107"/>
    <n v="8.3333333333333339"/>
    <x v="14"/>
    <x v="0"/>
  </r>
  <r>
    <x v="36"/>
    <x v="108"/>
    <n v="0"/>
    <x v="14"/>
    <x v="0"/>
  </r>
  <r>
    <x v="36"/>
    <x v="109"/>
    <n v="16.666666666666668"/>
    <x v="14"/>
    <x v="0"/>
  </r>
  <r>
    <x v="36"/>
    <x v="110"/>
    <n v="25"/>
    <x v="14"/>
    <x v="0"/>
  </r>
  <r>
    <x v="36"/>
    <x v="111"/>
    <n v="50"/>
    <x v="14"/>
    <x v="0"/>
  </r>
  <r>
    <x v="37"/>
    <x v="107"/>
    <n v="0"/>
    <x v="14"/>
    <x v="0"/>
  </r>
  <r>
    <x v="37"/>
    <x v="108"/>
    <n v="0"/>
    <x v="14"/>
    <x v="0"/>
  </r>
  <r>
    <x v="37"/>
    <x v="109"/>
    <n v="0"/>
    <x v="14"/>
    <x v="0"/>
  </r>
  <r>
    <x v="37"/>
    <x v="110"/>
    <n v="33.333333333333336"/>
    <x v="14"/>
    <x v="0"/>
  </r>
  <r>
    <x v="37"/>
    <x v="111"/>
    <n v="66.666666666666671"/>
    <x v="14"/>
    <x v="0"/>
  </r>
  <r>
    <x v="38"/>
    <x v="107"/>
    <n v="0"/>
    <x v="14"/>
    <x v="0"/>
  </r>
  <r>
    <x v="38"/>
    <x v="108"/>
    <n v="0"/>
    <x v="14"/>
    <x v="0"/>
  </r>
  <r>
    <x v="38"/>
    <x v="109"/>
    <n v="0"/>
    <x v="14"/>
    <x v="0"/>
  </r>
  <r>
    <x v="38"/>
    <x v="110"/>
    <n v="60"/>
    <x v="14"/>
    <x v="0"/>
  </r>
  <r>
    <x v="38"/>
    <x v="111"/>
    <n v="40"/>
    <x v="14"/>
    <x v="0"/>
  </r>
  <r>
    <x v="39"/>
    <x v="107"/>
    <n v="0"/>
    <x v="14"/>
    <x v="0"/>
  </r>
  <r>
    <x v="39"/>
    <x v="108"/>
    <n v="0"/>
    <x v="14"/>
    <x v="0"/>
  </r>
  <r>
    <x v="39"/>
    <x v="109"/>
    <n v="25"/>
    <x v="14"/>
    <x v="0"/>
  </r>
  <r>
    <x v="39"/>
    <x v="110"/>
    <n v="25"/>
    <x v="14"/>
    <x v="0"/>
  </r>
  <r>
    <x v="39"/>
    <x v="111"/>
    <n v="50"/>
    <x v="14"/>
    <x v="0"/>
  </r>
  <r>
    <x v="40"/>
    <x v="107"/>
    <n v="9.0909090909090917"/>
    <x v="14"/>
    <x v="0"/>
  </r>
  <r>
    <x v="40"/>
    <x v="108"/>
    <n v="0"/>
    <x v="14"/>
    <x v="0"/>
  </r>
  <r>
    <x v="40"/>
    <x v="109"/>
    <n v="0"/>
    <x v="14"/>
    <x v="0"/>
  </r>
  <r>
    <x v="40"/>
    <x v="110"/>
    <n v="27.272727272727273"/>
    <x v="14"/>
    <x v="0"/>
  </r>
  <r>
    <x v="40"/>
    <x v="111"/>
    <n v="63.636363636363633"/>
    <x v="14"/>
    <x v="0"/>
  </r>
  <r>
    <x v="35"/>
    <x v="107"/>
    <n v="0"/>
    <x v="15"/>
    <x v="0"/>
  </r>
  <r>
    <x v="35"/>
    <x v="108"/>
    <n v="0"/>
    <x v="15"/>
    <x v="0"/>
  </r>
  <r>
    <x v="35"/>
    <x v="109"/>
    <n v="0"/>
    <x v="15"/>
    <x v="0"/>
  </r>
  <r>
    <x v="35"/>
    <x v="110"/>
    <n v="0"/>
    <x v="15"/>
    <x v="0"/>
  </r>
  <r>
    <x v="35"/>
    <x v="111"/>
    <n v="0"/>
    <x v="15"/>
    <x v="0"/>
  </r>
  <r>
    <x v="36"/>
    <x v="107"/>
    <n v="0"/>
    <x v="15"/>
    <x v="0"/>
  </r>
  <r>
    <x v="36"/>
    <x v="108"/>
    <n v="0"/>
    <x v="15"/>
    <x v="0"/>
  </r>
  <r>
    <x v="36"/>
    <x v="109"/>
    <n v="0"/>
    <x v="15"/>
    <x v="0"/>
  </r>
  <r>
    <x v="36"/>
    <x v="110"/>
    <n v="0"/>
    <x v="15"/>
    <x v="0"/>
  </r>
  <r>
    <x v="36"/>
    <x v="111"/>
    <n v="0"/>
    <x v="15"/>
    <x v="0"/>
  </r>
  <r>
    <x v="37"/>
    <x v="107"/>
    <n v="0"/>
    <x v="15"/>
    <x v="0"/>
  </r>
  <r>
    <x v="37"/>
    <x v="108"/>
    <n v="0"/>
    <x v="15"/>
    <x v="0"/>
  </r>
  <r>
    <x v="37"/>
    <x v="109"/>
    <n v="0"/>
    <x v="15"/>
    <x v="0"/>
  </r>
  <r>
    <x v="37"/>
    <x v="110"/>
    <n v="0"/>
    <x v="15"/>
    <x v="0"/>
  </r>
  <r>
    <x v="37"/>
    <x v="111"/>
    <n v="0"/>
    <x v="15"/>
    <x v="0"/>
  </r>
  <r>
    <x v="38"/>
    <x v="107"/>
    <n v="0"/>
    <x v="15"/>
    <x v="0"/>
  </r>
  <r>
    <x v="38"/>
    <x v="108"/>
    <n v="0"/>
    <x v="15"/>
    <x v="0"/>
  </r>
  <r>
    <x v="38"/>
    <x v="109"/>
    <n v="0"/>
    <x v="15"/>
    <x v="0"/>
  </r>
  <r>
    <x v="38"/>
    <x v="110"/>
    <n v="0"/>
    <x v="15"/>
    <x v="0"/>
  </r>
  <r>
    <x v="38"/>
    <x v="111"/>
    <n v="0"/>
    <x v="15"/>
    <x v="0"/>
  </r>
  <r>
    <x v="39"/>
    <x v="107"/>
    <n v="0"/>
    <x v="15"/>
    <x v="0"/>
  </r>
  <r>
    <x v="39"/>
    <x v="108"/>
    <n v="0"/>
    <x v="15"/>
    <x v="0"/>
  </r>
  <r>
    <x v="39"/>
    <x v="109"/>
    <n v="0"/>
    <x v="15"/>
    <x v="0"/>
  </r>
  <r>
    <x v="39"/>
    <x v="110"/>
    <n v="0"/>
    <x v="15"/>
    <x v="0"/>
  </r>
  <r>
    <x v="39"/>
    <x v="111"/>
    <n v="0"/>
    <x v="15"/>
    <x v="0"/>
  </r>
  <r>
    <x v="40"/>
    <x v="107"/>
    <n v="0"/>
    <x v="15"/>
    <x v="0"/>
  </r>
  <r>
    <x v="40"/>
    <x v="108"/>
    <n v="0"/>
    <x v="15"/>
    <x v="0"/>
  </r>
  <r>
    <x v="40"/>
    <x v="109"/>
    <n v="0"/>
    <x v="15"/>
    <x v="0"/>
  </r>
  <r>
    <x v="40"/>
    <x v="110"/>
    <n v="0"/>
    <x v="15"/>
    <x v="0"/>
  </r>
  <r>
    <x v="40"/>
    <x v="111"/>
    <n v="0"/>
    <x v="15"/>
    <x v="0"/>
  </r>
  <r>
    <x v="35"/>
    <x v="107"/>
    <n v="0"/>
    <x v="16"/>
    <x v="0"/>
  </r>
  <r>
    <x v="35"/>
    <x v="108"/>
    <n v="12.5"/>
    <x v="16"/>
    <x v="0"/>
  </r>
  <r>
    <x v="35"/>
    <x v="109"/>
    <n v="0"/>
    <x v="16"/>
    <x v="0"/>
  </r>
  <r>
    <x v="35"/>
    <x v="110"/>
    <n v="50"/>
    <x v="16"/>
    <x v="0"/>
  </r>
  <r>
    <x v="35"/>
    <x v="111"/>
    <n v="37.5"/>
    <x v="16"/>
    <x v="0"/>
  </r>
  <r>
    <x v="36"/>
    <x v="107"/>
    <n v="7.1428571428571432"/>
    <x v="16"/>
    <x v="0"/>
  </r>
  <r>
    <x v="36"/>
    <x v="108"/>
    <n v="0"/>
    <x v="16"/>
    <x v="0"/>
  </r>
  <r>
    <x v="36"/>
    <x v="109"/>
    <n v="14.285714285714286"/>
    <x v="16"/>
    <x v="0"/>
  </r>
  <r>
    <x v="36"/>
    <x v="110"/>
    <n v="24.285714285714285"/>
    <x v="16"/>
    <x v="0"/>
  </r>
  <r>
    <x v="36"/>
    <x v="111"/>
    <n v="54.285714285714285"/>
    <x v="16"/>
    <x v="0"/>
  </r>
  <r>
    <x v="37"/>
    <x v="107"/>
    <n v="0"/>
    <x v="16"/>
    <x v="0"/>
  </r>
  <r>
    <x v="37"/>
    <x v="108"/>
    <n v="12.5"/>
    <x v="16"/>
    <x v="0"/>
  </r>
  <r>
    <x v="37"/>
    <x v="109"/>
    <n v="12.5"/>
    <x v="16"/>
    <x v="0"/>
  </r>
  <r>
    <x v="37"/>
    <x v="110"/>
    <n v="37.5"/>
    <x v="16"/>
    <x v="0"/>
  </r>
  <r>
    <x v="37"/>
    <x v="111"/>
    <n v="37.5"/>
    <x v="16"/>
    <x v="0"/>
  </r>
  <r>
    <x v="38"/>
    <x v="107"/>
    <n v="6.666666666666667"/>
    <x v="16"/>
    <x v="0"/>
  </r>
  <r>
    <x v="38"/>
    <x v="108"/>
    <n v="13.333333333333334"/>
    <x v="16"/>
    <x v="0"/>
  </r>
  <r>
    <x v="38"/>
    <x v="109"/>
    <n v="13.333333333333334"/>
    <x v="16"/>
    <x v="0"/>
  </r>
  <r>
    <x v="38"/>
    <x v="110"/>
    <n v="40"/>
    <x v="16"/>
    <x v="0"/>
  </r>
  <r>
    <x v="38"/>
    <x v="111"/>
    <n v="26.666666666666668"/>
    <x v="16"/>
    <x v="0"/>
  </r>
  <r>
    <x v="39"/>
    <x v="107"/>
    <n v="2.0408163265306123"/>
    <x v="16"/>
    <x v="0"/>
  </r>
  <r>
    <x v="39"/>
    <x v="108"/>
    <n v="2.0408163265306123"/>
    <x v="16"/>
    <x v="0"/>
  </r>
  <r>
    <x v="39"/>
    <x v="109"/>
    <n v="12.244897959183673"/>
    <x v="16"/>
    <x v="0"/>
  </r>
  <r>
    <x v="39"/>
    <x v="110"/>
    <n v="16.326530612244898"/>
    <x v="16"/>
    <x v="0"/>
  </r>
  <r>
    <x v="39"/>
    <x v="111"/>
    <n v="67.34693877551021"/>
    <x v="16"/>
    <x v="0"/>
  </r>
  <r>
    <x v="40"/>
    <x v="107"/>
    <n v="12"/>
    <x v="16"/>
    <x v="0"/>
  </r>
  <r>
    <x v="40"/>
    <x v="108"/>
    <n v="8"/>
    <x v="16"/>
    <x v="0"/>
  </r>
  <r>
    <x v="40"/>
    <x v="109"/>
    <n v="0"/>
    <x v="16"/>
    <x v="0"/>
  </r>
  <r>
    <x v="40"/>
    <x v="110"/>
    <n v="44"/>
    <x v="16"/>
    <x v="0"/>
  </r>
  <r>
    <x v="40"/>
    <x v="111"/>
    <n v="36"/>
    <x v="16"/>
    <x v="0"/>
  </r>
  <r>
    <x v="35"/>
    <x v="107"/>
    <n v="1.6129032258064515"/>
    <x v="0"/>
    <x v="1"/>
  </r>
  <r>
    <x v="35"/>
    <x v="108"/>
    <n v="4.032258064516129"/>
    <x v="0"/>
    <x v="1"/>
  </r>
  <r>
    <x v="35"/>
    <x v="109"/>
    <n v="8.870967741935484"/>
    <x v="0"/>
    <x v="1"/>
  </r>
  <r>
    <x v="35"/>
    <x v="110"/>
    <n v="44.354838709677416"/>
    <x v="0"/>
    <x v="1"/>
  </r>
  <r>
    <x v="35"/>
    <x v="111"/>
    <n v="41.12903225806452"/>
    <x v="0"/>
    <x v="1"/>
  </r>
  <r>
    <x v="36"/>
    <x v="107"/>
    <n v="3.4874290348742902"/>
    <x v="0"/>
    <x v="1"/>
  </r>
  <r>
    <x v="36"/>
    <x v="108"/>
    <n v="4.3795620437956204"/>
    <x v="0"/>
    <x v="1"/>
  </r>
  <r>
    <x v="36"/>
    <x v="109"/>
    <n v="12.408759124087592"/>
    <x v="0"/>
    <x v="1"/>
  </r>
  <r>
    <x v="36"/>
    <x v="110"/>
    <n v="36.253041362530411"/>
    <x v="0"/>
    <x v="1"/>
  </r>
  <r>
    <x v="36"/>
    <x v="111"/>
    <n v="43.471208434712082"/>
    <x v="0"/>
    <x v="1"/>
  </r>
  <r>
    <x v="37"/>
    <x v="107"/>
    <n v="2.5"/>
    <x v="0"/>
    <x v="1"/>
  </r>
  <r>
    <x v="37"/>
    <x v="108"/>
    <n v="3.75"/>
    <x v="0"/>
    <x v="1"/>
  </r>
  <r>
    <x v="37"/>
    <x v="109"/>
    <n v="13.75"/>
    <x v="0"/>
    <x v="1"/>
  </r>
  <r>
    <x v="37"/>
    <x v="110"/>
    <n v="33.75"/>
    <x v="0"/>
    <x v="1"/>
  </r>
  <r>
    <x v="37"/>
    <x v="111"/>
    <n v="46.25"/>
    <x v="0"/>
    <x v="1"/>
  </r>
  <r>
    <x v="38"/>
    <x v="107"/>
    <n v="1.271186440677966"/>
    <x v="0"/>
    <x v="1"/>
  </r>
  <r>
    <x v="38"/>
    <x v="108"/>
    <n v="2.5423728813559321"/>
    <x v="0"/>
    <x v="1"/>
  </r>
  <r>
    <x v="38"/>
    <x v="109"/>
    <n v="9.7457627118644066"/>
    <x v="0"/>
    <x v="1"/>
  </r>
  <r>
    <x v="38"/>
    <x v="110"/>
    <n v="33.050847457627121"/>
    <x v="0"/>
    <x v="1"/>
  </r>
  <r>
    <x v="38"/>
    <x v="111"/>
    <n v="53.389830508474574"/>
    <x v="0"/>
    <x v="1"/>
  </r>
  <r>
    <x v="39"/>
    <x v="107"/>
    <n v="3.45489443378119"/>
    <x v="0"/>
    <x v="1"/>
  </r>
  <r>
    <x v="39"/>
    <x v="108"/>
    <n v="1.9193857965451055"/>
    <x v="0"/>
    <x v="1"/>
  </r>
  <r>
    <x v="39"/>
    <x v="109"/>
    <n v="10.940499040307103"/>
    <x v="0"/>
    <x v="1"/>
  </r>
  <r>
    <x v="39"/>
    <x v="110"/>
    <n v="39.251439539347409"/>
    <x v="0"/>
    <x v="1"/>
  </r>
  <r>
    <x v="39"/>
    <x v="111"/>
    <n v="44.433781190019197"/>
    <x v="0"/>
    <x v="1"/>
  </r>
  <r>
    <x v="40"/>
    <x v="107"/>
    <n v="3.0927835051546393"/>
    <x v="0"/>
    <x v="1"/>
  </r>
  <r>
    <x v="40"/>
    <x v="108"/>
    <n v="2.268041237113402"/>
    <x v="0"/>
    <x v="1"/>
  </r>
  <r>
    <x v="40"/>
    <x v="109"/>
    <n v="14.020618556701031"/>
    <x v="0"/>
    <x v="1"/>
  </r>
  <r>
    <x v="40"/>
    <x v="110"/>
    <n v="35.670103092783506"/>
    <x v="0"/>
    <x v="1"/>
  </r>
  <r>
    <x v="40"/>
    <x v="111"/>
    <n v="44.948453608247419"/>
    <x v="0"/>
    <x v="1"/>
  </r>
  <r>
    <x v="35"/>
    <x v="107"/>
    <n v="0"/>
    <x v="1"/>
    <x v="1"/>
  </r>
  <r>
    <x v="35"/>
    <x v="108"/>
    <n v="7.4074074074074074"/>
    <x v="1"/>
    <x v="1"/>
  </r>
  <r>
    <x v="35"/>
    <x v="109"/>
    <n v="11.111111111111111"/>
    <x v="1"/>
    <x v="1"/>
  </r>
  <r>
    <x v="35"/>
    <x v="110"/>
    <n v="37.037037037037038"/>
    <x v="1"/>
    <x v="1"/>
  </r>
  <r>
    <x v="35"/>
    <x v="111"/>
    <n v="44.444444444444443"/>
    <x v="1"/>
    <x v="1"/>
  </r>
  <r>
    <x v="36"/>
    <x v="107"/>
    <n v="3.2921810699588478"/>
    <x v="1"/>
    <x v="1"/>
  </r>
  <r>
    <x v="36"/>
    <x v="108"/>
    <n v="4.1152263374485596"/>
    <x v="1"/>
    <x v="1"/>
  </r>
  <r>
    <x v="36"/>
    <x v="109"/>
    <n v="21.810699588477366"/>
    <x v="1"/>
    <x v="1"/>
  </r>
  <r>
    <x v="36"/>
    <x v="110"/>
    <n v="39.91769547325103"/>
    <x v="1"/>
    <x v="1"/>
  </r>
  <r>
    <x v="36"/>
    <x v="111"/>
    <n v="30.864197530864196"/>
    <x v="1"/>
    <x v="1"/>
  </r>
  <r>
    <x v="37"/>
    <x v="107"/>
    <n v="0"/>
    <x v="1"/>
    <x v="1"/>
  </r>
  <r>
    <x v="37"/>
    <x v="108"/>
    <n v="6.25"/>
    <x v="1"/>
    <x v="1"/>
  </r>
  <r>
    <x v="37"/>
    <x v="109"/>
    <n v="12.5"/>
    <x v="1"/>
    <x v="1"/>
  </r>
  <r>
    <x v="37"/>
    <x v="110"/>
    <n v="18.75"/>
    <x v="1"/>
    <x v="1"/>
  </r>
  <r>
    <x v="37"/>
    <x v="111"/>
    <n v="62.5"/>
    <x v="1"/>
    <x v="1"/>
  </r>
  <r>
    <x v="38"/>
    <x v="107"/>
    <n v="2.2727272727272729"/>
    <x v="1"/>
    <x v="1"/>
  </r>
  <r>
    <x v="38"/>
    <x v="108"/>
    <n v="0"/>
    <x v="1"/>
    <x v="1"/>
  </r>
  <r>
    <x v="38"/>
    <x v="109"/>
    <n v="18.181818181818183"/>
    <x v="1"/>
    <x v="1"/>
  </r>
  <r>
    <x v="38"/>
    <x v="110"/>
    <n v="43.18181818181818"/>
    <x v="1"/>
    <x v="1"/>
  </r>
  <r>
    <x v="38"/>
    <x v="111"/>
    <n v="36.363636363636367"/>
    <x v="1"/>
    <x v="1"/>
  </r>
  <r>
    <x v="39"/>
    <x v="107"/>
    <n v="0"/>
    <x v="1"/>
    <x v="1"/>
  </r>
  <r>
    <x v="39"/>
    <x v="108"/>
    <n v="0"/>
    <x v="1"/>
    <x v="1"/>
  </r>
  <r>
    <x v="39"/>
    <x v="109"/>
    <n v="12.269938650306749"/>
    <x v="1"/>
    <x v="1"/>
  </r>
  <r>
    <x v="39"/>
    <x v="110"/>
    <n v="47.852760736196316"/>
    <x v="1"/>
    <x v="1"/>
  </r>
  <r>
    <x v="39"/>
    <x v="111"/>
    <n v="39.877300613496935"/>
    <x v="1"/>
    <x v="1"/>
  </r>
  <r>
    <x v="40"/>
    <x v="107"/>
    <n v="0"/>
    <x v="1"/>
    <x v="1"/>
  </r>
  <r>
    <x v="40"/>
    <x v="108"/>
    <n v="1.2658227848101267"/>
    <x v="1"/>
    <x v="1"/>
  </r>
  <r>
    <x v="40"/>
    <x v="109"/>
    <n v="15.189873417721518"/>
    <x v="1"/>
    <x v="1"/>
  </r>
  <r>
    <x v="40"/>
    <x v="110"/>
    <n v="39.240506329113927"/>
    <x v="1"/>
    <x v="1"/>
  </r>
  <r>
    <x v="40"/>
    <x v="111"/>
    <n v="44.303797468354432"/>
    <x v="1"/>
    <x v="1"/>
  </r>
  <r>
    <x v="35"/>
    <x v="107"/>
    <n v="1.5267175572519085"/>
    <x v="2"/>
    <x v="1"/>
  </r>
  <r>
    <x v="35"/>
    <x v="108"/>
    <n v="3.8167938931297711"/>
    <x v="2"/>
    <x v="1"/>
  </r>
  <r>
    <x v="35"/>
    <x v="109"/>
    <n v="9.9236641221374047"/>
    <x v="2"/>
    <x v="1"/>
  </r>
  <r>
    <x v="35"/>
    <x v="110"/>
    <n v="44.274809160305345"/>
    <x v="2"/>
    <x v="1"/>
  </r>
  <r>
    <x v="35"/>
    <x v="111"/>
    <n v="40.458015267175576"/>
    <x v="2"/>
    <x v="1"/>
  </r>
  <r>
    <x v="36"/>
    <x v="107"/>
    <n v="2.2113022113022112"/>
    <x v="2"/>
    <x v="1"/>
  </r>
  <r>
    <x v="36"/>
    <x v="108"/>
    <n v="3.9312039312039313"/>
    <x v="2"/>
    <x v="1"/>
  </r>
  <r>
    <x v="36"/>
    <x v="109"/>
    <n v="10.565110565110565"/>
    <x v="2"/>
    <x v="1"/>
  </r>
  <r>
    <x v="36"/>
    <x v="110"/>
    <n v="33.906633906633907"/>
    <x v="2"/>
    <x v="1"/>
  </r>
  <r>
    <x v="36"/>
    <x v="111"/>
    <n v="49.385749385749385"/>
    <x v="2"/>
    <x v="1"/>
  </r>
  <r>
    <x v="37"/>
    <x v="107"/>
    <n v="5"/>
    <x v="2"/>
    <x v="1"/>
  </r>
  <r>
    <x v="37"/>
    <x v="108"/>
    <n v="5"/>
    <x v="2"/>
    <x v="1"/>
  </r>
  <r>
    <x v="37"/>
    <x v="109"/>
    <n v="15"/>
    <x v="2"/>
    <x v="1"/>
  </r>
  <r>
    <x v="37"/>
    <x v="110"/>
    <n v="45"/>
    <x v="2"/>
    <x v="1"/>
  </r>
  <r>
    <x v="37"/>
    <x v="111"/>
    <n v="30"/>
    <x v="2"/>
    <x v="1"/>
  </r>
  <r>
    <x v="38"/>
    <x v="107"/>
    <n v="2.6315789473684212"/>
    <x v="2"/>
    <x v="1"/>
  </r>
  <r>
    <x v="38"/>
    <x v="108"/>
    <n v="1.3157894736842106"/>
    <x v="2"/>
    <x v="1"/>
  </r>
  <r>
    <x v="38"/>
    <x v="109"/>
    <n v="10.526315789473685"/>
    <x v="2"/>
    <x v="1"/>
  </r>
  <r>
    <x v="38"/>
    <x v="110"/>
    <n v="26.315789473684209"/>
    <x v="2"/>
    <x v="1"/>
  </r>
  <r>
    <x v="38"/>
    <x v="111"/>
    <n v="59.210526315789473"/>
    <x v="2"/>
    <x v="1"/>
  </r>
  <r>
    <x v="39"/>
    <x v="107"/>
    <n v="1.0309278350515463"/>
    <x v="2"/>
    <x v="1"/>
  </r>
  <r>
    <x v="39"/>
    <x v="108"/>
    <n v="2.0618556701030926"/>
    <x v="2"/>
    <x v="1"/>
  </r>
  <r>
    <x v="39"/>
    <x v="109"/>
    <n v="10.309278350515465"/>
    <x v="2"/>
    <x v="1"/>
  </r>
  <r>
    <x v="39"/>
    <x v="110"/>
    <n v="35.051546391752581"/>
    <x v="2"/>
    <x v="1"/>
  </r>
  <r>
    <x v="39"/>
    <x v="111"/>
    <n v="51.546391752577321"/>
    <x v="2"/>
    <x v="1"/>
  </r>
  <r>
    <x v="40"/>
    <x v="107"/>
    <n v="3.5460992907801416"/>
    <x v="2"/>
    <x v="1"/>
  </r>
  <r>
    <x v="40"/>
    <x v="108"/>
    <n v="0"/>
    <x v="2"/>
    <x v="1"/>
  </r>
  <r>
    <x v="40"/>
    <x v="109"/>
    <n v="8.5106382978723403"/>
    <x v="2"/>
    <x v="1"/>
  </r>
  <r>
    <x v="40"/>
    <x v="110"/>
    <n v="37.588652482269502"/>
    <x v="2"/>
    <x v="1"/>
  </r>
  <r>
    <x v="40"/>
    <x v="111"/>
    <n v="50.354609929078016"/>
    <x v="2"/>
    <x v="1"/>
  </r>
  <r>
    <x v="35"/>
    <x v="107"/>
    <n v="0"/>
    <x v="3"/>
    <x v="1"/>
  </r>
  <r>
    <x v="35"/>
    <x v="108"/>
    <n v="4.5454545454545459"/>
    <x v="3"/>
    <x v="1"/>
  </r>
  <r>
    <x v="35"/>
    <x v="109"/>
    <n v="9.0909090909090917"/>
    <x v="3"/>
    <x v="1"/>
  </r>
  <r>
    <x v="35"/>
    <x v="110"/>
    <n v="45.454545454545453"/>
    <x v="3"/>
    <x v="1"/>
  </r>
  <r>
    <x v="35"/>
    <x v="111"/>
    <n v="40.909090909090907"/>
    <x v="3"/>
    <x v="1"/>
  </r>
  <r>
    <x v="36"/>
    <x v="107"/>
    <n v="3.4782608695652173"/>
    <x v="3"/>
    <x v="1"/>
  </r>
  <r>
    <x v="36"/>
    <x v="108"/>
    <n v="6.9565217391304346"/>
    <x v="3"/>
    <x v="1"/>
  </r>
  <r>
    <x v="36"/>
    <x v="109"/>
    <n v="8.695652173913043"/>
    <x v="3"/>
    <x v="1"/>
  </r>
  <r>
    <x v="36"/>
    <x v="110"/>
    <n v="30.869565217391305"/>
    <x v="3"/>
    <x v="1"/>
  </r>
  <r>
    <x v="36"/>
    <x v="111"/>
    <n v="50"/>
    <x v="3"/>
    <x v="1"/>
  </r>
  <r>
    <x v="37"/>
    <x v="107"/>
    <n v="0"/>
    <x v="3"/>
    <x v="1"/>
  </r>
  <r>
    <x v="37"/>
    <x v="108"/>
    <n v="9.0909090909090917"/>
    <x v="3"/>
    <x v="1"/>
  </r>
  <r>
    <x v="37"/>
    <x v="109"/>
    <n v="18.181818181818183"/>
    <x v="3"/>
    <x v="1"/>
  </r>
  <r>
    <x v="37"/>
    <x v="110"/>
    <n v="18.181818181818183"/>
    <x v="3"/>
    <x v="1"/>
  </r>
  <r>
    <x v="37"/>
    <x v="111"/>
    <n v="54.545454545454547"/>
    <x v="3"/>
    <x v="1"/>
  </r>
  <r>
    <x v="38"/>
    <x v="107"/>
    <n v="0"/>
    <x v="3"/>
    <x v="1"/>
  </r>
  <r>
    <x v="38"/>
    <x v="108"/>
    <n v="1.4705882352941178"/>
    <x v="3"/>
    <x v="1"/>
  </r>
  <r>
    <x v="38"/>
    <x v="109"/>
    <n v="5.882352941176471"/>
    <x v="3"/>
    <x v="1"/>
  </r>
  <r>
    <x v="38"/>
    <x v="110"/>
    <n v="36.764705882352942"/>
    <x v="3"/>
    <x v="1"/>
  </r>
  <r>
    <x v="38"/>
    <x v="111"/>
    <n v="55.882352941176471"/>
    <x v="3"/>
    <x v="1"/>
  </r>
  <r>
    <x v="39"/>
    <x v="107"/>
    <n v="4.8192771084337354"/>
    <x v="3"/>
    <x v="1"/>
  </r>
  <r>
    <x v="39"/>
    <x v="108"/>
    <n v="3.6144578313253013"/>
    <x v="3"/>
    <x v="1"/>
  </r>
  <r>
    <x v="39"/>
    <x v="109"/>
    <n v="9.8795180722891569"/>
    <x v="3"/>
    <x v="1"/>
  </r>
  <r>
    <x v="39"/>
    <x v="110"/>
    <n v="34.939759036144579"/>
    <x v="3"/>
    <x v="1"/>
  </r>
  <r>
    <x v="39"/>
    <x v="111"/>
    <n v="46.746987951807228"/>
    <x v="3"/>
    <x v="1"/>
  </r>
  <r>
    <x v="40"/>
    <x v="107"/>
    <n v="4.3478260869565215"/>
    <x v="3"/>
    <x v="1"/>
  </r>
  <r>
    <x v="40"/>
    <x v="108"/>
    <n v="2.8985507246376812"/>
    <x v="3"/>
    <x v="1"/>
  </r>
  <r>
    <x v="40"/>
    <x v="109"/>
    <n v="15.942028985507246"/>
    <x v="3"/>
    <x v="1"/>
  </r>
  <r>
    <x v="40"/>
    <x v="110"/>
    <n v="36.231884057971016"/>
    <x v="3"/>
    <x v="1"/>
  </r>
  <r>
    <x v="40"/>
    <x v="111"/>
    <n v="40.579710144927539"/>
    <x v="3"/>
    <x v="1"/>
  </r>
  <r>
    <x v="35"/>
    <x v="107"/>
    <n v="0"/>
    <x v="4"/>
    <x v="1"/>
  </r>
  <r>
    <x v="35"/>
    <x v="108"/>
    <n v="4.5454545454545459"/>
    <x v="4"/>
    <x v="1"/>
  </r>
  <r>
    <x v="35"/>
    <x v="109"/>
    <n v="13.636363636363637"/>
    <x v="4"/>
    <x v="1"/>
  </r>
  <r>
    <x v="35"/>
    <x v="110"/>
    <n v="50"/>
    <x v="4"/>
    <x v="1"/>
  </r>
  <r>
    <x v="35"/>
    <x v="111"/>
    <n v="31.818181818181817"/>
    <x v="4"/>
    <x v="1"/>
  </r>
  <r>
    <x v="36"/>
    <x v="107"/>
    <n v="4.2857142857142856"/>
    <x v="4"/>
    <x v="1"/>
  </r>
  <r>
    <x v="36"/>
    <x v="108"/>
    <n v="4.2857142857142856"/>
    <x v="4"/>
    <x v="1"/>
  </r>
  <r>
    <x v="36"/>
    <x v="109"/>
    <n v="12.857142857142858"/>
    <x v="4"/>
    <x v="1"/>
  </r>
  <r>
    <x v="36"/>
    <x v="110"/>
    <n v="42.857142857142854"/>
    <x v="4"/>
    <x v="1"/>
  </r>
  <r>
    <x v="36"/>
    <x v="111"/>
    <n v="35.714285714285715"/>
    <x v="4"/>
    <x v="1"/>
  </r>
  <r>
    <x v="37"/>
    <x v="107"/>
    <n v="25"/>
    <x v="4"/>
    <x v="1"/>
  </r>
  <r>
    <x v="37"/>
    <x v="108"/>
    <n v="0"/>
    <x v="4"/>
    <x v="1"/>
  </r>
  <r>
    <x v="37"/>
    <x v="109"/>
    <n v="0"/>
    <x v="4"/>
    <x v="1"/>
  </r>
  <r>
    <x v="37"/>
    <x v="110"/>
    <n v="25"/>
    <x v="4"/>
    <x v="1"/>
  </r>
  <r>
    <x v="37"/>
    <x v="111"/>
    <n v="50"/>
    <x v="4"/>
    <x v="1"/>
  </r>
  <r>
    <x v="38"/>
    <x v="107"/>
    <n v="0"/>
    <x v="4"/>
    <x v="1"/>
  </r>
  <r>
    <x v="38"/>
    <x v="108"/>
    <n v="0"/>
    <x v="4"/>
    <x v="1"/>
  </r>
  <r>
    <x v="38"/>
    <x v="109"/>
    <n v="20"/>
    <x v="4"/>
    <x v="1"/>
  </r>
  <r>
    <x v="38"/>
    <x v="110"/>
    <n v="20"/>
    <x v="4"/>
    <x v="1"/>
  </r>
  <r>
    <x v="38"/>
    <x v="111"/>
    <n v="60"/>
    <x v="4"/>
    <x v="1"/>
  </r>
  <r>
    <x v="39"/>
    <x v="107"/>
    <n v="3.225806451612903"/>
    <x v="4"/>
    <x v="1"/>
  </r>
  <r>
    <x v="39"/>
    <x v="108"/>
    <n v="0"/>
    <x v="4"/>
    <x v="1"/>
  </r>
  <r>
    <x v="39"/>
    <x v="109"/>
    <n v="8.064516129032258"/>
    <x v="4"/>
    <x v="1"/>
  </r>
  <r>
    <x v="39"/>
    <x v="110"/>
    <n v="46.774193548387096"/>
    <x v="4"/>
    <x v="1"/>
  </r>
  <r>
    <x v="39"/>
    <x v="111"/>
    <n v="41.935483870967744"/>
    <x v="4"/>
    <x v="1"/>
  </r>
  <r>
    <x v="40"/>
    <x v="107"/>
    <n v="8"/>
    <x v="4"/>
    <x v="1"/>
  </r>
  <r>
    <x v="40"/>
    <x v="108"/>
    <n v="20"/>
    <x v="4"/>
    <x v="1"/>
  </r>
  <r>
    <x v="40"/>
    <x v="109"/>
    <n v="24"/>
    <x v="4"/>
    <x v="1"/>
  </r>
  <r>
    <x v="40"/>
    <x v="110"/>
    <n v="20"/>
    <x v="4"/>
    <x v="1"/>
  </r>
  <r>
    <x v="40"/>
    <x v="111"/>
    <n v="28"/>
    <x v="4"/>
    <x v="1"/>
  </r>
  <r>
    <x v="35"/>
    <x v="107"/>
    <n v="0"/>
    <x v="5"/>
    <x v="1"/>
  </r>
  <r>
    <x v="35"/>
    <x v="108"/>
    <n v="12.5"/>
    <x v="5"/>
    <x v="1"/>
  </r>
  <r>
    <x v="35"/>
    <x v="109"/>
    <n v="12.5"/>
    <x v="5"/>
    <x v="1"/>
  </r>
  <r>
    <x v="35"/>
    <x v="110"/>
    <n v="62.5"/>
    <x v="5"/>
    <x v="1"/>
  </r>
  <r>
    <x v="35"/>
    <x v="111"/>
    <n v="12.5"/>
    <x v="5"/>
    <x v="1"/>
  </r>
  <r>
    <x v="36"/>
    <x v="107"/>
    <n v="15.384615384615385"/>
    <x v="5"/>
    <x v="1"/>
  </r>
  <r>
    <x v="36"/>
    <x v="108"/>
    <n v="0"/>
    <x v="5"/>
    <x v="1"/>
  </r>
  <r>
    <x v="36"/>
    <x v="109"/>
    <n v="0"/>
    <x v="5"/>
    <x v="1"/>
  </r>
  <r>
    <x v="36"/>
    <x v="110"/>
    <n v="38.46153846153846"/>
    <x v="5"/>
    <x v="1"/>
  </r>
  <r>
    <x v="36"/>
    <x v="111"/>
    <n v="46.153846153846153"/>
    <x v="5"/>
    <x v="1"/>
  </r>
  <r>
    <x v="37"/>
    <x v="107"/>
    <n v="0"/>
    <x v="5"/>
    <x v="1"/>
  </r>
  <r>
    <x v="37"/>
    <x v="108"/>
    <n v="0"/>
    <x v="5"/>
    <x v="1"/>
  </r>
  <r>
    <x v="37"/>
    <x v="109"/>
    <n v="0"/>
    <x v="5"/>
    <x v="1"/>
  </r>
  <r>
    <x v="37"/>
    <x v="110"/>
    <n v="0"/>
    <x v="5"/>
    <x v="1"/>
  </r>
  <r>
    <x v="37"/>
    <x v="111"/>
    <n v="0"/>
    <x v="5"/>
    <x v="1"/>
  </r>
  <r>
    <x v="38"/>
    <x v="107"/>
    <n v="0"/>
    <x v="5"/>
    <x v="1"/>
  </r>
  <r>
    <x v="38"/>
    <x v="108"/>
    <n v="0"/>
    <x v="5"/>
    <x v="1"/>
  </r>
  <r>
    <x v="38"/>
    <x v="109"/>
    <n v="0"/>
    <x v="5"/>
    <x v="1"/>
  </r>
  <r>
    <x v="38"/>
    <x v="110"/>
    <n v="0"/>
    <x v="5"/>
    <x v="1"/>
  </r>
  <r>
    <x v="38"/>
    <x v="111"/>
    <n v="100"/>
    <x v="5"/>
    <x v="1"/>
  </r>
  <r>
    <x v="39"/>
    <x v="107"/>
    <n v="0"/>
    <x v="5"/>
    <x v="1"/>
  </r>
  <r>
    <x v="39"/>
    <x v="108"/>
    <n v="0"/>
    <x v="5"/>
    <x v="1"/>
  </r>
  <r>
    <x v="39"/>
    <x v="109"/>
    <n v="0"/>
    <x v="5"/>
    <x v="1"/>
  </r>
  <r>
    <x v="39"/>
    <x v="110"/>
    <n v="52.941176470588232"/>
    <x v="5"/>
    <x v="1"/>
  </r>
  <r>
    <x v="39"/>
    <x v="111"/>
    <n v="47.058823529411768"/>
    <x v="5"/>
    <x v="1"/>
  </r>
  <r>
    <x v="40"/>
    <x v="107"/>
    <n v="20"/>
    <x v="5"/>
    <x v="1"/>
  </r>
  <r>
    <x v="40"/>
    <x v="108"/>
    <n v="20"/>
    <x v="5"/>
    <x v="1"/>
  </r>
  <r>
    <x v="40"/>
    <x v="109"/>
    <n v="0"/>
    <x v="5"/>
    <x v="1"/>
  </r>
  <r>
    <x v="40"/>
    <x v="110"/>
    <n v="40"/>
    <x v="5"/>
    <x v="1"/>
  </r>
  <r>
    <x v="40"/>
    <x v="111"/>
    <n v="20"/>
    <x v="5"/>
    <x v="1"/>
  </r>
  <r>
    <x v="35"/>
    <x v="107"/>
    <n v="0"/>
    <x v="6"/>
    <x v="1"/>
  </r>
  <r>
    <x v="35"/>
    <x v="108"/>
    <n v="0"/>
    <x v="6"/>
    <x v="1"/>
  </r>
  <r>
    <x v="35"/>
    <x v="109"/>
    <n v="0"/>
    <x v="6"/>
    <x v="1"/>
  </r>
  <r>
    <x v="35"/>
    <x v="110"/>
    <n v="100"/>
    <x v="6"/>
    <x v="1"/>
  </r>
  <r>
    <x v="35"/>
    <x v="111"/>
    <n v="0"/>
    <x v="6"/>
    <x v="1"/>
  </r>
  <r>
    <x v="36"/>
    <x v="107"/>
    <n v="0"/>
    <x v="6"/>
    <x v="1"/>
  </r>
  <r>
    <x v="36"/>
    <x v="108"/>
    <n v="16.666666666666668"/>
    <x v="6"/>
    <x v="1"/>
  </r>
  <r>
    <x v="36"/>
    <x v="109"/>
    <n v="33.333333333333336"/>
    <x v="6"/>
    <x v="1"/>
  </r>
  <r>
    <x v="36"/>
    <x v="110"/>
    <n v="50"/>
    <x v="6"/>
    <x v="1"/>
  </r>
  <r>
    <x v="36"/>
    <x v="111"/>
    <n v="0"/>
    <x v="6"/>
    <x v="1"/>
  </r>
  <r>
    <x v="37"/>
    <x v="107"/>
    <n v="0"/>
    <x v="6"/>
    <x v="1"/>
  </r>
  <r>
    <x v="37"/>
    <x v="108"/>
    <n v="0"/>
    <x v="6"/>
    <x v="1"/>
  </r>
  <r>
    <x v="37"/>
    <x v="109"/>
    <n v="0"/>
    <x v="6"/>
    <x v="1"/>
  </r>
  <r>
    <x v="37"/>
    <x v="110"/>
    <n v="50"/>
    <x v="6"/>
    <x v="1"/>
  </r>
  <r>
    <x v="37"/>
    <x v="111"/>
    <n v="50"/>
    <x v="6"/>
    <x v="1"/>
  </r>
  <r>
    <x v="38"/>
    <x v="107"/>
    <n v="0"/>
    <x v="6"/>
    <x v="1"/>
  </r>
  <r>
    <x v="38"/>
    <x v="108"/>
    <n v="0"/>
    <x v="6"/>
    <x v="1"/>
  </r>
  <r>
    <x v="38"/>
    <x v="109"/>
    <n v="50"/>
    <x v="6"/>
    <x v="1"/>
  </r>
  <r>
    <x v="38"/>
    <x v="110"/>
    <n v="50"/>
    <x v="6"/>
    <x v="1"/>
  </r>
  <r>
    <x v="38"/>
    <x v="111"/>
    <n v="0"/>
    <x v="6"/>
    <x v="1"/>
  </r>
  <r>
    <x v="39"/>
    <x v="107"/>
    <n v="0"/>
    <x v="6"/>
    <x v="1"/>
  </r>
  <r>
    <x v="39"/>
    <x v="108"/>
    <n v="0"/>
    <x v="6"/>
    <x v="1"/>
  </r>
  <r>
    <x v="39"/>
    <x v="109"/>
    <n v="14.285714285714286"/>
    <x v="6"/>
    <x v="1"/>
  </r>
  <r>
    <x v="39"/>
    <x v="110"/>
    <n v="57.142857142857146"/>
    <x v="6"/>
    <x v="1"/>
  </r>
  <r>
    <x v="39"/>
    <x v="111"/>
    <n v="28.571428571428573"/>
    <x v="6"/>
    <x v="1"/>
  </r>
  <r>
    <x v="40"/>
    <x v="107"/>
    <n v="0"/>
    <x v="6"/>
    <x v="1"/>
  </r>
  <r>
    <x v="40"/>
    <x v="108"/>
    <n v="37.5"/>
    <x v="6"/>
    <x v="1"/>
  </r>
  <r>
    <x v="40"/>
    <x v="109"/>
    <n v="12.5"/>
    <x v="6"/>
    <x v="1"/>
  </r>
  <r>
    <x v="40"/>
    <x v="110"/>
    <n v="12.5"/>
    <x v="6"/>
    <x v="1"/>
  </r>
  <r>
    <x v="40"/>
    <x v="111"/>
    <n v="37.5"/>
    <x v="6"/>
    <x v="1"/>
  </r>
  <r>
    <x v="35"/>
    <x v="107"/>
    <n v="0"/>
    <x v="7"/>
    <x v="1"/>
  </r>
  <r>
    <x v="35"/>
    <x v="108"/>
    <n v="0"/>
    <x v="7"/>
    <x v="1"/>
  </r>
  <r>
    <x v="35"/>
    <x v="109"/>
    <n v="66.666666666666671"/>
    <x v="7"/>
    <x v="1"/>
  </r>
  <r>
    <x v="35"/>
    <x v="110"/>
    <n v="0"/>
    <x v="7"/>
    <x v="1"/>
  </r>
  <r>
    <x v="35"/>
    <x v="111"/>
    <n v="33.333333333333336"/>
    <x v="7"/>
    <x v="1"/>
  </r>
  <r>
    <x v="36"/>
    <x v="107"/>
    <n v="0"/>
    <x v="7"/>
    <x v="1"/>
  </r>
  <r>
    <x v="36"/>
    <x v="108"/>
    <n v="0"/>
    <x v="7"/>
    <x v="1"/>
  </r>
  <r>
    <x v="36"/>
    <x v="109"/>
    <n v="11.764705882352942"/>
    <x v="7"/>
    <x v="1"/>
  </r>
  <r>
    <x v="36"/>
    <x v="110"/>
    <n v="58.823529411764703"/>
    <x v="7"/>
    <x v="1"/>
  </r>
  <r>
    <x v="36"/>
    <x v="111"/>
    <n v="29.411764705882351"/>
    <x v="7"/>
    <x v="1"/>
  </r>
  <r>
    <x v="37"/>
    <x v="107"/>
    <n v="100"/>
    <x v="7"/>
    <x v="1"/>
  </r>
  <r>
    <x v="37"/>
    <x v="108"/>
    <n v="0"/>
    <x v="7"/>
    <x v="1"/>
  </r>
  <r>
    <x v="37"/>
    <x v="109"/>
    <n v="0"/>
    <x v="7"/>
    <x v="1"/>
  </r>
  <r>
    <x v="37"/>
    <x v="110"/>
    <n v="0"/>
    <x v="7"/>
    <x v="1"/>
  </r>
  <r>
    <x v="37"/>
    <x v="111"/>
    <n v="0"/>
    <x v="7"/>
    <x v="1"/>
  </r>
  <r>
    <x v="38"/>
    <x v="107"/>
    <n v="0"/>
    <x v="7"/>
    <x v="1"/>
  </r>
  <r>
    <x v="38"/>
    <x v="108"/>
    <n v="0"/>
    <x v="7"/>
    <x v="1"/>
  </r>
  <r>
    <x v="38"/>
    <x v="109"/>
    <n v="0"/>
    <x v="7"/>
    <x v="1"/>
  </r>
  <r>
    <x v="38"/>
    <x v="110"/>
    <n v="0"/>
    <x v="7"/>
    <x v="1"/>
  </r>
  <r>
    <x v="38"/>
    <x v="111"/>
    <n v="0"/>
    <x v="7"/>
    <x v="1"/>
  </r>
  <r>
    <x v="39"/>
    <x v="107"/>
    <n v="0"/>
    <x v="7"/>
    <x v="1"/>
  </r>
  <r>
    <x v="39"/>
    <x v="108"/>
    <n v="0"/>
    <x v="7"/>
    <x v="1"/>
  </r>
  <r>
    <x v="39"/>
    <x v="109"/>
    <n v="20"/>
    <x v="7"/>
    <x v="1"/>
  </r>
  <r>
    <x v="39"/>
    <x v="110"/>
    <n v="60"/>
    <x v="7"/>
    <x v="1"/>
  </r>
  <r>
    <x v="39"/>
    <x v="111"/>
    <n v="20"/>
    <x v="7"/>
    <x v="1"/>
  </r>
  <r>
    <x v="40"/>
    <x v="107"/>
    <n v="14.285714285714286"/>
    <x v="7"/>
    <x v="1"/>
  </r>
  <r>
    <x v="40"/>
    <x v="108"/>
    <n v="0"/>
    <x v="7"/>
    <x v="1"/>
  </r>
  <r>
    <x v="40"/>
    <x v="109"/>
    <n v="42.857142857142854"/>
    <x v="7"/>
    <x v="1"/>
  </r>
  <r>
    <x v="40"/>
    <x v="110"/>
    <n v="14.285714285714286"/>
    <x v="7"/>
    <x v="1"/>
  </r>
  <r>
    <x v="40"/>
    <x v="111"/>
    <n v="28.571428571428573"/>
    <x v="7"/>
    <x v="1"/>
  </r>
  <r>
    <x v="35"/>
    <x v="107"/>
    <n v="0"/>
    <x v="8"/>
    <x v="1"/>
  </r>
  <r>
    <x v="35"/>
    <x v="108"/>
    <n v="0"/>
    <x v="8"/>
    <x v="1"/>
  </r>
  <r>
    <x v="35"/>
    <x v="109"/>
    <n v="0"/>
    <x v="8"/>
    <x v="1"/>
  </r>
  <r>
    <x v="35"/>
    <x v="110"/>
    <n v="37.5"/>
    <x v="8"/>
    <x v="1"/>
  </r>
  <r>
    <x v="35"/>
    <x v="111"/>
    <n v="62.5"/>
    <x v="8"/>
    <x v="1"/>
  </r>
  <r>
    <x v="36"/>
    <x v="107"/>
    <n v="2.9411764705882355"/>
    <x v="8"/>
    <x v="1"/>
  </r>
  <r>
    <x v="36"/>
    <x v="108"/>
    <n v="5.882352941176471"/>
    <x v="8"/>
    <x v="1"/>
  </r>
  <r>
    <x v="36"/>
    <x v="109"/>
    <n v="14.705882352941176"/>
    <x v="8"/>
    <x v="1"/>
  </r>
  <r>
    <x v="36"/>
    <x v="110"/>
    <n v="35.294117647058826"/>
    <x v="8"/>
    <x v="1"/>
  </r>
  <r>
    <x v="36"/>
    <x v="111"/>
    <n v="41.176470588235297"/>
    <x v="8"/>
    <x v="1"/>
  </r>
  <r>
    <x v="37"/>
    <x v="107"/>
    <n v="0"/>
    <x v="8"/>
    <x v="1"/>
  </r>
  <r>
    <x v="37"/>
    <x v="108"/>
    <n v="0"/>
    <x v="8"/>
    <x v="1"/>
  </r>
  <r>
    <x v="37"/>
    <x v="109"/>
    <n v="0"/>
    <x v="8"/>
    <x v="1"/>
  </r>
  <r>
    <x v="37"/>
    <x v="110"/>
    <n v="0"/>
    <x v="8"/>
    <x v="1"/>
  </r>
  <r>
    <x v="37"/>
    <x v="111"/>
    <n v="100"/>
    <x v="8"/>
    <x v="1"/>
  </r>
  <r>
    <x v="38"/>
    <x v="107"/>
    <n v="0"/>
    <x v="8"/>
    <x v="1"/>
  </r>
  <r>
    <x v="38"/>
    <x v="108"/>
    <n v="0"/>
    <x v="8"/>
    <x v="1"/>
  </r>
  <r>
    <x v="38"/>
    <x v="109"/>
    <n v="0"/>
    <x v="8"/>
    <x v="1"/>
  </r>
  <r>
    <x v="38"/>
    <x v="110"/>
    <n v="0"/>
    <x v="8"/>
    <x v="1"/>
  </r>
  <r>
    <x v="38"/>
    <x v="111"/>
    <n v="100"/>
    <x v="8"/>
    <x v="1"/>
  </r>
  <r>
    <x v="39"/>
    <x v="107"/>
    <n v="8.695652173913043"/>
    <x v="8"/>
    <x v="1"/>
  </r>
  <r>
    <x v="39"/>
    <x v="108"/>
    <n v="0"/>
    <x v="8"/>
    <x v="1"/>
  </r>
  <r>
    <x v="39"/>
    <x v="109"/>
    <n v="4.3478260869565215"/>
    <x v="8"/>
    <x v="1"/>
  </r>
  <r>
    <x v="39"/>
    <x v="110"/>
    <n v="30.434782608695652"/>
    <x v="8"/>
    <x v="1"/>
  </r>
  <r>
    <x v="39"/>
    <x v="111"/>
    <n v="56.521739130434781"/>
    <x v="8"/>
    <x v="1"/>
  </r>
  <r>
    <x v="40"/>
    <x v="107"/>
    <n v="0"/>
    <x v="8"/>
    <x v="1"/>
  </r>
  <r>
    <x v="40"/>
    <x v="108"/>
    <n v="20"/>
    <x v="8"/>
    <x v="1"/>
  </r>
  <r>
    <x v="40"/>
    <x v="109"/>
    <n v="40"/>
    <x v="8"/>
    <x v="1"/>
  </r>
  <r>
    <x v="40"/>
    <x v="110"/>
    <n v="20"/>
    <x v="8"/>
    <x v="1"/>
  </r>
  <r>
    <x v="40"/>
    <x v="111"/>
    <n v="20"/>
    <x v="8"/>
    <x v="1"/>
  </r>
  <r>
    <x v="35"/>
    <x v="107"/>
    <n v="0"/>
    <x v="9"/>
    <x v="1"/>
  </r>
  <r>
    <x v="35"/>
    <x v="108"/>
    <n v="0"/>
    <x v="9"/>
    <x v="1"/>
  </r>
  <r>
    <x v="35"/>
    <x v="109"/>
    <n v="0"/>
    <x v="9"/>
    <x v="1"/>
  </r>
  <r>
    <x v="35"/>
    <x v="110"/>
    <n v="33.333333333333336"/>
    <x v="9"/>
    <x v="1"/>
  </r>
  <r>
    <x v="35"/>
    <x v="111"/>
    <n v="66.666666666666671"/>
    <x v="9"/>
    <x v="1"/>
  </r>
  <r>
    <x v="36"/>
    <x v="107"/>
    <n v="1.5873015873015872"/>
    <x v="9"/>
    <x v="1"/>
  </r>
  <r>
    <x v="36"/>
    <x v="108"/>
    <n v="4.7619047619047619"/>
    <x v="9"/>
    <x v="1"/>
  </r>
  <r>
    <x v="36"/>
    <x v="109"/>
    <n v="7.9365079365079367"/>
    <x v="9"/>
    <x v="1"/>
  </r>
  <r>
    <x v="36"/>
    <x v="110"/>
    <n v="53.968253968253968"/>
    <x v="9"/>
    <x v="1"/>
  </r>
  <r>
    <x v="36"/>
    <x v="111"/>
    <n v="31.746031746031747"/>
    <x v="9"/>
    <x v="1"/>
  </r>
  <r>
    <x v="37"/>
    <x v="107"/>
    <n v="0"/>
    <x v="9"/>
    <x v="1"/>
  </r>
  <r>
    <x v="37"/>
    <x v="108"/>
    <n v="0"/>
    <x v="9"/>
    <x v="1"/>
  </r>
  <r>
    <x v="37"/>
    <x v="109"/>
    <n v="25"/>
    <x v="9"/>
    <x v="1"/>
  </r>
  <r>
    <x v="37"/>
    <x v="110"/>
    <n v="50"/>
    <x v="9"/>
    <x v="1"/>
  </r>
  <r>
    <x v="37"/>
    <x v="111"/>
    <n v="25"/>
    <x v="9"/>
    <x v="1"/>
  </r>
  <r>
    <x v="38"/>
    <x v="107"/>
    <n v="0"/>
    <x v="9"/>
    <x v="1"/>
  </r>
  <r>
    <x v="38"/>
    <x v="108"/>
    <n v="0"/>
    <x v="9"/>
    <x v="1"/>
  </r>
  <r>
    <x v="38"/>
    <x v="109"/>
    <n v="25"/>
    <x v="9"/>
    <x v="1"/>
  </r>
  <r>
    <x v="38"/>
    <x v="110"/>
    <n v="75"/>
    <x v="9"/>
    <x v="1"/>
  </r>
  <r>
    <x v="38"/>
    <x v="111"/>
    <n v="0"/>
    <x v="9"/>
    <x v="1"/>
  </r>
  <r>
    <x v="39"/>
    <x v="107"/>
    <n v="0"/>
    <x v="9"/>
    <x v="1"/>
  </r>
  <r>
    <x v="39"/>
    <x v="108"/>
    <n v="2.8571428571428572"/>
    <x v="9"/>
    <x v="1"/>
  </r>
  <r>
    <x v="39"/>
    <x v="109"/>
    <n v="8.5714285714285712"/>
    <x v="9"/>
    <x v="1"/>
  </r>
  <r>
    <x v="39"/>
    <x v="110"/>
    <n v="68.571428571428569"/>
    <x v="9"/>
    <x v="1"/>
  </r>
  <r>
    <x v="39"/>
    <x v="111"/>
    <n v="20"/>
    <x v="9"/>
    <x v="1"/>
  </r>
  <r>
    <x v="40"/>
    <x v="107"/>
    <n v="0"/>
    <x v="9"/>
    <x v="1"/>
  </r>
  <r>
    <x v="40"/>
    <x v="108"/>
    <n v="0"/>
    <x v="9"/>
    <x v="1"/>
  </r>
  <r>
    <x v="40"/>
    <x v="109"/>
    <n v="20"/>
    <x v="9"/>
    <x v="1"/>
  </r>
  <r>
    <x v="40"/>
    <x v="110"/>
    <n v="40"/>
    <x v="9"/>
    <x v="1"/>
  </r>
  <r>
    <x v="40"/>
    <x v="111"/>
    <n v="40"/>
    <x v="9"/>
    <x v="1"/>
  </r>
  <r>
    <x v="35"/>
    <x v="107"/>
    <n v="12.5"/>
    <x v="10"/>
    <x v="1"/>
  </r>
  <r>
    <x v="35"/>
    <x v="108"/>
    <n v="0"/>
    <x v="10"/>
    <x v="1"/>
  </r>
  <r>
    <x v="35"/>
    <x v="109"/>
    <n v="0"/>
    <x v="10"/>
    <x v="1"/>
  </r>
  <r>
    <x v="35"/>
    <x v="110"/>
    <n v="75"/>
    <x v="10"/>
    <x v="1"/>
  </r>
  <r>
    <x v="35"/>
    <x v="111"/>
    <n v="12.5"/>
    <x v="10"/>
    <x v="1"/>
  </r>
  <r>
    <x v="36"/>
    <x v="107"/>
    <n v="2.6315789473684212"/>
    <x v="10"/>
    <x v="1"/>
  </r>
  <r>
    <x v="36"/>
    <x v="108"/>
    <n v="0"/>
    <x v="10"/>
    <x v="1"/>
  </r>
  <r>
    <x v="36"/>
    <x v="109"/>
    <n v="13.157894736842104"/>
    <x v="10"/>
    <x v="1"/>
  </r>
  <r>
    <x v="36"/>
    <x v="110"/>
    <n v="36.842105263157897"/>
    <x v="10"/>
    <x v="1"/>
  </r>
  <r>
    <x v="36"/>
    <x v="111"/>
    <n v="47.368421052631582"/>
    <x v="10"/>
    <x v="1"/>
  </r>
  <r>
    <x v="37"/>
    <x v="107"/>
    <n v="0"/>
    <x v="10"/>
    <x v="1"/>
  </r>
  <r>
    <x v="37"/>
    <x v="108"/>
    <n v="0"/>
    <x v="10"/>
    <x v="1"/>
  </r>
  <r>
    <x v="37"/>
    <x v="109"/>
    <n v="33.333333333333336"/>
    <x v="10"/>
    <x v="1"/>
  </r>
  <r>
    <x v="37"/>
    <x v="110"/>
    <n v="33.333333333333336"/>
    <x v="10"/>
    <x v="1"/>
  </r>
  <r>
    <x v="37"/>
    <x v="111"/>
    <n v="33.333333333333336"/>
    <x v="10"/>
    <x v="1"/>
  </r>
  <r>
    <x v="38"/>
    <x v="107"/>
    <n v="0"/>
    <x v="10"/>
    <x v="1"/>
  </r>
  <r>
    <x v="38"/>
    <x v="108"/>
    <n v="0"/>
    <x v="10"/>
    <x v="1"/>
  </r>
  <r>
    <x v="38"/>
    <x v="109"/>
    <n v="0"/>
    <x v="10"/>
    <x v="1"/>
  </r>
  <r>
    <x v="38"/>
    <x v="110"/>
    <n v="40"/>
    <x v="10"/>
    <x v="1"/>
  </r>
  <r>
    <x v="38"/>
    <x v="111"/>
    <n v="60"/>
    <x v="10"/>
    <x v="1"/>
  </r>
  <r>
    <x v="39"/>
    <x v="107"/>
    <n v="0"/>
    <x v="10"/>
    <x v="1"/>
  </r>
  <r>
    <x v="39"/>
    <x v="108"/>
    <n v="0"/>
    <x v="10"/>
    <x v="1"/>
  </r>
  <r>
    <x v="39"/>
    <x v="109"/>
    <n v="11.111111111111111"/>
    <x v="10"/>
    <x v="1"/>
  </r>
  <r>
    <x v="39"/>
    <x v="110"/>
    <n v="47.222222222222221"/>
    <x v="10"/>
    <x v="1"/>
  </r>
  <r>
    <x v="39"/>
    <x v="111"/>
    <n v="41.666666666666664"/>
    <x v="10"/>
    <x v="1"/>
  </r>
  <r>
    <x v="40"/>
    <x v="107"/>
    <n v="0"/>
    <x v="10"/>
    <x v="1"/>
  </r>
  <r>
    <x v="40"/>
    <x v="108"/>
    <n v="7.1428571428571432"/>
    <x v="10"/>
    <x v="1"/>
  </r>
  <r>
    <x v="40"/>
    <x v="109"/>
    <n v="7.1428571428571432"/>
    <x v="10"/>
    <x v="1"/>
  </r>
  <r>
    <x v="40"/>
    <x v="110"/>
    <n v="42.857142857142854"/>
    <x v="10"/>
    <x v="1"/>
  </r>
  <r>
    <x v="40"/>
    <x v="111"/>
    <n v="42.857142857142854"/>
    <x v="10"/>
    <x v="1"/>
  </r>
  <r>
    <x v="35"/>
    <x v="107"/>
    <n v="0"/>
    <x v="11"/>
    <x v="1"/>
  </r>
  <r>
    <x v="35"/>
    <x v="108"/>
    <n v="0"/>
    <x v="11"/>
    <x v="1"/>
  </r>
  <r>
    <x v="35"/>
    <x v="109"/>
    <n v="0"/>
    <x v="11"/>
    <x v="1"/>
  </r>
  <r>
    <x v="35"/>
    <x v="110"/>
    <n v="66.666666666666671"/>
    <x v="11"/>
    <x v="1"/>
  </r>
  <r>
    <x v="35"/>
    <x v="111"/>
    <n v="33.333333333333336"/>
    <x v="11"/>
    <x v="1"/>
  </r>
  <r>
    <x v="36"/>
    <x v="107"/>
    <n v="0"/>
    <x v="11"/>
    <x v="1"/>
  </r>
  <r>
    <x v="36"/>
    <x v="108"/>
    <n v="2.9411764705882355"/>
    <x v="11"/>
    <x v="1"/>
  </r>
  <r>
    <x v="36"/>
    <x v="109"/>
    <n v="2.9411764705882355"/>
    <x v="11"/>
    <x v="1"/>
  </r>
  <r>
    <x v="36"/>
    <x v="110"/>
    <n v="44.117647058823529"/>
    <x v="11"/>
    <x v="1"/>
  </r>
  <r>
    <x v="36"/>
    <x v="111"/>
    <n v="50"/>
    <x v="11"/>
    <x v="1"/>
  </r>
  <r>
    <x v="37"/>
    <x v="107"/>
    <n v="0"/>
    <x v="11"/>
    <x v="1"/>
  </r>
  <r>
    <x v="37"/>
    <x v="108"/>
    <n v="0"/>
    <x v="11"/>
    <x v="1"/>
  </r>
  <r>
    <x v="37"/>
    <x v="109"/>
    <n v="0"/>
    <x v="11"/>
    <x v="1"/>
  </r>
  <r>
    <x v="37"/>
    <x v="110"/>
    <n v="33.333333333333336"/>
    <x v="11"/>
    <x v="1"/>
  </r>
  <r>
    <x v="37"/>
    <x v="111"/>
    <n v="66.666666666666671"/>
    <x v="11"/>
    <x v="1"/>
  </r>
  <r>
    <x v="38"/>
    <x v="107"/>
    <n v="0"/>
    <x v="11"/>
    <x v="1"/>
  </r>
  <r>
    <x v="38"/>
    <x v="108"/>
    <n v="0"/>
    <x v="11"/>
    <x v="1"/>
  </r>
  <r>
    <x v="38"/>
    <x v="109"/>
    <n v="0"/>
    <x v="11"/>
    <x v="1"/>
  </r>
  <r>
    <x v="38"/>
    <x v="110"/>
    <n v="25"/>
    <x v="11"/>
    <x v="1"/>
  </r>
  <r>
    <x v="38"/>
    <x v="111"/>
    <n v="75"/>
    <x v="11"/>
    <x v="1"/>
  </r>
  <r>
    <x v="39"/>
    <x v="107"/>
    <n v="0"/>
    <x v="11"/>
    <x v="1"/>
  </r>
  <r>
    <x v="39"/>
    <x v="108"/>
    <n v="0"/>
    <x v="11"/>
    <x v="1"/>
  </r>
  <r>
    <x v="39"/>
    <x v="109"/>
    <n v="10"/>
    <x v="11"/>
    <x v="1"/>
  </r>
  <r>
    <x v="39"/>
    <x v="110"/>
    <n v="47.5"/>
    <x v="11"/>
    <x v="1"/>
  </r>
  <r>
    <x v="39"/>
    <x v="111"/>
    <n v="42.5"/>
    <x v="11"/>
    <x v="1"/>
  </r>
  <r>
    <x v="40"/>
    <x v="107"/>
    <n v="0"/>
    <x v="11"/>
    <x v="1"/>
  </r>
  <r>
    <x v="40"/>
    <x v="108"/>
    <n v="0"/>
    <x v="11"/>
    <x v="1"/>
  </r>
  <r>
    <x v="40"/>
    <x v="109"/>
    <n v="8.3333333333333339"/>
    <x v="11"/>
    <x v="1"/>
  </r>
  <r>
    <x v="40"/>
    <x v="110"/>
    <n v="16.666666666666668"/>
    <x v="11"/>
    <x v="1"/>
  </r>
  <r>
    <x v="40"/>
    <x v="111"/>
    <n v="75"/>
    <x v="11"/>
    <x v="1"/>
  </r>
  <r>
    <x v="35"/>
    <x v="107"/>
    <n v="0"/>
    <x v="12"/>
    <x v="1"/>
  </r>
  <r>
    <x v="35"/>
    <x v="108"/>
    <n v="0"/>
    <x v="12"/>
    <x v="1"/>
  </r>
  <r>
    <x v="35"/>
    <x v="109"/>
    <n v="0"/>
    <x v="12"/>
    <x v="1"/>
  </r>
  <r>
    <x v="35"/>
    <x v="110"/>
    <n v="40"/>
    <x v="12"/>
    <x v="1"/>
  </r>
  <r>
    <x v="35"/>
    <x v="111"/>
    <n v="60"/>
    <x v="12"/>
    <x v="1"/>
  </r>
  <r>
    <x v="36"/>
    <x v="107"/>
    <n v="0"/>
    <x v="12"/>
    <x v="1"/>
  </r>
  <r>
    <x v="36"/>
    <x v="108"/>
    <n v="0"/>
    <x v="12"/>
    <x v="1"/>
  </r>
  <r>
    <x v="36"/>
    <x v="109"/>
    <n v="23.076923076923077"/>
    <x v="12"/>
    <x v="1"/>
  </r>
  <r>
    <x v="36"/>
    <x v="110"/>
    <n v="34.615384615384613"/>
    <x v="12"/>
    <x v="1"/>
  </r>
  <r>
    <x v="36"/>
    <x v="111"/>
    <n v="42.307692307692307"/>
    <x v="12"/>
    <x v="1"/>
  </r>
  <r>
    <x v="37"/>
    <x v="107"/>
    <n v="0"/>
    <x v="12"/>
    <x v="1"/>
  </r>
  <r>
    <x v="37"/>
    <x v="108"/>
    <n v="0"/>
    <x v="12"/>
    <x v="1"/>
  </r>
  <r>
    <x v="37"/>
    <x v="109"/>
    <n v="0"/>
    <x v="12"/>
    <x v="1"/>
  </r>
  <r>
    <x v="37"/>
    <x v="110"/>
    <n v="50"/>
    <x v="12"/>
    <x v="1"/>
  </r>
  <r>
    <x v="37"/>
    <x v="111"/>
    <n v="50"/>
    <x v="12"/>
    <x v="1"/>
  </r>
  <r>
    <x v="38"/>
    <x v="107"/>
    <n v="0"/>
    <x v="12"/>
    <x v="1"/>
  </r>
  <r>
    <x v="38"/>
    <x v="108"/>
    <n v="40"/>
    <x v="12"/>
    <x v="1"/>
  </r>
  <r>
    <x v="38"/>
    <x v="109"/>
    <n v="0"/>
    <x v="12"/>
    <x v="1"/>
  </r>
  <r>
    <x v="38"/>
    <x v="110"/>
    <n v="20"/>
    <x v="12"/>
    <x v="1"/>
  </r>
  <r>
    <x v="38"/>
    <x v="111"/>
    <n v="40"/>
    <x v="12"/>
    <x v="1"/>
  </r>
  <r>
    <x v="39"/>
    <x v="107"/>
    <n v="1.408450704225352"/>
    <x v="12"/>
    <x v="1"/>
  </r>
  <r>
    <x v="39"/>
    <x v="108"/>
    <n v="1.408450704225352"/>
    <x v="12"/>
    <x v="1"/>
  </r>
  <r>
    <x v="39"/>
    <x v="109"/>
    <n v="14.084507042253522"/>
    <x v="12"/>
    <x v="1"/>
  </r>
  <r>
    <x v="39"/>
    <x v="110"/>
    <n v="42.25352112676056"/>
    <x v="12"/>
    <x v="1"/>
  </r>
  <r>
    <x v="39"/>
    <x v="111"/>
    <n v="40.845070422535208"/>
    <x v="12"/>
    <x v="1"/>
  </r>
  <r>
    <x v="40"/>
    <x v="107"/>
    <n v="0"/>
    <x v="12"/>
    <x v="1"/>
  </r>
  <r>
    <x v="40"/>
    <x v="108"/>
    <n v="0"/>
    <x v="12"/>
    <x v="1"/>
  </r>
  <r>
    <x v="40"/>
    <x v="109"/>
    <n v="22.222222222222221"/>
    <x v="12"/>
    <x v="1"/>
  </r>
  <r>
    <x v="40"/>
    <x v="110"/>
    <n v="38.888888888888886"/>
    <x v="12"/>
    <x v="1"/>
  </r>
  <r>
    <x v="40"/>
    <x v="111"/>
    <n v="38.888888888888886"/>
    <x v="12"/>
    <x v="1"/>
  </r>
  <r>
    <x v="35"/>
    <x v="107"/>
    <n v="0"/>
    <x v="13"/>
    <x v="1"/>
  </r>
  <r>
    <x v="35"/>
    <x v="108"/>
    <n v="0"/>
    <x v="13"/>
    <x v="1"/>
  </r>
  <r>
    <x v="35"/>
    <x v="109"/>
    <n v="0"/>
    <x v="13"/>
    <x v="1"/>
  </r>
  <r>
    <x v="35"/>
    <x v="110"/>
    <n v="42.857142857142854"/>
    <x v="13"/>
    <x v="1"/>
  </r>
  <r>
    <x v="35"/>
    <x v="111"/>
    <n v="57.142857142857146"/>
    <x v="13"/>
    <x v="1"/>
  </r>
  <r>
    <x v="36"/>
    <x v="107"/>
    <n v="4"/>
    <x v="13"/>
    <x v="1"/>
  </r>
  <r>
    <x v="36"/>
    <x v="108"/>
    <n v="8"/>
    <x v="13"/>
    <x v="1"/>
  </r>
  <r>
    <x v="36"/>
    <x v="109"/>
    <n v="4"/>
    <x v="13"/>
    <x v="1"/>
  </r>
  <r>
    <x v="36"/>
    <x v="110"/>
    <n v="44"/>
    <x v="13"/>
    <x v="1"/>
  </r>
  <r>
    <x v="36"/>
    <x v="111"/>
    <n v="40"/>
    <x v="13"/>
    <x v="1"/>
  </r>
  <r>
    <x v="37"/>
    <x v="107"/>
    <n v="0"/>
    <x v="13"/>
    <x v="1"/>
  </r>
  <r>
    <x v="37"/>
    <x v="108"/>
    <n v="0"/>
    <x v="13"/>
    <x v="1"/>
  </r>
  <r>
    <x v="37"/>
    <x v="109"/>
    <n v="0"/>
    <x v="13"/>
    <x v="1"/>
  </r>
  <r>
    <x v="37"/>
    <x v="110"/>
    <n v="0"/>
    <x v="13"/>
    <x v="1"/>
  </r>
  <r>
    <x v="37"/>
    <x v="111"/>
    <n v="100"/>
    <x v="13"/>
    <x v="1"/>
  </r>
  <r>
    <x v="38"/>
    <x v="107"/>
    <n v="0"/>
    <x v="13"/>
    <x v="1"/>
  </r>
  <r>
    <x v="38"/>
    <x v="108"/>
    <n v="0"/>
    <x v="13"/>
    <x v="1"/>
  </r>
  <r>
    <x v="38"/>
    <x v="109"/>
    <n v="0"/>
    <x v="13"/>
    <x v="1"/>
  </r>
  <r>
    <x v="38"/>
    <x v="110"/>
    <n v="25"/>
    <x v="13"/>
    <x v="1"/>
  </r>
  <r>
    <x v="38"/>
    <x v="111"/>
    <n v="75"/>
    <x v="13"/>
    <x v="1"/>
  </r>
  <r>
    <x v="39"/>
    <x v="107"/>
    <n v="0"/>
    <x v="13"/>
    <x v="1"/>
  </r>
  <r>
    <x v="39"/>
    <x v="108"/>
    <n v="0"/>
    <x v="13"/>
    <x v="1"/>
  </r>
  <r>
    <x v="39"/>
    <x v="109"/>
    <n v="8.8235294117647065"/>
    <x v="13"/>
    <x v="1"/>
  </r>
  <r>
    <x v="39"/>
    <x v="110"/>
    <n v="23.529411764705884"/>
    <x v="13"/>
    <x v="1"/>
  </r>
  <r>
    <x v="39"/>
    <x v="111"/>
    <n v="67.647058823529406"/>
    <x v="13"/>
    <x v="1"/>
  </r>
  <r>
    <x v="40"/>
    <x v="107"/>
    <n v="0"/>
    <x v="13"/>
    <x v="1"/>
  </r>
  <r>
    <x v="40"/>
    <x v="108"/>
    <n v="0"/>
    <x v="13"/>
    <x v="1"/>
  </r>
  <r>
    <x v="40"/>
    <x v="109"/>
    <n v="16.666666666666668"/>
    <x v="13"/>
    <x v="1"/>
  </r>
  <r>
    <x v="40"/>
    <x v="110"/>
    <n v="33.333333333333336"/>
    <x v="13"/>
    <x v="1"/>
  </r>
  <r>
    <x v="40"/>
    <x v="111"/>
    <n v="50"/>
    <x v="13"/>
    <x v="1"/>
  </r>
  <r>
    <x v="35"/>
    <x v="107"/>
    <n v="0"/>
    <x v="14"/>
    <x v="1"/>
  </r>
  <r>
    <x v="35"/>
    <x v="108"/>
    <n v="0"/>
    <x v="14"/>
    <x v="1"/>
  </r>
  <r>
    <x v="35"/>
    <x v="109"/>
    <n v="12.5"/>
    <x v="14"/>
    <x v="1"/>
  </r>
  <r>
    <x v="35"/>
    <x v="110"/>
    <n v="50"/>
    <x v="14"/>
    <x v="1"/>
  </r>
  <r>
    <x v="35"/>
    <x v="111"/>
    <n v="37.5"/>
    <x v="14"/>
    <x v="1"/>
  </r>
  <r>
    <x v="36"/>
    <x v="107"/>
    <n v="10"/>
    <x v="14"/>
    <x v="1"/>
  </r>
  <r>
    <x v="36"/>
    <x v="108"/>
    <n v="5"/>
    <x v="14"/>
    <x v="1"/>
  </r>
  <r>
    <x v="36"/>
    <x v="109"/>
    <n v="10"/>
    <x v="14"/>
    <x v="1"/>
  </r>
  <r>
    <x v="36"/>
    <x v="110"/>
    <n v="35"/>
    <x v="14"/>
    <x v="1"/>
  </r>
  <r>
    <x v="36"/>
    <x v="111"/>
    <n v="40"/>
    <x v="14"/>
    <x v="1"/>
  </r>
  <r>
    <x v="37"/>
    <x v="107"/>
    <n v="0"/>
    <x v="14"/>
    <x v="1"/>
  </r>
  <r>
    <x v="37"/>
    <x v="108"/>
    <n v="0"/>
    <x v="14"/>
    <x v="1"/>
  </r>
  <r>
    <x v="37"/>
    <x v="109"/>
    <n v="0"/>
    <x v="14"/>
    <x v="1"/>
  </r>
  <r>
    <x v="37"/>
    <x v="110"/>
    <n v="0"/>
    <x v="14"/>
    <x v="1"/>
  </r>
  <r>
    <x v="37"/>
    <x v="111"/>
    <n v="100"/>
    <x v="14"/>
    <x v="1"/>
  </r>
  <r>
    <x v="38"/>
    <x v="107"/>
    <n v="0"/>
    <x v="14"/>
    <x v="1"/>
  </r>
  <r>
    <x v="38"/>
    <x v="108"/>
    <n v="0"/>
    <x v="14"/>
    <x v="1"/>
  </r>
  <r>
    <x v="38"/>
    <x v="109"/>
    <n v="0"/>
    <x v="14"/>
    <x v="1"/>
  </r>
  <r>
    <x v="38"/>
    <x v="110"/>
    <n v="20"/>
    <x v="14"/>
    <x v="1"/>
  </r>
  <r>
    <x v="38"/>
    <x v="111"/>
    <n v="80"/>
    <x v="14"/>
    <x v="1"/>
  </r>
  <r>
    <x v="39"/>
    <x v="107"/>
    <n v="0"/>
    <x v="14"/>
    <x v="1"/>
  </r>
  <r>
    <x v="39"/>
    <x v="108"/>
    <n v="0"/>
    <x v="14"/>
    <x v="1"/>
  </r>
  <r>
    <x v="39"/>
    <x v="109"/>
    <n v="28.571428571428573"/>
    <x v="14"/>
    <x v="1"/>
  </r>
  <r>
    <x v="39"/>
    <x v="110"/>
    <n v="57.142857142857146"/>
    <x v="14"/>
    <x v="1"/>
  </r>
  <r>
    <x v="39"/>
    <x v="111"/>
    <n v="14.285714285714286"/>
    <x v="14"/>
    <x v="1"/>
  </r>
  <r>
    <x v="40"/>
    <x v="107"/>
    <n v="0"/>
    <x v="14"/>
    <x v="1"/>
  </r>
  <r>
    <x v="40"/>
    <x v="108"/>
    <n v="0"/>
    <x v="14"/>
    <x v="1"/>
  </r>
  <r>
    <x v="40"/>
    <x v="109"/>
    <n v="20"/>
    <x v="14"/>
    <x v="1"/>
  </r>
  <r>
    <x v="40"/>
    <x v="110"/>
    <n v="20"/>
    <x v="14"/>
    <x v="1"/>
  </r>
  <r>
    <x v="40"/>
    <x v="111"/>
    <n v="60"/>
    <x v="14"/>
    <x v="1"/>
  </r>
  <r>
    <x v="35"/>
    <x v="107"/>
    <n v="0"/>
    <x v="15"/>
    <x v="1"/>
  </r>
  <r>
    <x v="35"/>
    <x v="108"/>
    <n v="0"/>
    <x v="15"/>
    <x v="1"/>
  </r>
  <r>
    <x v="35"/>
    <x v="109"/>
    <n v="0"/>
    <x v="15"/>
    <x v="1"/>
  </r>
  <r>
    <x v="35"/>
    <x v="110"/>
    <n v="0"/>
    <x v="15"/>
    <x v="1"/>
  </r>
  <r>
    <x v="35"/>
    <x v="111"/>
    <n v="0"/>
    <x v="15"/>
    <x v="1"/>
  </r>
  <r>
    <x v="36"/>
    <x v="107"/>
    <n v="0"/>
    <x v="15"/>
    <x v="1"/>
  </r>
  <r>
    <x v="36"/>
    <x v="108"/>
    <n v="0"/>
    <x v="15"/>
    <x v="1"/>
  </r>
  <r>
    <x v="36"/>
    <x v="109"/>
    <n v="0"/>
    <x v="15"/>
    <x v="1"/>
  </r>
  <r>
    <x v="36"/>
    <x v="110"/>
    <n v="0"/>
    <x v="15"/>
    <x v="1"/>
  </r>
  <r>
    <x v="36"/>
    <x v="111"/>
    <n v="0"/>
    <x v="15"/>
    <x v="1"/>
  </r>
  <r>
    <x v="37"/>
    <x v="107"/>
    <n v="0"/>
    <x v="15"/>
    <x v="1"/>
  </r>
  <r>
    <x v="37"/>
    <x v="108"/>
    <n v="0"/>
    <x v="15"/>
    <x v="1"/>
  </r>
  <r>
    <x v="37"/>
    <x v="109"/>
    <n v="0"/>
    <x v="15"/>
    <x v="1"/>
  </r>
  <r>
    <x v="37"/>
    <x v="110"/>
    <n v="0"/>
    <x v="15"/>
    <x v="1"/>
  </r>
  <r>
    <x v="37"/>
    <x v="111"/>
    <n v="0"/>
    <x v="15"/>
    <x v="1"/>
  </r>
  <r>
    <x v="38"/>
    <x v="107"/>
    <n v="0"/>
    <x v="15"/>
    <x v="1"/>
  </r>
  <r>
    <x v="38"/>
    <x v="108"/>
    <n v="0"/>
    <x v="15"/>
    <x v="1"/>
  </r>
  <r>
    <x v="38"/>
    <x v="109"/>
    <n v="0"/>
    <x v="15"/>
    <x v="1"/>
  </r>
  <r>
    <x v="38"/>
    <x v="110"/>
    <n v="0"/>
    <x v="15"/>
    <x v="1"/>
  </r>
  <r>
    <x v="38"/>
    <x v="111"/>
    <n v="0"/>
    <x v="15"/>
    <x v="1"/>
  </r>
  <r>
    <x v="39"/>
    <x v="107"/>
    <n v="0"/>
    <x v="15"/>
    <x v="1"/>
  </r>
  <r>
    <x v="39"/>
    <x v="108"/>
    <n v="0"/>
    <x v="15"/>
    <x v="1"/>
  </r>
  <r>
    <x v="39"/>
    <x v="109"/>
    <n v="0"/>
    <x v="15"/>
    <x v="1"/>
  </r>
  <r>
    <x v="39"/>
    <x v="110"/>
    <n v="0"/>
    <x v="15"/>
    <x v="1"/>
  </r>
  <r>
    <x v="39"/>
    <x v="111"/>
    <n v="0"/>
    <x v="15"/>
    <x v="1"/>
  </r>
  <r>
    <x v="40"/>
    <x v="107"/>
    <n v="0"/>
    <x v="15"/>
    <x v="1"/>
  </r>
  <r>
    <x v="40"/>
    <x v="108"/>
    <n v="0"/>
    <x v="15"/>
    <x v="1"/>
  </r>
  <r>
    <x v="40"/>
    <x v="109"/>
    <n v="0"/>
    <x v="15"/>
    <x v="1"/>
  </r>
  <r>
    <x v="40"/>
    <x v="110"/>
    <n v="0"/>
    <x v="15"/>
    <x v="1"/>
  </r>
  <r>
    <x v="40"/>
    <x v="111"/>
    <n v="0"/>
    <x v="15"/>
    <x v="1"/>
  </r>
  <r>
    <x v="35"/>
    <x v="107"/>
    <n v="14.285714285714286"/>
    <x v="16"/>
    <x v="1"/>
  </r>
  <r>
    <x v="35"/>
    <x v="108"/>
    <n v="14.285714285714286"/>
    <x v="16"/>
    <x v="1"/>
  </r>
  <r>
    <x v="35"/>
    <x v="109"/>
    <n v="0"/>
    <x v="16"/>
    <x v="1"/>
  </r>
  <r>
    <x v="35"/>
    <x v="110"/>
    <n v="28.571428571428573"/>
    <x v="16"/>
    <x v="1"/>
  </r>
  <r>
    <x v="35"/>
    <x v="111"/>
    <n v="42.857142857142854"/>
    <x v="16"/>
    <x v="1"/>
  </r>
  <r>
    <x v="36"/>
    <x v="107"/>
    <n v="6.3829787234042552"/>
    <x v="16"/>
    <x v="1"/>
  </r>
  <r>
    <x v="36"/>
    <x v="108"/>
    <n v="0"/>
    <x v="16"/>
    <x v="1"/>
  </r>
  <r>
    <x v="36"/>
    <x v="109"/>
    <n v="8.5106382978723403"/>
    <x v="16"/>
    <x v="1"/>
  </r>
  <r>
    <x v="36"/>
    <x v="110"/>
    <n v="29.787234042553191"/>
    <x v="16"/>
    <x v="1"/>
  </r>
  <r>
    <x v="36"/>
    <x v="111"/>
    <n v="55.319148936170215"/>
    <x v="16"/>
    <x v="1"/>
  </r>
  <r>
    <x v="37"/>
    <x v="107"/>
    <n v="0"/>
    <x v="16"/>
    <x v="1"/>
  </r>
  <r>
    <x v="37"/>
    <x v="108"/>
    <n v="0"/>
    <x v="16"/>
    <x v="1"/>
  </r>
  <r>
    <x v="37"/>
    <x v="109"/>
    <n v="25"/>
    <x v="16"/>
    <x v="1"/>
  </r>
  <r>
    <x v="37"/>
    <x v="110"/>
    <n v="50"/>
    <x v="16"/>
    <x v="1"/>
  </r>
  <r>
    <x v="37"/>
    <x v="111"/>
    <n v="25"/>
    <x v="16"/>
    <x v="1"/>
  </r>
  <r>
    <x v="38"/>
    <x v="107"/>
    <n v="0"/>
    <x v="16"/>
    <x v="1"/>
  </r>
  <r>
    <x v="38"/>
    <x v="108"/>
    <n v="0"/>
    <x v="16"/>
    <x v="1"/>
  </r>
  <r>
    <x v="38"/>
    <x v="109"/>
    <n v="0"/>
    <x v="16"/>
    <x v="1"/>
  </r>
  <r>
    <x v="38"/>
    <x v="110"/>
    <n v="25"/>
    <x v="16"/>
    <x v="1"/>
  </r>
  <r>
    <x v="38"/>
    <x v="111"/>
    <n v="75"/>
    <x v="16"/>
    <x v="1"/>
  </r>
  <r>
    <x v="39"/>
    <x v="107"/>
    <n v="3.225806451612903"/>
    <x v="16"/>
    <x v="1"/>
  </r>
  <r>
    <x v="39"/>
    <x v="108"/>
    <n v="0"/>
    <x v="16"/>
    <x v="1"/>
  </r>
  <r>
    <x v="39"/>
    <x v="109"/>
    <n v="3.225806451612903"/>
    <x v="16"/>
    <x v="1"/>
  </r>
  <r>
    <x v="39"/>
    <x v="110"/>
    <n v="41.935483870967744"/>
    <x v="16"/>
    <x v="1"/>
  </r>
  <r>
    <x v="39"/>
    <x v="111"/>
    <n v="51.612903225806448"/>
    <x v="16"/>
    <x v="1"/>
  </r>
  <r>
    <x v="40"/>
    <x v="107"/>
    <n v="5.5555555555555554"/>
    <x v="16"/>
    <x v="1"/>
  </r>
  <r>
    <x v="40"/>
    <x v="108"/>
    <n v="0"/>
    <x v="16"/>
    <x v="1"/>
  </r>
  <r>
    <x v="40"/>
    <x v="109"/>
    <n v="22.222222222222221"/>
    <x v="16"/>
    <x v="1"/>
  </r>
  <r>
    <x v="40"/>
    <x v="110"/>
    <n v="38.888888888888886"/>
    <x v="16"/>
    <x v="1"/>
  </r>
  <r>
    <x v="40"/>
    <x v="111"/>
    <n v="33.333333333333336"/>
    <x v="16"/>
    <x v="1"/>
  </r>
  <r>
    <x v="41"/>
    <x v="107"/>
    <n v="2.6639344262295084"/>
    <x v="0"/>
    <x v="0"/>
  </r>
  <r>
    <x v="41"/>
    <x v="108"/>
    <n v="2.0491803278688523"/>
    <x v="0"/>
    <x v="0"/>
  </r>
  <r>
    <x v="41"/>
    <x v="109"/>
    <n v="13.934426229508198"/>
    <x v="0"/>
    <x v="0"/>
  </r>
  <r>
    <x v="41"/>
    <x v="110"/>
    <n v="40.16393442622951"/>
    <x v="0"/>
    <x v="0"/>
  </r>
  <r>
    <x v="41"/>
    <x v="111"/>
    <n v="41.188524590163937"/>
    <x v="0"/>
    <x v="0"/>
  </r>
  <r>
    <x v="42"/>
    <x v="107"/>
    <n v="7.4468085106382977"/>
    <x v="0"/>
    <x v="0"/>
  </r>
  <r>
    <x v="42"/>
    <x v="108"/>
    <n v="5.8510638297872344"/>
    <x v="0"/>
    <x v="0"/>
  </r>
  <r>
    <x v="42"/>
    <x v="109"/>
    <n v="14.893617021276595"/>
    <x v="0"/>
    <x v="0"/>
  </r>
  <r>
    <x v="42"/>
    <x v="110"/>
    <n v="27.127659574468087"/>
    <x v="0"/>
    <x v="0"/>
  </r>
  <r>
    <x v="42"/>
    <x v="111"/>
    <n v="44.680851063829785"/>
    <x v="0"/>
    <x v="0"/>
  </r>
  <r>
    <x v="43"/>
    <x v="107"/>
    <n v="3.2030975008799718"/>
    <x v="0"/>
    <x v="0"/>
  </r>
  <r>
    <x v="43"/>
    <x v="108"/>
    <n v="2.2879267863428372"/>
    <x v="0"/>
    <x v="0"/>
  </r>
  <r>
    <x v="43"/>
    <x v="109"/>
    <n v="7.9901443153819081"/>
    <x v="0"/>
    <x v="0"/>
  </r>
  <r>
    <x v="43"/>
    <x v="110"/>
    <n v="32.770151355156635"/>
    <x v="0"/>
    <x v="0"/>
  </r>
  <r>
    <x v="43"/>
    <x v="111"/>
    <n v="53.748680042238647"/>
    <x v="0"/>
    <x v="0"/>
  </r>
  <r>
    <x v="44"/>
    <x v="107"/>
    <n v="4.1958041958041958"/>
    <x v="0"/>
    <x v="0"/>
  </r>
  <r>
    <x v="44"/>
    <x v="108"/>
    <n v="2.7972027972027971"/>
    <x v="0"/>
    <x v="0"/>
  </r>
  <r>
    <x v="44"/>
    <x v="109"/>
    <n v="9.0909090909090917"/>
    <x v="0"/>
    <x v="0"/>
  </r>
  <r>
    <x v="44"/>
    <x v="110"/>
    <n v="24.475524475524477"/>
    <x v="0"/>
    <x v="0"/>
  </r>
  <r>
    <x v="44"/>
    <x v="111"/>
    <n v="59.44055944055944"/>
    <x v="0"/>
    <x v="0"/>
  </r>
  <r>
    <x v="45"/>
    <x v="107"/>
    <n v="3.6101083032490973"/>
    <x v="0"/>
    <x v="0"/>
  </r>
  <r>
    <x v="45"/>
    <x v="108"/>
    <n v="2.5270758122743682"/>
    <x v="0"/>
    <x v="0"/>
  </r>
  <r>
    <x v="45"/>
    <x v="109"/>
    <n v="12.454873646209386"/>
    <x v="0"/>
    <x v="0"/>
  </r>
  <r>
    <x v="45"/>
    <x v="110"/>
    <n v="37.906137184115522"/>
    <x v="0"/>
    <x v="0"/>
  </r>
  <r>
    <x v="45"/>
    <x v="111"/>
    <n v="43.501805054151625"/>
    <x v="0"/>
    <x v="0"/>
  </r>
  <r>
    <x v="46"/>
    <x v="107"/>
    <n v="1.6203703703703705"/>
    <x v="0"/>
    <x v="0"/>
  </r>
  <r>
    <x v="46"/>
    <x v="108"/>
    <n v="2.7777777777777777"/>
    <x v="0"/>
    <x v="0"/>
  </r>
  <r>
    <x v="46"/>
    <x v="109"/>
    <n v="13.888888888888889"/>
    <x v="0"/>
    <x v="0"/>
  </r>
  <r>
    <x v="46"/>
    <x v="110"/>
    <n v="37.962962962962962"/>
    <x v="0"/>
    <x v="0"/>
  </r>
  <r>
    <x v="46"/>
    <x v="111"/>
    <n v="43.75"/>
    <x v="0"/>
    <x v="0"/>
  </r>
  <r>
    <x v="47"/>
    <x v="107"/>
    <n v="12.55813953488372"/>
    <x v="0"/>
    <x v="0"/>
  </r>
  <r>
    <x v="47"/>
    <x v="108"/>
    <n v="8.3720930232558146"/>
    <x v="0"/>
    <x v="0"/>
  </r>
  <r>
    <x v="47"/>
    <x v="109"/>
    <n v="33.953488372093027"/>
    <x v="0"/>
    <x v="0"/>
  </r>
  <r>
    <x v="47"/>
    <x v="110"/>
    <n v="26.511627906976745"/>
    <x v="0"/>
    <x v="0"/>
  </r>
  <r>
    <x v="47"/>
    <x v="111"/>
    <n v="18.604651162790699"/>
    <x v="0"/>
    <x v="0"/>
  </r>
  <r>
    <x v="41"/>
    <x v="107"/>
    <n v="1.0695187165775402"/>
    <x v="1"/>
    <x v="0"/>
  </r>
  <r>
    <x v="41"/>
    <x v="108"/>
    <n v="1.6042780748663101"/>
    <x v="1"/>
    <x v="0"/>
  </r>
  <r>
    <x v="41"/>
    <x v="109"/>
    <n v="18.71657754010695"/>
    <x v="1"/>
    <x v="0"/>
  </r>
  <r>
    <x v="41"/>
    <x v="110"/>
    <n v="48.128342245989302"/>
    <x v="1"/>
    <x v="0"/>
  </r>
  <r>
    <x v="41"/>
    <x v="111"/>
    <n v="30.481283422459892"/>
    <x v="1"/>
    <x v="0"/>
  </r>
  <r>
    <x v="42"/>
    <x v="107"/>
    <n v="2.3809523809523809"/>
    <x v="1"/>
    <x v="0"/>
  </r>
  <r>
    <x v="42"/>
    <x v="108"/>
    <n v="4.7619047619047619"/>
    <x v="1"/>
    <x v="0"/>
  </r>
  <r>
    <x v="42"/>
    <x v="109"/>
    <n v="14.285714285714286"/>
    <x v="1"/>
    <x v="0"/>
  </r>
  <r>
    <x v="42"/>
    <x v="110"/>
    <n v="28.571428571428573"/>
    <x v="1"/>
    <x v="0"/>
  </r>
  <r>
    <x v="42"/>
    <x v="111"/>
    <n v="50"/>
    <x v="1"/>
    <x v="0"/>
  </r>
  <r>
    <x v="43"/>
    <x v="107"/>
    <n v="0.45819014891179838"/>
    <x v="1"/>
    <x v="0"/>
  </r>
  <r>
    <x v="43"/>
    <x v="108"/>
    <n v="1.3745704467353952"/>
    <x v="1"/>
    <x v="0"/>
  </r>
  <r>
    <x v="43"/>
    <x v="109"/>
    <n v="7.9037800687285227"/>
    <x v="1"/>
    <x v="0"/>
  </r>
  <r>
    <x v="43"/>
    <x v="110"/>
    <n v="41.122565864833909"/>
    <x v="1"/>
    <x v="0"/>
  </r>
  <r>
    <x v="43"/>
    <x v="111"/>
    <n v="49.140893470790381"/>
    <x v="1"/>
    <x v="0"/>
  </r>
  <r>
    <x v="44"/>
    <x v="107"/>
    <n v="0"/>
    <x v="1"/>
    <x v="0"/>
  </r>
  <r>
    <x v="44"/>
    <x v="108"/>
    <n v="2.9411764705882355"/>
    <x v="1"/>
    <x v="0"/>
  </r>
  <r>
    <x v="44"/>
    <x v="109"/>
    <n v="11.764705882352942"/>
    <x v="1"/>
    <x v="0"/>
  </r>
  <r>
    <x v="44"/>
    <x v="110"/>
    <n v="41.176470588235297"/>
    <x v="1"/>
    <x v="0"/>
  </r>
  <r>
    <x v="44"/>
    <x v="111"/>
    <n v="44.117647058823529"/>
    <x v="1"/>
    <x v="0"/>
  </r>
  <r>
    <x v="45"/>
    <x v="107"/>
    <n v="0.98039215686274506"/>
    <x v="1"/>
    <x v="0"/>
  </r>
  <r>
    <x v="45"/>
    <x v="108"/>
    <n v="2.4509803921568629"/>
    <x v="1"/>
    <x v="0"/>
  </r>
  <r>
    <x v="45"/>
    <x v="109"/>
    <n v="11.274509803921569"/>
    <x v="1"/>
    <x v="0"/>
  </r>
  <r>
    <x v="45"/>
    <x v="110"/>
    <n v="46.078431372549019"/>
    <x v="1"/>
    <x v="0"/>
  </r>
  <r>
    <x v="45"/>
    <x v="111"/>
    <n v="39.215686274509807"/>
    <x v="1"/>
    <x v="0"/>
  </r>
  <r>
    <x v="46"/>
    <x v="107"/>
    <n v="0.6211180124223602"/>
    <x v="1"/>
    <x v="0"/>
  </r>
  <r>
    <x v="46"/>
    <x v="108"/>
    <n v="1.2422360248447204"/>
    <x v="1"/>
    <x v="0"/>
  </r>
  <r>
    <x v="46"/>
    <x v="109"/>
    <n v="19.254658385093169"/>
    <x v="1"/>
    <x v="0"/>
  </r>
  <r>
    <x v="46"/>
    <x v="110"/>
    <n v="36.645962732919251"/>
    <x v="1"/>
    <x v="0"/>
  </r>
  <r>
    <x v="46"/>
    <x v="111"/>
    <n v="42.236024844720497"/>
    <x v="1"/>
    <x v="0"/>
  </r>
  <r>
    <x v="47"/>
    <x v="107"/>
    <n v="8.235294117647058"/>
    <x v="1"/>
    <x v="0"/>
  </r>
  <r>
    <x v="47"/>
    <x v="108"/>
    <n v="9.4117647058823533"/>
    <x v="1"/>
    <x v="0"/>
  </r>
  <r>
    <x v="47"/>
    <x v="109"/>
    <n v="38.823529411764703"/>
    <x v="1"/>
    <x v="0"/>
  </r>
  <r>
    <x v="47"/>
    <x v="110"/>
    <n v="31.764705882352942"/>
    <x v="1"/>
    <x v="0"/>
  </r>
  <r>
    <x v="47"/>
    <x v="111"/>
    <n v="11.764705882352942"/>
    <x v="1"/>
    <x v="0"/>
  </r>
  <r>
    <x v="41"/>
    <x v="107"/>
    <n v="1.5384615384615385"/>
    <x v="2"/>
    <x v="0"/>
  </r>
  <r>
    <x v="41"/>
    <x v="108"/>
    <n v="4.615384615384615"/>
    <x v="2"/>
    <x v="0"/>
  </r>
  <r>
    <x v="41"/>
    <x v="109"/>
    <n v="9.2307692307692299"/>
    <x v="2"/>
    <x v="0"/>
  </r>
  <r>
    <x v="41"/>
    <x v="110"/>
    <n v="38.46153846153846"/>
    <x v="2"/>
    <x v="0"/>
  </r>
  <r>
    <x v="41"/>
    <x v="111"/>
    <n v="46.153846153846153"/>
    <x v="2"/>
    <x v="0"/>
  </r>
  <r>
    <x v="42"/>
    <x v="107"/>
    <n v="12.068965517241379"/>
    <x v="2"/>
    <x v="0"/>
  </r>
  <r>
    <x v="42"/>
    <x v="108"/>
    <n v="8.6206896551724146"/>
    <x v="2"/>
    <x v="0"/>
  </r>
  <r>
    <x v="42"/>
    <x v="109"/>
    <n v="17.241379310344829"/>
    <x v="2"/>
    <x v="0"/>
  </r>
  <r>
    <x v="42"/>
    <x v="110"/>
    <n v="24.137931034482758"/>
    <x v="2"/>
    <x v="0"/>
  </r>
  <r>
    <x v="42"/>
    <x v="111"/>
    <n v="37.931034482758619"/>
    <x v="2"/>
    <x v="0"/>
  </r>
  <r>
    <x v="43"/>
    <x v="107"/>
    <n v="6.0693641618497107"/>
    <x v="2"/>
    <x v="0"/>
  </r>
  <r>
    <x v="43"/>
    <x v="108"/>
    <n v="3.7572254335260116"/>
    <x v="2"/>
    <x v="0"/>
  </r>
  <r>
    <x v="43"/>
    <x v="109"/>
    <n v="11.705202312138729"/>
    <x v="2"/>
    <x v="0"/>
  </r>
  <r>
    <x v="43"/>
    <x v="110"/>
    <n v="29.190751445086704"/>
    <x v="2"/>
    <x v="0"/>
  </r>
  <r>
    <x v="43"/>
    <x v="111"/>
    <n v="49.277456647398843"/>
    <x v="2"/>
    <x v="0"/>
  </r>
  <r>
    <x v="44"/>
    <x v="107"/>
    <n v="10"/>
    <x v="2"/>
    <x v="0"/>
  </r>
  <r>
    <x v="44"/>
    <x v="108"/>
    <n v="2"/>
    <x v="2"/>
    <x v="0"/>
  </r>
  <r>
    <x v="44"/>
    <x v="109"/>
    <n v="8"/>
    <x v="2"/>
    <x v="0"/>
  </r>
  <r>
    <x v="44"/>
    <x v="110"/>
    <n v="18"/>
    <x v="2"/>
    <x v="0"/>
  </r>
  <r>
    <x v="44"/>
    <x v="111"/>
    <n v="62"/>
    <x v="2"/>
    <x v="0"/>
  </r>
  <r>
    <x v="45"/>
    <x v="107"/>
    <n v="13.043478260869565"/>
    <x v="2"/>
    <x v="0"/>
  </r>
  <r>
    <x v="45"/>
    <x v="108"/>
    <n v="0"/>
    <x v="2"/>
    <x v="0"/>
  </r>
  <r>
    <x v="45"/>
    <x v="109"/>
    <n v="20.289855072463769"/>
    <x v="2"/>
    <x v="0"/>
  </r>
  <r>
    <x v="45"/>
    <x v="110"/>
    <n v="33.333333333333336"/>
    <x v="2"/>
    <x v="0"/>
  </r>
  <r>
    <x v="45"/>
    <x v="111"/>
    <n v="33.333333333333336"/>
    <x v="2"/>
    <x v="0"/>
  </r>
  <r>
    <x v="46"/>
    <x v="107"/>
    <n v="4.3478260869565215"/>
    <x v="2"/>
    <x v="0"/>
  </r>
  <r>
    <x v="46"/>
    <x v="108"/>
    <n v="2.8985507246376812"/>
    <x v="2"/>
    <x v="0"/>
  </r>
  <r>
    <x v="46"/>
    <x v="109"/>
    <n v="10.144927536231885"/>
    <x v="2"/>
    <x v="0"/>
  </r>
  <r>
    <x v="46"/>
    <x v="110"/>
    <n v="40.579710144927539"/>
    <x v="2"/>
    <x v="0"/>
  </r>
  <r>
    <x v="46"/>
    <x v="111"/>
    <n v="42.028985507246375"/>
    <x v="2"/>
    <x v="0"/>
  </r>
  <r>
    <x v="47"/>
    <x v="107"/>
    <n v="26.470588235294116"/>
    <x v="2"/>
    <x v="0"/>
  </r>
  <r>
    <x v="47"/>
    <x v="108"/>
    <n v="2.9411764705882355"/>
    <x v="2"/>
    <x v="0"/>
  </r>
  <r>
    <x v="47"/>
    <x v="109"/>
    <n v="26.470588235294116"/>
    <x v="2"/>
    <x v="0"/>
  </r>
  <r>
    <x v="47"/>
    <x v="110"/>
    <n v="23.529411764705884"/>
    <x v="2"/>
    <x v="0"/>
  </r>
  <r>
    <x v="47"/>
    <x v="111"/>
    <n v="20.588235294117649"/>
    <x v="2"/>
    <x v="0"/>
  </r>
  <r>
    <x v="41"/>
    <x v="107"/>
    <n v="8.8607594936708853"/>
    <x v="3"/>
    <x v="0"/>
  </r>
  <r>
    <x v="41"/>
    <x v="108"/>
    <n v="2.5316455696202533"/>
    <x v="3"/>
    <x v="0"/>
  </r>
  <r>
    <x v="41"/>
    <x v="109"/>
    <n v="10.126582278481013"/>
    <x v="3"/>
    <x v="0"/>
  </r>
  <r>
    <x v="41"/>
    <x v="110"/>
    <n v="43.037974683544306"/>
    <x v="3"/>
    <x v="0"/>
  </r>
  <r>
    <x v="41"/>
    <x v="111"/>
    <n v="35.443037974683541"/>
    <x v="3"/>
    <x v="0"/>
  </r>
  <r>
    <x v="42"/>
    <x v="107"/>
    <n v="23.529411764705884"/>
    <x v="3"/>
    <x v="0"/>
  </r>
  <r>
    <x v="42"/>
    <x v="108"/>
    <n v="0"/>
    <x v="3"/>
    <x v="0"/>
  </r>
  <r>
    <x v="42"/>
    <x v="109"/>
    <n v="0"/>
    <x v="3"/>
    <x v="0"/>
  </r>
  <r>
    <x v="42"/>
    <x v="110"/>
    <n v="17.647058823529413"/>
    <x v="3"/>
    <x v="0"/>
  </r>
  <r>
    <x v="42"/>
    <x v="111"/>
    <n v="58.823529411764703"/>
    <x v="3"/>
    <x v="0"/>
  </r>
  <r>
    <x v="43"/>
    <x v="107"/>
    <n v="4.972375690607735"/>
    <x v="3"/>
    <x v="0"/>
  </r>
  <r>
    <x v="43"/>
    <x v="108"/>
    <n v="1.8416206261510129"/>
    <x v="3"/>
    <x v="0"/>
  </r>
  <r>
    <x v="43"/>
    <x v="109"/>
    <n v="4.0515653775322287"/>
    <x v="3"/>
    <x v="0"/>
  </r>
  <r>
    <x v="43"/>
    <x v="110"/>
    <n v="27.624309392265193"/>
    <x v="3"/>
    <x v="0"/>
  </r>
  <r>
    <x v="43"/>
    <x v="111"/>
    <n v="61.510128913443829"/>
    <x v="3"/>
    <x v="0"/>
  </r>
  <r>
    <x v="44"/>
    <x v="107"/>
    <n v="6.25"/>
    <x v="3"/>
    <x v="0"/>
  </r>
  <r>
    <x v="44"/>
    <x v="108"/>
    <n v="6.25"/>
    <x v="3"/>
    <x v="0"/>
  </r>
  <r>
    <x v="44"/>
    <x v="109"/>
    <n v="6.25"/>
    <x v="3"/>
    <x v="0"/>
  </r>
  <r>
    <x v="44"/>
    <x v="110"/>
    <n v="31.25"/>
    <x v="3"/>
    <x v="0"/>
  </r>
  <r>
    <x v="44"/>
    <x v="111"/>
    <n v="50"/>
    <x v="3"/>
    <x v="0"/>
  </r>
  <r>
    <x v="45"/>
    <x v="107"/>
    <n v="4.166666666666667"/>
    <x v="3"/>
    <x v="0"/>
  </r>
  <r>
    <x v="45"/>
    <x v="108"/>
    <n v="4.166666666666667"/>
    <x v="3"/>
    <x v="0"/>
  </r>
  <r>
    <x v="45"/>
    <x v="109"/>
    <n v="10.416666666666666"/>
    <x v="3"/>
    <x v="0"/>
  </r>
  <r>
    <x v="45"/>
    <x v="110"/>
    <n v="34.375"/>
    <x v="3"/>
    <x v="0"/>
  </r>
  <r>
    <x v="45"/>
    <x v="111"/>
    <n v="46.875"/>
    <x v="3"/>
    <x v="0"/>
  </r>
  <r>
    <x v="46"/>
    <x v="107"/>
    <n v="1.3698630136986301"/>
    <x v="3"/>
    <x v="0"/>
  </r>
  <r>
    <x v="46"/>
    <x v="108"/>
    <n v="2.7397260273972601"/>
    <x v="3"/>
    <x v="0"/>
  </r>
  <r>
    <x v="46"/>
    <x v="109"/>
    <n v="10.95890410958904"/>
    <x v="3"/>
    <x v="0"/>
  </r>
  <r>
    <x v="46"/>
    <x v="110"/>
    <n v="47.945205479452056"/>
    <x v="3"/>
    <x v="0"/>
  </r>
  <r>
    <x v="46"/>
    <x v="111"/>
    <n v="36.986301369863014"/>
    <x v="3"/>
    <x v="0"/>
  </r>
  <r>
    <x v="47"/>
    <x v="107"/>
    <n v="14.285714285714286"/>
    <x v="3"/>
    <x v="0"/>
  </r>
  <r>
    <x v="47"/>
    <x v="108"/>
    <n v="10.714285714285714"/>
    <x v="3"/>
    <x v="0"/>
  </r>
  <r>
    <x v="47"/>
    <x v="109"/>
    <n v="25"/>
    <x v="3"/>
    <x v="0"/>
  </r>
  <r>
    <x v="47"/>
    <x v="110"/>
    <n v="17.857142857142858"/>
    <x v="3"/>
    <x v="0"/>
  </r>
  <r>
    <x v="47"/>
    <x v="111"/>
    <n v="32.142857142857146"/>
    <x v="3"/>
    <x v="0"/>
  </r>
  <r>
    <x v="41"/>
    <x v="107"/>
    <n v="2.8571428571428572"/>
    <x v="4"/>
    <x v="0"/>
  </r>
  <r>
    <x v="41"/>
    <x v="108"/>
    <n v="2.8571428571428572"/>
    <x v="4"/>
    <x v="0"/>
  </r>
  <r>
    <x v="41"/>
    <x v="109"/>
    <n v="5.7142857142857144"/>
    <x v="4"/>
    <x v="0"/>
  </r>
  <r>
    <x v="41"/>
    <x v="110"/>
    <n v="31.428571428571427"/>
    <x v="4"/>
    <x v="0"/>
  </r>
  <r>
    <x v="41"/>
    <x v="111"/>
    <n v="57.142857142857146"/>
    <x v="4"/>
    <x v="0"/>
  </r>
  <r>
    <x v="42"/>
    <x v="107"/>
    <n v="0"/>
    <x v="4"/>
    <x v="0"/>
  </r>
  <r>
    <x v="42"/>
    <x v="108"/>
    <n v="5.5555555555555554"/>
    <x v="4"/>
    <x v="0"/>
  </r>
  <r>
    <x v="42"/>
    <x v="109"/>
    <n v="27.777777777777779"/>
    <x v="4"/>
    <x v="0"/>
  </r>
  <r>
    <x v="42"/>
    <x v="110"/>
    <n v="22.222222222222221"/>
    <x v="4"/>
    <x v="0"/>
  </r>
  <r>
    <x v="42"/>
    <x v="111"/>
    <n v="44.444444444444443"/>
    <x v="4"/>
    <x v="0"/>
  </r>
  <r>
    <x v="43"/>
    <x v="107"/>
    <n v="3.1914893617021276"/>
    <x v="4"/>
    <x v="0"/>
  </r>
  <r>
    <x v="43"/>
    <x v="108"/>
    <n v="0.53191489361702127"/>
    <x v="4"/>
    <x v="0"/>
  </r>
  <r>
    <x v="43"/>
    <x v="109"/>
    <n v="7.9787234042553195"/>
    <x v="4"/>
    <x v="0"/>
  </r>
  <r>
    <x v="43"/>
    <x v="110"/>
    <n v="33.51063829787234"/>
    <x v="4"/>
    <x v="0"/>
  </r>
  <r>
    <x v="43"/>
    <x v="111"/>
    <n v="54.787234042553195"/>
    <x v="4"/>
    <x v="0"/>
  </r>
  <r>
    <x v="44"/>
    <x v="107"/>
    <n v="0"/>
    <x v="4"/>
    <x v="0"/>
  </r>
  <r>
    <x v="44"/>
    <x v="108"/>
    <n v="0"/>
    <x v="4"/>
    <x v="0"/>
  </r>
  <r>
    <x v="44"/>
    <x v="109"/>
    <n v="12.5"/>
    <x v="4"/>
    <x v="0"/>
  </r>
  <r>
    <x v="44"/>
    <x v="110"/>
    <n v="12.5"/>
    <x v="4"/>
    <x v="0"/>
  </r>
  <r>
    <x v="44"/>
    <x v="111"/>
    <n v="75"/>
    <x v="4"/>
    <x v="0"/>
  </r>
  <r>
    <x v="45"/>
    <x v="107"/>
    <n v="5"/>
    <x v="4"/>
    <x v="0"/>
  </r>
  <r>
    <x v="45"/>
    <x v="108"/>
    <n v="2.5"/>
    <x v="4"/>
    <x v="0"/>
  </r>
  <r>
    <x v="45"/>
    <x v="109"/>
    <n v="2.5"/>
    <x v="4"/>
    <x v="0"/>
  </r>
  <r>
    <x v="45"/>
    <x v="110"/>
    <n v="35"/>
    <x v="4"/>
    <x v="0"/>
  </r>
  <r>
    <x v="45"/>
    <x v="111"/>
    <n v="55"/>
    <x v="4"/>
    <x v="0"/>
  </r>
  <r>
    <x v="46"/>
    <x v="107"/>
    <n v="2.5"/>
    <x v="4"/>
    <x v="0"/>
  </r>
  <r>
    <x v="46"/>
    <x v="108"/>
    <n v="7.5"/>
    <x v="4"/>
    <x v="0"/>
  </r>
  <r>
    <x v="46"/>
    <x v="109"/>
    <n v="20"/>
    <x v="4"/>
    <x v="0"/>
  </r>
  <r>
    <x v="46"/>
    <x v="110"/>
    <n v="32.5"/>
    <x v="4"/>
    <x v="0"/>
  </r>
  <r>
    <x v="46"/>
    <x v="111"/>
    <n v="37.5"/>
    <x v="4"/>
    <x v="0"/>
  </r>
  <r>
    <x v="47"/>
    <x v="107"/>
    <n v="20"/>
    <x v="4"/>
    <x v="0"/>
  </r>
  <r>
    <x v="47"/>
    <x v="108"/>
    <n v="20"/>
    <x v="4"/>
    <x v="0"/>
  </r>
  <r>
    <x v="47"/>
    <x v="109"/>
    <n v="20"/>
    <x v="4"/>
    <x v="0"/>
  </r>
  <r>
    <x v="47"/>
    <x v="110"/>
    <n v="20"/>
    <x v="4"/>
    <x v="0"/>
  </r>
  <r>
    <x v="47"/>
    <x v="111"/>
    <n v="20"/>
    <x v="4"/>
    <x v="0"/>
  </r>
  <r>
    <x v="41"/>
    <x v="107"/>
    <n v="0"/>
    <x v="5"/>
    <x v="0"/>
  </r>
  <r>
    <x v="41"/>
    <x v="108"/>
    <n v="0"/>
    <x v="5"/>
    <x v="0"/>
  </r>
  <r>
    <x v="41"/>
    <x v="109"/>
    <n v="0"/>
    <x v="5"/>
    <x v="0"/>
  </r>
  <r>
    <x v="41"/>
    <x v="110"/>
    <n v="45.454545454545453"/>
    <x v="5"/>
    <x v="0"/>
  </r>
  <r>
    <x v="41"/>
    <x v="111"/>
    <n v="54.545454545454547"/>
    <x v="5"/>
    <x v="0"/>
  </r>
  <r>
    <x v="42"/>
    <x v="107"/>
    <n v="0"/>
    <x v="5"/>
    <x v="0"/>
  </r>
  <r>
    <x v="42"/>
    <x v="108"/>
    <n v="0"/>
    <x v="5"/>
    <x v="0"/>
  </r>
  <r>
    <x v="42"/>
    <x v="109"/>
    <n v="25"/>
    <x v="5"/>
    <x v="0"/>
  </r>
  <r>
    <x v="42"/>
    <x v="110"/>
    <n v="25"/>
    <x v="5"/>
    <x v="0"/>
  </r>
  <r>
    <x v="42"/>
    <x v="111"/>
    <n v="50"/>
    <x v="5"/>
    <x v="0"/>
  </r>
  <r>
    <x v="43"/>
    <x v="107"/>
    <n v="0"/>
    <x v="5"/>
    <x v="0"/>
  </r>
  <r>
    <x v="43"/>
    <x v="108"/>
    <n v="0"/>
    <x v="5"/>
    <x v="0"/>
  </r>
  <r>
    <x v="43"/>
    <x v="109"/>
    <n v="4"/>
    <x v="5"/>
    <x v="0"/>
  </r>
  <r>
    <x v="43"/>
    <x v="110"/>
    <n v="36"/>
    <x v="5"/>
    <x v="0"/>
  </r>
  <r>
    <x v="43"/>
    <x v="111"/>
    <n v="60"/>
    <x v="5"/>
    <x v="0"/>
  </r>
  <r>
    <x v="44"/>
    <x v="107"/>
    <n v="0"/>
    <x v="5"/>
    <x v="0"/>
  </r>
  <r>
    <x v="44"/>
    <x v="108"/>
    <n v="0"/>
    <x v="5"/>
    <x v="0"/>
  </r>
  <r>
    <x v="44"/>
    <x v="109"/>
    <n v="0"/>
    <x v="5"/>
    <x v="0"/>
  </r>
  <r>
    <x v="44"/>
    <x v="110"/>
    <n v="0"/>
    <x v="5"/>
    <x v="0"/>
  </r>
  <r>
    <x v="44"/>
    <x v="111"/>
    <n v="100"/>
    <x v="5"/>
    <x v="0"/>
  </r>
  <r>
    <x v="45"/>
    <x v="107"/>
    <n v="0"/>
    <x v="5"/>
    <x v="0"/>
  </r>
  <r>
    <x v="45"/>
    <x v="108"/>
    <n v="0"/>
    <x v="5"/>
    <x v="0"/>
  </r>
  <r>
    <x v="45"/>
    <x v="109"/>
    <n v="0"/>
    <x v="5"/>
    <x v="0"/>
  </r>
  <r>
    <x v="45"/>
    <x v="110"/>
    <n v="31.25"/>
    <x v="5"/>
    <x v="0"/>
  </r>
  <r>
    <x v="45"/>
    <x v="111"/>
    <n v="68.75"/>
    <x v="5"/>
    <x v="0"/>
  </r>
  <r>
    <x v="46"/>
    <x v="107"/>
    <n v="0"/>
    <x v="5"/>
    <x v="0"/>
  </r>
  <r>
    <x v="46"/>
    <x v="108"/>
    <n v="8.3333333333333339"/>
    <x v="5"/>
    <x v="0"/>
  </r>
  <r>
    <x v="46"/>
    <x v="109"/>
    <n v="16.666666666666668"/>
    <x v="5"/>
    <x v="0"/>
  </r>
  <r>
    <x v="46"/>
    <x v="110"/>
    <n v="41.666666666666664"/>
    <x v="5"/>
    <x v="0"/>
  </r>
  <r>
    <x v="46"/>
    <x v="111"/>
    <n v="33.333333333333336"/>
    <x v="5"/>
    <x v="0"/>
  </r>
  <r>
    <x v="47"/>
    <x v="107"/>
    <n v="0"/>
    <x v="5"/>
    <x v="0"/>
  </r>
  <r>
    <x v="47"/>
    <x v="108"/>
    <n v="0"/>
    <x v="5"/>
    <x v="0"/>
  </r>
  <r>
    <x v="47"/>
    <x v="109"/>
    <n v="0"/>
    <x v="5"/>
    <x v="0"/>
  </r>
  <r>
    <x v="47"/>
    <x v="110"/>
    <n v="0"/>
    <x v="5"/>
    <x v="0"/>
  </r>
  <r>
    <x v="47"/>
    <x v="111"/>
    <n v="100"/>
    <x v="5"/>
    <x v="0"/>
  </r>
  <r>
    <x v="41"/>
    <x v="107"/>
    <n v="0"/>
    <x v="6"/>
    <x v="0"/>
  </r>
  <r>
    <x v="41"/>
    <x v="108"/>
    <n v="0"/>
    <x v="6"/>
    <x v="0"/>
  </r>
  <r>
    <x v="41"/>
    <x v="109"/>
    <n v="0"/>
    <x v="6"/>
    <x v="0"/>
  </r>
  <r>
    <x v="41"/>
    <x v="110"/>
    <n v="0"/>
    <x v="6"/>
    <x v="0"/>
  </r>
  <r>
    <x v="41"/>
    <x v="111"/>
    <n v="100"/>
    <x v="6"/>
    <x v="0"/>
  </r>
  <r>
    <x v="42"/>
    <x v="107"/>
    <n v="0"/>
    <x v="6"/>
    <x v="0"/>
  </r>
  <r>
    <x v="42"/>
    <x v="108"/>
    <n v="0"/>
    <x v="6"/>
    <x v="0"/>
  </r>
  <r>
    <x v="42"/>
    <x v="109"/>
    <n v="50"/>
    <x v="6"/>
    <x v="0"/>
  </r>
  <r>
    <x v="42"/>
    <x v="110"/>
    <n v="0"/>
    <x v="6"/>
    <x v="0"/>
  </r>
  <r>
    <x v="42"/>
    <x v="111"/>
    <n v="50"/>
    <x v="6"/>
    <x v="0"/>
  </r>
  <r>
    <x v="43"/>
    <x v="107"/>
    <n v="8.8235294117647065"/>
    <x v="6"/>
    <x v="0"/>
  </r>
  <r>
    <x v="43"/>
    <x v="108"/>
    <n v="0"/>
    <x v="6"/>
    <x v="0"/>
  </r>
  <r>
    <x v="43"/>
    <x v="109"/>
    <n v="8.8235294117647065"/>
    <x v="6"/>
    <x v="0"/>
  </r>
  <r>
    <x v="43"/>
    <x v="110"/>
    <n v="35.294117647058826"/>
    <x v="6"/>
    <x v="0"/>
  </r>
  <r>
    <x v="43"/>
    <x v="111"/>
    <n v="47.058823529411768"/>
    <x v="6"/>
    <x v="0"/>
  </r>
  <r>
    <x v="44"/>
    <x v="107"/>
    <n v="0"/>
    <x v="6"/>
    <x v="0"/>
  </r>
  <r>
    <x v="44"/>
    <x v="108"/>
    <n v="0"/>
    <x v="6"/>
    <x v="0"/>
  </r>
  <r>
    <x v="44"/>
    <x v="109"/>
    <n v="0"/>
    <x v="6"/>
    <x v="0"/>
  </r>
  <r>
    <x v="44"/>
    <x v="110"/>
    <n v="0"/>
    <x v="6"/>
    <x v="0"/>
  </r>
  <r>
    <x v="44"/>
    <x v="111"/>
    <n v="100"/>
    <x v="6"/>
    <x v="0"/>
  </r>
  <r>
    <x v="45"/>
    <x v="107"/>
    <n v="0"/>
    <x v="6"/>
    <x v="0"/>
  </r>
  <r>
    <x v="45"/>
    <x v="108"/>
    <n v="10"/>
    <x v="6"/>
    <x v="0"/>
  </r>
  <r>
    <x v="45"/>
    <x v="109"/>
    <n v="0"/>
    <x v="6"/>
    <x v="0"/>
  </r>
  <r>
    <x v="45"/>
    <x v="110"/>
    <n v="50"/>
    <x v="6"/>
    <x v="0"/>
  </r>
  <r>
    <x v="45"/>
    <x v="111"/>
    <n v="40"/>
    <x v="6"/>
    <x v="0"/>
  </r>
  <r>
    <x v="46"/>
    <x v="107"/>
    <n v="0"/>
    <x v="6"/>
    <x v="0"/>
  </r>
  <r>
    <x v="46"/>
    <x v="108"/>
    <n v="20"/>
    <x v="6"/>
    <x v="0"/>
  </r>
  <r>
    <x v="46"/>
    <x v="109"/>
    <n v="20"/>
    <x v="6"/>
    <x v="0"/>
  </r>
  <r>
    <x v="46"/>
    <x v="110"/>
    <n v="20"/>
    <x v="6"/>
    <x v="0"/>
  </r>
  <r>
    <x v="46"/>
    <x v="111"/>
    <n v="40"/>
    <x v="6"/>
    <x v="0"/>
  </r>
  <r>
    <x v="47"/>
    <x v="107"/>
    <n v="0"/>
    <x v="6"/>
    <x v="0"/>
  </r>
  <r>
    <x v="47"/>
    <x v="108"/>
    <n v="0"/>
    <x v="6"/>
    <x v="0"/>
  </r>
  <r>
    <x v="47"/>
    <x v="109"/>
    <n v="0"/>
    <x v="6"/>
    <x v="0"/>
  </r>
  <r>
    <x v="47"/>
    <x v="110"/>
    <n v="0"/>
    <x v="6"/>
    <x v="0"/>
  </r>
  <r>
    <x v="47"/>
    <x v="111"/>
    <n v="0"/>
    <x v="6"/>
    <x v="0"/>
  </r>
  <r>
    <x v="41"/>
    <x v="107"/>
    <n v="0"/>
    <x v="7"/>
    <x v="0"/>
  </r>
  <r>
    <x v="41"/>
    <x v="108"/>
    <n v="0"/>
    <x v="7"/>
    <x v="0"/>
  </r>
  <r>
    <x v="41"/>
    <x v="109"/>
    <n v="14.285714285714286"/>
    <x v="7"/>
    <x v="0"/>
  </r>
  <r>
    <x v="41"/>
    <x v="110"/>
    <n v="14.285714285714286"/>
    <x v="7"/>
    <x v="0"/>
  </r>
  <r>
    <x v="41"/>
    <x v="111"/>
    <n v="71.428571428571431"/>
    <x v="7"/>
    <x v="0"/>
  </r>
  <r>
    <x v="42"/>
    <x v="107"/>
    <n v="0"/>
    <x v="7"/>
    <x v="0"/>
  </r>
  <r>
    <x v="42"/>
    <x v="108"/>
    <n v="100"/>
    <x v="7"/>
    <x v="0"/>
  </r>
  <r>
    <x v="42"/>
    <x v="109"/>
    <n v="0"/>
    <x v="7"/>
    <x v="0"/>
  </r>
  <r>
    <x v="42"/>
    <x v="110"/>
    <n v="0"/>
    <x v="7"/>
    <x v="0"/>
  </r>
  <r>
    <x v="42"/>
    <x v="111"/>
    <n v="0"/>
    <x v="7"/>
    <x v="0"/>
  </r>
  <r>
    <x v="43"/>
    <x v="107"/>
    <n v="3.7735849056603774"/>
    <x v="7"/>
    <x v="0"/>
  </r>
  <r>
    <x v="43"/>
    <x v="108"/>
    <n v="1.8867924528301887"/>
    <x v="7"/>
    <x v="0"/>
  </r>
  <r>
    <x v="43"/>
    <x v="109"/>
    <n v="11.320754716981131"/>
    <x v="7"/>
    <x v="0"/>
  </r>
  <r>
    <x v="43"/>
    <x v="110"/>
    <n v="33.962264150943398"/>
    <x v="7"/>
    <x v="0"/>
  </r>
  <r>
    <x v="43"/>
    <x v="111"/>
    <n v="49.056603773584904"/>
    <x v="7"/>
    <x v="0"/>
  </r>
  <r>
    <x v="44"/>
    <x v="107"/>
    <n v="0"/>
    <x v="7"/>
    <x v="0"/>
  </r>
  <r>
    <x v="44"/>
    <x v="108"/>
    <n v="0"/>
    <x v="7"/>
    <x v="0"/>
  </r>
  <r>
    <x v="44"/>
    <x v="109"/>
    <n v="20"/>
    <x v="7"/>
    <x v="0"/>
  </r>
  <r>
    <x v="44"/>
    <x v="110"/>
    <n v="20"/>
    <x v="7"/>
    <x v="0"/>
  </r>
  <r>
    <x v="44"/>
    <x v="111"/>
    <n v="60"/>
    <x v="7"/>
    <x v="0"/>
  </r>
  <r>
    <x v="45"/>
    <x v="107"/>
    <n v="0"/>
    <x v="7"/>
    <x v="0"/>
  </r>
  <r>
    <x v="45"/>
    <x v="108"/>
    <n v="0"/>
    <x v="7"/>
    <x v="0"/>
  </r>
  <r>
    <x v="45"/>
    <x v="109"/>
    <n v="14.285714285714286"/>
    <x v="7"/>
    <x v="0"/>
  </r>
  <r>
    <x v="45"/>
    <x v="110"/>
    <n v="14.285714285714286"/>
    <x v="7"/>
    <x v="0"/>
  </r>
  <r>
    <x v="45"/>
    <x v="111"/>
    <n v="71.428571428571431"/>
    <x v="7"/>
    <x v="0"/>
  </r>
  <r>
    <x v="46"/>
    <x v="107"/>
    <n v="7.6923076923076925"/>
    <x v="7"/>
    <x v="0"/>
  </r>
  <r>
    <x v="46"/>
    <x v="108"/>
    <n v="0"/>
    <x v="7"/>
    <x v="0"/>
  </r>
  <r>
    <x v="46"/>
    <x v="109"/>
    <n v="23.076923076923077"/>
    <x v="7"/>
    <x v="0"/>
  </r>
  <r>
    <x v="46"/>
    <x v="110"/>
    <n v="15.384615384615385"/>
    <x v="7"/>
    <x v="0"/>
  </r>
  <r>
    <x v="46"/>
    <x v="111"/>
    <n v="53.846153846153847"/>
    <x v="7"/>
    <x v="0"/>
  </r>
  <r>
    <x v="47"/>
    <x v="107"/>
    <n v="50"/>
    <x v="7"/>
    <x v="0"/>
  </r>
  <r>
    <x v="47"/>
    <x v="108"/>
    <n v="0"/>
    <x v="7"/>
    <x v="0"/>
  </r>
  <r>
    <x v="47"/>
    <x v="109"/>
    <n v="50"/>
    <x v="7"/>
    <x v="0"/>
  </r>
  <r>
    <x v="47"/>
    <x v="110"/>
    <n v="0"/>
    <x v="7"/>
    <x v="0"/>
  </r>
  <r>
    <x v="47"/>
    <x v="111"/>
    <n v="0"/>
    <x v="7"/>
    <x v="0"/>
  </r>
  <r>
    <x v="41"/>
    <x v="107"/>
    <n v="7.6923076923076925"/>
    <x v="8"/>
    <x v="0"/>
  </r>
  <r>
    <x v="41"/>
    <x v="108"/>
    <n v="7.6923076923076925"/>
    <x v="8"/>
    <x v="0"/>
  </r>
  <r>
    <x v="41"/>
    <x v="109"/>
    <n v="7.6923076923076925"/>
    <x v="8"/>
    <x v="0"/>
  </r>
  <r>
    <x v="41"/>
    <x v="110"/>
    <n v="38.46153846153846"/>
    <x v="8"/>
    <x v="0"/>
  </r>
  <r>
    <x v="41"/>
    <x v="111"/>
    <n v="38.46153846153846"/>
    <x v="8"/>
    <x v="0"/>
  </r>
  <r>
    <x v="42"/>
    <x v="107"/>
    <n v="0"/>
    <x v="8"/>
    <x v="0"/>
  </r>
  <r>
    <x v="42"/>
    <x v="108"/>
    <n v="0"/>
    <x v="8"/>
    <x v="0"/>
  </r>
  <r>
    <x v="42"/>
    <x v="109"/>
    <n v="27.272727272727273"/>
    <x v="8"/>
    <x v="0"/>
  </r>
  <r>
    <x v="42"/>
    <x v="110"/>
    <n v="27.272727272727273"/>
    <x v="8"/>
    <x v="0"/>
  </r>
  <r>
    <x v="42"/>
    <x v="111"/>
    <n v="45.454545454545453"/>
    <x v="8"/>
    <x v="0"/>
  </r>
  <r>
    <x v="43"/>
    <x v="107"/>
    <n v="1.9607843137254901"/>
    <x v="8"/>
    <x v="0"/>
  </r>
  <r>
    <x v="43"/>
    <x v="108"/>
    <n v="0"/>
    <x v="8"/>
    <x v="0"/>
  </r>
  <r>
    <x v="43"/>
    <x v="109"/>
    <n v="7.8431372549019605"/>
    <x v="8"/>
    <x v="0"/>
  </r>
  <r>
    <x v="43"/>
    <x v="110"/>
    <n v="29.411764705882351"/>
    <x v="8"/>
    <x v="0"/>
  </r>
  <r>
    <x v="43"/>
    <x v="111"/>
    <n v="60.784313725490193"/>
    <x v="8"/>
    <x v="0"/>
  </r>
  <r>
    <x v="44"/>
    <x v="107"/>
    <n v="0"/>
    <x v="8"/>
    <x v="0"/>
  </r>
  <r>
    <x v="44"/>
    <x v="108"/>
    <n v="0"/>
    <x v="8"/>
    <x v="0"/>
  </r>
  <r>
    <x v="44"/>
    <x v="109"/>
    <n v="0"/>
    <x v="8"/>
    <x v="0"/>
  </r>
  <r>
    <x v="44"/>
    <x v="110"/>
    <n v="0"/>
    <x v="8"/>
    <x v="0"/>
  </r>
  <r>
    <x v="44"/>
    <x v="111"/>
    <n v="0"/>
    <x v="8"/>
    <x v="0"/>
  </r>
  <r>
    <x v="45"/>
    <x v="107"/>
    <n v="28.571428571428573"/>
    <x v="8"/>
    <x v="0"/>
  </r>
  <r>
    <x v="45"/>
    <x v="108"/>
    <n v="0"/>
    <x v="8"/>
    <x v="0"/>
  </r>
  <r>
    <x v="45"/>
    <x v="109"/>
    <n v="0"/>
    <x v="8"/>
    <x v="0"/>
  </r>
  <r>
    <x v="45"/>
    <x v="110"/>
    <n v="42.857142857142854"/>
    <x v="8"/>
    <x v="0"/>
  </r>
  <r>
    <x v="45"/>
    <x v="111"/>
    <n v="28.571428571428573"/>
    <x v="8"/>
    <x v="0"/>
  </r>
  <r>
    <x v="46"/>
    <x v="107"/>
    <n v="0"/>
    <x v="8"/>
    <x v="0"/>
  </r>
  <r>
    <x v="46"/>
    <x v="108"/>
    <n v="10"/>
    <x v="8"/>
    <x v="0"/>
  </r>
  <r>
    <x v="46"/>
    <x v="109"/>
    <n v="20"/>
    <x v="8"/>
    <x v="0"/>
  </r>
  <r>
    <x v="46"/>
    <x v="110"/>
    <n v="50"/>
    <x v="8"/>
    <x v="0"/>
  </r>
  <r>
    <x v="46"/>
    <x v="111"/>
    <n v="20"/>
    <x v="8"/>
    <x v="0"/>
  </r>
  <r>
    <x v="47"/>
    <x v="107"/>
    <n v="0"/>
    <x v="8"/>
    <x v="0"/>
  </r>
  <r>
    <x v="47"/>
    <x v="108"/>
    <n v="50"/>
    <x v="8"/>
    <x v="0"/>
  </r>
  <r>
    <x v="47"/>
    <x v="109"/>
    <n v="0"/>
    <x v="8"/>
    <x v="0"/>
  </r>
  <r>
    <x v="47"/>
    <x v="110"/>
    <n v="50"/>
    <x v="8"/>
    <x v="0"/>
  </r>
  <r>
    <x v="47"/>
    <x v="111"/>
    <n v="0"/>
    <x v="8"/>
    <x v="0"/>
  </r>
  <r>
    <x v="41"/>
    <x v="107"/>
    <n v="0"/>
    <x v="9"/>
    <x v="0"/>
  </r>
  <r>
    <x v="41"/>
    <x v="108"/>
    <n v="0"/>
    <x v="9"/>
    <x v="0"/>
  </r>
  <r>
    <x v="41"/>
    <x v="109"/>
    <n v="16.666666666666668"/>
    <x v="9"/>
    <x v="0"/>
  </r>
  <r>
    <x v="41"/>
    <x v="110"/>
    <n v="50"/>
    <x v="9"/>
    <x v="0"/>
  </r>
  <r>
    <x v="41"/>
    <x v="111"/>
    <n v="33.333333333333336"/>
    <x v="9"/>
    <x v="0"/>
  </r>
  <r>
    <x v="42"/>
    <x v="107"/>
    <n v="0"/>
    <x v="9"/>
    <x v="0"/>
  </r>
  <r>
    <x v="42"/>
    <x v="108"/>
    <n v="0"/>
    <x v="9"/>
    <x v="0"/>
  </r>
  <r>
    <x v="42"/>
    <x v="109"/>
    <n v="0"/>
    <x v="9"/>
    <x v="0"/>
  </r>
  <r>
    <x v="42"/>
    <x v="110"/>
    <n v="0"/>
    <x v="9"/>
    <x v="0"/>
  </r>
  <r>
    <x v="42"/>
    <x v="111"/>
    <n v="0"/>
    <x v="9"/>
    <x v="0"/>
  </r>
  <r>
    <x v="43"/>
    <x v="107"/>
    <n v="0"/>
    <x v="9"/>
    <x v="0"/>
  </r>
  <r>
    <x v="43"/>
    <x v="108"/>
    <n v="0"/>
    <x v="9"/>
    <x v="0"/>
  </r>
  <r>
    <x v="43"/>
    <x v="109"/>
    <n v="9.433962264150944"/>
    <x v="9"/>
    <x v="0"/>
  </r>
  <r>
    <x v="43"/>
    <x v="110"/>
    <n v="60.377358490566039"/>
    <x v="9"/>
    <x v="0"/>
  </r>
  <r>
    <x v="43"/>
    <x v="111"/>
    <n v="30.188679245283019"/>
    <x v="9"/>
    <x v="0"/>
  </r>
  <r>
    <x v="44"/>
    <x v="107"/>
    <n v="0"/>
    <x v="9"/>
    <x v="0"/>
  </r>
  <r>
    <x v="44"/>
    <x v="108"/>
    <n v="0"/>
    <x v="9"/>
    <x v="0"/>
  </r>
  <r>
    <x v="44"/>
    <x v="109"/>
    <n v="0"/>
    <x v="9"/>
    <x v="0"/>
  </r>
  <r>
    <x v="44"/>
    <x v="110"/>
    <n v="28.571428571428573"/>
    <x v="9"/>
    <x v="0"/>
  </r>
  <r>
    <x v="44"/>
    <x v="111"/>
    <n v="71.428571428571431"/>
    <x v="9"/>
    <x v="0"/>
  </r>
  <r>
    <x v="45"/>
    <x v="107"/>
    <n v="0"/>
    <x v="9"/>
    <x v="0"/>
  </r>
  <r>
    <x v="45"/>
    <x v="108"/>
    <n v="0"/>
    <x v="9"/>
    <x v="0"/>
  </r>
  <r>
    <x v="45"/>
    <x v="109"/>
    <n v="23.529411764705884"/>
    <x v="9"/>
    <x v="0"/>
  </r>
  <r>
    <x v="45"/>
    <x v="110"/>
    <n v="47.058823529411768"/>
    <x v="9"/>
    <x v="0"/>
  </r>
  <r>
    <x v="45"/>
    <x v="111"/>
    <n v="29.411764705882351"/>
    <x v="9"/>
    <x v="0"/>
  </r>
  <r>
    <x v="46"/>
    <x v="107"/>
    <n v="0"/>
    <x v="9"/>
    <x v="0"/>
  </r>
  <r>
    <x v="46"/>
    <x v="108"/>
    <n v="0"/>
    <x v="9"/>
    <x v="0"/>
  </r>
  <r>
    <x v="46"/>
    <x v="109"/>
    <n v="0"/>
    <x v="9"/>
    <x v="0"/>
  </r>
  <r>
    <x v="46"/>
    <x v="110"/>
    <n v="83.333333333333329"/>
    <x v="9"/>
    <x v="0"/>
  </r>
  <r>
    <x v="46"/>
    <x v="111"/>
    <n v="16.666666666666668"/>
    <x v="9"/>
    <x v="0"/>
  </r>
  <r>
    <x v="47"/>
    <x v="107"/>
    <n v="0"/>
    <x v="9"/>
    <x v="0"/>
  </r>
  <r>
    <x v="47"/>
    <x v="108"/>
    <n v="33.333333333333336"/>
    <x v="9"/>
    <x v="0"/>
  </r>
  <r>
    <x v="47"/>
    <x v="109"/>
    <n v="0"/>
    <x v="9"/>
    <x v="0"/>
  </r>
  <r>
    <x v="47"/>
    <x v="110"/>
    <n v="66.666666666666671"/>
    <x v="9"/>
    <x v="0"/>
  </r>
  <r>
    <x v="47"/>
    <x v="111"/>
    <n v="0"/>
    <x v="9"/>
    <x v="0"/>
  </r>
  <r>
    <x v="41"/>
    <x v="107"/>
    <n v="0"/>
    <x v="10"/>
    <x v="0"/>
  </r>
  <r>
    <x v="41"/>
    <x v="108"/>
    <n v="0"/>
    <x v="10"/>
    <x v="0"/>
  </r>
  <r>
    <x v="41"/>
    <x v="109"/>
    <n v="25"/>
    <x v="10"/>
    <x v="0"/>
  </r>
  <r>
    <x v="41"/>
    <x v="110"/>
    <n v="50"/>
    <x v="10"/>
    <x v="0"/>
  </r>
  <r>
    <x v="41"/>
    <x v="111"/>
    <n v="25"/>
    <x v="10"/>
    <x v="0"/>
  </r>
  <r>
    <x v="42"/>
    <x v="107"/>
    <n v="0"/>
    <x v="10"/>
    <x v="0"/>
  </r>
  <r>
    <x v="42"/>
    <x v="108"/>
    <n v="0"/>
    <x v="10"/>
    <x v="0"/>
  </r>
  <r>
    <x v="42"/>
    <x v="109"/>
    <n v="0"/>
    <x v="10"/>
    <x v="0"/>
  </r>
  <r>
    <x v="42"/>
    <x v="110"/>
    <n v="60"/>
    <x v="10"/>
    <x v="0"/>
  </r>
  <r>
    <x v="42"/>
    <x v="111"/>
    <n v="40"/>
    <x v="10"/>
    <x v="0"/>
  </r>
  <r>
    <x v="43"/>
    <x v="107"/>
    <n v="0"/>
    <x v="10"/>
    <x v="0"/>
  </r>
  <r>
    <x v="43"/>
    <x v="108"/>
    <n v="7.8431372549019605"/>
    <x v="10"/>
    <x v="0"/>
  </r>
  <r>
    <x v="43"/>
    <x v="109"/>
    <n v="1.9607843137254901"/>
    <x v="10"/>
    <x v="0"/>
  </r>
  <r>
    <x v="43"/>
    <x v="110"/>
    <n v="35.294117647058826"/>
    <x v="10"/>
    <x v="0"/>
  </r>
  <r>
    <x v="43"/>
    <x v="111"/>
    <n v="54.901960784313722"/>
    <x v="10"/>
    <x v="0"/>
  </r>
  <r>
    <x v="44"/>
    <x v="107"/>
    <n v="0"/>
    <x v="10"/>
    <x v="0"/>
  </r>
  <r>
    <x v="44"/>
    <x v="108"/>
    <n v="0"/>
    <x v="10"/>
    <x v="0"/>
  </r>
  <r>
    <x v="44"/>
    <x v="109"/>
    <n v="0"/>
    <x v="10"/>
    <x v="0"/>
  </r>
  <r>
    <x v="44"/>
    <x v="110"/>
    <n v="0"/>
    <x v="10"/>
    <x v="0"/>
  </r>
  <r>
    <x v="44"/>
    <x v="111"/>
    <n v="100"/>
    <x v="10"/>
    <x v="0"/>
  </r>
  <r>
    <x v="45"/>
    <x v="107"/>
    <n v="0"/>
    <x v="10"/>
    <x v="0"/>
  </r>
  <r>
    <x v="45"/>
    <x v="108"/>
    <n v="6.666666666666667"/>
    <x v="10"/>
    <x v="0"/>
  </r>
  <r>
    <x v="45"/>
    <x v="109"/>
    <n v="6.666666666666667"/>
    <x v="10"/>
    <x v="0"/>
  </r>
  <r>
    <x v="45"/>
    <x v="110"/>
    <n v="33.333333333333336"/>
    <x v="10"/>
    <x v="0"/>
  </r>
  <r>
    <x v="45"/>
    <x v="111"/>
    <n v="53.333333333333336"/>
    <x v="10"/>
    <x v="0"/>
  </r>
  <r>
    <x v="46"/>
    <x v="107"/>
    <n v="0"/>
    <x v="10"/>
    <x v="0"/>
  </r>
  <r>
    <x v="46"/>
    <x v="108"/>
    <n v="0"/>
    <x v="10"/>
    <x v="0"/>
  </r>
  <r>
    <x v="46"/>
    <x v="109"/>
    <n v="18.181818181818183"/>
    <x v="10"/>
    <x v="0"/>
  </r>
  <r>
    <x v="46"/>
    <x v="110"/>
    <n v="27.272727272727273"/>
    <x v="10"/>
    <x v="0"/>
  </r>
  <r>
    <x v="46"/>
    <x v="111"/>
    <n v="54.545454545454547"/>
    <x v="10"/>
    <x v="0"/>
  </r>
  <r>
    <x v="47"/>
    <x v="107"/>
    <n v="20"/>
    <x v="10"/>
    <x v="0"/>
  </r>
  <r>
    <x v="47"/>
    <x v="108"/>
    <n v="0"/>
    <x v="10"/>
    <x v="0"/>
  </r>
  <r>
    <x v="47"/>
    <x v="109"/>
    <n v="40"/>
    <x v="10"/>
    <x v="0"/>
  </r>
  <r>
    <x v="47"/>
    <x v="110"/>
    <n v="40"/>
    <x v="10"/>
    <x v="0"/>
  </r>
  <r>
    <x v="47"/>
    <x v="111"/>
    <n v="0"/>
    <x v="10"/>
    <x v="0"/>
  </r>
  <r>
    <x v="41"/>
    <x v="107"/>
    <n v="0"/>
    <x v="11"/>
    <x v="0"/>
  </r>
  <r>
    <x v="41"/>
    <x v="108"/>
    <n v="0"/>
    <x v="11"/>
    <x v="0"/>
  </r>
  <r>
    <x v="41"/>
    <x v="109"/>
    <n v="0"/>
    <x v="11"/>
    <x v="0"/>
  </r>
  <r>
    <x v="41"/>
    <x v="110"/>
    <n v="33.333333333333336"/>
    <x v="11"/>
    <x v="0"/>
  </r>
  <r>
    <x v="41"/>
    <x v="111"/>
    <n v="66.666666666666671"/>
    <x v="11"/>
    <x v="0"/>
  </r>
  <r>
    <x v="42"/>
    <x v="107"/>
    <n v="0"/>
    <x v="11"/>
    <x v="0"/>
  </r>
  <r>
    <x v="42"/>
    <x v="108"/>
    <n v="0"/>
    <x v="11"/>
    <x v="0"/>
  </r>
  <r>
    <x v="42"/>
    <x v="109"/>
    <n v="0"/>
    <x v="11"/>
    <x v="0"/>
  </r>
  <r>
    <x v="42"/>
    <x v="110"/>
    <n v="33.333333333333336"/>
    <x v="11"/>
    <x v="0"/>
  </r>
  <r>
    <x v="42"/>
    <x v="111"/>
    <n v="66.666666666666671"/>
    <x v="11"/>
    <x v="0"/>
  </r>
  <r>
    <x v="43"/>
    <x v="107"/>
    <n v="2.3809523809523809"/>
    <x v="11"/>
    <x v="0"/>
  </r>
  <r>
    <x v="43"/>
    <x v="108"/>
    <n v="7.1428571428571432"/>
    <x v="11"/>
    <x v="0"/>
  </r>
  <r>
    <x v="43"/>
    <x v="109"/>
    <n v="9.5238095238095237"/>
    <x v="11"/>
    <x v="0"/>
  </r>
  <r>
    <x v="43"/>
    <x v="110"/>
    <n v="35.714285714285715"/>
    <x v="11"/>
    <x v="0"/>
  </r>
  <r>
    <x v="43"/>
    <x v="111"/>
    <n v="45.238095238095241"/>
    <x v="11"/>
    <x v="0"/>
  </r>
  <r>
    <x v="44"/>
    <x v="107"/>
    <n v="0"/>
    <x v="11"/>
    <x v="0"/>
  </r>
  <r>
    <x v="44"/>
    <x v="108"/>
    <n v="0"/>
    <x v="11"/>
    <x v="0"/>
  </r>
  <r>
    <x v="44"/>
    <x v="109"/>
    <n v="0"/>
    <x v="11"/>
    <x v="0"/>
  </r>
  <r>
    <x v="44"/>
    <x v="110"/>
    <n v="0"/>
    <x v="11"/>
    <x v="0"/>
  </r>
  <r>
    <x v="44"/>
    <x v="111"/>
    <n v="100"/>
    <x v="11"/>
    <x v="0"/>
  </r>
  <r>
    <x v="45"/>
    <x v="107"/>
    <n v="0"/>
    <x v="11"/>
    <x v="0"/>
  </r>
  <r>
    <x v="45"/>
    <x v="108"/>
    <n v="0"/>
    <x v="11"/>
    <x v="0"/>
  </r>
  <r>
    <x v="45"/>
    <x v="109"/>
    <n v="11.111111111111111"/>
    <x v="11"/>
    <x v="0"/>
  </r>
  <r>
    <x v="45"/>
    <x v="110"/>
    <n v="55.555555555555557"/>
    <x v="11"/>
    <x v="0"/>
  </r>
  <r>
    <x v="45"/>
    <x v="111"/>
    <n v="33.333333333333336"/>
    <x v="11"/>
    <x v="0"/>
  </r>
  <r>
    <x v="46"/>
    <x v="107"/>
    <n v="0"/>
    <x v="11"/>
    <x v="0"/>
  </r>
  <r>
    <x v="46"/>
    <x v="108"/>
    <n v="0"/>
    <x v="11"/>
    <x v="0"/>
  </r>
  <r>
    <x v="46"/>
    <x v="109"/>
    <n v="0"/>
    <x v="11"/>
    <x v="0"/>
  </r>
  <r>
    <x v="46"/>
    <x v="110"/>
    <n v="40"/>
    <x v="11"/>
    <x v="0"/>
  </r>
  <r>
    <x v="46"/>
    <x v="111"/>
    <n v="60"/>
    <x v="11"/>
    <x v="0"/>
  </r>
  <r>
    <x v="47"/>
    <x v="107"/>
    <n v="12.5"/>
    <x v="11"/>
    <x v="0"/>
  </r>
  <r>
    <x v="47"/>
    <x v="108"/>
    <n v="0"/>
    <x v="11"/>
    <x v="0"/>
  </r>
  <r>
    <x v="47"/>
    <x v="109"/>
    <n v="62.5"/>
    <x v="11"/>
    <x v="0"/>
  </r>
  <r>
    <x v="47"/>
    <x v="110"/>
    <n v="0"/>
    <x v="11"/>
    <x v="0"/>
  </r>
  <r>
    <x v="47"/>
    <x v="111"/>
    <n v="25"/>
    <x v="11"/>
    <x v="0"/>
  </r>
  <r>
    <x v="41"/>
    <x v="107"/>
    <n v="0"/>
    <x v="12"/>
    <x v="0"/>
  </r>
  <r>
    <x v="41"/>
    <x v="108"/>
    <n v="0"/>
    <x v="12"/>
    <x v="0"/>
  </r>
  <r>
    <x v="41"/>
    <x v="109"/>
    <n v="10"/>
    <x v="12"/>
    <x v="0"/>
  </r>
  <r>
    <x v="41"/>
    <x v="110"/>
    <n v="40"/>
    <x v="12"/>
    <x v="0"/>
  </r>
  <r>
    <x v="41"/>
    <x v="111"/>
    <n v="50"/>
    <x v="12"/>
    <x v="0"/>
  </r>
  <r>
    <x v="42"/>
    <x v="107"/>
    <n v="0"/>
    <x v="12"/>
    <x v="0"/>
  </r>
  <r>
    <x v="42"/>
    <x v="108"/>
    <n v="0"/>
    <x v="12"/>
    <x v="0"/>
  </r>
  <r>
    <x v="42"/>
    <x v="109"/>
    <n v="0"/>
    <x v="12"/>
    <x v="0"/>
  </r>
  <r>
    <x v="42"/>
    <x v="110"/>
    <n v="75"/>
    <x v="12"/>
    <x v="0"/>
  </r>
  <r>
    <x v="42"/>
    <x v="111"/>
    <n v="25"/>
    <x v="12"/>
    <x v="0"/>
  </r>
  <r>
    <x v="43"/>
    <x v="107"/>
    <n v="2.1276595744680851"/>
    <x v="12"/>
    <x v="0"/>
  </r>
  <r>
    <x v="43"/>
    <x v="108"/>
    <n v="0"/>
    <x v="12"/>
    <x v="0"/>
  </r>
  <r>
    <x v="43"/>
    <x v="109"/>
    <n v="8.5106382978723403"/>
    <x v="12"/>
    <x v="0"/>
  </r>
  <r>
    <x v="43"/>
    <x v="110"/>
    <n v="38.297872340425535"/>
    <x v="12"/>
    <x v="0"/>
  </r>
  <r>
    <x v="43"/>
    <x v="111"/>
    <n v="51.063829787234042"/>
    <x v="12"/>
    <x v="0"/>
  </r>
  <r>
    <x v="44"/>
    <x v="107"/>
    <n v="0"/>
    <x v="12"/>
    <x v="0"/>
  </r>
  <r>
    <x v="44"/>
    <x v="108"/>
    <n v="0"/>
    <x v="12"/>
    <x v="0"/>
  </r>
  <r>
    <x v="44"/>
    <x v="109"/>
    <n v="0"/>
    <x v="12"/>
    <x v="0"/>
  </r>
  <r>
    <x v="44"/>
    <x v="110"/>
    <n v="0"/>
    <x v="12"/>
    <x v="0"/>
  </r>
  <r>
    <x v="44"/>
    <x v="111"/>
    <n v="100"/>
    <x v="12"/>
    <x v="0"/>
  </r>
  <r>
    <x v="45"/>
    <x v="107"/>
    <n v="0"/>
    <x v="12"/>
    <x v="0"/>
  </r>
  <r>
    <x v="45"/>
    <x v="108"/>
    <n v="0"/>
    <x v="12"/>
    <x v="0"/>
  </r>
  <r>
    <x v="45"/>
    <x v="109"/>
    <n v="43.75"/>
    <x v="12"/>
    <x v="0"/>
  </r>
  <r>
    <x v="45"/>
    <x v="110"/>
    <n v="6.25"/>
    <x v="12"/>
    <x v="0"/>
  </r>
  <r>
    <x v="45"/>
    <x v="111"/>
    <n v="50"/>
    <x v="12"/>
    <x v="0"/>
  </r>
  <r>
    <x v="46"/>
    <x v="107"/>
    <n v="0"/>
    <x v="12"/>
    <x v="0"/>
  </r>
  <r>
    <x v="46"/>
    <x v="108"/>
    <n v="0"/>
    <x v="12"/>
    <x v="0"/>
  </r>
  <r>
    <x v="46"/>
    <x v="109"/>
    <n v="6.666666666666667"/>
    <x v="12"/>
    <x v="0"/>
  </r>
  <r>
    <x v="46"/>
    <x v="110"/>
    <n v="33.333333333333336"/>
    <x v="12"/>
    <x v="0"/>
  </r>
  <r>
    <x v="46"/>
    <x v="111"/>
    <n v="60"/>
    <x v="12"/>
    <x v="0"/>
  </r>
  <r>
    <x v="47"/>
    <x v="107"/>
    <n v="9.5238095238095237"/>
    <x v="12"/>
    <x v="0"/>
  </r>
  <r>
    <x v="47"/>
    <x v="108"/>
    <n v="0"/>
    <x v="12"/>
    <x v="0"/>
  </r>
  <r>
    <x v="47"/>
    <x v="109"/>
    <n v="33.333333333333336"/>
    <x v="12"/>
    <x v="0"/>
  </r>
  <r>
    <x v="47"/>
    <x v="110"/>
    <n v="38.095238095238095"/>
    <x v="12"/>
    <x v="0"/>
  </r>
  <r>
    <x v="47"/>
    <x v="111"/>
    <n v="19.047619047619047"/>
    <x v="12"/>
    <x v="0"/>
  </r>
  <r>
    <x v="41"/>
    <x v="107"/>
    <n v="0"/>
    <x v="13"/>
    <x v="0"/>
  </r>
  <r>
    <x v="41"/>
    <x v="108"/>
    <n v="0"/>
    <x v="13"/>
    <x v="0"/>
  </r>
  <r>
    <x v="41"/>
    <x v="109"/>
    <n v="0"/>
    <x v="13"/>
    <x v="0"/>
  </r>
  <r>
    <x v="41"/>
    <x v="110"/>
    <n v="37.5"/>
    <x v="13"/>
    <x v="0"/>
  </r>
  <r>
    <x v="41"/>
    <x v="111"/>
    <n v="62.5"/>
    <x v="13"/>
    <x v="0"/>
  </r>
  <r>
    <x v="42"/>
    <x v="107"/>
    <n v="0"/>
    <x v="13"/>
    <x v="0"/>
  </r>
  <r>
    <x v="42"/>
    <x v="108"/>
    <n v="0"/>
    <x v="13"/>
    <x v="0"/>
  </r>
  <r>
    <x v="42"/>
    <x v="109"/>
    <n v="0"/>
    <x v="13"/>
    <x v="0"/>
  </r>
  <r>
    <x v="42"/>
    <x v="110"/>
    <n v="100"/>
    <x v="13"/>
    <x v="0"/>
  </r>
  <r>
    <x v="42"/>
    <x v="111"/>
    <n v="0"/>
    <x v="13"/>
    <x v="0"/>
  </r>
  <r>
    <x v="43"/>
    <x v="107"/>
    <n v="3.5087719298245612"/>
    <x v="13"/>
    <x v="0"/>
  </r>
  <r>
    <x v="43"/>
    <x v="108"/>
    <n v="5.2631578947368425"/>
    <x v="13"/>
    <x v="0"/>
  </r>
  <r>
    <x v="43"/>
    <x v="109"/>
    <n v="3.5087719298245612"/>
    <x v="13"/>
    <x v="0"/>
  </r>
  <r>
    <x v="43"/>
    <x v="110"/>
    <n v="29.82456140350877"/>
    <x v="13"/>
    <x v="0"/>
  </r>
  <r>
    <x v="43"/>
    <x v="111"/>
    <n v="57.89473684210526"/>
    <x v="13"/>
    <x v="0"/>
  </r>
  <r>
    <x v="44"/>
    <x v="107"/>
    <n v="0"/>
    <x v="13"/>
    <x v="0"/>
  </r>
  <r>
    <x v="44"/>
    <x v="108"/>
    <n v="0"/>
    <x v="13"/>
    <x v="0"/>
  </r>
  <r>
    <x v="44"/>
    <x v="109"/>
    <n v="33.333333333333336"/>
    <x v="13"/>
    <x v="0"/>
  </r>
  <r>
    <x v="44"/>
    <x v="110"/>
    <n v="0"/>
    <x v="13"/>
    <x v="0"/>
  </r>
  <r>
    <x v="44"/>
    <x v="111"/>
    <n v="66.666666666666671"/>
    <x v="13"/>
    <x v="0"/>
  </r>
  <r>
    <x v="45"/>
    <x v="107"/>
    <n v="9.0909090909090917"/>
    <x v="13"/>
    <x v="0"/>
  </r>
  <r>
    <x v="45"/>
    <x v="108"/>
    <n v="0"/>
    <x v="13"/>
    <x v="0"/>
  </r>
  <r>
    <x v="45"/>
    <x v="109"/>
    <n v="9.0909090909090917"/>
    <x v="13"/>
    <x v="0"/>
  </r>
  <r>
    <x v="45"/>
    <x v="110"/>
    <n v="54.545454545454547"/>
    <x v="13"/>
    <x v="0"/>
  </r>
  <r>
    <x v="45"/>
    <x v="111"/>
    <n v="27.272727272727273"/>
    <x v="13"/>
    <x v="0"/>
  </r>
  <r>
    <x v="46"/>
    <x v="107"/>
    <n v="0"/>
    <x v="13"/>
    <x v="0"/>
  </r>
  <r>
    <x v="46"/>
    <x v="108"/>
    <n v="0"/>
    <x v="13"/>
    <x v="0"/>
  </r>
  <r>
    <x v="46"/>
    <x v="109"/>
    <n v="0"/>
    <x v="13"/>
    <x v="0"/>
  </r>
  <r>
    <x v="46"/>
    <x v="110"/>
    <n v="0"/>
    <x v="13"/>
    <x v="0"/>
  </r>
  <r>
    <x v="46"/>
    <x v="111"/>
    <n v="100"/>
    <x v="13"/>
    <x v="0"/>
  </r>
  <r>
    <x v="47"/>
    <x v="107"/>
    <n v="0"/>
    <x v="13"/>
    <x v="0"/>
  </r>
  <r>
    <x v="47"/>
    <x v="108"/>
    <n v="0"/>
    <x v="13"/>
    <x v="0"/>
  </r>
  <r>
    <x v="47"/>
    <x v="109"/>
    <n v="40"/>
    <x v="13"/>
    <x v="0"/>
  </r>
  <r>
    <x v="47"/>
    <x v="110"/>
    <n v="20"/>
    <x v="13"/>
    <x v="0"/>
  </r>
  <r>
    <x v="47"/>
    <x v="111"/>
    <n v="40"/>
    <x v="13"/>
    <x v="0"/>
  </r>
  <r>
    <x v="41"/>
    <x v="107"/>
    <n v="0"/>
    <x v="14"/>
    <x v="0"/>
  </r>
  <r>
    <x v="41"/>
    <x v="108"/>
    <n v="0"/>
    <x v="14"/>
    <x v="0"/>
  </r>
  <r>
    <x v="41"/>
    <x v="109"/>
    <n v="0"/>
    <x v="14"/>
    <x v="0"/>
  </r>
  <r>
    <x v="41"/>
    <x v="110"/>
    <n v="100"/>
    <x v="14"/>
    <x v="0"/>
  </r>
  <r>
    <x v="41"/>
    <x v="111"/>
    <n v="0"/>
    <x v="14"/>
    <x v="0"/>
  </r>
  <r>
    <x v="42"/>
    <x v="107"/>
    <n v="0"/>
    <x v="14"/>
    <x v="0"/>
  </r>
  <r>
    <x v="42"/>
    <x v="108"/>
    <n v="0"/>
    <x v="14"/>
    <x v="0"/>
  </r>
  <r>
    <x v="42"/>
    <x v="109"/>
    <n v="0"/>
    <x v="14"/>
    <x v="0"/>
  </r>
  <r>
    <x v="42"/>
    <x v="110"/>
    <n v="25"/>
    <x v="14"/>
    <x v="0"/>
  </r>
  <r>
    <x v="42"/>
    <x v="111"/>
    <n v="75"/>
    <x v="14"/>
    <x v="0"/>
  </r>
  <r>
    <x v="43"/>
    <x v="107"/>
    <n v="7.1428571428571432"/>
    <x v="14"/>
    <x v="0"/>
  </r>
  <r>
    <x v="43"/>
    <x v="108"/>
    <n v="2.3809523809523809"/>
    <x v="14"/>
    <x v="0"/>
  </r>
  <r>
    <x v="43"/>
    <x v="109"/>
    <n v="16.666666666666668"/>
    <x v="14"/>
    <x v="0"/>
  </r>
  <r>
    <x v="43"/>
    <x v="110"/>
    <n v="35.714285714285715"/>
    <x v="14"/>
    <x v="0"/>
  </r>
  <r>
    <x v="43"/>
    <x v="111"/>
    <n v="38.095238095238095"/>
    <x v="14"/>
    <x v="0"/>
  </r>
  <r>
    <x v="44"/>
    <x v="107"/>
    <n v="0"/>
    <x v="14"/>
    <x v="0"/>
  </r>
  <r>
    <x v="44"/>
    <x v="108"/>
    <n v="0"/>
    <x v="14"/>
    <x v="0"/>
  </r>
  <r>
    <x v="44"/>
    <x v="109"/>
    <n v="20"/>
    <x v="14"/>
    <x v="0"/>
  </r>
  <r>
    <x v="44"/>
    <x v="110"/>
    <n v="0"/>
    <x v="14"/>
    <x v="0"/>
  </r>
  <r>
    <x v="44"/>
    <x v="111"/>
    <n v="80"/>
    <x v="14"/>
    <x v="0"/>
  </r>
  <r>
    <x v="45"/>
    <x v="107"/>
    <n v="40"/>
    <x v="14"/>
    <x v="0"/>
  </r>
  <r>
    <x v="45"/>
    <x v="108"/>
    <n v="0"/>
    <x v="14"/>
    <x v="0"/>
  </r>
  <r>
    <x v="45"/>
    <x v="109"/>
    <n v="20"/>
    <x v="14"/>
    <x v="0"/>
  </r>
  <r>
    <x v="45"/>
    <x v="110"/>
    <n v="20"/>
    <x v="14"/>
    <x v="0"/>
  </r>
  <r>
    <x v="45"/>
    <x v="111"/>
    <n v="20"/>
    <x v="14"/>
    <x v="0"/>
  </r>
  <r>
    <x v="46"/>
    <x v="107"/>
    <n v="0"/>
    <x v="14"/>
    <x v="0"/>
  </r>
  <r>
    <x v="46"/>
    <x v="108"/>
    <n v="0"/>
    <x v="14"/>
    <x v="0"/>
  </r>
  <r>
    <x v="46"/>
    <x v="109"/>
    <n v="33.333333333333336"/>
    <x v="14"/>
    <x v="0"/>
  </r>
  <r>
    <x v="46"/>
    <x v="110"/>
    <n v="66.666666666666671"/>
    <x v="14"/>
    <x v="0"/>
  </r>
  <r>
    <x v="46"/>
    <x v="111"/>
    <n v="0"/>
    <x v="14"/>
    <x v="0"/>
  </r>
  <r>
    <x v="47"/>
    <x v="107"/>
    <n v="0"/>
    <x v="14"/>
    <x v="0"/>
  </r>
  <r>
    <x v="47"/>
    <x v="108"/>
    <n v="0"/>
    <x v="14"/>
    <x v="0"/>
  </r>
  <r>
    <x v="47"/>
    <x v="109"/>
    <n v="0"/>
    <x v="14"/>
    <x v="0"/>
  </r>
  <r>
    <x v="47"/>
    <x v="110"/>
    <n v="0"/>
    <x v="14"/>
    <x v="0"/>
  </r>
  <r>
    <x v="47"/>
    <x v="111"/>
    <n v="100"/>
    <x v="14"/>
    <x v="0"/>
  </r>
  <r>
    <x v="41"/>
    <x v="107"/>
    <n v="0"/>
    <x v="15"/>
    <x v="0"/>
  </r>
  <r>
    <x v="41"/>
    <x v="108"/>
    <n v="0"/>
    <x v="15"/>
    <x v="0"/>
  </r>
  <r>
    <x v="41"/>
    <x v="109"/>
    <n v="9.7560975609756095"/>
    <x v="15"/>
    <x v="0"/>
  </r>
  <r>
    <x v="41"/>
    <x v="110"/>
    <n v="12.195121951219512"/>
    <x v="15"/>
    <x v="0"/>
  </r>
  <r>
    <x v="41"/>
    <x v="111"/>
    <n v="78.048780487804876"/>
    <x v="15"/>
    <x v="0"/>
  </r>
  <r>
    <x v="42"/>
    <x v="107"/>
    <n v="4.166666666666667"/>
    <x v="15"/>
    <x v="0"/>
  </r>
  <r>
    <x v="42"/>
    <x v="108"/>
    <n v="8.3333333333333339"/>
    <x v="15"/>
    <x v="0"/>
  </r>
  <r>
    <x v="42"/>
    <x v="109"/>
    <n v="16.666666666666668"/>
    <x v="15"/>
    <x v="0"/>
  </r>
  <r>
    <x v="42"/>
    <x v="110"/>
    <n v="25"/>
    <x v="15"/>
    <x v="0"/>
  </r>
  <r>
    <x v="42"/>
    <x v="111"/>
    <n v="45.833333333333336"/>
    <x v="15"/>
    <x v="0"/>
  </r>
  <r>
    <x v="43"/>
    <x v="107"/>
    <n v="0"/>
    <x v="15"/>
    <x v="0"/>
  </r>
  <r>
    <x v="43"/>
    <x v="108"/>
    <n v="2.8846153846153846"/>
    <x v="15"/>
    <x v="0"/>
  </r>
  <r>
    <x v="43"/>
    <x v="109"/>
    <n v="2.8846153846153846"/>
    <x v="15"/>
    <x v="0"/>
  </r>
  <r>
    <x v="43"/>
    <x v="110"/>
    <n v="13.461538461538462"/>
    <x v="15"/>
    <x v="0"/>
  </r>
  <r>
    <x v="43"/>
    <x v="111"/>
    <n v="80.769230769230774"/>
    <x v="15"/>
    <x v="0"/>
  </r>
  <r>
    <x v="44"/>
    <x v="107"/>
    <n v="0"/>
    <x v="15"/>
    <x v="0"/>
  </r>
  <r>
    <x v="44"/>
    <x v="108"/>
    <n v="50"/>
    <x v="15"/>
    <x v="0"/>
  </r>
  <r>
    <x v="44"/>
    <x v="109"/>
    <n v="0"/>
    <x v="15"/>
    <x v="0"/>
  </r>
  <r>
    <x v="44"/>
    <x v="110"/>
    <n v="0"/>
    <x v="15"/>
    <x v="0"/>
  </r>
  <r>
    <x v="44"/>
    <x v="111"/>
    <n v="50"/>
    <x v="15"/>
    <x v="0"/>
  </r>
  <r>
    <x v="45"/>
    <x v="107"/>
    <n v="0"/>
    <x v="15"/>
    <x v="0"/>
  </r>
  <r>
    <x v="45"/>
    <x v="108"/>
    <n v="2.9411764705882355"/>
    <x v="15"/>
    <x v="0"/>
  </r>
  <r>
    <x v="45"/>
    <x v="109"/>
    <n v="14.705882352941176"/>
    <x v="15"/>
    <x v="0"/>
  </r>
  <r>
    <x v="45"/>
    <x v="110"/>
    <n v="29.411764705882351"/>
    <x v="15"/>
    <x v="0"/>
  </r>
  <r>
    <x v="45"/>
    <x v="111"/>
    <n v="52.941176470588232"/>
    <x v="15"/>
    <x v="0"/>
  </r>
  <r>
    <x v="46"/>
    <x v="107"/>
    <n v="0"/>
    <x v="15"/>
    <x v="0"/>
  </r>
  <r>
    <x v="46"/>
    <x v="108"/>
    <n v="14.285714285714286"/>
    <x v="15"/>
    <x v="0"/>
  </r>
  <r>
    <x v="46"/>
    <x v="109"/>
    <n v="0"/>
    <x v="15"/>
    <x v="0"/>
  </r>
  <r>
    <x v="46"/>
    <x v="110"/>
    <n v="7.1428571428571432"/>
    <x v="15"/>
    <x v="0"/>
  </r>
  <r>
    <x v="46"/>
    <x v="111"/>
    <n v="78.571428571428569"/>
    <x v="15"/>
    <x v="0"/>
  </r>
  <r>
    <x v="47"/>
    <x v="107"/>
    <n v="0"/>
    <x v="15"/>
    <x v="0"/>
  </r>
  <r>
    <x v="47"/>
    <x v="108"/>
    <n v="0"/>
    <x v="15"/>
    <x v="0"/>
  </r>
  <r>
    <x v="47"/>
    <x v="109"/>
    <n v="75"/>
    <x v="15"/>
    <x v="0"/>
  </r>
  <r>
    <x v="47"/>
    <x v="110"/>
    <n v="25"/>
    <x v="15"/>
    <x v="0"/>
  </r>
  <r>
    <x v="47"/>
    <x v="111"/>
    <n v="0"/>
    <x v="15"/>
    <x v="0"/>
  </r>
  <r>
    <x v="41"/>
    <x v="107"/>
    <n v="5.5555555555555554"/>
    <x v="16"/>
    <x v="0"/>
  </r>
  <r>
    <x v="41"/>
    <x v="108"/>
    <n v="2.7777777777777777"/>
    <x v="16"/>
    <x v="0"/>
  </r>
  <r>
    <x v="41"/>
    <x v="109"/>
    <n v="22.222222222222221"/>
    <x v="16"/>
    <x v="0"/>
  </r>
  <r>
    <x v="41"/>
    <x v="110"/>
    <n v="25"/>
    <x v="16"/>
    <x v="0"/>
  </r>
  <r>
    <x v="41"/>
    <x v="111"/>
    <n v="44.444444444444443"/>
    <x v="16"/>
    <x v="0"/>
  </r>
  <r>
    <x v="42"/>
    <x v="107"/>
    <n v="9.0909090909090917"/>
    <x v="16"/>
    <x v="0"/>
  </r>
  <r>
    <x v="42"/>
    <x v="108"/>
    <n v="9.0909090909090917"/>
    <x v="16"/>
    <x v="0"/>
  </r>
  <r>
    <x v="42"/>
    <x v="109"/>
    <n v="27.272727272727273"/>
    <x v="16"/>
    <x v="0"/>
  </r>
  <r>
    <x v="42"/>
    <x v="110"/>
    <n v="18.181818181818183"/>
    <x v="16"/>
    <x v="0"/>
  </r>
  <r>
    <x v="42"/>
    <x v="111"/>
    <n v="36.363636363636367"/>
    <x v="16"/>
    <x v="0"/>
  </r>
  <r>
    <x v="43"/>
    <x v="107"/>
    <n v="3.3557046979865772"/>
    <x v="16"/>
    <x v="0"/>
  </r>
  <r>
    <x v="43"/>
    <x v="108"/>
    <n v="1.3422818791946309"/>
    <x v="16"/>
    <x v="0"/>
  </r>
  <r>
    <x v="43"/>
    <x v="109"/>
    <n v="9.3959731543624159"/>
    <x v="16"/>
    <x v="0"/>
  </r>
  <r>
    <x v="43"/>
    <x v="110"/>
    <n v="18.791946308724832"/>
    <x v="16"/>
    <x v="0"/>
  </r>
  <r>
    <x v="43"/>
    <x v="111"/>
    <n v="67.114093959731548"/>
    <x v="16"/>
    <x v="0"/>
  </r>
  <r>
    <x v="44"/>
    <x v="107"/>
    <n v="0"/>
    <x v="16"/>
    <x v="0"/>
  </r>
  <r>
    <x v="44"/>
    <x v="108"/>
    <n v="0"/>
    <x v="16"/>
    <x v="0"/>
  </r>
  <r>
    <x v="44"/>
    <x v="109"/>
    <n v="11.111111111111111"/>
    <x v="16"/>
    <x v="0"/>
  </r>
  <r>
    <x v="44"/>
    <x v="110"/>
    <n v="44.444444444444443"/>
    <x v="16"/>
    <x v="0"/>
  </r>
  <r>
    <x v="44"/>
    <x v="111"/>
    <n v="44.444444444444443"/>
    <x v="16"/>
    <x v="0"/>
  </r>
  <r>
    <x v="45"/>
    <x v="107"/>
    <n v="0"/>
    <x v="16"/>
    <x v="0"/>
  </r>
  <r>
    <x v="45"/>
    <x v="108"/>
    <n v="5.2631578947368425"/>
    <x v="16"/>
    <x v="0"/>
  </r>
  <r>
    <x v="45"/>
    <x v="109"/>
    <n v="2.6315789473684212"/>
    <x v="16"/>
    <x v="0"/>
  </r>
  <r>
    <x v="45"/>
    <x v="110"/>
    <n v="26.315789473684209"/>
    <x v="16"/>
    <x v="0"/>
  </r>
  <r>
    <x v="45"/>
    <x v="111"/>
    <n v="65.78947368421052"/>
    <x v="16"/>
    <x v="0"/>
  </r>
  <r>
    <x v="46"/>
    <x v="107"/>
    <n v="3.225806451612903"/>
    <x v="16"/>
    <x v="0"/>
  </r>
  <r>
    <x v="46"/>
    <x v="108"/>
    <n v="3.225806451612903"/>
    <x v="16"/>
    <x v="0"/>
  </r>
  <r>
    <x v="46"/>
    <x v="109"/>
    <n v="6.4516129032258061"/>
    <x v="16"/>
    <x v="0"/>
  </r>
  <r>
    <x v="46"/>
    <x v="110"/>
    <n v="35.483870967741936"/>
    <x v="16"/>
    <x v="0"/>
  </r>
  <r>
    <x v="46"/>
    <x v="111"/>
    <n v="51.612903225806448"/>
    <x v="16"/>
    <x v="0"/>
  </r>
  <r>
    <x v="47"/>
    <x v="107"/>
    <n v="12.5"/>
    <x v="16"/>
    <x v="0"/>
  </r>
  <r>
    <x v="47"/>
    <x v="108"/>
    <n v="25"/>
    <x v="16"/>
    <x v="0"/>
  </r>
  <r>
    <x v="47"/>
    <x v="109"/>
    <n v="25"/>
    <x v="16"/>
    <x v="0"/>
  </r>
  <r>
    <x v="47"/>
    <x v="110"/>
    <n v="12.5"/>
    <x v="16"/>
    <x v="0"/>
  </r>
  <r>
    <x v="47"/>
    <x v="111"/>
    <n v="25"/>
    <x v="16"/>
    <x v="0"/>
  </r>
  <r>
    <x v="41"/>
    <x v="107"/>
    <n v="3.4482758620689653"/>
    <x v="0"/>
    <x v="1"/>
  </r>
  <r>
    <x v="41"/>
    <x v="108"/>
    <n v="3.2327586206896552"/>
    <x v="0"/>
    <x v="1"/>
  </r>
  <r>
    <x v="41"/>
    <x v="109"/>
    <n v="13.362068965517242"/>
    <x v="0"/>
    <x v="1"/>
  </r>
  <r>
    <x v="41"/>
    <x v="110"/>
    <n v="40.301724137931032"/>
    <x v="0"/>
    <x v="1"/>
  </r>
  <r>
    <x v="41"/>
    <x v="111"/>
    <n v="39.655172413793103"/>
    <x v="0"/>
    <x v="1"/>
  </r>
  <r>
    <x v="42"/>
    <x v="107"/>
    <n v="7.8534031413612562"/>
    <x v="0"/>
    <x v="1"/>
  </r>
  <r>
    <x v="42"/>
    <x v="108"/>
    <n v="3.1413612565445028"/>
    <x v="0"/>
    <x v="1"/>
  </r>
  <r>
    <x v="42"/>
    <x v="109"/>
    <n v="18.848167539267017"/>
    <x v="0"/>
    <x v="1"/>
  </r>
  <r>
    <x v="42"/>
    <x v="110"/>
    <n v="38.219895287958117"/>
    <x v="0"/>
    <x v="1"/>
  </r>
  <r>
    <x v="42"/>
    <x v="111"/>
    <n v="31.937172774869111"/>
    <x v="0"/>
    <x v="1"/>
  </r>
  <r>
    <x v="43"/>
    <x v="107"/>
    <n v="2.9197080291970803"/>
    <x v="0"/>
    <x v="1"/>
  </r>
  <r>
    <x v="43"/>
    <x v="108"/>
    <n v="1.7031630170316301"/>
    <x v="0"/>
    <x v="1"/>
  </r>
  <r>
    <x v="43"/>
    <x v="109"/>
    <n v="7.2992700729927007"/>
    <x v="0"/>
    <x v="1"/>
  </r>
  <r>
    <x v="43"/>
    <x v="110"/>
    <n v="34.376086200903721"/>
    <x v="0"/>
    <x v="1"/>
  </r>
  <r>
    <x v="43"/>
    <x v="111"/>
    <n v="53.701772679874871"/>
    <x v="0"/>
    <x v="1"/>
  </r>
  <r>
    <x v="44"/>
    <x v="107"/>
    <n v="2.6143790849673203"/>
    <x v="0"/>
    <x v="1"/>
  </r>
  <r>
    <x v="44"/>
    <x v="108"/>
    <n v="0.65359477124183007"/>
    <x v="0"/>
    <x v="1"/>
  </r>
  <r>
    <x v="44"/>
    <x v="109"/>
    <n v="8.4967320261437909"/>
    <x v="0"/>
    <x v="1"/>
  </r>
  <r>
    <x v="44"/>
    <x v="110"/>
    <n v="37.908496732026144"/>
    <x v="0"/>
    <x v="1"/>
  </r>
  <r>
    <x v="44"/>
    <x v="111"/>
    <n v="50.326797385620914"/>
    <x v="0"/>
    <x v="1"/>
  </r>
  <r>
    <x v="45"/>
    <x v="107"/>
    <n v="2.9220779220779223"/>
    <x v="0"/>
    <x v="1"/>
  </r>
  <r>
    <x v="45"/>
    <x v="108"/>
    <n v="2.1103896103896105"/>
    <x v="0"/>
    <x v="1"/>
  </r>
  <r>
    <x v="45"/>
    <x v="109"/>
    <n v="11.85064935064935"/>
    <x v="0"/>
    <x v="1"/>
  </r>
  <r>
    <x v="45"/>
    <x v="110"/>
    <n v="34.090909090909093"/>
    <x v="0"/>
    <x v="1"/>
  </r>
  <r>
    <x v="45"/>
    <x v="111"/>
    <n v="49.025974025974023"/>
    <x v="0"/>
    <x v="1"/>
  </r>
  <r>
    <x v="46"/>
    <x v="107"/>
    <n v="2.2883295194508011"/>
    <x v="0"/>
    <x v="1"/>
  </r>
  <r>
    <x v="46"/>
    <x v="108"/>
    <n v="2.2883295194508011"/>
    <x v="0"/>
    <x v="1"/>
  </r>
  <r>
    <x v="46"/>
    <x v="109"/>
    <n v="11.670480549199084"/>
    <x v="0"/>
    <x v="1"/>
  </r>
  <r>
    <x v="46"/>
    <x v="110"/>
    <n v="44.851258581235697"/>
    <x v="0"/>
    <x v="1"/>
  </r>
  <r>
    <x v="46"/>
    <x v="111"/>
    <n v="38.901601830663616"/>
    <x v="0"/>
    <x v="1"/>
  </r>
  <r>
    <x v="47"/>
    <x v="107"/>
    <n v="0"/>
    <x v="0"/>
    <x v="1"/>
  </r>
  <r>
    <x v="47"/>
    <x v="108"/>
    <n v="0"/>
    <x v="0"/>
    <x v="1"/>
  </r>
  <r>
    <x v="47"/>
    <x v="109"/>
    <n v="0"/>
    <x v="0"/>
    <x v="1"/>
  </r>
  <r>
    <x v="47"/>
    <x v="110"/>
    <n v="0"/>
    <x v="0"/>
    <x v="1"/>
  </r>
  <r>
    <x v="47"/>
    <x v="111"/>
    <n v="0"/>
    <x v="0"/>
    <x v="1"/>
  </r>
  <r>
    <x v="41"/>
    <x v="107"/>
    <n v="0.62893081761006286"/>
    <x v="1"/>
    <x v="1"/>
  </r>
  <r>
    <x v="41"/>
    <x v="108"/>
    <n v="1.2578616352201257"/>
    <x v="1"/>
    <x v="1"/>
  </r>
  <r>
    <x v="41"/>
    <x v="109"/>
    <n v="18.238993710691823"/>
    <x v="1"/>
    <x v="1"/>
  </r>
  <r>
    <x v="41"/>
    <x v="110"/>
    <n v="47.169811320754718"/>
    <x v="1"/>
    <x v="1"/>
  </r>
  <r>
    <x v="41"/>
    <x v="111"/>
    <n v="32.704402515723274"/>
    <x v="1"/>
    <x v="1"/>
  </r>
  <r>
    <x v="42"/>
    <x v="107"/>
    <n v="2.5"/>
    <x v="1"/>
    <x v="1"/>
  </r>
  <r>
    <x v="42"/>
    <x v="108"/>
    <n v="7.5"/>
    <x v="1"/>
    <x v="1"/>
  </r>
  <r>
    <x v="42"/>
    <x v="109"/>
    <n v="22.5"/>
    <x v="1"/>
    <x v="1"/>
  </r>
  <r>
    <x v="42"/>
    <x v="110"/>
    <n v="45"/>
    <x v="1"/>
    <x v="1"/>
  </r>
  <r>
    <x v="42"/>
    <x v="111"/>
    <n v="22.5"/>
    <x v="1"/>
    <x v="1"/>
  </r>
  <r>
    <x v="43"/>
    <x v="107"/>
    <n v="0.60386473429951693"/>
    <x v="1"/>
    <x v="1"/>
  </r>
  <r>
    <x v="43"/>
    <x v="108"/>
    <n v="0.60386473429951693"/>
    <x v="1"/>
    <x v="1"/>
  </r>
  <r>
    <x v="43"/>
    <x v="109"/>
    <n v="7.3671497584541061"/>
    <x v="1"/>
    <x v="1"/>
  </r>
  <r>
    <x v="43"/>
    <x v="110"/>
    <n v="38.164251207729471"/>
    <x v="1"/>
    <x v="1"/>
  </r>
  <r>
    <x v="43"/>
    <x v="111"/>
    <n v="53.260869565217391"/>
    <x v="1"/>
    <x v="1"/>
  </r>
  <r>
    <x v="44"/>
    <x v="107"/>
    <n v="0"/>
    <x v="1"/>
    <x v="1"/>
  </r>
  <r>
    <x v="44"/>
    <x v="108"/>
    <n v="0"/>
    <x v="1"/>
    <x v="1"/>
  </r>
  <r>
    <x v="44"/>
    <x v="109"/>
    <n v="9.0909090909090917"/>
    <x v="1"/>
    <x v="1"/>
  </r>
  <r>
    <x v="44"/>
    <x v="110"/>
    <n v="45.454545454545453"/>
    <x v="1"/>
    <x v="1"/>
  </r>
  <r>
    <x v="44"/>
    <x v="111"/>
    <n v="45.454545454545453"/>
    <x v="1"/>
    <x v="1"/>
  </r>
  <r>
    <x v="45"/>
    <x v="107"/>
    <n v="1.408450704225352"/>
    <x v="1"/>
    <x v="1"/>
  </r>
  <r>
    <x v="45"/>
    <x v="108"/>
    <n v="1.408450704225352"/>
    <x v="1"/>
    <x v="1"/>
  </r>
  <r>
    <x v="45"/>
    <x v="109"/>
    <n v="14.553990610328638"/>
    <x v="1"/>
    <x v="1"/>
  </r>
  <r>
    <x v="45"/>
    <x v="110"/>
    <n v="36.619718309859152"/>
    <x v="1"/>
    <x v="1"/>
  </r>
  <r>
    <x v="45"/>
    <x v="111"/>
    <n v="46.009389671361504"/>
    <x v="1"/>
    <x v="1"/>
  </r>
  <r>
    <x v="46"/>
    <x v="107"/>
    <n v="1.875"/>
    <x v="1"/>
    <x v="1"/>
  </r>
  <r>
    <x v="46"/>
    <x v="108"/>
    <n v="1.25"/>
    <x v="1"/>
    <x v="1"/>
  </r>
  <r>
    <x v="46"/>
    <x v="109"/>
    <n v="12.5"/>
    <x v="1"/>
    <x v="1"/>
  </r>
  <r>
    <x v="46"/>
    <x v="110"/>
    <n v="48.75"/>
    <x v="1"/>
    <x v="1"/>
  </r>
  <r>
    <x v="46"/>
    <x v="111"/>
    <n v="35.625"/>
    <x v="1"/>
    <x v="1"/>
  </r>
  <r>
    <x v="47"/>
    <x v="107"/>
    <n v="0"/>
    <x v="1"/>
    <x v="1"/>
  </r>
  <r>
    <x v="47"/>
    <x v="108"/>
    <n v="0"/>
    <x v="1"/>
    <x v="1"/>
  </r>
  <r>
    <x v="47"/>
    <x v="109"/>
    <n v="0"/>
    <x v="1"/>
    <x v="1"/>
  </r>
  <r>
    <x v="47"/>
    <x v="110"/>
    <n v="0"/>
    <x v="1"/>
    <x v="1"/>
  </r>
  <r>
    <x v="47"/>
    <x v="111"/>
    <n v="0"/>
    <x v="1"/>
    <x v="1"/>
  </r>
  <r>
    <x v="41"/>
    <x v="107"/>
    <n v="1.1764705882352942"/>
    <x v="2"/>
    <x v="1"/>
  </r>
  <r>
    <x v="41"/>
    <x v="108"/>
    <n v="1.1764705882352942"/>
    <x v="2"/>
    <x v="1"/>
  </r>
  <r>
    <x v="41"/>
    <x v="109"/>
    <n v="7.0588235294117645"/>
    <x v="2"/>
    <x v="1"/>
  </r>
  <r>
    <x v="41"/>
    <x v="110"/>
    <n v="42.352941176470587"/>
    <x v="2"/>
    <x v="1"/>
  </r>
  <r>
    <x v="41"/>
    <x v="111"/>
    <n v="48.235294117647058"/>
    <x v="2"/>
    <x v="1"/>
  </r>
  <r>
    <x v="42"/>
    <x v="107"/>
    <n v="11.39240506329114"/>
    <x v="2"/>
    <x v="1"/>
  </r>
  <r>
    <x v="42"/>
    <x v="108"/>
    <n v="0"/>
    <x v="2"/>
    <x v="1"/>
  </r>
  <r>
    <x v="42"/>
    <x v="109"/>
    <n v="18.9873417721519"/>
    <x v="2"/>
    <x v="1"/>
  </r>
  <r>
    <x v="42"/>
    <x v="110"/>
    <n v="34.177215189873415"/>
    <x v="2"/>
    <x v="1"/>
  </r>
  <r>
    <x v="42"/>
    <x v="111"/>
    <n v="35.443037974683541"/>
    <x v="2"/>
    <x v="1"/>
  </r>
  <r>
    <x v="43"/>
    <x v="107"/>
    <n v="2.6960784313725492"/>
    <x v="2"/>
    <x v="1"/>
  </r>
  <r>
    <x v="43"/>
    <x v="108"/>
    <n v="2.9411764705882355"/>
    <x v="2"/>
    <x v="1"/>
  </r>
  <r>
    <x v="43"/>
    <x v="109"/>
    <n v="10.171568627450981"/>
    <x v="2"/>
    <x v="1"/>
  </r>
  <r>
    <x v="43"/>
    <x v="110"/>
    <n v="35.049019607843135"/>
    <x v="2"/>
    <x v="1"/>
  </r>
  <r>
    <x v="43"/>
    <x v="111"/>
    <n v="49.142156862745097"/>
    <x v="2"/>
    <x v="1"/>
  </r>
  <r>
    <x v="44"/>
    <x v="107"/>
    <n v="1.9607843137254901"/>
    <x v="2"/>
    <x v="1"/>
  </r>
  <r>
    <x v="44"/>
    <x v="108"/>
    <n v="0"/>
    <x v="2"/>
    <x v="1"/>
  </r>
  <r>
    <x v="44"/>
    <x v="109"/>
    <n v="9.8039215686274517"/>
    <x v="2"/>
    <x v="1"/>
  </r>
  <r>
    <x v="44"/>
    <x v="110"/>
    <n v="39.215686274509807"/>
    <x v="2"/>
    <x v="1"/>
  </r>
  <r>
    <x v="44"/>
    <x v="111"/>
    <n v="49.019607843137258"/>
    <x v="2"/>
    <x v="1"/>
  </r>
  <r>
    <x v="45"/>
    <x v="107"/>
    <n v="2.0408163265306123"/>
    <x v="2"/>
    <x v="1"/>
  </r>
  <r>
    <x v="45"/>
    <x v="108"/>
    <n v="2.0408163265306123"/>
    <x v="2"/>
    <x v="1"/>
  </r>
  <r>
    <x v="45"/>
    <x v="109"/>
    <n v="6.1224489795918364"/>
    <x v="2"/>
    <x v="1"/>
  </r>
  <r>
    <x v="45"/>
    <x v="110"/>
    <n v="35.714285714285715"/>
    <x v="2"/>
    <x v="1"/>
  </r>
  <r>
    <x v="45"/>
    <x v="111"/>
    <n v="54.081632653061227"/>
    <x v="2"/>
    <x v="1"/>
  </r>
  <r>
    <x v="46"/>
    <x v="107"/>
    <n v="2.4096385542168677"/>
    <x v="2"/>
    <x v="1"/>
  </r>
  <r>
    <x v="46"/>
    <x v="108"/>
    <n v="1.2048192771084338"/>
    <x v="2"/>
    <x v="1"/>
  </r>
  <r>
    <x v="46"/>
    <x v="109"/>
    <n v="14.457831325301205"/>
    <x v="2"/>
    <x v="1"/>
  </r>
  <r>
    <x v="46"/>
    <x v="110"/>
    <n v="32.53012048192771"/>
    <x v="2"/>
    <x v="1"/>
  </r>
  <r>
    <x v="46"/>
    <x v="111"/>
    <n v="49.397590361445786"/>
    <x v="2"/>
    <x v="1"/>
  </r>
  <r>
    <x v="47"/>
    <x v="107"/>
    <n v="0"/>
    <x v="2"/>
    <x v="1"/>
  </r>
  <r>
    <x v="47"/>
    <x v="108"/>
    <n v="0"/>
    <x v="2"/>
    <x v="1"/>
  </r>
  <r>
    <x v="47"/>
    <x v="109"/>
    <n v="0"/>
    <x v="2"/>
    <x v="1"/>
  </r>
  <r>
    <x v="47"/>
    <x v="110"/>
    <n v="0"/>
    <x v="2"/>
    <x v="1"/>
  </r>
  <r>
    <x v="47"/>
    <x v="111"/>
    <n v="0"/>
    <x v="2"/>
    <x v="1"/>
  </r>
  <r>
    <x v="41"/>
    <x v="107"/>
    <n v="2.5316455696202533"/>
    <x v="3"/>
    <x v="1"/>
  </r>
  <r>
    <x v="41"/>
    <x v="108"/>
    <n v="2.5316455696202533"/>
    <x v="3"/>
    <x v="1"/>
  </r>
  <r>
    <x v="41"/>
    <x v="109"/>
    <n v="12.658227848101266"/>
    <x v="3"/>
    <x v="1"/>
  </r>
  <r>
    <x v="41"/>
    <x v="110"/>
    <n v="39.240506329113927"/>
    <x v="3"/>
    <x v="1"/>
  </r>
  <r>
    <x v="41"/>
    <x v="111"/>
    <n v="43.037974683544306"/>
    <x v="3"/>
    <x v="1"/>
  </r>
  <r>
    <x v="42"/>
    <x v="107"/>
    <n v="12.5"/>
    <x v="3"/>
    <x v="1"/>
  </r>
  <r>
    <x v="42"/>
    <x v="108"/>
    <n v="0"/>
    <x v="3"/>
    <x v="1"/>
  </r>
  <r>
    <x v="42"/>
    <x v="109"/>
    <n v="12.5"/>
    <x v="3"/>
    <x v="1"/>
  </r>
  <r>
    <x v="42"/>
    <x v="110"/>
    <n v="25"/>
    <x v="3"/>
    <x v="1"/>
  </r>
  <r>
    <x v="42"/>
    <x v="111"/>
    <n v="50"/>
    <x v="3"/>
    <x v="1"/>
  </r>
  <r>
    <x v="43"/>
    <x v="107"/>
    <n v="5.06993006993007"/>
    <x v="3"/>
    <x v="1"/>
  </r>
  <r>
    <x v="43"/>
    <x v="108"/>
    <n v="1.9230769230769231"/>
    <x v="3"/>
    <x v="1"/>
  </r>
  <r>
    <x v="43"/>
    <x v="109"/>
    <n v="4.72027972027972"/>
    <x v="3"/>
    <x v="1"/>
  </r>
  <r>
    <x v="43"/>
    <x v="110"/>
    <n v="26.573426573426573"/>
    <x v="3"/>
    <x v="1"/>
  </r>
  <r>
    <x v="43"/>
    <x v="111"/>
    <n v="61.713286713286713"/>
    <x v="3"/>
    <x v="1"/>
  </r>
  <r>
    <x v="44"/>
    <x v="107"/>
    <n v="4"/>
    <x v="3"/>
    <x v="1"/>
  </r>
  <r>
    <x v="44"/>
    <x v="108"/>
    <n v="4"/>
    <x v="3"/>
    <x v="1"/>
  </r>
  <r>
    <x v="44"/>
    <x v="109"/>
    <n v="4"/>
    <x v="3"/>
    <x v="1"/>
  </r>
  <r>
    <x v="44"/>
    <x v="110"/>
    <n v="32"/>
    <x v="3"/>
    <x v="1"/>
  </r>
  <r>
    <x v="44"/>
    <x v="111"/>
    <n v="56"/>
    <x v="3"/>
    <x v="1"/>
  </r>
  <r>
    <x v="45"/>
    <x v="107"/>
    <n v="4.0650406504065044"/>
    <x v="3"/>
    <x v="1"/>
  </r>
  <r>
    <x v="45"/>
    <x v="108"/>
    <n v="0.81300813008130079"/>
    <x v="3"/>
    <x v="1"/>
  </r>
  <r>
    <x v="45"/>
    <x v="109"/>
    <n v="9.7560975609756095"/>
    <x v="3"/>
    <x v="1"/>
  </r>
  <r>
    <x v="45"/>
    <x v="110"/>
    <n v="33.333333333333336"/>
    <x v="3"/>
    <x v="1"/>
  </r>
  <r>
    <x v="45"/>
    <x v="111"/>
    <n v="52.032520325203251"/>
    <x v="3"/>
    <x v="1"/>
  </r>
  <r>
    <x v="46"/>
    <x v="107"/>
    <n v="2.1276595744680851"/>
    <x v="3"/>
    <x v="1"/>
  </r>
  <r>
    <x v="46"/>
    <x v="108"/>
    <n v="3.1914893617021276"/>
    <x v="3"/>
    <x v="1"/>
  </r>
  <r>
    <x v="46"/>
    <x v="109"/>
    <n v="11.702127659574469"/>
    <x v="3"/>
    <x v="1"/>
  </r>
  <r>
    <x v="46"/>
    <x v="110"/>
    <n v="41.48936170212766"/>
    <x v="3"/>
    <x v="1"/>
  </r>
  <r>
    <x v="46"/>
    <x v="111"/>
    <n v="41.48936170212766"/>
    <x v="3"/>
    <x v="1"/>
  </r>
  <r>
    <x v="47"/>
    <x v="107"/>
    <n v="0"/>
    <x v="3"/>
    <x v="1"/>
  </r>
  <r>
    <x v="47"/>
    <x v="108"/>
    <n v="0"/>
    <x v="3"/>
    <x v="1"/>
  </r>
  <r>
    <x v="47"/>
    <x v="109"/>
    <n v="0"/>
    <x v="3"/>
    <x v="1"/>
  </r>
  <r>
    <x v="47"/>
    <x v="110"/>
    <n v="0"/>
    <x v="3"/>
    <x v="1"/>
  </r>
  <r>
    <x v="47"/>
    <x v="111"/>
    <n v="0"/>
    <x v="3"/>
    <x v="1"/>
  </r>
  <r>
    <x v="41"/>
    <x v="107"/>
    <n v="0"/>
    <x v="4"/>
    <x v="1"/>
  </r>
  <r>
    <x v="41"/>
    <x v="108"/>
    <n v="10.344827586206897"/>
    <x v="4"/>
    <x v="1"/>
  </r>
  <r>
    <x v="41"/>
    <x v="109"/>
    <n v="13.793103448275861"/>
    <x v="4"/>
    <x v="1"/>
  </r>
  <r>
    <x v="41"/>
    <x v="110"/>
    <n v="41.379310344827587"/>
    <x v="4"/>
    <x v="1"/>
  </r>
  <r>
    <x v="41"/>
    <x v="111"/>
    <n v="34.482758620689658"/>
    <x v="4"/>
    <x v="1"/>
  </r>
  <r>
    <x v="42"/>
    <x v="107"/>
    <n v="5.882352941176471"/>
    <x v="4"/>
    <x v="1"/>
  </r>
  <r>
    <x v="42"/>
    <x v="108"/>
    <n v="0"/>
    <x v="4"/>
    <x v="1"/>
  </r>
  <r>
    <x v="42"/>
    <x v="109"/>
    <n v="5.882352941176471"/>
    <x v="4"/>
    <x v="1"/>
  </r>
  <r>
    <x v="42"/>
    <x v="110"/>
    <n v="58.823529411764703"/>
    <x v="4"/>
    <x v="1"/>
  </r>
  <r>
    <x v="42"/>
    <x v="111"/>
    <n v="29.411764705882351"/>
    <x v="4"/>
    <x v="1"/>
  </r>
  <r>
    <x v="43"/>
    <x v="107"/>
    <n v="1.6129032258064515"/>
    <x v="4"/>
    <x v="1"/>
  </r>
  <r>
    <x v="43"/>
    <x v="108"/>
    <n v="1.6129032258064515"/>
    <x v="4"/>
    <x v="1"/>
  </r>
  <r>
    <x v="43"/>
    <x v="109"/>
    <n v="5.913978494623656"/>
    <x v="4"/>
    <x v="1"/>
  </r>
  <r>
    <x v="43"/>
    <x v="110"/>
    <n v="46.236559139784944"/>
    <x v="4"/>
    <x v="1"/>
  </r>
  <r>
    <x v="43"/>
    <x v="111"/>
    <n v="44.623655913978496"/>
    <x v="4"/>
    <x v="1"/>
  </r>
  <r>
    <x v="44"/>
    <x v="107"/>
    <n v="0"/>
    <x v="4"/>
    <x v="1"/>
  </r>
  <r>
    <x v="44"/>
    <x v="108"/>
    <n v="0"/>
    <x v="4"/>
    <x v="1"/>
  </r>
  <r>
    <x v="44"/>
    <x v="109"/>
    <n v="9.0909090909090917"/>
    <x v="4"/>
    <x v="1"/>
  </r>
  <r>
    <x v="44"/>
    <x v="110"/>
    <n v="54.545454545454547"/>
    <x v="4"/>
    <x v="1"/>
  </r>
  <r>
    <x v="44"/>
    <x v="111"/>
    <n v="36.363636363636367"/>
    <x v="4"/>
    <x v="1"/>
  </r>
  <r>
    <x v="45"/>
    <x v="107"/>
    <n v="0"/>
    <x v="4"/>
    <x v="1"/>
  </r>
  <r>
    <x v="45"/>
    <x v="108"/>
    <n v="5.2631578947368425"/>
    <x v="4"/>
    <x v="1"/>
  </r>
  <r>
    <x v="45"/>
    <x v="109"/>
    <n v="10.526315789473685"/>
    <x v="4"/>
    <x v="1"/>
  </r>
  <r>
    <x v="45"/>
    <x v="110"/>
    <n v="26.315789473684209"/>
    <x v="4"/>
    <x v="1"/>
  </r>
  <r>
    <x v="45"/>
    <x v="111"/>
    <n v="57.89473684210526"/>
    <x v="4"/>
    <x v="1"/>
  </r>
  <r>
    <x v="46"/>
    <x v="107"/>
    <n v="4.7619047619047619"/>
    <x v="4"/>
    <x v="1"/>
  </r>
  <r>
    <x v="46"/>
    <x v="108"/>
    <n v="0"/>
    <x v="4"/>
    <x v="1"/>
  </r>
  <r>
    <x v="46"/>
    <x v="109"/>
    <n v="9.5238095238095237"/>
    <x v="4"/>
    <x v="1"/>
  </r>
  <r>
    <x v="46"/>
    <x v="110"/>
    <n v="57.142857142857146"/>
    <x v="4"/>
    <x v="1"/>
  </r>
  <r>
    <x v="46"/>
    <x v="111"/>
    <n v="28.571428571428573"/>
    <x v="4"/>
    <x v="1"/>
  </r>
  <r>
    <x v="47"/>
    <x v="107"/>
    <n v="0"/>
    <x v="4"/>
    <x v="1"/>
  </r>
  <r>
    <x v="47"/>
    <x v="108"/>
    <n v="0"/>
    <x v="4"/>
    <x v="1"/>
  </r>
  <r>
    <x v="47"/>
    <x v="109"/>
    <n v="0"/>
    <x v="4"/>
    <x v="1"/>
  </r>
  <r>
    <x v="47"/>
    <x v="110"/>
    <n v="0"/>
    <x v="4"/>
    <x v="1"/>
  </r>
  <r>
    <x v="47"/>
    <x v="111"/>
    <n v="0"/>
    <x v="4"/>
    <x v="1"/>
  </r>
  <r>
    <x v="41"/>
    <x v="107"/>
    <n v="0"/>
    <x v="5"/>
    <x v="1"/>
  </r>
  <r>
    <x v="41"/>
    <x v="108"/>
    <n v="11.111111111111111"/>
    <x v="5"/>
    <x v="1"/>
  </r>
  <r>
    <x v="41"/>
    <x v="109"/>
    <n v="11.111111111111111"/>
    <x v="5"/>
    <x v="1"/>
  </r>
  <r>
    <x v="41"/>
    <x v="110"/>
    <n v="22.222222222222221"/>
    <x v="5"/>
    <x v="1"/>
  </r>
  <r>
    <x v="41"/>
    <x v="111"/>
    <n v="55.555555555555557"/>
    <x v="5"/>
    <x v="1"/>
  </r>
  <r>
    <x v="42"/>
    <x v="107"/>
    <n v="25"/>
    <x v="5"/>
    <x v="1"/>
  </r>
  <r>
    <x v="42"/>
    <x v="108"/>
    <n v="0"/>
    <x v="5"/>
    <x v="1"/>
  </r>
  <r>
    <x v="42"/>
    <x v="109"/>
    <n v="0"/>
    <x v="5"/>
    <x v="1"/>
  </r>
  <r>
    <x v="42"/>
    <x v="110"/>
    <n v="25"/>
    <x v="5"/>
    <x v="1"/>
  </r>
  <r>
    <x v="42"/>
    <x v="111"/>
    <n v="50"/>
    <x v="5"/>
    <x v="1"/>
  </r>
  <r>
    <x v="43"/>
    <x v="107"/>
    <n v="3.6363636363636362"/>
    <x v="5"/>
    <x v="1"/>
  </r>
  <r>
    <x v="43"/>
    <x v="108"/>
    <n v="0"/>
    <x v="5"/>
    <x v="1"/>
  </r>
  <r>
    <x v="43"/>
    <x v="109"/>
    <n v="5.4545454545454541"/>
    <x v="5"/>
    <x v="1"/>
  </r>
  <r>
    <x v="43"/>
    <x v="110"/>
    <n v="36.363636363636367"/>
    <x v="5"/>
    <x v="1"/>
  </r>
  <r>
    <x v="43"/>
    <x v="111"/>
    <n v="54.545454545454547"/>
    <x v="5"/>
    <x v="1"/>
  </r>
  <r>
    <x v="44"/>
    <x v="107"/>
    <n v="0"/>
    <x v="5"/>
    <x v="1"/>
  </r>
  <r>
    <x v="44"/>
    <x v="108"/>
    <n v="0"/>
    <x v="5"/>
    <x v="1"/>
  </r>
  <r>
    <x v="44"/>
    <x v="109"/>
    <n v="0"/>
    <x v="5"/>
    <x v="1"/>
  </r>
  <r>
    <x v="44"/>
    <x v="110"/>
    <n v="0"/>
    <x v="5"/>
    <x v="1"/>
  </r>
  <r>
    <x v="44"/>
    <x v="111"/>
    <n v="100"/>
    <x v="5"/>
    <x v="1"/>
  </r>
  <r>
    <x v="45"/>
    <x v="107"/>
    <n v="0"/>
    <x v="5"/>
    <x v="1"/>
  </r>
  <r>
    <x v="45"/>
    <x v="108"/>
    <n v="0"/>
    <x v="5"/>
    <x v="1"/>
  </r>
  <r>
    <x v="45"/>
    <x v="109"/>
    <n v="9.0909090909090917"/>
    <x v="5"/>
    <x v="1"/>
  </r>
  <r>
    <x v="45"/>
    <x v="110"/>
    <n v="9.0909090909090917"/>
    <x v="5"/>
    <x v="1"/>
  </r>
  <r>
    <x v="45"/>
    <x v="111"/>
    <n v="81.818181818181813"/>
    <x v="5"/>
    <x v="1"/>
  </r>
  <r>
    <x v="46"/>
    <x v="107"/>
    <n v="12.5"/>
    <x v="5"/>
    <x v="1"/>
  </r>
  <r>
    <x v="46"/>
    <x v="108"/>
    <n v="0"/>
    <x v="5"/>
    <x v="1"/>
  </r>
  <r>
    <x v="46"/>
    <x v="109"/>
    <n v="12.5"/>
    <x v="5"/>
    <x v="1"/>
  </r>
  <r>
    <x v="46"/>
    <x v="110"/>
    <n v="62.5"/>
    <x v="5"/>
    <x v="1"/>
  </r>
  <r>
    <x v="46"/>
    <x v="111"/>
    <n v="12.5"/>
    <x v="5"/>
    <x v="1"/>
  </r>
  <r>
    <x v="47"/>
    <x v="107"/>
    <n v="0"/>
    <x v="5"/>
    <x v="1"/>
  </r>
  <r>
    <x v="47"/>
    <x v="108"/>
    <n v="0"/>
    <x v="5"/>
    <x v="1"/>
  </r>
  <r>
    <x v="47"/>
    <x v="109"/>
    <n v="0"/>
    <x v="5"/>
    <x v="1"/>
  </r>
  <r>
    <x v="47"/>
    <x v="110"/>
    <n v="0"/>
    <x v="5"/>
    <x v="1"/>
  </r>
  <r>
    <x v="47"/>
    <x v="111"/>
    <n v="0"/>
    <x v="5"/>
    <x v="1"/>
  </r>
  <r>
    <x v="41"/>
    <x v="107"/>
    <n v="0"/>
    <x v="6"/>
    <x v="1"/>
  </r>
  <r>
    <x v="41"/>
    <x v="108"/>
    <n v="14.285714285714286"/>
    <x v="6"/>
    <x v="1"/>
  </r>
  <r>
    <x v="41"/>
    <x v="109"/>
    <n v="28.571428571428573"/>
    <x v="6"/>
    <x v="1"/>
  </r>
  <r>
    <x v="41"/>
    <x v="110"/>
    <n v="28.571428571428573"/>
    <x v="6"/>
    <x v="1"/>
  </r>
  <r>
    <x v="41"/>
    <x v="111"/>
    <n v="28.571428571428573"/>
    <x v="6"/>
    <x v="1"/>
  </r>
  <r>
    <x v="42"/>
    <x v="107"/>
    <n v="0"/>
    <x v="6"/>
    <x v="1"/>
  </r>
  <r>
    <x v="42"/>
    <x v="108"/>
    <n v="0"/>
    <x v="6"/>
    <x v="1"/>
  </r>
  <r>
    <x v="42"/>
    <x v="109"/>
    <n v="0"/>
    <x v="6"/>
    <x v="1"/>
  </r>
  <r>
    <x v="42"/>
    <x v="110"/>
    <n v="0"/>
    <x v="6"/>
    <x v="1"/>
  </r>
  <r>
    <x v="42"/>
    <x v="111"/>
    <n v="100"/>
    <x v="6"/>
    <x v="1"/>
  </r>
  <r>
    <x v="43"/>
    <x v="107"/>
    <n v="0"/>
    <x v="6"/>
    <x v="1"/>
  </r>
  <r>
    <x v="43"/>
    <x v="108"/>
    <n v="3.4482758620689653"/>
    <x v="6"/>
    <x v="1"/>
  </r>
  <r>
    <x v="43"/>
    <x v="109"/>
    <n v="13.793103448275861"/>
    <x v="6"/>
    <x v="1"/>
  </r>
  <r>
    <x v="43"/>
    <x v="110"/>
    <n v="44.827586206896555"/>
    <x v="6"/>
    <x v="1"/>
  </r>
  <r>
    <x v="43"/>
    <x v="111"/>
    <n v="37.931034482758619"/>
    <x v="6"/>
    <x v="1"/>
  </r>
  <r>
    <x v="44"/>
    <x v="107"/>
    <n v="0"/>
    <x v="6"/>
    <x v="1"/>
  </r>
  <r>
    <x v="44"/>
    <x v="108"/>
    <n v="0"/>
    <x v="6"/>
    <x v="1"/>
  </r>
  <r>
    <x v="44"/>
    <x v="109"/>
    <n v="20"/>
    <x v="6"/>
    <x v="1"/>
  </r>
  <r>
    <x v="44"/>
    <x v="110"/>
    <n v="20"/>
    <x v="6"/>
    <x v="1"/>
  </r>
  <r>
    <x v="44"/>
    <x v="111"/>
    <n v="60"/>
    <x v="6"/>
    <x v="1"/>
  </r>
  <r>
    <x v="45"/>
    <x v="107"/>
    <n v="0"/>
    <x v="6"/>
    <x v="1"/>
  </r>
  <r>
    <x v="45"/>
    <x v="108"/>
    <n v="0"/>
    <x v="6"/>
    <x v="1"/>
  </r>
  <r>
    <x v="45"/>
    <x v="109"/>
    <n v="0"/>
    <x v="6"/>
    <x v="1"/>
  </r>
  <r>
    <x v="45"/>
    <x v="110"/>
    <n v="16.666666666666668"/>
    <x v="6"/>
    <x v="1"/>
  </r>
  <r>
    <x v="45"/>
    <x v="111"/>
    <n v="83.333333333333329"/>
    <x v="6"/>
    <x v="1"/>
  </r>
  <r>
    <x v="46"/>
    <x v="107"/>
    <n v="0"/>
    <x v="6"/>
    <x v="1"/>
  </r>
  <r>
    <x v="46"/>
    <x v="108"/>
    <n v="0"/>
    <x v="6"/>
    <x v="1"/>
  </r>
  <r>
    <x v="46"/>
    <x v="109"/>
    <n v="0"/>
    <x v="6"/>
    <x v="1"/>
  </r>
  <r>
    <x v="46"/>
    <x v="110"/>
    <n v="60"/>
    <x v="6"/>
    <x v="1"/>
  </r>
  <r>
    <x v="46"/>
    <x v="111"/>
    <n v="40"/>
    <x v="6"/>
    <x v="1"/>
  </r>
  <r>
    <x v="47"/>
    <x v="107"/>
    <n v="0"/>
    <x v="6"/>
    <x v="1"/>
  </r>
  <r>
    <x v="47"/>
    <x v="108"/>
    <n v="0"/>
    <x v="6"/>
    <x v="1"/>
  </r>
  <r>
    <x v="47"/>
    <x v="109"/>
    <n v="0"/>
    <x v="6"/>
    <x v="1"/>
  </r>
  <r>
    <x v="47"/>
    <x v="110"/>
    <n v="0"/>
    <x v="6"/>
    <x v="1"/>
  </r>
  <r>
    <x v="47"/>
    <x v="111"/>
    <n v="0"/>
    <x v="6"/>
    <x v="1"/>
  </r>
  <r>
    <x v="41"/>
    <x v="107"/>
    <n v="0"/>
    <x v="7"/>
    <x v="1"/>
  </r>
  <r>
    <x v="41"/>
    <x v="108"/>
    <n v="0"/>
    <x v="7"/>
    <x v="1"/>
  </r>
  <r>
    <x v="41"/>
    <x v="109"/>
    <n v="33.333333333333336"/>
    <x v="7"/>
    <x v="1"/>
  </r>
  <r>
    <x v="41"/>
    <x v="110"/>
    <n v="33.333333333333336"/>
    <x v="7"/>
    <x v="1"/>
  </r>
  <r>
    <x v="41"/>
    <x v="111"/>
    <n v="33.333333333333336"/>
    <x v="7"/>
    <x v="1"/>
  </r>
  <r>
    <x v="42"/>
    <x v="107"/>
    <n v="0"/>
    <x v="7"/>
    <x v="1"/>
  </r>
  <r>
    <x v="42"/>
    <x v="108"/>
    <n v="0"/>
    <x v="7"/>
    <x v="1"/>
  </r>
  <r>
    <x v="42"/>
    <x v="109"/>
    <n v="0"/>
    <x v="7"/>
    <x v="1"/>
  </r>
  <r>
    <x v="42"/>
    <x v="110"/>
    <n v="100"/>
    <x v="7"/>
    <x v="1"/>
  </r>
  <r>
    <x v="42"/>
    <x v="111"/>
    <n v="0"/>
    <x v="7"/>
    <x v="1"/>
  </r>
  <r>
    <x v="43"/>
    <x v="107"/>
    <n v="0"/>
    <x v="7"/>
    <x v="1"/>
  </r>
  <r>
    <x v="43"/>
    <x v="108"/>
    <n v="1.7857142857142858"/>
    <x v="7"/>
    <x v="1"/>
  </r>
  <r>
    <x v="43"/>
    <x v="109"/>
    <n v="3.5714285714285716"/>
    <x v="7"/>
    <x v="1"/>
  </r>
  <r>
    <x v="43"/>
    <x v="110"/>
    <n v="53.571428571428569"/>
    <x v="7"/>
    <x v="1"/>
  </r>
  <r>
    <x v="43"/>
    <x v="111"/>
    <n v="41.071428571428569"/>
    <x v="7"/>
    <x v="1"/>
  </r>
  <r>
    <x v="44"/>
    <x v="107"/>
    <n v="0"/>
    <x v="7"/>
    <x v="1"/>
  </r>
  <r>
    <x v="44"/>
    <x v="108"/>
    <n v="0"/>
    <x v="7"/>
    <x v="1"/>
  </r>
  <r>
    <x v="44"/>
    <x v="109"/>
    <n v="0"/>
    <x v="7"/>
    <x v="1"/>
  </r>
  <r>
    <x v="44"/>
    <x v="110"/>
    <n v="100"/>
    <x v="7"/>
    <x v="1"/>
  </r>
  <r>
    <x v="44"/>
    <x v="111"/>
    <n v="0"/>
    <x v="7"/>
    <x v="1"/>
  </r>
  <r>
    <x v="45"/>
    <x v="107"/>
    <n v="0"/>
    <x v="7"/>
    <x v="1"/>
  </r>
  <r>
    <x v="45"/>
    <x v="108"/>
    <n v="20"/>
    <x v="7"/>
    <x v="1"/>
  </r>
  <r>
    <x v="45"/>
    <x v="109"/>
    <n v="20"/>
    <x v="7"/>
    <x v="1"/>
  </r>
  <r>
    <x v="45"/>
    <x v="110"/>
    <n v="20"/>
    <x v="7"/>
    <x v="1"/>
  </r>
  <r>
    <x v="45"/>
    <x v="111"/>
    <n v="40"/>
    <x v="7"/>
    <x v="1"/>
  </r>
  <r>
    <x v="46"/>
    <x v="107"/>
    <n v="0"/>
    <x v="7"/>
    <x v="1"/>
  </r>
  <r>
    <x v="46"/>
    <x v="108"/>
    <n v="0"/>
    <x v="7"/>
    <x v="1"/>
  </r>
  <r>
    <x v="46"/>
    <x v="109"/>
    <n v="0"/>
    <x v="7"/>
    <x v="1"/>
  </r>
  <r>
    <x v="46"/>
    <x v="110"/>
    <n v="60"/>
    <x v="7"/>
    <x v="1"/>
  </r>
  <r>
    <x v="46"/>
    <x v="111"/>
    <n v="40"/>
    <x v="7"/>
    <x v="1"/>
  </r>
  <r>
    <x v="47"/>
    <x v="107"/>
    <n v="0"/>
    <x v="7"/>
    <x v="1"/>
  </r>
  <r>
    <x v="47"/>
    <x v="108"/>
    <n v="0"/>
    <x v="7"/>
    <x v="1"/>
  </r>
  <r>
    <x v="47"/>
    <x v="109"/>
    <n v="0"/>
    <x v="7"/>
    <x v="1"/>
  </r>
  <r>
    <x v="47"/>
    <x v="110"/>
    <n v="0"/>
    <x v="7"/>
    <x v="1"/>
  </r>
  <r>
    <x v="47"/>
    <x v="111"/>
    <n v="0"/>
    <x v="7"/>
    <x v="1"/>
  </r>
  <r>
    <x v="41"/>
    <x v="107"/>
    <n v="0"/>
    <x v="8"/>
    <x v="1"/>
  </r>
  <r>
    <x v="41"/>
    <x v="108"/>
    <n v="10"/>
    <x v="8"/>
    <x v="1"/>
  </r>
  <r>
    <x v="41"/>
    <x v="109"/>
    <n v="0"/>
    <x v="8"/>
    <x v="1"/>
  </r>
  <r>
    <x v="41"/>
    <x v="110"/>
    <n v="70"/>
    <x v="8"/>
    <x v="1"/>
  </r>
  <r>
    <x v="41"/>
    <x v="111"/>
    <n v="20"/>
    <x v="8"/>
    <x v="1"/>
  </r>
  <r>
    <x v="42"/>
    <x v="107"/>
    <n v="0"/>
    <x v="8"/>
    <x v="1"/>
  </r>
  <r>
    <x v="42"/>
    <x v="108"/>
    <n v="0"/>
    <x v="8"/>
    <x v="1"/>
  </r>
  <r>
    <x v="42"/>
    <x v="109"/>
    <n v="10"/>
    <x v="8"/>
    <x v="1"/>
  </r>
  <r>
    <x v="42"/>
    <x v="110"/>
    <n v="70"/>
    <x v="8"/>
    <x v="1"/>
  </r>
  <r>
    <x v="42"/>
    <x v="111"/>
    <n v="20"/>
    <x v="8"/>
    <x v="1"/>
  </r>
  <r>
    <x v="43"/>
    <x v="107"/>
    <n v="2.1739130434782608"/>
    <x v="8"/>
    <x v="1"/>
  </r>
  <r>
    <x v="43"/>
    <x v="108"/>
    <n v="2.1739130434782608"/>
    <x v="8"/>
    <x v="1"/>
  </r>
  <r>
    <x v="43"/>
    <x v="109"/>
    <n v="4.3478260869565215"/>
    <x v="8"/>
    <x v="1"/>
  </r>
  <r>
    <x v="43"/>
    <x v="110"/>
    <n v="50"/>
    <x v="8"/>
    <x v="1"/>
  </r>
  <r>
    <x v="43"/>
    <x v="111"/>
    <n v="41.304347826086953"/>
    <x v="8"/>
    <x v="1"/>
  </r>
  <r>
    <x v="44"/>
    <x v="107"/>
    <n v="0"/>
    <x v="8"/>
    <x v="1"/>
  </r>
  <r>
    <x v="44"/>
    <x v="108"/>
    <n v="0"/>
    <x v="8"/>
    <x v="1"/>
  </r>
  <r>
    <x v="44"/>
    <x v="109"/>
    <n v="0"/>
    <x v="8"/>
    <x v="1"/>
  </r>
  <r>
    <x v="44"/>
    <x v="110"/>
    <n v="100"/>
    <x v="8"/>
    <x v="1"/>
  </r>
  <r>
    <x v="44"/>
    <x v="111"/>
    <n v="0"/>
    <x v="8"/>
    <x v="1"/>
  </r>
  <r>
    <x v="45"/>
    <x v="107"/>
    <n v="0"/>
    <x v="8"/>
    <x v="1"/>
  </r>
  <r>
    <x v="45"/>
    <x v="108"/>
    <n v="6.25"/>
    <x v="8"/>
    <x v="1"/>
  </r>
  <r>
    <x v="45"/>
    <x v="109"/>
    <n v="12.5"/>
    <x v="8"/>
    <x v="1"/>
  </r>
  <r>
    <x v="45"/>
    <x v="110"/>
    <n v="43.75"/>
    <x v="8"/>
    <x v="1"/>
  </r>
  <r>
    <x v="45"/>
    <x v="111"/>
    <n v="37.5"/>
    <x v="8"/>
    <x v="1"/>
  </r>
  <r>
    <x v="46"/>
    <x v="107"/>
    <n v="0"/>
    <x v="8"/>
    <x v="1"/>
  </r>
  <r>
    <x v="46"/>
    <x v="108"/>
    <n v="0"/>
    <x v="8"/>
    <x v="1"/>
  </r>
  <r>
    <x v="46"/>
    <x v="109"/>
    <n v="33.333333333333336"/>
    <x v="8"/>
    <x v="1"/>
  </r>
  <r>
    <x v="46"/>
    <x v="110"/>
    <n v="33.333333333333336"/>
    <x v="8"/>
    <x v="1"/>
  </r>
  <r>
    <x v="46"/>
    <x v="111"/>
    <n v="33.333333333333336"/>
    <x v="8"/>
    <x v="1"/>
  </r>
  <r>
    <x v="47"/>
    <x v="107"/>
    <n v="0"/>
    <x v="8"/>
    <x v="1"/>
  </r>
  <r>
    <x v="47"/>
    <x v="108"/>
    <n v="0"/>
    <x v="8"/>
    <x v="1"/>
  </r>
  <r>
    <x v="47"/>
    <x v="109"/>
    <n v="0"/>
    <x v="8"/>
    <x v="1"/>
  </r>
  <r>
    <x v="47"/>
    <x v="110"/>
    <n v="0"/>
    <x v="8"/>
    <x v="1"/>
  </r>
  <r>
    <x v="47"/>
    <x v="111"/>
    <n v="0"/>
    <x v="8"/>
    <x v="1"/>
  </r>
  <r>
    <x v="41"/>
    <x v="107"/>
    <n v="0"/>
    <x v="9"/>
    <x v="1"/>
  </r>
  <r>
    <x v="41"/>
    <x v="108"/>
    <n v="0"/>
    <x v="9"/>
    <x v="1"/>
  </r>
  <r>
    <x v="41"/>
    <x v="109"/>
    <n v="25"/>
    <x v="9"/>
    <x v="1"/>
  </r>
  <r>
    <x v="41"/>
    <x v="110"/>
    <n v="62.5"/>
    <x v="9"/>
    <x v="1"/>
  </r>
  <r>
    <x v="41"/>
    <x v="111"/>
    <n v="12.5"/>
    <x v="9"/>
    <x v="1"/>
  </r>
  <r>
    <x v="42"/>
    <x v="107"/>
    <n v="0"/>
    <x v="9"/>
    <x v="1"/>
  </r>
  <r>
    <x v="42"/>
    <x v="108"/>
    <n v="0"/>
    <x v="9"/>
    <x v="1"/>
  </r>
  <r>
    <x v="42"/>
    <x v="109"/>
    <n v="66.666666666666671"/>
    <x v="9"/>
    <x v="1"/>
  </r>
  <r>
    <x v="42"/>
    <x v="110"/>
    <n v="0"/>
    <x v="9"/>
    <x v="1"/>
  </r>
  <r>
    <x v="42"/>
    <x v="111"/>
    <n v="33.333333333333336"/>
    <x v="9"/>
    <x v="1"/>
  </r>
  <r>
    <x v="43"/>
    <x v="107"/>
    <n v="0"/>
    <x v="9"/>
    <x v="1"/>
  </r>
  <r>
    <x v="43"/>
    <x v="108"/>
    <n v="0"/>
    <x v="9"/>
    <x v="1"/>
  </r>
  <r>
    <x v="43"/>
    <x v="109"/>
    <n v="8.3333333333333339"/>
    <x v="9"/>
    <x v="1"/>
  </r>
  <r>
    <x v="43"/>
    <x v="110"/>
    <n v="60"/>
    <x v="9"/>
    <x v="1"/>
  </r>
  <r>
    <x v="43"/>
    <x v="111"/>
    <n v="31.666666666666668"/>
    <x v="9"/>
    <x v="1"/>
  </r>
  <r>
    <x v="44"/>
    <x v="107"/>
    <n v="0"/>
    <x v="9"/>
    <x v="1"/>
  </r>
  <r>
    <x v="44"/>
    <x v="108"/>
    <n v="0"/>
    <x v="9"/>
    <x v="1"/>
  </r>
  <r>
    <x v="44"/>
    <x v="109"/>
    <n v="0"/>
    <x v="9"/>
    <x v="1"/>
  </r>
  <r>
    <x v="44"/>
    <x v="110"/>
    <n v="60"/>
    <x v="9"/>
    <x v="1"/>
  </r>
  <r>
    <x v="44"/>
    <x v="111"/>
    <n v="40"/>
    <x v="9"/>
    <x v="1"/>
  </r>
  <r>
    <x v="45"/>
    <x v="107"/>
    <n v="0"/>
    <x v="9"/>
    <x v="1"/>
  </r>
  <r>
    <x v="45"/>
    <x v="108"/>
    <n v="0"/>
    <x v="9"/>
    <x v="1"/>
  </r>
  <r>
    <x v="45"/>
    <x v="109"/>
    <n v="14.285714285714286"/>
    <x v="9"/>
    <x v="1"/>
  </r>
  <r>
    <x v="45"/>
    <x v="110"/>
    <n v="71.428571428571431"/>
    <x v="9"/>
    <x v="1"/>
  </r>
  <r>
    <x v="45"/>
    <x v="111"/>
    <n v="14.285714285714286"/>
    <x v="9"/>
    <x v="1"/>
  </r>
  <r>
    <x v="46"/>
    <x v="107"/>
    <n v="0"/>
    <x v="9"/>
    <x v="1"/>
  </r>
  <r>
    <x v="46"/>
    <x v="108"/>
    <n v="0"/>
    <x v="9"/>
    <x v="1"/>
  </r>
  <r>
    <x v="46"/>
    <x v="109"/>
    <n v="0"/>
    <x v="9"/>
    <x v="1"/>
  </r>
  <r>
    <x v="46"/>
    <x v="110"/>
    <n v="87.5"/>
    <x v="9"/>
    <x v="1"/>
  </r>
  <r>
    <x v="46"/>
    <x v="111"/>
    <n v="12.5"/>
    <x v="9"/>
    <x v="1"/>
  </r>
  <r>
    <x v="47"/>
    <x v="107"/>
    <n v="0"/>
    <x v="9"/>
    <x v="1"/>
  </r>
  <r>
    <x v="47"/>
    <x v="108"/>
    <n v="0"/>
    <x v="9"/>
    <x v="1"/>
  </r>
  <r>
    <x v="47"/>
    <x v="109"/>
    <n v="0"/>
    <x v="9"/>
    <x v="1"/>
  </r>
  <r>
    <x v="47"/>
    <x v="110"/>
    <n v="0"/>
    <x v="9"/>
    <x v="1"/>
  </r>
  <r>
    <x v="47"/>
    <x v="111"/>
    <n v="0"/>
    <x v="9"/>
    <x v="1"/>
  </r>
  <r>
    <x v="41"/>
    <x v="107"/>
    <n v="0"/>
    <x v="10"/>
    <x v="1"/>
  </r>
  <r>
    <x v="41"/>
    <x v="108"/>
    <n v="0"/>
    <x v="10"/>
    <x v="1"/>
  </r>
  <r>
    <x v="41"/>
    <x v="109"/>
    <n v="0"/>
    <x v="10"/>
    <x v="1"/>
  </r>
  <r>
    <x v="41"/>
    <x v="110"/>
    <n v="50"/>
    <x v="10"/>
    <x v="1"/>
  </r>
  <r>
    <x v="41"/>
    <x v="111"/>
    <n v="50"/>
    <x v="10"/>
    <x v="1"/>
  </r>
  <r>
    <x v="42"/>
    <x v="107"/>
    <n v="0"/>
    <x v="10"/>
    <x v="1"/>
  </r>
  <r>
    <x v="42"/>
    <x v="108"/>
    <n v="0"/>
    <x v="10"/>
    <x v="1"/>
  </r>
  <r>
    <x v="42"/>
    <x v="109"/>
    <n v="50"/>
    <x v="10"/>
    <x v="1"/>
  </r>
  <r>
    <x v="42"/>
    <x v="110"/>
    <n v="50"/>
    <x v="10"/>
    <x v="1"/>
  </r>
  <r>
    <x v="42"/>
    <x v="111"/>
    <n v="0"/>
    <x v="10"/>
    <x v="1"/>
  </r>
  <r>
    <x v="43"/>
    <x v="107"/>
    <n v="0"/>
    <x v="10"/>
    <x v="1"/>
  </r>
  <r>
    <x v="43"/>
    <x v="108"/>
    <n v="1.4925373134328359"/>
    <x v="10"/>
    <x v="1"/>
  </r>
  <r>
    <x v="43"/>
    <x v="109"/>
    <n v="8.9552238805970141"/>
    <x v="10"/>
    <x v="1"/>
  </r>
  <r>
    <x v="43"/>
    <x v="110"/>
    <n v="35.820895522388057"/>
    <x v="10"/>
    <x v="1"/>
  </r>
  <r>
    <x v="43"/>
    <x v="111"/>
    <n v="53.731343283582092"/>
    <x v="10"/>
    <x v="1"/>
  </r>
  <r>
    <x v="44"/>
    <x v="107"/>
    <n v="0"/>
    <x v="10"/>
    <x v="1"/>
  </r>
  <r>
    <x v="44"/>
    <x v="108"/>
    <n v="0"/>
    <x v="10"/>
    <x v="1"/>
  </r>
  <r>
    <x v="44"/>
    <x v="109"/>
    <n v="16.666666666666668"/>
    <x v="10"/>
    <x v="1"/>
  </r>
  <r>
    <x v="44"/>
    <x v="110"/>
    <n v="16.666666666666668"/>
    <x v="10"/>
    <x v="1"/>
  </r>
  <r>
    <x v="44"/>
    <x v="111"/>
    <n v="66.666666666666671"/>
    <x v="10"/>
    <x v="1"/>
  </r>
  <r>
    <x v="45"/>
    <x v="107"/>
    <n v="0"/>
    <x v="10"/>
    <x v="1"/>
  </r>
  <r>
    <x v="45"/>
    <x v="108"/>
    <n v="0"/>
    <x v="10"/>
    <x v="1"/>
  </r>
  <r>
    <x v="45"/>
    <x v="109"/>
    <n v="21.212121212121211"/>
    <x v="10"/>
    <x v="1"/>
  </r>
  <r>
    <x v="45"/>
    <x v="110"/>
    <n v="33.333333333333336"/>
    <x v="10"/>
    <x v="1"/>
  </r>
  <r>
    <x v="45"/>
    <x v="111"/>
    <n v="45.454545454545453"/>
    <x v="10"/>
    <x v="1"/>
  </r>
  <r>
    <x v="46"/>
    <x v="107"/>
    <n v="0"/>
    <x v="10"/>
    <x v="1"/>
  </r>
  <r>
    <x v="46"/>
    <x v="108"/>
    <n v="11.111111111111111"/>
    <x v="10"/>
    <x v="1"/>
  </r>
  <r>
    <x v="46"/>
    <x v="109"/>
    <n v="11.111111111111111"/>
    <x v="10"/>
    <x v="1"/>
  </r>
  <r>
    <x v="46"/>
    <x v="110"/>
    <n v="55.555555555555557"/>
    <x v="10"/>
    <x v="1"/>
  </r>
  <r>
    <x v="46"/>
    <x v="111"/>
    <n v="22.222222222222221"/>
    <x v="10"/>
    <x v="1"/>
  </r>
  <r>
    <x v="47"/>
    <x v="107"/>
    <n v="0"/>
    <x v="10"/>
    <x v="1"/>
  </r>
  <r>
    <x v="47"/>
    <x v="108"/>
    <n v="0"/>
    <x v="10"/>
    <x v="1"/>
  </r>
  <r>
    <x v="47"/>
    <x v="109"/>
    <n v="0"/>
    <x v="10"/>
    <x v="1"/>
  </r>
  <r>
    <x v="47"/>
    <x v="110"/>
    <n v="0"/>
    <x v="10"/>
    <x v="1"/>
  </r>
  <r>
    <x v="47"/>
    <x v="111"/>
    <n v="0"/>
    <x v="10"/>
    <x v="1"/>
  </r>
  <r>
    <x v="41"/>
    <x v="107"/>
    <n v="0"/>
    <x v="11"/>
    <x v="1"/>
  </r>
  <r>
    <x v="41"/>
    <x v="108"/>
    <n v="20"/>
    <x v="11"/>
    <x v="1"/>
  </r>
  <r>
    <x v="41"/>
    <x v="109"/>
    <n v="20"/>
    <x v="11"/>
    <x v="1"/>
  </r>
  <r>
    <x v="41"/>
    <x v="110"/>
    <n v="0"/>
    <x v="11"/>
    <x v="1"/>
  </r>
  <r>
    <x v="41"/>
    <x v="111"/>
    <n v="60"/>
    <x v="11"/>
    <x v="1"/>
  </r>
  <r>
    <x v="42"/>
    <x v="107"/>
    <n v="0"/>
    <x v="11"/>
    <x v="1"/>
  </r>
  <r>
    <x v="42"/>
    <x v="108"/>
    <n v="0"/>
    <x v="11"/>
    <x v="1"/>
  </r>
  <r>
    <x v="42"/>
    <x v="109"/>
    <n v="0"/>
    <x v="11"/>
    <x v="1"/>
  </r>
  <r>
    <x v="42"/>
    <x v="110"/>
    <n v="25"/>
    <x v="11"/>
    <x v="1"/>
  </r>
  <r>
    <x v="42"/>
    <x v="111"/>
    <n v="75"/>
    <x v="11"/>
    <x v="1"/>
  </r>
  <r>
    <x v="43"/>
    <x v="107"/>
    <n v="0"/>
    <x v="11"/>
    <x v="1"/>
  </r>
  <r>
    <x v="43"/>
    <x v="108"/>
    <n v="0"/>
    <x v="11"/>
    <x v="1"/>
  </r>
  <r>
    <x v="43"/>
    <x v="109"/>
    <n v="5.7142857142857144"/>
    <x v="11"/>
    <x v="1"/>
  </r>
  <r>
    <x v="43"/>
    <x v="110"/>
    <n v="42.857142857142854"/>
    <x v="11"/>
    <x v="1"/>
  </r>
  <r>
    <x v="43"/>
    <x v="111"/>
    <n v="51.428571428571431"/>
    <x v="11"/>
    <x v="1"/>
  </r>
  <r>
    <x v="44"/>
    <x v="107"/>
    <n v="0"/>
    <x v="11"/>
    <x v="1"/>
  </r>
  <r>
    <x v="44"/>
    <x v="108"/>
    <n v="0"/>
    <x v="11"/>
    <x v="1"/>
  </r>
  <r>
    <x v="44"/>
    <x v="109"/>
    <n v="0"/>
    <x v="11"/>
    <x v="1"/>
  </r>
  <r>
    <x v="44"/>
    <x v="110"/>
    <n v="0"/>
    <x v="11"/>
    <x v="1"/>
  </r>
  <r>
    <x v="44"/>
    <x v="111"/>
    <n v="100"/>
    <x v="11"/>
    <x v="1"/>
  </r>
  <r>
    <x v="45"/>
    <x v="107"/>
    <n v="0"/>
    <x v="11"/>
    <x v="1"/>
  </r>
  <r>
    <x v="45"/>
    <x v="108"/>
    <n v="0"/>
    <x v="11"/>
    <x v="1"/>
  </r>
  <r>
    <x v="45"/>
    <x v="109"/>
    <n v="8.3333333333333339"/>
    <x v="11"/>
    <x v="1"/>
  </r>
  <r>
    <x v="45"/>
    <x v="110"/>
    <n v="75"/>
    <x v="11"/>
    <x v="1"/>
  </r>
  <r>
    <x v="45"/>
    <x v="111"/>
    <n v="16.666666666666668"/>
    <x v="11"/>
    <x v="1"/>
  </r>
  <r>
    <x v="46"/>
    <x v="107"/>
    <n v="0"/>
    <x v="11"/>
    <x v="1"/>
  </r>
  <r>
    <x v="46"/>
    <x v="108"/>
    <n v="0"/>
    <x v="11"/>
    <x v="1"/>
  </r>
  <r>
    <x v="46"/>
    <x v="109"/>
    <n v="0"/>
    <x v="11"/>
    <x v="1"/>
  </r>
  <r>
    <x v="46"/>
    <x v="110"/>
    <n v="75"/>
    <x v="11"/>
    <x v="1"/>
  </r>
  <r>
    <x v="46"/>
    <x v="111"/>
    <n v="25"/>
    <x v="11"/>
    <x v="1"/>
  </r>
  <r>
    <x v="47"/>
    <x v="107"/>
    <n v="0"/>
    <x v="11"/>
    <x v="1"/>
  </r>
  <r>
    <x v="47"/>
    <x v="108"/>
    <n v="0"/>
    <x v="11"/>
    <x v="1"/>
  </r>
  <r>
    <x v="47"/>
    <x v="109"/>
    <n v="0"/>
    <x v="11"/>
    <x v="1"/>
  </r>
  <r>
    <x v="47"/>
    <x v="110"/>
    <n v="0"/>
    <x v="11"/>
    <x v="1"/>
  </r>
  <r>
    <x v="47"/>
    <x v="111"/>
    <n v="0"/>
    <x v="11"/>
    <x v="1"/>
  </r>
  <r>
    <x v="41"/>
    <x v="107"/>
    <n v="0"/>
    <x v="12"/>
    <x v="1"/>
  </r>
  <r>
    <x v="41"/>
    <x v="108"/>
    <n v="0"/>
    <x v="12"/>
    <x v="1"/>
  </r>
  <r>
    <x v="41"/>
    <x v="109"/>
    <n v="25"/>
    <x v="12"/>
    <x v="1"/>
  </r>
  <r>
    <x v="41"/>
    <x v="110"/>
    <n v="43.75"/>
    <x v="12"/>
    <x v="1"/>
  </r>
  <r>
    <x v="41"/>
    <x v="111"/>
    <n v="31.25"/>
    <x v="12"/>
    <x v="1"/>
  </r>
  <r>
    <x v="42"/>
    <x v="107"/>
    <n v="20"/>
    <x v="12"/>
    <x v="1"/>
  </r>
  <r>
    <x v="42"/>
    <x v="108"/>
    <n v="0"/>
    <x v="12"/>
    <x v="1"/>
  </r>
  <r>
    <x v="42"/>
    <x v="109"/>
    <n v="0"/>
    <x v="12"/>
    <x v="1"/>
  </r>
  <r>
    <x v="42"/>
    <x v="110"/>
    <n v="40"/>
    <x v="12"/>
    <x v="1"/>
  </r>
  <r>
    <x v="42"/>
    <x v="111"/>
    <n v="40"/>
    <x v="12"/>
    <x v="1"/>
  </r>
  <r>
    <x v="43"/>
    <x v="107"/>
    <n v="1.4285714285714286"/>
    <x v="12"/>
    <x v="1"/>
  </r>
  <r>
    <x v="43"/>
    <x v="108"/>
    <n v="0"/>
    <x v="12"/>
    <x v="1"/>
  </r>
  <r>
    <x v="43"/>
    <x v="109"/>
    <n v="1.4285714285714286"/>
    <x v="12"/>
    <x v="1"/>
  </r>
  <r>
    <x v="43"/>
    <x v="110"/>
    <n v="28.571428571428573"/>
    <x v="12"/>
    <x v="1"/>
  </r>
  <r>
    <x v="43"/>
    <x v="111"/>
    <n v="68.571428571428569"/>
    <x v="12"/>
    <x v="1"/>
  </r>
  <r>
    <x v="44"/>
    <x v="107"/>
    <n v="0"/>
    <x v="12"/>
    <x v="1"/>
  </r>
  <r>
    <x v="44"/>
    <x v="108"/>
    <n v="0"/>
    <x v="12"/>
    <x v="1"/>
  </r>
  <r>
    <x v="44"/>
    <x v="109"/>
    <n v="0"/>
    <x v="12"/>
    <x v="1"/>
  </r>
  <r>
    <x v="44"/>
    <x v="110"/>
    <n v="66.666666666666671"/>
    <x v="12"/>
    <x v="1"/>
  </r>
  <r>
    <x v="44"/>
    <x v="111"/>
    <n v="33.333333333333336"/>
    <x v="12"/>
    <x v="1"/>
  </r>
  <r>
    <x v="45"/>
    <x v="107"/>
    <n v="6.666666666666667"/>
    <x v="12"/>
    <x v="1"/>
  </r>
  <r>
    <x v="45"/>
    <x v="108"/>
    <n v="0"/>
    <x v="12"/>
    <x v="1"/>
  </r>
  <r>
    <x v="45"/>
    <x v="109"/>
    <n v="6.666666666666667"/>
    <x v="12"/>
    <x v="1"/>
  </r>
  <r>
    <x v="45"/>
    <x v="110"/>
    <n v="33.333333333333336"/>
    <x v="12"/>
    <x v="1"/>
  </r>
  <r>
    <x v="45"/>
    <x v="111"/>
    <n v="53.333333333333336"/>
    <x v="12"/>
    <x v="1"/>
  </r>
  <r>
    <x v="46"/>
    <x v="107"/>
    <n v="0"/>
    <x v="12"/>
    <x v="1"/>
  </r>
  <r>
    <x v="46"/>
    <x v="108"/>
    <n v="0"/>
    <x v="12"/>
    <x v="1"/>
  </r>
  <r>
    <x v="46"/>
    <x v="109"/>
    <n v="0"/>
    <x v="12"/>
    <x v="1"/>
  </r>
  <r>
    <x v="46"/>
    <x v="110"/>
    <n v="73.333333333333329"/>
    <x v="12"/>
    <x v="1"/>
  </r>
  <r>
    <x v="46"/>
    <x v="111"/>
    <n v="26.666666666666668"/>
    <x v="12"/>
    <x v="1"/>
  </r>
  <r>
    <x v="47"/>
    <x v="107"/>
    <n v="0"/>
    <x v="12"/>
    <x v="1"/>
  </r>
  <r>
    <x v="47"/>
    <x v="108"/>
    <n v="0"/>
    <x v="12"/>
    <x v="1"/>
  </r>
  <r>
    <x v="47"/>
    <x v="109"/>
    <n v="0"/>
    <x v="12"/>
    <x v="1"/>
  </r>
  <r>
    <x v="47"/>
    <x v="110"/>
    <n v="0"/>
    <x v="12"/>
    <x v="1"/>
  </r>
  <r>
    <x v="47"/>
    <x v="111"/>
    <n v="0"/>
    <x v="12"/>
    <x v="1"/>
  </r>
  <r>
    <x v="41"/>
    <x v="107"/>
    <n v="14.285714285714286"/>
    <x v="13"/>
    <x v="1"/>
  </r>
  <r>
    <x v="41"/>
    <x v="108"/>
    <n v="0"/>
    <x v="13"/>
    <x v="1"/>
  </r>
  <r>
    <x v="41"/>
    <x v="109"/>
    <n v="0"/>
    <x v="13"/>
    <x v="1"/>
  </r>
  <r>
    <x v="41"/>
    <x v="110"/>
    <n v="71.428571428571431"/>
    <x v="13"/>
    <x v="1"/>
  </r>
  <r>
    <x v="41"/>
    <x v="111"/>
    <n v="14.285714285714286"/>
    <x v="13"/>
    <x v="1"/>
  </r>
  <r>
    <x v="42"/>
    <x v="107"/>
    <n v="0"/>
    <x v="13"/>
    <x v="1"/>
  </r>
  <r>
    <x v="42"/>
    <x v="108"/>
    <n v="0"/>
    <x v="13"/>
    <x v="1"/>
  </r>
  <r>
    <x v="42"/>
    <x v="109"/>
    <n v="0"/>
    <x v="13"/>
    <x v="1"/>
  </r>
  <r>
    <x v="42"/>
    <x v="110"/>
    <n v="0"/>
    <x v="13"/>
    <x v="1"/>
  </r>
  <r>
    <x v="42"/>
    <x v="111"/>
    <n v="100"/>
    <x v="13"/>
    <x v="1"/>
  </r>
  <r>
    <x v="43"/>
    <x v="107"/>
    <n v="3.8461538461538463"/>
    <x v="13"/>
    <x v="1"/>
  </r>
  <r>
    <x v="43"/>
    <x v="108"/>
    <n v="0"/>
    <x v="13"/>
    <x v="1"/>
  </r>
  <r>
    <x v="43"/>
    <x v="109"/>
    <n v="0"/>
    <x v="13"/>
    <x v="1"/>
  </r>
  <r>
    <x v="43"/>
    <x v="110"/>
    <n v="28.846153846153847"/>
    <x v="13"/>
    <x v="1"/>
  </r>
  <r>
    <x v="43"/>
    <x v="111"/>
    <n v="67.307692307692307"/>
    <x v="13"/>
    <x v="1"/>
  </r>
  <r>
    <x v="44"/>
    <x v="107"/>
    <n v="0"/>
    <x v="13"/>
    <x v="1"/>
  </r>
  <r>
    <x v="44"/>
    <x v="108"/>
    <n v="0"/>
    <x v="13"/>
    <x v="1"/>
  </r>
  <r>
    <x v="44"/>
    <x v="109"/>
    <n v="0"/>
    <x v="13"/>
    <x v="1"/>
  </r>
  <r>
    <x v="44"/>
    <x v="110"/>
    <n v="0"/>
    <x v="13"/>
    <x v="1"/>
  </r>
  <r>
    <x v="44"/>
    <x v="111"/>
    <n v="100"/>
    <x v="13"/>
    <x v="1"/>
  </r>
  <r>
    <x v="45"/>
    <x v="107"/>
    <n v="0"/>
    <x v="13"/>
    <x v="1"/>
  </r>
  <r>
    <x v="45"/>
    <x v="108"/>
    <n v="7.6923076923076925"/>
    <x v="13"/>
    <x v="1"/>
  </r>
  <r>
    <x v="45"/>
    <x v="109"/>
    <n v="7.6923076923076925"/>
    <x v="13"/>
    <x v="1"/>
  </r>
  <r>
    <x v="45"/>
    <x v="110"/>
    <n v="23.076923076923077"/>
    <x v="13"/>
    <x v="1"/>
  </r>
  <r>
    <x v="45"/>
    <x v="111"/>
    <n v="61.53846153846154"/>
    <x v="13"/>
    <x v="1"/>
  </r>
  <r>
    <x v="46"/>
    <x v="107"/>
    <n v="0"/>
    <x v="13"/>
    <x v="1"/>
  </r>
  <r>
    <x v="46"/>
    <x v="108"/>
    <n v="0"/>
    <x v="13"/>
    <x v="1"/>
  </r>
  <r>
    <x v="46"/>
    <x v="109"/>
    <n v="0"/>
    <x v="13"/>
    <x v="1"/>
  </r>
  <r>
    <x v="46"/>
    <x v="110"/>
    <n v="25"/>
    <x v="13"/>
    <x v="1"/>
  </r>
  <r>
    <x v="46"/>
    <x v="111"/>
    <n v="75"/>
    <x v="13"/>
    <x v="1"/>
  </r>
  <r>
    <x v="47"/>
    <x v="107"/>
    <n v="0"/>
    <x v="13"/>
    <x v="1"/>
  </r>
  <r>
    <x v="47"/>
    <x v="108"/>
    <n v="0"/>
    <x v="13"/>
    <x v="1"/>
  </r>
  <r>
    <x v="47"/>
    <x v="109"/>
    <n v="0"/>
    <x v="13"/>
    <x v="1"/>
  </r>
  <r>
    <x v="47"/>
    <x v="110"/>
    <n v="0"/>
    <x v="13"/>
    <x v="1"/>
  </r>
  <r>
    <x v="47"/>
    <x v="111"/>
    <n v="0"/>
    <x v="13"/>
    <x v="1"/>
  </r>
  <r>
    <x v="41"/>
    <x v="107"/>
    <n v="0"/>
    <x v="14"/>
    <x v="1"/>
  </r>
  <r>
    <x v="41"/>
    <x v="108"/>
    <n v="0"/>
    <x v="14"/>
    <x v="1"/>
  </r>
  <r>
    <x v="41"/>
    <x v="109"/>
    <n v="50"/>
    <x v="14"/>
    <x v="1"/>
  </r>
  <r>
    <x v="41"/>
    <x v="110"/>
    <n v="25"/>
    <x v="14"/>
    <x v="1"/>
  </r>
  <r>
    <x v="41"/>
    <x v="111"/>
    <n v="25"/>
    <x v="14"/>
    <x v="1"/>
  </r>
  <r>
    <x v="42"/>
    <x v="107"/>
    <n v="0"/>
    <x v="14"/>
    <x v="1"/>
  </r>
  <r>
    <x v="42"/>
    <x v="108"/>
    <n v="0"/>
    <x v="14"/>
    <x v="1"/>
  </r>
  <r>
    <x v="42"/>
    <x v="109"/>
    <n v="0"/>
    <x v="14"/>
    <x v="1"/>
  </r>
  <r>
    <x v="42"/>
    <x v="110"/>
    <n v="50"/>
    <x v="14"/>
    <x v="1"/>
  </r>
  <r>
    <x v="42"/>
    <x v="111"/>
    <n v="50"/>
    <x v="14"/>
    <x v="1"/>
  </r>
  <r>
    <x v="43"/>
    <x v="107"/>
    <n v="3.4482758620689653"/>
    <x v="14"/>
    <x v="1"/>
  </r>
  <r>
    <x v="43"/>
    <x v="108"/>
    <n v="3.4482758620689653"/>
    <x v="14"/>
    <x v="1"/>
  </r>
  <r>
    <x v="43"/>
    <x v="109"/>
    <n v="13.793103448275861"/>
    <x v="14"/>
    <x v="1"/>
  </r>
  <r>
    <x v="43"/>
    <x v="110"/>
    <n v="27.586206896551722"/>
    <x v="14"/>
    <x v="1"/>
  </r>
  <r>
    <x v="43"/>
    <x v="111"/>
    <n v="51.724137931034484"/>
    <x v="14"/>
    <x v="1"/>
  </r>
  <r>
    <x v="44"/>
    <x v="107"/>
    <n v="0"/>
    <x v="14"/>
    <x v="1"/>
  </r>
  <r>
    <x v="44"/>
    <x v="108"/>
    <n v="0"/>
    <x v="14"/>
    <x v="1"/>
  </r>
  <r>
    <x v="44"/>
    <x v="109"/>
    <n v="0"/>
    <x v="14"/>
    <x v="1"/>
  </r>
  <r>
    <x v="44"/>
    <x v="110"/>
    <n v="25"/>
    <x v="14"/>
    <x v="1"/>
  </r>
  <r>
    <x v="44"/>
    <x v="111"/>
    <n v="75"/>
    <x v="14"/>
    <x v="1"/>
  </r>
  <r>
    <x v="45"/>
    <x v="107"/>
    <n v="0"/>
    <x v="14"/>
    <x v="1"/>
  </r>
  <r>
    <x v="45"/>
    <x v="108"/>
    <n v="0"/>
    <x v="14"/>
    <x v="1"/>
  </r>
  <r>
    <x v="45"/>
    <x v="109"/>
    <n v="0"/>
    <x v="14"/>
    <x v="1"/>
  </r>
  <r>
    <x v="45"/>
    <x v="110"/>
    <n v="33.333333333333336"/>
    <x v="14"/>
    <x v="1"/>
  </r>
  <r>
    <x v="45"/>
    <x v="111"/>
    <n v="66.666666666666671"/>
    <x v="14"/>
    <x v="1"/>
  </r>
  <r>
    <x v="46"/>
    <x v="107"/>
    <n v="0"/>
    <x v="14"/>
    <x v="1"/>
  </r>
  <r>
    <x v="46"/>
    <x v="108"/>
    <n v="0"/>
    <x v="14"/>
    <x v="1"/>
  </r>
  <r>
    <x v="46"/>
    <x v="109"/>
    <n v="0"/>
    <x v="14"/>
    <x v="1"/>
  </r>
  <r>
    <x v="46"/>
    <x v="110"/>
    <n v="0"/>
    <x v="14"/>
    <x v="1"/>
  </r>
  <r>
    <x v="46"/>
    <x v="111"/>
    <n v="100"/>
    <x v="14"/>
    <x v="1"/>
  </r>
  <r>
    <x v="47"/>
    <x v="107"/>
    <n v="0"/>
    <x v="14"/>
    <x v="1"/>
  </r>
  <r>
    <x v="47"/>
    <x v="108"/>
    <n v="0"/>
    <x v="14"/>
    <x v="1"/>
  </r>
  <r>
    <x v="47"/>
    <x v="109"/>
    <n v="0"/>
    <x v="14"/>
    <x v="1"/>
  </r>
  <r>
    <x v="47"/>
    <x v="110"/>
    <n v="0"/>
    <x v="14"/>
    <x v="1"/>
  </r>
  <r>
    <x v="47"/>
    <x v="111"/>
    <n v="0"/>
    <x v="14"/>
    <x v="1"/>
  </r>
  <r>
    <x v="41"/>
    <x v="107"/>
    <n v="30.555555555555557"/>
    <x v="15"/>
    <x v="1"/>
  </r>
  <r>
    <x v="41"/>
    <x v="108"/>
    <n v="8.3333333333333339"/>
    <x v="15"/>
    <x v="1"/>
  </r>
  <r>
    <x v="41"/>
    <x v="109"/>
    <n v="5.5555555555555554"/>
    <x v="15"/>
    <x v="1"/>
  </r>
  <r>
    <x v="41"/>
    <x v="110"/>
    <n v="5.5555555555555554"/>
    <x v="15"/>
    <x v="1"/>
  </r>
  <r>
    <x v="41"/>
    <x v="111"/>
    <n v="50"/>
    <x v="15"/>
    <x v="1"/>
  </r>
  <r>
    <x v="42"/>
    <x v="107"/>
    <n v="13.333333333333334"/>
    <x v="15"/>
    <x v="1"/>
  </r>
  <r>
    <x v="42"/>
    <x v="108"/>
    <n v="13.333333333333334"/>
    <x v="15"/>
    <x v="1"/>
  </r>
  <r>
    <x v="42"/>
    <x v="109"/>
    <n v="33.333333333333336"/>
    <x v="15"/>
    <x v="1"/>
  </r>
  <r>
    <x v="42"/>
    <x v="110"/>
    <n v="26.666666666666668"/>
    <x v="15"/>
    <x v="1"/>
  </r>
  <r>
    <x v="42"/>
    <x v="111"/>
    <n v="13.333333333333334"/>
    <x v="15"/>
    <x v="1"/>
  </r>
  <r>
    <x v="43"/>
    <x v="107"/>
    <n v="26.315789473684209"/>
    <x v="15"/>
    <x v="1"/>
  </r>
  <r>
    <x v="43"/>
    <x v="108"/>
    <n v="3.9473684210526314"/>
    <x v="15"/>
    <x v="1"/>
  </r>
  <r>
    <x v="43"/>
    <x v="109"/>
    <n v="6.5789473684210522"/>
    <x v="15"/>
    <x v="1"/>
  </r>
  <r>
    <x v="43"/>
    <x v="110"/>
    <n v="10.526315789473685"/>
    <x v="15"/>
    <x v="1"/>
  </r>
  <r>
    <x v="43"/>
    <x v="111"/>
    <n v="52.631578947368418"/>
    <x v="15"/>
    <x v="1"/>
  </r>
  <r>
    <x v="44"/>
    <x v="107"/>
    <n v="25"/>
    <x v="15"/>
    <x v="1"/>
  </r>
  <r>
    <x v="44"/>
    <x v="108"/>
    <n v="0"/>
    <x v="15"/>
    <x v="1"/>
  </r>
  <r>
    <x v="44"/>
    <x v="109"/>
    <n v="50"/>
    <x v="15"/>
    <x v="1"/>
  </r>
  <r>
    <x v="44"/>
    <x v="110"/>
    <n v="25"/>
    <x v="15"/>
    <x v="1"/>
  </r>
  <r>
    <x v="44"/>
    <x v="111"/>
    <n v="0"/>
    <x v="15"/>
    <x v="1"/>
  </r>
  <r>
    <x v="45"/>
    <x v="107"/>
    <n v="26.923076923076923"/>
    <x v="15"/>
    <x v="1"/>
  </r>
  <r>
    <x v="45"/>
    <x v="108"/>
    <n v="15.384615384615385"/>
    <x v="15"/>
    <x v="1"/>
  </r>
  <r>
    <x v="45"/>
    <x v="109"/>
    <n v="23.076923076923077"/>
    <x v="15"/>
    <x v="1"/>
  </r>
  <r>
    <x v="45"/>
    <x v="110"/>
    <n v="3.8461538461538463"/>
    <x v="15"/>
    <x v="1"/>
  </r>
  <r>
    <x v="45"/>
    <x v="111"/>
    <n v="30.76923076923077"/>
    <x v="15"/>
    <x v="1"/>
  </r>
  <r>
    <x v="46"/>
    <x v="107"/>
    <n v="22.222222222222221"/>
    <x v="15"/>
    <x v="1"/>
  </r>
  <r>
    <x v="46"/>
    <x v="108"/>
    <n v="22.222222222222221"/>
    <x v="15"/>
    <x v="1"/>
  </r>
  <r>
    <x v="46"/>
    <x v="109"/>
    <n v="11.111111111111111"/>
    <x v="15"/>
    <x v="1"/>
  </r>
  <r>
    <x v="46"/>
    <x v="110"/>
    <n v="33.333333333333336"/>
    <x v="15"/>
    <x v="1"/>
  </r>
  <r>
    <x v="46"/>
    <x v="111"/>
    <n v="11.111111111111111"/>
    <x v="15"/>
    <x v="1"/>
  </r>
  <r>
    <x v="47"/>
    <x v="107"/>
    <n v="0"/>
    <x v="15"/>
    <x v="1"/>
  </r>
  <r>
    <x v="47"/>
    <x v="108"/>
    <n v="0"/>
    <x v="15"/>
    <x v="1"/>
  </r>
  <r>
    <x v="47"/>
    <x v="109"/>
    <n v="0"/>
    <x v="15"/>
    <x v="1"/>
  </r>
  <r>
    <x v="47"/>
    <x v="110"/>
    <n v="0"/>
    <x v="15"/>
    <x v="1"/>
  </r>
  <r>
    <x v="47"/>
    <x v="111"/>
    <n v="0"/>
    <x v="15"/>
    <x v="1"/>
  </r>
  <r>
    <x v="41"/>
    <x v="107"/>
    <n v="0"/>
    <x v="16"/>
    <x v="1"/>
  </r>
  <r>
    <x v="41"/>
    <x v="108"/>
    <n v="11.538461538461538"/>
    <x v="16"/>
    <x v="1"/>
  </r>
  <r>
    <x v="41"/>
    <x v="109"/>
    <n v="7.6923076923076925"/>
    <x v="16"/>
    <x v="1"/>
  </r>
  <r>
    <x v="41"/>
    <x v="110"/>
    <n v="30.76923076923077"/>
    <x v="16"/>
    <x v="1"/>
  </r>
  <r>
    <x v="41"/>
    <x v="111"/>
    <n v="50"/>
    <x v="16"/>
    <x v="1"/>
  </r>
  <r>
    <x v="42"/>
    <x v="107"/>
    <n v="0"/>
    <x v="16"/>
    <x v="1"/>
  </r>
  <r>
    <x v="42"/>
    <x v="108"/>
    <n v="8.3333333333333339"/>
    <x v="16"/>
    <x v="1"/>
  </r>
  <r>
    <x v="42"/>
    <x v="109"/>
    <n v="16.666666666666668"/>
    <x v="16"/>
    <x v="1"/>
  </r>
  <r>
    <x v="42"/>
    <x v="110"/>
    <n v="50"/>
    <x v="16"/>
    <x v="1"/>
  </r>
  <r>
    <x v="42"/>
    <x v="111"/>
    <n v="25"/>
    <x v="16"/>
    <x v="1"/>
  </r>
  <r>
    <x v="43"/>
    <x v="107"/>
    <n v="1.1627906976744187"/>
    <x v="16"/>
    <x v="1"/>
  </r>
  <r>
    <x v="43"/>
    <x v="108"/>
    <n v="1.1627906976744187"/>
    <x v="16"/>
    <x v="1"/>
  </r>
  <r>
    <x v="43"/>
    <x v="109"/>
    <n v="5.8139534883720927"/>
    <x v="16"/>
    <x v="1"/>
  </r>
  <r>
    <x v="43"/>
    <x v="110"/>
    <n v="26.744186046511629"/>
    <x v="16"/>
    <x v="1"/>
  </r>
  <r>
    <x v="43"/>
    <x v="111"/>
    <n v="65.116279069767444"/>
    <x v="16"/>
    <x v="1"/>
  </r>
  <r>
    <x v="44"/>
    <x v="107"/>
    <n v="20"/>
    <x v="16"/>
    <x v="1"/>
  </r>
  <r>
    <x v="44"/>
    <x v="108"/>
    <n v="0"/>
    <x v="16"/>
    <x v="1"/>
  </r>
  <r>
    <x v="44"/>
    <x v="109"/>
    <n v="0"/>
    <x v="16"/>
    <x v="1"/>
  </r>
  <r>
    <x v="44"/>
    <x v="110"/>
    <n v="0"/>
    <x v="16"/>
    <x v="1"/>
  </r>
  <r>
    <x v="44"/>
    <x v="111"/>
    <n v="80"/>
    <x v="16"/>
    <x v="1"/>
  </r>
  <r>
    <x v="45"/>
    <x v="107"/>
    <n v="0"/>
    <x v="16"/>
    <x v="1"/>
  </r>
  <r>
    <x v="45"/>
    <x v="108"/>
    <n v="0"/>
    <x v="16"/>
    <x v="1"/>
  </r>
  <r>
    <x v="45"/>
    <x v="109"/>
    <n v="9.375"/>
    <x v="16"/>
    <x v="1"/>
  </r>
  <r>
    <x v="45"/>
    <x v="110"/>
    <n v="31.25"/>
    <x v="16"/>
    <x v="1"/>
  </r>
  <r>
    <x v="45"/>
    <x v="111"/>
    <n v="59.375"/>
    <x v="16"/>
    <x v="1"/>
  </r>
  <r>
    <x v="46"/>
    <x v="107"/>
    <n v="0"/>
    <x v="16"/>
    <x v="1"/>
  </r>
  <r>
    <x v="46"/>
    <x v="108"/>
    <n v="4"/>
    <x v="16"/>
    <x v="1"/>
  </r>
  <r>
    <x v="46"/>
    <x v="109"/>
    <n v="16"/>
    <x v="16"/>
    <x v="1"/>
  </r>
  <r>
    <x v="46"/>
    <x v="110"/>
    <n v="28"/>
    <x v="16"/>
    <x v="1"/>
  </r>
  <r>
    <x v="46"/>
    <x v="111"/>
    <n v="52"/>
    <x v="16"/>
    <x v="1"/>
  </r>
  <r>
    <x v="47"/>
    <x v="107"/>
    <n v="0"/>
    <x v="16"/>
    <x v="1"/>
  </r>
  <r>
    <x v="47"/>
    <x v="108"/>
    <n v="0"/>
    <x v="16"/>
    <x v="1"/>
  </r>
  <r>
    <x v="47"/>
    <x v="109"/>
    <n v="0"/>
    <x v="16"/>
    <x v="1"/>
  </r>
  <r>
    <x v="47"/>
    <x v="110"/>
    <n v="0"/>
    <x v="16"/>
    <x v="1"/>
  </r>
  <r>
    <x v="47"/>
    <x v="111"/>
    <n v="0"/>
    <x v="16"/>
    <x v="1"/>
  </r>
  <r>
    <x v="48"/>
    <x v="112"/>
    <n v="7.6868686868686869"/>
    <x v="0"/>
    <x v="0"/>
  </r>
  <r>
    <x v="48"/>
    <x v="113"/>
    <n v="7.833734939759033"/>
    <x v="0"/>
    <x v="0"/>
  </r>
  <r>
    <x v="48"/>
    <x v="114"/>
    <n v="7.7654320987654328"/>
    <x v="0"/>
    <x v="0"/>
  </r>
  <r>
    <x v="48"/>
    <x v="115"/>
    <n v="7.9659574468085061"/>
    <x v="0"/>
    <x v="0"/>
  </r>
  <r>
    <x v="48"/>
    <x v="116"/>
    <n v="8.1895368782161206"/>
    <x v="0"/>
    <x v="0"/>
  </r>
  <r>
    <x v="48"/>
    <x v="117"/>
    <n v="7.9820000000000064"/>
    <x v="0"/>
    <x v="0"/>
  </r>
  <r>
    <x v="48"/>
    <x v="118"/>
    <n v="7.9508196721311544"/>
    <x v="0"/>
    <x v="0"/>
  </r>
  <r>
    <x v="48"/>
    <x v="119"/>
    <n v="7.5265957446808542"/>
    <x v="0"/>
    <x v="0"/>
  </r>
  <r>
    <x v="48"/>
    <x v="120"/>
    <n v="8.2988384371699624"/>
    <x v="0"/>
    <x v="0"/>
  </r>
  <r>
    <x v="48"/>
    <x v="121"/>
    <n v="8.3076923076923084"/>
    <x v="0"/>
    <x v="0"/>
  </r>
  <r>
    <x v="48"/>
    <x v="122"/>
    <n v="7.9675090252707532"/>
    <x v="0"/>
    <x v="0"/>
  </r>
  <r>
    <x v="48"/>
    <x v="123"/>
    <n v="8.0555555555555589"/>
    <x v="0"/>
    <x v="0"/>
  </r>
  <r>
    <x v="48"/>
    <x v="124"/>
    <n v="6.0465116279069804"/>
    <x v="0"/>
    <x v="0"/>
  </r>
  <r>
    <x v="48"/>
    <x v="112"/>
    <n v="7.6666666666666661"/>
    <x v="1"/>
    <x v="0"/>
  </r>
  <r>
    <x v="48"/>
    <x v="113"/>
    <n v="7.5613382899628281"/>
    <x v="1"/>
    <x v="0"/>
  </r>
  <r>
    <x v="48"/>
    <x v="114"/>
    <n v="7.8571428571428559"/>
    <x v="1"/>
    <x v="0"/>
  </r>
  <r>
    <x v="48"/>
    <x v="115"/>
    <n v="8.25"/>
    <x v="1"/>
    <x v="0"/>
  </r>
  <r>
    <x v="48"/>
    <x v="116"/>
    <n v="8.0219780219780237"/>
    <x v="1"/>
    <x v="0"/>
  </r>
  <r>
    <x v="48"/>
    <x v="117"/>
    <n v="8.207253886010367"/>
    <x v="1"/>
    <x v="0"/>
  </r>
  <r>
    <x v="48"/>
    <x v="118"/>
    <n v="7.6524064171123012"/>
    <x v="1"/>
    <x v="0"/>
  </r>
  <r>
    <x v="48"/>
    <x v="119"/>
    <n v="7.9761904761904798"/>
    <x v="1"/>
    <x v="0"/>
  </r>
  <r>
    <x v="48"/>
    <x v="120"/>
    <n v="8.3688430698740035"/>
    <x v="1"/>
    <x v="0"/>
  </r>
  <r>
    <x v="48"/>
    <x v="121"/>
    <n v="8.1764705882352935"/>
    <x v="1"/>
    <x v="0"/>
  </r>
  <r>
    <x v="48"/>
    <x v="122"/>
    <n v="8.0343137254901897"/>
    <x v="1"/>
    <x v="0"/>
  </r>
  <r>
    <x v="48"/>
    <x v="123"/>
    <n v="8.0186335403726687"/>
    <x v="1"/>
    <x v="0"/>
  </r>
  <r>
    <x v="48"/>
    <x v="124"/>
    <n v="5.9882352941176453"/>
    <x v="1"/>
    <x v="0"/>
  </r>
  <r>
    <x v="48"/>
    <x v="112"/>
    <n v="7.3645833333333339"/>
    <x v="2"/>
    <x v="0"/>
  </r>
  <r>
    <x v="48"/>
    <x v="113"/>
    <n v="7.732590529247906"/>
    <x v="2"/>
    <x v="0"/>
  </r>
  <r>
    <x v="48"/>
    <x v="114"/>
    <n v="8.1578947368421044"/>
    <x v="2"/>
    <x v="0"/>
  </r>
  <r>
    <x v="48"/>
    <x v="115"/>
    <n v="7.5362318840579725"/>
    <x v="2"/>
    <x v="0"/>
  </r>
  <r>
    <x v="48"/>
    <x v="116"/>
    <n v="8.0504201680672285"/>
    <x v="2"/>
    <x v="0"/>
  </r>
  <r>
    <x v="48"/>
    <x v="117"/>
    <n v="7.9016393442622945"/>
    <x v="2"/>
    <x v="0"/>
  </r>
  <r>
    <x v="48"/>
    <x v="118"/>
    <n v="8.1538461538461551"/>
    <x v="2"/>
    <x v="0"/>
  </r>
  <r>
    <x v="48"/>
    <x v="119"/>
    <n v="6.931034482758621"/>
    <x v="2"/>
    <x v="0"/>
  </r>
  <r>
    <x v="48"/>
    <x v="120"/>
    <n v="7.8815028901734117"/>
    <x v="2"/>
    <x v="0"/>
  </r>
  <r>
    <x v="48"/>
    <x v="121"/>
    <n v="8.1"/>
    <x v="2"/>
    <x v="0"/>
  </r>
  <r>
    <x v="48"/>
    <x v="122"/>
    <n v="7.1304347826086945"/>
    <x v="2"/>
    <x v="0"/>
  </r>
  <r>
    <x v="48"/>
    <x v="123"/>
    <n v="7.8695652173913038"/>
    <x v="2"/>
    <x v="0"/>
  </r>
  <r>
    <x v="48"/>
    <x v="124"/>
    <n v="5.6764705882352944"/>
    <x v="2"/>
    <x v="0"/>
  </r>
  <r>
    <x v="48"/>
    <x v="112"/>
    <n v="8.5652173913043494"/>
    <x v="3"/>
    <x v="0"/>
  </r>
  <r>
    <x v="48"/>
    <x v="113"/>
    <n v="8"/>
    <x v="3"/>
    <x v="0"/>
  </r>
  <r>
    <x v="48"/>
    <x v="114"/>
    <n v="7.3636363636363633"/>
    <x v="3"/>
    <x v="0"/>
  </r>
  <r>
    <x v="48"/>
    <x v="115"/>
    <n v="8.5882352941176467"/>
    <x v="3"/>
    <x v="0"/>
  </r>
  <r>
    <x v="48"/>
    <x v="116"/>
    <n v="8.1612090680100717"/>
    <x v="3"/>
    <x v="0"/>
  </r>
  <r>
    <x v="48"/>
    <x v="117"/>
    <n v="8.0892857142857135"/>
    <x v="3"/>
    <x v="0"/>
  </r>
  <r>
    <x v="48"/>
    <x v="118"/>
    <n v="7.6202531645569618"/>
    <x v="3"/>
    <x v="0"/>
  </r>
  <r>
    <x v="48"/>
    <x v="119"/>
    <n v="7.4117647058823533"/>
    <x v="3"/>
    <x v="0"/>
  </r>
  <r>
    <x v="48"/>
    <x v="120"/>
    <n v="8.4825046040515613"/>
    <x v="3"/>
    <x v="0"/>
  </r>
  <r>
    <x v="48"/>
    <x v="121"/>
    <n v="7.8125"/>
    <x v="3"/>
    <x v="0"/>
  </r>
  <r>
    <x v="48"/>
    <x v="122"/>
    <n v="8.03125"/>
    <x v="3"/>
    <x v="0"/>
  </r>
  <r>
    <x v="48"/>
    <x v="123"/>
    <n v="8"/>
    <x v="3"/>
    <x v="0"/>
  </r>
  <r>
    <x v="48"/>
    <x v="124"/>
    <n v="6.2142857142857135"/>
    <x v="3"/>
    <x v="0"/>
  </r>
  <r>
    <x v="48"/>
    <x v="112"/>
    <n v="7.5"/>
    <x v="4"/>
    <x v="0"/>
  </r>
  <r>
    <x v="48"/>
    <x v="113"/>
    <n v="7.8461538461538449"/>
    <x v="4"/>
    <x v="0"/>
  </r>
  <r>
    <x v="48"/>
    <x v="114"/>
    <n v="8.5"/>
    <x v="4"/>
    <x v="0"/>
  </r>
  <r>
    <x v="48"/>
    <x v="115"/>
    <n v="6.7272727272727275"/>
    <x v="4"/>
    <x v="0"/>
  </r>
  <r>
    <x v="48"/>
    <x v="116"/>
    <n v="7.8768115942028984"/>
    <x v="4"/>
    <x v="0"/>
  </r>
  <r>
    <x v="48"/>
    <x v="117"/>
    <n v="6.9696969696969688"/>
    <x v="4"/>
    <x v="0"/>
  </r>
  <r>
    <x v="48"/>
    <x v="118"/>
    <n v="8.4571428571428555"/>
    <x v="4"/>
    <x v="0"/>
  </r>
  <r>
    <x v="48"/>
    <x v="119"/>
    <n v="7.666666666666667"/>
    <x v="4"/>
    <x v="0"/>
  </r>
  <r>
    <x v="48"/>
    <x v="120"/>
    <n v="8.3882978723404253"/>
    <x v="4"/>
    <x v="0"/>
  </r>
  <r>
    <x v="48"/>
    <x v="121"/>
    <n v="9.125"/>
    <x v="4"/>
    <x v="0"/>
  </r>
  <r>
    <x v="48"/>
    <x v="122"/>
    <n v="8.375"/>
    <x v="4"/>
    <x v="0"/>
  </r>
  <r>
    <x v="48"/>
    <x v="123"/>
    <n v="7.6"/>
    <x v="4"/>
    <x v="0"/>
  </r>
  <r>
    <x v="48"/>
    <x v="124"/>
    <n v="5.8"/>
    <x v="4"/>
    <x v="0"/>
  </r>
  <r>
    <x v="48"/>
    <x v="112"/>
    <n v="7.25"/>
    <x v="5"/>
    <x v="0"/>
  </r>
  <r>
    <x v="48"/>
    <x v="113"/>
    <n v="8.4375"/>
    <x v="5"/>
    <x v="0"/>
  </r>
  <r>
    <x v="48"/>
    <x v="114"/>
    <m/>
    <x v="5"/>
    <x v="0"/>
  </r>
  <r>
    <x v="48"/>
    <x v="115"/>
    <m/>
    <x v="5"/>
    <x v="0"/>
  </r>
  <r>
    <x v="48"/>
    <x v="116"/>
    <n v="8.2142857142857153"/>
    <x v="5"/>
    <x v="0"/>
  </r>
  <r>
    <x v="48"/>
    <x v="117"/>
    <n v="7.4444444444444446"/>
    <x v="5"/>
    <x v="0"/>
  </r>
  <r>
    <x v="48"/>
    <x v="118"/>
    <n v="8.8181818181818183"/>
    <x v="5"/>
    <x v="0"/>
  </r>
  <r>
    <x v="48"/>
    <x v="119"/>
    <n v="8"/>
    <x v="5"/>
    <x v="0"/>
  </r>
  <r>
    <x v="48"/>
    <x v="120"/>
    <n v="8.7799999999999994"/>
    <x v="5"/>
    <x v="0"/>
  </r>
  <r>
    <x v="48"/>
    <x v="121"/>
    <n v="9.5"/>
    <x v="5"/>
    <x v="0"/>
  </r>
  <r>
    <x v="48"/>
    <x v="122"/>
    <n v="9"/>
    <x v="5"/>
    <x v="0"/>
  </r>
  <r>
    <x v="48"/>
    <x v="123"/>
    <n v="7.75"/>
    <x v="5"/>
    <x v="0"/>
  </r>
  <r>
    <x v="48"/>
    <x v="124"/>
    <n v="10"/>
    <x v="5"/>
    <x v="0"/>
  </r>
  <r>
    <x v="48"/>
    <x v="112"/>
    <n v="8.5"/>
    <x v="6"/>
    <x v="0"/>
  </r>
  <r>
    <x v="48"/>
    <x v="113"/>
    <n v="7.8888888888888884"/>
    <x v="6"/>
    <x v="0"/>
  </r>
  <r>
    <x v="48"/>
    <x v="114"/>
    <m/>
    <x v="6"/>
    <x v="0"/>
  </r>
  <r>
    <x v="48"/>
    <x v="115"/>
    <n v="6"/>
    <x v="6"/>
    <x v="0"/>
  </r>
  <r>
    <x v="48"/>
    <x v="116"/>
    <n v="7.6216216216216219"/>
    <x v="6"/>
    <x v="0"/>
  </r>
  <r>
    <x v="48"/>
    <x v="117"/>
    <n v="7.166666666666667"/>
    <x v="6"/>
    <x v="0"/>
  </r>
  <r>
    <x v="49"/>
    <x v="4"/>
    <n v="5.5579868708971549"/>
    <x v="1"/>
    <x v="1"/>
  </r>
  <r>
    <x v="50"/>
    <x v="125"/>
    <n v="56.159579131959667"/>
    <x v="1"/>
    <x v="1"/>
  </r>
  <r>
    <x v="50"/>
    <x v="126"/>
    <n v="38.272687417799212"/>
    <x v="1"/>
    <x v="1"/>
  </r>
  <r>
    <x v="50"/>
    <x v="4"/>
    <n v="5.5677334502411222"/>
    <x v="1"/>
    <x v="1"/>
  </r>
  <r>
    <x v="51"/>
    <x v="125"/>
    <n v="43.675417661097853"/>
    <x v="1"/>
    <x v="1"/>
  </r>
  <r>
    <x v="51"/>
    <x v="126"/>
    <n v="49.164677804295941"/>
    <x v="1"/>
    <x v="1"/>
  </r>
  <r>
    <x v="51"/>
    <x v="4"/>
    <n v="7.1599045346062056"/>
    <x v="1"/>
    <x v="1"/>
  </r>
  <r>
    <x v="52"/>
    <x v="125"/>
    <n v="51.601579640193066"/>
    <x v="1"/>
    <x v="1"/>
  </r>
  <r>
    <x v="52"/>
    <x v="126"/>
    <n v="42.8258007898201"/>
    <x v="1"/>
    <x v="1"/>
  </r>
  <r>
    <x v="52"/>
    <x v="4"/>
    <n v="5.5726195699868359"/>
    <x v="1"/>
    <x v="1"/>
  </r>
  <r>
    <x v="53"/>
    <x v="125"/>
    <n v="54.581673306772906"/>
    <x v="1"/>
    <x v="1"/>
  </r>
  <r>
    <x v="53"/>
    <x v="126"/>
    <n v="39.796370075254536"/>
    <x v="1"/>
    <x v="1"/>
  </r>
  <r>
    <x v="53"/>
    <x v="4"/>
    <n v="5.621956617972554"/>
    <x v="1"/>
    <x v="1"/>
  </r>
  <r>
    <x v="54"/>
    <x v="125"/>
    <n v="78.477690288713916"/>
    <x v="1"/>
    <x v="1"/>
  </r>
  <r>
    <x v="54"/>
    <x v="126"/>
    <n v="15.966754155730534"/>
    <x v="1"/>
    <x v="1"/>
  </r>
  <r>
    <x v="54"/>
    <x v="4"/>
    <n v="5.5555555555555554"/>
    <x v="1"/>
    <x v="1"/>
  </r>
  <r>
    <x v="55"/>
    <x v="125"/>
    <n v="87.357830271216102"/>
    <x v="1"/>
    <x v="1"/>
  </r>
  <r>
    <x v="55"/>
    <x v="126"/>
    <n v="7.0866141732283463"/>
    <x v="1"/>
    <x v="1"/>
  </r>
  <r>
    <x v="55"/>
    <x v="4"/>
    <n v="5.5555555555555554"/>
    <x v="1"/>
    <x v="1"/>
  </r>
  <r>
    <x v="56"/>
    <x v="125"/>
    <n v="73.916100304663701"/>
    <x v="2"/>
    <x v="1"/>
  </r>
  <r>
    <x v="56"/>
    <x v="126"/>
    <n v="10.80384344973049"/>
    <x v="2"/>
    <x v="1"/>
  </r>
  <r>
    <x v="56"/>
    <x v="4"/>
    <n v="15.280056245605811"/>
    <x v="2"/>
    <x v="1"/>
  </r>
  <r>
    <x v="57"/>
    <x v="125"/>
    <n v="82.958801498127343"/>
    <x v="2"/>
    <x v="1"/>
  </r>
  <r>
    <x v="57"/>
    <x v="126"/>
    <n v="1.7790262172284643"/>
    <x v="2"/>
    <x v="1"/>
  </r>
  <r>
    <x v="57"/>
    <x v="4"/>
    <n v="15.262172284644194"/>
    <x v="2"/>
    <x v="1"/>
  </r>
  <r>
    <x v="58"/>
    <x v="125"/>
    <n v="81.03407755581668"/>
    <x v="2"/>
    <x v="1"/>
  </r>
  <r>
    <x v="58"/>
    <x v="126"/>
    <n v="3.6427732079905994"/>
    <x v="2"/>
    <x v="1"/>
  </r>
  <r>
    <x v="58"/>
    <x v="4"/>
    <n v="15.323149236192714"/>
    <x v="2"/>
    <x v="1"/>
  </r>
  <r>
    <x v="59"/>
    <x v="125"/>
    <n v="82.482435597189692"/>
    <x v="2"/>
    <x v="1"/>
  </r>
  <r>
    <x v="59"/>
    <x v="126"/>
    <n v="2.2482435597189694"/>
    <x v="2"/>
    <x v="1"/>
  </r>
  <r>
    <x v="59"/>
    <x v="4"/>
    <n v="15.269320843091334"/>
    <x v="2"/>
    <x v="1"/>
  </r>
  <r>
    <x v="60"/>
    <x v="125"/>
    <n v="83.614232209737821"/>
    <x v="2"/>
    <x v="1"/>
  </r>
  <r>
    <x v="60"/>
    <x v="126"/>
    <n v="1.1235955056179776"/>
    <x v="2"/>
    <x v="1"/>
  </r>
  <r>
    <x v="60"/>
    <x v="4"/>
    <n v="15.262172284644194"/>
    <x v="2"/>
    <x v="1"/>
  </r>
  <r>
    <x v="49"/>
    <x v="125"/>
    <n v="69.662921348314612"/>
    <x v="2"/>
    <x v="1"/>
  </r>
  <r>
    <x v="49"/>
    <x v="126"/>
    <n v="15.074906367041198"/>
    <x v="2"/>
    <x v="1"/>
  </r>
  <r>
    <x v="49"/>
    <x v="4"/>
    <n v="15.262172284644194"/>
    <x v="2"/>
    <x v="1"/>
  </r>
  <r>
    <x v="50"/>
    <x v="125"/>
    <n v="82.162921348314612"/>
    <x v="2"/>
    <x v="1"/>
  </r>
  <r>
    <x v="50"/>
    <x v="126"/>
    <n v="2.5749063670411987"/>
    <x v="2"/>
    <x v="1"/>
  </r>
  <r>
    <x v="50"/>
    <x v="4"/>
    <n v="15.262172284644194"/>
    <x v="2"/>
    <x v="1"/>
  </r>
  <r>
    <x v="51"/>
    <x v="125"/>
    <n v="72.588582677165348"/>
    <x v="2"/>
    <x v="1"/>
  </r>
  <r>
    <x v="51"/>
    <x v="126"/>
    <n v="11.786417322834646"/>
    <x v="2"/>
    <x v="1"/>
  </r>
  <r>
    <x v="51"/>
    <x v="4"/>
    <n v="15.625"/>
    <x v="2"/>
    <x v="1"/>
  </r>
  <r>
    <x v="52"/>
    <x v="125"/>
    <n v="79.85476692433825"/>
    <x v="2"/>
    <x v="1"/>
  </r>
  <r>
    <x v="52"/>
    <x v="126"/>
    <n v="4.872335441555399"/>
    <x v="2"/>
    <x v="1"/>
  </r>
  <r>
    <x v="52"/>
    <x v="4"/>
    <n v="15.272897634106348"/>
    <x v="2"/>
    <x v="1"/>
  </r>
  <r>
    <x v="53"/>
    <x v="125"/>
    <n v="75.744680851063833"/>
    <x v="2"/>
    <x v="1"/>
  </r>
  <r>
    <x v="53"/>
    <x v="126"/>
    <n v="8.9612015018773459"/>
    <x v="2"/>
    <x v="1"/>
  </r>
  <r>
    <x v="53"/>
    <x v="4"/>
    <n v="15.294117647058824"/>
    <x v="2"/>
    <x v="1"/>
  </r>
  <r>
    <x v="54"/>
    <x v="125"/>
    <n v="80.688202247191015"/>
    <x v="2"/>
    <x v="1"/>
  </r>
  <r>
    <x v="54"/>
    <x v="126"/>
    <n v="4.0496254681647939"/>
    <x v="2"/>
    <x v="1"/>
  </r>
  <r>
    <x v="54"/>
    <x v="4"/>
    <n v="15.262172284644194"/>
    <x v="2"/>
    <x v="1"/>
  </r>
  <r>
    <x v="55"/>
    <x v="125"/>
    <n v="83.754681647940075"/>
    <x v="2"/>
    <x v="1"/>
  </r>
  <r>
    <x v="55"/>
    <x v="126"/>
    <n v="0.9831460674157303"/>
    <x v="2"/>
    <x v="1"/>
  </r>
  <r>
    <x v="55"/>
    <x v="4"/>
    <n v="15.262172284644194"/>
    <x v="2"/>
    <x v="1"/>
  </r>
  <r>
    <x v="56"/>
    <x v="125"/>
    <n v="52.46105919003115"/>
    <x v="3"/>
    <x v="1"/>
  </r>
  <r>
    <x v="56"/>
    <x v="126"/>
    <n v="40.498442367601243"/>
    <x v="3"/>
    <x v="1"/>
  </r>
  <r>
    <x v="56"/>
    <x v="4"/>
    <n v="7.0404984423676016"/>
    <x v="3"/>
    <x v="1"/>
  </r>
  <r>
    <x v="57"/>
    <x v="125"/>
    <n v="77.385377942998758"/>
    <x v="3"/>
    <x v="1"/>
  </r>
  <r>
    <x v="57"/>
    <x v="126"/>
    <n v="15.613382899628252"/>
    <x v="3"/>
    <x v="1"/>
  </r>
  <r>
    <x v="57"/>
    <x v="4"/>
    <n v="7.0012391573729866"/>
    <x v="3"/>
    <x v="1"/>
  </r>
  <r>
    <x v="58"/>
    <x v="125"/>
    <n v="81.727781230578003"/>
    <x v="3"/>
    <x v="1"/>
  </r>
  <r>
    <x v="58"/>
    <x v="126"/>
    <n v="11.311373523927905"/>
    <x v="3"/>
    <x v="1"/>
  </r>
  <r>
    <x v="58"/>
    <x v="4"/>
    <n v="6.9608452454940961"/>
    <x v="3"/>
    <x v="1"/>
  </r>
  <r>
    <x v="59"/>
    <x v="125"/>
    <n v="70.887647423960274"/>
    <x v="3"/>
    <x v="1"/>
  </r>
  <r>
    <x v="59"/>
    <x v="126"/>
    <n v="22.098075729360644"/>
    <x v="3"/>
    <x v="1"/>
  </r>
  <r>
    <x v="59"/>
    <x v="4"/>
    <n v="7.0142768466790812"/>
    <x v="3"/>
    <x v="1"/>
  </r>
  <r>
    <x v="60"/>
    <x v="125"/>
    <n v="75.945443273403598"/>
    <x v="3"/>
    <x v="1"/>
  </r>
  <r>
    <x v="60"/>
    <x v="126"/>
    <n v="17.048977061376316"/>
    <x v="3"/>
    <x v="1"/>
  </r>
  <r>
    <x v="60"/>
    <x v="4"/>
    <n v="7.005579665220087"/>
    <x v="3"/>
    <x v="1"/>
  </r>
  <r>
    <x v="49"/>
    <x v="125"/>
    <n v="36.143831370117795"/>
    <x v="3"/>
    <x v="1"/>
  </r>
  <r>
    <x v="49"/>
    <x v="126"/>
    <n v="56.850588964662123"/>
    <x v="3"/>
    <x v="1"/>
  </r>
  <r>
    <x v="49"/>
    <x v="4"/>
    <n v="7.005579665220087"/>
    <x v="3"/>
    <x v="1"/>
  </r>
  <r>
    <x v="50"/>
    <x v="125"/>
    <n v="69.540942928039698"/>
    <x v="3"/>
    <x v="1"/>
  </r>
  <r>
    <x v="48"/>
    <x v="118"/>
    <n v="9.75"/>
    <x v="6"/>
    <x v="0"/>
  </r>
  <r>
    <x v="48"/>
    <x v="119"/>
    <n v="8"/>
    <x v="6"/>
    <x v="0"/>
  </r>
  <r>
    <x v="48"/>
    <x v="120"/>
    <n v="7.8529411764705896"/>
    <x v="6"/>
    <x v="0"/>
  </r>
  <r>
    <x v="48"/>
    <x v="121"/>
    <n v="10"/>
    <x v="6"/>
    <x v="0"/>
  </r>
  <r>
    <x v="48"/>
    <x v="122"/>
    <n v="8"/>
    <x v="6"/>
    <x v="0"/>
  </r>
  <r>
    <x v="48"/>
    <x v="123"/>
    <n v="7.6"/>
    <x v="6"/>
    <x v="0"/>
  </r>
  <r>
    <x v="48"/>
    <x v="124"/>
    <m/>
    <x v="6"/>
    <x v="0"/>
  </r>
  <r>
    <x v="48"/>
    <x v="112"/>
    <n v="7"/>
    <x v="7"/>
    <x v="0"/>
  </r>
  <r>
    <x v="48"/>
    <x v="113"/>
    <n v="7.1875"/>
    <x v="7"/>
    <x v="0"/>
  </r>
  <r>
    <x v="48"/>
    <x v="114"/>
    <m/>
    <x v="7"/>
    <x v="0"/>
  </r>
  <r>
    <x v="48"/>
    <x v="115"/>
    <n v="7.5"/>
    <x v="7"/>
    <x v="0"/>
  </r>
  <r>
    <x v="48"/>
    <x v="116"/>
    <n v="7.28125"/>
    <x v="7"/>
    <x v="0"/>
  </r>
  <r>
    <x v="48"/>
    <x v="117"/>
    <n v="7.1818181818181825"/>
    <x v="7"/>
    <x v="0"/>
  </r>
  <r>
    <x v="48"/>
    <x v="118"/>
    <n v="9"/>
    <x v="7"/>
    <x v="0"/>
  </r>
  <r>
    <x v="48"/>
    <x v="119"/>
    <n v="3"/>
    <x v="7"/>
    <x v="0"/>
  </r>
  <r>
    <x v="48"/>
    <x v="120"/>
    <n v="8.1509433962264186"/>
    <x v="7"/>
    <x v="0"/>
  </r>
  <r>
    <x v="48"/>
    <x v="121"/>
    <n v="8.8000000000000007"/>
    <x v="7"/>
    <x v="0"/>
  </r>
  <r>
    <x v="48"/>
    <x v="122"/>
    <n v="9.1428571428571423"/>
    <x v="7"/>
    <x v="0"/>
  </r>
  <r>
    <x v="48"/>
    <x v="123"/>
    <n v="7.8461538461538458"/>
    <x v="7"/>
    <x v="0"/>
  </r>
  <r>
    <x v="48"/>
    <x v="124"/>
    <n v="3.5"/>
    <x v="7"/>
    <x v="0"/>
  </r>
  <r>
    <x v="48"/>
    <x v="112"/>
    <n v="7.333333333333333"/>
    <x v="8"/>
    <x v="0"/>
  </r>
  <r>
    <x v="48"/>
    <x v="113"/>
    <n v="7.875"/>
    <x v="8"/>
    <x v="0"/>
  </r>
  <r>
    <x v="48"/>
    <x v="114"/>
    <n v="8.5"/>
    <x v="8"/>
    <x v="0"/>
  </r>
  <r>
    <x v="48"/>
    <x v="115"/>
    <n v="7"/>
    <x v="8"/>
    <x v="0"/>
  </r>
  <r>
    <x v="48"/>
    <x v="116"/>
    <n v="8.4074074074074066"/>
    <x v="8"/>
    <x v="0"/>
  </r>
  <r>
    <x v="48"/>
    <x v="117"/>
    <n v="5.8571428571428568"/>
    <x v="8"/>
    <x v="0"/>
  </r>
  <r>
    <x v="48"/>
    <x v="118"/>
    <n v="7.4615384615384617"/>
    <x v="8"/>
    <x v="0"/>
  </r>
  <r>
    <x v="48"/>
    <x v="119"/>
    <n v="7.9090909090909083"/>
    <x v="8"/>
    <x v="0"/>
  </r>
  <r>
    <x v="48"/>
    <x v="120"/>
    <n v="8.6078431372548962"/>
    <x v="8"/>
    <x v="0"/>
  </r>
  <r>
    <x v="48"/>
    <x v="121"/>
    <m/>
    <x v="8"/>
    <x v="0"/>
  </r>
  <r>
    <x v="48"/>
    <x v="122"/>
    <n v="6.7142857142857135"/>
    <x v="8"/>
    <x v="0"/>
  </r>
  <r>
    <x v="48"/>
    <x v="123"/>
    <n v="7.1"/>
    <x v="8"/>
    <x v="0"/>
  </r>
  <r>
    <x v="48"/>
    <x v="124"/>
    <n v="6"/>
    <x v="8"/>
    <x v="0"/>
  </r>
  <r>
    <x v="48"/>
    <x v="112"/>
    <n v="8"/>
    <x v="9"/>
    <x v="0"/>
  </r>
  <r>
    <x v="48"/>
    <x v="113"/>
    <n v="8.0303030303030294"/>
    <x v="9"/>
    <x v="0"/>
  </r>
  <r>
    <x v="48"/>
    <x v="114"/>
    <n v="8.5"/>
    <x v="9"/>
    <x v="0"/>
  </r>
  <r>
    <x v="48"/>
    <x v="115"/>
    <n v="8.8000000000000007"/>
    <x v="9"/>
    <x v="0"/>
  </r>
  <r>
    <x v="48"/>
    <x v="116"/>
    <n v="8.0652173913043459"/>
    <x v="9"/>
    <x v="0"/>
  </r>
  <r>
    <x v="48"/>
    <x v="117"/>
    <n v="8"/>
    <x v="9"/>
    <x v="0"/>
  </r>
  <r>
    <x v="48"/>
    <x v="118"/>
    <n v="7.666666666666667"/>
    <x v="9"/>
    <x v="0"/>
  </r>
  <r>
    <x v="48"/>
    <x v="119"/>
    <m/>
    <x v="9"/>
    <x v="0"/>
  </r>
  <r>
    <x v="48"/>
    <x v="120"/>
    <n v="8.0188679245282994"/>
    <x v="9"/>
    <x v="0"/>
  </r>
  <r>
    <x v="48"/>
    <x v="121"/>
    <n v="8.5714285714285712"/>
    <x v="9"/>
    <x v="0"/>
  </r>
  <r>
    <x v="48"/>
    <x v="122"/>
    <n v="7.7058823529411749"/>
    <x v="9"/>
    <x v="0"/>
  </r>
  <r>
    <x v="48"/>
    <x v="123"/>
    <n v="8.1666666666666661"/>
    <x v="9"/>
    <x v="0"/>
  </r>
  <r>
    <x v="48"/>
    <x v="124"/>
    <n v="6"/>
    <x v="9"/>
    <x v="0"/>
  </r>
  <r>
    <x v="48"/>
    <x v="112"/>
    <n v="9.6666666666666661"/>
    <x v="10"/>
    <x v="0"/>
  </r>
  <r>
    <x v="48"/>
    <x v="113"/>
    <n v="7.916666666666667"/>
    <x v="10"/>
    <x v="0"/>
  </r>
  <r>
    <x v="48"/>
    <x v="114"/>
    <n v="9.5"/>
    <x v="10"/>
    <x v="0"/>
  </r>
  <r>
    <x v="48"/>
    <x v="115"/>
    <n v="8.6666666666666679"/>
    <x v="10"/>
    <x v="0"/>
  </r>
  <r>
    <x v="48"/>
    <x v="116"/>
    <n v="8.4285714285714288"/>
    <x v="10"/>
    <x v="0"/>
  </r>
  <r>
    <x v="48"/>
    <x v="117"/>
    <n v="8"/>
    <x v="10"/>
    <x v="0"/>
  </r>
  <r>
    <x v="48"/>
    <x v="118"/>
    <n v="7.625"/>
    <x v="10"/>
    <x v="0"/>
  </r>
  <r>
    <x v="48"/>
    <x v="119"/>
    <n v="8.8000000000000007"/>
    <x v="10"/>
    <x v="0"/>
  </r>
  <r>
    <x v="48"/>
    <x v="120"/>
    <n v="8.4313725490196099"/>
    <x v="10"/>
    <x v="0"/>
  </r>
  <r>
    <x v="48"/>
    <x v="121"/>
    <n v="10"/>
    <x v="10"/>
    <x v="0"/>
  </r>
  <r>
    <x v="48"/>
    <x v="122"/>
    <n v="8.3333333333333304"/>
    <x v="10"/>
    <x v="0"/>
  </r>
  <r>
    <x v="48"/>
    <x v="123"/>
    <n v="8.3636363636363651"/>
    <x v="10"/>
    <x v="0"/>
  </r>
  <r>
    <x v="48"/>
    <x v="124"/>
    <n v="5.4"/>
    <x v="10"/>
    <x v="0"/>
  </r>
  <r>
    <x v="48"/>
    <x v="112"/>
    <n v="7"/>
    <x v="11"/>
    <x v="0"/>
  </r>
  <r>
    <x v="48"/>
    <x v="113"/>
    <n v="7.7272727272727293"/>
    <x v="11"/>
    <x v="0"/>
  </r>
  <r>
    <x v="48"/>
    <x v="114"/>
    <n v="8.3333333333333339"/>
    <x v="11"/>
    <x v="0"/>
  </r>
  <r>
    <x v="48"/>
    <x v="115"/>
    <n v="7.333333333333333"/>
    <x v="11"/>
    <x v="0"/>
  </r>
  <r>
    <x v="48"/>
    <x v="116"/>
    <n v="8.4146341463414664"/>
    <x v="11"/>
    <x v="0"/>
  </r>
  <r>
    <x v="48"/>
    <x v="117"/>
    <n v="8.5"/>
    <x v="11"/>
    <x v="0"/>
  </r>
  <r>
    <x v="48"/>
    <x v="118"/>
    <n v="9"/>
    <x v="11"/>
    <x v="0"/>
  </r>
  <r>
    <x v="48"/>
    <x v="119"/>
    <n v="9"/>
    <x v="11"/>
    <x v="0"/>
  </r>
  <r>
    <x v="48"/>
    <x v="120"/>
    <n v="7.9761904761904754"/>
    <x v="11"/>
    <x v="0"/>
  </r>
  <r>
    <x v="48"/>
    <x v="121"/>
    <n v="9.8000000000000007"/>
    <x v="11"/>
    <x v="0"/>
  </r>
  <r>
    <x v="48"/>
    <x v="122"/>
    <n v="8"/>
    <x v="11"/>
    <x v="0"/>
  </r>
  <r>
    <x v="48"/>
    <x v="123"/>
    <n v="9"/>
    <x v="11"/>
    <x v="0"/>
  </r>
  <r>
    <x v="48"/>
    <x v="124"/>
    <n v="6.125"/>
    <x v="11"/>
    <x v="0"/>
  </r>
  <r>
    <x v="48"/>
    <x v="112"/>
    <n v="8.2857142857142865"/>
    <x v="12"/>
    <x v="0"/>
  </r>
  <r>
    <x v="48"/>
    <x v="113"/>
    <n v="8.3636363636363633"/>
    <x v="12"/>
    <x v="0"/>
  </r>
  <r>
    <x v="48"/>
    <x v="114"/>
    <n v="4"/>
    <x v="12"/>
    <x v="0"/>
  </r>
  <r>
    <x v="48"/>
    <x v="115"/>
    <n v="6"/>
    <x v="12"/>
    <x v="0"/>
  </r>
  <r>
    <x v="48"/>
    <x v="116"/>
    <n v="8.348484848484846"/>
    <x v="12"/>
    <x v="0"/>
  </r>
  <r>
    <x v="48"/>
    <x v="117"/>
    <n v="8.1666666666666679"/>
    <x v="12"/>
    <x v="0"/>
  </r>
  <r>
    <x v="48"/>
    <x v="118"/>
    <n v="8.5"/>
    <x v="12"/>
    <x v="0"/>
  </r>
  <r>
    <x v="48"/>
    <x v="119"/>
    <n v="8.25"/>
    <x v="12"/>
    <x v="0"/>
  </r>
  <r>
    <x v="48"/>
    <x v="120"/>
    <n v="8.531914893617019"/>
    <x v="12"/>
    <x v="0"/>
  </r>
  <r>
    <x v="48"/>
    <x v="121"/>
    <n v="9.6666666666666661"/>
    <x v="12"/>
    <x v="0"/>
  </r>
  <r>
    <x v="48"/>
    <x v="122"/>
    <n v="7.8125"/>
    <x v="12"/>
    <x v="0"/>
  </r>
  <r>
    <x v="48"/>
    <x v="123"/>
    <n v="8.8000000000000007"/>
    <x v="12"/>
    <x v="0"/>
  </r>
  <r>
    <x v="48"/>
    <x v="124"/>
    <n v="6.666666666666667"/>
    <x v="12"/>
    <x v="0"/>
  </r>
  <r>
    <x v="48"/>
    <x v="112"/>
    <n v="7.6666666666666661"/>
    <x v="13"/>
    <x v="0"/>
  </r>
  <r>
    <x v="48"/>
    <x v="113"/>
    <n v="8.6363636363636385"/>
    <x v="13"/>
    <x v="0"/>
  </r>
  <r>
    <x v="48"/>
    <x v="114"/>
    <n v="7.333333333333333"/>
    <x v="13"/>
    <x v="0"/>
  </r>
  <r>
    <x v="48"/>
    <x v="115"/>
    <n v="8.375"/>
    <x v="13"/>
    <x v="0"/>
  </r>
  <r>
    <x v="48"/>
    <x v="116"/>
    <n v="8.6"/>
    <x v="13"/>
    <x v="0"/>
  </r>
  <r>
    <x v="48"/>
    <x v="117"/>
    <n v="8"/>
    <x v="13"/>
    <x v="0"/>
  </r>
  <r>
    <x v="48"/>
    <x v="118"/>
    <n v="9.125"/>
    <x v="13"/>
    <x v="0"/>
  </r>
  <r>
    <x v="48"/>
    <x v="119"/>
    <n v="7.5"/>
    <x v="13"/>
    <x v="0"/>
  </r>
  <r>
    <x v="48"/>
    <x v="120"/>
    <n v="8.4035087719298254"/>
    <x v="13"/>
    <x v="0"/>
  </r>
  <r>
    <x v="48"/>
    <x v="121"/>
    <n v="8.3333333333333339"/>
    <x v="13"/>
    <x v="0"/>
  </r>
  <r>
    <x v="48"/>
    <x v="122"/>
    <n v="7.3636363636363651"/>
    <x v="13"/>
    <x v="0"/>
  </r>
  <r>
    <x v="48"/>
    <x v="123"/>
    <n v="9.75"/>
    <x v="13"/>
    <x v="0"/>
  </r>
  <r>
    <x v="48"/>
    <x v="124"/>
    <n v="7.4"/>
    <x v="13"/>
    <x v="0"/>
  </r>
  <r>
    <x v="48"/>
    <x v="112"/>
    <n v="7.3333333333333339"/>
    <x v="14"/>
    <x v="0"/>
  </r>
  <r>
    <x v="48"/>
    <x v="113"/>
    <n v="7.75"/>
    <x v="14"/>
    <x v="0"/>
  </r>
  <r>
    <x v="48"/>
    <x v="114"/>
    <n v="9"/>
    <x v="14"/>
    <x v="0"/>
  </r>
  <r>
    <x v="48"/>
    <x v="115"/>
    <n v="8.8000000000000007"/>
    <x v="14"/>
    <x v="0"/>
  </r>
  <r>
    <x v="48"/>
    <x v="116"/>
    <n v="8.125"/>
    <x v="14"/>
    <x v="0"/>
  </r>
  <r>
    <x v="48"/>
    <x v="117"/>
    <n v="8.545454545454545"/>
    <x v="14"/>
    <x v="0"/>
  </r>
  <r>
    <x v="48"/>
    <x v="118"/>
    <n v="7.25"/>
    <x v="14"/>
    <x v="0"/>
  </r>
  <r>
    <x v="48"/>
    <x v="119"/>
    <n v="9.5"/>
    <x v="14"/>
    <x v="0"/>
  </r>
  <r>
    <x v="48"/>
    <x v="120"/>
    <n v="7.7142857142857162"/>
    <x v="14"/>
    <x v="0"/>
  </r>
  <r>
    <x v="48"/>
    <x v="121"/>
    <n v="9"/>
    <x v="14"/>
    <x v="0"/>
  </r>
  <r>
    <x v="48"/>
    <x v="122"/>
    <n v="5.2"/>
    <x v="14"/>
    <x v="0"/>
  </r>
  <r>
    <x v="48"/>
    <x v="123"/>
    <n v="7.333333333333333"/>
    <x v="14"/>
    <x v="0"/>
  </r>
  <r>
    <x v="48"/>
    <x v="124"/>
    <n v="10"/>
    <x v="14"/>
    <x v="0"/>
  </r>
  <r>
    <x v="48"/>
    <x v="112"/>
    <n v="9.5"/>
    <x v="15"/>
    <x v="0"/>
  </r>
  <r>
    <x v="48"/>
    <x v="113"/>
    <n v="7.9024390243902438"/>
    <x v="15"/>
    <x v="0"/>
  </r>
  <r>
    <x v="48"/>
    <x v="114"/>
    <n v="5.666666666666667"/>
    <x v="15"/>
    <x v="0"/>
  </r>
  <r>
    <x v="48"/>
    <x v="115"/>
    <n v="7.8"/>
    <x v="15"/>
    <x v="0"/>
  </r>
  <r>
    <x v="48"/>
    <x v="116"/>
    <n v="8.9333333333333318"/>
    <x v="15"/>
    <x v="0"/>
  </r>
  <r>
    <x v="48"/>
    <x v="117"/>
    <n v="7.6428571428571423"/>
    <x v="15"/>
    <x v="0"/>
  </r>
  <r>
    <x v="48"/>
    <x v="118"/>
    <n v="9.1951219512195106"/>
    <x v="15"/>
    <x v="0"/>
  </r>
  <r>
    <x v="48"/>
    <x v="119"/>
    <n v="7.625"/>
    <x v="15"/>
    <x v="0"/>
  </r>
  <r>
    <x v="48"/>
    <x v="120"/>
    <n v="9.2403846153846114"/>
    <x v="15"/>
    <x v="0"/>
  </r>
  <r>
    <x v="48"/>
    <x v="121"/>
    <n v="6.5"/>
    <x v="15"/>
    <x v="0"/>
  </r>
  <r>
    <x v="48"/>
    <x v="122"/>
    <n v="8.3823529411764675"/>
    <x v="15"/>
    <x v="0"/>
  </r>
  <r>
    <x v="48"/>
    <x v="123"/>
    <n v="8.7142857142857153"/>
    <x v="15"/>
    <x v="0"/>
  </r>
  <r>
    <x v="48"/>
    <x v="124"/>
    <n v="5.75"/>
    <x v="15"/>
    <x v="0"/>
  </r>
  <r>
    <x v="48"/>
    <x v="112"/>
    <n v="8"/>
    <x v="16"/>
    <x v="0"/>
  </r>
  <r>
    <x v="48"/>
    <x v="113"/>
    <n v="8.0142857142857178"/>
    <x v="16"/>
    <x v="0"/>
  </r>
  <r>
    <x v="48"/>
    <x v="114"/>
    <n v="7.375"/>
    <x v="16"/>
    <x v="0"/>
  </r>
  <r>
    <x v="48"/>
    <x v="115"/>
    <n v="6.9333333333333336"/>
    <x v="16"/>
    <x v="0"/>
  </r>
  <r>
    <x v="48"/>
    <x v="116"/>
    <n v="8.6938775510204067"/>
    <x v="16"/>
    <x v="0"/>
  </r>
  <r>
    <x v="48"/>
    <x v="117"/>
    <n v="7.4"/>
    <x v="16"/>
    <x v="0"/>
  </r>
  <r>
    <x v="48"/>
    <x v="118"/>
    <n v="7.6944444444444438"/>
    <x v="16"/>
    <x v="0"/>
  </r>
  <r>
    <x v="48"/>
    <x v="119"/>
    <n v="6.7272727272727275"/>
    <x v="16"/>
    <x v="0"/>
  </r>
  <r>
    <x v="48"/>
    <x v="120"/>
    <n v="8.583892617449667"/>
    <x v="16"/>
    <x v="0"/>
  </r>
  <r>
    <x v="48"/>
    <x v="121"/>
    <n v="8.4444444444444464"/>
    <x v="16"/>
    <x v="0"/>
  </r>
  <r>
    <x v="48"/>
    <x v="122"/>
    <n v="8.7368421052631575"/>
    <x v="16"/>
    <x v="0"/>
  </r>
  <r>
    <x v="48"/>
    <x v="123"/>
    <n v="8.2903225806451619"/>
    <x v="16"/>
    <x v="0"/>
  </r>
  <r>
    <x v="48"/>
    <x v="124"/>
    <n v="5.6875"/>
    <x v="16"/>
    <x v="0"/>
  </r>
  <r>
    <x v="48"/>
    <x v="112"/>
    <n v="8.0040322580645196"/>
    <x v="0"/>
    <x v="1"/>
  </r>
  <r>
    <x v="48"/>
    <x v="113"/>
    <n v="7.8872668288726668"/>
    <x v="0"/>
    <x v="1"/>
  </r>
  <r>
    <x v="48"/>
    <x v="114"/>
    <n v="8.0749999999999993"/>
    <x v="0"/>
    <x v="1"/>
  </r>
  <r>
    <x v="48"/>
    <x v="115"/>
    <n v="8.3940677966101642"/>
    <x v="0"/>
    <x v="1"/>
  </r>
  <r>
    <x v="48"/>
    <x v="116"/>
    <n v="8.0642994241842736"/>
    <x v="0"/>
    <x v="1"/>
  </r>
  <r>
    <x v="48"/>
    <x v="117"/>
    <n v="8.0185567010309242"/>
    <x v="0"/>
    <x v="1"/>
  </r>
  <r>
    <x v="48"/>
    <x v="118"/>
    <n v="7.8275862068965596"/>
    <x v="0"/>
    <x v="1"/>
  </r>
  <r>
    <x v="48"/>
    <x v="119"/>
    <n v="7.2460732984293195"/>
    <x v="0"/>
    <x v="1"/>
  </r>
  <r>
    <x v="48"/>
    <x v="120"/>
    <n v="8.3451511991658105"/>
    <x v="0"/>
    <x v="1"/>
  </r>
  <r>
    <x v="48"/>
    <x v="121"/>
    <n v="8.359477124183007"/>
    <x v="0"/>
    <x v="1"/>
  </r>
  <r>
    <x v="48"/>
    <x v="122"/>
    <n v="8.1379870129870167"/>
    <x v="0"/>
    <x v="1"/>
  </r>
  <r>
    <x v="48"/>
    <x v="123"/>
    <n v="7.9862700228832937"/>
    <x v="0"/>
    <x v="1"/>
  </r>
  <r>
    <x v="48"/>
    <x v="124"/>
    <n v="0"/>
    <x v="0"/>
    <x v="1"/>
  </r>
  <r>
    <x v="48"/>
    <x v="112"/>
    <n v="7.814814814814814"/>
    <x v="1"/>
    <x v="1"/>
  </r>
  <r>
    <x v="48"/>
    <x v="113"/>
    <n v="7.4074074074074066"/>
    <x v="1"/>
    <x v="1"/>
  </r>
  <r>
    <x v="48"/>
    <x v="114"/>
    <n v="8.4375"/>
    <x v="1"/>
    <x v="1"/>
  </r>
  <r>
    <x v="48"/>
    <x v="115"/>
    <n v="7.9318181818181817"/>
    <x v="1"/>
    <x v="1"/>
  </r>
  <r>
    <x v="48"/>
    <x v="116"/>
    <n v="8.1840490797545993"/>
    <x v="1"/>
    <x v="1"/>
  </r>
  <r>
    <x v="48"/>
    <x v="117"/>
    <n v="8.2151898734177209"/>
    <x v="1"/>
    <x v="1"/>
  </r>
  <r>
    <x v="48"/>
    <x v="118"/>
    <n v="7.8176100628930802"/>
    <x v="1"/>
    <x v="1"/>
  </r>
  <r>
    <x v="48"/>
    <x v="119"/>
    <n v="7"/>
    <x v="1"/>
    <x v="1"/>
  </r>
  <r>
    <x v="48"/>
    <x v="120"/>
    <n v="8.4963768115941942"/>
    <x v="1"/>
    <x v="1"/>
  </r>
  <r>
    <x v="48"/>
    <x v="121"/>
    <n v="8.4545454545454568"/>
    <x v="1"/>
    <x v="1"/>
  </r>
  <r>
    <x v="48"/>
    <x v="122"/>
    <n v="8.0798122065727735"/>
    <x v="1"/>
    <x v="1"/>
  </r>
  <r>
    <x v="48"/>
    <x v="123"/>
    <n v="7.9187500000000002"/>
    <x v="1"/>
    <x v="1"/>
  </r>
  <r>
    <x v="48"/>
    <x v="124"/>
    <n v="0"/>
    <x v="1"/>
    <x v="1"/>
  </r>
  <r>
    <x v="48"/>
    <x v="112"/>
    <n v="8.0381679389313021"/>
    <x v="2"/>
    <x v="1"/>
  </r>
  <r>
    <x v="48"/>
    <x v="113"/>
    <n v="8.1302211302211393"/>
    <x v="2"/>
    <x v="1"/>
  </r>
  <r>
    <x v="48"/>
    <x v="114"/>
    <n v="7.6"/>
    <x v="2"/>
    <x v="1"/>
  </r>
  <r>
    <x v="48"/>
    <x v="115"/>
    <n v="8.5131578947368389"/>
    <x v="2"/>
    <x v="1"/>
  </r>
  <r>
    <x v="48"/>
    <x v="116"/>
    <n v="8.2886597938144373"/>
    <x v="2"/>
    <x v="1"/>
  </r>
  <r>
    <x v="48"/>
    <x v="117"/>
    <n v="8.3191489361702171"/>
    <x v="2"/>
    <x v="1"/>
  </r>
  <r>
    <x v="48"/>
    <x v="118"/>
    <n v="8.388235294117651"/>
    <x v="2"/>
    <x v="1"/>
  </r>
  <r>
    <x v="48"/>
    <x v="119"/>
    <n v="7.3164556962025324"/>
    <x v="2"/>
    <x v="1"/>
  </r>
  <r>
    <x v="48"/>
    <x v="120"/>
    <n v="8.1605392156862688"/>
    <x v="2"/>
    <x v="1"/>
  </r>
  <r>
    <x v="48"/>
    <x v="121"/>
    <n v="8.4705882352941142"/>
    <x v="2"/>
    <x v="1"/>
  </r>
  <r>
    <x v="48"/>
    <x v="122"/>
    <n v="8.4795918367346967"/>
    <x v="2"/>
    <x v="1"/>
  </r>
  <r>
    <x v="48"/>
    <x v="123"/>
    <n v="8.1927710843373518"/>
    <x v="2"/>
    <x v="1"/>
  </r>
  <r>
    <x v="48"/>
    <x v="124"/>
    <n v="0"/>
    <x v="2"/>
    <x v="1"/>
  </r>
  <r>
    <x v="48"/>
    <x v="112"/>
    <n v="8.0454545454545467"/>
    <x v="3"/>
    <x v="1"/>
  </r>
  <r>
    <x v="48"/>
    <x v="113"/>
    <n v="8.1"/>
    <x v="3"/>
    <x v="1"/>
  </r>
  <r>
    <x v="48"/>
    <x v="114"/>
    <n v="7.9090909090909092"/>
    <x v="3"/>
    <x v="1"/>
  </r>
  <r>
    <x v="48"/>
    <x v="115"/>
    <n v="8.6176470588235308"/>
    <x v="3"/>
    <x v="1"/>
  </r>
  <r>
    <x v="48"/>
    <x v="116"/>
    <n v="8.0144578313252968"/>
    <x v="3"/>
    <x v="1"/>
  </r>
  <r>
    <x v="48"/>
    <x v="117"/>
    <n v="7.8115942028985517"/>
    <x v="3"/>
    <x v="1"/>
  </r>
  <r>
    <x v="48"/>
    <x v="118"/>
    <n v="7.9873417721519004"/>
    <x v="3"/>
    <x v="1"/>
  </r>
  <r>
    <x v="48"/>
    <x v="119"/>
    <n v="7.625"/>
    <x v="3"/>
    <x v="1"/>
  </r>
  <r>
    <x v="48"/>
    <x v="120"/>
    <n v="8.4580419580419477"/>
    <x v="3"/>
    <x v="1"/>
  </r>
  <r>
    <x v="48"/>
    <x v="121"/>
    <n v="8.4"/>
    <x v="3"/>
    <x v="1"/>
  </r>
  <r>
    <x v="48"/>
    <x v="122"/>
    <n v="8.292682926829265"/>
    <x v="3"/>
    <x v="1"/>
  </r>
  <r>
    <x v="48"/>
    <x v="123"/>
    <n v="8.0744680851063837"/>
    <x v="3"/>
    <x v="1"/>
  </r>
  <r>
    <x v="48"/>
    <x v="124"/>
    <n v="0"/>
    <x v="3"/>
    <x v="1"/>
  </r>
  <r>
    <x v="48"/>
    <x v="112"/>
    <n v="7.8181818181818166"/>
    <x v="4"/>
    <x v="1"/>
  </r>
  <r>
    <x v="48"/>
    <x v="113"/>
    <n v="7.6714285714285726"/>
    <x v="4"/>
    <x v="1"/>
  </r>
  <r>
    <x v="48"/>
    <x v="114"/>
    <n v="7.25"/>
    <x v="4"/>
    <x v="1"/>
  </r>
  <r>
    <x v="48"/>
    <x v="115"/>
    <n v="8.6"/>
    <x v="4"/>
    <x v="1"/>
  </r>
  <r>
    <x v="48"/>
    <x v="116"/>
    <n v="8.2096774193548399"/>
    <x v="4"/>
    <x v="1"/>
  </r>
  <r>
    <x v="48"/>
    <x v="117"/>
    <n v="6.28"/>
    <x v="4"/>
    <x v="1"/>
  </r>
  <r>
    <x v="48"/>
    <x v="118"/>
    <n v="7.6896551724137927"/>
    <x v="4"/>
    <x v="1"/>
  </r>
  <r>
    <x v="48"/>
    <x v="119"/>
    <n v="7.5882352941176459"/>
    <x v="4"/>
    <x v="1"/>
  </r>
  <r>
    <x v="48"/>
    <x v="120"/>
    <n v="8.2903225806451672"/>
    <x v="4"/>
    <x v="1"/>
  </r>
  <r>
    <x v="48"/>
    <x v="121"/>
    <n v="8"/>
    <x v="4"/>
    <x v="1"/>
  </r>
  <r>
    <x v="48"/>
    <x v="122"/>
    <n v="8.3421052631578956"/>
    <x v="4"/>
    <x v="1"/>
  </r>
  <r>
    <x v="48"/>
    <x v="123"/>
    <n v="7.8571428571428577"/>
    <x v="4"/>
    <x v="1"/>
  </r>
  <r>
    <x v="48"/>
    <x v="124"/>
    <n v="0"/>
    <x v="4"/>
    <x v="1"/>
  </r>
  <r>
    <x v="48"/>
    <x v="112"/>
    <n v="6.875"/>
    <x v="5"/>
    <x v="1"/>
  </r>
  <r>
    <x v="48"/>
    <x v="113"/>
    <n v="7.384615384615385"/>
    <x v="5"/>
    <x v="1"/>
  </r>
  <r>
    <x v="48"/>
    <x v="114"/>
    <m/>
    <x v="5"/>
    <x v="1"/>
  </r>
  <r>
    <x v="48"/>
    <x v="115"/>
    <n v="10"/>
    <x v="5"/>
    <x v="1"/>
  </r>
  <r>
    <x v="48"/>
    <x v="116"/>
    <n v="8.5882352941176467"/>
    <x v="5"/>
    <x v="1"/>
  </r>
  <r>
    <x v="48"/>
    <x v="117"/>
    <n v="5.8"/>
    <x v="5"/>
    <x v="1"/>
  </r>
  <r>
    <x v="48"/>
    <x v="118"/>
    <n v="8.2222222222222214"/>
    <x v="5"/>
    <x v="1"/>
  </r>
  <r>
    <x v="48"/>
    <x v="119"/>
    <n v="7"/>
    <x v="5"/>
    <x v="1"/>
  </r>
  <r>
    <x v="48"/>
    <x v="120"/>
    <n v="8.2909090909090875"/>
    <x v="5"/>
    <x v="1"/>
  </r>
  <r>
    <x v="48"/>
    <x v="121"/>
    <n v="9"/>
    <x v="5"/>
    <x v="1"/>
  </r>
  <r>
    <x v="48"/>
    <x v="122"/>
    <n v="8.7272727272727284"/>
    <x v="5"/>
    <x v="1"/>
  </r>
  <r>
    <x v="48"/>
    <x v="123"/>
    <n v="7"/>
    <x v="5"/>
    <x v="1"/>
  </r>
  <r>
    <x v="48"/>
    <x v="124"/>
    <n v="0"/>
    <x v="5"/>
    <x v="1"/>
  </r>
  <r>
    <x v="48"/>
    <x v="112"/>
    <n v="8"/>
    <x v="6"/>
    <x v="1"/>
  </r>
  <r>
    <x v="48"/>
    <x v="113"/>
    <n v="6.5"/>
    <x v="6"/>
    <x v="1"/>
  </r>
  <r>
    <x v="48"/>
    <x v="114"/>
    <n v="9"/>
    <x v="6"/>
    <x v="1"/>
  </r>
  <r>
    <x v="48"/>
    <x v="115"/>
    <n v="7"/>
    <x v="6"/>
    <x v="1"/>
  </r>
  <r>
    <x v="48"/>
    <x v="116"/>
    <n v="8.1428571428571441"/>
    <x v="6"/>
    <x v="1"/>
  </r>
  <r>
    <x v="48"/>
    <x v="117"/>
    <n v="6.375"/>
    <x v="6"/>
    <x v="1"/>
  </r>
  <r>
    <x v="48"/>
    <x v="118"/>
    <n v="7.2857142857142856"/>
    <x v="6"/>
    <x v="1"/>
  </r>
  <r>
    <x v="48"/>
    <x v="119"/>
    <n v="9"/>
    <x v="6"/>
    <x v="1"/>
  </r>
  <r>
    <x v="48"/>
    <x v="120"/>
    <n v="8.0689655172413772"/>
    <x v="6"/>
    <x v="1"/>
  </r>
  <r>
    <x v="48"/>
    <x v="121"/>
    <n v="8"/>
    <x v="6"/>
    <x v="1"/>
  </r>
  <r>
    <x v="48"/>
    <x v="122"/>
    <n v="9.3333333333333321"/>
    <x v="6"/>
    <x v="1"/>
  </r>
  <r>
    <x v="48"/>
    <x v="123"/>
    <n v="8.6"/>
    <x v="6"/>
    <x v="1"/>
  </r>
  <r>
    <x v="48"/>
    <x v="124"/>
    <n v="0"/>
    <x v="6"/>
    <x v="1"/>
  </r>
  <r>
    <x v="48"/>
    <x v="112"/>
    <n v="7.333333333333333"/>
    <x v="7"/>
    <x v="1"/>
  </r>
  <r>
    <x v="48"/>
    <x v="113"/>
    <n v="8.0588235294117645"/>
    <x v="7"/>
    <x v="1"/>
  </r>
  <r>
    <x v="48"/>
    <x v="114"/>
    <n v="1"/>
    <x v="7"/>
    <x v="1"/>
  </r>
  <r>
    <x v="48"/>
    <x v="115"/>
    <m/>
    <x v="7"/>
    <x v="1"/>
  </r>
  <r>
    <x v="48"/>
    <x v="116"/>
    <n v="7.7333333333333334"/>
    <x v="7"/>
    <x v="1"/>
  </r>
  <r>
    <x v="48"/>
    <x v="117"/>
    <n v="6.4285714285714288"/>
    <x v="7"/>
    <x v="1"/>
  </r>
  <r>
    <x v="48"/>
    <x v="118"/>
    <n v="7"/>
    <x v="7"/>
    <x v="1"/>
  </r>
  <r>
    <x v="48"/>
    <x v="119"/>
    <n v="7.5"/>
    <x v="7"/>
    <x v="1"/>
  </r>
  <r>
    <x v="48"/>
    <x v="120"/>
    <n v="8.3928571428571459"/>
    <x v="7"/>
    <x v="1"/>
  </r>
  <r>
    <x v="48"/>
    <x v="121"/>
    <n v="7.666666666666667"/>
    <x v="7"/>
    <x v="1"/>
  </r>
  <r>
    <x v="48"/>
    <x v="122"/>
    <n v="7.4"/>
    <x v="7"/>
    <x v="1"/>
  </r>
  <r>
    <x v="48"/>
    <x v="123"/>
    <n v="8.6"/>
    <x v="7"/>
    <x v="1"/>
  </r>
  <r>
    <x v="48"/>
    <x v="124"/>
    <n v="0"/>
    <x v="7"/>
    <x v="1"/>
  </r>
  <r>
    <x v="48"/>
    <x v="112"/>
    <n v="8.875"/>
    <x v="8"/>
    <x v="1"/>
  </r>
  <r>
    <x v="48"/>
    <x v="113"/>
    <n v="7.7941176470588225"/>
    <x v="8"/>
    <x v="1"/>
  </r>
  <r>
    <x v="48"/>
    <x v="114"/>
    <n v="10"/>
    <x v="8"/>
    <x v="1"/>
  </r>
  <r>
    <x v="48"/>
    <x v="115"/>
    <n v="9.5"/>
    <x v="8"/>
    <x v="1"/>
  </r>
  <r>
    <x v="48"/>
    <x v="116"/>
    <n v="8.2608695652173925"/>
    <x v="8"/>
    <x v="1"/>
  </r>
  <r>
    <x v="48"/>
    <x v="117"/>
    <n v="6.4"/>
    <x v="8"/>
    <x v="1"/>
  </r>
  <r>
    <x v="48"/>
    <x v="118"/>
    <n v="7.7"/>
    <x v="8"/>
    <x v="1"/>
  </r>
  <r>
    <x v="48"/>
    <x v="119"/>
    <n v="7.7"/>
    <x v="8"/>
    <x v="1"/>
  </r>
  <r>
    <x v="48"/>
    <x v="120"/>
    <n v="8.304347826086957"/>
    <x v="8"/>
    <x v="1"/>
  </r>
  <r>
    <x v="48"/>
    <x v="121"/>
    <n v="8"/>
    <x v="8"/>
    <x v="1"/>
  </r>
  <r>
    <x v="48"/>
    <x v="122"/>
    <n v="8"/>
    <x v="8"/>
    <x v="1"/>
  </r>
  <r>
    <x v="48"/>
    <x v="123"/>
    <n v="7.666666666666667"/>
    <x v="8"/>
    <x v="1"/>
  </r>
  <r>
    <x v="48"/>
    <x v="124"/>
    <n v="0"/>
    <x v="8"/>
    <x v="1"/>
  </r>
  <r>
    <x v="48"/>
    <x v="112"/>
    <n v="8.6666666666666661"/>
    <x v="9"/>
    <x v="1"/>
  </r>
  <r>
    <x v="48"/>
    <x v="113"/>
    <n v="7.8095238095238093"/>
    <x v="9"/>
    <x v="1"/>
  </r>
  <r>
    <x v="48"/>
    <x v="114"/>
    <n v="8"/>
    <x v="9"/>
    <x v="1"/>
  </r>
  <r>
    <x v="48"/>
    <x v="115"/>
    <n v="7.25"/>
    <x v="9"/>
    <x v="1"/>
  </r>
  <r>
    <x v="48"/>
    <x v="116"/>
    <n v="7.8285714285714283"/>
    <x v="9"/>
    <x v="1"/>
  </r>
  <r>
    <x v="48"/>
    <x v="117"/>
    <n v="8.1999999999999993"/>
    <x v="9"/>
    <x v="1"/>
  </r>
  <r>
    <x v="48"/>
    <x v="118"/>
    <n v="7.375"/>
    <x v="9"/>
    <x v="1"/>
  </r>
  <r>
    <x v="48"/>
    <x v="119"/>
    <n v="7"/>
    <x v="9"/>
    <x v="1"/>
  </r>
  <r>
    <x v="48"/>
    <x v="120"/>
    <n v="7.9833333333333343"/>
    <x v="9"/>
    <x v="1"/>
  </r>
  <r>
    <x v="48"/>
    <x v="121"/>
    <n v="8.6"/>
    <x v="9"/>
    <x v="1"/>
  </r>
  <r>
    <x v="48"/>
    <x v="122"/>
    <n v="7.7142857142857144"/>
    <x v="9"/>
    <x v="1"/>
  </r>
  <r>
    <x v="48"/>
    <x v="123"/>
    <n v="8"/>
    <x v="9"/>
    <x v="1"/>
  </r>
  <r>
    <x v="48"/>
    <x v="124"/>
    <n v="0"/>
    <x v="9"/>
    <x v="1"/>
  </r>
  <r>
    <x v="48"/>
    <x v="112"/>
    <n v="7"/>
    <x v="10"/>
    <x v="1"/>
  </r>
  <r>
    <x v="48"/>
    <x v="113"/>
    <n v="8.1052631578947345"/>
    <x v="10"/>
    <x v="1"/>
  </r>
  <r>
    <x v="48"/>
    <x v="114"/>
    <n v="7.666666666666667"/>
    <x v="10"/>
    <x v="1"/>
  </r>
  <r>
    <x v="48"/>
    <x v="115"/>
    <n v="8.6"/>
    <x v="10"/>
    <x v="1"/>
  </r>
  <r>
    <x v="48"/>
    <x v="116"/>
    <n v="8.4166666666666661"/>
    <x v="10"/>
    <x v="1"/>
  </r>
  <r>
    <x v="48"/>
    <x v="117"/>
    <n v="8"/>
    <x v="10"/>
    <x v="1"/>
  </r>
  <r>
    <x v="48"/>
    <x v="118"/>
    <n v="8.6999999999999993"/>
    <x v="10"/>
    <x v="1"/>
  </r>
  <r>
    <x v="48"/>
    <x v="119"/>
    <n v="7"/>
    <x v="10"/>
    <x v="1"/>
  </r>
  <r>
    <x v="48"/>
    <x v="120"/>
    <n v="8.4925373134328392"/>
    <x v="10"/>
    <x v="1"/>
  </r>
  <r>
    <x v="48"/>
    <x v="121"/>
    <n v="8.5"/>
    <x v="10"/>
    <x v="1"/>
  </r>
  <r>
    <x v="48"/>
    <x v="122"/>
    <n v="8.1515151515151505"/>
    <x v="10"/>
    <x v="1"/>
  </r>
  <r>
    <x v="48"/>
    <x v="123"/>
    <n v="7.2222222222222223"/>
    <x v="10"/>
    <x v="1"/>
  </r>
  <r>
    <x v="48"/>
    <x v="124"/>
    <n v="0"/>
    <x v="10"/>
    <x v="1"/>
  </r>
  <r>
    <x v="48"/>
    <x v="112"/>
    <n v="8"/>
    <x v="11"/>
    <x v="1"/>
  </r>
  <r>
    <x v="48"/>
    <x v="113"/>
    <n v="8.3235294117647101"/>
    <x v="11"/>
    <x v="1"/>
  </r>
  <r>
    <x v="48"/>
    <x v="114"/>
    <n v="9"/>
    <x v="11"/>
    <x v="1"/>
  </r>
  <r>
    <x v="48"/>
    <x v="115"/>
    <n v="9.25"/>
    <x v="11"/>
    <x v="1"/>
  </r>
  <r>
    <x v="48"/>
    <x v="116"/>
    <n v="8.1750000000000007"/>
    <x v="11"/>
    <x v="1"/>
  </r>
  <r>
    <x v="48"/>
    <x v="117"/>
    <n v="9"/>
    <x v="11"/>
    <x v="1"/>
  </r>
  <r>
    <x v="48"/>
    <x v="118"/>
    <n v="7"/>
    <x v="11"/>
    <x v="1"/>
  </r>
  <r>
    <x v="48"/>
    <x v="119"/>
    <n v="9"/>
    <x v="11"/>
    <x v="1"/>
  </r>
  <r>
    <x v="48"/>
    <x v="120"/>
    <n v="8.5428571428571445"/>
    <x v="11"/>
    <x v="1"/>
  </r>
  <r>
    <x v="48"/>
    <x v="121"/>
    <n v="10"/>
    <x v="11"/>
    <x v="1"/>
  </r>
  <r>
    <x v="48"/>
    <x v="122"/>
    <n v="7.9166666666666661"/>
    <x v="11"/>
    <x v="1"/>
  </r>
  <r>
    <x v="48"/>
    <x v="123"/>
    <n v="8.25"/>
    <x v="11"/>
    <x v="1"/>
  </r>
  <r>
    <x v="48"/>
    <x v="124"/>
    <n v="0"/>
    <x v="11"/>
    <x v="1"/>
  </r>
  <r>
    <x v="48"/>
    <x v="112"/>
    <n v="9"/>
    <x v="12"/>
    <x v="1"/>
  </r>
  <r>
    <x v="48"/>
    <x v="113"/>
    <n v="8.0769230769230749"/>
    <x v="12"/>
    <x v="1"/>
  </r>
  <r>
    <x v="48"/>
    <x v="114"/>
    <n v="8.875"/>
    <x v="12"/>
    <x v="1"/>
  </r>
  <r>
    <x v="48"/>
    <x v="115"/>
    <n v="6.6"/>
    <x v="12"/>
    <x v="1"/>
  </r>
  <r>
    <x v="48"/>
    <x v="116"/>
    <n v="8.0563380281690122"/>
    <x v="12"/>
    <x v="1"/>
  </r>
  <r>
    <x v="48"/>
    <x v="117"/>
    <n v="8.0555555555555554"/>
    <x v="12"/>
    <x v="1"/>
  </r>
  <r>
    <x v="48"/>
    <x v="118"/>
    <n v="7.625"/>
    <x v="12"/>
    <x v="1"/>
  </r>
  <r>
    <x v="48"/>
    <x v="119"/>
    <n v="7"/>
    <x v="12"/>
    <x v="1"/>
  </r>
  <r>
    <x v="48"/>
    <x v="120"/>
    <n v="8.9857142857142858"/>
    <x v="12"/>
    <x v="1"/>
  </r>
  <r>
    <x v="48"/>
    <x v="121"/>
    <n v="8.3333333333333339"/>
    <x v="12"/>
    <x v="1"/>
  </r>
  <r>
    <x v="48"/>
    <x v="122"/>
    <n v="8.2666666666666657"/>
    <x v="12"/>
    <x v="1"/>
  </r>
  <r>
    <x v="48"/>
    <x v="123"/>
    <n v="8.1999999999999993"/>
    <x v="12"/>
    <x v="1"/>
  </r>
  <r>
    <x v="48"/>
    <x v="124"/>
    <n v="0"/>
    <x v="12"/>
    <x v="1"/>
  </r>
  <r>
    <x v="48"/>
    <x v="112"/>
    <n v="8.7142857142857135"/>
    <x v="13"/>
    <x v="1"/>
  </r>
  <r>
    <x v="48"/>
    <x v="113"/>
    <n v="7.8"/>
    <x v="13"/>
    <x v="1"/>
  </r>
  <r>
    <x v="48"/>
    <x v="114"/>
    <n v="9"/>
    <x v="13"/>
    <x v="1"/>
  </r>
  <r>
    <x v="48"/>
    <x v="115"/>
    <n v="9.25"/>
    <x v="13"/>
    <x v="1"/>
  </r>
  <r>
    <x v="48"/>
    <x v="116"/>
    <n v="8.9411764705882355"/>
    <x v="13"/>
    <x v="1"/>
  </r>
  <r>
    <x v="48"/>
    <x v="117"/>
    <n v="8.3333333333333321"/>
    <x v="13"/>
    <x v="1"/>
  </r>
  <r>
    <x v="48"/>
    <x v="118"/>
    <n v="7"/>
    <x v="13"/>
    <x v="1"/>
  </r>
  <r>
    <x v="48"/>
    <x v="119"/>
    <n v="9.5"/>
    <x v="13"/>
    <x v="1"/>
  </r>
  <r>
    <x v="48"/>
    <x v="120"/>
    <n v="8.8076923076923084"/>
    <x v="13"/>
    <x v="1"/>
  </r>
  <r>
    <x v="48"/>
    <x v="121"/>
    <n v="10"/>
    <x v="13"/>
    <x v="1"/>
  </r>
  <r>
    <x v="48"/>
    <x v="122"/>
    <n v="8.615384615384615"/>
    <x v="13"/>
    <x v="1"/>
  </r>
  <r>
    <x v="48"/>
    <x v="123"/>
    <n v="9.5"/>
    <x v="13"/>
    <x v="1"/>
  </r>
  <r>
    <x v="48"/>
    <x v="124"/>
    <n v="0"/>
    <x v="13"/>
    <x v="1"/>
  </r>
  <r>
    <x v="48"/>
    <x v="112"/>
    <n v="8"/>
    <x v="14"/>
    <x v="1"/>
  </r>
  <r>
    <x v="48"/>
    <x v="113"/>
    <n v="7.55"/>
    <x v="14"/>
    <x v="1"/>
  </r>
  <r>
    <x v="48"/>
    <x v="114"/>
    <n v="9.5"/>
    <x v="14"/>
    <x v="1"/>
  </r>
  <r>
    <x v="48"/>
    <x v="115"/>
    <n v="9.4"/>
    <x v="14"/>
    <x v="1"/>
  </r>
  <r>
    <x v="48"/>
    <x v="116"/>
    <n v="7.4285714285714279"/>
    <x v="14"/>
    <x v="1"/>
  </r>
  <r>
    <x v="48"/>
    <x v="117"/>
    <n v="8.6"/>
    <x v="14"/>
    <x v="1"/>
  </r>
  <r>
    <x v="48"/>
    <x v="118"/>
    <n v="7"/>
    <x v="14"/>
    <x v="1"/>
  </r>
  <r>
    <x v="48"/>
    <x v="119"/>
    <n v="9"/>
    <x v="14"/>
    <x v="1"/>
  </r>
  <r>
    <x v="48"/>
    <x v="120"/>
    <n v="8.1034482758620694"/>
    <x v="14"/>
    <x v="1"/>
  </r>
  <r>
    <x v="48"/>
    <x v="121"/>
    <n v="9.25"/>
    <x v="14"/>
    <x v="1"/>
  </r>
  <r>
    <x v="48"/>
    <x v="122"/>
    <n v="8.6666666666666661"/>
    <x v="14"/>
    <x v="1"/>
  </r>
  <r>
    <x v="48"/>
    <x v="123"/>
    <n v="10"/>
    <x v="14"/>
    <x v="1"/>
  </r>
  <r>
    <x v="48"/>
    <x v="124"/>
    <n v="0"/>
    <x v="14"/>
    <x v="1"/>
  </r>
  <r>
    <x v="48"/>
    <x v="112"/>
    <n v="10"/>
    <x v="15"/>
    <x v="1"/>
  </r>
  <r>
    <x v="48"/>
    <x v="113"/>
    <n v="6.3333333333333339"/>
    <x v="15"/>
    <x v="1"/>
  </r>
  <r>
    <x v="48"/>
    <x v="114"/>
    <m/>
    <x v="15"/>
    <x v="1"/>
  </r>
  <r>
    <x v="48"/>
    <x v="115"/>
    <n v="4.333333333333333"/>
    <x v="15"/>
    <x v="1"/>
  </r>
  <r>
    <x v="48"/>
    <x v="116"/>
    <n v="6.5098039215686274"/>
    <x v="15"/>
    <x v="1"/>
  </r>
  <r>
    <x v="48"/>
    <x v="117"/>
    <n v="4.7777777777777777"/>
    <x v="15"/>
    <x v="1"/>
  </r>
  <r>
    <x v="48"/>
    <x v="118"/>
    <n v="6.3888888888888893"/>
    <x v="15"/>
    <x v="1"/>
  </r>
  <r>
    <x v="48"/>
    <x v="119"/>
    <n v="5.8"/>
    <x v="15"/>
    <x v="1"/>
  </r>
  <r>
    <x v="48"/>
    <x v="120"/>
    <n v="6.75"/>
    <x v="15"/>
    <x v="1"/>
  </r>
  <r>
    <x v="48"/>
    <x v="121"/>
    <n v="4.75"/>
    <x v="15"/>
    <x v="1"/>
  </r>
  <r>
    <x v="48"/>
    <x v="122"/>
    <n v="5.3076923076923075"/>
    <x v="15"/>
    <x v="1"/>
  </r>
  <r>
    <x v="48"/>
    <x v="123"/>
    <n v="5.1111111111111116"/>
    <x v="15"/>
    <x v="1"/>
  </r>
  <r>
    <x v="48"/>
    <x v="124"/>
    <n v="0"/>
    <x v="15"/>
    <x v="1"/>
  </r>
  <r>
    <x v="48"/>
    <x v="112"/>
    <n v="7.1428571428571423"/>
    <x v="16"/>
    <x v="1"/>
  </r>
  <r>
    <x v="48"/>
    <x v="113"/>
    <n v="8.2340425531914896"/>
    <x v="16"/>
    <x v="1"/>
  </r>
  <r>
    <x v="48"/>
    <x v="114"/>
    <n v="7.75"/>
    <x v="16"/>
    <x v="1"/>
  </r>
  <r>
    <x v="48"/>
    <x v="115"/>
    <n v="9.25"/>
    <x v="16"/>
    <x v="1"/>
  </r>
  <r>
    <x v="48"/>
    <x v="116"/>
    <n v="8.5806451612903221"/>
    <x v="16"/>
    <x v="1"/>
  </r>
  <r>
    <x v="48"/>
    <x v="117"/>
    <n v="7.6111111111111116"/>
    <x v="16"/>
    <x v="1"/>
  </r>
  <r>
    <x v="48"/>
    <x v="118"/>
    <n v="8.1538461538461551"/>
    <x v="16"/>
    <x v="1"/>
  </r>
  <r>
    <x v="48"/>
    <x v="119"/>
    <n v="7.3333333333333339"/>
    <x v="16"/>
    <x v="1"/>
  </r>
  <r>
    <x v="48"/>
    <x v="120"/>
    <n v="8.7558139534883725"/>
    <x v="16"/>
    <x v="1"/>
  </r>
  <r>
    <x v="48"/>
    <x v="121"/>
    <n v="7.6"/>
    <x v="16"/>
    <x v="1"/>
  </r>
  <r>
    <x v="48"/>
    <x v="122"/>
    <n v="8.75"/>
    <x v="16"/>
    <x v="1"/>
  </r>
  <r>
    <x v="48"/>
    <x v="123"/>
    <n v="8.2799999999999994"/>
    <x v="16"/>
    <x v="1"/>
  </r>
  <r>
    <x v="48"/>
    <x v="124"/>
    <n v="0"/>
    <x v="16"/>
    <x v="1"/>
  </r>
  <r>
    <x v="56"/>
    <x v="125"/>
    <n v="56.977278999172107"/>
    <x v="0"/>
    <x v="0"/>
  </r>
  <r>
    <x v="56"/>
    <x v="126"/>
    <n v="29.712078005703248"/>
    <x v="0"/>
    <x v="0"/>
  </r>
  <r>
    <x v="56"/>
    <x v="4"/>
    <n v="13.310642995124644"/>
    <x v="0"/>
    <x v="0"/>
  </r>
  <r>
    <x v="57"/>
    <x v="125"/>
    <n v="76.259319876341152"/>
    <x v="0"/>
    <x v="0"/>
  </r>
  <r>
    <x v="57"/>
    <x v="126"/>
    <n v="10.538279687215857"/>
    <x v="0"/>
    <x v="0"/>
  </r>
  <r>
    <x v="57"/>
    <x v="4"/>
    <n v="13.202400436442989"/>
    <x v="0"/>
    <x v="0"/>
  </r>
  <r>
    <x v="58"/>
    <x v="125"/>
    <n v="75.280693747147424"/>
    <x v="0"/>
    <x v="0"/>
  </r>
  <r>
    <x v="58"/>
    <x v="126"/>
    <n v="11.465084436330443"/>
    <x v="0"/>
    <x v="0"/>
  </r>
  <r>
    <x v="58"/>
    <x v="4"/>
    <n v="13.254221816522136"/>
    <x v="0"/>
    <x v="0"/>
  </r>
  <r>
    <x v="59"/>
    <x v="125"/>
    <n v="72.692342878053239"/>
    <x v="0"/>
    <x v="0"/>
  </r>
  <r>
    <x v="59"/>
    <x v="126"/>
    <n v="14.051779343152502"/>
    <x v="0"/>
    <x v="0"/>
  </r>
  <r>
    <x v="59"/>
    <x v="4"/>
    <n v="13.255877778794256"/>
    <x v="0"/>
    <x v="0"/>
  </r>
  <r>
    <x v="60"/>
    <x v="125"/>
    <n v="79.343576688789895"/>
    <x v="0"/>
    <x v="0"/>
  </r>
  <r>
    <x v="60"/>
    <x v="126"/>
    <n v="7.4461314664969542"/>
    <x v="0"/>
    <x v="0"/>
  </r>
  <r>
    <x v="60"/>
    <x v="4"/>
    <n v="13.210291844713156"/>
    <x v="0"/>
    <x v="0"/>
  </r>
  <r>
    <x v="49"/>
    <x v="125"/>
    <n v="47.571844307020733"/>
    <x v="0"/>
    <x v="0"/>
  </r>
  <r>
    <x v="49"/>
    <x v="126"/>
    <n v="39.214259730811207"/>
    <x v="0"/>
    <x v="0"/>
  </r>
  <r>
    <x v="49"/>
    <x v="4"/>
    <n v="13.213895962168062"/>
    <x v="0"/>
    <x v="0"/>
  </r>
  <r>
    <x v="50"/>
    <x v="125"/>
    <n v="69.760669760669757"/>
    <x v="0"/>
    <x v="0"/>
  </r>
  <r>
    <x v="50"/>
    <x v="126"/>
    <n v="17.026117026117028"/>
    <x v="0"/>
    <x v="0"/>
  </r>
  <r>
    <x v="50"/>
    <x v="4"/>
    <n v="13.213213213213214"/>
    <x v="0"/>
    <x v="0"/>
  </r>
  <r>
    <x v="51"/>
    <x v="125"/>
    <n v="56.76154612913944"/>
    <x v="0"/>
    <x v="0"/>
  </r>
  <r>
    <x v="51"/>
    <x v="126"/>
    <n v="28.297707387307565"/>
    <x v="0"/>
    <x v="0"/>
  </r>
  <r>
    <x v="51"/>
    <x v="4"/>
    <n v="14.940746483552996"/>
    <x v="0"/>
    <x v="0"/>
  </r>
  <r>
    <x v="52"/>
    <x v="125"/>
    <n v="65.087463556851318"/>
    <x v="0"/>
    <x v="0"/>
  </r>
  <r>
    <x v="52"/>
    <x v="126"/>
    <n v="21.674562682215743"/>
    <x v="0"/>
    <x v="0"/>
  </r>
  <r>
    <x v="52"/>
    <x v="4"/>
    <n v="13.237973760932945"/>
    <x v="0"/>
    <x v="0"/>
  </r>
  <r>
    <x v="53"/>
    <x v="125"/>
    <n v="61.164396700556303"/>
    <x v="0"/>
    <x v="0"/>
  </r>
  <r>
    <x v="53"/>
    <x v="126"/>
    <n v="25.666602723959333"/>
    <x v="0"/>
    <x v="0"/>
  </r>
  <r>
    <x v="53"/>
    <x v="4"/>
    <n v="13.169000575484366"/>
    <x v="0"/>
    <x v="0"/>
  </r>
  <r>
    <x v="54"/>
    <x v="125"/>
    <n v="71.827272727272728"/>
    <x v="0"/>
    <x v="0"/>
  </r>
  <r>
    <x v="54"/>
    <x v="126"/>
    <n v="14.963636363636363"/>
    <x v="0"/>
    <x v="0"/>
  </r>
  <r>
    <x v="54"/>
    <x v="4"/>
    <n v="13.209090909090909"/>
    <x v="0"/>
    <x v="0"/>
  </r>
  <r>
    <x v="55"/>
    <x v="125"/>
    <n v="82.545454545454547"/>
    <x v="0"/>
    <x v="0"/>
  </r>
  <r>
    <x v="55"/>
    <x v="126"/>
    <n v="4.2454545454545451"/>
    <x v="0"/>
    <x v="0"/>
  </r>
  <r>
    <x v="55"/>
    <x v="4"/>
    <n v="13.209090909090909"/>
    <x v="0"/>
    <x v="0"/>
  </r>
  <r>
    <x v="56"/>
    <x v="125"/>
    <n v="39.114082741328879"/>
    <x v="1"/>
    <x v="0"/>
  </r>
  <r>
    <x v="56"/>
    <x v="126"/>
    <n v="56.247388215628916"/>
    <x v="1"/>
    <x v="0"/>
  </r>
  <r>
    <x v="56"/>
    <x v="4"/>
    <n v="4.6385290430422064"/>
    <x v="1"/>
    <x v="0"/>
  </r>
  <r>
    <x v="57"/>
    <x v="125"/>
    <n v="70.954854174990018"/>
    <x v="1"/>
    <x v="0"/>
  </r>
  <r>
    <x v="57"/>
    <x v="126"/>
    <n v="24.410707151418297"/>
    <x v="1"/>
    <x v="0"/>
  </r>
  <r>
    <x v="57"/>
    <x v="4"/>
    <n v="4.6344386735916903"/>
    <x v="1"/>
    <x v="0"/>
  </r>
  <r>
    <x v="58"/>
    <x v="125"/>
    <n v="69.814366424535919"/>
    <x v="1"/>
    <x v="0"/>
  </r>
  <r>
    <x v="58"/>
    <x v="126"/>
    <n v="25.504439063761097"/>
    <x v="1"/>
    <x v="0"/>
  </r>
  <r>
    <x v="58"/>
    <x v="4"/>
    <n v="4.6811945117029863"/>
    <x v="1"/>
    <x v="0"/>
  </r>
  <r>
    <x v="59"/>
    <x v="125"/>
    <n v="64.729950900163672"/>
    <x v="1"/>
    <x v="0"/>
  </r>
  <r>
    <x v="59"/>
    <x v="126"/>
    <n v="30.646481178396073"/>
    <x v="1"/>
    <x v="0"/>
  </r>
  <r>
    <x v="59"/>
    <x v="4"/>
    <n v="4.6235679214402623"/>
    <x v="1"/>
    <x v="0"/>
  </r>
  <r>
    <x v="60"/>
    <x v="125"/>
    <n v="82.221334398721538"/>
    <x v="1"/>
    <x v="0"/>
  </r>
  <r>
    <x v="60"/>
    <x v="126"/>
    <n v="13.104274870155812"/>
    <x v="1"/>
    <x v="0"/>
  </r>
  <r>
    <x v="60"/>
    <x v="4"/>
    <n v="4.6743907311226529"/>
    <x v="1"/>
    <x v="0"/>
  </r>
  <r>
    <x v="49"/>
    <x v="125"/>
    <n v="30.347860855657736"/>
    <x v="1"/>
    <x v="0"/>
  </r>
  <r>
    <x v="49"/>
    <x v="126"/>
    <n v="64.97401039584166"/>
    <x v="1"/>
    <x v="0"/>
  </r>
  <r>
    <x v="49"/>
    <x v="4"/>
    <n v="4.6781287485005993"/>
    <x v="1"/>
    <x v="0"/>
  </r>
  <r>
    <x v="50"/>
    <x v="125"/>
    <n v="55.546655987184621"/>
    <x v="1"/>
    <x v="0"/>
  </r>
  <r>
    <x v="50"/>
    <x v="126"/>
    <n v="39.767721265518624"/>
    <x v="1"/>
    <x v="0"/>
  </r>
  <r>
    <x v="50"/>
    <x v="4"/>
    <n v="4.6856227472967564"/>
    <x v="1"/>
    <x v="0"/>
  </r>
  <r>
    <x v="51"/>
    <x v="125"/>
    <n v="44.154929577464792"/>
    <x v="1"/>
    <x v="0"/>
  </r>
  <r>
    <x v="51"/>
    <x v="126"/>
    <n v="49.718309859154928"/>
    <x v="1"/>
    <x v="0"/>
  </r>
  <r>
    <x v="51"/>
    <x v="4"/>
    <n v="6.126760563380282"/>
    <x v="1"/>
    <x v="0"/>
  </r>
  <r>
    <x v="52"/>
    <x v="125"/>
    <n v="50.220088035214083"/>
    <x v="1"/>
    <x v="0"/>
  </r>
  <r>
    <x v="52"/>
    <x v="126"/>
    <n v="45.098039215686278"/>
    <x v="1"/>
    <x v="0"/>
  </r>
  <r>
    <x v="52"/>
    <x v="4"/>
    <n v="4.6818727490996395"/>
    <x v="1"/>
    <x v="0"/>
  </r>
  <r>
    <x v="53"/>
    <x v="125"/>
    <n v="50.181965224423777"/>
    <x v="1"/>
    <x v="0"/>
  </r>
  <r>
    <x v="53"/>
    <x v="126"/>
    <n v="45.127375657096643"/>
    <x v="1"/>
    <x v="0"/>
  </r>
  <r>
    <x v="53"/>
    <x v="4"/>
    <n v="4.6906591184795792"/>
    <x v="1"/>
    <x v="0"/>
  </r>
  <r>
    <x v="54"/>
    <x v="125"/>
    <n v="76.158146964856229"/>
    <x v="1"/>
    <x v="0"/>
  </r>
  <r>
    <x v="54"/>
    <x v="126"/>
    <n v="19.169329073482427"/>
    <x v="1"/>
    <x v="0"/>
  </r>
  <r>
    <x v="54"/>
    <x v="4"/>
    <n v="4.6725239616613417"/>
    <x v="1"/>
    <x v="0"/>
  </r>
  <r>
    <x v="55"/>
    <x v="125"/>
    <n v="87.300319488817891"/>
    <x v="1"/>
    <x v="0"/>
  </r>
  <r>
    <x v="55"/>
    <x v="126"/>
    <n v="8.0271565495207664"/>
    <x v="1"/>
    <x v="0"/>
  </r>
  <r>
    <x v="55"/>
    <x v="4"/>
    <n v="4.6725239616613417"/>
    <x v="1"/>
    <x v="0"/>
  </r>
  <r>
    <x v="56"/>
    <x v="125"/>
    <n v="69.329896907216494"/>
    <x v="2"/>
    <x v="0"/>
  </r>
  <r>
    <x v="56"/>
    <x v="126"/>
    <n v="10.18041237113402"/>
    <x v="2"/>
    <x v="0"/>
  </r>
  <r>
    <x v="56"/>
    <x v="4"/>
    <n v="20.489690721649485"/>
    <x v="2"/>
    <x v="0"/>
  </r>
  <r>
    <x v="57"/>
    <x v="125"/>
    <n v="77.717671303451823"/>
    <x v="2"/>
    <x v="0"/>
  </r>
  <r>
    <x v="57"/>
    <x v="126"/>
    <n v="1.8031942297784647"/>
    <x v="2"/>
    <x v="0"/>
  </r>
  <r>
    <x v="57"/>
    <x v="4"/>
    <n v="20.479134466769708"/>
    <x v="2"/>
    <x v="0"/>
  </r>
  <r>
    <x v="58"/>
    <x v="125"/>
    <n v="75.92258064516129"/>
    <x v="2"/>
    <x v="0"/>
  </r>
  <r>
    <x v="58"/>
    <x v="126"/>
    <n v="3.5612903225806454"/>
    <x v="2"/>
    <x v="0"/>
  </r>
  <r>
    <x v="58"/>
    <x v="4"/>
    <n v="20.516129032258064"/>
    <x v="2"/>
    <x v="0"/>
  </r>
  <r>
    <x v="59"/>
    <x v="125"/>
    <n v="77.620396600566579"/>
    <x v="2"/>
    <x v="0"/>
  </r>
  <r>
    <x v="59"/>
    <x v="126"/>
    <n v="1.9057429822302343"/>
    <x v="2"/>
    <x v="0"/>
  </r>
  <r>
    <x v="59"/>
    <x v="4"/>
    <n v="20.473860417203195"/>
    <x v="2"/>
    <x v="0"/>
  </r>
  <r>
    <x v="60"/>
    <x v="125"/>
    <n v="77.929436003090387"/>
    <x v="2"/>
    <x v="0"/>
  </r>
  <r>
    <x v="60"/>
    <x v="126"/>
    <n v="1.5967035797064126"/>
    <x v="2"/>
    <x v="0"/>
  </r>
  <r>
    <x v="60"/>
    <x v="4"/>
    <n v="20.473860417203195"/>
    <x v="2"/>
    <x v="0"/>
  </r>
  <r>
    <x v="49"/>
    <x v="125"/>
    <n v="65.121071612570844"/>
    <x v="2"/>
    <x v="0"/>
  </r>
  <r>
    <x v="49"/>
    <x v="126"/>
    <n v="14.399793920659453"/>
    <x v="2"/>
    <x v="0"/>
  </r>
  <r>
    <x v="49"/>
    <x v="4"/>
    <n v="20.479134466769708"/>
    <x v="2"/>
    <x v="0"/>
  </r>
  <r>
    <x v="50"/>
    <x v="125"/>
    <n v="77.253992787223083"/>
    <x v="2"/>
    <x v="0"/>
  </r>
  <r>
    <x v="50"/>
    <x v="126"/>
    <n v="2.2668727460072127"/>
    <x v="2"/>
    <x v="0"/>
  </r>
  <r>
    <x v="50"/>
    <x v="4"/>
    <n v="20.479134466769708"/>
    <x v="2"/>
    <x v="0"/>
  </r>
  <r>
    <x v="51"/>
    <x v="125"/>
    <n v="67.547169811320757"/>
    <x v="2"/>
    <x v="0"/>
  </r>
  <r>
    <x v="51"/>
    <x v="126"/>
    <n v="11.455525606469003"/>
    <x v="2"/>
    <x v="0"/>
  </r>
  <r>
    <x v="51"/>
    <x v="4"/>
    <n v="20.997304582210244"/>
    <x v="2"/>
    <x v="0"/>
  </r>
  <r>
    <x v="52"/>
    <x v="125"/>
    <n v="74.310033531080734"/>
    <x v="2"/>
    <x v="0"/>
  </r>
  <r>
    <x v="52"/>
    <x v="126"/>
    <n v="5.1844209440288882"/>
    <x v="2"/>
    <x v="0"/>
  </r>
  <r>
    <x v="52"/>
    <x v="4"/>
    <n v="20.50554552489038"/>
    <x v="2"/>
    <x v="0"/>
  </r>
  <r>
    <x v="53"/>
    <x v="125"/>
    <n v="69.902912621359221"/>
    <x v="2"/>
    <x v="0"/>
  </r>
  <r>
    <x v="53"/>
    <x v="126"/>
    <n v="9.4868238557558939"/>
    <x v="2"/>
    <x v="0"/>
  </r>
  <r>
    <x v="53"/>
    <x v="4"/>
    <n v="20.610263522884882"/>
    <x v="2"/>
    <x v="0"/>
  </r>
  <r>
    <x v="54"/>
    <x v="125"/>
    <n v="76.255472572753021"/>
    <x v="2"/>
    <x v="0"/>
  </r>
  <r>
    <x v="54"/>
    <x v="126"/>
    <n v="3.2706670100437805"/>
    <x v="2"/>
    <x v="0"/>
  </r>
  <r>
    <x v="54"/>
    <x v="4"/>
    <n v="20.473860417203195"/>
    <x v="2"/>
    <x v="0"/>
  </r>
  <r>
    <x v="55"/>
    <x v="125"/>
    <n v="78.6762812258563"/>
    <x v="2"/>
    <x v="0"/>
  </r>
  <r>
    <x v="55"/>
    <x v="126"/>
    <n v="0.84985835694050993"/>
    <x v="2"/>
    <x v="0"/>
  </r>
  <r>
    <x v="55"/>
    <x v="4"/>
    <n v="20.473860417203195"/>
    <x v="2"/>
    <x v="0"/>
  </r>
  <r>
    <x v="56"/>
    <x v="125"/>
    <n v="53.578874218207091"/>
    <x v="3"/>
    <x v="0"/>
  </r>
  <r>
    <x v="56"/>
    <x v="126"/>
    <n v="39.124391938846422"/>
    <x v="3"/>
    <x v="0"/>
  </r>
  <r>
    <x v="56"/>
    <x v="4"/>
    <n v="7.296733842946491"/>
    <x v="3"/>
    <x v="0"/>
  </r>
  <r>
    <x v="57"/>
    <x v="125"/>
    <n v="77.099236641221367"/>
    <x v="3"/>
    <x v="0"/>
  </r>
  <r>
    <x v="57"/>
    <x v="126"/>
    <n v="15.614156835530881"/>
    <x v="3"/>
    <x v="0"/>
  </r>
  <r>
    <x v="57"/>
    <x v="4"/>
    <n v="7.2866065232477446"/>
    <x v="3"/>
    <x v="0"/>
  </r>
  <r>
    <x v="58"/>
    <x v="125"/>
    <n v="81.319444444444443"/>
    <x v="3"/>
    <x v="0"/>
  </r>
  <r>
    <x v="58"/>
    <x v="126"/>
    <n v="11.388888888888889"/>
    <x v="3"/>
    <x v="0"/>
  </r>
  <r>
    <x v="58"/>
    <x v="4"/>
    <n v="7.291666666666667"/>
    <x v="3"/>
    <x v="0"/>
  </r>
  <r>
    <x v="59"/>
    <x v="125"/>
    <n v="68.450312717164692"/>
    <x v="3"/>
    <x v="0"/>
  </r>
  <r>
    <x v="59"/>
    <x v="126"/>
    <n v="24.252953439888813"/>
    <x v="3"/>
    <x v="0"/>
  </r>
  <r>
    <x v="59"/>
    <x v="4"/>
    <n v="7.296733842946491"/>
    <x v="3"/>
    <x v="0"/>
  </r>
  <r>
    <x v="60"/>
    <x v="125"/>
    <n v="74.531575294934072"/>
    <x v="3"/>
    <x v="0"/>
  </r>
  <r>
    <x v="60"/>
    <x v="126"/>
    <n v="18.181818181818183"/>
    <x v="3"/>
    <x v="0"/>
  </r>
  <r>
    <x v="60"/>
    <x v="4"/>
    <n v="7.2866065232477446"/>
    <x v="3"/>
    <x v="0"/>
  </r>
  <r>
    <x v="49"/>
    <x v="125"/>
    <n v="35.66967383761277"/>
    <x v="3"/>
    <x v="0"/>
  </r>
  <r>
    <x v="49"/>
    <x v="126"/>
    <n v="57.043719639139489"/>
    <x v="3"/>
    <x v="0"/>
  </r>
  <r>
    <x v="49"/>
    <x v="4"/>
    <n v="7.2866065232477446"/>
    <x v="3"/>
    <x v="0"/>
  </r>
  <r>
    <x v="50"/>
    <x v="125"/>
    <n v="67.963863794301602"/>
    <x v="3"/>
    <x v="0"/>
  </r>
  <r>
    <x v="50"/>
    <x v="126"/>
    <n v="24.808895066018067"/>
    <x v="3"/>
    <x v="0"/>
  </r>
  <r>
    <x v="50"/>
    <x v="4"/>
    <n v="7.2272411396803333"/>
    <x v="3"/>
    <x v="0"/>
  </r>
  <r>
    <x v="51"/>
    <x v="125"/>
    <n v="40.72620215897939"/>
    <x v="3"/>
    <x v="0"/>
  </r>
  <r>
    <x v="51"/>
    <x v="126"/>
    <n v="51.815505397448476"/>
    <x v="3"/>
    <x v="0"/>
  </r>
  <r>
    <x v="51"/>
    <x v="4"/>
    <n v="7.4582924435721294"/>
    <x v="3"/>
    <x v="0"/>
  </r>
  <r>
    <x v="52"/>
    <x v="125"/>
    <n v="61.11888111888112"/>
    <x v="3"/>
    <x v="0"/>
  </r>
  <r>
    <x v="52"/>
    <x v="126"/>
    <n v="31.53846153846154"/>
    <x v="3"/>
    <x v="0"/>
  </r>
  <r>
    <x v="52"/>
    <x v="4"/>
    <n v="7.3426573426573425"/>
    <x v="3"/>
    <x v="0"/>
  </r>
  <r>
    <x v="53"/>
    <x v="125"/>
    <n v="51.369356032568469"/>
    <x v="3"/>
    <x v="0"/>
  </r>
  <r>
    <x v="53"/>
    <x v="126"/>
    <n v="41.154700222057734"/>
    <x v="3"/>
    <x v="0"/>
  </r>
  <r>
    <x v="53"/>
    <x v="4"/>
    <n v="7.4759437453737974"/>
    <x v="3"/>
    <x v="0"/>
  </r>
  <r>
    <x v="54"/>
    <x v="125"/>
    <n v="57.46009715475364"/>
    <x v="3"/>
    <x v="0"/>
  </r>
  <r>
    <x v="54"/>
    <x v="126"/>
    <n v="35.253296321998612"/>
    <x v="3"/>
    <x v="0"/>
  </r>
  <r>
    <x v="54"/>
    <x v="4"/>
    <n v="7.2866065232477446"/>
    <x v="3"/>
    <x v="0"/>
  </r>
  <r>
    <x v="55"/>
    <x v="125"/>
    <n v="85.079805690492719"/>
    <x v="3"/>
    <x v="0"/>
  </r>
  <r>
    <x v="55"/>
    <x v="126"/>
    <n v="7.6335877862595423"/>
    <x v="3"/>
    <x v="0"/>
  </r>
  <r>
    <x v="55"/>
    <x v="4"/>
    <n v="7.2866065232477446"/>
    <x v="3"/>
    <x v="0"/>
  </r>
  <r>
    <x v="56"/>
    <x v="125"/>
    <n v="63.921217547000893"/>
    <x v="4"/>
    <x v="0"/>
  </r>
  <r>
    <x v="56"/>
    <x v="126"/>
    <n v="16.651745747538047"/>
    <x v="4"/>
    <x v="0"/>
  </r>
  <r>
    <x v="56"/>
    <x v="4"/>
    <n v="19.427036705461056"/>
    <x v="4"/>
    <x v="0"/>
  </r>
  <r>
    <x v="57"/>
    <x v="125"/>
    <n v="78.711985688729868"/>
    <x v="4"/>
    <x v="0"/>
  </r>
  <r>
    <x v="57"/>
    <x v="126"/>
    <n v="1.8783542039355994"/>
    <x v="4"/>
    <x v="0"/>
  </r>
  <r>
    <x v="57"/>
    <x v="4"/>
    <n v="19.409660107334528"/>
    <x v="4"/>
    <x v="0"/>
  </r>
  <r>
    <x v="58"/>
    <x v="125"/>
    <n v="76.654740608228977"/>
    <x v="4"/>
    <x v="0"/>
  </r>
  <r>
    <x v="58"/>
    <x v="126"/>
    <n v="3.9355992844364938"/>
    <x v="4"/>
    <x v="0"/>
  </r>
  <r>
    <x v="58"/>
    <x v="4"/>
    <n v="19.409660107334528"/>
    <x v="4"/>
    <x v="0"/>
  </r>
  <r>
    <x v="59"/>
    <x v="125"/>
    <n v="73.524150268336314"/>
    <x v="4"/>
    <x v="0"/>
  </r>
  <r>
    <x v="59"/>
    <x v="126"/>
    <n v="7.0661896243291595"/>
    <x v="4"/>
    <x v="0"/>
  </r>
  <r>
    <x v="59"/>
    <x v="4"/>
    <n v="19.409660107334528"/>
    <x v="4"/>
    <x v="0"/>
  </r>
  <r>
    <x v="60"/>
    <x v="125"/>
    <n v="77.817531305903401"/>
    <x v="4"/>
    <x v="0"/>
  </r>
  <r>
    <x v="60"/>
    <x v="126"/>
    <n v="2.7728085867620753"/>
    <x v="4"/>
    <x v="0"/>
  </r>
  <r>
    <x v="60"/>
    <x v="4"/>
    <n v="19.409660107334528"/>
    <x v="4"/>
    <x v="0"/>
  </r>
  <r>
    <x v="49"/>
    <x v="125"/>
    <n v="50.894454382826474"/>
    <x v="4"/>
    <x v="0"/>
  </r>
  <r>
    <x v="49"/>
    <x v="126"/>
    <n v="29.695885509838998"/>
    <x v="4"/>
    <x v="0"/>
  </r>
  <r>
    <x v="49"/>
    <x v="4"/>
    <n v="19.409660107334528"/>
    <x v="4"/>
    <x v="0"/>
  </r>
  <r>
    <x v="50"/>
    <x v="125"/>
    <n v="73.07692307692308"/>
    <x v="4"/>
    <x v="0"/>
  </r>
  <r>
    <x v="50"/>
    <x v="126"/>
    <n v="7.5134168157423975"/>
    <x v="4"/>
    <x v="0"/>
  </r>
  <r>
    <x v="50"/>
    <x v="4"/>
    <n v="19.409660107334528"/>
    <x v="4"/>
    <x v="0"/>
  </r>
  <r>
    <x v="51"/>
    <x v="125"/>
    <n v="59.400826446280995"/>
    <x v="4"/>
    <x v="0"/>
  </r>
  <r>
    <x v="51"/>
    <x v="126"/>
    <n v="20.454545454545453"/>
    <x v="4"/>
    <x v="0"/>
  </r>
  <r>
    <x v="51"/>
    <x v="4"/>
    <n v="20.144628099173552"/>
    <x v="4"/>
    <x v="0"/>
  </r>
  <r>
    <x v="52"/>
    <x v="125"/>
    <n v="72.182468694096599"/>
    <x v="4"/>
    <x v="0"/>
  </r>
  <r>
    <x v="52"/>
    <x v="126"/>
    <n v="8.4078711985688734"/>
    <x v="4"/>
    <x v="0"/>
  </r>
  <r>
    <x v="52"/>
    <x v="4"/>
    <n v="19.409660107334528"/>
    <x v="4"/>
    <x v="0"/>
  </r>
  <r>
    <x v="53"/>
    <x v="125"/>
    <n v="71.201588877855016"/>
    <x v="4"/>
    <x v="0"/>
  </r>
  <r>
    <x v="53"/>
    <x v="126"/>
    <n v="8.6395233366434958"/>
    <x v="4"/>
    <x v="0"/>
  </r>
  <r>
    <x v="53"/>
    <x v="4"/>
    <n v="20.158887785501488"/>
    <x v="4"/>
    <x v="0"/>
  </r>
  <r>
    <x v="54"/>
    <x v="125"/>
    <n v="71.019677996422189"/>
    <x v="4"/>
    <x v="0"/>
  </r>
  <r>
    <x v="54"/>
    <x v="126"/>
    <n v="9.5706618962432923"/>
    <x v="4"/>
    <x v="0"/>
  </r>
  <r>
    <x v="54"/>
    <x v="4"/>
    <n v="19.409660107334528"/>
    <x v="4"/>
    <x v="0"/>
  </r>
  <r>
    <x v="55"/>
    <x v="125"/>
    <n v="78.264758497316635"/>
    <x v="4"/>
    <x v="0"/>
  </r>
  <r>
    <x v="55"/>
    <x v="126"/>
    <n v="2.3255813953488373"/>
    <x v="4"/>
    <x v="0"/>
  </r>
  <r>
    <x v="55"/>
    <x v="4"/>
    <n v="19.409660107334528"/>
    <x v="4"/>
    <x v="0"/>
  </r>
  <r>
    <x v="56"/>
    <x v="125"/>
    <n v="64.620938628158839"/>
    <x v="5"/>
    <x v="0"/>
  </r>
  <r>
    <x v="56"/>
    <x v="126"/>
    <n v="19.133574007220215"/>
    <x v="5"/>
    <x v="0"/>
  </r>
  <r>
    <x v="56"/>
    <x v="4"/>
    <n v="16.245487364620939"/>
    <x v="5"/>
    <x v="0"/>
  </r>
  <r>
    <x v="57"/>
    <x v="125"/>
    <n v="81.949458483754512"/>
    <x v="5"/>
    <x v="0"/>
  </r>
  <r>
    <x v="57"/>
    <x v="126"/>
    <n v="1.8050541516245486"/>
    <x v="5"/>
    <x v="0"/>
  </r>
  <r>
    <x v="57"/>
    <x v="4"/>
    <n v="16.245487364620939"/>
    <x v="5"/>
    <x v="0"/>
  </r>
  <r>
    <x v="58"/>
    <x v="125"/>
    <n v="80.144404332129966"/>
    <x v="5"/>
    <x v="0"/>
  </r>
  <r>
    <x v="58"/>
    <x v="126"/>
    <n v="3.6101083032490973"/>
    <x v="5"/>
    <x v="0"/>
  </r>
  <r>
    <x v="58"/>
    <x v="4"/>
    <n v="16.245487364620939"/>
    <x v="5"/>
    <x v="0"/>
  </r>
  <r>
    <x v="59"/>
    <x v="125"/>
    <n v="73.285198555956683"/>
    <x v="5"/>
    <x v="0"/>
  </r>
  <r>
    <x v="59"/>
    <x v="126"/>
    <n v="10.469314079422382"/>
    <x v="5"/>
    <x v="0"/>
  </r>
  <r>
    <x v="59"/>
    <x v="4"/>
    <n v="16.245487364620939"/>
    <x v="5"/>
    <x v="0"/>
  </r>
  <r>
    <x v="60"/>
    <x v="125"/>
    <n v="80.505415162454867"/>
    <x v="5"/>
    <x v="0"/>
  </r>
  <r>
    <x v="60"/>
    <x v="126"/>
    <n v="3.2490974729241877"/>
    <x v="5"/>
    <x v="0"/>
  </r>
  <r>
    <x v="60"/>
    <x v="4"/>
    <n v="16.245487364620939"/>
    <x v="5"/>
    <x v="0"/>
  </r>
  <r>
    <x v="49"/>
    <x v="125"/>
    <n v="51.624548736462096"/>
    <x v="5"/>
    <x v="0"/>
  </r>
  <r>
    <x v="49"/>
    <x v="126"/>
    <n v="32.129963898916969"/>
    <x v="5"/>
    <x v="0"/>
  </r>
  <r>
    <x v="49"/>
    <x v="4"/>
    <n v="16.245487364620939"/>
    <x v="5"/>
    <x v="0"/>
  </r>
  <r>
    <x v="50"/>
    <x v="125"/>
    <n v="72.563176895306853"/>
    <x v="5"/>
    <x v="0"/>
  </r>
  <r>
    <x v="50"/>
    <x v="126"/>
    <n v="11.191335740072201"/>
    <x v="5"/>
    <x v="0"/>
  </r>
  <r>
    <x v="50"/>
    <x v="4"/>
    <n v="16.245487364620939"/>
    <x v="5"/>
    <x v="0"/>
  </r>
  <r>
    <x v="51"/>
    <x v="125"/>
    <n v="60.476190476190474"/>
    <x v="5"/>
    <x v="0"/>
  </r>
  <r>
    <x v="51"/>
    <x v="126"/>
    <n v="23.333333333333332"/>
    <x v="5"/>
    <x v="0"/>
  </r>
  <r>
    <x v="51"/>
    <x v="4"/>
    <n v="16.19047619047619"/>
    <x v="5"/>
    <x v="0"/>
  </r>
  <r>
    <x v="52"/>
    <x v="125"/>
    <n v="77.61732851985559"/>
    <x v="5"/>
    <x v="0"/>
  </r>
  <r>
    <x v="52"/>
    <x v="126"/>
    <n v="6.1371841155234659"/>
    <x v="5"/>
    <x v="0"/>
  </r>
  <r>
    <x v="52"/>
    <x v="4"/>
    <n v="16.245487364620939"/>
    <x v="5"/>
    <x v="0"/>
  </r>
  <r>
    <x v="53"/>
    <x v="125"/>
    <n v="78.070175438596493"/>
    <x v="5"/>
    <x v="0"/>
  </r>
  <r>
    <x v="53"/>
    <x v="126"/>
    <n v="5.7017543859649127"/>
    <x v="5"/>
    <x v="0"/>
  </r>
  <r>
    <x v="53"/>
    <x v="4"/>
    <n v="16.228070175438596"/>
    <x v="5"/>
    <x v="0"/>
  </r>
  <r>
    <x v="54"/>
    <x v="125"/>
    <n v="72.563176895306853"/>
    <x v="5"/>
    <x v="0"/>
  </r>
  <r>
    <x v="54"/>
    <x v="126"/>
    <n v="11.191335740072201"/>
    <x v="5"/>
    <x v="0"/>
  </r>
  <r>
    <x v="54"/>
    <x v="4"/>
    <n v="16.245487364620939"/>
    <x v="5"/>
    <x v="0"/>
  </r>
  <r>
    <x v="55"/>
    <x v="125"/>
    <n v="81.588447653429597"/>
    <x v="5"/>
    <x v="0"/>
  </r>
  <r>
    <x v="55"/>
    <x v="126"/>
    <n v="2.1660649819494586"/>
    <x v="5"/>
    <x v="0"/>
  </r>
  <r>
    <x v="55"/>
    <x v="4"/>
    <n v="16.245487364620939"/>
    <x v="5"/>
    <x v="0"/>
  </r>
  <r>
    <x v="56"/>
    <x v="125"/>
    <n v="60.792951541850222"/>
    <x v="6"/>
    <x v="0"/>
  </r>
  <r>
    <x v="56"/>
    <x v="126"/>
    <n v="14.977973568281937"/>
    <x v="6"/>
    <x v="0"/>
  </r>
  <r>
    <x v="56"/>
    <x v="4"/>
    <n v="24.229074889867842"/>
    <x v="6"/>
    <x v="0"/>
  </r>
  <r>
    <x v="57"/>
    <x v="125"/>
    <n v="74.008810572687224"/>
    <x v="6"/>
    <x v="0"/>
  </r>
  <r>
    <x v="57"/>
    <x v="126"/>
    <n v="1.7621145374449338"/>
    <x v="6"/>
    <x v="0"/>
  </r>
  <r>
    <x v="57"/>
    <x v="4"/>
    <n v="24.229074889867842"/>
    <x v="6"/>
    <x v="0"/>
  </r>
  <r>
    <x v="58"/>
    <x v="125"/>
    <n v="68.722466960352421"/>
    <x v="6"/>
    <x v="0"/>
  </r>
  <r>
    <x v="58"/>
    <x v="126"/>
    <n v="7.0484581497797354"/>
    <x v="6"/>
    <x v="0"/>
  </r>
  <r>
    <x v="58"/>
    <x v="4"/>
    <n v="24.229074889867842"/>
    <x v="6"/>
    <x v="0"/>
  </r>
  <r>
    <x v="59"/>
    <x v="125"/>
    <n v="68.281938325991192"/>
    <x v="6"/>
    <x v="0"/>
  </r>
  <r>
    <x v="59"/>
    <x v="126"/>
    <n v="7.4889867841409687"/>
    <x v="6"/>
    <x v="0"/>
  </r>
  <r>
    <x v="59"/>
    <x v="4"/>
    <n v="24.229074889867842"/>
    <x v="6"/>
    <x v="0"/>
  </r>
  <r>
    <x v="60"/>
    <x v="125"/>
    <n v="73.127753303964752"/>
    <x v="6"/>
    <x v="0"/>
  </r>
  <r>
    <x v="60"/>
    <x v="126"/>
    <n v="2.643171806167401"/>
    <x v="6"/>
    <x v="0"/>
  </r>
  <r>
    <x v="60"/>
    <x v="4"/>
    <n v="24.229074889867842"/>
    <x v="6"/>
    <x v="0"/>
  </r>
  <r>
    <x v="49"/>
    <x v="125"/>
    <n v="52.863436123348016"/>
    <x v="6"/>
    <x v="0"/>
  </r>
  <r>
    <x v="49"/>
    <x v="126"/>
    <n v="22.907488986784141"/>
    <x v="6"/>
    <x v="0"/>
  </r>
  <r>
    <x v="49"/>
    <x v="4"/>
    <n v="24.229074889867842"/>
    <x v="6"/>
    <x v="0"/>
  </r>
  <r>
    <x v="50"/>
    <x v="125"/>
    <n v="66.519823788546262"/>
    <x v="6"/>
    <x v="0"/>
  </r>
  <r>
    <x v="50"/>
    <x v="126"/>
    <n v="9.251101321585903"/>
    <x v="6"/>
    <x v="0"/>
  </r>
  <r>
    <x v="50"/>
    <x v="4"/>
    <n v="24.229074889867842"/>
    <x v="6"/>
    <x v="0"/>
  </r>
  <r>
    <x v="51"/>
    <x v="125"/>
    <n v="55.882352941176471"/>
    <x v="6"/>
    <x v="0"/>
  </r>
  <r>
    <x v="51"/>
    <x v="126"/>
    <n v="18.627450980392158"/>
    <x v="6"/>
    <x v="0"/>
  </r>
  <r>
    <x v="51"/>
    <x v="4"/>
    <n v="25.490196078431371"/>
    <x v="6"/>
    <x v="0"/>
  </r>
  <r>
    <x v="52"/>
    <x v="125"/>
    <n v="66.079295154185019"/>
    <x v="6"/>
    <x v="0"/>
  </r>
  <r>
    <x v="52"/>
    <x v="126"/>
    <n v="9.6916299559471373"/>
    <x v="6"/>
    <x v="0"/>
  </r>
  <r>
    <x v="52"/>
    <x v="4"/>
    <n v="24.229074889867842"/>
    <x v="6"/>
    <x v="0"/>
  </r>
  <r>
    <x v="53"/>
    <x v="125"/>
    <n v="66.04651162790698"/>
    <x v="6"/>
    <x v="0"/>
  </r>
  <r>
    <x v="53"/>
    <x v="126"/>
    <n v="9.3023255813953494"/>
    <x v="6"/>
    <x v="0"/>
  </r>
  <r>
    <x v="53"/>
    <x v="4"/>
    <n v="24.651162790697676"/>
    <x v="6"/>
    <x v="0"/>
  </r>
  <r>
    <x v="54"/>
    <x v="125"/>
    <n v="68.281938325991192"/>
    <x v="6"/>
    <x v="0"/>
  </r>
  <r>
    <x v="54"/>
    <x v="126"/>
    <n v="7.4889867841409687"/>
    <x v="6"/>
    <x v="0"/>
  </r>
  <r>
    <x v="54"/>
    <x v="4"/>
    <n v="24.229074889867842"/>
    <x v="6"/>
    <x v="0"/>
  </r>
  <r>
    <x v="55"/>
    <x v="125"/>
    <n v="74.008810572687224"/>
    <x v="6"/>
    <x v="0"/>
  </r>
  <r>
    <x v="55"/>
    <x v="126"/>
    <n v="1.7621145374449338"/>
    <x v="6"/>
    <x v="0"/>
  </r>
  <r>
    <x v="55"/>
    <x v="4"/>
    <n v="24.229074889867842"/>
    <x v="6"/>
    <x v="0"/>
  </r>
  <r>
    <x v="56"/>
    <x v="125"/>
    <n v="64.634146341463421"/>
    <x v="7"/>
    <x v="0"/>
  </r>
  <r>
    <x v="56"/>
    <x v="126"/>
    <n v="12.5"/>
    <x v="7"/>
    <x v="0"/>
  </r>
  <r>
    <x v="56"/>
    <x v="4"/>
    <n v="22.865853658536587"/>
    <x v="7"/>
    <x v="0"/>
  </r>
  <r>
    <x v="57"/>
    <x v="125"/>
    <n v="75.075987841945292"/>
    <x v="7"/>
    <x v="0"/>
  </r>
  <r>
    <x v="57"/>
    <x v="126"/>
    <n v="2.1276595744680851"/>
    <x v="7"/>
    <x v="0"/>
  </r>
  <r>
    <x v="57"/>
    <x v="4"/>
    <n v="22.796352583586625"/>
    <x v="7"/>
    <x v="0"/>
  </r>
  <r>
    <x v="58"/>
    <x v="125"/>
    <n v="75.379939209726444"/>
    <x v="7"/>
    <x v="0"/>
  </r>
  <r>
    <x v="58"/>
    <x v="126"/>
    <n v="1.8237082066869301"/>
    <x v="7"/>
    <x v="0"/>
  </r>
  <r>
    <x v="58"/>
    <x v="4"/>
    <n v="22.796352583586625"/>
    <x v="7"/>
    <x v="0"/>
  </r>
  <r>
    <x v="59"/>
    <x v="125"/>
    <n v="72.340425531914889"/>
    <x v="7"/>
    <x v="0"/>
  </r>
  <r>
    <x v="59"/>
    <x v="126"/>
    <n v="4.86322188449848"/>
    <x v="7"/>
    <x v="0"/>
  </r>
  <r>
    <x v="59"/>
    <x v="4"/>
    <n v="22.796352583586625"/>
    <x v="7"/>
    <x v="0"/>
  </r>
  <r>
    <x v="60"/>
    <x v="125"/>
    <n v="74.468085106382972"/>
    <x v="7"/>
    <x v="0"/>
  </r>
  <r>
    <x v="60"/>
    <x v="126"/>
    <n v="2.735562310030395"/>
    <x v="7"/>
    <x v="0"/>
  </r>
  <r>
    <x v="60"/>
    <x v="4"/>
    <n v="22.796352583586625"/>
    <x v="7"/>
    <x v="0"/>
  </r>
  <r>
    <x v="49"/>
    <x v="125"/>
    <n v="52.887537993920972"/>
    <x v="7"/>
    <x v="0"/>
  </r>
  <r>
    <x v="49"/>
    <x v="126"/>
    <n v="24.316109422492403"/>
    <x v="7"/>
    <x v="0"/>
  </r>
  <r>
    <x v="49"/>
    <x v="4"/>
    <n v="22.796352583586625"/>
    <x v="7"/>
    <x v="0"/>
  </r>
  <r>
    <x v="50"/>
    <x v="125"/>
    <n v="73.252279635258361"/>
    <x v="7"/>
    <x v="0"/>
  </r>
  <r>
    <x v="50"/>
    <x v="126"/>
    <n v="3.9513677811550152"/>
    <x v="7"/>
    <x v="0"/>
  </r>
  <r>
    <x v="50"/>
    <x v="4"/>
    <n v="22.796352583586625"/>
    <x v="7"/>
    <x v="0"/>
  </r>
  <r>
    <x v="51"/>
    <x v="125"/>
    <n v="59.450171821305844"/>
    <x v="7"/>
    <x v="0"/>
  </r>
  <r>
    <x v="51"/>
    <x v="126"/>
    <n v="17.182130584192439"/>
    <x v="7"/>
    <x v="0"/>
  </r>
  <r>
    <x v="51"/>
    <x v="4"/>
    <n v="23.367697594501717"/>
    <x v="7"/>
    <x v="0"/>
  </r>
  <r>
    <x v="52"/>
    <x v="125"/>
    <n v="70.212765957446805"/>
    <x v="7"/>
    <x v="0"/>
  </r>
  <r>
    <x v="52"/>
    <x v="126"/>
    <n v="6.9908814589665651"/>
    <x v="7"/>
    <x v="0"/>
  </r>
  <r>
    <x v="52"/>
    <x v="4"/>
    <n v="22.796352583586625"/>
    <x v="7"/>
    <x v="0"/>
  </r>
  <r>
    <x v="53"/>
    <x v="125"/>
    <n v="69.706840390879478"/>
    <x v="7"/>
    <x v="0"/>
  </r>
  <r>
    <x v="53"/>
    <x v="126"/>
    <n v="6.5146579804560263"/>
    <x v="7"/>
    <x v="0"/>
  </r>
  <r>
    <x v="53"/>
    <x v="4"/>
    <n v="23.778501628664497"/>
    <x v="7"/>
    <x v="0"/>
  </r>
  <r>
    <x v="54"/>
    <x v="125"/>
    <n v="69.908814589665653"/>
    <x v="7"/>
    <x v="0"/>
  </r>
  <r>
    <x v="54"/>
    <x v="126"/>
    <n v="7.2948328267477205"/>
    <x v="7"/>
    <x v="0"/>
  </r>
  <r>
    <x v="54"/>
    <x v="4"/>
    <n v="22.796352583586625"/>
    <x v="7"/>
    <x v="0"/>
  </r>
  <r>
    <x v="55"/>
    <x v="125"/>
    <n v="76.291793313069903"/>
    <x v="7"/>
    <x v="0"/>
  </r>
  <r>
    <x v="55"/>
    <x v="126"/>
    <n v="0.91185410334346506"/>
    <x v="7"/>
    <x v="0"/>
  </r>
  <r>
    <x v="55"/>
    <x v="4"/>
    <n v="22.796352583586625"/>
    <x v="7"/>
    <x v="0"/>
  </r>
  <r>
    <x v="56"/>
    <x v="125"/>
    <n v="64.912280701754383"/>
    <x v="8"/>
    <x v="0"/>
  </r>
  <r>
    <x v="56"/>
    <x v="126"/>
    <n v="20.350877192982455"/>
    <x v="8"/>
    <x v="0"/>
  </r>
  <r>
    <x v="56"/>
    <x v="4"/>
    <n v="14.736842105263158"/>
    <x v="8"/>
    <x v="0"/>
  </r>
  <r>
    <x v="57"/>
    <x v="125"/>
    <n v="83.508771929824562"/>
    <x v="8"/>
    <x v="0"/>
  </r>
  <r>
    <x v="57"/>
    <x v="126"/>
    <n v="1.7543859649122806"/>
    <x v="8"/>
    <x v="0"/>
  </r>
  <r>
    <x v="57"/>
    <x v="4"/>
    <n v="14.736842105263158"/>
    <x v="8"/>
    <x v="0"/>
  </r>
  <r>
    <x v="58"/>
    <x v="125"/>
    <n v="81.05263157894737"/>
    <x v="8"/>
    <x v="0"/>
  </r>
  <r>
    <x v="58"/>
    <x v="126"/>
    <n v="4.2105263157894735"/>
    <x v="8"/>
    <x v="0"/>
  </r>
  <r>
    <x v="58"/>
    <x v="4"/>
    <n v="14.736842105263158"/>
    <x v="8"/>
    <x v="0"/>
  </r>
  <r>
    <x v="59"/>
    <x v="125"/>
    <n v="79.298245614035082"/>
    <x v="8"/>
    <x v="0"/>
  </r>
  <r>
    <x v="59"/>
    <x v="126"/>
    <n v="5.9649122807017543"/>
    <x v="8"/>
    <x v="0"/>
  </r>
  <r>
    <x v="59"/>
    <x v="4"/>
    <n v="14.736842105263158"/>
    <x v="8"/>
    <x v="0"/>
  </r>
  <r>
    <x v="60"/>
    <x v="125"/>
    <n v="82.807017543859644"/>
    <x v="8"/>
    <x v="0"/>
  </r>
  <r>
    <x v="60"/>
    <x v="126"/>
    <n v="2.4561403508771931"/>
    <x v="8"/>
    <x v="0"/>
  </r>
  <r>
    <x v="60"/>
    <x v="4"/>
    <n v="14.736842105263158"/>
    <x v="8"/>
    <x v="0"/>
  </r>
  <r>
    <x v="49"/>
    <x v="125"/>
    <n v="46.315789473684212"/>
    <x v="8"/>
    <x v="0"/>
  </r>
  <r>
    <x v="49"/>
    <x v="126"/>
    <n v="38.94736842105263"/>
    <x v="8"/>
    <x v="0"/>
  </r>
  <r>
    <x v="49"/>
    <x v="4"/>
    <n v="14.736842105263158"/>
    <x v="8"/>
    <x v="0"/>
  </r>
  <r>
    <x v="50"/>
    <x v="125"/>
    <n v="78.596491228070178"/>
    <x v="8"/>
    <x v="0"/>
  </r>
  <r>
    <x v="50"/>
    <x v="126"/>
    <n v="6.666666666666667"/>
    <x v="8"/>
    <x v="0"/>
  </r>
  <r>
    <x v="50"/>
    <x v="4"/>
    <n v="14.736842105263158"/>
    <x v="8"/>
    <x v="0"/>
  </r>
  <r>
    <x v="51"/>
    <x v="125"/>
    <n v="61.216730038022817"/>
    <x v="8"/>
    <x v="0"/>
  </r>
  <r>
    <x v="51"/>
    <x v="126"/>
    <n v="23.193916349809886"/>
    <x v="8"/>
    <x v="0"/>
  </r>
  <r>
    <x v="51"/>
    <x v="4"/>
    <n v="15.589353612167301"/>
    <x v="8"/>
    <x v="0"/>
  </r>
  <r>
    <x v="52"/>
    <x v="125"/>
    <n v="74.035087719298247"/>
    <x v="8"/>
    <x v="0"/>
  </r>
  <r>
    <x v="52"/>
    <x v="126"/>
    <n v="11.228070175438596"/>
    <x v="8"/>
    <x v="0"/>
  </r>
  <r>
    <x v="52"/>
    <x v="4"/>
    <n v="14.736842105263158"/>
    <x v="8"/>
    <x v="0"/>
  </r>
  <r>
    <x v="53"/>
    <x v="125"/>
    <n v="71.206225680933855"/>
    <x v="8"/>
    <x v="0"/>
  </r>
  <r>
    <x v="53"/>
    <x v="126"/>
    <n v="13.229571984435797"/>
    <x v="8"/>
    <x v="0"/>
  </r>
  <r>
    <x v="53"/>
    <x v="4"/>
    <n v="15.56420233463035"/>
    <x v="8"/>
    <x v="0"/>
  </r>
  <r>
    <x v="54"/>
    <x v="125"/>
    <n v="72.982456140350877"/>
    <x v="8"/>
    <x v="0"/>
  </r>
  <r>
    <x v="54"/>
    <x v="126"/>
    <n v="12.280701754385966"/>
    <x v="8"/>
    <x v="0"/>
  </r>
  <r>
    <x v="54"/>
    <x v="4"/>
    <n v="14.736842105263158"/>
    <x v="8"/>
    <x v="0"/>
  </r>
  <r>
    <x v="55"/>
    <x v="125"/>
    <n v="80.701754385964918"/>
    <x v="8"/>
    <x v="0"/>
  </r>
  <r>
    <x v="55"/>
    <x v="126"/>
    <n v="4.5614035087719298"/>
    <x v="8"/>
    <x v="0"/>
  </r>
  <r>
    <x v="55"/>
    <x v="4"/>
    <n v="14.736842105263158"/>
    <x v="8"/>
    <x v="0"/>
  </r>
  <r>
    <x v="56"/>
    <x v="125"/>
    <n v="63.711911357340718"/>
    <x v="9"/>
    <x v="0"/>
  </r>
  <r>
    <x v="56"/>
    <x v="126"/>
    <n v="25.207756232686979"/>
    <x v="9"/>
    <x v="0"/>
  </r>
  <r>
    <x v="56"/>
    <x v="4"/>
    <n v="11.0803324099723"/>
    <x v="9"/>
    <x v="0"/>
  </r>
  <r>
    <x v="57"/>
    <x v="125"/>
    <n v="85.041551246537395"/>
    <x v="9"/>
    <x v="0"/>
  </r>
  <r>
    <x v="57"/>
    <x v="126"/>
    <n v="3.8781163434903045"/>
    <x v="9"/>
    <x v="0"/>
  </r>
  <r>
    <x v="57"/>
    <x v="4"/>
    <n v="11.0803324099723"/>
    <x v="9"/>
    <x v="0"/>
  </r>
  <r>
    <x v="58"/>
    <x v="125"/>
    <n v="78.116343490304715"/>
    <x v="9"/>
    <x v="0"/>
  </r>
  <r>
    <x v="58"/>
    <x v="126"/>
    <n v="10.803324099722992"/>
    <x v="9"/>
    <x v="0"/>
  </r>
  <r>
    <x v="58"/>
    <x v="4"/>
    <n v="11.0803324099723"/>
    <x v="9"/>
    <x v="0"/>
  </r>
  <r>
    <x v="59"/>
    <x v="125"/>
    <n v="81.16343490304709"/>
    <x v="9"/>
    <x v="0"/>
  </r>
  <r>
    <x v="59"/>
    <x v="126"/>
    <n v="7.7562326869806091"/>
    <x v="9"/>
    <x v="0"/>
  </r>
  <r>
    <x v="59"/>
    <x v="4"/>
    <n v="11.0803324099723"/>
    <x v="9"/>
    <x v="0"/>
  </r>
  <r>
    <x v="60"/>
    <x v="125"/>
    <n v="86.42659279778394"/>
    <x v="9"/>
    <x v="0"/>
  </r>
  <r>
    <x v="60"/>
    <x v="126"/>
    <n v="2.4930747922437675"/>
    <x v="9"/>
    <x v="0"/>
  </r>
  <r>
    <x v="60"/>
    <x v="4"/>
    <n v="11.0803324099723"/>
    <x v="9"/>
    <x v="0"/>
  </r>
  <r>
    <x v="49"/>
    <x v="125"/>
    <n v="44.044321329639892"/>
    <x v="9"/>
    <x v="0"/>
  </r>
  <r>
    <x v="49"/>
    <x v="126"/>
    <n v="44.875346260387815"/>
    <x v="9"/>
    <x v="0"/>
  </r>
  <r>
    <x v="49"/>
    <x v="4"/>
    <n v="11.0803324099723"/>
    <x v="9"/>
    <x v="0"/>
  </r>
  <r>
    <x v="50"/>
    <x v="125"/>
    <n v="79.77839335180056"/>
    <x v="9"/>
    <x v="0"/>
  </r>
  <r>
    <x v="50"/>
    <x v="126"/>
    <n v="9.1412742382271475"/>
    <x v="9"/>
    <x v="0"/>
  </r>
  <r>
    <x v="50"/>
    <x v="4"/>
    <n v="11.0803324099723"/>
    <x v="9"/>
    <x v="0"/>
  </r>
  <r>
    <x v="51"/>
    <x v="125"/>
    <n v="60.518731988472624"/>
    <x v="9"/>
    <x v="0"/>
  </r>
  <r>
    <x v="51"/>
    <x v="126"/>
    <n v="28.24207492795389"/>
    <x v="9"/>
    <x v="0"/>
  </r>
  <r>
    <x v="51"/>
    <x v="4"/>
    <n v="11.239193083573488"/>
    <x v="9"/>
    <x v="0"/>
  </r>
  <r>
    <x v="52"/>
    <x v="125"/>
    <n v="73.40720221606648"/>
    <x v="9"/>
    <x v="0"/>
  </r>
  <r>
    <x v="52"/>
    <x v="126"/>
    <n v="15.512465373961218"/>
    <x v="9"/>
    <x v="0"/>
  </r>
  <r>
    <x v="52"/>
    <x v="4"/>
    <n v="11.0803324099723"/>
    <x v="9"/>
    <x v="0"/>
  </r>
  <r>
    <x v="53"/>
    <x v="125"/>
    <n v="61.408450704225352"/>
    <x v="9"/>
    <x v="0"/>
  </r>
  <r>
    <x v="53"/>
    <x v="126"/>
    <n v="27.887323943661972"/>
    <x v="9"/>
    <x v="0"/>
  </r>
  <r>
    <x v="53"/>
    <x v="4"/>
    <n v="10.704225352112676"/>
    <x v="9"/>
    <x v="0"/>
  </r>
  <r>
    <x v="54"/>
    <x v="125"/>
    <n v="72.576177285318565"/>
    <x v="9"/>
    <x v="0"/>
  </r>
  <r>
    <x v="54"/>
    <x v="126"/>
    <n v="16.343490304709142"/>
    <x v="9"/>
    <x v="0"/>
  </r>
  <r>
    <x v="54"/>
    <x v="4"/>
    <n v="11.0803324099723"/>
    <x v="9"/>
    <x v="0"/>
  </r>
  <r>
    <x v="55"/>
    <x v="125"/>
    <n v="86.149584487534625"/>
    <x v="9"/>
    <x v="0"/>
  </r>
  <r>
    <x v="55"/>
    <x v="126"/>
    <n v="2.770083102493075"/>
    <x v="9"/>
    <x v="0"/>
  </r>
  <r>
    <x v="55"/>
    <x v="4"/>
    <n v="11.0803324099723"/>
    <x v="9"/>
    <x v="0"/>
  </r>
  <r>
    <x v="56"/>
    <x v="125"/>
    <n v="52.845528455284551"/>
    <x v="10"/>
    <x v="0"/>
  </r>
  <r>
    <x v="56"/>
    <x v="126"/>
    <n v="41.056910569105689"/>
    <x v="10"/>
    <x v="0"/>
  </r>
  <r>
    <x v="56"/>
    <x v="4"/>
    <n v="6.0975609756097562"/>
    <x v="10"/>
    <x v="0"/>
  </r>
  <r>
    <x v="57"/>
    <x v="125"/>
    <n v="76.92307692307692"/>
    <x v="10"/>
    <x v="0"/>
  </r>
  <r>
    <x v="57"/>
    <x v="126"/>
    <n v="17.004048582995953"/>
    <x v="10"/>
    <x v="0"/>
  </r>
  <r>
    <x v="57"/>
    <x v="4"/>
    <n v="6.0728744939271255"/>
    <x v="10"/>
    <x v="0"/>
  </r>
  <r>
    <x v="58"/>
    <x v="125"/>
    <n v="72.764227642276424"/>
    <x v="10"/>
    <x v="0"/>
  </r>
  <r>
    <x v="58"/>
    <x v="126"/>
    <n v="21.13821138211382"/>
    <x v="10"/>
    <x v="0"/>
  </r>
  <r>
    <x v="58"/>
    <x v="4"/>
    <n v="6.0975609756097562"/>
    <x v="10"/>
    <x v="0"/>
  </r>
  <r>
    <x v="59"/>
    <x v="125"/>
    <n v="70.731707317073173"/>
    <x v="10"/>
    <x v="0"/>
  </r>
  <r>
    <x v="59"/>
    <x v="126"/>
    <n v="23.170731707317074"/>
    <x v="10"/>
    <x v="0"/>
  </r>
  <r>
    <x v="59"/>
    <x v="4"/>
    <n v="6.0975609756097562"/>
    <x v="10"/>
    <x v="0"/>
  </r>
  <r>
    <x v="60"/>
    <x v="125"/>
    <n v="79.352226720647778"/>
    <x v="10"/>
    <x v="0"/>
  </r>
  <r>
    <x v="60"/>
    <x v="126"/>
    <n v="14.574898785425102"/>
    <x v="10"/>
    <x v="0"/>
  </r>
  <r>
    <x v="60"/>
    <x v="4"/>
    <n v="6.0728744939271255"/>
    <x v="10"/>
    <x v="0"/>
  </r>
  <r>
    <x v="49"/>
    <x v="125"/>
    <n v="34.008097165991906"/>
    <x v="10"/>
    <x v="0"/>
  </r>
  <r>
    <x v="49"/>
    <x v="126"/>
    <n v="59.91902834008097"/>
    <x v="10"/>
    <x v="0"/>
  </r>
  <r>
    <x v="49"/>
    <x v="4"/>
    <n v="6.0728744939271255"/>
    <x v="10"/>
    <x v="0"/>
  </r>
  <r>
    <x v="50"/>
    <x v="125"/>
    <n v="71.138211382113823"/>
    <x v="10"/>
    <x v="0"/>
  </r>
  <r>
    <x v="50"/>
    <x v="126"/>
    <n v="22.764227642276424"/>
    <x v="10"/>
    <x v="0"/>
  </r>
  <r>
    <x v="50"/>
    <x v="4"/>
    <n v="6.0975609756097562"/>
    <x v="10"/>
    <x v="0"/>
  </r>
  <r>
    <x v="51"/>
    <x v="125"/>
    <n v="50.678733031674206"/>
    <x v="10"/>
    <x v="0"/>
  </r>
  <r>
    <x v="51"/>
    <x v="126"/>
    <n v="42.533936651583709"/>
    <x v="10"/>
    <x v="0"/>
  </r>
  <r>
    <x v="51"/>
    <x v="4"/>
    <n v="6.7873303167420813"/>
    <x v="10"/>
    <x v="0"/>
  </r>
  <r>
    <x v="52"/>
    <x v="125"/>
    <n v="53.036437246963565"/>
    <x v="10"/>
    <x v="0"/>
  </r>
  <r>
    <x v="52"/>
    <x v="126"/>
    <n v="40.890688259109311"/>
    <x v="10"/>
    <x v="0"/>
  </r>
  <r>
    <x v="52"/>
    <x v="4"/>
    <n v="6.0728744939271255"/>
    <x v="10"/>
    <x v="0"/>
  </r>
  <r>
    <x v="53"/>
    <x v="125"/>
    <n v="45.493562231759654"/>
    <x v="10"/>
    <x v="0"/>
  </r>
  <r>
    <x v="53"/>
    <x v="126"/>
    <n v="48.497854077253216"/>
    <x v="10"/>
    <x v="0"/>
  </r>
  <r>
    <x v="53"/>
    <x v="4"/>
    <n v="6.0085836909871242"/>
    <x v="10"/>
    <x v="0"/>
  </r>
  <r>
    <x v="54"/>
    <x v="125"/>
    <n v="65.18218623481782"/>
    <x v="10"/>
    <x v="0"/>
  </r>
  <r>
    <x v="54"/>
    <x v="126"/>
    <n v="28.74493927125506"/>
    <x v="10"/>
    <x v="0"/>
  </r>
  <r>
    <x v="54"/>
    <x v="4"/>
    <n v="6.0728744939271255"/>
    <x v="10"/>
    <x v="0"/>
  </r>
  <r>
    <x v="55"/>
    <x v="125"/>
    <n v="87.854251012145752"/>
    <x v="10"/>
    <x v="0"/>
  </r>
  <r>
    <x v="55"/>
    <x v="126"/>
    <n v="6.0728744939271255"/>
    <x v="10"/>
    <x v="0"/>
  </r>
  <r>
    <x v="55"/>
    <x v="4"/>
    <n v="6.0728744939271255"/>
    <x v="10"/>
    <x v="0"/>
  </r>
  <r>
    <x v="56"/>
    <x v="125"/>
    <n v="66.532258064516128"/>
    <x v="11"/>
    <x v="0"/>
  </r>
  <r>
    <x v="56"/>
    <x v="126"/>
    <n v="23.387096774193548"/>
    <x v="11"/>
    <x v="0"/>
  </r>
  <r>
    <x v="56"/>
    <x v="4"/>
    <n v="10.080645161290322"/>
    <x v="11"/>
    <x v="0"/>
  </r>
  <r>
    <x v="57"/>
    <x v="125"/>
    <n v="87.096774193548384"/>
    <x v="11"/>
    <x v="0"/>
  </r>
  <r>
    <x v="57"/>
    <x v="126"/>
    <n v="2.8225806451612905"/>
    <x v="11"/>
    <x v="0"/>
  </r>
  <r>
    <x v="57"/>
    <x v="4"/>
    <n v="10.080645161290322"/>
    <x v="11"/>
    <x v="0"/>
  </r>
  <r>
    <x v="58"/>
    <x v="125"/>
    <n v="81.781376518218622"/>
    <x v="11"/>
    <x v="0"/>
  </r>
  <r>
    <x v="58"/>
    <x v="126"/>
    <n v="8.097165991902834"/>
    <x v="11"/>
    <x v="0"/>
  </r>
  <r>
    <x v="58"/>
    <x v="4"/>
    <n v="10.121457489878543"/>
    <x v="11"/>
    <x v="0"/>
  </r>
  <r>
    <x v="59"/>
    <x v="125"/>
    <n v="80.645161290322577"/>
    <x v="11"/>
    <x v="0"/>
  </r>
  <r>
    <x v="59"/>
    <x v="126"/>
    <n v="9.2741935483870961"/>
    <x v="11"/>
    <x v="0"/>
  </r>
  <r>
    <x v="59"/>
    <x v="4"/>
    <n v="10.080645161290322"/>
    <x v="11"/>
    <x v="0"/>
  </r>
  <r>
    <x v="60"/>
    <x v="125"/>
    <n v="87.096774193548384"/>
    <x v="11"/>
    <x v="0"/>
  </r>
  <r>
    <x v="60"/>
    <x v="126"/>
    <n v="2.8225806451612905"/>
    <x v="11"/>
    <x v="0"/>
  </r>
  <r>
    <x v="60"/>
    <x v="4"/>
    <n v="10.080645161290322"/>
    <x v="11"/>
    <x v="0"/>
  </r>
  <r>
    <x v="49"/>
    <x v="125"/>
    <n v="55.241935483870968"/>
    <x v="11"/>
    <x v="0"/>
  </r>
  <r>
    <x v="49"/>
    <x v="126"/>
    <n v="34.677419354838712"/>
    <x v="11"/>
    <x v="0"/>
  </r>
  <r>
    <x v="49"/>
    <x v="4"/>
    <n v="10.080645161290322"/>
    <x v="11"/>
    <x v="0"/>
  </r>
  <r>
    <x v="50"/>
    <x v="125"/>
    <n v="76.209677419354833"/>
    <x v="11"/>
    <x v="0"/>
  </r>
  <r>
    <x v="50"/>
    <x v="126"/>
    <n v="13.709677419354838"/>
    <x v="11"/>
    <x v="0"/>
  </r>
  <r>
    <x v="50"/>
    <x v="4"/>
    <n v="10.080645161290322"/>
    <x v="11"/>
    <x v="0"/>
  </r>
  <r>
    <x v="51"/>
    <x v="125"/>
    <n v="67.34693877551021"/>
    <x v="11"/>
    <x v="0"/>
  </r>
  <r>
    <x v="51"/>
    <x v="126"/>
    <n v="22.448979591836736"/>
    <x v="11"/>
    <x v="0"/>
  </r>
  <r>
    <x v="51"/>
    <x v="4"/>
    <n v="10.204081632653061"/>
    <x v="11"/>
    <x v="0"/>
  </r>
  <r>
    <x v="52"/>
    <x v="125"/>
    <n v="72.58064516129032"/>
    <x v="11"/>
    <x v="0"/>
  </r>
  <r>
    <x v="52"/>
    <x v="126"/>
    <n v="17.338709677419356"/>
    <x v="11"/>
    <x v="0"/>
  </r>
  <r>
    <x v="52"/>
    <x v="4"/>
    <n v="10.080645161290322"/>
    <x v="11"/>
    <x v="0"/>
  </r>
  <r>
    <x v="53"/>
    <x v="125"/>
    <n v="69.26229508196721"/>
    <x v="11"/>
    <x v="0"/>
  </r>
  <r>
    <x v="53"/>
    <x v="126"/>
    <n v="20.901639344262296"/>
    <x v="11"/>
    <x v="0"/>
  </r>
  <r>
    <x v="53"/>
    <x v="4"/>
    <n v="9.8360655737704921"/>
    <x v="11"/>
    <x v="0"/>
  </r>
  <r>
    <x v="54"/>
    <x v="125"/>
    <n v="74.596774193548384"/>
    <x v="11"/>
    <x v="0"/>
  </r>
  <r>
    <x v="54"/>
    <x v="126"/>
    <n v="15.32258064516129"/>
    <x v="11"/>
    <x v="0"/>
  </r>
  <r>
    <x v="54"/>
    <x v="4"/>
    <n v="10.080645161290322"/>
    <x v="11"/>
    <x v="0"/>
  </r>
  <r>
    <x v="55"/>
    <x v="125"/>
    <n v="83.467741935483872"/>
    <x v="11"/>
    <x v="0"/>
  </r>
  <r>
    <x v="55"/>
    <x v="126"/>
    <n v="6.4516129032258061"/>
    <x v="11"/>
    <x v="0"/>
  </r>
  <r>
    <x v="55"/>
    <x v="4"/>
    <n v="10.080645161290322"/>
    <x v="11"/>
    <x v="0"/>
  </r>
  <r>
    <x v="56"/>
    <x v="125"/>
    <n v="47.297297297297298"/>
    <x v="12"/>
    <x v="0"/>
  </r>
  <r>
    <x v="56"/>
    <x v="126"/>
    <n v="42.342342342342342"/>
    <x v="12"/>
    <x v="0"/>
  </r>
  <r>
    <x v="56"/>
    <x v="4"/>
    <n v="10.36036036036036"/>
    <x v="12"/>
    <x v="0"/>
  </r>
  <r>
    <x v="57"/>
    <x v="125"/>
    <n v="70.403587443946194"/>
    <x v="12"/>
    <x v="0"/>
  </r>
  <r>
    <x v="57"/>
    <x v="126"/>
    <n v="19.282511210762333"/>
    <x v="12"/>
    <x v="0"/>
  </r>
  <r>
    <x v="57"/>
    <x v="4"/>
    <n v="10.31390134529148"/>
    <x v="12"/>
    <x v="0"/>
  </r>
  <r>
    <x v="58"/>
    <x v="125"/>
    <n v="76.681614349775785"/>
    <x v="12"/>
    <x v="0"/>
  </r>
  <r>
    <x v="58"/>
    <x v="126"/>
    <n v="13.004484304932735"/>
    <x v="12"/>
    <x v="0"/>
  </r>
  <r>
    <x v="58"/>
    <x v="4"/>
    <n v="10.31390134529148"/>
    <x v="12"/>
    <x v="0"/>
  </r>
  <r>
    <x v="59"/>
    <x v="125"/>
    <n v="77.477477477477478"/>
    <x v="12"/>
    <x v="0"/>
  </r>
  <r>
    <x v="59"/>
    <x v="126"/>
    <n v="12.162162162162161"/>
    <x v="12"/>
    <x v="0"/>
  </r>
  <r>
    <x v="59"/>
    <x v="4"/>
    <n v="10.36036036036036"/>
    <x v="12"/>
    <x v="0"/>
  </r>
  <r>
    <x v="60"/>
    <x v="125"/>
    <n v="84.304932735426007"/>
    <x v="12"/>
    <x v="0"/>
  </r>
  <r>
    <x v="60"/>
    <x v="126"/>
    <n v="5.3811659192825116"/>
    <x v="12"/>
    <x v="0"/>
  </r>
  <r>
    <x v="60"/>
    <x v="4"/>
    <n v="10.31390134529148"/>
    <x v="12"/>
    <x v="0"/>
  </r>
  <r>
    <x v="49"/>
    <x v="125"/>
    <n v="42.600896860986545"/>
    <x v="12"/>
    <x v="0"/>
  </r>
  <r>
    <x v="49"/>
    <x v="126"/>
    <n v="47.085201793721971"/>
    <x v="12"/>
    <x v="0"/>
  </r>
  <r>
    <x v="49"/>
    <x v="4"/>
    <n v="10.31390134529148"/>
    <x v="12"/>
    <x v="0"/>
  </r>
  <r>
    <x v="50"/>
    <x v="125"/>
    <n v="69.506726457399097"/>
    <x v="12"/>
    <x v="0"/>
  </r>
  <r>
    <x v="50"/>
    <x v="126"/>
    <n v="20.179372197309416"/>
    <x v="12"/>
    <x v="0"/>
  </r>
  <r>
    <x v="50"/>
    <x v="4"/>
    <n v="10.31390134529148"/>
    <x v="12"/>
    <x v="0"/>
  </r>
  <r>
    <x v="51"/>
    <x v="125"/>
    <n v="44.549763033175353"/>
    <x v="12"/>
    <x v="0"/>
  </r>
  <r>
    <x v="51"/>
    <x v="126"/>
    <n v="45.023696682464454"/>
    <x v="12"/>
    <x v="0"/>
  </r>
  <r>
    <x v="51"/>
    <x v="4"/>
    <n v="10.42654028436019"/>
    <x v="12"/>
    <x v="0"/>
  </r>
  <r>
    <x v="52"/>
    <x v="125"/>
    <n v="61.434977578475333"/>
    <x v="12"/>
    <x v="0"/>
  </r>
  <r>
    <x v="52"/>
    <x v="126"/>
    <n v="28.251121076233183"/>
    <x v="12"/>
    <x v="0"/>
  </r>
  <r>
    <x v="52"/>
    <x v="4"/>
    <n v="10.31390134529148"/>
    <x v="12"/>
    <x v="0"/>
  </r>
  <r>
    <x v="53"/>
    <x v="125"/>
    <n v="59.534883720930232"/>
    <x v="12"/>
    <x v="0"/>
  </r>
  <r>
    <x v="53"/>
    <x v="126"/>
    <n v="30.232558139534884"/>
    <x v="12"/>
    <x v="0"/>
  </r>
  <r>
    <x v="53"/>
    <x v="4"/>
    <n v="10.232558139534884"/>
    <x v="12"/>
    <x v="0"/>
  </r>
  <r>
    <x v="54"/>
    <x v="125"/>
    <n v="71.74887892376681"/>
    <x v="12"/>
    <x v="0"/>
  </r>
  <r>
    <x v="54"/>
    <x v="126"/>
    <n v="17.937219730941703"/>
    <x v="12"/>
    <x v="0"/>
  </r>
  <r>
    <x v="54"/>
    <x v="4"/>
    <n v="10.31390134529148"/>
    <x v="12"/>
    <x v="0"/>
  </r>
  <r>
    <x v="55"/>
    <x v="125"/>
    <n v="85.20179372197309"/>
    <x v="12"/>
    <x v="0"/>
  </r>
  <r>
    <x v="55"/>
    <x v="126"/>
    <n v="4.4843049327354256"/>
    <x v="12"/>
    <x v="0"/>
  </r>
  <r>
    <x v="55"/>
    <x v="4"/>
    <n v="10.31390134529148"/>
    <x v="12"/>
    <x v="0"/>
  </r>
  <r>
    <x v="56"/>
    <x v="125"/>
    <n v="56.493506493506494"/>
    <x v="13"/>
    <x v="0"/>
  </r>
  <r>
    <x v="56"/>
    <x v="126"/>
    <n v="37.662337662337663"/>
    <x v="13"/>
    <x v="0"/>
  </r>
  <r>
    <x v="56"/>
    <x v="4"/>
    <n v="5.8441558441558445"/>
    <x v="13"/>
    <x v="0"/>
  </r>
  <r>
    <x v="57"/>
    <x v="125"/>
    <n v="79.220779220779221"/>
    <x v="13"/>
    <x v="0"/>
  </r>
  <r>
    <x v="57"/>
    <x v="126"/>
    <n v="14.935064935064934"/>
    <x v="13"/>
    <x v="0"/>
  </r>
  <r>
    <x v="57"/>
    <x v="4"/>
    <n v="5.8441558441558445"/>
    <x v="13"/>
    <x v="0"/>
  </r>
  <r>
    <x v="58"/>
    <x v="125"/>
    <n v="80.132450331125824"/>
    <x v="13"/>
    <x v="0"/>
  </r>
  <r>
    <x v="58"/>
    <x v="126"/>
    <n v="13.907284768211921"/>
    <x v="13"/>
    <x v="0"/>
  </r>
  <r>
    <x v="58"/>
    <x v="4"/>
    <n v="5.9602649006622519"/>
    <x v="13"/>
    <x v="0"/>
  </r>
  <r>
    <x v="59"/>
    <x v="125"/>
    <n v="77.272727272727266"/>
    <x v="13"/>
    <x v="0"/>
  </r>
  <r>
    <x v="59"/>
    <x v="126"/>
    <n v="16.883116883116884"/>
    <x v="13"/>
    <x v="0"/>
  </r>
  <r>
    <x v="59"/>
    <x v="4"/>
    <n v="5.8441558441558445"/>
    <x v="13"/>
    <x v="0"/>
  </r>
  <r>
    <x v="60"/>
    <x v="125"/>
    <n v="82.467532467532465"/>
    <x v="13"/>
    <x v="0"/>
  </r>
  <r>
    <x v="60"/>
    <x v="126"/>
    <n v="11.688311688311689"/>
    <x v="13"/>
    <x v="0"/>
  </r>
  <r>
    <x v="60"/>
    <x v="4"/>
    <n v="5.8441558441558445"/>
    <x v="13"/>
    <x v="0"/>
  </r>
  <r>
    <x v="49"/>
    <x v="125"/>
    <n v="42.20779220779221"/>
    <x v="13"/>
    <x v="0"/>
  </r>
  <r>
    <x v="49"/>
    <x v="126"/>
    <n v="51.948051948051948"/>
    <x v="13"/>
    <x v="0"/>
  </r>
  <r>
    <x v="49"/>
    <x v="4"/>
    <n v="5.8441558441558445"/>
    <x v="13"/>
    <x v="0"/>
  </r>
  <r>
    <x v="50"/>
    <x v="125"/>
    <n v="74.675324675324674"/>
    <x v="13"/>
    <x v="0"/>
  </r>
  <r>
    <x v="50"/>
    <x v="126"/>
    <n v="19.480519480519479"/>
    <x v="13"/>
    <x v="0"/>
  </r>
  <r>
    <x v="50"/>
    <x v="4"/>
    <n v="5.8441558441558445"/>
    <x v="13"/>
    <x v="0"/>
  </r>
  <r>
    <x v="51"/>
    <x v="125"/>
    <n v="54.887218045112782"/>
    <x v="13"/>
    <x v="0"/>
  </r>
  <r>
    <x v="51"/>
    <x v="126"/>
    <n v="39.097744360902254"/>
    <x v="13"/>
    <x v="0"/>
  </r>
  <r>
    <x v="51"/>
    <x v="4"/>
    <n v="6.0150375939849621"/>
    <x v="13"/>
    <x v="0"/>
  </r>
  <r>
    <x v="52"/>
    <x v="125"/>
    <n v="65.584415584415581"/>
    <x v="13"/>
    <x v="0"/>
  </r>
  <r>
    <x v="52"/>
    <x v="126"/>
    <n v="28.571428571428573"/>
    <x v="13"/>
    <x v="0"/>
  </r>
  <r>
    <x v="52"/>
    <x v="4"/>
    <n v="5.8441558441558445"/>
    <x v="13"/>
    <x v="0"/>
  </r>
  <r>
    <x v="53"/>
    <x v="125"/>
    <n v="54.60526315789474"/>
    <x v="13"/>
    <x v="0"/>
  </r>
  <r>
    <x v="53"/>
    <x v="126"/>
    <n v="39.473684210526315"/>
    <x v="13"/>
    <x v="0"/>
  </r>
  <r>
    <x v="53"/>
    <x v="4"/>
    <n v="5.9210526315789478"/>
    <x v="13"/>
    <x v="0"/>
  </r>
  <r>
    <x v="54"/>
    <x v="125"/>
    <n v="59.740259740259738"/>
    <x v="13"/>
    <x v="0"/>
  </r>
  <r>
    <x v="54"/>
    <x v="126"/>
    <n v="34.415584415584412"/>
    <x v="13"/>
    <x v="0"/>
  </r>
  <r>
    <x v="54"/>
    <x v="4"/>
    <n v="5.8441558441558445"/>
    <x v="13"/>
    <x v="0"/>
  </r>
  <r>
    <x v="55"/>
    <x v="125"/>
    <n v="88.961038961038966"/>
    <x v="13"/>
    <x v="0"/>
  </r>
  <r>
    <x v="55"/>
    <x v="126"/>
    <n v="5.1948051948051948"/>
    <x v="13"/>
    <x v="0"/>
  </r>
  <r>
    <x v="55"/>
    <x v="4"/>
    <n v="5.8441558441558445"/>
    <x v="13"/>
    <x v="0"/>
  </r>
  <r>
    <x v="56"/>
    <x v="125"/>
    <n v="59.13978494623656"/>
    <x v="14"/>
    <x v="0"/>
  </r>
  <r>
    <x v="56"/>
    <x v="126"/>
    <n v="17.741935483870968"/>
    <x v="14"/>
    <x v="0"/>
  </r>
  <r>
    <x v="56"/>
    <x v="4"/>
    <n v="23.118279569892472"/>
    <x v="14"/>
    <x v="0"/>
  </r>
  <r>
    <x v="57"/>
    <x v="125"/>
    <n v="72.192513368983953"/>
    <x v="14"/>
    <x v="0"/>
  </r>
  <r>
    <x v="57"/>
    <x v="126"/>
    <n v="4.8128342245989302"/>
    <x v="14"/>
    <x v="0"/>
  </r>
  <r>
    <x v="57"/>
    <x v="4"/>
    <n v="22.994652406417114"/>
    <x v="14"/>
    <x v="0"/>
  </r>
  <r>
    <x v="58"/>
    <x v="125"/>
    <n v="73.796791443850267"/>
    <x v="14"/>
    <x v="0"/>
  </r>
  <r>
    <x v="58"/>
    <x v="126"/>
    <n v="3.2085561497326203"/>
    <x v="14"/>
    <x v="0"/>
  </r>
  <r>
    <x v="58"/>
    <x v="4"/>
    <n v="22.994652406417114"/>
    <x v="14"/>
    <x v="0"/>
  </r>
  <r>
    <x v="59"/>
    <x v="125"/>
    <n v="72.727272727272734"/>
    <x v="14"/>
    <x v="0"/>
  </r>
  <r>
    <x v="59"/>
    <x v="126"/>
    <n v="4.2780748663101607"/>
    <x v="14"/>
    <x v="0"/>
  </r>
  <r>
    <x v="59"/>
    <x v="4"/>
    <n v="22.994652406417114"/>
    <x v="14"/>
    <x v="0"/>
  </r>
  <r>
    <x v="60"/>
    <x v="125"/>
    <n v="76.470588235294116"/>
    <x v="14"/>
    <x v="0"/>
  </r>
  <r>
    <x v="60"/>
    <x v="126"/>
    <n v="0.53475935828877008"/>
    <x v="14"/>
    <x v="0"/>
  </r>
  <r>
    <x v="60"/>
    <x v="4"/>
    <n v="22.994652406417114"/>
    <x v="14"/>
    <x v="0"/>
  </r>
  <r>
    <x v="49"/>
    <x v="125"/>
    <n v="62.032085561497325"/>
    <x v="14"/>
    <x v="0"/>
  </r>
  <r>
    <x v="49"/>
    <x v="126"/>
    <n v="14.973262032085561"/>
    <x v="14"/>
    <x v="0"/>
  </r>
  <r>
    <x v="49"/>
    <x v="4"/>
    <n v="22.994652406417114"/>
    <x v="14"/>
    <x v="0"/>
  </r>
  <r>
    <x v="50"/>
    <x v="125"/>
    <n v="74.331550802139034"/>
    <x v="14"/>
    <x v="0"/>
  </r>
  <r>
    <x v="50"/>
    <x v="126"/>
    <n v="2.6737967914438503"/>
    <x v="14"/>
    <x v="0"/>
  </r>
  <r>
    <x v="50"/>
    <x v="4"/>
    <n v="22.994652406417114"/>
    <x v="14"/>
    <x v="0"/>
  </r>
  <r>
    <x v="51"/>
    <x v="125"/>
    <n v="58.241758241758241"/>
    <x v="14"/>
    <x v="0"/>
  </r>
  <r>
    <x v="51"/>
    <x v="126"/>
    <n v="18.131868131868131"/>
    <x v="14"/>
    <x v="0"/>
  </r>
  <r>
    <x v="51"/>
    <x v="4"/>
    <n v="23.626373626373628"/>
    <x v="14"/>
    <x v="0"/>
  </r>
  <r>
    <x v="52"/>
    <x v="125"/>
    <n v="70.588235294117652"/>
    <x v="14"/>
    <x v="0"/>
  </r>
  <r>
    <x v="52"/>
    <x v="126"/>
    <n v="6.4171122994652405"/>
    <x v="14"/>
    <x v="0"/>
  </r>
  <r>
    <x v="52"/>
    <x v="4"/>
    <n v="22.994652406417114"/>
    <x v="14"/>
    <x v="0"/>
  </r>
  <r>
    <x v="53"/>
    <x v="125"/>
    <n v="67.79661016949153"/>
    <x v="14"/>
    <x v="0"/>
  </r>
  <r>
    <x v="53"/>
    <x v="126"/>
    <n v="9.0395480225988702"/>
    <x v="14"/>
    <x v="0"/>
  </r>
  <r>
    <x v="53"/>
    <x v="4"/>
    <n v="23.163841807909606"/>
    <x v="14"/>
    <x v="0"/>
  </r>
  <r>
    <x v="54"/>
    <x v="125"/>
    <n v="73.262032085561501"/>
    <x v="14"/>
    <x v="0"/>
  </r>
  <r>
    <x v="54"/>
    <x v="126"/>
    <n v="3.7433155080213902"/>
    <x v="14"/>
    <x v="0"/>
  </r>
  <r>
    <x v="54"/>
    <x v="4"/>
    <n v="22.994652406417114"/>
    <x v="14"/>
    <x v="0"/>
  </r>
  <r>
    <x v="55"/>
    <x v="125"/>
    <n v="74.866310160427801"/>
    <x v="14"/>
    <x v="0"/>
  </r>
  <r>
    <x v="55"/>
    <x v="126"/>
    <n v="2.1390374331550803"/>
    <x v="14"/>
    <x v="0"/>
  </r>
  <r>
    <x v="55"/>
    <x v="4"/>
    <n v="22.994652406417114"/>
    <x v="14"/>
    <x v="0"/>
  </r>
  <r>
    <x v="56"/>
    <x v="125"/>
    <n v="37.440758293838861"/>
    <x v="15"/>
    <x v="0"/>
  </r>
  <r>
    <x v="56"/>
    <x v="126"/>
    <n v="50.236966824644547"/>
    <x v="15"/>
    <x v="0"/>
  </r>
  <r>
    <x v="56"/>
    <x v="4"/>
    <n v="12.322274881516588"/>
    <x v="15"/>
    <x v="0"/>
  </r>
  <r>
    <x v="57"/>
    <x v="125"/>
    <n v="76.415094339622641"/>
    <x v="15"/>
    <x v="0"/>
  </r>
  <r>
    <x v="57"/>
    <x v="126"/>
    <n v="11.320754716981131"/>
    <x v="15"/>
    <x v="0"/>
  </r>
  <r>
    <x v="57"/>
    <x v="4"/>
    <n v="12.264150943396226"/>
    <x v="15"/>
    <x v="0"/>
  </r>
  <r>
    <x v="58"/>
    <x v="125"/>
    <n v="71.226415094339629"/>
    <x v="15"/>
    <x v="0"/>
  </r>
  <r>
    <x v="58"/>
    <x v="126"/>
    <n v="16.509433962264151"/>
    <x v="15"/>
    <x v="0"/>
  </r>
  <r>
    <x v="58"/>
    <x v="4"/>
    <n v="12.264150943396226"/>
    <x v="15"/>
    <x v="0"/>
  </r>
  <r>
    <x v="59"/>
    <x v="125"/>
    <n v="70.754716981132077"/>
    <x v="15"/>
    <x v="0"/>
  </r>
  <r>
    <x v="59"/>
    <x v="126"/>
    <n v="16.981132075471699"/>
    <x v="15"/>
    <x v="0"/>
  </r>
  <r>
    <x v="59"/>
    <x v="4"/>
    <n v="12.264150943396226"/>
    <x v="15"/>
    <x v="0"/>
  </r>
  <r>
    <x v="60"/>
    <x v="125"/>
    <n v="81.603773584905667"/>
    <x v="15"/>
    <x v="0"/>
  </r>
  <r>
    <x v="60"/>
    <x v="126"/>
    <n v="6.132075471698113"/>
    <x v="15"/>
    <x v="0"/>
  </r>
  <r>
    <x v="60"/>
    <x v="4"/>
    <n v="12.264150943396226"/>
    <x v="15"/>
    <x v="0"/>
  </r>
  <r>
    <x v="49"/>
    <x v="125"/>
    <n v="29.245283018867923"/>
    <x v="15"/>
    <x v="0"/>
  </r>
  <r>
    <x v="49"/>
    <x v="126"/>
    <n v="58.490566037735846"/>
    <x v="15"/>
    <x v="0"/>
  </r>
  <r>
    <x v="49"/>
    <x v="4"/>
    <n v="12.264150943396226"/>
    <x v="15"/>
    <x v="0"/>
  </r>
  <r>
    <x v="50"/>
    <x v="125"/>
    <n v="71.226415094339629"/>
    <x v="15"/>
    <x v="0"/>
  </r>
  <r>
    <x v="50"/>
    <x v="126"/>
    <n v="16.509433962264151"/>
    <x v="15"/>
    <x v="0"/>
  </r>
  <r>
    <x v="50"/>
    <x v="4"/>
    <n v="12.264150943396226"/>
    <x v="15"/>
    <x v="0"/>
  </r>
  <r>
    <x v="51"/>
    <x v="125"/>
    <n v="48.07692307692308"/>
    <x v="15"/>
    <x v="0"/>
  </r>
  <r>
    <x v="51"/>
    <x v="126"/>
    <n v="39.42307692307692"/>
    <x v="15"/>
    <x v="0"/>
  </r>
  <r>
    <x v="51"/>
    <x v="4"/>
    <n v="12.5"/>
    <x v="15"/>
    <x v="0"/>
  </r>
  <r>
    <x v="52"/>
    <x v="125"/>
    <n v="59.715639810426538"/>
    <x v="15"/>
    <x v="0"/>
  </r>
  <r>
    <x v="52"/>
    <x v="126"/>
    <n v="27.962085308056871"/>
    <x v="15"/>
    <x v="0"/>
  </r>
  <r>
    <x v="52"/>
    <x v="4"/>
    <n v="12.322274881516588"/>
    <x v="15"/>
    <x v="0"/>
  </r>
  <r>
    <x v="53"/>
    <x v="125"/>
    <n v="71.84466019417475"/>
    <x v="15"/>
    <x v="0"/>
  </r>
  <r>
    <x v="53"/>
    <x v="126"/>
    <n v="15.533980582524272"/>
    <x v="15"/>
    <x v="0"/>
  </r>
  <r>
    <x v="53"/>
    <x v="4"/>
    <n v="12.621359223300971"/>
    <x v="15"/>
    <x v="0"/>
  </r>
  <r>
    <x v="54"/>
    <x v="125"/>
    <n v="63.20754716981132"/>
    <x v="15"/>
    <x v="0"/>
  </r>
  <r>
    <x v="54"/>
    <x v="126"/>
    <n v="24.528301886792452"/>
    <x v="15"/>
    <x v="0"/>
  </r>
  <r>
    <x v="54"/>
    <x v="4"/>
    <n v="12.264150943396226"/>
    <x v="15"/>
    <x v="0"/>
  </r>
  <r>
    <x v="55"/>
    <x v="125"/>
    <n v="84.433962264150949"/>
    <x v="15"/>
    <x v="0"/>
  </r>
  <r>
    <x v="55"/>
    <x v="126"/>
    <n v="3.3018867924528301"/>
    <x v="15"/>
    <x v="0"/>
  </r>
  <r>
    <x v="55"/>
    <x v="4"/>
    <n v="12.264150943396226"/>
    <x v="15"/>
    <x v="0"/>
  </r>
  <r>
    <x v="56"/>
    <x v="125"/>
    <n v="42.753623188405797"/>
    <x v="16"/>
    <x v="0"/>
  </r>
  <r>
    <x v="56"/>
    <x v="126"/>
    <n v="48.067632850241544"/>
    <x v="16"/>
    <x v="0"/>
  </r>
  <r>
    <x v="56"/>
    <x v="4"/>
    <n v="9.1787439613526569"/>
    <x v="16"/>
    <x v="0"/>
  </r>
  <r>
    <x v="57"/>
    <x v="125"/>
    <n v="74.407582938388629"/>
    <x v="16"/>
    <x v="0"/>
  </r>
  <r>
    <x v="57"/>
    <x v="126"/>
    <n v="16.587677725118482"/>
    <x v="16"/>
    <x v="0"/>
  </r>
  <r>
    <x v="57"/>
    <x v="4"/>
    <n v="9.0047393364928912"/>
    <x v="16"/>
    <x v="0"/>
  </r>
  <r>
    <x v="58"/>
    <x v="125"/>
    <n v="72.661870503597129"/>
    <x v="16"/>
    <x v="0"/>
  </r>
  <r>
    <x v="58"/>
    <x v="126"/>
    <n v="18.225419664268586"/>
    <x v="16"/>
    <x v="0"/>
  </r>
  <r>
    <x v="58"/>
    <x v="4"/>
    <n v="9.1127098321342928"/>
    <x v="16"/>
    <x v="0"/>
  </r>
  <r>
    <x v="59"/>
    <x v="125"/>
    <n v="71.702637889688248"/>
    <x v="16"/>
    <x v="0"/>
  </r>
  <r>
    <x v="59"/>
    <x v="126"/>
    <n v="19.18465227817746"/>
    <x v="16"/>
    <x v="0"/>
  </r>
  <r>
    <x v="59"/>
    <x v="4"/>
    <n v="9.1127098321342928"/>
    <x v="16"/>
    <x v="0"/>
  </r>
  <r>
    <x v="60"/>
    <x v="125"/>
    <n v="81.516587677725113"/>
    <x v="16"/>
    <x v="0"/>
  </r>
  <r>
    <x v="60"/>
    <x v="126"/>
    <n v="9.4786729857819907"/>
    <x v="16"/>
    <x v="0"/>
  </r>
  <r>
    <x v="60"/>
    <x v="4"/>
    <n v="9.0047393364928912"/>
    <x v="16"/>
    <x v="0"/>
  </r>
  <r>
    <x v="49"/>
    <x v="125"/>
    <n v="33.886255924170619"/>
    <x v="16"/>
    <x v="0"/>
  </r>
  <r>
    <x v="49"/>
    <x v="126"/>
    <n v="57.109004739336491"/>
    <x v="16"/>
    <x v="0"/>
  </r>
  <r>
    <x v="49"/>
    <x v="4"/>
    <n v="9.0047393364928912"/>
    <x v="16"/>
    <x v="0"/>
  </r>
  <r>
    <x v="50"/>
    <x v="125"/>
    <n v="64.691943127962091"/>
    <x v="16"/>
    <x v="0"/>
  </r>
  <r>
    <x v="50"/>
    <x v="126"/>
    <n v="26.303317535545023"/>
    <x v="16"/>
    <x v="0"/>
  </r>
  <r>
    <x v="50"/>
    <x v="4"/>
    <n v="9.0047393364928912"/>
    <x v="16"/>
    <x v="0"/>
  </r>
  <r>
    <x v="51"/>
    <x v="125"/>
    <n v="38.904109589041099"/>
    <x v="16"/>
    <x v="0"/>
  </r>
  <r>
    <x v="51"/>
    <x v="126"/>
    <n v="51.780821917808218"/>
    <x v="16"/>
    <x v="0"/>
  </r>
  <r>
    <x v="51"/>
    <x v="4"/>
    <n v="9.3150684931506849"/>
    <x v="16"/>
    <x v="0"/>
  </r>
  <r>
    <x v="52"/>
    <x v="125"/>
    <n v="60.570071258907362"/>
    <x v="16"/>
    <x v="0"/>
  </r>
  <r>
    <x v="52"/>
    <x v="126"/>
    <n v="30.403800475059381"/>
    <x v="16"/>
    <x v="0"/>
  </r>
  <r>
    <x v="52"/>
    <x v="4"/>
    <n v="9.026128266033254"/>
    <x v="16"/>
    <x v="0"/>
  </r>
  <r>
    <x v="53"/>
    <x v="125"/>
    <n v="57.107843137254903"/>
    <x v="16"/>
    <x v="0"/>
  </r>
  <r>
    <x v="53"/>
    <x v="126"/>
    <n v="34.068627450980394"/>
    <x v="16"/>
    <x v="0"/>
  </r>
  <r>
    <x v="53"/>
    <x v="4"/>
    <n v="8.8235294117647065"/>
    <x v="16"/>
    <x v="0"/>
  </r>
  <r>
    <x v="54"/>
    <x v="125"/>
    <n v="66.350710900473928"/>
    <x v="16"/>
    <x v="0"/>
  </r>
  <r>
    <x v="54"/>
    <x v="126"/>
    <n v="24.644549763033176"/>
    <x v="16"/>
    <x v="0"/>
  </r>
  <r>
    <x v="54"/>
    <x v="4"/>
    <n v="9.0047393364928912"/>
    <x v="16"/>
    <x v="0"/>
  </r>
  <r>
    <x v="55"/>
    <x v="125"/>
    <n v="84.597156398104261"/>
    <x v="16"/>
    <x v="0"/>
  </r>
  <r>
    <x v="55"/>
    <x v="126"/>
    <n v="6.3981042654028437"/>
    <x v="16"/>
    <x v="0"/>
  </r>
  <r>
    <x v="55"/>
    <x v="4"/>
    <n v="9.0047393364928912"/>
    <x v="16"/>
    <x v="0"/>
  </r>
  <r>
    <x v="56"/>
    <x v="125"/>
    <n v="59.981549815498155"/>
    <x v="0"/>
    <x v="1"/>
  </r>
  <r>
    <x v="56"/>
    <x v="126"/>
    <n v="28.957564575645755"/>
    <x v="0"/>
    <x v="1"/>
  </r>
  <r>
    <x v="56"/>
    <x v="4"/>
    <n v="11.060885608856088"/>
    <x v="0"/>
    <x v="1"/>
  </r>
  <r>
    <x v="57"/>
    <x v="125"/>
    <n v="78.716246931539231"/>
    <x v="0"/>
    <x v="1"/>
  </r>
  <r>
    <x v="57"/>
    <x v="126"/>
    <n v="10.246386035094099"/>
    <x v="0"/>
    <x v="1"/>
  </r>
  <r>
    <x v="57"/>
    <x v="4"/>
    <n v="11.037367033366669"/>
    <x v="0"/>
    <x v="1"/>
  </r>
  <r>
    <x v="58"/>
    <x v="125"/>
    <n v="78.781224265715068"/>
    <x v="0"/>
    <x v="1"/>
  </r>
  <r>
    <x v="58"/>
    <x v="126"/>
    <n v="10.147314484399304"/>
    <x v="0"/>
    <x v="1"/>
  </r>
  <r>
    <x v="58"/>
    <x v="4"/>
    <n v="11.071461249885626"/>
    <x v="0"/>
    <x v="1"/>
  </r>
  <r>
    <x v="59"/>
    <x v="125"/>
    <n v="75.966294193075655"/>
    <x v="0"/>
    <x v="1"/>
  </r>
  <r>
    <x v="59"/>
    <x v="126"/>
    <n v="13.006045063198387"/>
    <x v="0"/>
    <x v="1"/>
  </r>
  <r>
    <x v="59"/>
    <x v="4"/>
    <n v="11.027660743725956"/>
    <x v="0"/>
    <x v="1"/>
  </r>
  <r>
    <x v="60"/>
    <x v="125"/>
    <n v="82.007455223202115"/>
    <x v="0"/>
    <x v="1"/>
  </r>
  <r>
    <x v="60"/>
    <x v="126"/>
    <n v="6.9551777434312214"/>
    <x v="0"/>
    <x v="1"/>
  </r>
  <r>
    <x v="60"/>
    <x v="4"/>
    <n v="11.037367033366669"/>
    <x v="0"/>
    <x v="1"/>
  </r>
  <r>
    <x v="49"/>
    <x v="125"/>
    <n v="51.023006274438487"/>
    <x v="0"/>
    <x v="1"/>
  </r>
  <r>
    <x v="49"/>
    <x v="126"/>
    <n v="37.937619350732021"/>
    <x v="0"/>
    <x v="1"/>
  </r>
  <r>
    <x v="49"/>
    <x v="4"/>
    <n v="11.039374374829499"/>
    <x v="0"/>
    <x v="1"/>
  </r>
  <r>
    <x v="50"/>
    <x v="125"/>
    <n v="73.250841597670828"/>
    <x v="0"/>
    <x v="1"/>
  </r>
  <r>
    <x v="50"/>
    <x v="126"/>
    <n v="15.703757619870803"/>
    <x v="0"/>
    <x v="1"/>
  </r>
  <r>
    <x v="50"/>
    <x v="4"/>
    <n v="11.045400782458374"/>
    <x v="0"/>
    <x v="1"/>
  </r>
  <r>
    <x v="51"/>
    <x v="125"/>
    <n v="60.169398306016937"/>
    <x v="0"/>
    <x v="1"/>
  </r>
  <r>
    <x v="51"/>
    <x v="126"/>
    <n v="27.642723572764272"/>
    <x v="0"/>
    <x v="1"/>
  </r>
  <r>
    <x v="51"/>
    <x v="4"/>
    <n v="12.187878121218787"/>
    <x v="0"/>
    <x v="1"/>
  </r>
  <r>
    <x v="52"/>
    <x v="125"/>
    <n v="68.869644484958982"/>
    <x v="0"/>
    <x v="1"/>
  </r>
  <r>
    <x v="52"/>
    <x v="126"/>
    <n v="20.07292616226071"/>
    <x v="0"/>
    <x v="1"/>
  </r>
  <r>
    <x v="52"/>
    <x v="4"/>
    <n v="11.057429352780311"/>
    <x v="0"/>
    <x v="1"/>
  </r>
  <r>
    <x v="53"/>
    <x v="125"/>
    <n v="65.354028935517874"/>
    <x v="0"/>
    <x v="1"/>
  </r>
  <r>
    <x v="53"/>
    <x v="126"/>
    <n v="23.627479160678355"/>
    <x v="0"/>
    <x v="1"/>
  </r>
  <r>
    <x v="53"/>
    <x v="4"/>
    <n v="11.018491903803776"/>
    <x v="0"/>
    <x v="1"/>
  </r>
  <r>
    <x v="54"/>
    <x v="125"/>
    <n v="75.063636363636363"/>
    <x v="0"/>
    <x v="1"/>
  </r>
  <r>
    <x v="54"/>
    <x v="126"/>
    <n v="13.9"/>
    <x v="0"/>
    <x v="1"/>
  </r>
  <r>
    <x v="54"/>
    <x v="4"/>
    <n v="11.036363636363637"/>
    <x v="0"/>
    <x v="1"/>
  </r>
  <r>
    <x v="55"/>
    <x v="125"/>
    <n v="84.890909090909091"/>
    <x v="0"/>
    <x v="1"/>
  </r>
  <r>
    <x v="55"/>
    <x v="126"/>
    <n v="4.0727272727272723"/>
    <x v="0"/>
    <x v="1"/>
  </r>
  <r>
    <x v="55"/>
    <x v="4"/>
    <n v="11.036363636363637"/>
    <x v="0"/>
    <x v="1"/>
  </r>
  <r>
    <x v="56"/>
    <x v="125"/>
    <n v="39.730483271375462"/>
    <x v="1"/>
    <x v="1"/>
  </r>
  <r>
    <x v="56"/>
    <x v="126"/>
    <n v="55.065055762081784"/>
    <x v="1"/>
    <x v="1"/>
  </r>
  <r>
    <x v="56"/>
    <x v="4"/>
    <n v="5.2044609665427508"/>
    <x v="1"/>
    <x v="1"/>
  </r>
  <r>
    <x v="57"/>
    <x v="125"/>
    <n v="71.772428884026255"/>
    <x v="1"/>
    <x v="1"/>
  </r>
  <r>
    <x v="57"/>
    <x v="126"/>
    <n v="22.669584245076585"/>
    <x v="1"/>
    <x v="1"/>
  </r>
  <r>
    <x v="57"/>
    <x v="4"/>
    <n v="5.5579868708971549"/>
    <x v="1"/>
    <x v="1"/>
  </r>
  <r>
    <x v="58"/>
    <x v="125"/>
    <n v="71.85283687943263"/>
    <x v="1"/>
    <x v="1"/>
  </r>
  <r>
    <x v="58"/>
    <x v="126"/>
    <n v="22.606382978723403"/>
    <x v="1"/>
    <x v="1"/>
  </r>
  <r>
    <x v="58"/>
    <x v="4"/>
    <n v="5.5407801418439719"/>
    <x v="1"/>
    <x v="1"/>
  </r>
  <r>
    <x v="59"/>
    <x v="125"/>
    <n v="67.013104383190239"/>
    <x v="1"/>
    <x v="1"/>
  </r>
  <r>
    <x v="59"/>
    <x v="126"/>
    <n v="27.654767284229553"/>
    <x v="1"/>
    <x v="1"/>
  </r>
  <r>
    <x v="59"/>
    <x v="4"/>
    <n v="5.3321283325802078"/>
    <x v="1"/>
    <x v="1"/>
  </r>
  <r>
    <x v="60"/>
    <x v="125"/>
    <n v="82.939632545931758"/>
    <x v="1"/>
    <x v="1"/>
  </r>
  <r>
    <x v="60"/>
    <x v="126"/>
    <n v="11.504811898512687"/>
    <x v="1"/>
    <x v="1"/>
  </r>
  <r>
    <x v="60"/>
    <x v="4"/>
    <n v="5.5555555555555554"/>
    <x v="1"/>
    <x v="1"/>
  </r>
  <r>
    <x v="49"/>
    <x v="125"/>
    <n v="33.741794310722099"/>
    <x v="1"/>
    <x v="1"/>
  </r>
  <r>
    <x v="49"/>
    <x v="126"/>
    <n v="60.700218818380741"/>
    <x v="1"/>
    <x v="1"/>
  </r>
  <r>
    <x v="50"/>
    <x v="126"/>
    <n v="23.449131513647643"/>
    <x v="3"/>
    <x v="1"/>
  </r>
  <r>
    <x v="50"/>
    <x v="4"/>
    <n v="7.0099255583126547"/>
    <x v="3"/>
    <x v="1"/>
  </r>
  <r>
    <x v="51"/>
    <x v="125"/>
    <n v="45.1505016722408"/>
    <x v="3"/>
    <x v="1"/>
  </r>
  <r>
    <x v="51"/>
    <x v="126"/>
    <n v="47.157190635451506"/>
    <x v="3"/>
    <x v="1"/>
  </r>
  <r>
    <x v="51"/>
    <x v="4"/>
    <n v="7.6923076923076925"/>
    <x v="3"/>
    <x v="1"/>
  </r>
  <r>
    <x v="52"/>
    <x v="125"/>
    <n v="62.601626016260163"/>
    <x v="3"/>
    <x v="1"/>
  </r>
  <r>
    <x v="52"/>
    <x v="126"/>
    <n v="30.331457160725453"/>
    <x v="3"/>
    <x v="1"/>
  </r>
  <r>
    <x v="52"/>
    <x v="4"/>
    <n v="7.0669168230143837"/>
    <x v="3"/>
    <x v="1"/>
  </r>
  <r>
    <x v="53"/>
    <x v="125"/>
    <n v="54.297135243171219"/>
    <x v="3"/>
    <x v="1"/>
  </r>
  <r>
    <x v="53"/>
    <x v="126"/>
    <n v="38.574283810792807"/>
    <x v="3"/>
    <x v="1"/>
  </r>
  <r>
    <x v="53"/>
    <x v="4"/>
    <n v="7.1285809460359761"/>
    <x v="3"/>
    <x v="1"/>
  </r>
  <r>
    <x v="54"/>
    <x v="125"/>
    <n v="59.851301115241633"/>
    <x v="3"/>
    <x v="1"/>
  </r>
  <r>
    <x v="54"/>
    <x v="126"/>
    <n v="33.147459727385375"/>
    <x v="3"/>
    <x v="1"/>
  </r>
  <r>
    <x v="54"/>
    <x v="4"/>
    <n v="7.0012391573729866"/>
    <x v="3"/>
    <x v="1"/>
  </r>
  <r>
    <x v="55"/>
    <x v="125"/>
    <n v="86.18339529120199"/>
    <x v="3"/>
    <x v="1"/>
  </r>
  <r>
    <x v="55"/>
    <x v="126"/>
    <n v="6.8153655514250309"/>
    <x v="3"/>
    <x v="1"/>
  </r>
  <r>
    <x v="55"/>
    <x v="4"/>
    <n v="7.0012391573729866"/>
    <x v="3"/>
    <x v="1"/>
  </r>
  <r>
    <x v="56"/>
    <x v="125"/>
    <n v="67.640692640692635"/>
    <x v="4"/>
    <x v="1"/>
  </r>
  <r>
    <x v="56"/>
    <x v="126"/>
    <n v="17.965367965367964"/>
    <x v="4"/>
    <x v="1"/>
  </r>
  <r>
    <x v="56"/>
    <x v="4"/>
    <n v="14.393939393939394"/>
    <x v="4"/>
    <x v="1"/>
  </r>
  <r>
    <x v="57"/>
    <x v="125"/>
    <n v="81.601731601731601"/>
    <x v="4"/>
    <x v="1"/>
  </r>
  <r>
    <x v="57"/>
    <x v="126"/>
    <n v="4.0043290043290041"/>
    <x v="4"/>
    <x v="1"/>
  </r>
  <r>
    <x v="57"/>
    <x v="4"/>
    <n v="14.393939393939394"/>
    <x v="4"/>
    <x v="1"/>
  </r>
  <r>
    <x v="58"/>
    <x v="125"/>
    <n v="81.709956709956714"/>
    <x v="4"/>
    <x v="1"/>
  </r>
  <r>
    <x v="58"/>
    <x v="126"/>
    <n v="3.8961038961038961"/>
    <x v="4"/>
    <x v="1"/>
  </r>
  <r>
    <x v="58"/>
    <x v="4"/>
    <n v="14.393939393939394"/>
    <x v="4"/>
    <x v="1"/>
  </r>
  <r>
    <x v="59"/>
    <x v="125"/>
    <n v="77.813852813852819"/>
    <x v="4"/>
    <x v="1"/>
  </r>
  <r>
    <x v="59"/>
    <x v="126"/>
    <n v="7.7922077922077921"/>
    <x v="4"/>
    <x v="1"/>
  </r>
  <r>
    <x v="59"/>
    <x v="4"/>
    <n v="14.393939393939394"/>
    <x v="4"/>
    <x v="1"/>
  </r>
  <r>
    <x v="60"/>
    <x v="125"/>
    <n v="81.926406926406926"/>
    <x v="4"/>
    <x v="1"/>
  </r>
  <r>
    <x v="60"/>
    <x v="126"/>
    <n v="3.6796536796536796"/>
    <x v="4"/>
    <x v="1"/>
  </r>
  <r>
    <x v="60"/>
    <x v="4"/>
    <n v="14.393939393939394"/>
    <x v="4"/>
    <x v="1"/>
  </r>
  <r>
    <x v="49"/>
    <x v="125"/>
    <n v="52.813852813852812"/>
    <x v="4"/>
    <x v="1"/>
  </r>
  <r>
    <x v="49"/>
    <x v="126"/>
    <n v="32.79220779220779"/>
    <x v="4"/>
    <x v="1"/>
  </r>
  <r>
    <x v="49"/>
    <x v="4"/>
    <n v="14.393939393939394"/>
    <x v="4"/>
    <x v="1"/>
  </r>
  <r>
    <x v="50"/>
    <x v="125"/>
    <n v="79.545454545454547"/>
    <x v="4"/>
    <x v="1"/>
  </r>
  <r>
    <x v="50"/>
    <x v="126"/>
    <n v="6.0606060606060606"/>
    <x v="4"/>
    <x v="1"/>
  </r>
  <r>
    <x v="50"/>
    <x v="4"/>
    <n v="14.393939393939394"/>
    <x v="4"/>
    <x v="1"/>
  </r>
  <r>
    <x v="51"/>
    <x v="125"/>
    <n v="60.745341614906835"/>
    <x v="4"/>
    <x v="1"/>
  </r>
  <r>
    <x v="51"/>
    <x v="126"/>
    <n v="24.844720496894411"/>
    <x v="4"/>
    <x v="1"/>
  </r>
  <r>
    <x v="51"/>
    <x v="4"/>
    <n v="14.409937888198758"/>
    <x v="4"/>
    <x v="1"/>
  </r>
  <r>
    <x v="52"/>
    <x v="125"/>
    <n v="75"/>
    <x v="4"/>
    <x v="1"/>
  </r>
  <r>
    <x v="52"/>
    <x v="126"/>
    <n v="10.606060606060606"/>
    <x v="4"/>
    <x v="1"/>
  </r>
  <r>
    <x v="52"/>
    <x v="4"/>
    <n v="14.393939393939394"/>
    <x v="4"/>
    <x v="1"/>
  </r>
  <r>
    <x v="53"/>
    <x v="125"/>
    <n v="74.822695035460995"/>
    <x v="4"/>
    <x v="1"/>
  </r>
  <r>
    <x v="53"/>
    <x v="126"/>
    <n v="10.99290780141844"/>
    <x v="4"/>
    <x v="1"/>
  </r>
  <r>
    <x v="53"/>
    <x v="4"/>
    <n v="14.184397163120567"/>
    <x v="4"/>
    <x v="1"/>
  </r>
  <r>
    <x v="54"/>
    <x v="125"/>
    <n v="75.324675324675326"/>
    <x v="4"/>
    <x v="1"/>
  </r>
  <r>
    <x v="54"/>
    <x v="126"/>
    <n v="10.281385281385282"/>
    <x v="4"/>
    <x v="1"/>
  </r>
  <r>
    <x v="54"/>
    <x v="4"/>
    <n v="14.393939393939394"/>
    <x v="4"/>
    <x v="1"/>
  </r>
  <r>
    <x v="55"/>
    <x v="125"/>
    <n v="82.142857142857139"/>
    <x v="4"/>
    <x v="1"/>
  </r>
  <r>
    <x v="55"/>
    <x v="126"/>
    <n v="3.4632034632034632"/>
    <x v="4"/>
    <x v="1"/>
  </r>
  <r>
    <x v="55"/>
    <x v="4"/>
    <n v="14.393939393939394"/>
    <x v="4"/>
    <x v="1"/>
  </r>
  <r>
    <x v="56"/>
    <x v="125"/>
    <n v="63.212435233160619"/>
    <x v="5"/>
    <x v="1"/>
  </r>
  <r>
    <x v="56"/>
    <x v="126"/>
    <n v="18.652849740932641"/>
    <x v="5"/>
    <x v="1"/>
  </r>
  <r>
    <x v="56"/>
    <x v="4"/>
    <n v="18.134715025906736"/>
    <x v="5"/>
    <x v="1"/>
  </r>
  <r>
    <x v="57"/>
    <x v="125"/>
    <n v="78.756476683937819"/>
    <x v="5"/>
    <x v="1"/>
  </r>
  <r>
    <x v="57"/>
    <x v="126"/>
    <n v="3.1088082901554404"/>
    <x v="5"/>
    <x v="1"/>
  </r>
  <r>
    <x v="57"/>
    <x v="4"/>
    <n v="18.134715025906736"/>
    <x v="5"/>
    <x v="1"/>
  </r>
  <r>
    <x v="58"/>
    <x v="125"/>
    <n v="79.274611398963728"/>
    <x v="5"/>
    <x v="1"/>
  </r>
  <r>
    <x v="58"/>
    <x v="126"/>
    <n v="2.5906735751295336"/>
    <x v="5"/>
    <x v="1"/>
  </r>
  <r>
    <x v="58"/>
    <x v="4"/>
    <n v="18.134715025906736"/>
    <x v="5"/>
    <x v="1"/>
  </r>
  <r>
    <x v="59"/>
    <x v="125"/>
    <n v="70.466321243523311"/>
    <x v="5"/>
    <x v="1"/>
  </r>
  <r>
    <x v="59"/>
    <x v="126"/>
    <n v="11.398963730569948"/>
    <x v="5"/>
    <x v="1"/>
  </r>
  <r>
    <x v="59"/>
    <x v="4"/>
    <n v="18.134715025906736"/>
    <x v="5"/>
    <x v="1"/>
  </r>
  <r>
    <x v="60"/>
    <x v="125"/>
    <n v="79.792746113989637"/>
    <x v="5"/>
    <x v="1"/>
  </r>
  <r>
    <x v="60"/>
    <x v="126"/>
    <n v="2.0725388601036268"/>
    <x v="5"/>
    <x v="1"/>
  </r>
  <r>
    <x v="60"/>
    <x v="4"/>
    <n v="18.134715025906736"/>
    <x v="5"/>
    <x v="1"/>
  </r>
  <r>
    <x v="49"/>
    <x v="125"/>
    <n v="47.15025906735751"/>
    <x v="5"/>
    <x v="1"/>
  </r>
  <r>
    <x v="49"/>
    <x v="126"/>
    <n v="34.715025906735754"/>
    <x v="5"/>
    <x v="1"/>
  </r>
  <r>
    <x v="49"/>
    <x v="4"/>
    <n v="18.134715025906736"/>
    <x v="5"/>
    <x v="1"/>
  </r>
  <r>
    <x v="50"/>
    <x v="125"/>
    <n v="74.093264248704656"/>
    <x v="5"/>
    <x v="1"/>
  </r>
  <r>
    <x v="50"/>
    <x v="126"/>
    <n v="7.7720207253886011"/>
    <x v="5"/>
    <x v="1"/>
  </r>
  <r>
    <x v="50"/>
    <x v="4"/>
    <n v="18.134715025906736"/>
    <x v="5"/>
    <x v="1"/>
  </r>
  <r>
    <x v="51"/>
    <x v="125"/>
    <n v="54.666666666666664"/>
    <x v="5"/>
    <x v="1"/>
  </r>
  <r>
    <x v="51"/>
    <x v="126"/>
    <n v="26.666666666666668"/>
    <x v="5"/>
    <x v="1"/>
  </r>
  <r>
    <x v="51"/>
    <x v="4"/>
    <n v="18.666666666666668"/>
    <x v="5"/>
    <x v="1"/>
  </r>
  <r>
    <x v="52"/>
    <x v="125"/>
    <n v="72.538860103626945"/>
    <x v="5"/>
    <x v="1"/>
  </r>
  <r>
    <x v="52"/>
    <x v="126"/>
    <n v="9.3264248704663206"/>
    <x v="5"/>
    <x v="1"/>
  </r>
  <r>
    <x v="52"/>
    <x v="4"/>
    <n v="18.134715025906736"/>
    <x v="5"/>
    <x v="1"/>
  </r>
  <r>
    <x v="53"/>
    <x v="125"/>
    <n v="74.850299401197603"/>
    <x v="5"/>
    <x v="1"/>
  </r>
  <r>
    <x v="53"/>
    <x v="126"/>
    <n v="7.7844311377245505"/>
    <x v="5"/>
    <x v="1"/>
  </r>
  <r>
    <x v="53"/>
    <x v="4"/>
    <n v="17.365269461077844"/>
    <x v="5"/>
    <x v="1"/>
  </r>
  <r>
    <x v="54"/>
    <x v="125"/>
    <n v="71.502590673575128"/>
    <x v="5"/>
    <x v="1"/>
  </r>
  <r>
    <x v="54"/>
    <x v="126"/>
    <n v="10.362694300518134"/>
    <x v="5"/>
    <x v="1"/>
  </r>
  <r>
    <x v="54"/>
    <x v="4"/>
    <n v="18.134715025906736"/>
    <x v="5"/>
    <x v="1"/>
  </r>
  <r>
    <x v="55"/>
    <x v="125"/>
    <n v="79.792746113989637"/>
    <x v="5"/>
    <x v="1"/>
  </r>
  <r>
    <x v="55"/>
    <x v="126"/>
    <n v="2.0725388601036268"/>
    <x v="5"/>
    <x v="1"/>
  </r>
  <r>
    <x v="55"/>
    <x v="4"/>
    <n v="18.134715025906736"/>
    <x v="5"/>
    <x v="1"/>
  </r>
  <r>
    <x v="56"/>
    <x v="125"/>
    <n v="61.25"/>
    <x v="6"/>
    <x v="1"/>
  </r>
  <r>
    <x v="56"/>
    <x v="126"/>
    <n v="22.5"/>
    <x v="6"/>
    <x v="1"/>
  </r>
  <r>
    <x v="56"/>
    <x v="4"/>
    <n v="16.25"/>
    <x v="6"/>
    <x v="1"/>
  </r>
  <r>
    <x v="57"/>
    <x v="125"/>
    <n v="78.125"/>
    <x v="6"/>
    <x v="1"/>
  </r>
  <r>
    <x v="57"/>
    <x v="126"/>
    <n v="5.625"/>
    <x v="6"/>
    <x v="1"/>
  </r>
  <r>
    <x v="57"/>
    <x v="4"/>
    <n v="16.25"/>
    <x v="6"/>
    <x v="1"/>
  </r>
  <r>
    <x v="58"/>
    <x v="125"/>
    <n v="79.375"/>
    <x v="6"/>
    <x v="1"/>
  </r>
  <r>
    <x v="58"/>
    <x v="126"/>
    <n v="4.375"/>
    <x v="6"/>
    <x v="1"/>
  </r>
  <r>
    <x v="58"/>
    <x v="4"/>
    <n v="16.25"/>
    <x v="6"/>
    <x v="1"/>
  </r>
  <r>
    <x v="59"/>
    <x v="125"/>
    <n v="78.75"/>
    <x v="6"/>
    <x v="1"/>
  </r>
  <r>
    <x v="59"/>
    <x v="126"/>
    <n v="5"/>
    <x v="6"/>
    <x v="1"/>
  </r>
  <r>
    <x v="59"/>
    <x v="4"/>
    <n v="16.25"/>
    <x v="6"/>
    <x v="1"/>
  </r>
  <r>
    <x v="60"/>
    <x v="125"/>
    <n v="77.5"/>
    <x v="6"/>
    <x v="1"/>
  </r>
  <r>
    <x v="60"/>
    <x v="126"/>
    <n v="6.25"/>
    <x v="6"/>
    <x v="1"/>
  </r>
  <r>
    <x v="60"/>
    <x v="4"/>
    <n v="16.25"/>
    <x v="6"/>
    <x v="1"/>
  </r>
  <r>
    <x v="49"/>
    <x v="125"/>
    <n v="60.625"/>
    <x v="6"/>
    <x v="1"/>
  </r>
  <r>
    <x v="49"/>
    <x v="126"/>
    <n v="23.125"/>
    <x v="6"/>
    <x v="1"/>
  </r>
  <r>
    <x v="49"/>
    <x v="4"/>
    <n v="16.25"/>
    <x v="6"/>
    <x v="1"/>
  </r>
  <r>
    <x v="50"/>
    <x v="125"/>
    <n v="76.875"/>
    <x v="6"/>
    <x v="1"/>
  </r>
  <r>
    <x v="50"/>
    <x v="126"/>
    <n v="6.875"/>
    <x v="6"/>
    <x v="1"/>
  </r>
  <r>
    <x v="50"/>
    <x v="4"/>
    <n v="16.25"/>
    <x v="6"/>
    <x v="1"/>
  </r>
  <r>
    <x v="51"/>
    <x v="125"/>
    <n v="60.99290780141844"/>
    <x v="6"/>
    <x v="1"/>
  </r>
  <r>
    <x v="51"/>
    <x v="126"/>
    <n v="22.695035460992909"/>
    <x v="6"/>
    <x v="1"/>
  </r>
  <r>
    <x v="51"/>
    <x v="4"/>
    <n v="16.312056737588652"/>
    <x v="6"/>
    <x v="1"/>
  </r>
  <r>
    <x v="52"/>
    <x v="125"/>
    <n v="76.25"/>
    <x v="6"/>
    <x v="1"/>
  </r>
  <r>
    <x v="52"/>
    <x v="126"/>
    <n v="7.5"/>
    <x v="6"/>
    <x v="1"/>
  </r>
  <r>
    <x v="52"/>
    <x v="4"/>
    <n v="16.25"/>
    <x v="6"/>
    <x v="1"/>
  </r>
  <r>
    <x v="53"/>
    <x v="125"/>
    <n v="72.185430463576154"/>
    <x v="6"/>
    <x v="1"/>
  </r>
  <r>
    <x v="53"/>
    <x v="126"/>
    <n v="11.920529801324504"/>
    <x v="6"/>
    <x v="1"/>
  </r>
  <r>
    <x v="53"/>
    <x v="4"/>
    <n v="15.894039735099337"/>
    <x v="6"/>
    <x v="1"/>
  </r>
  <r>
    <x v="54"/>
    <x v="125"/>
    <n v="74.375"/>
    <x v="6"/>
    <x v="1"/>
  </r>
  <r>
    <x v="54"/>
    <x v="126"/>
    <n v="9.375"/>
    <x v="6"/>
    <x v="1"/>
  </r>
  <r>
    <x v="54"/>
    <x v="4"/>
    <n v="16.25"/>
    <x v="6"/>
    <x v="1"/>
  </r>
  <r>
    <x v="55"/>
    <x v="125"/>
    <n v="81.25"/>
    <x v="6"/>
    <x v="1"/>
  </r>
  <r>
    <x v="55"/>
    <x v="126"/>
    <n v="2.5"/>
    <x v="6"/>
    <x v="1"/>
  </r>
  <r>
    <x v="55"/>
    <x v="4"/>
    <n v="16.25"/>
    <x v="6"/>
    <x v="1"/>
  </r>
  <r>
    <x v="56"/>
    <x v="125"/>
    <n v="71.812080536912745"/>
    <x v="7"/>
    <x v="1"/>
  </r>
  <r>
    <x v="56"/>
    <x v="126"/>
    <n v="12.751677852348994"/>
    <x v="7"/>
    <x v="1"/>
  </r>
  <r>
    <x v="56"/>
    <x v="4"/>
    <n v="15.436241610738255"/>
    <x v="7"/>
    <x v="1"/>
  </r>
  <r>
    <x v="57"/>
    <x v="125"/>
    <n v="81.543624161073822"/>
    <x v="7"/>
    <x v="1"/>
  </r>
  <r>
    <x v="57"/>
    <x v="126"/>
    <n v="3.0201342281879193"/>
    <x v="7"/>
    <x v="1"/>
  </r>
  <r>
    <x v="57"/>
    <x v="4"/>
    <n v="15.436241610738255"/>
    <x v="7"/>
    <x v="1"/>
  </r>
  <r>
    <x v="58"/>
    <x v="125"/>
    <n v="81.87919463087249"/>
    <x v="7"/>
    <x v="1"/>
  </r>
  <r>
    <x v="58"/>
    <x v="126"/>
    <n v="2.6845637583892619"/>
    <x v="7"/>
    <x v="1"/>
  </r>
  <r>
    <x v="58"/>
    <x v="4"/>
    <n v="15.436241610738255"/>
    <x v="7"/>
    <x v="1"/>
  </r>
  <r>
    <x v="59"/>
    <x v="125"/>
    <n v="79.865771812080538"/>
    <x v="7"/>
    <x v="1"/>
  </r>
  <r>
    <x v="59"/>
    <x v="126"/>
    <n v="4.6979865771812079"/>
    <x v="7"/>
    <x v="1"/>
  </r>
  <r>
    <x v="59"/>
    <x v="4"/>
    <n v="15.436241610738255"/>
    <x v="7"/>
    <x v="1"/>
  </r>
  <r>
    <x v="60"/>
    <x v="125"/>
    <n v="81.87919463087249"/>
    <x v="7"/>
    <x v="1"/>
  </r>
  <r>
    <x v="60"/>
    <x v="126"/>
    <n v="2.6845637583892619"/>
    <x v="7"/>
    <x v="1"/>
  </r>
  <r>
    <x v="60"/>
    <x v="4"/>
    <n v="15.436241610738255"/>
    <x v="7"/>
    <x v="1"/>
  </r>
  <r>
    <x v="49"/>
    <x v="125"/>
    <n v="60.067114093959731"/>
    <x v="7"/>
    <x v="1"/>
  </r>
  <r>
    <x v="49"/>
    <x v="126"/>
    <n v="24.496644295302012"/>
    <x v="7"/>
    <x v="1"/>
  </r>
  <r>
    <x v="49"/>
    <x v="4"/>
    <n v="15.436241610738255"/>
    <x v="7"/>
    <x v="1"/>
  </r>
  <r>
    <x v="50"/>
    <x v="125"/>
    <n v="79.194630872483216"/>
    <x v="7"/>
    <x v="1"/>
  </r>
  <r>
    <x v="50"/>
    <x v="126"/>
    <n v="5.3691275167785237"/>
    <x v="7"/>
    <x v="1"/>
  </r>
  <r>
    <x v="50"/>
    <x v="4"/>
    <n v="15.436241610738255"/>
    <x v="7"/>
    <x v="1"/>
  </r>
  <r>
    <x v="51"/>
    <x v="125"/>
    <n v="65.250965250965251"/>
    <x v="7"/>
    <x v="1"/>
  </r>
  <r>
    <x v="51"/>
    <x v="126"/>
    <n v="18.918918918918919"/>
    <x v="7"/>
    <x v="1"/>
  </r>
  <r>
    <x v="51"/>
    <x v="4"/>
    <n v="15.83011583011583"/>
    <x v="7"/>
    <x v="1"/>
  </r>
  <r>
    <x v="52"/>
    <x v="125"/>
    <n v="75.838926174496649"/>
    <x v="7"/>
    <x v="1"/>
  </r>
  <r>
    <x v="52"/>
    <x v="126"/>
    <n v="8.724832214765101"/>
    <x v="7"/>
    <x v="1"/>
  </r>
  <r>
    <x v="52"/>
    <x v="4"/>
    <n v="15.436241610738255"/>
    <x v="7"/>
    <x v="1"/>
  </r>
  <r>
    <x v="53"/>
    <x v="125"/>
    <n v="77.41935483870968"/>
    <x v="7"/>
    <x v="1"/>
  </r>
  <r>
    <x v="53"/>
    <x v="126"/>
    <n v="6.8100358422939067"/>
    <x v="7"/>
    <x v="1"/>
  </r>
  <r>
    <x v="53"/>
    <x v="4"/>
    <n v="15.770609318996415"/>
    <x v="7"/>
    <x v="1"/>
  </r>
  <r>
    <x v="54"/>
    <x v="125"/>
    <n v="77.181208053691279"/>
    <x v="7"/>
    <x v="1"/>
  </r>
  <r>
    <x v="54"/>
    <x v="126"/>
    <n v="7.3825503355704694"/>
    <x v="7"/>
    <x v="1"/>
  </r>
  <r>
    <x v="54"/>
    <x v="4"/>
    <n v="15.436241610738255"/>
    <x v="7"/>
    <x v="1"/>
  </r>
  <r>
    <x v="55"/>
    <x v="125"/>
    <n v="83.22147651006712"/>
    <x v="7"/>
    <x v="1"/>
  </r>
  <r>
    <x v="55"/>
    <x v="126"/>
    <n v="1.3422818791946309"/>
    <x v="7"/>
    <x v="1"/>
  </r>
  <r>
    <x v="55"/>
    <x v="4"/>
    <n v="15.436241610738255"/>
    <x v="7"/>
    <x v="1"/>
  </r>
  <r>
    <x v="56"/>
    <x v="125"/>
    <n v="69.963369963369956"/>
    <x v="8"/>
    <x v="1"/>
  </r>
  <r>
    <x v="56"/>
    <x v="126"/>
    <n v="20.512820512820515"/>
    <x v="8"/>
    <x v="1"/>
  </r>
  <r>
    <x v="56"/>
    <x v="4"/>
    <n v="9.5238095238095237"/>
    <x v="8"/>
    <x v="1"/>
  </r>
  <r>
    <x v="57"/>
    <x v="125"/>
    <n v="85.714285714285708"/>
    <x v="8"/>
    <x v="1"/>
  </r>
  <r>
    <x v="57"/>
    <x v="126"/>
    <n v="4.7619047619047619"/>
    <x v="8"/>
    <x v="1"/>
  </r>
  <r>
    <x v="57"/>
    <x v="4"/>
    <n v="9.5238095238095237"/>
    <x v="8"/>
    <x v="1"/>
  </r>
  <r>
    <x v="58"/>
    <x v="125"/>
    <n v="84.615384615384613"/>
    <x v="8"/>
    <x v="1"/>
  </r>
  <r>
    <x v="58"/>
    <x v="126"/>
    <n v="5.8608058608058604"/>
    <x v="8"/>
    <x v="1"/>
  </r>
  <r>
    <x v="58"/>
    <x v="4"/>
    <n v="9.5238095238095237"/>
    <x v="8"/>
    <x v="1"/>
  </r>
  <r>
    <x v="59"/>
    <x v="125"/>
    <n v="80.219780219780219"/>
    <x v="8"/>
    <x v="1"/>
  </r>
  <r>
    <x v="59"/>
    <x v="126"/>
    <n v="10.256410256410257"/>
    <x v="8"/>
    <x v="1"/>
  </r>
  <r>
    <x v="59"/>
    <x v="4"/>
    <n v="9.5238095238095237"/>
    <x v="8"/>
    <x v="1"/>
  </r>
  <r>
    <x v="60"/>
    <x v="125"/>
    <n v="86.080586080586087"/>
    <x v="8"/>
    <x v="1"/>
  </r>
  <r>
    <x v="60"/>
    <x v="126"/>
    <n v="4.395604395604396"/>
    <x v="8"/>
    <x v="1"/>
  </r>
  <r>
    <x v="60"/>
    <x v="4"/>
    <n v="9.5238095238095237"/>
    <x v="8"/>
    <x v="1"/>
  </r>
  <r>
    <x v="49"/>
    <x v="125"/>
    <n v="44.322344322344321"/>
    <x v="8"/>
    <x v="1"/>
  </r>
  <r>
    <x v="49"/>
    <x v="126"/>
    <n v="46.153846153846153"/>
    <x v="8"/>
    <x v="1"/>
  </r>
  <r>
    <x v="49"/>
    <x v="4"/>
    <n v="9.5238095238095237"/>
    <x v="8"/>
    <x v="1"/>
  </r>
  <r>
    <x v="50"/>
    <x v="125"/>
    <n v="85.347985347985343"/>
    <x v="8"/>
    <x v="1"/>
  </r>
  <r>
    <x v="50"/>
    <x v="126"/>
    <n v="5.1282051282051286"/>
    <x v="8"/>
    <x v="1"/>
  </r>
  <r>
    <x v="50"/>
    <x v="4"/>
    <n v="9.5238095238095237"/>
    <x v="8"/>
    <x v="1"/>
  </r>
  <r>
    <x v="51"/>
    <x v="125"/>
    <n v="59.607843137254903"/>
    <x v="8"/>
    <x v="1"/>
  </r>
  <r>
    <x v="51"/>
    <x v="126"/>
    <n v="30.980392156862745"/>
    <x v="8"/>
    <x v="1"/>
  </r>
  <r>
    <x v="51"/>
    <x v="4"/>
    <n v="9.4117647058823533"/>
    <x v="8"/>
    <x v="1"/>
  </r>
  <r>
    <x v="52"/>
    <x v="125"/>
    <n v="75.091575091575095"/>
    <x v="8"/>
    <x v="1"/>
  </r>
  <r>
    <x v="52"/>
    <x v="126"/>
    <n v="15.384615384615385"/>
    <x v="8"/>
    <x v="1"/>
  </r>
  <r>
    <x v="52"/>
    <x v="4"/>
    <n v="9.5238095238095237"/>
    <x v="8"/>
    <x v="1"/>
  </r>
  <r>
    <x v="53"/>
    <x v="125"/>
    <n v="73.493975903614455"/>
    <x v="8"/>
    <x v="1"/>
  </r>
  <r>
    <x v="53"/>
    <x v="126"/>
    <n v="17.269076305220885"/>
    <x v="8"/>
    <x v="1"/>
  </r>
  <r>
    <x v="53"/>
    <x v="4"/>
    <n v="9.236947791164658"/>
    <x v="8"/>
    <x v="1"/>
  </r>
  <r>
    <x v="54"/>
    <x v="125"/>
    <n v="76.556776556776555"/>
    <x v="8"/>
    <x v="1"/>
  </r>
  <r>
    <x v="54"/>
    <x v="126"/>
    <n v="13.91941391941392"/>
    <x v="8"/>
    <x v="1"/>
  </r>
  <r>
    <x v="54"/>
    <x v="4"/>
    <n v="9.5238095238095237"/>
    <x v="8"/>
    <x v="1"/>
  </r>
  <r>
    <x v="55"/>
    <x v="125"/>
    <n v="83.150183150183153"/>
    <x v="8"/>
    <x v="1"/>
  </r>
  <r>
    <x v="55"/>
    <x v="126"/>
    <n v="7.3260073260073257"/>
    <x v="8"/>
    <x v="1"/>
  </r>
  <r>
    <x v="55"/>
    <x v="4"/>
    <n v="9.5238095238095237"/>
    <x v="8"/>
    <x v="1"/>
  </r>
  <r>
    <x v="56"/>
    <x v="125"/>
    <n v="63.953488372093027"/>
    <x v="9"/>
    <x v="1"/>
  </r>
  <r>
    <x v="56"/>
    <x v="126"/>
    <n v="25.872093023255815"/>
    <x v="9"/>
    <x v="1"/>
  </r>
  <r>
    <x v="56"/>
    <x v="4"/>
    <n v="10.174418604651162"/>
    <x v="9"/>
    <x v="1"/>
  </r>
  <r>
    <x v="57"/>
    <x v="125"/>
    <n v="85.174418604651166"/>
    <x v="9"/>
    <x v="1"/>
  </r>
  <r>
    <x v="57"/>
    <x v="126"/>
    <n v="4.6511627906976747"/>
    <x v="9"/>
    <x v="1"/>
  </r>
  <r>
    <x v="57"/>
    <x v="4"/>
    <n v="10.174418604651162"/>
    <x v="9"/>
    <x v="1"/>
  </r>
  <r>
    <x v="58"/>
    <x v="125"/>
    <n v="82.798833819241977"/>
    <x v="9"/>
    <x v="1"/>
  </r>
  <r>
    <x v="58"/>
    <x v="126"/>
    <n v="6.9970845481049562"/>
    <x v="9"/>
    <x v="1"/>
  </r>
  <r>
    <x v="58"/>
    <x v="4"/>
    <n v="10.204081632653061"/>
    <x v="9"/>
    <x v="1"/>
  </r>
  <r>
    <x v="59"/>
    <x v="125"/>
    <n v="81.632653061224488"/>
    <x v="9"/>
    <x v="1"/>
  </r>
  <r>
    <x v="59"/>
    <x v="126"/>
    <n v="8.1632653061224492"/>
    <x v="9"/>
    <x v="1"/>
  </r>
  <r>
    <x v="59"/>
    <x v="4"/>
    <n v="10.204081632653061"/>
    <x v="9"/>
    <x v="1"/>
  </r>
  <r>
    <x v="60"/>
    <x v="125"/>
    <n v="85.174418604651166"/>
    <x v="9"/>
    <x v="1"/>
  </r>
  <r>
    <x v="60"/>
    <x v="126"/>
    <n v="4.6511627906976747"/>
    <x v="9"/>
    <x v="1"/>
  </r>
  <r>
    <x v="60"/>
    <x v="4"/>
    <n v="10.174418604651162"/>
    <x v="9"/>
    <x v="1"/>
  </r>
  <r>
    <x v="49"/>
    <x v="125"/>
    <n v="43.313953488372093"/>
    <x v="9"/>
    <x v="1"/>
  </r>
  <r>
    <x v="49"/>
    <x v="126"/>
    <n v="46.511627906976742"/>
    <x v="9"/>
    <x v="1"/>
  </r>
  <r>
    <x v="49"/>
    <x v="4"/>
    <n v="10.174418604651162"/>
    <x v="9"/>
    <x v="1"/>
  </r>
  <r>
    <x v="50"/>
    <x v="125"/>
    <n v="80.813953488372093"/>
    <x v="9"/>
    <x v="1"/>
  </r>
  <r>
    <x v="50"/>
    <x v="126"/>
    <n v="9.0116279069767433"/>
    <x v="9"/>
    <x v="1"/>
  </r>
  <r>
    <x v="50"/>
    <x v="4"/>
    <n v="10.174418604651162"/>
    <x v="9"/>
    <x v="1"/>
  </r>
  <r>
    <x v="51"/>
    <x v="125"/>
    <n v="60"/>
    <x v="9"/>
    <x v="1"/>
  </r>
  <r>
    <x v="51"/>
    <x v="126"/>
    <n v="30.149253731343283"/>
    <x v="9"/>
    <x v="1"/>
  </r>
  <r>
    <x v="51"/>
    <x v="4"/>
    <n v="9.8507462686567155"/>
    <x v="9"/>
    <x v="1"/>
  </r>
  <r>
    <x v="52"/>
    <x v="125"/>
    <n v="75.801749271137027"/>
    <x v="9"/>
    <x v="1"/>
  </r>
  <r>
    <x v="52"/>
    <x v="126"/>
    <n v="13.994169096209912"/>
    <x v="9"/>
    <x v="1"/>
  </r>
  <r>
    <x v="52"/>
    <x v="4"/>
    <n v="10.204081632653061"/>
    <x v="9"/>
    <x v="1"/>
  </r>
  <r>
    <x v="53"/>
    <x v="125"/>
    <n v="59.696969696969695"/>
    <x v="9"/>
    <x v="1"/>
  </r>
  <r>
    <x v="53"/>
    <x v="126"/>
    <n v="29.696969696969695"/>
    <x v="9"/>
    <x v="1"/>
  </r>
  <r>
    <x v="53"/>
    <x v="4"/>
    <n v="10.606060606060606"/>
    <x v="9"/>
    <x v="1"/>
  </r>
  <r>
    <x v="54"/>
    <x v="125"/>
    <n v="72.674418604651166"/>
    <x v="9"/>
    <x v="1"/>
  </r>
  <r>
    <x v="54"/>
    <x v="126"/>
    <n v="17.151162790697676"/>
    <x v="9"/>
    <x v="1"/>
  </r>
  <r>
    <x v="54"/>
    <x v="4"/>
    <n v="10.174418604651162"/>
    <x v="9"/>
    <x v="1"/>
  </r>
  <r>
    <x v="55"/>
    <x v="125"/>
    <n v="84.593023255813947"/>
    <x v="9"/>
    <x v="1"/>
  </r>
  <r>
    <x v="55"/>
    <x v="126"/>
    <n v="5.2325581395348841"/>
    <x v="9"/>
    <x v="1"/>
  </r>
  <r>
    <x v="55"/>
    <x v="4"/>
    <n v="10.174418604651162"/>
    <x v="9"/>
    <x v="1"/>
  </r>
  <r>
    <x v="56"/>
    <x v="125"/>
    <n v="59.591836734693878"/>
    <x v="10"/>
    <x v="1"/>
  </r>
  <r>
    <x v="56"/>
    <x v="126"/>
    <n v="35.510204081632651"/>
    <x v="10"/>
    <x v="1"/>
  </r>
  <r>
    <x v="56"/>
    <x v="4"/>
    <n v="4.8979591836734695"/>
    <x v="10"/>
    <x v="1"/>
  </r>
  <r>
    <x v="57"/>
    <x v="125"/>
    <n v="80.566801619433193"/>
    <x v="10"/>
    <x v="1"/>
  </r>
  <r>
    <x v="57"/>
    <x v="126"/>
    <n v="14.574898785425102"/>
    <x v="10"/>
    <x v="1"/>
  </r>
  <r>
    <x v="57"/>
    <x v="4"/>
    <n v="4.8582995951417001"/>
    <x v="10"/>
    <x v="1"/>
  </r>
  <r>
    <x v="58"/>
    <x v="125"/>
    <n v="76.446280991735534"/>
    <x v="10"/>
    <x v="1"/>
  </r>
  <r>
    <x v="58"/>
    <x v="126"/>
    <n v="18.595041322314049"/>
    <x v="10"/>
    <x v="1"/>
  </r>
  <r>
    <x v="58"/>
    <x v="4"/>
    <n v="4.9586776859504136"/>
    <x v="10"/>
    <x v="1"/>
  </r>
  <r>
    <x v="59"/>
    <x v="125"/>
    <n v="70.445344129554655"/>
    <x v="10"/>
    <x v="1"/>
  </r>
  <r>
    <x v="59"/>
    <x v="126"/>
    <n v="24.696356275303643"/>
    <x v="10"/>
    <x v="1"/>
  </r>
  <r>
    <x v="59"/>
    <x v="4"/>
    <n v="4.8582995951417001"/>
    <x v="10"/>
    <x v="1"/>
  </r>
  <r>
    <x v="60"/>
    <x v="125"/>
    <n v="80.161943319838059"/>
    <x v="10"/>
    <x v="1"/>
  </r>
  <r>
    <x v="60"/>
    <x v="126"/>
    <n v="14.979757085020243"/>
    <x v="10"/>
    <x v="1"/>
  </r>
  <r>
    <x v="60"/>
    <x v="4"/>
    <n v="4.8582995951417001"/>
    <x v="10"/>
    <x v="1"/>
  </r>
  <r>
    <x v="49"/>
    <x v="125"/>
    <n v="30.76923076923077"/>
    <x v="10"/>
    <x v="1"/>
  </r>
  <r>
    <x v="49"/>
    <x v="126"/>
    <n v="64.372469635627525"/>
    <x v="10"/>
    <x v="1"/>
  </r>
  <r>
    <x v="49"/>
    <x v="4"/>
    <n v="4.8582995951417001"/>
    <x v="10"/>
    <x v="1"/>
  </r>
  <r>
    <x v="50"/>
    <x v="125"/>
    <n v="68.825910931174093"/>
    <x v="10"/>
    <x v="1"/>
  </r>
  <r>
    <x v="50"/>
    <x v="126"/>
    <n v="26.315789473684209"/>
    <x v="10"/>
    <x v="1"/>
  </r>
  <r>
    <x v="50"/>
    <x v="4"/>
    <n v="4.8582995951417001"/>
    <x v="10"/>
    <x v="1"/>
  </r>
  <r>
    <x v="51"/>
    <x v="125"/>
    <n v="48.584905660377359"/>
    <x v="10"/>
    <x v="1"/>
  </r>
  <r>
    <x v="51"/>
    <x v="126"/>
    <n v="46.698113207547166"/>
    <x v="10"/>
    <x v="1"/>
  </r>
  <r>
    <x v="51"/>
    <x v="4"/>
    <n v="4.716981132075472"/>
    <x v="10"/>
    <x v="1"/>
  </r>
  <r>
    <x v="52"/>
    <x v="125"/>
    <n v="63.008130081300813"/>
    <x v="10"/>
    <x v="1"/>
  </r>
  <r>
    <x v="52"/>
    <x v="126"/>
    <n v="32.113821138211385"/>
    <x v="10"/>
    <x v="1"/>
  </r>
  <r>
    <x v="52"/>
    <x v="4"/>
    <n v="4.8780487804878048"/>
    <x v="10"/>
    <x v="1"/>
  </r>
  <r>
    <x v="53"/>
    <x v="125"/>
    <n v="51.082251082251084"/>
    <x v="10"/>
    <x v="1"/>
  </r>
  <r>
    <x v="53"/>
    <x v="126"/>
    <n v="43.722943722943725"/>
    <x v="10"/>
    <x v="1"/>
  </r>
  <r>
    <x v="53"/>
    <x v="4"/>
    <n v="5.1948051948051948"/>
    <x v="10"/>
    <x v="1"/>
  </r>
  <r>
    <x v="54"/>
    <x v="125"/>
    <n v="69.635627530364374"/>
    <x v="10"/>
    <x v="1"/>
  </r>
  <r>
    <x v="54"/>
    <x v="126"/>
    <n v="25.506072874493928"/>
    <x v="10"/>
    <x v="1"/>
  </r>
  <r>
    <x v="54"/>
    <x v="4"/>
    <n v="4.8582995951417001"/>
    <x v="10"/>
    <x v="1"/>
  </r>
  <r>
    <x v="55"/>
    <x v="125"/>
    <n v="88.663967611336034"/>
    <x v="10"/>
    <x v="1"/>
  </r>
  <r>
    <x v="55"/>
    <x v="126"/>
    <n v="6.4777327935222671"/>
    <x v="10"/>
    <x v="1"/>
  </r>
  <r>
    <x v="55"/>
    <x v="4"/>
    <n v="4.8582995951417001"/>
    <x v="10"/>
    <x v="1"/>
  </r>
  <r>
    <x v="56"/>
    <x v="125"/>
    <n v="66.171003717472118"/>
    <x v="11"/>
    <x v="1"/>
  </r>
  <r>
    <x v="56"/>
    <x v="126"/>
    <n v="21.189591078066915"/>
    <x v="11"/>
    <x v="1"/>
  </r>
  <r>
    <x v="56"/>
    <x v="4"/>
    <n v="12.639405204460967"/>
    <x v="11"/>
    <x v="1"/>
  </r>
  <r>
    <x v="57"/>
    <x v="125"/>
    <n v="81.851851851851848"/>
    <x v="11"/>
    <x v="1"/>
  </r>
  <r>
    <x v="57"/>
    <x v="126"/>
    <n v="5.5555555555555554"/>
    <x v="11"/>
    <x v="1"/>
  </r>
  <r>
    <x v="57"/>
    <x v="4"/>
    <n v="12.592592592592593"/>
    <x v="11"/>
    <x v="1"/>
  </r>
  <r>
    <x v="58"/>
    <x v="125"/>
    <n v="79.477611940298502"/>
    <x v="11"/>
    <x v="1"/>
  </r>
  <r>
    <x v="58"/>
    <x v="126"/>
    <n v="8.2089552238805972"/>
    <x v="11"/>
    <x v="1"/>
  </r>
  <r>
    <x v="58"/>
    <x v="4"/>
    <n v="12.313432835820896"/>
    <x v="11"/>
    <x v="1"/>
  </r>
  <r>
    <x v="59"/>
    <x v="125"/>
    <n v="78.148148148148152"/>
    <x v="11"/>
    <x v="1"/>
  </r>
  <r>
    <x v="59"/>
    <x v="126"/>
    <n v="9.2592592592592595"/>
    <x v="11"/>
    <x v="1"/>
  </r>
  <r>
    <x v="59"/>
    <x v="4"/>
    <n v="12.592592592592593"/>
    <x v="11"/>
    <x v="1"/>
  </r>
  <r>
    <x v="60"/>
    <x v="125"/>
    <n v="80"/>
    <x v="11"/>
    <x v="1"/>
  </r>
  <r>
    <x v="60"/>
    <x v="126"/>
    <n v="7.4074074074074074"/>
    <x v="11"/>
    <x v="1"/>
  </r>
  <r>
    <x v="60"/>
    <x v="4"/>
    <n v="12.592592592592593"/>
    <x v="11"/>
    <x v="1"/>
  </r>
  <r>
    <x v="49"/>
    <x v="125"/>
    <n v="50.74074074074074"/>
    <x v="11"/>
    <x v="1"/>
  </r>
  <r>
    <x v="49"/>
    <x v="126"/>
    <n v="36.666666666666664"/>
    <x v="11"/>
    <x v="1"/>
  </r>
  <r>
    <x v="49"/>
    <x v="4"/>
    <n v="12.592592592592593"/>
    <x v="11"/>
    <x v="1"/>
  </r>
  <r>
    <x v="50"/>
    <x v="125"/>
    <n v="74.074074074074076"/>
    <x v="11"/>
    <x v="1"/>
  </r>
  <r>
    <x v="50"/>
    <x v="126"/>
    <n v="13.333333333333334"/>
    <x v="11"/>
    <x v="1"/>
  </r>
  <r>
    <x v="50"/>
    <x v="4"/>
    <n v="12.592592592592593"/>
    <x v="11"/>
    <x v="1"/>
  </r>
  <r>
    <x v="51"/>
    <x v="125"/>
    <n v="60.754716981132077"/>
    <x v="11"/>
    <x v="1"/>
  </r>
  <r>
    <x v="51"/>
    <x v="126"/>
    <n v="26.79245283018868"/>
    <x v="11"/>
    <x v="1"/>
  </r>
  <r>
    <x v="51"/>
    <x v="4"/>
    <n v="12.452830188679245"/>
    <x v="11"/>
    <x v="1"/>
  </r>
  <r>
    <x v="52"/>
    <x v="125"/>
    <n v="70.631970260223042"/>
    <x v="11"/>
    <x v="1"/>
  </r>
  <r>
    <x v="52"/>
    <x v="126"/>
    <n v="16.728624535315983"/>
    <x v="11"/>
    <x v="1"/>
  </r>
  <r>
    <x v="52"/>
    <x v="4"/>
    <n v="12.639405204460967"/>
    <x v="11"/>
    <x v="1"/>
  </r>
  <r>
    <x v="53"/>
    <x v="125"/>
    <n v="62.45353159851301"/>
    <x v="11"/>
    <x v="1"/>
  </r>
  <r>
    <x v="53"/>
    <x v="126"/>
    <n v="24.907063197026023"/>
    <x v="11"/>
    <x v="1"/>
  </r>
  <r>
    <x v="53"/>
    <x v="4"/>
    <n v="12.639405204460967"/>
    <x v="11"/>
    <x v="1"/>
  </r>
  <r>
    <x v="54"/>
    <x v="125"/>
    <n v="71.851851851851848"/>
    <x v="11"/>
    <x v="1"/>
  </r>
  <r>
    <x v="54"/>
    <x v="126"/>
    <n v="15.555555555555555"/>
    <x v="11"/>
    <x v="1"/>
  </r>
  <r>
    <x v="54"/>
    <x v="4"/>
    <n v="12.592592592592593"/>
    <x v="11"/>
    <x v="1"/>
  </r>
  <r>
    <x v="55"/>
    <x v="125"/>
    <n v="80.740740740740748"/>
    <x v="11"/>
    <x v="1"/>
  </r>
  <r>
    <x v="55"/>
    <x v="126"/>
    <n v="6.666666666666667"/>
    <x v="11"/>
    <x v="1"/>
  </r>
  <r>
    <x v="55"/>
    <x v="4"/>
    <n v="12.592592592592593"/>
    <x v="11"/>
    <x v="1"/>
  </r>
  <r>
    <x v="56"/>
    <x v="125"/>
    <n v="44.557823129251702"/>
    <x v="12"/>
    <x v="1"/>
  </r>
  <r>
    <x v="56"/>
    <x v="126"/>
    <n v="43.197278911564624"/>
    <x v="12"/>
    <x v="1"/>
  </r>
  <r>
    <x v="56"/>
    <x v="4"/>
    <n v="12.244897959183673"/>
    <x v="12"/>
    <x v="1"/>
  </r>
  <r>
    <x v="57"/>
    <x v="125"/>
    <n v="63.945578231292515"/>
    <x v="12"/>
    <x v="1"/>
  </r>
  <r>
    <x v="57"/>
    <x v="126"/>
    <n v="23.80952380952381"/>
    <x v="12"/>
    <x v="1"/>
  </r>
  <r>
    <x v="57"/>
    <x v="4"/>
    <n v="12.244897959183673"/>
    <x v="12"/>
    <x v="1"/>
  </r>
  <r>
    <x v="58"/>
    <x v="125"/>
    <n v="73.630136986301366"/>
    <x v="12"/>
    <x v="1"/>
  </r>
  <r>
    <x v="58"/>
    <x v="126"/>
    <n v="14.04109589041096"/>
    <x v="12"/>
    <x v="1"/>
  </r>
  <r>
    <x v="58"/>
    <x v="4"/>
    <n v="12.328767123287671"/>
    <x v="12"/>
    <x v="1"/>
  </r>
  <r>
    <x v="59"/>
    <x v="125"/>
    <n v="75.767918088737204"/>
    <x v="12"/>
    <x v="1"/>
  </r>
  <r>
    <x v="59"/>
    <x v="126"/>
    <n v="11.945392491467576"/>
    <x v="12"/>
    <x v="1"/>
  </r>
  <r>
    <x v="59"/>
    <x v="4"/>
    <n v="12.286689419795222"/>
    <x v="12"/>
    <x v="1"/>
  </r>
  <r>
    <x v="60"/>
    <x v="125"/>
    <n v="85.034013605442183"/>
    <x v="12"/>
    <x v="1"/>
  </r>
  <r>
    <x v="60"/>
    <x v="126"/>
    <n v="2.7210884353741496"/>
    <x v="12"/>
    <x v="1"/>
  </r>
  <r>
    <x v="60"/>
    <x v="4"/>
    <n v="12.244897959183673"/>
    <x v="12"/>
    <x v="1"/>
  </r>
  <r>
    <x v="49"/>
    <x v="125"/>
    <n v="38.56655290102389"/>
    <x v="12"/>
    <x v="1"/>
  </r>
  <r>
    <x v="49"/>
    <x v="126"/>
    <n v="49.146757679180887"/>
    <x v="12"/>
    <x v="1"/>
  </r>
  <r>
    <x v="49"/>
    <x v="4"/>
    <n v="12.286689419795222"/>
    <x v="12"/>
    <x v="1"/>
  </r>
  <r>
    <x v="50"/>
    <x v="125"/>
    <n v="72.789115646258509"/>
    <x v="12"/>
    <x v="1"/>
  </r>
  <r>
    <x v="50"/>
    <x v="126"/>
    <n v="14.965986394557824"/>
    <x v="12"/>
    <x v="1"/>
  </r>
  <r>
    <x v="50"/>
    <x v="4"/>
    <n v="12.244897959183673"/>
    <x v="12"/>
    <x v="1"/>
  </r>
  <r>
    <x v="51"/>
    <x v="125"/>
    <n v="43.060498220640568"/>
    <x v="12"/>
    <x v="1"/>
  </r>
  <r>
    <x v="51"/>
    <x v="126"/>
    <n v="44.128113879003557"/>
    <x v="12"/>
    <x v="1"/>
  </r>
  <r>
    <x v="51"/>
    <x v="4"/>
    <n v="12.811387900355871"/>
    <x v="12"/>
    <x v="1"/>
  </r>
  <r>
    <x v="52"/>
    <x v="125"/>
    <n v="61.224489795918366"/>
    <x v="12"/>
    <x v="1"/>
  </r>
  <r>
    <x v="52"/>
    <x v="126"/>
    <n v="26.530612244897959"/>
    <x v="12"/>
    <x v="1"/>
  </r>
  <r>
    <x v="52"/>
    <x v="4"/>
    <n v="12.244897959183673"/>
    <x v="12"/>
    <x v="1"/>
  </r>
  <r>
    <x v="53"/>
    <x v="125"/>
    <n v="56.643356643356647"/>
    <x v="12"/>
    <x v="1"/>
  </r>
  <r>
    <x v="53"/>
    <x v="126"/>
    <n v="31.11888111888112"/>
    <x v="12"/>
    <x v="1"/>
  </r>
  <r>
    <x v="53"/>
    <x v="4"/>
    <n v="12.237762237762238"/>
    <x v="12"/>
    <x v="1"/>
  </r>
  <r>
    <x v="54"/>
    <x v="125"/>
    <n v="72.10884353741497"/>
    <x v="12"/>
    <x v="1"/>
  </r>
  <r>
    <x v="54"/>
    <x v="126"/>
    <n v="15.646258503401361"/>
    <x v="12"/>
    <x v="1"/>
  </r>
  <r>
    <x v="54"/>
    <x v="4"/>
    <n v="12.244897959183673"/>
    <x v="12"/>
    <x v="1"/>
  </r>
  <r>
    <x v="55"/>
    <x v="125"/>
    <n v="81.632653061224488"/>
    <x v="12"/>
    <x v="1"/>
  </r>
  <r>
    <x v="55"/>
    <x v="126"/>
    <n v="6.1224489795918364"/>
    <x v="12"/>
    <x v="1"/>
  </r>
  <r>
    <x v="55"/>
    <x v="4"/>
    <n v="12.244897959183673"/>
    <x v="12"/>
    <x v="1"/>
  </r>
  <r>
    <x v="56"/>
    <x v="125"/>
    <n v="50"/>
    <x v="13"/>
    <x v="1"/>
  </r>
  <r>
    <x v="56"/>
    <x v="126"/>
    <n v="41.666666666666664"/>
    <x v="13"/>
    <x v="1"/>
  </r>
  <r>
    <x v="56"/>
    <x v="4"/>
    <n v="8.3333333333333339"/>
    <x v="13"/>
    <x v="1"/>
  </r>
  <r>
    <x v="57"/>
    <x v="125"/>
    <n v="68.589743589743591"/>
    <x v="13"/>
    <x v="1"/>
  </r>
  <r>
    <x v="57"/>
    <x v="126"/>
    <n v="23.076923076923077"/>
    <x v="13"/>
    <x v="1"/>
  </r>
  <r>
    <x v="57"/>
    <x v="4"/>
    <n v="8.3333333333333339"/>
    <x v="13"/>
    <x v="1"/>
  </r>
  <r>
    <x v="58"/>
    <x v="125"/>
    <n v="76.623376623376629"/>
    <x v="13"/>
    <x v="1"/>
  </r>
  <r>
    <x v="58"/>
    <x v="126"/>
    <n v="14.935064935064934"/>
    <x v="13"/>
    <x v="1"/>
  </r>
  <r>
    <x v="58"/>
    <x v="4"/>
    <n v="8.4415584415584419"/>
    <x v="13"/>
    <x v="1"/>
  </r>
  <r>
    <x v="59"/>
    <x v="125"/>
    <n v="66.666666666666671"/>
    <x v="13"/>
    <x v="1"/>
  </r>
  <r>
    <x v="59"/>
    <x v="126"/>
    <n v="25"/>
    <x v="13"/>
    <x v="1"/>
  </r>
  <r>
    <x v="59"/>
    <x v="4"/>
    <n v="8.3333333333333339"/>
    <x v="13"/>
    <x v="1"/>
  </r>
  <r>
    <x v="60"/>
    <x v="125"/>
    <n v="76.92307692307692"/>
    <x v="13"/>
    <x v="1"/>
  </r>
  <r>
    <x v="60"/>
    <x v="126"/>
    <n v="14.743589743589743"/>
    <x v="13"/>
    <x v="1"/>
  </r>
  <r>
    <x v="60"/>
    <x v="4"/>
    <n v="8.3333333333333339"/>
    <x v="13"/>
    <x v="1"/>
  </r>
  <r>
    <x v="49"/>
    <x v="125"/>
    <n v="37.179487179487182"/>
    <x v="13"/>
    <x v="1"/>
  </r>
  <r>
    <x v="49"/>
    <x v="126"/>
    <n v="54.487179487179489"/>
    <x v="13"/>
    <x v="1"/>
  </r>
  <r>
    <x v="49"/>
    <x v="4"/>
    <n v="8.3333333333333339"/>
    <x v="13"/>
    <x v="1"/>
  </r>
  <r>
    <x v="50"/>
    <x v="125"/>
    <n v="66.666666666666671"/>
    <x v="13"/>
    <x v="1"/>
  </r>
  <r>
    <x v="50"/>
    <x v="126"/>
    <n v="25"/>
    <x v="13"/>
    <x v="1"/>
  </r>
  <r>
    <x v="50"/>
    <x v="4"/>
    <n v="8.3333333333333339"/>
    <x v="13"/>
    <x v="1"/>
  </r>
  <r>
    <x v="51"/>
    <x v="125"/>
    <n v="48.837209302325583"/>
    <x v="13"/>
    <x v="1"/>
  </r>
  <r>
    <x v="51"/>
    <x v="126"/>
    <n v="44.961240310077521"/>
    <x v="13"/>
    <x v="1"/>
  </r>
  <r>
    <x v="51"/>
    <x v="4"/>
    <n v="6.2015503875968996"/>
    <x v="13"/>
    <x v="1"/>
  </r>
  <r>
    <x v="52"/>
    <x v="125"/>
    <n v="63.46153846153846"/>
    <x v="13"/>
    <x v="1"/>
  </r>
  <r>
    <x v="52"/>
    <x v="126"/>
    <n v="28.205128205128204"/>
    <x v="13"/>
    <x v="1"/>
  </r>
  <r>
    <x v="52"/>
    <x v="4"/>
    <n v="8.3333333333333339"/>
    <x v="13"/>
    <x v="1"/>
  </r>
  <r>
    <x v="53"/>
    <x v="125"/>
    <n v="55.405405405405403"/>
    <x v="13"/>
    <x v="1"/>
  </r>
  <r>
    <x v="53"/>
    <x v="126"/>
    <n v="35.810810810810814"/>
    <x v="13"/>
    <x v="1"/>
  </r>
  <r>
    <x v="53"/>
    <x v="4"/>
    <n v="8.7837837837837842"/>
    <x v="13"/>
    <x v="1"/>
  </r>
  <r>
    <x v="54"/>
    <x v="125"/>
    <n v="61.53846153846154"/>
    <x v="13"/>
    <x v="1"/>
  </r>
  <r>
    <x v="54"/>
    <x v="126"/>
    <n v="30.128205128205128"/>
    <x v="13"/>
    <x v="1"/>
  </r>
  <r>
    <x v="54"/>
    <x v="4"/>
    <n v="8.3333333333333339"/>
    <x v="13"/>
    <x v="1"/>
  </r>
  <r>
    <x v="55"/>
    <x v="125"/>
    <n v="88.461538461538467"/>
    <x v="13"/>
    <x v="1"/>
  </r>
  <r>
    <x v="55"/>
    <x v="126"/>
    <n v="3.2051282051282053"/>
    <x v="13"/>
    <x v="1"/>
  </r>
  <r>
    <x v="55"/>
    <x v="4"/>
    <n v="8.3333333333333339"/>
    <x v="13"/>
    <x v="1"/>
  </r>
  <r>
    <x v="56"/>
    <x v="125"/>
    <n v="58.783783783783782"/>
    <x v="14"/>
    <x v="1"/>
  </r>
  <r>
    <x v="56"/>
    <x v="126"/>
    <n v="22.297297297297298"/>
    <x v="14"/>
    <x v="1"/>
  </r>
  <r>
    <x v="56"/>
    <x v="4"/>
    <n v="18.918918918918919"/>
    <x v="14"/>
    <x v="1"/>
  </r>
  <r>
    <x v="57"/>
    <x v="125"/>
    <n v="75"/>
    <x v="14"/>
    <x v="1"/>
  </r>
  <r>
    <x v="57"/>
    <x v="126"/>
    <n v="6.0810810810810807"/>
    <x v="14"/>
    <x v="1"/>
  </r>
  <r>
    <x v="57"/>
    <x v="4"/>
    <n v="18.918918918918919"/>
    <x v="14"/>
    <x v="1"/>
  </r>
  <r>
    <x v="58"/>
    <x v="125"/>
    <n v="74.829931972789112"/>
    <x v="14"/>
    <x v="1"/>
  </r>
  <r>
    <x v="58"/>
    <x v="126"/>
    <n v="6.1224489795918364"/>
    <x v="14"/>
    <x v="1"/>
  </r>
  <r>
    <x v="58"/>
    <x v="4"/>
    <n v="19.047619047619047"/>
    <x v="14"/>
    <x v="1"/>
  </r>
  <r>
    <x v="59"/>
    <x v="125"/>
    <n v="78.378378378378372"/>
    <x v="14"/>
    <x v="1"/>
  </r>
  <r>
    <x v="59"/>
    <x v="126"/>
    <n v="2.7027027027027026"/>
    <x v="14"/>
    <x v="1"/>
  </r>
  <r>
    <x v="59"/>
    <x v="4"/>
    <n v="18.918918918918919"/>
    <x v="14"/>
    <x v="1"/>
  </r>
  <r>
    <x v="60"/>
    <x v="125"/>
    <n v="79.729729729729726"/>
    <x v="14"/>
    <x v="1"/>
  </r>
  <r>
    <x v="60"/>
    <x v="126"/>
    <n v="1.3513513513513513"/>
    <x v="14"/>
    <x v="1"/>
  </r>
  <r>
    <x v="60"/>
    <x v="4"/>
    <n v="18.918918918918919"/>
    <x v="14"/>
    <x v="1"/>
  </r>
  <r>
    <x v="49"/>
    <x v="125"/>
    <n v="64.86486486486487"/>
    <x v="14"/>
    <x v="1"/>
  </r>
  <r>
    <x v="49"/>
    <x v="126"/>
    <n v="16.216216216216218"/>
    <x v="14"/>
    <x v="1"/>
  </r>
  <r>
    <x v="49"/>
    <x v="4"/>
    <n v="18.918918918918919"/>
    <x v="14"/>
    <x v="1"/>
  </r>
  <r>
    <x v="50"/>
    <x v="125"/>
    <n v="78.378378378378372"/>
    <x v="14"/>
    <x v="1"/>
  </r>
  <r>
    <x v="50"/>
    <x v="126"/>
    <n v="2.7027027027027026"/>
    <x v="14"/>
    <x v="1"/>
  </r>
  <r>
    <x v="50"/>
    <x v="4"/>
    <n v="18.918918918918919"/>
    <x v="14"/>
    <x v="1"/>
  </r>
  <r>
    <x v="51"/>
    <x v="125"/>
    <n v="66.666666666666671"/>
    <x v="14"/>
    <x v="1"/>
  </r>
  <r>
    <x v="51"/>
    <x v="126"/>
    <n v="14.583333333333334"/>
    <x v="14"/>
    <x v="1"/>
  </r>
  <r>
    <x v="51"/>
    <x v="4"/>
    <n v="18.75"/>
    <x v="14"/>
    <x v="1"/>
  </r>
  <r>
    <x v="52"/>
    <x v="125"/>
    <n v="75"/>
    <x v="14"/>
    <x v="1"/>
  </r>
  <r>
    <x v="52"/>
    <x v="126"/>
    <n v="6.0810810810810807"/>
    <x v="14"/>
    <x v="1"/>
  </r>
  <r>
    <x v="52"/>
    <x v="4"/>
    <n v="18.918918918918919"/>
    <x v="14"/>
    <x v="1"/>
  </r>
  <r>
    <x v="53"/>
    <x v="125"/>
    <n v="71.83098591549296"/>
    <x v="14"/>
    <x v="1"/>
  </r>
  <r>
    <x v="53"/>
    <x v="126"/>
    <n v="9.1549295774647881"/>
    <x v="14"/>
    <x v="1"/>
  </r>
  <r>
    <x v="53"/>
    <x v="4"/>
    <n v="19.014084507042252"/>
    <x v="14"/>
    <x v="1"/>
  </r>
  <r>
    <x v="54"/>
    <x v="125"/>
    <n v="79.054054054054049"/>
    <x v="14"/>
    <x v="1"/>
  </r>
  <r>
    <x v="54"/>
    <x v="126"/>
    <n v="2.0270270270270272"/>
    <x v="14"/>
    <x v="1"/>
  </r>
  <r>
    <x v="54"/>
    <x v="4"/>
    <n v="18.918918918918919"/>
    <x v="14"/>
    <x v="1"/>
  </r>
  <r>
    <x v="55"/>
    <x v="125"/>
    <n v="79.054054054054049"/>
    <x v="14"/>
    <x v="1"/>
  </r>
  <r>
    <x v="55"/>
    <x v="126"/>
    <n v="2.0270270270270272"/>
    <x v="14"/>
    <x v="1"/>
  </r>
  <r>
    <x v="55"/>
    <x v="4"/>
    <n v="18.918918918918919"/>
    <x v="14"/>
    <x v="1"/>
  </r>
  <r>
    <x v="56"/>
    <x v="125"/>
    <n v="40.54054054054054"/>
    <x v="15"/>
    <x v="1"/>
  </r>
  <r>
    <x v="56"/>
    <x v="126"/>
    <n v="52.027027027027025"/>
    <x v="15"/>
    <x v="1"/>
  </r>
  <r>
    <x v="56"/>
    <x v="4"/>
    <n v="7.4324324324324325"/>
    <x v="15"/>
    <x v="1"/>
  </r>
  <r>
    <x v="57"/>
    <x v="125"/>
    <n v="83.78378378378379"/>
    <x v="15"/>
    <x v="1"/>
  </r>
  <r>
    <x v="57"/>
    <x v="126"/>
    <n v="8.7837837837837842"/>
    <x v="15"/>
    <x v="1"/>
  </r>
  <r>
    <x v="57"/>
    <x v="4"/>
    <n v="7.4324324324324325"/>
    <x v="15"/>
    <x v="1"/>
  </r>
  <r>
    <x v="58"/>
    <x v="125"/>
    <n v="79.729729729729726"/>
    <x v="15"/>
    <x v="1"/>
  </r>
  <r>
    <x v="58"/>
    <x v="126"/>
    <n v="12.837837837837839"/>
    <x v="15"/>
    <x v="1"/>
  </r>
  <r>
    <x v="58"/>
    <x v="4"/>
    <n v="7.4324324324324325"/>
    <x v="15"/>
    <x v="1"/>
  </r>
  <r>
    <x v="59"/>
    <x v="125"/>
    <n v="71.621621621621628"/>
    <x v="15"/>
    <x v="1"/>
  </r>
  <r>
    <x v="59"/>
    <x v="126"/>
    <n v="20.945945945945947"/>
    <x v="15"/>
    <x v="1"/>
  </r>
  <r>
    <x v="59"/>
    <x v="4"/>
    <n v="7.4324324324324325"/>
    <x v="15"/>
    <x v="1"/>
  </r>
  <r>
    <x v="60"/>
    <x v="125"/>
    <n v="84.459459459459453"/>
    <x v="15"/>
    <x v="1"/>
  </r>
  <r>
    <x v="60"/>
    <x v="126"/>
    <n v="8.1081081081081088"/>
    <x v="15"/>
    <x v="1"/>
  </r>
  <r>
    <x v="60"/>
    <x v="4"/>
    <n v="7.4324324324324325"/>
    <x v="15"/>
    <x v="1"/>
  </r>
  <r>
    <x v="49"/>
    <x v="125"/>
    <n v="36.486486486486484"/>
    <x v="15"/>
    <x v="1"/>
  </r>
  <r>
    <x v="49"/>
    <x v="126"/>
    <n v="56.081081081081081"/>
    <x v="15"/>
    <x v="1"/>
  </r>
  <r>
    <x v="49"/>
    <x v="4"/>
    <n v="7.4324324324324325"/>
    <x v="15"/>
    <x v="1"/>
  </r>
  <r>
    <x v="50"/>
    <x v="125"/>
    <n v="78.378378378378372"/>
    <x v="15"/>
    <x v="1"/>
  </r>
  <r>
    <x v="50"/>
    <x v="126"/>
    <n v="14.189189189189189"/>
    <x v="15"/>
    <x v="1"/>
  </r>
  <r>
    <x v="50"/>
    <x v="4"/>
    <n v="7.4324324324324325"/>
    <x v="15"/>
    <x v="1"/>
  </r>
  <r>
    <x v="51"/>
    <x v="125"/>
    <n v="48.591549295774648"/>
    <x v="15"/>
    <x v="1"/>
  </r>
  <r>
    <x v="51"/>
    <x v="126"/>
    <n v="44.366197183098592"/>
    <x v="15"/>
    <x v="1"/>
  </r>
  <r>
    <x v="51"/>
    <x v="4"/>
    <n v="7.042253521126761"/>
    <x v="15"/>
    <x v="1"/>
  </r>
  <r>
    <x v="52"/>
    <x v="125"/>
    <n v="56.756756756756758"/>
    <x v="15"/>
    <x v="1"/>
  </r>
  <r>
    <x v="52"/>
    <x v="126"/>
    <n v="35.810810810810814"/>
    <x v="15"/>
    <x v="1"/>
  </r>
  <r>
    <x v="52"/>
    <x v="4"/>
    <n v="7.4324324324324325"/>
    <x v="15"/>
    <x v="1"/>
  </r>
  <r>
    <x v="53"/>
    <x v="125"/>
    <n v="70.833333333333329"/>
    <x v="15"/>
    <x v="1"/>
  </r>
  <r>
    <x v="53"/>
    <x v="126"/>
    <n v="22.222222222222221"/>
    <x v="15"/>
    <x v="1"/>
  </r>
  <r>
    <x v="53"/>
    <x v="4"/>
    <n v="6.9444444444444446"/>
    <x v="15"/>
    <x v="1"/>
  </r>
  <r>
    <x v="54"/>
    <x v="125"/>
    <n v="64.86486486486487"/>
    <x v="15"/>
    <x v="1"/>
  </r>
  <r>
    <x v="54"/>
    <x v="126"/>
    <n v="27.702702702702702"/>
    <x v="15"/>
    <x v="1"/>
  </r>
  <r>
    <x v="54"/>
    <x v="4"/>
    <n v="7.4324324324324325"/>
    <x v="15"/>
    <x v="1"/>
  </r>
  <r>
    <x v="55"/>
    <x v="125"/>
    <n v="87.837837837837839"/>
    <x v="15"/>
    <x v="1"/>
  </r>
  <r>
    <x v="55"/>
    <x v="126"/>
    <n v="4.7297297297297298"/>
    <x v="15"/>
    <x v="1"/>
  </r>
  <r>
    <x v="55"/>
    <x v="4"/>
    <n v="7.4324324324324325"/>
    <x v="15"/>
    <x v="1"/>
  </r>
  <r>
    <x v="56"/>
    <x v="125"/>
    <n v="43.75"/>
    <x v="16"/>
    <x v="1"/>
  </r>
  <r>
    <x v="56"/>
    <x v="126"/>
    <n v="49.305555555555557"/>
    <x v="16"/>
    <x v="1"/>
  </r>
  <r>
    <x v="56"/>
    <x v="4"/>
    <n v="6.9444444444444446"/>
    <x v="16"/>
    <x v="1"/>
  </r>
  <r>
    <x v="57"/>
    <x v="125"/>
    <n v="76.767676767676761"/>
    <x v="16"/>
    <x v="1"/>
  </r>
  <r>
    <x v="57"/>
    <x v="126"/>
    <n v="16.498316498316498"/>
    <x v="16"/>
    <x v="1"/>
  </r>
  <r>
    <x v="57"/>
    <x v="4"/>
    <n v="6.7340067340067344"/>
    <x v="16"/>
    <x v="1"/>
  </r>
  <r>
    <x v="58"/>
    <x v="125"/>
    <n v="78.350515463917532"/>
    <x v="16"/>
    <x v="1"/>
  </r>
  <r>
    <x v="58"/>
    <x v="126"/>
    <n v="14.776632302405499"/>
    <x v="16"/>
    <x v="1"/>
  </r>
  <r>
    <x v="58"/>
    <x v="4"/>
    <n v="6.8728522336769755"/>
    <x v="16"/>
    <x v="1"/>
  </r>
  <r>
    <x v="59"/>
    <x v="125"/>
    <n v="72.881355932203391"/>
    <x v="16"/>
    <x v="1"/>
  </r>
  <r>
    <x v="59"/>
    <x v="126"/>
    <n v="20.677966101694917"/>
    <x v="16"/>
    <x v="1"/>
  </r>
  <r>
    <x v="59"/>
    <x v="4"/>
    <n v="6.4406779661016946"/>
    <x v="16"/>
    <x v="1"/>
  </r>
  <r>
    <x v="60"/>
    <x v="125"/>
    <n v="84.17508417508418"/>
    <x v="16"/>
    <x v="1"/>
  </r>
  <r>
    <x v="60"/>
    <x v="126"/>
    <n v="9.0909090909090917"/>
    <x v="16"/>
    <x v="1"/>
  </r>
  <r>
    <x v="60"/>
    <x v="4"/>
    <n v="6.7340067340067344"/>
    <x v="16"/>
    <x v="1"/>
  </r>
  <r>
    <x v="49"/>
    <x v="125"/>
    <n v="37.037037037037038"/>
    <x v="16"/>
    <x v="1"/>
  </r>
  <r>
    <x v="49"/>
    <x v="126"/>
    <n v="56.228956228956228"/>
    <x v="16"/>
    <x v="1"/>
  </r>
  <r>
    <x v="49"/>
    <x v="4"/>
    <n v="6.7340067340067344"/>
    <x v="16"/>
    <x v="1"/>
  </r>
  <r>
    <x v="50"/>
    <x v="125"/>
    <n v="69.830508474576277"/>
    <x v="16"/>
    <x v="1"/>
  </r>
  <r>
    <x v="50"/>
    <x v="126"/>
    <n v="23.389830508474578"/>
    <x v="16"/>
    <x v="1"/>
  </r>
  <r>
    <x v="50"/>
    <x v="4"/>
    <n v="6.7796610169491522"/>
    <x v="16"/>
    <x v="1"/>
  </r>
  <r>
    <x v="51"/>
    <x v="125"/>
    <n v="49.042145593869733"/>
    <x v="16"/>
    <x v="1"/>
  </r>
  <r>
    <x v="51"/>
    <x v="126"/>
    <n v="44.061302681992338"/>
    <x v="16"/>
    <x v="1"/>
  </r>
  <r>
    <x v="51"/>
    <x v="4"/>
    <n v="6.8965517241379306"/>
    <x v="16"/>
    <x v="1"/>
  </r>
  <r>
    <x v="52"/>
    <x v="125"/>
    <n v="66.779661016949149"/>
    <x v="16"/>
    <x v="1"/>
  </r>
  <r>
    <x v="52"/>
    <x v="126"/>
    <n v="26.779661016949152"/>
    <x v="16"/>
    <x v="1"/>
  </r>
  <r>
    <x v="52"/>
    <x v="4"/>
    <n v="6.4406779661016946"/>
    <x v="16"/>
    <x v="1"/>
  </r>
  <r>
    <x v="53"/>
    <x v="125"/>
    <n v="63.986013986013987"/>
    <x v="16"/>
    <x v="1"/>
  </r>
  <r>
    <x v="53"/>
    <x v="126"/>
    <n v="29.37062937062937"/>
    <x v="16"/>
    <x v="1"/>
  </r>
  <r>
    <x v="53"/>
    <x v="4"/>
    <n v="6.6433566433566433"/>
    <x v="16"/>
    <x v="1"/>
  </r>
  <r>
    <x v="54"/>
    <x v="125"/>
    <n v="73.063973063973066"/>
    <x v="16"/>
    <x v="1"/>
  </r>
  <r>
    <x v="54"/>
    <x v="126"/>
    <n v="20.202020202020201"/>
    <x v="16"/>
    <x v="1"/>
  </r>
  <r>
    <x v="54"/>
    <x v="4"/>
    <n v="6.7340067340067344"/>
    <x v="16"/>
    <x v="1"/>
  </r>
  <r>
    <x v="55"/>
    <x v="125"/>
    <n v="87.542087542087543"/>
    <x v="16"/>
    <x v="1"/>
  </r>
  <r>
    <x v="55"/>
    <x v="126"/>
    <n v="5.7239057239057241"/>
    <x v="16"/>
    <x v="1"/>
  </r>
  <r>
    <x v="55"/>
    <x v="4"/>
    <n v="6.7340067340067344"/>
    <x v="16"/>
    <x v="1"/>
  </r>
  <r>
    <x v="61"/>
    <x v="127"/>
    <n v="19.998160242847945"/>
    <x v="0"/>
    <x v="0"/>
  </r>
  <r>
    <x v="61"/>
    <x v="128"/>
    <n v="3.9186827338791281"/>
    <x v="0"/>
    <x v="0"/>
  </r>
  <r>
    <x v="61"/>
    <x v="129"/>
    <n v="6.0436022445037256"/>
    <x v="0"/>
    <x v="0"/>
  </r>
  <r>
    <x v="61"/>
    <x v="130"/>
    <n v="26.648882347530126"/>
    <x v="0"/>
    <x v="0"/>
  </r>
  <r>
    <x v="61"/>
    <x v="131"/>
    <n v="30.328396651641985"/>
    <x v="0"/>
    <x v="0"/>
  </r>
  <r>
    <x v="61"/>
    <x v="4"/>
    <n v="13.310642995124644"/>
    <x v="0"/>
    <x v="0"/>
  </r>
  <r>
    <x v="62"/>
    <x v="127"/>
    <n v="8.9288961629387167"/>
    <x v="0"/>
    <x v="0"/>
  </r>
  <r>
    <x v="62"/>
    <x v="128"/>
    <n v="0.74559010729223496"/>
    <x v="0"/>
    <x v="0"/>
  </r>
  <r>
    <x v="62"/>
    <x v="129"/>
    <n v="0.90925622840516462"/>
    <x v="0"/>
    <x v="0"/>
  </r>
  <r>
    <x v="62"/>
    <x v="130"/>
    <n v="46.01745771958538"/>
    <x v="0"/>
    <x v="0"/>
  </r>
  <r>
    <x v="62"/>
    <x v="131"/>
    <n v="30.241862156755772"/>
    <x v="0"/>
    <x v="0"/>
  </r>
  <r>
    <x v="62"/>
    <x v="4"/>
    <n v="13.202400436442989"/>
    <x v="0"/>
    <x v="0"/>
  </r>
  <r>
    <x v="63"/>
    <x v="127"/>
    <n v="8.1829779478768003"/>
    <x v="0"/>
    <x v="0"/>
  </r>
  <r>
    <x v="63"/>
    <x v="128"/>
    <n v="2.660834700200474"/>
    <x v="0"/>
    <x v="0"/>
  </r>
  <r>
    <x v="63"/>
    <x v="129"/>
    <n v="0.81100783670493892"/>
    <x v="0"/>
    <x v="0"/>
  </r>
  <r>
    <x v="63"/>
    <x v="130"/>
    <n v="44.90614178968471"/>
    <x v="0"/>
    <x v="0"/>
  </r>
  <r>
    <x v="63"/>
    <x v="131"/>
    <n v="30.244213595771825"/>
    <x v="0"/>
    <x v="0"/>
  </r>
  <r>
    <x v="63"/>
    <x v="4"/>
    <n v="13.231273920174958"/>
    <x v="0"/>
    <x v="0"/>
  </r>
  <r>
    <x v="64"/>
    <x v="127"/>
    <n v="10.163754459793248"/>
    <x v="0"/>
    <x v="0"/>
  </r>
  <r>
    <x v="64"/>
    <x v="128"/>
    <n v="2.0309212331900102"/>
    <x v="0"/>
    <x v="0"/>
  </r>
  <r>
    <x v="64"/>
    <x v="129"/>
    <n v="1.9028451193852347"/>
    <x v="0"/>
    <x v="0"/>
  </r>
  <r>
    <x v="64"/>
    <x v="130"/>
    <n v="42.402341963223861"/>
    <x v="0"/>
    <x v="0"/>
  </r>
  <r>
    <x v="64"/>
    <x v="131"/>
    <n v="30.290000914829385"/>
    <x v="0"/>
    <x v="0"/>
  </r>
  <r>
    <x v="64"/>
    <x v="4"/>
    <n v="13.255877778794256"/>
    <x v="0"/>
    <x v="0"/>
  </r>
  <r>
    <x v="65"/>
    <x v="127"/>
    <n v="5.6459678152559327"/>
    <x v="0"/>
    <x v="0"/>
  </r>
  <r>
    <x v="65"/>
    <x v="128"/>
    <n v="1.363760341849259"/>
    <x v="0"/>
    <x v="0"/>
  </r>
  <r>
    <x v="65"/>
    <x v="129"/>
    <n v="0.45458678061641966"/>
    <x v="0"/>
    <x v="0"/>
  </r>
  <r>
    <x v="65"/>
    <x v="130"/>
    <n v="49.104464042185654"/>
    <x v="0"/>
    <x v="0"/>
  </r>
  <r>
    <x v="65"/>
    <x v="131"/>
    <n v="30.239112646604237"/>
    <x v="0"/>
    <x v="0"/>
  </r>
  <r>
    <x v="65"/>
    <x v="4"/>
    <n v="13.210291844713156"/>
    <x v="0"/>
    <x v="0"/>
  </r>
  <r>
    <x v="66"/>
    <x v="127"/>
    <n v="24.272462713714077"/>
    <x v="0"/>
    <x v="0"/>
  </r>
  <r>
    <x v="66"/>
    <x v="128"/>
    <n v="13.523099308839578"/>
    <x v="0"/>
    <x v="0"/>
  </r>
  <r>
    <x v="66"/>
    <x v="129"/>
    <n v="1.6187704619861767"/>
    <x v="0"/>
    <x v="0"/>
  </r>
  <r>
    <x v="66"/>
    <x v="130"/>
    <n v="17.333575845762095"/>
    <x v="0"/>
    <x v="0"/>
  </r>
  <r>
    <x v="66"/>
    <x v="131"/>
    <n v="30.238268461258638"/>
    <x v="0"/>
    <x v="0"/>
  </r>
  <r>
    <x v="66"/>
    <x v="4"/>
    <n v="13.213895962168062"/>
    <x v="0"/>
    <x v="0"/>
  </r>
  <r>
    <x v="61"/>
    <x v="127"/>
    <n v="43.29293773506059"/>
    <x v="1"/>
    <x v="0"/>
  </r>
  <r>
    <x v="61"/>
    <x v="128"/>
    <n v="4.3460091934809864"/>
    <x v="1"/>
    <x v="0"/>
  </r>
  <r>
    <x v="61"/>
    <x v="129"/>
    <n v="9.2352695361470953"/>
    <x v="1"/>
    <x v="0"/>
  </r>
  <r>
    <x v="61"/>
    <x v="130"/>
    <n v="26.911826159632259"/>
    <x v="1"/>
    <x v="0"/>
  </r>
  <r>
    <x v="61"/>
    <x v="131"/>
    <n v="12.202256581696615"/>
    <x v="1"/>
    <x v="0"/>
  </r>
  <r>
    <x v="61"/>
    <x v="4"/>
    <n v="4.6385290430422064"/>
    <x v="1"/>
    <x v="0"/>
  </r>
  <r>
    <x v="62"/>
    <x v="127"/>
    <n v="21.813823411905712"/>
    <x v="1"/>
    <x v="0"/>
  </r>
  <r>
    <x v="62"/>
    <x v="128"/>
    <n v="1.278465840990811"/>
    <x v="1"/>
    <x v="0"/>
  </r>
  <r>
    <x v="62"/>
    <x v="129"/>
    <n v="1.4782261286456253"/>
    <x v="1"/>
    <x v="0"/>
  </r>
  <r>
    <x v="62"/>
    <x v="130"/>
    <n v="58.250099880143829"/>
    <x v="1"/>
    <x v="0"/>
  </r>
  <r>
    <x v="62"/>
    <x v="131"/>
    <n v="12.704754294846184"/>
    <x v="1"/>
    <x v="0"/>
  </r>
  <r>
    <x v="62"/>
    <x v="4"/>
    <n v="4.6344386735916903"/>
    <x v="1"/>
    <x v="0"/>
  </r>
  <r>
    <x v="63"/>
    <x v="127"/>
    <n v="20.2328382175833"/>
    <x v="1"/>
    <x v="0"/>
  </r>
  <r>
    <x v="63"/>
    <x v="128"/>
    <n v="4.1348855881172222"/>
    <x v="1"/>
    <x v="0"/>
  </r>
  <r>
    <x v="63"/>
    <x v="129"/>
    <n v="1.6057808109193095"/>
    <x v="1"/>
    <x v="0"/>
  </r>
  <r>
    <x v="63"/>
    <x v="130"/>
    <n v="56.804496186270576"/>
    <x v="1"/>
    <x v="0"/>
  </r>
  <r>
    <x v="63"/>
    <x v="131"/>
    <n v="12.645523885989562"/>
    <x v="1"/>
    <x v="0"/>
  </r>
  <r>
    <x v="63"/>
    <x v="4"/>
    <n v="4.6567643516659976"/>
    <x v="1"/>
    <x v="0"/>
  </r>
  <r>
    <x v="64"/>
    <x v="127"/>
    <n v="24.427168576104748"/>
    <x v="1"/>
    <x v="0"/>
  </r>
  <r>
    <x v="64"/>
    <x v="128"/>
    <n v="2.6186579378068742"/>
    <x v="1"/>
    <x v="0"/>
  </r>
  <r>
    <x v="64"/>
    <x v="129"/>
    <n v="3.6824877250409167"/>
    <x v="1"/>
    <x v="0"/>
  </r>
  <r>
    <x v="64"/>
    <x v="130"/>
    <n v="52.332242225859247"/>
    <x v="1"/>
    <x v="0"/>
  </r>
  <r>
    <x v="64"/>
    <x v="131"/>
    <n v="12.397708674304418"/>
    <x v="1"/>
    <x v="0"/>
  </r>
  <r>
    <x v="64"/>
    <x v="4"/>
    <n v="4.6235679214402623"/>
    <x v="1"/>
    <x v="0"/>
  </r>
  <r>
    <x v="65"/>
    <x v="127"/>
    <n v="10.946863763483819"/>
    <x v="1"/>
    <x v="0"/>
  </r>
  <r>
    <x v="65"/>
    <x v="128"/>
    <n v="1.5181781861765882"/>
    <x v="1"/>
    <x v="0"/>
  </r>
  <r>
    <x v="65"/>
    <x v="129"/>
    <n v="0.63923292049540548"/>
    <x v="1"/>
    <x v="0"/>
  </r>
  <r>
    <x v="65"/>
    <x v="130"/>
    <n v="69.516580103875356"/>
    <x v="1"/>
    <x v="0"/>
  </r>
  <r>
    <x v="65"/>
    <x v="131"/>
    <n v="12.704754294846184"/>
    <x v="1"/>
    <x v="0"/>
  </r>
  <r>
    <x v="65"/>
    <x v="4"/>
    <n v="4.6743907311226529"/>
    <x v="1"/>
    <x v="0"/>
  </r>
  <r>
    <x v="66"/>
    <x v="127"/>
    <n v="43.382646941223513"/>
    <x v="1"/>
    <x v="0"/>
  </r>
  <r>
    <x v="66"/>
    <x v="128"/>
    <n v="19.752099160335867"/>
    <x v="1"/>
    <x v="0"/>
  </r>
  <r>
    <x v="66"/>
    <x v="129"/>
    <n v="2.1191523390643741"/>
    <x v="1"/>
    <x v="0"/>
  </r>
  <r>
    <x v="66"/>
    <x v="130"/>
    <n v="17.632946821271492"/>
    <x v="1"/>
    <x v="0"/>
  </r>
  <r>
    <x v="66"/>
    <x v="131"/>
    <n v="12.714914034386245"/>
    <x v="1"/>
    <x v="0"/>
  </r>
  <r>
    <x v="66"/>
    <x v="4"/>
    <n v="4.6781287485005993"/>
    <x v="1"/>
    <x v="0"/>
  </r>
  <r>
    <x v="61"/>
    <x v="127"/>
    <n v="4.536082474226804"/>
    <x v="2"/>
    <x v="0"/>
  </r>
  <r>
    <x v="61"/>
    <x v="128"/>
    <n v="2.5773195876288661"/>
    <x v="2"/>
    <x v="0"/>
  </r>
  <r>
    <x v="61"/>
    <x v="129"/>
    <n v="3.0927835051546393"/>
    <x v="2"/>
    <x v="0"/>
  </r>
  <r>
    <x v="61"/>
    <x v="130"/>
    <n v="18.659793814432991"/>
    <x v="2"/>
    <x v="0"/>
  </r>
  <r>
    <x v="61"/>
    <x v="131"/>
    <n v="50.670103092783506"/>
    <x v="2"/>
    <x v="0"/>
  </r>
  <r>
    <x v="61"/>
    <x v="4"/>
    <n v="20.489690721649485"/>
    <x v="2"/>
    <x v="0"/>
  </r>
  <r>
    <x v="62"/>
    <x v="127"/>
    <n v="1.0046367851622875"/>
    <x v="2"/>
    <x v="0"/>
  </r>
  <r>
    <x v="62"/>
    <x v="128"/>
    <n v="0.36063884595569295"/>
    <x v="2"/>
    <x v="0"/>
  </r>
  <r>
    <x v="62"/>
    <x v="129"/>
    <n v="0.43791859866048427"/>
    <x v="2"/>
    <x v="0"/>
  </r>
  <r>
    <x v="62"/>
    <x v="130"/>
    <n v="27.047913446676972"/>
    <x v="2"/>
    <x v="0"/>
  </r>
  <r>
    <x v="62"/>
    <x v="131"/>
    <n v="50.669757856774858"/>
    <x v="2"/>
    <x v="0"/>
  </r>
  <r>
    <x v="62"/>
    <x v="4"/>
    <n v="20.479134466769708"/>
    <x v="2"/>
    <x v="0"/>
  </r>
  <r>
    <x v="63"/>
    <x v="127"/>
    <n v="1.7530291312193864"/>
    <x v="2"/>
    <x v="0"/>
  </r>
  <r>
    <x v="63"/>
    <x v="128"/>
    <n v="1.4952307295694767"/>
    <x v="2"/>
    <x v="0"/>
  </r>
  <r>
    <x v="63"/>
    <x v="129"/>
    <n v="0.41247744263985564"/>
    <x v="2"/>
    <x v="0"/>
  </r>
  <r>
    <x v="63"/>
    <x v="130"/>
    <n v="25.186903841196184"/>
    <x v="2"/>
    <x v="0"/>
  </r>
  <r>
    <x v="63"/>
    <x v="131"/>
    <n v="50.657385924207269"/>
    <x v="2"/>
    <x v="0"/>
  </r>
  <r>
    <x v="63"/>
    <x v="4"/>
    <n v="20.494972931167826"/>
    <x v="2"/>
    <x v="0"/>
  </r>
  <r>
    <x v="64"/>
    <x v="127"/>
    <n v="1.0301313417460727"/>
    <x v="2"/>
    <x v="0"/>
  </r>
  <r>
    <x v="64"/>
    <x v="128"/>
    <n v="0.33479268606747359"/>
    <x v="2"/>
    <x v="0"/>
  </r>
  <r>
    <x v="64"/>
    <x v="129"/>
    <n v="0.54081895441668815"/>
    <x v="2"/>
    <x v="0"/>
  </r>
  <r>
    <x v="64"/>
    <x v="130"/>
    <n v="26.963687870203451"/>
    <x v="2"/>
    <x v="0"/>
  </r>
  <r>
    <x v="64"/>
    <x v="131"/>
    <n v="50.656708730363121"/>
    <x v="2"/>
    <x v="0"/>
  </r>
  <r>
    <x v="64"/>
    <x v="4"/>
    <n v="20.473860417203195"/>
    <x v="2"/>
    <x v="0"/>
  </r>
  <r>
    <x v="65"/>
    <x v="127"/>
    <n v="0.72109193922225079"/>
    <x v="2"/>
    <x v="0"/>
  </r>
  <r>
    <x v="65"/>
    <x v="128"/>
    <n v="0.66958537213494718"/>
    <x v="2"/>
    <x v="0"/>
  </r>
  <r>
    <x v="65"/>
    <x v="129"/>
    <n v="0.20602626834921453"/>
    <x v="2"/>
    <x v="0"/>
  </r>
  <r>
    <x v="65"/>
    <x v="130"/>
    <n v="27.272727272727273"/>
    <x v="2"/>
    <x v="0"/>
  </r>
  <r>
    <x v="65"/>
    <x v="131"/>
    <n v="50.656708730363121"/>
    <x v="2"/>
    <x v="0"/>
  </r>
  <r>
    <x v="65"/>
    <x v="4"/>
    <n v="20.473860417203195"/>
    <x v="2"/>
    <x v="0"/>
  </r>
  <r>
    <x v="66"/>
    <x v="127"/>
    <n v="7.3930963420917051"/>
    <x v="2"/>
    <x v="0"/>
  </r>
  <r>
    <x v="66"/>
    <x v="128"/>
    <n v="6.3884595569294182"/>
    <x v="2"/>
    <x v="0"/>
  </r>
  <r>
    <x v="66"/>
    <x v="129"/>
    <n v="0.7470376094796497"/>
    <x v="2"/>
    <x v="0"/>
  </r>
  <r>
    <x v="66"/>
    <x v="130"/>
    <n v="14.477073673364245"/>
    <x v="2"/>
    <x v="0"/>
  </r>
  <r>
    <x v="66"/>
    <x v="131"/>
    <n v="50.643997939206592"/>
    <x v="2"/>
    <x v="0"/>
  </r>
  <r>
    <x v="66"/>
    <x v="4"/>
    <n v="20.479134466769708"/>
    <x v="2"/>
    <x v="0"/>
  </r>
  <r>
    <x v="61"/>
    <x v="127"/>
    <n v="26.337734537873523"/>
    <x v="3"/>
    <x v="0"/>
  </r>
  <r>
    <x v="61"/>
    <x v="128"/>
    <n v="6.323835997220292"/>
    <x v="3"/>
    <x v="0"/>
  </r>
  <r>
    <x v="61"/>
    <x v="129"/>
    <n v="6.7407922168172343"/>
    <x v="3"/>
    <x v="0"/>
  </r>
  <r>
    <x v="61"/>
    <x v="130"/>
    <n v="39.888811674774146"/>
    <x v="3"/>
    <x v="0"/>
  </r>
  <r>
    <x v="61"/>
    <x v="131"/>
    <n v="13.690062543432939"/>
    <x v="3"/>
    <x v="0"/>
  </r>
  <r>
    <x v="61"/>
    <x v="4"/>
    <n v="7.296733842946491"/>
    <x v="3"/>
    <x v="0"/>
  </r>
  <r>
    <x v="62"/>
    <x v="127"/>
    <n v="13.1852879944483"/>
    <x v="3"/>
    <x v="0"/>
  </r>
  <r>
    <x v="62"/>
    <x v="128"/>
    <n v="1.31852879944483"/>
    <x v="3"/>
    <x v="0"/>
  </r>
  <r>
    <x v="62"/>
    <x v="129"/>
    <n v="1.1797362942401111"/>
    <x v="3"/>
    <x v="0"/>
  </r>
  <r>
    <x v="62"/>
    <x v="130"/>
    <n v="63.358778625954201"/>
    <x v="3"/>
    <x v="0"/>
  </r>
  <r>
    <x v="62"/>
    <x v="131"/>
    <n v="13.740458015267176"/>
    <x v="3"/>
    <x v="0"/>
  </r>
  <r>
    <x v="62"/>
    <x v="4"/>
    <n v="7.2866065232477446"/>
    <x v="3"/>
    <x v="0"/>
  </r>
  <r>
    <x v="63"/>
    <x v="127"/>
    <n v="7.708333333333333"/>
    <x v="3"/>
    <x v="0"/>
  </r>
  <r>
    <x v="63"/>
    <x v="128"/>
    <n v="3.0555555555555554"/>
    <x v="3"/>
    <x v="0"/>
  </r>
  <r>
    <x v="63"/>
    <x v="129"/>
    <n v="0.69444444444444442"/>
    <x v="3"/>
    <x v="0"/>
  </r>
  <r>
    <x v="63"/>
    <x v="130"/>
    <n v="67.638888888888886"/>
    <x v="3"/>
    <x v="0"/>
  </r>
  <r>
    <x v="63"/>
    <x v="131"/>
    <n v="13.680555555555555"/>
    <x v="3"/>
    <x v="0"/>
  </r>
  <r>
    <x v="63"/>
    <x v="4"/>
    <n v="7.291666666666667"/>
    <x v="3"/>
    <x v="0"/>
  </r>
  <r>
    <x v="64"/>
    <x v="127"/>
    <n v="16.191799861014594"/>
    <x v="3"/>
    <x v="0"/>
  </r>
  <r>
    <x v="64"/>
    <x v="128"/>
    <n v="4.9339819318971507"/>
    <x v="3"/>
    <x v="0"/>
  </r>
  <r>
    <x v="64"/>
    <x v="129"/>
    <n v="3.1966643502432244"/>
    <x v="3"/>
    <x v="0"/>
  </r>
  <r>
    <x v="64"/>
    <x v="130"/>
    <n v="54.690757470465599"/>
    <x v="3"/>
    <x v="0"/>
  </r>
  <r>
    <x v="64"/>
    <x v="131"/>
    <n v="13.759555246699097"/>
    <x v="3"/>
    <x v="0"/>
  </r>
  <r>
    <x v="64"/>
    <x v="4"/>
    <n v="7.296733842946491"/>
    <x v="3"/>
    <x v="0"/>
  </r>
  <r>
    <x v="65"/>
    <x v="127"/>
    <n v="13.601665510062457"/>
    <x v="3"/>
    <x v="0"/>
  </r>
  <r>
    <x v="65"/>
    <x v="128"/>
    <n v="3.6780013879250522"/>
    <x v="3"/>
    <x v="0"/>
  </r>
  <r>
    <x v="65"/>
    <x v="129"/>
    <n v="1.0409437890353921"/>
    <x v="3"/>
    <x v="0"/>
  </r>
  <r>
    <x v="65"/>
    <x v="130"/>
    <n v="60.791117279666899"/>
    <x v="3"/>
    <x v="0"/>
  </r>
  <r>
    <x v="65"/>
    <x v="131"/>
    <n v="13.740458015267176"/>
    <x v="3"/>
    <x v="0"/>
  </r>
  <r>
    <x v="65"/>
    <x v="4"/>
    <n v="7.2866065232477446"/>
    <x v="3"/>
    <x v="0"/>
  </r>
  <r>
    <x v="66"/>
    <x v="127"/>
    <n v="37.682165163081194"/>
    <x v="3"/>
    <x v="0"/>
  </r>
  <r>
    <x v="66"/>
    <x v="128"/>
    <n v="16.793893129770993"/>
    <x v="3"/>
    <x v="0"/>
  </r>
  <r>
    <x v="66"/>
    <x v="129"/>
    <n v="2.775850104094379"/>
    <x v="3"/>
    <x v="0"/>
  </r>
  <r>
    <x v="66"/>
    <x v="130"/>
    <n v="21.929215822345594"/>
    <x v="3"/>
    <x v="0"/>
  </r>
  <r>
    <x v="66"/>
    <x v="131"/>
    <n v="13.740458015267176"/>
    <x v="3"/>
    <x v="0"/>
  </r>
  <r>
    <x v="66"/>
    <x v="4"/>
    <n v="7.2866065232477446"/>
    <x v="3"/>
    <x v="0"/>
  </r>
  <r>
    <x v="61"/>
    <x v="127"/>
    <n v="9.5792300805729624"/>
    <x v="4"/>
    <x v="0"/>
  </r>
  <r>
    <x v="61"/>
    <x v="128"/>
    <n v="1.9695613249776187"/>
    <x v="4"/>
    <x v="0"/>
  </r>
  <r>
    <x v="61"/>
    <x v="129"/>
    <n v="5.2820053715308859"/>
    <x v="4"/>
    <x v="0"/>
  </r>
  <r>
    <x v="61"/>
    <x v="130"/>
    <n v="30.170098478066247"/>
    <x v="4"/>
    <x v="0"/>
  </r>
  <r>
    <x v="61"/>
    <x v="131"/>
    <n v="33.751119068934649"/>
    <x v="4"/>
    <x v="0"/>
  </r>
  <r>
    <x v="61"/>
    <x v="4"/>
    <n v="19.427036705461056"/>
    <x v="4"/>
    <x v="0"/>
  </r>
  <r>
    <x v="62"/>
    <x v="127"/>
    <n v="1.4311270125223614"/>
    <x v="4"/>
    <x v="0"/>
  </r>
  <r>
    <x v="62"/>
    <x v="128"/>
    <n v="0.26833631484794274"/>
    <x v="4"/>
    <x v="0"/>
  </r>
  <r>
    <x v="62"/>
    <x v="129"/>
    <n v="0.17889087656529518"/>
    <x v="4"/>
    <x v="0"/>
  </r>
  <r>
    <x v="62"/>
    <x v="130"/>
    <n v="44.991055456171736"/>
    <x v="4"/>
    <x v="0"/>
  </r>
  <r>
    <x v="62"/>
    <x v="131"/>
    <n v="33.720930232558139"/>
    <x v="4"/>
    <x v="0"/>
  </r>
  <r>
    <x v="62"/>
    <x v="4"/>
    <n v="19.409660107334528"/>
    <x v="4"/>
    <x v="0"/>
  </r>
  <r>
    <x v="63"/>
    <x v="127"/>
    <n v="2.8622540250447228"/>
    <x v="4"/>
    <x v="0"/>
  </r>
  <r>
    <x v="63"/>
    <x v="128"/>
    <n v="0.62611806797853309"/>
    <x v="4"/>
    <x v="0"/>
  </r>
  <r>
    <x v="63"/>
    <x v="129"/>
    <n v="0.53667262969588547"/>
    <x v="4"/>
    <x v="0"/>
  </r>
  <r>
    <x v="63"/>
    <x v="130"/>
    <n v="42.933810375670838"/>
    <x v="4"/>
    <x v="0"/>
  </r>
  <r>
    <x v="63"/>
    <x v="131"/>
    <n v="33.720930232558139"/>
    <x v="4"/>
    <x v="0"/>
  </r>
  <r>
    <x v="63"/>
    <x v="4"/>
    <n v="19.409660107334528"/>
    <x v="4"/>
    <x v="0"/>
  </r>
  <r>
    <x v="64"/>
    <x v="127"/>
    <n v="3.6672629695885508"/>
    <x v="4"/>
    <x v="0"/>
  </r>
  <r>
    <x v="64"/>
    <x v="128"/>
    <n v="2.1466905187835419"/>
    <x v="4"/>
    <x v="0"/>
  </r>
  <r>
    <x v="64"/>
    <x v="129"/>
    <n v="1.3416815742397137"/>
    <x v="4"/>
    <x v="0"/>
  </r>
  <r>
    <x v="64"/>
    <x v="130"/>
    <n v="39.803220035778175"/>
    <x v="4"/>
    <x v="0"/>
  </r>
  <r>
    <x v="64"/>
    <x v="131"/>
    <n v="33.720930232558139"/>
    <x v="4"/>
    <x v="0"/>
  </r>
  <r>
    <x v="64"/>
    <x v="4"/>
    <n v="19.409660107334528"/>
    <x v="4"/>
    <x v="0"/>
  </r>
  <r>
    <x v="65"/>
    <x v="127"/>
    <n v="1.4311270125223614"/>
    <x v="4"/>
    <x v="0"/>
  </r>
  <r>
    <x v="65"/>
    <x v="128"/>
    <n v="0.89445438282647582"/>
    <x v="4"/>
    <x v="0"/>
  </r>
  <r>
    <x v="65"/>
    <x v="129"/>
    <n v="0.44722719141323791"/>
    <x v="4"/>
    <x v="0"/>
  </r>
  <r>
    <x v="65"/>
    <x v="130"/>
    <n v="44.096601073345262"/>
    <x v="4"/>
    <x v="0"/>
  </r>
  <r>
    <x v="65"/>
    <x v="131"/>
    <n v="33.720930232558139"/>
    <x v="4"/>
    <x v="0"/>
  </r>
  <r>
    <x v="65"/>
    <x v="4"/>
    <n v="19.409660107334528"/>
    <x v="4"/>
    <x v="0"/>
  </r>
  <r>
    <x v="66"/>
    <x v="127"/>
    <n v="16.010733452593918"/>
    <x v="4"/>
    <x v="0"/>
  </r>
  <r>
    <x v="66"/>
    <x v="128"/>
    <n v="11.806797853309481"/>
    <x v="4"/>
    <x v="0"/>
  </r>
  <r>
    <x v="66"/>
    <x v="129"/>
    <n v="1.9677996422182469"/>
    <x v="4"/>
    <x v="0"/>
  </r>
  <r>
    <x v="66"/>
    <x v="130"/>
    <n v="17.173524150268335"/>
    <x v="4"/>
    <x v="0"/>
  </r>
  <r>
    <x v="66"/>
    <x v="131"/>
    <n v="33.720930232558139"/>
    <x v="4"/>
    <x v="0"/>
  </r>
  <r>
    <x v="66"/>
    <x v="4"/>
    <n v="19.409660107334528"/>
    <x v="4"/>
    <x v="0"/>
  </r>
  <r>
    <x v="61"/>
    <x v="127"/>
    <n v="9.3862815884476536"/>
    <x v="5"/>
    <x v="0"/>
  </r>
  <r>
    <x v="61"/>
    <x v="128"/>
    <n v="2.1660649819494586"/>
    <x v="5"/>
    <x v="0"/>
  </r>
  <r>
    <x v="61"/>
    <x v="129"/>
    <n v="7.9422382671480145"/>
    <x v="5"/>
    <x v="0"/>
  </r>
  <r>
    <x v="61"/>
    <x v="130"/>
    <n v="31.768953068592058"/>
    <x v="5"/>
    <x v="0"/>
  </r>
  <r>
    <x v="61"/>
    <x v="131"/>
    <n v="32.851985559566785"/>
    <x v="5"/>
    <x v="0"/>
  </r>
  <r>
    <x v="61"/>
    <x v="4"/>
    <n v="16.245487364620939"/>
    <x v="5"/>
    <x v="0"/>
  </r>
  <r>
    <x v="62"/>
    <x v="127"/>
    <n v="1.0830324909747293"/>
    <x v="5"/>
    <x v="0"/>
  </r>
  <r>
    <x v="62"/>
    <x v="128"/>
    <n v="0"/>
    <x v="5"/>
    <x v="0"/>
  </r>
  <r>
    <x v="62"/>
    <x v="129"/>
    <n v="0.72202166064981954"/>
    <x v="5"/>
    <x v="0"/>
  </r>
  <r>
    <x v="62"/>
    <x v="130"/>
    <n v="49.097472924187727"/>
    <x v="5"/>
    <x v="0"/>
  </r>
  <r>
    <x v="62"/>
    <x v="131"/>
    <n v="32.851985559566785"/>
    <x v="5"/>
    <x v="0"/>
  </r>
  <r>
    <x v="62"/>
    <x v="4"/>
    <n v="16.245487364620939"/>
    <x v="5"/>
    <x v="0"/>
  </r>
  <r>
    <x v="63"/>
    <x v="127"/>
    <n v="2.5270758122743682"/>
    <x v="5"/>
    <x v="0"/>
  </r>
  <r>
    <x v="63"/>
    <x v="128"/>
    <n v="0.36101083032490977"/>
    <x v="5"/>
    <x v="0"/>
  </r>
  <r>
    <x v="63"/>
    <x v="129"/>
    <n v="0.72202166064981954"/>
    <x v="5"/>
    <x v="0"/>
  </r>
  <r>
    <x v="63"/>
    <x v="130"/>
    <n v="47.292418772563174"/>
    <x v="5"/>
    <x v="0"/>
  </r>
  <r>
    <x v="63"/>
    <x v="131"/>
    <n v="32.851985559566785"/>
    <x v="5"/>
    <x v="0"/>
  </r>
  <r>
    <x v="63"/>
    <x v="4"/>
    <n v="16.245487364620939"/>
    <x v="5"/>
    <x v="0"/>
  </r>
  <r>
    <x v="64"/>
    <x v="127"/>
    <n v="4.6931407942238268"/>
    <x v="5"/>
    <x v="0"/>
  </r>
  <r>
    <x v="64"/>
    <x v="128"/>
    <n v="2.8880866425992782"/>
    <x v="5"/>
    <x v="0"/>
  </r>
  <r>
    <x v="64"/>
    <x v="129"/>
    <n v="2.8880866425992782"/>
    <x v="5"/>
    <x v="0"/>
  </r>
  <r>
    <x v="64"/>
    <x v="130"/>
    <n v="40.433212996389891"/>
    <x v="5"/>
    <x v="0"/>
  </r>
  <r>
    <x v="64"/>
    <x v="131"/>
    <n v="32.851985559566785"/>
    <x v="5"/>
    <x v="0"/>
  </r>
  <r>
    <x v="64"/>
    <x v="4"/>
    <n v="16.245487364620939"/>
    <x v="5"/>
    <x v="0"/>
  </r>
  <r>
    <x v="65"/>
    <x v="127"/>
    <n v="1.4440433212996391"/>
    <x v="5"/>
    <x v="0"/>
  </r>
  <r>
    <x v="65"/>
    <x v="128"/>
    <n v="1.4440433212996391"/>
    <x v="5"/>
    <x v="0"/>
  </r>
  <r>
    <x v="65"/>
    <x v="129"/>
    <n v="0.36101083032490977"/>
    <x v="5"/>
    <x v="0"/>
  </r>
  <r>
    <x v="65"/>
    <x v="130"/>
    <n v="47.653429602888089"/>
    <x v="5"/>
    <x v="0"/>
  </r>
  <r>
    <x v="65"/>
    <x v="131"/>
    <n v="32.851985559566785"/>
    <x v="5"/>
    <x v="0"/>
  </r>
  <r>
    <x v="65"/>
    <x v="4"/>
    <n v="16.245487364620939"/>
    <x v="5"/>
    <x v="0"/>
  </r>
  <r>
    <x v="66"/>
    <x v="127"/>
    <n v="14.440433212996389"/>
    <x v="5"/>
    <x v="0"/>
  </r>
  <r>
    <x v="66"/>
    <x v="128"/>
    <n v="14.440433212996389"/>
    <x v="5"/>
    <x v="0"/>
  </r>
  <r>
    <x v="66"/>
    <x v="129"/>
    <n v="3.2490974729241877"/>
    <x v="5"/>
    <x v="0"/>
  </r>
  <r>
    <x v="66"/>
    <x v="130"/>
    <n v="18.772563176895307"/>
    <x v="5"/>
    <x v="0"/>
  </r>
  <r>
    <x v="66"/>
    <x v="131"/>
    <n v="32.851985559566785"/>
    <x v="5"/>
    <x v="0"/>
  </r>
  <r>
    <x v="66"/>
    <x v="4"/>
    <n v="16.245487364620939"/>
    <x v="5"/>
    <x v="0"/>
  </r>
  <r>
    <x v="61"/>
    <x v="127"/>
    <n v="8.8105726872246688"/>
    <x v="6"/>
    <x v="0"/>
  </r>
  <r>
    <x v="61"/>
    <x v="128"/>
    <n v="1.7621145374449338"/>
    <x v="6"/>
    <x v="0"/>
  </r>
  <r>
    <x v="61"/>
    <x v="129"/>
    <n v="4.8458149779735686"/>
    <x v="6"/>
    <x v="0"/>
  </r>
  <r>
    <x v="61"/>
    <x v="130"/>
    <n v="24.669603524229075"/>
    <x v="6"/>
    <x v="0"/>
  </r>
  <r>
    <x v="61"/>
    <x v="131"/>
    <n v="36.123348017621147"/>
    <x v="6"/>
    <x v="0"/>
  </r>
  <r>
    <x v="61"/>
    <x v="4"/>
    <n v="24.229074889867842"/>
    <x v="6"/>
    <x v="0"/>
  </r>
  <r>
    <x v="62"/>
    <x v="127"/>
    <n v="0.88105726872246692"/>
    <x v="6"/>
    <x v="0"/>
  </r>
  <r>
    <x v="62"/>
    <x v="128"/>
    <n v="0.88105726872246692"/>
    <x v="6"/>
    <x v="0"/>
  </r>
  <r>
    <x v="62"/>
    <x v="129"/>
    <n v="0"/>
    <x v="6"/>
    <x v="0"/>
  </r>
  <r>
    <x v="62"/>
    <x v="130"/>
    <n v="37.885462555066077"/>
    <x v="6"/>
    <x v="0"/>
  </r>
  <r>
    <x v="62"/>
    <x v="131"/>
    <n v="36.123348017621147"/>
    <x v="6"/>
    <x v="0"/>
  </r>
  <r>
    <x v="62"/>
    <x v="4"/>
    <n v="24.229074889867842"/>
    <x v="6"/>
    <x v="0"/>
  </r>
  <r>
    <x v="63"/>
    <x v="127"/>
    <n v="3.9647577092511015"/>
    <x v="6"/>
    <x v="0"/>
  </r>
  <r>
    <x v="63"/>
    <x v="128"/>
    <n v="1.7621145374449338"/>
    <x v="6"/>
    <x v="0"/>
  </r>
  <r>
    <x v="63"/>
    <x v="129"/>
    <n v="1.7621145374449338"/>
    <x v="6"/>
    <x v="0"/>
  </r>
  <r>
    <x v="63"/>
    <x v="130"/>
    <n v="32.59911894273128"/>
    <x v="6"/>
    <x v="0"/>
  </r>
  <r>
    <x v="63"/>
    <x v="131"/>
    <n v="36.123348017621147"/>
    <x v="6"/>
    <x v="0"/>
  </r>
  <r>
    <x v="63"/>
    <x v="4"/>
    <n v="24.229074889867842"/>
    <x v="6"/>
    <x v="0"/>
  </r>
  <r>
    <x v="64"/>
    <x v="127"/>
    <n v="3.5242290748898677"/>
    <x v="6"/>
    <x v="0"/>
  </r>
  <r>
    <x v="64"/>
    <x v="128"/>
    <n v="1.7621145374449338"/>
    <x v="6"/>
    <x v="0"/>
  </r>
  <r>
    <x v="64"/>
    <x v="129"/>
    <n v="2.2026431718061672"/>
    <x v="6"/>
    <x v="0"/>
  </r>
  <r>
    <x v="64"/>
    <x v="130"/>
    <n v="32.158590308370044"/>
    <x v="6"/>
    <x v="0"/>
  </r>
  <r>
    <x v="64"/>
    <x v="131"/>
    <n v="36.123348017621147"/>
    <x v="6"/>
    <x v="0"/>
  </r>
  <r>
    <x v="64"/>
    <x v="4"/>
    <n v="24.229074889867842"/>
    <x v="6"/>
    <x v="0"/>
  </r>
  <r>
    <x v="65"/>
    <x v="127"/>
    <n v="0.88105726872246692"/>
    <x v="6"/>
    <x v="0"/>
  </r>
  <r>
    <x v="65"/>
    <x v="128"/>
    <n v="0.88105726872246692"/>
    <x v="6"/>
    <x v="0"/>
  </r>
  <r>
    <x v="65"/>
    <x v="129"/>
    <n v="0.88105726872246692"/>
    <x v="6"/>
    <x v="0"/>
  </r>
  <r>
    <x v="65"/>
    <x v="130"/>
    <n v="37.004405286343612"/>
    <x v="6"/>
    <x v="0"/>
  </r>
  <r>
    <x v="65"/>
    <x v="131"/>
    <n v="36.123348017621147"/>
    <x v="6"/>
    <x v="0"/>
  </r>
  <r>
    <x v="65"/>
    <x v="4"/>
    <n v="24.229074889867842"/>
    <x v="6"/>
    <x v="0"/>
  </r>
  <r>
    <x v="66"/>
    <x v="127"/>
    <n v="16.29955947136564"/>
    <x v="6"/>
    <x v="0"/>
  </r>
  <r>
    <x v="66"/>
    <x v="128"/>
    <n v="5.286343612334802"/>
    <x v="6"/>
    <x v="0"/>
  </r>
  <r>
    <x v="66"/>
    <x v="129"/>
    <n v="1.3215859030837005"/>
    <x v="6"/>
    <x v="0"/>
  </r>
  <r>
    <x v="66"/>
    <x v="130"/>
    <n v="16.740088105726873"/>
    <x v="6"/>
    <x v="0"/>
  </r>
  <r>
    <x v="66"/>
    <x v="131"/>
    <n v="36.123348017621147"/>
    <x v="6"/>
    <x v="0"/>
  </r>
  <r>
    <x v="66"/>
    <x v="4"/>
    <n v="24.229074889867842"/>
    <x v="6"/>
    <x v="0"/>
  </r>
  <r>
    <x v="61"/>
    <x v="127"/>
    <n v="7.6219512195121952"/>
    <x v="7"/>
    <x v="0"/>
  </r>
  <r>
    <x v="61"/>
    <x v="128"/>
    <n v="1.524390243902439"/>
    <x v="7"/>
    <x v="0"/>
  </r>
  <r>
    <x v="61"/>
    <x v="129"/>
    <n v="3.3536585365853657"/>
    <x v="7"/>
    <x v="0"/>
  </r>
  <r>
    <x v="61"/>
    <x v="130"/>
    <n v="26.829268292682926"/>
    <x v="7"/>
    <x v="0"/>
  </r>
  <r>
    <x v="61"/>
    <x v="131"/>
    <n v="37.804878048780488"/>
    <x v="7"/>
    <x v="0"/>
  </r>
  <r>
    <x v="61"/>
    <x v="4"/>
    <n v="22.865853658536587"/>
    <x v="7"/>
    <x v="0"/>
  </r>
  <r>
    <x v="62"/>
    <x v="127"/>
    <n v="1.8237082066869301"/>
    <x v="7"/>
    <x v="0"/>
  </r>
  <r>
    <x v="62"/>
    <x v="128"/>
    <n v="0.303951367781155"/>
    <x v="7"/>
    <x v="0"/>
  </r>
  <r>
    <x v="62"/>
    <x v="129"/>
    <n v="0"/>
    <x v="7"/>
    <x v="0"/>
  </r>
  <r>
    <x v="62"/>
    <x v="130"/>
    <n v="37.38601823708207"/>
    <x v="7"/>
    <x v="0"/>
  </r>
  <r>
    <x v="62"/>
    <x v="131"/>
    <n v="37.689969604863222"/>
    <x v="7"/>
    <x v="0"/>
  </r>
  <r>
    <x v="62"/>
    <x v="4"/>
    <n v="22.796352583586625"/>
    <x v="7"/>
    <x v="0"/>
  </r>
  <r>
    <x v="63"/>
    <x v="127"/>
    <n v="1.5197568389057752"/>
    <x v="7"/>
    <x v="0"/>
  </r>
  <r>
    <x v="63"/>
    <x v="128"/>
    <n v="0.303951367781155"/>
    <x v="7"/>
    <x v="0"/>
  </r>
  <r>
    <x v="63"/>
    <x v="129"/>
    <n v="0"/>
    <x v="7"/>
    <x v="0"/>
  </r>
  <r>
    <x v="63"/>
    <x v="130"/>
    <n v="37.689969604863222"/>
    <x v="7"/>
    <x v="0"/>
  </r>
  <r>
    <x v="63"/>
    <x v="131"/>
    <n v="37.689969604863222"/>
    <x v="7"/>
    <x v="0"/>
  </r>
  <r>
    <x v="63"/>
    <x v="4"/>
    <n v="22.796352583586625"/>
    <x v="7"/>
    <x v="0"/>
  </r>
  <r>
    <x v="64"/>
    <x v="127"/>
    <n v="3.0395136778115504"/>
    <x v="7"/>
    <x v="0"/>
  </r>
  <r>
    <x v="64"/>
    <x v="128"/>
    <n v="1.5197568389057752"/>
    <x v="7"/>
    <x v="0"/>
  </r>
  <r>
    <x v="64"/>
    <x v="129"/>
    <n v="0.303951367781155"/>
    <x v="7"/>
    <x v="0"/>
  </r>
  <r>
    <x v="64"/>
    <x v="130"/>
    <n v="34.650455927051674"/>
    <x v="7"/>
    <x v="0"/>
  </r>
  <r>
    <x v="64"/>
    <x v="131"/>
    <n v="37.689969604863222"/>
    <x v="7"/>
    <x v="0"/>
  </r>
  <r>
    <x v="64"/>
    <x v="4"/>
    <n v="22.796352583586625"/>
    <x v="7"/>
    <x v="0"/>
  </r>
  <r>
    <x v="65"/>
    <x v="127"/>
    <n v="1.8237082066869301"/>
    <x v="7"/>
    <x v="0"/>
  </r>
  <r>
    <x v="65"/>
    <x v="128"/>
    <n v="0.60790273556231"/>
    <x v="7"/>
    <x v="0"/>
  </r>
  <r>
    <x v="65"/>
    <x v="129"/>
    <n v="0.303951367781155"/>
    <x v="7"/>
    <x v="0"/>
  </r>
  <r>
    <x v="65"/>
    <x v="130"/>
    <n v="36.778115501519757"/>
    <x v="7"/>
    <x v="0"/>
  </r>
  <r>
    <x v="65"/>
    <x v="131"/>
    <n v="37.689969604863222"/>
    <x v="7"/>
    <x v="0"/>
  </r>
  <r>
    <x v="65"/>
    <x v="4"/>
    <n v="22.796352583586625"/>
    <x v="7"/>
    <x v="0"/>
  </r>
  <r>
    <x v="66"/>
    <x v="127"/>
    <n v="13.677811550151976"/>
    <x v="7"/>
    <x v="0"/>
  </r>
  <r>
    <x v="66"/>
    <x v="128"/>
    <n v="9.4224924012158056"/>
    <x v="7"/>
    <x v="0"/>
  </r>
  <r>
    <x v="66"/>
    <x v="129"/>
    <n v="1.21580547112462"/>
    <x v="7"/>
    <x v="0"/>
  </r>
  <r>
    <x v="66"/>
    <x v="130"/>
    <n v="15.19756838905775"/>
    <x v="7"/>
    <x v="0"/>
  </r>
  <r>
    <x v="66"/>
    <x v="131"/>
    <n v="37.689969604863222"/>
    <x v="7"/>
    <x v="0"/>
  </r>
  <r>
    <x v="66"/>
    <x v="4"/>
    <n v="22.796352583586625"/>
    <x v="7"/>
    <x v="0"/>
  </r>
  <r>
    <x v="61"/>
    <x v="127"/>
    <n v="12.631578947368421"/>
    <x v="8"/>
    <x v="0"/>
  </r>
  <r>
    <x v="61"/>
    <x v="128"/>
    <n v="2.4561403508771931"/>
    <x v="8"/>
    <x v="0"/>
  </r>
  <r>
    <x v="61"/>
    <x v="129"/>
    <n v="5.2631578947368425"/>
    <x v="8"/>
    <x v="0"/>
  </r>
  <r>
    <x v="61"/>
    <x v="130"/>
    <n v="36.842105263157897"/>
    <x v="8"/>
    <x v="0"/>
  </r>
  <r>
    <x v="61"/>
    <x v="131"/>
    <n v="28.07017543859649"/>
    <x v="8"/>
    <x v="0"/>
  </r>
  <r>
    <x v="61"/>
    <x v="4"/>
    <n v="14.736842105263158"/>
    <x v="8"/>
    <x v="0"/>
  </r>
  <r>
    <x v="62"/>
    <x v="127"/>
    <n v="1.7543859649122806"/>
    <x v="8"/>
    <x v="0"/>
  </r>
  <r>
    <x v="62"/>
    <x v="128"/>
    <n v="0"/>
    <x v="8"/>
    <x v="0"/>
  </r>
  <r>
    <x v="62"/>
    <x v="129"/>
    <n v="0"/>
    <x v="8"/>
    <x v="0"/>
  </r>
  <r>
    <x v="62"/>
    <x v="130"/>
    <n v="55.438596491228068"/>
    <x v="8"/>
    <x v="0"/>
  </r>
  <r>
    <x v="62"/>
    <x v="131"/>
    <n v="28.07017543859649"/>
    <x v="8"/>
    <x v="0"/>
  </r>
  <r>
    <x v="62"/>
    <x v="4"/>
    <n v="14.736842105263158"/>
    <x v="8"/>
    <x v="0"/>
  </r>
  <r>
    <x v="63"/>
    <x v="127"/>
    <n v="3.8596491228070176"/>
    <x v="8"/>
    <x v="0"/>
  </r>
  <r>
    <x v="63"/>
    <x v="128"/>
    <n v="0.35087719298245612"/>
    <x v="8"/>
    <x v="0"/>
  </r>
  <r>
    <x v="63"/>
    <x v="129"/>
    <n v="0"/>
    <x v="8"/>
    <x v="0"/>
  </r>
  <r>
    <x v="63"/>
    <x v="130"/>
    <n v="52.982456140350877"/>
    <x v="8"/>
    <x v="0"/>
  </r>
  <r>
    <x v="63"/>
    <x v="131"/>
    <n v="28.07017543859649"/>
    <x v="8"/>
    <x v="0"/>
  </r>
  <r>
    <x v="63"/>
    <x v="4"/>
    <n v="14.736842105263158"/>
    <x v="8"/>
    <x v="0"/>
  </r>
  <r>
    <x v="64"/>
    <x v="127"/>
    <n v="3.5087719298245612"/>
    <x v="8"/>
    <x v="0"/>
  </r>
  <r>
    <x v="64"/>
    <x v="128"/>
    <n v="2.4561403508771931"/>
    <x v="8"/>
    <x v="0"/>
  </r>
  <r>
    <x v="64"/>
    <x v="129"/>
    <n v="0.35087719298245612"/>
    <x v="8"/>
    <x v="0"/>
  </r>
  <r>
    <x v="64"/>
    <x v="130"/>
    <n v="51.228070175438596"/>
    <x v="8"/>
    <x v="0"/>
  </r>
  <r>
    <x v="64"/>
    <x v="131"/>
    <n v="28.07017543859649"/>
    <x v="8"/>
    <x v="0"/>
  </r>
  <r>
    <x v="64"/>
    <x v="4"/>
    <n v="14.736842105263158"/>
    <x v="8"/>
    <x v="0"/>
  </r>
  <r>
    <x v="65"/>
    <x v="127"/>
    <n v="1.4035087719298245"/>
    <x v="8"/>
    <x v="0"/>
  </r>
  <r>
    <x v="65"/>
    <x v="128"/>
    <n v="0.70175438596491224"/>
    <x v="8"/>
    <x v="0"/>
  </r>
  <r>
    <x v="65"/>
    <x v="129"/>
    <n v="0.35087719298245612"/>
    <x v="8"/>
    <x v="0"/>
  </r>
  <r>
    <x v="65"/>
    <x v="130"/>
    <n v="54.736842105263158"/>
    <x v="8"/>
    <x v="0"/>
  </r>
  <r>
    <x v="65"/>
    <x v="131"/>
    <n v="28.07017543859649"/>
    <x v="8"/>
    <x v="0"/>
  </r>
  <r>
    <x v="65"/>
    <x v="4"/>
    <n v="14.736842105263158"/>
    <x v="8"/>
    <x v="0"/>
  </r>
  <r>
    <x v="66"/>
    <x v="127"/>
    <n v="20"/>
    <x v="8"/>
    <x v="0"/>
  </r>
  <r>
    <x v="66"/>
    <x v="128"/>
    <n v="17.192982456140349"/>
    <x v="8"/>
    <x v="0"/>
  </r>
  <r>
    <x v="66"/>
    <x v="129"/>
    <n v="2.1052631578947367"/>
    <x v="8"/>
    <x v="0"/>
  </r>
  <r>
    <x v="66"/>
    <x v="130"/>
    <n v="18.245614035087719"/>
    <x v="8"/>
    <x v="0"/>
  </r>
  <r>
    <x v="66"/>
    <x v="131"/>
    <n v="28.07017543859649"/>
    <x v="8"/>
    <x v="0"/>
  </r>
  <r>
    <x v="66"/>
    <x v="4"/>
    <n v="14.736842105263158"/>
    <x v="8"/>
    <x v="0"/>
  </r>
  <r>
    <x v="61"/>
    <x v="127"/>
    <n v="17.72853185595568"/>
    <x v="9"/>
    <x v="0"/>
  </r>
  <r>
    <x v="61"/>
    <x v="128"/>
    <n v="2.21606648199446"/>
    <x v="9"/>
    <x v="0"/>
  </r>
  <r>
    <x v="61"/>
    <x v="129"/>
    <n v="5.54016620498615"/>
    <x v="9"/>
    <x v="0"/>
  </r>
  <r>
    <x v="61"/>
    <x v="130"/>
    <n v="33.795013850415515"/>
    <x v="9"/>
    <x v="0"/>
  </r>
  <r>
    <x v="61"/>
    <x v="131"/>
    <n v="29.916897506925206"/>
    <x v="9"/>
    <x v="0"/>
  </r>
  <r>
    <x v="61"/>
    <x v="4"/>
    <n v="11.0803324099723"/>
    <x v="9"/>
    <x v="0"/>
  </r>
  <r>
    <x v="62"/>
    <x v="127"/>
    <n v="3.601108033240997"/>
    <x v="9"/>
    <x v="0"/>
  </r>
  <r>
    <x v="62"/>
    <x v="128"/>
    <n v="0"/>
    <x v="9"/>
    <x v="0"/>
  </r>
  <r>
    <x v="62"/>
    <x v="129"/>
    <n v="0.2770083102493075"/>
    <x v="9"/>
    <x v="0"/>
  </r>
  <r>
    <x v="62"/>
    <x v="130"/>
    <n v="55.124653739612185"/>
    <x v="9"/>
    <x v="0"/>
  </r>
  <r>
    <x v="62"/>
    <x v="131"/>
    <n v="29.916897506925206"/>
    <x v="9"/>
    <x v="0"/>
  </r>
  <r>
    <x v="62"/>
    <x v="4"/>
    <n v="11.0803324099723"/>
    <x v="9"/>
    <x v="0"/>
  </r>
  <r>
    <x v="63"/>
    <x v="127"/>
    <n v="6.6481994459833791"/>
    <x v="9"/>
    <x v="0"/>
  </r>
  <r>
    <x v="63"/>
    <x v="128"/>
    <n v="3.8781163434903045"/>
    <x v="9"/>
    <x v="0"/>
  </r>
  <r>
    <x v="63"/>
    <x v="129"/>
    <n v="0.2770083102493075"/>
    <x v="9"/>
    <x v="0"/>
  </r>
  <r>
    <x v="63"/>
    <x v="130"/>
    <n v="48.199445983379505"/>
    <x v="9"/>
    <x v="0"/>
  </r>
  <r>
    <x v="63"/>
    <x v="131"/>
    <n v="29.916897506925206"/>
    <x v="9"/>
    <x v="0"/>
  </r>
  <r>
    <x v="63"/>
    <x v="4"/>
    <n v="11.0803324099723"/>
    <x v="9"/>
    <x v="0"/>
  </r>
  <r>
    <x v="64"/>
    <x v="127"/>
    <n v="6.094182825484765"/>
    <x v="9"/>
    <x v="0"/>
  </r>
  <r>
    <x v="64"/>
    <x v="128"/>
    <n v="0.83102493074792239"/>
    <x v="9"/>
    <x v="0"/>
  </r>
  <r>
    <x v="64"/>
    <x v="129"/>
    <n v="1.10803324099723"/>
    <x v="9"/>
    <x v="0"/>
  </r>
  <r>
    <x v="64"/>
    <x v="130"/>
    <n v="51.24653739612188"/>
    <x v="9"/>
    <x v="0"/>
  </r>
  <r>
    <x v="64"/>
    <x v="131"/>
    <n v="29.916897506925206"/>
    <x v="9"/>
    <x v="0"/>
  </r>
  <r>
    <x v="64"/>
    <x v="4"/>
    <n v="11.0803324099723"/>
    <x v="9"/>
    <x v="0"/>
  </r>
  <r>
    <x v="65"/>
    <x v="127"/>
    <n v="1.9390581717451523"/>
    <x v="9"/>
    <x v="0"/>
  </r>
  <r>
    <x v="65"/>
    <x v="128"/>
    <n v="0.554016620498615"/>
    <x v="9"/>
    <x v="0"/>
  </r>
  <r>
    <x v="65"/>
    <x v="129"/>
    <n v="0"/>
    <x v="9"/>
    <x v="0"/>
  </r>
  <r>
    <x v="65"/>
    <x v="130"/>
    <n v="56.509695290858723"/>
    <x v="9"/>
    <x v="0"/>
  </r>
  <r>
    <x v="65"/>
    <x v="131"/>
    <n v="29.916897506925206"/>
    <x v="9"/>
    <x v="0"/>
  </r>
  <r>
    <x v="65"/>
    <x v="4"/>
    <n v="11.0803324099723"/>
    <x v="9"/>
    <x v="0"/>
  </r>
  <r>
    <x v="66"/>
    <x v="127"/>
    <n v="27.977839335180054"/>
    <x v="9"/>
    <x v="0"/>
  </r>
  <r>
    <x v="66"/>
    <x v="128"/>
    <n v="16.343490304709142"/>
    <x v="9"/>
    <x v="0"/>
  </r>
  <r>
    <x v="66"/>
    <x v="129"/>
    <n v="1.10803324099723"/>
    <x v="9"/>
    <x v="0"/>
  </r>
  <r>
    <x v="66"/>
    <x v="130"/>
    <n v="14.127423822714681"/>
    <x v="9"/>
    <x v="0"/>
  </r>
  <r>
    <x v="66"/>
    <x v="131"/>
    <n v="29.916897506925206"/>
    <x v="9"/>
    <x v="0"/>
  </r>
  <r>
    <x v="66"/>
    <x v="4"/>
    <n v="11.0803324099723"/>
    <x v="9"/>
    <x v="0"/>
  </r>
  <r>
    <x v="61"/>
    <x v="127"/>
    <n v="33.739837398373986"/>
    <x v="10"/>
    <x v="0"/>
  </r>
  <r>
    <x v="61"/>
    <x v="128"/>
    <n v="2.4390243902439024"/>
    <x v="10"/>
    <x v="0"/>
  </r>
  <r>
    <x v="61"/>
    <x v="129"/>
    <n v="4.8780487804878048"/>
    <x v="10"/>
    <x v="0"/>
  </r>
  <r>
    <x v="61"/>
    <x v="130"/>
    <n v="34.552845528455286"/>
    <x v="10"/>
    <x v="0"/>
  </r>
  <r>
    <x v="61"/>
    <x v="131"/>
    <n v="18.292682926829269"/>
    <x v="10"/>
    <x v="0"/>
  </r>
  <r>
    <x v="61"/>
    <x v="4"/>
    <n v="6.0975609756097562"/>
    <x v="10"/>
    <x v="0"/>
  </r>
  <r>
    <x v="62"/>
    <x v="127"/>
    <n v="16.599190283400809"/>
    <x v="10"/>
    <x v="0"/>
  </r>
  <r>
    <x v="62"/>
    <x v="128"/>
    <n v="0"/>
    <x v="10"/>
    <x v="0"/>
  </r>
  <r>
    <x v="62"/>
    <x v="129"/>
    <n v="0.40485829959514169"/>
    <x v="10"/>
    <x v="0"/>
  </r>
  <r>
    <x v="62"/>
    <x v="130"/>
    <n v="58.704453441295549"/>
    <x v="10"/>
    <x v="0"/>
  </r>
  <r>
    <x v="62"/>
    <x v="131"/>
    <n v="18.218623481781375"/>
    <x v="10"/>
    <x v="0"/>
  </r>
  <r>
    <x v="62"/>
    <x v="4"/>
    <n v="6.0728744939271255"/>
    <x v="10"/>
    <x v="0"/>
  </r>
  <r>
    <x v="63"/>
    <x v="127"/>
    <n v="15.447154471544716"/>
    <x v="10"/>
    <x v="0"/>
  </r>
  <r>
    <x v="63"/>
    <x v="128"/>
    <n v="5.691056910569106"/>
    <x v="10"/>
    <x v="0"/>
  </r>
  <r>
    <x v="63"/>
    <x v="129"/>
    <n v="0"/>
    <x v="10"/>
    <x v="0"/>
  </r>
  <r>
    <x v="63"/>
    <x v="130"/>
    <n v="54.471544715447152"/>
    <x v="10"/>
    <x v="0"/>
  </r>
  <r>
    <x v="63"/>
    <x v="131"/>
    <n v="18.292682926829269"/>
    <x v="10"/>
    <x v="0"/>
  </r>
  <r>
    <x v="63"/>
    <x v="4"/>
    <n v="6.0975609756097562"/>
    <x v="10"/>
    <x v="0"/>
  </r>
  <r>
    <x v="64"/>
    <x v="127"/>
    <n v="19.105691056910569"/>
    <x v="10"/>
    <x v="0"/>
  </r>
  <r>
    <x v="64"/>
    <x v="128"/>
    <n v="2.845528455284553"/>
    <x v="10"/>
    <x v="0"/>
  </r>
  <r>
    <x v="64"/>
    <x v="129"/>
    <n v="1.2195121951219512"/>
    <x v="10"/>
    <x v="0"/>
  </r>
  <r>
    <x v="64"/>
    <x v="130"/>
    <n v="52.439024390243901"/>
    <x v="10"/>
    <x v="0"/>
  </r>
  <r>
    <x v="64"/>
    <x v="131"/>
    <n v="18.292682926829269"/>
    <x v="10"/>
    <x v="0"/>
  </r>
  <r>
    <x v="64"/>
    <x v="4"/>
    <n v="6.0975609756097562"/>
    <x v="10"/>
    <x v="0"/>
  </r>
  <r>
    <x v="65"/>
    <x v="127"/>
    <n v="12.955465587044534"/>
    <x v="10"/>
    <x v="0"/>
  </r>
  <r>
    <x v="65"/>
    <x v="128"/>
    <n v="1.6194331983805668"/>
    <x v="10"/>
    <x v="0"/>
  </r>
  <r>
    <x v="65"/>
    <x v="129"/>
    <n v="0"/>
    <x v="10"/>
    <x v="0"/>
  </r>
  <r>
    <x v="65"/>
    <x v="130"/>
    <n v="61.133603238866399"/>
    <x v="10"/>
    <x v="0"/>
  </r>
  <r>
    <x v="65"/>
    <x v="131"/>
    <n v="18.218623481781375"/>
    <x v="10"/>
    <x v="0"/>
  </r>
  <r>
    <x v="65"/>
    <x v="4"/>
    <n v="6.0728744939271255"/>
    <x v="10"/>
    <x v="0"/>
  </r>
  <r>
    <x v="66"/>
    <x v="127"/>
    <n v="44.129554655870443"/>
    <x v="10"/>
    <x v="0"/>
  </r>
  <r>
    <x v="66"/>
    <x v="128"/>
    <n v="14.979757085020243"/>
    <x v="10"/>
    <x v="0"/>
  </r>
  <r>
    <x v="66"/>
    <x v="129"/>
    <n v="0.80971659919028338"/>
    <x v="10"/>
    <x v="0"/>
  </r>
  <r>
    <x v="66"/>
    <x v="130"/>
    <n v="15.789473684210526"/>
    <x v="10"/>
    <x v="0"/>
  </r>
  <r>
    <x v="66"/>
    <x v="131"/>
    <n v="18.218623481781375"/>
    <x v="10"/>
    <x v="0"/>
  </r>
  <r>
    <x v="66"/>
    <x v="4"/>
    <n v="6.0728744939271255"/>
    <x v="10"/>
    <x v="0"/>
  </r>
  <r>
    <x v="61"/>
    <x v="127"/>
    <n v="13.306451612903226"/>
    <x v="11"/>
    <x v="0"/>
  </r>
  <r>
    <x v="61"/>
    <x v="128"/>
    <n v="3.225806451612903"/>
    <x v="11"/>
    <x v="0"/>
  </r>
  <r>
    <x v="61"/>
    <x v="129"/>
    <n v="6.854838709677419"/>
    <x v="11"/>
    <x v="0"/>
  </r>
  <r>
    <x v="61"/>
    <x v="130"/>
    <n v="28.225806451612904"/>
    <x v="11"/>
    <x v="0"/>
  </r>
  <r>
    <x v="61"/>
    <x v="131"/>
    <n v="38.306451612903224"/>
    <x v="11"/>
    <x v="0"/>
  </r>
  <r>
    <x v="61"/>
    <x v="4"/>
    <n v="10.080645161290322"/>
    <x v="11"/>
    <x v="0"/>
  </r>
  <r>
    <x v="62"/>
    <x v="127"/>
    <n v="2.8225806451612905"/>
    <x v="11"/>
    <x v="0"/>
  </r>
  <r>
    <x v="62"/>
    <x v="128"/>
    <n v="0"/>
    <x v="11"/>
    <x v="0"/>
  </r>
  <r>
    <x v="62"/>
    <x v="129"/>
    <n v="0"/>
    <x v="11"/>
    <x v="0"/>
  </r>
  <r>
    <x v="62"/>
    <x v="130"/>
    <n v="48.79032258064516"/>
    <x v="11"/>
    <x v="0"/>
  </r>
  <r>
    <x v="62"/>
    <x v="131"/>
    <n v="38.306451612903224"/>
    <x v="11"/>
    <x v="0"/>
  </r>
  <r>
    <x v="62"/>
    <x v="4"/>
    <n v="10.080645161290322"/>
    <x v="11"/>
    <x v="0"/>
  </r>
  <r>
    <x v="63"/>
    <x v="127"/>
    <n v="4.8582995951417001"/>
    <x v="11"/>
    <x v="0"/>
  </r>
  <r>
    <x v="63"/>
    <x v="128"/>
    <n v="2.0242914979757085"/>
    <x v="11"/>
    <x v="0"/>
  </r>
  <r>
    <x v="63"/>
    <x v="129"/>
    <n v="1.214574898785425"/>
    <x v="11"/>
    <x v="0"/>
  </r>
  <r>
    <x v="63"/>
    <x v="130"/>
    <n v="43.724696356275302"/>
    <x v="11"/>
    <x v="0"/>
  </r>
  <r>
    <x v="63"/>
    <x v="131"/>
    <n v="38.056680161943319"/>
    <x v="11"/>
    <x v="0"/>
  </r>
  <r>
    <x v="63"/>
    <x v="4"/>
    <n v="10.121457489878543"/>
    <x v="11"/>
    <x v="0"/>
  </r>
  <r>
    <x v="64"/>
    <x v="127"/>
    <n v="6.854838709677419"/>
    <x v="11"/>
    <x v="0"/>
  </r>
  <r>
    <x v="64"/>
    <x v="128"/>
    <n v="1.2096774193548387"/>
    <x v="11"/>
    <x v="0"/>
  </r>
  <r>
    <x v="64"/>
    <x v="129"/>
    <n v="1.2096774193548387"/>
    <x v="11"/>
    <x v="0"/>
  </r>
  <r>
    <x v="64"/>
    <x v="130"/>
    <n v="42.338709677419352"/>
    <x v="11"/>
    <x v="0"/>
  </r>
  <r>
    <x v="64"/>
    <x v="131"/>
    <n v="38.306451612903224"/>
    <x v="11"/>
    <x v="0"/>
  </r>
  <r>
    <x v="64"/>
    <x v="4"/>
    <n v="10.080645161290322"/>
    <x v="11"/>
    <x v="0"/>
  </r>
  <r>
    <x v="65"/>
    <x v="127"/>
    <n v="2.0161290322580645"/>
    <x v="11"/>
    <x v="0"/>
  </r>
  <r>
    <x v="65"/>
    <x v="128"/>
    <n v="0.80645161290322576"/>
    <x v="11"/>
    <x v="0"/>
  </r>
  <r>
    <x v="65"/>
    <x v="129"/>
    <n v="0"/>
    <x v="11"/>
    <x v="0"/>
  </r>
  <r>
    <x v="65"/>
    <x v="130"/>
    <n v="48.79032258064516"/>
    <x v="11"/>
    <x v="0"/>
  </r>
  <r>
    <x v="65"/>
    <x v="131"/>
    <n v="38.306451612903224"/>
    <x v="11"/>
    <x v="0"/>
  </r>
  <r>
    <x v="65"/>
    <x v="4"/>
    <n v="10.080645161290322"/>
    <x v="11"/>
    <x v="0"/>
  </r>
  <r>
    <x v="66"/>
    <x v="127"/>
    <n v="20.967741935483872"/>
    <x v="11"/>
    <x v="0"/>
  </r>
  <r>
    <x v="66"/>
    <x v="128"/>
    <n v="11.693548387096774"/>
    <x v="11"/>
    <x v="0"/>
  </r>
  <r>
    <x v="66"/>
    <x v="129"/>
    <n v="2.0161290322580645"/>
    <x v="11"/>
    <x v="0"/>
  </r>
  <r>
    <x v="66"/>
    <x v="130"/>
    <n v="16.93548387096774"/>
    <x v="11"/>
    <x v="0"/>
  </r>
  <r>
    <x v="66"/>
    <x v="131"/>
    <n v="38.306451612903224"/>
    <x v="11"/>
    <x v="0"/>
  </r>
  <r>
    <x v="66"/>
    <x v="4"/>
    <n v="10.080645161290322"/>
    <x v="11"/>
    <x v="0"/>
  </r>
  <r>
    <x v="61"/>
    <x v="127"/>
    <n v="27.027027027027028"/>
    <x v="12"/>
    <x v="0"/>
  </r>
  <r>
    <x v="61"/>
    <x v="128"/>
    <n v="6.756756756756757"/>
    <x v="12"/>
    <x v="0"/>
  </r>
  <r>
    <x v="61"/>
    <x v="129"/>
    <n v="9.0090090090090094"/>
    <x v="12"/>
    <x v="0"/>
  </r>
  <r>
    <x v="61"/>
    <x v="130"/>
    <n v="28.378378378378379"/>
    <x v="12"/>
    <x v="0"/>
  </r>
  <r>
    <x v="61"/>
    <x v="131"/>
    <n v="18.918918918918919"/>
    <x v="12"/>
    <x v="0"/>
  </r>
  <r>
    <x v="61"/>
    <x v="4"/>
    <n v="10.36036036036036"/>
    <x v="12"/>
    <x v="0"/>
  </r>
  <r>
    <x v="62"/>
    <x v="127"/>
    <n v="16.591928251121075"/>
    <x v="12"/>
    <x v="0"/>
  </r>
  <r>
    <x v="62"/>
    <x v="128"/>
    <n v="0.44843049327354262"/>
    <x v="12"/>
    <x v="0"/>
  </r>
  <r>
    <x v="62"/>
    <x v="129"/>
    <n v="2.2421524663677128"/>
    <x v="12"/>
    <x v="0"/>
  </r>
  <r>
    <x v="62"/>
    <x v="130"/>
    <n v="51.121076233183857"/>
    <x v="12"/>
    <x v="0"/>
  </r>
  <r>
    <x v="62"/>
    <x v="131"/>
    <n v="19.282511210762333"/>
    <x v="12"/>
    <x v="0"/>
  </r>
  <r>
    <x v="62"/>
    <x v="4"/>
    <n v="10.31390134529148"/>
    <x v="12"/>
    <x v="0"/>
  </r>
  <r>
    <x v="63"/>
    <x v="127"/>
    <n v="9.8654708520179373"/>
    <x v="12"/>
    <x v="0"/>
  </r>
  <r>
    <x v="63"/>
    <x v="128"/>
    <n v="2.2421524663677128"/>
    <x v="12"/>
    <x v="0"/>
  </r>
  <r>
    <x v="63"/>
    <x v="129"/>
    <n v="0.89686098654708524"/>
    <x v="12"/>
    <x v="0"/>
  </r>
  <r>
    <x v="63"/>
    <x v="130"/>
    <n v="57.399103139013455"/>
    <x v="12"/>
    <x v="0"/>
  </r>
  <r>
    <x v="63"/>
    <x v="131"/>
    <n v="19.282511210762333"/>
    <x v="12"/>
    <x v="0"/>
  </r>
  <r>
    <x v="63"/>
    <x v="4"/>
    <n v="10.31390134529148"/>
    <x v="12"/>
    <x v="0"/>
  </r>
  <r>
    <x v="64"/>
    <x v="127"/>
    <n v="9.4594594594594597"/>
    <x v="12"/>
    <x v="0"/>
  </r>
  <r>
    <x v="64"/>
    <x v="128"/>
    <n v="0.90090090090090091"/>
    <x v="12"/>
    <x v="0"/>
  </r>
  <r>
    <x v="64"/>
    <x v="129"/>
    <n v="1.8018018018018018"/>
    <x v="12"/>
    <x v="0"/>
  </r>
  <r>
    <x v="64"/>
    <x v="130"/>
    <n v="58.108108108108105"/>
    <x v="12"/>
    <x v="0"/>
  </r>
  <r>
    <x v="64"/>
    <x v="131"/>
    <n v="19.36936936936937"/>
    <x v="12"/>
    <x v="0"/>
  </r>
  <r>
    <x v="64"/>
    <x v="4"/>
    <n v="10.36036036036036"/>
    <x v="12"/>
    <x v="0"/>
  </r>
  <r>
    <x v="65"/>
    <x v="127"/>
    <n v="4.4843049327354256"/>
    <x v="12"/>
    <x v="0"/>
  </r>
  <r>
    <x v="65"/>
    <x v="128"/>
    <n v="0.44843049327354262"/>
    <x v="12"/>
    <x v="0"/>
  </r>
  <r>
    <x v="65"/>
    <x v="129"/>
    <n v="0.44843049327354262"/>
    <x v="12"/>
    <x v="0"/>
  </r>
  <r>
    <x v="65"/>
    <x v="130"/>
    <n v="65.02242152466367"/>
    <x v="12"/>
    <x v="0"/>
  </r>
  <r>
    <x v="65"/>
    <x v="131"/>
    <n v="19.282511210762333"/>
    <x v="12"/>
    <x v="0"/>
  </r>
  <r>
    <x v="65"/>
    <x v="4"/>
    <n v="10.31390134529148"/>
    <x v="12"/>
    <x v="0"/>
  </r>
  <r>
    <x v="66"/>
    <x v="127"/>
    <n v="27.3542600896861"/>
    <x v="12"/>
    <x v="0"/>
  </r>
  <r>
    <x v="66"/>
    <x v="128"/>
    <n v="18.385650224215247"/>
    <x v="12"/>
    <x v="0"/>
  </r>
  <r>
    <x v="66"/>
    <x v="129"/>
    <n v="1.3452914798206279"/>
    <x v="12"/>
    <x v="0"/>
  </r>
  <r>
    <x v="66"/>
    <x v="130"/>
    <n v="23.318385650224215"/>
    <x v="12"/>
    <x v="0"/>
  </r>
  <r>
    <x v="66"/>
    <x v="131"/>
    <n v="19.282511210762333"/>
    <x v="12"/>
    <x v="0"/>
  </r>
  <r>
    <x v="66"/>
    <x v="4"/>
    <n v="10.31390134529148"/>
    <x v="12"/>
    <x v="0"/>
  </r>
  <r>
    <x v="61"/>
    <x v="127"/>
    <n v="21.428571428571427"/>
    <x v="13"/>
    <x v="0"/>
  </r>
  <r>
    <x v="61"/>
    <x v="128"/>
    <n v="6.4935064935064934"/>
    <x v="13"/>
    <x v="0"/>
  </r>
  <r>
    <x v="61"/>
    <x v="129"/>
    <n v="9.7402597402597397"/>
    <x v="13"/>
    <x v="0"/>
  </r>
  <r>
    <x v="61"/>
    <x v="130"/>
    <n v="40.909090909090907"/>
    <x v="13"/>
    <x v="0"/>
  </r>
  <r>
    <x v="61"/>
    <x v="131"/>
    <n v="15.584415584415584"/>
    <x v="13"/>
    <x v="0"/>
  </r>
  <r>
    <x v="61"/>
    <x v="4"/>
    <n v="5.8441558441558445"/>
    <x v="13"/>
    <x v="0"/>
  </r>
  <r>
    <x v="62"/>
    <x v="127"/>
    <n v="11.038961038961039"/>
    <x v="13"/>
    <x v="0"/>
  </r>
  <r>
    <x v="62"/>
    <x v="128"/>
    <n v="1.2987012987012987"/>
    <x v="13"/>
    <x v="0"/>
  </r>
  <r>
    <x v="62"/>
    <x v="129"/>
    <n v="2.5974025974025974"/>
    <x v="13"/>
    <x v="0"/>
  </r>
  <r>
    <x v="62"/>
    <x v="130"/>
    <n v="63.636363636363633"/>
    <x v="13"/>
    <x v="0"/>
  </r>
  <r>
    <x v="62"/>
    <x v="131"/>
    <n v="15.584415584415584"/>
    <x v="13"/>
    <x v="0"/>
  </r>
  <r>
    <x v="62"/>
    <x v="4"/>
    <n v="5.8441558441558445"/>
    <x v="13"/>
    <x v="0"/>
  </r>
  <r>
    <x v="63"/>
    <x v="127"/>
    <n v="8.6092715231788084"/>
    <x v="13"/>
    <x v="0"/>
  </r>
  <r>
    <x v="63"/>
    <x v="128"/>
    <n v="3.9735099337748343"/>
    <x v="13"/>
    <x v="0"/>
  </r>
  <r>
    <x v="63"/>
    <x v="129"/>
    <n v="1.3245033112582782"/>
    <x v="13"/>
    <x v="0"/>
  </r>
  <r>
    <x v="63"/>
    <x v="130"/>
    <n v="64.238410596026483"/>
    <x v="13"/>
    <x v="0"/>
  </r>
  <r>
    <x v="63"/>
    <x v="131"/>
    <n v="15.894039735099337"/>
    <x v="13"/>
    <x v="0"/>
  </r>
  <r>
    <x v="63"/>
    <x v="4"/>
    <n v="5.9602649006622519"/>
    <x v="13"/>
    <x v="0"/>
  </r>
  <r>
    <x v="64"/>
    <x v="127"/>
    <n v="7.1428571428571432"/>
    <x v="13"/>
    <x v="0"/>
  </r>
  <r>
    <x v="64"/>
    <x v="128"/>
    <n v="4.5454545454545459"/>
    <x v="13"/>
    <x v="0"/>
  </r>
  <r>
    <x v="64"/>
    <x v="129"/>
    <n v="5.1948051948051948"/>
    <x v="13"/>
    <x v="0"/>
  </r>
  <r>
    <x v="64"/>
    <x v="130"/>
    <n v="61.688311688311686"/>
    <x v="13"/>
    <x v="0"/>
  </r>
  <r>
    <x v="64"/>
    <x v="131"/>
    <n v="15.584415584415584"/>
    <x v="13"/>
    <x v="0"/>
  </r>
  <r>
    <x v="64"/>
    <x v="4"/>
    <n v="5.8441558441558445"/>
    <x v="13"/>
    <x v="0"/>
  </r>
  <r>
    <x v="65"/>
    <x v="127"/>
    <n v="8.4415584415584419"/>
    <x v="13"/>
    <x v="0"/>
  </r>
  <r>
    <x v="65"/>
    <x v="128"/>
    <n v="2.5974025974025974"/>
    <x v="13"/>
    <x v="0"/>
  </r>
  <r>
    <x v="65"/>
    <x v="129"/>
    <n v="0.64935064935064934"/>
    <x v="13"/>
    <x v="0"/>
  </r>
  <r>
    <x v="65"/>
    <x v="130"/>
    <n v="66.883116883116884"/>
    <x v="13"/>
    <x v="0"/>
  </r>
  <r>
    <x v="65"/>
    <x v="131"/>
    <n v="15.584415584415584"/>
    <x v="13"/>
    <x v="0"/>
  </r>
  <r>
    <x v="65"/>
    <x v="4"/>
    <n v="5.8441558441558445"/>
    <x v="13"/>
    <x v="0"/>
  </r>
  <r>
    <x v="66"/>
    <x v="127"/>
    <n v="29.870129870129869"/>
    <x v="13"/>
    <x v="0"/>
  </r>
  <r>
    <x v="66"/>
    <x v="128"/>
    <n v="20.779220779220779"/>
    <x v="13"/>
    <x v="0"/>
  </r>
  <r>
    <x v="66"/>
    <x v="129"/>
    <n v="1.948051948051948"/>
    <x v="13"/>
    <x v="0"/>
  </r>
  <r>
    <x v="66"/>
    <x v="130"/>
    <n v="26.623376623376622"/>
    <x v="13"/>
    <x v="0"/>
  </r>
  <r>
    <x v="66"/>
    <x v="131"/>
    <n v="15.584415584415584"/>
    <x v="13"/>
    <x v="0"/>
  </r>
  <r>
    <x v="66"/>
    <x v="4"/>
    <n v="5.8441558441558445"/>
    <x v="13"/>
    <x v="0"/>
  </r>
  <r>
    <x v="61"/>
    <x v="127"/>
    <n v="6.989247311827957"/>
    <x v="14"/>
    <x v="0"/>
  </r>
  <r>
    <x v="61"/>
    <x v="128"/>
    <n v="2.6881720430107525"/>
    <x v="14"/>
    <x v="0"/>
  </r>
  <r>
    <x v="61"/>
    <x v="129"/>
    <n v="8.064516129032258"/>
    <x v="14"/>
    <x v="0"/>
  </r>
  <r>
    <x v="61"/>
    <x v="130"/>
    <n v="19.892473118279568"/>
    <x v="14"/>
    <x v="0"/>
  </r>
  <r>
    <x v="61"/>
    <x v="131"/>
    <n v="39.247311827956992"/>
    <x v="14"/>
    <x v="0"/>
  </r>
  <r>
    <x v="61"/>
    <x v="4"/>
    <n v="23.118279569892472"/>
    <x v="14"/>
    <x v="0"/>
  </r>
  <r>
    <x v="62"/>
    <x v="127"/>
    <n v="2.6737967914438503"/>
    <x v="14"/>
    <x v="0"/>
  </r>
  <r>
    <x v="62"/>
    <x v="128"/>
    <n v="0"/>
    <x v="14"/>
    <x v="0"/>
  </r>
  <r>
    <x v="62"/>
    <x v="129"/>
    <n v="2.1390374331550803"/>
    <x v="14"/>
    <x v="0"/>
  </r>
  <r>
    <x v="62"/>
    <x v="130"/>
    <n v="33.155080213903744"/>
    <x v="14"/>
    <x v="0"/>
  </r>
  <r>
    <x v="62"/>
    <x v="131"/>
    <n v="39.037433155080215"/>
    <x v="14"/>
    <x v="0"/>
  </r>
  <r>
    <x v="62"/>
    <x v="4"/>
    <n v="22.994652406417114"/>
    <x v="14"/>
    <x v="0"/>
  </r>
  <r>
    <x v="63"/>
    <x v="127"/>
    <n v="2.6737967914438503"/>
    <x v="14"/>
    <x v="0"/>
  </r>
  <r>
    <x v="63"/>
    <x v="128"/>
    <n v="0"/>
    <x v="14"/>
    <x v="0"/>
  </r>
  <r>
    <x v="63"/>
    <x v="129"/>
    <n v="0.53475935828877008"/>
    <x v="14"/>
    <x v="0"/>
  </r>
  <r>
    <x v="63"/>
    <x v="130"/>
    <n v="34.759358288770052"/>
    <x v="14"/>
    <x v="0"/>
  </r>
  <r>
    <x v="63"/>
    <x v="131"/>
    <n v="39.037433155080215"/>
    <x v="14"/>
    <x v="0"/>
  </r>
  <r>
    <x v="63"/>
    <x v="4"/>
    <n v="22.994652406417114"/>
    <x v="14"/>
    <x v="0"/>
  </r>
  <r>
    <x v="64"/>
    <x v="127"/>
    <n v="2.6737967914438503"/>
    <x v="14"/>
    <x v="0"/>
  </r>
  <r>
    <x v="64"/>
    <x v="128"/>
    <n v="0.53475935828877008"/>
    <x v="14"/>
    <x v="0"/>
  </r>
  <r>
    <x v="64"/>
    <x v="129"/>
    <n v="1.0695187165775402"/>
    <x v="14"/>
    <x v="0"/>
  </r>
  <r>
    <x v="64"/>
    <x v="130"/>
    <n v="33.689839572192511"/>
    <x v="14"/>
    <x v="0"/>
  </r>
  <r>
    <x v="64"/>
    <x v="131"/>
    <n v="39.037433155080215"/>
    <x v="14"/>
    <x v="0"/>
  </r>
  <r>
    <x v="64"/>
    <x v="4"/>
    <n v="22.994652406417114"/>
    <x v="14"/>
    <x v="0"/>
  </r>
  <r>
    <x v="65"/>
    <x v="127"/>
    <n v="0.53475935828877008"/>
    <x v="14"/>
    <x v="0"/>
  </r>
  <r>
    <x v="65"/>
    <x v="128"/>
    <n v="0"/>
    <x v="14"/>
    <x v="0"/>
  </r>
  <r>
    <x v="65"/>
    <x v="129"/>
    <n v="0"/>
    <x v="14"/>
    <x v="0"/>
  </r>
  <r>
    <x v="65"/>
    <x v="130"/>
    <n v="37.433155080213901"/>
    <x v="14"/>
    <x v="0"/>
  </r>
  <r>
    <x v="65"/>
    <x v="131"/>
    <n v="39.037433155080215"/>
    <x v="14"/>
    <x v="0"/>
  </r>
  <r>
    <x v="65"/>
    <x v="4"/>
    <n v="22.994652406417114"/>
    <x v="14"/>
    <x v="0"/>
  </r>
  <r>
    <x v="66"/>
    <x v="127"/>
    <n v="8.0213903743315509"/>
    <x v="14"/>
    <x v="0"/>
  </r>
  <r>
    <x v="66"/>
    <x v="128"/>
    <n v="4.2780748663101607"/>
    <x v="14"/>
    <x v="0"/>
  </r>
  <r>
    <x v="66"/>
    <x v="129"/>
    <n v="2.6737967914438503"/>
    <x v="14"/>
    <x v="0"/>
  </r>
  <r>
    <x v="66"/>
    <x v="130"/>
    <n v="22.994652406417114"/>
    <x v="14"/>
    <x v="0"/>
  </r>
  <r>
    <x v="66"/>
    <x v="131"/>
    <n v="39.037433155080215"/>
    <x v="14"/>
    <x v="0"/>
  </r>
  <r>
    <x v="66"/>
    <x v="4"/>
    <n v="22.994652406417114"/>
    <x v="14"/>
    <x v="0"/>
  </r>
  <r>
    <x v="61"/>
    <x v="127"/>
    <n v="28.90995260663507"/>
    <x v="15"/>
    <x v="0"/>
  </r>
  <r>
    <x v="61"/>
    <x v="128"/>
    <n v="11.374407582938389"/>
    <x v="15"/>
    <x v="0"/>
  </r>
  <r>
    <x v="61"/>
    <x v="129"/>
    <n v="10.42654028436019"/>
    <x v="15"/>
    <x v="0"/>
  </r>
  <r>
    <x v="61"/>
    <x v="130"/>
    <n v="29.857819905213269"/>
    <x v="15"/>
    <x v="0"/>
  </r>
  <r>
    <x v="61"/>
    <x v="131"/>
    <n v="7.5829383886255926"/>
    <x v="15"/>
    <x v="0"/>
  </r>
  <r>
    <x v="61"/>
    <x v="4"/>
    <n v="12.322274881516588"/>
    <x v="15"/>
    <x v="0"/>
  </r>
  <r>
    <x v="62"/>
    <x v="127"/>
    <n v="8.9622641509433958"/>
    <x v="15"/>
    <x v="0"/>
  </r>
  <r>
    <x v="62"/>
    <x v="128"/>
    <n v="1.4150943396226414"/>
    <x v="15"/>
    <x v="0"/>
  </r>
  <r>
    <x v="62"/>
    <x v="129"/>
    <n v="0.94339622641509435"/>
    <x v="15"/>
    <x v="0"/>
  </r>
  <r>
    <x v="62"/>
    <x v="130"/>
    <n v="68.867924528301884"/>
    <x v="15"/>
    <x v="0"/>
  </r>
  <r>
    <x v="62"/>
    <x v="131"/>
    <n v="7.5471698113207548"/>
    <x v="15"/>
    <x v="0"/>
  </r>
  <r>
    <x v="62"/>
    <x v="4"/>
    <n v="12.264150943396226"/>
    <x v="15"/>
    <x v="0"/>
  </r>
  <r>
    <x v="63"/>
    <x v="127"/>
    <n v="8.0188679245283012"/>
    <x v="15"/>
    <x v="0"/>
  </r>
  <r>
    <x v="63"/>
    <x v="128"/>
    <n v="7.5471698113207548"/>
    <x v="15"/>
    <x v="0"/>
  </r>
  <r>
    <x v="63"/>
    <x v="129"/>
    <n v="0.94339622641509435"/>
    <x v="15"/>
    <x v="0"/>
  </r>
  <r>
    <x v="63"/>
    <x v="130"/>
    <n v="63.679245283018865"/>
    <x v="15"/>
    <x v="0"/>
  </r>
  <r>
    <x v="63"/>
    <x v="131"/>
    <n v="7.5471698113207548"/>
    <x v="15"/>
    <x v="0"/>
  </r>
  <r>
    <x v="63"/>
    <x v="4"/>
    <n v="12.264150943396226"/>
    <x v="15"/>
    <x v="0"/>
  </r>
  <r>
    <x v="64"/>
    <x v="127"/>
    <n v="10.849056603773585"/>
    <x v="15"/>
    <x v="0"/>
  </r>
  <r>
    <x v="64"/>
    <x v="128"/>
    <n v="5.1886792452830193"/>
    <x v="15"/>
    <x v="0"/>
  </r>
  <r>
    <x v="64"/>
    <x v="129"/>
    <n v="0.94339622641509435"/>
    <x v="15"/>
    <x v="0"/>
  </r>
  <r>
    <x v="64"/>
    <x v="130"/>
    <n v="63.20754716981132"/>
    <x v="15"/>
    <x v="0"/>
  </r>
  <r>
    <x v="64"/>
    <x v="131"/>
    <n v="7.5471698113207548"/>
    <x v="15"/>
    <x v="0"/>
  </r>
  <r>
    <x v="64"/>
    <x v="4"/>
    <n v="12.264150943396226"/>
    <x v="15"/>
    <x v="0"/>
  </r>
  <r>
    <x v="65"/>
    <x v="127"/>
    <n v="4.716981132075472"/>
    <x v="15"/>
    <x v="0"/>
  </r>
  <r>
    <x v="65"/>
    <x v="128"/>
    <n v="1.4150943396226414"/>
    <x v="15"/>
    <x v="0"/>
  </r>
  <r>
    <x v="65"/>
    <x v="129"/>
    <n v="0"/>
    <x v="15"/>
    <x v="0"/>
  </r>
  <r>
    <x v="65"/>
    <x v="130"/>
    <n v="74.056603773584911"/>
    <x v="15"/>
    <x v="0"/>
  </r>
  <r>
    <x v="65"/>
    <x v="131"/>
    <n v="7.5471698113207548"/>
    <x v="15"/>
    <x v="0"/>
  </r>
  <r>
    <x v="65"/>
    <x v="4"/>
    <n v="12.264150943396226"/>
    <x v="15"/>
    <x v="0"/>
  </r>
  <r>
    <x v="66"/>
    <x v="127"/>
    <n v="21.69811320754717"/>
    <x v="15"/>
    <x v="0"/>
  </r>
  <r>
    <x v="66"/>
    <x v="128"/>
    <n v="35.849056603773583"/>
    <x v="15"/>
    <x v="0"/>
  </r>
  <r>
    <x v="66"/>
    <x v="129"/>
    <n v="0.94339622641509435"/>
    <x v="15"/>
    <x v="0"/>
  </r>
  <r>
    <x v="66"/>
    <x v="130"/>
    <n v="21.69811320754717"/>
    <x v="15"/>
    <x v="0"/>
  </r>
  <r>
    <x v="66"/>
    <x v="131"/>
    <n v="7.5471698113207548"/>
    <x v="15"/>
    <x v="0"/>
  </r>
  <r>
    <x v="66"/>
    <x v="4"/>
    <n v="12.264150943396226"/>
    <x v="15"/>
    <x v="0"/>
  </r>
  <r>
    <x v="61"/>
    <x v="127"/>
    <n v="31.159420289855074"/>
    <x v="16"/>
    <x v="0"/>
  </r>
  <r>
    <x v="61"/>
    <x v="128"/>
    <n v="7.9710144927536231"/>
    <x v="16"/>
    <x v="0"/>
  </r>
  <r>
    <x v="61"/>
    <x v="129"/>
    <n v="9.420289855072463"/>
    <x v="16"/>
    <x v="0"/>
  </r>
  <r>
    <x v="61"/>
    <x v="130"/>
    <n v="27.777777777777779"/>
    <x v="16"/>
    <x v="0"/>
  </r>
  <r>
    <x v="61"/>
    <x v="131"/>
    <n v="14.97584541062802"/>
    <x v="16"/>
    <x v="0"/>
  </r>
  <r>
    <x v="61"/>
    <x v="4"/>
    <n v="9.1787439613526569"/>
    <x v="16"/>
    <x v="0"/>
  </r>
  <r>
    <x v="62"/>
    <x v="127"/>
    <n v="12.322274881516588"/>
    <x v="16"/>
    <x v="0"/>
  </r>
  <r>
    <x v="62"/>
    <x v="128"/>
    <n v="1.8957345971563981"/>
    <x v="16"/>
    <x v="0"/>
  </r>
  <r>
    <x v="62"/>
    <x v="129"/>
    <n v="2.3696682464454977"/>
    <x v="16"/>
    <x v="0"/>
  </r>
  <r>
    <x v="62"/>
    <x v="130"/>
    <n v="59.715639810426538"/>
    <x v="16"/>
    <x v="0"/>
  </r>
  <r>
    <x v="62"/>
    <x v="131"/>
    <n v="14.691943127962086"/>
    <x v="16"/>
    <x v="0"/>
  </r>
  <r>
    <x v="62"/>
    <x v="4"/>
    <n v="9.0047393364928912"/>
    <x v="16"/>
    <x v="0"/>
  </r>
  <r>
    <x v="63"/>
    <x v="127"/>
    <n v="12.410501193317423"/>
    <x v="16"/>
    <x v="0"/>
  </r>
  <r>
    <x v="63"/>
    <x v="128"/>
    <n v="4.7732696897374698"/>
    <x v="16"/>
    <x v="0"/>
  </r>
  <r>
    <x v="63"/>
    <x v="129"/>
    <n v="1.431980906921241"/>
    <x v="16"/>
    <x v="0"/>
  </r>
  <r>
    <x v="63"/>
    <x v="130"/>
    <n v="57.517899761336515"/>
    <x v="16"/>
    <x v="0"/>
  </r>
  <r>
    <x v="63"/>
    <x v="131"/>
    <n v="14.797136038186158"/>
    <x v="16"/>
    <x v="0"/>
  </r>
  <r>
    <x v="63"/>
    <x v="4"/>
    <n v="9.0692124105011942"/>
    <x v="16"/>
    <x v="0"/>
  </r>
  <r>
    <x v="64"/>
    <x v="127"/>
    <n v="12.949640287769784"/>
    <x v="16"/>
    <x v="0"/>
  </r>
  <r>
    <x v="64"/>
    <x v="128"/>
    <n v="3.8369304556354917"/>
    <x v="16"/>
    <x v="0"/>
  </r>
  <r>
    <x v="64"/>
    <x v="129"/>
    <n v="2.3980815347721824"/>
    <x v="16"/>
    <x v="0"/>
  </r>
  <r>
    <x v="64"/>
    <x v="130"/>
    <n v="56.834532374100718"/>
    <x v="16"/>
    <x v="0"/>
  </r>
  <r>
    <x v="64"/>
    <x v="131"/>
    <n v="14.86810551558753"/>
    <x v="16"/>
    <x v="0"/>
  </r>
  <r>
    <x v="64"/>
    <x v="4"/>
    <n v="9.1127098321342928"/>
    <x v="16"/>
    <x v="0"/>
  </r>
  <r>
    <x v="65"/>
    <x v="127"/>
    <n v="6.8720379146919433"/>
    <x v="16"/>
    <x v="0"/>
  </r>
  <r>
    <x v="65"/>
    <x v="128"/>
    <n v="1.6587677725118484"/>
    <x v="16"/>
    <x v="0"/>
  </r>
  <r>
    <x v="65"/>
    <x v="129"/>
    <n v="0.94786729857819907"/>
    <x v="16"/>
    <x v="0"/>
  </r>
  <r>
    <x v="65"/>
    <x v="130"/>
    <n v="66.824644549763036"/>
    <x v="16"/>
    <x v="0"/>
  </r>
  <r>
    <x v="65"/>
    <x v="131"/>
    <n v="14.691943127962086"/>
    <x v="16"/>
    <x v="0"/>
  </r>
  <r>
    <x v="65"/>
    <x v="4"/>
    <n v="9.0047393364928912"/>
    <x v="16"/>
    <x v="0"/>
  </r>
  <r>
    <x v="66"/>
    <x v="127"/>
    <n v="34.360189573459714"/>
    <x v="16"/>
    <x v="0"/>
  </r>
  <r>
    <x v="66"/>
    <x v="128"/>
    <n v="21.09004739336493"/>
    <x v="16"/>
    <x v="0"/>
  </r>
  <r>
    <x v="66"/>
    <x v="129"/>
    <n v="2.3696682464454977"/>
    <x v="16"/>
    <x v="0"/>
  </r>
  <r>
    <x v="66"/>
    <x v="130"/>
    <n v="19.194312796208532"/>
    <x v="16"/>
    <x v="0"/>
  </r>
  <r>
    <x v="66"/>
    <x v="131"/>
    <n v="14.691943127962086"/>
    <x v="16"/>
    <x v="0"/>
  </r>
  <r>
    <x v="66"/>
    <x v="4"/>
    <n v="9.0047393364928912"/>
    <x v="16"/>
    <x v="0"/>
  </r>
  <r>
    <x v="61"/>
    <x v="127"/>
    <n v="19.132841328413285"/>
    <x v="0"/>
    <x v="1"/>
  </r>
  <r>
    <x v="61"/>
    <x v="128"/>
    <n v="3.9483394833948338"/>
    <x v="0"/>
    <x v="1"/>
  </r>
  <r>
    <x v="61"/>
    <x v="129"/>
    <n v="6.2084870848708489"/>
    <x v="0"/>
    <x v="1"/>
  </r>
  <r>
    <x v="61"/>
    <x v="130"/>
    <n v="26.236162361623617"/>
    <x v="0"/>
    <x v="1"/>
  </r>
  <r>
    <x v="61"/>
    <x v="131"/>
    <n v="33.745387453874535"/>
    <x v="0"/>
    <x v="1"/>
  </r>
  <r>
    <x v="61"/>
    <x v="4"/>
    <n v="11.060885608856088"/>
    <x v="0"/>
    <x v="1"/>
  </r>
  <r>
    <x v="62"/>
    <x v="127"/>
    <n v="8.5916901536503314"/>
    <x v="0"/>
    <x v="1"/>
  </r>
  <r>
    <x v="62"/>
    <x v="128"/>
    <n v="0.56368760796436035"/>
    <x v="0"/>
    <x v="1"/>
  </r>
  <r>
    <x v="62"/>
    <x v="129"/>
    <n v="1.1455586871533776"/>
    <x v="0"/>
    <x v="1"/>
  </r>
  <r>
    <x v="62"/>
    <x v="130"/>
    <n v="44.976816074188562"/>
    <x v="0"/>
    <x v="1"/>
  </r>
  <r>
    <x v="62"/>
    <x v="131"/>
    <n v="33.739430857350669"/>
    <x v="0"/>
    <x v="1"/>
  </r>
  <r>
    <x v="62"/>
    <x v="4"/>
    <n v="11.037367033366669"/>
    <x v="0"/>
    <x v="1"/>
  </r>
  <r>
    <x v="63"/>
    <x v="127"/>
    <n v="7.1317687882385172"/>
    <x v="0"/>
    <x v="1"/>
  </r>
  <r>
    <x v="63"/>
    <x v="128"/>
    <n v="2.5385809515112774"/>
    <x v="0"/>
    <x v="1"/>
  </r>
  <r>
    <x v="63"/>
    <x v="129"/>
    <n v="0.69400054789516941"/>
    <x v="0"/>
    <x v="1"/>
  </r>
  <r>
    <x v="63"/>
    <x v="130"/>
    <n v="44.808693270021003"/>
    <x v="0"/>
    <x v="1"/>
  </r>
  <r>
    <x v="63"/>
    <x v="131"/>
    <n v="33.81426353757648"/>
    <x v="0"/>
    <x v="1"/>
  </r>
  <r>
    <x v="63"/>
    <x v="4"/>
    <n v="11.049219249383619"/>
    <x v="0"/>
    <x v="1"/>
  </r>
  <r>
    <x v="64"/>
    <x v="127"/>
    <n v="9.3406593406593412"/>
    <x v="0"/>
    <x v="1"/>
  </r>
  <r>
    <x v="64"/>
    <x v="128"/>
    <n v="1.9047619047619047"/>
    <x v="0"/>
    <x v="1"/>
  </r>
  <r>
    <x v="64"/>
    <x v="129"/>
    <n v="1.858974358974359"/>
    <x v="0"/>
    <x v="1"/>
  </r>
  <r>
    <x v="64"/>
    <x v="130"/>
    <n v="42.115384615384613"/>
    <x v="0"/>
    <x v="1"/>
  </r>
  <r>
    <x v="64"/>
    <x v="131"/>
    <n v="33.836996336996336"/>
    <x v="0"/>
    <x v="1"/>
  </r>
  <r>
    <x v="64"/>
    <x v="4"/>
    <n v="11.025641025641026"/>
    <x v="0"/>
    <x v="1"/>
  </r>
  <r>
    <x v="65"/>
    <x v="127"/>
    <n v="5.4004909537230654"/>
    <x v="0"/>
    <x v="1"/>
  </r>
  <r>
    <x v="65"/>
    <x v="128"/>
    <n v="1.0910082734794073"/>
    <x v="0"/>
    <x v="1"/>
  </r>
  <r>
    <x v="65"/>
    <x v="129"/>
    <n v="0.49095372306573326"/>
    <x v="0"/>
    <x v="1"/>
  </r>
  <r>
    <x v="65"/>
    <x v="130"/>
    <n v="48.268024365851439"/>
    <x v="0"/>
    <x v="1"/>
  </r>
  <r>
    <x v="65"/>
    <x v="131"/>
    <n v="33.739430857350669"/>
    <x v="0"/>
    <x v="1"/>
  </r>
  <r>
    <x v="65"/>
    <x v="4"/>
    <n v="11.037367033366669"/>
    <x v="0"/>
    <x v="1"/>
  </r>
  <r>
    <x v="66"/>
    <x v="127"/>
    <n v="23.933800127307446"/>
    <x v="0"/>
    <x v="1"/>
  </r>
  <r>
    <x v="66"/>
    <x v="128"/>
    <n v="12.83986541784123"/>
    <x v="0"/>
    <x v="1"/>
  </r>
  <r>
    <x v="66"/>
    <x v="129"/>
    <n v="1.5640629262526144"/>
    <x v="0"/>
    <x v="1"/>
  </r>
  <r>
    <x v="66"/>
    <x v="130"/>
    <n v="17.277439301627716"/>
    <x v="0"/>
    <x v="1"/>
  </r>
  <r>
    <x v="66"/>
    <x v="131"/>
    <n v="33.745566972810764"/>
    <x v="0"/>
    <x v="1"/>
  </r>
  <r>
    <x v="66"/>
    <x v="4"/>
    <n v="11.039374374829499"/>
    <x v="0"/>
    <x v="1"/>
  </r>
  <r>
    <x v="61"/>
    <x v="127"/>
    <n v="40.892193308550183"/>
    <x v="1"/>
    <x v="1"/>
  </r>
  <r>
    <x v="61"/>
    <x v="128"/>
    <n v="4.8791821561338287"/>
    <x v="1"/>
    <x v="1"/>
  </r>
  <r>
    <x v="61"/>
    <x v="129"/>
    <n v="10.130111524163569"/>
    <x v="1"/>
    <x v="1"/>
  </r>
  <r>
    <x v="61"/>
    <x v="130"/>
    <n v="25.371747211895912"/>
    <x v="1"/>
    <x v="1"/>
  </r>
  <r>
    <x v="61"/>
    <x v="131"/>
    <n v="14.358736059479554"/>
    <x v="1"/>
    <x v="1"/>
  </r>
  <r>
    <x v="61"/>
    <x v="4"/>
    <n v="5.2044609665427508"/>
    <x v="1"/>
    <x v="1"/>
  </r>
  <r>
    <x v="62"/>
    <x v="127"/>
    <n v="19.518599562363239"/>
    <x v="1"/>
    <x v="1"/>
  </r>
  <r>
    <x v="62"/>
    <x v="128"/>
    <n v="1.0503282275711159"/>
    <x v="1"/>
    <x v="1"/>
  </r>
  <r>
    <x v="62"/>
    <x v="129"/>
    <n v="2.2319474835886215"/>
    <x v="1"/>
    <x v="1"/>
  </r>
  <r>
    <x v="62"/>
    <x v="130"/>
    <n v="56.236323851203501"/>
    <x v="1"/>
    <x v="1"/>
  </r>
  <r>
    <x v="62"/>
    <x v="131"/>
    <n v="15.536105032822757"/>
    <x v="1"/>
    <x v="1"/>
  </r>
  <r>
    <x v="62"/>
    <x v="4"/>
    <n v="5.5579868708971549"/>
    <x v="1"/>
    <x v="1"/>
  </r>
  <r>
    <x v="63"/>
    <x v="127"/>
    <n v="17.37979708866343"/>
    <x v="1"/>
    <x v="1"/>
  </r>
  <r>
    <x v="63"/>
    <x v="128"/>
    <n v="4.2346713718570799"/>
    <x v="1"/>
    <x v="1"/>
  </r>
  <r>
    <x v="63"/>
    <x v="129"/>
    <n v="1.3674459638288488"/>
    <x v="1"/>
    <x v="1"/>
  </r>
  <r>
    <x v="63"/>
    <x v="130"/>
    <n v="55.977062196735773"/>
    <x v="1"/>
    <x v="1"/>
  </r>
  <r>
    <x v="63"/>
    <x v="131"/>
    <n v="15.52712836347596"/>
    <x v="1"/>
    <x v="1"/>
  </r>
  <r>
    <x v="63"/>
    <x v="4"/>
    <n v="5.5138950154389059"/>
    <x v="1"/>
    <x v="1"/>
  </r>
  <r>
    <x v="64"/>
    <x v="127"/>
    <n v="20.857787810383748"/>
    <x v="1"/>
    <x v="1"/>
  </r>
  <r>
    <x v="64"/>
    <x v="128"/>
    <n v="3.0248306997742662"/>
    <x v="1"/>
    <x v="1"/>
  </r>
  <r>
    <x v="64"/>
    <x v="129"/>
    <n v="4.0180586907449207"/>
    <x v="1"/>
    <x v="1"/>
  </r>
  <r>
    <x v="64"/>
    <x v="130"/>
    <n v="51.602708803611741"/>
    <x v="1"/>
    <x v="1"/>
  </r>
  <r>
    <x v="64"/>
    <x v="131"/>
    <n v="15.349887133182845"/>
    <x v="1"/>
    <x v="1"/>
  </r>
  <r>
    <x v="64"/>
    <x v="4"/>
    <n v="5.3273137697516928"/>
    <x v="1"/>
    <x v="1"/>
  </r>
  <r>
    <x v="65"/>
    <x v="127"/>
    <n v="9.6237970253718288"/>
    <x v="1"/>
    <x v="1"/>
  </r>
  <r>
    <x v="65"/>
    <x v="128"/>
    <n v="1.3123359580052494"/>
    <x v="1"/>
    <x v="1"/>
  </r>
  <r>
    <x v="65"/>
    <x v="129"/>
    <n v="0.61242344706911633"/>
    <x v="1"/>
    <x v="1"/>
  </r>
  <r>
    <x v="65"/>
    <x v="130"/>
    <n v="67.410323709536314"/>
    <x v="1"/>
    <x v="1"/>
  </r>
  <r>
    <x v="65"/>
    <x v="131"/>
    <n v="15.529308836395451"/>
    <x v="1"/>
    <x v="1"/>
  </r>
  <r>
    <x v="65"/>
    <x v="4"/>
    <n v="5.5555555555555554"/>
    <x v="1"/>
    <x v="1"/>
  </r>
  <r>
    <x v="66"/>
    <x v="127"/>
    <n v="39.956236323851201"/>
    <x v="1"/>
    <x v="1"/>
  </r>
  <r>
    <x v="66"/>
    <x v="128"/>
    <n v="19.387308533916848"/>
    <x v="1"/>
    <x v="1"/>
  </r>
  <r>
    <x v="66"/>
    <x v="129"/>
    <n v="2.0568927789934355"/>
    <x v="1"/>
    <x v="1"/>
  </r>
  <r>
    <x v="66"/>
    <x v="130"/>
    <n v="18.205689277899342"/>
    <x v="1"/>
    <x v="1"/>
  </r>
  <r>
    <x v="66"/>
    <x v="131"/>
    <n v="15.536105032822757"/>
    <x v="1"/>
    <x v="1"/>
  </r>
  <r>
    <x v="66"/>
    <x v="4"/>
    <n v="5.5579868708971549"/>
    <x v="1"/>
    <x v="1"/>
  </r>
  <r>
    <x v="61"/>
    <x v="127"/>
    <n v="4.7340051558471998"/>
    <x v="2"/>
    <x v="1"/>
  </r>
  <r>
    <x v="61"/>
    <x v="128"/>
    <n v="2.437309585188657"/>
    <x v="2"/>
    <x v="1"/>
  </r>
  <r>
    <x v="61"/>
    <x v="129"/>
    <n v="3.6559643777829858"/>
    <x v="2"/>
    <x v="1"/>
  </r>
  <r>
    <x v="61"/>
    <x v="130"/>
    <n v="18.256386219826577"/>
    <x v="2"/>
    <x v="1"/>
  </r>
  <r>
    <x v="61"/>
    <x v="131"/>
    <n v="55.65971408483712"/>
    <x v="2"/>
    <x v="1"/>
  </r>
  <r>
    <x v="61"/>
    <x v="4"/>
    <n v="15.280056245605811"/>
    <x v="2"/>
    <x v="1"/>
  </r>
  <r>
    <x v="62"/>
    <x v="127"/>
    <n v="1.0299625468164795"/>
    <x v="2"/>
    <x v="1"/>
  </r>
  <r>
    <x v="62"/>
    <x v="128"/>
    <n v="0.23408239700374531"/>
    <x v="2"/>
    <x v="1"/>
  </r>
  <r>
    <x v="62"/>
    <x v="129"/>
    <n v="0.51498127340823974"/>
    <x v="2"/>
    <x v="1"/>
  </r>
  <r>
    <x v="62"/>
    <x v="130"/>
    <n v="27.317415730337078"/>
    <x v="2"/>
    <x v="1"/>
  </r>
  <r>
    <x v="62"/>
    <x v="131"/>
    <n v="55.641385767790261"/>
    <x v="2"/>
    <x v="1"/>
  </r>
  <r>
    <x v="62"/>
    <x v="4"/>
    <n v="15.262172284644194"/>
    <x v="2"/>
    <x v="1"/>
  </r>
  <r>
    <x v="63"/>
    <x v="127"/>
    <n v="1.8309859154929577"/>
    <x v="2"/>
    <x v="1"/>
  </r>
  <r>
    <x v="63"/>
    <x v="128"/>
    <n v="1.4788732394366197"/>
    <x v="2"/>
    <x v="1"/>
  </r>
  <r>
    <x v="63"/>
    <x v="129"/>
    <n v="0.46948356807511737"/>
    <x v="2"/>
    <x v="1"/>
  </r>
  <r>
    <x v="63"/>
    <x v="130"/>
    <n v="25.23474178403756"/>
    <x v="2"/>
    <x v="1"/>
  </r>
  <r>
    <x v="63"/>
    <x v="131"/>
    <n v="55.70422535211268"/>
    <x v="2"/>
    <x v="1"/>
  </r>
  <r>
    <x v="63"/>
    <x v="4"/>
    <n v="15.305164319248826"/>
    <x v="2"/>
    <x v="1"/>
  </r>
  <r>
    <x v="64"/>
    <x v="127"/>
    <n v="1.1241217798594847"/>
    <x v="2"/>
    <x v="1"/>
  </r>
  <r>
    <x v="64"/>
    <x v="128"/>
    <n v="0.49180327868852458"/>
    <x v="2"/>
    <x v="1"/>
  </r>
  <r>
    <x v="64"/>
    <x v="129"/>
    <n v="0.63231850117096022"/>
    <x v="2"/>
    <x v="1"/>
  </r>
  <r>
    <x v="64"/>
    <x v="130"/>
    <n v="26.838407494145198"/>
    <x v="2"/>
    <x v="1"/>
  </r>
  <r>
    <x v="64"/>
    <x v="131"/>
    <n v="55.644028103044498"/>
    <x v="2"/>
    <x v="1"/>
  </r>
  <r>
    <x v="64"/>
    <x v="4"/>
    <n v="15.269320843091334"/>
    <x v="2"/>
    <x v="1"/>
  </r>
  <r>
    <x v="65"/>
    <x v="127"/>
    <n v="0.51498127340823974"/>
    <x v="2"/>
    <x v="1"/>
  </r>
  <r>
    <x v="65"/>
    <x v="128"/>
    <n v="0.46816479400749061"/>
    <x v="2"/>
    <x v="1"/>
  </r>
  <r>
    <x v="65"/>
    <x v="129"/>
    <n v="0.1404494382022472"/>
    <x v="2"/>
    <x v="1"/>
  </r>
  <r>
    <x v="65"/>
    <x v="130"/>
    <n v="27.972846441947567"/>
    <x v="2"/>
    <x v="1"/>
  </r>
  <r>
    <x v="65"/>
    <x v="131"/>
    <n v="55.641385767790261"/>
    <x v="2"/>
    <x v="1"/>
  </r>
  <r>
    <x v="65"/>
    <x v="4"/>
    <n v="15.262172284644194"/>
    <x v="2"/>
    <x v="1"/>
  </r>
  <r>
    <x v="66"/>
    <x v="127"/>
    <n v="8.0992509363295877"/>
    <x v="2"/>
    <x v="1"/>
  </r>
  <r>
    <x v="66"/>
    <x v="128"/>
    <n v="6.25"/>
    <x v="2"/>
    <x v="1"/>
  </r>
  <r>
    <x v="66"/>
    <x v="129"/>
    <n v="0.74906367041198507"/>
    <x v="2"/>
    <x v="1"/>
  </r>
  <r>
    <x v="66"/>
    <x v="130"/>
    <n v="14.021535580524345"/>
    <x v="2"/>
    <x v="1"/>
  </r>
  <r>
    <x v="66"/>
    <x v="131"/>
    <n v="55.641385767790261"/>
    <x v="2"/>
    <x v="1"/>
  </r>
  <r>
    <x v="66"/>
    <x v="4"/>
    <n v="15.262172284644194"/>
    <x v="2"/>
    <x v="1"/>
  </r>
  <r>
    <x v="61"/>
    <x v="127"/>
    <n v="26.978193146417446"/>
    <x v="3"/>
    <x v="1"/>
  </r>
  <r>
    <x v="61"/>
    <x v="128"/>
    <n v="6.4174454828660439"/>
    <x v="3"/>
    <x v="1"/>
  </r>
  <r>
    <x v="61"/>
    <x v="129"/>
    <n v="7.6012461059190031"/>
    <x v="3"/>
    <x v="1"/>
  </r>
  <r>
    <x v="61"/>
    <x v="130"/>
    <n v="38.068535825545169"/>
    <x v="3"/>
    <x v="1"/>
  </r>
  <r>
    <x v="61"/>
    <x v="131"/>
    <n v="14.392523364485982"/>
    <x v="3"/>
    <x v="1"/>
  </r>
  <r>
    <x v="61"/>
    <x v="4"/>
    <n v="7.0404984423676016"/>
    <x v="3"/>
    <x v="1"/>
  </r>
  <r>
    <x v="62"/>
    <x v="127"/>
    <n v="13.754646840148698"/>
    <x v="3"/>
    <x v="1"/>
  </r>
  <r>
    <x v="62"/>
    <x v="128"/>
    <n v="0.74349442379182151"/>
    <x v="3"/>
    <x v="1"/>
  </r>
  <r>
    <x v="62"/>
    <x v="129"/>
    <n v="1.3011152416356877"/>
    <x v="3"/>
    <x v="1"/>
  </r>
  <r>
    <x v="62"/>
    <x v="130"/>
    <n v="62.949194547707556"/>
    <x v="3"/>
    <x v="1"/>
  </r>
  <r>
    <x v="62"/>
    <x v="131"/>
    <n v="14.436183395291202"/>
    <x v="3"/>
    <x v="1"/>
  </r>
  <r>
    <x v="62"/>
    <x v="4"/>
    <n v="7.0012391573729866"/>
    <x v="3"/>
    <x v="1"/>
  </r>
  <r>
    <x v="63"/>
    <x v="127"/>
    <n v="7.8784119106699748"/>
    <x v="3"/>
    <x v="1"/>
  </r>
  <r>
    <x v="63"/>
    <x v="128"/>
    <n v="2.9776674937965262"/>
    <x v="3"/>
    <x v="1"/>
  </r>
  <r>
    <x v="63"/>
    <x v="129"/>
    <n v="0.68238213399503722"/>
    <x v="3"/>
    <x v="1"/>
  </r>
  <r>
    <x v="63"/>
    <x v="130"/>
    <n v="67.121588089330018"/>
    <x v="3"/>
    <x v="1"/>
  </r>
  <r>
    <x v="63"/>
    <x v="131"/>
    <n v="14.454094292803971"/>
    <x v="3"/>
    <x v="1"/>
  </r>
  <r>
    <x v="63"/>
    <x v="4"/>
    <n v="6.9478908188585606"/>
    <x v="3"/>
    <x v="1"/>
  </r>
  <r>
    <x v="64"/>
    <x v="127"/>
    <n v="16.139044072004967"/>
    <x v="3"/>
    <x v="1"/>
  </r>
  <r>
    <x v="64"/>
    <x v="128"/>
    <n v="3.2278088144009933"/>
    <x v="3"/>
    <x v="1"/>
  </r>
  <r>
    <x v="64"/>
    <x v="129"/>
    <n v="2.8553693358162633"/>
    <x v="3"/>
    <x v="1"/>
  </r>
  <r>
    <x v="64"/>
    <x v="130"/>
    <n v="56.424581005586589"/>
    <x v="3"/>
    <x v="1"/>
  </r>
  <r>
    <x v="64"/>
    <x v="131"/>
    <n v="14.46306641837368"/>
    <x v="3"/>
    <x v="1"/>
  </r>
  <r>
    <x v="64"/>
    <x v="4"/>
    <n v="7.0142768466790812"/>
    <x v="3"/>
    <x v="1"/>
  </r>
  <r>
    <x v="65"/>
    <x v="127"/>
    <n v="12.957222566646001"/>
    <x v="3"/>
    <x v="1"/>
  </r>
  <r>
    <x v="65"/>
    <x v="128"/>
    <n v="2.8518288902665838"/>
    <x v="3"/>
    <x v="1"/>
  </r>
  <r>
    <x v="65"/>
    <x v="129"/>
    <n v="1.3639181649101053"/>
    <x v="3"/>
    <x v="1"/>
  </r>
  <r>
    <x v="65"/>
    <x v="130"/>
    <n v="61.500309981401116"/>
    <x v="3"/>
    <x v="1"/>
  </r>
  <r>
    <x v="65"/>
    <x v="131"/>
    <n v="14.445133292002479"/>
    <x v="3"/>
    <x v="1"/>
  </r>
  <r>
    <x v="65"/>
    <x v="4"/>
    <n v="7.005579665220087"/>
    <x v="3"/>
    <x v="1"/>
  </r>
  <r>
    <x v="66"/>
    <x v="127"/>
    <n v="39.739615623062619"/>
    <x v="3"/>
    <x v="1"/>
  </r>
  <r>
    <x v="66"/>
    <x v="128"/>
    <n v="15.375077495350279"/>
    <x v="3"/>
    <x v="1"/>
  </r>
  <r>
    <x v="66"/>
    <x v="129"/>
    <n v="2.4798512089274642"/>
    <x v="3"/>
    <x v="1"/>
  </r>
  <r>
    <x v="66"/>
    <x v="130"/>
    <n v="21.698698078115314"/>
    <x v="3"/>
    <x v="1"/>
  </r>
  <r>
    <x v="66"/>
    <x v="131"/>
    <n v="14.445133292002479"/>
    <x v="3"/>
    <x v="1"/>
  </r>
  <r>
    <x v="66"/>
    <x v="4"/>
    <n v="7.005579665220087"/>
    <x v="3"/>
    <x v="1"/>
  </r>
  <r>
    <x v="61"/>
    <x v="127"/>
    <n v="11.147186147186147"/>
    <x v="4"/>
    <x v="1"/>
  </r>
  <r>
    <x v="61"/>
    <x v="128"/>
    <n v="1.5151515151515151"/>
    <x v="4"/>
    <x v="1"/>
  </r>
  <r>
    <x v="61"/>
    <x v="129"/>
    <n v="5.5194805194805197"/>
    <x v="4"/>
    <x v="1"/>
  </r>
  <r>
    <x v="61"/>
    <x v="130"/>
    <n v="34.307359307359306"/>
    <x v="4"/>
    <x v="1"/>
  </r>
  <r>
    <x v="61"/>
    <x v="131"/>
    <n v="33.333333333333336"/>
    <x v="4"/>
    <x v="1"/>
  </r>
  <r>
    <x v="61"/>
    <x v="4"/>
    <n v="14.393939393939394"/>
    <x v="4"/>
    <x v="1"/>
  </r>
  <r>
    <x v="62"/>
    <x v="127"/>
    <n v="3.2467532467532467"/>
    <x v="4"/>
    <x v="1"/>
  </r>
  <r>
    <x v="62"/>
    <x v="128"/>
    <n v="0.10822510822510822"/>
    <x v="4"/>
    <x v="1"/>
  </r>
  <r>
    <x v="62"/>
    <x v="129"/>
    <n v="0.64935064935064934"/>
    <x v="4"/>
    <x v="1"/>
  </r>
  <r>
    <x v="62"/>
    <x v="130"/>
    <n v="48.268398268398265"/>
    <x v="4"/>
    <x v="1"/>
  </r>
  <r>
    <x v="62"/>
    <x v="131"/>
    <n v="33.333333333333336"/>
    <x v="4"/>
    <x v="1"/>
  </r>
  <r>
    <x v="62"/>
    <x v="4"/>
    <n v="14.393939393939394"/>
    <x v="4"/>
    <x v="1"/>
  </r>
  <r>
    <x v="63"/>
    <x v="127"/>
    <n v="2.5974025974025974"/>
    <x v="4"/>
    <x v="1"/>
  </r>
  <r>
    <x v="63"/>
    <x v="128"/>
    <n v="1.1904761904761905"/>
    <x v="4"/>
    <x v="1"/>
  </r>
  <r>
    <x v="63"/>
    <x v="129"/>
    <n v="0.10822510822510822"/>
    <x v="4"/>
    <x v="1"/>
  </r>
  <r>
    <x v="63"/>
    <x v="130"/>
    <n v="48.376623376623378"/>
    <x v="4"/>
    <x v="1"/>
  </r>
  <r>
    <x v="63"/>
    <x v="131"/>
    <n v="33.333333333333336"/>
    <x v="4"/>
    <x v="1"/>
  </r>
  <r>
    <x v="63"/>
    <x v="4"/>
    <n v="14.393939393939394"/>
    <x v="4"/>
    <x v="1"/>
  </r>
  <r>
    <x v="64"/>
    <x v="127"/>
    <n v="4.6536796536796539"/>
    <x v="4"/>
    <x v="1"/>
  </r>
  <r>
    <x v="64"/>
    <x v="128"/>
    <n v="2.0562770562770565"/>
    <x v="4"/>
    <x v="1"/>
  </r>
  <r>
    <x v="64"/>
    <x v="129"/>
    <n v="1.0822510822510822"/>
    <x v="4"/>
    <x v="1"/>
  </r>
  <r>
    <x v="64"/>
    <x v="130"/>
    <n v="44.480519480519483"/>
    <x v="4"/>
    <x v="1"/>
  </r>
  <r>
    <x v="64"/>
    <x v="131"/>
    <n v="33.333333333333336"/>
    <x v="4"/>
    <x v="1"/>
  </r>
  <r>
    <x v="64"/>
    <x v="4"/>
    <n v="14.393939393939394"/>
    <x v="4"/>
    <x v="1"/>
  </r>
  <r>
    <x v="65"/>
    <x v="127"/>
    <n v="2.4891774891774894"/>
    <x v="4"/>
    <x v="1"/>
  </r>
  <r>
    <x v="65"/>
    <x v="128"/>
    <n v="0.64935064935064934"/>
    <x v="4"/>
    <x v="1"/>
  </r>
  <r>
    <x v="65"/>
    <x v="129"/>
    <n v="0.54112554112554112"/>
    <x v="4"/>
    <x v="1"/>
  </r>
  <r>
    <x v="65"/>
    <x v="130"/>
    <n v="48.593073593073591"/>
    <x v="4"/>
    <x v="1"/>
  </r>
  <r>
    <x v="65"/>
    <x v="131"/>
    <n v="33.333333333333336"/>
    <x v="4"/>
    <x v="1"/>
  </r>
  <r>
    <x v="65"/>
    <x v="4"/>
    <n v="14.393939393939394"/>
    <x v="4"/>
    <x v="1"/>
  </r>
  <r>
    <x v="66"/>
    <x v="127"/>
    <n v="18.939393939393938"/>
    <x v="4"/>
    <x v="1"/>
  </r>
  <r>
    <x v="66"/>
    <x v="128"/>
    <n v="12.445887445887445"/>
    <x v="4"/>
    <x v="1"/>
  </r>
  <r>
    <x v="66"/>
    <x v="129"/>
    <n v="1.5151515151515151"/>
    <x v="4"/>
    <x v="1"/>
  </r>
  <r>
    <x v="66"/>
    <x v="130"/>
    <n v="19.480519480519479"/>
    <x v="4"/>
    <x v="1"/>
  </r>
  <r>
    <x v="66"/>
    <x v="131"/>
    <n v="33.333333333333336"/>
    <x v="4"/>
    <x v="1"/>
  </r>
  <r>
    <x v="66"/>
    <x v="4"/>
    <n v="14.393939393939394"/>
    <x v="4"/>
    <x v="1"/>
  </r>
  <r>
    <x v="61"/>
    <x v="127"/>
    <n v="10.362694300518134"/>
    <x v="5"/>
    <x v="1"/>
  </r>
  <r>
    <x v="61"/>
    <x v="128"/>
    <n v="3.1088082901554404"/>
    <x v="5"/>
    <x v="1"/>
  </r>
  <r>
    <x v="61"/>
    <x v="129"/>
    <n v="6.2176165803108807"/>
    <x v="5"/>
    <x v="1"/>
  </r>
  <r>
    <x v="61"/>
    <x v="130"/>
    <n v="39.37823834196891"/>
    <x v="5"/>
    <x v="1"/>
  </r>
  <r>
    <x v="61"/>
    <x v="131"/>
    <n v="23.834196891191709"/>
    <x v="5"/>
    <x v="1"/>
  </r>
  <r>
    <x v="61"/>
    <x v="4"/>
    <n v="18.134715025906736"/>
    <x v="5"/>
    <x v="1"/>
  </r>
  <r>
    <x v="62"/>
    <x v="127"/>
    <n v="2.5906735751295336"/>
    <x v="5"/>
    <x v="1"/>
  </r>
  <r>
    <x v="62"/>
    <x v="128"/>
    <n v="0"/>
    <x v="5"/>
    <x v="1"/>
  </r>
  <r>
    <x v="62"/>
    <x v="129"/>
    <n v="0.51813471502590669"/>
    <x v="5"/>
    <x v="1"/>
  </r>
  <r>
    <x v="62"/>
    <x v="130"/>
    <n v="54.922279792746117"/>
    <x v="5"/>
    <x v="1"/>
  </r>
  <r>
    <x v="62"/>
    <x v="131"/>
    <n v="23.834196891191709"/>
    <x v="5"/>
    <x v="1"/>
  </r>
  <r>
    <x v="62"/>
    <x v="4"/>
    <n v="18.134715025906736"/>
    <x v="5"/>
    <x v="1"/>
  </r>
  <r>
    <x v="63"/>
    <x v="127"/>
    <n v="2.0725388601036268"/>
    <x v="5"/>
    <x v="1"/>
  </r>
  <r>
    <x v="63"/>
    <x v="128"/>
    <n v="0.51813471502590669"/>
    <x v="5"/>
    <x v="1"/>
  </r>
  <r>
    <x v="63"/>
    <x v="129"/>
    <n v="0"/>
    <x v="5"/>
    <x v="1"/>
  </r>
  <r>
    <x v="63"/>
    <x v="130"/>
    <n v="55.440414507772019"/>
    <x v="5"/>
    <x v="1"/>
  </r>
  <r>
    <x v="63"/>
    <x v="131"/>
    <n v="23.834196891191709"/>
    <x v="5"/>
    <x v="1"/>
  </r>
  <r>
    <x v="63"/>
    <x v="4"/>
    <n v="18.134715025906736"/>
    <x v="5"/>
    <x v="1"/>
  </r>
  <r>
    <x v="64"/>
    <x v="127"/>
    <n v="7.2538860103626943"/>
    <x v="5"/>
    <x v="1"/>
  </r>
  <r>
    <x v="64"/>
    <x v="128"/>
    <n v="1.5544041450777202"/>
    <x v="5"/>
    <x v="1"/>
  </r>
  <r>
    <x v="64"/>
    <x v="129"/>
    <n v="2.5906735751295336"/>
    <x v="5"/>
    <x v="1"/>
  </r>
  <r>
    <x v="64"/>
    <x v="130"/>
    <n v="46.632124352331608"/>
    <x v="5"/>
    <x v="1"/>
  </r>
  <r>
    <x v="64"/>
    <x v="131"/>
    <n v="23.834196891191709"/>
    <x v="5"/>
    <x v="1"/>
  </r>
  <r>
    <x v="64"/>
    <x v="4"/>
    <n v="18.134715025906736"/>
    <x v="5"/>
    <x v="1"/>
  </r>
  <r>
    <x v="65"/>
    <x v="127"/>
    <n v="1.5544041450777202"/>
    <x v="5"/>
    <x v="1"/>
  </r>
  <r>
    <x v="65"/>
    <x v="128"/>
    <n v="0"/>
    <x v="5"/>
    <x v="1"/>
  </r>
  <r>
    <x v="65"/>
    <x v="129"/>
    <n v="0.51813471502590669"/>
    <x v="5"/>
    <x v="1"/>
  </r>
  <r>
    <x v="65"/>
    <x v="130"/>
    <n v="55.958549222797927"/>
    <x v="5"/>
    <x v="1"/>
  </r>
  <r>
    <x v="65"/>
    <x v="131"/>
    <n v="23.834196891191709"/>
    <x v="5"/>
    <x v="1"/>
  </r>
  <r>
    <x v="65"/>
    <x v="4"/>
    <n v="18.134715025906736"/>
    <x v="5"/>
    <x v="1"/>
  </r>
  <r>
    <x v="66"/>
    <x v="127"/>
    <n v="18.134715025906736"/>
    <x v="5"/>
    <x v="1"/>
  </r>
  <r>
    <x v="66"/>
    <x v="128"/>
    <n v="16.062176165803109"/>
    <x v="5"/>
    <x v="1"/>
  </r>
  <r>
    <x v="66"/>
    <x v="129"/>
    <n v="0.51813471502590669"/>
    <x v="5"/>
    <x v="1"/>
  </r>
  <r>
    <x v="66"/>
    <x v="130"/>
    <n v="23.316062176165804"/>
    <x v="5"/>
    <x v="1"/>
  </r>
  <r>
    <x v="66"/>
    <x v="131"/>
    <n v="23.834196891191709"/>
    <x v="5"/>
    <x v="1"/>
  </r>
  <r>
    <x v="66"/>
    <x v="4"/>
    <n v="18.134715025906736"/>
    <x v="5"/>
    <x v="1"/>
  </r>
  <r>
    <x v="61"/>
    <x v="127"/>
    <n v="16.25"/>
    <x v="6"/>
    <x v="1"/>
  </r>
  <r>
    <x v="61"/>
    <x v="128"/>
    <n v="1.25"/>
    <x v="6"/>
    <x v="1"/>
  </r>
  <r>
    <x v="61"/>
    <x v="129"/>
    <n v="5"/>
    <x v="6"/>
    <x v="1"/>
  </r>
  <r>
    <x v="61"/>
    <x v="130"/>
    <n v="24.375"/>
    <x v="6"/>
    <x v="1"/>
  </r>
  <r>
    <x v="61"/>
    <x v="131"/>
    <n v="36.875"/>
    <x v="6"/>
    <x v="1"/>
  </r>
  <r>
    <x v="61"/>
    <x v="4"/>
    <n v="16.25"/>
    <x v="6"/>
    <x v="1"/>
  </r>
  <r>
    <x v="62"/>
    <x v="127"/>
    <n v="3.75"/>
    <x v="6"/>
    <x v="1"/>
  </r>
  <r>
    <x v="62"/>
    <x v="128"/>
    <n v="0.625"/>
    <x v="6"/>
    <x v="1"/>
  </r>
  <r>
    <x v="62"/>
    <x v="129"/>
    <n v="1.25"/>
    <x v="6"/>
    <x v="1"/>
  </r>
  <r>
    <x v="62"/>
    <x v="130"/>
    <n v="41.25"/>
    <x v="6"/>
    <x v="1"/>
  </r>
  <r>
    <x v="62"/>
    <x v="131"/>
    <n v="36.875"/>
    <x v="6"/>
    <x v="1"/>
  </r>
  <r>
    <x v="62"/>
    <x v="4"/>
    <n v="16.25"/>
    <x v="6"/>
    <x v="1"/>
  </r>
  <r>
    <x v="63"/>
    <x v="127"/>
    <n v="4.375"/>
    <x v="6"/>
    <x v="1"/>
  </r>
  <r>
    <x v="63"/>
    <x v="128"/>
    <n v="0"/>
    <x v="6"/>
    <x v="1"/>
  </r>
  <r>
    <x v="63"/>
    <x v="129"/>
    <n v="0"/>
    <x v="6"/>
    <x v="1"/>
  </r>
  <r>
    <x v="63"/>
    <x v="130"/>
    <n v="42.5"/>
    <x v="6"/>
    <x v="1"/>
  </r>
  <r>
    <x v="63"/>
    <x v="131"/>
    <n v="36.875"/>
    <x v="6"/>
    <x v="1"/>
  </r>
  <r>
    <x v="63"/>
    <x v="4"/>
    <n v="16.25"/>
    <x v="6"/>
    <x v="1"/>
  </r>
  <r>
    <x v="64"/>
    <x v="127"/>
    <n v="3.125"/>
    <x v="6"/>
    <x v="1"/>
  </r>
  <r>
    <x v="64"/>
    <x v="128"/>
    <n v="1.875"/>
    <x v="6"/>
    <x v="1"/>
  </r>
  <r>
    <x v="64"/>
    <x v="129"/>
    <n v="0"/>
    <x v="6"/>
    <x v="1"/>
  </r>
  <r>
    <x v="64"/>
    <x v="130"/>
    <n v="41.875"/>
    <x v="6"/>
    <x v="1"/>
  </r>
  <r>
    <x v="64"/>
    <x v="131"/>
    <n v="36.875"/>
    <x v="6"/>
    <x v="1"/>
  </r>
  <r>
    <x v="64"/>
    <x v="4"/>
    <n v="16.25"/>
    <x v="6"/>
    <x v="1"/>
  </r>
  <r>
    <x v="65"/>
    <x v="127"/>
    <n v="4.375"/>
    <x v="6"/>
    <x v="1"/>
  </r>
  <r>
    <x v="65"/>
    <x v="128"/>
    <n v="1.25"/>
    <x v="6"/>
    <x v="1"/>
  </r>
  <r>
    <x v="65"/>
    <x v="129"/>
    <n v="0.625"/>
    <x v="6"/>
    <x v="1"/>
  </r>
  <r>
    <x v="65"/>
    <x v="130"/>
    <n v="40.625"/>
    <x v="6"/>
    <x v="1"/>
  </r>
  <r>
    <x v="65"/>
    <x v="131"/>
    <n v="36.875"/>
    <x v="6"/>
    <x v="1"/>
  </r>
  <r>
    <x v="65"/>
    <x v="4"/>
    <n v="16.25"/>
    <x v="6"/>
    <x v="1"/>
  </r>
  <r>
    <x v="66"/>
    <x v="127"/>
    <n v="14.375"/>
    <x v="6"/>
    <x v="1"/>
  </r>
  <r>
    <x v="66"/>
    <x v="128"/>
    <n v="8.75"/>
    <x v="6"/>
    <x v="1"/>
  </r>
  <r>
    <x v="66"/>
    <x v="129"/>
    <n v="0"/>
    <x v="6"/>
    <x v="1"/>
  </r>
  <r>
    <x v="66"/>
    <x v="130"/>
    <n v="23.75"/>
    <x v="6"/>
    <x v="1"/>
  </r>
  <r>
    <x v="66"/>
    <x v="131"/>
    <n v="36.875"/>
    <x v="6"/>
    <x v="1"/>
  </r>
  <r>
    <x v="66"/>
    <x v="4"/>
    <n v="16.25"/>
    <x v="6"/>
    <x v="1"/>
  </r>
  <r>
    <x v="61"/>
    <x v="127"/>
    <n v="6.375838926174497"/>
    <x v="7"/>
    <x v="1"/>
  </r>
  <r>
    <x v="61"/>
    <x v="128"/>
    <n v="0.33557046979865773"/>
    <x v="7"/>
    <x v="1"/>
  </r>
  <r>
    <x v="61"/>
    <x v="129"/>
    <n v="6.0402684563758386"/>
    <x v="7"/>
    <x v="1"/>
  </r>
  <r>
    <x v="61"/>
    <x v="130"/>
    <n v="29.530201342281877"/>
    <x v="7"/>
    <x v="1"/>
  </r>
  <r>
    <x v="61"/>
    <x v="131"/>
    <n v="42.281879194630875"/>
    <x v="7"/>
    <x v="1"/>
  </r>
  <r>
    <x v="61"/>
    <x v="4"/>
    <n v="15.436241610738255"/>
    <x v="7"/>
    <x v="1"/>
  </r>
  <r>
    <x v="62"/>
    <x v="127"/>
    <n v="2.6845637583892619"/>
    <x v="7"/>
    <x v="1"/>
  </r>
  <r>
    <x v="62"/>
    <x v="128"/>
    <n v="0"/>
    <x v="7"/>
    <x v="1"/>
  </r>
  <r>
    <x v="62"/>
    <x v="129"/>
    <n v="0.33557046979865773"/>
    <x v="7"/>
    <x v="1"/>
  </r>
  <r>
    <x v="62"/>
    <x v="130"/>
    <n v="39.261744966442954"/>
    <x v="7"/>
    <x v="1"/>
  </r>
  <r>
    <x v="62"/>
    <x v="131"/>
    <n v="42.281879194630875"/>
    <x v="7"/>
    <x v="1"/>
  </r>
  <r>
    <x v="62"/>
    <x v="4"/>
    <n v="15.436241610738255"/>
    <x v="7"/>
    <x v="1"/>
  </r>
  <r>
    <x v="63"/>
    <x v="127"/>
    <n v="1.0067114093959733"/>
    <x v="7"/>
    <x v="1"/>
  </r>
  <r>
    <x v="63"/>
    <x v="128"/>
    <n v="1.3422818791946309"/>
    <x v="7"/>
    <x v="1"/>
  </r>
  <r>
    <x v="63"/>
    <x v="129"/>
    <n v="0.33557046979865773"/>
    <x v="7"/>
    <x v="1"/>
  </r>
  <r>
    <x v="63"/>
    <x v="130"/>
    <n v="39.597315436241608"/>
    <x v="7"/>
    <x v="1"/>
  </r>
  <r>
    <x v="63"/>
    <x v="131"/>
    <n v="42.281879194630875"/>
    <x v="7"/>
    <x v="1"/>
  </r>
  <r>
    <x v="63"/>
    <x v="4"/>
    <n v="15.436241610738255"/>
    <x v="7"/>
    <x v="1"/>
  </r>
  <r>
    <x v="64"/>
    <x v="127"/>
    <n v="2.0134228187919465"/>
    <x v="7"/>
    <x v="1"/>
  </r>
  <r>
    <x v="64"/>
    <x v="128"/>
    <n v="1.3422818791946309"/>
    <x v="7"/>
    <x v="1"/>
  </r>
  <r>
    <x v="64"/>
    <x v="129"/>
    <n v="1.3422818791946309"/>
    <x v="7"/>
    <x v="1"/>
  </r>
  <r>
    <x v="64"/>
    <x v="130"/>
    <n v="37.583892617449663"/>
    <x v="7"/>
    <x v="1"/>
  </r>
  <r>
    <x v="64"/>
    <x v="131"/>
    <n v="42.281879194630875"/>
    <x v="7"/>
    <x v="1"/>
  </r>
  <r>
    <x v="64"/>
    <x v="4"/>
    <n v="15.436241610738255"/>
    <x v="7"/>
    <x v="1"/>
  </r>
  <r>
    <x v="65"/>
    <x v="127"/>
    <n v="1.6778523489932886"/>
    <x v="7"/>
    <x v="1"/>
  </r>
  <r>
    <x v="65"/>
    <x v="128"/>
    <n v="0.33557046979865773"/>
    <x v="7"/>
    <x v="1"/>
  </r>
  <r>
    <x v="65"/>
    <x v="129"/>
    <n v="0.67114093959731547"/>
    <x v="7"/>
    <x v="1"/>
  </r>
  <r>
    <x v="65"/>
    <x v="130"/>
    <n v="39.597315436241608"/>
    <x v="7"/>
    <x v="1"/>
  </r>
  <r>
    <x v="65"/>
    <x v="131"/>
    <n v="42.281879194630875"/>
    <x v="7"/>
    <x v="1"/>
  </r>
  <r>
    <x v="65"/>
    <x v="4"/>
    <n v="15.436241610738255"/>
    <x v="7"/>
    <x v="1"/>
  </r>
  <r>
    <x v="66"/>
    <x v="127"/>
    <n v="14.429530201342281"/>
    <x v="7"/>
    <x v="1"/>
  </r>
  <r>
    <x v="66"/>
    <x v="128"/>
    <n v="8.053691275167786"/>
    <x v="7"/>
    <x v="1"/>
  </r>
  <r>
    <x v="66"/>
    <x v="129"/>
    <n v="2.0134228187919465"/>
    <x v="7"/>
    <x v="1"/>
  </r>
  <r>
    <x v="66"/>
    <x v="130"/>
    <n v="17.785234899328859"/>
    <x v="7"/>
    <x v="1"/>
  </r>
  <r>
    <x v="66"/>
    <x v="131"/>
    <n v="42.281879194630875"/>
    <x v="7"/>
    <x v="1"/>
  </r>
  <r>
    <x v="66"/>
    <x v="4"/>
    <n v="15.436241610738255"/>
    <x v="7"/>
    <x v="1"/>
  </r>
  <r>
    <x v="61"/>
    <x v="127"/>
    <n v="13.91941391941392"/>
    <x v="8"/>
    <x v="1"/>
  </r>
  <r>
    <x v="61"/>
    <x v="128"/>
    <n v="1.8315018315018314"/>
    <x v="8"/>
    <x v="1"/>
  </r>
  <r>
    <x v="61"/>
    <x v="129"/>
    <n v="4.7619047619047619"/>
    <x v="8"/>
    <x v="1"/>
  </r>
  <r>
    <x v="61"/>
    <x v="130"/>
    <n v="41.758241758241759"/>
    <x v="8"/>
    <x v="1"/>
  </r>
  <r>
    <x v="61"/>
    <x v="131"/>
    <n v="28.205128205128204"/>
    <x v="8"/>
    <x v="1"/>
  </r>
  <r>
    <x v="61"/>
    <x v="4"/>
    <n v="9.5238095238095237"/>
    <x v="8"/>
    <x v="1"/>
  </r>
  <r>
    <x v="62"/>
    <x v="127"/>
    <n v="4.0293040293040292"/>
    <x v="8"/>
    <x v="1"/>
  </r>
  <r>
    <x v="62"/>
    <x v="128"/>
    <n v="0"/>
    <x v="8"/>
    <x v="1"/>
  </r>
  <r>
    <x v="62"/>
    <x v="129"/>
    <n v="0.73260073260073255"/>
    <x v="8"/>
    <x v="1"/>
  </r>
  <r>
    <x v="62"/>
    <x v="130"/>
    <n v="57.509157509157511"/>
    <x v="8"/>
    <x v="1"/>
  </r>
  <r>
    <x v="62"/>
    <x v="131"/>
    <n v="28.205128205128204"/>
    <x v="8"/>
    <x v="1"/>
  </r>
  <r>
    <x v="62"/>
    <x v="4"/>
    <n v="9.5238095238095237"/>
    <x v="8"/>
    <x v="1"/>
  </r>
  <r>
    <x v="63"/>
    <x v="127"/>
    <n v="3.6630036630036629"/>
    <x v="8"/>
    <x v="1"/>
  </r>
  <r>
    <x v="63"/>
    <x v="128"/>
    <n v="2.197802197802198"/>
    <x v="8"/>
    <x v="1"/>
  </r>
  <r>
    <x v="63"/>
    <x v="129"/>
    <n v="0"/>
    <x v="8"/>
    <x v="1"/>
  </r>
  <r>
    <x v="63"/>
    <x v="130"/>
    <n v="56.410256410256409"/>
    <x v="8"/>
    <x v="1"/>
  </r>
  <r>
    <x v="63"/>
    <x v="131"/>
    <n v="28.205128205128204"/>
    <x v="8"/>
    <x v="1"/>
  </r>
  <r>
    <x v="63"/>
    <x v="4"/>
    <n v="9.5238095238095237"/>
    <x v="8"/>
    <x v="1"/>
  </r>
  <r>
    <x v="64"/>
    <x v="127"/>
    <n v="6.5934065934065931"/>
    <x v="8"/>
    <x v="1"/>
  </r>
  <r>
    <x v="64"/>
    <x v="128"/>
    <n v="3.2967032967032965"/>
    <x v="8"/>
    <x v="1"/>
  </r>
  <r>
    <x v="64"/>
    <x v="129"/>
    <n v="0.36630036630036628"/>
    <x v="8"/>
    <x v="1"/>
  </r>
  <r>
    <x v="64"/>
    <x v="130"/>
    <n v="52.014652014652015"/>
    <x v="8"/>
    <x v="1"/>
  </r>
  <r>
    <x v="64"/>
    <x v="131"/>
    <n v="28.205128205128204"/>
    <x v="8"/>
    <x v="1"/>
  </r>
  <r>
    <x v="64"/>
    <x v="4"/>
    <n v="9.5238095238095237"/>
    <x v="8"/>
    <x v="1"/>
  </r>
  <r>
    <x v="65"/>
    <x v="127"/>
    <n v="2.9304029304029302"/>
    <x v="8"/>
    <x v="1"/>
  </r>
  <r>
    <x v="65"/>
    <x v="128"/>
    <n v="1.098901098901099"/>
    <x v="8"/>
    <x v="1"/>
  </r>
  <r>
    <x v="65"/>
    <x v="129"/>
    <n v="0.36630036630036628"/>
    <x v="8"/>
    <x v="1"/>
  </r>
  <r>
    <x v="65"/>
    <x v="130"/>
    <n v="57.875457875457876"/>
    <x v="8"/>
    <x v="1"/>
  </r>
  <r>
    <x v="65"/>
    <x v="131"/>
    <n v="28.205128205128204"/>
    <x v="8"/>
    <x v="1"/>
  </r>
  <r>
    <x v="65"/>
    <x v="4"/>
    <n v="9.5238095238095237"/>
    <x v="8"/>
    <x v="1"/>
  </r>
  <r>
    <x v="66"/>
    <x v="127"/>
    <n v="27.106227106227106"/>
    <x v="8"/>
    <x v="1"/>
  </r>
  <r>
    <x v="66"/>
    <x v="128"/>
    <n v="16.84981684981685"/>
    <x v="8"/>
    <x v="1"/>
  </r>
  <r>
    <x v="66"/>
    <x v="129"/>
    <n v="2.5641025641025643"/>
    <x v="8"/>
    <x v="1"/>
  </r>
  <r>
    <x v="66"/>
    <x v="130"/>
    <n v="16.117216117216117"/>
    <x v="8"/>
    <x v="1"/>
  </r>
  <r>
    <x v="66"/>
    <x v="131"/>
    <n v="28.205128205128204"/>
    <x v="8"/>
    <x v="1"/>
  </r>
  <r>
    <x v="66"/>
    <x v="4"/>
    <n v="9.5238095238095237"/>
    <x v="8"/>
    <x v="1"/>
  </r>
  <r>
    <x v="61"/>
    <x v="127"/>
    <n v="18.313953488372093"/>
    <x v="9"/>
    <x v="1"/>
  </r>
  <r>
    <x v="61"/>
    <x v="128"/>
    <n v="2.9069767441860463"/>
    <x v="9"/>
    <x v="1"/>
  </r>
  <r>
    <x v="61"/>
    <x v="129"/>
    <n v="4.941860465116279"/>
    <x v="9"/>
    <x v="1"/>
  </r>
  <r>
    <x v="61"/>
    <x v="130"/>
    <n v="36.337209302325583"/>
    <x v="9"/>
    <x v="1"/>
  </r>
  <r>
    <x v="61"/>
    <x v="131"/>
    <n v="27.61627906976744"/>
    <x v="9"/>
    <x v="1"/>
  </r>
  <r>
    <x v="61"/>
    <x v="4"/>
    <n v="10.174418604651162"/>
    <x v="9"/>
    <x v="1"/>
  </r>
  <r>
    <x v="62"/>
    <x v="127"/>
    <n v="4.3604651162790695"/>
    <x v="9"/>
    <x v="1"/>
  </r>
  <r>
    <x v="62"/>
    <x v="128"/>
    <n v="0.29069767441860467"/>
    <x v="9"/>
    <x v="1"/>
  </r>
  <r>
    <x v="62"/>
    <x v="129"/>
    <n v="0"/>
    <x v="9"/>
    <x v="1"/>
  </r>
  <r>
    <x v="62"/>
    <x v="130"/>
    <n v="57.558139534883722"/>
    <x v="9"/>
    <x v="1"/>
  </r>
  <r>
    <x v="62"/>
    <x v="131"/>
    <n v="27.61627906976744"/>
    <x v="9"/>
    <x v="1"/>
  </r>
  <r>
    <x v="62"/>
    <x v="4"/>
    <n v="10.174418604651162"/>
    <x v="9"/>
    <x v="1"/>
  </r>
  <r>
    <x v="63"/>
    <x v="127"/>
    <n v="4.3731778425655978"/>
    <x v="9"/>
    <x v="1"/>
  </r>
  <r>
    <x v="63"/>
    <x v="128"/>
    <n v="2.3323615160349855"/>
    <x v="9"/>
    <x v="1"/>
  </r>
  <r>
    <x v="63"/>
    <x v="129"/>
    <n v="0.29154518950437319"/>
    <x v="9"/>
    <x v="1"/>
  </r>
  <r>
    <x v="63"/>
    <x v="130"/>
    <n v="55.102040816326529"/>
    <x v="9"/>
    <x v="1"/>
  </r>
  <r>
    <x v="63"/>
    <x v="131"/>
    <n v="27.696793002915452"/>
    <x v="9"/>
    <x v="1"/>
  </r>
  <r>
    <x v="63"/>
    <x v="4"/>
    <n v="10.204081632653061"/>
    <x v="9"/>
    <x v="1"/>
  </r>
  <r>
    <x v="64"/>
    <x v="127"/>
    <n v="5.5393586005830908"/>
    <x v="9"/>
    <x v="1"/>
  </r>
  <r>
    <x v="64"/>
    <x v="128"/>
    <n v="1.1661807580174928"/>
    <x v="9"/>
    <x v="1"/>
  </r>
  <r>
    <x v="64"/>
    <x v="129"/>
    <n v="1.4577259475218658"/>
    <x v="9"/>
    <x v="1"/>
  </r>
  <r>
    <x v="64"/>
    <x v="130"/>
    <n v="53.935860058309039"/>
    <x v="9"/>
    <x v="1"/>
  </r>
  <r>
    <x v="64"/>
    <x v="131"/>
    <n v="27.696793002915452"/>
    <x v="9"/>
    <x v="1"/>
  </r>
  <r>
    <x v="64"/>
    <x v="4"/>
    <n v="10.204081632653061"/>
    <x v="9"/>
    <x v="1"/>
  </r>
  <r>
    <x v="65"/>
    <x v="127"/>
    <n v="4.0697674418604652"/>
    <x v="9"/>
    <x v="1"/>
  </r>
  <r>
    <x v="65"/>
    <x v="128"/>
    <n v="0.29069767441860467"/>
    <x v="9"/>
    <x v="1"/>
  </r>
  <r>
    <x v="65"/>
    <x v="129"/>
    <n v="0.29069767441860467"/>
    <x v="9"/>
    <x v="1"/>
  </r>
  <r>
    <x v="65"/>
    <x v="130"/>
    <n v="57.558139534883722"/>
    <x v="9"/>
    <x v="1"/>
  </r>
  <r>
    <x v="65"/>
    <x v="131"/>
    <n v="27.61627906976744"/>
    <x v="9"/>
    <x v="1"/>
  </r>
  <r>
    <x v="65"/>
    <x v="4"/>
    <n v="10.174418604651162"/>
    <x v="9"/>
    <x v="1"/>
  </r>
  <r>
    <x v="66"/>
    <x v="127"/>
    <n v="31.976744186046513"/>
    <x v="9"/>
    <x v="1"/>
  </r>
  <r>
    <x v="66"/>
    <x v="128"/>
    <n v="14.825581395348838"/>
    <x v="9"/>
    <x v="1"/>
  </r>
  <r>
    <x v="66"/>
    <x v="129"/>
    <n v="0.87209302325581395"/>
    <x v="9"/>
    <x v="1"/>
  </r>
  <r>
    <x v="66"/>
    <x v="130"/>
    <n v="15.697674418604651"/>
    <x v="9"/>
    <x v="1"/>
  </r>
  <r>
    <x v="66"/>
    <x v="131"/>
    <n v="27.61627906976744"/>
    <x v="9"/>
    <x v="1"/>
  </r>
  <r>
    <x v="66"/>
    <x v="4"/>
    <n v="10.174418604651162"/>
    <x v="9"/>
    <x v="1"/>
  </r>
  <r>
    <x v="61"/>
    <x v="127"/>
    <n v="23.673469387755102"/>
    <x v="10"/>
    <x v="1"/>
  </r>
  <r>
    <x v="61"/>
    <x v="128"/>
    <n v="8.5714285714285712"/>
    <x v="10"/>
    <x v="1"/>
  </r>
  <r>
    <x v="61"/>
    <x v="129"/>
    <n v="3.6734693877551021"/>
    <x v="10"/>
    <x v="1"/>
  </r>
  <r>
    <x v="61"/>
    <x v="130"/>
    <n v="43.673469387755105"/>
    <x v="10"/>
    <x v="1"/>
  </r>
  <r>
    <x v="61"/>
    <x v="131"/>
    <n v="15.918367346938776"/>
    <x v="10"/>
    <x v="1"/>
  </r>
  <r>
    <x v="61"/>
    <x v="4"/>
    <n v="4.8979591836734695"/>
    <x v="10"/>
    <x v="1"/>
  </r>
  <r>
    <x v="62"/>
    <x v="127"/>
    <n v="12.955465587044534"/>
    <x v="10"/>
    <x v="1"/>
  </r>
  <r>
    <x v="62"/>
    <x v="128"/>
    <n v="1.6194331983805668"/>
    <x v="10"/>
    <x v="1"/>
  </r>
  <r>
    <x v="62"/>
    <x v="129"/>
    <n v="0"/>
    <x v="10"/>
    <x v="1"/>
  </r>
  <r>
    <x v="62"/>
    <x v="130"/>
    <n v="64.777327935222672"/>
    <x v="10"/>
    <x v="1"/>
  </r>
  <r>
    <x v="62"/>
    <x v="131"/>
    <n v="15.789473684210526"/>
    <x v="10"/>
    <x v="1"/>
  </r>
  <r>
    <x v="62"/>
    <x v="4"/>
    <n v="4.8582995951417001"/>
    <x v="10"/>
    <x v="1"/>
  </r>
  <r>
    <x v="63"/>
    <x v="127"/>
    <n v="7.8512396694214877"/>
    <x v="10"/>
    <x v="1"/>
  </r>
  <r>
    <x v="63"/>
    <x v="128"/>
    <n v="9.9173553719008272"/>
    <x v="10"/>
    <x v="1"/>
  </r>
  <r>
    <x v="63"/>
    <x v="129"/>
    <n v="0.82644628099173556"/>
    <x v="10"/>
    <x v="1"/>
  </r>
  <r>
    <x v="63"/>
    <x v="130"/>
    <n v="60.330578512396691"/>
    <x v="10"/>
    <x v="1"/>
  </r>
  <r>
    <x v="63"/>
    <x v="131"/>
    <n v="16.115702479338843"/>
    <x v="10"/>
    <x v="1"/>
  </r>
  <r>
    <x v="63"/>
    <x v="4"/>
    <n v="4.9586776859504136"/>
    <x v="10"/>
    <x v="1"/>
  </r>
  <r>
    <x v="64"/>
    <x v="127"/>
    <n v="17.004048582995953"/>
    <x v="10"/>
    <x v="1"/>
  </r>
  <r>
    <x v="64"/>
    <x v="128"/>
    <n v="7.6923076923076925"/>
    <x v="10"/>
    <x v="1"/>
  </r>
  <r>
    <x v="64"/>
    <x v="129"/>
    <n v="0.40485829959514169"/>
    <x v="10"/>
    <x v="1"/>
  </r>
  <r>
    <x v="64"/>
    <x v="130"/>
    <n v="54.655870445344128"/>
    <x v="10"/>
    <x v="1"/>
  </r>
  <r>
    <x v="64"/>
    <x v="131"/>
    <n v="15.789473684210526"/>
    <x v="10"/>
    <x v="1"/>
  </r>
  <r>
    <x v="64"/>
    <x v="4"/>
    <n v="4.8582995951417001"/>
    <x v="10"/>
    <x v="1"/>
  </r>
  <r>
    <x v="65"/>
    <x v="127"/>
    <n v="11.740890688259109"/>
    <x v="10"/>
    <x v="1"/>
  </r>
  <r>
    <x v="65"/>
    <x v="128"/>
    <n v="3.2388663967611335"/>
    <x v="10"/>
    <x v="1"/>
  </r>
  <r>
    <x v="65"/>
    <x v="129"/>
    <n v="0"/>
    <x v="10"/>
    <x v="1"/>
  </r>
  <r>
    <x v="65"/>
    <x v="130"/>
    <n v="64.372469635627525"/>
    <x v="10"/>
    <x v="1"/>
  </r>
  <r>
    <x v="65"/>
    <x v="131"/>
    <n v="15.789473684210526"/>
    <x v="10"/>
    <x v="1"/>
  </r>
  <r>
    <x v="65"/>
    <x v="4"/>
    <n v="4.8582995951417001"/>
    <x v="10"/>
    <x v="1"/>
  </r>
  <r>
    <x v="66"/>
    <x v="127"/>
    <n v="36.032388663967609"/>
    <x v="10"/>
    <x v="1"/>
  </r>
  <r>
    <x v="66"/>
    <x v="128"/>
    <n v="26.720647773279353"/>
    <x v="10"/>
    <x v="1"/>
  </r>
  <r>
    <x v="66"/>
    <x v="129"/>
    <n v="2.42914979757085"/>
    <x v="10"/>
    <x v="1"/>
  </r>
  <r>
    <x v="66"/>
    <x v="130"/>
    <n v="14.979757085020243"/>
    <x v="10"/>
    <x v="1"/>
  </r>
  <r>
    <x v="66"/>
    <x v="131"/>
    <n v="15.789473684210526"/>
    <x v="10"/>
    <x v="1"/>
  </r>
  <r>
    <x v="66"/>
    <x v="4"/>
    <n v="4.8582995951417001"/>
    <x v="10"/>
    <x v="1"/>
  </r>
  <r>
    <x v="61"/>
    <x v="127"/>
    <n v="15.241635687732343"/>
    <x v="11"/>
    <x v="1"/>
  </r>
  <r>
    <x v="61"/>
    <x v="128"/>
    <n v="1.8587360594795539"/>
    <x v="11"/>
    <x v="1"/>
  </r>
  <r>
    <x v="61"/>
    <x v="129"/>
    <n v="4.4609665427509295"/>
    <x v="11"/>
    <x v="1"/>
  </r>
  <r>
    <x v="61"/>
    <x v="130"/>
    <n v="34.20074349442379"/>
    <x v="11"/>
    <x v="1"/>
  </r>
  <r>
    <x v="61"/>
    <x v="131"/>
    <n v="31.970260223048328"/>
    <x v="11"/>
    <x v="1"/>
  </r>
  <r>
    <x v="61"/>
    <x v="4"/>
    <n v="12.639405204460967"/>
    <x v="11"/>
    <x v="1"/>
  </r>
  <r>
    <x v="62"/>
    <x v="127"/>
    <n v="4.0740740740740744"/>
    <x v="11"/>
    <x v="1"/>
  </r>
  <r>
    <x v="62"/>
    <x v="128"/>
    <n v="0.37037037037037035"/>
    <x v="11"/>
    <x v="1"/>
  </r>
  <r>
    <x v="62"/>
    <x v="129"/>
    <n v="1.1111111111111112"/>
    <x v="11"/>
    <x v="1"/>
  </r>
  <r>
    <x v="62"/>
    <x v="130"/>
    <n v="50"/>
    <x v="11"/>
    <x v="1"/>
  </r>
  <r>
    <x v="62"/>
    <x v="131"/>
    <n v="31.851851851851851"/>
    <x v="11"/>
    <x v="1"/>
  </r>
  <r>
    <x v="62"/>
    <x v="4"/>
    <n v="12.592592592592593"/>
    <x v="11"/>
    <x v="1"/>
  </r>
  <r>
    <x v="63"/>
    <x v="127"/>
    <n v="6.3432835820895521"/>
    <x v="11"/>
    <x v="1"/>
  </r>
  <r>
    <x v="63"/>
    <x v="128"/>
    <n v="1.4925373134328359"/>
    <x v="11"/>
    <x v="1"/>
  </r>
  <r>
    <x v="63"/>
    <x v="129"/>
    <n v="0.37313432835820898"/>
    <x v="11"/>
    <x v="1"/>
  </r>
  <r>
    <x v="63"/>
    <x v="130"/>
    <n v="47.388059701492537"/>
    <x v="11"/>
    <x v="1"/>
  </r>
  <r>
    <x v="63"/>
    <x v="131"/>
    <n v="32.089552238805972"/>
    <x v="11"/>
    <x v="1"/>
  </r>
  <r>
    <x v="63"/>
    <x v="4"/>
    <n v="12.313432835820896"/>
    <x v="11"/>
    <x v="1"/>
  </r>
  <r>
    <x v="64"/>
    <x v="127"/>
    <n v="6.2962962962962967"/>
    <x v="11"/>
    <x v="1"/>
  </r>
  <r>
    <x v="64"/>
    <x v="128"/>
    <n v="1.1111111111111112"/>
    <x v="11"/>
    <x v="1"/>
  </r>
  <r>
    <x v="64"/>
    <x v="129"/>
    <n v="1.8518518518518519"/>
    <x v="11"/>
    <x v="1"/>
  </r>
  <r>
    <x v="64"/>
    <x v="130"/>
    <n v="46.296296296296298"/>
    <x v="11"/>
    <x v="1"/>
  </r>
  <r>
    <x v="64"/>
    <x v="131"/>
    <n v="31.851851851851851"/>
    <x v="11"/>
    <x v="1"/>
  </r>
  <r>
    <x v="64"/>
    <x v="4"/>
    <n v="12.592592592592593"/>
    <x v="11"/>
    <x v="1"/>
  </r>
  <r>
    <x v="65"/>
    <x v="127"/>
    <n v="6.666666666666667"/>
    <x v="11"/>
    <x v="1"/>
  </r>
  <r>
    <x v="65"/>
    <x v="128"/>
    <n v="0.37037037037037035"/>
    <x v="11"/>
    <x v="1"/>
  </r>
  <r>
    <x v="65"/>
    <x v="129"/>
    <n v="0.37037037037037035"/>
    <x v="11"/>
    <x v="1"/>
  </r>
  <r>
    <x v="65"/>
    <x v="130"/>
    <n v="48.148148148148145"/>
    <x v="11"/>
    <x v="1"/>
  </r>
  <r>
    <x v="65"/>
    <x v="131"/>
    <n v="31.851851851851851"/>
    <x v="11"/>
    <x v="1"/>
  </r>
  <r>
    <x v="65"/>
    <x v="4"/>
    <n v="12.592592592592593"/>
    <x v="11"/>
    <x v="1"/>
  </r>
  <r>
    <x v="66"/>
    <x v="127"/>
    <n v="24.444444444444443"/>
    <x v="11"/>
    <x v="1"/>
  </r>
  <r>
    <x v="66"/>
    <x v="128"/>
    <n v="11.481481481481481"/>
    <x v="11"/>
    <x v="1"/>
  </r>
  <r>
    <x v="66"/>
    <x v="129"/>
    <n v="1.1111111111111112"/>
    <x v="11"/>
    <x v="1"/>
  </r>
  <r>
    <x v="66"/>
    <x v="130"/>
    <n v="18.888888888888889"/>
    <x v="11"/>
    <x v="1"/>
  </r>
  <r>
    <x v="66"/>
    <x v="131"/>
    <n v="31.851851851851851"/>
    <x v="11"/>
    <x v="1"/>
  </r>
  <r>
    <x v="66"/>
    <x v="4"/>
    <n v="12.592592592592593"/>
    <x v="11"/>
    <x v="1"/>
  </r>
  <r>
    <x v="61"/>
    <x v="127"/>
    <n v="30.612244897959183"/>
    <x v="12"/>
    <x v="1"/>
  </r>
  <r>
    <x v="61"/>
    <x v="128"/>
    <n v="3.7414965986394559"/>
    <x v="12"/>
    <x v="1"/>
  </r>
  <r>
    <x v="61"/>
    <x v="129"/>
    <n v="9.183673469387756"/>
    <x v="12"/>
    <x v="1"/>
  </r>
  <r>
    <x v="61"/>
    <x v="130"/>
    <n v="26.19047619047619"/>
    <x v="12"/>
    <x v="1"/>
  </r>
  <r>
    <x v="61"/>
    <x v="131"/>
    <n v="18.367346938775512"/>
    <x v="12"/>
    <x v="1"/>
  </r>
  <r>
    <x v="61"/>
    <x v="4"/>
    <n v="12.244897959183673"/>
    <x v="12"/>
    <x v="1"/>
  </r>
  <r>
    <x v="62"/>
    <x v="127"/>
    <n v="19.047619047619047"/>
    <x v="12"/>
    <x v="1"/>
  </r>
  <r>
    <x v="62"/>
    <x v="128"/>
    <n v="0.68027210884353739"/>
    <x v="12"/>
    <x v="1"/>
  </r>
  <r>
    <x v="62"/>
    <x v="129"/>
    <n v="4.0816326530612246"/>
    <x v="12"/>
    <x v="1"/>
  </r>
  <r>
    <x v="62"/>
    <x v="130"/>
    <n v="45.57823129251701"/>
    <x v="12"/>
    <x v="1"/>
  </r>
  <r>
    <x v="62"/>
    <x v="131"/>
    <n v="18.367346938775512"/>
    <x v="12"/>
    <x v="1"/>
  </r>
  <r>
    <x v="62"/>
    <x v="4"/>
    <n v="12.244897959183673"/>
    <x v="12"/>
    <x v="1"/>
  </r>
  <r>
    <x v="63"/>
    <x v="127"/>
    <n v="11.643835616438356"/>
    <x v="12"/>
    <x v="1"/>
  </r>
  <r>
    <x v="63"/>
    <x v="128"/>
    <n v="1.0273972602739727"/>
    <x v="12"/>
    <x v="1"/>
  </r>
  <r>
    <x v="63"/>
    <x v="129"/>
    <n v="1.3698630136986301"/>
    <x v="12"/>
    <x v="1"/>
  </r>
  <r>
    <x v="63"/>
    <x v="130"/>
    <n v="55.136986301369866"/>
    <x v="12"/>
    <x v="1"/>
  </r>
  <r>
    <x v="63"/>
    <x v="131"/>
    <n v="18.493150684931507"/>
    <x v="12"/>
    <x v="1"/>
  </r>
  <r>
    <x v="63"/>
    <x v="4"/>
    <n v="12.328767123287671"/>
    <x v="12"/>
    <x v="1"/>
  </r>
  <r>
    <x v="64"/>
    <x v="127"/>
    <n v="9.8976109215017072"/>
    <x v="12"/>
    <x v="1"/>
  </r>
  <r>
    <x v="64"/>
    <x v="128"/>
    <n v="0.68259385665529015"/>
    <x v="12"/>
    <x v="1"/>
  </r>
  <r>
    <x v="64"/>
    <x v="129"/>
    <n v="1.3651877133105803"/>
    <x v="12"/>
    <x v="1"/>
  </r>
  <r>
    <x v="64"/>
    <x v="130"/>
    <n v="57.337883959044369"/>
    <x v="12"/>
    <x v="1"/>
  </r>
  <r>
    <x v="64"/>
    <x v="131"/>
    <n v="18.430034129692832"/>
    <x v="12"/>
    <x v="1"/>
  </r>
  <r>
    <x v="64"/>
    <x v="4"/>
    <n v="12.286689419795222"/>
    <x v="12"/>
    <x v="1"/>
  </r>
  <r>
    <x v="65"/>
    <x v="127"/>
    <n v="2.0408163265306123"/>
    <x v="12"/>
    <x v="1"/>
  </r>
  <r>
    <x v="65"/>
    <x v="128"/>
    <n v="0.3401360544217687"/>
    <x v="12"/>
    <x v="1"/>
  </r>
  <r>
    <x v="65"/>
    <x v="129"/>
    <n v="0.3401360544217687"/>
    <x v="12"/>
    <x v="1"/>
  </r>
  <r>
    <x v="65"/>
    <x v="130"/>
    <n v="66.666666666666671"/>
    <x v="12"/>
    <x v="1"/>
  </r>
  <r>
    <x v="65"/>
    <x v="131"/>
    <n v="18.367346938775512"/>
    <x v="12"/>
    <x v="1"/>
  </r>
  <r>
    <x v="65"/>
    <x v="4"/>
    <n v="12.244897959183673"/>
    <x v="12"/>
    <x v="1"/>
  </r>
  <r>
    <x v="66"/>
    <x v="127"/>
    <n v="29.351535836177476"/>
    <x v="12"/>
    <x v="1"/>
  </r>
  <r>
    <x v="66"/>
    <x v="128"/>
    <n v="18.771331058020479"/>
    <x v="12"/>
    <x v="1"/>
  </r>
  <r>
    <x v="66"/>
    <x v="129"/>
    <n v="1.3651877133105803"/>
    <x v="12"/>
    <x v="1"/>
  </r>
  <r>
    <x v="66"/>
    <x v="130"/>
    <n v="20.136518771331058"/>
    <x v="12"/>
    <x v="1"/>
  </r>
  <r>
    <x v="66"/>
    <x v="131"/>
    <n v="18.430034129692832"/>
    <x v="12"/>
    <x v="1"/>
  </r>
  <r>
    <x v="66"/>
    <x v="4"/>
    <n v="12.286689419795222"/>
    <x v="12"/>
    <x v="1"/>
  </r>
  <r>
    <x v="61"/>
    <x v="127"/>
    <n v="30.76923076923077"/>
    <x v="13"/>
    <x v="1"/>
  </r>
  <r>
    <x v="61"/>
    <x v="128"/>
    <n v="2.5641025641025643"/>
    <x v="13"/>
    <x v="1"/>
  </r>
  <r>
    <x v="61"/>
    <x v="129"/>
    <n v="8.9743589743589745"/>
    <x v="13"/>
    <x v="1"/>
  </r>
  <r>
    <x v="61"/>
    <x v="130"/>
    <n v="33.974358974358971"/>
    <x v="13"/>
    <x v="1"/>
  </r>
  <r>
    <x v="61"/>
    <x v="131"/>
    <n v="16.025641025641026"/>
    <x v="13"/>
    <x v="1"/>
  </r>
  <r>
    <x v="61"/>
    <x v="4"/>
    <n v="8.3333333333333339"/>
    <x v="13"/>
    <x v="1"/>
  </r>
  <r>
    <x v="62"/>
    <x v="127"/>
    <n v="20.512820512820515"/>
    <x v="13"/>
    <x v="1"/>
  </r>
  <r>
    <x v="62"/>
    <x v="128"/>
    <n v="0"/>
    <x v="13"/>
    <x v="1"/>
  </r>
  <r>
    <x v="62"/>
    <x v="129"/>
    <n v="2.5641025641025643"/>
    <x v="13"/>
    <x v="1"/>
  </r>
  <r>
    <x v="62"/>
    <x v="130"/>
    <n v="52.564102564102562"/>
    <x v="13"/>
    <x v="1"/>
  </r>
  <r>
    <x v="62"/>
    <x v="131"/>
    <n v="16.025641025641026"/>
    <x v="13"/>
    <x v="1"/>
  </r>
  <r>
    <x v="62"/>
    <x v="4"/>
    <n v="8.3333333333333339"/>
    <x v="13"/>
    <x v="1"/>
  </r>
  <r>
    <x v="63"/>
    <x v="127"/>
    <n v="12.337662337662337"/>
    <x v="13"/>
    <x v="1"/>
  </r>
  <r>
    <x v="63"/>
    <x v="128"/>
    <n v="2.5974025974025974"/>
    <x v="13"/>
    <x v="1"/>
  </r>
  <r>
    <x v="63"/>
    <x v="129"/>
    <n v="0"/>
    <x v="13"/>
    <x v="1"/>
  </r>
  <r>
    <x v="63"/>
    <x v="130"/>
    <n v="60.38961038961039"/>
    <x v="13"/>
    <x v="1"/>
  </r>
  <r>
    <x v="63"/>
    <x v="131"/>
    <n v="16.233766233766232"/>
    <x v="13"/>
    <x v="1"/>
  </r>
  <r>
    <x v="63"/>
    <x v="4"/>
    <n v="8.4415584415584419"/>
    <x v="13"/>
    <x v="1"/>
  </r>
  <r>
    <x v="64"/>
    <x v="127"/>
    <n v="19.871794871794872"/>
    <x v="13"/>
    <x v="1"/>
  </r>
  <r>
    <x v="64"/>
    <x v="128"/>
    <n v="1.9230769230769231"/>
    <x v="13"/>
    <x v="1"/>
  </r>
  <r>
    <x v="64"/>
    <x v="129"/>
    <n v="3.2051282051282053"/>
    <x v="13"/>
    <x v="1"/>
  </r>
  <r>
    <x v="64"/>
    <x v="130"/>
    <n v="50.641025641025642"/>
    <x v="13"/>
    <x v="1"/>
  </r>
  <r>
    <x v="64"/>
    <x v="131"/>
    <n v="16.025641025641026"/>
    <x v="13"/>
    <x v="1"/>
  </r>
  <r>
    <x v="64"/>
    <x v="4"/>
    <n v="8.3333333333333339"/>
    <x v="13"/>
    <x v="1"/>
  </r>
  <r>
    <x v="65"/>
    <x v="127"/>
    <n v="13.461538461538462"/>
    <x v="13"/>
    <x v="1"/>
  </r>
  <r>
    <x v="65"/>
    <x v="128"/>
    <n v="0"/>
    <x v="13"/>
    <x v="1"/>
  </r>
  <r>
    <x v="65"/>
    <x v="129"/>
    <n v="1.2820512820512822"/>
    <x v="13"/>
    <x v="1"/>
  </r>
  <r>
    <x v="65"/>
    <x v="130"/>
    <n v="60.897435897435898"/>
    <x v="13"/>
    <x v="1"/>
  </r>
  <r>
    <x v="65"/>
    <x v="131"/>
    <n v="16.025641025641026"/>
    <x v="13"/>
    <x v="1"/>
  </r>
  <r>
    <x v="65"/>
    <x v="4"/>
    <n v="8.3333333333333339"/>
    <x v="13"/>
    <x v="1"/>
  </r>
  <r>
    <x v="66"/>
    <x v="127"/>
    <n v="39.102564102564102"/>
    <x v="13"/>
    <x v="1"/>
  </r>
  <r>
    <x v="66"/>
    <x v="128"/>
    <n v="10.897435897435898"/>
    <x v="13"/>
    <x v="1"/>
  </r>
  <r>
    <x v="66"/>
    <x v="129"/>
    <n v="5.7692307692307692"/>
    <x v="13"/>
    <x v="1"/>
  </r>
  <r>
    <x v="66"/>
    <x v="130"/>
    <n v="21.153846153846153"/>
    <x v="13"/>
    <x v="1"/>
  </r>
  <r>
    <x v="66"/>
    <x v="131"/>
    <n v="16.025641025641026"/>
    <x v="13"/>
    <x v="1"/>
  </r>
  <r>
    <x v="66"/>
    <x v="4"/>
    <n v="8.3333333333333339"/>
    <x v="13"/>
    <x v="1"/>
  </r>
  <r>
    <x v="61"/>
    <x v="127"/>
    <n v="8.1081081081081088"/>
    <x v="14"/>
    <x v="1"/>
  </r>
  <r>
    <x v="61"/>
    <x v="128"/>
    <n v="6.0810810810810807"/>
    <x v="14"/>
    <x v="1"/>
  </r>
  <r>
    <x v="61"/>
    <x v="129"/>
    <n v="8.1081081081081088"/>
    <x v="14"/>
    <x v="1"/>
  </r>
  <r>
    <x v="61"/>
    <x v="130"/>
    <n v="14.189189189189189"/>
    <x v="14"/>
    <x v="1"/>
  </r>
  <r>
    <x v="61"/>
    <x v="131"/>
    <n v="44.594594594594597"/>
    <x v="14"/>
    <x v="1"/>
  </r>
  <r>
    <x v="61"/>
    <x v="4"/>
    <n v="18.918918918918919"/>
    <x v="14"/>
    <x v="1"/>
  </r>
  <r>
    <x v="62"/>
    <x v="127"/>
    <n v="4.7297297297297298"/>
    <x v="14"/>
    <x v="1"/>
  </r>
  <r>
    <x v="62"/>
    <x v="128"/>
    <n v="0.67567567567567566"/>
    <x v="14"/>
    <x v="1"/>
  </r>
  <r>
    <x v="62"/>
    <x v="129"/>
    <n v="0.67567567567567566"/>
    <x v="14"/>
    <x v="1"/>
  </r>
  <r>
    <x v="62"/>
    <x v="130"/>
    <n v="30.405405405405407"/>
    <x v="14"/>
    <x v="1"/>
  </r>
  <r>
    <x v="62"/>
    <x v="131"/>
    <n v="44.594594594594597"/>
    <x v="14"/>
    <x v="1"/>
  </r>
  <r>
    <x v="62"/>
    <x v="4"/>
    <n v="18.918918918918919"/>
    <x v="14"/>
    <x v="1"/>
  </r>
  <r>
    <x v="63"/>
    <x v="127"/>
    <n v="4.0540540540540544"/>
    <x v="14"/>
    <x v="1"/>
  </r>
  <r>
    <x v="63"/>
    <x v="128"/>
    <n v="2.0270270270270272"/>
    <x v="14"/>
    <x v="1"/>
  </r>
  <r>
    <x v="63"/>
    <x v="129"/>
    <n v="0.67567567567567566"/>
    <x v="14"/>
    <x v="1"/>
  </r>
  <r>
    <x v="63"/>
    <x v="130"/>
    <n v="29.72972972972973"/>
    <x v="14"/>
    <x v="1"/>
  </r>
  <r>
    <x v="63"/>
    <x v="131"/>
    <n v="44.594594594594597"/>
    <x v="14"/>
    <x v="1"/>
  </r>
  <r>
    <x v="63"/>
    <x v="4"/>
    <n v="18.918918918918919"/>
    <x v="14"/>
    <x v="1"/>
  </r>
  <r>
    <x v="64"/>
    <x v="127"/>
    <n v="2.0270270270270272"/>
    <x v="14"/>
    <x v="1"/>
  </r>
  <r>
    <x v="64"/>
    <x v="128"/>
    <n v="0"/>
    <x v="14"/>
    <x v="1"/>
  </r>
  <r>
    <x v="64"/>
    <x v="129"/>
    <n v="0.67567567567567566"/>
    <x v="14"/>
    <x v="1"/>
  </r>
  <r>
    <x v="64"/>
    <x v="130"/>
    <n v="33.783783783783782"/>
    <x v="14"/>
    <x v="1"/>
  </r>
  <r>
    <x v="64"/>
    <x v="131"/>
    <n v="44.594594594594597"/>
    <x v="14"/>
    <x v="1"/>
  </r>
  <r>
    <x v="64"/>
    <x v="4"/>
    <n v="18.918918918918919"/>
    <x v="14"/>
    <x v="1"/>
  </r>
  <r>
    <x v="65"/>
    <x v="127"/>
    <n v="1.3513513513513513"/>
    <x v="14"/>
    <x v="1"/>
  </r>
  <r>
    <x v="65"/>
    <x v="128"/>
    <n v="0"/>
    <x v="14"/>
    <x v="1"/>
  </r>
  <r>
    <x v="65"/>
    <x v="129"/>
    <n v="0"/>
    <x v="14"/>
    <x v="1"/>
  </r>
  <r>
    <x v="65"/>
    <x v="130"/>
    <n v="35.135135135135137"/>
    <x v="14"/>
    <x v="1"/>
  </r>
  <r>
    <x v="65"/>
    <x v="131"/>
    <n v="44.594594594594597"/>
    <x v="14"/>
    <x v="1"/>
  </r>
  <r>
    <x v="65"/>
    <x v="4"/>
    <n v="18.918918918918919"/>
    <x v="14"/>
    <x v="1"/>
  </r>
  <r>
    <x v="66"/>
    <x v="127"/>
    <n v="7.4324324324324325"/>
    <x v="14"/>
    <x v="1"/>
  </r>
  <r>
    <x v="66"/>
    <x v="128"/>
    <n v="8.1081081081081088"/>
    <x v="14"/>
    <x v="1"/>
  </r>
  <r>
    <x v="66"/>
    <x v="129"/>
    <n v="0.67567567567567566"/>
    <x v="14"/>
    <x v="1"/>
  </r>
  <r>
    <x v="66"/>
    <x v="130"/>
    <n v="20.27027027027027"/>
    <x v="14"/>
    <x v="1"/>
  </r>
  <r>
    <x v="66"/>
    <x v="131"/>
    <n v="44.594594594594597"/>
    <x v="14"/>
    <x v="1"/>
  </r>
  <r>
    <x v="66"/>
    <x v="4"/>
    <n v="18.918918918918919"/>
    <x v="14"/>
    <x v="1"/>
  </r>
  <r>
    <x v="61"/>
    <x v="127"/>
    <n v="27.702702702702702"/>
    <x v="15"/>
    <x v="1"/>
  </r>
  <r>
    <x v="61"/>
    <x v="128"/>
    <n v="16.891891891891891"/>
    <x v="15"/>
    <x v="1"/>
  </r>
  <r>
    <x v="61"/>
    <x v="129"/>
    <n v="8.7837837837837842"/>
    <x v="15"/>
    <x v="1"/>
  </r>
  <r>
    <x v="61"/>
    <x v="130"/>
    <n v="26.351351351351351"/>
    <x v="15"/>
    <x v="1"/>
  </r>
  <r>
    <x v="61"/>
    <x v="131"/>
    <n v="14.189189189189189"/>
    <x v="15"/>
    <x v="1"/>
  </r>
  <r>
    <x v="61"/>
    <x v="4"/>
    <n v="7.4324324324324325"/>
    <x v="15"/>
    <x v="1"/>
  </r>
  <r>
    <x v="62"/>
    <x v="127"/>
    <n v="6.0810810810810807"/>
    <x v="15"/>
    <x v="1"/>
  </r>
  <r>
    <x v="62"/>
    <x v="128"/>
    <n v="2.0270270270270272"/>
    <x v="15"/>
    <x v="1"/>
  </r>
  <r>
    <x v="62"/>
    <x v="129"/>
    <n v="0.67567567567567566"/>
    <x v="15"/>
    <x v="1"/>
  </r>
  <r>
    <x v="62"/>
    <x v="130"/>
    <n v="69.594594594594597"/>
    <x v="15"/>
    <x v="1"/>
  </r>
  <r>
    <x v="62"/>
    <x v="131"/>
    <n v="14.189189189189189"/>
    <x v="15"/>
    <x v="1"/>
  </r>
  <r>
    <x v="62"/>
    <x v="4"/>
    <n v="7.4324324324324325"/>
    <x v="15"/>
    <x v="1"/>
  </r>
  <r>
    <x v="63"/>
    <x v="127"/>
    <n v="7.4324324324324325"/>
    <x v="15"/>
    <x v="1"/>
  </r>
  <r>
    <x v="63"/>
    <x v="128"/>
    <n v="5.4054054054054053"/>
    <x v="15"/>
    <x v="1"/>
  </r>
  <r>
    <x v="63"/>
    <x v="129"/>
    <n v="1.3513513513513513"/>
    <x v="15"/>
    <x v="1"/>
  </r>
  <r>
    <x v="63"/>
    <x v="130"/>
    <n v="65.540540540540547"/>
    <x v="15"/>
    <x v="1"/>
  </r>
  <r>
    <x v="63"/>
    <x v="131"/>
    <n v="14.189189189189189"/>
    <x v="15"/>
    <x v="1"/>
  </r>
  <r>
    <x v="63"/>
    <x v="4"/>
    <n v="7.4324324324324325"/>
    <x v="15"/>
    <x v="1"/>
  </r>
  <r>
    <x v="64"/>
    <x v="127"/>
    <n v="14.864864864864865"/>
    <x v="15"/>
    <x v="1"/>
  </r>
  <r>
    <x v="64"/>
    <x v="128"/>
    <n v="6.0810810810810807"/>
    <x v="15"/>
    <x v="1"/>
  </r>
  <r>
    <x v="64"/>
    <x v="129"/>
    <n v="0.67567567567567566"/>
    <x v="15"/>
    <x v="1"/>
  </r>
  <r>
    <x v="64"/>
    <x v="130"/>
    <n v="57.432432432432435"/>
    <x v="15"/>
    <x v="1"/>
  </r>
  <r>
    <x v="64"/>
    <x v="131"/>
    <n v="14.189189189189189"/>
    <x v="15"/>
    <x v="1"/>
  </r>
  <r>
    <x v="64"/>
    <x v="4"/>
    <n v="7.4324324324324325"/>
    <x v="15"/>
    <x v="1"/>
  </r>
  <r>
    <x v="65"/>
    <x v="127"/>
    <n v="4.7297297297297298"/>
    <x v="15"/>
    <x v="1"/>
  </r>
  <r>
    <x v="65"/>
    <x v="128"/>
    <n v="2.7027027027027026"/>
    <x v="15"/>
    <x v="1"/>
  </r>
  <r>
    <x v="65"/>
    <x v="129"/>
    <n v="0.67567567567567566"/>
    <x v="15"/>
    <x v="1"/>
  </r>
  <r>
    <x v="65"/>
    <x v="130"/>
    <n v="70.270270270270274"/>
    <x v="15"/>
    <x v="1"/>
  </r>
  <r>
    <x v="65"/>
    <x v="131"/>
    <n v="14.189189189189189"/>
    <x v="15"/>
    <x v="1"/>
  </r>
  <r>
    <x v="65"/>
    <x v="4"/>
    <n v="7.4324324324324325"/>
    <x v="15"/>
    <x v="1"/>
  </r>
  <r>
    <x v="66"/>
    <x v="127"/>
    <n v="23.648648648648649"/>
    <x v="15"/>
    <x v="1"/>
  </r>
  <r>
    <x v="66"/>
    <x v="128"/>
    <n v="32.432432432432435"/>
    <x v="15"/>
    <x v="1"/>
  </r>
  <r>
    <x v="66"/>
    <x v="129"/>
    <n v="2.0270270270270272"/>
    <x v="15"/>
    <x v="1"/>
  </r>
  <r>
    <x v="66"/>
    <x v="130"/>
    <n v="22.297297297297298"/>
    <x v="15"/>
    <x v="1"/>
  </r>
  <r>
    <x v="66"/>
    <x v="131"/>
    <n v="14.189189189189189"/>
    <x v="15"/>
    <x v="1"/>
  </r>
  <r>
    <x v="66"/>
    <x v="4"/>
    <n v="7.4324324324324325"/>
    <x v="15"/>
    <x v="1"/>
  </r>
  <r>
    <x v="61"/>
    <x v="127"/>
    <n v="35.763888888888886"/>
    <x v="16"/>
    <x v="1"/>
  </r>
  <r>
    <x v="61"/>
    <x v="128"/>
    <n v="5.9027777777777777"/>
    <x v="16"/>
    <x v="1"/>
  </r>
  <r>
    <x v="61"/>
    <x v="129"/>
    <n v="7.6388888888888893"/>
    <x v="16"/>
    <x v="1"/>
  </r>
  <r>
    <x v="61"/>
    <x v="130"/>
    <n v="26.736111111111111"/>
    <x v="16"/>
    <x v="1"/>
  </r>
  <r>
    <x v="61"/>
    <x v="131"/>
    <n v="17.013888888888889"/>
    <x v="16"/>
    <x v="1"/>
  </r>
  <r>
    <x v="61"/>
    <x v="4"/>
    <n v="6.9444444444444446"/>
    <x v="16"/>
    <x v="1"/>
  </r>
  <r>
    <x v="62"/>
    <x v="127"/>
    <n v="13.804713804713804"/>
    <x v="16"/>
    <x v="1"/>
  </r>
  <r>
    <x v="62"/>
    <x v="128"/>
    <n v="1.0101010101010102"/>
    <x v="16"/>
    <x v="1"/>
  </r>
  <r>
    <x v="62"/>
    <x v="129"/>
    <n v="1.6835016835016836"/>
    <x v="16"/>
    <x v="1"/>
  </r>
  <r>
    <x v="62"/>
    <x v="130"/>
    <n v="59.25925925925926"/>
    <x v="16"/>
    <x v="1"/>
  </r>
  <r>
    <x v="62"/>
    <x v="131"/>
    <n v="17.508417508417509"/>
    <x v="16"/>
    <x v="1"/>
  </r>
  <r>
    <x v="62"/>
    <x v="4"/>
    <n v="6.7340067340067344"/>
    <x v="16"/>
    <x v="1"/>
  </r>
  <r>
    <x v="63"/>
    <x v="127"/>
    <n v="12.627986348122867"/>
    <x v="16"/>
    <x v="1"/>
  </r>
  <r>
    <x v="63"/>
    <x v="128"/>
    <n v="2.0477815699658701"/>
    <x v="16"/>
    <x v="1"/>
  </r>
  <r>
    <x v="63"/>
    <x v="129"/>
    <n v="0.68259385665529015"/>
    <x v="16"/>
    <x v="1"/>
  </r>
  <r>
    <x v="63"/>
    <x v="130"/>
    <n v="60.409556313993171"/>
    <x v="16"/>
    <x v="1"/>
  </r>
  <r>
    <x v="63"/>
    <x v="131"/>
    <n v="17.406143344709896"/>
    <x v="16"/>
    <x v="1"/>
  </r>
  <r>
    <x v="63"/>
    <x v="4"/>
    <n v="6.8259385665529013"/>
    <x v="16"/>
    <x v="1"/>
  </r>
  <r>
    <x v="64"/>
    <x v="127"/>
    <n v="14.915254237288135"/>
    <x v="16"/>
    <x v="1"/>
  </r>
  <r>
    <x v="64"/>
    <x v="128"/>
    <n v="3.0508474576271185"/>
    <x v="16"/>
    <x v="1"/>
  </r>
  <r>
    <x v="64"/>
    <x v="129"/>
    <n v="3.0508474576271185"/>
    <x v="16"/>
    <x v="1"/>
  </r>
  <r>
    <x v="64"/>
    <x v="130"/>
    <n v="55.254237288135592"/>
    <x v="16"/>
    <x v="1"/>
  </r>
  <r>
    <x v="64"/>
    <x v="131"/>
    <n v="17.627118644067796"/>
    <x v="16"/>
    <x v="1"/>
  </r>
  <r>
    <x v="64"/>
    <x v="4"/>
    <n v="6.4406779661016946"/>
    <x v="16"/>
    <x v="1"/>
  </r>
  <r>
    <x v="65"/>
    <x v="127"/>
    <n v="7.7441077441077439"/>
    <x v="16"/>
    <x v="1"/>
  </r>
  <r>
    <x v="65"/>
    <x v="128"/>
    <n v="1.0101010101010102"/>
    <x v="16"/>
    <x v="1"/>
  </r>
  <r>
    <x v="65"/>
    <x v="129"/>
    <n v="0.33670033670033672"/>
    <x v="16"/>
    <x v="1"/>
  </r>
  <r>
    <x v="65"/>
    <x v="130"/>
    <n v="66.666666666666671"/>
    <x v="16"/>
    <x v="1"/>
  </r>
  <r>
    <x v="65"/>
    <x v="131"/>
    <n v="17.508417508417509"/>
    <x v="16"/>
    <x v="1"/>
  </r>
  <r>
    <x v="65"/>
    <x v="4"/>
    <n v="6.7340067340067344"/>
    <x v="16"/>
    <x v="1"/>
  </r>
  <r>
    <x v="66"/>
    <x v="127"/>
    <n v="33.333333333333336"/>
    <x v="16"/>
    <x v="1"/>
  </r>
  <r>
    <x v="66"/>
    <x v="128"/>
    <n v="19.865319865319865"/>
    <x v="16"/>
    <x v="1"/>
  </r>
  <r>
    <x v="66"/>
    <x v="129"/>
    <n v="3.3670033670033672"/>
    <x v="16"/>
    <x v="1"/>
  </r>
  <r>
    <x v="66"/>
    <x v="130"/>
    <n v="19.528619528619529"/>
    <x v="16"/>
    <x v="1"/>
  </r>
  <r>
    <x v="66"/>
    <x v="131"/>
    <n v="17.508417508417509"/>
    <x v="16"/>
    <x v="1"/>
  </r>
  <r>
    <x v="66"/>
    <x v="4"/>
    <n v="6.7340067340067344"/>
    <x v="16"/>
    <x v="1"/>
  </r>
  <r>
    <x v="67"/>
    <x v="127"/>
    <n v="11.12021112021112"/>
    <x v="0"/>
    <x v="0"/>
  </r>
  <r>
    <x v="67"/>
    <x v="128"/>
    <n v="4.2497042497042496"/>
    <x v="0"/>
    <x v="0"/>
  </r>
  <r>
    <x v="67"/>
    <x v="129"/>
    <n v="1.7199017199017199"/>
    <x v="0"/>
    <x v="0"/>
  </r>
  <r>
    <x v="67"/>
    <x v="130"/>
    <n v="39.494039494039491"/>
    <x v="0"/>
    <x v="0"/>
  </r>
  <r>
    <x v="67"/>
    <x v="131"/>
    <n v="30.266630266630266"/>
    <x v="0"/>
    <x v="0"/>
  </r>
  <r>
    <x v="67"/>
    <x v="4"/>
    <n v="13.213213213213214"/>
    <x v="0"/>
    <x v="0"/>
  </r>
  <r>
    <x v="68"/>
    <x v="127"/>
    <n v="18.616199514455971"/>
    <x v="0"/>
    <x v="0"/>
  </r>
  <r>
    <x v="68"/>
    <x v="128"/>
    <n v="7.6362833811520634"/>
    <x v="0"/>
    <x v="0"/>
  </r>
  <r>
    <x v="68"/>
    <x v="129"/>
    <n v="2.5049657912160672"/>
    <x v="0"/>
    <x v="0"/>
  </r>
  <r>
    <x v="68"/>
    <x v="130"/>
    <n v="22.445376296623262"/>
    <x v="0"/>
    <x v="0"/>
  </r>
  <r>
    <x v="68"/>
    <x v="131"/>
    <n v="34.109468108585304"/>
    <x v="0"/>
    <x v="0"/>
  </r>
  <r>
    <x v="68"/>
    <x v="4"/>
    <n v="14.886338556610021"/>
    <x v="0"/>
    <x v="0"/>
  </r>
  <r>
    <x v="69"/>
    <x v="127"/>
    <n v="15.933715742511154"/>
    <x v="0"/>
    <x v="0"/>
  </r>
  <r>
    <x v="69"/>
    <x v="128"/>
    <n v="4.4614404079031234"/>
    <x v="0"/>
    <x v="0"/>
  </r>
  <r>
    <x v="69"/>
    <x v="129"/>
    <n v="1.3748520440681054"/>
    <x v="0"/>
    <x v="0"/>
  </r>
  <r>
    <x v="69"/>
    <x v="130"/>
    <n v="34.771920240371486"/>
    <x v="0"/>
    <x v="0"/>
  </r>
  <r>
    <x v="69"/>
    <x v="131"/>
    <n v="30.274059910771193"/>
    <x v="0"/>
    <x v="0"/>
  </r>
  <r>
    <x v="69"/>
    <x v="4"/>
    <n v="13.229536556496404"/>
    <x v="0"/>
    <x v="0"/>
  </r>
  <r>
    <x v="70"/>
    <x v="127"/>
    <n v="17.024745827738347"/>
    <x v="0"/>
    <x v="0"/>
  </r>
  <r>
    <x v="70"/>
    <x v="128"/>
    <n v="6.8578553615960098"/>
    <x v="0"/>
    <x v="0"/>
  </r>
  <r>
    <x v="70"/>
    <x v="129"/>
    <n v="2.06215231152887"/>
    <x v="0"/>
    <x v="0"/>
  </r>
  <r>
    <x v="70"/>
    <x v="130"/>
    <n v="31.028198733934396"/>
    <x v="0"/>
    <x v="0"/>
  </r>
  <r>
    <x v="70"/>
    <x v="131"/>
    <n v="30.136197966621907"/>
    <x v="0"/>
    <x v="0"/>
  </r>
  <r>
    <x v="70"/>
    <x v="4"/>
    <n v="13.169000575484366"/>
    <x v="0"/>
    <x v="0"/>
  </r>
  <r>
    <x v="71"/>
    <x v="127"/>
    <n v="10.245454545454546"/>
    <x v="0"/>
    <x v="0"/>
  </r>
  <r>
    <x v="71"/>
    <x v="128"/>
    <n v="4.1090909090909093"/>
    <x v="0"/>
    <x v="0"/>
  </r>
  <r>
    <x v="71"/>
    <x v="129"/>
    <n v="0.65454545454545454"/>
    <x v="0"/>
    <x v="0"/>
  </r>
  <r>
    <x v="71"/>
    <x v="130"/>
    <n v="41.590909090909093"/>
    <x v="0"/>
    <x v="0"/>
  </r>
  <r>
    <x v="71"/>
    <x v="131"/>
    <n v="30.236363636363638"/>
    <x v="0"/>
    <x v="0"/>
  </r>
  <r>
    <x v="71"/>
    <x v="4"/>
    <n v="13.209090909090909"/>
    <x v="0"/>
    <x v="0"/>
  </r>
  <r>
    <x v="72"/>
    <x v="127"/>
    <n v="3.1727272727272728"/>
    <x v="0"/>
    <x v="0"/>
  </r>
  <r>
    <x v="72"/>
    <x v="128"/>
    <n v="0.40909090909090912"/>
    <x v="0"/>
    <x v="0"/>
  </r>
  <r>
    <x v="72"/>
    <x v="129"/>
    <n v="0.67272727272727273"/>
    <x v="0"/>
    <x v="0"/>
  </r>
  <r>
    <x v="72"/>
    <x v="130"/>
    <n v="52.309090909090912"/>
    <x v="0"/>
    <x v="0"/>
  </r>
  <r>
    <x v="72"/>
    <x v="131"/>
    <n v="30.236363636363638"/>
    <x v="0"/>
    <x v="0"/>
  </r>
  <r>
    <x v="72"/>
    <x v="4"/>
    <n v="13.209090909090909"/>
    <x v="0"/>
    <x v="0"/>
  </r>
  <r>
    <x v="67"/>
    <x v="127"/>
    <n v="28.554265118141771"/>
    <x v="1"/>
    <x v="0"/>
  </r>
  <r>
    <x v="67"/>
    <x v="128"/>
    <n v="8.8105726872246688"/>
    <x v="1"/>
    <x v="0"/>
  </r>
  <r>
    <x v="67"/>
    <x v="129"/>
    <n v="2.6031237484981977"/>
    <x v="1"/>
    <x v="0"/>
  </r>
  <r>
    <x v="67"/>
    <x v="130"/>
    <n v="42.811373648378051"/>
    <x v="1"/>
    <x v="0"/>
  </r>
  <r>
    <x v="67"/>
    <x v="131"/>
    <n v="12.735282338806568"/>
    <x v="1"/>
    <x v="0"/>
  </r>
  <r>
    <x v="67"/>
    <x v="4"/>
    <n v="4.6856227472967564"/>
    <x v="1"/>
    <x v="0"/>
  </r>
  <r>
    <x v="68"/>
    <x v="127"/>
    <n v="39.29068150208623"/>
    <x v="1"/>
    <x v="0"/>
  </r>
  <r>
    <x v="68"/>
    <x v="128"/>
    <n v="7.5799721835883167"/>
    <x v="1"/>
    <x v="0"/>
  </r>
  <r>
    <x v="68"/>
    <x v="129"/>
    <n v="3.963838664812239"/>
    <x v="1"/>
    <x v="0"/>
  </r>
  <r>
    <x v="68"/>
    <x v="130"/>
    <n v="26.495132127955493"/>
    <x v="1"/>
    <x v="0"/>
  </r>
  <r>
    <x v="68"/>
    <x v="131"/>
    <n v="17.107093184979139"/>
    <x v="1"/>
    <x v="0"/>
  </r>
  <r>
    <x v="68"/>
    <x v="4"/>
    <n v="6.0500695410292069"/>
    <x v="1"/>
    <x v="0"/>
  </r>
  <r>
    <x v="69"/>
    <x v="127"/>
    <n v="36"/>
    <x v="1"/>
    <x v="0"/>
  </r>
  <r>
    <x v="69"/>
    <x v="128"/>
    <n v="6.84"/>
    <x v="1"/>
    <x v="0"/>
  </r>
  <r>
    <x v="69"/>
    <x v="129"/>
    <n v="2.3199999999999998"/>
    <x v="1"/>
    <x v="0"/>
  </r>
  <r>
    <x v="69"/>
    <x v="130"/>
    <n v="37.479999999999997"/>
    <x v="1"/>
    <x v="0"/>
  </r>
  <r>
    <x v="69"/>
    <x v="131"/>
    <n v="12.72"/>
    <x v="1"/>
    <x v="0"/>
  </r>
  <r>
    <x v="69"/>
    <x v="4"/>
    <n v="4.68"/>
    <x v="1"/>
    <x v="0"/>
  </r>
  <r>
    <x v="70"/>
    <x v="127"/>
    <n v="34.290335624747271"/>
    <x v="1"/>
    <x v="0"/>
  </r>
  <r>
    <x v="70"/>
    <x v="128"/>
    <n v="9.5430651031136264"/>
    <x v="1"/>
    <x v="0"/>
  </r>
  <r>
    <x v="70"/>
    <x v="129"/>
    <n v="1.8196522442377678"/>
    <x v="1"/>
    <x v="0"/>
  </r>
  <r>
    <x v="70"/>
    <x v="130"/>
    <n v="37.484836231298019"/>
    <x v="1"/>
    <x v="0"/>
  </r>
  <r>
    <x v="70"/>
    <x v="131"/>
    <n v="12.697128993125759"/>
    <x v="1"/>
    <x v="0"/>
  </r>
  <r>
    <x v="70"/>
    <x v="4"/>
    <n v="4.6906591184795792"/>
    <x v="1"/>
    <x v="0"/>
  </r>
  <r>
    <x v="71"/>
    <x v="127"/>
    <n v="15.894568690095847"/>
    <x v="1"/>
    <x v="0"/>
  </r>
  <r>
    <x v="71"/>
    <x v="128"/>
    <n v="2.5958466453674123"/>
    <x v="1"/>
    <x v="0"/>
  </r>
  <r>
    <x v="71"/>
    <x v="129"/>
    <n v="0.67891373801916932"/>
    <x v="1"/>
    <x v="0"/>
  </r>
  <r>
    <x v="71"/>
    <x v="130"/>
    <n v="63.45846645367412"/>
    <x v="1"/>
    <x v="0"/>
  </r>
  <r>
    <x v="71"/>
    <x v="131"/>
    <n v="12.699680511182109"/>
    <x v="1"/>
    <x v="0"/>
  </r>
  <r>
    <x v="71"/>
    <x v="4"/>
    <n v="4.6725239616613417"/>
    <x v="1"/>
    <x v="0"/>
  </r>
  <r>
    <x v="72"/>
    <x v="127"/>
    <n v="6.8290734824281154"/>
    <x v="1"/>
    <x v="0"/>
  </r>
  <r>
    <x v="72"/>
    <x v="128"/>
    <n v="0.75878594249201281"/>
    <x v="1"/>
    <x v="0"/>
  </r>
  <r>
    <x v="72"/>
    <x v="129"/>
    <n v="0.43929712460063897"/>
    <x v="1"/>
    <x v="0"/>
  </r>
  <r>
    <x v="72"/>
    <x v="130"/>
    <n v="74.600638977635782"/>
    <x v="1"/>
    <x v="0"/>
  </r>
  <r>
    <x v="72"/>
    <x v="131"/>
    <n v="12.699680511182109"/>
    <x v="1"/>
    <x v="0"/>
  </r>
  <r>
    <x v="72"/>
    <x v="4"/>
    <n v="4.6725239616613417"/>
    <x v="1"/>
    <x v="0"/>
  </r>
  <r>
    <x v="67"/>
    <x v="127"/>
    <n v="1.0046367851622875"/>
    <x v="2"/>
    <x v="0"/>
  </r>
  <r>
    <x v="67"/>
    <x v="128"/>
    <n v="0.77279752704791349"/>
    <x v="2"/>
    <x v="0"/>
  </r>
  <r>
    <x v="67"/>
    <x v="129"/>
    <n v="0.48943843379701185"/>
    <x v="2"/>
    <x v="0"/>
  </r>
  <r>
    <x v="67"/>
    <x v="130"/>
    <n v="26.584234930448222"/>
    <x v="2"/>
    <x v="0"/>
  </r>
  <r>
    <x v="67"/>
    <x v="131"/>
    <n v="50.669757856774858"/>
    <x v="2"/>
    <x v="0"/>
  </r>
  <r>
    <x v="67"/>
    <x v="4"/>
    <n v="20.479134466769708"/>
    <x v="2"/>
    <x v="0"/>
  </r>
  <r>
    <x v="68"/>
    <x v="127"/>
    <n v="5.2560646900269541"/>
    <x v="2"/>
    <x v="0"/>
  </r>
  <r>
    <x v="68"/>
    <x v="128"/>
    <n v="4.5283018867924527"/>
    <x v="2"/>
    <x v="0"/>
  </r>
  <r>
    <x v="68"/>
    <x v="129"/>
    <n v="1.6981132075471699"/>
    <x v="2"/>
    <x v="0"/>
  </r>
  <r>
    <x v="68"/>
    <x v="130"/>
    <n v="16.19946091644205"/>
    <x v="2"/>
    <x v="0"/>
  </r>
  <r>
    <x v="68"/>
    <x v="131"/>
    <n v="51.347708894878707"/>
    <x v="2"/>
    <x v="0"/>
  </r>
  <r>
    <x v="68"/>
    <x v="4"/>
    <n v="20.997304582210244"/>
    <x v="2"/>
    <x v="0"/>
  </r>
  <r>
    <x v="69"/>
    <x v="127"/>
    <n v="3.0927835051546393"/>
    <x v="2"/>
    <x v="0"/>
  </r>
  <r>
    <x v="69"/>
    <x v="128"/>
    <n v="1.7010309278350515"/>
    <x v="2"/>
    <x v="0"/>
  </r>
  <r>
    <x v="69"/>
    <x v="129"/>
    <n v="0.46391752577319589"/>
    <x v="2"/>
    <x v="0"/>
  </r>
  <r>
    <x v="69"/>
    <x v="130"/>
    <n v="23.582474226804123"/>
    <x v="2"/>
    <x v="0"/>
  </r>
  <r>
    <x v="69"/>
    <x v="131"/>
    <n v="50.670103092783506"/>
    <x v="2"/>
    <x v="0"/>
  </r>
  <r>
    <x v="69"/>
    <x v="4"/>
    <n v="20.489690721649485"/>
    <x v="2"/>
    <x v="0"/>
  </r>
  <r>
    <x v="70"/>
    <x v="127"/>
    <n v="5.4368932038834954"/>
    <x v="2"/>
    <x v="0"/>
  </r>
  <r>
    <x v="70"/>
    <x v="128"/>
    <n v="1.6643550624133148"/>
    <x v="2"/>
    <x v="0"/>
  </r>
  <r>
    <x v="70"/>
    <x v="129"/>
    <n v="2.3855755894590844"/>
    <x v="2"/>
    <x v="0"/>
  </r>
  <r>
    <x v="70"/>
    <x v="130"/>
    <n v="18.945908460471568"/>
    <x v="2"/>
    <x v="0"/>
  </r>
  <r>
    <x v="70"/>
    <x v="131"/>
    <n v="50.957004160887656"/>
    <x v="2"/>
    <x v="0"/>
  </r>
  <r>
    <x v="70"/>
    <x v="4"/>
    <n v="20.610263522884882"/>
    <x v="2"/>
    <x v="0"/>
  </r>
  <r>
    <x v="71"/>
    <x v="127"/>
    <n v="2.0602626834921454"/>
    <x v="2"/>
    <x v="0"/>
  </r>
  <r>
    <x v="71"/>
    <x v="128"/>
    <n v="1.0558846252897245"/>
    <x v="2"/>
    <x v="0"/>
  </r>
  <r>
    <x v="71"/>
    <x v="129"/>
    <n v="0.15451970126191089"/>
    <x v="2"/>
    <x v="0"/>
  </r>
  <r>
    <x v="71"/>
    <x v="130"/>
    <n v="25.598763842389904"/>
    <x v="2"/>
    <x v="0"/>
  </r>
  <r>
    <x v="71"/>
    <x v="131"/>
    <n v="50.656708730363121"/>
    <x v="2"/>
    <x v="0"/>
  </r>
  <r>
    <x v="71"/>
    <x v="4"/>
    <n v="20.473860417203195"/>
    <x v="2"/>
    <x v="0"/>
  </r>
  <r>
    <x v="72"/>
    <x v="127"/>
    <n v="0.59232552150399176"/>
    <x v="2"/>
    <x v="0"/>
  </r>
  <r>
    <x v="72"/>
    <x v="128"/>
    <n v="0"/>
    <x v="2"/>
    <x v="0"/>
  </r>
  <r>
    <x v="72"/>
    <x v="129"/>
    <n v="0.25753283543651817"/>
    <x v="2"/>
    <x v="0"/>
  </r>
  <r>
    <x v="72"/>
    <x v="130"/>
    <n v="28.019572495493176"/>
    <x v="2"/>
    <x v="0"/>
  </r>
  <r>
    <x v="72"/>
    <x v="131"/>
    <n v="50.656708730363121"/>
    <x v="2"/>
    <x v="0"/>
  </r>
  <r>
    <x v="72"/>
    <x v="4"/>
    <n v="20.473860417203195"/>
    <x v="2"/>
    <x v="0"/>
  </r>
  <r>
    <x v="67"/>
    <x v="127"/>
    <n v="14.662960389159139"/>
    <x v="3"/>
    <x v="0"/>
  </r>
  <r>
    <x v="67"/>
    <x v="128"/>
    <n v="6.0458651841556641"/>
    <x v="3"/>
    <x v="0"/>
  </r>
  <r>
    <x v="67"/>
    <x v="129"/>
    <n v="4.2390548992355805"/>
    <x v="3"/>
    <x v="0"/>
  </r>
  <r>
    <x v="67"/>
    <x v="130"/>
    <n v="54.204308547602501"/>
    <x v="3"/>
    <x v="0"/>
  </r>
  <r>
    <x v="67"/>
    <x v="131"/>
    <n v="13.759555246699097"/>
    <x v="3"/>
    <x v="0"/>
  </r>
  <r>
    <x v="67"/>
    <x v="4"/>
    <n v="7.2272411396803333"/>
    <x v="3"/>
    <x v="0"/>
  </r>
  <r>
    <x v="68"/>
    <x v="127"/>
    <n v="34.723569350145489"/>
    <x v="3"/>
    <x v="0"/>
  </r>
  <r>
    <x v="68"/>
    <x v="128"/>
    <n v="14.354995150339477"/>
    <x v="3"/>
    <x v="0"/>
  </r>
  <r>
    <x v="68"/>
    <x v="129"/>
    <n v="3.7827352085354025"/>
    <x v="3"/>
    <x v="0"/>
  </r>
  <r>
    <x v="68"/>
    <x v="130"/>
    <n v="26.188166828322018"/>
    <x v="3"/>
    <x v="0"/>
  </r>
  <r>
    <x v="68"/>
    <x v="131"/>
    <n v="14.064015518913676"/>
    <x v="3"/>
    <x v="0"/>
  </r>
  <r>
    <x v="68"/>
    <x v="4"/>
    <n v="7.3714839961202712"/>
    <x v="3"/>
    <x v="0"/>
  </r>
  <r>
    <x v="69"/>
    <x v="127"/>
    <n v="23.16817864619679"/>
    <x v="3"/>
    <x v="0"/>
  </r>
  <r>
    <x v="69"/>
    <x v="128"/>
    <n v="5.7920446615491974"/>
    <x v="3"/>
    <x v="0"/>
  </r>
  <r>
    <x v="69"/>
    <x v="129"/>
    <n v="2.8611304954640615"/>
    <x v="3"/>
    <x v="0"/>
  </r>
  <r>
    <x v="69"/>
    <x v="130"/>
    <n v="47.173761339846479"/>
    <x v="3"/>
    <x v="0"/>
  </r>
  <r>
    <x v="69"/>
    <x v="131"/>
    <n v="13.817166782972784"/>
    <x v="3"/>
    <x v="0"/>
  </r>
  <r>
    <x v="69"/>
    <x v="4"/>
    <n v="7.3272854152128399"/>
    <x v="3"/>
    <x v="0"/>
  </r>
  <r>
    <x v="70"/>
    <x v="127"/>
    <n v="25.610658771280534"/>
    <x v="3"/>
    <x v="0"/>
  </r>
  <r>
    <x v="70"/>
    <x v="128"/>
    <n v="14.137675795706883"/>
    <x v="3"/>
    <x v="0"/>
  </r>
  <r>
    <x v="70"/>
    <x v="129"/>
    <n v="2.0725388601036268"/>
    <x v="3"/>
    <x v="0"/>
  </r>
  <r>
    <x v="70"/>
    <x v="130"/>
    <n v="37.379718726868987"/>
    <x v="3"/>
    <x v="0"/>
  </r>
  <r>
    <x v="70"/>
    <x v="131"/>
    <n v="13.989637305699482"/>
    <x v="3"/>
    <x v="0"/>
  </r>
  <r>
    <x v="70"/>
    <x v="4"/>
    <n v="7.4759437453737974"/>
    <x v="3"/>
    <x v="0"/>
  </r>
  <r>
    <x v="71"/>
    <x v="127"/>
    <n v="22.276197085357392"/>
    <x v="3"/>
    <x v="0"/>
  </r>
  <r>
    <x v="71"/>
    <x v="128"/>
    <n v="11.589174184594032"/>
    <x v="3"/>
    <x v="0"/>
  </r>
  <r>
    <x v="71"/>
    <x v="129"/>
    <n v="1.6655100624566272"/>
    <x v="3"/>
    <x v="0"/>
  </r>
  <r>
    <x v="71"/>
    <x v="130"/>
    <n v="43.719639139486468"/>
    <x v="3"/>
    <x v="0"/>
  </r>
  <r>
    <x v="71"/>
    <x v="131"/>
    <n v="13.740458015267176"/>
    <x v="3"/>
    <x v="0"/>
  </r>
  <r>
    <x v="71"/>
    <x v="4"/>
    <n v="7.2866065232477446"/>
    <x v="3"/>
    <x v="0"/>
  </r>
  <r>
    <x v="72"/>
    <x v="127"/>
    <n v="5.6904927133934766"/>
    <x v="3"/>
    <x v="0"/>
  </r>
  <r>
    <x v="72"/>
    <x v="128"/>
    <n v="0.83275503122831362"/>
    <x v="3"/>
    <x v="0"/>
  </r>
  <r>
    <x v="72"/>
    <x v="129"/>
    <n v="1.1797362942401111"/>
    <x v="3"/>
    <x v="0"/>
  </r>
  <r>
    <x v="72"/>
    <x v="130"/>
    <n v="71.33934767522554"/>
    <x v="3"/>
    <x v="0"/>
  </r>
  <r>
    <x v="72"/>
    <x v="131"/>
    <n v="13.740458015267176"/>
    <x v="3"/>
    <x v="0"/>
  </r>
  <r>
    <x v="72"/>
    <x v="4"/>
    <n v="7.2866065232477446"/>
    <x v="3"/>
    <x v="0"/>
  </r>
  <r>
    <x v="67"/>
    <x v="127"/>
    <n v="4.3828264758497317"/>
    <x v="4"/>
    <x v="0"/>
  </r>
  <r>
    <x v="67"/>
    <x v="128"/>
    <n v="1.6100178890876566"/>
    <x v="4"/>
    <x v="0"/>
  </r>
  <r>
    <x v="67"/>
    <x v="129"/>
    <n v="1.5205724508050089"/>
    <x v="4"/>
    <x v="0"/>
  </r>
  <r>
    <x v="67"/>
    <x v="130"/>
    <n v="39.355992844364934"/>
    <x v="4"/>
    <x v="0"/>
  </r>
  <r>
    <x v="67"/>
    <x v="131"/>
    <n v="33.720930232558139"/>
    <x v="4"/>
    <x v="0"/>
  </r>
  <r>
    <x v="67"/>
    <x v="4"/>
    <n v="19.409660107334528"/>
    <x v="4"/>
    <x v="0"/>
  </r>
  <r>
    <x v="68"/>
    <x v="127"/>
    <n v="12.88659793814433"/>
    <x v="4"/>
    <x v="0"/>
  </r>
  <r>
    <x v="68"/>
    <x v="128"/>
    <n v="5.463917525773196"/>
    <x v="4"/>
    <x v="0"/>
  </r>
  <r>
    <x v="68"/>
    <x v="129"/>
    <n v="2.3711340206185567"/>
    <x v="4"/>
    <x v="0"/>
  </r>
  <r>
    <x v="68"/>
    <x v="130"/>
    <n v="24.123711340206185"/>
    <x v="4"/>
    <x v="0"/>
  </r>
  <r>
    <x v="68"/>
    <x v="131"/>
    <n v="35.154639175257735"/>
    <x v="4"/>
    <x v="0"/>
  </r>
  <r>
    <x v="68"/>
    <x v="4"/>
    <n v="20.103092783505154"/>
    <x v="4"/>
    <x v="0"/>
  </r>
  <r>
    <x v="69"/>
    <x v="127"/>
    <n v="5.8139534883720927"/>
    <x v="4"/>
    <x v="0"/>
  </r>
  <r>
    <x v="69"/>
    <x v="128"/>
    <n v="1.4311270125223614"/>
    <x v="4"/>
    <x v="0"/>
  </r>
  <r>
    <x v="69"/>
    <x v="129"/>
    <n v="1.1627906976744187"/>
    <x v="4"/>
    <x v="0"/>
  </r>
  <r>
    <x v="69"/>
    <x v="130"/>
    <n v="38.46153846153846"/>
    <x v="4"/>
    <x v="0"/>
  </r>
  <r>
    <x v="69"/>
    <x v="131"/>
    <n v="33.720930232558139"/>
    <x v="4"/>
    <x v="0"/>
  </r>
  <r>
    <x v="69"/>
    <x v="4"/>
    <n v="19.409660107334528"/>
    <x v="4"/>
    <x v="0"/>
  </r>
  <r>
    <x v="70"/>
    <x v="127"/>
    <n v="6.2562065541211522"/>
    <x v="4"/>
    <x v="0"/>
  </r>
  <r>
    <x v="70"/>
    <x v="128"/>
    <n v="0.99304865938430986"/>
    <x v="4"/>
    <x v="0"/>
  </r>
  <r>
    <x v="70"/>
    <x v="129"/>
    <n v="1.3902681231380338"/>
    <x v="4"/>
    <x v="0"/>
  </r>
  <r>
    <x v="70"/>
    <x v="130"/>
    <n v="36.643495531281033"/>
    <x v="4"/>
    <x v="0"/>
  </r>
  <r>
    <x v="70"/>
    <x v="131"/>
    <n v="34.558093346573983"/>
    <x v="4"/>
    <x v="0"/>
  </r>
  <r>
    <x v="70"/>
    <x v="4"/>
    <n v="20.158887785501488"/>
    <x v="4"/>
    <x v="0"/>
  </r>
  <r>
    <x v="71"/>
    <x v="127"/>
    <n v="6.1717352415026836"/>
    <x v="4"/>
    <x v="0"/>
  </r>
  <r>
    <x v="71"/>
    <x v="128"/>
    <n v="2.6833631484794274"/>
    <x v="4"/>
    <x v="0"/>
  </r>
  <r>
    <x v="71"/>
    <x v="129"/>
    <n v="0.7155635062611807"/>
    <x v="4"/>
    <x v="0"/>
  </r>
  <r>
    <x v="71"/>
    <x v="130"/>
    <n v="37.298747763864043"/>
    <x v="4"/>
    <x v="0"/>
  </r>
  <r>
    <x v="71"/>
    <x v="131"/>
    <n v="33.720930232558139"/>
    <x v="4"/>
    <x v="0"/>
  </r>
  <r>
    <x v="71"/>
    <x v="4"/>
    <n v="19.409660107334528"/>
    <x v="4"/>
    <x v="0"/>
  </r>
  <r>
    <x v="72"/>
    <x v="127"/>
    <n v="0.98389982110912344"/>
    <x v="4"/>
    <x v="0"/>
  </r>
  <r>
    <x v="72"/>
    <x v="128"/>
    <n v="8.9445438282647588E-2"/>
    <x v="4"/>
    <x v="0"/>
  </r>
  <r>
    <x v="72"/>
    <x v="129"/>
    <n v="1.2522361359570662"/>
    <x v="4"/>
    <x v="0"/>
  </r>
  <r>
    <x v="72"/>
    <x v="130"/>
    <n v="44.543828264758496"/>
    <x v="4"/>
    <x v="0"/>
  </r>
  <r>
    <x v="72"/>
    <x v="131"/>
    <n v="33.720930232558139"/>
    <x v="4"/>
    <x v="0"/>
  </r>
  <r>
    <x v="72"/>
    <x v="4"/>
    <n v="19.409660107334528"/>
    <x v="4"/>
    <x v="0"/>
  </r>
  <r>
    <x v="67"/>
    <x v="127"/>
    <n v="5.7761732851985563"/>
    <x v="5"/>
    <x v="0"/>
  </r>
  <r>
    <x v="67"/>
    <x v="128"/>
    <n v="1.8050541516245486"/>
    <x v="5"/>
    <x v="0"/>
  </r>
  <r>
    <x v="67"/>
    <x v="129"/>
    <n v="3.6101083032490973"/>
    <x v="5"/>
    <x v="0"/>
  </r>
  <r>
    <x v="67"/>
    <x v="130"/>
    <n v="39.711191335740075"/>
    <x v="5"/>
    <x v="0"/>
  </r>
  <r>
    <x v="67"/>
    <x v="131"/>
    <n v="32.851985559566785"/>
    <x v="5"/>
    <x v="0"/>
  </r>
  <r>
    <x v="67"/>
    <x v="4"/>
    <n v="16.245487364620939"/>
    <x v="5"/>
    <x v="0"/>
  </r>
  <r>
    <x v="68"/>
    <x v="127"/>
    <n v="13.80952380952381"/>
    <x v="5"/>
    <x v="0"/>
  </r>
  <r>
    <x v="68"/>
    <x v="128"/>
    <n v="5.2380952380952381"/>
    <x v="5"/>
    <x v="0"/>
  </r>
  <r>
    <x v="68"/>
    <x v="129"/>
    <n v="4.2857142857142856"/>
    <x v="5"/>
    <x v="0"/>
  </r>
  <r>
    <x v="68"/>
    <x v="130"/>
    <n v="26.19047619047619"/>
    <x v="5"/>
    <x v="0"/>
  </r>
  <r>
    <x v="68"/>
    <x v="131"/>
    <n v="34.285714285714285"/>
    <x v="5"/>
    <x v="0"/>
  </r>
  <r>
    <x v="68"/>
    <x v="4"/>
    <n v="16.19047619047619"/>
    <x v="5"/>
    <x v="0"/>
  </r>
  <r>
    <x v="69"/>
    <x v="127"/>
    <n v="3.9711191335740073"/>
    <x v="5"/>
    <x v="0"/>
  </r>
  <r>
    <x v="69"/>
    <x v="128"/>
    <n v="0.72202166064981954"/>
    <x v="5"/>
    <x v="0"/>
  </r>
  <r>
    <x v="69"/>
    <x v="129"/>
    <n v="1.4440433212996391"/>
    <x v="5"/>
    <x v="0"/>
  </r>
  <r>
    <x v="69"/>
    <x v="130"/>
    <n v="44.765342960288805"/>
    <x v="5"/>
    <x v="0"/>
  </r>
  <r>
    <x v="69"/>
    <x v="131"/>
    <n v="32.851985559566785"/>
    <x v="5"/>
    <x v="0"/>
  </r>
  <r>
    <x v="69"/>
    <x v="4"/>
    <n v="16.245487364620939"/>
    <x v="5"/>
    <x v="0"/>
  </r>
  <r>
    <x v="70"/>
    <x v="127"/>
    <n v="4.8245614035087723"/>
    <x v="5"/>
    <x v="0"/>
  </r>
  <r>
    <x v="70"/>
    <x v="128"/>
    <n v="0.43859649122807015"/>
    <x v="5"/>
    <x v="0"/>
  </r>
  <r>
    <x v="70"/>
    <x v="129"/>
    <n v="0.43859649122807015"/>
    <x v="5"/>
    <x v="0"/>
  </r>
  <r>
    <x v="70"/>
    <x v="130"/>
    <n v="46.491228070175438"/>
    <x v="5"/>
    <x v="0"/>
  </r>
  <r>
    <x v="70"/>
    <x v="131"/>
    <n v="31.578947368421051"/>
    <x v="5"/>
    <x v="0"/>
  </r>
  <r>
    <x v="70"/>
    <x v="4"/>
    <n v="16.228070175438596"/>
    <x v="5"/>
    <x v="0"/>
  </r>
  <r>
    <x v="71"/>
    <x v="127"/>
    <n v="7.2202166064981945"/>
    <x v="5"/>
    <x v="0"/>
  </r>
  <r>
    <x v="71"/>
    <x v="128"/>
    <n v="3.2490974729241877"/>
    <x v="5"/>
    <x v="0"/>
  </r>
  <r>
    <x v="71"/>
    <x v="129"/>
    <n v="0.72202166064981954"/>
    <x v="5"/>
    <x v="0"/>
  </r>
  <r>
    <x v="71"/>
    <x v="130"/>
    <n v="39.711191335740075"/>
    <x v="5"/>
    <x v="0"/>
  </r>
  <r>
    <x v="71"/>
    <x v="131"/>
    <n v="32.851985559566785"/>
    <x v="5"/>
    <x v="0"/>
  </r>
  <r>
    <x v="71"/>
    <x v="4"/>
    <n v="16.245487364620939"/>
    <x v="5"/>
    <x v="0"/>
  </r>
  <r>
    <x v="72"/>
    <x v="127"/>
    <n v="1.0830324909747293"/>
    <x v="5"/>
    <x v="0"/>
  </r>
  <r>
    <x v="72"/>
    <x v="128"/>
    <n v="0"/>
    <x v="5"/>
    <x v="0"/>
  </r>
  <r>
    <x v="72"/>
    <x v="129"/>
    <n v="1.0830324909747293"/>
    <x v="5"/>
    <x v="0"/>
  </r>
  <r>
    <x v="72"/>
    <x v="130"/>
    <n v="48.736462093862819"/>
    <x v="5"/>
    <x v="0"/>
  </r>
  <r>
    <x v="72"/>
    <x v="131"/>
    <n v="32.851985559566785"/>
    <x v="5"/>
    <x v="0"/>
  </r>
  <r>
    <x v="72"/>
    <x v="4"/>
    <n v="16.245487364620939"/>
    <x v="5"/>
    <x v="0"/>
  </r>
  <r>
    <x v="67"/>
    <x v="127"/>
    <n v="6.1674008810572687"/>
    <x v="6"/>
    <x v="0"/>
  </r>
  <r>
    <x v="67"/>
    <x v="128"/>
    <n v="1.7621145374449338"/>
    <x v="6"/>
    <x v="0"/>
  </r>
  <r>
    <x v="67"/>
    <x v="129"/>
    <n v="1.3215859030837005"/>
    <x v="6"/>
    <x v="0"/>
  </r>
  <r>
    <x v="67"/>
    <x v="130"/>
    <n v="30.396475770925111"/>
    <x v="6"/>
    <x v="0"/>
  </r>
  <r>
    <x v="67"/>
    <x v="131"/>
    <n v="36.123348017621147"/>
    <x v="6"/>
    <x v="0"/>
  </r>
  <r>
    <x v="67"/>
    <x v="4"/>
    <n v="24.229074889867842"/>
    <x v="6"/>
    <x v="0"/>
  </r>
  <r>
    <x v="68"/>
    <x v="127"/>
    <n v="12.682926829268293"/>
    <x v="6"/>
    <x v="0"/>
  </r>
  <r>
    <x v="68"/>
    <x v="128"/>
    <n v="4.3902439024390247"/>
    <x v="6"/>
    <x v="0"/>
  </r>
  <r>
    <x v="68"/>
    <x v="129"/>
    <n v="1.9512195121951219"/>
    <x v="6"/>
    <x v="0"/>
  </r>
  <r>
    <x v="68"/>
    <x v="130"/>
    <n v="18.048780487804876"/>
    <x v="6"/>
    <x v="0"/>
  </r>
  <r>
    <x v="68"/>
    <x v="131"/>
    <n v="37.560975609756099"/>
    <x v="6"/>
    <x v="0"/>
  </r>
  <r>
    <x v="68"/>
    <x v="4"/>
    <n v="25.365853658536587"/>
    <x v="6"/>
    <x v="0"/>
  </r>
  <r>
    <x v="69"/>
    <x v="127"/>
    <n v="7.0484581497797354"/>
    <x v="6"/>
    <x v="0"/>
  </r>
  <r>
    <x v="69"/>
    <x v="128"/>
    <n v="1.3215859030837005"/>
    <x v="6"/>
    <x v="0"/>
  </r>
  <r>
    <x v="69"/>
    <x v="129"/>
    <n v="1.3215859030837005"/>
    <x v="6"/>
    <x v="0"/>
  </r>
  <r>
    <x v="69"/>
    <x v="130"/>
    <n v="29.955947136563875"/>
    <x v="6"/>
    <x v="0"/>
  </r>
  <r>
    <x v="69"/>
    <x v="131"/>
    <n v="36.123348017621147"/>
    <x v="6"/>
    <x v="0"/>
  </r>
  <r>
    <x v="69"/>
    <x v="4"/>
    <n v="24.229074889867842"/>
    <x v="6"/>
    <x v="0"/>
  </r>
  <r>
    <x v="70"/>
    <x v="127"/>
    <n v="7.9069767441860463"/>
    <x v="6"/>
    <x v="0"/>
  </r>
  <r>
    <x v="70"/>
    <x v="128"/>
    <n v="0.46511627906976744"/>
    <x v="6"/>
    <x v="0"/>
  </r>
  <r>
    <x v="70"/>
    <x v="129"/>
    <n v="0.93023255813953487"/>
    <x v="6"/>
    <x v="0"/>
  </r>
  <r>
    <x v="70"/>
    <x v="130"/>
    <n v="27.906976744186046"/>
    <x v="6"/>
    <x v="0"/>
  </r>
  <r>
    <x v="70"/>
    <x v="131"/>
    <n v="38.139534883720927"/>
    <x v="6"/>
    <x v="0"/>
  </r>
  <r>
    <x v="70"/>
    <x v="4"/>
    <n v="24.651162790697676"/>
    <x v="6"/>
    <x v="0"/>
  </r>
  <r>
    <x v="71"/>
    <x v="127"/>
    <n v="5.286343612334802"/>
    <x v="6"/>
    <x v="0"/>
  </r>
  <r>
    <x v="71"/>
    <x v="128"/>
    <n v="1.7621145374449338"/>
    <x v="6"/>
    <x v="0"/>
  </r>
  <r>
    <x v="71"/>
    <x v="129"/>
    <n v="0.44052863436123346"/>
    <x v="6"/>
    <x v="0"/>
  </r>
  <r>
    <x v="71"/>
    <x v="130"/>
    <n v="32.158590308370044"/>
    <x v="6"/>
    <x v="0"/>
  </r>
  <r>
    <x v="71"/>
    <x v="131"/>
    <n v="36.123348017621147"/>
    <x v="6"/>
    <x v="0"/>
  </r>
  <r>
    <x v="71"/>
    <x v="4"/>
    <n v="24.229074889867842"/>
    <x v="6"/>
    <x v="0"/>
  </r>
  <r>
    <x v="72"/>
    <x v="127"/>
    <n v="0.88105726872246692"/>
    <x v="6"/>
    <x v="0"/>
  </r>
  <r>
    <x v="72"/>
    <x v="128"/>
    <n v="0"/>
    <x v="6"/>
    <x v="0"/>
  </r>
  <r>
    <x v="72"/>
    <x v="129"/>
    <n v="0.88105726872246692"/>
    <x v="6"/>
    <x v="0"/>
  </r>
  <r>
    <x v="72"/>
    <x v="130"/>
    <n v="37.885462555066077"/>
    <x v="6"/>
    <x v="0"/>
  </r>
  <r>
    <x v="72"/>
    <x v="131"/>
    <n v="36.123348017621147"/>
    <x v="6"/>
    <x v="0"/>
  </r>
  <r>
    <x v="72"/>
    <x v="4"/>
    <n v="24.229074889867842"/>
    <x v="6"/>
    <x v="0"/>
  </r>
  <r>
    <x v="67"/>
    <x v="127"/>
    <n v="2.43161094224924"/>
    <x v="7"/>
    <x v="0"/>
  </r>
  <r>
    <x v="67"/>
    <x v="128"/>
    <n v="0.91185410334346506"/>
    <x v="7"/>
    <x v="0"/>
  </r>
  <r>
    <x v="67"/>
    <x v="129"/>
    <n v="0.60790273556231"/>
    <x v="7"/>
    <x v="0"/>
  </r>
  <r>
    <x v="67"/>
    <x v="130"/>
    <n v="35.562310030395139"/>
    <x v="7"/>
    <x v="0"/>
  </r>
  <r>
    <x v="67"/>
    <x v="131"/>
    <n v="37.689969604863222"/>
    <x v="7"/>
    <x v="0"/>
  </r>
  <r>
    <x v="67"/>
    <x v="4"/>
    <n v="22.796352583586625"/>
    <x v="7"/>
    <x v="0"/>
  </r>
  <r>
    <x v="68"/>
    <x v="127"/>
    <n v="9.9656357388316152"/>
    <x v="7"/>
    <x v="0"/>
  </r>
  <r>
    <x v="68"/>
    <x v="128"/>
    <n v="5.4982817869415808"/>
    <x v="7"/>
    <x v="0"/>
  </r>
  <r>
    <x v="68"/>
    <x v="129"/>
    <n v="2.0618556701030926"/>
    <x v="7"/>
    <x v="0"/>
  </r>
  <r>
    <x v="68"/>
    <x v="130"/>
    <n v="20.274914089347078"/>
    <x v="7"/>
    <x v="0"/>
  </r>
  <r>
    <x v="68"/>
    <x v="131"/>
    <n v="39.175257731958766"/>
    <x v="7"/>
    <x v="0"/>
  </r>
  <r>
    <x v="68"/>
    <x v="4"/>
    <n v="23.367697594501717"/>
    <x v="7"/>
    <x v="0"/>
  </r>
  <r>
    <x v="69"/>
    <x v="127"/>
    <n v="4.2553191489361701"/>
    <x v="7"/>
    <x v="0"/>
  </r>
  <r>
    <x v="69"/>
    <x v="128"/>
    <n v="1.8237082066869301"/>
    <x v="7"/>
    <x v="0"/>
  </r>
  <r>
    <x v="69"/>
    <x v="129"/>
    <n v="0.91185410334346506"/>
    <x v="7"/>
    <x v="0"/>
  </r>
  <r>
    <x v="69"/>
    <x v="130"/>
    <n v="32.522796352583583"/>
    <x v="7"/>
    <x v="0"/>
  </r>
  <r>
    <x v="69"/>
    <x v="131"/>
    <n v="37.689969604863222"/>
    <x v="7"/>
    <x v="0"/>
  </r>
  <r>
    <x v="69"/>
    <x v="4"/>
    <n v="22.796352583586625"/>
    <x v="7"/>
    <x v="0"/>
  </r>
  <r>
    <x v="70"/>
    <x v="127"/>
    <n v="3.9087947882736156"/>
    <x v="7"/>
    <x v="0"/>
  </r>
  <r>
    <x v="70"/>
    <x v="128"/>
    <n v="0.65146579804560256"/>
    <x v="7"/>
    <x v="0"/>
  </r>
  <r>
    <x v="70"/>
    <x v="129"/>
    <n v="1.9543973941368078"/>
    <x v="7"/>
    <x v="0"/>
  </r>
  <r>
    <x v="70"/>
    <x v="130"/>
    <n v="30.944625407166125"/>
    <x v="7"/>
    <x v="0"/>
  </r>
  <r>
    <x v="70"/>
    <x v="131"/>
    <n v="38.762214983713356"/>
    <x v="7"/>
    <x v="0"/>
  </r>
  <r>
    <x v="70"/>
    <x v="4"/>
    <n v="23.778501628664497"/>
    <x v="7"/>
    <x v="0"/>
  </r>
  <r>
    <x v="71"/>
    <x v="127"/>
    <n v="4.2553191489361701"/>
    <x v="7"/>
    <x v="0"/>
  </r>
  <r>
    <x v="71"/>
    <x v="128"/>
    <n v="2.735562310030395"/>
    <x v="7"/>
    <x v="0"/>
  </r>
  <r>
    <x v="71"/>
    <x v="129"/>
    <n v="0.303951367781155"/>
    <x v="7"/>
    <x v="0"/>
  </r>
  <r>
    <x v="71"/>
    <x v="130"/>
    <n v="32.218844984802431"/>
    <x v="7"/>
    <x v="0"/>
  </r>
  <r>
    <x v="71"/>
    <x v="131"/>
    <n v="37.689969604863222"/>
    <x v="7"/>
    <x v="0"/>
  </r>
  <r>
    <x v="71"/>
    <x v="4"/>
    <n v="22.796352583586625"/>
    <x v="7"/>
    <x v="0"/>
  </r>
  <r>
    <x v="72"/>
    <x v="127"/>
    <n v="0.60790273556231"/>
    <x v="7"/>
    <x v="0"/>
  </r>
  <r>
    <x v="72"/>
    <x v="128"/>
    <n v="0"/>
    <x v="7"/>
    <x v="0"/>
  </r>
  <r>
    <x v="72"/>
    <x v="129"/>
    <n v="0.303951367781155"/>
    <x v="7"/>
    <x v="0"/>
  </r>
  <r>
    <x v="72"/>
    <x v="130"/>
    <n v="38.601823708206688"/>
    <x v="7"/>
    <x v="0"/>
  </r>
  <r>
    <x v="72"/>
    <x v="131"/>
    <n v="37.689969604863222"/>
    <x v="7"/>
    <x v="0"/>
  </r>
  <r>
    <x v="72"/>
    <x v="4"/>
    <n v="22.796352583586625"/>
    <x v="7"/>
    <x v="0"/>
  </r>
  <r>
    <x v="67"/>
    <x v="127"/>
    <n v="3.8596491228070176"/>
    <x v="8"/>
    <x v="0"/>
  </r>
  <r>
    <x v="67"/>
    <x v="128"/>
    <n v="2.1052631578947367"/>
    <x v="8"/>
    <x v="0"/>
  </r>
  <r>
    <x v="67"/>
    <x v="129"/>
    <n v="0.70175438596491224"/>
    <x v="8"/>
    <x v="0"/>
  </r>
  <r>
    <x v="67"/>
    <x v="130"/>
    <n v="50.526315789473685"/>
    <x v="8"/>
    <x v="0"/>
  </r>
  <r>
    <x v="67"/>
    <x v="131"/>
    <n v="28.07017543859649"/>
    <x v="8"/>
    <x v="0"/>
  </r>
  <r>
    <x v="67"/>
    <x v="4"/>
    <n v="14.736842105263158"/>
    <x v="8"/>
    <x v="0"/>
  </r>
  <r>
    <x v="68"/>
    <x v="127"/>
    <n v="15.530303030303031"/>
    <x v="8"/>
    <x v="0"/>
  </r>
  <r>
    <x v="68"/>
    <x v="128"/>
    <n v="6.4393939393939394"/>
    <x v="8"/>
    <x v="0"/>
  </r>
  <r>
    <x v="68"/>
    <x v="129"/>
    <n v="1.5151515151515151"/>
    <x v="8"/>
    <x v="0"/>
  </r>
  <r>
    <x v="68"/>
    <x v="130"/>
    <n v="31.439393939393938"/>
    <x v="8"/>
    <x v="0"/>
  </r>
  <r>
    <x v="68"/>
    <x v="131"/>
    <n v="29.545454545454547"/>
    <x v="8"/>
    <x v="0"/>
  </r>
  <r>
    <x v="68"/>
    <x v="4"/>
    <n v="15.530303030303031"/>
    <x v="8"/>
    <x v="0"/>
  </r>
  <r>
    <x v="69"/>
    <x v="127"/>
    <n v="8.4210526315789469"/>
    <x v="8"/>
    <x v="0"/>
  </r>
  <r>
    <x v="69"/>
    <x v="128"/>
    <n v="1.7543859649122806"/>
    <x v="8"/>
    <x v="0"/>
  </r>
  <r>
    <x v="69"/>
    <x v="129"/>
    <n v="1.0526315789473684"/>
    <x v="8"/>
    <x v="0"/>
  </r>
  <r>
    <x v="69"/>
    <x v="130"/>
    <n v="45.964912280701753"/>
    <x v="8"/>
    <x v="0"/>
  </r>
  <r>
    <x v="69"/>
    <x v="131"/>
    <n v="28.07017543859649"/>
    <x v="8"/>
    <x v="0"/>
  </r>
  <r>
    <x v="69"/>
    <x v="4"/>
    <n v="14.736842105263158"/>
    <x v="8"/>
    <x v="0"/>
  </r>
  <r>
    <x v="70"/>
    <x v="127"/>
    <n v="8.9494163424124515"/>
    <x v="8"/>
    <x v="0"/>
  </r>
  <r>
    <x v="70"/>
    <x v="128"/>
    <n v="2.3346303501945527"/>
    <x v="8"/>
    <x v="0"/>
  </r>
  <r>
    <x v="70"/>
    <x v="129"/>
    <n v="1.9455252918287937"/>
    <x v="8"/>
    <x v="0"/>
  </r>
  <r>
    <x v="70"/>
    <x v="130"/>
    <n v="42.023346303501945"/>
    <x v="8"/>
    <x v="0"/>
  </r>
  <r>
    <x v="70"/>
    <x v="131"/>
    <n v="29.182879377431906"/>
    <x v="8"/>
    <x v="0"/>
  </r>
  <r>
    <x v="70"/>
    <x v="4"/>
    <n v="15.56420233463035"/>
    <x v="8"/>
    <x v="0"/>
  </r>
  <r>
    <x v="71"/>
    <x v="127"/>
    <n v="8.0701754385964914"/>
    <x v="8"/>
    <x v="0"/>
  </r>
  <r>
    <x v="71"/>
    <x v="128"/>
    <n v="2.807017543859649"/>
    <x v="8"/>
    <x v="0"/>
  </r>
  <r>
    <x v="71"/>
    <x v="129"/>
    <n v="1.4035087719298245"/>
    <x v="8"/>
    <x v="0"/>
  </r>
  <r>
    <x v="71"/>
    <x v="130"/>
    <n v="44.912280701754383"/>
    <x v="8"/>
    <x v="0"/>
  </r>
  <r>
    <x v="71"/>
    <x v="131"/>
    <n v="28.07017543859649"/>
    <x v="8"/>
    <x v="0"/>
  </r>
  <r>
    <x v="71"/>
    <x v="4"/>
    <n v="14.736842105263158"/>
    <x v="8"/>
    <x v="0"/>
  </r>
  <r>
    <x v="72"/>
    <x v="127"/>
    <n v="1.4035087719298245"/>
    <x v="8"/>
    <x v="0"/>
  </r>
  <r>
    <x v="72"/>
    <x v="128"/>
    <n v="0.35087719298245612"/>
    <x v="8"/>
    <x v="0"/>
  </r>
  <r>
    <x v="72"/>
    <x v="129"/>
    <n v="2.807017543859649"/>
    <x v="8"/>
    <x v="0"/>
  </r>
  <r>
    <x v="72"/>
    <x v="130"/>
    <n v="52.631578947368418"/>
    <x v="8"/>
    <x v="0"/>
  </r>
  <r>
    <x v="72"/>
    <x v="131"/>
    <n v="28.07017543859649"/>
    <x v="8"/>
    <x v="0"/>
  </r>
  <r>
    <x v="72"/>
    <x v="4"/>
    <n v="14.736842105263158"/>
    <x v="8"/>
    <x v="0"/>
  </r>
  <r>
    <x v="67"/>
    <x v="127"/>
    <n v="5.54016620498615"/>
    <x v="9"/>
    <x v="0"/>
  </r>
  <r>
    <x v="67"/>
    <x v="128"/>
    <n v="3.0470914127423825"/>
    <x v="9"/>
    <x v="0"/>
  </r>
  <r>
    <x v="67"/>
    <x v="129"/>
    <n v="0.554016620498615"/>
    <x v="9"/>
    <x v="0"/>
  </r>
  <r>
    <x v="67"/>
    <x v="130"/>
    <n v="49.86149584487535"/>
    <x v="9"/>
    <x v="0"/>
  </r>
  <r>
    <x v="67"/>
    <x v="131"/>
    <n v="29.916897506925206"/>
    <x v="9"/>
    <x v="0"/>
  </r>
  <r>
    <x v="67"/>
    <x v="4"/>
    <n v="11.0803324099723"/>
    <x v="9"/>
    <x v="0"/>
  </r>
  <r>
    <x v="68"/>
    <x v="127"/>
    <n v="19.884726224783861"/>
    <x v="9"/>
    <x v="0"/>
  </r>
  <r>
    <x v="68"/>
    <x v="128"/>
    <n v="8.0691642651296824"/>
    <x v="9"/>
    <x v="0"/>
  </r>
  <r>
    <x v="68"/>
    <x v="129"/>
    <n v="0.86455331412103742"/>
    <x v="9"/>
    <x v="0"/>
  </r>
  <r>
    <x v="68"/>
    <x v="130"/>
    <n v="29.394812680115272"/>
    <x v="9"/>
    <x v="0"/>
  </r>
  <r>
    <x v="68"/>
    <x v="131"/>
    <n v="31.123919308357348"/>
    <x v="9"/>
    <x v="0"/>
  </r>
  <r>
    <x v="68"/>
    <x v="4"/>
    <n v="11.239193083573488"/>
    <x v="9"/>
    <x v="0"/>
  </r>
  <r>
    <x v="69"/>
    <x v="127"/>
    <n v="11.0803324099723"/>
    <x v="9"/>
    <x v="0"/>
  </r>
  <r>
    <x v="69"/>
    <x v="128"/>
    <n v="4.1551246537396125"/>
    <x v="9"/>
    <x v="0"/>
  </r>
  <r>
    <x v="69"/>
    <x v="129"/>
    <n v="0.554016620498615"/>
    <x v="9"/>
    <x v="0"/>
  </r>
  <r>
    <x v="69"/>
    <x v="130"/>
    <n v="43.490304709141277"/>
    <x v="9"/>
    <x v="0"/>
  </r>
  <r>
    <x v="69"/>
    <x v="131"/>
    <n v="29.916897506925206"/>
    <x v="9"/>
    <x v="0"/>
  </r>
  <r>
    <x v="69"/>
    <x v="4"/>
    <n v="11.0803324099723"/>
    <x v="9"/>
    <x v="0"/>
  </r>
  <r>
    <x v="70"/>
    <x v="127"/>
    <n v="14.084507042253522"/>
    <x v="9"/>
    <x v="0"/>
  </r>
  <r>
    <x v="70"/>
    <x v="128"/>
    <n v="12.67605633802817"/>
    <x v="9"/>
    <x v="0"/>
  </r>
  <r>
    <x v="70"/>
    <x v="129"/>
    <n v="1.971830985915493"/>
    <x v="9"/>
    <x v="0"/>
  </r>
  <r>
    <x v="70"/>
    <x v="130"/>
    <n v="30.985915492957748"/>
    <x v="9"/>
    <x v="0"/>
  </r>
  <r>
    <x v="70"/>
    <x v="131"/>
    <n v="30.422535211267604"/>
    <x v="9"/>
    <x v="0"/>
  </r>
  <r>
    <x v="70"/>
    <x v="4"/>
    <n v="10.704225352112676"/>
    <x v="9"/>
    <x v="0"/>
  </r>
  <r>
    <x v="71"/>
    <x v="127"/>
    <n v="9.6952908587257625"/>
    <x v="9"/>
    <x v="0"/>
  </r>
  <r>
    <x v="71"/>
    <x v="128"/>
    <n v="6.3711911357340716"/>
    <x v="9"/>
    <x v="0"/>
  </r>
  <r>
    <x v="71"/>
    <x v="129"/>
    <n v="0.554016620498615"/>
    <x v="9"/>
    <x v="0"/>
  </r>
  <r>
    <x v="71"/>
    <x v="130"/>
    <n v="42.659279778393355"/>
    <x v="9"/>
    <x v="0"/>
  </r>
  <r>
    <x v="71"/>
    <x v="131"/>
    <n v="29.916897506925206"/>
    <x v="9"/>
    <x v="0"/>
  </r>
  <r>
    <x v="71"/>
    <x v="4"/>
    <n v="11.0803324099723"/>
    <x v="9"/>
    <x v="0"/>
  </r>
  <r>
    <x v="72"/>
    <x v="127"/>
    <n v="1.3850415512465375"/>
    <x v="9"/>
    <x v="0"/>
  </r>
  <r>
    <x v="72"/>
    <x v="128"/>
    <n v="0"/>
    <x v="9"/>
    <x v="0"/>
  </r>
  <r>
    <x v="72"/>
    <x v="129"/>
    <n v="1.3850415512465375"/>
    <x v="9"/>
    <x v="0"/>
  </r>
  <r>
    <x v="72"/>
    <x v="130"/>
    <n v="56.232686980609415"/>
    <x v="9"/>
    <x v="0"/>
  </r>
  <r>
    <x v="72"/>
    <x v="131"/>
    <n v="29.916897506925206"/>
    <x v="9"/>
    <x v="0"/>
  </r>
  <r>
    <x v="72"/>
    <x v="4"/>
    <n v="11.0803324099723"/>
    <x v="9"/>
    <x v="0"/>
  </r>
  <r>
    <x v="67"/>
    <x v="127"/>
    <n v="16.260162601626018"/>
    <x v="10"/>
    <x v="0"/>
  </r>
  <r>
    <x v="67"/>
    <x v="128"/>
    <n v="6.5040650406504064"/>
    <x v="10"/>
    <x v="0"/>
  </r>
  <r>
    <x v="67"/>
    <x v="129"/>
    <n v="0"/>
    <x v="10"/>
    <x v="0"/>
  </r>
  <r>
    <x v="67"/>
    <x v="130"/>
    <n v="52.845528455284551"/>
    <x v="10"/>
    <x v="0"/>
  </r>
  <r>
    <x v="67"/>
    <x v="131"/>
    <n v="18.292682926829269"/>
    <x v="10"/>
    <x v="0"/>
  </r>
  <r>
    <x v="67"/>
    <x v="4"/>
    <n v="6.0975609756097562"/>
    <x v="10"/>
    <x v="0"/>
  </r>
  <r>
    <x v="68"/>
    <x v="127"/>
    <n v="34.389140271493211"/>
    <x v="10"/>
    <x v="0"/>
  </r>
  <r>
    <x v="68"/>
    <x v="128"/>
    <n v="6.3348416289592757"/>
    <x v="10"/>
    <x v="0"/>
  </r>
  <r>
    <x v="68"/>
    <x v="129"/>
    <n v="1.8099547511312217"/>
    <x v="10"/>
    <x v="0"/>
  </r>
  <r>
    <x v="68"/>
    <x v="130"/>
    <n v="32.126696832579185"/>
    <x v="10"/>
    <x v="0"/>
  </r>
  <r>
    <x v="68"/>
    <x v="131"/>
    <n v="18.552036199095024"/>
    <x v="10"/>
    <x v="0"/>
  </r>
  <r>
    <x v="68"/>
    <x v="4"/>
    <n v="6.7873303167420813"/>
    <x v="10"/>
    <x v="0"/>
  </r>
  <r>
    <x v="69"/>
    <x v="127"/>
    <n v="31.578947368421051"/>
    <x v="10"/>
    <x v="0"/>
  </r>
  <r>
    <x v="69"/>
    <x v="128"/>
    <n v="8.097165991902834"/>
    <x v="10"/>
    <x v="0"/>
  </r>
  <r>
    <x v="69"/>
    <x v="129"/>
    <n v="1.214574898785425"/>
    <x v="10"/>
    <x v="0"/>
  </r>
  <r>
    <x v="69"/>
    <x v="130"/>
    <n v="34.817813765182187"/>
    <x v="10"/>
    <x v="0"/>
  </r>
  <r>
    <x v="69"/>
    <x v="131"/>
    <n v="18.218623481781375"/>
    <x v="10"/>
    <x v="0"/>
  </r>
  <r>
    <x v="69"/>
    <x v="4"/>
    <n v="6.0728744939271255"/>
    <x v="10"/>
    <x v="0"/>
  </r>
  <r>
    <x v="70"/>
    <x v="127"/>
    <n v="33.047210300429185"/>
    <x v="10"/>
    <x v="0"/>
  </r>
  <r>
    <x v="70"/>
    <x v="128"/>
    <n v="14.163090128755364"/>
    <x v="10"/>
    <x v="0"/>
  </r>
  <r>
    <x v="70"/>
    <x v="129"/>
    <n v="1.7167381974248928"/>
    <x v="10"/>
    <x v="0"/>
  </r>
  <r>
    <x v="70"/>
    <x v="130"/>
    <n v="27.467811158798284"/>
    <x v="10"/>
    <x v="0"/>
  </r>
  <r>
    <x v="70"/>
    <x v="131"/>
    <n v="18.025751072961373"/>
    <x v="10"/>
    <x v="0"/>
  </r>
  <r>
    <x v="70"/>
    <x v="4"/>
    <n v="6.0085836909871242"/>
    <x v="10"/>
    <x v="0"/>
  </r>
  <r>
    <x v="71"/>
    <x v="127"/>
    <n v="23.076923076923077"/>
    <x v="10"/>
    <x v="0"/>
  </r>
  <r>
    <x v="71"/>
    <x v="128"/>
    <n v="5.2631578947368425"/>
    <x v="10"/>
    <x v="0"/>
  </r>
  <r>
    <x v="71"/>
    <x v="129"/>
    <n v="0.40485829959514169"/>
    <x v="10"/>
    <x v="0"/>
  </r>
  <r>
    <x v="71"/>
    <x v="130"/>
    <n v="46.963562753036435"/>
    <x v="10"/>
    <x v="0"/>
  </r>
  <r>
    <x v="71"/>
    <x v="131"/>
    <n v="18.218623481781375"/>
    <x v="10"/>
    <x v="0"/>
  </r>
  <r>
    <x v="71"/>
    <x v="4"/>
    <n v="6.0728744939271255"/>
    <x v="10"/>
    <x v="0"/>
  </r>
  <r>
    <x v="72"/>
    <x v="127"/>
    <n v="5.2631578947368425"/>
    <x v="10"/>
    <x v="0"/>
  </r>
  <r>
    <x v="72"/>
    <x v="128"/>
    <n v="0"/>
    <x v="10"/>
    <x v="0"/>
  </r>
  <r>
    <x v="72"/>
    <x v="129"/>
    <n v="0.80971659919028338"/>
    <x v="10"/>
    <x v="0"/>
  </r>
  <r>
    <x v="72"/>
    <x v="130"/>
    <n v="69.635627530364374"/>
    <x v="10"/>
    <x v="0"/>
  </r>
  <r>
    <x v="72"/>
    <x v="131"/>
    <n v="18.218623481781375"/>
    <x v="10"/>
    <x v="0"/>
  </r>
  <r>
    <x v="72"/>
    <x v="4"/>
    <n v="6.0728744939271255"/>
    <x v="10"/>
    <x v="0"/>
  </r>
  <r>
    <x v="67"/>
    <x v="127"/>
    <n v="8.4677419354838701"/>
    <x v="11"/>
    <x v="0"/>
  </r>
  <r>
    <x v="67"/>
    <x v="128"/>
    <n v="4.032258064516129"/>
    <x v="11"/>
    <x v="0"/>
  </r>
  <r>
    <x v="67"/>
    <x v="129"/>
    <n v="1.2096774193548387"/>
    <x v="11"/>
    <x v="0"/>
  </r>
  <r>
    <x v="67"/>
    <x v="130"/>
    <n v="37.903225806451616"/>
    <x v="11"/>
    <x v="0"/>
  </r>
  <r>
    <x v="67"/>
    <x v="131"/>
    <n v="38.306451612903224"/>
    <x v="11"/>
    <x v="0"/>
  </r>
  <r>
    <x v="67"/>
    <x v="4"/>
    <n v="10.080645161290322"/>
    <x v="11"/>
    <x v="0"/>
  </r>
  <r>
    <x v="68"/>
    <x v="127"/>
    <n v="12.244897959183673"/>
    <x v="11"/>
    <x v="0"/>
  </r>
  <r>
    <x v="68"/>
    <x v="128"/>
    <n v="8.1632653061224492"/>
    <x v="11"/>
    <x v="0"/>
  </r>
  <r>
    <x v="68"/>
    <x v="129"/>
    <n v="2.0408163265306123"/>
    <x v="11"/>
    <x v="0"/>
  </r>
  <r>
    <x v="68"/>
    <x v="130"/>
    <n v="28.571428571428573"/>
    <x v="11"/>
    <x v="0"/>
  </r>
  <r>
    <x v="68"/>
    <x v="131"/>
    <n v="38.775510204081634"/>
    <x v="11"/>
    <x v="0"/>
  </r>
  <r>
    <x v="68"/>
    <x v="4"/>
    <n v="10.204081632653061"/>
    <x v="11"/>
    <x v="0"/>
  </r>
  <r>
    <x v="69"/>
    <x v="127"/>
    <n v="11.290322580645162"/>
    <x v="11"/>
    <x v="0"/>
  </r>
  <r>
    <x v="69"/>
    <x v="128"/>
    <n v="4.838709677419355"/>
    <x v="11"/>
    <x v="0"/>
  </r>
  <r>
    <x v="69"/>
    <x v="129"/>
    <n v="1.2096774193548387"/>
    <x v="11"/>
    <x v="0"/>
  </r>
  <r>
    <x v="69"/>
    <x v="130"/>
    <n v="34.274193548387096"/>
    <x v="11"/>
    <x v="0"/>
  </r>
  <r>
    <x v="69"/>
    <x v="131"/>
    <n v="38.306451612903224"/>
    <x v="11"/>
    <x v="0"/>
  </r>
  <r>
    <x v="69"/>
    <x v="4"/>
    <n v="10.080645161290322"/>
    <x v="11"/>
    <x v="0"/>
  </r>
  <r>
    <x v="70"/>
    <x v="127"/>
    <n v="11.475409836065573"/>
    <x v="11"/>
    <x v="0"/>
  </r>
  <r>
    <x v="70"/>
    <x v="128"/>
    <n v="6.1475409836065573"/>
    <x v="11"/>
    <x v="0"/>
  </r>
  <r>
    <x v="70"/>
    <x v="129"/>
    <n v="3.278688524590164"/>
    <x v="11"/>
    <x v="0"/>
  </r>
  <r>
    <x v="70"/>
    <x v="130"/>
    <n v="30.737704918032787"/>
    <x v="11"/>
    <x v="0"/>
  </r>
  <r>
    <x v="70"/>
    <x v="131"/>
    <n v="38.524590163934427"/>
    <x v="11"/>
    <x v="0"/>
  </r>
  <r>
    <x v="70"/>
    <x v="4"/>
    <n v="9.8360655737704921"/>
    <x v="11"/>
    <x v="0"/>
  </r>
  <r>
    <x v="71"/>
    <x v="127"/>
    <n v="8.4677419354838701"/>
    <x v="11"/>
    <x v="0"/>
  </r>
  <r>
    <x v="71"/>
    <x v="128"/>
    <n v="5.645161290322581"/>
    <x v="11"/>
    <x v="0"/>
  </r>
  <r>
    <x v="71"/>
    <x v="129"/>
    <n v="1.2096774193548387"/>
    <x v="11"/>
    <x v="0"/>
  </r>
  <r>
    <x v="71"/>
    <x v="130"/>
    <n v="36.29032258064516"/>
    <x v="11"/>
    <x v="0"/>
  </r>
  <r>
    <x v="71"/>
    <x v="131"/>
    <n v="38.306451612903224"/>
    <x v="11"/>
    <x v="0"/>
  </r>
  <r>
    <x v="71"/>
    <x v="4"/>
    <n v="10.080645161290322"/>
    <x v="11"/>
    <x v="0"/>
  </r>
  <r>
    <x v="72"/>
    <x v="127"/>
    <n v="4.435483870967742"/>
    <x v="11"/>
    <x v="0"/>
  </r>
  <r>
    <x v="72"/>
    <x v="128"/>
    <n v="0.40322580645161288"/>
    <x v="11"/>
    <x v="0"/>
  </r>
  <r>
    <x v="72"/>
    <x v="129"/>
    <n v="1.6129032258064515"/>
    <x v="11"/>
    <x v="0"/>
  </r>
  <r>
    <x v="72"/>
    <x v="130"/>
    <n v="45.161290322580648"/>
    <x v="11"/>
    <x v="0"/>
  </r>
  <r>
    <x v="72"/>
    <x v="131"/>
    <n v="38.306451612903224"/>
    <x v="11"/>
    <x v="0"/>
  </r>
  <r>
    <x v="72"/>
    <x v="4"/>
    <n v="10.080645161290322"/>
    <x v="11"/>
    <x v="0"/>
  </r>
  <r>
    <x v="67"/>
    <x v="127"/>
    <n v="12.107623318385651"/>
    <x v="12"/>
    <x v="0"/>
  </r>
  <r>
    <x v="67"/>
    <x v="128"/>
    <n v="5.8295964125560538"/>
    <x v="12"/>
    <x v="0"/>
  </r>
  <r>
    <x v="67"/>
    <x v="129"/>
    <n v="2.2421524663677128"/>
    <x v="12"/>
    <x v="0"/>
  </r>
  <r>
    <x v="67"/>
    <x v="130"/>
    <n v="50.224215246636774"/>
    <x v="12"/>
    <x v="0"/>
  </r>
  <r>
    <x v="67"/>
    <x v="131"/>
    <n v="19.282511210762333"/>
    <x v="12"/>
    <x v="0"/>
  </r>
  <r>
    <x v="67"/>
    <x v="4"/>
    <n v="10.31390134529148"/>
    <x v="12"/>
    <x v="0"/>
  </r>
  <r>
    <x v="68"/>
    <x v="127"/>
    <n v="25.118483412322274"/>
    <x v="12"/>
    <x v="0"/>
  </r>
  <r>
    <x v="68"/>
    <x v="128"/>
    <n v="16.113744075829384"/>
    <x v="12"/>
    <x v="0"/>
  </r>
  <r>
    <x v="68"/>
    <x v="129"/>
    <n v="3.7914691943127963"/>
    <x v="12"/>
    <x v="0"/>
  </r>
  <r>
    <x v="68"/>
    <x v="130"/>
    <n v="24.170616113744074"/>
    <x v="12"/>
    <x v="0"/>
  </r>
  <r>
    <x v="68"/>
    <x v="131"/>
    <n v="20.379146919431278"/>
    <x v="12"/>
    <x v="0"/>
  </r>
  <r>
    <x v="68"/>
    <x v="4"/>
    <n v="10.42654028436019"/>
    <x v="12"/>
    <x v="0"/>
  </r>
  <r>
    <x v="69"/>
    <x v="127"/>
    <n v="17.937219730941703"/>
    <x v="12"/>
    <x v="0"/>
  </r>
  <r>
    <x v="69"/>
    <x v="128"/>
    <n v="8.9686098654708513"/>
    <x v="12"/>
    <x v="0"/>
  </r>
  <r>
    <x v="69"/>
    <x v="129"/>
    <n v="1.3452914798206279"/>
    <x v="12"/>
    <x v="0"/>
  </r>
  <r>
    <x v="69"/>
    <x v="130"/>
    <n v="42.152466367713004"/>
    <x v="12"/>
    <x v="0"/>
  </r>
  <r>
    <x v="69"/>
    <x v="131"/>
    <n v="19.282511210762333"/>
    <x v="12"/>
    <x v="0"/>
  </r>
  <r>
    <x v="69"/>
    <x v="4"/>
    <n v="10.31390134529148"/>
    <x v="12"/>
    <x v="0"/>
  </r>
  <r>
    <x v="70"/>
    <x v="127"/>
    <n v="17.209302325581394"/>
    <x v="12"/>
    <x v="0"/>
  </r>
  <r>
    <x v="70"/>
    <x v="128"/>
    <n v="11.627906976744185"/>
    <x v="12"/>
    <x v="0"/>
  </r>
  <r>
    <x v="70"/>
    <x v="129"/>
    <n v="1.8604651162790697"/>
    <x v="12"/>
    <x v="0"/>
  </r>
  <r>
    <x v="70"/>
    <x v="130"/>
    <n v="40.465116279069768"/>
    <x v="12"/>
    <x v="0"/>
  </r>
  <r>
    <x v="70"/>
    <x v="131"/>
    <n v="19.069767441860463"/>
    <x v="12"/>
    <x v="0"/>
  </r>
  <r>
    <x v="70"/>
    <x v="4"/>
    <n v="10.232558139534884"/>
    <x v="12"/>
    <x v="0"/>
  </r>
  <r>
    <x v="71"/>
    <x v="127"/>
    <n v="10.762331838565023"/>
    <x v="12"/>
    <x v="0"/>
  </r>
  <r>
    <x v="71"/>
    <x v="128"/>
    <n v="7.1748878923766819"/>
    <x v="12"/>
    <x v="0"/>
  </r>
  <r>
    <x v="71"/>
    <x v="129"/>
    <n v="0"/>
    <x v="12"/>
    <x v="0"/>
  </r>
  <r>
    <x v="71"/>
    <x v="130"/>
    <n v="52.466367713004487"/>
    <x v="12"/>
    <x v="0"/>
  </r>
  <r>
    <x v="71"/>
    <x v="131"/>
    <n v="19.282511210762333"/>
    <x v="12"/>
    <x v="0"/>
  </r>
  <r>
    <x v="71"/>
    <x v="4"/>
    <n v="10.31390134529148"/>
    <x v="12"/>
    <x v="0"/>
  </r>
  <r>
    <x v="72"/>
    <x v="127"/>
    <n v="3.5874439461883409"/>
    <x v="12"/>
    <x v="0"/>
  </r>
  <r>
    <x v="72"/>
    <x v="128"/>
    <n v="0.44843049327354262"/>
    <x v="12"/>
    <x v="0"/>
  </r>
  <r>
    <x v="72"/>
    <x v="129"/>
    <n v="0.44843049327354262"/>
    <x v="12"/>
    <x v="0"/>
  </r>
  <r>
    <x v="72"/>
    <x v="130"/>
    <n v="65.919282511210767"/>
    <x v="12"/>
    <x v="0"/>
  </r>
  <r>
    <x v="72"/>
    <x v="131"/>
    <n v="19.282511210762333"/>
    <x v="12"/>
    <x v="0"/>
  </r>
  <r>
    <x v="72"/>
    <x v="4"/>
    <n v="10.31390134529148"/>
    <x v="12"/>
    <x v="0"/>
  </r>
  <r>
    <x v="67"/>
    <x v="127"/>
    <n v="9.0909090909090917"/>
    <x v="13"/>
    <x v="0"/>
  </r>
  <r>
    <x v="67"/>
    <x v="128"/>
    <n v="8.4415584415584419"/>
    <x v="13"/>
    <x v="0"/>
  </r>
  <r>
    <x v="67"/>
    <x v="129"/>
    <n v="1.948051948051948"/>
    <x v="13"/>
    <x v="0"/>
  </r>
  <r>
    <x v="67"/>
    <x v="130"/>
    <n v="59.090909090909093"/>
    <x v="13"/>
    <x v="0"/>
  </r>
  <r>
    <x v="67"/>
    <x v="131"/>
    <n v="15.584415584415584"/>
    <x v="13"/>
    <x v="0"/>
  </r>
  <r>
    <x v="67"/>
    <x v="4"/>
    <n v="5.8441558441558445"/>
    <x v="13"/>
    <x v="0"/>
  </r>
  <r>
    <x v="68"/>
    <x v="127"/>
    <n v="24.81203007518797"/>
    <x v="13"/>
    <x v="0"/>
  </r>
  <r>
    <x v="68"/>
    <x v="128"/>
    <n v="12.781954887218046"/>
    <x v="13"/>
    <x v="0"/>
  </r>
  <r>
    <x v="68"/>
    <x v="129"/>
    <n v="1.5037593984962405"/>
    <x v="13"/>
    <x v="0"/>
  </r>
  <r>
    <x v="68"/>
    <x v="130"/>
    <n v="36.842105263157897"/>
    <x v="13"/>
    <x v="0"/>
  </r>
  <r>
    <x v="68"/>
    <x v="131"/>
    <n v="18.045112781954888"/>
    <x v="13"/>
    <x v="0"/>
  </r>
  <r>
    <x v="68"/>
    <x v="4"/>
    <n v="6.0150375939849621"/>
    <x v="13"/>
    <x v="0"/>
  </r>
  <r>
    <x v="69"/>
    <x v="127"/>
    <n v="18.181818181818183"/>
    <x v="13"/>
    <x v="0"/>
  </r>
  <r>
    <x v="69"/>
    <x v="128"/>
    <n v="8.4415584415584419"/>
    <x v="13"/>
    <x v="0"/>
  </r>
  <r>
    <x v="69"/>
    <x v="129"/>
    <n v="1.948051948051948"/>
    <x v="13"/>
    <x v="0"/>
  </r>
  <r>
    <x v="69"/>
    <x v="130"/>
    <n v="50"/>
    <x v="13"/>
    <x v="0"/>
  </r>
  <r>
    <x v="69"/>
    <x v="131"/>
    <n v="15.584415584415584"/>
    <x v="13"/>
    <x v="0"/>
  </r>
  <r>
    <x v="69"/>
    <x v="4"/>
    <n v="5.8441558441558445"/>
    <x v="13"/>
    <x v="0"/>
  </r>
  <r>
    <x v="70"/>
    <x v="127"/>
    <n v="20.394736842105264"/>
    <x v="13"/>
    <x v="0"/>
  </r>
  <r>
    <x v="70"/>
    <x v="128"/>
    <n v="17.763157894736842"/>
    <x v="13"/>
    <x v="0"/>
  </r>
  <r>
    <x v="70"/>
    <x v="129"/>
    <n v="1.3157894736842106"/>
    <x v="13"/>
    <x v="0"/>
  </r>
  <r>
    <x v="70"/>
    <x v="130"/>
    <n v="39.473684210526315"/>
    <x v="13"/>
    <x v="0"/>
  </r>
  <r>
    <x v="70"/>
    <x v="131"/>
    <n v="15.131578947368421"/>
    <x v="13"/>
    <x v="0"/>
  </r>
  <r>
    <x v="70"/>
    <x v="4"/>
    <n v="5.9210526315789478"/>
    <x v="13"/>
    <x v="0"/>
  </r>
  <r>
    <x v="71"/>
    <x v="127"/>
    <n v="14.935064935064934"/>
    <x v="13"/>
    <x v="0"/>
  </r>
  <r>
    <x v="71"/>
    <x v="128"/>
    <n v="18.181818181818183"/>
    <x v="13"/>
    <x v="0"/>
  </r>
  <r>
    <x v="71"/>
    <x v="129"/>
    <n v="1.2987012987012987"/>
    <x v="13"/>
    <x v="0"/>
  </r>
  <r>
    <x v="71"/>
    <x v="130"/>
    <n v="44.155844155844157"/>
    <x v="13"/>
    <x v="0"/>
  </r>
  <r>
    <x v="71"/>
    <x v="131"/>
    <n v="15.584415584415584"/>
    <x v="13"/>
    <x v="0"/>
  </r>
  <r>
    <x v="71"/>
    <x v="4"/>
    <n v="5.8441558441558445"/>
    <x v="13"/>
    <x v="0"/>
  </r>
  <r>
    <x v="72"/>
    <x v="127"/>
    <n v="2.5974025974025974"/>
    <x v="13"/>
    <x v="0"/>
  </r>
  <r>
    <x v="72"/>
    <x v="128"/>
    <n v="0"/>
    <x v="13"/>
    <x v="0"/>
  </r>
  <r>
    <x v="72"/>
    <x v="129"/>
    <n v="2.5974025974025974"/>
    <x v="13"/>
    <x v="0"/>
  </r>
  <r>
    <x v="72"/>
    <x v="130"/>
    <n v="73.376623376623371"/>
    <x v="13"/>
    <x v="0"/>
  </r>
  <r>
    <x v="72"/>
    <x v="131"/>
    <n v="15.584415584415584"/>
    <x v="13"/>
    <x v="0"/>
  </r>
  <r>
    <x v="72"/>
    <x v="4"/>
    <n v="5.8441558441558445"/>
    <x v="13"/>
    <x v="0"/>
  </r>
  <r>
    <x v="67"/>
    <x v="127"/>
    <n v="1.0695187165775402"/>
    <x v="14"/>
    <x v="0"/>
  </r>
  <r>
    <x v="67"/>
    <x v="128"/>
    <n v="0.53475935828877008"/>
    <x v="14"/>
    <x v="0"/>
  </r>
  <r>
    <x v="67"/>
    <x v="129"/>
    <n v="1.0695187165775402"/>
    <x v="14"/>
    <x v="0"/>
  </r>
  <r>
    <x v="67"/>
    <x v="130"/>
    <n v="35.294117647058826"/>
    <x v="14"/>
    <x v="0"/>
  </r>
  <r>
    <x v="67"/>
    <x v="131"/>
    <n v="39.037433155080215"/>
    <x v="14"/>
    <x v="0"/>
  </r>
  <r>
    <x v="67"/>
    <x v="4"/>
    <n v="22.994652406417114"/>
    <x v="14"/>
    <x v="0"/>
  </r>
  <r>
    <x v="68"/>
    <x v="127"/>
    <n v="9.3406593406593412"/>
    <x v="14"/>
    <x v="0"/>
  </r>
  <r>
    <x v="68"/>
    <x v="128"/>
    <n v="6.0439560439560438"/>
    <x v="14"/>
    <x v="0"/>
  </r>
  <r>
    <x v="68"/>
    <x v="129"/>
    <n v="2.7472527472527473"/>
    <x v="14"/>
    <x v="0"/>
  </r>
  <r>
    <x v="68"/>
    <x v="130"/>
    <n v="19.780219780219781"/>
    <x v="14"/>
    <x v="0"/>
  </r>
  <r>
    <x v="68"/>
    <x v="131"/>
    <n v="38.46153846153846"/>
    <x v="14"/>
    <x v="0"/>
  </r>
  <r>
    <x v="68"/>
    <x v="4"/>
    <n v="23.626373626373628"/>
    <x v="14"/>
    <x v="0"/>
  </r>
  <r>
    <x v="69"/>
    <x v="127"/>
    <n v="5.882352941176471"/>
    <x v="14"/>
    <x v="0"/>
  </r>
  <r>
    <x v="69"/>
    <x v="128"/>
    <n v="0"/>
    <x v="14"/>
    <x v="0"/>
  </r>
  <r>
    <x v="69"/>
    <x v="129"/>
    <n v="0.53475935828877008"/>
    <x v="14"/>
    <x v="0"/>
  </r>
  <r>
    <x v="69"/>
    <x v="130"/>
    <n v="31.550802139037433"/>
    <x v="14"/>
    <x v="0"/>
  </r>
  <r>
    <x v="69"/>
    <x v="131"/>
    <n v="39.037433155080215"/>
    <x v="14"/>
    <x v="0"/>
  </r>
  <r>
    <x v="69"/>
    <x v="4"/>
    <n v="22.994652406417114"/>
    <x v="14"/>
    <x v="0"/>
  </r>
  <r>
    <x v="70"/>
    <x v="127"/>
    <n v="5.6497175141242941"/>
    <x v="14"/>
    <x v="0"/>
  </r>
  <r>
    <x v="70"/>
    <x v="128"/>
    <n v="1.6949152542372881"/>
    <x v="14"/>
    <x v="0"/>
  </r>
  <r>
    <x v="70"/>
    <x v="129"/>
    <n v="1.6949152542372881"/>
    <x v="14"/>
    <x v="0"/>
  </r>
  <r>
    <x v="70"/>
    <x v="130"/>
    <n v="29.378531073446329"/>
    <x v="14"/>
    <x v="0"/>
  </r>
  <r>
    <x v="70"/>
    <x v="131"/>
    <n v="38.418079096045197"/>
    <x v="14"/>
    <x v="0"/>
  </r>
  <r>
    <x v="70"/>
    <x v="4"/>
    <n v="23.163841807909606"/>
    <x v="14"/>
    <x v="0"/>
  </r>
  <r>
    <x v="71"/>
    <x v="127"/>
    <n v="2.1390374331550803"/>
    <x v="14"/>
    <x v="0"/>
  </r>
  <r>
    <x v="71"/>
    <x v="128"/>
    <n v="0"/>
    <x v="14"/>
    <x v="0"/>
  </r>
  <r>
    <x v="71"/>
    <x v="129"/>
    <n v="1.6042780748663101"/>
    <x v="14"/>
    <x v="0"/>
  </r>
  <r>
    <x v="71"/>
    <x v="130"/>
    <n v="34.224598930481285"/>
    <x v="14"/>
    <x v="0"/>
  </r>
  <r>
    <x v="71"/>
    <x v="131"/>
    <n v="39.037433155080215"/>
    <x v="14"/>
    <x v="0"/>
  </r>
  <r>
    <x v="71"/>
    <x v="4"/>
    <n v="22.994652406417114"/>
    <x v="14"/>
    <x v="0"/>
  </r>
  <r>
    <x v="72"/>
    <x v="127"/>
    <n v="0.53475935828877008"/>
    <x v="14"/>
    <x v="0"/>
  </r>
  <r>
    <x v="72"/>
    <x v="128"/>
    <n v="0"/>
    <x v="14"/>
    <x v="0"/>
  </r>
  <r>
    <x v="72"/>
    <x v="129"/>
    <n v="1.6042780748663101"/>
    <x v="14"/>
    <x v="0"/>
  </r>
  <r>
    <x v="72"/>
    <x v="130"/>
    <n v="35.828877005347593"/>
    <x v="14"/>
    <x v="0"/>
  </r>
  <r>
    <x v="72"/>
    <x v="131"/>
    <n v="39.037433155080215"/>
    <x v="14"/>
    <x v="0"/>
  </r>
  <r>
    <x v="72"/>
    <x v="4"/>
    <n v="22.994652406417114"/>
    <x v="14"/>
    <x v="0"/>
  </r>
  <r>
    <x v="67"/>
    <x v="127"/>
    <n v="8.9622641509433958"/>
    <x v="15"/>
    <x v="0"/>
  </r>
  <r>
    <x v="67"/>
    <x v="128"/>
    <n v="6.6037735849056602"/>
    <x v="15"/>
    <x v="0"/>
  </r>
  <r>
    <x v="67"/>
    <x v="129"/>
    <n v="0.94339622641509435"/>
    <x v="15"/>
    <x v="0"/>
  </r>
  <r>
    <x v="67"/>
    <x v="130"/>
    <n v="63.679245283018865"/>
    <x v="15"/>
    <x v="0"/>
  </r>
  <r>
    <x v="67"/>
    <x v="131"/>
    <n v="7.5471698113207548"/>
    <x v="15"/>
    <x v="0"/>
  </r>
  <r>
    <x v="67"/>
    <x v="4"/>
    <n v="12.264150943396226"/>
    <x v="15"/>
    <x v="0"/>
  </r>
  <r>
    <x v="68"/>
    <x v="127"/>
    <n v="22.596153846153847"/>
    <x v="15"/>
    <x v="0"/>
  </r>
  <r>
    <x v="68"/>
    <x v="128"/>
    <n v="15.865384615384615"/>
    <x v="15"/>
    <x v="0"/>
  </r>
  <r>
    <x v="68"/>
    <x v="129"/>
    <n v="0.96153846153846156"/>
    <x v="15"/>
    <x v="0"/>
  </r>
  <r>
    <x v="68"/>
    <x v="130"/>
    <n v="40.384615384615387"/>
    <x v="15"/>
    <x v="0"/>
  </r>
  <r>
    <x v="68"/>
    <x v="131"/>
    <n v="7.6923076923076925"/>
    <x v="15"/>
    <x v="0"/>
  </r>
  <r>
    <x v="68"/>
    <x v="4"/>
    <n v="12.5"/>
    <x v="15"/>
    <x v="0"/>
  </r>
  <r>
    <x v="69"/>
    <x v="127"/>
    <n v="13.270142180094787"/>
    <x v="15"/>
    <x v="0"/>
  </r>
  <r>
    <x v="69"/>
    <x v="128"/>
    <n v="14.691943127962086"/>
    <x v="15"/>
    <x v="0"/>
  </r>
  <r>
    <x v="69"/>
    <x v="129"/>
    <n v="0"/>
    <x v="15"/>
    <x v="0"/>
  </r>
  <r>
    <x v="69"/>
    <x v="130"/>
    <n v="52.132701421800945"/>
    <x v="15"/>
    <x v="0"/>
  </r>
  <r>
    <x v="69"/>
    <x v="131"/>
    <n v="7.5829383886255926"/>
    <x v="15"/>
    <x v="0"/>
  </r>
  <r>
    <x v="69"/>
    <x v="4"/>
    <n v="12.322274881516588"/>
    <x v="15"/>
    <x v="0"/>
  </r>
  <r>
    <x v="70"/>
    <x v="127"/>
    <n v="9.7087378640776691"/>
    <x v="15"/>
    <x v="0"/>
  </r>
  <r>
    <x v="70"/>
    <x v="128"/>
    <n v="4.8543689320388346"/>
    <x v="15"/>
    <x v="0"/>
  </r>
  <r>
    <x v="70"/>
    <x v="129"/>
    <n v="0.970873786407767"/>
    <x v="15"/>
    <x v="0"/>
  </r>
  <r>
    <x v="70"/>
    <x v="130"/>
    <n v="64.077669902912618"/>
    <x v="15"/>
    <x v="0"/>
  </r>
  <r>
    <x v="70"/>
    <x v="131"/>
    <n v="7.766990291262136"/>
    <x v="15"/>
    <x v="0"/>
  </r>
  <r>
    <x v="70"/>
    <x v="4"/>
    <n v="12.621359223300971"/>
    <x v="15"/>
    <x v="0"/>
  </r>
  <r>
    <x v="71"/>
    <x v="127"/>
    <n v="13.20754716981132"/>
    <x v="15"/>
    <x v="0"/>
  </r>
  <r>
    <x v="71"/>
    <x v="128"/>
    <n v="10.849056603773585"/>
    <x v="15"/>
    <x v="0"/>
  </r>
  <r>
    <x v="71"/>
    <x v="129"/>
    <n v="0.47169811320754718"/>
    <x v="15"/>
    <x v="0"/>
  </r>
  <r>
    <x v="71"/>
    <x v="130"/>
    <n v="55.660377358490564"/>
    <x v="15"/>
    <x v="0"/>
  </r>
  <r>
    <x v="71"/>
    <x v="131"/>
    <n v="7.5471698113207548"/>
    <x v="15"/>
    <x v="0"/>
  </r>
  <r>
    <x v="71"/>
    <x v="4"/>
    <n v="12.264150943396226"/>
    <x v="15"/>
    <x v="0"/>
  </r>
  <r>
    <x v="72"/>
    <x v="127"/>
    <n v="1.8867924528301887"/>
    <x v="15"/>
    <x v="0"/>
  </r>
  <r>
    <x v="72"/>
    <x v="128"/>
    <n v="1.4150943396226414"/>
    <x v="15"/>
    <x v="0"/>
  </r>
  <r>
    <x v="72"/>
    <x v="129"/>
    <n v="0"/>
    <x v="15"/>
    <x v="0"/>
  </r>
  <r>
    <x v="72"/>
    <x v="130"/>
    <n v="76.886792452830193"/>
    <x v="15"/>
    <x v="0"/>
  </r>
  <r>
    <x v="72"/>
    <x v="131"/>
    <n v="7.5471698113207548"/>
    <x v="15"/>
    <x v="0"/>
  </r>
  <r>
    <x v="72"/>
    <x v="4"/>
    <n v="12.264150943396226"/>
    <x v="15"/>
    <x v="0"/>
  </r>
  <r>
    <x v="67"/>
    <x v="127"/>
    <n v="15.876777251184834"/>
    <x v="16"/>
    <x v="0"/>
  </r>
  <r>
    <x v="67"/>
    <x v="128"/>
    <n v="8.0568720379146921"/>
    <x v="16"/>
    <x v="0"/>
  </r>
  <r>
    <x v="67"/>
    <x v="129"/>
    <n v="2.3696682464454977"/>
    <x v="16"/>
    <x v="0"/>
  </r>
  <r>
    <x v="67"/>
    <x v="130"/>
    <n v="50"/>
    <x v="16"/>
    <x v="0"/>
  </r>
  <r>
    <x v="67"/>
    <x v="131"/>
    <n v="14.691943127962086"/>
    <x v="16"/>
    <x v="0"/>
  </r>
  <r>
    <x v="67"/>
    <x v="4"/>
    <n v="9.0047393364928912"/>
    <x v="16"/>
    <x v="0"/>
  </r>
  <r>
    <x v="68"/>
    <x v="127"/>
    <n v="32.513661202185794"/>
    <x v="16"/>
    <x v="0"/>
  </r>
  <r>
    <x v="68"/>
    <x v="128"/>
    <n v="15.573770491803279"/>
    <x v="16"/>
    <x v="0"/>
  </r>
  <r>
    <x v="68"/>
    <x v="129"/>
    <n v="4.3715846994535523"/>
    <x v="16"/>
    <x v="0"/>
  </r>
  <r>
    <x v="68"/>
    <x v="130"/>
    <n v="23.224043715846996"/>
    <x v="16"/>
    <x v="0"/>
  </r>
  <r>
    <x v="68"/>
    <x v="131"/>
    <n v="15.573770491803279"/>
    <x v="16"/>
    <x v="0"/>
  </r>
  <r>
    <x v="68"/>
    <x v="4"/>
    <n v="9.2896174863387984"/>
    <x v="16"/>
    <x v="0"/>
  </r>
  <r>
    <x v="69"/>
    <x v="127"/>
    <n v="19.002375296912113"/>
    <x v="16"/>
    <x v="0"/>
  </r>
  <r>
    <x v="69"/>
    <x v="128"/>
    <n v="10.213776722090261"/>
    <x v="16"/>
    <x v="0"/>
  </r>
  <r>
    <x v="69"/>
    <x v="129"/>
    <n v="1.4251781472684086"/>
    <x v="16"/>
    <x v="0"/>
  </r>
  <r>
    <x v="69"/>
    <x v="130"/>
    <n v="45.843230403800476"/>
    <x v="16"/>
    <x v="0"/>
  </r>
  <r>
    <x v="69"/>
    <x v="131"/>
    <n v="14.726840855106888"/>
    <x v="16"/>
    <x v="0"/>
  </r>
  <r>
    <x v="69"/>
    <x v="4"/>
    <n v="9.026128266033254"/>
    <x v="16"/>
    <x v="0"/>
  </r>
  <r>
    <x v="70"/>
    <x v="127"/>
    <n v="16.911764705882351"/>
    <x v="16"/>
    <x v="0"/>
  </r>
  <r>
    <x v="70"/>
    <x v="128"/>
    <n v="14.705882352941176"/>
    <x v="16"/>
    <x v="0"/>
  </r>
  <r>
    <x v="70"/>
    <x v="129"/>
    <n v="2.9411764705882355"/>
    <x v="16"/>
    <x v="0"/>
  </r>
  <r>
    <x v="70"/>
    <x v="130"/>
    <n v="41.911764705882355"/>
    <x v="16"/>
    <x v="0"/>
  </r>
  <r>
    <x v="70"/>
    <x v="131"/>
    <n v="15.196078431372548"/>
    <x v="16"/>
    <x v="0"/>
  </r>
  <r>
    <x v="70"/>
    <x v="4"/>
    <n v="8.8235294117647065"/>
    <x v="16"/>
    <x v="0"/>
  </r>
  <r>
    <x v="71"/>
    <x v="127"/>
    <n v="15.876777251184834"/>
    <x v="16"/>
    <x v="0"/>
  </r>
  <r>
    <x v="71"/>
    <x v="128"/>
    <n v="7.5829383886255926"/>
    <x v="16"/>
    <x v="0"/>
  </r>
  <r>
    <x v="71"/>
    <x v="129"/>
    <n v="1.1848341232227488"/>
    <x v="16"/>
    <x v="0"/>
  </r>
  <r>
    <x v="71"/>
    <x v="130"/>
    <n v="51.658767772511851"/>
    <x v="16"/>
    <x v="0"/>
  </r>
  <r>
    <x v="71"/>
    <x v="131"/>
    <n v="14.691943127962086"/>
    <x v="16"/>
    <x v="0"/>
  </r>
  <r>
    <x v="71"/>
    <x v="4"/>
    <n v="9.0047393364928912"/>
    <x v="16"/>
    <x v="0"/>
  </r>
  <r>
    <x v="72"/>
    <x v="127"/>
    <n v="3.7914691943127963"/>
    <x v="16"/>
    <x v="0"/>
  </r>
  <r>
    <x v="72"/>
    <x v="128"/>
    <n v="1.8957345971563981"/>
    <x v="16"/>
    <x v="0"/>
  </r>
  <r>
    <x v="72"/>
    <x v="129"/>
    <n v="0.7109004739336493"/>
    <x v="16"/>
    <x v="0"/>
  </r>
  <r>
    <x v="72"/>
    <x v="130"/>
    <n v="69.905213270142184"/>
    <x v="16"/>
    <x v="0"/>
  </r>
  <r>
    <x v="72"/>
    <x v="131"/>
    <n v="14.691943127962086"/>
    <x v="16"/>
    <x v="0"/>
  </r>
  <r>
    <x v="72"/>
    <x v="4"/>
    <n v="9.0047393364928912"/>
    <x v="16"/>
    <x v="0"/>
  </r>
  <r>
    <x v="67"/>
    <x v="127"/>
    <n v="10.272040760622327"/>
    <x v="0"/>
    <x v="1"/>
  </r>
  <r>
    <x v="67"/>
    <x v="128"/>
    <n v="3.6939313984168867"/>
    <x v="0"/>
    <x v="1"/>
  </r>
  <r>
    <x v="67"/>
    <x v="129"/>
    <n v="1.8560640524065144"/>
    <x v="0"/>
    <x v="1"/>
  </r>
  <r>
    <x v="67"/>
    <x v="130"/>
    <n v="39.532344645619141"/>
    <x v="0"/>
    <x v="1"/>
  </r>
  <r>
    <x v="67"/>
    <x v="131"/>
    <n v="33.71849695205168"/>
    <x v="0"/>
    <x v="1"/>
  </r>
  <r>
    <x v="67"/>
    <x v="4"/>
    <n v="11.045400782458374"/>
    <x v="0"/>
    <x v="1"/>
  </r>
  <r>
    <x v="68"/>
    <x v="127"/>
    <n v="17.584583378955436"/>
    <x v="0"/>
    <x v="1"/>
  </r>
  <r>
    <x v="68"/>
    <x v="128"/>
    <n v="7.7192598270009851"/>
    <x v="0"/>
    <x v="1"/>
  </r>
  <r>
    <x v="68"/>
    <x v="129"/>
    <n v="2.9453629694514398"/>
    <x v="0"/>
    <x v="1"/>
  </r>
  <r>
    <x v="68"/>
    <x v="130"/>
    <n v="21.92050804773897"/>
    <x v="0"/>
    <x v="1"/>
  </r>
  <r>
    <x v="68"/>
    <x v="131"/>
    <n v="37.97218876601336"/>
    <x v="0"/>
    <x v="1"/>
  </r>
  <r>
    <x v="68"/>
    <x v="4"/>
    <n v="12.13182962881857"/>
    <x v="0"/>
    <x v="1"/>
  </r>
  <r>
    <x v="69"/>
    <x v="127"/>
    <n v="14.560364464692483"/>
    <x v="0"/>
    <x v="1"/>
  </r>
  <r>
    <x v="69"/>
    <x v="128"/>
    <n v="4.4555808656036451"/>
    <x v="0"/>
    <x v="1"/>
  </r>
  <r>
    <x v="69"/>
    <x v="129"/>
    <n v="1.2665148063781322"/>
    <x v="0"/>
    <x v="1"/>
  </r>
  <r>
    <x v="69"/>
    <x v="130"/>
    <n v="35.052391799544417"/>
    <x v="0"/>
    <x v="1"/>
  </r>
  <r>
    <x v="69"/>
    <x v="131"/>
    <n v="33.785876993166291"/>
    <x v="0"/>
    <x v="1"/>
  </r>
  <r>
    <x v="69"/>
    <x v="4"/>
    <n v="11.052391799544418"/>
    <x v="0"/>
    <x v="1"/>
  </r>
  <r>
    <x v="70"/>
    <x v="127"/>
    <n v="15.512120341094183"/>
    <x v="0"/>
    <x v="1"/>
  </r>
  <r>
    <x v="70"/>
    <x v="128"/>
    <n v="6.476956979975089"/>
    <x v="0"/>
    <x v="1"/>
  </r>
  <r>
    <x v="70"/>
    <x v="129"/>
    <n v="1.973747245377024"/>
    <x v="0"/>
    <x v="1"/>
  </r>
  <r>
    <x v="70"/>
    <x v="130"/>
    <n v="31.551212034109419"/>
    <x v="0"/>
    <x v="1"/>
  </r>
  <r>
    <x v="70"/>
    <x v="131"/>
    <n v="33.802816901408448"/>
    <x v="0"/>
    <x v="1"/>
  </r>
  <r>
    <x v="70"/>
    <x v="4"/>
    <n v="11.018491903803776"/>
    <x v="0"/>
    <x v="1"/>
  </r>
  <r>
    <x v="71"/>
    <x v="127"/>
    <n v="9.8545454545454554"/>
    <x v="0"/>
    <x v="1"/>
  </r>
  <r>
    <x v="71"/>
    <x v="128"/>
    <n v="3.7636363636363637"/>
    <x v="0"/>
    <x v="1"/>
  </r>
  <r>
    <x v="71"/>
    <x v="129"/>
    <n v="0.41818181818181815"/>
    <x v="0"/>
    <x v="1"/>
  </r>
  <r>
    <x v="71"/>
    <x v="130"/>
    <n v="41.327272727272728"/>
    <x v="0"/>
    <x v="1"/>
  </r>
  <r>
    <x v="71"/>
    <x v="131"/>
    <n v="33.736363636363635"/>
    <x v="0"/>
    <x v="1"/>
  </r>
  <r>
    <x v="71"/>
    <x v="4"/>
    <n v="11.036363636363637"/>
    <x v="0"/>
    <x v="1"/>
  </r>
  <r>
    <x v="72"/>
    <x v="127"/>
    <n v="3.1090909090909089"/>
    <x v="0"/>
    <x v="1"/>
  </r>
  <r>
    <x v="72"/>
    <x v="128"/>
    <n v="0.39090909090909093"/>
    <x v="0"/>
    <x v="1"/>
  </r>
  <r>
    <x v="72"/>
    <x v="129"/>
    <n v="0.60909090909090913"/>
    <x v="0"/>
    <x v="1"/>
  </r>
  <r>
    <x v="72"/>
    <x v="130"/>
    <n v="51.154545454545456"/>
    <x v="0"/>
    <x v="1"/>
  </r>
  <r>
    <x v="72"/>
    <x v="131"/>
    <n v="33.736363636363635"/>
    <x v="0"/>
    <x v="1"/>
  </r>
  <r>
    <x v="72"/>
    <x v="4"/>
    <n v="11.036363636363637"/>
    <x v="0"/>
    <x v="1"/>
  </r>
  <r>
    <x v="67"/>
    <x v="127"/>
    <n v="26.698816308636562"/>
    <x v="1"/>
    <x v="1"/>
  </r>
  <r>
    <x v="67"/>
    <x v="128"/>
    <n v="8.8557650153441472"/>
    <x v="1"/>
    <x v="1"/>
  </r>
  <r>
    <x v="67"/>
    <x v="129"/>
    <n v="3.0249890398947832"/>
    <x v="1"/>
    <x v="1"/>
  </r>
  <r>
    <x v="67"/>
    <x v="130"/>
    <n v="40.815431828145549"/>
    <x v="1"/>
    <x v="1"/>
  </r>
  <r>
    <x v="67"/>
    <x v="131"/>
    <n v="15.344147303814117"/>
    <x v="1"/>
    <x v="1"/>
  </r>
  <r>
    <x v="67"/>
    <x v="4"/>
    <n v="5.5677334502411222"/>
    <x v="1"/>
    <x v="1"/>
  </r>
  <r>
    <x v="68"/>
    <x v="127"/>
    <n v="36.349453978159126"/>
    <x v="1"/>
    <x v="1"/>
  </r>
  <r>
    <x v="68"/>
    <x v="128"/>
    <n v="9.3603744149765991"/>
    <x v="1"/>
    <x v="1"/>
  </r>
  <r>
    <x v="68"/>
    <x v="129"/>
    <n v="5.1482059282371297"/>
    <x v="1"/>
    <x v="1"/>
  </r>
  <r>
    <x v="68"/>
    <x v="130"/>
    <n v="21.684867394695789"/>
    <x v="1"/>
    <x v="1"/>
  </r>
  <r>
    <x v="68"/>
    <x v="131"/>
    <n v="21.138845553822154"/>
    <x v="1"/>
    <x v="1"/>
  </r>
  <r>
    <x v="68"/>
    <x v="4"/>
    <n v="7.0202808112324497"/>
    <x v="1"/>
    <x v="1"/>
  </r>
  <r>
    <x v="69"/>
    <x v="127"/>
    <n v="32.733655111891181"/>
    <x v="1"/>
    <x v="1"/>
  </r>
  <r>
    <x v="69"/>
    <x v="128"/>
    <n v="7.6349275998244845"/>
    <x v="1"/>
    <x v="1"/>
  </r>
  <r>
    <x v="69"/>
    <x v="129"/>
    <n v="2.7643703378674855"/>
    <x v="1"/>
    <x v="1"/>
  </r>
  <r>
    <x v="69"/>
    <x v="130"/>
    <n v="36.068451075032911"/>
    <x v="1"/>
    <x v="1"/>
  </r>
  <r>
    <x v="69"/>
    <x v="131"/>
    <n v="15.533128565160158"/>
    <x v="1"/>
    <x v="1"/>
  </r>
  <r>
    <x v="69"/>
    <x v="4"/>
    <n v="5.5726195699868359"/>
    <x v="1"/>
    <x v="1"/>
  </r>
  <r>
    <x v="70"/>
    <x v="127"/>
    <n v="28.375387339530764"/>
    <x v="1"/>
    <x v="1"/>
  </r>
  <r>
    <x v="70"/>
    <x v="128"/>
    <n v="10.624169986719787"/>
    <x v="1"/>
    <x v="1"/>
  </r>
  <r>
    <x v="70"/>
    <x v="129"/>
    <n v="1.593625498007968"/>
    <x v="1"/>
    <x v="1"/>
  </r>
  <r>
    <x v="70"/>
    <x v="130"/>
    <n v="39.176626826029214"/>
    <x v="1"/>
    <x v="1"/>
  </r>
  <r>
    <x v="70"/>
    <x v="131"/>
    <n v="15.405046480743692"/>
    <x v="1"/>
    <x v="1"/>
  </r>
  <r>
    <x v="70"/>
    <x v="4"/>
    <n v="5.621956617972554"/>
    <x v="1"/>
    <x v="1"/>
  </r>
  <r>
    <x v="71"/>
    <x v="127"/>
    <n v="13.254593175853019"/>
    <x v="1"/>
    <x v="1"/>
  </r>
  <r>
    <x v="71"/>
    <x v="128"/>
    <n v="2.537182852143482"/>
    <x v="1"/>
    <x v="1"/>
  </r>
  <r>
    <x v="71"/>
    <x v="129"/>
    <n v="0.30621172353455817"/>
    <x v="1"/>
    <x v="1"/>
  </r>
  <r>
    <x v="71"/>
    <x v="130"/>
    <n v="62.948381452318458"/>
    <x v="1"/>
    <x v="1"/>
  </r>
  <r>
    <x v="71"/>
    <x v="131"/>
    <n v="15.529308836395451"/>
    <x v="1"/>
    <x v="1"/>
  </r>
  <r>
    <x v="71"/>
    <x v="4"/>
    <n v="5.5555555555555554"/>
    <x v="1"/>
    <x v="1"/>
  </r>
  <r>
    <x v="72"/>
    <x v="127"/>
    <n v="5.7305336832895888"/>
    <x v="1"/>
    <x v="1"/>
  </r>
  <r>
    <x v="72"/>
    <x v="128"/>
    <n v="0.96237970253718286"/>
    <x v="1"/>
    <x v="1"/>
  </r>
  <r>
    <x v="72"/>
    <x v="129"/>
    <n v="0.39370078740157483"/>
    <x v="1"/>
    <x v="1"/>
  </r>
  <r>
    <x v="72"/>
    <x v="130"/>
    <n v="71.828521434820644"/>
    <x v="1"/>
    <x v="1"/>
  </r>
  <r>
    <x v="72"/>
    <x v="131"/>
    <n v="15.529308836395451"/>
    <x v="1"/>
    <x v="1"/>
  </r>
  <r>
    <x v="72"/>
    <x v="4"/>
    <n v="5.5555555555555554"/>
    <x v="1"/>
    <x v="1"/>
  </r>
  <r>
    <x v="67"/>
    <x v="127"/>
    <n v="1.3342696629213484"/>
    <x v="2"/>
    <x v="1"/>
  </r>
  <r>
    <x v="67"/>
    <x v="128"/>
    <n v="0.67883895131086147"/>
    <x v="2"/>
    <x v="1"/>
  </r>
  <r>
    <x v="67"/>
    <x v="129"/>
    <n v="0.60861423220973787"/>
    <x v="2"/>
    <x v="1"/>
  </r>
  <r>
    <x v="67"/>
    <x v="130"/>
    <n v="26.521535580524343"/>
    <x v="2"/>
    <x v="1"/>
  </r>
  <r>
    <x v="67"/>
    <x v="131"/>
    <n v="55.641385767790261"/>
    <x v="2"/>
    <x v="1"/>
  </r>
  <r>
    <x v="67"/>
    <x v="4"/>
    <n v="15.262172284644194"/>
    <x v="2"/>
    <x v="1"/>
  </r>
  <r>
    <x v="68"/>
    <x v="127"/>
    <n v="5.5090998524348258"/>
    <x v="2"/>
    <x v="1"/>
  </r>
  <r>
    <x v="68"/>
    <x v="128"/>
    <n v="4.3039842597147073"/>
    <x v="2"/>
    <x v="1"/>
  </r>
  <r>
    <x v="68"/>
    <x v="129"/>
    <n v="2.0659124446630597"/>
    <x v="2"/>
    <x v="1"/>
  </r>
  <r>
    <x v="68"/>
    <x v="130"/>
    <n v="15.789473684210526"/>
    <x v="2"/>
    <x v="1"/>
  </r>
  <r>
    <x v="68"/>
    <x v="131"/>
    <n v="56.763403836694543"/>
    <x v="2"/>
    <x v="1"/>
  </r>
  <r>
    <x v="68"/>
    <x v="4"/>
    <n v="15.617314313821938"/>
    <x v="2"/>
    <x v="1"/>
  </r>
  <r>
    <x v="69"/>
    <x v="127"/>
    <n v="2.9508196721311477"/>
    <x v="2"/>
    <x v="1"/>
  </r>
  <r>
    <x v="69"/>
    <x v="128"/>
    <n v="1.5222482435597189"/>
    <x v="2"/>
    <x v="1"/>
  </r>
  <r>
    <x v="69"/>
    <x v="129"/>
    <n v="0.42154566744730682"/>
    <x v="2"/>
    <x v="1"/>
  </r>
  <r>
    <x v="69"/>
    <x v="130"/>
    <n v="24.192037470725996"/>
    <x v="2"/>
    <x v="1"/>
  </r>
  <r>
    <x v="69"/>
    <x v="131"/>
    <n v="55.644028103044498"/>
    <x v="2"/>
    <x v="1"/>
  </r>
  <r>
    <x v="69"/>
    <x v="4"/>
    <n v="15.269320843091334"/>
    <x v="2"/>
    <x v="1"/>
  </r>
  <r>
    <x v="70"/>
    <x v="127"/>
    <n v="5.1564455569461831"/>
    <x v="2"/>
    <x v="1"/>
  </r>
  <r>
    <x v="70"/>
    <x v="128"/>
    <n v="1.902377972465582"/>
    <x v="2"/>
    <x v="1"/>
  </r>
  <r>
    <x v="70"/>
    <x v="129"/>
    <n v="1.9524405506883604"/>
    <x v="2"/>
    <x v="1"/>
  </r>
  <r>
    <x v="70"/>
    <x v="130"/>
    <n v="19.474342928660825"/>
    <x v="2"/>
    <x v="1"/>
  </r>
  <r>
    <x v="70"/>
    <x v="131"/>
    <n v="56.270337922403002"/>
    <x v="2"/>
    <x v="1"/>
  </r>
  <r>
    <x v="70"/>
    <x v="4"/>
    <n v="15.294117647058824"/>
    <x v="2"/>
    <x v="1"/>
  </r>
  <r>
    <x v="71"/>
    <x v="127"/>
    <n v="2.411048689138577"/>
    <x v="2"/>
    <x v="1"/>
  </r>
  <r>
    <x v="71"/>
    <x v="128"/>
    <n v="1.3810861423220975"/>
    <x v="2"/>
    <x v="1"/>
  </r>
  <r>
    <x v="71"/>
    <x v="129"/>
    <n v="0.25749063670411987"/>
    <x v="2"/>
    <x v="1"/>
  </r>
  <r>
    <x v="71"/>
    <x v="130"/>
    <n v="25.04681647940075"/>
    <x v="2"/>
    <x v="1"/>
  </r>
  <r>
    <x v="71"/>
    <x v="131"/>
    <n v="55.641385767790261"/>
    <x v="2"/>
    <x v="1"/>
  </r>
  <r>
    <x v="71"/>
    <x v="4"/>
    <n v="15.262172284644194"/>
    <x v="2"/>
    <x v="1"/>
  </r>
  <r>
    <x v="72"/>
    <x v="127"/>
    <n v="0.5617977528089888"/>
    <x v="2"/>
    <x v="1"/>
  </r>
  <r>
    <x v="72"/>
    <x v="128"/>
    <n v="0.16385767790262173"/>
    <x v="2"/>
    <x v="1"/>
  </r>
  <r>
    <x v="72"/>
    <x v="129"/>
    <n v="0.2808988764044944"/>
    <x v="2"/>
    <x v="1"/>
  </r>
  <r>
    <x v="72"/>
    <x v="130"/>
    <n v="28.113295880149813"/>
    <x v="2"/>
    <x v="1"/>
  </r>
  <r>
    <x v="72"/>
    <x v="131"/>
    <n v="55.641385767790261"/>
    <x v="2"/>
    <x v="1"/>
  </r>
  <r>
    <x v="72"/>
    <x v="4"/>
    <n v="15.262172284644194"/>
    <x v="2"/>
    <x v="1"/>
  </r>
  <r>
    <x v="67"/>
    <x v="127"/>
    <n v="15.074441687344914"/>
    <x v="3"/>
    <x v="1"/>
  </r>
  <r>
    <x v="67"/>
    <x v="128"/>
    <n v="4.3424317617866004"/>
    <x v="3"/>
    <x v="1"/>
  </r>
  <r>
    <x v="67"/>
    <x v="129"/>
    <n v="4.2183622828784122"/>
    <x v="3"/>
    <x v="1"/>
  </r>
  <r>
    <x v="67"/>
    <x v="130"/>
    <n v="55.086848635235732"/>
    <x v="3"/>
    <x v="1"/>
  </r>
  <r>
    <x v="67"/>
    <x v="131"/>
    <n v="14.454094292803971"/>
    <x v="3"/>
    <x v="1"/>
  </r>
  <r>
    <x v="67"/>
    <x v="4"/>
    <n v="7.0099255583126547"/>
    <x v="3"/>
    <x v="1"/>
  </r>
  <r>
    <x v="68"/>
    <x v="127"/>
    <n v="31.404958677685951"/>
    <x v="3"/>
    <x v="1"/>
  </r>
  <r>
    <x v="68"/>
    <x v="128"/>
    <n v="13.388429752066116"/>
    <x v="3"/>
    <x v="1"/>
  </r>
  <r>
    <x v="68"/>
    <x v="129"/>
    <n v="3.553719008264463"/>
    <x v="3"/>
    <x v="1"/>
  </r>
  <r>
    <x v="68"/>
    <x v="130"/>
    <n v="29.421487603305785"/>
    <x v="3"/>
    <x v="1"/>
  </r>
  <r>
    <x v="68"/>
    <x v="131"/>
    <n v="15.206611570247935"/>
    <x v="3"/>
    <x v="1"/>
  </r>
  <r>
    <x v="68"/>
    <x v="4"/>
    <n v="7.6033057851239674"/>
    <x v="3"/>
    <x v="1"/>
  </r>
  <r>
    <x v="69"/>
    <x v="127"/>
    <n v="23.283395755305868"/>
    <x v="3"/>
    <x v="1"/>
  </r>
  <r>
    <x v="69"/>
    <x v="128"/>
    <n v="5.3058676654182273"/>
    <x v="3"/>
    <x v="1"/>
  </r>
  <r>
    <x v="69"/>
    <x v="129"/>
    <n v="2.184769038701623"/>
    <x v="3"/>
    <x v="1"/>
  </r>
  <r>
    <x v="69"/>
    <x v="130"/>
    <n v="47.940074906367045"/>
    <x v="3"/>
    <x v="1"/>
  </r>
  <r>
    <x v="69"/>
    <x v="131"/>
    <n v="14.544319600499376"/>
    <x v="3"/>
    <x v="1"/>
  </r>
  <r>
    <x v="69"/>
    <x v="4"/>
    <n v="7.0536828963795255"/>
    <x v="3"/>
    <x v="1"/>
  </r>
  <r>
    <x v="70"/>
    <x v="127"/>
    <n v="25.183211192538309"/>
    <x v="3"/>
    <x v="1"/>
  </r>
  <r>
    <x v="70"/>
    <x v="128"/>
    <n v="10.726182544970021"/>
    <x v="3"/>
    <x v="1"/>
  </r>
  <r>
    <x v="70"/>
    <x v="129"/>
    <n v="2.9980013324450367"/>
    <x v="3"/>
    <x v="1"/>
  </r>
  <r>
    <x v="70"/>
    <x v="130"/>
    <n v="39.70686209193871"/>
    <x v="3"/>
    <x v="1"/>
  </r>
  <r>
    <x v="70"/>
    <x v="131"/>
    <n v="14.590273151232511"/>
    <x v="3"/>
    <x v="1"/>
  </r>
  <r>
    <x v="70"/>
    <x v="4"/>
    <n v="7.1285809460359761"/>
    <x v="3"/>
    <x v="1"/>
  </r>
  <r>
    <x v="71"/>
    <x v="127"/>
    <n v="23.110285006195788"/>
    <x v="3"/>
    <x v="1"/>
  </r>
  <r>
    <x v="71"/>
    <x v="128"/>
    <n v="9.6654275092936803"/>
    <x v="3"/>
    <x v="1"/>
  </r>
  <r>
    <x v="71"/>
    <x v="129"/>
    <n v="0.86741016109045854"/>
    <x v="3"/>
    <x v="1"/>
  </r>
  <r>
    <x v="71"/>
    <x v="130"/>
    <n v="45.41511771995043"/>
    <x v="3"/>
    <x v="1"/>
  </r>
  <r>
    <x v="71"/>
    <x v="131"/>
    <n v="14.436183395291202"/>
    <x v="3"/>
    <x v="1"/>
  </r>
  <r>
    <x v="71"/>
    <x v="4"/>
    <n v="7.0012391573729866"/>
    <x v="3"/>
    <x v="1"/>
  </r>
  <r>
    <x v="72"/>
    <x v="127"/>
    <n v="5.0185873605947959"/>
    <x v="3"/>
    <x v="1"/>
  </r>
  <r>
    <x v="72"/>
    <x v="128"/>
    <n v="0.37174721189591076"/>
    <x v="3"/>
    <x v="1"/>
  </r>
  <r>
    <x v="72"/>
    <x v="129"/>
    <n v="1.486988847583643"/>
    <x v="3"/>
    <x v="1"/>
  </r>
  <r>
    <x v="72"/>
    <x v="130"/>
    <n v="71.74721189591078"/>
    <x v="3"/>
    <x v="1"/>
  </r>
  <r>
    <x v="72"/>
    <x v="131"/>
    <n v="14.436183395291202"/>
    <x v="3"/>
    <x v="1"/>
  </r>
  <r>
    <x v="72"/>
    <x v="4"/>
    <n v="7.0012391573729866"/>
    <x v="3"/>
    <x v="1"/>
  </r>
  <r>
    <x v="67"/>
    <x v="127"/>
    <n v="3.8961038961038961"/>
    <x v="4"/>
    <x v="1"/>
  </r>
  <r>
    <x v="67"/>
    <x v="128"/>
    <n v="0.64935064935064934"/>
    <x v="4"/>
    <x v="1"/>
  </r>
  <r>
    <x v="67"/>
    <x v="129"/>
    <n v="1.5151515151515151"/>
    <x v="4"/>
    <x v="1"/>
  </r>
  <r>
    <x v="67"/>
    <x v="130"/>
    <n v="46.212121212121211"/>
    <x v="4"/>
    <x v="1"/>
  </r>
  <r>
    <x v="67"/>
    <x v="131"/>
    <n v="33.333333333333336"/>
    <x v="4"/>
    <x v="1"/>
  </r>
  <r>
    <x v="67"/>
    <x v="4"/>
    <n v="14.393939393939394"/>
    <x v="4"/>
    <x v="1"/>
  </r>
  <r>
    <x v="68"/>
    <x v="127"/>
    <n v="15.031055900621118"/>
    <x v="4"/>
    <x v="1"/>
  </r>
  <r>
    <x v="68"/>
    <x v="128"/>
    <n v="7.2049689440993792"/>
    <x v="4"/>
    <x v="1"/>
  </r>
  <r>
    <x v="68"/>
    <x v="129"/>
    <n v="2.7329192546583849"/>
    <x v="4"/>
    <x v="1"/>
  </r>
  <r>
    <x v="68"/>
    <x v="130"/>
    <n v="26.086956521739129"/>
    <x v="4"/>
    <x v="1"/>
  </r>
  <r>
    <x v="68"/>
    <x v="131"/>
    <n v="34.658385093167702"/>
    <x v="4"/>
    <x v="1"/>
  </r>
  <r>
    <x v="68"/>
    <x v="4"/>
    <n v="14.409937888198758"/>
    <x v="4"/>
    <x v="1"/>
  </r>
  <r>
    <x v="69"/>
    <x v="127"/>
    <n v="7.6839826839826841"/>
    <x v="4"/>
    <x v="1"/>
  </r>
  <r>
    <x v="69"/>
    <x v="128"/>
    <n v="2.0562770562770565"/>
    <x v="4"/>
    <x v="1"/>
  </r>
  <r>
    <x v="69"/>
    <x v="129"/>
    <n v="1.1904761904761905"/>
    <x v="4"/>
    <x v="1"/>
  </r>
  <r>
    <x v="69"/>
    <x v="130"/>
    <n v="41.666666666666664"/>
    <x v="4"/>
    <x v="1"/>
  </r>
  <r>
    <x v="69"/>
    <x v="131"/>
    <n v="33.333333333333336"/>
    <x v="4"/>
    <x v="1"/>
  </r>
  <r>
    <x v="69"/>
    <x v="4"/>
    <n v="14.393939393939394"/>
    <x v="4"/>
    <x v="1"/>
  </r>
  <r>
    <x v="70"/>
    <x v="127"/>
    <n v="7.6832151300236404"/>
    <x v="4"/>
    <x v="1"/>
  </r>
  <r>
    <x v="70"/>
    <x v="128"/>
    <n v="1.5366430260047281"/>
    <x v="4"/>
    <x v="1"/>
  </r>
  <r>
    <x v="70"/>
    <x v="129"/>
    <n v="1.7730496453900708"/>
    <x v="4"/>
    <x v="1"/>
  </r>
  <r>
    <x v="70"/>
    <x v="130"/>
    <n v="40.543735224586285"/>
    <x v="4"/>
    <x v="1"/>
  </r>
  <r>
    <x v="70"/>
    <x v="131"/>
    <n v="34.278959810874703"/>
    <x v="4"/>
    <x v="1"/>
  </r>
  <r>
    <x v="70"/>
    <x v="4"/>
    <n v="14.184397163120567"/>
    <x v="4"/>
    <x v="1"/>
  </r>
  <r>
    <x v="71"/>
    <x v="127"/>
    <n v="6.6017316017316015"/>
    <x v="4"/>
    <x v="1"/>
  </r>
  <r>
    <x v="71"/>
    <x v="128"/>
    <n v="3.3549783549783552"/>
    <x v="4"/>
    <x v="1"/>
  </r>
  <r>
    <x v="71"/>
    <x v="129"/>
    <n v="0.32467532467532467"/>
    <x v="4"/>
    <x v="1"/>
  </r>
  <r>
    <x v="71"/>
    <x v="130"/>
    <n v="41.99134199134199"/>
    <x v="4"/>
    <x v="1"/>
  </r>
  <r>
    <x v="71"/>
    <x v="131"/>
    <n v="33.333333333333336"/>
    <x v="4"/>
    <x v="1"/>
  </r>
  <r>
    <x v="71"/>
    <x v="4"/>
    <n v="14.393939393939394"/>
    <x v="4"/>
    <x v="1"/>
  </r>
  <r>
    <x v="72"/>
    <x v="127"/>
    <n v="2.3809523809523809"/>
    <x v="4"/>
    <x v="1"/>
  </r>
  <r>
    <x v="72"/>
    <x v="128"/>
    <n v="0"/>
    <x v="4"/>
    <x v="1"/>
  </r>
  <r>
    <x v="72"/>
    <x v="129"/>
    <n v="1.1904761904761905"/>
    <x v="4"/>
    <x v="1"/>
  </r>
  <r>
    <x v="72"/>
    <x v="130"/>
    <n v="48.80952380952381"/>
    <x v="4"/>
    <x v="1"/>
  </r>
  <r>
    <x v="72"/>
    <x v="131"/>
    <n v="33.333333333333336"/>
    <x v="4"/>
    <x v="1"/>
  </r>
  <r>
    <x v="72"/>
    <x v="4"/>
    <n v="14.393939393939394"/>
    <x v="4"/>
    <x v="1"/>
  </r>
  <r>
    <x v="67"/>
    <x v="127"/>
    <n v="5.1813471502590671"/>
    <x v="5"/>
    <x v="1"/>
  </r>
  <r>
    <x v="67"/>
    <x v="128"/>
    <n v="0"/>
    <x v="5"/>
    <x v="1"/>
  </r>
  <r>
    <x v="67"/>
    <x v="129"/>
    <n v="2.5906735751295336"/>
    <x v="5"/>
    <x v="1"/>
  </r>
  <r>
    <x v="67"/>
    <x v="130"/>
    <n v="50.259067357512954"/>
    <x v="5"/>
    <x v="1"/>
  </r>
  <r>
    <x v="67"/>
    <x v="131"/>
    <n v="23.834196891191709"/>
    <x v="5"/>
    <x v="1"/>
  </r>
  <r>
    <x v="67"/>
    <x v="4"/>
    <n v="18.134715025906736"/>
    <x v="5"/>
    <x v="1"/>
  </r>
  <r>
    <x v="68"/>
    <x v="127"/>
    <n v="16"/>
    <x v="5"/>
    <x v="1"/>
  </r>
  <r>
    <x v="68"/>
    <x v="128"/>
    <n v="8.6666666666666661"/>
    <x v="5"/>
    <x v="1"/>
  </r>
  <r>
    <x v="68"/>
    <x v="129"/>
    <n v="2.6666666666666665"/>
    <x v="5"/>
    <x v="1"/>
  </r>
  <r>
    <x v="68"/>
    <x v="130"/>
    <n v="30"/>
    <x v="5"/>
    <x v="1"/>
  </r>
  <r>
    <x v="68"/>
    <x v="131"/>
    <n v="24.666666666666668"/>
    <x v="5"/>
    <x v="1"/>
  </r>
  <r>
    <x v="68"/>
    <x v="4"/>
    <n v="18.666666666666668"/>
    <x v="5"/>
    <x v="1"/>
  </r>
  <r>
    <x v="69"/>
    <x v="127"/>
    <n v="7.2538860103626943"/>
    <x v="5"/>
    <x v="1"/>
  </r>
  <r>
    <x v="69"/>
    <x v="128"/>
    <n v="1.0362694300518134"/>
    <x v="5"/>
    <x v="1"/>
  </r>
  <r>
    <x v="69"/>
    <x v="129"/>
    <n v="1.0362694300518134"/>
    <x v="5"/>
    <x v="1"/>
  </r>
  <r>
    <x v="69"/>
    <x v="130"/>
    <n v="48.704663212435236"/>
    <x v="5"/>
    <x v="1"/>
  </r>
  <r>
    <x v="69"/>
    <x v="131"/>
    <n v="23.834196891191709"/>
    <x v="5"/>
    <x v="1"/>
  </r>
  <r>
    <x v="69"/>
    <x v="4"/>
    <n v="18.134715025906736"/>
    <x v="5"/>
    <x v="1"/>
  </r>
  <r>
    <x v="70"/>
    <x v="127"/>
    <n v="6.5868263473053892"/>
    <x v="5"/>
    <x v="1"/>
  </r>
  <r>
    <x v="70"/>
    <x v="128"/>
    <n v="0"/>
    <x v="5"/>
    <x v="1"/>
  </r>
  <r>
    <x v="70"/>
    <x v="129"/>
    <n v="1.1976047904191616"/>
    <x v="5"/>
    <x v="1"/>
  </r>
  <r>
    <x v="70"/>
    <x v="130"/>
    <n v="50.299401197604787"/>
    <x v="5"/>
    <x v="1"/>
  </r>
  <r>
    <x v="70"/>
    <x v="131"/>
    <n v="24.550898203592816"/>
    <x v="5"/>
    <x v="1"/>
  </r>
  <r>
    <x v="70"/>
    <x v="4"/>
    <n v="17.365269461077844"/>
    <x v="5"/>
    <x v="1"/>
  </r>
  <r>
    <x v="71"/>
    <x v="127"/>
    <n v="7.7720207253886011"/>
    <x v="5"/>
    <x v="1"/>
  </r>
  <r>
    <x v="71"/>
    <x v="128"/>
    <n v="2.5906735751295336"/>
    <x v="5"/>
    <x v="1"/>
  </r>
  <r>
    <x v="71"/>
    <x v="129"/>
    <n v="0"/>
    <x v="5"/>
    <x v="1"/>
  </r>
  <r>
    <x v="71"/>
    <x v="130"/>
    <n v="47.668393782383419"/>
    <x v="5"/>
    <x v="1"/>
  </r>
  <r>
    <x v="71"/>
    <x v="131"/>
    <n v="23.834196891191709"/>
    <x v="5"/>
    <x v="1"/>
  </r>
  <r>
    <x v="71"/>
    <x v="4"/>
    <n v="18.134715025906736"/>
    <x v="5"/>
    <x v="1"/>
  </r>
  <r>
    <x v="72"/>
    <x v="127"/>
    <n v="1.5544041450777202"/>
    <x v="5"/>
    <x v="1"/>
  </r>
  <r>
    <x v="72"/>
    <x v="128"/>
    <n v="0"/>
    <x v="5"/>
    <x v="1"/>
  </r>
  <r>
    <x v="72"/>
    <x v="129"/>
    <n v="0.51813471502590669"/>
    <x v="5"/>
    <x v="1"/>
  </r>
  <r>
    <x v="72"/>
    <x v="130"/>
    <n v="55.958549222797927"/>
    <x v="5"/>
    <x v="1"/>
  </r>
  <r>
    <x v="72"/>
    <x v="131"/>
    <n v="23.834196891191709"/>
    <x v="5"/>
    <x v="1"/>
  </r>
  <r>
    <x v="72"/>
    <x v="4"/>
    <n v="18.134715025906736"/>
    <x v="5"/>
    <x v="1"/>
  </r>
  <r>
    <x v="67"/>
    <x v="127"/>
    <n v="4.375"/>
    <x v="6"/>
    <x v="1"/>
  </r>
  <r>
    <x v="67"/>
    <x v="128"/>
    <n v="0"/>
    <x v="6"/>
    <x v="1"/>
  </r>
  <r>
    <x v="67"/>
    <x v="129"/>
    <n v="2.5"/>
    <x v="6"/>
    <x v="1"/>
  </r>
  <r>
    <x v="67"/>
    <x v="130"/>
    <n v="40"/>
    <x v="6"/>
    <x v="1"/>
  </r>
  <r>
    <x v="67"/>
    <x v="131"/>
    <n v="36.875"/>
    <x v="6"/>
    <x v="1"/>
  </r>
  <r>
    <x v="67"/>
    <x v="4"/>
    <n v="16.25"/>
    <x v="6"/>
    <x v="1"/>
  </r>
  <r>
    <x v="68"/>
    <x v="127"/>
    <n v="15.602836879432624"/>
    <x v="6"/>
    <x v="1"/>
  </r>
  <r>
    <x v="68"/>
    <x v="128"/>
    <n v="4.9645390070921982"/>
    <x v="6"/>
    <x v="1"/>
  </r>
  <r>
    <x v="68"/>
    <x v="129"/>
    <n v="2.1276595744680851"/>
    <x v="6"/>
    <x v="1"/>
  </r>
  <r>
    <x v="68"/>
    <x v="130"/>
    <n v="22.695035460992909"/>
    <x v="6"/>
    <x v="1"/>
  </r>
  <r>
    <x v="68"/>
    <x v="131"/>
    <n v="38.297872340425535"/>
    <x v="6"/>
    <x v="1"/>
  </r>
  <r>
    <x v="68"/>
    <x v="4"/>
    <n v="16.312056737588652"/>
    <x v="6"/>
    <x v="1"/>
  </r>
  <r>
    <x v="69"/>
    <x v="127"/>
    <n v="4.375"/>
    <x v="6"/>
    <x v="1"/>
  </r>
  <r>
    <x v="69"/>
    <x v="128"/>
    <n v="3.125"/>
    <x v="6"/>
    <x v="1"/>
  </r>
  <r>
    <x v="69"/>
    <x v="129"/>
    <n v="0.625"/>
    <x v="6"/>
    <x v="1"/>
  </r>
  <r>
    <x v="69"/>
    <x v="130"/>
    <n v="39.375"/>
    <x v="6"/>
    <x v="1"/>
  </r>
  <r>
    <x v="69"/>
    <x v="131"/>
    <n v="36.875"/>
    <x v="6"/>
    <x v="1"/>
  </r>
  <r>
    <x v="69"/>
    <x v="4"/>
    <n v="16.25"/>
    <x v="6"/>
    <x v="1"/>
  </r>
  <r>
    <x v="70"/>
    <x v="127"/>
    <n v="8.6092715231788084"/>
    <x v="6"/>
    <x v="1"/>
  </r>
  <r>
    <x v="70"/>
    <x v="128"/>
    <n v="0.66225165562913912"/>
    <x v="6"/>
    <x v="1"/>
  </r>
  <r>
    <x v="70"/>
    <x v="129"/>
    <n v="2.6490066225165565"/>
    <x v="6"/>
    <x v="1"/>
  </r>
  <r>
    <x v="70"/>
    <x v="130"/>
    <n v="35.76158940397351"/>
    <x v="6"/>
    <x v="1"/>
  </r>
  <r>
    <x v="70"/>
    <x v="131"/>
    <n v="36.423841059602651"/>
    <x v="6"/>
    <x v="1"/>
  </r>
  <r>
    <x v="70"/>
    <x v="4"/>
    <n v="15.894039735099337"/>
    <x v="6"/>
    <x v="1"/>
  </r>
  <r>
    <x v="71"/>
    <x v="127"/>
    <n v="4.375"/>
    <x v="6"/>
    <x v="1"/>
  </r>
  <r>
    <x v="71"/>
    <x v="128"/>
    <n v="5"/>
    <x v="6"/>
    <x v="1"/>
  </r>
  <r>
    <x v="71"/>
    <x v="129"/>
    <n v="0"/>
    <x v="6"/>
    <x v="1"/>
  </r>
  <r>
    <x v="71"/>
    <x v="130"/>
    <n v="37.5"/>
    <x v="6"/>
    <x v="1"/>
  </r>
  <r>
    <x v="71"/>
    <x v="131"/>
    <n v="36.875"/>
    <x v="6"/>
    <x v="1"/>
  </r>
  <r>
    <x v="71"/>
    <x v="4"/>
    <n v="16.25"/>
    <x v="6"/>
    <x v="1"/>
  </r>
  <r>
    <x v="72"/>
    <x v="127"/>
    <n v="2.5"/>
    <x v="6"/>
    <x v="1"/>
  </r>
  <r>
    <x v="72"/>
    <x v="128"/>
    <n v="0"/>
    <x v="6"/>
    <x v="1"/>
  </r>
  <r>
    <x v="72"/>
    <x v="129"/>
    <n v="0.625"/>
    <x v="6"/>
    <x v="1"/>
  </r>
  <r>
    <x v="72"/>
    <x v="130"/>
    <n v="44.375"/>
    <x v="6"/>
    <x v="1"/>
  </r>
  <r>
    <x v="72"/>
    <x v="131"/>
    <n v="36.875"/>
    <x v="6"/>
    <x v="1"/>
  </r>
  <r>
    <x v="72"/>
    <x v="4"/>
    <n v="16.25"/>
    <x v="6"/>
    <x v="1"/>
  </r>
  <r>
    <x v="67"/>
    <x v="127"/>
    <n v="3.3557046979865772"/>
    <x v="7"/>
    <x v="1"/>
  </r>
  <r>
    <x v="67"/>
    <x v="128"/>
    <n v="1.0067114093959733"/>
    <x v="7"/>
    <x v="1"/>
  </r>
  <r>
    <x v="67"/>
    <x v="129"/>
    <n v="1.0067114093959733"/>
    <x v="7"/>
    <x v="1"/>
  </r>
  <r>
    <x v="67"/>
    <x v="130"/>
    <n v="36.912751677852349"/>
    <x v="7"/>
    <x v="1"/>
  </r>
  <r>
    <x v="67"/>
    <x v="131"/>
    <n v="42.281879194630875"/>
    <x v="7"/>
    <x v="1"/>
  </r>
  <r>
    <x v="67"/>
    <x v="4"/>
    <n v="15.436241610738255"/>
    <x v="7"/>
    <x v="1"/>
  </r>
  <r>
    <x v="68"/>
    <x v="127"/>
    <n v="10.810810810810811"/>
    <x v="7"/>
    <x v="1"/>
  </r>
  <r>
    <x v="68"/>
    <x v="128"/>
    <n v="5.4054054054054053"/>
    <x v="7"/>
    <x v="1"/>
  </r>
  <r>
    <x v="68"/>
    <x v="129"/>
    <n v="2.7027027027027026"/>
    <x v="7"/>
    <x v="1"/>
  </r>
  <r>
    <x v="68"/>
    <x v="130"/>
    <n v="20.849420849420849"/>
    <x v="7"/>
    <x v="1"/>
  </r>
  <r>
    <x v="68"/>
    <x v="131"/>
    <n v="44.401544401544399"/>
    <x v="7"/>
    <x v="1"/>
  </r>
  <r>
    <x v="68"/>
    <x v="4"/>
    <n v="15.83011583011583"/>
    <x v="7"/>
    <x v="1"/>
  </r>
  <r>
    <x v="69"/>
    <x v="127"/>
    <n v="5.7046979865771812"/>
    <x v="7"/>
    <x v="1"/>
  </r>
  <r>
    <x v="69"/>
    <x v="128"/>
    <n v="1.6778523489932886"/>
    <x v="7"/>
    <x v="1"/>
  </r>
  <r>
    <x v="69"/>
    <x v="129"/>
    <n v="1.3422818791946309"/>
    <x v="7"/>
    <x v="1"/>
  </r>
  <r>
    <x v="69"/>
    <x v="130"/>
    <n v="33.557046979865774"/>
    <x v="7"/>
    <x v="1"/>
  </r>
  <r>
    <x v="69"/>
    <x v="131"/>
    <n v="42.281879194630875"/>
    <x v="7"/>
    <x v="1"/>
  </r>
  <r>
    <x v="69"/>
    <x v="4"/>
    <n v="15.436241610738255"/>
    <x v="7"/>
    <x v="1"/>
  </r>
  <r>
    <x v="70"/>
    <x v="127"/>
    <n v="4.301075268817204"/>
    <x v="7"/>
    <x v="1"/>
  </r>
  <r>
    <x v="70"/>
    <x v="128"/>
    <n v="2.150537634408602"/>
    <x v="7"/>
    <x v="1"/>
  </r>
  <r>
    <x v="70"/>
    <x v="129"/>
    <n v="0.35842293906810035"/>
    <x v="7"/>
    <x v="1"/>
  </r>
  <r>
    <x v="70"/>
    <x v="130"/>
    <n v="33.691756272401435"/>
    <x v="7"/>
    <x v="1"/>
  </r>
  <r>
    <x v="70"/>
    <x v="131"/>
    <n v="43.727598566308245"/>
    <x v="7"/>
    <x v="1"/>
  </r>
  <r>
    <x v="70"/>
    <x v="4"/>
    <n v="15.770609318996415"/>
    <x v="7"/>
    <x v="1"/>
  </r>
  <r>
    <x v="71"/>
    <x v="127"/>
    <n v="5.3691275167785237"/>
    <x v="7"/>
    <x v="1"/>
  </r>
  <r>
    <x v="71"/>
    <x v="128"/>
    <n v="1.6778523489932886"/>
    <x v="7"/>
    <x v="1"/>
  </r>
  <r>
    <x v="71"/>
    <x v="129"/>
    <n v="0.33557046979865773"/>
    <x v="7"/>
    <x v="1"/>
  </r>
  <r>
    <x v="71"/>
    <x v="130"/>
    <n v="34.899328859060404"/>
    <x v="7"/>
    <x v="1"/>
  </r>
  <r>
    <x v="71"/>
    <x v="131"/>
    <n v="42.281879194630875"/>
    <x v="7"/>
    <x v="1"/>
  </r>
  <r>
    <x v="71"/>
    <x v="4"/>
    <n v="15.436241610738255"/>
    <x v="7"/>
    <x v="1"/>
  </r>
  <r>
    <x v="72"/>
    <x v="127"/>
    <n v="0.67114093959731547"/>
    <x v="7"/>
    <x v="1"/>
  </r>
  <r>
    <x v="72"/>
    <x v="128"/>
    <n v="0"/>
    <x v="7"/>
    <x v="1"/>
  </r>
  <r>
    <x v="72"/>
    <x v="129"/>
    <n v="0.67114093959731547"/>
    <x v="7"/>
    <x v="1"/>
  </r>
  <r>
    <x v="72"/>
    <x v="130"/>
    <n v="40.939597315436245"/>
    <x v="7"/>
    <x v="1"/>
  </r>
  <r>
    <x v="72"/>
    <x v="131"/>
    <n v="42.281879194630875"/>
    <x v="7"/>
    <x v="1"/>
  </r>
  <r>
    <x v="72"/>
    <x v="4"/>
    <n v="15.436241610738255"/>
    <x v="7"/>
    <x v="1"/>
  </r>
  <r>
    <x v="67"/>
    <x v="127"/>
    <n v="3.2967032967032965"/>
    <x v="8"/>
    <x v="1"/>
  </r>
  <r>
    <x v="67"/>
    <x v="128"/>
    <n v="1.098901098901099"/>
    <x v="8"/>
    <x v="1"/>
  </r>
  <r>
    <x v="67"/>
    <x v="129"/>
    <n v="0.73260073260073255"/>
    <x v="8"/>
    <x v="1"/>
  </r>
  <r>
    <x v="67"/>
    <x v="130"/>
    <n v="57.142857142857146"/>
    <x v="8"/>
    <x v="1"/>
  </r>
  <r>
    <x v="67"/>
    <x v="131"/>
    <n v="28.205128205128204"/>
    <x v="8"/>
    <x v="1"/>
  </r>
  <r>
    <x v="67"/>
    <x v="4"/>
    <n v="9.5238095238095237"/>
    <x v="8"/>
    <x v="1"/>
  </r>
  <r>
    <x v="68"/>
    <x v="127"/>
    <n v="18.431372549019606"/>
    <x v="8"/>
    <x v="1"/>
  </r>
  <r>
    <x v="68"/>
    <x v="128"/>
    <n v="9.4117647058823533"/>
    <x v="8"/>
    <x v="1"/>
  </r>
  <r>
    <x v="68"/>
    <x v="129"/>
    <n v="3.1372549019607843"/>
    <x v="8"/>
    <x v="1"/>
  </r>
  <r>
    <x v="68"/>
    <x v="130"/>
    <n v="30.980392156862745"/>
    <x v="8"/>
    <x v="1"/>
  </r>
  <r>
    <x v="68"/>
    <x v="131"/>
    <n v="28.627450980392158"/>
    <x v="8"/>
    <x v="1"/>
  </r>
  <r>
    <x v="68"/>
    <x v="4"/>
    <n v="9.4117647058823533"/>
    <x v="8"/>
    <x v="1"/>
  </r>
  <r>
    <x v="69"/>
    <x v="127"/>
    <n v="12.087912087912088"/>
    <x v="8"/>
    <x v="1"/>
  </r>
  <r>
    <x v="69"/>
    <x v="128"/>
    <n v="2.5641025641025643"/>
    <x v="8"/>
    <x v="1"/>
  </r>
  <r>
    <x v="69"/>
    <x v="129"/>
    <n v="1.4652014652014651"/>
    <x v="8"/>
    <x v="1"/>
  </r>
  <r>
    <x v="69"/>
    <x v="130"/>
    <n v="46.886446886446883"/>
    <x v="8"/>
    <x v="1"/>
  </r>
  <r>
    <x v="69"/>
    <x v="131"/>
    <n v="28.205128205128204"/>
    <x v="8"/>
    <x v="1"/>
  </r>
  <r>
    <x v="69"/>
    <x v="4"/>
    <n v="9.5238095238095237"/>
    <x v="8"/>
    <x v="1"/>
  </r>
  <r>
    <x v="70"/>
    <x v="127"/>
    <n v="11.646586345381525"/>
    <x v="8"/>
    <x v="1"/>
  </r>
  <r>
    <x v="70"/>
    <x v="128"/>
    <n v="2.4096385542168677"/>
    <x v="8"/>
    <x v="1"/>
  </r>
  <r>
    <x v="70"/>
    <x v="129"/>
    <n v="3.2128514056224899"/>
    <x v="8"/>
    <x v="1"/>
  </r>
  <r>
    <x v="70"/>
    <x v="130"/>
    <n v="44.578313253012048"/>
    <x v="8"/>
    <x v="1"/>
  </r>
  <r>
    <x v="70"/>
    <x v="131"/>
    <n v="28.91566265060241"/>
    <x v="8"/>
    <x v="1"/>
  </r>
  <r>
    <x v="70"/>
    <x v="4"/>
    <n v="9.236947791164658"/>
    <x v="8"/>
    <x v="1"/>
  </r>
  <r>
    <x v="71"/>
    <x v="127"/>
    <n v="8.4249084249084252"/>
    <x v="8"/>
    <x v="1"/>
  </r>
  <r>
    <x v="71"/>
    <x v="128"/>
    <n v="4.7619047619047619"/>
    <x v="8"/>
    <x v="1"/>
  </r>
  <r>
    <x v="71"/>
    <x v="129"/>
    <n v="0.73260073260073255"/>
    <x v="8"/>
    <x v="1"/>
  </r>
  <r>
    <x v="71"/>
    <x v="130"/>
    <n v="48.35164835164835"/>
    <x v="8"/>
    <x v="1"/>
  </r>
  <r>
    <x v="71"/>
    <x v="131"/>
    <n v="28.205128205128204"/>
    <x v="8"/>
    <x v="1"/>
  </r>
  <r>
    <x v="71"/>
    <x v="4"/>
    <n v="9.5238095238095237"/>
    <x v="8"/>
    <x v="1"/>
  </r>
  <r>
    <x v="72"/>
    <x v="127"/>
    <n v="4.7619047619047619"/>
    <x v="8"/>
    <x v="1"/>
  </r>
  <r>
    <x v="72"/>
    <x v="128"/>
    <n v="0"/>
    <x v="8"/>
    <x v="1"/>
  </r>
  <r>
    <x v="72"/>
    <x v="129"/>
    <n v="2.5641025641025643"/>
    <x v="8"/>
    <x v="1"/>
  </r>
  <r>
    <x v="72"/>
    <x v="130"/>
    <n v="54.945054945054942"/>
    <x v="8"/>
    <x v="1"/>
  </r>
  <r>
    <x v="72"/>
    <x v="131"/>
    <n v="28.205128205128204"/>
    <x v="8"/>
    <x v="1"/>
  </r>
  <r>
    <x v="72"/>
    <x v="4"/>
    <n v="9.5238095238095237"/>
    <x v="8"/>
    <x v="1"/>
  </r>
  <r>
    <x v="67"/>
    <x v="127"/>
    <n v="5.8139534883720927"/>
    <x v="9"/>
    <x v="1"/>
  </r>
  <r>
    <x v="67"/>
    <x v="128"/>
    <n v="2.6162790697674421"/>
    <x v="9"/>
    <x v="1"/>
  </r>
  <r>
    <x v="67"/>
    <x v="129"/>
    <n v="0.58139534883720934"/>
    <x v="9"/>
    <x v="1"/>
  </r>
  <r>
    <x v="67"/>
    <x v="130"/>
    <n v="53.197674418604649"/>
    <x v="9"/>
    <x v="1"/>
  </r>
  <r>
    <x v="67"/>
    <x v="131"/>
    <n v="27.61627906976744"/>
    <x v="9"/>
    <x v="1"/>
  </r>
  <r>
    <x v="67"/>
    <x v="4"/>
    <n v="10.174418604651162"/>
    <x v="9"/>
    <x v="1"/>
  </r>
  <r>
    <x v="68"/>
    <x v="127"/>
    <n v="20"/>
    <x v="9"/>
    <x v="1"/>
  </r>
  <r>
    <x v="68"/>
    <x v="128"/>
    <n v="7.7611940298507465"/>
    <x v="9"/>
    <x v="1"/>
  </r>
  <r>
    <x v="68"/>
    <x v="129"/>
    <n v="2.6865671641791047"/>
    <x v="9"/>
    <x v="1"/>
  </r>
  <r>
    <x v="68"/>
    <x v="130"/>
    <n v="31.940298507462686"/>
    <x v="9"/>
    <x v="1"/>
  </r>
  <r>
    <x v="68"/>
    <x v="131"/>
    <n v="28.059701492537314"/>
    <x v="9"/>
    <x v="1"/>
  </r>
  <r>
    <x v="68"/>
    <x v="4"/>
    <n v="9.8507462686567155"/>
    <x v="9"/>
    <x v="1"/>
  </r>
  <r>
    <x v="69"/>
    <x v="127"/>
    <n v="10.174418604651162"/>
    <x v="9"/>
    <x v="1"/>
  </r>
  <r>
    <x v="69"/>
    <x v="128"/>
    <n v="3.7790697674418605"/>
    <x v="9"/>
    <x v="1"/>
  </r>
  <r>
    <x v="69"/>
    <x v="129"/>
    <n v="0.29069767441860467"/>
    <x v="9"/>
    <x v="1"/>
  </r>
  <r>
    <x v="69"/>
    <x v="130"/>
    <n v="47.965116279069768"/>
    <x v="9"/>
    <x v="1"/>
  </r>
  <r>
    <x v="69"/>
    <x v="131"/>
    <n v="27.61627906976744"/>
    <x v="9"/>
    <x v="1"/>
  </r>
  <r>
    <x v="69"/>
    <x v="4"/>
    <n v="10.174418604651162"/>
    <x v="9"/>
    <x v="1"/>
  </r>
  <r>
    <x v="70"/>
    <x v="127"/>
    <n v="15.454545454545455"/>
    <x v="9"/>
    <x v="1"/>
  </r>
  <r>
    <x v="70"/>
    <x v="128"/>
    <n v="14.545454545454545"/>
    <x v="9"/>
    <x v="1"/>
  </r>
  <r>
    <x v="70"/>
    <x v="129"/>
    <n v="0.30303030303030304"/>
    <x v="9"/>
    <x v="1"/>
  </r>
  <r>
    <x v="70"/>
    <x v="130"/>
    <n v="32.121212121212125"/>
    <x v="9"/>
    <x v="1"/>
  </r>
  <r>
    <x v="70"/>
    <x v="131"/>
    <n v="27.575757575757574"/>
    <x v="9"/>
    <x v="1"/>
  </r>
  <r>
    <x v="70"/>
    <x v="4"/>
    <n v="10.606060606060606"/>
    <x v="9"/>
    <x v="1"/>
  </r>
  <r>
    <x v="71"/>
    <x v="127"/>
    <n v="11.627906976744185"/>
    <x v="9"/>
    <x v="1"/>
  </r>
  <r>
    <x v="71"/>
    <x v="128"/>
    <n v="6.1046511627906979"/>
    <x v="9"/>
    <x v="1"/>
  </r>
  <r>
    <x v="71"/>
    <x v="129"/>
    <n v="0"/>
    <x v="9"/>
    <x v="1"/>
  </r>
  <r>
    <x v="71"/>
    <x v="130"/>
    <n v="45.058139534883722"/>
    <x v="9"/>
    <x v="1"/>
  </r>
  <r>
    <x v="71"/>
    <x v="131"/>
    <n v="27.61627906976744"/>
    <x v="9"/>
    <x v="1"/>
  </r>
  <r>
    <x v="71"/>
    <x v="4"/>
    <n v="10.174418604651162"/>
    <x v="9"/>
    <x v="1"/>
  </r>
  <r>
    <x v="72"/>
    <x v="127"/>
    <n v="4.3604651162790695"/>
    <x v="9"/>
    <x v="1"/>
  </r>
  <r>
    <x v="72"/>
    <x v="128"/>
    <n v="0.29069767441860467"/>
    <x v="9"/>
    <x v="1"/>
  </r>
  <r>
    <x v="72"/>
    <x v="129"/>
    <n v="0.58139534883720934"/>
    <x v="9"/>
    <x v="1"/>
  </r>
  <r>
    <x v="72"/>
    <x v="130"/>
    <n v="56.97674418604651"/>
    <x v="9"/>
    <x v="1"/>
  </r>
  <r>
    <x v="72"/>
    <x v="131"/>
    <n v="27.61627906976744"/>
    <x v="9"/>
    <x v="1"/>
  </r>
  <r>
    <x v="72"/>
    <x v="4"/>
    <n v="10.174418604651162"/>
    <x v="9"/>
    <x v="1"/>
  </r>
  <r>
    <x v="67"/>
    <x v="127"/>
    <n v="14.17004048582996"/>
    <x v="10"/>
    <x v="1"/>
  </r>
  <r>
    <x v="67"/>
    <x v="128"/>
    <n v="10.931174089068826"/>
    <x v="10"/>
    <x v="1"/>
  </r>
  <r>
    <x v="67"/>
    <x v="129"/>
    <n v="1.214574898785425"/>
    <x v="10"/>
    <x v="1"/>
  </r>
  <r>
    <x v="67"/>
    <x v="130"/>
    <n v="53.036437246963565"/>
    <x v="10"/>
    <x v="1"/>
  </r>
  <r>
    <x v="67"/>
    <x v="131"/>
    <n v="15.789473684210526"/>
    <x v="10"/>
    <x v="1"/>
  </r>
  <r>
    <x v="67"/>
    <x v="4"/>
    <n v="4.8582995951417001"/>
    <x v="10"/>
    <x v="1"/>
  </r>
  <r>
    <x v="68"/>
    <x v="127"/>
    <n v="31.132075471698112"/>
    <x v="10"/>
    <x v="1"/>
  </r>
  <r>
    <x v="68"/>
    <x v="128"/>
    <n v="13.679245283018869"/>
    <x v="10"/>
    <x v="1"/>
  </r>
  <r>
    <x v="68"/>
    <x v="129"/>
    <n v="2.358490566037736"/>
    <x v="10"/>
    <x v="1"/>
  </r>
  <r>
    <x v="68"/>
    <x v="130"/>
    <n v="32.075471698113205"/>
    <x v="10"/>
    <x v="1"/>
  </r>
  <r>
    <x v="68"/>
    <x v="131"/>
    <n v="16.509433962264151"/>
    <x v="10"/>
    <x v="1"/>
  </r>
  <r>
    <x v="68"/>
    <x v="4"/>
    <n v="4.716981132075472"/>
    <x v="10"/>
    <x v="1"/>
  </r>
  <r>
    <x v="69"/>
    <x v="127"/>
    <n v="19.918699186991869"/>
    <x v="10"/>
    <x v="1"/>
  </r>
  <r>
    <x v="69"/>
    <x v="128"/>
    <n v="11.788617886178862"/>
    <x v="10"/>
    <x v="1"/>
  </r>
  <r>
    <x v="69"/>
    <x v="129"/>
    <n v="0.4065040650406504"/>
    <x v="10"/>
    <x v="1"/>
  </r>
  <r>
    <x v="69"/>
    <x v="130"/>
    <n v="47.154471544715449"/>
    <x v="10"/>
    <x v="1"/>
  </r>
  <r>
    <x v="69"/>
    <x v="131"/>
    <n v="15.853658536585366"/>
    <x v="10"/>
    <x v="1"/>
  </r>
  <r>
    <x v="69"/>
    <x v="4"/>
    <n v="4.8780487804878048"/>
    <x v="10"/>
    <x v="1"/>
  </r>
  <r>
    <x v="70"/>
    <x v="127"/>
    <n v="25.541125541125542"/>
    <x v="10"/>
    <x v="1"/>
  </r>
  <r>
    <x v="70"/>
    <x v="128"/>
    <n v="16.883116883116884"/>
    <x v="10"/>
    <x v="1"/>
  </r>
  <r>
    <x v="70"/>
    <x v="129"/>
    <n v="1.2987012987012987"/>
    <x v="10"/>
    <x v="1"/>
  </r>
  <r>
    <x v="70"/>
    <x v="130"/>
    <n v="34.632034632034632"/>
    <x v="10"/>
    <x v="1"/>
  </r>
  <r>
    <x v="70"/>
    <x v="131"/>
    <n v="16.450216450216452"/>
    <x v="10"/>
    <x v="1"/>
  </r>
  <r>
    <x v="70"/>
    <x v="4"/>
    <n v="5.1948051948051948"/>
    <x v="10"/>
    <x v="1"/>
  </r>
  <r>
    <x v="71"/>
    <x v="127"/>
    <n v="19.02834008097166"/>
    <x v="10"/>
    <x v="1"/>
  </r>
  <r>
    <x v="71"/>
    <x v="128"/>
    <n v="6.8825910931174086"/>
    <x v="10"/>
    <x v="1"/>
  </r>
  <r>
    <x v="71"/>
    <x v="129"/>
    <n v="0"/>
    <x v="10"/>
    <x v="1"/>
  </r>
  <r>
    <x v="71"/>
    <x v="130"/>
    <n v="53.846153846153847"/>
    <x v="10"/>
    <x v="1"/>
  </r>
  <r>
    <x v="71"/>
    <x v="131"/>
    <n v="15.789473684210526"/>
    <x v="10"/>
    <x v="1"/>
  </r>
  <r>
    <x v="71"/>
    <x v="4"/>
    <n v="4.8582995951417001"/>
    <x v="10"/>
    <x v="1"/>
  </r>
  <r>
    <x v="72"/>
    <x v="127"/>
    <n v="5.2631578947368425"/>
    <x v="10"/>
    <x v="1"/>
  </r>
  <r>
    <x v="72"/>
    <x v="128"/>
    <n v="0.80971659919028338"/>
    <x v="10"/>
    <x v="1"/>
  </r>
  <r>
    <x v="72"/>
    <x v="129"/>
    <n v="0.40485829959514169"/>
    <x v="10"/>
    <x v="1"/>
  </r>
  <r>
    <x v="72"/>
    <x v="130"/>
    <n v="72.874493927125499"/>
    <x v="10"/>
    <x v="1"/>
  </r>
  <r>
    <x v="72"/>
    <x v="131"/>
    <n v="15.789473684210526"/>
    <x v="10"/>
    <x v="1"/>
  </r>
  <r>
    <x v="72"/>
    <x v="4"/>
    <n v="4.8582995951417001"/>
    <x v="10"/>
    <x v="1"/>
  </r>
  <r>
    <x v="67"/>
    <x v="127"/>
    <n v="8.1481481481481488"/>
    <x v="11"/>
    <x v="1"/>
  </r>
  <r>
    <x v="67"/>
    <x v="128"/>
    <n v="3.3333333333333335"/>
    <x v="11"/>
    <x v="1"/>
  </r>
  <r>
    <x v="67"/>
    <x v="129"/>
    <n v="1.8518518518518519"/>
    <x v="11"/>
    <x v="1"/>
  </r>
  <r>
    <x v="67"/>
    <x v="130"/>
    <n v="42.222222222222221"/>
    <x v="11"/>
    <x v="1"/>
  </r>
  <r>
    <x v="67"/>
    <x v="131"/>
    <n v="31.851851851851851"/>
    <x v="11"/>
    <x v="1"/>
  </r>
  <r>
    <x v="67"/>
    <x v="4"/>
    <n v="12.592592592592593"/>
    <x v="11"/>
    <x v="1"/>
  </r>
  <r>
    <x v="68"/>
    <x v="127"/>
    <n v="17.735849056603772"/>
    <x v="11"/>
    <x v="1"/>
  </r>
  <r>
    <x v="68"/>
    <x v="128"/>
    <n v="7.5471698113207548"/>
    <x v="11"/>
    <x v="1"/>
  </r>
  <r>
    <x v="68"/>
    <x v="129"/>
    <n v="1.5094339622641511"/>
    <x v="11"/>
    <x v="1"/>
  </r>
  <r>
    <x v="68"/>
    <x v="130"/>
    <n v="28.30188679245283"/>
    <x v="11"/>
    <x v="1"/>
  </r>
  <r>
    <x v="68"/>
    <x v="131"/>
    <n v="32.452830188679243"/>
    <x v="11"/>
    <x v="1"/>
  </r>
  <r>
    <x v="68"/>
    <x v="4"/>
    <n v="12.452830188679245"/>
    <x v="11"/>
    <x v="1"/>
  </r>
  <r>
    <x v="69"/>
    <x v="127"/>
    <n v="13.011152416356877"/>
    <x v="11"/>
    <x v="1"/>
  </r>
  <r>
    <x v="69"/>
    <x v="128"/>
    <n v="3.7174721189591078"/>
    <x v="11"/>
    <x v="1"/>
  </r>
  <r>
    <x v="69"/>
    <x v="129"/>
    <n v="0"/>
    <x v="11"/>
    <x v="1"/>
  </r>
  <r>
    <x v="69"/>
    <x v="130"/>
    <n v="38.661710037174721"/>
    <x v="11"/>
    <x v="1"/>
  </r>
  <r>
    <x v="69"/>
    <x v="131"/>
    <n v="31.970260223048328"/>
    <x v="11"/>
    <x v="1"/>
  </r>
  <r>
    <x v="69"/>
    <x v="4"/>
    <n v="12.639405204460967"/>
    <x v="11"/>
    <x v="1"/>
  </r>
  <r>
    <x v="70"/>
    <x v="127"/>
    <n v="14.49814126394052"/>
    <x v="11"/>
    <x v="1"/>
  </r>
  <r>
    <x v="70"/>
    <x v="128"/>
    <n v="8.5501858736059475"/>
    <x v="11"/>
    <x v="1"/>
  </r>
  <r>
    <x v="70"/>
    <x v="129"/>
    <n v="2.2304832713754648"/>
    <x v="11"/>
    <x v="1"/>
  </r>
  <r>
    <x v="70"/>
    <x v="130"/>
    <n v="30.483271375464685"/>
    <x v="11"/>
    <x v="1"/>
  </r>
  <r>
    <x v="70"/>
    <x v="131"/>
    <n v="31.970260223048328"/>
    <x v="11"/>
    <x v="1"/>
  </r>
  <r>
    <x v="70"/>
    <x v="4"/>
    <n v="12.639405204460967"/>
    <x v="11"/>
    <x v="1"/>
  </r>
  <r>
    <x v="71"/>
    <x v="127"/>
    <n v="10"/>
    <x v="11"/>
    <x v="1"/>
  </r>
  <r>
    <x v="71"/>
    <x v="128"/>
    <n v="5.5555555555555554"/>
    <x v="11"/>
    <x v="1"/>
  </r>
  <r>
    <x v="71"/>
    <x v="129"/>
    <n v="0"/>
    <x v="11"/>
    <x v="1"/>
  </r>
  <r>
    <x v="71"/>
    <x v="130"/>
    <n v="40"/>
    <x v="11"/>
    <x v="1"/>
  </r>
  <r>
    <x v="71"/>
    <x v="131"/>
    <n v="31.851851851851851"/>
    <x v="11"/>
    <x v="1"/>
  </r>
  <r>
    <x v="71"/>
    <x v="4"/>
    <n v="12.592592592592593"/>
    <x v="11"/>
    <x v="1"/>
  </r>
  <r>
    <x v="72"/>
    <x v="127"/>
    <n v="4.4444444444444446"/>
    <x v="11"/>
    <x v="1"/>
  </r>
  <r>
    <x v="72"/>
    <x v="128"/>
    <n v="0"/>
    <x v="11"/>
    <x v="1"/>
  </r>
  <r>
    <x v="72"/>
    <x v="129"/>
    <n v="2.2222222222222223"/>
    <x v="11"/>
    <x v="1"/>
  </r>
  <r>
    <x v="72"/>
    <x v="130"/>
    <n v="48.888888888888886"/>
    <x v="11"/>
    <x v="1"/>
  </r>
  <r>
    <x v="72"/>
    <x v="131"/>
    <n v="31.851851851851851"/>
    <x v="11"/>
    <x v="1"/>
  </r>
  <r>
    <x v="72"/>
    <x v="4"/>
    <n v="12.592592592592593"/>
    <x v="11"/>
    <x v="1"/>
  </r>
  <r>
    <x v="67"/>
    <x v="127"/>
    <n v="8.8435374149659864"/>
    <x v="12"/>
    <x v="1"/>
  </r>
  <r>
    <x v="67"/>
    <x v="128"/>
    <n v="5.1020408163265305"/>
    <x v="12"/>
    <x v="1"/>
  </r>
  <r>
    <x v="67"/>
    <x v="129"/>
    <n v="1.0204081632653061"/>
    <x v="12"/>
    <x v="1"/>
  </r>
  <r>
    <x v="67"/>
    <x v="130"/>
    <n v="54.42176870748299"/>
    <x v="12"/>
    <x v="1"/>
  </r>
  <r>
    <x v="67"/>
    <x v="131"/>
    <n v="18.367346938775512"/>
    <x v="12"/>
    <x v="1"/>
  </r>
  <r>
    <x v="67"/>
    <x v="4"/>
    <n v="12.244897959183673"/>
    <x v="12"/>
    <x v="1"/>
  </r>
  <r>
    <x v="68"/>
    <x v="127"/>
    <n v="29.181494661921707"/>
    <x v="12"/>
    <x v="1"/>
  </r>
  <r>
    <x v="68"/>
    <x v="128"/>
    <n v="11.743772241992882"/>
    <x v="12"/>
    <x v="1"/>
  </r>
  <r>
    <x v="68"/>
    <x v="129"/>
    <n v="3.5587188612099645"/>
    <x v="12"/>
    <x v="1"/>
  </r>
  <r>
    <x v="68"/>
    <x v="130"/>
    <n v="24.555160142348754"/>
    <x v="12"/>
    <x v="1"/>
  </r>
  <r>
    <x v="68"/>
    <x v="131"/>
    <n v="18.505338078291814"/>
    <x v="12"/>
    <x v="1"/>
  </r>
  <r>
    <x v="68"/>
    <x v="4"/>
    <n v="12.811387900355871"/>
    <x v="12"/>
    <x v="1"/>
  </r>
  <r>
    <x v="69"/>
    <x v="127"/>
    <n v="18.027210884353742"/>
    <x v="12"/>
    <x v="1"/>
  </r>
  <r>
    <x v="69"/>
    <x v="128"/>
    <n v="7.8231292517006805"/>
    <x v="12"/>
    <x v="1"/>
  </r>
  <r>
    <x v="69"/>
    <x v="129"/>
    <n v="1.0204081632653061"/>
    <x v="12"/>
    <x v="1"/>
  </r>
  <r>
    <x v="69"/>
    <x v="130"/>
    <n v="42.857142857142854"/>
    <x v="12"/>
    <x v="1"/>
  </r>
  <r>
    <x v="69"/>
    <x v="131"/>
    <n v="18.367346938775512"/>
    <x v="12"/>
    <x v="1"/>
  </r>
  <r>
    <x v="69"/>
    <x v="4"/>
    <n v="12.244897959183673"/>
    <x v="12"/>
    <x v="1"/>
  </r>
  <r>
    <x v="70"/>
    <x v="127"/>
    <n v="20.27972027972028"/>
    <x v="12"/>
    <x v="1"/>
  </r>
  <r>
    <x v="70"/>
    <x v="128"/>
    <n v="9.0909090909090917"/>
    <x v="12"/>
    <x v="1"/>
  </r>
  <r>
    <x v="70"/>
    <x v="129"/>
    <n v="2.0979020979020979"/>
    <x v="12"/>
    <x v="1"/>
  </r>
  <r>
    <x v="70"/>
    <x v="130"/>
    <n v="38.46153846153846"/>
    <x v="12"/>
    <x v="1"/>
  </r>
  <r>
    <x v="70"/>
    <x v="131"/>
    <n v="18.181818181818183"/>
    <x v="12"/>
    <x v="1"/>
  </r>
  <r>
    <x v="70"/>
    <x v="4"/>
    <n v="12.237762237762238"/>
    <x v="12"/>
    <x v="1"/>
  </r>
  <r>
    <x v="71"/>
    <x v="127"/>
    <n v="11.564625850340136"/>
    <x v="12"/>
    <x v="1"/>
  </r>
  <r>
    <x v="71"/>
    <x v="128"/>
    <n v="3.0612244897959182"/>
    <x v="12"/>
    <x v="1"/>
  </r>
  <r>
    <x v="71"/>
    <x v="129"/>
    <n v="1.0204081632653061"/>
    <x v="12"/>
    <x v="1"/>
  </r>
  <r>
    <x v="71"/>
    <x v="130"/>
    <n v="53.741496598639458"/>
    <x v="12"/>
    <x v="1"/>
  </r>
  <r>
    <x v="71"/>
    <x v="131"/>
    <n v="18.367346938775512"/>
    <x v="12"/>
    <x v="1"/>
  </r>
  <r>
    <x v="71"/>
    <x v="4"/>
    <n v="12.244897959183673"/>
    <x v="12"/>
    <x v="1"/>
  </r>
  <r>
    <x v="72"/>
    <x v="127"/>
    <n v="5.4421768707482991"/>
    <x v="12"/>
    <x v="1"/>
  </r>
  <r>
    <x v="72"/>
    <x v="128"/>
    <n v="0.68027210884353739"/>
    <x v="12"/>
    <x v="1"/>
  </r>
  <r>
    <x v="72"/>
    <x v="129"/>
    <n v="0.3401360544217687"/>
    <x v="12"/>
    <x v="1"/>
  </r>
  <r>
    <x v="72"/>
    <x v="130"/>
    <n v="63.265306122448976"/>
    <x v="12"/>
    <x v="1"/>
  </r>
  <r>
    <x v="72"/>
    <x v="131"/>
    <n v="18.367346938775512"/>
    <x v="12"/>
    <x v="1"/>
  </r>
  <r>
    <x v="72"/>
    <x v="4"/>
    <n v="12.244897959183673"/>
    <x v="12"/>
    <x v="1"/>
  </r>
  <r>
    <x v="67"/>
    <x v="127"/>
    <n v="15.384615384615385"/>
    <x v="13"/>
    <x v="1"/>
  </r>
  <r>
    <x v="67"/>
    <x v="128"/>
    <n v="5.1282051282051286"/>
    <x v="13"/>
    <x v="1"/>
  </r>
  <r>
    <x v="67"/>
    <x v="129"/>
    <n v="4.4871794871794872"/>
    <x v="13"/>
    <x v="1"/>
  </r>
  <r>
    <x v="67"/>
    <x v="130"/>
    <n v="50.641025641025642"/>
    <x v="13"/>
    <x v="1"/>
  </r>
  <r>
    <x v="67"/>
    <x v="131"/>
    <n v="16.025641025641026"/>
    <x v="13"/>
    <x v="1"/>
  </r>
  <r>
    <x v="67"/>
    <x v="4"/>
    <n v="8.3333333333333339"/>
    <x v="13"/>
    <x v="1"/>
  </r>
  <r>
    <x v="68"/>
    <x v="127"/>
    <n v="33.07692307692308"/>
    <x v="13"/>
    <x v="1"/>
  </r>
  <r>
    <x v="68"/>
    <x v="128"/>
    <n v="9.2307692307692299"/>
    <x v="13"/>
    <x v="1"/>
  </r>
  <r>
    <x v="68"/>
    <x v="129"/>
    <n v="3.0769230769230771"/>
    <x v="13"/>
    <x v="1"/>
  </r>
  <r>
    <x v="68"/>
    <x v="130"/>
    <n v="29.23076923076923"/>
    <x v="13"/>
    <x v="1"/>
  </r>
  <r>
    <x v="68"/>
    <x v="131"/>
    <n v="19.23076923076923"/>
    <x v="13"/>
    <x v="1"/>
  </r>
  <r>
    <x v="68"/>
    <x v="4"/>
    <n v="6.1538461538461542"/>
    <x v="13"/>
    <x v="1"/>
  </r>
  <r>
    <x v="69"/>
    <x v="127"/>
    <n v="23.717948717948719"/>
    <x v="13"/>
    <x v="1"/>
  </r>
  <r>
    <x v="69"/>
    <x v="128"/>
    <n v="3.8461538461538463"/>
    <x v="13"/>
    <x v="1"/>
  </r>
  <r>
    <x v="69"/>
    <x v="129"/>
    <n v="0.64102564102564108"/>
    <x v="13"/>
    <x v="1"/>
  </r>
  <r>
    <x v="69"/>
    <x v="130"/>
    <n v="47.435897435897438"/>
    <x v="13"/>
    <x v="1"/>
  </r>
  <r>
    <x v="69"/>
    <x v="131"/>
    <n v="16.025641025641026"/>
    <x v="13"/>
    <x v="1"/>
  </r>
  <r>
    <x v="69"/>
    <x v="4"/>
    <n v="8.3333333333333339"/>
    <x v="13"/>
    <x v="1"/>
  </r>
  <r>
    <x v="70"/>
    <x v="127"/>
    <n v="26.351351351351351"/>
    <x v="13"/>
    <x v="1"/>
  </r>
  <r>
    <x v="70"/>
    <x v="128"/>
    <n v="8.1081081081081088"/>
    <x v="13"/>
    <x v="1"/>
  </r>
  <r>
    <x v="70"/>
    <x v="129"/>
    <n v="2.7027027027027026"/>
    <x v="13"/>
    <x v="1"/>
  </r>
  <r>
    <x v="70"/>
    <x v="130"/>
    <n v="39.189189189189186"/>
    <x v="13"/>
    <x v="1"/>
  </r>
  <r>
    <x v="70"/>
    <x v="131"/>
    <n v="16.216216216216218"/>
    <x v="13"/>
    <x v="1"/>
  </r>
  <r>
    <x v="70"/>
    <x v="4"/>
    <n v="8.7837837837837842"/>
    <x v="13"/>
    <x v="1"/>
  </r>
  <r>
    <x v="71"/>
    <x v="127"/>
    <n v="20.512820512820515"/>
    <x v="13"/>
    <x v="1"/>
  </r>
  <r>
    <x v="71"/>
    <x v="128"/>
    <n v="6.4102564102564106"/>
    <x v="13"/>
    <x v="1"/>
  </r>
  <r>
    <x v="71"/>
    <x v="129"/>
    <n v="3.2051282051282053"/>
    <x v="13"/>
    <x v="1"/>
  </r>
  <r>
    <x v="71"/>
    <x v="130"/>
    <n v="45.512820512820511"/>
    <x v="13"/>
    <x v="1"/>
  </r>
  <r>
    <x v="71"/>
    <x v="131"/>
    <n v="16.025641025641026"/>
    <x v="13"/>
    <x v="1"/>
  </r>
  <r>
    <x v="71"/>
    <x v="4"/>
    <n v="8.3333333333333339"/>
    <x v="13"/>
    <x v="1"/>
  </r>
  <r>
    <x v="72"/>
    <x v="127"/>
    <n v="3.2051282051282053"/>
    <x v="13"/>
    <x v="1"/>
  </r>
  <r>
    <x v="72"/>
    <x v="128"/>
    <n v="0"/>
    <x v="13"/>
    <x v="1"/>
  </r>
  <r>
    <x v="72"/>
    <x v="129"/>
    <n v="0"/>
    <x v="13"/>
    <x v="1"/>
  </r>
  <r>
    <x v="72"/>
    <x v="130"/>
    <n v="72.435897435897431"/>
    <x v="13"/>
    <x v="1"/>
  </r>
  <r>
    <x v="72"/>
    <x v="131"/>
    <n v="16.025641025641026"/>
    <x v="13"/>
    <x v="1"/>
  </r>
  <r>
    <x v="72"/>
    <x v="4"/>
    <n v="8.3333333333333339"/>
    <x v="13"/>
    <x v="1"/>
  </r>
  <r>
    <x v="67"/>
    <x v="127"/>
    <n v="0.67567567567567566"/>
    <x v="14"/>
    <x v="1"/>
  </r>
  <r>
    <x v="67"/>
    <x v="128"/>
    <n v="1.3513513513513513"/>
    <x v="14"/>
    <x v="1"/>
  </r>
  <r>
    <x v="67"/>
    <x v="129"/>
    <n v="0.67567567567567566"/>
    <x v="14"/>
    <x v="1"/>
  </r>
  <r>
    <x v="67"/>
    <x v="130"/>
    <n v="33.783783783783782"/>
    <x v="14"/>
    <x v="1"/>
  </r>
  <r>
    <x v="67"/>
    <x v="131"/>
    <n v="44.594594594594597"/>
    <x v="14"/>
    <x v="1"/>
  </r>
  <r>
    <x v="67"/>
    <x v="4"/>
    <n v="18.918918918918919"/>
    <x v="14"/>
    <x v="1"/>
  </r>
  <r>
    <x v="68"/>
    <x v="127"/>
    <n v="4.166666666666667"/>
    <x v="14"/>
    <x v="1"/>
  </r>
  <r>
    <x v="68"/>
    <x v="128"/>
    <n v="7.6388888888888893"/>
    <x v="14"/>
    <x v="1"/>
  </r>
  <r>
    <x v="68"/>
    <x v="129"/>
    <n v="2.7777777777777777"/>
    <x v="14"/>
    <x v="1"/>
  </r>
  <r>
    <x v="68"/>
    <x v="130"/>
    <n v="21.527777777777779"/>
    <x v="14"/>
    <x v="1"/>
  </r>
  <r>
    <x v="68"/>
    <x v="131"/>
    <n v="45.138888888888886"/>
    <x v="14"/>
    <x v="1"/>
  </r>
  <r>
    <x v="68"/>
    <x v="4"/>
    <n v="18.75"/>
    <x v="14"/>
    <x v="1"/>
  </r>
  <r>
    <x v="69"/>
    <x v="127"/>
    <n v="2.7027027027027026"/>
    <x v="14"/>
    <x v="1"/>
  </r>
  <r>
    <x v="69"/>
    <x v="128"/>
    <n v="2.7027027027027026"/>
    <x v="14"/>
    <x v="1"/>
  </r>
  <r>
    <x v="69"/>
    <x v="129"/>
    <n v="1.3513513513513513"/>
    <x v="14"/>
    <x v="1"/>
  </r>
  <r>
    <x v="69"/>
    <x v="130"/>
    <n v="30.405405405405407"/>
    <x v="14"/>
    <x v="1"/>
  </r>
  <r>
    <x v="69"/>
    <x v="131"/>
    <n v="44.594594594594597"/>
    <x v="14"/>
    <x v="1"/>
  </r>
  <r>
    <x v="69"/>
    <x v="4"/>
    <n v="18.918918918918919"/>
    <x v="14"/>
    <x v="1"/>
  </r>
  <r>
    <x v="70"/>
    <x v="127"/>
    <n v="3.5211267605633805"/>
    <x v="14"/>
    <x v="1"/>
  </r>
  <r>
    <x v="70"/>
    <x v="128"/>
    <n v="2.816901408450704"/>
    <x v="14"/>
    <x v="1"/>
  </r>
  <r>
    <x v="70"/>
    <x v="129"/>
    <n v="3.5211267605633805"/>
    <x v="14"/>
    <x v="1"/>
  </r>
  <r>
    <x v="70"/>
    <x v="130"/>
    <n v="27.464788732394368"/>
    <x v="14"/>
    <x v="1"/>
  </r>
  <r>
    <x v="70"/>
    <x v="131"/>
    <n v="44.366197183098592"/>
    <x v="14"/>
    <x v="1"/>
  </r>
  <r>
    <x v="70"/>
    <x v="4"/>
    <n v="19.014084507042252"/>
    <x v="14"/>
    <x v="1"/>
  </r>
  <r>
    <x v="71"/>
    <x v="127"/>
    <n v="1.3513513513513513"/>
    <x v="14"/>
    <x v="1"/>
  </r>
  <r>
    <x v="71"/>
    <x v="128"/>
    <n v="0.67567567567567566"/>
    <x v="14"/>
    <x v="1"/>
  </r>
  <r>
    <x v="71"/>
    <x v="129"/>
    <n v="0"/>
    <x v="14"/>
    <x v="1"/>
  </r>
  <r>
    <x v="71"/>
    <x v="130"/>
    <n v="34.45945945945946"/>
    <x v="14"/>
    <x v="1"/>
  </r>
  <r>
    <x v="71"/>
    <x v="131"/>
    <n v="44.594594594594597"/>
    <x v="14"/>
    <x v="1"/>
  </r>
  <r>
    <x v="71"/>
    <x v="4"/>
    <n v="18.918918918918919"/>
    <x v="14"/>
    <x v="1"/>
  </r>
  <r>
    <x v="72"/>
    <x v="127"/>
    <n v="2.0270270270270272"/>
    <x v="14"/>
    <x v="1"/>
  </r>
  <r>
    <x v="72"/>
    <x v="128"/>
    <n v="0"/>
    <x v="14"/>
    <x v="1"/>
  </r>
  <r>
    <x v="72"/>
    <x v="129"/>
    <n v="0"/>
    <x v="14"/>
    <x v="1"/>
  </r>
  <r>
    <x v="72"/>
    <x v="130"/>
    <n v="34.45945945945946"/>
    <x v="14"/>
    <x v="1"/>
  </r>
  <r>
    <x v="72"/>
    <x v="131"/>
    <n v="44.594594594594597"/>
    <x v="14"/>
    <x v="1"/>
  </r>
  <r>
    <x v="72"/>
    <x v="4"/>
    <n v="18.918918918918919"/>
    <x v="14"/>
    <x v="1"/>
  </r>
  <r>
    <x v="67"/>
    <x v="127"/>
    <n v="6.756756756756757"/>
    <x v="15"/>
    <x v="1"/>
  </r>
  <r>
    <x v="67"/>
    <x v="128"/>
    <n v="6.756756756756757"/>
    <x v="15"/>
    <x v="1"/>
  </r>
  <r>
    <x v="67"/>
    <x v="129"/>
    <n v="1.3513513513513513"/>
    <x v="15"/>
    <x v="1"/>
  </r>
  <r>
    <x v="67"/>
    <x v="130"/>
    <n v="64.189189189189193"/>
    <x v="15"/>
    <x v="1"/>
  </r>
  <r>
    <x v="67"/>
    <x v="131"/>
    <n v="14.189189189189189"/>
    <x v="15"/>
    <x v="1"/>
  </r>
  <r>
    <x v="67"/>
    <x v="4"/>
    <n v="7.4324324324324325"/>
    <x v="15"/>
    <x v="1"/>
  </r>
  <r>
    <x v="68"/>
    <x v="127"/>
    <n v="19.718309859154928"/>
    <x v="15"/>
    <x v="1"/>
  </r>
  <r>
    <x v="68"/>
    <x v="128"/>
    <n v="21.12676056338028"/>
    <x v="15"/>
    <x v="1"/>
  </r>
  <r>
    <x v="68"/>
    <x v="129"/>
    <n v="5.6338028169014081"/>
    <x v="15"/>
    <x v="1"/>
  </r>
  <r>
    <x v="68"/>
    <x v="130"/>
    <n v="34.507042253521128"/>
    <x v="15"/>
    <x v="1"/>
  </r>
  <r>
    <x v="68"/>
    <x v="131"/>
    <n v="14.084507042253522"/>
    <x v="15"/>
    <x v="1"/>
  </r>
  <r>
    <x v="68"/>
    <x v="4"/>
    <n v="7.042253521126761"/>
    <x v="15"/>
    <x v="1"/>
  </r>
  <r>
    <x v="69"/>
    <x v="127"/>
    <n v="11.486486486486486"/>
    <x v="15"/>
    <x v="1"/>
  </r>
  <r>
    <x v="69"/>
    <x v="128"/>
    <n v="25"/>
    <x v="15"/>
    <x v="1"/>
  </r>
  <r>
    <x v="69"/>
    <x v="129"/>
    <n v="0.67567567567567566"/>
    <x v="15"/>
    <x v="1"/>
  </r>
  <r>
    <x v="69"/>
    <x v="130"/>
    <n v="42.567567567567565"/>
    <x v="15"/>
    <x v="1"/>
  </r>
  <r>
    <x v="69"/>
    <x v="131"/>
    <n v="14.189189189189189"/>
    <x v="15"/>
    <x v="1"/>
  </r>
  <r>
    <x v="69"/>
    <x v="4"/>
    <n v="7.4324324324324325"/>
    <x v="15"/>
    <x v="1"/>
  </r>
  <r>
    <x v="70"/>
    <x v="127"/>
    <n v="13.888888888888889"/>
    <x v="15"/>
    <x v="1"/>
  </r>
  <r>
    <x v="70"/>
    <x v="128"/>
    <n v="7.6388888888888893"/>
    <x v="15"/>
    <x v="1"/>
  </r>
  <r>
    <x v="70"/>
    <x v="129"/>
    <n v="2.0833333333333335"/>
    <x v="15"/>
    <x v="1"/>
  </r>
  <r>
    <x v="70"/>
    <x v="130"/>
    <n v="57.638888888888886"/>
    <x v="15"/>
    <x v="1"/>
  </r>
  <r>
    <x v="70"/>
    <x v="131"/>
    <n v="13.194444444444445"/>
    <x v="15"/>
    <x v="1"/>
  </r>
  <r>
    <x v="70"/>
    <x v="4"/>
    <n v="6.9444444444444446"/>
    <x v="15"/>
    <x v="1"/>
  </r>
  <r>
    <x v="71"/>
    <x v="127"/>
    <n v="14.864864864864865"/>
    <x v="15"/>
    <x v="1"/>
  </r>
  <r>
    <x v="71"/>
    <x v="128"/>
    <n v="12.837837837837839"/>
    <x v="15"/>
    <x v="1"/>
  </r>
  <r>
    <x v="71"/>
    <x v="129"/>
    <n v="0.67567567567567566"/>
    <x v="15"/>
    <x v="1"/>
  </r>
  <r>
    <x v="71"/>
    <x v="130"/>
    <n v="50.675675675675677"/>
    <x v="15"/>
    <x v="1"/>
  </r>
  <r>
    <x v="71"/>
    <x v="131"/>
    <n v="14.189189189189189"/>
    <x v="15"/>
    <x v="1"/>
  </r>
  <r>
    <x v="71"/>
    <x v="4"/>
    <n v="7.4324324324324325"/>
    <x v="15"/>
    <x v="1"/>
  </r>
  <r>
    <x v="72"/>
    <x v="127"/>
    <n v="2.7027027027027026"/>
    <x v="15"/>
    <x v="1"/>
  </r>
  <r>
    <x v="72"/>
    <x v="128"/>
    <n v="1.3513513513513513"/>
    <x v="15"/>
    <x v="1"/>
  </r>
  <r>
    <x v="72"/>
    <x v="129"/>
    <n v="0.67567567567567566"/>
    <x v="15"/>
    <x v="1"/>
  </r>
  <r>
    <x v="72"/>
    <x v="130"/>
    <n v="73.648648648648646"/>
    <x v="15"/>
    <x v="1"/>
  </r>
  <r>
    <x v="72"/>
    <x v="131"/>
    <n v="14.189189189189189"/>
    <x v="15"/>
    <x v="1"/>
  </r>
  <r>
    <x v="72"/>
    <x v="4"/>
    <n v="7.4324324324324325"/>
    <x v="15"/>
    <x v="1"/>
  </r>
  <r>
    <x v="67"/>
    <x v="127"/>
    <n v="15.59322033898305"/>
    <x v="16"/>
    <x v="1"/>
  </r>
  <r>
    <x v="67"/>
    <x v="128"/>
    <n v="6.4406779661016946"/>
    <x v="16"/>
    <x v="1"/>
  </r>
  <r>
    <x v="67"/>
    <x v="129"/>
    <n v="1.3559322033898304"/>
    <x v="16"/>
    <x v="1"/>
  </r>
  <r>
    <x v="67"/>
    <x v="130"/>
    <n v="52.203389830508478"/>
    <x v="16"/>
    <x v="1"/>
  </r>
  <r>
    <x v="67"/>
    <x v="131"/>
    <n v="17.627118644067796"/>
    <x v="16"/>
    <x v="1"/>
  </r>
  <r>
    <x v="67"/>
    <x v="4"/>
    <n v="6.7796610169491522"/>
    <x v="16"/>
    <x v="1"/>
  </r>
  <r>
    <x v="68"/>
    <x v="127"/>
    <n v="29.118773946360154"/>
    <x v="16"/>
    <x v="1"/>
  </r>
  <r>
    <x v="68"/>
    <x v="128"/>
    <n v="11.111111111111111"/>
    <x v="16"/>
    <x v="1"/>
  </r>
  <r>
    <x v="68"/>
    <x v="129"/>
    <n v="3.8314176245210727"/>
    <x v="16"/>
    <x v="1"/>
  </r>
  <r>
    <x v="68"/>
    <x v="130"/>
    <n v="30.268199233716476"/>
    <x v="16"/>
    <x v="1"/>
  </r>
  <r>
    <x v="68"/>
    <x v="131"/>
    <n v="18.773946360153257"/>
    <x v="16"/>
    <x v="1"/>
  </r>
  <r>
    <x v="68"/>
    <x v="4"/>
    <n v="6.8965517241379306"/>
    <x v="16"/>
    <x v="1"/>
  </r>
  <r>
    <x v="69"/>
    <x v="127"/>
    <n v="17.627118644067796"/>
    <x v="16"/>
    <x v="1"/>
  </r>
  <r>
    <x v="69"/>
    <x v="128"/>
    <n v="8.1355932203389827"/>
    <x v="16"/>
    <x v="1"/>
  </r>
  <r>
    <x v="69"/>
    <x v="129"/>
    <n v="1.0169491525423728"/>
    <x v="16"/>
    <x v="1"/>
  </r>
  <r>
    <x v="69"/>
    <x v="130"/>
    <n v="49.491525423728817"/>
    <x v="16"/>
    <x v="1"/>
  </r>
  <r>
    <x v="69"/>
    <x v="131"/>
    <n v="17.288135593220339"/>
    <x v="16"/>
    <x v="1"/>
  </r>
  <r>
    <x v="69"/>
    <x v="4"/>
    <n v="6.4406779661016946"/>
    <x v="16"/>
    <x v="1"/>
  </r>
  <r>
    <x v="70"/>
    <x v="127"/>
    <n v="20.27972027972028"/>
    <x v="16"/>
    <x v="1"/>
  </r>
  <r>
    <x v="70"/>
    <x v="128"/>
    <n v="8.0419580419580416"/>
    <x v="16"/>
    <x v="1"/>
  </r>
  <r>
    <x v="70"/>
    <x v="129"/>
    <n v="1.3986013986013985"/>
    <x v="16"/>
    <x v="1"/>
  </r>
  <r>
    <x v="70"/>
    <x v="130"/>
    <n v="46.503496503496507"/>
    <x v="16"/>
    <x v="1"/>
  </r>
  <r>
    <x v="70"/>
    <x v="131"/>
    <n v="17.482517482517483"/>
    <x v="16"/>
    <x v="1"/>
  </r>
  <r>
    <x v="70"/>
    <x v="4"/>
    <n v="6.6433566433566433"/>
    <x v="16"/>
    <x v="1"/>
  </r>
  <r>
    <x v="71"/>
    <x v="127"/>
    <n v="13.468013468013469"/>
    <x v="16"/>
    <x v="1"/>
  </r>
  <r>
    <x v="71"/>
    <x v="128"/>
    <n v="6.0606060606060606"/>
    <x v="16"/>
    <x v="1"/>
  </r>
  <r>
    <x v="71"/>
    <x v="129"/>
    <n v="0.67340067340067344"/>
    <x v="16"/>
    <x v="1"/>
  </r>
  <r>
    <x v="71"/>
    <x v="130"/>
    <n v="55.555555555555557"/>
    <x v="16"/>
    <x v="1"/>
  </r>
  <r>
    <x v="71"/>
    <x v="131"/>
    <n v="17.508417508417509"/>
    <x v="16"/>
    <x v="1"/>
  </r>
  <r>
    <x v="71"/>
    <x v="4"/>
    <n v="6.7340067340067344"/>
    <x v="16"/>
    <x v="1"/>
  </r>
  <r>
    <x v="72"/>
    <x v="127"/>
    <n v="5.3872053872053876"/>
    <x v="16"/>
    <x v="1"/>
  </r>
  <r>
    <x v="72"/>
    <x v="128"/>
    <n v="0.33670033670033672"/>
    <x v="16"/>
    <x v="1"/>
  </r>
  <r>
    <x v="72"/>
    <x v="129"/>
    <n v="0"/>
    <x v="16"/>
    <x v="1"/>
  </r>
  <r>
    <x v="72"/>
    <x v="130"/>
    <n v="70.033670033670035"/>
    <x v="16"/>
    <x v="1"/>
  </r>
  <r>
    <x v="72"/>
    <x v="131"/>
    <n v="17.508417508417509"/>
    <x v="16"/>
    <x v="1"/>
  </r>
  <r>
    <x v="72"/>
    <x v="4"/>
    <n v="6.7340067340067344"/>
    <x v="16"/>
    <x v="1"/>
  </r>
  <r>
    <x v="73"/>
    <x v="127"/>
    <n v="33.518181818181816"/>
    <x v="0"/>
    <x v="0"/>
  </r>
  <r>
    <x v="73"/>
    <x v="132"/>
    <n v="20.581818181818182"/>
    <x v="0"/>
    <x v="0"/>
  </r>
  <r>
    <x v="73"/>
    <x v="133"/>
    <n v="10.545454545454545"/>
    <x v="0"/>
    <x v="0"/>
  </r>
  <r>
    <x v="74"/>
    <x v="134"/>
    <n v="43.445454545454545"/>
    <x v="0"/>
    <x v="0"/>
  </r>
  <r>
    <x v="74"/>
    <x v="127"/>
    <n v="28.127272727272729"/>
    <x v="0"/>
    <x v="0"/>
  </r>
  <r>
    <x v="74"/>
    <x v="132"/>
    <n v="14.318181818181818"/>
    <x v="0"/>
    <x v="0"/>
  </r>
  <r>
    <x v="74"/>
    <x v="135"/>
    <n v="3.5636363636363635"/>
    <x v="0"/>
    <x v="0"/>
  </r>
  <r>
    <x v="74"/>
    <x v="133"/>
    <n v="6.372727272727273"/>
    <x v="0"/>
    <x v="0"/>
  </r>
  <r>
    <x v="74"/>
    <x v="136"/>
    <n v="1.4727272727272727"/>
    <x v="0"/>
    <x v="0"/>
  </r>
  <r>
    <x v="74"/>
    <x v="137"/>
    <n v="2.3454545454545452"/>
    <x v="0"/>
    <x v="0"/>
  </r>
  <r>
    <x v="74"/>
    <x v="138"/>
    <n v="0.35454545454545455"/>
    <x v="0"/>
    <x v="0"/>
  </r>
  <r>
    <x v="75"/>
    <x v="131"/>
    <n v="30.236363636363638"/>
    <x v="0"/>
    <x v="0"/>
  </r>
  <r>
    <x v="75"/>
    <x v="139"/>
    <n v="33.518181818181816"/>
    <x v="0"/>
    <x v="0"/>
  </r>
  <r>
    <x v="75"/>
    <x v="128"/>
    <n v="20.581818181818182"/>
    <x v="0"/>
    <x v="0"/>
  </r>
  <r>
    <x v="75"/>
    <x v="129"/>
    <n v="10.545454545454545"/>
    <x v="0"/>
    <x v="0"/>
  </r>
  <r>
    <x v="75"/>
    <x v="4"/>
    <n v="13.209090909090909"/>
    <x v="0"/>
    <x v="0"/>
  </r>
  <r>
    <x v="73"/>
    <x v="127"/>
    <n v="59.824281150159742"/>
    <x v="1"/>
    <x v="0"/>
  </r>
  <r>
    <x v="73"/>
    <x v="132"/>
    <n v="24.76038338658147"/>
    <x v="1"/>
    <x v="0"/>
  </r>
  <r>
    <x v="73"/>
    <x v="133"/>
    <n v="13.458466453674122"/>
    <x v="1"/>
    <x v="0"/>
  </r>
  <r>
    <x v="74"/>
    <x v="134"/>
    <n v="17.37220447284345"/>
    <x v="1"/>
    <x v="0"/>
  </r>
  <r>
    <x v="74"/>
    <x v="127"/>
    <n v="48.921725239616613"/>
    <x v="1"/>
    <x v="0"/>
  </r>
  <r>
    <x v="74"/>
    <x v="132"/>
    <n v="12.539936102236421"/>
    <x v="1"/>
    <x v="0"/>
  </r>
  <r>
    <x v="74"/>
    <x v="135"/>
    <n v="7.7076677316293933"/>
    <x v="1"/>
    <x v="0"/>
  </r>
  <r>
    <x v="74"/>
    <x v="133"/>
    <n v="6.3099041533546325"/>
    <x v="1"/>
    <x v="0"/>
  </r>
  <r>
    <x v="74"/>
    <x v="136"/>
    <n v="2.6357827476038338"/>
    <x v="1"/>
    <x v="0"/>
  </r>
  <r>
    <x v="74"/>
    <x v="137"/>
    <n v="3.9536741214057507"/>
    <x v="1"/>
    <x v="0"/>
  </r>
  <r>
    <x v="74"/>
    <x v="138"/>
    <n v="0.5591054313099042"/>
    <x v="1"/>
    <x v="0"/>
  </r>
  <r>
    <x v="75"/>
    <x v="131"/>
    <n v="12.699680511182109"/>
    <x v="1"/>
    <x v="0"/>
  </r>
  <r>
    <x v="75"/>
    <x v="139"/>
    <n v="59.824281150159742"/>
    <x v="1"/>
    <x v="0"/>
  </r>
  <r>
    <x v="75"/>
    <x v="128"/>
    <n v="24.76038338658147"/>
    <x v="1"/>
    <x v="0"/>
  </r>
  <r>
    <x v="75"/>
    <x v="129"/>
    <n v="13.458466453674122"/>
    <x v="1"/>
    <x v="0"/>
  </r>
  <r>
    <x v="75"/>
    <x v="4"/>
    <n v="4.6725239616613417"/>
    <x v="1"/>
    <x v="0"/>
  </r>
  <r>
    <x v="73"/>
    <x v="127"/>
    <n v="12.310069533865567"/>
    <x v="2"/>
    <x v="0"/>
  </r>
  <r>
    <x v="73"/>
    <x v="132"/>
    <n v="11.408704609837754"/>
    <x v="2"/>
    <x v="0"/>
  </r>
  <r>
    <x v="73"/>
    <x v="133"/>
    <n v="6.8503734226113826"/>
    <x v="2"/>
    <x v="0"/>
  </r>
  <r>
    <x v="74"/>
    <x v="134"/>
    <n v="71.13056914756632"/>
    <x v="2"/>
    <x v="0"/>
  </r>
  <r>
    <x v="74"/>
    <x v="127"/>
    <n v="11.666237445274273"/>
    <x v="2"/>
    <x v="0"/>
  </r>
  <r>
    <x v="74"/>
    <x v="132"/>
    <n v="10.043780582024208"/>
    <x v="2"/>
    <x v="0"/>
  </r>
  <r>
    <x v="74"/>
    <x v="135"/>
    <n v="0.30903940252382178"/>
    <x v="2"/>
    <x v="0"/>
  </r>
  <r>
    <x v="74"/>
    <x v="133"/>
    <n v="5.5112026783414887"/>
    <x v="2"/>
    <x v="0"/>
  </r>
  <r>
    <x v="74"/>
    <x v="136"/>
    <n v="0.28328611898016998"/>
    <x v="2"/>
    <x v="0"/>
  </r>
  <r>
    <x v="74"/>
    <x v="137"/>
    <n v="1.0043780582024209"/>
    <x v="2"/>
    <x v="0"/>
  </r>
  <r>
    <x v="74"/>
    <x v="138"/>
    <n v="5.1506567087303633E-2"/>
    <x v="2"/>
    <x v="0"/>
  </r>
  <r>
    <x v="75"/>
    <x v="131"/>
    <n v="50.656708730363121"/>
    <x v="2"/>
    <x v="0"/>
  </r>
  <r>
    <x v="75"/>
    <x v="139"/>
    <n v="12.310069533865567"/>
    <x v="2"/>
    <x v="0"/>
  </r>
  <r>
    <x v="75"/>
    <x v="128"/>
    <n v="11.408704609837754"/>
    <x v="2"/>
    <x v="0"/>
  </r>
  <r>
    <x v="75"/>
    <x v="129"/>
    <n v="6.8503734226113826"/>
    <x v="2"/>
    <x v="0"/>
  </r>
  <r>
    <x v="75"/>
    <x v="4"/>
    <n v="20.473860417203195"/>
    <x v="2"/>
    <x v="0"/>
  </r>
  <r>
    <x v="73"/>
    <x v="127"/>
    <n v="48.022206800832755"/>
    <x v="3"/>
    <x v="0"/>
  </r>
  <r>
    <x v="73"/>
    <x v="132"/>
    <n v="30.187369882026371"/>
    <x v="3"/>
    <x v="0"/>
  </r>
  <r>
    <x v="73"/>
    <x v="133"/>
    <n v="14.226231783483692"/>
    <x v="3"/>
    <x v="0"/>
  </r>
  <r>
    <x v="74"/>
    <x v="134"/>
    <n v="21.027064538514921"/>
    <x v="3"/>
    <x v="0"/>
  </r>
  <r>
    <x v="74"/>
    <x v="127"/>
    <n v="38.931297709923662"/>
    <x v="3"/>
    <x v="0"/>
  </r>
  <r>
    <x v="74"/>
    <x v="132"/>
    <n v="20.194309507286608"/>
    <x v="3"/>
    <x v="0"/>
  </r>
  <r>
    <x v="74"/>
    <x v="135"/>
    <n v="5.6210964607911169"/>
    <x v="3"/>
    <x v="0"/>
  </r>
  <r>
    <x v="74"/>
    <x v="133"/>
    <n v="7.1478140180430261"/>
    <x v="3"/>
    <x v="0"/>
  </r>
  <r>
    <x v="74"/>
    <x v="136"/>
    <n v="2.7064538514920193"/>
    <x v="3"/>
    <x v="0"/>
  </r>
  <r>
    <x v="74"/>
    <x v="137"/>
    <n v="3.6086051353226924"/>
    <x v="3"/>
    <x v="0"/>
  </r>
  <r>
    <x v="74"/>
    <x v="138"/>
    <n v="0.76335877862595425"/>
    <x v="3"/>
    <x v="0"/>
  </r>
  <r>
    <x v="75"/>
    <x v="131"/>
    <n v="13.740458015267176"/>
    <x v="3"/>
    <x v="0"/>
  </r>
  <r>
    <x v="75"/>
    <x v="139"/>
    <n v="48.022206800832755"/>
    <x v="3"/>
    <x v="0"/>
  </r>
  <r>
    <x v="75"/>
    <x v="128"/>
    <n v="30.187369882026371"/>
    <x v="3"/>
    <x v="0"/>
  </r>
  <r>
    <x v="75"/>
    <x v="129"/>
    <n v="14.226231783483692"/>
    <x v="3"/>
    <x v="0"/>
  </r>
  <r>
    <x v="75"/>
    <x v="4"/>
    <n v="7.2866065232477446"/>
    <x v="3"/>
    <x v="0"/>
  </r>
  <r>
    <x v="73"/>
    <x v="127"/>
    <n v="21.91413237924866"/>
    <x v="4"/>
    <x v="0"/>
  </r>
  <r>
    <x v="73"/>
    <x v="132"/>
    <n v="18.51520572450805"/>
    <x v="4"/>
    <x v="0"/>
  </r>
  <r>
    <x v="73"/>
    <x v="133"/>
    <n v="10.375670840787119"/>
    <x v="4"/>
    <x v="0"/>
  </r>
  <r>
    <x v="74"/>
    <x v="134"/>
    <n v="53.130590339892663"/>
    <x v="4"/>
    <x v="0"/>
  </r>
  <r>
    <x v="74"/>
    <x v="127"/>
    <n v="19.767441860465116"/>
    <x v="4"/>
    <x v="0"/>
  </r>
  <r>
    <x v="74"/>
    <x v="132"/>
    <n v="15.742397137745975"/>
    <x v="4"/>
    <x v="0"/>
  </r>
  <r>
    <x v="74"/>
    <x v="135"/>
    <n v="0.98389982110912344"/>
    <x v="4"/>
    <x v="0"/>
  </r>
  <r>
    <x v="74"/>
    <x v="133"/>
    <n v="7.6028622540250446"/>
    <x v="4"/>
    <x v="0"/>
  </r>
  <r>
    <x v="74"/>
    <x v="136"/>
    <n v="0.98389982110912344"/>
    <x v="4"/>
    <x v="0"/>
  </r>
  <r>
    <x v="74"/>
    <x v="137"/>
    <n v="1.6100178890876566"/>
    <x v="4"/>
    <x v="0"/>
  </r>
  <r>
    <x v="74"/>
    <x v="138"/>
    <n v="0.17889087656529518"/>
    <x v="4"/>
    <x v="0"/>
  </r>
  <r>
    <x v="75"/>
    <x v="131"/>
    <n v="33.720930232558139"/>
    <x v="4"/>
    <x v="0"/>
  </r>
  <r>
    <x v="75"/>
    <x v="139"/>
    <n v="21.91413237924866"/>
    <x v="4"/>
    <x v="0"/>
  </r>
  <r>
    <x v="75"/>
    <x v="128"/>
    <n v="18.51520572450805"/>
    <x v="4"/>
    <x v="0"/>
  </r>
  <r>
    <x v="75"/>
    <x v="129"/>
    <n v="10.375670840787119"/>
    <x v="4"/>
    <x v="0"/>
  </r>
  <r>
    <x v="75"/>
    <x v="4"/>
    <n v="19.409660107334528"/>
    <x v="4"/>
    <x v="0"/>
  </r>
  <r>
    <x v="73"/>
    <x v="127"/>
    <n v="19.133574007220215"/>
    <x v="5"/>
    <x v="0"/>
  </r>
  <r>
    <x v="73"/>
    <x v="132"/>
    <n v="22.021660649819495"/>
    <x v="5"/>
    <x v="0"/>
  </r>
  <r>
    <x v="73"/>
    <x v="133"/>
    <n v="15.884476534296029"/>
    <x v="5"/>
    <x v="0"/>
  </r>
  <r>
    <x v="74"/>
    <x v="134"/>
    <n v="49.097472924187727"/>
    <x v="5"/>
    <x v="0"/>
  </r>
  <r>
    <x v="74"/>
    <x v="127"/>
    <n v="15.523465703971119"/>
    <x v="5"/>
    <x v="0"/>
  </r>
  <r>
    <x v="74"/>
    <x v="132"/>
    <n v="18.772563176895307"/>
    <x v="5"/>
    <x v="0"/>
  </r>
  <r>
    <x v="74"/>
    <x v="135"/>
    <n v="0.72202166064981954"/>
    <x v="5"/>
    <x v="0"/>
  </r>
  <r>
    <x v="74"/>
    <x v="133"/>
    <n v="10.830324909747292"/>
    <x v="5"/>
    <x v="0"/>
  </r>
  <r>
    <x v="74"/>
    <x v="136"/>
    <n v="2.5270758122743682"/>
    <x v="5"/>
    <x v="0"/>
  </r>
  <r>
    <x v="74"/>
    <x v="137"/>
    <n v="2.1660649819494586"/>
    <x v="5"/>
    <x v="0"/>
  </r>
  <r>
    <x v="74"/>
    <x v="138"/>
    <n v="0.36101083032490977"/>
    <x v="5"/>
    <x v="0"/>
  </r>
  <r>
    <x v="75"/>
    <x v="131"/>
    <n v="32.851985559566785"/>
    <x v="5"/>
    <x v="0"/>
  </r>
  <r>
    <x v="75"/>
    <x v="139"/>
    <n v="19.133574007220215"/>
    <x v="5"/>
    <x v="0"/>
  </r>
  <r>
    <x v="75"/>
    <x v="128"/>
    <n v="22.021660649819495"/>
    <x v="5"/>
    <x v="0"/>
  </r>
  <r>
    <x v="75"/>
    <x v="129"/>
    <n v="15.884476534296029"/>
    <x v="5"/>
    <x v="0"/>
  </r>
  <r>
    <x v="75"/>
    <x v="4"/>
    <n v="16.245487364620939"/>
    <x v="5"/>
    <x v="0"/>
  </r>
  <r>
    <x v="73"/>
    <x v="127"/>
    <n v="21.58590308370044"/>
    <x v="6"/>
    <x v="0"/>
  </r>
  <r>
    <x v="73"/>
    <x v="132"/>
    <n v="11.013215859030836"/>
    <x v="6"/>
    <x v="0"/>
  </r>
  <r>
    <x v="73"/>
    <x v="133"/>
    <n v="8.3700440528634363"/>
    <x v="6"/>
    <x v="0"/>
  </r>
  <r>
    <x v="74"/>
    <x v="134"/>
    <n v="60.352422907488986"/>
    <x v="6"/>
    <x v="0"/>
  </r>
  <r>
    <x v="74"/>
    <x v="127"/>
    <n v="21.145374449339208"/>
    <x v="6"/>
    <x v="0"/>
  </r>
  <r>
    <x v="74"/>
    <x v="132"/>
    <n v="10.13215859030837"/>
    <x v="6"/>
    <x v="0"/>
  </r>
  <r>
    <x v="74"/>
    <x v="135"/>
    <n v="0"/>
    <x v="6"/>
    <x v="0"/>
  </r>
  <r>
    <x v="74"/>
    <x v="133"/>
    <n v="7.4889867841409687"/>
    <x v="6"/>
    <x v="0"/>
  </r>
  <r>
    <x v="74"/>
    <x v="136"/>
    <n v="0"/>
    <x v="6"/>
    <x v="0"/>
  </r>
  <r>
    <x v="74"/>
    <x v="137"/>
    <n v="0.44052863436123346"/>
    <x v="6"/>
    <x v="0"/>
  </r>
  <r>
    <x v="74"/>
    <x v="138"/>
    <n v="0.44052863436123346"/>
    <x v="6"/>
    <x v="0"/>
  </r>
  <r>
    <x v="75"/>
    <x v="131"/>
    <n v="36.123348017621147"/>
    <x v="6"/>
    <x v="0"/>
  </r>
  <r>
    <x v="75"/>
    <x v="139"/>
    <n v="21.58590308370044"/>
    <x v="6"/>
    <x v="0"/>
  </r>
  <r>
    <x v="75"/>
    <x v="128"/>
    <n v="11.013215859030836"/>
    <x v="6"/>
    <x v="0"/>
  </r>
  <r>
    <x v="75"/>
    <x v="129"/>
    <n v="8.3700440528634363"/>
    <x v="6"/>
    <x v="0"/>
  </r>
  <r>
    <x v="75"/>
    <x v="4"/>
    <n v="24.229074889867842"/>
    <x v="6"/>
    <x v="0"/>
  </r>
  <r>
    <x v="73"/>
    <x v="127"/>
    <n v="20.060790273556233"/>
    <x v="7"/>
    <x v="0"/>
  </r>
  <r>
    <x v="73"/>
    <x v="132"/>
    <n v="15.501519756838906"/>
    <x v="7"/>
    <x v="0"/>
  </r>
  <r>
    <x v="73"/>
    <x v="133"/>
    <n v="6.3829787234042552"/>
    <x v="7"/>
    <x v="0"/>
  </r>
  <r>
    <x v="74"/>
    <x v="134"/>
    <n v="60.486322188449847"/>
    <x v="7"/>
    <x v="0"/>
  </r>
  <r>
    <x v="74"/>
    <x v="127"/>
    <n v="18.541033434650455"/>
    <x v="7"/>
    <x v="0"/>
  </r>
  <r>
    <x v="74"/>
    <x v="132"/>
    <n v="13.373860182370821"/>
    <x v="7"/>
    <x v="0"/>
  </r>
  <r>
    <x v="74"/>
    <x v="135"/>
    <n v="1.21580547112462"/>
    <x v="7"/>
    <x v="0"/>
  </r>
  <r>
    <x v="74"/>
    <x v="133"/>
    <n v="5.1671732522796354"/>
    <x v="7"/>
    <x v="0"/>
  </r>
  <r>
    <x v="74"/>
    <x v="136"/>
    <n v="0.303951367781155"/>
    <x v="7"/>
    <x v="0"/>
  </r>
  <r>
    <x v="74"/>
    <x v="137"/>
    <n v="0.91185410334346506"/>
    <x v="7"/>
    <x v="0"/>
  </r>
  <r>
    <x v="74"/>
    <x v="138"/>
    <n v="0"/>
    <x v="7"/>
    <x v="0"/>
  </r>
  <r>
    <x v="75"/>
    <x v="131"/>
    <n v="37.689969604863222"/>
    <x v="7"/>
    <x v="0"/>
  </r>
  <r>
    <x v="75"/>
    <x v="139"/>
    <n v="20.060790273556233"/>
    <x v="7"/>
    <x v="0"/>
  </r>
  <r>
    <x v="75"/>
    <x v="128"/>
    <n v="15.501519756838906"/>
    <x v="7"/>
    <x v="0"/>
  </r>
  <r>
    <x v="75"/>
    <x v="129"/>
    <n v="6.3829787234042552"/>
    <x v="7"/>
    <x v="0"/>
  </r>
  <r>
    <x v="75"/>
    <x v="4"/>
    <n v="22.796352583586625"/>
    <x v="7"/>
    <x v="0"/>
  </r>
  <r>
    <x v="73"/>
    <x v="127"/>
    <n v="27.017543859649123"/>
    <x v="8"/>
    <x v="0"/>
  </r>
  <r>
    <x v="73"/>
    <x v="132"/>
    <n v="24.561403508771932"/>
    <x v="8"/>
    <x v="0"/>
  </r>
  <r>
    <x v="73"/>
    <x v="133"/>
    <n v="11.228070175438596"/>
    <x v="8"/>
    <x v="0"/>
  </r>
  <r>
    <x v="74"/>
    <x v="134"/>
    <n v="42.807017543859651"/>
    <x v="8"/>
    <x v="0"/>
  </r>
  <r>
    <x v="74"/>
    <x v="127"/>
    <n v="24.210526315789473"/>
    <x v="8"/>
    <x v="0"/>
  </r>
  <r>
    <x v="74"/>
    <x v="132"/>
    <n v="20"/>
    <x v="8"/>
    <x v="0"/>
  </r>
  <r>
    <x v="74"/>
    <x v="135"/>
    <n v="1.7543859649122806"/>
    <x v="8"/>
    <x v="0"/>
  </r>
  <r>
    <x v="74"/>
    <x v="133"/>
    <n v="7.3684210526315788"/>
    <x v="8"/>
    <x v="0"/>
  </r>
  <r>
    <x v="74"/>
    <x v="136"/>
    <n v="1.0526315789473684"/>
    <x v="8"/>
    <x v="0"/>
  </r>
  <r>
    <x v="74"/>
    <x v="137"/>
    <n v="2.807017543859649"/>
    <x v="8"/>
    <x v="0"/>
  </r>
  <r>
    <x v="74"/>
    <x v="138"/>
    <n v="0"/>
    <x v="8"/>
    <x v="0"/>
  </r>
  <r>
    <x v="75"/>
    <x v="131"/>
    <n v="28.07017543859649"/>
    <x v="8"/>
    <x v="0"/>
  </r>
  <r>
    <x v="75"/>
    <x v="139"/>
    <n v="27.017543859649123"/>
    <x v="8"/>
    <x v="0"/>
  </r>
  <r>
    <x v="75"/>
    <x v="128"/>
    <n v="24.561403508771932"/>
    <x v="8"/>
    <x v="0"/>
  </r>
  <r>
    <x v="75"/>
    <x v="129"/>
    <n v="11.228070175438596"/>
    <x v="8"/>
    <x v="0"/>
  </r>
  <r>
    <x v="75"/>
    <x v="4"/>
    <n v="14.736842105263158"/>
    <x v="8"/>
    <x v="0"/>
  </r>
  <r>
    <x v="73"/>
    <x v="127"/>
    <n v="33.518005540166207"/>
    <x v="9"/>
    <x v="0"/>
  </r>
  <r>
    <x v="73"/>
    <x v="132"/>
    <n v="25.207756232686979"/>
    <x v="9"/>
    <x v="0"/>
  </r>
  <r>
    <x v="73"/>
    <x v="133"/>
    <n v="8.310249307479225"/>
    <x v="9"/>
    <x v="0"/>
  </r>
  <r>
    <x v="74"/>
    <x v="134"/>
    <n v="40.99722991689751"/>
    <x v="9"/>
    <x v="0"/>
  </r>
  <r>
    <x v="74"/>
    <x v="127"/>
    <n v="28.254847645429361"/>
    <x v="9"/>
    <x v="0"/>
  </r>
  <r>
    <x v="74"/>
    <x v="132"/>
    <n v="19.667590027700832"/>
    <x v="9"/>
    <x v="0"/>
  </r>
  <r>
    <x v="74"/>
    <x v="135"/>
    <n v="2.770083102493075"/>
    <x v="9"/>
    <x v="0"/>
  </r>
  <r>
    <x v="74"/>
    <x v="133"/>
    <n v="3.8781163434903045"/>
    <x v="9"/>
    <x v="0"/>
  </r>
  <r>
    <x v="74"/>
    <x v="136"/>
    <n v="1.6620498614958448"/>
    <x v="9"/>
    <x v="0"/>
  </r>
  <r>
    <x v="74"/>
    <x v="137"/>
    <n v="1.9390581717451523"/>
    <x v="9"/>
    <x v="0"/>
  </r>
  <r>
    <x v="74"/>
    <x v="138"/>
    <n v="0.83102493074792239"/>
    <x v="9"/>
    <x v="0"/>
  </r>
  <r>
    <x v="75"/>
    <x v="131"/>
    <n v="29.916897506925206"/>
    <x v="9"/>
    <x v="0"/>
  </r>
  <r>
    <x v="75"/>
    <x v="139"/>
    <n v="33.518005540166207"/>
    <x v="9"/>
    <x v="0"/>
  </r>
  <r>
    <x v="75"/>
    <x v="128"/>
    <n v="25.207756232686979"/>
    <x v="9"/>
    <x v="0"/>
  </r>
  <r>
    <x v="75"/>
    <x v="129"/>
    <n v="8.310249307479225"/>
    <x v="9"/>
    <x v="0"/>
  </r>
  <r>
    <x v="75"/>
    <x v="4"/>
    <n v="11.0803324099723"/>
    <x v="9"/>
    <x v="0"/>
  </r>
  <r>
    <x v="73"/>
    <x v="127"/>
    <n v="55.465587044534416"/>
    <x v="10"/>
    <x v="0"/>
  </r>
  <r>
    <x v="73"/>
    <x v="132"/>
    <n v="21.457489878542511"/>
    <x v="10"/>
    <x v="0"/>
  </r>
  <r>
    <x v="73"/>
    <x v="133"/>
    <n v="7.6923076923076925"/>
    <x v="10"/>
    <x v="0"/>
  </r>
  <r>
    <x v="74"/>
    <x v="134"/>
    <n v="24.291497975708502"/>
    <x v="10"/>
    <x v="0"/>
  </r>
  <r>
    <x v="74"/>
    <x v="127"/>
    <n v="48.582995951417004"/>
    <x v="10"/>
    <x v="0"/>
  </r>
  <r>
    <x v="74"/>
    <x v="132"/>
    <n v="14.574898785425102"/>
    <x v="10"/>
    <x v="0"/>
  </r>
  <r>
    <x v="74"/>
    <x v="135"/>
    <n v="4.8582995951417001"/>
    <x v="10"/>
    <x v="0"/>
  </r>
  <r>
    <x v="74"/>
    <x v="133"/>
    <n v="4.048582995951417"/>
    <x v="10"/>
    <x v="0"/>
  </r>
  <r>
    <x v="74"/>
    <x v="136"/>
    <n v="1.6194331983805668"/>
    <x v="10"/>
    <x v="0"/>
  </r>
  <r>
    <x v="74"/>
    <x v="137"/>
    <n v="1.6194331983805668"/>
    <x v="10"/>
    <x v="0"/>
  </r>
  <r>
    <x v="74"/>
    <x v="138"/>
    <n v="0.40485829959514169"/>
    <x v="10"/>
    <x v="0"/>
  </r>
  <r>
    <x v="75"/>
    <x v="131"/>
    <n v="18.218623481781375"/>
    <x v="10"/>
    <x v="0"/>
  </r>
  <r>
    <x v="75"/>
    <x v="139"/>
    <n v="55.465587044534416"/>
    <x v="10"/>
    <x v="0"/>
  </r>
  <r>
    <x v="75"/>
    <x v="128"/>
    <n v="21.457489878542511"/>
    <x v="10"/>
    <x v="0"/>
  </r>
  <r>
    <x v="75"/>
    <x v="129"/>
    <n v="7.6923076923076925"/>
    <x v="10"/>
    <x v="0"/>
  </r>
  <r>
    <x v="75"/>
    <x v="4"/>
    <n v="6.0728744939271255"/>
    <x v="10"/>
    <x v="0"/>
  </r>
  <r>
    <x v="73"/>
    <x v="127"/>
    <n v="24.193548387096776"/>
    <x v="11"/>
    <x v="0"/>
  </r>
  <r>
    <x v="73"/>
    <x v="132"/>
    <n v="18.14516129032258"/>
    <x v="11"/>
    <x v="0"/>
  </r>
  <r>
    <x v="73"/>
    <x v="133"/>
    <n v="11.693548387096774"/>
    <x v="11"/>
    <x v="0"/>
  </r>
  <r>
    <x v="74"/>
    <x v="134"/>
    <n v="48.387096774193552"/>
    <x v="11"/>
    <x v="0"/>
  </r>
  <r>
    <x v="74"/>
    <x v="127"/>
    <n v="22.580645161290324"/>
    <x v="11"/>
    <x v="0"/>
  </r>
  <r>
    <x v="74"/>
    <x v="132"/>
    <n v="15.725806451612904"/>
    <x v="11"/>
    <x v="0"/>
  </r>
  <r>
    <x v="74"/>
    <x v="135"/>
    <n v="1.6129032258064515"/>
    <x v="11"/>
    <x v="0"/>
  </r>
  <r>
    <x v="74"/>
    <x v="133"/>
    <n v="10.887096774193548"/>
    <x v="11"/>
    <x v="0"/>
  </r>
  <r>
    <x v="74"/>
    <x v="136"/>
    <n v="0"/>
    <x v="11"/>
    <x v="0"/>
  </r>
  <r>
    <x v="74"/>
    <x v="137"/>
    <n v="0.80645161290322576"/>
    <x v="11"/>
    <x v="0"/>
  </r>
  <r>
    <x v="74"/>
    <x v="138"/>
    <n v="0"/>
    <x v="11"/>
    <x v="0"/>
  </r>
  <r>
    <x v="75"/>
    <x v="131"/>
    <n v="38.306451612903224"/>
    <x v="11"/>
    <x v="0"/>
  </r>
  <r>
    <x v="75"/>
    <x v="139"/>
    <n v="24.193548387096776"/>
    <x v="11"/>
    <x v="0"/>
  </r>
  <r>
    <x v="75"/>
    <x v="128"/>
    <n v="18.14516129032258"/>
    <x v="11"/>
    <x v="0"/>
  </r>
  <r>
    <x v="75"/>
    <x v="129"/>
    <n v="11.693548387096774"/>
    <x v="11"/>
    <x v="0"/>
  </r>
  <r>
    <x v="75"/>
    <x v="4"/>
    <n v="10.080645161290322"/>
    <x v="11"/>
    <x v="0"/>
  </r>
  <r>
    <x v="73"/>
    <x v="127"/>
    <n v="39.461883408071749"/>
    <x v="12"/>
    <x v="0"/>
  </r>
  <r>
    <x v="73"/>
    <x v="132"/>
    <n v="28.699551569506728"/>
    <x v="12"/>
    <x v="0"/>
  </r>
  <r>
    <x v="73"/>
    <x v="133"/>
    <n v="13.004484304932735"/>
    <x v="12"/>
    <x v="0"/>
  </r>
  <r>
    <x v="74"/>
    <x v="134"/>
    <n v="29.59641255605381"/>
    <x v="12"/>
    <x v="0"/>
  </r>
  <r>
    <x v="74"/>
    <x v="127"/>
    <n v="31.390134529147982"/>
    <x v="12"/>
    <x v="0"/>
  </r>
  <r>
    <x v="74"/>
    <x v="132"/>
    <n v="21.524663677130047"/>
    <x v="12"/>
    <x v="0"/>
  </r>
  <r>
    <x v="74"/>
    <x v="135"/>
    <n v="4.4843049327354256"/>
    <x v="12"/>
    <x v="0"/>
  </r>
  <r>
    <x v="74"/>
    <x v="133"/>
    <n v="7.1748878923766819"/>
    <x v="12"/>
    <x v="0"/>
  </r>
  <r>
    <x v="74"/>
    <x v="136"/>
    <n v="3.1390134529147984"/>
    <x v="12"/>
    <x v="0"/>
  </r>
  <r>
    <x v="74"/>
    <x v="137"/>
    <n v="2.2421524663677128"/>
    <x v="12"/>
    <x v="0"/>
  </r>
  <r>
    <x v="74"/>
    <x v="138"/>
    <n v="0.44843049327354262"/>
    <x v="12"/>
    <x v="0"/>
  </r>
  <r>
    <x v="75"/>
    <x v="131"/>
    <n v="19.282511210762333"/>
    <x v="12"/>
    <x v="0"/>
  </r>
  <r>
    <x v="75"/>
    <x v="139"/>
    <n v="39.461883408071749"/>
    <x v="12"/>
    <x v="0"/>
  </r>
  <r>
    <x v="75"/>
    <x v="128"/>
    <n v="28.699551569506728"/>
    <x v="12"/>
    <x v="0"/>
  </r>
  <r>
    <x v="75"/>
    <x v="129"/>
    <n v="13.004484304932735"/>
    <x v="12"/>
    <x v="0"/>
  </r>
  <r>
    <x v="75"/>
    <x v="4"/>
    <n v="10.31390134529148"/>
    <x v="12"/>
    <x v="0"/>
  </r>
  <r>
    <x v="73"/>
    <x v="127"/>
    <n v="40.909090909090907"/>
    <x v="13"/>
    <x v="0"/>
  </r>
  <r>
    <x v="73"/>
    <x v="132"/>
    <n v="37.662337662337663"/>
    <x v="13"/>
    <x v="0"/>
  </r>
  <r>
    <x v="73"/>
    <x v="133"/>
    <n v="12.337662337662337"/>
    <x v="13"/>
    <x v="0"/>
  </r>
  <r>
    <x v="74"/>
    <x v="134"/>
    <n v="21.428571428571427"/>
    <x v="13"/>
    <x v="0"/>
  </r>
  <r>
    <x v="74"/>
    <x v="127"/>
    <n v="33.766233766233768"/>
    <x v="13"/>
    <x v="0"/>
  </r>
  <r>
    <x v="74"/>
    <x v="132"/>
    <n v="27.272727272727273"/>
    <x v="13"/>
    <x v="0"/>
  </r>
  <r>
    <x v="74"/>
    <x v="135"/>
    <n v="5.1948051948051948"/>
    <x v="13"/>
    <x v="0"/>
  </r>
  <r>
    <x v="74"/>
    <x v="133"/>
    <n v="5.8441558441558445"/>
    <x v="13"/>
    <x v="0"/>
  </r>
  <r>
    <x v="74"/>
    <x v="136"/>
    <n v="1.2987012987012987"/>
    <x v="13"/>
    <x v="0"/>
  </r>
  <r>
    <x v="74"/>
    <x v="137"/>
    <n v="4.5454545454545459"/>
    <x v="13"/>
    <x v="0"/>
  </r>
  <r>
    <x v="74"/>
    <x v="138"/>
    <n v="0.64935064935064934"/>
    <x v="13"/>
    <x v="0"/>
  </r>
  <r>
    <x v="75"/>
    <x v="131"/>
    <n v="15.584415584415584"/>
    <x v="13"/>
    <x v="0"/>
  </r>
  <r>
    <x v="75"/>
    <x v="139"/>
    <n v="40.909090909090907"/>
    <x v="13"/>
    <x v="0"/>
  </r>
  <r>
    <x v="75"/>
    <x v="128"/>
    <n v="37.662337662337663"/>
    <x v="13"/>
    <x v="0"/>
  </r>
  <r>
    <x v="75"/>
    <x v="129"/>
    <n v="12.337662337662337"/>
    <x v="13"/>
    <x v="0"/>
  </r>
  <r>
    <x v="75"/>
    <x v="4"/>
    <n v="5.8441558441558445"/>
    <x v="13"/>
    <x v="0"/>
  </r>
  <r>
    <x v="73"/>
    <x v="127"/>
    <n v="16.577540106951872"/>
    <x v="14"/>
    <x v="0"/>
  </r>
  <r>
    <x v="73"/>
    <x v="132"/>
    <n v="11.229946524064172"/>
    <x v="14"/>
    <x v="0"/>
  </r>
  <r>
    <x v="73"/>
    <x v="133"/>
    <n v="14.438502673796792"/>
    <x v="14"/>
    <x v="0"/>
  </r>
  <r>
    <x v="74"/>
    <x v="134"/>
    <n v="62.032085561497325"/>
    <x v="14"/>
    <x v="0"/>
  </r>
  <r>
    <x v="74"/>
    <x v="127"/>
    <n v="12.834224598930481"/>
    <x v="14"/>
    <x v="0"/>
  </r>
  <r>
    <x v="74"/>
    <x v="132"/>
    <n v="8.0213903743315509"/>
    <x v="14"/>
    <x v="0"/>
  </r>
  <r>
    <x v="74"/>
    <x v="135"/>
    <n v="2.6737967914438503"/>
    <x v="14"/>
    <x v="0"/>
  </r>
  <r>
    <x v="74"/>
    <x v="133"/>
    <n v="12.834224598930481"/>
    <x v="14"/>
    <x v="0"/>
  </r>
  <r>
    <x v="74"/>
    <x v="136"/>
    <n v="1.0695187165775402"/>
    <x v="14"/>
    <x v="0"/>
  </r>
  <r>
    <x v="74"/>
    <x v="137"/>
    <n v="0.53475935828877008"/>
    <x v="14"/>
    <x v="0"/>
  </r>
  <r>
    <x v="74"/>
    <x v="138"/>
    <n v="0"/>
    <x v="14"/>
    <x v="0"/>
  </r>
  <r>
    <x v="75"/>
    <x v="131"/>
    <n v="39.037433155080215"/>
    <x v="14"/>
    <x v="0"/>
  </r>
  <r>
    <x v="75"/>
    <x v="139"/>
    <n v="16.577540106951872"/>
    <x v="14"/>
    <x v="0"/>
  </r>
  <r>
    <x v="75"/>
    <x v="128"/>
    <n v="11.229946524064172"/>
    <x v="14"/>
    <x v="0"/>
  </r>
  <r>
    <x v="75"/>
    <x v="129"/>
    <n v="14.438502673796792"/>
    <x v="14"/>
    <x v="0"/>
  </r>
  <r>
    <x v="75"/>
    <x v="4"/>
    <n v="22.994652406417114"/>
    <x v="14"/>
    <x v="0"/>
  </r>
  <r>
    <x v="73"/>
    <x v="127"/>
    <n v="36.320754716981135"/>
    <x v="15"/>
    <x v="0"/>
  </r>
  <r>
    <x v="73"/>
    <x v="132"/>
    <n v="47.169811320754718"/>
    <x v="15"/>
    <x v="0"/>
  </r>
  <r>
    <x v="73"/>
    <x v="133"/>
    <n v="12.264150943396226"/>
    <x v="15"/>
    <x v="0"/>
  </r>
  <r>
    <x v="74"/>
    <x v="134"/>
    <n v="19.811320754716981"/>
    <x v="15"/>
    <x v="0"/>
  </r>
  <r>
    <x v="74"/>
    <x v="127"/>
    <n v="26.886792452830189"/>
    <x v="15"/>
    <x v="0"/>
  </r>
  <r>
    <x v="74"/>
    <x v="132"/>
    <n v="32.547169811320757"/>
    <x v="15"/>
    <x v="0"/>
  </r>
  <r>
    <x v="74"/>
    <x v="135"/>
    <n v="8.4905660377358494"/>
    <x v="15"/>
    <x v="0"/>
  </r>
  <r>
    <x v="74"/>
    <x v="133"/>
    <n v="5.1886792452830193"/>
    <x v="15"/>
    <x v="0"/>
  </r>
  <r>
    <x v="74"/>
    <x v="136"/>
    <n v="0.94339622641509435"/>
    <x v="15"/>
    <x v="0"/>
  </r>
  <r>
    <x v="74"/>
    <x v="137"/>
    <n v="6.132075471698113"/>
    <x v="15"/>
    <x v="0"/>
  </r>
  <r>
    <x v="74"/>
    <x v="138"/>
    <n v="0"/>
    <x v="15"/>
    <x v="0"/>
  </r>
  <r>
    <x v="75"/>
    <x v="131"/>
    <n v="7.5471698113207548"/>
    <x v="15"/>
    <x v="0"/>
  </r>
  <r>
    <x v="75"/>
    <x v="139"/>
    <n v="36.320754716981135"/>
    <x v="15"/>
    <x v="0"/>
  </r>
  <r>
    <x v="75"/>
    <x v="128"/>
    <n v="47.169811320754718"/>
    <x v="15"/>
    <x v="0"/>
  </r>
  <r>
    <x v="75"/>
    <x v="129"/>
    <n v="12.264150943396226"/>
    <x v="15"/>
    <x v="0"/>
  </r>
  <r>
    <x v="75"/>
    <x v="4"/>
    <n v="12.264150943396226"/>
    <x v="15"/>
    <x v="0"/>
  </r>
  <r>
    <x v="73"/>
    <x v="127"/>
    <n v="46.682464454976305"/>
    <x v="16"/>
    <x v="0"/>
  </r>
  <r>
    <x v="73"/>
    <x v="132"/>
    <n v="30.09478672985782"/>
    <x v="16"/>
    <x v="0"/>
  </r>
  <r>
    <x v="73"/>
    <x v="133"/>
    <n v="13.507109004739336"/>
    <x v="16"/>
    <x v="0"/>
  </r>
  <r>
    <x v="74"/>
    <x v="134"/>
    <n v="23.696682464454977"/>
    <x v="16"/>
    <x v="0"/>
  </r>
  <r>
    <x v="74"/>
    <x v="127"/>
    <n v="36.255924170616112"/>
    <x v="16"/>
    <x v="0"/>
  </r>
  <r>
    <x v="74"/>
    <x v="132"/>
    <n v="19.90521327014218"/>
    <x v="16"/>
    <x v="0"/>
  </r>
  <r>
    <x v="74"/>
    <x v="135"/>
    <n v="6.6350710900473935"/>
    <x v="16"/>
    <x v="0"/>
  </r>
  <r>
    <x v="74"/>
    <x v="133"/>
    <n v="7.109004739336493"/>
    <x v="16"/>
    <x v="0"/>
  </r>
  <r>
    <x v="74"/>
    <x v="136"/>
    <n v="2.8436018957345972"/>
    <x v="16"/>
    <x v="0"/>
  </r>
  <r>
    <x v="74"/>
    <x v="137"/>
    <n v="2.6066350710900474"/>
    <x v="16"/>
    <x v="0"/>
  </r>
  <r>
    <x v="74"/>
    <x v="138"/>
    <n v="0.94786729857819907"/>
    <x v="16"/>
    <x v="0"/>
  </r>
  <r>
    <x v="75"/>
    <x v="131"/>
    <n v="14.691943127962086"/>
    <x v="16"/>
    <x v="0"/>
  </r>
  <r>
    <x v="75"/>
    <x v="139"/>
    <n v="46.682464454976305"/>
    <x v="16"/>
    <x v="0"/>
  </r>
  <r>
    <x v="75"/>
    <x v="128"/>
    <n v="30.09478672985782"/>
    <x v="16"/>
    <x v="0"/>
  </r>
  <r>
    <x v="75"/>
    <x v="129"/>
    <n v="13.507109004739336"/>
    <x v="16"/>
    <x v="0"/>
  </r>
  <r>
    <x v="75"/>
    <x v="4"/>
    <n v="9.0047393364928912"/>
    <x v="16"/>
    <x v="0"/>
  </r>
  <r>
    <x v="73"/>
    <x v="127"/>
    <n v="32.954545454545453"/>
    <x v="0"/>
    <x v="1"/>
  </r>
  <r>
    <x v="73"/>
    <x v="132"/>
    <n v="19.727272727272727"/>
    <x v="0"/>
    <x v="1"/>
  </r>
  <r>
    <x v="73"/>
    <x v="133"/>
    <n v="10.790909090909091"/>
    <x v="0"/>
    <x v="1"/>
  </r>
  <r>
    <x v="74"/>
    <x v="134"/>
    <n v="44.772727272727273"/>
    <x v="0"/>
    <x v="1"/>
  </r>
  <r>
    <x v="74"/>
    <x v="127"/>
    <n v="27.6"/>
    <x v="0"/>
    <x v="1"/>
  </r>
  <r>
    <x v="74"/>
    <x v="132"/>
    <n v="13.418181818181818"/>
    <x v="0"/>
    <x v="1"/>
  </r>
  <r>
    <x v="74"/>
    <x v="135"/>
    <n v="3.418181818181818"/>
    <x v="0"/>
    <x v="1"/>
  </r>
  <r>
    <x v="74"/>
    <x v="133"/>
    <n v="6.4636363636363638"/>
    <x v="0"/>
    <x v="1"/>
  </r>
  <r>
    <x v="74"/>
    <x v="136"/>
    <n v="1.4363636363636363"/>
    <x v="0"/>
    <x v="1"/>
  </r>
  <r>
    <x v="74"/>
    <x v="137"/>
    <n v="2.3909090909090911"/>
    <x v="0"/>
    <x v="1"/>
  </r>
  <r>
    <x v="74"/>
    <x v="138"/>
    <n v="0.5"/>
    <x v="0"/>
    <x v="1"/>
  </r>
  <r>
    <x v="75"/>
    <x v="131"/>
    <n v="33.736363636363635"/>
    <x v="0"/>
    <x v="1"/>
  </r>
  <r>
    <x v="75"/>
    <x v="139"/>
    <n v="32.954545454545453"/>
    <x v="0"/>
    <x v="1"/>
  </r>
  <r>
    <x v="75"/>
    <x v="128"/>
    <n v="19.727272727272727"/>
    <x v="0"/>
    <x v="1"/>
  </r>
  <r>
    <x v="75"/>
    <x v="129"/>
    <n v="10.790909090909091"/>
    <x v="0"/>
    <x v="1"/>
  </r>
  <r>
    <x v="75"/>
    <x v="4"/>
    <n v="11.036363636363637"/>
    <x v="0"/>
    <x v="1"/>
  </r>
  <r>
    <x v="73"/>
    <x v="127"/>
    <n v="55.511811023622045"/>
    <x v="1"/>
    <x v="1"/>
  </r>
  <r>
    <x v="73"/>
    <x v="132"/>
    <n v="24.453193350831146"/>
    <x v="1"/>
    <x v="1"/>
  </r>
  <r>
    <x v="73"/>
    <x v="133"/>
    <n v="14.47944006999125"/>
    <x v="1"/>
    <x v="1"/>
  </r>
  <r>
    <x v="74"/>
    <x v="134"/>
    <n v="21.084864391951005"/>
    <x v="1"/>
    <x v="1"/>
  </r>
  <r>
    <x v="74"/>
    <x v="127"/>
    <n v="44.575678040244966"/>
    <x v="1"/>
    <x v="1"/>
  </r>
  <r>
    <x v="74"/>
    <x v="132"/>
    <n v="12.510936132983376"/>
    <x v="1"/>
    <x v="1"/>
  </r>
  <r>
    <x v="74"/>
    <x v="135"/>
    <n v="7.349081364829396"/>
    <x v="1"/>
    <x v="1"/>
  </r>
  <r>
    <x v="74"/>
    <x v="133"/>
    <n v="7.5678040244969376"/>
    <x v="1"/>
    <x v="1"/>
  </r>
  <r>
    <x v="74"/>
    <x v="136"/>
    <n v="2.3184601924759405"/>
    <x v="1"/>
    <x v="1"/>
  </r>
  <r>
    <x v="74"/>
    <x v="137"/>
    <n v="3.3245844269466316"/>
    <x v="1"/>
    <x v="1"/>
  </r>
  <r>
    <x v="74"/>
    <x v="138"/>
    <n v="1.268591426071741"/>
    <x v="1"/>
    <x v="1"/>
  </r>
  <r>
    <x v="75"/>
    <x v="131"/>
    <n v="15.529308836395451"/>
    <x v="1"/>
    <x v="1"/>
  </r>
  <r>
    <x v="75"/>
    <x v="139"/>
    <n v="55.511811023622045"/>
    <x v="1"/>
    <x v="1"/>
  </r>
  <r>
    <x v="75"/>
    <x v="128"/>
    <n v="24.453193350831146"/>
    <x v="1"/>
    <x v="1"/>
  </r>
  <r>
    <x v="75"/>
    <x v="129"/>
    <n v="14.47944006999125"/>
    <x v="1"/>
    <x v="1"/>
  </r>
  <r>
    <x v="75"/>
    <x v="4"/>
    <n v="5.5555555555555554"/>
    <x v="1"/>
    <x v="1"/>
  </r>
  <r>
    <x v="73"/>
    <x v="127"/>
    <n v="12.874531835205993"/>
    <x v="2"/>
    <x v="1"/>
  </r>
  <r>
    <x v="73"/>
    <x v="132"/>
    <n v="11.212546816479401"/>
    <x v="2"/>
    <x v="1"/>
  </r>
  <r>
    <x v="73"/>
    <x v="133"/>
    <n v="7.1629213483146064"/>
    <x v="2"/>
    <x v="1"/>
  </r>
  <r>
    <x v="74"/>
    <x v="134"/>
    <n v="70.903558052434462"/>
    <x v="2"/>
    <x v="1"/>
  </r>
  <r>
    <x v="74"/>
    <x v="127"/>
    <n v="12.078651685393259"/>
    <x v="2"/>
    <x v="1"/>
  </r>
  <r>
    <x v="74"/>
    <x v="132"/>
    <n v="9.3867041198501866"/>
    <x v="2"/>
    <x v="1"/>
  </r>
  <r>
    <x v="74"/>
    <x v="135"/>
    <n v="0.46816479400749061"/>
    <x v="2"/>
    <x v="1"/>
  </r>
  <r>
    <x v="74"/>
    <x v="133"/>
    <n v="5.5243445692883899"/>
    <x v="2"/>
    <x v="1"/>
  </r>
  <r>
    <x v="74"/>
    <x v="136"/>
    <n v="0.2808988764044944"/>
    <x v="2"/>
    <x v="1"/>
  </r>
  <r>
    <x v="74"/>
    <x v="137"/>
    <n v="1.3108614232209739"/>
    <x v="2"/>
    <x v="1"/>
  </r>
  <r>
    <x v="74"/>
    <x v="138"/>
    <n v="4.6816479400749067E-2"/>
    <x v="2"/>
    <x v="1"/>
  </r>
  <r>
    <x v="75"/>
    <x v="131"/>
    <n v="55.641385767790261"/>
    <x v="2"/>
    <x v="1"/>
  </r>
  <r>
    <x v="75"/>
    <x v="139"/>
    <n v="12.874531835205993"/>
    <x v="2"/>
    <x v="1"/>
  </r>
  <r>
    <x v="75"/>
    <x v="128"/>
    <n v="11.212546816479401"/>
    <x v="2"/>
    <x v="1"/>
  </r>
  <r>
    <x v="75"/>
    <x v="129"/>
    <n v="7.1629213483146064"/>
    <x v="2"/>
    <x v="1"/>
  </r>
  <r>
    <x v="75"/>
    <x v="4"/>
    <n v="15.262172284644194"/>
    <x v="2"/>
    <x v="1"/>
  </r>
  <r>
    <x v="73"/>
    <x v="127"/>
    <n v="49.442379182156131"/>
    <x v="3"/>
    <x v="1"/>
  </r>
  <r>
    <x v="73"/>
    <x v="132"/>
    <n v="27.323420074349443"/>
    <x v="3"/>
    <x v="1"/>
  </r>
  <r>
    <x v="73"/>
    <x v="133"/>
    <n v="14.622057001239158"/>
    <x v="3"/>
    <x v="1"/>
  </r>
  <r>
    <x v="74"/>
    <x v="134"/>
    <n v="21.437422552664188"/>
    <x v="3"/>
    <x v="1"/>
  </r>
  <r>
    <x v="74"/>
    <x v="127"/>
    <n v="41.387856257744737"/>
    <x v="3"/>
    <x v="1"/>
  </r>
  <r>
    <x v="74"/>
    <x v="132"/>
    <n v="17.843866171003718"/>
    <x v="3"/>
    <x v="1"/>
  </r>
  <r>
    <x v="74"/>
    <x v="135"/>
    <n v="4.7087980173482036"/>
    <x v="3"/>
    <x v="1"/>
  </r>
  <r>
    <x v="74"/>
    <x v="133"/>
    <n v="7.2490706319702598"/>
    <x v="3"/>
    <x v="1"/>
  </r>
  <r>
    <x v="74"/>
    <x v="136"/>
    <n v="2.6022304832713754"/>
    <x v="3"/>
    <x v="1"/>
  </r>
  <r>
    <x v="74"/>
    <x v="137"/>
    <n v="4.0272614622056997"/>
    <x v="3"/>
    <x v="1"/>
  </r>
  <r>
    <x v="74"/>
    <x v="138"/>
    <n v="0.74349442379182151"/>
    <x v="3"/>
    <x v="1"/>
  </r>
  <r>
    <x v="75"/>
    <x v="131"/>
    <n v="14.436183395291202"/>
    <x v="3"/>
    <x v="1"/>
  </r>
  <r>
    <x v="75"/>
    <x v="139"/>
    <n v="49.442379182156131"/>
    <x v="3"/>
    <x v="1"/>
  </r>
  <r>
    <x v="75"/>
    <x v="128"/>
    <n v="27.323420074349443"/>
    <x v="3"/>
    <x v="1"/>
  </r>
  <r>
    <x v="75"/>
    <x v="129"/>
    <n v="14.622057001239158"/>
    <x v="3"/>
    <x v="1"/>
  </r>
  <r>
    <x v="75"/>
    <x v="4"/>
    <n v="7.0012391573729866"/>
    <x v="3"/>
    <x v="1"/>
  </r>
  <r>
    <x v="73"/>
    <x v="127"/>
    <n v="26.623376623376622"/>
    <x v="4"/>
    <x v="1"/>
  </r>
  <r>
    <x v="73"/>
    <x v="132"/>
    <n v="19.696969696969695"/>
    <x v="4"/>
    <x v="1"/>
  </r>
  <r>
    <x v="73"/>
    <x v="133"/>
    <n v="10.930735930735931"/>
    <x v="4"/>
    <x v="1"/>
  </r>
  <r>
    <x v="74"/>
    <x v="134"/>
    <n v="47.727272727272727"/>
    <x v="4"/>
    <x v="1"/>
  </r>
  <r>
    <x v="74"/>
    <x v="127"/>
    <n v="23.7012987012987"/>
    <x v="4"/>
    <x v="1"/>
  </r>
  <r>
    <x v="74"/>
    <x v="132"/>
    <n v="16.558441558441558"/>
    <x v="4"/>
    <x v="1"/>
  </r>
  <r>
    <x v="74"/>
    <x v="135"/>
    <n v="1.0822510822510822"/>
    <x v="4"/>
    <x v="1"/>
  </r>
  <r>
    <x v="74"/>
    <x v="133"/>
    <n v="7.4675324675324672"/>
    <x v="4"/>
    <x v="1"/>
  </r>
  <r>
    <x v="74"/>
    <x v="136"/>
    <n v="1.4069264069264069"/>
    <x v="4"/>
    <x v="1"/>
  </r>
  <r>
    <x v="74"/>
    <x v="137"/>
    <n v="1.6233766233766234"/>
    <x v="4"/>
    <x v="1"/>
  </r>
  <r>
    <x v="74"/>
    <x v="138"/>
    <n v="0.4329004329004329"/>
    <x v="4"/>
    <x v="1"/>
  </r>
  <r>
    <x v="75"/>
    <x v="131"/>
    <n v="33.333333333333336"/>
    <x v="4"/>
    <x v="1"/>
  </r>
  <r>
    <x v="75"/>
    <x v="139"/>
    <n v="26.623376623376622"/>
    <x v="4"/>
    <x v="1"/>
  </r>
  <r>
    <x v="75"/>
    <x v="128"/>
    <n v="19.696969696969695"/>
    <x v="4"/>
    <x v="1"/>
  </r>
  <r>
    <x v="75"/>
    <x v="129"/>
    <n v="10.930735930735931"/>
    <x v="4"/>
    <x v="1"/>
  </r>
  <r>
    <x v="75"/>
    <x v="4"/>
    <n v="14.393939393939394"/>
    <x v="4"/>
    <x v="1"/>
  </r>
  <r>
    <x v="73"/>
    <x v="127"/>
    <n v="27.461139896373059"/>
    <x v="5"/>
    <x v="1"/>
  </r>
  <r>
    <x v="73"/>
    <x v="132"/>
    <n v="25.906735751295336"/>
    <x v="5"/>
    <x v="1"/>
  </r>
  <r>
    <x v="73"/>
    <x v="133"/>
    <n v="12.435233160621761"/>
    <x v="5"/>
    <x v="1"/>
  </r>
  <r>
    <x v="74"/>
    <x v="134"/>
    <n v="41.968911917098445"/>
    <x v="5"/>
    <x v="1"/>
  </r>
  <r>
    <x v="74"/>
    <x v="127"/>
    <n v="22.797927461139896"/>
    <x v="5"/>
    <x v="1"/>
  </r>
  <r>
    <x v="74"/>
    <x v="132"/>
    <n v="21.243523316062177"/>
    <x v="5"/>
    <x v="1"/>
  </r>
  <r>
    <x v="74"/>
    <x v="135"/>
    <n v="1.5544041450777202"/>
    <x v="5"/>
    <x v="1"/>
  </r>
  <r>
    <x v="74"/>
    <x v="133"/>
    <n v="7.2538860103626943"/>
    <x v="5"/>
    <x v="1"/>
  </r>
  <r>
    <x v="74"/>
    <x v="136"/>
    <n v="2.0725388601036268"/>
    <x v="5"/>
    <x v="1"/>
  </r>
  <r>
    <x v="74"/>
    <x v="137"/>
    <n v="2.0725388601036268"/>
    <x v="5"/>
    <x v="1"/>
  </r>
  <r>
    <x v="74"/>
    <x v="138"/>
    <n v="1.0362694300518134"/>
    <x v="5"/>
    <x v="1"/>
  </r>
  <r>
    <x v="75"/>
    <x v="131"/>
    <n v="23.834196891191709"/>
    <x v="5"/>
    <x v="1"/>
  </r>
  <r>
    <x v="75"/>
    <x v="139"/>
    <n v="27.461139896373059"/>
    <x v="5"/>
    <x v="1"/>
  </r>
  <r>
    <x v="75"/>
    <x v="128"/>
    <n v="25.906735751295336"/>
    <x v="5"/>
    <x v="1"/>
  </r>
  <r>
    <x v="75"/>
    <x v="129"/>
    <n v="12.435233160621761"/>
    <x v="5"/>
    <x v="1"/>
  </r>
  <r>
    <x v="75"/>
    <x v="4"/>
    <n v="18.134715025906736"/>
    <x v="5"/>
    <x v="1"/>
  </r>
  <r>
    <x v="73"/>
    <x v="127"/>
    <n v="24.375"/>
    <x v="6"/>
    <x v="1"/>
  </r>
  <r>
    <x v="73"/>
    <x v="132"/>
    <n v="16.25"/>
    <x v="6"/>
    <x v="1"/>
  </r>
  <r>
    <x v="73"/>
    <x v="133"/>
    <n v="9.375"/>
    <x v="6"/>
    <x v="1"/>
  </r>
  <r>
    <x v="74"/>
    <x v="134"/>
    <n v="53.125"/>
    <x v="6"/>
    <x v="1"/>
  </r>
  <r>
    <x v="74"/>
    <x v="127"/>
    <n v="23.125"/>
    <x v="6"/>
    <x v="1"/>
  </r>
  <r>
    <x v="74"/>
    <x v="132"/>
    <n v="13.75"/>
    <x v="6"/>
    <x v="1"/>
  </r>
  <r>
    <x v="74"/>
    <x v="135"/>
    <n v="0.625"/>
    <x v="6"/>
    <x v="1"/>
  </r>
  <r>
    <x v="74"/>
    <x v="133"/>
    <n v="6.875"/>
    <x v="6"/>
    <x v="1"/>
  </r>
  <r>
    <x v="74"/>
    <x v="136"/>
    <n v="0.625"/>
    <x v="6"/>
    <x v="1"/>
  </r>
  <r>
    <x v="74"/>
    <x v="137"/>
    <n v="1.875"/>
    <x v="6"/>
    <x v="1"/>
  </r>
  <r>
    <x v="74"/>
    <x v="138"/>
    <n v="0"/>
    <x v="6"/>
    <x v="1"/>
  </r>
  <r>
    <x v="75"/>
    <x v="131"/>
    <n v="36.875"/>
    <x v="6"/>
    <x v="1"/>
  </r>
  <r>
    <x v="75"/>
    <x v="139"/>
    <n v="24.375"/>
    <x v="6"/>
    <x v="1"/>
  </r>
  <r>
    <x v="75"/>
    <x v="128"/>
    <n v="16.25"/>
    <x v="6"/>
    <x v="1"/>
  </r>
  <r>
    <x v="75"/>
    <x v="129"/>
    <n v="9.375"/>
    <x v="6"/>
    <x v="1"/>
  </r>
  <r>
    <x v="75"/>
    <x v="4"/>
    <n v="16.25"/>
    <x v="6"/>
    <x v="1"/>
  </r>
  <r>
    <x v="73"/>
    <x v="127"/>
    <n v="20.469798657718123"/>
    <x v="7"/>
    <x v="1"/>
  </r>
  <r>
    <x v="73"/>
    <x v="132"/>
    <n v="13.087248322147651"/>
    <x v="7"/>
    <x v="1"/>
  </r>
  <r>
    <x v="73"/>
    <x v="133"/>
    <n v="10.40268456375839"/>
    <x v="7"/>
    <x v="1"/>
  </r>
  <r>
    <x v="74"/>
    <x v="134"/>
    <n v="57.718120805369125"/>
    <x v="7"/>
    <x v="1"/>
  </r>
  <r>
    <x v="74"/>
    <x v="127"/>
    <n v="19.127516778523489"/>
    <x v="7"/>
    <x v="1"/>
  </r>
  <r>
    <x v="74"/>
    <x v="132"/>
    <n v="12.416107382550335"/>
    <x v="7"/>
    <x v="1"/>
  </r>
  <r>
    <x v="74"/>
    <x v="135"/>
    <n v="0.33557046979865773"/>
    <x v="7"/>
    <x v="1"/>
  </r>
  <r>
    <x v="74"/>
    <x v="133"/>
    <n v="9.0604026845637584"/>
    <x v="7"/>
    <x v="1"/>
  </r>
  <r>
    <x v="74"/>
    <x v="136"/>
    <n v="1.0067114093959733"/>
    <x v="7"/>
    <x v="1"/>
  </r>
  <r>
    <x v="74"/>
    <x v="137"/>
    <n v="0.33557046979865773"/>
    <x v="7"/>
    <x v="1"/>
  </r>
  <r>
    <x v="74"/>
    <x v="138"/>
    <n v="0"/>
    <x v="7"/>
    <x v="1"/>
  </r>
  <r>
    <x v="75"/>
    <x v="131"/>
    <n v="42.281879194630875"/>
    <x v="7"/>
    <x v="1"/>
  </r>
  <r>
    <x v="75"/>
    <x v="139"/>
    <n v="20.469798657718123"/>
    <x v="7"/>
    <x v="1"/>
  </r>
  <r>
    <x v="75"/>
    <x v="128"/>
    <n v="13.087248322147651"/>
    <x v="7"/>
    <x v="1"/>
  </r>
  <r>
    <x v="75"/>
    <x v="129"/>
    <n v="10.40268456375839"/>
    <x v="7"/>
    <x v="1"/>
  </r>
  <r>
    <x v="75"/>
    <x v="4"/>
    <n v="15.436241610738255"/>
    <x v="7"/>
    <x v="1"/>
  </r>
  <r>
    <x v="73"/>
    <x v="127"/>
    <n v="34.065934065934066"/>
    <x v="8"/>
    <x v="1"/>
  </r>
  <r>
    <x v="73"/>
    <x v="132"/>
    <n v="24.542124542124544"/>
    <x v="8"/>
    <x v="1"/>
  </r>
  <r>
    <x v="73"/>
    <x v="133"/>
    <n v="11.355311355311356"/>
    <x v="8"/>
    <x v="1"/>
  </r>
  <r>
    <x v="74"/>
    <x v="134"/>
    <n v="37.72893772893773"/>
    <x v="8"/>
    <x v="1"/>
  </r>
  <r>
    <x v="74"/>
    <x v="127"/>
    <n v="29.670329670329672"/>
    <x v="8"/>
    <x v="1"/>
  </r>
  <r>
    <x v="74"/>
    <x v="132"/>
    <n v="19.413919413919412"/>
    <x v="8"/>
    <x v="1"/>
  </r>
  <r>
    <x v="74"/>
    <x v="135"/>
    <n v="1.8315018315018314"/>
    <x v="8"/>
    <x v="1"/>
  </r>
  <r>
    <x v="74"/>
    <x v="133"/>
    <n v="6.2271062271062272"/>
    <x v="8"/>
    <x v="1"/>
  </r>
  <r>
    <x v="74"/>
    <x v="136"/>
    <n v="1.8315018315018314"/>
    <x v="8"/>
    <x v="1"/>
  </r>
  <r>
    <x v="74"/>
    <x v="137"/>
    <n v="2.5641025641025643"/>
    <x v="8"/>
    <x v="1"/>
  </r>
  <r>
    <x v="74"/>
    <x v="138"/>
    <n v="0.73260073260073255"/>
    <x v="8"/>
    <x v="1"/>
  </r>
  <r>
    <x v="75"/>
    <x v="131"/>
    <n v="28.205128205128204"/>
    <x v="8"/>
    <x v="1"/>
  </r>
  <r>
    <x v="75"/>
    <x v="139"/>
    <n v="34.065934065934066"/>
    <x v="8"/>
    <x v="1"/>
  </r>
  <r>
    <x v="75"/>
    <x v="128"/>
    <n v="24.542124542124544"/>
    <x v="8"/>
    <x v="1"/>
  </r>
  <r>
    <x v="75"/>
    <x v="129"/>
    <n v="11.355311355311356"/>
    <x v="8"/>
    <x v="1"/>
  </r>
  <r>
    <x v="75"/>
    <x v="4"/>
    <n v="9.5238095238095237"/>
    <x v="8"/>
    <x v="1"/>
  </r>
  <r>
    <x v="73"/>
    <x v="127"/>
    <n v="37.790697674418603"/>
    <x v="9"/>
    <x v="1"/>
  </r>
  <r>
    <x v="73"/>
    <x v="132"/>
    <n v="25"/>
    <x v="9"/>
    <x v="1"/>
  </r>
  <r>
    <x v="73"/>
    <x v="133"/>
    <n v="7.8488372093023253"/>
    <x v="9"/>
    <x v="1"/>
  </r>
  <r>
    <x v="74"/>
    <x v="134"/>
    <n v="37.790697674418603"/>
    <x v="9"/>
    <x v="1"/>
  </r>
  <r>
    <x v="74"/>
    <x v="127"/>
    <n v="30.232558139534884"/>
    <x v="9"/>
    <x v="1"/>
  </r>
  <r>
    <x v="74"/>
    <x v="132"/>
    <n v="17.732558139534884"/>
    <x v="9"/>
    <x v="1"/>
  </r>
  <r>
    <x v="74"/>
    <x v="135"/>
    <n v="6.3953488372093021"/>
    <x v="9"/>
    <x v="1"/>
  </r>
  <r>
    <x v="74"/>
    <x v="133"/>
    <n v="5.8139534883720927"/>
    <x v="9"/>
    <x v="1"/>
  </r>
  <r>
    <x v="74"/>
    <x v="136"/>
    <n v="1.1627906976744187"/>
    <x v="9"/>
    <x v="1"/>
  </r>
  <r>
    <x v="74"/>
    <x v="137"/>
    <n v="0.87209302325581395"/>
    <x v="9"/>
    <x v="1"/>
  </r>
  <r>
    <x v="74"/>
    <x v="138"/>
    <n v="0"/>
    <x v="9"/>
    <x v="1"/>
  </r>
  <r>
    <x v="75"/>
    <x v="131"/>
    <n v="27.61627906976744"/>
    <x v="9"/>
    <x v="1"/>
  </r>
  <r>
    <x v="75"/>
    <x v="139"/>
    <n v="37.790697674418603"/>
    <x v="9"/>
    <x v="1"/>
  </r>
  <r>
    <x v="75"/>
    <x v="128"/>
    <n v="25"/>
    <x v="9"/>
    <x v="1"/>
  </r>
  <r>
    <x v="75"/>
    <x v="129"/>
    <n v="7.8488372093023253"/>
    <x v="9"/>
    <x v="1"/>
  </r>
  <r>
    <x v="75"/>
    <x v="4"/>
    <n v="10.174418604651162"/>
    <x v="9"/>
    <x v="1"/>
  </r>
  <r>
    <x v="73"/>
    <x v="127"/>
    <n v="50.202429149797574"/>
    <x v="10"/>
    <x v="1"/>
  </r>
  <r>
    <x v="73"/>
    <x v="132"/>
    <n v="35.222672064777328"/>
    <x v="10"/>
    <x v="1"/>
  </r>
  <r>
    <x v="73"/>
    <x v="133"/>
    <n v="8.097165991902834"/>
    <x v="10"/>
    <x v="1"/>
  </r>
  <r>
    <x v="74"/>
    <x v="134"/>
    <n v="20.647773279352226"/>
    <x v="10"/>
    <x v="1"/>
  </r>
  <r>
    <x v="74"/>
    <x v="127"/>
    <n v="40.48582995951417"/>
    <x v="10"/>
    <x v="1"/>
  </r>
  <r>
    <x v="74"/>
    <x v="132"/>
    <n v="22.672064777327936"/>
    <x v="10"/>
    <x v="1"/>
  </r>
  <r>
    <x v="74"/>
    <x v="135"/>
    <n v="8.097165991902834"/>
    <x v="10"/>
    <x v="1"/>
  </r>
  <r>
    <x v="74"/>
    <x v="133"/>
    <n v="2.42914979757085"/>
    <x v="10"/>
    <x v="1"/>
  </r>
  <r>
    <x v="74"/>
    <x v="136"/>
    <n v="1.214574898785425"/>
    <x v="10"/>
    <x v="1"/>
  </r>
  <r>
    <x v="74"/>
    <x v="137"/>
    <n v="4.048582995951417"/>
    <x v="10"/>
    <x v="1"/>
  </r>
  <r>
    <x v="74"/>
    <x v="138"/>
    <n v="0.40485829959514169"/>
    <x v="10"/>
    <x v="1"/>
  </r>
  <r>
    <x v="75"/>
    <x v="131"/>
    <n v="15.789473684210526"/>
    <x v="10"/>
    <x v="1"/>
  </r>
  <r>
    <x v="75"/>
    <x v="139"/>
    <n v="50.202429149797574"/>
    <x v="10"/>
    <x v="1"/>
  </r>
  <r>
    <x v="75"/>
    <x v="128"/>
    <n v="35.222672064777328"/>
    <x v="10"/>
    <x v="1"/>
  </r>
  <r>
    <x v="75"/>
    <x v="129"/>
    <n v="8.097165991902834"/>
    <x v="10"/>
    <x v="1"/>
  </r>
  <r>
    <x v="75"/>
    <x v="4"/>
    <n v="4.8582995951417001"/>
    <x v="10"/>
    <x v="1"/>
  </r>
  <r>
    <x v="73"/>
    <x v="127"/>
    <n v="31.481481481481481"/>
    <x v="11"/>
    <x v="1"/>
  </r>
  <r>
    <x v="73"/>
    <x v="132"/>
    <n v="20"/>
    <x v="11"/>
    <x v="1"/>
  </r>
  <r>
    <x v="73"/>
    <x v="133"/>
    <n v="9.6296296296296298"/>
    <x v="11"/>
    <x v="1"/>
  </r>
  <r>
    <x v="74"/>
    <x v="134"/>
    <n v="44.444444444444443"/>
    <x v="11"/>
    <x v="1"/>
  </r>
  <r>
    <x v="74"/>
    <x v="127"/>
    <n v="27.407407407407408"/>
    <x v="11"/>
    <x v="1"/>
  </r>
  <r>
    <x v="74"/>
    <x v="132"/>
    <n v="16.296296296296298"/>
    <x v="11"/>
    <x v="1"/>
  </r>
  <r>
    <x v="74"/>
    <x v="135"/>
    <n v="2.2222222222222223"/>
    <x v="11"/>
    <x v="1"/>
  </r>
  <r>
    <x v="74"/>
    <x v="133"/>
    <n v="6.666666666666667"/>
    <x v="11"/>
    <x v="1"/>
  </r>
  <r>
    <x v="74"/>
    <x v="136"/>
    <n v="1.4814814814814814"/>
    <x v="11"/>
    <x v="1"/>
  </r>
  <r>
    <x v="74"/>
    <x v="137"/>
    <n v="1.1111111111111112"/>
    <x v="11"/>
    <x v="1"/>
  </r>
  <r>
    <x v="74"/>
    <x v="138"/>
    <n v="0.37037037037037035"/>
    <x v="11"/>
    <x v="1"/>
  </r>
  <r>
    <x v="75"/>
    <x v="131"/>
    <n v="31.851851851851851"/>
    <x v="11"/>
    <x v="1"/>
  </r>
  <r>
    <x v="75"/>
    <x v="139"/>
    <n v="31.481481481481481"/>
    <x v="11"/>
    <x v="1"/>
  </r>
  <r>
    <x v="75"/>
    <x v="128"/>
    <n v="20"/>
    <x v="11"/>
    <x v="1"/>
  </r>
  <r>
    <x v="75"/>
    <x v="129"/>
    <n v="9.6296296296296298"/>
    <x v="11"/>
    <x v="1"/>
  </r>
  <r>
    <x v="75"/>
    <x v="4"/>
    <n v="12.592592592592593"/>
    <x v="11"/>
    <x v="1"/>
  </r>
  <r>
    <x v="73"/>
    <x v="127"/>
    <n v="45.238095238095241"/>
    <x v="12"/>
    <x v="1"/>
  </r>
  <r>
    <x v="73"/>
    <x v="132"/>
    <n v="25.170068027210885"/>
    <x v="12"/>
    <x v="1"/>
  </r>
  <r>
    <x v="73"/>
    <x v="133"/>
    <n v="12.244897959183673"/>
    <x v="12"/>
    <x v="1"/>
  </r>
  <r>
    <x v="74"/>
    <x v="134"/>
    <n v="30.612244897959183"/>
    <x v="12"/>
    <x v="1"/>
  </r>
  <r>
    <x v="74"/>
    <x v="127"/>
    <n v="36.054421768707485"/>
    <x v="12"/>
    <x v="1"/>
  </r>
  <r>
    <x v="74"/>
    <x v="132"/>
    <n v="14.625850340136054"/>
    <x v="12"/>
    <x v="1"/>
  </r>
  <r>
    <x v="74"/>
    <x v="135"/>
    <n v="6.4625850340136051"/>
    <x v="12"/>
    <x v="1"/>
  </r>
  <r>
    <x v="74"/>
    <x v="133"/>
    <n v="5.7823129251700678"/>
    <x v="12"/>
    <x v="1"/>
  </r>
  <r>
    <x v="74"/>
    <x v="136"/>
    <n v="2.3809523809523809"/>
    <x v="12"/>
    <x v="1"/>
  </r>
  <r>
    <x v="74"/>
    <x v="137"/>
    <n v="3.7414965986394559"/>
    <x v="12"/>
    <x v="1"/>
  </r>
  <r>
    <x v="74"/>
    <x v="138"/>
    <n v="0.3401360544217687"/>
    <x v="12"/>
    <x v="1"/>
  </r>
  <r>
    <x v="75"/>
    <x v="131"/>
    <n v="18.367346938775512"/>
    <x v="12"/>
    <x v="1"/>
  </r>
  <r>
    <x v="75"/>
    <x v="139"/>
    <n v="45.238095238095241"/>
    <x v="12"/>
    <x v="1"/>
  </r>
  <r>
    <x v="75"/>
    <x v="128"/>
    <n v="25.170068027210885"/>
    <x v="12"/>
    <x v="1"/>
  </r>
  <r>
    <x v="75"/>
    <x v="129"/>
    <n v="12.244897959183673"/>
    <x v="12"/>
    <x v="1"/>
  </r>
  <r>
    <x v="75"/>
    <x v="4"/>
    <n v="12.244897959183673"/>
    <x v="12"/>
    <x v="1"/>
  </r>
  <r>
    <x v="73"/>
    <x v="127"/>
    <n v="50.641025641025642"/>
    <x v="13"/>
    <x v="1"/>
  </r>
  <r>
    <x v="73"/>
    <x v="132"/>
    <n v="19.871794871794872"/>
    <x v="13"/>
    <x v="1"/>
  </r>
  <r>
    <x v="73"/>
    <x v="133"/>
    <n v="16.666666666666668"/>
    <x v="13"/>
    <x v="1"/>
  </r>
  <r>
    <x v="74"/>
    <x v="134"/>
    <n v="24.358974358974358"/>
    <x v="13"/>
    <x v="1"/>
  </r>
  <r>
    <x v="74"/>
    <x v="127"/>
    <n v="41.025641025641029"/>
    <x v="13"/>
    <x v="1"/>
  </r>
  <r>
    <x v="74"/>
    <x v="132"/>
    <n v="14.102564102564102"/>
    <x v="13"/>
    <x v="1"/>
  </r>
  <r>
    <x v="74"/>
    <x v="135"/>
    <n v="3.8461538461538463"/>
    <x v="13"/>
    <x v="1"/>
  </r>
  <r>
    <x v="74"/>
    <x v="133"/>
    <n v="10.897435897435898"/>
    <x v="13"/>
    <x v="1"/>
  </r>
  <r>
    <x v="74"/>
    <x v="136"/>
    <n v="3.8461538461538463"/>
    <x v="13"/>
    <x v="1"/>
  </r>
  <r>
    <x v="74"/>
    <x v="137"/>
    <n v="0"/>
    <x v="13"/>
    <x v="1"/>
  </r>
  <r>
    <x v="74"/>
    <x v="138"/>
    <n v="1.9230769230769231"/>
    <x v="13"/>
    <x v="1"/>
  </r>
  <r>
    <x v="75"/>
    <x v="131"/>
    <n v="16.025641025641026"/>
    <x v="13"/>
    <x v="1"/>
  </r>
  <r>
    <x v="75"/>
    <x v="139"/>
    <n v="50.641025641025642"/>
    <x v="13"/>
    <x v="1"/>
  </r>
  <r>
    <x v="75"/>
    <x v="128"/>
    <n v="19.871794871794872"/>
    <x v="13"/>
    <x v="1"/>
  </r>
  <r>
    <x v="75"/>
    <x v="129"/>
    <n v="16.666666666666668"/>
    <x v="13"/>
    <x v="1"/>
  </r>
  <r>
    <x v="75"/>
    <x v="4"/>
    <n v="8.3333333333333339"/>
    <x v="13"/>
    <x v="1"/>
  </r>
  <r>
    <x v="73"/>
    <x v="127"/>
    <n v="15.54054054054054"/>
    <x v="14"/>
    <x v="1"/>
  </r>
  <r>
    <x v="73"/>
    <x v="132"/>
    <n v="12.837837837837839"/>
    <x v="14"/>
    <x v="1"/>
  </r>
  <r>
    <x v="73"/>
    <x v="133"/>
    <n v="12.162162162162161"/>
    <x v="14"/>
    <x v="1"/>
  </r>
  <r>
    <x v="74"/>
    <x v="134"/>
    <n v="63.513513513513516"/>
    <x v="14"/>
    <x v="1"/>
  </r>
  <r>
    <x v="74"/>
    <x v="127"/>
    <n v="13.513513513513514"/>
    <x v="14"/>
    <x v="1"/>
  </r>
  <r>
    <x v="74"/>
    <x v="132"/>
    <n v="10.135135135135135"/>
    <x v="14"/>
    <x v="1"/>
  </r>
  <r>
    <x v="74"/>
    <x v="135"/>
    <n v="0.67567567567567566"/>
    <x v="14"/>
    <x v="1"/>
  </r>
  <r>
    <x v="74"/>
    <x v="133"/>
    <n v="8.7837837837837842"/>
    <x v="14"/>
    <x v="1"/>
  </r>
  <r>
    <x v="74"/>
    <x v="136"/>
    <n v="1.3513513513513513"/>
    <x v="14"/>
    <x v="1"/>
  </r>
  <r>
    <x v="74"/>
    <x v="137"/>
    <n v="2.0270270270270272"/>
    <x v="14"/>
    <x v="1"/>
  </r>
  <r>
    <x v="74"/>
    <x v="138"/>
    <n v="0"/>
    <x v="14"/>
    <x v="1"/>
  </r>
  <r>
    <x v="75"/>
    <x v="131"/>
    <n v="44.594594594594597"/>
    <x v="14"/>
    <x v="1"/>
  </r>
  <r>
    <x v="75"/>
    <x v="139"/>
    <n v="15.54054054054054"/>
    <x v="14"/>
    <x v="1"/>
  </r>
  <r>
    <x v="75"/>
    <x v="128"/>
    <n v="12.837837837837839"/>
    <x v="14"/>
    <x v="1"/>
  </r>
  <r>
    <x v="75"/>
    <x v="129"/>
    <n v="12.162162162162161"/>
    <x v="14"/>
    <x v="1"/>
  </r>
  <r>
    <x v="75"/>
    <x v="4"/>
    <n v="18.918918918918919"/>
    <x v="14"/>
    <x v="1"/>
  </r>
  <r>
    <x v="73"/>
    <x v="127"/>
    <n v="32.432432432432435"/>
    <x v="15"/>
    <x v="1"/>
  </r>
  <r>
    <x v="73"/>
    <x v="132"/>
    <n v="49.324324324324323"/>
    <x v="15"/>
    <x v="1"/>
  </r>
  <r>
    <x v="73"/>
    <x v="133"/>
    <n v="12.837837837837839"/>
    <x v="15"/>
    <x v="1"/>
  </r>
  <r>
    <x v="74"/>
    <x v="134"/>
    <n v="21.621621621621621"/>
    <x v="15"/>
    <x v="1"/>
  </r>
  <r>
    <x v="74"/>
    <x v="127"/>
    <n v="22.297297297297298"/>
    <x v="15"/>
    <x v="1"/>
  </r>
  <r>
    <x v="74"/>
    <x v="132"/>
    <n v="34.45945945945946"/>
    <x v="15"/>
    <x v="1"/>
  </r>
  <r>
    <x v="74"/>
    <x v="135"/>
    <n v="8.7837837837837842"/>
    <x v="15"/>
    <x v="1"/>
  </r>
  <r>
    <x v="74"/>
    <x v="133"/>
    <n v="5.4054054054054053"/>
    <x v="15"/>
    <x v="1"/>
  </r>
  <r>
    <x v="74"/>
    <x v="136"/>
    <n v="1.3513513513513513"/>
    <x v="15"/>
    <x v="1"/>
  </r>
  <r>
    <x v="74"/>
    <x v="137"/>
    <n v="6.0810810810810807"/>
    <x v="15"/>
    <x v="1"/>
  </r>
  <r>
    <x v="74"/>
    <x v="138"/>
    <n v="0"/>
    <x v="15"/>
    <x v="1"/>
  </r>
  <r>
    <x v="75"/>
    <x v="131"/>
    <n v="14.189189189189189"/>
    <x v="15"/>
    <x v="1"/>
  </r>
  <r>
    <x v="75"/>
    <x v="139"/>
    <n v="32.432432432432435"/>
    <x v="15"/>
    <x v="1"/>
  </r>
  <r>
    <x v="75"/>
    <x v="128"/>
    <n v="49.324324324324323"/>
    <x v="15"/>
    <x v="1"/>
  </r>
  <r>
    <x v="75"/>
    <x v="129"/>
    <n v="12.837837837837839"/>
    <x v="15"/>
    <x v="1"/>
  </r>
  <r>
    <x v="75"/>
    <x v="4"/>
    <n v="7.4324324324324325"/>
    <x v="15"/>
    <x v="1"/>
  </r>
  <r>
    <x v="73"/>
    <x v="127"/>
    <n v="47.138047138047135"/>
    <x v="16"/>
    <x v="1"/>
  </r>
  <r>
    <x v="73"/>
    <x v="132"/>
    <n v="28.619528619528619"/>
    <x v="16"/>
    <x v="1"/>
  </r>
  <r>
    <x v="73"/>
    <x v="133"/>
    <n v="13.804713804713804"/>
    <x v="16"/>
    <x v="1"/>
  </r>
  <r>
    <x v="74"/>
    <x v="134"/>
    <n v="24.242424242424242"/>
    <x v="16"/>
    <x v="1"/>
  </r>
  <r>
    <x v="74"/>
    <x v="127"/>
    <n v="38.047138047138048"/>
    <x v="16"/>
    <x v="1"/>
  </r>
  <r>
    <x v="74"/>
    <x v="132"/>
    <n v="18.855218855218855"/>
    <x v="16"/>
    <x v="1"/>
  </r>
  <r>
    <x v="74"/>
    <x v="135"/>
    <n v="5.0505050505050502"/>
    <x v="16"/>
    <x v="1"/>
  </r>
  <r>
    <x v="74"/>
    <x v="133"/>
    <n v="5.7239057239057241"/>
    <x v="16"/>
    <x v="1"/>
  </r>
  <r>
    <x v="74"/>
    <x v="136"/>
    <n v="3.3670033670033672"/>
    <x v="16"/>
    <x v="1"/>
  </r>
  <r>
    <x v="74"/>
    <x v="137"/>
    <n v="4.0404040404040407"/>
    <x v="16"/>
    <x v="1"/>
  </r>
  <r>
    <x v="74"/>
    <x v="138"/>
    <n v="0.67340067340067344"/>
    <x v="16"/>
    <x v="1"/>
  </r>
  <r>
    <x v="75"/>
    <x v="131"/>
    <n v="17.508417508417509"/>
    <x v="16"/>
    <x v="1"/>
  </r>
  <r>
    <x v="75"/>
    <x v="139"/>
    <n v="47.138047138047135"/>
    <x v="16"/>
    <x v="1"/>
  </r>
  <r>
    <x v="75"/>
    <x v="128"/>
    <n v="28.619528619528619"/>
    <x v="16"/>
    <x v="1"/>
  </r>
  <r>
    <x v="75"/>
    <x v="129"/>
    <n v="13.804713804713804"/>
    <x v="16"/>
    <x v="1"/>
  </r>
  <r>
    <x v="75"/>
    <x v="4"/>
    <n v="6.7340067340067344"/>
    <x v="16"/>
    <x v="1"/>
  </r>
  <r>
    <x v="76"/>
    <x v="140"/>
    <n v="6.6665309446254009"/>
    <x v="0"/>
    <x v="0"/>
  </r>
  <r>
    <x v="76"/>
    <x v="141"/>
    <n v="7.2348484848484809"/>
    <x v="0"/>
    <x v="0"/>
  </r>
  <r>
    <x v="76"/>
    <x v="142"/>
    <n v="7.2004287245444889"/>
    <x v="0"/>
    <x v="0"/>
  </r>
  <r>
    <x v="76"/>
    <x v="143"/>
    <n v="6.89326334208224"/>
    <x v="0"/>
    <x v="0"/>
  </r>
  <r>
    <x v="76"/>
    <x v="144"/>
    <n v="7.9672386895475906"/>
    <x v="0"/>
    <x v="0"/>
  </r>
  <r>
    <x v="76"/>
    <x v="145"/>
    <n v="8.2936132465996355"/>
    <x v="0"/>
    <x v="0"/>
  </r>
  <r>
    <x v="76"/>
    <x v="146"/>
    <n v="7.4235463029432927"/>
    <x v="0"/>
    <x v="0"/>
  </r>
  <r>
    <x v="76"/>
    <x v="147"/>
    <n v="7.5"/>
    <x v="0"/>
    <x v="0"/>
  </r>
  <r>
    <x v="76"/>
    <x v="148"/>
    <n v="7.5429645542427552"/>
    <x v="0"/>
    <x v="0"/>
  </r>
  <r>
    <x v="76"/>
    <x v="149"/>
    <n v="7.6257907542579053"/>
    <x v="0"/>
    <x v="0"/>
  </r>
  <r>
    <x v="76"/>
    <x v="150"/>
    <n v="8.3195876288659889"/>
    <x v="0"/>
    <x v="0"/>
  </r>
  <r>
    <x v="76"/>
    <x v="151"/>
    <n v="7.7031700288184473"/>
    <x v="0"/>
    <x v="0"/>
  </r>
  <r>
    <x v="76"/>
    <x v="140"/>
    <n v="6.6458527493010227"/>
    <x v="1"/>
    <x v="0"/>
  </r>
  <r>
    <x v="76"/>
    <x v="141"/>
    <n v="7.0517928286852536"/>
    <x v="1"/>
    <x v="0"/>
  </r>
  <r>
    <x v="76"/>
    <x v="142"/>
    <n v="7.1133603238866456"/>
    <x v="1"/>
    <x v="0"/>
  </r>
  <r>
    <x v="76"/>
    <x v="143"/>
    <n v="6.8677966101694921"/>
    <x v="1"/>
    <x v="0"/>
  </r>
  <r>
    <x v="76"/>
    <x v="144"/>
    <n v="7.9961832061068723"/>
    <x v="1"/>
    <x v="0"/>
  </r>
  <r>
    <x v="76"/>
    <x v="145"/>
    <n v="8.129129129129133"/>
    <x v="1"/>
    <x v="0"/>
  </r>
  <r>
    <x v="76"/>
    <x v="146"/>
    <n v="7.3423423423423468"/>
    <x v="1"/>
    <x v="0"/>
  </r>
  <r>
    <x v="76"/>
    <x v="147"/>
    <n v="7.2408376963350767"/>
    <x v="1"/>
    <x v="0"/>
  </r>
  <r>
    <x v="76"/>
    <x v="148"/>
    <n v="7.4961997828447391"/>
    <x v="1"/>
    <x v="0"/>
  </r>
  <r>
    <x v="76"/>
    <x v="149"/>
    <n v="7.6659364731653943"/>
    <x v="1"/>
    <x v="0"/>
  </r>
  <r>
    <x v="76"/>
    <x v="150"/>
    <n v="8.0313315926892894"/>
    <x v="1"/>
    <x v="0"/>
  </r>
  <r>
    <x v="76"/>
    <x v="151"/>
    <n v="7.3333333333333321"/>
    <x v="1"/>
    <x v="0"/>
  </r>
  <r>
    <x v="76"/>
    <x v="140"/>
    <n v="6.6225806451612907"/>
    <x v="2"/>
    <x v="0"/>
  </r>
  <r>
    <x v="76"/>
    <x v="141"/>
    <n v="7.4074074074074057"/>
    <x v="2"/>
    <x v="0"/>
  </r>
  <r>
    <x v="76"/>
    <x v="142"/>
    <n v="7.5784313725490176"/>
    <x v="2"/>
    <x v="0"/>
  </r>
  <r>
    <x v="76"/>
    <x v="143"/>
    <n v="6.9433962264150937"/>
    <x v="2"/>
    <x v="0"/>
  </r>
  <r>
    <x v="76"/>
    <x v="144"/>
    <n v="7.5102040816326525"/>
    <x v="2"/>
    <x v="0"/>
  </r>
  <r>
    <x v="76"/>
    <x v="145"/>
    <n v="8.2676991150442412"/>
    <x v="2"/>
    <x v="0"/>
  </r>
  <r>
    <x v="76"/>
    <x v="146"/>
    <n v="7.6865671641791042"/>
    <x v="2"/>
    <x v="0"/>
  </r>
  <r>
    <x v="76"/>
    <x v="147"/>
    <n v="7.7066246056782335"/>
    <x v="2"/>
    <x v="0"/>
  </r>
  <r>
    <x v="76"/>
    <x v="148"/>
    <n v="7.8129032258064539"/>
    <x v="2"/>
    <x v="0"/>
  </r>
  <r>
    <x v="76"/>
    <x v="149"/>
    <n v="7.5564202334630313"/>
    <x v="2"/>
    <x v="0"/>
  </r>
  <r>
    <x v="76"/>
    <x v="150"/>
    <n v="8.3030303030303045"/>
    <x v="2"/>
    <x v="0"/>
  </r>
  <r>
    <x v="76"/>
    <x v="151"/>
    <n v="7.875"/>
    <x v="2"/>
    <x v="0"/>
  </r>
  <r>
    <x v="76"/>
    <x v="140"/>
    <n v="6.4444444444444446"/>
    <x v="3"/>
    <x v="0"/>
  </r>
  <r>
    <x v="76"/>
    <x v="141"/>
    <n v="7.4808743169398912"/>
    <x v="3"/>
    <x v="0"/>
  </r>
  <r>
    <x v="76"/>
    <x v="142"/>
    <n v="7.3759999999999994"/>
    <x v="3"/>
    <x v="0"/>
  </r>
  <r>
    <x v="76"/>
    <x v="143"/>
    <n v="6.8932806324110674"/>
    <x v="3"/>
    <x v="0"/>
  </r>
  <r>
    <x v="76"/>
    <x v="144"/>
    <n v="7.8947368421052646"/>
    <x v="3"/>
    <x v="0"/>
  </r>
  <r>
    <x v="76"/>
    <x v="145"/>
    <n v="8.5514018691588678"/>
    <x v="3"/>
    <x v="0"/>
  </r>
  <r>
    <x v="76"/>
    <x v="146"/>
    <n v="7.5"/>
    <x v="3"/>
    <x v="0"/>
  </r>
  <r>
    <x v="76"/>
    <x v="147"/>
    <n v="7.5566750629722899"/>
    <x v="3"/>
    <x v="0"/>
  </r>
  <r>
    <x v="76"/>
    <x v="148"/>
    <n v="7.4651810584958245"/>
    <x v="3"/>
    <x v="0"/>
  </r>
  <r>
    <x v="76"/>
    <x v="149"/>
    <n v="7.5302325581395353"/>
    <x v="3"/>
    <x v="0"/>
  </r>
  <r>
    <x v="76"/>
    <x v="150"/>
    <n v="8.5777202072538898"/>
    <x v="3"/>
    <x v="0"/>
  </r>
  <r>
    <x v="76"/>
    <x v="151"/>
    <n v="8.2307692307692282"/>
    <x v="3"/>
    <x v="0"/>
  </r>
  <r>
    <x v="76"/>
    <x v="140"/>
    <n v="6.7542372881355917"/>
    <x v="4"/>
    <x v="0"/>
  </r>
  <r>
    <x v="76"/>
    <x v="141"/>
    <n v="6.6"/>
    <x v="4"/>
    <x v="0"/>
  </r>
  <r>
    <x v="76"/>
    <x v="142"/>
    <n v="7.1785714285714288"/>
    <x v="4"/>
    <x v="0"/>
  </r>
  <r>
    <x v="76"/>
    <x v="143"/>
    <n v="7"/>
    <x v="4"/>
    <x v="0"/>
  </r>
  <r>
    <x v="76"/>
    <x v="144"/>
    <n v="8.2631578947368407"/>
    <x v="4"/>
    <x v="0"/>
  </r>
  <r>
    <x v="76"/>
    <x v="145"/>
    <n v="8.1046025104602464"/>
    <x v="4"/>
    <x v="0"/>
  </r>
  <r>
    <x v="76"/>
    <x v="146"/>
    <n v="7.7"/>
    <x v="4"/>
    <x v="0"/>
  </r>
  <r>
    <x v="76"/>
    <x v="147"/>
    <n v="7.2698412698412707"/>
    <x v="4"/>
    <x v="0"/>
  </r>
  <r>
    <x v="76"/>
    <x v="148"/>
    <n v="7.416666666666667"/>
    <x v="4"/>
    <x v="0"/>
  </r>
  <r>
    <x v="76"/>
    <x v="149"/>
    <n v="7.0185185185185173"/>
    <x v="4"/>
    <x v="0"/>
  </r>
  <r>
    <x v="76"/>
    <x v="150"/>
    <n v="8.6296296296296298"/>
    <x v="4"/>
    <x v="0"/>
  </r>
  <r>
    <x v="76"/>
    <x v="151"/>
    <n v="8.3809523809523778"/>
    <x v="4"/>
    <x v="0"/>
  </r>
  <r>
    <x v="76"/>
    <x v="140"/>
    <n v="7.2777777777777786"/>
    <x v="5"/>
    <x v="0"/>
  </r>
  <r>
    <x v="76"/>
    <x v="141"/>
    <n v="7"/>
    <x v="5"/>
    <x v="0"/>
  </r>
  <r>
    <x v="76"/>
    <x v="142"/>
    <n v="8"/>
    <x v="5"/>
    <x v="0"/>
  </r>
  <r>
    <x v="76"/>
    <x v="143"/>
    <n v="7.6190476190476186"/>
    <x v="5"/>
    <x v="0"/>
  </r>
  <r>
    <x v="76"/>
    <x v="144"/>
    <n v="8.75"/>
    <x v="5"/>
    <x v="0"/>
  </r>
  <r>
    <x v="76"/>
    <x v="145"/>
    <n v="8.0909090909090882"/>
    <x v="5"/>
    <x v="0"/>
  </r>
  <r>
    <x v="76"/>
    <x v="146"/>
    <n v="8.0476190476190474"/>
    <x v="5"/>
    <x v="0"/>
  </r>
  <r>
    <x v="76"/>
    <x v="147"/>
    <n v="7.75"/>
    <x v="5"/>
    <x v="0"/>
  </r>
  <r>
    <x v="76"/>
    <x v="148"/>
    <n v="8.7272727272727284"/>
    <x v="5"/>
    <x v="0"/>
  </r>
  <r>
    <x v="76"/>
    <x v="149"/>
    <n v="7.4285714285714288"/>
    <x v="5"/>
    <x v="0"/>
  </r>
  <r>
    <x v="76"/>
    <x v="150"/>
    <n v="9.1999999999999993"/>
    <x v="5"/>
    <x v="0"/>
  </r>
  <r>
    <x v="76"/>
    <x v="151"/>
    <n v="8.5"/>
    <x v="5"/>
    <x v="0"/>
  </r>
  <r>
    <x v="76"/>
    <x v="140"/>
    <n v="6.0526315789473681"/>
    <x v="6"/>
    <x v="0"/>
  </r>
  <r>
    <x v="76"/>
    <x v="141"/>
    <n v="4.333333333333333"/>
    <x v="6"/>
    <x v="0"/>
  </r>
  <r>
    <x v="76"/>
    <x v="142"/>
    <n v="5.7777777777777777"/>
    <x v="6"/>
    <x v="0"/>
  </r>
  <r>
    <x v="76"/>
    <x v="143"/>
    <n v="5.7777777777777777"/>
    <x v="6"/>
    <x v="0"/>
  </r>
  <r>
    <x v="76"/>
    <x v="144"/>
    <n v="5.5"/>
    <x v="6"/>
    <x v="0"/>
  </r>
  <r>
    <x v="76"/>
    <x v="145"/>
    <n v="8.28125"/>
    <x v="6"/>
    <x v="0"/>
  </r>
  <r>
    <x v="76"/>
    <x v="146"/>
    <n v="6.3636363636363642"/>
    <x v="6"/>
    <x v="0"/>
  </r>
  <r>
    <x v="76"/>
    <x v="147"/>
    <n v="6.8636363636363642"/>
    <x v="6"/>
    <x v="0"/>
  </r>
  <r>
    <x v="76"/>
    <x v="148"/>
    <n v="6.1"/>
    <x v="6"/>
    <x v="0"/>
  </r>
  <r>
    <x v="76"/>
    <x v="149"/>
    <n v="5.4"/>
    <x v="6"/>
    <x v="0"/>
  </r>
  <r>
    <x v="76"/>
    <x v="150"/>
    <n v="8.5714285714285694"/>
    <x v="6"/>
    <x v="0"/>
  </r>
  <r>
    <x v="76"/>
    <x v="151"/>
    <n v="9"/>
    <x v="6"/>
    <x v="0"/>
  </r>
  <r>
    <x v="76"/>
    <x v="140"/>
    <n v="6.3478260869565233"/>
    <x v="7"/>
    <x v="0"/>
  </r>
  <r>
    <x v="76"/>
    <x v="141"/>
    <n v="5.75"/>
    <x v="7"/>
    <x v="0"/>
  </r>
  <r>
    <x v="76"/>
    <x v="142"/>
    <n v="7.5"/>
    <x v="7"/>
    <x v="0"/>
  </r>
  <r>
    <x v="76"/>
    <x v="143"/>
    <n v="5.5555555555555554"/>
    <x v="7"/>
    <x v="0"/>
  </r>
  <r>
    <x v="76"/>
    <x v="144"/>
    <n v="8.3333333333333339"/>
    <x v="7"/>
    <x v="0"/>
  </r>
  <r>
    <x v="76"/>
    <x v="145"/>
    <n v="7.7627118644067803"/>
    <x v="7"/>
    <x v="0"/>
  </r>
  <r>
    <x v="76"/>
    <x v="146"/>
    <n v="7.6"/>
    <x v="7"/>
    <x v="0"/>
  </r>
  <r>
    <x v="76"/>
    <x v="147"/>
    <n v="6.7878787878787881"/>
    <x v="7"/>
    <x v="0"/>
  </r>
  <r>
    <x v="76"/>
    <x v="148"/>
    <n v="7.1875"/>
    <x v="7"/>
    <x v="0"/>
  </r>
  <r>
    <x v="76"/>
    <x v="149"/>
    <n v="6.25"/>
    <x v="7"/>
    <x v="0"/>
  </r>
  <r>
    <x v="76"/>
    <x v="150"/>
    <n v="8.0526315789473699"/>
    <x v="7"/>
    <x v="0"/>
  </r>
  <r>
    <x v="76"/>
    <x v="151"/>
    <n v="8.6666666666666661"/>
    <x v="7"/>
    <x v="0"/>
  </r>
  <r>
    <x v="76"/>
    <x v="140"/>
    <n v="6.85"/>
    <x v="8"/>
    <x v="0"/>
  </r>
  <r>
    <x v="76"/>
    <x v="141"/>
    <n v="8.4"/>
    <x v="8"/>
    <x v="0"/>
  </r>
  <r>
    <x v="76"/>
    <x v="142"/>
    <n v="7.8888888888888884"/>
    <x v="8"/>
    <x v="0"/>
  </r>
  <r>
    <x v="76"/>
    <x v="143"/>
    <n v="8"/>
    <x v="8"/>
    <x v="0"/>
  </r>
  <r>
    <x v="76"/>
    <x v="144"/>
    <n v="8.5"/>
    <x v="8"/>
    <x v="0"/>
  </r>
  <r>
    <x v="76"/>
    <x v="145"/>
    <n v="8.2926829268292668"/>
    <x v="8"/>
    <x v="0"/>
  </r>
  <r>
    <x v="76"/>
    <x v="146"/>
    <n v="8.3076923076923066"/>
    <x v="8"/>
    <x v="0"/>
  </r>
  <r>
    <x v="76"/>
    <x v="147"/>
    <n v="7.4857142857142849"/>
    <x v="8"/>
    <x v="0"/>
  </r>
  <r>
    <x v="76"/>
    <x v="148"/>
    <n v="7.5217391304347831"/>
    <x v="8"/>
    <x v="0"/>
  </r>
  <r>
    <x v="76"/>
    <x v="149"/>
    <n v="7.92"/>
    <x v="8"/>
    <x v="0"/>
  </r>
  <r>
    <x v="76"/>
    <x v="150"/>
    <n v="8.6428571428571423"/>
    <x v="8"/>
    <x v="0"/>
  </r>
  <r>
    <x v="76"/>
    <x v="151"/>
    <n v="8"/>
    <x v="8"/>
    <x v="0"/>
  </r>
  <r>
    <x v="76"/>
    <x v="140"/>
    <n v="6.8030303030303036"/>
    <x v="9"/>
    <x v="0"/>
  </r>
  <r>
    <x v="76"/>
    <x v="141"/>
    <n v="7.1111111111111107"/>
    <x v="9"/>
    <x v="0"/>
  </r>
  <r>
    <x v="76"/>
    <x v="142"/>
    <n v="7.0357142857142856"/>
    <x v="9"/>
    <x v="0"/>
  </r>
  <r>
    <x v="76"/>
    <x v="143"/>
    <n v="6.8125"/>
    <x v="9"/>
    <x v="0"/>
  </r>
  <r>
    <x v="76"/>
    <x v="144"/>
    <n v="7.8571428571428568"/>
    <x v="9"/>
    <x v="0"/>
  </r>
  <r>
    <x v="76"/>
    <x v="145"/>
    <n v="8.099173553719007"/>
    <x v="9"/>
    <x v="0"/>
  </r>
  <r>
    <x v="76"/>
    <x v="146"/>
    <n v="7.454545454545455"/>
    <x v="9"/>
    <x v="0"/>
  </r>
  <r>
    <x v="76"/>
    <x v="147"/>
    <n v="7.454545454545455"/>
    <x v="9"/>
    <x v="0"/>
  </r>
  <r>
    <x v="76"/>
    <x v="148"/>
    <n v="6.9743589743589745"/>
    <x v="9"/>
    <x v="0"/>
  </r>
  <r>
    <x v="76"/>
    <x v="149"/>
    <n v="7.884057971014494"/>
    <x v="9"/>
    <x v="0"/>
  </r>
  <r>
    <x v="76"/>
    <x v="150"/>
    <n v="7.8666666666666654"/>
    <x v="9"/>
    <x v="0"/>
  </r>
  <r>
    <x v="76"/>
    <x v="151"/>
    <n v="8"/>
    <x v="9"/>
    <x v="0"/>
  </r>
  <r>
    <x v="76"/>
    <x v="140"/>
    <n v="6.25"/>
    <x v="10"/>
    <x v="0"/>
  </r>
  <r>
    <x v="76"/>
    <x v="141"/>
    <n v="6.75"/>
    <x v="10"/>
    <x v="0"/>
  </r>
  <r>
    <x v="76"/>
    <x v="142"/>
    <n v="7.115384615384615"/>
    <x v="10"/>
    <x v="0"/>
  </r>
  <r>
    <x v="76"/>
    <x v="143"/>
    <n v="6.64864864864865"/>
    <x v="10"/>
    <x v="0"/>
  </r>
  <r>
    <x v="76"/>
    <x v="144"/>
    <n v="7.6551724137931032"/>
    <x v="10"/>
    <x v="0"/>
  </r>
  <r>
    <x v="76"/>
    <x v="145"/>
    <n v="8.7009345794392488"/>
    <x v="10"/>
    <x v="0"/>
  </r>
  <r>
    <x v="76"/>
    <x v="146"/>
    <n v="7.2750000000000004"/>
    <x v="10"/>
    <x v="0"/>
  </r>
  <r>
    <x v="76"/>
    <x v="147"/>
    <n v="7.1818181818181825"/>
    <x v="10"/>
    <x v="0"/>
  </r>
  <r>
    <x v="76"/>
    <x v="148"/>
    <n v="7.342465753424654"/>
    <x v="10"/>
    <x v="0"/>
  </r>
  <r>
    <x v="76"/>
    <x v="149"/>
    <n v="7.5733333333333333"/>
    <x v="10"/>
    <x v="0"/>
  </r>
  <r>
    <x v="76"/>
    <x v="150"/>
    <n v="8.2115384615384581"/>
    <x v="10"/>
    <x v="0"/>
  </r>
  <r>
    <x v="76"/>
    <x v="151"/>
    <n v="7.5"/>
    <x v="10"/>
    <x v="0"/>
  </r>
  <r>
    <x v="76"/>
    <x v="140"/>
    <n v="6.7317073170731714"/>
    <x v="11"/>
    <x v="0"/>
  </r>
  <r>
    <x v="76"/>
    <x v="141"/>
    <n v="6.75"/>
    <x v="11"/>
    <x v="0"/>
  </r>
  <r>
    <x v="76"/>
    <x v="142"/>
    <n v="7.1818181818181817"/>
    <x v="11"/>
    <x v="0"/>
  </r>
  <r>
    <x v="76"/>
    <x v="143"/>
    <n v="6.470588235294116"/>
    <x v="11"/>
    <x v="0"/>
  </r>
  <r>
    <x v="76"/>
    <x v="144"/>
    <n v="7.333333333333333"/>
    <x v="11"/>
    <x v="0"/>
  </r>
  <r>
    <x v="76"/>
    <x v="145"/>
    <n v="8.370967741935484"/>
    <x v="11"/>
    <x v="0"/>
  </r>
  <r>
    <x v="76"/>
    <x v="146"/>
    <n v="7.5416666666666661"/>
    <x v="11"/>
    <x v="0"/>
  </r>
  <r>
    <x v="76"/>
    <x v="147"/>
    <n v="7.2571428571428571"/>
    <x v="11"/>
    <x v="0"/>
  </r>
  <r>
    <x v="76"/>
    <x v="148"/>
    <n v="6.9375"/>
    <x v="11"/>
    <x v="0"/>
  </r>
  <r>
    <x v="76"/>
    <x v="149"/>
    <n v="7.7777777777777777"/>
    <x v="11"/>
    <x v="0"/>
  </r>
  <r>
    <x v="76"/>
    <x v="150"/>
    <n v="8.2068965517241352"/>
    <x v="11"/>
    <x v="0"/>
  </r>
  <r>
    <x v="76"/>
    <x v="151"/>
    <n v="7.454545454545455"/>
    <x v="11"/>
    <x v="0"/>
  </r>
  <r>
    <x v="76"/>
    <x v="140"/>
    <n v="7.0133333333333319"/>
    <x v="12"/>
    <x v="0"/>
  </r>
  <r>
    <x v="76"/>
    <x v="141"/>
    <n v="7.2727272727272707"/>
    <x v="12"/>
    <x v="0"/>
  </r>
  <r>
    <x v="76"/>
    <x v="142"/>
    <n v="7.4285714285714288"/>
    <x v="12"/>
    <x v="0"/>
  </r>
  <r>
    <x v="76"/>
    <x v="143"/>
    <n v="6.8636363636363633"/>
    <x v="12"/>
    <x v="0"/>
  </r>
  <r>
    <x v="76"/>
    <x v="144"/>
    <n v="7.8"/>
    <x v="12"/>
    <x v="0"/>
  </r>
  <r>
    <x v="76"/>
    <x v="145"/>
    <n v="8.5555555555555536"/>
    <x v="12"/>
    <x v="0"/>
  </r>
  <r>
    <x v="76"/>
    <x v="146"/>
    <n v="7.7586206896551735"/>
    <x v="12"/>
    <x v="0"/>
  </r>
  <r>
    <x v="76"/>
    <x v="147"/>
    <n v="7.4305555555555554"/>
    <x v="12"/>
    <x v="0"/>
  </r>
  <r>
    <x v="76"/>
    <x v="148"/>
    <n v="7.979591836734695"/>
    <x v="12"/>
    <x v="0"/>
  </r>
  <r>
    <x v="76"/>
    <x v="149"/>
    <n v="7.7735849056603774"/>
    <x v="12"/>
    <x v="0"/>
  </r>
  <r>
    <x v="76"/>
    <x v="150"/>
    <n v="8.235294117647058"/>
    <x v="12"/>
    <x v="0"/>
  </r>
  <r>
    <x v="76"/>
    <x v="151"/>
    <n v="7.375"/>
    <x v="12"/>
    <x v="0"/>
  </r>
  <r>
    <x v="76"/>
    <x v="140"/>
    <n v="6.7435897435897427"/>
    <x v="13"/>
    <x v="0"/>
  </r>
  <r>
    <x v="76"/>
    <x v="141"/>
    <n v="7.882352941176471"/>
    <x v="13"/>
    <x v="0"/>
  </r>
  <r>
    <x v="76"/>
    <x v="142"/>
    <n v="6"/>
    <x v="13"/>
    <x v="0"/>
  </r>
  <r>
    <x v="76"/>
    <x v="143"/>
    <n v="7.5882352941176467"/>
    <x v="13"/>
    <x v="0"/>
  </r>
  <r>
    <x v="76"/>
    <x v="144"/>
    <n v="9.0769230769230766"/>
    <x v="13"/>
    <x v="0"/>
  </r>
  <r>
    <x v="76"/>
    <x v="145"/>
    <n v="8.6666666666666661"/>
    <x v="13"/>
    <x v="0"/>
  </r>
  <r>
    <x v="76"/>
    <x v="146"/>
    <n v="7.3"/>
    <x v="13"/>
    <x v="0"/>
  </r>
  <r>
    <x v="76"/>
    <x v="147"/>
    <n v="7.71875"/>
    <x v="13"/>
    <x v="0"/>
  </r>
  <r>
    <x v="76"/>
    <x v="148"/>
    <n v="7.625"/>
    <x v="13"/>
    <x v="0"/>
  </r>
  <r>
    <x v="76"/>
    <x v="149"/>
    <n v="7.8095238095238093"/>
    <x v="13"/>
    <x v="0"/>
  </r>
  <r>
    <x v="76"/>
    <x v="150"/>
    <n v="8.35"/>
    <x v="13"/>
    <x v="0"/>
  </r>
  <r>
    <x v="76"/>
    <x v="151"/>
    <n v="6.5714285714285712"/>
    <x v="13"/>
    <x v="0"/>
  </r>
  <r>
    <x v="76"/>
    <x v="140"/>
    <n v="7.4615384615384608"/>
    <x v="14"/>
    <x v="0"/>
  </r>
  <r>
    <x v="76"/>
    <x v="141"/>
    <n v="7.6666666666666661"/>
    <x v="14"/>
    <x v="0"/>
  </r>
  <r>
    <x v="76"/>
    <x v="142"/>
    <n v="8.25"/>
    <x v="14"/>
    <x v="0"/>
  </r>
  <r>
    <x v="76"/>
    <x v="143"/>
    <n v="6.75"/>
    <x v="14"/>
    <x v="0"/>
  </r>
  <r>
    <x v="76"/>
    <x v="144"/>
    <m/>
    <x v="14"/>
    <x v="0"/>
  </r>
  <r>
    <x v="76"/>
    <x v="145"/>
    <n v="8"/>
    <x v="14"/>
    <x v="0"/>
  </r>
  <r>
    <x v="76"/>
    <x v="146"/>
    <n v="6"/>
    <x v="14"/>
    <x v="0"/>
  </r>
  <r>
    <x v="76"/>
    <x v="147"/>
    <n v="8.0909090909090899"/>
    <x v="14"/>
    <x v="0"/>
  </r>
  <r>
    <x v="76"/>
    <x v="148"/>
    <n v="7.5"/>
    <x v="14"/>
    <x v="0"/>
  </r>
  <r>
    <x v="76"/>
    <x v="149"/>
    <n v="7.4"/>
    <x v="14"/>
    <x v="0"/>
  </r>
  <r>
    <x v="76"/>
    <x v="150"/>
    <n v="9"/>
    <x v="14"/>
    <x v="0"/>
  </r>
  <r>
    <x v="76"/>
    <x v="151"/>
    <n v="7.666666666666667"/>
    <x v="14"/>
    <x v="0"/>
  </r>
  <r>
    <x v="76"/>
    <x v="140"/>
    <n v="7.2153846153846146"/>
    <x v="15"/>
    <x v="0"/>
  </r>
  <r>
    <x v="76"/>
    <x v="141"/>
    <n v="6.8571428571428568"/>
    <x v="15"/>
    <x v="0"/>
  </r>
  <r>
    <x v="76"/>
    <x v="142"/>
    <n v="8.2083333333333339"/>
    <x v="15"/>
    <x v="0"/>
  </r>
  <r>
    <x v="76"/>
    <x v="143"/>
    <n v="7.6190476190476186"/>
    <x v="15"/>
    <x v="0"/>
  </r>
  <r>
    <x v="76"/>
    <x v="144"/>
    <n v="8.5"/>
    <x v="15"/>
    <x v="0"/>
  </r>
  <r>
    <x v="76"/>
    <x v="145"/>
    <n v="8.0229885057471257"/>
    <x v="15"/>
    <x v="0"/>
  </r>
  <r>
    <x v="76"/>
    <x v="146"/>
    <n v="8.2608695652173889"/>
    <x v="15"/>
    <x v="0"/>
  </r>
  <r>
    <x v="76"/>
    <x v="147"/>
    <n v="8.1698113207547145"/>
    <x v="15"/>
    <x v="0"/>
  </r>
  <r>
    <x v="76"/>
    <x v="148"/>
    <n v="8.6097560975609753"/>
    <x v="15"/>
    <x v="0"/>
  </r>
  <r>
    <x v="76"/>
    <x v="149"/>
    <n v="7.666666666666667"/>
    <x v="15"/>
    <x v="0"/>
  </r>
  <r>
    <x v="76"/>
    <x v="150"/>
    <n v="8.2058823529411793"/>
    <x v="15"/>
    <x v="0"/>
  </r>
  <r>
    <x v="76"/>
    <x v="151"/>
    <n v="10"/>
    <x v="15"/>
    <x v="0"/>
  </r>
  <r>
    <x v="76"/>
    <x v="140"/>
    <n v="7"/>
    <x v="16"/>
    <x v="0"/>
  </r>
  <r>
    <x v="76"/>
    <x v="141"/>
    <n v="8.1525423728813582"/>
    <x v="16"/>
    <x v="0"/>
  </r>
  <r>
    <x v="76"/>
    <x v="142"/>
    <n v="6.8039215686274499"/>
    <x v="16"/>
    <x v="0"/>
  </r>
  <r>
    <x v="76"/>
    <x v="143"/>
    <n v="6.8730158730158717"/>
    <x v="16"/>
    <x v="0"/>
  </r>
  <r>
    <x v="76"/>
    <x v="144"/>
    <n v="8.7037037037037024"/>
    <x v="16"/>
    <x v="0"/>
  </r>
  <r>
    <x v="76"/>
    <x v="145"/>
    <n v="8.6885245901639347"/>
    <x v="16"/>
    <x v="0"/>
  </r>
  <r>
    <x v="76"/>
    <x v="146"/>
    <n v="7.3157894736842097"/>
    <x v="16"/>
    <x v="0"/>
  </r>
  <r>
    <x v="76"/>
    <x v="147"/>
    <n v="8.0218978102189755"/>
    <x v="16"/>
    <x v="0"/>
  </r>
  <r>
    <x v="76"/>
    <x v="148"/>
    <n v="7.8105263157894749"/>
    <x v="16"/>
    <x v="0"/>
  </r>
  <r>
    <x v="76"/>
    <x v="149"/>
    <n v="7.8252427184465994"/>
    <x v="16"/>
    <x v="0"/>
  </r>
  <r>
    <x v="76"/>
    <x v="150"/>
    <n v="8.5810810810810807"/>
    <x v="16"/>
    <x v="0"/>
  </r>
  <r>
    <x v="76"/>
    <x v="151"/>
    <n v="7.4666666666666668"/>
    <x v="16"/>
    <x v="0"/>
  </r>
  <r>
    <x v="76"/>
    <x v="140"/>
    <n v="6.503762541806025"/>
    <x v="0"/>
    <x v="1"/>
  </r>
  <r>
    <x v="76"/>
    <x v="141"/>
    <n v="7.4650900900900927"/>
    <x v="0"/>
    <x v="1"/>
  </r>
  <r>
    <x v="76"/>
    <x v="142"/>
    <n v="7.068376068376069"/>
    <x v="0"/>
    <x v="1"/>
  </r>
  <r>
    <x v="76"/>
    <x v="143"/>
    <n v="6.5071090047393447"/>
    <x v="0"/>
    <x v="1"/>
  </r>
  <r>
    <x v="76"/>
    <x v="144"/>
    <n v="7.9689119170984437"/>
    <x v="0"/>
    <x v="1"/>
  </r>
  <r>
    <x v="76"/>
    <x v="145"/>
    <n v="8.4204925509273476"/>
    <x v="0"/>
    <x v="1"/>
  </r>
  <r>
    <x v="76"/>
    <x v="146"/>
    <n v="7.4950419527078589"/>
    <x v="0"/>
    <x v="1"/>
  </r>
  <r>
    <x v="76"/>
    <x v="147"/>
    <n v="7.5588235294117707"/>
    <x v="0"/>
    <x v="1"/>
  </r>
  <r>
    <x v="76"/>
    <x v="148"/>
    <n v="7.4877353108956157"/>
    <x v="0"/>
    <x v="1"/>
  </r>
  <r>
    <x v="76"/>
    <x v="149"/>
    <n v="7.5694950546590336"/>
    <x v="0"/>
    <x v="1"/>
  </r>
  <r>
    <x v="76"/>
    <x v="150"/>
    <n v="8.3742489270386216"/>
    <x v="0"/>
    <x v="1"/>
  </r>
  <r>
    <x v="76"/>
    <x v="151"/>
    <n v="7.7988165680473323"/>
    <x v="0"/>
    <x v="1"/>
  </r>
  <r>
    <x v="76"/>
    <x v="140"/>
    <n v="6.4978858350951327"/>
    <x v="1"/>
    <x v="1"/>
  </r>
  <r>
    <x v="76"/>
    <x v="141"/>
    <n v="7.3576470588235292"/>
    <x v="1"/>
    <x v="1"/>
  </r>
  <r>
    <x v="76"/>
    <x v="142"/>
    <n v="7.0824999999999996"/>
    <x v="1"/>
    <x v="1"/>
  </r>
  <r>
    <x v="76"/>
    <x v="143"/>
    <n v="6.7175257731958844"/>
    <x v="1"/>
    <x v="1"/>
  </r>
  <r>
    <x v="76"/>
    <x v="144"/>
    <n v="7.8028169014084474"/>
    <x v="1"/>
    <x v="1"/>
  </r>
  <r>
    <x v="76"/>
    <x v="145"/>
    <n v="8.2955536181342531"/>
    <x v="1"/>
    <x v="1"/>
  </r>
  <r>
    <x v="76"/>
    <x v="146"/>
    <n v="7.5689655172413781"/>
    <x v="1"/>
    <x v="1"/>
  </r>
  <r>
    <x v="76"/>
    <x v="147"/>
    <n v="7.4721649484536155"/>
    <x v="1"/>
    <x v="1"/>
  </r>
  <r>
    <x v="76"/>
    <x v="148"/>
    <n v="7.5313653136531382"/>
    <x v="1"/>
    <x v="1"/>
  </r>
  <r>
    <x v="76"/>
    <x v="149"/>
    <n v="7.726141078838177"/>
    <x v="1"/>
    <x v="1"/>
  </r>
  <r>
    <x v="76"/>
    <x v="150"/>
    <n v="8.166666666666659"/>
    <x v="1"/>
    <x v="1"/>
  </r>
  <r>
    <x v="76"/>
    <x v="151"/>
    <n v="7.4672131147540988"/>
    <x v="1"/>
    <x v="1"/>
  </r>
  <r>
    <x v="76"/>
    <x v="140"/>
    <n v="6.8532608695652195"/>
    <x v="2"/>
    <x v="1"/>
  </r>
  <r>
    <x v="76"/>
    <x v="141"/>
    <n v="7.3"/>
    <x v="2"/>
    <x v="1"/>
  </r>
  <r>
    <x v="76"/>
    <x v="142"/>
    <n v="6.9918032786885247"/>
    <x v="2"/>
    <x v="1"/>
  </r>
  <r>
    <x v="76"/>
    <x v="143"/>
    <n v="6.3880597014925371"/>
    <x v="2"/>
    <x v="1"/>
  </r>
  <r>
    <x v="76"/>
    <x v="144"/>
    <n v="7.7027027027027017"/>
    <x v="2"/>
    <x v="1"/>
  </r>
  <r>
    <x v="76"/>
    <x v="145"/>
    <n v="8.4442307692307654"/>
    <x v="2"/>
    <x v="1"/>
  </r>
  <r>
    <x v="76"/>
    <x v="146"/>
    <n v="7.359550561797751"/>
    <x v="2"/>
    <x v="1"/>
  </r>
  <r>
    <x v="76"/>
    <x v="147"/>
    <n v="7.8333333333333393"/>
    <x v="2"/>
    <x v="1"/>
  </r>
  <r>
    <x v="76"/>
    <x v="148"/>
    <n v="7.6467065868263475"/>
    <x v="2"/>
    <x v="1"/>
  </r>
  <r>
    <x v="76"/>
    <x v="149"/>
    <n v="7.589473684210529"/>
    <x v="2"/>
    <x v="1"/>
  </r>
  <r>
    <x v="76"/>
    <x v="150"/>
    <n v="8.466666666666665"/>
    <x v="2"/>
    <x v="1"/>
  </r>
  <r>
    <x v="76"/>
    <x v="151"/>
    <n v="7.5897435897435894"/>
    <x v="2"/>
    <x v="1"/>
  </r>
  <r>
    <x v="76"/>
    <x v="140"/>
    <n v="6.2201257861635213"/>
    <x v="3"/>
    <x v="1"/>
  </r>
  <r>
    <x v="76"/>
    <x v="141"/>
    <n v="7.530612244897962"/>
    <x v="3"/>
    <x v="1"/>
  </r>
  <r>
    <x v="76"/>
    <x v="142"/>
    <n v="7.0737704918032751"/>
    <x v="3"/>
    <x v="1"/>
  </r>
  <r>
    <x v="76"/>
    <x v="143"/>
    <n v="6.2430278884462176"/>
    <x v="3"/>
    <x v="1"/>
  </r>
  <r>
    <x v="76"/>
    <x v="144"/>
    <n v="8.0943396226415167"/>
    <x v="3"/>
    <x v="1"/>
  </r>
  <r>
    <x v="76"/>
    <x v="145"/>
    <n v="8.5275813295615368"/>
    <x v="3"/>
    <x v="1"/>
  </r>
  <r>
    <x v="76"/>
    <x v="146"/>
    <n v="7.4080882352941195"/>
    <x v="3"/>
    <x v="1"/>
  </r>
  <r>
    <x v="76"/>
    <x v="147"/>
    <n v="7.3033175355450251"/>
    <x v="3"/>
    <x v="1"/>
  </r>
  <r>
    <x v="76"/>
    <x v="148"/>
    <n v="7.2717391304347778"/>
    <x v="3"/>
    <x v="1"/>
  </r>
  <r>
    <x v="76"/>
    <x v="149"/>
    <n v="7.3106575963718825"/>
    <x v="3"/>
    <x v="1"/>
  </r>
  <r>
    <x v="76"/>
    <x v="150"/>
    <n v="8.4425427872860634"/>
    <x v="3"/>
    <x v="1"/>
  </r>
  <r>
    <x v="76"/>
    <x v="151"/>
    <n v="8.139534883720934"/>
    <x v="3"/>
    <x v="1"/>
  </r>
  <r>
    <x v="76"/>
    <x v="140"/>
    <n v="6.1683168316831676"/>
    <x v="4"/>
    <x v="1"/>
  </r>
  <r>
    <x v="76"/>
    <x v="141"/>
    <n v="7.5652173913043477"/>
    <x v="4"/>
    <x v="1"/>
  </r>
  <r>
    <x v="76"/>
    <x v="142"/>
    <n v="6.7647058823529402"/>
    <x v="4"/>
    <x v="1"/>
  </r>
  <r>
    <x v="76"/>
    <x v="143"/>
    <n v="6.1860465116279064"/>
    <x v="4"/>
    <x v="1"/>
  </r>
  <r>
    <x v="76"/>
    <x v="144"/>
    <n v="8.9499999999999993"/>
    <x v="4"/>
    <x v="1"/>
  </r>
  <r>
    <x v="76"/>
    <x v="145"/>
    <n v="8.31111111111111"/>
    <x v="4"/>
    <x v="1"/>
  </r>
  <r>
    <x v="76"/>
    <x v="146"/>
    <n v="7.3235294117647056"/>
    <x v="4"/>
    <x v="1"/>
  </r>
  <r>
    <x v="76"/>
    <x v="147"/>
    <n v="7.5118110236220463"/>
    <x v="4"/>
    <x v="1"/>
  </r>
  <r>
    <x v="76"/>
    <x v="148"/>
    <n v="7.4626865671641767"/>
    <x v="4"/>
    <x v="1"/>
  </r>
  <r>
    <x v="76"/>
    <x v="149"/>
    <n v="6.7118644067796609"/>
    <x v="4"/>
    <x v="1"/>
  </r>
  <r>
    <x v="76"/>
    <x v="150"/>
    <n v="8.5483870967741922"/>
    <x v="4"/>
    <x v="1"/>
  </r>
  <r>
    <x v="76"/>
    <x v="151"/>
    <n v="7.9090909090909101"/>
    <x v="4"/>
    <x v="1"/>
  </r>
  <r>
    <x v="76"/>
    <x v="140"/>
    <n v="7.2857142857142856"/>
    <x v="5"/>
    <x v="1"/>
  </r>
  <r>
    <x v="76"/>
    <x v="141"/>
    <n v="8"/>
    <x v="5"/>
    <x v="1"/>
  </r>
  <r>
    <x v="76"/>
    <x v="142"/>
    <n v="8.3333333333333339"/>
    <x v="5"/>
    <x v="1"/>
  </r>
  <r>
    <x v="76"/>
    <x v="143"/>
    <n v="7.375"/>
    <x v="5"/>
    <x v="1"/>
  </r>
  <r>
    <x v="76"/>
    <x v="144"/>
    <n v="8"/>
    <x v="5"/>
    <x v="1"/>
  </r>
  <r>
    <x v="76"/>
    <x v="145"/>
    <n v="8.612244897959183"/>
    <x v="5"/>
    <x v="1"/>
  </r>
  <r>
    <x v="76"/>
    <x v="146"/>
    <n v="7.8888888888888893"/>
    <x v="5"/>
    <x v="1"/>
  </r>
  <r>
    <x v="76"/>
    <x v="147"/>
    <n v="8"/>
    <x v="5"/>
    <x v="1"/>
  </r>
  <r>
    <x v="76"/>
    <x v="148"/>
    <n v="8"/>
    <x v="5"/>
    <x v="1"/>
  </r>
  <r>
    <x v="76"/>
    <x v="149"/>
    <n v="6.1111111111111107"/>
    <x v="5"/>
    <x v="1"/>
  </r>
  <r>
    <x v="76"/>
    <x v="150"/>
    <n v="8.8333333333333339"/>
    <x v="5"/>
    <x v="1"/>
  </r>
  <r>
    <x v="76"/>
    <x v="151"/>
    <n v="9"/>
    <x v="5"/>
    <x v="1"/>
  </r>
  <r>
    <x v="76"/>
    <x v="140"/>
    <n v="5.2"/>
    <x v="6"/>
    <x v="1"/>
  </r>
  <r>
    <x v="76"/>
    <x v="141"/>
    <n v="6.25"/>
    <x v="6"/>
    <x v="1"/>
  </r>
  <r>
    <x v="76"/>
    <x v="142"/>
    <n v="6"/>
    <x v="6"/>
    <x v="1"/>
  </r>
  <r>
    <x v="76"/>
    <x v="143"/>
    <n v="5.4"/>
    <x v="6"/>
    <x v="1"/>
  </r>
  <r>
    <x v="76"/>
    <x v="144"/>
    <n v="8.6666666666666679"/>
    <x v="6"/>
    <x v="1"/>
  </r>
  <r>
    <x v="76"/>
    <x v="145"/>
    <n v="8.321428571428573"/>
    <x v="6"/>
    <x v="1"/>
  </r>
  <r>
    <x v="76"/>
    <x v="146"/>
    <n v="7"/>
    <x v="6"/>
    <x v="1"/>
  </r>
  <r>
    <x v="76"/>
    <x v="147"/>
    <n v="7.4705882352941178"/>
    <x v="6"/>
    <x v="1"/>
  </r>
  <r>
    <x v="76"/>
    <x v="148"/>
    <n v="7.7777777777777786"/>
    <x v="6"/>
    <x v="1"/>
  </r>
  <r>
    <x v="76"/>
    <x v="149"/>
    <n v="6.2222222222222223"/>
    <x v="6"/>
    <x v="1"/>
  </r>
  <r>
    <x v="76"/>
    <x v="150"/>
    <n v="8"/>
    <x v="6"/>
    <x v="1"/>
  </r>
  <r>
    <x v="76"/>
    <x v="151"/>
    <n v="8"/>
    <x v="6"/>
    <x v="1"/>
  </r>
  <r>
    <x v="76"/>
    <x v="140"/>
    <n v="6.6923076923076925"/>
    <x v="7"/>
    <x v="1"/>
  </r>
  <r>
    <x v="76"/>
    <x v="141"/>
    <n v="7.3333333333333339"/>
    <x v="7"/>
    <x v="1"/>
  </r>
  <r>
    <x v="76"/>
    <x v="142"/>
    <n v="8"/>
    <x v="7"/>
    <x v="1"/>
  </r>
  <r>
    <x v="76"/>
    <x v="143"/>
    <n v="6.8571428571428568"/>
    <x v="7"/>
    <x v="1"/>
  </r>
  <r>
    <x v="76"/>
    <x v="144"/>
    <n v="9"/>
    <x v="7"/>
    <x v="1"/>
  </r>
  <r>
    <x v="76"/>
    <x v="145"/>
    <n v="8.45614035087719"/>
    <x v="7"/>
    <x v="1"/>
  </r>
  <r>
    <x v="76"/>
    <x v="146"/>
    <n v="7.1"/>
    <x v="7"/>
    <x v="1"/>
  </r>
  <r>
    <x v="76"/>
    <x v="147"/>
    <n v="7.5588235294117645"/>
    <x v="7"/>
    <x v="1"/>
  </r>
  <r>
    <x v="76"/>
    <x v="148"/>
    <n v="7.875"/>
    <x v="7"/>
    <x v="1"/>
  </r>
  <r>
    <x v="76"/>
    <x v="149"/>
    <n v="6.7692307692307692"/>
    <x v="7"/>
    <x v="1"/>
  </r>
  <r>
    <x v="76"/>
    <x v="150"/>
    <n v="8.8571428571428559"/>
    <x v="7"/>
    <x v="1"/>
  </r>
  <r>
    <x v="76"/>
    <x v="151"/>
    <n v="6.666666666666667"/>
    <x v="7"/>
    <x v="1"/>
  </r>
  <r>
    <x v="76"/>
    <x v="140"/>
    <n v="5.647058823529413"/>
    <x v="8"/>
    <x v="1"/>
  </r>
  <r>
    <x v="76"/>
    <x v="141"/>
    <n v="8.1"/>
    <x v="8"/>
    <x v="1"/>
  </r>
  <r>
    <x v="76"/>
    <x v="142"/>
    <n v="6"/>
    <x v="8"/>
    <x v="1"/>
  </r>
  <r>
    <x v="76"/>
    <x v="143"/>
    <n v="4.8666666666666671"/>
    <x v="8"/>
    <x v="1"/>
  </r>
  <r>
    <x v="76"/>
    <x v="144"/>
    <n v="9.2857142857142847"/>
    <x v="8"/>
    <x v="1"/>
  </r>
  <r>
    <x v="76"/>
    <x v="145"/>
    <n v="8.054945054945053"/>
    <x v="8"/>
    <x v="1"/>
  </r>
  <r>
    <x v="76"/>
    <x v="146"/>
    <n v="7.2857142857142856"/>
    <x v="8"/>
    <x v="1"/>
  </r>
  <r>
    <x v="76"/>
    <x v="147"/>
    <n v="7.2244897959183678"/>
    <x v="8"/>
    <x v="1"/>
  </r>
  <r>
    <x v="76"/>
    <x v="148"/>
    <n v="6.9333333333333327"/>
    <x v="8"/>
    <x v="1"/>
  </r>
  <r>
    <x v="76"/>
    <x v="149"/>
    <n v="7.0357142857142856"/>
    <x v="8"/>
    <x v="1"/>
  </r>
  <r>
    <x v="76"/>
    <x v="150"/>
    <n v="8.5"/>
    <x v="8"/>
    <x v="1"/>
  </r>
  <r>
    <x v="76"/>
    <x v="151"/>
    <n v="8.0666666666666664"/>
    <x v="8"/>
    <x v="1"/>
  </r>
  <r>
    <x v="76"/>
    <x v="140"/>
    <n v="6.5538461538461528"/>
    <x v="9"/>
    <x v="1"/>
  </r>
  <r>
    <x v="76"/>
    <x v="141"/>
    <n v="7"/>
    <x v="9"/>
    <x v="1"/>
  </r>
  <r>
    <x v="76"/>
    <x v="142"/>
    <n v="7.333333333333333"/>
    <x v="9"/>
    <x v="1"/>
  </r>
  <r>
    <x v="76"/>
    <x v="143"/>
    <n v="6.6"/>
    <x v="9"/>
    <x v="1"/>
  </r>
  <r>
    <x v="76"/>
    <x v="144"/>
    <n v="7.545454545454545"/>
    <x v="9"/>
    <x v="1"/>
  </r>
  <r>
    <x v="76"/>
    <x v="145"/>
    <n v="8.1428571428571459"/>
    <x v="9"/>
    <x v="1"/>
  </r>
  <r>
    <x v="76"/>
    <x v="146"/>
    <n v="7.1363636363636358"/>
    <x v="9"/>
    <x v="1"/>
  </r>
  <r>
    <x v="76"/>
    <x v="147"/>
    <n v="7.540540540540543"/>
    <x v="9"/>
    <x v="1"/>
  </r>
  <r>
    <x v="76"/>
    <x v="148"/>
    <n v="7.3947368421052628"/>
    <x v="9"/>
    <x v="1"/>
  </r>
  <r>
    <x v="76"/>
    <x v="149"/>
    <n v="7.4473684210526319"/>
    <x v="9"/>
    <x v="1"/>
  </r>
  <r>
    <x v="76"/>
    <x v="150"/>
    <n v="8"/>
    <x v="9"/>
    <x v="1"/>
  </r>
  <r>
    <x v="76"/>
    <x v="151"/>
    <n v="7.75"/>
    <x v="9"/>
    <x v="1"/>
  </r>
  <r>
    <x v="76"/>
    <x v="140"/>
    <n v="5.5428571428571418"/>
    <x v="10"/>
    <x v="1"/>
  </r>
  <r>
    <x v="76"/>
    <x v="141"/>
    <n v="7.1851851851851851"/>
    <x v="10"/>
    <x v="1"/>
  </r>
  <r>
    <x v="76"/>
    <x v="142"/>
    <n v="7.21875"/>
    <x v="10"/>
    <x v="1"/>
  </r>
  <r>
    <x v="76"/>
    <x v="143"/>
    <n v="6.3333333333333321"/>
    <x v="10"/>
    <x v="1"/>
  </r>
  <r>
    <x v="76"/>
    <x v="144"/>
    <n v="7.9333333333333327"/>
    <x v="10"/>
    <x v="1"/>
  </r>
  <r>
    <x v="76"/>
    <x v="145"/>
    <n v="8.7599999999999945"/>
    <x v="10"/>
    <x v="1"/>
  </r>
  <r>
    <x v="76"/>
    <x v="146"/>
    <n v="7.6938775510204085"/>
    <x v="10"/>
    <x v="1"/>
  </r>
  <r>
    <x v="76"/>
    <x v="147"/>
    <n v="7.2"/>
    <x v="10"/>
    <x v="1"/>
  </r>
  <r>
    <x v="76"/>
    <x v="148"/>
    <n v="7.2333333333333316"/>
    <x v="10"/>
    <x v="1"/>
  </r>
  <r>
    <x v="76"/>
    <x v="149"/>
    <n v="7.5374999999999996"/>
    <x v="10"/>
    <x v="1"/>
  </r>
  <r>
    <x v="76"/>
    <x v="150"/>
    <n v="8.607843137254898"/>
    <x v="10"/>
    <x v="1"/>
  </r>
  <r>
    <x v="76"/>
    <x v="151"/>
    <n v="8.1999999999999993"/>
    <x v="10"/>
    <x v="1"/>
  </r>
  <r>
    <x v="76"/>
    <x v="140"/>
    <n v="6.5454545454545467"/>
    <x v="11"/>
    <x v="1"/>
  </r>
  <r>
    <x v="76"/>
    <x v="141"/>
    <n v="6.5"/>
    <x v="11"/>
    <x v="1"/>
  </r>
  <r>
    <x v="76"/>
    <x v="142"/>
    <n v="7.125"/>
    <x v="11"/>
    <x v="1"/>
  </r>
  <r>
    <x v="76"/>
    <x v="143"/>
    <n v="7.0588235294117645"/>
    <x v="11"/>
    <x v="1"/>
  </r>
  <r>
    <x v="76"/>
    <x v="144"/>
    <n v="8"/>
    <x v="11"/>
    <x v="1"/>
  </r>
  <r>
    <x v="76"/>
    <x v="145"/>
    <n v="8.5"/>
    <x v="11"/>
    <x v="1"/>
  </r>
  <r>
    <x v="76"/>
    <x v="146"/>
    <n v="7.045454545454545"/>
    <x v="11"/>
    <x v="1"/>
  </r>
  <r>
    <x v="76"/>
    <x v="147"/>
    <n v="7.5818181818181829"/>
    <x v="11"/>
    <x v="1"/>
  </r>
  <r>
    <x v="76"/>
    <x v="148"/>
    <n v="7.0303030303030285"/>
    <x v="11"/>
    <x v="1"/>
  </r>
  <r>
    <x v="76"/>
    <x v="149"/>
    <n v="7.9056603773584913"/>
    <x v="11"/>
    <x v="1"/>
  </r>
  <r>
    <x v="76"/>
    <x v="150"/>
    <n v="8.6451612903225836"/>
    <x v="11"/>
    <x v="1"/>
  </r>
  <r>
    <x v="76"/>
    <x v="151"/>
    <n v="8.4"/>
    <x v="11"/>
    <x v="1"/>
  </r>
  <r>
    <x v="76"/>
    <x v="140"/>
    <n v="6.4893617021276624"/>
    <x v="12"/>
    <x v="1"/>
  </r>
  <r>
    <x v="76"/>
    <x v="141"/>
    <n v="7.5283018867924518"/>
    <x v="12"/>
    <x v="1"/>
  </r>
  <r>
    <x v="76"/>
    <x v="142"/>
    <n v="7.1071428571428568"/>
    <x v="12"/>
    <x v="1"/>
  </r>
  <r>
    <x v="76"/>
    <x v="143"/>
    <n v="6.4074074074074074"/>
    <x v="12"/>
    <x v="1"/>
  </r>
  <r>
    <x v="76"/>
    <x v="144"/>
    <n v="7.333333333333333"/>
    <x v="12"/>
    <x v="1"/>
  </r>
  <r>
    <x v="76"/>
    <x v="145"/>
    <n v="8.7788461538461444"/>
    <x v="12"/>
    <x v="1"/>
  </r>
  <r>
    <x v="76"/>
    <x v="146"/>
    <n v="7.8125"/>
    <x v="12"/>
    <x v="1"/>
  </r>
  <r>
    <x v="76"/>
    <x v="147"/>
    <n v="7.7127659574468126"/>
    <x v="12"/>
    <x v="1"/>
  </r>
  <r>
    <x v="76"/>
    <x v="148"/>
    <n v="7.612903225806452"/>
    <x v="12"/>
    <x v="1"/>
  </r>
  <r>
    <x v="76"/>
    <x v="149"/>
    <n v="7.5857142857142854"/>
    <x v="12"/>
    <x v="1"/>
  </r>
  <r>
    <x v="76"/>
    <x v="150"/>
    <n v="8.0555555555555554"/>
    <x v="12"/>
    <x v="1"/>
  </r>
  <r>
    <x v="76"/>
    <x v="151"/>
    <n v="8.8000000000000007"/>
    <x v="12"/>
    <x v="1"/>
  </r>
  <r>
    <x v="76"/>
    <x v="140"/>
    <n v="6.5957446808510634"/>
    <x v="13"/>
    <x v="1"/>
  </r>
  <r>
    <x v="76"/>
    <x v="141"/>
    <n v="8.482758620689653"/>
    <x v="13"/>
    <x v="1"/>
  </r>
  <r>
    <x v="76"/>
    <x v="142"/>
    <n v="6.166666666666667"/>
    <x v="13"/>
    <x v="1"/>
  </r>
  <r>
    <x v="76"/>
    <x v="143"/>
    <n v="6.4444444444444446"/>
    <x v="13"/>
    <x v="1"/>
  </r>
  <r>
    <x v="76"/>
    <x v="144"/>
    <n v="7.8125"/>
    <x v="13"/>
    <x v="1"/>
  </r>
  <r>
    <x v="76"/>
    <x v="145"/>
    <n v="8.546875"/>
    <x v="13"/>
    <x v="1"/>
  </r>
  <r>
    <x v="76"/>
    <x v="146"/>
    <n v="6.8076923076923057"/>
    <x v="13"/>
    <x v="1"/>
  </r>
  <r>
    <x v="76"/>
    <x v="147"/>
    <n v="7.5"/>
    <x v="13"/>
    <x v="1"/>
  </r>
  <r>
    <x v="76"/>
    <x v="148"/>
    <n v="7.4"/>
    <x v="13"/>
    <x v="1"/>
  </r>
  <r>
    <x v="76"/>
    <x v="149"/>
    <n v="7.8461538461538467"/>
    <x v="13"/>
    <x v="1"/>
  </r>
  <r>
    <x v="76"/>
    <x v="150"/>
    <n v="8.9166666666666643"/>
    <x v="13"/>
    <x v="1"/>
  </r>
  <r>
    <x v="76"/>
    <x v="151"/>
    <n v="9.4"/>
    <x v="13"/>
    <x v="1"/>
  </r>
  <r>
    <x v="76"/>
    <x v="140"/>
    <n v="7.28"/>
    <x v="14"/>
    <x v="1"/>
  </r>
  <r>
    <x v="76"/>
    <x v="141"/>
    <n v="7.833333333333333"/>
    <x v="14"/>
    <x v="1"/>
  </r>
  <r>
    <x v="76"/>
    <x v="142"/>
    <n v="7.166666666666667"/>
    <x v="14"/>
    <x v="1"/>
  </r>
  <r>
    <x v="76"/>
    <x v="143"/>
    <n v="6.666666666666667"/>
    <x v="14"/>
    <x v="1"/>
  </r>
  <r>
    <x v="76"/>
    <x v="144"/>
    <n v="7"/>
    <x v="14"/>
    <x v="1"/>
  </r>
  <r>
    <x v="76"/>
    <x v="145"/>
    <n v="8.1999999999999993"/>
    <x v="14"/>
    <x v="1"/>
  </r>
  <r>
    <x v="76"/>
    <x v="146"/>
    <n v="7.5"/>
    <x v="14"/>
    <x v="1"/>
  </r>
  <r>
    <x v="76"/>
    <x v="147"/>
    <n v="8"/>
    <x v="14"/>
    <x v="1"/>
  </r>
  <r>
    <x v="76"/>
    <x v="148"/>
    <n v="8.1428571428571423"/>
    <x v="14"/>
    <x v="1"/>
  </r>
  <r>
    <x v="76"/>
    <x v="149"/>
    <n v="7.9"/>
    <x v="14"/>
    <x v="1"/>
  </r>
  <r>
    <x v="76"/>
    <x v="150"/>
    <n v="8.5"/>
    <x v="14"/>
    <x v="1"/>
  </r>
  <r>
    <x v="76"/>
    <x v="151"/>
    <n v="8"/>
    <x v="14"/>
    <x v="1"/>
  </r>
  <r>
    <x v="76"/>
    <x v="140"/>
    <n v="7.3703703703703702"/>
    <x v="15"/>
    <x v="1"/>
  </r>
  <r>
    <x v="76"/>
    <x v="141"/>
    <n v="8.5833333333333321"/>
    <x v="15"/>
    <x v="1"/>
  </r>
  <r>
    <x v="76"/>
    <x v="142"/>
    <n v="7.2307692307692299"/>
    <x v="15"/>
    <x v="1"/>
  </r>
  <r>
    <x v="76"/>
    <x v="143"/>
    <n v="6.4"/>
    <x v="15"/>
    <x v="1"/>
  </r>
  <r>
    <x v="76"/>
    <x v="144"/>
    <n v="8.1999999999999993"/>
    <x v="15"/>
    <x v="1"/>
  </r>
  <r>
    <x v="76"/>
    <x v="145"/>
    <n v="8.7846153846153836"/>
    <x v="15"/>
    <x v="1"/>
  </r>
  <r>
    <x v="76"/>
    <x v="146"/>
    <n v="8.0714285714285712"/>
    <x v="15"/>
    <x v="1"/>
  </r>
  <r>
    <x v="76"/>
    <x v="147"/>
    <n v="8.0925925925925917"/>
    <x v="15"/>
    <x v="1"/>
  </r>
  <r>
    <x v="76"/>
    <x v="148"/>
    <n v="8.0666666666666664"/>
    <x v="15"/>
    <x v="1"/>
  </r>
  <r>
    <x v="76"/>
    <x v="149"/>
    <n v="7.846153846153844"/>
    <x v="15"/>
    <x v="1"/>
  </r>
  <r>
    <x v="76"/>
    <x v="150"/>
    <n v="7.612903225806452"/>
    <x v="15"/>
    <x v="1"/>
  </r>
  <r>
    <x v="76"/>
    <x v="151"/>
    <n v="5.8"/>
    <x v="15"/>
    <x v="1"/>
  </r>
  <r>
    <x v="76"/>
    <x v="140"/>
    <n v="6.8910891089108919"/>
    <x v="16"/>
    <x v="1"/>
  </r>
  <r>
    <x v="76"/>
    <x v="141"/>
    <n v="7.8857142857142861"/>
    <x v="16"/>
    <x v="1"/>
  </r>
  <r>
    <x v="76"/>
    <x v="142"/>
    <n v="7.4444444444444438"/>
    <x v="16"/>
    <x v="1"/>
  </r>
  <r>
    <x v="76"/>
    <x v="143"/>
    <n v="6.2765957446808507"/>
    <x v="16"/>
    <x v="1"/>
  </r>
  <r>
    <x v="76"/>
    <x v="144"/>
    <n v="8.4666666666666668"/>
    <x v="16"/>
    <x v="1"/>
  </r>
  <r>
    <x v="76"/>
    <x v="145"/>
    <n v="8.4214876033057813"/>
    <x v="16"/>
    <x v="1"/>
  </r>
  <r>
    <x v="76"/>
    <x v="146"/>
    <n v="7.4509803921568629"/>
    <x v="16"/>
    <x v="1"/>
  </r>
  <r>
    <x v="76"/>
    <x v="147"/>
    <n v="7.9431818181818166"/>
    <x v="16"/>
    <x v="1"/>
  </r>
  <r>
    <x v="76"/>
    <x v="148"/>
    <n v="7.7931034482758603"/>
    <x v="16"/>
    <x v="1"/>
  </r>
  <r>
    <x v="76"/>
    <x v="149"/>
    <n v="7.8644067796610182"/>
    <x v="16"/>
    <x v="1"/>
  </r>
  <r>
    <x v="76"/>
    <x v="150"/>
    <n v="8.8536585365853693"/>
    <x v="16"/>
    <x v="1"/>
  </r>
  <r>
    <x v="76"/>
    <x v="151"/>
    <n v="7.4"/>
    <x v="16"/>
    <x v="1"/>
  </r>
  <r>
    <x v="77"/>
    <x v="152"/>
    <n v="18.890909090909091"/>
    <x v="0"/>
    <x v="0"/>
  </r>
  <r>
    <x v="77"/>
    <x v="153"/>
    <n v="55.354545454545452"/>
    <x v="0"/>
    <x v="0"/>
  </r>
  <r>
    <x v="77"/>
    <x v="154"/>
    <n v="22.372727272727271"/>
    <x v="0"/>
    <x v="0"/>
  </r>
  <r>
    <x v="77"/>
    <x v="155"/>
    <n v="1.0363636363636364"/>
    <x v="0"/>
    <x v="0"/>
  </r>
  <r>
    <x v="77"/>
    <x v="4"/>
    <n v="2.3454545454545452"/>
    <x v="0"/>
    <x v="0"/>
  </r>
  <r>
    <x v="78"/>
    <x v="156"/>
    <n v="47.009090909090908"/>
    <x v="0"/>
    <x v="0"/>
  </r>
  <r>
    <x v="78"/>
    <x v="157"/>
    <n v="26.336363636363636"/>
    <x v="0"/>
    <x v="0"/>
  </r>
  <r>
    <x v="78"/>
    <x v="158"/>
    <n v="4.9272727272727277"/>
    <x v="0"/>
    <x v="0"/>
  </r>
  <r>
    <x v="78"/>
    <x v="159"/>
    <n v="0.10909090909090909"/>
    <x v="0"/>
    <x v="0"/>
  </r>
  <r>
    <x v="78"/>
    <x v="160"/>
    <n v="2.4818181818181819"/>
    <x v="0"/>
    <x v="0"/>
  </r>
  <r>
    <x v="78"/>
    <x v="161"/>
    <n v="0.47272727272727272"/>
    <x v="0"/>
    <x v="0"/>
  </r>
  <r>
    <x v="78"/>
    <x v="162"/>
    <n v="6.0363636363636362"/>
    <x v="0"/>
    <x v="0"/>
  </r>
  <r>
    <x v="78"/>
    <x v="163"/>
    <n v="5.9"/>
    <x v="0"/>
    <x v="0"/>
  </r>
  <r>
    <x v="78"/>
    <x v="164"/>
    <n v="1.1454545454545455"/>
    <x v="0"/>
    <x v="0"/>
  </r>
  <r>
    <x v="78"/>
    <x v="165"/>
    <n v="3.7181818181818183"/>
    <x v="0"/>
    <x v="0"/>
  </r>
  <r>
    <x v="78"/>
    <x v="166"/>
    <n v="1.1454545454545455"/>
    <x v="0"/>
    <x v="0"/>
  </r>
  <r>
    <x v="78"/>
    <x v="4"/>
    <n v="0.71818181818181814"/>
    <x v="0"/>
    <x v="0"/>
  </r>
  <r>
    <x v="79"/>
    <x v="167"/>
    <n v="44.790909090909089"/>
    <x v="0"/>
    <x v="0"/>
  </r>
  <r>
    <x v="79"/>
    <x v="168"/>
    <n v="22.954545454545453"/>
    <x v="0"/>
    <x v="0"/>
  </r>
  <r>
    <x v="79"/>
    <x v="169"/>
    <n v="6.790909090909091"/>
    <x v="0"/>
    <x v="0"/>
  </r>
  <r>
    <x v="79"/>
    <x v="170"/>
    <n v="0.74545454545454548"/>
    <x v="0"/>
    <x v="0"/>
  </r>
  <r>
    <x v="79"/>
    <x v="171"/>
    <n v="19.936363636363637"/>
    <x v="0"/>
    <x v="0"/>
  </r>
  <r>
    <x v="79"/>
    <x v="172"/>
    <n v="1.0818181818181818"/>
    <x v="0"/>
    <x v="0"/>
  </r>
  <r>
    <x v="79"/>
    <x v="4"/>
    <n v="3.7"/>
    <x v="0"/>
    <x v="0"/>
  </r>
  <r>
    <x v="80"/>
    <x v="173"/>
    <n v="16.227272727272727"/>
    <x v="0"/>
    <x v="0"/>
  </r>
  <r>
    <x v="80"/>
    <x v="174"/>
    <n v="83.772727272727266"/>
    <x v="0"/>
    <x v="0"/>
  </r>
  <r>
    <x v="80"/>
    <x v="175"/>
    <n v="27.309090909090909"/>
    <x v="0"/>
    <x v="0"/>
  </r>
  <r>
    <x v="80"/>
    <x v="176"/>
    <n v="6.1818181818181817"/>
    <x v="0"/>
    <x v="0"/>
  </r>
  <r>
    <x v="80"/>
    <x v="177"/>
    <n v="30.854545454545455"/>
    <x v="0"/>
    <x v="0"/>
  </r>
  <r>
    <x v="80"/>
    <x v="178"/>
    <n v="6.6727272727272728"/>
    <x v="0"/>
    <x v="0"/>
  </r>
  <r>
    <x v="80"/>
    <x v="179"/>
    <n v="12.754545454545454"/>
    <x v="0"/>
    <x v="0"/>
  </r>
  <r>
    <x v="80"/>
    <x v="180"/>
    <n v="89.663636363636357"/>
    <x v="0"/>
    <x v="0"/>
  </r>
  <r>
    <x v="80"/>
    <x v="181"/>
    <n v="10.336363636363636"/>
    <x v="0"/>
    <x v="0"/>
  </r>
  <r>
    <x v="80"/>
    <x v="182"/>
    <n v="98.927272727272722"/>
    <x v="0"/>
    <x v="0"/>
  </r>
  <r>
    <x v="80"/>
    <x v="183"/>
    <n v="1.0727272727272728"/>
    <x v="0"/>
    <x v="0"/>
  </r>
  <r>
    <x v="80"/>
    <x v="184"/>
    <n v="99.336363636363643"/>
    <x v="0"/>
    <x v="0"/>
  </r>
  <r>
    <x v="80"/>
    <x v="185"/>
    <n v="0.66363636363636369"/>
    <x v="0"/>
    <x v="0"/>
  </r>
  <r>
    <x v="81"/>
    <x v="186"/>
    <n v="99.74545454545455"/>
    <x v="0"/>
    <x v="0"/>
  </r>
  <r>
    <x v="81"/>
    <x v="187"/>
    <n v="0.25454545454545452"/>
    <x v="0"/>
    <x v="0"/>
  </r>
  <r>
    <x v="77"/>
    <x v="152"/>
    <n v="17.172523961661341"/>
    <x v="1"/>
    <x v="0"/>
  </r>
  <r>
    <x v="77"/>
    <x v="153"/>
    <n v="56.509584664536739"/>
    <x v="1"/>
    <x v="0"/>
  </r>
  <r>
    <x v="77"/>
    <x v="154"/>
    <n v="20.726837060702877"/>
    <x v="1"/>
    <x v="0"/>
  </r>
  <r>
    <x v="77"/>
    <x v="155"/>
    <n v="2.1565495207667733"/>
    <x v="1"/>
    <x v="0"/>
  </r>
  <r>
    <x v="77"/>
    <x v="4"/>
    <n v="3.4345047923322682"/>
    <x v="1"/>
    <x v="0"/>
  </r>
  <r>
    <x v="78"/>
    <x v="156"/>
    <n v="67.332268370607025"/>
    <x v="1"/>
    <x v="0"/>
  </r>
  <r>
    <x v="78"/>
    <x v="157"/>
    <n v="11.421725239616613"/>
    <x v="1"/>
    <x v="0"/>
  </r>
  <r>
    <x v="78"/>
    <x v="158"/>
    <n v="5.5511182108626196"/>
    <x v="1"/>
    <x v="0"/>
  </r>
  <r>
    <x v="78"/>
    <x v="159"/>
    <n v="3.9936102236421724E-2"/>
    <x v="1"/>
    <x v="0"/>
  </r>
  <r>
    <x v="78"/>
    <x v="160"/>
    <n v="2.2763578274760383"/>
    <x v="1"/>
    <x v="0"/>
  </r>
  <r>
    <x v="78"/>
    <x v="161"/>
    <n v="0.87859424920127793"/>
    <x v="1"/>
    <x v="0"/>
  </r>
  <r>
    <x v="78"/>
    <x v="162"/>
    <n v="1.2779552715654952"/>
    <x v="1"/>
    <x v="0"/>
  </r>
  <r>
    <x v="78"/>
    <x v="163"/>
    <n v="8.6261980830670932"/>
    <x v="1"/>
    <x v="0"/>
  </r>
  <r>
    <x v="78"/>
    <x v="164"/>
    <n v="3.9936102236421724E-2"/>
    <x v="1"/>
    <x v="0"/>
  </r>
  <r>
    <x v="78"/>
    <x v="165"/>
    <n v="0.47923322683706071"/>
    <x v="1"/>
    <x v="0"/>
  </r>
  <r>
    <x v="78"/>
    <x v="166"/>
    <n v="1.1182108626198084"/>
    <x v="1"/>
    <x v="0"/>
  </r>
  <r>
    <x v="78"/>
    <x v="4"/>
    <n v="0.95846645367412142"/>
    <x v="1"/>
    <x v="0"/>
  </r>
  <r>
    <x v="79"/>
    <x v="167"/>
    <n v="68.21086261980831"/>
    <x v="1"/>
    <x v="0"/>
  </r>
  <r>
    <x v="79"/>
    <x v="168"/>
    <n v="12.100638977635782"/>
    <x v="1"/>
    <x v="0"/>
  </r>
  <r>
    <x v="79"/>
    <x v="169"/>
    <n v="3.0750798722044728"/>
    <x v="1"/>
    <x v="0"/>
  </r>
  <r>
    <x v="79"/>
    <x v="170"/>
    <n v="0.91853035143769968"/>
    <x v="1"/>
    <x v="0"/>
  </r>
  <r>
    <x v="79"/>
    <x v="171"/>
    <n v="12.26038338658147"/>
    <x v="1"/>
    <x v="0"/>
  </r>
  <r>
    <x v="79"/>
    <x v="172"/>
    <n v="1.0782747603833867"/>
    <x v="1"/>
    <x v="0"/>
  </r>
  <r>
    <x v="79"/>
    <x v="4"/>
    <n v="2.3562300319488818"/>
    <x v="1"/>
    <x v="0"/>
  </r>
  <r>
    <x v="80"/>
    <x v="173"/>
    <n v="16.214057507987221"/>
    <x v="1"/>
    <x v="0"/>
  </r>
  <r>
    <x v="80"/>
    <x v="174"/>
    <n v="83.785942492012779"/>
    <x v="1"/>
    <x v="0"/>
  </r>
  <r>
    <x v="80"/>
    <x v="175"/>
    <n v="8.9456869009584672"/>
    <x v="1"/>
    <x v="0"/>
  </r>
  <r>
    <x v="80"/>
    <x v="176"/>
    <n v="5.7507987220447285"/>
    <x v="1"/>
    <x v="0"/>
  </r>
  <r>
    <x v="80"/>
    <x v="177"/>
    <n v="39.856230031948883"/>
    <x v="1"/>
    <x v="0"/>
  </r>
  <r>
    <x v="80"/>
    <x v="178"/>
    <n v="10.982428115015974"/>
    <x v="1"/>
    <x v="0"/>
  </r>
  <r>
    <x v="80"/>
    <x v="179"/>
    <n v="18.250798722044728"/>
    <x v="1"/>
    <x v="0"/>
  </r>
  <r>
    <x v="80"/>
    <x v="180"/>
    <n v="85.902555910543128"/>
    <x v="1"/>
    <x v="0"/>
  </r>
  <r>
    <x v="80"/>
    <x v="181"/>
    <n v="14.09744408945687"/>
    <x v="1"/>
    <x v="0"/>
  </r>
  <r>
    <x v="80"/>
    <x v="182"/>
    <n v="98.322683706070293"/>
    <x v="1"/>
    <x v="0"/>
  </r>
  <r>
    <x v="80"/>
    <x v="183"/>
    <n v="1.6773162939297124"/>
    <x v="1"/>
    <x v="0"/>
  </r>
  <r>
    <x v="80"/>
    <x v="184"/>
    <n v="98.961661341853031"/>
    <x v="1"/>
    <x v="0"/>
  </r>
  <r>
    <x v="80"/>
    <x v="185"/>
    <n v="1.0383386581469649"/>
    <x v="1"/>
    <x v="0"/>
  </r>
  <r>
    <x v="81"/>
    <x v="186"/>
    <n v="99.840255591054316"/>
    <x v="1"/>
    <x v="0"/>
  </r>
  <r>
    <x v="81"/>
    <x v="187"/>
    <n v="0.15974440894568689"/>
    <x v="1"/>
    <x v="0"/>
  </r>
  <r>
    <x v="77"/>
    <x v="152"/>
    <n v="27.195467422096318"/>
    <x v="2"/>
    <x v="0"/>
  </r>
  <r>
    <x v="77"/>
    <x v="153"/>
    <n v="38.346639196497556"/>
    <x v="2"/>
    <x v="0"/>
  </r>
  <r>
    <x v="77"/>
    <x v="154"/>
    <n v="32.861189801699716"/>
    <x v="2"/>
    <x v="0"/>
  </r>
  <r>
    <x v="77"/>
    <x v="155"/>
    <n v="0.38629925315477726"/>
    <x v="2"/>
    <x v="0"/>
  </r>
  <r>
    <x v="77"/>
    <x v="4"/>
    <n v="1.2104043265516353"/>
    <x v="2"/>
    <x v="0"/>
  </r>
  <r>
    <x v="78"/>
    <x v="156"/>
    <n v="24.285346381663661"/>
    <x v="2"/>
    <x v="0"/>
  </r>
  <r>
    <x v="78"/>
    <x v="157"/>
    <n v="33.530775173834662"/>
    <x v="2"/>
    <x v="0"/>
  </r>
  <r>
    <x v="78"/>
    <x v="158"/>
    <n v="6.592840587174865"/>
    <x v="2"/>
    <x v="0"/>
  </r>
  <r>
    <x v="78"/>
    <x v="159"/>
    <n v="0.1802729848055627"/>
    <x v="2"/>
    <x v="0"/>
  </r>
  <r>
    <x v="78"/>
    <x v="160"/>
    <n v="3.3221735771310841"/>
    <x v="2"/>
    <x v="0"/>
  </r>
  <r>
    <x v="78"/>
    <x v="161"/>
    <n v="0.10301313417460727"/>
    <x v="2"/>
    <x v="0"/>
  </r>
  <r>
    <x v="78"/>
    <x v="162"/>
    <n v="12.438835951583828"/>
    <x v="2"/>
    <x v="0"/>
  </r>
  <r>
    <x v="78"/>
    <x v="163"/>
    <n v="6.3610610352819981"/>
    <x v="2"/>
    <x v="0"/>
  </r>
  <r>
    <x v="78"/>
    <x v="164"/>
    <n v="2.4723152201905743"/>
    <x v="2"/>
    <x v="0"/>
  </r>
  <r>
    <x v="78"/>
    <x v="165"/>
    <n v="8.215297450424929"/>
    <x v="2"/>
    <x v="0"/>
  </r>
  <r>
    <x v="78"/>
    <x v="166"/>
    <n v="2.0087561164048418"/>
    <x v="2"/>
    <x v="0"/>
  </r>
  <r>
    <x v="78"/>
    <x v="4"/>
    <n v="0.48931238732938448"/>
    <x v="2"/>
    <x v="0"/>
  </r>
  <r>
    <x v="79"/>
    <x v="167"/>
    <n v="21.220705639969097"/>
    <x v="2"/>
    <x v="0"/>
  </r>
  <r>
    <x v="79"/>
    <x v="168"/>
    <n v="25.598763842389904"/>
    <x v="2"/>
    <x v="0"/>
  </r>
  <r>
    <x v="79"/>
    <x v="169"/>
    <n v="10.018027298480556"/>
    <x v="2"/>
    <x v="0"/>
  </r>
  <r>
    <x v="79"/>
    <x v="170"/>
    <n v="0.61807880504764356"/>
    <x v="2"/>
    <x v="0"/>
  </r>
  <r>
    <x v="79"/>
    <x v="171"/>
    <n v="35.977337110481585"/>
    <x v="2"/>
    <x v="0"/>
  </r>
  <r>
    <x v="79"/>
    <x v="172"/>
    <n v="1.7769765645119753"/>
    <x v="2"/>
    <x v="0"/>
  </r>
  <r>
    <x v="79"/>
    <x v="4"/>
    <n v="4.7901107391192381"/>
    <x v="2"/>
    <x v="0"/>
  </r>
  <r>
    <x v="80"/>
    <x v="173"/>
    <n v="22.714396085500901"/>
    <x v="2"/>
    <x v="0"/>
  </r>
  <r>
    <x v="80"/>
    <x v="174"/>
    <n v="77.285603914499092"/>
    <x v="2"/>
    <x v="0"/>
  </r>
  <r>
    <x v="80"/>
    <x v="175"/>
    <n v="37.908833376255473"/>
    <x v="2"/>
    <x v="0"/>
  </r>
  <r>
    <x v="80"/>
    <x v="176"/>
    <n v="3.9917589492660315"/>
    <x v="2"/>
    <x v="0"/>
  </r>
  <r>
    <x v="80"/>
    <x v="177"/>
    <n v="24.002060262683493"/>
    <x v="2"/>
    <x v="0"/>
  </r>
  <r>
    <x v="80"/>
    <x v="178"/>
    <n v="2.0087561164048418"/>
    <x v="2"/>
    <x v="0"/>
  </r>
  <r>
    <x v="80"/>
    <x v="179"/>
    <n v="9.37419520988926"/>
    <x v="2"/>
    <x v="0"/>
  </r>
  <r>
    <x v="80"/>
    <x v="180"/>
    <n v="92.27401493690445"/>
    <x v="2"/>
    <x v="0"/>
  </r>
  <r>
    <x v="80"/>
    <x v="181"/>
    <n v="7.7259850630955444"/>
    <x v="2"/>
    <x v="0"/>
  </r>
  <r>
    <x v="80"/>
    <x v="182"/>
    <n v="99.665207313932527"/>
    <x v="2"/>
    <x v="0"/>
  </r>
  <r>
    <x v="80"/>
    <x v="183"/>
    <n v="0.33479268606747359"/>
    <x v="2"/>
    <x v="0"/>
  </r>
  <r>
    <x v="80"/>
    <x v="184"/>
    <n v="99.742467164563479"/>
    <x v="2"/>
    <x v="0"/>
  </r>
  <r>
    <x v="80"/>
    <x v="185"/>
    <n v="0.25753283543651817"/>
    <x v="2"/>
    <x v="0"/>
  </r>
  <r>
    <x v="81"/>
    <x v="186"/>
    <n v="99.716713881019828"/>
    <x v="2"/>
    <x v="0"/>
  </r>
  <r>
    <x v="81"/>
    <x v="187"/>
    <n v="0.28328611898016998"/>
    <x v="2"/>
    <x v="0"/>
  </r>
  <r>
    <x v="77"/>
    <x v="152"/>
    <n v="9.021512838306732"/>
    <x v="3"/>
    <x v="0"/>
  </r>
  <r>
    <x v="77"/>
    <x v="153"/>
    <n v="72.519083969465655"/>
    <x v="3"/>
    <x v="0"/>
  </r>
  <r>
    <x v="77"/>
    <x v="154"/>
    <n v="15.544760582928522"/>
    <x v="3"/>
    <x v="0"/>
  </r>
  <r>
    <x v="77"/>
    <x v="155"/>
    <n v="0.41637751561415681"/>
    <x v="3"/>
    <x v="0"/>
  </r>
  <r>
    <x v="77"/>
    <x v="4"/>
    <n v="2.4982650936849411"/>
    <x v="3"/>
    <x v="0"/>
  </r>
  <r>
    <x v="78"/>
    <x v="156"/>
    <n v="66.967383761276892"/>
    <x v="3"/>
    <x v="0"/>
  </r>
  <r>
    <x v="78"/>
    <x v="157"/>
    <n v="19.916724496877169"/>
    <x v="3"/>
    <x v="0"/>
  </r>
  <r>
    <x v="78"/>
    <x v="158"/>
    <n v="2.2900763358778624"/>
    <x v="3"/>
    <x v="0"/>
  </r>
  <r>
    <x v="78"/>
    <x v="159"/>
    <n v="0.13879250520471895"/>
    <x v="3"/>
    <x v="0"/>
  </r>
  <r>
    <x v="78"/>
    <x v="160"/>
    <n v="2.9840388619014573"/>
    <x v="3"/>
    <x v="0"/>
  </r>
  <r>
    <x v="78"/>
    <x v="161"/>
    <n v="0.34698126301179738"/>
    <x v="3"/>
    <x v="0"/>
  </r>
  <r>
    <x v="78"/>
    <x v="162"/>
    <n v="2.2206800832755031"/>
    <x v="3"/>
    <x v="0"/>
  </r>
  <r>
    <x v="78"/>
    <x v="163"/>
    <n v="3.5392088827203332"/>
    <x v="3"/>
    <x v="0"/>
  </r>
  <r>
    <x v="78"/>
    <x v="164"/>
    <n v="0.41637751561415681"/>
    <x v="3"/>
    <x v="0"/>
  </r>
  <r>
    <x v="78"/>
    <x v="165"/>
    <n v="0.55517002081887579"/>
    <x v="3"/>
    <x v="0"/>
  </r>
  <r>
    <x v="78"/>
    <x v="166"/>
    <n v="6.9396252602359473E-2"/>
    <x v="3"/>
    <x v="0"/>
  </r>
  <r>
    <x v="78"/>
    <x v="4"/>
    <n v="0.55517002081887579"/>
    <x v="3"/>
    <x v="0"/>
  </r>
  <r>
    <x v="79"/>
    <x v="167"/>
    <n v="63.913948646773072"/>
    <x v="3"/>
    <x v="0"/>
  </r>
  <r>
    <x v="79"/>
    <x v="168"/>
    <n v="17.626648160999306"/>
    <x v="3"/>
    <x v="0"/>
  </r>
  <r>
    <x v="79"/>
    <x v="169"/>
    <n v="4.4413601665510063"/>
    <x v="3"/>
    <x v="0"/>
  </r>
  <r>
    <x v="79"/>
    <x v="170"/>
    <n v="0.69396252602359476"/>
    <x v="3"/>
    <x v="0"/>
  </r>
  <r>
    <x v="79"/>
    <x v="171"/>
    <n v="9.6460791117279658"/>
    <x v="3"/>
    <x v="0"/>
  </r>
  <r>
    <x v="79"/>
    <x v="172"/>
    <n v="0.4857737682165163"/>
    <x v="3"/>
    <x v="0"/>
  </r>
  <r>
    <x v="79"/>
    <x v="4"/>
    <n v="3.1922276197085355"/>
    <x v="3"/>
    <x v="0"/>
  </r>
  <r>
    <x v="80"/>
    <x v="173"/>
    <n v="8.7439278278972932"/>
    <x v="3"/>
    <x v="0"/>
  </r>
  <r>
    <x v="80"/>
    <x v="174"/>
    <n v="91.256072172102705"/>
    <x v="3"/>
    <x v="0"/>
  </r>
  <r>
    <x v="80"/>
    <x v="175"/>
    <n v="11.936155447605829"/>
    <x v="3"/>
    <x v="0"/>
  </r>
  <r>
    <x v="80"/>
    <x v="176"/>
    <n v="6.106870229007634"/>
    <x v="3"/>
    <x v="0"/>
  </r>
  <r>
    <x v="80"/>
    <x v="177"/>
    <n v="50.728660652324777"/>
    <x v="3"/>
    <x v="0"/>
  </r>
  <r>
    <x v="80"/>
    <x v="178"/>
    <n v="8.6051353226925738"/>
    <x v="3"/>
    <x v="0"/>
  </r>
  <r>
    <x v="80"/>
    <x v="179"/>
    <n v="13.879250520471894"/>
    <x v="3"/>
    <x v="0"/>
  </r>
  <r>
    <x v="80"/>
    <x v="180"/>
    <n v="83.414295628036086"/>
    <x v="3"/>
    <x v="0"/>
  </r>
  <r>
    <x v="80"/>
    <x v="181"/>
    <n v="16.585704371963914"/>
    <x v="3"/>
    <x v="0"/>
  </r>
  <r>
    <x v="80"/>
    <x v="182"/>
    <n v="98.959056210964604"/>
    <x v="3"/>
    <x v="0"/>
  </r>
  <r>
    <x v="80"/>
    <x v="183"/>
    <n v="1.0409437890353921"/>
    <x v="3"/>
    <x v="0"/>
  </r>
  <r>
    <x v="80"/>
    <x v="184"/>
    <n v="99.444829979181122"/>
    <x v="3"/>
    <x v="0"/>
  </r>
  <r>
    <x v="80"/>
    <x v="185"/>
    <n v="0.55517002081887579"/>
    <x v="3"/>
    <x v="0"/>
  </r>
  <r>
    <x v="81"/>
    <x v="186"/>
    <n v="99.375433726578763"/>
    <x v="3"/>
    <x v="0"/>
  </r>
  <r>
    <x v="81"/>
    <x v="187"/>
    <n v="0.62456627342123527"/>
    <x v="3"/>
    <x v="0"/>
  </r>
  <r>
    <x v="77"/>
    <x v="152"/>
    <n v="7.3345259391771016"/>
    <x v="4"/>
    <x v="0"/>
  </r>
  <r>
    <x v="77"/>
    <x v="153"/>
    <n v="78.890876565295173"/>
    <x v="4"/>
    <x v="0"/>
  </r>
  <r>
    <x v="77"/>
    <x v="154"/>
    <n v="12.254025044722718"/>
    <x v="4"/>
    <x v="0"/>
  </r>
  <r>
    <x v="77"/>
    <x v="155"/>
    <n v="0.44722719141323791"/>
    <x v="4"/>
    <x v="0"/>
  </r>
  <r>
    <x v="77"/>
    <x v="4"/>
    <n v="1.0733452593917709"/>
    <x v="4"/>
    <x v="0"/>
  </r>
  <r>
    <x v="78"/>
    <x v="156"/>
    <n v="31.753130590339893"/>
    <x v="4"/>
    <x v="0"/>
  </r>
  <r>
    <x v="78"/>
    <x v="157"/>
    <n v="58.676207513416813"/>
    <x v="4"/>
    <x v="0"/>
  </r>
  <r>
    <x v="78"/>
    <x v="158"/>
    <n v="1.5205724508050089"/>
    <x v="4"/>
    <x v="0"/>
  </r>
  <r>
    <x v="78"/>
    <x v="159"/>
    <n v="0"/>
    <x v="4"/>
    <x v="0"/>
  </r>
  <r>
    <x v="78"/>
    <x v="160"/>
    <n v="0.80500894454382832"/>
    <x v="4"/>
    <x v="0"/>
  </r>
  <r>
    <x v="78"/>
    <x v="161"/>
    <n v="0.53667262969588547"/>
    <x v="4"/>
    <x v="0"/>
  </r>
  <r>
    <x v="78"/>
    <x v="162"/>
    <n v="2.1466905187835419"/>
    <x v="4"/>
    <x v="0"/>
  </r>
  <r>
    <x v="78"/>
    <x v="163"/>
    <n v="2.0572450805008944"/>
    <x v="4"/>
    <x v="0"/>
  </r>
  <r>
    <x v="78"/>
    <x v="164"/>
    <n v="0.17889087656529518"/>
    <x v="4"/>
    <x v="0"/>
  </r>
  <r>
    <x v="78"/>
    <x v="165"/>
    <n v="1.5205724508050089"/>
    <x v="4"/>
    <x v="0"/>
  </r>
  <r>
    <x v="78"/>
    <x v="166"/>
    <n v="8.9445438282647588E-2"/>
    <x v="4"/>
    <x v="0"/>
  </r>
  <r>
    <x v="78"/>
    <x v="4"/>
    <n v="0.7155635062611807"/>
    <x v="4"/>
    <x v="0"/>
  </r>
  <r>
    <x v="79"/>
    <x v="167"/>
    <n v="23.792486583184257"/>
    <x v="4"/>
    <x v="0"/>
  </r>
  <r>
    <x v="79"/>
    <x v="168"/>
    <n v="53.756708407871201"/>
    <x v="4"/>
    <x v="0"/>
  </r>
  <r>
    <x v="79"/>
    <x v="169"/>
    <n v="10.196779964221825"/>
    <x v="4"/>
    <x v="0"/>
  </r>
  <r>
    <x v="79"/>
    <x v="170"/>
    <n v="0.17889087656529518"/>
    <x v="4"/>
    <x v="0"/>
  </r>
  <r>
    <x v="79"/>
    <x v="171"/>
    <n v="6.7978533094812166"/>
    <x v="4"/>
    <x v="0"/>
  </r>
  <r>
    <x v="79"/>
    <x v="172"/>
    <n v="0.62611806797853309"/>
    <x v="4"/>
    <x v="0"/>
  </r>
  <r>
    <x v="79"/>
    <x v="4"/>
    <n v="4.6511627906976747"/>
    <x v="4"/>
    <x v="0"/>
  </r>
  <r>
    <x v="80"/>
    <x v="173"/>
    <n v="6.3506261180679786"/>
    <x v="4"/>
    <x v="0"/>
  </r>
  <r>
    <x v="80"/>
    <x v="174"/>
    <n v="93.649373881932021"/>
    <x v="4"/>
    <x v="0"/>
  </r>
  <r>
    <x v="80"/>
    <x v="175"/>
    <n v="60.644007155635066"/>
    <x v="4"/>
    <x v="0"/>
  </r>
  <r>
    <x v="80"/>
    <x v="176"/>
    <n v="14.758497316636852"/>
    <x v="4"/>
    <x v="0"/>
  </r>
  <r>
    <x v="80"/>
    <x v="177"/>
    <n v="8.3184257602862246"/>
    <x v="4"/>
    <x v="0"/>
  </r>
  <r>
    <x v="80"/>
    <x v="178"/>
    <n v="2.9516994633273703"/>
    <x v="4"/>
    <x v="0"/>
  </r>
  <r>
    <x v="80"/>
    <x v="179"/>
    <n v="6.9767441860465116"/>
    <x v="4"/>
    <x v="0"/>
  </r>
  <r>
    <x v="80"/>
    <x v="180"/>
    <n v="93.381037567084078"/>
    <x v="4"/>
    <x v="0"/>
  </r>
  <r>
    <x v="80"/>
    <x v="181"/>
    <n v="6.6189624329159216"/>
    <x v="4"/>
    <x v="0"/>
  </r>
  <r>
    <x v="80"/>
    <x v="182"/>
    <n v="98.837209302325576"/>
    <x v="4"/>
    <x v="0"/>
  </r>
  <r>
    <x v="80"/>
    <x v="183"/>
    <n v="1.1627906976744187"/>
    <x v="4"/>
    <x v="0"/>
  </r>
  <r>
    <x v="80"/>
    <x v="184"/>
    <n v="99.373881932021462"/>
    <x v="4"/>
    <x v="0"/>
  </r>
  <r>
    <x v="80"/>
    <x v="185"/>
    <n v="0.62611806797853309"/>
    <x v="4"/>
    <x v="0"/>
  </r>
  <r>
    <x v="81"/>
    <x v="186"/>
    <n v="100"/>
    <x v="4"/>
    <x v="0"/>
  </r>
  <r>
    <x v="81"/>
    <x v="187"/>
    <n v="0"/>
    <x v="4"/>
    <x v="0"/>
  </r>
  <r>
    <x v="77"/>
    <x v="152"/>
    <n v="6.1371841155234659"/>
    <x v="5"/>
    <x v="0"/>
  </r>
  <r>
    <x v="77"/>
    <x v="153"/>
    <n v="79.42238267148015"/>
    <x v="5"/>
    <x v="0"/>
  </r>
  <r>
    <x v="77"/>
    <x v="154"/>
    <n v="13.35740072202166"/>
    <x v="5"/>
    <x v="0"/>
  </r>
  <r>
    <x v="77"/>
    <x v="155"/>
    <n v="0.72202166064981954"/>
    <x v="5"/>
    <x v="0"/>
  </r>
  <r>
    <x v="77"/>
    <x v="4"/>
    <n v="0.36101083032490977"/>
    <x v="5"/>
    <x v="0"/>
  </r>
  <r>
    <x v="78"/>
    <x v="156"/>
    <n v="33.2129963898917"/>
    <x v="5"/>
    <x v="0"/>
  </r>
  <r>
    <x v="78"/>
    <x v="157"/>
    <n v="55.595667870036102"/>
    <x v="5"/>
    <x v="0"/>
  </r>
  <r>
    <x v="78"/>
    <x v="158"/>
    <n v="0.36101083032490977"/>
    <x v="5"/>
    <x v="0"/>
  </r>
  <r>
    <x v="78"/>
    <x v="159"/>
    <n v="0"/>
    <x v="5"/>
    <x v="0"/>
  </r>
  <r>
    <x v="78"/>
    <x v="160"/>
    <n v="1.0830324909747293"/>
    <x v="5"/>
    <x v="0"/>
  </r>
  <r>
    <x v="78"/>
    <x v="161"/>
    <n v="0"/>
    <x v="5"/>
    <x v="0"/>
  </r>
  <r>
    <x v="78"/>
    <x v="162"/>
    <n v="1.8050541516245486"/>
    <x v="5"/>
    <x v="0"/>
  </r>
  <r>
    <x v="78"/>
    <x v="163"/>
    <n v="3.6101083032490973"/>
    <x v="5"/>
    <x v="0"/>
  </r>
  <r>
    <x v="78"/>
    <x v="164"/>
    <n v="0"/>
    <x v="5"/>
    <x v="0"/>
  </r>
  <r>
    <x v="78"/>
    <x v="165"/>
    <n v="3.9711191335740073"/>
    <x v="5"/>
    <x v="0"/>
  </r>
  <r>
    <x v="78"/>
    <x v="166"/>
    <n v="0"/>
    <x v="5"/>
    <x v="0"/>
  </r>
  <r>
    <x v="78"/>
    <x v="4"/>
    <n v="0.36101083032490977"/>
    <x v="5"/>
    <x v="0"/>
  </r>
  <r>
    <x v="79"/>
    <x v="167"/>
    <n v="22.021660649819495"/>
    <x v="5"/>
    <x v="0"/>
  </r>
  <r>
    <x v="79"/>
    <x v="168"/>
    <n v="56.678700361010833"/>
    <x v="5"/>
    <x v="0"/>
  </r>
  <r>
    <x v="79"/>
    <x v="169"/>
    <n v="14.079422382671479"/>
    <x v="5"/>
    <x v="0"/>
  </r>
  <r>
    <x v="79"/>
    <x v="170"/>
    <n v="0.36101083032490977"/>
    <x v="5"/>
    <x v="0"/>
  </r>
  <r>
    <x v="79"/>
    <x v="171"/>
    <n v="1.0830324909747293"/>
    <x v="5"/>
    <x v="0"/>
  </r>
  <r>
    <x v="79"/>
    <x v="172"/>
    <n v="0.72202166064981954"/>
    <x v="5"/>
    <x v="0"/>
  </r>
  <r>
    <x v="79"/>
    <x v="4"/>
    <n v="5.0541516245487363"/>
    <x v="5"/>
    <x v="0"/>
  </r>
  <r>
    <x v="80"/>
    <x v="173"/>
    <n v="7.581227436823105"/>
    <x v="5"/>
    <x v="0"/>
  </r>
  <r>
    <x v="80"/>
    <x v="174"/>
    <n v="92.418772563176901"/>
    <x v="5"/>
    <x v="0"/>
  </r>
  <r>
    <x v="80"/>
    <x v="175"/>
    <n v="61.73285198555957"/>
    <x v="5"/>
    <x v="0"/>
  </r>
  <r>
    <x v="80"/>
    <x v="176"/>
    <n v="16.967509025270758"/>
    <x v="5"/>
    <x v="0"/>
  </r>
  <r>
    <x v="80"/>
    <x v="177"/>
    <n v="7.9422382671480145"/>
    <x v="5"/>
    <x v="0"/>
  </r>
  <r>
    <x v="80"/>
    <x v="178"/>
    <n v="2.8880866425992782"/>
    <x v="5"/>
    <x v="0"/>
  </r>
  <r>
    <x v="80"/>
    <x v="179"/>
    <n v="2.8880866425992782"/>
    <x v="5"/>
    <x v="0"/>
  </r>
  <r>
    <x v="80"/>
    <x v="180"/>
    <n v="94.945848375451263"/>
    <x v="5"/>
    <x v="0"/>
  </r>
  <r>
    <x v="80"/>
    <x v="181"/>
    <n v="5.0541516245487363"/>
    <x v="5"/>
    <x v="0"/>
  </r>
  <r>
    <x v="80"/>
    <x v="182"/>
    <n v="98.194945848375454"/>
    <x v="5"/>
    <x v="0"/>
  </r>
  <r>
    <x v="80"/>
    <x v="183"/>
    <n v="1.8050541516245486"/>
    <x v="5"/>
    <x v="0"/>
  </r>
  <r>
    <x v="80"/>
    <x v="184"/>
    <n v="99.638989169675085"/>
    <x v="5"/>
    <x v="0"/>
  </r>
  <r>
    <x v="80"/>
    <x v="185"/>
    <n v="0.36101083032490977"/>
    <x v="5"/>
    <x v="0"/>
  </r>
  <r>
    <x v="81"/>
    <x v="186"/>
    <n v="100"/>
    <x v="5"/>
    <x v="0"/>
  </r>
  <r>
    <x v="81"/>
    <x v="187"/>
    <n v="0"/>
    <x v="5"/>
    <x v="0"/>
  </r>
  <r>
    <x v="77"/>
    <x v="152"/>
    <n v="13.656387665198238"/>
    <x v="6"/>
    <x v="0"/>
  </r>
  <r>
    <x v="77"/>
    <x v="153"/>
    <n v="68.722466960352421"/>
    <x v="6"/>
    <x v="0"/>
  </r>
  <r>
    <x v="77"/>
    <x v="154"/>
    <n v="16.29955947136564"/>
    <x v="6"/>
    <x v="0"/>
  </r>
  <r>
    <x v="77"/>
    <x v="155"/>
    <n v="0"/>
    <x v="6"/>
    <x v="0"/>
  </r>
  <r>
    <x v="77"/>
    <x v="4"/>
    <n v="1.3215859030837005"/>
    <x v="6"/>
    <x v="0"/>
  </r>
  <r>
    <x v="78"/>
    <x v="156"/>
    <n v="30.837004405286343"/>
    <x v="6"/>
    <x v="0"/>
  </r>
  <r>
    <x v="78"/>
    <x v="157"/>
    <n v="53.744493392070481"/>
    <x v="6"/>
    <x v="0"/>
  </r>
  <r>
    <x v="78"/>
    <x v="158"/>
    <n v="4.4052863436123344"/>
    <x v="6"/>
    <x v="0"/>
  </r>
  <r>
    <x v="78"/>
    <x v="159"/>
    <n v="0"/>
    <x v="6"/>
    <x v="0"/>
  </r>
  <r>
    <x v="78"/>
    <x v="160"/>
    <n v="1.7621145374449338"/>
    <x v="6"/>
    <x v="0"/>
  </r>
  <r>
    <x v="78"/>
    <x v="161"/>
    <n v="1.3215859030837005"/>
    <x v="6"/>
    <x v="0"/>
  </r>
  <r>
    <x v="78"/>
    <x v="162"/>
    <n v="3.9647577092511015"/>
    <x v="6"/>
    <x v="0"/>
  </r>
  <r>
    <x v="78"/>
    <x v="163"/>
    <n v="2.2026431718061672"/>
    <x v="6"/>
    <x v="0"/>
  </r>
  <r>
    <x v="78"/>
    <x v="164"/>
    <n v="0.44052863436123346"/>
    <x v="6"/>
    <x v="0"/>
  </r>
  <r>
    <x v="78"/>
    <x v="165"/>
    <n v="0.44052863436123346"/>
    <x v="6"/>
    <x v="0"/>
  </r>
  <r>
    <x v="78"/>
    <x v="166"/>
    <n v="0.44052863436123346"/>
    <x v="6"/>
    <x v="0"/>
  </r>
  <r>
    <x v="78"/>
    <x v="4"/>
    <n v="0.44052863436123346"/>
    <x v="6"/>
    <x v="0"/>
  </r>
  <r>
    <x v="79"/>
    <x v="167"/>
    <n v="26.431718061674008"/>
    <x v="6"/>
    <x v="0"/>
  </r>
  <r>
    <x v="79"/>
    <x v="168"/>
    <n v="45.374449339207047"/>
    <x v="6"/>
    <x v="0"/>
  </r>
  <r>
    <x v="79"/>
    <x v="169"/>
    <n v="4.4052863436123344"/>
    <x v="6"/>
    <x v="0"/>
  </r>
  <r>
    <x v="79"/>
    <x v="170"/>
    <n v="0"/>
    <x v="6"/>
    <x v="0"/>
  </r>
  <r>
    <x v="79"/>
    <x v="171"/>
    <n v="17.621145374449338"/>
    <x v="6"/>
    <x v="0"/>
  </r>
  <r>
    <x v="79"/>
    <x v="172"/>
    <n v="0"/>
    <x v="6"/>
    <x v="0"/>
  </r>
  <r>
    <x v="79"/>
    <x v="4"/>
    <n v="6.1674008810572687"/>
    <x v="6"/>
    <x v="0"/>
  </r>
  <r>
    <x v="80"/>
    <x v="173"/>
    <n v="9.6916299559471373"/>
    <x v="6"/>
    <x v="0"/>
  </r>
  <r>
    <x v="80"/>
    <x v="174"/>
    <n v="90.308370044052865"/>
    <x v="6"/>
    <x v="0"/>
  </r>
  <r>
    <x v="80"/>
    <x v="175"/>
    <n v="65.198237885462561"/>
    <x v="6"/>
    <x v="0"/>
  </r>
  <r>
    <x v="80"/>
    <x v="176"/>
    <n v="10.572687224669604"/>
    <x v="6"/>
    <x v="0"/>
  </r>
  <r>
    <x v="80"/>
    <x v="177"/>
    <n v="3.0837004405286343"/>
    <x v="6"/>
    <x v="0"/>
  </r>
  <r>
    <x v="80"/>
    <x v="178"/>
    <n v="4.8458149779735686"/>
    <x v="6"/>
    <x v="0"/>
  </r>
  <r>
    <x v="80"/>
    <x v="179"/>
    <n v="6.607929515418502"/>
    <x v="6"/>
    <x v="0"/>
  </r>
  <r>
    <x v="80"/>
    <x v="180"/>
    <n v="92.951541850220266"/>
    <x v="6"/>
    <x v="0"/>
  </r>
  <r>
    <x v="80"/>
    <x v="181"/>
    <n v="7.0484581497797354"/>
    <x v="6"/>
    <x v="0"/>
  </r>
  <r>
    <x v="80"/>
    <x v="182"/>
    <n v="99.559471365638771"/>
    <x v="6"/>
    <x v="0"/>
  </r>
  <r>
    <x v="80"/>
    <x v="183"/>
    <n v="0.44052863436123346"/>
    <x v="6"/>
    <x v="0"/>
  </r>
  <r>
    <x v="80"/>
    <x v="184"/>
    <n v="98.23788546255507"/>
    <x v="6"/>
    <x v="0"/>
  </r>
  <r>
    <x v="80"/>
    <x v="185"/>
    <n v="1.7621145374449338"/>
    <x v="6"/>
    <x v="0"/>
  </r>
  <r>
    <x v="81"/>
    <x v="186"/>
    <n v="100"/>
    <x v="6"/>
    <x v="0"/>
  </r>
  <r>
    <x v="81"/>
    <x v="187"/>
    <n v="0"/>
    <x v="6"/>
    <x v="0"/>
  </r>
  <r>
    <x v="77"/>
    <x v="152"/>
    <n v="6.3829787234042552"/>
    <x v="7"/>
    <x v="0"/>
  </r>
  <r>
    <x v="77"/>
    <x v="153"/>
    <n v="82.674772036474167"/>
    <x v="7"/>
    <x v="0"/>
  </r>
  <r>
    <x v="77"/>
    <x v="154"/>
    <n v="9.1185410334346511"/>
    <x v="7"/>
    <x v="0"/>
  </r>
  <r>
    <x v="77"/>
    <x v="155"/>
    <n v="0.60790273556231"/>
    <x v="7"/>
    <x v="0"/>
  </r>
  <r>
    <x v="77"/>
    <x v="4"/>
    <n v="1.21580547112462"/>
    <x v="7"/>
    <x v="0"/>
  </r>
  <r>
    <x v="78"/>
    <x v="156"/>
    <n v="34.042553191489361"/>
    <x v="7"/>
    <x v="0"/>
  </r>
  <r>
    <x v="78"/>
    <x v="157"/>
    <n v="58.358662613981764"/>
    <x v="7"/>
    <x v="0"/>
  </r>
  <r>
    <x v="78"/>
    <x v="158"/>
    <n v="0.303951367781155"/>
    <x v="7"/>
    <x v="0"/>
  </r>
  <r>
    <x v="78"/>
    <x v="159"/>
    <n v="0"/>
    <x v="7"/>
    <x v="0"/>
  </r>
  <r>
    <x v="78"/>
    <x v="160"/>
    <n v="0.303951367781155"/>
    <x v="7"/>
    <x v="0"/>
  </r>
  <r>
    <x v="78"/>
    <x v="161"/>
    <n v="0.91185410334346506"/>
    <x v="7"/>
    <x v="0"/>
  </r>
  <r>
    <x v="78"/>
    <x v="162"/>
    <n v="2.1276595744680851"/>
    <x v="7"/>
    <x v="0"/>
  </r>
  <r>
    <x v="78"/>
    <x v="163"/>
    <n v="1.21580547112462"/>
    <x v="7"/>
    <x v="0"/>
  </r>
  <r>
    <x v="78"/>
    <x v="164"/>
    <n v="0"/>
    <x v="7"/>
    <x v="0"/>
  </r>
  <r>
    <x v="78"/>
    <x v="165"/>
    <n v="1.21580547112462"/>
    <x v="7"/>
    <x v="0"/>
  </r>
  <r>
    <x v="78"/>
    <x v="166"/>
    <n v="0"/>
    <x v="7"/>
    <x v="0"/>
  </r>
  <r>
    <x v="78"/>
    <x v="4"/>
    <n v="1.5197568389057752"/>
    <x v="7"/>
    <x v="0"/>
  </r>
  <r>
    <x v="79"/>
    <x v="167"/>
    <n v="30.3951367781155"/>
    <x v="7"/>
    <x v="0"/>
  </r>
  <r>
    <x v="79"/>
    <x v="168"/>
    <n v="51.975683890577507"/>
    <x v="7"/>
    <x v="0"/>
  </r>
  <r>
    <x v="79"/>
    <x v="169"/>
    <n v="7.9027355623100304"/>
    <x v="7"/>
    <x v="0"/>
  </r>
  <r>
    <x v="79"/>
    <x v="170"/>
    <n v="0"/>
    <x v="7"/>
    <x v="0"/>
  </r>
  <r>
    <x v="79"/>
    <x v="171"/>
    <n v="5.1671732522796354"/>
    <x v="7"/>
    <x v="0"/>
  </r>
  <r>
    <x v="79"/>
    <x v="172"/>
    <n v="0.60790273556231"/>
    <x v="7"/>
    <x v="0"/>
  </r>
  <r>
    <x v="79"/>
    <x v="4"/>
    <n v="3.9513677811550152"/>
    <x v="7"/>
    <x v="0"/>
  </r>
  <r>
    <x v="80"/>
    <x v="173"/>
    <n v="5.4711246200607899"/>
    <x v="7"/>
    <x v="0"/>
  </r>
  <r>
    <x v="80"/>
    <x v="174"/>
    <n v="94.528875379939208"/>
    <x v="7"/>
    <x v="0"/>
  </r>
  <r>
    <x v="80"/>
    <x v="175"/>
    <n v="57.446808510638299"/>
    <x v="7"/>
    <x v="0"/>
  </r>
  <r>
    <x v="80"/>
    <x v="176"/>
    <n v="20.060790273556233"/>
    <x v="7"/>
    <x v="0"/>
  </r>
  <r>
    <x v="80"/>
    <x v="177"/>
    <n v="7.598784194528875"/>
    <x v="7"/>
    <x v="0"/>
  </r>
  <r>
    <x v="80"/>
    <x v="178"/>
    <n v="1.8237082066869301"/>
    <x v="7"/>
    <x v="0"/>
  </r>
  <r>
    <x v="80"/>
    <x v="179"/>
    <n v="7.598784194528875"/>
    <x v="7"/>
    <x v="0"/>
  </r>
  <r>
    <x v="80"/>
    <x v="180"/>
    <n v="93.313069908814583"/>
    <x v="7"/>
    <x v="0"/>
  </r>
  <r>
    <x v="80"/>
    <x v="181"/>
    <n v="6.6869300911854106"/>
    <x v="7"/>
    <x v="0"/>
  </r>
  <r>
    <x v="80"/>
    <x v="182"/>
    <n v="99.088145896656542"/>
    <x v="7"/>
    <x v="0"/>
  </r>
  <r>
    <x v="80"/>
    <x v="183"/>
    <n v="0.91185410334346506"/>
    <x v="7"/>
    <x v="0"/>
  </r>
  <r>
    <x v="80"/>
    <x v="184"/>
    <n v="99.392097264437695"/>
    <x v="7"/>
    <x v="0"/>
  </r>
  <r>
    <x v="80"/>
    <x v="185"/>
    <n v="0.60790273556231"/>
    <x v="7"/>
    <x v="0"/>
  </r>
  <r>
    <x v="81"/>
    <x v="186"/>
    <n v="100"/>
    <x v="7"/>
    <x v="0"/>
  </r>
  <r>
    <x v="81"/>
    <x v="187"/>
    <n v="0"/>
    <x v="7"/>
    <x v="0"/>
  </r>
  <r>
    <x v="77"/>
    <x v="152"/>
    <n v="4.5614035087719298"/>
    <x v="8"/>
    <x v="0"/>
  </r>
  <r>
    <x v="77"/>
    <x v="153"/>
    <n v="82.10526315789474"/>
    <x v="8"/>
    <x v="0"/>
  </r>
  <r>
    <x v="77"/>
    <x v="154"/>
    <n v="11.578947368421053"/>
    <x v="8"/>
    <x v="0"/>
  </r>
  <r>
    <x v="77"/>
    <x v="155"/>
    <n v="0.35087719298245612"/>
    <x v="8"/>
    <x v="0"/>
  </r>
  <r>
    <x v="77"/>
    <x v="4"/>
    <n v="1.4035087719298245"/>
    <x v="8"/>
    <x v="0"/>
  </r>
  <r>
    <x v="78"/>
    <x v="156"/>
    <n v="28.421052631578949"/>
    <x v="8"/>
    <x v="0"/>
  </r>
  <r>
    <x v="78"/>
    <x v="157"/>
    <n v="65.964912280701753"/>
    <x v="8"/>
    <x v="0"/>
  </r>
  <r>
    <x v="78"/>
    <x v="158"/>
    <n v="1.7543859649122806"/>
    <x v="8"/>
    <x v="0"/>
  </r>
  <r>
    <x v="78"/>
    <x v="159"/>
    <n v="0"/>
    <x v="8"/>
    <x v="0"/>
  </r>
  <r>
    <x v="78"/>
    <x v="160"/>
    <n v="0.35087719298245612"/>
    <x v="8"/>
    <x v="0"/>
  </r>
  <r>
    <x v="78"/>
    <x v="161"/>
    <n v="0"/>
    <x v="8"/>
    <x v="0"/>
  </r>
  <r>
    <x v="78"/>
    <x v="162"/>
    <n v="1.0526315789473684"/>
    <x v="8"/>
    <x v="0"/>
  </r>
  <r>
    <x v="78"/>
    <x v="163"/>
    <n v="1.4035087719298245"/>
    <x v="8"/>
    <x v="0"/>
  </r>
  <r>
    <x v="78"/>
    <x v="164"/>
    <n v="0.35087719298245612"/>
    <x v="8"/>
    <x v="0"/>
  </r>
  <r>
    <x v="78"/>
    <x v="165"/>
    <n v="0.35087719298245612"/>
    <x v="8"/>
    <x v="0"/>
  </r>
  <r>
    <x v="78"/>
    <x v="166"/>
    <n v="0"/>
    <x v="8"/>
    <x v="0"/>
  </r>
  <r>
    <x v="78"/>
    <x v="4"/>
    <n v="0.35087719298245612"/>
    <x v="8"/>
    <x v="0"/>
  </r>
  <r>
    <x v="79"/>
    <x v="167"/>
    <n v="15.789473684210526"/>
    <x v="8"/>
    <x v="0"/>
  </r>
  <r>
    <x v="79"/>
    <x v="168"/>
    <n v="59.649122807017541"/>
    <x v="8"/>
    <x v="0"/>
  </r>
  <r>
    <x v="79"/>
    <x v="169"/>
    <n v="13.684210526315789"/>
    <x v="8"/>
    <x v="0"/>
  </r>
  <r>
    <x v="79"/>
    <x v="170"/>
    <n v="0.35087719298245612"/>
    <x v="8"/>
    <x v="0"/>
  </r>
  <r>
    <x v="79"/>
    <x v="171"/>
    <n v="5.6140350877192979"/>
    <x v="8"/>
    <x v="0"/>
  </r>
  <r>
    <x v="79"/>
    <x v="172"/>
    <n v="1.0526315789473684"/>
    <x v="8"/>
    <x v="0"/>
  </r>
  <r>
    <x v="79"/>
    <x v="4"/>
    <n v="3.8596491228070176"/>
    <x v="8"/>
    <x v="0"/>
  </r>
  <r>
    <x v="80"/>
    <x v="173"/>
    <n v="3.5087719298245612"/>
    <x v="8"/>
    <x v="0"/>
  </r>
  <r>
    <x v="80"/>
    <x v="174"/>
    <n v="96.491228070175438"/>
    <x v="8"/>
    <x v="0"/>
  </r>
  <r>
    <x v="80"/>
    <x v="175"/>
    <n v="59.649122807017541"/>
    <x v="8"/>
    <x v="0"/>
  </r>
  <r>
    <x v="80"/>
    <x v="176"/>
    <n v="9.8245614035087723"/>
    <x v="8"/>
    <x v="0"/>
  </r>
  <r>
    <x v="80"/>
    <x v="177"/>
    <n v="13.684210526315789"/>
    <x v="8"/>
    <x v="0"/>
  </r>
  <r>
    <x v="80"/>
    <x v="178"/>
    <n v="2.807017543859649"/>
    <x v="8"/>
    <x v="0"/>
  </r>
  <r>
    <x v="80"/>
    <x v="179"/>
    <n v="10.526315789473685"/>
    <x v="8"/>
    <x v="0"/>
  </r>
  <r>
    <x v="80"/>
    <x v="180"/>
    <n v="92.280701754385959"/>
    <x v="8"/>
    <x v="0"/>
  </r>
  <r>
    <x v="80"/>
    <x v="181"/>
    <n v="7.7192982456140351"/>
    <x v="8"/>
    <x v="0"/>
  </r>
  <r>
    <x v="80"/>
    <x v="182"/>
    <n v="98.596491228070178"/>
    <x v="8"/>
    <x v="0"/>
  </r>
  <r>
    <x v="80"/>
    <x v="183"/>
    <n v="1.4035087719298245"/>
    <x v="8"/>
    <x v="0"/>
  </r>
  <r>
    <x v="80"/>
    <x v="184"/>
    <n v="100"/>
    <x v="8"/>
    <x v="0"/>
  </r>
  <r>
    <x v="80"/>
    <x v="185"/>
    <n v="0"/>
    <x v="8"/>
    <x v="0"/>
  </r>
  <r>
    <x v="81"/>
    <x v="186"/>
    <n v="100"/>
    <x v="8"/>
    <x v="0"/>
  </r>
  <r>
    <x v="81"/>
    <x v="187"/>
    <n v="0"/>
    <x v="8"/>
    <x v="0"/>
  </r>
  <r>
    <x v="77"/>
    <x v="152"/>
    <n v="8.310249307479225"/>
    <x v="9"/>
    <x v="0"/>
  </r>
  <r>
    <x v="77"/>
    <x v="153"/>
    <n v="81.16343490304709"/>
    <x v="9"/>
    <x v="0"/>
  </r>
  <r>
    <x v="77"/>
    <x v="154"/>
    <n v="9.1412742382271475"/>
    <x v="9"/>
    <x v="0"/>
  </r>
  <r>
    <x v="77"/>
    <x v="155"/>
    <n v="0.2770083102493075"/>
    <x v="9"/>
    <x v="0"/>
  </r>
  <r>
    <x v="77"/>
    <x v="4"/>
    <n v="1.10803324099723"/>
    <x v="9"/>
    <x v="0"/>
  </r>
  <r>
    <x v="78"/>
    <x v="156"/>
    <n v="65.927977839335185"/>
    <x v="9"/>
    <x v="0"/>
  </r>
  <r>
    <x v="78"/>
    <x v="157"/>
    <n v="25.207756232686979"/>
    <x v="9"/>
    <x v="0"/>
  </r>
  <r>
    <x v="78"/>
    <x v="158"/>
    <n v="2.21606648199446"/>
    <x v="9"/>
    <x v="0"/>
  </r>
  <r>
    <x v="78"/>
    <x v="159"/>
    <n v="0"/>
    <x v="9"/>
    <x v="0"/>
  </r>
  <r>
    <x v="78"/>
    <x v="160"/>
    <n v="0.554016620498615"/>
    <x v="9"/>
    <x v="0"/>
  </r>
  <r>
    <x v="78"/>
    <x v="161"/>
    <n v="0"/>
    <x v="9"/>
    <x v="0"/>
  </r>
  <r>
    <x v="78"/>
    <x v="162"/>
    <n v="1.10803324099723"/>
    <x v="9"/>
    <x v="0"/>
  </r>
  <r>
    <x v="78"/>
    <x v="163"/>
    <n v="2.21606648199446"/>
    <x v="9"/>
    <x v="0"/>
  </r>
  <r>
    <x v="78"/>
    <x v="164"/>
    <n v="0.2770083102493075"/>
    <x v="9"/>
    <x v="0"/>
  </r>
  <r>
    <x v="78"/>
    <x v="165"/>
    <n v="1.10803324099723"/>
    <x v="9"/>
    <x v="0"/>
  </r>
  <r>
    <x v="78"/>
    <x v="166"/>
    <n v="0.2770083102493075"/>
    <x v="9"/>
    <x v="0"/>
  </r>
  <r>
    <x v="78"/>
    <x v="4"/>
    <n v="1.10803324099723"/>
    <x v="9"/>
    <x v="0"/>
  </r>
  <r>
    <x v="79"/>
    <x v="167"/>
    <n v="60.664819944598335"/>
    <x v="9"/>
    <x v="0"/>
  </r>
  <r>
    <x v="79"/>
    <x v="168"/>
    <n v="26.315789473684209"/>
    <x v="9"/>
    <x v="0"/>
  </r>
  <r>
    <x v="79"/>
    <x v="169"/>
    <n v="3.0470914127423825"/>
    <x v="9"/>
    <x v="0"/>
  </r>
  <r>
    <x v="79"/>
    <x v="170"/>
    <n v="0.554016620498615"/>
    <x v="9"/>
    <x v="0"/>
  </r>
  <r>
    <x v="79"/>
    <x v="171"/>
    <n v="6.3711911357340716"/>
    <x v="9"/>
    <x v="0"/>
  </r>
  <r>
    <x v="79"/>
    <x v="172"/>
    <n v="0"/>
    <x v="9"/>
    <x v="0"/>
  </r>
  <r>
    <x v="79"/>
    <x v="4"/>
    <n v="3.0470914127423825"/>
    <x v="9"/>
    <x v="0"/>
  </r>
  <r>
    <x v="80"/>
    <x v="173"/>
    <n v="4.1551246537396125"/>
    <x v="9"/>
    <x v="0"/>
  </r>
  <r>
    <x v="80"/>
    <x v="174"/>
    <n v="95.844875346260395"/>
    <x v="9"/>
    <x v="0"/>
  </r>
  <r>
    <x v="80"/>
    <x v="175"/>
    <n v="35.734072022160667"/>
    <x v="9"/>
    <x v="0"/>
  </r>
  <r>
    <x v="80"/>
    <x v="176"/>
    <n v="12.465373961218837"/>
    <x v="9"/>
    <x v="0"/>
  </r>
  <r>
    <x v="80"/>
    <x v="177"/>
    <n v="32.686980609418285"/>
    <x v="9"/>
    <x v="0"/>
  </r>
  <r>
    <x v="80"/>
    <x v="178"/>
    <n v="4.1551246537396125"/>
    <x v="9"/>
    <x v="0"/>
  </r>
  <r>
    <x v="80"/>
    <x v="179"/>
    <n v="10.803324099722992"/>
    <x v="9"/>
    <x v="0"/>
  </r>
  <r>
    <x v="80"/>
    <x v="180"/>
    <n v="89.473684210526315"/>
    <x v="9"/>
    <x v="0"/>
  </r>
  <r>
    <x v="80"/>
    <x v="181"/>
    <n v="10.526315789473685"/>
    <x v="9"/>
    <x v="0"/>
  </r>
  <r>
    <x v="80"/>
    <x v="182"/>
    <n v="99.168975069252085"/>
    <x v="9"/>
    <x v="0"/>
  </r>
  <r>
    <x v="80"/>
    <x v="183"/>
    <n v="0.83102493074792239"/>
    <x v="9"/>
    <x v="0"/>
  </r>
  <r>
    <x v="80"/>
    <x v="184"/>
    <n v="99.168975069252085"/>
    <x v="9"/>
    <x v="0"/>
  </r>
  <r>
    <x v="80"/>
    <x v="185"/>
    <n v="0.83102493074792239"/>
    <x v="9"/>
    <x v="0"/>
  </r>
  <r>
    <x v="81"/>
    <x v="186"/>
    <n v="99.7229916897507"/>
    <x v="9"/>
    <x v="0"/>
  </r>
  <r>
    <x v="81"/>
    <x v="187"/>
    <n v="0.2770083102493075"/>
    <x v="9"/>
    <x v="0"/>
  </r>
  <r>
    <x v="77"/>
    <x v="152"/>
    <n v="22.267206477732792"/>
    <x v="10"/>
    <x v="0"/>
  </r>
  <r>
    <x v="77"/>
    <x v="153"/>
    <n v="53.036437246963565"/>
    <x v="10"/>
    <x v="0"/>
  </r>
  <r>
    <x v="77"/>
    <x v="154"/>
    <n v="13.765182186234817"/>
    <x v="10"/>
    <x v="0"/>
  </r>
  <r>
    <x v="77"/>
    <x v="155"/>
    <n v="1.6194331983805668"/>
    <x v="10"/>
    <x v="0"/>
  </r>
  <r>
    <x v="77"/>
    <x v="4"/>
    <n v="9.3117408906882595"/>
    <x v="10"/>
    <x v="0"/>
  </r>
  <r>
    <x v="78"/>
    <x v="156"/>
    <n v="58.704453441295549"/>
    <x v="10"/>
    <x v="0"/>
  </r>
  <r>
    <x v="78"/>
    <x v="157"/>
    <n v="14.574898785425102"/>
    <x v="10"/>
    <x v="0"/>
  </r>
  <r>
    <x v="78"/>
    <x v="158"/>
    <n v="2.42914979757085"/>
    <x v="10"/>
    <x v="0"/>
  </r>
  <r>
    <x v="78"/>
    <x v="159"/>
    <n v="0.40485829959514169"/>
    <x v="10"/>
    <x v="0"/>
  </r>
  <r>
    <x v="78"/>
    <x v="160"/>
    <n v="1.6194331983805668"/>
    <x v="10"/>
    <x v="0"/>
  </r>
  <r>
    <x v="78"/>
    <x v="161"/>
    <n v="0.80971659919028338"/>
    <x v="10"/>
    <x v="0"/>
  </r>
  <r>
    <x v="78"/>
    <x v="162"/>
    <n v="11.336032388663968"/>
    <x v="10"/>
    <x v="0"/>
  </r>
  <r>
    <x v="78"/>
    <x v="163"/>
    <n v="5.2631578947368425"/>
    <x v="10"/>
    <x v="0"/>
  </r>
  <r>
    <x v="78"/>
    <x v="164"/>
    <n v="1.6194331983805668"/>
    <x v="10"/>
    <x v="0"/>
  </r>
  <r>
    <x v="78"/>
    <x v="165"/>
    <n v="2.42914979757085"/>
    <x v="10"/>
    <x v="0"/>
  </r>
  <r>
    <x v="78"/>
    <x v="166"/>
    <n v="0"/>
    <x v="10"/>
    <x v="0"/>
  </r>
  <r>
    <x v="78"/>
    <x v="4"/>
    <n v="0.80971659919028338"/>
    <x v="10"/>
    <x v="0"/>
  </r>
  <r>
    <x v="79"/>
    <x v="167"/>
    <n v="61.943319838056681"/>
    <x v="10"/>
    <x v="0"/>
  </r>
  <r>
    <x v="79"/>
    <x v="168"/>
    <n v="21.05263157894737"/>
    <x v="10"/>
    <x v="0"/>
  </r>
  <r>
    <x v="79"/>
    <x v="169"/>
    <n v="4.8582995951417001"/>
    <x v="10"/>
    <x v="0"/>
  </r>
  <r>
    <x v="79"/>
    <x v="170"/>
    <n v="0.80971659919028338"/>
    <x v="10"/>
    <x v="0"/>
  </r>
  <r>
    <x v="79"/>
    <x v="171"/>
    <n v="9.3117408906882595"/>
    <x v="10"/>
    <x v="0"/>
  </r>
  <r>
    <x v="79"/>
    <x v="172"/>
    <n v="0.40485829959514169"/>
    <x v="10"/>
    <x v="0"/>
  </r>
  <r>
    <x v="79"/>
    <x v="4"/>
    <n v="1.6194331983805668"/>
    <x v="10"/>
    <x v="0"/>
  </r>
  <r>
    <x v="80"/>
    <x v="173"/>
    <n v="22.267206477732792"/>
    <x v="10"/>
    <x v="0"/>
  </r>
  <r>
    <x v="80"/>
    <x v="174"/>
    <n v="77.732793522267201"/>
    <x v="10"/>
    <x v="0"/>
  </r>
  <r>
    <x v="80"/>
    <x v="175"/>
    <n v="12.550607287449393"/>
    <x v="10"/>
    <x v="0"/>
  </r>
  <r>
    <x v="80"/>
    <x v="176"/>
    <n v="1.6194331983805668"/>
    <x v="10"/>
    <x v="0"/>
  </r>
  <r>
    <x v="80"/>
    <x v="177"/>
    <n v="29.149797570850204"/>
    <x v="10"/>
    <x v="0"/>
  </r>
  <r>
    <x v="80"/>
    <x v="178"/>
    <n v="12.550607287449393"/>
    <x v="10"/>
    <x v="0"/>
  </r>
  <r>
    <x v="80"/>
    <x v="179"/>
    <n v="21.862348178137651"/>
    <x v="10"/>
    <x v="0"/>
  </r>
  <r>
    <x v="80"/>
    <x v="180"/>
    <n v="87.044534412955471"/>
    <x v="10"/>
    <x v="0"/>
  </r>
  <r>
    <x v="80"/>
    <x v="181"/>
    <n v="12.955465587044534"/>
    <x v="10"/>
    <x v="0"/>
  </r>
  <r>
    <x v="80"/>
    <x v="182"/>
    <n v="96.356275303643727"/>
    <x v="10"/>
    <x v="0"/>
  </r>
  <r>
    <x v="80"/>
    <x v="183"/>
    <n v="3.6437246963562755"/>
    <x v="10"/>
    <x v="0"/>
  </r>
  <r>
    <x v="80"/>
    <x v="184"/>
    <n v="97.97570850202429"/>
    <x v="10"/>
    <x v="0"/>
  </r>
  <r>
    <x v="80"/>
    <x v="185"/>
    <n v="2.0242914979757085"/>
    <x v="10"/>
    <x v="0"/>
  </r>
  <r>
    <x v="81"/>
    <x v="186"/>
    <n v="100"/>
    <x v="10"/>
    <x v="0"/>
  </r>
  <r>
    <x v="81"/>
    <x v="187"/>
    <n v="0"/>
    <x v="10"/>
    <x v="0"/>
  </r>
  <r>
    <x v="77"/>
    <x v="152"/>
    <n v="11.693548387096774"/>
    <x v="11"/>
    <x v="0"/>
  </r>
  <r>
    <x v="77"/>
    <x v="153"/>
    <n v="76.612903225806448"/>
    <x v="11"/>
    <x v="0"/>
  </r>
  <r>
    <x v="77"/>
    <x v="154"/>
    <n v="6.854838709677419"/>
    <x v="11"/>
    <x v="0"/>
  </r>
  <r>
    <x v="77"/>
    <x v="155"/>
    <n v="2.0161290322580645"/>
    <x v="11"/>
    <x v="0"/>
  </r>
  <r>
    <x v="77"/>
    <x v="4"/>
    <n v="2.8225806451612905"/>
    <x v="11"/>
    <x v="0"/>
  </r>
  <r>
    <x v="78"/>
    <x v="156"/>
    <n v="67.338709677419359"/>
    <x v="11"/>
    <x v="0"/>
  </r>
  <r>
    <x v="78"/>
    <x v="157"/>
    <n v="17.741935483870968"/>
    <x v="11"/>
    <x v="0"/>
  </r>
  <r>
    <x v="78"/>
    <x v="158"/>
    <n v="2.0161290322580645"/>
    <x v="11"/>
    <x v="0"/>
  </r>
  <r>
    <x v="78"/>
    <x v="159"/>
    <n v="0"/>
    <x v="11"/>
    <x v="0"/>
  </r>
  <r>
    <x v="78"/>
    <x v="160"/>
    <n v="3.225806451612903"/>
    <x v="11"/>
    <x v="0"/>
  </r>
  <r>
    <x v="78"/>
    <x v="161"/>
    <n v="0"/>
    <x v="11"/>
    <x v="0"/>
  </r>
  <r>
    <x v="78"/>
    <x v="162"/>
    <n v="2.8225806451612905"/>
    <x v="11"/>
    <x v="0"/>
  </r>
  <r>
    <x v="78"/>
    <x v="163"/>
    <n v="4.032258064516129"/>
    <x v="11"/>
    <x v="0"/>
  </r>
  <r>
    <x v="78"/>
    <x v="164"/>
    <n v="0"/>
    <x v="11"/>
    <x v="0"/>
  </r>
  <r>
    <x v="78"/>
    <x v="165"/>
    <n v="2.0161290322580645"/>
    <x v="11"/>
    <x v="0"/>
  </r>
  <r>
    <x v="78"/>
    <x v="166"/>
    <n v="0"/>
    <x v="11"/>
    <x v="0"/>
  </r>
  <r>
    <x v="78"/>
    <x v="4"/>
    <n v="0.80645161290322576"/>
    <x v="11"/>
    <x v="0"/>
  </r>
  <r>
    <x v="79"/>
    <x v="167"/>
    <n v="65.322580645161295"/>
    <x v="11"/>
    <x v="0"/>
  </r>
  <r>
    <x v="79"/>
    <x v="168"/>
    <n v="17.741935483870968"/>
    <x v="11"/>
    <x v="0"/>
  </r>
  <r>
    <x v="79"/>
    <x v="169"/>
    <n v="4.032258064516129"/>
    <x v="11"/>
    <x v="0"/>
  </r>
  <r>
    <x v="79"/>
    <x v="170"/>
    <n v="0"/>
    <x v="11"/>
    <x v="0"/>
  </r>
  <r>
    <x v="79"/>
    <x v="171"/>
    <n v="9.2741935483870961"/>
    <x v="11"/>
    <x v="0"/>
  </r>
  <r>
    <x v="79"/>
    <x v="172"/>
    <n v="0.80645161290322576"/>
    <x v="11"/>
    <x v="0"/>
  </r>
  <r>
    <x v="79"/>
    <x v="4"/>
    <n v="2.8225806451612905"/>
    <x v="11"/>
    <x v="0"/>
  </r>
  <r>
    <x v="80"/>
    <x v="173"/>
    <n v="8.4677419354838701"/>
    <x v="11"/>
    <x v="0"/>
  </r>
  <r>
    <x v="80"/>
    <x v="174"/>
    <n v="91.532258064516128"/>
    <x v="11"/>
    <x v="0"/>
  </r>
  <r>
    <x v="80"/>
    <x v="175"/>
    <n v="13.709677419354838"/>
    <x v="11"/>
    <x v="0"/>
  </r>
  <r>
    <x v="80"/>
    <x v="176"/>
    <n v="4.032258064516129"/>
    <x v="11"/>
    <x v="0"/>
  </r>
  <r>
    <x v="80"/>
    <x v="177"/>
    <n v="40.725806451612904"/>
    <x v="11"/>
    <x v="0"/>
  </r>
  <r>
    <x v="80"/>
    <x v="178"/>
    <n v="6.854838709677419"/>
    <x v="11"/>
    <x v="0"/>
  </r>
  <r>
    <x v="80"/>
    <x v="179"/>
    <n v="26.20967741935484"/>
    <x v="11"/>
    <x v="0"/>
  </r>
  <r>
    <x v="80"/>
    <x v="180"/>
    <n v="95.967741935483872"/>
    <x v="11"/>
    <x v="0"/>
  </r>
  <r>
    <x v="80"/>
    <x v="181"/>
    <n v="4.032258064516129"/>
    <x v="11"/>
    <x v="0"/>
  </r>
  <r>
    <x v="80"/>
    <x v="182"/>
    <n v="99.596774193548384"/>
    <x v="11"/>
    <x v="0"/>
  </r>
  <r>
    <x v="80"/>
    <x v="183"/>
    <n v="0.40322580645161288"/>
    <x v="11"/>
    <x v="0"/>
  </r>
  <r>
    <x v="80"/>
    <x v="184"/>
    <n v="99.193548387096769"/>
    <x v="11"/>
    <x v="0"/>
  </r>
  <r>
    <x v="80"/>
    <x v="185"/>
    <n v="0.80645161290322576"/>
    <x v="11"/>
    <x v="0"/>
  </r>
  <r>
    <x v="81"/>
    <x v="186"/>
    <n v="100"/>
    <x v="11"/>
    <x v="0"/>
  </r>
  <r>
    <x v="81"/>
    <x v="187"/>
    <n v="0"/>
    <x v="11"/>
    <x v="0"/>
  </r>
  <r>
    <x v="77"/>
    <x v="152"/>
    <n v="19.282511210762333"/>
    <x v="12"/>
    <x v="0"/>
  </r>
  <r>
    <x v="77"/>
    <x v="153"/>
    <n v="65.919282511210767"/>
    <x v="12"/>
    <x v="0"/>
  </r>
  <r>
    <x v="77"/>
    <x v="154"/>
    <n v="11.659192825112108"/>
    <x v="12"/>
    <x v="0"/>
  </r>
  <r>
    <x v="77"/>
    <x v="155"/>
    <n v="0"/>
    <x v="12"/>
    <x v="0"/>
  </r>
  <r>
    <x v="77"/>
    <x v="4"/>
    <n v="3.1390134529147984"/>
    <x v="12"/>
    <x v="0"/>
  </r>
  <r>
    <x v="78"/>
    <x v="156"/>
    <n v="68.609865470852014"/>
    <x v="12"/>
    <x v="0"/>
  </r>
  <r>
    <x v="78"/>
    <x v="157"/>
    <n v="10.31390134529148"/>
    <x v="12"/>
    <x v="0"/>
  </r>
  <r>
    <x v="78"/>
    <x v="158"/>
    <n v="1.3452914798206279"/>
    <x v="12"/>
    <x v="0"/>
  </r>
  <r>
    <x v="78"/>
    <x v="159"/>
    <n v="0"/>
    <x v="12"/>
    <x v="0"/>
  </r>
  <r>
    <x v="78"/>
    <x v="160"/>
    <n v="1.3452914798206279"/>
    <x v="12"/>
    <x v="0"/>
  </r>
  <r>
    <x v="78"/>
    <x v="161"/>
    <n v="0.89686098654708524"/>
    <x v="12"/>
    <x v="0"/>
  </r>
  <r>
    <x v="78"/>
    <x v="162"/>
    <n v="4.4843049327354256"/>
    <x v="12"/>
    <x v="0"/>
  </r>
  <r>
    <x v="78"/>
    <x v="163"/>
    <n v="8.071748878923767"/>
    <x v="12"/>
    <x v="0"/>
  </r>
  <r>
    <x v="78"/>
    <x v="164"/>
    <n v="1.7937219730941705"/>
    <x v="12"/>
    <x v="0"/>
  </r>
  <r>
    <x v="78"/>
    <x v="165"/>
    <n v="3.1390134529147984"/>
    <x v="12"/>
    <x v="0"/>
  </r>
  <r>
    <x v="78"/>
    <x v="166"/>
    <n v="0"/>
    <x v="12"/>
    <x v="0"/>
  </r>
  <r>
    <x v="78"/>
    <x v="4"/>
    <n v="0"/>
    <x v="12"/>
    <x v="0"/>
  </r>
  <r>
    <x v="79"/>
    <x v="167"/>
    <n v="72.645739910313907"/>
    <x v="12"/>
    <x v="0"/>
  </r>
  <r>
    <x v="79"/>
    <x v="168"/>
    <n v="11.659192825112108"/>
    <x v="12"/>
    <x v="0"/>
  </r>
  <r>
    <x v="79"/>
    <x v="169"/>
    <n v="1.7937219730941705"/>
    <x v="12"/>
    <x v="0"/>
  </r>
  <r>
    <x v="79"/>
    <x v="170"/>
    <n v="0.89686098654708524"/>
    <x v="12"/>
    <x v="0"/>
  </r>
  <r>
    <x v="79"/>
    <x v="171"/>
    <n v="10.31390134529148"/>
    <x v="12"/>
    <x v="0"/>
  </r>
  <r>
    <x v="79"/>
    <x v="172"/>
    <n v="0.44843049327354262"/>
    <x v="12"/>
    <x v="0"/>
  </r>
  <r>
    <x v="79"/>
    <x v="4"/>
    <n v="2.2421524663677128"/>
    <x v="12"/>
    <x v="0"/>
  </r>
  <r>
    <x v="80"/>
    <x v="173"/>
    <n v="17.937219730941703"/>
    <x v="12"/>
    <x v="0"/>
  </r>
  <r>
    <x v="80"/>
    <x v="174"/>
    <n v="82.062780269058294"/>
    <x v="12"/>
    <x v="0"/>
  </r>
  <r>
    <x v="80"/>
    <x v="175"/>
    <n v="9.4170403587443943"/>
    <x v="12"/>
    <x v="0"/>
  </r>
  <r>
    <x v="80"/>
    <x v="176"/>
    <n v="1.7937219730941705"/>
    <x v="12"/>
    <x v="0"/>
  </r>
  <r>
    <x v="80"/>
    <x v="177"/>
    <n v="14.349775784753364"/>
    <x v="12"/>
    <x v="0"/>
  </r>
  <r>
    <x v="80"/>
    <x v="178"/>
    <n v="35.874439461883405"/>
    <x v="12"/>
    <x v="0"/>
  </r>
  <r>
    <x v="80"/>
    <x v="179"/>
    <n v="20.627802690582961"/>
    <x v="12"/>
    <x v="0"/>
  </r>
  <r>
    <x v="80"/>
    <x v="180"/>
    <n v="90.582959641255599"/>
    <x v="12"/>
    <x v="0"/>
  </r>
  <r>
    <x v="80"/>
    <x v="181"/>
    <n v="9.4170403587443943"/>
    <x v="12"/>
    <x v="0"/>
  </r>
  <r>
    <x v="80"/>
    <x v="182"/>
    <n v="98.654708520179369"/>
    <x v="12"/>
    <x v="0"/>
  </r>
  <r>
    <x v="80"/>
    <x v="183"/>
    <n v="1.3452914798206279"/>
    <x v="12"/>
    <x v="0"/>
  </r>
  <r>
    <x v="80"/>
    <x v="184"/>
    <n v="98.654708520179369"/>
    <x v="12"/>
    <x v="0"/>
  </r>
  <r>
    <x v="80"/>
    <x v="185"/>
    <n v="1.3452914798206279"/>
    <x v="12"/>
    <x v="0"/>
  </r>
  <r>
    <x v="81"/>
    <x v="186"/>
    <n v="99.551569506726452"/>
    <x v="12"/>
    <x v="0"/>
  </r>
  <r>
    <x v="81"/>
    <x v="187"/>
    <n v="0.44843049327354262"/>
    <x v="12"/>
    <x v="0"/>
  </r>
  <r>
    <x v="77"/>
    <x v="152"/>
    <n v="5.8441558441558445"/>
    <x v="13"/>
    <x v="0"/>
  </r>
  <r>
    <x v="77"/>
    <x v="153"/>
    <n v="77.272727272727266"/>
    <x v="13"/>
    <x v="0"/>
  </r>
  <r>
    <x v="77"/>
    <x v="154"/>
    <n v="11.688311688311689"/>
    <x v="13"/>
    <x v="0"/>
  </r>
  <r>
    <x v="77"/>
    <x v="155"/>
    <n v="0.64935064935064934"/>
    <x v="13"/>
    <x v="0"/>
  </r>
  <r>
    <x v="77"/>
    <x v="4"/>
    <n v="4.5454545454545459"/>
    <x v="13"/>
    <x v="0"/>
  </r>
  <r>
    <x v="78"/>
    <x v="156"/>
    <n v="62.337662337662337"/>
    <x v="13"/>
    <x v="0"/>
  </r>
  <r>
    <x v="78"/>
    <x v="157"/>
    <n v="25.974025974025974"/>
    <x v="13"/>
    <x v="0"/>
  </r>
  <r>
    <x v="78"/>
    <x v="158"/>
    <n v="1.948051948051948"/>
    <x v="13"/>
    <x v="0"/>
  </r>
  <r>
    <x v="78"/>
    <x v="159"/>
    <n v="0"/>
    <x v="13"/>
    <x v="0"/>
  </r>
  <r>
    <x v="78"/>
    <x v="160"/>
    <n v="0"/>
    <x v="13"/>
    <x v="0"/>
  </r>
  <r>
    <x v="78"/>
    <x v="161"/>
    <n v="0"/>
    <x v="13"/>
    <x v="0"/>
  </r>
  <r>
    <x v="78"/>
    <x v="162"/>
    <n v="3.2467532467532467"/>
    <x v="13"/>
    <x v="0"/>
  </r>
  <r>
    <x v="78"/>
    <x v="163"/>
    <n v="4.5454545454545459"/>
    <x v="13"/>
    <x v="0"/>
  </r>
  <r>
    <x v="78"/>
    <x v="164"/>
    <n v="0.64935064935064934"/>
    <x v="13"/>
    <x v="0"/>
  </r>
  <r>
    <x v="78"/>
    <x v="165"/>
    <n v="0.64935064935064934"/>
    <x v="13"/>
    <x v="0"/>
  </r>
  <r>
    <x v="78"/>
    <x v="166"/>
    <n v="0.64935064935064934"/>
    <x v="13"/>
    <x v="0"/>
  </r>
  <r>
    <x v="78"/>
    <x v="4"/>
    <n v="0"/>
    <x v="13"/>
    <x v="0"/>
  </r>
  <r>
    <x v="79"/>
    <x v="167"/>
    <n v="59.090909090909093"/>
    <x v="13"/>
    <x v="0"/>
  </r>
  <r>
    <x v="79"/>
    <x v="168"/>
    <n v="24.025974025974026"/>
    <x v="13"/>
    <x v="0"/>
  </r>
  <r>
    <x v="79"/>
    <x v="169"/>
    <n v="8.4415584415584419"/>
    <x v="13"/>
    <x v="0"/>
  </r>
  <r>
    <x v="79"/>
    <x v="170"/>
    <n v="0"/>
    <x v="13"/>
    <x v="0"/>
  </r>
  <r>
    <x v="79"/>
    <x v="171"/>
    <n v="7.1428571428571432"/>
    <x v="13"/>
    <x v="0"/>
  </r>
  <r>
    <x v="79"/>
    <x v="172"/>
    <n v="0"/>
    <x v="13"/>
    <x v="0"/>
  </r>
  <r>
    <x v="79"/>
    <x v="4"/>
    <n v="1.2987012987012987"/>
    <x v="13"/>
    <x v="0"/>
  </r>
  <r>
    <x v="80"/>
    <x v="173"/>
    <n v="9.7402597402597397"/>
    <x v="13"/>
    <x v="0"/>
  </r>
  <r>
    <x v="80"/>
    <x v="174"/>
    <n v="90.259740259740255"/>
    <x v="13"/>
    <x v="0"/>
  </r>
  <r>
    <x v="80"/>
    <x v="175"/>
    <n v="10.38961038961039"/>
    <x v="13"/>
    <x v="0"/>
  </r>
  <r>
    <x v="80"/>
    <x v="176"/>
    <n v="10.38961038961039"/>
    <x v="13"/>
    <x v="0"/>
  </r>
  <r>
    <x v="80"/>
    <x v="177"/>
    <n v="50"/>
    <x v="13"/>
    <x v="0"/>
  </r>
  <r>
    <x v="80"/>
    <x v="178"/>
    <n v="8.4415584415584419"/>
    <x v="13"/>
    <x v="0"/>
  </r>
  <r>
    <x v="80"/>
    <x v="179"/>
    <n v="11.038961038961039"/>
    <x v="13"/>
    <x v="0"/>
  </r>
  <r>
    <x v="80"/>
    <x v="180"/>
    <n v="90.259740259740255"/>
    <x v="13"/>
    <x v="0"/>
  </r>
  <r>
    <x v="80"/>
    <x v="181"/>
    <n v="9.7402597402597397"/>
    <x v="13"/>
    <x v="0"/>
  </r>
  <r>
    <x v="80"/>
    <x v="182"/>
    <n v="100"/>
    <x v="13"/>
    <x v="0"/>
  </r>
  <r>
    <x v="80"/>
    <x v="183"/>
    <n v="0"/>
    <x v="13"/>
    <x v="0"/>
  </r>
  <r>
    <x v="80"/>
    <x v="184"/>
    <n v="100"/>
    <x v="13"/>
    <x v="0"/>
  </r>
  <r>
    <x v="80"/>
    <x v="185"/>
    <n v="0"/>
    <x v="13"/>
    <x v="0"/>
  </r>
  <r>
    <x v="81"/>
    <x v="186"/>
    <n v="100"/>
    <x v="13"/>
    <x v="0"/>
  </r>
  <r>
    <x v="81"/>
    <x v="187"/>
    <n v="0"/>
    <x v="13"/>
    <x v="0"/>
  </r>
  <r>
    <x v="77"/>
    <x v="152"/>
    <n v="35.828877005347593"/>
    <x v="14"/>
    <x v="0"/>
  </r>
  <r>
    <x v="77"/>
    <x v="153"/>
    <n v="14.973262032085561"/>
    <x v="14"/>
    <x v="0"/>
  </r>
  <r>
    <x v="77"/>
    <x v="154"/>
    <n v="44.919786096256686"/>
    <x v="14"/>
    <x v="0"/>
  </r>
  <r>
    <x v="77"/>
    <x v="155"/>
    <n v="1.0695187165775402"/>
    <x v="14"/>
    <x v="0"/>
  </r>
  <r>
    <x v="77"/>
    <x v="4"/>
    <n v="3.2085561497326203"/>
    <x v="14"/>
    <x v="0"/>
  </r>
  <r>
    <x v="78"/>
    <x v="156"/>
    <n v="18.181818181818183"/>
    <x v="14"/>
    <x v="0"/>
  </r>
  <r>
    <x v="78"/>
    <x v="157"/>
    <n v="26.737967914438503"/>
    <x v="14"/>
    <x v="0"/>
  </r>
  <r>
    <x v="78"/>
    <x v="158"/>
    <n v="23.529411764705884"/>
    <x v="14"/>
    <x v="0"/>
  </r>
  <r>
    <x v="78"/>
    <x v="159"/>
    <n v="0"/>
    <x v="14"/>
    <x v="0"/>
  </r>
  <r>
    <x v="78"/>
    <x v="160"/>
    <n v="3.2085561497326203"/>
    <x v="14"/>
    <x v="0"/>
  </r>
  <r>
    <x v="78"/>
    <x v="161"/>
    <n v="1.6042780748663101"/>
    <x v="14"/>
    <x v="0"/>
  </r>
  <r>
    <x v="78"/>
    <x v="162"/>
    <n v="8.5561497326203213"/>
    <x v="14"/>
    <x v="0"/>
  </r>
  <r>
    <x v="78"/>
    <x v="163"/>
    <n v="11.764705882352942"/>
    <x v="14"/>
    <x v="0"/>
  </r>
  <r>
    <x v="78"/>
    <x v="164"/>
    <n v="3.7433155080213902"/>
    <x v="14"/>
    <x v="0"/>
  </r>
  <r>
    <x v="78"/>
    <x v="165"/>
    <n v="1.0695187165775402"/>
    <x v="14"/>
    <x v="0"/>
  </r>
  <r>
    <x v="78"/>
    <x v="166"/>
    <n v="0.53475935828877008"/>
    <x v="14"/>
    <x v="0"/>
  </r>
  <r>
    <x v="78"/>
    <x v="4"/>
    <n v="1.0695187165775402"/>
    <x v="14"/>
    <x v="0"/>
  </r>
  <r>
    <x v="79"/>
    <x v="167"/>
    <n v="15.508021390374331"/>
    <x v="14"/>
    <x v="0"/>
  </r>
  <r>
    <x v="79"/>
    <x v="168"/>
    <n v="12.299465240641711"/>
    <x v="14"/>
    <x v="0"/>
  </r>
  <r>
    <x v="79"/>
    <x v="169"/>
    <n v="2.6737967914438503"/>
    <x v="14"/>
    <x v="0"/>
  </r>
  <r>
    <x v="79"/>
    <x v="170"/>
    <n v="1.6042780748663101"/>
    <x v="14"/>
    <x v="0"/>
  </r>
  <r>
    <x v="79"/>
    <x v="171"/>
    <n v="65.240641711229941"/>
    <x v="14"/>
    <x v="0"/>
  </r>
  <r>
    <x v="79"/>
    <x v="172"/>
    <n v="0"/>
    <x v="14"/>
    <x v="0"/>
  </r>
  <r>
    <x v="79"/>
    <x v="4"/>
    <n v="2.6737967914438503"/>
    <x v="14"/>
    <x v="0"/>
  </r>
  <r>
    <x v="80"/>
    <x v="173"/>
    <n v="31.550802139037433"/>
    <x v="14"/>
    <x v="0"/>
  </r>
  <r>
    <x v="80"/>
    <x v="174"/>
    <n v="68.44919786096257"/>
    <x v="14"/>
    <x v="0"/>
  </r>
  <r>
    <x v="80"/>
    <x v="175"/>
    <n v="44.919786096256686"/>
    <x v="14"/>
    <x v="0"/>
  </r>
  <r>
    <x v="80"/>
    <x v="176"/>
    <n v="4.8128342245989302"/>
    <x v="14"/>
    <x v="0"/>
  </r>
  <r>
    <x v="80"/>
    <x v="177"/>
    <n v="10.160427807486631"/>
    <x v="14"/>
    <x v="0"/>
  </r>
  <r>
    <x v="80"/>
    <x v="178"/>
    <n v="3.2085561497326203"/>
    <x v="14"/>
    <x v="0"/>
  </r>
  <r>
    <x v="80"/>
    <x v="179"/>
    <n v="5.3475935828877006"/>
    <x v="14"/>
    <x v="0"/>
  </r>
  <r>
    <x v="80"/>
    <x v="180"/>
    <n v="93.048128342245988"/>
    <x v="14"/>
    <x v="0"/>
  </r>
  <r>
    <x v="80"/>
    <x v="181"/>
    <n v="6.9518716577540109"/>
    <x v="14"/>
    <x v="0"/>
  </r>
  <r>
    <x v="80"/>
    <x v="182"/>
    <n v="100"/>
    <x v="14"/>
    <x v="0"/>
  </r>
  <r>
    <x v="80"/>
    <x v="183"/>
    <n v="0"/>
    <x v="14"/>
    <x v="0"/>
  </r>
  <r>
    <x v="80"/>
    <x v="184"/>
    <n v="99.465240641711233"/>
    <x v="14"/>
    <x v="0"/>
  </r>
  <r>
    <x v="80"/>
    <x v="185"/>
    <n v="0.53475935828877008"/>
    <x v="14"/>
    <x v="0"/>
  </r>
  <r>
    <x v="81"/>
    <x v="186"/>
    <n v="99.465240641711233"/>
    <x v="14"/>
    <x v="0"/>
  </r>
  <r>
    <x v="81"/>
    <x v="187"/>
    <n v="0.53475935828877008"/>
    <x v="14"/>
    <x v="0"/>
  </r>
  <r>
    <x v="77"/>
    <x v="152"/>
    <n v="25"/>
    <x v="15"/>
    <x v="0"/>
  </r>
  <r>
    <x v="77"/>
    <x v="153"/>
    <n v="57.547169811320757"/>
    <x v="15"/>
    <x v="0"/>
  </r>
  <r>
    <x v="77"/>
    <x v="154"/>
    <n v="10.849056603773585"/>
    <x v="15"/>
    <x v="0"/>
  </r>
  <r>
    <x v="77"/>
    <x v="155"/>
    <n v="4.2452830188679247"/>
    <x v="15"/>
    <x v="0"/>
  </r>
  <r>
    <x v="77"/>
    <x v="4"/>
    <n v="2.358490566037736"/>
    <x v="15"/>
    <x v="0"/>
  </r>
  <r>
    <x v="78"/>
    <x v="156"/>
    <n v="68.396226415094333"/>
    <x v="15"/>
    <x v="0"/>
  </r>
  <r>
    <x v="78"/>
    <x v="157"/>
    <n v="5.6603773584905657"/>
    <x v="15"/>
    <x v="0"/>
  </r>
  <r>
    <x v="78"/>
    <x v="158"/>
    <n v="1.8867924528301887"/>
    <x v="15"/>
    <x v="0"/>
  </r>
  <r>
    <x v="78"/>
    <x v="159"/>
    <n v="0"/>
    <x v="15"/>
    <x v="0"/>
  </r>
  <r>
    <x v="78"/>
    <x v="160"/>
    <n v="2.8301886792452828"/>
    <x v="15"/>
    <x v="0"/>
  </r>
  <r>
    <x v="78"/>
    <x v="161"/>
    <n v="1.4150943396226414"/>
    <x v="15"/>
    <x v="0"/>
  </r>
  <r>
    <x v="78"/>
    <x v="162"/>
    <n v="7.5471698113207548"/>
    <x v="15"/>
    <x v="0"/>
  </r>
  <r>
    <x v="78"/>
    <x v="163"/>
    <n v="2.358490566037736"/>
    <x v="15"/>
    <x v="0"/>
  </r>
  <r>
    <x v="78"/>
    <x v="164"/>
    <n v="0.47169811320754718"/>
    <x v="15"/>
    <x v="0"/>
  </r>
  <r>
    <x v="78"/>
    <x v="165"/>
    <n v="3.7735849056603774"/>
    <x v="15"/>
    <x v="0"/>
  </r>
  <r>
    <x v="78"/>
    <x v="166"/>
    <n v="3.3018867924528301"/>
    <x v="15"/>
    <x v="0"/>
  </r>
  <r>
    <x v="78"/>
    <x v="4"/>
    <n v="2.358490566037736"/>
    <x v="15"/>
    <x v="0"/>
  </r>
  <r>
    <x v="79"/>
    <x v="167"/>
    <n v="70.283018867924525"/>
    <x v="15"/>
    <x v="0"/>
  </r>
  <r>
    <x v="79"/>
    <x v="168"/>
    <n v="11.320754716981131"/>
    <x v="15"/>
    <x v="0"/>
  </r>
  <r>
    <x v="79"/>
    <x v="169"/>
    <n v="7.0754716981132075"/>
    <x v="15"/>
    <x v="0"/>
  </r>
  <r>
    <x v="79"/>
    <x v="170"/>
    <n v="3.3018867924528301"/>
    <x v="15"/>
    <x v="0"/>
  </r>
  <r>
    <x v="79"/>
    <x v="171"/>
    <n v="2.8301886792452828"/>
    <x v="15"/>
    <x v="0"/>
  </r>
  <r>
    <x v="79"/>
    <x v="172"/>
    <n v="1.8867924528301887"/>
    <x v="15"/>
    <x v="0"/>
  </r>
  <r>
    <x v="79"/>
    <x v="4"/>
    <n v="3.3018867924528301"/>
    <x v="15"/>
    <x v="0"/>
  </r>
  <r>
    <x v="80"/>
    <x v="173"/>
    <n v="13.20754716981132"/>
    <x v="15"/>
    <x v="0"/>
  </r>
  <r>
    <x v="80"/>
    <x v="174"/>
    <n v="86.79245283018868"/>
    <x v="15"/>
    <x v="0"/>
  </r>
  <r>
    <x v="80"/>
    <x v="175"/>
    <n v="29.245283018867923"/>
    <x v="15"/>
    <x v="0"/>
  </r>
  <r>
    <x v="80"/>
    <x v="176"/>
    <n v="8.4905660377358494"/>
    <x v="15"/>
    <x v="0"/>
  </r>
  <r>
    <x v="80"/>
    <x v="177"/>
    <n v="33.018867924528301"/>
    <x v="15"/>
    <x v="0"/>
  </r>
  <r>
    <x v="80"/>
    <x v="178"/>
    <n v="11.79245283018868"/>
    <x v="15"/>
    <x v="0"/>
  </r>
  <r>
    <x v="80"/>
    <x v="179"/>
    <n v="4.2452830188679247"/>
    <x v="15"/>
    <x v="0"/>
  </r>
  <r>
    <x v="80"/>
    <x v="180"/>
    <n v="97.64150943396227"/>
    <x v="15"/>
    <x v="0"/>
  </r>
  <r>
    <x v="80"/>
    <x v="181"/>
    <n v="2.358490566037736"/>
    <x v="15"/>
    <x v="0"/>
  </r>
  <r>
    <x v="80"/>
    <x v="182"/>
    <n v="94.811320754716988"/>
    <x v="15"/>
    <x v="0"/>
  </r>
  <r>
    <x v="80"/>
    <x v="183"/>
    <n v="5.1886792452830193"/>
    <x v="15"/>
    <x v="0"/>
  </r>
  <r>
    <x v="80"/>
    <x v="184"/>
    <n v="99.056603773584911"/>
    <x v="15"/>
    <x v="0"/>
  </r>
  <r>
    <x v="80"/>
    <x v="185"/>
    <n v="0.94339622641509435"/>
    <x v="15"/>
    <x v="0"/>
  </r>
  <r>
    <x v="81"/>
    <x v="186"/>
    <n v="100"/>
    <x v="15"/>
    <x v="0"/>
  </r>
  <r>
    <x v="81"/>
    <x v="187"/>
    <n v="0"/>
    <x v="15"/>
    <x v="0"/>
  </r>
  <r>
    <x v="77"/>
    <x v="152"/>
    <n v="22.274881516587676"/>
    <x v="16"/>
    <x v="0"/>
  </r>
  <r>
    <x v="77"/>
    <x v="153"/>
    <n v="54.028436018957343"/>
    <x v="16"/>
    <x v="0"/>
  </r>
  <r>
    <x v="77"/>
    <x v="154"/>
    <n v="16.587677725118482"/>
    <x v="16"/>
    <x v="0"/>
  </r>
  <r>
    <x v="77"/>
    <x v="155"/>
    <n v="2.8436018957345972"/>
    <x v="16"/>
    <x v="0"/>
  </r>
  <r>
    <x v="77"/>
    <x v="4"/>
    <n v="4.2654028436018958"/>
    <x v="16"/>
    <x v="0"/>
  </r>
  <r>
    <x v="78"/>
    <x v="156"/>
    <n v="57.81990521327014"/>
    <x v="16"/>
    <x v="0"/>
  </r>
  <r>
    <x v="78"/>
    <x v="157"/>
    <n v="16.587677725118482"/>
    <x v="16"/>
    <x v="0"/>
  </r>
  <r>
    <x v="78"/>
    <x v="158"/>
    <n v="5.6872037914691944"/>
    <x v="16"/>
    <x v="0"/>
  </r>
  <r>
    <x v="78"/>
    <x v="159"/>
    <n v="0.23696682464454977"/>
    <x v="16"/>
    <x v="0"/>
  </r>
  <r>
    <x v="78"/>
    <x v="160"/>
    <n v="1.4218009478672986"/>
    <x v="16"/>
    <x v="0"/>
  </r>
  <r>
    <x v="78"/>
    <x v="161"/>
    <n v="1.1848341232227488"/>
    <x v="16"/>
    <x v="0"/>
  </r>
  <r>
    <x v="78"/>
    <x v="162"/>
    <n v="1.6587677725118484"/>
    <x v="16"/>
    <x v="0"/>
  </r>
  <r>
    <x v="78"/>
    <x v="163"/>
    <n v="6.8720379146919433"/>
    <x v="16"/>
    <x v="0"/>
  </r>
  <r>
    <x v="78"/>
    <x v="164"/>
    <n v="0.7109004739336493"/>
    <x v="16"/>
    <x v="0"/>
  </r>
  <r>
    <x v="78"/>
    <x v="165"/>
    <n v="4.7393364928909953"/>
    <x v="16"/>
    <x v="0"/>
  </r>
  <r>
    <x v="78"/>
    <x v="166"/>
    <n v="1.8957345971563981"/>
    <x v="16"/>
    <x v="0"/>
  </r>
  <r>
    <x v="78"/>
    <x v="4"/>
    <n v="1.1848341232227488"/>
    <x v="16"/>
    <x v="0"/>
  </r>
  <r>
    <x v="79"/>
    <x v="167"/>
    <n v="57.582938388625593"/>
    <x v="16"/>
    <x v="0"/>
  </r>
  <r>
    <x v="79"/>
    <x v="168"/>
    <n v="17.061611374407583"/>
    <x v="16"/>
    <x v="0"/>
  </r>
  <r>
    <x v="79"/>
    <x v="169"/>
    <n v="7.8199052132701423"/>
    <x v="16"/>
    <x v="0"/>
  </r>
  <r>
    <x v="79"/>
    <x v="170"/>
    <n v="1.6587677725118484"/>
    <x v="16"/>
    <x v="0"/>
  </r>
  <r>
    <x v="79"/>
    <x v="171"/>
    <n v="10.189573459715639"/>
    <x v="16"/>
    <x v="0"/>
  </r>
  <r>
    <x v="79"/>
    <x v="172"/>
    <n v="0.23696682464454977"/>
    <x v="16"/>
    <x v="0"/>
  </r>
  <r>
    <x v="79"/>
    <x v="4"/>
    <n v="5.4502369668246446"/>
    <x v="16"/>
    <x v="0"/>
  </r>
  <r>
    <x v="80"/>
    <x v="173"/>
    <n v="15.876777251184834"/>
    <x v="16"/>
    <x v="0"/>
  </r>
  <r>
    <x v="80"/>
    <x v="174"/>
    <n v="84.123222748815166"/>
    <x v="16"/>
    <x v="0"/>
  </r>
  <r>
    <x v="80"/>
    <x v="175"/>
    <n v="19.194312796208532"/>
    <x v="16"/>
    <x v="0"/>
  </r>
  <r>
    <x v="80"/>
    <x v="176"/>
    <n v="5.2132701421800949"/>
    <x v="16"/>
    <x v="0"/>
  </r>
  <r>
    <x v="80"/>
    <x v="177"/>
    <n v="35.781990521327018"/>
    <x v="16"/>
    <x v="0"/>
  </r>
  <r>
    <x v="80"/>
    <x v="178"/>
    <n v="8.7677725118483405"/>
    <x v="16"/>
    <x v="0"/>
  </r>
  <r>
    <x v="80"/>
    <x v="179"/>
    <n v="15.165876777251185"/>
    <x v="16"/>
    <x v="0"/>
  </r>
  <r>
    <x v="80"/>
    <x v="180"/>
    <n v="91.232227488151665"/>
    <x v="16"/>
    <x v="0"/>
  </r>
  <r>
    <x v="80"/>
    <x v="181"/>
    <n v="8.7677725118483405"/>
    <x v="16"/>
    <x v="0"/>
  </r>
  <r>
    <x v="80"/>
    <x v="182"/>
    <n v="98.104265402843609"/>
    <x v="16"/>
    <x v="0"/>
  </r>
  <r>
    <x v="80"/>
    <x v="183"/>
    <n v="1.8957345971563981"/>
    <x v="16"/>
    <x v="0"/>
  </r>
  <r>
    <x v="80"/>
    <x v="184"/>
    <n v="98.578199052132703"/>
    <x v="16"/>
    <x v="0"/>
  </r>
  <r>
    <x v="80"/>
    <x v="185"/>
    <n v="1.4218009478672986"/>
    <x v="16"/>
    <x v="0"/>
  </r>
  <r>
    <x v="81"/>
    <x v="186"/>
    <n v="99.763033175355446"/>
    <x v="16"/>
    <x v="0"/>
  </r>
  <r>
    <x v="81"/>
    <x v="187"/>
    <n v="0.23696682464454977"/>
    <x v="16"/>
    <x v="0"/>
  </r>
  <r>
    <x v="77"/>
    <x v="152"/>
    <n v="20.463636363636365"/>
    <x v="0"/>
    <x v="1"/>
  </r>
  <r>
    <x v="77"/>
    <x v="153"/>
    <n v="53.845454545454544"/>
    <x v="0"/>
    <x v="1"/>
  </r>
  <r>
    <x v="77"/>
    <x v="154"/>
    <n v="19.218181818181819"/>
    <x v="0"/>
    <x v="1"/>
  </r>
  <r>
    <x v="77"/>
    <x v="155"/>
    <n v="2.2999999999999998"/>
    <x v="0"/>
    <x v="1"/>
  </r>
  <r>
    <x v="77"/>
    <x v="4"/>
    <n v="4.1727272727272728"/>
    <x v="0"/>
    <x v="1"/>
  </r>
  <r>
    <x v="78"/>
    <x v="156"/>
    <n v="49.118181818181817"/>
    <x v="0"/>
    <x v="1"/>
  </r>
  <r>
    <x v="78"/>
    <x v="157"/>
    <n v="19.336363636363636"/>
    <x v="0"/>
    <x v="1"/>
  </r>
  <r>
    <x v="78"/>
    <x v="158"/>
    <n v="5.6454545454545455"/>
    <x v="0"/>
    <x v="1"/>
  </r>
  <r>
    <x v="78"/>
    <x v="159"/>
    <n v="0.16363636363636364"/>
    <x v="0"/>
    <x v="1"/>
  </r>
  <r>
    <x v="78"/>
    <x v="160"/>
    <n v="3.0363636363636362"/>
    <x v="0"/>
    <x v="1"/>
  </r>
  <r>
    <x v="78"/>
    <x v="161"/>
    <n v="0.50909090909090904"/>
    <x v="0"/>
    <x v="1"/>
  </r>
  <r>
    <x v="78"/>
    <x v="162"/>
    <n v="7.6909090909090905"/>
    <x v="0"/>
    <x v="1"/>
  </r>
  <r>
    <x v="78"/>
    <x v="163"/>
    <n v="6.4909090909090912"/>
    <x v="0"/>
    <x v="1"/>
  </r>
  <r>
    <x v="78"/>
    <x v="164"/>
    <n v="1.3727272727272728"/>
    <x v="0"/>
    <x v="1"/>
  </r>
  <r>
    <x v="78"/>
    <x v="165"/>
    <n v="4.0363636363636362"/>
    <x v="0"/>
    <x v="1"/>
  </r>
  <r>
    <x v="78"/>
    <x v="166"/>
    <n v="1.3545454545454545"/>
    <x v="0"/>
    <x v="1"/>
  </r>
  <r>
    <x v="78"/>
    <x v="4"/>
    <n v="1.2454545454545454"/>
    <x v="0"/>
    <x v="1"/>
  </r>
  <r>
    <x v="79"/>
    <x v="167"/>
    <n v="45.309090909090912"/>
    <x v="0"/>
    <x v="1"/>
  </r>
  <r>
    <x v="79"/>
    <x v="168"/>
    <n v="19.227272727272727"/>
    <x v="0"/>
    <x v="1"/>
  </r>
  <r>
    <x v="79"/>
    <x v="169"/>
    <n v="9.1"/>
    <x v="0"/>
    <x v="1"/>
  </r>
  <r>
    <x v="79"/>
    <x v="170"/>
    <n v="1.3090909090909091"/>
    <x v="0"/>
    <x v="1"/>
  </r>
  <r>
    <x v="79"/>
    <x v="171"/>
    <n v="20.290909090909089"/>
    <x v="0"/>
    <x v="1"/>
  </r>
  <r>
    <x v="79"/>
    <x v="172"/>
    <n v="1.6363636363636365"/>
    <x v="0"/>
    <x v="1"/>
  </r>
  <r>
    <x v="79"/>
    <x v="4"/>
    <n v="3.1272727272727274"/>
    <x v="0"/>
    <x v="1"/>
  </r>
  <r>
    <x v="80"/>
    <x v="173"/>
    <n v="17.272727272727273"/>
    <x v="0"/>
    <x v="1"/>
  </r>
  <r>
    <x v="80"/>
    <x v="174"/>
    <n v="82.727272727272734"/>
    <x v="0"/>
    <x v="1"/>
  </r>
  <r>
    <x v="80"/>
    <x v="175"/>
    <n v="29.209090909090911"/>
    <x v="0"/>
    <x v="1"/>
  </r>
  <r>
    <x v="80"/>
    <x v="176"/>
    <n v="5.7727272727272725"/>
    <x v="0"/>
    <x v="1"/>
  </r>
  <r>
    <x v="80"/>
    <x v="177"/>
    <n v="29.936363636363637"/>
    <x v="0"/>
    <x v="1"/>
  </r>
  <r>
    <x v="80"/>
    <x v="178"/>
    <n v="4.4090909090909092"/>
    <x v="0"/>
    <x v="1"/>
  </r>
  <r>
    <x v="80"/>
    <x v="179"/>
    <n v="13.4"/>
    <x v="0"/>
    <x v="1"/>
  </r>
  <r>
    <x v="80"/>
    <x v="180"/>
    <n v="87.663636363636357"/>
    <x v="0"/>
    <x v="1"/>
  </r>
  <r>
    <x v="80"/>
    <x v="181"/>
    <n v="12.336363636363636"/>
    <x v="0"/>
    <x v="1"/>
  </r>
  <r>
    <x v="80"/>
    <x v="182"/>
    <n v="98.7"/>
    <x v="0"/>
    <x v="1"/>
  </r>
  <r>
    <x v="80"/>
    <x v="183"/>
    <n v="1.3"/>
    <x v="0"/>
    <x v="1"/>
  </r>
  <r>
    <x v="80"/>
    <x v="184"/>
    <n v="99.563636363636363"/>
    <x v="0"/>
    <x v="1"/>
  </r>
  <r>
    <x v="80"/>
    <x v="185"/>
    <n v="0.43636363636363634"/>
    <x v="0"/>
    <x v="1"/>
  </r>
  <r>
    <x v="81"/>
    <x v="186"/>
    <n v="99.74545454545455"/>
    <x v="0"/>
    <x v="1"/>
  </r>
  <r>
    <x v="81"/>
    <x v="187"/>
    <n v="0.25454545454545452"/>
    <x v="0"/>
    <x v="1"/>
  </r>
  <r>
    <x v="77"/>
    <x v="152"/>
    <n v="15.179352580927384"/>
    <x v="1"/>
    <x v="1"/>
  </r>
  <r>
    <x v="77"/>
    <x v="153"/>
    <n v="56.474190726159229"/>
    <x v="1"/>
    <x v="1"/>
  </r>
  <r>
    <x v="77"/>
    <x v="154"/>
    <n v="15.310586176727909"/>
    <x v="1"/>
    <x v="1"/>
  </r>
  <r>
    <x v="77"/>
    <x v="155"/>
    <n v="6.0367454068241466"/>
    <x v="1"/>
    <x v="1"/>
  </r>
  <r>
    <x v="77"/>
    <x v="4"/>
    <n v="6.99912510936133"/>
    <x v="1"/>
    <x v="1"/>
  </r>
  <r>
    <x v="78"/>
    <x v="156"/>
    <n v="71.128608923884514"/>
    <x v="1"/>
    <x v="1"/>
  </r>
  <r>
    <x v="78"/>
    <x v="157"/>
    <n v="8.1802274715660541"/>
    <x v="1"/>
    <x v="1"/>
  </r>
  <r>
    <x v="78"/>
    <x v="158"/>
    <n v="2.8871391076115485"/>
    <x v="1"/>
    <x v="1"/>
  </r>
  <r>
    <x v="78"/>
    <x v="159"/>
    <n v="8.7489063867016617E-2"/>
    <x v="1"/>
    <x v="1"/>
  </r>
  <r>
    <x v="78"/>
    <x v="160"/>
    <n v="2.930883639545057"/>
    <x v="1"/>
    <x v="1"/>
  </r>
  <r>
    <x v="78"/>
    <x v="161"/>
    <n v="0.65616797900262469"/>
    <x v="1"/>
    <x v="1"/>
  </r>
  <r>
    <x v="78"/>
    <x v="162"/>
    <n v="2.0997375328083989"/>
    <x v="1"/>
    <x v="1"/>
  </r>
  <r>
    <x v="78"/>
    <x v="163"/>
    <n v="8.3114610673665794"/>
    <x v="1"/>
    <x v="1"/>
  </r>
  <r>
    <x v="78"/>
    <x v="164"/>
    <n v="0.26246719160104987"/>
    <x v="1"/>
    <x v="1"/>
  </r>
  <r>
    <x v="78"/>
    <x v="165"/>
    <n v="0.30621172353455817"/>
    <x v="1"/>
    <x v="1"/>
  </r>
  <r>
    <x v="78"/>
    <x v="166"/>
    <n v="1.3998250218722659"/>
    <x v="1"/>
    <x v="1"/>
  </r>
  <r>
    <x v="78"/>
    <x v="4"/>
    <n v="1.7497812773403325"/>
    <x v="1"/>
    <x v="1"/>
  </r>
  <r>
    <x v="79"/>
    <x v="167"/>
    <n v="71.741032370953633"/>
    <x v="1"/>
    <x v="1"/>
  </r>
  <r>
    <x v="79"/>
    <x v="168"/>
    <n v="8.4426946631671047"/>
    <x v="1"/>
    <x v="1"/>
  </r>
  <r>
    <x v="79"/>
    <x v="169"/>
    <n v="5.3368328958880138"/>
    <x v="1"/>
    <x v="1"/>
  </r>
  <r>
    <x v="79"/>
    <x v="170"/>
    <n v="2.0559930008748908"/>
    <x v="1"/>
    <x v="1"/>
  </r>
  <r>
    <x v="79"/>
    <x v="171"/>
    <n v="8.3552055993000867"/>
    <x v="1"/>
    <x v="1"/>
  </r>
  <r>
    <x v="79"/>
    <x v="172"/>
    <n v="1.6622922134733158"/>
    <x v="1"/>
    <x v="1"/>
  </r>
  <r>
    <x v="79"/>
    <x v="4"/>
    <n v="2.4059492563429572"/>
    <x v="1"/>
    <x v="1"/>
  </r>
  <r>
    <x v="80"/>
    <x v="173"/>
    <n v="15.966754155730534"/>
    <x v="1"/>
    <x v="1"/>
  </r>
  <r>
    <x v="80"/>
    <x v="174"/>
    <n v="84.033245844269473"/>
    <x v="1"/>
    <x v="1"/>
  </r>
  <r>
    <x v="80"/>
    <x v="175"/>
    <n v="9.9300087489063866"/>
    <x v="1"/>
    <x v="1"/>
  </r>
  <r>
    <x v="80"/>
    <x v="176"/>
    <n v="5.2493438320209975"/>
    <x v="1"/>
    <x v="1"/>
  </r>
  <r>
    <x v="80"/>
    <x v="177"/>
    <n v="39.676290463692041"/>
    <x v="1"/>
    <x v="1"/>
  </r>
  <r>
    <x v="80"/>
    <x v="178"/>
    <n v="10.061242344706912"/>
    <x v="1"/>
    <x v="1"/>
  </r>
  <r>
    <x v="80"/>
    <x v="179"/>
    <n v="19.116360454943131"/>
    <x v="1"/>
    <x v="1"/>
  </r>
  <r>
    <x v="80"/>
    <x v="180"/>
    <n v="85.083114610673661"/>
    <x v="1"/>
    <x v="1"/>
  </r>
  <r>
    <x v="80"/>
    <x v="181"/>
    <n v="14.916885389326334"/>
    <x v="1"/>
    <x v="1"/>
  </r>
  <r>
    <x v="80"/>
    <x v="182"/>
    <n v="97.812773403324584"/>
    <x v="1"/>
    <x v="1"/>
  </r>
  <r>
    <x v="80"/>
    <x v="183"/>
    <n v="2.1872265966754156"/>
    <x v="1"/>
    <x v="1"/>
  </r>
  <r>
    <x v="80"/>
    <x v="184"/>
    <n v="99.343832020997382"/>
    <x v="1"/>
    <x v="1"/>
  </r>
  <r>
    <x v="80"/>
    <x v="185"/>
    <n v="0.65616797900262469"/>
    <x v="1"/>
    <x v="1"/>
  </r>
  <r>
    <x v="81"/>
    <x v="186"/>
    <n v="100"/>
    <x v="1"/>
    <x v="1"/>
  </r>
  <r>
    <x v="81"/>
    <x v="187"/>
    <n v="0"/>
    <x v="1"/>
    <x v="1"/>
  </r>
  <r>
    <x v="77"/>
    <x v="152"/>
    <n v="31.109550561797754"/>
    <x v="2"/>
    <x v="1"/>
  </r>
  <r>
    <x v="77"/>
    <x v="153"/>
    <n v="35.276217228464418"/>
    <x v="2"/>
    <x v="1"/>
  </r>
  <r>
    <x v="77"/>
    <x v="154"/>
    <n v="30.992509363295881"/>
    <x v="2"/>
    <x v="1"/>
  </r>
  <r>
    <x v="77"/>
    <x v="155"/>
    <n v="0.67883895131086147"/>
    <x v="2"/>
    <x v="1"/>
  </r>
  <r>
    <x v="77"/>
    <x v="4"/>
    <n v="1.9428838951310861"/>
    <x v="2"/>
    <x v="1"/>
  </r>
  <r>
    <x v="78"/>
    <x v="156"/>
    <n v="25.468164794007489"/>
    <x v="2"/>
    <x v="1"/>
  </r>
  <r>
    <x v="78"/>
    <x v="157"/>
    <n v="23.946629213483146"/>
    <x v="2"/>
    <x v="1"/>
  </r>
  <r>
    <x v="78"/>
    <x v="158"/>
    <n v="9.6207865168539328"/>
    <x v="2"/>
    <x v="1"/>
  </r>
  <r>
    <x v="78"/>
    <x v="159"/>
    <n v="0.30430711610486894"/>
    <x v="2"/>
    <x v="1"/>
  </r>
  <r>
    <x v="78"/>
    <x v="160"/>
    <n v="3.9325842696629212"/>
    <x v="2"/>
    <x v="1"/>
  </r>
  <r>
    <x v="78"/>
    <x v="161"/>
    <n v="0.25749063670411987"/>
    <x v="2"/>
    <x v="1"/>
  </r>
  <r>
    <x v="78"/>
    <x v="162"/>
    <n v="14.817415730337078"/>
    <x v="2"/>
    <x v="1"/>
  </r>
  <r>
    <x v="78"/>
    <x v="163"/>
    <n v="7.8183520599250933"/>
    <x v="2"/>
    <x v="1"/>
  </r>
  <r>
    <x v="78"/>
    <x v="164"/>
    <n v="2.6217228464419478"/>
    <x v="2"/>
    <x v="1"/>
  </r>
  <r>
    <x v="78"/>
    <x v="165"/>
    <n v="8.0524344569288395"/>
    <x v="2"/>
    <x v="1"/>
  </r>
  <r>
    <x v="78"/>
    <x v="166"/>
    <n v="2.3642322097378279"/>
    <x v="2"/>
    <x v="1"/>
  </r>
  <r>
    <x v="78"/>
    <x v="4"/>
    <n v="0.79588014981273403"/>
    <x v="2"/>
    <x v="1"/>
  </r>
  <r>
    <x v="79"/>
    <x v="167"/>
    <n v="21.044007490636705"/>
    <x v="2"/>
    <x v="1"/>
  </r>
  <r>
    <x v="79"/>
    <x v="168"/>
    <n v="20.084269662921347"/>
    <x v="2"/>
    <x v="1"/>
  </r>
  <r>
    <x v="79"/>
    <x v="169"/>
    <n v="12.242509363295881"/>
    <x v="2"/>
    <x v="1"/>
  </r>
  <r>
    <x v="79"/>
    <x v="170"/>
    <n v="1.1704119850187267"/>
    <x v="2"/>
    <x v="1"/>
  </r>
  <r>
    <x v="79"/>
    <x v="171"/>
    <n v="38.412921348314605"/>
    <x v="2"/>
    <x v="1"/>
  </r>
  <r>
    <x v="79"/>
    <x v="172"/>
    <n v="2.808988764044944"/>
    <x v="2"/>
    <x v="1"/>
  </r>
  <r>
    <x v="79"/>
    <x v="4"/>
    <n v="4.2368913857677901"/>
    <x v="2"/>
    <x v="1"/>
  </r>
  <r>
    <x v="80"/>
    <x v="173"/>
    <n v="24.485018726591761"/>
    <x v="2"/>
    <x v="1"/>
  </r>
  <r>
    <x v="80"/>
    <x v="174"/>
    <n v="75.514981273408239"/>
    <x v="2"/>
    <x v="1"/>
  </r>
  <r>
    <x v="80"/>
    <x v="175"/>
    <n v="41.736891385767791"/>
    <x v="2"/>
    <x v="1"/>
  </r>
  <r>
    <x v="80"/>
    <x v="176"/>
    <n v="3.5814606741573032"/>
    <x v="2"/>
    <x v="1"/>
  </r>
  <r>
    <x v="80"/>
    <x v="177"/>
    <n v="21.301498127340825"/>
    <x v="2"/>
    <x v="1"/>
  </r>
  <r>
    <x v="80"/>
    <x v="178"/>
    <n v="0.86610486891385763"/>
    <x v="2"/>
    <x v="1"/>
  </r>
  <r>
    <x v="80"/>
    <x v="179"/>
    <n v="8.0290262172284645"/>
    <x v="2"/>
    <x v="1"/>
  </r>
  <r>
    <x v="80"/>
    <x v="180"/>
    <n v="90.098314606741567"/>
    <x v="2"/>
    <x v="1"/>
  </r>
  <r>
    <x v="80"/>
    <x v="181"/>
    <n v="9.9016853932584272"/>
    <x v="2"/>
    <x v="1"/>
  </r>
  <r>
    <x v="80"/>
    <x v="182"/>
    <n v="99.367977528089881"/>
    <x v="2"/>
    <x v="1"/>
  </r>
  <r>
    <x v="80"/>
    <x v="183"/>
    <n v="0.6320224719101124"/>
    <x v="2"/>
    <x v="1"/>
  </r>
  <r>
    <x v="80"/>
    <x v="184"/>
    <n v="99.859550561797747"/>
    <x v="2"/>
    <x v="1"/>
  </r>
  <r>
    <x v="80"/>
    <x v="185"/>
    <n v="0.1404494382022472"/>
    <x v="2"/>
    <x v="1"/>
  </r>
  <r>
    <x v="81"/>
    <x v="186"/>
    <n v="99.742509363295881"/>
    <x v="2"/>
    <x v="1"/>
  </r>
  <r>
    <x v="81"/>
    <x v="187"/>
    <n v="0.25749063670411987"/>
    <x v="2"/>
    <x v="1"/>
  </r>
  <r>
    <x v="77"/>
    <x v="152"/>
    <n v="8.8599752168525399"/>
    <x v="3"/>
    <x v="1"/>
  </r>
  <r>
    <x v="77"/>
    <x v="153"/>
    <n v="75.774473358116481"/>
    <x v="3"/>
    <x v="1"/>
  </r>
  <r>
    <x v="77"/>
    <x v="154"/>
    <n v="9.7273853779429995"/>
    <x v="3"/>
    <x v="1"/>
  </r>
  <r>
    <x v="77"/>
    <x v="155"/>
    <n v="1.2391573729863692"/>
    <x v="3"/>
    <x v="1"/>
  </r>
  <r>
    <x v="77"/>
    <x v="4"/>
    <n v="4.3990086741016112"/>
    <x v="3"/>
    <x v="1"/>
  </r>
  <r>
    <x v="78"/>
    <x v="156"/>
    <n v="66.852540272614618"/>
    <x v="3"/>
    <x v="1"/>
  </r>
  <r>
    <x v="78"/>
    <x v="157"/>
    <n v="17.657992565055761"/>
    <x v="3"/>
    <x v="1"/>
  </r>
  <r>
    <x v="78"/>
    <x v="158"/>
    <n v="1.6109045848822801"/>
    <x v="3"/>
    <x v="1"/>
  </r>
  <r>
    <x v="78"/>
    <x v="159"/>
    <n v="6.1957868649318466E-2"/>
    <x v="3"/>
    <x v="1"/>
  </r>
  <r>
    <x v="78"/>
    <x v="160"/>
    <n v="3.0978934324659231"/>
    <x v="3"/>
    <x v="1"/>
  </r>
  <r>
    <x v="78"/>
    <x v="161"/>
    <n v="0.37174721189591076"/>
    <x v="3"/>
    <x v="1"/>
  </r>
  <r>
    <x v="78"/>
    <x v="162"/>
    <n v="3.2218091697645601"/>
    <x v="3"/>
    <x v="1"/>
  </r>
  <r>
    <x v="78"/>
    <x v="163"/>
    <n v="4.337050805452292"/>
    <x v="3"/>
    <x v="1"/>
  </r>
  <r>
    <x v="78"/>
    <x v="164"/>
    <n v="0.92936802973977695"/>
    <x v="3"/>
    <x v="1"/>
  </r>
  <r>
    <x v="78"/>
    <x v="165"/>
    <n v="1.0532837670384139"/>
    <x v="3"/>
    <x v="1"/>
  </r>
  <r>
    <x v="78"/>
    <x v="166"/>
    <n v="0.12391573729863693"/>
    <x v="3"/>
    <x v="1"/>
  </r>
  <r>
    <x v="78"/>
    <x v="4"/>
    <n v="0.68153655514250311"/>
    <x v="3"/>
    <x v="1"/>
  </r>
  <r>
    <x v="79"/>
    <x v="167"/>
    <n v="67.224287484510526"/>
    <x v="3"/>
    <x v="1"/>
  </r>
  <r>
    <x v="79"/>
    <x v="168"/>
    <n v="15.241635687732343"/>
    <x v="3"/>
    <x v="1"/>
  </r>
  <r>
    <x v="79"/>
    <x v="169"/>
    <n v="5.2664188351920691"/>
    <x v="3"/>
    <x v="1"/>
  </r>
  <r>
    <x v="79"/>
    <x v="170"/>
    <n v="1.0532837670384139"/>
    <x v="3"/>
    <x v="1"/>
  </r>
  <r>
    <x v="79"/>
    <x v="171"/>
    <n v="8.6741016109045841"/>
    <x v="3"/>
    <x v="1"/>
  </r>
  <r>
    <x v="79"/>
    <x v="172"/>
    <n v="0.43370508054522927"/>
    <x v="3"/>
    <x v="1"/>
  </r>
  <r>
    <x v="79"/>
    <x v="4"/>
    <n v="2.1065675340768277"/>
    <x v="3"/>
    <x v="1"/>
  </r>
  <r>
    <x v="80"/>
    <x v="173"/>
    <n v="10.346964064436184"/>
    <x v="3"/>
    <x v="1"/>
  </r>
  <r>
    <x v="80"/>
    <x v="174"/>
    <n v="89.653035935563821"/>
    <x v="3"/>
    <x v="1"/>
  </r>
  <r>
    <x v="80"/>
    <x v="175"/>
    <n v="11.586121437422552"/>
    <x v="3"/>
    <x v="1"/>
  </r>
  <r>
    <x v="80"/>
    <x v="176"/>
    <n v="5.3283767038413883"/>
    <x v="3"/>
    <x v="1"/>
  </r>
  <r>
    <x v="80"/>
    <x v="177"/>
    <n v="50.743494423791823"/>
    <x v="3"/>
    <x v="1"/>
  </r>
  <r>
    <x v="80"/>
    <x v="178"/>
    <n v="3.6555142503097895"/>
    <x v="3"/>
    <x v="1"/>
  </r>
  <r>
    <x v="80"/>
    <x v="179"/>
    <n v="18.339529120198264"/>
    <x v="3"/>
    <x v="1"/>
  </r>
  <r>
    <x v="80"/>
    <x v="180"/>
    <n v="82.094175960346959"/>
    <x v="3"/>
    <x v="1"/>
  </r>
  <r>
    <x v="80"/>
    <x v="181"/>
    <n v="17.905824039653037"/>
    <x v="3"/>
    <x v="1"/>
  </r>
  <r>
    <x v="80"/>
    <x v="182"/>
    <n v="98.698884758364315"/>
    <x v="3"/>
    <x v="1"/>
  </r>
  <r>
    <x v="80"/>
    <x v="183"/>
    <n v="1.3011152416356877"/>
    <x v="3"/>
    <x v="1"/>
  </r>
  <r>
    <x v="80"/>
    <x v="184"/>
    <n v="99.504337050805447"/>
    <x v="3"/>
    <x v="1"/>
  </r>
  <r>
    <x v="80"/>
    <x v="185"/>
    <n v="0.49566294919454773"/>
    <x v="3"/>
    <x v="1"/>
  </r>
  <r>
    <x v="81"/>
    <x v="186"/>
    <n v="99.194547707558854"/>
    <x v="3"/>
    <x v="1"/>
  </r>
  <r>
    <x v="81"/>
    <x v="187"/>
    <n v="0.80545229244114003"/>
    <x v="3"/>
    <x v="1"/>
  </r>
  <r>
    <x v="77"/>
    <x v="152"/>
    <n v="11.688311688311689"/>
    <x v="4"/>
    <x v="1"/>
  </r>
  <r>
    <x v="77"/>
    <x v="153"/>
    <n v="78.679653679653683"/>
    <x v="4"/>
    <x v="1"/>
  </r>
  <r>
    <x v="77"/>
    <x v="154"/>
    <n v="5.6277056277056277"/>
    <x v="4"/>
    <x v="1"/>
  </r>
  <r>
    <x v="77"/>
    <x v="155"/>
    <n v="1.5151515151515151"/>
    <x v="4"/>
    <x v="1"/>
  </r>
  <r>
    <x v="77"/>
    <x v="4"/>
    <n v="2.4891774891774894"/>
    <x v="4"/>
    <x v="1"/>
  </r>
  <r>
    <x v="78"/>
    <x v="156"/>
    <n v="45.454545454545453"/>
    <x v="4"/>
    <x v="1"/>
  </r>
  <r>
    <x v="78"/>
    <x v="157"/>
    <n v="41.125541125541126"/>
    <x v="4"/>
    <x v="1"/>
  </r>
  <r>
    <x v="78"/>
    <x v="158"/>
    <n v="3.8961038961038961"/>
    <x v="4"/>
    <x v="1"/>
  </r>
  <r>
    <x v="78"/>
    <x v="159"/>
    <n v="0"/>
    <x v="4"/>
    <x v="1"/>
  </r>
  <r>
    <x v="78"/>
    <x v="160"/>
    <n v="0.97402597402597402"/>
    <x v="4"/>
    <x v="1"/>
  </r>
  <r>
    <x v="78"/>
    <x v="161"/>
    <n v="0.10822510822510822"/>
    <x v="4"/>
    <x v="1"/>
  </r>
  <r>
    <x v="78"/>
    <x v="162"/>
    <n v="1.4069264069264069"/>
    <x v="4"/>
    <x v="1"/>
  </r>
  <r>
    <x v="78"/>
    <x v="163"/>
    <n v="2.5974025974025974"/>
    <x v="4"/>
    <x v="1"/>
  </r>
  <r>
    <x v="78"/>
    <x v="164"/>
    <n v="0.21645021645021645"/>
    <x v="4"/>
    <x v="1"/>
  </r>
  <r>
    <x v="78"/>
    <x v="165"/>
    <n v="1.7316017316017316"/>
    <x v="4"/>
    <x v="1"/>
  </r>
  <r>
    <x v="78"/>
    <x v="166"/>
    <n v="0.4329004329004329"/>
    <x v="4"/>
    <x v="1"/>
  </r>
  <r>
    <x v="78"/>
    <x v="4"/>
    <n v="2.0562770562770565"/>
    <x v="4"/>
    <x v="1"/>
  </r>
  <r>
    <x v="79"/>
    <x v="167"/>
    <n v="21.212121212121211"/>
    <x v="4"/>
    <x v="1"/>
  </r>
  <r>
    <x v="79"/>
    <x v="168"/>
    <n v="54.112554112554115"/>
    <x v="4"/>
    <x v="1"/>
  </r>
  <r>
    <x v="79"/>
    <x v="169"/>
    <n v="15.367965367965368"/>
    <x v="4"/>
    <x v="1"/>
  </r>
  <r>
    <x v="79"/>
    <x v="170"/>
    <n v="0.4329004329004329"/>
    <x v="4"/>
    <x v="1"/>
  </r>
  <r>
    <x v="79"/>
    <x v="171"/>
    <n v="5.7359307359307357"/>
    <x v="4"/>
    <x v="1"/>
  </r>
  <r>
    <x v="79"/>
    <x v="172"/>
    <n v="0.21645021645021645"/>
    <x v="4"/>
    <x v="1"/>
  </r>
  <r>
    <x v="79"/>
    <x v="4"/>
    <n v="2.9220779220779223"/>
    <x v="4"/>
    <x v="1"/>
  </r>
  <r>
    <x v="80"/>
    <x v="173"/>
    <n v="6.0606060606060606"/>
    <x v="4"/>
    <x v="1"/>
  </r>
  <r>
    <x v="80"/>
    <x v="174"/>
    <n v="93.939393939393938"/>
    <x v="4"/>
    <x v="1"/>
  </r>
  <r>
    <x v="80"/>
    <x v="175"/>
    <n v="56.385281385281388"/>
    <x v="4"/>
    <x v="1"/>
  </r>
  <r>
    <x v="80"/>
    <x v="176"/>
    <n v="16.99134199134199"/>
    <x v="4"/>
    <x v="1"/>
  </r>
  <r>
    <x v="80"/>
    <x v="177"/>
    <n v="10.281385281385282"/>
    <x v="4"/>
    <x v="1"/>
  </r>
  <r>
    <x v="80"/>
    <x v="178"/>
    <n v="1.8398268398268398"/>
    <x v="4"/>
    <x v="1"/>
  </r>
  <r>
    <x v="80"/>
    <x v="179"/>
    <n v="8.4415584415584419"/>
    <x v="4"/>
    <x v="1"/>
  </r>
  <r>
    <x v="80"/>
    <x v="180"/>
    <n v="90.151515151515156"/>
    <x v="4"/>
    <x v="1"/>
  </r>
  <r>
    <x v="80"/>
    <x v="181"/>
    <n v="9.8484848484848477"/>
    <x v="4"/>
    <x v="1"/>
  </r>
  <r>
    <x v="80"/>
    <x v="182"/>
    <n v="99.242424242424249"/>
    <x v="4"/>
    <x v="1"/>
  </r>
  <r>
    <x v="80"/>
    <x v="183"/>
    <n v="0.75757575757575757"/>
    <x v="4"/>
    <x v="1"/>
  </r>
  <r>
    <x v="80"/>
    <x v="184"/>
    <n v="99.783549783549788"/>
    <x v="4"/>
    <x v="1"/>
  </r>
  <r>
    <x v="80"/>
    <x v="185"/>
    <n v="0.21645021645021645"/>
    <x v="4"/>
    <x v="1"/>
  </r>
  <r>
    <x v="81"/>
    <x v="186"/>
    <n v="100"/>
    <x v="4"/>
    <x v="1"/>
  </r>
  <r>
    <x v="81"/>
    <x v="187"/>
    <n v="0"/>
    <x v="4"/>
    <x v="1"/>
  </r>
  <r>
    <x v="77"/>
    <x v="152"/>
    <n v="15.025906735751295"/>
    <x v="5"/>
    <x v="1"/>
  </r>
  <r>
    <x v="77"/>
    <x v="153"/>
    <n v="77.202072538860108"/>
    <x v="5"/>
    <x v="1"/>
  </r>
  <r>
    <x v="77"/>
    <x v="154"/>
    <n v="3.6269430051813472"/>
    <x v="5"/>
    <x v="1"/>
  </r>
  <r>
    <x v="77"/>
    <x v="155"/>
    <n v="2.0725388601036268"/>
    <x v="5"/>
    <x v="1"/>
  </r>
  <r>
    <x v="77"/>
    <x v="4"/>
    <n v="2.0725388601036268"/>
    <x v="5"/>
    <x v="1"/>
  </r>
  <r>
    <x v="78"/>
    <x v="156"/>
    <n v="41.968911917098445"/>
    <x v="5"/>
    <x v="1"/>
  </r>
  <r>
    <x v="78"/>
    <x v="157"/>
    <n v="43.005181347150256"/>
    <x v="5"/>
    <x v="1"/>
  </r>
  <r>
    <x v="78"/>
    <x v="158"/>
    <n v="2.0725388601036268"/>
    <x v="5"/>
    <x v="1"/>
  </r>
  <r>
    <x v="78"/>
    <x v="159"/>
    <n v="0"/>
    <x v="5"/>
    <x v="1"/>
  </r>
  <r>
    <x v="78"/>
    <x v="160"/>
    <n v="0"/>
    <x v="5"/>
    <x v="1"/>
  </r>
  <r>
    <x v="78"/>
    <x v="161"/>
    <n v="0.51813471502590669"/>
    <x v="5"/>
    <x v="1"/>
  </r>
  <r>
    <x v="78"/>
    <x v="162"/>
    <n v="0.51813471502590669"/>
    <x v="5"/>
    <x v="1"/>
  </r>
  <r>
    <x v="78"/>
    <x v="163"/>
    <n v="3.6269430051813472"/>
    <x v="5"/>
    <x v="1"/>
  </r>
  <r>
    <x v="78"/>
    <x v="164"/>
    <n v="0"/>
    <x v="5"/>
    <x v="1"/>
  </r>
  <r>
    <x v="78"/>
    <x v="165"/>
    <n v="5.6994818652849739"/>
    <x v="5"/>
    <x v="1"/>
  </r>
  <r>
    <x v="78"/>
    <x v="166"/>
    <n v="0"/>
    <x v="5"/>
    <x v="1"/>
  </r>
  <r>
    <x v="78"/>
    <x v="4"/>
    <n v="2.5906735751295336"/>
    <x v="5"/>
    <x v="1"/>
  </r>
  <r>
    <x v="79"/>
    <x v="167"/>
    <n v="24.870466321243523"/>
    <x v="5"/>
    <x v="1"/>
  </r>
  <r>
    <x v="79"/>
    <x v="168"/>
    <n v="54.404145077720209"/>
    <x v="5"/>
    <x v="1"/>
  </r>
  <r>
    <x v="79"/>
    <x v="169"/>
    <n v="12.435233160621761"/>
    <x v="5"/>
    <x v="1"/>
  </r>
  <r>
    <x v="79"/>
    <x v="170"/>
    <n v="0.51813471502590669"/>
    <x v="5"/>
    <x v="1"/>
  </r>
  <r>
    <x v="79"/>
    <x v="171"/>
    <n v="2.5906735751295336"/>
    <x v="5"/>
    <x v="1"/>
  </r>
  <r>
    <x v="79"/>
    <x v="172"/>
    <n v="0.51813471502590669"/>
    <x v="5"/>
    <x v="1"/>
  </r>
  <r>
    <x v="79"/>
    <x v="4"/>
    <n v="4.6632124352331603"/>
    <x v="5"/>
    <x v="1"/>
  </r>
  <r>
    <x v="80"/>
    <x v="173"/>
    <n v="6.7357512953367875"/>
    <x v="5"/>
    <x v="1"/>
  </r>
  <r>
    <x v="80"/>
    <x v="174"/>
    <n v="93.264248704663217"/>
    <x v="5"/>
    <x v="1"/>
  </r>
  <r>
    <x v="80"/>
    <x v="175"/>
    <n v="58.549222797927463"/>
    <x v="5"/>
    <x v="1"/>
  </r>
  <r>
    <x v="80"/>
    <x v="176"/>
    <n v="17.616580310880828"/>
    <x v="5"/>
    <x v="1"/>
  </r>
  <r>
    <x v="80"/>
    <x v="177"/>
    <n v="10.362694300518134"/>
    <x v="5"/>
    <x v="1"/>
  </r>
  <r>
    <x v="80"/>
    <x v="178"/>
    <n v="0.51813471502590669"/>
    <x v="5"/>
    <x v="1"/>
  </r>
  <r>
    <x v="80"/>
    <x v="179"/>
    <n v="6.2176165803108807"/>
    <x v="5"/>
    <x v="1"/>
  </r>
  <r>
    <x v="80"/>
    <x v="180"/>
    <n v="87.564766839378237"/>
    <x v="5"/>
    <x v="1"/>
  </r>
  <r>
    <x v="80"/>
    <x v="181"/>
    <n v="12.435233160621761"/>
    <x v="5"/>
    <x v="1"/>
  </r>
  <r>
    <x v="80"/>
    <x v="182"/>
    <n v="100"/>
    <x v="5"/>
    <x v="1"/>
  </r>
  <r>
    <x v="80"/>
    <x v="183"/>
    <n v="0"/>
    <x v="5"/>
    <x v="1"/>
  </r>
  <r>
    <x v="80"/>
    <x v="184"/>
    <n v="100"/>
    <x v="5"/>
    <x v="1"/>
  </r>
  <r>
    <x v="80"/>
    <x v="185"/>
    <n v="0"/>
    <x v="5"/>
    <x v="1"/>
  </r>
  <r>
    <x v="81"/>
    <x v="186"/>
    <n v="100"/>
    <x v="5"/>
    <x v="1"/>
  </r>
  <r>
    <x v="81"/>
    <x v="187"/>
    <n v="0"/>
    <x v="5"/>
    <x v="1"/>
  </r>
  <r>
    <x v="77"/>
    <x v="152"/>
    <n v="15"/>
    <x v="6"/>
    <x v="1"/>
  </r>
  <r>
    <x v="77"/>
    <x v="153"/>
    <n v="70"/>
    <x v="6"/>
    <x v="1"/>
  </r>
  <r>
    <x v="77"/>
    <x v="154"/>
    <n v="10.625"/>
    <x v="6"/>
    <x v="1"/>
  </r>
  <r>
    <x v="77"/>
    <x v="155"/>
    <n v="1.25"/>
    <x v="6"/>
    <x v="1"/>
  </r>
  <r>
    <x v="77"/>
    <x v="4"/>
    <n v="3.125"/>
    <x v="6"/>
    <x v="1"/>
  </r>
  <r>
    <x v="78"/>
    <x v="156"/>
    <n v="31.875"/>
    <x v="6"/>
    <x v="1"/>
  </r>
  <r>
    <x v="78"/>
    <x v="157"/>
    <n v="45.625"/>
    <x v="6"/>
    <x v="1"/>
  </r>
  <r>
    <x v="78"/>
    <x v="158"/>
    <n v="10"/>
    <x v="6"/>
    <x v="1"/>
  </r>
  <r>
    <x v="78"/>
    <x v="159"/>
    <n v="0"/>
    <x v="6"/>
    <x v="1"/>
  </r>
  <r>
    <x v="78"/>
    <x v="160"/>
    <n v="1.875"/>
    <x v="6"/>
    <x v="1"/>
  </r>
  <r>
    <x v="78"/>
    <x v="161"/>
    <n v="0"/>
    <x v="6"/>
    <x v="1"/>
  </r>
  <r>
    <x v="78"/>
    <x v="162"/>
    <n v="3.125"/>
    <x v="6"/>
    <x v="1"/>
  </r>
  <r>
    <x v="78"/>
    <x v="163"/>
    <n v="3.125"/>
    <x v="6"/>
    <x v="1"/>
  </r>
  <r>
    <x v="78"/>
    <x v="164"/>
    <n v="0"/>
    <x v="6"/>
    <x v="1"/>
  </r>
  <r>
    <x v="78"/>
    <x v="165"/>
    <n v="0.625"/>
    <x v="6"/>
    <x v="1"/>
  </r>
  <r>
    <x v="78"/>
    <x v="166"/>
    <n v="0.625"/>
    <x v="6"/>
    <x v="1"/>
  </r>
  <r>
    <x v="78"/>
    <x v="4"/>
    <n v="3.125"/>
    <x v="6"/>
    <x v="1"/>
  </r>
  <r>
    <x v="79"/>
    <x v="167"/>
    <n v="17.5"/>
    <x v="6"/>
    <x v="1"/>
  </r>
  <r>
    <x v="79"/>
    <x v="168"/>
    <n v="53.125"/>
    <x v="6"/>
    <x v="1"/>
  </r>
  <r>
    <x v="79"/>
    <x v="169"/>
    <n v="8.75"/>
    <x v="6"/>
    <x v="1"/>
  </r>
  <r>
    <x v="79"/>
    <x v="170"/>
    <n v="0.625"/>
    <x v="6"/>
    <x v="1"/>
  </r>
  <r>
    <x v="79"/>
    <x v="171"/>
    <n v="16.875"/>
    <x v="6"/>
    <x v="1"/>
  </r>
  <r>
    <x v="79"/>
    <x v="172"/>
    <n v="0"/>
    <x v="6"/>
    <x v="1"/>
  </r>
  <r>
    <x v="79"/>
    <x v="4"/>
    <n v="3.125"/>
    <x v="6"/>
    <x v="1"/>
  </r>
  <r>
    <x v="80"/>
    <x v="173"/>
    <n v="8.75"/>
    <x v="6"/>
    <x v="1"/>
  </r>
  <r>
    <x v="80"/>
    <x v="174"/>
    <n v="91.25"/>
    <x v="6"/>
    <x v="1"/>
  </r>
  <r>
    <x v="80"/>
    <x v="175"/>
    <n v="59.375"/>
    <x v="6"/>
    <x v="1"/>
  </r>
  <r>
    <x v="80"/>
    <x v="176"/>
    <n v="17.5"/>
    <x v="6"/>
    <x v="1"/>
  </r>
  <r>
    <x v="80"/>
    <x v="177"/>
    <n v="3.75"/>
    <x v="6"/>
    <x v="1"/>
  </r>
  <r>
    <x v="80"/>
    <x v="178"/>
    <n v="4.375"/>
    <x v="6"/>
    <x v="1"/>
  </r>
  <r>
    <x v="80"/>
    <x v="179"/>
    <n v="6.25"/>
    <x v="6"/>
    <x v="1"/>
  </r>
  <r>
    <x v="80"/>
    <x v="180"/>
    <n v="91.875"/>
    <x v="6"/>
    <x v="1"/>
  </r>
  <r>
    <x v="80"/>
    <x v="181"/>
    <n v="8.125"/>
    <x v="6"/>
    <x v="1"/>
  </r>
  <r>
    <x v="80"/>
    <x v="182"/>
    <n v="99.375"/>
    <x v="6"/>
    <x v="1"/>
  </r>
  <r>
    <x v="80"/>
    <x v="183"/>
    <n v="0.625"/>
    <x v="6"/>
    <x v="1"/>
  </r>
  <r>
    <x v="80"/>
    <x v="184"/>
    <n v="100"/>
    <x v="6"/>
    <x v="1"/>
  </r>
  <r>
    <x v="80"/>
    <x v="185"/>
    <n v="0"/>
    <x v="6"/>
    <x v="1"/>
  </r>
  <r>
    <x v="81"/>
    <x v="186"/>
    <n v="100"/>
    <x v="6"/>
    <x v="1"/>
  </r>
  <r>
    <x v="81"/>
    <x v="187"/>
    <n v="0"/>
    <x v="6"/>
    <x v="1"/>
  </r>
  <r>
    <x v="77"/>
    <x v="152"/>
    <n v="10.067114093959731"/>
    <x v="7"/>
    <x v="1"/>
  </r>
  <r>
    <x v="77"/>
    <x v="153"/>
    <n v="78.523489932885909"/>
    <x v="7"/>
    <x v="1"/>
  </r>
  <r>
    <x v="77"/>
    <x v="154"/>
    <n v="5.3691275167785237"/>
    <x v="7"/>
    <x v="1"/>
  </r>
  <r>
    <x v="77"/>
    <x v="155"/>
    <n v="2.348993288590604"/>
    <x v="7"/>
    <x v="1"/>
  </r>
  <r>
    <x v="77"/>
    <x v="4"/>
    <n v="3.6912751677852347"/>
    <x v="7"/>
    <x v="1"/>
  </r>
  <r>
    <x v="78"/>
    <x v="156"/>
    <n v="47.986577181208055"/>
    <x v="7"/>
    <x v="1"/>
  </r>
  <r>
    <x v="78"/>
    <x v="157"/>
    <n v="39.597315436241608"/>
    <x v="7"/>
    <x v="1"/>
  </r>
  <r>
    <x v="78"/>
    <x v="158"/>
    <n v="2.0134228187919465"/>
    <x v="7"/>
    <x v="1"/>
  </r>
  <r>
    <x v="78"/>
    <x v="159"/>
    <n v="0"/>
    <x v="7"/>
    <x v="1"/>
  </r>
  <r>
    <x v="78"/>
    <x v="160"/>
    <n v="0.67114093959731547"/>
    <x v="7"/>
    <x v="1"/>
  </r>
  <r>
    <x v="78"/>
    <x v="161"/>
    <n v="0"/>
    <x v="7"/>
    <x v="1"/>
  </r>
  <r>
    <x v="78"/>
    <x v="162"/>
    <n v="2.0134228187919465"/>
    <x v="7"/>
    <x v="1"/>
  </r>
  <r>
    <x v="78"/>
    <x v="163"/>
    <n v="3.3557046979865772"/>
    <x v="7"/>
    <x v="1"/>
  </r>
  <r>
    <x v="78"/>
    <x v="164"/>
    <n v="0.33557046979865773"/>
    <x v="7"/>
    <x v="1"/>
  </r>
  <r>
    <x v="78"/>
    <x v="165"/>
    <n v="1.0067114093959733"/>
    <x v="7"/>
    <x v="1"/>
  </r>
  <r>
    <x v="78"/>
    <x v="166"/>
    <n v="0.33557046979865773"/>
    <x v="7"/>
    <x v="1"/>
  </r>
  <r>
    <x v="78"/>
    <x v="4"/>
    <n v="2.6845637583892619"/>
    <x v="7"/>
    <x v="1"/>
  </r>
  <r>
    <x v="79"/>
    <x v="167"/>
    <n v="29.19463087248322"/>
    <x v="7"/>
    <x v="1"/>
  </r>
  <r>
    <x v="79"/>
    <x v="168"/>
    <n v="50.671140939597315"/>
    <x v="7"/>
    <x v="1"/>
  </r>
  <r>
    <x v="79"/>
    <x v="169"/>
    <n v="12.416107382550335"/>
    <x v="7"/>
    <x v="1"/>
  </r>
  <r>
    <x v="79"/>
    <x v="170"/>
    <n v="0.33557046979865773"/>
    <x v="7"/>
    <x v="1"/>
  </r>
  <r>
    <x v="79"/>
    <x v="171"/>
    <n v="4.3624161073825505"/>
    <x v="7"/>
    <x v="1"/>
  </r>
  <r>
    <x v="79"/>
    <x v="172"/>
    <n v="0.33557046979865773"/>
    <x v="7"/>
    <x v="1"/>
  </r>
  <r>
    <x v="79"/>
    <x v="4"/>
    <n v="2.6845637583892619"/>
    <x v="7"/>
    <x v="1"/>
  </r>
  <r>
    <x v="80"/>
    <x v="173"/>
    <n v="5.7046979865771812"/>
    <x v="7"/>
    <x v="1"/>
  </r>
  <r>
    <x v="80"/>
    <x v="174"/>
    <n v="94.295302013422813"/>
    <x v="7"/>
    <x v="1"/>
  </r>
  <r>
    <x v="80"/>
    <x v="175"/>
    <n v="56.375838926174495"/>
    <x v="7"/>
    <x v="1"/>
  </r>
  <r>
    <x v="80"/>
    <x v="176"/>
    <n v="16.44295302013423"/>
    <x v="7"/>
    <x v="1"/>
  </r>
  <r>
    <x v="80"/>
    <x v="177"/>
    <n v="11.073825503355705"/>
    <x v="7"/>
    <x v="1"/>
  </r>
  <r>
    <x v="80"/>
    <x v="178"/>
    <n v="1.3422818791946309"/>
    <x v="7"/>
    <x v="1"/>
  </r>
  <r>
    <x v="80"/>
    <x v="179"/>
    <n v="9.0604026845637584"/>
    <x v="7"/>
    <x v="1"/>
  </r>
  <r>
    <x v="80"/>
    <x v="180"/>
    <n v="92.617449664429529"/>
    <x v="7"/>
    <x v="1"/>
  </r>
  <r>
    <x v="80"/>
    <x v="181"/>
    <n v="7.3825503355704694"/>
    <x v="7"/>
    <x v="1"/>
  </r>
  <r>
    <x v="80"/>
    <x v="182"/>
    <n v="99.664429530201346"/>
    <x v="7"/>
    <x v="1"/>
  </r>
  <r>
    <x v="80"/>
    <x v="183"/>
    <n v="0.33557046979865773"/>
    <x v="7"/>
    <x v="1"/>
  </r>
  <r>
    <x v="80"/>
    <x v="184"/>
    <n v="100"/>
    <x v="7"/>
    <x v="1"/>
  </r>
  <r>
    <x v="80"/>
    <x v="185"/>
    <n v="0"/>
    <x v="7"/>
    <x v="1"/>
  </r>
  <r>
    <x v="81"/>
    <x v="186"/>
    <n v="100"/>
    <x v="7"/>
    <x v="1"/>
  </r>
  <r>
    <x v="81"/>
    <x v="187"/>
    <n v="0"/>
    <x v="7"/>
    <x v="1"/>
  </r>
  <r>
    <x v="77"/>
    <x v="152"/>
    <n v="9.1575091575091569"/>
    <x v="8"/>
    <x v="1"/>
  </r>
  <r>
    <x v="77"/>
    <x v="153"/>
    <n v="84.981684981684978"/>
    <x v="8"/>
    <x v="1"/>
  </r>
  <r>
    <x v="77"/>
    <x v="154"/>
    <n v="4.395604395604396"/>
    <x v="8"/>
    <x v="1"/>
  </r>
  <r>
    <x v="77"/>
    <x v="155"/>
    <n v="0.36630036630036628"/>
    <x v="8"/>
    <x v="1"/>
  </r>
  <r>
    <x v="77"/>
    <x v="4"/>
    <n v="1.098901098901099"/>
    <x v="8"/>
    <x v="1"/>
  </r>
  <r>
    <x v="78"/>
    <x v="156"/>
    <n v="53.113553113553117"/>
    <x v="8"/>
    <x v="1"/>
  </r>
  <r>
    <x v="78"/>
    <x v="157"/>
    <n v="38.827838827838825"/>
    <x v="8"/>
    <x v="1"/>
  </r>
  <r>
    <x v="78"/>
    <x v="158"/>
    <n v="3.6630036630036629"/>
    <x v="8"/>
    <x v="1"/>
  </r>
  <r>
    <x v="78"/>
    <x v="159"/>
    <n v="0"/>
    <x v="8"/>
    <x v="1"/>
  </r>
  <r>
    <x v="78"/>
    <x v="160"/>
    <n v="1.4652014652014651"/>
    <x v="8"/>
    <x v="1"/>
  </r>
  <r>
    <x v="78"/>
    <x v="161"/>
    <n v="0"/>
    <x v="8"/>
    <x v="1"/>
  </r>
  <r>
    <x v="78"/>
    <x v="162"/>
    <n v="0.36630036630036628"/>
    <x v="8"/>
    <x v="1"/>
  </r>
  <r>
    <x v="78"/>
    <x v="163"/>
    <n v="0.73260073260073255"/>
    <x v="8"/>
    <x v="1"/>
  </r>
  <r>
    <x v="78"/>
    <x v="164"/>
    <n v="0.36630036630036628"/>
    <x v="8"/>
    <x v="1"/>
  </r>
  <r>
    <x v="78"/>
    <x v="165"/>
    <n v="0.36630036630036628"/>
    <x v="8"/>
    <x v="1"/>
  </r>
  <r>
    <x v="78"/>
    <x v="166"/>
    <n v="0.73260073260073255"/>
    <x v="8"/>
    <x v="1"/>
  </r>
  <r>
    <x v="78"/>
    <x v="4"/>
    <n v="0.36630036630036628"/>
    <x v="8"/>
    <x v="1"/>
  </r>
  <r>
    <x v="79"/>
    <x v="167"/>
    <n v="12.087912087912088"/>
    <x v="8"/>
    <x v="1"/>
  </r>
  <r>
    <x v="79"/>
    <x v="168"/>
    <n v="58.241758241758241"/>
    <x v="8"/>
    <x v="1"/>
  </r>
  <r>
    <x v="79"/>
    <x v="169"/>
    <n v="24.542124542124544"/>
    <x v="8"/>
    <x v="1"/>
  </r>
  <r>
    <x v="79"/>
    <x v="170"/>
    <n v="0.36630036630036628"/>
    <x v="8"/>
    <x v="1"/>
  </r>
  <r>
    <x v="79"/>
    <x v="171"/>
    <n v="2.9304029304029302"/>
    <x v="8"/>
    <x v="1"/>
  </r>
  <r>
    <x v="79"/>
    <x v="172"/>
    <n v="0"/>
    <x v="8"/>
    <x v="1"/>
  </r>
  <r>
    <x v="79"/>
    <x v="4"/>
    <n v="1.8315018315018314"/>
    <x v="8"/>
    <x v="1"/>
  </r>
  <r>
    <x v="80"/>
    <x v="173"/>
    <n v="4.395604395604396"/>
    <x v="8"/>
    <x v="1"/>
  </r>
  <r>
    <x v="80"/>
    <x v="174"/>
    <n v="95.604395604395606"/>
    <x v="8"/>
    <x v="1"/>
  </r>
  <r>
    <x v="80"/>
    <x v="175"/>
    <n v="53.113553113553117"/>
    <x v="8"/>
    <x v="1"/>
  </r>
  <r>
    <x v="80"/>
    <x v="176"/>
    <n v="16.84981684981685"/>
    <x v="8"/>
    <x v="1"/>
  </r>
  <r>
    <x v="80"/>
    <x v="177"/>
    <n v="13.186813186813186"/>
    <x v="8"/>
    <x v="1"/>
  </r>
  <r>
    <x v="80"/>
    <x v="178"/>
    <n v="1.8315018315018314"/>
    <x v="8"/>
    <x v="1"/>
  </r>
  <r>
    <x v="80"/>
    <x v="179"/>
    <n v="10.622710622710622"/>
    <x v="8"/>
    <x v="1"/>
  </r>
  <r>
    <x v="80"/>
    <x v="180"/>
    <n v="88.278388278388277"/>
    <x v="8"/>
    <x v="1"/>
  </r>
  <r>
    <x v="80"/>
    <x v="181"/>
    <n v="11.721611721611721"/>
    <x v="8"/>
    <x v="1"/>
  </r>
  <r>
    <x v="80"/>
    <x v="182"/>
    <n v="98.168498168498175"/>
    <x v="8"/>
    <x v="1"/>
  </r>
  <r>
    <x v="80"/>
    <x v="183"/>
    <n v="1.8315018315018314"/>
    <x v="8"/>
    <x v="1"/>
  </r>
  <r>
    <x v="80"/>
    <x v="184"/>
    <n v="99.26739926739927"/>
    <x v="8"/>
    <x v="1"/>
  </r>
  <r>
    <x v="80"/>
    <x v="185"/>
    <n v="0.73260073260073255"/>
    <x v="8"/>
    <x v="1"/>
  </r>
  <r>
    <x v="81"/>
    <x v="186"/>
    <n v="100"/>
    <x v="8"/>
    <x v="1"/>
  </r>
  <r>
    <x v="81"/>
    <x v="187"/>
    <n v="0"/>
    <x v="8"/>
    <x v="1"/>
  </r>
  <r>
    <x v="77"/>
    <x v="152"/>
    <n v="9.3023255813953494"/>
    <x v="9"/>
    <x v="1"/>
  </r>
  <r>
    <x v="77"/>
    <x v="153"/>
    <n v="76.45348837209302"/>
    <x v="9"/>
    <x v="1"/>
  </r>
  <r>
    <x v="77"/>
    <x v="154"/>
    <n v="9.3023255813953494"/>
    <x v="9"/>
    <x v="1"/>
  </r>
  <r>
    <x v="77"/>
    <x v="155"/>
    <n v="1.7441860465116279"/>
    <x v="9"/>
    <x v="1"/>
  </r>
  <r>
    <x v="77"/>
    <x v="4"/>
    <n v="3.1976744186046511"/>
    <x v="9"/>
    <x v="1"/>
  </r>
  <r>
    <x v="78"/>
    <x v="156"/>
    <n v="69.186046511627907"/>
    <x v="9"/>
    <x v="1"/>
  </r>
  <r>
    <x v="78"/>
    <x v="157"/>
    <n v="18.604651162790699"/>
    <x v="9"/>
    <x v="1"/>
  </r>
  <r>
    <x v="78"/>
    <x v="158"/>
    <n v="3.4883720930232558"/>
    <x v="9"/>
    <x v="1"/>
  </r>
  <r>
    <x v="78"/>
    <x v="159"/>
    <n v="0"/>
    <x v="9"/>
    <x v="1"/>
  </r>
  <r>
    <x v="78"/>
    <x v="160"/>
    <n v="2.0348837209302326"/>
    <x v="9"/>
    <x v="1"/>
  </r>
  <r>
    <x v="78"/>
    <x v="161"/>
    <n v="0.29069767441860467"/>
    <x v="9"/>
    <x v="1"/>
  </r>
  <r>
    <x v="78"/>
    <x v="162"/>
    <n v="2.3255813953488373"/>
    <x v="9"/>
    <x v="1"/>
  </r>
  <r>
    <x v="78"/>
    <x v="163"/>
    <n v="2.0348837209302326"/>
    <x v="9"/>
    <x v="1"/>
  </r>
  <r>
    <x v="78"/>
    <x v="164"/>
    <n v="0"/>
    <x v="9"/>
    <x v="1"/>
  </r>
  <r>
    <x v="78"/>
    <x v="165"/>
    <n v="1.1627906976744187"/>
    <x v="9"/>
    <x v="1"/>
  </r>
  <r>
    <x v="78"/>
    <x v="166"/>
    <n v="0"/>
    <x v="9"/>
    <x v="1"/>
  </r>
  <r>
    <x v="78"/>
    <x v="4"/>
    <n v="0.87209302325581395"/>
    <x v="9"/>
    <x v="1"/>
  </r>
  <r>
    <x v="79"/>
    <x v="167"/>
    <n v="56.395348837209305"/>
    <x v="9"/>
    <x v="1"/>
  </r>
  <r>
    <x v="79"/>
    <x v="168"/>
    <n v="27.61627906976744"/>
    <x v="9"/>
    <x v="1"/>
  </r>
  <r>
    <x v="79"/>
    <x v="169"/>
    <n v="4.6511627906976747"/>
    <x v="9"/>
    <x v="1"/>
  </r>
  <r>
    <x v="79"/>
    <x v="170"/>
    <n v="0.58139534883720934"/>
    <x v="9"/>
    <x v="1"/>
  </r>
  <r>
    <x v="79"/>
    <x v="171"/>
    <n v="8.1395348837209305"/>
    <x v="9"/>
    <x v="1"/>
  </r>
  <r>
    <x v="79"/>
    <x v="172"/>
    <n v="0"/>
    <x v="9"/>
    <x v="1"/>
  </r>
  <r>
    <x v="79"/>
    <x v="4"/>
    <n v="2.6162790697674421"/>
    <x v="9"/>
    <x v="1"/>
  </r>
  <r>
    <x v="80"/>
    <x v="173"/>
    <n v="5.2325581395348841"/>
    <x v="9"/>
    <x v="1"/>
  </r>
  <r>
    <x v="80"/>
    <x v="174"/>
    <n v="94.767441860465112"/>
    <x v="9"/>
    <x v="1"/>
  </r>
  <r>
    <x v="80"/>
    <x v="175"/>
    <n v="42.151162790697676"/>
    <x v="9"/>
    <x v="1"/>
  </r>
  <r>
    <x v="80"/>
    <x v="176"/>
    <n v="7.2674418604651159"/>
    <x v="9"/>
    <x v="1"/>
  </r>
  <r>
    <x v="80"/>
    <x v="177"/>
    <n v="25.290697674418606"/>
    <x v="9"/>
    <x v="1"/>
  </r>
  <r>
    <x v="80"/>
    <x v="178"/>
    <n v="2.6162790697674421"/>
    <x v="9"/>
    <x v="1"/>
  </r>
  <r>
    <x v="80"/>
    <x v="179"/>
    <n v="17.441860465116278"/>
    <x v="9"/>
    <x v="1"/>
  </r>
  <r>
    <x v="80"/>
    <x v="180"/>
    <n v="90.406976744186053"/>
    <x v="9"/>
    <x v="1"/>
  </r>
  <r>
    <x v="80"/>
    <x v="181"/>
    <n v="9.5930232558139537"/>
    <x v="9"/>
    <x v="1"/>
  </r>
  <r>
    <x v="80"/>
    <x v="182"/>
    <n v="99.127906976744185"/>
    <x v="9"/>
    <x v="1"/>
  </r>
  <r>
    <x v="80"/>
    <x v="183"/>
    <n v="0.87209302325581395"/>
    <x v="9"/>
    <x v="1"/>
  </r>
  <r>
    <x v="80"/>
    <x v="184"/>
    <n v="99.70930232558139"/>
    <x v="9"/>
    <x v="1"/>
  </r>
  <r>
    <x v="80"/>
    <x v="185"/>
    <n v="0.29069767441860467"/>
    <x v="9"/>
    <x v="1"/>
  </r>
  <r>
    <x v="81"/>
    <x v="186"/>
    <n v="99.70930232558139"/>
    <x v="9"/>
    <x v="1"/>
  </r>
  <r>
    <x v="81"/>
    <x v="187"/>
    <n v="0.29069767441860467"/>
    <x v="9"/>
    <x v="1"/>
  </r>
  <r>
    <x v="77"/>
    <x v="152"/>
    <n v="10.931174089068826"/>
    <x v="10"/>
    <x v="1"/>
  </r>
  <r>
    <x v="77"/>
    <x v="153"/>
    <n v="56.680161943319838"/>
    <x v="10"/>
    <x v="1"/>
  </r>
  <r>
    <x v="77"/>
    <x v="154"/>
    <n v="17.408906882591094"/>
    <x v="10"/>
    <x v="1"/>
  </r>
  <r>
    <x v="77"/>
    <x v="155"/>
    <n v="6.4777327935222671"/>
    <x v="10"/>
    <x v="1"/>
  </r>
  <r>
    <x v="77"/>
    <x v="4"/>
    <n v="8.5020242914979764"/>
    <x v="10"/>
    <x v="1"/>
  </r>
  <r>
    <x v="78"/>
    <x v="156"/>
    <n v="67.206477732793516"/>
    <x v="10"/>
    <x v="1"/>
  </r>
  <r>
    <x v="78"/>
    <x v="157"/>
    <n v="10.931174089068826"/>
    <x v="10"/>
    <x v="1"/>
  </r>
  <r>
    <x v="78"/>
    <x v="158"/>
    <n v="2.0242914979757085"/>
    <x v="10"/>
    <x v="1"/>
  </r>
  <r>
    <x v="78"/>
    <x v="159"/>
    <n v="0.40485829959514169"/>
    <x v="10"/>
    <x v="1"/>
  </r>
  <r>
    <x v="78"/>
    <x v="160"/>
    <n v="1.6194331983805668"/>
    <x v="10"/>
    <x v="1"/>
  </r>
  <r>
    <x v="78"/>
    <x v="161"/>
    <n v="1.214574898785425"/>
    <x v="10"/>
    <x v="1"/>
  </r>
  <r>
    <x v="78"/>
    <x v="162"/>
    <n v="9.7165991902834001"/>
    <x v="10"/>
    <x v="1"/>
  </r>
  <r>
    <x v="78"/>
    <x v="163"/>
    <n v="2.0242914979757085"/>
    <x v="10"/>
    <x v="1"/>
  </r>
  <r>
    <x v="78"/>
    <x v="164"/>
    <n v="0.40485829959514169"/>
    <x v="10"/>
    <x v="1"/>
  </r>
  <r>
    <x v="78"/>
    <x v="165"/>
    <n v="2.42914979757085"/>
    <x v="10"/>
    <x v="1"/>
  </r>
  <r>
    <x v="78"/>
    <x v="166"/>
    <n v="0.40485829959514169"/>
    <x v="10"/>
    <x v="1"/>
  </r>
  <r>
    <x v="78"/>
    <x v="4"/>
    <n v="1.6194331983805668"/>
    <x v="10"/>
    <x v="1"/>
  </r>
  <r>
    <x v="79"/>
    <x v="167"/>
    <n v="70.850202429149803"/>
    <x v="10"/>
    <x v="1"/>
  </r>
  <r>
    <x v="79"/>
    <x v="168"/>
    <n v="16.599190283400809"/>
    <x v="10"/>
    <x v="1"/>
  </r>
  <r>
    <x v="79"/>
    <x v="169"/>
    <n v="4.048582995951417"/>
    <x v="10"/>
    <x v="1"/>
  </r>
  <r>
    <x v="79"/>
    <x v="170"/>
    <n v="1.214574898785425"/>
    <x v="10"/>
    <x v="1"/>
  </r>
  <r>
    <x v="79"/>
    <x v="171"/>
    <n v="4.8582995951417001"/>
    <x v="10"/>
    <x v="1"/>
  </r>
  <r>
    <x v="79"/>
    <x v="172"/>
    <n v="0"/>
    <x v="10"/>
    <x v="1"/>
  </r>
  <r>
    <x v="79"/>
    <x v="4"/>
    <n v="2.42914979757085"/>
    <x v="10"/>
    <x v="1"/>
  </r>
  <r>
    <x v="80"/>
    <x v="173"/>
    <n v="12.955465587044534"/>
    <x v="10"/>
    <x v="1"/>
  </r>
  <r>
    <x v="80"/>
    <x v="174"/>
    <n v="87.044534412955471"/>
    <x v="10"/>
    <x v="1"/>
  </r>
  <r>
    <x v="80"/>
    <x v="175"/>
    <n v="16.599190283400809"/>
    <x v="10"/>
    <x v="1"/>
  </r>
  <r>
    <x v="80"/>
    <x v="176"/>
    <n v="2.0242914979757085"/>
    <x v="10"/>
    <x v="1"/>
  </r>
  <r>
    <x v="80"/>
    <x v="177"/>
    <n v="40.08097165991903"/>
    <x v="10"/>
    <x v="1"/>
  </r>
  <r>
    <x v="80"/>
    <x v="178"/>
    <n v="11.336032388663968"/>
    <x v="10"/>
    <x v="1"/>
  </r>
  <r>
    <x v="80"/>
    <x v="179"/>
    <n v="17.004048582995953"/>
    <x v="10"/>
    <x v="1"/>
  </r>
  <r>
    <x v="80"/>
    <x v="180"/>
    <n v="80.566801619433193"/>
    <x v="10"/>
    <x v="1"/>
  </r>
  <r>
    <x v="80"/>
    <x v="181"/>
    <n v="19.4331983805668"/>
    <x v="10"/>
    <x v="1"/>
  </r>
  <r>
    <x v="80"/>
    <x v="182"/>
    <n v="97.97570850202429"/>
    <x v="10"/>
    <x v="1"/>
  </r>
  <r>
    <x v="80"/>
    <x v="183"/>
    <n v="2.0242914979757085"/>
    <x v="10"/>
    <x v="1"/>
  </r>
  <r>
    <x v="80"/>
    <x v="184"/>
    <n v="99.190283400809719"/>
    <x v="10"/>
    <x v="1"/>
  </r>
  <r>
    <x v="80"/>
    <x v="185"/>
    <n v="0.80971659919028338"/>
    <x v="10"/>
    <x v="1"/>
  </r>
  <r>
    <x v="81"/>
    <x v="186"/>
    <n v="100"/>
    <x v="10"/>
    <x v="1"/>
  </r>
  <r>
    <x v="81"/>
    <x v="187"/>
    <n v="0"/>
    <x v="10"/>
    <x v="1"/>
  </r>
  <r>
    <x v="77"/>
    <x v="152"/>
    <n v="13.703703703703704"/>
    <x v="11"/>
    <x v="1"/>
  </r>
  <r>
    <x v="77"/>
    <x v="153"/>
    <n v="65.18518518518519"/>
    <x v="11"/>
    <x v="1"/>
  </r>
  <r>
    <x v="77"/>
    <x v="154"/>
    <n v="9.6296296296296298"/>
    <x v="11"/>
    <x v="1"/>
  </r>
  <r>
    <x v="77"/>
    <x v="155"/>
    <n v="2.9629629629629628"/>
    <x v="11"/>
    <x v="1"/>
  </r>
  <r>
    <x v="77"/>
    <x v="4"/>
    <n v="8.518518518518519"/>
    <x v="11"/>
    <x v="1"/>
  </r>
  <r>
    <x v="78"/>
    <x v="156"/>
    <n v="63.333333333333336"/>
    <x v="11"/>
    <x v="1"/>
  </r>
  <r>
    <x v="78"/>
    <x v="157"/>
    <n v="11.481481481481481"/>
    <x v="11"/>
    <x v="1"/>
  </r>
  <r>
    <x v="78"/>
    <x v="158"/>
    <n v="1.4814814814814814"/>
    <x v="11"/>
    <x v="1"/>
  </r>
  <r>
    <x v="78"/>
    <x v="159"/>
    <n v="0"/>
    <x v="11"/>
    <x v="1"/>
  </r>
  <r>
    <x v="78"/>
    <x v="160"/>
    <n v="2.5925925925925926"/>
    <x v="11"/>
    <x v="1"/>
  </r>
  <r>
    <x v="78"/>
    <x v="161"/>
    <n v="0"/>
    <x v="11"/>
    <x v="1"/>
  </r>
  <r>
    <x v="78"/>
    <x v="162"/>
    <n v="4.8148148148148149"/>
    <x v="11"/>
    <x v="1"/>
  </r>
  <r>
    <x v="78"/>
    <x v="163"/>
    <n v="7.0370370370370372"/>
    <x v="11"/>
    <x v="1"/>
  </r>
  <r>
    <x v="78"/>
    <x v="164"/>
    <n v="1.4814814814814814"/>
    <x v="11"/>
    <x v="1"/>
  </r>
  <r>
    <x v="78"/>
    <x v="165"/>
    <n v="5.5555555555555554"/>
    <x v="11"/>
    <x v="1"/>
  </r>
  <r>
    <x v="78"/>
    <x v="166"/>
    <n v="0.7407407407407407"/>
    <x v="11"/>
    <x v="1"/>
  </r>
  <r>
    <x v="78"/>
    <x v="4"/>
    <n v="1.4814814814814814"/>
    <x v="11"/>
    <x v="1"/>
  </r>
  <r>
    <x v="79"/>
    <x v="167"/>
    <n v="63.333333333333336"/>
    <x v="11"/>
    <x v="1"/>
  </r>
  <r>
    <x v="79"/>
    <x v="168"/>
    <n v="13.703703703703704"/>
    <x v="11"/>
    <x v="1"/>
  </r>
  <r>
    <x v="79"/>
    <x v="169"/>
    <n v="7.7777777777777777"/>
    <x v="11"/>
    <x v="1"/>
  </r>
  <r>
    <x v="79"/>
    <x v="170"/>
    <n v="0.7407407407407407"/>
    <x v="11"/>
    <x v="1"/>
  </r>
  <r>
    <x v="79"/>
    <x v="171"/>
    <n v="12.962962962962964"/>
    <x v="11"/>
    <x v="1"/>
  </r>
  <r>
    <x v="79"/>
    <x v="172"/>
    <n v="0.37037037037037035"/>
    <x v="11"/>
    <x v="1"/>
  </r>
  <r>
    <x v="79"/>
    <x v="4"/>
    <n v="1.1111111111111112"/>
    <x v="11"/>
    <x v="1"/>
  </r>
  <r>
    <x v="80"/>
    <x v="173"/>
    <n v="14.444444444444445"/>
    <x v="11"/>
    <x v="1"/>
  </r>
  <r>
    <x v="80"/>
    <x v="174"/>
    <n v="85.555555555555557"/>
    <x v="11"/>
    <x v="1"/>
  </r>
  <r>
    <x v="80"/>
    <x v="175"/>
    <n v="12.962962962962964"/>
    <x v="11"/>
    <x v="1"/>
  </r>
  <r>
    <x v="80"/>
    <x v="176"/>
    <n v="5.5555555555555554"/>
    <x v="11"/>
    <x v="1"/>
  </r>
  <r>
    <x v="80"/>
    <x v="177"/>
    <n v="43.703703703703702"/>
    <x v="11"/>
    <x v="1"/>
  </r>
  <r>
    <x v="80"/>
    <x v="178"/>
    <n v="3.3333333333333335"/>
    <x v="11"/>
    <x v="1"/>
  </r>
  <r>
    <x v="80"/>
    <x v="179"/>
    <n v="20"/>
    <x v="11"/>
    <x v="1"/>
  </r>
  <r>
    <x v="80"/>
    <x v="180"/>
    <n v="95.18518518518519"/>
    <x v="11"/>
    <x v="1"/>
  </r>
  <r>
    <x v="80"/>
    <x v="181"/>
    <n v="4.8148148148148149"/>
    <x v="11"/>
    <x v="1"/>
  </r>
  <r>
    <x v="80"/>
    <x v="182"/>
    <n v="98.518518518518519"/>
    <x v="11"/>
    <x v="1"/>
  </r>
  <r>
    <x v="80"/>
    <x v="183"/>
    <n v="1.4814814814814814"/>
    <x v="11"/>
    <x v="1"/>
  </r>
  <r>
    <x v="80"/>
    <x v="184"/>
    <n v="99.259259259259252"/>
    <x v="11"/>
    <x v="1"/>
  </r>
  <r>
    <x v="80"/>
    <x v="185"/>
    <n v="0.7407407407407407"/>
    <x v="11"/>
    <x v="1"/>
  </r>
  <r>
    <x v="81"/>
    <x v="186"/>
    <n v="100"/>
    <x v="11"/>
    <x v="1"/>
  </r>
  <r>
    <x v="81"/>
    <x v="187"/>
    <n v="0"/>
    <x v="11"/>
    <x v="1"/>
  </r>
  <r>
    <x v="77"/>
    <x v="152"/>
    <n v="18.707482993197278"/>
    <x v="12"/>
    <x v="1"/>
  </r>
  <r>
    <x v="77"/>
    <x v="153"/>
    <n v="65.986394557823132"/>
    <x v="12"/>
    <x v="1"/>
  </r>
  <r>
    <x v="77"/>
    <x v="154"/>
    <n v="7.8231292517006805"/>
    <x v="12"/>
    <x v="1"/>
  </r>
  <r>
    <x v="77"/>
    <x v="155"/>
    <n v="1.0204081632653061"/>
    <x v="12"/>
    <x v="1"/>
  </r>
  <r>
    <x v="77"/>
    <x v="4"/>
    <n v="6.4625850340136051"/>
    <x v="12"/>
    <x v="1"/>
  </r>
  <r>
    <x v="78"/>
    <x v="156"/>
    <n v="63.265306122448976"/>
    <x v="12"/>
    <x v="1"/>
  </r>
  <r>
    <x v="78"/>
    <x v="157"/>
    <n v="11.224489795918368"/>
    <x v="12"/>
    <x v="1"/>
  </r>
  <r>
    <x v="78"/>
    <x v="158"/>
    <n v="2.0408163265306123"/>
    <x v="12"/>
    <x v="1"/>
  </r>
  <r>
    <x v="78"/>
    <x v="159"/>
    <n v="0"/>
    <x v="12"/>
    <x v="1"/>
  </r>
  <r>
    <x v="78"/>
    <x v="160"/>
    <n v="2.0408163265306123"/>
    <x v="12"/>
    <x v="1"/>
  </r>
  <r>
    <x v="78"/>
    <x v="161"/>
    <n v="2.0408163265306123"/>
    <x v="12"/>
    <x v="1"/>
  </r>
  <r>
    <x v="78"/>
    <x v="162"/>
    <n v="7.8231292517006805"/>
    <x v="12"/>
    <x v="1"/>
  </r>
  <r>
    <x v="78"/>
    <x v="163"/>
    <n v="6.1224489795918364"/>
    <x v="12"/>
    <x v="1"/>
  </r>
  <r>
    <x v="78"/>
    <x v="164"/>
    <n v="1.0204081632653061"/>
    <x v="12"/>
    <x v="1"/>
  </r>
  <r>
    <x v="78"/>
    <x v="165"/>
    <n v="3.4013605442176869"/>
    <x v="12"/>
    <x v="1"/>
  </r>
  <r>
    <x v="78"/>
    <x v="166"/>
    <n v="0.68027210884353739"/>
    <x v="12"/>
    <x v="1"/>
  </r>
  <r>
    <x v="78"/>
    <x v="4"/>
    <n v="0.3401360544217687"/>
    <x v="12"/>
    <x v="1"/>
  </r>
  <r>
    <x v="79"/>
    <x v="167"/>
    <n v="67.006802721088434"/>
    <x v="12"/>
    <x v="1"/>
  </r>
  <r>
    <x v="79"/>
    <x v="168"/>
    <n v="14.965986394557824"/>
    <x v="12"/>
    <x v="1"/>
  </r>
  <r>
    <x v="79"/>
    <x v="169"/>
    <n v="5.1020408163265305"/>
    <x v="12"/>
    <x v="1"/>
  </r>
  <r>
    <x v="79"/>
    <x v="170"/>
    <n v="2.0408163265306123"/>
    <x v="12"/>
    <x v="1"/>
  </r>
  <r>
    <x v="79"/>
    <x v="171"/>
    <n v="7.4829931972789119"/>
    <x v="12"/>
    <x v="1"/>
  </r>
  <r>
    <x v="79"/>
    <x v="172"/>
    <n v="0.68027210884353739"/>
    <x v="12"/>
    <x v="1"/>
  </r>
  <r>
    <x v="79"/>
    <x v="4"/>
    <n v="2.7210884353741496"/>
    <x v="12"/>
    <x v="1"/>
  </r>
  <r>
    <x v="80"/>
    <x v="173"/>
    <n v="19.387755102040817"/>
    <x v="12"/>
    <x v="1"/>
  </r>
  <r>
    <x v="80"/>
    <x v="174"/>
    <n v="80.612244897959187"/>
    <x v="12"/>
    <x v="1"/>
  </r>
  <r>
    <x v="80"/>
    <x v="175"/>
    <n v="11.224489795918368"/>
    <x v="12"/>
    <x v="1"/>
  </r>
  <r>
    <x v="80"/>
    <x v="176"/>
    <n v="3.4013605442176869"/>
    <x v="12"/>
    <x v="1"/>
  </r>
  <r>
    <x v="80"/>
    <x v="177"/>
    <n v="17.687074829931973"/>
    <x v="12"/>
    <x v="1"/>
  </r>
  <r>
    <x v="80"/>
    <x v="178"/>
    <n v="23.80952380952381"/>
    <x v="12"/>
    <x v="1"/>
  </r>
  <r>
    <x v="80"/>
    <x v="179"/>
    <n v="24.489795918367346"/>
    <x v="12"/>
    <x v="1"/>
  </r>
  <r>
    <x v="80"/>
    <x v="180"/>
    <n v="89.795918367346943"/>
    <x v="12"/>
    <x v="1"/>
  </r>
  <r>
    <x v="80"/>
    <x v="181"/>
    <n v="10.204081632653061"/>
    <x v="12"/>
    <x v="1"/>
  </r>
  <r>
    <x v="80"/>
    <x v="182"/>
    <n v="99.659863945578238"/>
    <x v="12"/>
    <x v="1"/>
  </r>
  <r>
    <x v="80"/>
    <x v="183"/>
    <n v="0.3401360544217687"/>
    <x v="12"/>
    <x v="1"/>
  </r>
  <r>
    <x v="80"/>
    <x v="184"/>
    <n v="98.639455782312922"/>
    <x v="12"/>
    <x v="1"/>
  </r>
  <r>
    <x v="80"/>
    <x v="185"/>
    <n v="1.3605442176870748"/>
    <x v="12"/>
    <x v="1"/>
  </r>
  <r>
    <x v="81"/>
    <x v="186"/>
    <n v="100"/>
    <x v="12"/>
    <x v="1"/>
  </r>
  <r>
    <x v="81"/>
    <x v="187"/>
    <n v="0"/>
    <x v="12"/>
    <x v="1"/>
  </r>
  <r>
    <x v="77"/>
    <x v="152"/>
    <n v="14.102564102564102"/>
    <x v="13"/>
    <x v="1"/>
  </r>
  <r>
    <x v="77"/>
    <x v="153"/>
    <n v="61.53846153846154"/>
    <x v="13"/>
    <x v="1"/>
  </r>
  <r>
    <x v="77"/>
    <x v="154"/>
    <n v="15.384615384615385"/>
    <x v="13"/>
    <x v="1"/>
  </r>
  <r>
    <x v="77"/>
    <x v="155"/>
    <n v="2.5641025641025643"/>
    <x v="13"/>
    <x v="1"/>
  </r>
  <r>
    <x v="77"/>
    <x v="4"/>
    <n v="6.4102564102564106"/>
    <x v="13"/>
    <x v="1"/>
  </r>
  <r>
    <x v="78"/>
    <x v="156"/>
    <n v="60.256410256410255"/>
    <x v="13"/>
    <x v="1"/>
  </r>
  <r>
    <x v="78"/>
    <x v="157"/>
    <n v="18.589743589743591"/>
    <x v="13"/>
    <x v="1"/>
  </r>
  <r>
    <x v="78"/>
    <x v="158"/>
    <n v="2.5641025641025643"/>
    <x v="13"/>
    <x v="1"/>
  </r>
  <r>
    <x v="78"/>
    <x v="159"/>
    <n v="0"/>
    <x v="13"/>
    <x v="1"/>
  </r>
  <r>
    <x v="78"/>
    <x v="160"/>
    <n v="3.8461538461538463"/>
    <x v="13"/>
    <x v="1"/>
  </r>
  <r>
    <x v="78"/>
    <x v="161"/>
    <n v="2.5641025641025643"/>
    <x v="13"/>
    <x v="1"/>
  </r>
  <r>
    <x v="78"/>
    <x v="162"/>
    <n v="2.5641025641025643"/>
    <x v="13"/>
    <x v="1"/>
  </r>
  <r>
    <x v="78"/>
    <x v="163"/>
    <n v="3.2051282051282053"/>
    <x v="13"/>
    <x v="1"/>
  </r>
  <r>
    <x v="78"/>
    <x v="164"/>
    <n v="2.5641025641025643"/>
    <x v="13"/>
    <x v="1"/>
  </r>
  <r>
    <x v="78"/>
    <x v="165"/>
    <n v="1.2820512820512822"/>
    <x v="13"/>
    <x v="1"/>
  </r>
  <r>
    <x v="78"/>
    <x v="166"/>
    <n v="0"/>
    <x v="13"/>
    <x v="1"/>
  </r>
  <r>
    <x v="78"/>
    <x v="4"/>
    <n v="2.5641025641025643"/>
    <x v="13"/>
    <x v="1"/>
  </r>
  <r>
    <x v="79"/>
    <x v="167"/>
    <n v="54.487179487179489"/>
    <x v="13"/>
    <x v="1"/>
  </r>
  <r>
    <x v="79"/>
    <x v="168"/>
    <n v="18.589743589743591"/>
    <x v="13"/>
    <x v="1"/>
  </r>
  <r>
    <x v="79"/>
    <x v="169"/>
    <n v="10.256410256410257"/>
    <x v="13"/>
    <x v="1"/>
  </r>
  <r>
    <x v="79"/>
    <x v="170"/>
    <n v="0.64102564102564108"/>
    <x v="13"/>
    <x v="1"/>
  </r>
  <r>
    <x v="79"/>
    <x v="171"/>
    <n v="9.615384615384615"/>
    <x v="13"/>
    <x v="1"/>
  </r>
  <r>
    <x v="79"/>
    <x v="172"/>
    <n v="3.2051282051282053"/>
    <x v="13"/>
    <x v="1"/>
  </r>
  <r>
    <x v="79"/>
    <x v="4"/>
    <n v="3.2051282051282053"/>
    <x v="13"/>
    <x v="1"/>
  </r>
  <r>
    <x v="80"/>
    <x v="173"/>
    <n v="12.179487179487179"/>
    <x v="13"/>
    <x v="1"/>
  </r>
  <r>
    <x v="80"/>
    <x v="174"/>
    <n v="87.820512820512818"/>
    <x v="13"/>
    <x v="1"/>
  </r>
  <r>
    <x v="80"/>
    <x v="175"/>
    <n v="26.282051282051281"/>
    <x v="13"/>
    <x v="1"/>
  </r>
  <r>
    <x v="80"/>
    <x v="176"/>
    <n v="14.743589743589743"/>
    <x v="13"/>
    <x v="1"/>
  </r>
  <r>
    <x v="80"/>
    <x v="177"/>
    <n v="31.410256410256409"/>
    <x v="13"/>
    <x v="1"/>
  </r>
  <r>
    <x v="80"/>
    <x v="178"/>
    <n v="1.2820512820512822"/>
    <x v="13"/>
    <x v="1"/>
  </r>
  <r>
    <x v="80"/>
    <x v="179"/>
    <n v="14.102564102564102"/>
    <x v="13"/>
    <x v="1"/>
  </r>
  <r>
    <x v="80"/>
    <x v="180"/>
    <n v="80.769230769230774"/>
    <x v="13"/>
    <x v="1"/>
  </r>
  <r>
    <x v="80"/>
    <x v="181"/>
    <n v="19.23076923076923"/>
    <x v="13"/>
    <x v="1"/>
  </r>
  <r>
    <x v="80"/>
    <x v="182"/>
    <n v="98.07692307692308"/>
    <x v="13"/>
    <x v="1"/>
  </r>
  <r>
    <x v="80"/>
    <x v="183"/>
    <n v="1.9230769230769231"/>
    <x v="13"/>
    <x v="1"/>
  </r>
  <r>
    <x v="80"/>
    <x v="184"/>
    <n v="98.717948717948715"/>
    <x v="13"/>
    <x v="1"/>
  </r>
  <r>
    <x v="80"/>
    <x v="185"/>
    <n v="1.2820512820512822"/>
    <x v="13"/>
    <x v="1"/>
  </r>
  <r>
    <x v="81"/>
    <x v="186"/>
    <n v="99.358974358974365"/>
    <x v="13"/>
    <x v="1"/>
  </r>
  <r>
    <x v="81"/>
    <x v="187"/>
    <n v="0.64102564102564108"/>
    <x v="13"/>
    <x v="1"/>
  </r>
  <r>
    <x v="77"/>
    <x v="152"/>
    <n v="27.702702702702702"/>
    <x v="14"/>
    <x v="1"/>
  </r>
  <r>
    <x v="77"/>
    <x v="153"/>
    <n v="41.891891891891895"/>
    <x v="14"/>
    <x v="1"/>
  </r>
  <r>
    <x v="77"/>
    <x v="154"/>
    <n v="23.648648648648649"/>
    <x v="14"/>
    <x v="1"/>
  </r>
  <r>
    <x v="77"/>
    <x v="155"/>
    <n v="0.67567567567567566"/>
    <x v="14"/>
    <x v="1"/>
  </r>
  <r>
    <x v="77"/>
    <x v="4"/>
    <n v="6.0810810810810807"/>
    <x v="14"/>
    <x v="1"/>
  </r>
  <r>
    <x v="78"/>
    <x v="156"/>
    <n v="33.108108108108105"/>
    <x v="14"/>
    <x v="1"/>
  </r>
  <r>
    <x v="78"/>
    <x v="157"/>
    <n v="22.297297297297298"/>
    <x v="14"/>
    <x v="1"/>
  </r>
  <r>
    <x v="78"/>
    <x v="158"/>
    <n v="19.594594594594593"/>
    <x v="14"/>
    <x v="1"/>
  </r>
  <r>
    <x v="78"/>
    <x v="159"/>
    <n v="0"/>
    <x v="14"/>
    <x v="1"/>
  </r>
  <r>
    <x v="78"/>
    <x v="160"/>
    <n v="2.7027027027027026"/>
    <x v="14"/>
    <x v="1"/>
  </r>
  <r>
    <x v="78"/>
    <x v="161"/>
    <n v="0.67567567567567566"/>
    <x v="14"/>
    <x v="1"/>
  </r>
  <r>
    <x v="78"/>
    <x v="162"/>
    <n v="6.0810810810810807"/>
    <x v="14"/>
    <x v="1"/>
  </r>
  <r>
    <x v="78"/>
    <x v="163"/>
    <n v="12.162162162162161"/>
    <x v="14"/>
    <x v="1"/>
  </r>
  <r>
    <x v="78"/>
    <x v="164"/>
    <n v="2.7027027027027026"/>
    <x v="14"/>
    <x v="1"/>
  </r>
  <r>
    <x v="78"/>
    <x v="165"/>
    <n v="0"/>
    <x v="14"/>
    <x v="1"/>
  </r>
  <r>
    <x v="78"/>
    <x v="166"/>
    <n v="0"/>
    <x v="14"/>
    <x v="1"/>
  </r>
  <r>
    <x v="78"/>
    <x v="4"/>
    <n v="0.67567567567567566"/>
    <x v="14"/>
    <x v="1"/>
  </r>
  <r>
    <x v="79"/>
    <x v="167"/>
    <n v="29.054054054054053"/>
    <x v="14"/>
    <x v="1"/>
  </r>
  <r>
    <x v="79"/>
    <x v="168"/>
    <n v="17.567567567567568"/>
    <x v="14"/>
    <x v="1"/>
  </r>
  <r>
    <x v="79"/>
    <x v="169"/>
    <n v="8.1081081081081088"/>
    <x v="14"/>
    <x v="1"/>
  </r>
  <r>
    <x v="79"/>
    <x v="170"/>
    <n v="2.0270270270270272"/>
    <x v="14"/>
    <x v="1"/>
  </r>
  <r>
    <x v="79"/>
    <x v="171"/>
    <n v="39.189189189189186"/>
    <x v="14"/>
    <x v="1"/>
  </r>
  <r>
    <x v="79"/>
    <x v="172"/>
    <n v="0.67567567567567566"/>
    <x v="14"/>
    <x v="1"/>
  </r>
  <r>
    <x v="79"/>
    <x v="4"/>
    <n v="3.3783783783783785"/>
    <x v="14"/>
    <x v="1"/>
  </r>
  <r>
    <x v="80"/>
    <x v="173"/>
    <n v="23.648648648648649"/>
    <x v="14"/>
    <x v="1"/>
  </r>
  <r>
    <x v="80"/>
    <x v="174"/>
    <n v="76.351351351351354"/>
    <x v="14"/>
    <x v="1"/>
  </r>
  <r>
    <x v="80"/>
    <x v="175"/>
    <n v="46.621621621621621"/>
    <x v="14"/>
    <x v="1"/>
  </r>
  <r>
    <x v="80"/>
    <x v="176"/>
    <n v="6.756756756756757"/>
    <x v="14"/>
    <x v="1"/>
  </r>
  <r>
    <x v="80"/>
    <x v="177"/>
    <n v="12.162162162162161"/>
    <x v="14"/>
    <x v="1"/>
  </r>
  <r>
    <x v="80"/>
    <x v="178"/>
    <n v="0.67567567567567566"/>
    <x v="14"/>
    <x v="1"/>
  </r>
  <r>
    <x v="80"/>
    <x v="179"/>
    <n v="10.135135135135135"/>
    <x v="14"/>
    <x v="1"/>
  </r>
  <r>
    <x v="80"/>
    <x v="180"/>
    <n v="88.513513513513516"/>
    <x v="14"/>
    <x v="1"/>
  </r>
  <r>
    <x v="80"/>
    <x v="181"/>
    <n v="11.486486486486486"/>
    <x v="14"/>
    <x v="1"/>
  </r>
  <r>
    <x v="80"/>
    <x v="182"/>
    <n v="99.324324324324323"/>
    <x v="14"/>
    <x v="1"/>
  </r>
  <r>
    <x v="80"/>
    <x v="183"/>
    <n v="0.67567567567567566"/>
    <x v="14"/>
    <x v="1"/>
  </r>
  <r>
    <x v="80"/>
    <x v="184"/>
    <n v="100"/>
    <x v="14"/>
    <x v="1"/>
  </r>
  <r>
    <x v="80"/>
    <x v="185"/>
    <n v="0"/>
    <x v="14"/>
    <x v="1"/>
  </r>
  <r>
    <x v="81"/>
    <x v="186"/>
    <n v="100"/>
    <x v="14"/>
    <x v="1"/>
  </r>
  <r>
    <x v="81"/>
    <x v="187"/>
    <n v="0"/>
    <x v="14"/>
    <x v="1"/>
  </r>
  <r>
    <x v="77"/>
    <x v="152"/>
    <n v="16.216216216216218"/>
    <x v="15"/>
    <x v="1"/>
  </r>
  <r>
    <x v="77"/>
    <x v="153"/>
    <n v="69.594594594594597"/>
    <x v="15"/>
    <x v="1"/>
  </r>
  <r>
    <x v="77"/>
    <x v="154"/>
    <n v="4.7297297297297298"/>
    <x v="15"/>
    <x v="1"/>
  </r>
  <r>
    <x v="77"/>
    <x v="155"/>
    <n v="3.3783783783783785"/>
    <x v="15"/>
    <x v="1"/>
  </r>
  <r>
    <x v="77"/>
    <x v="4"/>
    <n v="6.0810810810810807"/>
    <x v="15"/>
    <x v="1"/>
  </r>
  <r>
    <x v="78"/>
    <x v="156"/>
    <n v="80.405405405405403"/>
    <x v="15"/>
    <x v="1"/>
  </r>
  <r>
    <x v="78"/>
    <x v="157"/>
    <n v="3.3783783783783785"/>
    <x v="15"/>
    <x v="1"/>
  </r>
  <r>
    <x v="78"/>
    <x v="158"/>
    <n v="0"/>
    <x v="15"/>
    <x v="1"/>
  </r>
  <r>
    <x v="78"/>
    <x v="159"/>
    <n v="0.67567567567567566"/>
    <x v="15"/>
    <x v="1"/>
  </r>
  <r>
    <x v="78"/>
    <x v="160"/>
    <n v="1.3513513513513513"/>
    <x v="15"/>
    <x v="1"/>
  </r>
  <r>
    <x v="78"/>
    <x v="161"/>
    <n v="0"/>
    <x v="15"/>
    <x v="1"/>
  </r>
  <r>
    <x v="78"/>
    <x v="162"/>
    <n v="6.756756756756757"/>
    <x v="15"/>
    <x v="1"/>
  </r>
  <r>
    <x v="78"/>
    <x v="163"/>
    <n v="1.3513513513513513"/>
    <x v="15"/>
    <x v="1"/>
  </r>
  <r>
    <x v="78"/>
    <x v="164"/>
    <n v="0"/>
    <x v="15"/>
    <x v="1"/>
  </r>
  <r>
    <x v="78"/>
    <x v="165"/>
    <n v="0.67567567567567566"/>
    <x v="15"/>
    <x v="1"/>
  </r>
  <r>
    <x v="78"/>
    <x v="166"/>
    <n v="2.0270270270270272"/>
    <x v="15"/>
    <x v="1"/>
  </r>
  <r>
    <x v="78"/>
    <x v="4"/>
    <n v="3.3783783783783785"/>
    <x v="15"/>
    <x v="1"/>
  </r>
  <r>
    <x v="79"/>
    <x v="167"/>
    <n v="79.054054054054049"/>
    <x v="15"/>
    <x v="1"/>
  </r>
  <r>
    <x v="79"/>
    <x v="168"/>
    <n v="6.0810810810810807"/>
    <x v="15"/>
    <x v="1"/>
  </r>
  <r>
    <x v="79"/>
    <x v="169"/>
    <n v="9.4594594594594597"/>
    <x v="15"/>
    <x v="1"/>
  </r>
  <r>
    <x v="79"/>
    <x v="170"/>
    <n v="2.7027027027027026"/>
    <x v="15"/>
    <x v="1"/>
  </r>
  <r>
    <x v="79"/>
    <x v="171"/>
    <n v="0.67567567567567566"/>
    <x v="15"/>
    <x v="1"/>
  </r>
  <r>
    <x v="79"/>
    <x v="172"/>
    <n v="0"/>
    <x v="15"/>
    <x v="1"/>
  </r>
  <r>
    <x v="79"/>
    <x v="4"/>
    <n v="2.0270270270270272"/>
    <x v="15"/>
    <x v="1"/>
  </r>
  <r>
    <x v="80"/>
    <x v="173"/>
    <n v="6.0810810810810807"/>
    <x v="15"/>
    <x v="1"/>
  </r>
  <r>
    <x v="80"/>
    <x v="174"/>
    <n v="93.918918918918919"/>
    <x v="15"/>
    <x v="1"/>
  </r>
  <r>
    <x v="80"/>
    <x v="175"/>
    <n v="33.108108108108105"/>
    <x v="15"/>
    <x v="1"/>
  </r>
  <r>
    <x v="80"/>
    <x v="176"/>
    <n v="12.162162162162161"/>
    <x v="15"/>
    <x v="1"/>
  </r>
  <r>
    <x v="80"/>
    <x v="177"/>
    <n v="35.135135135135137"/>
    <x v="15"/>
    <x v="1"/>
  </r>
  <r>
    <x v="80"/>
    <x v="178"/>
    <n v="6.756756756756757"/>
    <x v="15"/>
    <x v="1"/>
  </r>
  <r>
    <x v="80"/>
    <x v="179"/>
    <n v="6.756756756756757"/>
    <x v="15"/>
    <x v="1"/>
  </r>
  <r>
    <x v="80"/>
    <x v="180"/>
    <n v="97.297297297297291"/>
    <x v="15"/>
    <x v="1"/>
  </r>
  <r>
    <x v="80"/>
    <x v="181"/>
    <n v="2.7027027027027026"/>
    <x v="15"/>
    <x v="1"/>
  </r>
  <r>
    <x v="80"/>
    <x v="182"/>
    <n v="93.243243243243242"/>
    <x v="15"/>
    <x v="1"/>
  </r>
  <r>
    <x v="80"/>
    <x v="183"/>
    <n v="6.756756756756757"/>
    <x v="15"/>
    <x v="1"/>
  </r>
  <r>
    <x v="80"/>
    <x v="184"/>
    <n v="99.324324324324323"/>
    <x v="15"/>
    <x v="1"/>
  </r>
  <r>
    <x v="80"/>
    <x v="185"/>
    <n v="0.67567567567567566"/>
    <x v="15"/>
    <x v="1"/>
  </r>
  <r>
    <x v="81"/>
    <x v="186"/>
    <n v="100"/>
    <x v="15"/>
    <x v="1"/>
  </r>
  <r>
    <x v="81"/>
    <x v="187"/>
    <n v="0"/>
    <x v="15"/>
    <x v="1"/>
  </r>
  <r>
    <x v="77"/>
    <x v="152"/>
    <n v="28.956228956228955"/>
    <x v="16"/>
    <x v="1"/>
  </r>
  <r>
    <x v="77"/>
    <x v="153"/>
    <n v="47.474747474747474"/>
    <x v="16"/>
    <x v="1"/>
  </r>
  <r>
    <x v="77"/>
    <x v="154"/>
    <n v="13.804713804713804"/>
    <x v="16"/>
    <x v="1"/>
  </r>
  <r>
    <x v="77"/>
    <x v="155"/>
    <n v="3.0303030303030303"/>
    <x v="16"/>
    <x v="1"/>
  </r>
  <r>
    <x v="77"/>
    <x v="4"/>
    <n v="6.7340067340067344"/>
    <x v="16"/>
    <x v="1"/>
  </r>
  <r>
    <x v="78"/>
    <x v="156"/>
    <n v="56.228956228956228"/>
    <x v="16"/>
    <x v="1"/>
  </r>
  <r>
    <x v="78"/>
    <x v="157"/>
    <n v="10.1010101010101"/>
    <x v="16"/>
    <x v="1"/>
  </r>
  <r>
    <x v="78"/>
    <x v="158"/>
    <n v="7.4074074074074074"/>
    <x v="16"/>
    <x v="1"/>
  </r>
  <r>
    <x v="78"/>
    <x v="159"/>
    <n v="0"/>
    <x v="16"/>
    <x v="1"/>
  </r>
  <r>
    <x v="78"/>
    <x v="160"/>
    <n v="1.3468013468013469"/>
    <x v="16"/>
    <x v="1"/>
  </r>
  <r>
    <x v="78"/>
    <x v="161"/>
    <n v="2.6936026936026938"/>
    <x v="16"/>
    <x v="1"/>
  </r>
  <r>
    <x v="78"/>
    <x v="162"/>
    <n v="3.0303030303030303"/>
    <x v="16"/>
    <x v="1"/>
  </r>
  <r>
    <x v="78"/>
    <x v="163"/>
    <n v="7.4074074074074074"/>
    <x v="16"/>
    <x v="1"/>
  </r>
  <r>
    <x v="78"/>
    <x v="164"/>
    <n v="0"/>
    <x v="16"/>
    <x v="1"/>
  </r>
  <r>
    <x v="78"/>
    <x v="165"/>
    <n v="7.4074074074074074"/>
    <x v="16"/>
    <x v="1"/>
  </r>
  <r>
    <x v="78"/>
    <x v="166"/>
    <n v="0.67340067340067344"/>
    <x v="16"/>
    <x v="1"/>
  </r>
  <r>
    <x v="78"/>
    <x v="4"/>
    <n v="3.7037037037037037"/>
    <x v="16"/>
    <x v="1"/>
  </r>
  <r>
    <x v="79"/>
    <x v="167"/>
    <n v="61.27946127946128"/>
    <x v="16"/>
    <x v="1"/>
  </r>
  <r>
    <x v="79"/>
    <x v="168"/>
    <n v="12.457912457912458"/>
    <x v="16"/>
    <x v="1"/>
  </r>
  <r>
    <x v="79"/>
    <x v="169"/>
    <n v="8.4175084175084169"/>
    <x v="16"/>
    <x v="1"/>
  </r>
  <r>
    <x v="79"/>
    <x v="170"/>
    <n v="1.6835016835016836"/>
    <x v="16"/>
    <x v="1"/>
  </r>
  <r>
    <x v="79"/>
    <x v="171"/>
    <n v="12.121212121212121"/>
    <x v="16"/>
    <x v="1"/>
  </r>
  <r>
    <x v="79"/>
    <x v="172"/>
    <n v="1.3468013468013469"/>
    <x v="16"/>
    <x v="1"/>
  </r>
  <r>
    <x v="79"/>
    <x v="4"/>
    <n v="2.6936026936026938"/>
    <x v="16"/>
    <x v="1"/>
  </r>
  <r>
    <x v="80"/>
    <x v="173"/>
    <n v="19.19191919191919"/>
    <x v="16"/>
    <x v="1"/>
  </r>
  <r>
    <x v="80"/>
    <x v="174"/>
    <n v="80.808080808080803"/>
    <x v="16"/>
    <x v="1"/>
  </r>
  <r>
    <x v="80"/>
    <x v="175"/>
    <n v="27.609427609427609"/>
    <x v="16"/>
    <x v="1"/>
  </r>
  <r>
    <x v="80"/>
    <x v="176"/>
    <n v="4.3771043771043772"/>
    <x v="16"/>
    <x v="1"/>
  </r>
  <r>
    <x v="80"/>
    <x v="177"/>
    <n v="29.292929292929294"/>
    <x v="16"/>
    <x v="1"/>
  </r>
  <r>
    <x v="80"/>
    <x v="178"/>
    <n v="4.3771043771043772"/>
    <x v="16"/>
    <x v="1"/>
  </r>
  <r>
    <x v="80"/>
    <x v="179"/>
    <n v="15.151515151515152"/>
    <x v="16"/>
    <x v="1"/>
  </r>
  <r>
    <x v="80"/>
    <x v="180"/>
    <n v="87.205387205387211"/>
    <x v="16"/>
    <x v="1"/>
  </r>
  <r>
    <x v="80"/>
    <x v="181"/>
    <n v="12.794612794612794"/>
    <x v="16"/>
    <x v="1"/>
  </r>
  <r>
    <x v="80"/>
    <x v="182"/>
    <n v="96.296296296296291"/>
    <x v="16"/>
    <x v="1"/>
  </r>
  <r>
    <x v="80"/>
    <x v="183"/>
    <n v="3.7037037037037037"/>
    <x v="16"/>
    <x v="1"/>
  </r>
  <r>
    <x v="80"/>
    <x v="184"/>
    <n v="98.316498316498311"/>
    <x v="16"/>
    <x v="1"/>
  </r>
  <r>
    <x v="80"/>
    <x v="185"/>
    <n v="1.6835016835016836"/>
    <x v="16"/>
    <x v="1"/>
  </r>
  <r>
    <x v="81"/>
    <x v="186"/>
    <n v="99.326599326599322"/>
    <x v="16"/>
    <x v="1"/>
  </r>
  <r>
    <x v="81"/>
    <x v="187"/>
    <n v="0.67340067340067344"/>
    <x v="16"/>
    <x v="1"/>
  </r>
  <r>
    <x v="82"/>
    <x v="188"/>
    <n v="52.372727272727275"/>
    <x v="0"/>
    <x v="0"/>
  </r>
  <r>
    <x v="82"/>
    <x v="189"/>
    <n v="17"/>
    <x v="0"/>
    <x v="0"/>
  </r>
  <r>
    <x v="82"/>
    <x v="190"/>
    <n v="6.2454545454545451"/>
    <x v="0"/>
    <x v="0"/>
  </r>
  <r>
    <x v="82"/>
    <x v="191"/>
    <n v="25.363636363636363"/>
    <x v="0"/>
    <x v="0"/>
  </r>
  <r>
    <x v="82"/>
    <x v="192"/>
    <n v="0.44545454545454544"/>
    <x v="0"/>
    <x v="0"/>
  </r>
  <r>
    <x v="82"/>
    <x v="193"/>
    <n v="2.3181818181818183"/>
    <x v="0"/>
    <x v="0"/>
  </r>
  <r>
    <x v="83"/>
    <x v="4"/>
    <n v="2.1818181818181817"/>
    <x v="0"/>
    <x v="0"/>
  </r>
  <r>
    <x v="83"/>
    <x v="105"/>
    <n v="87.909090909090907"/>
    <x v="0"/>
    <x v="0"/>
  </r>
  <r>
    <x v="83"/>
    <x v="194"/>
    <n v="9.9090909090909083"/>
    <x v="0"/>
    <x v="0"/>
  </r>
  <r>
    <x v="84"/>
    <x v="195"/>
    <n v="8.8181818181818183"/>
    <x v="0"/>
    <x v="0"/>
  </r>
  <r>
    <x v="84"/>
    <x v="196"/>
    <n v="11.227272727272727"/>
    <x v="0"/>
    <x v="0"/>
  </r>
  <r>
    <x v="84"/>
    <x v="197"/>
    <n v="19.863636363636363"/>
    <x v="0"/>
    <x v="0"/>
  </r>
  <r>
    <x v="84"/>
    <x v="198"/>
    <n v="19.736363636363638"/>
    <x v="0"/>
    <x v="0"/>
  </r>
  <r>
    <x v="84"/>
    <x v="199"/>
    <n v="20.063636363636363"/>
    <x v="0"/>
    <x v="0"/>
  </r>
  <r>
    <x v="84"/>
    <x v="200"/>
    <n v="18.390909090909091"/>
    <x v="0"/>
    <x v="0"/>
  </r>
  <r>
    <x v="84"/>
    <x v="4"/>
    <n v="1.9"/>
    <x v="0"/>
    <x v="0"/>
  </r>
  <r>
    <x v="85"/>
    <x v="201"/>
    <n v="76.858122509498699"/>
    <x v="0"/>
    <x v="0"/>
  </r>
  <r>
    <x v="86"/>
    <x v="195"/>
    <n v="8.045454545454545"/>
    <x v="0"/>
    <x v="0"/>
  </r>
  <r>
    <x v="86"/>
    <x v="196"/>
    <n v="10.3"/>
    <x v="0"/>
    <x v="0"/>
  </r>
  <r>
    <x v="86"/>
    <x v="197"/>
    <n v="18.118181818181817"/>
    <x v="0"/>
    <x v="0"/>
  </r>
  <r>
    <x v="86"/>
    <x v="198"/>
    <n v="17.845454545454544"/>
    <x v="0"/>
    <x v="0"/>
  </r>
  <r>
    <x v="86"/>
    <x v="199"/>
    <n v="17.790909090909089"/>
    <x v="0"/>
    <x v="0"/>
  </r>
  <r>
    <x v="86"/>
    <x v="200"/>
    <n v="17.827272727272728"/>
    <x v="0"/>
    <x v="0"/>
  </r>
  <r>
    <x v="86"/>
    <x v="4"/>
    <n v="10.072727272727272"/>
    <x v="0"/>
    <x v="0"/>
  </r>
  <r>
    <x v="87"/>
    <x v="202"/>
    <n v="79.958249090174078"/>
    <x v="0"/>
    <x v="0"/>
  </r>
  <r>
    <x v="88"/>
    <x v="203"/>
    <n v="54.4"/>
    <x v="0"/>
    <x v="0"/>
  </r>
  <r>
    <x v="88"/>
    <x v="204"/>
    <n v="37.1"/>
    <x v="0"/>
    <x v="0"/>
  </r>
  <r>
    <x v="88"/>
    <x v="4"/>
    <n v="8.5"/>
    <x v="0"/>
    <x v="0"/>
  </r>
  <r>
    <x v="89"/>
    <x v="205"/>
    <n v="34.200000000000003"/>
    <x v="0"/>
    <x v="0"/>
  </r>
  <r>
    <x v="89"/>
    <x v="206"/>
    <n v="1.7636363636363637"/>
    <x v="0"/>
    <x v="0"/>
  </r>
  <r>
    <x v="89"/>
    <x v="207"/>
    <n v="1.1363636363636365"/>
    <x v="0"/>
    <x v="0"/>
  </r>
  <r>
    <x v="89"/>
    <x v="203"/>
    <n v="54.4"/>
    <x v="0"/>
    <x v="0"/>
  </r>
  <r>
    <x v="89"/>
    <x v="4"/>
    <n v="8.5"/>
    <x v="0"/>
    <x v="0"/>
  </r>
  <r>
    <x v="89"/>
    <x v="208"/>
    <n v="5.556684051605826"/>
    <x v="0"/>
    <x v="0"/>
  </r>
  <r>
    <x v="89"/>
    <x v="209"/>
    <n v="6.7865168539325804"/>
    <x v="0"/>
    <x v="0"/>
  </r>
  <r>
    <x v="89"/>
    <x v="210"/>
    <n v="12.990384615384615"/>
    <x v="0"/>
    <x v="0"/>
  </r>
  <r>
    <x v="82"/>
    <x v="188"/>
    <n v="56.589456869009588"/>
    <x v="1"/>
    <x v="0"/>
  </r>
  <r>
    <x v="82"/>
    <x v="189"/>
    <n v="27.116613418530353"/>
    <x v="1"/>
    <x v="0"/>
  </r>
  <r>
    <x v="82"/>
    <x v="190"/>
    <n v="7.9872204472843453"/>
    <x v="1"/>
    <x v="0"/>
  </r>
  <r>
    <x v="82"/>
    <x v="191"/>
    <n v="10.862619808306709"/>
    <x v="1"/>
    <x v="0"/>
  </r>
  <r>
    <x v="82"/>
    <x v="192"/>
    <n v="0.15974440894568689"/>
    <x v="1"/>
    <x v="0"/>
  </r>
  <r>
    <x v="82"/>
    <x v="193"/>
    <n v="1.9568690095846646"/>
    <x v="1"/>
    <x v="0"/>
  </r>
  <r>
    <x v="83"/>
    <x v="4"/>
    <n v="2.2763578274760383"/>
    <x v="1"/>
    <x v="0"/>
  </r>
  <r>
    <x v="83"/>
    <x v="105"/>
    <n v="91.892971246006397"/>
    <x v="1"/>
    <x v="0"/>
  </r>
  <r>
    <x v="83"/>
    <x v="194"/>
    <n v="5.8306709265175716"/>
    <x v="1"/>
    <x v="0"/>
  </r>
  <r>
    <x v="84"/>
    <x v="195"/>
    <n v="17.971246006389777"/>
    <x v="1"/>
    <x v="0"/>
  </r>
  <r>
    <x v="84"/>
    <x v="196"/>
    <n v="18.370607028753994"/>
    <x v="1"/>
    <x v="0"/>
  </r>
  <r>
    <x v="84"/>
    <x v="197"/>
    <n v="29.313099041533548"/>
    <x v="1"/>
    <x v="0"/>
  </r>
  <r>
    <x v="84"/>
    <x v="198"/>
    <n v="20.447284345047922"/>
    <x v="1"/>
    <x v="0"/>
  </r>
  <r>
    <x v="84"/>
    <x v="199"/>
    <n v="10.463258785942491"/>
    <x v="1"/>
    <x v="0"/>
  </r>
  <r>
    <x v="84"/>
    <x v="200"/>
    <n v="2.2763578274760383"/>
    <x v="1"/>
    <x v="0"/>
  </r>
  <r>
    <x v="84"/>
    <x v="4"/>
    <n v="1.1581469648562299"/>
    <x v="1"/>
    <x v="0"/>
  </r>
  <r>
    <x v="85"/>
    <x v="201"/>
    <n v="36.148686868686944"/>
    <x v="1"/>
    <x v="0"/>
  </r>
  <r>
    <x v="86"/>
    <x v="195"/>
    <n v="16.094249201277954"/>
    <x v="1"/>
    <x v="0"/>
  </r>
  <r>
    <x v="86"/>
    <x v="196"/>
    <n v="16.613418530351439"/>
    <x v="1"/>
    <x v="0"/>
  </r>
  <r>
    <x v="86"/>
    <x v="197"/>
    <n v="26.557507987220447"/>
    <x v="1"/>
    <x v="0"/>
  </r>
  <r>
    <x v="86"/>
    <x v="198"/>
    <n v="17.971246006389777"/>
    <x v="1"/>
    <x v="0"/>
  </r>
  <r>
    <x v="86"/>
    <x v="199"/>
    <n v="9.6645367412140573"/>
    <x v="1"/>
    <x v="0"/>
  </r>
  <r>
    <x v="86"/>
    <x v="200"/>
    <n v="2.1565495207667733"/>
    <x v="1"/>
    <x v="0"/>
  </r>
  <r>
    <x v="86"/>
    <x v="4"/>
    <n v="10.942492012779553"/>
    <x v="1"/>
    <x v="0"/>
  </r>
  <r>
    <x v="87"/>
    <x v="202"/>
    <n v="36.576681614349731"/>
    <x v="1"/>
    <x v="0"/>
  </r>
  <r>
    <x v="88"/>
    <x v="203"/>
    <n v="30.191693290734825"/>
    <x v="1"/>
    <x v="0"/>
  </r>
  <r>
    <x v="88"/>
    <x v="204"/>
    <n v="64.41693290734824"/>
    <x v="1"/>
    <x v="0"/>
  </r>
  <r>
    <x v="88"/>
    <x v="4"/>
    <n v="5.3913738019169326"/>
    <x v="1"/>
    <x v="0"/>
  </r>
  <r>
    <x v="89"/>
    <x v="205"/>
    <n v="57.747603833865817"/>
    <x v="1"/>
    <x v="0"/>
  </r>
  <r>
    <x v="89"/>
    <x v="206"/>
    <n v="4.1932907348242807"/>
    <x v="1"/>
    <x v="0"/>
  </r>
  <r>
    <x v="89"/>
    <x v="207"/>
    <n v="2.4760383386581468"/>
    <x v="1"/>
    <x v="0"/>
  </r>
  <r>
    <x v="89"/>
    <x v="203"/>
    <n v="30.191693290734825"/>
    <x v="1"/>
    <x v="0"/>
  </r>
  <r>
    <x v="89"/>
    <x v="4"/>
    <n v="5.3913738019169326"/>
    <x v="1"/>
    <x v="0"/>
  </r>
  <r>
    <x v="89"/>
    <x v="208"/>
    <n v="4.3037615330021284"/>
    <x v="1"/>
    <x v="0"/>
  </r>
  <r>
    <x v="89"/>
    <x v="209"/>
    <n v="5.1145833333333339"/>
    <x v="1"/>
    <x v="0"/>
  </r>
  <r>
    <x v="89"/>
    <x v="210"/>
    <n v="6.4807692307692299"/>
    <x v="1"/>
    <x v="0"/>
  </r>
  <r>
    <x v="82"/>
    <x v="188"/>
    <n v="34.895699201648213"/>
    <x v="2"/>
    <x v="0"/>
  </r>
  <r>
    <x v="82"/>
    <x v="189"/>
    <n v="13.803759979397373"/>
    <x v="2"/>
    <x v="0"/>
  </r>
  <r>
    <x v="82"/>
    <x v="190"/>
    <n v="5.6399690960597475"/>
    <x v="2"/>
    <x v="0"/>
  </r>
  <r>
    <x v="82"/>
    <x v="191"/>
    <n v="47.205768735513779"/>
    <x v="2"/>
    <x v="0"/>
  </r>
  <r>
    <x v="82"/>
    <x v="192"/>
    <n v="0.38629925315477726"/>
    <x v="2"/>
    <x v="0"/>
  </r>
  <r>
    <x v="82"/>
    <x v="193"/>
    <n v="1.1846510430079835"/>
    <x v="2"/>
    <x v="0"/>
  </r>
  <r>
    <x v="83"/>
    <x v="4"/>
    <n v="1.3134174607262425"/>
    <x v="2"/>
    <x v="0"/>
  </r>
  <r>
    <x v="83"/>
    <x v="105"/>
    <n v="97.347411795003865"/>
    <x v="2"/>
    <x v="0"/>
  </r>
  <r>
    <x v="83"/>
    <x v="194"/>
    <n v="1.3391707442698944"/>
    <x v="2"/>
    <x v="0"/>
  </r>
  <r>
    <x v="84"/>
    <x v="195"/>
    <n v="5.2536698429049702"/>
    <x v="2"/>
    <x v="0"/>
  </r>
  <r>
    <x v="84"/>
    <x v="196"/>
    <n v="6.7473602884367754"/>
    <x v="2"/>
    <x v="0"/>
  </r>
  <r>
    <x v="84"/>
    <x v="197"/>
    <n v="14.808138037599795"/>
    <x v="2"/>
    <x v="0"/>
  </r>
  <r>
    <x v="84"/>
    <x v="198"/>
    <n v="18.465104300798352"/>
    <x v="2"/>
    <x v="0"/>
  </r>
  <r>
    <x v="84"/>
    <x v="199"/>
    <n v="24.079320113314449"/>
    <x v="2"/>
    <x v="0"/>
  </r>
  <r>
    <x v="84"/>
    <x v="200"/>
    <n v="29.178470254957507"/>
    <x v="2"/>
    <x v="0"/>
  </r>
  <r>
    <x v="84"/>
    <x v="4"/>
    <n v="1.4679371619881534"/>
    <x v="2"/>
    <x v="0"/>
  </r>
  <r>
    <x v="85"/>
    <x v="201"/>
    <n v="104.15185572399383"/>
    <x v="2"/>
    <x v="0"/>
  </r>
  <r>
    <x v="86"/>
    <x v="195"/>
    <n v="4.6355910378573268"/>
    <x v="2"/>
    <x v="0"/>
  </r>
  <r>
    <x v="86"/>
    <x v="196"/>
    <n v="6.3868143188256505"/>
    <x v="2"/>
    <x v="0"/>
  </r>
  <r>
    <x v="86"/>
    <x v="197"/>
    <n v="12.928148338913211"/>
    <x v="2"/>
    <x v="0"/>
  </r>
  <r>
    <x v="86"/>
    <x v="198"/>
    <n v="16.250321916044296"/>
    <x v="2"/>
    <x v="0"/>
  </r>
  <r>
    <x v="86"/>
    <x v="199"/>
    <n v="19.85578161215555"/>
    <x v="2"/>
    <x v="0"/>
  </r>
  <r>
    <x v="86"/>
    <x v="200"/>
    <n v="28.611898016997166"/>
    <x v="2"/>
    <x v="0"/>
  </r>
  <r>
    <x v="86"/>
    <x v="4"/>
    <n v="11.331444759206798"/>
    <x v="2"/>
    <x v="0"/>
  </r>
  <r>
    <x v="87"/>
    <x v="202"/>
    <n v="111.51931455126309"/>
    <x v="2"/>
    <x v="0"/>
  </r>
  <r>
    <x v="88"/>
    <x v="203"/>
    <n v="75.611640484161725"/>
    <x v="2"/>
    <x v="0"/>
  </r>
  <r>
    <x v="88"/>
    <x v="204"/>
    <n v="16.945660571722893"/>
    <x v="2"/>
    <x v="0"/>
  </r>
  <r>
    <x v="88"/>
    <x v="4"/>
    <n v="7.4426989441153744"/>
    <x v="2"/>
    <x v="0"/>
  </r>
  <r>
    <x v="89"/>
    <x v="205"/>
    <n v="15.554983260365697"/>
    <x v="2"/>
    <x v="0"/>
  </r>
  <r>
    <x v="89"/>
    <x v="206"/>
    <n v="0.72109193922225079"/>
    <x v="2"/>
    <x v="0"/>
  </r>
  <r>
    <x v="89"/>
    <x v="207"/>
    <n v="0.66958537213494718"/>
    <x v="2"/>
    <x v="0"/>
  </r>
  <r>
    <x v="89"/>
    <x v="203"/>
    <n v="75.611640484161725"/>
    <x v="2"/>
    <x v="0"/>
  </r>
  <r>
    <x v="89"/>
    <x v="4"/>
    <n v="7.4426989441153744"/>
    <x v="2"/>
    <x v="0"/>
  </r>
  <r>
    <x v="89"/>
    <x v="208"/>
    <n v="7.0340715502555318"/>
    <x v="2"/>
    <x v="0"/>
  </r>
  <r>
    <x v="89"/>
    <x v="209"/>
    <n v="7.7037037037037024"/>
    <x v="2"/>
    <x v="0"/>
  </r>
  <r>
    <x v="89"/>
    <x v="210"/>
    <n v="21.826086956521738"/>
    <x v="2"/>
    <x v="0"/>
  </r>
  <r>
    <x v="82"/>
    <x v="188"/>
    <n v="66.897987508674532"/>
    <x v="3"/>
    <x v="0"/>
  </r>
  <r>
    <x v="82"/>
    <x v="189"/>
    <n v="17.557251908396946"/>
    <x v="3"/>
    <x v="0"/>
  </r>
  <r>
    <x v="82"/>
    <x v="190"/>
    <n v="5.2741151977793201"/>
    <x v="3"/>
    <x v="0"/>
  </r>
  <r>
    <x v="82"/>
    <x v="191"/>
    <n v="8.3969465648854964"/>
    <x v="3"/>
    <x v="0"/>
  </r>
  <r>
    <x v="82"/>
    <x v="192"/>
    <n v="0.69396252602359476"/>
    <x v="3"/>
    <x v="0"/>
  </r>
  <r>
    <x v="82"/>
    <x v="193"/>
    <n v="4.0249826509368498"/>
    <x v="3"/>
    <x v="0"/>
  </r>
  <r>
    <x v="83"/>
    <x v="4"/>
    <n v="0.41637751561415681"/>
    <x v="3"/>
    <x v="0"/>
  </r>
  <r>
    <x v="83"/>
    <x v="105"/>
    <n v="78.278972935461482"/>
    <x v="3"/>
    <x v="0"/>
  </r>
  <r>
    <x v="83"/>
    <x v="194"/>
    <n v="21.30464954892436"/>
    <x v="3"/>
    <x v="0"/>
  </r>
  <r>
    <x v="84"/>
    <x v="195"/>
    <n v="4.2331714087439281"/>
    <x v="3"/>
    <x v="0"/>
  </r>
  <r>
    <x v="84"/>
    <x v="196"/>
    <n v="9.9236641221374047"/>
    <x v="3"/>
    <x v="0"/>
  </r>
  <r>
    <x v="84"/>
    <x v="197"/>
    <n v="17.071478140180432"/>
    <x v="3"/>
    <x v="0"/>
  </r>
  <r>
    <x v="84"/>
    <x v="198"/>
    <n v="18.390006939625259"/>
    <x v="3"/>
    <x v="0"/>
  </r>
  <r>
    <x v="84"/>
    <x v="199"/>
    <n v="26.023594725884802"/>
    <x v="3"/>
    <x v="0"/>
  </r>
  <r>
    <x v="84"/>
    <x v="200"/>
    <n v="22.345593337959752"/>
    <x v="3"/>
    <x v="0"/>
  </r>
  <r>
    <x v="84"/>
    <x v="4"/>
    <n v="2.0124913254684249"/>
    <x v="3"/>
    <x v="0"/>
  </r>
  <r>
    <x v="85"/>
    <x v="201"/>
    <n v="86.087110481586492"/>
    <x v="3"/>
    <x v="0"/>
  </r>
  <r>
    <x v="86"/>
    <x v="195"/>
    <n v="3.7473976405274114"/>
    <x v="3"/>
    <x v="0"/>
  </r>
  <r>
    <x v="86"/>
    <x v="196"/>
    <n v="9.4378903539208885"/>
    <x v="3"/>
    <x v="0"/>
  </r>
  <r>
    <x v="86"/>
    <x v="197"/>
    <n v="16.308119361554475"/>
    <x v="3"/>
    <x v="0"/>
  </r>
  <r>
    <x v="86"/>
    <x v="198"/>
    <n v="17.626648160999306"/>
    <x v="3"/>
    <x v="0"/>
  </r>
  <r>
    <x v="86"/>
    <x v="199"/>
    <n v="24.843858431644691"/>
    <x v="3"/>
    <x v="0"/>
  </r>
  <r>
    <x v="86"/>
    <x v="200"/>
    <n v="21.16585704371964"/>
    <x v="3"/>
    <x v="0"/>
  </r>
  <r>
    <x v="86"/>
    <x v="4"/>
    <n v="6.8702290076335881"/>
    <x v="3"/>
    <x v="0"/>
  </r>
  <r>
    <x v="87"/>
    <x v="202"/>
    <n v="87.114008941877998"/>
    <x v="3"/>
    <x v="0"/>
  </r>
  <r>
    <x v="88"/>
    <x v="203"/>
    <n v="41.013185287994446"/>
    <x v="3"/>
    <x v="0"/>
  </r>
  <r>
    <x v="88"/>
    <x v="204"/>
    <n v="49.548924358084662"/>
    <x v="3"/>
    <x v="0"/>
  </r>
  <r>
    <x v="88"/>
    <x v="4"/>
    <n v="9.4378903539208885"/>
    <x v="3"/>
    <x v="0"/>
  </r>
  <r>
    <x v="89"/>
    <x v="205"/>
    <n v="47.189451769604439"/>
    <x v="3"/>
    <x v="0"/>
  </r>
  <r>
    <x v="89"/>
    <x v="206"/>
    <n v="1.3879250520471895"/>
    <x v="3"/>
    <x v="0"/>
  </r>
  <r>
    <x v="89"/>
    <x v="207"/>
    <n v="0.9715475364330326"/>
    <x v="3"/>
    <x v="0"/>
  </r>
  <r>
    <x v="89"/>
    <x v="203"/>
    <n v="41.013185287994446"/>
    <x v="3"/>
    <x v="0"/>
  </r>
  <r>
    <x v="89"/>
    <x v="4"/>
    <n v="9.4378903539208885"/>
    <x v="3"/>
    <x v="0"/>
  </r>
  <r>
    <x v="89"/>
    <x v="208"/>
    <n v="6.9984984984984946"/>
    <x v="3"/>
    <x v="0"/>
  </r>
  <r>
    <x v="89"/>
    <x v="209"/>
    <n v="12.210526315789473"/>
    <x v="3"/>
    <x v="0"/>
  </r>
  <r>
    <x v="89"/>
    <x v="210"/>
    <n v="12.81818181818182"/>
    <x v="3"/>
    <x v="0"/>
  </r>
  <r>
    <x v="82"/>
    <x v="188"/>
    <n v="74.0608228980322"/>
    <x v="4"/>
    <x v="0"/>
  </r>
  <r>
    <x v="82"/>
    <x v="189"/>
    <n v="6.7084078711985686"/>
    <x v="4"/>
    <x v="0"/>
  </r>
  <r>
    <x v="82"/>
    <x v="190"/>
    <n v="6.0822898032200357"/>
    <x v="4"/>
    <x v="0"/>
  </r>
  <r>
    <x v="82"/>
    <x v="191"/>
    <n v="12.701252236135957"/>
    <x v="4"/>
    <x v="0"/>
  </r>
  <r>
    <x v="82"/>
    <x v="192"/>
    <n v="0.17889087656529518"/>
    <x v="4"/>
    <x v="0"/>
  </r>
  <r>
    <x v="82"/>
    <x v="193"/>
    <n v="2.8622540250447228"/>
    <x v="4"/>
    <x v="0"/>
  </r>
  <r>
    <x v="83"/>
    <x v="4"/>
    <n v="6.0822898032200357"/>
    <x v="4"/>
    <x v="0"/>
  </r>
  <r>
    <x v="83"/>
    <x v="105"/>
    <n v="90.250447227191415"/>
    <x v="4"/>
    <x v="0"/>
  </r>
  <r>
    <x v="83"/>
    <x v="194"/>
    <n v="3.6672629695885508"/>
    <x v="4"/>
    <x v="0"/>
  </r>
  <r>
    <x v="84"/>
    <x v="195"/>
    <n v="7.3345259391771016"/>
    <x v="4"/>
    <x v="0"/>
  </r>
  <r>
    <x v="84"/>
    <x v="196"/>
    <n v="10.196779964221825"/>
    <x v="4"/>
    <x v="0"/>
  </r>
  <r>
    <x v="84"/>
    <x v="197"/>
    <n v="17.173524150268335"/>
    <x v="4"/>
    <x v="0"/>
  </r>
  <r>
    <x v="84"/>
    <x v="198"/>
    <n v="19.499105545617173"/>
    <x v="4"/>
    <x v="0"/>
  </r>
  <r>
    <x v="84"/>
    <x v="199"/>
    <n v="21.288014311270125"/>
    <x v="4"/>
    <x v="0"/>
  </r>
  <r>
    <x v="84"/>
    <x v="200"/>
    <n v="22.093023255813954"/>
    <x v="4"/>
    <x v="0"/>
  </r>
  <r>
    <x v="84"/>
    <x v="4"/>
    <n v="2.4150268336314848"/>
    <x v="4"/>
    <x v="0"/>
  </r>
  <r>
    <x v="85"/>
    <x v="201"/>
    <n v="83.823098075160459"/>
    <x v="4"/>
    <x v="0"/>
  </r>
  <r>
    <x v="86"/>
    <x v="195"/>
    <n v="7.1556350626118066"/>
    <x v="4"/>
    <x v="0"/>
  </r>
  <r>
    <x v="86"/>
    <x v="196"/>
    <n v="9.6601073345259394"/>
    <x v="4"/>
    <x v="0"/>
  </r>
  <r>
    <x v="86"/>
    <x v="197"/>
    <n v="16.815742397137747"/>
    <x v="4"/>
    <x v="0"/>
  </r>
  <r>
    <x v="86"/>
    <x v="198"/>
    <n v="18.962432915921287"/>
    <x v="4"/>
    <x v="0"/>
  </r>
  <r>
    <x v="86"/>
    <x v="199"/>
    <n v="19.767441860465116"/>
    <x v="4"/>
    <x v="0"/>
  </r>
  <r>
    <x v="86"/>
    <x v="200"/>
    <n v="21.466905187835419"/>
    <x v="4"/>
    <x v="0"/>
  </r>
  <r>
    <x v="86"/>
    <x v="4"/>
    <n v="6.1717352415026836"/>
    <x v="4"/>
    <x v="0"/>
  </r>
  <r>
    <x v="87"/>
    <x v="202"/>
    <n v="84.209723546234542"/>
    <x v="4"/>
    <x v="0"/>
  </r>
  <r>
    <x v="88"/>
    <x v="203"/>
    <n v="64.758497316636848"/>
    <x v="4"/>
    <x v="0"/>
  </r>
  <r>
    <x v="88"/>
    <x v="204"/>
    <n v="24.597495527728086"/>
    <x v="4"/>
    <x v="0"/>
  </r>
  <r>
    <x v="88"/>
    <x v="4"/>
    <n v="10.644007155635062"/>
    <x v="4"/>
    <x v="0"/>
  </r>
  <r>
    <x v="89"/>
    <x v="205"/>
    <n v="23.434704830053668"/>
    <x v="4"/>
    <x v="0"/>
  </r>
  <r>
    <x v="89"/>
    <x v="206"/>
    <n v="1.0733452593917709"/>
    <x v="4"/>
    <x v="0"/>
  </r>
  <r>
    <x v="89"/>
    <x v="207"/>
    <n v="8.9445438282647588E-2"/>
    <x v="4"/>
    <x v="0"/>
  </r>
  <r>
    <x v="89"/>
    <x v="203"/>
    <n v="64.758497316636848"/>
    <x v="4"/>
    <x v="0"/>
  </r>
  <r>
    <x v="89"/>
    <x v="4"/>
    <n v="10.644007155635062"/>
    <x v="4"/>
    <x v="0"/>
  </r>
  <r>
    <x v="89"/>
    <x v="208"/>
    <n v="4.1620553359683834"/>
    <x v="4"/>
    <x v="0"/>
  </r>
  <r>
    <x v="89"/>
    <x v="209"/>
    <n v="3.8181818181818183"/>
    <x v="4"/>
    <x v="0"/>
  </r>
  <r>
    <x v="89"/>
    <x v="210"/>
    <n v="7"/>
    <x v="4"/>
    <x v="0"/>
  </r>
  <r>
    <x v="82"/>
    <x v="188"/>
    <n v="73.285198555956683"/>
    <x v="5"/>
    <x v="0"/>
  </r>
  <r>
    <x v="82"/>
    <x v="189"/>
    <n v="3.9711191335740073"/>
    <x v="5"/>
    <x v="0"/>
  </r>
  <r>
    <x v="82"/>
    <x v="190"/>
    <n v="11.191335740072201"/>
    <x v="5"/>
    <x v="0"/>
  </r>
  <r>
    <x v="82"/>
    <x v="191"/>
    <n v="12.635379061371841"/>
    <x v="5"/>
    <x v="0"/>
  </r>
  <r>
    <x v="82"/>
    <x v="192"/>
    <n v="0"/>
    <x v="5"/>
    <x v="0"/>
  </r>
  <r>
    <x v="82"/>
    <x v="193"/>
    <n v="3.2490974729241877"/>
    <x v="5"/>
    <x v="0"/>
  </r>
  <r>
    <x v="83"/>
    <x v="4"/>
    <n v="1.4440433212996391"/>
    <x v="5"/>
    <x v="0"/>
  </r>
  <r>
    <x v="83"/>
    <x v="105"/>
    <n v="96.028880866425993"/>
    <x v="5"/>
    <x v="0"/>
  </r>
  <r>
    <x v="83"/>
    <x v="194"/>
    <n v="2.5270758122743682"/>
    <x v="5"/>
    <x v="0"/>
  </r>
  <r>
    <x v="84"/>
    <x v="195"/>
    <n v="7.581227436823105"/>
    <x v="5"/>
    <x v="0"/>
  </r>
  <r>
    <x v="84"/>
    <x v="196"/>
    <n v="10.108303249097473"/>
    <x v="5"/>
    <x v="0"/>
  </r>
  <r>
    <x v="84"/>
    <x v="197"/>
    <n v="16.60649819494585"/>
    <x v="5"/>
    <x v="0"/>
  </r>
  <r>
    <x v="84"/>
    <x v="198"/>
    <n v="18.050541516245488"/>
    <x v="5"/>
    <x v="0"/>
  </r>
  <r>
    <x v="84"/>
    <x v="199"/>
    <n v="22.382671480144403"/>
    <x v="5"/>
    <x v="0"/>
  </r>
  <r>
    <x v="84"/>
    <x v="200"/>
    <n v="23.104693140794225"/>
    <x v="5"/>
    <x v="0"/>
  </r>
  <r>
    <x v="84"/>
    <x v="4"/>
    <n v="2.1660649819494586"/>
    <x v="5"/>
    <x v="0"/>
  </r>
  <r>
    <x v="85"/>
    <x v="201"/>
    <n v="84.298892988929865"/>
    <x v="5"/>
    <x v="0"/>
  </r>
  <r>
    <x v="86"/>
    <x v="195"/>
    <n v="7.2202166064981945"/>
    <x v="5"/>
    <x v="0"/>
  </r>
  <r>
    <x v="86"/>
    <x v="196"/>
    <n v="9.7472924187725631"/>
    <x v="5"/>
    <x v="0"/>
  </r>
  <r>
    <x v="86"/>
    <x v="197"/>
    <n v="15.884476534296029"/>
    <x v="5"/>
    <x v="0"/>
  </r>
  <r>
    <x v="86"/>
    <x v="198"/>
    <n v="17.689530685920577"/>
    <x v="5"/>
    <x v="0"/>
  </r>
  <r>
    <x v="86"/>
    <x v="199"/>
    <n v="21.299638989169676"/>
    <x v="5"/>
    <x v="0"/>
  </r>
  <r>
    <x v="86"/>
    <x v="200"/>
    <n v="22.743682310469314"/>
    <x v="5"/>
    <x v="0"/>
  </r>
  <r>
    <x v="86"/>
    <x v="4"/>
    <n v="5.4151624548736459"/>
    <x v="5"/>
    <x v="0"/>
  </r>
  <r>
    <x v="87"/>
    <x v="202"/>
    <n v="85.110687022900777"/>
    <x v="5"/>
    <x v="0"/>
  </r>
  <r>
    <x v="88"/>
    <x v="203"/>
    <n v="69.314079422382676"/>
    <x v="5"/>
    <x v="0"/>
  </r>
  <r>
    <x v="88"/>
    <x v="204"/>
    <n v="23.104693140794225"/>
    <x v="5"/>
    <x v="0"/>
  </r>
  <r>
    <x v="88"/>
    <x v="4"/>
    <n v="7.581227436823105"/>
    <x v="5"/>
    <x v="0"/>
  </r>
  <r>
    <x v="89"/>
    <x v="205"/>
    <n v="22.021660649819495"/>
    <x v="5"/>
    <x v="0"/>
  </r>
  <r>
    <x v="89"/>
    <x v="206"/>
    <n v="1.0830324909747293"/>
    <x v="5"/>
    <x v="0"/>
  </r>
  <r>
    <x v="89"/>
    <x v="207"/>
    <n v="0"/>
    <x v="5"/>
    <x v="0"/>
  </r>
  <r>
    <x v="89"/>
    <x v="203"/>
    <n v="69.314079422382676"/>
    <x v="5"/>
    <x v="0"/>
  </r>
  <r>
    <x v="89"/>
    <x v="4"/>
    <n v="7.581227436823105"/>
    <x v="5"/>
    <x v="0"/>
  </r>
  <r>
    <x v="89"/>
    <x v="208"/>
    <n v="3.491525423728814"/>
    <x v="5"/>
    <x v="0"/>
  </r>
  <r>
    <x v="89"/>
    <x v="209"/>
    <n v="1"/>
    <x v="5"/>
    <x v="0"/>
  </r>
  <r>
    <x v="89"/>
    <x v="210"/>
    <m/>
    <x v="5"/>
    <x v="0"/>
  </r>
  <r>
    <x v="82"/>
    <x v="188"/>
    <n v="63.436123348017624"/>
    <x v="6"/>
    <x v="0"/>
  </r>
  <r>
    <x v="82"/>
    <x v="189"/>
    <n v="9.251101321585903"/>
    <x v="6"/>
    <x v="0"/>
  </r>
  <r>
    <x v="82"/>
    <x v="190"/>
    <n v="5.286343612334802"/>
    <x v="6"/>
    <x v="0"/>
  </r>
  <r>
    <x v="82"/>
    <x v="191"/>
    <n v="22.466960352422909"/>
    <x v="6"/>
    <x v="0"/>
  </r>
  <r>
    <x v="82"/>
    <x v="192"/>
    <n v="0"/>
    <x v="6"/>
    <x v="0"/>
  </r>
  <r>
    <x v="82"/>
    <x v="193"/>
    <n v="1.3215859030837005"/>
    <x v="6"/>
    <x v="0"/>
  </r>
  <r>
    <x v="83"/>
    <x v="4"/>
    <n v="7.4889867841409687"/>
    <x v="6"/>
    <x v="0"/>
  </r>
  <r>
    <x v="83"/>
    <x v="105"/>
    <n v="86.784140969162991"/>
    <x v="6"/>
    <x v="0"/>
  </r>
  <r>
    <x v="83"/>
    <x v="194"/>
    <n v="5.7268722466960353"/>
    <x v="6"/>
    <x v="0"/>
  </r>
  <r>
    <x v="84"/>
    <x v="195"/>
    <n v="4.4052863436123344"/>
    <x v="6"/>
    <x v="0"/>
  </r>
  <r>
    <x v="84"/>
    <x v="196"/>
    <n v="8.8105726872246688"/>
    <x v="6"/>
    <x v="0"/>
  </r>
  <r>
    <x v="84"/>
    <x v="197"/>
    <n v="14.537444933920705"/>
    <x v="6"/>
    <x v="0"/>
  </r>
  <r>
    <x v="84"/>
    <x v="198"/>
    <n v="18.942731277533039"/>
    <x v="6"/>
    <x v="0"/>
  </r>
  <r>
    <x v="84"/>
    <x v="199"/>
    <n v="21.145374449339208"/>
    <x v="6"/>
    <x v="0"/>
  </r>
  <r>
    <x v="84"/>
    <x v="200"/>
    <n v="28.634361233480178"/>
    <x v="6"/>
    <x v="0"/>
  </r>
  <r>
    <x v="84"/>
    <x v="4"/>
    <n v="3.5242290748898677"/>
    <x v="6"/>
    <x v="0"/>
  </r>
  <r>
    <x v="85"/>
    <x v="201"/>
    <n v="102.34703196347029"/>
    <x v="6"/>
    <x v="0"/>
  </r>
  <r>
    <x v="86"/>
    <x v="195"/>
    <n v="5.286343612334802"/>
    <x v="6"/>
    <x v="0"/>
  </r>
  <r>
    <x v="86"/>
    <x v="196"/>
    <n v="8.3700440528634363"/>
    <x v="6"/>
    <x v="0"/>
  </r>
  <r>
    <x v="86"/>
    <x v="197"/>
    <n v="15.418502202643172"/>
    <x v="6"/>
    <x v="0"/>
  </r>
  <r>
    <x v="86"/>
    <x v="198"/>
    <n v="18.502202643171806"/>
    <x v="6"/>
    <x v="0"/>
  </r>
  <r>
    <x v="86"/>
    <x v="199"/>
    <n v="18.502202643171806"/>
    <x v="6"/>
    <x v="0"/>
  </r>
  <r>
    <x v="86"/>
    <x v="200"/>
    <n v="26.872246696035241"/>
    <x v="6"/>
    <x v="0"/>
  </r>
  <r>
    <x v="86"/>
    <x v="4"/>
    <n v="7.0484581497797354"/>
    <x v="6"/>
    <x v="0"/>
  </r>
  <r>
    <x v="87"/>
    <x v="202"/>
    <n v="101.36018957345972"/>
    <x v="6"/>
    <x v="0"/>
  </r>
  <r>
    <x v="88"/>
    <x v="203"/>
    <n v="64.317180616740089"/>
    <x v="6"/>
    <x v="0"/>
  </r>
  <r>
    <x v="88"/>
    <x v="204"/>
    <n v="22.466960352422909"/>
    <x v="6"/>
    <x v="0"/>
  </r>
  <r>
    <x v="88"/>
    <x v="4"/>
    <n v="13.215859030837004"/>
    <x v="6"/>
    <x v="0"/>
  </r>
  <r>
    <x v="89"/>
    <x v="205"/>
    <n v="21.58590308370044"/>
    <x v="6"/>
    <x v="0"/>
  </r>
  <r>
    <x v="89"/>
    <x v="206"/>
    <n v="0.88105726872246692"/>
    <x v="6"/>
    <x v="0"/>
  </r>
  <r>
    <x v="89"/>
    <x v="207"/>
    <n v="0"/>
    <x v="6"/>
    <x v="0"/>
  </r>
  <r>
    <x v="89"/>
    <x v="203"/>
    <n v="64.317180616740089"/>
    <x v="6"/>
    <x v="0"/>
  </r>
  <r>
    <x v="89"/>
    <x v="4"/>
    <n v="13.215859030837004"/>
    <x v="6"/>
    <x v="0"/>
  </r>
  <r>
    <x v="89"/>
    <x v="208"/>
    <n v="6.1818181818181808"/>
    <x v="6"/>
    <x v="0"/>
  </r>
  <r>
    <x v="89"/>
    <x v="209"/>
    <n v="7"/>
    <x v="6"/>
    <x v="0"/>
  </r>
  <r>
    <x v="89"/>
    <x v="210"/>
    <m/>
    <x v="6"/>
    <x v="0"/>
  </r>
  <r>
    <x v="82"/>
    <x v="188"/>
    <n v="79.331306990881458"/>
    <x v="7"/>
    <x v="0"/>
  </r>
  <r>
    <x v="82"/>
    <x v="189"/>
    <n v="5.4711246200607899"/>
    <x v="7"/>
    <x v="0"/>
  </r>
  <r>
    <x v="82"/>
    <x v="190"/>
    <n v="3.9513677811550152"/>
    <x v="7"/>
    <x v="0"/>
  </r>
  <r>
    <x v="82"/>
    <x v="191"/>
    <n v="10.638297872340425"/>
    <x v="7"/>
    <x v="0"/>
  </r>
  <r>
    <x v="82"/>
    <x v="192"/>
    <n v="0.303951367781155"/>
    <x v="7"/>
    <x v="0"/>
  </r>
  <r>
    <x v="82"/>
    <x v="193"/>
    <n v="2.1276595744680851"/>
    <x v="7"/>
    <x v="0"/>
  </r>
  <r>
    <x v="83"/>
    <x v="4"/>
    <n v="6.0790273556231007"/>
    <x v="7"/>
    <x v="0"/>
  </r>
  <r>
    <x v="83"/>
    <x v="105"/>
    <n v="89.665653495440736"/>
    <x v="7"/>
    <x v="0"/>
  </r>
  <r>
    <x v="83"/>
    <x v="194"/>
    <n v="4.2553191489361701"/>
    <x v="7"/>
    <x v="0"/>
  </r>
  <r>
    <x v="84"/>
    <x v="195"/>
    <n v="6.6869300911854106"/>
    <x v="7"/>
    <x v="0"/>
  </r>
  <r>
    <x v="84"/>
    <x v="196"/>
    <n v="10.94224924012158"/>
    <x v="7"/>
    <x v="0"/>
  </r>
  <r>
    <x v="84"/>
    <x v="197"/>
    <n v="20.972644376899694"/>
    <x v="7"/>
    <x v="0"/>
  </r>
  <r>
    <x v="84"/>
    <x v="198"/>
    <n v="20.060790273556233"/>
    <x v="7"/>
    <x v="0"/>
  </r>
  <r>
    <x v="84"/>
    <x v="199"/>
    <n v="23.404255319148938"/>
    <x v="7"/>
    <x v="0"/>
  </r>
  <r>
    <x v="84"/>
    <x v="200"/>
    <n v="16.717325227963524"/>
    <x v="7"/>
    <x v="0"/>
  </r>
  <r>
    <x v="84"/>
    <x v="4"/>
    <n v="1.21580547112462"/>
    <x v="7"/>
    <x v="0"/>
  </r>
  <r>
    <x v="85"/>
    <x v="201"/>
    <n v="74.867692307692309"/>
    <x v="7"/>
    <x v="0"/>
  </r>
  <r>
    <x v="86"/>
    <x v="195"/>
    <n v="6.0790273556231007"/>
    <x v="7"/>
    <x v="0"/>
  </r>
  <r>
    <x v="86"/>
    <x v="196"/>
    <n v="10.030395136778116"/>
    <x v="7"/>
    <x v="0"/>
  </r>
  <r>
    <x v="86"/>
    <x v="197"/>
    <n v="20.060790273556233"/>
    <x v="7"/>
    <x v="0"/>
  </r>
  <r>
    <x v="86"/>
    <x v="198"/>
    <n v="19.45288753799392"/>
    <x v="7"/>
    <x v="0"/>
  </r>
  <r>
    <x v="86"/>
    <x v="199"/>
    <n v="21.88449848024316"/>
    <x v="7"/>
    <x v="0"/>
  </r>
  <r>
    <x v="86"/>
    <x v="200"/>
    <n v="16.717325227963524"/>
    <x v="7"/>
    <x v="0"/>
  </r>
  <r>
    <x v="86"/>
    <x v="4"/>
    <n v="5.7750759878419453"/>
    <x v="7"/>
    <x v="0"/>
  </r>
  <r>
    <x v="87"/>
    <x v="202"/>
    <n v="76.170967741935527"/>
    <x v="7"/>
    <x v="0"/>
  </r>
  <r>
    <x v="88"/>
    <x v="203"/>
    <n v="64.437689969604861"/>
    <x v="7"/>
    <x v="0"/>
  </r>
  <r>
    <x v="88"/>
    <x v="204"/>
    <n v="23.70820668693009"/>
    <x v="7"/>
    <x v="0"/>
  </r>
  <r>
    <x v="88"/>
    <x v="4"/>
    <n v="11.854103343465045"/>
    <x v="7"/>
    <x v="0"/>
  </r>
  <r>
    <x v="89"/>
    <x v="205"/>
    <n v="22.492401215805472"/>
    <x v="7"/>
    <x v="0"/>
  </r>
  <r>
    <x v="89"/>
    <x v="206"/>
    <n v="0.91185410334346506"/>
    <x v="7"/>
    <x v="0"/>
  </r>
  <r>
    <x v="89"/>
    <x v="207"/>
    <n v="0.303951367781155"/>
    <x v="7"/>
    <x v="0"/>
  </r>
  <r>
    <x v="89"/>
    <x v="203"/>
    <n v="64.437689969604861"/>
    <x v="7"/>
    <x v="0"/>
  </r>
  <r>
    <x v="89"/>
    <x v="4"/>
    <n v="11.854103343465045"/>
    <x v="7"/>
    <x v="0"/>
  </r>
  <r>
    <x v="89"/>
    <x v="208"/>
    <n v="3.2328767123287681"/>
    <x v="7"/>
    <x v="0"/>
  </r>
  <r>
    <x v="89"/>
    <x v="209"/>
    <n v="5.3333333333333339"/>
    <x v="7"/>
    <x v="0"/>
  </r>
  <r>
    <x v="89"/>
    <x v="210"/>
    <n v="7"/>
    <x v="7"/>
    <x v="0"/>
  </r>
  <r>
    <x v="82"/>
    <x v="188"/>
    <n v="77.192982456140356"/>
    <x v="8"/>
    <x v="0"/>
  </r>
  <r>
    <x v="82"/>
    <x v="189"/>
    <n v="8.7719298245614041"/>
    <x v="8"/>
    <x v="0"/>
  </r>
  <r>
    <x v="82"/>
    <x v="190"/>
    <n v="4.2105263157894735"/>
    <x v="8"/>
    <x v="0"/>
  </r>
  <r>
    <x v="82"/>
    <x v="191"/>
    <n v="7.3684210526315788"/>
    <x v="8"/>
    <x v="0"/>
  </r>
  <r>
    <x v="82"/>
    <x v="192"/>
    <n v="0.35087719298245612"/>
    <x v="8"/>
    <x v="0"/>
  </r>
  <r>
    <x v="82"/>
    <x v="193"/>
    <n v="4.5614035087719298"/>
    <x v="8"/>
    <x v="0"/>
  </r>
  <r>
    <x v="83"/>
    <x v="4"/>
    <n v="9.473684210526315"/>
    <x v="8"/>
    <x v="0"/>
  </r>
  <r>
    <x v="83"/>
    <x v="105"/>
    <n v="88.070175438596493"/>
    <x v="8"/>
    <x v="0"/>
  </r>
  <r>
    <x v="83"/>
    <x v="194"/>
    <n v="2.4561403508771931"/>
    <x v="8"/>
    <x v="0"/>
  </r>
  <r>
    <x v="84"/>
    <x v="195"/>
    <n v="10.175438596491228"/>
    <x v="8"/>
    <x v="0"/>
  </r>
  <r>
    <x v="84"/>
    <x v="196"/>
    <n v="10.526315789473685"/>
    <x v="8"/>
    <x v="0"/>
  </r>
  <r>
    <x v="84"/>
    <x v="197"/>
    <n v="15.43859649122807"/>
    <x v="8"/>
    <x v="0"/>
  </r>
  <r>
    <x v="84"/>
    <x v="198"/>
    <n v="20.701754385964911"/>
    <x v="8"/>
    <x v="0"/>
  </r>
  <r>
    <x v="84"/>
    <x v="199"/>
    <n v="17.894736842105264"/>
    <x v="8"/>
    <x v="0"/>
  </r>
  <r>
    <x v="84"/>
    <x v="200"/>
    <n v="22.105263157894736"/>
    <x v="8"/>
    <x v="0"/>
  </r>
  <r>
    <x v="84"/>
    <x v="4"/>
    <n v="3.1578947368421053"/>
    <x v="8"/>
    <x v="0"/>
  </r>
  <r>
    <x v="85"/>
    <x v="201"/>
    <n v="79.202898550724669"/>
    <x v="8"/>
    <x v="0"/>
  </r>
  <r>
    <x v="86"/>
    <x v="195"/>
    <n v="9.8245614035087723"/>
    <x v="8"/>
    <x v="0"/>
  </r>
  <r>
    <x v="86"/>
    <x v="196"/>
    <n v="10.175438596491228"/>
    <x v="8"/>
    <x v="0"/>
  </r>
  <r>
    <x v="86"/>
    <x v="197"/>
    <n v="15.087719298245615"/>
    <x v="8"/>
    <x v="0"/>
  </r>
  <r>
    <x v="86"/>
    <x v="198"/>
    <n v="20"/>
    <x v="8"/>
    <x v="0"/>
  </r>
  <r>
    <x v="86"/>
    <x v="199"/>
    <n v="16.842105263157894"/>
    <x v="8"/>
    <x v="0"/>
  </r>
  <r>
    <x v="86"/>
    <x v="200"/>
    <n v="21.403508771929825"/>
    <x v="8"/>
    <x v="0"/>
  </r>
  <r>
    <x v="86"/>
    <x v="4"/>
    <n v="6.666666666666667"/>
    <x v="8"/>
    <x v="0"/>
  </r>
  <r>
    <x v="87"/>
    <x v="202"/>
    <n v="79.086466165413498"/>
    <x v="8"/>
    <x v="0"/>
  </r>
  <r>
    <x v="88"/>
    <x v="203"/>
    <n v="61.05263157894737"/>
    <x v="8"/>
    <x v="0"/>
  </r>
  <r>
    <x v="88"/>
    <x v="204"/>
    <n v="28.771929824561404"/>
    <x v="8"/>
    <x v="0"/>
  </r>
  <r>
    <x v="88"/>
    <x v="4"/>
    <n v="10.175438596491228"/>
    <x v="8"/>
    <x v="0"/>
  </r>
  <r>
    <x v="89"/>
    <x v="205"/>
    <n v="27.368421052631579"/>
    <x v="8"/>
    <x v="0"/>
  </r>
  <r>
    <x v="89"/>
    <x v="206"/>
    <n v="1.4035087719298245"/>
    <x v="8"/>
    <x v="0"/>
  </r>
  <r>
    <x v="89"/>
    <x v="207"/>
    <n v="0"/>
    <x v="8"/>
    <x v="0"/>
  </r>
  <r>
    <x v="89"/>
    <x v="203"/>
    <n v="61.05263157894737"/>
    <x v="8"/>
    <x v="0"/>
  </r>
  <r>
    <x v="89"/>
    <x v="4"/>
    <n v="10.175438596491228"/>
    <x v="8"/>
    <x v="0"/>
  </r>
  <r>
    <x v="89"/>
    <x v="208"/>
    <n v="4.4025974025974008"/>
    <x v="8"/>
    <x v="0"/>
  </r>
  <r>
    <x v="89"/>
    <x v="209"/>
    <n v="2.5"/>
    <x v="8"/>
    <x v="0"/>
  </r>
  <r>
    <x v="89"/>
    <x v="210"/>
    <m/>
    <x v="8"/>
    <x v="0"/>
  </r>
  <r>
    <x v="82"/>
    <x v="188"/>
    <n v="71.468144044321335"/>
    <x v="9"/>
    <x v="0"/>
  </r>
  <r>
    <x v="82"/>
    <x v="189"/>
    <n v="9.1412742382271475"/>
    <x v="9"/>
    <x v="0"/>
  </r>
  <r>
    <x v="82"/>
    <x v="190"/>
    <n v="2.770083102493075"/>
    <x v="9"/>
    <x v="0"/>
  </r>
  <r>
    <x v="82"/>
    <x v="191"/>
    <n v="15.235457063711911"/>
    <x v="9"/>
    <x v="0"/>
  </r>
  <r>
    <x v="82"/>
    <x v="192"/>
    <n v="0.554016620498615"/>
    <x v="9"/>
    <x v="0"/>
  </r>
  <r>
    <x v="82"/>
    <x v="193"/>
    <n v="3.601108033240997"/>
    <x v="9"/>
    <x v="0"/>
  </r>
  <r>
    <x v="83"/>
    <x v="4"/>
    <n v="1.6620498614958448"/>
    <x v="9"/>
    <x v="0"/>
  </r>
  <r>
    <x v="83"/>
    <x v="105"/>
    <n v="80.609418282548475"/>
    <x v="9"/>
    <x v="0"/>
  </r>
  <r>
    <x v="83"/>
    <x v="194"/>
    <n v="17.72853185595568"/>
    <x v="9"/>
    <x v="0"/>
  </r>
  <r>
    <x v="84"/>
    <x v="195"/>
    <n v="4.1551246537396125"/>
    <x v="9"/>
    <x v="0"/>
  </r>
  <r>
    <x v="84"/>
    <x v="196"/>
    <n v="8.0332409972299175"/>
    <x v="9"/>
    <x v="0"/>
  </r>
  <r>
    <x v="84"/>
    <x v="197"/>
    <n v="18.005540166204987"/>
    <x v="9"/>
    <x v="0"/>
  </r>
  <r>
    <x v="84"/>
    <x v="198"/>
    <n v="27.977839335180054"/>
    <x v="9"/>
    <x v="0"/>
  </r>
  <r>
    <x v="84"/>
    <x v="199"/>
    <n v="23.545706371191137"/>
    <x v="9"/>
    <x v="0"/>
  </r>
  <r>
    <x v="84"/>
    <x v="200"/>
    <n v="18.005540166204987"/>
    <x v="9"/>
    <x v="0"/>
  </r>
  <r>
    <x v="84"/>
    <x v="4"/>
    <n v="0.2770083102493075"/>
    <x v="9"/>
    <x v="0"/>
  </r>
  <r>
    <x v="85"/>
    <x v="201"/>
    <n v="75.77222222222224"/>
    <x v="9"/>
    <x v="0"/>
  </r>
  <r>
    <x v="86"/>
    <x v="195"/>
    <n v="3.601108033240997"/>
    <x v="9"/>
    <x v="0"/>
  </r>
  <r>
    <x v="86"/>
    <x v="196"/>
    <n v="7.7562326869806091"/>
    <x v="9"/>
    <x v="0"/>
  </r>
  <r>
    <x v="86"/>
    <x v="197"/>
    <n v="17.72853185595568"/>
    <x v="9"/>
    <x v="0"/>
  </r>
  <r>
    <x v="86"/>
    <x v="198"/>
    <n v="26.592797783933516"/>
    <x v="9"/>
    <x v="0"/>
  </r>
  <r>
    <x v="86"/>
    <x v="199"/>
    <n v="22.991689750692522"/>
    <x v="9"/>
    <x v="0"/>
  </r>
  <r>
    <x v="86"/>
    <x v="200"/>
    <n v="17.174515235457065"/>
    <x v="9"/>
    <x v="0"/>
  </r>
  <r>
    <x v="86"/>
    <x v="4"/>
    <n v="4.1551246537396125"/>
    <x v="9"/>
    <x v="0"/>
  </r>
  <r>
    <x v="87"/>
    <x v="202"/>
    <n v="76.494219653179158"/>
    <x v="9"/>
    <x v="0"/>
  </r>
  <r>
    <x v="88"/>
    <x v="203"/>
    <n v="52.35457063711911"/>
    <x v="9"/>
    <x v="0"/>
  </r>
  <r>
    <x v="88"/>
    <x v="204"/>
    <n v="35.45706371191136"/>
    <x v="9"/>
    <x v="0"/>
  </r>
  <r>
    <x v="88"/>
    <x v="4"/>
    <n v="12.18836565096953"/>
    <x v="9"/>
    <x v="0"/>
  </r>
  <r>
    <x v="89"/>
    <x v="205"/>
    <n v="34.903047091412745"/>
    <x v="9"/>
    <x v="0"/>
  </r>
  <r>
    <x v="89"/>
    <x v="206"/>
    <n v="0"/>
    <x v="9"/>
    <x v="0"/>
  </r>
  <r>
    <x v="89"/>
    <x v="207"/>
    <n v="0.554016620498615"/>
    <x v="9"/>
    <x v="0"/>
  </r>
  <r>
    <x v="89"/>
    <x v="203"/>
    <n v="52.35457063711911"/>
    <x v="9"/>
    <x v="0"/>
  </r>
  <r>
    <x v="89"/>
    <x v="4"/>
    <n v="12.18836565096953"/>
    <x v="9"/>
    <x v="0"/>
  </r>
  <r>
    <x v="89"/>
    <x v="208"/>
    <n v="4.5666666666666647"/>
    <x v="9"/>
    <x v="0"/>
  </r>
  <r>
    <x v="89"/>
    <x v="209"/>
    <m/>
    <x v="9"/>
    <x v="0"/>
  </r>
  <r>
    <x v="89"/>
    <x v="210"/>
    <n v="8"/>
    <x v="9"/>
    <x v="0"/>
  </r>
  <r>
    <x v="82"/>
    <x v="188"/>
    <n v="56.275303643724698"/>
    <x v="10"/>
    <x v="0"/>
  </r>
  <r>
    <x v="82"/>
    <x v="189"/>
    <n v="23.886639676113361"/>
    <x v="10"/>
    <x v="0"/>
  </r>
  <r>
    <x v="82"/>
    <x v="190"/>
    <n v="6.0728744939271255"/>
    <x v="10"/>
    <x v="0"/>
  </r>
  <r>
    <x v="82"/>
    <x v="191"/>
    <n v="14.979757085020243"/>
    <x v="10"/>
    <x v="0"/>
  </r>
  <r>
    <x v="82"/>
    <x v="192"/>
    <n v="1.6194331983805668"/>
    <x v="10"/>
    <x v="0"/>
  </r>
  <r>
    <x v="82"/>
    <x v="193"/>
    <n v="2.0242914979757085"/>
    <x v="10"/>
    <x v="0"/>
  </r>
  <r>
    <x v="83"/>
    <x v="4"/>
    <n v="1.6194331983805668"/>
    <x v="10"/>
    <x v="0"/>
  </r>
  <r>
    <x v="83"/>
    <x v="105"/>
    <n v="62.348178137651821"/>
    <x v="10"/>
    <x v="0"/>
  </r>
  <r>
    <x v="83"/>
    <x v="194"/>
    <n v="36.032388663967609"/>
    <x v="10"/>
    <x v="0"/>
  </r>
  <r>
    <x v="84"/>
    <x v="195"/>
    <n v="4.8582995951417001"/>
    <x v="10"/>
    <x v="0"/>
  </r>
  <r>
    <x v="84"/>
    <x v="196"/>
    <n v="10.526315789473685"/>
    <x v="10"/>
    <x v="0"/>
  </r>
  <r>
    <x v="84"/>
    <x v="197"/>
    <n v="22.672064777327936"/>
    <x v="10"/>
    <x v="0"/>
  </r>
  <r>
    <x v="84"/>
    <x v="198"/>
    <n v="21.05263157894737"/>
    <x v="10"/>
    <x v="0"/>
  </r>
  <r>
    <x v="84"/>
    <x v="199"/>
    <n v="25.506072874493928"/>
    <x v="10"/>
    <x v="0"/>
  </r>
  <r>
    <x v="84"/>
    <x v="200"/>
    <n v="12.550607287449393"/>
    <x v="10"/>
    <x v="0"/>
  </r>
  <r>
    <x v="84"/>
    <x v="4"/>
    <n v="2.834008097165992"/>
    <x v="10"/>
    <x v="0"/>
  </r>
  <r>
    <x v="85"/>
    <x v="201"/>
    <n v="70.56666666666672"/>
    <x v="10"/>
    <x v="0"/>
  </r>
  <r>
    <x v="86"/>
    <x v="195"/>
    <n v="4.4534412955465585"/>
    <x v="10"/>
    <x v="0"/>
  </r>
  <r>
    <x v="86"/>
    <x v="196"/>
    <n v="9.3117408906882595"/>
    <x v="10"/>
    <x v="0"/>
  </r>
  <r>
    <x v="86"/>
    <x v="197"/>
    <n v="21.05263157894737"/>
    <x v="10"/>
    <x v="0"/>
  </r>
  <r>
    <x v="86"/>
    <x v="198"/>
    <n v="18.218623481781375"/>
    <x v="10"/>
    <x v="0"/>
  </r>
  <r>
    <x v="86"/>
    <x v="199"/>
    <n v="21.05263157894737"/>
    <x v="10"/>
    <x v="0"/>
  </r>
  <r>
    <x v="86"/>
    <x v="200"/>
    <n v="10.526315789473685"/>
    <x v="10"/>
    <x v="0"/>
  </r>
  <r>
    <x v="86"/>
    <x v="4"/>
    <n v="15.384615384615385"/>
    <x v="10"/>
    <x v="0"/>
  </r>
  <r>
    <x v="87"/>
    <x v="202"/>
    <n v="69.167464114832569"/>
    <x v="10"/>
    <x v="0"/>
  </r>
  <r>
    <x v="88"/>
    <x v="203"/>
    <n v="27.935222672064778"/>
    <x v="10"/>
    <x v="0"/>
  </r>
  <r>
    <x v="88"/>
    <x v="204"/>
    <n v="52.631578947368418"/>
    <x v="10"/>
    <x v="0"/>
  </r>
  <r>
    <x v="88"/>
    <x v="4"/>
    <n v="19.4331983805668"/>
    <x v="10"/>
    <x v="0"/>
  </r>
  <r>
    <x v="89"/>
    <x v="205"/>
    <n v="49.392712550607285"/>
    <x v="10"/>
    <x v="0"/>
  </r>
  <r>
    <x v="89"/>
    <x v="206"/>
    <n v="0.80971659919028338"/>
    <x v="10"/>
    <x v="0"/>
  </r>
  <r>
    <x v="89"/>
    <x v="207"/>
    <n v="2.42914979757085"/>
    <x v="10"/>
    <x v="0"/>
  </r>
  <r>
    <x v="89"/>
    <x v="203"/>
    <n v="27.935222672064778"/>
    <x v="10"/>
    <x v="0"/>
  </r>
  <r>
    <x v="89"/>
    <x v="4"/>
    <n v="19.4331983805668"/>
    <x v="10"/>
    <x v="0"/>
  </r>
  <r>
    <x v="89"/>
    <x v="208"/>
    <n v="6.0747663551401869"/>
    <x v="10"/>
    <x v="0"/>
  </r>
  <r>
    <x v="89"/>
    <x v="209"/>
    <n v="6.5"/>
    <x v="10"/>
    <x v="0"/>
  </r>
  <r>
    <x v="89"/>
    <x v="210"/>
    <n v="13"/>
    <x v="10"/>
    <x v="0"/>
  </r>
  <r>
    <x v="82"/>
    <x v="188"/>
    <n v="72.177419354838705"/>
    <x v="11"/>
    <x v="0"/>
  </r>
  <r>
    <x v="82"/>
    <x v="189"/>
    <n v="11.693548387096774"/>
    <x v="11"/>
    <x v="0"/>
  </r>
  <r>
    <x v="82"/>
    <x v="190"/>
    <n v="3.225806451612903"/>
    <x v="11"/>
    <x v="0"/>
  </r>
  <r>
    <x v="82"/>
    <x v="191"/>
    <n v="15.725806451612904"/>
    <x v="11"/>
    <x v="0"/>
  </r>
  <r>
    <x v="82"/>
    <x v="192"/>
    <n v="0"/>
    <x v="11"/>
    <x v="0"/>
  </r>
  <r>
    <x v="82"/>
    <x v="193"/>
    <n v="2.0161290322580645"/>
    <x v="11"/>
    <x v="0"/>
  </r>
  <r>
    <x v="83"/>
    <x v="4"/>
    <n v="2.0161290322580645"/>
    <x v="11"/>
    <x v="0"/>
  </r>
  <r>
    <x v="83"/>
    <x v="105"/>
    <n v="77.822580645161295"/>
    <x v="11"/>
    <x v="0"/>
  </r>
  <r>
    <x v="83"/>
    <x v="194"/>
    <n v="20.161290322580644"/>
    <x v="11"/>
    <x v="0"/>
  </r>
  <r>
    <x v="84"/>
    <x v="195"/>
    <n v="12.096774193548388"/>
    <x v="11"/>
    <x v="0"/>
  </r>
  <r>
    <x v="84"/>
    <x v="196"/>
    <n v="12.096774193548388"/>
    <x v="11"/>
    <x v="0"/>
  </r>
  <r>
    <x v="84"/>
    <x v="197"/>
    <n v="12.903225806451612"/>
    <x v="11"/>
    <x v="0"/>
  </r>
  <r>
    <x v="84"/>
    <x v="198"/>
    <n v="14.919354838709678"/>
    <x v="11"/>
    <x v="0"/>
  </r>
  <r>
    <x v="84"/>
    <x v="199"/>
    <n v="26.20967741935484"/>
    <x v="11"/>
    <x v="0"/>
  </r>
  <r>
    <x v="84"/>
    <x v="200"/>
    <n v="20.56451612903226"/>
    <x v="11"/>
    <x v="0"/>
  </r>
  <r>
    <x v="84"/>
    <x v="4"/>
    <n v="1.2096774193548387"/>
    <x v="11"/>
    <x v="0"/>
  </r>
  <r>
    <x v="85"/>
    <x v="201"/>
    <n v="81.816326530612287"/>
    <x v="11"/>
    <x v="0"/>
  </r>
  <r>
    <x v="86"/>
    <x v="195"/>
    <n v="11.693548387096774"/>
    <x v="11"/>
    <x v="0"/>
  </r>
  <r>
    <x v="86"/>
    <x v="196"/>
    <n v="10.483870967741936"/>
    <x v="11"/>
    <x v="0"/>
  </r>
  <r>
    <x v="86"/>
    <x v="197"/>
    <n v="11.693548387096774"/>
    <x v="11"/>
    <x v="0"/>
  </r>
  <r>
    <x v="86"/>
    <x v="198"/>
    <n v="14.112903225806452"/>
    <x v="11"/>
    <x v="0"/>
  </r>
  <r>
    <x v="86"/>
    <x v="199"/>
    <n v="23.79032258064516"/>
    <x v="11"/>
    <x v="0"/>
  </r>
  <r>
    <x v="86"/>
    <x v="200"/>
    <n v="20.56451612903226"/>
    <x v="11"/>
    <x v="0"/>
  </r>
  <r>
    <x v="86"/>
    <x v="4"/>
    <n v="7.661290322580645"/>
    <x v="11"/>
    <x v="0"/>
  </r>
  <r>
    <x v="87"/>
    <x v="202"/>
    <n v="83.480349344978166"/>
    <x v="11"/>
    <x v="0"/>
  </r>
  <r>
    <x v="88"/>
    <x v="203"/>
    <n v="58.064516129032256"/>
    <x v="11"/>
    <x v="0"/>
  </r>
  <r>
    <x v="88"/>
    <x v="204"/>
    <n v="26.612903225806452"/>
    <x v="11"/>
    <x v="0"/>
  </r>
  <r>
    <x v="88"/>
    <x v="4"/>
    <n v="15.32258064516129"/>
    <x v="11"/>
    <x v="0"/>
  </r>
  <r>
    <x v="89"/>
    <x v="205"/>
    <n v="24.596774193548388"/>
    <x v="11"/>
    <x v="0"/>
  </r>
  <r>
    <x v="89"/>
    <x v="206"/>
    <n v="0.80645161290322576"/>
    <x v="11"/>
    <x v="0"/>
  </r>
  <r>
    <x v="89"/>
    <x v="207"/>
    <n v="1.2096774193548387"/>
    <x v="11"/>
    <x v="0"/>
  </r>
  <r>
    <x v="89"/>
    <x v="203"/>
    <n v="58.064516129032256"/>
    <x v="11"/>
    <x v="0"/>
  </r>
  <r>
    <x v="89"/>
    <x v="4"/>
    <n v="15.32258064516129"/>
    <x v="11"/>
    <x v="0"/>
  </r>
  <r>
    <x v="89"/>
    <x v="208"/>
    <n v="7.5"/>
    <x v="11"/>
    <x v="0"/>
  </r>
  <r>
    <x v="89"/>
    <x v="209"/>
    <n v="7"/>
    <x v="11"/>
    <x v="0"/>
  </r>
  <r>
    <x v="89"/>
    <x v="210"/>
    <n v="67.666666666666671"/>
    <x v="11"/>
    <x v="0"/>
  </r>
  <r>
    <x v="82"/>
    <x v="188"/>
    <n v="60.986547085201792"/>
    <x v="12"/>
    <x v="0"/>
  </r>
  <r>
    <x v="82"/>
    <x v="189"/>
    <n v="16.591928251121075"/>
    <x v="12"/>
    <x v="0"/>
  </r>
  <r>
    <x v="82"/>
    <x v="190"/>
    <n v="5.3811659192825116"/>
    <x v="12"/>
    <x v="0"/>
  </r>
  <r>
    <x v="82"/>
    <x v="191"/>
    <n v="15.246636771300448"/>
    <x v="12"/>
    <x v="0"/>
  </r>
  <r>
    <x v="82"/>
    <x v="192"/>
    <n v="0"/>
    <x v="12"/>
    <x v="0"/>
  </r>
  <r>
    <x v="82"/>
    <x v="193"/>
    <n v="5.3811659192825116"/>
    <x v="12"/>
    <x v="0"/>
  </r>
  <r>
    <x v="83"/>
    <x v="4"/>
    <n v="2.6905829596412558"/>
    <x v="12"/>
    <x v="0"/>
  </r>
  <r>
    <x v="83"/>
    <x v="105"/>
    <n v="46.63677130044843"/>
    <x v="12"/>
    <x v="0"/>
  </r>
  <r>
    <x v="83"/>
    <x v="194"/>
    <n v="50.672645739910315"/>
    <x v="12"/>
    <x v="0"/>
  </r>
  <r>
    <x v="84"/>
    <x v="195"/>
    <n v="16.143497757847534"/>
    <x v="12"/>
    <x v="0"/>
  </r>
  <r>
    <x v="84"/>
    <x v="196"/>
    <n v="14.798206278026905"/>
    <x v="12"/>
    <x v="0"/>
  </r>
  <r>
    <x v="84"/>
    <x v="197"/>
    <n v="23.318385650224215"/>
    <x v="12"/>
    <x v="0"/>
  </r>
  <r>
    <x v="84"/>
    <x v="198"/>
    <n v="22.421524663677129"/>
    <x v="12"/>
    <x v="0"/>
  </r>
  <r>
    <x v="84"/>
    <x v="199"/>
    <n v="15.246636771300448"/>
    <x v="12"/>
    <x v="0"/>
  </r>
  <r>
    <x v="84"/>
    <x v="200"/>
    <n v="5.3811659192825116"/>
    <x v="12"/>
    <x v="0"/>
  </r>
  <r>
    <x v="84"/>
    <x v="4"/>
    <n v="2.6905829596412558"/>
    <x v="12"/>
    <x v="0"/>
  </r>
  <r>
    <x v="85"/>
    <x v="201"/>
    <n v="48.096774193548356"/>
    <x v="12"/>
    <x v="0"/>
  </r>
  <r>
    <x v="86"/>
    <x v="195"/>
    <n v="15.246636771300448"/>
    <x v="12"/>
    <x v="0"/>
  </r>
  <r>
    <x v="86"/>
    <x v="196"/>
    <n v="12.556053811659194"/>
    <x v="12"/>
    <x v="0"/>
  </r>
  <r>
    <x v="86"/>
    <x v="197"/>
    <n v="19.282511210762333"/>
    <x v="12"/>
    <x v="0"/>
  </r>
  <r>
    <x v="86"/>
    <x v="198"/>
    <n v="19.730941704035875"/>
    <x v="12"/>
    <x v="0"/>
  </r>
  <r>
    <x v="86"/>
    <x v="199"/>
    <n v="14.798206278026905"/>
    <x v="12"/>
    <x v="0"/>
  </r>
  <r>
    <x v="86"/>
    <x v="200"/>
    <n v="4.9327354260089686"/>
    <x v="12"/>
    <x v="0"/>
  </r>
  <r>
    <x v="86"/>
    <x v="4"/>
    <n v="13.452914798206278"/>
    <x v="12"/>
    <x v="0"/>
  </r>
  <r>
    <x v="87"/>
    <x v="202"/>
    <n v="49.76165803108811"/>
    <x v="12"/>
    <x v="0"/>
  </r>
  <r>
    <x v="88"/>
    <x v="203"/>
    <n v="40.358744394618832"/>
    <x v="12"/>
    <x v="0"/>
  </r>
  <r>
    <x v="88"/>
    <x v="204"/>
    <n v="45.291479820627799"/>
    <x v="12"/>
    <x v="0"/>
  </r>
  <r>
    <x v="88"/>
    <x v="4"/>
    <n v="14.349775784753364"/>
    <x v="12"/>
    <x v="0"/>
  </r>
  <r>
    <x v="89"/>
    <x v="205"/>
    <n v="42.152466367713004"/>
    <x v="12"/>
    <x v="0"/>
  </r>
  <r>
    <x v="89"/>
    <x v="206"/>
    <n v="0.89686098654708524"/>
    <x v="12"/>
    <x v="0"/>
  </r>
  <r>
    <x v="89"/>
    <x v="207"/>
    <n v="2.2421524663677128"/>
    <x v="12"/>
    <x v="0"/>
  </r>
  <r>
    <x v="89"/>
    <x v="203"/>
    <n v="40.358744394618832"/>
    <x v="12"/>
    <x v="0"/>
  </r>
  <r>
    <x v="89"/>
    <x v="4"/>
    <n v="14.349775784753364"/>
    <x v="12"/>
    <x v="0"/>
  </r>
  <r>
    <x v="89"/>
    <x v="208"/>
    <n v="5"/>
    <x v="12"/>
    <x v="0"/>
  </r>
  <r>
    <x v="89"/>
    <x v="209"/>
    <n v="7.5"/>
    <x v="12"/>
    <x v="0"/>
  </r>
  <r>
    <x v="89"/>
    <x v="210"/>
    <n v="12"/>
    <x v="12"/>
    <x v="0"/>
  </r>
  <r>
    <x v="82"/>
    <x v="188"/>
    <n v="69.480519480519476"/>
    <x v="13"/>
    <x v="0"/>
  </r>
  <r>
    <x v="82"/>
    <x v="189"/>
    <n v="12.987012987012987"/>
    <x v="13"/>
    <x v="0"/>
  </r>
  <r>
    <x v="82"/>
    <x v="190"/>
    <n v="3.8961038961038961"/>
    <x v="13"/>
    <x v="0"/>
  </r>
  <r>
    <x v="82"/>
    <x v="191"/>
    <n v="12.987012987012987"/>
    <x v="13"/>
    <x v="0"/>
  </r>
  <r>
    <x v="82"/>
    <x v="192"/>
    <n v="1.948051948051948"/>
    <x v="13"/>
    <x v="0"/>
  </r>
  <r>
    <x v="82"/>
    <x v="193"/>
    <n v="1.2987012987012987"/>
    <x v="13"/>
    <x v="0"/>
  </r>
  <r>
    <x v="83"/>
    <x v="4"/>
    <n v="0"/>
    <x v="13"/>
    <x v="0"/>
  </r>
  <r>
    <x v="83"/>
    <x v="105"/>
    <n v="82.467532467532465"/>
    <x v="13"/>
    <x v="0"/>
  </r>
  <r>
    <x v="83"/>
    <x v="194"/>
    <n v="17.532467532467532"/>
    <x v="13"/>
    <x v="0"/>
  </r>
  <r>
    <x v="84"/>
    <x v="195"/>
    <n v="2.5974025974025974"/>
    <x v="13"/>
    <x v="0"/>
  </r>
  <r>
    <x v="84"/>
    <x v="196"/>
    <n v="9.7402597402597397"/>
    <x v="13"/>
    <x v="0"/>
  </r>
  <r>
    <x v="84"/>
    <x v="197"/>
    <n v="23.376623376623378"/>
    <x v="13"/>
    <x v="0"/>
  </r>
  <r>
    <x v="84"/>
    <x v="198"/>
    <n v="25.324675324675326"/>
    <x v="13"/>
    <x v="0"/>
  </r>
  <r>
    <x v="84"/>
    <x v="199"/>
    <n v="18.181818181818183"/>
    <x v="13"/>
    <x v="0"/>
  </r>
  <r>
    <x v="84"/>
    <x v="200"/>
    <n v="16.883116883116884"/>
    <x v="13"/>
    <x v="0"/>
  </r>
  <r>
    <x v="84"/>
    <x v="4"/>
    <n v="3.8961038961038961"/>
    <x v="13"/>
    <x v="0"/>
  </r>
  <r>
    <x v="85"/>
    <x v="201"/>
    <n v="68.729729729729669"/>
    <x v="13"/>
    <x v="0"/>
  </r>
  <r>
    <x v="86"/>
    <x v="195"/>
    <n v="1.948051948051948"/>
    <x v="13"/>
    <x v="0"/>
  </r>
  <r>
    <x v="86"/>
    <x v="196"/>
    <n v="9.0909090909090917"/>
    <x v="13"/>
    <x v="0"/>
  </r>
  <r>
    <x v="86"/>
    <x v="197"/>
    <n v="22.727272727272727"/>
    <x v="13"/>
    <x v="0"/>
  </r>
  <r>
    <x v="86"/>
    <x v="198"/>
    <n v="23.376623376623378"/>
    <x v="13"/>
    <x v="0"/>
  </r>
  <r>
    <x v="86"/>
    <x v="199"/>
    <n v="17.532467532467532"/>
    <x v="13"/>
    <x v="0"/>
  </r>
  <r>
    <x v="86"/>
    <x v="200"/>
    <n v="14.935064935064934"/>
    <x v="13"/>
    <x v="0"/>
  </r>
  <r>
    <x v="86"/>
    <x v="4"/>
    <n v="10.38961038961039"/>
    <x v="13"/>
    <x v="0"/>
  </r>
  <r>
    <x v="87"/>
    <x v="202"/>
    <n v="67.492753623188392"/>
    <x v="13"/>
    <x v="0"/>
  </r>
  <r>
    <x v="88"/>
    <x v="203"/>
    <n v="42.857142857142854"/>
    <x v="13"/>
    <x v="0"/>
  </r>
  <r>
    <x v="88"/>
    <x v="204"/>
    <n v="47.402597402597401"/>
    <x v="13"/>
    <x v="0"/>
  </r>
  <r>
    <x v="88"/>
    <x v="4"/>
    <n v="9.7402597402597397"/>
    <x v="13"/>
    <x v="0"/>
  </r>
  <r>
    <x v="89"/>
    <x v="205"/>
    <n v="44.155844155844157"/>
    <x v="13"/>
    <x v="0"/>
  </r>
  <r>
    <x v="89"/>
    <x v="206"/>
    <n v="1.948051948051948"/>
    <x v="13"/>
    <x v="0"/>
  </r>
  <r>
    <x v="89"/>
    <x v="207"/>
    <n v="1.2987012987012987"/>
    <x v="13"/>
    <x v="0"/>
  </r>
  <r>
    <x v="89"/>
    <x v="203"/>
    <n v="42.857142857142854"/>
    <x v="13"/>
    <x v="0"/>
  </r>
  <r>
    <x v="89"/>
    <x v="4"/>
    <n v="9.7402597402597397"/>
    <x v="13"/>
    <x v="0"/>
  </r>
  <r>
    <x v="89"/>
    <x v="208"/>
    <n v="6.4153846153846139"/>
    <x v="13"/>
    <x v="0"/>
  </r>
  <r>
    <x v="89"/>
    <x v="209"/>
    <n v="5.6666666666666661"/>
    <x v="13"/>
    <x v="0"/>
  </r>
  <r>
    <x v="89"/>
    <x v="210"/>
    <n v="12"/>
    <x v="13"/>
    <x v="0"/>
  </r>
  <r>
    <x v="82"/>
    <x v="188"/>
    <n v="14.438502673796792"/>
    <x v="14"/>
    <x v="0"/>
  </r>
  <r>
    <x v="82"/>
    <x v="189"/>
    <n v="15.508021390374331"/>
    <x v="14"/>
    <x v="0"/>
  </r>
  <r>
    <x v="82"/>
    <x v="190"/>
    <n v="11.229946524064172"/>
    <x v="14"/>
    <x v="0"/>
  </r>
  <r>
    <x v="82"/>
    <x v="191"/>
    <n v="61.497326203208559"/>
    <x v="14"/>
    <x v="0"/>
  </r>
  <r>
    <x v="82"/>
    <x v="192"/>
    <n v="1.0695187165775402"/>
    <x v="14"/>
    <x v="0"/>
  </r>
  <r>
    <x v="82"/>
    <x v="193"/>
    <n v="2.6737967914438503"/>
    <x v="14"/>
    <x v="0"/>
  </r>
  <r>
    <x v="83"/>
    <x v="4"/>
    <n v="2.6737967914438503"/>
    <x v="14"/>
    <x v="0"/>
  </r>
  <r>
    <x v="83"/>
    <x v="105"/>
    <n v="95.721925133689837"/>
    <x v="14"/>
    <x v="0"/>
  </r>
  <r>
    <x v="83"/>
    <x v="194"/>
    <n v="1.6042780748663101"/>
    <x v="14"/>
    <x v="0"/>
  </r>
  <r>
    <x v="84"/>
    <x v="195"/>
    <n v="7.4866310160427805"/>
    <x v="14"/>
    <x v="0"/>
  </r>
  <r>
    <x v="84"/>
    <x v="196"/>
    <n v="8.0213903743315509"/>
    <x v="14"/>
    <x v="0"/>
  </r>
  <r>
    <x v="84"/>
    <x v="197"/>
    <n v="22.994652406417114"/>
    <x v="14"/>
    <x v="0"/>
  </r>
  <r>
    <x v="84"/>
    <x v="198"/>
    <n v="25.668449197860962"/>
    <x v="14"/>
    <x v="0"/>
  </r>
  <r>
    <x v="84"/>
    <x v="199"/>
    <n v="20.320855614973262"/>
    <x v="14"/>
    <x v="0"/>
  </r>
  <r>
    <x v="84"/>
    <x v="200"/>
    <n v="14.438502673796792"/>
    <x v="14"/>
    <x v="0"/>
  </r>
  <r>
    <x v="84"/>
    <x v="4"/>
    <n v="1.0695187165775402"/>
    <x v="14"/>
    <x v="0"/>
  </r>
  <r>
    <x v="85"/>
    <x v="201"/>
    <n v="66.01621621621625"/>
    <x v="14"/>
    <x v="0"/>
  </r>
  <r>
    <x v="86"/>
    <x v="195"/>
    <n v="10.695187165775401"/>
    <x v="14"/>
    <x v="0"/>
  </r>
  <r>
    <x v="86"/>
    <x v="196"/>
    <n v="6.4171122994652405"/>
    <x v="14"/>
    <x v="0"/>
  </r>
  <r>
    <x v="86"/>
    <x v="197"/>
    <n v="19.786096256684491"/>
    <x v="14"/>
    <x v="0"/>
  </r>
  <r>
    <x v="86"/>
    <x v="198"/>
    <n v="21.390374331550802"/>
    <x v="14"/>
    <x v="0"/>
  </r>
  <r>
    <x v="86"/>
    <x v="199"/>
    <n v="15.508021390374331"/>
    <x v="14"/>
    <x v="0"/>
  </r>
  <r>
    <x v="86"/>
    <x v="200"/>
    <n v="11.764705882352942"/>
    <x v="14"/>
    <x v="0"/>
  </r>
  <r>
    <x v="86"/>
    <x v="4"/>
    <n v="14.438502673796792"/>
    <x v="14"/>
    <x v="0"/>
  </r>
  <r>
    <x v="87"/>
    <x v="202"/>
    <n v="61.693750000000001"/>
    <x v="14"/>
    <x v="0"/>
  </r>
  <r>
    <x v="88"/>
    <x v="203"/>
    <n v="62.566844919786099"/>
    <x v="14"/>
    <x v="0"/>
  </r>
  <r>
    <x v="88"/>
    <x v="204"/>
    <n v="22.459893048128343"/>
    <x v="14"/>
    <x v="0"/>
  </r>
  <r>
    <x v="88"/>
    <x v="4"/>
    <n v="14.973262032085561"/>
    <x v="14"/>
    <x v="0"/>
  </r>
  <r>
    <x v="89"/>
    <x v="205"/>
    <n v="19.251336898395721"/>
    <x v="14"/>
    <x v="0"/>
  </r>
  <r>
    <x v="89"/>
    <x v="206"/>
    <n v="2.6737967914438503"/>
    <x v="14"/>
    <x v="0"/>
  </r>
  <r>
    <x v="89"/>
    <x v="207"/>
    <n v="0.53475935828877008"/>
    <x v="14"/>
    <x v="0"/>
  </r>
  <r>
    <x v="89"/>
    <x v="203"/>
    <n v="62.566844919786099"/>
    <x v="14"/>
    <x v="0"/>
  </r>
  <r>
    <x v="89"/>
    <x v="4"/>
    <n v="14.973262032085561"/>
    <x v="14"/>
    <x v="0"/>
  </r>
  <r>
    <x v="89"/>
    <x v="208"/>
    <n v="6.75"/>
    <x v="14"/>
    <x v="0"/>
  </r>
  <r>
    <x v="89"/>
    <x v="209"/>
    <n v="7.25"/>
    <x v="14"/>
    <x v="0"/>
  </r>
  <r>
    <x v="89"/>
    <x v="210"/>
    <m/>
    <x v="14"/>
    <x v="0"/>
  </r>
  <r>
    <x v="82"/>
    <x v="188"/>
    <n v="55.660377358490564"/>
    <x v="15"/>
    <x v="0"/>
  </r>
  <r>
    <x v="82"/>
    <x v="189"/>
    <n v="13.679245283018869"/>
    <x v="15"/>
    <x v="0"/>
  </r>
  <r>
    <x v="82"/>
    <x v="190"/>
    <n v="9.9056603773584904"/>
    <x v="15"/>
    <x v="0"/>
  </r>
  <r>
    <x v="82"/>
    <x v="191"/>
    <n v="25.471698113207548"/>
    <x v="15"/>
    <x v="0"/>
  </r>
  <r>
    <x v="82"/>
    <x v="192"/>
    <n v="0.94339622641509435"/>
    <x v="15"/>
    <x v="0"/>
  </r>
  <r>
    <x v="82"/>
    <x v="193"/>
    <n v="5.1886792452830193"/>
    <x v="15"/>
    <x v="0"/>
  </r>
  <r>
    <x v="83"/>
    <x v="4"/>
    <n v="6.6037735849056602"/>
    <x v="15"/>
    <x v="0"/>
  </r>
  <r>
    <x v="83"/>
    <x v="105"/>
    <n v="79.716981132075475"/>
    <x v="15"/>
    <x v="0"/>
  </r>
  <r>
    <x v="83"/>
    <x v="194"/>
    <n v="13.679245283018869"/>
    <x v="15"/>
    <x v="0"/>
  </r>
  <r>
    <x v="84"/>
    <x v="195"/>
    <n v="1.8867924528301887"/>
    <x v="15"/>
    <x v="0"/>
  </r>
  <r>
    <x v="84"/>
    <x v="196"/>
    <n v="18.867924528301888"/>
    <x v="15"/>
    <x v="0"/>
  </r>
  <r>
    <x v="84"/>
    <x v="197"/>
    <n v="35.849056603773583"/>
    <x v="15"/>
    <x v="0"/>
  </r>
  <r>
    <x v="84"/>
    <x v="198"/>
    <n v="30.660377358490567"/>
    <x v="15"/>
    <x v="0"/>
  </r>
  <r>
    <x v="84"/>
    <x v="199"/>
    <n v="6.6037735849056602"/>
    <x v="15"/>
    <x v="0"/>
  </r>
  <r>
    <x v="84"/>
    <x v="200"/>
    <n v="1.4150943396226414"/>
    <x v="15"/>
    <x v="0"/>
  </r>
  <r>
    <x v="84"/>
    <x v="4"/>
    <n v="4.716981132075472"/>
    <x v="15"/>
    <x v="0"/>
  </r>
  <r>
    <x v="85"/>
    <x v="201"/>
    <n v="39.589108910891099"/>
    <x v="15"/>
    <x v="0"/>
  </r>
  <r>
    <x v="86"/>
    <x v="195"/>
    <n v="0.94339622641509435"/>
    <x v="15"/>
    <x v="0"/>
  </r>
  <r>
    <x v="86"/>
    <x v="196"/>
    <n v="15.09433962264151"/>
    <x v="15"/>
    <x v="0"/>
  </r>
  <r>
    <x v="86"/>
    <x v="197"/>
    <n v="34.905660377358494"/>
    <x v="15"/>
    <x v="0"/>
  </r>
  <r>
    <x v="86"/>
    <x v="198"/>
    <n v="30.660377358490567"/>
    <x v="15"/>
    <x v="0"/>
  </r>
  <r>
    <x v="86"/>
    <x v="199"/>
    <n v="6.132075471698113"/>
    <x v="15"/>
    <x v="0"/>
  </r>
  <r>
    <x v="86"/>
    <x v="200"/>
    <n v="2.8301886792452828"/>
    <x v="15"/>
    <x v="0"/>
  </r>
  <r>
    <x v="86"/>
    <x v="4"/>
    <n v="9.433962264150944"/>
    <x v="15"/>
    <x v="0"/>
  </r>
  <r>
    <x v="87"/>
    <x v="202"/>
    <n v="43.755208333333343"/>
    <x v="15"/>
    <x v="0"/>
  </r>
  <r>
    <x v="88"/>
    <x v="203"/>
    <n v="53.301886792452834"/>
    <x v="15"/>
    <x v="0"/>
  </r>
  <r>
    <x v="88"/>
    <x v="204"/>
    <n v="38.679245283018865"/>
    <x v="15"/>
    <x v="0"/>
  </r>
  <r>
    <x v="88"/>
    <x v="4"/>
    <n v="8.0188679245283012"/>
    <x v="15"/>
    <x v="0"/>
  </r>
  <r>
    <x v="89"/>
    <x v="205"/>
    <n v="38.20754716981132"/>
    <x v="15"/>
    <x v="0"/>
  </r>
  <r>
    <x v="89"/>
    <x v="206"/>
    <n v="0.47169811320754718"/>
    <x v="15"/>
    <x v="0"/>
  </r>
  <r>
    <x v="89"/>
    <x v="207"/>
    <n v="0"/>
    <x v="15"/>
    <x v="0"/>
  </r>
  <r>
    <x v="89"/>
    <x v="203"/>
    <n v="53.301886792452834"/>
    <x v="15"/>
    <x v="0"/>
  </r>
  <r>
    <x v="89"/>
    <x v="4"/>
    <n v="8.0188679245283012"/>
    <x v="15"/>
    <x v="0"/>
  </r>
  <r>
    <x v="89"/>
    <x v="208"/>
    <n v="6.8181818181818175"/>
    <x v="15"/>
    <x v="0"/>
  </r>
  <r>
    <x v="89"/>
    <x v="209"/>
    <n v="1"/>
    <x v="15"/>
    <x v="0"/>
  </r>
  <r>
    <x v="89"/>
    <x v="210"/>
    <m/>
    <x v="15"/>
    <x v="0"/>
  </r>
  <r>
    <x v="82"/>
    <x v="188"/>
    <n v="55.213270142180093"/>
    <x v="16"/>
    <x v="0"/>
  </r>
  <r>
    <x v="82"/>
    <x v="189"/>
    <n v="21.563981042654028"/>
    <x v="16"/>
    <x v="0"/>
  </r>
  <r>
    <x v="82"/>
    <x v="190"/>
    <n v="7.3459715639810428"/>
    <x v="16"/>
    <x v="0"/>
  </r>
  <r>
    <x v="82"/>
    <x v="191"/>
    <n v="16.113744075829384"/>
    <x v="16"/>
    <x v="0"/>
  </r>
  <r>
    <x v="82"/>
    <x v="192"/>
    <n v="1.1848341232227488"/>
    <x v="16"/>
    <x v="0"/>
  </r>
  <r>
    <x v="82"/>
    <x v="193"/>
    <n v="4.028436018957346"/>
    <x v="16"/>
    <x v="0"/>
  </r>
  <r>
    <x v="83"/>
    <x v="4"/>
    <n v="4.2654028436018958"/>
    <x v="16"/>
    <x v="0"/>
  </r>
  <r>
    <x v="83"/>
    <x v="105"/>
    <n v="55.687203791469194"/>
    <x v="16"/>
    <x v="0"/>
  </r>
  <r>
    <x v="83"/>
    <x v="194"/>
    <n v="40.047393364928908"/>
    <x v="16"/>
    <x v="0"/>
  </r>
  <r>
    <x v="84"/>
    <x v="195"/>
    <n v="13.744075829383887"/>
    <x v="16"/>
    <x v="0"/>
  </r>
  <r>
    <x v="84"/>
    <x v="196"/>
    <n v="16.113744075829384"/>
    <x v="16"/>
    <x v="0"/>
  </r>
  <r>
    <x v="84"/>
    <x v="197"/>
    <n v="18.48341232227488"/>
    <x v="16"/>
    <x v="0"/>
  </r>
  <r>
    <x v="84"/>
    <x v="198"/>
    <n v="15.876777251184834"/>
    <x v="16"/>
    <x v="0"/>
  </r>
  <r>
    <x v="84"/>
    <x v="199"/>
    <n v="16.587677725118482"/>
    <x v="16"/>
    <x v="0"/>
  </r>
  <r>
    <x v="84"/>
    <x v="200"/>
    <n v="11.611374407582938"/>
    <x v="16"/>
    <x v="0"/>
  </r>
  <r>
    <x v="84"/>
    <x v="4"/>
    <n v="7.5829383886255926"/>
    <x v="16"/>
    <x v="0"/>
  </r>
  <r>
    <x v="85"/>
    <x v="201"/>
    <n v="59.843589743589746"/>
    <x v="16"/>
    <x v="0"/>
  </r>
  <r>
    <x v="86"/>
    <x v="195"/>
    <n v="13.270142180094787"/>
    <x v="16"/>
    <x v="0"/>
  </r>
  <r>
    <x v="86"/>
    <x v="196"/>
    <n v="14.691943127962086"/>
    <x v="16"/>
    <x v="0"/>
  </r>
  <r>
    <x v="86"/>
    <x v="197"/>
    <n v="16.350710900473935"/>
    <x v="16"/>
    <x v="0"/>
  </r>
  <r>
    <x v="86"/>
    <x v="198"/>
    <n v="13.033175355450236"/>
    <x v="16"/>
    <x v="0"/>
  </r>
  <r>
    <x v="86"/>
    <x v="199"/>
    <n v="16.350710900473935"/>
    <x v="16"/>
    <x v="0"/>
  </r>
  <r>
    <x v="86"/>
    <x v="200"/>
    <n v="11.848341232227488"/>
    <x v="16"/>
    <x v="0"/>
  </r>
  <r>
    <x v="86"/>
    <x v="4"/>
    <n v="14.454976303317535"/>
    <x v="16"/>
    <x v="0"/>
  </r>
  <r>
    <x v="87"/>
    <x v="202"/>
    <n v="63.565096952908604"/>
    <x v="16"/>
    <x v="0"/>
  </r>
  <r>
    <x v="88"/>
    <x v="203"/>
    <n v="44.786729857819907"/>
    <x v="16"/>
    <x v="0"/>
  </r>
  <r>
    <x v="88"/>
    <x v="204"/>
    <n v="47.156398104265406"/>
    <x v="16"/>
    <x v="0"/>
  </r>
  <r>
    <x v="88"/>
    <x v="4"/>
    <n v="8.0568720379146921"/>
    <x v="16"/>
    <x v="0"/>
  </r>
  <r>
    <x v="89"/>
    <x v="205"/>
    <n v="43.127962085308056"/>
    <x v="16"/>
    <x v="0"/>
  </r>
  <r>
    <x v="89"/>
    <x v="206"/>
    <n v="3.3175355450236967"/>
    <x v="16"/>
    <x v="0"/>
  </r>
  <r>
    <x v="89"/>
    <x v="207"/>
    <n v="0.7109004739336493"/>
    <x v="16"/>
    <x v="0"/>
  </r>
  <r>
    <x v="89"/>
    <x v="203"/>
    <n v="44.786729857819907"/>
    <x v="16"/>
    <x v="0"/>
  </r>
  <r>
    <x v="89"/>
    <x v="4"/>
    <n v="8.0568720379146921"/>
    <x v="16"/>
    <x v="0"/>
  </r>
  <r>
    <x v="89"/>
    <x v="208"/>
    <n v="6.086705202312138"/>
    <x v="16"/>
    <x v="0"/>
  </r>
  <r>
    <x v="89"/>
    <x v="209"/>
    <n v="12.75"/>
    <x v="16"/>
    <x v="0"/>
  </r>
  <r>
    <x v="89"/>
    <x v="210"/>
    <n v="9.3333333333333339"/>
    <x v="16"/>
    <x v="0"/>
  </r>
  <r>
    <x v="82"/>
    <x v="188"/>
    <n v="50.272727272727273"/>
    <x v="0"/>
    <x v="1"/>
  </r>
  <r>
    <x v="82"/>
    <x v="189"/>
    <n v="16.054545454545455"/>
    <x v="0"/>
    <x v="1"/>
  </r>
  <r>
    <x v="82"/>
    <x v="190"/>
    <n v="4.8818181818181818"/>
    <x v="0"/>
    <x v="1"/>
  </r>
  <r>
    <x v="82"/>
    <x v="191"/>
    <n v="28.981818181818181"/>
    <x v="0"/>
    <x v="1"/>
  </r>
  <r>
    <x v="82"/>
    <x v="192"/>
    <n v="0.71818181818181814"/>
    <x v="0"/>
    <x v="1"/>
  </r>
  <r>
    <x v="82"/>
    <x v="193"/>
    <n v="2.9"/>
    <x v="0"/>
    <x v="1"/>
  </r>
  <r>
    <x v="83"/>
    <x v="4"/>
    <n v="1.3636363636363635"/>
    <x v="0"/>
    <x v="1"/>
  </r>
  <r>
    <x v="83"/>
    <x v="105"/>
    <n v="89.390909090909091"/>
    <x v="0"/>
    <x v="1"/>
  </r>
  <r>
    <x v="83"/>
    <x v="194"/>
    <n v="9.245454545454546"/>
    <x v="0"/>
    <x v="1"/>
  </r>
  <r>
    <x v="84"/>
    <x v="195"/>
    <n v="9.8909090909090907"/>
    <x v="0"/>
    <x v="1"/>
  </r>
  <r>
    <x v="84"/>
    <x v="196"/>
    <n v="11.463636363636363"/>
    <x v="0"/>
    <x v="1"/>
  </r>
  <r>
    <x v="84"/>
    <x v="197"/>
    <n v="19.690909090909091"/>
    <x v="0"/>
    <x v="1"/>
  </r>
  <r>
    <x v="84"/>
    <x v="198"/>
    <n v="19.809090909090909"/>
    <x v="0"/>
    <x v="1"/>
  </r>
  <r>
    <x v="84"/>
    <x v="199"/>
    <n v="19.463636363636365"/>
    <x v="0"/>
    <x v="1"/>
  </r>
  <r>
    <x v="84"/>
    <x v="200"/>
    <n v="17.690909090909091"/>
    <x v="0"/>
    <x v="1"/>
  </r>
  <r>
    <x v="84"/>
    <x v="4"/>
    <n v="1.990909090909091"/>
    <x v="0"/>
    <x v="1"/>
  </r>
  <r>
    <x v="85"/>
    <x v="201"/>
    <n v="75.430850570448001"/>
    <x v="0"/>
    <x v="1"/>
  </r>
  <r>
    <x v="86"/>
    <x v="195"/>
    <n v="8.709090909090909"/>
    <x v="0"/>
    <x v="1"/>
  </r>
  <r>
    <x v="86"/>
    <x v="196"/>
    <n v="10.409090909090908"/>
    <x v="0"/>
    <x v="1"/>
  </r>
  <r>
    <x v="86"/>
    <x v="197"/>
    <n v="17.972727272727273"/>
    <x v="0"/>
    <x v="1"/>
  </r>
  <r>
    <x v="86"/>
    <x v="198"/>
    <n v="17.372727272727271"/>
    <x v="0"/>
    <x v="1"/>
  </r>
  <r>
    <x v="86"/>
    <x v="199"/>
    <n v="17.372727272727271"/>
    <x v="0"/>
    <x v="1"/>
  </r>
  <r>
    <x v="86"/>
    <x v="200"/>
    <n v="16.554545454545455"/>
    <x v="0"/>
    <x v="1"/>
  </r>
  <r>
    <x v="86"/>
    <x v="4"/>
    <n v="11.609090909090909"/>
    <x v="0"/>
    <x v="1"/>
  </r>
  <r>
    <x v="87"/>
    <x v="202"/>
    <n v="78.712537282731532"/>
    <x v="0"/>
    <x v="1"/>
  </r>
  <r>
    <x v="88"/>
    <x v="203"/>
    <n v="54.218181818181819"/>
    <x v="0"/>
    <x v="1"/>
  </r>
  <r>
    <x v="88"/>
    <x v="204"/>
    <n v="37.172727272727272"/>
    <x v="0"/>
    <x v="1"/>
  </r>
  <r>
    <x v="88"/>
    <x v="4"/>
    <n v="8.6090909090909093"/>
    <x v="0"/>
    <x v="1"/>
  </r>
  <r>
    <x v="89"/>
    <x v="205"/>
    <n v="34.363636363636367"/>
    <x v="0"/>
    <x v="1"/>
  </r>
  <r>
    <x v="89"/>
    <x v="206"/>
    <n v="1.6454545454545455"/>
    <x v="0"/>
    <x v="1"/>
  </r>
  <r>
    <x v="89"/>
    <x v="207"/>
    <n v="1.1636363636363636"/>
    <x v="0"/>
    <x v="1"/>
  </r>
  <r>
    <x v="89"/>
    <x v="203"/>
    <n v="54.218181818181819"/>
    <x v="0"/>
    <x v="1"/>
  </r>
  <r>
    <x v="89"/>
    <x v="4"/>
    <n v="8.6090909090909093"/>
    <x v="0"/>
    <x v="1"/>
  </r>
  <r>
    <x v="89"/>
    <x v="208"/>
    <n v="5.527671232876715"/>
    <x v="0"/>
    <x v="1"/>
  </r>
  <r>
    <x v="89"/>
    <x v="209"/>
    <n v="6.4909090909090921"/>
    <x v="0"/>
    <x v="1"/>
  </r>
  <r>
    <x v="89"/>
    <x v="210"/>
    <n v="18.117647058823533"/>
    <x v="0"/>
    <x v="1"/>
  </r>
  <r>
    <x v="82"/>
    <x v="188"/>
    <n v="60.84864391951006"/>
    <x v="1"/>
    <x v="1"/>
  </r>
  <r>
    <x v="82"/>
    <x v="189"/>
    <n v="21.872265966754156"/>
    <x v="1"/>
    <x v="1"/>
  </r>
  <r>
    <x v="82"/>
    <x v="190"/>
    <n v="5.9930008748906385"/>
    <x v="1"/>
    <x v="1"/>
  </r>
  <r>
    <x v="82"/>
    <x v="191"/>
    <n v="12.204724409448819"/>
    <x v="1"/>
    <x v="1"/>
  </r>
  <r>
    <x v="82"/>
    <x v="192"/>
    <n v="0.56867891513560809"/>
    <x v="1"/>
    <x v="1"/>
  </r>
  <r>
    <x v="82"/>
    <x v="193"/>
    <n v="3.5870516185476817"/>
    <x v="1"/>
    <x v="1"/>
  </r>
  <r>
    <x v="83"/>
    <x v="4"/>
    <n v="1.4873140857392826"/>
    <x v="1"/>
    <x v="1"/>
  </r>
  <r>
    <x v="83"/>
    <x v="105"/>
    <n v="92.432195975503063"/>
    <x v="1"/>
    <x v="1"/>
  </r>
  <r>
    <x v="83"/>
    <x v="194"/>
    <n v="6.0804899387576556"/>
    <x v="1"/>
    <x v="1"/>
  </r>
  <r>
    <x v="84"/>
    <x v="195"/>
    <n v="20.909886264216972"/>
    <x v="1"/>
    <x v="1"/>
  </r>
  <r>
    <x v="84"/>
    <x v="196"/>
    <n v="19.553805774278214"/>
    <x v="1"/>
    <x v="1"/>
  </r>
  <r>
    <x v="84"/>
    <x v="197"/>
    <n v="26.946631671041121"/>
    <x v="1"/>
    <x v="1"/>
  </r>
  <r>
    <x v="84"/>
    <x v="198"/>
    <n v="19.947506561679791"/>
    <x v="1"/>
    <x v="1"/>
  </r>
  <r>
    <x v="84"/>
    <x v="199"/>
    <n v="9.4488188976377945"/>
    <x v="1"/>
    <x v="1"/>
  </r>
  <r>
    <x v="84"/>
    <x v="200"/>
    <n v="1.6185476815398074"/>
    <x v="1"/>
    <x v="1"/>
  </r>
  <r>
    <x v="84"/>
    <x v="4"/>
    <n v="1.5748031496062993"/>
    <x v="1"/>
    <x v="1"/>
  </r>
  <r>
    <x v="85"/>
    <x v="201"/>
    <n v="33.644000000000041"/>
    <x v="1"/>
    <x v="1"/>
  </r>
  <r>
    <x v="86"/>
    <x v="195"/>
    <n v="17.279090113735784"/>
    <x v="1"/>
    <x v="1"/>
  </r>
  <r>
    <x v="86"/>
    <x v="196"/>
    <n v="17.760279965004376"/>
    <x v="1"/>
    <x v="1"/>
  </r>
  <r>
    <x v="86"/>
    <x v="197"/>
    <n v="24.890638670166229"/>
    <x v="1"/>
    <x v="1"/>
  </r>
  <r>
    <x v="86"/>
    <x v="198"/>
    <n v="17.716535433070867"/>
    <x v="1"/>
    <x v="1"/>
  </r>
  <r>
    <x v="86"/>
    <x v="199"/>
    <n v="8.4426946631671047"/>
    <x v="1"/>
    <x v="1"/>
  </r>
  <r>
    <x v="86"/>
    <x v="200"/>
    <n v="1.3560804899387577"/>
    <x v="1"/>
    <x v="1"/>
  </r>
  <r>
    <x v="86"/>
    <x v="4"/>
    <n v="12.554680664916885"/>
    <x v="1"/>
    <x v="1"/>
  </r>
  <r>
    <x v="87"/>
    <x v="202"/>
    <n v="33.889944972486276"/>
    <x v="1"/>
    <x v="1"/>
  </r>
  <r>
    <x v="88"/>
    <x v="203"/>
    <n v="31.889763779527559"/>
    <x v="1"/>
    <x v="1"/>
  </r>
  <r>
    <x v="88"/>
    <x v="204"/>
    <n v="61.504811898512685"/>
    <x v="1"/>
    <x v="1"/>
  </r>
  <r>
    <x v="88"/>
    <x v="4"/>
    <n v="6.605424321959755"/>
    <x v="1"/>
    <x v="1"/>
  </r>
  <r>
    <x v="89"/>
    <x v="205"/>
    <n v="54.330708661417326"/>
    <x v="1"/>
    <x v="1"/>
  </r>
  <r>
    <x v="89"/>
    <x v="206"/>
    <n v="4.6806649168853891"/>
    <x v="1"/>
    <x v="1"/>
  </r>
  <r>
    <x v="89"/>
    <x v="207"/>
    <n v="2.4934383202099739"/>
    <x v="1"/>
    <x v="1"/>
  </r>
  <r>
    <x v="89"/>
    <x v="203"/>
    <n v="31.889763779527559"/>
    <x v="1"/>
    <x v="1"/>
  </r>
  <r>
    <x v="89"/>
    <x v="4"/>
    <n v="6.605424321959755"/>
    <x v="1"/>
    <x v="1"/>
  </r>
  <r>
    <x v="89"/>
    <x v="208"/>
    <n v="4.2291149710504587"/>
    <x v="1"/>
    <x v="1"/>
  </r>
  <r>
    <x v="89"/>
    <x v="209"/>
    <n v="5.24"/>
    <x v="1"/>
    <x v="1"/>
  </r>
  <r>
    <x v="89"/>
    <x v="210"/>
    <n v="5.7826086956521747"/>
    <x v="1"/>
    <x v="1"/>
  </r>
  <r>
    <x v="82"/>
    <x v="188"/>
    <n v="28.955992509363295"/>
    <x v="2"/>
    <x v="1"/>
  </r>
  <r>
    <x v="82"/>
    <x v="189"/>
    <n v="15.074906367041198"/>
    <x v="2"/>
    <x v="1"/>
  </r>
  <r>
    <x v="82"/>
    <x v="190"/>
    <n v="3.9325842696629212"/>
    <x v="2"/>
    <x v="1"/>
  </r>
  <r>
    <x v="82"/>
    <x v="191"/>
    <n v="52.785580524344567"/>
    <x v="2"/>
    <x v="1"/>
  </r>
  <r>
    <x v="82"/>
    <x v="192"/>
    <n v="0.6320224719101124"/>
    <x v="2"/>
    <x v="1"/>
  </r>
  <r>
    <x v="82"/>
    <x v="193"/>
    <n v="2.0599250936329589"/>
    <x v="2"/>
    <x v="1"/>
  </r>
  <r>
    <x v="83"/>
    <x v="4"/>
    <n v="1.1470037453183521"/>
    <x v="2"/>
    <x v="1"/>
  </r>
  <r>
    <x v="83"/>
    <x v="105"/>
    <n v="97.073970037453179"/>
    <x v="2"/>
    <x v="1"/>
  </r>
  <r>
    <x v="83"/>
    <x v="194"/>
    <n v="1.7790262172284643"/>
    <x v="2"/>
    <x v="1"/>
  </r>
  <r>
    <x v="84"/>
    <x v="195"/>
    <n v="5.571161048689139"/>
    <x v="2"/>
    <x v="1"/>
  </r>
  <r>
    <x v="84"/>
    <x v="196"/>
    <n v="6.6713483146067416"/>
    <x v="2"/>
    <x v="1"/>
  </r>
  <r>
    <x v="84"/>
    <x v="197"/>
    <n v="14.396067415730338"/>
    <x v="2"/>
    <x v="1"/>
  </r>
  <r>
    <x v="84"/>
    <x v="198"/>
    <n v="20.318352059925093"/>
    <x v="2"/>
    <x v="1"/>
  </r>
  <r>
    <x v="84"/>
    <x v="199"/>
    <n v="23.572097378277153"/>
    <x v="2"/>
    <x v="1"/>
  </r>
  <r>
    <x v="84"/>
    <x v="200"/>
    <n v="28.20692883895131"/>
    <x v="2"/>
    <x v="1"/>
  </r>
  <r>
    <x v="84"/>
    <x v="4"/>
    <n v="1.2640449438202248"/>
    <x v="2"/>
    <x v="1"/>
  </r>
  <r>
    <x v="85"/>
    <x v="201"/>
    <n v="102.74561403508757"/>
    <x v="2"/>
    <x v="1"/>
  </r>
  <r>
    <x v="86"/>
    <x v="195"/>
    <n v="4.868913857677903"/>
    <x v="2"/>
    <x v="1"/>
  </r>
  <r>
    <x v="86"/>
    <x v="196"/>
    <n v="5.8754681647940075"/>
    <x v="2"/>
    <x v="1"/>
  </r>
  <r>
    <x v="86"/>
    <x v="197"/>
    <n v="12.382958801498127"/>
    <x v="2"/>
    <x v="1"/>
  </r>
  <r>
    <x v="86"/>
    <x v="198"/>
    <n v="17.181647940074907"/>
    <x v="2"/>
    <x v="1"/>
  </r>
  <r>
    <x v="86"/>
    <x v="199"/>
    <n v="20.318352059925093"/>
    <x v="2"/>
    <x v="1"/>
  </r>
  <r>
    <x v="86"/>
    <x v="200"/>
    <n v="26.568352059925093"/>
    <x v="2"/>
    <x v="1"/>
  </r>
  <r>
    <x v="86"/>
    <x v="4"/>
    <n v="12.804307116104869"/>
    <x v="2"/>
    <x v="1"/>
  </r>
  <r>
    <x v="87"/>
    <x v="202"/>
    <n v="110.91785234899318"/>
    <x v="2"/>
    <x v="1"/>
  </r>
  <r>
    <x v="88"/>
    <x v="203"/>
    <n v="74.250936329588015"/>
    <x v="2"/>
    <x v="1"/>
  </r>
  <r>
    <x v="88"/>
    <x v="204"/>
    <n v="18.164794007490638"/>
    <x v="2"/>
    <x v="1"/>
  </r>
  <r>
    <x v="88"/>
    <x v="4"/>
    <n v="7.584269662921348"/>
    <x v="2"/>
    <x v="1"/>
  </r>
  <r>
    <x v="89"/>
    <x v="205"/>
    <n v="16.99438202247191"/>
    <x v="2"/>
    <x v="1"/>
  </r>
  <r>
    <x v="89"/>
    <x v="206"/>
    <n v="0.6320224719101124"/>
    <x v="2"/>
    <x v="1"/>
  </r>
  <r>
    <x v="89"/>
    <x v="207"/>
    <n v="0.53838951310861427"/>
    <x v="2"/>
    <x v="1"/>
  </r>
  <r>
    <x v="89"/>
    <x v="203"/>
    <n v="74.250936329588015"/>
    <x v="2"/>
    <x v="1"/>
  </r>
  <r>
    <x v="89"/>
    <x v="4"/>
    <n v="7.584269662921348"/>
    <x v="2"/>
    <x v="1"/>
  </r>
  <r>
    <x v="89"/>
    <x v="208"/>
    <n v="7.6517985611510859"/>
    <x v="2"/>
    <x v="1"/>
  </r>
  <r>
    <x v="89"/>
    <x v="209"/>
    <n v="8.875"/>
    <x v="2"/>
    <x v="1"/>
  </r>
  <r>
    <x v="89"/>
    <x v="210"/>
    <n v="21.0625"/>
    <x v="2"/>
    <x v="1"/>
  </r>
  <r>
    <x v="82"/>
    <x v="188"/>
    <n v="68.339529120198264"/>
    <x v="3"/>
    <x v="1"/>
  </r>
  <r>
    <x v="82"/>
    <x v="189"/>
    <n v="15.30359355638166"/>
    <x v="3"/>
    <x v="1"/>
  </r>
  <r>
    <x v="82"/>
    <x v="190"/>
    <n v="3.9653035935563818"/>
    <x v="3"/>
    <x v="1"/>
  </r>
  <r>
    <x v="82"/>
    <x v="191"/>
    <n v="10.161090458488228"/>
    <x v="3"/>
    <x v="1"/>
  </r>
  <r>
    <x v="82"/>
    <x v="192"/>
    <n v="1.2391573729863692"/>
    <x v="3"/>
    <x v="1"/>
  </r>
  <r>
    <x v="82"/>
    <x v="193"/>
    <n v="3.4696406443618342"/>
    <x v="3"/>
    <x v="1"/>
  </r>
  <r>
    <x v="83"/>
    <x v="4"/>
    <n v="0.49566294919454773"/>
    <x v="3"/>
    <x v="1"/>
  </r>
  <r>
    <x v="83"/>
    <x v="105"/>
    <n v="79.182156133828997"/>
    <x v="3"/>
    <x v="1"/>
  </r>
  <r>
    <x v="83"/>
    <x v="194"/>
    <n v="20.322180916976457"/>
    <x v="3"/>
    <x v="1"/>
  </r>
  <r>
    <x v="84"/>
    <x v="195"/>
    <n v="6.5675340768277568"/>
    <x v="3"/>
    <x v="1"/>
  </r>
  <r>
    <x v="84"/>
    <x v="196"/>
    <n v="12.701363073110285"/>
    <x v="3"/>
    <x v="1"/>
  </r>
  <r>
    <x v="84"/>
    <x v="197"/>
    <n v="19.083023543990087"/>
    <x v="3"/>
    <x v="1"/>
  </r>
  <r>
    <x v="84"/>
    <x v="198"/>
    <n v="18.029739776951672"/>
    <x v="3"/>
    <x v="1"/>
  </r>
  <r>
    <x v="84"/>
    <x v="199"/>
    <n v="21.871127633209419"/>
    <x v="3"/>
    <x v="1"/>
  </r>
  <r>
    <x v="84"/>
    <x v="200"/>
    <n v="19.888475836431226"/>
    <x v="3"/>
    <x v="1"/>
  </r>
  <r>
    <x v="84"/>
    <x v="4"/>
    <n v="1.8587360594795539"/>
    <x v="3"/>
    <x v="1"/>
  </r>
  <r>
    <x v="85"/>
    <x v="201"/>
    <n v="78.049873737373744"/>
    <x v="3"/>
    <x v="1"/>
  </r>
  <r>
    <x v="86"/>
    <x v="195"/>
    <n v="6.7534076827757126"/>
    <x v="3"/>
    <x v="1"/>
  </r>
  <r>
    <x v="86"/>
    <x v="196"/>
    <n v="11.895910780669144"/>
    <x v="3"/>
    <x v="1"/>
  </r>
  <r>
    <x v="86"/>
    <x v="197"/>
    <n v="17.967781908302353"/>
    <x v="3"/>
    <x v="1"/>
  </r>
  <r>
    <x v="86"/>
    <x v="198"/>
    <n v="16.109045848822799"/>
    <x v="3"/>
    <x v="1"/>
  </r>
  <r>
    <x v="86"/>
    <x v="199"/>
    <n v="20.817843866171003"/>
    <x v="3"/>
    <x v="1"/>
  </r>
  <r>
    <x v="86"/>
    <x v="200"/>
    <n v="18.339529120198264"/>
    <x v="3"/>
    <x v="1"/>
  </r>
  <r>
    <x v="86"/>
    <x v="4"/>
    <n v="8.1164807930607186"/>
    <x v="3"/>
    <x v="1"/>
  </r>
  <r>
    <x v="87"/>
    <x v="202"/>
    <n v="77.868509777477968"/>
    <x v="3"/>
    <x v="1"/>
  </r>
  <r>
    <x v="88"/>
    <x v="203"/>
    <n v="39.714993804213137"/>
    <x v="3"/>
    <x v="1"/>
  </r>
  <r>
    <x v="88"/>
    <x v="204"/>
    <n v="50.123915737298638"/>
    <x v="3"/>
    <x v="1"/>
  </r>
  <r>
    <x v="88"/>
    <x v="4"/>
    <n v="10.161090458488228"/>
    <x v="3"/>
    <x v="1"/>
  </r>
  <r>
    <x v="89"/>
    <x v="205"/>
    <n v="47.831474597273854"/>
    <x v="3"/>
    <x v="1"/>
  </r>
  <r>
    <x v="89"/>
    <x v="206"/>
    <n v="0.86741016109045854"/>
    <x v="3"/>
    <x v="1"/>
  </r>
  <r>
    <x v="89"/>
    <x v="207"/>
    <n v="1.4250309789343247"/>
    <x v="3"/>
    <x v="1"/>
  </r>
  <r>
    <x v="89"/>
    <x v="203"/>
    <n v="39.714993804213137"/>
    <x v="3"/>
    <x v="1"/>
  </r>
  <r>
    <x v="89"/>
    <x v="4"/>
    <n v="10.161090458488228"/>
    <x v="3"/>
    <x v="1"/>
  </r>
  <r>
    <x v="89"/>
    <x v="208"/>
    <n v="6.3736702127659655"/>
    <x v="3"/>
    <x v="1"/>
  </r>
  <r>
    <x v="89"/>
    <x v="209"/>
    <n v="7.5"/>
    <x v="3"/>
    <x v="1"/>
  </r>
  <r>
    <x v="89"/>
    <x v="210"/>
    <n v="30.888888888888889"/>
    <x v="3"/>
    <x v="1"/>
  </r>
  <r>
    <x v="82"/>
    <x v="188"/>
    <n v="73.484848484848484"/>
    <x v="4"/>
    <x v="1"/>
  </r>
  <r>
    <x v="82"/>
    <x v="189"/>
    <n v="8.4415584415584419"/>
    <x v="4"/>
    <x v="1"/>
  </r>
  <r>
    <x v="82"/>
    <x v="190"/>
    <n v="4.9783549783549788"/>
    <x v="4"/>
    <x v="1"/>
  </r>
  <r>
    <x v="82"/>
    <x v="191"/>
    <n v="13.311688311688311"/>
    <x v="4"/>
    <x v="1"/>
  </r>
  <r>
    <x v="82"/>
    <x v="192"/>
    <n v="0.21645021645021645"/>
    <x v="4"/>
    <x v="1"/>
  </r>
  <r>
    <x v="82"/>
    <x v="193"/>
    <n v="3.0303030303030303"/>
    <x v="4"/>
    <x v="1"/>
  </r>
  <r>
    <x v="83"/>
    <x v="4"/>
    <n v="3.0303030303030303"/>
    <x v="4"/>
    <x v="1"/>
  </r>
  <r>
    <x v="83"/>
    <x v="105"/>
    <n v="91.233766233766232"/>
    <x v="4"/>
    <x v="1"/>
  </r>
  <r>
    <x v="83"/>
    <x v="194"/>
    <n v="5.7359307359307357"/>
    <x v="4"/>
    <x v="1"/>
  </r>
  <r>
    <x v="84"/>
    <x v="195"/>
    <n v="6.9264069264069263"/>
    <x v="4"/>
    <x v="1"/>
  </r>
  <r>
    <x v="84"/>
    <x v="196"/>
    <n v="9.7402597402597397"/>
    <x v="4"/>
    <x v="1"/>
  </r>
  <r>
    <x v="84"/>
    <x v="197"/>
    <n v="18.506493506493506"/>
    <x v="4"/>
    <x v="1"/>
  </r>
  <r>
    <x v="84"/>
    <x v="198"/>
    <n v="18.722943722943722"/>
    <x v="4"/>
    <x v="1"/>
  </r>
  <r>
    <x v="84"/>
    <x v="199"/>
    <n v="22.186147186147185"/>
    <x v="4"/>
    <x v="1"/>
  </r>
  <r>
    <x v="84"/>
    <x v="200"/>
    <n v="18.614718614718615"/>
    <x v="4"/>
    <x v="1"/>
  </r>
  <r>
    <x v="84"/>
    <x v="4"/>
    <n v="5.3030303030303028"/>
    <x v="4"/>
    <x v="1"/>
  </r>
  <r>
    <x v="85"/>
    <x v="201"/>
    <n v="79.873142857142867"/>
    <x v="4"/>
    <x v="1"/>
  </r>
  <r>
    <x v="86"/>
    <x v="195"/>
    <n v="6.8181818181818183"/>
    <x v="4"/>
    <x v="1"/>
  </r>
  <r>
    <x v="86"/>
    <x v="196"/>
    <n v="9.3073593073593077"/>
    <x v="4"/>
    <x v="1"/>
  </r>
  <r>
    <x v="86"/>
    <x v="197"/>
    <n v="17.640692640692642"/>
    <x v="4"/>
    <x v="1"/>
  </r>
  <r>
    <x v="86"/>
    <x v="198"/>
    <n v="17.857142857142858"/>
    <x v="4"/>
    <x v="1"/>
  </r>
  <r>
    <x v="86"/>
    <x v="199"/>
    <n v="20.238095238095237"/>
    <x v="4"/>
    <x v="1"/>
  </r>
  <r>
    <x v="86"/>
    <x v="200"/>
    <n v="17.207792207792206"/>
    <x v="4"/>
    <x v="1"/>
  </r>
  <r>
    <x v="86"/>
    <x v="4"/>
    <n v="10.930735930735931"/>
    <x v="4"/>
    <x v="1"/>
  </r>
  <r>
    <x v="87"/>
    <x v="202"/>
    <n v="79.125151883353425"/>
    <x v="4"/>
    <x v="1"/>
  </r>
  <r>
    <x v="88"/>
    <x v="203"/>
    <n v="61.038961038961041"/>
    <x v="4"/>
    <x v="1"/>
  </r>
  <r>
    <x v="88"/>
    <x v="204"/>
    <n v="29.004329004329005"/>
    <x v="4"/>
    <x v="1"/>
  </r>
  <r>
    <x v="88"/>
    <x v="4"/>
    <n v="9.9567099567099575"/>
    <x v="4"/>
    <x v="1"/>
  </r>
  <r>
    <x v="89"/>
    <x v="205"/>
    <n v="28.246753246753247"/>
    <x v="4"/>
    <x v="1"/>
  </r>
  <r>
    <x v="89"/>
    <x v="206"/>
    <n v="0.4329004329004329"/>
    <x v="4"/>
    <x v="1"/>
  </r>
  <r>
    <x v="89"/>
    <x v="207"/>
    <n v="0.32467532467532467"/>
    <x v="4"/>
    <x v="1"/>
  </r>
  <r>
    <x v="89"/>
    <x v="203"/>
    <n v="61.038961038961041"/>
    <x v="4"/>
    <x v="1"/>
  </r>
  <r>
    <x v="89"/>
    <x v="4"/>
    <n v="9.9567099567099575"/>
    <x v="4"/>
    <x v="1"/>
  </r>
  <r>
    <x v="89"/>
    <x v="208"/>
    <n v="4.1952191235059733"/>
    <x v="4"/>
    <x v="1"/>
  </r>
  <r>
    <x v="89"/>
    <x v="209"/>
    <n v="9.5"/>
    <x v="4"/>
    <x v="1"/>
  </r>
  <r>
    <x v="89"/>
    <x v="210"/>
    <n v="5.333333333333333"/>
    <x v="4"/>
    <x v="1"/>
  </r>
  <r>
    <x v="82"/>
    <x v="188"/>
    <n v="73.056994818652853"/>
    <x v="5"/>
    <x v="1"/>
  </r>
  <r>
    <x v="82"/>
    <x v="189"/>
    <n v="9.3264248704663206"/>
    <x v="5"/>
    <x v="1"/>
  </r>
  <r>
    <x v="82"/>
    <x v="190"/>
    <n v="8.8082901554404138"/>
    <x v="5"/>
    <x v="1"/>
  </r>
  <r>
    <x v="82"/>
    <x v="191"/>
    <n v="9.8445595854922274"/>
    <x v="5"/>
    <x v="1"/>
  </r>
  <r>
    <x v="82"/>
    <x v="192"/>
    <n v="0.51813471502590669"/>
    <x v="5"/>
    <x v="1"/>
  </r>
  <r>
    <x v="82"/>
    <x v="193"/>
    <n v="3.1088082901554404"/>
    <x v="5"/>
    <x v="1"/>
  </r>
  <r>
    <x v="83"/>
    <x v="4"/>
    <n v="3.1088082901554404"/>
    <x v="5"/>
    <x v="1"/>
  </r>
  <r>
    <x v="83"/>
    <x v="105"/>
    <n v="92.746113989637308"/>
    <x v="5"/>
    <x v="1"/>
  </r>
  <r>
    <x v="83"/>
    <x v="194"/>
    <n v="4.1450777202072535"/>
    <x v="5"/>
    <x v="1"/>
  </r>
  <r>
    <x v="84"/>
    <x v="195"/>
    <n v="2.5906735751295336"/>
    <x v="5"/>
    <x v="1"/>
  </r>
  <r>
    <x v="84"/>
    <x v="196"/>
    <n v="6.7357512953367875"/>
    <x v="5"/>
    <x v="1"/>
  </r>
  <r>
    <x v="84"/>
    <x v="197"/>
    <n v="15.544041450777202"/>
    <x v="5"/>
    <x v="1"/>
  </r>
  <r>
    <x v="84"/>
    <x v="198"/>
    <n v="16.062176165803109"/>
    <x v="5"/>
    <x v="1"/>
  </r>
  <r>
    <x v="84"/>
    <x v="199"/>
    <n v="19.689119170984455"/>
    <x v="5"/>
    <x v="1"/>
  </r>
  <r>
    <x v="84"/>
    <x v="200"/>
    <n v="29.015544041450777"/>
    <x v="5"/>
    <x v="1"/>
  </r>
  <r>
    <x v="84"/>
    <x v="4"/>
    <n v="10.362694300518134"/>
    <x v="5"/>
    <x v="1"/>
  </r>
  <r>
    <x v="85"/>
    <x v="201"/>
    <n v="99.901734104046199"/>
    <x v="5"/>
    <x v="1"/>
  </r>
  <r>
    <x v="86"/>
    <x v="195"/>
    <n v="3.1088082901554404"/>
    <x v="5"/>
    <x v="1"/>
  </r>
  <r>
    <x v="86"/>
    <x v="196"/>
    <n v="6.7357512953367875"/>
    <x v="5"/>
    <x v="1"/>
  </r>
  <r>
    <x v="86"/>
    <x v="197"/>
    <n v="14.507772020725389"/>
    <x v="5"/>
    <x v="1"/>
  </r>
  <r>
    <x v="86"/>
    <x v="198"/>
    <n v="16.580310880829014"/>
    <x v="5"/>
    <x v="1"/>
  </r>
  <r>
    <x v="86"/>
    <x v="199"/>
    <n v="16.062176165803109"/>
    <x v="5"/>
    <x v="1"/>
  </r>
  <r>
    <x v="86"/>
    <x v="200"/>
    <n v="27.979274611398964"/>
    <x v="5"/>
    <x v="1"/>
  </r>
  <r>
    <x v="86"/>
    <x v="4"/>
    <n v="15.025906735751295"/>
    <x v="5"/>
    <x v="1"/>
  </r>
  <r>
    <x v="87"/>
    <x v="202"/>
    <n v="101.37804878048779"/>
    <x v="5"/>
    <x v="1"/>
  </r>
  <r>
    <x v="88"/>
    <x v="203"/>
    <n v="55.440414507772019"/>
    <x v="5"/>
    <x v="1"/>
  </r>
  <r>
    <x v="88"/>
    <x v="204"/>
    <n v="30.051813471502591"/>
    <x v="5"/>
    <x v="1"/>
  </r>
  <r>
    <x v="88"/>
    <x v="4"/>
    <n v="14.507772020725389"/>
    <x v="5"/>
    <x v="1"/>
  </r>
  <r>
    <x v="89"/>
    <x v="205"/>
    <n v="29.533678756476682"/>
    <x v="5"/>
    <x v="1"/>
  </r>
  <r>
    <x v="89"/>
    <x v="206"/>
    <n v="0.51813471502590669"/>
    <x v="5"/>
    <x v="1"/>
  </r>
  <r>
    <x v="89"/>
    <x v="207"/>
    <n v="0"/>
    <x v="5"/>
    <x v="1"/>
  </r>
  <r>
    <x v="89"/>
    <x v="203"/>
    <n v="55.440414507772019"/>
    <x v="5"/>
    <x v="1"/>
  </r>
  <r>
    <x v="89"/>
    <x v="4"/>
    <n v="14.507772020725389"/>
    <x v="5"/>
    <x v="1"/>
  </r>
  <r>
    <x v="89"/>
    <x v="208"/>
    <n v="4.0535714285714262"/>
    <x v="5"/>
    <x v="1"/>
  </r>
  <r>
    <x v="89"/>
    <x v="209"/>
    <n v="20"/>
    <x v="5"/>
    <x v="1"/>
  </r>
  <r>
    <x v="89"/>
    <x v="210"/>
    <m/>
    <x v="5"/>
    <x v="1"/>
  </r>
  <r>
    <x v="82"/>
    <x v="188"/>
    <n v="63.75"/>
    <x v="6"/>
    <x v="1"/>
  </r>
  <r>
    <x v="82"/>
    <x v="189"/>
    <n v="8.125"/>
    <x v="6"/>
    <x v="1"/>
  </r>
  <r>
    <x v="82"/>
    <x v="190"/>
    <n v="2.5"/>
    <x v="6"/>
    <x v="1"/>
  </r>
  <r>
    <x v="82"/>
    <x v="191"/>
    <n v="28.125"/>
    <x v="6"/>
    <x v="1"/>
  </r>
  <r>
    <x v="82"/>
    <x v="192"/>
    <n v="0"/>
    <x v="6"/>
    <x v="1"/>
  </r>
  <r>
    <x v="82"/>
    <x v="193"/>
    <n v="2.5"/>
    <x v="6"/>
    <x v="1"/>
  </r>
  <r>
    <x v="83"/>
    <x v="4"/>
    <n v="1.25"/>
    <x v="6"/>
    <x v="1"/>
  </r>
  <r>
    <x v="83"/>
    <x v="105"/>
    <n v="95"/>
    <x v="6"/>
    <x v="1"/>
  </r>
  <r>
    <x v="83"/>
    <x v="194"/>
    <n v="3.75"/>
    <x v="6"/>
    <x v="1"/>
  </r>
  <r>
    <x v="84"/>
    <x v="195"/>
    <n v="8.125"/>
    <x v="6"/>
    <x v="1"/>
  </r>
  <r>
    <x v="84"/>
    <x v="196"/>
    <n v="3.125"/>
    <x v="6"/>
    <x v="1"/>
  </r>
  <r>
    <x v="84"/>
    <x v="197"/>
    <n v="21.25"/>
    <x v="6"/>
    <x v="1"/>
  </r>
  <r>
    <x v="84"/>
    <x v="198"/>
    <n v="23.75"/>
    <x v="6"/>
    <x v="1"/>
  </r>
  <r>
    <x v="84"/>
    <x v="199"/>
    <n v="24.375"/>
    <x v="6"/>
    <x v="1"/>
  </r>
  <r>
    <x v="84"/>
    <x v="200"/>
    <n v="17.5"/>
    <x v="6"/>
    <x v="1"/>
  </r>
  <r>
    <x v="84"/>
    <x v="4"/>
    <n v="1.875"/>
    <x v="6"/>
    <x v="1"/>
  </r>
  <r>
    <x v="85"/>
    <x v="201"/>
    <n v="80.082802547770683"/>
    <x v="6"/>
    <x v="1"/>
  </r>
  <r>
    <x v="86"/>
    <x v="195"/>
    <n v="8.125"/>
    <x v="6"/>
    <x v="1"/>
  </r>
  <r>
    <x v="86"/>
    <x v="196"/>
    <n v="3.125"/>
    <x v="6"/>
    <x v="1"/>
  </r>
  <r>
    <x v="86"/>
    <x v="197"/>
    <n v="21.25"/>
    <x v="6"/>
    <x v="1"/>
  </r>
  <r>
    <x v="86"/>
    <x v="198"/>
    <n v="21.875"/>
    <x v="6"/>
    <x v="1"/>
  </r>
  <r>
    <x v="86"/>
    <x v="199"/>
    <n v="22.5"/>
    <x v="6"/>
    <x v="1"/>
  </r>
  <r>
    <x v="86"/>
    <x v="200"/>
    <n v="14.375"/>
    <x v="6"/>
    <x v="1"/>
  </r>
  <r>
    <x v="86"/>
    <x v="4"/>
    <n v="8.75"/>
    <x v="6"/>
    <x v="1"/>
  </r>
  <r>
    <x v="87"/>
    <x v="202"/>
    <n v="74.595890410958916"/>
    <x v="6"/>
    <x v="1"/>
  </r>
  <r>
    <x v="88"/>
    <x v="203"/>
    <n v="66.25"/>
    <x v="6"/>
    <x v="1"/>
  </r>
  <r>
    <x v="88"/>
    <x v="204"/>
    <n v="25.625"/>
    <x v="6"/>
    <x v="1"/>
  </r>
  <r>
    <x v="88"/>
    <x v="4"/>
    <n v="8.125"/>
    <x v="6"/>
    <x v="1"/>
  </r>
  <r>
    <x v="89"/>
    <x v="205"/>
    <n v="25"/>
    <x v="6"/>
    <x v="1"/>
  </r>
  <r>
    <x v="89"/>
    <x v="206"/>
    <n v="0"/>
    <x v="6"/>
    <x v="1"/>
  </r>
  <r>
    <x v="89"/>
    <x v="207"/>
    <n v="0.625"/>
    <x v="6"/>
    <x v="1"/>
  </r>
  <r>
    <x v="89"/>
    <x v="203"/>
    <n v="66.25"/>
    <x v="6"/>
    <x v="1"/>
  </r>
  <r>
    <x v="89"/>
    <x v="4"/>
    <n v="8.125"/>
    <x v="6"/>
    <x v="1"/>
  </r>
  <r>
    <x v="89"/>
    <x v="208"/>
    <n v="5.1794871794871797"/>
    <x v="6"/>
    <x v="1"/>
  </r>
  <r>
    <x v="89"/>
    <x v="209"/>
    <m/>
    <x v="6"/>
    <x v="1"/>
  </r>
  <r>
    <x v="89"/>
    <x v="210"/>
    <n v="7"/>
    <x v="6"/>
    <x v="1"/>
  </r>
  <r>
    <x v="82"/>
    <x v="188"/>
    <n v="75.167785234899327"/>
    <x v="7"/>
    <x v="1"/>
  </r>
  <r>
    <x v="82"/>
    <x v="189"/>
    <n v="8.053691275167786"/>
    <x v="7"/>
    <x v="1"/>
  </r>
  <r>
    <x v="82"/>
    <x v="190"/>
    <n v="4.3624161073825505"/>
    <x v="7"/>
    <x v="1"/>
  </r>
  <r>
    <x v="82"/>
    <x v="191"/>
    <n v="12.080536912751677"/>
    <x v="7"/>
    <x v="1"/>
  </r>
  <r>
    <x v="82"/>
    <x v="192"/>
    <n v="0"/>
    <x v="7"/>
    <x v="1"/>
  </r>
  <r>
    <x v="82"/>
    <x v="193"/>
    <n v="2.6845637583892619"/>
    <x v="7"/>
    <x v="1"/>
  </r>
  <r>
    <x v="83"/>
    <x v="4"/>
    <n v="3.6912751677852347"/>
    <x v="7"/>
    <x v="1"/>
  </r>
  <r>
    <x v="83"/>
    <x v="105"/>
    <n v="86.241610738255034"/>
    <x v="7"/>
    <x v="1"/>
  </r>
  <r>
    <x v="83"/>
    <x v="194"/>
    <n v="10.067114093959731"/>
    <x v="7"/>
    <x v="1"/>
  </r>
  <r>
    <x v="84"/>
    <x v="195"/>
    <n v="5.0335570469798654"/>
    <x v="7"/>
    <x v="1"/>
  </r>
  <r>
    <x v="84"/>
    <x v="196"/>
    <n v="11.409395973154362"/>
    <x v="7"/>
    <x v="1"/>
  </r>
  <r>
    <x v="84"/>
    <x v="197"/>
    <n v="22.818791946308725"/>
    <x v="7"/>
    <x v="1"/>
  </r>
  <r>
    <x v="84"/>
    <x v="198"/>
    <n v="19.463087248322147"/>
    <x v="7"/>
    <x v="1"/>
  </r>
  <r>
    <x v="84"/>
    <x v="199"/>
    <n v="21.476510067114095"/>
    <x v="7"/>
    <x v="1"/>
  </r>
  <r>
    <x v="84"/>
    <x v="200"/>
    <n v="15.436241610738255"/>
    <x v="7"/>
    <x v="1"/>
  </r>
  <r>
    <x v="84"/>
    <x v="4"/>
    <n v="4.3624161073825505"/>
    <x v="7"/>
    <x v="1"/>
  </r>
  <r>
    <x v="85"/>
    <x v="201"/>
    <n v="72.045614035087652"/>
    <x v="7"/>
    <x v="1"/>
  </r>
  <r>
    <x v="86"/>
    <x v="195"/>
    <n v="5.7046979865771812"/>
    <x v="7"/>
    <x v="1"/>
  </r>
  <r>
    <x v="86"/>
    <x v="196"/>
    <n v="10.067114093959731"/>
    <x v="7"/>
    <x v="1"/>
  </r>
  <r>
    <x v="86"/>
    <x v="197"/>
    <n v="20.469798657718123"/>
    <x v="7"/>
    <x v="1"/>
  </r>
  <r>
    <x v="86"/>
    <x v="198"/>
    <n v="18.120805369127517"/>
    <x v="7"/>
    <x v="1"/>
  </r>
  <r>
    <x v="86"/>
    <x v="199"/>
    <n v="19.463087248322147"/>
    <x v="7"/>
    <x v="1"/>
  </r>
  <r>
    <x v="86"/>
    <x v="200"/>
    <n v="14.093959731543624"/>
    <x v="7"/>
    <x v="1"/>
  </r>
  <r>
    <x v="86"/>
    <x v="4"/>
    <n v="12.080536912751677"/>
    <x v="7"/>
    <x v="1"/>
  </r>
  <r>
    <x v="87"/>
    <x v="202"/>
    <n v="71.69465648854964"/>
    <x v="7"/>
    <x v="1"/>
  </r>
  <r>
    <x v="88"/>
    <x v="203"/>
    <n v="67.114093959731548"/>
    <x v="7"/>
    <x v="1"/>
  </r>
  <r>
    <x v="88"/>
    <x v="204"/>
    <n v="24.161073825503355"/>
    <x v="7"/>
    <x v="1"/>
  </r>
  <r>
    <x v="89"/>
    <x v="4"/>
    <n v="8.724832214765101"/>
    <x v="7"/>
    <x v="1"/>
  </r>
  <r>
    <x v="89"/>
    <x v="205"/>
    <n v="23.48993288590604"/>
    <x v="7"/>
    <x v="1"/>
  </r>
  <r>
    <x v="89"/>
    <x v="206"/>
    <n v="0.33557046979865773"/>
    <x v="7"/>
    <x v="1"/>
  </r>
  <r>
    <x v="89"/>
    <x v="207"/>
    <n v="0.33557046979865773"/>
    <x v="7"/>
    <x v="1"/>
  </r>
  <r>
    <x v="89"/>
    <x v="203"/>
    <n v="67.114093959731548"/>
    <x v="7"/>
    <x v="1"/>
  </r>
  <r>
    <x v="89"/>
    <x v="4"/>
    <n v="8.724832214765101"/>
    <x v="7"/>
    <x v="1"/>
  </r>
  <r>
    <x v="89"/>
    <x v="208"/>
    <n v="4.1176470588235308"/>
    <x v="7"/>
    <x v="1"/>
  </r>
  <r>
    <x v="89"/>
    <x v="209"/>
    <n v="10"/>
    <x v="7"/>
    <x v="1"/>
  </r>
  <r>
    <x v="89"/>
    <x v="210"/>
    <n v="3"/>
    <x v="7"/>
    <x v="1"/>
  </r>
  <r>
    <x v="82"/>
    <x v="188"/>
    <n v="77.65567765567765"/>
    <x v="8"/>
    <x v="1"/>
  </r>
  <r>
    <x v="82"/>
    <x v="189"/>
    <n v="8.4249084249084252"/>
    <x v="8"/>
    <x v="1"/>
  </r>
  <r>
    <x v="82"/>
    <x v="190"/>
    <n v="4.395604395604396"/>
    <x v="8"/>
    <x v="1"/>
  </r>
  <r>
    <x v="82"/>
    <x v="191"/>
    <n v="8.4249084249084252"/>
    <x v="8"/>
    <x v="1"/>
  </r>
  <r>
    <x v="82"/>
    <x v="192"/>
    <n v="0.36630036630036628"/>
    <x v="8"/>
    <x v="1"/>
  </r>
  <r>
    <x v="82"/>
    <x v="193"/>
    <n v="3.6630036630036629"/>
    <x v="8"/>
    <x v="1"/>
  </r>
  <r>
    <x v="83"/>
    <x v="4"/>
    <n v="3.2967032967032965"/>
    <x v="8"/>
    <x v="1"/>
  </r>
  <r>
    <x v="83"/>
    <x v="105"/>
    <n v="93.406593406593402"/>
    <x v="8"/>
    <x v="1"/>
  </r>
  <r>
    <x v="83"/>
    <x v="194"/>
    <n v="3.2967032967032965"/>
    <x v="8"/>
    <x v="1"/>
  </r>
  <r>
    <x v="84"/>
    <x v="195"/>
    <n v="11.355311355311356"/>
    <x v="8"/>
    <x v="1"/>
  </r>
  <r>
    <x v="84"/>
    <x v="196"/>
    <n v="13.91941391941392"/>
    <x v="8"/>
    <x v="1"/>
  </r>
  <r>
    <x v="84"/>
    <x v="197"/>
    <n v="14.285714285714286"/>
    <x v="8"/>
    <x v="1"/>
  </r>
  <r>
    <x v="84"/>
    <x v="198"/>
    <n v="16.84981684981685"/>
    <x v="8"/>
    <x v="1"/>
  </r>
  <r>
    <x v="84"/>
    <x v="199"/>
    <n v="23.443223443223442"/>
    <x v="8"/>
    <x v="1"/>
  </r>
  <r>
    <x v="84"/>
    <x v="200"/>
    <n v="15.384615384615385"/>
    <x v="8"/>
    <x v="1"/>
  </r>
  <r>
    <x v="84"/>
    <x v="4"/>
    <n v="4.7619047619047619"/>
    <x v="8"/>
    <x v="1"/>
  </r>
  <r>
    <x v="85"/>
    <x v="201"/>
    <n v="75.000000000000057"/>
    <x v="8"/>
    <x v="1"/>
  </r>
  <r>
    <x v="86"/>
    <x v="195"/>
    <n v="9.8901098901098905"/>
    <x v="8"/>
    <x v="1"/>
  </r>
  <r>
    <x v="86"/>
    <x v="196"/>
    <n v="13.91941391941392"/>
    <x v="8"/>
    <x v="1"/>
  </r>
  <r>
    <x v="86"/>
    <x v="197"/>
    <n v="14.652014652014651"/>
    <x v="8"/>
    <x v="1"/>
  </r>
  <r>
    <x v="86"/>
    <x v="198"/>
    <n v="16.117216117216117"/>
    <x v="8"/>
    <x v="1"/>
  </r>
  <r>
    <x v="86"/>
    <x v="199"/>
    <n v="22.710622710622712"/>
    <x v="8"/>
    <x v="1"/>
  </r>
  <r>
    <x v="86"/>
    <x v="200"/>
    <n v="14.652014652014651"/>
    <x v="8"/>
    <x v="1"/>
  </r>
  <r>
    <x v="86"/>
    <x v="4"/>
    <n v="8.0586080586080584"/>
    <x v="8"/>
    <x v="1"/>
  </r>
  <r>
    <x v="87"/>
    <x v="202"/>
    <n v="74.976095617529893"/>
    <x v="8"/>
    <x v="1"/>
  </r>
  <r>
    <x v="88"/>
    <x v="203"/>
    <n v="55.311355311355314"/>
    <x v="8"/>
    <x v="1"/>
  </r>
  <r>
    <x v="88"/>
    <x v="204"/>
    <n v="35.531135531135533"/>
    <x v="8"/>
    <x v="1"/>
  </r>
  <r>
    <x v="88"/>
    <x v="4"/>
    <n v="9.1575091575091569"/>
    <x v="8"/>
    <x v="1"/>
  </r>
  <r>
    <x v="89"/>
    <x v="205"/>
    <n v="34.432234432234431"/>
    <x v="8"/>
    <x v="1"/>
  </r>
  <r>
    <x v="89"/>
    <x v="206"/>
    <n v="0.73260073260073255"/>
    <x v="8"/>
    <x v="1"/>
  </r>
  <r>
    <x v="89"/>
    <x v="207"/>
    <n v="0.36630036630036628"/>
    <x v="8"/>
    <x v="1"/>
  </r>
  <r>
    <x v="89"/>
    <x v="203"/>
    <n v="55.311355311355314"/>
    <x v="8"/>
    <x v="1"/>
  </r>
  <r>
    <x v="89"/>
    <x v="4"/>
    <n v="9.1575091575091569"/>
    <x v="8"/>
    <x v="1"/>
  </r>
  <r>
    <x v="89"/>
    <x v="208"/>
    <n v="3.9090909090909105"/>
    <x v="8"/>
    <x v="1"/>
  </r>
  <r>
    <x v="89"/>
    <x v="209"/>
    <n v="4"/>
    <x v="8"/>
    <x v="1"/>
  </r>
  <r>
    <x v="89"/>
    <x v="210"/>
    <n v="6"/>
    <x v="8"/>
    <x v="1"/>
  </r>
  <r>
    <x v="82"/>
    <x v="188"/>
    <n v="72.674418604651166"/>
    <x v="9"/>
    <x v="1"/>
  </r>
  <r>
    <x v="82"/>
    <x v="189"/>
    <n v="8.1395348837209305"/>
    <x v="9"/>
    <x v="1"/>
  </r>
  <r>
    <x v="82"/>
    <x v="190"/>
    <n v="4.0697674418604652"/>
    <x v="9"/>
    <x v="1"/>
  </r>
  <r>
    <x v="82"/>
    <x v="191"/>
    <n v="13.953488372093023"/>
    <x v="9"/>
    <x v="1"/>
  </r>
  <r>
    <x v="82"/>
    <x v="192"/>
    <n v="1.1627906976744187"/>
    <x v="9"/>
    <x v="1"/>
  </r>
  <r>
    <x v="82"/>
    <x v="193"/>
    <n v="4.3604651162790695"/>
    <x v="9"/>
    <x v="1"/>
  </r>
  <r>
    <x v="83"/>
    <x v="4"/>
    <n v="0.87209302325581395"/>
    <x v="9"/>
    <x v="1"/>
  </r>
  <r>
    <x v="83"/>
    <x v="105"/>
    <n v="83.139534883720927"/>
    <x v="9"/>
    <x v="1"/>
  </r>
  <r>
    <x v="83"/>
    <x v="194"/>
    <n v="15.988372093023257"/>
    <x v="9"/>
    <x v="1"/>
  </r>
  <r>
    <x v="84"/>
    <x v="195"/>
    <n v="4.6511627906976747"/>
    <x v="9"/>
    <x v="1"/>
  </r>
  <r>
    <x v="84"/>
    <x v="196"/>
    <n v="11.046511627906977"/>
    <x v="9"/>
    <x v="1"/>
  </r>
  <r>
    <x v="84"/>
    <x v="197"/>
    <n v="19.476744186046513"/>
    <x v="9"/>
    <x v="1"/>
  </r>
  <r>
    <x v="84"/>
    <x v="198"/>
    <n v="22.965116279069768"/>
    <x v="9"/>
    <x v="1"/>
  </r>
  <r>
    <x v="84"/>
    <x v="199"/>
    <n v="22.674418604651162"/>
    <x v="9"/>
    <x v="1"/>
  </r>
  <r>
    <x v="84"/>
    <x v="200"/>
    <n v="17.732558139534884"/>
    <x v="9"/>
    <x v="1"/>
  </r>
  <r>
    <x v="84"/>
    <x v="4"/>
    <n v="1.4534883720930232"/>
    <x v="9"/>
    <x v="1"/>
  </r>
  <r>
    <x v="85"/>
    <x v="201"/>
    <n v="73.64896755162242"/>
    <x v="9"/>
    <x v="1"/>
  </r>
  <r>
    <x v="86"/>
    <x v="195"/>
    <n v="4.0697674418604652"/>
    <x v="9"/>
    <x v="1"/>
  </r>
  <r>
    <x v="86"/>
    <x v="196"/>
    <n v="10.174418604651162"/>
    <x v="9"/>
    <x v="1"/>
  </r>
  <r>
    <x v="86"/>
    <x v="197"/>
    <n v="20.63953488372093"/>
    <x v="9"/>
    <x v="1"/>
  </r>
  <r>
    <x v="86"/>
    <x v="198"/>
    <n v="22.093023255813954"/>
    <x v="9"/>
    <x v="1"/>
  </r>
  <r>
    <x v="86"/>
    <x v="199"/>
    <n v="20.348837209302324"/>
    <x v="9"/>
    <x v="1"/>
  </r>
  <r>
    <x v="86"/>
    <x v="200"/>
    <n v="17.441860465116278"/>
    <x v="9"/>
    <x v="1"/>
  </r>
  <r>
    <x v="86"/>
    <x v="4"/>
    <n v="5.2325581395348841"/>
    <x v="9"/>
    <x v="1"/>
  </r>
  <r>
    <x v="87"/>
    <x v="202"/>
    <n v="73.625766871165666"/>
    <x v="9"/>
    <x v="1"/>
  </r>
  <r>
    <x v="88"/>
    <x v="203"/>
    <n v="46.220930232558139"/>
    <x v="9"/>
    <x v="1"/>
  </r>
  <r>
    <x v="88"/>
    <x v="204"/>
    <n v="41.279069767441861"/>
    <x v="9"/>
    <x v="1"/>
  </r>
  <r>
    <x v="88"/>
    <x v="4"/>
    <n v="12.5"/>
    <x v="9"/>
    <x v="1"/>
  </r>
  <r>
    <x v="89"/>
    <x v="205"/>
    <n v="40.406976744186046"/>
    <x v="9"/>
    <x v="1"/>
  </r>
  <r>
    <x v="89"/>
    <x v="206"/>
    <n v="0.29069767441860467"/>
    <x v="9"/>
    <x v="1"/>
  </r>
  <r>
    <x v="89"/>
    <x v="207"/>
    <n v="0.58139534883720934"/>
    <x v="9"/>
    <x v="1"/>
  </r>
  <r>
    <x v="89"/>
    <x v="203"/>
    <n v="46.220930232558139"/>
    <x v="9"/>
    <x v="1"/>
  </r>
  <r>
    <x v="89"/>
    <x v="4"/>
    <n v="12.5"/>
    <x v="9"/>
    <x v="1"/>
  </r>
  <r>
    <x v="89"/>
    <x v="208"/>
    <n v="3.9850746268656723"/>
    <x v="9"/>
    <x v="1"/>
  </r>
  <r>
    <x v="89"/>
    <x v="209"/>
    <n v="5"/>
    <x v="9"/>
    <x v="1"/>
  </r>
  <r>
    <x v="89"/>
    <x v="210"/>
    <n v="23"/>
    <x v="9"/>
    <x v="1"/>
  </r>
  <r>
    <x v="82"/>
    <x v="188"/>
    <n v="65.18218623481782"/>
    <x v="10"/>
    <x v="1"/>
  </r>
  <r>
    <x v="82"/>
    <x v="189"/>
    <n v="19.02834008097166"/>
    <x v="10"/>
    <x v="1"/>
  </r>
  <r>
    <x v="82"/>
    <x v="190"/>
    <n v="6.0728744939271255"/>
    <x v="10"/>
    <x v="1"/>
  </r>
  <r>
    <x v="82"/>
    <x v="191"/>
    <n v="11.336032388663968"/>
    <x v="10"/>
    <x v="1"/>
  </r>
  <r>
    <x v="82"/>
    <x v="192"/>
    <n v="0.80971659919028338"/>
    <x v="10"/>
    <x v="1"/>
  </r>
  <r>
    <x v="82"/>
    <x v="193"/>
    <n v="2.834008097165992"/>
    <x v="10"/>
    <x v="1"/>
  </r>
  <r>
    <x v="83"/>
    <x v="4"/>
    <n v="0"/>
    <x v="10"/>
    <x v="1"/>
  </r>
  <r>
    <x v="83"/>
    <x v="105"/>
    <n v="76.518218623481786"/>
    <x v="10"/>
    <x v="1"/>
  </r>
  <r>
    <x v="83"/>
    <x v="194"/>
    <n v="23.481781376518217"/>
    <x v="10"/>
    <x v="1"/>
  </r>
  <r>
    <x v="84"/>
    <x v="195"/>
    <n v="7.287449392712551"/>
    <x v="10"/>
    <x v="1"/>
  </r>
  <r>
    <x v="84"/>
    <x v="196"/>
    <n v="7.6923076923076925"/>
    <x v="10"/>
    <x v="1"/>
  </r>
  <r>
    <x v="84"/>
    <x v="197"/>
    <n v="20.647773279352226"/>
    <x v="10"/>
    <x v="1"/>
  </r>
  <r>
    <x v="84"/>
    <x v="198"/>
    <n v="24.696356275303643"/>
    <x v="10"/>
    <x v="1"/>
  </r>
  <r>
    <x v="84"/>
    <x v="199"/>
    <n v="27.530364372469634"/>
    <x v="10"/>
    <x v="1"/>
  </r>
  <r>
    <x v="84"/>
    <x v="200"/>
    <n v="9.7165991902834001"/>
    <x v="10"/>
    <x v="1"/>
  </r>
  <r>
    <x v="84"/>
    <x v="4"/>
    <n v="2.42914979757085"/>
    <x v="10"/>
    <x v="1"/>
  </r>
  <r>
    <x v="85"/>
    <x v="201"/>
    <n v="66.547717842323635"/>
    <x v="10"/>
    <x v="1"/>
  </r>
  <r>
    <x v="86"/>
    <x v="195"/>
    <n v="7.287449392712551"/>
    <x v="10"/>
    <x v="1"/>
  </r>
  <r>
    <x v="86"/>
    <x v="196"/>
    <n v="6.8825910931174086"/>
    <x v="10"/>
    <x v="1"/>
  </r>
  <r>
    <x v="86"/>
    <x v="197"/>
    <n v="20.647773279352226"/>
    <x v="10"/>
    <x v="1"/>
  </r>
  <r>
    <x v="86"/>
    <x v="198"/>
    <n v="23.076923076923077"/>
    <x v="10"/>
    <x v="1"/>
  </r>
  <r>
    <x v="86"/>
    <x v="199"/>
    <n v="25.101214574898787"/>
    <x v="10"/>
    <x v="1"/>
  </r>
  <r>
    <x v="86"/>
    <x v="200"/>
    <n v="9.3117408906882595"/>
    <x v="10"/>
    <x v="1"/>
  </r>
  <r>
    <x v="86"/>
    <x v="4"/>
    <n v="7.6923076923076925"/>
    <x v="10"/>
    <x v="1"/>
  </r>
  <r>
    <x v="87"/>
    <x v="202"/>
    <n v="66.675438596491205"/>
    <x v="10"/>
    <x v="1"/>
  </r>
  <r>
    <x v="88"/>
    <x v="203"/>
    <n v="34.817813765182187"/>
    <x v="10"/>
    <x v="1"/>
  </r>
  <r>
    <x v="88"/>
    <x v="204"/>
    <n v="52.226720647773277"/>
    <x v="10"/>
    <x v="1"/>
  </r>
  <r>
    <x v="88"/>
    <x v="4"/>
    <n v="12.955465587044534"/>
    <x v="10"/>
    <x v="1"/>
  </r>
  <r>
    <x v="89"/>
    <x v="205"/>
    <n v="51.012145748987855"/>
    <x v="10"/>
    <x v="1"/>
  </r>
  <r>
    <x v="89"/>
    <x v="206"/>
    <n v="1.214574898785425"/>
    <x v="10"/>
    <x v="1"/>
  </r>
  <r>
    <x v="89"/>
    <x v="207"/>
    <n v="0"/>
    <x v="10"/>
    <x v="1"/>
  </r>
  <r>
    <x v="89"/>
    <x v="203"/>
    <n v="34.817813765182187"/>
    <x v="10"/>
    <x v="1"/>
  </r>
  <r>
    <x v="89"/>
    <x v="4"/>
    <n v="12.955465587044534"/>
    <x v="10"/>
    <x v="1"/>
  </r>
  <r>
    <x v="89"/>
    <x v="208"/>
    <n v="5.8571428571428603"/>
    <x v="10"/>
    <x v="1"/>
  </r>
  <r>
    <x v="89"/>
    <x v="209"/>
    <n v="10.333333333333334"/>
    <x v="10"/>
    <x v="1"/>
  </r>
  <r>
    <x v="89"/>
    <x v="210"/>
    <m/>
    <x v="10"/>
    <x v="1"/>
  </r>
  <r>
    <x v="82"/>
    <x v="188"/>
    <n v="52.592592592592595"/>
    <x v="11"/>
    <x v="1"/>
  </r>
  <r>
    <x v="82"/>
    <x v="189"/>
    <n v="12.962962962962964"/>
    <x v="11"/>
    <x v="1"/>
  </r>
  <r>
    <x v="82"/>
    <x v="190"/>
    <n v="3.7037037037037037"/>
    <x v="11"/>
    <x v="1"/>
  </r>
  <r>
    <x v="82"/>
    <x v="191"/>
    <n v="30.74074074074074"/>
    <x v="11"/>
    <x v="1"/>
  </r>
  <r>
    <x v="82"/>
    <x v="192"/>
    <n v="0.37037037037037035"/>
    <x v="11"/>
    <x v="1"/>
  </r>
  <r>
    <x v="82"/>
    <x v="193"/>
    <n v="2.9629629629629628"/>
    <x v="11"/>
    <x v="1"/>
  </r>
  <r>
    <x v="83"/>
    <x v="4"/>
    <n v="1.1111111111111112"/>
    <x v="11"/>
    <x v="1"/>
  </r>
  <r>
    <x v="83"/>
    <x v="105"/>
    <n v="86.296296296296291"/>
    <x v="11"/>
    <x v="1"/>
  </r>
  <r>
    <x v="83"/>
    <x v="194"/>
    <n v="12.592592592592593"/>
    <x v="11"/>
    <x v="1"/>
  </r>
  <r>
    <x v="84"/>
    <x v="195"/>
    <n v="8.518518518518519"/>
    <x v="11"/>
    <x v="1"/>
  </r>
  <r>
    <x v="84"/>
    <x v="196"/>
    <n v="11.111111111111111"/>
    <x v="11"/>
    <x v="1"/>
  </r>
  <r>
    <x v="84"/>
    <x v="197"/>
    <n v="17.407407407407408"/>
    <x v="11"/>
    <x v="1"/>
  </r>
  <r>
    <x v="84"/>
    <x v="198"/>
    <n v="16.296296296296298"/>
    <x v="11"/>
    <x v="1"/>
  </r>
  <r>
    <x v="84"/>
    <x v="199"/>
    <n v="26.296296296296298"/>
    <x v="11"/>
    <x v="1"/>
  </r>
  <r>
    <x v="84"/>
    <x v="200"/>
    <n v="19.62962962962963"/>
    <x v="11"/>
    <x v="1"/>
  </r>
  <r>
    <x v="84"/>
    <x v="4"/>
    <n v="0.7407407407407407"/>
    <x v="11"/>
    <x v="1"/>
  </r>
  <r>
    <x v="85"/>
    <x v="201"/>
    <n v="78.138059701492509"/>
    <x v="11"/>
    <x v="1"/>
  </r>
  <r>
    <x v="86"/>
    <x v="195"/>
    <n v="8.1481481481481488"/>
    <x v="11"/>
    <x v="1"/>
  </r>
  <r>
    <x v="86"/>
    <x v="196"/>
    <n v="10.37037037037037"/>
    <x v="11"/>
    <x v="1"/>
  </r>
  <r>
    <x v="86"/>
    <x v="197"/>
    <n v="15.185185185185185"/>
    <x v="11"/>
    <x v="1"/>
  </r>
  <r>
    <x v="86"/>
    <x v="198"/>
    <n v="13.333333333333334"/>
    <x v="11"/>
    <x v="1"/>
  </r>
  <r>
    <x v="86"/>
    <x v="199"/>
    <n v="23.703703703703702"/>
    <x v="11"/>
    <x v="1"/>
  </r>
  <r>
    <x v="86"/>
    <x v="200"/>
    <n v="18.518518518518519"/>
    <x v="11"/>
    <x v="1"/>
  </r>
  <r>
    <x v="86"/>
    <x v="4"/>
    <n v="10.74074074074074"/>
    <x v="11"/>
    <x v="1"/>
  </r>
  <r>
    <x v="87"/>
    <x v="202"/>
    <n v="81.174273858921168"/>
    <x v="11"/>
    <x v="1"/>
  </r>
  <r>
    <x v="88"/>
    <x v="203"/>
    <n v="55.185185185185183"/>
    <x v="11"/>
    <x v="1"/>
  </r>
  <r>
    <x v="88"/>
    <x v="204"/>
    <n v="32.962962962962962"/>
    <x v="11"/>
    <x v="1"/>
  </r>
  <r>
    <x v="88"/>
    <x v="4"/>
    <n v="11.851851851851851"/>
    <x v="11"/>
    <x v="1"/>
  </r>
  <r>
    <x v="89"/>
    <x v="205"/>
    <n v="29.62962962962963"/>
    <x v="11"/>
    <x v="1"/>
  </r>
  <r>
    <x v="89"/>
    <x v="206"/>
    <n v="1.4814814814814814"/>
    <x v="11"/>
    <x v="1"/>
  </r>
  <r>
    <x v="89"/>
    <x v="207"/>
    <n v="1.8518518518518519"/>
    <x v="11"/>
    <x v="1"/>
  </r>
  <r>
    <x v="89"/>
    <x v="203"/>
    <n v="55.185185185185183"/>
    <x v="11"/>
    <x v="1"/>
  </r>
  <r>
    <x v="89"/>
    <x v="4"/>
    <n v="11.851851851851851"/>
    <x v="11"/>
    <x v="1"/>
  </r>
  <r>
    <x v="89"/>
    <x v="208"/>
    <n v="4.7532467532467555"/>
    <x v="11"/>
    <x v="1"/>
  </r>
  <r>
    <x v="89"/>
    <x v="209"/>
    <n v="4.5"/>
    <x v="11"/>
    <x v="1"/>
  </r>
  <r>
    <x v="89"/>
    <x v="210"/>
    <n v="44.4"/>
    <x v="11"/>
    <x v="1"/>
  </r>
  <r>
    <x v="82"/>
    <x v="188"/>
    <n v="59.183673469387756"/>
    <x v="12"/>
    <x v="1"/>
  </r>
  <r>
    <x v="82"/>
    <x v="189"/>
    <n v="17.006802721088434"/>
    <x v="12"/>
    <x v="1"/>
  </r>
  <r>
    <x v="82"/>
    <x v="190"/>
    <n v="7.8231292517006805"/>
    <x v="12"/>
    <x v="1"/>
  </r>
  <r>
    <x v="82"/>
    <x v="191"/>
    <n v="14.625850340136054"/>
    <x v="12"/>
    <x v="1"/>
  </r>
  <r>
    <x v="82"/>
    <x v="192"/>
    <n v="0.68027210884353739"/>
    <x v="12"/>
    <x v="1"/>
  </r>
  <r>
    <x v="82"/>
    <x v="193"/>
    <n v="3.7414965986394559"/>
    <x v="12"/>
    <x v="1"/>
  </r>
  <r>
    <x v="83"/>
    <x v="4"/>
    <n v="2.0408163265306123"/>
    <x v="12"/>
    <x v="1"/>
  </r>
  <r>
    <x v="83"/>
    <x v="105"/>
    <n v="62.925170068027214"/>
    <x v="12"/>
    <x v="1"/>
  </r>
  <r>
    <x v="83"/>
    <x v="194"/>
    <n v="35.034013605442176"/>
    <x v="12"/>
    <x v="1"/>
  </r>
  <r>
    <x v="84"/>
    <x v="195"/>
    <n v="19.727891156462587"/>
    <x v="12"/>
    <x v="1"/>
  </r>
  <r>
    <x v="84"/>
    <x v="196"/>
    <n v="12.92517006802721"/>
    <x v="12"/>
    <x v="1"/>
  </r>
  <r>
    <x v="84"/>
    <x v="197"/>
    <n v="30.952380952380953"/>
    <x v="12"/>
    <x v="1"/>
  </r>
  <r>
    <x v="84"/>
    <x v="198"/>
    <n v="16.326530612244898"/>
    <x v="12"/>
    <x v="1"/>
  </r>
  <r>
    <x v="84"/>
    <x v="199"/>
    <n v="12.585034013605442"/>
    <x v="12"/>
    <x v="1"/>
  </r>
  <r>
    <x v="84"/>
    <x v="200"/>
    <n v="3.7414965986394559"/>
    <x v="12"/>
    <x v="1"/>
  </r>
  <r>
    <x v="84"/>
    <x v="4"/>
    <n v="3.7414965986394559"/>
    <x v="12"/>
    <x v="1"/>
  </r>
  <r>
    <x v="85"/>
    <x v="201"/>
    <n v="40.017667844522975"/>
    <x v="12"/>
    <x v="1"/>
  </r>
  <r>
    <x v="86"/>
    <x v="195"/>
    <n v="17.006802721088434"/>
    <x v="12"/>
    <x v="1"/>
  </r>
  <r>
    <x v="86"/>
    <x v="196"/>
    <n v="10.204081632653061"/>
    <x v="12"/>
    <x v="1"/>
  </r>
  <r>
    <x v="86"/>
    <x v="197"/>
    <n v="27.891156462585034"/>
    <x v="12"/>
    <x v="1"/>
  </r>
  <r>
    <x v="86"/>
    <x v="198"/>
    <n v="13.945578231292517"/>
    <x v="12"/>
    <x v="1"/>
  </r>
  <r>
    <x v="86"/>
    <x v="199"/>
    <n v="10.884353741496598"/>
    <x v="12"/>
    <x v="1"/>
  </r>
  <r>
    <x v="86"/>
    <x v="200"/>
    <n v="3.0612244897959182"/>
    <x v="12"/>
    <x v="1"/>
  </r>
  <r>
    <x v="86"/>
    <x v="4"/>
    <n v="17.006802721088434"/>
    <x v="12"/>
    <x v="1"/>
  </r>
  <r>
    <x v="87"/>
    <x v="202"/>
    <n v="41.389344262295118"/>
    <x v="12"/>
    <x v="1"/>
  </r>
  <r>
    <x v="88"/>
    <x v="203"/>
    <n v="35.034013605442176"/>
    <x v="12"/>
    <x v="1"/>
  </r>
  <r>
    <x v="88"/>
    <x v="204"/>
    <n v="50.34013605442177"/>
    <x v="12"/>
    <x v="1"/>
  </r>
  <r>
    <x v="88"/>
    <x v="4"/>
    <n v="14.625850340136054"/>
    <x v="12"/>
    <x v="1"/>
  </r>
  <r>
    <x v="89"/>
    <x v="205"/>
    <n v="46.598639455782312"/>
    <x v="12"/>
    <x v="1"/>
  </r>
  <r>
    <x v="89"/>
    <x v="206"/>
    <n v="1.7006802721088434"/>
    <x v="12"/>
    <x v="1"/>
  </r>
  <r>
    <x v="89"/>
    <x v="207"/>
    <n v="2.0408163265306123"/>
    <x v="12"/>
    <x v="1"/>
  </r>
  <r>
    <x v="89"/>
    <x v="203"/>
    <n v="35.034013605442176"/>
    <x v="12"/>
    <x v="1"/>
  </r>
  <r>
    <x v="89"/>
    <x v="4"/>
    <n v="14.625850340136054"/>
    <x v="12"/>
    <x v="1"/>
  </r>
  <r>
    <x v="89"/>
    <x v="208"/>
    <n v="5.2461538461538444"/>
    <x v="12"/>
    <x v="1"/>
  </r>
  <r>
    <x v="89"/>
    <x v="209"/>
    <n v="9"/>
    <x v="12"/>
    <x v="1"/>
  </r>
  <r>
    <x v="89"/>
    <x v="210"/>
    <n v="14.2"/>
    <x v="12"/>
    <x v="1"/>
  </r>
  <r>
    <x v="82"/>
    <x v="188"/>
    <n v="57.692307692307693"/>
    <x v="13"/>
    <x v="1"/>
  </r>
  <r>
    <x v="82"/>
    <x v="189"/>
    <n v="19.871794871794872"/>
    <x v="13"/>
    <x v="1"/>
  </r>
  <r>
    <x v="82"/>
    <x v="190"/>
    <n v="7.0512820512820511"/>
    <x v="13"/>
    <x v="1"/>
  </r>
  <r>
    <x v="82"/>
    <x v="191"/>
    <n v="15.384615384615385"/>
    <x v="13"/>
    <x v="1"/>
  </r>
  <r>
    <x v="82"/>
    <x v="192"/>
    <n v="0.64102564102564108"/>
    <x v="13"/>
    <x v="1"/>
  </r>
  <r>
    <x v="82"/>
    <x v="193"/>
    <n v="2.5641025641025643"/>
    <x v="13"/>
    <x v="1"/>
  </r>
  <r>
    <x v="83"/>
    <x v="4"/>
    <n v="0"/>
    <x v="13"/>
    <x v="1"/>
  </r>
  <r>
    <x v="83"/>
    <x v="105"/>
    <n v="73.07692307692308"/>
    <x v="13"/>
    <x v="1"/>
  </r>
  <r>
    <x v="83"/>
    <x v="194"/>
    <n v="26.923076923076923"/>
    <x v="13"/>
    <x v="1"/>
  </r>
  <r>
    <x v="84"/>
    <x v="195"/>
    <n v="8.3333333333333339"/>
    <x v="13"/>
    <x v="1"/>
  </r>
  <r>
    <x v="84"/>
    <x v="196"/>
    <n v="12.820512820512821"/>
    <x v="13"/>
    <x v="1"/>
  </r>
  <r>
    <x v="84"/>
    <x v="197"/>
    <n v="17.948717948717949"/>
    <x v="13"/>
    <x v="1"/>
  </r>
  <r>
    <x v="84"/>
    <x v="198"/>
    <n v="26.923076923076923"/>
    <x v="13"/>
    <x v="1"/>
  </r>
  <r>
    <x v="84"/>
    <x v="199"/>
    <n v="21.153846153846153"/>
    <x v="13"/>
    <x v="1"/>
  </r>
  <r>
    <x v="84"/>
    <x v="200"/>
    <n v="10.897435897435898"/>
    <x v="13"/>
    <x v="1"/>
  </r>
  <r>
    <x v="84"/>
    <x v="4"/>
    <n v="1.9230769230769231"/>
    <x v="13"/>
    <x v="1"/>
  </r>
  <r>
    <x v="85"/>
    <x v="201"/>
    <n v="64.313725490196092"/>
    <x v="13"/>
    <x v="1"/>
  </r>
  <r>
    <x v="86"/>
    <x v="195"/>
    <n v="7.0512820512820511"/>
    <x v="13"/>
    <x v="1"/>
  </r>
  <r>
    <x v="86"/>
    <x v="196"/>
    <n v="11.538461538461538"/>
    <x v="13"/>
    <x v="1"/>
  </r>
  <r>
    <x v="86"/>
    <x v="197"/>
    <n v="16.025641025641026"/>
    <x v="13"/>
    <x v="1"/>
  </r>
  <r>
    <x v="86"/>
    <x v="198"/>
    <n v="23.717948717948719"/>
    <x v="13"/>
    <x v="1"/>
  </r>
  <r>
    <x v="86"/>
    <x v="199"/>
    <n v="19.871794871794872"/>
    <x v="13"/>
    <x v="1"/>
  </r>
  <r>
    <x v="86"/>
    <x v="200"/>
    <n v="11.538461538461538"/>
    <x v="13"/>
    <x v="1"/>
  </r>
  <r>
    <x v="86"/>
    <x v="4"/>
    <n v="10.256410256410257"/>
    <x v="13"/>
    <x v="1"/>
  </r>
  <r>
    <x v="87"/>
    <x v="202"/>
    <n v="69.464285714285722"/>
    <x v="13"/>
    <x v="1"/>
  </r>
  <r>
    <x v="88"/>
    <x v="203"/>
    <n v="39.102564102564102"/>
    <x v="13"/>
    <x v="1"/>
  </r>
  <r>
    <x v="88"/>
    <x v="204"/>
    <n v="50.641025641025642"/>
    <x v="13"/>
    <x v="1"/>
  </r>
  <r>
    <x v="88"/>
    <x v="4"/>
    <n v="10.256410256410257"/>
    <x v="13"/>
    <x v="1"/>
  </r>
  <r>
    <x v="89"/>
    <x v="205"/>
    <n v="48.717948717948715"/>
    <x v="13"/>
    <x v="1"/>
  </r>
  <r>
    <x v="89"/>
    <x v="206"/>
    <n v="0.64102564102564108"/>
    <x v="13"/>
    <x v="1"/>
  </r>
  <r>
    <x v="89"/>
    <x v="207"/>
    <n v="1.2820512820512822"/>
    <x v="13"/>
    <x v="1"/>
  </r>
  <r>
    <x v="89"/>
    <x v="203"/>
    <n v="39.102564102564102"/>
    <x v="13"/>
    <x v="1"/>
  </r>
  <r>
    <x v="89"/>
    <x v="4"/>
    <n v="10.256410256410257"/>
    <x v="13"/>
    <x v="1"/>
  </r>
  <r>
    <x v="89"/>
    <x v="208"/>
    <n v="6.4324324324324333"/>
    <x v="13"/>
    <x v="1"/>
  </r>
  <r>
    <x v="89"/>
    <x v="209"/>
    <n v="2"/>
    <x v="13"/>
    <x v="1"/>
  </r>
  <r>
    <x v="89"/>
    <x v="210"/>
    <n v="125"/>
    <x v="13"/>
    <x v="1"/>
  </r>
  <r>
    <x v="82"/>
    <x v="188"/>
    <n v="38.513513513513516"/>
    <x v="14"/>
    <x v="1"/>
  </r>
  <r>
    <x v="82"/>
    <x v="189"/>
    <n v="14.864864864864865"/>
    <x v="14"/>
    <x v="1"/>
  </r>
  <r>
    <x v="82"/>
    <x v="190"/>
    <n v="7.4324324324324325"/>
    <x v="14"/>
    <x v="1"/>
  </r>
  <r>
    <x v="82"/>
    <x v="191"/>
    <n v="40.54054054054054"/>
    <x v="14"/>
    <x v="1"/>
  </r>
  <r>
    <x v="82"/>
    <x v="192"/>
    <n v="0.67567567567567566"/>
    <x v="14"/>
    <x v="1"/>
  </r>
  <r>
    <x v="82"/>
    <x v="193"/>
    <n v="2.7027027027027026"/>
    <x v="14"/>
    <x v="1"/>
  </r>
  <r>
    <x v="83"/>
    <x v="4"/>
    <n v="0"/>
    <x v="14"/>
    <x v="1"/>
  </r>
  <r>
    <x v="83"/>
    <x v="105"/>
    <n v="97.972972972972968"/>
    <x v="14"/>
    <x v="1"/>
  </r>
  <r>
    <x v="83"/>
    <x v="194"/>
    <n v="2.0270270270270272"/>
    <x v="14"/>
    <x v="1"/>
  </r>
  <r>
    <x v="84"/>
    <x v="195"/>
    <n v="6.0810810810810807"/>
    <x v="14"/>
    <x v="1"/>
  </r>
  <r>
    <x v="84"/>
    <x v="196"/>
    <n v="12.837837837837839"/>
    <x v="14"/>
    <x v="1"/>
  </r>
  <r>
    <x v="84"/>
    <x v="197"/>
    <n v="24.324324324324323"/>
    <x v="14"/>
    <x v="1"/>
  </r>
  <r>
    <x v="84"/>
    <x v="198"/>
    <n v="20.27027027027027"/>
    <x v="14"/>
    <x v="1"/>
  </r>
  <r>
    <x v="84"/>
    <x v="199"/>
    <n v="21.621621621621621"/>
    <x v="14"/>
    <x v="1"/>
  </r>
  <r>
    <x v="84"/>
    <x v="200"/>
    <n v="14.189189189189189"/>
    <x v="14"/>
    <x v="1"/>
  </r>
  <r>
    <x v="84"/>
    <x v="4"/>
    <n v="0.67567567567567566"/>
    <x v="14"/>
    <x v="1"/>
  </r>
  <r>
    <x v="85"/>
    <x v="201"/>
    <n v="65.993197278911566"/>
    <x v="14"/>
    <x v="1"/>
  </r>
  <r>
    <x v="86"/>
    <x v="195"/>
    <n v="6.0810810810810807"/>
    <x v="14"/>
    <x v="1"/>
  </r>
  <r>
    <x v="86"/>
    <x v="196"/>
    <n v="11.486486486486486"/>
    <x v="14"/>
    <x v="1"/>
  </r>
  <r>
    <x v="86"/>
    <x v="197"/>
    <n v="21.621621621621621"/>
    <x v="14"/>
    <x v="1"/>
  </r>
  <r>
    <x v="86"/>
    <x v="198"/>
    <n v="14.189189189189189"/>
    <x v="14"/>
    <x v="1"/>
  </r>
  <r>
    <x v="86"/>
    <x v="199"/>
    <n v="18.243243243243242"/>
    <x v="14"/>
    <x v="1"/>
  </r>
  <r>
    <x v="86"/>
    <x v="200"/>
    <n v="10.810810810810811"/>
    <x v="14"/>
    <x v="1"/>
  </r>
  <r>
    <x v="86"/>
    <x v="4"/>
    <n v="17.567567567567568"/>
    <x v="14"/>
    <x v="1"/>
  </r>
  <r>
    <x v="87"/>
    <x v="202"/>
    <n v="62.770491803278702"/>
    <x v="14"/>
    <x v="1"/>
  </r>
  <r>
    <x v="88"/>
    <x v="203"/>
    <n v="67.567567567567565"/>
    <x v="14"/>
    <x v="1"/>
  </r>
  <r>
    <x v="88"/>
    <x v="204"/>
    <n v="22.972972972972972"/>
    <x v="14"/>
    <x v="1"/>
  </r>
  <r>
    <x v="88"/>
    <x v="4"/>
    <n v="9.4594594594594597"/>
    <x v="14"/>
    <x v="1"/>
  </r>
  <r>
    <x v="89"/>
    <x v="205"/>
    <n v="20.27027027027027"/>
    <x v="14"/>
    <x v="1"/>
  </r>
  <r>
    <x v="89"/>
    <x v="206"/>
    <n v="2.7027027027027026"/>
    <x v="14"/>
    <x v="1"/>
  </r>
  <r>
    <x v="89"/>
    <x v="207"/>
    <n v="0"/>
    <x v="14"/>
    <x v="1"/>
  </r>
  <r>
    <x v="89"/>
    <x v="203"/>
    <n v="67.567567567567565"/>
    <x v="14"/>
    <x v="1"/>
  </r>
  <r>
    <x v="89"/>
    <x v="4"/>
    <n v="9.4594594594594597"/>
    <x v="14"/>
    <x v="1"/>
  </r>
  <r>
    <x v="89"/>
    <x v="208"/>
    <n v="6.206896551724137"/>
    <x v="14"/>
    <x v="1"/>
  </r>
  <r>
    <x v="89"/>
    <x v="209"/>
    <n v="6.75"/>
    <x v="14"/>
    <x v="1"/>
  </r>
  <r>
    <x v="89"/>
    <x v="210"/>
    <m/>
    <x v="14"/>
    <x v="1"/>
  </r>
  <r>
    <x v="82"/>
    <x v="188"/>
    <n v="69.594594594594597"/>
    <x v="15"/>
    <x v="1"/>
  </r>
  <r>
    <x v="82"/>
    <x v="189"/>
    <n v="8.1081081081081088"/>
    <x v="15"/>
    <x v="1"/>
  </r>
  <r>
    <x v="82"/>
    <x v="190"/>
    <n v="4.7297297297297298"/>
    <x v="15"/>
    <x v="1"/>
  </r>
  <r>
    <x v="82"/>
    <x v="191"/>
    <n v="17.567567567567568"/>
    <x v="15"/>
    <x v="1"/>
  </r>
  <r>
    <x v="82"/>
    <x v="192"/>
    <n v="2.0270270270270272"/>
    <x v="15"/>
    <x v="1"/>
  </r>
  <r>
    <x v="82"/>
    <x v="193"/>
    <n v="4.0540540540540544"/>
    <x v="15"/>
    <x v="1"/>
  </r>
  <r>
    <x v="83"/>
    <x v="4"/>
    <n v="8.7837837837837842"/>
    <x v="15"/>
    <x v="1"/>
  </r>
  <r>
    <x v="83"/>
    <x v="105"/>
    <n v="80.405405405405403"/>
    <x v="15"/>
    <x v="1"/>
  </r>
  <r>
    <x v="83"/>
    <x v="194"/>
    <n v="10.810810810810811"/>
    <x v="15"/>
    <x v="1"/>
  </r>
  <r>
    <x v="84"/>
    <x v="195"/>
    <n v="9.4594594594594597"/>
    <x v="15"/>
    <x v="1"/>
  </r>
  <r>
    <x v="84"/>
    <x v="196"/>
    <n v="18.918918918918919"/>
    <x v="15"/>
    <x v="1"/>
  </r>
  <r>
    <x v="84"/>
    <x v="197"/>
    <n v="44.594594594594597"/>
    <x v="15"/>
    <x v="1"/>
  </r>
  <r>
    <x v="84"/>
    <x v="198"/>
    <n v="18.243243243243242"/>
    <x v="15"/>
    <x v="1"/>
  </r>
  <r>
    <x v="84"/>
    <x v="199"/>
    <n v="5.4054054054054053"/>
    <x v="15"/>
    <x v="1"/>
  </r>
  <r>
    <x v="84"/>
    <x v="200"/>
    <n v="0.67567567567567566"/>
    <x v="15"/>
    <x v="1"/>
  </r>
  <r>
    <x v="84"/>
    <x v="4"/>
    <n v="2.7027027027027026"/>
    <x v="15"/>
    <x v="1"/>
  </r>
  <r>
    <x v="85"/>
    <x v="201"/>
    <n v="30.798611111111114"/>
    <x v="15"/>
    <x v="1"/>
  </r>
  <r>
    <x v="86"/>
    <x v="195"/>
    <n v="7.4324324324324325"/>
    <x v="15"/>
    <x v="1"/>
  </r>
  <r>
    <x v="86"/>
    <x v="196"/>
    <n v="16.891891891891891"/>
    <x v="15"/>
    <x v="1"/>
  </r>
  <r>
    <x v="86"/>
    <x v="197"/>
    <n v="41.216216216216218"/>
    <x v="15"/>
    <x v="1"/>
  </r>
  <r>
    <x v="86"/>
    <x v="198"/>
    <n v="20.27027027027027"/>
    <x v="15"/>
    <x v="1"/>
  </r>
  <r>
    <x v="86"/>
    <x v="199"/>
    <n v="8.7837837837837842"/>
    <x v="15"/>
    <x v="1"/>
  </r>
  <r>
    <x v="86"/>
    <x v="200"/>
    <n v="0.67567567567567566"/>
    <x v="15"/>
    <x v="1"/>
  </r>
  <r>
    <x v="86"/>
    <x v="4"/>
    <n v="4.7297297297297298"/>
    <x v="15"/>
    <x v="1"/>
  </r>
  <r>
    <x v="87"/>
    <x v="202"/>
    <n v="34.546099290780134"/>
    <x v="15"/>
    <x v="1"/>
  </r>
  <r>
    <x v="88"/>
    <x v="203"/>
    <n v="56.756756756756758"/>
    <x v="15"/>
    <x v="1"/>
  </r>
  <r>
    <x v="88"/>
    <x v="204"/>
    <n v="36.486486486486484"/>
    <x v="15"/>
    <x v="1"/>
  </r>
  <r>
    <x v="88"/>
    <x v="4"/>
    <n v="6.756756756756757"/>
    <x v="15"/>
    <x v="1"/>
  </r>
  <r>
    <x v="89"/>
    <x v="205"/>
    <n v="35.135135135135137"/>
    <x v="15"/>
    <x v="1"/>
  </r>
  <r>
    <x v="89"/>
    <x v="206"/>
    <n v="0"/>
    <x v="15"/>
    <x v="1"/>
  </r>
  <r>
    <x v="89"/>
    <x v="207"/>
    <n v="1.3513513513513513"/>
    <x v="15"/>
    <x v="1"/>
  </r>
  <r>
    <x v="89"/>
    <x v="203"/>
    <n v="56.756756756756758"/>
    <x v="15"/>
    <x v="1"/>
  </r>
  <r>
    <x v="89"/>
    <x v="4"/>
    <n v="6.756756756756757"/>
    <x v="15"/>
    <x v="1"/>
  </r>
  <r>
    <x v="89"/>
    <x v="208"/>
    <n v="6.4038461538461533"/>
    <x v="15"/>
    <x v="1"/>
  </r>
  <r>
    <x v="89"/>
    <x v="209"/>
    <m/>
    <x v="15"/>
    <x v="1"/>
  </r>
  <r>
    <x v="89"/>
    <x v="210"/>
    <n v="7.5"/>
    <x v="15"/>
    <x v="1"/>
  </r>
  <r>
    <x v="82"/>
    <x v="188"/>
    <n v="48.148148148148145"/>
    <x v="16"/>
    <x v="1"/>
  </r>
  <r>
    <x v="82"/>
    <x v="189"/>
    <n v="24.242424242424242"/>
    <x v="16"/>
    <x v="1"/>
  </r>
  <r>
    <x v="82"/>
    <x v="190"/>
    <n v="10.437710437710438"/>
    <x v="16"/>
    <x v="1"/>
  </r>
  <r>
    <x v="82"/>
    <x v="191"/>
    <n v="18.518518518518519"/>
    <x v="16"/>
    <x v="1"/>
  </r>
  <r>
    <x v="82"/>
    <x v="192"/>
    <n v="1.0101010101010102"/>
    <x v="16"/>
    <x v="1"/>
  </r>
  <r>
    <x v="82"/>
    <x v="193"/>
    <n v="3.3670033670033672"/>
    <x v="16"/>
    <x v="1"/>
  </r>
  <r>
    <x v="83"/>
    <x v="4"/>
    <n v="2.0202020202020203"/>
    <x v="16"/>
    <x v="1"/>
  </r>
  <r>
    <x v="83"/>
    <x v="105"/>
    <n v="60.942760942760941"/>
    <x v="16"/>
    <x v="1"/>
  </r>
  <r>
    <x v="83"/>
    <x v="194"/>
    <n v="37.037037037037038"/>
    <x v="16"/>
    <x v="1"/>
  </r>
  <r>
    <x v="84"/>
    <x v="195"/>
    <n v="17.171717171717173"/>
    <x v="16"/>
    <x v="1"/>
  </r>
  <r>
    <x v="84"/>
    <x v="196"/>
    <n v="14.141414141414142"/>
    <x v="16"/>
    <x v="1"/>
  </r>
  <r>
    <x v="84"/>
    <x v="197"/>
    <n v="23.569023569023567"/>
    <x v="16"/>
    <x v="1"/>
  </r>
  <r>
    <x v="84"/>
    <x v="198"/>
    <n v="20.202020202020201"/>
    <x v="16"/>
    <x v="1"/>
  </r>
  <r>
    <x v="84"/>
    <x v="199"/>
    <n v="11.111111111111111"/>
    <x v="16"/>
    <x v="1"/>
  </r>
  <r>
    <x v="84"/>
    <x v="200"/>
    <n v="7.7441077441077439"/>
    <x v="16"/>
    <x v="1"/>
  </r>
  <r>
    <x v="84"/>
    <x v="4"/>
    <n v="6.0606060606060606"/>
    <x v="16"/>
    <x v="1"/>
  </r>
  <r>
    <x v="85"/>
    <x v="201"/>
    <n v="47.931899641577047"/>
    <x v="16"/>
    <x v="1"/>
  </r>
  <r>
    <x v="86"/>
    <x v="195"/>
    <n v="16.161616161616163"/>
    <x v="16"/>
    <x v="1"/>
  </r>
  <r>
    <x v="86"/>
    <x v="196"/>
    <n v="13.468013468013469"/>
    <x v="16"/>
    <x v="1"/>
  </r>
  <r>
    <x v="86"/>
    <x v="197"/>
    <n v="21.212121212121211"/>
    <x v="16"/>
    <x v="1"/>
  </r>
  <r>
    <x v="86"/>
    <x v="198"/>
    <n v="16.498316498316498"/>
    <x v="16"/>
    <x v="1"/>
  </r>
  <r>
    <x v="86"/>
    <x v="199"/>
    <n v="9.4276094276094273"/>
    <x v="16"/>
    <x v="1"/>
  </r>
  <r>
    <x v="86"/>
    <x v="200"/>
    <n v="7.7441077441077439"/>
    <x v="16"/>
    <x v="1"/>
  </r>
  <r>
    <x v="86"/>
    <x v="4"/>
    <n v="15.488215488215488"/>
    <x v="16"/>
    <x v="1"/>
  </r>
  <r>
    <x v="87"/>
    <x v="202"/>
    <n v="50.549800796812733"/>
    <x v="16"/>
    <x v="1"/>
  </r>
  <r>
    <x v="88"/>
    <x v="203"/>
    <n v="39.057239057239059"/>
    <x v="16"/>
    <x v="1"/>
  </r>
  <r>
    <x v="88"/>
    <x v="204"/>
    <n v="52.188552188552187"/>
    <x v="16"/>
    <x v="1"/>
  </r>
  <r>
    <x v="88"/>
    <x v="4"/>
    <n v="8.7542087542087543"/>
    <x v="16"/>
    <x v="1"/>
  </r>
  <r>
    <x v="89"/>
    <x v="205"/>
    <n v="46.801346801346803"/>
    <x v="16"/>
    <x v="1"/>
  </r>
  <r>
    <x v="89"/>
    <x v="206"/>
    <n v="3.7037037037037037"/>
    <x v="16"/>
    <x v="1"/>
  </r>
  <r>
    <x v="89"/>
    <x v="207"/>
    <n v="1.6835016835016836"/>
    <x v="16"/>
    <x v="1"/>
  </r>
  <r>
    <x v="89"/>
    <x v="203"/>
    <n v="39.057239057239059"/>
    <x v="16"/>
    <x v="1"/>
  </r>
  <r>
    <x v="89"/>
    <x v="4"/>
    <n v="8.7542087542087543"/>
    <x v="16"/>
    <x v="1"/>
  </r>
  <r>
    <x v="89"/>
    <x v="208"/>
    <n v="4.9296875"/>
    <x v="16"/>
    <x v="1"/>
  </r>
  <r>
    <x v="89"/>
    <x v="209"/>
    <n v="9.6"/>
    <x v="16"/>
    <x v="1"/>
  </r>
  <r>
    <x v="89"/>
    <x v="210"/>
    <n v="23"/>
    <x v="16"/>
    <x v="1"/>
  </r>
  <r>
    <x v="90"/>
    <x v="211"/>
    <n v="28.545454545454547"/>
    <x v="0"/>
    <x v="0"/>
  </r>
  <r>
    <x v="90"/>
    <x v="212"/>
    <n v="68.281818181818181"/>
    <x v="0"/>
    <x v="0"/>
  </r>
  <r>
    <x v="90"/>
    <x v="4"/>
    <n v="3.1727272727272728"/>
    <x v="0"/>
    <x v="0"/>
  </r>
  <r>
    <x v="91"/>
    <x v="213"/>
    <n v="24.545454545454547"/>
    <x v="0"/>
    <x v="0"/>
  </r>
  <r>
    <x v="91"/>
    <x v="214"/>
    <n v="7.0636363636363635"/>
    <x v="0"/>
    <x v="0"/>
  </r>
  <r>
    <x v="91"/>
    <x v="215"/>
    <n v="20.572727272727274"/>
    <x v="0"/>
    <x v="0"/>
  </r>
  <r>
    <x v="91"/>
    <x v="216"/>
    <n v="4.1545454545454543"/>
    <x v="0"/>
    <x v="0"/>
  </r>
  <r>
    <x v="91"/>
    <x v="217"/>
    <n v="7.5090909090909088"/>
    <x v="0"/>
    <x v="0"/>
  </r>
  <r>
    <x v="91"/>
    <x v="218"/>
    <n v="3.3636363636363638"/>
    <x v="0"/>
    <x v="0"/>
  </r>
  <r>
    <x v="91"/>
    <x v="219"/>
    <n v="1.0727272727272728"/>
    <x v="0"/>
    <x v="0"/>
  </r>
  <r>
    <x v="91"/>
    <x v="220"/>
    <n v="31.718181818181819"/>
    <x v="0"/>
    <x v="0"/>
  </r>
  <r>
    <x v="92"/>
    <x v="221"/>
    <n v="24.545454545454547"/>
    <x v="0"/>
    <x v="0"/>
  </r>
  <r>
    <x v="92"/>
    <x v="222"/>
    <n v="11.218181818181819"/>
    <x v="0"/>
    <x v="0"/>
  </r>
  <r>
    <x v="92"/>
    <x v="223"/>
    <n v="32.518181818181816"/>
    <x v="0"/>
    <x v="0"/>
  </r>
  <r>
    <x v="92"/>
    <x v="224"/>
    <n v="28.545454545454547"/>
    <x v="0"/>
    <x v="0"/>
  </r>
  <r>
    <x v="92"/>
    <x v="4"/>
    <n v="3.1727272727272728"/>
    <x v="0"/>
    <x v="0"/>
  </r>
  <r>
    <x v="93"/>
    <x v="225"/>
    <n v="18.958611481975968"/>
    <x v="0"/>
    <x v="0"/>
  </r>
  <r>
    <x v="93"/>
    <x v="226"/>
    <n v="81.041388518024036"/>
    <x v="0"/>
    <x v="0"/>
  </r>
  <r>
    <x v="94"/>
    <x v="225"/>
    <n v="37.338044758539461"/>
    <x v="0"/>
    <x v="0"/>
  </r>
  <r>
    <x v="94"/>
    <x v="226"/>
    <n v="62.661955241460539"/>
    <x v="0"/>
    <x v="0"/>
  </r>
  <r>
    <x v="95"/>
    <x v="225"/>
    <n v="31.138107416879794"/>
    <x v="0"/>
    <x v="0"/>
  </r>
  <r>
    <x v="95"/>
    <x v="226"/>
    <n v="68.861892583120209"/>
    <x v="0"/>
    <x v="0"/>
  </r>
  <r>
    <x v="96"/>
    <x v="225"/>
    <n v="60.17316017316017"/>
    <x v="0"/>
    <x v="0"/>
  </r>
  <r>
    <x v="96"/>
    <x v="226"/>
    <n v="39.82683982683983"/>
    <x v="0"/>
    <x v="0"/>
  </r>
  <r>
    <x v="97"/>
    <x v="225"/>
    <n v="40.776699029126213"/>
    <x v="0"/>
    <x v="0"/>
  </r>
  <r>
    <x v="97"/>
    <x v="226"/>
    <n v="59.223300970873787"/>
    <x v="0"/>
    <x v="0"/>
  </r>
  <r>
    <x v="98"/>
    <x v="227"/>
    <n v="36.905871388630011"/>
    <x v="0"/>
    <x v="0"/>
  </r>
  <r>
    <x v="98"/>
    <x v="228"/>
    <n v="63.094128611369989"/>
    <x v="0"/>
    <x v="0"/>
  </r>
  <r>
    <x v="99"/>
    <x v="227"/>
    <n v="2772"/>
    <x v="0"/>
    <x v="0"/>
  </r>
  <r>
    <x v="99"/>
    <x v="228"/>
    <n v="4739"/>
    <x v="0"/>
    <x v="0"/>
  </r>
  <r>
    <x v="90"/>
    <x v="211"/>
    <n v="39.496805111821089"/>
    <x v="1"/>
    <x v="0"/>
  </r>
  <r>
    <x v="90"/>
    <x v="212"/>
    <n v="56.110223642172521"/>
    <x v="1"/>
    <x v="0"/>
  </r>
  <r>
    <x v="90"/>
    <x v="4"/>
    <n v="4.3929712460063897"/>
    <x v="1"/>
    <x v="0"/>
  </r>
  <r>
    <x v="91"/>
    <x v="213"/>
    <n v="27.476038338658146"/>
    <x v="1"/>
    <x v="0"/>
  </r>
  <r>
    <x v="91"/>
    <x v="214"/>
    <n v="3.1150159744408947"/>
    <x v="1"/>
    <x v="0"/>
  </r>
  <r>
    <x v="91"/>
    <x v="215"/>
    <n v="10.862619808306709"/>
    <x v="1"/>
    <x v="0"/>
  </r>
  <r>
    <x v="91"/>
    <x v="216"/>
    <n v="4.1134185303514377"/>
    <x v="1"/>
    <x v="0"/>
  </r>
  <r>
    <x v="91"/>
    <x v="217"/>
    <n v="5.3913738019169326"/>
    <x v="1"/>
    <x v="0"/>
  </r>
  <r>
    <x v="91"/>
    <x v="218"/>
    <n v="3.4345047923322682"/>
    <x v="1"/>
    <x v="0"/>
  </r>
  <r>
    <x v="91"/>
    <x v="219"/>
    <n v="1.7172523961661341"/>
    <x v="1"/>
    <x v="0"/>
  </r>
  <r>
    <x v="91"/>
    <x v="220"/>
    <n v="43.889776357827479"/>
    <x v="1"/>
    <x v="0"/>
  </r>
  <r>
    <x v="92"/>
    <x v="221"/>
    <n v="27.476038338658146"/>
    <x v="1"/>
    <x v="0"/>
  </r>
  <r>
    <x v="92"/>
    <x v="222"/>
    <n v="7.2284345047923324"/>
    <x v="1"/>
    <x v="0"/>
  </r>
  <r>
    <x v="92"/>
    <x v="223"/>
    <n v="21.405750798722046"/>
    <x v="1"/>
    <x v="0"/>
  </r>
  <r>
    <x v="92"/>
    <x v="224"/>
    <n v="39.496805111821089"/>
    <x v="1"/>
    <x v="0"/>
  </r>
  <r>
    <x v="92"/>
    <x v="4"/>
    <n v="4.3929712460063897"/>
    <x v="1"/>
    <x v="0"/>
  </r>
  <r>
    <x v="93"/>
    <x v="225"/>
    <n v="13.575525812619503"/>
    <x v="1"/>
    <x v="0"/>
  </r>
  <r>
    <x v="93"/>
    <x v="226"/>
    <n v="86.424474187380497"/>
    <x v="1"/>
    <x v="0"/>
  </r>
  <r>
    <x v="94"/>
    <x v="225"/>
    <n v="35.825545171339563"/>
    <x v="1"/>
    <x v="0"/>
  </r>
  <r>
    <x v="94"/>
    <x v="226"/>
    <n v="64.17445482866043"/>
    <x v="1"/>
    <x v="0"/>
  </r>
  <r>
    <x v="95"/>
    <x v="225"/>
    <n v="9.5238095238095237"/>
    <x v="1"/>
    <x v="0"/>
  </r>
  <r>
    <x v="95"/>
    <x v="226"/>
    <n v="90.476190476190482"/>
    <x v="1"/>
    <x v="0"/>
  </r>
  <r>
    <x v="96"/>
    <x v="225"/>
    <n v="67.272727272727266"/>
    <x v="1"/>
    <x v="0"/>
  </r>
  <r>
    <x v="96"/>
    <x v="226"/>
    <n v="32.727272727272727"/>
    <x v="1"/>
    <x v="0"/>
  </r>
  <r>
    <x v="97"/>
    <x v="225"/>
    <n v="71.428571428571431"/>
    <x v="1"/>
    <x v="0"/>
  </r>
  <r>
    <x v="97"/>
    <x v="226"/>
    <n v="28.571428571428573"/>
    <x v="1"/>
    <x v="0"/>
  </r>
  <r>
    <x v="98"/>
    <x v="227"/>
    <n v="48.540925266903912"/>
    <x v="1"/>
    <x v="0"/>
  </r>
  <r>
    <x v="98"/>
    <x v="228"/>
    <n v="51.459074733096088"/>
    <x v="1"/>
    <x v="0"/>
  </r>
  <r>
    <x v="99"/>
    <x v="227"/>
    <n v="682"/>
    <x v="1"/>
    <x v="0"/>
  </r>
  <r>
    <x v="99"/>
    <x v="228"/>
    <n v="723"/>
    <x v="1"/>
    <x v="0"/>
  </r>
  <r>
    <x v="90"/>
    <x v="211"/>
    <n v="20.216327581766674"/>
    <x v="2"/>
    <x v="0"/>
  </r>
  <r>
    <x v="90"/>
    <x v="212"/>
    <n v="78.032449137265004"/>
    <x v="2"/>
    <x v="0"/>
  </r>
  <r>
    <x v="90"/>
    <x v="4"/>
    <n v="1.7512232809683235"/>
    <x v="2"/>
    <x v="0"/>
  </r>
  <r>
    <x v="91"/>
    <x v="213"/>
    <n v="16.456348184393509"/>
    <x v="2"/>
    <x v="0"/>
  </r>
  <r>
    <x v="91"/>
    <x v="214"/>
    <n v="5.3051764099922742"/>
    <x v="2"/>
    <x v="0"/>
  </r>
  <r>
    <x v="91"/>
    <x v="215"/>
    <n v="36.363636363636367"/>
    <x v="2"/>
    <x v="0"/>
  </r>
  <r>
    <x v="91"/>
    <x v="216"/>
    <n v="2.2920422353850114"/>
    <x v="2"/>
    <x v="0"/>
  </r>
  <r>
    <x v="91"/>
    <x v="217"/>
    <n v="11.125418490857584"/>
    <x v="2"/>
    <x v="0"/>
  </r>
  <r>
    <x v="91"/>
    <x v="218"/>
    <n v="5.5112026783414887"/>
    <x v="2"/>
    <x v="0"/>
  </r>
  <r>
    <x v="91"/>
    <x v="219"/>
    <n v="0.97862477465876896"/>
    <x v="2"/>
    <x v="0"/>
  </r>
  <r>
    <x v="91"/>
    <x v="220"/>
    <n v="21.967550862734999"/>
    <x v="2"/>
    <x v="0"/>
  </r>
  <r>
    <x v="92"/>
    <x v="221"/>
    <n v="16.456348184393509"/>
    <x v="2"/>
    <x v="0"/>
  </r>
  <r>
    <x v="92"/>
    <x v="222"/>
    <n v="7.5972186453772856"/>
    <x v="2"/>
    <x v="0"/>
  </r>
  <r>
    <x v="92"/>
    <x v="223"/>
    <n v="53.978882307494203"/>
    <x v="2"/>
    <x v="0"/>
  </r>
  <r>
    <x v="92"/>
    <x v="224"/>
    <n v="20.216327581766674"/>
    <x v="2"/>
    <x v="0"/>
  </r>
  <r>
    <x v="92"/>
    <x v="4"/>
    <n v="1.7512232809683235"/>
    <x v="2"/>
    <x v="0"/>
  </r>
  <r>
    <x v="93"/>
    <x v="225"/>
    <n v="12.279704377487208"/>
    <x v="2"/>
    <x v="0"/>
  </r>
  <r>
    <x v="93"/>
    <x v="226"/>
    <n v="87.720295622512793"/>
    <x v="2"/>
    <x v="0"/>
  </r>
  <r>
    <x v="94"/>
    <x v="225"/>
    <n v="31.937172774869111"/>
    <x v="2"/>
    <x v="0"/>
  </r>
  <r>
    <x v="94"/>
    <x v="226"/>
    <n v="68.062827225130889"/>
    <x v="2"/>
    <x v="0"/>
  </r>
  <r>
    <x v="95"/>
    <x v="225"/>
    <n v="10.034013605442176"/>
    <x v="2"/>
    <x v="0"/>
  </r>
  <r>
    <x v="95"/>
    <x v="226"/>
    <n v="89.965986394557817"/>
    <x v="2"/>
    <x v="0"/>
  </r>
  <r>
    <x v="96"/>
    <x v="225"/>
    <n v="44.244604316546763"/>
    <x v="2"/>
    <x v="0"/>
  </r>
  <r>
    <x v="96"/>
    <x v="226"/>
    <n v="55.755395683453237"/>
    <x v="2"/>
    <x v="0"/>
  </r>
  <r>
    <x v="97"/>
    <x v="225"/>
    <n v="22.807017543859651"/>
    <x v="2"/>
    <x v="0"/>
  </r>
  <r>
    <x v="97"/>
    <x v="226"/>
    <n v="77.192982456140356"/>
    <x v="2"/>
    <x v="0"/>
  </r>
  <r>
    <x v="98"/>
    <x v="227"/>
    <n v="22.970297029702969"/>
    <x v="2"/>
    <x v="0"/>
  </r>
  <r>
    <x v="98"/>
    <x v="228"/>
    <n v="77.029702970297024"/>
    <x v="2"/>
    <x v="0"/>
  </r>
  <r>
    <x v="99"/>
    <x v="227"/>
    <n v="696"/>
    <x v="2"/>
    <x v="0"/>
  </r>
  <r>
    <x v="99"/>
    <x v="228"/>
    <n v="2334"/>
    <x v="2"/>
    <x v="0"/>
  </r>
  <r>
    <x v="90"/>
    <x v="211"/>
    <n v="32.269257460097158"/>
    <x v="3"/>
    <x v="0"/>
  </r>
  <r>
    <x v="90"/>
    <x v="212"/>
    <n v="63.289382373351842"/>
    <x v="3"/>
    <x v="0"/>
  </r>
  <r>
    <x v="90"/>
    <x v="4"/>
    <n v="4.4413601665510063"/>
    <x v="3"/>
    <x v="0"/>
  </r>
  <r>
    <x v="91"/>
    <x v="213"/>
    <n v="34.073560027758504"/>
    <x v="3"/>
    <x v="0"/>
  </r>
  <r>
    <x v="91"/>
    <x v="214"/>
    <n v="12.768910478834142"/>
    <x v="3"/>
    <x v="0"/>
  </r>
  <r>
    <x v="91"/>
    <x v="215"/>
    <n v="3.6780013879250522"/>
    <x v="3"/>
    <x v="0"/>
  </r>
  <r>
    <x v="91"/>
    <x v="216"/>
    <n v="8.1887578070784173"/>
    <x v="3"/>
    <x v="0"/>
  </r>
  <r>
    <x v="91"/>
    <x v="217"/>
    <n v="2.9840388619014573"/>
    <x v="3"/>
    <x v="0"/>
  </r>
  <r>
    <x v="91"/>
    <x v="218"/>
    <n v="1.31852879944483"/>
    <x v="3"/>
    <x v="0"/>
  </r>
  <r>
    <x v="91"/>
    <x v="219"/>
    <n v="0.27758501040943789"/>
    <x v="3"/>
    <x v="0"/>
  </r>
  <r>
    <x v="91"/>
    <x v="220"/>
    <n v="36.710617626648158"/>
    <x v="3"/>
    <x v="0"/>
  </r>
  <r>
    <x v="92"/>
    <x v="221"/>
    <n v="34.073560027758504"/>
    <x v="3"/>
    <x v="0"/>
  </r>
  <r>
    <x v="92"/>
    <x v="222"/>
    <n v="20.957668285912561"/>
    <x v="3"/>
    <x v="0"/>
  </r>
  <r>
    <x v="92"/>
    <x v="223"/>
    <n v="8.258154059680777"/>
    <x v="3"/>
    <x v="0"/>
  </r>
  <r>
    <x v="92"/>
    <x v="224"/>
    <n v="32.269257460097158"/>
    <x v="3"/>
    <x v="0"/>
  </r>
  <r>
    <x v="92"/>
    <x v="4"/>
    <n v="4.4413601665510063"/>
    <x v="3"/>
    <x v="0"/>
  </r>
  <r>
    <x v="93"/>
    <x v="225"/>
    <n v="65.263157894736835"/>
    <x v="3"/>
    <x v="0"/>
  </r>
  <r>
    <x v="93"/>
    <x v="226"/>
    <n v="34.736842105263158"/>
    <x v="3"/>
    <x v="0"/>
  </r>
  <r>
    <x v="94"/>
    <x v="225"/>
    <n v="67.961165048543691"/>
    <x v="3"/>
    <x v="0"/>
  </r>
  <r>
    <x v="94"/>
    <x v="226"/>
    <n v="32.038834951456309"/>
    <x v="3"/>
    <x v="0"/>
  </r>
  <r>
    <x v="95"/>
    <x v="225"/>
    <n v="76.262626262626256"/>
    <x v="3"/>
    <x v="0"/>
  </r>
  <r>
    <x v="95"/>
    <x v="226"/>
    <n v="23.737373737373737"/>
    <x v="3"/>
    <x v="0"/>
  </r>
  <r>
    <x v="96"/>
    <x v="225"/>
    <n v="77.304964539007088"/>
    <x v="3"/>
    <x v="0"/>
  </r>
  <r>
    <x v="96"/>
    <x v="226"/>
    <n v="22.695035460992909"/>
    <x v="3"/>
    <x v="0"/>
  </r>
  <r>
    <x v="97"/>
    <x v="225"/>
    <n v="100"/>
    <x v="3"/>
    <x v="0"/>
  </r>
  <r>
    <x v="97"/>
    <x v="226"/>
    <n v="0"/>
    <x v="3"/>
    <x v="0"/>
  </r>
  <r>
    <x v="98"/>
    <x v="227"/>
    <n v="50.986842105263158"/>
    <x v="3"/>
    <x v="0"/>
  </r>
  <r>
    <x v="98"/>
    <x v="228"/>
    <n v="49.013157894736842"/>
    <x v="3"/>
    <x v="0"/>
  </r>
  <r>
    <x v="99"/>
    <x v="227"/>
    <n v="465"/>
    <x v="3"/>
    <x v="0"/>
  </r>
  <r>
    <x v="99"/>
    <x v="228"/>
    <n v="447"/>
    <x v="3"/>
    <x v="0"/>
  </r>
  <r>
    <x v="90"/>
    <x v="211"/>
    <n v="16.100178890876567"/>
    <x v="4"/>
    <x v="0"/>
  </r>
  <r>
    <x v="90"/>
    <x v="212"/>
    <n v="81.395348837209298"/>
    <x v="4"/>
    <x v="0"/>
  </r>
  <r>
    <x v="90"/>
    <x v="4"/>
    <n v="2.5044722719141324"/>
    <x v="4"/>
    <x v="0"/>
  </r>
  <r>
    <x v="91"/>
    <x v="213"/>
    <n v="23.255813953488371"/>
    <x v="4"/>
    <x v="0"/>
  </r>
  <r>
    <x v="91"/>
    <x v="214"/>
    <n v="12.522361359570661"/>
    <x v="4"/>
    <x v="0"/>
  </r>
  <r>
    <x v="91"/>
    <x v="215"/>
    <n v="28.264758497316638"/>
    <x v="4"/>
    <x v="0"/>
  </r>
  <r>
    <x v="91"/>
    <x v="216"/>
    <n v="4.3828264758497317"/>
    <x v="4"/>
    <x v="0"/>
  </r>
  <r>
    <x v="91"/>
    <x v="217"/>
    <n v="10.912343470483005"/>
    <x v="4"/>
    <x v="0"/>
  </r>
  <r>
    <x v="91"/>
    <x v="218"/>
    <n v="1.5205724508050089"/>
    <x v="4"/>
    <x v="0"/>
  </r>
  <r>
    <x v="91"/>
    <x v="219"/>
    <n v="0.53667262969588547"/>
    <x v="4"/>
    <x v="0"/>
  </r>
  <r>
    <x v="91"/>
    <x v="220"/>
    <n v="18.604651162790699"/>
    <x v="4"/>
    <x v="0"/>
  </r>
  <r>
    <x v="92"/>
    <x v="221"/>
    <n v="23.255813953488371"/>
    <x v="4"/>
    <x v="0"/>
  </r>
  <r>
    <x v="92"/>
    <x v="222"/>
    <n v="16.905187835420392"/>
    <x v="4"/>
    <x v="0"/>
  </r>
  <r>
    <x v="92"/>
    <x v="223"/>
    <n v="41.234347048300535"/>
    <x v="4"/>
    <x v="0"/>
  </r>
  <r>
    <x v="92"/>
    <x v="224"/>
    <n v="16.100178890876567"/>
    <x v="4"/>
    <x v="0"/>
  </r>
  <r>
    <x v="92"/>
    <x v="4"/>
    <n v="2.5044722719141324"/>
    <x v="4"/>
    <x v="0"/>
  </r>
  <r>
    <x v="93"/>
    <x v="225"/>
    <n v="27.702702702702702"/>
    <x v="4"/>
    <x v="0"/>
  </r>
  <r>
    <x v="93"/>
    <x v="226"/>
    <n v="72.297297297297291"/>
    <x v="4"/>
    <x v="0"/>
  </r>
  <r>
    <x v="94"/>
    <x v="225"/>
    <n v="41.176470588235297"/>
    <x v="4"/>
    <x v="0"/>
  </r>
  <r>
    <x v="94"/>
    <x v="226"/>
    <n v="58.823529411764703"/>
    <x v="4"/>
    <x v="0"/>
  </r>
  <r>
    <x v="95"/>
    <x v="225"/>
    <n v="29.258517034068138"/>
    <x v="4"/>
    <x v="0"/>
  </r>
  <r>
    <x v="95"/>
    <x v="226"/>
    <n v="70.741482965931866"/>
    <x v="4"/>
    <x v="0"/>
  </r>
  <r>
    <x v="96"/>
    <x v="225"/>
    <n v="40.384615384615387"/>
    <x v="4"/>
    <x v="0"/>
  </r>
  <r>
    <x v="96"/>
    <x v="226"/>
    <n v="59.615384615384613"/>
    <x v="4"/>
    <x v="0"/>
  </r>
  <r>
    <x v="97"/>
    <x v="225"/>
    <n v="46.153846153846153"/>
    <x v="4"/>
    <x v="0"/>
  </r>
  <r>
    <x v="97"/>
    <x v="226"/>
    <n v="53.846153846153847"/>
    <x v="4"/>
    <x v="0"/>
  </r>
  <r>
    <x v="98"/>
    <x v="227"/>
    <n v="34.725274725274723"/>
    <x v="4"/>
    <x v="0"/>
  </r>
  <r>
    <x v="98"/>
    <x v="228"/>
    <n v="65.27472527472527"/>
    <x v="4"/>
    <x v="0"/>
  </r>
  <r>
    <x v="99"/>
    <x v="227"/>
    <n v="316"/>
    <x v="4"/>
    <x v="0"/>
  </r>
  <r>
    <x v="99"/>
    <x v="228"/>
    <n v="594"/>
    <x v="4"/>
    <x v="0"/>
  </r>
  <r>
    <x v="90"/>
    <x v="211"/>
    <n v="15.884476534296029"/>
    <x v="5"/>
    <x v="0"/>
  </r>
  <r>
    <x v="90"/>
    <x v="212"/>
    <n v="83.393501805054157"/>
    <x v="5"/>
    <x v="0"/>
  </r>
  <r>
    <x v="90"/>
    <x v="4"/>
    <n v="0.72202166064981954"/>
    <x v="5"/>
    <x v="0"/>
  </r>
  <r>
    <x v="91"/>
    <x v="213"/>
    <n v="29.602888086642601"/>
    <x v="5"/>
    <x v="0"/>
  </r>
  <r>
    <x v="91"/>
    <x v="214"/>
    <n v="11.191335740072201"/>
    <x v="5"/>
    <x v="0"/>
  </r>
  <r>
    <x v="91"/>
    <x v="215"/>
    <n v="21.660649819494584"/>
    <x v="5"/>
    <x v="0"/>
  </r>
  <r>
    <x v="91"/>
    <x v="216"/>
    <n v="6.4981949458483754"/>
    <x v="5"/>
    <x v="0"/>
  </r>
  <r>
    <x v="91"/>
    <x v="217"/>
    <n v="13.35740072202166"/>
    <x v="5"/>
    <x v="0"/>
  </r>
  <r>
    <x v="91"/>
    <x v="218"/>
    <n v="0.72202166064981954"/>
    <x v="5"/>
    <x v="0"/>
  </r>
  <r>
    <x v="91"/>
    <x v="219"/>
    <n v="0.36101083032490977"/>
    <x v="5"/>
    <x v="0"/>
  </r>
  <r>
    <x v="91"/>
    <x v="220"/>
    <n v="16.60649819494585"/>
    <x v="5"/>
    <x v="0"/>
  </r>
  <r>
    <x v="92"/>
    <x v="221"/>
    <n v="29.602888086642601"/>
    <x v="5"/>
    <x v="0"/>
  </r>
  <r>
    <x v="92"/>
    <x v="222"/>
    <n v="17.689530685920577"/>
    <x v="5"/>
    <x v="0"/>
  </r>
  <r>
    <x v="92"/>
    <x v="223"/>
    <n v="36.101083032490976"/>
    <x v="5"/>
    <x v="0"/>
  </r>
  <r>
    <x v="92"/>
    <x v="224"/>
    <n v="15.884476534296029"/>
    <x v="5"/>
    <x v="0"/>
  </r>
  <r>
    <x v="92"/>
    <x v="4"/>
    <n v="0.72202166064981954"/>
    <x v="5"/>
    <x v="0"/>
  </r>
  <r>
    <x v="93"/>
    <x v="225"/>
    <n v="33.333333333333336"/>
    <x v="5"/>
    <x v="0"/>
  </r>
  <r>
    <x v="93"/>
    <x v="226"/>
    <n v="66.666666666666671"/>
    <x v="5"/>
    <x v="0"/>
  </r>
  <r>
    <x v="94"/>
    <x v="225"/>
    <n v="57.142857142857146"/>
    <x v="5"/>
    <x v="0"/>
  </r>
  <r>
    <x v="94"/>
    <x v="226"/>
    <n v="42.857142857142854"/>
    <x v="5"/>
    <x v="0"/>
  </r>
  <r>
    <x v="95"/>
    <x v="225"/>
    <n v="32.799999999999997"/>
    <x v="5"/>
    <x v="0"/>
  </r>
  <r>
    <x v="95"/>
    <x v="226"/>
    <n v="67.2"/>
    <x v="5"/>
    <x v="0"/>
  </r>
  <r>
    <x v="96"/>
    <x v="225"/>
    <n v="50"/>
    <x v="5"/>
    <x v="0"/>
  </r>
  <r>
    <x v="96"/>
    <x v="226"/>
    <n v="50"/>
    <x v="5"/>
    <x v="0"/>
  </r>
  <r>
    <x v="97"/>
    <x v="225"/>
    <n v="0"/>
    <x v="5"/>
    <x v="0"/>
  </r>
  <r>
    <x v="97"/>
    <x v="226"/>
    <n v="100"/>
    <x v="5"/>
    <x v="0"/>
  </r>
  <r>
    <x v="98"/>
    <x v="227"/>
    <n v="48.917748917748916"/>
    <x v="5"/>
    <x v="0"/>
  </r>
  <r>
    <x v="98"/>
    <x v="228"/>
    <n v="51.082251082251084"/>
    <x v="5"/>
    <x v="0"/>
  </r>
  <r>
    <x v="99"/>
    <x v="227"/>
    <n v="113"/>
    <x v="5"/>
    <x v="0"/>
  </r>
  <r>
    <x v="99"/>
    <x v="228"/>
    <n v="118"/>
    <x v="5"/>
    <x v="0"/>
  </r>
  <r>
    <x v="90"/>
    <x v="211"/>
    <n v="18.942731277533039"/>
    <x v="6"/>
    <x v="0"/>
  </r>
  <r>
    <x v="90"/>
    <x v="212"/>
    <n v="78.854625550660799"/>
    <x v="6"/>
    <x v="0"/>
  </r>
  <r>
    <x v="90"/>
    <x v="4"/>
    <n v="2.2026431718061672"/>
    <x v="6"/>
    <x v="0"/>
  </r>
  <r>
    <x v="91"/>
    <x v="213"/>
    <n v="17.621145374449338"/>
    <x v="6"/>
    <x v="0"/>
  </r>
  <r>
    <x v="91"/>
    <x v="214"/>
    <n v="10.13215859030837"/>
    <x v="6"/>
    <x v="0"/>
  </r>
  <r>
    <x v="91"/>
    <x v="215"/>
    <n v="35.242290748898675"/>
    <x v="6"/>
    <x v="0"/>
  </r>
  <r>
    <x v="91"/>
    <x v="216"/>
    <n v="2.643171806167401"/>
    <x v="6"/>
    <x v="0"/>
  </r>
  <r>
    <x v="91"/>
    <x v="217"/>
    <n v="7.0484581497797354"/>
    <x v="6"/>
    <x v="0"/>
  </r>
  <r>
    <x v="91"/>
    <x v="218"/>
    <n v="5.286343612334802"/>
    <x v="6"/>
    <x v="0"/>
  </r>
  <r>
    <x v="91"/>
    <x v="219"/>
    <n v="0.88105726872246692"/>
    <x v="6"/>
    <x v="0"/>
  </r>
  <r>
    <x v="91"/>
    <x v="220"/>
    <n v="21.145374449339208"/>
    <x v="6"/>
    <x v="0"/>
  </r>
  <r>
    <x v="92"/>
    <x v="221"/>
    <n v="17.621145374449338"/>
    <x v="6"/>
    <x v="0"/>
  </r>
  <r>
    <x v="92"/>
    <x v="222"/>
    <n v="12.775330396475772"/>
    <x v="6"/>
    <x v="0"/>
  </r>
  <r>
    <x v="92"/>
    <x v="223"/>
    <n v="48.458149779735685"/>
    <x v="6"/>
    <x v="0"/>
  </r>
  <r>
    <x v="92"/>
    <x v="224"/>
    <n v="18.942731277533039"/>
    <x v="6"/>
    <x v="0"/>
  </r>
  <r>
    <x v="92"/>
    <x v="4"/>
    <n v="2.2026431718061672"/>
    <x v="6"/>
    <x v="0"/>
  </r>
  <r>
    <x v="93"/>
    <x v="225"/>
    <n v="19.642857142857142"/>
    <x v="6"/>
    <x v="0"/>
  </r>
  <r>
    <x v="93"/>
    <x v="226"/>
    <n v="80.357142857142861"/>
    <x v="6"/>
    <x v="0"/>
  </r>
  <r>
    <x v="94"/>
    <x v="225"/>
    <n v="41.025641025641029"/>
    <x v="6"/>
    <x v="0"/>
  </r>
  <r>
    <x v="94"/>
    <x v="226"/>
    <n v="58.974358974358971"/>
    <x v="6"/>
    <x v="0"/>
  </r>
  <r>
    <x v="95"/>
    <x v="225"/>
    <n v="22.891566265060241"/>
    <x v="6"/>
    <x v="0"/>
  </r>
  <r>
    <x v="95"/>
    <x v="226"/>
    <n v="77.108433734939766"/>
    <x v="6"/>
    <x v="0"/>
  </r>
  <r>
    <x v="96"/>
    <x v="225"/>
    <n v="46.666666666666664"/>
    <x v="6"/>
    <x v="0"/>
  </r>
  <r>
    <x v="96"/>
    <x v="226"/>
    <n v="53.333333333333336"/>
    <x v="6"/>
    <x v="0"/>
  </r>
  <r>
    <x v="97"/>
    <x v="225"/>
    <n v="50"/>
    <x v="6"/>
    <x v="0"/>
  </r>
  <r>
    <x v="97"/>
    <x v="226"/>
    <n v="50"/>
    <x v="6"/>
    <x v="0"/>
  </r>
  <r>
    <x v="98"/>
    <x v="227"/>
    <n v="22.346368715083798"/>
    <x v="6"/>
    <x v="0"/>
  </r>
  <r>
    <x v="98"/>
    <x v="228"/>
    <n v="77.653631284916202"/>
    <x v="6"/>
    <x v="0"/>
  </r>
  <r>
    <x v="99"/>
    <x v="227"/>
    <n v="40"/>
    <x v="6"/>
    <x v="0"/>
  </r>
  <r>
    <x v="99"/>
    <x v="228"/>
    <n v="139"/>
    <x v="6"/>
    <x v="0"/>
  </r>
  <r>
    <x v="90"/>
    <x v="211"/>
    <n v="18.237082066869302"/>
    <x v="7"/>
    <x v="0"/>
  </r>
  <r>
    <x v="90"/>
    <x v="212"/>
    <n v="78.419452887538"/>
    <x v="7"/>
    <x v="0"/>
  </r>
  <r>
    <x v="90"/>
    <x v="4"/>
    <n v="3.3434650455927053"/>
    <x v="7"/>
    <x v="0"/>
  </r>
  <r>
    <x v="91"/>
    <x v="213"/>
    <n v="21.88449848024316"/>
    <x v="7"/>
    <x v="0"/>
  </r>
  <r>
    <x v="91"/>
    <x v="214"/>
    <n v="12.158054711246201"/>
    <x v="7"/>
    <x v="0"/>
  </r>
  <r>
    <x v="91"/>
    <x v="215"/>
    <n v="25.227963525835865"/>
    <x v="7"/>
    <x v="0"/>
  </r>
  <r>
    <x v="91"/>
    <x v="216"/>
    <n v="4.86322188449848"/>
    <x v="7"/>
    <x v="0"/>
  </r>
  <r>
    <x v="91"/>
    <x v="217"/>
    <n v="13.069908814589665"/>
    <x v="7"/>
    <x v="0"/>
  </r>
  <r>
    <x v="91"/>
    <x v="218"/>
    <n v="0.60790273556231"/>
    <x v="7"/>
    <x v="0"/>
  </r>
  <r>
    <x v="91"/>
    <x v="219"/>
    <n v="0.60790273556231"/>
    <x v="7"/>
    <x v="0"/>
  </r>
  <r>
    <x v="91"/>
    <x v="220"/>
    <n v="21.580547112462007"/>
    <x v="7"/>
    <x v="0"/>
  </r>
  <r>
    <x v="92"/>
    <x v="221"/>
    <n v="21.88449848024316"/>
    <x v="7"/>
    <x v="0"/>
  </r>
  <r>
    <x v="92"/>
    <x v="222"/>
    <n v="17.021276595744681"/>
    <x v="7"/>
    <x v="0"/>
  </r>
  <r>
    <x v="92"/>
    <x v="223"/>
    <n v="39.513677811550153"/>
    <x v="7"/>
    <x v="0"/>
  </r>
  <r>
    <x v="92"/>
    <x v="224"/>
    <n v="18.237082066869302"/>
    <x v="7"/>
    <x v="0"/>
  </r>
  <r>
    <x v="92"/>
    <x v="4"/>
    <n v="3.3434650455927053"/>
    <x v="7"/>
    <x v="0"/>
  </r>
  <r>
    <x v="93"/>
    <x v="225"/>
    <n v="30.555555555555557"/>
    <x v="7"/>
    <x v="0"/>
  </r>
  <r>
    <x v="93"/>
    <x v="226"/>
    <n v="69.444444444444443"/>
    <x v="7"/>
    <x v="0"/>
  </r>
  <r>
    <x v="94"/>
    <x v="225"/>
    <n v="39.130434782608695"/>
    <x v="7"/>
    <x v="0"/>
  </r>
  <r>
    <x v="94"/>
    <x v="226"/>
    <n v="60.869565217391305"/>
    <x v="7"/>
    <x v="0"/>
  </r>
  <r>
    <x v="95"/>
    <x v="225"/>
    <n v="29.530201342281877"/>
    <x v="7"/>
    <x v="0"/>
  </r>
  <r>
    <x v="95"/>
    <x v="226"/>
    <n v="70.469798657718115"/>
    <x v="7"/>
    <x v="0"/>
  </r>
  <r>
    <x v="96"/>
    <x v="225"/>
    <n v="35.714285714285715"/>
    <x v="7"/>
    <x v="0"/>
  </r>
  <r>
    <x v="96"/>
    <x v="226"/>
    <n v="64.285714285714292"/>
    <x v="7"/>
    <x v="0"/>
  </r>
  <r>
    <x v="97"/>
    <x v="225"/>
    <n v="40"/>
    <x v="7"/>
    <x v="0"/>
  </r>
  <r>
    <x v="97"/>
    <x v="226"/>
    <n v="60"/>
    <x v="7"/>
    <x v="0"/>
  </r>
  <r>
    <x v="98"/>
    <x v="227"/>
    <n v="39.534883720930232"/>
    <x v="7"/>
    <x v="0"/>
  </r>
  <r>
    <x v="98"/>
    <x v="228"/>
    <n v="60.465116279069768"/>
    <x v="7"/>
    <x v="0"/>
  </r>
  <r>
    <x v="99"/>
    <x v="227"/>
    <n v="102"/>
    <x v="7"/>
    <x v="0"/>
  </r>
  <r>
    <x v="99"/>
    <x v="228"/>
    <n v="156"/>
    <x v="7"/>
    <x v="0"/>
  </r>
  <r>
    <x v="90"/>
    <x v="211"/>
    <n v="11.578947368421053"/>
    <x v="8"/>
    <x v="0"/>
  </r>
  <r>
    <x v="90"/>
    <x v="212"/>
    <n v="84.912280701754383"/>
    <x v="8"/>
    <x v="0"/>
  </r>
  <r>
    <x v="90"/>
    <x v="4"/>
    <n v="3.5087719298245612"/>
    <x v="8"/>
    <x v="0"/>
  </r>
  <r>
    <x v="91"/>
    <x v="213"/>
    <n v="23.157894736842106"/>
    <x v="8"/>
    <x v="0"/>
  </r>
  <r>
    <x v="91"/>
    <x v="214"/>
    <n v="16.140350877192983"/>
    <x v="8"/>
    <x v="0"/>
  </r>
  <r>
    <x v="91"/>
    <x v="215"/>
    <n v="32.631578947368418"/>
    <x v="8"/>
    <x v="0"/>
  </r>
  <r>
    <x v="91"/>
    <x v="216"/>
    <n v="3.1578947368421053"/>
    <x v="8"/>
    <x v="0"/>
  </r>
  <r>
    <x v="91"/>
    <x v="217"/>
    <n v="9.1228070175438596"/>
    <x v="8"/>
    <x v="0"/>
  </r>
  <r>
    <x v="91"/>
    <x v="218"/>
    <n v="0.35087719298245612"/>
    <x v="8"/>
    <x v="0"/>
  </r>
  <r>
    <x v="91"/>
    <x v="219"/>
    <n v="0.35087719298245612"/>
    <x v="8"/>
    <x v="0"/>
  </r>
  <r>
    <x v="91"/>
    <x v="220"/>
    <n v="15.087719298245615"/>
    <x v="8"/>
    <x v="0"/>
  </r>
  <r>
    <x v="92"/>
    <x v="221"/>
    <n v="23.157894736842106"/>
    <x v="8"/>
    <x v="0"/>
  </r>
  <r>
    <x v="92"/>
    <x v="222"/>
    <n v="19.298245614035089"/>
    <x v="8"/>
    <x v="0"/>
  </r>
  <r>
    <x v="92"/>
    <x v="223"/>
    <n v="42.456140350877192"/>
    <x v="8"/>
    <x v="0"/>
  </r>
  <r>
    <x v="92"/>
    <x v="224"/>
    <n v="11.578947368421053"/>
    <x v="8"/>
    <x v="0"/>
  </r>
  <r>
    <x v="92"/>
    <x v="4"/>
    <n v="3.5087719298245612"/>
    <x v="8"/>
    <x v="0"/>
  </r>
  <r>
    <x v="93"/>
    <x v="225"/>
    <n v="34.375"/>
    <x v="8"/>
    <x v="0"/>
  </r>
  <r>
    <x v="93"/>
    <x v="226"/>
    <n v="65.625"/>
    <x v="8"/>
    <x v="0"/>
  </r>
  <r>
    <x v="94"/>
    <x v="225"/>
    <n v="34.615384615384613"/>
    <x v="8"/>
    <x v="0"/>
  </r>
  <r>
    <x v="94"/>
    <x v="226"/>
    <n v="65.384615384615387"/>
    <x v="8"/>
    <x v="0"/>
  </r>
  <r>
    <x v="95"/>
    <x v="225"/>
    <n v="29.577464788732396"/>
    <x v="8"/>
    <x v="0"/>
  </r>
  <r>
    <x v="95"/>
    <x v="226"/>
    <n v="70.422535211267601"/>
    <x v="8"/>
    <x v="0"/>
  </r>
  <r>
    <x v="96"/>
    <x v="225"/>
    <n v="33.333333333333336"/>
    <x v="8"/>
    <x v="0"/>
  </r>
  <r>
    <x v="96"/>
    <x v="226"/>
    <n v="66.666666666666671"/>
    <x v="8"/>
    <x v="0"/>
  </r>
  <r>
    <x v="97"/>
    <x v="225"/>
    <n v="75"/>
    <x v="8"/>
    <x v="0"/>
  </r>
  <r>
    <x v="97"/>
    <x v="226"/>
    <n v="25"/>
    <x v="8"/>
    <x v="0"/>
  </r>
  <r>
    <x v="98"/>
    <x v="227"/>
    <n v="25.206611570247933"/>
    <x v="8"/>
    <x v="0"/>
  </r>
  <r>
    <x v="98"/>
    <x v="228"/>
    <n v="74.793388429752071"/>
    <x v="8"/>
    <x v="0"/>
  </r>
  <r>
    <x v="99"/>
    <x v="227"/>
    <n v="61"/>
    <x v="8"/>
    <x v="0"/>
  </r>
  <r>
    <x v="99"/>
    <x v="228"/>
    <n v="181"/>
    <x v="8"/>
    <x v="0"/>
  </r>
  <r>
    <x v="90"/>
    <x v="211"/>
    <n v="33.2409972299169"/>
    <x v="9"/>
    <x v="0"/>
  </r>
  <r>
    <x v="90"/>
    <x v="212"/>
    <n v="65.096952908587255"/>
    <x v="9"/>
    <x v="0"/>
  </r>
  <r>
    <x v="90"/>
    <x v="4"/>
    <n v="1.6620498614958448"/>
    <x v="9"/>
    <x v="0"/>
  </r>
  <r>
    <x v="91"/>
    <x v="213"/>
    <n v="31.578947368421051"/>
    <x v="9"/>
    <x v="0"/>
  </r>
  <r>
    <x v="91"/>
    <x v="214"/>
    <n v="15.789473684210526"/>
    <x v="9"/>
    <x v="0"/>
  </r>
  <r>
    <x v="91"/>
    <x v="215"/>
    <n v="4.7091412742382275"/>
    <x v="9"/>
    <x v="0"/>
  </r>
  <r>
    <x v="91"/>
    <x v="216"/>
    <n v="9.97229916897507"/>
    <x v="9"/>
    <x v="0"/>
  </r>
  <r>
    <x v="91"/>
    <x v="217"/>
    <n v="2.21606648199446"/>
    <x v="9"/>
    <x v="0"/>
  </r>
  <r>
    <x v="91"/>
    <x v="218"/>
    <n v="0.554016620498615"/>
    <x v="9"/>
    <x v="0"/>
  </r>
  <r>
    <x v="91"/>
    <x v="219"/>
    <n v="0.2770083102493075"/>
    <x v="9"/>
    <x v="0"/>
  </r>
  <r>
    <x v="91"/>
    <x v="220"/>
    <n v="34.903047091412745"/>
    <x v="9"/>
    <x v="0"/>
  </r>
  <r>
    <x v="92"/>
    <x v="221"/>
    <n v="31.578947368421051"/>
    <x v="9"/>
    <x v="0"/>
  </r>
  <r>
    <x v="92"/>
    <x v="222"/>
    <n v="25.761772853185594"/>
    <x v="9"/>
    <x v="0"/>
  </r>
  <r>
    <x v="92"/>
    <x v="223"/>
    <n v="7.7562326869806091"/>
    <x v="9"/>
    <x v="0"/>
  </r>
  <r>
    <x v="92"/>
    <x v="224"/>
    <n v="33.2409972299169"/>
    <x v="9"/>
    <x v="0"/>
  </r>
  <r>
    <x v="92"/>
    <x v="4"/>
    <n v="1.6620498614958448"/>
    <x v="9"/>
    <x v="0"/>
  </r>
  <r>
    <x v="93"/>
    <x v="225"/>
    <n v="80"/>
    <x v="9"/>
    <x v="0"/>
  </r>
  <r>
    <x v="93"/>
    <x v="226"/>
    <n v="20"/>
    <x v="9"/>
    <x v="0"/>
  </r>
  <r>
    <x v="94"/>
    <x v="225"/>
    <n v="76"/>
    <x v="9"/>
    <x v="0"/>
  </r>
  <r>
    <x v="94"/>
    <x v="226"/>
    <n v="24"/>
    <x v="9"/>
    <x v="0"/>
  </r>
  <r>
    <x v="95"/>
    <x v="225"/>
    <n v="77.922077922077918"/>
    <x v="9"/>
    <x v="0"/>
  </r>
  <r>
    <x v="95"/>
    <x v="226"/>
    <n v="22.077922077922079"/>
    <x v="9"/>
    <x v="0"/>
  </r>
  <r>
    <x v="96"/>
    <x v="225"/>
    <n v="69.230769230769226"/>
    <x v="9"/>
    <x v="0"/>
  </r>
  <r>
    <x v="96"/>
    <x v="226"/>
    <n v="30.76923076923077"/>
    <x v="9"/>
    <x v="0"/>
  </r>
  <r>
    <x v="97"/>
    <x v="225"/>
    <n v="57.142857142857146"/>
    <x v="9"/>
    <x v="0"/>
  </r>
  <r>
    <x v="97"/>
    <x v="226"/>
    <n v="42.857142857142854"/>
    <x v="9"/>
    <x v="0"/>
  </r>
  <r>
    <x v="98"/>
    <x v="227"/>
    <n v="52.765957446808514"/>
    <x v="9"/>
    <x v="0"/>
  </r>
  <r>
    <x v="98"/>
    <x v="228"/>
    <n v="47.234042553191486"/>
    <x v="9"/>
    <x v="0"/>
  </r>
  <r>
    <x v="99"/>
    <x v="227"/>
    <n v="124"/>
    <x v="9"/>
    <x v="0"/>
  </r>
  <r>
    <x v="99"/>
    <x v="228"/>
    <n v="111"/>
    <x v="9"/>
    <x v="0"/>
  </r>
  <r>
    <x v="90"/>
    <x v="211"/>
    <n v="43.724696356275302"/>
    <x v="10"/>
    <x v="0"/>
  </r>
  <r>
    <x v="90"/>
    <x v="212"/>
    <n v="53.036437246963565"/>
    <x v="10"/>
    <x v="0"/>
  </r>
  <r>
    <x v="90"/>
    <x v="4"/>
    <n v="3.2388663967611335"/>
    <x v="10"/>
    <x v="0"/>
  </r>
  <r>
    <x v="91"/>
    <x v="213"/>
    <n v="25.506072874493928"/>
    <x v="10"/>
    <x v="0"/>
  </r>
  <r>
    <x v="91"/>
    <x v="214"/>
    <n v="4.8582995951417001"/>
    <x v="10"/>
    <x v="0"/>
  </r>
  <r>
    <x v="91"/>
    <x v="215"/>
    <n v="7.287449392712551"/>
    <x v="10"/>
    <x v="0"/>
  </r>
  <r>
    <x v="91"/>
    <x v="216"/>
    <n v="2.42914979757085"/>
    <x v="10"/>
    <x v="0"/>
  </r>
  <r>
    <x v="91"/>
    <x v="217"/>
    <n v="6.0728744939271255"/>
    <x v="10"/>
    <x v="0"/>
  </r>
  <r>
    <x v="91"/>
    <x v="218"/>
    <n v="4.048582995951417"/>
    <x v="10"/>
    <x v="0"/>
  </r>
  <r>
    <x v="91"/>
    <x v="219"/>
    <n v="2.834008097165992"/>
    <x v="10"/>
    <x v="0"/>
  </r>
  <r>
    <x v="91"/>
    <x v="220"/>
    <n v="46.963562753036435"/>
    <x v="10"/>
    <x v="0"/>
  </r>
  <r>
    <x v="92"/>
    <x v="221"/>
    <n v="25.506072874493928"/>
    <x v="10"/>
    <x v="0"/>
  </r>
  <r>
    <x v="92"/>
    <x v="222"/>
    <n v="7.287449392712551"/>
    <x v="10"/>
    <x v="0"/>
  </r>
  <r>
    <x v="92"/>
    <x v="223"/>
    <n v="20.242914979757085"/>
    <x v="10"/>
    <x v="0"/>
  </r>
  <r>
    <x v="92"/>
    <x v="224"/>
    <n v="43.724696356275302"/>
    <x v="10"/>
    <x v="0"/>
  </r>
  <r>
    <x v="92"/>
    <x v="4"/>
    <n v="3.2388663967611335"/>
    <x v="10"/>
    <x v="0"/>
  </r>
  <r>
    <x v="93"/>
    <x v="225"/>
    <n v="25"/>
    <x v="10"/>
    <x v="0"/>
  </r>
  <r>
    <x v="93"/>
    <x v="226"/>
    <n v="75"/>
    <x v="10"/>
    <x v="0"/>
  </r>
  <r>
    <x v="94"/>
    <x v="225"/>
    <n v="50"/>
    <x v="10"/>
    <x v="0"/>
  </r>
  <r>
    <x v="94"/>
    <x v="226"/>
    <n v="50"/>
    <x v="10"/>
    <x v="0"/>
  </r>
  <r>
    <x v="95"/>
    <x v="225"/>
    <n v="16.666666666666668"/>
    <x v="10"/>
    <x v="0"/>
  </r>
  <r>
    <x v="95"/>
    <x v="226"/>
    <n v="83.333333333333329"/>
    <x v="10"/>
    <x v="0"/>
  </r>
  <r>
    <x v="96"/>
    <x v="225"/>
    <n v="64.285714285714292"/>
    <x v="10"/>
    <x v="0"/>
  </r>
  <r>
    <x v="96"/>
    <x v="226"/>
    <n v="35.714285714285715"/>
    <x v="10"/>
    <x v="0"/>
  </r>
  <r>
    <x v="97"/>
    <x v="225"/>
    <n v="100"/>
    <x v="10"/>
    <x v="0"/>
  </r>
  <r>
    <x v="97"/>
    <x v="226"/>
    <n v="0"/>
    <x v="10"/>
    <x v="0"/>
  </r>
  <r>
    <x v="98"/>
    <x v="227"/>
    <n v="49.618320610687022"/>
    <x v="10"/>
    <x v="0"/>
  </r>
  <r>
    <x v="98"/>
    <x v="228"/>
    <n v="50.381679389312978"/>
    <x v="10"/>
    <x v="0"/>
  </r>
  <r>
    <x v="99"/>
    <x v="227"/>
    <n v="65"/>
    <x v="10"/>
    <x v="0"/>
  </r>
  <r>
    <x v="99"/>
    <x v="228"/>
    <n v="66"/>
    <x v="10"/>
    <x v="0"/>
  </r>
  <r>
    <x v="90"/>
    <x v="211"/>
    <n v="41.935483870967744"/>
    <x v="11"/>
    <x v="0"/>
  </r>
  <r>
    <x v="90"/>
    <x v="212"/>
    <n v="54.435483870967744"/>
    <x v="11"/>
    <x v="0"/>
  </r>
  <r>
    <x v="90"/>
    <x v="4"/>
    <n v="3.629032258064516"/>
    <x v="11"/>
    <x v="0"/>
  </r>
  <r>
    <x v="91"/>
    <x v="213"/>
    <n v="28.225806451612904"/>
    <x v="11"/>
    <x v="0"/>
  </r>
  <r>
    <x v="91"/>
    <x v="214"/>
    <n v="10.887096774193548"/>
    <x v="11"/>
    <x v="0"/>
  </r>
  <r>
    <x v="91"/>
    <x v="215"/>
    <n v="8.870967741935484"/>
    <x v="11"/>
    <x v="0"/>
  </r>
  <r>
    <x v="91"/>
    <x v="216"/>
    <n v="5.241935483870968"/>
    <x v="11"/>
    <x v="0"/>
  </r>
  <r>
    <x v="91"/>
    <x v="217"/>
    <n v="1.2096774193548387"/>
    <x v="11"/>
    <x v="0"/>
  </r>
  <r>
    <x v="91"/>
    <x v="218"/>
    <n v="0"/>
    <x v="11"/>
    <x v="0"/>
  </r>
  <r>
    <x v="91"/>
    <x v="219"/>
    <n v="0"/>
    <x v="11"/>
    <x v="0"/>
  </r>
  <r>
    <x v="91"/>
    <x v="220"/>
    <n v="45.564516129032256"/>
    <x v="11"/>
    <x v="0"/>
  </r>
  <r>
    <x v="92"/>
    <x v="221"/>
    <n v="28.225806451612904"/>
    <x v="11"/>
    <x v="0"/>
  </r>
  <r>
    <x v="92"/>
    <x v="222"/>
    <n v="16.129032258064516"/>
    <x v="11"/>
    <x v="0"/>
  </r>
  <r>
    <x v="92"/>
    <x v="223"/>
    <n v="10.080645161290322"/>
    <x v="11"/>
    <x v="0"/>
  </r>
  <r>
    <x v="92"/>
    <x v="224"/>
    <n v="41.935483870967744"/>
    <x v="11"/>
    <x v="0"/>
  </r>
  <r>
    <x v="92"/>
    <x v="4"/>
    <n v="3.629032258064516"/>
    <x v="11"/>
    <x v="0"/>
  </r>
  <r>
    <x v="93"/>
    <x v="225"/>
    <n v="54.166666666666664"/>
    <x v="11"/>
    <x v="0"/>
  </r>
  <r>
    <x v="93"/>
    <x v="226"/>
    <n v="45.833333333333336"/>
    <x v="11"/>
    <x v="0"/>
  </r>
  <r>
    <x v="94"/>
    <x v="225"/>
    <n v="70"/>
    <x v="11"/>
    <x v="0"/>
  </r>
  <r>
    <x v="94"/>
    <x v="226"/>
    <n v="30"/>
    <x v="11"/>
    <x v="0"/>
  </r>
  <r>
    <x v="95"/>
    <x v="225"/>
    <n v="62.162162162162161"/>
    <x v="11"/>
    <x v="0"/>
  </r>
  <r>
    <x v="95"/>
    <x v="226"/>
    <n v="37.837837837837839"/>
    <x v="11"/>
    <x v="0"/>
  </r>
  <r>
    <x v="96"/>
    <x v="225"/>
    <n v="100"/>
    <x v="11"/>
    <x v="0"/>
  </r>
  <r>
    <x v="96"/>
    <x v="226"/>
    <n v="0"/>
    <x v="11"/>
    <x v="0"/>
  </r>
  <r>
    <x v="97"/>
    <x v="225"/>
    <n v="0"/>
    <x v="11"/>
    <x v="0"/>
  </r>
  <r>
    <x v="97"/>
    <x v="226"/>
    <n v="0"/>
    <x v="11"/>
    <x v="0"/>
  </r>
  <r>
    <x v="98"/>
    <x v="227"/>
    <n v="45.185185185185183"/>
    <x v="11"/>
    <x v="0"/>
  </r>
  <r>
    <x v="98"/>
    <x v="228"/>
    <n v="54.814814814814817"/>
    <x v="11"/>
    <x v="0"/>
  </r>
  <r>
    <x v="99"/>
    <x v="227"/>
    <n v="61"/>
    <x v="11"/>
    <x v="0"/>
  </r>
  <r>
    <x v="99"/>
    <x v="228"/>
    <n v="74"/>
    <x v="11"/>
    <x v="0"/>
  </r>
  <r>
    <x v="90"/>
    <x v="211"/>
    <n v="47.982062780269061"/>
    <x v="12"/>
    <x v="0"/>
  </r>
  <r>
    <x v="90"/>
    <x v="212"/>
    <n v="47.085201793721971"/>
    <x v="12"/>
    <x v="0"/>
  </r>
  <r>
    <x v="90"/>
    <x v="4"/>
    <n v="4.9327354260089686"/>
    <x v="12"/>
    <x v="0"/>
  </r>
  <r>
    <x v="91"/>
    <x v="213"/>
    <n v="26.00896860986547"/>
    <x v="12"/>
    <x v="0"/>
  </r>
  <r>
    <x v="91"/>
    <x v="214"/>
    <n v="0.89686098654708524"/>
    <x v="12"/>
    <x v="0"/>
  </r>
  <r>
    <x v="91"/>
    <x v="215"/>
    <n v="7.1748878923766819"/>
    <x v="12"/>
    <x v="0"/>
  </r>
  <r>
    <x v="91"/>
    <x v="216"/>
    <n v="2.2421524663677128"/>
    <x v="12"/>
    <x v="0"/>
  </r>
  <r>
    <x v="91"/>
    <x v="217"/>
    <n v="7.623318385650224"/>
    <x v="12"/>
    <x v="0"/>
  </r>
  <r>
    <x v="91"/>
    <x v="218"/>
    <n v="1.3452914798206279"/>
    <x v="12"/>
    <x v="0"/>
  </r>
  <r>
    <x v="91"/>
    <x v="219"/>
    <n v="1.7937219730941705"/>
    <x v="12"/>
    <x v="0"/>
  </r>
  <r>
    <x v="91"/>
    <x v="220"/>
    <n v="52.914798206278029"/>
    <x v="12"/>
    <x v="0"/>
  </r>
  <r>
    <x v="92"/>
    <x v="221"/>
    <n v="26.00896860986547"/>
    <x v="12"/>
    <x v="0"/>
  </r>
  <r>
    <x v="92"/>
    <x v="222"/>
    <n v="3.1390134529147984"/>
    <x v="12"/>
    <x v="0"/>
  </r>
  <r>
    <x v="92"/>
    <x v="223"/>
    <n v="17.937219730941703"/>
    <x v="12"/>
    <x v="0"/>
  </r>
  <r>
    <x v="92"/>
    <x v="224"/>
    <n v="47.982062780269061"/>
    <x v="12"/>
    <x v="0"/>
  </r>
  <r>
    <x v="92"/>
    <x v="4"/>
    <n v="4.9327354260089686"/>
    <x v="12"/>
    <x v="0"/>
  </r>
  <r>
    <x v="93"/>
    <x v="225"/>
    <n v="8.8235294117647065"/>
    <x v="12"/>
    <x v="0"/>
  </r>
  <r>
    <x v="93"/>
    <x v="226"/>
    <n v="91.17647058823529"/>
    <x v="12"/>
    <x v="0"/>
  </r>
  <r>
    <x v="94"/>
    <x v="225"/>
    <n v="57.142857142857146"/>
    <x v="12"/>
    <x v="0"/>
  </r>
  <r>
    <x v="94"/>
    <x v="226"/>
    <n v="42.857142857142854"/>
    <x v="12"/>
    <x v="0"/>
  </r>
  <r>
    <x v="95"/>
    <x v="225"/>
    <n v="0"/>
    <x v="12"/>
    <x v="0"/>
  </r>
  <r>
    <x v="95"/>
    <x v="226"/>
    <n v="100"/>
    <x v="12"/>
    <x v="0"/>
  </r>
  <r>
    <x v="96"/>
    <x v="225"/>
    <n v="43.75"/>
    <x v="12"/>
    <x v="0"/>
  </r>
  <r>
    <x v="96"/>
    <x v="226"/>
    <n v="56.25"/>
    <x v="12"/>
    <x v="0"/>
  </r>
  <r>
    <x v="97"/>
    <x v="225"/>
    <n v="0"/>
    <x v="12"/>
    <x v="0"/>
  </r>
  <r>
    <x v="97"/>
    <x v="226"/>
    <n v="0"/>
    <x v="12"/>
    <x v="0"/>
  </r>
  <r>
    <x v="98"/>
    <x v="227"/>
    <n v="60"/>
    <x v="12"/>
    <x v="0"/>
  </r>
  <r>
    <x v="98"/>
    <x v="228"/>
    <n v="40"/>
    <x v="12"/>
    <x v="0"/>
  </r>
  <r>
    <x v="99"/>
    <x v="227"/>
    <n v="63"/>
    <x v="12"/>
    <x v="0"/>
  </r>
  <r>
    <x v="99"/>
    <x v="228"/>
    <n v="42"/>
    <x v="12"/>
    <x v="0"/>
  </r>
  <r>
    <x v="90"/>
    <x v="211"/>
    <n v="28.571428571428573"/>
    <x v="13"/>
    <x v="0"/>
  </r>
  <r>
    <x v="90"/>
    <x v="212"/>
    <n v="71.428571428571431"/>
    <x v="13"/>
    <x v="0"/>
  </r>
  <r>
    <x v="90"/>
    <x v="4"/>
    <n v="0"/>
    <x v="13"/>
    <x v="0"/>
  </r>
  <r>
    <x v="91"/>
    <x v="213"/>
    <n v="40.909090909090907"/>
    <x v="13"/>
    <x v="0"/>
  </r>
  <r>
    <x v="91"/>
    <x v="214"/>
    <n v="12.337662337662337"/>
    <x v="13"/>
    <x v="0"/>
  </r>
  <r>
    <x v="91"/>
    <x v="215"/>
    <n v="6.4935064935064934"/>
    <x v="13"/>
    <x v="0"/>
  </r>
  <r>
    <x v="91"/>
    <x v="216"/>
    <n v="8.4415584415584419"/>
    <x v="13"/>
    <x v="0"/>
  </r>
  <r>
    <x v="91"/>
    <x v="217"/>
    <n v="3.2467532467532467"/>
    <x v="13"/>
    <x v="0"/>
  </r>
  <r>
    <x v="91"/>
    <x v="218"/>
    <n v="0"/>
    <x v="13"/>
    <x v="0"/>
  </r>
  <r>
    <x v="91"/>
    <x v="219"/>
    <n v="0"/>
    <x v="13"/>
    <x v="0"/>
  </r>
  <r>
    <x v="91"/>
    <x v="220"/>
    <n v="28.571428571428573"/>
    <x v="13"/>
    <x v="0"/>
  </r>
  <r>
    <x v="92"/>
    <x v="221"/>
    <n v="40.909090909090907"/>
    <x v="13"/>
    <x v="0"/>
  </r>
  <r>
    <x v="92"/>
    <x v="222"/>
    <n v="20.779220779220779"/>
    <x v="13"/>
    <x v="0"/>
  </r>
  <r>
    <x v="92"/>
    <x v="223"/>
    <n v="9.7402597402597397"/>
    <x v="13"/>
    <x v="0"/>
  </r>
  <r>
    <x v="92"/>
    <x v="224"/>
    <n v="28.571428571428573"/>
    <x v="13"/>
    <x v="0"/>
  </r>
  <r>
    <x v="92"/>
    <x v="4"/>
    <n v="0"/>
    <x v="13"/>
    <x v="0"/>
  </r>
  <r>
    <x v="93"/>
    <x v="225"/>
    <n v="58.823529411764703"/>
    <x v="13"/>
    <x v="0"/>
  </r>
  <r>
    <x v="93"/>
    <x v="226"/>
    <n v="41.176470588235297"/>
    <x v="13"/>
    <x v="0"/>
  </r>
  <r>
    <x v="94"/>
    <x v="225"/>
    <n v="66.666666666666671"/>
    <x v="13"/>
    <x v="0"/>
  </r>
  <r>
    <x v="94"/>
    <x v="226"/>
    <n v="33.333333333333336"/>
    <x v="13"/>
    <x v="0"/>
  </r>
  <r>
    <x v="95"/>
    <x v="225"/>
    <n v="72.41379310344827"/>
    <x v="13"/>
    <x v="0"/>
  </r>
  <r>
    <x v="95"/>
    <x v="226"/>
    <n v="27.586206896551722"/>
    <x v="13"/>
    <x v="0"/>
  </r>
  <r>
    <x v="96"/>
    <x v="225"/>
    <n v="100"/>
    <x v="13"/>
    <x v="0"/>
  </r>
  <r>
    <x v="96"/>
    <x v="226"/>
    <n v="0"/>
    <x v="13"/>
    <x v="0"/>
  </r>
  <r>
    <x v="97"/>
    <x v="225"/>
    <n v="0"/>
    <x v="13"/>
    <x v="0"/>
  </r>
  <r>
    <x v="97"/>
    <x v="226"/>
    <n v="0"/>
    <x v="13"/>
    <x v="0"/>
  </r>
  <r>
    <x v="98"/>
    <x v="227"/>
    <n v="60"/>
    <x v="13"/>
    <x v="0"/>
  </r>
  <r>
    <x v="98"/>
    <x v="228"/>
    <n v="40"/>
    <x v="13"/>
    <x v="0"/>
  </r>
  <r>
    <x v="99"/>
    <x v="227"/>
    <n v="66"/>
    <x v="13"/>
    <x v="0"/>
  </r>
  <r>
    <x v="99"/>
    <x v="228"/>
    <n v="44"/>
    <x v="13"/>
    <x v="0"/>
  </r>
  <r>
    <x v="90"/>
    <x v="211"/>
    <n v="11.764705882352942"/>
    <x v="14"/>
    <x v="0"/>
  </r>
  <r>
    <x v="90"/>
    <x v="212"/>
    <n v="86.631016042780743"/>
    <x v="14"/>
    <x v="0"/>
  </r>
  <r>
    <x v="90"/>
    <x v="4"/>
    <n v="1.6042780748663101"/>
    <x v="14"/>
    <x v="0"/>
  </r>
  <r>
    <x v="91"/>
    <x v="213"/>
    <n v="16.577540106951872"/>
    <x v="14"/>
    <x v="0"/>
  </r>
  <r>
    <x v="91"/>
    <x v="214"/>
    <n v="10.160427807486631"/>
    <x v="14"/>
    <x v="0"/>
  </r>
  <r>
    <x v="91"/>
    <x v="215"/>
    <n v="42.780748663101605"/>
    <x v="14"/>
    <x v="0"/>
  </r>
  <r>
    <x v="91"/>
    <x v="216"/>
    <n v="1.6042780748663101"/>
    <x v="14"/>
    <x v="0"/>
  </r>
  <r>
    <x v="91"/>
    <x v="217"/>
    <n v="9.6256684491978604"/>
    <x v="14"/>
    <x v="0"/>
  </r>
  <r>
    <x v="91"/>
    <x v="218"/>
    <n v="4.8128342245989302"/>
    <x v="14"/>
    <x v="0"/>
  </r>
  <r>
    <x v="91"/>
    <x v="219"/>
    <n v="1.0695187165775402"/>
    <x v="14"/>
    <x v="0"/>
  </r>
  <r>
    <x v="91"/>
    <x v="220"/>
    <n v="13.368983957219251"/>
    <x v="14"/>
    <x v="0"/>
  </r>
  <r>
    <x v="92"/>
    <x v="221"/>
    <n v="16.577540106951872"/>
    <x v="14"/>
    <x v="0"/>
  </r>
  <r>
    <x v="92"/>
    <x v="222"/>
    <n v="11.764705882352942"/>
    <x v="14"/>
    <x v="0"/>
  </r>
  <r>
    <x v="92"/>
    <x v="223"/>
    <n v="58.288770053475936"/>
    <x v="14"/>
    <x v="0"/>
  </r>
  <r>
    <x v="92"/>
    <x v="224"/>
    <n v="11.764705882352942"/>
    <x v="14"/>
    <x v="0"/>
  </r>
  <r>
    <x v="92"/>
    <x v="4"/>
    <n v="1.6042780748663101"/>
    <x v="14"/>
    <x v="0"/>
  </r>
  <r>
    <x v="93"/>
    <x v="225"/>
    <n v="17.600000000000001"/>
    <x v="14"/>
    <x v="0"/>
  </r>
  <r>
    <x v="93"/>
    <x v="226"/>
    <n v="82.4"/>
    <x v="14"/>
    <x v="0"/>
  </r>
  <r>
    <x v="94"/>
    <x v="225"/>
    <n v="27.5"/>
    <x v="14"/>
    <x v="0"/>
  </r>
  <r>
    <x v="94"/>
    <x v="226"/>
    <n v="72.5"/>
    <x v="14"/>
    <x v="0"/>
  </r>
  <r>
    <x v="95"/>
    <x v="225"/>
    <n v="20"/>
    <x v="14"/>
    <x v="0"/>
  </r>
  <r>
    <x v="95"/>
    <x v="226"/>
    <n v="80"/>
    <x v="14"/>
    <x v="0"/>
  </r>
  <r>
    <x v="96"/>
    <x v="225"/>
    <n v="28.571428571428573"/>
    <x v="14"/>
    <x v="0"/>
  </r>
  <r>
    <x v="96"/>
    <x v="226"/>
    <n v="71.428571428571431"/>
    <x v="14"/>
    <x v="0"/>
  </r>
  <r>
    <x v="97"/>
    <x v="225"/>
    <n v="50"/>
    <x v="14"/>
    <x v="0"/>
  </r>
  <r>
    <x v="97"/>
    <x v="226"/>
    <n v="50"/>
    <x v="14"/>
    <x v="0"/>
  </r>
  <r>
    <x v="98"/>
    <x v="227"/>
    <n v="13.580246913580247"/>
    <x v="14"/>
    <x v="0"/>
  </r>
  <r>
    <x v="98"/>
    <x v="228"/>
    <n v="86.419753086419746"/>
    <x v="14"/>
    <x v="0"/>
  </r>
  <r>
    <x v="99"/>
    <x v="227"/>
    <n v="22"/>
    <x v="14"/>
    <x v="0"/>
  </r>
  <r>
    <x v="99"/>
    <x v="228"/>
    <n v="140"/>
    <x v="14"/>
    <x v="0"/>
  </r>
  <r>
    <x v="90"/>
    <x v="211"/>
    <n v="34.433962264150942"/>
    <x v="15"/>
    <x v="0"/>
  </r>
  <r>
    <x v="90"/>
    <x v="212"/>
    <n v="54.716981132075475"/>
    <x v="15"/>
    <x v="0"/>
  </r>
  <r>
    <x v="90"/>
    <x v="4"/>
    <n v="10.849056603773585"/>
    <x v="15"/>
    <x v="0"/>
  </r>
  <r>
    <x v="91"/>
    <x v="213"/>
    <n v="42.452830188679243"/>
    <x v="15"/>
    <x v="0"/>
  </r>
  <r>
    <x v="91"/>
    <x v="214"/>
    <n v="5.1886792452830193"/>
    <x v="15"/>
    <x v="0"/>
  </r>
  <r>
    <x v="91"/>
    <x v="215"/>
    <n v="2.358490566037736"/>
    <x v="15"/>
    <x v="0"/>
  </r>
  <r>
    <x v="91"/>
    <x v="216"/>
    <n v="1.4150943396226414"/>
    <x v="15"/>
    <x v="0"/>
  </r>
  <r>
    <x v="91"/>
    <x v="217"/>
    <n v="0.94339622641509435"/>
    <x v="15"/>
    <x v="0"/>
  </r>
  <r>
    <x v="91"/>
    <x v="218"/>
    <n v="0.94339622641509435"/>
    <x v="15"/>
    <x v="0"/>
  </r>
  <r>
    <x v="91"/>
    <x v="219"/>
    <n v="1.4150943396226414"/>
    <x v="15"/>
    <x v="0"/>
  </r>
  <r>
    <x v="91"/>
    <x v="220"/>
    <n v="45.283018867924525"/>
    <x v="15"/>
    <x v="0"/>
  </r>
  <r>
    <x v="92"/>
    <x v="221"/>
    <n v="42.452830188679243"/>
    <x v="15"/>
    <x v="0"/>
  </r>
  <r>
    <x v="92"/>
    <x v="222"/>
    <n v="6.6037735849056602"/>
    <x v="15"/>
    <x v="0"/>
  </r>
  <r>
    <x v="92"/>
    <x v="223"/>
    <n v="5.6603773584905657"/>
    <x v="15"/>
    <x v="0"/>
  </r>
  <r>
    <x v="92"/>
    <x v="224"/>
    <n v="34.433962264150942"/>
    <x v="15"/>
    <x v="0"/>
  </r>
  <r>
    <x v="92"/>
    <x v="4"/>
    <n v="10.849056603773585"/>
    <x v="15"/>
    <x v="0"/>
  </r>
  <r>
    <x v="93"/>
    <x v="225"/>
    <n v="46.153846153846153"/>
    <x v="15"/>
    <x v="0"/>
  </r>
  <r>
    <x v="93"/>
    <x v="226"/>
    <n v="53.846153846153847"/>
    <x v="15"/>
    <x v="0"/>
  </r>
  <r>
    <x v="94"/>
    <x v="225"/>
    <n v="100"/>
    <x v="15"/>
    <x v="0"/>
  </r>
  <r>
    <x v="94"/>
    <x v="226"/>
    <n v="0"/>
    <x v="15"/>
    <x v="0"/>
  </r>
  <r>
    <x v="95"/>
    <x v="225"/>
    <n v="50"/>
    <x v="15"/>
    <x v="0"/>
  </r>
  <r>
    <x v="95"/>
    <x v="226"/>
    <n v="50"/>
    <x v="15"/>
    <x v="0"/>
  </r>
  <r>
    <x v="96"/>
    <x v="225"/>
    <n v="90"/>
    <x v="15"/>
    <x v="0"/>
  </r>
  <r>
    <x v="96"/>
    <x v="226"/>
    <n v="10"/>
    <x v="15"/>
    <x v="0"/>
  </r>
  <r>
    <x v="97"/>
    <x v="225"/>
    <n v="0"/>
    <x v="15"/>
    <x v="0"/>
  </r>
  <r>
    <x v="97"/>
    <x v="226"/>
    <n v="0"/>
    <x v="15"/>
    <x v="0"/>
  </r>
  <r>
    <x v="98"/>
    <x v="227"/>
    <n v="62.068965517241381"/>
    <x v="15"/>
    <x v="0"/>
  </r>
  <r>
    <x v="98"/>
    <x v="228"/>
    <n v="37.931034482758619"/>
    <x v="15"/>
    <x v="0"/>
  </r>
  <r>
    <x v="99"/>
    <x v="227"/>
    <n v="72"/>
    <x v="15"/>
    <x v="0"/>
  </r>
  <r>
    <x v="99"/>
    <x v="228"/>
    <n v="44"/>
    <x v="15"/>
    <x v="0"/>
  </r>
  <r>
    <x v="90"/>
    <x v="211"/>
    <n v="33.886255924170619"/>
    <x v="16"/>
    <x v="0"/>
  </r>
  <r>
    <x v="90"/>
    <x v="212"/>
    <n v="61.611374407582936"/>
    <x v="16"/>
    <x v="0"/>
  </r>
  <r>
    <x v="90"/>
    <x v="4"/>
    <n v="4.5023696682464456"/>
    <x v="16"/>
    <x v="0"/>
  </r>
  <r>
    <x v="91"/>
    <x v="213"/>
    <n v="31.51658767772512"/>
    <x v="16"/>
    <x v="0"/>
  </r>
  <r>
    <x v="91"/>
    <x v="214"/>
    <n v="5.2132701421800949"/>
    <x v="16"/>
    <x v="0"/>
  </r>
  <r>
    <x v="91"/>
    <x v="215"/>
    <n v="9.9526066350710902"/>
    <x v="16"/>
    <x v="0"/>
  </r>
  <r>
    <x v="91"/>
    <x v="216"/>
    <n v="4.5023696682464456"/>
    <x v="16"/>
    <x v="0"/>
  </r>
  <r>
    <x v="91"/>
    <x v="217"/>
    <n v="6.1611374407582939"/>
    <x v="16"/>
    <x v="0"/>
  </r>
  <r>
    <x v="91"/>
    <x v="218"/>
    <n v="1.8957345971563981"/>
    <x v="16"/>
    <x v="0"/>
  </r>
  <r>
    <x v="91"/>
    <x v="219"/>
    <n v="2.3696682464454977"/>
    <x v="16"/>
    <x v="0"/>
  </r>
  <r>
    <x v="91"/>
    <x v="220"/>
    <n v="38.388625592417064"/>
    <x v="16"/>
    <x v="0"/>
  </r>
  <r>
    <x v="92"/>
    <x v="221"/>
    <n v="31.51658767772512"/>
    <x v="16"/>
    <x v="0"/>
  </r>
  <r>
    <x v="92"/>
    <x v="222"/>
    <n v="9.7156398104265396"/>
    <x v="16"/>
    <x v="0"/>
  </r>
  <r>
    <x v="92"/>
    <x v="223"/>
    <n v="20.379146919431278"/>
    <x v="16"/>
    <x v="0"/>
  </r>
  <r>
    <x v="92"/>
    <x v="224"/>
    <n v="33.886255924170619"/>
    <x v="16"/>
    <x v="0"/>
  </r>
  <r>
    <x v="92"/>
    <x v="4"/>
    <n v="4.5023696682464456"/>
    <x v="16"/>
    <x v="0"/>
  </r>
  <r>
    <x v="93"/>
    <x v="225"/>
    <n v="23.943661971830984"/>
    <x v="16"/>
    <x v="0"/>
  </r>
  <r>
    <x v="93"/>
    <x v="226"/>
    <n v="76.056338028169009"/>
    <x v="16"/>
    <x v="0"/>
  </r>
  <r>
    <x v="94"/>
    <x v="225"/>
    <n v="47.916666666666664"/>
    <x v="16"/>
    <x v="0"/>
  </r>
  <r>
    <x v="94"/>
    <x v="226"/>
    <n v="52.083333333333336"/>
    <x v="16"/>
    <x v="0"/>
  </r>
  <r>
    <x v="95"/>
    <x v="225"/>
    <n v="35"/>
    <x v="16"/>
    <x v="0"/>
  </r>
  <r>
    <x v="95"/>
    <x v="226"/>
    <n v="65"/>
    <x v="16"/>
    <x v="0"/>
  </r>
  <r>
    <x v="96"/>
    <x v="225"/>
    <n v="77.142857142857139"/>
    <x v="16"/>
    <x v="0"/>
  </r>
  <r>
    <x v="96"/>
    <x v="226"/>
    <n v="22.857142857142858"/>
    <x v="16"/>
    <x v="0"/>
  </r>
  <r>
    <x v="97"/>
    <x v="225"/>
    <n v="33.333333333333336"/>
    <x v="16"/>
    <x v="0"/>
  </r>
  <r>
    <x v="97"/>
    <x v="226"/>
    <n v="66.666666666666671"/>
    <x v="16"/>
    <x v="0"/>
  </r>
  <r>
    <x v="98"/>
    <x v="227"/>
    <n v="53.846153846153847"/>
    <x v="16"/>
    <x v="0"/>
  </r>
  <r>
    <x v="98"/>
    <x v="228"/>
    <n v="46.153846153846153"/>
    <x v="16"/>
    <x v="0"/>
  </r>
  <r>
    <x v="99"/>
    <x v="227"/>
    <n v="140"/>
    <x v="16"/>
    <x v="0"/>
  </r>
  <r>
    <x v="99"/>
    <x v="228"/>
    <n v="120"/>
    <x v="16"/>
    <x v="0"/>
  </r>
  <r>
    <x v="90"/>
    <x v="211"/>
    <n v="32.009090909090908"/>
    <x v="0"/>
    <x v="1"/>
  </r>
  <r>
    <x v="90"/>
    <x v="212"/>
    <n v="64.090909090909093"/>
    <x v="0"/>
    <x v="1"/>
  </r>
  <r>
    <x v="90"/>
    <x v="4"/>
    <n v="3.9"/>
    <x v="0"/>
    <x v="1"/>
  </r>
  <r>
    <x v="91"/>
    <x v="213"/>
    <n v="23.772727272727273"/>
    <x v="0"/>
    <x v="1"/>
  </r>
  <r>
    <x v="91"/>
    <x v="214"/>
    <n v="6.6545454545454543"/>
    <x v="0"/>
    <x v="1"/>
  </r>
  <r>
    <x v="91"/>
    <x v="215"/>
    <n v="19.181818181818183"/>
    <x v="0"/>
    <x v="1"/>
  </r>
  <r>
    <x v="91"/>
    <x v="216"/>
    <n v="3.4272727272727272"/>
    <x v="0"/>
    <x v="1"/>
  </r>
  <r>
    <x v="91"/>
    <x v="217"/>
    <n v="7.663636363636364"/>
    <x v="0"/>
    <x v="1"/>
  </r>
  <r>
    <x v="91"/>
    <x v="218"/>
    <n v="2.5272727272727273"/>
    <x v="0"/>
    <x v="1"/>
  </r>
  <r>
    <x v="91"/>
    <x v="219"/>
    <n v="0.86363636363636365"/>
    <x v="0"/>
    <x v="1"/>
  </r>
  <r>
    <x v="91"/>
    <x v="220"/>
    <n v="35.909090909090907"/>
    <x v="0"/>
    <x v="1"/>
  </r>
  <r>
    <x v="92"/>
    <x v="221"/>
    <n v="23.772727272727273"/>
    <x v="0"/>
    <x v="1"/>
  </r>
  <r>
    <x v="92"/>
    <x v="222"/>
    <n v="10.081818181818182"/>
    <x v="0"/>
    <x v="1"/>
  </r>
  <r>
    <x v="92"/>
    <x v="223"/>
    <n v="30.236363636363638"/>
    <x v="0"/>
    <x v="1"/>
  </r>
  <r>
    <x v="92"/>
    <x v="224"/>
    <n v="32.009090909090908"/>
    <x v="0"/>
    <x v="1"/>
  </r>
  <r>
    <x v="92"/>
    <x v="4"/>
    <n v="3.9"/>
    <x v="0"/>
    <x v="1"/>
  </r>
  <r>
    <x v="93"/>
    <x v="225"/>
    <n v="18.756737333812431"/>
    <x v="0"/>
    <x v="1"/>
  </r>
  <r>
    <x v="93"/>
    <x v="226"/>
    <n v="81.243262666187562"/>
    <x v="0"/>
    <x v="1"/>
  </r>
  <r>
    <x v="94"/>
    <x v="225"/>
    <n v="42.285298398835515"/>
    <x v="0"/>
    <x v="1"/>
  </r>
  <r>
    <x v="94"/>
    <x v="226"/>
    <n v="57.714701601164485"/>
    <x v="0"/>
    <x v="1"/>
  </r>
  <r>
    <x v="95"/>
    <x v="225"/>
    <n v="30.930720783764869"/>
    <x v="0"/>
    <x v="1"/>
  </r>
  <r>
    <x v="95"/>
    <x v="226"/>
    <n v="69.069279216235131"/>
    <x v="0"/>
    <x v="1"/>
  </r>
  <r>
    <x v="96"/>
    <x v="225"/>
    <n v="47.797062750333779"/>
    <x v="0"/>
    <x v="1"/>
  </r>
  <r>
    <x v="96"/>
    <x v="226"/>
    <n v="52.202937249666221"/>
    <x v="0"/>
    <x v="1"/>
  </r>
  <r>
    <x v="97"/>
    <x v="225"/>
    <n v="50.684931506849317"/>
    <x v="0"/>
    <x v="1"/>
  </r>
  <r>
    <x v="97"/>
    <x v="226"/>
    <n v="49.315068493150683"/>
    <x v="0"/>
    <x v="1"/>
  </r>
  <r>
    <x v="98"/>
    <x v="227"/>
    <n v="37.432624113475178"/>
    <x v="0"/>
    <x v="1"/>
  </r>
  <r>
    <x v="98"/>
    <x v="228"/>
    <n v="62.567375886524822"/>
    <x v="0"/>
    <x v="1"/>
  </r>
  <r>
    <x v="99"/>
    <x v="227"/>
    <n v="2639"/>
    <x v="0"/>
    <x v="1"/>
  </r>
  <r>
    <x v="99"/>
    <x v="228"/>
    <n v="4411"/>
    <x v="0"/>
    <x v="1"/>
  </r>
  <r>
    <x v="90"/>
    <x v="211"/>
    <n v="45.056867891513562"/>
    <x v="1"/>
    <x v="1"/>
  </r>
  <r>
    <x v="90"/>
    <x v="212"/>
    <n v="48.731408573928256"/>
    <x v="1"/>
    <x v="1"/>
  </r>
  <r>
    <x v="90"/>
    <x v="4"/>
    <n v="6.21172353455818"/>
    <x v="1"/>
    <x v="1"/>
  </r>
  <r>
    <x v="91"/>
    <x v="213"/>
    <n v="27.865266841644793"/>
    <x v="1"/>
    <x v="1"/>
  </r>
  <r>
    <x v="91"/>
    <x v="214"/>
    <n v="2.4934383202099739"/>
    <x v="1"/>
    <x v="1"/>
  </r>
  <r>
    <x v="91"/>
    <x v="215"/>
    <n v="8.5739282589676282"/>
    <x v="1"/>
    <x v="1"/>
  </r>
  <r>
    <x v="91"/>
    <x v="216"/>
    <n v="2.8871391076115485"/>
    <x v="1"/>
    <x v="1"/>
  </r>
  <r>
    <x v="91"/>
    <x v="217"/>
    <n v="4.2869641294838141"/>
    <x v="1"/>
    <x v="1"/>
  </r>
  <r>
    <x v="91"/>
    <x v="218"/>
    <n v="1.4873140857392826"/>
    <x v="1"/>
    <x v="1"/>
  </r>
  <r>
    <x v="91"/>
    <x v="219"/>
    <n v="1.1373578302712162"/>
    <x v="1"/>
    <x v="1"/>
  </r>
  <r>
    <x v="91"/>
    <x v="220"/>
    <n v="51.268591426071744"/>
    <x v="1"/>
    <x v="1"/>
  </r>
  <r>
    <x v="92"/>
    <x v="221"/>
    <n v="27.865266841644793"/>
    <x v="1"/>
    <x v="1"/>
  </r>
  <r>
    <x v="92"/>
    <x v="222"/>
    <n v="5.3805774278215219"/>
    <x v="1"/>
    <x v="1"/>
  </r>
  <r>
    <x v="92"/>
    <x v="223"/>
    <n v="15.485564304461942"/>
    <x v="1"/>
    <x v="1"/>
  </r>
  <r>
    <x v="92"/>
    <x v="224"/>
    <n v="45.056867891513562"/>
    <x v="1"/>
    <x v="1"/>
  </r>
  <r>
    <x v="92"/>
    <x v="4"/>
    <n v="6.21172353455818"/>
    <x v="1"/>
    <x v="1"/>
  </r>
  <r>
    <x v="93"/>
    <x v="225"/>
    <n v="16.314199395770391"/>
    <x v="1"/>
    <x v="1"/>
  </r>
  <r>
    <x v="93"/>
    <x v="226"/>
    <n v="83.685800604229613"/>
    <x v="1"/>
    <x v="1"/>
  </r>
  <r>
    <x v="94"/>
    <x v="225"/>
    <n v="39.393939393939391"/>
    <x v="1"/>
    <x v="1"/>
  </r>
  <r>
    <x v="94"/>
    <x v="226"/>
    <n v="60.606060606060609"/>
    <x v="1"/>
    <x v="1"/>
  </r>
  <r>
    <x v="95"/>
    <x v="225"/>
    <n v="15.625"/>
    <x v="1"/>
    <x v="1"/>
  </r>
  <r>
    <x v="95"/>
    <x v="226"/>
    <n v="84.375"/>
    <x v="1"/>
    <x v="1"/>
  </r>
  <r>
    <x v="96"/>
    <x v="225"/>
    <n v="59.016393442622949"/>
    <x v="1"/>
    <x v="1"/>
  </r>
  <r>
    <x v="96"/>
    <x v="226"/>
    <n v="40.983606557377051"/>
    <x v="1"/>
    <x v="1"/>
  </r>
  <r>
    <x v="97"/>
    <x v="225"/>
    <n v="92.857142857142861"/>
    <x v="1"/>
    <x v="1"/>
  </r>
  <r>
    <x v="97"/>
    <x v="226"/>
    <n v="7.1428571428571432"/>
    <x v="1"/>
    <x v="1"/>
  </r>
  <r>
    <x v="98"/>
    <x v="227"/>
    <n v="51.70556552962298"/>
    <x v="1"/>
    <x v="1"/>
  </r>
  <r>
    <x v="98"/>
    <x v="228"/>
    <n v="48.29443447037702"/>
    <x v="1"/>
    <x v="1"/>
  </r>
  <r>
    <x v="99"/>
    <x v="227"/>
    <n v="576"/>
    <x v="1"/>
    <x v="1"/>
  </r>
  <r>
    <x v="99"/>
    <x v="228"/>
    <n v="538"/>
    <x v="1"/>
    <x v="1"/>
  </r>
  <r>
    <x v="90"/>
    <x v="211"/>
    <n v="22.659176029962548"/>
    <x v="2"/>
    <x v="1"/>
  </r>
  <r>
    <x v="90"/>
    <x v="212"/>
    <n v="74.765917602996254"/>
    <x v="2"/>
    <x v="1"/>
  </r>
  <r>
    <x v="90"/>
    <x v="4"/>
    <n v="2.5749063670411987"/>
    <x v="2"/>
    <x v="1"/>
  </r>
  <r>
    <x v="91"/>
    <x v="213"/>
    <n v="16.549625468164795"/>
    <x v="2"/>
    <x v="1"/>
  </r>
  <r>
    <x v="91"/>
    <x v="214"/>
    <n v="5.8286516853932584"/>
    <x v="2"/>
    <x v="1"/>
  </r>
  <r>
    <x v="91"/>
    <x v="215"/>
    <n v="33.309925093632955"/>
    <x v="2"/>
    <x v="1"/>
  </r>
  <r>
    <x v="91"/>
    <x v="216"/>
    <n v="2.1301498127340825"/>
    <x v="2"/>
    <x v="1"/>
  </r>
  <r>
    <x v="91"/>
    <x v="217"/>
    <n v="11.165730337078651"/>
    <x v="2"/>
    <x v="1"/>
  </r>
  <r>
    <x v="91"/>
    <x v="218"/>
    <n v="4.7518726591760299"/>
    <x v="2"/>
    <x v="1"/>
  </r>
  <r>
    <x v="91"/>
    <x v="219"/>
    <n v="1.0299625468164795"/>
    <x v="2"/>
    <x v="1"/>
  </r>
  <r>
    <x v="91"/>
    <x v="220"/>
    <n v="25.234082397003746"/>
    <x v="2"/>
    <x v="1"/>
  </r>
  <r>
    <x v="92"/>
    <x v="221"/>
    <n v="16.549625468164795"/>
    <x v="2"/>
    <x v="1"/>
  </r>
  <r>
    <x v="92"/>
    <x v="222"/>
    <n v="7.9588014981273405"/>
    <x v="2"/>
    <x v="1"/>
  </r>
  <r>
    <x v="92"/>
    <x v="223"/>
    <n v="50.257490636704119"/>
    <x v="2"/>
    <x v="1"/>
  </r>
  <r>
    <x v="92"/>
    <x v="224"/>
    <n v="22.659176029962548"/>
    <x v="2"/>
    <x v="1"/>
  </r>
  <r>
    <x v="92"/>
    <x v="4"/>
    <n v="2.5749063670411987"/>
    <x v="2"/>
    <x v="1"/>
  </r>
  <r>
    <x v="93"/>
    <x v="225"/>
    <n v="12.619300106044539"/>
    <x v="2"/>
    <x v="1"/>
  </r>
  <r>
    <x v="93"/>
    <x v="226"/>
    <n v="87.380699893955466"/>
    <x v="2"/>
    <x v="1"/>
  </r>
  <r>
    <x v="94"/>
    <x v="225"/>
    <n v="39.370932754880691"/>
    <x v="2"/>
    <x v="1"/>
  </r>
  <r>
    <x v="94"/>
    <x v="226"/>
    <n v="60.629067245119309"/>
    <x v="2"/>
    <x v="1"/>
  </r>
  <r>
    <x v="95"/>
    <x v="225"/>
    <n v="13.333333333333334"/>
    <x v="2"/>
    <x v="1"/>
  </r>
  <r>
    <x v="95"/>
    <x v="226"/>
    <n v="86.666666666666671"/>
    <x v="2"/>
    <x v="1"/>
  </r>
  <r>
    <x v="96"/>
    <x v="225"/>
    <n v="26.602564102564102"/>
    <x v="2"/>
    <x v="1"/>
  </r>
  <r>
    <x v="96"/>
    <x v="226"/>
    <n v="73.397435897435898"/>
    <x v="2"/>
    <x v="1"/>
  </r>
  <r>
    <x v="97"/>
    <x v="225"/>
    <n v="30.76923076923077"/>
    <x v="2"/>
    <x v="1"/>
  </r>
  <r>
    <x v="97"/>
    <x v="226"/>
    <n v="69.230769230769226"/>
    <x v="2"/>
    <x v="1"/>
  </r>
  <r>
    <x v="98"/>
    <x v="227"/>
    <n v="23.857232310582344"/>
    <x v="2"/>
    <x v="1"/>
  </r>
  <r>
    <x v="98"/>
    <x v="228"/>
    <n v="76.142767689417653"/>
    <x v="2"/>
    <x v="1"/>
  </r>
  <r>
    <x v="99"/>
    <x v="227"/>
    <n v="762"/>
    <x v="2"/>
    <x v="1"/>
  </r>
  <r>
    <x v="99"/>
    <x v="228"/>
    <n v="2432"/>
    <x v="2"/>
    <x v="1"/>
  </r>
  <r>
    <x v="90"/>
    <x v="211"/>
    <n v="37.608426270136306"/>
    <x v="3"/>
    <x v="1"/>
  </r>
  <r>
    <x v="90"/>
    <x v="212"/>
    <n v="58.798017348203224"/>
    <x v="3"/>
    <x v="1"/>
  </r>
  <r>
    <x v="90"/>
    <x v="4"/>
    <n v="3.5935563816604708"/>
    <x v="3"/>
    <x v="1"/>
  </r>
  <r>
    <x v="91"/>
    <x v="213"/>
    <n v="33.023543990086743"/>
    <x v="3"/>
    <x v="1"/>
  </r>
  <r>
    <x v="91"/>
    <x v="214"/>
    <n v="12.825278810408921"/>
    <x v="3"/>
    <x v="1"/>
  </r>
  <r>
    <x v="91"/>
    <x v="215"/>
    <n v="3.7794299876084261"/>
    <x v="3"/>
    <x v="1"/>
  </r>
  <r>
    <x v="91"/>
    <x v="216"/>
    <n v="6.0718711276332096"/>
    <x v="3"/>
    <x v="1"/>
  </r>
  <r>
    <x v="91"/>
    <x v="217"/>
    <n v="2.5402726146220571"/>
    <x v="3"/>
    <x v="1"/>
  </r>
  <r>
    <x v="91"/>
    <x v="218"/>
    <n v="0.3097893432465923"/>
    <x v="3"/>
    <x v="1"/>
  </r>
  <r>
    <x v="91"/>
    <x v="219"/>
    <n v="0.24783147459727387"/>
    <x v="3"/>
    <x v="1"/>
  </r>
  <r>
    <x v="91"/>
    <x v="220"/>
    <n v="41.201982651796776"/>
    <x v="3"/>
    <x v="1"/>
  </r>
  <r>
    <x v="92"/>
    <x v="221"/>
    <n v="33.023543990086743"/>
    <x v="3"/>
    <x v="1"/>
  </r>
  <r>
    <x v="92"/>
    <x v="222"/>
    <n v="18.89714993804213"/>
    <x v="3"/>
    <x v="1"/>
  </r>
  <r>
    <x v="92"/>
    <x v="223"/>
    <n v="6.8773234200743492"/>
    <x v="3"/>
    <x v="1"/>
  </r>
  <r>
    <x v="92"/>
    <x v="224"/>
    <n v="37.608426270136306"/>
    <x v="3"/>
    <x v="1"/>
  </r>
  <r>
    <x v="92"/>
    <x v="4"/>
    <n v="3.5935563816604708"/>
    <x v="3"/>
    <x v="1"/>
  </r>
  <r>
    <x v="93"/>
    <x v="225"/>
    <n v="74.545454545454547"/>
    <x v="3"/>
    <x v="1"/>
  </r>
  <r>
    <x v="93"/>
    <x v="226"/>
    <n v="25.454545454545453"/>
    <x v="3"/>
    <x v="1"/>
  </r>
  <r>
    <x v="94"/>
    <x v="225"/>
    <n v="87.5"/>
    <x v="3"/>
    <x v="1"/>
  </r>
  <r>
    <x v="94"/>
    <x v="226"/>
    <n v="12.5"/>
    <x v="3"/>
    <x v="1"/>
  </r>
  <r>
    <x v="95"/>
    <x v="225"/>
    <n v="70.48458149779735"/>
    <x v="3"/>
    <x v="1"/>
  </r>
  <r>
    <x v="95"/>
    <x v="226"/>
    <n v="29.515418502202643"/>
    <x v="3"/>
    <x v="1"/>
  </r>
  <r>
    <x v="96"/>
    <x v="225"/>
    <n v="86.915887850467286"/>
    <x v="3"/>
    <x v="1"/>
  </r>
  <r>
    <x v="96"/>
    <x v="226"/>
    <n v="13.084112149532711"/>
    <x v="3"/>
    <x v="1"/>
  </r>
  <r>
    <x v="97"/>
    <x v="225"/>
    <n v="100"/>
    <x v="3"/>
    <x v="1"/>
  </r>
  <r>
    <x v="97"/>
    <x v="226"/>
    <n v="0"/>
    <x v="3"/>
    <x v="1"/>
  </r>
  <r>
    <x v="98"/>
    <x v="227"/>
    <n v="49.63119072708114"/>
    <x v="3"/>
    <x v="1"/>
  </r>
  <r>
    <x v="98"/>
    <x v="228"/>
    <n v="50.36880927291886"/>
    <x v="3"/>
    <x v="1"/>
  </r>
  <r>
    <x v="99"/>
    <x v="227"/>
    <n v="471"/>
    <x v="3"/>
    <x v="1"/>
  </r>
  <r>
    <x v="99"/>
    <x v="228"/>
    <n v="478"/>
    <x v="3"/>
    <x v="1"/>
  </r>
  <r>
    <x v="90"/>
    <x v="211"/>
    <n v="21.428571428571427"/>
    <x v="4"/>
    <x v="1"/>
  </r>
  <r>
    <x v="90"/>
    <x v="212"/>
    <n v="75.757575757575751"/>
    <x v="4"/>
    <x v="1"/>
  </r>
  <r>
    <x v="90"/>
    <x v="4"/>
    <n v="2.8138528138528138"/>
    <x v="4"/>
    <x v="1"/>
  </r>
  <r>
    <x v="91"/>
    <x v="213"/>
    <n v="21.645021645021647"/>
    <x v="4"/>
    <x v="1"/>
  </r>
  <r>
    <x v="91"/>
    <x v="214"/>
    <n v="8.4415584415584419"/>
    <x v="4"/>
    <x v="1"/>
  </r>
  <r>
    <x v="91"/>
    <x v="215"/>
    <n v="27.056277056277057"/>
    <x v="4"/>
    <x v="1"/>
  </r>
  <r>
    <x v="91"/>
    <x v="216"/>
    <n v="4.112554112554113"/>
    <x v="4"/>
    <x v="1"/>
  </r>
  <r>
    <x v="91"/>
    <x v="217"/>
    <n v="13.203463203463203"/>
    <x v="4"/>
    <x v="1"/>
  </r>
  <r>
    <x v="91"/>
    <x v="218"/>
    <n v="0.86580086580086579"/>
    <x v="4"/>
    <x v="1"/>
  </r>
  <r>
    <x v="91"/>
    <x v="219"/>
    <n v="0.4329004329004329"/>
    <x v="4"/>
    <x v="1"/>
  </r>
  <r>
    <x v="91"/>
    <x v="220"/>
    <n v="24.242424242424242"/>
    <x v="4"/>
    <x v="1"/>
  </r>
  <r>
    <x v="92"/>
    <x v="221"/>
    <n v="21.645021645021647"/>
    <x v="4"/>
    <x v="1"/>
  </r>
  <r>
    <x v="92"/>
    <x v="222"/>
    <n v="12.554112554112555"/>
    <x v="4"/>
    <x v="1"/>
  </r>
  <r>
    <x v="92"/>
    <x v="223"/>
    <n v="41.558441558441558"/>
    <x v="4"/>
    <x v="1"/>
  </r>
  <r>
    <x v="92"/>
    <x v="224"/>
    <n v="21.428571428571427"/>
    <x v="4"/>
    <x v="1"/>
  </r>
  <r>
    <x v="92"/>
    <x v="4"/>
    <n v="2.8138528138528138"/>
    <x v="4"/>
    <x v="1"/>
  </r>
  <r>
    <x v="93"/>
    <x v="225"/>
    <n v="21.621621621621621"/>
    <x v="4"/>
    <x v="1"/>
  </r>
  <r>
    <x v="93"/>
    <x v="226"/>
    <n v="78.378378378378372"/>
    <x v="4"/>
    <x v="1"/>
  </r>
  <r>
    <x v="94"/>
    <x v="225"/>
    <n v="26.086956521739129"/>
    <x v="4"/>
    <x v="1"/>
  </r>
  <r>
    <x v="94"/>
    <x v="226"/>
    <n v="73.913043478260875"/>
    <x v="4"/>
    <x v="1"/>
  </r>
  <r>
    <x v="95"/>
    <x v="225"/>
    <n v="22.872340425531913"/>
    <x v="4"/>
    <x v="1"/>
  </r>
  <r>
    <x v="95"/>
    <x v="226"/>
    <n v="77.127659574468083"/>
    <x v="4"/>
    <x v="1"/>
  </r>
  <r>
    <x v="96"/>
    <x v="225"/>
    <n v="36.170212765957444"/>
    <x v="4"/>
    <x v="1"/>
  </r>
  <r>
    <x v="96"/>
    <x v="226"/>
    <n v="63.829787234042556"/>
    <x v="4"/>
    <x v="1"/>
  </r>
  <r>
    <x v="97"/>
    <x v="225"/>
    <n v="55.555555555555557"/>
    <x v="4"/>
    <x v="1"/>
  </r>
  <r>
    <x v="97"/>
    <x v="226"/>
    <n v="44.444444444444443"/>
    <x v="4"/>
    <x v="1"/>
  </r>
  <r>
    <x v="98"/>
    <x v="227"/>
    <n v="38"/>
    <x v="4"/>
    <x v="1"/>
  </r>
  <r>
    <x v="98"/>
    <x v="228"/>
    <n v="62"/>
    <x v="4"/>
    <x v="1"/>
  </r>
  <r>
    <x v="99"/>
    <x v="227"/>
    <n v="266"/>
    <x v="4"/>
    <x v="1"/>
  </r>
  <r>
    <x v="99"/>
    <x v="228"/>
    <n v="434"/>
    <x v="4"/>
    <x v="1"/>
  </r>
  <r>
    <x v="90"/>
    <x v="211"/>
    <n v="24.352331606217618"/>
    <x v="5"/>
    <x v="1"/>
  </r>
  <r>
    <x v="90"/>
    <x v="212"/>
    <n v="74.093264248704656"/>
    <x v="5"/>
    <x v="1"/>
  </r>
  <r>
    <x v="90"/>
    <x v="229"/>
    <n v="1.5544041450777202"/>
    <x v="5"/>
    <x v="1"/>
  </r>
  <r>
    <x v="91"/>
    <x v="213"/>
    <n v="21.243523316062177"/>
    <x v="5"/>
    <x v="1"/>
  </r>
  <r>
    <x v="91"/>
    <x v="214"/>
    <n v="10.362694300518134"/>
    <x v="5"/>
    <x v="1"/>
  </r>
  <r>
    <x v="91"/>
    <x v="215"/>
    <n v="20.207253886010363"/>
    <x v="5"/>
    <x v="1"/>
  </r>
  <r>
    <x v="91"/>
    <x v="216"/>
    <n v="6.2176165803108807"/>
    <x v="5"/>
    <x v="1"/>
  </r>
  <r>
    <x v="91"/>
    <x v="217"/>
    <n v="14.507772020725389"/>
    <x v="5"/>
    <x v="1"/>
  </r>
  <r>
    <x v="91"/>
    <x v="218"/>
    <n v="0.51813471502590669"/>
    <x v="5"/>
    <x v="1"/>
  </r>
  <r>
    <x v="91"/>
    <x v="219"/>
    <n v="1.0362694300518134"/>
    <x v="5"/>
    <x v="1"/>
  </r>
  <r>
    <x v="91"/>
    <x v="220"/>
    <n v="25.906735751295336"/>
    <x v="5"/>
    <x v="1"/>
  </r>
  <r>
    <x v="92"/>
    <x v="221"/>
    <n v="21.243523316062177"/>
    <x v="5"/>
    <x v="1"/>
  </r>
  <r>
    <x v="92"/>
    <x v="222"/>
    <n v="16.580310880829014"/>
    <x v="5"/>
    <x v="1"/>
  </r>
  <r>
    <x v="92"/>
    <x v="223"/>
    <n v="36.269430051813472"/>
    <x v="5"/>
    <x v="1"/>
  </r>
  <r>
    <x v="92"/>
    <x v="224"/>
    <n v="24.352331606217618"/>
    <x v="5"/>
    <x v="1"/>
  </r>
  <r>
    <x v="92"/>
    <x v="4"/>
    <n v="1.5544041450777202"/>
    <x v="5"/>
    <x v="1"/>
  </r>
  <r>
    <x v="93"/>
    <x v="225"/>
    <n v="35"/>
    <x v="5"/>
    <x v="1"/>
  </r>
  <r>
    <x v="93"/>
    <x v="226"/>
    <n v="65"/>
    <x v="5"/>
    <x v="1"/>
  </r>
  <r>
    <x v="94"/>
    <x v="225"/>
    <n v="36.363636363636367"/>
    <x v="5"/>
    <x v="1"/>
  </r>
  <r>
    <x v="94"/>
    <x v="226"/>
    <n v="63.636363636363633"/>
    <x v="5"/>
    <x v="1"/>
  </r>
  <r>
    <x v="95"/>
    <x v="225"/>
    <n v="30.76923076923077"/>
    <x v="5"/>
    <x v="1"/>
  </r>
  <r>
    <x v="95"/>
    <x v="226"/>
    <n v="69.230769230769226"/>
    <x v="5"/>
    <x v="1"/>
  </r>
  <r>
    <x v="96"/>
    <x v="225"/>
    <n v="25"/>
    <x v="5"/>
    <x v="1"/>
  </r>
  <r>
    <x v="96"/>
    <x v="226"/>
    <n v="75"/>
    <x v="5"/>
    <x v="1"/>
  </r>
  <r>
    <x v="97"/>
    <x v="225"/>
    <n v="66.666666666666671"/>
    <x v="5"/>
    <x v="1"/>
  </r>
  <r>
    <x v="97"/>
    <x v="226"/>
    <n v="33.333333333333336"/>
    <x v="5"/>
    <x v="1"/>
  </r>
  <r>
    <x v="98"/>
    <x v="227"/>
    <n v="48.251748251748253"/>
    <x v="5"/>
    <x v="1"/>
  </r>
  <r>
    <x v="98"/>
    <x v="228"/>
    <n v="51.748251748251747"/>
    <x v="5"/>
    <x v="1"/>
  </r>
  <r>
    <x v="99"/>
    <x v="227"/>
    <n v="69"/>
    <x v="5"/>
    <x v="1"/>
  </r>
  <r>
    <x v="100"/>
    <x v="228"/>
    <n v="74"/>
    <x v="5"/>
    <x v="1"/>
  </r>
  <r>
    <x v="90"/>
    <x v="211"/>
    <n v="15"/>
    <x v="6"/>
    <x v="1"/>
  </r>
  <r>
    <x v="90"/>
    <x v="212"/>
    <n v="81.875"/>
    <x v="6"/>
    <x v="1"/>
  </r>
  <r>
    <x v="90"/>
    <x v="4"/>
    <n v="3.125"/>
    <x v="6"/>
    <x v="1"/>
  </r>
  <r>
    <x v="91"/>
    <x v="213"/>
    <n v="16.875"/>
    <x v="6"/>
    <x v="1"/>
  </r>
  <r>
    <x v="91"/>
    <x v="214"/>
    <n v="8.125"/>
    <x v="6"/>
    <x v="1"/>
  </r>
  <r>
    <x v="91"/>
    <x v="215"/>
    <n v="37.5"/>
    <x v="6"/>
    <x v="1"/>
  </r>
  <r>
    <x v="91"/>
    <x v="216"/>
    <n v="1.875"/>
    <x v="6"/>
    <x v="1"/>
  </r>
  <r>
    <x v="91"/>
    <x v="217"/>
    <n v="15.625"/>
    <x v="6"/>
    <x v="1"/>
  </r>
  <r>
    <x v="91"/>
    <x v="218"/>
    <n v="1.25"/>
    <x v="6"/>
    <x v="1"/>
  </r>
  <r>
    <x v="91"/>
    <x v="219"/>
    <n v="0.625"/>
    <x v="6"/>
    <x v="1"/>
  </r>
  <r>
    <x v="91"/>
    <x v="220"/>
    <n v="18.125"/>
    <x v="6"/>
    <x v="1"/>
  </r>
  <r>
    <x v="92"/>
    <x v="221"/>
    <n v="16.875"/>
    <x v="6"/>
    <x v="1"/>
  </r>
  <r>
    <x v="92"/>
    <x v="222"/>
    <n v="10"/>
    <x v="6"/>
    <x v="1"/>
  </r>
  <r>
    <x v="92"/>
    <x v="223"/>
    <n v="55"/>
    <x v="6"/>
    <x v="1"/>
  </r>
  <r>
    <x v="92"/>
    <x v="224"/>
    <n v="15"/>
    <x v="6"/>
    <x v="1"/>
  </r>
  <r>
    <x v="92"/>
    <x v="4"/>
    <n v="3.125"/>
    <x v="6"/>
    <x v="1"/>
  </r>
  <r>
    <x v="93"/>
    <x v="225"/>
    <n v="8.3333333333333339"/>
    <x v="6"/>
    <x v="1"/>
  </r>
  <r>
    <x v="93"/>
    <x v="226"/>
    <n v="91.666666666666671"/>
    <x v="6"/>
    <x v="1"/>
  </r>
  <r>
    <x v="94"/>
    <x v="225"/>
    <n v="13.636363636363637"/>
    <x v="6"/>
    <x v="1"/>
  </r>
  <r>
    <x v="94"/>
    <x v="226"/>
    <n v="86.36363636363636"/>
    <x v="6"/>
    <x v="1"/>
  </r>
  <r>
    <x v="95"/>
    <x v="225"/>
    <n v="18.181818181818183"/>
    <x v="6"/>
    <x v="1"/>
  </r>
  <r>
    <x v="95"/>
    <x v="226"/>
    <n v="81.818181818181813"/>
    <x v="6"/>
    <x v="1"/>
  </r>
  <r>
    <x v="96"/>
    <x v="225"/>
    <n v="37.5"/>
    <x v="6"/>
    <x v="1"/>
  </r>
  <r>
    <x v="96"/>
    <x v="226"/>
    <n v="62.5"/>
    <x v="6"/>
    <x v="1"/>
  </r>
  <r>
    <x v="97"/>
    <x v="225"/>
    <n v="100"/>
    <x v="6"/>
    <x v="1"/>
  </r>
  <r>
    <x v="97"/>
    <x v="226"/>
    <n v="0"/>
    <x v="6"/>
    <x v="1"/>
  </r>
  <r>
    <x v="98"/>
    <x v="227"/>
    <n v="28.244274809160306"/>
    <x v="6"/>
    <x v="1"/>
  </r>
  <r>
    <x v="98"/>
    <x v="228"/>
    <n v="71.755725190839698"/>
    <x v="6"/>
    <x v="1"/>
  </r>
  <r>
    <x v="99"/>
    <x v="227"/>
    <n v="37"/>
    <x v="6"/>
    <x v="1"/>
  </r>
  <r>
    <x v="99"/>
    <x v="228"/>
    <n v="94"/>
    <x v="6"/>
    <x v="1"/>
  </r>
  <r>
    <x v="90"/>
    <x v="211"/>
    <n v="24.832214765100669"/>
    <x v="7"/>
    <x v="1"/>
  </r>
  <r>
    <x v="90"/>
    <x v="212"/>
    <n v="72.483221476510067"/>
    <x v="7"/>
    <x v="1"/>
  </r>
  <r>
    <x v="90"/>
    <x v="4"/>
    <n v="2.6845637583892619"/>
    <x v="7"/>
    <x v="1"/>
  </r>
  <r>
    <x v="91"/>
    <x v="213"/>
    <n v="22.818791946308725"/>
    <x v="7"/>
    <x v="1"/>
  </r>
  <r>
    <x v="91"/>
    <x v="214"/>
    <n v="7.3825503355704694"/>
    <x v="7"/>
    <x v="1"/>
  </r>
  <r>
    <x v="91"/>
    <x v="215"/>
    <n v="26.174496644295303"/>
    <x v="7"/>
    <x v="1"/>
  </r>
  <r>
    <x v="91"/>
    <x v="216"/>
    <n v="3.3557046979865772"/>
    <x v="7"/>
    <x v="1"/>
  </r>
  <r>
    <x v="91"/>
    <x v="217"/>
    <n v="11.74496644295302"/>
    <x v="7"/>
    <x v="1"/>
  </r>
  <r>
    <x v="91"/>
    <x v="218"/>
    <n v="1.0067114093959733"/>
    <x v="7"/>
    <x v="1"/>
  </r>
  <r>
    <x v="91"/>
    <x v="219"/>
    <n v="0"/>
    <x v="7"/>
    <x v="1"/>
  </r>
  <r>
    <x v="91"/>
    <x v="220"/>
    <n v="27.516778523489933"/>
    <x v="7"/>
    <x v="1"/>
  </r>
  <r>
    <x v="92"/>
    <x v="221"/>
    <n v="22.818791946308725"/>
    <x v="7"/>
    <x v="1"/>
  </r>
  <r>
    <x v="92"/>
    <x v="222"/>
    <n v="10.738255033557047"/>
    <x v="7"/>
    <x v="1"/>
  </r>
  <r>
    <x v="92"/>
    <x v="223"/>
    <n v="38.926174496644293"/>
    <x v="7"/>
    <x v="1"/>
  </r>
  <r>
    <x v="92"/>
    <x v="224"/>
    <n v="24.832214765100669"/>
    <x v="7"/>
    <x v="1"/>
  </r>
  <r>
    <x v="92"/>
    <x v="4"/>
    <n v="2.6845637583892619"/>
    <x v="7"/>
    <x v="1"/>
  </r>
  <r>
    <x v="93"/>
    <x v="225"/>
    <n v="28.571428571428573"/>
    <x v="7"/>
    <x v="1"/>
  </r>
  <r>
    <x v="93"/>
    <x v="226"/>
    <n v="71.428571428571431"/>
    <x v="7"/>
    <x v="1"/>
  </r>
  <r>
    <x v="94"/>
    <x v="225"/>
    <n v="35.294117647058826"/>
    <x v="7"/>
    <x v="1"/>
  </r>
  <r>
    <x v="94"/>
    <x v="226"/>
    <n v="64.705882352941174"/>
    <x v="7"/>
    <x v="1"/>
  </r>
  <r>
    <x v="95"/>
    <x v="225"/>
    <n v="18.75"/>
    <x v="7"/>
    <x v="1"/>
  </r>
  <r>
    <x v="95"/>
    <x v="226"/>
    <n v="81.25"/>
    <x v="7"/>
    <x v="1"/>
  </r>
  <r>
    <x v="96"/>
    <x v="225"/>
    <n v="40"/>
    <x v="7"/>
    <x v="1"/>
  </r>
  <r>
    <x v="96"/>
    <x v="226"/>
    <n v="60"/>
    <x v="7"/>
    <x v="1"/>
  </r>
  <r>
    <x v="97"/>
    <x v="225"/>
    <n v="66.666666666666671"/>
    <x v="7"/>
    <x v="1"/>
  </r>
  <r>
    <x v="97"/>
    <x v="226"/>
    <n v="33.333333333333336"/>
    <x v="7"/>
    <x v="1"/>
  </r>
  <r>
    <x v="98"/>
    <x v="227"/>
    <n v="37.962962962962962"/>
    <x v="7"/>
    <x v="1"/>
  </r>
  <r>
    <x v="98"/>
    <x v="228"/>
    <n v="62.037037037037038"/>
    <x v="7"/>
    <x v="1"/>
  </r>
  <r>
    <x v="99"/>
    <x v="227"/>
    <n v="82"/>
    <x v="7"/>
    <x v="1"/>
  </r>
  <r>
    <x v="100"/>
    <x v="228"/>
    <n v="134"/>
    <x v="7"/>
    <x v="1"/>
  </r>
  <r>
    <x v="90"/>
    <x v="211"/>
    <n v="19.413919413919412"/>
    <x v="8"/>
    <x v="1"/>
  </r>
  <r>
    <x v="90"/>
    <x v="212"/>
    <n v="76.92307692307692"/>
    <x v="8"/>
    <x v="1"/>
  </r>
  <r>
    <x v="90"/>
    <x v="4"/>
    <n v="3.6630036630036629"/>
    <x v="8"/>
    <x v="1"/>
  </r>
  <r>
    <x v="91"/>
    <x v="213"/>
    <n v="23.443223443223442"/>
    <x v="8"/>
    <x v="1"/>
  </r>
  <r>
    <x v="91"/>
    <x v="214"/>
    <n v="8.4249084249084252"/>
    <x v="8"/>
    <x v="1"/>
  </r>
  <r>
    <x v="91"/>
    <x v="215"/>
    <n v="26.739926739926741"/>
    <x v="8"/>
    <x v="1"/>
  </r>
  <r>
    <x v="91"/>
    <x v="216"/>
    <n v="4.7619047619047619"/>
    <x v="8"/>
    <x v="1"/>
  </r>
  <r>
    <x v="91"/>
    <x v="217"/>
    <n v="12.454212454212454"/>
    <x v="8"/>
    <x v="1"/>
  </r>
  <r>
    <x v="91"/>
    <x v="218"/>
    <n v="0.73260073260073255"/>
    <x v="8"/>
    <x v="1"/>
  </r>
  <r>
    <x v="91"/>
    <x v="219"/>
    <n v="0.36630036630036628"/>
    <x v="8"/>
    <x v="1"/>
  </r>
  <r>
    <x v="91"/>
    <x v="220"/>
    <n v="23.076923076923077"/>
    <x v="8"/>
    <x v="1"/>
  </r>
  <r>
    <x v="92"/>
    <x v="221"/>
    <n v="23.443223443223442"/>
    <x v="8"/>
    <x v="1"/>
  </r>
  <r>
    <x v="92"/>
    <x v="222"/>
    <n v="13.186813186813186"/>
    <x v="8"/>
    <x v="1"/>
  </r>
  <r>
    <x v="92"/>
    <x v="223"/>
    <n v="40.293040293040292"/>
    <x v="8"/>
    <x v="1"/>
  </r>
  <r>
    <x v="92"/>
    <x v="224"/>
    <n v="19.413919413919412"/>
    <x v="8"/>
    <x v="1"/>
  </r>
  <r>
    <x v="92"/>
    <x v="4"/>
    <n v="3.6630036630036629"/>
    <x v="8"/>
    <x v="1"/>
  </r>
  <r>
    <x v="93"/>
    <x v="225"/>
    <n v="20"/>
    <x v="8"/>
    <x v="1"/>
  </r>
  <r>
    <x v="93"/>
    <x v="226"/>
    <n v="80"/>
    <x v="8"/>
    <x v="1"/>
  </r>
  <r>
    <x v="94"/>
    <x v="225"/>
    <n v="26.315789473684209"/>
    <x v="8"/>
    <x v="1"/>
  </r>
  <r>
    <x v="94"/>
    <x v="226"/>
    <n v="73.684210526315795"/>
    <x v="8"/>
    <x v="1"/>
  </r>
  <r>
    <x v="95"/>
    <x v="225"/>
    <n v="24.166666666666668"/>
    <x v="8"/>
    <x v="1"/>
  </r>
  <r>
    <x v="95"/>
    <x v="226"/>
    <n v="75.833333333333329"/>
    <x v="8"/>
    <x v="1"/>
  </r>
  <r>
    <x v="96"/>
    <x v="225"/>
    <n v="41.176470588235297"/>
    <x v="8"/>
    <x v="1"/>
  </r>
  <r>
    <x v="96"/>
    <x v="226"/>
    <n v="58.823529411764703"/>
    <x v="8"/>
    <x v="1"/>
  </r>
  <r>
    <x v="97"/>
    <x v="225"/>
    <n v="0"/>
    <x v="8"/>
    <x v="1"/>
  </r>
  <r>
    <x v="97"/>
    <x v="226"/>
    <n v="100"/>
    <x v="8"/>
    <x v="1"/>
  </r>
  <r>
    <x v="98"/>
    <x v="227"/>
    <n v="37.142857142857146"/>
    <x v="8"/>
    <x v="1"/>
  </r>
  <r>
    <x v="98"/>
    <x v="228"/>
    <n v="62.857142857142854"/>
    <x v="8"/>
    <x v="1"/>
  </r>
  <r>
    <x v="99"/>
    <x v="227"/>
    <n v="78"/>
    <x v="8"/>
    <x v="1"/>
  </r>
  <r>
    <x v="99"/>
    <x v="228"/>
    <n v="132"/>
    <x v="8"/>
    <x v="1"/>
  </r>
  <r>
    <x v="90"/>
    <x v="211"/>
    <n v="31.395348837209301"/>
    <x v="9"/>
    <x v="1"/>
  </r>
  <r>
    <x v="90"/>
    <x v="212"/>
    <n v="65.406976744186053"/>
    <x v="9"/>
    <x v="1"/>
  </r>
  <r>
    <x v="90"/>
    <x v="4"/>
    <n v="3.1976744186046511"/>
    <x v="9"/>
    <x v="1"/>
  </r>
  <r>
    <x v="91"/>
    <x v="213"/>
    <n v="28.197674418604652"/>
    <x v="9"/>
    <x v="1"/>
  </r>
  <r>
    <x v="91"/>
    <x v="214"/>
    <n v="15.988372093023257"/>
    <x v="9"/>
    <x v="1"/>
  </r>
  <r>
    <x v="91"/>
    <x v="215"/>
    <n v="6.9767441860465116"/>
    <x v="9"/>
    <x v="1"/>
  </r>
  <r>
    <x v="91"/>
    <x v="216"/>
    <n v="9.8837209302325579"/>
    <x v="9"/>
    <x v="1"/>
  </r>
  <r>
    <x v="91"/>
    <x v="217"/>
    <n v="2.3255813953488373"/>
    <x v="9"/>
    <x v="1"/>
  </r>
  <r>
    <x v="91"/>
    <x v="218"/>
    <n v="1.7441860465116279"/>
    <x v="9"/>
    <x v="1"/>
  </r>
  <r>
    <x v="91"/>
    <x v="219"/>
    <n v="0.29069767441860467"/>
    <x v="9"/>
    <x v="1"/>
  </r>
  <r>
    <x v="91"/>
    <x v="220"/>
    <n v="34.593023255813954"/>
    <x v="9"/>
    <x v="1"/>
  </r>
  <r>
    <x v="92"/>
    <x v="221"/>
    <n v="28.197674418604652"/>
    <x v="9"/>
    <x v="1"/>
  </r>
  <r>
    <x v="92"/>
    <x v="222"/>
    <n v="25.872093023255815"/>
    <x v="9"/>
    <x v="1"/>
  </r>
  <r>
    <x v="92"/>
    <x v="223"/>
    <n v="11.337209302325581"/>
    <x v="9"/>
    <x v="1"/>
  </r>
  <r>
    <x v="92"/>
    <x v="224"/>
    <n v="31.395348837209301"/>
    <x v="9"/>
    <x v="1"/>
  </r>
  <r>
    <x v="92"/>
    <x v="4"/>
    <n v="3.1976744186046511"/>
    <x v="9"/>
    <x v="1"/>
  </r>
  <r>
    <x v="93"/>
    <x v="225"/>
    <n v="54.054054054054056"/>
    <x v="9"/>
    <x v="1"/>
  </r>
  <r>
    <x v="93"/>
    <x v="226"/>
    <n v="45.945945945945944"/>
    <x v="9"/>
    <x v="1"/>
  </r>
  <r>
    <x v="94"/>
    <x v="225"/>
    <n v="70.833333333333329"/>
    <x v="9"/>
    <x v="1"/>
  </r>
  <r>
    <x v="94"/>
    <x v="226"/>
    <n v="29.166666666666668"/>
    <x v="9"/>
    <x v="1"/>
  </r>
  <r>
    <x v="95"/>
    <x v="225"/>
    <n v="75.581395348837205"/>
    <x v="9"/>
    <x v="1"/>
  </r>
  <r>
    <x v="95"/>
    <x v="226"/>
    <n v="24.418604651162791"/>
    <x v="9"/>
    <x v="1"/>
  </r>
  <r>
    <x v="96"/>
    <x v="225"/>
    <n v="90.909090909090907"/>
    <x v="9"/>
    <x v="1"/>
  </r>
  <r>
    <x v="96"/>
    <x v="226"/>
    <n v="9.0909090909090917"/>
    <x v="9"/>
    <x v="1"/>
  </r>
  <r>
    <x v="97"/>
    <x v="225"/>
    <n v="66.666666666666671"/>
    <x v="9"/>
    <x v="1"/>
  </r>
  <r>
    <x v="97"/>
    <x v="226"/>
    <n v="33.333333333333336"/>
    <x v="9"/>
    <x v="1"/>
  </r>
  <r>
    <x v="98"/>
    <x v="227"/>
    <n v="48.444444444444443"/>
    <x v="9"/>
    <x v="1"/>
  </r>
  <r>
    <x v="98"/>
    <x v="228"/>
    <n v="51.555555555555557"/>
    <x v="9"/>
    <x v="1"/>
  </r>
  <r>
    <x v="99"/>
    <x v="227"/>
    <n v="109"/>
    <x v="9"/>
    <x v="1"/>
  </r>
  <r>
    <x v="99"/>
    <x v="228"/>
    <n v="116"/>
    <x v="9"/>
    <x v="1"/>
  </r>
  <r>
    <x v="90"/>
    <x v="211"/>
    <n v="48.178137651821864"/>
    <x v="10"/>
    <x v="1"/>
  </r>
  <r>
    <x v="90"/>
    <x v="212"/>
    <n v="46.963562753036435"/>
    <x v="10"/>
    <x v="1"/>
  </r>
  <r>
    <x v="90"/>
    <x v="4"/>
    <n v="4.8582995951417001"/>
    <x v="10"/>
    <x v="1"/>
  </r>
  <r>
    <x v="91"/>
    <x v="213"/>
    <n v="25.910931174089068"/>
    <x v="10"/>
    <x v="1"/>
  </r>
  <r>
    <x v="91"/>
    <x v="214"/>
    <n v="2.42914979757085"/>
    <x v="10"/>
    <x v="1"/>
  </r>
  <r>
    <x v="91"/>
    <x v="215"/>
    <n v="9.3117408906882595"/>
    <x v="10"/>
    <x v="1"/>
  </r>
  <r>
    <x v="91"/>
    <x v="216"/>
    <n v="1.214574898785425"/>
    <x v="10"/>
    <x v="1"/>
  </r>
  <r>
    <x v="91"/>
    <x v="217"/>
    <n v="5.668016194331984"/>
    <x v="10"/>
    <x v="1"/>
  </r>
  <r>
    <x v="91"/>
    <x v="218"/>
    <n v="1.214574898785425"/>
    <x v="10"/>
    <x v="1"/>
  </r>
  <r>
    <x v="91"/>
    <x v="219"/>
    <n v="1.214574898785425"/>
    <x v="10"/>
    <x v="1"/>
  </r>
  <r>
    <x v="91"/>
    <x v="220"/>
    <n v="53.036437246963565"/>
    <x v="10"/>
    <x v="1"/>
  </r>
  <r>
    <x v="92"/>
    <x v="221"/>
    <n v="25.910931174089068"/>
    <x v="10"/>
    <x v="1"/>
  </r>
  <r>
    <x v="92"/>
    <x v="222"/>
    <n v="3.6437246963562755"/>
    <x v="10"/>
    <x v="1"/>
  </r>
  <r>
    <x v="92"/>
    <x v="223"/>
    <n v="17.408906882591094"/>
    <x v="10"/>
    <x v="1"/>
  </r>
  <r>
    <x v="92"/>
    <x v="224"/>
    <n v="48.178137651821864"/>
    <x v="10"/>
    <x v="1"/>
  </r>
  <r>
    <x v="92"/>
    <x v="4"/>
    <n v="4.8582995951417001"/>
    <x v="10"/>
    <x v="1"/>
  </r>
  <r>
    <x v="93"/>
    <x v="225"/>
    <n v="14.814814814814815"/>
    <x v="10"/>
    <x v="1"/>
  </r>
  <r>
    <x v="93"/>
    <x v="226"/>
    <n v="85.18518518518519"/>
    <x v="10"/>
    <x v="1"/>
  </r>
  <r>
    <x v="94"/>
    <x v="225"/>
    <n v="50"/>
    <x v="10"/>
    <x v="1"/>
  </r>
  <r>
    <x v="94"/>
    <x v="226"/>
    <n v="50"/>
    <x v="10"/>
    <x v="1"/>
  </r>
  <r>
    <x v="95"/>
    <x v="225"/>
    <n v="13.636363636363637"/>
    <x v="10"/>
    <x v="1"/>
  </r>
  <r>
    <x v="95"/>
    <x v="226"/>
    <n v="86.36363636363636"/>
    <x v="10"/>
    <x v="1"/>
  </r>
  <r>
    <x v="96"/>
    <x v="225"/>
    <n v="33.333333333333336"/>
    <x v="10"/>
    <x v="1"/>
  </r>
  <r>
    <x v="96"/>
    <x v="226"/>
    <n v="66.666666666666671"/>
    <x v="10"/>
    <x v="1"/>
  </r>
  <r>
    <x v="97"/>
    <x v="225"/>
    <n v="100"/>
    <x v="10"/>
    <x v="1"/>
  </r>
  <r>
    <x v="97"/>
    <x v="226"/>
    <n v="0"/>
    <x v="10"/>
    <x v="1"/>
  </r>
  <r>
    <x v="98"/>
    <x v="227"/>
    <n v="61.206896551724135"/>
    <x v="10"/>
    <x v="1"/>
  </r>
  <r>
    <x v="98"/>
    <x v="228"/>
    <n v="38.793103448275865"/>
    <x v="10"/>
    <x v="1"/>
  </r>
  <r>
    <x v="99"/>
    <x v="227"/>
    <n v="71"/>
    <x v="10"/>
    <x v="1"/>
  </r>
  <r>
    <x v="99"/>
    <x v="228"/>
    <n v="45"/>
    <x v="10"/>
    <x v="1"/>
  </r>
  <r>
    <x v="90"/>
    <x v="211"/>
    <n v="40.370370370370374"/>
    <x v="11"/>
    <x v="1"/>
  </r>
  <r>
    <x v="90"/>
    <x v="212"/>
    <n v="58.148148148148145"/>
    <x v="11"/>
    <x v="1"/>
  </r>
  <r>
    <x v="90"/>
    <x v="4"/>
    <n v="1.4814814814814814"/>
    <x v="11"/>
    <x v="1"/>
  </r>
  <r>
    <x v="91"/>
    <x v="213"/>
    <n v="29.62962962962963"/>
    <x v="11"/>
    <x v="1"/>
  </r>
  <r>
    <x v="91"/>
    <x v="214"/>
    <n v="10.74074074074074"/>
    <x v="11"/>
    <x v="1"/>
  </r>
  <r>
    <x v="91"/>
    <x v="215"/>
    <n v="8.8888888888888893"/>
    <x v="11"/>
    <x v="1"/>
  </r>
  <r>
    <x v="91"/>
    <x v="216"/>
    <n v="5.5555555555555554"/>
    <x v="11"/>
    <x v="1"/>
  </r>
  <r>
    <x v="91"/>
    <x v="217"/>
    <n v="2.9629629629629628"/>
    <x v="11"/>
    <x v="1"/>
  </r>
  <r>
    <x v="91"/>
    <x v="218"/>
    <n v="0"/>
    <x v="11"/>
    <x v="1"/>
  </r>
  <r>
    <x v="91"/>
    <x v="219"/>
    <n v="0.37037037037037035"/>
    <x v="11"/>
    <x v="1"/>
  </r>
  <r>
    <x v="91"/>
    <x v="220"/>
    <n v="41.851851851851855"/>
    <x v="11"/>
    <x v="1"/>
  </r>
  <r>
    <x v="92"/>
    <x v="221"/>
    <n v="29.62962962962963"/>
    <x v="11"/>
    <x v="1"/>
  </r>
  <r>
    <x v="92"/>
    <x v="222"/>
    <n v="16.296296296296298"/>
    <x v="11"/>
    <x v="1"/>
  </r>
  <r>
    <x v="92"/>
    <x v="223"/>
    <n v="12.222222222222221"/>
    <x v="11"/>
    <x v="1"/>
  </r>
  <r>
    <x v="92"/>
    <x v="224"/>
    <n v="40.370370370370374"/>
    <x v="11"/>
    <x v="1"/>
  </r>
  <r>
    <x v="92"/>
    <x v="4"/>
    <n v="1.4814814814814814"/>
    <x v="11"/>
    <x v="1"/>
  </r>
  <r>
    <x v="93"/>
    <x v="225"/>
    <n v="43.243243243243242"/>
    <x v="11"/>
    <x v="1"/>
  </r>
  <r>
    <x v="93"/>
    <x v="226"/>
    <n v="56.756756756756758"/>
    <x v="11"/>
    <x v="1"/>
  </r>
  <r>
    <x v="94"/>
    <x v="225"/>
    <n v="64.285714285714292"/>
    <x v="11"/>
    <x v="1"/>
  </r>
  <r>
    <x v="94"/>
    <x v="226"/>
    <n v="35.714285714285715"/>
    <x v="11"/>
    <x v="1"/>
  </r>
  <r>
    <x v="95"/>
    <x v="225"/>
    <n v="65.714285714285708"/>
    <x v="11"/>
    <x v="1"/>
  </r>
  <r>
    <x v="95"/>
    <x v="226"/>
    <n v="34.285714285714285"/>
    <x v="11"/>
    <x v="1"/>
  </r>
  <r>
    <x v="96"/>
    <x v="225"/>
    <n v="83.333333333333329"/>
    <x v="11"/>
    <x v="1"/>
  </r>
  <r>
    <x v="96"/>
    <x v="226"/>
    <n v="16.666666666666668"/>
    <x v="11"/>
    <x v="1"/>
  </r>
  <r>
    <x v="97"/>
    <x v="225"/>
    <n v="0"/>
    <x v="11"/>
    <x v="1"/>
  </r>
  <r>
    <x v="97"/>
    <x v="226"/>
    <n v="0"/>
    <x v="11"/>
    <x v="1"/>
  </r>
  <r>
    <x v="98"/>
    <x v="227"/>
    <n v="43.949044585987259"/>
    <x v="11"/>
    <x v="1"/>
  </r>
  <r>
    <x v="98"/>
    <x v="228"/>
    <n v="56.050955414012741"/>
    <x v="11"/>
    <x v="1"/>
  </r>
  <r>
    <x v="99"/>
    <x v="227"/>
    <n v="69"/>
    <x v="11"/>
    <x v="1"/>
  </r>
  <r>
    <x v="99"/>
    <x v="228"/>
    <n v="88"/>
    <x v="11"/>
    <x v="1"/>
  </r>
  <r>
    <x v="90"/>
    <x v="211"/>
    <n v="44.897959183673471"/>
    <x v="12"/>
    <x v="1"/>
  </r>
  <r>
    <x v="90"/>
    <x v="212"/>
    <n v="45.918367346938773"/>
    <x v="12"/>
    <x v="1"/>
  </r>
  <r>
    <x v="90"/>
    <x v="4"/>
    <n v="9.183673469387756"/>
    <x v="12"/>
    <x v="1"/>
  </r>
  <r>
    <x v="91"/>
    <x v="213"/>
    <n v="22.789115646258505"/>
    <x v="12"/>
    <x v="1"/>
  </r>
  <r>
    <x v="91"/>
    <x v="214"/>
    <n v="2.7210884353741496"/>
    <x v="12"/>
    <x v="1"/>
  </r>
  <r>
    <x v="91"/>
    <x v="215"/>
    <n v="9.8639455782312933"/>
    <x v="12"/>
    <x v="1"/>
  </r>
  <r>
    <x v="91"/>
    <x v="216"/>
    <n v="0.68027210884353739"/>
    <x v="12"/>
    <x v="1"/>
  </r>
  <r>
    <x v="91"/>
    <x v="217"/>
    <n v="6.1224489795918364"/>
    <x v="12"/>
    <x v="1"/>
  </r>
  <r>
    <x v="91"/>
    <x v="218"/>
    <n v="2.0408163265306123"/>
    <x v="12"/>
    <x v="1"/>
  </r>
  <r>
    <x v="91"/>
    <x v="219"/>
    <n v="1.7006802721088434"/>
    <x v="12"/>
    <x v="1"/>
  </r>
  <r>
    <x v="91"/>
    <x v="220"/>
    <n v="54.081632653061227"/>
    <x v="12"/>
    <x v="1"/>
  </r>
  <r>
    <x v="92"/>
    <x v="221"/>
    <n v="22.789115646258505"/>
    <x v="12"/>
    <x v="1"/>
  </r>
  <r>
    <x v="92"/>
    <x v="222"/>
    <n v="3.4013605442176869"/>
    <x v="12"/>
    <x v="1"/>
  </r>
  <r>
    <x v="92"/>
    <x v="223"/>
    <n v="19.727891156462587"/>
    <x v="12"/>
    <x v="1"/>
  </r>
  <r>
    <x v="92"/>
    <x v="224"/>
    <n v="44.897959183673471"/>
    <x v="12"/>
    <x v="1"/>
  </r>
  <r>
    <x v="92"/>
    <x v="4"/>
    <n v="9.183673469387756"/>
    <x v="12"/>
    <x v="1"/>
  </r>
  <r>
    <x v="93"/>
    <x v="225"/>
    <n v="14.634146341463415"/>
    <x v="12"/>
    <x v="1"/>
  </r>
  <r>
    <x v="93"/>
    <x v="226"/>
    <n v="85.365853658536579"/>
    <x v="12"/>
    <x v="1"/>
  </r>
  <r>
    <x v="94"/>
    <x v="225"/>
    <n v="30"/>
    <x v="12"/>
    <x v="1"/>
  </r>
  <r>
    <x v="94"/>
    <x v="226"/>
    <n v="70"/>
    <x v="12"/>
    <x v="1"/>
  </r>
  <r>
    <x v="95"/>
    <x v="225"/>
    <n v="14.285714285714286"/>
    <x v="12"/>
    <x v="1"/>
  </r>
  <r>
    <x v="95"/>
    <x v="226"/>
    <n v="85.714285714285708"/>
    <x v="12"/>
    <x v="1"/>
  </r>
  <r>
    <x v="96"/>
    <x v="225"/>
    <n v="50"/>
    <x v="12"/>
    <x v="1"/>
  </r>
  <r>
    <x v="96"/>
    <x v="226"/>
    <n v="50"/>
    <x v="12"/>
    <x v="1"/>
  </r>
  <r>
    <x v="97"/>
    <x v="225"/>
    <n v="0"/>
    <x v="12"/>
    <x v="1"/>
  </r>
  <r>
    <x v="97"/>
    <x v="226"/>
    <n v="0"/>
    <x v="12"/>
    <x v="1"/>
  </r>
  <r>
    <x v="98"/>
    <x v="227"/>
    <n v="54.074074074074076"/>
    <x v="12"/>
    <x v="1"/>
  </r>
  <r>
    <x v="98"/>
    <x v="228"/>
    <n v="45.925925925925924"/>
    <x v="12"/>
    <x v="1"/>
  </r>
  <r>
    <x v="99"/>
    <x v="227"/>
    <n v="73"/>
    <x v="12"/>
    <x v="1"/>
  </r>
  <r>
    <x v="99"/>
    <x v="228"/>
    <n v="62"/>
    <x v="12"/>
    <x v="1"/>
  </r>
  <r>
    <x v="90"/>
    <x v="211"/>
    <n v="33.974358974358971"/>
    <x v="13"/>
    <x v="1"/>
  </r>
  <r>
    <x v="90"/>
    <x v="212"/>
    <n v="62.820512820512818"/>
    <x v="13"/>
    <x v="1"/>
  </r>
  <r>
    <x v="90"/>
    <x v="4"/>
    <n v="3.2051282051282053"/>
    <x v="13"/>
    <x v="1"/>
  </r>
  <r>
    <x v="91"/>
    <x v="213"/>
    <n v="28.846153846153847"/>
    <x v="13"/>
    <x v="1"/>
  </r>
  <r>
    <x v="91"/>
    <x v="214"/>
    <n v="10.256410256410257"/>
    <x v="13"/>
    <x v="1"/>
  </r>
  <r>
    <x v="91"/>
    <x v="215"/>
    <n v="5.7692307692307692"/>
    <x v="13"/>
    <x v="1"/>
  </r>
  <r>
    <x v="91"/>
    <x v="216"/>
    <n v="6.4102564102564106"/>
    <x v="13"/>
    <x v="1"/>
  </r>
  <r>
    <x v="91"/>
    <x v="217"/>
    <n v="9.615384615384615"/>
    <x v="13"/>
    <x v="1"/>
  </r>
  <r>
    <x v="91"/>
    <x v="218"/>
    <n v="0.64102564102564108"/>
    <x v="13"/>
    <x v="1"/>
  </r>
  <r>
    <x v="91"/>
    <x v="219"/>
    <n v="1.2820512820512822"/>
    <x v="13"/>
    <x v="1"/>
  </r>
  <r>
    <x v="91"/>
    <x v="220"/>
    <n v="37.179487179487182"/>
    <x v="13"/>
    <x v="1"/>
  </r>
  <r>
    <x v="92"/>
    <x v="221"/>
    <n v="28.846153846153847"/>
    <x v="13"/>
    <x v="1"/>
  </r>
  <r>
    <x v="92"/>
    <x v="222"/>
    <n v="16.666666666666668"/>
    <x v="13"/>
    <x v="1"/>
  </r>
  <r>
    <x v="92"/>
    <x v="223"/>
    <n v="17.307692307692307"/>
    <x v="13"/>
    <x v="1"/>
  </r>
  <r>
    <x v="92"/>
    <x v="224"/>
    <n v="33.974358974358971"/>
    <x v="13"/>
    <x v="1"/>
  </r>
  <r>
    <x v="92"/>
    <x v="4"/>
    <n v="3.2051282051282053"/>
    <x v="13"/>
    <x v="1"/>
  </r>
  <r>
    <x v="93"/>
    <x v="225"/>
    <n v="45.833333333333336"/>
    <x v="13"/>
    <x v="1"/>
  </r>
  <r>
    <x v="93"/>
    <x v="226"/>
    <n v="54.166666666666664"/>
    <x v="13"/>
    <x v="1"/>
  </r>
  <r>
    <x v="94"/>
    <x v="225"/>
    <n v="81.818181818181813"/>
    <x v="13"/>
    <x v="1"/>
  </r>
  <r>
    <x v="94"/>
    <x v="226"/>
    <n v="18.181818181818183"/>
    <x v="13"/>
    <x v="1"/>
  </r>
  <r>
    <x v="95"/>
    <x v="225"/>
    <n v="50"/>
    <x v="13"/>
    <x v="1"/>
  </r>
  <r>
    <x v="95"/>
    <x v="226"/>
    <n v="50"/>
    <x v="13"/>
    <x v="1"/>
  </r>
  <r>
    <x v="96"/>
    <x v="225"/>
    <n v="60"/>
    <x v="13"/>
    <x v="1"/>
  </r>
  <r>
    <x v="96"/>
    <x v="226"/>
    <n v="40"/>
    <x v="13"/>
    <x v="1"/>
  </r>
  <r>
    <x v="97"/>
    <x v="225"/>
    <n v="0"/>
    <x v="13"/>
    <x v="1"/>
  </r>
  <r>
    <x v="97"/>
    <x v="226"/>
    <n v="100"/>
    <x v="13"/>
    <x v="1"/>
  </r>
  <r>
    <x v="98"/>
    <x v="227"/>
    <n v="52.04081632653061"/>
    <x v="13"/>
    <x v="1"/>
  </r>
  <r>
    <x v="98"/>
    <x v="228"/>
    <n v="47.95918367346939"/>
    <x v="13"/>
    <x v="1"/>
  </r>
  <r>
    <x v="99"/>
    <x v="227"/>
    <n v="51"/>
    <x v="13"/>
    <x v="1"/>
  </r>
  <r>
    <x v="99"/>
    <x v="228"/>
    <n v="47"/>
    <x v="13"/>
    <x v="1"/>
  </r>
  <r>
    <x v="90"/>
    <x v="211"/>
    <n v="18.243243243243242"/>
    <x v="14"/>
    <x v="1"/>
  </r>
  <r>
    <x v="90"/>
    <x v="212"/>
    <n v="77.027027027027032"/>
    <x v="14"/>
    <x v="1"/>
  </r>
  <r>
    <x v="90"/>
    <x v="4"/>
    <n v="4.7297297297297298"/>
    <x v="14"/>
    <x v="1"/>
  </r>
  <r>
    <x v="91"/>
    <x v="213"/>
    <n v="19.594594594594593"/>
    <x v="14"/>
    <x v="1"/>
  </r>
  <r>
    <x v="91"/>
    <x v="214"/>
    <n v="6.0810810810810807"/>
    <x v="14"/>
    <x v="1"/>
  </r>
  <r>
    <x v="91"/>
    <x v="215"/>
    <n v="28.378378378378379"/>
    <x v="14"/>
    <x v="1"/>
  </r>
  <r>
    <x v="91"/>
    <x v="216"/>
    <n v="3.3783783783783785"/>
    <x v="14"/>
    <x v="1"/>
  </r>
  <r>
    <x v="91"/>
    <x v="217"/>
    <n v="16.216216216216218"/>
    <x v="14"/>
    <x v="1"/>
  </r>
  <r>
    <x v="91"/>
    <x v="218"/>
    <n v="2.0270270270270272"/>
    <x v="14"/>
    <x v="1"/>
  </r>
  <r>
    <x v="91"/>
    <x v="219"/>
    <n v="1.3513513513513513"/>
    <x v="14"/>
    <x v="1"/>
  </r>
  <r>
    <x v="91"/>
    <x v="220"/>
    <n v="22.972972972972972"/>
    <x v="14"/>
    <x v="1"/>
  </r>
  <r>
    <x v="92"/>
    <x v="221"/>
    <n v="19.594594594594593"/>
    <x v="14"/>
    <x v="1"/>
  </r>
  <r>
    <x v="92"/>
    <x v="222"/>
    <n v="9.4594594594594597"/>
    <x v="14"/>
    <x v="1"/>
  </r>
  <r>
    <x v="92"/>
    <x v="223"/>
    <n v="47.972972972972975"/>
    <x v="14"/>
    <x v="1"/>
  </r>
  <r>
    <x v="92"/>
    <x v="224"/>
    <n v="18.243243243243242"/>
    <x v="14"/>
    <x v="1"/>
  </r>
  <r>
    <x v="92"/>
    <x v="4"/>
    <n v="4.7297297297297298"/>
    <x v="14"/>
    <x v="1"/>
  </r>
  <r>
    <x v="93"/>
    <x v="225"/>
    <n v="18.571428571428573"/>
    <x v="14"/>
    <x v="1"/>
  </r>
  <r>
    <x v="93"/>
    <x v="226"/>
    <n v="81.428571428571431"/>
    <x v="14"/>
    <x v="1"/>
  </r>
  <r>
    <x v="94"/>
    <x v="225"/>
    <n v="29.72972972972973"/>
    <x v="14"/>
    <x v="1"/>
  </r>
  <r>
    <x v="94"/>
    <x v="226"/>
    <n v="70.270270270270274"/>
    <x v="14"/>
    <x v="1"/>
  </r>
  <r>
    <x v="95"/>
    <x v="225"/>
    <n v="6.666666666666667"/>
    <x v="14"/>
    <x v="1"/>
  </r>
  <r>
    <x v="95"/>
    <x v="226"/>
    <n v="93.333333333333329"/>
    <x v="14"/>
    <x v="1"/>
  </r>
  <r>
    <x v="96"/>
    <x v="225"/>
    <n v="37.5"/>
    <x v="14"/>
    <x v="1"/>
  </r>
  <r>
    <x v="96"/>
    <x v="226"/>
    <n v="62.5"/>
    <x v="14"/>
    <x v="1"/>
  </r>
  <r>
    <x v="97"/>
    <x v="225"/>
    <n v="0"/>
    <x v="14"/>
    <x v="1"/>
  </r>
  <r>
    <x v="97"/>
    <x v="226"/>
    <n v="100"/>
    <x v="14"/>
    <x v="1"/>
  </r>
  <r>
    <x v="98"/>
    <x v="227"/>
    <n v="41.228070175438596"/>
    <x v="14"/>
    <x v="1"/>
  </r>
  <r>
    <x v="98"/>
    <x v="228"/>
    <n v="58.771929824561404"/>
    <x v="14"/>
    <x v="1"/>
  </r>
  <r>
    <x v="99"/>
    <x v="227"/>
    <n v="47"/>
    <x v="14"/>
    <x v="1"/>
  </r>
  <r>
    <x v="99"/>
    <x v="228"/>
    <n v="67"/>
    <x v="14"/>
    <x v="1"/>
  </r>
  <r>
    <x v="90"/>
    <x v="211"/>
    <n v="37.162162162162161"/>
    <x v="15"/>
    <x v="1"/>
  </r>
  <r>
    <x v="90"/>
    <x v="212"/>
    <n v="52.702702702702702"/>
    <x v="15"/>
    <x v="1"/>
  </r>
  <r>
    <x v="90"/>
    <x v="4"/>
    <n v="10.135135135135135"/>
    <x v="15"/>
    <x v="1"/>
  </r>
  <r>
    <x v="91"/>
    <x v="213"/>
    <n v="43.243243243243242"/>
    <x v="15"/>
    <x v="1"/>
  </r>
  <r>
    <x v="91"/>
    <x v="214"/>
    <n v="4.7297297297297298"/>
    <x v="15"/>
    <x v="1"/>
  </r>
  <r>
    <x v="91"/>
    <x v="215"/>
    <n v="1.3513513513513513"/>
    <x v="15"/>
    <x v="1"/>
  </r>
  <r>
    <x v="91"/>
    <x v="216"/>
    <n v="1.3513513513513513"/>
    <x v="15"/>
    <x v="1"/>
  </r>
  <r>
    <x v="91"/>
    <x v="217"/>
    <n v="1.3513513513513513"/>
    <x v="15"/>
    <x v="1"/>
  </r>
  <r>
    <x v="91"/>
    <x v="218"/>
    <n v="0.67567567567567566"/>
    <x v="15"/>
    <x v="1"/>
  </r>
  <r>
    <x v="91"/>
    <x v="219"/>
    <n v="0"/>
    <x v="15"/>
    <x v="1"/>
  </r>
  <r>
    <x v="91"/>
    <x v="220"/>
    <n v="47.297297297297298"/>
    <x v="15"/>
    <x v="1"/>
  </r>
  <r>
    <x v="92"/>
    <x v="221"/>
    <n v="43.243243243243242"/>
    <x v="15"/>
    <x v="1"/>
  </r>
  <r>
    <x v="92"/>
    <x v="222"/>
    <n v="6.0810810810810807"/>
    <x v="15"/>
    <x v="1"/>
  </r>
  <r>
    <x v="92"/>
    <x v="223"/>
    <n v="3.3783783783783785"/>
    <x v="15"/>
    <x v="1"/>
  </r>
  <r>
    <x v="92"/>
    <x v="224"/>
    <n v="37.162162162162161"/>
    <x v="15"/>
    <x v="1"/>
  </r>
  <r>
    <x v="92"/>
    <x v="4"/>
    <n v="10.135135135135135"/>
    <x v="15"/>
    <x v="1"/>
  </r>
  <r>
    <x v="93"/>
    <x v="225"/>
    <n v="25"/>
    <x v="15"/>
    <x v="1"/>
  </r>
  <r>
    <x v="93"/>
    <x v="226"/>
    <n v="75"/>
    <x v="15"/>
    <x v="1"/>
  </r>
  <r>
    <x v="94"/>
    <x v="225"/>
    <n v="66.666666666666671"/>
    <x v="15"/>
    <x v="1"/>
  </r>
  <r>
    <x v="94"/>
    <x v="226"/>
    <n v="33.333333333333336"/>
    <x v="15"/>
    <x v="1"/>
  </r>
  <r>
    <x v="95"/>
    <x v="225"/>
    <n v="60"/>
    <x v="15"/>
    <x v="1"/>
  </r>
  <r>
    <x v="95"/>
    <x v="226"/>
    <n v="40"/>
    <x v="15"/>
    <x v="1"/>
  </r>
  <r>
    <x v="96"/>
    <x v="225"/>
    <n v="80"/>
    <x v="15"/>
    <x v="1"/>
  </r>
  <r>
    <x v="96"/>
    <x v="226"/>
    <n v="20"/>
    <x v="15"/>
    <x v="1"/>
  </r>
  <r>
    <x v="97"/>
    <x v="225"/>
    <n v="100"/>
    <x v="15"/>
    <x v="1"/>
  </r>
  <r>
    <x v="97"/>
    <x v="226"/>
    <n v="0"/>
    <x v="15"/>
    <x v="1"/>
  </r>
  <r>
    <x v="98"/>
    <x v="227"/>
    <n v="73.07692307692308"/>
    <x v="15"/>
    <x v="1"/>
  </r>
  <r>
    <x v="98"/>
    <x v="228"/>
    <n v="26.923076923076923"/>
    <x v="15"/>
    <x v="1"/>
  </r>
  <r>
    <x v="99"/>
    <x v="227"/>
    <n v="57"/>
    <x v="15"/>
    <x v="1"/>
  </r>
  <r>
    <x v="100"/>
    <x v="228"/>
    <n v="21"/>
    <x v="15"/>
    <x v="1"/>
  </r>
  <r>
    <x v="90"/>
    <x v="211"/>
    <n v="38.72053872053872"/>
    <x v="16"/>
    <x v="1"/>
  </r>
  <r>
    <x v="90"/>
    <x v="212"/>
    <n v="57.239057239057239"/>
    <x v="16"/>
    <x v="1"/>
  </r>
  <r>
    <x v="90"/>
    <x v="4"/>
    <n v="4.0404040404040407"/>
    <x v="16"/>
    <x v="1"/>
  </r>
  <r>
    <x v="91"/>
    <x v="213"/>
    <n v="30.976430976430976"/>
    <x v="16"/>
    <x v="1"/>
  </r>
  <r>
    <x v="91"/>
    <x v="214"/>
    <n v="3.7037037037037037"/>
    <x v="16"/>
    <x v="1"/>
  </r>
  <r>
    <x v="91"/>
    <x v="215"/>
    <n v="9.0909090909090917"/>
    <x v="16"/>
    <x v="1"/>
  </r>
  <r>
    <x v="91"/>
    <x v="216"/>
    <n v="4.3771043771043772"/>
    <x v="16"/>
    <x v="1"/>
  </r>
  <r>
    <x v="91"/>
    <x v="217"/>
    <n v="5.3872053872053876"/>
    <x v="16"/>
    <x v="1"/>
  </r>
  <r>
    <x v="91"/>
    <x v="218"/>
    <n v="2.6936026936026938"/>
    <x v="16"/>
    <x v="1"/>
  </r>
  <r>
    <x v="91"/>
    <x v="219"/>
    <n v="1.0101010101010102"/>
    <x v="16"/>
    <x v="1"/>
  </r>
  <r>
    <x v="91"/>
    <x v="220"/>
    <n v="42.760942760942761"/>
    <x v="16"/>
    <x v="1"/>
  </r>
  <r>
    <x v="92"/>
    <x v="221"/>
    <n v="30.976430976430976"/>
    <x v="16"/>
    <x v="1"/>
  </r>
  <r>
    <x v="92"/>
    <x v="222"/>
    <n v="8.0808080808080813"/>
    <x v="16"/>
    <x v="1"/>
  </r>
  <r>
    <x v="92"/>
    <x v="223"/>
    <n v="18.181818181818183"/>
    <x v="16"/>
    <x v="1"/>
  </r>
  <r>
    <x v="92"/>
    <x v="224"/>
    <n v="38.72053872053872"/>
    <x v="16"/>
    <x v="1"/>
  </r>
  <r>
    <x v="92"/>
    <x v="4"/>
    <n v="4.0404040404040407"/>
    <x v="16"/>
    <x v="1"/>
  </r>
  <r>
    <x v="93"/>
    <x v="225"/>
    <n v="24"/>
    <x v="16"/>
    <x v="1"/>
  </r>
  <r>
    <x v="93"/>
    <x v="226"/>
    <n v="76"/>
    <x v="16"/>
    <x v="1"/>
  </r>
  <r>
    <x v="94"/>
    <x v="225"/>
    <n v="57.142857142857146"/>
    <x v="16"/>
    <x v="1"/>
  </r>
  <r>
    <x v="94"/>
    <x v="226"/>
    <n v="42.857142857142854"/>
    <x v="16"/>
    <x v="1"/>
  </r>
  <r>
    <x v="95"/>
    <x v="225"/>
    <n v="31.25"/>
    <x v="16"/>
    <x v="1"/>
  </r>
  <r>
    <x v="95"/>
    <x v="226"/>
    <n v="68.75"/>
    <x v="16"/>
    <x v="1"/>
  </r>
  <r>
    <x v="96"/>
    <x v="225"/>
    <n v="54.545454545454547"/>
    <x v="16"/>
    <x v="1"/>
  </r>
  <r>
    <x v="96"/>
    <x v="226"/>
    <n v="45.454545454545453"/>
    <x v="16"/>
    <x v="1"/>
  </r>
  <r>
    <x v="97"/>
    <x v="225"/>
    <n v="0"/>
    <x v="16"/>
    <x v="1"/>
  </r>
  <r>
    <x v="97"/>
    <x v="226"/>
    <n v="100"/>
    <x v="16"/>
    <x v="1"/>
  </r>
  <r>
    <x v="98"/>
    <x v="227"/>
    <n v="51.176470588235297"/>
    <x v="16"/>
    <x v="1"/>
  </r>
  <r>
    <x v="98"/>
    <x v="228"/>
    <n v="48.823529411764703"/>
    <x v="16"/>
    <x v="1"/>
  </r>
  <r>
    <x v="99"/>
    <x v="227"/>
    <n v="87"/>
    <x v="16"/>
    <x v="1"/>
  </r>
  <r>
    <x v="99"/>
    <x v="228"/>
    <n v="83"/>
    <x v="16"/>
    <x v="1"/>
  </r>
  <r>
    <x v="101"/>
    <x v="230"/>
    <n v="7.8729867875397757"/>
    <x v="0"/>
    <x v="0"/>
  </r>
  <r>
    <x v="101"/>
    <x v="231"/>
    <n v="8.1394923857867916"/>
    <x v="0"/>
    <x v="0"/>
  </r>
  <r>
    <x v="101"/>
    <x v="232"/>
    <n v="7.4358738199401655"/>
    <x v="0"/>
    <x v="0"/>
  </r>
  <r>
    <x v="101"/>
    <x v="233"/>
    <n v="7.5033098209441347"/>
    <x v="0"/>
    <x v="0"/>
  </r>
  <r>
    <x v="101"/>
    <x v="234"/>
    <n v="7.8009189997862789"/>
    <x v="0"/>
    <x v="0"/>
  </r>
  <r>
    <x v="101"/>
    <x v="235"/>
    <n v="7.2661998224677173"/>
    <x v="0"/>
    <x v="0"/>
  </r>
  <r>
    <x v="101"/>
    <x v="236"/>
    <n v="7.5508947469693863"/>
    <x v="0"/>
    <x v="0"/>
  </r>
  <r>
    <x v="101"/>
    <x v="237"/>
    <n v="7.4033830845771211"/>
    <x v="0"/>
    <x v="0"/>
  </r>
  <r>
    <x v="101"/>
    <x v="238"/>
    <n v="7.446118192352249"/>
    <x v="0"/>
    <x v="0"/>
  </r>
  <r>
    <x v="101"/>
    <x v="239"/>
    <n v="7.749427803761586"/>
    <x v="0"/>
    <x v="0"/>
  </r>
  <r>
    <x v="101"/>
    <x v="240"/>
    <n v="8.0056985468704944"/>
    <x v="0"/>
    <x v="0"/>
  </r>
  <r>
    <x v="101"/>
    <x v="241"/>
    <n v="8.3708250071367409"/>
    <x v="0"/>
    <x v="0"/>
  </r>
  <r>
    <x v="101"/>
    <x v="242"/>
    <n v="7.2238596491227991"/>
    <x v="0"/>
    <x v="0"/>
  </r>
  <r>
    <x v="101"/>
    <x v="243"/>
    <n v="7.0336549776417892"/>
    <x v="0"/>
    <x v="0"/>
  </r>
  <r>
    <x v="101"/>
    <x v="244"/>
    <n v="7.4301189464740638"/>
    <x v="0"/>
    <x v="0"/>
  </r>
  <r>
    <x v="101"/>
    <x v="245"/>
    <n v="7.2451553720903581"/>
    <x v="0"/>
    <x v="0"/>
  </r>
  <r>
    <x v="101"/>
    <x v="246"/>
    <n v="7.812154108131109"/>
    <x v="0"/>
    <x v="0"/>
  </r>
  <r>
    <x v="101"/>
    <x v="247"/>
    <n v="6.9408366320744408"/>
    <x v="0"/>
    <x v="0"/>
  </r>
  <r>
    <x v="101"/>
    <x v="248"/>
    <n v="7.5512367491166144"/>
    <x v="0"/>
    <x v="0"/>
  </r>
  <r>
    <x v="101"/>
    <x v="249"/>
    <n v="7.0656143608789899"/>
    <x v="0"/>
    <x v="0"/>
  </r>
  <r>
    <x v="101"/>
    <x v="250"/>
    <n v="7.0384709033357886"/>
    <x v="0"/>
    <x v="0"/>
  </r>
  <r>
    <x v="101"/>
    <x v="251"/>
    <n v="6.9447270261105318"/>
    <x v="0"/>
    <x v="0"/>
  </r>
  <r>
    <x v="101"/>
    <x v="252"/>
    <n v="6.8739469578783083"/>
    <x v="0"/>
    <x v="0"/>
  </r>
  <r>
    <x v="101"/>
    <x v="253"/>
    <n v="8.1248628216071452"/>
    <x v="0"/>
    <x v="0"/>
  </r>
  <r>
    <x v="101"/>
    <x v="254"/>
    <n v="7.5286016949152614"/>
    <x v="0"/>
    <x v="0"/>
  </r>
  <r>
    <x v="101"/>
    <x v="255"/>
    <n v="8.0045843520782594"/>
    <x v="0"/>
    <x v="0"/>
  </r>
  <r>
    <x v="101"/>
    <x v="256"/>
    <n v="7.8657882983474607"/>
    <x v="0"/>
    <x v="0"/>
  </r>
  <r>
    <x v="101"/>
    <x v="257"/>
    <n v="7.3833032083144952"/>
    <x v="0"/>
    <x v="0"/>
  </r>
  <r>
    <x v="101"/>
    <x v="258"/>
    <n v="7.3247228119839596"/>
    <x v="0"/>
    <x v="0"/>
  </r>
  <r>
    <x v="101"/>
    <x v="259"/>
    <n v="8.0459246080284679"/>
    <x v="0"/>
    <x v="0"/>
  </r>
  <r>
    <x v="101"/>
    <x v="260"/>
    <n v="7.1469331966512755"/>
    <x v="0"/>
    <x v="0"/>
  </r>
  <r>
    <x v="101"/>
    <x v="261"/>
    <n v="6.8036835065336136"/>
    <x v="0"/>
    <x v="0"/>
  </r>
  <r>
    <x v="101"/>
    <x v="262"/>
    <n v="7.3724415613466068"/>
    <x v="0"/>
    <x v="0"/>
  </r>
  <r>
    <x v="101"/>
    <x v="263"/>
    <n v="7.2055079842629004"/>
    <x v="0"/>
    <x v="0"/>
  </r>
  <r>
    <x v="101"/>
    <x v="264"/>
    <n v="6.7142084775086532"/>
    <x v="0"/>
    <x v="0"/>
  </r>
  <r>
    <x v="101"/>
    <x v="265"/>
    <n v="7.5035201853666926"/>
    <x v="0"/>
    <x v="0"/>
  </r>
  <r>
    <x v="101"/>
    <x v="230"/>
    <n v="7.4561403508771891"/>
    <x v="1"/>
    <x v="0"/>
  </r>
  <r>
    <x v="101"/>
    <x v="231"/>
    <n v="8.0395379831186045"/>
    <x v="1"/>
    <x v="0"/>
  </r>
  <r>
    <x v="101"/>
    <x v="232"/>
    <n v="6.9526266416510287"/>
    <x v="1"/>
    <x v="0"/>
  </r>
  <r>
    <x v="101"/>
    <x v="233"/>
    <n v="7.2019543973941387"/>
    <x v="1"/>
    <x v="0"/>
  </r>
  <r>
    <x v="101"/>
    <x v="234"/>
    <n v="7.3544494720965297"/>
    <x v="1"/>
    <x v="0"/>
  </r>
  <r>
    <x v="101"/>
    <x v="235"/>
    <n v="7.3646649260226198"/>
    <x v="1"/>
    <x v="0"/>
  </r>
  <r>
    <x v="101"/>
    <x v="236"/>
    <n v="7.5535864978902989"/>
    <x v="1"/>
    <x v="0"/>
  </r>
  <r>
    <x v="101"/>
    <x v="237"/>
    <n v="7.3968804159445343"/>
    <x v="1"/>
    <x v="0"/>
  </r>
  <r>
    <x v="101"/>
    <x v="238"/>
    <n v="7.6575225032147474"/>
    <x v="1"/>
    <x v="0"/>
  </r>
  <r>
    <x v="101"/>
    <x v="239"/>
    <n v="7.9061418685121243"/>
    <x v="1"/>
    <x v="0"/>
  </r>
  <r>
    <x v="101"/>
    <x v="240"/>
    <n v="7.4748819235723545"/>
    <x v="1"/>
    <x v="0"/>
  </r>
  <r>
    <x v="101"/>
    <x v="241"/>
    <n v="8.1604255319148926"/>
    <x v="1"/>
    <x v="0"/>
  </r>
  <r>
    <x v="101"/>
    <x v="242"/>
    <n v="6.9756232686980573"/>
    <x v="1"/>
    <x v="0"/>
  </r>
  <r>
    <x v="101"/>
    <x v="243"/>
    <n v="6.5281973816716929"/>
    <x v="1"/>
    <x v="0"/>
  </r>
  <r>
    <x v="101"/>
    <x v="244"/>
    <n v="6.9226078799249651"/>
    <x v="1"/>
    <x v="0"/>
  </r>
  <r>
    <x v="101"/>
    <x v="245"/>
    <n v="6.7941613062840105"/>
    <x v="1"/>
    <x v="0"/>
  </r>
  <r>
    <x v="101"/>
    <x v="246"/>
    <n v="7.862619808306718"/>
    <x v="1"/>
    <x v="0"/>
  </r>
  <r>
    <x v="101"/>
    <x v="247"/>
    <n v="6.7078861409239448"/>
    <x v="1"/>
    <x v="0"/>
  </r>
  <r>
    <x v="101"/>
    <x v="248"/>
    <n v="7.4230769230769234"/>
    <x v="1"/>
    <x v="0"/>
  </r>
  <r>
    <x v="101"/>
    <x v="249"/>
    <n v="6.8338945005611613"/>
    <x v="1"/>
    <x v="0"/>
  </r>
  <r>
    <x v="101"/>
    <x v="250"/>
    <n v="6.6287809349220925"/>
    <x v="1"/>
    <x v="0"/>
  </r>
  <r>
    <x v="101"/>
    <x v="251"/>
    <n v="6.6980198019801973"/>
    <x v="1"/>
    <x v="0"/>
  </r>
  <r>
    <x v="101"/>
    <x v="252"/>
    <n v="6.7603833865814629"/>
    <x v="1"/>
    <x v="0"/>
  </r>
  <r>
    <x v="101"/>
    <x v="253"/>
    <n v="7.6717460317460366"/>
    <x v="1"/>
    <x v="0"/>
  </r>
  <r>
    <x v="101"/>
    <x v="254"/>
    <n v="6.8495440729483255"/>
    <x v="1"/>
    <x v="0"/>
  </r>
  <r>
    <x v="101"/>
    <x v="255"/>
    <n v="7.4425855513308008"/>
    <x v="1"/>
    <x v="0"/>
  </r>
  <r>
    <x v="101"/>
    <x v="256"/>
    <n v="7.59430840502979"/>
    <x v="1"/>
    <x v="0"/>
  </r>
  <r>
    <x v="101"/>
    <x v="257"/>
    <n v="6.5582290664100054"/>
    <x v="1"/>
    <x v="0"/>
  </r>
  <r>
    <x v="101"/>
    <x v="258"/>
    <n v="6.592942345924456"/>
    <x v="1"/>
    <x v="0"/>
  </r>
  <r>
    <x v="101"/>
    <x v="259"/>
    <n v="8.1633281972264875"/>
    <x v="1"/>
    <x v="0"/>
  </r>
  <r>
    <x v="101"/>
    <x v="260"/>
    <n v="7.2607526881720341"/>
    <x v="1"/>
    <x v="0"/>
  </r>
  <r>
    <x v="101"/>
    <x v="261"/>
    <n v="6.8030797946803583"/>
    <x v="1"/>
    <x v="0"/>
  </r>
  <r>
    <x v="101"/>
    <x v="262"/>
    <n v="6.9056709713644038"/>
    <x v="1"/>
    <x v="0"/>
  </r>
  <r>
    <x v="101"/>
    <x v="263"/>
    <n v="6.9625000000000057"/>
    <x v="1"/>
    <x v="0"/>
  </r>
  <r>
    <x v="101"/>
    <x v="264"/>
    <n v="6.5788944723618048"/>
    <x v="1"/>
    <x v="0"/>
  </r>
  <r>
    <x v="101"/>
    <x v="265"/>
    <n v="7.2470102901640869"/>
    <x v="1"/>
    <x v="0"/>
  </r>
  <r>
    <x v="101"/>
    <x v="230"/>
    <n v="8.2241379310344627"/>
    <x v="2"/>
    <x v="0"/>
  </r>
  <r>
    <x v="101"/>
    <x v="231"/>
    <n v="8.2562007586810466"/>
    <x v="2"/>
    <x v="0"/>
  </r>
  <r>
    <x v="101"/>
    <x v="232"/>
    <n v="7.6804088586030455"/>
    <x v="2"/>
    <x v="0"/>
  </r>
  <r>
    <x v="101"/>
    <x v="233"/>
    <n v="7.9425252216447539"/>
    <x v="2"/>
    <x v="0"/>
  </r>
  <r>
    <x v="101"/>
    <x v="234"/>
    <n v="8.1816124469589493"/>
    <x v="2"/>
    <x v="0"/>
  </r>
  <r>
    <x v="101"/>
    <x v="235"/>
    <n v="7.4488340192043996"/>
    <x v="2"/>
    <x v="0"/>
  </r>
  <r>
    <x v="101"/>
    <x v="236"/>
    <n v="7.6156092381205367"/>
    <x v="2"/>
    <x v="0"/>
  </r>
  <r>
    <x v="101"/>
    <x v="237"/>
    <n v="7.5657425199011703"/>
    <x v="2"/>
    <x v="0"/>
  </r>
  <r>
    <x v="101"/>
    <x v="238"/>
    <n v="7.3090567051867854"/>
    <x v="2"/>
    <x v="0"/>
  </r>
  <r>
    <x v="101"/>
    <x v="239"/>
    <n v="7.5933972911963812"/>
    <x v="2"/>
    <x v="0"/>
  </r>
  <r>
    <x v="101"/>
    <x v="240"/>
    <n v="8.2607781282860149"/>
    <x v="2"/>
    <x v="0"/>
  </r>
  <r>
    <x v="101"/>
    <x v="241"/>
    <n v="8.507280910775739"/>
    <x v="2"/>
    <x v="0"/>
  </r>
  <r>
    <x v="101"/>
    <x v="242"/>
    <n v="7.3042635658914632"/>
    <x v="2"/>
    <x v="0"/>
  </r>
  <r>
    <x v="101"/>
    <x v="243"/>
    <n v="7.2992518703241878"/>
    <x v="2"/>
    <x v="0"/>
  </r>
  <r>
    <x v="101"/>
    <x v="244"/>
    <n v="7.7504363001745222"/>
    <x v="2"/>
    <x v="0"/>
  </r>
  <r>
    <x v="101"/>
    <x v="245"/>
    <n v="7.5487033523086566"/>
    <x v="2"/>
    <x v="0"/>
  </r>
  <r>
    <x v="101"/>
    <x v="246"/>
    <n v="7.9029673590504252"/>
    <x v="2"/>
    <x v="0"/>
  </r>
  <r>
    <x v="101"/>
    <x v="247"/>
    <n v="7.0072695551032194"/>
    <x v="2"/>
    <x v="0"/>
  </r>
  <r>
    <x v="101"/>
    <x v="248"/>
    <n v="7.3272946859903412"/>
    <x v="2"/>
    <x v="0"/>
  </r>
  <r>
    <x v="101"/>
    <x v="249"/>
    <n v="7.3102652825836199"/>
    <x v="2"/>
    <x v="0"/>
  </r>
  <r>
    <x v="101"/>
    <x v="250"/>
    <n v="7.5118110236220446"/>
    <x v="2"/>
    <x v="0"/>
  </r>
  <r>
    <x v="101"/>
    <x v="251"/>
    <n v="7.1042128603104189"/>
    <x v="2"/>
    <x v="0"/>
  </r>
  <r>
    <x v="101"/>
    <x v="252"/>
    <n v="6.9709228824273026"/>
    <x v="2"/>
    <x v="0"/>
  </r>
  <r>
    <x v="101"/>
    <x v="253"/>
    <n v="8.2147734326505617"/>
    <x v="2"/>
    <x v="0"/>
  </r>
  <r>
    <x v="101"/>
    <x v="254"/>
    <n v="7.7763300760043439"/>
    <x v="2"/>
    <x v="0"/>
  </r>
  <r>
    <x v="101"/>
    <x v="255"/>
    <n v="8.2286141202838987"/>
    <x v="2"/>
    <x v="0"/>
  </r>
  <r>
    <x v="101"/>
    <x v="256"/>
    <n v="7.9935622317596557"/>
    <x v="2"/>
    <x v="0"/>
  </r>
  <r>
    <x v="101"/>
    <x v="257"/>
    <n v="7.5911549475023783"/>
    <x v="2"/>
    <x v="0"/>
  </r>
  <r>
    <x v="101"/>
    <x v="258"/>
    <n v="7.7437269989963378"/>
    <x v="2"/>
    <x v="0"/>
  </r>
  <r>
    <x v="101"/>
    <x v="259"/>
    <n v="8.0241796200345394"/>
    <x v="2"/>
    <x v="0"/>
  </r>
  <r>
    <x v="101"/>
    <x v="260"/>
    <n v="7.012705882352944"/>
    <x v="2"/>
    <x v="0"/>
  </r>
  <r>
    <x v="101"/>
    <x v="261"/>
    <n v="6.7431982232093279"/>
    <x v="2"/>
    <x v="0"/>
  </r>
  <r>
    <x v="101"/>
    <x v="262"/>
    <n v="7.50452290633209"/>
    <x v="2"/>
    <x v="0"/>
  </r>
  <r>
    <x v="101"/>
    <x v="263"/>
    <n v="7.3404390709513256"/>
    <x v="2"/>
    <x v="0"/>
  </r>
  <r>
    <x v="101"/>
    <x v="264"/>
    <n v="6.7489819662594535"/>
    <x v="2"/>
    <x v="0"/>
  </r>
  <r>
    <x v="101"/>
    <x v="265"/>
    <n v="7.6624573516645542"/>
    <x v="2"/>
    <x v="0"/>
  </r>
  <r>
    <x v="101"/>
    <x v="230"/>
    <n v="7.8533916849015322"/>
    <x v="3"/>
    <x v="0"/>
  </r>
  <r>
    <x v="101"/>
    <x v="231"/>
    <n v="8.2618492618492727"/>
    <x v="3"/>
    <x v="0"/>
  </r>
  <r>
    <x v="101"/>
    <x v="232"/>
    <n v="7.6063055780113089"/>
    <x v="3"/>
    <x v="0"/>
  </r>
  <r>
    <x v="101"/>
    <x v="233"/>
    <n v="7.3728675873273808"/>
    <x v="3"/>
    <x v="0"/>
  </r>
  <r>
    <x v="101"/>
    <x v="234"/>
    <n v="7.6225941422594135"/>
    <x v="3"/>
    <x v="0"/>
  </r>
  <r>
    <x v="101"/>
    <x v="235"/>
    <n v="6.8625840179238295"/>
    <x v="3"/>
    <x v="0"/>
  </r>
  <r>
    <x v="101"/>
    <x v="236"/>
    <n v="7.2399049881235129"/>
    <x v="3"/>
    <x v="0"/>
  </r>
  <r>
    <x v="101"/>
    <x v="237"/>
    <n v="6.8506191950464297"/>
    <x v="3"/>
    <x v="0"/>
  </r>
  <r>
    <x v="101"/>
    <x v="238"/>
    <n v="7.3131462333825707"/>
    <x v="3"/>
    <x v="0"/>
  </r>
  <r>
    <x v="101"/>
    <x v="239"/>
    <n v="7.7773556231002976"/>
    <x v="3"/>
    <x v="0"/>
  </r>
  <r>
    <x v="101"/>
    <x v="240"/>
    <n v="7.9686588921282802"/>
    <x v="3"/>
    <x v="0"/>
  </r>
  <r>
    <x v="101"/>
    <x v="241"/>
    <n v="8.3017621145374356"/>
    <x v="3"/>
    <x v="0"/>
  </r>
  <r>
    <x v="101"/>
    <x v="242"/>
    <n v="7.0649953574744684"/>
    <x v="3"/>
    <x v="0"/>
  </r>
  <r>
    <x v="101"/>
    <x v="243"/>
    <n v="6.85067114093959"/>
    <x v="3"/>
    <x v="0"/>
  </r>
  <r>
    <x v="101"/>
    <x v="244"/>
    <n v="7.4138559708295384"/>
    <x v="3"/>
    <x v="0"/>
  </r>
  <r>
    <x v="101"/>
    <x v="245"/>
    <n v="7.4244741873804898"/>
    <x v="3"/>
    <x v="0"/>
  </r>
  <r>
    <x v="101"/>
    <x v="246"/>
    <n v="7.7108655616943036"/>
    <x v="3"/>
    <x v="0"/>
  </r>
  <r>
    <x v="101"/>
    <x v="247"/>
    <n v="6.9925023430178035"/>
    <x v="3"/>
    <x v="0"/>
  </r>
  <r>
    <x v="101"/>
    <x v="248"/>
    <n v="7.9251207729468698"/>
    <x v="3"/>
    <x v="0"/>
  </r>
  <r>
    <x v="101"/>
    <x v="249"/>
    <n v="6.9891067538126359"/>
    <x v="3"/>
    <x v="0"/>
  </r>
  <r>
    <x v="101"/>
    <x v="250"/>
    <n v="6.5985748218527291"/>
    <x v="3"/>
    <x v="0"/>
  </r>
  <r>
    <x v="101"/>
    <x v="251"/>
    <n v="6.7836990595611306"/>
    <x v="3"/>
    <x v="0"/>
  </r>
  <r>
    <x v="101"/>
    <x v="252"/>
    <n v="6.8653846153846141"/>
    <x v="3"/>
    <x v="0"/>
  </r>
  <r>
    <x v="101"/>
    <x v="253"/>
    <n v="8.3304431599229236"/>
    <x v="3"/>
    <x v="0"/>
  </r>
  <r>
    <x v="101"/>
    <x v="254"/>
    <n v="7.7963446475195806"/>
    <x v="3"/>
    <x v="0"/>
  </r>
  <r>
    <x v="101"/>
    <x v="255"/>
    <n v="8.1151832460733093"/>
    <x v="3"/>
    <x v="0"/>
  </r>
  <r>
    <x v="101"/>
    <x v="256"/>
    <n v="8.0502793296089443"/>
    <x v="3"/>
    <x v="0"/>
  </r>
  <r>
    <x v="101"/>
    <x v="257"/>
    <n v="7.2662819455894603"/>
    <x v="3"/>
    <x v="0"/>
  </r>
  <r>
    <x v="101"/>
    <x v="258"/>
    <n v="7.1099656357388312"/>
    <x v="3"/>
    <x v="0"/>
  </r>
  <r>
    <x v="101"/>
    <x v="259"/>
    <n v="8.1845493562231617"/>
    <x v="3"/>
    <x v="0"/>
  </r>
  <r>
    <x v="101"/>
    <x v="260"/>
    <n v="7.608964451313752"/>
    <x v="3"/>
    <x v="0"/>
  </r>
  <r>
    <x v="101"/>
    <x v="261"/>
    <n v="6.8045789043336002"/>
    <x v="3"/>
    <x v="0"/>
  </r>
  <r>
    <x v="101"/>
    <x v="262"/>
    <n v="7.773087071240103"/>
    <x v="3"/>
    <x v="0"/>
  </r>
  <r>
    <x v="101"/>
    <x v="263"/>
    <n v="7.3671726755218172"/>
    <x v="3"/>
    <x v="0"/>
  </r>
  <r>
    <x v="101"/>
    <x v="264"/>
    <n v="6.7192832764505086"/>
    <x v="3"/>
    <x v="0"/>
  </r>
  <r>
    <x v="101"/>
    <x v="265"/>
    <n v="7.4799614908540697"/>
    <x v="3"/>
    <x v="0"/>
  </r>
  <r>
    <x v="101"/>
    <x v="230"/>
    <n v="7.4976700838769812"/>
    <x v="4"/>
    <x v="0"/>
  </r>
  <r>
    <x v="101"/>
    <x v="231"/>
    <n v="7.9903100775193918"/>
    <x v="4"/>
    <x v="0"/>
  </r>
  <r>
    <x v="101"/>
    <x v="232"/>
    <n v="7.337365591397857"/>
    <x v="4"/>
    <x v="0"/>
  </r>
  <r>
    <x v="101"/>
    <x v="233"/>
    <n v="6.8926096997690491"/>
    <x v="4"/>
    <x v="0"/>
  </r>
  <r>
    <x v="101"/>
    <x v="234"/>
    <n v="7.450450450450445"/>
    <x v="4"/>
    <x v="0"/>
  </r>
  <r>
    <x v="101"/>
    <x v="235"/>
    <n v="6.9989847715736131"/>
    <x v="4"/>
    <x v="0"/>
  </r>
  <r>
    <x v="101"/>
    <x v="236"/>
    <n v="7.698275862068968"/>
    <x v="4"/>
    <x v="0"/>
  </r>
  <r>
    <x v="101"/>
    <x v="237"/>
    <n v="7.3694736842105257"/>
    <x v="4"/>
    <x v="0"/>
  </r>
  <r>
    <x v="101"/>
    <x v="238"/>
    <n v="7.4453125"/>
    <x v="4"/>
    <x v="0"/>
  </r>
  <r>
    <x v="101"/>
    <x v="239"/>
    <n v="7.6156941649899297"/>
    <x v="4"/>
    <x v="0"/>
  </r>
  <r>
    <x v="101"/>
    <x v="240"/>
    <n v="7.7448210922787126"/>
    <x v="4"/>
    <x v="0"/>
  </r>
  <r>
    <x v="101"/>
    <x v="241"/>
    <n v="8.0793201133144485"/>
    <x v="4"/>
    <x v="0"/>
  </r>
  <r>
    <x v="101"/>
    <x v="242"/>
    <n v="7.0725689404934631"/>
    <x v="4"/>
    <x v="0"/>
  </r>
  <r>
    <x v="101"/>
    <x v="243"/>
    <n v="7.3434835566382484"/>
    <x v="4"/>
    <x v="0"/>
  </r>
  <r>
    <x v="101"/>
    <x v="244"/>
    <n v="7.3217477656405068"/>
    <x v="4"/>
    <x v="0"/>
  </r>
  <r>
    <x v="101"/>
    <x v="245"/>
    <n v="6.921679909194089"/>
    <x v="4"/>
    <x v="0"/>
  </r>
  <r>
    <x v="101"/>
    <x v="246"/>
    <n v="7.626984126984123"/>
    <x v="4"/>
    <x v="0"/>
  </r>
  <r>
    <x v="101"/>
    <x v="247"/>
    <n v="6.6770938446014059"/>
    <x v="4"/>
    <x v="0"/>
  </r>
  <r>
    <x v="101"/>
    <x v="248"/>
    <n v="7.3586206896551776"/>
    <x v="4"/>
    <x v="0"/>
  </r>
  <r>
    <x v="101"/>
    <x v="249"/>
    <n v="6.7725631768953072"/>
    <x v="4"/>
    <x v="0"/>
  </r>
  <r>
    <x v="101"/>
    <x v="250"/>
    <n v="6.5889967637540492"/>
    <x v="4"/>
    <x v="0"/>
  </r>
  <r>
    <x v="101"/>
    <x v="251"/>
    <n v="7.1566666666666645"/>
    <x v="4"/>
    <x v="0"/>
  </r>
  <r>
    <x v="101"/>
    <x v="252"/>
    <n v="6.6983050847457664"/>
    <x v="4"/>
    <x v="0"/>
  </r>
  <r>
    <x v="101"/>
    <x v="253"/>
    <n v="8.1084337349397551"/>
    <x v="4"/>
    <x v="0"/>
  </r>
  <r>
    <x v="101"/>
    <x v="254"/>
    <n v="7.8305084745762699"/>
    <x v="4"/>
    <x v="0"/>
  </r>
  <r>
    <x v="101"/>
    <x v="255"/>
    <n v="8.0303030303030205"/>
    <x v="4"/>
    <x v="0"/>
  </r>
  <r>
    <x v="101"/>
    <x v="256"/>
    <n v="7.814404432132962"/>
    <x v="4"/>
    <x v="0"/>
  </r>
  <r>
    <x v="101"/>
    <x v="257"/>
    <n v="7.7535667963683563"/>
    <x v="4"/>
    <x v="0"/>
  </r>
  <r>
    <x v="101"/>
    <x v="258"/>
    <n v="7.4523160762942826"/>
    <x v="4"/>
    <x v="0"/>
  </r>
  <r>
    <x v="101"/>
    <x v="259"/>
    <n v="7.7845373891001284"/>
    <x v="4"/>
    <x v="0"/>
  </r>
  <r>
    <x v="101"/>
    <x v="260"/>
    <n v="6.7139959432048624"/>
    <x v="4"/>
    <x v="0"/>
  </r>
  <r>
    <x v="101"/>
    <x v="261"/>
    <n v="6.3633540372670838"/>
    <x v="4"/>
    <x v="0"/>
  </r>
  <r>
    <x v="101"/>
    <x v="262"/>
    <n v="7.2203389830508451"/>
    <x v="4"/>
    <x v="0"/>
  </r>
  <r>
    <x v="101"/>
    <x v="263"/>
    <n v="6.8870056497175112"/>
    <x v="4"/>
    <x v="0"/>
  </r>
  <r>
    <x v="101"/>
    <x v="264"/>
    <n v="6.2398720682302775"/>
    <x v="4"/>
    <x v="0"/>
  </r>
  <r>
    <x v="101"/>
    <x v="265"/>
    <n v="7.3387722250676815"/>
    <x v="4"/>
    <x v="0"/>
  </r>
  <r>
    <x v="101"/>
    <x v="230"/>
    <n v="7.8089887640449422"/>
    <x v="5"/>
    <x v="0"/>
  </r>
  <r>
    <x v="101"/>
    <x v="231"/>
    <n v="8.4615384615384635"/>
    <x v="5"/>
    <x v="0"/>
  </r>
  <r>
    <x v="101"/>
    <x v="232"/>
    <n v="8.0764705882352956"/>
    <x v="5"/>
    <x v="0"/>
  </r>
  <r>
    <x v="101"/>
    <x v="233"/>
    <n v="7.5736842105263165"/>
    <x v="5"/>
    <x v="0"/>
  </r>
  <r>
    <x v="101"/>
    <x v="234"/>
    <n v="7.913793103448274"/>
    <x v="5"/>
    <x v="0"/>
  </r>
  <r>
    <x v="101"/>
    <x v="235"/>
    <n v="7.75"/>
    <x v="5"/>
    <x v="0"/>
  </r>
  <r>
    <x v="101"/>
    <x v="236"/>
    <n v="8.0613026819923341"/>
    <x v="5"/>
    <x v="0"/>
  </r>
  <r>
    <x v="101"/>
    <x v="237"/>
    <n v="8.0158730158730158"/>
    <x v="5"/>
    <x v="0"/>
  </r>
  <r>
    <x v="101"/>
    <x v="238"/>
    <n v="8.0787401574803059"/>
    <x v="5"/>
    <x v="0"/>
  </r>
  <r>
    <x v="101"/>
    <x v="239"/>
    <n v="8.0960000000000019"/>
    <x v="5"/>
    <x v="0"/>
  </r>
  <r>
    <x v="101"/>
    <x v="240"/>
    <n v="8.0992366412213741"/>
    <x v="5"/>
    <x v="0"/>
  </r>
  <r>
    <x v="101"/>
    <x v="241"/>
    <n v="8.3141762452107209"/>
    <x v="5"/>
    <x v="0"/>
  </r>
  <r>
    <x v="101"/>
    <x v="242"/>
    <n v="7.4640522875816977"/>
    <x v="5"/>
    <x v="0"/>
  </r>
  <r>
    <x v="101"/>
    <x v="243"/>
    <n v="7.6363636363636376"/>
    <x v="5"/>
    <x v="0"/>
  </r>
  <r>
    <x v="101"/>
    <x v="244"/>
    <n v="7.746987951807232"/>
    <x v="5"/>
    <x v="0"/>
  </r>
  <r>
    <x v="101"/>
    <x v="245"/>
    <n v="7.4867256637168165"/>
    <x v="5"/>
    <x v="0"/>
  </r>
  <r>
    <x v="101"/>
    <x v="246"/>
    <n v="8.0634920634920668"/>
    <x v="5"/>
    <x v="0"/>
  </r>
  <r>
    <x v="101"/>
    <x v="247"/>
    <n v="7.3127572016460904"/>
    <x v="5"/>
    <x v="0"/>
  </r>
  <r>
    <x v="101"/>
    <x v="248"/>
    <n v="7.9629629629629655"/>
    <x v="5"/>
    <x v="0"/>
  </r>
  <r>
    <x v="101"/>
    <x v="249"/>
    <n v="7.7040816326530592"/>
    <x v="5"/>
    <x v="0"/>
  </r>
  <r>
    <x v="101"/>
    <x v="250"/>
    <n v="7.6590909090909101"/>
    <x v="5"/>
    <x v="0"/>
  </r>
  <r>
    <x v="101"/>
    <x v="251"/>
    <n v="7.9680851063829783"/>
    <x v="5"/>
    <x v="0"/>
  </r>
  <r>
    <x v="101"/>
    <x v="252"/>
    <n v="7.2222222222222223"/>
    <x v="5"/>
    <x v="0"/>
  </r>
  <r>
    <x v="101"/>
    <x v="253"/>
    <n v="8.5514403292180994"/>
    <x v="5"/>
    <x v="0"/>
  </r>
  <r>
    <x v="101"/>
    <x v="254"/>
    <n v="8.5813953488372086"/>
    <x v="5"/>
    <x v="0"/>
  </r>
  <r>
    <x v="101"/>
    <x v="255"/>
    <n v="8.4175824175824179"/>
    <x v="5"/>
    <x v="0"/>
  </r>
  <r>
    <x v="101"/>
    <x v="256"/>
    <n v="8.4615384615384652"/>
    <x v="5"/>
    <x v="0"/>
  </r>
  <r>
    <x v="101"/>
    <x v="257"/>
    <n v="8.1142857142857157"/>
    <x v="5"/>
    <x v="0"/>
  </r>
  <r>
    <x v="101"/>
    <x v="258"/>
    <n v="7.8756476683937775"/>
    <x v="5"/>
    <x v="0"/>
  </r>
  <r>
    <x v="101"/>
    <x v="259"/>
    <n v="8.0227272727272698"/>
    <x v="5"/>
    <x v="0"/>
  </r>
  <r>
    <x v="101"/>
    <x v="260"/>
    <n v="7.5"/>
    <x v="5"/>
    <x v="0"/>
  </r>
  <r>
    <x v="101"/>
    <x v="261"/>
    <n v="7.0474308300395219"/>
    <x v="5"/>
    <x v="0"/>
  </r>
  <r>
    <x v="101"/>
    <x v="262"/>
    <n v="7.6244897959183646"/>
    <x v="5"/>
    <x v="0"/>
  </r>
  <r>
    <x v="101"/>
    <x v="263"/>
    <n v="7.4244897959183653"/>
    <x v="5"/>
    <x v="0"/>
  </r>
  <r>
    <x v="101"/>
    <x v="264"/>
    <n v="6.9920318725099611"/>
    <x v="5"/>
    <x v="0"/>
  </r>
  <r>
    <x v="101"/>
    <x v="265"/>
    <n v="7.8540207340991852"/>
    <x v="5"/>
    <x v="0"/>
  </r>
  <r>
    <x v="101"/>
    <x v="230"/>
    <n v="7.4818181818181761"/>
    <x v="6"/>
    <x v="0"/>
  </r>
  <r>
    <x v="101"/>
    <x v="231"/>
    <n v="7.8861386138613838"/>
    <x v="6"/>
    <x v="0"/>
  </r>
  <r>
    <x v="101"/>
    <x v="232"/>
    <n v="7.4647887323943687"/>
    <x v="6"/>
    <x v="0"/>
  </r>
  <r>
    <x v="101"/>
    <x v="233"/>
    <n v="6.9152542372881358"/>
    <x v="6"/>
    <x v="0"/>
  </r>
  <r>
    <x v="101"/>
    <x v="234"/>
    <n v="7.3406593406593421"/>
    <x v="6"/>
    <x v="0"/>
  </r>
  <r>
    <x v="101"/>
    <x v="235"/>
    <n v="6.9019607843137258"/>
    <x v="6"/>
    <x v="0"/>
  </r>
  <r>
    <x v="101"/>
    <x v="236"/>
    <n v="7.6511627906976765"/>
    <x v="6"/>
    <x v="0"/>
  </r>
  <r>
    <x v="101"/>
    <x v="237"/>
    <n v="7.1463414634146334"/>
    <x v="6"/>
    <x v="0"/>
  </r>
  <r>
    <x v="101"/>
    <x v="238"/>
    <n v="7.2216981132075491"/>
    <x v="6"/>
    <x v="0"/>
  </r>
  <r>
    <x v="101"/>
    <x v="239"/>
    <n v="7.2390243902439027"/>
    <x v="6"/>
    <x v="0"/>
  </r>
  <r>
    <x v="101"/>
    <x v="240"/>
    <n v="7.3640552995391699"/>
    <x v="6"/>
    <x v="0"/>
  </r>
  <r>
    <x v="101"/>
    <x v="241"/>
    <n v="7.8842592592592577"/>
    <x v="6"/>
    <x v="0"/>
  </r>
  <r>
    <x v="101"/>
    <x v="242"/>
    <n v="6.75"/>
    <x v="6"/>
    <x v="0"/>
  </r>
  <r>
    <x v="101"/>
    <x v="243"/>
    <n v="7.2928176795580146"/>
    <x v="6"/>
    <x v="0"/>
  </r>
  <r>
    <x v="101"/>
    <x v="244"/>
    <n v="7.1792452830188669"/>
    <x v="6"/>
    <x v="0"/>
  </r>
  <r>
    <x v="101"/>
    <x v="245"/>
    <n v="6.64"/>
    <x v="6"/>
    <x v="0"/>
  </r>
  <r>
    <x v="101"/>
    <x v="246"/>
    <n v="7.349282296650717"/>
    <x v="6"/>
    <x v="0"/>
  </r>
  <r>
    <x v="101"/>
    <x v="247"/>
    <n v="6.6618357487922699"/>
    <x v="6"/>
    <x v="0"/>
  </r>
  <r>
    <x v="101"/>
    <x v="248"/>
    <n v="6.78481012658228"/>
    <x v="6"/>
    <x v="0"/>
  </r>
  <r>
    <x v="101"/>
    <x v="249"/>
    <n v="6"/>
    <x v="6"/>
    <x v="0"/>
  </r>
  <r>
    <x v="101"/>
    <x v="250"/>
    <n v="6.333333333333333"/>
    <x v="6"/>
    <x v="0"/>
  </r>
  <r>
    <x v="101"/>
    <x v="251"/>
    <n v="6.65"/>
    <x v="6"/>
    <x v="0"/>
  </r>
  <r>
    <x v="101"/>
    <x v="252"/>
    <n v="6.1090909090909076"/>
    <x v="6"/>
    <x v="0"/>
  </r>
  <r>
    <x v="101"/>
    <x v="253"/>
    <n v="7.9378531073446341"/>
    <x v="6"/>
    <x v="0"/>
  </r>
  <r>
    <x v="101"/>
    <x v="254"/>
    <n v="7.6923076923076916"/>
    <x v="6"/>
    <x v="0"/>
  </r>
  <r>
    <x v="101"/>
    <x v="255"/>
    <n v="7.9642857142857144"/>
    <x v="6"/>
    <x v="0"/>
  </r>
  <r>
    <x v="101"/>
    <x v="256"/>
    <n v="7.6111111111111116"/>
    <x v="6"/>
    <x v="0"/>
  </r>
  <r>
    <x v="101"/>
    <x v="257"/>
    <n v="7.8571428571428559"/>
    <x v="6"/>
    <x v="0"/>
  </r>
  <r>
    <x v="101"/>
    <x v="258"/>
    <n v="7.4248366013071898"/>
    <x v="6"/>
    <x v="0"/>
  </r>
  <r>
    <x v="101"/>
    <x v="259"/>
    <n v="7.590643274853802"/>
    <x v="6"/>
    <x v="0"/>
  </r>
  <r>
    <x v="101"/>
    <x v="260"/>
    <n v="5.7594936708860729"/>
    <x v="6"/>
    <x v="0"/>
  </r>
  <r>
    <x v="101"/>
    <x v="261"/>
    <n v="6.1641025641025617"/>
    <x v="6"/>
    <x v="0"/>
  </r>
  <r>
    <x v="101"/>
    <x v="262"/>
    <n v="7.0101522842639632"/>
    <x v="6"/>
    <x v="0"/>
  </r>
  <r>
    <x v="101"/>
    <x v="263"/>
    <n v="6.7126436781609193"/>
    <x v="6"/>
    <x v="0"/>
  </r>
  <r>
    <x v="101"/>
    <x v="264"/>
    <n v="5.9526315789473694"/>
    <x v="6"/>
    <x v="0"/>
  </r>
  <r>
    <x v="101"/>
    <x v="265"/>
    <n v="7.1613935300391018"/>
    <x v="6"/>
    <x v="0"/>
  </r>
  <r>
    <x v="101"/>
    <x v="230"/>
    <n v="7.1777777777777763"/>
    <x v="7"/>
    <x v="0"/>
  </r>
  <r>
    <x v="101"/>
    <x v="231"/>
    <n v="7.6730769230769242"/>
    <x v="7"/>
    <x v="0"/>
  </r>
  <r>
    <x v="101"/>
    <x v="232"/>
    <n v="6.9508196721311499"/>
    <x v="7"/>
    <x v="0"/>
  </r>
  <r>
    <x v="101"/>
    <x v="233"/>
    <n v="6.1918819188191856"/>
    <x v="7"/>
    <x v="0"/>
  </r>
  <r>
    <x v="101"/>
    <x v="234"/>
    <n v="7.133828996282527"/>
    <x v="7"/>
    <x v="0"/>
  </r>
  <r>
    <x v="101"/>
    <x v="235"/>
    <n v="6.3321167883211702"/>
    <x v="7"/>
    <x v="0"/>
  </r>
  <r>
    <x v="101"/>
    <x v="236"/>
    <n v="7.5457516339869271"/>
    <x v="7"/>
    <x v="0"/>
  </r>
  <r>
    <x v="101"/>
    <x v="237"/>
    <n v="6.9665427509293689"/>
    <x v="7"/>
    <x v="0"/>
  </r>
  <r>
    <x v="101"/>
    <x v="238"/>
    <n v="7.1092715231788102"/>
    <x v="7"/>
    <x v="0"/>
  </r>
  <r>
    <x v="101"/>
    <x v="239"/>
    <n v="7.1770833333333348"/>
    <x v="7"/>
    <x v="0"/>
  </r>
  <r>
    <x v="101"/>
    <x v="240"/>
    <n v="7.5852090032154322"/>
    <x v="7"/>
    <x v="0"/>
  </r>
  <r>
    <x v="101"/>
    <x v="241"/>
    <n v="7.8942307692307647"/>
    <x v="7"/>
    <x v="0"/>
  </r>
  <r>
    <x v="101"/>
    <x v="242"/>
    <n v="6.9230769230769242"/>
    <x v="7"/>
    <x v="0"/>
  </r>
  <r>
    <x v="101"/>
    <x v="243"/>
    <n v="7.2569169960474298"/>
    <x v="7"/>
    <x v="0"/>
  </r>
  <r>
    <x v="101"/>
    <x v="244"/>
    <n v="7.1103448275862053"/>
    <x v="7"/>
    <x v="0"/>
  </r>
  <r>
    <x v="101"/>
    <x v="245"/>
    <n v="6.5433070866141732"/>
    <x v="7"/>
    <x v="0"/>
  </r>
  <r>
    <x v="101"/>
    <x v="246"/>
    <n v="7.3999999999999941"/>
    <x v="7"/>
    <x v="0"/>
  </r>
  <r>
    <x v="101"/>
    <x v="247"/>
    <n v="5.8586206896551767"/>
    <x v="7"/>
    <x v="0"/>
  </r>
  <r>
    <x v="101"/>
    <x v="248"/>
    <n v="6.7669902912621351"/>
    <x v="7"/>
    <x v="0"/>
  </r>
  <r>
    <x v="101"/>
    <x v="249"/>
    <n v="6.078125"/>
    <x v="7"/>
    <x v="0"/>
  </r>
  <r>
    <x v="101"/>
    <x v="250"/>
    <n v="6.1294117647058828"/>
    <x v="7"/>
    <x v="0"/>
  </r>
  <r>
    <x v="101"/>
    <x v="251"/>
    <n v="6.5"/>
    <x v="7"/>
    <x v="0"/>
  </r>
  <r>
    <x v="101"/>
    <x v="252"/>
    <n v="6.1111111111111116"/>
    <x v="7"/>
    <x v="0"/>
  </r>
  <r>
    <x v="101"/>
    <x v="253"/>
    <n v="7.665024630541871"/>
    <x v="7"/>
    <x v="0"/>
  </r>
  <r>
    <x v="101"/>
    <x v="254"/>
    <n v="7.328125"/>
    <x v="7"/>
    <x v="0"/>
  </r>
  <r>
    <x v="101"/>
    <x v="255"/>
    <n v="7.7241379310344831"/>
    <x v="7"/>
    <x v="0"/>
  </r>
  <r>
    <x v="101"/>
    <x v="256"/>
    <n v="7.40625"/>
    <x v="7"/>
    <x v="0"/>
  </r>
  <r>
    <x v="101"/>
    <x v="257"/>
    <n v="7.4795918367346923"/>
    <x v="7"/>
    <x v="0"/>
  </r>
  <r>
    <x v="101"/>
    <x v="258"/>
    <n v="7.2"/>
    <x v="7"/>
    <x v="0"/>
  </r>
  <r>
    <x v="101"/>
    <x v="259"/>
    <n v="7.4577114427860707"/>
    <x v="7"/>
    <x v="0"/>
  </r>
  <r>
    <x v="101"/>
    <x v="260"/>
    <n v="6.1592920353982326"/>
    <x v="7"/>
    <x v="0"/>
  </r>
  <r>
    <x v="101"/>
    <x v="261"/>
    <n v="5.523985239852399"/>
    <x v="7"/>
    <x v="0"/>
  </r>
  <r>
    <x v="101"/>
    <x v="262"/>
    <n v="6.9402985074626873"/>
    <x v="7"/>
    <x v="0"/>
  </r>
  <r>
    <x v="101"/>
    <x v="263"/>
    <n v="6.5622489959839383"/>
    <x v="7"/>
    <x v="0"/>
  </r>
  <r>
    <x v="101"/>
    <x v="264"/>
    <n v="5.468401486988844"/>
    <x v="7"/>
    <x v="0"/>
  </r>
  <r>
    <x v="101"/>
    <x v="265"/>
    <n v="6.9463522094078005"/>
    <x v="7"/>
    <x v="0"/>
  </r>
  <r>
    <x v="101"/>
    <x v="230"/>
    <n v="7.5756457564575657"/>
    <x v="8"/>
    <x v="0"/>
  </r>
  <r>
    <x v="101"/>
    <x v="231"/>
    <n v="7.9806201550387552"/>
    <x v="8"/>
    <x v="0"/>
  </r>
  <r>
    <x v="101"/>
    <x v="232"/>
    <n v="7.0744680851063855"/>
    <x v="8"/>
    <x v="0"/>
  </r>
  <r>
    <x v="101"/>
    <x v="233"/>
    <n v="7.1403508771929829"/>
    <x v="8"/>
    <x v="0"/>
  </r>
  <r>
    <x v="101"/>
    <x v="234"/>
    <n v="7.4390243902438984"/>
    <x v="8"/>
    <x v="0"/>
  </r>
  <r>
    <x v="101"/>
    <x v="235"/>
    <n v="7.0509803921568643"/>
    <x v="8"/>
    <x v="0"/>
  </r>
  <r>
    <x v="101"/>
    <x v="236"/>
    <n v="7.5534351145038183"/>
    <x v="8"/>
    <x v="0"/>
  </r>
  <r>
    <x v="101"/>
    <x v="237"/>
    <n v="7.3303571428571397"/>
    <x v="8"/>
    <x v="0"/>
  </r>
  <r>
    <x v="101"/>
    <x v="238"/>
    <n v="7.3984375"/>
    <x v="8"/>
    <x v="0"/>
  </r>
  <r>
    <x v="101"/>
    <x v="239"/>
    <n v="7.9482071713147393"/>
    <x v="8"/>
    <x v="0"/>
  </r>
  <r>
    <x v="101"/>
    <x v="240"/>
    <n v="7.8897058823529331"/>
    <x v="8"/>
    <x v="0"/>
  </r>
  <r>
    <x v="101"/>
    <x v="241"/>
    <n v="8.2222222222222214"/>
    <x v="8"/>
    <x v="0"/>
  </r>
  <r>
    <x v="101"/>
    <x v="242"/>
    <n v="7.2322580645161292"/>
    <x v="8"/>
    <x v="0"/>
  </r>
  <r>
    <x v="101"/>
    <x v="243"/>
    <n v="7.2010582010582018"/>
    <x v="8"/>
    <x v="0"/>
  </r>
  <r>
    <x v="101"/>
    <x v="244"/>
    <n v="7.265625"/>
    <x v="8"/>
    <x v="0"/>
  </r>
  <r>
    <x v="101"/>
    <x v="245"/>
    <n v="7"/>
    <x v="8"/>
    <x v="0"/>
  </r>
  <r>
    <x v="101"/>
    <x v="246"/>
    <n v="7.6809338521400807"/>
    <x v="8"/>
    <x v="0"/>
  </r>
  <r>
    <x v="101"/>
    <x v="247"/>
    <n v="7.0199203187251022"/>
    <x v="8"/>
    <x v="0"/>
  </r>
  <r>
    <x v="101"/>
    <x v="248"/>
    <n v="7.5677966101694913"/>
    <x v="8"/>
    <x v="0"/>
  </r>
  <r>
    <x v="101"/>
    <x v="249"/>
    <n v="6.6885245901639365"/>
    <x v="8"/>
    <x v="0"/>
  </r>
  <r>
    <x v="101"/>
    <x v="250"/>
    <n v="6.0547945205479454"/>
    <x v="8"/>
    <x v="0"/>
  </r>
  <r>
    <x v="101"/>
    <x v="251"/>
    <n v="7.125"/>
    <x v="8"/>
    <x v="0"/>
  </r>
  <r>
    <x v="101"/>
    <x v="252"/>
    <n v="6.9540229885057459"/>
    <x v="8"/>
    <x v="0"/>
  </r>
  <r>
    <x v="101"/>
    <x v="253"/>
    <n v="8.1690821256038681"/>
    <x v="8"/>
    <x v="0"/>
  </r>
  <r>
    <x v="101"/>
    <x v="254"/>
    <n v="7.5374999999999996"/>
    <x v="8"/>
    <x v="0"/>
  </r>
  <r>
    <x v="101"/>
    <x v="255"/>
    <n v="7.8976377952755863"/>
    <x v="8"/>
    <x v="0"/>
  </r>
  <r>
    <x v="101"/>
    <x v="256"/>
    <n v="7.7647058823529385"/>
    <x v="8"/>
    <x v="0"/>
  </r>
  <r>
    <x v="101"/>
    <x v="257"/>
    <n v="7.5637254901960791"/>
    <x v="8"/>
    <x v="0"/>
  </r>
  <r>
    <x v="101"/>
    <x v="258"/>
    <n v="7.3030303030303028"/>
    <x v="8"/>
    <x v="0"/>
  </r>
  <r>
    <x v="101"/>
    <x v="259"/>
    <n v="8.0203045685279228"/>
    <x v="8"/>
    <x v="0"/>
  </r>
  <r>
    <x v="101"/>
    <x v="260"/>
    <n v="6.6722689075630246"/>
    <x v="8"/>
    <x v="0"/>
  </r>
  <r>
    <x v="101"/>
    <x v="261"/>
    <n v="6.7408906882591095"/>
    <x v="8"/>
    <x v="0"/>
  </r>
  <r>
    <x v="101"/>
    <x v="262"/>
    <n v="7.2948717948717956"/>
    <x v="8"/>
    <x v="0"/>
  </r>
  <r>
    <x v="101"/>
    <x v="263"/>
    <n v="6.7926267281106005"/>
    <x v="8"/>
    <x v="0"/>
  </r>
  <r>
    <x v="101"/>
    <x v="264"/>
    <n v="6.5614035087719325"/>
    <x v="8"/>
    <x v="0"/>
  </r>
  <r>
    <x v="101"/>
    <x v="265"/>
    <n v="7.3896103896103877"/>
    <x v="8"/>
    <x v="0"/>
  </r>
  <r>
    <x v="101"/>
    <x v="230"/>
    <n v="7.8107344632768374"/>
    <x v="9"/>
    <x v="0"/>
  </r>
  <r>
    <x v="101"/>
    <x v="231"/>
    <n v="8.0171428571428542"/>
    <x v="9"/>
    <x v="0"/>
  </r>
  <r>
    <x v="101"/>
    <x v="232"/>
    <n v="7.559259259259262"/>
    <x v="9"/>
    <x v="0"/>
  </r>
  <r>
    <x v="101"/>
    <x v="233"/>
    <n v="7.413793103448274"/>
    <x v="9"/>
    <x v="0"/>
  </r>
  <r>
    <x v="101"/>
    <x v="234"/>
    <n v="7.6459627329192568"/>
    <x v="9"/>
    <x v="0"/>
  </r>
  <r>
    <x v="101"/>
    <x v="235"/>
    <n v="7.2652439024390247"/>
    <x v="9"/>
    <x v="0"/>
  </r>
  <r>
    <x v="101"/>
    <x v="236"/>
    <n v="7.502857142857148"/>
    <x v="9"/>
    <x v="0"/>
  </r>
  <r>
    <x v="101"/>
    <x v="237"/>
    <n v="7.272171253822628"/>
    <x v="9"/>
    <x v="0"/>
  </r>
  <r>
    <x v="101"/>
    <x v="238"/>
    <n v="7.3821839080459766"/>
    <x v="9"/>
    <x v="0"/>
  </r>
  <r>
    <x v="101"/>
    <x v="239"/>
    <n v="7.3712574850299379"/>
    <x v="9"/>
    <x v="0"/>
  </r>
  <r>
    <x v="101"/>
    <x v="240"/>
    <n v="8.0113636363636331"/>
    <x v="9"/>
    <x v="0"/>
  </r>
  <r>
    <x v="101"/>
    <x v="241"/>
    <n v="8.2272727272727266"/>
    <x v="9"/>
    <x v="0"/>
  </r>
  <r>
    <x v="101"/>
    <x v="242"/>
    <n v="7.2405063291139244"/>
    <x v="9"/>
    <x v="0"/>
  </r>
  <r>
    <x v="101"/>
    <x v="243"/>
    <n v="6.9607142857142836"/>
    <x v="9"/>
    <x v="0"/>
  </r>
  <r>
    <x v="101"/>
    <x v="244"/>
    <n v="7.234177215189872"/>
    <x v="9"/>
    <x v="0"/>
  </r>
  <r>
    <x v="101"/>
    <x v="245"/>
    <n v="7.107011070110703"/>
    <x v="9"/>
    <x v="0"/>
  </r>
  <r>
    <x v="101"/>
    <x v="246"/>
    <n v="7.3699059561128513"/>
    <x v="9"/>
    <x v="0"/>
  </r>
  <r>
    <x v="101"/>
    <x v="247"/>
    <n v="7.2443729903536962"/>
    <x v="9"/>
    <x v="0"/>
  </r>
  <r>
    <x v="101"/>
    <x v="248"/>
    <n v="7.3548387096774208"/>
    <x v="9"/>
    <x v="0"/>
  </r>
  <r>
    <x v="101"/>
    <x v="249"/>
    <n v="7.1714285714285735"/>
    <x v="9"/>
    <x v="0"/>
  </r>
  <r>
    <x v="101"/>
    <x v="250"/>
    <n v="6.9662921348314608"/>
    <x v="9"/>
    <x v="0"/>
  </r>
  <r>
    <x v="101"/>
    <x v="251"/>
    <n v="7.3382352941176476"/>
    <x v="9"/>
    <x v="0"/>
  </r>
  <r>
    <x v="101"/>
    <x v="252"/>
    <n v="7.15"/>
    <x v="9"/>
    <x v="0"/>
  </r>
  <r>
    <x v="101"/>
    <x v="253"/>
    <n v="7.6531365313653152"/>
    <x v="9"/>
    <x v="0"/>
  </r>
  <r>
    <x v="101"/>
    <x v="254"/>
    <n v="7.2282608695652186"/>
    <x v="9"/>
    <x v="0"/>
  </r>
  <r>
    <x v="101"/>
    <x v="255"/>
    <n v="7.6192893401015267"/>
    <x v="9"/>
    <x v="0"/>
  </r>
  <r>
    <x v="101"/>
    <x v="256"/>
    <n v="7.5231788079470165"/>
    <x v="9"/>
    <x v="0"/>
  </r>
  <r>
    <x v="101"/>
    <x v="257"/>
    <n v="7.328571428571431"/>
    <x v="9"/>
    <x v="0"/>
  </r>
  <r>
    <x v="101"/>
    <x v="258"/>
    <n v="6.9596774193548372"/>
    <x v="9"/>
    <x v="0"/>
  </r>
  <r>
    <x v="101"/>
    <x v="259"/>
    <n v="7.3695652173913038"/>
    <x v="9"/>
    <x v="0"/>
  </r>
  <r>
    <x v="101"/>
    <x v="260"/>
    <n v="6.8040540540540535"/>
    <x v="9"/>
    <x v="0"/>
  </r>
  <r>
    <x v="101"/>
    <x v="261"/>
    <n v="7.0401234567901234"/>
    <x v="9"/>
    <x v="0"/>
  </r>
  <r>
    <x v="101"/>
    <x v="262"/>
    <n v="7.2556634304207135"/>
    <x v="9"/>
    <x v="0"/>
  </r>
  <r>
    <x v="101"/>
    <x v="263"/>
    <n v="7.1331168831168847"/>
    <x v="9"/>
    <x v="0"/>
  </r>
  <r>
    <x v="101"/>
    <x v="264"/>
    <n v="6.8670886075949333"/>
    <x v="9"/>
    <x v="0"/>
  </r>
  <r>
    <x v="101"/>
    <x v="265"/>
    <n v="7.3952271984308586"/>
    <x v="9"/>
    <x v="0"/>
  </r>
  <r>
    <x v="101"/>
    <x v="230"/>
    <n v="7.8130434782608704"/>
    <x v="10"/>
    <x v="0"/>
  </r>
  <r>
    <x v="101"/>
    <x v="231"/>
    <n v="7.88"/>
    <x v="10"/>
    <x v="0"/>
  </r>
  <r>
    <x v="101"/>
    <x v="232"/>
    <n v="7.1449999999999996"/>
    <x v="10"/>
    <x v="0"/>
  </r>
  <r>
    <x v="101"/>
    <x v="233"/>
    <n v="7.0785340314136107"/>
    <x v="10"/>
    <x v="0"/>
  </r>
  <r>
    <x v="101"/>
    <x v="234"/>
    <n v="7.705314009661838"/>
    <x v="10"/>
    <x v="0"/>
  </r>
  <r>
    <x v="101"/>
    <x v="235"/>
    <n v="6.5333333333333341"/>
    <x v="10"/>
    <x v="0"/>
  </r>
  <r>
    <x v="101"/>
    <x v="236"/>
    <n v="7.1203319502074685"/>
    <x v="10"/>
    <x v="0"/>
  </r>
  <r>
    <x v="101"/>
    <x v="237"/>
    <n v="6.6866952789699585"/>
    <x v="10"/>
    <x v="0"/>
  </r>
  <r>
    <x v="101"/>
    <x v="238"/>
    <n v="7.1410256410256423"/>
    <x v="10"/>
    <x v="0"/>
  </r>
  <r>
    <x v="101"/>
    <x v="239"/>
    <n v="7.3948497854077271"/>
    <x v="10"/>
    <x v="0"/>
  </r>
  <r>
    <x v="101"/>
    <x v="240"/>
    <n v="7.9294605809128598"/>
    <x v="10"/>
    <x v="0"/>
  </r>
  <r>
    <x v="101"/>
    <x v="241"/>
    <n v="8.1750000000000007"/>
    <x v="10"/>
    <x v="0"/>
  </r>
  <r>
    <x v="101"/>
    <x v="242"/>
    <n v="6.9715909090909056"/>
    <x v="10"/>
    <x v="0"/>
  </r>
  <r>
    <x v="101"/>
    <x v="243"/>
    <n v="6.6995073891625614"/>
    <x v="10"/>
    <x v="0"/>
  </r>
  <r>
    <x v="101"/>
    <x v="244"/>
    <n v="7.2843601895734595"/>
    <x v="10"/>
    <x v="0"/>
  </r>
  <r>
    <x v="101"/>
    <x v="245"/>
    <n v="6.6243386243386215"/>
    <x v="10"/>
    <x v="0"/>
  </r>
  <r>
    <x v="101"/>
    <x v="246"/>
    <n v="7.4354066985645932"/>
    <x v="10"/>
    <x v="0"/>
  </r>
  <r>
    <x v="101"/>
    <x v="247"/>
    <n v="7.2575757575757578"/>
    <x v="10"/>
    <x v="0"/>
  </r>
  <r>
    <x v="101"/>
    <x v="248"/>
    <n v="7.4423076923076907"/>
    <x v="10"/>
    <x v="0"/>
  </r>
  <r>
    <x v="101"/>
    <x v="249"/>
    <n v="6.7391304347826084"/>
    <x v="10"/>
    <x v="0"/>
  </r>
  <r>
    <x v="101"/>
    <x v="250"/>
    <n v="6.0317460317460307"/>
    <x v="10"/>
    <x v="0"/>
  </r>
  <r>
    <x v="101"/>
    <x v="251"/>
    <n v="6.5769230769230766"/>
    <x v="10"/>
    <x v="0"/>
  </r>
  <r>
    <x v="101"/>
    <x v="252"/>
    <n v="6.1754385964912277"/>
    <x v="10"/>
    <x v="0"/>
  </r>
  <r>
    <x v="101"/>
    <x v="253"/>
    <n v="8.0487804878048852"/>
    <x v="10"/>
    <x v="0"/>
  </r>
  <r>
    <x v="101"/>
    <x v="254"/>
    <n v="7.2884615384615383"/>
    <x v="10"/>
    <x v="0"/>
  </r>
  <r>
    <x v="101"/>
    <x v="255"/>
    <n v="7.7024793388429771"/>
    <x v="10"/>
    <x v="0"/>
  </r>
  <r>
    <x v="101"/>
    <x v="256"/>
    <n v="7.9154929577464799"/>
    <x v="10"/>
    <x v="0"/>
  </r>
  <r>
    <x v="101"/>
    <x v="257"/>
    <n v="7.3567839195979907"/>
    <x v="10"/>
    <x v="0"/>
  </r>
  <r>
    <x v="101"/>
    <x v="258"/>
    <n v="6.75"/>
    <x v="10"/>
    <x v="0"/>
  </r>
  <r>
    <x v="101"/>
    <x v="259"/>
    <n v="7.6631578947368428"/>
    <x v="10"/>
    <x v="0"/>
  </r>
  <r>
    <x v="101"/>
    <x v="260"/>
    <n v="6.4117647058823497"/>
    <x v="10"/>
    <x v="0"/>
  </r>
  <r>
    <x v="101"/>
    <x v="261"/>
    <n v="6.7853658536585337"/>
    <x v="10"/>
    <x v="0"/>
  </r>
  <r>
    <x v="101"/>
    <x v="262"/>
    <n v="6.9418604651162799"/>
    <x v="10"/>
    <x v="0"/>
  </r>
  <r>
    <x v="101"/>
    <x v="263"/>
    <n v="6.8736263736263705"/>
    <x v="10"/>
    <x v="0"/>
  </r>
  <r>
    <x v="101"/>
    <x v="264"/>
    <n v="6.7540106951871612"/>
    <x v="10"/>
    <x v="0"/>
  </r>
  <r>
    <x v="101"/>
    <x v="265"/>
    <n v="7.2219160317717641"/>
    <x v="10"/>
    <x v="0"/>
  </r>
  <r>
    <x v="101"/>
    <x v="230"/>
    <n v="8.2784810126582347"/>
    <x v="11"/>
    <x v="0"/>
  </r>
  <r>
    <x v="101"/>
    <x v="231"/>
    <n v="8.2951541850220263"/>
    <x v="11"/>
    <x v="0"/>
  </r>
  <r>
    <x v="101"/>
    <x v="232"/>
    <n v="7.9223744292237432"/>
    <x v="11"/>
    <x v="0"/>
  </r>
  <r>
    <x v="101"/>
    <x v="233"/>
    <n v="7.6056338028168984"/>
    <x v="11"/>
    <x v="0"/>
  </r>
  <r>
    <x v="101"/>
    <x v="234"/>
    <n v="8.1415525114155223"/>
    <x v="11"/>
    <x v="0"/>
  </r>
  <r>
    <x v="101"/>
    <x v="235"/>
    <n v="7.4888888888888907"/>
    <x v="11"/>
    <x v="0"/>
  </r>
  <r>
    <x v="101"/>
    <x v="236"/>
    <n v="7.6286919831223621"/>
    <x v="11"/>
    <x v="0"/>
  </r>
  <r>
    <x v="101"/>
    <x v="237"/>
    <n v="7.5345622119815667"/>
    <x v="11"/>
    <x v="0"/>
  </r>
  <r>
    <x v="101"/>
    <x v="238"/>
    <n v="7.7947598253275068"/>
    <x v="11"/>
    <x v="0"/>
  </r>
  <r>
    <x v="101"/>
    <x v="239"/>
    <n v="7.9"/>
    <x v="11"/>
    <x v="0"/>
  </r>
  <r>
    <x v="101"/>
    <x v="240"/>
    <n v="8.2521008403361176"/>
    <x v="11"/>
    <x v="0"/>
  </r>
  <r>
    <x v="101"/>
    <x v="241"/>
    <n v="8.5127118644067785"/>
    <x v="11"/>
    <x v="0"/>
  </r>
  <r>
    <x v="101"/>
    <x v="242"/>
    <n v="7.0719999999999992"/>
    <x v="11"/>
    <x v="0"/>
  </r>
  <r>
    <x v="101"/>
    <x v="243"/>
    <n v="6.5448717948717956"/>
    <x v="11"/>
    <x v="0"/>
  </r>
  <r>
    <x v="101"/>
    <x v="244"/>
    <n v="7.5245901639344277"/>
    <x v="11"/>
    <x v="0"/>
  </r>
  <r>
    <x v="101"/>
    <x v="245"/>
    <n v="7.271676300578032"/>
    <x v="11"/>
    <x v="0"/>
  </r>
  <r>
    <x v="101"/>
    <x v="246"/>
    <n v="7.734375"/>
    <x v="11"/>
    <x v="0"/>
  </r>
  <r>
    <x v="101"/>
    <x v="247"/>
    <n v="7.4293478260869579"/>
    <x v="11"/>
    <x v="0"/>
  </r>
  <r>
    <x v="101"/>
    <x v="248"/>
    <n v="7.4761904761904763"/>
    <x v="11"/>
    <x v="0"/>
  </r>
  <r>
    <x v="101"/>
    <x v="249"/>
    <n v="7.2253521126760551"/>
    <x v="11"/>
    <x v="0"/>
  </r>
  <r>
    <x v="101"/>
    <x v="250"/>
    <n v="6.851851851851853"/>
    <x v="11"/>
    <x v="0"/>
  </r>
  <r>
    <x v="101"/>
    <x v="251"/>
    <n v="7.25"/>
    <x v="11"/>
    <x v="0"/>
  </r>
  <r>
    <x v="101"/>
    <x v="252"/>
    <n v="7.0322580645161308"/>
    <x v="11"/>
    <x v="0"/>
  </r>
  <r>
    <x v="101"/>
    <x v="253"/>
    <n v="8.0457142857142898"/>
    <x v="11"/>
    <x v="0"/>
  </r>
  <r>
    <x v="101"/>
    <x v="254"/>
    <n v="7.5373134328358224"/>
    <x v="11"/>
    <x v="0"/>
  </r>
  <r>
    <x v="101"/>
    <x v="255"/>
    <n v="7.8976377952755916"/>
    <x v="11"/>
    <x v="0"/>
  </r>
  <r>
    <x v="101"/>
    <x v="256"/>
    <n v="8.2441860465116275"/>
    <x v="11"/>
    <x v="0"/>
  </r>
  <r>
    <x v="101"/>
    <x v="257"/>
    <n v="7.9722222222222188"/>
    <x v="11"/>
    <x v="0"/>
  </r>
  <r>
    <x v="101"/>
    <x v="258"/>
    <n v="7.4883720930232585"/>
    <x v="11"/>
    <x v="0"/>
  </r>
  <r>
    <x v="101"/>
    <x v="259"/>
    <n v="7.7752808988764048"/>
    <x v="11"/>
    <x v="0"/>
  </r>
  <r>
    <x v="101"/>
    <x v="260"/>
    <n v="7.0250000000000004"/>
    <x v="11"/>
    <x v="0"/>
  </r>
  <r>
    <x v="101"/>
    <x v="261"/>
    <n v="7.2330097087378658"/>
    <x v="11"/>
    <x v="0"/>
  </r>
  <r>
    <x v="101"/>
    <x v="262"/>
    <n v="7.5409836065573836"/>
    <x v="11"/>
    <x v="0"/>
  </r>
  <r>
    <x v="101"/>
    <x v="263"/>
    <n v="7.4866310160427805"/>
    <x v="11"/>
    <x v="0"/>
  </r>
  <r>
    <x v="101"/>
    <x v="264"/>
    <n v="7.1701030927835054"/>
    <x v="11"/>
    <x v="0"/>
  </r>
  <r>
    <x v="101"/>
    <x v="265"/>
    <n v="7.6853913630229407"/>
    <x v="11"/>
    <x v="0"/>
  </r>
  <r>
    <x v="101"/>
    <x v="230"/>
    <n v="7.5117370892018798"/>
    <x v="12"/>
    <x v="0"/>
  </r>
  <r>
    <x v="101"/>
    <x v="231"/>
    <n v="7.5463917525773203"/>
    <x v="12"/>
    <x v="0"/>
  </r>
  <r>
    <x v="101"/>
    <x v="232"/>
    <n v="7.0855614973262027"/>
    <x v="12"/>
    <x v="0"/>
  </r>
  <r>
    <x v="101"/>
    <x v="233"/>
    <n v="7.038251366120222"/>
    <x v="12"/>
    <x v="0"/>
  </r>
  <r>
    <x v="101"/>
    <x v="234"/>
    <n v="7.2435233160621797"/>
    <x v="12"/>
    <x v="0"/>
  </r>
  <r>
    <x v="101"/>
    <x v="235"/>
    <n v="7.1509433962264177"/>
    <x v="12"/>
    <x v="0"/>
  </r>
  <r>
    <x v="101"/>
    <x v="236"/>
    <n v="7.8027522935779849"/>
    <x v="12"/>
    <x v="0"/>
  </r>
  <r>
    <x v="101"/>
    <x v="237"/>
    <n v="7.7809523809523764"/>
    <x v="12"/>
    <x v="0"/>
  </r>
  <r>
    <x v="101"/>
    <x v="238"/>
    <n v="7.7511737089201898"/>
    <x v="12"/>
    <x v="0"/>
  </r>
  <r>
    <x v="101"/>
    <x v="239"/>
    <n v="8.1279620853080559"/>
    <x v="12"/>
    <x v="0"/>
  </r>
  <r>
    <x v="101"/>
    <x v="240"/>
    <n v="8.2883720930232556"/>
    <x v="12"/>
    <x v="0"/>
  </r>
  <r>
    <x v="101"/>
    <x v="241"/>
    <n v="8.6543778801843327"/>
    <x v="12"/>
    <x v="0"/>
  </r>
  <r>
    <x v="101"/>
    <x v="242"/>
    <n v="7.2925531914893638"/>
    <x v="12"/>
    <x v="0"/>
  </r>
  <r>
    <x v="101"/>
    <x v="243"/>
    <n v="7.3842364532019689"/>
    <x v="12"/>
    <x v="0"/>
  </r>
  <r>
    <x v="101"/>
    <x v="244"/>
    <n v="7.0824742268041243"/>
    <x v="12"/>
    <x v="0"/>
  </r>
  <r>
    <x v="101"/>
    <x v="245"/>
    <n v="6.8938547486033528"/>
    <x v="12"/>
    <x v="0"/>
  </r>
  <r>
    <x v="101"/>
    <x v="246"/>
    <n v="7.5797872340425503"/>
    <x v="12"/>
    <x v="0"/>
  </r>
  <r>
    <x v="101"/>
    <x v="247"/>
    <n v="6.8191489361702127"/>
    <x v="12"/>
    <x v="0"/>
  </r>
  <r>
    <x v="101"/>
    <x v="248"/>
    <n v="7.7007874015748046"/>
    <x v="12"/>
    <x v="0"/>
  </r>
  <r>
    <x v="101"/>
    <x v="249"/>
    <n v="7.3018867924528301"/>
    <x v="12"/>
    <x v="0"/>
  </r>
  <r>
    <x v="101"/>
    <x v="250"/>
    <n v="7.6115702479338854"/>
    <x v="12"/>
    <x v="0"/>
  </r>
  <r>
    <x v="101"/>
    <x v="251"/>
    <n v="7.2783505154639165"/>
    <x v="12"/>
    <x v="0"/>
  </r>
  <r>
    <x v="101"/>
    <x v="252"/>
    <n v="6.9677419354838719"/>
    <x v="12"/>
    <x v="0"/>
  </r>
  <r>
    <x v="101"/>
    <x v="253"/>
    <n v="8.2189349112426004"/>
    <x v="12"/>
    <x v="0"/>
  </r>
  <r>
    <x v="101"/>
    <x v="254"/>
    <n v="7.567901234567902"/>
    <x v="12"/>
    <x v="0"/>
  </r>
  <r>
    <x v="101"/>
    <x v="255"/>
    <n v="7.8473282442748076"/>
    <x v="12"/>
    <x v="0"/>
  </r>
  <r>
    <x v="101"/>
    <x v="256"/>
    <n v="7.8991596638655466"/>
    <x v="12"/>
    <x v="0"/>
  </r>
  <r>
    <x v="101"/>
    <x v="257"/>
    <n v="8.04712041884817"/>
    <x v="12"/>
    <x v="0"/>
  </r>
  <r>
    <x v="101"/>
    <x v="258"/>
    <n v="7.4535519125683036"/>
    <x v="12"/>
    <x v="0"/>
  </r>
  <r>
    <x v="101"/>
    <x v="259"/>
    <n v="8.0314136125654478"/>
    <x v="12"/>
    <x v="0"/>
  </r>
  <r>
    <x v="101"/>
    <x v="260"/>
    <n v="7.0704225352112697"/>
    <x v="12"/>
    <x v="0"/>
  </r>
  <r>
    <x v="101"/>
    <x v="261"/>
    <n v="7.1121951219512223"/>
    <x v="12"/>
    <x v="0"/>
  </r>
  <r>
    <x v="101"/>
    <x v="262"/>
    <n v="7.0222222222222239"/>
    <x v="12"/>
    <x v="0"/>
  </r>
  <r>
    <x v="101"/>
    <x v="263"/>
    <n v="7.1189189189189204"/>
    <x v="12"/>
    <x v="0"/>
  </r>
  <r>
    <x v="101"/>
    <x v="264"/>
    <n v="6.9895833333333357"/>
    <x v="12"/>
    <x v="0"/>
  </r>
  <r>
    <x v="101"/>
    <x v="265"/>
    <n v="7.510050661872854"/>
    <x v="12"/>
    <x v="0"/>
  </r>
  <r>
    <x v="101"/>
    <x v="230"/>
    <n v="7.897260273972603"/>
    <x v="13"/>
    <x v="0"/>
  </r>
  <r>
    <x v="101"/>
    <x v="231"/>
    <n v="8.3546099290780163"/>
    <x v="13"/>
    <x v="0"/>
  </r>
  <r>
    <x v="101"/>
    <x v="232"/>
    <n v="7.6058394160583953"/>
    <x v="13"/>
    <x v="0"/>
  </r>
  <r>
    <x v="101"/>
    <x v="233"/>
    <n v="7.5925925925925908"/>
    <x v="13"/>
    <x v="0"/>
  </r>
  <r>
    <x v="101"/>
    <x v="234"/>
    <n v="8.0238095238095255"/>
    <x v="13"/>
    <x v="0"/>
  </r>
  <r>
    <x v="101"/>
    <x v="235"/>
    <n v="7.04"/>
    <x v="13"/>
    <x v="0"/>
  </r>
  <r>
    <x v="101"/>
    <x v="236"/>
    <n v="7.4452054794520546"/>
    <x v="13"/>
    <x v="0"/>
  </r>
  <r>
    <x v="101"/>
    <x v="237"/>
    <n v="6.8630136986301364"/>
    <x v="13"/>
    <x v="0"/>
  </r>
  <r>
    <x v="101"/>
    <x v="238"/>
    <n v="7.3424657534246585"/>
    <x v="13"/>
    <x v="0"/>
  </r>
  <r>
    <x v="101"/>
    <x v="239"/>
    <n v="7.8402777777777777"/>
    <x v="13"/>
    <x v="0"/>
  </r>
  <r>
    <x v="101"/>
    <x v="240"/>
    <n v="8.2466666666666608"/>
    <x v="13"/>
    <x v="0"/>
  </r>
  <r>
    <x v="101"/>
    <x v="241"/>
    <n v="8.4600000000000009"/>
    <x v="13"/>
    <x v="0"/>
  </r>
  <r>
    <x v="101"/>
    <x v="242"/>
    <n v="7.2622950819672143"/>
    <x v="13"/>
    <x v="0"/>
  </r>
  <r>
    <x v="101"/>
    <x v="243"/>
    <n v="6.9117647058823515"/>
    <x v="13"/>
    <x v="0"/>
  </r>
  <r>
    <x v="101"/>
    <x v="244"/>
    <n v="7.6315789473684248"/>
    <x v="13"/>
    <x v="0"/>
  </r>
  <r>
    <x v="101"/>
    <x v="245"/>
    <n v="7.5"/>
    <x v="13"/>
    <x v="0"/>
  </r>
  <r>
    <x v="101"/>
    <x v="246"/>
    <n v="7.7352941176470589"/>
    <x v="13"/>
    <x v="0"/>
  </r>
  <r>
    <x v="101"/>
    <x v="247"/>
    <n v="6.8731343283582076"/>
    <x v="13"/>
    <x v="0"/>
  </r>
  <r>
    <x v="101"/>
    <x v="248"/>
    <n v="8.1948051948051948"/>
    <x v="13"/>
    <x v="0"/>
  </r>
  <r>
    <x v="101"/>
    <x v="249"/>
    <n v="7.4285714285714288"/>
    <x v="13"/>
    <x v="0"/>
  </r>
  <r>
    <x v="101"/>
    <x v="250"/>
    <n v="7.3076923076923057"/>
    <x v="13"/>
    <x v="0"/>
  </r>
  <r>
    <x v="101"/>
    <x v="251"/>
    <n v="7"/>
    <x v="13"/>
    <x v="0"/>
  </r>
  <r>
    <x v="101"/>
    <x v="252"/>
    <n v="6.9069767441860455"/>
    <x v="13"/>
    <x v="0"/>
  </r>
  <r>
    <x v="101"/>
    <x v="253"/>
    <n v="8.4876033057851306"/>
    <x v="13"/>
    <x v="0"/>
  </r>
  <r>
    <x v="101"/>
    <x v="254"/>
    <n v="8.16"/>
    <x v="13"/>
    <x v="0"/>
  </r>
  <r>
    <x v="101"/>
    <x v="255"/>
    <n v="8.2087912087912063"/>
    <x v="13"/>
    <x v="0"/>
  </r>
  <r>
    <x v="101"/>
    <x v="256"/>
    <n v="8.1234567901234556"/>
    <x v="13"/>
    <x v="0"/>
  </r>
  <r>
    <x v="101"/>
    <x v="257"/>
    <n v="7.7555555555555582"/>
    <x v="13"/>
    <x v="0"/>
  </r>
  <r>
    <x v="101"/>
    <x v="258"/>
    <n v="7.55639097744361"/>
    <x v="13"/>
    <x v="0"/>
  </r>
  <r>
    <x v="101"/>
    <x v="259"/>
    <n v="8.3149606299212575"/>
    <x v="13"/>
    <x v="0"/>
  </r>
  <r>
    <x v="101"/>
    <x v="260"/>
    <n v="7.52"/>
    <x v="13"/>
    <x v="0"/>
  </r>
  <r>
    <x v="101"/>
    <x v="261"/>
    <n v="6.8273381294964031"/>
    <x v="13"/>
    <x v="0"/>
  </r>
  <r>
    <x v="101"/>
    <x v="262"/>
    <n v="7.653543307086613"/>
    <x v="13"/>
    <x v="0"/>
  </r>
  <r>
    <x v="101"/>
    <x v="263"/>
    <n v="7.3445378151260501"/>
    <x v="13"/>
    <x v="0"/>
  </r>
  <r>
    <x v="101"/>
    <x v="264"/>
    <n v="6.8721804511278206"/>
    <x v="13"/>
    <x v="0"/>
  </r>
  <r>
    <x v="101"/>
    <x v="265"/>
    <n v="7.6148238153098422"/>
    <x v="13"/>
    <x v="0"/>
  </r>
  <r>
    <x v="101"/>
    <x v="230"/>
    <n v="8.1695906432748568"/>
    <x v="14"/>
    <x v="0"/>
  </r>
  <r>
    <x v="101"/>
    <x v="231"/>
    <n v="8.035211267605634"/>
    <x v="14"/>
    <x v="0"/>
  </r>
  <r>
    <x v="101"/>
    <x v="232"/>
    <n v="7.4307692307692328"/>
    <x v="14"/>
    <x v="0"/>
  </r>
  <r>
    <x v="101"/>
    <x v="233"/>
    <n v="8.071428571428573"/>
    <x v="14"/>
    <x v="0"/>
  </r>
  <r>
    <x v="101"/>
    <x v="234"/>
    <n v="8.2866242038216562"/>
    <x v="14"/>
    <x v="0"/>
  </r>
  <r>
    <x v="101"/>
    <x v="235"/>
    <n v="7.3101265822784809"/>
    <x v="14"/>
    <x v="0"/>
  </r>
  <r>
    <x v="101"/>
    <x v="236"/>
    <n v="7.4360465116279073"/>
    <x v="14"/>
    <x v="0"/>
  </r>
  <r>
    <x v="101"/>
    <x v="237"/>
    <n v="7.4451612903225799"/>
    <x v="14"/>
    <x v="0"/>
  </r>
  <r>
    <x v="101"/>
    <x v="238"/>
    <n v="7.4647058823529457"/>
    <x v="14"/>
    <x v="0"/>
  </r>
  <r>
    <x v="101"/>
    <x v="239"/>
    <n v="7.5389610389610384"/>
    <x v="14"/>
    <x v="0"/>
  </r>
  <r>
    <x v="101"/>
    <x v="240"/>
    <n v="8.5842696629213542"/>
    <x v="14"/>
    <x v="0"/>
  </r>
  <r>
    <x v="101"/>
    <x v="241"/>
    <n v="8.8771929824561457"/>
    <x v="14"/>
    <x v="0"/>
  </r>
  <r>
    <x v="101"/>
    <x v="242"/>
    <n v="7.7403846153846159"/>
    <x v="14"/>
    <x v="0"/>
  </r>
  <r>
    <x v="101"/>
    <x v="243"/>
    <n v="7.3103448275862073"/>
    <x v="14"/>
    <x v="0"/>
  </r>
  <r>
    <x v="101"/>
    <x v="244"/>
    <n v="7.6607142857142865"/>
    <x v="14"/>
    <x v="0"/>
  </r>
  <r>
    <x v="101"/>
    <x v="245"/>
    <n v="7.3666666666666627"/>
    <x v="14"/>
    <x v="0"/>
  </r>
  <r>
    <x v="101"/>
    <x v="246"/>
    <n v="7.8703703703703667"/>
    <x v="14"/>
    <x v="0"/>
  </r>
  <r>
    <x v="101"/>
    <x v="247"/>
    <n v="7.8975903614457819"/>
    <x v="14"/>
    <x v="0"/>
  </r>
  <r>
    <x v="101"/>
    <x v="248"/>
    <n v="7.4285714285714288"/>
    <x v="14"/>
    <x v="0"/>
  </r>
  <r>
    <x v="101"/>
    <x v="249"/>
    <n v="7.6122448979591839"/>
    <x v="14"/>
    <x v="0"/>
  </r>
  <r>
    <x v="101"/>
    <x v="250"/>
    <n v="7.6956521739130421"/>
    <x v="14"/>
    <x v="0"/>
  </r>
  <r>
    <x v="101"/>
    <x v="251"/>
    <n v="7.1864406779661021"/>
    <x v="14"/>
    <x v="0"/>
  </r>
  <r>
    <x v="101"/>
    <x v="252"/>
    <n v="6.7555555555555555"/>
    <x v="14"/>
    <x v="0"/>
  </r>
  <r>
    <x v="101"/>
    <x v="253"/>
    <n v="8.2162162162162193"/>
    <x v="14"/>
    <x v="0"/>
  </r>
  <r>
    <x v="101"/>
    <x v="254"/>
    <n v="7.4117647058823541"/>
    <x v="14"/>
    <x v="0"/>
  </r>
  <r>
    <x v="101"/>
    <x v="255"/>
    <n v="8.4100719424460415"/>
    <x v="14"/>
    <x v="0"/>
  </r>
  <r>
    <x v="101"/>
    <x v="256"/>
    <n v="8.1578947368421062"/>
    <x v="14"/>
    <x v="0"/>
  </r>
  <r>
    <x v="101"/>
    <x v="257"/>
    <n v="7.9931034482758623"/>
    <x v="14"/>
    <x v="0"/>
  </r>
  <r>
    <x v="101"/>
    <x v="258"/>
    <n v="7.8243243243243237"/>
    <x v="14"/>
    <x v="0"/>
  </r>
  <r>
    <x v="101"/>
    <x v="259"/>
    <n v="8.0562500000000004"/>
    <x v="14"/>
    <x v="0"/>
  </r>
  <r>
    <x v="101"/>
    <x v="260"/>
    <n v="6.4395604395604398"/>
    <x v="14"/>
    <x v="0"/>
  </r>
  <r>
    <x v="101"/>
    <x v="261"/>
    <n v="7.6529411764705868"/>
    <x v="14"/>
    <x v="0"/>
  </r>
  <r>
    <x v="101"/>
    <x v="262"/>
    <n v="7.6407185628742518"/>
    <x v="14"/>
    <x v="0"/>
  </r>
  <r>
    <x v="101"/>
    <x v="263"/>
    <n v="7.3888888888888893"/>
    <x v="14"/>
    <x v="0"/>
  </r>
  <r>
    <x v="101"/>
    <x v="264"/>
    <n v="7.414634146341462"/>
    <x v="14"/>
    <x v="0"/>
  </r>
  <r>
    <x v="101"/>
    <x v="265"/>
    <n v="7.7691321077383524"/>
    <x v="14"/>
    <x v="0"/>
  </r>
  <r>
    <x v="101"/>
    <x v="230"/>
    <n v="7.9648241206030175"/>
    <x v="15"/>
    <x v="0"/>
  </r>
  <r>
    <x v="101"/>
    <x v="231"/>
    <n v="8.43"/>
    <x v="15"/>
    <x v="0"/>
  </r>
  <r>
    <x v="101"/>
    <x v="232"/>
    <n v="7.9726027397260291"/>
    <x v="15"/>
    <x v="0"/>
  </r>
  <r>
    <x v="101"/>
    <x v="233"/>
    <n v="7.1801242236024843"/>
    <x v="15"/>
    <x v="0"/>
  </r>
  <r>
    <x v="101"/>
    <x v="234"/>
    <n v="7.9060773480662947"/>
    <x v="15"/>
    <x v="0"/>
  </r>
  <r>
    <x v="101"/>
    <x v="235"/>
    <n v="7.5412371134020635"/>
    <x v="15"/>
    <x v="0"/>
  </r>
  <r>
    <x v="101"/>
    <x v="236"/>
    <n v="7.9550000000000001"/>
    <x v="15"/>
    <x v="0"/>
  </r>
  <r>
    <x v="101"/>
    <x v="237"/>
    <n v="8.65"/>
    <x v="15"/>
    <x v="0"/>
  </r>
  <r>
    <x v="101"/>
    <x v="238"/>
    <n v="8.11"/>
    <x v="15"/>
    <x v="0"/>
  </r>
  <r>
    <x v="101"/>
    <x v="239"/>
    <n v="8.8069306930693063"/>
    <x v="15"/>
    <x v="0"/>
  </r>
  <r>
    <x v="101"/>
    <x v="240"/>
    <n v="8.7707317073170685"/>
    <x v="15"/>
    <x v="0"/>
  </r>
  <r>
    <x v="101"/>
    <x v="241"/>
    <n v="9.1902439024390254"/>
    <x v="15"/>
    <x v="0"/>
  </r>
  <r>
    <x v="101"/>
    <x v="242"/>
    <n v="8.8155339805825239"/>
    <x v="15"/>
    <x v="0"/>
  </r>
  <r>
    <x v="101"/>
    <x v="243"/>
    <n v="7.7586206896551753"/>
    <x v="15"/>
    <x v="0"/>
  </r>
  <r>
    <x v="101"/>
    <x v="244"/>
    <n v="8.1702127659574462"/>
    <x v="15"/>
    <x v="0"/>
  </r>
  <r>
    <x v="101"/>
    <x v="245"/>
    <n v="8.1925133689839527"/>
    <x v="15"/>
    <x v="0"/>
  </r>
  <r>
    <x v="101"/>
    <x v="246"/>
    <n v="8.8253968253968189"/>
    <x v="15"/>
    <x v="0"/>
  </r>
  <r>
    <x v="101"/>
    <x v="247"/>
    <n v="7.5434782608695672"/>
    <x v="15"/>
    <x v="0"/>
  </r>
  <r>
    <x v="101"/>
    <x v="248"/>
    <n v="7.3333333333333348"/>
    <x v="15"/>
    <x v="0"/>
  </r>
  <r>
    <x v="101"/>
    <x v="249"/>
    <n v="6.5851063829787213"/>
    <x v="15"/>
    <x v="0"/>
  </r>
  <r>
    <x v="101"/>
    <x v="250"/>
    <n v="6.3058823529411763"/>
    <x v="15"/>
    <x v="0"/>
  </r>
  <r>
    <x v="101"/>
    <x v="251"/>
    <n v="6.141414141414141"/>
    <x v="15"/>
    <x v="0"/>
  </r>
  <r>
    <x v="101"/>
    <x v="252"/>
    <n v="7.17741935483871"/>
    <x v="15"/>
    <x v="0"/>
  </r>
  <r>
    <x v="101"/>
    <x v="253"/>
    <n v="9.0406976744186007"/>
    <x v="15"/>
    <x v="0"/>
  </r>
  <r>
    <x v="101"/>
    <x v="254"/>
    <n v="6.7333333333333325"/>
    <x v="15"/>
    <x v="0"/>
  </r>
  <r>
    <x v="101"/>
    <x v="255"/>
    <n v="8.5970149253731325"/>
    <x v="15"/>
    <x v="0"/>
  </r>
  <r>
    <x v="101"/>
    <x v="256"/>
    <n v="8.8383838383838338"/>
    <x v="15"/>
    <x v="0"/>
  </r>
  <r>
    <x v="101"/>
    <x v="257"/>
    <n v="9.2032967032967097"/>
    <x v="15"/>
    <x v="0"/>
  </r>
  <r>
    <x v="101"/>
    <x v="258"/>
    <n v="8.4831460674157313"/>
    <x v="15"/>
    <x v="0"/>
  </r>
  <r>
    <x v="101"/>
    <x v="259"/>
    <n v="9.0952380952380949"/>
    <x v="15"/>
    <x v="0"/>
  </r>
  <r>
    <x v="101"/>
    <x v="260"/>
    <n v="8.3437500000000071"/>
    <x v="15"/>
    <x v="0"/>
  </r>
  <r>
    <x v="101"/>
    <x v="261"/>
    <n v="7.7074468085106389"/>
    <x v="15"/>
    <x v="0"/>
  </r>
  <r>
    <x v="101"/>
    <x v="262"/>
    <n v="7.7934782608695663"/>
    <x v="15"/>
    <x v="0"/>
  </r>
  <r>
    <x v="101"/>
    <x v="263"/>
    <n v="7.529729729729727"/>
    <x v="15"/>
    <x v="0"/>
  </r>
  <r>
    <x v="101"/>
    <x v="264"/>
    <n v="7.4708994708994725"/>
    <x v="15"/>
    <x v="0"/>
  </r>
  <r>
    <x v="101"/>
    <x v="265"/>
    <n v="8.1243363589655697"/>
    <x v="15"/>
    <x v="0"/>
  </r>
  <r>
    <x v="101"/>
    <x v="230"/>
    <n v="7.9268929503916459"/>
    <x v="16"/>
    <x v="0"/>
  </r>
  <r>
    <x v="101"/>
    <x v="231"/>
    <n v="7.9491978609625704"/>
    <x v="16"/>
    <x v="0"/>
  </r>
  <r>
    <x v="101"/>
    <x v="232"/>
    <n v="7.6017191977077374"/>
    <x v="16"/>
    <x v="0"/>
  </r>
  <r>
    <x v="101"/>
    <x v="233"/>
    <n v="7.5983146067415754"/>
    <x v="16"/>
    <x v="0"/>
  </r>
  <r>
    <x v="101"/>
    <x v="234"/>
    <n v="7.9335260115606969"/>
    <x v="16"/>
    <x v="0"/>
  </r>
  <r>
    <x v="101"/>
    <x v="235"/>
    <n v="7.3315789473684134"/>
    <x v="16"/>
    <x v="0"/>
  </r>
  <r>
    <x v="101"/>
    <x v="236"/>
    <n v="7.525906735751299"/>
    <x v="16"/>
    <x v="0"/>
  </r>
  <r>
    <x v="101"/>
    <x v="237"/>
    <n v="7.6612466124661225"/>
    <x v="16"/>
    <x v="0"/>
  </r>
  <r>
    <x v="101"/>
    <x v="238"/>
    <n v="7.5130208333333304"/>
    <x v="16"/>
    <x v="0"/>
  </r>
  <r>
    <x v="101"/>
    <x v="239"/>
    <n v="8.2389610389610368"/>
    <x v="16"/>
    <x v="0"/>
  </r>
  <r>
    <x v="101"/>
    <x v="240"/>
    <n v="8.5143603133159331"/>
    <x v="16"/>
    <x v="0"/>
  </r>
  <r>
    <x v="101"/>
    <x v="241"/>
    <n v="8.669230769230774"/>
    <x v="16"/>
    <x v="0"/>
  </r>
  <r>
    <x v="101"/>
    <x v="242"/>
    <n v="7.879518072289156"/>
    <x v="16"/>
    <x v="0"/>
  </r>
  <r>
    <x v="101"/>
    <x v="243"/>
    <n v="7.428961748633883"/>
    <x v="16"/>
    <x v="0"/>
  </r>
  <r>
    <x v="101"/>
    <x v="244"/>
    <n v="7.5616045845272248"/>
    <x v="16"/>
    <x v="0"/>
  </r>
  <r>
    <x v="101"/>
    <x v="245"/>
    <n v="7.3463855421686741"/>
    <x v="16"/>
    <x v="0"/>
  </r>
  <r>
    <x v="101"/>
    <x v="246"/>
    <n v="7.7196531791907521"/>
    <x v="16"/>
    <x v="0"/>
  </r>
  <r>
    <x v="101"/>
    <x v="247"/>
    <n v="6.9181286549707623"/>
    <x v="16"/>
    <x v="0"/>
  </r>
  <r>
    <x v="101"/>
    <x v="248"/>
    <n v="8.0663900414937775"/>
    <x v="16"/>
    <x v="0"/>
  </r>
  <r>
    <x v="101"/>
    <x v="249"/>
    <n v="7.5133689839572186"/>
    <x v="16"/>
    <x v="0"/>
  </r>
  <r>
    <x v="101"/>
    <x v="250"/>
    <n v="7.2694300518134742"/>
    <x v="16"/>
    <x v="0"/>
  </r>
  <r>
    <x v="101"/>
    <x v="251"/>
    <n v="7.2658227848101253"/>
    <x v="16"/>
    <x v="0"/>
  </r>
  <r>
    <x v="101"/>
    <x v="252"/>
    <n v="7.117021276595743"/>
    <x v="16"/>
    <x v="0"/>
  </r>
  <r>
    <x v="101"/>
    <x v="253"/>
    <n v="8.591772151898736"/>
    <x v="16"/>
    <x v="0"/>
  </r>
  <r>
    <x v="101"/>
    <x v="254"/>
    <n v="8.0656934306569337"/>
    <x v="16"/>
    <x v="0"/>
  </r>
  <r>
    <x v="101"/>
    <x v="255"/>
    <n v="8.1299212598425221"/>
    <x v="16"/>
    <x v="0"/>
  </r>
  <r>
    <x v="101"/>
    <x v="256"/>
    <n v="8.0986547085201757"/>
    <x v="16"/>
    <x v="0"/>
  </r>
  <r>
    <x v="101"/>
    <x v="257"/>
    <n v="8.0865671641791135"/>
    <x v="16"/>
    <x v="0"/>
  </r>
  <r>
    <x v="101"/>
    <x v="258"/>
    <n v="7.9696048632218837"/>
    <x v="16"/>
    <x v="0"/>
  </r>
  <r>
    <x v="101"/>
    <x v="259"/>
    <n v="7.941368078175894"/>
    <x v="16"/>
    <x v="0"/>
  </r>
  <r>
    <x v="101"/>
    <x v="260"/>
    <n v="7.4923076923076923"/>
    <x v="16"/>
    <x v="0"/>
  </r>
  <r>
    <x v="101"/>
    <x v="261"/>
    <n v="7.0948275862068968"/>
    <x v="16"/>
    <x v="0"/>
  </r>
  <r>
    <x v="101"/>
    <x v="262"/>
    <n v="7.5272727272727264"/>
    <x v="16"/>
    <x v="0"/>
  </r>
  <r>
    <x v="101"/>
    <x v="263"/>
    <n v="7.5"/>
    <x v="16"/>
    <x v="0"/>
  </r>
  <r>
    <x v="101"/>
    <x v="264"/>
    <n v="7.0507462686567148"/>
    <x v="16"/>
    <x v="0"/>
  </r>
  <r>
    <x v="101"/>
    <x v="265"/>
    <n v="7.7306540869091931"/>
    <x v="16"/>
    <x v="0"/>
  </r>
  <r>
    <x v="101"/>
    <x v="230"/>
    <n v="7.9594461901021214"/>
    <x v="0"/>
    <x v="1"/>
  </r>
  <r>
    <x v="101"/>
    <x v="231"/>
    <n v="8.131380060047638"/>
    <x v="0"/>
    <x v="1"/>
  </r>
  <r>
    <x v="101"/>
    <x v="232"/>
    <n v="7.4655917747400604"/>
    <x v="0"/>
    <x v="1"/>
  </r>
  <r>
    <x v="101"/>
    <x v="233"/>
    <n v="7.608579387186631"/>
    <x v="0"/>
    <x v="1"/>
  </r>
  <r>
    <x v="101"/>
    <x v="234"/>
    <n v="7.8923027166882234"/>
    <x v="0"/>
    <x v="1"/>
  </r>
  <r>
    <x v="101"/>
    <x v="235"/>
    <n v="7.2148148148148463"/>
    <x v="0"/>
    <x v="1"/>
  </r>
  <r>
    <x v="101"/>
    <x v="236"/>
    <n v="7.5288367546431969"/>
    <x v="0"/>
    <x v="1"/>
  </r>
  <r>
    <x v="101"/>
    <x v="237"/>
    <n v="7.3401999394123028"/>
    <x v="0"/>
    <x v="1"/>
  </r>
  <r>
    <x v="101"/>
    <x v="238"/>
    <n v="7.3639752771509936"/>
    <x v="0"/>
    <x v="1"/>
  </r>
  <r>
    <x v="101"/>
    <x v="239"/>
    <n v="7.7351667170343683"/>
    <x v="0"/>
    <x v="1"/>
  </r>
  <r>
    <x v="101"/>
    <x v="240"/>
    <n v="8.25172744721689"/>
    <x v="0"/>
    <x v="1"/>
  </r>
  <r>
    <x v="101"/>
    <x v="241"/>
    <n v="8.5549884437596511"/>
    <x v="0"/>
    <x v="1"/>
  </r>
  <r>
    <x v="101"/>
    <x v="242"/>
    <n v="7.313731170336041"/>
    <x v="0"/>
    <x v="1"/>
  </r>
  <r>
    <x v="101"/>
    <x v="243"/>
    <n v="7.0495479204339837"/>
    <x v="0"/>
    <x v="1"/>
  </r>
  <r>
    <x v="101"/>
    <x v="244"/>
    <n v="7.5259608178995636"/>
    <x v="0"/>
    <x v="1"/>
  </r>
  <r>
    <x v="101"/>
    <x v="245"/>
    <n v="7.3292332452006006"/>
    <x v="0"/>
    <x v="1"/>
  </r>
  <r>
    <x v="101"/>
    <x v="246"/>
    <n v="7.8253096392030157"/>
    <x v="0"/>
    <x v="1"/>
  </r>
  <r>
    <x v="101"/>
    <x v="247"/>
    <n v="7.2601599654128828"/>
    <x v="0"/>
    <x v="1"/>
  </r>
  <r>
    <x v="101"/>
    <x v="248"/>
    <n v="7.6573616600790366"/>
    <x v="0"/>
    <x v="1"/>
  </r>
  <r>
    <x v="101"/>
    <x v="249"/>
    <n v="7.1636129861780775"/>
    <x v="0"/>
    <x v="1"/>
  </r>
  <r>
    <x v="101"/>
    <x v="250"/>
    <n v="7.1291996047430768"/>
    <x v="0"/>
    <x v="1"/>
  </r>
  <r>
    <x v="101"/>
    <x v="251"/>
    <n v="7.0184201204392487"/>
    <x v="0"/>
    <x v="1"/>
  </r>
  <r>
    <x v="101"/>
    <x v="252"/>
    <n v="6.9116003943476771"/>
    <x v="0"/>
    <x v="1"/>
  </r>
  <r>
    <x v="101"/>
    <x v="253"/>
    <n v="8.1364356194420289"/>
    <x v="0"/>
    <x v="1"/>
  </r>
  <r>
    <x v="101"/>
    <x v="254"/>
    <n v="7.5932944606414043"/>
    <x v="0"/>
    <x v="1"/>
  </r>
  <r>
    <x v="101"/>
    <x v="255"/>
    <n v="7.9412206855080898"/>
    <x v="0"/>
    <x v="1"/>
  </r>
  <r>
    <x v="101"/>
    <x v="256"/>
    <n v="7.8609031086907164"/>
    <x v="0"/>
    <x v="1"/>
  </r>
  <r>
    <x v="101"/>
    <x v="257"/>
    <n v="7.1858536038560832"/>
    <x v="0"/>
    <x v="1"/>
  </r>
  <r>
    <x v="101"/>
    <x v="258"/>
    <n v="7.2102674823077839"/>
    <x v="0"/>
    <x v="1"/>
  </r>
  <r>
    <x v="101"/>
    <x v="259"/>
    <n v="8.0135181188231428"/>
    <x v="0"/>
    <x v="1"/>
  </r>
  <r>
    <x v="101"/>
    <x v="260"/>
    <n v="7.1427332639611389"/>
    <x v="0"/>
    <x v="1"/>
  </r>
  <r>
    <x v="101"/>
    <x v="261"/>
    <n v="7.1457943925233662"/>
    <x v="0"/>
    <x v="1"/>
  </r>
  <r>
    <x v="101"/>
    <x v="262"/>
    <n v="7.5027920482465982"/>
    <x v="0"/>
    <x v="1"/>
  </r>
  <r>
    <x v="101"/>
    <x v="263"/>
    <n v="7.3344220226292025"/>
    <x v="0"/>
    <x v="1"/>
  </r>
  <r>
    <x v="101"/>
    <x v="264"/>
    <n v="7.0394578642474555"/>
    <x v="0"/>
    <x v="1"/>
  </r>
  <r>
    <x v="101"/>
    <x v="265"/>
    <n v="7.5665030683715351"/>
    <x v="0"/>
    <x v="1"/>
  </r>
  <r>
    <x v="101"/>
    <x v="230"/>
    <n v="7.5200992555831165"/>
    <x v="1"/>
    <x v="1"/>
  </r>
  <r>
    <x v="101"/>
    <x v="231"/>
    <n v="8.0840420210104913"/>
    <x v="1"/>
    <x v="1"/>
  </r>
  <r>
    <x v="101"/>
    <x v="232"/>
    <n v="6.9191022964509488"/>
    <x v="1"/>
    <x v="1"/>
  </r>
  <r>
    <x v="101"/>
    <x v="233"/>
    <n v="7.172924378635642"/>
    <x v="1"/>
    <x v="1"/>
  </r>
  <r>
    <x v="101"/>
    <x v="234"/>
    <n v="7.3880090497737623"/>
    <x v="1"/>
    <x v="1"/>
  </r>
  <r>
    <x v="101"/>
    <x v="235"/>
    <n v="7.4147783251231498"/>
    <x v="1"/>
    <x v="1"/>
  </r>
  <r>
    <x v="101"/>
    <x v="236"/>
    <n v="7.6877677296525482"/>
    <x v="1"/>
    <x v="1"/>
  </r>
  <r>
    <x v="101"/>
    <x v="237"/>
    <n v="7.5482625482625414"/>
    <x v="1"/>
    <x v="1"/>
  </r>
  <r>
    <x v="101"/>
    <x v="238"/>
    <n v="7.7979700338327715"/>
    <x v="1"/>
    <x v="1"/>
  </r>
  <r>
    <x v="101"/>
    <x v="239"/>
    <n v="8.0009708737864287"/>
    <x v="1"/>
    <x v="1"/>
  </r>
  <r>
    <x v="101"/>
    <x v="240"/>
    <n v="7.4966248794599784"/>
    <x v="1"/>
    <x v="1"/>
  </r>
  <r>
    <x v="101"/>
    <x v="241"/>
    <n v="8.2378664103796275"/>
    <x v="1"/>
    <x v="1"/>
  </r>
  <r>
    <x v="101"/>
    <x v="242"/>
    <n v="6.9353826850690066"/>
    <x v="1"/>
    <x v="1"/>
  </r>
  <r>
    <x v="101"/>
    <x v="243"/>
    <n v="6.4889267461669489"/>
    <x v="1"/>
    <x v="1"/>
  </r>
  <r>
    <x v="101"/>
    <x v="244"/>
    <n v="7.0240837696335001"/>
    <x v="1"/>
    <x v="1"/>
  </r>
  <r>
    <x v="101"/>
    <x v="245"/>
    <n v="6.8736323851203425"/>
    <x v="1"/>
    <x v="1"/>
  </r>
  <r>
    <x v="101"/>
    <x v="246"/>
    <n v="7.9797263051191107"/>
    <x v="1"/>
    <x v="1"/>
  </r>
  <r>
    <x v="101"/>
    <x v="247"/>
    <n v="6.8285864978902948"/>
    <x v="1"/>
    <x v="1"/>
  </r>
  <r>
    <x v="101"/>
    <x v="248"/>
    <n v="7.4284313725490199"/>
    <x v="1"/>
    <x v="1"/>
  </r>
  <r>
    <x v="101"/>
    <x v="249"/>
    <n v="6.8550913838120096"/>
    <x v="1"/>
    <x v="1"/>
  </r>
  <r>
    <x v="101"/>
    <x v="250"/>
    <n v="6.671067106710673"/>
    <x v="1"/>
    <x v="1"/>
  </r>
  <r>
    <x v="101"/>
    <x v="251"/>
    <n v="6.7946175637393837"/>
    <x v="1"/>
    <x v="1"/>
  </r>
  <r>
    <x v="101"/>
    <x v="252"/>
    <n v="6.8884803921568656"/>
    <x v="1"/>
    <x v="1"/>
  </r>
  <r>
    <x v="101"/>
    <x v="253"/>
    <n v="7.6492220650636478"/>
    <x v="1"/>
    <x v="1"/>
  </r>
  <r>
    <x v="101"/>
    <x v="254"/>
    <n v="6.8382608695652243"/>
    <x v="1"/>
    <x v="1"/>
  </r>
  <r>
    <x v="101"/>
    <x v="255"/>
    <n v="7.3519278096800615"/>
    <x v="1"/>
    <x v="1"/>
  </r>
  <r>
    <x v="101"/>
    <x v="256"/>
    <n v="7.5898407884761241"/>
    <x v="1"/>
    <x v="1"/>
  </r>
  <r>
    <x v="101"/>
    <x v="257"/>
    <n v="6.5127118644067838"/>
    <x v="1"/>
    <x v="1"/>
  </r>
  <r>
    <x v="101"/>
    <x v="258"/>
    <n v="6.6128306133933634"/>
    <x v="1"/>
    <x v="1"/>
  </r>
  <r>
    <x v="101"/>
    <x v="259"/>
    <n v="8.2089820359281429"/>
    <x v="1"/>
    <x v="1"/>
  </r>
  <r>
    <x v="101"/>
    <x v="260"/>
    <n v="7.2934537246049613"/>
    <x v="1"/>
    <x v="1"/>
  </r>
  <r>
    <x v="101"/>
    <x v="261"/>
    <n v="6.8364978902953535"/>
    <x v="1"/>
    <x v="1"/>
  </r>
  <r>
    <x v="101"/>
    <x v="262"/>
    <n v="6.9553516819571826"/>
    <x v="1"/>
    <x v="1"/>
  </r>
  <r>
    <x v="101"/>
    <x v="263"/>
    <n v="7.009345794392515"/>
    <x v="1"/>
    <x v="1"/>
  </r>
  <r>
    <x v="101"/>
    <x v="264"/>
    <n v="6.5910885504794123"/>
    <x v="1"/>
    <x v="1"/>
  </r>
  <r>
    <x v="101"/>
    <x v="265"/>
    <n v="7.2917928370053247"/>
    <x v="1"/>
    <x v="1"/>
  </r>
  <r>
    <x v="101"/>
    <x v="230"/>
    <n v="8.2753731343283814"/>
    <x v="2"/>
    <x v="1"/>
  </r>
  <r>
    <x v="101"/>
    <x v="231"/>
    <n v="8.2701821147050847"/>
    <x v="2"/>
    <x v="1"/>
  </r>
  <r>
    <x v="101"/>
    <x v="232"/>
    <n v="7.7309388783868913"/>
    <x v="2"/>
    <x v="1"/>
  </r>
  <r>
    <x v="101"/>
    <x v="233"/>
    <n v="8.0295235311312716"/>
    <x v="2"/>
    <x v="1"/>
  </r>
  <r>
    <x v="101"/>
    <x v="234"/>
    <n v="8.218181818181824"/>
    <x v="2"/>
    <x v="1"/>
  </r>
  <r>
    <x v="101"/>
    <x v="235"/>
    <n v="7.2766928734466259"/>
    <x v="2"/>
    <x v="1"/>
  </r>
  <r>
    <x v="101"/>
    <x v="236"/>
    <n v="7.4978080857281872"/>
    <x v="2"/>
    <x v="1"/>
  </r>
  <r>
    <x v="101"/>
    <x v="237"/>
    <n v="7.4035976691157908"/>
    <x v="2"/>
    <x v="1"/>
  </r>
  <r>
    <x v="101"/>
    <x v="238"/>
    <n v="7.172677865612644"/>
    <x v="2"/>
    <x v="1"/>
  </r>
  <r>
    <x v="101"/>
    <x v="239"/>
    <n v="7.521469218830819"/>
    <x v="2"/>
    <x v="1"/>
  </r>
  <r>
    <x v="101"/>
    <x v="240"/>
    <n v="8.4962605548853904"/>
    <x v="2"/>
    <x v="1"/>
  </r>
  <r>
    <x v="101"/>
    <x v="241"/>
    <n v="8.6675590167923922"/>
    <x v="2"/>
    <x v="1"/>
  </r>
  <r>
    <x v="101"/>
    <x v="242"/>
    <n v="7.3947736817545389"/>
    <x v="2"/>
    <x v="1"/>
  </r>
  <r>
    <x v="101"/>
    <x v="243"/>
    <n v="7.3060881264715762"/>
    <x v="2"/>
    <x v="1"/>
  </r>
  <r>
    <x v="101"/>
    <x v="244"/>
    <n v="7.9336132248753568"/>
    <x v="2"/>
    <x v="1"/>
  </r>
  <r>
    <x v="101"/>
    <x v="245"/>
    <n v="7.6833002551743581"/>
    <x v="2"/>
    <x v="1"/>
  </r>
  <r>
    <x v="101"/>
    <x v="246"/>
    <n v="8.012276487856921"/>
    <x v="2"/>
    <x v="1"/>
  </r>
  <r>
    <x v="101"/>
    <x v="247"/>
    <n v="7.6854817537411479"/>
    <x v="2"/>
    <x v="1"/>
  </r>
  <r>
    <x v="101"/>
    <x v="248"/>
    <n v="7.6254107338444683"/>
    <x v="2"/>
    <x v="1"/>
  </r>
  <r>
    <x v="101"/>
    <x v="249"/>
    <n v="7.5097613882863348"/>
    <x v="2"/>
    <x v="1"/>
  </r>
  <r>
    <x v="101"/>
    <x v="250"/>
    <n v="7.5901262916188257"/>
    <x v="2"/>
    <x v="1"/>
  </r>
  <r>
    <x v="101"/>
    <x v="251"/>
    <n v="7.1469428007889571"/>
    <x v="2"/>
    <x v="1"/>
  </r>
  <r>
    <x v="101"/>
    <x v="252"/>
    <n v="7.0353477765108376"/>
    <x v="2"/>
    <x v="1"/>
  </r>
  <r>
    <x v="101"/>
    <x v="253"/>
    <n v="8.2244955953395582"/>
    <x v="2"/>
    <x v="1"/>
  </r>
  <r>
    <x v="101"/>
    <x v="254"/>
    <n v="7.7752808988764075"/>
    <x v="2"/>
    <x v="1"/>
  </r>
  <r>
    <x v="101"/>
    <x v="255"/>
    <n v="8.2025486250838373"/>
    <x v="2"/>
    <x v="1"/>
  </r>
  <r>
    <x v="101"/>
    <x v="256"/>
    <n v="7.9520676691729353"/>
    <x v="2"/>
    <x v="1"/>
  </r>
  <r>
    <x v="101"/>
    <x v="257"/>
    <n v="7.2525862068965559"/>
    <x v="2"/>
    <x v="1"/>
  </r>
  <r>
    <x v="101"/>
    <x v="258"/>
    <n v="7.554476479514415"/>
    <x v="2"/>
    <x v="1"/>
  </r>
  <r>
    <x v="101"/>
    <x v="259"/>
    <n v="8.0069314849373416"/>
    <x v="2"/>
    <x v="1"/>
  </r>
  <r>
    <x v="101"/>
    <x v="260"/>
    <n v="7.046461137646542"/>
    <x v="2"/>
    <x v="1"/>
  </r>
  <r>
    <x v="101"/>
    <x v="261"/>
    <n v="7.4851031321619477"/>
    <x v="2"/>
    <x v="1"/>
  </r>
  <r>
    <x v="101"/>
    <x v="262"/>
    <n v="7.7113951011714628"/>
    <x v="2"/>
    <x v="1"/>
  </r>
  <r>
    <x v="101"/>
    <x v="263"/>
    <n v="7.542470486610986"/>
    <x v="2"/>
    <x v="1"/>
  </r>
  <r>
    <x v="101"/>
    <x v="264"/>
    <n v="7.3883881230116613"/>
    <x v="2"/>
    <x v="1"/>
  </r>
  <r>
    <x v="101"/>
    <x v="265"/>
    <n v="7.7527584419431275"/>
    <x v="2"/>
    <x v="1"/>
  </r>
  <r>
    <x v="101"/>
    <x v="230"/>
    <n v="7.9147540983606515"/>
    <x v="3"/>
    <x v="1"/>
  </r>
  <r>
    <x v="101"/>
    <x v="231"/>
    <n v="8.1918844566712608"/>
    <x v="3"/>
    <x v="1"/>
  </r>
  <r>
    <x v="101"/>
    <x v="232"/>
    <n v="7.6228782287822874"/>
    <x v="3"/>
    <x v="1"/>
  </r>
  <r>
    <x v="101"/>
    <x v="233"/>
    <n v="7.494169096209907"/>
    <x v="3"/>
    <x v="1"/>
  </r>
  <r>
    <x v="101"/>
    <x v="234"/>
    <n v="7.7989614243323357"/>
    <x v="3"/>
    <x v="1"/>
  </r>
  <r>
    <x v="101"/>
    <x v="235"/>
    <n v="6.8930232558139473"/>
    <x v="3"/>
    <x v="1"/>
  </r>
  <r>
    <x v="101"/>
    <x v="236"/>
    <n v="7.2959545777146859"/>
    <x v="3"/>
    <x v="1"/>
  </r>
  <r>
    <x v="101"/>
    <x v="237"/>
    <n v="6.7534435261707975"/>
    <x v="3"/>
    <x v="1"/>
  </r>
  <r>
    <x v="101"/>
    <x v="238"/>
    <n v="7.2787318361955045"/>
    <x v="3"/>
    <x v="1"/>
  </r>
  <r>
    <x v="101"/>
    <x v="239"/>
    <n v="7.791864406779661"/>
    <x v="3"/>
    <x v="1"/>
  </r>
  <r>
    <x v="101"/>
    <x v="240"/>
    <n v="8.3525179856115077"/>
    <x v="3"/>
    <x v="1"/>
  </r>
  <r>
    <x v="101"/>
    <x v="241"/>
    <n v="8.5778795811518282"/>
    <x v="3"/>
    <x v="1"/>
  </r>
  <r>
    <x v="101"/>
    <x v="242"/>
    <n v="7.323308270676697"/>
    <x v="3"/>
    <x v="1"/>
  </r>
  <r>
    <x v="101"/>
    <x v="243"/>
    <n v="6.9400749063670419"/>
    <x v="3"/>
    <x v="1"/>
  </r>
  <r>
    <x v="101"/>
    <x v="244"/>
    <n v="7.3598360655737673"/>
    <x v="3"/>
    <x v="1"/>
  </r>
  <r>
    <x v="101"/>
    <x v="245"/>
    <n v="7.3551401869158912"/>
    <x v="3"/>
    <x v="1"/>
  </r>
  <r>
    <x v="101"/>
    <x v="246"/>
    <n v="7.5471074380165337"/>
    <x v="3"/>
    <x v="1"/>
  </r>
  <r>
    <x v="101"/>
    <x v="247"/>
    <n v="6.8992443324937014"/>
    <x v="3"/>
    <x v="1"/>
  </r>
  <r>
    <x v="101"/>
    <x v="248"/>
    <n v="8.0158192090395435"/>
    <x v="3"/>
    <x v="1"/>
  </r>
  <r>
    <x v="101"/>
    <x v="249"/>
    <n v="7.0984555984555939"/>
    <x v="3"/>
    <x v="1"/>
  </r>
  <r>
    <x v="101"/>
    <x v="250"/>
    <n v="6.8063829787234047"/>
    <x v="3"/>
    <x v="1"/>
  </r>
  <r>
    <x v="101"/>
    <x v="251"/>
    <n v="6.8736263736263767"/>
    <x v="3"/>
    <x v="1"/>
  </r>
  <r>
    <x v="101"/>
    <x v="252"/>
    <n v="6.9085365853658534"/>
    <x v="3"/>
    <x v="1"/>
  </r>
  <r>
    <x v="101"/>
    <x v="253"/>
    <n v="8.2896039603960308"/>
    <x v="3"/>
    <x v="1"/>
  </r>
  <r>
    <x v="101"/>
    <x v="254"/>
    <n v="7.8262806236080129"/>
    <x v="3"/>
    <x v="1"/>
  </r>
  <r>
    <x v="101"/>
    <x v="255"/>
    <n v="7.9953650057937402"/>
    <x v="3"/>
    <x v="1"/>
  </r>
  <r>
    <x v="101"/>
    <x v="256"/>
    <n v="7.9513444302176692"/>
    <x v="3"/>
    <x v="1"/>
  </r>
  <r>
    <x v="101"/>
    <x v="257"/>
    <n v="7.2161383285302625"/>
    <x v="3"/>
    <x v="1"/>
  </r>
  <r>
    <x v="101"/>
    <x v="258"/>
    <n v="6.9780736100234941"/>
    <x v="3"/>
    <x v="1"/>
  </r>
  <r>
    <x v="101"/>
    <x v="259"/>
    <n v="8.1378776142524991"/>
    <x v="3"/>
    <x v="1"/>
  </r>
  <r>
    <x v="101"/>
    <x v="260"/>
    <n v="7.616147308781871"/>
    <x v="3"/>
    <x v="1"/>
  </r>
  <r>
    <x v="101"/>
    <x v="261"/>
    <n v="6.844827586206895"/>
    <x v="3"/>
    <x v="1"/>
  </r>
  <r>
    <x v="101"/>
    <x v="262"/>
    <n v="7.8239875389408144"/>
    <x v="3"/>
    <x v="1"/>
  </r>
  <r>
    <x v="101"/>
    <x v="263"/>
    <n v="7.3652542372881475"/>
    <x v="3"/>
    <x v="1"/>
  </r>
  <r>
    <x v="101"/>
    <x v="264"/>
    <n v="6.7319277108433733"/>
    <x v="3"/>
    <x v="1"/>
  </r>
  <r>
    <x v="101"/>
    <x v="265"/>
    <n v="7.511284295407612"/>
    <x v="3"/>
    <x v="1"/>
  </r>
  <r>
    <x v="101"/>
    <x v="230"/>
    <n v="7.6151121605667038"/>
    <x v="4"/>
    <x v="1"/>
  </r>
  <r>
    <x v="101"/>
    <x v="231"/>
    <n v="7.6824242424242488"/>
    <x v="4"/>
    <x v="1"/>
  </r>
  <r>
    <x v="101"/>
    <x v="232"/>
    <n v="7.2464678178963924"/>
    <x v="4"/>
    <x v="1"/>
  </r>
  <r>
    <x v="101"/>
    <x v="233"/>
    <n v="7.2029569892473129"/>
    <x v="4"/>
    <x v="1"/>
  </r>
  <r>
    <x v="101"/>
    <x v="234"/>
    <n v="7.6375488917861816"/>
    <x v="4"/>
    <x v="1"/>
  </r>
  <r>
    <x v="101"/>
    <x v="235"/>
    <n v="6.9197452229299374"/>
    <x v="4"/>
    <x v="1"/>
  </r>
  <r>
    <x v="101"/>
    <x v="236"/>
    <n v="7.5717761557177647"/>
    <x v="4"/>
    <x v="1"/>
  </r>
  <r>
    <x v="101"/>
    <x v="237"/>
    <n v="7.2885154061624604"/>
    <x v="4"/>
    <x v="1"/>
  </r>
  <r>
    <x v="101"/>
    <x v="238"/>
    <n v="6.931989924433255"/>
    <x v="4"/>
    <x v="1"/>
  </r>
  <r>
    <x v="101"/>
    <x v="239"/>
    <n v="7.48025477707007"/>
    <x v="4"/>
    <x v="1"/>
  </r>
  <r>
    <x v="101"/>
    <x v="240"/>
    <n v="8.3873239436619791"/>
    <x v="4"/>
    <x v="1"/>
  </r>
  <r>
    <x v="101"/>
    <x v="241"/>
    <n v="8.6226415094339544"/>
    <x v="4"/>
    <x v="1"/>
  </r>
  <r>
    <x v="101"/>
    <x v="242"/>
    <n v="7.5505617977528114"/>
    <x v="4"/>
    <x v="1"/>
  </r>
  <r>
    <x v="101"/>
    <x v="243"/>
    <n v="7.3512747875354085"/>
    <x v="4"/>
    <x v="1"/>
  </r>
  <r>
    <x v="101"/>
    <x v="244"/>
    <n v="7.279650436953804"/>
    <x v="4"/>
    <x v="1"/>
  </r>
  <r>
    <x v="101"/>
    <x v="245"/>
    <n v="7.0291666666666677"/>
    <x v="4"/>
    <x v="1"/>
  </r>
  <r>
    <x v="101"/>
    <x v="246"/>
    <n v="7.3808900523560226"/>
    <x v="4"/>
    <x v="1"/>
  </r>
  <r>
    <x v="101"/>
    <x v="247"/>
    <n v="6.7784891165172869"/>
    <x v="4"/>
    <x v="1"/>
  </r>
  <r>
    <x v="101"/>
    <x v="248"/>
    <n v="7.5283582089552246"/>
    <x v="4"/>
    <x v="1"/>
  </r>
  <r>
    <x v="101"/>
    <x v="249"/>
    <n v="6.8281938325991201"/>
    <x v="4"/>
    <x v="1"/>
  </r>
  <r>
    <x v="101"/>
    <x v="250"/>
    <n v="6.5242290748898686"/>
    <x v="4"/>
    <x v="1"/>
  </r>
  <r>
    <x v="101"/>
    <x v="251"/>
    <n v="7.2194092827004219"/>
    <x v="4"/>
    <x v="1"/>
  </r>
  <r>
    <x v="101"/>
    <x v="252"/>
    <n v="6.6450216450216493"/>
    <x v="4"/>
    <x v="1"/>
  </r>
  <r>
    <x v="101"/>
    <x v="253"/>
    <n v="8.261941448382121"/>
    <x v="4"/>
    <x v="1"/>
  </r>
  <r>
    <x v="101"/>
    <x v="254"/>
    <n v="8.0446428571428523"/>
    <x v="4"/>
    <x v="1"/>
  </r>
  <r>
    <x v="101"/>
    <x v="255"/>
    <n v="7.8580246913580254"/>
    <x v="4"/>
    <x v="1"/>
  </r>
  <r>
    <x v="101"/>
    <x v="256"/>
    <n v="8.0193548387096794"/>
    <x v="4"/>
    <x v="1"/>
  </r>
  <r>
    <x v="101"/>
    <x v="257"/>
    <n v="7.5711947626841285"/>
    <x v="4"/>
    <x v="1"/>
  </r>
  <r>
    <x v="101"/>
    <x v="258"/>
    <n v="7.4040590405904032"/>
    <x v="4"/>
    <x v="1"/>
  </r>
  <r>
    <x v="101"/>
    <x v="259"/>
    <n v="7.6484098939929277"/>
    <x v="4"/>
    <x v="1"/>
  </r>
  <r>
    <x v="101"/>
    <x v="260"/>
    <n v="6.4393203883495085"/>
    <x v="4"/>
    <x v="1"/>
  </r>
  <r>
    <x v="101"/>
    <x v="261"/>
    <n v="6.4531886024423386"/>
    <x v="4"/>
    <x v="1"/>
  </r>
  <r>
    <x v="101"/>
    <x v="262"/>
    <n v="7.1051212938005417"/>
    <x v="4"/>
    <x v="1"/>
  </r>
  <r>
    <x v="101"/>
    <x v="263"/>
    <n v="6.9970760233918119"/>
    <x v="4"/>
    <x v="1"/>
  </r>
  <r>
    <x v="101"/>
    <x v="264"/>
    <n v="6.6174298375184595"/>
    <x v="4"/>
    <x v="1"/>
  </r>
  <r>
    <x v="101"/>
    <x v="265"/>
    <n v="7.3791912306558638"/>
    <x v="4"/>
    <x v="1"/>
  </r>
  <r>
    <x v="101"/>
    <x v="230"/>
    <n v="7.9659090909090935"/>
    <x v="5"/>
    <x v="1"/>
  </r>
  <r>
    <x v="101"/>
    <x v="231"/>
    <n v="8.2317073170731767"/>
    <x v="5"/>
    <x v="1"/>
  </r>
  <r>
    <x v="101"/>
    <x v="232"/>
    <n v="7.9645390070922009"/>
    <x v="5"/>
    <x v="1"/>
  </r>
  <r>
    <x v="101"/>
    <x v="233"/>
    <n v="7.6835443037974711"/>
    <x v="5"/>
    <x v="1"/>
  </r>
  <r>
    <x v="101"/>
    <x v="234"/>
    <n v="7.8869047619047619"/>
    <x v="5"/>
    <x v="1"/>
  </r>
  <r>
    <x v="101"/>
    <x v="235"/>
    <n v="7.485029940119758"/>
    <x v="5"/>
    <x v="1"/>
  </r>
  <r>
    <x v="101"/>
    <x v="236"/>
    <n v="7.8146067415730309"/>
    <x v="5"/>
    <x v="1"/>
  </r>
  <r>
    <x v="101"/>
    <x v="237"/>
    <n v="7.7560975609756104"/>
    <x v="5"/>
    <x v="1"/>
  </r>
  <r>
    <x v="101"/>
    <x v="238"/>
    <n v="7.8218390804597711"/>
    <x v="5"/>
    <x v="1"/>
  </r>
  <r>
    <x v="101"/>
    <x v="239"/>
    <n v="7.9595375722543338"/>
    <x v="5"/>
    <x v="1"/>
  </r>
  <r>
    <x v="101"/>
    <x v="240"/>
    <n v="8.7692307692307647"/>
    <x v="5"/>
    <x v="1"/>
  </r>
  <r>
    <x v="101"/>
    <x v="241"/>
    <n v="8.8121546961326001"/>
    <x v="5"/>
    <x v="1"/>
  </r>
  <r>
    <x v="101"/>
    <x v="242"/>
    <n v="7.7744360902255654"/>
    <x v="5"/>
    <x v="1"/>
  </r>
  <r>
    <x v="101"/>
    <x v="243"/>
    <n v="7.7450980392156881"/>
    <x v="5"/>
    <x v="1"/>
  </r>
  <r>
    <x v="101"/>
    <x v="244"/>
    <n v="7.7953216374269028"/>
    <x v="5"/>
    <x v="1"/>
  </r>
  <r>
    <x v="101"/>
    <x v="245"/>
    <n v="7.6604938271604901"/>
    <x v="5"/>
    <x v="1"/>
  </r>
  <r>
    <x v="101"/>
    <x v="246"/>
    <n v="7.7777777777777795"/>
    <x v="5"/>
    <x v="1"/>
  </r>
  <r>
    <x v="101"/>
    <x v="247"/>
    <n v="7.3076923076923048"/>
    <x v="5"/>
    <x v="1"/>
  </r>
  <r>
    <x v="101"/>
    <x v="248"/>
    <n v="8.0000000000000053"/>
    <x v="5"/>
    <x v="1"/>
  </r>
  <r>
    <x v="101"/>
    <x v="249"/>
    <n v="7.7222222222222214"/>
    <x v="5"/>
    <x v="1"/>
  </r>
  <r>
    <x v="101"/>
    <x v="250"/>
    <n v="7.2786885245901605"/>
    <x v="5"/>
    <x v="1"/>
  </r>
  <r>
    <x v="101"/>
    <x v="251"/>
    <n v="7.88"/>
    <x v="5"/>
    <x v="1"/>
  </r>
  <r>
    <x v="101"/>
    <x v="252"/>
    <n v="7.174603174603174"/>
    <x v="5"/>
    <x v="1"/>
  </r>
  <r>
    <x v="101"/>
    <x v="253"/>
    <n v="8.5253164556962044"/>
    <x v="5"/>
    <x v="1"/>
  </r>
  <r>
    <x v="101"/>
    <x v="254"/>
    <n v="8.5833333333333304"/>
    <x v="5"/>
    <x v="1"/>
  </r>
  <r>
    <x v="101"/>
    <x v="255"/>
    <n v="8.3278688524590123"/>
    <x v="5"/>
    <x v="1"/>
  </r>
  <r>
    <x v="101"/>
    <x v="256"/>
    <n v="8.4459459459459456"/>
    <x v="5"/>
    <x v="1"/>
  </r>
  <r>
    <x v="101"/>
    <x v="257"/>
    <n v="7.9640287769784202"/>
    <x v="5"/>
    <x v="1"/>
  </r>
  <r>
    <x v="101"/>
    <x v="258"/>
    <n v="7.8045112781954877"/>
    <x v="5"/>
    <x v="1"/>
  </r>
  <r>
    <x v="101"/>
    <x v="259"/>
    <n v="7.948905109489055"/>
    <x v="5"/>
    <x v="1"/>
  </r>
  <r>
    <x v="101"/>
    <x v="260"/>
    <n v="7.3603603603603593"/>
    <x v="5"/>
    <x v="1"/>
  </r>
  <r>
    <x v="101"/>
    <x v="261"/>
    <n v="7.155279503105592"/>
    <x v="5"/>
    <x v="1"/>
  </r>
  <r>
    <x v="101"/>
    <x v="262"/>
    <n v="7.8690476190476168"/>
    <x v="5"/>
    <x v="1"/>
  </r>
  <r>
    <x v="101"/>
    <x v="263"/>
    <n v="7.7289156626506008"/>
    <x v="5"/>
    <x v="1"/>
  </r>
  <r>
    <x v="101"/>
    <x v="264"/>
    <n v="7.2095808383233528"/>
    <x v="5"/>
    <x v="1"/>
  </r>
  <r>
    <x v="101"/>
    <x v="265"/>
    <n v="7.8714948557595301"/>
    <x v="5"/>
    <x v="1"/>
  </r>
  <r>
    <x v="101"/>
    <x v="230"/>
    <n v="7.1041666666666661"/>
    <x v="6"/>
    <x v="1"/>
  </r>
  <r>
    <x v="101"/>
    <x v="231"/>
    <n v="6.986206896551721"/>
    <x v="6"/>
    <x v="1"/>
  </r>
  <r>
    <x v="101"/>
    <x v="232"/>
    <n v="6.9736842105263159"/>
    <x v="6"/>
    <x v="1"/>
  </r>
  <r>
    <x v="101"/>
    <x v="233"/>
    <n v="6.8805970149253701"/>
    <x v="6"/>
    <x v="1"/>
  </r>
  <r>
    <x v="101"/>
    <x v="234"/>
    <n v="7.2045454545454541"/>
    <x v="6"/>
    <x v="1"/>
  </r>
  <r>
    <x v="101"/>
    <x v="235"/>
    <n v="6.6736111111111107"/>
    <x v="6"/>
    <x v="1"/>
  </r>
  <r>
    <x v="101"/>
    <x v="236"/>
    <n v="7.5616438356164384"/>
    <x v="6"/>
    <x v="1"/>
  </r>
  <r>
    <x v="101"/>
    <x v="237"/>
    <n v="7.1102941176470598"/>
    <x v="6"/>
    <x v="1"/>
  </r>
  <r>
    <x v="101"/>
    <x v="238"/>
    <n v="6.5214285714285705"/>
    <x v="6"/>
    <x v="1"/>
  </r>
  <r>
    <x v="101"/>
    <x v="239"/>
    <n v="7.2428571428571429"/>
    <x v="6"/>
    <x v="1"/>
  </r>
  <r>
    <x v="101"/>
    <x v="240"/>
    <n v="8.1148648648648614"/>
    <x v="6"/>
    <x v="1"/>
  </r>
  <r>
    <x v="101"/>
    <x v="241"/>
    <n v="8.6258503401360525"/>
    <x v="6"/>
    <x v="1"/>
  </r>
  <r>
    <x v="101"/>
    <x v="242"/>
    <n v="7.6837606837606822"/>
    <x v="6"/>
    <x v="1"/>
  </r>
  <r>
    <x v="101"/>
    <x v="243"/>
    <n v="7.5496183206106888"/>
    <x v="6"/>
    <x v="1"/>
  </r>
  <r>
    <x v="101"/>
    <x v="244"/>
    <n v="6.9580419580419548"/>
    <x v="6"/>
    <x v="1"/>
  </r>
  <r>
    <x v="101"/>
    <x v="245"/>
    <n v="6.5275590551181075"/>
    <x v="6"/>
    <x v="1"/>
  </r>
  <r>
    <x v="101"/>
    <x v="246"/>
    <n v="7.014598540145986"/>
    <x v="6"/>
    <x v="1"/>
  </r>
  <r>
    <x v="101"/>
    <x v="247"/>
    <n v="6.6595744680851103"/>
    <x v="6"/>
    <x v="1"/>
  </r>
  <r>
    <x v="101"/>
    <x v="248"/>
    <n v="7.1578947368421035"/>
    <x v="6"/>
    <x v="1"/>
  </r>
  <r>
    <x v="101"/>
    <x v="249"/>
    <n v="6.4318181818181817"/>
    <x v="6"/>
    <x v="1"/>
  </r>
  <r>
    <x v="101"/>
    <x v="250"/>
    <n v="5.6857142857142842"/>
    <x v="6"/>
    <x v="1"/>
  </r>
  <r>
    <x v="101"/>
    <x v="251"/>
    <n v="7.238095238095239"/>
    <x v="6"/>
    <x v="1"/>
  </r>
  <r>
    <x v="101"/>
    <x v="252"/>
    <n v="6.0277777777777768"/>
    <x v="6"/>
    <x v="1"/>
  </r>
  <r>
    <x v="101"/>
    <x v="253"/>
    <n v="8.033333333333335"/>
    <x v="6"/>
    <x v="1"/>
  </r>
  <r>
    <x v="101"/>
    <x v="254"/>
    <n v="7.5"/>
    <x v="6"/>
    <x v="1"/>
  </r>
  <r>
    <x v="101"/>
    <x v="255"/>
    <n v="7.7216494845360835"/>
    <x v="6"/>
    <x v="1"/>
  </r>
  <r>
    <x v="101"/>
    <x v="256"/>
    <n v="8.0943396226415132"/>
    <x v="6"/>
    <x v="1"/>
  </r>
  <r>
    <x v="101"/>
    <x v="257"/>
    <n v="7.7222222222222223"/>
    <x v="6"/>
    <x v="1"/>
  </r>
  <r>
    <x v="101"/>
    <x v="258"/>
    <n v="7.5376344086021518"/>
    <x v="6"/>
    <x v="1"/>
  </r>
  <r>
    <x v="101"/>
    <x v="259"/>
    <n v="7.2857142857142856"/>
    <x v="6"/>
    <x v="1"/>
  </r>
  <r>
    <x v="101"/>
    <x v="260"/>
    <n v="5.7228915662650612"/>
    <x v="6"/>
    <x v="1"/>
  </r>
  <r>
    <x v="101"/>
    <x v="261"/>
    <n v="6.2424242424242404"/>
    <x v="6"/>
    <x v="1"/>
  </r>
  <r>
    <x v="101"/>
    <x v="262"/>
    <n v="6.6615384615384627"/>
    <x v="6"/>
    <x v="1"/>
  </r>
  <r>
    <x v="101"/>
    <x v="263"/>
    <n v="6.6583333333333332"/>
    <x v="6"/>
    <x v="1"/>
  </r>
  <r>
    <x v="101"/>
    <x v="264"/>
    <n v="6.4272727272727268"/>
    <x v="6"/>
    <x v="1"/>
  </r>
  <r>
    <x v="101"/>
    <x v="265"/>
    <n v="7.1219700876740566"/>
    <x v="6"/>
    <x v="1"/>
  </r>
  <r>
    <x v="101"/>
    <x v="230"/>
    <n v="7.5539568345323751"/>
    <x v="7"/>
    <x v="1"/>
  </r>
  <r>
    <x v="101"/>
    <x v="231"/>
    <n v="7.5127272727272709"/>
    <x v="7"/>
    <x v="1"/>
  </r>
  <r>
    <x v="101"/>
    <x v="232"/>
    <n v="7.1010101010101021"/>
    <x v="7"/>
    <x v="1"/>
  </r>
  <r>
    <x v="101"/>
    <x v="233"/>
    <n v="6.8912133891213392"/>
    <x v="7"/>
    <x v="1"/>
  </r>
  <r>
    <x v="101"/>
    <x v="234"/>
    <n v="7.4639999999999995"/>
    <x v="7"/>
    <x v="1"/>
  </r>
  <r>
    <x v="101"/>
    <x v="235"/>
    <n v="6.6064257028112419"/>
    <x v="7"/>
    <x v="1"/>
  </r>
  <r>
    <x v="101"/>
    <x v="236"/>
    <n v="7.428571428571427"/>
    <x v="7"/>
    <x v="1"/>
  </r>
  <r>
    <x v="101"/>
    <x v="237"/>
    <n v="7.1181818181818146"/>
    <x v="7"/>
    <x v="1"/>
  </r>
  <r>
    <x v="101"/>
    <x v="238"/>
    <n v="6.72265625"/>
    <x v="7"/>
    <x v="1"/>
  </r>
  <r>
    <x v="101"/>
    <x v="239"/>
    <n v="7.0647773279352224"/>
    <x v="7"/>
    <x v="1"/>
  </r>
  <r>
    <x v="101"/>
    <x v="240"/>
    <n v="8.1721611721611698"/>
    <x v="7"/>
    <x v="1"/>
  </r>
  <r>
    <x v="101"/>
    <x v="241"/>
    <n v="8.3492647058823497"/>
    <x v="7"/>
    <x v="1"/>
  </r>
  <r>
    <x v="101"/>
    <x v="242"/>
    <n v="7.358744394618836"/>
    <x v="7"/>
    <x v="1"/>
  </r>
  <r>
    <x v="101"/>
    <x v="243"/>
    <n v="7.2100840336134473"/>
    <x v="7"/>
    <x v="1"/>
  </r>
  <r>
    <x v="101"/>
    <x v="244"/>
    <n v="6.9609375"/>
    <x v="7"/>
    <x v="1"/>
  </r>
  <r>
    <x v="101"/>
    <x v="245"/>
    <n v="6.6666666666666661"/>
    <x v="7"/>
    <x v="1"/>
  </r>
  <r>
    <x v="101"/>
    <x v="246"/>
    <n v="7.0464135021097052"/>
    <x v="7"/>
    <x v="1"/>
  </r>
  <r>
    <x v="101"/>
    <x v="247"/>
    <n v="6.144578313253013"/>
    <x v="7"/>
    <x v="1"/>
  </r>
  <r>
    <x v="101"/>
    <x v="248"/>
    <n v="7"/>
    <x v="7"/>
    <x v="1"/>
  </r>
  <r>
    <x v="101"/>
    <x v="249"/>
    <n v="6.3174603174603163"/>
    <x v="7"/>
    <x v="1"/>
  </r>
  <r>
    <x v="101"/>
    <x v="250"/>
    <n v="6.4868421052631566"/>
    <x v="7"/>
    <x v="1"/>
  </r>
  <r>
    <x v="101"/>
    <x v="251"/>
    <n v="6.5636363636363644"/>
    <x v="7"/>
    <x v="1"/>
  </r>
  <r>
    <x v="101"/>
    <x v="252"/>
    <n v="6.2835820895522376"/>
    <x v="7"/>
    <x v="1"/>
  </r>
  <r>
    <x v="101"/>
    <x v="253"/>
    <n v="7.9408866995073861"/>
    <x v="7"/>
    <x v="1"/>
  </r>
  <r>
    <x v="101"/>
    <x v="254"/>
    <n v="7.725806451612903"/>
    <x v="7"/>
    <x v="1"/>
  </r>
  <r>
    <x v="101"/>
    <x v="255"/>
    <n v="7.4632352941176459"/>
    <x v="7"/>
    <x v="1"/>
  </r>
  <r>
    <x v="101"/>
    <x v="256"/>
    <n v="7.4588235294117657"/>
    <x v="7"/>
    <x v="1"/>
  </r>
  <r>
    <x v="101"/>
    <x v="257"/>
    <n v="7.2925531914893629"/>
    <x v="7"/>
    <x v="1"/>
  </r>
  <r>
    <x v="101"/>
    <x v="258"/>
    <n v="7.0062499999999996"/>
    <x v="7"/>
    <x v="1"/>
  </r>
  <r>
    <x v="101"/>
    <x v="259"/>
    <n v="7.4761904761904772"/>
    <x v="7"/>
    <x v="1"/>
  </r>
  <r>
    <x v="101"/>
    <x v="260"/>
    <n v="5.8867924528301883"/>
    <x v="7"/>
    <x v="1"/>
  </r>
  <r>
    <x v="101"/>
    <x v="261"/>
    <n v="5.7555555555555564"/>
    <x v="7"/>
    <x v="1"/>
  </r>
  <r>
    <x v="101"/>
    <x v="262"/>
    <n v="6.5964912280701729"/>
    <x v="7"/>
    <x v="1"/>
  </r>
  <r>
    <x v="101"/>
    <x v="263"/>
    <n v="6.2970297029702964"/>
    <x v="7"/>
    <x v="1"/>
  </r>
  <r>
    <x v="101"/>
    <x v="264"/>
    <n v="5.8325358851674647"/>
    <x v="7"/>
    <x v="1"/>
  </r>
  <r>
    <x v="101"/>
    <x v="265"/>
    <n v="7.0536664695446438"/>
    <x v="7"/>
    <x v="1"/>
  </r>
  <r>
    <x v="101"/>
    <x v="230"/>
    <n v="7.7309236947791167"/>
    <x v="8"/>
    <x v="1"/>
  </r>
  <r>
    <x v="101"/>
    <x v="231"/>
    <n v="7.9211618257261422"/>
    <x v="8"/>
    <x v="1"/>
  </r>
  <r>
    <x v="101"/>
    <x v="232"/>
    <n v="7.0217391304347831"/>
    <x v="8"/>
    <x v="1"/>
  </r>
  <r>
    <x v="101"/>
    <x v="233"/>
    <n v="7.3990610328638509"/>
    <x v="8"/>
    <x v="1"/>
  </r>
  <r>
    <x v="101"/>
    <x v="234"/>
    <n v="7.9078341013824902"/>
    <x v="8"/>
    <x v="1"/>
  </r>
  <r>
    <x v="101"/>
    <x v="235"/>
    <n v="7.0044444444444407"/>
    <x v="8"/>
    <x v="1"/>
  </r>
  <r>
    <x v="101"/>
    <x v="236"/>
    <n v="7.552301255230125"/>
    <x v="8"/>
    <x v="1"/>
  </r>
  <r>
    <x v="101"/>
    <x v="237"/>
    <n v="7.2113402061855654"/>
    <x v="8"/>
    <x v="1"/>
  </r>
  <r>
    <x v="101"/>
    <x v="238"/>
    <n v="6.7366071428571441"/>
    <x v="8"/>
    <x v="1"/>
  </r>
  <r>
    <x v="101"/>
    <x v="239"/>
    <n v="7.7155555555555546"/>
    <x v="8"/>
    <x v="1"/>
  </r>
  <r>
    <x v="101"/>
    <x v="240"/>
    <n v="8.5060240963855467"/>
    <x v="8"/>
    <x v="1"/>
  </r>
  <r>
    <x v="101"/>
    <x v="241"/>
    <n v="8.7822580645161334"/>
    <x v="8"/>
    <x v="1"/>
  </r>
  <r>
    <x v="101"/>
    <x v="242"/>
    <n v="7.5333333333333341"/>
    <x v="8"/>
    <x v="1"/>
  </r>
  <r>
    <x v="101"/>
    <x v="243"/>
    <n v="7.0652173913043477"/>
    <x v="8"/>
    <x v="1"/>
  </r>
  <r>
    <x v="101"/>
    <x v="244"/>
    <n v="7.4502164502164501"/>
    <x v="8"/>
    <x v="1"/>
  </r>
  <r>
    <x v="101"/>
    <x v="245"/>
    <n v="7.2378640776699052"/>
    <x v="8"/>
    <x v="1"/>
  </r>
  <r>
    <x v="101"/>
    <x v="246"/>
    <n v="7.6621004566210109"/>
    <x v="8"/>
    <x v="1"/>
  </r>
  <r>
    <x v="101"/>
    <x v="247"/>
    <n v="7.1621621621621614"/>
    <x v="8"/>
    <x v="1"/>
  </r>
  <r>
    <x v="101"/>
    <x v="248"/>
    <n v="7.7653061224489797"/>
    <x v="8"/>
    <x v="1"/>
  </r>
  <r>
    <x v="101"/>
    <x v="249"/>
    <n v="6.5208333333333339"/>
    <x v="8"/>
    <x v="1"/>
  </r>
  <r>
    <x v="101"/>
    <x v="250"/>
    <n v="6.2727272727272716"/>
    <x v="8"/>
    <x v="1"/>
  </r>
  <r>
    <x v="101"/>
    <x v="251"/>
    <n v="7"/>
    <x v="8"/>
    <x v="1"/>
  </r>
  <r>
    <x v="101"/>
    <x v="252"/>
    <n v="6.8461538461538449"/>
    <x v="8"/>
    <x v="1"/>
  </r>
  <r>
    <x v="101"/>
    <x v="253"/>
    <n v="8.5654761904761951"/>
    <x v="8"/>
    <x v="1"/>
  </r>
  <r>
    <x v="101"/>
    <x v="254"/>
    <n v="8.1"/>
    <x v="8"/>
    <x v="1"/>
  </r>
  <r>
    <x v="101"/>
    <x v="255"/>
    <n v="7.9312977099236646"/>
    <x v="8"/>
    <x v="1"/>
  </r>
  <r>
    <x v="101"/>
    <x v="256"/>
    <n v="8.1428571428571406"/>
    <x v="8"/>
    <x v="1"/>
  </r>
  <r>
    <x v="101"/>
    <x v="257"/>
    <n v="7.4659090909090899"/>
    <x v="8"/>
    <x v="1"/>
  </r>
  <r>
    <x v="101"/>
    <x v="258"/>
    <n v="7.3910256410256396"/>
    <x v="8"/>
    <x v="1"/>
  </r>
  <r>
    <x v="101"/>
    <x v="259"/>
    <n v="7.838926174496641"/>
    <x v="8"/>
    <x v="1"/>
  </r>
  <r>
    <x v="101"/>
    <x v="260"/>
    <n v="6.5803571428571432"/>
    <x v="8"/>
    <x v="1"/>
  </r>
  <r>
    <x v="101"/>
    <x v="261"/>
    <n v="6.7808219178082174"/>
    <x v="8"/>
    <x v="1"/>
  </r>
  <r>
    <x v="101"/>
    <x v="262"/>
    <n v="7.3148148148148175"/>
    <x v="8"/>
    <x v="1"/>
  </r>
  <r>
    <x v="101"/>
    <x v="263"/>
    <n v="7.3061224489795951"/>
    <x v="8"/>
    <x v="1"/>
  </r>
  <r>
    <x v="101"/>
    <x v="264"/>
    <n v="7.0680628272251314"/>
    <x v="8"/>
    <x v="1"/>
  </r>
  <r>
    <x v="101"/>
    <x v="265"/>
    <n v="7.5033535089154233"/>
    <x v="8"/>
    <x v="1"/>
  </r>
  <r>
    <x v="101"/>
    <x v="230"/>
    <n v="7.722891566265063"/>
    <x v="9"/>
    <x v="1"/>
  </r>
  <r>
    <x v="101"/>
    <x v="231"/>
    <n v="7.81039755351682"/>
    <x v="9"/>
    <x v="1"/>
  </r>
  <r>
    <x v="101"/>
    <x v="232"/>
    <n v="7.5019920318725104"/>
    <x v="9"/>
    <x v="1"/>
  </r>
  <r>
    <x v="101"/>
    <x v="233"/>
    <n v="7.3711340206185563"/>
    <x v="9"/>
    <x v="1"/>
  </r>
  <r>
    <x v="101"/>
    <x v="234"/>
    <n v="7.6655844155844113"/>
    <x v="9"/>
    <x v="1"/>
  </r>
  <r>
    <x v="101"/>
    <x v="235"/>
    <n v="7.0607028753993593"/>
    <x v="9"/>
    <x v="1"/>
  </r>
  <r>
    <x v="101"/>
    <x v="236"/>
    <n v="7.375"/>
    <x v="9"/>
    <x v="1"/>
  </r>
  <r>
    <x v="101"/>
    <x v="237"/>
    <n v="7.1019736842105292"/>
    <x v="9"/>
    <x v="1"/>
  </r>
  <r>
    <x v="101"/>
    <x v="238"/>
    <n v="7.2592592592592569"/>
    <x v="9"/>
    <x v="1"/>
  </r>
  <r>
    <x v="101"/>
    <x v="239"/>
    <n v="7.2064516129032281"/>
    <x v="9"/>
    <x v="1"/>
  </r>
  <r>
    <x v="101"/>
    <x v="240"/>
    <n v="8.1151515151515152"/>
    <x v="9"/>
    <x v="1"/>
  </r>
  <r>
    <x v="101"/>
    <x v="241"/>
    <n v="8.2140672782874642"/>
    <x v="9"/>
    <x v="1"/>
  </r>
  <r>
    <x v="101"/>
    <x v="242"/>
    <n v="7.25"/>
    <x v="9"/>
    <x v="1"/>
  </r>
  <r>
    <x v="101"/>
    <x v="243"/>
    <n v="6.83984375"/>
    <x v="9"/>
    <x v="1"/>
  </r>
  <r>
    <x v="101"/>
    <x v="244"/>
    <n v="7.2155477031802127"/>
    <x v="9"/>
    <x v="1"/>
  </r>
  <r>
    <x v="101"/>
    <x v="245"/>
    <n v="6.9404255319148946"/>
    <x v="9"/>
    <x v="1"/>
  </r>
  <r>
    <x v="101"/>
    <x v="246"/>
    <n v="7.2241379310344822"/>
    <x v="9"/>
    <x v="1"/>
  </r>
  <r>
    <x v="101"/>
    <x v="247"/>
    <n v="7.2178571428571416"/>
    <x v="9"/>
    <x v="1"/>
  </r>
  <r>
    <x v="101"/>
    <x v="248"/>
    <n v="7.3355263157894699"/>
    <x v="9"/>
    <x v="1"/>
  </r>
  <r>
    <x v="101"/>
    <x v="249"/>
    <n v="7.0729166666666687"/>
    <x v="9"/>
    <x v="1"/>
  </r>
  <r>
    <x v="101"/>
    <x v="250"/>
    <n v="6.9108910891089117"/>
    <x v="9"/>
    <x v="1"/>
  </r>
  <r>
    <x v="101"/>
    <x v="251"/>
    <n v="7.0149253731343295"/>
    <x v="9"/>
    <x v="1"/>
  </r>
  <r>
    <x v="101"/>
    <x v="252"/>
    <n v="6.9801980198019802"/>
    <x v="9"/>
    <x v="1"/>
  </r>
  <r>
    <x v="101"/>
    <x v="253"/>
    <n v="7.5992063492063497"/>
    <x v="9"/>
    <x v="1"/>
  </r>
  <r>
    <x v="101"/>
    <x v="254"/>
    <n v="7.5212765957446832"/>
    <x v="9"/>
    <x v="1"/>
  </r>
  <r>
    <x v="101"/>
    <x v="255"/>
    <n v="7.4866310160427769"/>
    <x v="9"/>
    <x v="1"/>
  </r>
  <r>
    <x v="101"/>
    <x v="256"/>
    <n v="7.6875"/>
    <x v="9"/>
    <x v="1"/>
  </r>
  <r>
    <x v="101"/>
    <x v="257"/>
    <n v="7.1811594202898519"/>
    <x v="9"/>
    <x v="1"/>
  </r>
  <r>
    <x v="101"/>
    <x v="258"/>
    <n v="6.8481012658227858"/>
    <x v="9"/>
    <x v="1"/>
  </r>
  <r>
    <x v="101"/>
    <x v="259"/>
    <n v="7.3888888888888902"/>
    <x v="9"/>
    <x v="1"/>
  </r>
  <r>
    <x v="101"/>
    <x v="260"/>
    <n v="6.746575342465758"/>
    <x v="9"/>
    <x v="1"/>
  </r>
  <r>
    <x v="101"/>
    <x v="261"/>
    <n v="7.1368078175895739"/>
    <x v="9"/>
    <x v="1"/>
  </r>
  <r>
    <x v="101"/>
    <x v="262"/>
    <n v="7.3993174061433464"/>
    <x v="9"/>
    <x v="1"/>
  </r>
  <r>
    <x v="101"/>
    <x v="263"/>
    <n v="7.0769230769230775"/>
    <x v="9"/>
    <x v="1"/>
  </r>
  <r>
    <x v="101"/>
    <x v="264"/>
    <n v="6.911262798634815"/>
    <x v="9"/>
    <x v="1"/>
  </r>
  <r>
    <x v="101"/>
    <x v="265"/>
    <n v="7.3365418067957737"/>
    <x v="9"/>
    <x v="1"/>
  </r>
  <r>
    <x v="101"/>
    <x v="230"/>
    <n v="8.1822033898305104"/>
    <x v="10"/>
    <x v="1"/>
  </r>
  <r>
    <x v="101"/>
    <x v="231"/>
    <n v="8.0991379310344858"/>
    <x v="10"/>
    <x v="1"/>
  </r>
  <r>
    <x v="101"/>
    <x v="232"/>
    <n v="7.5804878048780475"/>
    <x v="10"/>
    <x v="1"/>
  </r>
  <r>
    <x v="101"/>
    <x v="233"/>
    <n v="7.4349999999999996"/>
    <x v="10"/>
    <x v="1"/>
  </r>
  <r>
    <x v="101"/>
    <x v="234"/>
    <n v="8.0849056603773644"/>
    <x v="10"/>
    <x v="1"/>
  </r>
  <r>
    <x v="101"/>
    <x v="235"/>
    <n v="6.9439655172413808"/>
    <x v="10"/>
    <x v="1"/>
  </r>
  <r>
    <x v="101"/>
    <x v="236"/>
    <n v="7.3679653679653647"/>
    <x v="10"/>
    <x v="1"/>
  </r>
  <r>
    <x v="101"/>
    <x v="237"/>
    <n v="6.8078602620087363"/>
    <x v="10"/>
    <x v="1"/>
  </r>
  <r>
    <x v="101"/>
    <x v="238"/>
    <n v="7.5720524017467268"/>
    <x v="10"/>
    <x v="1"/>
  </r>
  <r>
    <x v="101"/>
    <x v="239"/>
    <n v="7.7423580786026198"/>
    <x v="10"/>
    <x v="1"/>
  </r>
  <r>
    <x v="101"/>
    <x v="240"/>
    <n v="8.2489451476793256"/>
    <x v="10"/>
    <x v="1"/>
  </r>
  <r>
    <x v="101"/>
    <x v="241"/>
    <n v="8.4364406779661092"/>
    <x v="10"/>
    <x v="1"/>
  </r>
  <r>
    <x v="101"/>
    <x v="242"/>
    <n v="6.8765432098765471"/>
    <x v="10"/>
    <x v="1"/>
  </r>
  <r>
    <x v="101"/>
    <x v="243"/>
    <n v="6.5347593582887669"/>
    <x v="10"/>
    <x v="1"/>
  </r>
  <r>
    <x v="101"/>
    <x v="244"/>
    <n v="7.2163461538461569"/>
    <x v="10"/>
    <x v="1"/>
  </r>
  <r>
    <x v="101"/>
    <x v="245"/>
    <n v="6.6594594594594563"/>
    <x v="10"/>
    <x v="1"/>
  </r>
  <r>
    <x v="101"/>
    <x v="246"/>
    <n v="7.3732057416267915"/>
    <x v="10"/>
    <x v="1"/>
  </r>
  <r>
    <x v="101"/>
    <x v="247"/>
    <n v="7.3781094527363171"/>
    <x v="10"/>
    <x v="1"/>
  </r>
  <r>
    <x v="101"/>
    <x v="248"/>
    <n v="7.2371134020618566"/>
    <x v="10"/>
    <x v="1"/>
  </r>
  <r>
    <x v="101"/>
    <x v="249"/>
    <n v="7.0222222222222213"/>
    <x v="10"/>
    <x v="1"/>
  </r>
  <r>
    <x v="101"/>
    <x v="250"/>
    <n v="6.1571428571428584"/>
    <x v="10"/>
    <x v="1"/>
  </r>
  <r>
    <x v="101"/>
    <x v="251"/>
    <n v="7.3396226415094352"/>
    <x v="10"/>
    <x v="1"/>
  </r>
  <r>
    <x v="101"/>
    <x v="252"/>
    <n v="6.2835820895522385"/>
    <x v="10"/>
    <x v="1"/>
  </r>
  <r>
    <x v="101"/>
    <x v="253"/>
    <n v="8.2750000000000004"/>
    <x v="10"/>
    <x v="1"/>
  </r>
  <r>
    <x v="101"/>
    <x v="254"/>
    <n v="7.6111111111111125"/>
    <x v="10"/>
    <x v="1"/>
  </r>
  <r>
    <x v="101"/>
    <x v="255"/>
    <n v="7.5042735042735051"/>
    <x v="10"/>
    <x v="1"/>
  </r>
  <r>
    <x v="101"/>
    <x v="256"/>
    <n v="8.3037037037037074"/>
    <x v="10"/>
    <x v="1"/>
  </r>
  <r>
    <x v="101"/>
    <x v="257"/>
    <n v="7.4902912621359228"/>
    <x v="10"/>
    <x v="1"/>
  </r>
  <r>
    <x v="101"/>
    <x v="258"/>
    <n v="6.7391304347826084"/>
    <x v="10"/>
    <x v="1"/>
  </r>
  <r>
    <x v="101"/>
    <x v="259"/>
    <n v="7.4239130434782625"/>
    <x v="10"/>
    <x v="1"/>
  </r>
  <r>
    <x v="101"/>
    <x v="260"/>
    <n v="6.4566929133858268"/>
    <x v="10"/>
    <x v="1"/>
  </r>
  <r>
    <x v="101"/>
    <x v="261"/>
    <n v="7.2322274881516586"/>
    <x v="10"/>
    <x v="1"/>
  </r>
  <r>
    <x v="101"/>
    <x v="262"/>
    <n v="7.2076502732240444"/>
    <x v="10"/>
    <x v="1"/>
  </r>
  <r>
    <x v="101"/>
    <x v="263"/>
    <n v="7.1822916666666687"/>
    <x v="10"/>
    <x v="1"/>
  </r>
  <r>
    <x v="101"/>
    <x v="264"/>
    <n v="7.1317073170731717"/>
    <x v="10"/>
    <x v="1"/>
  </r>
  <r>
    <x v="101"/>
    <x v="265"/>
    <n v="7.4162214667314199"/>
    <x v="10"/>
    <x v="1"/>
  </r>
  <r>
    <x v="101"/>
    <x v="230"/>
    <n v="8.3319999999999936"/>
    <x v="11"/>
    <x v="1"/>
  </r>
  <r>
    <x v="101"/>
    <x v="231"/>
    <n v="8.351239669421485"/>
    <x v="11"/>
    <x v="1"/>
  </r>
  <r>
    <x v="101"/>
    <x v="232"/>
    <n v="8.0172413793103434"/>
    <x v="11"/>
    <x v="1"/>
  </r>
  <r>
    <x v="101"/>
    <x v="233"/>
    <n v="7.6740088105726905"/>
    <x v="11"/>
    <x v="1"/>
  </r>
  <r>
    <x v="101"/>
    <x v="234"/>
    <n v="8.2282157676348557"/>
    <x v="11"/>
    <x v="1"/>
  </r>
  <r>
    <x v="101"/>
    <x v="235"/>
    <n v="7.4899598393574269"/>
    <x v="11"/>
    <x v="1"/>
  </r>
  <r>
    <x v="101"/>
    <x v="236"/>
    <n v="7.5517241379310347"/>
    <x v="11"/>
    <x v="1"/>
  </r>
  <r>
    <x v="101"/>
    <x v="237"/>
    <n v="7.4791666666666687"/>
    <x v="11"/>
    <x v="1"/>
  </r>
  <r>
    <x v="101"/>
    <x v="238"/>
    <n v="7.69140625"/>
    <x v="11"/>
    <x v="1"/>
  </r>
  <r>
    <x v="101"/>
    <x v="239"/>
    <n v="7.9479999999999995"/>
    <x v="11"/>
    <x v="1"/>
  </r>
  <r>
    <x v="101"/>
    <x v="240"/>
    <n v="8.6145038167938992"/>
    <x v="11"/>
    <x v="1"/>
  </r>
  <r>
    <x v="101"/>
    <x v="241"/>
    <n v="8.8441064638783278"/>
    <x v="11"/>
    <x v="1"/>
  </r>
  <r>
    <x v="101"/>
    <x v="242"/>
    <n v="7.575163398692812"/>
    <x v="11"/>
    <x v="1"/>
  </r>
  <r>
    <x v="101"/>
    <x v="243"/>
    <n v="6.882978723404257"/>
    <x v="11"/>
    <x v="1"/>
  </r>
  <r>
    <x v="101"/>
    <x v="244"/>
    <n v="7.4318181818181799"/>
    <x v="11"/>
    <x v="1"/>
  </r>
  <r>
    <x v="101"/>
    <x v="245"/>
    <n v="7.2110552763819111"/>
    <x v="11"/>
    <x v="1"/>
  </r>
  <r>
    <x v="101"/>
    <x v="246"/>
    <n v="7.6636771300448396"/>
    <x v="11"/>
    <x v="1"/>
  </r>
  <r>
    <x v="101"/>
    <x v="247"/>
    <n v="7.4684684684684663"/>
    <x v="11"/>
    <x v="1"/>
  </r>
  <r>
    <x v="101"/>
    <x v="248"/>
    <n v="7.6299212598425168"/>
    <x v="11"/>
    <x v="1"/>
  </r>
  <r>
    <x v="101"/>
    <x v="249"/>
    <n v="7.3673469387755111"/>
    <x v="11"/>
    <x v="1"/>
  </r>
  <r>
    <x v="101"/>
    <x v="250"/>
    <n v="7.2222222222222214"/>
    <x v="11"/>
    <x v="1"/>
  </r>
  <r>
    <x v="101"/>
    <x v="251"/>
    <n v="7.4705882352941178"/>
    <x v="11"/>
    <x v="1"/>
  </r>
  <r>
    <x v="101"/>
    <x v="252"/>
    <n v="7.0547945205479445"/>
    <x v="11"/>
    <x v="1"/>
  </r>
  <r>
    <x v="101"/>
    <x v="253"/>
    <n v="8.191176470588232"/>
    <x v="11"/>
    <x v="1"/>
  </r>
  <r>
    <x v="101"/>
    <x v="254"/>
    <n v="7.6595744680851068"/>
    <x v="11"/>
    <x v="1"/>
  </r>
  <r>
    <x v="101"/>
    <x v="255"/>
    <n v="7.8693181818181772"/>
    <x v="11"/>
    <x v="1"/>
  </r>
  <r>
    <x v="101"/>
    <x v="256"/>
    <n v="7.8666666666666645"/>
    <x v="11"/>
    <x v="1"/>
  </r>
  <r>
    <x v="101"/>
    <x v="257"/>
    <n v="7.5"/>
    <x v="11"/>
    <x v="1"/>
  </r>
  <r>
    <x v="101"/>
    <x v="258"/>
    <n v="7.2195121951219487"/>
    <x v="11"/>
    <x v="1"/>
  </r>
  <r>
    <x v="101"/>
    <x v="259"/>
    <n v="7.751173708920188"/>
    <x v="11"/>
    <x v="1"/>
  </r>
  <r>
    <x v="101"/>
    <x v="260"/>
    <n v="7.1194029850746272"/>
    <x v="11"/>
    <x v="1"/>
  </r>
  <r>
    <x v="101"/>
    <x v="261"/>
    <n v="7.3934426229508174"/>
    <x v="11"/>
    <x v="1"/>
  </r>
  <r>
    <x v="101"/>
    <x v="262"/>
    <n v="7.7222222222222205"/>
    <x v="11"/>
    <x v="1"/>
  </r>
  <r>
    <x v="101"/>
    <x v="263"/>
    <n v="7.5044642857142811"/>
    <x v="11"/>
    <x v="1"/>
  </r>
  <r>
    <x v="101"/>
    <x v="264"/>
    <n v="7.2703862660944214"/>
    <x v="11"/>
    <x v="1"/>
  </r>
  <r>
    <x v="101"/>
    <x v="265"/>
    <n v="7.7239076789084056"/>
    <x v="11"/>
    <x v="1"/>
  </r>
  <r>
    <x v="101"/>
    <x v="230"/>
    <n v="7.5238095238095237"/>
    <x v="12"/>
    <x v="1"/>
  </r>
  <r>
    <x v="101"/>
    <x v="231"/>
    <n v="7.6317991631799176"/>
    <x v="12"/>
    <x v="1"/>
  </r>
  <r>
    <x v="101"/>
    <x v="232"/>
    <n v="6.8571428571428532"/>
    <x v="12"/>
    <x v="1"/>
  </r>
  <r>
    <x v="101"/>
    <x v="233"/>
    <n v="7.1896551724137918"/>
    <x v="12"/>
    <x v="1"/>
  </r>
  <r>
    <x v="101"/>
    <x v="234"/>
    <n v="7.5485232067510522"/>
    <x v="12"/>
    <x v="1"/>
  </r>
  <r>
    <x v="101"/>
    <x v="235"/>
    <n v="7.0522388059701502"/>
    <x v="12"/>
    <x v="1"/>
  </r>
  <r>
    <x v="101"/>
    <x v="236"/>
    <n v="7.3736654804270509"/>
    <x v="12"/>
    <x v="1"/>
  </r>
  <r>
    <x v="101"/>
    <x v="237"/>
    <n v="7.6315789473684132"/>
    <x v="12"/>
    <x v="1"/>
  </r>
  <r>
    <x v="101"/>
    <x v="238"/>
    <n v="7.695167286245356"/>
    <x v="12"/>
    <x v="1"/>
  </r>
  <r>
    <x v="101"/>
    <x v="239"/>
    <n v="8.0516605166051605"/>
    <x v="12"/>
    <x v="1"/>
  </r>
  <r>
    <x v="101"/>
    <x v="240"/>
    <n v="8.3626760563380316"/>
    <x v="12"/>
    <x v="1"/>
  </r>
  <r>
    <x v="101"/>
    <x v="241"/>
    <n v="8.7234042553191493"/>
    <x v="12"/>
    <x v="1"/>
  </r>
  <r>
    <x v="101"/>
    <x v="242"/>
    <n v="7.0370370370370363"/>
    <x v="12"/>
    <x v="1"/>
  </r>
  <r>
    <x v="101"/>
    <x v="243"/>
    <n v="7.1766917293233101"/>
    <x v="12"/>
    <x v="1"/>
  </r>
  <r>
    <x v="101"/>
    <x v="244"/>
    <n v="7.0364372469635645"/>
    <x v="12"/>
    <x v="1"/>
  </r>
  <r>
    <x v="101"/>
    <x v="245"/>
    <n v="6.6837209302325604"/>
    <x v="12"/>
    <x v="1"/>
  </r>
  <r>
    <x v="101"/>
    <x v="246"/>
    <n v="7.4615384615384581"/>
    <x v="12"/>
    <x v="1"/>
  </r>
  <r>
    <x v="101"/>
    <x v="247"/>
    <n v="6.9063829787234026"/>
    <x v="12"/>
    <x v="1"/>
  </r>
  <r>
    <x v="101"/>
    <x v="248"/>
    <n v="7.6730769230769242"/>
    <x v="12"/>
    <x v="1"/>
  </r>
  <r>
    <x v="101"/>
    <x v="249"/>
    <n v="7.0603448275862046"/>
    <x v="12"/>
    <x v="1"/>
  </r>
  <r>
    <x v="101"/>
    <x v="250"/>
    <n v="7.4202898550724639"/>
    <x v="12"/>
    <x v="1"/>
  </r>
  <r>
    <x v="101"/>
    <x v="251"/>
    <n v="7.0108695652173898"/>
    <x v="12"/>
    <x v="1"/>
  </r>
  <r>
    <x v="101"/>
    <x v="252"/>
    <n v="6.5229357798165131"/>
    <x v="12"/>
    <x v="1"/>
  </r>
  <r>
    <x v="101"/>
    <x v="253"/>
    <n v="8.0280373831775691"/>
    <x v="12"/>
    <x v="1"/>
  </r>
  <r>
    <x v="101"/>
    <x v="254"/>
    <n v="7.69"/>
    <x v="12"/>
    <x v="1"/>
  </r>
  <r>
    <x v="101"/>
    <x v="255"/>
    <n v="7.7823834196891202"/>
    <x v="12"/>
    <x v="1"/>
  </r>
  <r>
    <x v="101"/>
    <x v="256"/>
    <n v="7.9364161849710975"/>
    <x v="12"/>
    <x v="1"/>
  </r>
  <r>
    <x v="101"/>
    <x v="257"/>
    <n v="7.7509881422924902"/>
    <x v="12"/>
    <x v="1"/>
  </r>
  <r>
    <x v="101"/>
    <x v="258"/>
    <n v="7.2571428571428616"/>
    <x v="12"/>
    <x v="1"/>
  </r>
  <r>
    <x v="101"/>
    <x v="259"/>
    <n v="7.9076923076923089"/>
    <x v="12"/>
    <x v="1"/>
  </r>
  <r>
    <x v="101"/>
    <x v="260"/>
    <n v="7.1555555555555559"/>
    <x v="12"/>
    <x v="1"/>
  </r>
  <r>
    <x v="101"/>
    <x v="261"/>
    <n v="7.1072796934865883"/>
    <x v="12"/>
    <x v="1"/>
  </r>
  <r>
    <x v="101"/>
    <x v="262"/>
    <n v="6.9051724137931032"/>
    <x v="12"/>
    <x v="1"/>
  </r>
  <r>
    <x v="101"/>
    <x v="263"/>
    <n v="7.1021276595744682"/>
    <x v="12"/>
    <x v="1"/>
  </r>
  <r>
    <x v="101"/>
    <x v="264"/>
    <n v="7.0645161290322553"/>
    <x v="12"/>
    <x v="1"/>
  </r>
  <r>
    <x v="101"/>
    <x v="265"/>
    <n v="7.4415016713808182"/>
    <x v="12"/>
    <x v="1"/>
  </r>
  <r>
    <x v="101"/>
    <x v="230"/>
    <n v="7.9652777777777803"/>
    <x v="13"/>
    <x v="1"/>
  </r>
  <r>
    <x v="101"/>
    <x v="231"/>
    <n v="8.2071428571428608"/>
    <x v="13"/>
    <x v="1"/>
  </r>
  <r>
    <x v="101"/>
    <x v="232"/>
    <n v="7.7008547008546993"/>
    <x v="13"/>
    <x v="1"/>
  </r>
  <r>
    <x v="101"/>
    <x v="233"/>
    <n v="7.5230769230769221"/>
    <x v="13"/>
    <x v="1"/>
  </r>
  <r>
    <x v="101"/>
    <x v="234"/>
    <n v="7.9032258064516103"/>
    <x v="13"/>
    <x v="1"/>
  </r>
  <r>
    <x v="101"/>
    <x v="235"/>
    <n v="6.8978102189780994"/>
    <x v="13"/>
    <x v="1"/>
  </r>
  <r>
    <x v="101"/>
    <x v="236"/>
    <n v="7.4328358208955212"/>
    <x v="13"/>
    <x v="1"/>
  </r>
  <r>
    <x v="101"/>
    <x v="237"/>
    <n v="6.8014705882352953"/>
    <x v="13"/>
    <x v="1"/>
  </r>
  <r>
    <x v="101"/>
    <x v="238"/>
    <n v="7.5140845070422531"/>
    <x v="13"/>
    <x v="1"/>
  </r>
  <r>
    <x v="101"/>
    <x v="239"/>
    <n v="7.9565217391304346"/>
    <x v="13"/>
    <x v="1"/>
  </r>
  <r>
    <x v="101"/>
    <x v="240"/>
    <n v="8.358620689655174"/>
    <x v="13"/>
    <x v="1"/>
  </r>
  <r>
    <x v="101"/>
    <x v="241"/>
    <n v="8.4178082191780792"/>
    <x v="13"/>
    <x v="1"/>
  </r>
  <r>
    <x v="101"/>
    <x v="242"/>
    <n v="7.6513761467889889"/>
    <x v="13"/>
    <x v="1"/>
  </r>
  <r>
    <x v="101"/>
    <x v="243"/>
    <n v="7.1774193548387109"/>
    <x v="13"/>
    <x v="1"/>
  </r>
  <r>
    <x v="101"/>
    <x v="244"/>
    <n v="7.359375"/>
    <x v="13"/>
    <x v="1"/>
  </r>
  <r>
    <x v="101"/>
    <x v="245"/>
    <n v="7.2868217054263562"/>
    <x v="13"/>
    <x v="1"/>
  </r>
  <r>
    <x v="101"/>
    <x v="246"/>
    <n v="7.5503875968992276"/>
    <x v="13"/>
    <x v="1"/>
  </r>
  <r>
    <x v="101"/>
    <x v="247"/>
    <n v="7.0454545454545467"/>
    <x v="13"/>
    <x v="1"/>
  </r>
  <r>
    <x v="101"/>
    <x v="248"/>
    <n v="8.0987654320987623"/>
    <x v="13"/>
    <x v="1"/>
  </r>
  <r>
    <x v="101"/>
    <x v="249"/>
    <n v="7.3653846153846159"/>
    <x v="13"/>
    <x v="1"/>
  </r>
  <r>
    <x v="101"/>
    <x v="250"/>
    <n v="6.7872340425531918"/>
    <x v="13"/>
    <x v="1"/>
  </r>
  <r>
    <x v="101"/>
    <x v="251"/>
    <n v="6.25"/>
    <x v="13"/>
    <x v="1"/>
  </r>
  <r>
    <x v="101"/>
    <x v="252"/>
    <n v="6.3777777777777782"/>
    <x v="13"/>
    <x v="1"/>
  </r>
  <r>
    <x v="101"/>
    <x v="253"/>
    <n v="8.1735537190082646"/>
    <x v="13"/>
    <x v="1"/>
  </r>
  <r>
    <x v="101"/>
    <x v="254"/>
    <n v="8.1025641025641022"/>
    <x v="13"/>
    <x v="1"/>
  </r>
  <r>
    <x v="101"/>
    <x v="255"/>
    <n v="8.0256410256410238"/>
    <x v="13"/>
    <x v="1"/>
  </r>
  <r>
    <x v="101"/>
    <x v="256"/>
    <n v="7.8024691358024718"/>
    <x v="13"/>
    <x v="1"/>
  </r>
  <r>
    <x v="101"/>
    <x v="257"/>
    <n v="7.5267175572519074"/>
    <x v="13"/>
    <x v="1"/>
  </r>
  <r>
    <x v="101"/>
    <x v="258"/>
    <n v="7.0991735537190079"/>
    <x v="13"/>
    <x v="1"/>
  </r>
  <r>
    <x v="101"/>
    <x v="259"/>
    <n v="7.9040000000000008"/>
    <x v="13"/>
    <x v="1"/>
  </r>
  <r>
    <x v="101"/>
    <x v="260"/>
    <n v="7.1866666666666692"/>
    <x v="13"/>
    <x v="1"/>
  </r>
  <r>
    <x v="101"/>
    <x v="261"/>
    <n v="6.8283582089552244"/>
    <x v="13"/>
    <x v="1"/>
  </r>
  <r>
    <x v="101"/>
    <x v="262"/>
    <n v="7.529411764705884"/>
    <x v="13"/>
    <x v="1"/>
  </r>
  <r>
    <x v="101"/>
    <x v="263"/>
    <n v="7.1523809523809501"/>
    <x v="13"/>
    <x v="1"/>
  </r>
  <r>
    <x v="101"/>
    <x v="264"/>
    <n v="6.8125"/>
    <x v="13"/>
    <x v="1"/>
  </r>
  <r>
    <x v="101"/>
    <x v="265"/>
    <n v="7.5284469502819054"/>
    <x v="13"/>
    <x v="1"/>
  </r>
  <r>
    <x v="101"/>
    <x v="230"/>
    <n v="8.3955223880597014"/>
    <x v="14"/>
    <x v="1"/>
  </r>
  <r>
    <x v="101"/>
    <x v="231"/>
    <n v="8.3739837398373975"/>
    <x v="14"/>
    <x v="1"/>
  </r>
  <r>
    <x v="101"/>
    <x v="232"/>
    <n v="7.7403846153846141"/>
    <x v="14"/>
    <x v="1"/>
  </r>
  <r>
    <x v="101"/>
    <x v="233"/>
    <n v="8.1666666666666625"/>
    <x v="14"/>
    <x v="1"/>
  </r>
  <r>
    <x v="101"/>
    <x v="234"/>
    <n v="8.289256198347104"/>
    <x v="14"/>
    <x v="1"/>
  </r>
  <r>
    <x v="101"/>
    <x v="235"/>
    <n v="7.767441860465115"/>
    <x v="14"/>
    <x v="1"/>
  </r>
  <r>
    <x v="101"/>
    <x v="236"/>
    <n v="8.0277777777777803"/>
    <x v="14"/>
    <x v="1"/>
  </r>
  <r>
    <x v="101"/>
    <x v="237"/>
    <n v="7.8321167883211675"/>
    <x v="14"/>
    <x v="1"/>
  </r>
  <r>
    <x v="101"/>
    <x v="238"/>
    <n v="7.6618705035971235"/>
    <x v="14"/>
    <x v="1"/>
  </r>
  <r>
    <x v="101"/>
    <x v="239"/>
    <n v="7.899224806201552"/>
    <x v="14"/>
    <x v="1"/>
  </r>
  <r>
    <x v="101"/>
    <x v="240"/>
    <n v="8.7304964539007024"/>
    <x v="14"/>
    <x v="1"/>
  </r>
  <r>
    <x v="101"/>
    <x v="241"/>
    <n v="8.8951048951048932"/>
    <x v="14"/>
    <x v="1"/>
  </r>
  <r>
    <x v="101"/>
    <x v="242"/>
    <n v="8.0606060606060623"/>
    <x v="14"/>
    <x v="1"/>
  </r>
  <r>
    <x v="101"/>
    <x v="243"/>
    <n v="7.7589285714285703"/>
    <x v="14"/>
    <x v="1"/>
  </r>
  <r>
    <x v="101"/>
    <x v="244"/>
    <n v="7.8214285714285694"/>
    <x v="14"/>
    <x v="1"/>
  </r>
  <r>
    <x v="101"/>
    <x v="245"/>
    <n v="7.569230769230769"/>
    <x v="14"/>
    <x v="1"/>
  </r>
  <r>
    <x v="101"/>
    <x v="246"/>
    <n v="7.9703703703703743"/>
    <x v="14"/>
    <x v="1"/>
  </r>
  <r>
    <x v="101"/>
    <x v="247"/>
    <n v="7.9270072992700742"/>
    <x v="14"/>
    <x v="1"/>
  </r>
  <r>
    <x v="101"/>
    <x v="248"/>
    <n v="7.5"/>
    <x v="14"/>
    <x v="1"/>
  </r>
  <r>
    <x v="101"/>
    <x v="249"/>
    <n v="7.6363636363636358"/>
    <x v="14"/>
    <x v="1"/>
  </r>
  <r>
    <x v="101"/>
    <x v="250"/>
    <n v="7.5714285714285721"/>
    <x v="14"/>
    <x v="1"/>
  </r>
  <r>
    <x v="101"/>
    <x v="251"/>
    <n v="7.1458333333333339"/>
    <x v="14"/>
    <x v="1"/>
  </r>
  <r>
    <x v="101"/>
    <x v="252"/>
    <n v="6.4444444444444446"/>
    <x v="14"/>
    <x v="1"/>
  </r>
  <r>
    <x v="101"/>
    <x v="253"/>
    <n v="8.3114754098360653"/>
    <x v="14"/>
    <x v="1"/>
  </r>
  <r>
    <x v="101"/>
    <x v="254"/>
    <n v="7.9333333333333336"/>
    <x v="14"/>
    <x v="1"/>
  </r>
  <r>
    <x v="101"/>
    <x v="255"/>
    <n v="8.3027522935779849"/>
    <x v="14"/>
    <x v="1"/>
  </r>
  <r>
    <x v="101"/>
    <x v="256"/>
    <n v="8.1999999999999993"/>
    <x v="14"/>
    <x v="1"/>
  </r>
  <r>
    <x v="101"/>
    <x v="257"/>
    <n v="7.9090909090909074"/>
    <x v="14"/>
    <x v="1"/>
  </r>
  <r>
    <x v="101"/>
    <x v="258"/>
    <n v="7.826086956521741"/>
    <x v="14"/>
    <x v="1"/>
  </r>
  <r>
    <x v="101"/>
    <x v="259"/>
    <n v="7.913385826771651"/>
    <x v="14"/>
    <x v="1"/>
  </r>
  <r>
    <x v="101"/>
    <x v="260"/>
    <n v="6.9080459770114953"/>
    <x v="14"/>
    <x v="1"/>
  </r>
  <r>
    <x v="101"/>
    <x v="261"/>
    <n v="7.6838235294117663"/>
    <x v="14"/>
    <x v="1"/>
  </r>
  <r>
    <x v="101"/>
    <x v="262"/>
    <n v="7.9457364341085279"/>
    <x v="14"/>
    <x v="1"/>
  </r>
  <r>
    <x v="101"/>
    <x v="263"/>
    <n v="7.8907563025210079"/>
    <x v="14"/>
    <x v="1"/>
  </r>
  <r>
    <x v="101"/>
    <x v="264"/>
    <n v="7.6461538461538465"/>
    <x v="14"/>
    <x v="1"/>
  </r>
  <r>
    <x v="101"/>
    <x v="265"/>
    <n v="7.9417225373904072"/>
    <x v="14"/>
    <x v="1"/>
  </r>
  <r>
    <x v="101"/>
    <x v="230"/>
    <n v="8.0218978102189773"/>
    <x v="15"/>
    <x v="1"/>
  </r>
  <r>
    <x v="101"/>
    <x v="231"/>
    <n v="8.3984962406015065"/>
    <x v="15"/>
    <x v="1"/>
  </r>
  <r>
    <x v="101"/>
    <x v="232"/>
    <n v="7.9009900990099027"/>
    <x v="15"/>
    <x v="1"/>
  </r>
  <r>
    <x v="101"/>
    <x v="233"/>
    <n v="7.2972972972972965"/>
    <x v="15"/>
    <x v="1"/>
  </r>
  <r>
    <x v="101"/>
    <x v="234"/>
    <n v="7.9745762711864403"/>
    <x v="15"/>
    <x v="1"/>
  </r>
  <r>
    <x v="101"/>
    <x v="235"/>
    <n v="7.7619047619047592"/>
    <x v="15"/>
    <x v="1"/>
  </r>
  <r>
    <x v="101"/>
    <x v="236"/>
    <n v="8.2857142857142829"/>
    <x v="15"/>
    <x v="1"/>
  </r>
  <r>
    <x v="101"/>
    <x v="237"/>
    <n v="8.6058394160583944"/>
    <x v="15"/>
    <x v="1"/>
  </r>
  <r>
    <x v="101"/>
    <x v="238"/>
    <n v="7.9044117647058814"/>
    <x v="15"/>
    <x v="1"/>
  </r>
  <r>
    <x v="101"/>
    <x v="239"/>
    <n v="9.0714285714285783"/>
    <x v="15"/>
    <x v="1"/>
  </r>
  <r>
    <x v="101"/>
    <x v="240"/>
    <n v="8.8642857142857139"/>
    <x v="15"/>
    <x v="1"/>
  </r>
  <r>
    <x v="101"/>
    <x v="241"/>
    <n v="9.1914893617021249"/>
    <x v="15"/>
    <x v="1"/>
  </r>
  <r>
    <x v="101"/>
    <x v="242"/>
    <n v="9"/>
    <x v="15"/>
    <x v="1"/>
  </r>
  <r>
    <x v="101"/>
    <x v="243"/>
    <n v="7.9270072992700751"/>
    <x v="15"/>
    <x v="1"/>
  </r>
  <r>
    <x v="101"/>
    <x v="244"/>
    <n v="8.2720000000000038"/>
    <x v="15"/>
    <x v="1"/>
  </r>
  <r>
    <x v="101"/>
    <x v="245"/>
    <n v="8.421875"/>
    <x v="15"/>
    <x v="1"/>
  </r>
  <r>
    <x v="101"/>
    <x v="246"/>
    <n v="8.7131782945736411"/>
    <x v="15"/>
    <x v="1"/>
  </r>
  <r>
    <x v="101"/>
    <x v="247"/>
    <n v="7.4841269841269868"/>
    <x v="15"/>
    <x v="1"/>
  </r>
  <r>
    <x v="101"/>
    <x v="248"/>
    <n v="7.6164383561643829"/>
    <x v="15"/>
    <x v="1"/>
  </r>
  <r>
    <x v="101"/>
    <x v="249"/>
    <n v="7.0384615384615383"/>
    <x v="15"/>
    <x v="1"/>
  </r>
  <r>
    <x v="101"/>
    <x v="250"/>
    <n v="6.2765957446808525"/>
    <x v="15"/>
    <x v="1"/>
  </r>
  <r>
    <x v="101"/>
    <x v="251"/>
    <n v="6.6666666666666661"/>
    <x v="15"/>
    <x v="1"/>
  </r>
  <r>
    <x v="101"/>
    <x v="252"/>
    <n v="7.7971014492753596"/>
    <x v="15"/>
    <x v="1"/>
  </r>
  <r>
    <x v="101"/>
    <x v="253"/>
    <n v="9.1140350877192997"/>
    <x v="15"/>
    <x v="1"/>
  </r>
  <r>
    <x v="101"/>
    <x v="254"/>
    <n v="7.75"/>
    <x v="15"/>
    <x v="1"/>
  </r>
  <r>
    <x v="101"/>
    <x v="255"/>
    <n v="8.7710843373493947"/>
    <x v="15"/>
    <x v="1"/>
  </r>
  <r>
    <x v="101"/>
    <x v="256"/>
    <n v="8.7931034482758683"/>
    <x v="15"/>
    <x v="1"/>
  </r>
  <r>
    <x v="101"/>
    <x v="257"/>
    <n v="8.806451612903226"/>
    <x v="15"/>
    <x v="1"/>
  </r>
  <r>
    <x v="101"/>
    <x v="258"/>
    <n v="8.2358490566037759"/>
    <x v="15"/>
    <x v="1"/>
  </r>
  <r>
    <x v="101"/>
    <x v="259"/>
    <n v="9"/>
    <x v="15"/>
    <x v="1"/>
  </r>
  <r>
    <x v="101"/>
    <x v="260"/>
    <n v="8.5730337078651679"/>
    <x v="15"/>
    <x v="1"/>
  </r>
  <r>
    <x v="101"/>
    <x v="261"/>
    <n v="7.842105263157892"/>
    <x v="15"/>
    <x v="1"/>
  </r>
  <r>
    <x v="101"/>
    <x v="262"/>
    <n v="8.1176470588235325"/>
    <x v="15"/>
    <x v="1"/>
  </r>
  <r>
    <x v="101"/>
    <x v="263"/>
    <n v="7.8292682926829249"/>
    <x v="15"/>
    <x v="1"/>
  </r>
  <r>
    <x v="101"/>
    <x v="264"/>
    <n v="7.5483870967741922"/>
    <x v="15"/>
    <x v="1"/>
  </r>
  <r>
    <x v="101"/>
    <x v="265"/>
    <n v="8.2406639004149351"/>
    <x v="15"/>
    <x v="1"/>
  </r>
  <r>
    <x v="101"/>
    <x v="230"/>
    <n v="7.8081180811808135"/>
    <x v="16"/>
    <x v="1"/>
  </r>
  <r>
    <x v="101"/>
    <x v="231"/>
    <n v="8.0150375939849621"/>
    <x v="16"/>
    <x v="1"/>
  </r>
  <r>
    <x v="101"/>
    <x v="232"/>
    <n v="7.5127118644067776"/>
    <x v="16"/>
    <x v="1"/>
  </r>
  <r>
    <x v="101"/>
    <x v="233"/>
    <n v="7.6528925619834709"/>
    <x v="16"/>
    <x v="1"/>
  </r>
  <r>
    <x v="101"/>
    <x v="234"/>
    <n v="7.6666666666666714"/>
    <x v="16"/>
    <x v="1"/>
  </r>
  <r>
    <x v="101"/>
    <x v="235"/>
    <n v="7.4175824175824197"/>
    <x v="16"/>
    <x v="1"/>
  </r>
  <r>
    <x v="101"/>
    <x v="236"/>
    <n v="7.7142857142857144"/>
    <x v="16"/>
    <x v="1"/>
  </r>
  <r>
    <x v="101"/>
    <x v="237"/>
    <n v="7.7992565055762073"/>
    <x v="16"/>
    <x v="1"/>
  </r>
  <r>
    <x v="101"/>
    <x v="238"/>
    <n v="7.4578754578754616"/>
    <x v="16"/>
    <x v="1"/>
  </r>
  <r>
    <x v="101"/>
    <x v="239"/>
    <n v="8.3905109489051029"/>
    <x v="16"/>
    <x v="1"/>
  </r>
  <r>
    <x v="101"/>
    <x v="240"/>
    <n v="8.3701067615658289"/>
    <x v="16"/>
    <x v="1"/>
  </r>
  <r>
    <x v="101"/>
    <x v="241"/>
    <n v="8.5642857142857167"/>
    <x v="16"/>
    <x v="1"/>
  </r>
  <r>
    <x v="101"/>
    <x v="242"/>
    <n v="7.4778761061946906"/>
    <x v="16"/>
    <x v="1"/>
  </r>
  <r>
    <x v="101"/>
    <x v="243"/>
    <n v="7.4080000000000004"/>
    <x v="16"/>
    <x v="1"/>
  </r>
  <r>
    <x v="101"/>
    <x v="244"/>
    <n v="7.467741935483871"/>
    <x v="16"/>
    <x v="1"/>
  </r>
  <r>
    <x v="101"/>
    <x v="245"/>
    <n v="7.2477876106194721"/>
    <x v="16"/>
    <x v="1"/>
  </r>
  <r>
    <x v="101"/>
    <x v="246"/>
    <n v="7.6694214876033024"/>
    <x v="16"/>
    <x v="1"/>
  </r>
  <r>
    <x v="101"/>
    <x v="247"/>
    <n v="7.0041322314049603"/>
    <x v="16"/>
    <x v="1"/>
  </r>
  <r>
    <x v="101"/>
    <x v="248"/>
    <n v="8.0063694267515917"/>
    <x v="16"/>
    <x v="1"/>
  </r>
  <r>
    <x v="101"/>
    <x v="249"/>
    <n v="7.2521008403361344"/>
    <x v="16"/>
    <x v="1"/>
  </r>
  <r>
    <x v="101"/>
    <x v="250"/>
    <n v="6.9121621621621623"/>
    <x v="16"/>
    <x v="1"/>
  </r>
  <r>
    <x v="101"/>
    <x v="251"/>
    <n v="7.3103448275862055"/>
    <x v="16"/>
    <x v="1"/>
  </r>
  <r>
    <x v="101"/>
    <x v="252"/>
    <n v="7.1186440677966099"/>
    <x v="16"/>
    <x v="1"/>
  </r>
  <r>
    <x v="101"/>
    <x v="253"/>
    <n v="8.5745614035087723"/>
    <x v="16"/>
    <x v="1"/>
  </r>
  <r>
    <x v="101"/>
    <x v="254"/>
    <n v="7.5974025974025983"/>
    <x v="16"/>
    <x v="1"/>
  </r>
  <r>
    <x v="101"/>
    <x v="255"/>
    <n v="7.9245283018867934"/>
    <x v="16"/>
    <x v="1"/>
  </r>
  <r>
    <x v="101"/>
    <x v="256"/>
    <n v="8.0448717948717903"/>
    <x v="16"/>
    <x v="1"/>
  </r>
  <r>
    <x v="101"/>
    <x v="257"/>
    <n v="7.8626609442060076"/>
    <x v="16"/>
    <x v="1"/>
  </r>
  <r>
    <x v="101"/>
    <x v="258"/>
    <n v="7.6909871244635211"/>
    <x v="16"/>
    <x v="1"/>
  </r>
  <r>
    <x v="101"/>
    <x v="259"/>
    <n v="8.0625"/>
    <x v="16"/>
    <x v="1"/>
  </r>
  <r>
    <x v="101"/>
    <x v="260"/>
    <n v="7.2134831460674187"/>
    <x v="16"/>
    <x v="1"/>
  </r>
  <r>
    <x v="101"/>
    <x v="261"/>
    <n v="7.1230158730158761"/>
    <x v="16"/>
    <x v="1"/>
  </r>
  <r>
    <x v="101"/>
    <x v="262"/>
    <n v="7.6504065040650406"/>
    <x v="16"/>
    <x v="1"/>
  </r>
  <r>
    <x v="101"/>
    <x v="263"/>
    <n v="7.5"/>
    <x v="16"/>
    <x v="1"/>
  </r>
  <r>
    <x v="101"/>
    <x v="264"/>
    <n v="7.1176470588235317"/>
    <x v="16"/>
    <x v="1"/>
  </r>
  <r>
    <x v="101"/>
    <x v="265"/>
    <n v="7.6793358412245407"/>
    <x v="16"/>
    <x v="1"/>
  </r>
  <r>
    <x v="101"/>
    <x v="266"/>
    <n v="7.7623530898521098"/>
    <x v="0"/>
    <x v="0"/>
  </r>
  <r>
    <x v="101"/>
    <x v="267"/>
    <n v="7.5876393341623958"/>
    <x v="0"/>
    <x v="0"/>
  </r>
  <r>
    <x v="101"/>
    <x v="268"/>
    <n v="7.3597071583514335"/>
    <x v="0"/>
    <x v="0"/>
  </r>
  <r>
    <x v="101"/>
    <x v="269"/>
    <n v="7.1208208829001522"/>
    <x v="0"/>
    <x v="0"/>
  </r>
  <r>
    <x v="101"/>
    <x v="270"/>
    <n v="7.6936397105497001"/>
    <x v="0"/>
    <x v="0"/>
  </r>
  <r>
    <x v="101"/>
    <x v="271"/>
    <n v="7.3402401791166048"/>
    <x v="0"/>
    <x v="0"/>
  </r>
  <r>
    <x v="101"/>
    <x v="272"/>
    <n v="7.09179680220638"/>
    <x v="0"/>
    <x v="0"/>
  </r>
  <r>
    <x v="101"/>
    <x v="266"/>
    <n v="7.4090362003518226"/>
    <x v="1"/>
    <x v="0"/>
  </r>
  <r>
    <x v="101"/>
    <x v="267"/>
    <n v="7.4751878950774078"/>
    <x v="1"/>
    <x v="0"/>
  </r>
  <r>
    <x v="101"/>
    <x v="268"/>
    <n v="7.0804760221515393"/>
    <x v="1"/>
    <x v="0"/>
  </r>
  <r>
    <x v="101"/>
    <x v="269"/>
    <n v="6.8952284263959376"/>
    <x v="1"/>
    <x v="0"/>
  </r>
  <r>
    <x v="101"/>
    <x v="270"/>
    <n v="7.0767296972346871"/>
    <x v="1"/>
    <x v="0"/>
  </r>
  <r>
    <x v="101"/>
    <x v="271"/>
    <n v="7.3999641448547724"/>
    <x v="1"/>
    <x v="0"/>
  </r>
  <r>
    <x v="101"/>
    <x v="272"/>
    <n v="6.8105781057810617"/>
    <x v="1"/>
    <x v="0"/>
  </r>
  <r>
    <x v="101"/>
    <x v="266"/>
    <n v="8.072630331753551"/>
    <x v="2"/>
    <x v="0"/>
  </r>
  <r>
    <x v="101"/>
    <x v="267"/>
    <n v="7.6897829195372429"/>
    <x v="2"/>
    <x v="0"/>
  </r>
  <r>
    <x v="101"/>
    <x v="268"/>
    <n v="7.5506003430531727"/>
    <x v="2"/>
    <x v="0"/>
  </r>
  <r>
    <x v="101"/>
    <x v="269"/>
    <n v="7.283184039087951"/>
    <x v="2"/>
    <x v="0"/>
  </r>
  <r>
    <x v="101"/>
    <x v="270"/>
    <n v="7.9309276865456573"/>
    <x v="2"/>
    <x v="0"/>
  </r>
  <r>
    <x v="101"/>
    <x v="271"/>
    <n v="7.2890990109770657"/>
    <x v="2"/>
    <x v="0"/>
  </r>
  <r>
    <x v="101"/>
    <x v="272"/>
    <n v="7.1934452438049457"/>
    <x v="2"/>
    <x v="0"/>
  </r>
  <r>
    <x v="101"/>
    <x v="266"/>
    <n v="7.7509887676000639"/>
    <x v="3"/>
    <x v="0"/>
  </r>
  <r>
    <x v="101"/>
    <x v="267"/>
    <n v="7.3775395521742908"/>
    <x v="3"/>
    <x v="0"/>
  </r>
  <r>
    <x v="101"/>
    <x v="268"/>
    <n v="7.3868715083798975"/>
    <x v="3"/>
    <x v="0"/>
  </r>
  <r>
    <x v="101"/>
    <x v="269"/>
    <n v="7.1843687374749514"/>
    <x v="3"/>
    <x v="0"/>
  </r>
  <r>
    <x v="101"/>
    <x v="270"/>
    <n v="7.7087912087912027"/>
    <x v="3"/>
    <x v="0"/>
  </r>
  <r>
    <x v="101"/>
    <x v="271"/>
    <n v="7.5057660626029747"/>
    <x v="3"/>
    <x v="0"/>
  </r>
  <r>
    <x v="101"/>
    <x v="272"/>
    <n v="7.2786202795123351"/>
    <x v="3"/>
    <x v="0"/>
  </r>
  <r>
    <x v="101"/>
    <x v="266"/>
    <n v="7.4592656962850281"/>
    <x v="4"/>
    <x v="0"/>
  </r>
  <r>
    <x v="101"/>
    <x v="267"/>
    <n v="7.5114742698191863"/>
    <x v="4"/>
    <x v="0"/>
  </r>
  <r>
    <x v="101"/>
    <x v="268"/>
    <n v="7.1458708515564648"/>
    <x v="4"/>
    <x v="0"/>
  </r>
  <r>
    <x v="101"/>
    <x v="269"/>
    <n v="6.9529702970297071"/>
    <x v="4"/>
    <x v="0"/>
  </r>
  <r>
    <x v="101"/>
    <x v="270"/>
    <n v="7.8323570432357084"/>
    <x v="4"/>
    <x v="0"/>
  </r>
  <r>
    <x v="101"/>
    <x v="271"/>
    <n v="6.9390569395017812"/>
    <x v="4"/>
    <x v="0"/>
  </r>
  <r>
    <x v="101"/>
    <x v="272"/>
    <n v="6.7813516443802015"/>
    <x v="4"/>
    <x v="0"/>
  </r>
  <r>
    <x v="101"/>
    <x v="266"/>
    <n v="7.983020554066127"/>
    <x v="5"/>
    <x v="0"/>
  </r>
  <r>
    <x v="101"/>
    <x v="267"/>
    <n v="7.979001399906676"/>
    <x v="5"/>
    <x v="0"/>
  </r>
  <r>
    <x v="101"/>
    <x v="268"/>
    <n v="7.6597938144329927"/>
    <x v="5"/>
    <x v="0"/>
  </r>
  <r>
    <x v="101"/>
    <x v="269"/>
    <n v="7.7287128712871294"/>
    <x v="5"/>
    <x v="0"/>
  </r>
  <r>
    <x v="101"/>
    <x v="270"/>
    <n v="8.3004975124378095"/>
    <x v="5"/>
    <x v="0"/>
  </r>
  <r>
    <x v="101"/>
    <x v="271"/>
    <n v="7.5007633587786229"/>
    <x v="5"/>
    <x v="0"/>
  </r>
  <r>
    <x v="101"/>
    <x v="272"/>
    <n v="7.3441295546558676"/>
    <x v="5"/>
    <x v="0"/>
  </r>
  <r>
    <x v="101"/>
    <x v="266"/>
    <n v="7.4312026002166824"/>
    <x v="6"/>
    <x v="0"/>
  </r>
  <r>
    <x v="101"/>
    <x v="267"/>
    <n v="7.2914600550964224"/>
    <x v="6"/>
    <x v="0"/>
  </r>
  <r>
    <x v="101"/>
    <x v="268"/>
    <n v="6.9726027397260246"/>
    <x v="6"/>
    <x v="0"/>
  </r>
  <r>
    <x v="101"/>
    <x v="269"/>
    <n v="6.4115755627009623"/>
    <x v="6"/>
    <x v="0"/>
  </r>
  <r>
    <x v="101"/>
    <x v="270"/>
    <n v="7.7721354166666643"/>
    <x v="6"/>
    <x v="0"/>
  </r>
  <r>
    <x v="101"/>
    <x v="271"/>
    <n v="6.640449438202249"/>
    <x v="6"/>
    <x v="0"/>
  </r>
  <r>
    <x v="101"/>
    <x v="272"/>
    <n v="6.5597147950089107"/>
    <x v="6"/>
    <x v="0"/>
  </r>
  <r>
    <x v="101"/>
    <x v="266"/>
    <n v="7.0503189227498204"/>
    <x v="7"/>
    <x v="0"/>
  </r>
  <r>
    <x v="101"/>
    <x v="267"/>
    <n v="7.2239747634069422"/>
    <x v="7"/>
    <x v="0"/>
  </r>
  <r>
    <x v="101"/>
    <x v="268"/>
    <n v="6.7339857651245563"/>
    <x v="7"/>
    <x v="0"/>
  </r>
  <r>
    <x v="101"/>
    <x v="269"/>
    <n v="6.3543307086614185"/>
    <x v="7"/>
    <x v="0"/>
  </r>
  <r>
    <x v="101"/>
    <x v="270"/>
    <n v="7.4832214765100673"/>
    <x v="7"/>
    <x v="0"/>
  </r>
  <r>
    <x v="101"/>
    <x v="271"/>
    <n v="6.3111111111111136"/>
    <x v="7"/>
    <x v="0"/>
  </r>
  <r>
    <x v="101"/>
    <x v="272"/>
    <n v="6.3167938931297751"/>
    <x v="7"/>
    <x v="0"/>
  </r>
  <r>
    <x v="101"/>
    <x v="266"/>
    <n v="7.473913043478257"/>
    <x v="8"/>
    <x v="0"/>
  </r>
  <r>
    <x v="101"/>
    <x v="267"/>
    <n v="7.570759137769449"/>
    <x v="8"/>
    <x v="0"/>
  </r>
  <r>
    <x v="101"/>
    <x v="268"/>
    <n v="7.2505050505050521"/>
    <x v="8"/>
    <x v="0"/>
  </r>
  <r>
    <x v="101"/>
    <x v="269"/>
    <n v="6.9642004773269708"/>
    <x v="8"/>
    <x v="0"/>
  </r>
  <r>
    <x v="101"/>
    <x v="270"/>
    <n v="7.7102396514161251"/>
    <x v="8"/>
    <x v="0"/>
  </r>
  <r>
    <x v="101"/>
    <x v="271"/>
    <n v="7.1740674955595045"/>
    <x v="8"/>
    <x v="0"/>
  </r>
  <r>
    <x v="101"/>
    <x v="272"/>
    <n v="6.8880706921944004"/>
    <x v="8"/>
    <x v="0"/>
  </r>
  <r>
    <x v="101"/>
    <x v="266"/>
    <n v="7.7021671826625386"/>
    <x v="9"/>
    <x v="0"/>
  </r>
  <r>
    <x v="101"/>
    <x v="267"/>
    <n v="7.4962173314993095"/>
    <x v="9"/>
    <x v="0"/>
  </r>
  <r>
    <x v="101"/>
    <x v="268"/>
    <n v="7.2440427280197213"/>
    <x v="9"/>
    <x v="0"/>
  </r>
  <r>
    <x v="101"/>
    <x v="269"/>
    <n v="7.2088974854932273"/>
    <x v="9"/>
    <x v="0"/>
  </r>
  <r>
    <x v="101"/>
    <x v="270"/>
    <n v="7.3882163034705437"/>
    <x v="9"/>
    <x v="0"/>
  </r>
  <r>
    <x v="101"/>
    <x v="271"/>
    <n v="7.1149732620320867"/>
    <x v="9"/>
    <x v="0"/>
  </r>
  <r>
    <x v="101"/>
    <x v="272"/>
    <n v="7.0836012861736348"/>
    <x v="9"/>
    <x v="0"/>
  </r>
  <r>
    <x v="101"/>
    <x v="266"/>
    <n v="7.5460588793922092"/>
    <x v="10"/>
    <x v="0"/>
  </r>
  <r>
    <x v="101"/>
    <x v="267"/>
    <n v="7.2053307008884531"/>
    <x v="10"/>
    <x v="0"/>
  </r>
  <r>
    <x v="101"/>
    <x v="268"/>
    <n v="7.1623296158612142"/>
    <x v="10"/>
    <x v="0"/>
  </r>
  <r>
    <x v="101"/>
    <x v="269"/>
    <n v="6.70434782608696"/>
    <x v="10"/>
    <x v="0"/>
  </r>
  <r>
    <x v="101"/>
    <x v="270"/>
    <n v="7.4919168591224015"/>
    <x v="10"/>
    <x v="0"/>
  </r>
  <r>
    <x v="101"/>
    <x v="271"/>
    <n v="7.0037664783427509"/>
    <x v="10"/>
    <x v="0"/>
  </r>
  <r>
    <x v="101"/>
    <x v="272"/>
    <n v="6.8539741219963037"/>
    <x v="10"/>
    <x v="0"/>
  </r>
  <r>
    <x v="101"/>
    <x v="266"/>
    <n v="8.0565022421524723"/>
    <x v="11"/>
    <x v="0"/>
  </r>
  <r>
    <x v="101"/>
    <x v="267"/>
    <n v="7.7158789166224109"/>
    <x v="11"/>
    <x v="0"/>
  </r>
  <r>
    <x v="101"/>
    <x v="268"/>
    <n v="7.4959016393442637"/>
    <x v="11"/>
    <x v="0"/>
  </r>
  <r>
    <x v="101"/>
    <x v="269"/>
    <n v="7.1950464396284808"/>
    <x v="11"/>
    <x v="0"/>
  </r>
  <r>
    <x v="101"/>
    <x v="270"/>
    <n v="7.8661710037174748"/>
    <x v="11"/>
    <x v="0"/>
  </r>
  <r>
    <x v="101"/>
    <x v="271"/>
    <n v="7.375"/>
    <x v="11"/>
    <x v="0"/>
  </r>
  <r>
    <x v="101"/>
    <x v="272"/>
    <n v="7.3953900709219837"/>
    <x v="11"/>
    <x v="0"/>
  </r>
  <r>
    <x v="101"/>
    <x v="266"/>
    <n v="7.293814432989695"/>
    <x v="12"/>
    <x v="0"/>
  </r>
  <r>
    <x v="101"/>
    <x v="267"/>
    <n v="7.8150503444621089"/>
    <x v="12"/>
    <x v="0"/>
  </r>
  <r>
    <x v="101"/>
    <x v="268"/>
    <n v="7.0961281708945263"/>
    <x v="12"/>
    <x v="0"/>
  </r>
  <r>
    <x v="101"/>
    <x v="269"/>
    <n v="7.4025735294117645"/>
    <x v="12"/>
    <x v="0"/>
  </r>
  <r>
    <x v="101"/>
    <x v="270"/>
    <n v="7.861556064073226"/>
    <x v="12"/>
    <x v="0"/>
  </r>
  <r>
    <x v="101"/>
    <x v="271"/>
    <n v="7.4275092936802967"/>
    <x v="12"/>
    <x v="0"/>
  </r>
  <r>
    <x v="101"/>
    <x v="272"/>
    <n v="7.0430879712746863"/>
    <x v="12"/>
    <x v="0"/>
  </r>
  <r>
    <x v="101"/>
    <x v="266"/>
    <n v="7.896350364963503"/>
    <x v="13"/>
    <x v="0"/>
  </r>
  <r>
    <x v="101"/>
    <x v="267"/>
    <n v="7.5023255813953478"/>
    <x v="13"/>
    <x v="0"/>
  </r>
  <r>
    <x v="101"/>
    <x v="268"/>
    <n v="7.4352720450281433"/>
    <x v="13"/>
    <x v="0"/>
  </r>
  <r>
    <x v="101"/>
    <x v="269"/>
    <n v="7.4782608695652204"/>
    <x v="13"/>
    <x v="0"/>
  </r>
  <r>
    <x v="101"/>
    <x v="270"/>
    <n v="8.0065466448445104"/>
    <x v="13"/>
    <x v="0"/>
  </r>
  <r>
    <x v="101"/>
    <x v="271"/>
    <n v="7.5337243401759517"/>
    <x v="13"/>
    <x v="0"/>
  </r>
  <r>
    <x v="101"/>
    <x v="272"/>
    <n v="7.2823218997361501"/>
    <x v="13"/>
    <x v="0"/>
  </r>
  <r>
    <x v="101"/>
    <x v="266"/>
    <n v="8.0202702702702684"/>
    <x v="14"/>
    <x v="0"/>
  </r>
  <r>
    <x v="101"/>
    <x v="267"/>
    <n v="7.7675906183368841"/>
    <x v="14"/>
    <x v="0"/>
  </r>
  <r>
    <x v="101"/>
    <x v="268"/>
    <n v="7.7058823529411766"/>
    <x v="14"/>
    <x v="0"/>
  </r>
  <r>
    <x v="101"/>
    <x v="269"/>
    <n v="7.3920265780730885"/>
    <x v="14"/>
    <x v="0"/>
  </r>
  <r>
    <x v="101"/>
    <x v="270"/>
    <n v="8.0595930232558146"/>
    <x v="14"/>
    <x v="0"/>
  </r>
  <r>
    <x v="101"/>
    <x v="271"/>
    <n v="7.5439429928741113"/>
    <x v="14"/>
    <x v="0"/>
  </r>
  <r>
    <x v="101"/>
    <x v="272"/>
    <n v="7.4863157894736823"/>
    <x v="14"/>
    <x v="0"/>
  </r>
  <r>
    <x v="101"/>
    <x v="266"/>
    <n v="7.9165727170236782"/>
    <x v="15"/>
    <x v="0"/>
  </r>
  <r>
    <x v="101"/>
    <x v="267"/>
    <n v="8.4066115702479358"/>
    <x v="15"/>
    <x v="0"/>
  </r>
  <r>
    <x v="101"/>
    <x v="268"/>
    <n v="8.1871657754010645"/>
    <x v="15"/>
    <x v="0"/>
  </r>
  <r>
    <x v="101"/>
    <x v="269"/>
    <n v="6.7616279069767433"/>
    <x v="15"/>
    <x v="0"/>
  </r>
  <r>
    <x v="101"/>
    <x v="270"/>
    <n v="8.7283950617283956"/>
    <x v="15"/>
    <x v="0"/>
  </r>
  <r>
    <x v="101"/>
    <x v="271"/>
    <n v="8.3881188118811867"/>
    <x v="15"/>
    <x v="0"/>
  </r>
  <r>
    <x v="101"/>
    <x v="272"/>
    <n v="7.5967741935483906"/>
    <x v="15"/>
    <x v="0"/>
  </r>
  <r>
    <x v="101"/>
    <x v="266"/>
    <n v="7.8053097345132709"/>
    <x v="16"/>
    <x v="0"/>
  </r>
  <r>
    <x v="101"/>
    <x v="267"/>
    <n v="7.8672592592592583"/>
    <x v="16"/>
    <x v="0"/>
  </r>
  <r>
    <x v="101"/>
    <x v="268"/>
    <n v="7.3886048210372541"/>
    <x v="16"/>
    <x v="0"/>
  </r>
  <r>
    <x v="101"/>
    <x v="269"/>
    <n v="7.4850051706308136"/>
    <x v="16"/>
    <x v="0"/>
  </r>
  <r>
    <x v="101"/>
    <x v="270"/>
    <n v="8.1693851944792932"/>
    <x v="16"/>
    <x v="0"/>
  </r>
  <r>
    <x v="101"/>
    <x v="271"/>
    <n v="7.4918032786885203"/>
    <x v="16"/>
    <x v="0"/>
  </r>
  <r>
    <x v="101"/>
    <x v="272"/>
    <n v="7.3577889447236178"/>
    <x v="16"/>
    <x v="0"/>
  </r>
  <r>
    <x v="101"/>
    <x v="266"/>
    <n v="7.8235911945641048"/>
    <x v="0"/>
    <x v="1"/>
  </r>
  <r>
    <x v="101"/>
    <x v="267"/>
    <n v="7.6226375715975356"/>
    <x v="0"/>
    <x v="1"/>
  </r>
  <r>
    <x v="101"/>
    <x v="268"/>
    <n v="7.4879295732290876"/>
    <x v="0"/>
    <x v="1"/>
  </r>
  <r>
    <x v="101"/>
    <x v="269"/>
    <n v="7.2035963216775025"/>
    <x v="0"/>
    <x v="1"/>
  </r>
  <r>
    <x v="101"/>
    <x v="270"/>
    <n v="7.6219251336898282"/>
    <x v="0"/>
    <x v="1"/>
  </r>
  <r>
    <x v="101"/>
    <x v="271"/>
    <n v="7.4607215174180812"/>
    <x v="0"/>
    <x v="1"/>
  </r>
  <r>
    <x v="101"/>
    <x v="272"/>
    <n v="7.289773579247246"/>
    <x v="0"/>
    <x v="1"/>
  </r>
  <r>
    <x v="101"/>
    <x v="266"/>
    <n v="7.4247575346751438"/>
    <x v="1"/>
    <x v="1"/>
  </r>
  <r>
    <x v="101"/>
    <x v="267"/>
    <n v="7.5458468781526893"/>
    <x v="1"/>
    <x v="1"/>
  </r>
  <r>
    <x v="101"/>
    <x v="268"/>
    <n v="7.1870645458130742"/>
    <x v="1"/>
    <x v="1"/>
  </r>
  <r>
    <x v="101"/>
    <x v="269"/>
    <n v="6.9504387004979842"/>
    <x v="1"/>
    <x v="1"/>
  </r>
  <r>
    <x v="101"/>
    <x v="270"/>
    <n v="7.0517578125"/>
    <x v="1"/>
    <x v="1"/>
  </r>
  <r>
    <x v="101"/>
    <x v="271"/>
    <n v="7.4288049029622165"/>
    <x v="1"/>
    <x v="1"/>
  </r>
  <r>
    <x v="101"/>
    <x v="272"/>
    <n v="6.847265624999987"/>
    <x v="1"/>
    <x v="1"/>
  </r>
  <r>
    <x v="101"/>
    <x v="266"/>
    <n v="8.1202941013875769"/>
    <x v="2"/>
    <x v="1"/>
  </r>
  <r>
    <x v="101"/>
    <x v="267"/>
    <n v="7.6686598557692216"/>
    <x v="2"/>
    <x v="1"/>
  </r>
  <r>
    <x v="101"/>
    <x v="268"/>
    <n v="7.8306700684839461"/>
    <x v="2"/>
    <x v="1"/>
  </r>
  <r>
    <x v="101"/>
    <x v="269"/>
    <n v="7.4113021214338017"/>
    <x v="2"/>
    <x v="1"/>
  </r>
  <r>
    <x v="101"/>
    <x v="270"/>
    <n v="7.8076897969841301"/>
    <x v="2"/>
    <x v="1"/>
  </r>
  <r>
    <x v="101"/>
    <x v="271"/>
    <n v="7.5800020038072278"/>
    <x v="2"/>
    <x v="1"/>
  </r>
  <r>
    <x v="101"/>
    <x v="272"/>
    <n v="7.5473138805563078"/>
    <x v="2"/>
    <x v="1"/>
  </r>
  <r>
    <x v="101"/>
    <x v="266"/>
    <n v="7.8118797845194203"/>
    <x v="3"/>
    <x v="1"/>
  </r>
  <r>
    <x v="101"/>
    <x v="267"/>
    <n v="7.4847033374536442"/>
    <x v="3"/>
    <x v="1"/>
  </r>
  <r>
    <x v="101"/>
    <x v="268"/>
    <n v="7.2915798249270649"/>
    <x v="3"/>
    <x v="1"/>
  </r>
  <r>
    <x v="101"/>
    <x v="269"/>
    <n v="7.2814217662147325"/>
    <x v="3"/>
    <x v="1"/>
  </r>
  <r>
    <x v="101"/>
    <x v="270"/>
    <n v="7.6378559463986573"/>
    <x v="3"/>
    <x v="1"/>
  </r>
  <r>
    <x v="101"/>
    <x v="271"/>
    <n v="7.4980820300973816"/>
    <x v="3"/>
    <x v="1"/>
  </r>
  <r>
    <x v="101"/>
    <x v="272"/>
    <n v="7.2987869198312181"/>
    <x v="3"/>
    <x v="1"/>
  </r>
  <r>
    <x v="101"/>
    <x v="266"/>
    <n v="7.4924083769633576"/>
    <x v="4"/>
    <x v="1"/>
  </r>
  <r>
    <x v="101"/>
    <x v="267"/>
    <n v="7.5895511617838114"/>
    <x v="4"/>
    <x v="1"/>
  </r>
  <r>
    <x v="101"/>
    <x v="268"/>
    <n v="7.1183953033268113"/>
    <x v="4"/>
    <x v="1"/>
  </r>
  <r>
    <x v="101"/>
    <x v="269"/>
    <n v="7"/>
    <x v="4"/>
    <x v="1"/>
  </r>
  <r>
    <x v="101"/>
    <x v="270"/>
    <n v="7.8341601700921322"/>
    <x v="4"/>
    <x v="1"/>
  </r>
  <r>
    <x v="101"/>
    <x v="271"/>
    <n v="6.8443148688046671"/>
    <x v="4"/>
    <x v="1"/>
  </r>
  <r>
    <x v="101"/>
    <x v="272"/>
    <n v="6.9129814550641902"/>
    <x v="4"/>
    <x v="1"/>
  </r>
  <r>
    <x v="101"/>
    <x v="266"/>
    <n v="7.9479553903345721"/>
    <x v="5"/>
    <x v="1"/>
  </r>
  <r>
    <x v="101"/>
    <x v="267"/>
    <n v="8.0139534883720955"/>
    <x v="5"/>
    <x v="1"/>
  </r>
  <r>
    <x v="101"/>
    <x v="268"/>
    <n v="7.6359583952451704"/>
    <x v="5"/>
    <x v="1"/>
  </r>
  <r>
    <x v="101"/>
    <x v="269"/>
    <n v="7.656593406593406"/>
    <x v="5"/>
    <x v="1"/>
  </r>
  <r>
    <x v="101"/>
    <x v="270"/>
    <n v="8.2392550143266483"/>
    <x v="5"/>
    <x v="1"/>
  </r>
  <r>
    <x v="101"/>
    <x v="271"/>
    <n v="7.4767726161369223"/>
    <x v="5"/>
    <x v="1"/>
  </r>
  <r>
    <x v="101"/>
    <x v="272"/>
    <n v="7.6027944111776433"/>
    <x v="5"/>
    <x v="1"/>
  </r>
  <r>
    <x v="101"/>
    <x v="266"/>
    <n v="7.0313901345291487"/>
    <x v="6"/>
    <x v="1"/>
  </r>
  <r>
    <x v="101"/>
    <x v="267"/>
    <n v="7.4587670136108901"/>
    <x v="6"/>
    <x v="1"/>
  </r>
  <r>
    <x v="101"/>
    <x v="268"/>
    <n v="6.7956204379562077"/>
    <x v="6"/>
    <x v="1"/>
  </r>
  <r>
    <x v="101"/>
    <x v="269"/>
    <n v="6.5934579439252321"/>
    <x v="6"/>
    <x v="1"/>
  </r>
  <r>
    <x v="101"/>
    <x v="270"/>
    <n v="7.7827788649706449"/>
    <x v="6"/>
    <x v="1"/>
  </r>
  <r>
    <x v="101"/>
    <x v="271"/>
    <n v="6.4678899082568835"/>
    <x v="6"/>
    <x v="1"/>
  </r>
  <r>
    <x v="101"/>
    <x v="272"/>
    <n v="6.5888888888888886"/>
    <x v="6"/>
    <x v="1"/>
  </r>
  <r>
    <x v="101"/>
    <x v="266"/>
    <n v="7.3266129032258061"/>
    <x v="7"/>
    <x v="1"/>
  </r>
  <r>
    <x v="101"/>
    <x v="267"/>
    <n v="7.358068842199379"/>
    <x v="7"/>
    <x v="1"/>
  </r>
  <r>
    <x v="101"/>
    <x v="268"/>
    <n v="6.703205791106515"/>
    <x v="7"/>
    <x v="1"/>
  </r>
  <r>
    <x v="101"/>
    <x v="269"/>
    <n v="6.5574712643678161"/>
    <x v="7"/>
    <x v="1"/>
  </r>
  <r>
    <x v="101"/>
    <x v="270"/>
    <n v="7.4724220623501187"/>
    <x v="7"/>
    <x v="1"/>
  </r>
  <r>
    <x v="101"/>
    <x v="271"/>
    <n v="6.3627254509018023"/>
    <x v="7"/>
    <x v="1"/>
  </r>
  <r>
    <x v="101"/>
    <x v="272"/>
    <n v="6.2519561815336449"/>
    <x v="7"/>
    <x v="1"/>
  </r>
  <r>
    <x v="101"/>
    <x v="266"/>
    <n v="7.625"/>
    <x v="8"/>
    <x v="1"/>
  </r>
  <r>
    <x v="101"/>
    <x v="267"/>
    <n v="7.6114551083591282"/>
    <x v="8"/>
    <x v="1"/>
  </r>
  <r>
    <x v="101"/>
    <x v="268"/>
    <n v="7.3804100227790448"/>
    <x v="8"/>
    <x v="1"/>
  </r>
  <r>
    <x v="101"/>
    <x v="269"/>
    <n v="7.0060422960725068"/>
    <x v="8"/>
    <x v="1"/>
  </r>
  <r>
    <x v="101"/>
    <x v="270"/>
    <n v="7.8921694480102698"/>
    <x v="8"/>
    <x v="1"/>
  </r>
  <r>
    <x v="101"/>
    <x v="271"/>
    <n v="7.0625"/>
    <x v="8"/>
    <x v="1"/>
  </r>
  <r>
    <x v="101"/>
    <x v="272"/>
    <n v="7.2338308457711431"/>
    <x v="8"/>
    <x v="1"/>
  </r>
  <r>
    <x v="101"/>
    <x v="266"/>
    <n v="7.6255798542080804"/>
    <x v="9"/>
    <x v="1"/>
  </r>
  <r>
    <x v="101"/>
    <x v="267"/>
    <n v="7.4058345642540617"/>
    <x v="9"/>
    <x v="1"/>
  </r>
  <r>
    <x v="101"/>
    <x v="268"/>
    <n v="7.1590073529411722"/>
    <x v="9"/>
    <x v="1"/>
  </r>
  <r>
    <x v="101"/>
    <x v="269"/>
    <n v="7.0928433268858804"/>
    <x v="9"/>
    <x v="1"/>
  </r>
  <r>
    <x v="101"/>
    <x v="270"/>
    <n v="7.3441127694859034"/>
    <x v="9"/>
    <x v="1"/>
  </r>
  <r>
    <x v="101"/>
    <x v="271"/>
    <n v="7.1521438450899026"/>
    <x v="9"/>
    <x v="1"/>
  </r>
  <r>
    <x v="101"/>
    <x v="272"/>
    <n v="7.1295871559633053"/>
    <x v="9"/>
    <x v="1"/>
  </r>
  <r>
    <x v="101"/>
    <x v="266"/>
    <n v="7.8940092165898621"/>
    <x v="10"/>
    <x v="1"/>
  </r>
  <r>
    <x v="101"/>
    <x v="267"/>
    <n v="7.4345841784989855"/>
    <x v="10"/>
    <x v="1"/>
  </r>
  <r>
    <x v="101"/>
    <x v="268"/>
    <n v="7.1693648816936459"/>
    <x v="10"/>
    <x v="1"/>
  </r>
  <r>
    <x v="101"/>
    <x v="269"/>
    <n v="6.8302387267904514"/>
    <x v="10"/>
    <x v="1"/>
  </r>
  <r>
    <x v="101"/>
    <x v="270"/>
    <n v="7.6133651551312642"/>
    <x v="10"/>
    <x v="1"/>
  </r>
  <r>
    <x v="101"/>
    <x v="271"/>
    <n v="7.1111111111111134"/>
    <x v="10"/>
    <x v="1"/>
  </r>
  <r>
    <x v="101"/>
    <x v="272"/>
    <n v="7.1724137931034484"/>
    <x v="10"/>
    <x v="1"/>
  </r>
  <r>
    <x v="101"/>
    <x v="266"/>
    <n v="8.1283557046979826"/>
    <x v="11"/>
    <x v="1"/>
  </r>
  <r>
    <x v="101"/>
    <x v="267"/>
    <n v="7.8336475023562704"/>
    <x v="11"/>
    <x v="1"/>
  </r>
  <r>
    <x v="101"/>
    <x v="268"/>
    <n v="7.4502314814814801"/>
    <x v="11"/>
    <x v="1"/>
  </r>
  <r>
    <x v="101"/>
    <x v="269"/>
    <n v="7.383561643835618"/>
    <x v="11"/>
    <x v="1"/>
  </r>
  <r>
    <x v="101"/>
    <x v="270"/>
    <n v="7.7056491575817656"/>
    <x v="11"/>
    <x v="1"/>
  </r>
  <r>
    <x v="101"/>
    <x v="271"/>
    <n v="7.4602368866328215"/>
    <x v="11"/>
    <x v="1"/>
  </r>
  <r>
    <x v="101"/>
    <x v="272"/>
    <n v="7.4933135215453186"/>
    <x v="11"/>
    <x v="1"/>
  </r>
  <r>
    <x v="101"/>
    <x v="266"/>
    <n v="7.3589108910891072"/>
    <x v="12"/>
    <x v="1"/>
  </r>
  <r>
    <x v="101"/>
    <x v="267"/>
    <n v="7.6946502057613166"/>
    <x v="12"/>
    <x v="1"/>
  </r>
  <r>
    <x v="101"/>
    <x v="268"/>
    <n v="7.0290010741138582"/>
    <x v="12"/>
    <x v="1"/>
  </r>
  <r>
    <x v="101"/>
    <x v="269"/>
    <n v="7.1947626841243846"/>
    <x v="12"/>
    <x v="1"/>
  </r>
  <r>
    <x v="101"/>
    <x v="270"/>
    <n v="7.7258064516129066"/>
    <x v="12"/>
    <x v="1"/>
  </r>
  <r>
    <x v="101"/>
    <x v="271"/>
    <n v="7.4165477888730393"/>
    <x v="12"/>
    <x v="1"/>
  </r>
  <r>
    <x v="101"/>
    <x v="272"/>
    <n v="7.0251748251748252"/>
    <x v="12"/>
    <x v="1"/>
  </r>
  <r>
    <x v="101"/>
    <x v="266"/>
    <n v="7.8702290076335899"/>
    <x v="13"/>
    <x v="1"/>
  </r>
  <r>
    <x v="101"/>
    <x v="267"/>
    <n v="7.5937241948802647"/>
    <x v="13"/>
    <x v="1"/>
  </r>
  <r>
    <x v="101"/>
    <x v="268"/>
    <n v="7.3088803088803083"/>
    <x v="13"/>
    <x v="1"/>
  </r>
  <r>
    <x v="101"/>
    <x v="269"/>
    <n v="7.1647509578544044"/>
    <x v="13"/>
    <x v="1"/>
  </r>
  <r>
    <x v="101"/>
    <x v="270"/>
    <n v="7.7197898423817888"/>
    <x v="13"/>
    <x v="1"/>
  </r>
  <r>
    <x v="101"/>
    <x v="271"/>
    <n v="7.3113772455089832"/>
    <x v="13"/>
    <x v="1"/>
  </r>
  <r>
    <x v="101"/>
    <x v="272"/>
    <n v="7.15625"/>
    <x v="13"/>
    <x v="1"/>
  </r>
  <r>
    <x v="101"/>
    <x v="266"/>
    <n v="8.2114093959731527"/>
    <x v="14"/>
    <x v="1"/>
  </r>
  <r>
    <x v="101"/>
    <x v="267"/>
    <n v="8.086104006820122"/>
    <x v="14"/>
    <x v="1"/>
  </r>
  <r>
    <x v="101"/>
    <x v="268"/>
    <n v="7.8247232472324715"/>
    <x v="14"/>
    <x v="1"/>
  </r>
  <r>
    <x v="101"/>
    <x v="269"/>
    <n v="7.3140794223826706"/>
    <x v="14"/>
    <x v="1"/>
  </r>
  <r>
    <x v="101"/>
    <x v="270"/>
    <n v="8.0836298932384381"/>
    <x v="14"/>
    <x v="1"/>
  </r>
  <r>
    <x v="101"/>
    <x v="271"/>
    <n v="7.5742857142857103"/>
    <x v="14"/>
    <x v="1"/>
  </r>
  <r>
    <x v="101"/>
    <x v="272"/>
    <n v="7.8253968253968242"/>
    <x v="14"/>
    <x v="1"/>
  </r>
  <r>
    <x v="101"/>
    <x v="266"/>
    <n v="7.9416666666666664"/>
    <x v="15"/>
    <x v="1"/>
  </r>
  <r>
    <x v="101"/>
    <x v="267"/>
    <n v="8.5256305939788408"/>
    <x v="15"/>
    <x v="1"/>
  </r>
  <r>
    <x v="101"/>
    <x v="268"/>
    <n v="8.2263779527559056"/>
    <x v="15"/>
    <x v="1"/>
  </r>
  <r>
    <x v="101"/>
    <x v="269"/>
    <n v="7.1746575342465775"/>
    <x v="15"/>
    <x v="1"/>
  </r>
  <r>
    <x v="101"/>
    <x v="270"/>
    <n v="8.6847195357833709"/>
    <x v="15"/>
    <x v="1"/>
  </r>
  <r>
    <x v="101"/>
    <x v="271"/>
    <n v="8.4418604651162816"/>
    <x v="15"/>
    <x v="1"/>
  </r>
  <r>
    <x v="101"/>
    <x v="272"/>
    <n v="7.8278688524590168"/>
    <x v="15"/>
    <x v="1"/>
  </r>
  <r>
    <x v="101"/>
    <x v="266"/>
    <n v="7.7396166134185291"/>
    <x v="16"/>
    <x v="1"/>
  </r>
  <r>
    <x v="101"/>
    <x v="267"/>
    <n v="7.8595178719867018"/>
    <x v="16"/>
    <x v="1"/>
  </r>
  <r>
    <x v="101"/>
    <x v="268"/>
    <n v="7.3496868475991564"/>
    <x v="16"/>
    <x v="1"/>
  </r>
  <r>
    <x v="101"/>
    <x v="269"/>
    <n v="7.3434022257551659"/>
    <x v="16"/>
    <x v="1"/>
  </r>
  <r>
    <x v="101"/>
    <x v="270"/>
    <n v="7.9917127071823186"/>
    <x v="16"/>
    <x v="1"/>
  </r>
  <r>
    <x v="101"/>
    <x v="271"/>
    <n v="7.4694189602446484"/>
    <x v="16"/>
    <x v="1"/>
  </r>
  <r>
    <x v="101"/>
    <x v="272"/>
    <n v="7.4254143646408828"/>
    <x v="16"/>
    <x v="1"/>
  </r>
  <r>
    <x v="102"/>
    <x v="273"/>
    <n v="7.209090909090909"/>
    <x v="0"/>
    <x v="0"/>
  </r>
  <r>
    <x v="102"/>
    <x v="274"/>
    <n v="17.145454545454545"/>
    <x v="0"/>
    <x v="0"/>
  </r>
  <r>
    <x v="102"/>
    <x v="275"/>
    <n v="14.963636363636363"/>
    <x v="0"/>
    <x v="0"/>
  </r>
  <r>
    <x v="102"/>
    <x v="276"/>
    <n v="3.918181818181818"/>
    <x v="0"/>
    <x v="0"/>
  </r>
  <r>
    <x v="102"/>
    <x v="277"/>
    <n v="6.1545454545454543"/>
    <x v="0"/>
    <x v="0"/>
  </r>
  <r>
    <x v="102"/>
    <x v="278"/>
    <n v="12.818181818181817"/>
    <x v="0"/>
    <x v="0"/>
  </r>
  <r>
    <x v="102"/>
    <x v="279"/>
    <n v="7.9818181818181815"/>
    <x v="0"/>
    <x v="0"/>
  </r>
  <r>
    <x v="102"/>
    <x v="280"/>
    <n v="0.80909090909090908"/>
    <x v="0"/>
    <x v="0"/>
  </r>
  <r>
    <x v="102"/>
    <x v="281"/>
    <n v="2.3909090909090907"/>
    <x v="0"/>
    <x v="0"/>
  </r>
  <r>
    <x v="102"/>
    <x v="282"/>
    <n v="4.372727272727273"/>
    <x v="0"/>
    <x v="0"/>
  </r>
  <r>
    <x v="102"/>
    <x v="283"/>
    <n v="0.18181818181818182"/>
    <x v="0"/>
    <x v="0"/>
  </r>
  <r>
    <x v="102"/>
    <x v="284"/>
    <n v="2.290909090909091"/>
    <x v="0"/>
    <x v="0"/>
  </r>
  <r>
    <x v="102"/>
    <x v="285"/>
    <n v="1.1272727272727272"/>
    <x v="0"/>
    <x v="0"/>
  </r>
  <r>
    <x v="102"/>
    <x v="286"/>
    <n v="8.4090909090909083"/>
    <x v="0"/>
    <x v="0"/>
  </r>
  <r>
    <x v="102"/>
    <x v="287"/>
    <n v="1.8090909090909091"/>
    <x v="0"/>
    <x v="0"/>
  </r>
  <r>
    <x v="102"/>
    <x v="288"/>
    <n v="1.6"/>
    <x v="0"/>
    <x v="0"/>
  </r>
  <r>
    <x v="102"/>
    <x v="289"/>
    <n v="1.9090909090909092"/>
    <x v="0"/>
    <x v="0"/>
  </r>
  <r>
    <x v="102"/>
    <x v="181"/>
    <n v="0.67272727272727273"/>
    <x v="0"/>
    <x v="0"/>
  </r>
  <r>
    <x v="102"/>
    <x v="290"/>
    <n v="6.5272727272727273"/>
    <x v="0"/>
    <x v="0"/>
  </r>
  <r>
    <x v="102"/>
    <x v="291"/>
    <n v="11.836363636363636"/>
    <x v="0"/>
    <x v="0"/>
  </r>
  <r>
    <x v="102"/>
    <x v="292"/>
    <n v="0.97272727272727266"/>
    <x v="0"/>
    <x v="0"/>
  </r>
  <r>
    <x v="102"/>
    <x v="293"/>
    <n v="42"/>
    <x v="0"/>
    <x v="0"/>
  </r>
  <r>
    <x v="102"/>
    <x v="273"/>
    <n v="5.7907348242811505"/>
    <x v="1"/>
    <x v="0"/>
  </r>
  <r>
    <x v="102"/>
    <x v="274"/>
    <n v="17.731629392971247"/>
    <x v="1"/>
    <x v="0"/>
  </r>
  <r>
    <x v="102"/>
    <x v="275"/>
    <n v="12.779552715654951"/>
    <x v="1"/>
    <x v="0"/>
  </r>
  <r>
    <x v="102"/>
    <x v="276"/>
    <n v="3.9536741214057507"/>
    <x v="1"/>
    <x v="0"/>
  </r>
  <r>
    <x v="102"/>
    <x v="277"/>
    <n v="8.9856230031948883"/>
    <x v="1"/>
    <x v="0"/>
  </r>
  <r>
    <x v="102"/>
    <x v="278"/>
    <n v="2.4760383386581468"/>
    <x v="1"/>
    <x v="0"/>
  </r>
  <r>
    <x v="102"/>
    <x v="279"/>
    <n v="6.3897763578274756"/>
    <x v="1"/>
    <x v="0"/>
  </r>
  <r>
    <x v="102"/>
    <x v="280"/>
    <n v="0.59904153354632583"/>
    <x v="1"/>
    <x v="0"/>
  </r>
  <r>
    <x v="102"/>
    <x v="281"/>
    <n v="2.2763578274760383"/>
    <x v="1"/>
    <x v="0"/>
  </r>
  <r>
    <x v="102"/>
    <x v="282"/>
    <n v="6.7092651757188495"/>
    <x v="1"/>
    <x v="0"/>
  </r>
  <r>
    <x v="102"/>
    <x v="283"/>
    <n v="0.43929712460063897"/>
    <x v="1"/>
    <x v="0"/>
  </r>
  <r>
    <x v="102"/>
    <x v="284"/>
    <n v="3.9536741214057507"/>
    <x v="1"/>
    <x v="0"/>
  </r>
  <r>
    <x v="102"/>
    <x v="285"/>
    <n v="1.0383386581469649"/>
    <x v="1"/>
    <x v="0"/>
  </r>
  <r>
    <x v="102"/>
    <x v="286"/>
    <n v="9.5846645367412133"/>
    <x v="1"/>
    <x v="0"/>
  </r>
  <r>
    <x v="102"/>
    <x v="287"/>
    <n v="2.1964856230031948"/>
    <x v="1"/>
    <x v="0"/>
  </r>
  <r>
    <x v="102"/>
    <x v="288"/>
    <n v="1.0383386581469649"/>
    <x v="1"/>
    <x v="0"/>
  </r>
  <r>
    <x v="102"/>
    <x v="289"/>
    <n v="2.3162939297124598"/>
    <x v="1"/>
    <x v="0"/>
  </r>
  <r>
    <x v="102"/>
    <x v="181"/>
    <n v="0.99840255591054305"/>
    <x v="1"/>
    <x v="0"/>
  </r>
  <r>
    <x v="102"/>
    <x v="290"/>
    <n v="16.613418530351439"/>
    <x v="1"/>
    <x v="0"/>
  </r>
  <r>
    <x v="102"/>
    <x v="291"/>
    <n v="13.777955271565496"/>
    <x v="1"/>
    <x v="0"/>
  </r>
  <r>
    <x v="102"/>
    <x v="292"/>
    <n v="1.9169329073482428"/>
    <x v="1"/>
    <x v="0"/>
  </r>
  <r>
    <x v="102"/>
    <x v="293"/>
    <n v="40.135782747603834"/>
    <x v="1"/>
    <x v="0"/>
  </r>
  <r>
    <x v="102"/>
    <x v="273"/>
    <n v="11.357198042750451"/>
    <x v="2"/>
    <x v="0"/>
  </r>
  <r>
    <x v="102"/>
    <x v="274"/>
    <n v="15.812516095802215"/>
    <x v="2"/>
    <x v="0"/>
  </r>
  <r>
    <x v="102"/>
    <x v="275"/>
    <n v="16.868400721091938"/>
    <x v="2"/>
    <x v="0"/>
  </r>
  <r>
    <x v="102"/>
    <x v="276"/>
    <n v="4.2750450682462011"/>
    <x v="2"/>
    <x v="0"/>
  </r>
  <r>
    <x v="102"/>
    <x v="277"/>
    <n v="4.1462786505279423"/>
    <x v="2"/>
    <x v="0"/>
  </r>
  <r>
    <x v="102"/>
    <x v="278"/>
    <n v="25.573010558846253"/>
    <x v="2"/>
    <x v="0"/>
  </r>
  <r>
    <x v="102"/>
    <x v="279"/>
    <n v="10.378573268091682"/>
    <x v="2"/>
    <x v="0"/>
  </r>
  <r>
    <x v="102"/>
    <x v="280"/>
    <n v="0.97862477465876907"/>
    <x v="2"/>
    <x v="0"/>
  </r>
  <r>
    <x v="102"/>
    <x v="281"/>
    <n v="1.9314962657738861"/>
    <x v="2"/>
    <x v="0"/>
  </r>
  <r>
    <x v="102"/>
    <x v="282"/>
    <n v="3.1161473087818696"/>
    <x v="2"/>
    <x v="0"/>
  </r>
  <r>
    <x v="102"/>
    <x v="283"/>
    <n v="7.7259850630955446E-2"/>
    <x v="2"/>
    <x v="0"/>
  </r>
  <r>
    <x v="102"/>
    <x v="284"/>
    <n v="0.56657223796033995"/>
    <x v="2"/>
    <x v="0"/>
  </r>
  <r>
    <x v="102"/>
    <x v="285"/>
    <n v="1.1588977594643317"/>
    <x v="2"/>
    <x v="0"/>
  </r>
  <r>
    <x v="102"/>
    <x v="286"/>
    <n v="8.8848828225598773"/>
    <x v="2"/>
    <x v="0"/>
  </r>
  <r>
    <x v="102"/>
    <x v="287"/>
    <n v="0.25753283543651817"/>
    <x v="2"/>
    <x v="0"/>
  </r>
  <r>
    <x v="102"/>
    <x v="288"/>
    <n v="2.6783414885397887"/>
    <x v="2"/>
    <x v="0"/>
  </r>
  <r>
    <x v="102"/>
    <x v="289"/>
    <n v="1.5967035797064124"/>
    <x v="2"/>
    <x v="0"/>
  </r>
  <r>
    <x v="102"/>
    <x v="181"/>
    <n v="0.46355910378573273"/>
    <x v="2"/>
    <x v="0"/>
  </r>
  <r>
    <x v="102"/>
    <x v="290"/>
    <n v="3.7084728302858618"/>
    <x v="2"/>
    <x v="0"/>
  </r>
  <r>
    <x v="102"/>
    <x v="291"/>
    <n v="13.62348699459181"/>
    <x v="2"/>
    <x v="0"/>
  </r>
  <r>
    <x v="102"/>
    <x v="292"/>
    <n v="0.54081895441668815"/>
    <x v="2"/>
    <x v="0"/>
  </r>
  <r>
    <x v="102"/>
    <x v="293"/>
    <n v="36.440896214267319"/>
    <x v="2"/>
    <x v="0"/>
  </r>
  <r>
    <x v="102"/>
    <x v="273"/>
    <n v="5.343511450381679"/>
    <x v="3"/>
    <x v="0"/>
  </r>
  <r>
    <x v="102"/>
    <x v="274"/>
    <n v="17.279666897987507"/>
    <x v="3"/>
    <x v="0"/>
  </r>
  <r>
    <x v="102"/>
    <x v="275"/>
    <n v="18.320610687022899"/>
    <x v="3"/>
    <x v="0"/>
  </r>
  <r>
    <x v="102"/>
    <x v="276"/>
    <n v="4.9271339347675225"/>
    <x v="3"/>
    <x v="0"/>
  </r>
  <r>
    <x v="102"/>
    <x v="277"/>
    <n v="7.5641915336571834"/>
    <x v="3"/>
    <x v="0"/>
  </r>
  <r>
    <x v="102"/>
    <x v="278"/>
    <n v="5.0659264399722419"/>
    <x v="3"/>
    <x v="0"/>
  </r>
  <r>
    <x v="102"/>
    <x v="279"/>
    <n v="4.3719639139486466"/>
    <x v="3"/>
    <x v="0"/>
  </r>
  <r>
    <x v="102"/>
    <x v="280"/>
    <n v="0.62456627342123527"/>
    <x v="3"/>
    <x v="0"/>
  </r>
  <r>
    <x v="102"/>
    <x v="281"/>
    <n v="1.1797362942401111"/>
    <x v="3"/>
    <x v="0"/>
  </r>
  <r>
    <x v="102"/>
    <x v="282"/>
    <n v="5.0659264399722419"/>
    <x v="3"/>
    <x v="0"/>
  </r>
  <r>
    <x v="102"/>
    <x v="283"/>
    <n v="6.9396252602359473E-2"/>
    <x v="3"/>
    <x v="0"/>
  </r>
  <r>
    <x v="102"/>
    <x v="284"/>
    <n v="2.0124913254684249"/>
    <x v="3"/>
    <x v="0"/>
  </r>
  <r>
    <x v="102"/>
    <x v="285"/>
    <n v="0.90215128383067322"/>
    <x v="3"/>
    <x v="0"/>
  </r>
  <r>
    <x v="102"/>
    <x v="286"/>
    <n v="6.3150589868147113"/>
    <x v="3"/>
    <x v="0"/>
  </r>
  <r>
    <x v="102"/>
    <x v="287"/>
    <n v="4.788341429562804"/>
    <x v="3"/>
    <x v="0"/>
  </r>
  <r>
    <x v="102"/>
    <x v="288"/>
    <n v="0.13879250520471895"/>
    <x v="3"/>
    <x v="0"/>
  </r>
  <r>
    <x v="102"/>
    <x v="289"/>
    <n v="2.2206800832755031"/>
    <x v="3"/>
    <x v="0"/>
  </r>
  <r>
    <x v="102"/>
    <x v="181"/>
    <n v="0.69396252602359465"/>
    <x v="3"/>
    <x v="0"/>
  </r>
  <r>
    <x v="102"/>
    <x v="290"/>
    <n v="4.7189451769604442"/>
    <x v="3"/>
    <x v="0"/>
  </r>
  <r>
    <x v="102"/>
    <x v="291"/>
    <n v="8.1887578070784173"/>
    <x v="3"/>
    <x v="0"/>
  </r>
  <r>
    <x v="102"/>
    <x v="292"/>
    <n v="0.34698126301179733"/>
    <x v="3"/>
    <x v="0"/>
  </r>
  <r>
    <x v="102"/>
    <x v="293"/>
    <n v="47.883414295628036"/>
    <x v="3"/>
    <x v="0"/>
  </r>
  <r>
    <x v="102"/>
    <x v="273"/>
    <n v="2.7728085867620753"/>
    <x v="4"/>
    <x v="0"/>
  </r>
  <r>
    <x v="102"/>
    <x v="274"/>
    <n v="20.393559928443651"/>
    <x v="4"/>
    <x v="0"/>
  </r>
  <r>
    <x v="102"/>
    <x v="275"/>
    <n v="12.075134168157424"/>
    <x v="4"/>
    <x v="0"/>
  </r>
  <r>
    <x v="102"/>
    <x v="276"/>
    <n v="3.2200357781753133"/>
    <x v="4"/>
    <x v="0"/>
  </r>
  <r>
    <x v="102"/>
    <x v="277"/>
    <n v="3.5778175313059033"/>
    <x v="4"/>
    <x v="0"/>
  </r>
  <r>
    <x v="102"/>
    <x v="278"/>
    <n v="10.733452593917709"/>
    <x v="4"/>
    <x v="0"/>
  </r>
  <r>
    <x v="102"/>
    <x v="279"/>
    <n v="7.2450805008944545"/>
    <x v="4"/>
    <x v="0"/>
  </r>
  <r>
    <x v="102"/>
    <x v="280"/>
    <n v="0.89445438282647582"/>
    <x v="4"/>
    <x v="0"/>
  </r>
  <r>
    <x v="102"/>
    <x v="281"/>
    <n v="3.1305903398926653"/>
    <x v="4"/>
    <x v="0"/>
  </r>
  <r>
    <x v="102"/>
    <x v="282"/>
    <n v="2.5939177101967799"/>
    <x v="4"/>
    <x v="0"/>
  </r>
  <r>
    <x v="102"/>
    <x v="283"/>
    <n v="0"/>
    <x v="4"/>
    <x v="0"/>
  </r>
  <r>
    <x v="102"/>
    <x v="284"/>
    <n v="1.4311270125223614"/>
    <x v="4"/>
    <x v="0"/>
  </r>
  <r>
    <x v="102"/>
    <x v="285"/>
    <n v="1.5205724508050089"/>
    <x v="4"/>
    <x v="0"/>
  </r>
  <r>
    <x v="102"/>
    <x v="286"/>
    <n v="9.3917710196779964"/>
    <x v="4"/>
    <x v="0"/>
  </r>
  <r>
    <x v="102"/>
    <x v="287"/>
    <n v="0.89445438282647582"/>
    <x v="4"/>
    <x v="0"/>
  </r>
  <r>
    <x v="102"/>
    <x v="288"/>
    <n v="0.62611806797853309"/>
    <x v="4"/>
    <x v="0"/>
  </r>
  <r>
    <x v="102"/>
    <x v="289"/>
    <n v="0.80500894454382832"/>
    <x v="4"/>
    <x v="0"/>
  </r>
  <r>
    <x v="102"/>
    <x v="181"/>
    <n v="0.53667262969588547"/>
    <x v="4"/>
    <x v="0"/>
  </r>
  <r>
    <x v="102"/>
    <x v="290"/>
    <n v="1.5205724508050089"/>
    <x v="4"/>
    <x v="0"/>
  </r>
  <r>
    <x v="102"/>
    <x v="291"/>
    <n v="10.286225402504472"/>
    <x v="4"/>
    <x v="0"/>
  </r>
  <r>
    <x v="102"/>
    <x v="292"/>
    <n v="0.7155635062611807"/>
    <x v="4"/>
    <x v="0"/>
  </r>
  <r>
    <x v="102"/>
    <x v="293"/>
    <n v="50.268336314847936"/>
    <x v="4"/>
    <x v="0"/>
  </r>
  <r>
    <x v="102"/>
    <x v="273"/>
    <n v="1.4440433212996391"/>
    <x v="5"/>
    <x v="0"/>
  </r>
  <r>
    <x v="102"/>
    <x v="274"/>
    <n v="24.187725631768952"/>
    <x v="5"/>
    <x v="0"/>
  </r>
  <r>
    <x v="102"/>
    <x v="275"/>
    <n v="15.884476534296029"/>
    <x v="5"/>
    <x v="0"/>
  </r>
  <r>
    <x v="102"/>
    <x v="276"/>
    <n v="5.7761732851985563"/>
    <x v="5"/>
    <x v="0"/>
  </r>
  <r>
    <x v="102"/>
    <x v="277"/>
    <n v="3.9711191335740073"/>
    <x v="5"/>
    <x v="0"/>
  </r>
  <r>
    <x v="102"/>
    <x v="278"/>
    <n v="10.108303249097473"/>
    <x v="5"/>
    <x v="0"/>
  </r>
  <r>
    <x v="102"/>
    <x v="279"/>
    <n v="4.6931407942238268"/>
    <x v="5"/>
    <x v="0"/>
  </r>
  <r>
    <x v="102"/>
    <x v="280"/>
    <n v="0.36101083032490977"/>
    <x v="5"/>
    <x v="0"/>
  </r>
  <r>
    <x v="102"/>
    <x v="281"/>
    <n v="3.9711191335740073"/>
    <x v="5"/>
    <x v="0"/>
  </r>
  <r>
    <x v="102"/>
    <x v="282"/>
    <n v="2.1660649819494582"/>
    <x v="5"/>
    <x v="0"/>
  </r>
  <r>
    <x v="102"/>
    <x v="283"/>
    <n v="0"/>
    <x v="5"/>
    <x v="0"/>
  </r>
  <r>
    <x v="102"/>
    <x v="284"/>
    <n v="2.5270758122743682"/>
    <x v="5"/>
    <x v="0"/>
  </r>
  <r>
    <x v="102"/>
    <x v="285"/>
    <n v="1.8050541516245486"/>
    <x v="5"/>
    <x v="0"/>
  </r>
  <r>
    <x v="102"/>
    <x v="286"/>
    <n v="12.274368231046932"/>
    <x v="5"/>
    <x v="0"/>
  </r>
  <r>
    <x v="102"/>
    <x v="287"/>
    <n v="1.0830324909747291"/>
    <x v="5"/>
    <x v="0"/>
  </r>
  <r>
    <x v="102"/>
    <x v="288"/>
    <n v="1.0830324909747291"/>
    <x v="5"/>
    <x v="0"/>
  </r>
  <r>
    <x v="102"/>
    <x v="289"/>
    <n v="1.0830324909747291"/>
    <x v="5"/>
    <x v="0"/>
  </r>
  <r>
    <x v="102"/>
    <x v="181"/>
    <n v="0.72202166064981954"/>
    <x v="5"/>
    <x v="0"/>
  </r>
  <r>
    <x v="102"/>
    <x v="290"/>
    <n v="1.0830324909747291"/>
    <x v="5"/>
    <x v="0"/>
  </r>
  <r>
    <x v="102"/>
    <x v="291"/>
    <n v="12.63537906137184"/>
    <x v="5"/>
    <x v="0"/>
  </r>
  <r>
    <x v="102"/>
    <x v="292"/>
    <n v="0.36101083032490977"/>
    <x v="5"/>
    <x v="0"/>
  </r>
  <r>
    <x v="102"/>
    <x v="293"/>
    <n v="45.487364620938628"/>
    <x v="5"/>
    <x v="0"/>
  </r>
  <r>
    <x v="102"/>
    <x v="273"/>
    <n v="2.2026431718061676"/>
    <x v="6"/>
    <x v="0"/>
  </r>
  <r>
    <x v="102"/>
    <x v="274"/>
    <n v="18.942731277533039"/>
    <x v="6"/>
    <x v="0"/>
  </r>
  <r>
    <x v="102"/>
    <x v="275"/>
    <n v="14.537444933920703"/>
    <x v="6"/>
    <x v="0"/>
  </r>
  <r>
    <x v="102"/>
    <x v="276"/>
    <n v="2.2026431718061676"/>
    <x v="6"/>
    <x v="0"/>
  </r>
  <r>
    <x v="102"/>
    <x v="277"/>
    <n v="5.286343612334802"/>
    <x v="6"/>
    <x v="0"/>
  </r>
  <r>
    <x v="102"/>
    <x v="278"/>
    <n v="14.096916299559473"/>
    <x v="6"/>
    <x v="0"/>
  </r>
  <r>
    <x v="102"/>
    <x v="279"/>
    <n v="9.6916299559471373"/>
    <x v="6"/>
    <x v="0"/>
  </r>
  <r>
    <x v="102"/>
    <x v="280"/>
    <n v="1.3215859030837005"/>
    <x v="6"/>
    <x v="0"/>
  </r>
  <r>
    <x v="102"/>
    <x v="281"/>
    <n v="4.4052863436123353"/>
    <x v="6"/>
    <x v="0"/>
  </r>
  <r>
    <x v="102"/>
    <x v="282"/>
    <n v="3.5242290748898681"/>
    <x v="6"/>
    <x v="0"/>
  </r>
  <r>
    <x v="102"/>
    <x v="283"/>
    <n v="0"/>
    <x v="6"/>
    <x v="0"/>
  </r>
  <r>
    <x v="102"/>
    <x v="284"/>
    <n v="0.88105726872246704"/>
    <x v="6"/>
    <x v="0"/>
  </r>
  <r>
    <x v="102"/>
    <x v="285"/>
    <n v="1.7621145374449341"/>
    <x v="6"/>
    <x v="0"/>
  </r>
  <r>
    <x v="102"/>
    <x v="286"/>
    <n v="7.4889867841409687"/>
    <x v="6"/>
    <x v="0"/>
  </r>
  <r>
    <x v="102"/>
    <x v="287"/>
    <n v="0.88105726872246704"/>
    <x v="6"/>
    <x v="0"/>
  </r>
  <r>
    <x v="102"/>
    <x v="288"/>
    <n v="0.44052863436123352"/>
    <x v="6"/>
    <x v="0"/>
  </r>
  <r>
    <x v="102"/>
    <x v="289"/>
    <n v="0"/>
    <x v="6"/>
    <x v="0"/>
  </r>
  <r>
    <x v="102"/>
    <x v="181"/>
    <n v="0.44052863436123352"/>
    <x v="6"/>
    <x v="0"/>
  </r>
  <r>
    <x v="102"/>
    <x v="290"/>
    <n v="0.88105726872246704"/>
    <x v="6"/>
    <x v="0"/>
  </r>
  <r>
    <x v="102"/>
    <x v="291"/>
    <n v="7.929515418502203"/>
    <x v="6"/>
    <x v="0"/>
  </r>
  <r>
    <x v="102"/>
    <x v="292"/>
    <n v="1.3215859030837005"/>
    <x v="6"/>
    <x v="0"/>
  </r>
  <r>
    <x v="102"/>
    <x v="293"/>
    <n v="51.101321585903079"/>
    <x v="6"/>
    <x v="0"/>
  </r>
  <r>
    <x v="102"/>
    <x v="273"/>
    <n v="4.5592705167173255"/>
    <x v="7"/>
    <x v="0"/>
  </r>
  <r>
    <x v="102"/>
    <x v="274"/>
    <n v="20.060790273556233"/>
    <x v="7"/>
    <x v="0"/>
  </r>
  <r>
    <x v="102"/>
    <x v="275"/>
    <n v="10.030395136778116"/>
    <x v="7"/>
    <x v="0"/>
  </r>
  <r>
    <x v="102"/>
    <x v="276"/>
    <n v="1.5197568389057752"/>
    <x v="7"/>
    <x v="0"/>
  </r>
  <r>
    <x v="102"/>
    <x v="277"/>
    <n v="3.9513677811550152"/>
    <x v="7"/>
    <x v="0"/>
  </r>
  <r>
    <x v="102"/>
    <x v="278"/>
    <n v="10.030395136778116"/>
    <x v="7"/>
    <x v="0"/>
  </r>
  <r>
    <x v="102"/>
    <x v="279"/>
    <n v="7.9027355623100304"/>
    <x v="7"/>
    <x v="0"/>
  </r>
  <r>
    <x v="102"/>
    <x v="280"/>
    <n v="1.5197568389057752"/>
    <x v="7"/>
    <x v="0"/>
  </r>
  <r>
    <x v="102"/>
    <x v="281"/>
    <n v="2.43161094224924"/>
    <x v="7"/>
    <x v="0"/>
  </r>
  <r>
    <x v="102"/>
    <x v="282"/>
    <n v="1.8237082066869299"/>
    <x v="7"/>
    <x v="0"/>
  </r>
  <r>
    <x v="102"/>
    <x v="283"/>
    <n v="0"/>
    <x v="7"/>
    <x v="0"/>
  </r>
  <r>
    <x v="102"/>
    <x v="284"/>
    <n v="1.5197568389057752"/>
    <x v="7"/>
    <x v="0"/>
  </r>
  <r>
    <x v="102"/>
    <x v="285"/>
    <n v="1.21580547112462"/>
    <x v="7"/>
    <x v="0"/>
  </r>
  <r>
    <x v="102"/>
    <x v="286"/>
    <n v="8.8145896656534948"/>
    <x v="7"/>
    <x v="0"/>
  </r>
  <r>
    <x v="102"/>
    <x v="287"/>
    <n v="1.21580547112462"/>
    <x v="7"/>
    <x v="0"/>
  </r>
  <r>
    <x v="102"/>
    <x v="288"/>
    <n v="0"/>
    <x v="7"/>
    <x v="0"/>
  </r>
  <r>
    <x v="102"/>
    <x v="289"/>
    <n v="1.21580547112462"/>
    <x v="7"/>
    <x v="0"/>
  </r>
  <r>
    <x v="102"/>
    <x v="181"/>
    <n v="0.60790273556231"/>
    <x v="7"/>
    <x v="0"/>
  </r>
  <r>
    <x v="102"/>
    <x v="290"/>
    <n v="0.60790273556231"/>
    <x v="7"/>
    <x v="0"/>
  </r>
  <r>
    <x v="102"/>
    <x v="291"/>
    <n v="14.893617021276595"/>
    <x v="7"/>
    <x v="0"/>
  </r>
  <r>
    <x v="102"/>
    <x v="292"/>
    <n v="1.21580547112462"/>
    <x v="7"/>
    <x v="0"/>
  </r>
  <r>
    <x v="102"/>
    <x v="293"/>
    <n v="48.024316109422493"/>
    <x v="7"/>
    <x v="0"/>
  </r>
  <r>
    <x v="102"/>
    <x v="273"/>
    <n v="2.4561403508771931"/>
    <x v="8"/>
    <x v="0"/>
  </r>
  <r>
    <x v="102"/>
    <x v="274"/>
    <n v="18.245614035087719"/>
    <x v="8"/>
    <x v="0"/>
  </r>
  <r>
    <x v="102"/>
    <x v="275"/>
    <n v="8.7719298245614024"/>
    <x v="8"/>
    <x v="0"/>
  </r>
  <r>
    <x v="102"/>
    <x v="276"/>
    <n v="3.5087719298245612"/>
    <x v="8"/>
    <x v="0"/>
  </r>
  <r>
    <x v="102"/>
    <x v="277"/>
    <n v="1.4035087719298245"/>
    <x v="8"/>
    <x v="0"/>
  </r>
  <r>
    <x v="102"/>
    <x v="278"/>
    <n v="9.4736842105263168"/>
    <x v="8"/>
    <x v="0"/>
  </r>
  <r>
    <x v="102"/>
    <x v="279"/>
    <n v="7.0175438596491224"/>
    <x v="8"/>
    <x v="0"/>
  </r>
  <r>
    <x v="102"/>
    <x v="280"/>
    <n v="0.35087719298245612"/>
    <x v="8"/>
    <x v="0"/>
  </r>
  <r>
    <x v="102"/>
    <x v="281"/>
    <n v="2.1052631578947367"/>
    <x v="8"/>
    <x v="0"/>
  </r>
  <r>
    <x v="102"/>
    <x v="282"/>
    <n v="3.1578947368421053"/>
    <x v="8"/>
    <x v="0"/>
  </r>
  <r>
    <x v="102"/>
    <x v="283"/>
    <n v="0"/>
    <x v="8"/>
    <x v="0"/>
  </r>
  <r>
    <x v="102"/>
    <x v="284"/>
    <n v="0.70175438596491224"/>
    <x v="8"/>
    <x v="0"/>
  </r>
  <r>
    <x v="102"/>
    <x v="285"/>
    <n v="1.4035087719298245"/>
    <x v="8"/>
    <x v="0"/>
  </r>
  <r>
    <x v="102"/>
    <x v="286"/>
    <n v="8.7719298245614024"/>
    <x v="8"/>
    <x v="0"/>
  </r>
  <r>
    <x v="102"/>
    <x v="287"/>
    <n v="0.35087719298245612"/>
    <x v="8"/>
    <x v="0"/>
  </r>
  <r>
    <x v="102"/>
    <x v="288"/>
    <n v="1.0526315789473684"/>
    <x v="8"/>
    <x v="0"/>
  </r>
  <r>
    <x v="102"/>
    <x v="289"/>
    <n v="0.70175438596491224"/>
    <x v="8"/>
    <x v="0"/>
  </r>
  <r>
    <x v="102"/>
    <x v="181"/>
    <n v="0.35087719298245612"/>
    <x v="8"/>
    <x v="0"/>
  </r>
  <r>
    <x v="102"/>
    <x v="290"/>
    <n v="3.5087719298245612"/>
    <x v="8"/>
    <x v="0"/>
  </r>
  <r>
    <x v="102"/>
    <x v="291"/>
    <n v="4.5614035087719298"/>
    <x v="8"/>
    <x v="0"/>
  </r>
  <r>
    <x v="102"/>
    <x v="292"/>
    <n v="0"/>
    <x v="8"/>
    <x v="0"/>
  </r>
  <r>
    <x v="102"/>
    <x v="293"/>
    <n v="56.84210526315789"/>
    <x v="8"/>
    <x v="0"/>
  </r>
  <r>
    <x v="102"/>
    <x v="273"/>
    <n v="4.1551246537396125"/>
    <x v="9"/>
    <x v="0"/>
  </r>
  <r>
    <x v="102"/>
    <x v="274"/>
    <n v="17.72853185595568"/>
    <x v="9"/>
    <x v="0"/>
  </r>
  <r>
    <x v="102"/>
    <x v="275"/>
    <n v="11.634349030470915"/>
    <x v="9"/>
    <x v="0"/>
  </r>
  <r>
    <x v="102"/>
    <x v="276"/>
    <n v="1.3850415512465373"/>
    <x v="9"/>
    <x v="0"/>
  </r>
  <r>
    <x v="102"/>
    <x v="277"/>
    <n v="4.43213296398892"/>
    <x v="9"/>
    <x v="0"/>
  </r>
  <r>
    <x v="102"/>
    <x v="278"/>
    <n v="11.634349030470915"/>
    <x v="9"/>
    <x v="0"/>
  </r>
  <r>
    <x v="102"/>
    <x v="279"/>
    <n v="8.5872576177285325"/>
    <x v="9"/>
    <x v="0"/>
  </r>
  <r>
    <x v="102"/>
    <x v="280"/>
    <n v="1.9390581717451523"/>
    <x v="9"/>
    <x v="0"/>
  </r>
  <r>
    <x v="102"/>
    <x v="281"/>
    <n v="4.1551246537396125"/>
    <x v="9"/>
    <x v="0"/>
  </r>
  <r>
    <x v="102"/>
    <x v="282"/>
    <n v="4.7091412742382275"/>
    <x v="9"/>
    <x v="0"/>
  </r>
  <r>
    <x v="102"/>
    <x v="283"/>
    <n v="0.2770083102493075"/>
    <x v="9"/>
    <x v="0"/>
  </r>
  <r>
    <x v="102"/>
    <x v="284"/>
    <n v="1.10803324099723"/>
    <x v="9"/>
    <x v="0"/>
  </r>
  <r>
    <x v="102"/>
    <x v="285"/>
    <n v="0.554016620498615"/>
    <x v="9"/>
    <x v="0"/>
  </r>
  <r>
    <x v="102"/>
    <x v="286"/>
    <n v="4.1551246537396125"/>
    <x v="9"/>
    <x v="0"/>
  </r>
  <r>
    <x v="102"/>
    <x v="287"/>
    <n v="2.4930747922437675"/>
    <x v="9"/>
    <x v="0"/>
  </r>
  <r>
    <x v="102"/>
    <x v="288"/>
    <n v="0.8310249307479225"/>
    <x v="9"/>
    <x v="0"/>
  </r>
  <r>
    <x v="102"/>
    <x v="289"/>
    <n v="1.9390581717451523"/>
    <x v="9"/>
    <x v="0"/>
  </r>
  <r>
    <x v="102"/>
    <x v="181"/>
    <n v="1.3850415512465373"/>
    <x v="9"/>
    <x v="0"/>
  </r>
  <r>
    <x v="102"/>
    <x v="290"/>
    <n v="2.21606648199446"/>
    <x v="9"/>
    <x v="0"/>
  </r>
  <r>
    <x v="102"/>
    <x v="291"/>
    <n v="7.7562326869806091"/>
    <x v="9"/>
    <x v="0"/>
  </r>
  <r>
    <x v="102"/>
    <x v="292"/>
    <n v="1.10803324099723"/>
    <x v="9"/>
    <x v="0"/>
  </r>
  <r>
    <x v="102"/>
    <x v="293"/>
    <n v="49.86149584487535"/>
    <x v="9"/>
    <x v="0"/>
  </r>
  <r>
    <x v="102"/>
    <x v="273"/>
    <n v="5.668016194331984"/>
    <x v="10"/>
    <x v="0"/>
  </r>
  <r>
    <x v="102"/>
    <x v="274"/>
    <n v="16.194331983805668"/>
    <x v="10"/>
    <x v="0"/>
  </r>
  <r>
    <x v="102"/>
    <x v="275"/>
    <n v="21.457489878542511"/>
    <x v="10"/>
    <x v="0"/>
  </r>
  <r>
    <x v="102"/>
    <x v="276"/>
    <n v="3.2388663967611335"/>
    <x v="10"/>
    <x v="0"/>
  </r>
  <r>
    <x v="102"/>
    <x v="277"/>
    <n v="9.3117408906882595"/>
    <x v="10"/>
    <x v="0"/>
  </r>
  <r>
    <x v="102"/>
    <x v="278"/>
    <n v="6.4777327935222671"/>
    <x v="10"/>
    <x v="0"/>
  </r>
  <r>
    <x v="102"/>
    <x v="279"/>
    <n v="6.8825910931174086"/>
    <x v="10"/>
    <x v="0"/>
  </r>
  <r>
    <x v="102"/>
    <x v="280"/>
    <n v="1.214574898785425"/>
    <x v="10"/>
    <x v="0"/>
  </r>
  <r>
    <x v="102"/>
    <x v="281"/>
    <n v="4.8582995951417001"/>
    <x v="10"/>
    <x v="0"/>
  </r>
  <r>
    <x v="102"/>
    <x v="282"/>
    <n v="6.4777327935222671"/>
    <x v="10"/>
    <x v="0"/>
  </r>
  <r>
    <x v="102"/>
    <x v="283"/>
    <n v="0"/>
    <x v="10"/>
    <x v="0"/>
  </r>
  <r>
    <x v="102"/>
    <x v="284"/>
    <n v="12.550607287449392"/>
    <x v="10"/>
    <x v="0"/>
  </r>
  <r>
    <x v="102"/>
    <x v="285"/>
    <n v="0.80971659919028338"/>
    <x v="10"/>
    <x v="0"/>
  </r>
  <r>
    <x v="102"/>
    <x v="286"/>
    <n v="10.931174089068826"/>
    <x v="10"/>
    <x v="0"/>
  </r>
  <r>
    <x v="102"/>
    <x v="287"/>
    <n v="8.097165991902834"/>
    <x v="10"/>
    <x v="0"/>
  </r>
  <r>
    <x v="102"/>
    <x v="288"/>
    <n v="2.834008097165992"/>
    <x v="10"/>
    <x v="0"/>
  </r>
  <r>
    <x v="102"/>
    <x v="289"/>
    <n v="2.42914979757085"/>
    <x v="10"/>
    <x v="0"/>
  </r>
  <r>
    <x v="102"/>
    <x v="181"/>
    <n v="0"/>
    <x v="10"/>
    <x v="0"/>
  </r>
  <r>
    <x v="102"/>
    <x v="290"/>
    <n v="8.9068825910931171"/>
    <x v="10"/>
    <x v="0"/>
  </r>
  <r>
    <x v="102"/>
    <x v="291"/>
    <n v="9.3117408906882595"/>
    <x v="10"/>
    <x v="0"/>
  </r>
  <r>
    <x v="102"/>
    <x v="292"/>
    <n v="1.214574898785425"/>
    <x v="10"/>
    <x v="0"/>
  </r>
  <r>
    <x v="102"/>
    <x v="293"/>
    <n v="30.76923076923077"/>
    <x v="10"/>
    <x v="0"/>
  </r>
  <r>
    <x v="102"/>
    <x v="273"/>
    <n v="4.435483870967742"/>
    <x v="11"/>
    <x v="0"/>
  </r>
  <r>
    <x v="102"/>
    <x v="274"/>
    <n v="24.193548387096776"/>
    <x v="11"/>
    <x v="0"/>
  </r>
  <r>
    <x v="102"/>
    <x v="275"/>
    <n v="11.29032258064516"/>
    <x v="11"/>
    <x v="0"/>
  </r>
  <r>
    <x v="102"/>
    <x v="276"/>
    <n v="1.2096774193548387"/>
    <x v="11"/>
    <x v="0"/>
  </r>
  <r>
    <x v="102"/>
    <x v="277"/>
    <n v="4.838709677419355"/>
    <x v="11"/>
    <x v="0"/>
  </r>
  <r>
    <x v="102"/>
    <x v="278"/>
    <n v="11.29032258064516"/>
    <x v="11"/>
    <x v="0"/>
  </r>
  <r>
    <x v="102"/>
    <x v="279"/>
    <n v="4.838709677419355"/>
    <x v="11"/>
    <x v="0"/>
  </r>
  <r>
    <x v="102"/>
    <x v="280"/>
    <n v="0"/>
    <x v="11"/>
    <x v="0"/>
  </r>
  <r>
    <x v="102"/>
    <x v="281"/>
    <n v="2.4193548387096775"/>
    <x v="11"/>
    <x v="0"/>
  </r>
  <r>
    <x v="102"/>
    <x v="282"/>
    <n v="4.435483870967742"/>
    <x v="11"/>
    <x v="0"/>
  </r>
  <r>
    <x v="102"/>
    <x v="283"/>
    <n v="0"/>
    <x v="11"/>
    <x v="0"/>
  </r>
  <r>
    <x v="102"/>
    <x v="284"/>
    <n v="3.6290322580645165"/>
    <x v="11"/>
    <x v="0"/>
  </r>
  <r>
    <x v="102"/>
    <x v="285"/>
    <n v="0.40322580645161288"/>
    <x v="11"/>
    <x v="0"/>
  </r>
  <r>
    <x v="102"/>
    <x v="286"/>
    <n v="9.2741935483870961"/>
    <x v="11"/>
    <x v="0"/>
  </r>
  <r>
    <x v="102"/>
    <x v="287"/>
    <n v="2.0161290322580645"/>
    <x v="11"/>
    <x v="0"/>
  </r>
  <r>
    <x v="102"/>
    <x v="288"/>
    <n v="2.0161290322580645"/>
    <x v="11"/>
    <x v="0"/>
  </r>
  <r>
    <x v="102"/>
    <x v="289"/>
    <n v="4.032258064516129"/>
    <x v="11"/>
    <x v="0"/>
  </r>
  <r>
    <x v="102"/>
    <x v="181"/>
    <n v="0.80645161290322576"/>
    <x v="11"/>
    <x v="0"/>
  </r>
  <r>
    <x v="102"/>
    <x v="290"/>
    <n v="2.82258064516129"/>
    <x v="11"/>
    <x v="0"/>
  </r>
  <r>
    <x v="102"/>
    <x v="291"/>
    <n v="8.870967741935484"/>
    <x v="11"/>
    <x v="0"/>
  </r>
  <r>
    <x v="102"/>
    <x v="292"/>
    <n v="0"/>
    <x v="11"/>
    <x v="0"/>
  </r>
  <r>
    <x v="102"/>
    <x v="293"/>
    <n v="46.37096774193548"/>
    <x v="11"/>
    <x v="0"/>
  </r>
  <r>
    <x v="102"/>
    <x v="273"/>
    <n v="8.071748878923767"/>
    <x v="12"/>
    <x v="0"/>
  </r>
  <r>
    <x v="102"/>
    <x v="274"/>
    <n v="16.143497757847534"/>
    <x v="12"/>
    <x v="0"/>
  </r>
  <r>
    <x v="102"/>
    <x v="275"/>
    <n v="12.556053811659194"/>
    <x v="12"/>
    <x v="0"/>
  </r>
  <r>
    <x v="102"/>
    <x v="276"/>
    <n v="3.1390134529147984"/>
    <x v="12"/>
    <x v="0"/>
  </r>
  <r>
    <x v="102"/>
    <x v="277"/>
    <n v="8.9686098654708513"/>
    <x v="12"/>
    <x v="0"/>
  </r>
  <r>
    <x v="102"/>
    <x v="278"/>
    <n v="3.1390134529147984"/>
    <x v="12"/>
    <x v="0"/>
  </r>
  <r>
    <x v="102"/>
    <x v="279"/>
    <n v="8.9686098654708513"/>
    <x v="12"/>
    <x v="0"/>
  </r>
  <r>
    <x v="102"/>
    <x v="280"/>
    <n v="0.44843049327354262"/>
    <x v="12"/>
    <x v="0"/>
  </r>
  <r>
    <x v="102"/>
    <x v="281"/>
    <n v="3.5874439461883409"/>
    <x v="12"/>
    <x v="0"/>
  </r>
  <r>
    <x v="102"/>
    <x v="282"/>
    <n v="4.4843049327354256"/>
    <x v="12"/>
    <x v="0"/>
  </r>
  <r>
    <x v="102"/>
    <x v="283"/>
    <n v="0.89686098654708524"/>
    <x v="12"/>
    <x v="0"/>
  </r>
  <r>
    <x v="102"/>
    <x v="284"/>
    <n v="3.5874439461883409"/>
    <x v="12"/>
    <x v="0"/>
  </r>
  <r>
    <x v="102"/>
    <x v="285"/>
    <n v="1.3452914798206279"/>
    <x v="12"/>
    <x v="0"/>
  </r>
  <r>
    <x v="102"/>
    <x v="286"/>
    <n v="5.8295964125560538"/>
    <x v="12"/>
    <x v="0"/>
  </r>
  <r>
    <x v="102"/>
    <x v="287"/>
    <n v="2.2421524663677128"/>
    <x v="12"/>
    <x v="0"/>
  </r>
  <r>
    <x v="102"/>
    <x v="288"/>
    <n v="2.2421524663677128"/>
    <x v="12"/>
    <x v="0"/>
  </r>
  <r>
    <x v="102"/>
    <x v="289"/>
    <n v="2.2421524663677128"/>
    <x v="12"/>
    <x v="0"/>
  </r>
  <r>
    <x v="102"/>
    <x v="181"/>
    <n v="0.89686098654708524"/>
    <x v="12"/>
    <x v="0"/>
  </r>
  <r>
    <x v="102"/>
    <x v="290"/>
    <n v="1.7937219730941705"/>
    <x v="12"/>
    <x v="0"/>
  </r>
  <r>
    <x v="102"/>
    <x v="291"/>
    <n v="11.210762331838566"/>
    <x v="12"/>
    <x v="0"/>
  </r>
  <r>
    <x v="102"/>
    <x v="292"/>
    <n v="1.3452914798206279"/>
    <x v="12"/>
    <x v="0"/>
  </r>
  <r>
    <x v="102"/>
    <x v="293"/>
    <n v="48.430493273542602"/>
    <x v="12"/>
    <x v="0"/>
  </r>
  <r>
    <x v="102"/>
    <x v="273"/>
    <n v="5.1948051948051948"/>
    <x v="13"/>
    <x v="0"/>
  </r>
  <r>
    <x v="102"/>
    <x v="274"/>
    <n v="20.779220779220779"/>
    <x v="13"/>
    <x v="0"/>
  </r>
  <r>
    <x v="102"/>
    <x v="275"/>
    <n v="18.831168831168831"/>
    <x v="13"/>
    <x v="0"/>
  </r>
  <r>
    <x v="102"/>
    <x v="276"/>
    <n v="4.5454545454545459"/>
    <x v="13"/>
    <x v="0"/>
  </r>
  <r>
    <x v="102"/>
    <x v="277"/>
    <n v="9.0909090909090917"/>
    <x v="13"/>
    <x v="0"/>
  </r>
  <r>
    <x v="102"/>
    <x v="278"/>
    <n v="9.7402597402597415"/>
    <x v="13"/>
    <x v="0"/>
  </r>
  <r>
    <x v="102"/>
    <x v="279"/>
    <n v="7.1428571428571423"/>
    <x v="13"/>
    <x v="0"/>
  </r>
  <r>
    <x v="102"/>
    <x v="280"/>
    <n v="1.2987012987012987"/>
    <x v="13"/>
    <x v="0"/>
  </r>
  <r>
    <x v="102"/>
    <x v="281"/>
    <n v="1.948051948051948"/>
    <x v="13"/>
    <x v="0"/>
  </r>
  <r>
    <x v="102"/>
    <x v="282"/>
    <n v="2.5974025974025974"/>
    <x v="13"/>
    <x v="0"/>
  </r>
  <r>
    <x v="102"/>
    <x v="283"/>
    <n v="0"/>
    <x v="13"/>
    <x v="0"/>
  </r>
  <r>
    <x v="102"/>
    <x v="284"/>
    <n v="1.948051948051948"/>
    <x v="13"/>
    <x v="0"/>
  </r>
  <r>
    <x v="102"/>
    <x v="285"/>
    <n v="0.64935064935064934"/>
    <x v="13"/>
    <x v="0"/>
  </r>
  <r>
    <x v="102"/>
    <x v="286"/>
    <n v="9.7402597402597415"/>
    <x v="13"/>
    <x v="0"/>
  </r>
  <r>
    <x v="102"/>
    <x v="287"/>
    <n v="4.5454545454545459"/>
    <x v="13"/>
    <x v="0"/>
  </r>
  <r>
    <x v="102"/>
    <x v="288"/>
    <n v="0"/>
    <x v="13"/>
    <x v="0"/>
  </r>
  <r>
    <x v="102"/>
    <x v="289"/>
    <n v="1.948051948051948"/>
    <x v="13"/>
    <x v="0"/>
  </r>
  <r>
    <x v="102"/>
    <x v="181"/>
    <n v="0.64935064935064934"/>
    <x v="13"/>
    <x v="0"/>
  </r>
  <r>
    <x v="102"/>
    <x v="290"/>
    <n v="1.948051948051948"/>
    <x v="13"/>
    <x v="0"/>
  </r>
  <r>
    <x v="102"/>
    <x v="291"/>
    <n v="11.688311688311687"/>
    <x v="13"/>
    <x v="0"/>
  </r>
  <r>
    <x v="102"/>
    <x v="292"/>
    <n v="0.64935064935064934"/>
    <x v="13"/>
    <x v="0"/>
  </r>
  <r>
    <x v="102"/>
    <x v="293"/>
    <n v="40.909090909090914"/>
    <x v="13"/>
    <x v="0"/>
  </r>
  <r>
    <x v="102"/>
    <x v="273"/>
    <n v="6.9518716577540109"/>
    <x v="14"/>
    <x v="0"/>
  </r>
  <r>
    <x v="102"/>
    <x v="274"/>
    <n v="11.229946524064172"/>
    <x v="14"/>
    <x v="0"/>
  </r>
  <r>
    <x v="102"/>
    <x v="275"/>
    <n v="14.973262032085561"/>
    <x v="14"/>
    <x v="0"/>
  </r>
  <r>
    <x v="102"/>
    <x v="276"/>
    <n v="4.2780748663101598"/>
    <x v="14"/>
    <x v="0"/>
  </r>
  <r>
    <x v="102"/>
    <x v="277"/>
    <n v="2.6737967914438503"/>
    <x v="14"/>
    <x v="0"/>
  </r>
  <r>
    <x v="102"/>
    <x v="278"/>
    <n v="16.042780748663102"/>
    <x v="14"/>
    <x v="0"/>
  </r>
  <r>
    <x v="102"/>
    <x v="279"/>
    <n v="16.577540106951872"/>
    <x v="14"/>
    <x v="0"/>
  </r>
  <r>
    <x v="102"/>
    <x v="280"/>
    <n v="0"/>
    <x v="14"/>
    <x v="0"/>
  </r>
  <r>
    <x v="102"/>
    <x v="281"/>
    <n v="5.3475935828877006"/>
    <x v="14"/>
    <x v="0"/>
  </r>
  <r>
    <x v="102"/>
    <x v="282"/>
    <n v="4.8128342245989302"/>
    <x v="14"/>
    <x v="0"/>
  </r>
  <r>
    <x v="102"/>
    <x v="283"/>
    <n v="0.53475935828876997"/>
    <x v="14"/>
    <x v="0"/>
  </r>
  <r>
    <x v="102"/>
    <x v="284"/>
    <n v="0.53475935828876997"/>
    <x v="14"/>
    <x v="0"/>
  </r>
  <r>
    <x v="102"/>
    <x v="285"/>
    <n v="3.2085561497326207"/>
    <x v="14"/>
    <x v="0"/>
  </r>
  <r>
    <x v="102"/>
    <x v="286"/>
    <n v="4.8128342245989302"/>
    <x v="14"/>
    <x v="0"/>
  </r>
  <r>
    <x v="102"/>
    <x v="287"/>
    <n v="0"/>
    <x v="14"/>
    <x v="0"/>
  </r>
  <r>
    <x v="102"/>
    <x v="288"/>
    <n v="4.2780748663101598"/>
    <x v="14"/>
    <x v="0"/>
  </r>
  <r>
    <x v="102"/>
    <x v="289"/>
    <n v="3.2085561497326207"/>
    <x v="14"/>
    <x v="0"/>
  </r>
  <r>
    <x v="102"/>
    <x v="181"/>
    <n v="0"/>
    <x v="14"/>
    <x v="0"/>
  </r>
  <r>
    <x v="102"/>
    <x v="290"/>
    <n v="6.4171122994652414"/>
    <x v="14"/>
    <x v="0"/>
  </r>
  <r>
    <x v="102"/>
    <x v="291"/>
    <n v="8.0213903743315509"/>
    <x v="14"/>
    <x v="0"/>
  </r>
  <r>
    <x v="102"/>
    <x v="292"/>
    <n v="2.6737967914438503"/>
    <x v="14"/>
    <x v="0"/>
  </r>
  <r>
    <x v="102"/>
    <x v="293"/>
    <n v="39.037433155080215"/>
    <x v="14"/>
    <x v="0"/>
  </r>
  <r>
    <x v="102"/>
    <x v="273"/>
    <n v="6.6037735849056602"/>
    <x v="15"/>
    <x v="0"/>
  </r>
  <r>
    <x v="102"/>
    <x v="274"/>
    <n v="19.339622641509436"/>
    <x v="15"/>
    <x v="0"/>
  </r>
  <r>
    <x v="102"/>
    <x v="275"/>
    <n v="7.5471698113207548"/>
    <x v="15"/>
    <x v="0"/>
  </r>
  <r>
    <x v="102"/>
    <x v="276"/>
    <n v="2.8301886792452833"/>
    <x v="15"/>
    <x v="0"/>
  </r>
  <r>
    <x v="102"/>
    <x v="277"/>
    <n v="8.9622641509433958"/>
    <x v="15"/>
    <x v="0"/>
  </r>
  <r>
    <x v="102"/>
    <x v="278"/>
    <n v="3.3018867924528301"/>
    <x v="15"/>
    <x v="0"/>
  </r>
  <r>
    <x v="102"/>
    <x v="279"/>
    <n v="7.5471698113207548"/>
    <x v="15"/>
    <x v="0"/>
  </r>
  <r>
    <x v="102"/>
    <x v="280"/>
    <n v="1.4150943396226416"/>
    <x v="15"/>
    <x v="0"/>
  </r>
  <r>
    <x v="102"/>
    <x v="281"/>
    <n v="3.7735849056603774"/>
    <x v="15"/>
    <x v="0"/>
  </r>
  <r>
    <x v="102"/>
    <x v="282"/>
    <n v="5.6603773584905666"/>
    <x v="15"/>
    <x v="0"/>
  </r>
  <r>
    <x v="102"/>
    <x v="283"/>
    <n v="0.47169811320754718"/>
    <x v="15"/>
    <x v="0"/>
  </r>
  <r>
    <x v="102"/>
    <x v="284"/>
    <n v="8.4905660377358494"/>
    <x v="15"/>
    <x v="0"/>
  </r>
  <r>
    <x v="102"/>
    <x v="285"/>
    <n v="1.8867924528301887"/>
    <x v="15"/>
    <x v="0"/>
  </r>
  <r>
    <x v="102"/>
    <x v="286"/>
    <n v="11.320754716981133"/>
    <x v="15"/>
    <x v="0"/>
  </r>
  <r>
    <x v="102"/>
    <x v="287"/>
    <n v="0.47169811320754718"/>
    <x v="15"/>
    <x v="0"/>
  </r>
  <r>
    <x v="102"/>
    <x v="288"/>
    <n v="0"/>
    <x v="15"/>
    <x v="0"/>
  </r>
  <r>
    <x v="102"/>
    <x v="289"/>
    <n v="1.4150943396226416"/>
    <x v="15"/>
    <x v="0"/>
  </r>
  <r>
    <x v="102"/>
    <x v="181"/>
    <n v="0.47169811320754718"/>
    <x v="15"/>
    <x v="0"/>
  </r>
  <r>
    <x v="102"/>
    <x v="290"/>
    <n v="0.47169811320754718"/>
    <x v="15"/>
    <x v="0"/>
  </r>
  <r>
    <x v="102"/>
    <x v="291"/>
    <n v="8.4905660377358494"/>
    <x v="15"/>
    <x v="0"/>
  </r>
  <r>
    <x v="102"/>
    <x v="292"/>
    <n v="0.94339622641509435"/>
    <x v="15"/>
    <x v="0"/>
  </r>
  <r>
    <x v="102"/>
    <x v="293"/>
    <n v="48.584905660377359"/>
    <x v="15"/>
    <x v="0"/>
  </r>
  <r>
    <x v="102"/>
    <x v="273"/>
    <n v="1.4218009478672986"/>
    <x v="16"/>
    <x v="0"/>
  </r>
  <r>
    <x v="102"/>
    <x v="274"/>
    <n v="13.507109004739338"/>
    <x v="16"/>
    <x v="0"/>
  </r>
  <r>
    <x v="102"/>
    <x v="275"/>
    <n v="11.374407582938389"/>
    <x v="16"/>
    <x v="0"/>
  </r>
  <r>
    <x v="102"/>
    <x v="276"/>
    <n v="3.5545023696682465"/>
    <x v="16"/>
    <x v="0"/>
  </r>
  <r>
    <x v="102"/>
    <x v="277"/>
    <n v="7.8199052132701423"/>
    <x v="16"/>
    <x v="0"/>
  </r>
  <r>
    <x v="102"/>
    <x v="278"/>
    <n v="4.028436018957346"/>
    <x v="16"/>
    <x v="0"/>
  </r>
  <r>
    <x v="102"/>
    <x v="279"/>
    <n v="7.8199052132701423"/>
    <x v="16"/>
    <x v="0"/>
  </r>
  <r>
    <x v="102"/>
    <x v="280"/>
    <n v="0.23696682464454977"/>
    <x v="16"/>
    <x v="0"/>
  </r>
  <r>
    <x v="102"/>
    <x v="281"/>
    <n v="4.028436018957346"/>
    <x v="16"/>
    <x v="0"/>
  </r>
  <r>
    <x v="102"/>
    <x v="282"/>
    <n v="2.6066350710900474"/>
    <x v="16"/>
    <x v="0"/>
  </r>
  <r>
    <x v="102"/>
    <x v="283"/>
    <n v="0"/>
    <x v="16"/>
    <x v="0"/>
  </r>
  <r>
    <x v="102"/>
    <x v="284"/>
    <n v="2.8436018957345972"/>
    <x v="16"/>
    <x v="0"/>
  </r>
  <r>
    <x v="102"/>
    <x v="285"/>
    <n v="0.94786729857819907"/>
    <x v="16"/>
    <x v="0"/>
  </r>
  <r>
    <x v="102"/>
    <x v="286"/>
    <n v="4.2654028436018958"/>
    <x v="16"/>
    <x v="0"/>
  </r>
  <r>
    <x v="102"/>
    <x v="287"/>
    <n v="1.8957345971563981"/>
    <x v="16"/>
    <x v="0"/>
  </r>
  <r>
    <x v="102"/>
    <x v="288"/>
    <n v="2.1327014218009479"/>
    <x v="16"/>
    <x v="0"/>
  </r>
  <r>
    <x v="102"/>
    <x v="289"/>
    <n v="2.1327014218009479"/>
    <x v="16"/>
    <x v="0"/>
  </r>
  <r>
    <x v="102"/>
    <x v="181"/>
    <n v="0.94786729857819907"/>
    <x v="16"/>
    <x v="0"/>
  </r>
  <r>
    <x v="102"/>
    <x v="290"/>
    <n v="3.7914691943127963"/>
    <x v="16"/>
    <x v="0"/>
  </r>
  <r>
    <x v="102"/>
    <x v="291"/>
    <n v="10.900473933649289"/>
    <x v="16"/>
    <x v="0"/>
  </r>
  <r>
    <x v="102"/>
    <x v="292"/>
    <n v="1.6587677725118484"/>
    <x v="16"/>
    <x v="0"/>
  </r>
  <r>
    <x v="102"/>
    <x v="293"/>
    <n v="54.502369668246445"/>
    <x v="16"/>
    <x v="0"/>
  </r>
  <r>
    <x v="102"/>
    <x v="273"/>
    <n v="8.3545454545454554"/>
    <x v="0"/>
    <x v="1"/>
  </r>
  <r>
    <x v="102"/>
    <x v="274"/>
    <n v="17.445454545454545"/>
    <x v="0"/>
    <x v="1"/>
  </r>
  <r>
    <x v="102"/>
    <x v="275"/>
    <n v="19.3"/>
    <x v="0"/>
    <x v="1"/>
  </r>
  <r>
    <x v="102"/>
    <x v="276"/>
    <n v="4.5636363636363635"/>
    <x v="0"/>
    <x v="1"/>
  </r>
  <r>
    <x v="102"/>
    <x v="277"/>
    <n v="6.4909090909090912"/>
    <x v="0"/>
    <x v="1"/>
  </r>
  <r>
    <x v="102"/>
    <x v="278"/>
    <n v="12.572727272727272"/>
    <x v="0"/>
    <x v="1"/>
  </r>
  <r>
    <x v="102"/>
    <x v="279"/>
    <n v="6.7545454545454549"/>
    <x v="0"/>
    <x v="1"/>
  </r>
  <r>
    <x v="102"/>
    <x v="280"/>
    <n v="0.75454545454545452"/>
    <x v="0"/>
    <x v="1"/>
  </r>
  <r>
    <x v="102"/>
    <x v="281"/>
    <n v="2.7363636363636363"/>
    <x v="0"/>
    <x v="1"/>
  </r>
  <r>
    <x v="102"/>
    <x v="282"/>
    <n v="4.3818181818181818"/>
    <x v="0"/>
    <x v="1"/>
  </r>
  <r>
    <x v="102"/>
    <x v="283"/>
    <n v="0.17272727272727273"/>
    <x v="0"/>
    <x v="1"/>
  </r>
  <r>
    <x v="102"/>
    <x v="284"/>
    <n v="2.2999999999999998"/>
    <x v="0"/>
    <x v="1"/>
  </r>
  <r>
    <x v="102"/>
    <x v="285"/>
    <n v="1.3090909090909091"/>
    <x v="0"/>
    <x v="1"/>
  </r>
  <r>
    <x v="102"/>
    <x v="286"/>
    <n v="6.7727272727272725"/>
    <x v="0"/>
    <x v="1"/>
  </r>
  <r>
    <x v="102"/>
    <x v="287"/>
    <n v="1.8636363636363635"/>
    <x v="0"/>
    <x v="1"/>
  </r>
  <r>
    <x v="102"/>
    <x v="288"/>
    <n v="2.2636363636363637"/>
    <x v="0"/>
    <x v="1"/>
  </r>
  <r>
    <x v="102"/>
    <x v="289"/>
    <n v="2.3454545454545452"/>
    <x v="0"/>
    <x v="1"/>
  </r>
  <r>
    <x v="102"/>
    <x v="181"/>
    <n v="0.78181818181818186"/>
    <x v="0"/>
    <x v="1"/>
  </r>
  <r>
    <x v="102"/>
    <x v="290"/>
    <n v="8.036363636363637"/>
    <x v="0"/>
    <x v="1"/>
  </r>
  <r>
    <x v="102"/>
    <x v="291"/>
    <n v="8.3818181818181809"/>
    <x v="0"/>
    <x v="1"/>
  </r>
  <r>
    <x v="102"/>
    <x v="292"/>
    <n v="1.3"/>
    <x v="0"/>
    <x v="1"/>
  </r>
  <r>
    <x v="102"/>
    <x v="293"/>
    <n v="41.081818181818178"/>
    <x v="0"/>
    <x v="1"/>
  </r>
  <r>
    <x v="102"/>
    <x v="273"/>
    <n v="6.7366579177602803"/>
    <x v="1"/>
    <x v="1"/>
  </r>
  <r>
    <x v="102"/>
    <x v="274"/>
    <n v="18.678915135608047"/>
    <x v="1"/>
    <x v="1"/>
  </r>
  <r>
    <x v="102"/>
    <x v="275"/>
    <n v="15.529308836395451"/>
    <x v="1"/>
    <x v="1"/>
  </r>
  <r>
    <x v="102"/>
    <x v="276"/>
    <n v="3.499562554680665"/>
    <x v="1"/>
    <x v="1"/>
  </r>
  <r>
    <x v="102"/>
    <x v="277"/>
    <n v="9.3613298337707782"/>
    <x v="1"/>
    <x v="1"/>
  </r>
  <r>
    <x v="102"/>
    <x v="278"/>
    <n v="1.837270341207349"/>
    <x v="1"/>
    <x v="1"/>
  </r>
  <r>
    <x v="102"/>
    <x v="279"/>
    <n v="5.8180227471566051"/>
    <x v="1"/>
    <x v="1"/>
  </r>
  <r>
    <x v="102"/>
    <x v="280"/>
    <n v="0.43744531933508313"/>
    <x v="1"/>
    <x v="1"/>
  </r>
  <r>
    <x v="102"/>
    <x v="281"/>
    <n v="3.3245844269466316"/>
    <x v="1"/>
    <x v="1"/>
  </r>
  <r>
    <x v="102"/>
    <x v="282"/>
    <n v="6.9116360454943129"/>
    <x v="1"/>
    <x v="1"/>
  </r>
  <r>
    <x v="102"/>
    <x v="283"/>
    <n v="0.26246719160104987"/>
    <x v="1"/>
    <x v="1"/>
  </r>
  <r>
    <x v="102"/>
    <x v="284"/>
    <n v="3.9370078740157481"/>
    <x v="1"/>
    <x v="1"/>
  </r>
  <r>
    <x v="102"/>
    <x v="285"/>
    <n v="1.3560804899387577"/>
    <x v="1"/>
    <x v="1"/>
  </r>
  <r>
    <x v="102"/>
    <x v="286"/>
    <n v="9.8862642169728776"/>
    <x v="1"/>
    <x v="1"/>
  </r>
  <r>
    <x v="102"/>
    <x v="287"/>
    <n v="1.7060367454068242"/>
    <x v="1"/>
    <x v="1"/>
  </r>
  <r>
    <x v="102"/>
    <x v="288"/>
    <n v="0.8311461067366579"/>
    <x v="1"/>
    <x v="1"/>
  </r>
  <r>
    <x v="102"/>
    <x v="289"/>
    <n v="3.7182852143482066"/>
    <x v="1"/>
    <x v="1"/>
  </r>
  <r>
    <x v="102"/>
    <x v="181"/>
    <n v="1.2248468941382327"/>
    <x v="1"/>
    <x v="1"/>
  </r>
  <r>
    <x v="102"/>
    <x v="290"/>
    <n v="15.660542432195976"/>
    <x v="1"/>
    <x v="1"/>
  </r>
  <r>
    <x v="102"/>
    <x v="291"/>
    <n v="13.079615048118985"/>
    <x v="1"/>
    <x v="1"/>
  </r>
  <r>
    <x v="102"/>
    <x v="292"/>
    <n v="1.9247594050743657"/>
    <x v="1"/>
    <x v="1"/>
  </r>
  <r>
    <x v="102"/>
    <x v="293"/>
    <n v="40.376202974628171"/>
    <x v="1"/>
    <x v="1"/>
  </r>
  <r>
    <x v="102"/>
    <x v="273"/>
    <n v="13.436329588014981"/>
    <x v="2"/>
    <x v="1"/>
  </r>
  <r>
    <x v="102"/>
    <x v="274"/>
    <n v="16.619850187265918"/>
    <x v="2"/>
    <x v="1"/>
  </r>
  <r>
    <x v="102"/>
    <x v="275"/>
    <n v="20.692883895131086"/>
    <x v="2"/>
    <x v="1"/>
  </r>
  <r>
    <x v="102"/>
    <x v="276"/>
    <n v="5.547752808988764"/>
    <x v="2"/>
    <x v="1"/>
  </r>
  <r>
    <x v="102"/>
    <x v="277"/>
    <n v="4.0262172284644198"/>
    <x v="2"/>
    <x v="1"/>
  </r>
  <r>
    <x v="102"/>
    <x v="278"/>
    <n v="25.140449438202246"/>
    <x v="2"/>
    <x v="1"/>
  </r>
  <r>
    <x v="102"/>
    <x v="279"/>
    <n v="7.9822097378277155"/>
    <x v="2"/>
    <x v="1"/>
  </r>
  <r>
    <x v="102"/>
    <x v="280"/>
    <n v="0.79588014981273403"/>
    <x v="2"/>
    <x v="1"/>
  </r>
  <r>
    <x v="102"/>
    <x v="281"/>
    <n v="2.2940074906367043"/>
    <x v="2"/>
    <x v="1"/>
  </r>
  <r>
    <x v="102"/>
    <x v="282"/>
    <n v="2.457865168539326"/>
    <x v="2"/>
    <x v="1"/>
  </r>
  <r>
    <x v="102"/>
    <x v="283"/>
    <n v="9.3632958801498134E-2"/>
    <x v="2"/>
    <x v="1"/>
  </r>
  <r>
    <x v="102"/>
    <x v="284"/>
    <n v="0.6320224719101124"/>
    <x v="2"/>
    <x v="1"/>
  </r>
  <r>
    <x v="102"/>
    <x v="285"/>
    <n v="1.2172284644194757"/>
    <x v="2"/>
    <x v="1"/>
  </r>
  <r>
    <x v="102"/>
    <x v="286"/>
    <n v="6.9990636704119851"/>
    <x v="2"/>
    <x v="1"/>
  </r>
  <r>
    <x v="102"/>
    <x v="287"/>
    <n v="0.67883895131086147"/>
    <x v="2"/>
    <x v="1"/>
  </r>
  <r>
    <x v="102"/>
    <x v="288"/>
    <n v="4.213483146067416"/>
    <x v="2"/>
    <x v="1"/>
  </r>
  <r>
    <x v="102"/>
    <x v="289"/>
    <n v="1.7556179775280898"/>
    <x v="2"/>
    <x v="1"/>
  </r>
  <r>
    <x v="102"/>
    <x v="181"/>
    <n v="0.53838951310861427"/>
    <x v="2"/>
    <x v="1"/>
  </r>
  <r>
    <x v="102"/>
    <x v="290"/>
    <n v="7.5608614232209739"/>
    <x v="2"/>
    <x v="1"/>
  </r>
  <r>
    <x v="102"/>
    <x v="291"/>
    <n v="5.2434456928838955"/>
    <x v="2"/>
    <x v="1"/>
  </r>
  <r>
    <x v="102"/>
    <x v="292"/>
    <n v="0.9831460674157303"/>
    <x v="2"/>
    <x v="1"/>
  </r>
  <r>
    <x v="102"/>
    <x v="293"/>
    <n v="35.814606741573037"/>
    <x v="2"/>
    <x v="1"/>
  </r>
  <r>
    <x v="102"/>
    <x v="273"/>
    <n v="4.337050805452292"/>
    <x v="3"/>
    <x v="1"/>
  </r>
  <r>
    <x v="102"/>
    <x v="274"/>
    <n v="17.905824039653037"/>
    <x v="3"/>
    <x v="1"/>
  </r>
  <r>
    <x v="102"/>
    <x v="275"/>
    <n v="27.199504337050804"/>
    <x v="3"/>
    <x v="1"/>
  </r>
  <r>
    <x v="102"/>
    <x v="276"/>
    <n v="5.6381660470879797"/>
    <x v="3"/>
    <x v="1"/>
  </r>
  <r>
    <x v="102"/>
    <x v="277"/>
    <n v="10.099132589838909"/>
    <x v="3"/>
    <x v="1"/>
  </r>
  <r>
    <x v="102"/>
    <x v="278"/>
    <n v="4.7087980173482036"/>
    <x v="3"/>
    <x v="1"/>
  </r>
  <r>
    <x v="102"/>
    <x v="279"/>
    <n v="4.337050805452292"/>
    <x v="3"/>
    <x v="1"/>
  </r>
  <r>
    <x v="102"/>
    <x v="280"/>
    <n v="1.0532837670384139"/>
    <x v="3"/>
    <x v="1"/>
  </r>
  <r>
    <x v="102"/>
    <x v="281"/>
    <n v="2.4163568773234201"/>
    <x v="3"/>
    <x v="1"/>
  </r>
  <r>
    <x v="102"/>
    <x v="282"/>
    <n v="6.8153655514250309"/>
    <x v="3"/>
    <x v="1"/>
  </r>
  <r>
    <x v="102"/>
    <x v="283"/>
    <n v="0.3097893432465923"/>
    <x v="3"/>
    <x v="1"/>
  </r>
  <r>
    <x v="102"/>
    <x v="284"/>
    <n v="1.5489467162329615"/>
    <x v="3"/>
    <x v="1"/>
  </r>
  <r>
    <x v="102"/>
    <x v="285"/>
    <n v="1.3630731102850062"/>
    <x v="3"/>
    <x v="1"/>
  </r>
  <r>
    <x v="102"/>
    <x v="286"/>
    <n v="3.7794299876084261"/>
    <x v="3"/>
    <x v="1"/>
  </r>
  <r>
    <x v="102"/>
    <x v="287"/>
    <n v="4.8327137546468402"/>
    <x v="3"/>
    <x v="1"/>
  </r>
  <r>
    <x v="102"/>
    <x v="288"/>
    <n v="0.68153655514250311"/>
    <x v="3"/>
    <x v="1"/>
  </r>
  <r>
    <x v="102"/>
    <x v="289"/>
    <n v="2.2304832713754648"/>
    <x v="3"/>
    <x v="1"/>
  </r>
  <r>
    <x v="102"/>
    <x v="181"/>
    <n v="0.99132589838909546"/>
    <x v="3"/>
    <x v="1"/>
  </r>
  <r>
    <x v="102"/>
    <x v="290"/>
    <n v="4.0892193308550189"/>
    <x v="3"/>
    <x v="1"/>
  </r>
  <r>
    <x v="102"/>
    <x v="291"/>
    <n v="9.7273853779429995"/>
    <x v="3"/>
    <x v="1"/>
  </r>
  <r>
    <x v="102"/>
    <x v="292"/>
    <n v="0.74349442379182151"/>
    <x v="3"/>
    <x v="1"/>
  </r>
  <r>
    <x v="102"/>
    <x v="293"/>
    <n v="42.317224287484514"/>
    <x v="3"/>
    <x v="1"/>
  </r>
  <r>
    <x v="102"/>
    <x v="273"/>
    <n v="3.3549783549783552"/>
    <x v="4"/>
    <x v="1"/>
  </r>
  <r>
    <x v="102"/>
    <x v="274"/>
    <n v="14.718614718614718"/>
    <x v="4"/>
    <x v="1"/>
  </r>
  <r>
    <x v="102"/>
    <x v="275"/>
    <n v="13.095238095238095"/>
    <x v="4"/>
    <x v="1"/>
  </r>
  <r>
    <x v="102"/>
    <x v="276"/>
    <n v="2.4891774891774894"/>
    <x v="4"/>
    <x v="1"/>
  </r>
  <r>
    <x v="102"/>
    <x v="277"/>
    <n v="4.437229437229437"/>
    <x v="4"/>
    <x v="1"/>
  </r>
  <r>
    <x v="102"/>
    <x v="278"/>
    <n v="5.7359307359307357"/>
    <x v="4"/>
    <x v="1"/>
  </r>
  <r>
    <x v="102"/>
    <x v="279"/>
    <n v="6.6017316017316015"/>
    <x v="4"/>
    <x v="1"/>
  </r>
  <r>
    <x v="102"/>
    <x v="280"/>
    <n v="0.4329004329004329"/>
    <x v="4"/>
    <x v="1"/>
  </r>
  <r>
    <x v="102"/>
    <x v="281"/>
    <n v="2.0562770562770565"/>
    <x v="4"/>
    <x v="1"/>
  </r>
  <r>
    <x v="102"/>
    <x v="282"/>
    <n v="2.9220779220779223"/>
    <x v="4"/>
    <x v="1"/>
  </r>
  <r>
    <x v="102"/>
    <x v="283"/>
    <n v="0"/>
    <x v="4"/>
    <x v="1"/>
  </r>
  <r>
    <x v="102"/>
    <x v="284"/>
    <n v="2.4891774891774894"/>
    <x v="4"/>
    <x v="1"/>
  </r>
  <r>
    <x v="102"/>
    <x v="285"/>
    <n v="0.54112554112554112"/>
    <x v="4"/>
    <x v="1"/>
  </r>
  <r>
    <x v="102"/>
    <x v="286"/>
    <n v="5.5194805194805197"/>
    <x v="4"/>
    <x v="1"/>
  </r>
  <r>
    <x v="102"/>
    <x v="287"/>
    <n v="1.7316017316017316"/>
    <x v="4"/>
    <x v="1"/>
  </r>
  <r>
    <x v="102"/>
    <x v="288"/>
    <n v="0.75757575757575757"/>
    <x v="4"/>
    <x v="1"/>
  </r>
  <r>
    <x v="102"/>
    <x v="289"/>
    <n v="1.1904761904761905"/>
    <x v="4"/>
    <x v="1"/>
  </r>
  <r>
    <x v="102"/>
    <x v="181"/>
    <n v="0.4329004329004329"/>
    <x v="4"/>
    <x v="1"/>
  </r>
  <r>
    <x v="102"/>
    <x v="290"/>
    <n v="3.6796536796536796"/>
    <x v="4"/>
    <x v="1"/>
  </r>
  <r>
    <x v="102"/>
    <x v="291"/>
    <n v="7.2510822510822512"/>
    <x v="4"/>
    <x v="1"/>
  </r>
  <r>
    <x v="102"/>
    <x v="292"/>
    <n v="0.97402597402597402"/>
    <x v="4"/>
    <x v="1"/>
  </r>
  <r>
    <x v="102"/>
    <x v="293"/>
    <n v="58.333333333333336"/>
    <x v="4"/>
    <x v="1"/>
  </r>
  <r>
    <x v="102"/>
    <x v="273"/>
    <n v="2.0725388601036268"/>
    <x v="5"/>
    <x v="1"/>
  </r>
  <r>
    <x v="102"/>
    <x v="274"/>
    <n v="9.8445595854922274"/>
    <x v="5"/>
    <x v="1"/>
  </r>
  <r>
    <x v="102"/>
    <x v="275"/>
    <n v="13.989637305699482"/>
    <x v="5"/>
    <x v="1"/>
  </r>
  <r>
    <x v="102"/>
    <x v="276"/>
    <n v="3.6269430051813472"/>
    <x v="5"/>
    <x v="1"/>
  </r>
  <r>
    <x v="102"/>
    <x v="277"/>
    <n v="2.0725388601036268"/>
    <x v="5"/>
    <x v="1"/>
  </r>
  <r>
    <x v="102"/>
    <x v="278"/>
    <n v="5.1813471502590671"/>
    <x v="5"/>
    <x v="1"/>
  </r>
  <r>
    <x v="102"/>
    <x v="279"/>
    <n v="9.8445595854922274"/>
    <x v="5"/>
    <x v="1"/>
  </r>
  <r>
    <x v="102"/>
    <x v="280"/>
    <n v="1.0362694300518134"/>
    <x v="5"/>
    <x v="1"/>
  </r>
  <r>
    <x v="102"/>
    <x v="281"/>
    <n v="2.0725388601036268"/>
    <x v="5"/>
    <x v="1"/>
  </r>
  <r>
    <x v="102"/>
    <x v="282"/>
    <n v="3.6269430051813472"/>
    <x v="5"/>
    <x v="1"/>
  </r>
  <r>
    <x v="102"/>
    <x v="283"/>
    <n v="0"/>
    <x v="5"/>
    <x v="1"/>
  </r>
  <r>
    <x v="102"/>
    <x v="284"/>
    <n v="3.1088082901554404"/>
    <x v="5"/>
    <x v="1"/>
  </r>
  <r>
    <x v="102"/>
    <x v="285"/>
    <n v="0.51813471502590669"/>
    <x v="5"/>
    <x v="1"/>
  </r>
  <r>
    <x v="102"/>
    <x v="286"/>
    <n v="3.1088082901554404"/>
    <x v="5"/>
    <x v="1"/>
  </r>
  <r>
    <x v="102"/>
    <x v="287"/>
    <n v="2.0725388601036268"/>
    <x v="5"/>
    <x v="1"/>
  </r>
  <r>
    <x v="102"/>
    <x v="288"/>
    <n v="0"/>
    <x v="5"/>
    <x v="1"/>
  </r>
  <r>
    <x v="102"/>
    <x v="289"/>
    <n v="0"/>
    <x v="5"/>
    <x v="1"/>
  </r>
  <r>
    <x v="102"/>
    <x v="181"/>
    <n v="0"/>
    <x v="5"/>
    <x v="1"/>
  </r>
  <r>
    <x v="102"/>
    <x v="290"/>
    <n v="4.6632124352331603"/>
    <x v="5"/>
    <x v="1"/>
  </r>
  <r>
    <x v="102"/>
    <x v="291"/>
    <n v="6.7357512953367875"/>
    <x v="5"/>
    <x v="1"/>
  </r>
  <r>
    <x v="102"/>
    <x v="292"/>
    <n v="2.0725388601036268"/>
    <x v="5"/>
    <x v="1"/>
  </r>
  <r>
    <x v="102"/>
    <x v="293"/>
    <n v="63.212435233160619"/>
    <x v="5"/>
    <x v="1"/>
  </r>
  <r>
    <x v="102"/>
    <x v="273"/>
    <n v="3.75"/>
    <x v="6"/>
    <x v="1"/>
  </r>
  <r>
    <x v="102"/>
    <x v="274"/>
    <n v="22.5"/>
    <x v="6"/>
    <x v="1"/>
  </r>
  <r>
    <x v="102"/>
    <x v="275"/>
    <n v="13.75"/>
    <x v="6"/>
    <x v="1"/>
  </r>
  <r>
    <x v="102"/>
    <x v="276"/>
    <n v="1.875"/>
    <x v="6"/>
    <x v="1"/>
  </r>
  <r>
    <x v="102"/>
    <x v="277"/>
    <n v="6.875"/>
    <x v="6"/>
    <x v="1"/>
  </r>
  <r>
    <x v="102"/>
    <x v="278"/>
    <n v="6.25"/>
    <x v="6"/>
    <x v="1"/>
  </r>
  <r>
    <x v="102"/>
    <x v="279"/>
    <n v="5.625"/>
    <x v="6"/>
    <x v="1"/>
  </r>
  <r>
    <x v="102"/>
    <x v="280"/>
    <n v="0.625"/>
    <x v="6"/>
    <x v="1"/>
  </r>
  <r>
    <x v="102"/>
    <x v="281"/>
    <n v="3.125"/>
    <x v="6"/>
    <x v="1"/>
  </r>
  <r>
    <x v="102"/>
    <x v="282"/>
    <n v="2.5"/>
    <x v="6"/>
    <x v="1"/>
  </r>
  <r>
    <x v="102"/>
    <x v="283"/>
    <n v="0"/>
    <x v="6"/>
    <x v="1"/>
  </r>
  <r>
    <x v="102"/>
    <x v="284"/>
    <n v="2.5"/>
    <x v="6"/>
    <x v="1"/>
  </r>
  <r>
    <x v="102"/>
    <x v="285"/>
    <n v="0"/>
    <x v="6"/>
    <x v="1"/>
  </r>
  <r>
    <x v="102"/>
    <x v="286"/>
    <n v="6.875"/>
    <x v="6"/>
    <x v="1"/>
  </r>
  <r>
    <x v="102"/>
    <x v="287"/>
    <n v="0"/>
    <x v="6"/>
    <x v="1"/>
  </r>
  <r>
    <x v="102"/>
    <x v="288"/>
    <n v="1.875"/>
    <x v="6"/>
    <x v="1"/>
  </r>
  <r>
    <x v="102"/>
    <x v="289"/>
    <n v="0.625"/>
    <x v="6"/>
    <x v="1"/>
  </r>
  <r>
    <x v="102"/>
    <x v="181"/>
    <n v="0.625"/>
    <x v="6"/>
    <x v="1"/>
  </r>
  <r>
    <x v="102"/>
    <x v="290"/>
    <n v="1.25"/>
    <x v="6"/>
    <x v="1"/>
  </r>
  <r>
    <x v="102"/>
    <x v="291"/>
    <n v="8.75"/>
    <x v="6"/>
    <x v="1"/>
  </r>
  <r>
    <x v="102"/>
    <x v="292"/>
    <n v="1.875"/>
    <x v="6"/>
    <x v="1"/>
  </r>
  <r>
    <x v="102"/>
    <x v="293"/>
    <n v="51.25"/>
    <x v="6"/>
    <x v="1"/>
  </r>
  <r>
    <x v="102"/>
    <x v="273"/>
    <n v="3.0201342281879193"/>
    <x v="7"/>
    <x v="1"/>
  </r>
  <r>
    <x v="102"/>
    <x v="274"/>
    <n v="14.093959731543624"/>
    <x v="7"/>
    <x v="1"/>
  </r>
  <r>
    <x v="102"/>
    <x v="275"/>
    <n v="10.738255033557047"/>
    <x v="7"/>
    <x v="1"/>
  </r>
  <r>
    <x v="102"/>
    <x v="276"/>
    <n v="2.348993288590604"/>
    <x v="7"/>
    <x v="1"/>
  </r>
  <r>
    <x v="102"/>
    <x v="277"/>
    <n v="5.0335570469798654"/>
    <x v="7"/>
    <x v="1"/>
  </r>
  <r>
    <x v="102"/>
    <x v="278"/>
    <n v="5.3691275167785237"/>
    <x v="7"/>
    <x v="1"/>
  </r>
  <r>
    <x v="102"/>
    <x v="279"/>
    <n v="5.7046979865771812"/>
    <x v="7"/>
    <x v="1"/>
  </r>
  <r>
    <x v="102"/>
    <x v="280"/>
    <n v="0.33557046979865773"/>
    <x v="7"/>
    <x v="1"/>
  </r>
  <r>
    <x v="102"/>
    <x v="281"/>
    <n v="2.0134228187919465"/>
    <x v="7"/>
    <x v="1"/>
  </r>
  <r>
    <x v="102"/>
    <x v="282"/>
    <n v="2.348993288590604"/>
    <x v="7"/>
    <x v="1"/>
  </r>
  <r>
    <x v="102"/>
    <x v="283"/>
    <n v="0"/>
    <x v="7"/>
    <x v="1"/>
  </r>
  <r>
    <x v="102"/>
    <x v="284"/>
    <n v="2.348993288590604"/>
    <x v="7"/>
    <x v="1"/>
  </r>
  <r>
    <x v="102"/>
    <x v="285"/>
    <n v="1.0067114093959733"/>
    <x v="7"/>
    <x v="1"/>
  </r>
  <r>
    <x v="102"/>
    <x v="286"/>
    <n v="7.7181208053691277"/>
    <x v="7"/>
    <x v="1"/>
  </r>
  <r>
    <x v="102"/>
    <x v="287"/>
    <n v="2.348993288590604"/>
    <x v="7"/>
    <x v="1"/>
  </r>
  <r>
    <x v="102"/>
    <x v="288"/>
    <n v="1.0067114093959733"/>
    <x v="7"/>
    <x v="1"/>
  </r>
  <r>
    <x v="102"/>
    <x v="289"/>
    <n v="1.6778523489932886"/>
    <x v="7"/>
    <x v="1"/>
  </r>
  <r>
    <x v="102"/>
    <x v="181"/>
    <n v="0.67114093959731547"/>
    <x v="7"/>
    <x v="1"/>
  </r>
  <r>
    <x v="102"/>
    <x v="290"/>
    <n v="2.6845637583892619"/>
    <x v="7"/>
    <x v="1"/>
  </r>
  <r>
    <x v="102"/>
    <x v="291"/>
    <n v="9.3959731543624159"/>
    <x v="7"/>
    <x v="1"/>
  </r>
  <r>
    <x v="102"/>
    <x v="292"/>
    <n v="0.67114093959731547"/>
    <x v="7"/>
    <x v="1"/>
  </r>
  <r>
    <x v="102"/>
    <x v="293"/>
    <n v="58.724832214765101"/>
    <x v="7"/>
    <x v="1"/>
  </r>
  <r>
    <x v="102"/>
    <x v="273"/>
    <n v="4.395604395604396"/>
    <x v="8"/>
    <x v="1"/>
  </r>
  <r>
    <x v="102"/>
    <x v="274"/>
    <n v="14.285714285714286"/>
    <x v="8"/>
    <x v="1"/>
  </r>
  <r>
    <x v="102"/>
    <x v="275"/>
    <n v="14.652014652014651"/>
    <x v="8"/>
    <x v="1"/>
  </r>
  <r>
    <x v="102"/>
    <x v="276"/>
    <n v="2.197802197802198"/>
    <x v="8"/>
    <x v="1"/>
  </r>
  <r>
    <x v="102"/>
    <x v="277"/>
    <n v="4.0293040293040292"/>
    <x v="8"/>
    <x v="1"/>
  </r>
  <r>
    <x v="102"/>
    <x v="278"/>
    <n v="6.2271062271062272"/>
    <x v="8"/>
    <x v="1"/>
  </r>
  <r>
    <x v="102"/>
    <x v="279"/>
    <n v="5.8608058608058604"/>
    <x v="8"/>
    <x v="1"/>
  </r>
  <r>
    <x v="102"/>
    <x v="280"/>
    <n v="0"/>
    <x v="8"/>
    <x v="1"/>
  </r>
  <r>
    <x v="102"/>
    <x v="281"/>
    <n v="1.4652014652014651"/>
    <x v="8"/>
    <x v="1"/>
  </r>
  <r>
    <x v="102"/>
    <x v="282"/>
    <n v="3.2967032967032965"/>
    <x v="8"/>
    <x v="1"/>
  </r>
  <r>
    <x v="102"/>
    <x v="283"/>
    <n v="0"/>
    <x v="8"/>
    <x v="1"/>
  </r>
  <r>
    <x v="102"/>
    <x v="284"/>
    <n v="2.197802197802198"/>
    <x v="8"/>
    <x v="1"/>
  </r>
  <r>
    <x v="102"/>
    <x v="285"/>
    <n v="0.36630036630036628"/>
    <x v="8"/>
    <x v="1"/>
  </r>
  <r>
    <x v="102"/>
    <x v="286"/>
    <n v="4.0293040293040292"/>
    <x v="8"/>
    <x v="1"/>
  </r>
  <r>
    <x v="102"/>
    <x v="287"/>
    <n v="1.8315018315018314"/>
    <x v="8"/>
    <x v="1"/>
  </r>
  <r>
    <x v="102"/>
    <x v="288"/>
    <n v="0.36630036630036628"/>
    <x v="8"/>
    <x v="1"/>
  </r>
  <r>
    <x v="102"/>
    <x v="289"/>
    <n v="1.8315018315018314"/>
    <x v="8"/>
    <x v="1"/>
  </r>
  <r>
    <x v="102"/>
    <x v="181"/>
    <n v="0.36630036630036628"/>
    <x v="8"/>
    <x v="1"/>
  </r>
  <r>
    <x v="102"/>
    <x v="290"/>
    <n v="5.4945054945054945"/>
    <x v="8"/>
    <x v="1"/>
  </r>
  <r>
    <x v="102"/>
    <x v="291"/>
    <n v="4.395604395604396"/>
    <x v="8"/>
    <x v="1"/>
  </r>
  <r>
    <x v="102"/>
    <x v="292"/>
    <n v="0"/>
    <x v="8"/>
    <x v="1"/>
  </r>
  <r>
    <x v="102"/>
    <x v="293"/>
    <n v="58.608058608058606"/>
    <x v="8"/>
    <x v="1"/>
  </r>
  <r>
    <x v="102"/>
    <x v="273"/>
    <n v="2.6162790697674421"/>
    <x v="9"/>
    <x v="1"/>
  </r>
  <r>
    <x v="102"/>
    <x v="274"/>
    <n v="22.38372093023256"/>
    <x v="9"/>
    <x v="1"/>
  </r>
  <r>
    <x v="102"/>
    <x v="275"/>
    <n v="17.732558139534884"/>
    <x v="9"/>
    <x v="1"/>
  </r>
  <r>
    <x v="102"/>
    <x v="276"/>
    <n v="4.6511627906976747"/>
    <x v="9"/>
    <x v="1"/>
  </r>
  <r>
    <x v="102"/>
    <x v="277"/>
    <n v="4.3604651162790695"/>
    <x v="9"/>
    <x v="1"/>
  </r>
  <r>
    <x v="102"/>
    <x v="278"/>
    <n v="13.081395348837209"/>
    <x v="9"/>
    <x v="1"/>
  </r>
  <r>
    <x v="102"/>
    <x v="279"/>
    <n v="6.1046511627906979"/>
    <x v="9"/>
    <x v="1"/>
  </r>
  <r>
    <x v="102"/>
    <x v="280"/>
    <n v="0.87209302325581395"/>
    <x v="9"/>
    <x v="1"/>
  </r>
  <r>
    <x v="102"/>
    <x v="281"/>
    <n v="2.9069767441860463"/>
    <x v="9"/>
    <x v="1"/>
  </r>
  <r>
    <x v="102"/>
    <x v="282"/>
    <n v="3.1976744186046511"/>
    <x v="9"/>
    <x v="1"/>
  </r>
  <r>
    <x v="102"/>
    <x v="283"/>
    <n v="0.29069767441860467"/>
    <x v="9"/>
    <x v="1"/>
  </r>
  <r>
    <x v="102"/>
    <x v="284"/>
    <n v="0.87209302325581395"/>
    <x v="9"/>
    <x v="1"/>
  </r>
  <r>
    <x v="102"/>
    <x v="285"/>
    <n v="0.58139534883720934"/>
    <x v="9"/>
    <x v="1"/>
  </r>
  <r>
    <x v="102"/>
    <x v="286"/>
    <n v="6.1046511627906979"/>
    <x v="9"/>
    <x v="1"/>
  </r>
  <r>
    <x v="102"/>
    <x v="287"/>
    <n v="1.4534883720930232"/>
    <x v="9"/>
    <x v="1"/>
  </r>
  <r>
    <x v="102"/>
    <x v="288"/>
    <n v="1.7441860465116279"/>
    <x v="9"/>
    <x v="1"/>
  </r>
  <r>
    <x v="102"/>
    <x v="289"/>
    <n v="3.4883720930232558"/>
    <x v="9"/>
    <x v="1"/>
  </r>
  <r>
    <x v="102"/>
    <x v="181"/>
    <n v="1.1627906976744187"/>
    <x v="9"/>
    <x v="1"/>
  </r>
  <r>
    <x v="102"/>
    <x v="290"/>
    <n v="3.7790697674418605"/>
    <x v="9"/>
    <x v="1"/>
  </r>
  <r>
    <x v="102"/>
    <x v="291"/>
    <n v="8.4302325581395348"/>
    <x v="9"/>
    <x v="1"/>
  </r>
  <r>
    <x v="102"/>
    <x v="292"/>
    <n v="1.1627906976744187"/>
    <x v="9"/>
    <x v="1"/>
  </r>
  <r>
    <x v="102"/>
    <x v="293"/>
    <n v="43.604651162790695"/>
    <x v="9"/>
    <x v="1"/>
  </r>
  <r>
    <x v="102"/>
    <x v="273"/>
    <n v="5.668016194331984"/>
    <x v="10"/>
    <x v="1"/>
  </r>
  <r>
    <x v="102"/>
    <x v="274"/>
    <n v="22.267206477732792"/>
    <x v="10"/>
    <x v="1"/>
  </r>
  <r>
    <x v="102"/>
    <x v="275"/>
    <n v="15.384615384615385"/>
    <x v="10"/>
    <x v="1"/>
  </r>
  <r>
    <x v="102"/>
    <x v="276"/>
    <n v="3.6437246963562755"/>
    <x v="10"/>
    <x v="1"/>
  </r>
  <r>
    <x v="102"/>
    <x v="277"/>
    <n v="8.097165991902834"/>
    <x v="10"/>
    <x v="1"/>
  </r>
  <r>
    <x v="102"/>
    <x v="278"/>
    <n v="2.42914979757085"/>
    <x v="10"/>
    <x v="1"/>
  </r>
  <r>
    <x v="102"/>
    <x v="279"/>
    <n v="6.0728744939271255"/>
    <x v="10"/>
    <x v="1"/>
  </r>
  <r>
    <x v="102"/>
    <x v="280"/>
    <n v="0.80971659919028338"/>
    <x v="10"/>
    <x v="1"/>
  </r>
  <r>
    <x v="102"/>
    <x v="281"/>
    <n v="6.4777327935222671"/>
    <x v="10"/>
    <x v="1"/>
  </r>
  <r>
    <x v="102"/>
    <x v="282"/>
    <n v="3.6437246963562755"/>
    <x v="10"/>
    <x v="1"/>
  </r>
  <r>
    <x v="102"/>
    <x v="283"/>
    <n v="0"/>
    <x v="10"/>
    <x v="1"/>
  </r>
  <r>
    <x v="102"/>
    <x v="284"/>
    <n v="12.145748987854251"/>
    <x v="10"/>
    <x v="1"/>
  </r>
  <r>
    <x v="102"/>
    <x v="285"/>
    <n v="0.40485829959514169"/>
    <x v="10"/>
    <x v="1"/>
  </r>
  <r>
    <x v="102"/>
    <x v="286"/>
    <n v="6.0728744939271255"/>
    <x v="10"/>
    <x v="1"/>
  </r>
  <r>
    <x v="102"/>
    <x v="287"/>
    <n v="6.4777327935222671"/>
    <x v="10"/>
    <x v="1"/>
  </r>
  <r>
    <x v="102"/>
    <x v="288"/>
    <n v="1.6194331983805668"/>
    <x v="10"/>
    <x v="1"/>
  </r>
  <r>
    <x v="102"/>
    <x v="289"/>
    <n v="2.0242914979757085"/>
    <x v="10"/>
    <x v="1"/>
  </r>
  <r>
    <x v="102"/>
    <x v="181"/>
    <n v="0.40485829959514169"/>
    <x v="10"/>
    <x v="1"/>
  </r>
  <r>
    <x v="102"/>
    <x v="290"/>
    <n v="12.550607287449393"/>
    <x v="10"/>
    <x v="1"/>
  </r>
  <r>
    <x v="102"/>
    <x v="291"/>
    <n v="9.3117408906882595"/>
    <x v="10"/>
    <x v="1"/>
  </r>
  <r>
    <x v="102"/>
    <x v="292"/>
    <n v="1.6194331983805668"/>
    <x v="10"/>
    <x v="1"/>
  </r>
  <r>
    <x v="102"/>
    <x v="293"/>
    <n v="38.866396761133601"/>
    <x v="10"/>
    <x v="1"/>
  </r>
  <r>
    <x v="102"/>
    <x v="273"/>
    <n v="2.5925925925925926"/>
    <x v="11"/>
    <x v="1"/>
  </r>
  <r>
    <x v="102"/>
    <x v="274"/>
    <n v="22.222222222222221"/>
    <x v="11"/>
    <x v="1"/>
  </r>
  <r>
    <x v="102"/>
    <x v="275"/>
    <n v="20.37037037037037"/>
    <x v="11"/>
    <x v="1"/>
  </r>
  <r>
    <x v="102"/>
    <x v="276"/>
    <n v="3.7037037037037037"/>
    <x v="11"/>
    <x v="1"/>
  </r>
  <r>
    <x v="102"/>
    <x v="277"/>
    <n v="4.8148148148148149"/>
    <x v="11"/>
    <x v="1"/>
  </r>
  <r>
    <x v="102"/>
    <x v="278"/>
    <n v="13.333333333333334"/>
    <x v="11"/>
    <x v="1"/>
  </r>
  <r>
    <x v="102"/>
    <x v="279"/>
    <n v="5.9259259259259256"/>
    <x v="11"/>
    <x v="1"/>
  </r>
  <r>
    <x v="102"/>
    <x v="280"/>
    <n v="0.37037037037037035"/>
    <x v="11"/>
    <x v="1"/>
  </r>
  <r>
    <x v="102"/>
    <x v="281"/>
    <n v="2.9629629629629628"/>
    <x v="11"/>
    <x v="1"/>
  </r>
  <r>
    <x v="102"/>
    <x v="282"/>
    <n v="5.1851851851851851"/>
    <x v="11"/>
    <x v="1"/>
  </r>
  <r>
    <x v="102"/>
    <x v="283"/>
    <n v="0"/>
    <x v="11"/>
    <x v="1"/>
  </r>
  <r>
    <x v="102"/>
    <x v="284"/>
    <n v="5.9259259259259256"/>
    <x v="11"/>
    <x v="1"/>
  </r>
  <r>
    <x v="102"/>
    <x v="285"/>
    <n v="1.4814814814814814"/>
    <x v="11"/>
    <x v="1"/>
  </r>
  <r>
    <x v="102"/>
    <x v="286"/>
    <n v="4.0740740740740744"/>
    <x v="11"/>
    <x v="1"/>
  </r>
  <r>
    <x v="102"/>
    <x v="287"/>
    <n v="0.7407407407407407"/>
    <x v="11"/>
    <x v="1"/>
  </r>
  <r>
    <x v="102"/>
    <x v="288"/>
    <n v="0.7407407407407407"/>
    <x v="11"/>
    <x v="1"/>
  </r>
  <r>
    <x v="102"/>
    <x v="289"/>
    <n v="3.7037037037037037"/>
    <x v="11"/>
    <x v="1"/>
  </r>
  <r>
    <x v="102"/>
    <x v="181"/>
    <n v="0.7407407407407407"/>
    <x v="11"/>
    <x v="1"/>
  </r>
  <r>
    <x v="102"/>
    <x v="290"/>
    <n v="4.4444444444444446"/>
    <x v="11"/>
    <x v="1"/>
  </r>
  <r>
    <x v="102"/>
    <x v="291"/>
    <n v="7.7777777777777777"/>
    <x v="11"/>
    <x v="1"/>
  </r>
  <r>
    <x v="102"/>
    <x v="292"/>
    <n v="1.1111111111111112"/>
    <x v="11"/>
    <x v="1"/>
  </r>
  <r>
    <x v="102"/>
    <x v="293"/>
    <n v="43.333333333333336"/>
    <x v="11"/>
    <x v="1"/>
  </r>
  <r>
    <x v="102"/>
    <x v="273"/>
    <n v="5.4421768707482991"/>
    <x v="12"/>
    <x v="1"/>
  </r>
  <r>
    <x v="102"/>
    <x v="274"/>
    <n v="14.285714285714286"/>
    <x v="12"/>
    <x v="1"/>
  </r>
  <r>
    <x v="102"/>
    <x v="275"/>
    <n v="14.285714285714286"/>
    <x v="12"/>
    <x v="1"/>
  </r>
  <r>
    <x v="102"/>
    <x v="276"/>
    <n v="2.7210884353741496"/>
    <x v="12"/>
    <x v="1"/>
  </r>
  <r>
    <x v="102"/>
    <x v="277"/>
    <n v="5.4421768707482991"/>
    <x v="12"/>
    <x v="1"/>
  </r>
  <r>
    <x v="102"/>
    <x v="278"/>
    <n v="2.0408163265306123"/>
    <x v="12"/>
    <x v="1"/>
  </r>
  <r>
    <x v="102"/>
    <x v="279"/>
    <n v="7.4829931972789119"/>
    <x v="12"/>
    <x v="1"/>
  </r>
  <r>
    <x v="102"/>
    <x v="280"/>
    <n v="1.3605442176870748"/>
    <x v="12"/>
    <x v="1"/>
  </r>
  <r>
    <x v="102"/>
    <x v="281"/>
    <n v="3.4013605442176869"/>
    <x v="12"/>
    <x v="1"/>
  </r>
  <r>
    <x v="102"/>
    <x v="282"/>
    <n v="1.7006802721088434"/>
    <x v="12"/>
    <x v="1"/>
  </r>
  <r>
    <x v="102"/>
    <x v="283"/>
    <n v="0.3401360544217687"/>
    <x v="12"/>
    <x v="1"/>
  </r>
  <r>
    <x v="102"/>
    <x v="284"/>
    <n v="1.7006802721088434"/>
    <x v="12"/>
    <x v="1"/>
  </r>
  <r>
    <x v="102"/>
    <x v="285"/>
    <n v="4.7619047619047619"/>
    <x v="12"/>
    <x v="1"/>
  </r>
  <r>
    <x v="102"/>
    <x v="286"/>
    <n v="5.4421768707482991"/>
    <x v="12"/>
    <x v="1"/>
  </r>
  <r>
    <x v="102"/>
    <x v="287"/>
    <n v="3.0612244897959182"/>
    <x v="12"/>
    <x v="1"/>
  </r>
  <r>
    <x v="102"/>
    <x v="288"/>
    <n v="1.3605442176870748"/>
    <x v="12"/>
    <x v="1"/>
  </r>
  <r>
    <x v="102"/>
    <x v="289"/>
    <n v="2.7210884353741496"/>
    <x v="12"/>
    <x v="1"/>
  </r>
  <r>
    <x v="102"/>
    <x v="181"/>
    <n v="0.3401360544217687"/>
    <x v="12"/>
    <x v="1"/>
  </r>
  <r>
    <x v="102"/>
    <x v="290"/>
    <n v="2.3809523809523809"/>
    <x v="12"/>
    <x v="1"/>
  </r>
  <r>
    <x v="102"/>
    <x v="291"/>
    <n v="9.183673469387756"/>
    <x v="12"/>
    <x v="1"/>
  </r>
  <r>
    <x v="102"/>
    <x v="292"/>
    <n v="2.0408163265306123"/>
    <x v="12"/>
    <x v="1"/>
  </r>
  <r>
    <x v="102"/>
    <x v="293"/>
    <n v="51.700680272108841"/>
    <x v="12"/>
    <x v="1"/>
  </r>
  <r>
    <x v="102"/>
    <x v="273"/>
    <n v="1.9230769230769231"/>
    <x v="13"/>
    <x v="1"/>
  </r>
  <r>
    <x v="102"/>
    <x v="274"/>
    <n v="18.589743589743591"/>
    <x v="13"/>
    <x v="1"/>
  </r>
  <r>
    <x v="102"/>
    <x v="275"/>
    <n v="29.487179487179485"/>
    <x v="13"/>
    <x v="1"/>
  </r>
  <r>
    <x v="102"/>
    <x v="276"/>
    <n v="3.2051282051282053"/>
    <x v="13"/>
    <x v="1"/>
  </r>
  <r>
    <x v="102"/>
    <x v="277"/>
    <n v="8.3333333333333339"/>
    <x v="13"/>
    <x v="1"/>
  </r>
  <r>
    <x v="102"/>
    <x v="278"/>
    <n v="2.5641025641025643"/>
    <x v="13"/>
    <x v="1"/>
  </r>
  <r>
    <x v="102"/>
    <x v="279"/>
    <n v="5.7692307692307692"/>
    <x v="13"/>
    <x v="1"/>
  </r>
  <r>
    <x v="102"/>
    <x v="280"/>
    <n v="1.2820512820512822"/>
    <x v="13"/>
    <x v="1"/>
  </r>
  <r>
    <x v="102"/>
    <x v="281"/>
    <n v="5.1282051282051286"/>
    <x v="13"/>
    <x v="1"/>
  </r>
  <r>
    <x v="102"/>
    <x v="282"/>
    <n v="5.1282051282051286"/>
    <x v="13"/>
    <x v="1"/>
  </r>
  <r>
    <x v="102"/>
    <x v="283"/>
    <n v="0"/>
    <x v="13"/>
    <x v="1"/>
  </r>
  <r>
    <x v="102"/>
    <x v="284"/>
    <n v="3.8461538461538463"/>
    <x v="13"/>
    <x v="1"/>
  </r>
  <r>
    <x v="102"/>
    <x v="285"/>
    <n v="0.64102564102564108"/>
    <x v="13"/>
    <x v="1"/>
  </r>
  <r>
    <x v="102"/>
    <x v="286"/>
    <n v="4.4871794871794872"/>
    <x v="13"/>
    <x v="1"/>
  </r>
  <r>
    <x v="102"/>
    <x v="287"/>
    <n v="1.9230769230769231"/>
    <x v="13"/>
    <x v="1"/>
  </r>
  <r>
    <x v="102"/>
    <x v="288"/>
    <n v="0.64102564102564108"/>
    <x v="13"/>
    <x v="1"/>
  </r>
  <r>
    <x v="102"/>
    <x v="289"/>
    <n v="1.9230769230769231"/>
    <x v="13"/>
    <x v="1"/>
  </r>
  <r>
    <x v="102"/>
    <x v="181"/>
    <n v="1.2820512820512822"/>
    <x v="13"/>
    <x v="1"/>
  </r>
  <r>
    <x v="102"/>
    <x v="290"/>
    <n v="1.9230769230769231"/>
    <x v="13"/>
    <x v="1"/>
  </r>
  <r>
    <x v="102"/>
    <x v="291"/>
    <n v="10.256410256410257"/>
    <x v="13"/>
    <x v="1"/>
  </r>
  <r>
    <x v="102"/>
    <x v="292"/>
    <n v="1.2820512820512822"/>
    <x v="13"/>
    <x v="1"/>
  </r>
  <r>
    <x v="102"/>
    <x v="293"/>
    <n v="46.153846153846153"/>
    <x v="13"/>
    <x v="1"/>
  </r>
  <r>
    <x v="102"/>
    <x v="273"/>
    <n v="8.7837837837837842"/>
    <x v="14"/>
    <x v="1"/>
  </r>
  <r>
    <x v="102"/>
    <x v="274"/>
    <n v="13.513513513513514"/>
    <x v="14"/>
    <x v="1"/>
  </r>
  <r>
    <x v="102"/>
    <x v="275"/>
    <n v="12.162162162162161"/>
    <x v="14"/>
    <x v="1"/>
  </r>
  <r>
    <x v="102"/>
    <x v="276"/>
    <n v="4.0540540540540544"/>
    <x v="14"/>
    <x v="1"/>
  </r>
  <r>
    <x v="102"/>
    <x v="277"/>
    <n v="6.0810810810810807"/>
    <x v="14"/>
    <x v="1"/>
  </r>
  <r>
    <x v="102"/>
    <x v="278"/>
    <n v="16.891891891891891"/>
    <x v="14"/>
    <x v="1"/>
  </r>
  <r>
    <x v="102"/>
    <x v="279"/>
    <n v="14.864864864864865"/>
    <x v="14"/>
    <x v="1"/>
  </r>
  <r>
    <x v="102"/>
    <x v="280"/>
    <n v="2.7027027027027026"/>
    <x v="14"/>
    <x v="1"/>
  </r>
  <r>
    <x v="102"/>
    <x v="281"/>
    <n v="2.7027027027027026"/>
    <x v="14"/>
    <x v="1"/>
  </r>
  <r>
    <x v="102"/>
    <x v="282"/>
    <n v="4.0540540540540544"/>
    <x v="14"/>
    <x v="1"/>
  </r>
  <r>
    <x v="102"/>
    <x v="283"/>
    <n v="0"/>
    <x v="14"/>
    <x v="1"/>
  </r>
  <r>
    <x v="102"/>
    <x v="284"/>
    <n v="2.7027027027027026"/>
    <x v="14"/>
    <x v="1"/>
  </r>
  <r>
    <x v="102"/>
    <x v="285"/>
    <n v="4.7297297297297298"/>
    <x v="14"/>
    <x v="1"/>
  </r>
  <r>
    <x v="102"/>
    <x v="286"/>
    <n v="6.0810810810810807"/>
    <x v="14"/>
    <x v="1"/>
  </r>
  <r>
    <x v="102"/>
    <x v="287"/>
    <n v="0"/>
    <x v="14"/>
    <x v="1"/>
  </r>
  <r>
    <x v="102"/>
    <x v="288"/>
    <n v="7.4324324324324325"/>
    <x v="14"/>
    <x v="1"/>
  </r>
  <r>
    <x v="102"/>
    <x v="289"/>
    <n v="1.3513513513513513"/>
    <x v="14"/>
    <x v="1"/>
  </r>
  <r>
    <x v="102"/>
    <x v="181"/>
    <n v="0.67567567567567566"/>
    <x v="14"/>
    <x v="1"/>
  </r>
  <r>
    <x v="102"/>
    <x v="290"/>
    <n v="6.756756756756757"/>
    <x v="14"/>
    <x v="1"/>
  </r>
  <r>
    <x v="102"/>
    <x v="291"/>
    <n v="8.1081081081081088"/>
    <x v="14"/>
    <x v="1"/>
  </r>
  <r>
    <x v="102"/>
    <x v="292"/>
    <n v="2.0270270270270272"/>
    <x v="14"/>
    <x v="1"/>
  </r>
  <r>
    <x v="102"/>
    <x v="293"/>
    <n v="35.135135135135137"/>
    <x v="14"/>
    <x v="1"/>
  </r>
  <r>
    <x v="102"/>
    <x v="273"/>
    <n v="4.7297297297297298"/>
    <x v="15"/>
    <x v="1"/>
  </r>
  <r>
    <x v="102"/>
    <x v="274"/>
    <n v="29.72972972972973"/>
    <x v="15"/>
    <x v="1"/>
  </r>
  <r>
    <x v="102"/>
    <x v="275"/>
    <n v="12.162162162162161"/>
    <x v="15"/>
    <x v="1"/>
  </r>
  <r>
    <x v="102"/>
    <x v="276"/>
    <n v="4.0540540540540544"/>
    <x v="15"/>
    <x v="1"/>
  </r>
  <r>
    <x v="102"/>
    <x v="277"/>
    <n v="12.837837837837839"/>
    <x v="15"/>
    <x v="1"/>
  </r>
  <r>
    <x v="102"/>
    <x v="278"/>
    <n v="4.0540540540540544"/>
    <x v="15"/>
    <x v="1"/>
  </r>
  <r>
    <x v="102"/>
    <x v="279"/>
    <n v="6.756756756756757"/>
    <x v="15"/>
    <x v="1"/>
  </r>
  <r>
    <x v="102"/>
    <x v="280"/>
    <n v="0"/>
    <x v="15"/>
    <x v="1"/>
  </r>
  <r>
    <x v="102"/>
    <x v="281"/>
    <n v="3.3783783783783785"/>
    <x v="15"/>
    <x v="1"/>
  </r>
  <r>
    <x v="102"/>
    <x v="282"/>
    <n v="10.135135135135135"/>
    <x v="15"/>
    <x v="1"/>
  </r>
  <r>
    <x v="102"/>
    <x v="283"/>
    <n v="1.3513513513513513"/>
    <x v="15"/>
    <x v="1"/>
  </r>
  <r>
    <x v="102"/>
    <x v="284"/>
    <n v="7.4324324324324325"/>
    <x v="15"/>
    <x v="1"/>
  </r>
  <r>
    <x v="102"/>
    <x v="285"/>
    <n v="2.0270270270270272"/>
    <x v="15"/>
    <x v="1"/>
  </r>
  <r>
    <x v="102"/>
    <x v="286"/>
    <n v="8.7837837837837842"/>
    <x v="15"/>
    <x v="1"/>
  </r>
  <r>
    <x v="102"/>
    <x v="287"/>
    <n v="0.67567567567567566"/>
    <x v="15"/>
    <x v="1"/>
  </r>
  <r>
    <x v="102"/>
    <x v="288"/>
    <n v="1.3513513513513513"/>
    <x v="15"/>
    <x v="1"/>
  </r>
  <r>
    <x v="102"/>
    <x v="289"/>
    <n v="2.7027027027027026"/>
    <x v="15"/>
    <x v="1"/>
  </r>
  <r>
    <x v="102"/>
    <x v="181"/>
    <n v="0.67567567567567566"/>
    <x v="15"/>
    <x v="1"/>
  </r>
  <r>
    <x v="102"/>
    <x v="290"/>
    <n v="0.67567567567567566"/>
    <x v="15"/>
    <x v="1"/>
  </r>
  <r>
    <x v="102"/>
    <x v="291"/>
    <n v="8.1081081081081088"/>
    <x v="15"/>
    <x v="1"/>
  </r>
  <r>
    <x v="102"/>
    <x v="292"/>
    <n v="4.7297297297297298"/>
    <x v="15"/>
    <x v="1"/>
  </r>
  <r>
    <x v="102"/>
    <x v="293"/>
    <n v="40.54054054054054"/>
    <x v="15"/>
    <x v="1"/>
  </r>
  <r>
    <x v="102"/>
    <x v="273"/>
    <n v="7.0707070707070709"/>
    <x v="16"/>
    <x v="1"/>
  </r>
  <r>
    <x v="102"/>
    <x v="274"/>
    <n v="10.1010101010101"/>
    <x v="16"/>
    <x v="1"/>
  </r>
  <r>
    <x v="102"/>
    <x v="275"/>
    <n v="15.488215488215488"/>
    <x v="16"/>
    <x v="1"/>
  </r>
  <r>
    <x v="102"/>
    <x v="276"/>
    <n v="3.7037037037037037"/>
    <x v="16"/>
    <x v="1"/>
  </r>
  <r>
    <x v="102"/>
    <x v="277"/>
    <n v="6.3973063973063971"/>
    <x v="16"/>
    <x v="1"/>
  </r>
  <r>
    <x v="102"/>
    <x v="278"/>
    <n v="3.3670033670033672"/>
    <x v="16"/>
    <x v="1"/>
  </r>
  <r>
    <x v="102"/>
    <x v="279"/>
    <n v="7.7441077441077439"/>
    <x v="16"/>
    <x v="1"/>
  </r>
  <r>
    <x v="102"/>
    <x v="280"/>
    <n v="0.67340067340067344"/>
    <x v="16"/>
    <x v="1"/>
  </r>
  <r>
    <x v="102"/>
    <x v="281"/>
    <n v="2.6936026936026938"/>
    <x v="16"/>
    <x v="1"/>
  </r>
  <r>
    <x v="102"/>
    <x v="282"/>
    <n v="4.7138047138047137"/>
    <x v="16"/>
    <x v="1"/>
  </r>
  <r>
    <x v="102"/>
    <x v="283"/>
    <n v="0"/>
    <x v="16"/>
    <x v="1"/>
  </r>
  <r>
    <x v="102"/>
    <x v="284"/>
    <n v="4.3771043771043772"/>
    <x v="16"/>
    <x v="1"/>
  </r>
  <r>
    <x v="102"/>
    <x v="285"/>
    <n v="0.67340067340067344"/>
    <x v="16"/>
    <x v="1"/>
  </r>
  <r>
    <x v="102"/>
    <x v="286"/>
    <n v="5.3872053872053876"/>
    <x v="16"/>
    <x v="1"/>
  </r>
  <r>
    <x v="102"/>
    <x v="287"/>
    <n v="2.3569023569023568"/>
    <x v="16"/>
    <x v="1"/>
  </r>
  <r>
    <x v="102"/>
    <x v="288"/>
    <n v="0.67340067340067344"/>
    <x v="16"/>
    <x v="1"/>
  </r>
  <r>
    <x v="102"/>
    <x v="289"/>
    <n v="2.3569023569023568"/>
    <x v="16"/>
    <x v="1"/>
  </r>
  <r>
    <x v="102"/>
    <x v="181"/>
    <n v="1.0101010101010102"/>
    <x v="16"/>
    <x v="1"/>
  </r>
  <r>
    <x v="102"/>
    <x v="290"/>
    <n v="8.7542087542087543"/>
    <x v="16"/>
    <x v="1"/>
  </r>
  <r>
    <x v="102"/>
    <x v="291"/>
    <n v="11.784511784511784"/>
    <x v="16"/>
    <x v="1"/>
  </r>
  <r>
    <x v="102"/>
    <x v="292"/>
    <n v="2.3569023569023568"/>
    <x v="16"/>
    <x v="1"/>
  </r>
  <r>
    <x v="102"/>
    <x v="293"/>
    <n v="48.821548821548824"/>
    <x v="16"/>
    <x v="1"/>
  </r>
  <r>
    <x v="103"/>
    <x v="294"/>
    <n v="643.17659762201754"/>
    <x v="0"/>
    <x v="0"/>
  </r>
  <r>
    <x v="103"/>
    <x v="295"/>
    <n v="376.69051645709465"/>
    <x v="0"/>
    <x v="0"/>
  </r>
  <r>
    <x v="103"/>
    <x v="296"/>
    <n v="1015.4233629359832"/>
    <x v="0"/>
    <x v="0"/>
  </r>
  <r>
    <x v="103"/>
    <x v="297"/>
    <n v="68.307611983919543"/>
    <x v="0"/>
    <x v="0"/>
  </r>
  <r>
    <x v="103"/>
    <x v="298"/>
    <n v="40.062917528009486"/>
    <x v="0"/>
    <x v="0"/>
  </r>
  <r>
    <x v="103"/>
    <x v="299"/>
    <n v="107.80798338039341"/>
    <x v="0"/>
    <x v="0"/>
  </r>
  <r>
    <x v="103"/>
    <x v="294"/>
    <n v="495.81818437929809"/>
    <x v="1"/>
    <x v="0"/>
  </r>
  <r>
    <x v="103"/>
    <x v="295"/>
    <n v="339.11581428034975"/>
    <x v="1"/>
    <x v="0"/>
  </r>
  <r>
    <x v="103"/>
    <x v="296"/>
    <n v="829.47876924418688"/>
    <x v="1"/>
    <x v="0"/>
  </r>
  <r>
    <x v="103"/>
    <x v="297"/>
    <n v="73.948275529781526"/>
    <x v="1"/>
    <x v="0"/>
  </r>
  <r>
    <x v="103"/>
    <x v="298"/>
    <n v="50.91419447203463"/>
    <x v="1"/>
    <x v="0"/>
  </r>
  <r>
    <x v="103"/>
    <x v="299"/>
    <n v="123.73739125050295"/>
    <x v="1"/>
    <x v="0"/>
  </r>
  <r>
    <x v="103"/>
    <x v="294"/>
    <n v="539.65196832336642"/>
    <x v="2"/>
    <x v="0"/>
  </r>
  <r>
    <x v="103"/>
    <x v="295"/>
    <n v="370.52899487247851"/>
    <x v="2"/>
    <x v="0"/>
  </r>
  <r>
    <x v="103"/>
    <x v="296"/>
    <n v="910.92622708745546"/>
    <x v="2"/>
    <x v="0"/>
  </r>
  <r>
    <x v="103"/>
    <x v="297"/>
    <n v="55.900964002711412"/>
    <x v="2"/>
    <x v="0"/>
  </r>
  <r>
    <x v="103"/>
    <x v="298"/>
    <n v="38.286385669917728"/>
    <x v="2"/>
    <x v="0"/>
  </r>
  <r>
    <x v="103"/>
    <x v="299"/>
    <n v="94.305613214201884"/>
    <x v="2"/>
    <x v="0"/>
  </r>
  <r>
    <x v="103"/>
    <x v="294"/>
    <n v="858.05011168995873"/>
    <x v="3"/>
    <x v="0"/>
  </r>
  <r>
    <x v="103"/>
    <x v="295"/>
    <n v="330.72474802551159"/>
    <x v="3"/>
    <x v="0"/>
  </r>
  <r>
    <x v="103"/>
    <x v="296"/>
    <n v="1186.348507320613"/>
    <x v="3"/>
    <x v="0"/>
  </r>
  <r>
    <x v="103"/>
    <x v="297"/>
    <n v="71.147165109812875"/>
    <x v="3"/>
    <x v="0"/>
  </r>
  <r>
    <x v="103"/>
    <x v="298"/>
    <n v="27.589114386057755"/>
    <x v="3"/>
    <x v="0"/>
  </r>
  <r>
    <x v="103"/>
    <x v="299"/>
    <n v="98.368768884465979"/>
    <x v="3"/>
    <x v="0"/>
  </r>
  <r>
    <x v="103"/>
    <x v="294"/>
    <n v="722.31166008283526"/>
    <x v="4"/>
    <x v="0"/>
  </r>
  <r>
    <x v="103"/>
    <x v="295"/>
    <n v="395.61895988076498"/>
    <x v="4"/>
    <x v="0"/>
  </r>
  <r>
    <x v="103"/>
    <x v="296"/>
    <n v="1119.6303441057012"/>
    <x v="4"/>
    <x v="0"/>
  </r>
  <r>
    <x v="103"/>
    <x v="297"/>
    <n v="72.5500674034637"/>
    <x v="4"/>
    <x v="0"/>
  </r>
  <r>
    <x v="103"/>
    <x v="298"/>
    <n v="40.158162079779849"/>
    <x v="4"/>
    <x v="0"/>
  </r>
  <r>
    <x v="103"/>
    <x v="299"/>
    <n v="112.45735244328776"/>
    <x v="4"/>
    <x v="0"/>
  </r>
  <r>
    <x v="103"/>
    <x v="294"/>
    <n v="729.74629789549567"/>
    <x v="5"/>
    <x v="0"/>
  </r>
  <r>
    <x v="103"/>
    <x v="295"/>
    <n v="407.28295591291982"/>
    <x v="5"/>
    <x v="0"/>
  </r>
  <r>
    <x v="103"/>
    <x v="296"/>
    <n v="1141.2032750746951"/>
    <x v="5"/>
    <x v="0"/>
  </r>
  <r>
    <x v="103"/>
    <x v="297"/>
    <n v="71.821932113651499"/>
    <x v="5"/>
    <x v="0"/>
  </r>
  <r>
    <x v="103"/>
    <x v="298"/>
    <n v="40.920340510656075"/>
    <x v="5"/>
    <x v="0"/>
  </r>
  <r>
    <x v="103"/>
    <x v="299"/>
    <n v="112.31769778985456"/>
    <x v="5"/>
    <x v="0"/>
  </r>
  <r>
    <x v="103"/>
    <x v="294"/>
    <n v="789.90253633514556"/>
    <x v="6"/>
    <x v="0"/>
  </r>
  <r>
    <x v="103"/>
    <x v="295"/>
    <n v="530.76521533227594"/>
    <x v="6"/>
    <x v="0"/>
  </r>
  <r>
    <x v="103"/>
    <x v="296"/>
    <n v="1320.7943795140225"/>
    <x v="6"/>
    <x v="0"/>
  </r>
  <r>
    <x v="103"/>
    <x v="297"/>
    <n v="66.3350682776356"/>
    <x v="6"/>
    <x v="0"/>
  </r>
  <r>
    <x v="103"/>
    <x v="298"/>
    <n v="44.689801142591492"/>
    <x v="6"/>
    <x v="0"/>
  </r>
  <r>
    <x v="103"/>
    <x v="299"/>
    <n v="110.91872897671777"/>
    <x v="6"/>
    <x v="0"/>
  </r>
  <r>
    <x v="103"/>
    <x v="294"/>
    <n v="678.66733569761789"/>
    <x v="7"/>
    <x v="0"/>
  </r>
  <r>
    <x v="103"/>
    <x v="295"/>
    <n v="324.36166784123913"/>
    <x v="7"/>
    <x v="0"/>
  </r>
  <r>
    <x v="103"/>
    <x v="296"/>
    <n v="1006.3713265557216"/>
    <x v="7"/>
    <x v="0"/>
  </r>
  <r>
    <x v="103"/>
    <x v="297"/>
    <n v="73.237482269527135"/>
    <x v="7"/>
    <x v="0"/>
  </r>
  <r>
    <x v="103"/>
    <x v="298"/>
    <n v="35.371225959485471"/>
    <x v="7"/>
    <x v="0"/>
  </r>
  <r>
    <x v="103"/>
    <x v="299"/>
    <n v="108.60122229018585"/>
    <x v="7"/>
    <x v="0"/>
  </r>
  <r>
    <x v="103"/>
    <x v="294"/>
    <n v="711.84721492058691"/>
    <x v="8"/>
    <x v="0"/>
  </r>
  <r>
    <x v="103"/>
    <x v="295"/>
    <n v="358.89798511797164"/>
    <x v="8"/>
    <x v="0"/>
  </r>
  <r>
    <x v="103"/>
    <x v="296"/>
    <n v="1069.2164224605192"/>
    <x v="8"/>
    <x v="0"/>
  </r>
  <r>
    <x v="103"/>
    <x v="297"/>
    <n v="79.233877279146583"/>
    <x v="8"/>
    <x v="0"/>
  </r>
  <r>
    <x v="103"/>
    <x v="298"/>
    <n v="40.206731823357664"/>
    <x v="8"/>
    <x v="0"/>
  </r>
  <r>
    <x v="103"/>
    <x v="299"/>
    <n v="119.01172193465148"/>
    <x v="8"/>
    <x v="0"/>
  </r>
  <r>
    <x v="103"/>
    <x v="294"/>
    <n v="817.78486985318318"/>
    <x v="9"/>
    <x v="0"/>
  </r>
  <r>
    <x v="103"/>
    <x v="295"/>
    <n v="360.15741107153855"/>
    <x v="9"/>
    <x v="0"/>
  </r>
  <r>
    <x v="103"/>
    <x v="296"/>
    <n v="1176.723559005093"/>
    <x v="9"/>
    <x v="0"/>
  </r>
  <r>
    <x v="103"/>
    <x v="297"/>
    <n v="80.895556136629452"/>
    <x v="9"/>
    <x v="0"/>
  </r>
  <r>
    <x v="103"/>
    <x v="298"/>
    <n v="35.33065907522429"/>
    <x v="9"/>
    <x v="0"/>
  </r>
  <r>
    <x v="103"/>
    <x v="299"/>
    <n v="116.53459213118118"/>
    <x v="9"/>
    <x v="0"/>
  </r>
  <r>
    <x v="103"/>
    <x v="294"/>
    <n v="749.77792667565177"/>
    <x v="10"/>
    <x v="0"/>
  </r>
  <r>
    <x v="103"/>
    <x v="295"/>
    <n v="329.41025164789414"/>
    <x v="10"/>
    <x v="0"/>
  </r>
  <r>
    <x v="103"/>
    <x v="296"/>
    <n v="1083.2156898674828"/>
    <x v="10"/>
    <x v="0"/>
  </r>
  <r>
    <x v="103"/>
    <x v="297"/>
    <n v="77.851273135216985"/>
    <x v="10"/>
    <x v="0"/>
  </r>
  <r>
    <x v="103"/>
    <x v="298"/>
    <n v="34.578976692320389"/>
    <x v="10"/>
    <x v="0"/>
  </r>
  <r>
    <x v="103"/>
    <x v="299"/>
    <n v="112.47293036502823"/>
    <x v="10"/>
    <x v="0"/>
  </r>
  <r>
    <x v="103"/>
    <x v="294"/>
    <n v="904.88175680676147"/>
    <x v="11"/>
    <x v="0"/>
  </r>
  <r>
    <x v="103"/>
    <x v="295"/>
    <n v="294.48924731182808"/>
    <x v="11"/>
    <x v="0"/>
  </r>
  <r>
    <x v="103"/>
    <x v="296"/>
    <n v="1195.8904148154202"/>
    <x v="11"/>
    <x v="0"/>
  </r>
  <r>
    <x v="103"/>
    <x v="297"/>
    <n v="83.913161711104735"/>
    <x v="11"/>
    <x v="0"/>
  </r>
  <r>
    <x v="103"/>
    <x v="298"/>
    <n v="26.261536617523671"/>
    <x v="11"/>
    <x v="0"/>
  </r>
  <r>
    <x v="103"/>
    <x v="299"/>
    <n v="110.89951257421187"/>
    <x v="11"/>
    <x v="0"/>
  </r>
  <r>
    <x v="103"/>
    <x v="294"/>
    <n v="759.88355991162109"/>
    <x v="12"/>
    <x v="0"/>
  </r>
  <r>
    <x v="103"/>
    <x v="295"/>
    <n v="379.75485799701039"/>
    <x v="12"/>
    <x v="0"/>
  </r>
  <r>
    <x v="103"/>
    <x v="296"/>
    <n v="1132.1733459019977"/>
    <x v="12"/>
    <x v="0"/>
  </r>
  <r>
    <x v="103"/>
    <x v="297"/>
    <n v="81.00470223018749"/>
    <x v="12"/>
    <x v="0"/>
  </r>
  <r>
    <x v="103"/>
    <x v="298"/>
    <n v="40.558109833971905"/>
    <x v="12"/>
    <x v="0"/>
  </r>
  <r>
    <x v="103"/>
    <x v="299"/>
    <n v="120.55035135462882"/>
    <x v="12"/>
    <x v="0"/>
  </r>
  <r>
    <x v="103"/>
    <x v="294"/>
    <n v="981.95942652915357"/>
    <x v="13"/>
    <x v="0"/>
  </r>
  <r>
    <x v="103"/>
    <x v="295"/>
    <n v="381.18548199522434"/>
    <x v="13"/>
    <x v="0"/>
  </r>
  <r>
    <x v="103"/>
    <x v="296"/>
    <n v="1359.4598518752766"/>
    <x v="13"/>
    <x v="0"/>
  </r>
  <r>
    <x v="103"/>
    <x v="297"/>
    <n v="95.109604493843634"/>
    <x v="13"/>
    <x v="0"/>
  </r>
  <r>
    <x v="103"/>
    <x v="298"/>
    <n v="36.80411550298718"/>
    <x v="13"/>
    <x v="0"/>
  </r>
  <r>
    <x v="103"/>
    <x v="299"/>
    <n v="131.67314793660466"/>
    <x v="13"/>
    <x v="0"/>
  </r>
  <r>
    <x v="103"/>
    <x v="294"/>
    <n v="421.18860218320384"/>
    <x v="14"/>
    <x v="0"/>
  </r>
  <r>
    <x v="103"/>
    <x v="295"/>
    <n v="580.75566107693385"/>
    <x v="14"/>
    <x v="0"/>
  </r>
  <r>
    <x v="103"/>
    <x v="296"/>
    <n v="1008.6177706729927"/>
    <x v="14"/>
    <x v="0"/>
  </r>
  <r>
    <x v="103"/>
    <x v="297"/>
    <n v="47.841696006431469"/>
    <x v="14"/>
    <x v="0"/>
  </r>
  <r>
    <x v="103"/>
    <x v="298"/>
    <n v="65.343747666297631"/>
    <x v="14"/>
    <x v="0"/>
  </r>
  <r>
    <x v="103"/>
    <x v="299"/>
    <n v="114.56621694200784"/>
    <x v="14"/>
    <x v="0"/>
  </r>
  <r>
    <x v="103"/>
    <x v="294"/>
    <n v="1290.9470904066429"/>
    <x v="15"/>
    <x v="0"/>
  </r>
  <r>
    <x v="103"/>
    <x v="295"/>
    <n v="930.42924528301853"/>
    <x v="15"/>
    <x v="0"/>
  </r>
  <r>
    <x v="103"/>
    <x v="296"/>
    <n v="2239.6732808828333"/>
    <x v="15"/>
    <x v="0"/>
  </r>
  <r>
    <x v="103"/>
    <x v="297"/>
    <n v="103.27576723253145"/>
    <x v="15"/>
    <x v="0"/>
  </r>
  <r>
    <x v="103"/>
    <x v="298"/>
    <n v="75.691097467382932"/>
    <x v="15"/>
    <x v="0"/>
  </r>
  <r>
    <x v="103"/>
    <x v="299"/>
    <n v="179.17386247062663"/>
    <x v="15"/>
    <x v="0"/>
  </r>
  <r>
    <x v="103"/>
    <x v="294"/>
    <n v="812.64253904892769"/>
    <x v="16"/>
    <x v="0"/>
  </r>
  <r>
    <x v="103"/>
    <x v="295"/>
    <n v="481.14174112095287"/>
    <x v="16"/>
    <x v="0"/>
  </r>
  <r>
    <x v="103"/>
    <x v="296"/>
    <n v="1266.3333289138609"/>
    <x v="16"/>
    <x v="0"/>
  </r>
  <r>
    <x v="103"/>
    <x v="297"/>
    <n v="88.403549284421985"/>
    <x v="16"/>
    <x v="0"/>
  </r>
  <r>
    <x v="103"/>
    <x v="298"/>
    <n v="49.41392425238309"/>
    <x v="16"/>
    <x v="0"/>
  </r>
  <r>
    <x v="103"/>
    <x v="299"/>
    <n v="137.53127929137514"/>
    <x v="16"/>
    <x v="0"/>
  </r>
  <r>
    <x v="103"/>
    <x v="294"/>
    <n v="637.36725732437719"/>
    <x v="0"/>
    <x v="1"/>
  </r>
  <r>
    <x v="103"/>
    <x v="295"/>
    <n v="388.1446143833125"/>
    <x v="0"/>
    <x v="1"/>
  </r>
  <r>
    <x v="103"/>
    <x v="296"/>
    <n v="1022.408668346693"/>
    <x v="0"/>
    <x v="1"/>
  </r>
  <r>
    <x v="103"/>
    <x v="297"/>
    <n v="66.468318345722523"/>
    <x v="0"/>
    <x v="1"/>
  </r>
  <r>
    <x v="103"/>
    <x v="298"/>
    <n v="40.642639932184302"/>
    <x v="0"/>
    <x v="1"/>
  </r>
  <r>
    <x v="103"/>
    <x v="299"/>
    <n v="106.61051162250645"/>
    <x v="0"/>
    <x v="1"/>
  </r>
  <r>
    <x v="103"/>
    <x v="294"/>
    <n v="501.12180882248003"/>
    <x v="1"/>
    <x v="1"/>
  </r>
  <r>
    <x v="103"/>
    <x v="295"/>
    <n v="351.23191440308398"/>
    <x v="1"/>
    <x v="1"/>
  </r>
  <r>
    <x v="103"/>
    <x v="296"/>
    <n v="845.26460365064736"/>
    <x v="1"/>
    <x v="1"/>
  </r>
  <r>
    <x v="103"/>
    <x v="297"/>
    <n v="73.188751010941672"/>
    <x v="1"/>
    <x v="1"/>
  </r>
  <r>
    <x v="103"/>
    <x v="298"/>
    <n v="51.275390960856477"/>
    <x v="1"/>
    <x v="1"/>
  </r>
  <r>
    <x v="103"/>
    <x v="299"/>
    <n v="123.43162429830487"/>
    <x v="1"/>
    <x v="1"/>
  </r>
  <r>
    <x v="103"/>
    <x v="294"/>
    <n v="566.7977269871966"/>
    <x v="2"/>
    <x v="1"/>
  </r>
  <r>
    <x v="103"/>
    <x v="295"/>
    <n v="412.26003166070404"/>
    <x v="2"/>
    <x v="1"/>
  </r>
  <r>
    <x v="103"/>
    <x v="296"/>
    <n v="978.17226795332783"/>
    <x v="2"/>
    <x v="1"/>
  </r>
  <r>
    <x v="103"/>
    <x v="297"/>
    <n v="58.336013863258493"/>
    <x v="2"/>
    <x v="1"/>
  </r>
  <r>
    <x v="103"/>
    <x v="298"/>
    <n v="42.566159643613943"/>
    <x v="2"/>
    <x v="1"/>
  </r>
  <r>
    <x v="103"/>
    <x v="299"/>
    <n v="100.6363392942461"/>
    <x v="2"/>
    <x v="1"/>
  </r>
  <r>
    <x v="103"/>
    <x v="294"/>
    <n v="829.5364924473331"/>
    <x v="3"/>
    <x v="1"/>
  </r>
  <r>
    <x v="103"/>
    <x v="295"/>
    <n v="326.33927342105761"/>
    <x v="3"/>
    <x v="1"/>
  </r>
  <r>
    <x v="103"/>
    <x v="296"/>
    <n v="1158.6488509308892"/>
    <x v="3"/>
    <x v="1"/>
  </r>
  <r>
    <x v="103"/>
    <x v="297"/>
    <n v="65.892855711728586"/>
    <x v="3"/>
    <x v="1"/>
  </r>
  <r>
    <x v="103"/>
    <x v="298"/>
    <n v="26.148616755279139"/>
    <x v="3"/>
    <x v="1"/>
  </r>
  <r>
    <x v="103"/>
    <x v="299"/>
    <n v="92.079220336856793"/>
    <x v="3"/>
    <x v="1"/>
  </r>
  <r>
    <x v="103"/>
    <x v="294"/>
    <n v="722.27764824565475"/>
    <x v="4"/>
    <x v="1"/>
  </r>
  <r>
    <x v="103"/>
    <x v="295"/>
    <n v="373.82556060569425"/>
    <x v="4"/>
    <x v="1"/>
  </r>
  <r>
    <x v="103"/>
    <x v="296"/>
    <n v="1097.8577314782735"/>
    <x v="4"/>
    <x v="1"/>
  </r>
  <r>
    <x v="103"/>
    <x v="297"/>
    <n v="80.424699640698094"/>
    <x v="4"/>
    <x v="1"/>
  </r>
  <r>
    <x v="103"/>
    <x v="298"/>
    <n v="41.91542991451724"/>
    <x v="4"/>
    <x v="1"/>
  </r>
  <r>
    <x v="103"/>
    <x v="299"/>
    <n v="122.26429386152984"/>
    <x v="4"/>
    <x v="1"/>
  </r>
  <r>
    <x v="103"/>
    <x v="294"/>
    <n v="724.00836970141131"/>
    <x v="5"/>
    <x v="1"/>
  </r>
  <r>
    <x v="103"/>
    <x v="295"/>
    <n v="414.05543154761898"/>
    <x v="5"/>
    <x v="1"/>
  </r>
  <r>
    <x v="103"/>
    <x v="296"/>
    <n v="1142.8044497025423"/>
    <x v="5"/>
    <x v="1"/>
  </r>
  <r>
    <x v="103"/>
    <x v="297"/>
    <n v="74.66927050445365"/>
    <x v="5"/>
    <x v="1"/>
  </r>
  <r>
    <x v="103"/>
    <x v="298"/>
    <n v="44.71239755744817"/>
    <x v="5"/>
    <x v="1"/>
  </r>
  <r>
    <x v="103"/>
    <x v="299"/>
    <n v="117.96206351301713"/>
    <x v="5"/>
    <x v="1"/>
  </r>
  <r>
    <x v="103"/>
    <x v="294"/>
    <n v="758.28515811001512"/>
    <x v="6"/>
    <x v="1"/>
  </r>
  <r>
    <x v="103"/>
    <x v="295"/>
    <n v="479.66349627987154"/>
    <x v="6"/>
    <x v="1"/>
  </r>
  <r>
    <x v="103"/>
    <x v="296"/>
    <n v="1233.0185772504271"/>
    <x v="6"/>
    <x v="1"/>
  </r>
  <r>
    <x v="103"/>
    <x v="297"/>
    <n v="75.197487940174938"/>
    <x v="6"/>
    <x v="1"/>
  </r>
  <r>
    <x v="103"/>
    <x v="298"/>
    <n v="46.760573824953767"/>
    <x v="6"/>
    <x v="1"/>
  </r>
  <r>
    <x v="103"/>
    <x v="299"/>
    <n v="122.34737466031687"/>
    <x v="6"/>
    <x v="1"/>
  </r>
  <r>
    <x v="103"/>
    <x v="294"/>
    <n v="713.77861177805141"/>
    <x v="7"/>
    <x v="1"/>
  </r>
  <r>
    <x v="103"/>
    <x v="295"/>
    <n v="305.72295648559117"/>
    <x v="7"/>
    <x v="1"/>
  </r>
  <r>
    <x v="103"/>
    <x v="296"/>
    <n v="1021.3326741341351"/>
    <x v="7"/>
    <x v="1"/>
  </r>
  <r>
    <x v="103"/>
    <x v="297"/>
    <n v="84.496132301685506"/>
    <x v="7"/>
    <x v="1"/>
  </r>
  <r>
    <x v="103"/>
    <x v="298"/>
    <n v="36.239236687631703"/>
    <x v="7"/>
    <x v="1"/>
  </r>
  <r>
    <x v="103"/>
    <x v="299"/>
    <n v="120.87894802512184"/>
    <x v="7"/>
    <x v="1"/>
  </r>
  <r>
    <x v="103"/>
    <x v="294"/>
    <n v="707.75623331991835"/>
    <x v="8"/>
    <x v="1"/>
  </r>
  <r>
    <x v="103"/>
    <x v="295"/>
    <n v="358.17191735108821"/>
    <x v="8"/>
    <x v="1"/>
  </r>
  <r>
    <x v="103"/>
    <x v="296"/>
    <n v="1068.470797536902"/>
    <x v="8"/>
    <x v="1"/>
  </r>
  <r>
    <x v="103"/>
    <x v="297"/>
    <n v="84.446035329235784"/>
    <x v="8"/>
    <x v="1"/>
  </r>
  <r>
    <x v="103"/>
    <x v="298"/>
    <n v="42.524121134655601"/>
    <x v="8"/>
    <x v="1"/>
  </r>
  <r>
    <x v="103"/>
    <x v="299"/>
    <n v="127.3218019609191"/>
    <x v="8"/>
    <x v="1"/>
  </r>
  <r>
    <x v="103"/>
    <x v="294"/>
    <n v="705.07475223996926"/>
    <x v="9"/>
    <x v="1"/>
  </r>
  <r>
    <x v="103"/>
    <x v="295"/>
    <n v="322.18525480367623"/>
    <x v="9"/>
    <x v="1"/>
  </r>
  <r>
    <x v="103"/>
    <x v="296"/>
    <n v="1030.1857119324475"/>
    <x v="9"/>
    <x v="1"/>
  </r>
  <r>
    <x v="103"/>
    <x v="297"/>
    <n v="71.901253366171986"/>
    <x v="9"/>
    <x v="1"/>
  </r>
  <r>
    <x v="103"/>
    <x v="298"/>
    <n v="32.735400220694324"/>
    <x v="9"/>
    <x v="1"/>
  </r>
  <r>
    <x v="103"/>
    <x v="299"/>
    <n v="105.00157303697708"/>
    <x v="9"/>
    <x v="1"/>
  </r>
  <r>
    <x v="103"/>
    <x v="294"/>
    <n v="774.87455548551338"/>
    <x v="10"/>
    <x v="1"/>
  </r>
  <r>
    <x v="103"/>
    <x v="295"/>
    <n v="337.08232118758417"/>
    <x v="10"/>
    <x v="1"/>
  </r>
  <r>
    <x v="103"/>
    <x v="296"/>
    <n v="1116.3927505364595"/>
    <x v="10"/>
    <x v="1"/>
  </r>
  <r>
    <x v="103"/>
    <x v="297"/>
    <n v="80.147368205141277"/>
    <x v="10"/>
    <x v="1"/>
  </r>
  <r>
    <x v="103"/>
    <x v="298"/>
    <n v="35.324282279734113"/>
    <x v="10"/>
    <x v="1"/>
  </r>
  <r>
    <x v="103"/>
    <x v="299"/>
    <n v="115.47151755774578"/>
    <x v="10"/>
    <x v="1"/>
  </r>
  <r>
    <x v="103"/>
    <x v="294"/>
    <n v="820.75364243128104"/>
    <x v="11"/>
    <x v="1"/>
  </r>
  <r>
    <x v="103"/>
    <x v="295"/>
    <n v="401.38148148148127"/>
    <x v="11"/>
    <x v="1"/>
  </r>
  <r>
    <x v="103"/>
    <x v="296"/>
    <n v="1220.72629868128"/>
    <x v="11"/>
    <x v="1"/>
  </r>
  <r>
    <x v="103"/>
    <x v="297"/>
    <n v="77.819604615706595"/>
    <x v="11"/>
    <x v="1"/>
  </r>
  <r>
    <x v="103"/>
    <x v="298"/>
    <n v="37.721197354681514"/>
    <x v="11"/>
    <x v="1"/>
  </r>
  <r>
    <x v="103"/>
    <x v="299"/>
    <n v="115.74293794903997"/>
    <x v="11"/>
    <x v="1"/>
  </r>
  <r>
    <x v="103"/>
    <x v="294"/>
    <n v="679.23969077387437"/>
    <x v="12"/>
    <x v="1"/>
  </r>
  <r>
    <x v="103"/>
    <x v="295"/>
    <n v="394.64448236632558"/>
    <x v="12"/>
    <x v="1"/>
  </r>
  <r>
    <x v="103"/>
    <x v="296"/>
    <n v="1046.5841828395949"/>
    <x v="12"/>
    <x v="1"/>
  </r>
  <r>
    <x v="103"/>
    <x v="297"/>
    <n v="69.925555613537114"/>
    <x v="12"/>
    <x v="1"/>
  </r>
  <r>
    <x v="103"/>
    <x v="298"/>
    <n v="35.55683681836814"/>
    <x v="12"/>
    <x v="1"/>
  </r>
  <r>
    <x v="103"/>
    <x v="299"/>
    <n v="108.77305442513514"/>
    <x v="12"/>
    <x v="1"/>
  </r>
  <r>
    <x v="103"/>
    <x v="294"/>
    <n v="888.2245653680335"/>
    <x v="13"/>
    <x v="1"/>
  </r>
  <r>
    <x v="103"/>
    <x v="295"/>
    <n v="469.675366578872"/>
    <x v="13"/>
    <x v="1"/>
  </r>
  <r>
    <x v="103"/>
    <x v="296"/>
    <n v="1330.9262947168802"/>
    <x v="13"/>
    <x v="1"/>
  </r>
  <r>
    <x v="103"/>
    <x v="297"/>
    <n v="74.844815496971563"/>
    <x v="13"/>
    <x v="1"/>
  </r>
  <r>
    <x v="103"/>
    <x v="298"/>
    <n v="38.340846251336473"/>
    <x v="13"/>
    <x v="1"/>
  </r>
  <r>
    <x v="103"/>
    <x v="299"/>
    <n v="112.14836523562994"/>
    <x v="13"/>
    <x v="1"/>
  </r>
  <r>
    <x v="103"/>
    <x v="294"/>
    <n v="470.44104692620027"/>
    <x v="14"/>
    <x v="1"/>
  </r>
  <r>
    <x v="103"/>
    <x v="295"/>
    <n v="560.22699485199439"/>
    <x v="14"/>
    <x v="1"/>
  </r>
  <r>
    <x v="103"/>
    <x v="296"/>
    <n v="1026.2126013180841"/>
    <x v="14"/>
    <x v="1"/>
  </r>
  <r>
    <x v="103"/>
    <x v="297"/>
    <n v="52.867153481934565"/>
    <x v="14"/>
    <x v="1"/>
  </r>
  <r>
    <x v="103"/>
    <x v="298"/>
    <n v="61.508601808675969"/>
    <x v="14"/>
    <x v="1"/>
  </r>
  <r>
    <x v="103"/>
    <x v="299"/>
    <n v="115.80817659026162"/>
    <x v="14"/>
    <x v="1"/>
  </r>
  <r>
    <x v="103"/>
    <x v="294"/>
    <n v="1079.0852150467911"/>
    <x v="15"/>
    <x v="1"/>
  </r>
  <r>
    <x v="103"/>
    <x v="295"/>
    <n v="801.59968333761935"/>
    <x v="15"/>
    <x v="1"/>
  </r>
  <r>
    <x v="103"/>
    <x v="296"/>
    <n v="1852.445689655"/>
    <x v="15"/>
    <x v="1"/>
  </r>
  <r>
    <x v="103"/>
    <x v="297"/>
    <n v="87.156882753779229"/>
    <x v="15"/>
    <x v="1"/>
  </r>
  <r>
    <x v="103"/>
    <x v="298"/>
    <n v="65.581400295172855"/>
    <x v="15"/>
    <x v="1"/>
  </r>
  <r>
    <x v="103"/>
    <x v="299"/>
    <n v="149.62061339521151"/>
    <x v="15"/>
    <x v="1"/>
  </r>
  <r>
    <x v="103"/>
    <x v="294"/>
    <n v="700.42645430130904"/>
    <x v="16"/>
    <x v="1"/>
  </r>
  <r>
    <x v="103"/>
    <x v="295"/>
    <n v="469.28937091958767"/>
    <x v="16"/>
    <x v="1"/>
  </r>
  <r>
    <x v="103"/>
    <x v="296"/>
    <n v="1169.55375605155"/>
    <x v="16"/>
    <x v="1"/>
  </r>
  <r>
    <x v="103"/>
    <x v="297"/>
    <n v="76.077483808162384"/>
    <x v="16"/>
    <x v="1"/>
  </r>
  <r>
    <x v="103"/>
    <x v="298"/>
    <n v="52.595827608723646"/>
    <x v="16"/>
    <x v="1"/>
  </r>
  <r>
    <x v="103"/>
    <x v="299"/>
    <n v="127.03219073520495"/>
    <x v="16"/>
    <x v="1"/>
  </r>
  <r>
    <x v="104"/>
    <x v="255"/>
    <n v="10.301729735791728"/>
    <x v="0"/>
    <x v="0"/>
  </r>
  <r>
    <x v="104"/>
    <x v="181"/>
    <n v="20.396411753618594"/>
    <x v="0"/>
    <x v="0"/>
  </r>
  <r>
    <x v="104"/>
    <x v="300"/>
    <n v="28.143811648762"/>
    <x v="0"/>
    <x v="0"/>
  </r>
  <r>
    <x v="104"/>
    <x v="301"/>
    <n v="10.967378259977421"/>
    <x v="0"/>
    <x v="0"/>
  </r>
  <r>
    <x v="104"/>
    <x v="302"/>
    <n v="5.6637693514429559"/>
    <x v="0"/>
    <x v="0"/>
  </r>
  <r>
    <x v="104"/>
    <x v="303"/>
    <n v="14.540267812433424"/>
    <x v="0"/>
    <x v="0"/>
  </r>
  <r>
    <x v="104"/>
    <x v="274"/>
    <n v="13.093067725966309"/>
    <x v="0"/>
    <x v="0"/>
  </r>
  <r>
    <x v="104"/>
    <x v="304"/>
    <n v="3.4863015293011728"/>
    <x v="0"/>
    <x v="0"/>
  </r>
  <r>
    <x v="104"/>
    <x v="305"/>
    <n v="29.53707811558667"/>
    <x v="0"/>
    <x v="0"/>
  </r>
  <r>
    <x v="104"/>
    <x v="306"/>
    <n v="4.9546369193843001"/>
    <x v="0"/>
    <x v="0"/>
  </r>
  <r>
    <x v="104"/>
    <x v="307"/>
    <n v="110.50488743682094"/>
    <x v="0"/>
    <x v="0"/>
  </r>
  <r>
    <x v="104"/>
    <x v="308"/>
    <n v="47.089341623422484"/>
    <x v="0"/>
    <x v="0"/>
  </r>
  <r>
    <x v="104"/>
    <x v="309"/>
    <n v="70.39547530314573"/>
    <x v="0"/>
    <x v="0"/>
  </r>
  <r>
    <x v="104"/>
    <x v="310"/>
    <n v="2.6601298658886949"/>
    <x v="0"/>
    <x v="0"/>
  </r>
  <r>
    <x v="104"/>
    <x v="59"/>
    <n v="2.4491558320173068"/>
    <x v="0"/>
    <x v="0"/>
  </r>
  <r>
    <x v="104"/>
    <x v="311"/>
    <n v="2.5070735435347227"/>
    <x v="0"/>
    <x v="0"/>
  </r>
  <r>
    <x v="104"/>
    <x v="255"/>
    <n v="7.8003310907124135"/>
    <x v="1"/>
    <x v="0"/>
  </r>
  <r>
    <x v="104"/>
    <x v="181"/>
    <n v="33.476396750409471"/>
    <x v="1"/>
    <x v="0"/>
  </r>
  <r>
    <x v="104"/>
    <x v="300"/>
    <n v="37.090600985272559"/>
    <x v="1"/>
    <x v="0"/>
  </r>
  <r>
    <x v="104"/>
    <x v="301"/>
    <n v="12.896416636655461"/>
    <x v="1"/>
    <x v="0"/>
  </r>
  <r>
    <x v="104"/>
    <x v="302"/>
    <n v="3.6599500494479815"/>
    <x v="1"/>
    <x v="0"/>
  </r>
  <r>
    <x v="104"/>
    <x v="303"/>
    <n v="21.18498772054102"/>
    <x v="1"/>
    <x v="0"/>
  </r>
  <r>
    <x v="104"/>
    <x v="274"/>
    <n v="12.472385335802569"/>
    <x v="1"/>
    <x v="0"/>
  </r>
  <r>
    <x v="104"/>
    <x v="304"/>
    <n v="3.3438699790003192"/>
    <x v="1"/>
    <x v="0"/>
  </r>
  <r>
    <x v="104"/>
    <x v="305"/>
    <n v="25.562677489635885"/>
    <x v="1"/>
    <x v="0"/>
  </r>
  <r>
    <x v="104"/>
    <x v="306"/>
    <n v="3.0678104087094371"/>
    <x v="1"/>
    <x v="0"/>
  </r>
  <r>
    <x v="104"/>
    <x v="307"/>
    <n v="61.36942535124232"/>
    <x v="1"/>
    <x v="0"/>
  </r>
  <r>
    <x v="104"/>
    <x v="308"/>
    <n v="22.700281724380787"/>
    <x v="1"/>
    <x v="0"/>
  </r>
  <r>
    <x v="104"/>
    <x v="309"/>
    <n v="86.380671462181155"/>
    <x v="1"/>
    <x v="0"/>
  </r>
  <r>
    <x v="104"/>
    <x v="310"/>
    <n v="5.4156005661136914"/>
    <x v="1"/>
    <x v="0"/>
  </r>
  <r>
    <x v="104"/>
    <x v="59"/>
    <n v="0.40139277847321525"/>
    <x v="1"/>
    <x v="0"/>
  </r>
  <r>
    <x v="104"/>
    <x v="311"/>
    <n v="2.2930159517716291"/>
    <x v="1"/>
    <x v="0"/>
  </r>
  <r>
    <x v="104"/>
    <x v="255"/>
    <n v="13.750922587589987"/>
    <x v="2"/>
    <x v="0"/>
  </r>
  <r>
    <x v="104"/>
    <x v="181"/>
    <n v="6.6915237017603282"/>
    <x v="2"/>
    <x v="0"/>
  </r>
  <r>
    <x v="104"/>
    <x v="300"/>
    <n v="15.567952272060211"/>
    <x v="2"/>
    <x v="0"/>
  </r>
  <r>
    <x v="104"/>
    <x v="301"/>
    <n v="12.166671881982129"/>
    <x v="2"/>
    <x v="0"/>
  </r>
  <r>
    <x v="104"/>
    <x v="302"/>
    <n v="5.6808903312218719"/>
    <x v="2"/>
    <x v="0"/>
  </r>
  <r>
    <x v="104"/>
    <x v="303"/>
    <n v="9.1588066937374304"/>
    <x v="2"/>
    <x v="0"/>
  </r>
  <r>
    <x v="104"/>
    <x v="274"/>
    <n v="6.8714716003583298"/>
    <x v="2"/>
    <x v="0"/>
  </r>
  <r>
    <x v="104"/>
    <x v="304"/>
    <n v="2.6861676616400763"/>
    <x v="2"/>
    <x v="0"/>
  </r>
  <r>
    <x v="104"/>
    <x v="305"/>
    <n v="30.601769203295991"/>
    <x v="2"/>
    <x v="0"/>
  </r>
  <r>
    <x v="104"/>
    <x v="306"/>
    <n v="5.5192237744074699"/>
    <x v="2"/>
    <x v="0"/>
  </r>
  <r>
    <x v="104"/>
    <x v="307"/>
    <n v="146.12586586258669"/>
    <x v="2"/>
    <x v="0"/>
  </r>
  <r>
    <x v="104"/>
    <x v="308"/>
    <n v="56.702666439313667"/>
    <x v="2"/>
    <x v="0"/>
  </r>
  <r>
    <x v="104"/>
    <x v="309"/>
    <n v="51.748668114657939"/>
    <x v="2"/>
    <x v="0"/>
  </r>
  <r>
    <x v="104"/>
    <x v="310"/>
    <n v="0.76749581351441576"/>
    <x v="2"/>
    <x v="0"/>
  </r>
  <r>
    <x v="104"/>
    <x v="59"/>
    <n v="4.9088387736878003"/>
    <x v="2"/>
    <x v="0"/>
  </r>
  <r>
    <x v="104"/>
    <x v="311"/>
    <n v="1.5800601606647515"/>
    <x v="2"/>
    <x v="0"/>
  </r>
  <r>
    <x v="104"/>
    <x v="255"/>
    <n v="6.2771985525358733"/>
    <x v="3"/>
    <x v="0"/>
  </r>
  <r>
    <x v="104"/>
    <x v="181"/>
    <n v="31.092271447336053"/>
    <x v="3"/>
    <x v="0"/>
  </r>
  <r>
    <x v="104"/>
    <x v="300"/>
    <n v="37.31452739816487"/>
    <x v="3"/>
    <x v="0"/>
  </r>
  <r>
    <x v="104"/>
    <x v="301"/>
    <n v="4.1428050468831241"/>
    <x v="3"/>
    <x v="0"/>
  </r>
  <r>
    <x v="104"/>
    <x v="302"/>
    <n v="8.0090384728054111"/>
    <x v="3"/>
    <x v="0"/>
  </r>
  <r>
    <x v="104"/>
    <x v="303"/>
    <n v="18.511628380009952"/>
    <x v="3"/>
    <x v="0"/>
  </r>
  <r>
    <x v="104"/>
    <x v="274"/>
    <n v="25.234271573907272"/>
    <x v="3"/>
    <x v="0"/>
  </r>
  <r>
    <x v="104"/>
    <x v="304"/>
    <n v="4.2953962860339399"/>
    <x v="3"/>
    <x v="0"/>
  </r>
  <r>
    <x v="104"/>
    <x v="305"/>
    <n v="37.942412089633571"/>
    <x v="3"/>
    <x v="0"/>
  </r>
  <r>
    <x v="104"/>
    <x v="306"/>
    <n v="6.8536307968526557"/>
    <x v="3"/>
    <x v="0"/>
  </r>
  <r>
    <x v="104"/>
    <x v="307"/>
    <n v="65.877070907886903"/>
    <x v="3"/>
    <x v="0"/>
  </r>
  <r>
    <x v="104"/>
    <x v="308"/>
    <n v="40.505312474541789"/>
    <x v="3"/>
    <x v="0"/>
  </r>
  <r>
    <x v="104"/>
    <x v="309"/>
    <n v="37.564743726728736"/>
    <x v="3"/>
    <x v="0"/>
  </r>
  <r>
    <x v="104"/>
    <x v="310"/>
    <n v="1.9196354653664143"/>
    <x v="3"/>
    <x v="0"/>
  </r>
  <r>
    <x v="104"/>
    <x v="59"/>
    <n v="1.2468682273203069"/>
    <x v="3"/>
    <x v="0"/>
  </r>
  <r>
    <x v="104"/>
    <x v="311"/>
    <n v="3.9379371795047264"/>
    <x v="3"/>
    <x v="0"/>
  </r>
  <r>
    <x v="104"/>
    <x v="255"/>
    <n v="8.5260793835970663"/>
    <x v="4"/>
    <x v="0"/>
  </r>
  <r>
    <x v="104"/>
    <x v="181"/>
    <n v="10.394120849182407"/>
    <x v="4"/>
    <x v="0"/>
  </r>
  <r>
    <x v="104"/>
    <x v="300"/>
    <n v="16.433691888109095"/>
    <x v="4"/>
    <x v="0"/>
  </r>
  <r>
    <x v="104"/>
    <x v="301"/>
    <n v="7.0536867470916063"/>
    <x v="4"/>
    <x v="0"/>
  </r>
  <r>
    <x v="104"/>
    <x v="302"/>
    <n v="3.8391296236064743"/>
    <x v="4"/>
    <x v="0"/>
  </r>
  <r>
    <x v="104"/>
    <x v="303"/>
    <n v="8.5831727648723195"/>
    <x v="4"/>
    <x v="0"/>
  </r>
  <r>
    <x v="104"/>
    <x v="274"/>
    <n v="11.677019860246238"/>
    <x v="4"/>
    <x v="0"/>
  </r>
  <r>
    <x v="104"/>
    <x v="304"/>
    <n v="2.988959802132479"/>
    <x v="4"/>
    <x v="0"/>
  </r>
  <r>
    <x v="104"/>
    <x v="305"/>
    <n v="16.681807432294747"/>
    <x v="4"/>
    <x v="0"/>
  </r>
  <r>
    <x v="104"/>
    <x v="306"/>
    <n v="3.926045806378577"/>
    <x v="4"/>
    <x v="0"/>
  </r>
  <r>
    <x v="104"/>
    <x v="307"/>
    <n v="155.47559246025594"/>
    <x v="4"/>
    <x v="0"/>
  </r>
  <r>
    <x v="104"/>
    <x v="308"/>
    <n v="72.801588272078561"/>
    <x v="4"/>
    <x v="0"/>
  </r>
  <r>
    <x v="104"/>
    <x v="309"/>
    <n v="74.525822364846974"/>
    <x v="4"/>
    <x v="0"/>
  </r>
  <r>
    <x v="104"/>
    <x v="310"/>
    <n v="0.432245406267667"/>
    <x v="4"/>
    <x v="0"/>
  </r>
  <r>
    <x v="104"/>
    <x v="59"/>
    <n v="0.79849435096257559"/>
    <x v="4"/>
    <x v="0"/>
  </r>
  <r>
    <x v="104"/>
    <x v="311"/>
    <n v="1.4815028688419256"/>
    <x v="4"/>
    <x v="0"/>
  </r>
  <r>
    <x v="104"/>
    <x v="255"/>
    <n v="11.996633673896572"/>
    <x v="5"/>
    <x v="0"/>
  </r>
  <r>
    <x v="104"/>
    <x v="181"/>
    <n v="9.4628115152237182"/>
    <x v="5"/>
    <x v="0"/>
  </r>
  <r>
    <x v="104"/>
    <x v="300"/>
    <n v="20.653892649174466"/>
    <x v="5"/>
    <x v="0"/>
  </r>
  <r>
    <x v="104"/>
    <x v="301"/>
    <n v="9.126116729492928"/>
    <x v="5"/>
    <x v="0"/>
  </r>
  <r>
    <x v="104"/>
    <x v="302"/>
    <n v="4.3441269144719898"/>
    <x v="5"/>
    <x v="0"/>
  </r>
  <r>
    <x v="104"/>
    <x v="303"/>
    <n v="10.302552490814143"/>
    <x v="5"/>
    <x v="0"/>
  </r>
  <r>
    <x v="104"/>
    <x v="274"/>
    <n v="14.92372264191895"/>
    <x v="5"/>
    <x v="0"/>
  </r>
  <r>
    <x v="104"/>
    <x v="304"/>
    <n v="1.4290138788689102"/>
    <x v="5"/>
    <x v="0"/>
  </r>
  <r>
    <x v="104"/>
    <x v="305"/>
    <n v="12.953795815445622"/>
    <x v="5"/>
    <x v="0"/>
  </r>
  <r>
    <x v="104"/>
    <x v="306"/>
    <n v="4.2962231847948464"/>
    <x v="5"/>
    <x v="0"/>
  </r>
  <r>
    <x v="104"/>
    <x v="307"/>
    <n v="133.63831781594607"/>
    <x v="5"/>
    <x v="0"/>
  </r>
  <r>
    <x v="104"/>
    <x v="308"/>
    <n v="83.599279388442923"/>
    <x v="5"/>
    <x v="0"/>
  </r>
  <r>
    <x v="104"/>
    <x v="309"/>
    <n v="87.147662621902995"/>
    <x v="5"/>
    <x v="0"/>
  </r>
  <r>
    <x v="104"/>
    <x v="310"/>
    <n v="0.18819322373163871"/>
    <x v="5"/>
    <x v="0"/>
  </r>
  <r>
    <x v="104"/>
    <x v="59"/>
    <n v="1.1291593423898332"/>
    <x v="5"/>
    <x v="0"/>
  </r>
  <r>
    <x v="104"/>
    <x v="311"/>
    <n v="2.0914540264042767"/>
    <x v="5"/>
    <x v="0"/>
  </r>
  <r>
    <x v="104"/>
    <x v="255"/>
    <n v="10.060619711837916"/>
    <x v="6"/>
    <x v="0"/>
  </r>
  <r>
    <x v="104"/>
    <x v="181"/>
    <n v="13.577829817903845"/>
    <x v="6"/>
    <x v="0"/>
  </r>
  <r>
    <x v="104"/>
    <x v="300"/>
    <n v="10.077356732357085"/>
    <x v="6"/>
    <x v="0"/>
  </r>
  <r>
    <x v="104"/>
    <x v="301"/>
    <n v="9.389281206318973"/>
    <x v="6"/>
    <x v="0"/>
  </r>
  <r>
    <x v="104"/>
    <x v="302"/>
    <n v="4.8519319637695384"/>
    <x v="6"/>
    <x v="0"/>
  </r>
  <r>
    <x v="104"/>
    <x v="303"/>
    <n v="9.1112824298857671"/>
    <x v="6"/>
    <x v="0"/>
  </r>
  <r>
    <x v="104"/>
    <x v="274"/>
    <n v="26.565592211268299"/>
    <x v="6"/>
    <x v="0"/>
  </r>
  <r>
    <x v="104"/>
    <x v="304"/>
    <n v="10.448809511124086"/>
    <x v="6"/>
    <x v="0"/>
  </r>
  <r>
    <x v="104"/>
    <x v="305"/>
    <n v="20.316684226480529"/>
    <x v="6"/>
    <x v="0"/>
  </r>
  <r>
    <x v="104"/>
    <x v="306"/>
    <n v="4.5375673701665322"/>
    <x v="6"/>
    <x v="0"/>
  </r>
  <r>
    <x v="104"/>
    <x v="307"/>
    <n v="220.5857687155667"/>
    <x v="6"/>
    <x v="0"/>
  </r>
  <r>
    <x v="104"/>
    <x v="308"/>
    <n v="88.215588244606593"/>
    <x v="6"/>
    <x v="0"/>
  </r>
  <r>
    <x v="104"/>
    <x v="309"/>
    <n v="101.07105130067939"/>
    <x v="6"/>
    <x v="0"/>
  </r>
  <r>
    <x v="104"/>
    <x v="310"/>
    <n v="0.51041655574322908"/>
    <x v="6"/>
    <x v="0"/>
  </r>
  <r>
    <x v="104"/>
    <x v="59"/>
    <n v="0"/>
    <x v="6"/>
    <x v="0"/>
  </r>
  <r>
    <x v="104"/>
    <x v="311"/>
    <n v="1.4454353345676785"/>
    <x v="6"/>
    <x v="0"/>
  </r>
  <r>
    <x v="104"/>
    <x v="255"/>
    <n v="6.5882830121951663"/>
    <x v="7"/>
    <x v="0"/>
  </r>
  <r>
    <x v="104"/>
    <x v="181"/>
    <n v="5.5548029648901407"/>
    <x v="7"/>
    <x v="0"/>
  </r>
  <r>
    <x v="104"/>
    <x v="300"/>
    <n v="13.410311979937607"/>
    <x v="7"/>
    <x v="0"/>
  </r>
  <r>
    <x v="104"/>
    <x v="301"/>
    <n v="5.1001485461419103"/>
    <x v="7"/>
    <x v="0"/>
  </r>
  <r>
    <x v="104"/>
    <x v="302"/>
    <n v="2.2867048885533938"/>
    <x v="7"/>
    <x v="0"/>
  </r>
  <r>
    <x v="104"/>
    <x v="303"/>
    <n v="6.4415682518408142"/>
    <x v="7"/>
    <x v="0"/>
  </r>
  <r>
    <x v="104"/>
    <x v="274"/>
    <n v="6.3901794384346253"/>
    <x v="7"/>
    <x v="0"/>
  </r>
  <r>
    <x v="104"/>
    <x v="304"/>
    <n v="1.3859351987691679"/>
    <x v="7"/>
    <x v="0"/>
  </r>
  <r>
    <x v="104"/>
    <x v="305"/>
    <n v="18.919622595705924"/>
    <x v="7"/>
    <x v="0"/>
  </r>
  <r>
    <x v="104"/>
    <x v="306"/>
    <n v="3.6740174900017237"/>
    <x v="7"/>
    <x v="0"/>
  </r>
  <r>
    <x v="104"/>
    <x v="307"/>
    <n v="138.38327189886252"/>
    <x v="7"/>
    <x v="0"/>
  </r>
  <r>
    <x v="104"/>
    <x v="308"/>
    <n v="66.2979520644422"/>
    <x v="7"/>
    <x v="0"/>
  </r>
  <r>
    <x v="104"/>
    <x v="309"/>
    <n v="47.419748130836574"/>
    <x v="7"/>
    <x v="0"/>
  </r>
  <r>
    <x v="104"/>
    <x v="310"/>
    <n v="0.28855117377894102"/>
    <x v="7"/>
    <x v="0"/>
  </r>
  <r>
    <x v="104"/>
    <x v="59"/>
    <n v="1.2874633404665314"/>
    <x v="7"/>
    <x v="0"/>
  </r>
  <r>
    <x v="104"/>
    <x v="311"/>
    <n v="0.93310686638216456"/>
    <x v="7"/>
    <x v="0"/>
  </r>
  <r>
    <x v="104"/>
    <x v="255"/>
    <n v="5.888502100775189"/>
    <x v="8"/>
    <x v="0"/>
  </r>
  <r>
    <x v="104"/>
    <x v="181"/>
    <n v="14.739381430985262"/>
    <x v="8"/>
    <x v="0"/>
  </r>
  <r>
    <x v="104"/>
    <x v="300"/>
    <n v="20.434277689420721"/>
    <x v="8"/>
    <x v="0"/>
  </r>
  <r>
    <x v="104"/>
    <x v="301"/>
    <n v="5.3206266697789202"/>
    <x v="8"/>
    <x v="0"/>
  </r>
  <r>
    <x v="104"/>
    <x v="302"/>
    <n v="4.3739998247574325"/>
    <x v="8"/>
    <x v="0"/>
  </r>
  <r>
    <x v="104"/>
    <x v="303"/>
    <n v="8.859520576792864"/>
    <x v="8"/>
    <x v="0"/>
  </r>
  <r>
    <x v="104"/>
    <x v="274"/>
    <n v="2.8805440146629224"/>
    <x v="8"/>
    <x v="0"/>
  </r>
  <r>
    <x v="104"/>
    <x v="304"/>
    <n v="0.7241078865312961"/>
    <x v="8"/>
    <x v="0"/>
  </r>
  <r>
    <x v="104"/>
    <x v="305"/>
    <n v="14.721592480531399"/>
    <x v="8"/>
    <x v="0"/>
  </r>
  <r>
    <x v="104"/>
    <x v="306"/>
    <n v="3.2975199244973283"/>
    <x v="8"/>
    <x v="0"/>
  </r>
  <r>
    <x v="104"/>
    <x v="307"/>
    <n v="146.16182885513595"/>
    <x v="8"/>
    <x v="0"/>
  </r>
  <r>
    <x v="104"/>
    <x v="308"/>
    <n v="56.023968890157441"/>
    <x v="8"/>
    <x v="0"/>
  </r>
  <r>
    <x v="104"/>
    <x v="309"/>
    <n v="72.699266177135328"/>
    <x v="8"/>
    <x v="0"/>
  </r>
  <r>
    <x v="104"/>
    <x v="310"/>
    <n v="0.80287913832619828"/>
    <x v="8"/>
    <x v="0"/>
  </r>
  <r>
    <x v="104"/>
    <x v="59"/>
    <n v="0.45161951530848682"/>
    <x v="8"/>
    <x v="0"/>
  </r>
  <r>
    <x v="104"/>
    <x v="311"/>
    <n v="1.5183499431750993"/>
    <x v="8"/>
    <x v="0"/>
  </r>
  <r>
    <x v="104"/>
    <x v="255"/>
    <n v="7.728291112583884"/>
    <x v="9"/>
    <x v="0"/>
  </r>
  <r>
    <x v="104"/>
    <x v="181"/>
    <n v="17.919578849213799"/>
    <x v="9"/>
    <x v="0"/>
  </r>
  <r>
    <x v="104"/>
    <x v="300"/>
    <n v="26.600523085734849"/>
    <x v="9"/>
    <x v="0"/>
  </r>
  <r>
    <x v="104"/>
    <x v="301"/>
    <n v="8.5712843260478326"/>
    <x v="9"/>
    <x v="0"/>
  </r>
  <r>
    <x v="104"/>
    <x v="302"/>
    <n v="4.0857081186912065"/>
    <x v="9"/>
    <x v="0"/>
  </r>
  <r>
    <x v="104"/>
    <x v="303"/>
    <n v="7.8839534639639606"/>
    <x v="9"/>
    <x v="0"/>
  </r>
  <r>
    <x v="104"/>
    <x v="274"/>
    <n v="5.6575864729508991"/>
    <x v="9"/>
    <x v="0"/>
  </r>
  <r>
    <x v="104"/>
    <x v="304"/>
    <n v="1.102127234990435"/>
    <x v="9"/>
    <x v="0"/>
  </r>
  <r>
    <x v="104"/>
    <x v="305"/>
    <n v="32.663762357494633"/>
    <x v="9"/>
    <x v="0"/>
  </r>
  <r>
    <x v="104"/>
    <x v="306"/>
    <n v="2.1023689300350874"/>
    <x v="9"/>
    <x v="0"/>
  </r>
  <r>
    <x v="104"/>
    <x v="307"/>
    <n v="136.59929394852531"/>
    <x v="9"/>
    <x v="0"/>
  </r>
  <r>
    <x v="104"/>
    <x v="308"/>
    <n v="47.191350456703006"/>
    <x v="9"/>
    <x v="0"/>
  </r>
  <r>
    <x v="104"/>
    <x v="309"/>
    <n v="59.278140757040802"/>
    <x v="9"/>
    <x v="0"/>
  </r>
  <r>
    <x v="104"/>
    <x v="310"/>
    <n v="0.14254178905876291"/>
    <x v="9"/>
    <x v="0"/>
  </r>
  <r>
    <x v="104"/>
    <x v="59"/>
    <n v="0"/>
    <x v="9"/>
    <x v="0"/>
  </r>
  <r>
    <x v="104"/>
    <x v="311"/>
    <n v="2.6309001685038353"/>
    <x v="9"/>
    <x v="0"/>
  </r>
  <r>
    <x v="104"/>
    <x v="255"/>
    <n v="5.4802123427678202"/>
    <x v="10"/>
    <x v="0"/>
  </r>
  <r>
    <x v="104"/>
    <x v="181"/>
    <n v="35.472019593908399"/>
    <x v="10"/>
    <x v="0"/>
  </r>
  <r>
    <x v="104"/>
    <x v="300"/>
    <n v="29.640443042647423"/>
    <x v="10"/>
    <x v="0"/>
  </r>
  <r>
    <x v="104"/>
    <x v="301"/>
    <n v="2.5581178815771746"/>
    <x v="10"/>
    <x v="0"/>
  </r>
  <r>
    <x v="104"/>
    <x v="302"/>
    <n v="6.5769402662735761"/>
    <x v="10"/>
    <x v="0"/>
  </r>
  <r>
    <x v="104"/>
    <x v="303"/>
    <n v="11.677753293003619"/>
    <x v="10"/>
    <x v="0"/>
  </r>
  <r>
    <x v="104"/>
    <x v="274"/>
    <n v="12.728898462188667"/>
    <x v="10"/>
    <x v="0"/>
  </r>
  <r>
    <x v="104"/>
    <x v="304"/>
    <n v="5.9963599217677137"/>
    <x v="10"/>
    <x v="0"/>
  </r>
  <r>
    <x v="104"/>
    <x v="305"/>
    <n v="16.232944177789577"/>
    <x v="10"/>
    <x v="0"/>
  </r>
  <r>
    <x v="104"/>
    <x v="306"/>
    <n v="3.6515556213124096"/>
    <x v="10"/>
    <x v="0"/>
  </r>
  <r>
    <x v="104"/>
    <x v="307"/>
    <n v="60.111246214379122"/>
    <x v="10"/>
    <x v="0"/>
  </r>
  <r>
    <x v="104"/>
    <x v="308"/>
    <n v="35.022635327251919"/>
    <x v="10"/>
    <x v="0"/>
  </r>
  <r>
    <x v="104"/>
    <x v="309"/>
    <n v="84.290395470939202"/>
    <x v="10"/>
    <x v="0"/>
  </r>
  <r>
    <x v="104"/>
    <x v="310"/>
    <n v="15.433018248582545"/>
    <x v="10"/>
    <x v="0"/>
  </r>
  <r>
    <x v="104"/>
    <x v="59"/>
    <n v="3.6740385437442797"/>
    <x v="10"/>
    <x v="0"/>
  </r>
  <r>
    <x v="104"/>
    <x v="311"/>
    <n v="0.86367323976078225"/>
    <x v="10"/>
    <x v="0"/>
  </r>
  <r>
    <x v="104"/>
    <x v="255"/>
    <n v="5.929013752942434"/>
    <x v="11"/>
    <x v="0"/>
  </r>
  <r>
    <x v="104"/>
    <x v="181"/>
    <n v="14.660497971583643"/>
    <x v="11"/>
    <x v="0"/>
  </r>
  <r>
    <x v="104"/>
    <x v="300"/>
    <n v="22.117197188345326"/>
    <x v="11"/>
    <x v="0"/>
  </r>
  <r>
    <x v="104"/>
    <x v="301"/>
    <n v="1.6331334640274437"/>
    <x v="11"/>
    <x v="0"/>
  </r>
  <r>
    <x v="104"/>
    <x v="302"/>
    <n v="3.2239264308393634"/>
    <x v="11"/>
    <x v="0"/>
  </r>
  <r>
    <x v="104"/>
    <x v="303"/>
    <n v="4.6178024820298651"/>
    <x v="11"/>
    <x v="0"/>
  </r>
  <r>
    <x v="104"/>
    <x v="274"/>
    <n v="8.8713422737293222"/>
    <x v="11"/>
    <x v="0"/>
  </r>
  <r>
    <x v="104"/>
    <x v="304"/>
    <n v="8.7026523562515941"/>
    <x v="11"/>
    <x v="0"/>
  </r>
  <r>
    <x v="104"/>
    <x v="305"/>
    <n v="26.923246865138193"/>
    <x v="11"/>
    <x v="0"/>
  </r>
  <r>
    <x v="104"/>
    <x v="306"/>
    <n v="4.1490326914293947"/>
    <x v="11"/>
    <x v="0"/>
  </r>
  <r>
    <x v="104"/>
    <x v="307"/>
    <n v="74.435266176279711"/>
    <x v="11"/>
    <x v="0"/>
  </r>
  <r>
    <x v="104"/>
    <x v="308"/>
    <n v="48.188526366651807"/>
    <x v="11"/>
    <x v="0"/>
  </r>
  <r>
    <x v="104"/>
    <x v="309"/>
    <n v="61.968678031844682"/>
    <x v="11"/>
    <x v="0"/>
  </r>
  <r>
    <x v="104"/>
    <x v="310"/>
    <n v="4.3751847122710554"/>
    <x v="11"/>
    <x v="0"/>
  </r>
  <r>
    <x v="104"/>
    <x v="59"/>
    <n v="1.0081070765601514"/>
    <x v="11"/>
    <x v="0"/>
  </r>
  <r>
    <x v="104"/>
    <x v="311"/>
    <n v="3.6856394719039125"/>
    <x v="11"/>
    <x v="0"/>
  </r>
  <r>
    <x v="104"/>
    <x v="255"/>
    <n v="12.107362142037859"/>
    <x v="12"/>
    <x v="0"/>
  </r>
  <r>
    <x v="104"/>
    <x v="181"/>
    <n v="30.508498967040779"/>
    <x v="12"/>
    <x v="0"/>
  </r>
  <r>
    <x v="104"/>
    <x v="300"/>
    <n v="38.396857638780077"/>
    <x v="12"/>
    <x v="0"/>
  </r>
  <r>
    <x v="104"/>
    <x v="301"/>
    <n v="31.674236504288608"/>
    <x v="12"/>
    <x v="0"/>
  </r>
  <r>
    <x v="104"/>
    <x v="302"/>
    <n v="10.313455154666821"/>
    <x v="12"/>
    <x v="0"/>
  </r>
  <r>
    <x v="104"/>
    <x v="303"/>
    <n v="12.083956789929898"/>
    <x v="12"/>
    <x v="0"/>
  </r>
  <r>
    <x v="104"/>
    <x v="274"/>
    <n v="16.765027211520984"/>
    <x v="12"/>
    <x v="0"/>
  </r>
  <r>
    <x v="104"/>
    <x v="304"/>
    <n v="8.8608133012569379"/>
    <x v="12"/>
    <x v="0"/>
  </r>
  <r>
    <x v="104"/>
    <x v="305"/>
    <n v="28.621725582596227"/>
    <x v="12"/>
    <x v="0"/>
  </r>
  <r>
    <x v="104"/>
    <x v="306"/>
    <n v="7.0151880358409038"/>
    <x v="12"/>
    <x v="0"/>
  </r>
  <r>
    <x v="104"/>
    <x v="307"/>
    <n v="59.935821668965644"/>
    <x v="12"/>
    <x v="0"/>
  </r>
  <r>
    <x v="104"/>
    <x v="308"/>
    <n v="29.73763237019487"/>
    <x v="12"/>
    <x v="0"/>
  </r>
  <r>
    <x v="104"/>
    <x v="309"/>
    <n v="78.524201310832183"/>
    <x v="12"/>
    <x v="0"/>
  </r>
  <r>
    <x v="104"/>
    <x v="310"/>
    <n v="10.334217967020656"/>
    <x v="12"/>
    <x v="0"/>
  </r>
  <r>
    <x v="104"/>
    <x v="59"/>
    <n v="1.0192653337335438"/>
    <x v="12"/>
    <x v="0"/>
  </r>
  <r>
    <x v="104"/>
    <x v="311"/>
    <n v="3.8565980183044011"/>
    <x v="12"/>
    <x v="0"/>
  </r>
  <r>
    <x v="104"/>
    <x v="255"/>
    <n v="5.7905773051954474"/>
    <x v="13"/>
    <x v="0"/>
  </r>
  <r>
    <x v="104"/>
    <x v="181"/>
    <n v="30.207317368802332"/>
    <x v="13"/>
    <x v="0"/>
  </r>
  <r>
    <x v="104"/>
    <x v="300"/>
    <n v="39.815642332937479"/>
    <x v="13"/>
    <x v="0"/>
  </r>
  <r>
    <x v="104"/>
    <x v="301"/>
    <n v="11.145520314868387"/>
    <x v="13"/>
    <x v="0"/>
  </r>
  <r>
    <x v="104"/>
    <x v="302"/>
    <n v="21.52113839139458"/>
    <x v="13"/>
    <x v="0"/>
  </r>
  <r>
    <x v="104"/>
    <x v="303"/>
    <n v="21.169649549352027"/>
    <x v="13"/>
    <x v="0"/>
  </r>
  <r>
    <x v="104"/>
    <x v="274"/>
    <n v="0"/>
    <x v="13"/>
    <x v="0"/>
  </r>
  <r>
    <x v="104"/>
    <x v="304"/>
    <n v="2.2651701990568935"/>
    <x v="13"/>
    <x v="0"/>
  </r>
  <r>
    <x v="104"/>
    <x v="305"/>
    <n v="42.811883483873068"/>
    <x v="13"/>
    <x v="0"/>
  </r>
  <r>
    <x v="104"/>
    <x v="306"/>
    <n v="5.9267876039299949"/>
    <x v="13"/>
    <x v="0"/>
  </r>
  <r>
    <x v="104"/>
    <x v="307"/>
    <n v="102.99677246899792"/>
    <x v="13"/>
    <x v="0"/>
  </r>
  <r>
    <x v="104"/>
    <x v="308"/>
    <n v="29.238471014944398"/>
    <x v="13"/>
    <x v="0"/>
  </r>
  <r>
    <x v="104"/>
    <x v="309"/>
    <n v="60.570489782525748"/>
    <x v="13"/>
    <x v="0"/>
  </r>
  <r>
    <x v="104"/>
    <x v="310"/>
    <n v="0.60646504712302207"/>
    <x v="13"/>
    <x v="0"/>
  </r>
  <r>
    <x v="104"/>
    <x v="59"/>
    <n v="2.5194006258468988"/>
    <x v="13"/>
    <x v="0"/>
  </r>
  <r>
    <x v="104"/>
    <x v="311"/>
    <n v="4.6001965063759043"/>
    <x v="13"/>
    <x v="0"/>
  </r>
  <r>
    <x v="104"/>
    <x v="255"/>
    <n v="25.248583547887954"/>
    <x v="14"/>
    <x v="0"/>
  </r>
  <r>
    <x v="104"/>
    <x v="181"/>
    <n v="15.939765139804514"/>
    <x v="14"/>
    <x v="0"/>
  </r>
  <r>
    <x v="104"/>
    <x v="300"/>
    <n v="16.167776919248787"/>
    <x v="14"/>
    <x v="0"/>
  </r>
  <r>
    <x v="104"/>
    <x v="301"/>
    <n v="33.877958521530118"/>
    <x v="14"/>
    <x v="0"/>
  </r>
  <r>
    <x v="104"/>
    <x v="302"/>
    <n v="8.030289857303643"/>
    <x v="14"/>
    <x v="0"/>
  </r>
  <r>
    <x v="104"/>
    <x v="303"/>
    <n v="14.240602358404026"/>
    <x v="14"/>
    <x v="0"/>
  </r>
  <r>
    <x v="104"/>
    <x v="274"/>
    <n v="54.482939673672959"/>
    <x v="14"/>
    <x v="0"/>
  </r>
  <r>
    <x v="104"/>
    <x v="304"/>
    <n v="5.3535265715357623"/>
    <x v="14"/>
    <x v="0"/>
  </r>
  <r>
    <x v="104"/>
    <x v="305"/>
    <n v="51.133858321571388"/>
    <x v="14"/>
    <x v="0"/>
  </r>
  <r>
    <x v="104"/>
    <x v="306"/>
    <n v="5.9827757461966034"/>
    <x v="14"/>
    <x v="0"/>
  </r>
  <r>
    <x v="104"/>
    <x v="307"/>
    <n v="178.30346976878741"/>
    <x v="14"/>
    <x v="0"/>
  </r>
  <r>
    <x v="104"/>
    <x v="308"/>
    <n v="72.008732583480025"/>
    <x v="14"/>
    <x v="0"/>
  </r>
  <r>
    <x v="104"/>
    <x v="309"/>
    <n v="93.268535064714413"/>
    <x v="14"/>
    <x v="0"/>
  </r>
  <r>
    <x v="104"/>
    <x v="310"/>
    <n v="1.0973066885756524"/>
    <x v="14"/>
    <x v="0"/>
  </r>
  <r>
    <x v="104"/>
    <x v="59"/>
    <n v="0"/>
    <x v="14"/>
    <x v="0"/>
  </r>
  <r>
    <x v="104"/>
    <x v="311"/>
    <n v="5.6195403142207665"/>
    <x v="14"/>
    <x v="0"/>
  </r>
  <r>
    <x v="104"/>
    <x v="255"/>
    <n v="14.65398492182562"/>
    <x v="15"/>
    <x v="0"/>
  </r>
  <r>
    <x v="104"/>
    <x v="181"/>
    <n v="44.755155567396663"/>
    <x v="15"/>
    <x v="0"/>
  </r>
  <r>
    <x v="104"/>
    <x v="300"/>
    <n v="134.43671527389751"/>
    <x v="15"/>
    <x v="0"/>
  </r>
  <r>
    <x v="104"/>
    <x v="301"/>
    <n v="4.0506873692345762"/>
    <x v="15"/>
    <x v="0"/>
  </r>
  <r>
    <x v="104"/>
    <x v="302"/>
    <n v="3.9283669608720904"/>
    <x v="15"/>
    <x v="0"/>
  </r>
  <r>
    <x v="104"/>
    <x v="303"/>
    <n v="48.94792279557533"/>
    <x v="15"/>
    <x v="0"/>
  </r>
  <r>
    <x v="104"/>
    <x v="274"/>
    <n v="19.785326052631842"/>
    <x v="15"/>
    <x v="0"/>
  </r>
  <r>
    <x v="104"/>
    <x v="304"/>
    <n v="4.7846098194094822"/>
    <x v="15"/>
    <x v="0"/>
  </r>
  <r>
    <x v="104"/>
    <x v="305"/>
    <n v="27.910223946555305"/>
    <x v="15"/>
    <x v="0"/>
  </r>
  <r>
    <x v="104"/>
    <x v="306"/>
    <n v="7.5264688191654754"/>
    <x v="15"/>
    <x v="0"/>
  </r>
  <r>
    <x v="104"/>
    <x v="307"/>
    <n v="160.34700054372604"/>
    <x v="15"/>
    <x v="0"/>
  </r>
  <r>
    <x v="104"/>
    <x v="308"/>
    <n v="81.21040096428959"/>
    <x v="15"/>
    <x v="0"/>
  </r>
  <r>
    <x v="104"/>
    <x v="309"/>
    <n v="364.29840389002345"/>
    <x v="15"/>
    <x v="0"/>
  </r>
  <r>
    <x v="104"/>
    <x v="310"/>
    <n v="3.5849288912389623"/>
    <x v="15"/>
    <x v="0"/>
  </r>
  <r>
    <x v="104"/>
    <x v="59"/>
    <n v="5.410325754494492"/>
    <x v="15"/>
    <x v="0"/>
  </r>
  <r>
    <x v="104"/>
    <x v="311"/>
    <n v="4.7987237126820741"/>
    <x v="15"/>
    <x v="0"/>
  </r>
  <r>
    <x v="104"/>
    <x v="255"/>
    <n v="8.8850079548651255"/>
    <x v="16"/>
    <x v="0"/>
  </r>
  <r>
    <x v="104"/>
    <x v="181"/>
    <n v="41.640544487644298"/>
    <x v="16"/>
    <x v="0"/>
  </r>
  <r>
    <x v="104"/>
    <x v="300"/>
    <n v="43.104169425503237"/>
    <x v="16"/>
    <x v="0"/>
  </r>
  <r>
    <x v="104"/>
    <x v="301"/>
    <n v="16.824510620041593"/>
    <x v="16"/>
    <x v="0"/>
  </r>
  <r>
    <x v="104"/>
    <x v="302"/>
    <n v="6.4319630213378671"/>
    <x v="16"/>
    <x v="0"/>
  </r>
  <r>
    <x v="104"/>
    <x v="303"/>
    <n v="24.898263712242375"/>
    <x v="16"/>
    <x v="0"/>
  </r>
  <r>
    <x v="104"/>
    <x v="274"/>
    <n v="31.847910585754402"/>
    <x v="16"/>
    <x v="0"/>
  </r>
  <r>
    <x v="104"/>
    <x v="304"/>
    <n v="3.1304342540971546"/>
    <x v="16"/>
    <x v="0"/>
  </r>
  <r>
    <x v="104"/>
    <x v="305"/>
    <n v="35.900752615485693"/>
    <x v="16"/>
    <x v="0"/>
  </r>
  <r>
    <x v="104"/>
    <x v="306"/>
    <n v="6.4393659004239625"/>
    <x v="16"/>
    <x v="0"/>
  </r>
  <r>
    <x v="104"/>
    <x v="307"/>
    <n v="83.972279293829388"/>
    <x v="16"/>
    <x v="0"/>
  </r>
  <r>
    <x v="104"/>
    <x v="308"/>
    <n v="42.943536848367003"/>
    <x v="16"/>
    <x v="0"/>
  </r>
  <r>
    <x v="104"/>
    <x v="309"/>
    <n v="124.61173223726169"/>
    <x v="16"/>
    <x v="0"/>
  </r>
  <r>
    <x v="104"/>
    <x v="310"/>
    <n v="2.4320787375142099"/>
    <x v="16"/>
    <x v="0"/>
  </r>
  <r>
    <x v="104"/>
    <x v="59"/>
    <n v="0.95512670726132776"/>
    <x v="16"/>
    <x v="0"/>
  </r>
  <r>
    <x v="104"/>
    <x v="311"/>
    <n v="7.1240647193236253"/>
    <x v="16"/>
    <x v="0"/>
  </r>
  <r>
    <x v="104"/>
    <x v="255"/>
    <n v="11.558713018813995"/>
    <x v="0"/>
    <x v="1"/>
  </r>
  <r>
    <x v="104"/>
    <x v="181"/>
    <n v="19.556528694952988"/>
    <x v="0"/>
    <x v="1"/>
  </r>
  <r>
    <x v="104"/>
    <x v="300"/>
    <n v="27.924778521968584"/>
    <x v="0"/>
    <x v="1"/>
  </r>
  <r>
    <x v="104"/>
    <x v="301"/>
    <n v="12.266775166398935"/>
    <x v="0"/>
    <x v="1"/>
  </r>
  <r>
    <x v="104"/>
    <x v="302"/>
    <n v="5.7457419261931904"/>
    <x v="0"/>
    <x v="1"/>
  </r>
  <r>
    <x v="104"/>
    <x v="303"/>
    <n v="14.905876835747511"/>
    <x v="0"/>
    <x v="1"/>
  </r>
  <r>
    <x v="104"/>
    <x v="274"/>
    <n v="11.473846250323755"/>
    <x v="0"/>
    <x v="1"/>
  </r>
  <r>
    <x v="104"/>
    <x v="304"/>
    <n v="3.988175729093058"/>
    <x v="0"/>
    <x v="1"/>
  </r>
  <r>
    <x v="104"/>
    <x v="305"/>
    <n v="30.91747259438738"/>
    <x v="0"/>
    <x v="1"/>
  </r>
  <r>
    <x v="104"/>
    <x v="306"/>
    <n v="5.4704327301810531"/>
    <x v="0"/>
    <x v="1"/>
  </r>
  <r>
    <x v="104"/>
    <x v="307"/>
    <n v="111.1588407966847"/>
    <x v="0"/>
    <x v="1"/>
  </r>
  <r>
    <x v="104"/>
    <x v="308"/>
    <n v="50.246789024851459"/>
    <x v="0"/>
    <x v="1"/>
  </r>
  <r>
    <x v="104"/>
    <x v="309"/>
    <n v="73.635720525149708"/>
    <x v="0"/>
    <x v="1"/>
  </r>
  <r>
    <x v="104"/>
    <x v="310"/>
    <n v="0"/>
    <x v="0"/>
    <x v="1"/>
  </r>
  <r>
    <x v="104"/>
    <x v="59"/>
    <n v="6.7405440934034253"/>
    <x v="0"/>
    <x v="1"/>
  </r>
  <r>
    <x v="104"/>
    <x v="311"/>
    <n v="2.5543784751634786"/>
    <x v="0"/>
    <x v="1"/>
  </r>
  <r>
    <x v="104"/>
    <x v="255"/>
    <n v="8.1424707281869146"/>
    <x v="1"/>
    <x v="1"/>
  </r>
  <r>
    <x v="104"/>
    <x v="181"/>
    <n v="31.872088649727967"/>
    <x v="1"/>
    <x v="1"/>
  </r>
  <r>
    <x v="104"/>
    <x v="300"/>
    <n v="40.16214513407327"/>
    <x v="1"/>
    <x v="1"/>
  </r>
  <r>
    <x v="104"/>
    <x v="301"/>
    <n v="13.24971716561225"/>
    <x v="1"/>
    <x v="1"/>
  </r>
  <r>
    <x v="104"/>
    <x v="302"/>
    <n v="4.1108528569927385"/>
    <x v="1"/>
    <x v="1"/>
  </r>
  <r>
    <x v="104"/>
    <x v="303"/>
    <n v="21.223328966490886"/>
    <x v="1"/>
    <x v="1"/>
  </r>
  <r>
    <x v="104"/>
    <x v="274"/>
    <n v="14.248342084129154"/>
    <x v="1"/>
    <x v="1"/>
  </r>
  <r>
    <x v="104"/>
    <x v="304"/>
    <n v="5.6128331105581646"/>
    <x v="1"/>
    <x v="1"/>
  </r>
  <r>
    <x v="104"/>
    <x v="305"/>
    <n v="27.706127881466788"/>
    <x v="1"/>
    <x v="1"/>
  </r>
  <r>
    <x v="104"/>
    <x v="306"/>
    <n v="3.9865389694087123"/>
    <x v="1"/>
    <x v="1"/>
  </r>
  <r>
    <x v="104"/>
    <x v="307"/>
    <n v="63.32911392007432"/>
    <x v="1"/>
    <x v="1"/>
  </r>
  <r>
    <x v="104"/>
    <x v="308"/>
    <n v="21.742813711729521"/>
    <x v="1"/>
    <x v="1"/>
  </r>
  <r>
    <x v="104"/>
    <x v="309"/>
    <n v="92.940011329706365"/>
    <x v="1"/>
    <x v="1"/>
  </r>
  <r>
    <x v="104"/>
    <x v="310"/>
    <n v="0"/>
    <x v="1"/>
    <x v="1"/>
  </r>
  <r>
    <x v="104"/>
    <x v="59"/>
    <n v="0.42429713972485361"/>
    <x v="1"/>
    <x v="1"/>
  </r>
  <r>
    <x v="104"/>
    <x v="311"/>
    <n v="2.4812327552019502"/>
    <x v="1"/>
    <x v="1"/>
  </r>
  <r>
    <x v="104"/>
    <x v="255"/>
    <n v="15.775071849629226"/>
    <x v="2"/>
    <x v="1"/>
  </r>
  <r>
    <x v="104"/>
    <x v="181"/>
    <n v="8.2085152539054871"/>
    <x v="2"/>
    <x v="1"/>
  </r>
  <r>
    <x v="104"/>
    <x v="300"/>
    <n v="16.417645341509786"/>
    <x v="2"/>
    <x v="1"/>
  </r>
  <r>
    <x v="104"/>
    <x v="301"/>
    <n v="15.194904068335351"/>
    <x v="2"/>
    <x v="1"/>
  </r>
  <r>
    <x v="104"/>
    <x v="302"/>
    <n v="5.7923867410329581"/>
    <x v="2"/>
    <x v="1"/>
  </r>
  <r>
    <x v="104"/>
    <x v="303"/>
    <n v="11.735509631005044"/>
    <x v="2"/>
    <x v="1"/>
  </r>
  <r>
    <x v="104"/>
    <x v="274"/>
    <n v="9.5594653202413991"/>
    <x v="2"/>
    <x v="1"/>
  </r>
  <r>
    <x v="104"/>
    <x v="304"/>
    <n v="2.8836881996417811"/>
    <x v="2"/>
    <x v="1"/>
  </r>
  <r>
    <x v="104"/>
    <x v="305"/>
    <n v="30.836477640798954"/>
    <x v="2"/>
    <x v="1"/>
  </r>
  <r>
    <x v="104"/>
    <x v="306"/>
    <n v="5.7828172648000411"/>
    <x v="2"/>
    <x v="1"/>
  </r>
  <r>
    <x v="104"/>
    <x v="307"/>
    <n v="147.54414136989465"/>
    <x v="2"/>
    <x v="1"/>
  </r>
  <r>
    <x v="104"/>
    <x v="308"/>
    <n v="63.966936766798646"/>
    <x v="2"/>
    <x v="1"/>
  </r>
  <r>
    <x v="104"/>
    <x v="309"/>
    <n v="65.982251307996677"/>
    <x v="2"/>
    <x v="1"/>
  </r>
  <r>
    <x v="104"/>
    <x v="310"/>
    <n v="0"/>
    <x v="2"/>
    <x v="1"/>
  </r>
  <r>
    <x v="104"/>
    <x v="59"/>
    <n v="11.523814188157523"/>
    <x v="2"/>
    <x v="1"/>
  </r>
  <r>
    <x v="104"/>
    <x v="311"/>
    <n v="1.0564067169564197"/>
    <x v="2"/>
    <x v="1"/>
  </r>
  <r>
    <x v="104"/>
    <x v="255"/>
    <n v="6.9396656325617334"/>
    <x v="3"/>
    <x v="1"/>
  </r>
  <r>
    <x v="104"/>
    <x v="181"/>
    <n v="30.627187753221659"/>
    <x v="3"/>
    <x v="1"/>
  </r>
  <r>
    <x v="104"/>
    <x v="300"/>
    <n v="33.995920372176968"/>
    <x v="3"/>
    <x v="1"/>
  </r>
  <r>
    <x v="104"/>
    <x v="301"/>
    <n v="4.4406541703884024"/>
    <x v="3"/>
    <x v="1"/>
  </r>
  <r>
    <x v="104"/>
    <x v="302"/>
    <n v="6.0680590001307575"/>
    <x v="3"/>
    <x v="1"/>
  </r>
  <r>
    <x v="104"/>
    <x v="303"/>
    <n v="18.527374771182803"/>
    <x v="3"/>
    <x v="1"/>
  </r>
  <r>
    <x v="104"/>
    <x v="274"/>
    <n v="12.1177241095276"/>
    <x v="3"/>
    <x v="1"/>
  </r>
  <r>
    <x v="104"/>
    <x v="304"/>
    <n v="4.9950642171161892"/>
    <x v="3"/>
    <x v="1"/>
  </r>
  <r>
    <x v="104"/>
    <x v="305"/>
    <n v="39.480044635656746"/>
    <x v="3"/>
    <x v="1"/>
  </r>
  <r>
    <x v="104"/>
    <x v="306"/>
    <n v="7.9224198450475312"/>
    <x v="3"/>
    <x v="1"/>
  </r>
  <r>
    <x v="104"/>
    <x v="307"/>
    <n v="73.286482980322006"/>
    <x v="3"/>
    <x v="1"/>
  </r>
  <r>
    <x v="104"/>
    <x v="308"/>
    <n v="42.641161050770648"/>
    <x v="3"/>
    <x v="1"/>
  </r>
  <r>
    <x v="104"/>
    <x v="309"/>
    <n v="39.194967337697584"/>
    <x v="3"/>
    <x v="1"/>
  </r>
  <r>
    <x v="104"/>
    <x v="310"/>
    <n v="0"/>
    <x v="3"/>
    <x v="1"/>
  </r>
  <r>
    <x v="104"/>
    <x v="59"/>
    <n v="1.5784524839083911"/>
    <x v="3"/>
    <x v="1"/>
  </r>
  <r>
    <x v="104"/>
    <x v="311"/>
    <n v="4.5240950613484108"/>
    <x v="3"/>
    <x v="1"/>
  </r>
  <r>
    <x v="104"/>
    <x v="255"/>
    <n v="8.2140612351196083"/>
    <x v="4"/>
    <x v="1"/>
  </r>
  <r>
    <x v="104"/>
    <x v="181"/>
    <n v="13.011973706138571"/>
    <x v="4"/>
    <x v="1"/>
  </r>
  <r>
    <x v="104"/>
    <x v="300"/>
    <n v="17.45977172847082"/>
    <x v="4"/>
    <x v="1"/>
  </r>
  <r>
    <x v="104"/>
    <x v="301"/>
    <n v="5.1144303171480017"/>
    <x v="4"/>
    <x v="1"/>
  </r>
  <r>
    <x v="104"/>
    <x v="302"/>
    <n v="5.7390264945322507"/>
    <x v="4"/>
    <x v="1"/>
  </r>
  <r>
    <x v="104"/>
    <x v="303"/>
    <n v="10.74373234748847"/>
    <x v="4"/>
    <x v="1"/>
  </r>
  <r>
    <x v="104"/>
    <x v="274"/>
    <n v="4.7604516843818692"/>
    <x v="4"/>
    <x v="1"/>
  </r>
  <r>
    <x v="104"/>
    <x v="304"/>
    <n v="2.8169953996534134"/>
    <x v="4"/>
    <x v="1"/>
  </r>
  <r>
    <x v="104"/>
    <x v="305"/>
    <n v="21.621445857548647"/>
    <x v="4"/>
    <x v="1"/>
  </r>
  <r>
    <x v="104"/>
    <x v="306"/>
    <n v="3.929841997706693"/>
    <x v="4"/>
    <x v="1"/>
  </r>
  <r>
    <x v="104"/>
    <x v="307"/>
    <n v="135.76455480167425"/>
    <x v="4"/>
    <x v="1"/>
  </r>
  <r>
    <x v="104"/>
    <x v="308"/>
    <n v="61.345885088645467"/>
    <x v="4"/>
    <x v="1"/>
  </r>
  <r>
    <x v="104"/>
    <x v="309"/>
    <n v="78.264665218469986"/>
    <x v="4"/>
    <x v="1"/>
  </r>
  <r>
    <x v="104"/>
    <x v="310"/>
    <n v="0"/>
    <x v="4"/>
    <x v="1"/>
  </r>
  <r>
    <x v="104"/>
    <x v="59"/>
    <n v="3.5845383607793631"/>
    <x v="4"/>
    <x v="1"/>
  </r>
  <r>
    <x v="104"/>
    <x v="311"/>
    <n v="1.4541863679370919"/>
    <x v="4"/>
    <x v="1"/>
  </r>
  <r>
    <x v="104"/>
    <x v="255"/>
    <n v="9.1783651986319708"/>
    <x v="5"/>
    <x v="1"/>
  </r>
  <r>
    <x v="104"/>
    <x v="181"/>
    <n v="14.935660014384055"/>
    <x v="5"/>
    <x v="1"/>
  </r>
  <r>
    <x v="104"/>
    <x v="300"/>
    <n v="28.27003100061296"/>
    <x v="5"/>
    <x v="1"/>
  </r>
  <r>
    <x v="104"/>
    <x v="301"/>
    <n v="7.0247704162960272"/>
    <x v="5"/>
    <x v="1"/>
  </r>
  <r>
    <x v="104"/>
    <x v="302"/>
    <n v="6.5002714424274917"/>
    <x v="5"/>
    <x v="1"/>
  </r>
  <r>
    <x v="104"/>
    <x v="303"/>
    <n v="17.850661669343786"/>
    <x v="5"/>
    <x v="1"/>
  </r>
  <r>
    <x v="104"/>
    <x v="274"/>
    <n v="7.7098883966541925"/>
    <x v="5"/>
    <x v="1"/>
  </r>
  <r>
    <x v="104"/>
    <x v="304"/>
    <n v="6.5444688156731292"/>
    <x v="5"/>
    <x v="1"/>
  </r>
  <r>
    <x v="104"/>
    <x v="305"/>
    <n v="26.688272750608498"/>
    <x v="5"/>
    <x v="1"/>
  </r>
  <r>
    <x v="104"/>
    <x v="306"/>
    <n v="2.791771395823988"/>
    <x v="5"/>
    <x v="1"/>
  </r>
  <r>
    <x v="104"/>
    <x v="307"/>
    <n v="129.82596873075633"/>
    <x v="5"/>
    <x v="1"/>
  </r>
  <r>
    <x v="104"/>
    <x v="308"/>
    <n v="56.377403341721312"/>
    <x v="5"/>
    <x v="1"/>
  </r>
  <r>
    <x v="104"/>
    <x v="309"/>
    <n v="98.118682187007821"/>
    <x v="5"/>
    <x v="1"/>
  </r>
  <r>
    <x v="104"/>
    <x v="310"/>
    <n v="0"/>
    <x v="5"/>
    <x v="1"/>
  </r>
  <r>
    <x v="104"/>
    <x v="59"/>
    <n v="0.21570431165699169"/>
    <x v="5"/>
    <x v="1"/>
  </r>
  <r>
    <x v="104"/>
    <x v="311"/>
    <n v="2.0235118760203519"/>
    <x v="5"/>
    <x v="1"/>
  </r>
  <r>
    <x v="104"/>
    <x v="255"/>
    <n v="12.074395395408658"/>
    <x v="6"/>
    <x v="1"/>
  </r>
  <r>
    <x v="104"/>
    <x v="181"/>
    <n v="16.325142003871658"/>
    <x v="6"/>
    <x v="1"/>
  </r>
  <r>
    <x v="104"/>
    <x v="300"/>
    <n v="13.363535523448814"/>
    <x v="6"/>
    <x v="1"/>
  </r>
  <r>
    <x v="104"/>
    <x v="301"/>
    <n v="4.0694898781327442"/>
    <x v="6"/>
    <x v="1"/>
  </r>
  <r>
    <x v="104"/>
    <x v="302"/>
    <n v="9.2942938739865273"/>
    <x v="6"/>
    <x v="1"/>
  </r>
  <r>
    <x v="104"/>
    <x v="303"/>
    <n v="8.0493446543660401"/>
    <x v="6"/>
    <x v="1"/>
  </r>
  <r>
    <x v="104"/>
    <x v="274"/>
    <n v="6.1897031013013919"/>
    <x v="6"/>
    <x v="1"/>
  </r>
  <r>
    <x v="104"/>
    <x v="304"/>
    <n v="3.3230242557296115"/>
    <x v="6"/>
    <x v="1"/>
  </r>
  <r>
    <x v="104"/>
    <x v="305"/>
    <n v="30.834807906921498"/>
    <x v="6"/>
    <x v="1"/>
  </r>
  <r>
    <x v="104"/>
    <x v="306"/>
    <n v="6.4415752374777933"/>
    <x v="6"/>
    <x v="1"/>
  </r>
  <r>
    <x v="104"/>
    <x v="307"/>
    <n v="164.60449314793127"/>
    <x v="6"/>
    <x v="1"/>
  </r>
  <r>
    <x v="104"/>
    <x v="308"/>
    <n v="90.942992412967897"/>
    <x v="6"/>
    <x v="1"/>
  </r>
  <r>
    <x v="104"/>
    <x v="309"/>
    <n v="103.73816281203635"/>
    <x v="6"/>
    <x v="1"/>
  </r>
  <r>
    <x v="104"/>
    <x v="310"/>
    <n v="0"/>
    <x v="6"/>
    <x v="1"/>
  </r>
  <r>
    <x v="104"/>
    <x v="59"/>
    <n v="9.0450435306549597"/>
    <x v="6"/>
    <x v="1"/>
  </r>
  <r>
    <x v="104"/>
    <x v="311"/>
    <n v="1.3674925456363538"/>
    <x v="6"/>
    <x v="1"/>
  </r>
  <r>
    <x v="104"/>
    <x v="255"/>
    <n v="6.656591885579104"/>
    <x v="7"/>
    <x v="1"/>
  </r>
  <r>
    <x v="104"/>
    <x v="181"/>
    <n v="8.3373319026622603"/>
    <x v="7"/>
    <x v="1"/>
  </r>
  <r>
    <x v="104"/>
    <x v="300"/>
    <n v="12.229995977720492"/>
    <x v="7"/>
    <x v="1"/>
  </r>
  <r>
    <x v="104"/>
    <x v="301"/>
    <n v="6.1132559252904297"/>
    <x v="7"/>
    <x v="1"/>
  </r>
  <r>
    <x v="104"/>
    <x v="302"/>
    <n v="4.5999997465983631"/>
    <x v="7"/>
    <x v="1"/>
  </r>
  <r>
    <x v="104"/>
    <x v="303"/>
    <n v="7.5403508197745133"/>
    <x v="7"/>
    <x v="1"/>
  </r>
  <r>
    <x v="104"/>
    <x v="274"/>
    <n v="4.3442185328654919"/>
    <x v="7"/>
    <x v="1"/>
  </r>
  <r>
    <x v="104"/>
    <x v="304"/>
    <n v="1.2766222776773681"/>
    <x v="7"/>
    <x v="1"/>
  </r>
  <r>
    <x v="104"/>
    <x v="305"/>
    <n v="14.075979901992808"/>
    <x v="7"/>
    <x v="1"/>
  </r>
  <r>
    <x v="104"/>
    <x v="306"/>
    <n v="3.6882173611426659"/>
    <x v="7"/>
    <x v="1"/>
  </r>
  <r>
    <x v="104"/>
    <x v="307"/>
    <n v="121.52222391517408"/>
    <x v="7"/>
    <x v="1"/>
  </r>
  <r>
    <x v="104"/>
    <x v="308"/>
    <n v="55.852891964216141"/>
    <x v="7"/>
    <x v="1"/>
  </r>
  <r>
    <x v="104"/>
    <x v="309"/>
    <n v="58.085338816014627"/>
    <x v="7"/>
    <x v="1"/>
  </r>
  <r>
    <x v="104"/>
    <x v="310"/>
    <n v="0"/>
    <x v="7"/>
    <x v="1"/>
  </r>
  <r>
    <x v="104"/>
    <x v="59"/>
    <n v="0.24669385020427306"/>
    <x v="7"/>
    <x v="1"/>
  </r>
  <r>
    <x v="104"/>
    <x v="311"/>
    <n v="1.1532436086785123"/>
    <x v="7"/>
    <x v="1"/>
  </r>
  <r>
    <x v="104"/>
    <x v="255"/>
    <n v="6.9742763000792092"/>
    <x v="8"/>
    <x v="1"/>
  </r>
  <r>
    <x v="104"/>
    <x v="181"/>
    <n v="14.763453020020899"/>
    <x v="8"/>
    <x v="1"/>
  </r>
  <r>
    <x v="104"/>
    <x v="300"/>
    <n v="18.076598743677451"/>
    <x v="8"/>
    <x v="1"/>
  </r>
  <r>
    <x v="104"/>
    <x v="301"/>
    <n v="3.3910216341231227"/>
    <x v="8"/>
    <x v="1"/>
  </r>
  <r>
    <x v="104"/>
    <x v="302"/>
    <n v="4.360289198618938"/>
    <x v="8"/>
    <x v="1"/>
  </r>
  <r>
    <x v="104"/>
    <x v="303"/>
    <n v="10.896902710400431"/>
    <x v="8"/>
    <x v="1"/>
  </r>
  <r>
    <x v="104"/>
    <x v="274"/>
    <n v="2.357343793923079"/>
    <x v="8"/>
    <x v="1"/>
  </r>
  <r>
    <x v="104"/>
    <x v="304"/>
    <n v="1.5994920313889449"/>
    <x v="8"/>
    <x v="1"/>
  </r>
  <r>
    <x v="104"/>
    <x v="305"/>
    <n v="20.821836343843671"/>
    <x v="8"/>
    <x v="1"/>
  </r>
  <r>
    <x v="104"/>
    <x v="306"/>
    <n v="3.5133652345240152"/>
    <x v="8"/>
    <x v="1"/>
  </r>
  <r>
    <x v="104"/>
    <x v="307"/>
    <n v="138.79126024161462"/>
    <x v="8"/>
    <x v="1"/>
  </r>
  <r>
    <x v="104"/>
    <x v="308"/>
    <n v="53.520665264357568"/>
    <x v="8"/>
    <x v="1"/>
  </r>
  <r>
    <x v="104"/>
    <x v="309"/>
    <n v="71.424945142501059"/>
    <x v="8"/>
    <x v="1"/>
  </r>
  <r>
    <x v="104"/>
    <x v="310"/>
    <n v="0"/>
    <x v="8"/>
    <x v="1"/>
  </r>
  <r>
    <x v="104"/>
    <x v="59"/>
    <n v="6.2394515099542973"/>
    <x v="8"/>
    <x v="1"/>
  </r>
  <r>
    <x v="104"/>
    <x v="311"/>
    <n v="1.4410161820608731"/>
    <x v="8"/>
    <x v="1"/>
  </r>
  <r>
    <x v="104"/>
    <x v="255"/>
    <n v="5.200647054916173"/>
    <x v="9"/>
    <x v="1"/>
  </r>
  <r>
    <x v="104"/>
    <x v="181"/>
    <n v="17.946177692917786"/>
    <x v="9"/>
    <x v="1"/>
  </r>
  <r>
    <x v="104"/>
    <x v="300"/>
    <n v="27.539990730688658"/>
    <x v="9"/>
    <x v="1"/>
  </r>
  <r>
    <x v="104"/>
    <x v="301"/>
    <n v="14.429830513502177"/>
    <x v="9"/>
    <x v="1"/>
  </r>
  <r>
    <x v="104"/>
    <x v="302"/>
    <n v="3.5540789437200124"/>
    <x v="9"/>
    <x v="1"/>
  </r>
  <r>
    <x v="104"/>
    <x v="303"/>
    <n v="6.8947065891371988"/>
    <x v="9"/>
    <x v="1"/>
  </r>
  <r>
    <x v="104"/>
    <x v="274"/>
    <n v="4.177925667547715"/>
    <x v="9"/>
    <x v="1"/>
  </r>
  <r>
    <x v="104"/>
    <x v="304"/>
    <n v="2.1902135833700398"/>
    <x v="9"/>
    <x v="1"/>
  </r>
  <r>
    <x v="104"/>
    <x v="305"/>
    <n v="23.985982840126226"/>
    <x v="9"/>
    <x v="1"/>
  </r>
  <r>
    <x v="104"/>
    <x v="306"/>
    <n v="2.3167770203652687"/>
    <x v="9"/>
    <x v="1"/>
  </r>
  <r>
    <x v="104"/>
    <x v="307"/>
    <n v="110.43659062862501"/>
    <x v="9"/>
    <x v="1"/>
  </r>
  <r>
    <x v="104"/>
    <x v="308"/>
    <n v="46.621706999585122"/>
    <x v="9"/>
    <x v="1"/>
  </r>
  <r>
    <x v="104"/>
    <x v="309"/>
    <n v="50.629599923356061"/>
    <x v="9"/>
    <x v="1"/>
  </r>
  <r>
    <x v="104"/>
    <x v="310"/>
    <n v="0"/>
    <x v="9"/>
    <x v="1"/>
  </r>
  <r>
    <x v="104"/>
    <x v="59"/>
    <n v="3.0694964088105667"/>
    <x v="9"/>
    <x v="1"/>
  </r>
  <r>
    <x v="104"/>
    <x v="311"/>
    <n v="3.19153020700807"/>
    <x v="9"/>
    <x v="1"/>
  </r>
  <r>
    <x v="104"/>
    <x v="255"/>
    <n v="4.7333366297848203"/>
    <x v="10"/>
    <x v="1"/>
  </r>
  <r>
    <x v="104"/>
    <x v="181"/>
    <n v="30.165029028919925"/>
    <x v="10"/>
    <x v="1"/>
  </r>
  <r>
    <x v="104"/>
    <x v="300"/>
    <n v="49.718672514010038"/>
    <x v="10"/>
    <x v="1"/>
  </r>
  <r>
    <x v="104"/>
    <x v="301"/>
    <n v="2.6030935439577894"/>
    <x v="10"/>
    <x v="1"/>
  </r>
  <r>
    <x v="104"/>
    <x v="302"/>
    <n v="7.0685966295751221"/>
    <x v="10"/>
    <x v="1"/>
  </r>
  <r>
    <x v="104"/>
    <x v="303"/>
    <n v="11.738081190196294"/>
    <x v="10"/>
    <x v="1"/>
  </r>
  <r>
    <x v="104"/>
    <x v="274"/>
    <n v="10.523511290807873"/>
    <x v="10"/>
    <x v="1"/>
  </r>
  <r>
    <x v="104"/>
    <x v="304"/>
    <n v="3.2961473541231618"/>
    <x v="10"/>
    <x v="1"/>
  </r>
  <r>
    <x v="104"/>
    <x v="305"/>
    <n v="21.140212087962677"/>
    <x v="10"/>
    <x v="1"/>
  </r>
  <r>
    <x v="104"/>
    <x v="306"/>
    <n v="2.9427175226444056"/>
    <x v="10"/>
    <x v="1"/>
  </r>
  <r>
    <x v="104"/>
    <x v="307"/>
    <n v="74.368056264678572"/>
    <x v="10"/>
    <x v="1"/>
  </r>
  <r>
    <x v="104"/>
    <x v="308"/>
    <n v="32.309492143122853"/>
    <x v="10"/>
    <x v="1"/>
  </r>
  <r>
    <x v="104"/>
    <x v="309"/>
    <n v="79.199690566343421"/>
    <x v="10"/>
    <x v="1"/>
  </r>
  <r>
    <x v="104"/>
    <x v="310"/>
    <n v="0"/>
    <x v="10"/>
    <x v="1"/>
  </r>
  <r>
    <x v="104"/>
    <x v="59"/>
    <n v="4.2867172919591283"/>
    <x v="10"/>
    <x v="1"/>
  </r>
  <r>
    <x v="104"/>
    <x v="311"/>
    <n v="2.9889671294980729"/>
    <x v="10"/>
    <x v="1"/>
  </r>
  <r>
    <x v="104"/>
    <x v="255"/>
    <n v="8.8017680155542575"/>
    <x v="11"/>
    <x v="1"/>
  </r>
  <r>
    <x v="104"/>
    <x v="181"/>
    <n v="15.179687749317072"/>
    <x v="11"/>
    <x v="1"/>
  </r>
  <r>
    <x v="104"/>
    <x v="300"/>
    <n v="17.590791996641354"/>
    <x v="11"/>
    <x v="1"/>
  </r>
  <r>
    <x v="104"/>
    <x v="301"/>
    <n v="5.1982245852959057"/>
    <x v="11"/>
    <x v="1"/>
  </r>
  <r>
    <x v="104"/>
    <x v="302"/>
    <n v="2.9787503720385979"/>
    <x v="11"/>
    <x v="1"/>
  </r>
  <r>
    <x v="104"/>
    <x v="303"/>
    <n v="7.9220942679909632"/>
    <x v="11"/>
    <x v="1"/>
  </r>
  <r>
    <x v="104"/>
    <x v="274"/>
    <n v="12.6266552023478"/>
    <x v="11"/>
    <x v="1"/>
  </r>
  <r>
    <x v="104"/>
    <x v="304"/>
    <n v="4.5174248492861855"/>
    <x v="11"/>
    <x v="1"/>
  </r>
  <r>
    <x v="104"/>
    <x v="305"/>
    <n v="44.194701759395265"/>
    <x v="11"/>
    <x v="1"/>
  </r>
  <r>
    <x v="104"/>
    <x v="306"/>
    <n v="3.2910462903500526"/>
    <x v="11"/>
    <x v="1"/>
  </r>
  <r>
    <x v="104"/>
    <x v="307"/>
    <n v="92.669185662196682"/>
    <x v="11"/>
    <x v="1"/>
  </r>
  <r>
    <x v="104"/>
    <x v="308"/>
    <n v="53.396297087890765"/>
    <x v="11"/>
    <x v="1"/>
  </r>
  <r>
    <x v="104"/>
    <x v="309"/>
    <n v="99.893778801639328"/>
    <x v="11"/>
    <x v="1"/>
  </r>
  <r>
    <x v="104"/>
    <x v="310"/>
    <n v="0"/>
    <x v="11"/>
    <x v="1"/>
  </r>
  <r>
    <x v="104"/>
    <x v="59"/>
    <n v="30.739952612143398"/>
    <x v="11"/>
    <x v="1"/>
  </r>
  <r>
    <x v="104"/>
    <x v="311"/>
    <n v="2.3811222293936098"/>
    <x v="11"/>
    <x v="1"/>
  </r>
  <r>
    <x v="104"/>
    <x v="255"/>
    <n v="15.590170056887715"/>
    <x v="12"/>
    <x v="1"/>
  </r>
  <r>
    <x v="104"/>
    <x v="181"/>
    <n v="31.962416213397642"/>
    <x v="12"/>
    <x v="1"/>
  </r>
  <r>
    <x v="104"/>
    <x v="300"/>
    <n v="44.783398448153676"/>
    <x v="12"/>
    <x v="1"/>
  </r>
  <r>
    <x v="104"/>
    <x v="301"/>
    <n v="29.727913071619898"/>
    <x v="12"/>
    <x v="1"/>
  </r>
  <r>
    <x v="104"/>
    <x v="302"/>
    <n v="4.9072325984724223"/>
    <x v="12"/>
    <x v="1"/>
  </r>
  <r>
    <x v="104"/>
    <x v="303"/>
    <n v="13.637755588132546"/>
    <x v="12"/>
    <x v="1"/>
  </r>
  <r>
    <x v="104"/>
    <x v="274"/>
    <n v="5.3433770781641394"/>
    <x v="12"/>
    <x v="1"/>
  </r>
  <r>
    <x v="104"/>
    <x v="304"/>
    <n v="5.311455604710166"/>
    <x v="12"/>
    <x v="1"/>
  </r>
  <r>
    <x v="104"/>
    <x v="305"/>
    <n v="27.926084684158472"/>
    <x v="12"/>
    <x v="1"/>
  </r>
  <r>
    <x v="104"/>
    <x v="306"/>
    <n v="4.7049476090847788"/>
    <x v="12"/>
    <x v="1"/>
  </r>
  <r>
    <x v="104"/>
    <x v="307"/>
    <n v="73.0536798895549"/>
    <x v="12"/>
    <x v="1"/>
  </r>
  <r>
    <x v="104"/>
    <x v="308"/>
    <n v="41.239767922225731"/>
    <x v="12"/>
    <x v="1"/>
  </r>
  <r>
    <x v="104"/>
    <x v="309"/>
    <n v="86.214348238565606"/>
    <x v="12"/>
    <x v="1"/>
  </r>
  <r>
    <x v="104"/>
    <x v="310"/>
    <n v="0"/>
    <x v="12"/>
    <x v="1"/>
  </r>
  <r>
    <x v="104"/>
    <x v="59"/>
    <n v="4.3718539730433816"/>
    <x v="12"/>
    <x v="1"/>
  </r>
  <r>
    <x v="104"/>
    <x v="311"/>
    <n v="5.8700813901546001"/>
    <x v="12"/>
    <x v="1"/>
  </r>
  <r>
    <x v="104"/>
    <x v="255"/>
    <n v="8.4475209068695936"/>
    <x v="13"/>
    <x v="1"/>
  </r>
  <r>
    <x v="104"/>
    <x v="181"/>
    <n v="41.326044281134969"/>
    <x v="13"/>
    <x v="1"/>
  </r>
  <r>
    <x v="104"/>
    <x v="300"/>
    <n v="27.329797391857237"/>
    <x v="13"/>
    <x v="1"/>
  </r>
  <r>
    <x v="104"/>
    <x v="301"/>
    <n v="4.554092845522355"/>
    <x v="13"/>
    <x v="1"/>
  </r>
  <r>
    <x v="104"/>
    <x v="302"/>
    <n v="20.844788192722955"/>
    <x v="13"/>
    <x v="1"/>
  </r>
  <r>
    <x v="104"/>
    <x v="303"/>
    <n v="17.940443848413594"/>
    <x v="13"/>
    <x v="1"/>
  </r>
  <r>
    <x v="104"/>
    <x v="274"/>
    <n v="39.591882164844762"/>
    <x v="13"/>
    <x v="1"/>
  </r>
  <r>
    <x v="104"/>
    <x v="304"/>
    <n v="5.1366534402914574"/>
    <x v="13"/>
    <x v="1"/>
  </r>
  <r>
    <x v="104"/>
    <x v="305"/>
    <n v="42.488256475219984"/>
    <x v="13"/>
    <x v="1"/>
  </r>
  <r>
    <x v="104"/>
    <x v="306"/>
    <n v="10.489967266149863"/>
    <x v="13"/>
    <x v="1"/>
  </r>
  <r>
    <x v="104"/>
    <x v="307"/>
    <n v="111.55008751526238"/>
    <x v="13"/>
    <x v="1"/>
  </r>
  <r>
    <x v="104"/>
    <x v="308"/>
    <n v="47.375124867469033"/>
    <x v="13"/>
    <x v="1"/>
  </r>
  <r>
    <x v="104"/>
    <x v="309"/>
    <n v="65.789945400243624"/>
    <x v="13"/>
    <x v="1"/>
  </r>
  <r>
    <x v="104"/>
    <x v="310"/>
    <n v="0"/>
    <x v="13"/>
    <x v="1"/>
  </r>
  <r>
    <x v="104"/>
    <x v="59"/>
    <n v="0.46708644569460112"/>
    <x v="13"/>
    <x v="1"/>
  </r>
  <r>
    <x v="104"/>
    <x v="311"/>
    <n v="26.343675537175471"/>
    <x v="13"/>
    <x v="1"/>
  </r>
  <r>
    <x v="104"/>
    <x v="255"/>
    <n v="21.67366670674582"/>
    <x v="14"/>
    <x v="1"/>
  </r>
  <r>
    <x v="104"/>
    <x v="181"/>
    <n v="14.519737503822121"/>
    <x v="14"/>
    <x v="1"/>
  </r>
  <r>
    <x v="104"/>
    <x v="300"/>
    <n v="22.049872491502022"/>
    <x v="14"/>
    <x v="1"/>
  </r>
  <r>
    <x v="104"/>
    <x v="301"/>
    <n v="31.309952159804801"/>
    <x v="14"/>
    <x v="1"/>
  </r>
  <r>
    <x v="104"/>
    <x v="302"/>
    <n v="10.540985124240645"/>
    <x v="14"/>
    <x v="1"/>
  </r>
  <r>
    <x v="104"/>
    <x v="303"/>
    <n v="11.950101511623433"/>
    <x v="14"/>
    <x v="1"/>
  </r>
  <r>
    <x v="104"/>
    <x v="274"/>
    <n v="16.319505978095719"/>
    <x v="14"/>
    <x v="1"/>
  </r>
  <r>
    <x v="104"/>
    <x v="304"/>
    <n v="7.2809362758574032"/>
    <x v="14"/>
    <x v="1"/>
  </r>
  <r>
    <x v="104"/>
    <x v="305"/>
    <n v="46.086111526516717"/>
    <x v="14"/>
    <x v="1"/>
  </r>
  <r>
    <x v="104"/>
    <x v="306"/>
    <n v="8.2705079720800825"/>
    <x v="14"/>
    <x v="1"/>
  </r>
  <r>
    <x v="104"/>
    <x v="307"/>
    <n v="160.89388423676064"/>
    <x v="14"/>
    <x v="1"/>
  </r>
  <r>
    <x v="104"/>
    <x v="308"/>
    <n v="84.332094498714454"/>
    <x v="14"/>
    <x v="1"/>
  </r>
  <r>
    <x v="104"/>
    <x v="309"/>
    <n v="123.69104466453486"/>
    <x v="14"/>
    <x v="1"/>
  </r>
  <r>
    <x v="104"/>
    <x v="310"/>
    <n v="0"/>
    <x v="14"/>
    <x v="1"/>
  </r>
  <r>
    <x v="104"/>
    <x v="59"/>
    <n v="0"/>
    <x v="14"/>
    <x v="1"/>
  </r>
  <r>
    <x v="104"/>
    <x v="311"/>
    <n v="1.3085942016959329"/>
    <x v="14"/>
    <x v="1"/>
  </r>
  <r>
    <x v="104"/>
    <x v="255"/>
    <n v="13.986695296765859"/>
    <x v="15"/>
    <x v="1"/>
  </r>
  <r>
    <x v="104"/>
    <x v="181"/>
    <n v="39.354226187734064"/>
    <x v="15"/>
    <x v="1"/>
  </r>
  <r>
    <x v="104"/>
    <x v="300"/>
    <n v="137.79934852885302"/>
    <x v="15"/>
    <x v="1"/>
  </r>
  <r>
    <x v="104"/>
    <x v="301"/>
    <n v="6.0924197584173854"/>
    <x v="15"/>
    <x v="1"/>
  </r>
  <r>
    <x v="104"/>
    <x v="302"/>
    <n v="6.868524186241256"/>
    <x v="15"/>
    <x v="1"/>
  </r>
  <r>
    <x v="104"/>
    <x v="303"/>
    <n v="35.157887511093868"/>
    <x v="15"/>
    <x v="1"/>
  </r>
  <r>
    <x v="104"/>
    <x v="274"/>
    <n v="12.068423852661192"/>
    <x v="15"/>
    <x v="1"/>
  </r>
  <r>
    <x v="104"/>
    <x v="304"/>
    <n v="2.2080170971589137"/>
    <x v="15"/>
    <x v="1"/>
  </r>
  <r>
    <x v="104"/>
    <x v="305"/>
    <n v="18.52302567739638"/>
    <x v="15"/>
    <x v="1"/>
  </r>
  <r>
    <x v="104"/>
    <x v="306"/>
    <n v="5.5957129246101083"/>
    <x v="15"/>
    <x v="1"/>
  </r>
  <r>
    <x v="104"/>
    <x v="307"/>
    <n v="138.48374814802816"/>
    <x v="15"/>
    <x v="1"/>
  </r>
  <r>
    <x v="104"/>
    <x v="308"/>
    <n v="83.400160421556549"/>
    <x v="15"/>
    <x v="1"/>
  </r>
  <r>
    <x v="104"/>
    <x v="309"/>
    <n v="293.90075568853473"/>
    <x v="15"/>
    <x v="1"/>
  </r>
  <r>
    <x v="104"/>
    <x v="310"/>
    <n v="0"/>
    <x v="15"/>
    <x v="1"/>
  </r>
  <r>
    <x v="104"/>
    <x v="59"/>
    <n v="3.4924699252074203"/>
    <x v="15"/>
    <x v="1"/>
  </r>
  <r>
    <x v="104"/>
    <x v="311"/>
    <n v="4.6682681333605833"/>
    <x v="15"/>
    <x v="1"/>
  </r>
  <r>
    <x v="104"/>
    <x v="255"/>
    <n v="15.409577736848869"/>
    <x v="16"/>
    <x v="1"/>
  </r>
  <r>
    <x v="104"/>
    <x v="181"/>
    <n v="33.39457613918389"/>
    <x v="16"/>
    <x v="1"/>
  </r>
  <r>
    <x v="104"/>
    <x v="300"/>
    <n v="43.52568635993098"/>
    <x v="16"/>
    <x v="1"/>
  </r>
  <r>
    <x v="104"/>
    <x v="301"/>
    <n v="22.007342299099943"/>
    <x v="16"/>
    <x v="1"/>
  </r>
  <r>
    <x v="104"/>
    <x v="302"/>
    <n v="10.355674626473045"/>
    <x v="16"/>
    <x v="1"/>
  </r>
  <r>
    <x v="104"/>
    <x v="303"/>
    <n v="21.347571620196693"/>
    <x v="16"/>
    <x v="1"/>
  </r>
  <r>
    <x v="104"/>
    <x v="274"/>
    <n v="41.755771611631658"/>
    <x v="16"/>
    <x v="1"/>
  </r>
  <r>
    <x v="104"/>
    <x v="304"/>
    <n v="7.4812085056661433"/>
    <x v="16"/>
    <x v="1"/>
  </r>
  <r>
    <x v="104"/>
    <x v="305"/>
    <n v="32.465423839527006"/>
    <x v="16"/>
    <x v="1"/>
  </r>
  <r>
    <x v="104"/>
    <x v="306"/>
    <n v="6.4395521489542196"/>
    <x v="16"/>
    <x v="1"/>
  </r>
  <r>
    <x v="104"/>
    <x v="307"/>
    <n v="71.08592871751118"/>
    <x v="16"/>
    <x v="1"/>
  </r>
  <r>
    <x v="104"/>
    <x v="308"/>
    <n v="44.404342962476825"/>
    <x v="16"/>
    <x v="1"/>
  </r>
  <r>
    <x v="104"/>
    <x v="309"/>
    <n v="104.54199376479697"/>
    <x v="16"/>
    <x v="1"/>
  </r>
  <r>
    <x v="104"/>
    <x v="310"/>
    <n v="0"/>
    <x v="16"/>
    <x v="1"/>
  </r>
  <r>
    <x v="104"/>
    <x v="59"/>
    <n v="12.65124196987772"/>
    <x v="16"/>
    <x v="1"/>
  </r>
  <r>
    <x v="104"/>
    <x v="311"/>
    <n v="2.4234786174125706"/>
    <x v="16"/>
    <x v="1"/>
  </r>
  <r>
    <x v="105"/>
    <x v="255"/>
    <n v="1.0956404017882289"/>
    <x v="0"/>
    <x v="0"/>
  </r>
  <r>
    <x v="105"/>
    <x v="181"/>
    <n v="2.1692602448238771"/>
    <x v="0"/>
    <x v="0"/>
  </r>
  <r>
    <x v="105"/>
    <x v="300"/>
    <n v="2.9932349123437856"/>
    <x v="0"/>
    <x v="0"/>
  </r>
  <r>
    <x v="105"/>
    <x v="301"/>
    <n v="1.1664354464256979"/>
    <x v="0"/>
    <x v="0"/>
  </r>
  <r>
    <x v="105"/>
    <x v="302"/>
    <n v="0.60237015404228056"/>
    <x v="0"/>
    <x v="0"/>
  </r>
  <r>
    <x v="105"/>
    <x v="303"/>
    <n v="1.5464300924895871"/>
    <x v="0"/>
    <x v="0"/>
  </r>
  <r>
    <x v="105"/>
    <x v="274"/>
    <n v="1.3925131363209649"/>
    <x v="0"/>
    <x v="0"/>
  </r>
  <r>
    <x v="105"/>
    <x v="304"/>
    <n v="0.37078557740137341"/>
    <x v="0"/>
    <x v="0"/>
  </r>
  <r>
    <x v="105"/>
    <x v="305"/>
    <n v="3.1414157587317484"/>
    <x v="0"/>
    <x v="0"/>
  </r>
  <r>
    <x v="105"/>
    <x v="306"/>
    <n v="0.52695037865422556"/>
    <x v="0"/>
    <x v="0"/>
  </r>
  <r>
    <x v="105"/>
    <x v="307"/>
    <n v="11.752746614016731"/>
    <x v="0"/>
    <x v="0"/>
  </r>
  <r>
    <x v="105"/>
    <x v="308"/>
    <n v="5.008186634617096"/>
    <x v="0"/>
    <x v="0"/>
  </r>
  <r>
    <x v="105"/>
    <x v="309"/>
    <n v="7.4869103367410741"/>
    <x v="0"/>
    <x v="0"/>
  </r>
  <r>
    <x v="105"/>
    <x v="310"/>
    <n v="0.28291809529277617"/>
    <x v="0"/>
    <x v="0"/>
  </r>
  <r>
    <x v="105"/>
    <x v="59"/>
    <n v="0.26047995323643619"/>
    <x v="0"/>
    <x v="0"/>
  </r>
  <r>
    <x v="105"/>
    <x v="311"/>
    <n v="0.2666397910835806"/>
    <x v="0"/>
    <x v="0"/>
  </r>
  <r>
    <x v="105"/>
    <x v="255"/>
    <n v="1.1711266693403581"/>
    <x v="1"/>
    <x v="0"/>
  </r>
  <r>
    <x v="105"/>
    <x v="181"/>
    <n v="5.0260816588290105"/>
    <x v="1"/>
    <x v="0"/>
  </r>
  <r>
    <x v="105"/>
    <x v="300"/>
    <n v="5.5687113137331368"/>
    <x v="1"/>
    <x v="0"/>
  </r>
  <r>
    <x v="105"/>
    <x v="301"/>
    <n v="1.9362431269225131"/>
    <x v="1"/>
    <x v="0"/>
  </r>
  <r>
    <x v="105"/>
    <x v="302"/>
    <n v="0.5494978432986779"/>
    <x v="1"/>
    <x v="0"/>
  </r>
  <r>
    <x v="105"/>
    <x v="303"/>
    <n v="3.1806732074122377"/>
    <x v="1"/>
    <x v="0"/>
  </r>
  <r>
    <x v="105"/>
    <x v="274"/>
    <n v="1.8725798850307476"/>
    <x v="1"/>
    <x v="0"/>
  </r>
  <r>
    <x v="105"/>
    <x v="304"/>
    <n v="0.50204219098810055"/>
    <x v="1"/>
    <x v="0"/>
  </r>
  <r>
    <x v="105"/>
    <x v="305"/>
    <n v="3.8379311082710483"/>
    <x v="1"/>
    <x v="0"/>
  </r>
  <r>
    <x v="105"/>
    <x v="306"/>
    <n v="0.46059513940342595"/>
    <x v="1"/>
    <x v="0"/>
  </r>
  <r>
    <x v="105"/>
    <x v="307"/>
    <n v="9.2138871895459822"/>
    <x v="1"/>
    <x v="0"/>
  </r>
  <r>
    <x v="105"/>
    <x v="308"/>
    <n v="3.4081765273548004"/>
    <x v="1"/>
    <x v="0"/>
  </r>
  <r>
    <x v="105"/>
    <x v="309"/>
    <n v="12.969027453890895"/>
    <x v="1"/>
    <x v="0"/>
  </r>
  <r>
    <x v="105"/>
    <x v="310"/>
    <n v="0.81308782662086077"/>
    <x v="1"/>
    <x v="0"/>
  </r>
  <r>
    <x v="105"/>
    <x v="59"/>
    <n v="6.026433779334326E-2"/>
    <x v="1"/>
    <x v="0"/>
  </r>
  <r>
    <x v="105"/>
    <x v="311"/>
    <n v="0.3442689935995219"/>
    <x v="1"/>
    <x v="0"/>
  </r>
  <r>
    <x v="105"/>
    <x v="255"/>
    <n v="1.4208689003861745"/>
    <x v="2"/>
    <x v="0"/>
  </r>
  <r>
    <x v="105"/>
    <x v="181"/>
    <n v="0.69142836514903105"/>
    <x v="2"/>
    <x v="0"/>
  </r>
  <r>
    <x v="105"/>
    <x v="300"/>
    <n v="1.6086207369118377"/>
    <x v="2"/>
    <x v="0"/>
  </r>
  <r>
    <x v="105"/>
    <x v="301"/>
    <n v="1.2571698799259361"/>
    <x v="2"/>
    <x v="0"/>
  </r>
  <r>
    <x v="105"/>
    <x v="302"/>
    <n v="0.58700064280940656"/>
    <x v="2"/>
    <x v="0"/>
  </r>
  <r>
    <x v="105"/>
    <x v="303"/>
    <n v="0.94637021718998993"/>
    <x v="2"/>
    <x v="0"/>
  </r>
  <r>
    <x v="105"/>
    <x v="274"/>
    <n v="0.71002219921209919"/>
    <x v="2"/>
    <x v="0"/>
  </r>
  <r>
    <x v="105"/>
    <x v="304"/>
    <n v="0.27755898321265737"/>
    <x v="2"/>
    <x v="0"/>
  </r>
  <r>
    <x v="105"/>
    <x v="305"/>
    <n v="3.1620498101705374"/>
    <x v="2"/>
    <x v="0"/>
  </r>
  <r>
    <x v="105"/>
    <x v="306"/>
    <n v="0.57029580127263146"/>
    <x v="2"/>
    <x v="0"/>
  </r>
  <r>
    <x v="105"/>
    <x v="307"/>
    <n v="15.09903768446272"/>
    <x v="2"/>
    <x v="0"/>
  </r>
  <r>
    <x v="105"/>
    <x v="308"/>
    <n v="5.8590290796417017"/>
    <x v="2"/>
    <x v="0"/>
  </r>
  <r>
    <x v="105"/>
    <x v="309"/>
    <n v="5.3471374514813235"/>
    <x v="2"/>
    <x v="0"/>
  </r>
  <r>
    <x v="105"/>
    <x v="310"/>
    <n v="7.930456488667853E-2"/>
    <x v="2"/>
    <x v="0"/>
  </r>
  <r>
    <x v="105"/>
    <x v="59"/>
    <n v="0.5072253375084429"/>
    <x v="2"/>
    <x v="0"/>
  </r>
  <r>
    <x v="105"/>
    <x v="311"/>
    <n v="0.16326601569656579"/>
    <x v="2"/>
    <x v="0"/>
  </r>
  <r>
    <x v="105"/>
    <x v="255"/>
    <n v="0.52364496435129015"/>
    <x v="3"/>
    <x v="0"/>
  </r>
  <r>
    <x v="105"/>
    <x v="181"/>
    <n v="2.5937225399798036"/>
    <x v="3"/>
    <x v="0"/>
  </r>
  <r>
    <x v="105"/>
    <x v="300"/>
    <n v="3.1127841832091834"/>
    <x v="3"/>
    <x v="0"/>
  </r>
  <r>
    <x v="105"/>
    <x v="301"/>
    <n v="0.34559349731148448"/>
    <x v="3"/>
    <x v="0"/>
  </r>
  <r>
    <x v="105"/>
    <x v="302"/>
    <n v="0.6681153432506981"/>
    <x v="3"/>
    <x v="0"/>
  </r>
  <r>
    <x v="105"/>
    <x v="303"/>
    <n v="1.5442431686693443"/>
    <x v="3"/>
    <x v="0"/>
  </r>
  <r>
    <x v="105"/>
    <x v="274"/>
    <n v="2.105047200301049"/>
    <x v="3"/>
    <x v="0"/>
  </r>
  <r>
    <x v="105"/>
    <x v="304"/>
    <n v="0.35832268427549446"/>
    <x v="3"/>
    <x v="0"/>
  </r>
  <r>
    <x v="105"/>
    <x v="305"/>
    <n v="3.1651624303092452"/>
    <x v="3"/>
    <x v="0"/>
  </r>
  <r>
    <x v="105"/>
    <x v="306"/>
    <n v="0.57173103961240224"/>
    <x v="3"/>
    <x v="0"/>
  </r>
  <r>
    <x v="105"/>
    <x v="307"/>
    <n v="5.4954763910075641"/>
    <x v="3"/>
    <x v="0"/>
  </r>
  <r>
    <x v="105"/>
    <x v="308"/>
    <n v="3.3789600136514184"/>
    <x v="3"/>
    <x v="0"/>
  </r>
  <r>
    <x v="105"/>
    <x v="309"/>
    <n v="3.1336572716345881"/>
    <x v="3"/>
    <x v="0"/>
  </r>
  <r>
    <x v="105"/>
    <x v="310"/>
    <n v="0.16013631501638295"/>
    <x v="3"/>
    <x v="0"/>
  </r>
  <r>
    <x v="105"/>
    <x v="59"/>
    <n v="0.10401395829388445"/>
    <x v="3"/>
    <x v="0"/>
  </r>
  <r>
    <x v="105"/>
    <x v="311"/>
    <n v="0.32850338518387634"/>
    <x v="3"/>
    <x v="0"/>
  </r>
  <r>
    <x v="105"/>
    <x v="255"/>
    <n v="0.8654582123535054"/>
    <x v="4"/>
    <x v="0"/>
  </r>
  <r>
    <x v="105"/>
    <x v="181"/>
    <n v="1.0550778199914601"/>
    <x v="4"/>
    <x v="0"/>
  </r>
  <r>
    <x v="105"/>
    <x v="300"/>
    <n v="1.6681376004091144"/>
    <x v="4"/>
    <x v="0"/>
  </r>
  <r>
    <x v="105"/>
    <x v="301"/>
    <n v="0.71599979873328723"/>
    <x v="4"/>
    <x v="0"/>
  </r>
  <r>
    <x v="105"/>
    <x v="302"/>
    <n v="0.38969919368004635"/>
    <x v="4"/>
    <x v="0"/>
  </r>
  <r>
    <x v="105"/>
    <x v="303"/>
    <n v="0.87125360006602959"/>
    <x v="4"/>
    <x v="0"/>
  </r>
  <r>
    <x v="105"/>
    <x v="274"/>
    <n v="1.1853012714504554"/>
    <x v="4"/>
    <x v="0"/>
  </r>
  <r>
    <x v="105"/>
    <x v="304"/>
    <n v="0.30340085879645035"/>
    <x v="4"/>
    <x v="0"/>
  </r>
  <r>
    <x v="105"/>
    <x v="305"/>
    <n v="1.6933231077996653"/>
    <x v="4"/>
    <x v="0"/>
  </r>
  <r>
    <x v="105"/>
    <x v="306"/>
    <n v="0.39852180965418926"/>
    <x v="4"/>
    <x v="0"/>
  </r>
  <r>
    <x v="105"/>
    <x v="307"/>
    <n v="15.781887812835134"/>
    <x v="4"/>
    <x v="0"/>
  </r>
  <r>
    <x v="105"/>
    <x v="308"/>
    <n v="7.3898833927895371"/>
    <x v="4"/>
    <x v="0"/>
  </r>
  <r>
    <x v="105"/>
    <x v="309"/>
    <n v="7.5649055206009486"/>
    <x v="4"/>
    <x v="0"/>
  </r>
  <r>
    <x v="105"/>
    <x v="310"/>
    <n v="4.3876009098170667E-2"/>
    <x v="4"/>
    <x v="0"/>
  </r>
  <r>
    <x v="105"/>
    <x v="59"/>
    <n v="8.105290397459218E-2"/>
    <x v="4"/>
    <x v="0"/>
  </r>
  <r>
    <x v="105"/>
    <x v="311"/>
    <n v="0.1503831675472376"/>
    <x v="4"/>
    <x v="0"/>
  </r>
  <r>
    <x v="105"/>
    <x v="255"/>
    <n v="1.2053201043414408"/>
    <x v="5"/>
    <x v="0"/>
  </r>
  <r>
    <x v="105"/>
    <x v="181"/>
    <n v="0.95074312285708107"/>
    <x v="5"/>
    <x v="0"/>
  </r>
  <r>
    <x v="105"/>
    <x v="300"/>
    <n v="2.0751281334136089"/>
    <x v="5"/>
    <x v="0"/>
  </r>
  <r>
    <x v="105"/>
    <x v="301"/>
    <n v="0.91691488359432027"/>
    <x v="5"/>
    <x v="0"/>
  </r>
  <r>
    <x v="105"/>
    <x v="302"/>
    <n v="0.43646106467491519"/>
    <x v="5"/>
    <x v="0"/>
  </r>
  <r>
    <x v="105"/>
    <x v="303"/>
    <n v="1.0351131809776988"/>
    <x v="5"/>
    <x v="0"/>
  </r>
  <r>
    <x v="105"/>
    <x v="274"/>
    <n v="1.4994092026882662"/>
    <x v="5"/>
    <x v="0"/>
  </r>
  <r>
    <x v="105"/>
    <x v="304"/>
    <n v="0.14357520654576988"/>
    <x v="5"/>
    <x v="0"/>
  </r>
  <r>
    <x v="105"/>
    <x v="305"/>
    <n v="1.3014876463106404"/>
    <x v="5"/>
    <x v="0"/>
  </r>
  <r>
    <x v="105"/>
    <x v="306"/>
    <n v="0.43164810380419794"/>
    <x v="5"/>
    <x v="0"/>
  </r>
  <r>
    <x v="105"/>
    <x v="307"/>
    <n v="13.426845859636222"/>
    <x v="5"/>
    <x v="0"/>
  </r>
  <r>
    <x v="105"/>
    <x v="308"/>
    <n v="8.3993472581061699"/>
    <x v="5"/>
    <x v="0"/>
  </r>
  <r>
    <x v="105"/>
    <x v="309"/>
    <n v="8.7558587400315915"/>
    <x v="5"/>
    <x v="0"/>
  </r>
  <r>
    <x v="105"/>
    <x v="310"/>
    <n v="1.8908060563534244E-2"/>
    <x v="5"/>
    <x v="0"/>
  </r>
  <r>
    <x v="105"/>
    <x v="59"/>
    <n v="0.11344836338120552"/>
    <x v="5"/>
    <x v="0"/>
  </r>
  <r>
    <x v="105"/>
    <x v="311"/>
    <n v="0.21013157972941038"/>
    <x v="5"/>
    <x v="0"/>
  </r>
  <r>
    <x v="105"/>
    <x v="255"/>
    <n v="0.84709223834837044"/>
    <x v="6"/>
    <x v="0"/>
  </r>
  <r>
    <x v="105"/>
    <x v="181"/>
    <n v="1.1432371545490252"/>
    <x v="6"/>
    <x v="0"/>
  </r>
  <r>
    <x v="105"/>
    <x v="300"/>
    <n v="0.84850147561018541"/>
    <x v="6"/>
    <x v="0"/>
  </r>
  <r>
    <x v="105"/>
    <x v="301"/>
    <n v="0.7905663330246312"/>
    <x v="6"/>
    <x v="0"/>
  </r>
  <r>
    <x v="105"/>
    <x v="302"/>
    <n v="0.4085269123797049"/>
    <x v="6"/>
    <x v="0"/>
  </r>
  <r>
    <x v="105"/>
    <x v="303"/>
    <n v="0.76715916601782908"/>
    <x v="6"/>
    <x v="0"/>
  </r>
  <r>
    <x v="105"/>
    <x v="274"/>
    <n v="2.2367913323285977"/>
    <x v="6"/>
    <x v="0"/>
  </r>
  <r>
    <x v="105"/>
    <x v="304"/>
    <n v="0.87977735868885909"/>
    <x v="6"/>
    <x v="0"/>
  </r>
  <r>
    <x v="105"/>
    <x v="305"/>
    <n v="1.7106406971109342"/>
    <x v="6"/>
    <x v="0"/>
  </r>
  <r>
    <x v="105"/>
    <x v="306"/>
    <n v="0.38205778673138108"/>
    <x v="6"/>
    <x v="0"/>
  </r>
  <r>
    <x v="105"/>
    <x v="307"/>
    <n v="18.573059902979828"/>
    <x v="6"/>
    <x v="0"/>
  </r>
  <r>
    <x v="105"/>
    <x v="308"/>
    <n v="7.427647823266204"/>
    <x v="6"/>
    <x v="0"/>
  </r>
  <r>
    <x v="105"/>
    <x v="309"/>
    <n v="8.5100625538776704"/>
    <x v="6"/>
    <x v="0"/>
  </r>
  <r>
    <x v="105"/>
    <x v="310"/>
    <n v="4.2976468157905401E-2"/>
    <x v="6"/>
    <x v="0"/>
  </r>
  <r>
    <x v="105"/>
    <x v="59"/>
    <n v="0"/>
    <x v="6"/>
    <x v="0"/>
  </r>
  <r>
    <x v="105"/>
    <x v="311"/>
    <n v="0.12170393952034984"/>
    <x v="6"/>
    <x v="0"/>
  </r>
  <r>
    <x v="105"/>
    <x v="255"/>
    <n v="0.71844385515817288"/>
    <x v="7"/>
    <x v="0"/>
  </r>
  <r>
    <x v="105"/>
    <x v="181"/>
    <n v="0.60574417482560694"/>
    <x v="7"/>
    <x v="0"/>
  </r>
  <r>
    <x v="105"/>
    <x v="300"/>
    <n v="1.4623774084850738"/>
    <x v="7"/>
    <x v="0"/>
  </r>
  <r>
    <x v="105"/>
    <x v="301"/>
    <n v="0.55616469064656482"/>
    <x v="7"/>
    <x v="0"/>
  </r>
  <r>
    <x v="105"/>
    <x v="302"/>
    <n v="0.24936225002786389"/>
    <x v="7"/>
    <x v="0"/>
  </r>
  <r>
    <x v="105"/>
    <x v="303"/>
    <n v="0.70244479776454227"/>
    <x v="7"/>
    <x v="0"/>
  </r>
  <r>
    <x v="105"/>
    <x v="274"/>
    <n v="0.69684091323996944"/>
    <x v="7"/>
    <x v="0"/>
  </r>
  <r>
    <x v="105"/>
    <x v="304"/>
    <n v="0.15113446483097642"/>
    <x v="7"/>
    <x v="0"/>
  </r>
  <r>
    <x v="105"/>
    <x v="305"/>
    <n v="2.0631607006918262"/>
    <x v="7"/>
    <x v="0"/>
  </r>
  <r>
    <x v="105"/>
    <x v="306"/>
    <n v="0.40064691886329629"/>
    <x v="7"/>
    <x v="0"/>
  </r>
  <r>
    <x v="105"/>
    <x v="307"/>
    <n v="15.090519209388715"/>
    <x v="7"/>
    <x v="0"/>
  </r>
  <r>
    <x v="105"/>
    <x v="308"/>
    <n v="7.2297070696723393"/>
    <x v="7"/>
    <x v="0"/>
  </r>
  <r>
    <x v="105"/>
    <x v="309"/>
    <n v="5.1710630212281092"/>
    <x v="7"/>
    <x v="0"/>
  </r>
  <r>
    <x v="105"/>
    <x v="310"/>
    <n v="3.1466137279838061E-2"/>
    <x v="7"/>
    <x v="0"/>
  </r>
  <r>
    <x v="105"/>
    <x v="59"/>
    <n v="0.14039623434321771"/>
    <x v="7"/>
    <x v="0"/>
  </r>
  <r>
    <x v="105"/>
    <x v="311"/>
    <n v="0.10175411303935417"/>
    <x v="7"/>
    <x v="0"/>
  </r>
  <r>
    <x v="105"/>
    <x v="255"/>
    <n v="0.65967889100665333"/>
    <x v="8"/>
    <x v="0"/>
  </r>
  <r>
    <x v="105"/>
    <x v="181"/>
    <n v="1.6512278725749969"/>
    <x v="8"/>
    <x v="0"/>
  </r>
  <r>
    <x v="105"/>
    <x v="300"/>
    <n v="2.2892174298289714"/>
    <x v="8"/>
    <x v="0"/>
  </r>
  <r>
    <x v="105"/>
    <x v="301"/>
    <n v="0.59606077078891162"/>
    <x v="8"/>
    <x v="0"/>
  </r>
  <r>
    <x v="105"/>
    <x v="302"/>
    <n v="0.49001177282070296"/>
    <x v="8"/>
    <x v="0"/>
  </r>
  <r>
    <x v="105"/>
    <x v="303"/>
    <n v="0.99251704574919897"/>
    <x v="8"/>
    <x v="0"/>
  </r>
  <r>
    <x v="105"/>
    <x v="274"/>
    <n v="0.32270245447285073"/>
    <x v="8"/>
    <x v="0"/>
  </r>
  <r>
    <x v="105"/>
    <x v="304"/>
    <n v="8.1120576910935396E-2"/>
    <x v="8"/>
    <x v="0"/>
  </r>
  <r>
    <x v="105"/>
    <x v="305"/>
    <n v="1.6492350066633055"/>
    <x v="8"/>
    <x v="0"/>
  </r>
  <r>
    <x v="105"/>
    <x v="306"/>
    <n v="0.36941555757929928"/>
    <x v="8"/>
    <x v="0"/>
  </r>
  <r>
    <x v="105"/>
    <x v="307"/>
    <n v="16.37426148730885"/>
    <x v="8"/>
    <x v="0"/>
  </r>
  <r>
    <x v="105"/>
    <x v="308"/>
    <n v="6.2762700997228231"/>
    <x v="8"/>
    <x v="0"/>
  </r>
  <r>
    <x v="105"/>
    <x v="309"/>
    <n v="8.1443753382403887"/>
    <x v="8"/>
    <x v="0"/>
  </r>
  <r>
    <x v="105"/>
    <x v="310"/>
    <n v="8.994518648701498E-2"/>
    <x v="8"/>
    <x v="0"/>
  </r>
  <r>
    <x v="105"/>
    <x v="59"/>
    <n v="5.0594167398945913E-2"/>
    <x v="8"/>
    <x v="0"/>
  </r>
  <r>
    <x v="105"/>
    <x v="311"/>
    <n v="0.17009816580381407"/>
    <x v="8"/>
    <x v="0"/>
  </r>
  <r>
    <x v="105"/>
    <x v="255"/>
    <n v="0.75812855751162578"/>
    <x v="9"/>
    <x v="0"/>
  </r>
  <r>
    <x v="105"/>
    <x v="181"/>
    <n v="1.7578717295016772"/>
    <x v="9"/>
    <x v="0"/>
  </r>
  <r>
    <x v="105"/>
    <x v="300"/>
    <n v="2.6094534874864874"/>
    <x v="9"/>
    <x v="0"/>
  </r>
  <r>
    <x v="105"/>
    <x v="301"/>
    <n v="0.84082435915849685"/>
    <x v="9"/>
    <x v="0"/>
  </r>
  <r>
    <x v="105"/>
    <x v="302"/>
    <n v="0.40079908446943585"/>
    <x v="9"/>
    <x v="0"/>
  </r>
  <r>
    <x v="105"/>
    <x v="303"/>
    <n v="0.77339869578559473"/>
    <x v="9"/>
    <x v="0"/>
  </r>
  <r>
    <x v="105"/>
    <x v="274"/>
    <n v="0.55499693389545346"/>
    <x v="9"/>
    <x v="0"/>
  </r>
  <r>
    <x v="105"/>
    <x v="304"/>
    <n v="0.10811628582378981"/>
    <x v="9"/>
    <x v="0"/>
  </r>
  <r>
    <x v="105"/>
    <x v="305"/>
    <n v="3.204244079091183"/>
    <x v="9"/>
    <x v="0"/>
  </r>
  <r>
    <x v="105"/>
    <x v="306"/>
    <n v="0.20623782166920276"/>
    <x v="9"/>
    <x v="0"/>
  </r>
  <r>
    <x v="105"/>
    <x v="307"/>
    <n v="13.400093781363495"/>
    <x v="9"/>
    <x v="0"/>
  </r>
  <r>
    <x v="105"/>
    <x v="308"/>
    <n v="4.6293688899102614"/>
    <x v="9"/>
    <x v="0"/>
  </r>
  <r>
    <x v="105"/>
    <x v="309"/>
    <n v="5.815056742742315"/>
    <x v="9"/>
    <x v="0"/>
  </r>
  <r>
    <x v="105"/>
    <x v="310"/>
    <n v="1.3983039633210168E-2"/>
    <x v="9"/>
    <x v="0"/>
  </r>
  <r>
    <x v="105"/>
    <x v="59"/>
    <n v="0"/>
    <x v="9"/>
    <x v="0"/>
  </r>
  <r>
    <x v="105"/>
    <x v="311"/>
    <n v="0.25808558718203367"/>
    <x v="9"/>
    <x v="0"/>
  </r>
  <r>
    <x v="105"/>
    <x v="255"/>
    <n v="0.57527090890932919"/>
    <x v="10"/>
    <x v="0"/>
  </r>
  <r>
    <x v="105"/>
    <x v="181"/>
    <n v="3.7235821673163505"/>
    <x v="10"/>
    <x v="0"/>
  </r>
  <r>
    <x v="105"/>
    <x v="300"/>
    <n v="3.111427722708846"/>
    <x v="10"/>
    <x v="0"/>
  </r>
  <r>
    <x v="105"/>
    <x v="301"/>
    <n v="0.26853171132578069"/>
    <x v="10"/>
    <x v="0"/>
  </r>
  <r>
    <x v="105"/>
    <x v="302"/>
    <n v="0.69039704452595541"/>
    <x v="10"/>
    <x v="0"/>
  </r>
  <r>
    <x v="105"/>
    <x v="303"/>
    <n v="1.2258415058954077"/>
    <x v="10"/>
    <x v="0"/>
  </r>
  <r>
    <x v="105"/>
    <x v="274"/>
    <n v="1.3361827115004681"/>
    <x v="10"/>
    <x v="0"/>
  </r>
  <r>
    <x v="105"/>
    <x v="304"/>
    <n v="0.62945214648390369"/>
    <x v="10"/>
    <x v="0"/>
  </r>
  <r>
    <x v="105"/>
    <x v="305"/>
    <n v="1.7040107147955899"/>
    <x v="10"/>
    <x v="0"/>
  </r>
  <r>
    <x v="105"/>
    <x v="306"/>
    <n v="0.383312468535557"/>
    <x v="10"/>
    <x v="0"/>
  </r>
  <r>
    <x v="105"/>
    <x v="307"/>
    <n v="6.3100203208464265"/>
    <x v="10"/>
    <x v="0"/>
  </r>
  <r>
    <x v="105"/>
    <x v="308"/>
    <n v="3.6764092332474378"/>
    <x v="10"/>
    <x v="0"/>
  </r>
  <r>
    <x v="105"/>
    <x v="309"/>
    <n v="8.8481630604853301"/>
    <x v="10"/>
    <x v="0"/>
  </r>
  <r>
    <x v="105"/>
    <x v="310"/>
    <n v="1.6200405896302128"/>
    <x v="10"/>
    <x v="0"/>
  </r>
  <r>
    <x v="105"/>
    <x v="59"/>
    <n v="0.38567255431569775"/>
    <x v="10"/>
    <x v="0"/>
  </r>
  <r>
    <x v="105"/>
    <x v="311"/>
    <n v="9.0661831798093159E-2"/>
    <x v="10"/>
    <x v="0"/>
  </r>
  <r>
    <x v="105"/>
    <x v="255"/>
    <n v="0.52872902219695217"/>
    <x v="11"/>
    <x v="0"/>
  </r>
  <r>
    <x v="105"/>
    <x v="181"/>
    <n v="1.3073727065633753"/>
    <x v="11"/>
    <x v="0"/>
  </r>
  <r>
    <x v="105"/>
    <x v="300"/>
    <n v="1.9723354558466888"/>
    <x v="11"/>
    <x v="0"/>
  </r>
  <r>
    <x v="105"/>
    <x v="301"/>
    <n v="0.14563721649723352"/>
    <x v="11"/>
    <x v="0"/>
  </r>
  <r>
    <x v="105"/>
    <x v="302"/>
    <n v="0.28749865330750163"/>
    <x v="11"/>
    <x v="0"/>
  </r>
  <r>
    <x v="105"/>
    <x v="303"/>
    <n v="0.41179971792283587"/>
    <x v="11"/>
    <x v="0"/>
  </r>
  <r>
    <x v="105"/>
    <x v="274"/>
    <n v="0.79111574393558992"/>
    <x v="11"/>
    <x v="0"/>
  </r>
  <r>
    <x v="105"/>
    <x v="304"/>
    <n v="0.77607255819863219"/>
    <x v="11"/>
    <x v="0"/>
  </r>
  <r>
    <x v="105"/>
    <x v="305"/>
    <n v="2.400922410123798"/>
    <x v="11"/>
    <x v="0"/>
  </r>
  <r>
    <x v="105"/>
    <x v="306"/>
    <n v="0.36999644281714855"/>
    <x v="11"/>
    <x v="0"/>
  </r>
  <r>
    <x v="105"/>
    <x v="307"/>
    <n v="6.6378806226959233"/>
    <x v="11"/>
    <x v="0"/>
  </r>
  <r>
    <x v="105"/>
    <x v="308"/>
    <n v="4.2972867813483084"/>
    <x v="11"/>
    <x v="0"/>
  </r>
  <r>
    <x v="105"/>
    <x v="309"/>
    <n v="5.5261532369282556"/>
    <x v="11"/>
    <x v="0"/>
  </r>
  <r>
    <x v="105"/>
    <x v="310"/>
    <n v="0.39016390098641557"/>
    <x v="11"/>
    <x v="0"/>
  </r>
  <r>
    <x v="105"/>
    <x v="59"/>
    <n v="8.9899516356316961E-2"/>
    <x v="11"/>
    <x v="0"/>
  </r>
  <r>
    <x v="105"/>
    <x v="311"/>
    <n v="0.32867263179869483"/>
    <x v="11"/>
    <x v="0"/>
  </r>
  <r>
    <x v="105"/>
    <x v="255"/>
    <n v="1.293075554441782"/>
    <x v="12"/>
    <x v="0"/>
  </r>
  <r>
    <x v="105"/>
    <x v="181"/>
    <n v="3.2583310678400785"/>
    <x v="12"/>
    <x v="0"/>
  </r>
  <r>
    <x v="105"/>
    <x v="300"/>
    <n v="4.1008138187011269"/>
    <x v="12"/>
    <x v="0"/>
  </r>
  <r>
    <x v="105"/>
    <x v="301"/>
    <n v="3.3828327301036194"/>
    <x v="12"/>
    <x v="0"/>
  </r>
  <r>
    <x v="105"/>
    <x v="302"/>
    <n v="1.1014849135491853"/>
    <x v="12"/>
    <x v="0"/>
  </r>
  <r>
    <x v="105"/>
    <x v="303"/>
    <n v="1.2905758449015161"/>
    <x v="12"/>
    <x v="0"/>
  </r>
  <r>
    <x v="105"/>
    <x v="274"/>
    <n v="1.7905177529545868"/>
    <x v="12"/>
    <x v="0"/>
  </r>
  <r>
    <x v="105"/>
    <x v="304"/>
    <n v="0.9463416504694907"/>
    <x v="12"/>
    <x v="0"/>
  </r>
  <r>
    <x v="105"/>
    <x v="305"/>
    <n v="3.0568222245780428"/>
    <x v="12"/>
    <x v="0"/>
  </r>
  <r>
    <x v="105"/>
    <x v="306"/>
    <n v="0.74922745785082423"/>
    <x v="12"/>
    <x v="0"/>
  </r>
  <r>
    <x v="105"/>
    <x v="307"/>
    <n v="6.4011916820782222"/>
    <x v="12"/>
    <x v="0"/>
  </r>
  <r>
    <x v="105"/>
    <x v="308"/>
    <n v="3.1760019245945665"/>
    <x v="12"/>
    <x v="0"/>
  </r>
  <r>
    <x v="105"/>
    <x v="309"/>
    <n v="8.3864448717986448"/>
    <x v="12"/>
    <x v="0"/>
  </r>
  <r>
    <x v="105"/>
    <x v="310"/>
    <n v="1.1037023978187763"/>
    <x v="12"/>
    <x v="0"/>
  </r>
  <r>
    <x v="105"/>
    <x v="59"/>
    <n v="0.10885831868897516"/>
    <x v="12"/>
    <x v="0"/>
  </r>
  <r>
    <x v="105"/>
    <x v="311"/>
    <n v="0.41188762360243347"/>
    <x v="12"/>
    <x v="0"/>
  </r>
  <r>
    <x v="105"/>
    <x v="255"/>
    <n v="0.55909022257059537"/>
    <x v="13"/>
    <x v="0"/>
  </r>
  <r>
    <x v="105"/>
    <x v="181"/>
    <n v="2.9165685735395388"/>
    <x v="13"/>
    <x v="0"/>
  </r>
  <r>
    <x v="105"/>
    <x v="300"/>
    <n v="3.844268914904315"/>
    <x v="13"/>
    <x v="0"/>
  </r>
  <r>
    <x v="105"/>
    <x v="301"/>
    <n v="1.0761192028148796"/>
    <x v="13"/>
    <x v="0"/>
  </r>
  <r>
    <x v="105"/>
    <x v="302"/>
    <n v="2.0779030171001684"/>
    <x v="13"/>
    <x v="0"/>
  </r>
  <r>
    <x v="105"/>
    <x v="303"/>
    <n v="2.0439661633857158"/>
    <x v="13"/>
    <x v="0"/>
  </r>
  <r>
    <x v="105"/>
    <x v="274"/>
    <n v="0"/>
    <x v="13"/>
    <x v="0"/>
  </r>
  <r>
    <x v="105"/>
    <x v="304"/>
    <n v="0.21870608818480361"/>
    <x v="13"/>
    <x v="0"/>
  </r>
  <r>
    <x v="105"/>
    <x v="305"/>
    <n v="4.1335611639601604"/>
    <x v="13"/>
    <x v="0"/>
  </r>
  <r>
    <x v="105"/>
    <x v="306"/>
    <n v="0.57224156175875907"/>
    <x v="13"/>
    <x v="0"/>
  </r>
  <r>
    <x v="105"/>
    <x v="307"/>
    <n v="9.9445159625239441"/>
    <x v="13"/>
    <x v="0"/>
  </r>
  <r>
    <x v="105"/>
    <x v="308"/>
    <n v="2.8230247876498091"/>
    <x v="13"/>
    <x v="0"/>
  </r>
  <r>
    <x v="105"/>
    <x v="309"/>
    <n v="5.8481852203817999"/>
    <x v="13"/>
    <x v="0"/>
  </r>
  <r>
    <x v="105"/>
    <x v="310"/>
    <n v="5.8555245929119433E-2"/>
    <x v="13"/>
    <x v="0"/>
  </r>
  <r>
    <x v="105"/>
    <x v="59"/>
    <n v="0.24325247421970064"/>
    <x v="13"/>
    <x v="0"/>
  </r>
  <r>
    <x v="105"/>
    <x v="311"/>
    <n v="0.44415690406388075"/>
    <x v="13"/>
    <x v="0"/>
  </r>
  <r>
    <x v="105"/>
    <x v="255"/>
    <n v="2.8408454413086925"/>
    <x v="14"/>
    <x v="0"/>
  </r>
  <r>
    <x v="105"/>
    <x v="181"/>
    <n v="1.7934633460550187"/>
    <x v="14"/>
    <x v="0"/>
  </r>
  <r>
    <x v="105"/>
    <x v="300"/>
    <n v="1.8191181010225785"/>
    <x v="14"/>
    <x v="0"/>
  </r>
  <r>
    <x v="105"/>
    <x v="301"/>
    <n v="3.8117799299194521"/>
    <x v="14"/>
    <x v="0"/>
  </r>
  <r>
    <x v="105"/>
    <x v="302"/>
    <n v="0.90352840151370684"/>
    <x v="14"/>
    <x v="0"/>
  </r>
  <r>
    <x v="105"/>
    <x v="303"/>
    <n v="1.6022819741405248"/>
    <x v="14"/>
    <x v="0"/>
  </r>
  <r>
    <x v="105"/>
    <x v="274"/>
    <n v="6.1301502520919593"/>
    <x v="14"/>
    <x v="0"/>
  </r>
  <r>
    <x v="105"/>
    <x v="304"/>
    <n v="0.60235226767580419"/>
    <x v="14"/>
    <x v="0"/>
  </r>
  <r>
    <x v="105"/>
    <x v="305"/>
    <n v="5.7533282227038791"/>
    <x v="14"/>
    <x v="0"/>
  </r>
  <r>
    <x v="105"/>
    <x v="306"/>
    <n v="0.67315226506544179"/>
    <x v="14"/>
    <x v="0"/>
  </r>
  <r>
    <x v="105"/>
    <x v="307"/>
    <n v="20.061822410808208"/>
    <x v="14"/>
    <x v="0"/>
  </r>
  <r>
    <x v="105"/>
    <x v="308"/>
    <n v="8.10206557948902"/>
    <x v="14"/>
    <x v="0"/>
  </r>
  <r>
    <x v="105"/>
    <x v="309"/>
    <n v="10.494113151083992"/>
    <x v="14"/>
    <x v="0"/>
  </r>
  <r>
    <x v="105"/>
    <x v="310"/>
    <n v="0.12346350828137603"/>
    <x v="14"/>
    <x v="0"/>
  </r>
  <r>
    <x v="105"/>
    <x v="59"/>
    <n v="0"/>
    <x v="14"/>
    <x v="0"/>
  </r>
  <r>
    <x v="105"/>
    <x v="311"/>
    <n v="0.63228281513795626"/>
    <x v="14"/>
    <x v="0"/>
  </r>
  <r>
    <x v="105"/>
    <x v="255"/>
    <n v="1.1921123574163583"/>
    <x v="15"/>
    <x v="0"/>
  </r>
  <r>
    <x v="105"/>
    <x v="181"/>
    <n v="3.6408645357974225"/>
    <x v="15"/>
    <x v="0"/>
  </r>
  <r>
    <x v="105"/>
    <x v="300"/>
    <n v="10.93652480355574"/>
    <x v="15"/>
    <x v="0"/>
  </r>
  <r>
    <x v="105"/>
    <x v="301"/>
    <n v="0.32952637078961233"/>
    <x v="15"/>
    <x v="0"/>
  </r>
  <r>
    <x v="105"/>
    <x v="302"/>
    <n v="0.31957551638713888"/>
    <x v="15"/>
    <x v="0"/>
  </r>
  <r>
    <x v="105"/>
    <x v="303"/>
    <n v="3.9819492067006776"/>
    <x v="15"/>
    <x v="0"/>
  </r>
  <r>
    <x v="105"/>
    <x v="274"/>
    <n v="1.6095506996001334"/>
    <x v="15"/>
    <x v="0"/>
  </r>
  <r>
    <x v="105"/>
    <x v="304"/>
    <n v="0.38923149720445516"/>
    <x v="15"/>
    <x v="0"/>
  </r>
  <r>
    <x v="105"/>
    <x v="305"/>
    <n v="2.2705170670259878"/>
    <x v="15"/>
    <x v="0"/>
  </r>
  <r>
    <x v="105"/>
    <x v="306"/>
    <n v="0.61228372588759805"/>
    <x v="15"/>
    <x v="0"/>
  </r>
  <r>
    <x v="105"/>
    <x v="307"/>
    <n v="13.044345401101285"/>
    <x v="15"/>
    <x v="0"/>
  </r>
  <r>
    <x v="105"/>
    <x v="308"/>
    <n v="6.6065253278700702"/>
    <x v="15"/>
    <x v="0"/>
  </r>
  <r>
    <x v="105"/>
    <x v="309"/>
    <n v="29.635940761582855"/>
    <x v="15"/>
    <x v="0"/>
  </r>
  <r>
    <x v="105"/>
    <x v="310"/>
    <n v="0.29163657902634676"/>
    <x v="15"/>
    <x v="0"/>
  </r>
  <r>
    <x v="105"/>
    <x v="59"/>
    <n v="0.44013394472480144"/>
    <x v="15"/>
    <x v="0"/>
  </r>
  <r>
    <x v="105"/>
    <x v="311"/>
    <n v="0.39037967271243279"/>
    <x v="15"/>
    <x v="0"/>
  </r>
  <r>
    <x v="105"/>
    <x v="255"/>
    <n v="0.91250264223730437"/>
    <x v="16"/>
    <x v="0"/>
  </r>
  <r>
    <x v="105"/>
    <x v="181"/>
    <n v="4.2765416825957363"/>
    <x v="16"/>
    <x v="0"/>
  </r>
  <r>
    <x v="105"/>
    <x v="300"/>
    <n v="4.4268579940526545"/>
    <x v="16"/>
    <x v="0"/>
  </r>
  <r>
    <x v="105"/>
    <x v="301"/>
    <n v="1.7279005796197482"/>
    <x v="16"/>
    <x v="0"/>
  </r>
  <r>
    <x v="105"/>
    <x v="302"/>
    <n v="0.66057152470298808"/>
    <x v="16"/>
    <x v="0"/>
  </r>
  <r>
    <x v="105"/>
    <x v="303"/>
    <n v="2.5570862220896258"/>
    <x v="16"/>
    <x v="0"/>
  </r>
  <r>
    <x v="105"/>
    <x v="274"/>
    <n v="3.2708245965413361"/>
    <x v="16"/>
    <x v="0"/>
  </r>
  <r>
    <x v="105"/>
    <x v="304"/>
    <n v="0.32149994043051777"/>
    <x v="16"/>
    <x v="0"/>
  </r>
  <r>
    <x v="105"/>
    <x v="305"/>
    <n v="3.6870570950924675"/>
    <x v="16"/>
    <x v="0"/>
  </r>
  <r>
    <x v="105"/>
    <x v="306"/>
    <n v="0.6613318106543945"/>
    <x v="16"/>
    <x v="0"/>
  </r>
  <r>
    <x v="105"/>
    <x v="307"/>
    <n v="8.6240695697240177"/>
    <x v="16"/>
    <x v="0"/>
  </r>
  <r>
    <x v="105"/>
    <x v="308"/>
    <n v="4.4103608055514361"/>
    <x v="16"/>
    <x v="0"/>
  </r>
  <r>
    <x v="105"/>
    <x v="309"/>
    <n v="12.797797762016158"/>
    <x v="16"/>
    <x v="0"/>
  </r>
  <r>
    <x v="105"/>
    <x v="310"/>
    <n v="0.24977786011949266"/>
    <x v="16"/>
    <x v="0"/>
  </r>
  <r>
    <x v="105"/>
    <x v="59"/>
    <n v="9.809283778639083E-2"/>
    <x v="16"/>
    <x v="0"/>
  </r>
  <r>
    <x v="105"/>
    <x v="311"/>
    <n v="0.73165132916879272"/>
    <x v="16"/>
    <x v="0"/>
  </r>
  <r>
    <x v="105"/>
    <x v="255"/>
    <n v="1.2103133571735756"/>
    <x v="0"/>
    <x v="1"/>
  </r>
  <r>
    <x v="105"/>
    <x v="181"/>
    <n v="2.0477649943313789"/>
    <x v="0"/>
    <x v="1"/>
  </r>
  <r>
    <x v="105"/>
    <x v="300"/>
    <n v="2.9240048079954843"/>
    <x v="0"/>
    <x v="1"/>
  </r>
  <r>
    <x v="105"/>
    <x v="301"/>
    <n v="1.2844545763158879"/>
    <x v="0"/>
    <x v="1"/>
  </r>
  <r>
    <x v="105"/>
    <x v="302"/>
    <n v="0.6016368940750314"/>
    <x v="0"/>
    <x v="1"/>
  </r>
  <r>
    <x v="105"/>
    <x v="303"/>
    <n v="1.5607950301495159"/>
    <x v="0"/>
    <x v="1"/>
  </r>
  <r>
    <x v="105"/>
    <x v="274"/>
    <n v="1.2014269540492093"/>
    <x v="0"/>
    <x v="1"/>
  </r>
  <r>
    <x v="105"/>
    <x v="304"/>
    <n v="0.41760205896798497"/>
    <x v="0"/>
    <x v="1"/>
  </r>
  <r>
    <x v="105"/>
    <x v="305"/>
    <n v="3.2373699381693055"/>
    <x v="0"/>
    <x v="1"/>
  </r>
  <r>
    <x v="105"/>
    <x v="306"/>
    <n v="0.57280925584714648"/>
    <x v="0"/>
    <x v="1"/>
  </r>
  <r>
    <x v="105"/>
    <x v="307"/>
    <n v="11.639447191497302"/>
    <x v="0"/>
    <x v="1"/>
  </r>
  <r>
    <x v="105"/>
    <x v="308"/>
    <n v="5.2613435261238015"/>
    <x v="0"/>
    <x v="1"/>
  </r>
  <r>
    <x v="105"/>
    <x v="309"/>
    <n v="7.7103995896104642"/>
    <x v="0"/>
    <x v="1"/>
  </r>
  <r>
    <x v="105"/>
    <x v="310"/>
    <n v="0"/>
    <x v="0"/>
    <x v="1"/>
  </r>
  <r>
    <x v="105"/>
    <x v="59"/>
    <n v="0.70580267349700943"/>
    <x v="0"/>
    <x v="1"/>
  </r>
  <r>
    <x v="105"/>
    <x v="311"/>
    <n v="0.26746908438117872"/>
    <x v="0"/>
    <x v="1"/>
  </r>
  <r>
    <x v="105"/>
    <x v="255"/>
    <n v="1.1886971338714081"/>
    <x v="1"/>
    <x v="1"/>
  </r>
  <r>
    <x v="105"/>
    <x v="181"/>
    <n v="4.6529194507602583"/>
    <x v="1"/>
    <x v="1"/>
  </r>
  <r>
    <x v="105"/>
    <x v="300"/>
    <n v="5.8631622273735617"/>
    <x v="1"/>
    <x v="1"/>
  </r>
  <r>
    <x v="105"/>
    <x v="301"/>
    <n v="1.9342901368804928"/>
    <x v="1"/>
    <x v="1"/>
  </r>
  <r>
    <x v="105"/>
    <x v="302"/>
    <n v="0.6001322168661255"/>
    <x v="1"/>
    <x v="1"/>
  </r>
  <r>
    <x v="105"/>
    <x v="303"/>
    <n v="3.0983360156696964"/>
    <x v="1"/>
    <x v="1"/>
  </r>
  <r>
    <x v="105"/>
    <x v="274"/>
    <n v="2.0800766699955973"/>
    <x v="1"/>
    <x v="1"/>
  </r>
  <r>
    <x v="105"/>
    <x v="304"/>
    <n v="0.81940222496871884"/>
    <x v="1"/>
    <x v="1"/>
  </r>
  <r>
    <x v="105"/>
    <x v="305"/>
    <n v="4.0447421799584049"/>
    <x v="1"/>
    <x v="1"/>
  </r>
  <r>
    <x v="105"/>
    <x v="306"/>
    <n v="0.58198397086015685"/>
    <x v="1"/>
    <x v="1"/>
  </r>
  <r>
    <x v="105"/>
    <x v="307"/>
    <n v="9.245244928767546"/>
    <x v="1"/>
    <x v="1"/>
  </r>
  <r>
    <x v="105"/>
    <x v="308"/>
    <n v="3.1741741793387881"/>
    <x v="1"/>
    <x v="1"/>
  </r>
  <r>
    <x v="105"/>
    <x v="309"/>
    <n v="13.568059226440477"/>
    <x v="1"/>
    <x v="1"/>
  </r>
  <r>
    <x v="105"/>
    <x v="310"/>
    <n v="0"/>
    <x v="1"/>
    <x v="1"/>
  </r>
  <r>
    <x v="105"/>
    <x v="59"/>
    <n v="6.1941984286761169E-2"/>
    <x v="1"/>
    <x v="1"/>
  </r>
  <r>
    <x v="105"/>
    <x v="311"/>
    <n v="0.36222841481840523"/>
    <x v="1"/>
    <x v="1"/>
  </r>
  <r>
    <x v="105"/>
    <x v="255"/>
    <n v="1.6287880831810475"/>
    <x v="2"/>
    <x v="1"/>
  </r>
  <r>
    <x v="105"/>
    <x v="181"/>
    <n v="0.84753539975067782"/>
    <x v="2"/>
    <x v="1"/>
  </r>
  <r>
    <x v="105"/>
    <x v="300"/>
    <n v="1.6951342815451294"/>
    <x v="2"/>
    <x v="1"/>
  </r>
  <r>
    <x v="105"/>
    <x v="301"/>
    <n v="1.5688853215692644"/>
    <x v="2"/>
    <x v="1"/>
  </r>
  <r>
    <x v="105"/>
    <x v="302"/>
    <n v="0.59806830592610871"/>
    <x v="2"/>
    <x v="1"/>
  </r>
  <r>
    <x v="105"/>
    <x v="303"/>
    <n v="1.2117002330792344"/>
    <x v="2"/>
    <x v="1"/>
  </r>
  <r>
    <x v="105"/>
    <x v="274"/>
    <n v="0.98702201445489579"/>
    <x v="2"/>
    <x v="1"/>
  </r>
  <r>
    <x v="105"/>
    <x v="304"/>
    <n v="0.29774298462524945"/>
    <x v="2"/>
    <x v="1"/>
  </r>
  <r>
    <x v="105"/>
    <x v="305"/>
    <n v="3.1838896068034428"/>
    <x v="2"/>
    <x v="1"/>
  </r>
  <r>
    <x v="105"/>
    <x v="306"/>
    <n v="0.59708025027735834"/>
    <x v="2"/>
    <x v="1"/>
  </r>
  <r>
    <x v="105"/>
    <x v="307"/>
    <n v="15.234044034614806"/>
    <x v="2"/>
    <x v="1"/>
  </r>
  <r>
    <x v="105"/>
    <x v="308"/>
    <n v="6.6046345345683095"/>
    <x v="2"/>
    <x v="1"/>
  </r>
  <r>
    <x v="105"/>
    <x v="309"/>
    <n v="6.8127172830879008"/>
    <x v="2"/>
    <x v="1"/>
  </r>
  <r>
    <x v="105"/>
    <x v="310"/>
    <n v="0"/>
    <x v="2"/>
    <x v="1"/>
  </r>
  <r>
    <x v="105"/>
    <x v="59"/>
    <n v="1.1898425187144173"/>
    <x v="2"/>
    <x v="1"/>
  </r>
  <r>
    <x v="105"/>
    <x v="311"/>
    <n v="0.10907479141601994"/>
    <x v="2"/>
    <x v="1"/>
  </r>
  <r>
    <x v="105"/>
    <x v="255"/>
    <n v="0.55605522171248811"/>
    <x v="3"/>
    <x v="1"/>
  </r>
  <r>
    <x v="105"/>
    <x v="181"/>
    <n v="2.4540674692796456"/>
    <x v="3"/>
    <x v="1"/>
  </r>
  <r>
    <x v="105"/>
    <x v="300"/>
    <n v="2.7239942153946095"/>
    <x v="3"/>
    <x v="1"/>
  </r>
  <r>
    <x v="105"/>
    <x v="301"/>
    <n v="0.35581670213011518"/>
    <x v="3"/>
    <x v="1"/>
  </r>
  <r>
    <x v="105"/>
    <x v="302"/>
    <n v="0.48621591750042437"/>
    <x v="3"/>
    <x v="1"/>
  </r>
  <r>
    <x v="105"/>
    <x v="303"/>
    <n v="1.4845446497884631"/>
    <x v="3"/>
    <x v="1"/>
  </r>
  <r>
    <x v="105"/>
    <x v="274"/>
    <n v="0.97095798603869932"/>
    <x v="3"/>
    <x v="1"/>
  </r>
  <r>
    <x v="105"/>
    <x v="304"/>
    <n v="0.4002399665603707"/>
    <x v="3"/>
    <x v="1"/>
  </r>
  <r>
    <x v="105"/>
    <x v="305"/>
    <n v="3.1634211409397883"/>
    <x v="3"/>
    <x v="1"/>
  </r>
  <r>
    <x v="105"/>
    <x v="306"/>
    <n v="0.63480045821906828"/>
    <x v="3"/>
    <x v="1"/>
  </r>
  <r>
    <x v="105"/>
    <x v="307"/>
    <n v="5.8722327126167899"/>
    <x v="3"/>
    <x v="1"/>
  </r>
  <r>
    <x v="105"/>
    <x v="308"/>
    <n v="3.416712204534766"/>
    <x v="3"/>
    <x v="1"/>
  </r>
  <r>
    <x v="105"/>
    <x v="309"/>
    <n v="3.1405787262594469"/>
    <x v="3"/>
    <x v="1"/>
  </r>
  <r>
    <x v="105"/>
    <x v="310"/>
    <n v="0"/>
    <x v="3"/>
    <x v="1"/>
  </r>
  <r>
    <x v="105"/>
    <x v="59"/>
    <n v="0.12647680628645916"/>
    <x v="3"/>
    <x v="1"/>
  </r>
  <r>
    <x v="105"/>
    <x v="311"/>
    <n v="0.3625025780179888"/>
    <x v="3"/>
    <x v="1"/>
  </r>
  <r>
    <x v="105"/>
    <x v="255"/>
    <n v="0.92100686602692505"/>
    <x v="4"/>
    <x v="1"/>
  </r>
  <r>
    <x v="105"/>
    <x v="181"/>
    <n v="1.458975868438473"/>
    <x v="4"/>
    <x v="1"/>
  </r>
  <r>
    <x v="105"/>
    <x v="300"/>
    <n v="1.9576880645144368"/>
    <x v="4"/>
    <x v="1"/>
  </r>
  <r>
    <x v="105"/>
    <x v="301"/>
    <n v="0.57345876821199293"/>
    <x v="4"/>
    <x v="1"/>
  </r>
  <r>
    <x v="105"/>
    <x v="302"/>
    <n v="0.64349201381351306"/>
    <x v="4"/>
    <x v="1"/>
  </r>
  <r>
    <x v="105"/>
    <x v="303"/>
    <n v="1.2046478563473195"/>
    <x v="4"/>
    <x v="1"/>
  </r>
  <r>
    <x v="105"/>
    <x v="274"/>
    <n v="0.53376868776670339"/>
    <x v="4"/>
    <x v="1"/>
  </r>
  <r>
    <x v="105"/>
    <x v="304"/>
    <n v="0.31585740967625947"/>
    <x v="4"/>
    <x v="1"/>
  </r>
  <r>
    <x v="105"/>
    <x v="305"/>
    <n v="2.4243184361824026"/>
    <x v="4"/>
    <x v="1"/>
  </r>
  <r>
    <x v="105"/>
    <x v="306"/>
    <n v="0.4406360457618525"/>
    <x v="4"/>
    <x v="1"/>
  </r>
  <r>
    <x v="105"/>
    <x v="307"/>
    <n v="15.222687481414866"/>
    <x v="4"/>
    <x v="1"/>
  </r>
  <r>
    <x v="105"/>
    <x v="308"/>
    <n v="6.8784465749503809"/>
    <x v="4"/>
    <x v="1"/>
  </r>
  <r>
    <x v="105"/>
    <x v="309"/>
    <n v="8.775475610690405"/>
    <x v="4"/>
    <x v="1"/>
  </r>
  <r>
    <x v="105"/>
    <x v="310"/>
    <n v="0"/>
    <x v="4"/>
    <x v="1"/>
  </r>
  <r>
    <x v="105"/>
    <x v="59"/>
    <n v="0.40191865476963573"/>
    <x v="4"/>
    <x v="1"/>
  </r>
  <r>
    <x v="105"/>
    <x v="311"/>
    <n v="0.16305157595204059"/>
    <x v="4"/>
    <x v="1"/>
  </r>
  <r>
    <x v="105"/>
    <x v="255"/>
    <n v="0.99113954900862711"/>
    <x v="5"/>
    <x v="1"/>
  </r>
  <r>
    <x v="105"/>
    <x v="181"/>
    <n v="1.6128496753440611"/>
    <x v="5"/>
    <x v="1"/>
  </r>
  <r>
    <x v="105"/>
    <x v="300"/>
    <n v="3.0527817503474091"/>
    <x v="5"/>
    <x v="1"/>
  </r>
  <r>
    <x v="105"/>
    <x v="301"/>
    <n v="0.75858038241216985"/>
    <x v="5"/>
    <x v="1"/>
  </r>
  <r>
    <x v="105"/>
    <x v="302"/>
    <n v="0.70194157308553418"/>
    <x v="5"/>
    <x v="1"/>
  </r>
  <r>
    <x v="105"/>
    <x v="303"/>
    <n v="1.9276305064758203"/>
    <x v="5"/>
    <x v="1"/>
  </r>
  <r>
    <x v="105"/>
    <x v="274"/>
    <n v="0.83256387635410856"/>
    <x v="5"/>
    <x v="1"/>
  </r>
  <r>
    <x v="105"/>
    <x v="304"/>
    <n v="0.70671429280609754"/>
    <x v="5"/>
    <x v="1"/>
  </r>
  <r>
    <x v="105"/>
    <x v="305"/>
    <n v="2.8819732104144182"/>
    <x v="5"/>
    <x v="1"/>
  </r>
  <r>
    <x v="105"/>
    <x v="306"/>
    <n v="0.30147362654567278"/>
    <x v="5"/>
    <x v="1"/>
  </r>
  <r>
    <x v="105"/>
    <x v="307"/>
    <n v="14.019452191397763"/>
    <x v="5"/>
    <x v="1"/>
  </r>
  <r>
    <x v="105"/>
    <x v="308"/>
    <n v="6.087998561085767"/>
    <x v="5"/>
    <x v="1"/>
  </r>
  <r>
    <x v="105"/>
    <x v="309"/>
    <n v="10.595493239541906"/>
    <x v="5"/>
    <x v="1"/>
  </r>
  <r>
    <x v="105"/>
    <x v="310"/>
    <n v="0"/>
    <x v="5"/>
    <x v="1"/>
  </r>
  <r>
    <x v="105"/>
    <x v="59"/>
    <n v="2.3293154014703256E-2"/>
    <x v="5"/>
    <x v="1"/>
  </r>
  <r>
    <x v="105"/>
    <x v="311"/>
    <n v="0.21851196861412117"/>
    <x v="5"/>
    <x v="1"/>
  </r>
  <r>
    <x v="105"/>
    <x v="255"/>
    <n v="1.1770869821397763"/>
    <x v="6"/>
    <x v="1"/>
  </r>
  <r>
    <x v="105"/>
    <x v="181"/>
    <n v="1.591476136490247"/>
    <x v="6"/>
    <x v="1"/>
  </r>
  <r>
    <x v="105"/>
    <x v="300"/>
    <n v="1.302760360655034"/>
    <x v="6"/>
    <x v="1"/>
  </r>
  <r>
    <x v="105"/>
    <x v="301"/>
    <n v="0.39671912361931744"/>
    <x v="6"/>
    <x v="1"/>
  </r>
  <r>
    <x v="105"/>
    <x v="302"/>
    <n v="0.90606543590671862"/>
    <x v="6"/>
    <x v="1"/>
  </r>
  <r>
    <x v="105"/>
    <x v="303"/>
    <n v="0.78470006133917836"/>
    <x v="6"/>
    <x v="1"/>
  </r>
  <r>
    <x v="105"/>
    <x v="274"/>
    <n v="0.60341066407536548"/>
    <x v="6"/>
    <x v="1"/>
  </r>
  <r>
    <x v="105"/>
    <x v="304"/>
    <n v="0.32394902309074708"/>
    <x v="6"/>
    <x v="1"/>
  </r>
  <r>
    <x v="105"/>
    <x v="305"/>
    <n v="3.0059683980383278"/>
    <x v="6"/>
    <x v="1"/>
  </r>
  <r>
    <x v="105"/>
    <x v="306"/>
    <n v="0.62796472272162429"/>
    <x v="6"/>
    <x v="1"/>
  </r>
  <r>
    <x v="105"/>
    <x v="307"/>
    <n v="16.046667327112857"/>
    <x v="6"/>
    <x v="1"/>
  </r>
  <r>
    <x v="105"/>
    <x v="308"/>
    <n v="8.8656871818895713"/>
    <x v="6"/>
    <x v="1"/>
  </r>
  <r>
    <x v="105"/>
    <x v="309"/>
    <n v="10.113039783638126"/>
    <x v="6"/>
    <x v="1"/>
  </r>
  <r>
    <x v="105"/>
    <x v="310"/>
    <n v="0"/>
    <x v="6"/>
    <x v="1"/>
  </r>
  <r>
    <x v="105"/>
    <x v="59"/>
    <n v="0.88176696589462789"/>
    <x v="6"/>
    <x v="1"/>
  </r>
  <r>
    <x v="105"/>
    <x v="311"/>
    <n v="0.13331165834223171"/>
    <x v="6"/>
    <x v="1"/>
  </r>
  <r>
    <x v="105"/>
    <x v="255"/>
    <n v="0.7890470890622806"/>
    <x v="7"/>
    <x v="1"/>
  </r>
  <r>
    <x v="105"/>
    <x v="181"/>
    <n v="0.98827561932909891"/>
    <x v="7"/>
    <x v="1"/>
  </r>
  <r>
    <x v="105"/>
    <x v="300"/>
    <n v="1.4496972161339341"/>
    <x v="7"/>
    <x v="1"/>
  </r>
  <r>
    <x v="105"/>
    <x v="301"/>
    <n v="0.72464211047595495"/>
    <x v="7"/>
    <x v="1"/>
  </r>
  <r>
    <x v="105"/>
    <x v="302"/>
    <n v="0.54526647752041135"/>
    <x v="7"/>
    <x v="1"/>
  </r>
  <r>
    <x v="105"/>
    <x v="303"/>
    <n v="0.89380451244741699"/>
    <x v="7"/>
    <x v="1"/>
  </r>
  <r>
    <x v="105"/>
    <x v="274"/>
    <n v="0.51494714510497919"/>
    <x v="7"/>
    <x v="1"/>
  </r>
  <r>
    <x v="105"/>
    <x v="304"/>
    <n v="0.15132595017814465"/>
    <x v="7"/>
    <x v="1"/>
  </r>
  <r>
    <x v="105"/>
    <x v="305"/>
    <n v="1.668513130785148"/>
    <x v="7"/>
    <x v="1"/>
  </r>
  <r>
    <x v="105"/>
    <x v="306"/>
    <n v="0.43718726078779457"/>
    <x v="7"/>
    <x v="1"/>
  </r>
  <r>
    <x v="105"/>
    <x v="307"/>
    <n v="14.404782309754127"/>
    <x v="7"/>
    <x v="1"/>
  </r>
  <r>
    <x v="105"/>
    <x v="308"/>
    <n v="6.6205894213748691"/>
    <x v="7"/>
    <x v="1"/>
  </r>
  <r>
    <x v="105"/>
    <x v="309"/>
    <n v="6.8852151818505876"/>
    <x v="7"/>
    <x v="1"/>
  </r>
  <r>
    <x v="105"/>
    <x v="310"/>
    <n v="0"/>
    <x v="7"/>
    <x v="1"/>
  </r>
  <r>
    <x v="105"/>
    <x v="59"/>
    <n v="2.9242150899313226E-2"/>
    <x v="7"/>
    <x v="1"/>
  </r>
  <r>
    <x v="105"/>
    <x v="311"/>
    <n v="0.13670111192768372"/>
    <x v="7"/>
    <x v="1"/>
  </r>
  <r>
    <x v="105"/>
    <x v="255"/>
    <n v="0.8280240740382121"/>
    <x v="8"/>
    <x v="1"/>
  </r>
  <r>
    <x v="105"/>
    <x v="181"/>
    <n v="1.752797565013394"/>
    <x v="8"/>
    <x v="1"/>
  </r>
  <r>
    <x v="105"/>
    <x v="300"/>
    <n v="2.146152273365459"/>
    <x v="8"/>
    <x v="1"/>
  </r>
  <r>
    <x v="105"/>
    <x v="301"/>
    <n v="0.40260056066411581"/>
    <x v="8"/>
    <x v="1"/>
  </r>
  <r>
    <x v="105"/>
    <x v="302"/>
    <n v="0.51767728591198192"/>
    <x v="8"/>
    <x v="1"/>
  </r>
  <r>
    <x v="105"/>
    <x v="303"/>
    <n v="1.2937396495979536"/>
    <x v="8"/>
    <x v="1"/>
  </r>
  <r>
    <x v="105"/>
    <x v="274"/>
    <n v="0.27987669661592196"/>
    <x v="8"/>
    <x v="1"/>
  </r>
  <r>
    <x v="105"/>
    <x v="304"/>
    <n v="0.18990040704399513"/>
    <x v="8"/>
    <x v="1"/>
  </r>
  <r>
    <x v="105"/>
    <x v="305"/>
    <n v="2.4720818356724057"/>
    <x v="8"/>
    <x v="1"/>
  </r>
  <r>
    <x v="105"/>
    <x v="306"/>
    <n v="0.41712585935859064"/>
    <x v="8"/>
    <x v="1"/>
  </r>
  <r>
    <x v="105"/>
    <x v="307"/>
    <n v="16.478054467795374"/>
    <x v="8"/>
    <x v="1"/>
  </r>
  <r>
    <x v="105"/>
    <x v="308"/>
    <n v="6.3542649288106787"/>
    <x v="8"/>
    <x v="1"/>
  </r>
  <r>
    <x v="105"/>
    <x v="309"/>
    <n v="8.4799585677696694"/>
    <x v="8"/>
    <x v="1"/>
  </r>
  <r>
    <x v="105"/>
    <x v="310"/>
    <n v="0"/>
    <x v="8"/>
    <x v="1"/>
  </r>
  <r>
    <x v="105"/>
    <x v="59"/>
    <n v="0.7407816720679048"/>
    <x v="8"/>
    <x v="1"/>
  </r>
  <r>
    <x v="105"/>
    <x v="311"/>
    <n v="0.17108529092996838"/>
    <x v="8"/>
    <x v="1"/>
  </r>
  <r>
    <x v="105"/>
    <x v="255"/>
    <n v="0.52840798953693657"/>
    <x v="9"/>
    <x v="1"/>
  </r>
  <r>
    <x v="105"/>
    <x v="181"/>
    <n v="1.8234084286921803"/>
    <x v="9"/>
    <x v="1"/>
  </r>
  <r>
    <x v="105"/>
    <x v="300"/>
    <n v="2.7981808763801248"/>
    <x v="9"/>
    <x v="1"/>
  </r>
  <r>
    <x v="105"/>
    <x v="301"/>
    <n v="1.4661325120670656"/>
    <x v="9"/>
    <x v="1"/>
  </r>
  <r>
    <x v="105"/>
    <x v="302"/>
    <n v="0.36110962529775503"/>
    <x v="9"/>
    <x v="1"/>
  </r>
  <r>
    <x v="105"/>
    <x v="303"/>
    <n v="0.70053168552730871"/>
    <x v="9"/>
    <x v="1"/>
  </r>
  <r>
    <x v="105"/>
    <x v="274"/>
    <n v="0.4244951213016393"/>
    <x v="9"/>
    <x v="1"/>
  </r>
  <r>
    <x v="105"/>
    <x v="304"/>
    <n v="0.22253506996807856"/>
    <x v="9"/>
    <x v="1"/>
  </r>
  <r>
    <x v="105"/>
    <x v="305"/>
    <n v="2.4370784703871555"/>
    <x v="9"/>
    <x v="1"/>
  </r>
  <r>
    <x v="105"/>
    <x v="306"/>
    <n v="0.23539445661465247"/>
    <x v="9"/>
    <x v="1"/>
  </r>
  <r>
    <x v="105"/>
    <x v="307"/>
    <n v="11.220830063870967"/>
    <x v="9"/>
    <x v="1"/>
  </r>
  <r>
    <x v="105"/>
    <x v="308"/>
    <n v="4.7369648823107813"/>
    <x v="9"/>
    <x v="1"/>
  </r>
  <r>
    <x v="105"/>
    <x v="309"/>
    <n v="5.1441839494318966"/>
    <x v="9"/>
    <x v="1"/>
  </r>
  <r>
    <x v="105"/>
    <x v="310"/>
    <n v="0"/>
    <x v="9"/>
    <x v="1"/>
  </r>
  <r>
    <x v="105"/>
    <x v="59"/>
    <n v="0.31187396667059208"/>
    <x v="9"/>
    <x v="1"/>
  </r>
  <r>
    <x v="105"/>
    <x v="311"/>
    <n v="0.32427312263718339"/>
    <x v="9"/>
    <x v="1"/>
  </r>
  <r>
    <x v="105"/>
    <x v="255"/>
    <n v="0.49602636722819266"/>
    <x v="10"/>
    <x v="1"/>
  </r>
  <r>
    <x v="105"/>
    <x v="181"/>
    <n v="3.1611209886055245"/>
    <x v="10"/>
    <x v="1"/>
  </r>
  <r>
    <x v="105"/>
    <x v="300"/>
    <n v="5.2102300004074964"/>
    <x v="10"/>
    <x v="1"/>
  </r>
  <r>
    <x v="105"/>
    <x v="301"/>
    <n v="0.27278918343554248"/>
    <x v="10"/>
    <x v="1"/>
  </r>
  <r>
    <x v="105"/>
    <x v="302"/>
    <n v="0.74074814064703143"/>
    <x v="10"/>
    <x v="1"/>
  </r>
  <r>
    <x v="105"/>
    <x v="303"/>
    <n v="1.2300831794562932"/>
    <x v="10"/>
    <x v="1"/>
  </r>
  <r>
    <x v="105"/>
    <x v="274"/>
    <n v="1.1028032621253898"/>
    <x v="10"/>
    <x v="1"/>
  </r>
  <r>
    <x v="105"/>
    <x v="304"/>
    <n v="0.34541722378804418"/>
    <x v="10"/>
    <x v="1"/>
  </r>
  <r>
    <x v="105"/>
    <x v="305"/>
    <n v="2.2153722468081383"/>
    <x v="10"/>
    <x v="1"/>
  </r>
  <r>
    <x v="105"/>
    <x v="306"/>
    <n v="0.30837981675569304"/>
    <x v="10"/>
    <x v="1"/>
  </r>
  <r>
    <x v="105"/>
    <x v="307"/>
    <n v="7.793343189382945"/>
    <x v="10"/>
    <x v="1"/>
  </r>
  <r>
    <x v="105"/>
    <x v="308"/>
    <n v="3.3858483493217411"/>
    <x v="10"/>
    <x v="1"/>
  </r>
  <r>
    <x v="105"/>
    <x v="309"/>
    <n v="8.2996705854420032"/>
    <x v="10"/>
    <x v="1"/>
  </r>
  <r>
    <x v="105"/>
    <x v="310"/>
    <n v="0"/>
    <x v="10"/>
    <x v="1"/>
  </r>
  <r>
    <x v="105"/>
    <x v="59"/>
    <n v="0.44922323763848304"/>
    <x v="10"/>
    <x v="1"/>
  </r>
  <r>
    <x v="105"/>
    <x v="311"/>
    <n v="0.31322650869156704"/>
    <x v="10"/>
    <x v="1"/>
  </r>
  <r>
    <x v="105"/>
    <x v="255"/>
    <n v="0.82717624928633982"/>
    <x v="11"/>
    <x v="1"/>
  </r>
  <r>
    <x v="105"/>
    <x v="181"/>
    <n v="1.4265630672870213"/>
    <x v="11"/>
    <x v="1"/>
  </r>
  <r>
    <x v="105"/>
    <x v="300"/>
    <n v="1.6531548343519562"/>
    <x v="11"/>
    <x v="1"/>
  </r>
  <r>
    <x v="105"/>
    <x v="301"/>
    <n v="0.48852093213710263"/>
    <x v="11"/>
    <x v="1"/>
  </r>
  <r>
    <x v="105"/>
    <x v="302"/>
    <n v="0.27993825285430629"/>
    <x v="11"/>
    <x v="1"/>
  </r>
  <r>
    <x v="105"/>
    <x v="303"/>
    <n v="0.74450590057694432"/>
    <x v="11"/>
    <x v="1"/>
  </r>
  <r>
    <x v="105"/>
    <x v="274"/>
    <n v="1.1866331029007693"/>
    <x v="11"/>
    <x v="1"/>
  </r>
  <r>
    <x v="105"/>
    <x v="304"/>
    <n v="0.42454044876688846"/>
    <x v="11"/>
    <x v="1"/>
  </r>
  <r>
    <x v="105"/>
    <x v="305"/>
    <n v="4.1533482335665619"/>
    <x v="11"/>
    <x v="1"/>
  </r>
  <r>
    <x v="105"/>
    <x v="306"/>
    <n v="0.30928732975792356"/>
    <x v="11"/>
    <x v="1"/>
  </r>
  <r>
    <x v="105"/>
    <x v="307"/>
    <n v="8.7089036299314788"/>
    <x v="11"/>
    <x v="1"/>
  </r>
  <r>
    <x v="105"/>
    <x v="308"/>
    <n v="5.0180996219041152"/>
    <x v="11"/>
    <x v="1"/>
  </r>
  <r>
    <x v="105"/>
    <x v="309"/>
    <n v="9.3878594766594627"/>
    <x v="11"/>
    <x v="1"/>
  </r>
  <r>
    <x v="105"/>
    <x v="310"/>
    <n v="0"/>
    <x v="11"/>
    <x v="1"/>
  </r>
  <r>
    <x v="105"/>
    <x v="59"/>
    <n v="2.8888921703023773"/>
    <x v="11"/>
    <x v="1"/>
  </r>
  <r>
    <x v="105"/>
    <x v="311"/>
    <n v="0.22377410439828566"/>
    <x v="11"/>
    <x v="1"/>
  </r>
  <r>
    <x v="105"/>
    <x v="255"/>
    <n v="1.40464939319437"/>
    <x v="12"/>
    <x v="1"/>
  </r>
  <r>
    <x v="105"/>
    <x v="181"/>
    <n v="2.8797625924125123"/>
    <x v="12"/>
    <x v="1"/>
  </r>
  <r>
    <x v="105"/>
    <x v="300"/>
    <n v="4.0349125908084291"/>
    <x v="12"/>
    <x v="1"/>
  </r>
  <r>
    <x v="105"/>
    <x v="301"/>
    <n v="2.6784374323445923"/>
    <x v="12"/>
    <x v="1"/>
  </r>
  <r>
    <x v="105"/>
    <x v="302"/>
    <n v="0.44213381037897226"/>
    <x v="12"/>
    <x v="1"/>
  </r>
  <r>
    <x v="105"/>
    <x v="303"/>
    <n v="1.228739971501484"/>
    <x v="12"/>
    <x v="1"/>
  </r>
  <r>
    <x v="105"/>
    <x v="274"/>
    <n v="0.48142973059719835"/>
    <x v="12"/>
    <x v="1"/>
  </r>
  <r>
    <x v="105"/>
    <x v="304"/>
    <n v="0.47855365688194207"/>
    <x v="12"/>
    <x v="1"/>
  </r>
  <r>
    <x v="105"/>
    <x v="305"/>
    <n v="2.5160955757867201"/>
    <x v="12"/>
    <x v="1"/>
  </r>
  <r>
    <x v="105"/>
    <x v="306"/>
    <n v="0.42390825629207823"/>
    <x v="12"/>
    <x v="1"/>
  </r>
  <r>
    <x v="105"/>
    <x v="307"/>
    <n v="6.5820197440465966"/>
    <x v="12"/>
    <x v="1"/>
  </r>
  <r>
    <x v="105"/>
    <x v="308"/>
    <n v="3.7156371467441929"/>
    <x v="12"/>
    <x v="1"/>
  </r>
  <r>
    <x v="105"/>
    <x v="309"/>
    <n v="7.7677749181733331"/>
    <x v="12"/>
    <x v="1"/>
  </r>
  <r>
    <x v="105"/>
    <x v="310"/>
    <n v="0"/>
    <x v="12"/>
    <x v="1"/>
  </r>
  <r>
    <x v="105"/>
    <x v="59"/>
    <n v="0.39389705230679833"/>
    <x v="12"/>
    <x v="1"/>
  </r>
  <r>
    <x v="105"/>
    <x v="311"/>
    <n v="0.52888494689892196"/>
    <x v="12"/>
    <x v="1"/>
  </r>
  <r>
    <x v="105"/>
    <x v="255"/>
    <n v="0.68959354341792656"/>
    <x v="13"/>
    <x v="1"/>
  </r>
  <r>
    <x v="105"/>
    <x v="181"/>
    <n v="3.3735546351946897"/>
    <x v="13"/>
    <x v="1"/>
  </r>
  <r>
    <x v="105"/>
    <x v="300"/>
    <n v="2.2310038687230382"/>
    <x v="13"/>
    <x v="1"/>
  </r>
  <r>
    <x v="105"/>
    <x v="301"/>
    <n v="0.37176268126713102"/>
    <x v="13"/>
    <x v="1"/>
  </r>
  <r>
    <x v="105"/>
    <x v="302"/>
    <n v="1.7016153626712598"/>
    <x v="13"/>
    <x v="1"/>
  </r>
  <r>
    <x v="105"/>
    <x v="303"/>
    <n v="1.464526028441925"/>
    <x v="13"/>
    <x v="1"/>
  </r>
  <r>
    <x v="105"/>
    <x v="274"/>
    <n v="3.2319903808036505"/>
    <x v="13"/>
    <x v="1"/>
  </r>
  <r>
    <x v="105"/>
    <x v="304"/>
    <n v="0.4193186481870575"/>
    <x v="13"/>
    <x v="1"/>
  </r>
  <r>
    <x v="105"/>
    <x v="305"/>
    <n v="3.4684291000179575"/>
    <x v="13"/>
    <x v="1"/>
  </r>
  <r>
    <x v="105"/>
    <x v="306"/>
    <n v="0.85632385846121328"/>
    <x v="13"/>
    <x v="1"/>
  </r>
  <r>
    <x v="105"/>
    <x v="307"/>
    <n v="9.1061295930826436"/>
    <x v="13"/>
    <x v="1"/>
  </r>
  <r>
    <x v="105"/>
    <x v="308"/>
    <n v="3.8673571320382849"/>
    <x v="13"/>
    <x v="1"/>
  </r>
  <r>
    <x v="105"/>
    <x v="309"/>
    <n v="5.3706077877749907"/>
    <x v="13"/>
    <x v="1"/>
  </r>
  <r>
    <x v="105"/>
    <x v="310"/>
    <n v="0"/>
    <x v="13"/>
    <x v="1"/>
  </r>
  <r>
    <x v="105"/>
    <x v="59"/>
    <n v="3.8129505770987816E-2"/>
    <x v="13"/>
    <x v="1"/>
  </r>
  <r>
    <x v="105"/>
    <x v="311"/>
    <n v="2.1505041254837129"/>
    <x v="13"/>
    <x v="1"/>
  </r>
  <r>
    <x v="105"/>
    <x v="255"/>
    <n v="2.3796013891679375"/>
    <x v="14"/>
    <x v="1"/>
  </r>
  <r>
    <x v="105"/>
    <x v="181"/>
    <n v="1.5941551562059886"/>
    <x v="14"/>
    <x v="1"/>
  </r>
  <r>
    <x v="105"/>
    <x v="300"/>
    <n v="2.4209058818563052"/>
    <x v="14"/>
    <x v="1"/>
  </r>
  <r>
    <x v="105"/>
    <x v="301"/>
    <n v="3.4375911866847964"/>
    <x v="14"/>
    <x v="1"/>
  </r>
  <r>
    <x v="105"/>
    <x v="302"/>
    <n v="1.15731884153384"/>
    <x v="14"/>
    <x v="1"/>
  </r>
  <r>
    <x v="105"/>
    <x v="303"/>
    <n v="1.3120289493473787"/>
    <x v="14"/>
    <x v="1"/>
  </r>
  <r>
    <x v="105"/>
    <x v="274"/>
    <n v="1.7917558492271271"/>
    <x v="14"/>
    <x v="1"/>
  </r>
  <r>
    <x v="105"/>
    <x v="304"/>
    <n v="0.79939062969354291"/>
    <x v="14"/>
    <x v="1"/>
  </r>
  <r>
    <x v="105"/>
    <x v="305"/>
    <n v="5.0598994851071746"/>
    <x v="14"/>
    <x v="1"/>
  </r>
  <r>
    <x v="105"/>
    <x v="306"/>
    <n v="0.90803796726101793"/>
    <x v="14"/>
    <x v="1"/>
  </r>
  <r>
    <x v="105"/>
    <x v="307"/>
    <n v="17.664907171395072"/>
    <x v="14"/>
    <x v="1"/>
  </r>
  <r>
    <x v="105"/>
    <x v="308"/>
    <n v="9.2590133425888226"/>
    <x v="14"/>
    <x v="1"/>
  </r>
  <r>
    <x v="105"/>
    <x v="309"/>
    <n v="13.580322411239727"/>
    <x v="14"/>
    <x v="1"/>
  </r>
  <r>
    <x v="105"/>
    <x v="310"/>
    <n v="0"/>
    <x v="14"/>
    <x v="1"/>
  </r>
  <r>
    <x v="105"/>
    <x v="59"/>
    <n v="0"/>
    <x v="14"/>
    <x v="1"/>
  </r>
  <r>
    <x v="105"/>
    <x v="311"/>
    <n v="0.14367354736720916"/>
    <x v="14"/>
    <x v="1"/>
  </r>
  <r>
    <x v="105"/>
    <x v="255"/>
    <n v="1.1442956903932269"/>
    <x v="15"/>
    <x v="1"/>
  </r>
  <r>
    <x v="105"/>
    <x v="181"/>
    <n v="3.2196934636731029"/>
    <x v="15"/>
    <x v="1"/>
  </r>
  <r>
    <x v="105"/>
    <x v="300"/>
    <n v="11.273799658524181"/>
    <x v="15"/>
    <x v="1"/>
  </r>
  <r>
    <x v="105"/>
    <x v="301"/>
    <n v="0.49844009079368362"/>
    <x v="15"/>
    <x v="1"/>
  </r>
  <r>
    <x v="105"/>
    <x v="302"/>
    <n v="0.56193564376103178"/>
    <x v="15"/>
    <x v="1"/>
  </r>
  <r>
    <x v="105"/>
    <x v="303"/>
    <n v="2.8763777510458231"/>
    <x v="15"/>
    <x v="1"/>
  </r>
  <r>
    <x v="105"/>
    <x v="274"/>
    <n v="0.98735584864226422"/>
    <x v="15"/>
    <x v="1"/>
  </r>
  <r>
    <x v="105"/>
    <x v="304"/>
    <n v="0.18064484819210563"/>
    <x v="15"/>
    <x v="1"/>
  </r>
  <r>
    <x v="105"/>
    <x v="305"/>
    <n v="1.5154271974873772"/>
    <x v="15"/>
    <x v="1"/>
  </r>
  <r>
    <x v="105"/>
    <x v="306"/>
    <n v="0.45780293689458051"/>
    <x v="15"/>
    <x v="1"/>
  </r>
  <r>
    <x v="105"/>
    <x v="307"/>
    <n v="11.329792551635244"/>
    <x v="15"/>
    <x v="1"/>
  </r>
  <r>
    <x v="105"/>
    <x v="308"/>
    <n v="6.8232303716917437"/>
    <x v="15"/>
    <x v="1"/>
  </r>
  <r>
    <x v="105"/>
    <x v="309"/>
    <n v="24.044948502986824"/>
    <x v="15"/>
    <x v="1"/>
  </r>
  <r>
    <x v="105"/>
    <x v="310"/>
    <n v="0"/>
    <x v="15"/>
    <x v="1"/>
  </r>
  <r>
    <x v="105"/>
    <x v="59"/>
    <n v="0.28572998835306679"/>
    <x v="15"/>
    <x v="1"/>
  </r>
  <r>
    <x v="105"/>
    <x v="311"/>
    <n v="0.38192575109859933"/>
    <x v="15"/>
    <x v="1"/>
  </r>
  <r>
    <x v="105"/>
    <x v="255"/>
    <n v="1.7270356935260818"/>
    <x v="16"/>
    <x v="1"/>
  </r>
  <r>
    <x v="105"/>
    <x v="181"/>
    <n v="3.742712872957592"/>
    <x v="16"/>
    <x v="1"/>
  </r>
  <r>
    <x v="105"/>
    <x v="300"/>
    <n v="4.8781618297733926"/>
    <x v="16"/>
    <x v="1"/>
  </r>
  <r>
    <x v="105"/>
    <x v="301"/>
    <n v="2.4664832689934681"/>
    <x v="16"/>
    <x v="1"/>
  </r>
  <r>
    <x v="105"/>
    <x v="302"/>
    <n v="1.1606171185141503"/>
    <x v="16"/>
    <x v="1"/>
  </r>
  <r>
    <x v="105"/>
    <x v="303"/>
    <n v="2.3925391589427987"/>
    <x v="16"/>
    <x v="1"/>
  </r>
  <r>
    <x v="105"/>
    <x v="274"/>
    <n v="4.6797977994923032"/>
    <x v="16"/>
    <x v="1"/>
  </r>
  <r>
    <x v="105"/>
    <x v="304"/>
    <n v="0.83845997214446955"/>
    <x v="16"/>
    <x v="1"/>
  </r>
  <r>
    <x v="105"/>
    <x v="305"/>
    <n v="3.6385776906941594"/>
    <x v="16"/>
    <x v="1"/>
  </r>
  <r>
    <x v="105"/>
    <x v="306"/>
    <n v="0.72171584461864302"/>
    <x v="16"/>
    <x v="1"/>
  </r>
  <r>
    <x v="105"/>
    <x v="307"/>
    <n v="7.9669889921135217"/>
    <x v="16"/>
    <x v="1"/>
  </r>
  <r>
    <x v="105"/>
    <x v="308"/>
    <n v="4.9766376829643821"/>
    <x v="16"/>
    <x v="1"/>
  </r>
  <r>
    <x v="105"/>
    <x v="309"/>
    <n v="11.716593263450843"/>
    <x v="16"/>
    <x v="1"/>
  </r>
  <r>
    <x v="105"/>
    <x v="310"/>
    <n v="0"/>
    <x v="16"/>
    <x v="1"/>
  </r>
  <r>
    <x v="105"/>
    <x v="59"/>
    <n v="1.4178939113410114"/>
    <x v="16"/>
    <x v="1"/>
  </r>
  <r>
    <x v="105"/>
    <x v="311"/>
    <n v="0.27161250919680541"/>
    <x v="16"/>
    <x v="1"/>
  </r>
  <r>
    <x v="106"/>
    <x v="312"/>
    <n v="0.65454545454545454"/>
    <x v="0"/>
    <x v="0"/>
  </r>
  <r>
    <x v="106"/>
    <x v="313"/>
    <n v="1.2818181818181817"/>
    <x v="0"/>
    <x v="0"/>
  </r>
  <r>
    <x v="106"/>
    <x v="314"/>
    <n v="7.8090909090909095"/>
    <x v="0"/>
    <x v="0"/>
  </r>
  <r>
    <x v="106"/>
    <x v="241"/>
    <n v="71.390909090909091"/>
    <x v="0"/>
    <x v="0"/>
  </r>
  <r>
    <x v="106"/>
    <x v="315"/>
    <n v="62.290909090909089"/>
    <x v="0"/>
    <x v="0"/>
  </r>
  <r>
    <x v="106"/>
    <x v="316"/>
    <n v="13.918181818181818"/>
    <x v="0"/>
    <x v="0"/>
  </r>
  <r>
    <x v="106"/>
    <x v="239"/>
    <n v="27.418181818181818"/>
    <x v="0"/>
    <x v="0"/>
  </r>
  <r>
    <x v="106"/>
    <x v="317"/>
    <n v="6.9727272727272727"/>
    <x v="0"/>
    <x v="0"/>
  </r>
  <r>
    <x v="106"/>
    <x v="60"/>
    <n v="2.8909090909090911"/>
    <x v="0"/>
    <x v="0"/>
  </r>
  <r>
    <x v="106"/>
    <x v="318"/>
    <n v="4.4636363636363638"/>
    <x v="0"/>
    <x v="0"/>
  </r>
  <r>
    <x v="106"/>
    <x v="319"/>
    <n v="19.354545454545455"/>
    <x v="0"/>
    <x v="0"/>
  </r>
  <r>
    <x v="106"/>
    <x v="320"/>
    <n v="4.836363636363636"/>
    <x v="0"/>
    <x v="0"/>
  </r>
  <r>
    <x v="106"/>
    <x v="187"/>
    <n v="0.25454545454545452"/>
    <x v="0"/>
    <x v="0"/>
  </r>
  <r>
    <x v="106"/>
    <x v="321"/>
    <n v="4.3272727272727272"/>
    <x v="0"/>
    <x v="0"/>
  </r>
  <r>
    <x v="106"/>
    <x v="322"/>
    <n v="10.527272727272727"/>
    <x v="0"/>
    <x v="0"/>
  </r>
  <r>
    <x v="106"/>
    <x v="323"/>
    <n v="1.1454545454545455"/>
    <x v="0"/>
    <x v="0"/>
  </r>
  <r>
    <x v="106"/>
    <x v="324"/>
    <n v="31.654545454545456"/>
    <x v="0"/>
    <x v="0"/>
  </r>
  <r>
    <x v="106"/>
    <x v="325"/>
    <n v="1.4545454545454546"/>
    <x v="0"/>
    <x v="0"/>
  </r>
  <r>
    <x v="106"/>
    <x v="326"/>
    <n v="1.1181818181818182"/>
    <x v="0"/>
    <x v="0"/>
  </r>
  <r>
    <x v="106"/>
    <x v="327"/>
    <n v="0.50909090909090904"/>
    <x v="0"/>
    <x v="0"/>
  </r>
  <r>
    <x v="106"/>
    <x v="328"/>
    <n v="2.5090909090909093"/>
    <x v="0"/>
    <x v="0"/>
  </r>
  <r>
    <x v="106"/>
    <x v="4"/>
    <n v="3.1818181818181817"/>
    <x v="0"/>
    <x v="0"/>
  </r>
  <r>
    <x v="106"/>
    <x v="312"/>
    <n v="0.87859424920127793"/>
    <x v="1"/>
    <x v="0"/>
  </r>
  <r>
    <x v="106"/>
    <x v="313"/>
    <n v="3.2747603833865813"/>
    <x v="1"/>
    <x v="0"/>
  </r>
  <r>
    <x v="106"/>
    <x v="314"/>
    <n v="15.05591054313099"/>
    <x v="1"/>
    <x v="0"/>
  </r>
  <r>
    <x v="106"/>
    <x v="241"/>
    <n v="44.64856230031949"/>
    <x v="1"/>
    <x v="0"/>
  </r>
  <r>
    <x v="106"/>
    <x v="315"/>
    <n v="54.512779552715656"/>
    <x v="1"/>
    <x v="0"/>
  </r>
  <r>
    <x v="106"/>
    <x v="316"/>
    <n v="7.2683706070287544"/>
    <x v="1"/>
    <x v="0"/>
  </r>
  <r>
    <x v="106"/>
    <x v="239"/>
    <n v="36.142172523961662"/>
    <x v="1"/>
    <x v="0"/>
  </r>
  <r>
    <x v="106"/>
    <x v="317"/>
    <n v="5.8706070287539935"/>
    <x v="1"/>
    <x v="0"/>
  </r>
  <r>
    <x v="106"/>
    <x v="60"/>
    <n v="2.9552715654952078"/>
    <x v="1"/>
    <x v="0"/>
  </r>
  <r>
    <x v="106"/>
    <x v="318"/>
    <n v="10.982428115015974"/>
    <x v="1"/>
    <x v="0"/>
  </r>
  <r>
    <x v="106"/>
    <x v="319"/>
    <n v="20.327476038338659"/>
    <x v="1"/>
    <x v="0"/>
  </r>
  <r>
    <x v="106"/>
    <x v="320"/>
    <n v="9.0255591054313093"/>
    <x v="1"/>
    <x v="0"/>
  </r>
  <r>
    <x v="106"/>
    <x v="187"/>
    <n v="0.19968051118210864"/>
    <x v="1"/>
    <x v="0"/>
  </r>
  <r>
    <x v="106"/>
    <x v="321"/>
    <n v="2.6757188498402558"/>
    <x v="1"/>
    <x v="0"/>
  </r>
  <r>
    <x v="106"/>
    <x v="322"/>
    <n v="17.212460063897762"/>
    <x v="1"/>
    <x v="0"/>
  </r>
  <r>
    <x v="106"/>
    <x v="323"/>
    <n v="1.5974440894568691"/>
    <x v="1"/>
    <x v="0"/>
  </r>
  <r>
    <x v="106"/>
    <x v="324"/>
    <n v="37.699680511182109"/>
    <x v="1"/>
    <x v="0"/>
  </r>
  <r>
    <x v="106"/>
    <x v="325"/>
    <n v="0.5591054313099042"/>
    <x v="1"/>
    <x v="0"/>
  </r>
  <r>
    <x v="106"/>
    <x v="326"/>
    <n v="1.0782747603833867"/>
    <x v="1"/>
    <x v="0"/>
  </r>
  <r>
    <x v="106"/>
    <x v="327"/>
    <n v="0.35942492012779553"/>
    <x v="1"/>
    <x v="0"/>
  </r>
  <r>
    <x v="106"/>
    <x v="328"/>
    <n v="3.8338658146964857"/>
    <x v="1"/>
    <x v="0"/>
  </r>
  <r>
    <x v="106"/>
    <x v="4"/>
    <n v="1.9968051118210863"/>
    <x v="1"/>
    <x v="0"/>
  </r>
  <r>
    <x v="106"/>
    <x v="312"/>
    <n v="0.15451970126191089"/>
    <x v="2"/>
    <x v="0"/>
  </r>
  <r>
    <x v="106"/>
    <x v="313"/>
    <n v="0.46355910378573267"/>
    <x v="2"/>
    <x v="0"/>
  </r>
  <r>
    <x v="106"/>
    <x v="314"/>
    <n v="6.3868143188256505"/>
    <x v="2"/>
    <x v="0"/>
  </r>
  <r>
    <x v="106"/>
    <x v="241"/>
    <n v="89.054854493947985"/>
    <x v="2"/>
    <x v="0"/>
  </r>
  <r>
    <x v="106"/>
    <x v="315"/>
    <n v="63.662116919907291"/>
    <x v="2"/>
    <x v="0"/>
  </r>
  <r>
    <x v="106"/>
    <x v="316"/>
    <n v="27.633273242338397"/>
    <x v="2"/>
    <x v="0"/>
  </r>
  <r>
    <x v="106"/>
    <x v="239"/>
    <n v="10.661859387071852"/>
    <x v="2"/>
    <x v="0"/>
  </r>
  <r>
    <x v="106"/>
    <x v="317"/>
    <n v="2.0860159670357969"/>
    <x v="2"/>
    <x v="0"/>
  </r>
  <r>
    <x v="106"/>
    <x v="60"/>
    <n v="3.1676538758691732"/>
    <x v="2"/>
    <x v="0"/>
  </r>
  <r>
    <x v="106"/>
    <x v="318"/>
    <n v="1.4679371619881534"/>
    <x v="2"/>
    <x v="0"/>
  </r>
  <r>
    <x v="106"/>
    <x v="319"/>
    <n v="21.066185938707186"/>
    <x v="2"/>
    <x v="0"/>
  </r>
  <r>
    <x v="106"/>
    <x v="320"/>
    <n v="2.6010816379088335"/>
    <x v="2"/>
    <x v="0"/>
  </r>
  <r>
    <x v="106"/>
    <x v="187"/>
    <n v="0.23177955189286634"/>
    <x v="2"/>
    <x v="0"/>
  </r>
  <r>
    <x v="106"/>
    <x v="321"/>
    <n v="7.2624259593098124"/>
    <x v="2"/>
    <x v="0"/>
  </r>
  <r>
    <x v="106"/>
    <x v="322"/>
    <n v="7.7259850630955444"/>
    <x v="2"/>
    <x v="0"/>
  </r>
  <r>
    <x v="106"/>
    <x v="323"/>
    <n v="0.77259850630955451"/>
    <x v="2"/>
    <x v="0"/>
  </r>
  <r>
    <x v="106"/>
    <x v="324"/>
    <n v="32.397630697913982"/>
    <x v="2"/>
    <x v="0"/>
  </r>
  <r>
    <x v="106"/>
    <x v="325"/>
    <n v="1.9572495493175379"/>
    <x v="2"/>
    <x v="0"/>
  </r>
  <r>
    <x v="106"/>
    <x v="326"/>
    <n v="0.87561164048416174"/>
    <x v="2"/>
    <x v="0"/>
  </r>
  <r>
    <x v="106"/>
    <x v="327"/>
    <n v="0.25753283543651817"/>
    <x v="2"/>
    <x v="0"/>
  </r>
  <r>
    <x v="106"/>
    <x v="328"/>
    <n v="2.5238217872778779"/>
    <x v="2"/>
    <x v="0"/>
  </r>
  <r>
    <x v="106"/>
    <x v="4"/>
    <n v="1.8542364151429307"/>
    <x v="2"/>
    <x v="0"/>
  </r>
  <r>
    <x v="106"/>
    <x v="312"/>
    <n v="0.41637751561415681"/>
    <x v="3"/>
    <x v="0"/>
  </r>
  <r>
    <x v="106"/>
    <x v="313"/>
    <n v="0.62456627342123527"/>
    <x v="3"/>
    <x v="0"/>
  </r>
  <r>
    <x v="106"/>
    <x v="314"/>
    <n v="4.3719639139486466"/>
    <x v="3"/>
    <x v="0"/>
  </r>
  <r>
    <x v="106"/>
    <x v="241"/>
    <n v="78.764746703678"/>
    <x v="3"/>
    <x v="0"/>
  </r>
  <r>
    <x v="106"/>
    <x v="315"/>
    <n v="62.942401110340043"/>
    <x v="3"/>
    <x v="0"/>
  </r>
  <r>
    <x v="106"/>
    <x v="316"/>
    <n v="4.2331714087439281"/>
    <x v="3"/>
    <x v="0"/>
  </r>
  <r>
    <x v="106"/>
    <x v="239"/>
    <n v="57.182512144344209"/>
    <x v="3"/>
    <x v="0"/>
  </r>
  <r>
    <x v="106"/>
    <x v="317"/>
    <n v="20.124913254684248"/>
    <x v="3"/>
    <x v="0"/>
  </r>
  <r>
    <x v="106"/>
    <x v="60"/>
    <n v="4.0249826509368498"/>
    <x v="3"/>
    <x v="0"/>
  </r>
  <r>
    <x v="106"/>
    <x v="318"/>
    <n v="3.8861901457321304"/>
    <x v="3"/>
    <x v="0"/>
  </r>
  <r>
    <x v="106"/>
    <x v="319"/>
    <n v="12.560721721027065"/>
    <x v="3"/>
    <x v="0"/>
  </r>
  <r>
    <x v="106"/>
    <x v="320"/>
    <n v="2.7064538514920193"/>
    <x v="3"/>
    <x v="0"/>
  </r>
  <r>
    <x v="106"/>
    <x v="187"/>
    <n v="0.4857737682165163"/>
    <x v="3"/>
    <x v="0"/>
  </r>
  <r>
    <x v="106"/>
    <x v="321"/>
    <n v="2.6370575988896601"/>
    <x v="3"/>
    <x v="0"/>
  </r>
  <r>
    <x v="106"/>
    <x v="322"/>
    <n v="6.9396252602359469"/>
    <x v="3"/>
    <x v="0"/>
  </r>
  <r>
    <x v="106"/>
    <x v="323"/>
    <n v="0.55517002081887579"/>
    <x v="3"/>
    <x v="0"/>
  </r>
  <r>
    <x v="106"/>
    <x v="324"/>
    <n v="7.5641915336571826"/>
    <x v="3"/>
    <x v="0"/>
  </r>
  <r>
    <x v="106"/>
    <x v="325"/>
    <n v="1.6655100624566272"/>
    <x v="3"/>
    <x v="0"/>
  </r>
  <r>
    <x v="106"/>
    <x v="326"/>
    <n v="0.83275503122831362"/>
    <x v="3"/>
    <x v="0"/>
  </r>
  <r>
    <x v="106"/>
    <x v="327"/>
    <n v="0.69396252602359476"/>
    <x v="3"/>
    <x v="0"/>
  </r>
  <r>
    <x v="106"/>
    <x v="328"/>
    <n v="2.775850104094379"/>
    <x v="3"/>
    <x v="0"/>
  </r>
  <r>
    <x v="106"/>
    <x v="4"/>
    <n v="4.3025676613462869"/>
    <x v="3"/>
    <x v="0"/>
  </r>
  <r>
    <x v="106"/>
    <x v="312"/>
    <n v="0.7155635062611807"/>
    <x v="4"/>
    <x v="0"/>
  </r>
  <r>
    <x v="106"/>
    <x v="313"/>
    <n v="0.44722719141323791"/>
    <x v="4"/>
    <x v="0"/>
  </r>
  <r>
    <x v="106"/>
    <x v="314"/>
    <n v="3.8461538461538463"/>
    <x v="4"/>
    <x v="0"/>
  </r>
  <r>
    <x v="106"/>
    <x v="241"/>
    <n v="78.890876565295173"/>
    <x v="4"/>
    <x v="0"/>
  </r>
  <r>
    <x v="106"/>
    <x v="315"/>
    <n v="67.53130590339893"/>
    <x v="4"/>
    <x v="0"/>
  </r>
  <r>
    <x v="106"/>
    <x v="316"/>
    <n v="5.9928443649373886"/>
    <x v="4"/>
    <x v="0"/>
  </r>
  <r>
    <x v="106"/>
    <x v="239"/>
    <n v="20.572450805008945"/>
    <x v="4"/>
    <x v="0"/>
  </r>
  <r>
    <x v="106"/>
    <x v="317"/>
    <n v="8.8550983899821105"/>
    <x v="4"/>
    <x v="0"/>
  </r>
  <r>
    <x v="106"/>
    <x v="60"/>
    <n v="1.2522361359570662"/>
    <x v="4"/>
    <x v="0"/>
  </r>
  <r>
    <x v="106"/>
    <x v="318"/>
    <n v="1.3416815742397137"/>
    <x v="4"/>
    <x v="0"/>
  </r>
  <r>
    <x v="106"/>
    <x v="319"/>
    <n v="24.0608228980322"/>
    <x v="4"/>
    <x v="0"/>
  </r>
  <r>
    <x v="106"/>
    <x v="320"/>
    <n v="2.9516994633273703"/>
    <x v="4"/>
    <x v="0"/>
  </r>
  <r>
    <x v="106"/>
    <x v="187"/>
    <n v="0.17889087656529518"/>
    <x v="4"/>
    <x v="0"/>
  </r>
  <r>
    <x v="106"/>
    <x v="321"/>
    <n v="1.3416815742397137"/>
    <x v="4"/>
    <x v="0"/>
  </r>
  <r>
    <x v="106"/>
    <x v="322"/>
    <n v="10.733452593917709"/>
    <x v="4"/>
    <x v="0"/>
  </r>
  <r>
    <x v="106"/>
    <x v="323"/>
    <n v="2.7728085867620753"/>
    <x v="4"/>
    <x v="0"/>
  </r>
  <r>
    <x v="106"/>
    <x v="324"/>
    <n v="39.355992844364934"/>
    <x v="4"/>
    <x v="0"/>
  </r>
  <r>
    <x v="106"/>
    <x v="325"/>
    <n v="1.6100178890876566"/>
    <x v="4"/>
    <x v="0"/>
  </r>
  <r>
    <x v="106"/>
    <x v="326"/>
    <n v="0.53667262969588547"/>
    <x v="4"/>
    <x v="0"/>
  </r>
  <r>
    <x v="106"/>
    <x v="327"/>
    <n v="0.89445438282647582"/>
    <x v="4"/>
    <x v="0"/>
  </r>
  <r>
    <x v="106"/>
    <x v="328"/>
    <n v="0.53667262969588547"/>
    <x v="4"/>
    <x v="0"/>
  </r>
  <r>
    <x v="106"/>
    <x v="4"/>
    <n v="4.3828264758497317"/>
    <x v="4"/>
    <x v="0"/>
  </r>
  <r>
    <x v="106"/>
    <x v="312"/>
    <n v="0.36101083032490977"/>
    <x v="5"/>
    <x v="0"/>
  </r>
  <r>
    <x v="106"/>
    <x v="313"/>
    <n v="0"/>
    <x v="5"/>
    <x v="0"/>
  </r>
  <r>
    <x v="106"/>
    <x v="314"/>
    <n v="4.3321299638989172"/>
    <x v="5"/>
    <x v="0"/>
  </r>
  <r>
    <x v="106"/>
    <x v="241"/>
    <n v="86.642599277978334"/>
    <x v="5"/>
    <x v="0"/>
  </r>
  <r>
    <x v="106"/>
    <x v="315"/>
    <n v="47.292418772563174"/>
    <x v="5"/>
    <x v="0"/>
  </r>
  <r>
    <x v="106"/>
    <x v="316"/>
    <n v="3.9711191335740073"/>
    <x v="5"/>
    <x v="0"/>
  </r>
  <r>
    <x v="106"/>
    <x v="239"/>
    <n v="27.797833935018051"/>
    <x v="5"/>
    <x v="0"/>
  </r>
  <r>
    <x v="106"/>
    <x v="317"/>
    <n v="10.469314079422382"/>
    <x v="5"/>
    <x v="0"/>
  </r>
  <r>
    <x v="106"/>
    <x v="60"/>
    <n v="0"/>
    <x v="5"/>
    <x v="0"/>
  </r>
  <r>
    <x v="106"/>
    <x v="318"/>
    <n v="1.4440433212996391"/>
    <x v="5"/>
    <x v="0"/>
  </r>
  <r>
    <x v="106"/>
    <x v="319"/>
    <n v="27.797833935018051"/>
    <x v="5"/>
    <x v="0"/>
  </r>
  <r>
    <x v="106"/>
    <x v="320"/>
    <n v="3.6101083032490973"/>
    <x v="5"/>
    <x v="0"/>
  </r>
  <r>
    <x v="106"/>
    <x v="187"/>
    <n v="0.72202166064981954"/>
    <x v="5"/>
    <x v="0"/>
  </r>
  <r>
    <x v="106"/>
    <x v="321"/>
    <n v="3.2490974729241877"/>
    <x v="5"/>
    <x v="0"/>
  </r>
  <r>
    <x v="106"/>
    <x v="322"/>
    <n v="13.35740072202166"/>
    <x v="5"/>
    <x v="0"/>
  </r>
  <r>
    <x v="106"/>
    <x v="323"/>
    <n v="3.6101083032490973"/>
    <x v="5"/>
    <x v="0"/>
  </r>
  <r>
    <x v="106"/>
    <x v="324"/>
    <n v="47.292418772563174"/>
    <x v="5"/>
    <x v="0"/>
  </r>
  <r>
    <x v="106"/>
    <x v="325"/>
    <n v="2.1660649819494586"/>
    <x v="5"/>
    <x v="0"/>
  </r>
  <r>
    <x v="106"/>
    <x v="326"/>
    <n v="0"/>
    <x v="5"/>
    <x v="0"/>
  </r>
  <r>
    <x v="106"/>
    <x v="327"/>
    <n v="2.1660649819494586"/>
    <x v="5"/>
    <x v="0"/>
  </r>
  <r>
    <x v="106"/>
    <x v="328"/>
    <n v="0.72202166064981954"/>
    <x v="5"/>
    <x v="0"/>
  </r>
  <r>
    <x v="106"/>
    <x v="4"/>
    <n v="1.4440433212996391"/>
    <x v="5"/>
    <x v="0"/>
  </r>
  <r>
    <x v="106"/>
    <x v="312"/>
    <n v="0.88105726872246692"/>
    <x v="6"/>
    <x v="0"/>
  </r>
  <r>
    <x v="106"/>
    <x v="313"/>
    <n v="0.44052863436123346"/>
    <x v="6"/>
    <x v="0"/>
  </r>
  <r>
    <x v="106"/>
    <x v="314"/>
    <n v="5.7268722466960353"/>
    <x v="6"/>
    <x v="0"/>
  </r>
  <r>
    <x v="106"/>
    <x v="241"/>
    <n v="71.806167400881051"/>
    <x v="6"/>
    <x v="0"/>
  </r>
  <r>
    <x v="106"/>
    <x v="315"/>
    <n v="79.295154185022028"/>
    <x v="6"/>
    <x v="0"/>
  </r>
  <r>
    <x v="106"/>
    <x v="316"/>
    <n v="7.929515418502203"/>
    <x v="6"/>
    <x v="0"/>
  </r>
  <r>
    <x v="106"/>
    <x v="239"/>
    <n v="15.859030837004406"/>
    <x v="6"/>
    <x v="0"/>
  </r>
  <r>
    <x v="106"/>
    <x v="317"/>
    <n v="10.572687224669604"/>
    <x v="6"/>
    <x v="0"/>
  </r>
  <r>
    <x v="106"/>
    <x v="60"/>
    <n v="2.2026431718061672"/>
    <x v="6"/>
    <x v="0"/>
  </r>
  <r>
    <x v="106"/>
    <x v="318"/>
    <n v="0.44052863436123346"/>
    <x v="6"/>
    <x v="0"/>
  </r>
  <r>
    <x v="106"/>
    <x v="319"/>
    <n v="19.823788546255507"/>
    <x v="6"/>
    <x v="0"/>
  </r>
  <r>
    <x v="106"/>
    <x v="320"/>
    <n v="3.0837004405286343"/>
    <x v="6"/>
    <x v="0"/>
  </r>
  <r>
    <x v="106"/>
    <x v="187"/>
    <n v="0"/>
    <x v="6"/>
    <x v="0"/>
  </r>
  <r>
    <x v="106"/>
    <x v="321"/>
    <n v="0.44052863436123346"/>
    <x v="6"/>
    <x v="0"/>
  </r>
  <r>
    <x v="106"/>
    <x v="322"/>
    <n v="10.572687224669604"/>
    <x v="6"/>
    <x v="0"/>
  </r>
  <r>
    <x v="106"/>
    <x v="323"/>
    <n v="3.0837004405286343"/>
    <x v="6"/>
    <x v="0"/>
  </r>
  <r>
    <x v="106"/>
    <x v="324"/>
    <n v="36.563876651982376"/>
    <x v="6"/>
    <x v="0"/>
  </r>
  <r>
    <x v="106"/>
    <x v="325"/>
    <n v="1.7621145374449338"/>
    <x v="6"/>
    <x v="0"/>
  </r>
  <r>
    <x v="106"/>
    <x v="326"/>
    <n v="0.44052863436123346"/>
    <x v="6"/>
    <x v="0"/>
  </r>
  <r>
    <x v="106"/>
    <x v="327"/>
    <n v="0.44052863436123346"/>
    <x v="6"/>
    <x v="0"/>
  </r>
  <r>
    <x v="106"/>
    <x v="328"/>
    <n v="0.44052863436123346"/>
    <x v="6"/>
    <x v="0"/>
  </r>
  <r>
    <x v="106"/>
    <x v="4"/>
    <n v="4.4052863436123344"/>
    <x v="6"/>
    <x v="0"/>
  </r>
  <r>
    <x v="106"/>
    <x v="312"/>
    <n v="0.91185410334346506"/>
    <x v="7"/>
    <x v="0"/>
  </r>
  <r>
    <x v="106"/>
    <x v="313"/>
    <n v="0.91185410334346506"/>
    <x v="7"/>
    <x v="0"/>
  </r>
  <r>
    <x v="106"/>
    <x v="314"/>
    <n v="4.2553191489361701"/>
    <x v="7"/>
    <x v="0"/>
  </r>
  <r>
    <x v="106"/>
    <x v="241"/>
    <n v="77.507598784194528"/>
    <x v="7"/>
    <x v="0"/>
  </r>
  <r>
    <x v="106"/>
    <x v="315"/>
    <n v="75.075987841945292"/>
    <x v="7"/>
    <x v="0"/>
  </r>
  <r>
    <x v="106"/>
    <x v="316"/>
    <n v="6.0790273556231007"/>
    <x v="7"/>
    <x v="0"/>
  </r>
  <r>
    <x v="106"/>
    <x v="239"/>
    <n v="15.19756838905775"/>
    <x v="7"/>
    <x v="0"/>
  </r>
  <r>
    <x v="106"/>
    <x v="317"/>
    <n v="6.9908814589665651"/>
    <x v="7"/>
    <x v="0"/>
  </r>
  <r>
    <x v="106"/>
    <x v="60"/>
    <n v="0.91185410334346506"/>
    <x v="7"/>
    <x v="0"/>
  </r>
  <r>
    <x v="106"/>
    <x v="318"/>
    <n v="1.8237082066869301"/>
    <x v="7"/>
    <x v="0"/>
  </r>
  <r>
    <x v="106"/>
    <x v="319"/>
    <n v="22.492401215805472"/>
    <x v="7"/>
    <x v="0"/>
  </r>
  <r>
    <x v="106"/>
    <x v="320"/>
    <n v="2.1276595744680851"/>
    <x v="7"/>
    <x v="0"/>
  </r>
  <r>
    <x v="106"/>
    <x v="187"/>
    <n v="0"/>
    <x v="7"/>
    <x v="0"/>
  </r>
  <r>
    <x v="106"/>
    <x v="321"/>
    <n v="0.60790273556231"/>
    <x v="7"/>
    <x v="0"/>
  </r>
  <r>
    <x v="106"/>
    <x v="322"/>
    <n v="7.598784194528875"/>
    <x v="7"/>
    <x v="0"/>
  </r>
  <r>
    <x v="106"/>
    <x v="323"/>
    <n v="3.6474164133738602"/>
    <x v="7"/>
    <x v="0"/>
  </r>
  <r>
    <x v="106"/>
    <x v="324"/>
    <n v="45.288753799392097"/>
    <x v="7"/>
    <x v="0"/>
  </r>
  <r>
    <x v="106"/>
    <x v="325"/>
    <n v="1.8237082066869301"/>
    <x v="7"/>
    <x v="0"/>
  </r>
  <r>
    <x v="106"/>
    <x v="326"/>
    <n v="0"/>
    <x v="7"/>
    <x v="0"/>
  </r>
  <r>
    <x v="106"/>
    <x v="327"/>
    <n v="0.60790273556231"/>
    <x v="7"/>
    <x v="0"/>
  </r>
  <r>
    <x v="106"/>
    <x v="328"/>
    <n v="0.60790273556231"/>
    <x v="7"/>
    <x v="0"/>
  </r>
  <r>
    <x v="106"/>
    <x v="4"/>
    <n v="3.9513677811550152"/>
    <x v="7"/>
    <x v="0"/>
  </r>
  <r>
    <x v="106"/>
    <x v="312"/>
    <n v="0.70175438596491224"/>
    <x v="8"/>
    <x v="0"/>
  </r>
  <r>
    <x v="106"/>
    <x v="313"/>
    <n v="0.35087719298245612"/>
    <x v="8"/>
    <x v="0"/>
  </r>
  <r>
    <x v="106"/>
    <x v="314"/>
    <n v="1.4035087719298245"/>
    <x v="8"/>
    <x v="0"/>
  </r>
  <r>
    <x v="106"/>
    <x v="241"/>
    <n v="78.596491228070178"/>
    <x v="8"/>
    <x v="0"/>
  </r>
  <r>
    <x v="106"/>
    <x v="315"/>
    <n v="69.122807017543863"/>
    <x v="8"/>
    <x v="0"/>
  </r>
  <r>
    <x v="106"/>
    <x v="316"/>
    <n v="6.3157894736842106"/>
    <x v="8"/>
    <x v="0"/>
  </r>
  <r>
    <x v="106"/>
    <x v="239"/>
    <n v="23.508771929824562"/>
    <x v="8"/>
    <x v="0"/>
  </r>
  <r>
    <x v="106"/>
    <x v="317"/>
    <n v="8.0701754385964914"/>
    <x v="8"/>
    <x v="0"/>
  </r>
  <r>
    <x v="106"/>
    <x v="60"/>
    <n v="2.1052631578947367"/>
    <x v="8"/>
    <x v="0"/>
  </r>
  <r>
    <x v="106"/>
    <x v="318"/>
    <n v="1.4035087719298245"/>
    <x v="8"/>
    <x v="0"/>
  </r>
  <r>
    <x v="106"/>
    <x v="319"/>
    <n v="25.614035087719298"/>
    <x v="8"/>
    <x v="0"/>
  </r>
  <r>
    <x v="106"/>
    <x v="320"/>
    <n v="3.1578947368421053"/>
    <x v="8"/>
    <x v="0"/>
  </r>
  <r>
    <x v="106"/>
    <x v="187"/>
    <n v="0"/>
    <x v="8"/>
    <x v="0"/>
  </r>
  <r>
    <x v="106"/>
    <x v="321"/>
    <n v="1.0526315789473684"/>
    <x v="8"/>
    <x v="0"/>
  </r>
  <r>
    <x v="106"/>
    <x v="322"/>
    <n v="11.929824561403509"/>
    <x v="8"/>
    <x v="0"/>
  </r>
  <r>
    <x v="106"/>
    <x v="323"/>
    <n v="0.70175438596491224"/>
    <x v="8"/>
    <x v="0"/>
  </r>
  <r>
    <x v="106"/>
    <x v="324"/>
    <n v="27.017543859649123"/>
    <x v="8"/>
    <x v="0"/>
  </r>
  <r>
    <x v="106"/>
    <x v="325"/>
    <n v="0.70175438596491224"/>
    <x v="8"/>
    <x v="0"/>
  </r>
  <r>
    <x v="106"/>
    <x v="326"/>
    <n v="1.7543859649122806"/>
    <x v="8"/>
    <x v="0"/>
  </r>
  <r>
    <x v="106"/>
    <x v="327"/>
    <n v="0.35087719298245612"/>
    <x v="8"/>
    <x v="0"/>
  </r>
  <r>
    <x v="106"/>
    <x v="328"/>
    <n v="0.35087719298245612"/>
    <x v="8"/>
    <x v="0"/>
  </r>
  <r>
    <x v="106"/>
    <x v="4"/>
    <n v="7.7192982456140351"/>
    <x v="8"/>
    <x v="0"/>
  </r>
  <r>
    <x v="106"/>
    <x v="312"/>
    <n v="0.554016620498615"/>
    <x v="9"/>
    <x v="0"/>
  </r>
  <r>
    <x v="106"/>
    <x v="313"/>
    <n v="0.554016620498615"/>
    <x v="9"/>
    <x v="0"/>
  </r>
  <r>
    <x v="106"/>
    <x v="314"/>
    <n v="4.7091412742382275"/>
    <x v="9"/>
    <x v="0"/>
  </r>
  <r>
    <x v="106"/>
    <x v="241"/>
    <n v="73.684210526315795"/>
    <x v="9"/>
    <x v="0"/>
  </r>
  <r>
    <x v="106"/>
    <x v="315"/>
    <n v="72.29916897506925"/>
    <x v="9"/>
    <x v="0"/>
  </r>
  <r>
    <x v="106"/>
    <x v="316"/>
    <n v="4.986149584487535"/>
    <x v="9"/>
    <x v="0"/>
  </r>
  <r>
    <x v="106"/>
    <x v="239"/>
    <n v="26.038781163434901"/>
    <x v="9"/>
    <x v="0"/>
  </r>
  <r>
    <x v="106"/>
    <x v="317"/>
    <n v="4.1551246537396125"/>
    <x v="9"/>
    <x v="0"/>
  </r>
  <r>
    <x v="106"/>
    <x v="60"/>
    <n v="0.554016620498615"/>
    <x v="9"/>
    <x v="0"/>
  </r>
  <r>
    <x v="106"/>
    <x v="318"/>
    <n v="2.4930747922437675"/>
    <x v="9"/>
    <x v="0"/>
  </r>
  <r>
    <x v="106"/>
    <x v="319"/>
    <n v="10.249307479224377"/>
    <x v="9"/>
    <x v="0"/>
  </r>
  <r>
    <x v="106"/>
    <x v="320"/>
    <n v="4.1551246537396125"/>
    <x v="9"/>
    <x v="0"/>
  </r>
  <r>
    <x v="106"/>
    <x v="187"/>
    <n v="0"/>
    <x v="9"/>
    <x v="0"/>
  </r>
  <r>
    <x v="106"/>
    <x v="321"/>
    <n v="1.9390581717451523"/>
    <x v="9"/>
    <x v="0"/>
  </r>
  <r>
    <x v="106"/>
    <x v="322"/>
    <n v="4.43213296398892"/>
    <x v="9"/>
    <x v="0"/>
  </r>
  <r>
    <x v="106"/>
    <x v="323"/>
    <n v="0.2770083102493075"/>
    <x v="9"/>
    <x v="0"/>
  </r>
  <r>
    <x v="106"/>
    <x v="324"/>
    <n v="48.75346260387812"/>
    <x v="9"/>
    <x v="0"/>
  </r>
  <r>
    <x v="106"/>
    <x v="325"/>
    <n v="1.10803324099723"/>
    <x v="9"/>
    <x v="0"/>
  </r>
  <r>
    <x v="106"/>
    <x v="326"/>
    <n v="1.6620498614958448"/>
    <x v="9"/>
    <x v="0"/>
  </r>
  <r>
    <x v="106"/>
    <x v="327"/>
    <n v="0.554016620498615"/>
    <x v="9"/>
    <x v="0"/>
  </r>
  <r>
    <x v="106"/>
    <x v="328"/>
    <n v="1.3850415512465375"/>
    <x v="9"/>
    <x v="0"/>
  </r>
  <r>
    <x v="106"/>
    <x v="4"/>
    <n v="5.8171745152354575"/>
    <x v="9"/>
    <x v="0"/>
  </r>
  <r>
    <x v="106"/>
    <x v="312"/>
    <n v="0"/>
    <x v="10"/>
    <x v="0"/>
  </r>
  <r>
    <x v="106"/>
    <x v="313"/>
    <n v="0"/>
    <x v="10"/>
    <x v="0"/>
  </r>
  <r>
    <x v="106"/>
    <x v="314"/>
    <n v="8.097165991902834"/>
    <x v="10"/>
    <x v="0"/>
  </r>
  <r>
    <x v="106"/>
    <x v="241"/>
    <n v="68.825910931174093"/>
    <x v="10"/>
    <x v="0"/>
  </r>
  <r>
    <x v="106"/>
    <x v="315"/>
    <n v="61.133603238866399"/>
    <x v="10"/>
    <x v="0"/>
  </r>
  <r>
    <x v="106"/>
    <x v="316"/>
    <n v="0.80971659919028338"/>
    <x v="10"/>
    <x v="0"/>
  </r>
  <r>
    <x v="106"/>
    <x v="239"/>
    <n v="40.890688259109311"/>
    <x v="10"/>
    <x v="0"/>
  </r>
  <r>
    <x v="106"/>
    <x v="317"/>
    <n v="10.526315789473685"/>
    <x v="10"/>
    <x v="0"/>
  </r>
  <r>
    <x v="106"/>
    <x v="60"/>
    <n v="3.2388663967611335"/>
    <x v="10"/>
    <x v="0"/>
  </r>
  <r>
    <x v="106"/>
    <x v="318"/>
    <n v="3.2388663967611335"/>
    <x v="10"/>
    <x v="0"/>
  </r>
  <r>
    <x v="106"/>
    <x v="319"/>
    <n v="14.574898785425102"/>
    <x v="10"/>
    <x v="0"/>
  </r>
  <r>
    <x v="106"/>
    <x v="320"/>
    <n v="5.2631578947368425"/>
    <x v="10"/>
    <x v="0"/>
  </r>
  <r>
    <x v="106"/>
    <x v="187"/>
    <n v="0.40485829959514169"/>
    <x v="10"/>
    <x v="0"/>
  </r>
  <r>
    <x v="106"/>
    <x v="321"/>
    <n v="5.668016194331984"/>
    <x v="10"/>
    <x v="0"/>
  </r>
  <r>
    <x v="106"/>
    <x v="322"/>
    <n v="16.194331983805668"/>
    <x v="10"/>
    <x v="0"/>
  </r>
  <r>
    <x v="106"/>
    <x v="323"/>
    <n v="2.0242914979757085"/>
    <x v="10"/>
    <x v="0"/>
  </r>
  <r>
    <x v="106"/>
    <x v="324"/>
    <n v="28.74493927125506"/>
    <x v="10"/>
    <x v="0"/>
  </r>
  <r>
    <x v="106"/>
    <x v="325"/>
    <n v="1.6194331983805668"/>
    <x v="10"/>
    <x v="0"/>
  </r>
  <r>
    <x v="106"/>
    <x v="326"/>
    <n v="3.2388663967611335"/>
    <x v="10"/>
    <x v="0"/>
  </r>
  <r>
    <x v="106"/>
    <x v="327"/>
    <n v="1.214574898785425"/>
    <x v="10"/>
    <x v="0"/>
  </r>
  <r>
    <x v="106"/>
    <x v="328"/>
    <n v="4.8582995951417001"/>
    <x v="10"/>
    <x v="0"/>
  </r>
  <r>
    <x v="106"/>
    <x v="4"/>
    <n v="4.048582995951417"/>
    <x v="10"/>
    <x v="0"/>
  </r>
  <r>
    <x v="106"/>
    <x v="312"/>
    <n v="0.40322580645161288"/>
    <x v="11"/>
    <x v="0"/>
  </r>
  <r>
    <x v="106"/>
    <x v="313"/>
    <n v="0.40322580645161288"/>
    <x v="11"/>
    <x v="0"/>
  </r>
  <r>
    <x v="106"/>
    <x v="314"/>
    <n v="4.032258064516129"/>
    <x v="11"/>
    <x v="0"/>
  </r>
  <r>
    <x v="106"/>
    <x v="241"/>
    <n v="77.822580645161295"/>
    <x v="11"/>
    <x v="0"/>
  </r>
  <r>
    <x v="106"/>
    <x v="315"/>
    <n v="64.112903225806448"/>
    <x v="11"/>
    <x v="0"/>
  </r>
  <r>
    <x v="106"/>
    <x v="316"/>
    <n v="6.0483870967741939"/>
    <x v="11"/>
    <x v="0"/>
  </r>
  <r>
    <x v="106"/>
    <x v="239"/>
    <n v="31.048387096774192"/>
    <x v="11"/>
    <x v="0"/>
  </r>
  <r>
    <x v="106"/>
    <x v="317"/>
    <n v="2.0161290322580645"/>
    <x v="11"/>
    <x v="0"/>
  </r>
  <r>
    <x v="106"/>
    <x v="60"/>
    <n v="1.6129032258064515"/>
    <x v="11"/>
    <x v="0"/>
  </r>
  <r>
    <x v="106"/>
    <x v="318"/>
    <n v="2.8225806451612905"/>
    <x v="11"/>
    <x v="0"/>
  </r>
  <r>
    <x v="106"/>
    <x v="319"/>
    <n v="16.129032258064516"/>
    <x v="11"/>
    <x v="0"/>
  </r>
  <r>
    <x v="106"/>
    <x v="320"/>
    <n v="4.032258064516129"/>
    <x v="11"/>
    <x v="0"/>
  </r>
  <r>
    <x v="106"/>
    <x v="187"/>
    <n v="0"/>
    <x v="11"/>
    <x v="0"/>
  </r>
  <r>
    <x v="106"/>
    <x v="321"/>
    <n v="1.6129032258064515"/>
    <x v="11"/>
    <x v="0"/>
  </r>
  <r>
    <x v="106"/>
    <x v="322"/>
    <n v="13.306451612903226"/>
    <x v="11"/>
    <x v="0"/>
  </r>
  <r>
    <x v="106"/>
    <x v="323"/>
    <n v="0.40322580645161288"/>
    <x v="11"/>
    <x v="0"/>
  </r>
  <r>
    <x v="106"/>
    <x v="324"/>
    <n v="49.596774193548384"/>
    <x v="11"/>
    <x v="0"/>
  </r>
  <r>
    <x v="106"/>
    <x v="325"/>
    <n v="1.2096774193548387"/>
    <x v="11"/>
    <x v="0"/>
  </r>
  <r>
    <x v="106"/>
    <x v="326"/>
    <n v="0"/>
    <x v="11"/>
    <x v="0"/>
  </r>
  <r>
    <x v="106"/>
    <x v="327"/>
    <n v="0.80645161290322576"/>
    <x v="11"/>
    <x v="0"/>
  </r>
  <r>
    <x v="106"/>
    <x v="328"/>
    <n v="1.6129032258064515"/>
    <x v="11"/>
    <x v="0"/>
  </r>
  <r>
    <x v="106"/>
    <x v="4"/>
    <n v="2.4193548387096775"/>
    <x v="11"/>
    <x v="0"/>
  </r>
  <r>
    <x v="106"/>
    <x v="312"/>
    <n v="4.4843049327354256"/>
    <x v="12"/>
    <x v="0"/>
  </r>
  <r>
    <x v="106"/>
    <x v="313"/>
    <n v="1.3452914798206279"/>
    <x v="12"/>
    <x v="0"/>
  </r>
  <r>
    <x v="106"/>
    <x v="314"/>
    <n v="8.52017937219731"/>
    <x v="12"/>
    <x v="0"/>
  </r>
  <r>
    <x v="106"/>
    <x v="241"/>
    <n v="61.434977578475333"/>
    <x v="12"/>
    <x v="0"/>
  </r>
  <r>
    <x v="106"/>
    <x v="315"/>
    <n v="45.291479820627799"/>
    <x v="12"/>
    <x v="0"/>
  </r>
  <r>
    <x v="106"/>
    <x v="316"/>
    <n v="8.9686098654708513"/>
    <x v="12"/>
    <x v="0"/>
  </r>
  <r>
    <x v="106"/>
    <x v="239"/>
    <n v="25.560538116591928"/>
    <x v="12"/>
    <x v="0"/>
  </r>
  <r>
    <x v="106"/>
    <x v="317"/>
    <n v="4.9327354260089686"/>
    <x v="12"/>
    <x v="0"/>
  </r>
  <r>
    <x v="106"/>
    <x v="60"/>
    <n v="4.4843049327354256"/>
    <x v="12"/>
    <x v="0"/>
  </r>
  <r>
    <x v="106"/>
    <x v="318"/>
    <n v="3.1390134529147984"/>
    <x v="12"/>
    <x v="0"/>
  </r>
  <r>
    <x v="106"/>
    <x v="319"/>
    <n v="16.591928251121075"/>
    <x v="12"/>
    <x v="0"/>
  </r>
  <r>
    <x v="106"/>
    <x v="320"/>
    <n v="6.7264573991031389"/>
    <x v="12"/>
    <x v="0"/>
  </r>
  <r>
    <x v="106"/>
    <x v="187"/>
    <n v="0.44843049327354262"/>
    <x v="12"/>
    <x v="0"/>
  </r>
  <r>
    <x v="106"/>
    <x v="321"/>
    <n v="4.9327354260089686"/>
    <x v="12"/>
    <x v="0"/>
  </r>
  <r>
    <x v="106"/>
    <x v="322"/>
    <n v="13.452914798206278"/>
    <x v="12"/>
    <x v="0"/>
  </r>
  <r>
    <x v="106"/>
    <x v="323"/>
    <n v="0"/>
    <x v="12"/>
    <x v="0"/>
  </r>
  <r>
    <x v="106"/>
    <x v="324"/>
    <n v="35.874439461883405"/>
    <x v="12"/>
    <x v="0"/>
  </r>
  <r>
    <x v="106"/>
    <x v="325"/>
    <n v="0.89686098654708524"/>
    <x v="12"/>
    <x v="0"/>
  </r>
  <r>
    <x v="106"/>
    <x v="326"/>
    <n v="1.3452914798206279"/>
    <x v="12"/>
    <x v="0"/>
  </r>
  <r>
    <x v="106"/>
    <x v="327"/>
    <n v="0.44843049327354262"/>
    <x v="12"/>
    <x v="0"/>
  </r>
  <r>
    <x v="106"/>
    <x v="328"/>
    <n v="0.89686098654708524"/>
    <x v="12"/>
    <x v="0"/>
  </r>
  <r>
    <x v="106"/>
    <x v="4"/>
    <n v="11.659192825112108"/>
    <x v="12"/>
    <x v="0"/>
  </r>
  <r>
    <x v="106"/>
    <x v="312"/>
    <n v="0"/>
    <x v="13"/>
    <x v="0"/>
  </r>
  <r>
    <x v="106"/>
    <x v="313"/>
    <n v="0.64935064935064934"/>
    <x v="13"/>
    <x v="0"/>
  </r>
  <r>
    <x v="106"/>
    <x v="314"/>
    <n v="5.8441558441558445"/>
    <x v="13"/>
    <x v="0"/>
  </r>
  <r>
    <x v="106"/>
    <x v="241"/>
    <n v="72.727272727272734"/>
    <x v="13"/>
    <x v="0"/>
  </r>
  <r>
    <x v="106"/>
    <x v="315"/>
    <n v="71.428571428571431"/>
    <x v="13"/>
    <x v="0"/>
  </r>
  <r>
    <x v="106"/>
    <x v="316"/>
    <n v="7.1428571428571432"/>
    <x v="13"/>
    <x v="0"/>
  </r>
  <r>
    <x v="106"/>
    <x v="239"/>
    <n v="44.805194805194802"/>
    <x v="13"/>
    <x v="0"/>
  </r>
  <r>
    <x v="106"/>
    <x v="317"/>
    <n v="11.688311688311689"/>
    <x v="13"/>
    <x v="0"/>
  </r>
  <r>
    <x v="106"/>
    <x v="60"/>
    <n v="4.5454545454545459"/>
    <x v="13"/>
    <x v="0"/>
  </r>
  <r>
    <x v="106"/>
    <x v="318"/>
    <n v="4.5454545454545459"/>
    <x v="13"/>
    <x v="0"/>
  </r>
  <r>
    <x v="106"/>
    <x v="319"/>
    <n v="10.38961038961039"/>
    <x v="13"/>
    <x v="0"/>
  </r>
  <r>
    <x v="106"/>
    <x v="320"/>
    <n v="1.948051948051948"/>
    <x v="13"/>
    <x v="0"/>
  </r>
  <r>
    <x v="106"/>
    <x v="187"/>
    <n v="0"/>
    <x v="13"/>
    <x v="0"/>
  </r>
  <r>
    <x v="106"/>
    <x v="321"/>
    <n v="2.5974025974025974"/>
    <x v="13"/>
    <x v="0"/>
  </r>
  <r>
    <x v="106"/>
    <x v="322"/>
    <n v="7.7922077922077921"/>
    <x v="13"/>
    <x v="0"/>
  </r>
  <r>
    <x v="106"/>
    <x v="323"/>
    <n v="0"/>
    <x v="13"/>
    <x v="0"/>
  </r>
  <r>
    <x v="106"/>
    <x v="324"/>
    <n v="12.987012987012987"/>
    <x v="13"/>
    <x v="0"/>
  </r>
  <r>
    <x v="106"/>
    <x v="325"/>
    <n v="3.8961038961038961"/>
    <x v="13"/>
    <x v="0"/>
  </r>
  <r>
    <x v="106"/>
    <x v="326"/>
    <n v="1.948051948051948"/>
    <x v="13"/>
    <x v="0"/>
  </r>
  <r>
    <x v="106"/>
    <x v="327"/>
    <n v="1.2987012987012987"/>
    <x v="13"/>
    <x v="0"/>
  </r>
  <r>
    <x v="106"/>
    <x v="328"/>
    <n v="1.2987012987012987"/>
    <x v="13"/>
    <x v="0"/>
  </r>
  <r>
    <x v="106"/>
    <x v="4"/>
    <n v="5.1948051948051948"/>
    <x v="13"/>
    <x v="0"/>
  </r>
  <r>
    <x v="106"/>
    <x v="312"/>
    <n v="1.0695187165775402"/>
    <x v="14"/>
    <x v="0"/>
  </r>
  <r>
    <x v="106"/>
    <x v="313"/>
    <n v="0.53475935828877008"/>
    <x v="14"/>
    <x v="0"/>
  </r>
  <r>
    <x v="106"/>
    <x v="314"/>
    <n v="5.3475935828877006"/>
    <x v="14"/>
    <x v="0"/>
  </r>
  <r>
    <x v="106"/>
    <x v="241"/>
    <n v="77.540106951871664"/>
    <x v="14"/>
    <x v="0"/>
  </r>
  <r>
    <x v="106"/>
    <x v="315"/>
    <n v="61.497326203208559"/>
    <x v="14"/>
    <x v="0"/>
  </r>
  <r>
    <x v="106"/>
    <x v="316"/>
    <n v="25.668449197860962"/>
    <x v="14"/>
    <x v="0"/>
  </r>
  <r>
    <x v="106"/>
    <x v="239"/>
    <n v="8.0213903743315509"/>
    <x v="14"/>
    <x v="0"/>
  </r>
  <r>
    <x v="106"/>
    <x v="317"/>
    <n v="2.6737967914438503"/>
    <x v="14"/>
    <x v="0"/>
  </r>
  <r>
    <x v="106"/>
    <x v="60"/>
    <n v="1.0695187165775402"/>
    <x v="14"/>
    <x v="0"/>
  </r>
  <r>
    <x v="106"/>
    <x v="318"/>
    <n v="2.6737967914438503"/>
    <x v="14"/>
    <x v="0"/>
  </r>
  <r>
    <x v="106"/>
    <x v="319"/>
    <n v="18.181818181818183"/>
    <x v="14"/>
    <x v="0"/>
  </r>
  <r>
    <x v="106"/>
    <x v="320"/>
    <n v="3.2085561497326203"/>
    <x v="14"/>
    <x v="0"/>
  </r>
  <r>
    <x v="106"/>
    <x v="187"/>
    <n v="0"/>
    <x v="14"/>
    <x v="0"/>
  </r>
  <r>
    <x v="106"/>
    <x v="321"/>
    <n v="8.0213903743315509"/>
    <x v="14"/>
    <x v="0"/>
  </r>
  <r>
    <x v="106"/>
    <x v="322"/>
    <n v="13.368983957219251"/>
    <x v="14"/>
    <x v="0"/>
  </r>
  <r>
    <x v="106"/>
    <x v="323"/>
    <n v="0.53475935828877008"/>
    <x v="14"/>
    <x v="0"/>
  </r>
  <r>
    <x v="106"/>
    <x v="324"/>
    <n v="25.133689839572192"/>
    <x v="14"/>
    <x v="0"/>
  </r>
  <r>
    <x v="106"/>
    <x v="325"/>
    <n v="2.1390374331550803"/>
    <x v="14"/>
    <x v="0"/>
  </r>
  <r>
    <x v="106"/>
    <x v="326"/>
    <n v="5.3475935828877006"/>
    <x v="14"/>
    <x v="0"/>
  </r>
  <r>
    <x v="106"/>
    <x v="327"/>
    <n v="0"/>
    <x v="14"/>
    <x v="0"/>
  </r>
  <r>
    <x v="106"/>
    <x v="328"/>
    <n v="1.0695187165775402"/>
    <x v="14"/>
    <x v="0"/>
  </r>
  <r>
    <x v="106"/>
    <x v="4"/>
    <n v="5.882352941176471"/>
    <x v="14"/>
    <x v="0"/>
  </r>
  <r>
    <x v="106"/>
    <x v="312"/>
    <n v="0.94339622641509435"/>
    <x v="15"/>
    <x v="0"/>
  </r>
  <r>
    <x v="106"/>
    <x v="313"/>
    <n v="2.8301886792452828"/>
    <x v="15"/>
    <x v="0"/>
  </r>
  <r>
    <x v="106"/>
    <x v="314"/>
    <n v="0"/>
    <x v="15"/>
    <x v="0"/>
  </r>
  <r>
    <x v="106"/>
    <x v="241"/>
    <n v="16.509433962264151"/>
    <x v="15"/>
    <x v="0"/>
  </r>
  <r>
    <x v="106"/>
    <x v="315"/>
    <n v="80.660377358490564"/>
    <x v="15"/>
    <x v="0"/>
  </r>
  <r>
    <x v="106"/>
    <x v="316"/>
    <n v="3.3018867924528301"/>
    <x v="15"/>
    <x v="0"/>
  </r>
  <r>
    <x v="106"/>
    <x v="239"/>
    <n v="40.566037735849058"/>
    <x v="15"/>
    <x v="0"/>
  </r>
  <r>
    <x v="106"/>
    <x v="317"/>
    <n v="12.264150943396226"/>
    <x v="15"/>
    <x v="0"/>
  </r>
  <r>
    <x v="106"/>
    <x v="60"/>
    <n v="0.94339622641509435"/>
    <x v="15"/>
    <x v="0"/>
  </r>
  <r>
    <x v="106"/>
    <x v="318"/>
    <n v="12.264150943396226"/>
    <x v="15"/>
    <x v="0"/>
  </r>
  <r>
    <x v="106"/>
    <x v="319"/>
    <n v="31.60377358490566"/>
    <x v="15"/>
    <x v="0"/>
  </r>
  <r>
    <x v="106"/>
    <x v="320"/>
    <n v="6.132075471698113"/>
    <x v="15"/>
    <x v="0"/>
  </r>
  <r>
    <x v="106"/>
    <x v="187"/>
    <n v="0"/>
    <x v="15"/>
    <x v="0"/>
  </r>
  <r>
    <x v="106"/>
    <x v="321"/>
    <n v="1.8867924528301887"/>
    <x v="15"/>
    <x v="0"/>
  </r>
  <r>
    <x v="106"/>
    <x v="322"/>
    <n v="7.5471698113207548"/>
    <x v="15"/>
    <x v="0"/>
  </r>
  <r>
    <x v="106"/>
    <x v="323"/>
    <n v="2.358490566037736"/>
    <x v="15"/>
    <x v="0"/>
  </r>
  <r>
    <x v="106"/>
    <x v="324"/>
    <n v="56.60377358490566"/>
    <x v="15"/>
    <x v="0"/>
  </r>
  <r>
    <x v="106"/>
    <x v="325"/>
    <n v="0.47169811320754718"/>
    <x v="15"/>
    <x v="0"/>
  </r>
  <r>
    <x v="106"/>
    <x v="326"/>
    <n v="1.4150943396226414"/>
    <x v="15"/>
    <x v="0"/>
  </r>
  <r>
    <x v="106"/>
    <x v="327"/>
    <n v="0.94339622641509435"/>
    <x v="15"/>
    <x v="0"/>
  </r>
  <r>
    <x v="106"/>
    <x v="328"/>
    <n v="1.8867924528301887"/>
    <x v="15"/>
    <x v="0"/>
  </r>
  <r>
    <x v="106"/>
    <x v="4"/>
    <n v="1.4150943396226414"/>
    <x v="15"/>
    <x v="0"/>
  </r>
  <r>
    <x v="106"/>
    <x v="312"/>
    <n v="3.080568720379147"/>
    <x v="16"/>
    <x v="0"/>
  </r>
  <r>
    <x v="106"/>
    <x v="313"/>
    <n v="3.080568720379147"/>
    <x v="16"/>
    <x v="0"/>
  </r>
  <r>
    <x v="106"/>
    <x v="314"/>
    <n v="10.189573459715639"/>
    <x v="16"/>
    <x v="0"/>
  </r>
  <r>
    <x v="106"/>
    <x v="241"/>
    <n v="47.867298578199055"/>
    <x v="16"/>
    <x v="0"/>
  </r>
  <r>
    <x v="106"/>
    <x v="315"/>
    <n v="67.535545023696685"/>
    <x v="16"/>
    <x v="0"/>
  </r>
  <r>
    <x v="106"/>
    <x v="316"/>
    <n v="6.3981042654028437"/>
    <x v="16"/>
    <x v="0"/>
  </r>
  <r>
    <x v="106"/>
    <x v="239"/>
    <n v="34.123222748815166"/>
    <x v="16"/>
    <x v="0"/>
  </r>
  <r>
    <x v="106"/>
    <x v="317"/>
    <n v="10.42654028436019"/>
    <x v="16"/>
    <x v="0"/>
  </r>
  <r>
    <x v="106"/>
    <x v="60"/>
    <n v="3.3175355450236967"/>
    <x v="16"/>
    <x v="0"/>
  </r>
  <r>
    <x v="106"/>
    <x v="318"/>
    <n v="4.5023696682464456"/>
    <x v="16"/>
    <x v="0"/>
  </r>
  <r>
    <x v="106"/>
    <x v="319"/>
    <n v="20.142180094786731"/>
    <x v="16"/>
    <x v="0"/>
  </r>
  <r>
    <x v="106"/>
    <x v="320"/>
    <n v="13.744075829383887"/>
    <x v="16"/>
    <x v="0"/>
  </r>
  <r>
    <x v="106"/>
    <x v="187"/>
    <n v="0.7109004739336493"/>
    <x v="16"/>
    <x v="0"/>
  </r>
  <r>
    <x v="106"/>
    <x v="321"/>
    <n v="3.5545023696682465"/>
    <x v="16"/>
    <x v="0"/>
  </r>
  <r>
    <x v="106"/>
    <x v="322"/>
    <n v="8.293838862559241"/>
    <x v="16"/>
    <x v="0"/>
  </r>
  <r>
    <x v="106"/>
    <x v="323"/>
    <n v="0.94786729857819907"/>
    <x v="16"/>
    <x v="0"/>
  </r>
  <r>
    <x v="106"/>
    <x v="324"/>
    <n v="22.274881516587676"/>
    <x v="16"/>
    <x v="0"/>
  </r>
  <r>
    <x v="106"/>
    <x v="325"/>
    <n v="0.94786729857819907"/>
    <x v="16"/>
    <x v="0"/>
  </r>
  <r>
    <x v="106"/>
    <x v="326"/>
    <n v="2.6066350710900474"/>
    <x v="16"/>
    <x v="0"/>
  </r>
  <r>
    <x v="106"/>
    <x v="327"/>
    <n v="1.1848341232227488"/>
    <x v="16"/>
    <x v="0"/>
  </r>
  <r>
    <x v="106"/>
    <x v="328"/>
    <n v="1.1848341232227488"/>
    <x v="16"/>
    <x v="0"/>
  </r>
  <r>
    <x v="106"/>
    <x v="4"/>
    <n v="7.5829383886255926"/>
    <x v="16"/>
    <x v="0"/>
  </r>
  <r>
    <x v="106"/>
    <x v="312"/>
    <n v="0.75454545454545452"/>
    <x v="0"/>
    <x v="1"/>
  </r>
  <r>
    <x v="106"/>
    <x v="313"/>
    <n v="1.9545454545454546"/>
    <x v="0"/>
    <x v="1"/>
  </r>
  <r>
    <x v="106"/>
    <x v="314"/>
    <n v="8.0636363636363644"/>
    <x v="0"/>
    <x v="1"/>
  </r>
  <r>
    <x v="106"/>
    <x v="241"/>
    <n v="73.263636363636365"/>
    <x v="0"/>
    <x v="1"/>
  </r>
  <r>
    <x v="106"/>
    <x v="315"/>
    <n v="59.918181818181822"/>
    <x v="0"/>
    <x v="1"/>
  </r>
  <r>
    <x v="106"/>
    <x v="316"/>
    <n v="13.236363636363636"/>
    <x v="0"/>
    <x v="1"/>
  </r>
  <r>
    <x v="106"/>
    <x v="239"/>
    <n v="26.390909090909091"/>
    <x v="0"/>
    <x v="1"/>
  </r>
  <r>
    <x v="106"/>
    <x v="317"/>
    <n v="6.3545454545454545"/>
    <x v="0"/>
    <x v="1"/>
  </r>
  <r>
    <x v="106"/>
    <x v="60"/>
    <n v="2.8909090909090911"/>
    <x v="0"/>
    <x v="1"/>
  </r>
  <r>
    <x v="106"/>
    <x v="318"/>
    <n v="4.1818181818181817"/>
    <x v="0"/>
    <x v="1"/>
  </r>
  <r>
    <x v="106"/>
    <x v="319"/>
    <n v="20.727272727272727"/>
    <x v="0"/>
    <x v="1"/>
  </r>
  <r>
    <x v="106"/>
    <x v="320"/>
    <n v="4.7"/>
    <x v="0"/>
    <x v="1"/>
  </r>
  <r>
    <x v="106"/>
    <x v="187"/>
    <n v="0.5"/>
    <x v="0"/>
    <x v="1"/>
  </r>
  <r>
    <x v="106"/>
    <x v="321"/>
    <n v="5.2727272727272725"/>
    <x v="0"/>
    <x v="1"/>
  </r>
  <r>
    <x v="106"/>
    <x v="322"/>
    <n v="11.036363636363637"/>
    <x v="0"/>
    <x v="1"/>
  </r>
  <r>
    <x v="106"/>
    <x v="323"/>
    <n v="1.1727272727272726"/>
    <x v="0"/>
    <x v="1"/>
  </r>
  <r>
    <x v="106"/>
    <x v="324"/>
    <n v="28.727272727272727"/>
    <x v="0"/>
    <x v="1"/>
  </r>
  <r>
    <x v="106"/>
    <x v="325"/>
    <n v="1.5909090909090908"/>
    <x v="0"/>
    <x v="1"/>
  </r>
  <r>
    <x v="106"/>
    <x v="326"/>
    <n v="1.2454545454545454"/>
    <x v="0"/>
    <x v="1"/>
  </r>
  <r>
    <x v="106"/>
    <x v="327"/>
    <n v="0.50909090909090904"/>
    <x v="0"/>
    <x v="1"/>
  </r>
  <r>
    <x v="106"/>
    <x v="328"/>
    <n v="3.0727272727272728"/>
    <x v="0"/>
    <x v="1"/>
  </r>
  <r>
    <x v="106"/>
    <x v="4"/>
    <n v="3.5"/>
    <x v="0"/>
    <x v="1"/>
  </r>
  <r>
    <x v="106"/>
    <x v="312"/>
    <n v="1.9247594050743657"/>
    <x v="1"/>
    <x v="1"/>
  </r>
  <r>
    <x v="106"/>
    <x v="313"/>
    <n v="6.0367454068241466"/>
    <x v="1"/>
    <x v="1"/>
  </r>
  <r>
    <x v="106"/>
    <x v="314"/>
    <n v="15.748031496062993"/>
    <x v="1"/>
    <x v="1"/>
  </r>
  <r>
    <x v="106"/>
    <x v="241"/>
    <n v="43.919510061242342"/>
    <x v="1"/>
    <x v="1"/>
  </r>
  <r>
    <x v="106"/>
    <x v="315"/>
    <n v="52.624671916010499"/>
    <x v="1"/>
    <x v="1"/>
  </r>
  <r>
    <x v="106"/>
    <x v="316"/>
    <n v="5.5118110236220472"/>
    <x v="1"/>
    <x v="1"/>
  </r>
  <r>
    <x v="106"/>
    <x v="239"/>
    <n v="32.54593175853018"/>
    <x v="1"/>
    <x v="1"/>
  </r>
  <r>
    <x v="106"/>
    <x v="317"/>
    <n v="5.4680664916885391"/>
    <x v="1"/>
    <x v="1"/>
  </r>
  <r>
    <x v="106"/>
    <x v="60"/>
    <n v="2.2309711286089238"/>
    <x v="1"/>
    <x v="1"/>
  </r>
  <r>
    <x v="106"/>
    <x v="318"/>
    <n v="9.7987751531058613"/>
    <x v="1"/>
    <x v="1"/>
  </r>
  <r>
    <x v="106"/>
    <x v="319"/>
    <n v="20.866141732283463"/>
    <x v="1"/>
    <x v="1"/>
  </r>
  <r>
    <x v="106"/>
    <x v="320"/>
    <n v="9.2738407699037619"/>
    <x v="1"/>
    <x v="1"/>
  </r>
  <r>
    <x v="106"/>
    <x v="187"/>
    <n v="0.13123359580052493"/>
    <x v="1"/>
    <x v="1"/>
  </r>
  <r>
    <x v="106"/>
    <x v="321"/>
    <n v="2.7996500437445317"/>
    <x v="1"/>
    <x v="1"/>
  </r>
  <r>
    <x v="106"/>
    <x v="322"/>
    <n v="15.135608048993875"/>
    <x v="1"/>
    <x v="1"/>
  </r>
  <r>
    <x v="106"/>
    <x v="323"/>
    <n v="1.7497812773403325"/>
    <x v="1"/>
    <x v="1"/>
  </r>
  <r>
    <x v="106"/>
    <x v="324"/>
    <n v="39.326334208223969"/>
    <x v="1"/>
    <x v="1"/>
  </r>
  <r>
    <x v="106"/>
    <x v="325"/>
    <n v="0.43744531933508313"/>
    <x v="1"/>
    <x v="1"/>
  </r>
  <r>
    <x v="106"/>
    <x v="326"/>
    <n v="1.1811023622047243"/>
    <x v="1"/>
    <x v="1"/>
  </r>
  <r>
    <x v="106"/>
    <x v="327"/>
    <n v="0.43744531933508313"/>
    <x v="1"/>
    <x v="1"/>
  </r>
  <r>
    <x v="106"/>
    <x v="328"/>
    <n v="3.1933508311461067"/>
    <x v="1"/>
    <x v="1"/>
  </r>
  <r>
    <x v="106"/>
    <x v="4"/>
    <n v="3.3245844269466316"/>
    <x v="1"/>
    <x v="1"/>
  </r>
  <r>
    <x v="106"/>
    <x v="312"/>
    <n v="0.16385767790262173"/>
    <x v="2"/>
    <x v="1"/>
  </r>
  <r>
    <x v="106"/>
    <x v="313"/>
    <n v="0.65543071161048694"/>
    <x v="2"/>
    <x v="1"/>
  </r>
  <r>
    <x v="106"/>
    <x v="314"/>
    <n v="6.7415730337078648"/>
    <x v="2"/>
    <x v="1"/>
  </r>
  <r>
    <x v="106"/>
    <x v="241"/>
    <n v="89.161985018726597"/>
    <x v="2"/>
    <x v="1"/>
  </r>
  <r>
    <x v="106"/>
    <x v="315"/>
    <n v="59.59737827715356"/>
    <x v="2"/>
    <x v="1"/>
  </r>
  <r>
    <x v="106"/>
    <x v="316"/>
    <n v="24.882958801498127"/>
    <x v="2"/>
    <x v="1"/>
  </r>
  <r>
    <x v="106"/>
    <x v="239"/>
    <n v="9.9719101123595504"/>
    <x v="2"/>
    <x v="1"/>
  </r>
  <r>
    <x v="106"/>
    <x v="317"/>
    <n v="2.1535580524344571"/>
    <x v="2"/>
    <x v="1"/>
  </r>
  <r>
    <x v="106"/>
    <x v="60"/>
    <n v="2.9260299625468167"/>
    <x v="2"/>
    <x v="1"/>
  </r>
  <r>
    <x v="106"/>
    <x v="318"/>
    <n v="1.8024344569288389"/>
    <x v="2"/>
    <x v="1"/>
  </r>
  <r>
    <x v="106"/>
    <x v="319"/>
    <n v="22.612359550561798"/>
    <x v="2"/>
    <x v="1"/>
  </r>
  <r>
    <x v="106"/>
    <x v="320"/>
    <n v="2.5749063670411987"/>
    <x v="2"/>
    <x v="1"/>
  </r>
  <r>
    <x v="106"/>
    <x v="187"/>
    <n v="0.37453183520599254"/>
    <x v="2"/>
    <x v="1"/>
  </r>
  <r>
    <x v="106"/>
    <x v="321"/>
    <n v="8.3801498127340821"/>
    <x v="2"/>
    <x v="1"/>
  </r>
  <r>
    <x v="106"/>
    <x v="322"/>
    <n v="10.369850187265918"/>
    <x v="2"/>
    <x v="1"/>
  </r>
  <r>
    <x v="106"/>
    <x v="323"/>
    <n v="0.72565543071161054"/>
    <x v="2"/>
    <x v="1"/>
  </r>
  <r>
    <x v="106"/>
    <x v="324"/>
    <n v="31.29681647940075"/>
    <x v="2"/>
    <x v="1"/>
  </r>
  <r>
    <x v="106"/>
    <x v="325"/>
    <n v="2.2237827715355807"/>
    <x v="2"/>
    <x v="1"/>
  </r>
  <r>
    <x v="106"/>
    <x v="326"/>
    <n v="1.053370786516854"/>
    <x v="2"/>
    <x v="1"/>
  </r>
  <r>
    <x v="106"/>
    <x v="327"/>
    <n v="0.21067415730337077"/>
    <x v="2"/>
    <x v="1"/>
  </r>
  <r>
    <x v="106"/>
    <x v="328"/>
    <n v="3.5580524344569286"/>
    <x v="2"/>
    <x v="1"/>
  </r>
  <r>
    <x v="106"/>
    <x v="4"/>
    <n v="1.9897003745318351"/>
    <x v="2"/>
    <x v="1"/>
  </r>
  <r>
    <x v="106"/>
    <x v="312"/>
    <n v="0.18587360594795538"/>
    <x v="3"/>
    <x v="1"/>
  </r>
  <r>
    <x v="106"/>
    <x v="313"/>
    <n v="0.80545229244114003"/>
    <x v="3"/>
    <x v="1"/>
  </r>
  <r>
    <x v="106"/>
    <x v="314"/>
    <n v="4.8946716232961585"/>
    <x v="3"/>
    <x v="1"/>
  </r>
  <r>
    <x v="106"/>
    <x v="241"/>
    <n v="76.641883519206942"/>
    <x v="3"/>
    <x v="1"/>
  </r>
  <r>
    <x v="106"/>
    <x v="315"/>
    <n v="64.064436183395287"/>
    <x v="3"/>
    <x v="1"/>
  </r>
  <r>
    <x v="106"/>
    <x v="316"/>
    <n v="4.337050805452292"/>
    <x v="3"/>
    <x v="1"/>
  </r>
  <r>
    <x v="106"/>
    <x v="239"/>
    <n v="55.328376703841386"/>
    <x v="3"/>
    <x v="1"/>
  </r>
  <r>
    <x v="106"/>
    <x v="317"/>
    <n v="18.835192069392814"/>
    <x v="3"/>
    <x v="1"/>
  </r>
  <r>
    <x v="106"/>
    <x v="60"/>
    <n v="3.2837670384138784"/>
    <x v="3"/>
    <x v="1"/>
  </r>
  <r>
    <x v="106"/>
    <x v="318"/>
    <n v="3.7794299876084261"/>
    <x v="3"/>
    <x v="1"/>
  </r>
  <r>
    <x v="106"/>
    <x v="319"/>
    <n v="11.338289962825279"/>
    <x v="3"/>
    <x v="1"/>
  </r>
  <r>
    <x v="106"/>
    <x v="320"/>
    <n v="3.6555142503097895"/>
    <x v="3"/>
    <x v="1"/>
  </r>
  <r>
    <x v="106"/>
    <x v="187"/>
    <n v="0.99132589838909546"/>
    <x v="3"/>
    <x v="1"/>
  </r>
  <r>
    <x v="106"/>
    <x v="321"/>
    <n v="3.7794299876084261"/>
    <x v="3"/>
    <x v="1"/>
  </r>
  <r>
    <x v="106"/>
    <x v="322"/>
    <n v="8.3023543990086743"/>
    <x v="3"/>
    <x v="1"/>
  </r>
  <r>
    <x v="106"/>
    <x v="323"/>
    <n v="0.3097893432465923"/>
    <x v="3"/>
    <x v="1"/>
  </r>
  <r>
    <x v="106"/>
    <x v="324"/>
    <n v="9.355638166047088"/>
    <x v="3"/>
    <x v="1"/>
  </r>
  <r>
    <x v="106"/>
    <x v="325"/>
    <n v="1.3011152416356877"/>
    <x v="3"/>
    <x v="1"/>
  </r>
  <r>
    <x v="106"/>
    <x v="326"/>
    <n v="0.55762081784386619"/>
    <x v="3"/>
    <x v="1"/>
  </r>
  <r>
    <x v="106"/>
    <x v="327"/>
    <n v="0.80545229244114003"/>
    <x v="3"/>
    <x v="1"/>
  </r>
  <r>
    <x v="106"/>
    <x v="328"/>
    <n v="2.7881040892193307"/>
    <x v="3"/>
    <x v="1"/>
  </r>
  <r>
    <x v="106"/>
    <x v="4"/>
    <n v="4.2750929368029738"/>
    <x v="3"/>
    <x v="1"/>
  </r>
  <r>
    <x v="106"/>
    <x v="312"/>
    <n v="0.32467532467532467"/>
    <x v="4"/>
    <x v="1"/>
  </r>
  <r>
    <x v="106"/>
    <x v="313"/>
    <n v="0.4329004329004329"/>
    <x v="4"/>
    <x v="1"/>
  </r>
  <r>
    <x v="106"/>
    <x v="314"/>
    <n v="4.437229437229437"/>
    <x v="4"/>
    <x v="1"/>
  </r>
  <r>
    <x v="106"/>
    <x v="241"/>
    <n v="84.090909090909093"/>
    <x v="4"/>
    <x v="1"/>
  </r>
  <r>
    <x v="106"/>
    <x v="315"/>
    <n v="67.748917748917748"/>
    <x v="4"/>
    <x v="1"/>
  </r>
  <r>
    <x v="106"/>
    <x v="316"/>
    <n v="5.4112554112554117"/>
    <x v="4"/>
    <x v="1"/>
  </r>
  <r>
    <x v="106"/>
    <x v="239"/>
    <n v="24.89177489177489"/>
    <x v="4"/>
    <x v="1"/>
  </r>
  <r>
    <x v="106"/>
    <x v="317"/>
    <n v="6.1688311688311686"/>
    <x v="4"/>
    <x v="1"/>
  </r>
  <r>
    <x v="106"/>
    <x v="60"/>
    <n v="3.0303030303030303"/>
    <x v="4"/>
    <x v="1"/>
  </r>
  <r>
    <x v="106"/>
    <x v="318"/>
    <n v="2.4891774891774894"/>
    <x v="4"/>
    <x v="1"/>
  </r>
  <r>
    <x v="106"/>
    <x v="319"/>
    <n v="33.658008658008661"/>
    <x v="4"/>
    <x v="1"/>
  </r>
  <r>
    <x v="106"/>
    <x v="320"/>
    <n v="4.9783549783549788"/>
    <x v="4"/>
    <x v="1"/>
  </r>
  <r>
    <x v="106"/>
    <x v="187"/>
    <n v="1.0822510822510822"/>
    <x v="4"/>
    <x v="1"/>
  </r>
  <r>
    <x v="106"/>
    <x v="321"/>
    <n v="1.2987012987012987"/>
    <x v="4"/>
    <x v="1"/>
  </r>
  <r>
    <x v="106"/>
    <x v="322"/>
    <n v="5.9523809523809526"/>
    <x v="4"/>
    <x v="1"/>
  </r>
  <r>
    <x v="106"/>
    <x v="323"/>
    <n v="3.7878787878787881"/>
    <x v="4"/>
    <x v="1"/>
  </r>
  <r>
    <x v="106"/>
    <x v="324"/>
    <n v="15.909090909090908"/>
    <x v="4"/>
    <x v="1"/>
  </r>
  <r>
    <x v="106"/>
    <x v="325"/>
    <n v="1.5151515151515151"/>
    <x v="4"/>
    <x v="1"/>
  </r>
  <r>
    <x v="106"/>
    <x v="326"/>
    <n v="1.0822510822510822"/>
    <x v="4"/>
    <x v="1"/>
  </r>
  <r>
    <x v="106"/>
    <x v="327"/>
    <n v="1.1904761904761905"/>
    <x v="4"/>
    <x v="1"/>
  </r>
  <r>
    <x v="106"/>
    <x v="328"/>
    <n v="2.0562770562770565"/>
    <x v="4"/>
    <x v="1"/>
  </r>
  <r>
    <x v="106"/>
    <x v="4"/>
    <n v="5.7359307359307357"/>
    <x v="4"/>
    <x v="1"/>
  </r>
  <r>
    <x v="106"/>
    <x v="312"/>
    <n v="0"/>
    <x v="5"/>
    <x v="1"/>
  </r>
  <r>
    <x v="106"/>
    <x v="313"/>
    <n v="0.51813471502590669"/>
    <x v="5"/>
    <x v="1"/>
  </r>
  <r>
    <x v="106"/>
    <x v="314"/>
    <n v="4.1450777202072535"/>
    <x v="5"/>
    <x v="1"/>
  </r>
  <r>
    <x v="106"/>
    <x v="241"/>
    <n v="87.046632124352328"/>
    <x v="5"/>
    <x v="1"/>
  </r>
  <r>
    <x v="106"/>
    <x v="315"/>
    <n v="62.176165803108809"/>
    <x v="5"/>
    <x v="1"/>
  </r>
  <r>
    <x v="106"/>
    <x v="316"/>
    <n v="3.6269430051813472"/>
    <x v="5"/>
    <x v="1"/>
  </r>
  <r>
    <x v="106"/>
    <x v="239"/>
    <n v="26.94300518134715"/>
    <x v="5"/>
    <x v="1"/>
  </r>
  <r>
    <x v="106"/>
    <x v="317"/>
    <n v="9.3264248704663206"/>
    <x v="5"/>
    <x v="1"/>
  </r>
  <r>
    <x v="106"/>
    <x v="60"/>
    <n v="1.0362694300518134"/>
    <x v="5"/>
    <x v="1"/>
  </r>
  <r>
    <x v="106"/>
    <x v="318"/>
    <n v="1.5544041450777202"/>
    <x v="5"/>
    <x v="1"/>
  </r>
  <r>
    <x v="106"/>
    <x v="319"/>
    <n v="38.3419689119171"/>
    <x v="5"/>
    <x v="1"/>
  </r>
  <r>
    <x v="106"/>
    <x v="320"/>
    <n v="8.290155440414507"/>
    <x v="5"/>
    <x v="1"/>
  </r>
  <r>
    <x v="106"/>
    <x v="187"/>
    <n v="3.6269430051813472"/>
    <x v="5"/>
    <x v="1"/>
  </r>
  <r>
    <x v="106"/>
    <x v="321"/>
    <n v="2.0725388601036268"/>
    <x v="5"/>
    <x v="1"/>
  </r>
  <r>
    <x v="106"/>
    <x v="322"/>
    <n v="3.6269430051813472"/>
    <x v="5"/>
    <x v="1"/>
  </r>
  <r>
    <x v="106"/>
    <x v="323"/>
    <n v="2.0725388601036268"/>
    <x v="5"/>
    <x v="1"/>
  </r>
  <r>
    <x v="106"/>
    <x v="324"/>
    <n v="20.207253886010363"/>
    <x v="5"/>
    <x v="1"/>
  </r>
  <r>
    <x v="106"/>
    <x v="325"/>
    <n v="1.5544041450777202"/>
    <x v="5"/>
    <x v="1"/>
  </r>
  <r>
    <x v="106"/>
    <x v="326"/>
    <n v="2.0725388601036268"/>
    <x v="5"/>
    <x v="1"/>
  </r>
  <r>
    <x v="106"/>
    <x v="327"/>
    <n v="2.0725388601036268"/>
    <x v="5"/>
    <x v="1"/>
  </r>
  <r>
    <x v="106"/>
    <x v="328"/>
    <n v="3.1088082901554404"/>
    <x v="5"/>
    <x v="1"/>
  </r>
  <r>
    <x v="106"/>
    <x v="4"/>
    <n v="3.6269430051813472"/>
    <x v="5"/>
    <x v="1"/>
  </r>
  <r>
    <x v="106"/>
    <x v="312"/>
    <n v="0"/>
    <x v="6"/>
    <x v="1"/>
  </r>
  <r>
    <x v="106"/>
    <x v="313"/>
    <n v="0.625"/>
    <x v="6"/>
    <x v="1"/>
  </r>
  <r>
    <x v="106"/>
    <x v="314"/>
    <n v="6.875"/>
    <x v="6"/>
    <x v="1"/>
  </r>
  <r>
    <x v="106"/>
    <x v="241"/>
    <n v="85"/>
    <x v="6"/>
    <x v="1"/>
  </r>
  <r>
    <x v="106"/>
    <x v="315"/>
    <n v="75.625"/>
    <x v="6"/>
    <x v="1"/>
  </r>
  <r>
    <x v="106"/>
    <x v="316"/>
    <n v="5"/>
    <x v="6"/>
    <x v="1"/>
  </r>
  <r>
    <x v="106"/>
    <x v="239"/>
    <n v="16.875"/>
    <x v="6"/>
    <x v="1"/>
  </r>
  <r>
    <x v="106"/>
    <x v="317"/>
    <n v="6.25"/>
    <x v="6"/>
    <x v="1"/>
  </r>
  <r>
    <x v="106"/>
    <x v="60"/>
    <n v="2.5"/>
    <x v="6"/>
    <x v="1"/>
  </r>
  <r>
    <x v="106"/>
    <x v="318"/>
    <n v="1.875"/>
    <x v="6"/>
    <x v="1"/>
  </r>
  <r>
    <x v="106"/>
    <x v="319"/>
    <n v="30.625"/>
    <x v="6"/>
    <x v="1"/>
  </r>
  <r>
    <x v="106"/>
    <x v="320"/>
    <n v="3.125"/>
    <x v="6"/>
    <x v="1"/>
  </r>
  <r>
    <x v="106"/>
    <x v="187"/>
    <n v="0"/>
    <x v="6"/>
    <x v="1"/>
  </r>
  <r>
    <x v="106"/>
    <x v="321"/>
    <n v="1.25"/>
    <x v="6"/>
    <x v="1"/>
  </r>
  <r>
    <x v="106"/>
    <x v="322"/>
    <n v="6.875"/>
    <x v="6"/>
    <x v="1"/>
  </r>
  <r>
    <x v="106"/>
    <x v="323"/>
    <n v="5.625"/>
    <x v="6"/>
    <x v="1"/>
  </r>
  <r>
    <x v="106"/>
    <x v="324"/>
    <n v="16.875"/>
    <x v="6"/>
    <x v="1"/>
  </r>
  <r>
    <x v="106"/>
    <x v="325"/>
    <n v="1.875"/>
    <x v="6"/>
    <x v="1"/>
  </r>
  <r>
    <x v="106"/>
    <x v="326"/>
    <n v="2.5"/>
    <x v="6"/>
    <x v="1"/>
  </r>
  <r>
    <x v="106"/>
    <x v="327"/>
    <n v="1.875"/>
    <x v="6"/>
    <x v="1"/>
  </r>
  <r>
    <x v="106"/>
    <x v="328"/>
    <n v="3.125"/>
    <x v="6"/>
    <x v="1"/>
  </r>
  <r>
    <x v="106"/>
    <x v="4"/>
    <n v="5"/>
    <x v="6"/>
    <x v="1"/>
  </r>
  <r>
    <x v="106"/>
    <x v="312"/>
    <n v="0.67114093959731547"/>
    <x v="7"/>
    <x v="1"/>
  </r>
  <r>
    <x v="106"/>
    <x v="313"/>
    <n v="0.67114093959731547"/>
    <x v="7"/>
    <x v="1"/>
  </r>
  <r>
    <x v="106"/>
    <x v="314"/>
    <n v="4.6979865771812079"/>
    <x v="7"/>
    <x v="1"/>
  </r>
  <r>
    <x v="106"/>
    <x v="241"/>
    <n v="81.87919463087249"/>
    <x v="7"/>
    <x v="1"/>
  </r>
  <r>
    <x v="106"/>
    <x v="315"/>
    <n v="69.463087248322154"/>
    <x v="7"/>
    <x v="1"/>
  </r>
  <r>
    <x v="106"/>
    <x v="316"/>
    <n v="7.3825503355704694"/>
    <x v="7"/>
    <x v="1"/>
  </r>
  <r>
    <x v="106"/>
    <x v="239"/>
    <n v="19.798657718120804"/>
    <x v="7"/>
    <x v="1"/>
  </r>
  <r>
    <x v="106"/>
    <x v="317"/>
    <n v="2.6845637583892619"/>
    <x v="7"/>
    <x v="1"/>
  </r>
  <r>
    <x v="106"/>
    <x v="60"/>
    <n v="1.6778523489932886"/>
    <x v="7"/>
    <x v="1"/>
  </r>
  <r>
    <x v="106"/>
    <x v="318"/>
    <n v="2.348993288590604"/>
    <x v="7"/>
    <x v="1"/>
  </r>
  <r>
    <x v="106"/>
    <x v="319"/>
    <n v="33.892617449664428"/>
    <x v="7"/>
    <x v="1"/>
  </r>
  <r>
    <x v="106"/>
    <x v="320"/>
    <n v="6.7114093959731544"/>
    <x v="7"/>
    <x v="1"/>
  </r>
  <r>
    <x v="106"/>
    <x v="187"/>
    <n v="0.33557046979865773"/>
    <x v="7"/>
    <x v="1"/>
  </r>
  <r>
    <x v="106"/>
    <x v="321"/>
    <n v="1.6778523489932886"/>
    <x v="7"/>
    <x v="1"/>
  </r>
  <r>
    <x v="106"/>
    <x v="322"/>
    <n v="7.0469798657718119"/>
    <x v="7"/>
    <x v="1"/>
  </r>
  <r>
    <x v="106"/>
    <x v="323"/>
    <n v="4.026845637583893"/>
    <x v="7"/>
    <x v="1"/>
  </r>
  <r>
    <x v="106"/>
    <x v="324"/>
    <n v="12.416107382550335"/>
    <x v="7"/>
    <x v="1"/>
  </r>
  <r>
    <x v="106"/>
    <x v="325"/>
    <n v="1.0067114093959733"/>
    <x v="7"/>
    <x v="1"/>
  </r>
  <r>
    <x v="106"/>
    <x v="326"/>
    <n v="0"/>
    <x v="7"/>
    <x v="1"/>
  </r>
  <r>
    <x v="106"/>
    <x v="327"/>
    <n v="0.67114093959731547"/>
    <x v="7"/>
    <x v="1"/>
  </r>
  <r>
    <x v="106"/>
    <x v="328"/>
    <n v="1.6778523489932886"/>
    <x v="7"/>
    <x v="1"/>
  </r>
  <r>
    <x v="106"/>
    <x v="4"/>
    <n v="8.724832214765101"/>
    <x v="7"/>
    <x v="1"/>
  </r>
  <r>
    <x v="106"/>
    <x v="312"/>
    <n v="0.36630036630036628"/>
    <x v="8"/>
    <x v="1"/>
  </r>
  <r>
    <x v="106"/>
    <x v="313"/>
    <n v="0"/>
    <x v="8"/>
    <x v="1"/>
  </r>
  <r>
    <x v="106"/>
    <x v="314"/>
    <n v="2.9304029304029302"/>
    <x v="8"/>
    <x v="1"/>
  </r>
  <r>
    <x v="106"/>
    <x v="241"/>
    <n v="83.882783882783883"/>
    <x v="8"/>
    <x v="1"/>
  </r>
  <r>
    <x v="106"/>
    <x v="315"/>
    <n v="65.201465201465197"/>
    <x v="8"/>
    <x v="1"/>
  </r>
  <r>
    <x v="106"/>
    <x v="316"/>
    <n v="4.7619047619047619"/>
    <x v="8"/>
    <x v="1"/>
  </r>
  <r>
    <x v="106"/>
    <x v="239"/>
    <n v="33.699633699633701"/>
    <x v="8"/>
    <x v="1"/>
  </r>
  <r>
    <x v="106"/>
    <x v="317"/>
    <n v="7.6923076923076925"/>
    <x v="8"/>
    <x v="1"/>
  </r>
  <r>
    <x v="106"/>
    <x v="60"/>
    <n v="6.2271062271062272"/>
    <x v="8"/>
    <x v="1"/>
  </r>
  <r>
    <x v="106"/>
    <x v="318"/>
    <n v="3.6630036630036629"/>
    <x v="8"/>
    <x v="1"/>
  </r>
  <r>
    <x v="106"/>
    <x v="319"/>
    <n v="31.868131868131869"/>
    <x v="8"/>
    <x v="1"/>
  </r>
  <r>
    <x v="106"/>
    <x v="320"/>
    <n v="1.8315018315018314"/>
    <x v="8"/>
    <x v="1"/>
  </r>
  <r>
    <x v="106"/>
    <x v="187"/>
    <n v="0.73260073260073255"/>
    <x v="8"/>
    <x v="1"/>
  </r>
  <r>
    <x v="106"/>
    <x v="321"/>
    <n v="0.36630036630036628"/>
    <x v="8"/>
    <x v="1"/>
  </r>
  <r>
    <x v="106"/>
    <x v="322"/>
    <n v="5.8608058608058604"/>
    <x v="8"/>
    <x v="1"/>
  </r>
  <r>
    <x v="106"/>
    <x v="323"/>
    <n v="3.6630036630036629"/>
    <x v="8"/>
    <x v="1"/>
  </r>
  <r>
    <x v="106"/>
    <x v="324"/>
    <n v="16.117216117216117"/>
    <x v="8"/>
    <x v="1"/>
  </r>
  <r>
    <x v="106"/>
    <x v="325"/>
    <n v="1.8315018315018314"/>
    <x v="8"/>
    <x v="1"/>
  </r>
  <r>
    <x v="106"/>
    <x v="326"/>
    <n v="0.73260073260073255"/>
    <x v="8"/>
    <x v="1"/>
  </r>
  <r>
    <x v="106"/>
    <x v="327"/>
    <n v="0.73260073260073255"/>
    <x v="8"/>
    <x v="1"/>
  </r>
  <r>
    <x v="106"/>
    <x v="328"/>
    <n v="1.098901098901099"/>
    <x v="8"/>
    <x v="1"/>
  </r>
  <r>
    <x v="106"/>
    <x v="4"/>
    <n v="4.395604395604396"/>
    <x v="8"/>
    <x v="1"/>
  </r>
  <r>
    <x v="106"/>
    <x v="312"/>
    <n v="0"/>
    <x v="9"/>
    <x v="1"/>
  </r>
  <r>
    <x v="106"/>
    <x v="313"/>
    <n v="0.29069767441860467"/>
    <x v="9"/>
    <x v="1"/>
  </r>
  <r>
    <x v="106"/>
    <x v="314"/>
    <n v="4.0697674418604652"/>
    <x v="9"/>
    <x v="1"/>
  </r>
  <r>
    <x v="106"/>
    <x v="241"/>
    <n v="71.511627906976742"/>
    <x v="9"/>
    <x v="1"/>
  </r>
  <r>
    <x v="106"/>
    <x v="315"/>
    <n v="69.476744186046517"/>
    <x v="9"/>
    <x v="1"/>
  </r>
  <r>
    <x v="106"/>
    <x v="316"/>
    <n v="7.8488372093023253"/>
    <x v="9"/>
    <x v="1"/>
  </r>
  <r>
    <x v="106"/>
    <x v="239"/>
    <n v="26.744186046511629"/>
    <x v="9"/>
    <x v="1"/>
  </r>
  <r>
    <x v="106"/>
    <x v="317"/>
    <n v="5.5232558139534884"/>
    <x v="9"/>
    <x v="1"/>
  </r>
  <r>
    <x v="106"/>
    <x v="60"/>
    <n v="0.87209302325581395"/>
    <x v="9"/>
    <x v="1"/>
  </r>
  <r>
    <x v="106"/>
    <x v="318"/>
    <n v="1.1627906976744187"/>
    <x v="9"/>
    <x v="1"/>
  </r>
  <r>
    <x v="106"/>
    <x v="319"/>
    <n v="16.279069767441861"/>
    <x v="9"/>
    <x v="1"/>
  </r>
  <r>
    <x v="106"/>
    <x v="320"/>
    <n v="3.4883720930232558"/>
    <x v="9"/>
    <x v="1"/>
  </r>
  <r>
    <x v="106"/>
    <x v="187"/>
    <n v="0"/>
    <x v="9"/>
    <x v="1"/>
  </r>
  <r>
    <x v="106"/>
    <x v="321"/>
    <n v="1.4534883720930232"/>
    <x v="9"/>
    <x v="1"/>
  </r>
  <r>
    <x v="106"/>
    <x v="322"/>
    <n v="6.1046511627906979"/>
    <x v="9"/>
    <x v="1"/>
  </r>
  <r>
    <x v="106"/>
    <x v="323"/>
    <n v="1.4534883720930232"/>
    <x v="9"/>
    <x v="1"/>
  </r>
  <r>
    <x v="106"/>
    <x v="324"/>
    <n v="42.151162790697676"/>
    <x v="9"/>
    <x v="1"/>
  </r>
  <r>
    <x v="106"/>
    <x v="325"/>
    <n v="1.4534883720930232"/>
    <x v="9"/>
    <x v="1"/>
  </r>
  <r>
    <x v="106"/>
    <x v="326"/>
    <n v="1.1627906976744187"/>
    <x v="9"/>
    <x v="1"/>
  </r>
  <r>
    <x v="106"/>
    <x v="327"/>
    <n v="0.29069767441860467"/>
    <x v="9"/>
    <x v="1"/>
  </r>
  <r>
    <x v="106"/>
    <x v="328"/>
    <n v="2.3255813953488373"/>
    <x v="9"/>
    <x v="1"/>
  </r>
  <r>
    <x v="106"/>
    <x v="4"/>
    <n v="5.8139534883720927"/>
    <x v="9"/>
    <x v="1"/>
  </r>
  <r>
    <x v="106"/>
    <x v="312"/>
    <n v="0"/>
    <x v="10"/>
    <x v="1"/>
  </r>
  <r>
    <x v="106"/>
    <x v="313"/>
    <n v="2.0242914979757085"/>
    <x v="10"/>
    <x v="1"/>
  </r>
  <r>
    <x v="106"/>
    <x v="314"/>
    <n v="2.0242914979757085"/>
    <x v="10"/>
    <x v="1"/>
  </r>
  <r>
    <x v="106"/>
    <x v="241"/>
    <n v="74.089068825910928"/>
    <x v="10"/>
    <x v="1"/>
  </r>
  <r>
    <x v="106"/>
    <x v="315"/>
    <n v="56.275303643724698"/>
    <x v="10"/>
    <x v="1"/>
  </r>
  <r>
    <x v="106"/>
    <x v="316"/>
    <n v="2.834008097165992"/>
    <x v="10"/>
    <x v="1"/>
  </r>
  <r>
    <x v="106"/>
    <x v="239"/>
    <n v="43.724696356275302"/>
    <x v="10"/>
    <x v="1"/>
  </r>
  <r>
    <x v="106"/>
    <x v="317"/>
    <n v="6.4777327935222671"/>
    <x v="10"/>
    <x v="1"/>
  </r>
  <r>
    <x v="106"/>
    <x v="60"/>
    <n v="4.4534412955465585"/>
    <x v="10"/>
    <x v="1"/>
  </r>
  <r>
    <x v="106"/>
    <x v="318"/>
    <n v="6.0728744939271255"/>
    <x v="10"/>
    <x v="1"/>
  </r>
  <r>
    <x v="106"/>
    <x v="319"/>
    <n v="21.05263157894737"/>
    <x v="10"/>
    <x v="1"/>
  </r>
  <r>
    <x v="106"/>
    <x v="320"/>
    <n v="5.2631578947368425"/>
    <x v="10"/>
    <x v="1"/>
  </r>
  <r>
    <x v="106"/>
    <x v="187"/>
    <n v="0.40485829959514169"/>
    <x v="10"/>
    <x v="1"/>
  </r>
  <r>
    <x v="106"/>
    <x v="321"/>
    <n v="5.668016194331984"/>
    <x v="10"/>
    <x v="1"/>
  </r>
  <r>
    <x v="106"/>
    <x v="322"/>
    <n v="15.789473684210526"/>
    <x v="10"/>
    <x v="1"/>
  </r>
  <r>
    <x v="106"/>
    <x v="323"/>
    <n v="0.80971659919028338"/>
    <x v="10"/>
    <x v="1"/>
  </r>
  <r>
    <x v="106"/>
    <x v="324"/>
    <n v="27.530364372469634"/>
    <x v="10"/>
    <x v="1"/>
  </r>
  <r>
    <x v="106"/>
    <x v="325"/>
    <n v="3.2388663967611335"/>
    <x v="10"/>
    <x v="1"/>
  </r>
  <r>
    <x v="106"/>
    <x v="326"/>
    <n v="2.0242914979757085"/>
    <x v="10"/>
    <x v="1"/>
  </r>
  <r>
    <x v="106"/>
    <x v="327"/>
    <n v="0.40485829959514169"/>
    <x v="10"/>
    <x v="1"/>
  </r>
  <r>
    <x v="106"/>
    <x v="328"/>
    <n v="4.8582995951417001"/>
    <x v="10"/>
    <x v="1"/>
  </r>
  <r>
    <x v="106"/>
    <x v="4"/>
    <n v="2.42914979757085"/>
    <x v="10"/>
    <x v="1"/>
  </r>
  <r>
    <x v="106"/>
    <x v="312"/>
    <n v="1.1111111111111112"/>
    <x v="11"/>
    <x v="1"/>
  </r>
  <r>
    <x v="106"/>
    <x v="313"/>
    <n v="2.2222222222222223"/>
    <x v="11"/>
    <x v="1"/>
  </r>
  <r>
    <x v="106"/>
    <x v="314"/>
    <n v="7.0370370370370372"/>
    <x v="11"/>
    <x v="1"/>
  </r>
  <r>
    <x v="106"/>
    <x v="241"/>
    <n v="77.407407407407405"/>
    <x v="11"/>
    <x v="1"/>
  </r>
  <r>
    <x v="106"/>
    <x v="315"/>
    <n v="61.481481481481481"/>
    <x v="11"/>
    <x v="1"/>
  </r>
  <r>
    <x v="106"/>
    <x v="316"/>
    <n v="3.7037037037037037"/>
    <x v="11"/>
    <x v="1"/>
  </r>
  <r>
    <x v="106"/>
    <x v="239"/>
    <n v="26.666666666666668"/>
    <x v="11"/>
    <x v="1"/>
  </r>
  <r>
    <x v="106"/>
    <x v="317"/>
    <n v="2.9629629629629628"/>
    <x v="11"/>
    <x v="1"/>
  </r>
  <r>
    <x v="106"/>
    <x v="60"/>
    <n v="1.1111111111111112"/>
    <x v="11"/>
    <x v="1"/>
  </r>
  <r>
    <x v="106"/>
    <x v="318"/>
    <n v="2.5925925925925926"/>
    <x v="11"/>
    <x v="1"/>
  </r>
  <r>
    <x v="106"/>
    <x v="319"/>
    <n v="14.444444444444445"/>
    <x v="11"/>
    <x v="1"/>
  </r>
  <r>
    <x v="106"/>
    <x v="320"/>
    <n v="4.4444444444444446"/>
    <x v="11"/>
    <x v="1"/>
  </r>
  <r>
    <x v="106"/>
    <x v="187"/>
    <n v="0"/>
    <x v="11"/>
    <x v="1"/>
  </r>
  <r>
    <x v="106"/>
    <x v="321"/>
    <n v="6.2962962962962967"/>
    <x v="11"/>
    <x v="1"/>
  </r>
  <r>
    <x v="106"/>
    <x v="322"/>
    <n v="9.2592592592592595"/>
    <x v="11"/>
    <x v="1"/>
  </r>
  <r>
    <x v="106"/>
    <x v="323"/>
    <n v="1.1111111111111112"/>
    <x v="11"/>
    <x v="1"/>
  </r>
  <r>
    <x v="106"/>
    <x v="324"/>
    <n v="48.148148148148145"/>
    <x v="11"/>
    <x v="1"/>
  </r>
  <r>
    <x v="106"/>
    <x v="325"/>
    <n v="0.37037037037037035"/>
    <x v="11"/>
    <x v="1"/>
  </r>
  <r>
    <x v="106"/>
    <x v="326"/>
    <n v="1.4814814814814814"/>
    <x v="11"/>
    <x v="1"/>
  </r>
  <r>
    <x v="106"/>
    <x v="327"/>
    <n v="1.8518518518518519"/>
    <x v="11"/>
    <x v="1"/>
  </r>
  <r>
    <x v="106"/>
    <x v="328"/>
    <n v="2.2222222222222223"/>
    <x v="11"/>
    <x v="1"/>
  </r>
  <r>
    <x v="106"/>
    <x v="4"/>
    <n v="4.8148148148148149"/>
    <x v="11"/>
    <x v="1"/>
  </r>
  <r>
    <x v="106"/>
    <x v="312"/>
    <n v="3.7414965986394559"/>
    <x v="12"/>
    <x v="1"/>
  </r>
  <r>
    <x v="106"/>
    <x v="313"/>
    <n v="1.0204081632653061"/>
    <x v="12"/>
    <x v="1"/>
  </r>
  <r>
    <x v="106"/>
    <x v="314"/>
    <n v="6.8027210884353737"/>
    <x v="12"/>
    <x v="1"/>
  </r>
  <r>
    <x v="106"/>
    <x v="241"/>
    <n v="66.326530612244895"/>
    <x v="12"/>
    <x v="1"/>
  </r>
  <r>
    <x v="106"/>
    <x v="315"/>
    <n v="47.95918367346939"/>
    <x v="12"/>
    <x v="1"/>
  </r>
  <r>
    <x v="106"/>
    <x v="316"/>
    <n v="8.5034013605442169"/>
    <x v="12"/>
    <x v="1"/>
  </r>
  <r>
    <x v="106"/>
    <x v="239"/>
    <n v="24.489795918367346"/>
    <x v="12"/>
    <x v="1"/>
  </r>
  <r>
    <x v="106"/>
    <x v="317"/>
    <n v="4.0816326530612246"/>
    <x v="12"/>
    <x v="1"/>
  </r>
  <r>
    <x v="106"/>
    <x v="60"/>
    <n v="9.183673469387756"/>
    <x v="12"/>
    <x v="1"/>
  </r>
  <r>
    <x v="106"/>
    <x v="318"/>
    <n v="3.0612244897959182"/>
    <x v="12"/>
    <x v="1"/>
  </r>
  <r>
    <x v="106"/>
    <x v="319"/>
    <n v="19.727891156462587"/>
    <x v="12"/>
    <x v="1"/>
  </r>
  <r>
    <x v="106"/>
    <x v="320"/>
    <n v="6.1224489795918364"/>
    <x v="12"/>
    <x v="1"/>
  </r>
  <r>
    <x v="106"/>
    <x v="187"/>
    <n v="0.3401360544217687"/>
    <x v="12"/>
    <x v="1"/>
  </r>
  <r>
    <x v="106"/>
    <x v="321"/>
    <n v="6.4625850340136051"/>
    <x v="12"/>
    <x v="1"/>
  </r>
  <r>
    <x v="106"/>
    <x v="322"/>
    <n v="21.428571428571427"/>
    <x v="12"/>
    <x v="1"/>
  </r>
  <r>
    <x v="106"/>
    <x v="323"/>
    <n v="1.0204081632653061"/>
    <x v="12"/>
    <x v="1"/>
  </r>
  <r>
    <x v="106"/>
    <x v="324"/>
    <n v="25.85034013605442"/>
    <x v="12"/>
    <x v="1"/>
  </r>
  <r>
    <x v="106"/>
    <x v="325"/>
    <n v="1.0204081632653061"/>
    <x v="12"/>
    <x v="1"/>
  </r>
  <r>
    <x v="106"/>
    <x v="326"/>
    <n v="3.7414965986394559"/>
    <x v="12"/>
    <x v="1"/>
  </r>
  <r>
    <x v="106"/>
    <x v="327"/>
    <n v="0"/>
    <x v="12"/>
    <x v="1"/>
  </r>
  <r>
    <x v="106"/>
    <x v="328"/>
    <n v="1.3605442176870748"/>
    <x v="12"/>
    <x v="1"/>
  </r>
  <r>
    <x v="106"/>
    <x v="4"/>
    <n v="7.4829931972789119"/>
    <x v="12"/>
    <x v="1"/>
  </r>
  <r>
    <x v="106"/>
    <x v="312"/>
    <n v="0.64102564102564108"/>
    <x v="13"/>
    <x v="1"/>
  </r>
  <r>
    <x v="106"/>
    <x v="313"/>
    <n v="0.64102564102564108"/>
    <x v="13"/>
    <x v="1"/>
  </r>
  <r>
    <x v="106"/>
    <x v="314"/>
    <n v="8.9743589743589745"/>
    <x v="13"/>
    <x v="1"/>
  </r>
  <r>
    <x v="106"/>
    <x v="241"/>
    <n v="73.717948717948715"/>
    <x v="13"/>
    <x v="1"/>
  </r>
  <r>
    <x v="106"/>
    <x v="315"/>
    <n v="68.589743589743591"/>
    <x v="13"/>
    <x v="1"/>
  </r>
  <r>
    <x v="106"/>
    <x v="316"/>
    <n v="5.7692307692307692"/>
    <x v="13"/>
    <x v="1"/>
  </r>
  <r>
    <x v="106"/>
    <x v="239"/>
    <n v="50"/>
    <x v="13"/>
    <x v="1"/>
  </r>
  <r>
    <x v="106"/>
    <x v="317"/>
    <n v="10.897435897435898"/>
    <x v="13"/>
    <x v="1"/>
  </r>
  <r>
    <x v="106"/>
    <x v="60"/>
    <n v="1.2820512820512822"/>
    <x v="13"/>
    <x v="1"/>
  </r>
  <r>
    <x v="106"/>
    <x v="318"/>
    <n v="2.5641025641025643"/>
    <x v="13"/>
    <x v="1"/>
  </r>
  <r>
    <x v="106"/>
    <x v="319"/>
    <n v="13.461538461538462"/>
    <x v="13"/>
    <x v="1"/>
  </r>
  <r>
    <x v="106"/>
    <x v="320"/>
    <n v="1.2820512820512822"/>
    <x v="13"/>
    <x v="1"/>
  </r>
  <r>
    <x v="106"/>
    <x v="187"/>
    <n v="0.64102564102564108"/>
    <x v="13"/>
    <x v="1"/>
  </r>
  <r>
    <x v="106"/>
    <x v="321"/>
    <n v="1.9230769230769231"/>
    <x v="13"/>
    <x v="1"/>
  </r>
  <r>
    <x v="106"/>
    <x v="322"/>
    <n v="7.6923076923076925"/>
    <x v="13"/>
    <x v="1"/>
  </r>
  <r>
    <x v="106"/>
    <x v="323"/>
    <n v="0"/>
    <x v="13"/>
    <x v="1"/>
  </r>
  <r>
    <x v="106"/>
    <x v="324"/>
    <n v="12.820512820512821"/>
    <x v="13"/>
    <x v="1"/>
  </r>
  <r>
    <x v="106"/>
    <x v="325"/>
    <n v="4.4871794871794872"/>
    <x v="13"/>
    <x v="1"/>
  </r>
  <r>
    <x v="106"/>
    <x v="326"/>
    <n v="0.64102564102564108"/>
    <x v="13"/>
    <x v="1"/>
  </r>
  <r>
    <x v="106"/>
    <x v="327"/>
    <n v="1.9230769230769231"/>
    <x v="13"/>
    <x v="1"/>
  </r>
  <r>
    <x v="106"/>
    <x v="328"/>
    <n v="3.8461538461538463"/>
    <x v="13"/>
    <x v="1"/>
  </r>
  <r>
    <x v="106"/>
    <x v="4"/>
    <n v="5.1282051282051286"/>
    <x v="13"/>
    <x v="1"/>
  </r>
  <r>
    <x v="106"/>
    <x v="312"/>
    <n v="0"/>
    <x v="14"/>
    <x v="1"/>
  </r>
  <r>
    <x v="106"/>
    <x v="313"/>
    <n v="2.0270270270270272"/>
    <x v="14"/>
    <x v="1"/>
  </r>
  <r>
    <x v="106"/>
    <x v="314"/>
    <n v="4.7297297297297298"/>
    <x v="14"/>
    <x v="1"/>
  </r>
  <r>
    <x v="106"/>
    <x v="241"/>
    <n v="77.027027027027032"/>
    <x v="14"/>
    <x v="1"/>
  </r>
  <r>
    <x v="106"/>
    <x v="315"/>
    <n v="60.810810810810814"/>
    <x v="14"/>
    <x v="1"/>
  </r>
  <r>
    <x v="106"/>
    <x v="316"/>
    <n v="22.972972972972972"/>
    <x v="14"/>
    <x v="1"/>
  </r>
  <r>
    <x v="106"/>
    <x v="239"/>
    <n v="7.4324324324324325"/>
    <x v="14"/>
    <x v="1"/>
  </r>
  <r>
    <x v="106"/>
    <x v="317"/>
    <n v="2.0270270270270272"/>
    <x v="14"/>
    <x v="1"/>
  </r>
  <r>
    <x v="106"/>
    <x v="60"/>
    <n v="0.67567567567567566"/>
    <x v="14"/>
    <x v="1"/>
  </r>
  <r>
    <x v="106"/>
    <x v="318"/>
    <n v="0"/>
    <x v="14"/>
    <x v="1"/>
  </r>
  <r>
    <x v="106"/>
    <x v="319"/>
    <n v="20.945945945945947"/>
    <x v="14"/>
    <x v="1"/>
  </r>
  <r>
    <x v="106"/>
    <x v="320"/>
    <n v="2.0270270270270272"/>
    <x v="14"/>
    <x v="1"/>
  </r>
  <r>
    <x v="106"/>
    <x v="187"/>
    <n v="0"/>
    <x v="14"/>
    <x v="1"/>
  </r>
  <r>
    <x v="106"/>
    <x v="321"/>
    <n v="10.810810810810811"/>
    <x v="14"/>
    <x v="1"/>
  </r>
  <r>
    <x v="106"/>
    <x v="322"/>
    <n v="14.189189189189189"/>
    <x v="14"/>
    <x v="1"/>
  </r>
  <r>
    <x v="106"/>
    <x v="323"/>
    <n v="1.3513513513513513"/>
    <x v="14"/>
    <x v="1"/>
  </r>
  <r>
    <x v="106"/>
    <x v="324"/>
    <n v="33.783783783783782"/>
    <x v="14"/>
    <x v="1"/>
  </r>
  <r>
    <x v="106"/>
    <x v="325"/>
    <n v="4.0540540540540544"/>
    <x v="14"/>
    <x v="1"/>
  </r>
  <r>
    <x v="106"/>
    <x v="326"/>
    <n v="2.7027027027027026"/>
    <x v="14"/>
    <x v="1"/>
  </r>
  <r>
    <x v="106"/>
    <x v="327"/>
    <n v="0.67567567567567566"/>
    <x v="14"/>
    <x v="1"/>
  </r>
  <r>
    <x v="106"/>
    <x v="328"/>
    <n v="0.67567567567567566"/>
    <x v="14"/>
    <x v="1"/>
  </r>
  <r>
    <x v="106"/>
    <x v="4"/>
    <n v="6.0810810810810807"/>
    <x v="14"/>
    <x v="1"/>
  </r>
  <r>
    <x v="106"/>
    <x v="312"/>
    <n v="0"/>
    <x v="15"/>
    <x v="1"/>
  </r>
  <r>
    <x v="106"/>
    <x v="313"/>
    <n v="3.3783783783783785"/>
    <x v="15"/>
    <x v="1"/>
  </r>
  <r>
    <x v="106"/>
    <x v="314"/>
    <n v="4.0540540540540544"/>
    <x v="15"/>
    <x v="1"/>
  </r>
  <r>
    <x v="106"/>
    <x v="241"/>
    <n v="12.162162162162161"/>
    <x v="15"/>
    <x v="1"/>
  </r>
  <r>
    <x v="106"/>
    <x v="315"/>
    <n v="82.432432432432435"/>
    <x v="15"/>
    <x v="1"/>
  </r>
  <r>
    <x v="106"/>
    <x v="316"/>
    <n v="4.0540540540540544"/>
    <x v="15"/>
    <x v="1"/>
  </r>
  <r>
    <x v="106"/>
    <x v="239"/>
    <n v="43.918918918918919"/>
    <x v="15"/>
    <x v="1"/>
  </r>
  <r>
    <x v="106"/>
    <x v="317"/>
    <n v="14.864864864864865"/>
    <x v="15"/>
    <x v="1"/>
  </r>
  <r>
    <x v="106"/>
    <x v="60"/>
    <n v="1.3513513513513513"/>
    <x v="15"/>
    <x v="1"/>
  </r>
  <r>
    <x v="106"/>
    <x v="318"/>
    <n v="13.513513513513514"/>
    <x v="15"/>
    <x v="1"/>
  </r>
  <r>
    <x v="106"/>
    <x v="319"/>
    <n v="24.324324324324323"/>
    <x v="15"/>
    <x v="1"/>
  </r>
  <r>
    <x v="106"/>
    <x v="320"/>
    <n v="6.0810810810810807"/>
    <x v="15"/>
    <x v="1"/>
  </r>
  <r>
    <x v="106"/>
    <x v="187"/>
    <n v="0.67567567567567566"/>
    <x v="15"/>
    <x v="1"/>
  </r>
  <r>
    <x v="106"/>
    <x v="321"/>
    <n v="1.3513513513513513"/>
    <x v="15"/>
    <x v="1"/>
  </r>
  <r>
    <x v="106"/>
    <x v="322"/>
    <n v="10.810810810810811"/>
    <x v="15"/>
    <x v="1"/>
  </r>
  <r>
    <x v="106"/>
    <x v="323"/>
    <n v="1.3513513513513513"/>
    <x v="15"/>
    <x v="1"/>
  </r>
  <r>
    <x v="106"/>
    <x v="324"/>
    <n v="51.351351351351354"/>
    <x v="15"/>
    <x v="1"/>
  </r>
  <r>
    <x v="106"/>
    <x v="325"/>
    <n v="0.67567567567567566"/>
    <x v="15"/>
    <x v="1"/>
  </r>
  <r>
    <x v="106"/>
    <x v="326"/>
    <n v="2.7027027027027026"/>
    <x v="15"/>
    <x v="1"/>
  </r>
  <r>
    <x v="106"/>
    <x v="327"/>
    <n v="1.3513513513513513"/>
    <x v="15"/>
    <x v="1"/>
  </r>
  <r>
    <x v="106"/>
    <x v="328"/>
    <n v="2.7027027027027026"/>
    <x v="15"/>
    <x v="1"/>
  </r>
  <r>
    <x v="106"/>
    <x v="4"/>
    <n v="2.7027027027027026"/>
    <x v="15"/>
    <x v="1"/>
  </r>
  <r>
    <x v="106"/>
    <x v="312"/>
    <n v="3.7037037037037037"/>
    <x v="16"/>
    <x v="1"/>
  </r>
  <r>
    <x v="106"/>
    <x v="313"/>
    <n v="2.6936026936026938"/>
    <x v="16"/>
    <x v="1"/>
  </r>
  <r>
    <x v="106"/>
    <x v="314"/>
    <n v="11.447811447811448"/>
    <x v="16"/>
    <x v="1"/>
  </r>
  <r>
    <x v="106"/>
    <x v="241"/>
    <n v="51.178451178451176"/>
    <x v="16"/>
    <x v="1"/>
  </r>
  <r>
    <x v="106"/>
    <x v="315"/>
    <n v="59.932659932659931"/>
    <x v="16"/>
    <x v="1"/>
  </r>
  <r>
    <x v="106"/>
    <x v="316"/>
    <n v="9.7643097643097647"/>
    <x v="16"/>
    <x v="1"/>
  </r>
  <r>
    <x v="106"/>
    <x v="239"/>
    <n v="37.710437710437709"/>
    <x v="16"/>
    <x v="1"/>
  </r>
  <r>
    <x v="106"/>
    <x v="317"/>
    <n v="8.0808080808080813"/>
    <x v="16"/>
    <x v="1"/>
  </r>
  <r>
    <x v="106"/>
    <x v="60"/>
    <n v="4.0404040404040407"/>
    <x v="16"/>
    <x v="1"/>
  </r>
  <r>
    <x v="106"/>
    <x v="318"/>
    <n v="5.3872053872053876"/>
    <x v="16"/>
    <x v="1"/>
  </r>
  <r>
    <x v="106"/>
    <x v="319"/>
    <n v="16.835016835016834"/>
    <x v="16"/>
    <x v="1"/>
  </r>
  <r>
    <x v="106"/>
    <x v="320"/>
    <n v="7.0707070707070709"/>
    <x v="16"/>
    <x v="1"/>
  </r>
  <r>
    <x v="106"/>
    <x v="187"/>
    <n v="2.0202020202020203"/>
    <x v="16"/>
    <x v="1"/>
  </r>
  <r>
    <x v="106"/>
    <x v="321"/>
    <n v="3.0303030303030303"/>
    <x v="16"/>
    <x v="1"/>
  </r>
  <r>
    <x v="106"/>
    <x v="322"/>
    <n v="13.131313131313131"/>
    <x v="16"/>
    <x v="1"/>
  </r>
  <r>
    <x v="106"/>
    <x v="323"/>
    <n v="0.33670033670033672"/>
    <x v="16"/>
    <x v="1"/>
  </r>
  <r>
    <x v="106"/>
    <x v="324"/>
    <n v="20.53872053872054"/>
    <x v="16"/>
    <x v="1"/>
  </r>
  <r>
    <x v="106"/>
    <x v="325"/>
    <n v="1.3468013468013469"/>
    <x v="16"/>
    <x v="1"/>
  </r>
  <r>
    <x v="106"/>
    <x v="326"/>
    <n v="4.3771043771043772"/>
    <x v="16"/>
    <x v="1"/>
  </r>
  <r>
    <x v="106"/>
    <x v="327"/>
    <n v="0"/>
    <x v="16"/>
    <x v="1"/>
  </r>
  <r>
    <x v="106"/>
    <x v="328"/>
    <n v="2.6936026936026938"/>
    <x v="16"/>
    <x v="1"/>
  </r>
  <r>
    <x v="106"/>
    <x v="4"/>
    <n v="6.7340067340067344"/>
    <x v="16"/>
    <x v="1"/>
  </r>
  <r>
    <x v="107"/>
    <x v="329"/>
    <n v="11000"/>
    <x v="0"/>
    <x v="0"/>
  </r>
  <r>
    <x v="107"/>
    <x v="329"/>
    <n v="2504"/>
    <x v="1"/>
    <x v="0"/>
  </r>
  <r>
    <x v="107"/>
    <x v="329"/>
    <n v="3883"/>
    <x v="2"/>
    <x v="0"/>
  </r>
  <r>
    <x v="107"/>
    <x v="329"/>
    <n v="1441"/>
    <x v="3"/>
    <x v="0"/>
  </r>
  <r>
    <x v="107"/>
    <x v="329"/>
    <n v="1118"/>
    <x v="4"/>
    <x v="0"/>
  </r>
  <r>
    <x v="107"/>
    <x v="329"/>
    <n v="277"/>
    <x v="5"/>
    <x v="0"/>
  </r>
  <r>
    <x v="107"/>
    <x v="329"/>
    <n v="227"/>
    <x v="6"/>
    <x v="0"/>
  </r>
  <r>
    <x v="107"/>
    <x v="329"/>
    <n v="329"/>
    <x v="7"/>
    <x v="0"/>
  </r>
  <r>
    <x v="107"/>
    <x v="329"/>
    <n v="285"/>
    <x v="8"/>
    <x v="0"/>
  </r>
  <r>
    <x v="107"/>
    <x v="329"/>
    <n v="361"/>
    <x v="9"/>
    <x v="0"/>
  </r>
  <r>
    <x v="107"/>
    <x v="329"/>
    <n v="247"/>
    <x v="10"/>
    <x v="0"/>
  </r>
  <r>
    <x v="107"/>
    <x v="329"/>
    <n v="248"/>
    <x v="11"/>
    <x v="0"/>
  </r>
  <r>
    <x v="107"/>
    <x v="329"/>
    <n v="223"/>
    <x v="12"/>
    <x v="0"/>
  </r>
  <r>
    <x v="107"/>
    <x v="329"/>
    <n v="154"/>
    <x v="13"/>
    <x v="0"/>
  </r>
  <r>
    <x v="107"/>
    <x v="329"/>
    <n v="187"/>
    <x v="14"/>
    <x v="0"/>
  </r>
  <r>
    <x v="107"/>
    <x v="329"/>
    <n v="212"/>
    <x v="15"/>
    <x v="0"/>
  </r>
  <r>
    <x v="107"/>
    <x v="329"/>
    <n v="422"/>
    <x v="16"/>
    <x v="0"/>
  </r>
  <r>
    <x v="107"/>
    <x v="329"/>
    <n v="11000"/>
    <x v="0"/>
    <x v="1"/>
  </r>
  <r>
    <x v="107"/>
    <x v="329"/>
    <n v="2286"/>
    <x v="1"/>
    <x v="1"/>
  </r>
  <r>
    <x v="107"/>
    <x v="329"/>
    <n v="4272"/>
    <x v="2"/>
    <x v="1"/>
  </r>
  <r>
    <x v="107"/>
    <x v="329"/>
    <n v="1614"/>
    <x v="3"/>
    <x v="1"/>
  </r>
  <r>
    <x v="107"/>
    <x v="329"/>
    <n v="924"/>
    <x v="4"/>
    <x v="1"/>
  </r>
  <r>
    <x v="107"/>
    <x v="329"/>
    <n v="193"/>
    <x v="5"/>
    <x v="1"/>
  </r>
  <r>
    <x v="107"/>
    <x v="329"/>
    <n v="160"/>
    <x v="6"/>
    <x v="1"/>
  </r>
  <r>
    <x v="107"/>
    <x v="329"/>
    <n v="298"/>
    <x v="7"/>
    <x v="1"/>
  </r>
  <r>
    <x v="107"/>
    <x v="329"/>
    <n v="273"/>
    <x v="8"/>
    <x v="1"/>
  </r>
  <r>
    <x v="107"/>
    <x v="329"/>
    <n v="344"/>
    <x v="9"/>
    <x v="1"/>
  </r>
  <r>
    <x v="107"/>
    <x v="329"/>
    <n v="247"/>
    <x v="10"/>
    <x v="1"/>
  </r>
  <r>
    <x v="107"/>
    <x v="329"/>
    <n v="270"/>
    <x v="11"/>
    <x v="1"/>
  </r>
  <r>
    <x v="107"/>
    <x v="329"/>
    <n v="294"/>
    <x v="12"/>
    <x v="1"/>
  </r>
  <r>
    <x v="107"/>
    <x v="329"/>
    <n v="156"/>
    <x v="13"/>
    <x v="1"/>
  </r>
  <r>
    <x v="107"/>
    <x v="329"/>
    <n v="148"/>
    <x v="14"/>
    <x v="1"/>
  </r>
  <r>
    <x v="107"/>
    <x v="329"/>
    <n v="148"/>
    <x v="15"/>
    <x v="1"/>
  </r>
  <r>
    <x v="107"/>
    <x v="329"/>
    <n v="297"/>
    <x v="16"/>
    <x v="1"/>
  </r>
  <r>
    <x v="0"/>
    <x v="0"/>
    <n v="89.261869436201778"/>
    <x v="17"/>
    <x v="2"/>
  </r>
  <r>
    <x v="0"/>
    <x v="1"/>
    <n v="10.738130563798219"/>
    <x v="17"/>
    <x v="2"/>
  </r>
  <r>
    <x v="1"/>
    <x v="2"/>
    <n v="51.7433234421365"/>
    <x v="17"/>
    <x v="2"/>
  </r>
  <r>
    <x v="1"/>
    <x v="3"/>
    <n v="46.36498516320475"/>
    <x v="17"/>
    <x v="2"/>
  </r>
  <r>
    <x v="1"/>
    <x v="4"/>
    <n v="1.8916913946587537"/>
    <x v="17"/>
    <x v="2"/>
  </r>
  <r>
    <x v="2"/>
    <x v="5"/>
    <n v="8.8649851632047483"/>
    <x v="17"/>
    <x v="2"/>
  </r>
  <r>
    <x v="2"/>
    <x v="6"/>
    <n v="9.068991097922849"/>
    <x v="17"/>
    <x v="2"/>
  </r>
  <r>
    <x v="2"/>
    <x v="7"/>
    <n v="23.571958456973295"/>
    <x v="17"/>
    <x v="2"/>
  </r>
  <r>
    <x v="2"/>
    <x v="8"/>
    <n v="9.7551928783382795"/>
    <x v="17"/>
    <x v="2"/>
  </r>
  <r>
    <x v="2"/>
    <x v="9"/>
    <n v="19.844213649851632"/>
    <x v="17"/>
    <x v="2"/>
  </r>
  <r>
    <x v="2"/>
    <x v="10"/>
    <n v="23.405044510385757"/>
    <x v="17"/>
    <x v="2"/>
  </r>
  <r>
    <x v="2"/>
    <x v="4"/>
    <n v="5.4896142433234418"/>
    <x v="17"/>
    <x v="2"/>
  </r>
  <r>
    <x v="2"/>
    <x v="11"/>
    <n v="47.711145996860303"/>
    <x v="17"/>
    <x v="2"/>
  </r>
  <r>
    <x v="3"/>
    <x v="330"/>
    <n v="7.2700296735905043"/>
    <x v="17"/>
    <x v="2"/>
  </r>
  <r>
    <x v="3"/>
    <x v="14"/>
    <n v="7.3998516320474774"/>
    <x v="17"/>
    <x v="2"/>
  </r>
  <r>
    <x v="3"/>
    <x v="15"/>
    <n v="14.540059347181009"/>
    <x v="17"/>
    <x v="2"/>
  </r>
  <r>
    <x v="3"/>
    <x v="16"/>
    <n v="13.798219584569733"/>
    <x v="17"/>
    <x v="2"/>
  </r>
  <r>
    <x v="3"/>
    <x v="17"/>
    <n v="11.739614243323443"/>
    <x v="17"/>
    <x v="2"/>
  </r>
  <r>
    <x v="3"/>
    <x v="18"/>
    <n v="26.26112759643917"/>
    <x v="17"/>
    <x v="2"/>
  </r>
  <r>
    <x v="3"/>
    <x v="4"/>
    <n v="18.991097922848663"/>
    <x v="17"/>
    <x v="2"/>
  </r>
  <r>
    <x v="3"/>
    <x v="19"/>
    <n v="41928.26442307698"/>
    <x v="17"/>
    <x v="2"/>
  </r>
  <r>
    <x v="0"/>
    <x v="0"/>
    <n v="59.733333333333334"/>
    <x v="1"/>
    <x v="2"/>
  </r>
  <r>
    <x v="0"/>
    <x v="1"/>
    <n v="40.266666666666666"/>
    <x v="1"/>
    <x v="2"/>
  </r>
  <r>
    <x v="1"/>
    <x v="2"/>
    <n v="54.93333333333333"/>
    <x v="1"/>
    <x v="2"/>
  </r>
  <r>
    <x v="1"/>
    <x v="3"/>
    <n v="43.733333333333334"/>
    <x v="1"/>
    <x v="2"/>
  </r>
  <r>
    <x v="1"/>
    <x v="4"/>
    <n v="1.3333333333333333"/>
    <x v="1"/>
    <x v="2"/>
  </r>
  <r>
    <x v="2"/>
    <x v="5"/>
    <n v="13.955555555555556"/>
    <x v="1"/>
    <x v="2"/>
  </r>
  <r>
    <x v="2"/>
    <x v="6"/>
    <n v="17.244444444444444"/>
    <x v="1"/>
    <x v="2"/>
  </r>
  <r>
    <x v="2"/>
    <x v="7"/>
    <n v="34.844444444444441"/>
    <x v="1"/>
    <x v="2"/>
  </r>
  <r>
    <x v="2"/>
    <x v="8"/>
    <n v="7.5555555555555554"/>
    <x v="1"/>
    <x v="2"/>
  </r>
  <r>
    <x v="2"/>
    <x v="9"/>
    <n v="11.555555555555555"/>
    <x v="1"/>
    <x v="2"/>
  </r>
  <r>
    <x v="2"/>
    <x v="10"/>
    <n v="11.822222222222223"/>
    <x v="1"/>
    <x v="2"/>
  </r>
  <r>
    <x v="2"/>
    <x v="4"/>
    <n v="3.0222222222222221"/>
    <x v="1"/>
    <x v="2"/>
  </r>
  <r>
    <x v="2"/>
    <x v="11"/>
    <n v="40.092575618698476"/>
    <x v="1"/>
    <x v="2"/>
  </r>
  <r>
    <x v="3"/>
    <x v="330"/>
    <n v="14.133333333333333"/>
    <x v="1"/>
    <x v="2"/>
  </r>
  <r>
    <x v="3"/>
    <x v="14"/>
    <n v="12.977777777777778"/>
    <x v="1"/>
    <x v="2"/>
  </r>
  <r>
    <x v="3"/>
    <x v="15"/>
    <n v="20.533333333333335"/>
    <x v="1"/>
    <x v="2"/>
  </r>
  <r>
    <x v="3"/>
    <x v="16"/>
    <n v="13.6"/>
    <x v="1"/>
    <x v="2"/>
  </r>
  <r>
    <x v="3"/>
    <x v="17"/>
    <n v="9.4222222222222225"/>
    <x v="1"/>
    <x v="2"/>
  </r>
  <r>
    <x v="3"/>
    <x v="18"/>
    <n v="14.488888888888889"/>
    <x v="1"/>
    <x v="2"/>
  </r>
  <r>
    <x v="3"/>
    <x v="4"/>
    <n v="14.844444444444445"/>
    <x v="1"/>
    <x v="2"/>
  </r>
  <r>
    <x v="3"/>
    <x v="19"/>
    <n v="37027.139874739041"/>
    <x v="1"/>
    <x v="2"/>
  </r>
  <r>
    <x v="0"/>
    <x v="0"/>
    <n v="99.836956521739125"/>
    <x v="2"/>
    <x v="2"/>
  </r>
  <r>
    <x v="0"/>
    <x v="1"/>
    <n v="0.16304347826086957"/>
    <x v="2"/>
    <x v="2"/>
  </r>
  <r>
    <x v="1"/>
    <x v="2"/>
    <n v="50.163043478260867"/>
    <x v="2"/>
    <x v="2"/>
  </r>
  <r>
    <x v="1"/>
    <x v="3"/>
    <n v="48.75"/>
    <x v="2"/>
    <x v="2"/>
  </r>
  <r>
    <x v="1"/>
    <x v="4"/>
    <n v="1.0869565217391304"/>
    <x v="2"/>
    <x v="2"/>
  </r>
  <r>
    <x v="2"/>
    <x v="5"/>
    <n v="7.0652173913043477"/>
    <x v="2"/>
    <x v="2"/>
  </r>
  <r>
    <x v="2"/>
    <x v="6"/>
    <n v="4.9456521739130439"/>
    <x v="2"/>
    <x v="2"/>
  </r>
  <r>
    <x v="2"/>
    <x v="7"/>
    <n v="18.206521739130434"/>
    <x v="2"/>
    <x v="2"/>
  </r>
  <r>
    <x v="2"/>
    <x v="8"/>
    <n v="9.2934782608695645"/>
    <x v="2"/>
    <x v="2"/>
  </r>
  <r>
    <x v="2"/>
    <x v="9"/>
    <n v="25.217391304347824"/>
    <x v="2"/>
    <x v="2"/>
  </r>
  <r>
    <x v="2"/>
    <x v="10"/>
    <n v="28.586956521739129"/>
    <x v="2"/>
    <x v="2"/>
  </r>
  <r>
    <x v="2"/>
    <x v="4"/>
    <n v="6.6847826086956523"/>
    <x v="2"/>
    <x v="2"/>
  </r>
  <r>
    <x v="2"/>
    <x v="11"/>
    <n v="51.307513104251527"/>
    <x v="2"/>
    <x v="2"/>
  </r>
  <r>
    <x v="3"/>
    <x v="330"/>
    <n v="5.2173913043478262"/>
    <x v="2"/>
    <x v="2"/>
  </r>
  <r>
    <x v="3"/>
    <x v="14"/>
    <n v="5.4891304347826084"/>
    <x v="2"/>
    <x v="2"/>
  </r>
  <r>
    <x v="3"/>
    <x v="15"/>
    <n v="12.771739130434783"/>
    <x v="2"/>
    <x v="2"/>
  </r>
  <r>
    <x v="3"/>
    <x v="16"/>
    <n v="13.75"/>
    <x v="2"/>
    <x v="2"/>
  </r>
  <r>
    <x v="3"/>
    <x v="17"/>
    <n v="12.282608695652174"/>
    <x v="2"/>
    <x v="2"/>
  </r>
  <r>
    <x v="3"/>
    <x v="18"/>
    <n v="34.673913043478258"/>
    <x v="2"/>
    <x v="2"/>
  </r>
  <r>
    <x v="3"/>
    <x v="4"/>
    <n v="15.815217391304348"/>
    <x v="2"/>
    <x v="2"/>
  </r>
  <r>
    <x v="3"/>
    <x v="19"/>
    <n v="37984.931568754"/>
    <x v="2"/>
    <x v="2"/>
  </r>
  <r>
    <x v="0"/>
    <x v="0"/>
    <n v="96.478873239436624"/>
    <x v="3"/>
    <x v="2"/>
  </r>
  <r>
    <x v="0"/>
    <x v="1"/>
    <n v="3.5211267605633805"/>
    <x v="3"/>
    <x v="2"/>
  </r>
  <r>
    <x v="1"/>
    <x v="2"/>
    <n v="49.436619718309856"/>
    <x v="3"/>
    <x v="2"/>
  </r>
  <r>
    <x v="1"/>
    <x v="3"/>
    <n v="47.605633802816904"/>
    <x v="3"/>
    <x v="2"/>
  </r>
  <r>
    <x v="1"/>
    <x v="4"/>
    <n v="2.9577464788732395"/>
    <x v="3"/>
    <x v="2"/>
  </r>
  <r>
    <x v="2"/>
    <x v="5"/>
    <n v="6.197183098591549"/>
    <x v="3"/>
    <x v="2"/>
  </r>
  <r>
    <x v="89"/>
    <x v="4"/>
    <n v="10.169491525423728"/>
    <x v="7"/>
    <x v="3"/>
  </r>
  <r>
    <x v="89"/>
    <x v="208"/>
    <n v="2.8913043478260874"/>
    <x v="7"/>
    <x v="3"/>
  </r>
  <r>
    <x v="89"/>
    <x v="209"/>
    <n v="2"/>
    <x v="7"/>
    <x v="3"/>
  </r>
  <r>
    <x v="89"/>
    <x v="210"/>
    <n v="7"/>
    <x v="7"/>
    <x v="3"/>
  </r>
  <r>
    <x v="82"/>
    <x v="188"/>
    <n v="75.675675675675677"/>
    <x v="8"/>
    <x v="3"/>
  </r>
  <r>
    <x v="82"/>
    <x v="189"/>
    <n v="10.135135135135135"/>
    <x v="8"/>
    <x v="3"/>
  </r>
  <r>
    <x v="82"/>
    <x v="190"/>
    <n v="4.0540540540540544"/>
    <x v="8"/>
    <x v="3"/>
  </r>
  <r>
    <x v="82"/>
    <x v="191"/>
    <n v="8.1081081081081088"/>
    <x v="8"/>
    <x v="3"/>
  </r>
  <r>
    <x v="82"/>
    <x v="192"/>
    <n v="0.67567567567567566"/>
    <x v="8"/>
    <x v="3"/>
  </r>
  <r>
    <x v="82"/>
    <x v="193"/>
    <n v="4.0540540540540544"/>
    <x v="8"/>
    <x v="3"/>
  </r>
  <r>
    <x v="83"/>
    <x v="4"/>
    <n v="7.4324324324324325"/>
    <x v="8"/>
    <x v="3"/>
  </r>
  <r>
    <x v="83"/>
    <x v="105"/>
    <n v="89.86486486486487"/>
    <x v="8"/>
    <x v="3"/>
  </r>
  <r>
    <x v="83"/>
    <x v="194"/>
    <n v="2.7027027027027026"/>
    <x v="8"/>
    <x v="3"/>
  </r>
  <r>
    <x v="84"/>
    <x v="195"/>
    <n v="8.7837837837837842"/>
    <x v="8"/>
    <x v="3"/>
  </r>
  <r>
    <x v="84"/>
    <x v="196"/>
    <n v="10.135135135135135"/>
    <x v="8"/>
    <x v="3"/>
  </r>
  <r>
    <x v="84"/>
    <x v="197"/>
    <n v="17.567567567567568"/>
    <x v="8"/>
    <x v="3"/>
  </r>
  <r>
    <x v="84"/>
    <x v="198"/>
    <n v="22.297297297297298"/>
    <x v="8"/>
    <x v="3"/>
  </r>
  <r>
    <x v="84"/>
    <x v="199"/>
    <n v="18.243243243243242"/>
    <x v="8"/>
    <x v="3"/>
  </r>
  <r>
    <x v="84"/>
    <x v="200"/>
    <n v="19.594594594594593"/>
    <x v="8"/>
    <x v="3"/>
  </r>
  <r>
    <x v="84"/>
    <x v="4"/>
    <n v="3.3783783783783785"/>
    <x v="8"/>
    <x v="3"/>
  </r>
  <r>
    <x v="85"/>
    <x v="201"/>
    <n v="74.937062937062962"/>
    <x v="8"/>
    <x v="3"/>
  </r>
  <r>
    <x v="86"/>
    <x v="195"/>
    <n v="8.7837837837837842"/>
    <x v="8"/>
    <x v="3"/>
  </r>
  <r>
    <x v="86"/>
    <x v="196"/>
    <n v="10.135135135135135"/>
    <x v="8"/>
    <x v="3"/>
  </r>
  <r>
    <x v="86"/>
    <x v="197"/>
    <n v="17.567567567567568"/>
    <x v="8"/>
    <x v="3"/>
  </r>
  <r>
    <x v="86"/>
    <x v="198"/>
    <n v="20.945945945945947"/>
    <x v="8"/>
    <x v="3"/>
  </r>
  <r>
    <x v="86"/>
    <x v="199"/>
    <n v="17.567567567567568"/>
    <x v="8"/>
    <x v="3"/>
  </r>
  <r>
    <x v="86"/>
    <x v="200"/>
    <n v="18.918918918918919"/>
    <x v="8"/>
    <x v="3"/>
  </r>
  <r>
    <x v="86"/>
    <x v="4"/>
    <n v="6.0810810810810807"/>
    <x v="8"/>
    <x v="3"/>
  </r>
  <r>
    <x v="2"/>
    <x v="6"/>
    <n v="8.169014084507042"/>
    <x v="3"/>
    <x v="2"/>
  </r>
  <r>
    <x v="2"/>
    <x v="7"/>
    <n v="18.732394366197184"/>
    <x v="3"/>
    <x v="2"/>
  </r>
  <r>
    <x v="2"/>
    <x v="8"/>
    <n v="11.690140845070422"/>
    <x v="3"/>
    <x v="2"/>
  </r>
  <r>
    <x v="2"/>
    <x v="9"/>
    <n v="21.690140845070424"/>
    <x v="3"/>
    <x v="2"/>
  </r>
  <r>
    <x v="2"/>
    <x v="10"/>
    <n v="27.6056338028169"/>
    <x v="3"/>
    <x v="2"/>
  </r>
  <r>
    <x v="2"/>
    <x v="4"/>
    <n v="5.915492957746479"/>
    <x v="3"/>
    <x v="2"/>
  </r>
  <r>
    <x v="2"/>
    <x v="11"/>
    <n v="50.678143712574901"/>
    <x v="3"/>
    <x v="2"/>
  </r>
  <r>
    <x v="3"/>
    <x v="330"/>
    <n v="4.507042253521127"/>
    <x v="3"/>
    <x v="2"/>
  </r>
  <r>
    <x v="3"/>
    <x v="14"/>
    <n v="6.056338028169014"/>
    <x v="3"/>
    <x v="2"/>
  </r>
  <r>
    <x v="3"/>
    <x v="15"/>
    <n v="13.380281690140846"/>
    <x v="3"/>
    <x v="2"/>
  </r>
  <r>
    <x v="3"/>
    <x v="16"/>
    <n v="14.507042253521126"/>
    <x v="3"/>
    <x v="2"/>
  </r>
  <r>
    <x v="3"/>
    <x v="17"/>
    <n v="14.225352112676056"/>
    <x v="3"/>
    <x v="2"/>
  </r>
  <r>
    <x v="3"/>
    <x v="18"/>
    <n v="20.140845070422536"/>
    <x v="3"/>
    <x v="2"/>
  </r>
  <r>
    <x v="3"/>
    <x v="4"/>
    <n v="27.183098591549296"/>
    <x v="3"/>
    <x v="2"/>
  </r>
  <r>
    <x v="3"/>
    <x v="19"/>
    <n v="46709.864603481619"/>
    <x v="3"/>
    <x v="2"/>
  </r>
  <r>
    <x v="0"/>
    <x v="0"/>
    <n v="93.913043478260875"/>
    <x v="4"/>
    <x v="2"/>
  </r>
  <r>
    <x v="0"/>
    <x v="1"/>
    <n v="6.0869565217391308"/>
    <x v="4"/>
    <x v="2"/>
  </r>
  <r>
    <x v="1"/>
    <x v="2"/>
    <n v="51.304347826086953"/>
    <x v="4"/>
    <x v="2"/>
  </r>
  <r>
    <x v="1"/>
    <x v="3"/>
    <n v="45.362318840579711"/>
    <x v="4"/>
    <x v="2"/>
  </r>
  <r>
    <x v="1"/>
    <x v="4"/>
    <n v="3.3333333333333335"/>
    <x v="4"/>
    <x v="2"/>
  </r>
  <r>
    <x v="2"/>
    <x v="5"/>
    <n v="7.6811594202898554"/>
    <x v="4"/>
    <x v="2"/>
  </r>
  <r>
    <x v="2"/>
    <x v="6"/>
    <n v="4.4927536231884062"/>
    <x v="4"/>
    <x v="2"/>
  </r>
  <r>
    <x v="2"/>
    <x v="7"/>
    <n v="23.478260869565219"/>
    <x v="4"/>
    <x v="2"/>
  </r>
  <r>
    <x v="2"/>
    <x v="8"/>
    <n v="11.304347826086957"/>
    <x v="4"/>
    <x v="2"/>
  </r>
  <r>
    <x v="2"/>
    <x v="9"/>
    <n v="18.840579710144926"/>
    <x v="4"/>
    <x v="2"/>
  </r>
  <r>
    <x v="2"/>
    <x v="10"/>
    <n v="27.10144927536232"/>
    <x v="4"/>
    <x v="2"/>
  </r>
  <r>
    <x v="2"/>
    <x v="4"/>
    <n v="7.1014492753623184"/>
    <x v="4"/>
    <x v="2"/>
  </r>
  <r>
    <x v="2"/>
    <x v="11"/>
    <n v="49.79251170046799"/>
    <x v="4"/>
    <x v="2"/>
  </r>
  <r>
    <x v="3"/>
    <x v="330"/>
    <n v="3.3333333333333335"/>
    <x v="4"/>
    <x v="2"/>
  </r>
  <r>
    <x v="3"/>
    <x v="14"/>
    <n v="3.9130434782608696"/>
    <x v="4"/>
    <x v="2"/>
  </r>
  <r>
    <x v="3"/>
    <x v="15"/>
    <n v="12.318840579710145"/>
    <x v="4"/>
    <x v="2"/>
  </r>
  <r>
    <x v="3"/>
    <x v="16"/>
    <n v="12.898550724637682"/>
    <x v="4"/>
    <x v="2"/>
  </r>
  <r>
    <x v="3"/>
    <x v="17"/>
    <n v="12.608695652173912"/>
    <x v="4"/>
    <x v="2"/>
  </r>
  <r>
    <x v="3"/>
    <x v="18"/>
    <n v="34.637681159420289"/>
    <x v="4"/>
    <x v="2"/>
  </r>
  <r>
    <x v="3"/>
    <x v="4"/>
    <n v="20.289855072463769"/>
    <x v="4"/>
    <x v="2"/>
  </r>
  <r>
    <x v="3"/>
    <x v="19"/>
    <n v="52710.90909090911"/>
    <x v="4"/>
    <x v="2"/>
  </r>
  <r>
    <x v="0"/>
    <x v="0"/>
    <n v="80"/>
    <x v="5"/>
    <x v="2"/>
  </r>
  <r>
    <x v="0"/>
    <x v="1"/>
    <n v="20"/>
    <x v="5"/>
    <x v="2"/>
  </r>
  <r>
    <x v="1"/>
    <x v="2"/>
    <n v="48.205128205128204"/>
    <x v="5"/>
    <x v="2"/>
  </r>
  <r>
    <x v="1"/>
    <x v="3"/>
    <n v="48.205128205128204"/>
    <x v="5"/>
    <x v="2"/>
  </r>
  <r>
    <x v="1"/>
    <x v="4"/>
    <n v="3.5897435897435899"/>
    <x v="5"/>
    <x v="2"/>
  </r>
  <r>
    <x v="2"/>
    <x v="5"/>
    <n v="7.6923076923076925"/>
    <x v="5"/>
    <x v="2"/>
  </r>
  <r>
    <x v="2"/>
    <x v="6"/>
    <n v="3.0769230769230771"/>
    <x v="5"/>
    <x v="2"/>
  </r>
  <r>
    <x v="2"/>
    <x v="7"/>
    <n v="26.666666666666668"/>
    <x v="5"/>
    <x v="2"/>
  </r>
  <r>
    <x v="2"/>
    <x v="8"/>
    <n v="11.282051282051283"/>
    <x v="5"/>
    <x v="2"/>
  </r>
  <r>
    <x v="2"/>
    <x v="9"/>
    <n v="22.564102564102566"/>
    <x v="5"/>
    <x v="2"/>
  </r>
  <r>
    <x v="2"/>
    <x v="10"/>
    <n v="22.564102564102566"/>
    <x v="5"/>
    <x v="2"/>
  </r>
  <r>
    <x v="2"/>
    <x v="4"/>
    <n v="6.1538461538461542"/>
    <x v="5"/>
    <x v="2"/>
  </r>
  <r>
    <x v="2"/>
    <x v="11"/>
    <n v="48.7049180327869"/>
    <x v="5"/>
    <x v="2"/>
  </r>
  <r>
    <x v="3"/>
    <x v="330"/>
    <n v="4.615384615384615"/>
    <x v="5"/>
    <x v="2"/>
  </r>
  <r>
    <x v="3"/>
    <x v="14"/>
    <n v="4.615384615384615"/>
    <x v="5"/>
    <x v="2"/>
  </r>
  <r>
    <x v="3"/>
    <x v="15"/>
    <n v="17.435897435897434"/>
    <x v="5"/>
    <x v="2"/>
  </r>
  <r>
    <x v="3"/>
    <x v="16"/>
    <n v="14.358974358974359"/>
    <x v="5"/>
    <x v="2"/>
  </r>
  <r>
    <x v="3"/>
    <x v="17"/>
    <n v="15.384615384615385"/>
    <x v="5"/>
    <x v="2"/>
  </r>
  <r>
    <x v="3"/>
    <x v="18"/>
    <n v="29.743589743589745"/>
    <x v="5"/>
    <x v="2"/>
  </r>
  <r>
    <x v="3"/>
    <x v="4"/>
    <n v="13.846153846153847"/>
    <x v="5"/>
    <x v="2"/>
  </r>
  <r>
    <x v="3"/>
    <x v="19"/>
    <n v="49232.142857142877"/>
    <x v="5"/>
    <x v="2"/>
  </r>
  <r>
    <x v="0"/>
    <x v="0"/>
    <n v="99.173553719008268"/>
    <x v="6"/>
    <x v="2"/>
  </r>
  <r>
    <x v="0"/>
    <x v="1"/>
    <n v="0.82644628099173556"/>
    <x v="6"/>
    <x v="2"/>
  </r>
  <r>
    <x v="1"/>
    <x v="2"/>
    <n v="55.371900826446279"/>
    <x v="6"/>
    <x v="2"/>
  </r>
  <r>
    <x v="1"/>
    <x v="3"/>
    <n v="42.148760330578511"/>
    <x v="6"/>
    <x v="2"/>
  </r>
  <r>
    <x v="1"/>
    <x v="4"/>
    <n v="2.4793388429752068"/>
    <x v="6"/>
    <x v="2"/>
  </r>
  <r>
    <x v="2"/>
    <x v="5"/>
    <n v="4.9586776859504136"/>
    <x v="6"/>
    <x v="2"/>
  </r>
  <r>
    <x v="2"/>
    <x v="6"/>
    <n v="4.9586776859504136"/>
    <x v="6"/>
    <x v="2"/>
  </r>
  <r>
    <x v="2"/>
    <x v="7"/>
    <n v="19.008264462809919"/>
    <x v="6"/>
    <x v="2"/>
  </r>
  <r>
    <x v="2"/>
    <x v="8"/>
    <n v="10.743801652892563"/>
    <x v="6"/>
    <x v="2"/>
  </r>
  <r>
    <x v="2"/>
    <x v="9"/>
    <n v="17.355371900826448"/>
    <x v="6"/>
    <x v="2"/>
  </r>
  <r>
    <x v="2"/>
    <x v="10"/>
    <n v="33.884297520661157"/>
    <x v="6"/>
    <x v="2"/>
  </r>
  <r>
    <x v="2"/>
    <x v="4"/>
    <n v="9.0909090909090917"/>
    <x v="6"/>
    <x v="2"/>
  </r>
  <r>
    <x v="2"/>
    <x v="11"/>
    <n v="52.090909090909093"/>
    <x v="6"/>
    <x v="2"/>
  </r>
  <r>
    <x v="3"/>
    <x v="330"/>
    <n v="0"/>
    <x v="6"/>
    <x v="2"/>
  </r>
  <r>
    <x v="3"/>
    <x v="14"/>
    <n v="3.3057851239669422"/>
    <x v="6"/>
    <x v="2"/>
  </r>
  <r>
    <x v="3"/>
    <x v="15"/>
    <n v="7.4380165289256199"/>
    <x v="6"/>
    <x v="2"/>
  </r>
  <r>
    <x v="3"/>
    <x v="16"/>
    <n v="14.049586776859504"/>
    <x v="6"/>
    <x v="2"/>
  </r>
  <r>
    <x v="3"/>
    <x v="17"/>
    <n v="9.9173553719008272"/>
    <x v="6"/>
    <x v="2"/>
  </r>
  <r>
    <x v="3"/>
    <x v="18"/>
    <n v="42.97520661157025"/>
    <x v="6"/>
    <x v="2"/>
  </r>
  <r>
    <x v="3"/>
    <x v="4"/>
    <n v="22.314049586776861"/>
    <x v="6"/>
    <x v="2"/>
  </r>
  <r>
    <x v="3"/>
    <x v="19"/>
    <n v="58085.106382978709"/>
    <x v="6"/>
    <x v="2"/>
  </r>
  <r>
    <x v="0"/>
    <x v="0"/>
    <n v="99.004975124378106"/>
    <x v="7"/>
    <x v="2"/>
  </r>
  <r>
    <x v="0"/>
    <x v="1"/>
    <n v="0.99502487562189057"/>
    <x v="7"/>
    <x v="2"/>
  </r>
  <r>
    <x v="1"/>
    <x v="2"/>
    <n v="46.766169154228855"/>
    <x v="7"/>
    <x v="2"/>
  </r>
  <r>
    <x v="1"/>
    <x v="3"/>
    <n v="49.253731343283583"/>
    <x v="7"/>
    <x v="2"/>
  </r>
  <r>
    <x v="1"/>
    <x v="4"/>
    <n v="3.9800995024875623"/>
    <x v="7"/>
    <x v="2"/>
  </r>
  <r>
    <x v="2"/>
    <x v="5"/>
    <n v="11.940298507462687"/>
    <x v="7"/>
    <x v="2"/>
  </r>
  <r>
    <x v="2"/>
    <x v="6"/>
    <n v="6.9651741293532341"/>
    <x v="7"/>
    <x v="2"/>
  </r>
  <r>
    <x v="2"/>
    <x v="7"/>
    <n v="16.915422885572138"/>
    <x v="7"/>
    <x v="2"/>
  </r>
  <r>
    <x v="2"/>
    <x v="8"/>
    <n v="12.437810945273633"/>
    <x v="7"/>
    <x v="2"/>
  </r>
  <r>
    <x v="2"/>
    <x v="9"/>
    <n v="15.920398009950249"/>
    <x v="7"/>
    <x v="2"/>
  </r>
  <r>
    <x v="2"/>
    <x v="10"/>
    <n v="28.35820895522388"/>
    <x v="7"/>
    <x v="2"/>
  </r>
  <r>
    <x v="2"/>
    <x v="4"/>
    <n v="7.4626865671641793"/>
    <x v="7"/>
    <x v="2"/>
  </r>
  <r>
    <x v="2"/>
    <x v="11"/>
    <n v="49.381720430107556"/>
    <x v="7"/>
    <x v="2"/>
  </r>
  <r>
    <x v="3"/>
    <x v="330"/>
    <n v="5.9701492537313436"/>
    <x v="7"/>
    <x v="2"/>
  </r>
  <r>
    <x v="3"/>
    <x v="14"/>
    <n v="4.4776119402985071"/>
    <x v="7"/>
    <x v="2"/>
  </r>
  <r>
    <x v="3"/>
    <x v="15"/>
    <n v="13.930348258706468"/>
    <x v="7"/>
    <x v="2"/>
  </r>
  <r>
    <x v="3"/>
    <x v="16"/>
    <n v="11.940298507462687"/>
    <x v="7"/>
    <x v="2"/>
  </r>
  <r>
    <x v="3"/>
    <x v="17"/>
    <n v="15.920398009950249"/>
    <x v="7"/>
    <x v="2"/>
  </r>
  <r>
    <x v="3"/>
    <x v="18"/>
    <n v="23.383084577114428"/>
    <x v="7"/>
    <x v="2"/>
  </r>
  <r>
    <x v="3"/>
    <x v="4"/>
    <n v="24.378109452736318"/>
    <x v="7"/>
    <x v="2"/>
  </r>
  <r>
    <x v="3"/>
    <x v="19"/>
    <n v="47822.368421052612"/>
    <x v="7"/>
    <x v="2"/>
  </r>
  <r>
    <x v="0"/>
    <x v="0"/>
    <n v="100"/>
    <x v="8"/>
    <x v="2"/>
  </r>
  <r>
    <x v="0"/>
    <x v="1"/>
    <n v="0"/>
    <x v="8"/>
    <x v="2"/>
  </r>
  <r>
    <x v="1"/>
    <x v="2"/>
    <n v="57.225433526011564"/>
    <x v="8"/>
    <x v="2"/>
  </r>
  <r>
    <x v="1"/>
    <x v="3"/>
    <n v="39.884393063583815"/>
    <x v="8"/>
    <x v="2"/>
  </r>
  <r>
    <x v="1"/>
    <x v="4"/>
    <n v="2.8901734104046244"/>
    <x v="8"/>
    <x v="2"/>
  </r>
  <r>
    <x v="2"/>
    <x v="5"/>
    <n v="4.6242774566473992"/>
    <x v="8"/>
    <x v="2"/>
  </r>
  <r>
    <x v="2"/>
    <x v="6"/>
    <n v="2.8901734104046244"/>
    <x v="8"/>
    <x v="2"/>
  </r>
  <r>
    <x v="2"/>
    <x v="7"/>
    <n v="30.635838150289018"/>
    <x v="8"/>
    <x v="2"/>
  </r>
  <r>
    <x v="2"/>
    <x v="8"/>
    <n v="10.404624277456648"/>
    <x v="8"/>
    <x v="2"/>
  </r>
  <r>
    <x v="2"/>
    <x v="9"/>
    <n v="19.075144508670519"/>
    <x v="8"/>
    <x v="2"/>
  </r>
  <r>
    <x v="2"/>
    <x v="10"/>
    <n v="26.01156069364162"/>
    <x v="8"/>
    <x v="2"/>
  </r>
  <r>
    <x v="2"/>
    <x v="4"/>
    <n v="6.3583815028901736"/>
    <x v="8"/>
    <x v="2"/>
  </r>
  <r>
    <x v="2"/>
    <x v="11"/>
    <n v="49.932098765432094"/>
    <x v="8"/>
    <x v="2"/>
  </r>
  <r>
    <x v="3"/>
    <x v="330"/>
    <n v="1.1560693641618498"/>
    <x v="8"/>
    <x v="2"/>
  </r>
  <r>
    <x v="3"/>
    <x v="14"/>
    <n v="2.8901734104046244"/>
    <x v="8"/>
    <x v="2"/>
  </r>
  <r>
    <x v="3"/>
    <x v="15"/>
    <n v="8.0924855491329488"/>
    <x v="8"/>
    <x v="2"/>
  </r>
  <r>
    <x v="3"/>
    <x v="16"/>
    <n v="11.560693641618498"/>
    <x v="8"/>
    <x v="2"/>
  </r>
  <r>
    <x v="3"/>
    <x v="17"/>
    <n v="7.5144508670520231"/>
    <x v="8"/>
    <x v="2"/>
  </r>
  <r>
    <x v="3"/>
    <x v="18"/>
    <n v="47.398843930635842"/>
    <x v="8"/>
    <x v="2"/>
  </r>
  <r>
    <x v="3"/>
    <x v="4"/>
    <n v="21.387283236994218"/>
    <x v="8"/>
    <x v="2"/>
  </r>
  <r>
    <x v="3"/>
    <x v="19"/>
    <n v="58757.352941176468"/>
    <x v="8"/>
    <x v="2"/>
  </r>
  <r>
    <x v="0"/>
    <x v="0"/>
    <n v="99.447513812154696"/>
    <x v="9"/>
    <x v="2"/>
  </r>
  <r>
    <x v="0"/>
    <x v="1"/>
    <n v="0.5524861878453039"/>
    <x v="9"/>
    <x v="2"/>
  </r>
  <r>
    <x v="1"/>
    <x v="2"/>
    <n v="48.618784530386741"/>
    <x v="9"/>
    <x v="2"/>
  </r>
  <r>
    <x v="1"/>
    <x v="3"/>
    <n v="50.828729281767956"/>
    <x v="9"/>
    <x v="2"/>
  </r>
  <r>
    <x v="1"/>
    <x v="4"/>
    <n v="0.5524861878453039"/>
    <x v="9"/>
    <x v="2"/>
  </r>
  <r>
    <x v="2"/>
    <x v="5"/>
    <n v="11.049723756906078"/>
    <x v="9"/>
    <x v="2"/>
  </r>
  <r>
    <x v="2"/>
    <x v="6"/>
    <n v="7.7348066298342539"/>
    <x v="9"/>
    <x v="2"/>
  </r>
  <r>
    <x v="2"/>
    <x v="7"/>
    <n v="22.099447513812155"/>
    <x v="9"/>
    <x v="2"/>
  </r>
  <r>
    <x v="2"/>
    <x v="8"/>
    <n v="10.497237569060774"/>
    <x v="9"/>
    <x v="2"/>
  </r>
  <r>
    <x v="2"/>
    <x v="9"/>
    <n v="22.099447513812155"/>
    <x v="9"/>
    <x v="2"/>
  </r>
  <r>
    <x v="2"/>
    <x v="10"/>
    <n v="23.204419889502763"/>
    <x v="9"/>
    <x v="2"/>
  </r>
  <r>
    <x v="2"/>
    <x v="4"/>
    <n v="3.3149171270718232"/>
    <x v="9"/>
    <x v="2"/>
  </r>
  <r>
    <x v="2"/>
    <x v="11"/>
    <n v="47.354285714285709"/>
    <x v="9"/>
    <x v="2"/>
  </r>
  <r>
    <x v="3"/>
    <x v="330"/>
    <n v="6.0773480662983426"/>
    <x v="9"/>
    <x v="2"/>
  </r>
  <r>
    <x v="3"/>
    <x v="14"/>
    <n v="5.5248618784530388"/>
    <x v="9"/>
    <x v="2"/>
  </r>
  <r>
    <x v="3"/>
    <x v="15"/>
    <n v="14.917127071823204"/>
    <x v="9"/>
    <x v="2"/>
  </r>
  <r>
    <x v="3"/>
    <x v="16"/>
    <n v="12.707182320441989"/>
    <x v="9"/>
    <x v="2"/>
  </r>
  <r>
    <x v="3"/>
    <x v="17"/>
    <n v="9.94475138121547"/>
    <x v="9"/>
    <x v="2"/>
  </r>
  <r>
    <x v="3"/>
    <x v="18"/>
    <n v="26.519337016574585"/>
    <x v="9"/>
    <x v="2"/>
  </r>
  <r>
    <x v="3"/>
    <x v="4"/>
    <n v="24.30939226519337"/>
    <x v="9"/>
    <x v="2"/>
  </r>
  <r>
    <x v="3"/>
    <x v="19"/>
    <n v="47620.437956204361"/>
    <x v="9"/>
    <x v="2"/>
  </r>
  <r>
    <x v="0"/>
    <x v="0"/>
    <n v="91.946308724832221"/>
    <x v="10"/>
    <x v="2"/>
  </r>
  <r>
    <x v="0"/>
    <x v="1"/>
    <n v="8.053691275167786"/>
    <x v="10"/>
    <x v="2"/>
  </r>
  <r>
    <x v="1"/>
    <x v="2"/>
    <n v="54.36241610738255"/>
    <x v="10"/>
    <x v="2"/>
  </r>
  <r>
    <x v="1"/>
    <x v="3"/>
    <n v="42.281879194630875"/>
    <x v="10"/>
    <x v="2"/>
  </r>
  <r>
    <x v="1"/>
    <x v="4"/>
    <n v="3.3557046979865772"/>
    <x v="10"/>
    <x v="2"/>
  </r>
  <r>
    <x v="2"/>
    <x v="5"/>
    <n v="6.0402684563758386"/>
    <x v="10"/>
    <x v="2"/>
  </r>
  <r>
    <x v="2"/>
    <x v="6"/>
    <n v="10.067114093959731"/>
    <x v="10"/>
    <x v="2"/>
  </r>
  <r>
    <x v="2"/>
    <x v="7"/>
    <n v="18.120805369127517"/>
    <x v="10"/>
    <x v="2"/>
  </r>
  <r>
    <x v="2"/>
    <x v="8"/>
    <n v="10.738255033557047"/>
    <x v="10"/>
    <x v="2"/>
  </r>
  <r>
    <x v="2"/>
    <x v="9"/>
    <n v="22.14765100671141"/>
    <x v="10"/>
    <x v="2"/>
  </r>
  <r>
    <x v="2"/>
    <x v="10"/>
    <n v="28.859060402684563"/>
    <x v="10"/>
    <x v="2"/>
  </r>
  <r>
    <x v="2"/>
    <x v="4"/>
    <n v="4.026845637583893"/>
    <x v="10"/>
    <x v="2"/>
  </r>
  <r>
    <x v="2"/>
    <x v="11"/>
    <n v="50.468531468531488"/>
    <x v="10"/>
    <x v="2"/>
  </r>
  <r>
    <x v="3"/>
    <x v="330"/>
    <n v="7.3825503355704694"/>
    <x v="10"/>
    <x v="2"/>
  </r>
  <r>
    <x v="3"/>
    <x v="14"/>
    <n v="5.3691275167785237"/>
    <x v="10"/>
    <x v="2"/>
  </r>
  <r>
    <x v="3"/>
    <x v="15"/>
    <n v="12.080536912751677"/>
    <x v="10"/>
    <x v="2"/>
  </r>
  <r>
    <x v="3"/>
    <x v="16"/>
    <n v="22.14765100671141"/>
    <x v="10"/>
    <x v="2"/>
  </r>
  <r>
    <x v="3"/>
    <x v="17"/>
    <n v="11.409395973154362"/>
    <x v="10"/>
    <x v="2"/>
  </r>
  <r>
    <x v="3"/>
    <x v="18"/>
    <n v="22.14765100671141"/>
    <x v="10"/>
    <x v="2"/>
  </r>
  <r>
    <x v="3"/>
    <x v="4"/>
    <n v="19.463087248322147"/>
    <x v="10"/>
    <x v="2"/>
  </r>
  <r>
    <x v="3"/>
    <x v="19"/>
    <n v="45816.666666666664"/>
    <x v="10"/>
    <x v="2"/>
  </r>
  <r>
    <x v="0"/>
    <x v="0"/>
    <n v="97.986577181208048"/>
    <x v="11"/>
    <x v="2"/>
  </r>
  <r>
    <x v="0"/>
    <x v="1"/>
    <n v="2.0134228187919465"/>
    <x v="11"/>
    <x v="2"/>
  </r>
  <r>
    <x v="1"/>
    <x v="2"/>
    <n v="65.100671140939596"/>
    <x v="11"/>
    <x v="2"/>
  </r>
  <r>
    <x v="1"/>
    <x v="3"/>
    <n v="34.228187919463089"/>
    <x v="11"/>
    <x v="2"/>
  </r>
  <r>
    <x v="1"/>
    <x v="4"/>
    <n v="0.67114093959731547"/>
    <x v="11"/>
    <x v="2"/>
  </r>
  <r>
    <x v="2"/>
    <x v="5"/>
    <n v="6.0402684563758386"/>
    <x v="11"/>
    <x v="2"/>
  </r>
  <r>
    <x v="2"/>
    <x v="6"/>
    <n v="7.3825503355704694"/>
    <x v="11"/>
    <x v="2"/>
  </r>
  <r>
    <x v="2"/>
    <x v="7"/>
    <n v="17.449664429530202"/>
    <x v="11"/>
    <x v="2"/>
  </r>
  <r>
    <x v="2"/>
    <x v="8"/>
    <n v="14.093959731543624"/>
    <x v="11"/>
    <x v="2"/>
  </r>
  <r>
    <x v="2"/>
    <x v="9"/>
    <n v="23.48993288590604"/>
    <x v="11"/>
    <x v="2"/>
  </r>
  <r>
    <x v="2"/>
    <x v="10"/>
    <n v="29.530201342281877"/>
    <x v="11"/>
    <x v="2"/>
  </r>
  <r>
    <x v="2"/>
    <x v="4"/>
    <n v="2.0134228187919465"/>
    <x v="11"/>
    <x v="2"/>
  </r>
  <r>
    <x v="2"/>
    <x v="11"/>
    <n v="51.109589041095909"/>
    <x v="11"/>
    <x v="2"/>
  </r>
  <r>
    <x v="3"/>
    <x v="330"/>
    <n v="4.6979865771812079"/>
    <x v="11"/>
    <x v="2"/>
  </r>
  <r>
    <x v="3"/>
    <x v="14"/>
    <n v="8.053691275167786"/>
    <x v="11"/>
    <x v="2"/>
  </r>
  <r>
    <x v="3"/>
    <x v="15"/>
    <n v="16.778523489932887"/>
    <x v="11"/>
    <x v="2"/>
  </r>
  <r>
    <x v="3"/>
    <x v="16"/>
    <n v="10.067114093959731"/>
    <x v="11"/>
    <x v="2"/>
  </r>
  <r>
    <x v="3"/>
    <x v="17"/>
    <n v="11.409395973154362"/>
    <x v="11"/>
    <x v="2"/>
  </r>
  <r>
    <x v="3"/>
    <x v="18"/>
    <n v="22.14765100671141"/>
    <x v="11"/>
    <x v="2"/>
  </r>
  <r>
    <x v="3"/>
    <x v="4"/>
    <n v="26.845637583892618"/>
    <x v="11"/>
    <x v="2"/>
  </r>
  <r>
    <x v="3"/>
    <x v="19"/>
    <n v="45834.862385321125"/>
    <x v="11"/>
    <x v="2"/>
  </r>
  <r>
    <x v="0"/>
    <x v="0"/>
    <n v="98.305084745762713"/>
    <x v="12"/>
    <x v="2"/>
  </r>
  <r>
    <x v="0"/>
    <x v="1"/>
    <n v="1.6949152542372881"/>
    <x v="12"/>
    <x v="2"/>
  </r>
  <r>
    <x v="1"/>
    <x v="2"/>
    <n v="59.322033898305087"/>
    <x v="12"/>
    <x v="2"/>
  </r>
  <r>
    <x v="1"/>
    <x v="3"/>
    <n v="38.983050847457626"/>
    <x v="12"/>
    <x v="2"/>
  </r>
  <r>
    <x v="1"/>
    <x v="4"/>
    <n v="1.6949152542372881"/>
    <x v="12"/>
    <x v="2"/>
  </r>
  <r>
    <x v="2"/>
    <x v="5"/>
    <n v="5.9322033898305087"/>
    <x v="12"/>
    <x v="2"/>
  </r>
  <r>
    <x v="2"/>
    <x v="6"/>
    <n v="7.6271186440677967"/>
    <x v="12"/>
    <x v="2"/>
  </r>
  <r>
    <x v="2"/>
    <x v="7"/>
    <n v="28.8135593220339"/>
    <x v="12"/>
    <x v="2"/>
  </r>
  <r>
    <x v="2"/>
    <x v="8"/>
    <n v="9.3220338983050848"/>
    <x v="12"/>
    <x v="2"/>
  </r>
  <r>
    <x v="2"/>
    <x v="9"/>
    <n v="13.559322033898304"/>
    <x v="12"/>
    <x v="2"/>
  </r>
  <r>
    <x v="2"/>
    <x v="10"/>
    <n v="30.508474576271187"/>
    <x v="12"/>
    <x v="2"/>
  </r>
  <r>
    <x v="2"/>
    <x v="4"/>
    <n v="4.2372881355932206"/>
    <x v="12"/>
    <x v="2"/>
  </r>
  <r>
    <x v="2"/>
    <x v="11"/>
    <n v="49.433628318584077"/>
    <x v="12"/>
    <x v="2"/>
  </r>
  <r>
    <x v="3"/>
    <x v="330"/>
    <n v="5.0847457627118642"/>
    <x v="12"/>
    <x v="2"/>
  </r>
  <r>
    <x v="3"/>
    <x v="14"/>
    <n v="11.864406779661017"/>
    <x v="12"/>
    <x v="2"/>
  </r>
  <r>
    <x v="3"/>
    <x v="15"/>
    <n v="27.966101694915253"/>
    <x v="12"/>
    <x v="2"/>
  </r>
  <r>
    <x v="3"/>
    <x v="16"/>
    <n v="10.169491525423728"/>
    <x v="12"/>
    <x v="2"/>
  </r>
  <r>
    <x v="3"/>
    <x v="17"/>
    <n v="11.864406779661017"/>
    <x v="12"/>
    <x v="2"/>
  </r>
  <r>
    <x v="3"/>
    <x v="18"/>
    <n v="16.101694915254239"/>
    <x v="12"/>
    <x v="2"/>
  </r>
  <r>
    <x v="3"/>
    <x v="4"/>
    <n v="16.949152542372882"/>
    <x v="12"/>
    <x v="2"/>
  </r>
  <r>
    <x v="3"/>
    <x v="19"/>
    <n v="40530.612244897951"/>
    <x v="12"/>
    <x v="2"/>
  </r>
  <r>
    <x v="0"/>
    <x v="0"/>
    <n v="97.402597402597408"/>
    <x v="13"/>
    <x v="2"/>
  </r>
  <r>
    <x v="0"/>
    <x v="1"/>
    <n v="2.5974025974025974"/>
    <x v="13"/>
    <x v="2"/>
  </r>
  <r>
    <x v="1"/>
    <x v="2"/>
    <n v="55.844155844155843"/>
    <x v="13"/>
    <x v="2"/>
  </r>
  <r>
    <x v="1"/>
    <x v="3"/>
    <n v="41.558441558441558"/>
    <x v="13"/>
    <x v="2"/>
  </r>
  <r>
    <x v="1"/>
    <x v="4"/>
    <n v="2.5974025974025974"/>
    <x v="13"/>
    <x v="2"/>
  </r>
  <r>
    <x v="2"/>
    <x v="5"/>
    <n v="20.779220779220779"/>
    <x v="13"/>
    <x v="2"/>
  </r>
  <r>
    <x v="2"/>
    <x v="6"/>
    <n v="9.0909090909090917"/>
    <x v="13"/>
    <x v="2"/>
  </r>
  <r>
    <x v="2"/>
    <x v="7"/>
    <n v="23.376623376623378"/>
    <x v="13"/>
    <x v="2"/>
  </r>
  <r>
    <x v="2"/>
    <x v="8"/>
    <n v="5.1948051948051948"/>
    <x v="13"/>
    <x v="2"/>
  </r>
  <r>
    <x v="2"/>
    <x v="9"/>
    <n v="19.480519480519479"/>
    <x v="13"/>
    <x v="2"/>
  </r>
  <r>
    <x v="2"/>
    <x v="10"/>
    <n v="16.883116883116884"/>
    <x v="13"/>
    <x v="2"/>
  </r>
  <r>
    <x v="2"/>
    <x v="4"/>
    <n v="5.1948051948051948"/>
    <x v="13"/>
    <x v="2"/>
  </r>
  <r>
    <x v="2"/>
    <x v="11"/>
    <n v="43.356164383561641"/>
    <x v="13"/>
    <x v="2"/>
  </r>
  <r>
    <x v="3"/>
    <x v="330"/>
    <n v="2.5974025974025974"/>
    <x v="13"/>
    <x v="2"/>
  </r>
  <r>
    <x v="3"/>
    <x v="14"/>
    <n v="5.1948051948051948"/>
    <x v="13"/>
    <x v="2"/>
  </r>
  <r>
    <x v="3"/>
    <x v="15"/>
    <n v="5.1948051948051948"/>
    <x v="13"/>
    <x v="2"/>
  </r>
  <r>
    <x v="3"/>
    <x v="16"/>
    <n v="22.077922077922079"/>
    <x v="13"/>
    <x v="2"/>
  </r>
  <r>
    <x v="3"/>
    <x v="17"/>
    <n v="9.0909090909090917"/>
    <x v="13"/>
    <x v="2"/>
  </r>
  <r>
    <x v="3"/>
    <x v="18"/>
    <n v="31.168831168831169"/>
    <x v="13"/>
    <x v="2"/>
  </r>
  <r>
    <x v="3"/>
    <x v="4"/>
    <n v="24.675324675324674"/>
    <x v="13"/>
    <x v="2"/>
  </r>
  <r>
    <x v="3"/>
    <x v="19"/>
    <n v="52482.758620689681"/>
    <x v="13"/>
    <x v="2"/>
  </r>
  <r>
    <x v="0"/>
    <x v="0"/>
    <n v="96.428571428571431"/>
    <x v="14"/>
    <x v="2"/>
  </r>
  <r>
    <x v="0"/>
    <x v="1"/>
    <n v="3.5714285714285716"/>
    <x v="14"/>
    <x v="2"/>
  </r>
  <r>
    <x v="1"/>
    <x v="2"/>
    <n v="48.80952380952381"/>
    <x v="14"/>
    <x v="2"/>
  </r>
  <r>
    <x v="1"/>
    <x v="3"/>
    <n v="48.80952380952381"/>
    <x v="14"/>
    <x v="2"/>
  </r>
  <r>
    <x v="1"/>
    <x v="4"/>
    <n v="2.3809523809523809"/>
    <x v="14"/>
    <x v="2"/>
  </r>
  <r>
    <x v="2"/>
    <x v="5"/>
    <n v="4.7619047619047619"/>
    <x v="14"/>
    <x v="2"/>
  </r>
  <r>
    <x v="2"/>
    <x v="6"/>
    <n v="10.714285714285714"/>
    <x v="14"/>
    <x v="2"/>
  </r>
  <r>
    <x v="2"/>
    <x v="7"/>
    <n v="25"/>
    <x v="14"/>
    <x v="2"/>
  </r>
  <r>
    <x v="2"/>
    <x v="8"/>
    <n v="13.095238095238095"/>
    <x v="14"/>
    <x v="2"/>
  </r>
  <r>
    <x v="2"/>
    <x v="9"/>
    <n v="20.238095238095237"/>
    <x v="14"/>
    <x v="2"/>
  </r>
  <r>
    <x v="2"/>
    <x v="10"/>
    <n v="13.095238095238095"/>
    <x v="14"/>
    <x v="2"/>
  </r>
  <r>
    <x v="2"/>
    <x v="4"/>
    <n v="13.095238095238095"/>
    <x v="14"/>
    <x v="2"/>
  </r>
  <r>
    <x v="2"/>
    <x v="11"/>
    <n v="45.931506849315063"/>
    <x v="14"/>
    <x v="2"/>
  </r>
  <r>
    <x v="3"/>
    <x v="330"/>
    <n v="1.1904761904761905"/>
    <x v="14"/>
    <x v="2"/>
  </r>
  <r>
    <x v="3"/>
    <x v="14"/>
    <n v="0"/>
    <x v="14"/>
    <x v="2"/>
  </r>
  <r>
    <x v="3"/>
    <x v="15"/>
    <n v="4.7619047619047619"/>
    <x v="14"/>
    <x v="2"/>
  </r>
  <r>
    <x v="3"/>
    <x v="16"/>
    <n v="11.904761904761905"/>
    <x v="14"/>
    <x v="2"/>
  </r>
  <r>
    <x v="3"/>
    <x v="17"/>
    <n v="20.238095238095237"/>
    <x v="14"/>
    <x v="2"/>
  </r>
  <r>
    <x v="3"/>
    <x v="18"/>
    <n v="41.666666666666664"/>
    <x v="14"/>
    <x v="2"/>
  </r>
  <r>
    <x v="3"/>
    <x v="4"/>
    <n v="20.238095238095237"/>
    <x v="14"/>
    <x v="2"/>
  </r>
  <r>
    <x v="3"/>
    <x v="19"/>
    <n v="59522.388059701494"/>
    <x v="14"/>
    <x v="2"/>
  </r>
  <r>
    <x v="0"/>
    <x v="0"/>
    <n v="95.6989247311828"/>
    <x v="15"/>
    <x v="2"/>
  </r>
  <r>
    <x v="0"/>
    <x v="1"/>
    <n v="4.301075268817204"/>
    <x v="15"/>
    <x v="2"/>
  </r>
  <r>
    <x v="1"/>
    <x v="2"/>
    <n v="35.483870967741936"/>
    <x v="15"/>
    <x v="2"/>
  </r>
  <r>
    <x v="1"/>
    <x v="3"/>
    <n v="61.29032258064516"/>
    <x v="15"/>
    <x v="2"/>
  </r>
  <r>
    <x v="1"/>
    <x v="4"/>
    <n v="3.225806451612903"/>
    <x v="15"/>
    <x v="2"/>
  </r>
  <r>
    <x v="2"/>
    <x v="5"/>
    <n v="12.903225806451612"/>
    <x v="15"/>
    <x v="2"/>
  </r>
  <r>
    <x v="2"/>
    <x v="6"/>
    <n v="10.75268817204301"/>
    <x v="15"/>
    <x v="2"/>
  </r>
  <r>
    <x v="2"/>
    <x v="7"/>
    <n v="37.634408602150536"/>
    <x v="15"/>
    <x v="2"/>
  </r>
  <r>
    <x v="2"/>
    <x v="8"/>
    <n v="15.053763440860216"/>
    <x v="15"/>
    <x v="2"/>
  </r>
  <r>
    <x v="2"/>
    <x v="9"/>
    <n v="11.827956989247312"/>
    <x v="15"/>
    <x v="2"/>
  </r>
  <r>
    <x v="2"/>
    <x v="10"/>
    <n v="3.225806451612903"/>
    <x v="15"/>
    <x v="2"/>
  </r>
  <r>
    <x v="2"/>
    <x v="4"/>
    <n v="8.6021505376344081"/>
    <x v="15"/>
    <x v="2"/>
  </r>
  <r>
    <x v="2"/>
    <x v="11"/>
    <n v="39.117647058823522"/>
    <x v="15"/>
    <x v="2"/>
  </r>
  <r>
    <x v="3"/>
    <x v="330"/>
    <n v="17.204301075268816"/>
    <x v="15"/>
    <x v="2"/>
  </r>
  <r>
    <x v="3"/>
    <x v="14"/>
    <n v="15.053763440860216"/>
    <x v="15"/>
    <x v="2"/>
  </r>
  <r>
    <x v="3"/>
    <x v="15"/>
    <n v="12.903225806451612"/>
    <x v="15"/>
    <x v="2"/>
  </r>
  <r>
    <x v="3"/>
    <x v="16"/>
    <n v="20.43010752688172"/>
    <x v="15"/>
    <x v="2"/>
  </r>
  <r>
    <x v="3"/>
    <x v="17"/>
    <n v="9.67741935483871"/>
    <x v="15"/>
    <x v="2"/>
  </r>
  <r>
    <x v="3"/>
    <x v="18"/>
    <n v="6.4516129032258061"/>
    <x v="15"/>
    <x v="2"/>
  </r>
  <r>
    <x v="3"/>
    <x v="4"/>
    <n v="18.27956989247312"/>
    <x v="15"/>
    <x v="2"/>
  </r>
  <r>
    <x v="3"/>
    <x v="19"/>
    <n v="33289.473684210534"/>
    <x v="15"/>
    <x v="2"/>
  </r>
  <r>
    <x v="0"/>
    <x v="0"/>
    <n v="83.522727272727266"/>
    <x v="16"/>
    <x v="2"/>
  </r>
  <r>
    <x v="0"/>
    <x v="1"/>
    <n v="16.477272727272727"/>
    <x v="16"/>
    <x v="2"/>
  </r>
  <r>
    <x v="1"/>
    <x v="2"/>
    <n v="51.704545454545453"/>
    <x v="16"/>
    <x v="2"/>
  </r>
  <r>
    <x v="1"/>
    <x v="3"/>
    <n v="44.31818181818182"/>
    <x v="16"/>
    <x v="2"/>
  </r>
  <r>
    <x v="1"/>
    <x v="4"/>
    <n v="3.9772727272727271"/>
    <x v="16"/>
    <x v="2"/>
  </r>
  <r>
    <x v="2"/>
    <x v="5"/>
    <n v="9.6590909090909083"/>
    <x v="16"/>
    <x v="2"/>
  </r>
  <r>
    <x v="2"/>
    <x v="6"/>
    <n v="22.727272727272727"/>
    <x v="16"/>
    <x v="2"/>
  </r>
  <r>
    <x v="2"/>
    <x v="7"/>
    <n v="27.272727272727273"/>
    <x v="16"/>
    <x v="2"/>
  </r>
  <r>
    <x v="2"/>
    <x v="8"/>
    <n v="7.3863636363636367"/>
    <x v="16"/>
    <x v="2"/>
  </r>
  <r>
    <x v="2"/>
    <x v="9"/>
    <n v="14.204545454545455"/>
    <x v="16"/>
    <x v="2"/>
  </r>
  <r>
    <x v="2"/>
    <x v="10"/>
    <n v="15.909090909090908"/>
    <x v="16"/>
    <x v="2"/>
  </r>
  <r>
    <x v="2"/>
    <x v="4"/>
    <n v="2.8409090909090908"/>
    <x v="16"/>
    <x v="2"/>
  </r>
  <r>
    <x v="2"/>
    <x v="11"/>
    <n v="41.725146198830402"/>
    <x v="16"/>
    <x v="2"/>
  </r>
  <r>
    <x v="3"/>
    <x v="330"/>
    <n v="15.909090909090908"/>
    <x v="16"/>
    <x v="2"/>
  </r>
  <r>
    <x v="3"/>
    <x v="14"/>
    <n v="11.363636363636363"/>
    <x v="16"/>
    <x v="2"/>
  </r>
  <r>
    <x v="3"/>
    <x v="15"/>
    <n v="8.5227272727272734"/>
    <x v="16"/>
    <x v="2"/>
  </r>
  <r>
    <x v="3"/>
    <x v="16"/>
    <n v="9.6590909090909083"/>
    <x v="16"/>
    <x v="2"/>
  </r>
  <r>
    <x v="3"/>
    <x v="17"/>
    <n v="7.9545454545454541"/>
    <x v="16"/>
    <x v="2"/>
  </r>
  <r>
    <x v="3"/>
    <x v="18"/>
    <n v="19.886363636363637"/>
    <x v="16"/>
    <x v="2"/>
  </r>
  <r>
    <x v="3"/>
    <x v="4"/>
    <n v="26.704545454545453"/>
    <x v="16"/>
    <x v="2"/>
  </r>
  <r>
    <x v="3"/>
    <x v="19"/>
    <n v="39844.961240310084"/>
    <x v="16"/>
    <x v="2"/>
  </r>
  <r>
    <x v="0"/>
    <x v="0"/>
    <n v="92.242833052276566"/>
    <x v="17"/>
    <x v="2"/>
  </r>
  <r>
    <x v="0"/>
    <x v="1"/>
    <n v="7.75716694772344"/>
    <x v="17"/>
    <x v="3"/>
  </r>
  <r>
    <x v="1"/>
    <x v="2"/>
    <n v="49.915682967959526"/>
    <x v="17"/>
    <x v="3"/>
  </r>
  <r>
    <x v="1"/>
    <x v="3"/>
    <n v="48.566610455311974"/>
    <x v="17"/>
    <x v="3"/>
  </r>
  <r>
    <x v="1"/>
    <x v="4"/>
    <n v="1.5177065767284992"/>
    <x v="17"/>
    <x v="3"/>
  </r>
  <r>
    <x v="2"/>
    <x v="5"/>
    <n v="10.286677908937605"/>
    <x v="17"/>
    <x v="3"/>
  </r>
  <r>
    <x v="2"/>
    <x v="6"/>
    <n v="9.5934045343826124"/>
    <x v="17"/>
    <x v="3"/>
  </r>
  <r>
    <x v="2"/>
    <x v="7"/>
    <n v="26.119542814315157"/>
    <x v="17"/>
    <x v="3"/>
  </r>
  <r>
    <x v="2"/>
    <x v="8"/>
    <n v="9.4435075885328832"/>
    <x v="17"/>
    <x v="3"/>
  </r>
  <r>
    <x v="2"/>
    <x v="9"/>
    <n v="20.236087689713322"/>
    <x v="17"/>
    <x v="3"/>
  </r>
  <r>
    <x v="2"/>
    <x v="10"/>
    <n v="19.524077196927113"/>
    <x v="17"/>
    <x v="3"/>
  </r>
  <r>
    <x v="2"/>
    <x v="4"/>
    <n v="4.7967022671913062"/>
    <x v="17"/>
    <x v="3"/>
  </r>
  <r>
    <x v="2"/>
    <x v="11"/>
    <n v="45.926982877386394"/>
    <x v="17"/>
    <x v="3"/>
  </r>
  <r>
    <x v="3"/>
    <x v="330"/>
    <n v="10.08056960839423"/>
    <x v="17"/>
    <x v="3"/>
  </r>
  <r>
    <x v="3"/>
    <x v="14"/>
    <n v="7.0638935731684471"/>
    <x v="17"/>
    <x v="3"/>
  </r>
  <r>
    <x v="3"/>
    <x v="15"/>
    <n v="14.427581038036349"/>
    <x v="17"/>
    <x v="3"/>
  </r>
  <r>
    <x v="3"/>
    <x v="16"/>
    <n v="13.528199362937981"/>
    <x v="17"/>
    <x v="3"/>
  </r>
  <r>
    <x v="3"/>
    <x v="17"/>
    <n v="11.973018549747049"/>
    <x v="17"/>
    <x v="3"/>
  </r>
  <r>
    <x v="3"/>
    <x v="18"/>
    <n v="26.025857223159079"/>
    <x v="17"/>
    <x v="3"/>
  </r>
  <r>
    <x v="3"/>
    <x v="4"/>
    <n v="16.900880644556867"/>
    <x v="17"/>
    <x v="3"/>
  </r>
  <r>
    <x v="3"/>
    <x v="19"/>
    <n v="42886.814205185998"/>
    <x v="17"/>
    <x v="3"/>
  </r>
  <r>
    <x v="0"/>
    <x v="0"/>
    <n v="68.277680140597539"/>
    <x v="1"/>
    <x v="3"/>
  </r>
  <r>
    <x v="0"/>
    <x v="1"/>
    <n v="31.722319859402461"/>
    <x v="1"/>
    <x v="3"/>
  </r>
  <r>
    <x v="1"/>
    <x v="2"/>
    <n v="51.142355008787348"/>
    <x v="1"/>
    <x v="3"/>
  </r>
  <r>
    <x v="1"/>
    <x v="3"/>
    <n v="48.066783831282955"/>
    <x v="1"/>
    <x v="3"/>
  </r>
  <r>
    <x v="1"/>
    <x v="4"/>
    <n v="0.79086115992970119"/>
    <x v="1"/>
    <x v="3"/>
  </r>
  <r>
    <x v="2"/>
    <x v="5"/>
    <n v="16.256590509666079"/>
    <x v="1"/>
    <x v="3"/>
  </r>
  <r>
    <x v="2"/>
    <x v="6"/>
    <n v="19.595782073813709"/>
    <x v="1"/>
    <x v="3"/>
  </r>
  <r>
    <x v="2"/>
    <x v="7"/>
    <n v="35.588752196836552"/>
    <x v="1"/>
    <x v="3"/>
  </r>
  <r>
    <x v="2"/>
    <x v="8"/>
    <n v="7.5571177504393674"/>
    <x v="1"/>
    <x v="3"/>
  </r>
  <r>
    <x v="2"/>
    <x v="9"/>
    <n v="9.7539543057996489"/>
    <x v="1"/>
    <x v="3"/>
  </r>
  <r>
    <x v="2"/>
    <x v="10"/>
    <n v="9.4903339191564147"/>
    <x v="1"/>
    <x v="3"/>
  </r>
  <r>
    <x v="2"/>
    <x v="4"/>
    <n v="1.7574692442882249"/>
    <x v="1"/>
    <x v="3"/>
  </r>
  <r>
    <x v="2"/>
    <x v="11"/>
    <n v="38.140429338103772"/>
    <x v="1"/>
    <x v="3"/>
  </r>
  <r>
    <x v="3"/>
    <x v="330"/>
    <n v="19.859402460456941"/>
    <x v="1"/>
    <x v="3"/>
  </r>
  <r>
    <x v="3"/>
    <x v="14"/>
    <n v="12.653778558875219"/>
    <x v="1"/>
    <x v="3"/>
  </r>
  <r>
    <x v="3"/>
    <x v="15"/>
    <n v="20.650263620386642"/>
    <x v="1"/>
    <x v="3"/>
  </r>
  <r>
    <x v="3"/>
    <x v="16"/>
    <n v="12.741652021089632"/>
    <x v="1"/>
    <x v="3"/>
  </r>
  <r>
    <x v="3"/>
    <x v="17"/>
    <n v="7.5571177504393674"/>
    <x v="1"/>
    <x v="3"/>
  </r>
  <r>
    <x v="3"/>
    <x v="18"/>
    <n v="9.4024604569420038"/>
    <x v="1"/>
    <x v="3"/>
  </r>
  <r>
    <x v="3"/>
    <x v="4"/>
    <n v="17.135325131810195"/>
    <x v="1"/>
    <x v="3"/>
  </r>
  <r>
    <x v="3"/>
    <x v="19"/>
    <n v="32847.295864263011"/>
    <x v="1"/>
    <x v="3"/>
  </r>
  <r>
    <x v="0"/>
    <x v="0"/>
    <n v="99.895178197064993"/>
    <x v="2"/>
    <x v="3"/>
  </r>
  <r>
    <x v="0"/>
    <x v="1"/>
    <n v="0.10482180293501048"/>
    <x v="2"/>
    <x v="3"/>
  </r>
  <r>
    <x v="1"/>
    <x v="2"/>
    <n v="48.270440251572325"/>
    <x v="2"/>
    <x v="3"/>
  </r>
  <r>
    <x v="1"/>
    <x v="3"/>
    <n v="50.157232704402517"/>
    <x v="2"/>
    <x v="3"/>
  </r>
  <r>
    <x v="1"/>
    <x v="4"/>
    <n v="1.5723270440251573"/>
    <x v="2"/>
    <x v="3"/>
  </r>
  <r>
    <x v="2"/>
    <x v="5"/>
    <n v="7.9664570230607969"/>
    <x v="2"/>
    <x v="3"/>
  </r>
  <r>
    <x v="2"/>
    <x v="6"/>
    <n v="5.1362683438155132"/>
    <x v="2"/>
    <x v="3"/>
  </r>
  <r>
    <x v="2"/>
    <x v="7"/>
    <n v="23.008385744234801"/>
    <x v="2"/>
    <x v="3"/>
  </r>
  <r>
    <x v="2"/>
    <x v="8"/>
    <n v="10.482180293501049"/>
    <x v="2"/>
    <x v="3"/>
  </r>
  <r>
    <x v="2"/>
    <x v="9"/>
    <n v="23.951781970649897"/>
    <x v="2"/>
    <x v="3"/>
  </r>
  <r>
    <x v="2"/>
    <x v="10"/>
    <n v="23.113207547169811"/>
    <x v="2"/>
    <x v="3"/>
  </r>
  <r>
    <x v="2"/>
    <x v="4"/>
    <n v="6.3417190775681345"/>
    <x v="2"/>
    <x v="3"/>
  </r>
  <r>
    <x v="2"/>
    <x v="11"/>
    <n v="49.031897034135469"/>
    <x v="2"/>
    <x v="3"/>
  </r>
  <r>
    <x v="3"/>
    <x v="330"/>
    <n v="5.3459119496855347"/>
    <x v="2"/>
    <x v="3"/>
  </r>
  <r>
    <x v="3"/>
    <x v="14"/>
    <n v="4.8742138364779874"/>
    <x v="2"/>
    <x v="3"/>
  </r>
  <r>
    <x v="3"/>
    <x v="15"/>
    <n v="12.735849056603774"/>
    <x v="2"/>
    <x v="3"/>
  </r>
  <r>
    <x v="3"/>
    <x v="16"/>
    <n v="14.046121593291405"/>
    <x v="2"/>
    <x v="3"/>
  </r>
  <r>
    <x v="3"/>
    <x v="17"/>
    <n v="13.522012578616351"/>
    <x v="2"/>
    <x v="3"/>
  </r>
  <r>
    <x v="3"/>
    <x v="18"/>
    <n v="35.062893081761004"/>
    <x v="2"/>
    <x v="3"/>
  </r>
  <r>
    <x v="3"/>
    <x v="4"/>
    <n v="14.412997903563941"/>
    <x v="2"/>
    <x v="3"/>
  </r>
  <r>
    <x v="3"/>
    <x v="19"/>
    <n v="44239.449479485636"/>
    <x v="2"/>
    <x v="3"/>
  </r>
  <r>
    <x v="0"/>
    <x v="0"/>
    <n v="99.066666666666663"/>
    <x v="3"/>
    <x v="3"/>
  </r>
  <r>
    <x v="0"/>
    <x v="1"/>
    <n v="0.93333333333333335"/>
    <x v="3"/>
    <x v="3"/>
  </r>
  <r>
    <x v="1"/>
    <x v="2"/>
    <n v="49.333333333333336"/>
    <x v="3"/>
    <x v="3"/>
  </r>
  <r>
    <x v="1"/>
    <x v="3"/>
    <n v="48.4"/>
    <x v="3"/>
    <x v="3"/>
  </r>
  <r>
    <x v="1"/>
    <x v="4"/>
    <n v="2.2666666666666666"/>
    <x v="3"/>
    <x v="3"/>
  </r>
  <r>
    <x v="2"/>
    <x v="5"/>
    <n v="7.333333333333333"/>
    <x v="3"/>
    <x v="3"/>
  </r>
  <r>
    <x v="2"/>
    <x v="6"/>
    <n v="6.8"/>
    <x v="3"/>
    <x v="3"/>
  </r>
  <r>
    <x v="2"/>
    <x v="7"/>
    <n v="20.8"/>
    <x v="3"/>
    <x v="3"/>
  </r>
  <r>
    <x v="2"/>
    <x v="8"/>
    <n v="11.066666666666666"/>
    <x v="3"/>
    <x v="3"/>
  </r>
  <r>
    <x v="2"/>
    <x v="9"/>
    <n v="25.866666666666667"/>
    <x v="3"/>
    <x v="3"/>
  </r>
  <r>
    <x v="2"/>
    <x v="10"/>
    <n v="24.4"/>
    <x v="3"/>
    <x v="3"/>
  </r>
  <r>
    <x v="2"/>
    <x v="4"/>
    <n v="3.7333333333333334"/>
    <x v="3"/>
    <x v="3"/>
  </r>
  <r>
    <x v="2"/>
    <x v="11"/>
    <n v="49.55124653739616"/>
    <x v="3"/>
    <x v="3"/>
  </r>
  <r>
    <x v="3"/>
    <x v="330"/>
    <n v="7.333333333333333"/>
    <x v="3"/>
    <x v="3"/>
  </r>
  <r>
    <x v="3"/>
    <x v="14"/>
    <n v="6.9333333333333336"/>
    <x v="3"/>
    <x v="3"/>
  </r>
  <r>
    <x v="3"/>
    <x v="15"/>
    <n v="15.6"/>
    <x v="3"/>
    <x v="3"/>
  </r>
  <r>
    <x v="3"/>
    <x v="16"/>
    <n v="14.4"/>
    <x v="3"/>
    <x v="3"/>
  </r>
  <r>
    <x v="3"/>
    <x v="17"/>
    <n v="14"/>
    <x v="3"/>
    <x v="3"/>
  </r>
  <r>
    <x v="3"/>
    <x v="18"/>
    <n v="20.666666666666668"/>
    <x v="3"/>
    <x v="3"/>
  </r>
  <r>
    <x v="3"/>
    <x v="4"/>
    <n v="21.066666666666666"/>
    <x v="3"/>
    <x v="3"/>
  </r>
  <r>
    <x v="3"/>
    <x v="19"/>
    <n v="44863.175675675651"/>
    <x v="3"/>
    <x v="3"/>
  </r>
  <r>
    <x v="0"/>
    <x v="0"/>
    <n v="98.479729729729726"/>
    <x v="4"/>
    <x v="3"/>
  </r>
  <r>
    <x v="0"/>
    <x v="1"/>
    <n v="1.5202702702702702"/>
    <x v="4"/>
    <x v="3"/>
  </r>
  <r>
    <x v="1"/>
    <x v="2"/>
    <n v="53.547297297297298"/>
    <x v="4"/>
    <x v="3"/>
  </r>
  <r>
    <x v="1"/>
    <x v="3"/>
    <n v="44.763513513513516"/>
    <x v="4"/>
    <x v="3"/>
  </r>
  <r>
    <x v="1"/>
    <x v="4"/>
    <n v="1.6891891891891893"/>
    <x v="4"/>
    <x v="3"/>
  </r>
  <r>
    <x v="2"/>
    <x v="5"/>
    <n v="6.4189189189189193"/>
    <x v="4"/>
    <x v="3"/>
  </r>
  <r>
    <x v="2"/>
    <x v="6"/>
    <n v="6.25"/>
    <x v="4"/>
    <x v="3"/>
  </r>
  <r>
    <x v="2"/>
    <x v="7"/>
    <n v="23.986486486486488"/>
    <x v="4"/>
    <x v="3"/>
  </r>
  <r>
    <x v="2"/>
    <x v="8"/>
    <n v="8.2770270270270263"/>
    <x v="4"/>
    <x v="3"/>
  </r>
  <r>
    <x v="2"/>
    <x v="9"/>
    <n v="25.168918918918919"/>
    <x v="4"/>
    <x v="3"/>
  </r>
  <r>
    <x v="2"/>
    <x v="10"/>
    <n v="24.662162162162161"/>
    <x v="4"/>
    <x v="3"/>
  </r>
  <r>
    <x v="2"/>
    <x v="4"/>
    <n v="5.2364864864864868"/>
    <x v="4"/>
    <x v="3"/>
  </r>
  <r>
    <x v="2"/>
    <x v="11"/>
    <n v="49.283422459893053"/>
    <x v="4"/>
    <x v="3"/>
  </r>
  <r>
    <x v="3"/>
    <x v="330"/>
    <n v="4.2229729729729728"/>
    <x v="4"/>
    <x v="3"/>
  </r>
  <r>
    <x v="3"/>
    <x v="14"/>
    <n v="3.8851351351351351"/>
    <x v="4"/>
    <x v="3"/>
  </r>
  <r>
    <x v="3"/>
    <x v="15"/>
    <n v="9.4594594594594597"/>
    <x v="4"/>
    <x v="3"/>
  </r>
  <r>
    <x v="3"/>
    <x v="16"/>
    <n v="13.175675675675675"/>
    <x v="4"/>
    <x v="3"/>
  </r>
  <r>
    <x v="3"/>
    <x v="17"/>
    <n v="15.202702702702704"/>
    <x v="4"/>
    <x v="3"/>
  </r>
  <r>
    <x v="3"/>
    <x v="18"/>
    <n v="42.567567567567565"/>
    <x v="4"/>
    <x v="3"/>
  </r>
  <r>
    <x v="3"/>
    <x v="4"/>
    <n v="11.486486486486486"/>
    <x v="4"/>
    <x v="3"/>
  </r>
  <r>
    <x v="3"/>
    <x v="19"/>
    <n v="54738.549618320591"/>
    <x v="4"/>
    <x v="3"/>
  </r>
  <r>
    <x v="0"/>
    <x v="0"/>
    <n v="98.742138364779876"/>
    <x v="5"/>
    <x v="3"/>
  </r>
  <r>
    <x v="0"/>
    <x v="1"/>
    <n v="1.2578616352201257"/>
    <x v="5"/>
    <x v="3"/>
  </r>
  <r>
    <x v="1"/>
    <x v="2"/>
    <n v="50.943396226415096"/>
    <x v="5"/>
    <x v="3"/>
  </r>
  <r>
    <x v="1"/>
    <x v="3"/>
    <n v="47.79874213836478"/>
    <x v="5"/>
    <x v="3"/>
  </r>
  <r>
    <x v="1"/>
    <x v="4"/>
    <n v="1.2578616352201257"/>
    <x v="5"/>
    <x v="3"/>
  </r>
  <r>
    <x v="2"/>
    <x v="5"/>
    <n v="6.2893081761006293"/>
    <x v="5"/>
    <x v="3"/>
  </r>
  <r>
    <x v="2"/>
    <x v="6"/>
    <n v="5.0314465408805029"/>
    <x v="5"/>
    <x v="3"/>
  </r>
  <r>
    <x v="2"/>
    <x v="7"/>
    <n v="25.786163522012579"/>
    <x v="5"/>
    <x v="3"/>
  </r>
  <r>
    <x v="2"/>
    <x v="8"/>
    <n v="9.433962264150944"/>
    <x v="5"/>
    <x v="3"/>
  </r>
  <r>
    <x v="2"/>
    <x v="9"/>
    <n v="27.672955974842768"/>
    <x v="5"/>
    <x v="3"/>
  </r>
  <r>
    <x v="2"/>
    <x v="10"/>
    <n v="20.754716981132077"/>
    <x v="5"/>
    <x v="3"/>
  </r>
  <r>
    <x v="2"/>
    <x v="4"/>
    <n v="5.0314465408805029"/>
    <x v="5"/>
    <x v="3"/>
  </r>
  <r>
    <x v="2"/>
    <x v="11"/>
    <n v="49"/>
    <x v="5"/>
    <x v="3"/>
  </r>
  <r>
    <x v="3"/>
    <x v="330"/>
    <n v="6.2893081761006293"/>
    <x v="5"/>
    <x v="3"/>
  </r>
  <r>
    <x v="3"/>
    <x v="14"/>
    <n v="5.6603773584905657"/>
    <x v="5"/>
    <x v="3"/>
  </r>
  <r>
    <x v="3"/>
    <x v="15"/>
    <n v="15.723270440251572"/>
    <x v="5"/>
    <x v="3"/>
  </r>
  <r>
    <x v="3"/>
    <x v="16"/>
    <n v="16.981132075471699"/>
    <x v="5"/>
    <x v="3"/>
  </r>
  <r>
    <x v="3"/>
    <x v="17"/>
    <n v="16.981132075471699"/>
    <x v="5"/>
    <x v="3"/>
  </r>
  <r>
    <x v="3"/>
    <x v="18"/>
    <n v="27.672955974842768"/>
    <x v="5"/>
    <x v="3"/>
  </r>
  <r>
    <x v="3"/>
    <x v="4"/>
    <n v="10.691823899371069"/>
    <x v="5"/>
    <x v="3"/>
  </r>
  <r>
    <x v="3"/>
    <x v="19"/>
    <n v="48042.253521126739"/>
    <x v="5"/>
    <x v="3"/>
  </r>
  <r>
    <x v="0"/>
    <x v="0"/>
    <n v="99.074074074074076"/>
    <x v="6"/>
    <x v="3"/>
  </r>
  <r>
    <x v="0"/>
    <x v="1"/>
    <n v="0.92592592592592593"/>
    <x v="6"/>
    <x v="3"/>
  </r>
  <r>
    <x v="1"/>
    <x v="2"/>
    <n v="62.962962962962962"/>
    <x v="6"/>
    <x v="3"/>
  </r>
  <r>
    <x v="1"/>
    <x v="3"/>
    <n v="37.037037037037038"/>
    <x v="6"/>
    <x v="3"/>
  </r>
  <r>
    <x v="1"/>
    <x v="4"/>
    <n v="0"/>
    <x v="6"/>
    <x v="3"/>
  </r>
  <r>
    <x v="2"/>
    <x v="5"/>
    <n v="4.6296296296296298"/>
    <x v="6"/>
    <x v="3"/>
  </r>
  <r>
    <x v="2"/>
    <x v="6"/>
    <n v="5.5555555555555554"/>
    <x v="6"/>
    <x v="3"/>
  </r>
  <r>
    <x v="2"/>
    <x v="7"/>
    <n v="24.074074074074073"/>
    <x v="6"/>
    <x v="3"/>
  </r>
  <r>
    <x v="2"/>
    <x v="8"/>
    <n v="10.185185185185185"/>
    <x v="6"/>
    <x v="3"/>
  </r>
  <r>
    <x v="2"/>
    <x v="9"/>
    <n v="20.37037037037037"/>
    <x v="6"/>
    <x v="3"/>
  </r>
  <r>
    <x v="2"/>
    <x v="10"/>
    <n v="30.555555555555557"/>
    <x v="6"/>
    <x v="3"/>
  </r>
  <r>
    <x v="2"/>
    <x v="4"/>
    <n v="4.6296296296296298"/>
    <x v="6"/>
    <x v="3"/>
  </r>
  <r>
    <x v="2"/>
    <x v="11"/>
    <n v="51.038834951456309"/>
    <x v="6"/>
    <x v="3"/>
  </r>
  <r>
    <x v="3"/>
    <x v="330"/>
    <n v="3.7037037037037037"/>
    <x v="6"/>
    <x v="3"/>
  </r>
  <r>
    <x v="3"/>
    <x v="14"/>
    <n v="0.92592592592592593"/>
    <x v="6"/>
    <x v="3"/>
  </r>
  <r>
    <x v="3"/>
    <x v="15"/>
    <n v="3.7037037037037037"/>
    <x v="6"/>
    <x v="3"/>
  </r>
  <r>
    <x v="3"/>
    <x v="16"/>
    <n v="9.2592592592592595"/>
    <x v="6"/>
    <x v="3"/>
  </r>
  <r>
    <x v="3"/>
    <x v="17"/>
    <n v="13.888888888888889"/>
    <x v="6"/>
    <x v="3"/>
  </r>
  <r>
    <x v="3"/>
    <x v="18"/>
    <n v="56.481481481481481"/>
    <x v="6"/>
    <x v="3"/>
  </r>
  <r>
    <x v="3"/>
    <x v="4"/>
    <n v="12.037037037037036"/>
    <x v="6"/>
    <x v="3"/>
  </r>
  <r>
    <x v="3"/>
    <x v="19"/>
    <n v="60915.789473684206"/>
    <x v="6"/>
    <x v="3"/>
  </r>
  <r>
    <x v="0"/>
    <x v="0"/>
    <n v="96.610169491525426"/>
    <x v="7"/>
    <x v="3"/>
  </r>
  <r>
    <x v="0"/>
    <x v="1"/>
    <n v="3.3898305084745761"/>
    <x v="7"/>
    <x v="3"/>
  </r>
  <r>
    <x v="1"/>
    <x v="2"/>
    <n v="54.237288135593218"/>
    <x v="7"/>
    <x v="3"/>
  </r>
  <r>
    <x v="1"/>
    <x v="3"/>
    <n v="44.632768361581924"/>
    <x v="7"/>
    <x v="3"/>
  </r>
  <r>
    <x v="1"/>
    <x v="4"/>
    <n v="1.1299435028248588"/>
    <x v="7"/>
    <x v="3"/>
  </r>
  <r>
    <x v="2"/>
    <x v="5"/>
    <n v="7.9096045197740112"/>
    <x v="7"/>
    <x v="3"/>
  </r>
  <r>
    <x v="2"/>
    <x v="6"/>
    <n v="7.9096045197740112"/>
    <x v="7"/>
    <x v="3"/>
  </r>
  <r>
    <x v="2"/>
    <x v="7"/>
    <n v="15.819209039548022"/>
    <x v="7"/>
    <x v="3"/>
  </r>
  <r>
    <x v="2"/>
    <x v="8"/>
    <n v="7.9096045197740112"/>
    <x v="7"/>
    <x v="3"/>
  </r>
  <r>
    <x v="2"/>
    <x v="9"/>
    <n v="25.423728813559322"/>
    <x v="7"/>
    <x v="3"/>
  </r>
  <r>
    <x v="2"/>
    <x v="10"/>
    <n v="27.118644067796609"/>
    <x v="7"/>
    <x v="3"/>
  </r>
  <r>
    <x v="2"/>
    <x v="4"/>
    <n v="7.9096045197740112"/>
    <x v="7"/>
    <x v="3"/>
  </r>
  <r>
    <x v="2"/>
    <x v="11"/>
    <n v="50.018404907975452"/>
    <x v="7"/>
    <x v="3"/>
  </r>
  <r>
    <x v="3"/>
    <x v="330"/>
    <n v="3.9548022598870056"/>
    <x v="7"/>
    <x v="3"/>
  </r>
  <r>
    <x v="3"/>
    <x v="14"/>
    <n v="5.6497175141242941"/>
    <x v="7"/>
    <x v="3"/>
  </r>
  <r>
    <x v="3"/>
    <x v="15"/>
    <n v="10.169491525423728"/>
    <x v="7"/>
    <x v="3"/>
  </r>
  <r>
    <x v="3"/>
    <x v="16"/>
    <n v="14.124293785310735"/>
    <x v="7"/>
    <x v="3"/>
  </r>
  <r>
    <x v="3"/>
    <x v="17"/>
    <n v="17.514124293785311"/>
    <x v="7"/>
    <x v="3"/>
  </r>
  <r>
    <x v="3"/>
    <x v="18"/>
    <n v="37.288135593220339"/>
    <x v="7"/>
    <x v="3"/>
  </r>
  <r>
    <x v="3"/>
    <x v="4"/>
    <n v="11.299435028248588"/>
    <x v="7"/>
    <x v="3"/>
  </r>
  <r>
    <x v="3"/>
    <x v="19"/>
    <n v="52777.070063694271"/>
    <x v="7"/>
    <x v="3"/>
  </r>
  <r>
    <x v="0"/>
    <x v="0"/>
    <n v="100"/>
    <x v="8"/>
    <x v="3"/>
  </r>
  <r>
    <x v="0"/>
    <x v="1"/>
    <n v="0"/>
    <x v="8"/>
    <x v="3"/>
  </r>
  <r>
    <x v="1"/>
    <x v="2"/>
    <n v="48.648648648648646"/>
    <x v="8"/>
    <x v="3"/>
  </r>
  <r>
    <x v="1"/>
    <x v="3"/>
    <n v="47.297297297297298"/>
    <x v="8"/>
    <x v="3"/>
  </r>
  <r>
    <x v="1"/>
    <x v="4"/>
    <n v="4.0540540540540544"/>
    <x v="8"/>
    <x v="3"/>
  </r>
  <r>
    <x v="2"/>
    <x v="5"/>
    <n v="6.0810810810810807"/>
    <x v="8"/>
    <x v="3"/>
  </r>
  <r>
    <x v="2"/>
    <x v="6"/>
    <n v="6.0810810810810807"/>
    <x v="8"/>
    <x v="3"/>
  </r>
  <r>
    <x v="2"/>
    <x v="7"/>
    <n v="31.756756756756758"/>
    <x v="8"/>
    <x v="3"/>
  </r>
  <r>
    <x v="2"/>
    <x v="8"/>
    <n v="6.0810810810810807"/>
    <x v="8"/>
    <x v="3"/>
  </r>
  <r>
    <x v="2"/>
    <x v="9"/>
    <n v="25.675675675675677"/>
    <x v="8"/>
    <x v="3"/>
  </r>
  <r>
    <x v="2"/>
    <x v="10"/>
    <n v="21.621621621621621"/>
    <x v="8"/>
    <x v="3"/>
  </r>
  <r>
    <x v="2"/>
    <x v="4"/>
    <n v="2.7027027027027026"/>
    <x v="8"/>
    <x v="3"/>
  </r>
  <r>
    <x v="2"/>
    <x v="11"/>
    <n v="47.493055555555536"/>
    <x v="8"/>
    <x v="3"/>
  </r>
  <r>
    <x v="3"/>
    <x v="330"/>
    <n v="2.7027027027027026"/>
    <x v="8"/>
    <x v="3"/>
  </r>
  <r>
    <x v="3"/>
    <x v="14"/>
    <n v="2.0270270270270272"/>
    <x v="8"/>
    <x v="3"/>
  </r>
  <r>
    <x v="3"/>
    <x v="15"/>
    <n v="6.0810810810810807"/>
    <x v="8"/>
    <x v="3"/>
  </r>
  <r>
    <x v="3"/>
    <x v="16"/>
    <n v="10.810810810810811"/>
    <x v="8"/>
    <x v="3"/>
  </r>
  <r>
    <x v="3"/>
    <x v="17"/>
    <n v="11.486486486486486"/>
    <x v="8"/>
    <x v="3"/>
  </r>
  <r>
    <x v="3"/>
    <x v="18"/>
    <n v="54.729729729729726"/>
    <x v="8"/>
    <x v="3"/>
  </r>
  <r>
    <x v="3"/>
    <x v="4"/>
    <n v="12.162162162162161"/>
    <x v="8"/>
    <x v="3"/>
  </r>
  <r>
    <x v="3"/>
    <x v="19"/>
    <n v="59907.69230769229"/>
    <x v="8"/>
    <x v="3"/>
  </r>
  <r>
    <x v="0"/>
    <x v="0"/>
    <n v="100"/>
    <x v="9"/>
    <x v="3"/>
  </r>
  <r>
    <x v="0"/>
    <x v="1"/>
    <n v="0"/>
    <x v="9"/>
    <x v="3"/>
  </r>
  <r>
    <x v="1"/>
    <x v="2"/>
    <n v="44.378698224852073"/>
    <x v="9"/>
    <x v="3"/>
  </r>
  <r>
    <x v="1"/>
    <x v="3"/>
    <n v="55.029585798816569"/>
    <x v="9"/>
    <x v="3"/>
  </r>
  <r>
    <x v="1"/>
    <x v="4"/>
    <n v="0.59171597633136097"/>
    <x v="9"/>
    <x v="3"/>
  </r>
  <r>
    <x v="2"/>
    <x v="5"/>
    <n v="7.1005917159763312"/>
    <x v="9"/>
    <x v="3"/>
  </r>
  <r>
    <x v="2"/>
    <x v="6"/>
    <n v="5.3254437869822482"/>
    <x v="9"/>
    <x v="3"/>
  </r>
  <r>
    <x v="2"/>
    <x v="7"/>
    <n v="18.934911242603551"/>
    <x v="9"/>
    <x v="3"/>
  </r>
  <r>
    <x v="2"/>
    <x v="8"/>
    <n v="14.792899408284024"/>
    <x v="9"/>
    <x v="3"/>
  </r>
  <r>
    <x v="2"/>
    <x v="9"/>
    <n v="23.076923076923077"/>
    <x v="9"/>
    <x v="3"/>
  </r>
  <r>
    <x v="2"/>
    <x v="10"/>
    <n v="24.852071005917161"/>
    <x v="9"/>
    <x v="3"/>
  </r>
  <r>
    <x v="2"/>
    <x v="4"/>
    <n v="5.9171597633136095"/>
    <x v="9"/>
    <x v="3"/>
  </r>
  <r>
    <x v="2"/>
    <x v="11"/>
    <n v="50.044025157232703"/>
    <x v="9"/>
    <x v="3"/>
  </r>
  <r>
    <x v="3"/>
    <x v="330"/>
    <n v="1.7751479289940828"/>
    <x v="9"/>
    <x v="3"/>
  </r>
  <r>
    <x v="3"/>
    <x v="14"/>
    <n v="1.1834319526627219"/>
    <x v="9"/>
    <x v="3"/>
  </r>
  <r>
    <x v="3"/>
    <x v="15"/>
    <n v="10.059171597633137"/>
    <x v="9"/>
    <x v="3"/>
  </r>
  <r>
    <x v="3"/>
    <x v="16"/>
    <n v="14.792899408284024"/>
    <x v="9"/>
    <x v="3"/>
  </r>
  <r>
    <x v="3"/>
    <x v="17"/>
    <n v="11.834319526627219"/>
    <x v="9"/>
    <x v="3"/>
  </r>
  <r>
    <x v="3"/>
    <x v="18"/>
    <n v="35.502958579881657"/>
    <x v="9"/>
    <x v="3"/>
  </r>
  <r>
    <x v="3"/>
    <x v="4"/>
    <n v="24.852071005917161"/>
    <x v="9"/>
    <x v="3"/>
  </r>
  <r>
    <x v="3"/>
    <x v="19"/>
    <n v="55417.322834645704"/>
    <x v="9"/>
    <x v="3"/>
  </r>
  <r>
    <x v="0"/>
    <x v="0"/>
    <n v="96.18320610687023"/>
    <x v="10"/>
    <x v="3"/>
  </r>
  <r>
    <x v="0"/>
    <x v="1"/>
    <n v="3.8167938931297711"/>
    <x v="10"/>
    <x v="3"/>
  </r>
  <r>
    <x v="1"/>
    <x v="2"/>
    <n v="53.435114503816791"/>
    <x v="10"/>
    <x v="3"/>
  </r>
  <r>
    <x v="1"/>
    <x v="3"/>
    <n v="44.274809160305345"/>
    <x v="10"/>
    <x v="3"/>
  </r>
  <r>
    <x v="1"/>
    <x v="4"/>
    <n v="2.2900763358778624"/>
    <x v="10"/>
    <x v="3"/>
  </r>
  <r>
    <x v="2"/>
    <x v="5"/>
    <n v="3.8167938931297711"/>
    <x v="10"/>
    <x v="3"/>
  </r>
  <r>
    <x v="2"/>
    <x v="6"/>
    <n v="12.977099236641221"/>
    <x v="10"/>
    <x v="3"/>
  </r>
  <r>
    <x v="2"/>
    <x v="7"/>
    <n v="22.900763358778626"/>
    <x v="10"/>
    <x v="3"/>
  </r>
  <r>
    <x v="2"/>
    <x v="8"/>
    <n v="7.6335877862595423"/>
    <x v="10"/>
    <x v="3"/>
  </r>
  <r>
    <x v="2"/>
    <x v="9"/>
    <n v="25.190839694656489"/>
    <x v="10"/>
    <x v="3"/>
  </r>
  <r>
    <x v="2"/>
    <x v="10"/>
    <n v="25.190839694656489"/>
    <x v="10"/>
    <x v="3"/>
  </r>
  <r>
    <x v="2"/>
    <x v="4"/>
    <n v="2.2900763358778624"/>
    <x v="10"/>
    <x v="3"/>
  </r>
  <r>
    <x v="2"/>
    <x v="11"/>
    <n v="49.3125"/>
    <x v="10"/>
    <x v="3"/>
  </r>
  <r>
    <x v="3"/>
    <x v="330"/>
    <n v="15.267175572519085"/>
    <x v="10"/>
    <x v="3"/>
  </r>
  <r>
    <x v="3"/>
    <x v="14"/>
    <n v="9.1603053435114496"/>
    <x v="10"/>
    <x v="3"/>
  </r>
  <r>
    <x v="3"/>
    <x v="15"/>
    <n v="17.557251908396946"/>
    <x v="10"/>
    <x v="3"/>
  </r>
  <r>
    <x v="3"/>
    <x v="16"/>
    <n v="15.267175572519085"/>
    <x v="10"/>
    <x v="3"/>
  </r>
  <r>
    <x v="3"/>
    <x v="17"/>
    <n v="14.503816793893129"/>
    <x v="10"/>
    <x v="3"/>
  </r>
  <r>
    <x v="3"/>
    <x v="18"/>
    <n v="12.977099236641221"/>
    <x v="10"/>
    <x v="3"/>
  </r>
  <r>
    <x v="3"/>
    <x v="4"/>
    <n v="15.267175572519085"/>
    <x v="10"/>
    <x v="3"/>
  </r>
  <r>
    <x v="3"/>
    <x v="19"/>
    <n v="38459.459459459453"/>
    <x v="10"/>
    <x v="3"/>
  </r>
  <r>
    <x v="0"/>
    <x v="0"/>
    <n v="99.159663865546221"/>
    <x v="11"/>
    <x v="3"/>
  </r>
  <r>
    <x v="0"/>
    <x v="1"/>
    <n v="0.84033613445378152"/>
    <x v="11"/>
    <x v="3"/>
  </r>
  <r>
    <x v="1"/>
    <x v="2"/>
    <n v="62.184873949579831"/>
    <x v="11"/>
    <x v="3"/>
  </r>
  <r>
    <x v="1"/>
    <x v="3"/>
    <n v="37.815126050420169"/>
    <x v="11"/>
    <x v="3"/>
  </r>
  <r>
    <x v="1"/>
    <x v="4"/>
    <n v="0"/>
    <x v="11"/>
    <x v="3"/>
  </r>
  <r>
    <x v="2"/>
    <x v="5"/>
    <n v="8.4033613445378155"/>
    <x v="11"/>
    <x v="3"/>
  </r>
  <r>
    <x v="2"/>
    <x v="6"/>
    <n v="2.5210084033613445"/>
    <x v="11"/>
    <x v="3"/>
  </r>
  <r>
    <x v="2"/>
    <x v="7"/>
    <n v="23.529411764705884"/>
    <x v="11"/>
    <x v="3"/>
  </r>
  <r>
    <x v="2"/>
    <x v="8"/>
    <n v="8.4033613445378155"/>
    <x v="11"/>
    <x v="3"/>
  </r>
  <r>
    <x v="2"/>
    <x v="9"/>
    <n v="22.689075630252102"/>
    <x v="11"/>
    <x v="3"/>
  </r>
  <r>
    <x v="2"/>
    <x v="10"/>
    <n v="27.731092436974791"/>
    <x v="11"/>
    <x v="3"/>
  </r>
  <r>
    <x v="2"/>
    <x v="4"/>
    <n v="6.7226890756302522"/>
    <x v="11"/>
    <x v="3"/>
  </r>
  <r>
    <x v="2"/>
    <x v="11"/>
    <n v="51.189189189189214"/>
    <x v="11"/>
    <x v="3"/>
  </r>
  <r>
    <x v="3"/>
    <x v="330"/>
    <n v="4.2016806722689077"/>
    <x v="11"/>
    <x v="3"/>
  </r>
  <r>
    <x v="3"/>
    <x v="14"/>
    <n v="6.7226890756302522"/>
    <x v="11"/>
    <x v="3"/>
  </r>
  <r>
    <x v="3"/>
    <x v="15"/>
    <n v="21.008403361344538"/>
    <x v="11"/>
    <x v="3"/>
  </r>
  <r>
    <x v="3"/>
    <x v="16"/>
    <n v="17.647058823529413"/>
    <x v="11"/>
    <x v="3"/>
  </r>
  <r>
    <x v="3"/>
    <x v="17"/>
    <n v="7.5630252100840334"/>
    <x v="11"/>
    <x v="3"/>
  </r>
  <r>
    <x v="3"/>
    <x v="18"/>
    <n v="21.008403361344538"/>
    <x v="11"/>
    <x v="3"/>
  </r>
  <r>
    <x v="3"/>
    <x v="4"/>
    <n v="21.84873949579832"/>
    <x v="11"/>
    <x v="3"/>
  </r>
  <r>
    <x v="3"/>
    <x v="19"/>
    <n v="44645.161290322569"/>
    <x v="11"/>
    <x v="3"/>
  </r>
  <r>
    <x v="0"/>
    <x v="0"/>
    <n v="97.979797979797979"/>
    <x v="12"/>
    <x v="3"/>
  </r>
  <r>
    <x v="0"/>
    <x v="1"/>
    <n v="2.0202020202020203"/>
    <x v="12"/>
    <x v="3"/>
  </r>
  <r>
    <x v="1"/>
    <x v="2"/>
    <n v="52.525252525252526"/>
    <x v="12"/>
    <x v="3"/>
  </r>
  <r>
    <x v="1"/>
    <x v="3"/>
    <n v="46.464646464646464"/>
    <x v="12"/>
    <x v="3"/>
  </r>
  <r>
    <x v="1"/>
    <x v="4"/>
    <n v="1.0101010101010102"/>
    <x v="12"/>
    <x v="3"/>
  </r>
  <r>
    <x v="2"/>
    <x v="5"/>
    <n v="8.0808080808080813"/>
    <x v="12"/>
    <x v="3"/>
  </r>
  <r>
    <x v="2"/>
    <x v="6"/>
    <n v="15.151515151515152"/>
    <x v="12"/>
    <x v="3"/>
  </r>
  <r>
    <x v="2"/>
    <x v="7"/>
    <n v="41.414141414141412"/>
    <x v="12"/>
    <x v="3"/>
  </r>
  <r>
    <x v="2"/>
    <x v="8"/>
    <n v="4.0404040404040407"/>
    <x v="12"/>
    <x v="3"/>
  </r>
  <r>
    <x v="2"/>
    <x v="9"/>
    <n v="10.1010101010101"/>
    <x v="12"/>
    <x v="3"/>
  </r>
  <r>
    <x v="2"/>
    <x v="10"/>
    <n v="17.171717171717173"/>
    <x v="12"/>
    <x v="3"/>
  </r>
  <r>
    <x v="2"/>
    <x v="4"/>
    <n v="4.0404040404040407"/>
    <x v="12"/>
    <x v="3"/>
  </r>
  <r>
    <x v="2"/>
    <x v="11"/>
    <n v="42.263157894736835"/>
    <x v="12"/>
    <x v="3"/>
  </r>
  <r>
    <x v="3"/>
    <x v="330"/>
    <n v="18.181818181818183"/>
    <x v="12"/>
    <x v="3"/>
  </r>
  <r>
    <x v="3"/>
    <x v="14"/>
    <n v="12.121212121212121"/>
    <x v="12"/>
    <x v="3"/>
  </r>
  <r>
    <x v="3"/>
    <x v="15"/>
    <n v="11.111111111111111"/>
    <x v="12"/>
    <x v="3"/>
  </r>
  <r>
    <x v="3"/>
    <x v="16"/>
    <n v="10.1010101010101"/>
    <x v="12"/>
    <x v="3"/>
  </r>
  <r>
    <x v="3"/>
    <x v="17"/>
    <n v="11.111111111111111"/>
    <x v="12"/>
    <x v="3"/>
  </r>
  <r>
    <x v="3"/>
    <x v="18"/>
    <n v="13.131313131313131"/>
    <x v="12"/>
    <x v="3"/>
  </r>
  <r>
    <x v="3"/>
    <x v="4"/>
    <n v="24.242424242424242"/>
    <x v="12"/>
    <x v="3"/>
  </r>
  <r>
    <x v="3"/>
    <x v="19"/>
    <n v="37000"/>
    <x v="12"/>
    <x v="3"/>
  </r>
  <r>
    <x v="0"/>
    <x v="0"/>
    <n v="100"/>
    <x v="13"/>
    <x v="3"/>
  </r>
  <r>
    <x v="0"/>
    <x v="1"/>
    <n v="0"/>
    <x v="13"/>
    <x v="3"/>
  </r>
  <r>
    <x v="1"/>
    <x v="2"/>
    <n v="50.724637681159422"/>
    <x v="13"/>
    <x v="3"/>
  </r>
  <r>
    <x v="1"/>
    <x v="3"/>
    <n v="46.376811594202898"/>
    <x v="13"/>
    <x v="3"/>
  </r>
  <r>
    <x v="1"/>
    <x v="4"/>
    <n v="2.8985507246376812"/>
    <x v="13"/>
    <x v="3"/>
  </r>
  <r>
    <x v="2"/>
    <x v="5"/>
    <n v="10.144927536231885"/>
    <x v="13"/>
    <x v="3"/>
  </r>
  <r>
    <x v="2"/>
    <x v="6"/>
    <n v="2.8985507246376812"/>
    <x v="13"/>
    <x v="3"/>
  </r>
  <r>
    <x v="2"/>
    <x v="7"/>
    <n v="31.884057971014492"/>
    <x v="13"/>
    <x v="3"/>
  </r>
  <r>
    <x v="2"/>
    <x v="8"/>
    <n v="11.594202898550725"/>
    <x v="13"/>
    <x v="3"/>
  </r>
  <r>
    <x v="2"/>
    <x v="9"/>
    <n v="21.739130434782609"/>
    <x v="13"/>
    <x v="3"/>
  </r>
  <r>
    <x v="2"/>
    <x v="10"/>
    <n v="17.391304347826086"/>
    <x v="13"/>
    <x v="3"/>
  </r>
  <r>
    <x v="2"/>
    <x v="4"/>
    <n v="4.3478260869565215"/>
    <x v="13"/>
    <x v="3"/>
  </r>
  <r>
    <x v="2"/>
    <x v="11"/>
    <n v="45.833333333333314"/>
    <x v="13"/>
    <x v="3"/>
  </r>
  <r>
    <x v="3"/>
    <x v="330"/>
    <n v="7.2463768115942031"/>
    <x v="13"/>
    <x v="3"/>
  </r>
  <r>
    <x v="3"/>
    <x v="14"/>
    <n v="2.8985507246376812"/>
    <x v="13"/>
    <x v="3"/>
  </r>
  <r>
    <x v="3"/>
    <x v="15"/>
    <n v="10.144927536231885"/>
    <x v="13"/>
    <x v="3"/>
  </r>
  <r>
    <x v="3"/>
    <x v="16"/>
    <n v="5.7971014492753623"/>
    <x v="13"/>
    <x v="3"/>
  </r>
  <r>
    <x v="3"/>
    <x v="17"/>
    <n v="14.492753623188406"/>
    <x v="13"/>
    <x v="3"/>
  </r>
  <r>
    <x v="3"/>
    <x v="18"/>
    <n v="27.536231884057973"/>
    <x v="13"/>
    <x v="3"/>
  </r>
  <r>
    <x v="3"/>
    <x v="4"/>
    <n v="31.884057971014492"/>
    <x v="13"/>
    <x v="3"/>
  </r>
  <r>
    <x v="3"/>
    <x v="19"/>
    <n v="50744.680851063829"/>
    <x v="13"/>
    <x v="3"/>
  </r>
  <r>
    <x v="0"/>
    <x v="0"/>
    <n v="100"/>
    <x v="14"/>
    <x v="3"/>
  </r>
  <r>
    <x v="0"/>
    <x v="1"/>
    <n v="0"/>
    <x v="14"/>
    <x v="3"/>
  </r>
  <r>
    <x v="1"/>
    <x v="2"/>
    <n v="40.229885057471265"/>
    <x v="14"/>
    <x v="3"/>
  </r>
  <r>
    <x v="1"/>
    <x v="3"/>
    <n v="57.47126436781609"/>
    <x v="14"/>
    <x v="3"/>
  </r>
  <r>
    <x v="1"/>
    <x v="4"/>
    <n v="2.2988505747126435"/>
    <x v="14"/>
    <x v="3"/>
  </r>
  <r>
    <x v="2"/>
    <x v="5"/>
    <n v="24.137931034482758"/>
    <x v="14"/>
    <x v="3"/>
  </r>
  <r>
    <x v="2"/>
    <x v="6"/>
    <n v="9.1954022988505741"/>
    <x v="14"/>
    <x v="3"/>
  </r>
  <r>
    <x v="2"/>
    <x v="7"/>
    <n v="16.091954022988507"/>
    <x v="14"/>
    <x v="3"/>
  </r>
  <r>
    <x v="2"/>
    <x v="8"/>
    <n v="8.0459770114942533"/>
    <x v="14"/>
    <x v="3"/>
  </r>
  <r>
    <x v="2"/>
    <x v="9"/>
    <n v="16.091954022988507"/>
    <x v="14"/>
    <x v="3"/>
  </r>
  <r>
    <x v="2"/>
    <x v="10"/>
    <n v="13.793103448275861"/>
    <x v="14"/>
    <x v="3"/>
  </r>
  <r>
    <x v="2"/>
    <x v="4"/>
    <n v="12.64367816091954"/>
    <x v="14"/>
    <x v="3"/>
  </r>
  <r>
    <x v="2"/>
    <x v="11"/>
    <n v="41.23684210526315"/>
    <x v="14"/>
    <x v="3"/>
  </r>
  <r>
    <x v="3"/>
    <x v="330"/>
    <n v="6.8965517241379306"/>
    <x v="14"/>
    <x v="3"/>
  </r>
  <r>
    <x v="3"/>
    <x v="14"/>
    <n v="5.7471264367816088"/>
    <x v="14"/>
    <x v="3"/>
  </r>
  <r>
    <x v="3"/>
    <x v="15"/>
    <n v="9.1954022988505741"/>
    <x v="14"/>
    <x v="3"/>
  </r>
  <r>
    <x v="3"/>
    <x v="16"/>
    <n v="19.540229885057471"/>
    <x v="14"/>
    <x v="3"/>
  </r>
  <r>
    <x v="3"/>
    <x v="17"/>
    <n v="13.793103448275861"/>
    <x v="14"/>
    <x v="3"/>
  </r>
  <r>
    <x v="3"/>
    <x v="18"/>
    <n v="33.333333333333336"/>
    <x v="14"/>
    <x v="3"/>
  </r>
  <r>
    <x v="3"/>
    <x v="4"/>
    <n v="11.494252873563218"/>
    <x v="14"/>
    <x v="3"/>
  </r>
  <r>
    <x v="3"/>
    <x v="19"/>
    <n v="50103.896103896099"/>
    <x v="14"/>
    <x v="3"/>
  </r>
  <r>
    <x v="0"/>
    <x v="0"/>
    <n v="96.703296703296701"/>
    <x v="15"/>
    <x v="3"/>
  </r>
  <r>
    <x v="0"/>
    <x v="1"/>
    <n v="3.2967032967032965"/>
    <x v="15"/>
    <x v="3"/>
  </r>
  <r>
    <x v="1"/>
    <x v="2"/>
    <n v="42.857142857142854"/>
    <x v="15"/>
    <x v="3"/>
  </r>
  <r>
    <x v="1"/>
    <x v="3"/>
    <n v="53.846153846153847"/>
    <x v="15"/>
    <x v="3"/>
  </r>
  <r>
    <x v="1"/>
    <x v="4"/>
    <n v="3.2967032967032965"/>
    <x v="15"/>
    <x v="3"/>
  </r>
  <r>
    <x v="2"/>
    <x v="5"/>
    <n v="16.483516483516482"/>
    <x v="15"/>
    <x v="3"/>
  </r>
  <r>
    <x v="2"/>
    <x v="6"/>
    <n v="12.087912087912088"/>
    <x v="15"/>
    <x v="3"/>
  </r>
  <r>
    <x v="2"/>
    <x v="7"/>
    <n v="35.164835164835168"/>
    <x v="15"/>
    <x v="3"/>
  </r>
  <r>
    <x v="2"/>
    <x v="8"/>
    <n v="15.384615384615385"/>
    <x v="15"/>
    <x v="3"/>
  </r>
  <r>
    <x v="2"/>
    <x v="9"/>
    <n v="6.5934065934065931"/>
    <x v="15"/>
    <x v="3"/>
  </r>
  <r>
    <x v="2"/>
    <x v="10"/>
    <n v="2.197802197802198"/>
    <x v="15"/>
    <x v="3"/>
  </r>
  <r>
    <x v="2"/>
    <x v="4"/>
    <n v="12.087912087912088"/>
    <x v="15"/>
    <x v="3"/>
  </r>
  <r>
    <x v="2"/>
    <x v="11"/>
    <n v="37.450000000000003"/>
    <x v="15"/>
    <x v="3"/>
  </r>
  <r>
    <x v="3"/>
    <x v="330"/>
    <n v="35.164835164835168"/>
    <x v="15"/>
    <x v="3"/>
  </r>
  <r>
    <x v="3"/>
    <x v="14"/>
    <n v="9.8901098901098905"/>
    <x v="15"/>
    <x v="3"/>
  </r>
  <r>
    <x v="3"/>
    <x v="15"/>
    <n v="12.087912087912088"/>
    <x v="15"/>
    <x v="3"/>
  </r>
  <r>
    <x v="3"/>
    <x v="16"/>
    <n v="10.989010989010989"/>
    <x v="15"/>
    <x v="3"/>
  </r>
  <r>
    <x v="3"/>
    <x v="17"/>
    <n v="9.8901098901098905"/>
    <x v="15"/>
    <x v="3"/>
  </r>
  <r>
    <x v="3"/>
    <x v="18"/>
    <n v="12.087912087912088"/>
    <x v="15"/>
    <x v="3"/>
  </r>
  <r>
    <x v="3"/>
    <x v="4"/>
    <n v="9.8901098901098905"/>
    <x v="15"/>
    <x v="3"/>
  </r>
  <r>
    <x v="3"/>
    <x v="19"/>
    <n v="31024.390243902442"/>
    <x v="15"/>
    <x v="3"/>
  </r>
  <r>
    <x v="0"/>
    <x v="0"/>
    <n v="86.956521739130437"/>
    <x v="16"/>
    <x v="3"/>
  </r>
  <r>
    <x v="0"/>
    <x v="1"/>
    <n v="13.043478260869565"/>
    <x v="16"/>
    <x v="3"/>
  </r>
  <r>
    <x v="1"/>
    <x v="2"/>
    <n v="51.086956521739133"/>
    <x v="16"/>
    <x v="3"/>
  </r>
  <r>
    <x v="1"/>
    <x v="3"/>
    <n v="47.282608695652172"/>
    <x v="16"/>
    <x v="3"/>
  </r>
  <r>
    <x v="1"/>
    <x v="4"/>
    <n v="1.6304347826086956"/>
    <x v="16"/>
    <x v="3"/>
  </r>
  <r>
    <x v="2"/>
    <x v="5"/>
    <n v="22.282608695652176"/>
    <x v="16"/>
    <x v="3"/>
  </r>
  <r>
    <x v="2"/>
    <x v="6"/>
    <n v="20.652173913043477"/>
    <x v="16"/>
    <x v="3"/>
  </r>
  <r>
    <x v="2"/>
    <x v="7"/>
    <n v="28.804347826086957"/>
    <x v="16"/>
    <x v="3"/>
  </r>
  <r>
    <x v="2"/>
    <x v="8"/>
    <n v="4.3478260869565215"/>
    <x v="16"/>
    <x v="3"/>
  </r>
  <r>
    <x v="2"/>
    <x v="9"/>
    <n v="13.586956521739131"/>
    <x v="16"/>
    <x v="3"/>
  </r>
  <r>
    <x v="2"/>
    <x v="10"/>
    <n v="7.0652173913043477"/>
    <x v="16"/>
    <x v="3"/>
  </r>
  <r>
    <x v="2"/>
    <x v="4"/>
    <n v="3.2608695652173911"/>
    <x v="16"/>
    <x v="3"/>
  </r>
  <r>
    <x v="2"/>
    <x v="11"/>
    <n v="36.792134831460714"/>
    <x v="16"/>
    <x v="3"/>
  </r>
  <r>
    <x v="3"/>
    <x v="330"/>
    <n v="22.282608695652176"/>
    <x v="16"/>
    <x v="3"/>
  </r>
  <r>
    <x v="3"/>
    <x v="14"/>
    <n v="8.1521739130434785"/>
    <x v="16"/>
    <x v="3"/>
  </r>
  <r>
    <x v="3"/>
    <x v="15"/>
    <n v="9.2391304347826093"/>
    <x v="16"/>
    <x v="3"/>
  </r>
  <r>
    <x v="3"/>
    <x v="16"/>
    <n v="8.695652173913043"/>
    <x v="16"/>
    <x v="3"/>
  </r>
  <r>
    <x v="3"/>
    <x v="17"/>
    <n v="5.4347826086956523"/>
    <x v="16"/>
    <x v="3"/>
  </r>
  <r>
    <x v="3"/>
    <x v="18"/>
    <n v="17.391304347826086"/>
    <x v="16"/>
    <x v="3"/>
  </r>
  <r>
    <x v="3"/>
    <x v="4"/>
    <n v="28.804347826086957"/>
    <x v="16"/>
    <x v="3"/>
  </r>
  <r>
    <x v="3"/>
    <x v="19"/>
    <n v="36045.801526717551"/>
    <x v="16"/>
    <x v="3"/>
  </r>
  <r>
    <x v="4"/>
    <x v="20"/>
    <n v="8.215875370919882"/>
    <x v="17"/>
    <x v="2"/>
  </r>
  <r>
    <x v="4"/>
    <x v="21"/>
    <n v="20.270771513353115"/>
    <x v="17"/>
    <x v="2"/>
  </r>
  <r>
    <x v="4"/>
    <x v="22"/>
    <n v="30.86053412462908"/>
    <x v="17"/>
    <x v="2"/>
  </r>
  <r>
    <x v="4"/>
    <x v="23"/>
    <n v="5.4710682492581606"/>
    <x v="17"/>
    <x v="2"/>
  </r>
  <r>
    <x v="4"/>
    <x v="24"/>
    <n v="12.147626112759644"/>
    <x v="17"/>
    <x v="2"/>
  </r>
  <r>
    <x v="4"/>
    <x v="25"/>
    <n v="1.9658753709198813"/>
    <x v="17"/>
    <x v="2"/>
  </r>
  <r>
    <x v="4"/>
    <x v="26"/>
    <n v="17.080860534124628"/>
    <x v="17"/>
    <x v="2"/>
  </r>
  <r>
    <x v="4"/>
    <x v="27"/>
    <n v="1.0200296735905046"/>
    <x v="17"/>
    <x v="2"/>
  </r>
  <r>
    <x v="4"/>
    <x v="28"/>
    <n v="2.9673590504451037"/>
    <x v="17"/>
    <x v="2"/>
  </r>
  <r>
    <x v="5"/>
    <x v="20"/>
    <n v="7.232937685459941"/>
    <x v="17"/>
    <x v="2"/>
  </r>
  <r>
    <x v="5"/>
    <x v="21"/>
    <n v="13.983679525222552"/>
    <x v="17"/>
    <x v="2"/>
  </r>
  <r>
    <x v="5"/>
    <x v="22"/>
    <n v="12.759643916913946"/>
    <x v="17"/>
    <x v="2"/>
  </r>
  <r>
    <x v="5"/>
    <x v="23"/>
    <n v="2.9673590504451037"/>
    <x v="17"/>
    <x v="2"/>
  </r>
  <r>
    <x v="5"/>
    <x v="24"/>
    <n v="5.4525222551928785"/>
    <x v="17"/>
    <x v="2"/>
  </r>
  <r>
    <x v="5"/>
    <x v="25"/>
    <n v="2.392433234421365"/>
    <x v="17"/>
    <x v="2"/>
  </r>
  <r>
    <x v="5"/>
    <x v="26"/>
    <n v="10.200296735905045"/>
    <x v="17"/>
    <x v="2"/>
  </r>
  <r>
    <x v="5"/>
    <x v="27"/>
    <n v="0.68620178041543023"/>
    <x v="17"/>
    <x v="2"/>
  </r>
  <r>
    <x v="5"/>
    <x v="28"/>
    <n v="2.7448071216617209"/>
    <x v="17"/>
    <x v="2"/>
  </r>
  <r>
    <x v="5"/>
    <x v="4"/>
    <n v="41.580118694362021"/>
    <x v="17"/>
    <x v="2"/>
  </r>
  <r>
    <x v="6"/>
    <x v="33"/>
    <n v="11.053412462908012"/>
    <x v="17"/>
    <x v="2"/>
  </r>
  <r>
    <x v="6"/>
    <x v="34"/>
    <n v="54.710682492581604"/>
    <x v="17"/>
    <x v="2"/>
  </r>
  <r>
    <x v="6"/>
    <x v="35"/>
    <n v="28.486646884272997"/>
    <x v="17"/>
    <x v="2"/>
  </r>
  <r>
    <x v="6"/>
    <x v="36"/>
    <n v="5.7492581602373889"/>
    <x v="17"/>
    <x v="2"/>
  </r>
  <r>
    <x v="6"/>
    <x v="4"/>
    <n v="0"/>
    <x v="17"/>
    <x v="2"/>
  </r>
  <r>
    <x v="6"/>
    <x v="37"/>
    <n v="9.8303041543027003"/>
    <x v="17"/>
    <x v="2"/>
  </r>
  <r>
    <x v="7"/>
    <x v="38"/>
    <n v="36.387240356083083"/>
    <x v="17"/>
    <x v="2"/>
  </r>
  <r>
    <x v="7"/>
    <x v="39"/>
    <n v="14.039317507418398"/>
    <x v="17"/>
    <x v="2"/>
  </r>
  <r>
    <x v="7"/>
    <x v="40"/>
    <n v="16.301928783382788"/>
    <x v="17"/>
    <x v="2"/>
  </r>
  <r>
    <x v="7"/>
    <x v="41"/>
    <n v="32.344213649851632"/>
    <x v="17"/>
    <x v="2"/>
  </r>
  <r>
    <x v="7"/>
    <x v="4"/>
    <n v="0.92729970326409494"/>
    <x v="17"/>
    <x v="2"/>
  </r>
  <r>
    <x v="7"/>
    <x v="42"/>
    <n v="4.4773493073755093"/>
    <x v="17"/>
    <x v="2"/>
  </r>
  <r>
    <x v="8"/>
    <x v="43"/>
    <n v="36.387240356083083"/>
    <x v="17"/>
    <x v="2"/>
  </r>
  <r>
    <x v="8"/>
    <x v="44"/>
    <n v="62.685459940652819"/>
    <x v="17"/>
    <x v="2"/>
  </r>
  <r>
    <x v="8"/>
    <x v="4"/>
    <n v="0.92729970326409494"/>
    <x v="17"/>
    <x v="2"/>
  </r>
  <r>
    <x v="9"/>
    <x v="45"/>
    <n v="9.5326409495548958"/>
    <x v="17"/>
    <x v="2"/>
  </r>
  <r>
    <x v="9"/>
    <x v="46"/>
    <n v="6.5467359050445104"/>
    <x v="17"/>
    <x v="2"/>
  </r>
  <r>
    <x v="9"/>
    <x v="47"/>
    <n v="16.617210682492583"/>
    <x v="17"/>
    <x v="2"/>
  </r>
  <r>
    <x v="9"/>
    <x v="48"/>
    <n v="5.0074183976261128"/>
    <x v="17"/>
    <x v="2"/>
  </r>
  <r>
    <x v="9"/>
    <x v="49"/>
    <n v="3.5608308605341246"/>
    <x v="17"/>
    <x v="2"/>
  </r>
  <r>
    <x v="9"/>
    <x v="50"/>
    <n v="2.4109792284866467"/>
    <x v="17"/>
    <x v="2"/>
  </r>
  <r>
    <x v="9"/>
    <x v="51"/>
    <n v="1.5207715133531157"/>
    <x v="17"/>
    <x v="2"/>
  </r>
  <r>
    <x v="9"/>
    <x v="52"/>
    <n v="1.2982195845697329"/>
    <x v="17"/>
    <x v="2"/>
  </r>
  <r>
    <x v="9"/>
    <x v="53"/>
    <n v="3.2084569732937687"/>
    <x v="17"/>
    <x v="2"/>
  </r>
  <r>
    <x v="9"/>
    <x v="54"/>
    <n v="6.8249258160237387"/>
    <x v="17"/>
    <x v="2"/>
  </r>
  <r>
    <x v="9"/>
    <x v="4"/>
    <n v="43.471810089020771"/>
    <x v="17"/>
    <x v="2"/>
  </r>
  <r>
    <x v="9"/>
    <x v="55"/>
    <n v="4.0121391076115582"/>
    <x v="17"/>
    <x v="2"/>
  </r>
  <r>
    <x v="4"/>
    <x v="20"/>
    <n v="2.3111111111111109"/>
    <x v="1"/>
    <x v="2"/>
  </r>
  <r>
    <x v="4"/>
    <x v="21"/>
    <n v="11.2"/>
    <x v="1"/>
    <x v="2"/>
  </r>
  <r>
    <x v="4"/>
    <x v="22"/>
    <n v="19.288888888888888"/>
    <x v="1"/>
    <x v="2"/>
  </r>
  <r>
    <x v="4"/>
    <x v="23"/>
    <n v="1.4222222222222223"/>
    <x v="1"/>
    <x v="2"/>
  </r>
  <r>
    <x v="4"/>
    <x v="24"/>
    <n v="10.488888888888889"/>
    <x v="1"/>
    <x v="2"/>
  </r>
  <r>
    <x v="4"/>
    <x v="25"/>
    <n v="4.177777777777778"/>
    <x v="1"/>
    <x v="2"/>
  </r>
  <r>
    <x v="4"/>
    <x v="26"/>
    <n v="36.799999999999997"/>
    <x v="1"/>
    <x v="2"/>
  </r>
  <r>
    <x v="4"/>
    <x v="27"/>
    <n v="2.4"/>
    <x v="1"/>
    <x v="2"/>
  </r>
  <r>
    <x v="4"/>
    <x v="28"/>
    <n v="11.911111111111111"/>
    <x v="1"/>
    <x v="2"/>
  </r>
  <r>
    <x v="5"/>
    <x v="20"/>
    <n v="1.7777777777777777"/>
    <x v="1"/>
    <x v="2"/>
  </r>
  <r>
    <x v="5"/>
    <x v="21"/>
    <n v="4.8888888888888893"/>
    <x v="1"/>
    <x v="2"/>
  </r>
  <r>
    <x v="5"/>
    <x v="22"/>
    <n v="6.1333333333333337"/>
    <x v="1"/>
    <x v="2"/>
  </r>
  <r>
    <x v="5"/>
    <x v="23"/>
    <n v="0.35555555555555557"/>
    <x v="1"/>
    <x v="2"/>
  </r>
  <r>
    <x v="5"/>
    <x v="24"/>
    <n v="1.6888888888888889"/>
    <x v="1"/>
    <x v="2"/>
  </r>
  <r>
    <x v="5"/>
    <x v="25"/>
    <n v="4.0888888888888886"/>
    <x v="1"/>
    <x v="2"/>
  </r>
  <r>
    <x v="5"/>
    <x v="26"/>
    <n v="20.177777777777777"/>
    <x v="1"/>
    <x v="2"/>
  </r>
  <r>
    <x v="5"/>
    <x v="27"/>
    <n v="1.7777777777777777"/>
    <x v="1"/>
    <x v="2"/>
  </r>
  <r>
    <x v="5"/>
    <x v="28"/>
    <n v="11.022222222222222"/>
    <x v="1"/>
    <x v="2"/>
  </r>
  <r>
    <x v="5"/>
    <x v="4"/>
    <n v="48.088888888888889"/>
    <x v="1"/>
    <x v="2"/>
  </r>
  <r>
    <x v="6"/>
    <x v="33"/>
    <n v="39.911111111111111"/>
    <x v="1"/>
    <x v="2"/>
  </r>
  <r>
    <x v="6"/>
    <x v="34"/>
    <n v="50.4"/>
    <x v="1"/>
    <x v="2"/>
  </r>
  <r>
    <x v="6"/>
    <x v="35"/>
    <n v="8.7111111111111104"/>
    <x v="1"/>
    <x v="2"/>
  </r>
  <r>
    <x v="6"/>
    <x v="36"/>
    <n v="0.97777777777777775"/>
    <x v="1"/>
    <x v="2"/>
  </r>
  <r>
    <x v="6"/>
    <x v="4"/>
    <n v="0"/>
    <x v="1"/>
    <x v="2"/>
  </r>
  <r>
    <x v="6"/>
    <x v="37"/>
    <n v="6.1448888888888868"/>
    <x v="1"/>
    <x v="2"/>
  </r>
  <r>
    <x v="7"/>
    <x v="38"/>
    <n v="41.6"/>
    <x v="1"/>
    <x v="2"/>
  </r>
  <r>
    <x v="7"/>
    <x v="39"/>
    <n v="15.822222222222223"/>
    <x v="1"/>
    <x v="2"/>
  </r>
  <r>
    <x v="7"/>
    <x v="40"/>
    <n v="17.866666666666667"/>
    <x v="1"/>
    <x v="2"/>
  </r>
  <r>
    <x v="7"/>
    <x v="41"/>
    <n v="21.6"/>
    <x v="1"/>
    <x v="2"/>
  </r>
  <r>
    <x v="7"/>
    <x v="4"/>
    <n v="3.1111111111111112"/>
    <x v="1"/>
    <x v="2"/>
  </r>
  <r>
    <x v="7"/>
    <x v="42"/>
    <n v="3.8009174311926492"/>
    <x v="1"/>
    <x v="2"/>
  </r>
  <r>
    <x v="8"/>
    <x v="43"/>
    <n v="41.6"/>
    <x v="1"/>
    <x v="2"/>
  </r>
  <r>
    <x v="8"/>
    <x v="44"/>
    <n v="55.288888888888891"/>
    <x v="1"/>
    <x v="2"/>
  </r>
  <r>
    <x v="8"/>
    <x v="4"/>
    <n v="3.1111111111111112"/>
    <x v="1"/>
    <x v="2"/>
  </r>
  <r>
    <x v="9"/>
    <x v="45"/>
    <n v="10.577777777777778"/>
    <x v="1"/>
    <x v="2"/>
  </r>
  <r>
    <x v="9"/>
    <x v="46"/>
    <n v="6.1333333333333337"/>
    <x v="1"/>
    <x v="2"/>
  </r>
  <r>
    <x v="9"/>
    <x v="47"/>
    <n v="8.2666666666666675"/>
    <x v="1"/>
    <x v="2"/>
  </r>
  <r>
    <x v="9"/>
    <x v="48"/>
    <n v="3.2"/>
    <x v="1"/>
    <x v="2"/>
  </r>
  <r>
    <x v="9"/>
    <x v="49"/>
    <n v="2.9333333333333331"/>
    <x v="1"/>
    <x v="2"/>
  </r>
  <r>
    <x v="9"/>
    <x v="50"/>
    <n v="2.3111111111111109"/>
    <x v="1"/>
    <x v="2"/>
  </r>
  <r>
    <x v="9"/>
    <x v="51"/>
    <n v="1.1555555555555554"/>
    <x v="1"/>
    <x v="2"/>
  </r>
  <r>
    <x v="9"/>
    <x v="52"/>
    <n v="1.4222222222222223"/>
    <x v="1"/>
    <x v="2"/>
  </r>
  <r>
    <x v="9"/>
    <x v="53"/>
    <n v="3.911111111111111"/>
    <x v="1"/>
    <x v="2"/>
  </r>
  <r>
    <x v="9"/>
    <x v="54"/>
    <n v="10.488888888888889"/>
    <x v="1"/>
    <x v="2"/>
  </r>
  <r>
    <x v="9"/>
    <x v="4"/>
    <n v="49.6"/>
    <x v="1"/>
    <x v="2"/>
  </r>
  <r>
    <x v="9"/>
    <x v="55"/>
    <n v="5.8177542621986991"/>
    <x v="1"/>
    <x v="2"/>
  </r>
  <r>
    <x v="4"/>
    <x v="20"/>
    <n v="14.076086956521738"/>
    <x v="2"/>
    <x v="2"/>
  </r>
  <r>
    <x v="4"/>
    <x v="21"/>
    <n v="19.510869565217391"/>
    <x v="2"/>
    <x v="2"/>
  </r>
  <r>
    <x v="4"/>
    <x v="22"/>
    <n v="35.652173913043477"/>
    <x v="2"/>
    <x v="2"/>
  </r>
  <r>
    <x v="4"/>
    <x v="23"/>
    <n v="8.9673913043478262"/>
    <x v="2"/>
    <x v="2"/>
  </r>
  <r>
    <x v="4"/>
    <x v="24"/>
    <n v="15.706521739130435"/>
    <x v="2"/>
    <x v="2"/>
  </r>
  <r>
    <x v="4"/>
    <x v="25"/>
    <n v="0.81521739130434778"/>
    <x v="2"/>
    <x v="2"/>
  </r>
  <r>
    <x v="4"/>
    <x v="26"/>
    <n v="4.8369565217391308"/>
    <x v="2"/>
    <x v="2"/>
  </r>
  <r>
    <x v="4"/>
    <x v="27"/>
    <n v="0.16304347826086957"/>
    <x v="2"/>
    <x v="2"/>
  </r>
  <r>
    <x v="4"/>
    <x v="28"/>
    <n v="0.27173913043478259"/>
    <x v="2"/>
    <x v="2"/>
  </r>
  <r>
    <x v="5"/>
    <x v="20"/>
    <n v="13.641304347826088"/>
    <x v="2"/>
    <x v="2"/>
  </r>
  <r>
    <x v="5"/>
    <x v="21"/>
    <n v="20.326086956521738"/>
    <x v="2"/>
    <x v="2"/>
  </r>
  <r>
    <x v="5"/>
    <x v="22"/>
    <n v="20.108695652173914"/>
    <x v="2"/>
    <x v="2"/>
  </r>
  <r>
    <x v="5"/>
    <x v="23"/>
    <n v="5.9782608695652177"/>
    <x v="2"/>
    <x v="2"/>
  </r>
  <r>
    <x v="5"/>
    <x v="24"/>
    <n v="10.597826086956522"/>
    <x v="2"/>
    <x v="2"/>
  </r>
  <r>
    <x v="5"/>
    <x v="25"/>
    <n v="2.1195652173913042"/>
    <x v="2"/>
    <x v="2"/>
  </r>
  <r>
    <x v="5"/>
    <x v="26"/>
    <n v="4.8913043478260869"/>
    <x v="2"/>
    <x v="2"/>
  </r>
  <r>
    <x v="5"/>
    <x v="27"/>
    <n v="0.10869565217391304"/>
    <x v="2"/>
    <x v="2"/>
  </r>
  <r>
    <x v="5"/>
    <x v="28"/>
    <n v="0.38043478260869568"/>
    <x v="2"/>
    <x v="2"/>
  </r>
  <r>
    <x v="5"/>
    <x v="4"/>
    <n v="21.847826086956523"/>
    <x v="2"/>
    <x v="2"/>
  </r>
  <r>
    <x v="6"/>
    <x v="33"/>
    <n v="4.0217391304347823"/>
    <x v="2"/>
    <x v="2"/>
  </r>
  <r>
    <x v="6"/>
    <x v="34"/>
    <n v="59.347826086956523"/>
    <x v="2"/>
    <x v="2"/>
  </r>
  <r>
    <x v="6"/>
    <x v="35"/>
    <n v="31.793478260869566"/>
    <x v="2"/>
    <x v="2"/>
  </r>
  <r>
    <x v="6"/>
    <x v="36"/>
    <n v="4.8369565217391308"/>
    <x v="2"/>
    <x v="2"/>
  </r>
  <r>
    <x v="6"/>
    <x v="4"/>
    <n v="0"/>
    <x v="2"/>
    <x v="2"/>
  </r>
  <r>
    <x v="6"/>
    <x v="37"/>
    <n v="9.963043478260877"/>
    <x v="2"/>
    <x v="2"/>
  </r>
  <r>
    <x v="7"/>
    <x v="38"/>
    <n v="18.478260869565219"/>
    <x v="2"/>
    <x v="2"/>
  </r>
  <r>
    <x v="7"/>
    <x v="39"/>
    <n v="12.119565217391305"/>
    <x v="2"/>
    <x v="2"/>
  </r>
  <r>
    <x v="7"/>
    <x v="40"/>
    <n v="18.206521739130434"/>
    <x v="2"/>
    <x v="2"/>
  </r>
  <r>
    <x v="7"/>
    <x v="41"/>
    <n v="50.815217391304351"/>
    <x v="2"/>
    <x v="2"/>
  </r>
  <r>
    <x v="7"/>
    <x v="4"/>
    <n v="0.38043478260869568"/>
    <x v="2"/>
    <x v="2"/>
  </r>
  <r>
    <x v="7"/>
    <x v="42"/>
    <n v="6.7523186033824363"/>
    <x v="2"/>
    <x v="2"/>
  </r>
  <r>
    <x v="8"/>
    <x v="43"/>
    <n v="18.478260869565219"/>
    <x v="2"/>
    <x v="2"/>
  </r>
  <r>
    <x v="8"/>
    <x v="44"/>
    <n v="81.141304347826093"/>
    <x v="2"/>
    <x v="2"/>
  </r>
  <r>
    <x v="8"/>
    <x v="4"/>
    <n v="0.38043478260869568"/>
    <x v="2"/>
    <x v="2"/>
  </r>
  <r>
    <x v="9"/>
    <x v="45"/>
    <n v="13.967391304347826"/>
    <x v="2"/>
    <x v="2"/>
  </r>
  <r>
    <x v="9"/>
    <x v="46"/>
    <n v="8.1521739130434785"/>
    <x v="2"/>
    <x v="2"/>
  </r>
  <r>
    <x v="9"/>
    <x v="47"/>
    <n v="25.869565217391305"/>
    <x v="2"/>
    <x v="2"/>
  </r>
  <r>
    <x v="9"/>
    <x v="48"/>
    <n v="6.4130434782608692"/>
    <x v="2"/>
    <x v="2"/>
  </r>
  <r>
    <x v="9"/>
    <x v="49"/>
    <n v="3.8586956521739131"/>
    <x v="2"/>
    <x v="2"/>
  </r>
  <r>
    <x v="9"/>
    <x v="50"/>
    <n v="2.5543478260869565"/>
    <x v="2"/>
    <x v="2"/>
  </r>
  <r>
    <x v="9"/>
    <x v="51"/>
    <n v="1.7934782608695652"/>
    <x v="2"/>
    <x v="2"/>
  </r>
  <r>
    <x v="9"/>
    <x v="52"/>
    <n v="1.1413043478260869"/>
    <x v="2"/>
    <x v="2"/>
  </r>
  <r>
    <x v="9"/>
    <x v="53"/>
    <n v="3.9130434782608696"/>
    <x v="2"/>
    <x v="2"/>
  </r>
  <r>
    <x v="9"/>
    <x v="54"/>
    <n v="5.7065217391304346"/>
    <x v="2"/>
    <x v="2"/>
  </r>
  <r>
    <x v="9"/>
    <x v="4"/>
    <n v="26.630434782608695"/>
    <x v="2"/>
    <x v="2"/>
  </r>
  <r>
    <x v="9"/>
    <x v="55"/>
    <n v="3.0793209876543224"/>
    <x v="2"/>
    <x v="2"/>
  </r>
  <r>
    <x v="4"/>
    <x v="20"/>
    <n v="2.2535211267605635"/>
    <x v="3"/>
    <x v="2"/>
  </r>
  <r>
    <x v="4"/>
    <x v="21"/>
    <n v="12.112676056338028"/>
    <x v="3"/>
    <x v="2"/>
  </r>
  <r>
    <x v="4"/>
    <x v="22"/>
    <n v="30.985915492957748"/>
    <x v="3"/>
    <x v="2"/>
  </r>
  <r>
    <x v="4"/>
    <x v="23"/>
    <n v="6.056338028169014"/>
    <x v="3"/>
    <x v="2"/>
  </r>
  <r>
    <x v="4"/>
    <x v="24"/>
    <n v="10"/>
    <x v="3"/>
    <x v="2"/>
  </r>
  <r>
    <x v="4"/>
    <x v="25"/>
    <n v="3.23943661971831"/>
    <x v="3"/>
    <x v="2"/>
  </r>
  <r>
    <x v="4"/>
    <x v="26"/>
    <n v="32.25352112676056"/>
    <x v="3"/>
    <x v="2"/>
  </r>
  <r>
    <x v="4"/>
    <x v="27"/>
    <n v="2.535211267605634"/>
    <x v="3"/>
    <x v="2"/>
  </r>
  <r>
    <x v="4"/>
    <x v="28"/>
    <n v="0.56338028169014087"/>
    <x v="3"/>
    <x v="2"/>
  </r>
  <r>
    <x v="5"/>
    <x v="20"/>
    <n v="1.408450704225352"/>
    <x v="3"/>
    <x v="2"/>
  </r>
  <r>
    <x v="5"/>
    <x v="21"/>
    <n v="5.774647887323944"/>
    <x v="3"/>
    <x v="2"/>
  </r>
  <r>
    <x v="5"/>
    <x v="22"/>
    <n v="8.873239436619718"/>
    <x v="3"/>
    <x v="2"/>
  </r>
  <r>
    <x v="5"/>
    <x v="23"/>
    <n v="2.676056338028169"/>
    <x v="3"/>
    <x v="2"/>
  </r>
  <r>
    <x v="5"/>
    <x v="24"/>
    <n v="2.676056338028169"/>
    <x v="3"/>
    <x v="2"/>
  </r>
  <r>
    <x v="5"/>
    <x v="25"/>
    <n v="2.9577464788732395"/>
    <x v="3"/>
    <x v="2"/>
  </r>
  <r>
    <x v="5"/>
    <x v="26"/>
    <n v="18.309859154929576"/>
    <x v="3"/>
    <x v="2"/>
  </r>
  <r>
    <x v="5"/>
    <x v="27"/>
    <n v="1.408450704225352"/>
    <x v="3"/>
    <x v="2"/>
  </r>
  <r>
    <x v="5"/>
    <x v="28"/>
    <n v="0.84507042253521125"/>
    <x v="3"/>
    <x v="2"/>
  </r>
  <r>
    <x v="5"/>
    <x v="4"/>
    <n v="55.070422535211264"/>
    <x v="3"/>
    <x v="2"/>
  </r>
  <r>
    <x v="6"/>
    <x v="33"/>
    <n v="2.112676056338028"/>
    <x v="3"/>
    <x v="2"/>
  </r>
  <r>
    <x v="6"/>
    <x v="34"/>
    <n v="34.08450704225352"/>
    <x v="3"/>
    <x v="2"/>
  </r>
  <r>
    <x v="6"/>
    <x v="35"/>
    <n v="52.676056338028168"/>
    <x v="3"/>
    <x v="2"/>
  </r>
  <r>
    <x v="6"/>
    <x v="36"/>
    <n v="11.126760563380282"/>
    <x v="3"/>
    <x v="2"/>
  </r>
  <r>
    <x v="6"/>
    <x v="4"/>
    <n v="0"/>
    <x v="3"/>
    <x v="2"/>
  </r>
  <r>
    <x v="6"/>
    <x v="37"/>
    <n v="13.146478873239442"/>
    <x v="3"/>
    <x v="2"/>
  </r>
  <r>
    <x v="7"/>
    <x v="38"/>
    <n v="47.323943661971832"/>
    <x v="3"/>
    <x v="2"/>
  </r>
  <r>
    <x v="7"/>
    <x v="39"/>
    <n v="15.352112676056338"/>
    <x v="3"/>
    <x v="2"/>
  </r>
  <r>
    <x v="7"/>
    <x v="40"/>
    <n v="12.95774647887324"/>
    <x v="3"/>
    <x v="2"/>
  </r>
  <r>
    <x v="7"/>
    <x v="41"/>
    <n v="23.802816901408452"/>
    <x v="3"/>
    <x v="2"/>
  </r>
  <r>
    <x v="7"/>
    <x v="4"/>
    <n v="0.56338028169014087"/>
    <x v="3"/>
    <x v="2"/>
  </r>
  <r>
    <x v="7"/>
    <x v="42"/>
    <n v="3.4915014164305966"/>
    <x v="3"/>
    <x v="2"/>
  </r>
  <r>
    <x v="8"/>
    <x v="43"/>
    <n v="47.323943661971832"/>
    <x v="3"/>
    <x v="2"/>
  </r>
  <r>
    <x v="8"/>
    <x v="44"/>
    <n v="52.112676056338032"/>
    <x v="3"/>
    <x v="2"/>
  </r>
  <r>
    <x v="8"/>
    <x v="4"/>
    <n v="0.56338028169014087"/>
    <x v="3"/>
    <x v="2"/>
  </r>
  <r>
    <x v="9"/>
    <x v="45"/>
    <n v="5.915492957746479"/>
    <x v="3"/>
    <x v="2"/>
  </r>
  <r>
    <x v="9"/>
    <x v="46"/>
    <n v="4.929577464788732"/>
    <x v="3"/>
    <x v="2"/>
  </r>
  <r>
    <x v="9"/>
    <x v="47"/>
    <n v="13.661971830985916"/>
    <x v="3"/>
    <x v="2"/>
  </r>
  <r>
    <x v="9"/>
    <x v="48"/>
    <n v="4.788732394366197"/>
    <x v="3"/>
    <x v="2"/>
  </r>
  <r>
    <x v="9"/>
    <x v="49"/>
    <n v="4.3661971830985919"/>
    <x v="3"/>
    <x v="2"/>
  </r>
  <r>
    <x v="9"/>
    <x v="50"/>
    <n v="1.971830985915493"/>
    <x v="3"/>
    <x v="2"/>
  </r>
  <r>
    <x v="9"/>
    <x v="51"/>
    <n v="0.9859154929577465"/>
    <x v="3"/>
    <x v="2"/>
  </r>
  <r>
    <x v="9"/>
    <x v="52"/>
    <n v="2.2535211267605635"/>
    <x v="3"/>
    <x v="2"/>
  </r>
  <r>
    <x v="9"/>
    <x v="53"/>
    <n v="2.112676056338028"/>
    <x v="3"/>
    <x v="2"/>
  </r>
  <r>
    <x v="9"/>
    <x v="54"/>
    <n v="5.915492957746479"/>
    <x v="3"/>
    <x v="2"/>
  </r>
  <r>
    <x v="9"/>
    <x v="4"/>
    <n v="53.098591549295776"/>
    <x v="3"/>
    <x v="2"/>
  </r>
  <r>
    <x v="9"/>
    <x v="55"/>
    <n v="4.0775775775775793"/>
    <x v="3"/>
    <x v="2"/>
  </r>
  <r>
    <x v="4"/>
    <x v="20"/>
    <n v="9.7101449275362324"/>
    <x v="4"/>
    <x v="2"/>
  </r>
  <r>
    <x v="4"/>
    <x v="21"/>
    <n v="40.724637681159422"/>
    <x v="4"/>
    <x v="2"/>
  </r>
  <r>
    <x v="4"/>
    <x v="22"/>
    <n v="23.333333333333332"/>
    <x v="4"/>
    <x v="2"/>
  </r>
  <r>
    <x v="4"/>
    <x v="23"/>
    <n v="4.7826086956521738"/>
    <x v="4"/>
    <x v="2"/>
  </r>
  <r>
    <x v="4"/>
    <x v="24"/>
    <n v="4.7826086956521738"/>
    <x v="4"/>
    <x v="2"/>
  </r>
  <r>
    <x v="4"/>
    <x v="25"/>
    <n v="0.14492753623188406"/>
    <x v="4"/>
    <x v="2"/>
  </r>
  <r>
    <x v="4"/>
    <x v="26"/>
    <n v="15.942028985507246"/>
    <x v="4"/>
    <x v="2"/>
  </r>
  <r>
    <x v="4"/>
    <x v="27"/>
    <n v="0.14492753623188406"/>
    <x v="4"/>
    <x v="2"/>
  </r>
  <r>
    <x v="4"/>
    <x v="28"/>
    <n v="0.43478260869565216"/>
    <x v="4"/>
    <x v="2"/>
  </r>
  <r>
    <x v="5"/>
    <x v="20"/>
    <n v="9.8550724637681153"/>
    <x v="4"/>
    <x v="2"/>
  </r>
  <r>
    <x v="5"/>
    <x v="21"/>
    <n v="23.188405797101449"/>
    <x v="4"/>
    <x v="2"/>
  </r>
  <r>
    <x v="5"/>
    <x v="22"/>
    <n v="8.1159420289855078"/>
    <x v="4"/>
    <x v="2"/>
  </r>
  <r>
    <x v="5"/>
    <x v="23"/>
    <n v="2.1739130434782608"/>
    <x v="4"/>
    <x v="2"/>
  </r>
  <r>
    <x v="5"/>
    <x v="24"/>
    <n v="2.4637681159420288"/>
    <x v="4"/>
    <x v="2"/>
  </r>
  <r>
    <x v="5"/>
    <x v="25"/>
    <n v="1.0144927536231885"/>
    <x v="4"/>
    <x v="2"/>
  </r>
  <r>
    <x v="5"/>
    <x v="26"/>
    <n v="11.159420289855072"/>
    <x v="4"/>
    <x v="2"/>
  </r>
  <r>
    <x v="5"/>
    <x v="27"/>
    <n v="0.43478260869565216"/>
    <x v="4"/>
    <x v="2"/>
  </r>
  <r>
    <x v="5"/>
    <x v="28"/>
    <n v="0.14492753623188406"/>
    <x v="4"/>
    <x v="2"/>
  </r>
  <r>
    <x v="5"/>
    <x v="4"/>
    <n v="41.449275362318843"/>
    <x v="4"/>
    <x v="2"/>
  </r>
  <r>
    <x v="6"/>
    <x v="33"/>
    <n v="0.14492753623188406"/>
    <x v="4"/>
    <x v="2"/>
  </r>
  <r>
    <x v="6"/>
    <x v="34"/>
    <n v="67.101449275362313"/>
    <x v="4"/>
    <x v="2"/>
  </r>
  <r>
    <x v="6"/>
    <x v="35"/>
    <n v="24.782608695652176"/>
    <x v="4"/>
    <x v="2"/>
  </r>
  <r>
    <x v="6"/>
    <x v="36"/>
    <n v="7.9710144927536231"/>
    <x v="4"/>
    <x v="2"/>
  </r>
  <r>
    <x v="6"/>
    <x v="4"/>
    <n v="0"/>
    <x v="4"/>
    <x v="2"/>
  </r>
  <r>
    <x v="6"/>
    <x v="37"/>
    <n v="11"/>
    <x v="4"/>
    <x v="2"/>
  </r>
  <r>
    <x v="7"/>
    <x v="38"/>
    <n v="35.362318840579711"/>
    <x v="4"/>
    <x v="2"/>
  </r>
  <r>
    <x v="7"/>
    <x v="39"/>
    <n v="15.942028985507246"/>
    <x v="4"/>
    <x v="2"/>
  </r>
  <r>
    <x v="7"/>
    <x v="40"/>
    <n v="17.971014492753625"/>
    <x v="4"/>
    <x v="2"/>
  </r>
  <r>
    <x v="7"/>
    <x v="41"/>
    <n v="30.434782608695652"/>
    <x v="4"/>
    <x v="2"/>
  </r>
  <r>
    <x v="7"/>
    <x v="4"/>
    <n v="0.28985507246376813"/>
    <x v="4"/>
    <x v="2"/>
  </r>
  <r>
    <x v="7"/>
    <x v="42"/>
    <n v="3.5973837209302326"/>
    <x v="4"/>
    <x v="2"/>
  </r>
  <r>
    <x v="8"/>
    <x v="43"/>
    <n v="35.362318840579711"/>
    <x v="4"/>
    <x v="2"/>
  </r>
  <r>
    <x v="8"/>
    <x v="44"/>
    <n v="64.347826086956516"/>
    <x v="4"/>
    <x v="2"/>
  </r>
  <r>
    <x v="8"/>
    <x v="4"/>
    <n v="0.28985507246376813"/>
    <x v="4"/>
    <x v="2"/>
  </r>
  <r>
    <x v="9"/>
    <x v="45"/>
    <n v="5.0724637681159424"/>
    <x v="4"/>
    <x v="2"/>
  </r>
  <r>
    <x v="9"/>
    <x v="46"/>
    <n v="6.9565217391304346"/>
    <x v="4"/>
    <x v="2"/>
  </r>
  <r>
    <x v="9"/>
    <x v="47"/>
    <n v="17.10144927536232"/>
    <x v="4"/>
    <x v="2"/>
  </r>
  <r>
    <x v="9"/>
    <x v="48"/>
    <n v="7.3913043478260869"/>
    <x v="4"/>
    <x v="2"/>
  </r>
  <r>
    <x v="9"/>
    <x v="49"/>
    <n v="5.0724637681159424"/>
    <x v="4"/>
    <x v="2"/>
  </r>
  <r>
    <x v="9"/>
    <x v="50"/>
    <n v="3.6231884057971016"/>
    <x v="4"/>
    <x v="2"/>
  </r>
  <r>
    <x v="9"/>
    <x v="51"/>
    <n v="1.7391304347826086"/>
    <x v="4"/>
    <x v="2"/>
  </r>
  <r>
    <x v="9"/>
    <x v="52"/>
    <n v="0.57971014492753625"/>
    <x v="4"/>
    <x v="2"/>
  </r>
  <r>
    <x v="9"/>
    <x v="53"/>
    <n v="2.8985507246376812"/>
    <x v="4"/>
    <x v="2"/>
  </r>
  <r>
    <x v="9"/>
    <x v="54"/>
    <n v="7.6811594202898554"/>
    <x v="4"/>
    <x v="2"/>
  </r>
  <r>
    <x v="9"/>
    <x v="4"/>
    <n v="41.884057971014492"/>
    <x v="4"/>
    <x v="2"/>
  </r>
  <r>
    <x v="9"/>
    <x v="55"/>
    <n v="4.2327514546965856"/>
    <x v="4"/>
    <x v="2"/>
  </r>
  <r>
    <x v="4"/>
    <x v="20"/>
    <n v="5.6410256410256414"/>
    <x v="5"/>
    <x v="2"/>
  </r>
  <r>
    <x v="4"/>
    <x v="21"/>
    <n v="42.051282051282051"/>
    <x v="5"/>
    <x v="2"/>
  </r>
  <r>
    <x v="4"/>
    <x v="22"/>
    <n v="17.435897435897434"/>
    <x v="5"/>
    <x v="2"/>
  </r>
  <r>
    <x v="4"/>
    <x v="23"/>
    <n v="3.5897435897435899"/>
    <x v="5"/>
    <x v="2"/>
  </r>
  <r>
    <x v="4"/>
    <x v="24"/>
    <n v="1.0256410256410255"/>
    <x v="5"/>
    <x v="2"/>
  </r>
  <r>
    <x v="4"/>
    <x v="25"/>
    <n v="0"/>
    <x v="5"/>
    <x v="2"/>
  </r>
  <r>
    <x v="4"/>
    <x v="26"/>
    <n v="29.743589743589745"/>
    <x v="5"/>
    <x v="2"/>
  </r>
  <r>
    <x v="4"/>
    <x v="27"/>
    <n v="0"/>
    <x v="5"/>
    <x v="2"/>
  </r>
  <r>
    <x v="4"/>
    <x v="28"/>
    <n v="0.51282051282051277"/>
    <x v="5"/>
    <x v="2"/>
  </r>
  <r>
    <x v="5"/>
    <x v="20"/>
    <n v="5.1282051282051286"/>
    <x v="5"/>
    <x v="2"/>
  </r>
  <r>
    <x v="5"/>
    <x v="21"/>
    <n v="27.692307692307693"/>
    <x v="5"/>
    <x v="2"/>
  </r>
  <r>
    <x v="5"/>
    <x v="22"/>
    <n v="5.1282051282051286"/>
    <x v="5"/>
    <x v="2"/>
  </r>
  <r>
    <x v="5"/>
    <x v="23"/>
    <n v="1.5384615384615385"/>
    <x v="5"/>
    <x v="2"/>
  </r>
  <r>
    <x v="5"/>
    <x v="24"/>
    <n v="0"/>
    <x v="5"/>
    <x v="2"/>
  </r>
  <r>
    <x v="5"/>
    <x v="25"/>
    <n v="0"/>
    <x v="5"/>
    <x v="2"/>
  </r>
  <r>
    <x v="5"/>
    <x v="26"/>
    <n v="21.53846153846154"/>
    <x v="5"/>
    <x v="2"/>
  </r>
  <r>
    <x v="5"/>
    <x v="27"/>
    <n v="0"/>
    <x v="5"/>
    <x v="2"/>
  </r>
  <r>
    <x v="5"/>
    <x v="28"/>
    <n v="0"/>
    <x v="5"/>
    <x v="2"/>
  </r>
  <r>
    <x v="5"/>
    <x v="4"/>
    <n v="38.974358974358971"/>
    <x v="5"/>
    <x v="2"/>
  </r>
  <r>
    <x v="6"/>
    <x v="33"/>
    <n v="0"/>
    <x v="5"/>
    <x v="2"/>
  </r>
  <r>
    <x v="6"/>
    <x v="34"/>
    <n v="64.102564102564102"/>
    <x v="5"/>
    <x v="2"/>
  </r>
  <r>
    <x v="6"/>
    <x v="35"/>
    <n v="27.179487179487179"/>
    <x v="5"/>
    <x v="2"/>
  </r>
  <r>
    <x v="6"/>
    <x v="36"/>
    <n v="8.7179487179487172"/>
    <x v="5"/>
    <x v="2"/>
  </r>
  <r>
    <x v="6"/>
    <x v="4"/>
    <n v="0"/>
    <x v="5"/>
    <x v="2"/>
  </r>
  <r>
    <x v="6"/>
    <x v="37"/>
    <n v="11.056410256410249"/>
    <x v="5"/>
    <x v="2"/>
  </r>
  <r>
    <x v="7"/>
    <x v="38"/>
    <n v="32.820512820512818"/>
    <x v="5"/>
    <x v="2"/>
  </r>
  <r>
    <x v="7"/>
    <x v="39"/>
    <n v="14.871794871794872"/>
    <x v="5"/>
    <x v="2"/>
  </r>
  <r>
    <x v="7"/>
    <x v="40"/>
    <n v="18.974358974358974"/>
    <x v="5"/>
    <x v="2"/>
  </r>
  <r>
    <x v="7"/>
    <x v="41"/>
    <n v="32.820512820512818"/>
    <x v="5"/>
    <x v="2"/>
  </r>
  <r>
    <x v="7"/>
    <x v="4"/>
    <n v="0.51282051282051277"/>
    <x v="5"/>
    <x v="2"/>
  </r>
  <r>
    <x v="7"/>
    <x v="42"/>
    <n v="3.8350515463917505"/>
    <x v="5"/>
    <x v="2"/>
  </r>
  <r>
    <x v="8"/>
    <x v="43"/>
    <n v="32.820512820512818"/>
    <x v="5"/>
    <x v="2"/>
  </r>
  <r>
    <x v="8"/>
    <x v="44"/>
    <n v="66.666666666666671"/>
    <x v="5"/>
    <x v="2"/>
  </r>
  <r>
    <x v="8"/>
    <x v="4"/>
    <n v="0.51282051282051277"/>
    <x v="5"/>
    <x v="2"/>
  </r>
  <r>
    <x v="9"/>
    <x v="45"/>
    <n v="3.5897435897435899"/>
    <x v="5"/>
    <x v="2"/>
  </r>
  <r>
    <x v="9"/>
    <x v="46"/>
    <n v="8.7179487179487172"/>
    <x v="5"/>
    <x v="2"/>
  </r>
  <r>
    <x v="9"/>
    <x v="47"/>
    <n v="12.307692307692308"/>
    <x v="5"/>
    <x v="2"/>
  </r>
  <r>
    <x v="9"/>
    <x v="48"/>
    <n v="6.1538461538461542"/>
    <x v="5"/>
    <x v="2"/>
  </r>
  <r>
    <x v="9"/>
    <x v="49"/>
    <n v="10.256410256410257"/>
    <x v="5"/>
    <x v="2"/>
  </r>
  <r>
    <x v="9"/>
    <x v="50"/>
    <n v="2.5641025641025643"/>
    <x v="5"/>
    <x v="2"/>
  </r>
  <r>
    <x v="9"/>
    <x v="51"/>
    <n v="2.0512820512820511"/>
    <x v="5"/>
    <x v="2"/>
  </r>
  <r>
    <x v="9"/>
    <x v="52"/>
    <n v="1.5384615384615385"/>
    <x v="5"/>
    <x v="2"/>
  </r>
  <r>
    <x v="9"/>
    <x v="53"/>
    <n v="4.1025641025641022"/>
    <x v="5"/>
    <x v="2"/>
  </r>
  <r>
    <x v="9"/>
    <x v="54"/>
    <n v="7.1794871794871797"/>
    <x v="5"/>
    <x v="2"/>
  </r>
  <r>
    <x v="9"/>
    <x v="4"/>
    <n v="41.53846153846154"/>
    <x v="5"/>
    <x v="2"/>
  </r>
  <r>
    <x v="9"/>
    <x v="55"/>
    <n v="4.345029239766081"/>
    <x v="5"/>
    <x v="2"/>
  </r>
  <r>
    <x v="4"/>
    <x v="20"/>
    <n v="12.396694214876034"/>
    <x v="6"/>
    <x v="2"/>
  </r>
  <r>
    <x v="4"/>
    <x v="21"/>
    <n v="40.495867768595041"/>
    <x v="6"/>
    <x v="2"/>
  </r>
  <r>
    <x v="4"/>
    <x v="22"/>
    <n v="29.75206611570248"/>
    <x v="6"/>
    <x v="2"/>
  </r>
  <r>
    <x v="4"/>
    <x v="23"/>
    <n v="4.1322314049586772"/>
    <x v="6"/>
    <x v="2"/>
  </r>
  <r>
    <x v="4"/>
    <x v="24"/>
    <n v="4.1322314049586772"/>
    <x v="6"/>
    <x v="2"/>
  </r>
  <r>
    <x v="4"/>
    <x v="25"/>
    <n v="0"/>
    <x v="6"/>
    <x v="2"/>
  </r>
  <r>
    <x v="4"/>
    <x v="26"/>
    <n v="8.2644628099173545"/>
    <x v="6"/>
    <x v="2"/>
  </r>
  <r>
    <x v="4"/>
    <x v="27"/>
    <n v="0"/>
    <x v="6"/>
    <x v="2"/>
  </r>
  <r>
    <x v="4"/>
    <x v="28"/>
    <n v="0.82644628099173556"/>
    <x v="6"/>
    <x v="2"/>
  </r>
  <r>
    <x v="5"/>
    <x v="20"/>
    <n v="9.0909090909090917"/>
    <x v="6"/>
    <x v="2"/>
  </r>
  <r>
    <x v="5"/>
    <x v="21"/>
    <n v="27.272727272727273"/>
    <x v="6"/>
    <x v="2"/>
  </r>
  <r>
    <x v="5"/>
    <x v="22"/>
    <n v="14.87603305785124"/>
    <x v="6"/>
    <x v="2"/>
  </r>
  <r>
    <x v="5"/>
    <x v="23"/>
    <n v="1.6528925619834711"/>
    <x v="6"/>
    <x v="2"/>
  </r>
  <r>
    <x v="5"/>
    <x v="24"/>
    <n v="4.1322314049586772"/>
    <x v="6"/>
    <x v="2"/>
  </r>
  <r>
    <x v="5"/>
    <x v="25"/>
    <n v="1.6528925619834711"/>
    <x v="6"/>
    <x v="2"/>
  </r>
  <r>
    <x v="5"/>
    <x v="26"/>
    <n v="4.9586776859504136"/>
    <x v="6"/>
    <x v="2"/>
  </r>
  <r>
    <x v="5"/>
    <x v="27"/>
    <n v="0"/>
    <x v="6"/>
    <x v="2"/>
  </r>
  <r>
    <x v="5"/>
    <x v="28"/>
    <n v="0.82644628099173556"/>
    <x v="6"/>
    <x v="2"/>
  </r>
  <r>
    <x v="5"/>
    <x v="4"/>
    <n v="35.537190082644628"/>
    <x v="6"/>
    <x v="2"/>
  </r>
  <r>
    <x v="6"/>
    <x v="33"/>
    <n v="0.82644628099173556"/>
    <x v="6"/>
    <x v="2"/>
  </r>
  <r>
    <x v="6"/>
    <x v="34"/>
    <n v="52.066115702479337"/>
    <x v="6"/>
    <x v="2"/>
  </r>
  <r>
    <x v="6"/>
    <x v="35"/>
    <n v="33.884297520661157"/>
    <x v="6"/>
    <x v="2"/>
  </r>
  <r>
    <x v="6"/>
    <x v="36"/>
    <n v="13.223140495867769"/>
    <x v="6"/>
    <x v="2"/>
  </r>
  <r>
    <x v="6"/>
    <x v="4"/>
    <n v="0"/>
    <x v="6"/>
    <x v="2"/>
  </r>
  <r>
    <x v="6"/>
    <x v="37"/>
    <n v="13.132231404958674"/>
    <x v="6"/>
    <x v="2"/>
  </r>
  <r>
    <x v="7"/>
    <x v="38"/>
    <n v="27.272727272727273"/>
    <x v="6"/>
    <x v="2"/>
  </r>
  <r>
    <x v="7"/>
    <x v="39"/>
    <n v="19.008264462809919"/>
    <x v="6"/>
    <x v="2"/>
  </r>
  <r>
    <x v="7"/>
    <x v="40"/>
    <n v="18.181818181818183"/>
    <x v="6"/>
    <x v="2"/>
  </r>
  <r>
    <x v="7"/>
    <x v="41"/>
    <n v="34.710743801652896"/>
    <x v="6"/>
    <x v="2"/>
  </r>
  <r>
    <x v="7"/>
    <x v="4"/>
    <n v="0.82644628099173556"/>
    <x v="6"/>
    <x v="2"/>
  </r>
  <r>
    <x v="7"/>
    <x v="42"/>
    <n v="4.2333333333333325"/>
    <x v="6"/>
    <x v="2"/>
  </r>
  <r>
    <x v="8"/>
    <x v="43"/>
    <n v="27.272727272727273"/>
    <x v="6"/>
    <x v="2"/>
  </r>
  <r>
    <x v="8"/>
    <x v="44"/>
    <n v="71.900826446280988"/>
    <x v="6"/>
    <x v="2"/>
  </r>
  <r>
    <x v="8"/>
    <x v="4"/>
    <n v="0.82644628099173556"/>
    <x v="6"/>
    <x v="2"/>
  </r>
  <r>
    <x v="9"/>
    <x v="45"/>
    <n v="9.9173553719008272"/>
    <x v="6"/>
    <x v="2"/>
  </r>
  <r>
    <x v="9"/>
    <x v="46"/>
    <n v="9.0909090909090917"/>
    <x v="6"/>
    <x v="2"/>
  </r>
  <r>
    <x v="9"/>
    <x v="47"/>
    <n v="22.314049586776861"/>
    <x v="6"/>
    <x v="2"/>
  </r>
  <r>
    <x v="9"/>
    <x v="48"/>
    <n v="9.9173553719008272"/>
    <x v="6"/>
    <x v="2"/>
  </r>
  <r>
    <x v="9"/>
    <x v="49"/>
    <n v="2.4793388429752068"/>
    <x v="6"/>
    <x v="2"/>
  </r>
  <r>
    <x v="9"/>
    <x v="50"/>
    <n v="3.3057851239669422"/>
    <x v="6"/>
    <x v="2"/>
  </r>
  <r>
    <x v="9"/>
    <x v="51"/>
    <n v="2.4793388429752068"/>
    <x v="6"/>
    <x v="2"/>
  </r>
  <r>
    <x v="9"/>
    <x v="52"/>
    <n v="0.82644628099173556"/>
    <x v="6"/>
    <x v="2"/>
  </r>
  <r>
    <x v="9"/>
    <x v="53"/>
    <n v="1.6528925619834711"/>
    <x v="6"/>
    <x v="2"/>
  </r>
  <r>
    <x v="9"/>
    <x v="54"/>
    <n v="7.4380165289256199"/>
    <x v="6"/>
    <x v="2"/>
  </r>
  <r>
    <x v="9"/>
    <x v="4"/>
    <n v="30.578512396694215"/>
    <x v="6"/>
    <x v="2"/>
  </r>
  <r>
    <x v="9"/>
    <x v="55"/>
    <n v="3.661706349206348"/>
    <x v="6"/>
    <x v="2"/>
  </r>
  <r>
    <x v="4"/>
    <x v="20"/>
    <n v="12.437810945273633"/>
    <x v="7"/>
    <x v="2"/>
  </r>
  <r>
    <x v="4"/>
    <x v="21"/>
    <n v="41.791044776119406"/>
    <x v="7"/>
    <x v="2"/>
  </r>
  <r>
    <x v="4"/>
    <x v="22"/>
    <n v="24.378109452736318"/>
    <x v="7"/>
    <x v="2"/>
  </r>
  <r>
    <x v="4"/>
    <x v="23"/>
    <n v="2.9850746268656718"/>
    <x v="7"/>
    <x v="2"/>
  </r>
  <r>
    <x v="4"/>
    <x v="24"/>
    <n v="2.9850746268656718"/>
    <x v="7"/>
    <x v="2"/>
  </r>
  <r>
    <x v="4"/>
    <x v="25"/>
    <n v="0.49751243781094528"/>
    <x v="7"/>
    <x v="2"/>
  </r>
  <r>
    <x v="4"/>
    <x v="26"/>
    <n v="13.930348258706468"/>
    <x v="7"/>
    <x v="2"/>
  </r>
  <r>
    <x v="4"/>
    <x v="27"/>
    <n v="0.49751243781094528"/>
    <x v="7"/>
    <x v="2"/>
  </r>
  <r>
    <x v="4"/>
    <x v="28"/>
    <n v="0.49751243781094528"/>
    <x v="7"/>
    <x v="2"/>
  </r>
  <r>
    <x v="5"/>
    <x v="20"/>
    <n v="14.925373134328359"/>
    <x v="7"/>
    <x v="2"/>
  </r>
  <r>
    <x v="5"/>
    <x v="21"/>
    <n v="19.402985074626866"/>
    <x v="7"/>
    <x v="2"/>
  </r>
  <r>
    <x v="5"/>
    <x v="22"/>
    <n v="6.9651741293532341"/>
    <x v="7"/>
    <x v="2"/>
  </r>
  <r>
    <x v="5"/>
    <x v="23"/>
    <n v="1.9900497512437811"/>
    <x v="7"/>
    <x v="2"/>
  </r>
  <r>
    <x v="5"/>
    <x v="24"/>
    <n v="0.49751243781094528"/>
    <x v="7"/>
    <x v="2"/>
  </r>
  <r>
    <x v="5"/>
    <x v="25"/>
    <n v="0.99502487562189057"/>
    <x v="7"/>
    <x v="2"/>
  </r>
  <r>
    <x v="5"/>
    <x v="26"/>
    <n v="10.447761194029852"/>
    <x v="7"/>
    <x v="2"/>
  </r>
  <r>
    <x v="5"/>
    <x v="27"/>
    <n v="0.49751243781094528"/>
    <x v="7"/>
    <x v="2"/>
  </r>
  <r>
    <x v="5"/>
    <x v="28"/>
    <n v="0"/>
    <x v="7"/>
    <x v="2"/>
  </r>
  <r>
    <x v="5"/>
    <x v="4"/>
    <n v="44.278606965174127"/>
    <x v="7"/>
    <x v="2"/>
  </r>
  <r>
    <x v="6"/>
    <x v="33"/>
    <n v="0"/>
    <x v="7"/>
    <x v="2"/>
  </r>
  <r>
    <x v="6"/>
    <x v="34"/>
    <n v="70.149253731343279"/>
    <x v="7"/>
    <x v="2"/>
  </r>
  <r>
    <x v="6"/>
    <x v="35"/>
    <n v="23.880597014925375"/>
    <x v="7"/>
    <x v="2"/>
  </r>
  <r>
    <x v="6"/>
    <x v="36"/>
    <n v="5.9701492537313436"/>
    <x v="7"/>
    <x v="2"/>
  </r>
  <r>
    <x v="6"/>
    <x v="4"/>
    <n v="0"/>
    <x v="7"/>
    <x v="2"/>
  </r>
  <r>
    <x v="6"/>
    <x v="37"/>
    <n v="11.41293532338309"/>
    <x v="7"/>
    <x v="2"/>
  </r>
  <r>
    <x v="7"/>
    <x v="38"/>
    <n v="40.298507462686565"/>
    <x v="7"/>
    <x v="2"/>
  </r>
  <r>
    <x v="7"/>
    <x v="39"/>
    <n v="15.920398009950249"/>
    <x v="7"/>
    <x v="2"/>
  </r>
  <r>
    <x v="7"/>
    <x v="40"/>
    <n v="17.412935323383085"/>
    <x v="7"/>
    <x v="2"/>
  </r>
  <r>
    <x v="7"/>
    <x v="41"/>
    <n v="26.368159203980099"/>
    <x v="7"/>
    <x v="2"/>
  </r>
  <r>
    <x v="7"/>
    <x v="4"/>
    <n v="0"/>
    <x v="7"/>
    <x v="2"/>
  </r>
  <r>
    <x v="7"/>
    <x v="42"/>
    <n v="3.0895522388059704"/>
    <x v="7"/>
    <x v="2"/>
  </r>
  <r>
    <x v="8"/>
    <x v="43"/>
    <n v="40.298507462686565"/>
    <x v="7"/>
    <x v="2"/>
  </r>
  <r>
    <x v="8"/>
    <x v="44"/>
    <n v="59.701492537313435"/>
    <x v="7"/>
    <x v="2"/>
  </r>
  <r>
    <x v="8"/>
    <x v="4"/>
    <n v="0"/>
    <x v="7"/>
    <x v="2"/>
  </r>
  <r>
    <x v="9"/>
    <x v="45"/>
    <n v="3.4825870646766171"/>
    <x v="7"/>
    <x v="2"/>
  </r>
  <r>
    <x v="9"/>
    <x v="46"/>
    <n v="3.9800995024875623"/>
    <x v="7"/>
    <x v="2"/>
  </r>
  <r>
    <x v="9"/>
    <x v="47"/>
    <n v="15.920398009950249"/>
    <x v="7"/>
    <x v="2"/>
  </r>
  <r>
    <x v="9"/>
    <x v="48"/>
    <n v="6.9651741293532341"/>
    <x v="7"/>
    <x v="2"/>
  </r>
  <r>
    <x v="9"/>
    <x v="49"/>
    <n v="1.9900497512437811"/>
    <x v="7"/>
    <x v="2"/>
  </r>
  <r>
    <x v="9"/>
    <x v="50"/>
    <n v="3.9800995024875623"/>
    <x v="7"/>
    <x v="2"/>
  </r>
  <r>
    <x v="9"/>
    <x v="51"/>
    <n v="1.9900497512437811"/>
    <x v="7"/>
    <x v="2"/>
  </r>
  <r>
    <x v="9"/>
    <x v="52"/>
    <n v="0"/>
    <x v="7"/>
    <x v="2"/>
  </r>
  <r>
    <x v="9"/>
    <x v="53"/>
    <n v="3.9800995024875623"/>
    <x v="7"/>
    <x v="2"/>
  </r>
  <r>
    <x v="9"/>
    <x v="54"/>
    <n v="9.9502487562189046"/>
    <x v="7"/>
    <x v="2"/>
  </r>
  <r>
    <x v="9"/>
    <x v="4"/>
    <n v="47.761194029850749"/>
    <x v="7"/>
    <x v="2"/>
  </r>
  <r>
    <x v="9"/>
    <x v="55"/>
    <n v="5.2841269841269822"/>
    <x v="7"/>
    <x v="2"/>
  </r>
  <r>
    <x v="4"/>
    <x v="20"/>
    <n v="9.2485549132947984"/>
    <x v="8"/>
    <x v="2"/>
  </r>
  <r>
    <x v="4"/>
    <x v="21"/>
    <n v="38.150289017341038"/>
    <x v="8"/>
    <x v="2"/>
  </r>
  <r>
    <x v="4"/>
    <x v="22"/>
    <n v="24.277456647398843"/>
    <x v="8"/>
    <x v="2"/>
  </r>
  <r>
    <x v="4"/>
    <x v="23"/>
    <n v="8.6705202312138727"/>
    <x v="8"/>
    <x v="2"/>
  </r>
  <r>
    <x v="4"/>
    <x v="24"/>
    <n v="11.560693641618498"/>
    <x v="8"/>
    <x v="2"/>
  </r>
  <r>
    <x v="4"/>
    <x v="25"/>
    <n v="0"/>
    <x v="8"/>
    <x v="2"/>
  </r>
  <r>
    <x v="4"/>
    <x v="26"/>
    <n v="8.0924855491329488"/>
    <x v="8"/>
    <x v="2"/>
  </r>
  <r>
    <x v="4"/>
    <x v="27"/>
    <n v="0"/>
    <x v="8"/>
    <x v="2"/>
  </r>
  <r>
    <x v="4"/>
    <x v="28"/>
    <n v="0"/>
    <x v="8"/>
    <x v="2"/>
  </r>
  <r>
    <x v="5"/>
    <x v="20"/>
    <n v="9.8265895953757223"/>
    <x v="8"/>
    <x v="2"/>
  </r>
  <r>
    <x v="5"/>
    <x v="21"/>
    <n v="19.653179190751445"/>
    <x v="8"/>
    <x v="2"/>
  </r>
  <r>
    <x v="5"/>
    <x v="22"/>
    <n v="8.0924855491329488"/>
    <x v="8"/>
    <x v="2"/>
  </r>
  <r>
    <x v="5"/>
    <x v="23"/>
    <n v="3.4682080924855492"/>
    <x v="8"/>
    <x v="2"/>
  </r>
  <r>
    <x v="5"/>
    <x v="24"/>
    <n v="6.3583815028901736"/>
    <x v="8"/>
    <x v="2"/>
  </r>
  <r>
    <x v="5"/>
    <x v="25"/>
    <n v="1.7341040462427746"/>
    <x v="8"/>
    <x v="2"/>
  </r>
  <r>
    <x v="5"/>
    <x v="26"/>
    <n v="4.6242774566473992"/>
    <x v="8"/>
    <x v="2"/>
  </r>
  <r>
    <x v="5"/>
    <x v="27"/>
    <n v="1.1560693641618498"/>
    <x v="8"/>
    <x v="2"/>
  </r>
  <r>
    <x v="5"/>
    <x v="28"/>
    <n v="0"/>
    <x v="8"/>
    <x v="2"/>
  </r>
  <r>
    <x v="5"/>
    <x v="4"/>
    <n v="45.086705202312139"/>
    <x v="8"/>
    <x v="2"/>
  </r>
  <r>
    <x v="6"/>
    <x v="33"/>
    <n v="0"/>
    <x v="8"/>
    <x v="2"/>
  </r>
  <r>
    <x v="6"/>
    <x v="34"/>
    <n v="77.456647398843927"/>
    <x v="8"/>
    <x v="2"/>
  </r>
  <r>
    <x v="6"/>
    <x v="35"/>
    <n v="16.76300578034682"/>
    <x v="8"/>
    <x v="2"/>
  </r>
  <r>
    <x v="6"/>
    <x v="36"/>
    <n v="5.7803468208092488"/>
    <x v="8"/>
    <x v="2"/>
  </r>
  <r>
    <x v="6"/>
    <x v="4"/>
    <n v="0"/>
    <x v="8"/>
    <x v="2"/>
  </r>
  <r>
    <x v="6"/>
    <x v="37"/>
    <n v="8.9653179190751491"/>
    <x v="8"/>
    <x v="2"/>
  </r>
  <r>
    <x v="7"/>
    <x v="38"/>
    <n v="38.150289017341038"/>
    <x v="8"/>
    <x v="2"/>
  </r>
  <r>
    <x v="7"/>
    <x v="39"/>
    <n v="15.028901734104046"/>
    <x v="8"/>
    <x v="2"/>
  </r>
  <r>
    <x v="7"/>
    <x v="40"/>
    <n v="17.341040462427745"/>
    <x v="8"/>
    <x v="2"/>
  </r>
  <r>
    <x v="7"/>
    <x v="41"/>
    <n v="29.479768786127167"/>
    <x v="8"/>
    <x v="2"/>
  </r>
  <r>
    <x v="7"/>
    <x v="4"/>
    <n v="0"/>
    <x v="8"/>
    <x v="2"/>
  </r>
  <r>
    <x v="7"/>
    <x v="42"/>
    <n v="3.4797687861271687"/>
    <x v="8"/>
    <x v="2"/>
  </r>
  <r>
    <x v="8"/>
    <x v="43"/>
    <n v="38.150289017341038"/>
    <x v="8"/>
    <x v="2"/>
  </r>
  <r>
    <x v="8"/>
    <x v="44"/>
    <n v="61.849710982658962"/>
    <x v="8"/>
    <x v="2"/>
  </r>
  <r>
    <x v="8"/>
    <x v="4"/>
    <n v="0"/>
    <x v="8"/>
    <x v="2"/>
  </r>
  <r>
    <x v="9"/>
    <x v="45"/>
    <n v="5.202312138728324"/>
    <x v="8"/>
    <x v="2"/>
  </r>
  <r>
    <x v="9"/>
    <x v="46"/>
    <n v="6.9364161849710984"/>
    <x v="8"/>
    <x v="2"/>
  </r>
  <r>
    <x v="9"/>
    <x v="47"/>
    <n v="20.23121387283237"/>
    <x v="8"/>
    <x v="2"/>
  </r>
  <r>
    <x v="9"/>
    <x v="48"/>
    <n v="7.5144508670520231"/>
    <x v="8"/>
    <x v="2"/>
  </r>
  <r>
    <x v="9"/>
    <x v="49"/>
    <n v="4.6242774566473992"/>
    <x v="8"/>
    <x v="2"/>
  </r>
  <r>
    <x v="9"/>
    <x v="50"/>
    <n v="4.6242774566473992"/>
    <x v="8"/>
    <x v="2"/>
  </r>
  <r>
    <x v="9"/>
    <x v="51"/>
    <n v="0.5780346820809249"/>
    <x v="8"/>
    <x v="2"/>
  </r>
  <r>
    <x v="9"/>
    <x v="52"/>
    <n v="0"/>
    <x v="8"/>
    <x v="2"/>
  </r>
  <r>
    <x v="9"/>
    <x v="53"/>
    <n v="1.1560693641618498"/>
    <x v="8"/>
    <x v="2"/>
  </r>
  <r>
    <x v="9"/>
    <x v="54"/>
    <n v="5.7803468208092488"/>
    <x v="8"/>
    <x v="2"/>
  </r>
  <r>
    <x v="9"/>
    <x v="4"/>
    <n v="43.352601156069362"/>
    <x v="8"/>
    <x v="2"/>
  </r>
  <r>
    <x v="9"/>
    <x v="55"/>
    <n v="3.4651360544217678"/>
    <x v="8"/>
    <x v="2"/>
  </r>
  <r>
    <x v="4"/>
    <x v="20"/>
    <n v="11.049723756906078"/>
    <x v="9"/>
    <x v="2"/>
  </r>
  <r>
    <x v="4"/>
    <x v="21"/>
    <n v="31.49171270718232"/>
    <x v="9"/>
    <x v="2"/>
  </r>
  <r>
    <x v="4"/>
    <x v="22"/>
    <n v="41.988950276243095"/>
    <x v="9"/>
    <x v="2"/>
  </r>
  <r>
    <x v="4"/>
    <x v="23"/>
    <n v="1.6574585635359116"/>
    <x v="9"/>
    <x v="2"/>
  </r>
  <r>
    <x v="4"/>
    <x v="24"/>
    <n v="8.8397790055248624"/>
    <x v="9"/>
    <x v="2"/>
  </r>
  <r>
    <x v="4"/>
    <x v="25"/>
    <n v="1.1049723756906078"/>
    <x v="9"/>
    <x v="2"/>
  </r>
  <r>
    <x v="4"/>
    <x v="26"/>
    <n v="2.2099447513812156"/>
    <x v="9"/>
    <x v="2"/>
  </r>
  <r>
    <x v="4"/>
    <x v="27"/>
    <n v="1.6574585635359116"/>
    <x v="9"/>
    <x v="2"/>
  </r>
  <r>
    <x v="4"/>
    <x v="28"/>
    <n v="0"/>
    <x v="9"/>
    <x v="2"/>
  </r>
  <r>
    <x v="5"/>
    <x v="20"/>
    <n v="4.972375690607735"/>
    <x v="9"/>
    <x v="2"/>
  </r>
  <r>
    <x v="5"/>
    <x v="21"/>
    <n v="17.127071823204421"/>
    <x v="9"/>
    <x v="2"/>
  </r>
  <r>
    <x v="5"/>
    <x v="22"/>
    <n v="13.259668508287293"/>
    <x v="9"/>
    <x v="2"/>
  </r>
  <r>
    <x v="5"/>
    <x v="23"/>
    <n v="1.1049723756906078"/>
    <x v="9"/>
    <x v="2"/>
  </r>
  <r>
    <x v="5"/>
    <x v="24"/>
    <n v="1.6574585635359116"/>
    <x v="9"/>
    <x v="2"/>
  </r>
  <r>
    <x v="5"/>
    <x v="25"/>
    <n v="1.1049723756906078"/>
    <x v="9"/>
    <x v="2"/>
  </r>
  <r>
    <x v="5"/>
    <x v="26"/>
    <n v="2.2099447513812156"/>
    <x v="9"/>
    <x v="2"/>
  </r>
  <r>
    <x v="5"/>
    <x v="27"/>
    <n v="0"/>
    <x v="9"/>
    <x v="2"/>
  </r>
  <r>
    <x v="5"/>
    <x v="28"/>
    <n v="0"/>
    <x v="9"/>
    <x v="2"/>
  </r>
  <r>
    <x v="5"/>
    <x v="4"/>
    <n v="58.563535911602209"/>
    <x v="9"/>
    <x v="2"/>
  </r>
  <r>
    <x v="6"/>
    <x v="33"/>
    <n v="2.7624309392265194"/>
    <x v="9"/>
    <x v="2"/>
  </r>
  <r>
    <x v="6"/>
    <x v="34"/>
    <n v="55.248618784530386"/>
    <x v="9"/>
    <x v="2"/>
  </r>
  <r>
    <x v="6"/>
    <x v="35"/>
    <n v="38.674033149171272"/>
    <x v="9"/>
    <x v="2"/>
  </r>
  <r>
    <x v="6"/>
    <x v="36"/>
    <n v="3.3149171270718232"/>
    <x v="9"/>
    <x v="2"/>
  </r>
  <r>
    <x v="6"/>
    <x v="4"/>
    <n v="0"/>
    <x v="9"/>
    <x v="2"/>
  </r>
  <r>
    <x v="6"/>
    <x v="37"/>
    <n v="9.8674033149171283"/>
    <x v="9"/>
    <x v="2"/>
  </r>
  <r>
    <x v="7"/>
    <x v="38"/>
    <n v="52.486187845303867"/>
    <x v="9"/>
    <x v="2"/>
  </r>
  <r>
    <x v="7"/>
    <x v="39"/>
    <n v="18.232044198895029"/>
    <x v="9"/>
    <x v="2"/>
  </r>
  <r>
    <x v="7"/>
    <x v="40"/>
    <n v="15.469613259668508"/>
    <x v="9"/>
    <x v="2"/>
  </r>
  <r>
    <x v="7"/>
    <x v="41"/>
    <n v="13.812154696132596"/>
    <x v="9"/>
    <x v="2"/>
  </r>
  <r>
    <x v="7"/>
    <x v="4"/>
    <n v="0"/>
    <x v="9"/>
    <x v="2"/>
  </r>
  <r>
    <x v="7"/>
    <x v="42"/>
    <n v="2"/>
    <x v="9"/>
    <x v="2"/>
  </r>
  <r>
    <x v="8"/>
    <x v="43"/>
    <n v="52.486187845303867"/>
    <x v="9"/>
    <x v="2"/>
  </r>
  <r>
    <x v="8"/>
    <x v="44"/>
    <n v="47.513812154696133"/>
    <x v="9"/>
    <x v="2"/>
  </r>
  <r>
    <x v="8"/>
    <x v="4"/>
    <n v="0"/>
    <x v="9"/>
    <x v="2"/>
  </r>
  <r>
    <x v="9"/>
    <x v="45"/>
    <n v="2.7624309392265194"/>
    <x v="9"/>
    <x v="2"/>
  </r>
  <r>
    <x v="9"/>
    <x v="46"/>
    <n v="4.972375690607735"/>
    <x v="9"/>
    <x v="2"/>
  </r>
  <r>
    <x v="9"/>
    <x v="47"/>
    <n v="12.707182320441989"/>
    <x v="9"/>
    <x v="2"/>
  </r>
  <r>
    <x v="9"/>
    <x v="48"/>
    <n v="3.3149171270718232"/>
    <x v="9"/>
    <x v="2"/>
  </r>
  <r>
    <x v="9"/>
    <x v="49"/>
    <n v="0.5524861878453039"/>
    <x v="9"/>
    <x v="2"/>
  </r>
  <r>
    <x v="9"/>
    <x v="50"/>
    <n v="2.2099447513812156"/>
    <x v="9"/>
    <x v="2"/>
  </r>
  <r>
    <x v="9"/>
    <x v="51"/>
    <n v="2.2099447513812156"/>
    <x v="9"/>
    <x v="2"/>
  </r>
  <r>
    <x v="9"/>
    <x v="52"/>
    <n v="1.1049723756906078"/>
    <x v="9"/>
    <x v="2"/>
  </r>
  <r>
    <x v="9"/>
    <x v="53"/>
    <n v="5.5248618784530388"/>
    <x v="9"/>
    <x v="2"/>
  </r>
  <r>
    <x v="9"/>
    <x v="54"/>
    <n v="3.3149171270718232"/>
    <x v="9"/>
    <x v="2"/>
  </r>
  <r>
    <x v="9"/>
    <x v="4"/>
    <n v="61.325966850828728"/>
    <x v="9"/>
    <x v="2"/>
  </r>
  <r>
    <x v="9"/>
    <x v="55"/>
    <n v="4.5928571428571416"/>
    <x v="9"/>
    <x v="2"/>
  </r>
  <r>
    <x v="4"/>
    <x v="20"/>
    <n v="2.0134228187919465"/>
    <x v="10"/>
    <x v="2"/>
  </r>
  <r>
    <x v="4"/>
    <x v="21"/>
    <n v="8.724832214765101"/>
    <x v="10"/>
    <x v="2"/>
  </r>
  <r>
    <x v="4"/>
    <x v="22"/>
    <n v="32.885906040268459"/>
    <x v="10"/>
    <x v="2"/>
  </r>
  <r>
    <x v="4"/>
    <x v="23"/>
    <n v="10.738255033557047"/>
    <x v="10"/>
    <x v="2"/>
  </r>
  <r>
    <x v="4"/>
    <x v="24"/>
    <n v="24.161073825503355"/>
    <x v="10"/>
    <x v="2"/>
  </r>
  <r>
    <x v="4"/>
    <x v="25"/>
    <n v="6.7114093959731544"/>
    <x v="10"/>
    <x v="2"/>
  </r>
  <r>
    <x v="4"/>
    <x v="26"/>
    <n v="11.409395973154362"/>
    <x v="10"/>
    <x v="2"/>
  </r>
  <r>
    <x v="4"/>
    <x v="27"/>
    <n v="1.3422818791946309"/>
    <x v="10"/>
    <x v="2"/>
  </r>
  <r>
    <x v="4"/>
    <x v="28"/>
    <n v="2.0134228187919465"/>
    <x v="10"/>
    <x v="2"/>
  </r>
  <r>
    <x v="5"/>
    <x v="20"/>
    <n v="3.3557046979865772"/>
    <x v="10"/>
    <x v="2"/>
  </r>
  <r>
    <x v="5"/>
    <x v="21"/>
    <n v="6.0402684563758386"/>
    <x v="10"/>
    <x v="2"/>
  </r>
  <r>
    <x v="5"/>
    <x v="22"/>
    <n v="10.067114093959731"/>
    <x v="10"/>
    <x v="2"/>
  </r>
  <r>
    <x v="5"/>
    <x v="23"/>
    <n v="0.67114093959731547"/>
    <x v="10"/>
    <x v="2"/>
  </r>
  <r>
    <x v="5"/>
    <x v="24"/>
    <n v="6.7114093959731544"/>
    <x v="10"/>
    <x v="2"/>
  </r>
  <r>
    <x v="5"/>
    <x v="25"/>
    <n v="2.0134228187919465"/>
    <x v="10"/>
    <x v="2"/>
  </r>
  <r>
    <x v="5"/>
    <x v="26"/>
    <n v="4.026845637583893"/>
    <x v="10"/>
    <x v="2"/>
  </r>
  <r>
    <x v="5"/>
    <x v="27"/>
    <n v="0"/>
    <x v="10"/>
    <x v="2"/>
  </r>
  <r>
    <x v="5"/>
    <x v="28"/>
    <n v="1.3422818791946309"/>
    <x v="10"/>
    <x v="2"/>
  </r>
  <r>
    <x v="5"/>
    <x v="4"/>
    <n v="65.771812080536918"/>
    <x v="10"/>
    <x v="2"/>
  </r>
  <r>
    <x v="6"/>
    <x v="33"/>
    <n v="4.6979865771812079"/>
    <x v="10"/>
    <x v="2"/>
  </r>
  <r>
    <x v="6"/>
    <x v="34"/>
    <n v="63.087248322147651"/>
    <x v="10"/>
    <x v="2"/>
  </r>
  <r>
    <x v="6"/>
    <x v="35"/>
    <n v="23.48993288590604"/>
    <x v="10"/>
    <x v="2"/>
  </r>
  <r>
    <x v="6"/>
    <x v="36"/>
    <n v="8.724832214765101"/>
    <x v="10"/>
    <x v="2"/>
  </r>
  <r>
    <x v="6"/>
    <x v="4"/>
    <n v="0"/>
    <x v="10"/>
    <x v="2"/>
  </r>
  <r>
    <x v="6"/>
    <x v="37"/>
    <n v="11.463087248322152"/>
    <x v="10"/>
    <x v="2"/>
  </r>
  <r>
    <x v="7"/>
    <x v="38"/>
    <n v="63.758389261744966"/>
    <x v="10"/>
    <x v="2"/>
  </r>
  <r>
    <x v="7"/>
    <x v="39"/>
    <n v="10.067114093959731"/>
    <x v="10"/>
    <x v="2"/>
  </r>
  <r>
    <x v="7"/>
    <x v="40"/>
    <n v="4.6979865771812079"/>
    <x v="10"/>
    <x v="2"/>
  </r>
  <r>
    <x v="7"/>
    <x v="41"/>
    <n v="21.476510067114095"/>
    <x v="10"/>
    <x v="2"/>
  </r>
  <r>
    <x v="7"/>
    <x v="4"/>
    <n v="0"/>
    <x v="10"/>
    <x v="2"/>
  </r>
  <r>
    <x v="7"/>
    <x v="42"/>
    <n v="3.0402684563758382"/>
    <x v="10"/>
    <x v="2"/>
  </r>
  <r>
    <x v="8"/>
    <x v="43"/>
    <n v="63.758389261744966"/>
    <x v="10"/>
    <x v="2"/>
  </r>
  <r>
    <x v="8"/>
    <x v="44"/>
    <n v="36.241610738255034"/>
    <x v="10"/>
    <x v="2"/>
  </r>
  <r>
    <x v="8"/>
    <x v="4"/>
    <n v="0"/>
    <x v="10"/>
    <x v="2"/>
  </r>
  <r>
    <x v="9"/>
    <x v="45"/>
    <n v="5.3691275167785237"/>
    <x v="10"/>
    <x v="2"/>
  </r>
  <r>
    <x v="9"/>
    <x v="46"/>
    <n v="4.026845637583893"/>
    <x v="10"/>
    <x v="2"/>
  </r>
  <r>
    <x v="9"/>
    <x v="47"/>
    <n v="10.067114093959731"/>
    <x v="10"/>
    <x v="2"/>
  </r>
  <r>
    <x v="9"/>
    <x v="48"/>
    <n v="1.3422818791946309"/>
    <x v="10"/>
    <x v="2"/>
  </r>
  <r>
    <x v="9"/>
    <x v="49"/>
    <n v="2.0134228187919465"/>
    <x v="10"/>
    <x v="2"/>
  </r>
  <r>
    <x v="9"/>
    <x v="50"/>
    <n v="2.0134228187919465"/>
    <x v="10"/>
    <x v="2"/>
  </r>
  <r>
    <x v="9"/>
    <x v="51"/>
    <n v="1.3422818791946309"/>
    <x v="10"/>
    <x v="2"/>
  </r>
  <r>
    <x v="9"/>
    <x v="52"/>
    <n v="1.3422818791946309"/>
    <x v="10"/>
    <x v="2"/>
  </r>
  <r>
    <x v="9"/>
    <x v="53"/>
    <n v="0"/>
    <x v="10"/>
    <x v="2"/>
  </r>
  <r>
    <x v="9"/>
    <x v="54"/>
    <n v="5.3691275167785237"/>
    <x v="10"/>
    <x v="2"/>
  </r>
  <r>
    <x v="9"/>
    <x v="4"/>
    <n v="67.114093959731548"/>
    <x v="10"/>
    <x v="2"/>
  </r>
  <r>
    <x v="9"/>
    <x v="55"/>
    <n v="4.6275510204081618"/>
    <x v="10"/>
    <x v="2"/>
  </r>
  <r>
    <x v="4"/>
    <x v="20"/>
    <n v="5.3691275167785237"/>
    <x v="11"/>
    <x v="2"/>
  </r>
  <r>
    <x v="4"/>
    <x v="21"/>
    <n v="28.859060402684563"/>
    <x v="11"/>
    <x v="2"/>
  </r>
  <r>
    <x v="4"/>
    <x v="22"/>
    <n v="40.939597315436245"/>
    <x v="11"/>
    <x v="2"/>
  </r>
  <r>
    <x v="4"/>
    <x v="23"/>
    <n v="1.3422818791946309"/>
    <x v="11"/>
    <x v="2"/>
  </r>
  <r>
    <x v="4"/>
    <x v="24"/>
    <n v="18.120805369127517"/>
    <x v="11"/>
    <x v="2"/>
  </r>
  <r>
    <x v="4"/>
    <x v="25"/>
    <n v="2.6845637583892619"/>
    <x v="11"/>
    <x v="2"/>
  </r>
  <r>
    <x v="4"/>
    <x v="26"/>
    <n v="2.0134228187919465"/>
    <x v="11"/>
    <x v="2"/>
  </r>
  <r>
    <x v="4"/>
    <x v="27"/>
    <n v="0"/>
    <x v="11"/>
    <x v="2"/>
  </r>
  <r>
    <x v="4"/>
    <x v="28"/>
    <n v="0.67114093959731547"/>
    <x v="11"/>
    <x v="2"/>
  </r>
  <r>
    <x v="5"/>
    <x v="20"/>
    <n v="4.6979865771812079"/>
    <x v="11"/>
    <x v="2"/>
  </r>
  <r>
    <x v="5"/>
    <x v="21"/>
    <n v="13.422818791946309"/>
    <x v="11"/>
    <x v="2"/>
  </r>
  <r>
    <x v="5"/>
    <x v="22"/>
    <n v="24.161073825503355"/>
    <x v="11"/>
    <x v="2"/>
  </r>
  <r>
    <x v="5"/>
    <x v="23"/>
    <n v="0.67114093959731547"/>
    <x v="11"/>
    <x v="2"/>
  </r>
  <r>
    <x v="5"/>
    <x v="24"/>
    <n v="6.0402684563758386"/>
    <x v="11"/>
    <x v="2"/>
  </r>
  <r>
    <x v="5"/>
    <x v="25"/>
    <n v="4.026845637583893"/>
    <x v="11"/>
    <x v="2"/>
  </r>
  <r>
    <x v="5"/>
    <x v="26"/>
    <n v="3.3557046979865772"/>
    <x v="11"/>
    <x v="2"/>
  </r>
  <r>
    <x v="5"/>
    <x v="27"/>
    <n v="0.67114093959731547"/>
    <x v="11"/>
    <x v="2"/>
  </r>
  <r>
    <x v="5"/>
    <x v="28"/>
    <n v="2.0134228187919465"/>
    <x v="11"/>
    <x v="2"/>
  </r>
  <r>
    <x v="5"/>
    <x v="4"/>
    <n v="40.939597315436245"/>
    <x v="11"/>
    <x v="2"/>
  </r>
  <r>
    <x v="6"/>
    <x v="33"/>
    <n v="4.6979865771812079"/>
    <x v="11"/>
    <x v="2"/>
  </r>
  <r>
    <x v="6"/>
    <x v="34"/>
    <n v="49.664429530201339"/>
    <x v="11"/>
    <x v="2"/>
  </r>
  <r>
    <x v="6"/>
    <x v="35"/>
    <n v="36.912751677852349"/>
    <x v="11"/>
    <x v="2"/>
  </r>
  <r>
    <x v="6"/>
    <x v="36"/>
    <n v="8.724832214765101"/>
    <x v="11"/>
    <x v="2"/>
  </r>
  <r>
    <x v="6"/>
    <x v="4"/>
    <n v="0"/>
    <x v="11"/>
    <x v="2"/>
  </r>
  <r>
    <x v="6"/>
    <x v="37"/>
    <n v="10.167785234899323"/>
    <x v="11"/>
    <x v="2"/>
  </r>
  <r>
    <x v="7"/>
    <x v="38"/>
    <n v="36.241610738255034"/>
    <x v="11"/>
    <x v="2"/>
  </r>
  <r>
    <x v="7"/>
    <x v="39"/>
    <n v="14.765100671140939"/>
    <x v="11"/>
    <x v="2"/>
  </r>
  <r>
    <x v="7"/>
    <x v="40"/>
    <n v="16.107382550335572"/>
    <x v="11"/>
    <x v="2"/>
  </r>
  <r>
    <x v="7"/>
    <x v="41"/>
    <n v="32.885906040268459"/>
    <x v="11"/>
    <x v="2"/>
  </r>
  <r>
    <x v="7"/>
    <x v="4"/>
    <n v="0"/>
    <x v="11"/>
    <x v="2"/>
  </r>
  <r>
    <x v="7"/>
    <x v="42"/>
    <n v="4.3892617449664408"/>
    <x v="11"/>
    <x v="2"/>
  </r>
  <r>
    <x v="8"/>
    <x v="43"/>
    <n v="36.241610738255034"/>
    <x v="11"/>
    <x v="2"/>
  </r>
  <r>
    <x v="8"/>
    <x v="44"/>
    <n v="63.758389261744966"/>
    <x v="11"/>
    <x v="2"/>
  </r>
  <r>
    <x v="8"/>
    <x v="4"/>
    <n v="0"/>
    <x v="11"/>
    <x v="2"/>
  </r>
  <r>
    <x v="9"/>
    <x v="45"/>
    <n v="9.3959731543624159"/>
    <x v="11"/>
    <x v="2"/>
  </r>
  <r>
    <x v="9"/>
    <x v="46"/>
    <n v="10.738255033557047"/>
    <x v="11"/>
    <x v="2"/>
  </r>
  <r>
    <x v="9"/>
    <x v="47"/>
    <n v="9.3959731543624159"/>
    <x v="11"/>
    <x v="2"/>
  </r>
  <r>
    <x v="9"/>
    <x v="48"/>
    <n v="4.026845637583893"/>
    <x v="11"/>
    <x v="2"/>
  </r>
  <r>
    <x v="9"/>
    <x v="49"/>
    <n v="3.3557046979865772"/>
    <x v="11"/>
    <x v="2"/>
  </r>
  <r>
    <x v="9"/>
    <x v="50"/>
    <n v="1.3422818791946309"/>
    <x v="11"/>
    <x v="2"/>
  </r>
  <r>
    <x v="9"/>
    <x v="51"/>
    <n v="0"/>
    <x v="11"/>
    <x v="2"/>
  </r>
  <r>
    <x v="9"/>
    <x v="52"/>
    <n v="3.3557046979865772"/>
    <x v="11"/>
    <x v="2"/>
  </r>
  <r>
    <x v="9"/>
    <x v="53"/>
    <n v="3.3557046979865772"/>
    <x v="11"/>
    <x v="2"/>
  </r>
  <r>
    <x v="9"/>
    <x v="54"/>
    <n v="11.409395973154362"/>
    <x v="11"/>
    <x v="2"/>
  </r>
  <r>
    <x v="9"/>
    <x v="4"/>
    <n v="43.624161073825505"/>
    <x v="11"/>
    <x v="2"/>
  </r>
  <r>
    <x v="9"/>
    <x v="55"/>
    <n v="6.2470238095238102"/>
    <x v="11"/>
    <x v="2"/>
  </r>
  <r>
    <x v="4"/>
    <x v="20"/>
    <n v="10.169491525423728"/>
    <x v="12"/>
    <x v="2"/>
  </r>
  <r>
    <x v="4"/>
    <x v="21"/>
    <n v="25.423728813559322"/>
    <x v="12"/>
    <x v="2"/>
  </r>
  <r>
    <x v="4"/>
    <x v="22"/>
    <n v="52.542372881355931"/>
    <x v="12"/>
    <x v="2"/>
  </r>
  <r>
    <x v="4"/>
    <x v="23"/>
    <n v="0.84745762711864403"/>
    <x v="12"/>
    <x v="2"/>
  </r>
  <r>
    <x v="4"/>
    <x v="24"/>
    <n v="5.9322033898305087"/>
    <x v="12"/>
    <x v="2"/>
  </r>
  <r>
    <x v="4"/>
    <x v="25"/>
    <n v="0"/>
    <x v="12"/>
    <x v="2"/>
  </r>
  <r>
    <x v="4"/>
    <x v="26"/>
    <n v="4.2372881355932206"/>
    <x v="12"/>
    <x v="2"/>
  </r>
  <r>
    <x v="4"/>
    <x v="27"/>
    <n v="0"/>
    <x v="12"/>
    <x v="2"/>
  </r>
  <r>
    <x v="4"/>
    <x v="28"/>
    <n v="0.84745762711864403"/>
    <x v="12"/>
    <x v="2"/>
  </r>
  <r>
    <x v="5"/>
    <x v="20"/>
    <n v="3.3898305084745761"/>
    <x v="12"/>
    <x v="2"/>
  </r>
  <r>
    <x v="5"/>
    <x v="21"/>
    <n v="15.254237288135593"/>
    <x v="12"/>
    <x v="2"/>
  </r>
  <r>
    <x v="5"/>
    <x v="22"/>
    <n v="16.949152542372882"/>
    <x v="12"/>
    <x v="2"/>
  </r>
  <r>
    <x v="5"/>
    <x v="23"/>
    <n v="1.6949152542372881"/>
    <x v="12"/>
    <x v="2"/>
  </r>
  <r>
    <x v="5"/>
    <x v="24"/>
    <n v="5.0847457627118642"/>
    <x v="12"/>
    <x v="2"/>
  </r>
  <r>
    <x v="5"/>
    <x v="25"/>
    <n v="2.5423728813559321"/>
    <x v="12"/>
    <x v="2"/>
  </r>
  <r>
    <x v="5"/>
    <x v="26"/>
    <n v="3.3898305084745761"/>
    <x v="12"/>
    <x v="2"/>
  </r>
  <r>
    <x v="5"/>
    <x v="27"/>
    <n v="0"/>
    <x v="12"/>
    <x v="2"/>
  </r>
  <r>
    <x v="5"/>
    <x v="28"/>
    <n v="0"/>
    <x v="12"/>
    <x v="2"/>
  </r>
  <r>
    <x v="5"/>
    <x v="4"/>
    <n v="51.694915254237287"/>
    <x v="12"/>
    <x v="2"/>
  </r>
  <r>
    <x v="6"/>
    <x v="33"/>
    <n v="3.3898305084745761"/>
    <x v="12"/>
    <x v="2"/>
  </r>
  <r>
    <x v="6"/>
    <x v="34"/>
    <n v="61.864406779661017"/>
    <x v="12"/>
    <x v="2"/>
  </r>
  <r>
    <x v="6"/>
    <x v="35"/>
    <n v="21.1864406779661"/>
    <x v="12"/>
    <x v="2"/>
  </r>
  <r>
    <x v="6"/>
    <x v="36"/>
    <n v="13.559322033898304"/>
    <x v="12"/>
    <x v="2"/>
  </r>
  <r>
    <x v="6"/>
    <x v="4"/>
    <n v="0"/>
    <x v="12"/>
    <x v="2"/>
  </r>
  <r>
    <x v="6"/>
    <x v="37"/>
    <n v="14.186440677966104"/>
    <x v="12"/>
    <x v="2"/>
  </r>
  <r>
    <x v="7"/>
    <x v="38"/>
    <n v="44.915254237288138"/>
    <x v="12"/>
    <x v="2"/>
  </r>
  <r>
    <x v="7"/>
    <x v="39"/>
    <n v="11.864406779661017"/>
    <x v="12"/>
    <x v="2"/>
  </r>
  <r>
    <x v="7"/>
    <x v="40"/>
    <n v="16.101694915254239"/>
    <x v="12"/>
    <x v="2"/>
  </r>
  <r>
    <x v="7"/>
    <x v="41"/>
    <n v="27.118644067796609"/>
    <x v="12"/>
    <x v="2"/>
  </r>
  <r>
    <x v="7"/>
    <x v="4"/>
    <n v="0"/>
    <x v="12"/>
    <x v="2"/>
  </r>
  <r>
    <x v="7"/>
    <x v="42"/>
    <n v="3.6101694915254239"/>
    <x v="12"/>
    <x v="2"/>
  </r>
  <r>
    <x v="8"/>
    <x v="43"/>
    <n v="44.915254237288138"/>
    <x v="12"/>
    <x v="2"/>
  </r>
  <r>
    <x v="8"/>
    <x v="44"/>
    <n v="55.084745762711862"/>
    <x v="12"/>
    <x v="2"/>
  </r>
  <r>
    <x v="8"/>
    <x v="4"/>
    <n v="0"/>
    <x v="12"/>
    <x v="2"/>
  </r>
  <r>
    <x v="9"/>
    <x v="45"/>
    <n v="6.7796610169491522"/>
    <x v="12"/>
    <x v="2"/>
  </r>
  <r>
    <x v="9"/>
    <x v="46"/>
    <n v="5.0847457627118642"/>
    <x v="12"/>
    <x v="2"/>
  </r>
  <r>
    <x v="9"/>
    <x v="47"/>
    <n v="18.64406779661017"/>
    <x v="12"/>
    <x v="2"/>
  </r>
  <r>
    <x v="9"/>
    <x v="48"/>
    <n v="2.5423728813559321"/>
    <x v="12"/>
    <x v="2"/>
  </r>
  <r>
    <x v="9"/>
    <x v="49"/>
    <n v="4.2372881355932206"/>
    <x v="12"/>
    <x v="2"/>
  </r>
  <r>
    <x v="9"/>
    <x v="50"/>
    <n v="1.6949152542372881"/>
    <x v="12"/>
    <x v="2"/>
  </r>
  <r>
    <x v="9"/>
    <x v="51"/>
    <n v="1.6949152542372881"/>
    <x v="12"/>
    <x v="2"/>
  </r>
  <r>
    <x v="9"/>
    <x v="52"/>
    <n v="0.84745762711864403"/>
    <x v="12"/>
    <x v="2"/>
  </r>
  <r>
    <x v="9"/>
    <x v="53"/>
    <n v="1.6949152542372881"/>
    <x v="12"/>
    <x v="2"/>
  </r>
  <r>
    <x v="9"/>
    <x v="54"/>
    <n v="4.2372881355932206"/>
    <x v="12"/>
    <x v="2"/>
  </r>
  <r>
    <x v="9"/>
    <x v="4"/>
    <n v="52.542372881355931"/>
    <x v="12"/>
    <x v="2"/>
  </r>
  <r>
    <x v="9"/>
    <x v="55"/>
    <n v="3.2008928571428572"/>
    <x v="12"/>
    <x v="2"/>
  </r>
  <r>
    <x v="4"/>
    <x v="20"/>
    <n v="3.8961038961038961"/>
    <x v="13"/>
    <x v="2"/>
  </r>
  <r>
    <x v="4"/>
    <x v="21"/>
    <n v="19.480519480519479"/>
    <x v="13"/>
    <x v="2"/>
  </r>
  <r>
    <x v="4"/>
    <x v="22"/>
    <n v="40.259740259740262"/>
    <x v="13"/>
    <x v="2"/>
  </r>
  <r>
    <x v="4"/>
    <x v="23"/>
    <n v="5.1948051948051948"/>
    <x v="13"/>
    <x v="2"/>
  </r>
  <r>
    <x v="4"/>
    <x v="24"/>
    <n v="12.987012987012987"/>
    <x v="13"/>
    <x v="2"/>
  </r>
  <r>
    <x v="4"/>
    <x v="25"/>
    <n v="1.2987012987012987"/>
    <x v="13"/>
    <x v="2"/>
  </r>
  <r>
    <x v="4"/>
    <x v="26"/>
    <n v="15.584415584415584"/>
    <x v="13"/>
    <x v="2"/>
  </r>
  <r>
    <x v="4"/>
    <x v="27"/>
    <n v="1.2987012987012987"/>
    <x v="13"/>
    <x v="2"/>
  </r>
  <r>
    <x v="4"/>
    <x v="28"/>
    <n v="0"/>
    <x v="13"/>
    <x v="2"/>
  </r>
  <r>
    <x v="5"/>
    <x v="20"/>
    <n v="2.5974025974025974"/>
    <x v="13"/>
    <x v="2"/>
  </r>
  <r>
    <x v="5"/>
    <x v="21"/>
    <n v="9.0909090909090917"/>
    <x v="13"/>
    <x v="2"/>
  </r>
  <r>
    <x v="5"/>
    <x v="22"/>
    <n v="7.7922077922077921"/>
    <x v="13"/>
    <x v="2"/>
  </r>
  <r>
    <x v="5"/>
    <x v="23"/>
    <n v="2.5974025974025974"/>
    <x v="13"/>
    <x v="2"/>
  </r>
  <r>
    <x v="5"/>
    <x v="24"/>
    <n v="3.8961038961038961"/>
    <x v="13"/>
    <x v="2"/>
  </r>
  <r>
    <x v="5"/>
    <x v="25"/>
    <n v="0"/>
    <x v="13"/>
    <x v="2"/>
  </r>
  <r>
    <x v="5"/>
    <x v="26"/>
    <n v="5.1948051948051948"/>
    <x v="13"/>
    <x v="2"/>
  </r>
  <r>
    <x v="5"/>
    <x v="27"/>
    <n v="1.2987012987012987"/>
    <x v="13"/>
    <x v="2"/>
  </r>
  <r>
    <x v="5"/>
    <x v="28"/>
    <n v="0"/>
    <x v="13"/>
    <x v="2"/>
  </r>
  <r>
    <x v="5"/>
    <x v="4"/>
    <n v="67.532467532467535"/>
    <x v="13"/>
    <x v="2"/>
  </r>
  <r>
    <x v="6"/>
    <x v="33"/>
    <n v="3.8961038961038961"/>
    <x v="13"/>
    <x v="2"/>
  </r>
  <r>
    <x v="6"/>
    <x v="34"/>
    <n v="62.337662337662337"/>
    <x v="13"/>
    <x v="2"/>
  </r>
  <r>
    <x v="6"/>
    <x v="35"/>
    <n v="23.376623376623378"/>
    <x v="13"/>
    <x v="2"/>
  </r>
  <r>
    <x v="6"/>
    <x v="36"/>
    <n v="10.38961038961039"/>
    <x v="13"/>
    <x v="2"/>
  </r>
  <r>
    <x v="6"/>
    <x v="4"/>
    <n v="0"/>
    <x v="13"/>
    <x v="2"/>
  </r>
  <r>
    <x v="6"/>
    <x v="37"/>
    <n v="10.558441558441555"/>
    <x v="13"/>
    <x v="2"/>
  </r>
  <r>
    <x v="7"/>
    <x v="38"/>
    <n v="59.740259740259738"/>
    <x v="13"/>
    <x v="2"/>
  </r>
  <r>
    <x v="7"/>
    <x v="39"/>
    <n v="15.584415584415584"/>
    <x v="13"/>
    <x v="2"/>
  </r>
  <r>
    <x v="7"/>
    <x v="40"/>
    <n v="7.7922077922077921"/>
    <x v="13"/>
    <x v="2"/>
  </r>
  <r>
    <x v="7"/>
    <x v="41"/>
    <n v="16.883116883116884"/>
    <x v="13"/>
    <x v="2"/>
  </r>
  <r>
    <x v="7"/>
    <x v="4"/>
    <n v="0"/>
    <x v="13"/>
    <x v="2"/>
  </r>
  <r>
    <x v="7"/>
    <x v="42"/>
    <n v="1.7662337662337662"/>
    <x v="13"/>
    <x v="2"/>
  </r>
  <r>
    <x v="8"/>
    <x v="43"/>
    <n v="59.740259740259738"/>
    <x v="13"/>
    <x v="2"/>
  </r>
  <r>
    <x v="8"/>
    <x v="44"/>
    <n v="40.259740259740262"/>
    <x v="13"/>
    <x v="2"/>
  </r>
  <r>
    <x v="8"/>
    <x v="4"/>
    <n v="0"/>
    <x v="13"/>
    <x v="2"/>
  </r>
  <r>
    <x v="9"/>
    <x v="45"/>
    <n v="3.8961038961038961"/>
    <x v="13"/>
    <x v="2"/>
  </r>
  <r>
    <x v="9"/>
    <x v="46"/>
    <n v="1.2987012987012987"/>
    <x v="13"/>
    <x v="2"/>
  </r>
  <r>
    <x v="9"/>
    <x v="47"/>
    <n v="11.688311688311689"/>
    <x v="13"/>
    <x v="2"/>
  </r>
  <r>
    <x v="9"/>
    <x v="48"/>
    <n v="3.8961038961038961"/>
    <x v="13"/>
    <x v="2"/>
  </r>
  <r>
    <x v="9"/>
    <x v="49"/>
    <n v="3.8961038961038961"/>
    <x v="13"/>
    <x v="2"/>
  </r>
  <r>
    <x v="9"/>
    <x v="50"/>
    <n v="0"/>
    <x v="13"/>
    <x v="2"/>
  </r>
  <r>
    <x v="9"/>
    <x v="51"/>
    <n v="1.2987012987012987"/>
    <x v="13"/>
    <x v="2"/>
  </r>
  <r>
    <x v="9"/>
    <x v="52"/>
    <n v="2.5974025974025974"/>
    <x v="13"/>
    <x v="2"/>
  </r>
  <r>
    <x v="9"/>
    <x v="53"/>
    <n v="1.2987012987012987"/>
    <x v="13"/>
    <x v="2"/>
  </r>
  <r>
    <x v="9"/>
    <x v="54"/>
    <n v="7.7922077922077921"/>
    <x v="13"/>
    <x v="2"/>
  </r>
  <r>
    <x v="9"/>
    <x v="4"/>
    <n v="62.337662337662337"/>
    <x v="13"/>
    <x v="2"/>
  </r>
  <r>
    <x v="9"/>
    <x v="55"/>
    <n v="5.0890804597701145"/>
    <x v="13"/>
    <x v="2"/>
  </r>
  <r>
    <x v="4"/>
    <x v="20"/>
    <n v="16.666666666666668"/>
    <x v="14"/>
    <x v="2"/>
  </r>
  <r>
    <x v="4"/>
    <x v="21"/>
    <n v="22.61904761904762"/>
    <x v="14"/>
    <x v="2"/>
  </r>
  <r>
    <x v="4"/>
    <x v="22"/>
    <n v="40.476190476190474"/>
    <x v="14"/>
    <x v="2"/>
  </r>
  <r>
    <x v="4"/>
    <x v="23"/>
    <n v="1.1904761904761905"/>
    <x v="14"/>
    <x v="2"/>
  </r>
  <r>
    <x v="4"/>
    <x v="24"/>
    <n v="19.047619047619047"/>
    <x v="14"/>
    <x v="2"/>
  </r>
  <r>
    <x v="4"/>
    <x v="25"/>
    <n v="0"/>
    <x v="14"/>
    <x v="2"/>
  </r>
  <r>
    <x v="4"/>
    <x v="26"/>
    <n v="0"/>
    <x v="14"/>
    <x v="2"/>
  </r>
  <r>
    <x v="4"/>
    <x v="27"/>
    <n v="0"/>
    <x v="14"/>
    <x v="2"/>
  </r>
  <r>
    <x v="4"/>
    <x v="28"/>
    <n v="0"/>
    <x v="14"/>
    <x v="2"/>
  </r>
  <r>
    <x v="5"/>
    <x v="20"/>
    <n v="10.714285714285714"/>
    <x v="14"/>
    <x v="2"/>
  </r>
  <r>
    <x v="5"/>
    <x v="21"/>
    <n v="20.238095238095237"/>
    <x v="14"/>
    <x v="2"/>
  </r>
  <r>
    <x v="5"/>
    <x v="22"/>
    <n v="19.047619047619047"/>
    <x v="14"/>
    <x v="2"/>
  </r>
  <r>
    <x v="5"/>
    <x v="23"/>
    <n v="2.3809523809523809"/>
    <x v="14"/>
    <x v="2"/>
  </r>
  <r>
    <x v="5"/>
    <x v="24"/>
    <n v="9.5238095238095237"/>
    <x v="14"/>
    <x v="2"/>
  </r>
  <r>
    <x v="5"/>
    <x v="25"/>
    <n v="0"/>
    <x v="14"/>
    <x v="2"/>
  </r>
  <r>
    <x v="5"/>
    <x v="26"/>
    <n v="0"/>
    <x v="14"/>
    <x v="2"/>
  </r>
  <r>
    <x v="5"/>
    <x v="27"/>
    <n v="0"/>
    <x v="14"/>
    <x v="2"/>
  </r>
  <r>
    <x v="5"/>
    <x v="28"/>
    <n v="0"/>
    <x v="14"/>
    <x v="2"/>
  </r>
  <r>
    <x v="5"/>
    <x v="4"/>
    <n v="38.095238095238095"/>
    <x v="14"/>
    <x v="2"/>
  </r>
  <r>
    <x v="6"/>
    <x v="33"/>
    <n v="10.714285714285714"/>
    <x v="14"/>
    <x v="2"/>
  </r>
  <r>
    <x v="6"/>
    <x v="34"/>
    <n v="72.61904761904762"/>
    <x v="14"/>
    <x v="2"/>
  </r>
  <r>
    <x v="6"/>
    <x v="35"/>
    <n v="14.285714285714286"/>
    <x v="14"/>
    <x v="2"/>
  </r>
  <r>
    <x v="6"/>
    <x v="36"/>
    <n v="2.3809523809523809"/>
    <x v="14"/>
    <x v="2"/>
  </r>
  <r>
    <x v="6"/>
    <x v="4"/>
    <n v="0"/>
    <x v="14"/>
    <x v="2"/>
  </r>
  <r>
    <x v="6"/>
    <x v="37"/>
    <n v="7.7619047619047601"/>
    <x v="14"/>
    <x v="2"/>
  </r>
  <r>
    <x v="7"/>
    <x v="38"/>
    <n v="33.333333333333336"/>
    <x v="14"/>
    <x v="2"/>
  </r>
  <r>
    <x v="7"/>
    <x v="39"/>
    <n v="19.047619047619047"/>
    <x v="14"/>
    <x v="2"/>
  </r>
  <r>
    <x v="7"/>
    <x v="40"/>
    <n v="27.38095238095238"/>
    <x v="14"/>
    <x v="2"/>
  </r>
  <r>
    <x v="7"/>
    <x v="41"/>
    <n v="19.047619047619047"/>
    <x v="14"/>
    <x v="2"/>
  </r>
  <r>
    <x v="7"/>
    <x v="4"/>
    <n v="1.1904761904761905"/>
    <x v="14"/>
    <x v="2"/>
  </r>
  <r>
    <x v="7"/>
    <x v="42"/>
    <n v="2.2168674698795185"/>
    <x v="14"/>
    <x v="2"/>
  </r>
  <r>
    <x v="8"/>
    <x v="43"/>
    <n v="33.333333333333336"/>
    <x v="14"/>
    <x v="2"/>
  </r>
  <r>
    <x v="8"/>
    <x v="44"/>
    <n v="65.476190476190482"/>
    <x v="14"/>
    <x v="2"/>
  </r>
  <r>
    <x v="8"/>
    <x v="4"/>
    <n v="1.1904761904761905"/>
    <x v="14"/>
    <x v="2"/>
  </r>
  <r>
    <x v="9"/>
    <x v="45"/>
    <n v="10.714285714285714"/>
    <x v="14"/>
    <x v="2"/>
  </r>
  <r>
    <x v="9"/>
    <x v="46"/>
    <n v="4.7619047619047619"/>
    <x v="14"/>
    <x v="2"/>
  </r>
  <r>
    <x v="9"/>
    <x v="47"/>
    <n v="19.047619047619047"/>
    <x v="14"/>
    <x v="2"/>
  </r>
  <r>
    <x v="9"/>
    <x v="48"/>
    <n v="5.9523809523809526"/>
    <x v="14"/>
    <x v="2"/>
  </r>
  <r>
    <x v="9"/>
    <x v="49"/>
    <n v="0"/>
    <x v="14"/>
    <x v="2"/>
  </r>
  <r>
    <x v="9"/>
    <x v="50"/>
    <n v="3.5714285714285716"/>
    <x v="14"/>
    <x v="2"/>
  </r>
  <r>
    <x v="9"/>
    <x v="51"/>
    <n v="5.9523809523809526"/>
    <x v="14"/>
    <x v="2"/>
  </r>
  <r>
    <x v="9"/>
    <x v="52"/>
    <n v="0"/>
    <x v="14"/>
    <x v="2"/>
  </r>
  <r>
    <x v="9"/>
    <x v="53"/>
    <n v="4.7619047619047619"/>
    <x v="14"/>
    <x v="2"/>
  </r>
  <r>
    <x v="9"/>
    <x v="54"/>
    <n v="3.5714285714285716"/>
    <x v="14"/>
    <x v="2"/>
  </r>
  <r>
    <x v="9"/>
    <x v="4"/>
    <n v="41.666666666666664"/>
    <x v="14"/>
    <x v="2"/>
  </r>
  <r>
    <x v="9"/>
    <x v="55"/>
    <n v="3.2482993197278907"/>
    <x v="14"/>
    <x v="2"/>
  </r>
  <r>
    <x v="4"/>
    <x v="20"/>
    <n v="1.075268817204301"/>
    <x v="15"/>
    <x v="2"/>
  </r>
  <r>
    <x v="4"/>
    <x v="21"/>
    <n v="29.032258064516128"/>
    <x v="15"/>
    <x v="2"/>
  </r>
  <r>
    <x v="4"/>
    <x v="22"/>
    <n v="54.838709677419352"/>
    <x v="15"/>
    <x v="2"/>
  </r>
  <r>
    <x v="4"/>
    <x v="23"/>
    <n v="4.301075268817204"/>
    <x v="15"/>
    <x v="2"/>
  </r>
  <r>
    <x v="4"/>
    <x v="24"/>
    <n v="6.4516129032258061"/>
    <x v="15"/>
    <x v="2"/>
  </r>
  <r>
    <x v="4"/>
    <x v="25"/>
    <n v="0"/>
    <x v="15"/>
    <x v="2"/>
  </r>
  <r>
    <x v="4"/>
    <x v="26"/>
    <n v="4.301075268817204"/>
    <x v="15"/>
    <x v="2"/>
  </r>
  <r>
    <x v="4"/>
    <x v="27"/>
    <n v="0"/>
    <x v="15"/>
    <x v="2"/>
  </r>
  <r>
    <x v="4"/>
    <x v="28"/>
    <n v="0"/>
    <x v="15"/>
    <x v="2"/>
  </r>
  <r>
    <x v="5"/>
    <x v="20"/>
    <n v="1.075268817204301"/>
    <x v="15"/>
    <x v="2"/>
  </r>
  <r>
    <x v="5"/>
    <x v="21"/>
    <n v="11.827956989247312"/>
    <x v="15"/>
    <x v="2"/>
  </r>
  <r>
    <x v="5"/>
    <x v="22"/>
    <n v="8.6021505376344081"/>
    <x v="15"/>
    <x v="2"/>
  </r>
  <r>
    <x v="5"/>
    <x v="23"/>
    <n v="1.075268817204301"/>
    <x v="15"/>
    <x v="2"/>
  </r>
  <r>
    <x v="5"/>
    <x v="24"/>
    <n v="2.150537634408602"/>
    <x v="15"/>
    <x v="2"/>
  </r>
  <r>
    <x v="5"/>
    <x v="25"/>
    <n v="0"/>
    <x v="15"/>
    <x v="2"/>
  </r>
  <r>
    <x v="5"/>
    <x v="26"/>
    <n v="0"/>
    <x v="15"/>
    <x v="2"/>
  </r>
  <r>
    <x v="5"/>
    <x v="27"/>
    <n v="0"/>
    <x v="15"/>
    <x v="2"/>
  </r>
  <r>
    <x v="5"/>
    <x v="28"/>
    <n v="0"/>
    <x v="15"/>
    <x v="2"/>
  </r>
  <r>
    <x v="5"/>
    <x v="4"/>
    <n v="75.268817204301072"/>
    <x v="15"/>
    <x v="2"/>
  </r>
  <r>
    <x v="6"/>
    <x v="33"/>
    <n v="2.150537634408602"/>
    <x v="15"/>
    <x v="2"/>
  </r>
  <r>
    <x v="6"/>
    <x v="34"/>
    <n v="30.107526881720432"/>
    <x v="15"/>
    <x v="2"/>
  </r>
  <r>
    <x v="6"/>
    <x v="35"/>
    <n v="62.365591397849464"/>
    <x v="15"/>
    <x v="2"/>
  </r>
  <r>
    <x v="6"/>
    <x v="36"/>
    <n v="5.376344086021505"/>
    <x v="15"/>
    <x v="2"/>
  </r>
  <r>
    <x v="6"/>
    <x v="4"/>
    <n v="0"/>
    <x v="15"/>
    <x v="2"/>
  </r>
  <r>
    <x v="6"/>
    <x v="37"/>
    <n v="11.956989247311828"/>
    <x v="15"/>
    <x v="2"/>
  </r>
  <r>
    <x v="7"/>
    <x v="38"/>
    <n v="69.892473118279568"/>
    <x v="15"/>
    <x v="2"/>
  </r>
  <r>
    <x v="7"/>
    <x v="39"/>
    <n v="13.978494623655914"/>
    <x v="15"/>
    <x v="2"/>
  </r>
  <r>
    <x v="7"/>
    <x v="40"/>
    <n v="6.4516129032258061"/>
    <x v="15"/>
    <x v="2"/>
  </r>
  <r>
    <x v="7"/>
    <x v="41"/>
    <n v="9.67741935483871"/>
    <x v="15"/>
    <x v="2"/>
  </r>
  <r>
    <x v="7"/>
    <x v="4"/>
    <n v="0"/>
    <x v="15"/>
    <x v="2"/>
  </r>
  <r>
    <x v="7"/>
    <x v="42"/>
    <n v="1.0107526881720428"/>
    <x v="15"/>
    <x v="2"/>
  </r>
  <r>
    <x v="8"/>
    <x v="43"/>
    <n v="69.892473118279568"/>
    <x v="15"/>
    <x v="2"/>
  </r>
  <r>
    <x v="8"/>
    <x v="44"/>
    <n v="30.107526881720432"/>
    <x v="15"/>
    <x v="2"/>
  </r>
  <r>
    <x v="8"/>
    <x v="4"/>
    <n v="0"/>
    <x v="15"/>
    <x v="2"/>
  </r>
  <r>
    <x v="9"/>
    <x v="45"/>
    <n v="6.4516129032258061"/>
    <x v="15"/>
    <x v="2"/>
  </r>
  <r>
    <x v="9"/>
    <x v="46"/>
    <n v="5.376344086021505"/>
    <x v="15"/>
    <x v="2"/>
  </r>
  <r>
    <x v="9"/>
    <x v="47"/>
    <n v="6.4516129032258061"/>
    <x v="15"/>
    <x v="2"/>
  </r>
  <r>
    <x v="9"/>
    <x v="48"/>
    <n v="1.075268817204301"/>
    <x v="15"/>
    <x v="2"/>
  </r>
  <r>
    <x v="9"/>
    <x v="49"/>
    <n v="3.225806451612903"/>
    <x v="15"/>
    <x v="2"/>
  </r>
  <r>
    <x v="9"/>
    <x v="50"/>
    <n v="1.075268817204301"/>
    <x v="15"/>
    <x v="2"/>
  </r>
  <r>
    <x v="9"/>
    <x v="51"/>
    <n v="1.075268817204301"/>
    <x v="15"/>
    <x v="2"/>
  </r>
  <r>
    <x v="9"/>
    <x v="52"/>
    <n v="0"/>
    <x v="15"/>
    <x v="2"/>
  </r>
  <r>
    <x v="9"/>
    <x v="53"/>
    <n v="0"/>
    <x v="15"/>
    <x v="2"/>
  </r>
  <r>
    <x v="9"/>
    <x v="54"/>
    <n v="1.075268817204301"/>
    <x v="15"/>
    <x v="2"/>
  </r>
  <r>
    <x v="9"/>
    <x v="4"/>
    <n v="74.193548387096769"/>
    <x v="15"/>
    <x v="2"/>
  </r>
  <r>
    <x v="9"/>
    <x v="55"/>
    <n v="1.8020833333333335"/>
    <x v="15"/>
    <x v="2"/>
  </r>
  <r>
    <x v="4"/>
    <x v="20"/>
    <n v="7.9545454545454541"/>
    <x v="16"/>
    <x v="2"/>
  </r>
  <r>
    <x v="4"/>
    <x v="21"/>
    <n v="21.022727272727273"/>
    <x v="16"/>
    <x v="2"/>
  </r>
  <r>
    <x v="4"/>
    <x v="22"/>
    <n v="26.136363636363637"/>
    <x v="16"/>
    <x v="2"/>
  </r>
  <r>
    <x v="4"/>
    <x v="23"/>
    <n v="3.9772727272727271"/>
    <x v="16"/>
    <x v="2"/>
  </r>
  <r>
    <x v="4"/>
    <x v="24"/>
    <n v="14.772727272727273"/>
    <x v="16"/>
    <x v="2"/>
  </r>
  <r>
    <x v="4"/>
    <x v="25"/>
    <n v="1.7045454545454546"/>
    <x v="16"/>
    <x v="2"/>
  </r>
  <r>
    <x v="4"/>
    <x v="26"/>
    <n v="19.318181818181817"/>
    <x v="16"/>
    <x v="2"/>
  </r>
  <r>
    <x v="4"/>
    <x v="27"/>
    <n v="0"/>
    <x v="16"/>
    <x v="2"/>
  </r>
  <r>
    <x v="4"/>
    <x v="28"/>
    <n v="5.1136363636363633"/>
    <x v="16"/>
    <x v="2"/>
  </r>
  <r>
    <x v="5"/>
    <x v="20"/>
    <n v="2.2727272727272729"/>
    <x v="16"/>
    <x v="2"/>
  </r>
  <r>
    <x v="5"/>
    <x v="21"/>
    <n v="6.25"/>
    <x v="16"/>
    <x v="2"/>
  </r>
  <r>
    <x v="5"/>
    <x v="22"/>
    <n v="2.8409090909090908"/>
    <x v="16"/>
    <x v="2"/>
  </r>
  <r>
    <x v="5"/>
    <x v="23"/>
    <n v="0.56818181818181823"/>
    <x v="16"/>
    <x v="2"/>
  </r>
  <r>
    <x v="5"/>
    <x v="24"/>
    <n v="1.7045454545454546"/>
    <x v="16"/>
    <x v="2"/>
  </r>
  <r>
    <x v="5"/>
    <x v="25"/>
    <n v="1.1363636363636365"/>
    <x v="16"/>
    <x v="2"/>
  </r>
  <r>
    <x v="5"/>
    <x v="26"/>
    <n v="1.7045454545454546"/>
    <x v="16"/>
    <x v="2"/>
  </r>
  <r>
    <x v="5"/>
    <x v="27"/>
    <n v="0"/>
    <x v="16"/>
    <x v="2"/>
  </r>
  <r>
    <x v="5"/>
    <x v="28"/>
    <n v="2.8409090909090908"/>
    <x v="16"/>
    <x v="2"/>
  </r>
  <r>
    <x v="5"/>
    <x v="4"/>
    <n v="80.681818181818187"/>
    <x v="16"/>
    <x v="2"/>
  </r>
  <r>
    <x v="6"/>
    <x v="33"/>
    <n v="11.363636363636363"/>
    <x v="16"/>
    <x v="2"/>
  </r>
  <r>
    <x v="6"/>
    <x v="34"/>
    <n v="61.363636363636367"/>
    <x v="16"/>
    <x v="2"/>
  </r>
  <r>
    <x v="6"/>
    <x v="35"/>
    <n v="19.886363636363637"/>
    <x v="16"/>
    <x v="2"/>
  </r>
  <r>
    <x v="6"/>
    <x v="36"/>
    <n v="7.3863636363636367"/>
    <x v="16"/>
    <x v="2"/>
  </r>
  <r>
    <x v="6"/>
    <x v="4"/>
    <n v="0"/>
    <x v="16"/>
    <x v="2"/>
  </r>
  <r>
    <x v="6"/>
    <x v="37"/>
    <n v="8.9545454545454568"/>
    <x v="16"/>
    <x v="2"/>
  </r>
  <r>
    <x v="7"/>
    <x v="38"/>
    <n v="78.409090909090907"/>
    <x v="16"/>
    <x v="2"/>
  </r>
  <r>
    <x v="7"/>
    <x v="39"/>
    <n v="6.8181818181818183"/>
    <x v="16"/>
    <x v="2"/>
  </r>
  <r>
    <x v="7"/>
    <x v="40"/>
    <n v="7.9545454545454541"/>
    <x v="16"/>
    <x v="2"/>
  </r>
  <r>
    <x v="7"/>
    <x v="41"/>
    <n v="6.25"/>
    <x v="16"/>
    <x v="2"/>
  </r>
  <r>
    <x v="7"/>
    <x v="4"/>
    <n v="0.56818181818181823"/>
    <x v="16"/>
    <x v="2"/>
  </r>
  <r>
    <x v="7"/>
    <x v="42"/>
    <n v="0.85142857142857087"/>
    <x v="16"/>
    <x v="2"/>
  </r>
  <r>
    <x v="8"/>
    <x v="43"/>
    <n v="78.409090909090907"/>
    <x v="16"/>
    <x v="2"/>
  </r>
  <r>
    <x v="8"/>
    <x v="44"/>
    <n v="21.022727272727273"/>
    <x v="16"/>
    <x v="2"/>
  </r>
  <r>
    <x v="8"/>
    <x v="4"/>
    <n v="0.56818181818181823"/>
    <x v="16"/>
    <x v="2"/>
  </r>
  <r>
    <x v="9"/>
    <x v="45"/>
    <n v="4.5454545454545459"/>
    <x v="16"/>
    <x v="2"/>
  </r>
  <r>
    <x v="9"/>
    <x v="46"/>
    <n v="2.2727272727272729"/>
    <x v="16"/>
    <x v="2"/>
  </r>
  <r>
    <x v="9"/>
    <x v="47"/>
    <n v="3.9772727272727271"/>
    <x v="16"/>
    <x v="2"/>
  </r>
  <r>
    <x v="9"/>
    <x v="48"/>
    <n v="2.8409090909090908"/>
    <x v="16"/>
    <x v="2"/>
  </r>
  <r>
    <x v="9"/>
    <x v="49"/>
    <n v="1.1363636363636365"/>
    <x v="16"/>
    <x v="2"/>
  </r>
  <r>
    <x v="9"/>
    <x v="50"/>
    <n v="1.7045454545454546"/>
    <x v="16"/>
    <x v="2"/>
  </r>
  <r>
    <x v="9"/>
    <x v="51"/>
    <n v="1.1363636363636365"/>
    <x v="16"/>
    <x v="2"/>
  </r>
  <r>
    <x v="9"/>
    <x v="52"/>
    <n v="0.56818181818181823"/>
    <x v="16"/>
    <x v="2"/>
  </r>
  <r>
    <x v="9"/>
    <x v="53"/>
    <n v="0"/>
    <x v="16"/>
    <x v="2"/>
  </r>
  <r>
    <x v="9"/>
    <x v="54"/>
    <n v="2.2727272727272729"/>
    <x v="16"/>
    <x v="2"/>
  </r>
  <r>
    <x v="9"/>
    <x v="4"/>
    <n v="79.545454545454547"/>
    <x v="16"/>
    <x v="2"/>
  </r>
  <r>
    <x v="9"/>
    <x v="55"/>
    <n v="3.217592592592593"/>
    <x v="16"/>
    <x v="2"/>
  </r>
  <r>
    <x v="4"/>
    <x v="20"/>
    <n v="7.9258010118043849"/>
    <x v="17"/>
    <x v="3"/>
  </r>
  <r>
    <x v="4"/>
    <x v="21"/>
    <n v="20.891886827805884"/>
    <x v="17"/>
    <x v="3"/>
  </r>
  <r>
    <x v="4"/>
    <x v="22"/>
    <n v="31.721941165448754"/>
    <x v="17"/>
    <x v="3"/>
  </r>
  <r>
    <x v="4"/>
    <x v="23"/>
    <n v="5.7522952969833243"/>
    <x v="17"/>
    <x v="3"/>
  </r>
  <r>
    <x v="4"/>
    <x v="24"/>
    <n v="12.066704140903129"/>
    <x v="17"/>
    <x v="3"/>
  </r>
  <r>
    <x v="4"/>
    <x v="25"/>
    <n v="1.4614952220348509"/>
    <x v="17"/>
    <x v="3"/>
  </r>
  <r>
    <x v="4"/>
    <x v="26"/>
    <n v="17.781525201424021"/>
    <x v="17"/>
    <x v="3"/>
  </r>
  <r>
    <x v="4"/>
    <x v="27"/>
    <n v="0.95559302979201799"/>
    <x v="17"/>
    <x v="3"/>
  </r>
  <r>
    <x v="4"/>
    <x v="28"/>
    <n v="1.442758103803635"/>
    <x v="17"/>
    <x v="3"/>
  </r>
  <r>
    <x v="5"/>
    <x v="20"/>
    <n v="7.8321154206483046"/>
    <x v="17"/>
    <x v="3"/>
  </r>
  <r>
    <x v="5"/>
    <x v="21"/>
    <n v="12.216601086752858"/>
    <x v="17"/>
    <x v="3"/>
  </r>
  <r>
    <x v="5"/>
    <x v="22"/>
    <n v="13.790519018175004"/>
    <x v="17"/>
    <x v="3"/>
  </r>
  <r>
    <x v="5"/>
    <x v="23"/>
    <n v="3.0166760352257822"/>
    <x v="17"/>
    <x v="3"/>
  </r>
  <r>
    <x v="5"/>
    <x v="24"/>
    <n v="5.1901817500468432"/>
    <x v="17"/>
    <x v="3"/>
  </r>
  <r>
    <x v="5"/>
    <x v="25"/>
    <n v="2.1735057148210606"/>
    <x v="17"/>
    <x v="3"/>
  </r>
  <r>
    <x v="5"/>
    <x v="26"/>
    <n v="9.1811879332958597"/>
    <x v="17"/>
    <x v="3"/>
  </r>
  <r>
    <x v="5"/>
    <x v="27"/>
    <n v="0.65579913809256141"/>
    <x v="17"/>
    <x v="3"/>
  </r>
  <r>
    <x v="5"/>
    <x v="28"/>
    <n v="1.7238148772718755"/>
    <x v="17"/>
    <x v="3"/>
  </r>
  <r>
    <x v="5"/>
    <x v="4"/>
    <n v="44.219599025669851"/>
    <x v="17"/>
    <x v="3"/>
  </r>
  <r>
    <x v="6"/>
    <x v="33"/>
    <n v="8.7502342139778904"/>
    <x v="17"/>
    <x v="3"/>
  </r>
  <r>
    <x v="6"/>
    <x v="34"/>
    <n v="60.277309349821998"/>
    <x v="17"/>
    <x v="3"/>
  </r>
  <r>
    <x v="6"/>
    <x v="35"/>
    <n v="26.644182124789207"/>
    <x v="17"/>
    <x v="3"/>
  </r>
  <r>
    <x v="6"/>
    <x v="36"/>
    <n v="4.3282743114109046"/>
    <x v="17"/>
    <x v="3"/>
  </r>
  <r>
    <x v="6"/>
    <x v="4"/>
    <n v="0"/>
    <x v="17"/>
    <x v="3"/>
  </r>
  <r>
    <x v="6"/>
    <x v="37"/>
    <n v="9.3573168446692403"/>
    <x v="17"/>
    <x v="3"/>
  </r>
  <r>
    <x v="7"/>
    <x v="38"/>
    <n v="39.778902004871654"/>
    <x v="17"/>
    <x v="3"/>
  </r>
  <r>
    <x v="7"/>
    <x v="39"/>
    <n v="13.827993254637438"/>
    <x v="17"/>
    <x v="3"/>
  </r>
  <r>
    <x v="7"/>
    <x v="40"/>
    <n v="15.982761851227281"/>
    <x v="17"/>
    <x v="3"/>
  </r>
  <r>
    <x v="7"/>
    <x v="41"/>
    <n v="29.998126288176877"/>
    <x v="17"/>
    <x v="3"/>
  </r>
  <r>
    <x v="7"/>
    <x v="4"/>
    <n v="0.41221660108675284"/>
    <x v="17"/>
    <x v="3"/>
  </r>
  <r>
    <x v="7"/>
    <x v="42"/>
    <n v="4.0005644402633926"/>
    <x v="17"/>
    <x v="3"/>
  </r>
  <r>
    <x v="8"/>
    <x v="43"/>
    <n v="39.778902004871654"/>
    <x v="17"/>
    <x v="3"/>
  </r>
  <r>
    <x v="8"/>
    <x v="44"/>
    <n v="59.808881394041599"/>
    <x v="17"/>
    <x v="3"/>
  </r>
  <r>
    <x v="8"/>
    <x v="4"/>
    <n v="0.41221660108675284"/>
    <x v="17"/>
    <x v="3"/>
  </r>
  <r>
    <x v="9"/>
    <x v="45"/>
    <n v="8.0382237211916809"/>
    <x v="17"/>
    <x v="3"/>
  </r>
  <r>
    <x v="9"/>
    <x v="46"/>
    <n v="6.3331459621510211"/>
    <x v="17"/>
    <x v="3"/>
  </r>
  <r>
    <x v="9"/>
    <x v="47"/>
    <n v="15.645493723065393"/>
    <x v="17"/>
    <x v="3"/>
  </r>
  <r>
    <x v="9"/>
    <x v="48"/>
    <n v="5.77103241521454"/>
    <x v="17"/>
    <x v="3"/>
  </r>
  <r>
    <x v="9"/>
    <x v="49"/>
    <n v="2.997938916994566"/>
    <x v="17"/>
    <x v="3"/>
  </r>
  <r>
    <x v="9"/>
    <x v="50"/>
    <n v="2.4732996065205173"/>
    <x v="17"/>
    <x v="3"/>
  </r>
  <r>
    <x v="9"/>
    <x v="51"/>
    <n v="1.5739179314221472"/>
    <x v="17"/>
    <x v="3"/>
  </r>
  <r>
    <x v="9"/>
    <x v="52"/>
    <n v="1.4614952220348509"/>
    <x v="17"/>
    <x v="3"/>
  </r>
  <r>
    <x v="9"/>
    <x v="53"/>
    <n v="3.4663668727749672"/>
    <x v="17"/>
    <x v="3"/>
  </r>
  <r>
    <x v="9"/>
    <x v="54"/>
    <n v="6.4455686715383171"/>
    <x v="17"/>
    <x v="3"/>
  </r>
  <r>
    <x v="9"/>
    <x v="4"/>
    <n v="45.793516957092002"/>
    <x v="17"/>
    <x v="3"/>
  </r>
  <r>
    <x v="9"/>
    <x v="55"/>
    <n v="3.9912432307869623"/>
    <x v="17"/>
    <x v="3"/>
  </r>
  <r>
    <x v="4"/>
    <x v="20"/>
    <n v="2.8998242530755713"/>
    <x v="1"/>
    <x v="3"/>
  </r>
  <r>
    <x v="4"/>
    <x v="21"/>
    <n v="12.829525483304042"/>
    <x v="1"/>
    <x v="3"/>
  </r>
  <r>
    <x v="4"/>
    <x v="22"/>
    <n v="21.880492091388401"/>
    <x v="1"/>
    <x v="3"/>
  </r>
  <r>
    <x v="4"/>
    <x v="23"/>
    <n v="1.0544815465729349"/>
    <x v="1"/>
    <x v="3"/>
  </r>
  <r>
    <x v="4"/>
    <x v="24"/>
    <n v="10.193321616871705"/>
    <x v="1"/>
    <x v="3"/>
  </r>
  <r>
    <x v="4"/>
    <x v="25"/>
    <n v="1.3181019332161688"/>
    <x v="1"/>
    <x v="3"/>
  </r>
  <r>
    <x v="4"/>
    <x v="26"/>
    <n v="42.618629173989454"/>
    <x v="1"/>
    <x v="3"/>
  </r>
  <r>
    <x v="4"/>
    <x v="27"/>
    <n v="1.40597539543058"/>
    <x v="1"/>
    <x v="3"/>
  </r>
  <r>
    <x v="4"/>
    <x v="28"/>
    <n v="5.7996485061511427"/>
    <x v="1"/>
    <x v="3"/>
  </r>
  <r>
    <x v="5"/>
    <x v="20"/>
    <n v="2.4604569420035149"/>
    <x v="1"/>
    <x v="3"/>
  </r>
  <r>
    <x v="5"/>
    <x v="21"/>
    <n v="4.1300527240773288"/>
    <x v="1"/>
    <x v="3"/>
  </r>
  <r>
    <x v="5"/>
    <x v="22"/>
    <n v="6.8541300527240772"/>
    <x v="1"/>
    <x v="3"/>
  </r>
  <r>
    <x v="5"/>
    <x v="23"/>
    <n v="0.61511423550087874"/>
    <x v="1"/>
    <x v="3"/>
  </r>
  <r>
    <x v="5"/>
    <x v="24"/>
    <n v="1.4938488576449913"/>
    <x v="1"/>
    <x v="3"/>
  </r>
  <r>
    <x v="5"/>
    <x v="25"/>
    <n v="3.0755711775043935"/>
    <x v="1"/>
    <x v="3"/>
  </r>
  <r>
    <x v="5"/>
    <x v="26"/>
    <n v="15.992970123022847"/>
    <x v="1"/>
    <x v="3"/>
  </r>
  <r>
    <x v="5"/>
    <x v="27"/>
    <n v="1.3181019332161688"/>
    <x v="1"/>
    <x v="3"/>
  </r>
  <r>
    <x v="5"/>
    <x v="28"/>
    <n v="7.1177504393673114"/>
    <x v="1"/>
    <x v="3"/>
  </r>
  <r>
    <x v="5"/>
    <x v="4"/>
    <n v="56.942003514938492"/>
    <x v="1"/>
    <x v="3"/>
  </r>
  <r>
    <x v="6"/>
    <x v="33"/>
    <n v="26.88927943760984"/>
    <x v="1"/>
    <x v="3"/>
  </r>
  <r>
    <x v="6"/>
    <x v="34"/>
    <n v="63.971880492091387"/>
    <x v="1"/>
    <x v="3"/>
  </r>
  <r>
    <x v="6"/>
    <x v="35"/>
    <n v="8.4358523725834793"/>
    <x v="1"/>
    <x v="3"/>
  </r>
  <r>
    <x v="6"/>
    <x v="36"/>
    <n v="0.70298769771529002"/>
    <x v="1"/>
    <x v="3"/>
  </r>
  <r>
    <x v="6"/>
    <x v="4"/>
    <n v="0"/>
    <x v="1"/>
    <x v="3"/>
  </r>
  <r>
    <x v="6"/>
    <x v="37"/>
    <n v="6.5448154657293456"/>
    <x v="1"/>
    <x v="3"/>
  </r>
  <r>
    <x v="7"/>
    <x v="38"/>
    <n v="52.460456942003518"/>
    <x v="1"/>
    <x v="3"/>
  </r>
  <r>
    <x v="7"/>
    <x v="39"/>
    <n v="15.202108963093146"/>
    <x v="1"/>
    <x v="3"/>
  </r>
  <r>
    <x v="7"/>
    <x v="40"/>
    <n v="15.377855887521969"/>
    <x v="1"/>
    <x v="3"/>
  </r>
  <r>
    <x v="7"/>
    <x v="41"/>
    <n v="16.080843585237258"/>
    <x v="1"/>
    <x v="3"/>
  </r>
  <r>
    <x v="7"/>
    <x v="4"/>
    <n v="0.87873462214411246"/>
    <x v="1"/>
    <x v="3"/>
  </r>
  <r>
    <x v="7"/>
    <x v="42"/>
    <n v="2.8563829787234054"/>
    <x v="1"/>
    <x v="3"/>
  </r>
  <r>
    <x v="8"/>
    <x v="43"/>
    <n v="52.460456942003518"/>
    <x v="1"/>
    <x v="3"/>
  </r>
  <r>
    <x v="8"/>
    <x v="44"/>
    <n v="46.660808435852374"/>
    <x v="1"/>
    <x v="3"/>
  </r>
  <r>
    <x v="8"/>
    <x v="4"/>
    <n v="0.87873462214411246"/>
    <x v="1"/>
    <x v="3"/>
  </r>
  <r>
    <x v="9"/>
    <x v="45"/>
    <n v="6.1511423550087869"/>
    <x v="1"/>
    <x v="3"/>
  </r>
  <r>
    <x v="9"/>
    <x v="46"/>
    <n v="5.6239015817223201"/>
    <x v="1"/>
    <x v="3"/>
  </r>
  <r>
    <x v="9"/>
    <x v="47"/>
    <n v="7.8207381370826008"/>
    <x v="1"/>
    <x v="3"/>
  </r>
  <r>
    <x v="9"/>
    <x v="48"/>
    <n v="3.6906854130052724"/>
    <x v="1"/>
    <x v="3"/>
  </r>
  <r>
    <x v="9"/>
    <x v="49"/>
    <n v="1.9332161687170475"/>
    <x v="1"/>
    <x v="3"/>
  </r>
  <r>
    <x v="9"/>
    <x v="50"/>
    <n v="1.9332161687170475"/>
    <x v="1"/>
    <x v="3"/>
  </r>
  <r>
    <x v="9"/>
    <x v="51"/>
    <n v="1.0544815465729349"/>
    <x v="1"/>
    <x v="3"/>
  </r>
  <r>
    <x v="9"/>
    <x v="52"/>
    <n v="1.1423550087873462"/>
    <x v="1"/>
    <x v="3"/>
  </r>
  <r>
    <x v="9"/>
    <x v="53"/>
    <n v="4.1300527240773288"/>
    <x v="1"/>
    <x v="3"/>
  </r>
  <r>
    <x v="9"/>
    <x v="54"/>
    <n v="9.6660808435852381"/>
    <x v="1"/>
    <x v="3"/>
  </r>
  <r>
    <x v="9"/>
    <x v="4"/>
    <n v="56.854130052724081"/>
    <x v="1"/>
    <x v="3"/>
  </r>
  <r>
    <x v="9"/>
    <x v="55"/>
    <n v="6.1014935505770582"/>
    <x v="1"/>
    <x v="3"/>
  </r>
  <r>
    <x v="4"/>
    <x v="20"/>
    <n v="13.888888888888889"/>
    <x v="2"/>
    <x v="3"/>
  </r>
  <r>
    <x v="4"/>
    <x v="21"/>
    <n v="21.331236897274632"/>
    <x v="2"/>
    <x v="3"/>
  </r>
  <r>
    <x v="4"/>
    <x v="22"/>
    <n v="35.429769392033542"/>
    <x v="2"/>
    <x v="3"/>
  </r>
  <r>
    <x v="4"/>
    <x v="23"/>
    <n v="7.1802935010482178"/>
    <x v="2"/>
    <x v="3"/>
  </r>
  <r>
    <x v="4"/>
    <x v="24"/>
    <n v="16.090146750524109"/>
    <x v="2"/>
    <x v="3"/>
  </r>
  <r>
    <x v="4"/>
    <x v="25"/>
    <n v="0.68134171907756813"/>
    <x v="2"/>
    <x v="3"/>
  </r>
  <r>
    <x v="4"/>
    <x v="26"/>
    <n v="4.8218029350104823"/>
    <x v="2"/>
    <x v="3"/>
  </r>
  <r>
    <x v="4"/>
    <x v="27"/>
    <n v="0.41928721174004191"/>
    <x v="2"/>
    <x v="3"/>
  </r>
  <r>
    <x v="4"/>
    <x v="28"/>
    <n v="0.15723270440251572"/>
    <x v="2"/>
    <x v="3"/>
  </r>
  <r>
    <x v="5"/>
    <x v="20"/>
    <n v="14.20335429769392"/>
    <x v="2"/>
    <x v="3"/>
  </r>
  <r>
    <x v="5"/>
    <x v="21"/>
    <n v="20.387840670859539"/>
    <x v="2"/>
    <x v="3"/>
  </r>
  <r>
    <x v="5"/>
    <x v="22"/>
    <n v="19.916142557651991"/>
    <x v="2"/>
    <x v="3"/>
  </r>
  <r>
    <x v="5"/>
    <x v="23"/>
    <n v="5.2935010482180296"/>
    <x v="2"/>
    <x v="3"/>
  </r>
  <r>
    <x v="5"/>
    <x v="24"/>
    <n v="9.2767295597484285"/>
    <x v="2"/>
    <x v="3"/>
  </r>
  <r>
    <x v="5"/>
    <x v="25"/>
    <n v="2.0440251572327046"/>
    <x v="2"/>
    <x v="3"/>
  </r>
  <r>
    <x v="5"/>
    <x v="26"/>
    <n v="4.1404612159329144"/>
    <x v="2"/>
    <x v="3"/>
  </r>
  <r>
    <x v="5"/>
    <x v="27"/>
    <n v="0.26205450733752622"/>
    <x v="2"/>
    <x v="3"/>
  </r>
  <r>
    <x v="5"/>
    <x v="28"/>
    <n v="0.15723270440251572"/>
    <x v="2"/>
    <x v="3"/>
  </r>
  <r>
    <x v="5"/>
    <x v="4"/>
    <n v="24.318658280922431"/>
    <x v="2"/>
    <x v="3"/>
  </r>
  <r>
    <x v="6"/>
    <x v="33"/>
    <n v="4.9266247379454926"/>
    <x v="2"/>
    <x v="3"/>
  </r>
  <r>
    <x v="6"/>
    <x v="34"/>
    <n v="64.412997903563948"/>
    <x v="2"/>
    <x v="3"/>
  </r>
  <r>
    <x v="6"/>
    <x v="35"/>
    <n v="26.781970649895179"/>
    <x v="2"/>
    <x v="3"/>
  </r>
  <r>
    <x v="6"/>
    <x v="36"/>
    <n v="3.8784067085953877"/>
    <x v="2"/>
    <x v="3"/>
  </r>
  <r>
    <x v="6"/>
    <x v="4"/>
    <n v="0"/>
    <x v="2"/>
    <x v="3"/>
  </r>
  <r>
    <x v="6"/>
    <x v="37"/>
    <n v="9.4848008385744151"/>
    <x v="2"/>
    <x v="3"/>
  </r>
  <r>
    <x v="7"/>
    <x v="38"/>
    <n v="21.016771488469601"/>
    <x v="2"/>
    <x v="3"/>
  </r>
  <r>
    <x v="7"/>
    <x v="39"/>
    <n v="12.054507337526205"/>
    <x v="2"/>
    <x v="3"/>
  </r>
  <r>
    <x v="7"/>
    <x v="40"/>
    <n v="18.186582809224319"/>
    <x v="2"/>
    <x v="3"/>
  </r>
  <r>
    <x v="7"/>
    <x v="41"/>
    <n v="48.322851153039835"/>
    <x v="2"/>
    <x v="3"/>
  </r>
  <r>
    <x v="7"/>
    <x v="4"/>
    <n v="0.41928721174004191"/>
    <x v="2"/>
    <x v="3"/>
  </r>
  <r>
    <x v="7"/>
    <x v="42"/>
    <n v="6.1889473684210499"/>
    <x v="2"/>
    <x v="3"/>
  </r>
  <r>
    <x v="8"/>
    <x v="43"/>
    <n v="21.016771488469601"/>
    <x v="2"/>
    <x v="3"/>
  </r>
  <r>
    <x v="8"/>
    <x v="44"/>
    <n v="78.563941299790358"/>
    <x v="2"/>
    <x v="3"/>
  </r>
  <r>
    <x v="8"/>
    <x v="4"/>
    <n v="0.41928721174004191"/>
    <x v="2"/>
    <x v="3"/>
  </r>
  <r>
    <x v="9"/>
    <x v="45"/>
    <n v="13.155136268343815"/>
    <x v="2"/>
    <x v="3"/>
  </r>
  <r>
    <x v="9"/>
    <x v="46"/>
    <n v="9.4863731656184491"/>
    <x v="2"/>
    <x v="3"/>
  </r>
  <r>
    <x v="9"/>
    <x v="47"/>
    <n v="22.484276729559749"/>
    <x v="2"/>
    <x v="3"/>
  </r>
  <r>
    <x v="9"/>
    <x v="48"/>
    <n v="7.7044025157232703"/>
    <x v="2"/>
    <x v="3"/>
  </r>
  <r>
    <x v="9"/>
    <x v="49"/>
    <n v="3.7211740041928723"/>
    <x v="2"/>
    <x v="3"/>
  </r>
  <r>
    <x v="9"/>
    <x v="50"/>
    <n v="3.1970649895178198"/>
    <x v="2"/>
    <x v="3"/>
  </r>
  <r>
    <x v="9"/>
    <x v="51"/>
    <n v="1.519916142557652"/>
    <x v="2"/>
    <x v="3"/>
  </r>
  <r>
    <x v="9"/>
    <x v="52"/>
    <n v="1.2054507337526206"/>
    <x v="2"/>
    <x v="3"/>
  </r>
  <r>
    <x v="9"/>
    <x v="53"/>
    <n v="3.459119496855346"/>
    <x v="2"/>
    <x v="3"/>
  </r>
  <r>
    <x v="9"/>
    <x v="54"/>
    <n v="5.5555555555555554"/>
    <x v="2"/>
    <x v="3"/>
  </r>
  <r>
    <x v="9"/>
    <x v="4"/>
    <n v="28.511530398322851"/>
    <x v="2"/>
    <x v="3"/>
  </r>
  <r>
    <x v="9"/>
    <x v="55"/>
    <n v="3.0377565982404717"/>
    <x v="2"/>
    <x v="3"/>
  </r>
  <r>
    <x v="4"/>
    <x v="20"/>
    <n v="2"/>
    <x v="3"/>
    <x v="3"/>
  </r>
  <r>
    <x v="4"/>
    <x v="21"/>
    <n v="11.733333333333333"/>
    <x v="3"/>
    <x v="3"/>
  </r>
  <r>
    <x v="4"/>
    <x v="22"/>
    <n v="35.06666666666667"/>
    <x v="3"/>
    <x v="3"/>
  </r>
  <r>
    <x v="4"/>
    <x v="23"/>
    <n v="6.666666666666667"/>
    <x v="3"/>
    <x v="3"/>
  </r>
  <r>
    <x v="4"/>
    <x v="24"/>
    <n v="6.666666666666667"/>
    <x v="3"/>
    <x v="3"/>
  </r>
  <r>
    <x v="4"/>
    <x v="25"/>
    <n v="4"/>
    <x v="3"/>
    <x v="3"/>
  </r>
  <r>
    <x v="4"/>
    <x v="26"/>
    <n v="30.533333333333335"/>
    <x v="3"/>
    <x v="3"/>
  </r>
  <r>
    <x v="4"/>
    <x v="27"/>
    <n v="3.2"/>
    <x v="3"/>
    <x v="3"/>
  </r>
  <r>
    <x v="4"/>
    <x v="28"/>
    <n v="0.13333333333333333"/>
    <x v="3"/>
    <x v="3"/>
  </r>
  <r>
    <x v="5"/>
    <x v="20"/>
    <n v="2"/>
    <x v="3"/>
    <x v="3"/>
  </r>
  <r>
    <x v="5"/>
    <x v="21"/>
    <n v="6.1333333333333337"/>
    <x v="3"/>
    <x v="3"/>
  </r>
  <r>
    <x v="5"/>
    <x v="22"/>
    <n v="10.8"/>
    <x v="3"/>
    <x v="3"/>
  </r>
  <r>
    <x v="5"/>
    <x v="23"/>
    <n v="2.1333333333333333"/>
    <x v="3"/>
    <x v="3"/>
  </r>
  <r>
    <x v="5"/>
    <x v="24"/>
    <n v="2.2666666666666666"/>
    <x v="3"/>
    <x v="3"/>
  </r>
  <r>
    <x v="5"/>
    <x v="25"/>
    <n v="2.2666666666666666"/>
    <x v="3"/>
    <x v="3"/>
  </r>
  <r>
    <x v="5"/>
    <x v="26"/>
    <n v="16.8"/>
    <x v="3"/>
    <x v="3"/>
  </r>
  <r>
    <x v="5"/>
    <x v="27"/>
    <n v="1.6"/>
    <x v="3"/>
    <x v="3"/>
  </r>
  <r>
    <x v="5"/>
    <x v="28"/>
    <n v="0.26666666666666666"/>
    <x v="3"/>
    <x v="3"/>
  </r>
  <r>
    <x v="5"/>
    <x v="4"/>
    <n v="55.733333333333334"/>
    <x v="3"/>
    <x v="3"/>
  </r>
  <r>
    <x v="6"/>
    <x v="33"/>
    <n v="2.5333333333333332"/>
    <x v="3"/>
    <x v="3"/>
  </r>
  <r>
    <x v="6"/>
    <x v="34"/>
    <n v="36.93333333333333"/>
    <x v="3"/>
    <x v="3"/>
  </r>
  <r>
    <x v="6"/>
    <x v="35"/>
    <n v="51.466666666666669"/>
    <x v="3"/>
    <x v="3"/>
  </r>
  <r>
    <x v="6"/>
    <x v="36"/>
    <n v="9.0666666666666664"/>
    <x v="3"/>
    <x v="3"/>
  </r>
  <r>
    <x v="6"/>
    <x v="4"/>
    <n v="0"/>
    <x v="3"/>
    <x v="3"/>
  </r>
  <r>
    <x v="6"/>
    <x v="37"/>
    <n v="12.202666666666666"/>
    <x v="3"/>
    <x v="3"/>
  </r>
  <r>
    <x v="7"/>
    <x v="38"/>
    <n v="49.2"/>
    <x v="3"/>
    <x v="3"/>
  </r>
  <r>
    <x v="7"/>
    <x v="39"/>
    <n v="15.733333333333333"/>
    <x v="3"/>
    <x v="3"/>
  </r>
  <r>
    <x v="7"/>
    <x v="40"/>
    <n v="14.933333333333334"/>
    <x v="3"/>
    <x v="3"/>
  </r>
  <r>
    <x v="7"/>
    <x v="41"/>
    <n v="20"/>
    <x v="3"/>
    <x v="3"/>
  </r>
  <r>
    <x v="7"/>
    <x v="4"/>
    <n v="0.13333333333333333"/>
    <x v="3"/>
    <x v="3"/>
  </r>
  <r>
    <x v="7"/>
    <x v="42"/>
    <n v="2.432576769025371"/>
    <x v="3"/>
    <x v="3"/>
  </r>
  <r>
    <x v="8"/>
    <x v="43"/>
    <n v="49.2"/>
    <x v="3"/>
    <x v="3"/>
  </r>
  <r>
    <x v="8"/>
    <x v="44"/>
    <n v="50.666666666666664"/>
    <x v="3"/>
    <x v="3"/>
  </r>
  <r>
    <x v="8"/>
    <x v="4"/>
    <n v="0.13333333333333333"/>
    <x v="3"/>
    <x v="3"/>
  </r>
  <r>
    <x v="9"/>
    <x v="45"/>
    <n v="4.2666666666666666"/>
    <x v="3"/>
    <x v="3"/>
  </r>
  <r>
    <x v="9"/>
    <x v="46"/>
    <n v="4.2666666666666666"/>
    <x v="3"/>
    <x v="3"/>
  </r>
  <r>
    <x v="9"/>
    <x v="47"/>
    <n v="14"/>
    <x v="3"/>
    <x v="3"/>
  </r>
  <r>
    <x v="9"/>
    <x v="48"/>
    <n v="5.6"/>
    <x v="3"/>
    <x v="3"/>
  </r>
  <r>
    <x v="9"/>
    <x v="49"/>
    <n v="3.4666666666666668"/>
    <x v="3"/>
    <x v="3"/>
  </r>
  <r>
    <x v="9"/>
    <x v="50"/>
    <n v="2.5333333333333332"/>
    <x v="3"/>
    <x v="3"/>
  </r>
  <r>
    <x v="9"/>
    <x v="51"/>
    <n v="2.1333333333333333"/>
    <x v="3"/>
    <x v="3"/>
  </r>
  <r>
    <x v="9"/>
    <x v="52"/>
    <n v="2.2666666666666666"/>
    <x v="3"/>
    <x v="3"/>
  </r>
  <r>
    <x v="9"/>
    <x v="53"/>
    <n v="3.0666666666666669"/>
    <x v="3"/>
    <x v="3"/>
  </r>
  <r>
    <x v="9"/>
    <x v="54"/>
    <n v="6.4"/>
    <x v="3"/>
    <x v="3"/>
  </r>
  <r>
    <x v="9"/>
    <x v="4"/>
    <n v="52"/>
    <x v="3"/>
    <x v="3"/>
  </r>
  <r>
    <x v="9"/>
    <x v="55"/>
    <n v="4.3358796296296305"/>
    <x v="3"/>
    <x v="3"/>
  </r>
  <r>
    <x v="4"/>
    <x v="20"/>
    <n v="9.628378378378379"/>
    <x v="4"/>
    <x v="3"/>
  </r>
  <r>
    <x v="4"/>
    <x v="21"/>
    <n v="35.304054054054056"/>
    <x v="4"/>
    <x v="3"/>
  </r>
  <r>
    <x v="4"/>
    <x v="22"/>
    <n v="23.986486486486488"/>
    <x v="4"/>
    <x v="3"/>
  </r>
  <r>
    <x v="4"/>
    <x v="23"/>
    <n v="12.331081081081081"/>
    <x v="4"/>
    <x v="3"/>
  </r>
  <r>
    <x v="4"/>
    <x v="24"/>
    <n v="3.8851351351351351"/>
    <x v="4"/>
    <x v="3"/>
  </r>
  <r>
    <x v="4"/>
    <x v="25"/>
    <n v="0.84459459459459463"/>
    <x v="4"/>
    <x v="3"/>
  </r>
  <r>
    <x v="4"/>
    <x v="26"/>
    <n v="14.02027027027027"/>
    <x v="4"/>
    <x v="3"/>
  </r>
  <r>
    <x v="4"/>
    <x v="27"/>
    <n v="0"/>
    <x v="4"/>
    <x v="3"/>
  </r>
  <r>
    <x v="4"/>
    <x v="28"/>
    <n v="0"/>
    <x v="4"/>
    <x v="3"/>
  </r>
  <r>
    <x v="5"/>
    <x v="20"/>
    <n v="10.472972972972974"/>
    <x v="4"/>
    <x v="3"/>
  </r>
  <r>
    <x v="5"/>
    <x v="21"/>
    <n v="15.70945945945946"/>
    <x v="4"/>
    <x v="3"/>
  </r>
  <r>
    <x v="5"/>
    <x v="22"/>
    <n v="9.9662162162162158"/>
    <x v="4"/>
    <x v="3"/>
  </r>
  <r>
    <x v="5"/>
    <x v="23"/>
    <n v="3.8851351351351351"/>
    <x v="4"/>
    <x v="3"/>
  </r>
  <r>
    <x v="5"/>
    <x v="24"/>
    <n v="2.1959459459459461"/>
    <x v="4"/>
    <x v="3"/>
  </r>
  <r>
    <x v="5"/>
    <x v="25"/>
    <n v="0.84459459459459463"/>
    <x v="4"/>
    <x v="3"/>
  </r>
  <r>
    <x v="5"/>
    <x v="26"/>
    <n v="12.668918918918919"/>
    <x v="4"/>
    <x v="3"/>
  </r>
  <r>
    <x v="5"/>
    <x v="27"/>
    <n v="0.16891891891891891"/>
    <x v="4"/>
    <x v="3"/>
  </r>
  <r>
    <x v="5"/>
    <x v="28"/>
    <n v="0.33783783783783783"/>
    <x v="4"/>
    <x v="3"/>
  </r>
  <r>
    <x v="5"/>
    <x v="4"/>
    <n v="43.75"/>
    <x v="4"/>
    <x v="3"/>
  </r>
  <r>
    <x v="6"/>
    <x v="33"/>
    <n v="0.67567567567567566"/>
    <x v="4"/>
    <x v="3"/>
  </r>
  <r>
    <x v="6"/>
    <x v="34"/>
    <n v="72.972972972972968"/>
    <x v="4"/>
    <x v="3"/>
  </r>
  <r>
    <x v="6"/>
    <x v="35"/>
    <n v="21.283783783783782"/>
    <x v="4"/>
    <x v="3"/>
  </r>
  <r>
    <x v="6"/>
    <x v="36"/>
    <n v="5.0675675675675675"/>
    <x v="4"/>
    <x v="3"/>
  </r>
  <r>
    <x v="6"/>
    <x v="4"/>
    <n v="0"/>
    <x v="4"/>
    <x v="3"/>
  </r>
  <r>
    <x v="6"/>
    <x v="37"/>
    <n v="9.8699324324324422"/>
    <x v="4"/>
    <x v="3"/>
  </r>
  <r>
    <x v="7"/>
    <x v="38"/>
    <n v="38.682432432432435"/>
    <x v="4"/>
    <x v="3"/>
  </r>
  <r>
    <x v="7"/>
    <x v="39"/>
    <n v="18.918918918918919"/>
    <x v="4"/>
    <x v="3"/>
  </r>
  <r>
    <x v="7"/>
    <x v="40"/>
    <n v="16.891891891891891"/>
    <x v="4"/>
    <x v="3"/>
  </r>
  <r>
    <x v="7"/>
    <x v="41"/>
    <n v="25.168918918918919"/>
    <x v="4"/>
    <x v="3"/>
  </r>
  <r>
    <x v="7"/>
    <x v="4"/>
    <n v="0.33783783783783783"/>
    <x v="4"/>
    <x v="3"/>
  </r>
  <r>
    <x v="7"/>
    <x v="42"/>
    <n v="2.9779661016949128"/>
    <x v="4"/>
    <x v="3"/>
  </r>
  <r>
    <x v="8"/>
    <x v="43"/>
    <n v="38.682432432432435"/>
    <x v="4"/>
    <x v="3"/>
  </r>
  <r>
    <x v="8"/>
    <x v="44"/>
    <n v="60.979729729729726"/>
    <x v="4"/>
    <x v="3"/>
  </r>
  <r>
    <x v="8"/>
    <x v="4"/>
    <n v="0.33783783783783783"/>
    <x v="4"/>
    <x v="3"/>
  </r>
  <r>
    <x v="9"/>
    <x v="45"/>
    <n v="3.8851351351351351"/>
    <x v="4"/>
    <x v="3"/>
  </r>
  <r>
    <x v="9"/>
    <x v="46"/>
    <n v="2.3648648648648649"/>
    <x v="4"/>
    <x v="3"/>
  </r>
  <r>
    <x v="9"/>
    <x v="47"/>
    <n v="16.554054054054053"/>
    <x v="4"/>
    <x v="3"/>
  </r>
  <r>
    <x v="9"/>
    <x v="48"/>
    <n v="5.4054054054054053"/>
    <x v="4"/>
    <x v="3"/>
  </r>
  <r>
    <x v="9"/>
    <x v="49"/>
    <n v="3.8851351351351351"/>
    <x v="4"/>
    <x v="3"/>
  </r>
  <r>
    <x v="9"/>
    <x v="50"/>
    <n v="2.8716216216216215"/>
    <x v="4"/>
    <x v="3"/>
  </r>
  <r>
    <x v="9"/>
    <x v="51"/>
    <n v="2.0270270270270272"/>
    <x v="4"/>
    <x v="3"/>
  </r>
  <r>
    <x v="9"/>
    <x v="52"/>
    <n v="2.3648648648648649"/>
    <x v="4"/>
    <x v="3"/>
  </r>
  <r>
    <x v="9"/>
    <x v="53"/>
    <n v="4.5608108108108105"/>
    <x v="4"/>
    <x v="3"/>
  </r>
  <r>
    <x v="9"/>
    <x v="54"/>
    <n v="8.2770270270270263"/>
    <x v="4"/>
    <x v="3"/>
  </r>
  <r>
    <x v="9"/>
    <x v="4"/>
    <n v="47.804054054054056"/>
    <x v="4"/>
    <x v="3"/>
  </r>
  <r>
    <x v="9"/>
    <x v="55"/>
    <n v="5.1475188781014038"/>
    <x v="4"/>
    <x v="3"/>
  </r>
  <r>
    <x v="4"/>
    <x v="20"/>
    <n v="5.6603773584905657"/>
    <x v="5"/>
    <x v="3"/>
  </r>
  <r>
    <x v="4"/>
    <x v="21"/>
    <n v="28.930817610062892"/>
    <x v="5"/>
    <x v="3"/>
  </r>
  <r>
    <x v="4"/>
    <x v="22"/>
    <n v="21.383647798742139"/>
    <x v="5"/>
    <x v="3"/>
  </r>
  <r>
    <x v="4"/>
    <x v="23"/>
    <n v="23.270440251572328"/>
    <x v="5"/>
    <x v="3"/>
  </r>
  <r>
    <x v="4"/>
    <x v="24"/>
    <n v="1.2578616352201257"/>
    <x v="5"/>
    <x v="3"/>
  </r>
  <r>
    <x v="4"/>
    <x v="25"/>
    <n v="2.5157232704402515"/>
    <x v="5"/>
    <x v="3"/>
  </r>
  <r>
    <x v="4"/>
    <x v="26"/>
    <n v="16.981132075471699"/>
    <x v="5"/>
    <x v="3"/>
  </r>
  <r>
    <x v="4"/>
    <x v="27"/>
    <n v="0"/>
    <x v="5"/>
    <x v="3"/>
  </r>
  <r>
    <x v="4"/>
    <x v="28"/>
    <n v="0"/>
    <x v="5"/>
    <x v="3"/>
  </r>
  <r>
    <x v="5"/>
    <x v="20"/>
    <n v="8.1761006289308185"/>
    <x v="5"/>
    <x v="3"/>
  </r>
  <r>
    <x v="5"/>
    <x v="21"/>
    <n v="11.320754716981131"/>
    <x v="5"/>
    <x v="3"/>
  </r>
  <r>
    <x v="5"/>
    <x v="22"/>
    <n v="8.8050314465408803"/>
    <x v="5"/>
    <x v="3"/>
  </r>
  <r>
    <x v="5"/>
    <x v="23"/>
    <n v="5.0314465408805029"/>
    <x v="5"/>
    <x v="3"/>
  </r>
  <r>
    <x v="5"/>
    <x v="24"/>
    <n v="2.5157232704402515"/>
    <x v="5"/>
    <x v="3"/>
  </r>
  <r>
    <x v="5"/>
    <x v="25"/>
    <n v="1.8867924528301887"/>
    <x v="5"/>
    <x v="3"/>
  </r>
  <r>
    <x v="5"/>
    <x v="26"/>
    <n v="16.981132075471699"/>
    <x v="5"/>
    <x v="3"/>
  </r>
  <r>
    <x v="5"/>
    <x v="27"/>
    <n v="0"/>
    <x v="5"/>
    <x v="3"/>
  </r>
  <r>
    <x v="5"/>
    <x v="28"/>
    <n v="0"/>
    <x v="5"/>
    <x v="3"/>
  </r>
  <r>
    <x v="5"/>
    <x v="4"/>
    <n v="45.283018867924525"/>
    <x v="5"/>
    <x v="3"/>
  </r>
  <r>
    <x v="6"/>
    <x v="33"/>
    <n v="0"/>
    <x v="5"/>
    <x v="3"/>
  </r>
  <r>
    <x v="6"/>
    <x v="34"/>
    <n v="72.327044025157235"/>
    <x v="5"/>
    <x v="3"/>
  </r>
  <r>
    <x v="6"/>
    <x v="35"/>
    <n v="22.012578616352201"/>
    <x v="5"/>
    <x v="3"/>
  </r>
  <r>
    <x v="6"/>
    <x v="36"/>
    <n v="5.6603773584905657"/>
    <x v="5"/>
    <x v="3"/>
  </r>
  <r>
    <x v="6"/>
    <x v="4"/>
    <n v="0"/>
    <x v="5"/>
    <x v="3"/>
  </r>
  <r>
    <x v="6"/>
    <x v="37"/>
    <n v="9.8113207547169825"/>
    <x v="5"/>
    <x v="3"/>
  </r>
  <r>
    <x v="7"/>
    <x v="38"/>
    <n v="40.251572327044023"/>
    <x v="5"/>
    <x v="3"/>
  </r>
  <r>
    <x v="7"/>
    <x v="39"/>
    <n v="15.723270440251572"/>
    <x v="5"/>
    <x v="3"/>
  </r>
  <r>
    <x v="7"/>
    <x v="40"/>
    <n v="18.867924528301888"/>
    <x v="5"/>
    <x v="3"/>
  </r>
  <r>
    <x v="7"/>
    <x v="41"/>
    <n v="24.528301886792452"/>
    <x v="5"/>
    <x v="3"/>
  </r>
  <r>
    <x v="7"/>
    <x v="4"/>
    <n v="0.62893081761006286"/>
    <x v="5"/>
    <x v="3"/>
  </r>
  <r>
    <x v="7"/>
    <x v="42"/>
    <n v="3.0189873417721516"/>
    <x v="5"/>
    <x v="3"/>
  </r>
  <r>
    <x v="8"/>
    <x v="43"/>
    <n v="40.251572327044023"/>
    <x v="5"/>
    <x v="3"/>
  </r>
  <r>
    <x v="8"/>
    <x v="44"/>
    <n v="59.119496855345915"/>
    <x v="5"/>
    <x v="3"/>
  </r>
  <r>
    <x v="8"/>
    <x v="4"/>
    <n v="0.62893081761006286"/>
    <x v="5"/>
    <x v="3"/>
  </r>
  <r>
    <x v="9"/>
    <x v="45"/>
    <n v="6.2893081761006293"/>
    <x v="5"/>
    <x v="3"/>
  </r>
  <r>
    <x v="9"/>
    <x v="46"/>
    <n v="1.8867924528301887"/>
    <x v="5"/>
    <x v="3"/>
  </r>
  <r>
    <x v="9"/>
    <x v="47"/>
    <n v="19.49685534591195"/>
    <x v="5"/>
    <x v="3"/>
  </r>
  <r>
    <x v="9"/>
    <x v="48"/>
    <n v="4.4025157232704402"/>
    <x v="5"/>
    <x v="3"/>
  </r>
  <r>
    <x v="9"/>
    <x v="49"/>
    <n v="4.4025157232704402"/>
    <x v="5"/>
    <x v="3"/>
  </r>
  <r>
    <x v="9"/>
    <x v="50"/>
    <n v="3.1446540880503147"/>
    <x v="5"/>
    <x v="3"/>
  </r>
  <r>
    <x v="9"/>
    <x v="51"/>
    <n v="2.5157232704402515"/>
    <x v="5"/>
    <x v="3"/>
  </r>
  <r>
    <x v="9"/>
    <x v="52"/>
    <n v="1.8867924528301887"/>
    <x v="5"/>
    <x v="3"/>
  </r>
  <r>
    <x v="9"/>
    <x v="53"/>
    <n v="1.8867924528301887"/>
    <x v="5"/>
    <x v="3"/>
  </r>
  <r>
    <x v="9"/>
    <x v="54"/>
    <n v="6.9182389937106921"/>
    <x v="5"/>
    <x v="3"/>
  </r>
  <r>
    <x v="9"/>
    <x v="4"/>
    <n v="47.169811320754718"/>
    <x v="5"/>
    <x v="3"/>
  </r>
  <r>
    <x v="9"/>
    <x v="55"/>
    <n v="4.054563492063493"/>
    <x v="5"/>
    <x v="3"/>
  </r>
  <r>
    <x v="4"/>
    <x v="20"/>
    <n v="12.962962962962964"/>
    <x v="6"/>
    <x v="3"/>
  </r>
  <r>
    <x v="4"/>
    <x v="21"/>
    <n v="35.185185185185183"/>
    <x v="6"/>
    <x v="3"/>
  </r>
  <r>
    <x v="4"/>
    <x v="22"/>
    <n v="29.62962962962963"/>
    <x v="6"/>
    <x v="3"/>
  </r>
  <r>
    <x v="4"/>
    <x v="23"/>
    <n v="2.7777777777777777"/>
    <x v="6"/>
    <x v="3"/>
  </r>
  <r>
    <x v="4"/>
    <x v="24"/>
    <n v="3.7037037037037037"/>
    <x v="6"/>
    <x v="3"/>
  </r>
  <r>
    <x v="4"/>
    <x v="25"/>
    <n v="0"/>
    <x v="6"/>
    <x v="3"/>
  </r>
  <r>
    <x v="4"/>
    <x v="26"/>
    <n v="15.74074074074074"/>
    <x v="6"/>
    <x v="3"/>
  </r>
  <r>
    <x v="4"/>
    <x v="27"/>
    <n v="0"/>
    <x v="6"/>
    <x v="3"/>
  </r>
  <r>
    <x v="4"/>
    <x v="28"/>
    <n v="0"/>
    <x v="6"/>
    <x v="3"/>
  </r>
  <r>
    <x v="5"/>
    <x v="20"/>
    <n v="12.962962962962964"/>
    <x v="6"/>
    <x v="3"/>
  </r>
  <r>
    <x v="5"/>
    <x v="21"/>
    <n v="12.962962962962964"/>
    <x v="6"/>
    <x v="3"/>
  </r>
  <r>
    <x v="5"/>
    <x v="22"/>
    <n v="12.962962962962964"/>
    <x v="6"/>
    <x v="3"/>
  </r>
  <r>
    <x v="5"/>
    <x v="23"/>
    <n v="3.7037037037037037"/>
    <x v="6"/>
    <x v="3"/>
  </r>
  <r>
    <x v="5"/>
    <x v="24"/>
    <n v="2.7777777777777777"/>
    <x v="6"/>
    <x v="3"/>
  </r>
  <r>
    <x v="5"/>
    <x v="25"/>
    <n v="0.92592592592592593"/>
    <x v="6"/>
    <x v="3"/>
  </r>
  <r>
    <x v="5"/>
    <x v="26"/>
    <n v="14.814814814814815"/>
    <x v="6"/>
    <x v="3"/>
  </r>
  <r>
    <x v="5"/>
    <x v="27"/>
    <n v="0"/>
    <x v="6"/>
    <x v="3"/>
  </r>
  <r>
    <x v="5"/>
    <x v="28"/>
    <n v="0"/>
    <x v="6"/>
    <x v="3"/>
  </r>
  <r>
    <x v="5"/>
    <x v="4"/>
    <n v="38.888888888888886"/>
    <x v="6"/>
    <x v="3"/>
  </r>
  <r>
    <x v="6"/>
    <x v="33"/>
    <n v="0.92592592592592593"/>
    <x v="6"/>
    <x v="3"/>
  </r>
  <r>
    <x v="6"/>
    <x v="34"/>
    <n v="60.185185185185183"/>
    <x v="6"/>
    <x v="3"/>
  </r>
  <r>
    <x v="6"/>
    <x v="35"/>
    <n v="27.777777777777779"/>
    <x v="6"/>
    <x v="3"/>
  </r>
  <r>
    <x v="6"/>
    <x v="36"/>
    <n v="11.111111111111111"/>
    <x v="6"/>
    <x v="3"/>
  </r>
  <r>
    <x v="6"/>
    <x v="4"/>
    <n v="0"/>
    <x v="6"/>
    <x v="3"/>
  </r>
  <r>
    <x v="6"/>
    <x v="37"/>
    <n v="13.203703703703699"/>
    <x v="6"/>
    <x v="3"/>
  </r>
  <r>
    <x v="7"/>
    <x v="38"/>
    <n v="34.25925925925926"/>
    <x v="6"/>
    <x v="3"/>
  </r>
  <r>
    <x v="7"/>
    <x v="39"/>
    <n v="18.518518518518519"/>
    <x v="6"/>
    <x v="3"/>
  </r>
  <r>
    <x v="7"/>
    <x v="40"/>
    <n v="17.592592592592592"/>
    <x v="6"/>
    <x v="3"/>
  </r>
  <r>
    <x v="7"/>
    <x v="41"/>
    <n v="29.62962962962963"/>
    <x v="6"/>
    <x v="3"/>
  </r>
  <r>
    <x v="7"/>
    <x v="4"/>
    <n v="0"/>
    <x v="6"/>
    <x v="3"/>
  </r>
  <r>
    <x v="7"/>
    <x v="42"/>
    <n v="3.6666666666666661"/>
    <x v="6"/>
    <x v="3"/>
  </r>
  <r>
    <x v="8"/>
    <x v="43"/>
    <n v="34.25925925925926"/>
    <x v="6"/>
    <x v="3"/>
  </r>
  <r>
    <x v="8"/>
    <x v="44"/>
    <n v="65.740740740740748"/>
    <x v="6"/>
    <x v="3"/>
  </r>
  <r>
    <x v="8"/>
    <x v="4"/>
    <n v="0"/>
    <x v="6"/>
    <x v="3"/>
  </r>
  <r>
    <x v="9"/>
    <x v="45"/>
    <n v="2.7777777777777777"/>
    <x v="6"/>
    <x v="3"/>
  </r>
  <r>
    <x v="9"/>
    <x v="46"/>
    <n v="2.7777777777777777"/>
    <x v="6"/>
    <x v="3"/>
  </r>
  <r>
    <x v="9"/>
    <x v="47"/>
    <n v="21.296296296296298"/>
    <x v="6"/>
    <x v="3"/>
  </r>
  <r>
    <x v="9"/>
    <x v="48"/>
    <n v="4.6296296296296298"/>
    <x v="6"/>
    <x v="3"/>
  </r>
  <r>
    <x v="9"/>
    <x v="49"/>
    <n v="5.5555555555555554"/>
    <x v="6"/>
    <x v="3"/>
  </r>
  <r>
    <x v="9"/>
    <x v="50"/>
    <n v="3.7037037037037037"/>
    <x v="6"/>
    <x v="3"/>
  </r>
  <r>
    <x v="9"/>
    <x v="51"/>
    <n v="2.7777777777777777"/>
    <x v="6"/>
    <x v="3"/>
  </r>
  <r>
    <x v="9"/>
    <x v="52"/>
    <n v="2.7777777777777777"/>
    <x v="6"/>
    <x v="3"/>
  </r>
  <r>
    <x v="9"/>
    <x v="53"/>
    <n v="4.6296296296296298"/>
    <x v="6"/>
    <x v="3"/>
  </r>
  <r>
    <x v="9"/>
    <x v="54"/>
    <n v="5.5555555555555554"/>
    <x v="6"/>
    <x v="3"/>
  </r>
  <r>
    <x v="9"/>
    <x v="4"/>
    <n v="43.518518518518519"/>
    <x v="6"/>
    <x v="3"/>
  </r>
  <r>
    <x v="9"/>
    <x v="55"/>
    <n v="4.2650273224043724"/>
    <x v="6"/>
    <x v="3"/>
  </r>
  <r>
    <x v="4"/>
    <x v="20"/>
    <n v="9.6045197740112993"/>
    <x v="7"/>
    <x v="3"/>
  </r>
  <r>
    <x v="4"/>
    <x v="21"/>
    <n v="37.853107344632768"/>
    <x v="7"/>
    <x v="3"/>
  </r>
  <r>
    <x v="4"/>
    <x v="22"/>
    <n v="27.118644067796609"/>
    <x v="7"/>
    <x v="3"/>
  </r>
  <r>
    <x v="4"/>
    <x v="23"/>
    <n v="8.4745762711864412"/>
    <x v="7"/>
    <x v="3"/>
  </r>
  <r>
    <x v="4"/>
    <x v="24"/>
    <n v="1.1299435028248588"/>
    <x v="7"/>
    <x v="3"/>
  </r>
  <r>
    <x v="4"/>
    <x v="25"/>
    <n v="0.56497175141242939"/>
    <x v="7"/>
    <x v="3"/>
  </r>
  <r>
    <x v="4"/>
    <x v="26"/>
    <n v="15.254237288135593"/>
    <x v="7"/>
    <x v="3"/>
  </r>
  <r>
    <x v="4"/>
    <x v="27"/>
    <n v="0"/>
    <x v="7"/>
    <x v="3"/>
  </r>
  <r>
    <x v="4"/>
    <x v="28"/>
    <n v="0"/>
    <x v="7"/>
    <x v="3"/>
  </r>
  <r>
    <x v="5"/>
    <x v="20"/>
    <n v="12.994350282485875"/>
    <x v="7"/>
    <x v="3"/>
  </r>
  <r>
    <x v="5"/>
    <x v="21"/>
    <n v="20.903954802259886"/>
    <x v="7"/>
    <x v="3"/>
  </r>
  <r>
    <x v="5"/>
    <x v="22"/>
    <n v="7.9096045197740112"/>
    <x v="7"/>
    <x v="3"/>
  </r>
  <r>
    <x v="5"/>
    <x v="23"/>
    <n v="2.8248587570621471"/>
    <x v="7"/>
    <x v="3"/>
  </r>
  <r>
    <x v="5"/>
    <x v="24"/>
    <n v="1.1299435028248588"/>
    <x v="7"/>
    <x v="3"/>
  </r>
  <r>
    <x v="5"/>
    <x v="25"/>
    <n v="0.56497175141242939"/>
    <x v="7"/>
    <x v="3"/>
  </r>
  <r>
    <x v="5"/>
    <x v="26"/>
    <n v="10.734463276836157"/>
    <x v="7"/>
    <x v="3"/>
  </r>
  <r>
    <x v="5"/>
    <x v="27"/>
    <n v="0"/>
    <x v="7"/>
    <x v="3"/>
  </r>
  <r>
    <x v="5"/>
    <x v="28"/>
    <n v="0.56497175141242939"/>
    <x v="7"/>
    <x v="3"/>
  </r>
  <r>
    <x v="5"/>
    <x v="4"/>
    <n v="42.372881355932201"/>
    <x v="7"/>
    <x v="3"/>
  </r>
  <r>
    <x v="6"/>
    <x v="33"/>
    <n v="1.1299435028248588"/>
    <x v="7"/>
    <x v="3"/>
  </r>
  <r>
    <x v="6"/>
    <x v="34"/>
    <n v="77.401129943502823"/>
    <x v="7"/>
    <x v="3"/>
  </r>
  <r>
    <x v="6"/>
    <x v="35"/>
    <n v="19.209039548022599"/>
    <x v="7"/>
    <x v="3"/>
  </r>
  <r>
    <x v="6"/>
    <x v="36"/>
    <n v="2.2598870056497176"/>
    <x v="7"/>
    <x v="3"/>
  </r>
  <r>
    <x v="6"/>
    <x v="4"/>
    <n v="0"/>
    <x v="7"/>
    <x v="3"/>
  </r>
  <r>
    <x v="6"/>
    <x v="37"/>
    <n v="8.6384180790960503"/>
    <x v="7"/>
    <x v="3"/>
  </r>
  <r>
    <x v="7"/>
    <x v="38"/>
    <n v="38.983050847457626"/>
    <x v="7"/>
    <x v="3"/>
  </r>
  <r>
    <x v="7"/>
    <x v="39"/>
    <n v="20.903954802259886"/>
    <x v="7"/>
    <x v="3"/>
  </r>
  <r>
    <x v="7"/>
    <x v="40"/>
    <n v="16.384180790960453"/>
    <x v="7"/>
    <x v="3"/>
  </r>
  <r>
    <x v="7"/>
    <x v="41"/>
    <n v="23.163841807909606"/>
    <x v="7"/>
    <x v="3"/>
  </r>
  <r>
    <x v="7"/>
    <x v="4"/>
    <n v="0.56497175141242939"/>
    <x v="7"/>
    <x v="3"/>
  </r>
  <r>
    <x v="7"/>
    <x v="42"/>
    <n v="2.9090909090909074"/>
    <x v="7"/>
    <x v="3"/>
  </r>
  <r>
    <x v="8"/>
    <x v="43"/>
    <n v="38.983050847457626"/>
    <x v="7"/>
    <x v="3"/>
  </r>
  <r>
    <x v="8"/>
    <x v="44"/>
    <n v="60.451977401129945"/>
    <x v="7"/>
    <x v="3"/>
  </r>
  <r>
    <x v="8"/>
    <x v="4"/>
    <n v="0.56497175141242939"/>
    <x v="7"/>
    <x v="3"/>
  </r>
  <r>
    <x v="9"/>
    <x v="45"/>
    <n v="3.3898305084745761"/>
    <x v="7"/>
    <x v="3"/>
  </r>
  <r>
    <x v="9"/>
    <x v="46"/>
    <n v="1.6949152542372881"/>
    <x v="7"/>
    <x v="3"/>
  </r>
  <r>
    <x v="9"/>
    <x v="47"/>
    <n v="12.429378531073446"/>
    <x v="7"/>
    <x v="3"/>
  </r>
  <r>
    <x v="9"/>
    <x v="48"/>
    <n v="6.2146892655367232"/>
    <x v="7"/>
    <x v="3"/>
  </r>
  <r>
    <x v="9"/>
    <x v="49"/>
    <n v="3.9548022598870056"/>
    <x v="7"/>
    <x v="3"/>
  </r>
  <r>
    <x v="9"/>
    <x v="50"/>
    <n v="2.8248587570621471"/>
    <x v="7"/>
    <x v="3"/>
  </r>
  <r>
    <x v="9"/>
    <x v="51"/>
    <n v="1.1299435028248588"/>
    <x v="7"/>
    <x v="3"/>
  </r>
  <r>
    <x v="9"/>
    <x v="52"/>
    <n v="3.3898305084745761"/>
    <x v="7"/>
    <x v="3"/>
  </r>
  <r>
    <x v="9"/>
    <x v="53"/>
    <n v="6.2146892655367232"/>
    <x v="7"/>
    <x v="3"/>
  </r>
  <r>
    <x v="9"/>
    <x v="54"/>
    <n v="11.299435028248588"/>
    <x v="7"/>
    <x v="3"/>
  </r>
  <r>
    <x v="9"/>
    <x v="4"/>
    <n v="47.457627118644069"/>
    <x v="7"/>
    <x v="3"/>
  </r>
  <r>
    <x v="9"/>
    <x v="55"/>
    <n v="6.3503584229390677"/>
    <x v="7"/>
    <x v="3"/>
  </r>
  <r>
    <x v="4"/>
    <x v="20"/>
    <n v="11.486486486486486"/>
    <x v="8"/>
    <x v="3"/>
  </r>
  <r>
    <x v="4"/>
    <x v="21"/>
    <n v="39.189189189189186"/>
    <x v="8"/>
    <x v="3"/>
  </r>
  <r>
    <x v="4"/>
    <x v="22"/>
    <n v="18.918918918918919"/>
    <x v="8"/>
    <x v="3"/>
  </r>
  <r>
    <x v="4"/>
    <x v="23"/>
    <n v="12.162162162162161"/>
    <x v="8"/>
    <x v="3"/>
  </r>
  <r>
    <x v="4"/>
    <x v="24"/>
    <n v="10.135135135135135"/>
    <x v="8"/>
    <x v="3"/>
  </r>
  <r>
    <x v="4"/>
    <x v="25"/>
    <n v="0"/>
    <x v="8"/>
    <x v="3"/>
  </r>
  <r>
    <x v="4"/>
    <x v="26"/>
    <n v="8.1081081081081088"/>
    <x v="8"/>
    <x v="3"/>
  </r>
  <r>
    <x v="4"/>
    <x v="27"/>
    <n v="0"/>
    <x v="8"/>
    <x v="3"/>
  </r>
  <r>
    <x v="4"/>
    <x v="28"/>
    <n v="0"/>
    <x v="8"/>
    <x v="3"/>
  </r>
  <r>
    <x v="5"/>
    <x v="20"/>
    <n v="8.1081081081081088"/>
    <x v="8"/>
    <x v="3"/>
  </r>
  <r>
    <x v="5"/>
    <x v="21"/>
    <n v="16.216216216216218"/>
    <x v="8"/>
    <x v="3"/>
  </r>
  <r>
    <x v="5"/>
    <x v="22"/>
    <n v="11.486486486486486"/>
    <x v="8"/>
    <x v="3"/>
  </r>
  <r>
    <x v="5"/>
    <x v="23"/>
    <n v="4.0540540540540544"/>
    <x v="8"/>
    <x v="3"/>
  </r>
  <r>
    <x v="5"/>
    <x v="24"/>
    <n v="2.7027027027027026"/>
    <x v="8"/>
    <x v="3"/>
  </r>
  <r>
    <x v="5"/>
    <x v="25"/>
    <n v="0"/>
    <x v="8"/>
    <x v="3"/>
  </r>
  <r>
    <x v="5"/>
    <x v="26"/>
    <n v="8.7837837837837842"/>
    <x v="8"/>
    <x v="3"/>
  </r>
  <r>
    <x v="5"/>
    <x v="27"/>
    <n v="0.67567567567567566"/>
    <x v="8"/>
    <x v="3"/>
  </r>
  <r>
    <x v="5"/>
    <x v="28"/>
    <n v="0.67567567567567566"/>
    <x v="8"/>
    <x v="3"/>
  </r>
  <r>
    <x v="5"/>
    <x v="4"/>
    <n v="47.297297297297298"/>
    <x v="8"/>
    <x v="3"/>
  </r>
  <r>
    <x v="6"/>
    <x v="33"/>
    <n v="0.67567567567567566"/>
    <x v="8"/>
    <x v="3"/>
  </r>
  <r>
    <x v="6"/>
    <x v="34"/>
    <n v="77.702702702702709"/>
    <x v="8"/>
    <x v="3"/>
  </r>
  <r>
    <x v="6"/>
    <x v="35"/>
    <n v="18.243243243243242"/>
    <x v="8"/>
    <x v="3"/>
  </r>
  <r>
    <x v="6"/>
    <x v="36"/>
    <n v="3.3783783783783785"/>
    <x v="8"/>
    <x v="3"/>
  </r>
  <r>
    <x v="6"/>
    <x v="4"/>
    <n v="0"/>
    <x v="8"/>
    <x v="3"/>
  </r>
  <r>
    <x v="6"/>
    <x v="37"/>
    <n v="8.9729729729729719"/>
    <x v="8"/>
    <x v="3"/>
  </r>
  <r>
    <x v="7"/>
    <x v="38"/>
    <n v="39.864864864864863"/>
    <x v="8"/>
    <x v="3"/>
  </r>
  <r>
    <x v="7"/>
    <x v="39"/>
    <n v="20.27027027027027"/>
    <x v="8"/>
    <x v="3"/>
  </r>
  <r>
    <x v="7"/>
    <x v="40"/>
    <n v="14.864864864864865"/>
    <x v="8"/>
    <x v="3"/>
  </r>
  <r>
    <x v="7"/>
    <x v="41"/>
    <n v="25"/>
    <x v="8"/>
    <x v="3"/>
  </r>
  <r>
    <x v="7"/>
    <x v="4"/>
    <n v="0"/>
    <x v="8"/>
    <x v="3"/>
  </r>
  <r>
    <x v="7"/>
    <x v="42"/>
    <n v="2.5135135135135118"/>
    <x v="8"/>
    <x v="3"/>
  </r>
  <r>
    <x v="8"/>
    <x v="43"/>
    <n v="39.864864864864863"/>
    <x v="8"/>
    <x v="3"/>
  </r>
  <r>
    <x v="8"/>
    <x v="44"/>
    <n v="60.135135135135137"/>
    <x v="8"/>
    <x v="3"/>
  </r>
  <r>
    <x v="8"/>
    <x v="4"/>
    <n v="0"/>
    <x v="8"/>
    <x v="3"/>
  </r>
  <r>
    <x v="9"/>
    <x v="45"/>
    <n v="2.7027027027027026"/>
    <x v="8"/>
    <x v="3"/>
  </r>
  <r>
    <x v="9"/>
    <x v="46"/>
    <n v="3.3783783783783785"/>
    <x v="8"/>
    <x v="3"/>
  </r>
  <r>
    <x v="9"/>
    <x v="47"/>
    <n v="14.864864864864865"/>
    <x v="8"/>
    <x v="3"/>
  </r>
  <r>
    <x v="9"/>
    <x v="48"/>
    <n v="6.0810810810810807"/>
    <x v="8"/>
    <x v="3"/>
  </r>
  <r>
    <x v="9"/>
    <x v="49"/>
    <n v="2.0270270270270272"/>
    <x v="8"/>
    <x v="3"/>
  </r>
  <r>
    <x v="9"/>
    <x v="50"/>
    <n v="2.0270270270270272"/>
    <x v="8"/>
    <x v="3"/>
  </r>
  <r>
    <x v="9"/>
    <x v="51"/>
    <n v="2.0270270270270272"/>
    <x v="8"/>
    <x v="3"/>
  </r>
  <r>
    <x v="9"/>
    <x v="52"/>
    <n v="1.3513513513513513"/>
    <x v="8"/>
    <x v="3"/>
  </r>
  <r>
    <x v="9"/>
    <x v="53"/>
    <n v="5.4054054054054053"/>
    <x v="8"/>
    <x v="3"/>
  </r>
  <r>
    <x v="9"/>
    <x v="54"/>
    <n v="8.1081081081081088"/>
    <x v="8"/>
    <x v="3"/>
  </r>
  <r>
    <x v="9"/>
    <x v="4"/>
    <n v="52.027027027027025"/>
    <x v="8"/>
    <x v="3"/>
  </r>
  <r>
    <x v="9"/>
    <x v="55"/>
    <n v="5.6232394366197207"/>
    <x v="8"/>
    <x v="3"/>
  </r>
  <r>
    <x v="4"/>
    <x v="20"/>
    <n v="10.650887573964496"/>
    <x v="9"/>
    <x v="3"/>
  </r>
  <r>
    <x v="4"/>
    <x v="21"/>
    <n v="27.218934911242602"/>
    <x v="9"/>
    <x v="3"/>
  </r>
  <r>
    <x v="4"/>
    <x v="22"/>
    <n v="46.745562130177518"/>
    <x v="9"/>
    <x v="3"/>
  </r>
  <r>
    <x v="4"/>
    <x v="23"/>
    <n v="2.3668639053254439"/>
    <x v="9"/>
    <x v="3"/>
  </r>
  <r>
    <x v="4"/>
    <x v="24"/>
    <n v="9.4674556213017755"/>
    <x v="9"/>
    <x v="3"/>
  </r>
  <r>
    <x v="4"/>
    <x v="25"/>
    <n v="1.1834319526627219"/>
    <x v="9"/>
    <x v="3"/>
  </r>
  <r>
    <x v="4"/>
    <x v="26"/>
    <n v="2.3668639053254439"/>
    <x v="9"/>
    <x v="3"/>
  </r>
  <r>
    <x v="4"/>
    <x v="27"/>
    <n v="0"/>
    <x v="9"/>
    <x v="3"/>
  </r>
  <r>
    <x v="4"/>
    <x v="28"/>
    <n v="0"/>
    <x v="9"/>
    <x v="3"/>
  </r>
  <r>
    <x v="5"/>
    <x v="20"/>
    <n v="6.5088757396449708"/>
    <x v="9"/>
    <x v="3"/>
  </r>
  <r>
    <x v="5"/>
    <x v="21"/>
    <n v="13.017751479289942"/>
    <x v="9"/>
    <x v="3"/>
  </r>
  <r>
    <x v="5"/>
    <x v="22"/>
    <n v="18.934911242603551"/>
    <x v="9"/>
    <x v="3"/>
  </r>
  <r>
    <x v="5"/>
    <x v="23"/>
    <n v="1.1834319526627219"/>
    <x v="9"/>
    <x v="3"/>
  </r>
  <r>
    <x v="5"/>
    <x v="24"/>
    <n v="3.5502958579881656"/>
    <x v="9"/>
    <x v="3"/>
  </r>
  <r>
    <x v="5"/>
    <x v="25"/>
    <n v="1.7751479289940828"/>
    <x v="9"/>
    <x v="3"/>
  </r>
  <r>
    <x v="5"/>
    <x v="26"/>
    <n v="2.3668639053254439"/>
    <x v="9"/>
    <x v="3"/>
  </r>
  <r>
    <x v="5"/>
    <x v="27"/>
    <n v="0.59171597633136097"/>
    <x v="9"/>
    <x v="3"/>
  </r>
  <r>
    <x v="5"/>
    <x v="28"/>
    <n v="0"/>
    <x v="9"/>
    <x v="3"/>
  </r>
  <r>
    <x v="5"/>
    <x v="4"/>
    <n v="52.071005917159766"/>
    <x v="9"/>
    <x v="3"/>
  </r>
  <r>
    <x v="6"/>
    <x v="33"/>
    <n v="1.1834319526627219"/>
    <x v="9"/>
    <x v="3"/>
  </r>
  <r>
    <x v="6"/>
    <x v="34"/>
    <n v="53.254437869822482"/>
    <x v="9"/>
    <x v="3"/>
  </r>
  <r>
    <x v="6"/>
    <x v="35"/>
    <n v="37.869822485207102"/>
    <x v="9"/>
    <x v="3"/>
  </r>
  <r>
    <x v="6"/>
    <x v="36"/>
    <n v="7.6923076923076925"/>
    <x v="9"/>
    <x v="3"/>
  </r>
  <r>
    <x v="6"/>
    <x v="4"/>
    <n v="0"/>
    <x v="9"/>
    <x v="3"/>
  </r>
  <r>
    <x v="6"/>
    <x v="37"/>
    <n v="10.414201183431956"/>
    <x v="9"/>
    <x v="3"/>
  </r>
  <r>
    <x v="7"/>
    <x v="38"/>
    <n v="47.337278106508876"/>
    <x v="9"/>
    <x v="3"/>
  </r>
  <r>
    <x v="7"/>
    <x v="39"/>
    <n v="14.201183431952662"/>
    <x v="9"/>
    <x v="3"/>
  </r>
  <r>
    <x v="7"/>
    <x v="40"/>
    <n v="14.792899408284024"/>
    <x v="9"/>
    <x v="3"/>
  </r>
  <r>
    <x v="7"/>
    <x v="41"/>
    <n v="23.668639053254438"/>
    <x v="9"/>
    <x v="3"/>
  </r>
  <r>
    <x v="7"/>
    <x v="4"/>
    <n v="0"/>
    <x v="9"/>
    <x v="3"/>
  </r>
  <r>
    <x v="7"/>
    <x v="42"/>
    <n v="3.248520710059172"/>
    <x v="9"/>
    <x v="3"/>
  </r>
  <r>
    <x v="8"/>
    <x v="43"/>
    <n v="47.337278106508876"/>
    <x v="9"/>
    <x v="3"/>
  </r>
  <r>
    <x v="8"/>
    <x v="44"/>
    <n v="52.662721893491124"/>
    <x v="9"/>
    <x v="3"/>
  </r>
  <r>
    <x v="8"/>
    <x v="4"/>
    <n v="0"/>
    <x v="9"/>
    <x v="3"/>
  </r>
  <r>
    <x v="9"/>
    <x v="45"/>
    <n v="5.9171597633136095"/>
    <x v="9"/>
    <x v="3"/>
  </r>
  <r>
    <x v="9"/>
    <x v="46"/>
    <n v="4.7337278106508878"/>
    <x v="9"/>
    <x v="3"/>
  </r>
  <r>
    <x v="9"/>
    <x v="47"/>
    <n v="13.609467455621301"/>
    <x v="9"/>
    <x v="3"/>
  </r>
  <r>
    <x v="9"/>
    <x v="48"/>
    <n v="4.7337278106508878"/>
    <x v="9"/>
    <x v="3"/>
  </r>
  <r>
    <x v="9"/>
    <x v="49"/>
    <n v="4.1420118343195265"/>
    <x v="9"/>
    <x v="3"/>
  </r>
  <r>
    <x v="9"/>
    <x v="50"/>
    <n v="0.59171597633136097"/>
    <x v="9"/>
    <x v="3"/>
  </r>
  <r>
    <x v="9"/>
    <x v="51"/>
    <n v="3.5502958579881656"/>
    <x v="9"/>
    <x v="3"/>
  </r>
  <r>
    <x v="9"/>
    <x v="52"/>
    <n v="2.9585798816568047"/>
    <x v="9"/>
    <x v="3"/>
  </r>
  <r>
    <x v="9"/>
    <x v="53"/>
    <n v="2.9585798816568047"/>
    <x v="9"/>
    <x v="3"/>
  </r>
  <r>
    <x v="9"/>
    <x v="54"/>
    <n v="4.7337278106508878"/>
    <x v="9"/>
    <x v="3"/>
  </r>
  <r>
    <x v="9"/>
    <x v="4"/>
    <n v="52.071005917159766"/>
    <x v="9"/>
    <x v="3"/>
  </r>
  <r>
    <x v="9"/>
    <x v="55"/>
    <n v="3.8765432098765422"/>
    <x v="9"/>
    <x v="3"/>
  </r>
  <r>
    <x v="4"/>
    <x v="20"/>
    <n v="3.053435114503817"/>
    <x v="10"/>
    <x v="3"/>
  </r>
  <r>
    <x v="4"/>
    <x v="21"/>
    <n v="9.9236641221374047"/>
    <x v="10"/>
    <x v="3"/>
  </r>
  <r>
    <x v="4"/>
    <x v="22"/>
    <n v="29.007633587786259"/>
    <x v="10"/>
    <x v="3"/>
  </r>
  <r>
    <x v="4"/>
    <x v="23"/>
    <n v="6.106870229007634"/>
    <x v="10"/>
    <x v="3"/>
  </r>
  <r>
    <x v="4"/>
    <x v="24"/>
    <n v="35.114503816793892"/>
    <x v="10"/>
    <x v="3"/>
  </r>
  <r>
    <x v="4"/>
    <x v="25"/>
    <n v="5.343511450381679"/>
    <x v="10"/>
    <x v="3"/>
  </r>
  <r>
    <x v="4"/>
    <x v="26"/>
    <n v="10.687022900763358"/>
    <x v="10"/>
    <x v="3"/>
  </r>
  <r>
    <x v="4"/>
    <x v="27"/>
    <n v="0"/>
    <x v="10"/>
    <x v="3"/>
  </r>
  <r>
    <x v="4"/>
    <x v="28"/>
    <n v="0.76335877862595425"/>
    <x v="10"/>
    <x v="3"/>
  </r>
  <r>
    <x v="5"/>
    <x v="20"/>
    <n v="5.343511450381679"/>
    <x v="10"/>
    <x v="3"/>
  </r>
  <r>
    <x v="5"/>
    <x v="21"/>
    <n v="6.106870229007634"/>
    <x v="10"/>
    <x v="3"/>
  </r>
  <r>
    <x v="5"/>
    <x v="22"/>
    <n v="12.977099236641221"/>
    <x v="10"/>
    <x v="3"/>
  </r>
  <r>
    <x v="5"/>
    <x v="23"/>
    <n v="1.5267175572519085"/>
    <x v="10"/>
    <x v="3"/>
  </r>
  <r>
    <x v="5"/>
    <x v="24"/>
    <n v="7.6335877862595423"/>
    <x v="10"/>
    <x v="3"/>
  </r>
  <r>
    <x v="5"/>
    <x v="25"/>
    <n v="3.053435114503817"/>
    <x v="10"/>
    <x v="3"/>
  </r>
  <r>
    <x v="5"/>
    <x v="26"/>
    <n v="3.053435114503817"/>
    <x v="10"/>
    <x v="3"/>
  </r>
  <r>
    <x v="5"/>
    <x v="27"/>
    <n v="0"/>
    <x v="10"/>
    <x v="3"/>
  </r>
  <r>
    <x v="5"/>
    <x v="28"/>
    <n v="0"/>
    <x v="10"/>
    <x v="3"/>
  </r>
  <r>
    <x v="5"/>
    <x v="4"/>
    <n v="60.305343511450381"/>
    <x v="10"/>
    <x v="3"/>
  </r>
  <r>
    <x v="6"/>
    <x v="33"/>
    <n v="0.76335877862595425"/>
    <x v="10"/>
    <x v="3"/>
  </r>
  <r>
    <x v="6"/>
    <x v="34"/>
    <n v="65.648854961832058"/>
    <x v="10"/>
    <x v="3"/>
  </r>
  <r>
    <x v="6"/>
    <x v="35"/>
    <n v="27.480916030534353"/>
    <x v="10"/>
    <x v="3"/>
  </r>
  <r>
    <x v="6"/>
    <x v="36"/>
    <n v="6.106870229007634"/>
    <x v="10"/>
    <x v="3"/>
  </r>
  <r>
    <x v="6"/>
    <x v="4"/>
    <n v="0"/>
    <x v="10"/>
    <x v="3"/>
  </r>
  <r>
    <x v="6"/>
    <x v="37"/>
    <n v="9.7328244274809173"/>
    <x v="10"/>
    <x v="3"/>
  </r>
  <r>
    <x v="7"/>
    <x v="38"/>
    <n v="58.015267175572518"/>
    <x v="10"/>
    <x v="3"/>
  </r>
  <r>
    <x v="7"/>
    <x v="39"/>
    <n v="8.3969465648854964"/>
    <x v="10"/>
    <x v="3"/>
  </r>
  <r>
    <x v="7"/>
    <x v="40"/>
    <n v="5.343511450381679"/>
    <x v="10"/>
    <x v="3"/>
  </r>
  <r>
    <x v="7"/>
    <x v="41"/>
    <n v="27.480916030534353"/>
    <x v="10"/>
    <x v="3"/>
  </r>
  <r>
    <x v="7"/>
    <x v="4"/>
    <n v="0.76335877862595425"/>
    <x v="10"/>
    <x v="3"/>
  </r>
  <r>
    <x v="7"/>
    <x v="42"/>
    <n v="3.3230769230769233"/>
    <x v="10"/>
    <x v="3"/>
  </r>
  <r>
    <x v="8"/>
    <x v="43"/>
    <n v="58.015267175572518"/>
    <x v="10"/>
    <x v="3"/>
  </r>
  <r>
    <x v="8"/>
    <x v="44"/>
    <n v="41.221374045801525"/>
    <x v="10"/>
    <x v="3"/>
  </r>
  <r>
    <x v="8"/>
    <x v="4"/>
    <n v="0.76335877862595425"/>
    <x v="10"/>
    <x v="3"/>
  </r>
  <r>
    <x v="9"/>
    <x v="45"/>
    <n v="3.8167938931297711"/>
    <x v="10"/>
    <x v="3"/>
  </r>
  <r>
    <x v="9"/>
    <x v="46"/>
    <n v="3.8167938931297711"/>
    <x v="10"/>
    <x v="3"/>
  </r>
  <r>
    <x v="9"/>
    <x v="47"/>
    <n v="16.03053435114504"/>
    <x v="10"/>
    <x v="3"/>
  </r>
  <r>
    <x v="9"/>
    <x v="48"/>
    <n v="3.053435114503817"/>
    <x v="10"/>
    <x v="3"/>
  </r>
  <r>
    <x v="9"/>
    <x v="49"/>
    <n v="2.2900763358778624"/>
    <x v="10"/>
    <x v="3"/>
  </r>
  <r>
    <x v="9"/>
    <x v="50"/>
    <n v="2.2900763358778624"/>
    <x v="10"/>
    <x v="3"/>
  </r>
  <r>
    <x v="9"/>
    <x v="51"/>
    <n v="0"/>
    <x v="10"/>
    <x v="3"/>
  </r>
  <r>
    <x v="9"/>
    <x v="52"/>
    <n v="0"/>
    <x v="10"/>
    <x v="3"/>
  </r>
  <r>
    <x v="9"/>
    <x v="53"/>
    <n v="3.053435114503817"/>
    <x v="10"/>
    <x v="3"/>
  </r>
  <r>
    <x v="9"/>
    <x v="54"/>
    <n v="3.053435114503817"/>
    <x v="10"/>
    <x v="3"/>
  </r>
  <r>
    <x v="9"/>
    <x v="4"/>
    <n v="62.595419847328245"/>
    <x v="10"/>
    <x v="3"/>
  </r>
  <r>
    <x v="9"/>
    <x v="55"/>
    <n v="3.0680272108843534"/>
    <x v="10"/>
    <x v="3"/>
  </r>
  <r>
    <x v="4"/>
    <x v="20"/>
    <n v="6.7226890756302522"/>
    <x v="11"/>
    <x v="3"/>
  </r>
  <r>
    <x v="4"/>
    <x v="21"/>
    <n v="26.890756302521009"/>
    <x v="11"/>
    <x v="3"/>
  </r>
  <r>
    <x v="4"/>
    <x v="22"/>
    <n v="44.537815126050418"/>
    <x v="11"/>
    <x v="3"/>
  </r>
  <r>
    <x v="4"/>
    <x v="23"/>
    <n v="0.84033613445378152"/>
    <x v="11"/>
    <x v="3"/>
  </r>
  <r>
    <x v="4"/>
    <x v="24"/>
    <n v="21.008403361344538"/>
    <x v="11"/>
    <x v="3"/>
  </r>
  <r>
    <x v="4"/>
    <x v="25"/>
    <n v="0"/>
    <x v="11"/>
    <x v="3"/>
  </r>
  <r>
    <x v="4"/>
    <x v="26"/>
    <n v="0"/>
    <x v="11"/>
    <x v="3"/>
  </r>
  <r>
    <x v="4"/>
    <x v="27"/>
    <n v="0"/>
    <x v="11"/>
    <x v="3"/>
  </r>
  <r>
    <x v="4"/>
    <x v="28"/>
    <n v="0"/>
    <x v="11"/>
    <x v="3"/>
  </r>
  <r>
    <x v="5"/>
    <x v="20"/>
    <n v="7.5630252100840334"/>
    <x v="11"/>
    <x v="3"/>
  </r>
  <r>
    <x v="5"/>
    <x v="21"/>
    <n v="9.2436974789915958"/>
    <x v="11"/>
    <x v="3"/>
  </r>
  <r>
    <x v="5"/>
    <x v="22"/>
    <n v="26.890756302521009"/>
    <x v="11"/>
    <x v="3"/>
  </r>
  <r>
    <x v="5"/>
    <x v="23"/>
    <n v="1.680672268907563"/>
    <x v="11"/>
    <x v="3"/>
  </r>
  <r>
    <x v="5"/>
    <x v="24"/>
    <n v="13.445378151260504"/>
    <x v="11"/>
    <x v="3"/>
  </r>
  <r>
    <x v="5"/>
    <x v="25"/>
    <n v="2.5210084033613445"/>
    <x v="11"/>
    <x v="3"/>
  </r>
  <r>
    <x v="5"/>
    <x v="26"/>
    <n v="1.680672268907563"/>
    <x v="11"/>
    <x v="3"/>
  </r>
  <r>
    <x v="5"/>
    <x v="27"/>
    <n v="0.84033613445378152"/>
    <x v="11"/>
    <x v="3"/>
  </r>
  <r>
    <x v="5"/>
    <x v="28"/>
    <n v="0"/>
    <x v="11"/>
    <x v="3"/>
  </r>
  <r>
    <x v="5"/>
    <x v="4"/>
    <n v="36.134453781512605"/>
    <x v="11"/>
    <x v="3"/>
  </r>
  <r>
    <x v="6"/>
    <x v="33"/>
    <n v="4.2016806722689077"/>
    <x v="11"/>
    <x v="3"/>
  </r>
  <r>
    <x v="6"/>
    <x v="34"/>
    <n v="63.025210084033617"/>
    <x v="11"/>
    <x v="3"/>
  </r>
  <r>
    <x v="6"/>
    <x v="35"/>
    <n v="27.731092436974791"/>
    <x v="11"/>
    <x v="3"/>
  </r>
  <r>
    <x v="6"/>
    <x v="36"/>
    <n v="5.0420168067226889"/>
    <x v="11"/>
    <x v="3"/>
  </r>
  <r>
    <x v="6"/>
    <x v="4"/>
    <n v="0"/>
    <x v="11"/>
    <x v="3"/>
  </r>
  <r>
    <x v="6"/>
    <x v="37"/>
    <n v="10.865546218487399"/>
    <x v="11"/>
    <x v="3"/>
  </r>
  <r>
    <x v="7"/>
    <x v="38"/>
    <n v="32.773109243697476"/>
    <x v="11"/>
    <x v="3"/>
  </r>
  <r>
    <x v="7"/>
    <x v="39"/>
    <n v="19.327731092436974"/>
    <x v="11"/>
    <x v="3"/>
  </r>
  <r>
    <x v="7"/>
    <x v="40"/>
    <n v="12.605042016806722"/>
    <x v="11"/>
    <x v="3"/>
  </r>
  <r>
    <x v="7"/>
    <x v="41"/>
    <n v="35.294117647058826"/>
    <x v="11"/>
    <x v="3"/>
  </r>
  <r>
    <x v="7"/>
    <x v="4"/>
    <n v="0"/>
    <x v="11"/>
    <x v="3"/>
  </r>
  <r>
    <x v="7"/>
    <x v="42"/>
    <n v="5.5210084033613454"/>
    <x v="11"/>
    <x v="3"/>
  </r>
  <r>
    <x v="8"/>
    <x v="43"/>
    <n v="32.773109243697476"/>
    <x v="11"/>
    <x v="3"/>
  </r>
  <r>
    <x v="8"/>
    <x v="44"/>
    <n v="67.226890756302524"/>
    <x v="11"/>
    <x v="3"/>
  </r>
  <r>
    <x v="8"/>
    <x v="4"/>
    <n v="0"/>
    <x v="11"/>
    <x v="3"/>
  </r>
  <r>
    <x v="9"/>
    <x v="45"/>
    <n v="7.5630252100840334"/>
    <x v="11"/>
    <x v="3"/>
  </r>
  <r>
    <x v="9"/>
    <x v="46"/>
    <n v="8.4033613445378155"/>
    <x v="11"/>
    <x v="3"/>
  </r>
  <r>
    <x v="9"/>
    <x v="47"/>
    <n v="15.966386554621849"/>
    <x v="11"/>
    <x v="3"/>
  </r>
  <r>
    <x v="9"/>
    <x v="48"/>
    <n v="6.7226890756302522"/>
    <x v="11"/>
    <x v="3"/>
  </r>
  <r>
    <x v="9"/>
    <x v="49"/>
    <n v="3.3613445378151261"/>
    <x v="11"/>
    <x v="3"/>
  </r>
  <r>
    <x v="9"/>
    <x v="50"/>
    <n v="3.3613445378151261"/>
    <x v="11"/>
    <x v="3"/>
  </r>
  <r>
    <x v="9"/>
    <x v="51"/>
    <n v="1.680672268907563"/>
    <x v="11"/>
    <x v="3"/>
  </r>
  <r>
    <x v="9"/>
    <x v="52"/>
    <n v="2.5210084033613445"/>
    <x v="11"/>
    <x v="3"/>
  </r>
  <r>
    <x v="9"/>
    <x v="53"/>
    <n v="4.2016806722689077"/>
    <x v="11"/>
    <x v="3"/>
  </r>
  <r>
    <x v="9"/>
    <x v="54"/>
    <n v="5.0420168067226889"/>
    <x v="11"/>
    <x v="3"/>
  </r>
  <r>
    <x v="9"/>
    <x v="4"/>
    <n v="41.176470588235297"/>
    <x v="11"/>
    <x v="3"/>
  </r>
  <r>
    <x v="9"/>
    <x v="55"/>
    <n v="4.0809523809523824"/>
    <x v="11"/>
    <x v="3"/>
  </r>
  <r>
    <x v="4"/>
    <x v="20"/>
    <n v="2.0202020202020203"/>
    <x v="12"/>
    <x v="3"/>
  </r>
  <r>
    <x v="4"/>
    <x v="21"/>
    <n v="40.404040404040401"/>
    <x v="12"/>
    <x v="3"/>
  </r>
  <r>
    <x v="4"/>
    <x v="22"/>
    <n v="37.373737373737377"/>
    <x v="12"/>
    <x v="3"/>
  </r>
  <r>
    <x v="4"/>
    <x v="23"/>
    <n v="5.0505050505050502"/>
    <x v="12"/>
    <x v="3"/>
  </r>
  <r>
    <x v="4"/>
    <x v="24"/>
    <n v="10.1010101010101"/>
    <x v="12"/>
    <x v="3"/>
  </r>
  <r>
    <x v="4"/>
    <x v="25"/>
    <n v="0"/>
    <x v="12"/>
    <x v="3"/>
  </r>
  <r>
    <x v="4"/>
    <x v="26"/>
    <n v="4.0404040404040407"/>
    <x v="12"/>
    <x v="3"/>
  </r>
  <r>
    <x v="4"/>
    <x v="27"/>
    <n v="0"/>
    <x v="12"/>
    <x v="3"/>
  </r>
  <r>
    <x v="4"/>
    <x v="28"/>
    <n v="1.0101010101010102"/>
    <x v="12"/>
    <x v="3"/>
  </r>
  <r>
    <x v="5"/>
    <x v="20"/>
    <n v="3.0303030303030303"/>
    <x v="12"/>
    <x v="3"/>
  </r>
  <r>
    <x v="5"/>
    <x v="21"/>
    <n v="8.0808080808080813"/>
    <x v="12"/>
    <x v="3"/>
  </r>
  <r>
    <x v="5"/>
    <x v="22"/>
    <n v="18.181818181818183"/>
    <x v="12"/>
    <x v="3"/>
  </r>
  <r>
    <x v="5"/>
    <x v="23"/>
    <n v="0"/>
    <x v="12"/>
    <x v="3"/>
  </r>
  <r>
    <x v="5"/>
    <x v="24"/>
    <n v="2.0202020202020203"/>
    <x v="12"/>
    <x v="3"/>
  </r>
  <r>
    <x v="5"/>
    <x v="25"/>
    <n v="3.0303030303030303"/>
    <x v="12"/>
    <x v="3"/>
  </r>
  <r>
    <x v="5"/>
    <x v="26"/>
    <n v="5.0505050505050502"/>
    <x v="12"/>
    <x v="3"/>
  </r>
  <r>
    <x v="5"/>
    <x v="27"/>
    <n v="0"/>
    <x v="12"/>
    <x v="3"/>
  </r>
  <r>
    <x v="5"/>
    <x v="28"/>
    <n v="1.0101010101010102"/>
    <x v="12"/>
    <x v="3"/>
  </r>
  <r>
    <x v="5"/>
    <x v="4"/>
    <n v="59.595959595959599"/>
    <x v="12"/>
    <x v="3"/>
  </r>
  <r>
    <x v="6"/>
    <x v="33"/>
    <n v="4.0404040404040407"/>
    <x v="12"/>
    <x v="3"/>
  </r>
  <r>
    <x v="6"/>
    <x v="34"/>
    <n v="67.676767676767682"/>
    <x v="12"/>
    <x v="3"/>
  </r>
  <r>
    <x v="6"/>
    <x v="35"/>
    <n v="20.202020202020201"/>
    <x v="12"/>
    <x v="3"/>
  </r>
  <r>
    <x v="6"/>
    <x v="36"/>
    <n v="8.0808080808080813"/>
    <x v="12"/>
    <x v="3"/>
  </r>
  <r>
    <x v="6"/>
    <x v="4"/>
    <n v="0"/>
    <x v="12"/>
    <x v="3"/>
  </r>
  <r>
    <x v="6"/>
    <x v="37"/>
    <n v="9.4141414141414064"/>
    <x v="12"/>
    <x v="3"/>
  </r>
  <r>
    <x v="7"/>
    <x v="38"/>
    <n v="55.555555555555557"/>
    <x v="12"/>
    <x v="3"/>
  </r>
  <r>
    <x v="7"/>
    <x v="39"/>
    <n v="6.0606060606060606"/>
    <x v="12"/>
    <x v="3"/>
  </r>
  <r>
    <x v="7"/>
    <x v="40"/>
    <n v="20.202020202020201"/>
    <x v="12"/>
    <x v="3"/>
  </r>
  <r>
    <x v="7"/>
    <x v="41"/>
    <n v="18.181818181818183"/>
    <x v="12"/>
    <x v="3"/>
  </r>
  <r>
    <x v="7"/>
    <x v="4"/>
    <n v="0"/>
    <x v="12"/>
    <x v="3"/>
  </r>
  <r>
    <x v="7"/>
    <x v="42"/>
    <n v="1.9696969696969691"/>
    <x v="12"/>
    <x v="3"/>
  </r>
  <r>
    <x v="8"/>
    <x v="43"/>
    <n v="55.555555555555557"/>
    <x v="12"/>
    <x v="3"/>
  </r>
  <r>
    <x v="8"/>
    <x v="44"/>
    <n v="44.444444444444443"/>
    <x v="12"/>
    <x v="3"/>
  </r>
  <r>
    <x v="8"/>
    <x v="4"/>
    <n v="0"/>
    <x v="12"/>
    <x v="3"/>
  </r>
  <r>
    <x v="9"/>
    <x v="45"/>
    <n v="1.0101010101010102"/>
    <x v="12"/>
    <x v="3"/>
  </r>
  <r>
    <x v="9"/>
    <x v="46"/>
    <n v="7.0707070707070709"/>
    <x v="12"/>
    <x v="3"/>
  </r>
  <r>
    <x v="9"/>
    <x v="47"/>
    <n v="11.111111111111111"/>
    <x v="12"/>
    <x v="3"/>
  </r>
  <r>
    <x v="9"/>
    <x v="48"/>
    <n v="7.0707070707070709"/>
    <x v="12"/>
    <x v="3"/>
  </r>
  <r>
    <x v="9"/>
    <x v="49"/>
    <n v="0"/>
    <x v="12"/>
    <x v="3"/>
  </r>
  <r>
    <x v="9"/>
    <x v="50"/>
    <n v="1.0101010101010102"/>
    <x v="12"/>
    <x v="3"/>
  </r>
  <r>
    <x v="9"/>
    <x v="51"/>
    <n v="4.0404040404040407"/>
    <x v="12"/>
    <x v="3"/>
  </r>
  <r>
    <x v="9"/>
    <x v="52"/>
    <n v="2.0202020202020203"/>
    <x v="12"/>
    <x v="3"/>
  </r>
  <r>
    <x v="9"/>
    <x v="53"/>
    <n v="1.0101010101010102"/>
    <x v="12"/>
    <x v="3"/>
  </r>
  <r>
    <x v="9"/>
    <x v="54"/>
    <n v="5.0505050505050502"/>
    <x v="12"/>
    <x v="3"/>
  </r>
  <r>
    <x v="9"/>
    <x v="4"/>
    <n v="60.606060606060609"/>
    <x v="12"/>
    <x v="3"/>
  </r>
  <r>
    <x v="9"/>
    <x v="55"/>
    <n v="4.0918803418803416"/>
    <x v="12"/>
    <x v="3"/>
  </r>
  <r>
    <x v="4"/>
    <x v="20"/>
    <n v="2.8985507246376812"/>
    <x v="13"/>
    <x v="3"/>
  </r>
  <r>
    <x v="4"/>
    <x v="21"/>
    <n v="24.637681159420289"/>
    <x v="13"/>
    <x v="3"/>
  </r>
  <r>
    <x v="4"/>
    <x v="22"/>
    <n v="37.681159420289852"/>
    <x v="13"/>
    <x v="3"/>
  </r>
  <r>
    <x v="4"/>
    <x v="23"/>
    <n v="2.8985507246376812"/>
    <x v="13"/>
    <x v="3"/>
  </r>
  <r>
    <x v="4"/>
    <x v="24"/>
    <n v="13.043478260869565"/>
    <x v="13"/>
    <x v="3"/>
  </r>
  <r>
    <x v="4"/>
    <x v="25"/>
    <n v="1.4492753623188406"/>
    <x v="13"/>
    <x v="3"/>
  </r>
  <r>
    <x v="4"/>
    <x v="26"/>
    <n v="15.942028985507246"/>
    <x v="13"/>
    <x v="3"/>
  </r>
  <r>
    <x v="4"/>
    <x v="27"/>
    <n v="1.4492753623188406"/>
    <x v="13"/>
    <x v="3"/>
  </r>
  <r>
    <x v="4"/>
    <x v="28"/>
    <n v="0"/>
    <x v="13"/>
    <x v="3"/>
  </r>
  <r>
    <x v="5"/>
    <x v="20"/>
    <n v="1.4492753623188406"/>
    <x v="13"/>
    <x v="3"/>
  </r>
  <r>
    <x v="5"/>
    <x v="21"/>
    <n v="4.3478260869565215"/>
    <x v="13"/>
    <x v="3"/>
  </r>
  <r>
    <x v="5"/>
    <x v="22"/>
    <n v="14.492753623188406"/>
    <x v="13"/>
    <x v="3"/>
  </r>
  <r>
    <x v="5"/>
    <x v="23"/>
    <n v="1.4492753623188406"/>
    <x v="13"/>
    <x v="3"/>
  </r>
  <r>
    <x v="5"/>
    <x v="24"/>
    <n v="1.4492753623188406"/>
    <x v="13"/>
    <x v="3"/>
  </r>
  <r>
    <x v="5"/>
    <x v="25"/>
    <n v="1.4492753623188406"/>
    <x v="13"/>
    <x v="3"/>
  </r>
  <r>
    <x v="5"/>
    <x v="26"/>
    <n v="7.2463768115942031"/>
    <x v="13"/>
    <x v="3"/>
  </r>
  <r>
    <x v="5"/>
    <x v="27"/>
    <n v="0"/>
    <x v="13"/>
    <x v="3"/>
  </r>
  <r>
    <x v="5"/>
    <x v="28"/>
    <n v="0"/>
    <x v="13"/>
    <x v="3"/>
  </r>
  <r>
    <x v="5"/>
    <x v="4"/>
    <n v="68.115942028985501"/>
    <x v="13"/>
    <x v="3"/>
  </r>
  <r>
    <x v="6"/>
    <x v="33"/>
    <n v="0"/>
    <x v="13"/>
    <x v="3"/>
  </r>
  <r>
    <x v="6"/>
    <x v="34"/>
    <n v="53.623188405797102"/>
    <x v="13"/>
    <x v="3"/>
  </r>
  <r>
    <x v="6"/>
    <x v="35"/>
    <n v="42.028985507246375"/>
    <x v="13"/>
    <x v="3"/>
  </r>
  <r>
    <x v="6"/>
    <x v="36"/>
    <n v="4.3478260869565215"/>
    <x v="13"/>
    <x v="3"/>
  </r>
  <r>
    <x v="6"/>
    <x v="4"/>
    <n v="0"/>
    <x v="13"/>
    <x v="3"/>
  </r>
  <r>
    <x v="6"/>
    <x v="37"/>
    <n v="10.594202898550725"/>
    <x v="13"/>
    <x v="3"/>
  </r>
  <r>
    <x v="7"/>
    <x v="38"/>
    <n v="55.072463768115945"/>
    <x v="13"/>
    <x v="3"/>
  </r>
  <r>
    <x v="7"/>
    <x v="39"/>
    <n v="7.2463768115942031"/>
    <x v="13"/>
    <x v="3"/>
  </r>
  <r>
    <x v="7"/>
    <x v="40"/>
    <n v="13.043478260869565"/>
    <x v="13"/>
    <x v="3"/>
  </r>
  <r>
    <x v="7"/>
    <x v="41"/>
    <n v="24.637681159420289"/>
    <x v="13"/>
    <x v="3"/>
  </r>
  <r>
    <x v="7"/>
    <x v="4"/>
    <n v="0"/>
    <x v="13"/>
    <x v="3"/>
  </r>
  <r>
    <x v="7"/>
    <x v="42"/>
    <n v="3.8985507246376785"/>
    <x v="13"/>
    <x v="3"/>
  </r>
  <r>
    <x v="8"/>
    <x v="43"/>
    <n v="55.072463768115945"/>
    <x v="13"/>
    <x v="3"/>
  </r>
  <r>
    <x v="8"/>
    <x v="44"/>
    <n v="44.927536231884055"/>
    <x v="13"/>
    <x v="3"/>
  </r>
  <r>
    <x v="8"/>
    <x v="4"/>
    <n v="0"/>
    <x v="13"/>
    <x v="3"/>
  </r>
  <r>
    <x v="9"/>
    <x v="45"/>
    <n v="8.695652173913043"/>
    <x v="13"/>
    <x v="3"/>
  </r>
  <r>
    <x v="9"/>
    <x v="46"/>
    <n v="0"/>
    <x v="13"/>
    <x v="3"/>
  </r>
  <r>
    <x v="9"/>
    <x v="47"/>
    <n v="11.594202898550725"/>
    <x v="13"/>
    <x v="3"/>
  </r>
  <r>
    <x v="9"/>
    <x v="48"/>
    <n v="8.695652173913043"/>
    <x v="13"/>
    <x v="3"/>
  </r>
  <r>
    <x v="9"/>
    <x v="49"/>
    <n v="1.4492753623188406"/>
    <x v="13"/>
    <x v="3"/>
  </r>
  <r>
    <x v="9"/>
    <x v="50"/>
    <n v="0"/>
    <x v="13"/>
    <x v="3"/>
  </r>
  <r>
    <x v="9"/>
    <x v="51"/>
    <n v="0"/>
    <x v="13"/>
    <x v="3"/>
  </r>
  <r>
    <x v="9"/>
    <x v="52"/>
    <n v="1.4492753623188406"/>
    <x v="13"/>
    <x v="3"/>
  </r>
  <r>
    <x v="9"/>
    <x v="53"/>
    <n v="2.8985507246376812"/>
    <x v="13"/>
    <x v="3"/>
  </r>
  <r>
    <x v="9"/>
    <x v="54"/>
    <n v="4.3478260869565215"/>
    <x v="13"/>
    <x v="3"/>
  </r>
  <r>
    <x v="9"/>
    <x v="4"/>
    <n v="60.869565217391305"/>
    <x v="13"/>
    <x v="3"/>
  </r>
  <r>
    <x v="9"/>
    <x v="55"/>
    <n v="3.3395061728395068"/>
    <x v="13"/>
    <x v="3"/>
  </r>
  <r>
    <x v="4"/>
    <x v="20"/>
    <n v="11.494252873563218"/>
    <x v="14"/>
    <x v="3"/>
  </r>
  <r>
    <x v="4"/>
    <x v="21"/>
    <n v="25.287356321839081"/>
    <x v="14"/>
    <x v="3"/>
  </r>
  <r>
    <x v="4"/>
    <x v="22"/>
    <n v="26.436781609195403"/>
    <x v="14"/>
    <x v="3"/>
  </r>
  <r>
    <x v="4"/>
    <x v="23"/>
    <n v="8.0459770114942533"/>
    <x v="14"/>
    <x v="3"/>
  </r>
  <r>
    <x v="4"/>
    <x v="24"/>
    <n v="26.436781609195403"/>
    <x v="14"/>
    <x v="3"/>
  </r>
  <r>
    <x v="4"/>
    <x v="25"/>
    <n v="0"/>
    <x v="14"/>
    <x v="3"/>
  </r>
  <r>
    <x v="4"/>
    <x v="26"/>
    <n v="2.2988505747126435"/>
    <x v="14"/>
    <x v="3"/>
  </r>
  <r>
    <x v="4"/>
    <x v="27"/>
    <n v="0"/>
    <x v="14"/>
    <x v="3"/>
  </r>
  <r>
    <x v="4"/>
    <x v="28"/>
    <n v="0"/>
    <x v="14"/>
    <x v="3"/>
  </r>
  <r>
    <x v="5"/>
    <x v="20"/>
    <n v="10.344827586206897"/>
    <x v="14"/>
    <x v="3"/>
  </r>
  <r>
    <x v="5"/>
    <x v="21"/>
    <n v="14.942528735632184"/>
    <x v="14"/>
    <x v="3"/>
  </r>
  <r>
    <x v="5"/>
    <x v="22"/>
    <n v="13.793103448275861"/>
    <x v="14"/>
    <x v="3"/>
  </r>
  <r>
    <x v="5"/>
    <x v="23"/>
    <n v="6.8965517241379306"/>
    <x v="14"/>
    <x v="3"/>
  </r>
  <r>
    <x v="5"/>
    <x v="24"/>
    <n v="12.64367816091954"/>
    <x v="14"/>
    <x v="3"/>
  </r>
  <r>
    <x v="5"/>
    <x v="25"/>
    <n v="3.4482758620689653"/>
    <x v="14"/>
    <x v="3"/>
  </r>
  <r>
    <x v="5"/>
    <x v="26"/>
    <n v="3.4482758620689653"/>
    <x v="14"/>
    <x v="3"/>
  </r>
  <r>
    <x v="5"/>
    <x v="27"/>
    <n v="0"/>
    <x v="14"/>
    <x v="3"/>
  </r>
  <r>
    <x v="5"/>
    <x v="28"/>
    <n v="1.1494252873563218"/>
    <x v="14"/>
    <x v="3"/>
  </r>
  <r>
    <x v="5"/>
    <x v="4"/>
    <n v="33.333333333333336"/>
    <x v="14"/>
    <x v="3"/>
  </r>
  <r>
    <x v="6"/>
    <x v="33"/>
    <n v="13.793103448275861"/>
    <x v="14"/>
    <x v="3"/>
  </r>
  <r>
    <x v="6"/>
    <x v="34"/>
    <n v="64.367816091954026"/>
    <x v="14"/>
    <x v="3"/>
  </r>
  <r>
    <x v="6"/>
    <x v="35"/>
    <n v="20.689655172413794"/>
    <x v="14"/>
    <x v="3"/>
  </r>
  <r>
    <x v="6"/>
    <x v="36"/>
    <n v="1.1494252873563218"/>
    <x v="14"/>
    <x v="3"/>
  </r>
  <r>
    <x v="6"/>
    <x v="4"/>
    <n v="0"/>
    <x v="14"/>
    <x v="3"/>
  </r>
  <r>
    <x v="6"/>
    <x v="37"/>
    <n v="7.9655172413793087"/>
    <x v="14"/>
    <x v="3"/>
  </r>
  <r>
    <x v="7"/>
    <x v="38"/>
    <n v="28.735632183908045"/>
    <x v="14"/>
    <x v="3"/>
  </r>
  <r>
    <x v="7"/>
    <x v="39"/>
    <n v="20.689655172413794"/>
    <x v="14"/>
    <x v="3"/>
  </r>
  <r>
    <x v="7"/>
    <x v="40"/>
    <n v="22.988505747126435"/>
    <x v="14"/>
    <x v="3"/>
  </r>
  <r>
    <x v="7"/>
    <x v="41"/>
    <n v="27.586206896551722"/>
    <x v="14"/>
    <x v="3"/>
  </r>
  <r>
    <x v="7"/>
    <x v="4"/>
    <n v="0"/>
    <x v="14"/>
    <x v="3"/>
  </r>
  <r>
    <x v="7"/>
    <x v="42"/>
    <n v="4.2528735632183903"/>
    <x v="14"/>
    <x v="3"/>
  </r>
  <r>
    <x v="8"/>
    <x v="43"/>
    <n v="28.735632183908045"/>
    <x v="14"/>
    <x v="3"/>
  </r>
  <r>
    <x v="8"/>
    <x v="44"/>
    <n v="71.264367816091948"/>
    <x v="14"/>
    <x v="3"/>
  </r>
  <r>
    <x v="8"/>
    <x v="4"/>
    <n v="0"/>
    <x v="14"/>
    <x v="3"/>
  </r>
  <r>
    <x v="9"/>
    <x v="45"/>
    <n v="16.091954022988507"/>
    <x v="14"/>
    <x v="3"/>
  </r>
  <r>
    <x v="9"/>
    <x v="46"/>
    <n v="10.344827586206897"/>
    <x v="14"/>
    <x v="3"/>
  </r>
  <r>
    <x v="9"/>
    <x v="47"/>
    <n v="17.241379310344829"/>
    <x v="14"/>
    <x v="3"/>
  </r>
  <r>
    <x v="9"/>
    <x v="48"/>
    <n v="3.4482758620689653"/>
    <x v="14"/>
    <x v="3"/>
  </r>
  <r>
    <x v="9"/>
    <x v="49"/>
    <n v="1.1494252873563218"/>
    <x v="14"/>
    <x v="3"/>
  </r>
  <r>
    <x v="9"/>
    <x v="50"/>
    <n v="4.5977011494252871"/>
    <x v="14"/>
    <x v="3"/>
  </r>
  <r>
    <x v="9"/>
    <x v="51"/>
    <n v="2.2988505747126435"/>
    <x v="14"/>
    <x v="3"/>
  </r>
  <r>
    <x v="9"/>
    <x v="52"/>
    <n v="0"/>
    <x v="14"/>
    <x v="3"/>
  </r>
  <r>
    <x v="9"/>
    <x v="53"/>
    <n v="1.1494252873563218"/>
    <x v="14"/>
    <x v="3"/>
  </r>
  <r>
    <x v="9"/>
    <x v="54"/>
    <n v="4.5977011494252871"/>
    <x v="14"/>
    <x v="3"/>
  </r>
  <r>
    <x v="9"/>
    <x v="4"/>
    <n v="39.080459770114942"/>
    <x v="14"/>
    <x v="3"/>
  </r>
  <r>
    <x v="9"/>
    <x v="55"/>
    <n v="2.5408805031446549"/>
    <x v="14"/>
    <x v="3"/>
  </r>
  <r>
    <x v="4"/>
    <x v="20"/>
    <n v="1.098901098901099"/>
    <x v="15"/>
    <x v="3"/>
  </r>
  <r>
    <x v="4"/>
    <x v="21"/>
    <n v="42.857142857142854"/>
    <x v="15"/>
    <x v="3"/>
  </r>
  <r>
    <x v="4"/>
    <x v="22"/>
    <n v="41.758241758241759"/>
    <x v="15"/>
    <x v="3"/>
  </r>
  <r>
    <x v="4"/>
    <x v="23"/>
    <n v="4.395604395604396"/>
    <x v="15"/>
    <x v="3"/>
  </r>
  <r>
    <x v="4"/>
    <x v="24"/>
    <n v="5.4945054945054945"/>
    <x v="15"/>
    <x v="3"/>
  </r>
  <r>
    <x v="4"/>
    <x v="25"/>
    <n v="2.197802197802198"/>
    <x v="15"/>
    <x v="3"/>
  </r>
  <r>
    <x v="4"/>
    <x v="26"/>
    <n v="2.197802197802198"/>
    <x v="15"/>
    <x v="3"/>
  </r>
  <r>
    <x v="4"/>
    <x v="27"/>
    <n v="0"/>
    <x v="15"/>
    <x v="3"/>
  </r>
  <r>
    <x v="4"/>
    <x v="28"/>
    <n v="0"/>
    <x v="15"/>
    <x v="3"/>
  </r>
  <r>
    <x v="5"/>
    <x v="20"/>
    <n v="0"/>
    <x v="15"/>
    <x v="3"/>
  </r>
  <r>
    <x v="5"/>
    <x v="21"/>
    <n v="7.6923076923076925"/>
    <x v="15"/>
    <x v="3"/>
  </r>
  <r>
    <x v="5"/>
    <x v="22"/>
    <n v="7.6923076923076925"/>
    <x v="15"/>
    <x v="3"/>
  </r>
  <r>
    <x v="5"/>
    <x v="23"/>
    <n v="1.098901098901099"/>
    <x v="15"/>
    <x v="3"/>
  </r>
  <r>
    <x v="5"/>
    <x v="24"/>
    <n v="2.197802197802198"/>
    <x v="15"/>
    <x v="3"/>
  </r>
  <r>
    <x v="5"/>
    <x v="25"/>
    <n v="1.098901098901099"/>
    <x v="15"/>
    <x v="3"/>
  </r>
  <r>
    <x v="5"/>
    <x v="26"/>
    <n v="0"/>
    <x v="15"/>
    <x v="3"/>
  </r>
  <r>
    <x v="5"/>
    <x v="27"/>
    <n v="0"/>
    <x v="15"/>
    <x v="3"/>
  </r>
  <r>
    <x v="5"/>
    <x v="28"/>
    <n v="0"/>
    <x v="15"/>
    <x v="3"/>
  </r>
  <r>
    <x v="5"/>
    <x v="4"/>
    <n v="80.219780219780219"/>
    <x v="15"/>
    <x v="3"/>
  </r>
  <r>
    <x v="6"/>
    <x v="33"/>
    <n v="3.2967032967032965"/>
    <x v="15"/>
    <x v="3"/>
  </r>
  <r>
    <x v="6"/>
    <x v="34"/>
    <n v="25.274725274725274"/>
    <x v="15"/>
    <x v="3"/>
  </r>
  <r>
    <x v="6"/>
    <x v="35"/>
    <n v="68.131868131868131"/>
    <x v="15"/>
    <x v="3"/>
  </r>
  <r>
    <x v="6"/>
    <x v="36"/>
    <n v="3.2967032967032965"/>
    <x v="15"/>
    <x v="3"/>
  </r>
  <r>
    <x v="6"/>
    <x v="4"/>
    <n v="0"/>
    <x v="15"/>
    <x v="3"/>
  </r>
  <r>
    <x v="6"/>
    <x v="37"/>
    <n v="11.747252747252743"/>
    <x v="15"/>
    <x v="3"/>
  </r>
  <r>
    <x v="7"/>
    <x v="38"/>
    <n v="74.72527472527473"/>
    <x v="15"/>
    <x v="3"/>
  </r>
  <r>
    <x v="7"/>
    <x v="39"/>
    <n v="6.5934065934065931"/>
    <x v="15"/>
    <x v="3"/>
  </r>
  <r>
    <x v="7"/>
    <x v="40"/>
    <n v="9.8901098901098905"/>
    <x v="15"/>
    <x v="3"/>
  </r>
  <r>
    <x v="7"/>
    <x v="41"/>
    <n v="8.791208791208792"/>
    <x v="15"/>
    <x v="3"/>
  </r>
  <r>
    <x v="7"/>
    <x v="4"/>
    <n v="0"/>
    <x v="15"/>
    <x v="3"/>
  </r>
  <r>
    <x v="7"/>
    <x v="42"/>
    <n v="1.285714285714286"/>
    <x v="15"/>
    <x v="3"/>
  </r>
  <r>
    <x v="8"/>
    <x v="43"/>
    <n v="74.72527472527473"/>
    <x v="15"/>
    <x v="3"/>
  </r>
  <r>
    <x v="8"/>
    <x v="44"/>
    <n v="25.274725274725274"/>
    <x v="15"/>
    <x v="3"/>
  </r>
  <r>
    <x v="8"/>
    <x v="4"/>
    <n v="0"/>
    <x v="15"/>
    <x v="3"/>
  </r>
  <r>
    <x v="9"/>
    <x v="45"/>
    <n v="2.197802197802198"/>
    <x v="15"/>
    <x v="3"/>
  </r>
  <r>
    <x v="9"/>
    <x v="46"/>
    <n v="6.5934065934065931"/>
    <x v="15"/>
    <x v="3"/>
  </r>
  <r>
    <x v="9"/>
    <x v="47"/>
    <n v="6.5934065934065931"/>
    <x v="15"/>
    <x v="3"/>
  </r>
  <r>
    <x v="9"/>
    <x v="48"/>
    <n v="2.197802197802198"/>
    <x v="15"/>
    <x v="3"/>
  </r>
  <r>
    <x v="9"/>
    <x v="49"/>
    <n v="0"/>
    <x v="15"/>
    <x v="3"/>
  </r>
  <r>
    <x v="9"/>
    <x v="50"/>
    <n v="0"/>
    <x v="15"/>
    <x v="3"/>
  </r>
  <r>
    <x v="9"/>
    <x v="51"/>
    <n v="0"/>
    <x v="15"/>
    <x v="3"/>
  </r>
  <r>
    <x v="9"/>
    <x v="52"/>
    <n v="0"/>
    <x v="15"/>
    <x v="3"/>
  </r>
  <r>
    <x v="9"/>
    <x v="53"/>
    <n v="2.197802197802198"/>
    <x v="15"/>
    <x v="3"/>
  </r>
  <r>
    <x v="9"/>
    <x v="54"/>
    <n v="0"/>
    <x v="15"/>
    <x v="3"/>
  </r>
  <r>
    <x v="9"/>
    <x v="4"/>
    <n v="80.219780219780219"/>
    <x v="15"/>
    <x v="3"/>
  </r>
  <r>
    <x v="9"/>
    <x v="55"/>
    <n v="1.8518518518518519"/>
    <x v="15"/>
    <x v="3"/>
  </r>
  <r>
    <x v="4"/>
    <x v="20"/>
    <n v="4.3478260869565215"/>
    <x v="16"/>
    <x v="3"/>
  </r>
  <r>
    <x v="4"/>
    <x v="21"/>
    <n v="30.434782608695652"/>
    <x v="16"/>
    <x v="3"/>
  </r>
  <r>
    <x v="4"/>
    <x v="22"/>
    <n v="37.5"/>
    <x v="16"/>
    <x v="3"/>
  </r>
  <r>
    <x v="4"/>
    <x v="23"/>
    <n v="2.1739130434782608"/>
    <x v="16"/>
    <x v="3"/>
  </r>
  <r>
    <x v="4"/>
    <x v="24"/>
    <n v="7.6086956521739131"/>
    <x v="16"/>
    <x v="3"/>
  </r>
  <r>
    <x v="4"/>
    <x v="25"/>
    <n v="1.6304347826086956"/>
    <x v="16"/>
    <x v="3"/>
  </r>
  <r>
    <x v="4"/>
    <x v="26"/>
    <n v="12.5"/>
    <x v="16"/>
    <x v="3"/>
  </r>
  <r>
    <x v="4"/>
    <x v="27"/>
    <n v="1.0869565217391304"/>
    <x v="16"/>
    <x v="3"/>
  </r>
  <r>
    <x v="4"/>
    <x v="28"/>
    <n v="2.7173913043478262"/>
    <x v="16"/>
    <x v="3"/>
  </r>
  <r>
    <x v="5"/>
    <x v="20"/>
    <n v="1.0869565217391304"/>
    <x v="16"/>
    <x v="3"/>
  </r>
  <r>
    <x v="5"/>
    <x v="21"/>
    <n v="2.7173913043478262"/>
    <x v="16"/>
    <x v="3"/>
  </r>
  <r>
    <x v="5"/>
    <x v="22"/>
    <n v="5.4347826086956523"/>
    <x v="16"/>
    <x v="3"/>
  </r>
  <r>
    <x v="5"/>
    <x v="23"/>
    <n v="0"/>
    <x v="16"/>
    <x v="3"/>
  </r>
  <r>
    <x v="5"/>
    <x v="24"/>
    <n v="2.7173913043478262"/>
    <x v="16"/>
    <x v="3"/>
  </r>
  <r>
    <x v="5"/>
    <x v="25"/>
    <n v="1.0869565217391304"/>
    <x v="16"/>
    <x v="3"/>
  </r>
  <r>
    <x v="5"/>
    <x v="26"/>
    <n v="2.7173913043478262"/>
    <x v="16"/>
    <x v="3"/>
  </r>
  <r>
    <x v="5"/>
    <x v="27"/>
    <n v="0"/>
    <x v="16"/>
    <x v="3"/>
  </r>
  <r>
    <x v="5"/>
    <x v="28"/>
    <n v="1.0869565217391304"/>
    <x v="16"/>
    <x v="3"/>
  </r>
  <r>
    <x v="5"/>
    <x v="4"/>
    <n v="83.152173913043484"/>
    <x v="16"/>
    <x v="3"/>
  </r>
  <r>
    <x v="6"/>
    <x v="33"/>
    <n v="9.2391304347826093"/>
    <x v="16"/>
    <x v="3"/>
  </r>
  <r>
    <x v="6"/>
    <x v="34"/>
    <n v="63.586956521739133"/>
    <x v="16"/>
    <x v="3"/>
  </r>
  <r>
    <x v="6"/>
    <x v="35"/>
    <n v="22.282608695652176"/>
    <x v="16"/>
    <x v="3"/>
  </r>
  <r>
    <x v="6"/>
    <x v="36"/>
    <n v="4.8913043478260869"/>
    <x v="16"/>
    <x v="3"/>
  </r>
  <r>
    <x v="6"/>
    <x v="4"/>
    <n v="0"/>
    <x v="16"/>
    <x v="3"/>
  </r>
  <r>
    <x v="6"/>
    <x v="37"/>
    <n v="8.9510869565217401"/>
    <x v="16"/>
    <x v="3"/>
  </r>
  <r>
    <x v="7"/>
    <x v="38"/>
    <n v="79.347826086956516"/>
    <x v="16"/>
    <x v="3"/>
  </r>
  <r>
    <x v="7"/>
    <x v="39"/>
    <n v="6.5217391304347823"/>
    <x v="16"/>
    <x v="3"/>
  </r>
  <r>
    <x v="7"/>
    <x v="40"/>
    <n v="7.6086956521739131"/>
    <x v="16"/>
    <x v="3"/>
  </r>
  <r>
    <x v="7"/>
    <x v="41"/>
    <n v="6.5217391304347823"/>
    <x v="16"/>
    <x v="3"/>
  </r>
  <r>
    <x v="7"/>
    <x v="4"/>
    <n v="0"/>
    <x v="16"/>
    <x v="3"/>
  </r>
  <r>
    <x v="7"/>
    <x v="42"/>
    <n v="0.61956521739130421"/>
    <x v="16"/>
    <x v="3"/>
  </r>
  <r>
    <x v="8"/>
    <x v="43"/>
    <n v="79.347826086956516"/>
    <x v="16"/>
    <x v="3"/>
  </r>
  <r>
    <x v="8"/>
    <x v="44"/>
    <n v="20.652173913043477"/>
    <x v="16"/>
    <x v="3"/>
  </r>
  <r>
    <x v="8"/>
    <x v="4"/>
    <n v="0"/>
    <x v="16"/>
    <x v="3"/>
  </r>
  <r>
    <x v="9"/>
    <x v="45"/>
    <n v="3.2608695652173911"/>
    <x v="16"/>
    <x v="3"/>
  </r>
  <r>
    <x v="9"/>
    <x v="46"/>
    <n v="1.0869565217391304"/>
    <x v="16"/>
    <x v="3"/>
  </r>
  <r>
    <x v="9"/>
    <x v="47"/>
    <n v="5.9782608695652177"/>
    <x v="16"/>
    <x v="3"/>
  </r>
  <r>
    <x v="9"/>
    <x v="48"/>
    <n v="3.8043478260869565"/>
    <x v="16"/>
    <x v="3"/>
  </r>
  <r>
    <x v="9"/>
    <x v="49"/>
    <n v="1.0869565217391304"/>
    <x v="16"/>
    <x v="3"/>
  </r>
  <r>
    <x v="9"/>
    <x v="50"/>
    <n v="0"/>
    <x v="16"/>
    <x v="3"/>
  </r>
  <r>
    <x v="9"/>
    <x v="51"/>
    <n v="0.54347826086956519"/>
    <x v="16"/>
    <x v="3"/>
  </r>
  <r>
    <x v="9"/>
    <x v="52"/>
    <n v="0"/>
    <x v="16"/>
    <x v="3"/>
  </r>
  <r>
    <x v="9"/>
    <x v="53"/>
    <n v="1.0869565217391304"/>
    <x v="16"/>
    <x v="3"/>
  </r>
  <r>
    <x v="9"/>
    <x v="54"/>
    <n v="0.54347826086956519"/>
    <x v="16"/>
    <x v="3"/>
  </r>
  <r>
    <x v="9"/>
    <x v="4"/>
    <n v="82.608695652173907"/>
    <x v="16"/>
    <x v="3"/>
  </r>
  <r>
    <x v="9"/>
    <x v="55"/>
    <n v="2.7526041666666674"/>
    <x v="16"/>
    <x v="3"/>
  </r>
  <r>
    <x v="10"/>
    <x v="56"/>
    <n v="50.09272997032641"/>
    <x v="0"/>
    <x v="2"/>
  </r>
  <r>
    <x v="10"/>
    <x v="57"/>
    <n v="8.2900593471810087"/>
    <x v="0"/>
    <x v="2"/>
  </r>
  <r>
    <x v="10"/>
    <x v="58"/>
    <n v="20.326409495548962"/>
    <x v="0"/>
    <x v="2"/>
  </r>
  <r>
    <x v="10"/>
    <x v="59"/>
    <n v="8.7908011869436198"/>
    <x v="0"/>
    <x v="2"/>
  </r>
  <r>
    <x v="10"/>
    <x v="60"/>
    <n v="0.37091988130563797"/>
    <x v="0"/>
    <x v="2"/>
  </r>
  <r>
    <x v="10"/>
    <x v="61"/>
    <n v="12.091988130563799"/>
    <x v="0"/>
    <x v="2"/>
  </r>
  <r>
    <x v="10"/>
    <x v="62"/>
    <n v="3.7091988130563795E-2"/>
    <x v="0"/>
    <x v="2"/>
  </r>
  <r>
    <x v="11"/>
    <x v="56"/>
    <n v="49.666172106824924"/>
    <x v="0"/>
    <x v="2"/>
  </r>
  <r>
    <x v="11"/>
    <x v="57"/>
    <n v="8.1045994065281892"/>
    <x v="0"/>
    <x v="2"/>
  </r>
  <r>
    <x v="11"/>
    <x v="58"/>
    <n v="19.862759643916913"/>
    <x v="0"/>
    <x v="2"/>
  </r>
  <r>
    <x v="11"/>
    <x v="59"/>
    <n v="8.4569732937685451"/>
    <x v="0"/>
    <x v="2"/>
  </r>
  <r>
    <x v="11"/>
    <x v="63"/>
    <n v="0.37091988130563797"/>
    <x v="0"/>
    <x v="2"/>
  </r>
  <r>
    <x v="11"/>
    <x v="64"/>
    <n v="12.091988130563799"/>
    <x v="0"/>
    <x v="2"/>
  </r>
  <r>
    <x v="11"/>
    <x v="65"/>
    <n v="0"/>
    <x v="0"/>
    <x v="2"/>
  </r>
  <r>
    <x v="11"/>
    <x v="66"/>
    <n v="1.8545994065281898E-2"/>
    <x v="0"/>
    <x v="2"/>
  </r>
  <r>
    <x v="11"/>
    <x v="4"/>
    <n v="1.4280415430267062"/>
    <x v="0"/>
    <x v="2"/>
  </r>
  <r>
    <x v="12"/>
    <x v="67"/>
    <n v="0.44510385756676557"/>
    <x v="0"/>
    <x v="2"/>
  </r>
  <r>
    <x v="12"/>
    <x v="68"/>
    <n v="6.1016320474777448"/>
    <x v="0"/>
    <x v="2"/>
  </r>
  <r>
    <x v="12"/>
    <x v="69"/>
    <n v="36.405786350148368"/>
    <x v="0"/>
    <x v="2"/>
  </r>
  <r>
    <x v="12"/>
    <x v="70"/>
    <n v="6.7136498516320477"/>
    <x v="0"/>
    <x v="2"/>
  </r>
  <r>
    <x v="12"/>
    <x v="71"/>
    <n v="0.20400593471810088"/>
    <x v="0"/>
    <x v="2"/>
  </r>
  <r>
    <x v="12"/>
    <x v="72"/>
    <n v="5.4896142433234418"/>
    <x v="0"/>
    <x v="2"/>
  </r>
  <r>
    <x v="12"/>
    <x v="73"/>
    <n v="2.4109792284866467"/>
    <x v="0"/>
    <x v="2"/>
  </r>
  <r>
    <x v="12"/>
    <x v="74"/>
    <n v="1.7618694362017804"/>
    <x v="0"/>
    <x v="2"/>
  </r>
  <r>
    <x v="12"/>
    <x v="75"/>
    <n v="4.5623145400593472"/>
    <x v="0"/>
    <x v="2"/>
  </r>
  <r>
    <x v="12"/>
    <x v="76"/>
    <n v="13.538575667655786"/>
    <x v="0"/>
    <x v="2"/>
  </r>
  <r>
    <x v="12"/>
    <x v="59"/>
    <n v="8.4569732937685451"/>
    <x v="0"/>
    <x v="2"/>
  </r>
  <r>
    <x v="12"/>
    <x v="63"/>
    <n v="0.37091988130563797"/>
    <x v="0"/>
    <x v="2"/>
  </r>
  <r>
    <x v="12"/>
    <x v="64"/>
    <n v="12.091988130563799"/>
    <x v="0"/>
    <x v="2"/>
  </r>
  <r>
    <x v="12"/>
    <x v="65"/>
    <n v="0"/>
    <x v="0"/>
    <x v="2"/>
  </r>
  <r>
    <x v="12"/>
    <x v="66"/>
    <n v="1.8545994065281898E-2"/>
    <x v="0"/>
    <x v="2"/>
  </r>
  <r>
    <x v="12"/>
    <x v="4"/>
    <n v="1.4280415430267062"/>
    <x v="0"/>
    <x v="2"/>
  </r>
  <r>
    <x v="13"/>
    <x v="77"/>
    <n v="5.9210526315789478"/>
    <x v="0"/>
    <x v="2"/>
  </r>
  <r>
    <x v="13"/>
    <x v="78"/>
    <n v="0"/>
    <x v="0"/>
    <x v="2"/>
  </r>
  <r>
    <x v="13"/>
    <x v="79"/>
    <n v="6.3596491228070171"/>
    <x v="0"/>
    <x v="2"/>
  </r>
  <r>
    <x v="13"/>
    <x v="80"/>
    <n v="30.701754385964911"/>
    <x v="0"/>
    <x v="2"/>
  </r>
  <r>
    <x v="13"/>
    <x v="76"/>
    <n v="57.017543859649123"/>
    <x v="0"/>
    <x v="2"/>
  </r>
  <r>
    <x v="14"/>
    <x v="77"/>
    <n v="0.46012269938650308"/>
    <x v="0"/>
    <x v="2"/>
  </r>
  <r>
    <x v="14"/>
    <x v="78"/>
    <n v="1.6871165644171779"/>
    <x v="0"/>
    <x v="2"/>
  </r>
  <r>
    <x v="14"/>
    <x v="79"/>
    <n v="0.76687116564417179"/>
    <x v="0"/>
    <x v="2"/>
  </r>
  <r>
    <x v="14"/>
    <x v="80"/>
    <n v="18.558282208588956"/>
    <x v="0"/>
    <x v="2"/>
  </r>
  <r>
    <x v="14"/>
    <x v="76"/>
    <n v="15.184049079754601"/>
    <x v="0"/>
    <x v="2"/>
  </r>
  <r>
    <x v="14"/>
    <x v="61"/>
    <n v="63.343558282208591"/>
    <x v="0"/>
    <x v="2"/>
  </r>
  <r>
    <x v="14"/>
    <x v="66"/>
    <n v="0"/>
    <x v="0"/>
    <x v="2"/>
  </r>
  <r>
    <x v="10"/>
    <x v="56"/>
    <n v="68.533333333333331"/>
    <x v="1"/>
    <x v="2"/>
  </r>
  <r>
    <x v="10"/>
    <x v="57"/>
    <n v="8.2666666666666675"/>
    <x v="1"/>
    <x v="2"/>
  </r>
  <r>
    <x v="10"/>
    <x v="58"/>
    <n v="10.222222222222221"/>
    <x v="1"/>
    <x v="2"/>
  </r>
  <r>
    <x v="10"/>
    <x v="59"/>
    <n v="0.26666666666666666"/>
    <x v="1"/>
    <x v="2"/>
  </r>
  <r>
    <x v="10"/>
    <x v="60"/>
    <n v="8.8888888888888892E-2"/>
    <x v="1"/>
    <x v="2"/>
  </r>
  <r>
    <x v="10"/>
    <x v="61"/>
    <n v="12.533333333333333"/>
    <x v="1"/>
    <x v="2"/>
  </r>
  <r>
    <x v="10"/>
    <x v="62"/>
    <n v="8.8888888888888892E-2"/>
    <x v="1"/>
    <x v="2"/>
  </r>
  <r>
    <x v="11"/>
    <x v="56"/>
    <n v="68.088888888888889"/>
    <x v="1"/>
    <x v="2"/>
  </r>
  <r>
    <x v="11"/>
    <x v="57"/>
    <n v="8.1777777777777771"/>
    <x v="1"/>
    <x v="2"/>
  </r>
  <r>
    <x v="11"/>
    <x v="58"/>
    <n v="9.8666666666666671"/>
    <x v="1"/>
    <x v="2"/>
  </r>
  <r>
    <x v="11"/>
    <x v="59"/>
    <n v="0.26666666666666666"/>
    <x v="1"/>
    <x v="2"/>
  </r>
  <r>
    <x v="11"/>
    <x v="63"/>
    <n v="8.8888888888888892E-2"/>
    <x v="1"/>
    <x v="2"/>
  </r>
  <r>
    <x v="11"/>
    <x v="64"/>
    <n v="12.533333333333333"/>
    <x v="1"/>
    <x v="2"/>
  </r>
  <r>
    <x v="11"/>
    <x v="65"/>
    <n v="0"/>
    <x v="1"/>
    <x v="2"/>
  </r>
  <r>
    <x v="11"/>
    <x v="66"/>
    <n v="8.8888888888888892E-2"/>
    <x v="1"/>
    <x v="2"/>
  </r>
  <r>
    <x v="11"/>
    <x v="4"/>
    <n v="0.88888888888888884"/>
    <x v="1"/>
    <x v="2"/>
  </r>
  <r>
    <x v="12"/>
    <x v="67"/>
    <n v="1.3333333333333333"/>
    <x v="1"/>
    <x v="2"/>
  </r>
  <r>
    <x v="12"/>
    <x v="68"/>
    <n v="10.488888888888889"/>
    <x v="1"/>
    <x v="2"/>
  </r>
  <r>
    <x v="12"/>
    <x v="69"/>
    <n v="44.977777777777774"/>
    <x v="1"/>
    <x v="2"/>
  </r>
  <r>
    <x v="12"/>
    <x v="70"/>
    <n v="11.28888888888889"/>
    <x v="1"/>
    <x v="2"/>
  </r>
  <r>
    <x v="12"/>
    <x v="71"/>
    <n v="8.8888888888888892E-2"/>
    <x v="1"/>
    <x v="2"/>
  </r>
  <r>
    <x v="12"/>
    <x v="72"/>
    <n v="4.8"/>
    <x v="1"/>
    <x v="2"/>
  </r>
  <r>
    <x v="12"/>
    <x v="73"/>
    <n v="3.2888888888888888"/>
    <x v="1"/>
    <x v="2"/>
  </r>
  <r>
    <x v="12"/>
    <x v="74"/>
    <n v="0.44444444444444442"/>
    <x v="1"/>
    <x v="2"/>
  </r>
  <r>
    <x v="12"/>
    <x v="75"/>
    <n v="3.4666666666666668"/>
    <x v="1"/>
    <x v="2"/>
  </r>
  <r>
    <x v="12"/>
    <x v="76"/>
    <n v="5.9555555555555557"/>
    <x v="1"/>
    <x v="2"/>
  </r>
  <r>
    <x v="12"/>
    <x v="59"/>
    <n v="0.26666666666666666"/>
    <x v="1"/>
    <x v="2"/>
  </r>
  <r>
    <x v="12"/>
    <x v="63"/>
    <n v="8.8888888888888892E-2"/>
    <x v="1"/>
    <x v="2"/>
  </r>
  <r>
    <x v="12"/>
    <x v="64"/>
    <n v="12.533333333333333"/>
    <x v="1"/>
    <x v="2"/>
  </r>
  <r>
    <x v="12"/>
    <x v="65"/>
    <n v="0"/>
    <x v="1"/>
    <x v="2"/>
  </r>
  <r>
    <x v="12"/>
    <x v="66"/>
    <n v="8.8888888888888892E-2"/>
    <x v="1"/>
    <x v="2"/>
  </r>
  <r>
    <x v="12"/>
    <x v="4"/>
    <n v="0.88888888888888884"/>
    <x v="1"/>
    <x v="2"/>
  </r>
  <r>
    <x v="13"/>
    <x v="77"/>
    <n v="0"/>
    <x v="1"/>
    <x v="2"/>
  </r>
  <r>
    <x v="13"/>
    <x v="78"/>
    <n v="0"/>
    <x v="1"/>
    <x v="2"/>
  </r>
  <r>
    <x v="13"/>
    <x v="79"/>
    <n v="0"/>
    <x v="1"/>
    <x v="2"/>
  </r>
  <r>
    <x v="13"/>
    <x v="80"/>
    <n v="33.333333333333336"/>
    <x v="1"/>
    <x v="2"/>
  </r>
  <r>
    <x v="13"/>
    <x v="76"/>
    <n v="66.666666666666671"/>
    <x v="1"/>
    <x v="2"/>
  </r>
  <r>
    <x v="14"/>
    <x v="77"/>
    <n v="0"/>
    <x v="1"/>
    <x v="2"/>
  </r>
  <r>
    <x v="14"/>
    <x v="78"/>
    <n v="0"/>
    <x v="1"/>
    <x v="2"/>
  </r>
  <r>
    <x v="14"/>
    <x v="79"/>
    <n v="0"/>
    <x v="1"/>
    <x v="2"/>
  </r>
  <r>
    <x v="14"/>
    <x v="80"/>
    <n v="4.2553191489361701"/>
    <x v="1"/>
    <x v="2"/>
  </r>
  <r>
    <x v="14"/>
    <x v="76"/>
    <n v="2.8368794326241136"/>
    <x v="1"/>
    <x v="2"/>
  </r>
  <r>
    <x v="14"/>
    <x v="61"/>
    <n v="92.907801418439718"/>
    <x v="1"/>
    <x v="2"/>
  </r>
  <r>
    <x v="14"/>
    <x v="66"/>
    <n v="0"/>
    <x v="1"/>
    <x v="2"/>
  </r>
  <r>
    <x v="10"/>
    <x v="56"/>
    <n v="38.913043478260867"/>
    <x v="2"/>
    <x v="2"/>
  </r>
  <r>
    <x v="10"/>
    <x v="57"/>
    <n v="6.5217391304347823"/>
    <x v="2"/>
    <x v="2"/>
  </r>
  <r>
    <x v="10"/>
    <x v="58"/>
    <n v="18.695652173913043"/>
    <x v="2"/>
    <x v="2"/>
  </r>
  <r>
    <x v="10"/>
    <x v="59"/>
    <n v="20.271739130434781"/>
    <x v="2"/>
    <x v="2"/>
  </r>
  <r>
    <x v="10"/>
    <x v="60"/>
    <n v="0.21739130434782608"/>
    <x v="2"/>
    <x v="2"/>
  </r>
  <r>
    <x v="10"/>
    <x v="61"/>
    <n v="15.326086956521738"/>
    <x v="2"/>
    <x v="2"/>
  </r>
  <r>
    <x v="10"/>
    <x v="62"/>
    <n v="5.434782608695652E-2"/>
    <x v="2"/>
    <x v="2"/>
  </r>
  <r>
    <x v="11"/>
    <x v="56"/>
    <n v="38.695652173913047"/>
    <x v="2"/>
    <x v="2"/>
  </r>
  <r>
    <x v="11"/>
    <x v="57"/>
    <n v="6.4673913043478262"/>
    <x v="2"/>
    <x v="2"/>
  </r>
  <r>
    <x v="11"/>
    <x v="58"/>
    <n v="18.260869565217391"/>
    <x v="2"/>
    <x v="2"/>
  </r>
  <r>
    <x v="11"/>
    <x v="59"/>
    <n v="19.836956521739129"/>
    <x v="2"/>
    <x v="2"/>
  </r>
  <r>
    <x v="11"/>
    <x v="63"/>
    <n v="0.21739130434782608"/>
    <x v="2"/>
    <x v="2"/>
  </r>
  <r>
    <x v="11"/>
    <x v="64"/>
    <n v="15.326086956521738"/>
    <x v="2"/>
    <x v="2"/>
  </r>
  <r>
    <x v="11"/>
    <x v="65"/>
    <n v="0"/>
    <x v="2"/>
    <x v="2"/>
  </r>
  <r>
    <x v="11"/>
    <x v="66"/>
    <n v="0"/>
    <x v="2"/>
    <x v="2"/>
  </r>
  <r>
    <x v="11"/>
    <x v="4"/>
    <n v="1.1956521739130435"/>
    <x v="2"/>
    <x v="2"/>
  </r>
  <r>
    <x v="12"/>
    <x v="67"/>
    <n v="0"/>
    <x v="2"/>
    <x v="2"/>
  </r>
  <r>
    <x v="12"/>
    <x v="68"/>
    <n v="3.2608695652173911"/>
    <x v="2"/>
    <x v="2"/>
  </r>
  <r>
    <x v="12"/>
    <x v="69"/>
    <n v="30.108695652173914"/>
    <x v="2"/>
    <x v="2"/>
  </r>
  <r>
    <x v="12"/>
    <x v="70"/>
    <n v="5.3260869565217392"/>
    <x v="2"/>
    <x v="2"/>
  </r>
  <r>
    <x v="12"/>
    <x v="71"/>
    <n v="0"/>
    <x v="2"/>
    <x v="2"/>
  </r>
  <r>
    <x v="12"/>
    <x v="72"/>
    <n v="4.4021739130434785"/>
    <x v="2"/>
    <x v="2"/>
  </r>
  <r>
    <x v="12"/>
    <x v="73"/>
    <n v="2.0652173913043477"/>
    <x v="2"/>
    <x v="2"/>
  </r>
  <r>
    <x v="12"/>
    <x v="74"/>
    <n v="2.1195652173913042"/>
    <x v="2"/>
    <x v="2"/>
  </r>
  <r>
    <x v="12"/>
    <x v="75"/>
    <n v="4.2934782608695654"/>
    <x v="2"/>
    <x v="2"/>
  </r>
  <r>
    <x v="12"/>
    <x v="76"/>
    <n v="11.847826086956522"/>
    <x v="2"/>
    <x v="2"/>
  </r>
  <r>
    <x v="12"/>
    <x v="59"/>
    <n v="19.836956521739129"/>
    <x v="2"/>
    <x v="2"/>
  </r>
  <r>
    <x v="12"/>
    <x v="63"/>
    <n v="0.21739130434782608"/>
    <x v="2"/>
    <x v="2"/>
  </r>
  <r>
    <x v="12"/>
    <x v="64"/>
    <n v="15.326086956521738"/>
    <x v="2"/>
    <x v="2"/>
  </r>
  <r>
    <x v="12"/>
    <x v="65"/>
    <n v="0"/>
    <x v="2"/>
    <x v="2"/>
  </r>
  <r>
    <x v="12"/>
    <x v="66"/>
    <n v="0"/>
    <x v="2"/>
    <x v="2"/>
  </r>
  <r>
    <x v="12"/>
    <x v="4"/>
    <n v="1.1956521739130435"/>
    <x v="2"/>
    <x v="2"/>
  </r>
  <r>
    <x v="13"/>
    <x v="77"/>
    <n v="6.3013698630136989"/>
    <x v="2"/>
    <x v="2"/>
  </r>
  <r>
    <x v="13"/>
    <x v="78"/>
    <n v="0"/>
    <x v="2"/>
    <x v="2"/>
  </r>
  <r>
    <x v="13"/>
    <x v="79"/>
    <n v="7.1232876712328768"/>
    <x v="2"/>
    <x v="2"/>
  </r>
  <r>
    <x v="13"/>
    <x v="80"/>
    <n v="30.958904109589042"/>
    <x v="2"/>
    <x v="2"/>
  </r>
  <r>
    <x v="13"/>
    <x v="76"/>
    <n v="55.61643835616438"/>
    <x v="2"/>
    <x v="2"/>
  </r>
  <r>
    <x v="14"/>
    <x v="77"/>
    <n v="1.0638297872340425"/>
    <x v="2"/>
    <x v="2"/>
  </r>
  <r>
    <x v="14"/>
    <x v="78"/>
    <n v="3.5460992907801416"/>
    <x v="2"/>
    <x v="2"/>
  </r>
  <r>
    <x v="14"/>
    <x v="79"/>
    <n v="1.4184397163120568"/>
    <x v="2"/>
    <x v="2"/>
  </r>
  <r>
    <x v="14"/>
    <x v="80"/>
    <n v="30.851063829787233"/>
    <x v="2"/>
    <x v="2"/>
  </r>
  <r>
    <x v="14"/>
    <x v="76"/>
    <n v="24.468085106382979"/>
    <x v="2"/>
    <x v="2"/>
  </r>
  <r>
    <x v="14"/>
    <x v="61"/>
    <n v="38.652482269503544"/>
    <x v="2"/>
    <x v="2"/>
  </r>
  <r>
    <x v="14"/>
    <x v="66"/>
    <n v="0"/>
    <x v="2"/>
    <x v="2"/>
  </r>
  <r>
    <x v="10"/>
    <x v="56"/>
    <n v="70.140845070422529"/>
    <x v="3"/>
    <x v="2"/>
  </r>
  <r>
    <x v="10"/>
    <x v="57"/>
    <n v="7.042253521126761"/>
    <x v="3"/>
    <x v="2"/>
  </r>
  <r>
    <x v="10"/>
    <x v="58"/>
    <n v="7.605633802816901"/>
    <x v="3"/>
    <x v="2"/>
  </r>
  <r>
    <x v="10"/>
    <x v="59"/>
    <n v="1.8309859154929577"/>
    <x v="3"/>
    <x v="2"/>
  </r>
  <r>
    <x v="10"/>
    <x v="60"/>
    <n v="1.1267605633802817"/>
    <x v="3"/>
    <x v="2"/>
  </r>
  <r>
    <x v="10"/>
    <x v="61"/>
    <n v="12.253521126760564"/>
    <x v="3"/>
    <x v="2"/>
  </r>
  <r>
    <x v="10"/>
    <x v="62"/>
    <n v="0"/>
    <x v="3"/>
    <x v="2"/>
  </r>
  <r>
    <x v="11"/>
    <x v="56"/>
    <n v="70"/>
    <x v="3"/>
    <x v="2"/>
  </r>
  <r>
    <x v="11"/>
    <x v="57"/>
    <n v="6.901408450704225"/>
    <x v="3"/>
    <x v="2"/>
  </r>
  <r>
    <x v="11"/>
    <x v="58"/>
    <n v="7.183098591549296"/>
    <x v="3"/>
    <x v="2"/>
  </r>
  <r>
    <x v="11"/>
    <x v="59"/>
    <n v="1.6901408450704225"/>
    <x v="3"/>
    <x v="2"/>
  </r>
  <r>
    <x v="11"/>
    <x v="63"/>
    <n v="1.1267605633802817"/>
    <x v="3"/>
    <x v="2"/>
  </r>
  <r>
    <x v="11"/>
    <x v="64"/>
    <n v="12.253521126760564"/>
    <x v="3"/>
    <x v="2"/>
  </r>
  <r>
    <x v="11"/>
    <x v="65"/>
    <n v="0"/>
    <x v="3"/>
    <x v="2"/>
  </r>
  <r>
    <x v="11"/>
    <x v="66"/>
    <n v="0"/>
    <x v="3"/>
    <x v="2"/>
  </r>
  <r>
    <x v="11"/>
    <x v="4"/>
    <n v="0.84507042253521125"/>
    <x v="3"/>
    <x v="2"/>
  </r>
  <r>
    <x v="12"/>
    <x v="67"/>
    <n v="0.70422535211267601"/>
    <x v="3"/>
    <x v="2"/>
  </r>
  <r>
    <x v="12"/>
    <x v="68"/>
    <n v="11.267605633802816"/>
    <x v="3"/>
    <x v="2"/>
  </r>
  <r>
    <x v="12"/>
    <x v="69"/>
    <n v="52.535211267605632"/>
    <x v="3"/>
    <x v="2"/>
  </r>
  <r>
    <x v="12"/>
    <x v="70"/>
    <n v="5.492957746478873"/>
    <x v="3"/>
    <x v="2"/>
  </r>
  <r>
    <x v="12"/>
    <x v="71"/>
    <n v="0.56338028169014087"/>
    <x v="3"/>
    <x v="2"/>
  </r>
  <r>
    <x v="12"/>
    <x v="72"/>
    <n v="4.647887323943662"/>
    <x v="3"/>
    <x v="2"/>
  </r>
  <r>
    <x v="12"/>
    <x v="73"/>
    <n v="1.6901408450704225"/>
    <x v="3"/>
    <x v="2"/>
  </r>
  <r>
    <x v="12"/>
    <x v="74"/>
    <n v="0.42253521126760563"/>
    <x v="3"/>
    <x v="2"/>
  </r>
  <r>
    <x v="12"/>
    <x v="75"/>
    <n v="0.84507042253521125"/>
    <x v="3"/>
    <x v="2"/>
  </r>
  <r>
    <x v="12"/>
    <x v="76"/>
    <n v="5.915492957746479"/>
    <x v="3"/>
    <x v="2"/>
  </r>
  <r>
    <x v="12"/>
    <x v="59"/>
    <n v="1.6901408450704225"/>
    <x v="3"/>
    <x v="2"/>
  </r>
  <r>
    <x v="12"/>
    <x v="63"/>
    <n v="1.1267605633802817"/>
    <x v="3"/>
    <x v="2"/>
  </r>
  <r>
    <x v="12"/>
    <x v="64"/>
    <n v="12.253521126760564"/>
    <x v="3"/>
    <x v="2"/>
  </r>
  <r>
    <x v="12"/>
    <x v="65"/>
    <n v="0"/>
    <x v="3"/>
    <x v="2"/>
  </r>
  <r>
    <x v="12"/>
    <x v="66"/>
    <n v="0"/>
    <x v="3"/>
    <x v="2"/>
  </r>
  <r>
    <x v="12"/>
    <x v="4"/>
    <n v="0.84507042253521125"/>
    <x v="3"/>
    <x v="2"/>
  </r>
  <r>
    <x v="13"/>
    <x v="77"/>
    <n v="0"/>
    <x v="3"/>
    <x v="2"/>
  </r>
  <r>
    <x v="13"/>
    <x v="78"/>
    <n v="0"/>
    <x v="3"/>
    <x v="2"/>
  </r>
  <r>
    <x v="13"/>
    <x v="79"/>
    <n v="16.666666666666668"/>
    <x v="3"/>
    <x v="2"/>
  </r>
  <r>
    <x v="13"/>
    <x v="80"/>
    <n v="41.666666666666664"/>
    <x v="3"/>
    <x v="2"/>
  </r>
  <r>
    <x v="13"/>
    <x v="76"/>
    <n v="41.666666666666664"/>
    <x v="3"/>
    <x v="2"/>
  </r>
  <r>
    <x v="14"/>
    <x v="77"/>
    <n v="0"/>
    <x v="3"/>
    <x v="2"/>
  </r>
  <r>
    <x v="14"/>
    <x v="78"/>
    <n v="0"/>
    <x v="3"/>
    <x v="2"/>
  </r>
  <r>
    <x v="14"/>
    <x v="79"/>
    <n v="0"/>
    <x v="3"/>
    <x v="2"/>
  </r>
  <r>
    <x v="14"/>
    <x v="80"/>
    <n v="8.0459770114942533"/>
    <x v="3"/>
    <x v="2"/>
  </r>
  <r>
    <x v="14"/>
    <x v="76"/>
    <n v="8.0459770114942533"/>
    <x v="3"/>
    <x v="2"/>
  </r>
  <r>
    <x v="14"/>
    <x v="61"/>
    <n v="83.908045977011497"/>
    <x v="3"/>
    <x v="2"/>
  </r>
  <r>
    <x v="14"/>
    <x v="66"/>
    <n v="0"/>
    <x v="3"/>
    <x v="2"/>
  </r>
  <r>
    <x v="10"/>
    <x v="56"/>
    <n v="20.434782608695652"/>
    <x v="4"/>
    <x v="2"/>
  </r>
  <r>
    <x v="10"/>
    <x v="57"/>
    <n v="12.173913043478262"/>
    <x v="4"/>
    <x v="2"/>
  </r>
  <r>
    <x v="10"/>
    <x v="58"/>
    <n v="57.826086956521742"/>
    <x v="4"/>
    <x v="2"/>
  </r>
  <r>
    <x v="10"/>
    <x v="59"/>
    <n v="2.6086956521739131"/>
    <x v="4"/>
    <x v="2"/>
  </r>
  <r>
    <x v="10"/>
    <x v="60"/>
    <n v="0"/>
    <x v="4"/>
    <x v="2"/>
  </r>
  <r>
    <x v="10"/>
    <x v="61"/>
    <n v="6.9565217391304346"/>
    <x v="4"/>
    <x v="2"/>
  </r>
  <r>
    <x v="10"/>
    <x v="62"/>
    <n v="0"/>
    <x v="4"/>
    <x v="2"/>
  </r>
  <r>
    <x v="11"/>
    <x v="56"/>
    <n v="19.855072463768117"/>
    <x v="4"/>
    <x v="2"/>
  </r>
  <r>
    <x v="11"/>
    <x v="57"/>
    <n v="11.44927536231884"/>
    <x v="4"/>
    <x v="2"/>
  </r>
  <r>
    <x v="11"/>
    <x v="58"/>
    <n v="57.10144927536232"/>
    <x v="4"/>
    <x v="2"/>
  </r>
  <r>
    <x v="11"/>
    <x v="59"/>
    <n v="2.4637681159420288"/>
    <x v="4"/>
    <x v="2"/>
  </r>
  <r>
    <x v="11"/>
    <x v="63"/>
    <n v="0"/>
    <x v="4"/>
    <x v="2"/>
  </r>
  <r>
    <x v="11"/>
    <x v="64"/>
    <n v="6.9565217391304346"/>
    <x v="4"/>
    <x v="2"/>
  </r>
  <r>
    <x v="11"/>
    <x v="65"/>
    <n v="0"/>
    <x v="4"/>
    <x v="2"/>
  </r>
  <r>
    <x v="11"/>
    <x v="66"/>
    <n v="0"/>
    <x v="4"/>
    <x v="2"/>
  </r>
  <r>
    <x v="11"/>
    <x v="4"/>
    <n v="2.1739130434782608"/>
    <x v="4"/>
    <x v="2"/>
  </r>
  <r>
    <x v="12"/>
    <x v="67"/>
    <n v="0"/>
    <x v="4"/>
    <x v="2"/>
  </r>
  <r>
    <x v="12"/>
    <x v="68"/>
    <n v="4.4927536231884062"/>
    <x v="4"/>
    <x v="2"/>
  </r>
  <r>
    <x v="12"/>
    <x v="69"/>
    <n v="13.188405797101449"/>
    <x v="4"/>
    <x v="2"/>
  </r>
  <r>
    <x v="12"/>
    <x v="70"/>
    <n v="2.1739130434782608"/>
    <x v="4"/>
    <x v="2"/>
  </r>
  <r>
    <x v="12"/>
    <x v="71"/>
    <n v="0.43478260869565216"/>
    <x v="4"/>
    <x v="2"/>
  </r>
  <r>
    <x v="12"/>
    <x v="72"/>
    <n v="9.27536231884058"/>
    <x v="4"/>
    <x v="2"/>
  </r>
  <r>
    <x v="12"/>
    <x v="73"/>
    <n v="1.7391304347826086"/>
    <x v="4"/>
    <x v="2"/>
  </r>
  <r>
    <x v="12"/>
    <x v="74"/>
    <n v="5.0724637681159424"/>
    <x v="4"/>
    <x v="2"/>
  </r>
  <r>
    <x v="12"/>
    <x v="75"/>
    <n v="12.173913043478262"/>
    <x v="4"/>
    <x v="2"/>
  </r>
  <r>
    <x v="12"/>
    <x v="76"/>
    <n v="39.855072463768117"/>
    <x v="4"/>
    <x v="2"/>
  </r>
  <r>
    <x v="12"/>
    <x v="59"/>
    <n v="2.4637681159420288"/>
    <x v="4"/>
    <x v="2"/>
  </r>
  <r>
    <x v="12"/>
    <x v="63"/>
    <n v="0"/>
    <x v="4"/>
    <x v="2"/>
  </r>
  <r>
    <x v="12"/>
    <x v="64"/>
    <n v="6.9565217391304346"/>
    <x v="4"/>
    <x v="2"/>
  </r>
  <r>
    <x v="12"/>
    <x v="65"/>
    <n v="0"/>
    <x v="4"/>
    <x v="2"/>
  </r>
  <r>
    <x v="12"/>
    <x v="66"/>
    <n v="0"/>
    <x v="4"/>
    <x v="2"/>
  </r>
  <r>
    <x v="12"/>
    <x v="4"/>
    <n v="2.1739130434782608"/>
    <x v="4"/>
    <x v="2"/>
  </r>
  <r>
    <x v="13"/>
    <x v="77"/>
    <n v="5.882352941176471"/>
    <x v="4"/>
    <x v="2"/>
  </r>
  <r>
    <x v="13"/>
    <x v="78"/>
    <n v="0"/>
    <x v="4"/>
    <x v="2"/>
  </r>
  <r>
    <x v="13"/>
    <x v="79"/>
    <n v="0"/>
    <x v="4"/>
    <x v="2"/>
  </r>
  <r>
    <x v="13"/>
    <x v="80"/>
    <n v="17.647058823529413"/>
    <x v="4"/>
    <x v="2"/>
  </r>
  <r>
    <x v="13"/>
    <x v="76"/>
    <n v="76.470588235294116"/>
    <x v="4"/>
    <x v="2"/>
  </r>
  <r>
    <x v="14"/>
    <x v="77"/>
    <n v="0"/>
    <x v="4"/>
    <x v="2"/>
  </r>
  <r>
    <x v="14"/>
    <x v="78"/>
    <n v="0"/>
    <x v="4"/>
    <x v="2"/>
  </r>
  <r>
    <x v="14"/>
    <x v="79"/>
    <n v="0"/>
    <x v="4"/>
    <x v="2"/>
  </r>
  <r>
    <x v="14"/>
    <x v="80"/>
    <n v="16.666666666666668"/>
    <x v="4"/>
    <x v="2"/>
  </r>
  <r>
    <x v="14"/>
    <x v="76"/>
    <n v="14.583333333333334"/>
    <x v="4"/>
    <x v="2"/>
  </r>
  <r>
    <x v="14"/>
    <x v="61"/>
    <n v="68.75"/>
    <x v="4"/>
    <x v="2"/>
  </r>
  <r>
    <x v="14"/>
    <x v="66"/>
    <n v="0"/>
    <x v="4"/>
    <x v="2"/>
  </r>
  <r>
    <x v="10"/>
    <x v="56"/>
    <n v="14.358974358974359"/>
    <x v="5"/>
    <x v="2"/>
  </r>
  <r>
    <x v="10"/>
    <x v="57"/>
    <n v="11.794871794871796"/>
    <x v="5"/>
    <x v="2"/>
  </r>
  <r>
    <x v="10"/>
    <x v="58"/>
    <n v="64.615384615384613"/>
    <x v="5"/>
    <x v="2"/>
  </r>
  <r>
    <x v="10"/>
    <x v="59"/>
    <n v="4.1025641025641022"/>
    <x v="5"/>
    <x v="2"/>
  </r>
  <r>
    <x v="10"/>
    <x v="60"/>
    <n v="0"/>
    <x v="5"/>
    <x v="2"/>
  </r>
  <r>
    <x v="10"/>
    <x v="61"/>
    <n v="5.1282051282051286"/>
    <x v="5"/>
    <x v="2"/>
  </r>
  <r>
    <x v="10"/>
    <x v="62"/>
    <n v="0"/>
    <x v="5"/>
    <x v="2"/>
  </r>
  <r>
    <x v="11"/>
    <x v="56"/>
    <n v="13.846153846153847"/>
    <x v="5"/>
    <x v="2"/>
  </r>
  <r>
    <x v="11"/>
    <x v="57"/>
    <n v="11.282051282051283"/>
    <x v="5"/>
    <x v="2"/>
  </r>
  <r>
    <x v="11"/>
    <x v="58"/>
    <n v="64.615384615384613"/>
    <x v="5"/>
    <x v="2"/>
  </r>
  <r>
    <x v="11"/>
    <x v="59"/>
    <n v="4.1025641025641022"/>
    <x v="5"/>
    <x v="2"/>
  </r>
  <r>
    <x v="11"/>
    <x v="63"/>
    <n v="0"/>
    <x v="5"/>
    <x v="2"/>
  </r>
  <r>
    <x v="11"/>
    <x v="64"/>
    <n v="5.1282051282051286"/>
    <x v="5"/>
    <x v="2"/>
  </r>
  <r>
    <x v="11"/>
    <x v="65"/>
    <n v="0"/>
    <x v="5"/>
    <x v="2"/>
  </r>
  <r>
    <x v="11"/>
    <x v="66"/>
    <n v="0"/>
    <x v="5"/>
    <x v="2"/>
  </r>
  <r>
    <x v="11"/>
    <x v="4"/>
    <n v="1.0256410256410255"/>
    <x v="5"/>
    <x v="2"/>
  </r>
  <r>
    <x v="12"/>
    <x v="67"/>
    <n v="0"/>
    <x v="5"/>
    <x v="2"/>
  </r>
  <r>
    <x v="12"/>
    <x v="68"/>
    <n v="3.0769230769230771"/>
    <x v="5"/>
    <x v="2"/>
  </r>
  <r>
    <x v="12"/>
    <x v="69"/>
    <n v="8.2051282051282044"/>
    <x v="5"/>
    <x v="2"/>
  </r>
  <r>
    <x v="12"/>
    <x v="70"/>
    <n v="2.5641025641025643"/>
    <x v="5"/>
    <x v="2"/>
  </r>
  <r>
    <x v="12"/>
    <x v="71"/>
    <n v="0"/>
    <x v="5"/>
    <x v="2"/>
  </r>
  <r>
    <x v="12"/>
    <x v="72"/>
    <n v="8.7179487179487172"/>
    <x v="5"/>
    <x v="2"/>
  </r>
  <r>
    <x v="12"/>
    <x v="73"/>
    <n v="2.5641025641025643"/>
    <x v="5"/>
    <x v="2"/>
  </r>
  <r>
    <x v="12"/>
    <x v="74"/>
    <n v="5.1282051282051286"/>
    <x v="5"/>
    <x v="2"/>
  </r>
  <r>
    <x v="12"/>
    <x v="75"/>
    <n v="16.923076923076923"/>
    <x v="5"/>
    <x v="2"/>
  </r>
  <r>
    <x v="12"/>
    <x v="76"/>
    <n v="42.564102564102562"/>
    <x v="5"/>
    <x v="2"/>
  </r>
  <r>
    <x v="12"/>
    <x v="59"/>
    <n v="4.1025641025641022"/>
    <x v="5"/>
    <x v="2"/>
  </r>
  <r>
    <x v="12"/>
    <x v="63"/>
    <n v="0"/>
    <x v="5"/>
    <x v="2"/>
  </r>
  <r>
    <x v="12"/>
    <x v="64"/>
    <n v="5.1282051282051286"/>
    <x v="5"/>
    <x v="2"/>
  </r>
  <r>
    <x v="12"/>
    <x v="65"/>
    <n v="0"/>
    <x v="5"/>
    <x v="2"/>
  </r>
  <r>
    <x v="12"/>
    <x v="66"/>
    <n v="0"/>
    <x v="5"/>
    <x v="2"/>
  </r>
  <r>
    <x v="12"/>
    <x v="4"/>
    <n v="1.0256410256410255"/>
    <x v="5"/>
    <x v="2"/>
  </r>
  <r>
    <x v="13"/>
    <x v="77"/>
    <n v="0"/>
    <x v="5"/>
    <x v="2"/>
  </r>
  <r>
    <x v="13"/>
    <x v="78"/>
    <n v="0"/>
    <x v="5"/>
    <x v="2"/>
  </r>
  <r>
    <x v="13"/>
    <x v="79"/>
    <n v="0"/>
    <x v="5"/>
    <x v="2"/>
  </r>
  <r>
    <x v="13"/>
    <x v="80"/>
    <n v="25"/>
    <x v="5"/>
    <x v="2"/>
  </r>
  <r>
    <x v="13"/>
    <x v="76"/>
    <n v="75"/>
    <x v="5"/>
    <x v="2"/>
  </r>
  <r>
    <x v="14"/>
    <x v="77"/>
    <n v="0"/>
    <x v="5"/>
    <x v="2"/>
  </r>
  <r>
    <x v="14"/>
    <x v="78"/>
    <n v="0"/>
    <x v="5"/>
    <x v="2"/>
  </r>
  <r>
    <x v="14"/>
    <x v="79"/>
    <n v="0"/>
    <x v="5"/>
    <x v="2"/>
  </r>
  <r>
    <x v="14"/>
    <x v="80"/>
    <n v="20"/>
    <x v="5"/>
    <x v="2"/>
  </r>
  <r>
    <x v="14"/>
    <x v="76"/>
    <n v="10"/>
    <x v="5"/>
    <x v="2"/>
  </r>
  <r>
    <x v="14"/>
    <x v="61"/>
    <n v="70"/>
    <x v="5"/>
    <x v="2"/>
  </r>
  <r>
    <x v="14"/>
    <x v="66"/>
    <n v="0"/>
    <x v="5"/>
    <x v="2"/>
  </r>
  <r>
    <x v="10"/>
    <x v="56"/>
    <n v="19.008264462809919"/>
    <x v="6"/>
    <x v="2"/>
  </r>
  <r>
    <x v="10"/>
    <x v="57"/>
    <n v="8.2644628099173545"/>
    <x v="6"/>
    <x v="2"/>
  </r>
  <r>
    <x v="10"/>
    <x v="58"/>
    <n v="58.67768595041322"/>
    <x v="6"/>
    <x v="2"/>
  </r>
  <r>
    <x v="10"/>
    <x v="59"/>
    <n v="4.9586776859504136"/>
    <x v="6"/>
    <x v="2"/>
  </r>
  <r>
    <x v="10"/>
    <x v="60"/>
    <n v="0"/>
    <x v="6"/>
    <x v="2"/>
  </r>
  <r>
    <x v="10"/>
    <x v="61"/>
    <n v="9.0909090909090917"/>
    <x v="6"/>
    <x v="2"/>
  </r>
  <r>
    <x v="10"/>
    <x v="62"/>
    <n v="0"/>
    <x v="6"/>
    <x v="2"/>
  </r>
  <r>
    <x v="11"/>
    <x v="56"/>
    <n v="18.181818181818183"/>
    <x v="6"/>
    <x v="2"/>
  </r>
  <r>
    <x v="11"/>
    <x v="57"/>
    <n v="7.4380165289256199"/>
    <x v="6"/>
    <x v="2"/>
  </r>
  <r>
    <x v="11"/>
    <x v="58"/>
    <n v="57.851239669421489"/>
    <x v="6"/>
    <x v="2"/>
  </r>
  <r>
    <x v="11"/>
    <x v="59"/>
    <n v="4.1322314049586772"/>
    <x v="6"/>
    <x v="2"/>
  </r>
  <r>
    <x v="11"/>
    <x v="63"/>
    <n v="0"/>
    <x v="6"/>
    <x v="2"/>
  </r>
  <r>
    <x v="11"/>
    <x v="64"/>
    <n v="9.0909090909090917"/>
    <x v="6"/>
    <x v="2"/>
  </r>
  <r>
    <x v="11"/>
    <x v="65"/>
    <n v="0"/>
    <x v="6"/>
    <x v="2"/>
  </r>
  <r>
    <x v="11"/>
    <x v="66"/>
    <n v="0"/>
    <x v="6"/>
    <x v="2"/>
  </r>
  <r>
    <x v="11"/>
    <x v="4"/>
    <n v="3.3057851239669422"/>
    <x v="6"/>
    <x v="2"/>
  </r>
  <r>
    <x v="12"/>
    <x v="67"/>
    <n v="0"/>
    <x v="6"/>
    <x v="2"/>
  </r>
  <r>
    <x v="12"/>
    <x v="68"/>
    <n v="2.4793388429752068"/>
    <x v="6"/>
    <x v="2"/>
  </r>
  <r>
    <x v="12"/>
    <x v="69"/>
    <n v="14.049586776859504"/>
    <x v="6"/>
    <x v="2"/>
  </r>
  <r>
    <x v="12"/>
    <x v="70"/>
    <n v="1.6528925619834711"/>
    <x v="6"/>
    <x v="2"/>
  </r>
  <r>
    <x v="12"/>
    <x v="71"/>
    <n v="0"/>
    <x v="6"/>
    <x v="2"/>
  </r>
  <r>
    <x v="12"/>
    <x v="72"/>
    <n v="6.6115702479338845"/>
    <x v="6"/>
    <x v="2"/>
  </r>
  <r>
    <x v="12"/>
    <x v="73"/>
    <n v="0.82644628099173556"/>
    <x v="6"/>
    <x v="2"/>
  </r>
  <r>
    <x v="12"/>
    <x v="74"/>
    <n v="6.6115702479338845"/>
    <x v="6"/>
    <x v="2"/>
  </r>
  <r>
    <x v="12"/>
    <x v="75"/>
    <n v="10.743801652892563"/>
    <x v="6"/>
    <x v="2"/>
  </r>
  <r>
    <x v="12"/>
    <x v="76"/>
    <n v="40.495867768595041"/>
    <x v="6"/>
    <x v="2"/>
  </r>
  <r>
    <x v="12"/>
    <x v="59"/>
    <n v="4.1322314049586772"/>
    <x v="6"/>
    <x v="2"/>
  </r>
  <r>
    <x v="12"/>
    <x v="63"/>
    <n v="0"/>
    <x v="6"/>
    <x v="2"/>
  </r>
  <r>
    <x v="12"/>
    <x v="64"/>
    <n v="9.0909090909090917"/>
    <x v="6"/>
    <x v="2"/>
  </r>
  <r>
    <x v="12"/>
    <x v="65"/>
    <n v="0"/>
    <x v="6"/>
    <x v="2"/>
  </r>
  <r>
    <x v="12"/>
    <x v="66"/>
    <n v="0"/>
    <x v="6"/>
    <x v="2"/>
  </r>
  <r>
    <x v="12"/>
    <x v="4"/>
    <n v="3.3057851239669422"/>
    <x v="6"/>
    <x v="2"/>
  </r>
  <r>
    <x v="13"/>
    <x v="77"/>
    <n v="20"/>
    <x v="6"/>
    <x v="2"/>
  </r>
  <r>
    <x v="13"/>
    <x v="78"/>
    <n v="0"/>
    <x v="6"/>
    <x v="2"/>
  </r>
  <r>
    <x v="13"/>
    <x v="79"/>
    <n v="0"/>
    <x v="6"/>
    <x v="2"/>
  </r>
  <r>
    <x v="13"/>
    <x v="80"/>
    <n v="20"/>
    <x v="6"/>
    <x v="2"/>
  </r>
  <r>
    <x v="13"/>
    <x v="76"/>
    <n v="60"/>
    <x v="6"/>
    <x v="2"/>
  </r>
  <r>
    <x v="14"/>
    <x v="77"/>
    <n v="0"/>
    <x v="6"/>
    <x v="2"/>
  </r>
  <r>
    <x v="14"/>
    <x v="78"/>
    <n v="0"/>
    <x v="6"/>
    <x v="2"/>
  </r>
  <r>
    <x v="14"/>
    <x v="79"/>
    <n v="0"/>
    <x v="6"/>
    <x v="2"/>
  </r>
  <r>
    <x v="14"/>
    <x v="80"/>
    <n v="27.272727272727273"/>
    <x v="6"/>
    <x v="2"/>
  </r>
  <r>
    <x v="14"/>
    <x v="76"/>
    <n v="9.0909090909090917"/>
    <x v="6"/>
    <x v="2"/>
  </r>
  <r>
    <x v="14"/>
    <x v="61"/>
    <n v="63.636363636363633"/>
    <x v="6"/>
    <x v="2"/>
  </r>
  <r>
    <x v="14"/>
    <x v="66"/>
    <n v="0"/>
    <x v="6"/>
    <x v="2"/>
  </r>
  <r>
    <x v="10"/>
    <x v="56"/>
    <n v="27.363184079601989"/>
    <x v="7"/>
    <x v="2"/>
  </r>
  <r>
    <x v="10"/>
    <x v="57"/>
    <n v="12.935323383084578"/>
    <x v="7"/>
    <x v="2"/>
  </r>
  <r>
    <x v="10"/>
    <x v="58"/>
    <n v="47.263681592039802"/>
    <x v="7"/>
    <x v="2"/>
  </r>
  <r>
    <x v="10"/>
    <x v="59"/>
    <n v="1.4925373134328359"/>
    <x v="7"/>
    <x v="2"/>
  </r>
  <r>
    <x v="10"/>
    <x v="60"/>
    <n v="0"/>
    <x v="7"/>
    <x v="2"/>
  </r>
  <r>
    <x v="10"/>
    <x v="61"/>
    <n v="10.945273631840797"/>
    <x v="7"/>
    <x v="2"/>
  </r>
  <r>
    <x v="10"/>
    <x v="62"/>
    <n v="0"/>
    <x v="7"/>
    <x v="2"/>
  </r>
  <r>
    <x v="11"/>
    <x v="56"/>
    <n v="26.865671641791046"/>
    <x v="7"/>
    <x v="2"/>
  </r>
  <r>
    <x v="11"/>
    <x v="57"/>
    <n v="11.940298507462687"/>
    <x v="7"/>
    <x v="2"/>
  </r>
  <r>
    <x v="11"/>
    <x v="58"/>
    <n v="46.268656716417908"/>
    <x v="7"/>
    <x v="2"/>
  </r>
  <r>
    <x v="11"/>
    <x v="59"/>
    <n v="1.4925373134328359"/>
    <x v="7"/>
    <x v="2"/>
  </r>
  <r>
    <x v="11"/>
    <x v="63"/>
    <n v="0"/>
    <x v="7"/>
    <x v="2"/>
  </r>
  <r>
    <x v="11"/>
    <x v="64"/>
    <n v="10.945273631840797"/>
    <x v="7"/>
    <x v="2"/>
  </r>
  <r>
    <x v="11"/>
    <x v="65"/>
    <n v="0"/>
    <x v="7"/>
    <x v="2"/>
  </r>
  <r>
    <x v="11"/>
    <x v="66"/>
    <n v="0"/>
    <x v="7"/>
    <x v="2"/>
  </r>
  <r>
    <x v="11"/>
    <x v="4"/>
    <n v="2.4875621890547261"/>
    <x v="7"/>
    <x v="2"/>
  </r>
  <r>
    <x v="12"/>
    <x v="67"/>
    <n v="0"/>
    <x v="7"/>
    <x v="2"/>
  </r>
  <r>
    <x v="12"/>
    <x v="68"/>
    <n v="6.4676616915422889"/>
    <x v="7"/>
    <x v="2"/>
  </r>
  <r>
    <x v="12"/>
    <x v="69"/>
    <n v="19.402985074626866"/>
    <x v="7"/>
    <x v="2"/>
  </r>
  <r>
    <x v="12"/>
    <x v="70"/>
    <n v="0.99502487562189057"/>
    <x v="7"/>
    <x v="2"/>
  </r>
  <r>
    <x v="12"/>
    <x v="71"/>
    <n v="0"/>
    <x v="7"/>
    <x v="2"/>
  </r>
  <r>
    <x v="12"/>
    <x v="72"/>
    <n v="11.442786069651742"/>
    <x v="7"/>
    <x v="2"/>
  </r>
  <r>
    <x v="12"/>
    <x v="73"/>
    <n v="0.49751243781094528"/>
    <x v="7"/>
    <x v="2"/>
  </r>
  <r>
    <x v="12"/>
    <x v="74"/>
    <n v="5.4726368159203984"/>
    <x v="7"/>
    <x v="2"/>
  </r>
  <r>
    <x v="12"/>
    <x v="75"/>
    <n v="12.437810945273633"/>
    <x v="7"/>
    <x v="2"/>
  </r>
  <r>
    <x v="12"/>
    <x v="76"/>
    <n v="28.35820895522388"/>
    <x v="7"/>
    <x v="2"/>
  </r>
  <r>
    <x v="12"/>
    <x v="59"/>
    <n v="1.4925373134328359"/>
    <x v="7"/>
    <x v="2"/>
  </r>
  <r>
    <x v="12"/>
    <x v="63"/>
    <n v="0"/>
    <x v="7"/>
    <x v="2"/>
  </r>
  <r>
    <x v="12"/>
    <x v="64"/>
    <n v="10.945273631840797"/>
    <x v="7"/>
    <x v="2"/>
  </r>
  <r>
    <x v="12"/>
    <x v="65"/>
    <n v="0"/>
    <x v="7"/>
    <x v="2"/>
  </r>
  <r>
    <x v="12"/>
    <x v="66"/>
    <n v="0"/>
    <x v="7"/>
    <x v="2"/>
  </r>
  <r>
    <x v="12"/>
    <x v="4"/>
    <n v="2.4875621890547261"/>
    <x v="7"/>
    <x v="2"/>
  </r>
  <r>
    <x v="13"/>
    <x v="77"/>
    <n v="0"/>
    <x v="7"/>
    <x v="2"/>
  </r>
  <r>
    <x v="13"/>
    <x v="78"/>
    <n v="0"/>
    <x v="7"/>
    <x v="2"/>
  </r>
  <r>
    <x v="13"/>
    <x v="79"/>
    <n v="0"/>
    <x v="7"/>
    <x v="2"/>
  </r>
  <r>
    <x v="13"/>
    <x v="80"/>
    <n v="0"/>
    <x v="7"/>
    <x v="2"/>
  </r>
  <r>
    <x v="13"/>
    <x v="76"/>
    <n v="100"/>
    <x v="7"/>
    <x v="2"/>
  </r>
  <r>
    <x v="14"/>
    <x v="77"/>
    <n v="0"/>
    <x v="7"/>
    <x v="2"/>
  </r>
  <r>
    <x v="14"/>
    <x v="78"/>
    <n v="0"/>
    <x v="7"/>
    <x v="2"/>
  </r>
  <r>
    <x v="14"/>
    <x v="79"/>
    <n v="0"/>
    <x v="7"/>
    <x v="2"/>
  </r>
  <r>
    <x v="14"/>
    <x v="80"/>
    <n v="13.636363636363637"/>
    <x v="7"/>
    <x v="2"/>
  </r>
  <r>
    <x v="14"/>
    <x v="76"/>
    <n v="18.181818181818183"/>
    <x v="7"/>
    <x v="2"/>
  </r>
  <r>
    <x v="14"/>
    <x v="61"/>
    <n v="68.181818181818187"/>
    <x v="7"/>
    <x v="2"/>
  </r>
  <r>
    <x v="14"/>
    <x v="66"/>
    <n v="0"/>
    <x v="7"/>
    <x v="2"/>
  </r>
  <r>
    <x v="10"/>
    <x v="56"/>
    <n v="20.23121387283237"/>
    <x v="8"/>
    <x v="2"/>
  </r>
  <r>
    <x v="10"/>
    <x v="57"/>
    <n v="14.450867052023121"/>
    <x v="8"/>
    <x v="2"/>
  </r>
  <r>
    <x v="10"/>
    <x v="58"/>
    <n v="61.849710982658962"/>
    <x v="8"/>
    <x v="2"/>
  </r>
  <r>
    <x v="10"/>
    <x v="59"/>
    <n v="0.5780346820809249"/>
    <x v="8"/>
    <x v="2"/>
  </r>
  <r>
    <x v="10"/>
    <x v="60"/>
    <n v="0"/>
    <x v="8"/>
    <x v="2"/>
  </r>
  <r>
    <x v="10"/>
    <x v="61"/>
    <n v="2.8901734104046244"/>
    <x v="8"/>
    <x v="2"/>
  </r>
  <r>
    <x v="10"/>
    <x v="62"/>
    <n v="0"/>
    <x v="8"/>
    <x v="2"/>
  </r>
  <r>
    <x v="11"/>
    <x v="56"/>
    <n v="19.653179190751445"/>
    <x v="8"/>
    <x v="2"/>
  </r>
  <r>
    <x v="11"/>
    <x v="57"/>
    <n v="13.872832369942197"/>
    <x v="8"/>
    <x v="2"/>
  </r>
  <r>
    <x v="11"/>
    <x v="58"/>
    <n v="60.693641618497111"/>
    <x v="8"/>
    <x v="2"/>
  </r>
  <r>
    <x v="11"/>
    <x v="59"/>
    <n v="0.5780346820809249"/>
    <x v="8"/>
    <x v="2"/>
  </r>
  <r>
    <x v="11"/>
    <x v="63"/>
    <n v="0"/>
    <x v="8"/>
    <x v="2"/>
  </r>
  <r>
    <x v="11"/>
    <x v="64"/>
    <n v="2.8901734104046244"/>
    <x v="8"/>
    <x v="2"/>
  </r>
  <r>
    <x v="11"/>
    <x v="65"/>
    <n v="0"/>
    <x v="8"/>
    <x v="2"/>
  </r>
  <r>
    <x v="11"/>
    <x v="66"/>
    <n v="0"/>
    <x v="8"/>
    <x v="2"/>
  </r>
  <r>
    <x v="11"/>
    <x v="4"/>
    <n v="2.3121387283236996"/>
    <x v="8"/>
    <x v="2"/>
  </r>
  <r>
    <x v="12"/>
    <x v="67"/>
    <n v="0"/>
    <x v="8"/>
    <x v="2"/>
  </r>
  <r>
    <x v="12"/>
    <x v="68"/>
    <n v="5.202312138728324"/>
    <x v="8"/>
    <x v="2"/>
  </r>
  <r>
    <x v="12"/>
    <x v="69"/>
    <n v="10.982658959537572"/>
    <x v="8"/>
    <x v="2"/>
  </r>
  <r>
    <x v="12"/>
    <x v="70"/>
    <n v="3.4682080924855492"/>
    <x v="8"/>
    <x v="2"/>
  </r>
  <r>
    <x v="12"/>
    <x v="71"/>
    <n v="1.7341040462427746"/>
    <x v="8"/>
    <x v="2"/>
  </r>
  <r>
    <x v="12"/>
    <x v="72"/>
    <n v="9.2485549132947984"/>
    <x v="8"/>
    <x v="2"/>
  </r>
  <r>
    <x v="12"/>
    <x v="73"/>
    <n v="2.8901734104046244"/>
    <x v="8"/>
    <x v="2"/>
  </r>
  <r>
    <x v="12"/>
    <x v="74"/>
    <n v="3.4682080924855492"/>
    <x v="8"/>
    <x v="2"/>
  </r>
  <r>
    <x v="12"/>
    <x v="75"/>
    <n v="7.5144508670520231"/>
    <x v="8"/>
    <x v="2"/>
  </r>
  <r>
    <x v="12"/>
    <x v="76"/>
    <n v="49.710982658959537"/>
    <x v="8"/>
    <x v="2"/>
  </r>
  <r>
    <x v="12"/>
    <x v="59"/>
    <n v="0.5780346820809249"/>
    <x v="8"/>
    <x v="2"/>
  </r>
  <r>
    <x v="12"/>
    <x v="63"/>
    <n v="0"/>
    <x v="8"/>
    <x v="2"/>
  </r>
  <r>
    <x v="12"/>
    <x v="64"/>
    <n v="2.8901734104046244"/>
    <x v="8"/>
    <x v="2"/>
  </r>
  <r>
    <x v="12"/>
    <x v="65"/>
    <n v="0"/>
    <x v="8"/>
    <x v="2"/>
  </r>
  <r>
    <x v="12"/>
    <x v="66"/>
    <n v="0"/>
    <x v="8"/>
    <x v="2"/>
  </r>
  <r>
    <x v="12"/>
    <x v="4"/>
    <n v="2.3121387283236996"/>
    <x v="8"/>
    <x v="2"/>
  </r>
  <r>
    <x v="13"/>
    <x v="77"/>
    <n v="0"/>
    <x v="8"/>
    <x v="2"/>
  </r>
  <r>
    <x v="13"/>
    <x v="78"/>
    <n v="0"/>
    <x v="8"/>
    <x v="2"/>
  </r>
  <r>
    <x v="13"/>
    <x v="79"/>
    <n v="0"/>
    <x v="8"/>
    <x v="2"/>
  </r>
  <r>
    <x v="13"/>
    <x v="80"/>
    <n v="0"/>
    <x v="8"/>
    <x v="2"/>
  </r>
  <r>
    <x v="13"/>
    <x v="76"/>
    <n v="100"/>
    <x v="8"/>
    <x v="2"/>
  </r>
  <r>
    <x v="14"/>
    <x v="77"/>
    <n v="0"/>
    <x v="8"/>
    <x v="2"/>
  </r>
  <r>
    <x v="14"/>
    <x v="78"/>
    <n v="0"/>
    <x v="8"/>
    <x v="2"/>
  </r>
  <r>
    <x v="14"/>
    <x v="79"/>
    <n v="0"/>
    <x v="8"/>
    <x v="2"/>
  </r>
  <r>
    <x v="14"/>
    <x v="80"/>
    <n v="0"/>
    <x v="8"/>
    <x v="2"/>
  </r>
  <r>
    <x v="14"/>
    <x v="76"/>
    <n v="20"/>
    <x v="8"/>
    <x v="2"/>
  </r>
  <r>
    <x v="14"/>
    <x v="61"/>
    <n v="80"/>
    <x v="8"/>
    <x v="2"/>
  </r>
  <r>
    <x v="14"/>
    <x v="66"/>
    <n v="0"/>
    <x v="8"/>
    <x v="2"/>
  </r>
  <r>
    <x v="10"/>
    <x v="56"/>
    <n v="46.408839779005525"/>
    <x v="9"/>
    <x v="2"/>
  </r>
  <r>
    <x v="10"/>
    <x v="57"/>
    <n v="14.917127071823204"/>
    <x v="9"/>
    <x v="2"/>
  </r>
  <r>
    <x v="10"/>
    <x v="58"/>
    <n v="30.939226519337016"/>
    <x v="9"/>
    <x v="2"/>
  </r>
  <r>
    <x v="10"/>
    <x v="59"/>
    <n v="1.1049723756906078"/>
    <x v="9"/>
    <x v="2"/>
  </r>
  <r>
    <x v="10"/>
    <x v="60"/>
    <n v="1.6574585635359116"/>
    <x v="9"/>
    <x v="2"/>
  </r>
  <r>
    <x v="10"/>
    <x v="61"/>
    <n v="4.972375690607735"/>
    <x v="9"/>
    <x v="2"/>
  </r>
  <r>
    <x v="10"/>
    <x v="62"/>
    <n v="0"/>
    <x v="9"/>
    <x v="2"/>
  </r>
  <r>
    <x v="11"/>
    <x v="56"/>
    <n v="46.408839779005525"/>
    <x v="9"/>
    <x v="2"/>
  </r>
  <r>
    <x v="11"/>
    <x v="57"/>
    <n v="14.917127071823204"/>
    <x v="9"/>
    <x v="2"/>
  </r>
  <r>
    <x v="11"/>
    <x v="58"/>
    <n v="30.939226519337016"/>
    <x v="9"/>
    <x v="2"/>
  </r>
  <r>
    <x v="11"/>
    <x v="59"/>
    <n v="1.1049723756906078"/>
    <x v="9"/>
    <x v="2"/>
  </r>
  <r>
    <x v="11"/>
    <x v="63"/>
    <n v="1.6574585635359116"/>
    <x v="9"/>
    <x v="2"/>
  </r>
  <r>
    <x v="11"/>
    <x v="64"/>
    <n v="4.972375690607735"/>
    <x v="9"/>
    <x v="2"/>
  </r>
  <r>
    <x v="11"/>
    <x v="65"/>
    <n v="0"/>
    <x v="9"/>
    <x v="2"/>
  </r>
  <r>
    <x v="11"/>
    <x v="66"/>
    <n v="0"/>
    <x v="9"/>
    <x v="2"/>
  </r>
  <r>
    <x v="11"/>
    <x v="4"/>
    <n v="0"/>
    <x v="9"/>
    <x v="2"/>
  </r>
  <r>
    <x v="12"/>
    <x v="67"/>
    <n v="0"/>
    <x v="9"/>
    <x v="2"/>
  </r>
  <r>
    <x v="12"/>
    <x v="68"/>
    <n v="2.7624309392265194"/>
    <x v="9"/>
    <x v="2"/>
  </r>
  <r>
    <x v="12"/>
    <x v="69"/>
    <n v="39.226519337016576"/>
    <x v="9"/>
    <x v="2"/>
  </r>
  <r>
    <x v="12"/>
    <x v="70"/>
    <n v="4.4198895027624312"/>
    <x v="9"/>
    <x v="2"/>
  </r>
  <r>
    <x v="12"/>
    <x v="71"/>
    <n v="0"/>
    <x v="9"/>
    <x v="2"/>
  </r>
  <r>
    <x v="12"/>
    <x v="72"/>
    <n v="10.497237569060774"/>
    <x v="9"/>
    <x v="2"/>
  </r>
  <r>
    <x v="12"/>
    <x v="73"/>
    <n v="4.4198895027624312"/>
    <x v="9"/>
    <x v="2"/>
  </r>
  <r>
    <x v="12"/>
    <x v="74"/>
    <n v="0"/>
    <x v="9"/>
    <x v="2"/>
  </r>
  <r>
    <x v="12"/>
    <x v="75"/>
    <n v="8.2872928176795586"/>
    <x v="9"/>
    <x v="2"/>
  </r>
  <r>
    <x v="12"/>
    <x v="76"/>
    <n v="22.651933701657459"/>
    <x v="9"/>
    <x v="2"/>
  </r>
  <r>
    <x v="12"/>
    <x v="59"/>
    <n v="1.1049723756906078"/>
    <x v="9"/>
    <x v="2"/>
  </r>
  <r>
    <x v="12"/>
    <x v="63"/>
    <n v="1.6574585635359116"/>
    <x v="9"/>
    <x v="2"/>
  </r>
  <r>
    <x v="12"/>
    <x v="64"/>
    <n v="4.972375690607735"/>
    <x v="9"/>
    <x v="2"/>
  </r>
  <r>
    <x v="12"/>
    <x v="65"/>
    <n v="0"/>
    <x v="9"/>
    <x v="2"/>
  </r>
  <r>
    <x v="12"/>
    <x v="66"/>
    <n v="0"/>
    <x v="9"/>
    <x v="2"/>
  </r>
  <r>
    <x v="12"/>
    <x v="4"/>
    <n v="0"/>
    <x v="9"/>
    <x v="2"/>
  </r>
  <r>
    <x v="13"/>
    <x v="77"/>
    <n v="50"/>
    <x v="9"/>
    <x v="2"/>
  </r>
  <r>
    <x v="13"/>
    <x v="78"/>
    <n v="0"/>
    <x v="9"/>
    <x v="2"/>
  </r>
  <r>
    <x v="13"/>
    <x v="79"/>
    <n v="0"/>
    <x v="9"/>
    <x v="2"/>
  </r>
  <r>
    <x v="13"/>
    <x v="80"/>
    <n v="0"/>
    <x v="9"/>
    <x v="2"/>
  </r>
  <r>
    <x v="13"/>
    <x v="76"/>
    <n v="50"/>
    <x v="9"/>
    <x v="2"/>
  </r>
  <r>
    <x v="14"/>
    <x v="77"/>
    <n v="0"/>
    <x v="9"/>
    <x v="2"/>
  </r>
  <r>
    <x v="14"/>
    <x v="78"/>
    <n v="0"/>
    <x v="9"/>
    <x v="2"/>
  </r>
  <r>
    <x v="14"/>
    <x v="79"/>
    <n v="0"/>
    <x v="9"/>
    <x v="2"/>
  </r>
  <r>
    <x v="14"/>
    <x v="80"/>
    <n v="22.222222222222221"/>
    <x v="9"/>
    <x v="2"/>
  </r>
  <r>
    <x v="14"/>
    <x v="76"/>
    <n v="11.111111111111111"/>
    <x v="9"/>
    <x v="2"/>
  </r>
  <r>
    <x v="14"/>
    <x v="61"/>
    <n v="66.666666666666671"/>
    <x v="9"/>
    <x v="2"/>
  </r>
  <r>
    <x v="14"/>
    <x v="66"/>
    <n v="0"/>
    <x v="9"/>
    <x v="2"/>
  </r>
  <r>
    <x v="10"/>
    <x v="56"/>
    <n v="52.348993288590606"/>
    <x v="10"/>
    <x v="2"/>
  </r>
  <r>
    <x v="10"/>
    <x v="57"/>
    <n v="9.3959731543624159"/>
    <x v="10"/>
    <x v="2"/>
  </r>
  <r>
    <x v="10"/>
    <x v="58"/>
    <n v="16.107382550335572"/>
    <x v="10"/>
    <x v="2"/>
  </r>
  <r>
    <x v="10"/>
    <x v="59"/>
    <n v="13.422818791946309"/>
    <x v="10"/>
    <x v="2"/>
  </r>
  <r>
    <x v="10"/>
    <x v="60"/>
    <n v="2.0134228187919465"/>
    <x v="10"/>
    <x v="2"/>
  </r>
  <r>
    <x v="10"/>
    <x v="61"/>
    <n v="6.7114093959731544"/>
    <x v="10"/>
    <x v="2"/>
  </r>
  <r>
    <x v="10"/>
    <x v="62"/>
    <n v="0"/>
    <x v="10"/>
    <x v="2"/>
  </r>
  <r>
    <x v="11"/>
    <x v="56"/>
    <n v="52.348993288590606"/>
    <x v="10"/>
    <x v="2"/>
  </r>
  <r>
    <x v="11"/>
    <x v="57"/>
    <n v="8.724832214765101"/>
    <x v="10"/>
    <x v="2"/>
  </r>
  <r>
    <x v="11"/>
    <x v="58"/>
    <n v="15.436241610738255"/>
    <x v="10"/>
    <x v="2"/>
  </r>
  <r>
    <x v="11"/>
    <x v="59"/>
    <n v="12.751677852348994"/>
    <x v="10"/>
    <x v="2"/>
  </r>
  <r>
    <x v="11"/>
    <x v="63"/>
    <n v="2.0134228187919465"/>
    <x v="10"/>
    <x v="2"/>
  </r>
  <r>
    <x v="11"/>
    <x v="64"/>
    <n v="6.7114093959731544"/>
    <x v="10"/>
    <x v="2"/>
  </r>
  <r>
    <x v="11"/>
    <x v="65"/>
    <n v="0"/>
    <x v="10"/>
    <x v="2"/>
  </r>
  <r>
    <x v="11"/>
    <x v="66"/>
    <n v="0"/>
    <x v="10"/>
    <x v="2"/>
  </r>
  <r>
    <x v="11"/>
    <x v="4"/>
    <n v="2.0134228187919465"/>
    <x v="10"/>
    <x v="2"/>
  </r>
  <r>
    <x v="12"/>
    <x v="67"/>
    <n v="0.67114093959731547"/>
    <x v="10"/>
    <x v="2"/>
  </r>
  <r>
    <x v="12"/>
    <x v="68"/>
    <n v="4.026845637583893"/>
    <x v="10"/>
    <x v="2"/>
  </r>
  <r>
    <x v="12"/>
    <x v="69"/>
    <n v="41.61073825503356"/>
    <x v="10"/>
    <x v="2"/>
  </r>
  <r>
    <x v="12"/>
    <x v="70"/>
    <n v="6.0402684563758386"/>
    <x v="10"/>
    <x v="2"/>
  </r>
  <r>
    <x v="12"/>
    <x v="71"/>
    <n v="0"/>
    <x v="10"/>
    <x v="2"/>
  </r>
  <r>
    <x v="12"/>
    <x v="72"/>
    <n v="6.0402684563758386"/>
    <x v="10"/>
    <x v="2"/>
  </r>
  <r>
    <x v="12"/>
    <x v="73"/>
    <n v="2.6845637583892619"/>
    <x v="10"/>
    <x v="2"/>
  </r>
  <r>
    <x v="12"/>
    <x v="74"/>
    <n v="2.6845637583892619"/>
    <x v="10"/>
    <x v="2"/>
  </r>
  <r>
    <x v="12"/>
    <x v="75"/>
    <n v="2.0134228187919465"/>
    <x v="10"/>
    <x v="2"/>
  </r>
  <r>
    <x v="12"/>
    <x v="76"/>
    <n v="10.738255033557047"/>
    <x v="10"/>
    <x v="2"/>
  </r>
  <r>
    <x v="12"/>
    <x v="59"/>
    <n v="12.751677852348994"/>
    <x v="10"/>
    <x v="2"/>
  </r>
  <r>
    <x v="12"/>
    <x v="63"/>
    <n v="2.0134228187919465"/>
    <x v="10"/>
    <x v="2"/>
  </r>
  <r>
    <x v="12"/>
    <x v="64"/>
    <n v="6.7114093959731544"/>
    <x v="10"/>
    <x v="2"/>
  </r>
  <r>
    <x v="12"/>
    <x v="65"/>
    <n v="0"/>
    <x v="10"/>
    <x v="2"/>
  </r>
  <r>
    <x v="12"/>
    <x v="66"/>
    <n v="0"/>
    <x v="10"/>
    <x v="2"/>
  </r>
  <r>
    <x v="12"/>
    <x v="4"/>
    <n v="2.0134228187919465"/>
    <x v="10"/>
    <x v="2"/>
  </r>
  <r>
    <x v="13"/>
    <x v="77"/>
    <n v="5.2631578947368425"/>
    <x v="10"/>
    <x v="2"/>
  </r>
  <r>
    <x v="13"/>
    <x v="78"/>
    <n v="0"/>
    <x v="10"/>
    <x v="2"/>
  </r>
  <r>
    <x v="13"/>
    <x v="79"/>
    <n v="5.2631578947368425"/>
    <x v="10"/>
    <x v="2"/>
  </r>
  <r>
    <x v="13"/>
    <x v="80"/>
    <n v="47.368421052631582"/>
    <x v="10"/>
    <x v="2"/>
  </r>
  <r>
    <x v="13"/>
    <x v="76"/>
    <n v="42.10526315789474"/>
    <x v="10"/>
    <x v="2"/>
  </r>
  <r>
    <x v="14"/>
    <x v="77"/>
    <n v="0"/>
    <x v="10"/>
    <x v="2"/>
  </r>
  <r>
    <x v="14"/>
    <x v="78"/>
    <n v="0"/>
    <x v="10"/>
    <x v="2"/>
  </r>
  <r>
    <x v="14"/>
    <x v="79"/>
    <n v="10"/>
    <x v="10"/>
    <x v="2"/>
  </r>
  <r>
    <x v="14"/>
    <x v="80"/>
    <n v="0"/>
    <x v="10"/>
    <x v="2"/>
  </r>
  <r>
    <x v="14"/>
    <x v="76"/>
    <n v="10"/>
    <x v="10"/>
    <x v="2"/>
  </r>
  <r>
    <x v="14"/>
    <x v="61"/>
    <n v="80"/>
    <x v="10"/>
    <x v="2"/>
  </r>
  <r>
    <x v="14"/>
    <x v="66"/>
    <n v="0"/>
    <x v="10"/>
    <x v="2"/>
  </r>
  <r>
    <x v="10"/>
    <x v="56"/>
    <n v="75.167785234899327"/>
    <x v="11"/>
    <x v="2"/>
  </r>
  <r>
    <x v="10"/>
    <x v="57"/>
    <n v="6.0402684563758386"/>
    <x v="11"/>
    <x v="2"/>
  </r>
  <r>
    <x v="10"/>
    <x v="58"/>
    <n v="4.6979865771812079"/>
    <x v="11"/>
    <x v="2"/>
  </r>
  <r>
    <x v="10"/>
    <x v="59"/>
    <n v="2.6845637583892619"/>
    <x v="11"/>
    <x v="2"/>
  </r>
  <r>
    <x v="10"/>
    <x v="60"/>
    <n v="0"/>
    <x v="11"/>
    <x v="2"/>
  </r>
  <r>
    <x v="10"/>
    <x v="61"/>
    <n v="11.409395973154362"/>
    <x v="11"/>
    <x v="2"/>
  </r>
  <r>
    <x v="10"/>
    <x v="62"/>
    <n v="0"/>
    <x v="11"/>
    <x v="2"/>
  </r>
  <r>
    <x v="11"/>
    <x v="56"/>
    <n v="74.496644295302019"/>
    <x v="11"/>
    <x v="2"/>
  </r>
  <r>
    <x v="11"/>
    <x v="57"/>
    <n v="6.0402684563758386"/>
    <x v="11"/>
    <x v="2"/>
  </r>
  <r>
    <x v="11"/>
    <x v="58"/>
    <n v="4.6979865771812079"/>
    <x v="11"/>
    <x v="2"/>
  </r>
  <r>
    <x v="11"/>
    <x v="59"/>
    <n v="2.0134228187919465"/>
    <x v="11"/>
    <x v="2"/>
  </r>
  <r>
    <x v="11"/>
    <x v="63"/>
    <n v="0"/>
    <x v="11"/>
    <x v="2"/>
  </r>
  <r>
    <x v="11"/>
    <x v="64"/>
    <n v="11.409395973154362"/>
    <x v="11"/>
    <x v="2"/>
  </r>
  <r>
    <x v="11"/>
    <x v="65"/>
    <n v="0"/>
    <x v="11"/>
    <x v="2"/>
  </r>
  <r>
    <x v="11"/>
    <x v="66"/>
    <n v="0"/>
    <x v="11"/>
    <x v="2"/>
  </r>
  <r>
    <x v="11"/>
    <x v="4"/>
    <n v="1.3422818791946309"/>
    <x v="11"/>
    <x v="2"/>
  </r>
  <r>
    <x v="12"/>
    <x v="67"/>
    <n v="0"/>
    <x v="11"/>
    <x v="2"/>
  </r>
  <r>
    <x v="12"/>
    <x v="68"/>
    <n v="2.6845637583892619"/>
    <x v="11"/>
    <x v="2"/>
  </r>
  <r>
    <x v="12"/>
    <x v="69"/>
    <n v="61.073825503355707"/>
    <x v="11"/>
    <x v="2"/>
  </r>
  <r>
    <x v="12"/>
    <x v="70"/>
    <n v="10.738255033557047"/>
    <x v="11"/>
    <x v="2"/>
  </r>
  <r>
    <x v="12"/>
    <x v="71"/>
    <n v="0"/>
    <x v="11"/>
    <x v="2"/>
  </r>
  <r>
    <x v="12"/>
    <x v="72"/>
    <n v="2.6845637583892619"/>
    <x v="11"/>
    <x v="2"/>
  </r>
  <r>
    <x v="12"/>
    <x v="73"/>
    <n v="3.3557046979865772"/>
    <x v="11"/>
    <x v="2"/>
  </r>
  <r>
    <x v="12"/>
    <x v="74"/>
    <n v="2.0134228187919465"/>
    <x v="11"/>
    <x v="2"/>
  </r>
  <r>
    <x v="12"/>
    <x v="75"/>
    <n v="0.67114093959731547"/>
    <x v="11"/>
    <x v="2"/>
  </r>
  <r>
    <x v="12"/>
    <x v="76"/>
    <n v="2.0134228187919465"/>
    <x v="11"/>
    <x v="2"/>
  </r>
  <r>
    <x v="12"/>
    <x v="59"/>
    <n v="2.0134228187919465"/>
    <x v="11"/>
    <x v="2"/>
  </r>
  <r>
    <x v="12"/>
    <x v="63"/>
    <n v="0"/>
    <x v="11"/>
    <x v="2"/>
  </r>
  <r>
    <x v="12"/>
    <x v="64"/>
    <n v="11.409395973154362"/>
    <x v="11"/>
    <x v="2"/>
  </r>
  <r>
    <x v="12"/>
    <x v="65"/>
    <n v="0"/>
    <x v="11"/>
    <x v="2"/>
  </r>
  <r>
    <x v="12"/>
    <x v="66"/>
    <n v="0"/>
    <x v="11"/>
    <x v="2"/>
  </r>
  <r>
    <x v="12"/>
    <x v="4"/>
    <n v="1.3422818791946309"/>
    <x v="11"/>
    <x v="2"/>
  </r>
  <r>
    <x v="13"/>
    <x v="77"/>
    <n v="0"/>
    <x v="11"/>
    <x v="2"/>
  </r>
  <r>
    <x v="13"/>
    <x v="78"/>
    <n v="0"/>
    <x v="11"/>
    <x v="2"/>
  </r>
  <r>
    <x v="13"/>
    <x v="79"/>
    <n v="0"/>
    <x v="11"/>
    <x v="2"/>
  </r>
  <r>
    <x v="13"/>
    <x v="80"/>
    <n v="33.333333333333336"/>
    <x v="11"/>
    <x v="2"/>
  </r>
  <r>
    <x v="13"/>
    <x v="76"/>
    <n v="66.666666666666671"/>
    <x v="11"/>
    <x v="2"/>
  </r>
  <r>
    <x v="14"/>
    <x v="77"/>
    <n v="0"/>
    <x v="11"/>
    <x v="2"/>
  </r>
  <r>
    <x v="14"/>
    <x v="78"/>
    <n v="5.882352941176471"/>
    <x v="11"/>
    <x v="2"/>
  </r>
  <r>
    <x v="14"/>
    <x v="79"/>
    <n v="0"/>
    <x v="11"/>
    <x v="2"/>
  </r>
  <r>
    <x v="14"/>
    <x v="80"/>
    <n v="5.882352941176471"/>
    <x v="11"/>
    <x v="2"/>
  </r>
  <r>
    <x v="14"/>
    <x v="76"/>
    <n v="17.647058823529413"/>
    <x v="11"/>
    <x v="2"/>
  </r>
  <r>
    <x v="14"/>
    <x v="61"/>
    <n v="70.588235294117652"/>
    <x v="11"/>
    <x v="2"/>
  </r>
  <r>
    <x v="14"/>
    <x v="66"/>
    <n v="0"/>
    <x v="11"/>
    <x v="2"/>
  </r>
  <r>
    <x v="10"/>
    <x v="56"/>
    <n v="61.016949152542374"/>
    <x v="12"/>
    <x v="2"/>
  </r>
  <r>
    <x v="10"/>
    <x v="57"/>
    <n v="12.711864406779661"/>
    <x v="12"/>
    <x v="2"/>
  </r>
  <r>
    <x v="10"/>
    <x v="58"/>
    <n v="3.3898305084745761"/>
    <x v="12"/>
    <x v="2"/>
  </r>
  <r>
    <x v="10"/>
    <x v="59"/>
    <n v="5.0847457627118642"/>
    <x v="12"/>
    <x v="2"/>
  </r>
  <r>
    <x v="10"/>
    <x v="60"/>
    <n v="0"/>
    <x v="12"/>
    <x v="2"/>
  </r>
  <r>
    <x v="10"/>
    <x v="61"/>
    <n v="17.796610169491526"/>
    <x v="12"/>
    <x v="2"/>
  </r>
  <r>
    <x v="10"/>
    <x v="62"/>
    <n v="0"/>
    <x v="12"/>
    <x v="2"/>
  </r>
  <r>
    <x v="11"/>
    <x v="56"/>
    <n v="61.016949152542374"/>
    <x v="12"/>
    <x v="2"/>
  </r>
  <r>
    <x v="11"/>
    <x v="57"/>
    <n v="12.711864406779661"/>
    <x v="12"/>
    <x v="2"/>
  </r>
  <r>
    <x v="11"/>
    <x v="58"/>
    <n v="3.3898305084745761"/>
    <x v="12"/>
    <x v="2"/>
  </r>
  <r>
    <x v="11"/>
    <x v="59"/>
    <n v="4.2372881355932206"/>
    <x v="12"/>
    <x v="2"/>
  </r>
  <r>
    <x v="11"/>
    <x v="63"/>
    <n v="0"/>
    <x v="12"/>
    <x v="2"/>
  </r>
  <r>
    <x v="11"/>
    <x v="64"/>
    <n v="17.796610169491526"/>
    <x v="12"/>
    <x v="2"/>
  </r>
  <r>
    <x v="11"/>
    <x v="65"/>
    <n v="0"/>
    <x v="12"/>
    <x v="2"/>
  </r>
  <r>
    <x v="11"/>
    <x v="66"/>
    <n v="0"/>
    <x v="12"/>
    <x v="2"/>
  </r>
  <r>
    <x v="11"/>
    <x v="4"/>
    <n v="0.84745762711864403"/>
    <x v="12"/>
    <x v="2"/>
  </r>
  <r>
    <x v="12"/>
    <x v="67"/>
    <n v="0"/>
    <x v="12"/>
    <x v="2"/>
  </r>
  <r>
    <x v="12"/>
    <x v="68"/>
    <n v="4.2372881355932206"/>
    <x v="12"/>
    <x v="2"/>
  </r>
  <r>
    <x v="12"/>
    <x v="69"/>
    <n v="49.152542372881356"/>
    <x v="12"/>
    <x v="2"/>
  </r>
  <r>
    <x v="12"/>
    <x v="70"/>
    <n v="7.6271186440677967"/>
    <x v="12"/>
    <x v="2"/>
  </r>
  <r>
    <x v="12"/>
    <x v="71"/>
    <n v="1.6949152542372881"/>
    <x v="12"/>
    <x v="2"/>
  </r>
  <r>
    <x v="12"/>
    <x v="72"/>
    <n v="8.4745762711864412"/>
    <x v="12"/>
    <x v="2"/>
  </r>
  <r>
    <x v="12"/>
    <x v="73"/>
    <n v="2.5423728813559321"/>
    <x v="12"/>
    <x v="2"/>
  </r>
  <r>
    <x v="12"/>
    <x v="74"/>
    <n v="0"/>
    <x v="12"/>
    <x v="2"/>
  </r>
  <r>
    <x v="12"/>
    <x v="75"/>
    <n v="2.5423728813559321"/>
    <x v="12"/>
    <x v="2"/>
  </r>
  <r>
    <x v="12"/>
    <x v="76"/>
    <n v="0.84745762711864403"/>
    <x v="12"/>
    <x v="2"/>
  </r>
  <r>
    <x v="12"/>
    <x v="59"/>
    <n v="4.2372881355932206"/>
    <x v="12"/>
    <x v="2"/>
  </r>
  <r>
    <x v="12"/>
    <x v="63"/>
    <n v="0"/>
    <x v="12"/>
    <x v="2"/>
  </r>
  <r>
    <x v="12"/>
    <x v="64"/>
    <n v="17.796610169491526"/>
    <x v="12"/>
    <x v="2"/>
  </r>
  <r>
    <x v="12"/>
    <x v="65"/>
    <n v="0"/>
    <x v="12"/>
    <x v="2"/>
  </r>
  <r>
    <x v="12"/>
    <x v="66"/>
    <n v="0"/>
    <x v="12"/>
    <x v="2"/>
  </r>
  <r>
    <x v="12"/>
    <x v="4"/>
    <n v="0.84745762711864403"/>
    <x v="12"/>
    <x v="2"/>
  </r>
  <r>
    <x v="13"/>
    <x v="77"/>
    <n v="0"/>
    <x v="12"/>
    <x v="2"/>
  </r>
  <r>
    <x v="13"/>
    <x v="78"/>
    <n v="0"/>
    <x v="12"/>
    <x v="2"/>
  </r>
  <r>
    <x v="13"/>
    <x v="79"/>
    <n v="0"/>
    <x v="12"/>
    <x v="2"/>
  </r>
  <r>
    <x v="13"/>
    <x v="80"/>
    <n v="20"/>
    <x v="12"/>
    <x v="2"/>
  </r>
  <r>
    <x v="13"/>
    <x v="76"/>
    <n v="80"/>
    <x v="12"/>
    <x v="2"/>
  </r>
  <r>
    <x v="14"/>
    <x v="77"/>
    <n v="0"/>
    <x v="12"/>
    <x v="2"/>
  </r>
  <r>
    <x v="14"/>
    <x v="78"/>
    <n v="0"/>
    <x v="12"/>
    <x v="2"/>
  </r>
  <r>
    <x v="14"/>
    <x v="79"/>
    <n v="0"/>
    <x v="12"/>
    <x v="2"/>
  </r>
  <r>
    <x v="14"/>
    <x v="80"/>
    <n v="19.047619047619047"/>
    <x v="12"/>
    <x v="2"/>
  </r>
  <r>
    <x v="14"/>
    <x v="76"/>
    <n v="14.285714285714286"/>
    <x v="12"/>
    <x v="2"/>
  </r>
  <r>
    <x v="14"/>
    <x v="61"/>
    <n v="66.666666666666671"/>
    <x v="12"/>
    <x v="2"/>
  </r>
  <r>
    <x v="14"/>
    <x v="66"/>
    <n v="0"/>
    <x v="12"/>
    <x v="2"/>
  </r>
  <r>
    <x v="10"/>
    <x v="56"/>
    <n v="67.532467532467535"/>
    <x v="13"/>
    <x v="2"/>
  </r>
  <r>
    <x v="10"/>
    <x v="57"/>
    <n v="9.0909090909090917"/>
    <x v="13"/>
    <x v="2"/>
  </r>
  <r>
    <x v="10"/>
    <x v="58"/>
    <n v="11.688311688311689"/>
    <x v="13"/>
    <x v="2"/>
  </r>
  <r>
    <x v="10"/>
    <x v="59"/>
    <n v="3.8961038961038961"/>
    <x v="13"/>
    <x v="2"/>
  </r>
  <r>
    <x v="10"/>
    <x v="60"/>
    <n v="1.2987012987012987"/>
    <x v="13"/>
    <x v="2"/>
  </r>
  <r>
    <x v="10"/>
    <x v="61"/>
    <n v="6.4935064935064934"/>
    <x v="13"/>
    <x v="2"/>
  </r>
  <r>
    <x v="10"/>
    <x v="62"/>
    <n v="0"/>
    <x v="13"/>
    <x v="2"/>
  </r>
  <r>
    <x v="11"/>
    <x v="56"/>
    <n v="66.233766233766232"/>
    <x v="13"/>
    <x v="2"/>
  </r>
  <r>
    <x v="11"/>
    <x v="57"/>
    <n v="9.0909090909090917"/>
    <x v="13"/>
    <x v="2"/>
  </r>
  <r>
    <x v="11"/>
    <x v="58"/>
    <n v="11.688311688311689"/>
    <x v="13"/>
    <x v="2"/>
  </r>
  <r>
    <x v="11"/>
    <x v="59"/>
    <n v="2.5974025974025974"/>
    <x v="13"/>
    <x v="2"/>
  </r>
  <r>
    <x v="11"/>
    <x v="63"/>
    <n v="1.2987012987012987"/>
    <x v="13"/>
    <x v="2"/>
  </r>
  <r>
    <x v="11"/>
    <x v="64"/>
    <n v="6.4935064935064934"/>
    <x v="13"/>
    <x v="2"/>
  </r>
  <r>
    <x v="11"/>
    <x v="65"/>
    <n v="0"/>
    <x v="13"/>
    <x v="2"/>
  </r>
  <r>
    <x v="11"/>
    <x v="66"/>
    <n v="0"/>
    <x v="13"/>
    <x v="2"/>
  </r>
  <r>
    <x v="11"/>
    <x v="4"/>
    <n v="2.5974025974025974"/>
    <x v="13"/>
    <x v="2"/>
  </r>
  <r>
    <x v="12"/>
    <x v="67"/>
    <n v="0"/>
    <x v="13"/>
    <x v="2"/>
  </r>
  <r>
    <x v="12"/>
    <x v="68"/>
    <n v="12.987012987012987"/>
    <x v="13"/>
    <x v="2"/>
  </r>
  <r>
    <x v="12"/>
    <x v="69"/>
    <n v="42.857142857142854"/>
    <x v="13"/>
    <x v="2"/>
  </r>
  <r>
    <x v="12"/>
    <x v="70"/>
    <n v="10.38961038961039"/>
    <x v="13"/>
    <x v="2"/>
  </r>
  <r>
    <x v="12"/>
    <x v="71"/>
    <n v="0"/>
    <x v="13"/>
    <x v="2"/>
  </r>
  <r>
    <x v="12"/>
    <x v="72"/>
    <n v="6.4935064935064934"/>
    <x v="13"/>
    <x v="2"/>
  </r>
  <r>
    <x v="12"/>
    <x v="73"/>
    <n v="2.5974025974025974"/>
    <x v="13"/>
    <x v="2"/>
  </r>
  <r>
    <x v="12"/>
    <x v="74"/>
    <n v="0"/>
    <x v="13"/>
    <x v="2"/>
  </r>
  <r>
    <x v="12"/>
    <x v="75"/>
    <n v="1.2987012987012987"/>
    <x v="13"/>
    <x v="2"/>
  </r>
  <r>
    <x v="12"/>
    <x v="76"/>
    <n v="10.38961038961039"/>
    <x v="13"/>
    <x v="2"/>
  </r>
  <r>
    <x v="12"/>
    <x v="59"/>
    <n v="2.5974025974025974"/>
    <x v="13"/>
    <x v="2"/>
  </r>
  <r>
    <x v="12"/>
    <x v="63"/>
    <n v="1.2987012987012987"/>
    <x v="13"/>
    <x v="2"/>
  </r>
  <r>
    <x v="12"/>
    <x v="64"/>
    <n v="6.4935064935064934"/>
    <x v="13"/>
    <x v="2"/>
  </r>
  <r>
    <x v="12"/>
    <x v="65"/>
    <n v="0"/>
    <x v="13"/>
    <x v="2"/>
  </r>
  <r>
    <x v="12"/>
    <x v="66"/>
    <n v="0"/>
    <x v="13"/>
    <x v="2"/>
  </r>
  <r>
    <x v="12"/>
    <x v="4"/>
    <n v="2.5974025974025974"/>
    <x v="13"/>
    <x v="2"/>
  </r>
  <r>
    <x v="13"/>
    <x v="77"/>
    <n v="0"/>
    <x v="13"/>
    <x v="2"/>
  </r>
  <r>
    <x v="13"/>
    <x v="78"/>
    <n v="0"/>
    <x v="13"/>
    <x v="2"/>
  </r>
  <r>
    <x v="13"/>
    <x v="79"/>
    <n v="0"/>
    <x v="13"/>
    <x v="2"/>
  </r>
  <r>
    <x v="13"/>
    <x v="80"/>
    <n v="0"/>
    <x v="13"/>
    <x v="2"/>
  </r>
  <r>
    <x v="13"/>
    <x v="76"/>
    <n v="100"/>
    <x v="13"/>
    <x v="2"/>
  </r>
  <r>
    <x v="14"/>
    <x v="77"/>
    <n v="0"/>
    <x v="13"/>
    <x v="2"/>
  </r>
  <r>
    <x v="14"/>
    <x v="78"/>
    <n v="0"/>
    <x v="13"/>
    <x v="2"/>
  </r>
  <r>
    <x v="14"/>
    <x v="79"/>
    <n v="0"/>
    <x v="13"/>
    <x v="2"/>
  </r>
  <r>
    <x v="14"/>
    <x v="80"/>
    <n v="20"/>
    <x v="13"/>
    <x v="2"/>
  </r>
  <r>
    <x v="14"/>
    <x v="76"/>
    <n v="40"/>
    <x v="13"/>
    <x v="2"/>
  </r>
  <r>
    <x v="14"/>
    <x v="61"/>
    <n v="40"/>
    <x v="13"/>
    <x v="2"/>
  </r>
  <r>
    <x v="14"/>
    <x v="66"/>
    <n v="0"/>
    <x v="13"/>
    <x v="2"/>
  </r>
  <r>
    <x v="10"/>
    <x v="56"/>
    <n v="34.523809523809526"/>
    <x v="14"/>
    <x v="2"/>
  </r>
  <r>
    <x v="10"/>
    <x v="57"/>
    <n v="8.3333333333333339"/>
    <x v="14"/>
    <x v="2"/>
  </r>
  <r>
    <x v="10"/>
    <x v="58"/>
    <n v="41.666666666666664"/>
    <x v="14"/>
    <x v="2"/>
  </r>
  <r>
    <x v="10"/>
    <x v="59"/>
    <n v="4.7619047619047619"/>
    <x v="14"/>
    <x v="2"/>
  </r>
  <r>
    <x v="10"/>
    <x v="60"/>
    <n v="0"/>
    <x v="14"/>
    <x v="2"/>
  </r>
  <r>
    <x v="10"/>
    <x v="61"/>
    <n v="10.714285714285714"/>
    <x v="14"/>
    <x v="2"/>
  </r>
  <r>
    <x v="10"/>
    <x v="62"/>
    <n v="0"/>
    <x v="14"/>
    <x v="2"/>
  </r>
  <r>
    <x v="11"/>
    <x v="56"/>
    <n v="33.333333333333336"/>
    <x v="14"/>
    <x v="2"/>
  </r>
  <r>
    <x v="11"/>
    <x v="57"/>
    <n v="7.1428571428571432"/>
    <x v="14"/>
    <x v="2"/>
  </r>
  <r>
    <x v="11"/>
    <x v="58"/>
    <n v="40.476190476190474"/>
    <x v="14"/>
    <x v="2"/>
  </r>
  <r>
    <x v="11"/>
    <x v="59"/>
    <n v="3.5714285714285716"/>
    <x v="14"/>
    <x v="2"/>
  </r>
  <r>
    <x v="11"/>
    <x v="63"/>
    <n v="0"/>
    <x v="14"/>
    <x v="2"/>
  </r>
  <r>
    <x v="11"/>
    <x v="64"/>
    <n v="10.714285714285714"/>
    <x v="14"/>
    <x v="2"/>
  </r>
  <r>
    <x v="11"/>
    <x v="65"/>
    <n v="0"/>
    <x v="14"/>
    <x v="2"/>
  </r>
  <r>
    <x v="11"/>
    <x v="66"/>
    <n v="0"/>
    <x v="14"/>
    <x v="2"/>
  </r>
  <r>
    <x v="11"/>
    <x v="4"/>
    <n v="4.7619047619047619"/>
    <x v="14"/>
    <x v="2"/>
  </r>
  <r>
    <x v="12"/>
    <x v="67"/>
    <n v="0"/>
    <x v="14"/>
    <x v="2"/>
  </r>
  <r>
    <x v="12"/>
    <x v="68"/>
    <n v="4.7619047619047619"/>
    <x v="14"/>
    <x v="2"/>
  </r>
  <r>
    <x v="12"/>
    <x v="69"/>
    <n v="21.428571428571427"/>
    <x v="14"/>
    <x v="2"/>
  </r>
  <r>
    <x v="12"/>
    <x v="70"/>
    <n v="7.1428571428571432"/>
    <x v="14"/>
    <x v="2"/>
  </r>
  <r>
    <x v="12"/>
    <x v="71"/>
    <n v="0"/>
    <x v="14"/>
    <x v="2"/>
  </r>
  <r>
    <x v="12"/>
    <x v="72"/>
    <n v="5.9523809523809526"/>
    <x v="14"/>
    <x v="2"/>
  </r>
  <r>
    <x v="12"/>
    <x v="73"/>
    <n v="1.1904761904761905"/>
    <x v="14"/>
    <x v="2"/>
  </r>
  <r>
    <x v="12"/>
    <x v="74"/>
    <n v="4.7619047619047619"/>
    <x v="14"/>
    <x v="2"/>
  </r>
  <r>
    <x v="12"/>
    <x v="75"/>
    <n v="13.095238095238095"/>
    <x v="14"/>
    <x v="2"/>
  </r>
  <r>
    <x v="12"/>
    <x v="76"/>
    <n v="22.61904761904762"/>
    <x v="14"/>
    <x v="2"/>
  </r>
  <r>
    <x v="12"/>
    <x v="59"/>
    <n v="3.5714285714285716"/>
    <x v="14"/>
    <x v="2"/>
  </r>
  <r>
    <x v="12"/>
    <x v="63"/>
    <n v="0"/>
    <x v="14"/>
    <x v="2"/>
  </r>
  <r>
    <x v="12"/>
    <x v="64"/>
    <n v="10.714285714285714"/>
    <x v="14"/>
    <x v="2"/>
  </r>
  <r>
    <x v="12"/>
    <x v="65"/>
    <n v="0"/>
    <x v="14"/>
    <x v="2"/>
  </r>
  <r>
    <x v="12"/>
    <x v="66"/>
    <n v="0"/>
    <x v="14"/>
    <x v="2"/>
  </r>
  <r>
    <x v="12"/>
    <x v="4"/>
    <n v="4.7619047619047619"/>
    <x v="14"/>
    <x v="2"/>
  </r>
  <r>
    <x v="13"/>
    <x v="77"/>
    <n v="0"/>
    <x v="14"/>
    <x v="2"/>
  </r>
  <r>
    <x v="13"/>
    <x v="78"/>
    <n v="0"/>
    <x v="14"/>
    <x v="2"/>
  </r>
  <r>
    <x v="13"/>
    <x v="79"/>
    <n v="0"/>
    <x v="14"/>
    <x v="2"/>
  </r>
  <r>
    <x v="13"/>
    <x v="80"/>
    <n v="33.333333333333336"/>
    <x v="14"/>
    <x v="2"/>
  </r>
  <r>
    <x v="13"/>
    <x v="76"/>
    <n v="66.666666666666671"/>
    <x v="14"/>
    <x v="2"/>
  </r>
  <r>
    <x v="14"/>
    <x v="77"/>
    <n v="0"/>
    <x v="14"/>
    <x v="2"/>
  </r>
  <r>
    <x v="14"/>
    <x v="78"/>
    <n v="0"/>
    <x v="14"/>
    <x v="2"/>
  </r>
  <r>
    <x v="14"/>
    <x v="79"/>
    <n v="0"/>
    <x v="14"/>
    <x v="2"/>
  </r>
  <r>
    <x v="14"/>
    <x v="80"/>
    <n v="33.333333333333336"/>
    <x v="14"/>
    <x v="2"/>
  </r>
  <r>
    <x v="14"/>
    <x v="76"/>
    <n v="11.111111111111111"/>
    <x v="14"/>
    <x v="2"/>
  </r>
  <r>
    <x v="14"/>
    <x v="61"/>
    <n v="55.555555555555557"/>
    <x v="14"/>
    <x v="2"/>
  </r>
  <r>
    <x v="14"/>
    <x v="66"/>
    <n v="0"/>
    <x v="14"/>
    <x v="2"/>
  </r>
  <r>
    <x v="10"/>
    <x v="56"/>
    <n v="49.462365591397848"/>
    <x v="15"/>
    <x v="2"/>
  </r>
  <r>
    <x v="10"/>
    <x v="57"/>
    <n v="9.67741935483871"/>
    <x v="15"/>
    <x v="2"/>
  </r>
  <r>
    <x v="10"/>
    <x v="58"/>
    <n v="26.881720430107528"/>
    <x v="15"/>
    <x v="2"/>
  </r>
  <r>
    <x v="10"/>
    <x v="59"/>
    <n v="9.67741935483871"/>
    <x v="15"/>
    <x v="2"/>
  </r>
  <r>
    <x v="10"/>
    <x v="60"/>
    <n v="0"/>
    <x v="15"/>
    <x v="2"/>
  </r>
  <r>
    <x v="10"/>
    <x v="61"/>
    <n v="4.301075268817204"/>
    <x v="15"/>
    <x v="2"/>
  </r>
  <r>
    <x v="10"/>
    <x v="62"/>
    <n v="0"/>
    <x v="15"/>
    <x v="2"/>
  </r>
  <r>
    <x v="11"/>
    <x v="56"/>
    <n v="45.161290322580648"/>
    <x v="15"/>
    <x v="2"/>
  </r>
  <r>
    <x v="11"/>
    <x v="57"/>
    <n v="9.67741935483871"/>
    <x v="15"/>
    <x v="2"/>
  </r>
  <r>
    <x v="11"/>
    <x v="58"/>
    <n v="24.731182795698924"/>
    <x v="15"/>
    <x v="2"/>
  </r>
  <r>
    <x v="11"/>
    <x v="59"/>
    <n v="7.5268817204301079"/>
    <x v="15"/>
    <x v="2"/>
  </r>
  <r>
    <x v="11"/>
    <x v="63"/>
    <n v="0"/>
    <x v="15"/>
    <x v="2"/>
  </r>
  <r>
    <x v="11"/>
    <x v="64"/>
    <n v="4.301075268817204"/>
    <x v="15"/>
    <x v="2"/>
  </r>
  <r>
    <x v="11"/>
    <x v="65"/>
    <n v="0"/>
    <x v="15"/>
    <x v="2"/>
  </r>
  <r>
    <x v="11"/>
    <x v="66"/>
    <n v="0"/>
    <x v="15"/>
    <x v="2"/>
  </r>
  <r>
    <x v="11"/>
    <x v="4"/>
    <n v="8.6021505376344081"/>
    <x v="15"/>
    <x v="2"/>
  </r>
  <r>
    <x v="12"/>
    <x v="67"/>
    <n v="0"/>
    <x v="15"/>
    <x v="2"/>
  </r>
  <r>
    <x v="12"/>
    <x v="68"/>
    <n v="1.075268817204301"/>
    <x v="15"/>
    <x v="2"/>
  </r>
  <r>
    <x v="12"/>
    <x v="69"/>
    <n v="31.182795698924732"/>
    <x v="15"/>
    <x v="2"/>
  </r>
  <r>
    <x v="12"/>
    <x v="70"/>
    <n v="12.903225806451612"/>
    <x v="15"/>
    <x v="2"/>
  </r>
  <r>
    <x v="12"/>
    <x v="71"/>
    <n v="1.075268817204301"/>
    <x v="15"/>
    <x v="2"/>
  </r>
  <r>
    <x v="12"/>
    <x v="72"/>
    <n v="3.225806451612903"/>
    <x v="15"/>
    <x v="2"/>
  </r>
  <r>
    <x v="12"/>
    <x v="73"/>
    <n v="5.376344086021505"/>
    <x v="15"/>
    <x v="2"/>
  </r>
  <r>
    <x v="12"/>
    <x v="74"/>
    <n v="1.075268817204301"/>
    <x v="15"/>
    <x v="2"/>
  </r>
  <r>
    <x v="12"/>
    <x v="75"/>
    <n v="2.150537634408602"/>
    <x v="15"/>
    <x v="2"/>
  </r>
  <r>
    <x v="12"/>
    <x v="76"/>
    <n v="21.50537634408602"/>
    <x v="15"/>
    <x v="2"/>
  </r>
  <r>
    <x v="12"/>
    <x v="59"/>
    <n v="7.5268817204301079"/>
    <x v="15"/>
    <x v="2"/>
  </r>
  <r>
    <x v="12"/>
    <x v="63"/>
    <n v="0"/>
    <x v="15"/>
    <x v="2"/>
  </r>
  <r>
    <x v="12"/>
    <x v="64"/>
    <n v="4.301075268817204"/>
    <x v="15"/>
    <x v="2"/>
  </r>
  <r>
    <x v="12"/>
    <x v="65"/>
    <n v="0"/>
    <x v="15"/>
    <x v="2"/>
  </r>
  <r>
    <x v="12"/>
    <x v="66"/>
    <n v="0"/>
    <x v="15"/>
    <x v="2"/>
  </r>
  <r>
    <x v="12"/>
    <x v="4"/>
    <n v="8.6021505376344081"/>
    <x v="15"/>
    <x v="2"/>
  </r>
  <r>
    <x v="13"/>
    <x v="77"/>
    <n v="14.285714285714286"/>
    <x v="15"/>
    <x v="2"/>
  </r>
  <r>
    <x v="13"/>
    <x v="78"/>
    <n v="0"/>
    <x v="15"/>
    <x v="2"/>
  </r>
  <r>
    <x v="13"/>
    <x v="79"/>
    <n v="0"/>
    <x v="15"/>
    <x v="2"/>
  </r>
  <r>
    <x v="13"/>
    <x v="80"/>
    <n v="0"/>
    <x v="15"/>
    <x v="2"/>
  </r>
  <r>
    <x v="13"/>
    <x v="76"/>
    <n v="85.714285714285708"/>
    <x v="15"/>
    <x v="2"/>
  </r>
  <r>
    <x v="14"/>
    <x v="77"/>
    <n v="0"/>
    <x v="15"/>
    <x v="2"/>
  </r>
  <r>
    <x v="14"/>
    <x v="78"/>
    <n v="0"/>
    <x v="15"/>
    <x v="2"/>
  </r>
  <r>
    <x v="14"/>
    <x v="79"/>
    <n v="0"/>
    <x v="15"/>
    <x v="2"/>
  </r>
  <r>
    <x v="14"/>
    <x v="80"/>
    <n v="0"/>
    <x v="15"/>
    <x v="2"/>
  </r>
  <r>
    <x v="14"/>
    <x v="76"/>
    <n v="25"/>
    <x v="15"/>
    <x v="2"/>
  </r>
  <r>
    <x v="14"/>
    <x v="61"/>
    <n v="75"/>
    <x v="15"/>
    <x v="2"/>
  </r>
  <r>
    <x v="14"/>
    <x v="66"/>
    <n v="0"/>
    <x v="15"/>
    <x v="2"/>
  </r>
  <r>
    <x v="10"/>
    <x v="56"/>
    <n v="57.954545454545453"/>
    <x v="16"/>
    <x v="2"/>
  </r>
  <r>
    <x v="10"/>
    <x v="57"/>
    <n v="6.8181818181818183"/>
    <x v="16"/>
    <x v="2"/>
  </r>
  <r>
    <x v="10"/>
    <x v="58"/>
    <n v="13.636363636363637"/>
    <x v="16"/>
    <x v="2"/>
  </r>
  <r>
    <x v="10"/>
    <x v="59"/>
    <n v="10.795454545454545"/>
    <x v="16"/>
    <x v="2"/>
  </r>
  <r>
    <x v="10"/>
    <x v="60"/>
    <n v="0"/>
    <x v="16"/>
    <x v="2"/>
  </r>
  <r>
    <x v="10"/>
    <x v="61"/>
    <n v="10.795454545454545"/>
    <x v="16"/>
    <x v="2"/>
  </r>
  <r>
    <x v="10"/>
    <x v="62"/>
    <n v="0"/>
    <x v="16"/>
    <x v="2"/>
  </r>
  <r>
    <x v="11"/>
    <x v="56"/>
    <n v="56.81818181818182"/>
    <x v="16"/>
    <x v="2"/>
  </r>
  <r>
    <x v="11"/>
    <x v="57"/>
    <n v="6.8181818181818183"/>
    <x v="16"/>
    <x v="2"/>
  </r>
  <r>
    <x v="11"/>
    <x v="58"/>
    <n v="13.068181818181818"/>
    <x v="16"/>
    <x v="2"/>
  </r>
  <r>
    <x v="11"/>
    <x v="59"/>
    <n v="10.227272727272727"/>
    <x v="16"/>
    <x v="2"/>
  </r>
  <r>
    <x v="11"/>
    <x v="63"/>
    <n v="0"/>
    <x v="16"/>
    <x v="2"/>
  </r>
  <r>
    <x v="11"/>
    <x v="64"/>
    <n v="10.795454545454545"/>
    <x v="16"/>
    <x v="2"/>
  </r>
  <r>
    <x v="11"/>
    <x v="65"/>
    <n v="0"/>
    <x v="16"/>
    <x v="2"/>
  </r>
  <r>
    <x v="11"/>
    <x v="66"/>
    <n v="0"/>
    <x v="16"/>
    <x v="2"/>
  </r>
  <r>
    <x v="11"/>
    <x v="4"/>
    <n v="2.2727272727272729"/>
    <x v="16"/>
    <x v="2"/>
  </r>
  <r>
    <x v="12"/>
    <x v="67"/>
    <n v="1.7045454545454546"/>
    <x v="16"/>
    <x v="2"/>
  </r>
  <r>
    <x v="12"/>
    <x v="68"/>
    <n v="2.8409090909090908"/>
    <x v="16"/>
    <x v="2"/>
  </r>
  <r>
    <x v="12"/>
    <x v="69"/>
    <n v="43.75"/>
    <x v="16"/>
    <x v="2"/>
  </r>
  <r>
    <x v="12"/>
    <x v="70"/>
    <n v="8.5227272727272734"/>
    <x v="16"/>
    <x v="2"/>
  </r>
  <r>
    <x v="12"/>
    <x v="71"/>
    <n v="0"/>
    <x v="16"/>
    <x v="2"/>
  </r>
  <r>
    <x v="12"/>
    <x v="72"/>
    <n v="5.1136363636363633"/>
    <x v="16"/>
    <x v="2"/>
  </r>
  <r>
    <x v="12"/>
    <x v="73"/>
    <n v="1.7045454545454546"/>
    <x v="16"/>
    <x v="2"/>
  </r>
  <r>
    <x v="12"/>
    <x v="74"/>
    <n v="0.56818181818181823"/>
    <x v="16"/>
    <x v="2"/>
  </r>
  <r>
    <x v="12"/>
    <x v="75"/>
    <n v="1.1363636363636365"/>
    <x v="16"/>
    <x v="2"/>
  </r>
  <r>
    <x v="12"/>
    <x v="76"/>
    <n v="11.363636363636363"/>
    <x v="16"/>
    <x v="2"/>
  </r>
  <r>
    <x v="12"/>
    <x v="59"/>
    <n v="10.227272727272727"/>
    <x v="16"/>
    <x v="2"/>
  </r>
  <r>
    <x v="12"/>
    <x v="63"/>
    <n v="0"/>
    <x v="16"/>
    <x v="2"/>
  </r>
  <r>
    <x v="12"/>
    <x v="64"/>
    <n v="10.795454545454545"/>
    <x v="16"/>
    <x v="2"/>
  </r>
  <r>
    <x v="12"/>
    <x v="65"/>
    <n v="0"/>
    <x v="16"/>
    <x v="2"/>
  </r>
  <r>
    <x v="12"/>
    <x v="66"/>
    <n v="0"/>
    <x v="16"/>
    <x v="2"/>
  </r>
  <r>
    <x v="12"/>
    <x v="4"/>
    <n v="2.2727272727272729"/>
    <x v="16"/>
    <x v="2"/>
  </r>
  <r>
    <x v="13"/>
    <x v="77"/>
    <n v="0"/>
    <x v="16"/>
    <x v="2"/>
  </r>
  <r>
    <x v="13"/>
    <x v="78"/>
    <n v="0"/>
    <x v="16"/>
    <x v="2"/>
  </r>
  <r>
    <x v="13"/>
    <x v="79"/>
    <n v="0"/>
    <x v="16"/>
    <x v="2"/>
  </r>
  <r>
    <x v="13"/>
    <x v="80"/>
    <n v="33.333333333333336"/>
    <x v="16"/>
    <x v="2"/>
  </r>
  <r>
    <x v="13"/>
    <x v="76"/>
    <n v="66.666666666666671"/>
    <x v="16"/>
    <x v="2"/>
  </r>
  <r>
    <x v="14"/>
    <x v="77"/>
    <n v="0"/>
    <x v="16"/>
    <x v="2"/>
  </r>
  <r>
    <x v="14"/>
    <x v="78"/>
    <n v="0"/>
    <x v="16"/>
    <x v="2"/>
  </r>
  <r>
    <x v="14"/>
    <x v="79"/>
    <n v="0"/>
    <x v="16"/>
    <x v="2"/>
  </r>
  <r>
    <x v="14"/>
    <x v="80"/>
    <n v="10.526315789473685"/>
    <x v="16"/>
    <x v="2"/>
  </r>
  <r>
    <x v="14"/>
    <x v="76"/>
    <n v="0"/>
    <x v="16"/>
    <x v="2"/>
  </r>
  <r>
    <x v="14"/>
    <x v="61"/>
    <n v="89.473684210526315"/>
    <x v="16"/>
    <x v="2"/>
  </r>
  <r>
    <x v="14"/>
    <x v="66"/>
    <n v="0"/>
    <x v="16"/>
    <x v="2"/>
  </r>
  <r>
    <x v="10"/>
    <x v="56"/>
    <n v="49.80326025857223"/>
    <x v="0"/>
    <x v="3"/>
  </r>
  <r>
    <x v="10"/>
    <x v="57"/>
    <n v="9.2936106426831557"/>
    <x v="0"/>
    <x v="3"/>
  </r>
  <r>
    <x v="10"/>
    <x v="58"/>
    <n v="19.898819561551434"/>
    <x v="0"/>
    <x v="3"/>
  </r>
  <r>
    <x v="10"/>
    <x v="59"/>
    <n v="8.6003372681281611"/>
    <x v="0"/>
    <x v="3"/>
  </r>
  <r>
    <x v="10"/>
    <x v="60"/>
    <n v="0.37474236462432076"/>
    <x v="0"/>
    <x v="3"/>
  </r>
  <r>
    <x v="10"/>
    <x v="61"/>
    <n v="12.010492786209481"/>
    <x v="0"/>
    <x v="3"/>
  </r>
  <r>
    <x v="10"/>
    <x v="62"/>
    <n v="1.873711823121604E-2"/>
    <x v="0"/>
    <x v="3"/>
  </r>
  <r>
    <x v="11"/>
    <x v="56"/>
    <n v="49.503466366872772"/>
    <x v="0"/>
    <x v="3"/>
  </r>
  <r>
    <x v="11"/>
    <x v="57"/>
    <n v="9.0875023421397785"/>
    <x v="0"/>
    <x v="3"/>
  </r>
  <r>
    <x v="11"/>
    <x v="58"/>
    <n v="19.617762788083194"/>
    <x v="0"/>
    <x v="3"/>
  </r>
  <r>
    <x v="11"/>
    <x v="59"/>
    <n v="8.4691774405096503"/>
    <x v="0"/>
    <x v="3"/>
  </r>
  <r>
    <x v="11"/>
    <x v="63"/>
    <n v="0.3934794828555368"/>
    <x v="0"/>
    <x v="3"/>
  </r>
  <r>
    <x v="11"/>
    <x v="64"/>
    <n v="12.010492786209481"/>
    <x v="0"/>
    <x v="3"/>
  </r>
  <r>
    <x v="11"/>
    <x v="65"/>
    <n v="0"/>
    <x v="0"/>
    <x v="3"/>
  </r>
  <r>
    <x v="11"/>
    <x v="66"/>
    <n v="1.873711823121604E-2"/>
    <x v="0"/>
    <x v="3"/>
  </r>
  <r>
    <x v="11"/>
    <x v="4"/>
    <n v="0.89938167509836986"/>
    <x v="0"/>
    <x v="3"/>
  </r>
  <r>
    <x v="12"/>
    <x v="67"/>
    <n v="0.41221660108675284"/>
    <x v="0"/>
    <x v="3"/>
  </r>
  <r>
    <x v="12"/>
    <x v="68"/>
    <n v="5.0402848041971149"/>
    <x v="0"/>
    <x v="3"/>
  </r>
  <r>
    <x v="12"/>
    <x v="69"/>
    <n v="38.523515083380175"/>
    <x v="0"/>
    <x v="3"/>
  </r>
  <r>
    <x v="12"/>
    <x v="70"/>
    <n v="5.5274498782087313"/>
    <x v="0"/>
    <x v="3"/>
  </r>
  <r>
    <x v="12"/>
    <x v="71"/>
    <n v="0.3934794828555368"/>
    <x v="0"/>
    <x v="3"/>
  </r>
  <r>
    <x v="12"/>
    <x v="72"/>
    <n v="5.6960839422896754"/>
    <x v="0"/>
    <x v="3"/>
  </r>
  <r>
    <x v="12"/>
    <x v="73"/>
    <n v="2.997938916994566"/>
    <x v="0"/>
    <x v="3"/>
  </r>
  <r>
    <x v="12"/>
    <x v="74"/>
    <n v="1.2179126850290425"/>
    <x v="0"/>
    <x v="3"/>
  </r>
  <r>
    <x v="12"/>
    <x v="75"/>
    <n v="4.9091249765786023"/>
    <x v="0"/>
    <x v="3"/>
  </r>
  <r>
    <x v="12"/>
    <x v="76"/>
    <n v="13.490725126475548"/>
    <x v="0"/>
    <x v="3"/>
  </r>
  <r>
    <x v="12"/>
    <x v="59"/>
    <n v="8.4691774405096503"/>
    <x v="0"/>
    <x v="3"/>
  </r>
  <r>
    <x v="12"/>
    <x v="63"/>
    <n v="0.3934794828555368"/>
    <x v="0"/>
    <x v="3"/>
  </r>
  <r>
    <x v="12"/>
    <x v="64"/>
    <n v="12.010492786209481"/>
    <x v="0"/>
    <x v="3"/>
  </r>
  <r>
    <x v="12"/>
    <x v="65"/>
    <n v="0"/>
    <x v="0"/>
    <x v="3"/>
  </r>
  <r>
    <x v="12"/>
    <x v="66"/>
    <n v="1.873711823121604E-2"/>
    <x v="0"/>
    <x v="3"/>
  </r>
  <r>
    <x v="12"/>
    <x v="4"/>
    <n v="0.89938167509836986"/>
    <x v="0"/>
    <x v="3"/>
  </r>
  <r>
    <x v="13"/>
    <x v="77"/>
    <n v="7.5221238938053094"/>
    <x v="0"/>
    <x v="3"/>
  </r>
  <r>
    <x v="13"/>
    <x v="78"/>
    <n v="0"/>
    <x v="0"/>
    <x v="3"/>
  </r>
  <r>
    <x v="13"/>
    <x v="79"/>
    <n v="5.3097345132743365"/>
    <x v="0"/>
    <x v="3"/>
  </r>
  <r>
    <x v="13"/>
    <x v="80"/>
    <n v="29.86725663716814"/>
    <x v="0"/>
    <x v="3"/>
  </r>
  <r>
    <x v="13"/>
    <x v="76"/>
    <n v="57.30088495575221"/>
    <x v="0"/>
    <x v="3"/>
  </r>
  <r>
    <x v="14"/>
    <x v="77"/>
    <n v="0.31201248049921998"/>
    <x v="0"/>
    <x v="3"/>
  </r>
  <r>
    <x v="14"/>
    <x v="78"/>
    <n v="1.8720748829953198"/>
    <x v="0"/>
    <x v="3"/>
  </r>
  <r>
    <x v="14"/>
    <x v="79"/>
    <n v="0.78003120124804992"/>
    <x v="0"/>
    <x v="3"/>
  </r>
  <r>
    <x v="14"/>
    <x v="80"/>
    <n v="20.436817472698909"/>
    <x v="0"/>
    <x v="3"/>
  </r>
  <r>
    <x v="14"/>
    <x v="76"/>
    <n v="19.656786271450859"/>
    <x v="0"/>
    <x v="3"/>
  </r>
  <r>
    <x v="14"/>
    <x v="61"/>
    <n v="56.942277691107641"/>
    <x v="0"/>
    <x v="3"/>
  </r>
  <r>
    <x v="14"/>
    <x v="66"/>
    <n v="0"/>
    <x v="0"/>
    <x v="3"/>
  </r>
  <r>
    <x v="10"/>
    <x v="56"/>
    <n v="68.541300527240779"/>
    <x v="1"/>
    <x v="3"/>
  </r>
  <r>
    <x v="10"/>
    <x v="57"/>
    <n v="9.4024604569420038"/>
    <x v="1"/>
    <x v="3"/>
  </r>
  <r>
    <x v="10"/>
    <x v="58"/>
    <n v="10.54481546572935"/>
    <x v="1"/>
    <x v="3"/>
  </r>
  <r>
    <x v="10"/>
    <x v="59"/>
    <n v="0.70298769771529002"/>
    <x v="1"/>
    <x v="3"/>
  </r>
  <r>
    <x v="10"/>
    <x v="60"/>
    <n v="0.35149384885764501"/>
    <x v="1"/>
    <x v="3"/>
  </r>
  <r>
    <x v="10"/>
    <x v="61"/>
    <n v="10.456942003514939"/>
    <x v="1"/>
    <x v="3"/>
  </r>
  <r>
    <x v="10"/>
    <x v="62"/>
    <n v="0"/>
    <x v="1"/>
    <x v="3"/>
  </r>
  <r>
    <x v="11"/>
    <x v="56"/>
    <n v="68.101933216168717"/>
    <x v="1"/>
    <x v="3"/>
  </r>
  <r>
    <x v="11"/>
    <x v="57"/>
    <n v="9.314586994727593"/>
    <x v="1"/>
    <x v="3"/>
  </r>
  <r>
    <x v="11"/>
    <x v="58"/>
    <n v="10.456942003514939"/>
    <x v="1"/>
    <x v="3"/>
  </r>
  <r>
    <x v="11"/>
    <x v="59"/>
    <n v="0.70298769771529002"/>
    <x v="1"/>
    <x v="3"/>
  </r>
  <r>
    <x v="11"/>
    <x v="63"/>
    <n v="0.35149384885764501"/>
    <x v="1"/>
    <x v="3"/>
  </r>
  <r>
    <x v="11"/>
    <x v="64"/>
    <n v="10.456942003514939"/>
    <x v="1"/>
    <x v="3"/>
  </r>
  <r>
    <x v="11"/>
    <x v="65"/>
    <n v="0"/>
    <x v="1"/>
    <x v="3"/>
  </r>
  <r>
    <x v="11"/>
    <x v="66"/>
    <n v="0"/>
    <x v="1"/>
    <x v="3"/>
  </r>
  <r>
    <x v="11"/>
    <x v="4"/>
    <n v="0.61511423550087874"/>
    <x v="1"/>
    <x v="3"/>
  </r>
  <r>
    <x v="12"/>
    <x v="67"/>
    <n v="0.96660808435852374"/>
    <x v="1"/>
    <x v="3"/>
  </r>
  <r>
    <x v="12"/>
    <x v="68"/>
    <n v="7.6449912126537782"/>
    <x v="1"/>
    <x v="3"/>
  </r>
  <r>
    <x v="12"/>
    <x v="69"/>
    <n v="52.021089630931456"/>
    <x v="1"/>
    <x v="3"/>
  </r>
  <r>
    <x v="12"/>
    <x v="70"/>
    <n v="7.4692442882249557"/>
    <x v="1"/>
    <x v="3"/>
  </r>
  <r>
    <x v="12"/>
    <x v="71"/>
    <n v="0.26362038664323373"/>
    <x v="1"/>
    <x v="3"/>
  </r>
  <r>
    <x v="12"/>
    <x v="72"/>
    <n v="5.7996485061511427"/>
    <x v="1"/>
    <x v="3"/>
  </r>
  <r>
    <x v="12"/>
    <x v="73"/>
    <n v="3.251318101933216"/>
    <x v="1"/>
    <x v="3"/>
  </r>
  <r>
    <x v="12"/>
    <x v="74"/>
    <n v="0.26362038664323373"/>
    <x v="1"/>
    <x v="3"/>
  </r>
  <r>
    <x v="12"/>
    <x v="75"/>
    <n v="4.7451669595782073"/>
    <x v="1"/>
    <x v="3"/>
  </r>
  <r>
    <x v="12"/>
    <x v="76"/>
    <n v="5.4481546572934976"/>
    <x v="1"/>
    <x v="3"/>
  </r>
  <r>
    <x v="12"/>
    <x v="59"/>
    <n v="0.70298769771529002"/>
    <x v="1"/>
    <x v="3"/>
  </r>
  <r>
    <x v="12"/>
    <x v="63"/>
    <n v="0.35149384885764501"/>
    <x v="1"/>
    <x v="3"/>
  </r>
  <r>
    <x v="12"/>
    <x v="64"/>
    <n v="10.456942003514939"/>
    <x v="1"/>
    <x v="3"/>
  </r>
  <r>
    <x v="12"/>
    <x v="65"/>
    <n v="0"/>
    <x v="1"/>
    <x v="3"/>
  </r>
  <r>
    <x v="12"/>
    <x v="66"/>
    <n v="0"/>
    <x v="1"/>
    <x v="3"/>
  </r>
  <r>
    <x v="12"/>
    <x v="4"/>
    <n v="0.61511423550087874"/>
    <x v="1"/>
    <x v="3"/>
  </r>
  <r>
    <x v="13"/>
    <x v="77"/>
    <n v="0"/>
    <x v="1"/>
    <x v="3"/>
  </r>
  <r>
    <x v="13"/>
    <x v="78"/>
    <n v="0"/>
    <x v="1"/>
    <x v="3"/>
  </r>
  <r>
    <x v="13"/>
    <x v="79"/>
    <n v="0"/>
    <x v="1"/>
    <x v="3"/>
  </r>
  <r>
    <x v="13"/>
    <x v="80"/>
    <n v="37.5"/>
    <x v="1"/>
    <x v="3"/>
  </r>
  <r>
    <x v="13"/>
    <x v="76"/>
    <n v="62.5"/>
    <x v="1"/>
    <x v="3"/>
  </r>
  <r>
    <x v="14"/>
    <x v="77"/>
    <n v="0"/>
    <x v="1"/>
    <x v="3"/>
  </r>
  <r>
    <x v="14"/>
    <x v="78"/>
    <n v="0.84033613445378152"/>
    <x v="1"/>
    <x v="3"/>
  </r>
  <r>
    <x v="14"/>
    <x v="79"/>
    <n v="0"/>
    <x v="1"/>
    <x v="3"/>
  </r>
  <r>
    <x v="14"/>
    <x v="80"/>
    <n v="3.3613445378151261"/>
    <x v="1"/>
    <x v="3"/>
  </r>
  <r>
    <x v="14"/>
    <x v="76"/>
    <n v="2.5210084033613445"/>
    <x v="1"/>
    <x v="3"/>
  </r>
  <r>
    <x v="14"/>
    <x v="61"/>
    <n v="93.277310924369743"/>
    <x v="1"/>
    <x v="3"/>
  </r>
  <r>
    <x v="14"/>
    <x v="66"/>
    <n v="0"/>
    <x v="1"/>
    <x v="3"/>
  </r>
  <r>
    <x v="10"/>
    <x v="56"/>
    <n v="36.740041928721176"/>
    <x v="2"/>
    <x v="3"/>
  </r>
  <r>
    <x v="10"/>
    <x v="57"/>
    <n v="7.4947589098532497"/>
    <x v="2"/>
    <x v="3"/>
  </r>
  <r>
    <x v="10"/>
    <x v="58"/>
    <n v="19.916142557651991"/>
    <x v="2"/>
    <x v="3"/>
  </r>
  <r>
    <x v="10"/>
    <x v="59"/>
    <n v="19.70649895178197"/>
    <x v="2"/>
    <x v="3"/>
  </r>
  <r>
    <x v="10"/>
    <x v="60"/>
    <n v="0.10482180293501048"/>
    <x v="2"/>
    <x v="3"/>
  </r>
  <r>
    <x v="10"/>
    <x v="61"/>
    <n v="16.037735849056602"/>
    <x v="2"/>
    <x v="3"/>
  </r>
  <r>
    <x v="10"/>
    <x v="62"/>
    <n v="0"/>
    <x v="2"/>
    <x v="3"/>
  </r>
  <r>
    <x v="11"/>
    <x v="56"/>
    <n v="36.687631027253666"/>
    <x v="2"/>
    <x v="3"/>
  </r>
  <r>
    <x v="11"/>
    <x v="57"/>
    <n v="7.4947589098532497"/>
    <x v="2"/>
    <x v="3"/>
  </r>
  <r>
    <x v="11"/>
    <x v="58"/>
    <n v="19.758909853249477"/>
    <x v="2"/>
    <x v="3"/>
  </r>
  <r>
    <x v="11"/>
    <x v="59"/>
    <n v="19.392033542976939"/>
    <x v="2"/>
    <x v="3"/>
  </r>
  <r>
    <x v="11"/>
    <x v="63"/>
    <n v="0.10482180293501048"/>
    <x v="2"/>
    <x v="3"/>
  </r>
  <r>
    <x v="11"/>
    <x v="64"/>
    <n v="16.037735849056602"/>
    <x v="2"/>
    <x v="3"/>
  </r>
  <r>
    <x v="11"/>
    <x v="65"/>
    <n v="0"/>
    <x v="2"/>
    <x v="3"/>
  </r>
  <r>
    <x v="11"/>
    <x v="66"/>
    <n v="0"/>
    <x v="2"/>
    <x v="3"/>
  </r>
  <r>
    <x v="11"/>
    <x v="4"/>
    <n v="0.52410901467505244"/>
    <x v="2"/>
    <x v="3"/>
  </r>
  <r>
    <x v="12"/>
    <x v="67"/>
    <n v="0.15723270440251572"/>
    <x v="2"/>
    <x v="3"/>
  </r>
  <r>
    <x v="12"/>
    <x v="68"/>
    <n v="2.8825995807127884"/>
    <x v="2"/>
    <x v="3"/>
  </r>
  <r>
    <x v="12"/>
    <x v="69"/>
    <n v="29.035639412997902"/>
    <x v="2"/>
    <x v="3"/>
  </r>
  <r>
    <x v="12"/>
    <x v="70"/>
    <n v="4.6121593291404608"/>
    <x v="2"/>
    <x v="3"/>
  </r>
  <r>
    <x v="12"/>
    <x v="71"/>
    <n v="0.15723270440251572"/>
    <x v="2"/>
    <x v="3"/>
  </r>
  <r>
    <x v="12"/>
    <x v="72"/>
    <n v="4.7693920335429771"/>
    <x v="2"/>
    <x v="3"/>
  </r>
  <r>
    <x v="12"/>
    <x v="73"/>
    <n v="2.5681341719077566"/>
    <x v="2"/>
    <x v="3"/>
  </r>
  <r>
    <x v="12"/>
    <x v="74"/>
    <n v="1.4675052410901468"/>
    <x v="2"/>
    <x v="3"/>
  </r>
  <r>
    <x v="12"/>
    <x v="75"/>
    <n v="5.5555555555555554"/>
    <x v="2"/>
    <x v="3"/>
  </r>
  <r>
    <x v="12"/>
    <x v="76"/>
    <n v="12.735849056603774"/>
    <x v="2"/>
    <x v="3"/>
  </r>
  <r>
    <x v="12"/>
    <x v="59"/>
    <n v="19.392033542976939"/>
    <x v="2"/>
    <x v="3"/>
  </r>
  <r>
    <x v="12"/>
    <x v="63"/>
    <n v="0.10482180293501048"/>
    <x v="2"/>
    <x v="3"/>
  </r>
  <r>
    <x v="12"/>
    <x v="64"/>
    <n v="16.037735849056602"/>
    <x v="2"/>
    <x v="3"/>
  </r>
  <r>
    <x v="12"/>
    <x v="65"/>
    <n v="0"/>
    <x v="2"/>
    <x v="3"/>
  </r>
  <r>
    <x v="12"/>
    <x v="66"/>
    <n v="0"/>
    <x v="2"/>
    <x v="3"/>
  </r>
  <r>
    <x v="12"/>
    <x v="4"/>
    <n v="0.52410901467505244"/>
    <x v="2"/>
    <x v="3"/>
  </r>
  <r>
    <x v="13"/>
    <x v="77"/>
    <n v="8.378378378378379"/>
    <x v="2"/>
    <x v="3"/>
  </r>
  <r>
    <x v="13"/>
    <x v="78"/>
    <n v="0"/>
    <x v="2"/>
    <x v="3"/>
  </r>
  <r>
    <x v="13"/>
    <x v="79"/>
    <n v="4.8648648648648649"/>
    <x v="2"/>
    <x v="3"/>
  </r>
  <r>
    <x v="13"/>
    <x v="80"/>
    <n v="29.45945945945946"/>
    <x v="2"/>
    <x v="3"/>
  </r>
  <r>
    <x v="13"/>
    <x v="76"/>
    <n v="57.297297297297298"/>
    <x v="2"/>
    <x v="3"/>
  </r>
  <r>
    <x v="14"/>
    <x v="77"/>
    <n v="0.65359477124183007"/>
    <x v="2"/>
    <x v="3"/>
  </r>
  <r>
    <x v="14"/>
    <x v="78"/>
    <n v="1.9607843137254901"/>
    <x v="2"/>
    <x v="3"/>
  </r>
  <r>
    <x v="14"/>
    <x v="79"/>
    <n v="0.98039215686274506"/>
    <x v="2"/>
    <x v="3"/>
  </r>
  <r>
    <x v="14"/>
    <x v="80"/>
    <n v="29.084967320261438"/>
    <x v="2"/>
    <x v="3"/>
  </r>
  <r>
    <x v="14"/>
    <x v="76"/>
    <n v="28.104575163398692"/>
    <x v="2"/>
    <x v="3"/>
  </r>
  <r>
    <x v="14"/>
    <x v="61"/>
    <n v="39.215686274509807"/>
    <x v="2"/>
    <x v="3"/>
  </r>
  <r>
    <x v="14"/>
    <x v="66"/>
    <n v="0"/>
    <x v="2"/>
    <x v="3"/>
  </r>
  <r>
    <x v="10"/>
    <x v="56"/>
    <n v="66.533333333333331"/>
    <x v="3"/>
    <x v="3"/>
  </r>
  <r>
    <x v="10"/>
    <x v="57"/>
    <n v="8.6666666666666661"/>
    <x v="3"/>
    <x v="3"/>
  </r>
  <r>
    <x v="10"/>
    <x v="58"/>
    <n v="9.8666666666666671"/>
    <x v="3"/>
    <x v="3"/>
  </r>
  <r>
    <x v="10"/>
    <x v="59"/>
    <n v="0.93333333333333335"/>
    <x v="3"/>
    <x v="3"/>
  </r>
  <r>
    <x v="10"/>
    <x v="60"/>
    <n v="1.6"/>
    <x v="3"/>
    <x v="3"/>
  </r>
  <r>
    <x v="10"/>
    <x v="61"/>
    <n v="12.266666666666667"/>
    <x v="3"/>
    <x v="3"/>
  </r>
  <r>
    <x v="10"/>
    <x v="62"/>
    <n v="0.13333333333333333"/>
    <x v="3"/>
    <x v="3"/>
  </r>
  <r>
    <x v="11"/>
    <x v="56"/>
    <n v="66.400000000000006"/>
    <x v="3"/>
    <x v="3"/>
  </r>
  <r>
    <x v="11"/>
    <x v="57"/>
    <n v="8.1333333333333329"/>
    <x v="3"/>
    <x v="3"/>
  </r>
  <r>
    <x v="11"/>
    <x v="58"/>
    <n v="9.7333333333333325"/>
    <x v="3"/>
    <x v="3"/>
  </r>
  <r>
    <x v="11"/>
    <x v="59"/>
    <n v="0.93333333333333335"/>
    <x v="3"/>
    <x v="3"/>
  </r>
  <r>
    <x v="11"/>
    <x v="63"/>
    <n v="1.7333333333333334"/>
    <x v="3"/>
    <x v="3"/>
  </r>
  <r>
    <x v="11"/>
    <x v="64"/>
    <n v="12.266666666666667"/>
    <x v="3"/>
    <x v="3"/>
  </r>
  <r>
    <x v="11"/>
    <x v="65"/>
    <n v="0"/>
    <x v="3"/>
    <x v="3"/>
  </r>
  <r>
    <x v="11"/>
    <x v="66"/>
    <n v="0.13333333333333333"/>
    <x v="3"/>
    <x v="3"/>
  </r>
  <r>
    <x v="11"/>
    <x v="4"/>
    <n v="0.66666666666666663"/>
    <x v="3"/>
    <x v="3"/>
  </r>
  <r>
    <x v="12"/>
    <x v="67"/>
    <n v="0.53333333333333333"/>
    <x v="3"/>
    <x v="3"/>
  </r>
  <r>
    <x v="12"/>
    <x v="68"/>
    <n v="7.8666666666666663"/>
    <x v="3"/>
    <x v="3"/>
  </r>
  <r>
    <x v="12"/>
    <x v="69"/>
    <n v="50.533333333333331"/>
    <x v="3"/>
    <x v="3"/>
  </r>
  <r>
    <x v="12"/>
    <x v="70"/>
    <n v="7.4666666666666668"/>
    <x v="3"/>
    <x v="3"/>
  </r>
  <r>
    <x v="12"/>
    <x v="71"/>
    <n v="0.93333333333333335"/>
    <x v="3"/>
    <x v="3"/>
  </r>
  <r>
    <x v="12"/>
    <x v="72"/>
    <n v="3.8666666666666667"/>
    <x v="3"/>
    <x v="3"/>
  </r>
  <r>
    <x v="12"/>
    <x v="73"/>
    <n v="3.3333333333333335"/>
    <x v="3"/>
    <x v="3"/>
  </r>
  <r>
    <x v="12"/>
    <x v="74"/>
    <n v="0.13333333333333333"/>
    <x v="3"/>
    <x v="3"/>
  </r>
  <r>
    <x v="12"/>
    <x v="75"/>
    <n v="1.8666666666666667"/>
    <x v="3"/>
    <x v="3"/>
  </r>
  <r>
    <x v="12"/>
    <x v="76"/>
    <n v="7.7333333333333334"/>
    <x v="3"/>
    <x v="3"/>
  </r>
  <r>
    <x v="12"/>
    <x v="59"/>
    <n v="0.93333333333333335"/>
    <x v="3"/>
    <x v="3"/>
  </r>
  <r>
    <x v="12"/>
    <x v="63"/>
    <n v="1.7333333333333334"/>
    <x v="3"/>
    <x v="3"/>
  </r>
  <r>
    <x v="12"/>
    <x v="64"/>
    <n v="12.266666666666667"/>
    <x v="3"/>
    <x v="3"/>
  </r>
  <r>
    <x v="12"/>
    <x v="65"/>
    <n v="0"/>
    <x v="3"/>
    <x v="3"/>
  </r>
  <r>
    <x v="12"/>
    <x v="66"/>
    <n v="0.13333333333333333"/>
    <x v="3"/>
    <x v="3"/>
  </r>
  <r>
    <x v="12"/>
    <x v="4"/>
    <n v="0.66666666666666663"/>
    <x v="3"/>
    <x v="3"/>
  </r>
  <r>
    <x v="13"/>
    <x v="77"/>
    <n v="0"/>
    <x v="3"/>
    <x v="3"/>
  </r>
  <r>
    <x v="13"/>
    <x v="78"/>
    <n v="0"/>
    <x v="3"/>
    <x v="3"/>
  </r>
  <r>
    <x v="13"/>
    <x v="79"/>
    <n v="14.285714285714286"/>
    <x v="3"/>
    <x v="3"/>
  </r>
  <r>
    <x v="13"/>
    <x v="80"/>
    <n v="42.857142857142854"/>
    <x v="3"/>
    <x v="3"/>
  </r>
  <r>
    <x v="13"/>
    <x v="76"/>
    <n v="42.857142857142854"/>
    <x v="3"/>
    <x v="3"/>
  </r>
  <r>
    <x v="14"/>
    <x v="77"/>
    <n v="0"/>
    <x v="3"/>
    <x v="3"/>
  </r>
  <r>
    <x v="14"/>
    <x v="78"/>
    <n v="1.0869565217391304"/>
    <x v="3"/>
    <x v="3"/>
  </r>
  <r>
    <x v="14"/>
    <x v="79"/>
    <n v="1.0869565217391304"/>
    <x v="3"/>
    <x v="3"/>
  </r>
  <r>
    <x v="14"/>
    <x v="80"/>
    <n v="13.043478260869565"/>
    <x v="3"/>
    <x v="3"/>
  </r>
  <r>
    <x v="14"/>
    <x v="76"/>
    <n v="11.956521739130435"/>
    <x v="3"/>
    <x v="3"/>
  </r>
  <r>
    <x v="14"/>
    <x v="61"/>
    <n v="72.826086956521735"/>
    <x v="3"/>
    <x v="3"/>
  </r>
  <r>
    <x v="14"/>
    <x v="66"/>
    <n v="0"/>
    <x v="3"/>
    <x v="3"/>
  </r>
  <r>
    <x v="10"/>
    <x v="56"/>
    <n v="20.439189189189189"/>
    <x v="4"/>
    <x v="3"/>
  </r>
  <r>
    <x v="10"/>
    <x v="57"/>
    <n v="16.722972972972972"/>
    <x v="4"/>
    <x v="3"/>
  </r>
  <r>
    <x v="10"/>
    <x v="58"/>
    <n v="56.587837837837839"/>
    <x v="4"/>
    <x v="3"/>
  </r>
  <r>
    <x v="10"/>
    <x v="59"/>
    <n v="2.7027027027027026"/>
    <x v="4"/>
    <x v="3"/>
  </r>
  <r>
    <x v="10"/>
    <x v="60"/>
    <n v="0"/>
    <x v="4"/>
    <x v="3"/>
  </r>
  <r>
    <x v="10"/>
    <x v="61"/>
    <n v="3.5472972972972974"/>
    <x v="4"/>
    <x v="3"/>
  </r>
  <r>
    <x v="10"/>
    <x v="62"/>
    <n v="0"/>
    <x v="4"/>
    <x v="3"/>
  </r>
  <r>
    <x v="11"/>
    <x v="56"/>
    <n v="19.763513513513512"/>
    <x v="4"/>
    <x v="3"/>
  </r>
  <r>
    <x v="11"/>
    <x v="57"/>
    <n v="16.554054054054053"/>
    <x v="4"/>
    <x v="3"/>
  </r>
  <r>
    <x v="11"/>
    <x v="58"/>
    <n v="55.912162162162161"/>
    <x v="4"/>
    <x v="3"/>
  </r>
  <r>
    <x v="11"/>
    <x v="59"/>
    <n v="2.7027027027027026"/>
    <x v="4"/>
    <x v="3"/>
  </r>
  <r>
    <x v="11"/>
    <x v="63"/>
    <n v="0"/>
    <x v="4"/>
    <x v="3"/>
  </r>
  <r>
    <x v="11"/>
    <x v="64"/>
    <n v="3.5472972972972974"/>
    <x v="4"/>
    <x v="3"/>
  </r>
  <r>
    <x v="11"/>
    <x v="65"/>
    <n v="0"/>
    <x v="4"/>
    <x v="3"/>
  </r>
  <r>
    <x v="11"/>
    <x v="66"/>
    <n v="0"/>
    <x v="4"/>
    <x v="3"/>
  </r>
  <r>
    <x v="11"/>
    <x v="4"/>
    <n v="1.5202702702702702"/>
    <x v="4"/>
    <x v="3"/>
  </r>
  <r>
    <x v="12"/>
    <x v="67"/>
    <n v="0.5067567567567568"/>
    <x v="4"/>
    <x v="3"/>
  </r>
  <r>
    <x v="12"/>
    <x v="68"/>
    <n v="3.2094594594594597"/>
    <x v="4"/>
    <x v="3"/>
  </r>
  <r>
    <x v="12"/>
    <x v="69"/>
    <n v="14.527027027027026"/>
    <x v="4"/>
    <x v="3"/>
  </r>
  <r>
    <x v="12"/>
    <x v="70"/>
    <n v="1.5202702702702702"/>
    <x v="4"/>
    <x v="3"/>
  </r>
  <r>
    <x v="12"/>
    <x v="71"/>
    <n v="1.1824324324324325"/>
    <x v="4"/>
    <x v="3"/>
  </r>
  <r>
    <x v="12"/>
    <x v="72"/>
    <n v="11.993243243243244"/>
    <x v="4"/>
    <x v="3"/>
  </r>
  <r>
    <x v="12"/>
    <x v="73"/>
    <n v="3.3783783783783785"/>
    <x v="4"/>
    <x v="3"/>
  </r>
  <r>
    <x v="12"/>
    <x v="74"/>
    <n v="4.5608108108108105"/>
    <x v="4"/>
    <x v="3"/>
  </r>
  <r>
    <x v="12"/>
    <x v="75"/>
    <n v="10.97972972972973"/>
    <x v="4"/>
    <x v="3"/>
  </r>
  <r>
    <x v="12"/>
    <x v="76"/>
    <n v="40.371621621621621"/>
    <x v="4"/>
    <x v="3"/>
  </r>
  <r>
    <x v="12"/>
    <x v="59"/>
    <n v="2.7027027027027026"/>
    <x v="4"/>
    <x v="3"/>
  </r>
  <r>
    <x v="12"/>
    <x v="63"/>
    <n v="0"/>
    <x v="4"/>
    <x v="3"/>
  </r>
  <r>
    <x v="12"/>
    <x v="64"/>
    <n v="3.5472972972972974"/>
    <x v="4"/>
    <x v="3"/>
  </r>
  <r>
    <x v="12"/>
    <x v="65"/>
    <n v="0"/>
    <x v="4"/>
    <x v="3"/>
  </r>
  <r>
    <x v="12"/>
    <x v="66"/>
    <n v="0"/>
    <x v="4"/>
    <x v="3"/>
  </r>
  <r>
    <x v="12"/>
    <x v="4"/>
    <n v="1.5202702702702702"/>
    <x v="4"/>
    <x v="3"/>
  </r>
  <r>
    <x v="13"/>
    <x v="77"/>
    <n v="0"/>
    <x v="4"/>
    <x v="3"/>
  </r>
  <r>
    <x v="13"/>
    <x v="78"/>
    <n v="0"/>
    <x v="4"/>
    <x v="3"/>
  </r>
  <r>
    <x v="13"/>
    <x v="79"/>
    <n v="6.25"/>
    <x v="4"/>
    <x v="3"/>
  </r>
  <r>
    <x v="13"/>
    <x v="80"/>
    <n v="18.75"/>
    <x v="4"/>
    <x v="3"/>
  </r>
  <r>
    <x v="13"/>
    <x v="76"/>
    <n v="75"/>
    <x v="4"/>
    <x v="3"/>
  </r>
  <r>
    <x v="14"/>
    <x v="77"/>
    <n v="0"/>
    <x v="4"/>
    <x v="3"/>
  </r>
  <r>
    <x v="14"/>
    <x v="78"/>
    <n v="0"/>
    <x v="4"/>
    <x v="3"/>
  </r>
  <r>
    <x v="14"/>
    <x v="79"/>
    <n v="0"/>
    <x v="4"/>
    <x v="3"/>
  </r>
  <r>
    <x v="14"/>
    <x v="80"/>
    <n v="33.333333333333336"/>
    <x v="4"/>
    <x v="3"/>
  </r>
  <r>
    <x v="14"/>
    <x v="76"/>
    <n v="14.285714285714286"/>
    <x v="4"/>
    <x v="3"/>
  </r>
  <r>
    <x v="14"/>
    <x v="61"/>
    <n v="52.38095238095238"/>
    <x v="4"/>
    <x v="3"/>
  </r>
  <r>
    <x v="14"/>
    <x v="66"/>
    <n v="0"/>
    <x v="4"/>
    <x v="3"/>
  </r>
  <r>
    <x v="10"/>
    <x v="56"/>
    <n v="13.836477987421384"/>
    <x v="5"/>
    <x v="3"/>
  </r>
  <r>
    <x v="10"/>
    <x v="57"/>
    <n v="15.09433962264151"/>
    <x v="5"/>
    <x v="3"/>
  </r>
  <r>
    <x v="10"/>
    <x v="58"/>
    <n v="63.522012578616355"/>
    <x v="5"/>
    <x v="3"/>
  </r>
  <r>
    <x v="10"/>
    <x v="59"/>
    <n v="3.7735849056603774"/>
    <x v="5"/>
    <x v="3"/>
  </r>
  <r>
    <x v="10"/>
    <x v="60"/>
    <n v="0"/>
    <x v="5"/>
    <x v="3"/>
  </r>
  <r>
    <x v="10"/>
    <x v="61"/>
    <n v="3.7735849056603774"/>
    <x v="5"/>
    <x v="3"/>
  </r>
  <r>
    <x v="10"/>
    <x v="62"/>
    <n v="0"/>
    <x v="5"/>
    <x v="3"/>
  </r>
  <r>
    <x v="11"/>
    <x v="56"/>
    <n v="13.20754716981132"/>
    <x v="5"/>
    <x v="3"/>
  </r>
  <r>
    <x v="11"/>
    <x v="57"/>
    <n v="15.09433962264151"/>
    <x v="5"/>
    <x v="3"/>
  </r>
  <r>
    <x v="11"/>
    <x v="58"/>
    <n v="62.893081761006286"/>
    <x v="5"/>
    <x v="3"/>
  </r>
  <r>
    <x v="11"/>
    <x v="59"/>
    <n v="3.7735849056603774"/>
    <x v="5"/>
    <x v="3"/>
  </r>
  <r>
    <x v="11"/>
    <x v="63"/>
    <n v="0"/>
    <x v="5"/>
    <x v="3"/>
  </r>
  <r>
    <x v="11"/>
    <x v="64"/>
    <n v="3.7735849056603774"/>
    <x v="5"/>
    <x v="3"/>
  </r>
  <r>
    <x v="11"/>
    <x v="65"/>
    <n v="0"/>
    <x v="5"/>
    <x v="3"/>
  </r>
  <r>
    <x v="11"/>
    <x v="66"/>
    <n v="0"/>
    <x v="5"/>
    <x v="3"/>
  </r>
  <r>
    <x v="11"/>
    <x v="4"/>
    <n v="1.2578616352201257"/>
    <x v="5"/>
    <x v="3"/>
  </r>
  <r>
    <x v="12"/>
    <x v="67"/>
    <n v="0"/>
    <x v="5"/>
    <x v="3"/>
  </r>
  <r>
    <x v="12"/>
    <x v="68"/>
    <n v="0.62893081761006286"/>
    <x v="5"/>
    <x v="3"/>
  </r>
  <r>
    <x v="12"/>
    <x v="69"/>
    <n v="10.691823899371069"/>
    <x v="5"/>
    <x v="3"/>
  </r>
  <r>
    <x v="12"/>
    <x v="70"/>
    <n v="1.8867924528301887"/>
    <x v="5"/>
    <x v="3"/>
  </r>
  <r>
    <x v="12"/>
    <x v="71"/>
    <n v="1.8867924528301887"/>
    <x v="5"/>
    <x v="3"/>
  </r>
  <r>
    <x v="12"/>
    <x v="72"/>
    <n v="11.949685534591195"/>
    <x v="5"/>
    <x v="3"/>
  </r>
  <r>
    <x v="12"/>
    <x v="73"/>
    <n v="1.2578616352201257"/>
    <x v="5"/>
    <x v="3"/>
  </r>
  <r>
    <x v="12"/>
    <x v="74"/>
    <n v="2.5157232704402515"/>
    <x v="5"/>
    <x v="3"/>
  </r>
  <r>
    <x v="12"/>
    <x v="75"/>
    <n v="11.949685534591195"/>
    <x v="5"/>
    <x v="3"/>
  </r>
  <r>
    <x v="12"/>
    <x v="76"/>
    <n v="48.427672955974842"/>
    <x v="5"/>
    <x v="3"/>
  </r>
  <r>
    <x v="12"/>
    <x v="59"/>
    <n v="3.7735849056603774"/>
    <x v="5"/>
    <x v="3"/>
  </r>
  <r>
    <x v="12"/>
    <x v="63"/>
    <n v="0"/>
    <x v="5"/>
    <x v="3"/>
  </r>
  <r>
    <x v="12"/>
    <x v="64"/>
    <n v="3.7735849056603774"/>
    <x v="5"/>
    <x v="3"/>
  </r>
  <r>
    <x v="12"/>
    <x v="65"/>
    <n v="0"/>
    <x v="5"/>
    <x v="3"/>
  </r>
  <r>
    <x v="12"/>
    <x v="66"/>
    <n v="0"/>
    <x v="5"/>
    <x v="3"/>
  </r>
  <r>
    <x v="12"/>
    <x v="4"/>
    <n v="1.2578616352201257"/>
    <x v="5"/>
    <x v="3"/>
  </r>
  <r>
    <x v="13"/>
    <x v="77"/>
    <n v="0"/>
    <x v="5"/>
    <x v="3"/>
  </r>
  <r>
    <x v="13"/>
    <x v="78"/>
    <n v="0"/>
    <x v="5"/>
    <x v="3"/>
  </r>
  <r>
    <x v="13"/>
    <x v="79"/>
    <n v="0"/>
    <x v="5"/>
    <x v="3"/>
  </r>
  <r>
    <x v="13"/>
    <x v="80"/>
    <n v="33.333333333333336"/>
    <x v="5"/>
    <x v="3"/>
  </r>
  <r>
    <x v="13"/>
    <x v="76"/>
    <n v="66.666666666666671"/>
    <x v="5"/>
    <x v="3"/>
  </r>
  <r>
    <x v="14"/>
    <x v="77"/>
    <n v="0"/>
    <x v="5"/>
    <x v="3"/>
  </r>
  <r>
    <x v="14"/>
    <x v="78"/>
    <n v="0"/>
    <x v="5"/>
    <x v="3"/>
  </r>
  <r>
    <x v="14"/>
    <x v="79"/>
    <n v="0"/>
    <x v="5"/>
    <x v="3"/>
  </r>
  <r>
    <x v="14"/>
    <x v="80"/>
    <n v="33.333333333333336"/>
    <x v="5"/>
    <x v="3"/>
  </r>
  <r>
    <x v="14"/>
    <x v="76"/>
    <n v="16.666666666666668"/>
    <x v="5"/>
    <x v="3"/>
  </r>
  <r>
    <x v="14"/>
    <x v="61"/>
    <n v="50"/>
    <x v="5"/>
    <x v="3"/>
  </r>
  <r>
    <x v="14"/>
    <x v="66"/>
    <n v="0"/>
    <x v="5"/>
    <x v="3"/>
  </r>
  <r>
    <x v="10"/>
    <x v="56"/>
    <n v="20.37037037037037"/>
    <x v="6"/>
    <x v="3"/>
  </r>
  <r>
    <x v="10"/>
    <x v="57"/>
    <n v="13.888888888888889"/>
    <x v="6"/>
    <x v="3"/>
  </r>
  <r>
    <x v="10"/>
    <x v="58"/>
    <n v="56.481481481481481"/>
    <x v="6"/>
    <x v="3"/>
  </r>
  <r>
    <x v="10"/>
    <x v="59"/>
    <n v="3.7037037037037037"/>
    <x v="6"/>
    <x v="3"/>
  </r>
  <r>
    <x v="10"/>
    <x v="60"/>
    <n v="0"/>
    <x v="6"/>
    <x v="3"/>
  </r>
  <r>
    <x v="10"/>
    <x v="61"/>
    <n v="5.5555555555555554"/>
    <x v="6"/>
    <x v="3"/>
  </r>
  <r>
    <x v="10"/>
    <x v="62"/>
    <n v="0"/>
    <x v="6"/>
    <x v="3"/>
  </r>
  <r>
    <x v="11"/>
    <x v="56"/>
    <n v="20.37037037037037"/>
    <x v="6"/>
    <x v="3"/>
  </r>
  <r>
    <x v="11"/>
    <x v="57"/>
    <n v="12.962962962962964"/>
    <x v="6"/>
    <x v="3"/>
  </r>
  <r>
    <x v="11"/>
    <x v="58"/>
    <n v="55.555555555555557"/>
    <x v="6"/>
    <x v="3"/>
  </r>
  <r>
    <x v="11"/>
    <x v="59"/>
    <n v="3.7037037037037037"/>
    <x v="6"/>
    <x v="3"/>
  </r>
  <r>
    <x v="11"/>
    <x v="63"/>
    <n v="0"/>
    <x v="6"/>
    <x v="3"/>
  </r>
  <r>
    <x v="11"/>
    <x v="64"/>
    <n v="5.5555555555555554"/>
    <x v="6"/>
    <x v="3"/>
  </r>
  <r>
    <x v="11"/>
    <x v="65"/>
    <n v="0"/>
    <x v="6"/>
    <x v="3"/>
  </r>
  <r>
    <x v="11"/>
    <x v="66"/>
    <n v="0"/>
    <x v="6"/>
    <x v="3"/>
  </r>
  <r>
    <x v="11"/>
    <x v="4"/>
    <n v="1.8518518518518519"/>
    <x v="6"/>
    <x v="3"/>
  </r>
  <r>
    <x v="12"/>
    <x v="67"/>
    <n v="0.92592592592592593"/>
    <x v="6"/>
    <x v="3"/>
  </r>
  <r>
    <x v="12"/>
    <x v="68"/>
    <n v="1.8518518518518519"/>
    <x v="6"/>
    <x v="3"/>
  </r>
  <r>
    <x v="12"/>
    <x v="69"/>
    <n v="14.814814814814815"/>
    <x v="6"/>
    <x v="3"/>
  </r>
  <r>
    <x v="12"/>
    <x v="70"/>
    <n v="2.7777777777777777"/>
    <x v="6"/>
    <x v="3"/>
  </r>
  <r>
    <x v="12"/>
    <x v="71"/>
    <n v="0"/>
    <x v="6"/>
    <x v="3"/>
  </r>
  <r>
    <x v="12"/>
    <x v="72"/>
    <n v="8.3333333333333339"/>
    <x v="6"/>
    <x v="3"/>
  </r>
  <r>
    <x v="12"/>
    <x v="73"/>
    <n v="4.6296296296296298"/>
    <x v="6"/>
    <x v="3"/>
  </r>
  <r>
    <x v="12"/>
    <x v="74"/>
    <n v="5.5555555555555554"/>
    <x v="6"/>
    <x v="3"/>
  </r>
  <r>
    <x v="12"/>
    <x v="75"/>
    <n v="6.4814814814814818"/>
    <x v="6"/>
    <x v="3"/>
  </r>
  <r>
    <x v="12"/>
    <x v="76"/>
    <n v="43.518518518518519"/>
    <x v="6"/>
    <x v="3"/>
  </r>
  <r>
    <x v="12"/>
    <x v="59"/>
    <n v="3.7037037037037037"/>
    <x v="6"/>
    <x v="3"/>
  </r>
  <r>
    <x v="12"/>
    <x v="63"/>
    <n v="0"/>
    <x v="6"/>
    <x v="3"/>
  </r>
  <r>
    <x v="12"/>
    <x v="64"/>
    <n v="5.5555555555555554"/>
    <x v="6"/>
    <x v="3"/>
  </r>
  <r>
    <x v="12"/>
    <x v="65"/>
    <n v="0"/>
    <x v="6"/>
    <x v="3"/>
  </r>
  <r>
    <x v="12"/>
    <x v="66"/>
    <n v="0"/>
    <x v="6"/>
    <x v="3"/>
  </r>
  <r>
    <x v="12"/>
    <x v="4"/>
    <n v="1.8518518518518519"/>
    <x v="6"/>
    <x v="3"/>
  </r>
  <r>
    <x v="13"/>
    <x v="77"/>
    <n v="0"/>
    <x v="6"/>
    <x v="3"/>
  </r>
  <r>
    <x v="13"/>
    <x v="78"/>
    <n v="0"/>
    <x v="6"/>
    <x v="3"/>
  </r>
  <r>
    <x v="13"/>
    <x v="79"/>
    <n v="25"/>
    <x v="6"/>
    <x v="3"/>
  </r>
  <r>
    <x v="13"/>
    <x v="80"/>
    <n v="0"/>
    <x v="6"/>
    <x v="3"/>
  </r>
  <r>
    <x v="13"/>
    <x v="76"/>
    <n v="75"/>
    <x v="6"/>
    <x v="3"/>
  </r>
  <r>
    <x v="14"/>
    <x v="77"/>
    <n v="0"/>
    <x v="6"/>
    <x v="3"/>
  </r>
  <r>
    <x v="14"/>
    <x v="78"/>
    <n v="0"/>
    <x v="6"/>
    <x v="3"/>
  </r>
  <r>
    <x v="14"/>
    <x v="79"/>
    <n v="0"/>
    <x v="6"/>
    <x v="3"/>
  </r>
  <r>
    <x v="14"/>
    <x v="80"/>
    <n v="33.333333333333336"/>
    <x v="6"/>
    <x v="3"/>
  </r>
  <r>
    <x v="14"/>
    <x v="76"/>
    <n v="0"/>
    <x v="6"/>
    <x v="3"/>
  </r>
  <r>
    <x v="14"/>
    <x v="61"/>
    <n v="66.666666666666671"/>
    <x v="6"/>
    <x v="3"/>
  </r>
  <r>
    <x v="14"/>
    <x v="66"/>
    <n v="0"/>
    <x v="6"/>
    <x v="3"/>
  </r>
  <r>
    <x v="10"/>
    <x v="56"/>
    <n v="24.858757062146893"/>
    <x v="7"/>
    <x v="3"/>
  </r>
  <r>
    <x v="10"/>
    <x v="57"/>
    <n v="22.598870056497177"/>
    <x v="7"/>
    <x v="3"/>
  </r>
  <r>
    <x v="10"/>
    <x v="58"/>
    <n v="46.327683615819211"/>
    <x v="7"/>
    <x v="3"/>
  </r>
  <r>
    <x v="10"/>
    <x v="59"/>
    <n v="2.2598870056497176"/>
    <x v="7"/>
    <x v="3"/>
  </r>
  <r>
    <x v="10"/>
    <x v="60"/>
    <n v="0"/>
    <x v="7"/>
    <x v="3"/>
  </r>
  <r>
    <x v="10"/>
    <x v="61"/>
    <n v="3.9548022598870056"/>
    <x v="7"/>
    <x v="3"/>
  </r>
  <r>
    <x v="10"/>
    <x v="62"/>
    <n v="0"/>
    <x v="7"/>
    <x v="3"/>
  </r>
  <r>
    <x v="11"/>
    <x v="56"/>
    <n v="24.858757062146893"/>
    <x v="7"/>
    <x v="3"/>
  </r>
  <r>
    <x v="11"/>
    <x v="57"/>
    <n v="22.598870056497177"/>
    <x v="7"/>
    <x v="3"/>
  </r>
  <r>
    <x v="11"/>
    <x v="58"/>
    <n v="46.327683615819211"/>
    <x v="7"/>
    <x v="3"/>
  </r>
  <r>
    <x v="11"/>
    <x v="59"/>
    <n v="2.2598870056497176"/>
    <x v="7"/>
    <x v="3"/>
  </r>
  <r>
    <x v="11"/>
    <x v="63"/>
    <n v="0"/>
    <x v="7"/>
    <x v="3"/>
  </r>
  <r>
    <x v="11"/>
    <x v="64"/>
    <n v="3.9548022598870056"/>
    <x v="7"/>
    <x v="3"/>
  </r>
  <r>
    <x v="11"/>
    <x v="65"/>
    <n v="0"/>
    <x v="7"/>
    <x v="3"/>
  </r>
  <r>
    <x v="11"/>
    <x v="66"/>
    <n v="0"/>
    <x v="7"/>
    <x v="3"/>
  </r>
  <r>
    <x v="11"/>
    <x v="4"/>
    <n v="0"/>
    <x v="7"/>
    <x v="3"/>
  </r>
  <r>
    <x v="12"/>
    <x v="67"/>
    <n v="0"/>
    <x v="7"/>
    <x v="3"/>
  </r>
  <r>
    <x v="12"/>
    <x v="68"/>
    <n v="4.5197740112994351"/>
    <x v="7"/>
    <x v="3"/>
  </r>
  <r>
    <x v="12"/>
    <x v="69"/>
    <n v="19.209039548022599"/>
    <x v="7"/>
    <x v="3"/>
  </r>
  <r>
    <x v="12"/>
    <x v="70"/>
    <n v="1.1299435028248588"/>
    <x v="7"/>
    <x v="3"/>
  </r>
  <r>
    <x v="12"/>
    <x v="71"/>
    <n v="0"/>
    <x v="7"/>
    <x v="3"/>
  </r>
  <r>
    <x v="12"/>
    <x v="72"/>
    <n v="19.774011299435028"/>
    <x v="7"/>
    <x v="3"/>
  </r>
  <r>
    <x v="12"/>
    <x v="73"/>
    <n v="2.8248587570621471"/>
    <x v="7"/>
    <x v="3"/>
  </r>
  <r>
    <x v="12"/>
    <x v="74"/>
    <n v="5.0847457627118642"/>
    <x v="7"/>
    <x v="3"/>
  </r>
  <r>
    <x v="12"/>
    <x v="75"/>
    <n v="15.254237288135593"/>
    <x v="7"/>
    <x v="3"/>
  </r>
  <r>
    <x v="12"/>
    <x v="76"/>
    <n v="25.988700564971751"/>
    <x v="7"/>
    <x v="3"/>
  </r>
  <r>
    <x v="12"/>
    <x v="59"/>
    <n v="2.2598870056497176"/>
    <x v="7"/>
    <x v="3"/>
  </r>
  <r>
    <x v="12"/>
    <x v="63"/>
    <n v="0"/>
    <x v="7"/>
    <x v="3"/>
  </r>
  <r>
    <x v="12"/>
    <x v="64"/>
    <n v="3.9548022598870056"/>
    <x v="7"/>
    <x v="3"/>
  </r>
  <r>
    <x v="12"/>
    <x v="65"/>
    <n v="0"/>
    <x v="7"/>
    <x v="3"/>
  </r>
  <r>
    <x v="12"/>
    <x v="66"/>
    <n v="0"/>
    <x v="7"/>
    <x v="3"/>
  </r>
  <r>
    <x v="12"/>
    <x v="4"/>
    <n v="0"/>
    <x v="7"/>
    <x v="3"/>
  </r>
  <r>
    <x v="13"/>
    <x v="77"/>
    <n v="0"/>
    <x v="7"/>
    <x v="3"/>
  </r>
  <r>
    <x v="13"/>
    <x v="78"/>
    <n v="0"/>
    <x v="7"/>
    <x v="3"/>
  </r>
  <r>
    <x v="13"/>
    <x v="79"/>
    <n v="0"/>
    <x v="7"/>
    <x v="3"/>
  </r>
  <r>
    <x v="13"/>
    <x v="80"/>
    <n v="0"/>
    <x v="7"/>
    <x v="3"/>
  </r>
  <r>
    <x v="13"/>
    <x v="76"/>
    <n v="100"/>
    <x v="7"/>
    <x v="3"/>
  </r>
  <r>
    <x v="14"/>
    <x v="77"/>
    <n v="0"/>
    <x v="7"/>
    <x v="3"/>
  </r>
  <r>
    <x v="14"/>
    <x v="78"/>
    <n v="0"/>
    <x v="7"/>
    <x v="3"/>
  </r>
  <r>
    <x v="14"/>
    <x v="79"/>
    <n v="0"/>
    <x v="7"/>
    <x v="3"/>
  </r>
  <r>
    <x v="14"/>
    <x v="80"/>
    <n v="28.571428571428573"/>
    <x v="7"/>
    <x v="3"/>
  </r>
  <r>
    <x v="14"/>
    <x v="76"/>
    <n v="28.571428571428573"/>
    <x v="7"/>
    <x v="3"/>
  </r>
  <r>
    <x v="14"/>
    <x v="61"/>
    <n v="42.857142857142854"/>
    <x v="7"/>
    <x v="3"/>
  </r>
  <r>
    <x v="14"/>
    <x v="66"/>
    <n v="0"/>
    <x v="7"/>
    <x v="3"/>
  </r>
  <r>
    <x v="10"/>
    <x v="56"/>
    <n v="22.297297297297298"/>
    <x v="8"/>
    <x v="3"/>
  </r>
  <r>
    <x v="10"/>
    <x v="57"/>
    <n v="13.513513513513514"/>
    <x v="8"/>
    <x v="3"/>
  </r>
  <r>
    <x v="10"/>
    <x v="58"/>
    <n v="61.486486486486484"/>
    <x v="8"/>
    <x v="3"/>
  </r>
  <r>
    <x v="10"/>
    <x v="59"/>
    <n v="1.3513513513513513"/>
    <x v="8"/>
    <x v="3"/>
  </r>
  <r>
    <x v="10"/>
    <x v="60"/>
    <n v="0"/>
    <x v="8"/>
    <x v="3"/>
  </r>
  <r>
    <x v="10"/>
    <x v="61"/>
    <n v="1.3513513513513513"/>
    <x v="8"/>
    <x v="3"/>
  </r>
  <r>
    <x v="10"/>
    <x v="62"/>
    <n v="0"/>
    <x v="8"/>
    <x v="3"/>
  </r>
  <r>
    <x v="11"/>
    <x v="56"/>
    <n v="20.27027027027027"/>
    <x v="8"/>
    <x v="3"/>
  </r>
  <r>
    <x v="11"/>
    <x v="57"/>
    <n v="13.513513513513514"/>
    <x v="8"/>
    <x v="3"/>
  </r>
  <r>
    <x v="11"/>
    <x v="58"/>
    <n v="60.135135135135137"/>
    <x v="8"/>
    <x v="3"/>
  </r>
  <r>
    <x v="11"/>
    <x v="59"/>
    <n v="1.3513513513513513"/>
    <x v="8"/>
    <x v="3"/>
  </r>
  <r>
    <x v="11"/>
    <x v="63"/>
    <n v="0"/>
    <x v="8"/>
    <x v="3"/>
  </r>
  <r>
    <x v="11"/>
    <x v="64"/>
    <n v="1.3513513513513513"/>
    <x v="8"/>
    <x v="3"/>
  </r>
  <r>
    <x v="11"/>
    <x v="65"/>
    <n v="0"/>
    <x v="8"/>
    <x v="3"/>
  </r>
  <r>
    <x v="11"/>
    <x v="66"/>
    <n v="0"/>
    <x v="8"/>
    <x v="3"/>
  </r>
  <r>
    <x v="11"/>
    <x v="4"/>
    <n v="3.3783783783783785"/>
    <x v="8"/>
    <x v="3"/>
  </r>
  <r>
    <x v="12"/>
    <x v="67"/>
    <n v="1.3513513513513513"/>
    <x v="8"/>
    <x v="3"/>
  </r>
  <r>
    <x v="12"/>
    <x v="68"/>
    <n v="5.4054054054054053"/>
    <x v="8"/>
    <x v="3"/>
  </r>
  <r>
    <x v="12"/>
    <x v="69"/>
    <n v="12.837837837837839"/>
    <x v="8"/>
    <x v="3"/>
  </r>
  <r>
    <x v="12"/>
    <x v="70"/>
    <n v="0.67567567567567566"/>
    <x v="8"/>
    <x v="3"/>
  </r>
  <r>
    <x v="12"/>
    <x v="71"/>
    <n v="2.7027027027027026"/>
    <x v="8"/>
    <x v="3"/>
  </r>
  <r>
    <x v="12"/>
    <x v="72"/>
    <n v="5.4054054054054053"/>
    <x v="8"/>
    <x v="3"/>
  </r>
  <r>
    <x v="12"/>
    <x v="73"/>
    <n v="5.4054054054054053"/>
    <x v="8"/>
    <x v="3"/>
  </r>
  <r>
    <x v="12"/>
    <x v="74"/>
    <n v="5.4054054054054053"/>
    <x v="8"/>
    <x v="3"/>
  </r>
  <r>
    <x v="12"/>
    <x v="75"/>
    <n v="8.1081081081081088"/>
    <x v="8"/>
    <x v="3"/>
  </r>
  <r>
    <x v="12"/>
    <x v="76"/>
    <n v="46.621621621621621"/>
    <x v="8"/>
    <x v="3"/>
  </r>
  <r>
    <x v="12"/>
    <x v="59"/>
    <n v="1.3513513513513513"/>
    <x v="8"/>
    <x v="3"/>
  </r>
  <r>
    <x v="12"/>
    <x v="63"/>
    <n v="0"/>
    <x v="8"/>
    <x v="3"/>
  </r>
  <r>
    <x v="12"/>
    <x v="64"/>
    <n v="1.3513513513513513"/>
    <x v="8"/>
    <x v="3"/>
  </r>
  <r>
    <x v="12"/>
    <x v="65"/>
    <n v="0"/>
    <x v="8"/>
    <x v="3"/>
  </r>
  <r>
    <x v="12"/>
    <x v="66"/>
    <n v="0"/>
    <x v="8"/>
    <x v="3"/>
  </r>
  <r>
    <x v="12"/>
    <x v="4"/>
    <n v="3.3783783783783785"/>
    <x v="8"/>
    <x v="3"/>
  </r>
  <r>
    <x v="13"/>
    <x v="77"/>
    <n v="0"/>
    <x v="8"/>
    <x v="3"/>
  </r>
  <r>
    <x v="13"/>
    <x v="78"/>
    <n v="0"/>
    <x v="8"/>
    <x v="3"/>
  </r>
  <r>
    <x v="13"/>
    <x v="79"/>
    <n v="0"/>
    <x v="8"/>
    <x v="3"/>
  </r>
  <r>
    <x v="13"/>
    <x v="80"/>
    <n v="50"/>
    <x v="8"/>
    <x v="3"/>
  </r>
  <r>
    <x v="13"/>
    <x v="76"/>
    <n v="50"/>
    <x v="8"/>
    <x v="3"/>
  </r>
  <r>
    <x v="14"/>
    <x v="77"/>
    <n v="0"/>
    <x v="8"/>
    <x v="3"/>
  </r>
  <r>
    <x v="14"/>
    <x v="78"/>
    <n v="0"/>
    <x v="8"/>
    <x v="3"/>
  </r>
  <r>
    <x v="14"/>
    <x v="79"/>
    <n v="0"/>
    <x v="8"/>
    <x v="3"/>
  </r>
  <r>
    <x v="14"/>
    <x v="80"/>
    <n v="50"/>
    <x v="8"/>
    <x v="3"/>
  </r>
  <r>
    <x v="14"/>
    <x v="76"/>
    <n v="0"/>
    <x v="8"/>
    <x v="3"/>
  </r>
  <r>
    <x v="14"/>
    <x v="61"/>
    <n v="50"/>
    <x v="8"/>
    <x v="3"/>
  </r>
  <r>
    <x v="14"/>
    <x v="66"/>
    <n v="0"/>
    <x v="8"/>
    <x v="3"/>
  </r>
  <r>
    <x v="10"/>
    <x v="56"/>
    <n v="43.786982248520708"/>
    <x v="9"/>
    <x v="3"/>
  </r>
  <r>
    <x v="10"/>
    <x v="57"/>
    <n v="13.609467455621301"/>
    <x v="9"/>
    <x v="3"/>
  </r>
  <r>
    <x v="10"/>
    <x v="58"/>
    <n v="33.727810650887577"/>
    <x v="9"/>
    <x v="3"/>
  </r>
  <r>
    <x v="10"/>
    <x v="59"/>
    <n v="1.7751479289940828"/>
    <x v="9"/>
    <x v="3"/>
  </r>
  <r>
    <x v="10"/>
    <x v="60"/>
    <n v="0.59171597633136097"/>
    <x v="9"/>
    <x v="3"/>
  </r>
  <r>
    <x v="10"/>
    <x v="61"/>
    <n v="6.5088757396449708"/>
    <x v="9"/>
    <x v="3"/>
  </r>
  <r>
    <x v="10"/>
    <x v="62"/>
    <n v="0"/>
    <x v="9"/>
    <x v="3"/>
  </r>
  <r>
    <x v="11"/>
    <x v="56"/>
    <n v="43.786982248520708"/>
    <x v="9"/>
    <x v="3"/>
  </r>
  <r>
    <x v="11"/>
    <x v="57"/>
    <n v="13.609467455621301"/>
    <x v="9"/>
    <x v="3"/>
  </r>
  <r>
    <x v="11"/>
    <x v="58"/>
    <n v="32.544378698224854"/>
    <x v="9"/>
    <x v="3"/>
  </r>
  <r>
    <x v="11"/>
    <x v="59"/>
    <n v="1.7751479289940828"/>
    <x v="9"/>
    <x v="3"/>
  </r>
  <r>
    <x v="11"/>
    <x v="63"/>
    <n v="0.59171597633136097"/>
    <x v="9"/>
    <x v="3"/>
  </r>
  <r>
    <x v="11"/>
    <x v="64"/>
    <n v="6.5088757396449708"/>
    <x v="9"/>
    <x v="3"/>
  </r>
  <r>
    <x v="11"/>
    <x v="65"/>
    <n v="0"/>
    <x v="9"/>
    <x v="3"/>
  </r>
  <r>
    <x v="11"/>
    <x v="66"/>
    <n v="0"/>
    <x v="9"/>
    <x v="3"/>
  </r>
  <r>
    <x v="11"/>
    <x v="4"/>
    <n v="1.1834319526627219"/>
    <x v="9"/>
    <x v="3"/>
  </r>
  <r>
    <x v="12"/>
    <x v="67"/>
    <n v="0"/>
    <x v="9"/>
    <x v="3"/>
  </r>
  <r>
    <x v="12"/>
    <x v="68"/>
    <n v="6.5088757396449708"/>
    <x v="9"/>
    <x v="3"/>
  </r>
  <r>
    <x v="12"/>
    <x v="69"/>
    <n v="33.136094674556212"/>
    <x v="9"/>
    <x v="3"/>
  </r>
  <r>
    <x v="12"/>
    <x v="70"/>
    <n v="4.1420118343195265"/>
    <x v="9"/>
    <x v="3"/>
  </r>
  <r>
    <x v="12"/>
    <x v="71"/>
    <n v="0"/>
    <x v="9"/>
    <x v="3"/>
  </r>
  <r>
    <x v="12"/>
    <x v="72"/>
    <n v="7.1005917159763312"/>
    <x v="9"/>
    <x v="3"/>
  </r>
  <r>
    <x v="12"/>
    <x v="73"/>
    <n v="6.5088757396449708"/>
    <x v="9"/>
    <x v="3"/>
  </r>
  <r>
    <x v="12"/>
    <x v="74"/>
    <n v="0"/>
    <x v="9"/>
    <x v="3"/>
  </r>
  <r>
    <x v="12"/>
    <x v="75"/>
    <n v="5.3254437869822482"/>
    <x v="9"/>
    <x v="3"/>
  </r>
  <r>
    <x v="12"/>
    <x v="76"/>
    <n v="27.218934911242602"/>
    <x v="9"/>
    <x v="3"/>
  </r>
  <r>
    <x v="12"/>
    <x v="59"/>
    <n v="1.7751479289940828"/>
    <x v="9"/>
    <x v="3"/>
  </r>
  <r>
    <x v="12"/>
    <x v="63"/>
    <n v="0.59171597633136097"/>
    <x v="9"/>
    <x v="3"/>
  </r>
  <r>
    <x v="12"/>
    <x v="64"/>
    <n v="6.5088757396449708"/>
    <x v="9"/>
    <x v="3"/>
  </r>
  <r>
    <x v="12"/>
    <x v="65"/>
    <n v="0"/>
    <x v="9"/>
    <x v="3"/>
  </r>
  <r>
    <x v="12"/>
    <x v="66"/>
    <n v="0"/>
    <x v="9"/>
    <x v="3"/>
  </r>
  <r>
    <x v="12"/>
    <x v="4"/>
    <n v="1.1834319526627219"/>
    <x v="9"/>
    <x v="3"/>
  </r>
  <r>
    <x v="13"/>
    <x v="77"/>
    <n v="0"/>
    <x v="9"/>
    <x v="3"/>
  </r>
  <r>
    <x v="13"/>
    <x v="78"/>
    <n v="0"/>
    <x v="9"/>
    <x v="3"/>
  </r>
  <r>
    <x v="13"/>
    <x v="79"/>
    <n v="0"/>
    <x v="9"/>
    <x v="3"/>
  </r>
  <r>
    <x v="13"/>
    <x v="80"/>
    <n v="33.333333333333336"/>
    <x v="9"/>
    <x v="3"/>
  </r>
  <r>
    <x v="13"/>
    <x v="76"/>
    <n v="66.666666666666671"/>
    <x v="9"/>
    <x v="3"/>
  </r>
  <r>
    <x v="14"/>
    <x v="77"/>
    <n v="0"/>
    <x v="9"/>
    <x v="3"/>
  </r>
  <r>
    <x v="14"/>
    <x v="78"/>
    <n v="0"/>
    <x v="9"/>
    <x v="3"/>
  </r>
  <r>
    <x v="14"/>
    <x v="79"/>
    <n v="0"/>
    <x v="9"/>
    <x v="3"/>
  </r>
  <r>
    <x v="14"/>
    <x v="80"/>
    <n v="18.181818181818183"/>
    <x v="9"/>
    <x v="3"/>
  </r>
  <r>
    <x v="14"/>
    <x v="76"/>
    <n v="18.181818181818183"/>
    <x v="9"/>
    <x v="3"/>
  </r>
  <r>
    <x v="14"/>
    <x v="61"/>
    <n v="63.636363636363633"/>
    <x v="9"/>
    <x v="3"/>
  </r>
  <r>
    <x v="14"/>
    <x v="66"/>
    <n v="0"/>
    <x v="9"/>
    <x v="3"/>
  </r>
  <r>
    <x v="10"/>
    <x v="56"/>
    <n v="63.358778625954201"/>
    <x v="10"/>
    <x v="3"/>
  </r>
  <r>
    <x v="10"/>
    <x v="57"/>
    <n v="7.6335877862595423"/>
    <x v="10"/>
    <x v="3"/>
  </r>
  <r>
    <x v="10"/>
    <x v="58"/>
    <n v="6.8702290076335881"/>
    <x v="10"/>
    <x v="3"/>
  </r>
  <r>
    <x v="10"/>
    <x v="59"/>
    <n v="14.503816793893129"/>
    <x v="10"/>
    <x v="3"/>
  </r>
  <r>
    <x v="10"/>
    <x v="60"/>
    <n v="0.76335877862595425"/>
    <x v="10"/>
    <x v="3"/>
  </r>
  <r>
    <x v="10"/>
    <x v="61"/>
    <n v="6.8702290076335881"/>
    <x v="10"/>
    <x v="3"/>
  </r>
  <r>
    <x v="10"/>
    <x v="62"/>
    <n v="0"/>
    <x v="10"/>
    <x v="3"/>
  </r>
  <r>
    <x v="11"/>
    <x v="56"/>
    <n v="61.832061068702288"/>
    <x v="10"/>
    <x v="3"/>
  </r>
  <r>
    <x v="11"/>
    <x v="57"/>
    <n v="6.8702290076335881"/>
    <x v="10"/>
    <x v="3"/>
  </r>
  <r>
    <x v="11"/>
    <x v="58"/>
    <n v="6.8702290076335881"/>
    <x v="10"/>
    <x v="3"/>
  </r>
  <r>
    <x v="11"/>
    <x v="59"/>
    <n v="14.503816793893129"/>
    <x v="10"/>
    <x v="3"/>
  </r>
  <r>
    <x v="11"/>
    <x v="63"/>
    <n v="0.76335877862595425"/>
    <x v="10"/>
    <x v="3"/>
  </r>
  <r>
    <x v="11"/>
    <x v="64"/>
    <n v="6.8702290076335881"/>
    <x v="10"/>
    <x v="3"/>
  </r>
  <r>
    <x v="11"/>
    <x v="65"/>
    <n v="0"/>
    <x v="10"/>
    <x v="3"/>
  </r>
  <r>
    <x v="11"/>
    <x v="66"/>
    <n v="0"/>
    <x v="10"/>
    <x v="3"/>
  </r>
  <r>
    <x v="11"/>
    <x v="4"/>
    <n v="2.2900763358778624"/>
    <x v="10"/>
    <x v="3"/>
  </r>
  <r>
    <x v="12"/>
    <x v="67"/>
    <n v="0"/>
    <x v="10"/>
    <x v="3"/>
  </r>
  <r>
    <x v="12"/>
    <x v="68"/>
    <n v="9.9236641221374047"/>
    <x v="10"/>
    <x v="3"/>
  </r>
  <r>
    <x v="12"/>
    <x v="69"/>
    <n v="49.618320610687022"/>
    <x v="10"/>
    <x v="3"/>
  </r>
  <r>
    <x v="12"/>
    <x v="70"/>
    <n v="2.2900763358778624"/>
    <x v="10"/>
    <x v="3"/>
  </r>
  <r>
    <x v="12"/>
    <x v="71"/>
    <n v="0"/>
    <x v="10"/>
    <x v="3"/>
  </r>
  <r>
    <x v="12"/>
    <x v="72"/>
    <n v="4.5801526717557248"/>
    <x v="10"/>
    <x v="3"/>
  </r>
  <r>
    <x v="12"/>
    <x v="73"/>
    <n v="2.2900763358778624"/>
    <x v="10"/>
    <x v="3"/>
  </r>
  <r>
    <x v="12"/>
    <x v="74"/>
    <n v="0"/>
    <x v="10"/>
    <x v="3"/>
  </r>
  <r>
    <x v="12"/>
    <x v="75"/>
    <n v="0"/>
    <x v="10"/>
    <x v="3"/>
  </r>
  <r>
    <x v="12"/>
    <x v="76"/>
    <n v="6.8702290076335881"/>
    <x v="10"/>
    <x v="3"/>
  </r>
  <r>
    <x v="12"/>
    <x v="59"/>
    <n v="14.503816793893129"/>
    <x v="10"/>
    <x v="3"/>
  </r>
  <r>
    <x v="12"/>
    <x v="63"/>
    <n v="0.76335877862595425"/>
    <x v="10"/>
    <x v="3"/>
  </r>
  <r>
    <x v="12"/>
    <x v="64"/>
    <n v="6.8702290076335881"/>
    <x v="10"/>
    <x v="3"/>
  </r>
  <r>
    <x v="12"/>
    <x v="65"/>
    <n v="0"/>
    <x v="10"/>
    <x v="3"/>
  </r>
  <r>
    <x v="12"/>
    <x v="66"/>
    <n v="0"/>
    <x v="10"/>
    <x v="3"/>
  </r>
  <r>
    <x v="12"/>
    <x v="4"/>
    <n v="2.2900763358778624"/>
    <x v="10"/>
    <x v="3"/>
  </r>
  <r>
    <x v="13"/>
    <x v="77"/>
    <n v="0"/>
    <x v="10"/>
    <x v="3"/>
  </r>
  <r>
    <x v="13"/>
    <x v="78"/>
    <n v="0"/>
    <x v="10"/>
    <x v="3"/>
  </r>
  <r>
    <x v="13"/>
    <x v="79"/>
    <n v="5.2631578947368425"/>
    <x v="10"/>
    <x v="3"/>
  </r>
  <r>
    <x v="13"/>
    <x v="80"/>
    <n v="36.842105263157897"/>
    <x v="10"/>
    <x v="3"/>
  </r>
  <r>
    <x v="13"/>
    <x v="76"/>
    <n v="57.89473684210526"/>
    <x v="10"/>
    <x v="3"/>
  </r>
  <r>
    <x v="14"/>
    <x v="77"/>
    <n v="0"/>
    <x v="10"/>
    <x v="3"/>
  </r>
  <r>
    <x v="14"/>
    <x v="78"/>
    <n v="0"/>
    <x v="10"/>
    <x v="3"/>
  </r>
  <r>
    <x v="14"/>
    <x v="79"/>
    <n v="0"/>
    <x v="10"/>
    <x v="3"/>
  </r>
  <r>
    <x v="14"/>
    <x v="80"/>
    <n v="33.333333333333336"/>
    <x v="10"/>
    <x v="3"/>
  </r>
  <r>
    <x v="14"/>
    <x v="76"/>
    <n v="22.222222222222221"/>
    <x v="10"/>
    <x v="3"/>
  </r>
  <r>
    <x v="14"/>
    <x v="61"/>
    <n v="44.444444444444443"/>
    <x v="10"/>
    <x v="3"/>
  </r>
  <r>
    <x v="14"/>
    <x v="66"/>
    <n v="0"/>
    <x v="10"/>
    <x v="3"/>
  </r>
  <r>
    <x v="10"/>
    <x v="56"/>
    <n v="76.470588235294116"/>
    <x v="11"/>
    <x v="3"/>
  </r>
  <r>
    <x v="10"/>
    <x v="57"/>
    <n v="7.5630252100840334"/>
    <x v="11"/>
    <x v="3"/>
  </r>
  <r>
    <x v="10"/>
    <x v="58"/>
    <n v="5.0420168067226889"/>
    <x v="11"/>
    <x v="3"/>
  </r>
  <r>
    <x v="10"/>
    <x v="59"/>
    <n v="2.5210084033613445"/>
    <x v="11"/>
    <x v="3"/>
  </r>
  <r>
    <x v="10"/>
    <x v="60"/>
    <n v="0"/>
    <x v="11"/>
    <x v="3"/>
  </r>
  <r>
    <x v="10"/>
    <x v="61"/>
    <n v="8.4033613445378155"/>
    <x v="11"/>
    <x v="3"/>
  </r>
  <r>
    <x v="10"/>
    <x v="62"/>
    <n v="0"/>
    <x v="11"/>
    <x v="3"/>
  </r>
  <r>
    <x v="11"/>
    <x v="56"/>
    <n v="76.470588235294116"/>
    <x v="11"/>
    <x v="3"/>
  </r>
  <r>
    <x v="11"/>
    <x v="57"/>
    <n v="7.5630252100840334"/>
    <x v="11"/>
    <x v="3"/>
  </r>
  <r>
    <x v="11"/>
    <x v="58"/>
    <n v="5.0420168067226889"/>
    <x v="11"/>
    <x v="3"/>
  </r>
  <r>
    <x v="11"/>
    <x v="59"/>
    <n v="2.5210084033613445"/>
    <x v="11"/>
    <x v="3"/>
  </r>
  <r>
    <x v="11"/>
    <x v="63"/>
    <n v="0"/>
    <x v="11"/>
    <x v="3"/>
  </r>
  <r>
    <x v="11"/>
    <x v="64"/>
    <n v="8.4033613445378155"/>
    <x v="11"/>
    <x v="3"/>
  </r>
  <r>
    <x v="11"/>
    <x v="65"/>
    <n v="0"/>
    <x v="11"/>
    <x v="3"/>
  </r>
  <r>
    <x v="11"/>
    <x v="66"/>
    <n v="0"/>
    <x v="11"/>
    <x v="3"/>
  </r>
  <r>
    <x v="11"/>
    <x v="4"/>
    <n v="0"/>
    <x v="11"/>
    <x v="3"/>
  </r>
  <r>
    <x v="12"/>
    <x v="67"/>
    <n v="0"/>
    <x v="11"/>
    <x v="3"/>
  </r>
  <r>
    <x v="12"/>
    <x v="68"/>
    <n v="5.882352941176471"/>
    <x v="11"/>
    <x v="3"/>
  </r>
  <r>
    <x v="12"/>
    <x v="69"/>
    <n v="62.184873949579831"/>
    <x v="11"/>
    <x v="3"/>
  </r>
  <r>
    <x v="12"/>
    <x v="70"/>
    <n v="8.4033613445378155"/>
    <x v="11"/>
    <x v="3"/>
  </r>
  <r>
    <x v="12"/>
    <x v="71"/>
    <n v="0.84033613445378152"/>
    <x v="11"/>
    <x v="3"/>
  </r>
  <r>
    <x v="12"/>
    <x v="72"/>
    <n v="4.2016806722689077"/>
    <x v="11"/>
    <x v="3"/>
  </r>
  <r>
    <x v="12"/>
    <x v="73"/>
    <n v="2.5210084033613445"/>
    <x v="11"/>
    <x v="3"/>
  </r>
  <r>
    <x v="12"/>
    <x v="74"/>
    <n v="0"/>
    <x v="11"/>
    <x v="3"/>
  </r>
  <r>
    <x v="12"/>
    <x v="75"/>
    <n v="0"/>
    <x v="11"/>
    <x v="3"/>
  </r>
  <r>
    <x v="12"/>
    <x v="76"/>
    <n v="5.0420168067226889"/>
    <x v="11"/>
    <x v="3"/>
  </r>
  <r>
    <x v="12"/>
    <x v="59"/>
    <n v="2.5210084033613445"/>
    <x v="11"/>
    <x v="3"/>
  </r>
  <r>
    <x v="12"/>
    <x v="63"/>
    <n v="0"/>
    <x v="11"/>
    <x v="3"/>
  </r>
  <r>
    <x v="12"/>
    <x v="64"/>
    <n v="8.4033613445378155"/>
    <x v="11"/>
    <x v="3"/>
  </r>
  <r>
    <x v="12"/>
    <x v="65"/>
    <n v="0"/>
    <x v="11"/>
    <x v="3"/>
  </r>
  <r>
    <x v="12"/>
    <x v="66"/>
    <n v="0"/>
    <x v="11"/>
    <x v="3"/>
  </r>
  <r>
    <x v="12"/>
    <x v="4"/>
    <n v="0"/>
    <x v="11"/>
    <x v="3"/>
  </r>
  <r>
    <x v="13"/>
    <x v="77"/>
    <n v="0"/>
    <x v="11"/>
    <x v="3"/>
  </r>
  <r>
    <x v="13"/>
    <x v="78"/>
    <n v="0"/>
    <x v="11"/>
    <x v="3"/>
  </r>
  <r>
    <x v="13"/>
    <x v="79"/>
    <n v="0"/>
    <x v="11"/>
    <x v="3"/>
  </r>
  <r>
    <x v="13"/>
    <x v="80"/>
    <n v="66.666666666666671"/>
    <x v="11"/>
    <x v="3"/>
  </r>
  <r>
    <x v="13"/>
    <x v="76"/>
    <n v="33.333333333333336"/>
    <x v="11"/>
    <x v="3"/>
  </r>
  <r>
    <x v="14"/>
    <x v="77"/>
    <n v="0"/>
    <x v="11"/>
    <x v="3"/>
  </r>
  <r>
    <x v="14"/>
    <x v="78"/>
    <n v="0"/>
    <x v="11"/>
    <x v="3"/>
  </r>
  <r>
    <x v="14"/>
    <x v="79"/>
    <n v="0"/>
    <x v="11"/>
    <x v="3"/>
  </r>
  <r>
    <x v="14"/>
    <x v="80"/>
    <n v="10"/>
    <x v="11"/>
    <x v="3"/>
  </r>
  <r>
    <x v="14"/>
    <x v="76"/>
    <n v="20"/>
    <x v="11"/>
    <x v="3"/>
  </r>
  <r>
    <x v="14"/>
    <x v="61"/>
    <n v="70"/>
    <x v="11"/>
    <x v="3"/>
  </r>
  <r>
    <x v="14"/>
    <x v="66"/>
    <n v="0"/>
    <x v="11"/>
    <x v="3"/>
  </r>
  <r>
    <x v="10"/>
    <x v="56"/>
    <n v="70.707070707070713"/>
    <x v="12"/>
    <x v="3"/>
  </r>
  <r>
    <x v="10"/>
    <x v="57"/>
    <n v="4.0404040404040407"/>
    <x v="12"/>
    <x v="3"/>
  </r>
  <r>
    <x v="10"/>
    <x v="58"/>
    <n v="8.0808080808080813"/>
    <x v="12"/>
    <x v="3"/>
  </r>
  <r>
    <x v="10"/>
    <x v="59"/>
    <n v="6.0606060606060606"/>
    <x v="12"/>
    <x v="3"/>
  </r>
  <r>
    <x v="10"/>
    <x v="60"/>
    <n v="0"/>
    <x v="12"/>
    <x v="3"/>
  </r>
  <r>
    <x v="10"/>
    <x v="61"/>
    <n v="11.111111111111111"/>
    <x v="12"/>
    <x v="3"/>
  </r>
  <r>
    <x v="10"/>
    <x v="62"/>
    <n v="0"/>
    <x v="12"/>
    <x v="3"/>
  </r>
  <r>
    <x v="11"/>
    <x v="56"/>
    <n v="70.707070707070713"/>
    <x v="12"/>
    <x v="3"/>
  </r>
  <r>
    <x v="11"/>
    <x v="57"/>
    <n v="4.0404040404040407"/>
    <x v="12"/>
    <x v="3"/>
  </r>
  <r>
    <x v="11"/>
    <x v="58"/>
    <n v="8.0808080808080813"/>
    <x v="12"/>
    <x v="3"/>
  </r>
  <r>
    <x v="11"/>
    <x v="59"/>
    <n v="5.0505050505050502"/>
    <x v="12"/>
    <x v="3"/>
  </r>
  <r>
    <x v="11"/>
    <x v="63"/>
    <n v="0"/>
    <x v="12"/>
    <x v="3"/>
  </r>
  <r>
    <x v="11"/>
    <x v="64"/>
    <n v="11.111111111111111"/>
    <x v="12"/>
    <x v="3"/>
  </r>
  <r>
    <x v="11"/>
    <x v="65"/>
    <n v="0"/>
    <x v="12"/>
    <x v="3"/>
  </r>
  <r>
    <x v="11"/>
    <x v="66"/>
    <n v="0"/>
    <x v="12"/>
    <x v="3"/>
  </r>
  <r>
    <x v="11"/>
    <x v="4"/>
    <n v="1.0101010101010102"/>
    <x v="12"/>
    <x v="3"/>
  </r>
  <r>
    <x v="12"/>
    <x v="67"/>
    <n v="0"/>
    <x v="12"/>
    <x v="3"/>
  </r>
  <r>
    <x v="12"/>
    <x v="68"/>
    <n v="6.0606060606060606"/>
    <x v="12"/>
    <x v="3"/>
  </r>
  <r>
    <x v="12"/>
    <x v="69"/>
    <n v="58.585858585858588"/>
    <x v="12"/>
    <x v="3"/>
  </r>
  <r>
    <x v="12"/>
    <x v="70"/>
    <n v="6.0606060606060606"/>
    <x v="12"/>
    <x v="3"/>
  </r>
  <r>
    <x v="12"/>
    <x v="71"/>
    <n v="0"/>
    <x v="12"/>
    <x v="3"/>
  </r>
  <r>
    <x v="12"/>
    <x v="72"/>
    <n v="3.0303030303030303"/>
    <x v="12"/>
    <x v="3"/>
  </r>
  <r>
    <x v="12"/>
    <x v="73"/>
    <n v="1.0101010101010102"/>
    <x v="12"/>
    <x v="3"/>
  </r>
  <r>
    <x v="12"/>
    <x v="74"/>
    <n v="1.0101010101010102"/>
    <x v="12"/>
    <x v="3"/>
  </r>
  <r>
    <x v="12"/>
    <x v="75"/>
    <n v="2.0202020202020203"/>
    <x v="12"/>
    <x v="3"/>
  </r>
  <r>
    <x v="12"/>
    <x v="76"/>
    <n v="5.0505050505050502"/>
    <x v="12"/>
    <x v="3"/>
  </r>
  <r>
    <x v="12"/>
    <x v="59"/>
    <n v="5.0505050505050502"/>
    <x v="12"/>
    <x v="3"/>
  </r>
  <r>
    <x v="12"/>
    <x v="63"/>
    <n v="0"/>
    <x v="12"/>
    <x v="3"/>
  </r>
  <r>
    <x v="12"/>
    <x v="64"/>
    <n v="11.111111111111111"/>
    <x v="12"/>
    <x v="3"/>
  </r>
  <r>
    <x v="12"/>
    <x v="65"/>
    <n v="0"/>
    <x v="12"/>
    <x v="3"/>
  </r>
  <r>
    <x v="12"/>
    <x v="66"/>
    <n v="0"/>
    <x v="12"/>
    <x v="3"/>
  </r>
  <r>
    <x v="12"/>
    <x v="4"/>
    <n v="1.0101010101010102"/>
    <x v="12"/>
    <x v="3"/>
  </r>
  <r>
    <x v="13"/>
    <x v="77"/>
    <n v="0"/>
    <x v="12"/>
    <x v="3"/>
  </r>
  <r>
    <x v="13"/>
    <x v="78"/>
    <n v="0"/>
    <x v="12"/>
    <x v="3"/>
  </r>
  <r>
    <x v="13"/>
    <x v="79"/>
    <n v="0"/>
    <x v="12"/>
    <x v="3"/>
  </r>
  <r>
    <x v="13"/>
    <x v="80"/>
    <n v="60"/>
    <x v="12"/>
    <x v="3"/>
  </r>
  <r>
    <x v="13"/>
    <x v="76"/>
    <n v="40"/>
    <x v="12"/>
    <x v="3"/>
  </r>
  <r>
    <x v="14"/>
    <x v="77"/>
    <n v="0"/>
    <x v="12"/>
    <x v="3"/>
  </r>
  <r>
    <x v="14"/>
    <x v="78"/>
    <n v="0"/>
    <x v="12"/>
    <x v="3"/>
  </r>
  <r>
    <x v="14"/>
    <x v="79"/>
    <n v="0"/>
    <x v="12"/>
    <x v="3"/>
  </r>
  <r>
    <x v="14"/>
    <x v="80"/>
    <n v="27.272727272727273"/>
    <x v="12"/>
    <x v="3"/>
  </r>
  <r>
    <x v="14"/>
    <x v="76"/>
    <n v="9.0909090909090917"/>
    <x v="12"/>
    <x v="3"/>
  </r>
  <r>
    <x v="14"/>
    <x v="61"/>
    <n v="0"/>
    <x v="12"/>
    <x v="3"/>
  </r>
  <r>
    <x v="14"/>
    <x v="66"/>
    <n v="0"/>
    <x v="12"/>
    <x v="3"/>
  </r>
  <r>
    <x v="10"/>
    <x v="56"/>
    <n v="66.666666666666671"/>
    <x v="13"/>
    <x v="3"/>
  </r>
  <r>
    <x v="10"/>
    <x v="57"/>
    <n v="7.2463768115942031"/>
    <x v="13"/>
    <x v="3"/>
  </r>
  <r>
    <x v="10"/>
    <x v="58"/>
    <n v="14.492753623188406"/>
    <x v="13"/>
    <x v="3"/>
  </r>
  <r>
    <x v="10"/>
    <x v="59"/>
    <n v="0"/>
    <x v="13"/>
    <x v="3"/>
  </r>
  <r>
    <x v="10"/>
    <x v="60"/>
    <n v="0"/>
    <x v="13"/>
    <x v="3"/>
  </r>
  <r>
    <x v="10"/>
    <x v="61"/>
    <n v="11.594202898550725"/>
    <x v="13"/>
    <x v="3"/>
  </r>
  <r>
    <x v="10"/>
    <x v="62"/>
    <n v="0"/>
    <x v="13"/>
    <x v="3"/>
  </r>
  <r>
    <x v="11"/>
    <x v="56"/>
    <n v="66.666666666666671"/>
    <x v="13"/>
    <x v="3"/>
  </r>
  <r>
    <x v="11"/>
    <x v="57"/>
    <n v="5.7971014492753623"/>
    <x v="13"/>
    <x v="3"/>
  </r>
  <r>
    <x v="11"/>
    <x v="58"/>
    <n v="14.492753623188406"/>
    <x v="13"/>
    <x v="3"/>
  </r>
  <r>
    <x v="11"/>
    <x v="59"/>
    <n v="0"/>
    <x v="13"/>
    <x v="3"/>
  </r>
  <r>
    <x v="11"/>
    <x v="63"/>
    <n v="0"/>
    <x v="13"/>
    <x v="3"/>
  </r>
  <r>
    <x v="11"/>
    <x v="64"/>
    <n v="11.594202898550725"/>
    <x v="13"/>
    <x v="3"/>
  </r>
  <r>
    <x v="11"/>
    <x v="65"/>
    <n v="0"/>
    <x v="13"/>
    <x v="3"/>
  </r>
  <r>
    <x v="11"/>
    <x v="66"/>
    <n v="0"/>
    <x v="13"/>
    <x v="3"/>
  </r>
  <r>
    <x v="11"/>
    <x v="4"/>
    <n v="1.4492753623188406"/>
    <x v="13"/>
    <x v="3"/>
  </r>
  <r>
    <x v="12"/>
    <x v="67"/>
    <n v="0"/>
    <x v="13"/>
    <x v="3"/>
  </r>
  <r>
    <x v="12"/>
    <x v="68"/>
    <n v="5.7971014492753623"/>
    <x v="13"/>
    <x v="3"/>
  </r>
  <r>
    <x v="12"/>
    <x v="69"/>
    <n v="55.072463768115945"/>
    <x v="13"/>
    <x v="3"/>
  </r>
  <r>
    <x v="12"/>
    <x v="70"/>
    <n v="5.7971014492753623"/>
    <x v="13"/>
    <x v="3"/>
  </r>
  <r>
    <x v="12"/>
    <x v="71"/>
    <n v="0"/>
    <x v="13"/>
    <x v="3"/>
  </r>
  <r>
    <x v="12"/>
    <x v="72"/>
    <n v="4.3478260869565215"/>
    <x v="13"/>
    <x v="3"/>
  </r>
  <r>
    <x v="12"/>
    <x v="73"/>
    <n v="1.4492753623188406"/>
    <x v="13"/>
    <x v="3"/>
  </r>
  <r>
    <x v="12"/>
    <x v="74"/>
    <n v="0"/>
    <x v="13"/>
    <x v="3"/>
  </r>
  <r>
    <x v="12"/>
    <x v="75"/>
    <n v="2.8985507246376812"/>
    <x v="13"/>
    <x v="3"/>
  </r>
  <r>
    <x v="12"/>
    <x v="76"/>
    <n v="11.594202898550725"/>
    <x v="13"/>
    <x v="3"/>
  </r>
  <r>
    <x v="12"/>
    <x v="59"/>
    <n v="0"/>
    <x v="13"/>
    <x v="3"/>
  </r>
  <r>
    <x v="12"/>
    <x v="63"/>
    <n v="0"/>
    <x v="13"/>
    <x v="3"/>
  </r>
  <r>
    <x v="12"/>
    <x v="64"/>
    <n v="11.594202898550725"/>
    <x v="13"/>
    <x v="3"/>
  </r>
  <r>
    <x v="12"/>
    <x v="65"/>
    <n v="0"/>
    <x v="13"/>
    <x v="3"/>
  </r>
  <r>
    <x v="12"/>
    <x v="66"/>
    <n v="0"/>
    <x v="13"/>
    <x v="3"/>
  </r>
  <r>
    <x v="12"/>
    <x v="4"/>
    <n v="1.4492753623188406"/>
    <x v="13"/>
    <x v="3"/>
  </r>
  <r>
    <x v="13"/>
    <x v="77"/>
    <n v="0"/>
    <x v="13"/>
    <x v="3"/>
  </r>
  <r>
    <x v="13"/>
    <x v="78"/>
    <n v="0"/>
    <x v="13"/>
    <x v="3"/>
  </r>
  <r>
    <x v="13"/>
    <x v="79"/>
    <n v="0"/>
    <x v="13"/>
    <x v="3"/>
  </r>
  <r>
    <x v="13"/>
    <x v="80"/>
    <n v="0"/>
    <x v="13"/>
    <x v="3"/>
  </r>
  <r>
    <x v="13"/>
    <x v="76"/>
    <n v="0"/>
    <x v="13"/>
    <x v="3"/>
  </r>
  <r>
    <x v="14"/>
    <x v="77"/>
    <n v="0"/>
    <x v="13"/>
    <x v="3"/>
  </r>
  <r>
    <x v="14"/>
    <x v="78"/>
    <n v="12.5"/>
    <x v="13"/>
    <x v="3"/>
  </r>
  <r>
    <x v="14"/>
    <x v="79"/>
    <n v="12.5"/>
    <x v="13"/>
    <x v="3"/>
  </r>
  <r>
    <x v="14"/>
    <x v="80"/>
    <n v="12.5"/>
    <x v="13"/>
    <x v="3"/>
  </r>
  <r>
    <x v="14"/>
    <x v="76"/>
    <n v="0"/>
    <x v="13"/>
    <x v="3"/>
  </r>
  <r>
    <x v="14"/>
    <x v="61"/>
    <n v="62.5"/>
    <x v="13"/>
    <x v="3"/>
  </r>
  <r>
    <x v="14"/>
    <x v="66"/>
    <n v="0"/>
    <x v="13"/>
    <x v="3"/>
  </r>
  <r>
    <x v="10"/>
    <x v="56"/>
    <n v="28.735632183908045"/>
    <x v="14"/>
    <x v="3"/>
  </r>
  <r>
    <x v="10"/>
    <x v="57"/>
    <n v="5.7471264367816088"/>
    <x v="14"/>
    <x v="3"/>
  </r>
  <r>
    <x v="10"/>
    <x v="58"/>
    <n v="26.436781609195403"/>
    <x v="14"/>
    <x v="3"/>
  </r>
  <r>
    <x v="10"/>
    <x v="59"/>
    <n v="3.4482758620689653"/>
    <x v="14"/>
    <x v="3"/>
  </r>
  <r>
    <x v="10"/>
    <x v="60"/>
    <n v="0"/>
    <x v="14"/>
    <x v="3"/>
  </r>
  <r>
    <x v="10"/>
    <x v="61"/>
    <n v="35.632183908045974"/>
    <x v="14"/>
    <x v="3"/>
  </r>
  <r>
    <x v="10"/>
    <x v="62"/>
    <n v="0"/>
    <x v="14"/>
    <x v="3"/>
  </r>
  <r>
    <x v="11"/>
    <x v="56"/>
    <n v="28.735632183908045"/>
    <x v="14"/>
    <x v="3"/>
  </r>
  <r>
    <x v="11"/>
    <x v="57"/>
    <n v="5.7471264367816088"/>
    <x v="14"/>
    <x v="3"/>
  </r>
  <r>
    <x v="11"/>
    <x v="58"/>
    <n v="25.287356321839081"/>
    <x v="14"/>
    <x v="3"/>
  </r>
  <r>
    <x v="11"/>
    <x v="59"/>
    <n v="3.4482758620689653"/>
    <x v="14"/>
    <x v="3"/>
  </r>
  <r>
    <x v="11"/>
    <x v="63"/>
    <n v="0"/>
    <x v="14"/>
    <x v="3"/>
  </r>
  <r>
    <x v="11"/>
    <x v="64"/>
    <n v="35.632183908045974"/>
    <x v="14"/>
    <x v="3"/>
  </r>
  <r>
    <x v="11"/>
    <x v="65"/>
    <n v="0"/>
    <x v="14"/>
    <x v="3"/>
  </r>
  <r>
    <x v="11"/>
    <x v="66"/>
    <n v="0"/>
    <x v="14"/>
    <x v="3"/>
  </r>
  <r>
    <x v="11"/>
    <x v="4"/>
    <n v="1.1494252873563218"/>
    <x v="14"/>
    <x v="3"/>
  </r>
  <r>
    <x v="12"/>
    <x v="67"/>
    <n v="0"/>
    <x v="14"/>
    <x v="3"/>
  </r>
  <r>
    <x v="12"/>
    <x v="68"/>
    <n v="2.2988505747126435"/>
    <x v="14"/>
    <x v="3"/>
  </r>
  <r>
    <x v="12"/>
    <x v="69"/>
    <n v="22.988505747126435"/>
    <x v="14"/>
    <x v="3"/>
  </r>
  <r>
    <x v="12"/>
    <x v="70"/>
    <n v="3.4482758620689653"/>
    <x v="14"/>
    <x v="3"/>
  </r>
  <r>
    <x v="12"/>
    <x v="71"/>
    <n v="0"/>
    <x v="14"/>
    <x v="3"/>
  </r>
  <r>
    <x v="12"/>
    <x v="72"/>
    <n v="4.5977011494252871"/>
    <x v="14"/>
    <x v="3"/>
  </r>
  <r>
    <x v="12"/>
    <x v="73"/>
    <n v="1.1494252873563218"/>
    <x v="14"/>
    <x v="3"/>
  </r>
  <r>
    <x v="12"/>
    <x v="74"/>
    <n v="1.1494252873563218"/>
    <x v="14"/>
    <x v="3"/>
  </r>
  <r>
    <x v="12"/>
    <x v="75"/>
    <n v="5.7471264367816088"/>
    <x v="14"/>
    <x v="3"/>
  </r>
  <r>
    <x v="12"/>
    <x v="76"/>
    <n v="18.390804597701148"/>
    <x v="14"/>
    <x v="3"/>
  </r>
  <r>
    <x v="12"/>
    <x v="59"/>
    <n v="3.4482758620689653"/>
    <x v="14"/>
    <x v="3"/>
  </r>
  <r>
    <x v="12"/>
    <x v="63"/>
    <n v="0"/>
    <x v="14"/>
    <x v="3"/>
  </r>
  <r>
    <x v="12"/>
    <x v="64"/>
    <n v="35.632183908045974"/>
    <x v="14"/>
    <x v="3"/>
  </r>
  <r>
    <x v="12"/>
    <x v="65"/>
    <n v="0"/>
    <x v="14"/>
    <x v="3"/>
  </r>
  <r>
    <x v="12"/>
    <x v="66"/>
    <n v="0"/>
    <x v="14"/>
    <x v="3"/>
  </r>
  <r>
    <x v="12"/>
    <x v="4"/>
    <n v="1.1494252873563218"/>
    <x v="14"/>
    <x v="3"/>
  </r>
  <r>
    <x v="13"/>
    <x v="77"/>
    <n v="0"/>
    <x v="14"/>
    <x v="3"/>
  </r>
  <r>
    <x v="13"/>
    <x v="78"/>
    <n v="0"/>
    <x v="14"/>
    <x v="3"/>
  </r>
  <r>
    <x v="13"/>
    <x v="79"/>
    <n v="0"/>
    <x v="14"/>
    <x v="3"/>
  </r>
  <r>
    <x v="13"/>
    <x v="80"/>
    <n v="0"/>
    <x v="14"/>
    <x v="3"/>
  </r>
  <r>
    <x v="13"/>
    <x v="76"/>
    <n v="100"/>
    <x v="14"/>
    <x v="3"/>
  </r>
  <r>
    <x v="14"/>
    <x v="77"/>
    <n v="0"/>
    <x v="14"/>
    <x v="3"/>
  </r>
  <r>
    <x v="14"/>
    <x v="78"/>
    <n v="3.225806451612903"/>
    <x v="14"/>
    <x v="3"/>
  </r>
  <r>
    <x v="14"/>
    <x v="79"/>
    <n v="0"/>
    <x v="14"/>
    <x v="3"/>
  </r>
  <r>
    <x v="14"/>
    <x v="80"/>
    <n v="29.032258064516128"/>
    <x v="14"/>
    <x v="3"/>
  </r>
  <r>
    <x v="14"/>
    <x v="76"/>
    <n v="45.161290322580648"/>
    <x v="14"/>
    <x v="3"/>
  </r>
  <r>
    <x v="14"/>
    <x v="61"/>
    <n v="22.580645161290324"/>
    <x v="14"/>
    <x v="3"/>
  </r>
  <r>
    <x v="14"/>
    <x v="66"/>
    <n v="0"/>
    <x v="14"/>
    <x v="3"/>
  </r>
  <r>
    <x v="10"/>
    <x v="56"/>
    <n v="57.142857142857146"/>
    <x v="15"/>
    <x v="3"/>
  </r>
  <r>
    <x v="10"/>
    <x v="57"/>
    <n v="9.8901098901098905"/>
    <x v="15"/>
    <x v="3"/>
  </r>
  <r>
    <x v="10"/>
    <x v="58"/>
    <n v="20.87912087912088"/>
    <x v="15"/>
    <x v="3"/>
  </r>
  <r>
    <x v="10"/>
    <x v="59"/>
    <n v="7.6923076923076925"/>
    <x v="15"/>
    <x v="3"/>
  </r>
  <r>
    <x v="10"/>
    <x v="60"/>
    <n v="0"/>
    <x v="15"/>
    <x v="3"/>
  </r>
  <r>
    <x v="10"/>
    <x v="61"/>
    <n v="4.395604395604396"/>
    <x v="15"/>
    <x v="3"/>
  </r>
  <r>
    <x v="10"/>
    <x v="62"/>
    <n v="0"/>
    <x v="15"/>
    <x v="3"/>
  </r>
  <r>
    <x v="11"/>
    <x v="56"/>
    <n v="54.945054945054942"/>
    <x v="15"/>
    <x v="3"/>
  </r>
  <r>
    <x v="11"/>
    <x v="57"/>
    <n v="6.5934065934065931"/>
    <x v="15"/>
    <x v="3"/>
  </r>
  <r>
    <x v="11"/>
    <x v="58"/>
    <n v="19.780219780219781"/>
    <x v="15"/>
    <x v="3"/>
  </r>
  <r>
    <x v="11"/>
    <x v="59"/>
    <n v="7.6923076923076925"/>
    <x v="15"/>
    <x v="3"/>
  </r>
  <r>
    <x v="11"/>
    <x v="63"/>
    <n v="0"/>
    <x v="15"/>
    <x v="3"/>
  </r>
  <r>
    <x v="11"/>
    <x v="64"/>
    <n v="4.395604395604396"/>
    <x v="15"/>
    <x v="3"/>
  </r>
  <r>
    <x v="11"/>
    <x v="65"/>
    <n v="0"/>
    <x v="15"/>
    <x v="3"/>
  </r>
  <r>
    <x v="11"/>
    <x v="66"/>
    <n v="0"/>
    <x v="15"/>
    <x v="3"/>
  </r>
  <r>
    <x v="11"/>
    <x v="4"/>
    <n v="6.5934065934065931"/>
    <x v="15"/>
    <x v="3"/>
  </r>
  <r>
    <x v="12"/>
    <x v="67"/>
    <n v="0"/>
    <x v="15"/>
    <x v="3"/>
  </r>
  <r>
    <x v="12"/>
    <x v="68"/>
    <n v="2.197802197802198"/>
    <x v="15"/>
    <x v="3"/>
  </r>
  <r>
    <x v="12"/>
    <x v="69"/>
    <n v="41.758241758241759"/>
    <x v="15"/>
    <x v="3"/>
  </r>
  <r>
    <x v="12"/>
    <x v="70"/>
    <n v="10.989010989010989"/>
    <x v="15"/>
    <x v="3"/>
  </r>
  <r>
    <x v="12"/>
    <x v="71"/>
    <n v="0"/>
    <x v="15"/>
    <x v="3"/>
  </r>
  <r>
    <x v="12"/>
    <x v="72"/>
    <n v="4.395604395604396"/>
    <x v="15"/>
    <x v="3"/>
  </r>
  <r>
    <x v="12"/>
    <x v="73"/>
    <n v="2.197802197802198"/>
    <x v="15"/>
    <x v="3"/>
  </r>
  <r>
    <x v="12"/>
    <x v="74"/>
    <n v="2.197802197802198"/>
    <x v="15"/>
    <x v="3"/>
  </r>
  <r>
    <x v="12"/>
    <x v="75"/>
    <n v="1.098901098901099"/>
    <x v="15"/>
    <x v="3"/>
  </r>
  <r>
    <x v="12"/>
    <x v="76"/>
    <n v="16.483516483516482"/>
    <x v="15"/>
    <x v="3"/>
  </r>
  <r>
    <x v="12"/>
    <x v="59"/>
    <n v="7.6923076923076925"/>
    <x v="15"/>
    <x v="3"/>
  </r>
  <r>
    <x v="12"/>
    <x v="63"/>
    <n v="0"/>
    <x v="15"/>
    <x v="3"/>
  </r>
  <r>
    <x v="12"/>
    <x v="64"/>
    <n v="4.395604395604396"/>
    <x v="15"/>
    <x v="3"/>
  </r>
  <r>
    <x v="12"/>
    <x v="65"/>
    <n v="0"/>
    <x v="15"/>
    <x v="3"/>
  </r>
  <r>
    <x v="12"/>
    <x v="66"/>
    <n v="0"/>
    <x v="15"/>
    <x v="3"/>
  </r>
  <r>
    <x v="12"/>
    <x v="4"/>
    <n v="6.5934065934065931"/>
    <x v="15"/>
    <x v="3"/>
  </r>
  <r>
    <x v="13"/>
    <x v="77"/>
    <n v="28.571428571428573"/>
    <x v="15"/>
    <x v="3"/>
  </r>
  <r>
    <x v="13"/>
    <x v="78"/>
    <n v="0"/>
    <x v="15"/>
    <x v="3"/>
  </r>
  <r>
    <x v="13"/>
    <x v="79"/>
    <n v="0"/>
    <x v="15"/>
    <x v="3"/>
  </r>
  <r>
    <x v="13"/>
    <x v="80"/>
    <n v="14.285714285714286"/>
    <x v="15"/>
    <x v="3"/>
  </r>
  <r>
    <x v="13"/>
    <x v="76"/>
    <n v="57.142857142857146"/>
    <x v="15"/>
    <x v="3"/>
  </r>
  <r>
    <x v="14"/>
    <x v="77"/>
    <n v="0"/>
    <x v="15"/>
    <x v="3"/>
  </r>
  <r>
    <x v="14"/>
    <x v="78"/>
    <n v="0"/>
    <x v="15"/>
    <x v="3"/>
  </r>
  <r>
    <x v="14"/>
    <x v="79"/>
    <n v="0"/>
    <x v="15"/>
    <x v="3"/>
  </r>
  <r>
    <x v="14"/>
    <x v="80"/>
    <n v="0"/>
    <x v="15"/>
    <x v="3"/>
  </r>
  <r>
    <x v="14"/>
    <x v="76"/>
    <n v="50"/>
    <x v="15"/>
    <x v="3"/>
  </r>
  <r>
    <x v="14"/>
    <x v="61"/>
    <n v="50"/>
    <x v="15"/>
    <x v="3"/>
  </r>
  <r>
    <x v="14"/>
    <x v="66"/>
    <n v="0"/>
    <x v="15"/>
    <x v="3"/>
  </r>
  <r>
    <x v="10"/>
    <x v="56"/>
    <n v="63.043478260869563"/>
    <x v="16"/>
    <x v="3"/>
  </r>
  <r>
    <x v="10"/>
    <x v="57"/>
    <n v="9.2391304347826093"/>
    <x v="16"/>
    <x v="3"/>
  </r>
  <r>
    <x v="10"/>
    <x v="58"/>
    <n v="11.413043478260869"/>
    <x v="16"/>
    <x v="3"/>
  </r>
  <r>
    <x v="10"/>
    <x v="59"/>
    <n v="5.9782608695652177"/>
    <x v="16"/>
    <x v="3"/>
  </r>
  <r>
    <x v="10"/>
    <x v="60"/>
    <n v="0"/>
    <x v="16"/>
    <x v="3"/>
  </r>
  <r>
    <x v="10"/>
    <x v="61"/>
    <n v="10.326086956521738"/>
    <x v="16"/>
    <x v="3"/>
  </r>
  <r>
    <x v="10"/>
    <x v="62"/>
    <n v="0"/>
    <x v="16"/>
    <x v="3"/>
  </r>
  <r>
    <x v="11"/>
    <x v="56"/>
    <n v="62.5"/>
    <x v="16"/>
    <x v="3"/>
  </r>
  <r>
    <x v="11"/>
    <x v="57"/>
    <n v="9.2391304347826093"/>
    <x v="16"/>
    <x v="3"/>
  </r>
  <r>
    <x v="11"/>
    <x v="58"/>
    <n v="10.326086956521738"/>
    <x v="16"/>
    <x v="3"/>
  </r>
  <r>
    <x v="11"/>
    <x v="59"/>
    <n v="5.9782608695652177"/>
    <x v="16"/>
    <x v="3"/>
  </r>
  <r>
    <x v="11"/>
    <x v="63"/>
    <n v="0"/>
    <x v="16"/>
    <x v="3"/>
  </r>
  <r>
    <x v="11"/>
    <x v="64"/>
    <n v="10.326086956521738"/>
    <x v="16"/>
    <x v="3"/>
  </r>
  <r>
    <x v="11"/>
    <x v="65"/>
    <n v="0"/>
    <x v="16"/>
    <x v="3"/>
  </r>
  <r>
    <x v="11"/>
    <x v="66"/>
    <n v="0"/>
    <x v="16"/>
    <x v="3"/>
  </r>
  <r>
    <x v="11"/>
    <x v="4"/>
    <n v="1.6304347826086956"/>
    <x v="16"/>
    <x v="3"/>
  </r>
  <r>
    <x v="12"/>
    <x v="67"/>
    <n v="0.54347826086956519"/>
    <x v="16"/>
    <x v="3"/>
  </r>
  <r>
    <x v="12"/>
    <x v="68"/>
    <n v="2.1739130434782608"/>
    <x v="16"/>
    <x v="3"/>
  </r>
  <r>
    <x v="12"/>
    <x v="69"/>
    <n v="52.173913043478258"/>
    <x v="16"/>
    <x v="3"/>
  </r>
  <r>
    <x v="12"/>
    <x v="70"/>
    <n v="7.6086956521739131"/>
    <x v="16"/>
    <x v="3"/>
  </r>
  <r>
    <x v="12"/>
    <x v="71"/>
    <n v="0"/>
    <x v="16"/>
    <x v="3"/>
  </r>
  <r>
    <x v="12"/>
    <x v="72"/>
    <n v="5.4347826086956523"/>
    <x v="16"/>
    <x v="3"/>
  </r>
  <r>
    <x v="12"/>
    <x v="73"/>
    <n v="3.8043478260869565"/>
    <x v="16"/>
    <x v="3"/>
  </r>
  <r>
    <x v="12"/>
    <x v="74"/>
    <n v="1.0869565217391304"/>
    <x v="16"/>
    <x v="3"/>
  </r>
  <r>
    <x v="12"/>
    <x v="75"/>
    <n v="2.1739130434782608"/>
    <x v="16"/>
    <x v="3"/>
  </r>
  <r>
    <x v="12"/>
    <x v="76"/>
    <n v="7.0652173913043477"/>
    <x v="16"/>
    <x v="3"/>
  </r>
  <r>
    <x v="12"/>
    <x v="59"/>
    <n v="5.9782608695652177"/>
    <x v="16"/>
    <x v="3"/>
  </r>
  <r>
    <x v="12"/>
    <x v="63"/>
    <n v="0"/>
    <x v="16"/>
    <x v="3"/>
  </r>
  <r>
    <x v="12"/>
    <x v="64"/>
    <n v="10.326086956521738"/>
    <x v="16"/>
    <x v="3"/>
  </r>
  <r>
    <x v="12"/>
    <x v="65"/>
    <n v="0"/>
    <x v="16"/>
    <x v="3"/>
  </r>
  <r>
    <x v="12"/>
    <x v="66"/>
    <n v="0"/>
    <x v="16"/>
    <x v="3"/>
  </r>
  <r>
    <x v="12"/>
    <x v="4"/>
    <n v="1.6304347826086956"/>
    <x v="16"/>
    <x v="3"/>
  </r>
  <r>
    <x v="13"/>
    <x v="77"/>
    <n v="9.0909090909090917"/>
    <x v="16"/>
    <x v="3"/>
  </r>
  <r>
    <x v="13"/>
    <x v="78"/>
    <n v="0"/>
    <x v="16"/>
    <x v="3"/>
  </r>
  <r>
    <x v="13"/>
    <x v="79"/>
    <n v="27.272727272727273"/>
    <x v="16"/>
    <x v="3"/>
  </r>
  <r>
    <x v="13"/>
    <x v="80"/>
    <n v="27.272727272727273"/>
    <x v="16"/>
    <x v="3"/>
  </r>
  <r>
    <x v="13"/>
    <x v="76"/>
    <n v="36.363636363636367"/>
    <x v="16"/>
    <x v="3"/>
  </r>
  <r>
    <x v="14"/>
    <x v="77"/>
    <n v="0"/>
    <x v="16"/>
    <x v="3"/>
  </r>
  <r>
    <x v="14"/>
    <x v="78"/>
    <n v="10.526315789473685"/>
    <x v="16"/>
    <x v="3"/>
  </r>
  <r>
    <x v="14"/>
    <x v="79"/>
    <n v="0"/>
    <x v="16"/>
    <x v="3"/>
  </r>
  <r>
    <x v="14"/>
    <x v="80"/>
    <n v="0"/>
    <x v="16"/>
    <x v="3"/>
  </r>
  <r>
    <x v="14"/>
    <x v="76"/>
    <n v="0"/>
    <x v="16"/>
    <x v="3"/>
  </r>
  <r>
    <x v="14"/>
    <x v="61"/>
    <n v="89.473684210526315"/>
    <x v="16"/>
    <x v="3"/>
  </r>
  <r>
    <x v="14"/>
    <x v="66"/>
    <n v="0"/>
    <x v="16"/>
    <x v="3"/>
  </r>
  <r>
    <x v="15"/>
    <x v="81"/>
    <n v="12.054896142433234"/>
    <x v="0"/>
    <x v="2"/>
  </r>
  <r>
    <x v="15"/>
    <x v="82"/>
    <n v="83.716617210682486"/>
    <x v="0"/>
    <x v="2"/>
  </r>
  <r>
    <x v="15"/>
    <x v="4"/>
    <n v="4.2284866468842726"/>
    <x v="0"/>
    <x v="2"/>
  </r>
  <r>
    <x v="16"/>
    <x v="83"/>
    <n v="14.782608695652174"/>
    <x v="0"/>
    <x v="2"/>
  </r>
  <r>
    <x v="16"/>
    <x v="84"/>
    <n v="37.639751552795033"/>
    <x v="0"/>
    <x v="2"/>
  </r>
  <r>
    <x v="16"/>
    <x v="85"/>
    <n v="47.577639751552795"/>
    <x v="0"/>
    <x v="2"/>
  </r>
  <r>
    <x v="17"/>
    <x v="86"/>
    <n v="15.838278931750741"/>
    <x v="0"/>
    <x v="2"/>
  </r>
  <r>
    <x v="17"/>
    <x v="87"/>
    <n v="60.311572700296736"/>
    <x v="0"/>
    <x v="2"/>
  </r>
  <r>
    <x v="17"/>
    <x v="88"/>
    <n v="8.1416913946587535"/>
    <x v="0"/>
    <x v="2"/>
  </r>
  <r>
    <x v="17"/>
    <x v="89"/>
    <n v="11.479970326409495"/>
    <x v="0"/>
    <x v="2"/>
  </r>
  <r>
    <x v="17"/>
    <x v="4"/>
    <n v="4.2284866468842726"/>
    <x v="0"/>
    <x v="2"/>
  </r>
  <r>
    <x v="18"/>
    <x v="86"/>
    <n v="15.838278931750741"/>
    <x v="0"/>
    <x v="2"/>
  </r>
  <r>
    <x v="18"/>
    <x v="87"/>
    <n v="60.311572700296736"/>
    <x v="0"/>
    <x v="2"/>
  </r>
  <r>
    <x v="18"/>
    <x v="88"/>
    <n v="8.1416913946587535"/>
    <x v="0"/>
    <x v="2"/>
  </r>
  <r>
    <x v="18"/>
    <x v="90"/>
    <n v="8.5311572700296736"/>
    <x v="0"/>
    <x v="2"/>
  </r>
  <r>
    <x v="18"/>
    <x v="91"/>
    <n v="1.7989614243323442"/>
    <x v="0"/>
    <x v="2"/>
  </r>
  <r>
    <x v="18"/>
    <x v="92"/>
    <n v="0.63056379821958453"/>
    <x v="0"/>
    <x v="2"/>
  </r>
  <r>
    <x v="18"/>
    <x v="93"/>
    <n v="0.51928783382789323"/>
    <x v="0"/>
    <x v="2"/>
  </r>
  <r>
    <x v="18"/>
    <x v="4"/>
    <n v="4.2284866468842726"/>
    <x v="0"/>
    <x v="2"/>
  </r>
  <r>
    <x v="18"/>
    <x v="94"/>
    <n v="2.2178543764523551"/>
    <x v="0"/>
    <x v="2"/>
  </r>
  <r>
    <x v="18"/>
    <x v="95"/>
    <n v="2.4591647331786568"/>
    <x v="0"/>
    <x v="2"/>
  </r>
  <r>
    <x v="19"/>
    <x v="96"/>
    <n v="7.2514836795252222"/>
    <x v="0"/>
    <x v="2"/>
  </r>
  <r>
    <x v="19"/>
    <x v="97"/>
    <n v="2.9117210682492582"/>
    <x v="0"/>
    <x v="2"/>
  </r>
  <r>
    <x v="19"/>
    <x v="98"/>
    <n v="56.565281899109792"/>
    <x v="0"/>
    <x v="2"/>
  </r>
  <r>
    <x v="19"/>
    <x v="99"/>
    <n v="12.926557863501484"/>
    <x v="0"/>
    <x v="2"/>
  </r>
  <r>
    <x v="19"/>
    <x v="100"/>
    <n v="8.1973293768545989"/>
    <x v="0"/>
    <x v="2"/>
  </r>
  <r>
    <x v="19"/>
    <x v="101"/>
    <n v="9.4584569732937691"/>
    <x v="0"/>
    <x v="2"/>
  </r>
  <r>
    <x v="19"/>
    <x v="102"/>
    <n v="0.96439169139465875"/>
    <x v="0"/>
    <x v="2"/>
  </r>
  <r>
    <x v="19"/>
    <x v="4"/>
    <n v="1.7247774480712166"/>
    <x v="0"/>
    <x v="2"/>
  </r>
  <r>
    <x v="20"/>
    <x v="96"/>
    <n v="1"/>
    <x v="0"/>
    <x v="2"/>
  </r>
  <r>
    <x v="20"/>
    <x v="97"/>
    <n v="2.8662420382165608"/>
    <x v="0"/>
    <x v="2"/>
  </r>
  <r>
    <x v="20"/>
    <x v="98"/>
    <n v="2"/>
    <x v="0"/>
    <x v="2"/>
  </r>
  <r>
    <x v="20"/>
    <x v="99"/>
    <n v="3.7936046511627923"/>
    <x v="0"/>
    <x v="2"/>
  </r>
  <r>
    <x v="20"/>
    <x v="100"/>
    <n v="3.8354430379746858"/>
    <x v="0"/>
    <x v="2"/>
  </r>
  <r>
    <x v="20"/>
    <x v="101"/>
    <n v="3.8918918918918899"/>
    <x v="0"/>
    <x v="2"/>
  </r>
  <r>
    <x v="20"/>
    <x v="102"/>
    <n v="4.6388888888888902"/>
    <x v="0"/>
    <x v="2"/>
  </r>
  <r>
    <x v="20"/>
    <x v="4"/>
    <n v="4.0238095238095237"/>
    <x v="0"/>
    <x v="2"/>
  </r>
  <r>
    <x v="20"/>
    <x v="331"/>
    <n v="2.523544109167783"/>
    <x v="0"/>
    <x v="2"/>
  </r>
  <r>
    <x v="15"/>
    <x v="81"/>
    <n v="12"/>
    <x v="1"/>
    <x v="2"/>
  </r>
  <r>
    <x v="15"/>
    <x v="82"/>
    <n v="79.911111111111111"/>
    <x v="1"/>
    <x v="2"/>
  </r>
  <r>
    <x v="15"/>
    <x v="4"/>
    <n v="8.0888888888888886"/>
    <x v="1"/>
    <x v="2"/>
  </r>
  <r>
    <x v="16"/>
    <x v="83"/>
    <n v="14.792899408284024"/>
    <x v="1"/>
    <x v="2"/>
  </r>
  <r>
    <x v="16"/>
    <x v="84"/>
    <n v="43.19526627218935"/>
    <x v="1"/>
    <x v="2"/>
  </r>
  <r>
    <x v="16"/>
    <x v="85"/>
    <n v="42.011834319526628"/>
    <x v="1"/>
    <x v="2"/>
  </r>
  <r>
    <x v="17"/>
    <x v="86"/>
    <n v="24.8"/>
    <x v="1"/>
    <x v="2"/>
  </r>
  <r>
    <x v="17"/>
    <x v="87"/>
    <n v="48.888888888888886"/>
    <x v="1"/>
    <x v="2"/>
  </r>
  <r>
    <x v="17"/>
    <x v="88"/>
    <n v="7.6444444444444448"/>
    <x v="1"/>
    <x v="2"/>
  </r>
  <r>
    <x v="17"/>
    <x v="89"/>
    <n v="10.577777777777778"/>
    <x v="1"/>
    <x v="2"/>
  </r>
  <r>
    <x v="17"/>
    <x v="4"/>
    <n v="8.0888888888888886"/>
    <x v="1"/>
    <x v="2"/>
  </r>
  <r>
    <x v="18"/>
    <x v="86"/>
    <n v="24.8"/>
    <x v="1"/>
    <x v="2"/>
  </r>
  <r>
    <x v="18"/>
    <x v="87"/>
    <n v="48.888888888888886"/>
    <x v="1"/>
    <x v="2"/>
  </r>
  <r>
    <x v="18"/>
    <x v="88"/>
    <n v="7.6444444444444448"/>
    <x v="1"/>
    <x v="2"/>
  </r>
  <r>
    <x v="18"/>
    <x v="90"/>
    <n v="8.3555555555555561"/>
    <x v="1"/>
    <x v="2"/>
  </r>
  <r>
    <x v="18"/>
    <x v="91"/>
    <n v="1.0666666666666667"/>
    <x v="1"/>
    <x v="2"/>
  </r>
  <r>
    <x v="18"/>
    <x v="92"/>
    <n v="0.62222222222222223"/>
    <x v="1"/>
    <x v="2"/>
  </r>
  <r>
    <x v="18"/>
    <x v="93"/>
    <n v="0.53333333333333333"/>
    <x v="1"/>
    <x v="2"/>
  </r>
  <r>
    <x v="18"/>
    <x v="4"/>
    <n v="8.0888888888888886"/>
    <x v="1"/>
    <x v="2"/>
  </r>
  <r>
    <x v="18"/>
    <x v="94"/>
    <n v="2.094777562862669"/>
    <x v="1"/>
    <x v="2"/>
  </r>
  <r>
    <x v="18"/>
    <x v="95"/>
    <n v="2.4993377483443693"/>
    <x v="1"/>
    <x v="2"/>
  </r>
  <r>
    <x v="19"/>
    <x v="96"/>
    <n v="15.28888888888889"/>
    <x v="1"/>
    <x v="2"/>
  </r>
  <r>
    <x v="19"/>
    <x v="97"/>
    <n v="2.5777777777777779"/>
    <x v="1"/>
    <x v="2"/>
  </r>
  <r>
    <x v="19"/>
    <x v="98"/>
    <n v="46.93333333333333"/>
    <x v="1"/>
    <x v="2"/>
  </r>
  <r>
    <x v="19"/>
    <x v="99"/>
    <n v="12.266666666666667"/>
    <x v="1"/>
    <x v="2"/>
  </r>
  <r>
    <x v="19"/>
    <x v="100"/>
    <n v="6.0444444444444443"/>
    <x v="1"/>
    <x v="2"/>
  </r>
  <r>
    <x v="19"/>
    <x v="101"/>
    <n v="12"/>
    <x v="1"/>
    <x v="2"/>
  </r>
  <r>
    <x v="19"/>
    <x v="102"/>
    <n v="2.4888888888888889"/>
    <x v="1"/>
    <x v="2"/>
  </r>
  <r>
    <x v="19"/>
    <x v="4"/>
    <n v="2.4"/>
    <x v="1"/>
    <x v="2"/>
  </r>
  <r>
    <x v="20"/>
    <x v="96"/>
    <n v="1"/>
    <x v="1"/>
    <x v="2"/>
  </r>
  <r>
    <x v="20"/>
    <x v="97"/>
    <n v="2.9655172413793101"/>
    <x v="1"/>
    <x v="2"/>
  </r>
  <r>
    <x v="20"/>
    <x v="98"/>
    <n v="2"/>
    <x v="1"/>
    <x v="2"/>
  </r>
  <r>
    <x v="20"/>
    <x v="99"/>
    <n v="3.7246376811594195"/>
    <x v="1"/>
    <x v="2"/>
  </r>
  <r>
    <x v="20"/>
    <x v="100"/>
    <n v="3.4"/>
    <x v="1"/>
    <x v="2"/>
  </r>
  <r>
    <x v="20"/>
    <x v="101"/>
    <n v="4.1181818181818191"/>
    <x v="1"/>
    <x v="2"/>
  </r>
  <r>
    <x v="20"/>
    <x v="102"/>
    <n v="5.3529411764705879"/>
    <x v="1"/>
    <x v="2"/>
  </r>
  <r>
    <x v="20"/>
    <x v="4"/>
    <n v="6.875"/>
    <x v="1"/>
    <x v="2"/>
  </r>
  <r>
    <x v="20"/>
    <x v="331"/>
    <n v="2.4774011299435013"/>
    <x v="1"/>
    <x v="2"/>
  </r>
  <r>
    <x v="15"/>
    <x v="81"/>
    <n v="11.521739130434783"/>
    <x v="2"/>
    <x v="2"/>
  </r>
  <r>
    <x v="15"/>
    <x v="82"/>
    <n v="88.423913043478265"/>
    <x v="2"/>
    <x v="2"/>
  </r>
  <r>
    <x v="15"/>
    <x v="4"/>
    <n v="5.434782608695652E-2"/>
    <x v="2"/>
    <x v="2"/>
  </r>
  <r>
    <x v="16"/>
    <x v="83"/>
    <n v="13.186813186813186"/>
    <x v="2"/>
    <x v="2"/>
  </r>
  <r>
    <x v="16"/>
    <x v="84"/>
    <n v="38.46153846153846"/>
    <x v="2"/>
    <x v="2"/>
  </r>
  <r>
    <x v="16"/>
    <x v="85"/>
    <n v="48.35164835164835"/>
    <x v="2"/>
    <x v="2"/>
  </r>
  <r>
    <x v="17"/>
    <x v="86"/>
    <n v="9.2934782608695645"/>
    <x v="2"/>
    <x v="2"/>
  </r>
  <r>
    <x v="17"/>
    <x v="87"/>
    <n v="69.347826086956516"/>
    <x v="2"/>
    <x v="2"/>
  </r>
  <r>
    <x v="17"/>
    <x v="88"/>
    <n v="8.3695652173913047"/>
    <x v="2"/>
    <x v="2"/>
  </r>
  <r>
    <x v="17"/>
    <x v="89"/>
    <n v="12.934782608695652"/>
    <x v="2"/>
    <x v="2"/>
  </r>
  <r>
    <x v="17"/>
    <x v="4"/>
    <n v="5.434782608695652E-2"/>
    <x v="2"/>
    <x v="2"/>
  </r>
  <r>
    <x v="18"/>
    <x v="86"/>
    <n v="9.2934782608695645"/>
    <x v="2"/>
    <x v="2"/>
  </r>
  <r>
    <x v="18"/>
    <x v="87"/>
    <n v="69.347826086956516"/>
    <x v="2"/>
    <x v="2"/>
  </r>
  <r>
    <x v="18"/>
    <x v="88"/>
    <n v="8.3695652173913047"/>
    <x v="2"/>
    <x v="2"/>
  </r>
  <r>
    <x v="18"/>
    <x v="90"/>
    <n v="9.8913043478260878"/>
    <x v="2"/>
    <x v="2"/>
  </r>
  <r>
    <x v="18"/>
    <x v="91"/>
    <n v="1.9565217391304348"/>
    <x v="2"/>
    <x v="2"/>
  </r>
  <r>
    <x v="18"/>
    <x v="92"/>
    <n v="0.59782608695652173"/>
    <x v="2"/>
    <x v="2"/>
  </r>
  <r>
    <x v="18"/>
    <x v="93"/>
    <n v="0.4891304347826087"/>
    <x v="2"/>
    <x v="2"/>
  </r>
  <r>
    <x v="18"/>
    <x v="4"/>
    <n v="5.434782608695652E-2"/>
    <x v="2"/>
    <x v="2"/>
  </r>
  <r>
    <x v="18"/>
    <x v="94"/>
    <n v="2.3083197389885779"/>
    <x v="2"/>
    <x v="2"/>
  </r>
  <r>
    <x v="18"/>
    <x v="95"/>
    <n v="2.4424460431654693"/>
    <x v="2"/>
    <x v="2"/>
  </r>
  <r>
    <x v="19"/>
    <x v="96"/>
    <n v="3.4239130434782608"/>
    <x v="2"/>
    <x v="2"/>
  </r>
  <r>
    <x v="19"/>
    <x v="97"/>
    <n v="2.1195652173913042"/>
    <x v="2"/>
    <x v="2"/>
  </r>
  <r>
    <x v="19"/>
    <x v="98"/>
    <n v="62.173913043478258"/>
    <x v="2"/>
    <x v="2"/>
  </r>
  <r>
    <x v="19"/>
    <x v="99"/>
    <n v="12.282608695652174"/>
    <x v="2"/>
    <x v="2"/>
  </r>
  <r>
    <x v="19"/>
    <x v="100"/>
    <n v="9.7282608695652169"/>
    <x v="2"/>
    <x v="2"/>
  </r>
  <r>
    <x v="19"/>
    <x v="101"/>
    <n v="9.2391304347826093"/>
    <x v="2"/>
    <x v="2"/>
  </r>
  <r>
    <x v="19"/>
    <x v="102"/>
    <n v="0.21739130434782608"/>
    <x v="2"/>
    <x v="2"/>
  </r>
  <r>
    <x v="19"/>
    <x v="4"/>
    <n v="0.81521739130434778"/>
    <x v="2"/>
    <x v="2"/>
  </r>
  <r>
    <x v="20"/>
    <x v="96"/>
    <n v="1"/>
    <x v="2"/>
    <x v="2"/>
  </r>
  <r>
    <x v="20"/>
    <x v="97"/>
    <n v="2.9230769230769229"/>
    <x v="2"/>
    <x v="2"/>
  </r>
  <r>
    <x v="20"/>
    <x v="98"/>
    <n v="2"/>
    <x v="2"/>
    <x v="2"/>
  </r>
  <r>
    <x v="20"/>
    <x v="99"/>
    <n v="3.7918552036199107"/>
    <x v="2"/>
    <x v="2"/>
  </r>
  <r>
    <x v="20"/>
    <x v="100"/>
    <n v="4.0443037974683538"/>
    <x v="2"/>
    <x v="2"/>
  </r>
  <r>
    <x v="20"/>
    <x v="101"/>
    <n v="3.7861635220125787"/>
    <x v="2"/>
    <x v="2"/>
  </r>
  <r>
    <x v="20"/>
    <x v="102"/>
    <n v="5"/>
    <x v="2"/>
    <x v="2"/>
  </r>
  <r>
    <x v="20"/>
    <x v="331"/>
    <n v="4.5"/>
    <x v="2"/>
    <x v="2"/>
  </r>
  <r>
    <x v="20"/>
    <x v="4"/>
    <n v="2.554189944134079"/>
    <x v="2"/>
    <x v="2"/>
  </r>
  <r>
    <x v="15"/>
    <x v="81"/>
    <n v="8.591549295774648"/>
    <x v="3"/>
    <x v="2"/>
  </r>
  <r>
    <x v="15"/>
    <x v="82"/>
    <n v="90.140845070422529"/>
    <x v="3"/>
    <x v="2"/>
  </r>
  <r>
    <x v="15"/>
    <x v="4"/>
    <n v="1.267605633802817"/>
    <x v="3"/>
    <x v="2"/>
  </r>
  <r>
    <x v="16"/>
    <x v="83"/>
    <n v="10.95890410958904"/>
    <x v="3"/>
    <x v="2"/>
  </r>
  <r>
    <x v="16"/>
    <x v="84"/>
    <n v="30.136986301369863"/>
    <x v="3"/>
    <x v="2"/>
  </r>
  <r>
    <x v="16"/>
    <x v="85"/>
    <n v="58.904109589041099"/>
    <x v="3"/>
    <x v="2"/>
  </r>
  <r>
    <x v="17"/>
    <x v="86"/>
    <n v="22.253521126760564"/>
    <x v="3"/>
    <x v="2"/>
  </r>
  <r>
    <x v="17"/>
    <x v="87"/>
    <n v="62.816901408450704"/>
    <x v="3"/>
    <x v="2"/>
  </r>
  <r>
    <x v="17"/>
    <x v="88"/>
    <n v="7.183098591549296"/>
    <x v="3"/>
    <x v="2"/>
  </r>
  <r>
    <x v="17"/>
    <x v="89"/>
    <n v="6.47887323943662"/>
    <x v="3"/>
    <x v="2"/>
  </r>
  <r>
    <x v="17"/>
    <x v="4"/>
    <n v="1.267605633802817"/>
    <x v="3"/>
    <x v="2"/>
  </r>
  <r>
    <x v="18"/>
    <x v="86"/>
    <n v="22.253521126760564"/>
    <x v="3"/>
    <x v="2"/>
  </r>
  <r>
    <x v="18"/>
    <x v="87"/>
    <n v="62.816901408450704"/>
    <x v="3"/>
    <x v="2"/>
  </r>
  <r>
    <x v="18"/>
    <x v="88"/>
    <n v="7.183098591549296"/>
    <x v="3"/>
    <x v="2"/>
  </r>
  <r>
    <x v="18"/>
    <x v="90"/>
    <n v="5.352112676056338"/>
    <x v="3"/>
    <x v="2"/>
  </r>
  <r>
    <x v="18"/>
    <x v="91"/>
    <n v="0.84507042253521125"/>
    <x v="3"/>
    <x v="2"/>
  </r>
  <r>
    <x v="18"/>
    <x v="92"/>
    <n v="0.28169014084507044"/>
    <x v="3"/>
    <x v="2"/>
  </r>
  <r>
    <x v="18"/>
    <x v="93"/>
    <n v="0"/>
    <x v="3"/>
    <x v="2"/>
  </r>
  <r>
    <x v="18"/>
    <x v="4"/>
    <n v="1.267605633802817"/>
    <x v="3"/>
    <x v="2"/>
  </r>
  <r>
    <x v="18"/>
    <x v="94"/>
    <n v="1.9928673323823121"/>
    <x v="3"/>
    <x v="2"/>
  </r>
  <r>
    <x v="18"/>
    <x v="95"/>
    <n v="2.2817679558011044"/>
    <x v="3"/>
    <x v="2"/>
  </r>
  <r>
    <x v="19"/>
    <x v="96"/>
    <n v="9.71830985915493"/>
    <x v="3"/>
    <x v="2"/>
  </r>
  <r>
    <x v="19"/>
    <x v="97"/>
    <n v="2.676056338028169"/>
    <x v="3"/>
    <x v="2"/>
  </r>
  <r>
    <x v="19"/>
    <x v="98"/>
    <n v="62.535211267605632"/>
    <x v="3"/>
    <x v="2"/>
  </r>
  <r>
    <x v="19"/>
    <x v="99"/>
    <n v="11.126760563380282"/>
    <x v="3"/>
    <x v="2"/>
  </r>
  <r>
    <x v="19"/>
    <x v="100"/>
    <n v="6.3380281690140849"/>
    <x v="3"/>
    <x v="2"/>
  </r>
  <r>
    <x v="19"/>
    <x v="101"/>
    <n v="5.774647887323944"/>
    <x v="3"/>
    <x v="2"/>
  </r>
  <r>
    <x v="19"/>
    <x v="102"/>
    <n v="0.56338028169014087"/>
    <x v="3"/>
    <x v="2"/>
  </r>
  <r>
    <x v="19"/>
    <x v="4"/>
    <n v="1.267605633802817"/>
    <x v="3"/>
    <x v="2"/>
  </r>
  <r>
    <x v="20"/>
    <x v="96"/>
    <n v="1"/>
    <x v="3"/>
    <x v="2"/>
  </r>
  <r>
    <x v="20"/>
    <x v="97"/>
    <n v="2.6315789473684208"/>
    <x v="3"/>
    <x v="2"/>
  </r>
  <r>
    <x v="20"/>
    <x v="98"/>
    <n v="2"/>
    <x v="3"/>
    <x v="2"/>
  </r>
  <r>
    <x v="20"/>
    <x v="99"/>
    <n v="3.4545454545454546"/>
    <x v="3"/>
    <x v="2"/>
  </r>
  <r>
    <x v="20"/>
    <x v="100"/>
    <n v="3.4285714285714284"/>
    <x v="3"/>
    <x v="2"/>
  </r>
  <r>
    <x v="20"/>
    <x v="101"/>
    <n v="3.55"/>
    <x v="3"/>
    <x v="2"/>
  </r>
  <r>
    <x v="20"/>
    <x v="102"/>
    <n v="5.75"/>
    <x v="3"/>
    <x v="2"/>
  </r>
  <r>
    <x v="20"/>
    <x v="4"/>
    <n v="3.1666666666666665"/>
    <x v="3"/>
    <x v="2"/>
  </r>
  <r>
    <x v="20"/>
    <x v="331"/>
    <n v="2.2838801711840269"/>
    <x v="3"/>
    <x v="2"/>
  </r>
  <r>
    <x v="15"/>
    <x v="81"/>
    <n v="17.681159420289855"/>
    <x v="4"/>
    <x v="2"/>
  </r>
  <r>
    <x v="15"/>
    <x v="82"/>
    <n v="73.623188405797094"/>
    <x v="4"/>
    <x v="2"/>
  </r>
  <r>
    <x v="15"/>
    <x v="4"/>
    <n v="8.695652173913043"/>
    <x v="4"/>
    <x v="2"/>
  </r>
  <r>
    <x v="16"/>
    <x v="83"/>
    <n v="14.965986394557824"/>
    <x v="4"/>
    <x v="2"/>
  </r>
  <r>
    <x v="16"/>
    <x v="84"/>
    <n v="34.693877551020407"/>
    <x v="4"/>
    <x v="2"/>
  </r>
  <r>
    <x v="16"/>
    <x v="85"/>
    <n v="50.34013605442177"/>
    <x v="4"/>
    <x v="2"/>
  </r>
  <r>
    <x v="17"/>
    <x v="86"/>
    <n v="15.217391304347826"/>
    <x v="4"/>
    <x v="2"/>
  </r>
  <r>
    <x v="17"/>
    <x v="87"/>
    <n v="50"/>
    <x v="4"/>
    <x v="2"/>
  </r>
  <r>
    <x v="17"/>
    <x v="88"/>
    <n v="9.5652173913043477"/>
    <x v="4"/>
    <x v="2"/>
  </r>
  <r>
    <x v="17"/>
    <x v="89"/>
    <n v="16.521739130434781"/>
    <x v="4"/>
    <x v="2"/>
  </r>
  <r>
    <x v="17"/>
    <x v="4"/>
    <n v="8.695652173913043"/>
    <x v="4"/>
    <x v="2"/>
  </r>
  <r>
    <x v="18"/>
    <x v="86"/>
    <n v="15.217391304347826"/>
    <x v="4"/>
    <x v="2"/>
  </r>
  <r>
    <x v="18"/>
    <x v="87"/>
    <n v="50"/>
    <x v="4"/>
    <x v="2"/>
  </r>
  <r>
    <x v="18"/>
    <x v="88"/>
    <n v="9.5652173913043477"/>
    <x v="4"/>
    <x v="2"/>
  </r>
  <r>
    <x v="18"/>
    <x v="90"/>
    <n v="10"/>
    <x v="4"/>
    <x v="2"/>
  </r>
  <r>
    <x v="18"/>
    <x v="91"/>
    <n v="4.3478260869565215"/>
    <x v="4"/>
    <x v="2"/>
  </r>
  <r>
    <x v="18"/>
    <x v="92"/>
    <n v="1.4492753623188406"/>
    <x v="4"/>
    <x v="2"/>
  </r>
  <r>
    <x v="18"/>
    <x v="93"/>
    <n v="0.72463768115942029"/>
    <x v="4"/>
    <x v="2"/>
  </r>
  <r>
    <x v="18"/>
    <x v="4"/>
    <n v="8.695652173913043"/>
    <x v="4"/>
    <x v="2"/>
  </r>
  <r>
    <x v="18"/>
    <x v="94"/>
    <n v="2.412698412698413"/>
    <x v="4"/>
    <x v="2"/>
  </r>
  <r>
    <x v="18"/>
    <x v="95"/>
    <n v="2.695238095238095"/>
    <x v="4"/>
    <x v="2"/>
  </r>
  <r>
    <x v="19"/>
    <x v="96"/>
    <n v="3.4782608695652173"/>
    <x v="4"/>
    <x v="2"/>
  </r>
  <r>
    <x v="19"/>
    <x v="97"/>
    <n v="3.7681159420289854"/>
    <x v="4"/>
    <x v="2"/>
  </r>
  <r>
    <x v="19"/>
    <x v="98"/>
    <n v="50.579710144927539"/>
    <x v="4"/>
    <x v="2"/>
  </r>
  <r>
    <x v="19"/>
    <x v="99"/>
    <n v="20.289855072463769"/>
    <x v="4"/>
    <x v="2"/>
  </r>
  <r>
    <x v="19"/>
    <x v="100"/>
    <n v="11.159420289855072"/>
    <x v="4"/>
    <x v="2"/>
  </r>
  <r>
    <x v="19"/>
    <x v="101"/>
    <n v="8.9855072463768124"/>
    <x v="4"/>
    <x v="2"/>
  </r>
  <r>
    <x v="19"/>
    <x v="102"/>
    <n v="0.57971014492753625"/>
    <x v="4"/>
    <x v="2"/>
  </r>
  <r>
    <x v="19"/>
    <x v="4"/>
    <n v="1.1594202898550725"/>
    <x v="4"/>
    <x v="2"/>
  </r>
  <r>
    <x v="20"/>
    <x v="96"/>
    <n v="1"/>
    <x v="4"/>
    <x v="2"/>
  </r>
  <r>
    <x v="20"/>
    <x v="97"/>
    <n v="2.9615384615384621"/>
    <x v="4"/>
    <x v="2"/>
  </r>
  <r>
    <x v="20"/>
    <x v="98"/>
    <n v="2"/>
    <x v="4"/>
    <x v="2"/>
  </r>
  <r>
    <x v="20"/>
    <x v="99"/>
    <n v="4.1884057971014528"/>
    <x v="4"/>
    <x v="2"/>
  </r>
  <r>
    <x v="20"/>
    <x v="100"/>
    <n v="4.4383561643835607"/>
    <x v="4"/>
    <x v="2"/>
  </r>
  <r>
    <x v="20"/>
    <x v="101"/>
    <n v="4.5227272727272734"/>
    <x v="4"/>
    <x v="2"/>
  </r>
  <r>
    <x v="20"/>
    <x v="102"/>
    <n v="2.3333333333333335"/>
    <x v="4"/>
    <x v="2"/>
  </r>
  <r>
    <x v="20"/>
    <x v="4"/>
    <n v="2.3333333333333335"/>
    <x v="4"/>
    <x v="2"/>
  </r>
  <r>
    <x v="20"/>
    <x v="331"/>
    <n v="2.9"/>
    <x v="4"/>
    <x v="2"/>
  </r>
  <r>
    <x v="15"/>
    <x v="81"/>
    <n v="22.051282051282051"/>
    <x v="5"/>
    <x v="2"/>
  </r>
  <r>
    <x v="15"/>
    <x v="82"/>
    <n v="69.743589743589737"/>
    <x v="5"/>
    <x v="2"/>
  </r>
  <r>
    <x v="15"/>
    <x v="4"/>
    <n v="8.2051282051282044"/>
    <x v="5"/>
    <x v="2"/>
  </r>
  <r>
    <x v="16"/>
    <x v="83"/>
    <n v="11.538461538461538"/>
    <x v="5"/>
    <x v="2"/>
  </r>
  <r>
    <x v="16"/>
    <x v="84"/>
    <n v="38.46153846153846"/>
    <x v="5"/>
    <x v="2"/>
  </r>
  <r>
    <x v="16"/>
    <x v="85"/>
    <n v="50"/>
    <x v="5"/>
    <x v="2"/>
  </r>
  <r>
    <x v="17"/>
    <x v="86"/>
    <n v="21.025641025641026"/>
    <x v="5"/>
    <x v="2"/>
  </r>
  <r>
    <x v="17"/>
    <x v="87"/>
    <n v="40"/>
    <x v="5"/>
    <x v="2"/>
  </r>
  <r>
    <x v="17"/>
    <x v="88"/>
    <n v="11.282051282051283"/>
    <x v="5"/>
    <x v="2"/>
  </r>
  <r>
    <x v="17"/>
    <x v="89"/>
    <n v="19.487179487179485"/>
    <x v="5"/>
    <x v="2"/>
  </r>
  <r>
    <x v="17"/>
    <x v="4"/>
    <n v="8.2051282051282044"/>
    <x v="5"/>
    <x v="2"/>
  </r>
  <r>
    <x v="18"/>
    <x v="86"/>
    <n v="21.025641025641026"/>
    <x v="5"/>
    <x v="2"/>
  </r>
  <r>
    <x v="18"/>
    <x v="87"/>
    <n v="40"/>
    <x v="5"/>
    <x v="2"/>
  </r>
  <r>
    <x v="18"/>
    <x v="88"/>
    <n v="11.282051282051283"/>
    <x v="5"/>
    <x v="2"/>
  </r>
  <r>
    <x v="18"/>
    <x v="90"/>
    <n v="11.794871794871796"/>
    <x v="5"/>
    <x v="2"/>
  </r>
  <r>
    <x v="18"/>
    <x v="91"/>
    <n v="5.1282051282051286"/>
    <x v="5"/>
    <x v="2"/>
  </r>
  <r>
    <x v="18"/>
    <x v="92"/>
    <n v="1.5384615384615385"/>
    <x v="5"/>
    <x v="2"/>
  </r>
  <r>
    <x v="18"/>
    <x v="93"/>
    <n v="1.0256410256410255"/>
    <x v="5"/>
    <x v="2"/>
  </r>
  <r>
    <x v="18"/>
    <x v="4"/>
    <n v="8.2051282051282044"/>
    <x v="5"/>
    <x v="2"/>
  </r>
  <r>
    <x v="18"/>
    <x v="94"/>
    <n v="2.4413407821229072"/>
    <x v="5"/>
    <x v="2"/>
  </r>
  <r>
    <x v="18"/>
    <x v="95"/>
    <n v="2.8695652173913042"/>
    <x v="5"/>
    <x v="2"/>
  </r>
  <r>
    <x v="19"/>
    <x v="96"/>
    <n v="4.1025641025641022"/>
    <x v="5"/>
    <x v="2"/>
  </r>
  <r>
    <x v="19"/>
    <x v="97"/>
    <n v="3.0769230769230771"/>
    <x v="5"/>
    <x v="2"/>
  </r>
  <r>
    <x v="19"/>
    <x v="98"/>
    <n v="46.666666666666664"/>
    <x v="5"/>
    <x v="2"/>
  </r>
  <r>
    <x v="19"/>
    <x v="99"/>
    <n v="28.717948717948719"/>
    <x v="5"/>
    <x v="2"/>
  </r>
  <r>
    <x v="19"/>
    <x v="100"/>
    <n v="9.2307692307692299"/>
    <x v="5"/>
    <x v="2"/>
  </r>
  <r>
    <x v="19"/>
    <x v="101"/>
    <n v="7.1794871794871797"/>
    <x v="5"/>
    <x v="2"/>
  </r>
  <r>
    <x v="19"/>
    <x v="102"/>
    <n v="0"/>
    <x v="5"/>
    <x v="2"/>
  </r>
  <r>
    <x v="19"/>
    <x v="4"/>
    <n v="1.0256410256410255"/>
    <x v="5"/>
    <x v="2"/>
  </r>
  <r>
    <x v="20"/>
    <x v="96"/>
    <n v="1"/>
    <x v="5"/>
    <x v="2"/>
  </r>
  <r>
    <x v="20"/>
    <x v="97"/>
    <n v="3"/>
    <x v="5"/>
    <x v="2"/>
  </r>
  <r>
    <x v="20"/>
    <x v="98"/>
    <n v="2"/>
    <x v="5"/>
    <x v="2"/>
  </r>
  <r>
    <x v="20"/>
    <x v="99"/>
    <n v="4.2545454545454557"/>
    <x v="5"/>
    <x v="2"/>
  </r>
  <r>
    <x v="20"/>
    <x v="100"/>
    <n v="3.75"/>
    <x v="5"/>
    <x v="2"/>
  </r>
  <r>
    <x v="20"/>
    <x v="101"/>
    <n v="5.8"/>
    <x v="5"/>
    <x v="2"/>
  </r>
  <r>
    <x v="20"/>
    <x v="102"/>
    <m/>
    <x v="5"/>
    <x v="2"/>
  </r>
  <r>
    <x v="20"/>
    <x v="4"/>
    <n v="3"/>
    <x v="5"/>
    <x v="2"/>
  </r>
  <r>
    <x v="20"/>
    <x v="331"/>
    <n v="3.0106951871657772"/>
    <x v="5"/>
    <x v="2"/>
  </r>
  <r>
    <x v="15"/>
    <x v="81"/>
    <n v="17.355371900826448"/>
    <x v="6"/>
    <x v="2"/>
  </r>
  <r>
    <x v="15"/>
    <x v="82"/>
    <n v="76.033057851239676"/>
    <x v="6"/>
    <x v="2"/>
  </r>
  <r>
    <x v="15"/>
    <x v="4"/>
    <n v="6.6115702479338845"/>
    <x v="6"/>
    <x v="2"/>
  </r>
  <r>
    <x v="16"/>
    <x v="83"/>
    <n v="18.181818181818183"/>
    <x v="6"/>
    <x v="2"/>
  </r>
  <r>
    <x v="16"/>
    <x v="84"/>
    <n v="36.363636363636367"/>
    <x v="6"/>
    <x v="2"/>
  </r>
  <r>
    <x v="16"/>
    <x v="85"/>
    <n v="45.454545454545453"/>
    <x v="6"/>
    <x v="2"/>
  </r>
  <r>
    <x v="17"/>
    <x v="86"/>
    <n v="9.0909090909090917"/>
    <x v="6"/>
    <x v="2"/>
  </r>
  <r>
    <x v="17"/>
    <x v="87"/>
    <n v="63.636363636363633"/>
    <x v="6"/>
    <x v="2"/>
  </r>
  <r>
    <x v="17"/>
    <x v="88"/>
    <n v="5.785123966942149"/>
    <x v="6"/>
    <x v="2"/>
  </r>
  <r>
    <x v="17"/>
    <x v="89"/>
    <n v="14.87603305785124"/>
    <x v="6"/>
    <x v="2"/>
  </r>
  <r>
    <x v="17"/>
    <x v="4"/>
    <n v="6.6115702479338845"/>
    <x v="6"/>
    <x v="2"/>
  </r>
  <r>
    <x v="18"/>
    <x v="86"/>
    <n v="9.0909090909090917"/>
    <x v="6"/>
    <x v="2"/>
  </r>
  <r>
    <x v="18"/>
    <x v="87"/>
    <n v="63.636363636363633"/>
    <x v="6"/>
    <x v="2"/>
  </r>
  <r>
    <x v="18"/>
    <x v="88"/>
    <n v="5.785123966942149"/>
    <x v="6"/>
    <x v="2"/>
  </r>
  <r>
    <x v="18"/>
    <x v="90"/>
    <n v="9.9173553719008272"/>
    <x v="6"/>
    <x v="2"/>
  </r>
  <r>
    <x v="18"/>
    <x v="91"/>
    <n v="3.3057851239669422"/>
    <x v="6"/>
    <x v="2"/>
  </r>
  <r>
    <x v="18"/>
    <x v="92"/>
    <n v="1.6528925619834711"/>
    <x v="6"/>
    <x v="2"/>
  </r>
  <r>
    <x v="18"/>
    <x v="93"/>
    <n v="0"/>
    <x v="6"/>
    <x v="2"/>
  </r>
  <r>
    <x v="18"/>
    <x v="4"/>
    <n v="6.6115702479338845"/>
    <x v="6"/>
    <x v="2"/>
  </r>
  <r>
    <x v="18"/>
    <x v="94"/>
    <n v="2.3539823008849559"/>
    <x v="6"/>
    <x v="2"/>
  </r>
  <r>
    <x v="18"/>
    <x v="95"/>
    <n v="2.5"/>
    <x v="6"/>
    <x v="2"/>
  </r>
  <r>
    <x v="19"/>
    <x v="96"/>
    <n v="2.4793388429752068"/>
    <x v="6"/>
    <x v="2"/>
  </r>
  <r>
    <x v="19"/>
    <x v="97"/>
    <n v="1.6528925619834711"/>
    <x v="6"/>
    <x v="2"/>
  </r>
  <r>
    <x v="19"/>
    <x v="98"/>
    <n v="58.67768595041322"/>
    <x v="6"/>
    <x v="2"/>
  </r>
  <r>
    <x v="19"/>
    <x v="99"/>
    <n v="14.049586776859504"/>
    <x v="6"/>
    <x v="2"/>
  </r>
  <r>
    <x v="19"/>
    <x v="100"/>
    <n v="10.743801652892563"/>
    <x v="6"/>
    <x v="2"/>
  </r>
  <r>
    <x v="19"/>
    <x v="101"/>
    <n v="11.570247933884298"/>
    <x v="6"/>
    <x v="2"/>
  </r>
  <r>
    <x v="19"/>
    <x v="102"/>
    <n v="0"/>
    <x v="6"/>
    <x v="2"/>
  </r>
  <r>
    <x v="19"/>
    <x v="4"/>
    <n v="0.82644628099173556"/>
    <x v="6"/>
    <x v="2"/>
  </r>
  <r>
    <x v="20"/>
    <x v="96"/>
    <n v="1"/>
    <x v="6"/>
    <x v="2"/>
  </r>
  <r>
    <x v="20"/>
    <x v="97"/>
    <n v="4"/>
    <x v="6"/>
    <x v="2"/>
  </r>
  <r>
    <x v="20"/>
    <x v="98"/>
    <n v="2"/>
    <x v="6"/>
    <x v="2"/>
  </r>
  <r>
    <x v="20"/>
    <x v="99"/>
    <n v="3.8823529411764706"/>
    <x v="6"/>
    <x v="2"/>
  </r>
  <r>
    <x v="20"/>
    <x v="100"/>
    <n v="4.615384615384615"/>
    <x v="6"/>
    <x v="2"/>
  </r>
  <r>
    <x v="20"/>
    <x v="101"/>
    <n v="6.2727272727272734"/>
    <x v="6"/>
    <x v="2"/>
  </r>
  <r>
    <x v="20"/>
    <x v="102"/>
    <m/>
    <x v="6"/>
    <x v="2"/>
  </r>
  <r>
    <x v="20"/>
    <x v="4"/>
    <m/>
    <x v="6"/>
    <x v="2"/>
  </r>
  <r>
    <x v="20"/>
    <x v="331"/>
    <n v="2.9743589743589745"/>
    <x v="6"/>
    <x v="2"/>
  </r>
  <r>
    <x v="15"/>
    <x v="81"/>
    <n v="9.4527363184079594"/>
    <x v="7"/>
    <x v="2"/>
  </r>
  <r>
    <x v="15"/>
    <x v="82"/>
    <n v="84.079601990049753"/>
    <x v="7"/>
    <x v="2"/>
  </r>
  <r>
    <x v="15"/>
    <x v="4"/>
    <n v="6.4676616915422889"/>
    <x v="7"/>
    <x v="2"/>
  </r>
  <r>
    <x v="16"/>
    <x v="83"/>
    <n v="16"/>
    <x v="7"/>
    <x v="2"/>
  </r>
  <r>
    <x v="16"/>
    <x v="84"/>
    <n v="28"/>
    <x v="7"/>
    <x v="2"/>
  </r>
  <r>
    <x v="16"/>
    <x v="85"/>
    <n v="56"/>
    <x v="7"/>
    <x v="2"/>
  </r>
  <r>
    <x v="17"/>
    <x v="86"/>
    <n v="19.402985074626866"/>
    <x v="7"/>
    <x v="2"/>
  </r>
  <r>
    <x v="17"/>
    <x v="87"/>
    <n v="56.71641791044776"/>
    <x v="7"/>
    <x v="2"/>
  </r>
  <r>
    <x v="17"/>
    <x v="88"/>
    <n v="7.4626865671641793"/>
    <x v="7"/>
    <x v="2"/>
  </r>
  <r>
    <x v="17"/>
    <x v="89"/>
    <n v="9.9502487562189046"/>
    <x v="7"/>
    <x v="2"/>
  </r>
  <r>
    <x v="17"/>
    <x v="4"/>
    <n v="6.4676616915422889"/>
    <x v="7"/>
    <x v="2"/>
  </r>
  <r>
    <x v="18"/>
    <x v="86"/>
    <n v="19.402985074626866"/>
    <x v="7"/>
    <x v="2"/>
  </r>
  <r>
    <x v="18"/>
    <x v="87"/>
    <n v="56.71641791044776"/>
    <x v="7"/>
    <x v="2"/>
  </r>
  <r>
    <x v="18"/>
    <x v="88"/>
    <n v="7.4626865671641793"/>
    <x v="7"/>
    <x v="2"/>
  </r>
  <r>
    <x v="18"/>
    <x v="90"/>
    <n v="6.9651741293532341"/>
    <x v="7"/>
    <x v="2"/>
  </r>
  <r>
    <x v="18"/>
    <x v="91"/>
    <n v="1.9900497512437811"/>
    <x v="7"/>
    <x v="2"/>
  </r>
  <r>
    <x v="18"/>
    <x v="92"/>
    <n v="0.99502487562189057"/>
    <x v="7"/>
    <x v="2"/>
  </r>
  <r>
    <x v="18"/>
    <x v="93"/>
    <n v="0"/>
    <x v="7"/>
    <x v="2"/>
  </r>
  <r>
    <x v="18"/>
    <x v="4"/>
    <n v="6.4676616915422889"/>
    <x v="7"/>
    <x v="2"/>
  </r>
  <r>
    <x v="18"/>
    <x v="94"/>
    <n v="2.1276595744680851"/>
    <x v="7"/>
    <x v="2"/>
  </r>
  <r>
    <x v="18"/>
    <x v="95"/>
    <n v="2.4228187919463089"/>
    <x v="7"/>
    <x v="2"/>
  </r>
  <r>
    <x v="19"/>
    <x v="96"/>
    <n v="6.4676616915422889"/>
    <x v="7"/>
    <x v="2"/>
  </r>
  <r>
    <x v="19"/>
    <x v="97"/>
    <n v="4.4776119402985071"/>
    <x v="7"/>
    <x v="2"/>
  </r>
  <r>
    <x v="19"/>
    <x v="98"/>
    <n v="53.233830845771145"/>
    <x v="7"/>
    <x v="2"/>
  </r>
  <r>
    <x v="19"/>
    <x v="99"/>
    <n v="11.442786069651742"/>
    <x v="7"/>
    <x v="2"/>
  </r>
  <r>
    <x v="19"/>
    <x v="100"/>
    <n v="12.935323383084578"/>
    <x v="7"/>
    <x v="2"/>
  </r>
  <r>
    <x v="19"/>
    <x v="101"/>
    <n v="8.9552238805970141"/>
    <x v="7"/>
    <x v="2"/>
  </r>
  <r>
    <x v="19"/>
    <x v="102"/>
    <n v="1.4925373134328359"/>
    <x v="7"/>
    <x v="2"/>
  </r>
  <r>
    <x v="19"/>
    <x v="4"/>
    <n v="0.99502487562189057"/>
    <x v="7"/>
    <x v="2"/>
  </r>
  <r>
    <x v="20"/>
    <x v="96"/>
    <n v="1"/>
    <x v="7"/>
    <x v="2"/>
  </r>
  <r>
    <x v="20"/>
    <x v="97"/>
    <n v="2.8888888888888888"/>
    <x v="7"/>
    <x v="2"/>
  </r>
  <r>
    <x v="20"/>
    <x v="98"/>
    <n v="2"/>
    <x v="7"/>
    <x v="2"/>
  </r>
  <r>
    <x v="20"/>
    <x v="99"/>
    <n v="3.8695652173913042"/>
    <x v="7"/>
    <x v="2"/>
  </r>
  <r>
    <x v="20"/>
    <x v="100"/>
    <n v="4.25"/>
    <x v="7"/>
    <x v="2"/>
  </r>
  <r>
    <x v="20"/>
    <x v="101"/>
    <n v="2.6666666666666665"/>
    <x v="7"/>
    <x v="2"/>
  </r>
  <r>
    <x v="20"/>
    <x v="102"/>
    <n v="2.5"/>
    <x v="7"/>
    <x v="2"/>
  </r>
  <r>
    <x v="20"/>
    <x v="4"/>
    <n v="2"/>
    <x v="7"/>
    <x v="2"/>
  </r>
  <r>
    <x v="20"/>
    <x v="331"/>
    <n v="2.5287958115183242"/>
    <x v="7"/>
    <x v="2"/>
  </r>
  <r>
    <x v="15"/>
    <x v="81"/>
    <n v="22.543352601156069"/>
    <x v="8"/>
    <x v="2"/>
  </r>
  <r>
    <x v="15"/>
    <x v="82"/>
    <n v="64.161849710982665"/>
    <x v="8"/>
    <x v="2"/>
  </r>
  <r>
    <x v="15"/>
    <x v="4"/>
    <n v="13.294797687861271"/>
    <x v="8"/>
    <x v="2"/>
  </r>
  <r>
    <x v="16"/>
    <x v="83"/>
    <n v="16.666666666666668"/>
    <x v="8"/>
    <x v="2"/>
  </r>
  <r>
    <x v="16"/>
    <x v="84"/>
    <n v="33.333333333333336"/>
    <x v="8"/>
    <x v="2"/>
  </r>
  <r>
    <x v="16"/>
    <x v="85"/>
    <n v="50"/>
    <x v="8"/>
    <x v="2"/>
  </r>
  <r>
    <x v="17"/>
    <x v="86"/>
    <n v="8.0924855491329488"/>
    <x v="8"/>
    <x v="2"/>
  </r>
  <r>
    <x v="17"/>
    <x v="87"/>
    <n v="43.930635838150287"/>
    <x v="8"/>
    <x v="2"/>
  </r>
  <r>
    <x v="17"/>
    <x v="88"/>
    <n v="12.716763005780347"/>
    <x v="8"/>
    <x v="2"/>
  </r>
  <r>
    <x v="17"/>
    <x v="89"/>
    <n v="21.965317919075144"/>
    <x v="8"/>
    <x v="2"/>
  </r>
  <r>
    <x v="17"/>
    <x v="4"/>
    <n v="13.294797687861271"/>
    <x v="8"/>
    <x v="2"/>
  </r>
  <r>
    <x v="18"/>
    <x v="86"/>
    <n v="8.0924855491329488"/>
    <x v="8"/>
    <x v="2"/>
  </r>
  <r>
    <x v="18"/>
    <x v="87"/>
    <n v="43.930635838150287"/>
    <x v="8"/>
    <x v="2"/>
  </r>
  <r>
    <x v="18"/>
    <x v="88"/>
    <n v="12.716763005780347"/>
    <x v="8"/>
    <x v="2"/>
  </r>
  <r>
    <x v="18"/>
    <x v="90"/>
    <n v="11.560693641618498"/>
    <x v="8"/>
    <x v="2"/>
  </r>
  <r>
    <x v="18"/>
    <x v="91"/>
    <n v="6.9364161849710984"/>
    <x v="8"/>
    <x v="2"/>
  </r>
  <r>
    <x v="18"/>
    <x v="92"/>
    <n v="1.7341040462427746"/>
    <x v="8"/>
    <x v="2"/>
  </r>
  <r>
    <x v="18"/>
    <x v="93"/>
    <n v="1.7341040462427746"/>
    <x v="8"/>
    <x v="2"/>
  </r>
  <r>
    <x v="18"/>
    <x v="4"/>
    <n v="13.294797687861271"/>
    <x v="8"/>
    <x v="2"/>
  </r>
  <r>
    <x v="18"/>
    <x v="94"/>
    <n v="2.78"/>
    <x v="8"/>
    <x v="2"/>
  </r>
  <r>
    <x v="18"/>
    <x v="95"/>
    <n v="2.9632352941176485"/>
    <x v="8"/>
    <x v="2"/>
  </r>
  <r>
    <x v="19"/>
    <x v="96"/>
    <n v="0"/>
    <x v="8"/>
    <x v="2"/>
  </r>
  <r>
    <x v="19"/>
    <x v="97"/>
    <n v="5.202312138728324"/>
    <x v="8"/>
    <x v="2"/>
  </r>
  <r>
    <x v="19"/>
    <x v="98"/>
    <n v="46.24277456647399"/>
    <x v="8"/>
    <x v="2"/>
  </r>
  <r>
    <x v="19"/>
    <x v="99"/>
    <n v="25.433526011560694"/>
    <x v="8"/>
    <x v="2"/>
  </r>
  <r>
    <x v="19"/>
    <x v="100"/>
    <n v="11.560693641618498"/>
    <x v="8"/>
    <x v="2"/>
  </r>
  <r>
    <x v="19"/>
    <x v="101"/>
    <n v="9.2485549132947984"/>
    <x v="8"/>
    <x v="2"/>
  </r>
  <r>
    <x v="19"/>
    <x v="102"/>
    <n v="0.5780346820809249"/>
    <x v="8"/>
    <x v="2"/>
  </r>
  <r>
    <x v="19"/>
    <x v="4"/>
    <n v="1.7341040462427746"/>
    <x v="8"/>
    <x v="2"/>
  </r>
  <r>
    <x v="20"/>
    <x v="96"/>
    <m/>
    <x v="8"/>
    <x v="2"/>
  </r>
  <r>
    <x v="20"/>
    <x v="97"/>
    <n v="2.7777777777777777"/>
    <x v="8"/>
    <x v="2"/>
  </r>
  <r>
    <x v="20"/>
    <x v="98"/>
    <n v="2"/>
    <x v="8"/>
    <x v="2"/>
  </r>
  <r>
    <x v="20"/>
    <x v="99"/>
    <n v="4.3953488372093021"/>
    <x v="8"/>
    <x v="2"/>
  </r>
  <r>
    <x v="20"/>
    <x v="100"/>
    <n v="5.0999999999999996"/>
    <x v="8"/>
    <x v="2"/>
  </r>
  <r>
    <x v="20"/>
    <x v="101"/>
    <n v="3.6363636363636362"/>
    <x v="8"/>
    <x v="2"/>
  </r>
  <r>
    <x v="20"/>
    <x v="102"/>
    <n v="2"/>
    <x v="8"/>
    <x v="2"/>
  </r>
  <r>
    <x v="20"/>
    <x v="4"/>
    <n v="2"/>
    <x v="8"/>
    <x v="2"/>
  </r>
  <r>
    <x v="20"/>
    <x v="331"/>
    <n v="3.1515151515151527"/>
    <x v="8"/>
    <x v="2"/>
  </r>
  <r>
    <x v="15"/>
    <x v="81"/>
    <n v="11.049723756906078"/>
    <x v="9"/>
    <x v="2"/>
  </r>
  <r>
    <x v="15"/>
    <x v="82"/>
    <n v="82.872928176795583"/>
    <x v="9"/>
    <x v="2"/>
  </r>
  <r>
    <x v="15"/>
    <x v="4"/>
    <n v="6.0773480662983426"/>
    <x v="9"/>
    <x v="2"/>
  </r>
  <r>
    <x v="16"/>
    <x v="83"/>
    <n v="16.666666666666668"/>
    <x v="9"/>
    <x v="2"/>
  </r>
  <r>
    <x v="16"/>
    <x v="84"/>
    <n v="33.333333333333336"/>
    <x v="9"/>
    <x v="2"/>
  </r>
  <r>
    <x v="16"/>
    <x v="85"/>
    <n v="50"/>
    <x v="9"/>
    <x v="2"/>
  </r>
  <r>
    <x v="17"/>
    <x v="86"/>
    <n v="7.1823204419889501"/>
    <x v="9"/>
    <x v="2"/>
  </r>
  <r>
    <x v="17"/>
    <x v="87"/>
    <n v="70.165745856353595"/>
    <x v="9"/>
    <x v="2"/>
  </r>
  <r>
    <x v="17"/>
    <x v="88"/>
    <n v="4.4198895027624312"/>
    <x v="9"/>
    <x v="2"/>
  </r>
  <r>
    <x v="17"/>
    <x v="89"/>
    <n v="12.154696132596685"/>
    <x v="9"/>
    <x v="2"/>
  </r>
  <r>
    <x v="17"/>
    <x v="4"/>
    <n v="6.0773480662983426"/>
    <x v="9"/>
    <x v="2"/>
  </r>
  <r>
    <x v="18"/>
    <x v="86"/>
    <n v="7.1823204419889501"/>
    <x v="9"/>
    <x v="2"/>
  </r>
  <r>
    <x v="18"/>
    <x v="87"/>
    <n v="70.165745856353595"/>
    <x v="9"/>
    <x v="2"/>
  </r>
  <r>
    <x v="18"/>
    <x v="88"/>
    <n v="4.4198895027624312"/>
    <x v="9"/>
    <x v="2"/>
  </r>
  <r>
    <x v="18"/>
    <x v="90"/>
    <n v="10.497237569060774"/>
    <x v="9"/>
    <x v="2"/>
  </r>
  <r>
    <x v="18"/>
    <x v="91"/>
    <n v="0"/>
    <x v="9"/>
    <x v="2"/>
  </r>
  <r>
    <x v="18"/>
    <x v="92"/>
    <n v="0.5524861878453039"/>
    <x v="9"/>
    <x v="2"/>
  </r>
  <r>
    <x v="18"/>
    <x v="93"/>
    <n v="1.1049723756906078"/>
    <x v="9"/>
    <x v="2"/>
  </r>
  <r>
    <x v="18"/>
    <x v="4"/>
    <n v="6.0773480662983426"/>
    <x v="9"/>
    <x v="2"/>
  </r>
  <r>
    <x v="18"/>
    <x v="94"/>
    <n v="2.3176470588235296"/>
    <x v="9"/>
    <x v="2"/>
  </r>
  <r>
    <x v="18"/>
    <x v="95"/>
    <n v="2.4267515923566889"/>
    <x v="9"/>
    <x v="2"/>
  </r>
  <r>
    <x v="19"/>
    <x v="96"/>
    <n v="1.1049723756906078"/>
    <x v="9"/>
    <x v="2"/>
  </r>
  <r>
    <x v="19"/>
    <x v="97"/>
    <n v="5.5248618784530388"/>
    <x v="9"/>
    <x v="2"/>
  </r>
  <r>
    <x v="19"/>
    <x v="98"/>
    <n v="66.298342541436469"/>
    <x v="9"/>
    <x v="2"/>
  </r>
  <r>
    <x v="19"/>
    <x v="99"/>
    <n v="9.3922651933701662"/>
    <x v="9"/>
    <x v="2"/>
  </r>
  <r>
    <x v="19"/>
    <x v="100"/>
    <n v="7.1823204419889501"/>
    <x v="9"/>
    <x v="2"/>
  </r>
  <r>
    <x v="19"/>
    <x v="101"/>
    <n v="10.497237569060774"/>
    <x v="9"/>
    <x v="2"/>
  </r>
  <r>
    <x v="19"/>
    <x v="102"/>
    <n v="0"/>
    <x v="9"/>
    <x v="2"/>
  </r>
  <r>
    <x v="19"/>
    <x v="4"/>
    <n v="0"/>
    <x v="9"/>
    <x v="2"/>
  </r>
  <r>
    <x v="20"/>
    <x v="96"/>
    <n v="1"/>
    <x v="9"/>
    <x v="2"/>
  </r>
  <r>
    <x v="20"/>
    <x v="97"/>
    <n v="2.5"/>
    <x v="9"/>
    <x v="2"/>
  </r>
  <r>
    <x v="20"/>
    <x v="98"/>
    <n v="2"/>
    <x v="9"/>
    <x v="2"/>
  </r>
  <r>
    <x v="20"/>
    <x v="99"/>
    <n v="4.2941176470588234"/>
    <x v="9"/>
    <x v="2"/>
  </r>
  <r>
    <x v="20"/>
    <x v="100"/>
    <n v="3.3"/>
    <x v="9"/>
    <x v="2"/>
  </r>
  <r>
    <x v="20"/>
    <x v="101"/>
    <n v="3.4666666666666668"/>
    <x v="9"/>
    <x v="2"/>
  </r>
  <r>
    <x v="20"/>
    <x v="102"/>
    <m/>
    <x v="9"/>
    <x v="2"/>
  </r>
  <r>
    <x v="20"/>
    <x v="4"/>
    <m/>
    <x v="9"/>
    <x v="2"/>
  </r>
  <r>
    <x v="20"/>
    <x v="331"/>
    <n v="2.4425287356321834"/>
    <x v="9"/>
    <x v="2"/>
  </r>
  <r>
    <x v="15"/>
    <x v="81"/>
    <n v="11.409395973154362"/>
    <x v="10"/>
    <x v="2"/>
  </r>
  <r>
    <x v="15"/>
    <x v="82"/>
    <n v="85.234899328859058"/>
    <x v="10"/>
    <x v="2"/>
  </r>
  <r>
    <x v="15"/>
    <x v="4"/>
    <n v="3.3557046979865772"/>
    <x v="10"/>
    <x v="2"/>
  </r>
  <r>
    <x v="16"/>
    <x v="83"/>
    <n v="19.047619047619047"/>
    <x v="10"/>
    <x v="2"/>
  </r>
  <r>
    <x v="16"/>
    <x v="84"/>
    <n v="28.571428571428573"/>
    <x v="10"/>
    <x v="2"/>
  </r>
  <r>
    <x v="16"/>
    <x v="85"/>
    <n v="52.38095238095238"/>
    <x v="10"/>
    <x v="2"/>
  </r>
  <r>
    <x v="17"/>
    <x v="86"/>
    <n v="10.738255033557047"/>
    <x v="10"/>
    <x v="2"/>
  </r>
  <r>
    <x v="17"/>
    <x v="87"/>
    <n v="65.771812080536918"/>
    <x v="10"/>
    <x v="2"/>
  </r>
  <r>
    <x v="17"/>
    <x v="88"/>
    <n v="8.724832214765101"/>
    <x v="10"/>
    <x v="2"/>
  </r>
  <r>
    <x v="17"/>
    <x v="89"/>
    <n v="11.409395973154362"/>
    <x v="10"/>
    <x v="2"/>
  </r>
  <r>
    <x v="17"/>
    <x v="4"/>
    <n v="3.3557046979865772"/>
    <x v="10"/>
    <x v="2"/>
  </r>
  <r>
    <x v="18"/>
    <x v="86"/>
    <n v="10.738255033557047"/>
    <x v="10"/>
    <x v="2"/>
  </r>
  <r>
    <x v="18"/>
    <x v="87"/>
    <n v="65.771812080536918"/>
    <x v="10"/>
    <x v="2"/>
  </r>
  <r>
    <x v="18"/>
    <x v="88"/>
    <n v="8.724832214765101"/>
    <x v="10"/>
    <x v="2"/>
  </r>
  <r>
    <x v="18"/>
    <x v="90"/>
    <n v="8.053691275167786"/>
    <x v="10"/>
    <x v="2"/>
  </r>
  <r>
    <x v="18"/>
    <x v="91"/>
    <n v="2.6845637583892619"/>
    <x v="10"/>
    <x v="2"/>
  </r>
  <r>
    <x v="18"/>
    <x v="92"/>
    <n v="0"/>
    <x v="10"/>
    <x v="2"/>
  </r>
  <r>
    <x v="18"/>
    <x v="93"/>
    <n v="0.67114093959731547"/>
    <x v="10"/>
    <x v="2"/>
  </r>
  <r>
    <x v="18"/>
    <x v="4"/>
    <n v="3.3557046979865772"/>
    <x v="10"/>
    <x v="2"/>
  </r>
  <r>
    <x v="18"/>
    <x v="94"/>
    <n v="2.270833333333333"/>
    <x v="10"/>
    <x v="2"/>
  </r>
  <r>
    <x v="18"/>
    <x v="95"/>
    <n v="2.4296875"/>
    <x v="10"/>
    <x v="2"/>
  </r>
  <r>
    <x v="19"/>
    <x v="96"/>
    <n v="4.026845637583893"/>
    <x v="10"/>
    <x v="2"/>
  </r>
  <r>
    <x v="19"/>
    <x v="97"/>
    <n v="1.3422818791946309"/>
    <x v="10"/>
    <x v="2"/>
  </r>
  <r>
    <x v="19"/>
    <x v="98"/>
    <n v="60.402684563758392"/>
    <x v="10"/>
    <x v="2"/>
  </r>
  <r>
    <x v="19"/>
    <x v="99"/>
    <n v="16.107382550335572"/>
    <x v="10"/>
    <x v="2"/>
  </r>
  <r>
    <x v="19"/>
    <x v="100"/>
    <n v="2.0134228187919465"/>
    <x v="10"/>
    <x v="2"/>
  </r>
  <r>
    <x v="19"/>
    <x v="101"/>
    <n v="9.3959731543624159"/>
    <x v="10"/>
    <x v="2"/>
  </r>
  <r>
    <x v="19"/>
    <x v="102"/>
    <n v="2.6845637583892619"/>
    <x v="10"/>
    <x v="2"/>
  </r>
  <r>
    <x v="19"/>
    <x v="4"/>
    <n v="4.026845637583893"/>
    <x v="10"/>
    <x v="2"/>
  </r>
  <r>
    <x v="20"/>
    <x v="96"/>
    <n v="1"/>
    <x v="10"/>
    <x v="2"/>
  </r>
  <r>
    <x v="20"/>
    <x v="97"/>
    <n v="2.5"/>
    <x v="10"/>
    <x v="2"/>
  </r>
  <r>
    <x v="20"/>
    <x v="98"/>
    <n v="2"/>
    <x v="10"/>
    <x v="2"/>
  </r>
  <r>
    <x v="20"/>
    <x v="99"/>
    <n v="3.5833333333333335"/>
    <x v="10"/>
    <x v="2"/>
  </r>
  <r>
    <x v="20"/>
    <x v="100"/>
    <n v="3.3333333333333335"/>
    <x v="10"/>
    <x v="2"/>
  </r>
  <r>
    <x v="20"/>
    <x v="101"/>
    <n v="5.0714285714285712"/>
    <x v="10"/>
    <x v="2"/>
  </r>
  <r>
    <x v="20"/>
    <x v="102"/>
    <n v="2"/>
    <x v="10"/>
    <x v="2"/>
  </r>
  <r>
    <x v="20"/>
    <x v="4"/>
    <n v="2.75"/>
    <x v="10"/>
    <x v="2"/>
  </r>
  <r>
    <x v="20"/>
    <x v="331"/>
    <n v="2.5684931506849304"/>
    <x v="10"/>
    <x v="2"/>
  </r>
  <r>
    <x v="15"/>
    <x v="81"/>
    <n v="6.7114093959731544"/>
    <x v="11"/>
    <x v="2"/>
  </r>
  <r>
    <x v="15"/>
    <x v="82"/>
    <n v="88.590604026845639"/>
    <x v="11"/>
    <x v="2"/>
  </r>
  <r>
    <x v="15"/>
    <x v="4"/>
    <n v="4.6979865771812079"/>
    <x v="11"/>
    <x v="2"/>
  </r>
  <r>
    <x v="16"/>
    <x v="83"/>
    <n v="27.272727272727273"/>
    <x v="11"/>
    <x v="2"/>
  </r>
  <r>
    <x v="16"/>
    <x v="84"/>
    <n v="27.272727272727273"/>
    <x v="11"/>
    <x v="2"/>
  </r>
  <r>
    <x v="16"/>
    <x v="85"/>
    <n v="45.454545454545453"/>
    <x v="11"/>
    <x v="2"/>
  </r>
  <r>
    <x v="17"/>
    <x v="86"/>
    <n v="12.080536912751677"/>
    <x v="11"/>
    <x v="2"/>
  </r>
  <r>
    <x v="17"/>
    <x v="87"/>
    <n v="69.127516778523486"/>
    <x v="11"/>
    <x v="2"/>
  </r>
  <r>
    <x v="17"/>
    <x v="88"/>
    <n v="6.7114093959731544"/>
    <x v="11"/>
    <x v="2"/>
  </r>
  <r>
    <x v="17"/>
    <x v="89"/>
    <n v="7.3825503355704694"/>
    <x v="11"/>
    <x v="2"/>
  </r>
  <r>
    <x v="17"/>
    <x v="4"/>
    <n v="4.6979865771812079"/>
    <x v="11"/>
    <x v="2"/>
  </r>
  <r>
    <x v="18"/>
    <x v="86"/>
    <n v="12.080536912751677"/>
    <x v="11"/>
    <x v="2"/>
  </r>
  <r>
    <x v="18"/>
    <x v="87"/>
    <n v="69.127516778523486"/>
    <x v="11"/>
    <x v="2"/>
  </r>
  <r>
    <x v="18"/>
    <x v="88"/>
    <n v="6.7114093959731544"/>
    <x v="11"/>
    <x v="2"/>
  </r>
  <r>
    <x v="18"/>
    <x v="90"/>
    <n v="6.0402684563758386"/>
    <x v="11"/>
    <x v="2"/>
  </r>
  <r>
    <x v="18"/>
    <x v="91"/>
    <n v="0.67114093959731547"/>
    <x v="11"/>
    <x v="2"/>
  </r>
  <r>
    <x v="18"/>
    <x v="92"/>
    <n v="0"/>
    <x v="11"/>
    <x v="2"/>
  </r>
  <r>
    <x v="18"/>
    <x v="93"/>
    <n v="0.67114093959731547"/>
    <x v="11"/>
    <x v="2"/>
  </r>
  <r>
    <x v="18"/>
    <x v="4"/>
    <n v="4.6979865771812079"/>
    <x v="11"/>
    <x v="2"/>
  </r>
  <r>
    <x v="18"/>
    <x v="94"/>
    <n v="2.1478873239436611"/>
    <x v="11"/>
    <x v="2"/>
  </r>
  <r>
    <x v="18"/>
    <x v="95"/>
    <n v="2.3145161290322589"/>
    <x v="11"/>
    <x v="2"/>
  </r>
  <r>
    <x v="19"/>
    <x v="96"/>
    <n v="5.3691275167785237"/>
    <x v="11"/>
    <x v="2"/>
  </r>
  <r>
    <x v="19"/>
    <x v="97"/>
    <n v="3.3557046979865772"/>
    <x v="11"/>
    <x v="2"/>
  </r>
  <r>
    <x v="19"/>
    <x v="98"/>
    <n v="67.785234899328856"/>
    <x v="11"/>
    <x v="2"/>
  </r>
  <r>
    <x v="19"/>
    <x v="99"/>
    <n v="8.724832214765101"/>
    <x v="11"/>
    <x v="2"/>
  </r>
  <r>
    <x v="19"/>
    <x v="100"/>
    <n v="3.3557046979865772"/>
    <x v="11"/>
    <x v="2"/>
  </r>
  <r>
    <x v="19"/>
    <x v="101"/>
    <n v="6.7114093959731544"/>
    <x v="11"/>
    <x v="2"/>
  </r>
  <r>
    <x v="19"/>
    <x v="102"/>
    <n v="2.6845637583892619"/>
    <x v="11"/>
    <x v="2"/>
  </r>
  <r>
    <x v="19"/>
    <x v="4"/>
    <n v="2.0134228187919465"/>
    <x v="11"/>
    <x v="2"/>
  </r>
  <r>
    <x v="20"/>
    <x v="96"/>
    <n v="1"/>
    <x v="11"/>
    <x v="2"/>
  </r>
  <r>
    <x v="20"/>
    <x v="97"/>
    <n v="3"/>
    <x v="11"/>
    <x v="2"/>
  </r>
  <r>
    <x v="20"/>
    <x v="98"/>
    <n v="2"/>
    <x v="11"/>
    <x v="2"/>
  </r>
  <r>
    <x v="20"/>
    <x v="99"/>
    <n v="3.615384615384615"/>
    <x v="11"/>
    <x v="2"/>
  </r>
  <r>
    <x v="20"/>
    <x v="100"/>
    <n v="3.2"/>
    <x v="11"/>
    <x v="2"/>
  </r>
  <r>
    <x v="20"/>
    <x v="101"/>
    <n v="3.1111111111111112"/>
    <x v="11"/>
    <x v="2"/>
  </r>
  <r>
    <x v="20"/>
    <x v="102"/>
    <n v="3"/>
    <x v="11"/>
    <x v="2"/>
  </r>
  <r>
    <x v="20"/>
    <x v="4"/>
    <n v="10"/>
    <x v="11"/>
    <x v="2"/>
  </r>
  <r>
    <x v="20"/>
    <x v="331"/>
    <n v="2.3630136986301378"/>
    <x v="11"/>
    <x v="2"/>
  </r>
  <r>
    <x v="15"/>
    <x v="81"/>
    <n v="11.864406779661017"/>
    <x v="12"/>
    <x v="2"/>
  </r>
  <r>
    <x v="15"/>
    <x v="82"/>
    <n v="87.288135593220332"/>
    <x v="12"/>
    <x v="2"/>
  </r>
  <r>
    <x v="15"/>
    <x v="4"/>
    <n v="0.84745762711864403"/>
    <x v="12"/>
    <x v="2"/>
  </r>
  <r>
    <x v="16"/>
    <x v="83"/>
    <n v="17.647058823529413"/>
    <x v="12"/>
    <x v="2"/>
  </r>
  <r>
    <x v="16"/>
    <x v="84"/>
    <n v="41.176470588235297"/>
    <x v="12"/>
    <x v="2"/>
  </r>
  <r>
    <x v="16"/>
    <x v="85"/>
    <n v="41.176470588235297"/>
    <x v="12"/>
    <x v="2"/>
  </r>
  <r>
    <x v="17"/>
    <x v="86"/>
    <n v="21.1864406779661"/>
    <x v="12"/>
    <x v="2"/>
  </r>
  <r>
    <x v="17"/>
    <x v="87"/>
    <n v="59.322033898305087"/>
    <x v="12"/>
    <x v="2"/>
  </r>
  <r>
    <x v="17"/>
    <x v="88"/>
    <n v="6.7796610169491522"/>
    <x v="12"/>
    <x v="2"/>
  </r>
  <r>
    <x v="17"/>
    <x v="89"/>
    <n v="11.864406779661017"/>
    <x v="12"/>
    <x v="2"/>
  </r>
  <r>
    <x v="17"/>
    <x v="4"/>
    <n v="0.84745762711864403"/>
    <x v="12"/>
    <x v="2"/>
  </r>
  <r>
    <x v="18"/>
    <x v="86"/>
    <n v="21.1864406779661"/>
    <x v="12"/>
    <x v="2"/>
  </r>
  <r>
    <x v="18"/>
    <x v="87"/>
    <n v="59.322033898305087"/>
    <x v="12"/>
    <x v="2"/>
  </r>
  <r>
    <x v="18"/>
    <x v="88"/>
    <n v="6.7796610169491522"/>
    <x v="12"/>
    <x v="2"/>
  </r>
  <r>
    <x v="18"/>
    <x v="90"/>
    <n v="8.4745762711864412"/>
    <x v="12"/>
    <x v="2"/>
  </r>
  <r>
    <x v="18"/>
    <x v="91"/>
    <n v="0.84745762711864403"/>
    <x v="12"/>
    <x v="2"/>
  </r>
  <r>
    <x v="18"/>
    <x v="92"/>
    <n v="0.84745762711864403"/>
    <x v="12"/>
    <x v="2"/>
  </r>
  <r>
    <x v="18"/>
    <x v="93"/>
    <n v="1.6949152542372881"/>
    <x v="12"/>
    <x v="2"/>
  </r>
  <r>
    <x v="18"/>
    <x v="4"/>
    <n v="0.84745762711864403"/>
    <x v="12"/>
    <x v="2"/>
  </r>
  <r>
    <x v="18"/>
    <x v="94"/>
    <n v="2.1880341880341878"/>
    <x v="12"/>
    <x v="2"/>
  </r>
  <r>
    <x v="18"/>
    <x v="95"/>
    <n v="2.510869565217392"/>
    <x v="12"/>
    <x v="2"/>
  </r>
  <r>
    <x v="19"/>
    <x v="96"/>
    <n v="8.4745762711864412"/>
    <x v="12"/>
    <x v="2"/>
  </r>
  <r>
    <x v="19"/>
    <x v="97"/>
    <n v="0.84745762711864403"/>
    <x v="12"/>
    <x v="2"/>
  </r>
  <r>
    <x v="19"/>
    <x v="98"/>
    <n v="55.932203389830505"/>
    <x v="12"/>
    <x v="2"/>
  </r>
  <r>
    <x v="19"/>
    <x v="99"/>
    <n v="9.3220338983050848"/>
    <x v="12"/>
    <x v="2"/>
  </r>
  <r>
    <x v="19"/>
    <x v="100"/>
    <n v="10.169491525423728"/>
    <x v="12"/>
    <x v="2"/>
  </r>
  <r>
    <x v="19"/>
    <x v="101"/>
    <n v="10.169491525423728"/>
    <x v="12"/>
    <x v="2"/>
  </r>
  <r>
    <x v="19"/>
    <x v="102"/>
    <n v="1.6949152542372881"/>
    <x v="12"/>
    <x v="2"/>
  </r>
  <r>
    <x v="19"/>
    <x v="4"/>
    <n v="3.3898305084745761"/>
    <x v="12"/>
    <x v="2"/>
  </r>
  <r>
    <x v="20"/>
    <x v="96"/>
    <n v="1"/>
    <x v="12"/>
    <x v="2"/>
  </r>
  <r>
    <x v="20"/>
    <x v="97"/>
    <n v="9"/>
    <x v="12"/>
    <x v="2"/>
  </r>
  <r>
    <x v="20"/>
    <x v="98"/>
    <n v="2"/>
    <x v="12"/>
    <x v="2"/>
  </r>
  <r>
    <x v="20"/>
    <x v="99"/>
    <n v="3.5454545454545454"/>
    <x v="12"/>
    <x v="2"/>
  </r>
  <r>
    <x v="20"/>
    <x v="100"/>
    <n v="3.2222222222222223"/>
    <x v="12"/>
    <x v="2"/>
  </r>
  <r>
    <x v="20"/>
    <x v="101"/>
    <n v="3.6"/>
    <x v="12"/>
    <x v="2"/>
  </r>
  <r>
    <x v="20"/>
    <x v="102"/>
    <n v="7"/>
    <x v="12"/>
    <x v="2"/>
  </r>
  <r>
    <x v="20"/>
    <x v="4"/>
    <n v="2.25"/>
    <x v="12"/>
    <x v="2"/>
  </r>
  <r>
    <x v="20"/>
    <x v="331"/>
    <n v="2.4601769911504427"/>
    <x v="12"/>
    <x v="2"/>
  </r>
  <r>
    <x v="15"/>
    <x v="81"/>
    <n v="6.4935064935064934"/>
    <x v="13"/>
    <x v="2"/>
  </r>
  <r>
    <x v="15"/>
    <x v="82"/>
    <n v="90.909090909090907"/>
    <x v="13"/>
    <x v="2"/>
  </r>
  <r>
    <x v="15"/>
    <x v="4"/>
    <n v="2.5974025974025974"/>
    <x v="13"/>
    <x v="2"/>
  </r>
  <r>
    <x v="16"/>
    <x v="83"/>
    <n v="16.666666666666668"/>
    <x v="13"/>
    <x v="2"/>
  </r>
  <r>
    <x v="16"/>
    <x v="84"/>
    <n v="50"/>
    <x v="13"/>
    <x v="2"/>
  </r>
  <r>
    <x v="16"/>
    <x v="85"/>
    <n v="33.333333333333336"/>
    <x v="13"/>
    <x v="2"/>
  </r>
  <r>
    <x v="17"/>
    <x v="86"/>
    <n v="23.376623376623378"/>
    <x v="13"/>
    <x v="2"/>
  </r>
  <r>
    <x v="17"/>
    <x v="87"/>
    <n v="66.233766233766232"/>
    <x v="13"/>
    <x v="2"/>
  </r>
  <r>
    <x v="17"/>
    <x v="88"/>
    <n v="6.4935064935064934"/>
    <x v="13"/>
    <x v="2"/>
  </r>
  <r>
    <x v="17"/>
    <x v="89"/>
    <n v="1.2987012987012987"/>
    <x v="13"/>
    <x v="2"/>
  </r>
  <r>
    <x v="17"/>
    <x v="4"/>
    <n v="2.5974025974025974"/>
    <x v="13"/>
    <x v="2"/>
  </r>
  <r>
    <x v="18"/>
    <x v="86"/>
    <n v="23.376623376623378"/>
    <x v="13"/>
    <x v="2"/>
  </r>
  <r>
    <x v="18"/>
    <x v="87"/>
    <n v="66.233766233766232"/>
    <x v="13"/>
    <x v="2"/>
  </r>
  <r>
    <x v="18"/>
    <x v="88"/>
    <n v="6.4935064935064934"/>
    <x v="13"/>
    <x v="2"/>
  </r>
  <r>
    <x v="18"/>
    <x v="90"/>
    <n v="1.2987012987012987"/>
    <x v="13"/>
    <x v="2"/>
  </r>
  <r>
    <x v="18"/>
    <x v="91"/>
    <n v="0"/>
    <x v="13"/>
    <x v="2"/>
  </r>
  <r>
    <x v="18"/>
    <x v="92"/>
    <n v="0"/>
    <x v="13"/>
    <x v="2"/>
  </r>
  <r>
    <x v="18"/>
    <x v="93"/>
    <n v="0"/>
    <x v="13"/>
    <x v="2"/>
  </r>
  <r>
    <x v="18"/>
    <x v="4"/>
    <n v="2.5974025974025974"/>
    <x v="13"/>
    <x v="2"/>
  </r>
  <r>
    <x v="18"/>
    <x v="94"/>
    <n v="1.8533333333333335"/>
    <x v="13"/>
    <x v="2"/>
  </r>
  <r>
    <x v="18"/>
    <x v="95"/>
    <n v="2.1228070175438596"/>
    <x v="13"/>
    <x v="2"/>
  </r>
  <r>
    <x v="19"/>
    <x v="96"/>
    <n v="9.0909090909090917"/>
    <x v="13"/>
    <x v="2"/>
  </r>
  <r>
    <x v="19"/>
    <x v="97"/>
    <n v="3.8961038961038961"/>
    <x v="13"/>
    <x v="2"/>
  </r>
  <r>
    <x v="19"/>
    <x v="98"/>
    <n v="59.740259740259738"/>
    <x v="13"/>
    <x v="2"/>
  </r>
  <r>
    <x v="19"/>
    <x v="99"/>
    <n v="5.1948051948051948"/>
    <x v="13"/>
    <x v="2"/>
  </r>
  <r>
    <x v="19"/>
    <x v="100"/>
    <n v="3.8961038961038961"/>
    <x v="13"/>
    <x v="2"/>
  </r>
  <r>
    <x v="19"/>
    <x v="101"/>
    <n v="14.285714285714286"/>
    <x v="13"/>
    <x v="2"/>
  </r>
  <r>
    <x v="19"/>
    <x v="102"/>
    <n v="0"/>
    <x v="13"/>
    <x v="2"/>
  </r>
  <r>
    <x v="19"/>
    <x v="4"/>
    <n v="3.8961038961038961"/>
    <x v="13"/>
    <x v="2"/>
  </r>
  <r>
    <x v="20"/>
    <x v="96"/>
    <n v="1"/>
    <x v="13"/>
    <x v="2"/>
  </r>
  <r>
    <x v="20"/>
    <x v="97"/>
    <n v="2"/>
    <x v="13"/>
    <x v="2"/>
  </r>
  <r>
    <x v="20"/>
    <x v="98"/>
    <n v="2"/>
    <x v="13"/>
    <x v="2"/>
  </r>
  <r>
    <x v="20"/>
    <x v="99"/>
    <n v="3.25"/>
    <x v="13"/>
    <x v="2"/>
  </r>
  <r>
    <x v="20"/>
    <x v="100"/>
    <n v="3"/>
    <x v="13"/>
    <x v="2"/>
  </r>
  <r>
    <x v="20"/>
    <x v="101"/>
    <n v="2.4"/>
    <x v="13"/>
    <x v="2"/>
  </r>
  <r>
    <x v="20"/>
    <x v="102"/>
    <m/>
    <x v="13"/>
    <x v="2"/>
  </r>
  <r>
    <x v="20"/>
    <x v="4"/>
    <n v="2"/>
    <x v="13"/>
    <x v="2"/>
  </r>
  <r>
    <x v="20"/>
    <x v="331"/>
    <n v="2.0675675675675684"/>
    <x v="13"/>
    <x v="2"/>
  </r>
  <r>
    <x v="15"/>
    <x v="81"/>
    <n v="14.285714285714286"/>
    <x v="14"/>
    <x v="2"/>
  </r>
  <r>
    <x v="15"/>
    <x v="82"/>
    <n v="78.571428571428569"/>
    <x v="14"/>
    <x v="2"/>
  </r>
  <r>
    <x v="15"/>
    <x v="4"/>
    <n v="7.1428571428571432"/>
    <x v="14"/>
    <x v="2"/>
  </r>
  <r>
    <x v="16"/>
    <x v="83"/>
    <n v="38.46153846153846"/>
    <x v="14"/>
    <x v="2"/>
  </r>
  <r>
    <x v="16"/>
    <x v="84"/>
    <n v="23.076923076923077"/>
    <x v="14"/>
    <x v="2"/>
  </r>
  <r>
    <x v="16"/>
    <x v="85"/>
    <n v="38.46153846153846"/>
    <x v="14"/>
    <x v="2"/>
  </r>
  <r>
    <x v="17"/>
    <x v="86"/>
    <n v="7.1428571428571432"/>
    <x v="14"/>
    <x v="2"/>
  </r>
  <r>
    <x v="17"/>
    <x v="87"/>
    <n v="63.095238095238095"/>
    <x v="14"/>
    <x v="2"/>
  </r>
  <r>
    <x v="17"/>
    <x v="88"/>
    <n v="9.5238095238095237"/>
    <x v="14"/>
    <x v="2"/>
  </r>
  <r>
    <x v="17"/>
    <x v="89"/>
    <n v="13.095238095238095"/>
    <x v="14"/>
    <x v="2"/>
  </r>
  <r>
    <x v="17"/>
    <x v="4"/>
    <n v="7.1428571428571432"/>
    <x v="14"/>
    <x v="2"/>
  </r>
  <r>
    <x v="18"/>
    <x v="86"/>
    <n v="7.1428571428571432"/>
    <x v="14"/>
    <x v="2"/>
  </r>
  <r>
    <x v="18"/>
    <x v="87"/>
    <n v="63.095238095238095"/>
    <x v="14"/>
    <x v="2"/>
  </r>
  <r>
    <x v="18"/>
    <x v="88"/>
    <n v="9.5238095238095237"/>
    <x v="14"/>
    <x v="2"/>
  </r>
  <r>
    <x v="18"/>
    <x v="90"/>
    <n v="10.714285714285714"/>
    <x v="14"/>
    <x v="2"/>
  </r>
  <r>
    <x v="18"/>
    <x v="91"/>
    <n v="0"/>
    <x v="14"/>
    <x v="2"/>
  </r>
  <r>
    <x v="18"/>
    <x v="92"/>
    <n v="1.1904761904761905"/>
    <x v="14"/>
    <x v="2"/>
  </r>
  <r>
    <x v="18"/>
    <x v="93"/>
    <n v="1.1904761904761905"/>
    <x v="14"/>
    <x v="2"/>
  </r>
  <r>
    <x v="18"/>
    <x v="4"/>
    <n v="7.1428571428571432"/>
    <x v="14"/>
    <x v="2"/>
  </r>
  <r>
    <x v="18"/>
    <x v="94"/>
    <n v="2.3717948717948723"/>
    <x v="14"/>
    <x v="2"/>
  </r>
  <r>
    <x v="18"/>
    <x v="95"/>
    <n v="2.4861111111111107"/>
    <x v="14"/>
    <x v="2"/>
  </r>
  <r>
    <x v="19"/>
    <x v="96"/>
    <n v="3.5714285714285716"/>
    <x v="14"/>
    <x v="2"/>
  </r>
  <r>
    <x v="19"/>
    <x v="97"/>
    <n v="4.7619047619047619"/>
    <x v="14"/>
    <x v="2"/>
  </r>
  <r>
    <x v="19"/>
    <x v="98"/>
    <n v="55.952380952380949"/>
    <x v="14"/>
    <x v="2"/>
  </r>
  <r>
    <x v="19"/>
    <x v="99"/>
    <n v="15.476190476190476"/>
    <x v="14"/>
    <x v="2"/>
  </r>
  <r>
    <x v="19"/>
    <x v="100"/>
    <n v="9.5238095238095237"/>
    <x v="14"/>
    <x v="2"/>
  </r>
  <r>
    <x v="19"/>
    <x v="101"/>
    <n v="9.5238095238095237"/>
    <x v="14"/>
    <x v="2"/>
  </r>
  <r>
    <x v="19"/>
    <x v="102"/>
    <n v="0"/>
    <x v="14"/>
    <x v="2"/>
  </r>
  <r>
    <x v="19"/>
    <x v="4"/>
    <n v="1.1904761904761905"/>
    <x v="14"/>
    <x v="2"/>
  </r>
  <r>
    <x v="20"/>
    <x v="96"/>
    <n v="1"/>
    <x v="14"/>
    <x v="2"/>
  </r>
  <r>
    <x v="20"/>
    <x v="97"/>
    <n v="2.75"/>
    <x v="14"/>
    <x v="2"/>
  </r>
  <r>
    <x v="20"/>
    <x v="98"/>
    <n v="2"/>
    <x v="14"/>
    <x v="2"/>
  </r>
  <r>
    <x v="20"/>
    <x v="99"/>
    <n v="3.9230769230769234"/>
    <x v="14"/>
    <x v="2"/>
  </r>
  <r>
    <x v="20"/>
    <x v="100"/>
    <n v="3.2857142857142856"/>
    <x v="14"/>
    <x v="2"/>
  </r>
  <r>
    <x v="20"/>
    <x v="101"/>
    <n v="4"/>
    <x v="14"/>
    <x v="2"/>
  </r>
  <r>
    <x v="20"/>
    <x v="102"/>
    <m/>
    <x v="14"/>
    <x v="2"/>
  </r>
  <r>
    <x v="20"/>
    <x v="4"/>
    <n v="4"/>
    <x v="14"/>
    <x v="2"/>
  </r>
  <r>
    <x v="20"/>
    <x v="331"/>
    <n v="2.6265060240963845"/>
    <x v="14"/>
    <x v="2"/>
  </r>
  <r>
    <x v="15"/>
    <x v="81"/>
    <n v="22.580645161290324"/>
    <x v="15"/>
    <x v="2"/>
  </r>
  <r>
    <x v="15"/>
    <x v="82"/>
    <n v="68.817204301075265"/>
    <x v="15"/>
    <x v="2"/>
  </r>
  <r>
    <x v="15"/>
    <x v="4"/>
    <n v="8.6021505376344081"/>
    <x v="15"/>
    <x v="2"/>
  </r>
  <r>
    <x v="16"/>
    <x v="83"/>
    <n v="16"/>
    <x v="15"/>
    <x v="2"/>
  </r>
  <r>
    <x v="16"/>
    <x v="84"/>
    <n v="44"/>
    <x v="15"/>
    <x v="2"/>
  </r>
  <r>
    <x v="16"/>
    <x v="85"/>
    <n v="40"/>
    <x v="15"/>
    <x v="2"/>
  </r>
  <r>
    <x v="17"/>
    <x v="86"/>
    <n v="18.27956989247312"/>
    <x v="15"/>
    <x v="2"/>
  </r>
  <r>
    <x v="17"/>
    <x v="87"/>
    <n v="46.236559139784944"/>
    <x v="15"/>
    <x v="2"/>
  </r>
  <r>
    <x v="17"/>
    <x v="88"/>
    <n v="15.053763440860216"/>
    <x v="15"/>
    <x v="2"/>
  </r>
  <r>
    <x v="17"/>
    <x v="89"/>
    <n v="11.827956989247312"/>
    <x v="15"/>
    <x v="2"/>
  </r>
  <r>
    <x v="17"/>
    <x v="4"/>
    <n v="8.6021505376344081"/>
    <x v="15"/>
    <x v="2"/>
  </r>
  <r>
    <x v="18"/>
    <x v="86"/>
    <n v="18.27956989247312"/>
    <x v="15"/>
    <x v="2"/>
  </r>
  <r>
    <x v="18"/>
    <x v="87"/>
    <n v="46.236559139784944"/>
    <x v="15"/>
    <x v="2"/>
  </r>
  <r>
    <x v="18"/>
    <x v="88"/>
    <n v="15.053763440860216"/>
    <x v="15"/>
    <x v="2"/>
  </r>
  <r>
    <x v="18"/>
    <x v="90"/>
    <n v="9.67741935483871"/>
    <x v="15"/>
    <x v="2"/>
  </r>
  <r>
    <x v="18"/>
    <x v="91"/>
    <n v="2.150537634408602"/>
    <x v="15"/>
    <x v="2"/>
  </r>
  <r>
    <x v="18"/>
    <x v="92"/>
    <n v="0"/>
    <x v="15"/>
    <x v="2"/>
  </r>
  <r>
    <x v="18"/>
    <x v="93"/>
    <n v="0"/>
    <x v="15"/>
    <x v="2"/>
  </r>
  <r>
    <x v="18"/>
    <x v="4"/>
    <n v="8.6021505376344081"/>
    <x v="15"/>
    <x v="2"/>
  </r>
  <r>
    <x v="18"/>
    <x v="94"/>
    <n v="2.2470588235294118"/>
    <x v="15"/>
    <x v="2"/>
  </r>
  <r>
    <x v="18"/>
    <x v="95"/>
    <n v="2.5588235294117654"/>
    <x v="15"/>
    <x v="2"/>
  </r>
  <r>
    <x v="19"/>
    <x v="96"/>
    <n v="13.978494623655914"/>
    <x v="15"/>
    <x v="2"/>
  </r>
  <r>
    <x v="19"/>
    <x v="97"/>
    <n v="13.978494623655914"/>
    <x v="15"/>
    <x v="2"/>
  </r>
  <r>
    <x v="19"/>
    <x v="98"/>
    <n v="22.580645161290324"/>
    <x v="15"/>
    <x v="2"/>
  </r>
  <r>
    <x v="19"/>
    <x v="99"/>
    <n v="9.67741935483871"/>
    <x v="15"/>
    <x v="2"/>
  </r>
  <r>
    <x v="19"/>
    <x v="100"/>
    <n v="16.129032258064516"/>
    <x v="15"/>
    <x v="2"/>
  </r>
  <r>
    <x v="19"/>
    <x v="101"/>
    <n v="12.903225806451612"/>
    <x v="15"/>
    <x v="2"/>
  </r>
  <r>
    <x v="19"/>
    <x v="102"/>
    <n v="0"/>
    <x v="15"/>
    <x v="2"/>
  </r>
  <r>
    <x v="19"/>
    <x v="4"/>
    <n v="10.75268817204301"/>
    <x v="15"/>
    <x v="2"/>
  </r>
  <r>
    <x v="20"/>
    <x v="96"/>
    <n v="1"/>
    <x v="15"/>
    <x v="2"/>
  </r>
  <r>
    <x v="20"/>
    <x v="97"/>
    <n v="2.6153846153846154"/>
    <x v="15"/>
    <x v="2"/>
  </r>
  <r>
    <x v="20"/>
    <x v="98"/>
    <n v="2"/>
    <x v="15"/>
    <x v="2"/>
  </r>
  <r>
    <x v="20"/>
    <x v="99"/>
    <n v="3.2222222222222223"/>
    <x v="15"/>
    <x v="2"/>
  </r>
  <r>
    <x v="20"/>
    <x v="100"/>
    <n v="2.8571428571428572"/>
    <x v="15"/>
    <x v="2"/>
  </r>
  <r>
    <x v="20"/>
    <x v="101"/>
    <n v="3.5"/>
    <x v="15"/>
    <x v="2"/>
  </r>
  <r>
    <x v="20"/>
    <x v="102"/>
    <m/>
    <x v="15"/>
    <x v="2"/>
  </r>
  <r>
    <x v="20"/>
    <x v="4"/>
    <n v="2.8333333333333335"/>
    <x v="15"/>
    <x v="2"/>
  </r>
  <r>
    <x v="20"/>
    <x v="331"/>
    <n v="2.4418604651162785"/>
    <x v="15"/>
    <x v="2"/>
  </r>
  <r>
    <x v="15"/>
    <x v="81"/>
    <n v="11.931818181818182"/>
    <x v="16"/>
    <x v="2"/>
  </r>
  <r>
    <x v="15"/>
    <x v="82"/>
    <n v="72.727272727272734"/>
    <x v="16"/>
    <x v="2"/>
  </r>
  <r>
    <x v="15"/>
    <x v="4"/>
    <n v="15.340909090909092"/>
    <x v="16"/>
    <x v="2"/>
  </r>
  <r>
    <x v="16"/>
    <x v="83"/>
    <n v="15.384615384615385"/>
    <x v="16"/>
    <x v="2"/>
  </r>
  <r>
    <x v="16"/>
    <x v="84"/>
    <n v="42.307692307692307"/>
    <x v="16"/>
    <x v="2"/>
  </r>
  <r>
    <x v="16"/>
    <x v="85"/>
    <n v="42.307692307692307"/>
    <x v="16"/>
    <x v="2"/>
  </r>
  <r>
    <x v="17"/>
    <x v="86"/>
    <n v="15.909090909090908"/>
    <x v="16"/>
    <x v="2"/>
  </r>
  <r>
    <x v="17"/>
    <x v="87"/>
    <n v="51.136363636363633"/>
    <x v="16"/>
    <x v="2"/>
  </r>
  <r>
    <x v="17"/>
    <x v="88"/>
    <n v="9.0909090909090917"/>
    <x v="16"/>
    <x v="2"/>
  </r>
  <r>
    <x v="17"/>
    <x v="89"/>
    <n v="8.5227272727272734"/>
    <x v="16"/>
    <x v="2"/>
  </r>
  <r>
    <x v="17"/>
    <x v="4"/>
    <n v="15.340909090909092"/>
    <x v="16"/>
    <x v="2"/>
  </r>
  <r>
    <x v="18"/>
    <x v="86"/>
    <n v="15.909090909090908"/>
    <x v="16"/>
    <x v="2"/>
  </r>
  <r>
    <x v="18"/>
    <x v="87"/>
    <n v="51.136363636363633"/>
    <x v="16"/>
    <x v="2"/>
  </r>
  <r>
    <x v="18"/>
    <x v="88"/>
    <n v="9.0909090909090917"/>
    <x v="16"/>
    <x v="2"/>
  </r>
  <r>
    <x v="18"/>
    <x v="90"/>
    <n v="4.5454545454545459"/>
    <x v="16"/>
    <x v="2"/>
  </r>
  <r>
    <x v="18"/>
    <x v="91"/>
    <n v="2.8409090909090908"/>
    <x v="16"/>
    <x v="2"/>
  </r>
  <r>
    <x v="18"/>
    <x v="92"/>
    <n v="0.56818181818181823"/>
    <x v="16"/>
    <x v="2"/>
  </r>
  <r>
    <x v="18"/>
    <x v="93"/>
    <n v="0.56818181818181823"/>
    <x v="16"/>
    <x v="2"/>
  </r>
  <r>
    <x v="18"/>
    <x v="4"/>
    <n v="15.340909090909092"/>
    <x v="16"/>
    <x v="2"/>
  </r>
  <r>
    <x v="18"/>
    <x v="94"/>
    <n v="2.2013422818791946"/>
    <x v="16"/>
    <x v="2"/>
  </r>
  <r>
    <x v="18"/>
    <x v="95"/>
    <n v="2.4793388429752063"/>
    <x v="16"/>
    <x v="2"/>
  </r>
  <r>
    <x v="19"/>
    <x v="96"/>
    <n v="7.9545454545454541"/>
    <x v="16"/>
    <x v="2"/>
  </r>
  <r>
    <x v="19"/>
    <x v="97"/>
    <n v="3.4090909090909092"/>
    <x v="16"/>
    <x v="2"/>
  </r>
  <r>
    <x v="19"/>
    <x v="98"/>
    <n v="53.409090909090907"/>
    <x v="16"/>
    <x v="2"/>
  </r>
  <r>
    <x v="19"/>
    <x v="99"/>
    <n v="13.068181818181818"/>
    <x v="16"/>
    <x v="2"/>
  </r>
  <r>
    <x v="19"/>
    <x v="100"/>
    <n v="7.9545454545454541"/>
    <x v="16"/>
    <x v="2"/>
  </r>
  <r>
    <x v="19"/>
    <x v="101"/>
    <n v="9.0909090909090917"/>
    <x v="16"/>
    <x v="2"/>
  </r>
  <r>
    <x v="19"/>
    <x v="102"/>
    <n v="1.1363636363636365"/>
    <x v="16"/>
    <x v="2"/>
  </r>
  <r>
    <x v="19"/>
    <x v="4"/>
    <n v="3.9772727272727271"/>
    <x v="16"/>
    <x v="2"/>
  </r>
  <r>
    <x v="20"/>
    <x v="96"/>
    <n v="1"/>
    <x v="16"/>
    <x v="2"/>
  </r>
  <r>
    <x v="20"/>
    <x v="97"/>
    <n v="3"/>
    <x v="16"/>
    <x v="2"/>
  </r>
  <r>
    <x v="20"/>
    <x v="98"/>
    <n v="2"/>
    <x v="16"/>
    <x v="2"/>
  </r>
  <r>
    <x v="20"/>
    <x v="99"/>
    <n v="3.304347826086957"/>
    <x v="16"/>
    <x v="2"/>
  </r>
  <r>
    <x v="20"/>
    <x v="100"/>
    <n v="4"/>
    <x v="16"/>
    <x v="2"/>
  </r>
  <r>
    <x v="20"/>
    <x v="101"/>
    <n v="3.6"/>
    <x v="16"/>
    <x v="2"/>
  </r>
  <r>
    <x v="20"/>
    <x v="102"/>
    <n v="3.5"/>
    <x v="16"/>
    <x v="2"/>
  </r>
  <r>
    <x v="20"/>
    <x v="4"/>
    <n v="2.3333333333333335"/>
    <x v="16"/>
    <x v="2"/>
  </r>
  <r>
    <x v="20"/>
    <x v="331"/>
    <n v="2.4285714285714284"/>
    <x v="16"/>
    <x v="2"/>
  </r>
  <r>
    <x v="15"/>
    <x v="81"/>
    <n v="13.303353944163387"/>
    <x v="0"/>
    <x v="3"/>
  </r>
  <r>
    <x v="15"/>
    <x v="82"/>
    <n v="83.605021547685965"/>
    <x v="0"/>
    <x v="3"/>
  </r>
  <r>
    <x v="15"/>
    <x v="4"/>
    <n v="3.0916245081506464"/>
    <x v="0"/>
    <x v="3"/>
  </r>
  <r>
    <x v="16"/>
    <x v="83"/>
    <n v="15.958668197474168"/>
    <x v="0"/>
    <x v="3"/>
  </r>
  <r>
    <x v="16"/>
    <x v="84"/>
    <n v="36.739380022962109"/>
    <x v="0"/>
    <x v="3"/>
  </r>
  <r>
    <x v="16"/>
    <x v="85"/>
    <n v="47.301951779563723"/>
    <x v="0"/>
    <x v="3"/>
  </r>
  <r>
    <x v="17"/>
    <x v="86"/>
    <n v="14.05283867341203"/>
    <x v="0"/>
    <x v="3"/>
  </r>
  <r>
    <x v="17"/>
    <x v="87"/>
    <n v="60.801948660296048"/>
    <x v="0"/>
    <x v="3"/>
  </r>
  <r>
    <x v="17"/>
    <x v="88"/>
    <n v="9.7433014802323399"/>
    <x v="0"/>
    <x v="3"/>
  </r>
  <r>
    <x v="17"/>
    <x v="89"/>
    <n v="12.310286677908937"/>
    <x v="0"/>
    <x v="3"/>
  </r>
  <r>
    <x v="17"/>
    <x v="4"/>
    <n v="3.0916245081506464"/>
    <x v="0"/>
    <x v="3"/>
  </r>
  <r>
    <x v="18"/>
    <x v="86"/>
    <n v="14.05283867341203"/>
    <x v="0"/>
    <x v="3"/>
  </r>
  <r>
    <x v="18"/>
    <x v="87"/>
    <n v="60.801948660296048"/>
    <x v="0"/>
    <x v="3"/>
  </r>
  <r>
    <x v="18"/>
    <x v="88"/>
    <n v="9.7433014802323399"/>
    <x v="0"/>
    <x v="3"/>
  </r>
  <r>
    <x v="18"/>
    <x v="90"/>
    <n v="8.6003372681281611"/>
    <x v="0"/>
    <x v="3"/>
  </r>
  <r>
    <x v="18"/>
    <x v="91"/>
    <n v="2.1547685965898444"/>
    <x v="0"/>
    <x v="3"/>
  </r>
  <r>
    <x v="18"/>
    <x v="92"/>
    <n v="0.82443320217350569"/>
    <x v="0"/>
    <x v="3"/>
  </r>
  <r>
    <x v="18"/>
    <x v="93"/>
    <n v="0.73074761101742547"/>
    <x v="0"/>
    <x v="3"/>
  </r>
  <r>
    <x v="18"/>
    <x v="4"/>
    <n v="3.0916245081506464"/>
    <x v="0"/>
    <x v="3"/>
  </r>
  <r>
    <x v="18"/>
    <x v="94"/>
    <n v="2.2838360402165461"/>
    <x v="0"/>
    <x v="3"/>
  </r>
  <r>
    <x v="18"/>
    <x v="95"/>
    <n v="2.5015829941203074"/>
    <x v="0"/>
    <x v="3"/>
  </r>
  <r>
    <x v="19"/>
    <x v="96"/>
    <n v="5.3962900505902196"/>
    <x v="0"/>
    <x v="3"/>
  </r>
  <r>
    <x v="19"/>
    <x v="97"/>
    <n v="3.1103616263818625"/>
    <x v="0"/>
    <x v="3"/>
  </r>
  <r>
    <x v="19"/>
    <x v="98"/>
    <n v="56.960839422896761"/>
    <x v="0"/>
    <x v="3"/>
  </r>
  <r>
    <x v="19"/>
    <x v="99"/>
    <n v="15.120854412591344"/>
    <x v="0"/>
    <x v="3"/>
  </r>
  <r>
    <x v="19"/>
    <x v="100"/>
    <n v="8.0382237211916809"/>
    <x v="0"/>
    <x v="3"/>
  </r>
  <r>
    <x v="19"/>
    <x v="101"/>
    <n v="9.0687652239085637"/>
    <x v="0"/>
    <x v="3"/>
  </r>
  <r>
    <x v="19"/>
    <x v="102"/>
    <n v="0.71201049278620943"/>
    <x v="0"/>
    <x v="3"/>
  </r>
  <r>
    <x v="19"/>
    <x v="4"/>
    <n v="1.5926550496533634"/>
    <x v="0"/>
    <x v="3"/>
  </r>
  <r>
    <x v="20"/>
    <x v="96"/>
    <n v="1"/>
    <x v="0"/>
    <x v="3"/>
  </r>
  <r>
    <x v="20"/>
    <x v="97"/>
    <n v="2.849397590361447"/>
    <x v="0"/>
    <x v="3"/>
  </r>
  <r>
    <x v="20"/>
    <x v="98"/>
    <n v="2"/>
    <x v="0"/>
    <x v="3"/>
  </r>
  <r>
    <x v="20"/>
    <x v="99"/>
    <n v="3.69823232323232"/>
    <x v="0"/>
    <x v="3"/>
  </r>
  <r>
    <x v="20"/>
    <x v="100"/>
    <n v="4.2049382716049344"/>
    <x v="0"/>
    <x v="3"/>
  </r>
  <r>
    <x v="20"/>
    <x v="101"/>
    <n v="3.8004587155963301"/>
    <x v="0"/>
    <x v="3"/>
  </r>
  <r>
    <x v="20"/>
    <x v="102"/>
    <n v="4"/>
    <x v="0"/>
    <x v="3"/>
  </r>
  <r>
    <x v="20"/>
    <x v="4"/>
    <n v="3.7391304347826093"/>
    <x v="0"/>
    <x v="3"/>
  </r>
  <r>
    <x v="20"/>
    <x v="331"/>
    <n v="2.5793925413302587"/>
    <x v="0"/>
    <x v="3"/>
  </r>
  <r>
    <x v="15"/>
    <x v="81"/>
    <n v="15.905096660808436"/>
    <x v="1"/>
    <x v="3"/>
  </r>
  <r>
    <x v="15"/>
    <x v="82"/>
    <n v="78.207381370826013"/>
    <x v="1"/>
    <x v="3"/>
  </r>
  <r>
    <x v="15"/>
    <x v="4"/>
    <n v="5.8875219683655535"/>
    <x v="1"/>
    <x v="3"/>
  </r>
  <r>
    <x v="16"/>
    <x v="83"/>
    <n v="20"/>
    <x v="1"/>
    <x v="3"/>
  </r>
  <r>
    <x v="16"/>
    <x v="84"/>
    <n v="41.395348837209305"/>
    <x v="1"/>
    <x v="3"/>
  </r>
  <r>
    <x v="16"/>
    <x v="85"/>
    <n v="38.604651162790695"/>
    <x v="1"/>
    <x v="3"/>
  </r>
  <r>
    <x v="17"/>
    <x v="86"/>
    <n v="17.926186291739896"/>
    <x v="1"/>
    <x v="3"/>
  </r>
  <r>
    <x v="17"/>
    <x v="87"/>
    <n v="55.09666080843585"/>
    <x v="1"/>
    <x v="3"/>
  </r>
  <r>
    <x v="17"/>
    <x v="88"/>
    <n v="10.808435852372584"/>
    <x v="1"/>
    <x v="3"/>
  </r>
  <r>
    <x v="17"/>
    <x v="89"/>
    <n v="10.281195079086116"/>
    <x v="1"/>
    <x v="3"/>
  </r>
  <r>
    <x v="17"/>
    <x v="4"/>
    <n v="5.8875219683655535"/>
    <x v="1"/>
    <x v="3"/>
  </r>
  <r>
    <x v="18"/>
    <x v="86"/>
    <n v="17.926186291739896"/>
    <x v="1"/>
    <x v="3"/>
  </r>
  <r>
    <x v="18"/>
    <x v="87"/>
    <n v="55.09666080843585"/>
    <x v="1"/>
    <x v="3"/>
  </r>
  <r>
    <x v="18"/>
    <x v="88"/>
    <n v="10.808435852372584"/>
    <x v="1"/>
    <x v="3"/>
  </r>
  <r>
    <x v="18"/>
    <x v="90"/>
    <n v="7.8207381370826008"/>
    <x v="1"/>
    <x v="3"/>
  </r>
  <r>
    <x v="18"/>
    <x v="91"/>
    <n v="1.3181019332161688"/>
    <x v="1"/>
    <x v="3"/>
  </r>
  <r>
    <x v="18"/>
    <x v="92"/>
    <n v="8.7873462214411252E-2"/>
    <x v="1"/>
    <x v="3"/>
  </r>
  <r>
    <x v="18"/>
    <x v="93"/>
    <n v="1.0544815465729349"/>
    <x v="1"/>
    <x v="3"/>
  </r>
  <r>
    <x v="18"/>
    <x v="4"/>
    <n v="5.8875219683655535"/>
    <x v="1"/>
    <x v="3"/>
  </r>
  <r>
    <x v="18"/>
    <x v="94"/>
    <n v="2.2119514472455677"/>
    <x v="1"/>
    <x v="3"/>
  </r>
  <r>
    <x v="18"/>
    <x v="95"/>
    <n v="2.4971164936562817"/>
    <x v="1"/>
    <x v="3"/>
  </r>
  <r>
    <x v="19"/>
    <x v="96"/>
    <n v="7.4692442882249557"/>
    <x v="1"/>
    <x v="3"/>
  </r>
  <r>
    <x v="19"/>
    <x v="97"/>
    <n v="1.9332161687170475"/>
    <x v="1"/>
    <x v="3"/>
  </r>
  <r>
    <x v="19"/>
    <x v="98"/>
    <n v="54.393673110720563"/>
    <x v="1"/>
    <x v="3"/>
  </r>
  <r>
    <x v="19"/>
    <x v="99"/>
    <n v="17.574692442882249"/>
    <x v="1"/>
    <x v="3"/>
  </r>
  <r>
    <x v="19"/>
    <x v="100"/>
    <n v="5.4481546572934976"/>
    <x v="1"/>
    <x v="3"/>
  </r>
  <r>
    <x v="19"/>
    <x v="101"/>
    <n v="10.456942003514939"/>
    <x v="1"/>
    <x v="3"/>
  </r>
  <r>
    <x v="19"/>
    <x v="102"/>
    <n v="0.87873462214411246"/>
    <x v="1"/>
    <x v="3"/>
  </r>
  <r>
    <x v="19"/>
    <x v="4"/>
    <n v="1.8453427065026362"/>
    <x v="1"/>
    <x v="3"/>
  </r>
  <r>
    <x v="20"/>
    <x v="96"/>
    <n v="1"/>
    <x v="1"/>
    <x v="3"/>
  </r>
  <r>
    <x v="20"/>
    <x v="97"/>
    <n v="2.5"/>
    <x v="1"/>
    <x v="3"/>
  </r>
  <r>
    <x v="20"/>
    <x v="98"/>
    <n v="2"/>
    <x v="1"/>
    <x v="3"/>
  </r>
  <r>
    <x v="20"/>
    <x v="99"/>
    <n v="3.5252525252525233"/>
    <x v="1"/>
    <x v="3"/>
  </r>
  <r>
    <x v="20"/>
    <x v="100"/>
    <n v="4.4444444444444446"/>
    <x v="1"/>
    <x v="3"/>
  </r>
  <r>
    <x v="20"/>
    <x v="101"/>
    <n v="4.59"/>
    <x v="1"/>
    <x v="3"/>
  </r>
  <r>
    <x v="20"/>
    <x v="102"/>
    <n v="5.5"/>
    <x v="1"/>
    <x v="3"/>
  </r>
  <r>
    <x v="20"/>
    <x v="4"/>
    <n v="3"/>
    <x v="1"/>
    <x v="3"/>
  </r>
  <r>
    <x v="20"/>
    <x v="331"/>
    <n v="2.5926605504587195"/>
    <x v="1"/>
    <x v="3"/>
  </r>
  <r>
    <x v="15"/>
    <x v="81"/>
    <n v="13.417190775681341"/>
    <x v="2"/>
    <x v="3"/>
  </r>
  <r>
    <x v="15"/>
    <x v="82"/>
    <n v="86.163522012578611"/>
    <x v="2"/>
    <x v="3"/>
  </r>
  <r>
    <x v="15"/>
    <x v="4"/>
    <n v="0.41928721174004191"/>
    <x v="2"/>
    <x v="3"/>
  </r>
  <r>
    <x v="16"/>
    <x v="83"/>
    <n v="12.232415902140673"/>
    <x v="2"/>
    <x v="3"/>
  </r>
  <r>
    <x v="16"/>
    <x v="84"/>
    <n v="32.415902140672785"/>
    <x v="2"/>
    <x v="3"/>
  </r>
  <r>
    <x v="16"/>
    <x v="85"/>
    <n v="55.351681957186543"/>
    <x v="2"/>
    <x v="3"/>
  </r>
  <r>
    <x v="17"/>
    <x v="86"/>
    <n v="8.9098532494758906"/>
    <x v="2"/>
    <x v="3"/>
  </r>
  <r>
    <x v="17"/>
    <x v="87"/>
    <n v="66.142557651991609"/>
    <x v="2"/>
    <x v="3"/>
  </r>
  <r>
    <x v="17"/>
    <x v="88"/>
    <n v="9.5911949685534594"/>
    <x v="2"/>
    <x v="3"/>
  </r>
  <r>
    <x v="17"/>
    <x v="89"/>
    <n v="14.937106918238994"/>
    <x v="2"/>
    <x v="3"/>
  </r>
  <r>
    <x v="17"/>
    <x v="4"/>
    <n v="0.41928721174004191"/>
    <x v="2"/>
    <x v="3"/>
  </r>
  <r>
    <x v="18"/>
    <x v="86"/>
    <n v="8.9098532494758906"/>
    <x v="2"/>
    <x v="3"/>
  </r>
  <r>
    <x v="18"/>
    <x v="87"/>
    <n v="66.142557651991609"/>
    <x v="2"/>
    <x v="3"/>
  </r>
  <r>
    <x v="18"/>
    <x v="88"/>
    <n v="9.5911949685534594"/>
    <x v="2"/>
    <x v="3"/>
  </r>
  <r>
    <x v="18"/>
    <x v="90"/>
    <n v="9.6960167714884697"/>
    <x v="2"/>
    <x v="3"/>
  </r>
  <r>
    <x v="18"/>
    <x v="91"/>
    <n v="2.8825995807127884"/>
    <x v="2"/>
    <x v="3"/>
  </r>
  <r>
    <x v="18"/>
    <x v="92"/>
    <n v="1.4150943396226414"/>
    <x v="2"/>
    <x v="3"/>
  </r>
  <r>
    <x v="18"/>
    <x v="93"/>
    <n v="0.94339622641509435"/>
    <x v="2"/>
    <x v="3"/>
  </r>
  <r>
    <x v="18"/>
    <x v="4"/>
    <n v="0.41928721174004191"/>
    <x v="2"/>
    <x v="3"/>
  </r>
  <r>
    <x v="18"/>
    <x v="94"/>
    <n v="2.4063157894736817"/>
    <x v="2"/>
    <x v="3"/>
  </r>
  <r>
    <x v="18"/>
    <x v="95"/>
    <n v="2.5445086705202313"/>
    <x v="2"/>
    <x v="3"/>
  </r>
  <r>
    <x v="19"/>
    <x v="96"/>
    <n v="3.3018867924528301"/>
    <x v="2"/>
    <x v="3"/>
  </r>
  <r>
    <x v="19"/>
    <x v="97"/>
    <n v="2.3060796645702304"/>
    <x v="2"/>
    <x v="3"/>
  </r>
  <r>
    <x v="19"/>
    <x v="98"/>
    <n v="59.538784067085956"/>
    <x v="2"/>
    <x v="3"/>
  </r>
  <r>
    <x v="19"/>
    <x v="99"/>
    <n v="15.30398322851153"/>
    <x v="2"/>
    <x v="3"/>
  </r>
  <r>
    <x v="19"/>
    <x v="100"/>
    <n v="8.4381551362683442"/>
    <x v="2"/>
    <x v="3"/>
  </r>
  <r>
    <x v="19"/>
    <x v="101"/>
    <n v="9.5911949685534594"/>
    <x v="2"/>
    <x v="3"/>
  </r>
  <r>
    <x v="19"/>
    <x v="102"/>
    <n v="0.26205450733752622"/>
    <x v="2"/>
    <x v="3"/>
  </r>
  <r>
    <x v="19"/>
    <x v="4"/>
    <n v="1.2578616352201257"/>
    <x v="2"/>
    <x v="3"/>
  </r>
  <r>
    <x v="20"/>
    <x v="96"/>
    <n v="1"/>
    <x v="2"/>
    <x v="3"/>
  </r>
  <r>
    <x v="20"/>
    <x v="97"/>
    <n v="2.9772727272727275"/>
    <x v="2"/>
    <x v="3"/>
  </r>
  <r>
    <x v="20"/>
    <x v="98"/>
    <n v="2"/>
    <x v="2"/>
    <x v="3"/>
  </r>
  <r>
    <x v="20"/>
    <x v="99"/>
    <n v="3.7058823529411766"/>
    <x v="2"/>
    <x v="3"/>
  </r>
  <r>
    <x v="20"/>
    <x v="100"/>
    <n v="4.2828947368421071"/>
    <x v="2"/>
    <x v="3"/>
  </r>
  <r>
    <x v="20"/>
    <x v="101"/>
    <n v="3.7701149425287355"/>
    <x v="2"/>
    <x v="3"/>
  </r>
  <r>
    <x v="20"/>
    <x v="102"/>
    <n v="7.2"/>
    <x v="2"/>
    <x v="3"/>
  </r>
  <r>
    <x v="20"/>
    <x v="4"/>
    <n v="3.125"/>
    <x v="2"/>
    <x v="3"/>
  </r>
  <r>
    <x v="20"/>
    <x v="331"/>
    <n v="2.621592731159808"/>
    <x v="2"/>
    <x v="3"/>
  </r>
  <r>
    <x v="15"/>
    <x v="81"/>
    <n v="7.0666666666666664"/>
    <x v="3"/>
    <x v="3"/>
  </r>
  <r>
    <x v="15"/>
    <x v="82"/>
    <n v="92.13333333333334"/>
    <x v="3"/>
    <x v="3"/>
  </r>
  <r>
    <x v="15"/>
    <x v="4"/>
    <n v="0.8"/>
    <x v="3"/>
    <x v="3"/>
  </r>
  <r>
    <x v="16"/>
    <x v="83"/>
    <n v="10.76923076923077"/>
    <x v="3"/>
    <x v="3"/>
  </r>
  <r>
    <x v="16"/>
    <x v="84"/>
    <n v="36.92307692307692"/>
    <x v="3"/>
    <x v="3"/>
  </r>
  <r>
    <x v="16"/>
    <x v="85"/>
    <n v="52.307692307692307"/>
    <x v="3"/>
    <x v="3"/>
  </r>
  <r>
    <x v="17"/>
    <x v="86"/>
    <n v="21.466666666666665"/>
    <x v="3"/>
    <x v="3"/>
  </r>
  <r>
    <x v="17"/>
    <x v="87"/>
    <n v="64.13333333333334"/>
    <x v="3"/>
    <x v="3"/>
  </r>
  <r>
    <x v="17"/>
    <x v="88"/>
    <n v="8.1333333333333329"/>
    <x v="3"/>
    <x v="3"/>
  </r>
  <r>
    <x v="17"/>
    <x v="89"/>
    <n v="5.4666666666666668"/>
    <x v="3"/>
    <x v="3"/>
  </r>
  <r>
    <x v="17"/>
    <x v="4"/>
    <n v="0.8"/>
    <x v="3"/>
    <x v="3"/>
  </r>
  <r>
    <x v="18"/>
    <x v="86"/>
    <n v="21.466666666666665"/>
    <x v="3"/>
    <x v="3"/>
  </r>
  <r>
    <x v="18"/>
    <x v="87"/>
    <n v="64.13333333333334"/>
    <x v="3"/>
    <x v="3"/>
  </r>
  <r>
    <x v="18"/>
    <x v="88"/>
    <n v="8.1333333333333329"/>
    <x v="3"/>
    <x v="3"/>
  </r>
  <r>
    <x v="18"/>
    <x v="90"/>
    <n v="4.9333333333333336"/>
    <x v="3"/>
    <x v="3"/>
  </r>
  <r>
    <x v="18"/>
    <x v="91"/>
    <n v="0.53333333333333333"/>
    <x v="3"/>
    <x v="3"/>
  </r>
  <r>
    <x v="18"/>
    <x v="92"/>
    <n v="0"/>
    <x v="3"/>
    <x v="3"/>
  </r>
  <r>
    <x v="18"/>
    <x v="93"/>
    <n v="0"/>
    <x v="3"/>
    <x v="3"/>
  </r>
  <r>
    <x v="18"/>
    <x v="4"/>
    <n v="0.8"/>
    <x v="3"/>
    <x v="3"/>
  </r>
  <r>
    <x v="18"/>
    <x v="94"/>
    <n v="1.9811827956989234"/>
    <x v="3"/>
    <x v="3"/>
  </r>
  <r>
    <x v="18"/>
    <x v="95"/>
    <n v="2.2521440823327605"/>
    <x v="3"/>
    <x v="3"/>
  </r>
  <r>
    <x v="19"/>
    <x v="96"/>
    <n v="8"/>
    <x v="3"/>
    <x v="3"/>
  </r>
  <r>
    <x v="19"/>
    <x v="97"/>
    <n v="4.5333333333333332"/>
    <x v="3"/>
    <x v="3"/>
  </r>
  <r>
    <x v="19"/>
    <x v="98"/>
    <n v="63.2"/>
    <x v="3"/>
    <x v="3"/>
  </r>
  <r>
    <x v="19"/>
    <x v="99"/>
    <n v="10.266666666666667"/>
    <x v="3"/>
    <x v="3"/>
  </r>
  <r>
    <x v="19"/>
    <x v="100"/>
    <n v="6"/>
    <x v="3"/>
    <x v="3"/>
  </r>
  <r>
    <x v="19"/>
    <x v="101"/>
    <n v="6.2666666666666666"/>
    <x v="3"/>
    <x v="3"/>
  </r>
  <r>
    <x v="19"/>
    <x v="102"/>
    <n v="0.53333333333333333"/>
    <x v="3"/>
    <x v="3"/>
  </r>
  <r>
    <x v="19"/>
    <x v="4"/>
    <n v="1.2"/>
    <x v="3"/>
    <x v="3"/>
  </r>
  <r>
    <x v="20"/>
    <x v="96"/>
    <n v="1"/>
    <x v="3"/>
    <x v="3"/>
  </r>
  <r>
    <x v="20"/>
    <x v="97"/>
    <n v="2.6470588235294121"/>
    <x v="3"/>
    <x v="3"/>
  </r>
  <r>
    <x v="20"/>
    <x v="98"/>
    <n v="2"/>
    <x v="3"/>
    <x v="3"/>
  </r>
  <r>
    <x v="20"/>
    <x v="99"/>
    <n v="3.3918918918918926"/>
    <x v="3"/>
    <x v="3"/>
  </r>
  <r>
    <x v="20"/>
    <x v="100"/>
    <n v="3.2954545454545445"/>
    <x v="3"/>
    <x v="3"/>
  </r>
  <r>
    <x v="20"/>
    <x v="101"/>
    <n v="3.3023255813953489"/>
    <x v="3"/>
    <x v="3"/>
  </r>
  <r>
    <x v="20"/>
    <x v="102"/>
    <n v="2.3333333333333335"/>
    <x v="3"/>
    <x v="3"/>
  </r>
  <r>
    <x v="20"/>
    <x v="4"/>
    <n v="2.5"/>
    <x v="3"/>
    <x v="3"/>
  </r>
  <r>
    <x v="20"/>
    <x v="331"/>
    <n v="2.2459239130434754"/>
    <x v="3"/>
    <x v="3"/>
  </r>
  <r>
    <x v="15"/>
    <x v="81"/>
    <n v="16.891891891891891"/>
    <x v="4"/>
    <x v="3"/>
  </r>
  <r>
    <x v="15"/>
    <x v="82"/>
    <n v="78.88513513513513"/>
    <x v="4"/>
    <x v="3"/>
  </r>
  <r>
    <x v="15"/>
    <x v="4"/>
    <n v="4.2229729729729728"/>
    <x v="4"/>
    <x v="3"/>
  </r>
  <r>
    <x v="16"/>
    <x v="83"/>
    <n v="14.87603305785124"/>
    <x v="4"/>
    <x v="3"/>
  </r>
  <r>
    <x v="16"/>
    <x v="84"/>
    <n v="38.016528925619838"/>
    <x v="4"/>
    <x v="3"/>
  </r>
  <r>
    <x v="16"/>
    <x v="85"/>
    <n v="47.107438016528924"/>
    <x v="4"/>
    <x v="3"/>
  </r>
  <r>
    <x v="17"/>
    <x v="86"/>
    <n v="11.993243243243244"/>
    <x v="4"/>
    <x v="3"/>
  </r>
  <r>
    <x v="17"/>
    <x v="87"/>
    <n v="55.236486486486484"/>
    <x v="4"/>
    <x v="3"/>
  </r>
  <r>
    <x v="17"/>
    <x v="88"/>
    <n v="9.2905405405405403"/>
    <x v="4"/>
    <x v="3"/>
  </r>
  <r>
    <x v="17"/>
    <x v="89"/>
    <n v="19.256756756756758"/>
    <x v="4"/>
    <x v="3"/>
  </r>
  <r>
    <x v="17"/>
    <x v="4"/>
    <n v="4.2229729729729728"/>
    <x v="4"/>
    <x v="3"/>
  </r>
  <r>
    <x v="18"/>
    <x v="86"/>
    <n v="11.993243243243244"/>
    <x v="4"/>
    <x v="3"/>
  </r>
  <r>
    <x v="18"/>
    <x v="87"/>
    <n v="55.236486486486484"/>
    <x v="4"/>
    <x v="3"/>
  </r>
  <r>
    <x v="18"/>
    <x v="88"/>
    <n v="9.2905405405405403"/>
    <x v="4"/>
    <x v="3"/>
  </r>
  <r>
    <x v="18"/>
    <x v="90"/>
    <n v="14.358108108108109"/>
    <x v="4"/>
    <x v="3"/>
  </r>
  <r>
    <x v="18"/>
    <x v="91"/>
    <n v="2.8716216216216215"/>
    <x v="4"/>
    <x v="3"/>
  </r>
  <r>
    <x v="18"/>
    <x v="92"/>
    <n v="1.0135135135135136"/>
    <x v="4"/>
    <x v="3"/>
  </r>
  <r>
    <x v="18"/>
    <x v="93"/>
    <n v="1.0135135135135136"/>
    <x v="4"/>
    <x v="3"/>
  </r>
  <r>
    <x v="18"/>
    <x v="4"/>
    <n v="4.2229729729729728"/>
    <x v="4"/>
    <x v="3"/>
  </r>
  <r>
    <x v="18"/>
    <x v="94"/>
    <n v="2.4708994708994716"/>
    <x v="4"/>
    <x v="3"/>
  </r>
  <r>
    <x v="18"/>
    <x v="95"/>
    <n v="2.6814516129032238"/>
    <x v="4"/>
    <x v="3"/>
  </r>
  <r>
    <x v="19"/>
    <x v="96"/>
    <n v="3.3783783783783785"/>
    <x v="4"/>
    <x v="3"/>
  </r>
  <r>
    <x v="19"/>
    <x v="97"/>
    <n v="3.2094594594594597"/>
    <x v="4"/>
    <x v="3"/>
  </r>
  <r>
    <x v="19"/>
    <x v="98"/>
    <n v="52.702702702702702"/>
    <x v="4"/>
    <x v="3"/>
  </r>
  <r>
    <x v="19"/>
    <x v="99"/>
    <n v="19.594594594594593"/>
    <x v="4"/>
    <x v="3"/>
  </r>
  <r>
    <x v="19"/>
    <x v="100"/>
    <n v="10.641891891891891"/>
    <x v="4"/>
    <x v="3"/>
  </r>
  <r>
    <x v="19"/>
    <x v="101"/>
    <n v="7.4324324324324325"/>
    <x v="4"/>
    <x v="3"/>
  </r>
  <r>
    <x v="19"/>
    <x v="102"/>
    <n v="0.84459459459459463"/>
    <x v="4"/>
    <x v="3"/>
  </r>
  <r>
    <x v="19"/>
    <x v="4"/>
    <n v="2.1959459459459461"/>
    <x v="4"/>
    <x v="3"/>
  </r>
  <r>
    <x v="20"/>
    <x v="96"/>
    <n v="1"/>
    <x v="4"/>
    <x v="3"/>
  </r>
  <r>
    <x v="20"/>
    <x v="97"/>
    <n v="3.3157894736842106"/>
    <x v="4"/>
    <x v="3"/>
  </r>
  <r>
    <x v="20"/>
    <x v="98"/>
    <n v="2"/>
    <x v="4"/>
    <x v="3"/>
  </r>
  <r>
    <x v="20"/>
    <x v="99"/>
    <n v="4.1754385964912286"/>
    <x v="4"/>
    <x v="3"/>
  </r>
  <r>
    <x v="20"/>
    <x v="100"/>
    <n v="5.220338983050846"/>
    <x v="4"/>
    <x v="3"/>
  </r>
  <r>
    <x v="20"/>
    <x v="101"/>
    <n v="3.4871794871794877"/>
    <x v="4"/>
    <x v="3"/>
  </r>
  <r>
    <x v="20"/>
    <x v="102"/>
    <n v="3.25"/>
    <x v="4"/>
    <x v="3"/>
  </r>
  <r>
    <x v="20"/>
    <x v="4"/>
    <n v="5.5833333333333321"/>
    <x v="4"/>
    <x v="3"/>
  </r>
  <r>
    <x v="20"/>
    <x v="331"/>
    <n v="2.9481865284974087"/>
    <x v="4"/>
    <x v="3"/>
  </r>
  <r>
    <x v="15"/>
    <x v="81"/>
    <n v="22.641509433962263"/>
    <x v="5"/>
    <x v="3"/>
  </r>
  <r>
    <x v="15"/>
    <x v="82"/>
    <n v="74.213836477987428"/>
    <x v="5"/>
    <x v="3"/>
  </r>
  <r>
    <x v="15"/>
    <x v="4"/>
    <n v="3.1446540880503147"/>
    <x v="5"/>
    <x v="3"/>
  </r>
  <r>
    <x v="16"/>
    <x v="83"/>
    <n v="13.636363636363637"/>
    <x v="5"/>
    <x v="3"/>
  </r>
  <r>
    <x v="16"/>
    <x v="84"/>
    <n v="34.090909090909093"/>
    <x v="5"/>
    <x v="3"/>
  </r>
  <r>
    <x v="16"/>
    <x v="85"/>
    <n v="52.272727272727273"/>
    <x v="5"/>
    <x v="3"/>
  </r>
  <r>
    <x v="17"/>
    <x v="86"/>
    <n v="18.238993710691823"/>
    <x v="5"/>
    <x v="3"/>
  </r>
  <r>
    <x v="17"/>
    <x v="87"/>
    <n v="49.056603773584904"/>
    <x v="5"/>
    <x v="3"/>
  </r>
  <r>
    <x v="17"/>
    <x v="88"/>
    <n v="10.691823899371069"/>
    <x v="5"/>
    <x v="3"/>
  </r>
  <r>
    <x v="17"/>
    <x v="89"/>
    <n v="18.867924528301888"/>
    <x v="5"/>
    <x v="3"/>
  </r>
  <r>
    <x v="17"/>
    <x v="4"/>
    <n v="3.1446540880503147"/>
    <x v="5"/>
    <x v="3"/>
  </r>
  <r>
    <x v="18"/>
    <x v="86"/>
    <n v="18.238993710691823"/>
    <x v="5"/>
    <x v="3"/>
  </r>
  <r>
    <x v="18"/>
    <x v="87"/>
    <n v="49.056603773584904"/>
    <x v="5"/>
    <x v="3"/>
  </r>
  <r>
    <x v="18"/>
    <x v="88"/>
    <n v="10.691823899371069"/>
    <x v="5"/>
    <x v="3"/>
  </r>
  <r>
    <x v="18"/>
    <x v="90"/>
    <n v="14.465408805031446"/>
    <x v="5"/>
    <x v="3"/>
  </r>
  <r>
    <x v="18"/>
    <x v="91"/>
    <n v="3.1446540880503147"/>
    <x v="5"/>
    <x v="3"/>
  </r>
  <r>
    <x v="18"/>
    <x v="92"/>
    <n v="0.62893081761006286"/>
    <x v="5"/>
    <x v="3"/>
  </r>
  <r>
    <x v="18"/>
    <x v="93"/>
    <n v="0.62893081761006286"/>
    <x v="5"/>
    <x v="3"/>
  </r>
  <r>
    <x v="18"/>
    <x v="4"/>
    <n v="3.1446540880503147"/>
    <x v="5"/>
    <x v="3"/>
  </r>
  <r>
    <x v="18"/>
    <x v="94"/>
    <n v="2.4025974025974031"/>
    <x v="5"/>
    <x v="3"/>
  </r>
  <r>
    <x v="18"/>
    <x v="95"/>
    <n v="2.7279999999999998"/>
    <x v="5"/>
    <x v="3"/>
  </r>
  <r>
    <x v="19"/>
    <x v="96"/>
    <n v="5.6603773584905657"/>
    <x v="5"/>
    <x v="3"/>
  </r>
  <r>
    <x v="19"/>
    <x v="97"/>
    <n v="4.4025157232704402"/>
    <x v="5"/>
    <x v="3"/>
  </r>
  <r>
    <x v="19"/>
    <x v="98"/>
    <n v="48.427672955974842"/>
    <x v="5"/>
    <x v="3"/>
  </r>
  <r>
    <x v="19"/>
    <x v="99"/>
    <n v="25.157232704402517"/>
    <x v="5"/>
    <x v="3"/>
  </r>
  <r>
    <x v="19"/>
    <x v="100"/>
    <n v="6.2893081761006293"/>
    <x v="5"/>
    <x v="3"/>
  </r>
  <r>
    <x v="19"/>
    <x v="101"/>
    <n v="8.1761006289308185"/>
    <x v="5"/>
    <x v="3"/>
  </r>
  <r>
    <x v="19"/>
    <x v="102"/>
    <n v="1.8867924528301887"/>
    <x v="5"/>
    <x v="3"/>
  </r>
  <r>
    <x v="19"/>
    <x v="4"/>
    <n v="0"/>
    <x v="5"/>
    <x v="3"/>
  </r>
  <r>
    <x v="20"/>
    <x v="96"/>
    <n v="1"/>
    <x v="5"/>
    <x v="3"/>
  </r>
  <r>
    <x v="20"/>
    <x v="97"/>
    <n v="2.5714285714285716"/>
    <x v="5"/>
    <x v="3"/>
  </r>
  <r>
    <x v="20"/>
    <x v="98"/>
    <n v="2"/>
    <x v="5"/>
    <x v="3"/>
  </r>
  <r>
    <x v="20"/>
    <x v="99"/>
    <n v="4.2750000000000004"/>
    <x v="5"/>
    <x v="3"/>
  </r>
  <r>
    <x v="20"/>
    <x v="100"/>
    <n v="4.4000000000000004"/>
    <x v="5"/>
    <x v="3"/>
  </r>
  <r>
    <x v="20"/>
    <x v="101"/>
    <n v="3.4"/>
    <x v="5"/>
    <x v="3"/>
  </r>
  <r>
    <x v="20"/>
    <x v="102"/>
    <n v="4"/>
    <x v="5"/>
    <x v="3"/>
  </r>
  <r>
    <x v="20"/>
    <x v="4"/>
    <m/>
    <x v="5"/>
    <x v="3"/>
  </r>
  <r>
    <x v="20"/>
    <x v="331"/>
    <n v="2.8258064516129022"/>
    <x v="5"/>
    <x v="3"/>
  </r>
  <r>
    <x v="15"/>
    <x v="81"/>
    <n v="20.37037037037037"/>
    <x v="6"/>
    <x v="3"/>
  </r>
  <r>
    <x v="15"/>
    <x v="82"/>
    <n v="75.925925925925924"/>
    <x v="6"/>
    <x v="3"/>
  </r>
  <r>
    <x v="15"/>
    <x v="4"/>
    <n v="3.7037037037037037"/>
    <x v="6"/>
    <x v="3"/>
  </r>
  <r>
    <x v="16"/>
    <x v="83"/>
    <n v="7.4074074074074074"/>
    <x v="6"/>
    <x v="3"/>
  </r>
  <r>
    <x v="16"/>
    <x v="84"/>
    <n v="48.148148148148145"/>
    <x v="6"/>
    <x v="3"/>
  </r>
  <r>
    <x v="16"/>
    <x v="85"/>
    <n v="44.444444444444443"/>
    <x v="6"/>
    <x v="3"/>
  </r>
  <r>
    <x v="17"/>
    <x v="86"/>
    <n v="7.4074074074074074"/>
    <x v="6"/>
    <x v="3"/>
  </r>
  <r>
    <x v="17"/>
    <x v="87"/>
    <n v="54.629629629629626"/>
    <x v="6"/>
    <x v="3"/>
  </r>
  <r>
    <x v="17"/>
    <x v="88"/>
    <n v="11.111111111111111"/>
    <x v="6"/>
    <x v="3"/>
  </r>
  <r>
    <x v="17"/>
    <x v="89"/>
    <n v="23.148148148148149"/>
    <x v="6"/>
    <x v="3"/>
  </r>
  <r>
    <x v="17"/>
    <x v="4"/>
    <n v="3.7037037037037037"/>
    <x v="6"/>
    <x v="3"/>
  </r>
  <r>
    <x v="18"/>
    <x v="86"/>
    <n v="7.4074074074074074"/>
    <x v="6"/>
    <x v="3"/>
  </r>
  <r>
    <x v="18"/>
    <x v="87"/>
    <n v="54.629629629629626"/>
    <x v="6"/>
    <x v="3"/>
  </r>
  <r>
    <x v="18"/>
    <x v="88"/>
    <n v="11.111111111111111"/>
    <x v="6"/>
    <x v="3"/>
  </r>
  <r>
    <x v="18"/>
    <x v="90"/>
    <n v="17.592592592592592"/>
    <x v="6"/>
    <x v="3"/>
  </r>
  <r>
    <x v="18"/>
    <x v="91"/>
    <n v="3.7037037037037037"/>
    <x v="6"/>
    <x v="3"/>
  </r>
  <r>
    <x v="18"/>
    <x v="92"/>
    <n v="1.8518518518518519"/>
    <x v="6"/>
    <x v="3"/>
  </r>
  <r>
    <x v="18"/>
    <x v="93"/>
    <n v="0"/>
    <x v="6"/>
    <x v="3"/>
  </r>
  <r>
    <x v="18"/>
    <x v="4"/>
    <n v="3.7037037037037037"/>
    <x v="6"/>
    <x v="3"/>
  </r>
  <r>
    <x v="18"/>
    <x v="94"/>
    <n v="2.5961538461538467"/>
    <x v="6"/>
    <x v="3"/>
  </r>
  <r>
    <x v="18"/>
    <x v="95"/>
    <n v="2.7291666666666661"/>
    <x v="6"/>
    <x v="3"/>
  </r>
  <r>
    <x v="19"/>
    <x v="96"/>
    <n v="1.8518518518518519"/>
    <x v="6"/>
    <x v="3"/>
  </r>
  <r>
    <x v="19"/>
    <x v="97"/>
    <n v="1.8518518518518519"/>
    <x v="6"/>
    <x v="3"/>
  </r>
  <r>
    <x v="19"/>
    <x v="98"/>
    <n v="49.074074074074076"/>
    <x v="6"/>
    <x v="3"/>
  </r>
  <r>
    <x v="19"/>
    <x v="99"/>
    <n v="23.148148148148149"/>
    <x v="6"/>
    <x v="3"/>
  </r>
  <r>
    <x v="19"/>
    <x v="100"/>
    <n v="12.962962962962964"/>
    <x v="6"/>
    <x v="3"/>
  </r>
  <r>
    <x v="19"/>
    <x v="101"/>
    <n v="7.4074074074074074"/>
    <x v="6"/>
    <x v="3"/>
  </r>
  <r>
    <x v="19"/>
    <x v="102"/>
    <n v="0"/>
    <x v="6"/>
    <x v="3"/>
  </r>
  <r>
    <x v="19"/>
    <x v="4"/>
    <n v="3.7037037037037037"/>
    <x v="6"/>
    <x v="3"/>
  </r>
  <r>
    <x v="20"/>
    <x v="96"/>
    <n v="1"/>
    <x v="6"/>
    <x v="3"/>
  </r>
  <r>
    <x v="20"/>
    <x v="97"/>
    <n v="3"/>
    <x v="6"/>
    <x v="3"/>
  </r>
  <r>
    <x v="20"/>
    <x v="98"/>
    <n v="2"/>
    <x v="6"/>
    <x v="3"/>
  </r>
  <r>
    <x v="20"/>
    <x v="99"/>
    <n v="4.2608695652173916"/>
    <x v="6"/>
    <x v="3"/>
  </r>
  <r>
    <x v="20"/>
    <x v="100"/>
    <n v="4.916666666666667"/>
    <x v="6"/>
    <x v="3"/>
  </r>
  <r>
    <x v="20"/>
    <x v="101"/>
    <n v="4.125"/>
    <x v="6"/>
    <x v="3"/>
  </r>
  <r>
    <x v="20"/>
    <x v="102"/>
    <m/>
    <x v="6"/>
    <x v="3"/>
  </r>
  <r>
    <x v="20"/>
    <x v="4"/>
    <n v="4"/>
    <x v="6"/>
    <x v="3"/>
  </r>
  <r>
    <x v="20"/>
    <x v="331"/>
    <n v="3.0769230769230762"/>
    <x v="6"/>
    <x v="3"/>
  </r>
  <r>
    <x v="15"/>
    <x v="81"/>
    <n v="9.0395480225988702"/>
    <x v="7"/>
    <x v="3"/>
  </r>
  <r>
    <x v="15"/>
    <x v="82"/>
    <n v="83.050847457627114"/>
    <x v="7"/>
    <x v="3"/>
  </r>
  <r>
    <x v="15"/>
    <x v="4"/>
    <n v="7.9096045197740112"/>
    <x v="7"/>
    <x v="3"/>
  </r>
  <r>
    <x v="16"/>
    <x v="83"/>
    <n v="10.526315789473685"/>
    <x v="7"/>
    <x v="3"/>
  </r>
  <r>
    <x v="16"/>
    <x v="84"/>
    <n v="36.842105263157897"/>
    <x v="7"/>
    <x v="3"/>
  </r>
  <r>
    <x v="16"/>
    <x v="85"/>
    <n v="52.631578947368418"/>
    <x v="7"/>
    <x v="3"/>
  </r>
  <r>
    <x v="17"/>
    <x v="86"/>
    <n v="13.559322033898304"/>
    <x v="7"/>
    <x v="3"/>
  </r>
  <r>
    <x v="17"/>
    <x v="87"/>
    <n v="57.06214689265537"/>
    <x v="7"/>
    <x v="3"/>
  </r>
  <r>
    <x v="17"/>
    <x v="88"/>
    <n v="7.3446327683615822"/>
    <x v="7"/>
    <x v="3"/>
  </r>
  <r>
    <x v="17"/>
    <x v="89"/>
    <n v="14.124293785310735"/>
    <x v="7"/>
    <x v="3"/>
  </r>
  <r>
    <x v="17"/>
    <x v="4"/>
    <n v="7.9096045197740112"/>
    <x v="7"/>
    <x v="3"/>
  </r>
  <r>
    <x v="18"/>
    <x v="86"/>
    <n v="13.559322033898304"/>
    <x v="7"/>
    <x v="3"/>
  </r>
  <r>
    <x v="18"/>
    <x v="87"/>
    <n v="57.06214689265537"/>
    <x v="7"/>
    <x v="3"/>
  </r>
  <r>
    <x v="18"/>
    <x v="88"/>
    <n v="7.3446327683615822"/>
    <x v="7"/>
    <x v="3"/>
  </r>
  <r>
    <x v="18"/>
    <x v="90"/>
    <n v="10.169491525423728"/>
    <x v="7"/>
    <x v="3"/>
  </r>
  <r>
    <x v="18"/>
    <x v="91"/>
    <n v="2.8248587570621471"/>
    <x v="7"/>
    <x v="3"/>
  </r>
  <r>
    <x v="18"/>
    <x v="92"/>
    <n v="0.56497175141242939"/>
    <x v="7"/>
    <x v="3"/>
  </r>
  <r>
    <x v="18"/>
    <x v="93"/>
    <n v="0.56497175141242939"/>
    <x v="7"/>
    <x v="3"/>
  </r>
  <r>
    <x v="18"/>
    <x v="4"/>
    <n v="7.9096045197740112"/>
    <x v="7"/>
    <x v="3"/>
  </r>
  <r>
    <x v="18"/>
    <x v="94"/>
    <n v="2.3128834355828229"/>
    <x v="7"/>
    <x v="3"/>
  </r>
  <r>
    <x v="18"/>
    <x v="95"/>
    <n v="2.5395683453237403"/>
    <x v="7"/>
    <x v="3"/>
  </r>
  <r>
    <x v="19"/>
    <x v="96"/>
    <n v="3.3898305084745761"/>
    <x v="7"/>
    <x v="3"/>
  </r>
  <r>
    <x v="19"/>
    <x v="97"/>
    <n v="1.6949152542372881"/>
    <x v="7"/>
    <x v="3"/>
  </r>
  <r>
    <x v="19"/>
    <x v="98"/>
    <n v="62.146892655367232"/>
    <x v="7"/>
    <x v="3"/>
  </r>
  <r>
    <x v="19"/>
    <x v="99"/>
    <n v="14.689265536723164"/>
    <x v="7"/>
    <x v="3"/>
  </r>
  <r>
    <x v="19"/>
    <x v="100"/>
    <n v="9.0395480225988702"/>
    <x v="7"/>
    <x v="3"/>
  </r>
  <r>
    <x v="19"/>
    <x v="101"/>
    <n v="6.7796610169491522"/>
    <x v="7"/>
    <x v="3"/>
  </r>
  <r>
    <x v="19"/>
    <x v="102"/>
    <n v="0.56497175141242939"/>
    <x v="7"/>
    <x v="3"/>
  </r>
  <r>
    <x v="19"/>
    <x v="4"/>
    <n v="1.6949152542372881"/>
    <x v="7"/>
    <x v="3"/>
  </r>
  <r>
    <x v="20"/>
    <x v="96"/>
    <n v="1"/>
    <x v="7"/>
    <x v="3"/>
  </r>
  <r>
    <x v="20"/>
    <x v="97"/>
    <n v="5"/>
    <x v="7"/>
    <x v="3"/>
  </r>
  <r>
    <x v="20"/>
    <x v="98"/>
    <n v="2"/>
    <x v="7"/>
    <x v="3"/>
  </r>
  <r>
    <x v="20"/>
    <x v="99"/>
    <n v="3.9615384615384617"/>
    <x v="7"/>
    <x v="3"/>
  </r>
  <r>
    <x v="20"/>
    <x v="100"/>
    <n v="5.5714285714285712"/>
    <x v="7"/>
    <x v="3"/>
  </r>
  <r>
    <x v="20"/>
    <x v="101"/>
    <n v="3.5"/>
    <x v="7"/>
    <x v="3"/>
  </r>
  <r>
    <x v="20"/>
    <x v="102"/>
    <n v="3"/>
    <x v="7"/>
    <x v="3"/>
  </r>
  <r>
    <x v="20"/>
    <x v="4"/>
    <n v="8"/>
    <x v="7"/>
    <x v="3"/>
  </r>
  <r>
    <x v="20"/>
    <x v="331"/>
    <n v="2.7758620689655173"/>
    <x v="7"/>
    <x v="3"/>
  </r>
  <r>
    <x v="15"/>
    <x v="81"/>
    <n v="17.567567567567568"/>
    <x v="8"/>
    <x v="3"/>
  </r>
  <r>
    <x v="15"/>
    <x v="82"/>
    <n v="81.081081081081081"/>
    <x v="8"/>
    <x v="3"/>
  </r>
  <r>
    <x v="15"/>
    <x v="4"/>
    <n v="1.3513513513513513"/>
    <x v="8"/>
    <x v="3"/>
  </r>
  <r>
    <x v="16"/>
    <x v="83"/>
    <n v="25.806451612903224"/>
    <x v="8"/>
    <x v="3"/>
  </r>
  <r>
    <x v="16"/>
    <x v="84"/>
    <n v="35.483870967741936"/>
    <x v="8"/>
    <x v="3"/>
  </r>
  <r>
    <x v="16"/>
    <x v="85"/>
    <n v="38.70967741935484"/>
    <x v="8"/>
    <x v="3"/>
  </r>
  <r>
    <x v="17"/>
    <x v="86"/>
    <n v="6.756756756756757"/>
    <x v="8"/>
    <x v="3"/>
  </r>
  <r>
    <x v="17"/>
    <x v="87"/>
    <n v="60.135135135135137"/>
    <x v="8"/>
    <x v="3"/>
  </r>
  <r>
    <x v="17"/>
    <x v="88"/>
    <n v="8.7837837837837842"/>
    <x v="8"/>
    <x v="3"/>
  </r>
  <r>
    <x v="17"/>
    <x v="89"/>
    <n v="22.972972972972972"/>
    <x v="8"/>
    <x v="3"/>
  </r>
  <r>
    <x v="17"/>
    <x v="4"/>
    <n v="1.3513513513513513"/>
    <x v="8"/>
    <x v="3"/>
  </r>
  <r>
    <x v="18"/>
    <x v="86"/>
    <n v="6.756756756756757"/>
    <x v="8"/>
    <x v="3"/>
  </r>
  <r>
    <x v="18"/>
    <x v="87"/>
    <n v="60.135135135135137"/>
    <x v="8"/>
    <x v="3"/>
  </r>
  <r>
    <x v="18"/>
    <x v="88"/>
    <n v="8.7837837837837842"/>
    <x v="8"/>
    <x v="3"/>
  </r>
  <r>
    <x v="18"/>
    <x v="90"/>
    <n v="16.891891891891891"/>
    <x v="8"/>
    <x v="3"/>
  </r>
  <r>
    <x v="18"/>
    <x v="91"/>
    <n v="2.0270270270270272"/>
    <x v="8"/>
    <x v="3"/>
  </r>
  <r>
    <x v="18"/>
    <x v="92"/>
    <n v="1.3513513513513513"/>
    <x v="8"/>
    <x v="3"/>
  </r>
  <r>
    <x v="18"/>
    <x v="93"/>
    <n v="2.7027027027027026"/>
    <x v="8"/>
    <x v="3"/>
  </r>
  <r>
    <x v="18"/>
    <x v="4"/>
    <n v="1.3513513513513513"/>
    <x v="8"/>
    <x v="3"/>
  </r>
  <r>
    <x v="18"/>
    <x v="94"/>
    <n v="2.6301369863013688"/>
    <x v="8"/>
    <x v="3"/>
  </r>
  <r>
    <x v="18"/>
    <x v="95"/>
    <n v="2.75"/>
    <x v="8"/>
    <x v="3"/>
  </r>
  <r>
    <x v="19"/>
    <x v="96"/>
    <n v="2.0270270270270272"/>
    <x v="8"/>
    <x v="3"/>
  </r>
  <r>
    <x v="19"/>
    <x v="97"/>
    <n v="4.7297297297297298"/>
    <x v="8"/>
    <x v="3"/>
  </r>
  <r>
    <x v="19"/>
    <x v="98"/>
    <n v="48.648648648648646"/>
    <x v="8"/>
    <x v="3"/>
  </r>
  <r>
    <x v="19"/>
    <x v="99"/>
    <n v="16.891891891891891"/>
    <x v="8"/>
    <x v="3"/>
  </r>
  <r>
    <x v="19"/>
    <x v="100"/>
    <n v="15.54054054054054"/>
    <x v="8"/>
    <x v="3"/>
  </r>
  <r>
    <x v="19"/>
    <x v="101"/>
    <n v="7.4324324324324325"/>
    <x v="8"/>
    <x v="3"/>
  </r>
  <r>
    <x v="19"/>
    <x v="102"/>
    <n v="0.67567567567567566"/>
    <x v="8"/>
    <x v="3"/>
  </r>
  <r>
    <x v="19"/>
    <x v="4"/>
    <n v="4.0540540540540544"/>
    <x v="8"/>
    <x v="3"/>
  </r>
  <r>
    <x v="20"/>
    <x v="96"/>
    <n v="1"/>
    <x v="8"/>
    <x v="3"/>
  </r>
  <r>
    <x v="20"/>
    <x v="97"/>
    <n v="3.4285714285714284"/>
    <x v="8"/>
    <x v="3"/>
  </r>
  <r>
    <x v="20"/>
    <x v="98"/>
    <n v="2"/>
    <x v="8"/>
    <x v="3"/>
  </r>
  <r>
    <x v="20"/>
    <x v="99"/>
    <n v="4.16"/>
    <x v="8"/>
    <x v="3"/>
  </r>
  <r>
    <x v="20"/>
    <x v="100"/>
    <n v="5.5217391304347831"/>
    <x v="8"/>
    <x v="3"/>
  </r>
  <r>
    <x v="20"/>
    <x v="101"/>
    <n v="3"/>
    <x v="8"/>
    <x v="3"/>
  </r>
  <r>
    <x v="20"/>
    <x v="102"/>
    <n v="2"/>
    <x v="8"/>
    <x v="3"/>
  </r>
  <r>
    <x v="20"/>
    <x v="4"/>
    <n v="5.833333333333333"/>
    <x v="8"/>
    <x v="3"/>
  </r>
  <r>
    <x v="20"/>
    <x v="331"/>
    <n v="3.1917808219178063"/>
    <x v="8"/>
    <x v="3"/>
  </r>
  <r>
    <x v="15"/>
    <x v="81"/>
    <n v="13.017751479289942"/>
    <x v="9"/>
    <x v="3"/>
  </r>
  <r>
    <x v="15"/>
    <x v="82"/>
    <n v="85.798816568047343"/>
    <x v="9"/>
    <x v="3"/>
  </r>
  <r>
    <x v="15"/>
    <x v="4"/>
    <n v="1.1834319526627219"/>
    <x v="9"/>
    <x v="3"/>
  </r>
  <r>
    <x v="16"/>
    <x v="83"/>
    <n v="22.222222222222221"/>
    <x v="9"/>
    <x v="3"/>
  </r>
  <r>
    <x v="16"/>
    <x v="84"/>
    <n v="29.62962962962963"/>
    <x v="9"/>
    <x v="3"/>
  </r>
  <r>
    <x v="16"/>
    <x v="85"/>
    <n v="48.148148148148145"/>
    <x v="9"/>
    <x v="3"/>
  </r>
  <r>
    <x v="17"/>
    <x v="86"/>
    <n v="7.6923076923076925"/>
    <x v="9"/>
    <x v="3"/>
  </r>
  <r>
    <x v="17"/>
    <x v="87"/>
    <n v="69.230769230769226"/>
    <x v="9"/>
    <x v="3"/>
  </r>
  <r>
    <x v="17"/>
    <x v="88"/>
    <n v="8.2840236686390529"/>
    <x v="9"/>
    <x v="3"/>
  </r>
  <r>
    <x v="17"/>
    <x v="89"/>
    <n v="13.609467455621301"/>
    <x v="9"/>
    <x v="3"/>
  </r>
  <r>
    <x v="17"/>
    <x v="4"/>
    <n v="1.1834319526627219"/>
    <x v="9"/>
    <x v="3"/>
  </r>
  <r>
    <x v="18"/>
    <x v="86"/>
    <n v="7.6923076923076925"/>
    <x v="9"/>
    <x v="3"/>
  </r>
  <r>
    <x v="18"/>
    <x v="87"/>
    <n v="69.230769230769226"/>
    <x v="9"/>
    <x v="3"/>
  </r>
  <r>
    <x v="18"/>
    <x v="88"/>
    <n v="8.2840236686390529"/>
    <x v="9"/>
    <x v="3"/>
  </r>
  <r>
    <x v="18"/>
    <x v="90"/>
    <n v="6.5088757396449708"/>
    <x v="9"/>
    <x v="3"/>
  </r>
  <r>
    <x v="18"/>
    <x v="91"/>
    <n v="5.3254437869822482"/>
    <x v="9"/>
    <x v="3"/>
  </r>
  <r>
    <x v="18"/>
    <x v="92"/>
    <n v="1.1834319526627219"/>
    <x v="9"/>
    <x v="3"/>
  </r>
  <r>
    <x v="18"/>
    <x v="93"/>
    <n v="0.59171597633136097"/>
    <x v="9"/>
    <x v="3"/>
  </r>
  <r>
    <x v="18"/>
    <x v="4"/>
    <n v="1.1834319526627219"/>
    <x v="9"/>
    <x v="3"/>
  </r>
  <r>
    <x v="18"/>
    <x v="94"/>
    <n v="2.3832335329341334"/>
    <x v="9"/>
    <x v="3"/>
  </r>
  <r>
    <x v="18"/>
    <x v="95"/>
    <n v="2.5"/>
    <x v="9"/>
    <x v="3"/>
  </r>
  <r>
    <x v="19"/>
    <x v="96"/>
    <n v="2.3668639053254439"/>
    <x v="9"/>
    <x v="3"/>
  </r>
  <r>
    <x v="19"/>
    <x v="97"/>
    <n v="4.1420118343195265"/>
    <x v="9"/>
    <x v="3"/>
  </r>
  <r>
    <x v="19"/>
    <x v="98"/>
    <n v="63.905325443786985"/>
    <x v="9"/>
    <x v="3"/>
  </r>
  <r>
    <x v="19"/>
    <x v="99"/>
    <n v="16.568047337278106"/>
    <x v="9"/>
    <x v="3"/>
  </r>
  <r>
    <x v="19"/>
    <x v="100"/>
    <n v="6.5088757396449708"/>
    <x v="9"/>
    <x v="3"/>
  </r>
  <r>
    <x v="19"/>
    <x v="101"/>
    <n v="5.3254437869822482"/>
    <x v="9"/>
    <x v="3"/>
  </r>
  <r>
    <x v="19"/>
    <x v="102"/>
    <n v="0.59171597633136097"/>
    <x v="9"/>
    <x v="3"/>
  </r>
  <r>
    <x v="19"/>
    <x v="4"/>
    <n v="0.59171597633136097"/>
    <x v="9"/>
    <x v="3"/>
  </r>
  <r>
    <x v="20"/>
    <x v="96"/>
    <n v="1"/>
    <x v="9"/>
    <x v="3"/>
  </r>
  <r>
    <x v="20"/>
    <x v="97"/>
    <n v="2.1428571428571432"/>
    <x v="9"/>
    <x v="3"/>
  </r>
  <r>
    <x v="20"/>
    <x v="98"/>
    <n v="2"/>
    <x v="9"/>
    <x v="3"/>
  </r>
  <r>
    <x v="20"/>
    <x v="99"/>
    <n v="4.24"/>
    <x v="9"/>
    <x v="3"/>
  </r>
  <r>
    <x v="20"/>
    <x v="100"/>
    <n v="3.1818181818181821"/>
    <x v="9"/>
    <x v="3"/>
  </r>
  <r>
    <x v="20"/>
    <x v="101"/>
    <n v="2.875"/>
    <x v="9"/>
    <x v="3"/>
  </r>
  <r>
    <x v="20"/>
    <x v="102"/>
    <m/>
    <x v="9"/>
    <x v="3"/>
  </r>
  <r>
    <x v="20"/>
    <x v="4"/>
    <n v="5"/>
    <x v="9"/>
    <x v="3"/>
  </r>
  <r>
    <x v="20"/>
    <x v="331"/>
    <n v="2.4634146341463441"/>
    <x v="9"/>
    <x v="3"/>
  </r>
  <r>
    <x v="15"/>
    <x v="81"/>
    <n v="10.687022900763358"/>
    <x v="10"/>
    <x v="3"/>
  </r>
  <r>
    <x v="15"/>
    <x v="82"/>
    <n v="87.022900763358777"/>
    <x v="10"/>
    <x v="3"/>
  </r>
  <r>
    <x v="15"/>
    <x v="4"/>
    <n v="2.2900763358778624"/>
    <x v="10"/>
    <x v="3"/>
  </r>
  <r>
    <x v="16"/>
    <x v="83"/>
    <n v="15.789473684210526"/>
    <x v="10"/>
    <x v="3"/>
  </r>
  <r>
    <x v="16"/>
    <x v="84"/>
    <n v="26.315789473684209"/>
    <x v="10"/>
    <x v="3"/>
  </r>
  <r>
    <x v="16"/>
    <x v="85"/>
    <n v="57.89473684210526"/>
    <x v="10"/>
    <x v="3"/>
  </r>
  <r>
    <x v="17"/>
    <x v="86"/>
    <n v="13.740458015267176"/>
    <x v="10"/>
    <x v="3"/>
  </r>
  <r>
    <x v="17"/>
    <x v="87"/>
    <n v="64.122137404580158"/>
    <x v="10"/>
    <x v="3"/>
  </r>
  <r>
    <x v="17"/>
    <x v="88"/>
    <n v="8.3969465648854964"/>
    <x v="10"/>
    <x v="3"/>
  </r>
  <r>
    <x v="17"/>
    <x v="89"/>
    <n v="11.450381679389313"/>
    <x v="10"/>
    <x v="3"/>
  </r>
  <r>
    <x v="17"/>
    <x v="4"/>
    <n v="2.2900763358778624"/>
    <x v="10"/>
    <x v="3"/>
  </r>
  <r>
    <x v="18"/>
    <x v="86"/>
    <n v="13.740458015267176"/>
    <x v="10"/>
    <x v="3"/>
  </r>
  <r>
    <x v="18"/>
    <x v="87"/>
    <n v="64.122137404580158"/>
    <x v="10"/>
    <x v="3"/>
  </r>
  <r>
    <x v="18"/>
    <x v="88"/>
    <n v="8.3969465648854964"/>
    <x v="10"/>
    <x v="3"/>
  </r>
  <r>
    <x v="18"/>
    <x v="90"/>
    <n v="6.106870229007634"/>
    <x v="10"/>
    <x v="3"/>
  </r>
  <r>
    <x v="18"/>
    <x v="91"/>
    <n v="3.8167938931297711"/>
    <x v="10"/>
    <x v="3"/>
  </r>
  <r>
    <x v="18"/>
    <x v="92"/>
    <n v="1.5267175572519085"/>
    <x v="10"/>
    <x v="3"/>
  </r>
  <r>
    <x v="18"/>
    <x v="93"/>
    <n v="0"/>
    <x v="10"/>
    <x v="3"/>
  </r>
  <r>
    <x v="18"/>
    <x v="4"/>
    <n v="2.2900763358778624"/>
    <x v="10"/>
    <x v="3"/>
  </r>
  <r>
    <x v="18"/>
    <x v="94"/>
    <n v="2.25"/>
    <x v="10"/>
    <x v="3"/>
  </r>
  <r>
    <x v="18"/>
    <x v="95"/>
    <n v="2.4545454545454559"/>
    <x v="10"/>
    <x v="3"/>
  </r>
  <r>
    <x v="19"/>
    <x v="96"/>
    <n v="3.8167938931297711"/>
    <x v="10"/>
    <x v="3"/>
  </r>
  <r>
    <x v="19"/>
    <x v="97"/>
    <n v="3.8167938931297711"/>
    <x v="10"/>
    <x v="3"/>
  </r>
  <r>
    <x v="19"/>
    <x v="98"/>
    <n v="59.541984732824424"/>
    <x v="10"/>
    <x v="3"/>
  </r>
  <r>
    <x v="19"/>
    <x v="99"/>
    <n v="12.977099236641221"/>
    <x v="10"/>
    <x v="3"/>
  </r>
  <r>
    <x v="19"/>
    <x v="100"/>
    <n v="6.106870229007634"/>
    <x v="10"/>
    <x v="3"/>
  </r>
  <r>
    <x v="19"/>
    <x v="101"/>
    <n v="7.6335877862595423"/>
    <x v="10"/>
    <x v="3"/>
  </r>
  <r>
    <x v="19"/>
    <x v="102"/>
    <n v="1.5267175572519085"/>
    <x v="10"/>
    <x v="3"/>
  </r>
  <r>
    <x v="19"/>
    <x v="4"/>
    <n v="4.5801526717557248"/>
    <x v="10"/>
    <x v="3"/>
  </r>
  <r>
    <x v="20"/>
    <x v="96"/>
    <n v="1"/>
    <x v="10"/>
    <x v="3"/>
  </r>
  <r>
    <x v="20"/>
    <x v="97"/>
    <n v="3.2"/>
    <x v="10"/>
    <x v="3"/>
  </r>
  <r>
    <x v="20"/>
    <x v="98"/>
    <n v="2"/>
    <x v="10"/>
    <x v="3"/>
  </r>
  <r>
    <x v="20"/>
    <x v="99"/>
    <n v="4"/>
    <x v="10"/>
    <x v="3"/>
  </r>
  <r>
    <x v="20"/>
    <x v="100"/>
    <n v="3"/>
    <x v="10"/>
    <x v="3"/>
  </r>
  <r>
    <x v="20"/>
    <x v="101"/>
    <n v="3.9"/>
    <x v="10"/>
    <x v="3"/>
  </r>
  <r>
    <x v="20"/>
    <x v="102"/>
    <n v="3"/>
    <x v="10"/>
    <x v="3"/>
  </r>
  <r>
    <x v="20"/>
    <x v="4"/>
    <n v="3"/>
    <x v="10"/>
    <x v="3"/>
  </r>
  <r>
    <x v="20"/>
    <x v="331"/>
    <n v="2.5118110236220477"/>
    <x v="10"/>
    <x v="3"/>
  </r>
  <r>
    <x v="15"/>
    <x v="81"/>
    <n v="14.285714285714286"/>
    <x v="11"/>
    <x v="3"/>
  </r>
  <r>
    <x v="15"/>
    <x v="82"/>
    <n v="83.193277310924373"/>
    <x v="11"/>
    <x v="3"/>
  </r>
  <r>
    <x v="15"/>
    <x v="4"/>
    <n v="2.5210084033613445"/>
    <x v="11"/>
    <x v="3"/>
  </r>
  <r>
    <x v="16"/>
    <x v="83"/>
    <n v="19.047619047619047"/>
    <x v="11"/>
    <x v="3"/>
  </r>
  <r>
    <x v="16"/>
    <x v="84"/>
    <n v="38.095238095238095"/>
    <x v="11"/>
    <x v="3"/>
  </r>
  <r>
    <x v="16"/>
    <x v="85"/>
    <n v="42.857142857142854"/>
    <x v="11"/>
    <x v="3"/>
  </r>
  <r>
    <x v="17"/>
    <x v="86"/>
    <n v="9.2436974789915958"/>
    <x v="11"/>
    <x v="3"/>
  </r>
  <r>
    <x v="17"/>
    <x v="87"/>
    <n v="67.226890756302524"/>
    <x v="11"/>
    <x v="3"/>
  </r>
  <r>
    <x v="17"/>
    <x v="88"/>
    <n v="9.2436974789915958"/>
    <x v="11"/>
    <x v="3"/>
  </r>
  <r>
    <x v="17"/>
    <x v="89"/>
    <n v="11.764705882352942"/>
    <x v="11"/>
    <x v="3"/>
  </r>
  <r>
    <x v="17"/>
    <x v="4"/>
    <n v="2.5210084033613445"/>
    <x v="11"/>
    <x v="3"/>
  </r>
  <r>
    <x v="18"/>
    <x v="86"/>
    <n v="9.2436974789915958"/>
    <x v="11"/>
    <x v="3"/>
  </r>
  <r>
    <x v="18"/>
    <x v="87"/>
    <n v="67.226890756302524"/>
    <x v="11"/>
    <x v="3"/>
  </r>
  <r>
    <x v="18"/>
    <x v="88"/>
    <n v="9.2436974789915958"/>
    <x v="11"/>
    <x v="3"/>
  </r>
  <r>
    <x v="18"/>
    <x v="90"/>
    <n v="8.4033613445378155"/>
    <x v="11"/>
    <x v="3"/>
  </r>
  <r>
    <x v="18"/>
    <x v="91"/>
    <n v="1.680672268907563"/>
    <x v="11"/>
    <x v="3"/>
  </r>
  <r>
    <x v="18"/>
    <x v="92"/>
    <n v="1.680672268907563"/>
    <x v="11"/>
    <x v="3"/>
  </r>
  <r>
    <x v="18"/>
    <x v="93"/>
    <n v="0"/>
    <x v="11"/>
    <x v="3"/>
  </r>
  <r>
    <x v="18"/>
    <x v="4"/>
    <n v="2.5210084033613445"/>
    <x v="11"/>
    <x v="3"/>
  </r>
  <r>
    <x v="18"/>
    <x v="94"/>
    <n v="2.2931034482758621"/>
    <x v="11"/>
    <x v="3"/>
  </r>
  <r>
    <x v="18"/>
    <x v="95"/>
    <n v="2.4285714285714284"/>
    <x v="11"/>
    <x v="3"/>
  </r>
  <r>
    <x v="19"/>
    <x v="96"/>
    <n v="5.0420168067226889"/>
    <x v="11"/>
    <x v="3"/>
  </r>
  <r>
    <x v="19"/>
    <x v="97"/>
    <n v="4.2016806722689077"/>
    <x v="11"/>
    <x v="3"/>
  </r>
  <r>
    <x v="19"/>
    <x v="98"/>
    <n v="63.025210084033617"/>
    <x v="11"/>
    <x v="3"/>
  </r>
  <r>
    <x v="19"/>
    <x v="99"/>
    <n v="14.285714285714286"/>
    <x v="11"/>
    <x v="3"/>
  </r>
  <r>
    <x v="19"/>
    <x v="100"/>
    <n v="7.5630252100840334"/>
    <x v="11"/>
    <x v="3"/>
  </r>
  <r>
    <x v="19"/>
    <x v="101"/>
    <n v="5.882352941176471"/>
    <x v="11"/>
    <x v="3"/>
  </r>
  <r>
    <x v="19"/>
    <x v="102"/>
    <n v="0"/>
    <x v="11"/>
    <x v="3"/>
  </r>
  <r>
    <x v="19"/>
    <x v="4"/>
    <n v="0"/>
    <x v="11"/>
    <x v="3"/>
  </r>
  <r>
    <x v="20"/>
    <x v="96"/>
    <n v="1"/>
    <x v="11"/>
    <x v="3"/>
  </r>
  <r>
    <x v="20"/>
    <x v="97"/>
    <n v="3"/>
    <x v="11"/>
    <x v="3"/>
  </r>
  <r>
    <x v="20"/>
    <x v="98"/>
    <n v="2"/>
    <x v="11"/>
    <x v="3"/>
  </r>
  <r>
    <x v="20"/>
    <x v="99"/>
    <n v="3.6470588235294117"/>
    <x v="11"/>
    <x v="3"/>
  </r>
  <r>
    <x v="20"/>
    <x v="100"/>
    <n v="4"/>
    <x v="11"/>
    <x v="3"/>
  </r>
  <r>
    <x v="20"/>
    <x v="101"/>
    <n v="3.285714285714286"/>
    <x v="11"/>
    <x v="3"/>
  </r>
  <r>
    <x v="20"/>
    <x v="102"/>
    <m/>
    <x v="11"/>
    <x v="3"/>
  </r>
  <r>
    <x v="20"/>
    <x v="4"/>
    <m/>
    <x v="11"/>
    <x v="3"/>
  </r>
  <r>
    <x v="20"/>
    <x v="331"/>
    <n v="2.4537815126050431"/>
    <x v="11"/>
    <x v="3"/>
  </r>
  <r>
    <x v="15"/>
    <x v="81"/>
    <n v="21.212121212121211"/>
    <x v="12"/>
    <x v="3"/>
  </r>
  <r>
    <x v="15"/>
    <x v="82"/>
    <n v="78.787878787878782"/>
    <x v="12"/>
    <x v="3"/>
  </r>
  <r>
    <x v="15"/>
    <x v="4"/>
    <n v="0"/>
    <x v="12"/>
    <x v="3"/>
  </r>
  <r>
    <x v="16"/>
    <x v="83"/>
    <n v="30.76923076923077"/>
    <x v="12"/>
    <x v="3"/>
  </r>
  <r>
    <x v="16"/>
    <x v="84"/>
    <n v="42.307692307692307"/>
    <x v="12"/>
    <x v="3"/>
  </r>
  <r>
    <x v="16"/>
    <x v="85"/>
    <n v="26.923076923076923"/>
    <x v="12"/>
    <x v="3"/>
  </r>
  <r>
    <x v="17"/>
    <x v="86"/>
    <n v="23.232323232323232"/>
    <x v="12"/>
    <x v="3"/>
  </r>
  <r>
    <x v="17"/>
    <x v="87"/>
    <n v="49.494949494949495"/>
    <x v="12"/>
    <x v="3"/>
  </r>
  <r>
    <x v="17"/>
    <x v="88"/>
    <n v="18.181818181818183"/>
    <x v="12"/>
    <x v="3"/>
  </r>
  <r>
    <x v="17"/>
    <x v="89"/>
    <n v="9.0909090909090917"/>
    <x v="12"/>
    <x v="3"/>
  </r>
  <r>
    <x v="17"/>
    <x v="4"/>
    <n v="0"/>
    <x v="12"/>
    <x v="3"/>
  </r>
  <r>
    <x v="18"/>
    <x v="86"/>
    <n v="23.232323232323232"/>
    <x v="12"/>
    <x v="3"/>
  </r>
  <r>
    <x v="18"/>
    <x v="87"/>
    <n v="49.494949494949495"/>
    <x v="12"/>
    <x v="3"/>
  </r>
  <r>
    <x v="18"/>
    <x v="88"/>
    <n v="18.181818181818183"/>
    <x v="12"/>
    <x v="3"/>
  </r>
  <r>
    <x v="18"/>
    <x v="90"/>
    <n v="7.0707070707070709"/>
    <x v="12"/>
    <x v="3"/>
  </r>
  <r>
    <x v="18"/>
    <x v="91"/>
    <n v="1.0101010101010102"/>
    <x v="12"/>
    <x v="3"/>
  </r>
  <r>
    <x v="18"/>
    <x v="92"/>
    <n v="0"/>
    <x v="12"/>
    <x v="3"/>
  </r>
  <r>
    <x v="18"/>
    <x v="93"/>
    <n v="1.0101010101010102"/>
    <x v="12"/>
    <x v="3"/>
  </r>
  <r>
    <x v="18"/>
    <x v="4"/>
    <n v="0"/>
    <x v="12"/>
    <x v="3"/>
  </r>
  <r>
    <x v="18"/>
    <x v="94"/>
    <n v="2.2020202020202029"/>
    <x v="12"/>
    <x v="3"/>
  </r>
  <r>
    <x v="18"/>
    <x v="95"/>
    <n v="2.5657894736842106"/>
    <x v="12"/>
    <x v="3"/>
  </r>
  <r>
    <x v="19"/>
    <x v="96"/>
    <n v="6.0606060606060606"/>
    <x v="12"/>
    <x v="3"/>
  </r>
  <r>
    <x v="19"/>
    <x v="97"/>
    <n v="2.0202020202020203"/>
    <x v="12"/>
    <x v="3"/>
  </r>
  <r>
    <x v="19"/>
    <x v="98"/>
    <n v="39.393939393939391"/>
    <x v="12"/>
    <x v="3"/>
  </r>
  <r>
    <x v="19"/>
    <x v="99"/>
    <n v="17.171717171717173"/>
    <x v="12"/>
    <x v="3"/>
  </r>
  <r>
    <x v="19"/>
    <x v="100"/>
    <n v="15.151515151515152"/>
    <x v="12"/>
    <x v="3"/>
  </r>
  <r>
    <x v="19"/>
    <x v="101"/>
    <n v="17.171717171717173"/>
    <x v="12"/>
    <x v="3"/>
  </r>
  <r>
    <x v="19"/>
    <x v="102"/>
    <n v="1.0101010101010102"/>
    <x v="12"/>
    <x v="3"/>
  </r>
  <r>
    <x v="19"/>
    <x v="4"/>
    <n v="2.0202020202020203"/>
    <x v="12"/>
    <x v="3"/>
  </r>
  <r>
    <x v="20"/>
    <x v="96"/>
    <n v="1"/>
    <x v="12"/>
    <x v="3"/>
  </r>
  <r>
    <x v="20"/>
    <x v="97"/>
    <n v="3"/>
    <x v="12"/>
    <x v="3"/>
  </r>
  <r>
    <x v="20"/>
    <x v="98"/>
    <n v="2"/>
    <x v="12"/>
    <x v="3"/>
  </r>
  <r>
    <x v="20"/>
    <x v="99"/>
    <n v="3.4117647058823533"/>
    <x v="12"/>
    <x v="3"/>
  </r>
  <r>
    <x v="20"/>
    <x v="100"/>
    <n v="4.7857142857142865"/>
    <x v="12"/>
    <x v="3"/>
  </r>
  <r>
    <x v="20"/>
    <x v="101"/>
    <n v="2.9166666666666665"/>
    <x v="12"/>
    <x v="3"/>
  </r>
  <r>
    <x v="20"/>
    <x v="102"/>
    <n v="2"/>
    <x v="12"/>
    <x v="3"/>
  </r>
  <r>
    <x v="20"/>
    <x v="4"/>
    <n v="5"/>
    <x v="12"/>
    <x v="3"/>
  </r>
  <r>
    <x v="20"/>
    <x v="331"/>
    <n v="2.7934782608695659"/>
    <x v="12"/>
    <x v="3"/>
  </r>
  <r>
    <x v="15"/>
    <x v="81"/>
    <n v="8.695652173913043"/>
    <x v="13"/>
    <x v="3"/>
  </r>
  <r>
    <x v="15"/>
    <x v="82"/>
    <n v="88.405797101449281"/>
    <x v="13"/>
    <x v="3"/>
  </r>
  <r>
    <x v="15"/>
    <x v="4"/>
    <n v="2.8985507246376812"/>
    <x v="13"/>
    <x v="3"/>
  </r>
  <r>
    <x v="16"/>
    <x v="83"/>
    <n v="0"/>
    <x v="13"/>
    <x v="3"/>
  </r>
  <r>
    <x v="16"/>
    <x v="84"/>
    <n v="50"/>
    <x v="13"/>
    <x v="3"/>
  </r>
  <r>
    <x v="16"/>
    <x v="85"/>
    <n v="50"/>
    <x v="13"/>
    <x v="3"/>
  </r>
  <r>
    <x v="17"/>
    <x v="86"/>
    <n v="30.434782608695652"/>
    <x v="13"/>
    <x v="3"/>
  </r>
  <r>
    <x v="17"/>
    <x v="87"/>
    <n v="55.072463768115945"/>
    <x v="13"/>
    <x v="3"/>
  </r>
  <r>
    <x v="17"/>
    <x v="88"/>
    <n v="4.3478260869565215"/>
    <x v="13"/>
    <x v="3"/>
  </r>
  <r>
    <x v="17"/>
    <x v="89"/>
    <n v="7.2463768115942031"/>
    <x v="13"/>
    <x v="3"/>
  </r>
  <r>
    <x v="17"/>
    <x v="4"/>
    <n v="2.8985507246376812"/>
    <x v="13"/>
    <x v="3"/>
  </r>
  <r>
    <x v="18"/>
    <x v="86"/>
    <n v="30.434782608695652"/>
    <x v="13"/>
    <x v="3"/>
  </r>
  <r>
    <x v="18"/>
    <x v="87"/>
    <n v="55.072463768115945"/>
    <x v="13"/>
    <x v="3"/>
  </r>
  <r>
    <x v="18"/>
    <x v="88"/>
    <n v="4.3478260869565215"/>
    <x v="13"/>
    <x v="3"/>
  </r>
  <r>
    <x v="18"/>
    <x v="90"/>
    <n v="7.2463768115942031"/>
    <x v="13"/>
    <x v="3"/>
  </r>
  <r>
    <x v="18"/>
    <x v="91"/>
    <n v="0"/>
    <x v="13"/>
    <x v="3"/>
  </r>
  <r>
    <x v="18"/>
    <x v="92"/>
    <n v="0"/>
    <x v="13"/>
    <x v="3"/>
  </r>
  <r>
    <x v="18"/>
    <x v="93"/>
    <n v="0"/>
    <x v="13"/>
    <x v="3"/>
  </r>
  <r>
    <x v="18"/>
    <x v="4"/>
    <n v="2.8985507246376812"/>
    <x v="13"/>
    <x v="3"/>
  </r>
  <r>
    <x v="18"/>
    <x v="94"/>
    <n v="1.8805970149253735"/>
    <x v="13"/>
    <x v="3"/>
  </r>
  <r>
    <x v="18"/>
    <x v="95"/>
    <n v="2.2826086956521747"/>
    <x v="13"/>
    <x v="3"/>
  </r>
  <r>
    <x v="19"/>
    <x v="96"/>
    <n v="14.492753623188406"/>
    <x v="13"/>
    <x v="3"/>
  </r>
  <r>
    <x v="19"/>
    <x v="97"/>
    <n v="5.7971014492753623"/>
    <x v="13"/>
    <x v="3"/>
  </r>
  <r>
    <x v="19"/>
    <x v="98"/>
    <n v="56.521739130434781"/>
    <x v="13"/>
    <x v="3"/>
  </r>
  <r>
    <x v="19"/>
    <x v="99"/>
    <n v="10.144927536231885"/>
    <x v="13"/>
    <x v="3"/>
  </r>
  <r>
    <x v="19"/>
    <x v="100"/>
    <n v="1.4492753623188406"/>
    <x v="13"/>
    <x v="3"/>
  </r>
  <r>
    <x v="19"/>
    <x v="101"/>
    <n v="10.144927536231885"/>
    <x v="13"/>
    <x v="3"/>
  </r>
  <r>
    <x v="19"/>
    <x v="102"/>
    <n v="1.4492753623188406"/>
    <x v="13"/>
    <x v="3"/>
  </r>
  <r>
    <x v="19"/>
    <x v="4"/>
    <n v="0"/>
    <x v="13"/>
    <x v="3"/>
  </r>
  <r>
    <x v="20"/>
    <x v="96"/>
    <n v="1"/>
    <x v="13"/>
    <x v="3"/>
  </r>
  <r>
    <x v="20"/>
    <x v="97"/>
    <n v="2.5"/>
    <x v="13"/>
    <x v="3"/>
  </r>
  <r>
    <x v="20"/>
    <x v="98"/>
    <n v="2"/>
    <x v="13"/>
    <x v="3"/>
  </r>
  <r>
    <x v="20"/>
    <x v="99"/>
    <n v="3.5"/>
    <x v="13"/>
    <x v="3"/>
  </r>
  <r>
    <x v="20"/>
    <x v="100"/>
    <n v="5"/>
    <x v="13"/>
    <x v="3"/>
  </r>
  <r>
    <x v="20"/>
    <x v="101"/>
    <n v="2.6666666666666665"/>
    <x v="13"/>
    <x v="3"/>
  </r>
  <r>
    <x v="20"/>
    <x v="102"/>
    <n v="3"/>
    <x v="13"/>
    <x v="3"/>
  </r>
  <r>
    <x v="20"/>
    <x v="4"/>
    <m/>
    <x v="13"/>
    <x v="3"/>
  </r>
  <r>
    <x v="20"/>
    <x v="331"/>
    <n v="2.1343283582089558"/>
    <x v="13"/>
    <x v="3"/>
  </r>
  <r>
    <x v="15"/>
    <x v="81"/>
    <n v="6.8965517241379306"/>
    <x v="14"/>
    <x v="3"/>
  </r>
  <r>
    <x v="15"/>
    <x v="82"/>
    <n v="83.908045977011497"/>
    <x v="14"/>
    <x v="3"/>
  </r>
  <r>
    <x v="15"/>
    <x v="4"/>
    <n v="9.1954022988505741"/>
    <x v="14"/>
    <x v="3"/>
  </r>
  <r>
    <x v="16"/>
    <x v="83"/>
    <n v="33.333333333333336"/>
    <x v="14"/>
    <x v="3"/>
  </r>
  <r>
    <x v="16"/>
    <x v="84"/>
    <n v="16.666666666666668"/>
    <x v="14"/>
    <x v="3"/>
  </r>
  <r>
    <x v="16"/>
    <x v="85"/>
    <n v="50"/>
    <x v="14"/>
    <x v="3"/>
  </r>
  <r>
    <x v="17"/>
    <x v="86"/>
    <n v="18.390804597701148"/>
    <x v="14"/>
    <x v="3"/>
  </r>
  <r>
    <x v="17"/>
    <x v="87"/>
    <n v="51.724137931034484"/>
    <x v="14"/>
    <x v="3"/>
  </r>
  <r>
    <x v="17"/>
    <x v="88"/>
    <n v="11.494252873563218"/>
    <x v="14"/>
    <x v="3"/>
  </r>
  <r>
    <x v="17"/>
    <x v="89"/>
    <n v="9.1954022988505741"/>
    <x v="14"/>
    <x v="3"/>
  </r>
  <r>
    <x v="17"/>
    <x v="4"/>
    <n v="9.1954022988505741"/>
    <x v="14"/>
    <x v="3"/>
  </r>
  <r>
    <x v="18"/>
    <x v="86"/>
    <n v="18.390804597701148"/>
    <x v="14"/>
    <x v="3"/>
  </r>
  <r>
    <x v="18"/>
    <x v="87"/>
    <n v="51.724137931034484"/>
    <x v="14"/>
    <x v="3"/>
  </r>
  <r>
    <x v="18"/>
    <x v="88"/>
    <n v="11.494252873563218"/>
    <x v="14"/>
    <x v="3"/>
  </r>
  <r>
    <x v="18"/>
    <x v="90"/>
    <n v="4.5977011494252871"/>
    <x v="14"/>
    <x v="3"/>
  </r>
  <r>
    <x v="18"/>
    <x v="91"/>
    <n v="2.2988505747126435"/>
    <x v="14"/>
    <x v="3"/>
  </r>
  <r>
    <x v="18"/>
    <x v="92"/>
    <n v="2.2988505747126435"/>
    <x v="14"/>
    <x v="3"/>
  </r>
  <r>
    <x v="18"/>
    <x v="93"/>
    <n v="0"/>
    <x v="14"/>
    <x v="3"/>
  </r>
  <r>
    <x v="18"/>
    <x v="4"/>
    <n v="9.1954022988505741"/>
    <x v="14"/>
    <x v="3"/>
  </r>
  <r>
    <x v="18"/>
    <x v="94"/>
    <n v="2.2025316455696213"/>
    <x v="14"/>
    <x v="3"/>
  </r>
  <r>
    <x v="18"/>
    <x v="95"/>
    <n v="2.5079365079365079"/>
    <x v="14"/>
    <x v="3"/>
  </r>
  <r>
    <x v="19"/>
    <x v="96"/>
    <n v="4.5977011494252871"/>
    <x v="14"/>
    <x v="3"/>
  </r>
  <r>
    <x v="19"/>
    <x v="97"/>
    <n v="1.1494252873563218"/>
    <x v="14"/>
    <x v="3"/>
  </r>
  <r>
    <x v="19"/>
    <x v="98"/>
    <n v="48.275862068965516"/>
    <x v="14"/>
    <x v="3"/>
  </r>
  <r>
    <x v="19"/>
    <x v="99"/>
    <n v="11.494252873563218"/>
    <x v="14"/>
    <x v="3"/>
  </r>
  <r>
    <x v="19"/>
    <x v="100"/>
    <n v="16.091954022988507"/>
    <x v="14"/>
    <x v="3"/>
  </r>
  <r>
    <x v="19"/>
    <x v="101"/>
    <n v="18.390804597701148"/>
    <x v="14"/>
    <x v="3"/>
  </r>
  <r>
    <x v="19"/>
    <x v="102"/>
    <n v="0"/>
    <x v="14"/>
    <x v="3"/>
  </r>
  <r>
    <x v="19"/>
    <x v="4"/>
    <n v="0"/>
    <x v="14"/>
    <x v="3"/>
  </r>
  <r>
    <x v="20"/>
    <x v="96"/>
    <n v="1"/>
    <x v="14"/>
    <x v="3"/>
  </r>
  <r>
    <x v="20"/>
    <x v="97"/>
    <n v="4"/>
    <x v="14"/>
    <x v="3"/>
  </r>
  <r>
    <x v="20"/>
    <x v="98"/>
    <n v="2"/>
    <x v="14"/>
    <x v="3"/>
  </r>
  <r>
    <x v="20"/>
    <x v="99"/>
    <n v="3.6"/>
    <x v="14"/>
    <x v="3"/>
  </r>
  <r>
    <x v="20"/>
    <x v="100"/>
    <n v="3.214285714285714"/>
    <x v="14"/>
    <x v="3"/>
  </r>
  <r>
    <x v="20"/>
    <x v="101"/>
    <n v="3.3125"/>
    <x v="14"/>
    <x v="3"/>
  </r>
  <r>
    <x v="20"/>
    <x v="102"/>
    <m/>
    <x v="14"/>
    <x v="3"/>
  </r>
  <r>
    <x v="20"/>
    <x v="4"/>
    <m/>
    <x v="14"/>
    <x v="3"/>
  </r>
  <r>
    <x v="20"/>
    <x v="331"/>
    <n v="2.597701149425288"/>
    <x v="14"/>
    <x v="3"/>
  </r>
  <r>
    <x v="15"/>
    <x v="81"/>
    <n v="20.87912087912088"/>
    <x v="15"/>
    <x v="3"/>
  </r>
  <r>
    <x v="15"/>
    <x v="82"/>
    <n v="61.53846153846154"/>
    <x v="15"/>
    <x v="3"/>
  </r>
  <r>
    <x v="15"/>
    <x v="4"/>
    <n v="17.582417582417584"/>
    <x v="15"/>
    <x v="3"/>
  </r>
  <r>
    <x v="16"/>
    <x v="83"/>
    <n v="9.5238095238095237"/>
    <x v="15"/>
    <x v="3"/>
  </r>
  <r>
    <x v="16"/>
    <x v="84"/>
    <n v="61.904761904761905"/>
    <x v="15"/>
    <x v="3"/>
  </r>
  <r>
    <x v="16"/>
    <x v="85"/>
    <n v="28.571428571428573"/>
    <x v="15"/>
    <x v="3"/>
  </r>
  <r>
    <x v="17"/>
    <x v="86"/>
    <n v="15.384615384615385"/>
    <x v="15"/>
    <x v="3"/>
  </r>
  <r>
    <x v="17"/>
    <x v="87"/>
    <n v="36.263736263736263"/>
    <x v="15"/>
    <x v="3"/>
  </r>
  <r>
    <x v="17"/>
    <x v="88"/>
    <n v="19.780219780219781"/>
    <x v="15"/>
    <x v="3"/>
  </r>
  <r>
    <x v="17"/>
    <x v="89"/>
    <n v="10.989010989010989"/>
    <x v="15"/>
    <x v="3"/>
  </r>
  <r>
    <x v="17"/>
    <x v="4"/>
    <n v="17.582417582417584"/>
    <x v="15"/>
    <x v="3"/>
  </r>
  <r>
    <x v="18"/>
    <x v="86"/>
    <n v="15.384615384615385"/>
    <x v="15"/>
    <x v="3"/>
  </r>
  <r>
    <x v="18"/>
    <x v="87"/>
    <n v="36.263736263736263"/>
    <x v="15"/>
    <x v="3"/>
  </r>
  <r>
    <x v="18"/>
    <x v="88"/>
    <n v="19.780219780219781"/>
    <x v="15"/>
    <x v="3"/>
  </r>
  <r>
    <x v="18"/>
    <x v="90"/>
    <n v="8.791208791208792"/>
    <x v="15"/>
    <x v="3"/>
  </r>
  <r>
    <x v="18"/>
    <x v="91"/>
    <n v="1.098901098901099"/>
    <x v="15"/>
    <x v="3"/>
  </r>
  <r>
    <x v="18"/>
    <x v="92"/>
    <n v="1.098901098901099"/>
    <x v="15"/>
    <x v="3"/>
  </r>
  <r>
    <x v="18"/>
    <x v="93"/>
    <n v="0"/>
    <x v="15"/>
    <x v="3"/>
  </r>
  <r>
    <x v="18"/>
    <x v="4"/>
    <n v="17.582417582417584"/>
    <x v="15"/>
    <x v="3"/>
  </r>
  <r>
    <x v="18"/>
    <x v="94"/>
    <n v="2.36"/>
    <x v="15"/>
    <x v="3"/>
  </r>
  <r>
    <x v="18"/>
    <x v="95"/>
    <n v="2.6721311475409832"/>
    <x v="15"/>
    <x v="3"/>
  </r>
  <r>
    <x v="19"/>
    <x v="96"/>
    <n v="12.087912087912088"/>
    <x v="15"/>
    <x v="3"/>
  </r>
  <r>
    <x v="19"/>
    <x v="97"/>
    <n v="17.582417582417584"/>
    <x v="15"/>
    <x v="3"/>
  </r>
  <r>
    <x v="19"/>
    <x v="98"/>
    <n v="18.681318681318682"/>
    <x v="15"/>
    <x v="3"/>
  </r>
  <r>
    <x v="19"/>
    <x v="99"/>
    <n v="5.4945054945054945"/>
    <x v="15"/>
    <x v="3"/>
  </r>
  <r>
    <x v="19"/>
    <x v="100"/>
    <n v="27.472527472527471"/>
    <x v="15"/>
    <x v="3"/>
  </r>
  <r>
    <x v="19"/>
    <x v="101"/>
    <n v="8.791208791208792"/>
    <x v="15"/>
    <x v="3"/>
  </r>
  <r>
    <x v="19"/>
    <x v="102"/>
    <n v="1.098901098901099"/>
    <x v="15"/>
    <x v="3"/>
  </r>
  <r>
    <x v="19"/>
    <x v="4"/>
    <n v="8.791208791208792"/>
    <x v="15"/>
    <x v="3"/>
  </r>
  <r>
    <x v="20"/>
    <x v="96"/>
    <n v="1"/>
    <x v="15"/>
    <x v="3"/>
  </r>
  <r>
    <x v="20"/>
    <x v="97"/>
    <n v="3"/>
    <x v="15"/>
    <x v="3"/>
  </r>
  <r>
    <x v="20"/>
    <x v="98"/>
    <n v="2"/>
    <x v="15"/>
    <x v="3"/>
  </r>
  <r>
    <x v="20"/>
    <x v="99"/>
    <n v="3"/>
    <x v="15"/>
    <x v="3"/>
  </r>
  <r>
    <x v="20"/>
    <x v="100"/>
    <n v="3.04"/>
    <x v="15"/>
    <x v="3"/>
  </r>
  <r>
    <x v="20"/>
    <x v="101"/>
    <n v="3.714285714285714"/>
    <x v="15"/>
    <x v="3"/>
  </r>
  <r>
    <x v="20"/>
    <x v="102"/>
    <n v="2"/>
    <x v="15"/>
    <x v="3"/>
  </r>
  <r>
    <x v="20"/>
    <x v="4"/>
    <n v="3.125"/>
    <x v="15"/>
    <x v="3"/>
  </r>
  <r>
    <x v="20"/>
    <x v="331"/>
    <n v="2.6333333333333337"/>
    <x v="15"/>
    <x v="3"/>
  </r>
  <r>
    <x v="15"/>
    <x v="81"/>
    <n v="8.1521739130434785"/>
    <x v="16"/>
    <x v="3"/>
  </r>
  <r>
    <x v="15"/>
    <x v="82"/>
    <n v="78.260869565217391"/>
    <x v="16"/>
    <x v="3"/>
  </r>
  <r>
    <x v="15"/>
    <x v="4"/>
    <n v="13.586956521739131"/>
    <x v="16"/>
    <x v="3"/>
  </r>
  <r>
    <x v="16"/>
    <x v="83"/>
    <n v="35.294117647058826"/>
    <x v="16"/>
    <x v="3"/>
  </r>
  <r>
    <x v="16"/>
    <x v="84"/>
    <n v="35.294117647058826"/>
    <x v="16"/>
    <x v="3"/>
  </r>
  <r>
    <x v="16"/>
    <x v="85"/>
    <n v="29.411764705882351"/>
    <x v="16"/>
    <x v="3"/>
  </r>
  <r>
    <x v="17"/>
    <x v="86"/>
    <n v="15.217391304347826"/>
    <x v="16"/>
    <x v="3"/>
  </r>
  <r>
    <x v="17"/>
    <x v="87"/>
    <n v="55.434782608695649"/>
    <x v="16"/>
    <x v="3"/>
  </r>
  <r>
    <x v="17"/>
    <x v="88"/>
    <n v="7.0652173913043477"/>
    <x v="16"/>
    <x v="3"/>
  </r>
  <r>
    <x v="17"/>
    <x v="89"/>
    <n v="8.695652173913043"/>
    <x v="16"/>
    <x v="3"/>
  </r>
  <r>
    <x v="17"/>
    <x v="4"/>
    <n v="13.586956521739131"/>
    <x v="16"/>
    <x v="3"/>
  </r>
  <r>
    <x v="18"/>
    <x v="86"/>
    <n v="15.217391304347826"/>
    <x v="16"/>
    <x v="3"/>
  </r>
  <r>
    <x v="18"/>
    <x v="87"/>
    <n v="55.434782608695649"/>
    <x v="16"/>
    <x v="3"/>
  </r>
  <r>
    <x v="18"/>
    <x v="88"/>
    <n v="7.0652173913043477"/>
    <x v="16"/>
    <x v="3"/>
  </r>
  <r>
    <x v="18"/>
    <x v="90"/>
    <n v="5.4347826086956523"/>
    <x v="16"/>
    <x v="3"/>
  </r>
  <r>
    <x v="18"/>
    <x v="91"/>
    <n v="2.1739130434782608"/>
    <x v="16"/>
    <x v="3"/>
  </r>
  <r>
    <x v="18"/>
    <x v="92"/>
    <n v="0.54347826086956519"/>
    <x v="16"/>
    <x v="3"/>
  </r>
  <r>
    <x v="18"/>
    <x v="93"/>
    <n v="0.54347826086956519"/>
    <x v="16"/>
    <x v="3"/>
  </r>
  <r>
    <x v="18"/>
    <x v="4"/>
    <n v="13.586956521739131"/>
    <x v="16"/>
    <x v="3"/>
  </r>
  <r>
    <x v="18"/>
    <x v="94"/>
    <n v="2.1949685534591183"/>
    <x v="16"/>
    <x v="3"/>
  </r>
  <r>
    <x v="18"/>
    <x v="95"/>
    <n v="2.4503816793893125"/>
    <x v="16"/>
    <x v="3"/>
  </r>
  <r>
    <x v="19"/>
    <x v="96"/>
    <n v="7.6086956521739131"/>
    <x v="16"/>
    <x v="3"/>
  </r>
  <r>
    <x v="19"/>
    <x v="97"/>
    <n v="3.8043478260869565"/>
    <x v="16"/>
    <x v="3"/>
  </r>
  <r>
    <x v="19"/>
    <x v="98"/>
    <n v="54.891304347826086"/>
    <x v="16"/>
    <x v="3"/>
  </r>
  <r>
    <x v="19"/>
    <x v="99"/>
    <n v="11.413043478260869"/>
    <x v="16"/>
    <x v="3"/>
  </r>
  <r>
    <x v="19"/>
    <x v="100"/>
    <n v="8.1521739130434785"/>
    <x v="16"/>
    <x v="3"/>
  </r>
  <r>
    <x v="19"/>
    <x v="101"/>
    <n v="9.2391304347826093"/>
    <x v="16"/>
    <x v="3"/>
  </r>
  <r>
    <x v="19"/>
    <x v="102"/>
    <n v="4.3478260869565215"/>
    <x v="16"/>
    <x v="3"/>
  </r>
  <r>
    <x v="19"/>
    <x v="4"/>
    <n v="0.54347826086956519"/>
    <x v="16"/>
    <x v="3"/>
  </r>
  <r>
    <x v="20"/>
    <x v="96"/>
    <n v="1"/>
    <x v="16"/>
    <x v="3"/>
  </r>
  <r>
    <x v="20"/>
    <x v="97"/>
    <n v="2.8571428571428572"/>
    <x v="16"/>
    <x v="3"/>
  </r>
  <r>
    <x v="20"/>
    <x v="98"/>
    <n v="2"/>
    <x v="16"/>
    <x v="3"/>
  </r>
  <r>
    <x v="20"/>
    <x v="99"/>
    <n v="3.3809523809523805"/>
    <x v="16"/>
    <x v="3"/>
  </r>
  <r>
    <x v="20"/>
    <x v="100"/>
    <n v="4.9333333333333327"/>
    <x v="16"/>
    <x v="3"/>
  </r>
  <r>
    <x v="20"/>
    <x v="101"/>
    <n v="3.5"/>
    <x v="16"/>
    <x v="3"/>
  </r>
  <r>
    <x v="20"/>
    <x v="102"/>
    <n v="2.4285714285714284"/>
    <x v="16"/>
    <x v="3"/>
  </r>
  <r>
    <x v="20"/>
    <x v="4"/>
    <n v="2"/>
    <x v="16"/>
    <x v="3"/>
  </r>
  <r>
    <x v="20"/>
    <x v="331"/>
    <n v="2.4944444444444458"/>
    <x v="16"/>
    <x v="3"/>
  </r>
  <r>
    <x v="21"/>
    <x v="103"/>
    <n v="49.387982195845694"/>
    <x v="0"/>
    <x v="2"/>
  </r>
  <r>
    <x v="21"/>
    <x v="104"/>
    <n v="39.094955489614243"/>
    <x v="0"/>
    <x v="2"/>
  </r>
  <r>
    <x v="21"/>
    <x v="4"/>
    <n v="11.517062314540059"/>
    <x v="0"/>
    <x v="2"/>
  </r>
  <r>
    <x v="22"/>
    <x v="105"/>
    <n v="98.201038575667653"/>
    <x v="0"/>
    <x v="2"/>
  </r>
  <r>
    <x v="22"/>
    <x v="106"/>
    <n v="1.7989614243323442"/>
    <x v="0"/>
    <x v="2"/>
  </r>
  <r>
    <x v="23"/>
    <x v="105"/>
    <n v="90.411721068249264"/>
    <x v="0"/>
    <x v="2"/>
  </r>
  <r>
    <x v="23"/>
    <x v="106"/>
    <n v="9.5882789317507413"/>
    <x v="0"/>
    <x v="2"/>
  </r>
  <r>
    <x v="24"/>
    <x v="105"/>
    <n v="99.554896142433236"/>
    <x v="0"/>
    <x v="2"/>
  </r>
  <r>
    <x v="24"/>
    <x v="106"/>
    <n v="0.44510385756676557"/>
    <x v="0"/>
    <x v="2"/>
  </r>
  <r>
    <x v="25"/>
    <x v="105"/>
    <n v="98.497774480712167"/>
    <x v="0"/>
    <x v="2"/>
  </r>
  <r>
    <x v="25"/>
    <x v="106"/>
    <n v="1.5022255192878338"/>
    <x v="0"/>
    <x v="2"/>
  </r>
  <r>
    <x v="26"/>
    <x v="105"/>
    <n v="85.218842729970333"/>
    <x v="0"/>
    <x v="2"/>
  </r>
  <r>
    <x v="26"/>
    <x v="106"/>
    <n v="14.781157270029674"/>
    <x v="0"/>
    <x v="2"/>
  </r>
  <r>
    <x v="27"/>
    <x v="105"/>
    <n v="95.474777448071222"/>
    <x v="0"/>
    <x v="2"/>
  </r>
  <r>
    <x v="27"/>
    <x v="106"/>
    <n v="4.525222551928783"/>
    <x v="0"/>
    <x v="2"/>
  </r>
  <r>
    <x v="28"/>
    <x v="105"/>
    <n v="94.380563798219583"/>
    <x v="0"/>
    <x v="2"/>
  </r>
  <r>
    <x v="28"/>
    <x v="106"/>
    <n v="5.6194362017804158"/>
    <x v="0"/>
    <x v="2"/>
  </r>
  <r>
    <x v="29"/>
    <x v="105"/>
    <n v="98.219584569732945"/>
    <x v="0"/>
    <x v="2"/>
  </r>
  <r>
    <x v="29"/>
    <x v="106"/>
    <n v="1.7804154302670623"/>
    <x v="0"/>
    <x v="2"/>
  </r>
  <r>
    <x v="30"/>
    <x v="105"/>
    <n v="75.964391691394653"/>
    <x v="0"/>
    <x v="2"/>
  </r>
  <r>
    <x v="30"/>
    <x v="106"/>
    <n v="24.03560830860534"/>
    <x v="0"/>
    <x v="2"/>
  </r>
  <r>
    <x v="31"/>
    <x v="105"/>
    <n v="98.905786350148361"/>
    <x v="0"/>
    <x v="2"/>
  </r>
  <r>
    <x v="31"/>
    <x v="106"/>
    <n v="1.0942136498516319"/>
    <x v="0"/>
    <x v="2"/>
  </r>
  <r>
    <x v="32"/>
    <x v="105"/>
    <n v="94.399109792284861"/>
    <x v="0"/>
    <x v="2"/>
  </r>
  <r>
    <x v="32"/>
    <x v="106"/>
    <n v="5.6008902077151337"/>
    <x v="0"/>
    <x v="2"/>
  </r>
  <r>
    <x v="33"/>
    <x v="105"/>
    <n v="94.269287833827889"/>
    <x v="0"/>
    <x v="2"/>
  </r>
  <r>
    <x v="33"/>
    <x v="106"/>
    <n v="5.7307121661721068"/>
    <x v="0"/>
    <x v="2"/>
  </r>
  <r>
    <x v="34"/>
    <x v="105"/>
    <n v="97.644658753709194"/>
    <x v="0"/>
    <x v="2"/>
  </r>
  <r>
    <x v="34"/>
    <x v="106"/>
    <n v="2.3553412462908012"/>
    <x v="0"/>
    <x v="2"/>
  </r>
  <r>
    <x v="21"/>
    <x v="103"/>
    <n v="54.755555555555553"/>
    <x v="1"/>
    <x v="2"/>
  </r>
  <r>
    <x v="21"/>
    <x v="104"/>
    <n v="33.777777777777779"/>
    <x v="1"/>
    <x v="2"/>
  </r>
  <r>
    <x v="21"/>
    <x v="4"/>
    <n v="11.466666666666667"/>
    <x v="1"/>
    <x v="2"/>
  </r>
  <r>
    <x v="22"/>
    <x v="105"/>
    <n v="98.488888888888894"/>
    <x v="1"/>
    <x v="2"/>
  </r>
  <r>
    <x v="22"/>
    <x v="106"/>
    <n v="1.5111111111111111"/>
    <x v="1"/>
    <x v="2"/>
  </r>
  <r>
    <x v="23"/>
    <x v="105"/>
    <n v="90.577777777777783"/>
    <x v="1"/>
    <x v="2"/>
  </r>
  <r>
    <x v="23"/>
    <x v="106"/>
    <n v="9.4222222222222225"/>
    <x v="1"/>
    <x v="2"/>
  </r>
  <r>
    <x v="24"/>
    <x v="105"/>
    <n v="98.933333333333337"/>
    <x v="1"/>
    <x v="2"/>
  </r>
  <r>
    <x v="24"/>
    <x v="106"/>
    <n v="1.0666666666666667"/>
    <x v="1"/>
    <x v="2"/>
  </r>
  <r>
    <x v="25"/>
    <x v="105"/>
    <n v="97.24444444444444"/>
    <x v="1"/>
    <x v="2"/>
  </r>
  <r>
    <x v="25"/>
    <x v="106"/>
    <n v="2.7555555555555555"/>
    <x v="1"/>
    <x v="2"/>
  </r>
  <r>
    <x v="26"/>
    <x v="105"/>
    <n v="88.977777777777774"/>
    <x v="1"/>
    <x v="2"/>
  </r>
  <r>
    <x v="26"/>
    <x v="106"/>
    <n v="11.022222222222222"/>
    <x v="1"/>
    <x v="2"/>
  </r>
  <r>
    <x v="27"/>
    <x v="105"/>
    <n v="93.688888888888883"/>
    <x v="1"/>
    <x v="2"/>
  </r>
  <r>
    <x v="27"/>
    <x v="106"/>
    <n v="6.3111111111111109"/>
    <x v="1"/>
    <x v="2"/>
  </r>
  <r>
    <x v="28"/>
    <x v="105"/>
    <n v="89.6"/>
    <x v="1"/>
    <x v="2"/>
  </r>
  <r>
    <x v="28"/>
    <x v="106"/>
    <n v="10.4"/>
    <x v="1"/>
    <x v="2"/>
  </r>
  <r>
    <x v="29"/>
    <x v="105"/>
    <n v="98.222222222222229"/>
    <x v="1"/>
    <x v="2"/>
  </r>
  <r>
    <x v="29"/>
    <x v="106"/>
    <n v="1.7777777777777777"/>
    <x v="1"/>
    <x v="2"/>
  </r>
  <r>
    <x v="30"/>
    <x v="105"/>
    <n v="74.75555555555556"/>
    <x v="1"/>
    <x v="2"/>
  </r>
  <r>
    <x v="30"/>
    <x v="106"/>
    <n v="25.244444444444444"/>
    <x v="1"/>
    <x v="2"/>
  </r>
  <r>
    <x v="31"/>
    <x v="105"/>
    <n v="98.933333333333337"/>
    <x v="1"/>
    <x v="2"/>
  </r>
  <r>
    <x v="31"/>
    <x v="106"/>
    <n v="1.0666666666666667"/>
    <x v="1"/>
    <x v="2"/>
  </r>
  <r>
    <x v="32"/>
    <x v="105"/>
    <n v="92.62222222222222"/>
    <x v="1"/>
    <x v="2"/>
  </r>
  <r>
    <x v="32"/>
    <x v="106"/>
    <n v="7.3777777777777782"/>
    <x v="1"/>
    <x v="2"/>
  </r>
  <r>
    <x v="33"/>
    <x v="105"/>
    <n v="88.533333333333331"/>
    <x v="1"/>
    <x v="2"/>
  </r>
  <r>
    <x v="33"/>
    <x v="106"/>
    <n v="11.466666666666667"/>
    <x v="1"/>
    <x v="2"/>
  </r>
  <r>
    <x v="34"/>
    <x v="105"/>
    <n v="96.888888888888886"/>
    <x v="1"/>
    <x v="2"/>
  </r>
  <r>
    <x v="34"/>
    <x v="106"/>
    <n v="3.1111111111111112"/>
    <x v="1"/>
    <x v="2"/>
  </r>
  <r>
    <x v="21"/>
    <x v="103"/>
    <n v="30.271739130434781"/>
    <x v="2"/>
    <x v="2"/>
  </r>
  <r>
    <x v="21"/>
    <x v="104"/>
    <n v="57.934782608695649"/>
    <x v="2"/>
    <x v="2"/>
  </r>
  <r>
    <x v="21"/>
    <x v="4"/>
    <n v="11.793478260869565"/>
    <x v="2"/>
    <x v="2"/>
  </r>
  <r>
    <x v="22"/>
    <x v="105"/>
    <n v="98.478260869565219"/>
    <x v="2"/>
    <x v="2"/>
  </r>
  <r>
    <x v="22"/>
    <x v="106"/>
    <n v="1.5217391304347827"/>
    <x v="2"/>
    <x v="2"/>
  </r>
  <r>
    <x v="23"/>
    <x v="105"/>
    <n v="93.260869565217391"/>
    <x v="2"/>
    <x v="2"/>
  </r>
  <r>
    <x v="23"/>
    <x v="106"/>
    <n v="6.7391304347826084"/>
    <x v="2"/>
    <x v="2"/>
  </r>
  <r>
    <x v="24"/>
    <x v="105"/>
    <n v="99.891304347826093"/>
    <x v="2"/>
    <x v="2"/>
  </r>
  <r>
    <x v="24"/>
    <x v="106"/>
    <n v="0.10869565217391304"/>
    <x v="2"/>
    <x v="2"/>
  </r>
  <r>
    <x v="25"/>
    <x v="105"/>
    <n v="99.021739130434781"/>
    <x v="2"/>
    <x v="2"/>
  </r>
  <r>
    <x v="25"/>
    <x v="106"/>
    <n v="0.97826086956521741"/>
    <x v="2"/>
    <x v="2"/>
  </r>
  <r>
    <x v="26"/>
    <x v="105"/>
    <n v="96.684782608695656"/>
    <x v="2"/>
    <x v="2"/>
  </r>
  <r>
    <x v="26"/>
    <x v="106"/>
    <n v="3.3152173913043477"/>
    <x v="2"/>
    <x v="2"/>
  </r>
  <r>
    <x v="27"/>
    <x v="105"/>
    <n v="96.902173913043484"/>
    <x v="2"/>
    <x v="2"/>
  </r>
  <r>
    <x v="27"/>
    <x v="106"/>
    <n v="3.097826086956522"/>
    <x v="2"/>
    <x v="2"/>
  </r>
  <r>
    <x v="28"/>
    <x v="105"/>
    <n v="98.206521739130437"/>
    <x v="2"/>
    <x v="2"/>
  </r>
  <r>
    <x v="28"/>
    <x v="106"/>
    <n v="1.7934782608695652"/>
    <x v="2"/>
    <x v="2"/>
  </r>
  <r>
    <x v="29"/>
    <x v="105"/>
    <n v="98.532608695652172"/>
    <x v="2"/>
    <x v="2"/>
  </r>
  <r>
    <x v="29"/>
    <x v="106"/>
    <n v="1.4673913043478262"/>
    <x v="2"/>
    <x v="2"/>
  </r>
  <r>
    <x v="30"/>
    <x v="105"/>
    <n v="84.510869565217391"/>
    <x v="2"/>
    <x v="2"/>
  </r>
  <r>
    <x v="30"/>
    <x v="106"/>
    <n v="15.489130434782609"/>
    <x v="2"/>
    <x v="2"/>
  </r>
  <r>
    <x v="31"/>
    <x v="105"/>
    <n v="99.347826086956516"/>
    <x v="2"/>
    <x v="2"/>
  </r>
  <r>
    <x v="31"/>
    <x v="106"/>
    <n v="0.65217391304347827"/>
    <x v="2"/>
    <x v="2"/>
  </r>
  <r>
    <x v="32"/>
    <x v="105"/>
    <n v="98.043478260869563"/>
    <x v="2"/>
    <x v="2"/>
  </r>
  <r>
    <x v="32"/>
    <x v="106"/>
    <n v="1.9565217391304348"/>
    <x v="2"/>
    <x v="2"/>
  </r>
  <r>
    <x v="33"/>
    <x v="105"/>
    <n v="98.206521739130437"/>
    <x v="2"/>
    <x v="2"/>
  </r>
  <r>
    <x v="33"/>
    <x v="106"/>
    <n v="1.7934782608695652"/>
    <x v="2"/>
    <x v="2"/>
  </r>
  <r>
    <x v="34"/>
    <x v="105"/>
    <n v="98.967391304347828"/>
    <x v="2"/>
    <x v="2"/>
  </r>
  <r>
    <x v="34"/>
    <x v="106"/>
    <n v="1.0326086956521738"/>
    <x v="2"/>
    <x v="2"/>
  </r>
  <r>
    <x v="21"/>
    <x v="103"/>
    <n v="75.91549295774648"/>
    <x v="3"/>
    <x v="2"/>
  </r>
  <r>
    <x v="21"/>
    <x v="104"/>
    <n v="16.197183098591548"/>
    <x v="3"/>
    <x v="2"/>
  </r>
  <r>
    <x v="21"/>
    <x v="4"/>
    <n v="7.887323943661972"/>
    <x v="3"/>
    <x v="2"/>
  </r>
  <r>
    <x v="22"/>
    <x v="105"/>
    <n v="98.309859154929583"/>
    <x v="3"/>
    <x v="2"/>
  </r>
  <r>
    <x v="22"/>
    <x v="106"/>
    <n v="1.6901408450704225"/>
    <x v="3"/>
    <x v="2"/>
  </r>
  <r>
    <x v="23"/>
    <x v="105"/>
    <n v="86.901408450704224"/>
    <x v="3"/>
    <x v="2"/>
  </r>
  <r>
    <x v="23"/>
    <x v="106"/>
    <n v="13.098591549295774"/>
    <x v="3"/>
    <x v="2"/>
  </r>
  <r>
    <x v="24"/>
    <x v="105"/>
    <n v="99.436619718309856"/>
    <x v="3"/>
    <x v="2"/>
  </r>
  <r>
    <x v="24"/>
    <x v="106"/>
    <n v="0.56338028169014087"/>
    <x v="3"/>
    <x v="2"/>
  </r>
  <r>
    <x v="25"/>
    <x v="105"/>
    <n v="99.014084507042256"/>
    <x v="3"/>
    <x v="2"/>
  </r>
  <r>
    <x v="25"/>
    <x v="106"/>
    <n v="0.9859154929577465"/>
    <x v="3"/>
    <x v="2"/>
  </r>
  <r>
    <x v="26"/>
    <x v="105"/>
    <n v="59.577464788732392"/>
    <x v="3"/>
    <x v="2"/>
  </r>
  <r>
    <x v="26"/>
    <x v="106"/>
    <n v="40.422535211267608"/>
    <x v="3"/>
    <x v="2"/>
  </r>
  <r>
    <x v="27"/>
    <x v="105"/>
    <n v="95.492957746478879"/>
    <x v="3"/>
    <x v="2"/>
  </r>
  <r>
    <x v="27"/>
    <x v="106"/>
    <n v="4.507042253521127"/>
    <x v="3"/>
    <x v="2"/>
  </r>
  <r>
    <x v="28"/>
    <x v="105"/>
    <n v="92.535211267605632"/>
    <x v="3"/>
    <x v="2"/>
  </r>
  <r>
    <x v="28"/>
    <x v="106"/>
    <n v="7.464788732394366"/>
    <x v="3"/>
    <x v="2"/>
  </r>
  <r>
    <x v="29"/>
    <x v="105"/>
    <n v="98.873239436619713"/>
    <x v="3"/>
    <x v="2"/>
  </r>
  <r>
    <x v="29"/>
    <x v="106"/>
    <n v="1.1267605633802817"/>
    <x v="3"/>
    <x v="2"/>
  </r>
  <r>
    <x v="30"/>
    <x v="105"/>
    <n v="60.845070422535208"/>
    <x v="3"/>
    <x v="2"/>
  </r>
  <r>
    <x v="30"/>
    <x v="106"/>
    <n v="39.154929577464792"/>
    <x v="3"/>
    <x v="2"/>
  </r>
  <r>
    <x v="31"/>
    <x v="105"/>
    <n v="98.309859154929583"/>
    <x v="3"/>
    <x v="2"/>
  </r>
  <r>
    <x v="31"/>
    <x v="106"/>
    <n v="1.6901408450704225"/>
    <x v="3"/>
    <x v="2"/>
  </r>
  <r>
    <x v="32"/>
    <x v="105"/>
    <n v="90.563380281690144"/>
    <x v="3"/>
    <x v="2"/>
  </r>
  <r>
    <x v="32"/>
    <x v="106"/>
    <n v="9.4366197183098599"/>
    <x v="3"/>
    <x v="2"/>
  </r>
  <r>
    <x v="33"/>
    <x v="105"/>
    <n v="93.802816901408448"/>
    <x v="3"/>
    <x v="2"/>
  </r>
  <r>
    <x v="33"/>
    <x v="106"/>
    <n v="6.197183098591549"/>
    <x v="3"/>
    <x v="2"/>
  </r>
  <r>
    <x v="34"/>
    <x v="105"/>
    <n v="98.450704225352112"/>
    <x v="3"/>
    <x v="2"/>
  </r>
  <r>
    <x v="34"/>
    <x v="106"/>
    <n v="1.5492957746478873"/>
    <x v="3"/>
    <x v="2"/>
  </r>
  <r>
    <x v="21"/>
    <x v="103"/>
    <n v="46.956521739130437"/>
    <x v="4"/>
    <x v="2"/>
  </r>
  <r>
    <x v="21"/>
    <x v="104"/>
    <n v="34.927536231884055"/>
    <x v="4"/>
    <x v="2"/>
  </r>
  <r>
    <x v="21"/>
    <x v="4"/>
    <n v="18.115942028985508"/>
    <x v="4"/>
    <x v="2"/>
  </r>
  <r>
    <x v="22"/>
    <x v="105"/>
    <n v="97.536231884057969"/>
    <x v="4"/>
    <x v="2"/>
  </r>
  <r>
    <x v="22"/>
    <x v="106"/>
    <n v="2.4637681159420288"/>
    <x v="4"/>
    <x v="2"/>
  </r>
  <r>
    <x v="23"/>
    <x v="105"/>
    <n v="94.637681159420296"/>
    <x v="4"/>
    <x v="2"/>
  </r>
  <r>
    <x v="23"/>
    <x v="106"/>
    <n v="5.36231884057971"/>
    <x v="4"/>
    <x v="2"/>
  </r>
  <r>
    <x v="24"/>
    <x v="105"/>
    <n v="99.85507246376811"/>
    <x v="4"/>
    <x v="2"/>
  </r>
  <r>
    <x v="24"/>
    <x v="106"/>
    <n v="0.14492753623188406"/>
    <x v="4"/>
    <x v="2"/>
  </r>
  <r>
    <x v="25"/>
    <x v="105"/>
    <n v="99.420289855072468"/>
    <x v="4"/>
    <x v="2"/>
  </r>
  <r>
    <x v="25"/>
    <x v="106"/>
    <n v="0.57971014492753625"/>
    <x v="4"/>
    <x v="2"/>
  </r>
  <r>
    <x v="26"/>
    <x v="105"/>
    <n v="83.333333333333329"/>
    <x v="4"/>
    <x v="2"/>
  </r>
  <r>
    <x v="26"/>
    <x v="106"/>
    <n v="16.666666666666668"/>
    <x v="4"/>
    <x v="2"/>
  </r>
  <r>
    <x v="27"/>
    <x v="105"/>
    <n v="96.956521739130437"/>
    <x v="4"/>
    <x v="2"/>
  </r>
  <r>
    <x v="27"/>
    <x v="106"/>
    <n v="3.0434782608695654"/>
    <x v="4"/>
    <x v="2"/>
  </r>
  <r>
    <x v="28"/>
    <x v="105"/>
    <n v="96.086956521739125"/>
    <x v="4"/>
    <x v="2"/>
  </r>
  <r>
    <x v="28"/>
    <x v="106"/>
    <n v="3.9130434782608696"/>
    <x v="4"/>
    <x v="2"/>
  </r>
  <r>
    <x v="29"/>
    <x v="105"/>
    <n v="98.550724637681157"/>
    <x v="4"/>
    <x v="2"/>
  </r>
  <r>
    <x v="29"/>
    <x v="106"/>
    <n v="1.4492753623188406"/>
    <x v="4"/>
    <x v="2"/>
  </r>
  <r>
    <x v="30"/>
    <x v="105"/>
    <n v="77.391304347826093"/>
    <x v="4"/>
    <x v="2"/>
  </r>
  <r>
    <x v="30"/>
    <x v="106"/>
    <n v="22.608695652173914"/>
    <x v="4"/>
    <x v="2"/>
  </r>
  <r>
    <x v="31"/>
    <x v="105"/>
    <n v="99.130434782608702"/>
    <x v="4"/>
    <x v="2"/>
  </r>
  <r>
    <x v="31"/>
    <x v="106"/>
    <n v="0.86956521739130432"/>
    <x v="4"/>
    <x v="2"/>
  </r>
  <r>
    <x v="32"/>
    <x v="105"/>
    <n v="96.521739130434781"/>
    <x v="4"/>
    <x v="2"/>
  </r>
  <r>
    <x v="32"/>
    <x v="106"/>
    <n v="3.4782608695652173"/>
    <x v="4"/>
    <x v="2"/>
  </r>
  <r>
    <x v="33"/>
    <x v="105"/>
    <n v="95.072463768115938"/>
    <x v="4"/>
    <x v="2"/>
  </r>
  <r>
    <x v="33"/>
    <x v="106"/>
    <n v="4.9275362318840576"/>
    <x v="4"/>
    <x v="2"/>
  </r>
  <r>
    <x v="34"/>
    <x v="105"/>
    <n v="97.246376811594203"/>
    <x v="4"/>
    <x v="2"/>
  </r>
  <r>
    <x v="34"/>
    <x v="106"/>
    <n v="2.7536231884057969"/>
    <x v="4"/>
    <x v="2"/>
  </r>
  <r>
    <x v="21"/>
    <x v="103"/>
    <n v="49.743589743589745"/>
    <x v="5"/>
    <x v="2"/>
  </r>
  <r>
    <x v="21"/>
    <x v="104"/>
    <n v="32.307692307692307"/>
    <x v="5"/>
    <x v="2"/>
  </r>
  <r>
    <x v="21"/>
    <x v="4"/>
    <n v="17.948717948717949"/>
    <x v="5"/>
    <x v="2"/>
  </r>
  <r>
    <x v="22"/>
    <x v="105"/>
    <n v="97.948717948717942"/>
    <x v="5"/>
    <x v="2"/>
  </r>
  <r>
    <x v="22"/>
    <x v="106"/>
    <n v="2.0512820512820511"/>
    <x v="5"/>
    <x v="2"/>
  </r>
  <r>
    <x v="23"/>
    <x v="105"/>
    <n v="94.358974358974365"/>
    <x v="5"/>
    <x v="2"/>
  </r>
  <r>
    <x v="23"/>
    <x v="106"/>
    <n v="5.6410256410256414"/>
    <x v="5"/>
    <x v="2"/>
  </r>
  <r>
    <x v="24"/>
    <x v="105"/>
    <n v="100"/>
    <x v="5"/>
    <x v="2"/>
  </r>
  <r>
    <x v="24"/>
    <x v="106"/>
    <n v="0"/>
    <x v="5"/>
    <x v="2"/>
  </r>
  <r>
    <x v="25"/>
    <x v="105"/>
    <n v="99.487179487179489"/>
    <x v="5"/>
    <x v="2"/>
  </r>
  <r>
    <x v="25"/>
    <x v="106"/>
    <n v="0.51282051282051277"/>
    <x v="5"/>
    <x v="2"/>
  </r>
  <r>
    <x v="26"/>
    <x v="105"/>
    <n v="86.666666666666671"/>
    <x v="5"/>
    <x v="2"/>
  </r>
  <r>
    <x v="26"/>
    <x v="106"/>
    <n v="13.333333333333334"/>
    <x v="5"/>
    <x v="2"/>
  </r>
  <r>
    <x v="27"/>
    <x v="105"/>
    <n v="96.410256410256409"/>
    <x v="5"/>
    <x v="2"/>
  </r>
  <r>
    <x v="27"/>
    <x v="106"/>
    <n v="3.5897435897435899"/>
    <x v="5"/>
    <x v="2"/>
  </r>
  <r>
    <x v="28"/>
    <x v="105"/>
    <n v="97.435897435897431"/>
    <x v="5"/>
    <x v="2"/>
  </r>
  <r>
    <x v="28"/>
    <x v="106"/>
    <n v="2.5641025641025643"/>
    <x v="5"/>
    <x v="2"/>
  </r>
  <r>
    <x v="29"/>
    <x v="105"/>
    <n v="98.974358974358978"/>
    <x v="5"/>
    <x v="2"/>
  </r>
  <r>
    <x v="29"/>
    <x v="106"/>
    <n v="1.0256410256410255"/>
    <x v="5"/>
    <x v="2"/>
  </r>
  <r>
    <x v="30"/>
    <x v="105"/>
    <n v="68.717948717948715"/>
    <x v="5"/>
    <x v="2"/>
  </r>
  <r>
    <x v="30"/>
    <x v="106"/>
    <n v="31.282051282051281"/>
    <x v="5"/>
    <x v="2"/>
  </r>
  <r>
    <x v="31"/>
    <x v="105"/>
    <n v="98.974358974358978"/>
    <x v="5"/>
    <x v="2"/>
  </r>
  <r>
    <x v="31"/>
    <x v="106"/>
    <n v="1.0256410256410255"/>
    <x v="5"/>
    <x v="2"/>
  </r>
  <r>
    <x v="32"/>
    <x v="105"/>
    <n v="96.410256410256409"/>
    <x v="5"/>
    <x v="2"/>
  </r>
  <r>
    <x v="32"/>
    <x v="106"/>
    <n v="3.5897435897435899"/>
    <x v="5"/>
    <x v="2"/>
  </r>
  <r>
    <x v="33"/>
    <x v="105"/>
    <n v="91.282051282051285"/>
    <x v="5"/>
    <x v="2"/>
  </r>
  <r>
    <x v="33"/>
    <x v="106"/>
    <n v="8.7179487179487172"/>
    <x v="5"/>
    <x v="2"/>
  </r>
  <r>
    <x v="34"/>
    <x v="105"/>
    <n v="94.358974358974365"/>
    <x v="5"/>
    <x v="2"/>
  </r>
  <r>
    <x v="34"/>
    <x v="106"/>
    <n v="5.6410256410256414"/>
    <x v="5"/>
    <x v="2"/>
  </r>
  <r>
    <x v="21"/>
    <x v="103"/>
    <n v="47.933884297520663"/>
    <x v="6"/>
    <x v="2"/>
  </r>
  <r>
    <x v="21"/>
    <x v="104"/>
    <n v="32.231404958677686"/>
    <x v="6"/>
    <x v="2"/>
  </r>
  <r>
    <x v="21"/>
    <x v="4"/>
    <n v="19.834710743801654"/>
    <x v="6"/>
    <x v="2"/>
  </r>
  <r>
    <x v="22"/>
    <x v="105"/>
    <n v="97.52066115702479"/>
    <x v="6"/>
    <x v="2"/>
  </r>
  <r>
    <x v="22"/>
    <x v="106"/>
    <n v="2.4793388429752068"/>
    <x v="6"/>
    <x v="2"/>
  </r>
  <r>
    <x v="23"/>
    <x v="105"/>
    <n v="98.347107438016522"/>
    <x v="6"/>
    <x v="2"/>
  </r>
  <r>
    <x v="23"/>
    <x v="106"/>
    <n v="1.6528925619834711"/>
    <x v="6"/>
    <x v="2"/>
  </r>
  <r>
    <x v="24"/>
    <x v="105"/>
    <n v="99.173553719008268"/>
    <x v="6"/>
    <x v="2"/>
  </r>
  <r>
    <x v="24"/>
    <x v="106"/>
    <n v="0.82644628099173556"/>
    <x v="6"/>
    <x v="2"/>
  </r>
  <r>
    <x v="25"/>
    <x v="105"/>
    <n v="100"/>
    <x v="6"/>
    <x v="2"/>
  </r>
  <r>
    <x v="25"/>
    <x v="106"/>
    <n v="0"/>
    <x v="6"/>
    <x v="2"/>
  </r>
  <r>
    <x v="26"/>
    <x v="105"/>
    <n v="71.900826446280988"/>
    <x v="6"/>
    <x v="2"/>
  </r>
  <r>
    <x v="26"/>
    <x v="106"/>
    <n v="28.099173553719009"/>
    <x v="6"/>
    <x v="2"/>
  </r>
  <r>
    <x v="27"/>
    <x v="105"/>
    <n v="95.867768595041326"/>
    <x v="6"/>
    <x v="2"/>
  </r>
  <r>
    <x v="27"/>
    <x v="106"/>
    <n v="4.1322314049586772"/>
    <x v="6"/>
    <x v="2"/>
  </r>
  <r>
    <x v="28"/>
    <x v="105"/>
    <n v="97.52066115702479"/>
    <x v="6"/>
    <x v="2"/>
  </r>
  <r>
    <x v="28"/>
    <x v="106"/>
    <n v="2.4793388429752068"/>
    <x v="6"/>
    <x v="2"/>
  </r>
  <r>
    <x v="29"/>
    <x v="105"/>
    <n v="96.694214876033058"/>
    <x v="6"/>
    <x v="2"/>
  </r>
  <r>
    <x v="29"/>
    <x v="106"/>
    <n v="3.3057851239669422"/>
    <x v="6"/>
    <x v="2"/>
  </r>
  <r>
    <x v="30"/>
    <x v="105"/>
    <n v="80.165289256198349"/>
    <x v="6"/>
    <x v="2"/>
  </r>
  <r>
    <x v="30"/>
    <x v="106"/>
    <n v="19.834710743801654"/>
    <x v="6"/>
    <x v="2"/>
  </r>
  <r>
    <x v="31"/>
    <x v="105"/>
    <n v="100"/>
    <x v="6"/>
    <x v="2"/>
  </r>
  <r>
    <x v="31"/>
    <x v="106"/>
    <n v="0"/>
    <x v="6"/>
    <x v="2"/>
  </r>
  <r>
    <x v="32"/>
    <x v="105"/>
    <n v="97.52066115702479"/>
    <x v="6"/>
    <x v="2"/>
  </r>
  <r>
    <x v="32"/>
    <x v="106"/>
    <n v="2.4793388429752068"/>
    <x v="6"/>
    <x v="2"/>
  </r>
  <r>
    <x v="33"/>
    <x v="105"/>
    <n v="99.173553719008268"/>
    <x v="6"/>
    <x v="2"/>
  </r>
  <r>
    <x v="33"/>
    <x v="106"/>
    <n v="0.82644628099173556"/>
    <x v="6"/>
    <x v="2"/>
  </r>
  <r>
    <x v="34"/>
    <x v="105"/>
    <n v="99.173553719008268"/>
    <x v="6"/>
    <x v="2"/>
  </r>
  <r>
    <x v="34"/>
    <x v="106"/>
    <n v="0.82644628099173556"/>
    <x v="6"/>
    <x v="2"/>
  </r>
  <r>
    <x v="21"/>
    <x v="103"/>
    <n v="49.253731343283583"/>
    <x v="7"/>
    <x v="2"/>
  </r>
  <r>
    <x v="21"/>
    <x v="104"/>
    <n v="35.820895522388057"/>
    <x v="7"/>
    <x v="2"/>
  </r>
  <r>
    <x v="21"/>
    <x v="4"/>
    <n v="14.925373134328359"/>
    <x v="7"/>
    <x v="2"/>
  </r>
  <r>
    <x v="22"/>
    <x v="105"/>
    <n v="96.517412935323378"/>
    <x v="7"/>
    <x v="2"/>
  </r>
  <r>
    <x v="22"/>
    <x v="106"/>
    <n v="3.4825870646766171"/>
    <x v="7"/>
    <x v="2"/>
  </r>
  <r>
    <x v="23"/>
    <x v="105"/>
    <n v="95.024875621890544"/>
    <x v="7"/>
    <x v="2"/>
  </r>
  <r>
    <x v="23"/>
    <x v="106"/>
    <n v="4.9751243781094523"/>
    <x v="7"/>
    <x v="2"/>
  </r>
  <r>
    <x v="24"/>
    <x v="105"/>
    <n v="100"/>
    <x v="7"/>
    <x v="2"/>
  </r>
  <r>
    <x v="24"/>
    <x v="106"/>
    <n v="0"/>
    <x v="7"/>
    <x v="2"/>
  </r>
  <r>
    <x v="25"/>
    <x v="105"/>
    <n v="99.50248756218906"/>
    <x v="7"/>
    <x v="2"/>
  </r>
  <r>
    <x v="25"/>
    <x v="106"/>
    <n v="0.49751243781094528"/>
    <x v="7"/>
    <x v="2"/>
  </r>
  <r>
    <x v="26"/>
    <x v="105"/>
    <n v="84.577114427860693"/>
    <x v="7"/>
    <x v="2"/>
  </r>
  <r>
    <x v="26"/>
    <x v="106"/>
    <n v="15.422885572139304"/>
    <x v="7"/>
    <x v="2"/>
  </r>
  <r>
    <x v="27"/>
    <x v="105"/>
    <n v="97.512437810945272"/>
    <x v="7"/>
    <x v="2"/>
  </r>
  <r>
    <x v="27"/>
    <x v="106"/>
    <n v="2.4875621890547261"/>
    <x v="7"/>
    <x v="2"/>
  </r>
  <r>
    <x v="28"/>
    <x v="105"/>
    <n v="93.53233830845771"/>
    <x v="7"/>
    <x v="2"/>
  </r>
  <r>
    <x v="28"/>
    <x v="106"/>
    <n v="6.4676616915422889"/>
    <x v="7"/>
    <x v="2"/>
  </r>
  <r>
    <x v="29"/>
    <x v="105"/>
    <n v="98.507462686567166"/>
    <x v="7"/>
    <x v="2"/>
  </r>
  <r>
    <x v="29"/>
    <x v="106"/>
    <n v="1.4925373134328359"/>
    <x v="7"/>
    <x v="2"/>
  </r>
  <r>
    <x v="30"/>
    <x v="105"/>
    <n v="81.094527363184085"/>
    <x v="7"/>
    <x v="2"/>
  </r>
  <r>
    <x v="30"/>
    <x v="106"/>
    <n v="18.905472636815919"/>
    <x v="7"/>
    <x v="2"/>
  </r>
  <r>
    <x v="31"/>
    <x v="105"/>
    <n v="99.004975124378106"/>
    <x v="7"/>
    <x v="2"/>
  </r>
  <r>
    <x v="31"/>
    <x v="106"/>
    <n v="0.99502487562189057"/>
    <x v="7"/>
    <x v="2"/>
  </r>
  <r>
    <x v="32"/>
    <x v="105"/>
    <n v="96.517412935323378"/>
    <x v="7"/>
    <x v="2"/>
  </r>
  <r>
    <x v="32"/>
    <x v="106"/>
    <n v="3.4825870646766171"/>
    <x v="7"/>
    <x v="2"/>
  </r>
  <r>
    <x v="33"/>
    <x v="105"/>
    <n v="94.02985074626865"/>
    <x v="7"/>
    <x v="2"/>
  </r>
  <r>
    <x v="33"/>
    <x v="106"/>
    <n v="5.9701492537313436"/>
    <x v="7"/>
    <x v="2"/>
  </r>
  <r>
    <x v="34"/>
    <x v="105"/>
    <n v="97.014925373134332"/>
    <x v="7"/>
    <x v="2"/>
  </r>
  <r>
    <x v="34"/>
    <x v="106"/>
    <n v="2.9850746268656718"/>
    <x v="7"/>
    <x v="2"/>
  </r>
  <r>
    <x v="21"/>
    <x v="103"/>
    <n v="40.462427745664741"/>
    <x v="8"/>
    <x v="2"/>
  </r>
  <r>
    <x v="21"/>
    <x v="104"/>
    <n v="38.728323699421964"/>
    <x v="8"/>
    <x v="2"/>
  </r>
  <r>
    <x v="21"/>
    <x v="4"/>
    <n v="20.809248554913296"/>
    <x v="8"/>
    <x v="2"/>
  </r>
  <r>
    <x v="22"/>
    <x v="105"/>
    <n v="98.265895953757223"/>
    <x v="8"/>
    <x v="2"/>
  </r>
  <r>
    <x v="22"/>
    <x v="106"/>
    <n v="1.7341040462427746"/>
    <x v="8"/>
    <x v="2"/>
  </r>
  <r>
    <x v="23"/>
    <x v="105"/>
    <n v="91.907514450867055"/>
    <x v="8"/>
    <x v="2"/>
  </r>
  <r>
    <x v="23"/>
    <x v="106"/>
    <n v="8.0924855491329488"/>
    <x v="8"/>
    <x v="2"/>
  </r>
  <r>
    <x v="24"/>
    <x v="105"/>
    <n v="100"/>
    <x v="8"/>
    <x v="2"/>
  </r>
  <r>
    <x v="24"/>
    <x v="106"/>
    <n v="0"/>
    <x v="8"/>
    <x v="2"/>
  </r>
  <r>
    <x v="25"/>
    <x v="105"/>
    <n v="98.843930635838149"/>
    <x v="8"/>
    <x v="2"/>
  </r>
  <r>
    <x v="25"/>
    <x v="106"/>
    <n v="1.1560693641618498"/>
    <x v="8"/>
    <x v="2"/>
  </r>
  <r>
    <x v="26"/>
    <x v="105"/>
    <n v="86.127167630057798"/>
    <x v="8"/>
    <x v="2"/>
  </r>
  <r>
    <x v="26"/>
    <x v="106"/>
    <n v="13.872832369942197"/>
    <x v="8"/>
    <x v="2"/>
  </r>
  <r>
    <x v="27"/>
    <x v="105"/>
    <n v="97.687861271676297"/>
    <x v="8"/>
    <x v="2"/>
  </r>
  <r>
    <x v="27"/>
    <x v="106"/>
    <n v="2.3121387283236996"/>
    <x v="8"/>
    <x v="2"/>
  </r>
  <r>
    <x v="28"/>
    <x v="105"/>
    <n v="96.531791907514446"/>
    <x v="8"/>
    <x v="2"/>
  </r>
  <r>
    <x v="28"/>
    <x v="106"/>
    <n v="3.4682080924855492"/>
    <x v="8"/>
    <x v="2"/>
  </r>
  <r>
    <x v="29"/>
    <x v="105"/>
    <n v="99.421965317919074"/>
    <x v="8"/>
    <x v="2"/>
  </r>
  <r>
    <x v="29"/>
    <x v="106"/>
    <n v="0.5780346820809249"/>
    <x v="8"/>
    <x v="2"/>
  </r>
  <r>
    <x v="30"/>
    <x v="105"/>
    <n v="80.924855491329481"/>
    <x v="8"/>
    <x v="2"/>
  </r>
  <r>
    <x v="30"/>
    <x v="106"/>
    <n v="19.075144508670519"/>
    <x v="8"/>
    <x v="2"/>
  </r>
  <r>
    <x v="31"/>
    <x v="105"/>
    <n v="98.843930635838149"/>
    <x v="8"/>
    <x v="2"/>
  </r>
  <r>
    <x v="31"/>
    <x v="106"/>
    <n v="1.1560693641618498"/>
    <x v="8"/>
    <x v="2"/>
  </r>
  <r>
    <x v="32"/>
    <x v="105"/>
    <n v="95.95375722543352"/>
    <x v="8"/>
    <x v="2"/>
  </r>
  <r>
    <x v="32"/>
    <x v="106"/>
    <n v="4.0462427745664744"/>
    <x v="8"/>
    <x v="2"/>
  </r>
  <r>
    <x v="33"/>
    <x v="105"/>
    <n v="97.687861271676297"/>
    <x v="8"/>
    <x v="2"/>
  </r>
  <r>
    <x v="33"/>
    <x v="106"/>
    <n v="2.3121387283236996"/>
    <x v="8"/>
    <x v="2"/>
  </r>
  <r>
    <x v="34"/>
    <x v="105"/>
    <n v="99.421965317919074"/>
    <x v="8"/>
    <x v="2"/>
  </r>
  <r>
    <x v="34"/>
    <x v="106"/>
    <n v="0.5780346820809249"/>
    <x v="8"/>
    <x v="2"/>
  </r>
  <r>
    <x v="21"/>
    <x v="103"/>
    <n v="54.696132596685082"/>
    <x v="9"/>
    <x v="2"/>
  </r>
  <r>
    <x v="21"/>
    <x v="104"/>
    <n v="37.016574585635361"/>
    <x v="9"/>
    <x v="2"/>
  </r>
  <r>
    <x v="21"/>
    <x v="4"/>
    <n v="8.2872928176795586"/>
    <x v="9"/>
    <x v="2"/>
  </r>
  <r>
    <x v="22"/>
    <x v="105"/>
    <n v="97.790055248618785"/>
    <x v="9"/>
    <x v="2"/>
  </r>
  <r>
    <x v="22"/>
    <x v="106"/>
    <n v="2.2099447513812156"/>
    <x v="9"/>
    <x v="2"/>
  </r>
  <r>
    <x v="23"/>
    <x v="105"/>
    <n v="76.795580110497241"/>
    <x v="9"/>
    <x v="2"/>
  </r>
  <r>
    <x v="23"/>
    <x v="106"/>
    <n v="23.204419889502763"/>
    <x v="9"/>
    <x v="2"/>
  </r>
  <r>
    <x v="24"/>
    <x v="105"/>
    <n v="100"/>
    <x v="9"/>
    <x v="2"/>
  </r>
  <r>
    <x v="24"/>
    <x v="106"/>
    <n v="0"/>
    <x v="9"/>
    <x v="2"/>
  </r>
  <r>
    <x v="25"/>
    <x v="105"/>
    <n v="98.342541436464089"/>
    <x v="9"/>
    <x v="2"/>
  </r>
  <r>
    <x v="25"/>
    <x v="106"/>
    <n v="1.6574585635359116"/>
    <x v="9"/>
    <x v="2"/>
  </r>
  <r>
    <x v="26"/>
    <x v="105"/>
    <n v="88.39779005524862"/>
    <x v="9"/>
    <x v="2"/>
  </r>
  <r>
    <x v="26"/>
    <x v="106"/>
    <n v="11.602209944751381"/>
    <x v="9"/>
    <x v="2"/>
  </r>
  <r>
    <x v="27"/>
    <x v="105"/>
    <n v="97.237569060773481"/>
    <x v="9"/>
    <x v="2"/>
  </r>
  <r>
    <x v="27"/>
    <x v="106"/>
    <n v="2.7624309392265194"/>
    <x v="9"/>
    <x v="2"/>
  </r>
  <r>
    <x v="28"/>
    <x v="105"/>
    <n v="95.027624309392266"/>
    <x v="9"/>
    <x v="2"/>
  </r>
  <r>
    <x v="28"/>
    <x v="106"/>
    <n v="4.972375690607735"/>
    <x v="9"/>
    <x v="2"/>
  </r>
  <r>
    <x v="29"/>
    <x v="105"/>
    <n v="97.237569060773481"/>
    <x v="9"/>
    <x v="2"/>
  </r>
  <r>
    <x v="29"/>
    <x v="106"/>
    <n v="2.7624309392265194"/>
    <x v="9"/>
    <x v="2"/>
  </r>
  <r>
    <x v="30"/>
    <x v="105"/>
    <n v="77.900552486187848"/>
    <x v="9"/>
    <x v="2"/>
  </r>
  <r>
    <x v="30"/>
    <x v="106"/>
    <n v="22.099447513812155"/>
    <x v="9"/>
    <x v="2"/>
  </r>
  <r>
    <x v="31"/>
    <x v="105"/>
    <n v="98.342541436464089"/>
    <x v="9"/>
    <x v="2"/>
  </r>
  <r>
    <x v="31"/>
    <x v="106"/>
    <n v="1.6574585635359116"/>
    <x v="9"/>
    <x v="2"/>
  </r>
  <r>
    <x v="32"/>
    <x v="105"/>
    <n v="94.475138121546962"/>
    <x v="9"/>
    <x v="2"/>
  </r>
  <r>
    <x v="32"/>
    <x v="106"/>
    <n v="5.5248618784530388"/>
    <x v="9"/>
    <x v="2"/>
  </r>
  <r>
    <x v="33"/>
    <x v="105"/>
    <n v="99.447513812154696"/>
    <x v="9"/>
    <x v="2"/>
  </r>
  <r>
    <x v="33"/>
    <x v="106"/>
    <n v="0.5524861878453039"/>
    <x v="9"/>
    <x v="2"/>
  </r>
  <r>
    <x v="34"/>
    <x v="105"/>
    <n v="98.342541436464089"/>
    <x v="9"/>
    <x v="2"/>
  </r>
  <r>
    <x v="34"/>
    <x v="106"/>
    <n v="1.6574585635359116"/>
    <x v="9"/>
    <x v="2"/>
  </r>
  <r>
    <x v="21"/>
    <x v="103"/>
    <n v="67.114093959731548"/>
    <x v="10"/>
    <x v="2"/>
  </r>
  <r>
    <x v="21"/>
    <x v="104"/>
    <n v="26.174496644295303"/>
    <x v="10"/>
    <x v="2"/>
  </r>
  <r>
    <x v="21"/>
    <x v="4"/>
    <n v="6.7114093959731544"/>
    <x v="10"/>
    <x v="2"/>
  </r>
  <r>
    <x v="22"/>
    <x v="105"/>
    <n v="97.986577181208048"/>
    <x v="10"/>
    <x v="2"/>
  </r>
  <r>
    <x v="22"/>
    <x v="106"/>
    <n v="2.0134228187919465"/>
    <x v="10"/>
    <x v="2"/>
  </r>
  <r>
    <x v="23"/>
    <x v="105"/>
    <n v="81.87919463087249"/>
    <x v="10"/>
    <x v="2"/>
  </r>
  <r>
    <x v="23"/>
    <x v="106"/>
    <n v="18.120805369127517"/>
    <x v="10"/>
    <x v="2"/>
  </r>
  <r>
    <x v="24"/>
    <x v="105"/>
    <n v="100"/>
    <x v="10"/>
    <x v="2"/>
  </r>
  <r>
    <x v="24"/>
    <x v="106"/>
    <n v="0"/>
    <x v="10"/>
    <x v="2"/>
  </r>
  <r>
    <x v="25"/>
    <x v="105"/>
    <n v="98.65771812080537"/>
    <x v="10"/>
    <x v="2"/>
  </r>
  <r>
    <x v="25"/>
    <x v="106"/>
    <n v="1.3422818791946309"/>
    <x v="10"/>
    <x v="2"/>
  </r>
  <r>
    <x v="26"/>
    <x v="105"/>
    <n v="73.825503355704697"/>
    <x v="10"/>
    <x v="2"/>
  </r>
  <r>
    <x v="26"/>
    <x v="106"/>
    <n v="26.174496644295303"/>
    <x v="10"/>
    <x v="2"/>
  </r>
  <r>
    <x v="27"/>
    <x v="105"/>
    <n v="93.288590604026851"/>
    <x v="10"/>
    <x v="2"/>
  </r>
  <r>
    <x v="27"/>
    <x v="106"/>
    <n v="6.7114093959731544"/>
    <x v="10"/>
    <x v="2"/>
  </r>
  <r>
    <x v="28"/>
    <x v="105"/>
    <n v="92.617449664429529"/>
    <x v="10"/>
    <x v="2"/>
  </r>
  <r>
    <x v="28"/>
    <x v="106"/>
    <n v="7.3825503355704694"/>
    <x v="10"/>
    <x v="2"/>
  </r>
  <r>
    <x v="29"/>
    <x v="105"/>
    <n v="96.644295302013418"/>
    <x v="10"/>
    <x v="2"/>
  </r>
  <r>
    <x v="29"/>
    <x v="106"/>
    <n v="3.3557046979865772"/>
    <x v="10"/>
    <x v="2"/>
  </r>
  <r>
    <x v="30"/>
    <x v="105"/>
    <n v="75.167785234899327"/>
    <x v="10"/>
    <x v="2"/>
  </r>
  <r>
    <x v="30"/>
    <x v="106"/>
    <n v="24.832214765100669"/>
    <x v="10"/>
    <x v="2"/>
  </r>
  <r>
    <x v="31"/>
    <x v="105"/>
    <n v="98.65771812080537"/>
    <x v="10"/>
    <x v="2"/>
  </r>
  <r>
    <x v="31"/>
    <x v="106"/>
    <n v="1.3422818791946309"/>
    <x v="10"/>
    <x v="2"/>
  </r>
  <r>
    <x v="32"/>
    <x v="105"/>
    <n v="87.919463087248317"/>
    <x v="10"/>
    <x v="2"/>
  </r>
  <r>
    <x v="32"/>
    <x v="106"/>
    <n v="12.080536912751677"/>
    <x v="10"/>
    <x v="2"/>
  </r>
  <r>
    <x v="33"/>
    <x v="105"/>
    <n v="93.288590604026851"/>
    <x v="10"/>
    <x v="2"/>
  </r>
  <r>
    <x v="33"/>
    <x v="106"/>
    <n v="6.7114093959731544"/>
    <x v="10"/>
    <x v="2"/>
  </r>
  <r>
    <x v="34"/>
    <x v="105"/>
    <n v="96.644295302013418"/>
    <x v="10"/>
    <x v="2"/>
  </r>
  <r>
    <x v="34"/>
    <x v="106"/>
    <n v="3.3557046979865772"/>
    <x v="10"/>
    <x v="2"/>
  </r>
  <r>
    <x v="21"/>
    <x v="103"/>
    <n v="42.95302013422819"/>
    <x v="11"/>
    <x v="2"/>
  </r>
  <r>
    <x v="21"/>
    <x v="104"/>
    <n v="47.651006711409394"/>
    <x v="11"/>
    <x v="2"/>
  </r>
  <r>
    <x v="21"/>
    <x v="4"/>
    <n v="9.3959731543624159"/>
    <x v="11"/>
    <x v="2"/>
  </r>
  <r>
    <x v="22"/>
    <x v="105"/>
    <n v="97.986577181208048"/>
    <x v="11"/>
    <x v="2"/>
  </r>
  <r>
    <x v="22"/>
    <x v="106"/>
    <n v="2.0134228187919465"/>
    <x v="11"/>
    <x v="2"/>
  </r>
  <r>
    <x v="23"/>
    <x v="105"/>
    <n v="89.932885906040269"/>
    <x v="11"/>
    <x v="2"/>
  </r>
  <r>
    <x v="23"/>
    <x v="106"/>
    <n v="10.067114093959731"/>
    <x v="11"/>
    <x v="2"/>
  </r>
  <r>
    <x v="24"/>
    <x v="105"/>
    <n v="100"/>
    <x v="11"/>
    <x v="2"/>
  </r>
  <r>
    <x v="24"/>
    <x v="106"/>
    <n v="0"/>
    <x v="11"/>
    <x v="2"/>
  </r>
  <r>
    <x v="25"/>
    <x v="105"/>
    <n v="100"/>
    <x v="11"/>
    <x v="2"/>
  </r>
  <r>
    <x v="25"/>
    <x v="106"/>
    <n v="0"/>
    <x v="11"/>
    <x v="2"/>
  </r>
  <r>
    <x v="26"/>
    <x v="105"/>
    <n v="77.181208053691279"/>
    <x v="11"/>
    <x v="2"/>
  </r>
  <r>
    <x v="26"/>
    <x v="106"/>
    <n v="22.818791946308725"/>
    <x v="11"/>
    <x v="2"/>
  </r>
  <r>
    <x v="27"/>
    <x v="105"/>
    <n v="95.302013422818789"/>
    <x v="11"/>
    <x v="2"/>
  </r>
  <r>
    <x v="27"/>
    <x v="106"/>
    <n v="4.6979865771812079"/>
    <x v="11"/>
    <x v="2"/>
  </r>
  <r>
    <x v="28"/>
    <x v="105"/>
    <n v="97.986577181208048"/>
    <x v="11"/>
    <x v="2"/>
  </r>
  <r>
    <x v="28"/>
    <x v="106"/>
    <n v="2.0134228187919465"/>
    <x v="11"/>
    <x v="2"/>
  </r>
  <r>
    <x v="29"/>
    <x v="105"/>
    <n v="97.986577181208048"/>
    <x v="11"/>
    <x v="2"/>
  </r>
  <r>
    <x v="29"/>
    <x v="106"/>
    <n v="2.0134228187919465"/>
    <x v="11"/>
    <x v="2"/>
  </r>
  <r>
    <x v="30"/>
    <x v="105"/>
    <n v="84.56375838926175"/>
    <x v="11"/>
    <x v="2"/>
  </r>
  <r>
    <x v="30"/>
    <x v="106"/>
    <n v="15.436241610738255"/>
    <x v="11"/>
    <x v="2"/>
  </r>
  <r>
    <x v="31"/>
    <x v="105"/>
    <n v="98.65771812080537"/>
    <x v="11"/>
    <x v="2"/>
  </r>
  <r>
    <x v="31"/>
    <x v="106"/>
    <n v="1.3422818791946309"/>
    <x v="11"/>
    <x v="2"/>
  </r>
  <r>
    <x v="32"/>
    <x v="105"/>
    <n v="96.644295302013418"/>
    <x v="11"/>
    <x v="2"/>
  </r>
  <r>
    <x v="32"/>
    <x v="106"/>
    <n v="3.3557046979865772"/>
    <x v="11"/>
    <x v="2"/>
  </r>
  <r>
    <x v="33"/>
    <x v="105"/>
    <n v="96.644295302013418"/>
    <x v="11"/>
    <x v="2"/>
  </r>
  <r>
    <x v="33"/>
    <x v="106"/>
    <n v="3.3557046979865772"/>
    <x v="11"/>
    <x v="2"/>
  </r>
  <r>
    <x v="34"/>
    <x v="105"/>
    <n v="97.31543624161074"/>
    <x v="11"/>
    <x v="2"/>
  </r>
  <r>
    <x v="34"/>
    <x v="106"/>
    <n v="2.6845637583892619"/>
    <x v="11"/>
    <x v="2"/>
  </r>
  <r>
    <x v="21"/>
    <x v="103"/>
    <n v="62.711864406779661"/>
    <x v="12"/>
    <x v="2"/>
  </r>
  <r>
    <x v="21"/>
    <x v="104"/>
    <n v="22.033898305084747"/>
    <x v="12"/>
    <x v="2"/>
  </r>
  <r>
    <x v="21"/>
    <x v="4"/>
    <n v="15.254237288135593"/>
    <x v="12"/>
    <x v="2"/>
  </r>
  <r>
    <x v="22"/>
    <x v="105"/>
    <n v="98.305084745762713"/>
    <x v="12"/>
    <x v="2"/>
  </r>
  <r>
    <x v="22"/>
    <x v="106"/>
    <n v="1.6949152542372881"/>
    <x v="12"/>
    <x v="2"/>
  </r>
  <r>
    <x v="23"/>
    <x v="105"/>
    <n v="90.677966101694921"/>
    <x v="12"/>
    <x v="2"/>
  </r>
  <r>
    <x v="23"/>
    <x v="106"/>
    <n v="9.3220338983050848"/>
    <x v="12"/>
    <x v="2"/>
  </r>
  <r>
    <x v="24"/>
    <x v="105"/>
    <n v="99.152542372881356"/>
    <x v="12"/>
    <x v="2"/>
  </r>
  <r>
    <x v="24"/>
    <x v="106"/>
    <n v="0.84745762711864403"/>
    <x v="12"/>
    <x v="2"/>
  </r>
  <r>
    <x v="25"/>
    <x v="105"/>
    <n v="97.457627118644069"/>
    <x v="12"/>
    <x v="2"/>
  </r>
  <r>
    <x v="25"/>
    <x v="106"/>
    <n v="2.5423728813559321"/>
    <x v="12"/>
    <x v="2"/>
  </r>
  <r>
    <x v="26"/>
    <x v="105"/>
    <n v="66.101694915254242"/>
    <x v="12"/>
    <x v="2"/>
  </r>
  <r>
    <x v="26"/>
    <x v="106"/>
    <n v="33.898305084745765"/>
    <x v="12"/>
    <x v="2"/>
  </r>
  <r>
    <x v="27"/>
    <x v="105"/>
    <n v="89.830508474576277"/>
    <x v="12"/>
    <x v="2"/>
  </r>
  <r>
    <x v="27"/>
    <x v="106"/>
    <n v="10.169491525423728"/>
    <x v="12"/>
    <x v="2"/>
  </r>
  <r>
    <x v="28"/>
    <x v="105"/>
    <n v="95.762711864406782"/>
    <x v="12"/>
    <x v="2"/>
  </r>
  <r>
    <x v="28"/>
    <x v="106"/>
    <n v="4.2372881355932206"/>
    <x v="12"/>
    <x v="2"/>
  </r>
  <r>
    <x v="29"/>
    <x v="105"/>
    <n v="99.152542372881356"/>
    <x v="12"/>
    <x v="2"/>
  </r>
  <r>
    <x v="29"/>
    <x v="106"/>
    <n v="0.84745762711864403"/>
    <x v="12"/>
    <x v="2"/>
  </r>
  <r>
    <x v="30"/>
    <x v="105"/>
    <n v="77.118644067796609"/>
    <x v="12"/>
    <x v="2"/>
  </r>
  <r>
    <x v="30"/>
    <x v="106"/>
    <n v="22.881355932203391"/>
    <x v="12"/>
    <x v="2"/>
  </r>
  <r>
    <x v="31"/>
    <x v="105"/>
    <n v="98.305084745762713"/>
    <x v="12"/>
    <x v="2"/>
  </r>
  <r>
    <x v="31"/>
    <x v="106"/>
    <n v="1.6949152542372881"/>
    <x v="12"/>
    <x v="2"/>
  </r>
  <r>
    <x v="32"/>
    <x v="105"/>
    <n v="88.983050847457633"/>
    <x v="12"/>
    <x v="2"/>
  </r>
  <r>
    <x v="32"/>
    <x v="106"/>
    <n v="11.016949152542374"/>
    <x v="12"/>
    <x v="2"/>
  </r>
  <r>
    <x v="33"/>
    <x v="105"/>
    <n v="91.525423728813564"/>
    <x v="12"/>
    <x v="2"/>
  </r>
  <r>
    <x v="33"/>
    <x v="106"/>
    <n v="8.4745762711864412"/>
    <x v="12"/>
    <x v="2"/>
  </r>
  <r>
    <x v="34"/>
    <x v="105"/>
    <n v="88.983050847457633"/>
    <x v="12"/>
    <x v="2"/>
  </r>
  <r>
    <x v="34"/>
    <x v="106"/>
    <n v="11.016949152542374"/>
    <x v="12"/>
    <x v="2"/>
  </r>
  <r>
    <x v="21"/>
    <x v="103"/>
    <n v="75.324675324675326"/>
    <x v="13"/>
    <x v="2"/>
  </r>
  <r>
    <x v="21"/>
    <x v="104"/>
    <n v="16.883116883116884"/>
    <x v="13"/>
    <x v="2"/>
  </r>
  <r>
    <x v="21"/>
    <x v="4"/>
    <n v="7.7922077922077921"/>
    <x v="13"/>
    <x v="2"/>
  </r>
  <r>
    <x v="22"/>
    <x v="105"/>
    <n v="93.506493506493513"/>
    <x v="13"/>
    <x v="2"/>
  </r>
  <r>
    <x v="22"/>
    <x v="106"/>
    <n v="6.4935064935064934"/>
    <x v="13"/>
    <x v="2"/>
  </r>
  <r>
    <x v="23"/>
    <x v="105"/>
    <n v="87.012987012987011"/>
    <x v="13"/>
    <x v="2"/>
  </r>
  <r>
    <x v="23"/>
    <x v="106"/>
    <n v="12.987012987012987"/>
    <x v="13"/>
    <x v="2"/>
  </r>
  <r>
    <x v="24"/>
    <x v="105"/>
    <n v="100"/>
    <x v="13"/>
    <x v="2"/>
  </r>
  <r>
    <x v="24"/>
    <x v="106"/>
    <n v="0"/>
    <x v="13"/>
    <x v="2"/>
  </r>
  <r>
    <x v="25"/>
    <x v="105"/>
    <n v="98.701298701298697"/>
    <x v="13"/>
    <x v="2"/>
  </r>
  <r>
    <x v="25"/>
    <x v="106"/>
    <n v="1.2987012987012987"/>
    <x v="13"/>
    <x v="2"/>
  </r>
  <r>
    <x v="26"/>
    <x v="105"/>
    <n v="74.025974025974023"/>
    <x v="13"/>
    <x v="2"/>
  </r>
  <r>
    <x v="26"/>
    <x v="106"/>
    <n v="25.974025974025974"/>
    <x v="13"/>
    <x v="2"/>
  </r>
  <r>
    <x v="27"/>
    <x v="105"/>
    <n v="97.402597402597408"/>
    <x v="13"/>
    <x v="2"/>
  </r>
  <r>
    <x v="27"/>
    <x v="106"/>
    <n v="2.5974025974025974"/>
    <x v="13"/>
    <x v="2"/>
  </r>
  <r>
    <x v="28"/>
    <x v="105"/>
    <n v="90.909090909090907"/>
    <x v="13"/>
    <x v="2"/>
  </r>
  <r>
    <x v="28"/>
    <x v="106"/>
    <n v="9.0909090909090917"/>
    <x v="13"/>
    <x v="2"/>
  </r>
  <r>
    <x v="29"/>
    <x v="105"/>
    <n v="100"/>
    <x v="13"/>
    <x v="2"/>
  </r>
  <r>
    <x v="29"/>
    <x v="106"/>
    <n v="0"/>
    <x v="13"/>
    <x v="2"/>
  </r>
  <r>
    <x v="30"/>
    <x v="105"/>
    <n v="61.038961038961041"/>
    <x v="13"/>
    <x v="2"/>
  </r>
  <r>
    <x v="30"/>
    <x v="106"/>
    <n v="38.961038961038959"/>
    <x v="13"/>
    <x v="2"/>
  </r>
  <r>
    <x v="31"/>
    <x v="105"/>
    <n v="100"/>
    <x v="13"/>
    <x v="2"/>
  </r>
  <r>
    <x v="31"/>
    <x v="106"/>
    <n v="0"/>
    <x v="13"/>
    <x v="2"/>
  </r>
  <r>
    <x v="32"/>
    <x v="105"/>
    <n v="90.909090909090907"/>
    <x v="13"/>
    <x v="2"/>
  </r>
  <r>
    <x v="32"/>
    <x v="106"/>
    <n v="9.0909090909090917"/>
    <x v="13"/>
    <x v="2"/>
  </r>
  <r>
    <x v="33"/>
    <x v="105"/>
    <n v="93.506493506493513"/>
    <x v="13"/>
    <x v="2"/>
  </r>
  <r>
    <x v="33"/>
    <x v="106"/>
    <n v="6.4935064935064934"/>
    <x v="13"/>
    <x v="2"/>
  </r>
  <r>
    <x v="34"/>
    <x v="105"/>
    <n v="98.701298701298697"/>
    <x v="13"/>
    <x v="2"/>
  </r>
  <r>
    <x v="34"/>
    <x v="106"/>
    <n v="1.2987012987012987"/>
    <x v="13"/>
    <x v="2"/>
  </r>
  <r>
    <x v="21"/>
    <x v="103"/>
    <n v="39.285714285714285"/>
    <x v="14"/>
    <x v="2"/>
  </r>
  <r>
    <x v="21"/>
    <x v="104"/>
    <n v="42.857142857142854"/>
    <x v="14"/>
    <x v="2"/>
  </r>
  <r>
    <x v="21"/>
    <x v="4"/>
    <n v="17.857142857142858"/>
    <x v="14"/>
    <x v="2"/>
  </r>
  <r>
    <x v="22"/>
    <x v="105"/>
    <n v="97.61904761904762"/>
    <x v="14"/>
    <x v="2"/>
  </r>
  <r>
    <x v="22"/>
    <x v="106"/>
    <n v="2.3809523809523809"/>
    <x v="14"/>
    <x v="2"/>
  </r>
  <r>
    <x v="23"/>
    <x v="105"/>
    <n v="94.047619047619051"/>
    <x v="14"/>
    <x v="2"/>
  </r>
  <r>
    <x v="23"/>
    <x v="106"/>
    <n v="5.9523809523809526"/>
    <x v="14"/>
    <x v="2"/>
  </r>
  <r>
    <x v="24"/>
    <x v="105"/>
    <n v="100"/>
    <x v="14"/>
    <x v="2"/>
  </r>
  <r>
    <x v="24"/>
    <x v="106"/>
    <n v="0"/>
    <x v="14"/>
    <x v="2"/>
  </r>
  <r>
    <x v="25"/>
    <x v="105"/>
    <n v="97.61904761904762"/>
    <x v="14"/>
    <x v="2"/>
  </r>
  <r>
    <x v="25"/>
    <x v="106"/>
    <n v="2.3809523809523809"/>
    <x v="14"/>
    <x v="2"/>
  </r>
  <r>
    <x v="26"/>
    <x v="105"/>
    <n v="100"/>
    <x v="14"/>
    <x v="2"/>
  </r>
  <r>
    <x v="26"/>
    <x v="106"/>
    <n v="0"/>
    <x v="14"/>
    <x v="2"/>
  </r>
  <r>
    <x v="27"/>
    <x v="105"/>
    <n v="90.476190476190482"/>
    <x v="14"/>
    <x v="2"/>
  </r>
  <r>
    <x v="27"/>
    <x v="106"/>
    <n v="9.5238095238095237"/>
    <x v="14"/>
    <x v="2"/>
  </r>
  <r>
    <x v="28"/>
    <x v="105"/>
    <n v="100"/>
    <x v="14"/>
    <x v="2"/>
  </r>
  <r>
    <x v="28"/>
    <x v="106"/>
    <n v="0"/>
    <x v="14"/>
    <x v="2"/>
  </r>
  <r>
    <x v="29"/>
    <x v="105"/>
    <n v="98.80952380952381"/>
    <x v="14"/>
    <x v="2"/>
  </r>
  <r>
    <x v="29"/>
    <x v="106"/>
    <n v="1.1904761904761905"/>
    <x v="14"/>
    <x v="2"/>
  </r>
  <r>
    <x v="30"/>
    <x v="105"/>
    <n v="85.714285714285708"/>
    <x v="14"/>
    <x v="2"/>
  </r>
  <r>
    <x v="30"/>
    <x v="106"/>
    <n v="14.285714285714286"/>
    <x v="14"/>
    <x v="2"/>
  </r>
  <r>
    <x v="31"/>
    <x v="105"/>
    <n v="98.80952380952381"/>
    <x v="14"/>
    <x v="2"/>
  </r>
  <r>
    <x v="31"/>
    <x v="106"/>
    <n v="1.1904761904761905"/>
    <x v="14"/>
    <x v="2"/>
  </r>
  <r>
    <x v="32"/>
    <x v="105"/>
    <n v="96.428571428571431"/>
    <x v="14"/>
    <x v="2"/>
  </r>
  <r>
    <x v="32"/>
    <x v="106"/>
    <n v="3.5714285714285716"/>
    <x v="14"/>
    <x v="2"/>
  </r>
  <r>
    <x v="33"/>
    <x v="105"/>
    <n v="98.80952380952381"/>
    <x v="14"/>
    <x v="2"/>
  </r>
  <r>
    <x v="33"/>
    <x v="106"/>
    <n v="1.1904761904761905"/>
    <x v="14"/>
    <x v="2"/>
  </r>
  <r>
    <x v="34"/>
    <x v="105"/>
    <n v="96.428571428571431"/>
    <x v="14"/>
    <x v="2"/>
  </r>
  <r>
    <x v="34"/>
    <x v="106"/>
    <n v="3.5714285714285716"/>
    <x v="14"/>
    <x v="2"/>
  </r>
  <r>
    <x v="21"/>
    <x v="103"/>
    <n v="78.494623655913983"/>
    <x v="15"/>
    <x v="2"/>
  </r>
  <r>
    <x v="21"/>
    <x v="104"/>
    <n v="18.27956989247312"/>
    <x v="15"/>
    <x v="2"/>
  </r>
  <r>
    <x v="21"/>
    <x v="4"/>
    <n v="3.225806451612903"/>
    <x v="15"/>
    <x v="2"/>
  </r>
  <r>
    <x v="22"/>
    <x v="105"/>
    <n v="100"/>
    <x v="15"/>
    <x v="2"/>
  </r>
  <r>
    <x v="22"/>
    <x v="106"/>
    <n v="0"/>
    <x v="15"/>
    <x v="2"/>
  </r>
  <r>
    <x v="23"/>
    <x v="105"/>
    <n v="77.41935483870968"/>
    <x v="15"/>
    <x v="2"/>
  </r>
  <r>
    <x v="23"/>
    <x v="106"/>
    <n v="22.580645161290324"/>
    <x v="15"/>
    <x v="2"/>
  </r>
  <r>
    <x v="24"/>
    <x v="105"/>
    <n v="98.924731182795696"/>
    <x v="15"/>
    <x v="2"/>
  </r>
  <r>
    <x v="24"/>
    <x v="106"/>
    <n v="1.075268817204301"/>
    <x v="15"/>
    <x v="2"/>
  </r>
  <r>
    <x v="25"/>
    <x v="105"/>
    <n v="95.6989247311828"/>
    <x v="15"/>
    <x v="2"/>
  </r>
  <r>
    <x v="25"/>
    <x v="106"/>
    <n v="4.301075268817204"/>
    <x v="15"/>
    <x v="2"/>
  </r>
  <r>
    <x v="26"/>
    <x v="105"/>
    <n v="67.741935483870961"/>
    <x v="15"/>
    <x v="2"/>
  </r>
  <r>
    <x v="26"/>
    <x v="106"/>
    <n v="32.258064516129032"/>
    <x v="15"/>
    <x v="2"/>
  </r>
  <r>
    <x v="27"/>
    <x v="105"/>
    <n v="92.473118279569889"/>
    <x v="15"/>
    <x v="2"/>
  </r>
  <r>
    <x v="27"/>
    <x v="106"/>
    <n v="7.5268817204301079"/>
    <x v="15"/>
    <x v="2"/>
  </r>
  <r>
    <x v="28"/>
    <x v="105"/>
    <n v="84.946236559139791"/>
    <x v="15"/>
    <x v="2"/>
  </r>
  <r>
    <x v="28"/>
    <x v="106"/>
    <n v="15.053763440860216"/>
    <x v="15"/>
    <x v="2"/>
  </r>
  <r>
    <x v="29"/>
    <x v="105"/>
    <n v="89.247311827956992"/>
    <x v="15"/>
    <x v="2"/>
  </r>
  <r>
    <x v="29"/>
    <x v="106"/>
    <n v="10.75268817204301"/>
    <x v="15"/>
    <x v="2"/>
  </r>
  <r>
    <x v="30"/>
    <x v="105"/>
    <n v="51.612903225806448"/>
    <x v="15"/>
    <x v="2"/>
  </r>
  <r>
    <x v="30"/>
    <x v="106"/>
    <n v="48.387096774193552"/>
    <x v="15"/>
    <x v="2"/>
  </r>
  <r>
    <x v="31"/>
    <x v="105"/>
    <n v="97.849462365591393"/>
    <x v="15"/>
    <x v="2"/>
  </r>
  <r>
    <x v="31"/>
    <x v="106"/>
    <n v="2.150537634408602"/>
    <x v="15"/>
    <x v="2"/>
  </r>
  <r>
    <x v="32"/>
    <x v="105"/>
    <n v="81.72043010752688"/>
    <x v="15"/>
    <x v="2"/>
  </r>
  <r>
    <x v="32"/>
    <x v="106"/>
    <n v="18.27956989247312"/>
    <x v="15"/>
    <x v="2"/>
  </r>
  <r>
    <x v="33"/>
    <x v="105"/>
    <n v="83.870967741935488"/>
    <x v="15"/>
    <x v="2"/>
  </r>
  <r>
    <x v="33"/>
    <x v="106"/>
    <n v="16.129032258064516"/>
    <x v="15"/>
    <x v="2"/>
  </r>
  <r>
    <x v="34"/>
    <x v="105"/>
    <n v="98.924731182795696"/>
    <x v="15"/>
    <x v="2"/>
  </r>
  <r>
    <x v="34"/>
    <x v="106"/>
    <n v="1.075268817204301"/>
    <x v="15"/>
    <x v="2"/>
  </r>
  <r>
    <x v="21"/>
    <x v="103"/>
    <n v="71.590909090909093"/>
    <x v="16"/>
    <x v="2"/>
  </r>
  <r>
    <x v="21"/>
    <x v="104"/>
    <n v="21.022727272727273"/>
    <x v="16"/>
    <x v="2"/>
  </r>
  <r>
    <x v="21"/>
    <x v="4"/>
    <n v="7.3863636363636367"/>
    <x v="16"/>
    <x v="2"/>
  </r>
  <r>
    <x v="22"/>
    <x v="105"/>
    <n v="97.727272727272734"/>
    <x v="16"/>
    <x v="2"/>
  </r>
  <r>
    <x v="22"/>
    <x v="106"/>
    <n v="2.2727272727272729"/>
    <x v="16"/>
    <x v="2"/>
  </r>
  <r>
    <x v="23"/>
    <x v="105"/>
    <n v="85.227272727272734"/>
    <x v="16"/>
    <x v="2"/>
  </r>
  <r>
    <x v="23"/>
    <x v="106"/>
    <n v="14.772727272727273"/>
    <x v="16"/>
    <x v="2"/>
  </r>
  <r>
    <x v="24"/>
    <x v="105"/>
    <n v="98.295454545454547"/>
    <x v="16"/>
    <x v="2"/>
  </r>
  <r>
    <x v="24"/>
    <x v="106"/>
    <n v="1.7045454545454546"/>
    <x v="16"/>
    <x v="2"/>
  </r>
  <r>
    <x v="25"/>
    <x v="105"/>
    <n v="96.590909090909093"/>
    <x v="16"/>
    <x v="2"/>
  </r>
  <r>
    <x v="25"/>
    <x v="106"/>
    <n v="3.4090909090909092"/>
    <x v="16"/>
    <x v="2"/>
  </r>
  <r>
    <x v="26"/>
    <x v="105"/>
    <n v="85.227272727272734"/>
    <x v="16"/>
    <x v="2"/>
  </r>
  <r>
    <x v="26"/>
    <x v="106"/>
    <n v="14.772727272727273"/>
    <x v="16"/>
    <x v="2"/>
  </r>
  <r>
    <x v="27"/>
    <x v="105"/>
    <n v="93.181818181818187"/>
    <x v="16"/>
    <x v="2"/>
  </r>
  <r>
    <x v="27"/>
    <x v="106"/>
    <n v="6.8181818181818183"/>
    <x v="16"/>
    <x v="2"/>
  </r>
  <r>
    <x v="28"/>
    <x v="105"/>
    <n v="86.36363636363636"/>
    <x v="16"/>
    <x v="2"/>
  </r>
  <r>
    <x v="28"/>
    <x v="106"/>
    <n v="13.636363636363637"/>
    <x v="16"/>
    <x v="2"/>
  </r>
  <r>
    <x v="29"/>
    <x v="105"/>
    <n v="96.590909090909093"/>
    <x v="16"/>
    <x v="2"/>
  </r>
  <r>
    <x v="29"/>
    <x v="106"/>
    <n v="3.4090909090909092"/>
    <x v="16"/>
    <x v="2"/>
  </r>
  <r>
    <x v="30"/>
    <x v="105"/>
    <n v="55.113636363636367"/>
    <x v="16"/>
    <x v="2"/>
  </r>
  <r>
    <x v="30"/>
    <x v="106"/>
    <n v="44.886363636363633"/>
    <x v="16"/>
    <x v="2"/>
  </r>
  <r>
    <x v="31"/>
    <x v="105"/>
    <n v="97.159090909090907"/>
    <x v="16"/>
    <x v="2"/>
  </r>
  <r>
    <x v="31"/>
    <x v="106"/>
    <n v="2.8409090909090908"/>
    <x v="16"/>
    <x v="2"/>
  </r>
  <r>
    <x v="32"/>
    <x v="105"/>
    <n v="89.204545454545453"/>
    <x v="16"/>
    <x v="2"/>
  </r>
  <r>
    <x v="32"/>
    <x v="106"/>
    <n v="10.795454545454545"/>
    <x v="16"/>
    <x v="2"/>
  </r>
  <r>
    <x v="33"/>
    <x v="105"/>
    <n v="87.5"/>
    <x v="16"/>
    <x v="2"/>
  </r>
  <r>
    <x v="33"/>
    <x v="106"/>
    <n v="12.5"/>
    <x v="16"/>
    <x v="2"/>
  </r>
  <r>
    <x v="34"/>
    <x v="105"/>
    <n v="92.61363636363636"/>
    <x v="16"/>
    <x v="2"/>
  </r>
  <r>
    <x v="34"/>
    <x v="106"/>
    <n v="7.3863636363636367"/>
    <x v="16"/>
    <x v="2"/>
  </r>
  <r>
    <x v="21"/>
    <x v="103"/>
    <n v="53.157204421959904"/>
    <x v="0"/>
    <x v="3"/>
  </r>
  <r>
    <x v="21"/>
    <x v="104"/>
    <n v="16.526138279932546"/>
    <x v="0"/>
    <x v="3"/>
  </r>
  <r>
    <x v="21"/>
    <x v="4"/>
    <n v="30.31665729810755"/>
    <x v="0"/>
    <x v="3"/>
  </r>
  <r>
    <x v="22"/>
    <x v="105"/>
    <n v="97.826494285178939"/>
    <x v="0"/>
    <x v="3"/>
  </r>
  <r>
    <x v="22"/>
    <x v="106"/>
    <n v="2.1735057148210606"/>
    <x v="0"/>
    <x v="3"/>
  </r>
  <r>
    <x v="23"/>
    <x v="105"/>
    <n v="87.933295859096873"/>
    <x v="0"/>
    <x v="3"/>
  </r>
  <r>
    <x v="23"/>
    <x v="106"/>
    <n v="12.066704140903129"/>
    <x v="0"/>
    <x v="3"/>
  </r>
  <r>
    <x v="24"/>
    <x v="105"/>
    <n v="99.138092561364061"/>
    <x v="0"/>
    <x v="3"/>
  </r>
  <r>
    <x v="24"/>
    <x v="106"/>
    <n v="0.86190743863593777"/>
    <x v="0"/>
    <x v="3"/>
  </r>
  <r>
    <x v="25"/>
    <x v="105"/>
    <n v="98.12628817687839"/>
    <x v="0"/>
    <x v="3"/>
  </r>
  <r>
    <x v="25"/>
    <x v="106"/>
    <n v="1.8737118231216039"/>
    <x v="0"/>
    <x v="3"/>
  </r>
  <r>
    <x v="26"/>
    <x v="105"/>
    <n v="85.741053026044597"/>
    <x v="0"/>
    <x v="3"/>
  </r>
  <r>
    <x v="26"/>
    <x v="106"/>
    <n v="14.258946973955405"/>
    <x v="0"/>
    <x v="3"/>
  </r>
  <r>
    <x v="27"/>
    <x v="105"/>
    <n v="94.322653175941539"/>
    <x v="0"/>
    <x v="3"/>
  </r>
  <r>
    <x v="27"/>
    <x v="106"/>
    <n v="5.6773468240584597"/>
    <x v="0"/>
    <x v="3"/>
  </r>
  <r>
    <x v="28"/>
    <x v="105"/>
    <n v="94.659921304103435"/>
    <x v="0"/>
    <x v="3"/>
  </r>
  <r>
    <x v="28"/>
    <x v="106"/>
    <n v="5.3400786958965707"/>
    <x v="0"/>
    <x v="3"/>
  </r>
  <r>
    <x v="29"/>
    <x v="105"/>
    <n v="98.145025295109619"/>
    <x v="0"/>
    <x v="3"/>
  </r>
  <r>
    <x v="29"/>
    <x v="106"/>
    <n v="1.854974704890388"/>
    <x v="0"/>
    <x v="3"/>
  </r>
  <r>
    <x v="30"/>
    <x v="105"/>
    <n v="71.875585534944719"/>
    <x v="0"/>
    <x v="3"/>
  </r>
  <r>
    <x v="30"/>
    <x v="106"/>
    <n v="28.124414465055274"/>
    <x v="0"/>
    <x v="3"/>
  </r>
  <r>
    <x v="31"/>
    <x v="105"/>
    <n v="98.594716132658803"/>
    <x v="0"/>
    <x v="3"/>
  </r>
  <r>
    <x v="31"/>
    <x v="106"/>
    <n v="1.4052838673412029"/>
    <x v="0"/>
    <x v="3"/>
  </r>
  <r>
    <x v="32"/>
    <x v="105"/>
    <n v="93.367060146149527"/>
    <x v="0"/>
    <x v="3"/>
  </r>
  <r>
    <x v="32"/>
    <x v="106"/>
    <n v="6.6329398538504778"/>
    <x v="0"/>
    <x v="3"/>
  </r>
  <r>
    <x v="33"/>
    <x v="105"/>
    <n v="94.28517893947911"/>
    <x v="0"/>
    <x v="3"/>
  </r>
  <r>
    <x v="33"/>
    <x v="106"/>
    <n v="5.714821060520892"/>
    <x v="0"/>
    <x v="3"/>
  </r>
  <r>
    <x v="34"/>
    <x v="105"/>
    <n v="97.414277684092184"/>
    <x v="0"/>
    <x v="3"/>
  </r>
  <r>
    <x v="34"/>
    <x v="106"/>
    <n v="2.5857223159078133"/>
    <x v="0"/>
    <x v="3"/>
  </r>
  <r>
    <x v="21"/>
    <x v="103"/>
    <n v="60.54481546572935"/>
    <x v="1"/>
    <x v="3"/>
  </r>
  <r>
    <x v="21"/>
    <x v="104"/>
    <n v="9.2267135325131804"/>
    <x v="1"/>
    <x v="3"/>
  </r>
  <r>
    <x v="21"/>
    <x v="4"/>
    <n v="30.22847100175747"/>
    <x v="1"/>
    <x v="3"/>
  </r>
  <r>
    <x v="22"/>
    <x v="105"/>
    <n v="99.033391915641474"/>
    <x v="1"/>
    <x v="3"/>
  </r>
  <r>
    <x v="22"/>
    <x v="106"/>
    <n v="0.96660808435852374"/>
    <x v="1"/>
    <x v="3"/>
  </r>
  <r>
    <x v="23"/>
    <x v="105"/>
    <n v="89.103690685413"/>
    <x v="1"/>
    <x v="3"/>
  </r>
  <r>
    <x v="23"/>
    <x v="106"/>
    <n v="10.896309314586995"/>
    <x v="1"/>
    <x v="3"/>
  </r>
  <r>
    <x v="24"/>
    <x v="105"/>
    <n v="99.121265377855892"/>
    <x v="1"/>
    <x v="3"/>
  </r>
  <r>
    <x v="24"/>
    <x v="106"/>
    <n v="0.87873462214411246"/>
    <x v="1"/>
    <x v="3"/>
  </r>
  <r>
    <x v="25"/>
    <x v="105"/>
    <n v="98.418277680140591"/>
    <x v="1"/>
    <x v="3"/>
  </r>
  <r>
    <x v="25"/>
    <x v="106"/>
    <n v="1.5817223198594024"/>
    <x v="1"/>
    <x v="3"/>
  </r>
  <r>
    <x v="26"/>
    <x v="105"/>
    <n v="90.86115992970123"/>
    <x v="1"/>
    <x v="3"/>
  </r>
  <r>
    <x v="26"/>
    <x v="106"/>
    <n v="9.1388400702987695"/>
    <x v="1"/>
    <x v="3"/>
  </r>
  <r>
    <x v="27"/>
    <x v="105"/>
    <n v="90.773286467486813"/>
    <x v="1"/>
    <x v="3"/>
  </r>
  <r>
    <x v="27"/>
    <x v="106"/>
    <n v="9.2267135325131804"/>
    <x v="1"/>
    <x v="3"/>
  </r>
  <r>
    <x v="28"/>
    <x v="105"/>
    <n v="91.91564147627416"/>
    <x v="1"/>
    <x v="3"/>
  </r>
  <r>
    <x v="28"/>
    <x v="106"/>
    <n v="8.0843585237258342"/>
    <x v="1"/>
    <x v="3"/>
  </r>
  <r>
    <x v="29"/>
    <x v="105"/>
    <n v="97.6274165202109"/>
    <x v="1"/>
    <x v="3"/>
  </r>
  <r>
    <x v="29"/>
    <x v="106"/>
    <n v="2.3725834797891037"/>
    <x v="1"/>
    <x v="3"/>
  </r>
  <r>
    <x v="30"/>
    <x v="105"/>
    <n v="62.478031634446396"/>
    <x v="1"/>
    <x v="3"/>
  </r>
  <r>
    <x v="30"/>
    <x v="106"/>
    <n v="37.521968365553604"/>
    <x v="1"/>
    <x v="3"/>
  </r>
  <r>
    <x v="31"/>
    <x v="105"/>
    <n v="98.506151142355009"/>
    <x v="1"/>
    <x v="3"/>
  </r>
  <r>
    <x v="31"/>
    <x v="106"/>
    <n v="1.4938488576449913"/>
    <x v="1"/>
    <x v="3"/>
  </r>
  <r>
    <x v="32"/>
    <x v="105"/>
    <n v="90.246045694200347"/>
    <x v="1"/>
    <x v="3"/>
  </r>
  <r>
    <x v="32"/>
    <x v="106"/>
    <n v="9.7539543057996489"/>
    <x v="1"/>
    <x v="3"/>
  </r>
  <r>
    <x v="33"/>
    <x v="105"/>
    <n v="92.003514938488578"/>
    <x v="1"/>
    <x v="3"/>
  </r>
  <r>
    <x v="33"/>
    <x v="106"/>
    <n v="7.9964850615114234"/>
    <x v="1"/>
    <x v="3"/>
  </r>
  <r>
    <x v="34"/>
    <x v="105"/>
    <n v="95.869947275922669"/>
    <x v="1"/>
    <x v="3"/>
  </r>
  <r>
    <x v="34"/>
    <x v="106"/>
    <n v="4.1300527240773288"/>
    <x v="1"/>
    <x v="3"/>
  </r>
  <r>
    <x v="21"/>
    <x v="103"/>
    <n v="36.949685534591197"/>
    <x v="2"/>
    <x v="3"/>
  </r>
  <r>
    <x v="21"/>
    <x v="104"/>
    <n v="26.834381551362682"/>
    <x v="2"/>
    <x v="3"/>
  </r>
  <r>
    <x v="21"/>
    <x v="4"/>
    <n v="36.215932914046121"/>
    <x v="2"/>
    <x v="3"/>
  </r>
  <r>
    <x v="22"/>
    <x v="105"/>
    <n v="96.96016771488469"/>
    <x v="2"/>
    <x v="3"/>
  </r>
  <r>
    <x v="22"/>
    <x v="106"/>
    <n v="3.0398322851153039"/>
    <x v="2"/>
    <x v="3"/>
  </r>
  <r>
    <x v="23"/>
    <x v="105"/>
    <n v="90.461215932914044"/>
    <x v="2"/>
    <x v="3"/>
  </r>
  <r>
    <x v="23"/>
    <x v="106"/>
    <n v="9.5387840670859543"/>
    <x v="2"/>
    <x v="3"/>
  </r>
  <r>
    <x v="24"/>
    <x v="105"/>
    <n v="99.318658280922435"/>
    <x v="2"/>
    <x v="3"/>
  </r>
  <r>
    <x v="24"/>
    <x v="106"/>
    <n v="0.68134171907756813"/>
    <x v="2"/>
    <x v="3"/>
  </r>
  <r>
    <x v="25"/>
    <x v="105"/>
    <n v="98.584905660377359"/>
    <x v="2"/>
    <x v="3"/>
  </r>
  <r>
    <x v="25"/>
    <x v="106"/>
    <n v="1.4150943396226414"/>
    <x v="2"/>
    <x v="3"/>
  </r>
  <r>
    <x v="26"/>
    <x v="105"/>
    <n v="95.911949685534594"/>
    <x v="2"/>
    <x v="3"/>
  </r>
  <r>
    <x v="26"/>
    <x v="106"/>
    <n v="4.0880503144654092"/>
    <x v="2"/>
    <x v="3"/>
  </r>
  <r>
    <x v="27"/>
    <x v="105"/>
    <n v="95.964360587002091"/>
    <x v="2"/>
    <x v="3"/>
  </r>
  <r>
    <x v="27"/>
    <x v="106"/>
    <n v="4.0356394129979032"/>
    <x v="2"/>
    <x v="3"/>
  </r>
  <r>
    <x v="28"/>
    <x v="105"/>
    <n v="97.746331236897277"/>
    <x v="2"/>
    <x v="3"/>
  </r>
  <r>
    <x v="28"/>
    <x v="106"/>
    <n v="2.2536687631027252"/>
    <x v="2"/>
    <x v="3"/>
  </r>
  <r>
    <x v="29"/>
    <x v="105"/>
    <n v="98.584905660377359"/>
    <x v="2"/>
    <x v="3"/>
  </r>
  <r>
    <x v="29"/>
    <x v="106"/>
    <n v="1.4150943396226414"/>
    <x v="2"/>
    <x v="3"/>
  </r>
  <r>
    <x v="30"/>
    <x v="105"/>
    <n v="82.180293501048212"/>
    <x v="2"/>
    <x v="3"/>
  </r>
  <r>
    <x v="30"/>
    <x v="106"/>
    <n v="17.819706498951781"/>
    <x v="2"/>
    <x v="3"/>
  </r>
  <r>
    <x v="31"/>
    <x v="105"/>
    <n v="98.742138364779876"/>
    <x v="2"/>
    <x v="3"/>
  </r>
  <r>
    <x v="31"/>
    <x v="106"/>
    <n v="1.2578616352201257"/>
    <x v="2"/>
    <x v="3"/>
  </r>
  <r>
    <x v="32"/>
    <x v="105"/>
    <n v="97.327044025157235"/>
    <x v="2"/>
    <x v="3"/>
  </r>
  <r>
    <x v="32"/>
    <x v="106"/>
    <n v="2.6729559748427674"/>
    <x v="2"/>
    <x v="3"/>
  </r>
  <r>
    <x v="33"/>
    <x v="105"/>
    <n v="97.064989517819711"/>
    <x v="2"/>
    <x v="3"/>
  </r>
  <r>
    <x v="33"/>
    <x v="106"/>
    <n v="2.9350104821802936"/>
    <x v="2"/>
    <x v="3"/>
  </r>
  <r>
    <x v="34"/>
    <x v="105"/>
    <n v="98.480083857442352"/>
    <x v="2"/>
    <x v="3"/>
  </r>
  <r>
    <x v="34"/>
    <x v="106"/>
    <n v="1.519916142557652"/>
    <x v="2"/>
    <x v="3"/>
  </r>
  <r>
    <x v="21"/>
    <x v="103"/>
    <n v="73.599999999999994"/>
    <x v="3"/>
    <x v="3"/>
  </r>
  <r>
    <x v="21"/>
    <x v="104"/>
    <n v="6.2666666666666666"/>
    <x v="3"/>
    <x v="3"/>
  </r>
  <r>
    <x v="21"/>
    <x v="4"/>
    <n v="20.133333333333333"/>
    <x v="3"/>
    <x v="3"/>
  </r>
  <r>
    <x v="22"/>
    <x v="105"/>
    <n v="98.533333333333331"/>
    <x v="3"/>
    <x v="3"/>
  </r>
  <r>
    <x v="22"/>
    <x v="106"/>
    <n v="1.4666666666666666"/>
    <x v="3"/>
    <x v="3"/>
  </r>
  <r>
    <x v="23"/>
    <x v="105"/>
    <n v="83.2"/>
    <x v="3"/>
    <x v="3"/>
  </r>
  <r>
    <x v="23"/>
    <x v="106"/>
    <n v="16.8"/>
    <x v="3"/>
    <x v="3"/>
  </r>
  <r>
    <x v="24"/>
    <x v="105"/>
    <n v="98.8"/>
    <x v="3"/>
    <x v="3"/>
  </r>
  <r>
    <x v="24"/>
    <x v="106"/>
    <n v="1.2"/>
    <x v="3"/>
    <x v="3"/>
  </r>
  <r>
    <x v="25"/>
    <x v="105"/>
    <n v="96.4"/>
    <x v="3"/>
    <x v="3"/>
  </r>
  <r>
    <x v="25"/>
    <x v="106"/>
    <n v="3.6"/>
    <x v="3"/>
    <x v="3"/>
  </r>
  <r>
    <x v="26"/>
    <x v="105"/>
    <n v="63.333333333333336"/>
    <x v="3"/>
    <x v="3"/>
  </r>
  <r>
    <x v="26"/>
    <x v="106"/>
    <n v="36.666666666666664"/>
    <x v="3"/>
    <x v="3"/>
  </r>
  <r>
    <x v="27"/>
    <x v="105"/>
    <n v="95.333333333333329"/>
    <x v="3"/>
    <x v="3"/>
  </r>
  <r>
    <x v="27"/>
    <x v="106"/>
    <n v="4.666666666666667"/>
    <x v="3"/>
    <x v="3"/>
  </r>
  <r>
    <x v="28"/>
    <x v="105"/>
    <n v="93.6"/>
    <x v="3"/>
    <x v="3"/>
  </r>
  <r>
    <x v="28"/>
    <x v="106"/>
    <n v="6.4"/>
    <x v="3"/>
    <x v="3"/>
  </r>
  <r>
    <x v="29"/>
    <x v="105"/>
    <n v="99.066666666666663"/>
    <x v="3"/>
    <x v="3"/>
  </r>
  <r>
    <x v="29"/>
    <x v="106"/>
    <n v="0.93333333333333335"/>
    <x v="3"/>
    <x v="3"/>
  </r>
  <r>
    <x v="30"/>
    <x v="105"/>
    <n v="58.4"/>
    <x v="3"/>
    <x v="3"/>
  </r>
  <r>
    <x v="30"/>
    <x v="106"/>
    <n v="41.6"/>
    <x v="3"/>
    <x v="3"/>
  </r>
  <r>
    <x v="31"/>
    <x v="105"/>
    <n v="98.8"/>
    <x v="3"/>
    <x v="3"/>
  </r>
  <r>
    <x v="31"/>
    <x v="106"/>
    <n v="1.2"/>
    <x v="3"/>
    <x v="3"/>
  </r>
  <r>
    <x v="32"/>
    <x v="105"/>
    <n v="90.666666666666671"/>
    <x v="3"/>
    <x v="3"/>
  </r>
  <r>
    <x v="32"/>
    <x v="106"/>
    <n v="9.3333333333333339"/>
    <x v="3"/>
    <x v="3"/>
  </r>
  <r>
    <x v="33"/>
    <x v="105"/>
    <n v="91.86666666666666"/>
    <x v="3"/>
    <x v="3"/>
  </r>
  <r>
    <x v="33"/>
    <x v="106"/>
    <n v="8.1333333333333329"/>
    <x v="3"/>
    <x v="3"/>
  </r>
  <r>
    <x v="34"/>
    <x v="105"/>
    <n v="98"/>
    <x v="3"/>
    <x v="3"/>
  </r>
  <r>
    <x v="34"/>
    <x v="106"/>
    <n v="2"/>
    <x v="3"/>
    <x v="3"/>
  </r>
  <r>
    <x v="21"/>
    <x v="103"/>
    <n v="50.675675675675677"/>
    <x v="4"/>
    <x v="3"/>
  </r>
  <r>
    <x v="21"/>
    <x v="104"/>
    <n v="15.202702702702704"/>
    <x v="4"/>
    <x v="3"/>
  </r>
  <r>
    <x v="21"/>
    <x v="4"/>
    <n v="34.121621621621621"/>
    <x v="4"/>
    <x v="3"/>
  </r>
  <r>
    <x v="22"/>
    <x v="105"/>
    <n v="97.297297297297291"/>
    <x v="4"/>
    <x v="3"/>
  </r>
  <r>
    <x v="22"/>
    <x v="106"/>
    <n v="2.7027027027027026"/>
    <x v="4"/>
    <x v="3"/>
  </r>
  <r>
    <x v="23"/>
    <x v="105"/>
    <n v="91.047297297297291"/>
    <x v="4"/>
    <x v="3"/>
  </r>
  <r>
    <x v="23"/>
    <x v="106"/>
    <n v="8.9527027027027035"/>
    <x v="4"/>
    <x v="3"/>
  </r>
  <r>
    <x v="24"/>
    <x v="105"/>
    <n v="99.493243243243242"/>
    <x v="4"/>
    <x v="3"/>
  </r>
  <r>
    <x v="24"/>
    <x v="106"/>
    <n v="0.5067567567567568"/>
    <x v="4"/>
    <x v="3"/>
  </r>
  <r>
    <x v="25"/>
    <x v="105"/>
    <n v="98.479729729729726"/>
    <x v="4"/>
    <x v="3"/>
  </r>
  <r>
    <x v="25"/>
    <x v="106"/>
    <n v="1.5202702702702702"/>
    <x v="4"/>
    <x v="3"/>
  </r>
  <r>
    <x v="26"/>
    <x v="105"/>
    <n v="84.121621621621628"/>
    <x v="4"/>
    <x v="3"/>
  </r>
  <r>
    <x v="26"/>
    <x v="106"/>
    <n v="15.878378378378379"/>
    <x v="4"/>
    <x v="3"/>
  </r>
  <r>
    <x v="27"/>
    <x v="105"/>
    <n v="96.11486486486487"/>
    <x v="4"/>
    <x v="3"/>
  </r>
  <r>
    <x v="27"/>
    <x v="106"/>
    <n v="3.8851351351351351"/>
    <x v="4"/>
    <x v="3"/>
  </r>
  <r>
    <x v="28"/>
    <x v="105"/>
    <n v="95.101351351351354"/>
    <x v="4"/>
    <x v="3"/>
  </r>
  <r>
    <x v="28"/>
    <x v="106"/>
    <n v="4.8986486486486482"/>
    <x v="4"/>
    <x v="3"/>
  </r>
  <r>
    <x v="29"/>
    <x v="105"/>
    <n v="97.804054054054049"/>
    <x v="4"/>
    <x v="3"/>
  </r>
  <r>
    <x v="29"/>
    <x v="106"/>
    <n v="2.1959459459459461"/>
    <x v="4"/>
    <x v="3"/>
  </r>
  <r>
    <x v="30"/>
    <x v="105"/>
    <n v="77.53378378378379"/>
    <x v="4"/>
    <x v="3"/>
  </r>
  <r>
    <x v="30"/>
    <x v="106"/>
    <n v="22.466216216216218"/>
    <x v="4"/>
    <x v="3"/>
  </r>
  <r>
    <x v="31"/>
    <x v="105"/>
    <n v="98.817567567567565"/>
    <x v="4"/>
    <x v="3"/>
  </r>
  <r>
    <x v="31"/>
    <x v="106"/>
    <n v="1.1824324324324325"/>
    <x v="4"/>
    <x v="3"/>
  </r>
  <r>
    <x v="32"/>
    <x v="105"/>
    <n v="94.594594594594597"/>
    <x v="4"/>
    <x v="3"/>
  </r>
  <r>
    <x v="32"/>
    <x v="106"/>
    <n v="5.4054054054054053"/>
    <x v="4"/>
    <x v="3"/>
  </r>
  <r>
    <x v="33"/>
    <x v="105"/>
    <n v="93.581081081081081"/>
    <x v="4"/>
    <x v="3"/>
  </r>
  <r>
    <x v="33"/>
    <x v="106"/>
    <n v="6.4189189189189193"/>
    <x v="4"/>
    <x v="3"/>
  </r>
  <r>
    <x v="34"/>
    <x v="105"/>
    <n v="98.141891891891888"/>
    <x v="4"/>
    <x v="3"/>
  </r>
  <r>
    <x v="34"/>
    <x v="106"/>
    <n v="1.8581081081081081"/>
    <x v="4"/>
    <x v="3"/>
  </r>
  <r>
    <x v="21"/>
    <x v="103"/>
    <n v="61.0062893081761"/>
    <x v="5"/>
    <x v="3"/>
  </r>
  <r>
    <x v="21"/>
    <x v="104"/>
    <n v="10.062893081761006"/>
    <x v="5"/>
    <x v="3"/>
  </r>
  <r>
    <x v="21"/>
    <x v="4"/>
    <n v="28.930817610062892"/>
    <x v="5"/>
    <x v="3"/>
  </r>
  <r>
    <x v="22"/>
    <x v="105"/>
    <n v="96.855345911949684"/>
    <x v="5"/>
    <x v="3"/>
  </r>
  <r>
    <x v="22"/>
    <x v="106"/>
    <n v="3.1446540880503147"/>
    <x v="5"/>
    <x v="3"/>
  </r>
  <r>
    <x v="23"/>
    <x v="105"/>
    <n v="88.050314465408803"/>
    <x v="5"/>
    <x v="3"/>
  </r>
  <r>
    <x v="23"/>
    <x v="106"/>
    <n v="11.949685534591195"/>
    <x v="5"/>
    <x v="3"/>
  </r>
  <r>
    <x v="24"/>
    <x v="105"/>
    <n v="100"/>
    <x v="5"/>
    <x v="3"/>
  </r>
  <r>
    <x v="24"/>
    <x v="106"/>
    <n v="0"/>
    <x v="5"/>
    <x v="3"/>
  </r>
  <r>
    <x v="25"/>
    <x v="105"/>
    <n v="100"/>
    <x v="5"/>
    <x v="3"/>
  </r>
  <r>
    <x v="25"/>
    <x v="106"/>
    <n v="0"/>
    <x v="5"/>
    <x v="3"/>
  </r>
  <r>
    <x v="26"/>
    <x v="105"/>
    <n v="79.245283018867923"/>
    <x v="5"/>
    <x v="3"/>
  </r>
  <r>
    <x v="26"/>
    <x v="106"/>
    <n v="20.754716981132077"/>
    <x v="5"/>
    <x v="3"/>
  </r>
  <r>
    <x v="27"/>
    <x v="105"/>
    <n v="97.484276729559753"/>
    <x v="5"/>
    <x v="3"/>
  </r>
  <r>
    <x v="27"/>
    <x v="106"/>
    <n v="2.5157232704402515"/>
    <x v="5"/>
    <x v="3"/>
  </r>
  <r>
    <x v="28"/>
    <x v="105"/>
    <n v="91.19496855345912"/>
    <x v="5"/>
    <x v="3"/>
  </r>
  <r>
    <x v="28"/>
    <x v="106"/>
    <n v="8.8050314465408803"/>
    <x v="5"/>
    <x v="3"/>
  </r>
  <r>
    <x v="29"/>
    <x v="105"/>
    <n v="98.113207547169807"/>
    <x v="5"/>
    <x v="3"/>
  </r>
  <r>
    <x v="29"/>
    <x v="106"/>
    <n v="1.8867924528301887"/>
    <x v="5"/>
    <x v="3"/>
  </r>
  <r>
    <x v="30"/>
    <x v="105"/>
    <n v="72.95597484276729"/>
    <x v="5"/>
    <x v="3"/>
  </r>
  <r>
    <x v="30"/>
    <x v="106"/>
    <n v="27.044025157232703"/>
    <x v="5"/>
    <x v="3"/>
  </r>
  <r>
    <x v="31"/>
    <x v="105"/>
    <n v="98.742138364779876"/>
    <x v="5"/>
    <x v="3"/>
  </r>
  <r>
    <x v="31"/>
    <x v="106"/>
    <n v="1.2578616352201257"/>
    <x v="5"/>
    <x v="3"/>
  </r>
  <r>
    <x v="32"/>
    <x v="105"/>
    <n v="91.19496855345912"/>
    <x v="5"/>
    <x v="3"/>
  </r>
  <r>
    <x v="32"/>
    <x v="106"/>
    <n v="8.8050314465408803"/>
    <x v="5"/>
    <x v="3"/>
  </r>
  <r>
    <x v="33"/>
    <x v="105"/>
    <n v="90.566037735849051"/>
    <x v="5"/>
    <x v="3"/>
  </r>
  <r>
    <x v="33"/>
    <x v="106"/>
    <n v="9.433962264150944"/>
    <x v="5"/>
    <x v="3"/>
  </r>
  <r>
    <x v="34"/>
    <x v="105"/>
    <n v="98.742138364779876"/>
    <x v="5"/>
    <x v="3"/>
  </r>
  <r>
    <x v="34"/>
    <x v="106"/>
    <n v="1.2578616352201257"/>
    <x v="5"/>
    <x v="3"/>
  </r>
  <r>
    <x v="21"/>
    <x v="103"/>
    <n v="50.925925925925924"/>
    <x v="6"/>
    <x v="3"/>
  </r>
  <r>
    <x v="21"/>
    <x v="104"/>
    <n v="14.814814814814815"/>
    <x v="6"/>
    <x v="3"/>
  </r>
  <r>
    <x v="21"/>
    <x v="4"/>
    <n v="34.25925925925926"/>
    <x v="6"/>
    <x v="3"/>
  </r>
  <r>
    <x v="22"/>
    <x v="105"/>
    <n v="97.222222222222229"/>
    <x v="6"/>
    <x v="3"/>
  </r>
  <r>
    <x v="22"/>
    <x v="106"/>
    <n v="2.7777777777777777"/>
    <x v="6"/>
    <x v="3"/>
  </r>
  <r>
    <x v="23"/>
    <x v="105"/>
    <n v="96.296296296296291"/>
    <x v="6"/>
    <x v="3"/>
  </r>
  <r>
    <x v="23"/>
    <x v="106"/>
    <n v="3.7037037037037037"/>
    <x v="6"/>
    <x v="3"/>
  </r>
  <r>
    <x v="24"/>
    <x v="105"/>
    <n v="100"/>
    <x v="6"/>
    <x v="3"/>
  </r>
  <r>
    <x v="24"/>
    <x v="106"/>
    <n v="0"/>
    <x v="6"/>
    <x v="3"/>
  </r>
  <r>
    <x v="25"/>
    <x v="105"/>
    <n v="97.222222222222229"/>
    <x v="6"/>
    <x v="3"/>
  </r>
  <r>
    <x v="25"/>
    <x v="106"/>
    <n v="2.7777777777777777"/>
    <x v="6"/>
    <x v="3"/>
  </r>
  <r>
    <x v="26"/>
    <x v="105"/>
    <n v="79.629629629629633"/>
    <x v="6"/>
    <x v="3"/>
  </r>
  <r>
    <x v="26"/>
    <x v="106"/>
    <n v="20.37037037037037"/>
    <x v="6"/>
    <x v="3"/>
  </r>
  <r>
    <x v="27"/>
    <x v="105"/>
    <n v="95.370370370370367"/>
    <x v="6"/>
    <x v="3"/>
  </r>
  <r>
    <x v="27"/>
    <x v="106"/>
    <n v="4.6296296296296298"/>
    <x v="6"/>
    <x v="3"/>
  </r>
  <r>
    <x v="28"/>
    <x v="105"/>
    <n v="98.148148148148152"/>
    <x v="6"/>
    <x v="3"/>
  </r>
  <r>
    <x v="28"/>
    <x v="106"/>
    <n v="1.8518518518518519"/>
    <x v="6"/>
    <x v="3"/>
  </r>
  <r>
    <x v="29"/>
    <x v="105"/>
    <n v="99.074074074074076"/>
    <x v="6"/>
    <x v="3"/>
  </r>
  <r>
    <x v="29"/>
    <x v="106"/>
    <n v="0.92592592592592593"/>
    <x v="6"/>
    <x v="3"/>
  </r>
  <r>
    <x v="30"/>
    <x v="105"/>
    <n v="75.925925925925924"/>
    <x v="6"/>
    <x v="3"/>
  </r>
  <r>
    <x v="30"/>
    <x v="106"/>
    <n v="24.074074074074073"/>
    <x v="6"/>
    <x v="3"/>
  </r>
  <r>
    <x v="31"/>
    <x v="105"/>
    <n v="99.074074074074076"/>
    <x v="6"/>
    <x v="3"/>
  </r>
  <r>
    <x v="31"/>
    <x v="106"/>
    <n v="0.92592592592592593"/>
    <x v="6"/>
    <x v="3"/>
  </r>
  <r>
    <x v="32"/>
    <x v="105"/>
    <n v="92.592592592592595"/>
    <x v="6"/>
    <x v="3"/>
  </r>
  <r>
    <x v="32"/>
    <x v="106"/>
    <n v="7.4074074074074074"/>
    <x v="6"/>
    <x v="3"/>
  </r>
  <r>
    <x v="33"/>
    <x v="105"/>
    <n v="96.296296296296291"/>
    <x v="6"/>
    <x v="3"/>
  </r>
  <r>
    <x v="33"/>
    <x v="106"/>
    <n v="3.7037037037037037"/>
    <x v="6"/>
    <x v="3"/>
  </r>
  <r>
    <x v="34"/>
    <x v="105"/>
    <n v="98.148148148148152"/>
    <x v="6"/>
    <x v="3"/>
  </r>
  <r>
    <x v="34"/>
    <x v="106"/>
    <n v="1.8518518518518519"/>
    <x v="6"/>
    <x v="3"/>
  </r>
  <r>
    <x v="21"/>
    <x v="103"/>
    <n v="44.632768361581924"/>
    <x v="7"/>
    <x v="3"/>
  </r>
  <r>
    <x v="21"/>
    <x v="104"/>
    <n v="16.949152542372882"/>
    <x v="7"/>
    <x v="3"/>
  </r>
  <r>
    <x v="21"/>
    <x v="4"/>
    <n v="38.418079096045197"/>
    <x v="7"/>
    <x v="3"/>
  </r>
  <r>
    <x v="22"/>
    <x v="105"/>
    <n v="96.045197740112997"/>
    <x v="7"/>
    <x v="3"/>
  </r>
  <r>
    <x v="22"/>
    <x v="106"/>
    <n v="3.9548022598870056"/>
    <x v="7"/>
    <x v="3"/>
  </r>
  <r>
    <x v="23"/>
    <x v="105"/>
    <n v="93.220338983050851"/>
    <x v="7"/>
    <x v="3"/>
  </r>
  <r>
    <x v="23"/>
    <x v="106"/>
    <n v="6.7796610169491522"/>
    <x v="7"/>
    <x v="3"/>
  </r>
  <r>
    <x v="24"/>
    <x v="105"/>
    <n v="99.435028248587571"/>
    <x v="7"/>
    <x v="3"/>
  </r>
  <r>
    <x v="24"/>
    <x v="106"/>
    <n v="0.56497175141242939"/>
    <x v="7"/>
    <x v="3"/>
  </r>
  <r>
    <x v="25"/>
    <x v="105"/>
    <n v="98.305084745762713"/>
    <x v="7"/>
    <x v="3"/>
  </r>
  <r>
    <x v="25"/>
    <x v="106"/>
    <n v="1.6949152542372881"/>
    <x v="7"/>
    <x v="3"/>
  </r>
  <r>
    <x v="26"/>
    <x v="105"/>
    <n v="88.700564971751419"/>
    <x v="7"/>
    <x v="3"/>
  </r>
  <r>
    <x v="26"/>
    <x v="106"/>
    <n v="11.299435028248588"/>
    <x v="7"/>
    <x v="3"/>
  </r>
  <r>
    <x v="27"/>
    <x v="105"/>
    <n v="94.915254237288138"/>
    <x v="7"/>
    <x v="3"/>
  </r>
  <r>
    <x v="27"/>
    <x v="106"/>
    <n v="5.0847457627118642"/>
    <x v="7"/>
    <x v="3"/>
  </r>
  <r>
    <x v="28"/>
    <x v="105"/>
    <n v="96.610169491525426"/>
    <x v="7"/>
    <x v="3"/>
  </r>
  <r>
    <x v="28"/>
    <x v="106"/>
    <n v="3.3898305084745761"/>
    <x v="7"/>
    <x v="3"/>
  </r>
  <r>
    <x v="29"/>
    <x v="105"/>
    <n v="98.870056497175142"/>
    <x v="7"/>
    <x v="3"/>
  </r>
  <r>
    <x v="29"/>
    <x v="106"/>
    <n v="1.1299435028248588"/>
    <x v="7"/>
    <x v="3"/>
  </r>
  <r>
    <x v="30"/>
    <x v="105"/>
    <n v="81.355932203389827"/>
    <x v="7"/>
    <x v="3"/>
  </r>
  <r>
    <x v="30"/>
    <x v="106"/>
    <n v="18.64406779661017"/>
    <x v="7"/>
    <x v="3"/>
  </r>
  <r>
    <x v="31"/>
    <x v="105"/>
    <n v="98.305084745762713"/>
    <x v="7"/>
    <x v="3"/>
  </r>
  <r>
    <x v="31"/>
    <x v="106"/>
    <n v="1.6949152542372881"/>
    <x v="7"/>
    <x v="3"/>
  </r>
  <r>
    <x v="32"/>
    <x v="105"/>
    <n v="98.305084745762713"/>
    <x v="7"/>
    <x v="3"/>
  </r>
  <r>
    <x v="32"/>
    <x v="106"/>
    <n v="1.6949152542372881"/>
    <x v="7"/>
    <x v="3"/>
  </r>
  <r>
    <x v="33"/>
    <x v="105"/>
    <n v="93.220338983050851"/>
    <x v="7"/>
    <x v="3"/>
  </r>
  <r>
    <x v="33"/>
    <x v="106"/>
    <n v="6.7796610169491522"/>
    <x v="7"/>
    <x v="3"/>
  </r>
  <r>
    <x v="34"/>
    <x v="105"/>
    <n v="96.610169491525426"/>
    <x v="7"/>
    <x v="3"/>
  </r>
  <r>
    <x v="34"/>
    <x v="106"/>
    <n v="3.3898305084745761"/>
    <x v="7"/>
    <x v="3"/>
  </r>
  <r>
    <x v="21"/>
    <x v="103"/>
    <n v="46.621621621621621"/>
    <x v="8"/>
    <x v="3"/>
  </r>
  <r>
    <x v="21"/>
    <x v="104"/>
    <n v="18.918918918918919"/>
    <x v="8"/>
    <x v="3"/>
  </r>
  <r>
    <x v="21"/>
    <x v="4"/>
    <n v="34.45945945945946"/>
    <x v="8"/>
    <x v="3"/>
  </r>
  <r>
    <x v="22"/>
    <x v="105"/>
    <n v="99.324324324324323"/>
    <x v="8"/>
    <x v="3"/>
  </r>
  <r>
    <x v="22"/>
    <x v="106"/>
    <n v="0.67567567567567566"/>
    <x v="8"/>
    <x v="3"/>
  </r>
  <r>
    <x v="23"/>
    <x v="105"/>
    <n v="87.837837837837839"/>
    <x v="8"/>
    <x v="3"/>
  </r>
  <r>
    <x v="23"/>
    <x v="106"/>
    <n v="12.162162162162161"/>
    <x v="8"/>
    <x v="3"/>
  </r>
  <r>
    <x v="24"/>
    <x v="105"/>
    <n v="98.648648648648646"/>
    <x v="8"/>
    <x v="3"/>
  </r>
  <r>
    <x v="24"/>
    <x v="106"/>
    <n v="1.3513513513513513"/>
    <x v="8"/>
    <x v="3"/>
  </r>
  <r>
    <x v="25"/>
    <x v="105"/>
    <n v="97.972972972972968"/>
    <x v="8"/>
    <x v="3"/>
  </r>
  <r>
    <x v="25"/>
    <x v="106"/>
    <n v="2.0270270270270272"/>
    <x v="8"/>
    <x v="3"/>
  </r>
  <r>
    <x v="26"/>
    <x v="105"/>
    <n v="87.162162162162161"/>
    <x v="8"/>
    <x v="3"/>
  </r>
  <r>
    <x v="26"/>
    <x v="106"/>
    <n v="12.837837837837839"/>
    <x v="8"/>
    <x v="3"/>
  </r>
  <r>
    <x v="27"/>
    <x v="105"/>
    <n v="96.621621621621628"/>
    <x v="8"/>
    <x v="3"/>
  </r>
  <r>
    <x v="27"/>
    <x v="106"/>
    <n v="3.3783783783783785"/>
    <x v="8"/>
    <x v="3"/>
  </r>
  <r>
    <x v="28"/>
    <x v="105"/>
    <n v="95.270270270270274"/>
    <x v="8"/>
    <x v="3"/>
  </r>
  <r>
    <x v="28"/>
    <x v="106"/>
    <n v="4.7297297297297298"/>
    <x v="8"/>
    <x v="3"/>
  </r>
  <r>
    <x v="29"/>
    <x v="105"/>
    <n v="95.270270270270274"/>
    <x v="8"/>
    <x v="3"/>
  </r>
  <r>
    <x v="29"/>
    <x v="106"/>
    <n v="4.7297297297297298"/>
    <x v="8"/>
    <x v="3"/>
  </r>
  <r>
    <x v="30"/>
    <x v="105"/>
    <n v="79.054054054054049"/>
    <x v="8"/>
    <x v="3"/>
  </r>
  <r>
    <x v="30"/>
    <x v="106"/>
    <n v="20.945945945945947"/>
    <x v="8"/>
    <x v="3"/>
  </r>
  <r>
    <x v="31"/>
    <x v="105"/>
    <n v="99.324324324324323"/>
    <x v="8"/>
    <x v="3"/>
  </r>
  <r>
    <x v="31"/>
    <x v="106"/>
    <n v="0.67567567567567566"/>
    <x v="8"/>
    <x v="3"/>
  </r>
  <r>
    <x v="32"/>
    <x v="105"/>
    <n v="95.270270270270274"/>
    <x v="8"/>
    <x v="3"/>
  </r>
  <r>
    <x v="32"/>
    <x v="106"/>
    <n v="4.7297297297297298"/>
    <x v="8"/>
    <x v="3"/>
  </r>
  <r>
    <x v="33"/>
    <x v="105"/>
    <n v="95.270270270270274"/>
    <x v="8"/>
    <x v="3"/>
  </r>
  <r>
    <x v="33"/>
    <x v="106"/>
    <n v="4.7297297297297298"/>
    <x v="8"/>
    <x v="3"/>
  </r>
  <r>
    <x v="34"/>
    <x v="105"/>
    <n v="99.324324324324323"/>
    <x v="8"/>
    <x v="3"/>
  </r>
  <r>
    <x v="34"/>
    <x v="106"/>
    <n v="0.67567567567567566"/>
    <x v="8"/>
    <x v="3"/>
  </r>
  <r>
    <x v="21"/>
    <x v="103"/>
    <n v="48.520710059171599"/>
    <x v="9"/>
    <x v="3"/>
  </r>
  <r>
    <x v="21"/>
    <x v="104"/>
    <n v="17.751479289940828"/>
    <x v="9"/>
    <x v="3"/>
  </r>
  <r>
    <x v="21"/>
    <x v="4"/>
    <n v="33.727810650887577"/>
    <x v="9"/>
    <x v="3"/>
  </r>
  <r>
    <x v="22"/>
    <x v="105"/>
    <n v="98.224852071005913"/>
    <x v="9"/>
    <x v="3"/>
  </r>
  <r>
    <x v="22"/>
    <x v="106"/>
    <n v="1.7751479289940828"/>
    <x v="9"/>
    <x v="3"/>
  </r>
  <r>
    <x v="23"/>
    <x v="105"/>
    <n v="81.65680473372781"/>
    <x v="9"/>
    <x v="3"/>
  </r>
  <r>
    <x v="23"/>
    <x v="106"/>
    <n v="18.34319526627219"/>
    <x v="9"/>
    <x v="3"/>
  </r>
  <r>
    <x v="24"/>
    <x v="105"/>
    <n v="99.408284023668642"/>
    <x v="9"/>
    <x v="3"/>
  </r>
  <r>
    <x v="24"/>
    <x v="106"/>
    <n v="0.59171597633136097"/>
    <x v="9"/>
    <x v="3"/>
  </r>
  <r>
    <x v="25"/>
    <x v="105"/>
    <n v="98.816568047337284"/>
    <x v="9"/>
    <x v="3"/>
  </r>
  <r>
    <x v="25"/>
    <x v="106"/>
    <n v="1.1834319526627219"/>
    <x v="9"/>
    <x v="3"/>
  </r>
  <r>
    <x v="26"/>
    <x v="105"/>
    <n v="83.431952662721898"/>
    <x v="9"/>
    <x v="3"/>
  </r>
  <r>
    <x v="26"/>
    <x v="106"/>
    <n v="16.568047337278106"/>
    <x v="9"/>
    <x v="3"/>
  </r>
  <r>
    <x v="27"/>
    <x v="105"/>
    <n v="98.224852071005913"/>
    <x v="9"/>
    <x v="3"/>
  </r>
  <r>
    <x v="27"/>
    <x v="106"/>
    <n v="1.7751479289940828"/>
    <x v="9"/>
    <x v="3"/>
  </r>
  <r>
    <x v="28"/>
    <x v="105"/>
    <n v="96.449704142011839"/>
    <x v="9"/>
    <x v="3"/>
  </r>
  <r>
    <x v="28"/>
    <x v="106"/>
    <n v="3.5502958579881656"/>
    <x v="9"/>
    <x v="3"/>
  </r>
  <r>
    <x v="29"/>
    <x v="105"/>
    <n v="99.408284023668642"/>
    <x v="9"/>
    <x v="3"/>
  </r>
  <r>
    <x v="29"/>
    <x v="106"/>
    <n v="0.59171597633136097"/>
    <x v="9"/>
    <x v="3"/>
  </r>
  <r>
    <x v="30"/>
    <x v="105"/>
    <n v="86.390532544378701"/>
    <x v="9"/>
    <x v="3"/>
  </r>
  <r>
    <x v="30"/>
    <x v="106"/>
    <n v="13.609467455621301"/>
    <x v="9"/>
    <x v="3"/>
  </r>
  <r>
    <x v="31"/>
    <x v="105"/>
    <n v="98.816568047337284"/>
    <x v="9"/>
    <x v="3"/>
  </r>
  <r>
    <x v="31"/>
    <x v="106"/>
    <n v="1.1834319526627219"/>
    <x v="9"/>
    <x v="3"/>
  </r>
  <r>
    <x v="32"/>
    <x v="105"/>
    <n v="95.26627218934911"/>
    <x v="9"/>
    <x v="3"/>
  </r>
  <r>
    <x v="32"/>
    <x v="106"/>
    <n v="4.7337278106508878"/>
    <x v="9"/>
    <x v="3"/>
  </r>
  <r>
    <x v="33"/>
    <x v="105"/>
    <n v="97.633136094674555"/>
    <x v="9"/>
    <x v="3"/>
  </r>
  <r>
    <x v="33"/>
    <x v="106"/>
    <n v="2.3668639053254439"/>
    <x v="9"/>
    <x v="3"/>
  </r>
  <r>
    <x v="34"/>
    <x v="105"/>
    <n v="100"/>
    <x v="9"/>
    <x v="3"/>
  </r>
  <r>
    <x v="34"/>
    <x v="106"/>
    <n v="0"/>
    <x v="9"/>
    <x v="3"/>
  </r>
  <r>
    <x v="21"/>
    <x v="103"/>
    <n v="62.595419847328245"/>
    <x v="10"/>
    <x v="3"/>
  </r>
  <r>
    <x v="21"/>
    <x v="104"/>
    <n v="19.083969465648856"/>
    <x v="10"/>
    <x v="3"/>
  </r>
  <r>
    <x v="21"/>
    <x v="4"/>
    <n v="18.320610687022899"/>
    <x v="10"/>
    <x v="3"/>
  </r>
  <r>
    <x v="22"/>
    <x v="105"/>
    <n v="97.709923664122144"/>
    <x v="10"/>
    <x v="3"/>
  </r>
  <r>
    <x v="22"/>
    <x v="106"/>
    <n v="2.2900763358778624"/>
    <x v="10"/>
    <x v="3"/>
  </r>
  <r>
    <x v="23"/>
    <x v="105"/>
    <n v="85.496183206106863"/>
    <x v="10"/>
    <x v="3"/>
  </r>
  <r>
    <x v="23"/>
    <x v="106"/>
    <n v="14.503816793893129"/>
    <x v="10"/>
    <x v="3"/>
  </r>
  <r>
    <x v="24"/>
    <x v="105"/>
    <n v="98.473282442748086"/>
    <x v="10"/>
    <x v="3"/>
  </r>
  <r>
    <x v="24"/>
    <x v="106"/>
    <n v="1.5267175572519085"/>
    <x v="10"/>
    <x v="3"/>
  </r>
  <r>
    <x v="25"/>
    <x v="105"/>
    <n v="96.946564885496187"/>
    <x v="10"/>
    <x v="3"/>
  </r>
  <r>
    <x v="25"/>
    <x v="106"/>
    <n v="3.053435114503817"/>
    <x v="10"/>
    <x v="3"/>
  </r>
  <r>
    <x v="26"/>
    <x v="105"/>
    <n v="80.152671755725194"/>
    <x v="10"/>
    <x v="3"/>
  </r>
  <r>
    <x v="26"/>
    <x v="106"/>
    <n v="19.847328244274809"/>
    <x v="10"/>
    <x v="3"/>
  </r>
  <r>
    <x v="27"/>
    <x v="105"/>
    <n v="96.18320610687023"/>
    <x v="10"/>
    <x v="3"/>
  </r>
  <r>
    <x v="27"/>
    <x v="106"/>
    <n v="3.8167938931297711"/>
    <x v="10"/>
    <x v="3"/>
  </r>
  <r>
    <x v="28"/>
    <x v="105"/>
    <n v="95.419847328244273"/>
    <x v="10"/>
    <x v="3"/>
  </r>
  <r>
    <x v="28"/>
    <x v="106"/>
    <n v="4.5801526717557248"/>
    <x v="10"/>
    <x v="3"/>
  </r>
  <r>
    <x v="29"/>
    <x v="105"/>
    <n v="97.709923664122144"/>
    <x v="10"/>
    <x v="3"/>
  </r>
  <r>
    <x v="29"/>
    <x v="106"/>
    <n v="2.2900763358778624"/>
    <x v="10"/>
    <x v="3"/>
  </r>
  <r>
    <x v="30"/>
    <x v="105"/>
    <n v="77.099236641221367"/>
    <x v="10"/>
    <x v="3"/>
  </r>
  <r>
    <x v="30"/>
    <x v="106"/>
    <n v="22.900763358778626"/>
    <x v="10"/>
    <x v="3"/>
  </r>
  <r>
    <x v="31"/>
    <x v="105"/>
    <n v="97.709923664122144"/>
    <x v="10"/>
    <x v="3"/>
  </r>
  <r>
    <x v="31"/>
    <x v="106"/>
    <n v="2.2900763358778624"/>
    <x v="10"/>
    <x v="3"/>
  </r>
  <r>
    <x v="32"/>
    <x v="105"/>
    <n v="91.603053435114504"/>
    <x v="10"/>
    <x v="3"/>
  </r>
  <r>
    <x v="32"/>
    <x v="106"/>
    <n v="8.3969465648854964"/>
    <x v="10"/>
    <x v="3"/>
  </r>
  <r>
    <x v="33"/>
    <x v="105"/>
    <n v="93.89312977099236"/>
    <x v="10"/>
    <x v="3"/>
  </r>
  <r>
    <x v="33"/>
    <x v="106"/>
    <n v="6.106870229007634"/>
    <x v="10"/>
    <x v="3"/>
  </r>
  <r>
    <x v="34"/>
    <x v="105"/>
    <n v="96.18320610687023"/>
    <x v="10"/>
    <x v="3"/>
  </r>
  <r>
    <x v="34"/>
    <x v="106"/>
    <n v="3.8167938931297711"/>
    <x v="10"/>
    <x v="3"/>
  </r>
  <r>
    <x v="21"/>
    <x v="103"/>
    <n v="52.100840336134453"/>
    <x v="11"/>
    <x v="3"/>
  </r>
  <r>
    <x v="21"/>
    <x v="104"/>
    <n v="19.327731092436974"/>
    <x v="11"/>
    <x v="3"/>
  </r>
  <r>
    <x v="21"/>
    <x v="4"/>
    <n v="28.571428571428573"/>
    <x v="11"/>
    <x v="3"/>
  </r>
  <r>
    <x v="22"/>
    <x v="105"/>
    <n v="100"/>
    <x v="11"/>
    <x v="3"/>
  </r>
  <r>
    <x v="22"/>
    <x v="106"/>
    <n v="0"/>
    <x v="11"/>
    <x v="3"/>
  </r>
  <r>
    <x v="23"/>
    <x v="105"/>
    <n v="88.235294117647058"/>
    <x v="11"/>
    <x v="3"/>
  </r>
  <r>
    <x v="23"/>
    <x v="106"/>
    <n v="11.764705882352942"/>
    <x v="11"/>
    <x v="3"/>
  </r>
  <r>
    <x v="24"/>
    <x v="105"/>
    <n v="100"/>
    <x v="11"/>
    <x v="3"/>
  </r>
  <r>
    <x v="24"/>
    <x v="106"/>
    <n v="0"/>
    <x v="11"/>
    <x v="3"/>
  </r>
  <r>
    <x v="25"/>
    <x v="105"/>
    <n v="100"/>
    <x v="11"/>
    <x v="3"/>
  </r>
  <r>
    <x v="25"/>
    <x v="106"/>
    <n v="0"/>
    <x v="11"/>
    <x v="3"/>
  </r>
  <r>
    <x v="26"/>
    <x v="105"/>
    <n v="77.310924369747895"/>
    <x v="11"/>
    <x v="3"/>
  </r>
  <r>
    <x v="26"/>
    <x v="106"/>
    <n v="22.689075630252102"/>
    <x v="11"/>
    <x v="3"/>
  </r>
  <r>
    <x v="27"/>
    <x v="105"/>
    <n v="95.798319327731093"/>
    <x v="11"/>
    <x v="3"/>
  </r>
  <r>
    <x v="27"/>
    <x v="106"/>
    <n v="4.2016806722689077"/>
    <x v="11"/>
    <x v="3"/>
  </r>
  <r>
    <x v="28"/>
    <x v="105"/>
    <n v="97.47899159663865"/>
    <x v="11"/>
    <x v="3"/>
  </r>
  <r>
    <x v="28"/>
    <x v="106"/>
    <n v="2.5210084033613445"/>
    <x v="11"/>
    <x v="3"/>
  </r>
  <r>
    <x v="29"/>
    <x v="105"/>
    <n v="99.159663865546221"/>
    <x v="11"/>
    <x v="3"/>
  </r>
  <r>
    <x v="29"/>
    <x v="106"/>
    <n v="0.84033613445378152"/>
    <x v="11"/>
    <x v="3"/>
  </r>
  <r>
    <x v="30"/>
    <x v="105"/>
    <n v="83.193277310924373"/>
    <x v="11"/>
    <x v="3"/>
  </r>
  <r>
    <x v="30"/>
    <x v="106"/>
    <n v="16.806722689075631"/>
    <x v="11"/>
    <x v="3"/>
  </r>
  <r>
    <x v="31"/>
    <x v="105"/>
    <n v="100"/>
    <x v="11"/>
    <x v="3"/>
  </r>
  <r>
    <x v="31"/>
    <x v="106"/>
    <n v="0"/>
    <x v="11"/>
    <x v="3"/>
  </r>
  <r>
    <x v="32"/>
    <x v="105"/>
    <n v="92.436974789915965"/>
    <x v="11"/>
    <x v="3"/>
  </r>
  <r>
    <x v="32"/>
    <x v="106"/>
    <n v="7.5630252100840334"/>
    <x v="11"/>
    <x v="3"/>
  </r>
  <r>
    <x v="33"/>
    <x v="105"/>
    <n v="96.638655462184872"/>
    <x v="11"/>
    <x v="3"/>
  </r>
  <r>
    <x v="33"/>
    <x v="106"/>
    <n v="3.3613445378151261"/>
    <x v="11"/>
    <x v="3"/>
  </r>
  <r>
    <x v="34"/>
    <x v="105"/>
    <n v="98.319327731092443"/>
    <x v="11"/>
    <x v="3"/>
  </r>
  <r>
    <x v="34"/>
    <x v="106"/>
    <n v="1.680672268907563"/>
    <x v="11"/>
    <x v="3"/>
  </r>
  <r>
    <x v="21"/>
    <x v="103"/>
    <n v="64.646464646464651"/>
    <x v="12"/>
    <x v="3"/>
  </r>
  <r>
    <x v="21"/>
    <x v="104"/>
    <n v="6.0606060606060606"/>
    <x v="12"/>
    <x v="3"/>
  </r>
  <r>
    <x v="21"/>
    <x v="4"/>
    <n v="29.292929292929294"/>
    <x v="12"/>
    <x v="3"/>
  </r>
  <r>
    <x v="22"/>
    <x v="105"/>
    <n v="98.98989898989899"/>
    <x v="12"/>
    <x v="3"/>
  </r>
  <r>
    <x v="22"/>
    <x v="106"/>
    <n v="1.0101010101010102"/>
    <x v="12"/>
    <x v="3"/>
  </r>
  <r>
    <x v="23"/>
    <x v="105"/>
    <n v="91.919191919191917"/>
    <x v="12"/>
    <x v="3"/>
  </r>
  <r>
    <x v="23"/>
    <x v="106"/>
    <n v="8.0808080808080813"/>
    <x v="12"/>
    <x v="3"/>
  </r>
  <r>
    <x v="24"/>
    <x v="105"/>
    <n v="98.98989898989899"/>
    <x v="12"/>
    <x v="3"/>
  </r>
  <r>
    <x v="24"/>
    <x v="106"/>
    <n v="1.0101010101010102"/>
    <x v="12"/>
    <x v="3"/>
  </r>
  <r>
    <x v="25"/>
    <x v="105"/>
    <n v="100"/>
    <x v="12"/>
    <x v="3"/>
  </r>
  <r>
    <x v="25"/>
    <x v="106"/>
    <n v="0"/>
    <x v="12"/>
    <x v="3"/>
  </r>
  <r>
    <x v="26"/>
    <x v="105"/>
    <n v="66.666666666666671"/>
    <x v="12"/>
    <x v="3"/>
  </r>
  <r>
    <x v="26"/>
    <x v="106"/>
    <n v="33.333333333333336"/>
    <x v="12"/>
    <x v="3"/>
  </r>
  <r>
    <x v="27"/>
    <x v="105"/>
    <n v="91.919191919191917"/>
    <x v="12"/>
    <x v="3"/>
  </r>
  <r>
    <x v="27"/>
    <x v="106"/>
    <n v="8.0808080808080813"/>
    <x v="12"/>
    <x v="3"/>
  </r>
  <r>
    <x v="28"/>
    <x v="105"/>
    <n v="93.939393939393938"/>
    <x v="12"/>
    <x v="3"/>
  </r>
  <r>
    <x v="28"/>
    <x v="106"/>
    <n v="6.0606060606060606"/>
    <x v="12"/>
    <x v="3"/>
  </r>
  <r>
    <x v="29"/>
    <x v="105"/>
    <n v="97.979797979797979"/>
    <x v="12"/>
    <x v="3"/>
  </r>
  <r>
    <x v="29"/>
    <x v="106"/>
    <n v="2.0202020202020203"/>
    <x v="12"/>
    <x v="3"/>
  </r>
  <r>
    <x v="30"/>
    <x v="105"/>
    <n v="75.757575757575751"/>
    <x v="12"/>
    <x v="3"/>
  </r>
  <r>
    <x v="30"/>
    <x v="106"/>
    <n v="24.242424242424242"/>
    <x v="12"/>
    <x v="3"/>
  </r>
  <r>
    <x v="31"/>
    <x v="105"/>
    <n v="96.969696969696969"/>
    <x v="12"/>
    <x v="3"/>
  </r>
  <r>
    <x v="31"/>
    <x v="106"/>
    <n v="3.0303030303030303"/>
    <x v="12"/>
    <x v="3"/>
  </r>
  <r>
    <x v="32"/>
    <x v="105"/>
    <n v="92.929292929292927"/>
    <x v="12"/>
    <x v="3"/>
  </r>
  <r>
    <x v="32"/>
    <x v="106"/>
    <n v="7.0707070707070709"/>
    <x v="12"/>
    <x v="3"/>
  </r>
  <r>
    <x v="33"/>
    <x v="105"/>
    <n v="89.898989898989896"/>
    <x v="12"/>
    <x v="3"/>
  </r>
  <r>
    <x v="33"/>
    <x v="106"/>
    <n v="10.1010101010101"/>
    <x v="12"/>
    <x v="3"/>
  </r>
  <r>
    <x v="34"/>
    <x v="105"/>
    <n v="84.848484848484844"/>
    <x v="12"/>
    <x v="3"/>
  </r>
  <r>
    <x v="34"/>
    <x v="106"/>
    <n v="15.151515151515152"/>
    <x v="12"/>
    <x v="3"/>
  </r>
  <r>
    <x v="21"/>
    <x v="103"/>
    <n v="78.260869565217391"/>
    <x v="13"/>
    <x v="3"/>
  </r>
  <r>
    <x v="21"/>
    <x v="104"/>
    <n v="7.2463768115942031"/>
    <x v="13"/>
    <x v="3"/>
  </r>
  <r>
    <x v="21"/>
    <x v="4"/>
    <n v="14.492753623188406"/>
    <x v="13"/>
    <x v="3"/>
  </r>
  <r>
    <x v="22"/>
    <x v="105"/>
    <n v="94.20289855072464"/>
    <x v="13"/>
    <x v="3"/>
  </r>
  <r>
    <x v="22"/>
    <x v="106"/>
    <n v="5.7971014492753623"/>
    <x v="13"/>
    <x v="3"/>
  </r>
  <r>
    <x v="23"/>
    <x v="105"/>
    <n v="76.811594202898547"/>
    <x v="13"/>
    <x v="3"/>
  </r>
  <r>
    <x v="23"/>
    <x v="106"/>
    <n v="23.188405797101449"/>
    <x v="13"/>
    <x v="3"/>
  </r>
  <r>
    <x v="24"/>
    <x v="105"/>
    <n v="97.101449275362313"/>
    <x v="13"/>
    <x v="3"/>
  </r>
  <r>
    <x v="24"/>
    <x v="106"/>
    <n v="2.8985507246376812"/>
    <x v="13"/>
    <x v="3"/>
  </r>
  <r>
    <x v="25"/>
    <x v="105"/>
    <n v="92.753623188405797"/>
    <x v="13"/>
    <x v="3"/>
  </r>
  <r>
    <x v="25"/>
    <x v="106"/>
    <n v="7.2463768115942031"/>
    <x v="13"/>
    <x v="3"/>
  </r>
  <r>
    <x v="26"/>
    <x v="105"/>
    <n v="73.913043478260875"/>
    <x v="13"/>
    <x v="3"/>
  </r>
  <r>
    <x v="26"/>
    <x v="106"/>
    <n v="26.086956521739129"/>
    <x v="13"/>
    <x v="3"/>
  </r>
  <r>
    <x v="27"/>
    <x v="105"/>
    <n v="94.20289855072464"/>
    <x v="13"/>
    <x v="3"/>
  </r>
  <r>
    <x v="27"/>
    <x v="106"/>
    <n v="5.7971014492753623"/>
    <x v="13"/>
    <x v="3"/>
  </r>
  <r>
    <x v="28"/>
    <x v="105"/>
    <n v="89.85507246376811"/>
    <x v="13"/>
    <x v="3"/>
  </r>
  <r>
    <x v="28"/>
    <x v="106"/>
    <n v="10.144927536231885"/>
    <x v="13"/>
    <x v="3"/>
  </r>
  <r>
    <x v="29"/>
    <x v="105"/>
    <n v="100"/>
    <x v="13"/>
    <x v="3"/>
  </r>
  <r>
    <x v="29"/>
    <x v="106"/>
    <n v="0"/>
    <x v="13"/>
    <x v="3"/>
  </r>
  <r>
    <x v="30"/>
    <x v="105"/>
    <n v="56.521739130434781"/>
    <x v="13"/>
    <x v="3"/>
  </r>
  <r>
    <x v="30"/>
    <x v="106"/>
    <n v="43.478260869565219"/>
    <x v="13"/>
    <x v="3"/>
  </r>
  <r>
    <x v="31"/>
    <x v="105"/>
    <n v="95.652173913043484"/>
    <x v="13"/>
    <x v="3"/>
  </r>
  <r>
    <x v="31"/>
    <x v="106"/>
    <n v="4.3478260869565215"/>
    <x v="13"/>
    <x v="3"/>
  </r>
  <r>
    <x v="32"/>
    <x v="105"/>
    <n v="89.85507246376811"/>
    <x v="13"/>
    <x v="3"/>
  </r>
  <r>
    <x v="32"/>
    <x v="106"/>
    <n v="10.144927536231885"/>
    <x v="13"/>
    <x v="3"/>
  </r>
  <r>
    <x v="33"/>
    <x v="105"/>
    <n v="92.753623188405797"/>
    <x v="13"/>
    <x v="3"/>
  </r>
  <r>
    <x v="33"/>
    <x v="106"/>
    <n v="7.2463768115942031"/>
    <x v="13"/>
    <x v="3"/>
  </r>
  <r>
    <x v="34"/>
    <x v="105"/>
    <n v="95.652173913043484"/>
    <x v="13"/>
    <x v="3"/>
  </r>
  <r>
    <x v="34"/>
    <x v="106"/>
    <n v="4.3478260869565215"/>
    <x v="13"/>
    <x v="3"/>
  </r>
  <r>
    <x v="21"/>
    <x v="103"/>
    <n v="45.977011494252871"/>
    <x v="14"/>
    <x v="3"/>
  </r>
  <r>
    <x v="21"/>
    <x v="104"/>
    <n v="22.988505747126435"/>
    <x v="14"/>
    <x v="3"/>
  </r>
  <r>
    <x v="21"/>
    <x v="4"/>
    <n v="31.03448275862069"/>
    <x v="14"/>
    <x v="3"/>
  </r>
  <r>
    <x v="22"/>
    <x v="105"/>
    <n v="96.551724137931032"/>
    <x v="14"/>
    <x v="3"/>
  </r>
  <r>
    <x v="22"/>
    <x v="106"/>
    <n v="3.4482758620689653"/>
    <x v="14"/>
    <x v="3"/>
  </r>
  <r>
    <x v="23"/>
    <x v="105"/>
    <n v="86.206896551724142"/>
    <x v="14"/>
    <x v="3"/>
  </r>
  <r>
    <x v="23"/>
    <x v="106"/>
    <n v="13.793103448275861"/>
    <x v="14"/>
    <x v="3"/>
  </r>
  <r>
    <x v="24"/>
    <x v="105"/>
    <n v="98.850574712643677"/>
    <x v="14"/>
    <x v="3"/>
  </r>
  <r>
    <x v="24"/>
    <x v="106"/>
    <n v="1.1494252873563218"/>
    <x v="14"/>
    <x v="3"/>
  </r>
  <r>
    <x v="25"/>
    <x v="105"/>
    <n v="97.701149425287355"/>
    <x v="14"/>
    <x v="3"/>
  </r>
  <r>
    <x v="25"/>
    <x v="106"/>
    <n v="2.2988505747126435"/>
    <x v="14"/>
    <x v="3"/>
  </r>
  <r>
    <x v="26"/>
    <x v="105"/>
    <n v="94.252873563218387"/>
    <x v="14"/>
    <x v="3"/>
  </r>
  <r>
    <x v="26"/>
    <x v="106"/>
    <n v="5.7471264367816088"/>
    <x v="14"/>
    <x v="3"/>
  </r>
  <r>
    <x v="27"/>
    <x v="105"/>
    <n v="94.252873563218387"/>
    <x v="14"/>
    <x v="3"/>
  </r>
  <r>
    <x v="27"/>
    <x v="106"/>
    <n v="5.7471264367816088"/>
    <x v="14"/>
    <x v="3"/>
  </r>
  <r>
    <x v="28"/>
    <x v="105"/>
    <n v="98.850574712643677"/>
    <x v="14"/>
    <x v="3"/>
  </r>
  <r>
    <x v="28"/>
    <x v="106"/>
    <n v="1.1494252873563218"/>
    <x v="14"/>
    <x v="3"/>
  </r>
  <r>
    <x v="29"/>
    <x v="105"/>
    <n v="96.551724137931032"/>
    <x v="14"/>
    <x v="3"/>
  </r>
  <r>
    <x v="29"/>
    <x v="106"/>
    <n v="3.4482758620689653"/>
    <x v="14"/>
    <x v="3"/>
  </r>
  <r>
    <x v="30"/>
    <x v="105"/>
    <n v="79.310344827586206"/>
    <x v="14"/>
    <x v="3"/>
  </r>
  <r>
    <x v="30"/>
    <x v="106"/>
    <n v="20.689655172413794"/>
    <x v="14"/>
    <x v="3"/>
  </r>
  <r>
    <x v="31"/>
    <x v="105"/>
    <n v="98.850574712643677"/>
    <x v="14"/>
    <x v="3"/>
  </r>
  <r>
    <x v="31"/>
    <x v="106"/>
    <n v="1.1494252873563218"/>
    <x v="14"/>
    <x v="3"/>
  </r>
  <r>
    <x v="32"/>
    <x v="105"/>
    <n v="94.252873563218387"/>
    <x v="14"/>
    <x v="3"/>
  </r>
  <r>
    <x v="32"/>
    <x v="106"/>
    <n v="5.7471264367816088"/>
    <x v="14"/>
    <x v="3"/>
  </r>
  <r>
    <x v="33"/>
    <x v="105"/>
    <n v="97.701149425287355"/>
    <x v="14"/>
    <x v="3"/>
  </r>
  <r>
    <x v="33"/>
    <x v="106"/>
    <n v="2.2988505747126435"/>
    <x v="14"/>
    <x v="3"/>
  </r>
  <r>
    <x v="34"/>
    <x v="105"/>
    <n v="97.701149425287355"/>
    <x v="14"/>
    <x v="3"/>
  </r>
  <r>
    <x v="34"/>
    <x v="106"/>
    <n v="2.2988505747126435"/>
    <x v="14"/>
    <x v="3"/>
  </r>
  <r>
    <x v="21"/>
    <x v="103"/>
    <n v="84.615384615384613"/>
    <x v="15"/>
    <x v="3"/>
  </r>
  <r>
    <x v="21"/>
    <x v="104"/>
    <n v="2.197802197802198"/>
    <x v="15"/>
    <x v="3"/>
  </r>
  <r>
    <x v="21"/>
    <x v="4"/>
    <n v="13.186813186813186"/>
    <x v="15"/>
    <x v="3"/>
  </r>
  <r>
    <x v="22"/>
    <x v="105"/>
    <n v="100"/>
    <x v="15"/>
    <x v="3"/>
  </r>
  <r>
    <x v="22"/>
    <x v="106"/>
    <n v="0"/>
    <x v="15"/>
    <x v="3"/>
  </r>
  <r>
    <x v="23"/>
    <x v="105"/>
    <n v="74.72527472527473"/>
    <x v="15"/>
    <x v="3"/>
  </r>
  <r>
    <x v="23"/>
    <x v="106"/>
    <n v="25.274725274725274"/>
    <x v="15"/>
    <x v="3"/>
  </r>
  <r>
    <x v="24"/>
    <x v="105"/>
    <n v="98.901098901098905"/>
    <x v="15"/>
    <x v="3"/>
  </r>
  <r>
    <x v="24"/>
    <x v="106"/>
    <n v="1.098901098901099"/>
    <x v="15"/>
    <x v="3"/>
  </r>
  <r>
    <x v="25"/>
    <x v="105"/>
    <n v="98.901098901098905"/>
    <x v="15"/>
    <x v="3"/>
  </r>
  <r>
    <x v="25"/>
    <x v="106"/>
    <n v="1.098901098901099"/>
    <x v="15"/>
    <x v="3"/>
  </r>
  <r>
    <x v="26"/>
    <x v="105"/>
    <n v="58.241758241758241"/>
    <x v="15"/>
    <x v="3"/>
  </r>
  <r>
    <x v="26"/>
    <x v="106"/>
    <n v="41.758241758241759"/>
    <x v="15"/>
    <x v="3"/>
  </r>
  <r>
    <x v="27"/>
    <x v="105"/>
    <n v="87.912087912087912"/>
    <x v="15"/>
    <x v="3"/>
  </r>
  <r>
    <x v="27"/>
    <x v="106"/>
    <n v="12.087912087912088"/>
    <x v="15"/>
    <x v="3"/>
  </r>
  <r>
    <x v="28"/>
    <x v="105"/>
    <n v="74.72527472527473"/>
    <x v="15"/>
    <x v="3"/>
  </r>
  <r>
    <x v="28"/>
    <x v="106"/>
    <n v="25.274725274725274"/>
    <x v="15"/>
    <x v="3"/>
  </r>
  <r>
    <x v="29"/>
    <x v="105"/>
    <n v="87.912087912087912"/>
    <x v="15"/>
    <x v="3"/>
  </r>
  <r>
    <x v="29"/>
    <x v="106"/>
    <n v="12.087912087912088"/>
    <x v="15"/>
    <x v="3"/>
  </r>
  <r>
    <x v="30"/>
    <x v="105"/>
    <n v="43.956043956043956"/>
    <x v="15"/>
    <x v="3"/>
  </r>
  <r>
    <x v="30"/>
    <x v="106"/>
    <n v="56.043956043956044"/>
    <x v="15"/>
    <x v="3"/>
  </r>
  <r>
    <x v="31"/>
    <x v="105"/>
    <n v="98.901098901098905"/>
    <x v="15"/>
    <x v="3"/>
  </r>
  <r>
    <x v="31"/>
    <x v="106"/>
    <n v="1.098901098901099"/>
    <x v="15"/>
    <x v="3"/>
  </r>
  <r>
    <x v="32"/>
    <x v="105"/>
    <n v="79.120879120879124"/>
    <x v="15"/>
    <x v="3"/>
  </r>
  <r>
    <x v="32"/>
    <x v="106"/>
    <n v="20.87912087912088"/>
    <x v="15"/>
    <x v="3"/>
  </r>
  <r>
    <x v="33"/>
    <x v="105"/>
    <n v="90.109890109890117"/>
    <x v="15"/>
    <x v="3"/>
  </r>
  <r>
    <x v="33"/>
    <x v="106"/>
    <n v="9.8901098901098905"/>
    <x v="15"/>
    <x v="3"/>
  </r>
  <r>
    <x v="34"/>
    <x v="105"/>
    <n v="96.703296703296701"/>
    <x v="15"/>
    <x v="3"/>
  </r>
  <r>
    <x v="34"/>
    <x v="106"/>
    <n v="3.2967032967032965"/>
    <x v="15"/>
    <x v="3"/>
  </r>
  <r>
    <x v="21"/>
    <x v="103"/>
    <n v="70.652173913043484"/>
    <x v="16"/>
    <x v="3"/>
  </r>
  <r>
    <x v="21"/>
    <x v="104"/>
    <n v="9.2391304347826093"/>
    <x v="16"/>
    <x v="3"/>
  </r>
  <r>
    <x v="21"/>
    <x v="4"/>
    <n v="20.108695652173914"/>
    <x v="16"/>
    <x v="3"/>
  </r>
  <r>
    <x v="22"/>
    <x v="105"/>
    <n v="96.739130434782609"/>
    <x v="16"/>
    <x v="3"/>
  </r>
  <r>
    <x v="22"/>
    <x v="106"/>
    <n v="3.2608695652173911"/>
    <x v="16"/>
    <x v="3"/>
  </r>
  <r>
    <x v="23"/>
    <x v="105"/>
    <n v="80.434782608695656"/>
    <x v="16"/>
    <x v="3"/>
  </r>
  <r>
    <x v="23"/>
    <x v="106"/>
    <n v="19.565217391304348"/>
    <x v="16"/>
    <x v="3"/>
  </r>
  <r>
    <x v="24"/>
    <x v="105"/>
    <n v="98.369565217391298"/>
    <x v="16"/>
    <x v="3"/>
  </r>
  <r>
    <x v="24"/>
    <x v="106"/>
    <n v="1.6304347826086956"/>
    <x v="16"/>
    <x v="3"/>
  </r>
  <r>
    <x v="25"/>
    <x v="105"/>
    <n v="97.282608695652172"/>
    <x v="16"/>
    <x v="3"/>
  </r>
  <r>
    <x v="25"/>
    <x v="106"/>
    <n v="2.7173913043478262"/>
    <x v="16"/>
    <x v="3"/>
  </r>
  <r>
    <x v="26"/>
    <x v="105"/>
    <n v="80.978260869565219"/>
    <x v="16"/>
    <x v="3"/>
  </r>
  <r>
    <x v="26"/>
    <x v="106"/>
    <n v="19.021739130434781"/>
    <x v="16"/>
    <x v="3"/>
  </r>
  <r>
    <x v="27"/>
    <x v="105"/>
    <n v="88.043478260869563"/>
    <x v="16"/>
    <x v="3"/>
  </r>
  <r>
    <x v="27"/>
    <x v="106"/>
    <n v="11.956521739130435"/>
    <x v="16"/>
    <x v="3"/>
  </r>
  <r>
    <x v="28"/>
    <x v="105"/>
    <n v="88.586956521739125"/>
    <x v="16"/>
    <x v="3"/>
  </r>
  <r>
    <x v="28"/>
    <x v="106"/>
    <n v="11.413043478260869"/>
    <x v="16"/>
    <x v="3"/>
  </r>
  <r>
    <x v="29"/>
    <x v="105"/>
    <n v="97.826086956521735"/>
    <x v="16"/>
    <x v="3"/>
  </r>
  <r>
    <x v="29"/>
    <x v="106"/>
    <n v="2.1739130434782608"/>
    <x v="16"/>
    <x v="3"/>
  </r>
  <r>
    <x v="30"/>
    <x v="105"/>
    <n v="49.456521739130437"/>
    <x v="16"/>
    <x v="3"/>
  </r>
  <r>
    <x v="30"/>
    <x v="106"/>
    <n v="50.543478260869563"/>
    <x v="16"/>
    <x v="3"/>
  </r>
  <r>
    <x v="31"/>
    <x v="105"/>
    <n v="97.282608695652172"/>
    <x v="16"/>
    <x v="3"/>
  </r>
  <r>
    <x v="31"/>
    <x v="106"/>
    <n v="2.7173913043478262"/>
    <x v="16"/>
    <x v="3"/>
  </r>
  <r>
    <x v="32"/>
    <x v="105"/>
    <n v="86.956521739130437"/>
    <x v="16"/>
    <x v="3"/>
  </r>
  <r>
    <x v="32"/>
    <x v="106"/>
    <n v="13.043478260869565"/>
    <x v="16"/>
    <x v="3"/>
  </r>
  <r>
    <x v="33"/>
    <x v="105"/>
    <n v="90.760869565217391"/>
    <x v="16"/>
    <x v="3"/>
  </r>
  <r>
    <x v="33"/>
    <x v="106"/>
    <n v="9.2391304347826093"/>
    <x v="16"/>
    <x v="3"/>
  </r>
  <r>
    <x v="34"/>
    <x v="105"/>
    <n v="96.739130434782609"/>
    <x v="16"/>
    <x v="3"/>
  </r>
  <r>
    <x v="34"/>
    <x v="106"/>
    <n v="3.2608695652173911"/>
    <x v="16"/>
    <x v="3"/>
  </r>
  <r>
    <x v="35"/>
    <x v="107"/>
    <n v="7.1428571428571432"/>
    <x v="0"/>
    <x v="2"/>
  </r>
  <r>
    <x v="35"/>
    <x v="108"/>
    <n v="1.1904761904761905"/>
    <x v="0"/>
    <x v="2"/>
  </r>
  <r>
    <x v="35"/>
    <x v="109"/>
    <n v="9.5238095238095237"/>
    <x v="0"/>
    <x v="2"/>
  </r>
  <r>
    <x v="35"/>
    <x v="110"/>
    <n v="35.714285714285715"/>
    <x v="0"/>
    <x v="2"/>
  </r>
  <r>
    <x v="35"/>
    <x v="111"/>
    <n v="46.428571428571431"/>
    <x v="0"/>
    <x v="2"/>
  </r>
  <r>
    <x v="36"/>
    <x v="107"/>
    <n v="1.8957345971563981"/>
    <x v="0"/>
    <x v="2"/>
  </r>
  <r>
    <x v="36"/>
    <x v="108"/>
    <n v="2.3696682464454977"/>
    <x v="0"/>
    <x v="2"/>
  </r>
  <r>
    <x v="36"/>
    <x v="109"/>
    <n v="11.848341232227488"/>
    <x v="0"/>
    <x v="2"/>
  </r>
  <r>
    <x v="36"/>
    <x v="110"/>
    <n v="35.071090047393362"/>
    <x v="0"/>
    <x v="2"/>
  </r>
  <r>
    <x v="36"/>
    <x v="111"/>
    <n v="48.81516587677725"/>
    <x v="0"/>
    <x v="2"/>
  </r>
  <r>
    <x v="37"/>
    <x v="107"/>
    <n v="4.7619047619047619"/>
    <x v="0"/>
    <x v="2"/>
  </r>
  <r>
    <x v="37"/>
    <x v="108"/>
    <n v="4.7619047619047619"/>
    <x v="0"/>
    <x v="2"/>
  </r>
  <r>
    <x v="37"/>
    <x v="109"/>
    <n v="19.047619047619047"/>
    <x v="0"/>
    <x v="2"/>
  </r>
  <r>
    <x v="37"/>
    <x v="110"/>
    <n v="33.333333333333336"/>
    <x v="0"/>
    <x v="2"/>
  </r>
  <r>
    <x v="37"/>
    <x v="111"/>
    <n v="38.095238095238095"/>
    <x v="0"/>
    <x v="2"/>
  </r>
  <r>
    <x v="38"/>
    <x v="107"/>
    <n v="0"/>
    <x v="0"/>
    <x v="2"/>
  </r>
  <r>
    <x v="38"/>
    <x v="108"/>
    <n v="1.408450704225352"/>
    <x v="0"/>
    <x v="2"/>
  </r>
  <r>
    <x v="38"/>
    <x v="109"/>
    <n v="8.4507042253521121"/>
    <x v="0"/>
    <x v="2"/>
  </r>
  <r>
    <x v="38"/>
    <x v="110"/>
    <n v="42.25352112676056"/>
    <x v="0"/>
    <x v="2"/>
  </r>
  <r>
    <x v="38"/>
    <x v="111"/>
    <n v="47.887323943661968"/>
    <x v="0"/>
    <x v="2"/>
  </r>
  <r>
    <x v="39"/>
    <x v="107"/>
    <n v="1"/>
    <x v="0"/>
    <x v="2"/>
  </r>
  <r>
    <x v="39"/>
    <x v="108"/>
    <n v="1.8333333333333333"/>
    <x v="0"/>
    <x v="2"/>
  </r>
  <r>
    <x v="39"/>
    <x v="109"/>
    <n v="8.6666666666666661"/>
    <x v="0"/>
    <x v="2"/>
  </r>
  <r>
    <x v="39"/>
    <x v="110"/>
    <n v="37.166666666666664"/>
    <x v="0"/>
    <x v="2"/>
  </r>
  <r>
    <x v="39"/>
    <x v="111"/>
    <n v="51.333333333333336"/>
    <x v="0"/>
    <x v="2"/>
  </r>
  <r>
    <x v="40"/>
    <x v="107"/>
    <n v="1.5"/>
    <x v="0"/>
    <x v="2"/>
  </r>
  <r>
    <x v="40"/>
    <x v="108"/>
    <n v="2"/>
    <x v="0"/>
    <x v="2"/>
  </r>
  <r>
    <x v="40"/>
    <x v="109"/>
    <n v="8"/>
    <x v="0"/>
    <x v="2"/>
  </r>
  <r>
    <x v="40"/>
    <x v="110"/>
    <n v="33.5"/>
    <x v="0"/>
    <x v="2"/>
  </r>
  <r>
    <x v="40"/>
    <x v="111"/>
    <n v="55"/>
    <x v="0"/>
    <x v="2"/>
  </r>
  <r>
    <x v="35"/>
    <x v="107"/>
    <n v="0"/>
    <x v="1"/>
    <x v="2"/>
  </r>
  <r>
    <x v="35"/>
    <x v="108"/>
    <n v="0"/>
    <x v="1"/>
    <x v="2"/>
  </r>
  <r>
    <x v="35"/>
    <x v="109"/>
    <n v="8.3333333333333339"/>
    <x v="1"/>
    <x v="2"/>
  </r>
  <r>
    <x v="35"/>
    <x v="110"/>
    <n v="25"/>
    <x v="1"/>
    <x v="2"/>
  </r>
  <r>
    <x v="35"/>
    <x v="111"/>
    <n v="66.666666666666671"/>
    <x v="1"/>
    <x v="2"/>
  </r>
  <r>
    <x v="36"/>
    <x v="107"/>
    <n v="4.4943820224719104"/>
    <x v="1"/>
    <x v="2"/>
  </r>
  <r>
    <x v="36"/>
    <x v="108"/>
    <n v="3.3707865168539324"/>
    <x v="1"/>
    <x v="2"/>
  </r>
  <r>
    <x v="36"/>
    <x v="109"/>
    <n v="6.7415730337078648"/>
    <x v="1"/>
    <x v="2"/>
  </r>
  <r>
    <x v="36"/>
    <x v="110"/>
    <n v="32.584269662921351"/>
    <x v="1"/>
    <x v="2"/>
  </r>
  <r>
    <x v="36"/>
    <x v="111"/>
    <n v="52.80898876404494"/>
    <x v="1"/>
    <x v="2"/>
  </r>
  <r>
    <x v="37"/>
    <x v="107"/>
    <n v="0"/>
    <x v="1"/>
    <x v="2"/>
  </r>
  <r>
    <x v="37"/>
    <x v="108"/>
    <n v="0"/>
    <x v="1"/>
    <x v="2"/>
  </r>
  <r>
    <x v="37"/>
    <x v="109"/>
    <n v="10"/>
    <x v="1"/>
    <x v="2"/>
  </r>
  <r>
    <x v="37"/>
    <x v="110"/>
    <n v="50"/>
    <x v="1"/>
    <x v="2"/>
  </r>
  <r>
    <x v="37"/>
    <x v="111"/>
    <n v="40"/>
    <x v="1"/>
    <x v="2"/>
  </r>
  <r>
    <x v="38"/>
    <x v="107"/>
    <n v="0"/>
    <x v="1"/>
    <x v="2"/>
  </r>
  <r>
    <x v="38"/>
    <x v="108"/>
    <n v="3.4482758620689653"/>
    <x v="1"/>
    <x v="2"/>
  </r>
  <r>
    <x v="38"/>
    <x v="109"/>
    <n v="6.8965517241379306"/>
    <x v="1"/>
    <x v="2"/>
  </r>
  <r>
    <x v="38"/>
    <x v="110"/>
    <n v="34.482758620689658"/>
    <x v="1"/>
    <x v="2"/>
  </r>
  <r>
    <x v="38"/>
    <x v="111"/>
    <n v="55.172413793103445"/>
    <x v="1"/>
    <x v="2"/>
  </r>
  <r>
    <x v="39"/>
    <x v="107"/>
    <n v="0"/>
    <x v="1"/>
    <x v="2"/>
  </r>
  <r>
    <x v="39"/>
    <x v="108"/>
    <n v="0.91743119266055051"/>
    <x v="1"/>
    <x v="2"/>
  </r>
  <r>
    <x v="39"/>
    <x v="109"/>
    <n v="11.009174311926605"/>
    <x v="1"/>
    <x v="2"/>
  </r>
  <r>
    <x v="39"/>
    <x v="110"/>
    <n v="33.944954128440365"/>
    <x v="1"/>
    <x v="2"/>
  </r>
  <r>
    <x v="39"/>
    <x v="111"/>
    <n v="54.128440366972477"/>
    <x v="1"/>
    <x v="2"/>
  </r>
  <r>
    <x v="40"/>
    <x v="107"/>
    <n v="0"/>
    <x v="1"/>
    <x v="2"/>
  </r>
  <r>
    <x v="40"/>
    <x v="108"/>
    <n v="0"/>
    <x v="1"/>
    <x v="2"/>
  </r>
  <r>
    <x v="40"/>
    <x v="109"/>
    <n v="3.4482758620689653"/>
    <x v="1"/>
    <x v="2"/>
  </r>
  <r>
    <x v="40"/>
    <x v="110"/>
    <n v="48.275862068965516"/>
    <x v="1"/>
    <x v="2"/>
  </r>
  <r>
    <x v="40"/>
    <x v="111"/>
    <n v="48.275862068965516"/>
    <x v="1"/>
    <x v="2"/>
  </r>
  <r>
    <x v="35"/>
    <x v="107"/>
    <n v="10.714285714285714"/>
    <x v="2"/>
    <x v="2"/>
  </r>
  <r>
    <x v="35"/>
    <x v="108"/>
    <n v="0"/>
    <x v="2"/>
    <x v="2"/>
  </r>
  <r>
    <x v="35"/>
    <x v="109"/>
    <n v="7.1428571428571432"/>
    <x v="2"/>
    <x v="2"/>
  </r>
  <r>
    <x v="35"/>
    <x v="110"/>
    <n v="32.142857142857146"/>
    <x v="2"/>
    <x v="2"/>
  </r>
  <r>
    <x v="35"/>
    <x v="111"/>
    <n v="50"/>
    <x v="2"/>
    <x v="2"/>
  </r>
  <r>
    <x v="36"/>
    <x v="107"/>
    <n v="0.93457943925233644"/>
    <x v="2"/>
    <x v="2"/>
  </r>
  <r>
    <x v="36"/>
    <x v="108"/>
    <n v="0"/>
    <x v="2"/>
    <x v="2"/>
  </r>
  <r>
    <x v="36"/>
    <x v="109"/>
    <n v="15.88785046728972"/>
    <x v="2"/>
    <x v="2"/>
  </r>
  <r>
    <x v="36"/>
    <x v="110"/>
    <n v="28.037383177570092"/>
    <x v="2"/>
    <x v="2"/>
  </r>
  <r>
    <x v="36"/>
    <x v="111"/>
    <n v="55.140186915887853"/>
    <x v="2"/>
    <x v="2"/>
  </r>
  <r>
    <x v="37"/>
    <x v="107"/>
    <n v="0"/>
    <x v="2"/>
    <x v="2"/>
  </r>
  <r>
    <x v="37"/>
    <x v="108"/>
    <n v="0"/>
    <x v="2"/>
    <x v="2"/>
  </r>
  <r>
    <x v="37"/>
    <x v="109"/>
    <n v="0"/>
    <x v="2"/>
    <x v="2"/>
  </r>
  <r>
    <x v="37"/>
    <x v="110"/>
    <n v="50"/>
    <x v="2"/>
    <x v="2"/>
  </r>
  <r>
    <x v="37"/>
    <x v="111"/>
    <n v="50"/>
    <x v="2"/>
    <x v="2"/>
  </r>
  <r>
    <x v="38"/>
    <x v="107"/>
    <n v="0"/>
    <x v="2"/>
    <x v="2"/>
  </r>
  <r>
    <x v="38"/>
    <x v="108"/>
    <n v="0"/>
    <x v="2"/>
    <x v="2"/>
  </r>
  <r>
    <x v="38"/>
    <x v="109"/>
    <n v="12.5"/>
    <x v="2"/>
    <x v="2"/>
  </r>
  <r>
    <x v="38"/>
    <x v="110"/>
    <n v="50"/>
    <x v="2"/>
    <x v="2"/>
  </r>
  <r>
    <x v="38"/>
    <x v="111"/>
    <n v="37.5"/>
    <x v="2"/>
    <x v="2"/>
  </r>
  <r>
    <x v="39"/>
    <x v="107"/>
    <n v="0"/>
    <x v="2"/>
    <x v="2"/>
  </r>
  <r>
    <x v="39"/>
    <x v="108"/>
    <n v="0"/>
    <x v="2"/>
    <x v="2"/>
  </r>
  <r>
    <x v="39"/>
    <x v="109"/>
    <n v="6.9767441860465116"/>
    <x v="2"/>
    <x v="2"/>
  </r>
  <r>
    <x v="39"/>
    <x v="110"/>
    <n v="37.209302325581397"/>
    <x v="2"/>
    <x v="2"/>
  </r>
  <r>
    <x v="39"/>
    <x v="111"/>
    <n v="55.813953488372093"/>
    <x v="2"/>
    <x v="2"/>
  </r>
  <r>
    <x v="40"/>
    <x v="107"/>
    <n v="1.9230769230769231"/>
    <x v="2"/>
    <x v="2"/>
  </r>
  <r>
    <x v="40"/>
    <x v="108"/>
    <n v="0"/>
    <x v="2"/>
    <x v="2"/>
  </r>
  <r>
    <x v="40"/>
    <x v="109"/>
    <n v="13.461538461538462"/>
    <x v="2"/>
    <x v="2"/>
  </r>
  <r>
    <x v="40"/>
    <x v="110"/>
    <n v="26.923076923076923"/>
    <x v="2"/>
    <x v="2"/>
  </r>
  <r>
    <x v="40"/>
    <x v="111"/>
    <n v="57.692307692307693"/>
    <x v="2"/>
    <x v="2"/>
  </r>
  <r>
    <x v="35"/>
    <x v="107"/>
    <n v="10"/>
    <x v="3"/>
    <x v="2"/>
  </r>
  <r>
    <x v="35"/>
    <x v="108"/>
    <n v="0"/>
    <x v="3"/>
    <x v="2"/>
  </r>
  <r>
    <x v="35"/>
    <x v="109"/>
    <n v="10"/>
    <x v="3"/>
    <x v="2"/>
  </r>
  <r>
    <x v="35"/>
    <x v="110"/>
    <n v="50"/>
    <x v="3"/>
    <x v="2"/>
  </r>
  <r>
    <x v="35"/>
    <x v="111"/>
    <n v="30"/>
    <x v="3"/>
    <x v="2"/>
  </r>
  <r>
    <x v="36"/>
    <x v="107"/>
    <n v="2.7027027027027026"/>
    <x v="3"/>
    <x v="2"/>
  </r>
  <r>
    <x v="36"/>
    <x v="108"/>
    <n v="5.4054054054054053"/>
    <x v="3"/>
    <x v="2"/>
  </r>
  <r>
    <x v="36"/>
    <x v="109"/>
    <n v="10.810810810810811"/>
    <x v="3"/>
    <x v="2"/>
  </r>
  <r>
    <x v="36"/>
    <x v="110"/>
    <n v="35.135135135135137"/>
    <x v="3"/>
    <x v="2"/>
  </r>
  <r>
    <x v="36"/>
    <x v="111"/>
    <n v="45.945945945945944"/>
    <x v="3"/>
    <x v="2"/>
  </r>
  <r>
    <x v="37"/>
    <x v="107"/>
    <n v="0"/>
    <x v="3"/>
    <x v="2"/>
  </r>
  <r>
    <x v="37"/>
    <x v="108"/>
    <n v="33.333333333333336"/>
    <x v="3"/>
    <x v="2"/>
  </r>
  <r>
    <x v="37"/>
    <x v="109"/>
    <n v="33.333333333333336"/>
    <x v="3"/>
    <x v="2"/>
  </r>
  <r>
    <x v="37"/>
    <x v="110"/>
    <n v="33.333333333333336"/>
    <x v="3"/>
    <x v="2"/>
  </r>
  <r>
    <x v="37"/>
    <x v="111"/>
    <n v="0"/>
    <x v="3"/>
    <x v="2"/>
  </r>
  <r>
    <x v="38"/>
    <x v="107"/>
    <n v="0"/>
    <x v="3"/>
    <x v="2"/>
  </r>
  <r>
    <x v="38"/>
    <x v="108"/>
    <n v="0"/>
    <x v="3"/>
    <x v="2"/>
  </r>
  <r>
    <x v="38"/>
    <x v="109"/>
    <n v="20"/>
    <x v="3"/>
    <x v="2"/>
  </r>
  <r>
    <x v="38"/>
    <x v="110"/>
    <n v="40"/>
    <x v="3"/>
    <x v="2"/>
  </r>
  <r>
    <x v="38"/>
    <x v="111"/>
    <n v="40"/>
    <x v="3"/>
    <x v="2"/>
  </r>
  <r>
    <x v="39"/>
    <x v="107"/>
    <n v="2.358490566037736"/>
    <x v="3"/>
    <x v="2"/>
  </r>
  <r>
    <x v="39"/>
    <x v="108"/>
    <n v="3.7735849056603774"/>
    <x v="3"/>
    <x v="2"/>
  </r>
  <r>
    <x v="39"/>
    <x v="109"/>
    <n v="8.0188679245283012"/>
    <x v="3"/>
    <x v="2"/>
  </r>
  <r>
    <x v="39"/>
    <x v="110"/>
    <n v="36.320754716981135"/>
    <x v="3"/>
    <x v="2"/>
  </r>
  <r>
    <x v="39"/>
    <x v="111"/>
    <n v="49.528301886792455"/>
    <x v="3"/>
    <x v="2"/>
  </r>
  <r>
    <x v="40"/>
    <x v="107"/>
    <n v="8"/>
    <x v="3"/>
    <x v="2"/>
  </r>
  <r>
    <x v="40"/>
    <x v="108"/>
    <n v="4"/>
    <x v="3"/>
    <x v="2"/>
  </r>
  <r>
    <x v="40"/>
    <x v="109"/>
    <n v="8"/>
    <x v="3"/>
    <x v="2"/>
  </r>
  <r>
    <x v="40"/>
    <x v="110"/>
    <n v="24"/>
    <x v="3"/>
    <x v="2"/>
  </r>
  <r>
    <x v="40"/>
    <x v="111"/>
    <n v="56"/>
    <x v="3"/>
    <x v="2"/>
  </r>
  <r>
    <x v="35"/>
    <x v="107"/>
    <n v="6.25"/>
    <x v="4"/>
    <x v="2"/>
  </r>
  <r>
    <x v="35"/>
    <x v="108"/>
    <n v="6.25"/>
    <x v="4"/>
    <x v="2"/>
  </r>
  <r>
    <x v="35"/>
    <x v="109"/>
    <n v="12.5"/>
    <x v="4"/>
    <x v="2"/>
  </r>
  <r>
    <x v="35"/>
    <x v="110"/>
    <n v="31.25"/>
    <x v="4"/>
    <x v="2"/>
  </r>
  <r>
    <x v="35"/>
    <x v="111"/>
    <n v="43.75"/>
    <x v="4"/>
    <x v="2"/>
  </r>
  <r>
    <x v="36"/>
    <x v="107"/>
    <n v="3.3333333333333335"/>
    <x v="4"/>
    <x v="2"/>
  </r>
  <r>
    <x v="36"/>
    <x v="108"/>
    <n v="0"/>
    <x v="4"/>
    <x v="2"/>
  </r>
  <r>
    <x v="36"/>
    <x v="109"/>
    <n v="16.666666666666668"/>
    <x v="4"/>
    <x v="2"/>
  </r>
  <r>
    <x v="36"/>
    <x v="110"/>
    <n v="46.666666666666664"/>
    <x v="4"/>
    <x v="2"/>
  </r>
  <r>
    <x v="36"/>
    <x v="111"/>
    <n v="33.333333333333336"/>
    <x v="4"/>
    <x v="2"/>
  </r>
  <r>
    <x v="37"/>
    <x v="107"/>
    <n v="0"/>
    <x v="4"/>
    <x v="2"/>
  </r>
  <r>
    <x v="37"/>
    <x v="108"/>
    <n v="0"/>
    <x v="4"/>
    <x v="2"/>
  </r>
  <r>
    <x v="37"/>
    <x v="109"/>
    <n v="0"/>
    <x v="4"/>
    <x v="2"/>
  </r>
  <r>
    <x v="37"/>
    <x v="110"/>
    <n v="0"/>
    <x v="4"/>
    <x v="2"/>
  </r>
  <r>
    <x v="37"/>
    <x v="111"/>
    <n v="100"/>
    <x v="4"/>
    <x v="2"/>
  </r>
  <r>
    <x v="38"/>
    <x v="107"/>
    <n v="0"/>
    <x v="4"/>
    <x v="2"/>
  </r>
  <r>
    <x v="38"/>
    <x v="108"/>
    <n v="0"/>
    <x v="4"/>
    <x v="2"/>
  </r>
  <r>
    <x v="38"/>
    <x v="109"/>
    <n v="0"/>
    <x v="4"/>
    <x v="2"/>
  </r>
  <r>
    <x v="38"/>
    <x v="110"/>
    <n v="66.666666666666671"/>
    <x v="4"/>
    <x v="2"/>
  </r>
  <r>
    <x v="38"/>
    <x v="111"/>
    <n v="33.333333333333336"/>
    <x v="4"/>
    <x v="2"/>
  </r>
  <r>
    <x v="39"/>
    <x v="107"/>
    <n v="1.1904761904761905"/>
    <x v="4"/>
    <x v="2"/>
  </r>
  <r>
    <x v="39"/>
    <x v="108"/>
    <n v="1.1904761904761905"/>
    <x v="4"/>
    <x v="2"/>
  </r>
  <r>
    <x v="39"/>
    <x v="109"/>
    <n v="10.714285714285714"/>
    <x v="4"/>
    <x v="2"/>
  </r>
  <r>
    <x v="39"/>
    <x v="110"/>
    <n v="40.476190476190474"/>
    <x v="4"/>
    <x v="2"/>
  </r>
  <r>
    <x v="39"/>
    <x v="111"/>
    <n v="46.428571428571431"/>
    <x v="4"/>
    <x v="2"/>
  </r>
  <r>
    <x v="40"/>
    <x v="107"/>
    <n v="0"/>
    <x v="4"/>
    <x v="2"/>
  </r>
  <r>
    <x v="40"/>
    <x v="108"/>
    <n v="11.764705882352942"/>
    <x v="4"/>
    <x v="2"/>
  </r>
  <r>
    <x v="40"/>
    <x v="109"/>
    <n v="17.647058823529413"/>
    <x v="4"/>
    <x v="2"/>
  </r>
  <r>
    <x v="40"/>
    <x v="110"/>
    <n v="35.294117647058826"/>
    <x v="4"/>
    <x v="2"/>
  </r>
  <r>
    <x v="40"/>
    <x v="111"/>
    <n v="35.294117647058826"/>
    <x v="4"/>
    <x v="2"/>
  </r>
  <r>
    <x v="35"/>
    <x v="107"/>
    <n v="0"/>
    <x v="5"/>
    <x v="2"/>
  </r>
  <r>
    <x v="35"/>
    <x v="108"/>
    <n v="0"/>
    <x v="5"/>
    <x v="2"/>
  </r>
  <r>
    <x v="35"/>
    <x v="109"/>
    <n v="25"/>
    <x v="5"/>
    <x v="2"/>
  </r>
  <r>
    <x v="35"/>
    <x v="110"/>
    <n v="25"/>
    <x v="5"/>
    <x v="2"/>
  </r>
  <r>
    <x v="35"/>
    <x v="111"/>
    <n v="50"/>
    <x v="5"/>
    <x v="2"/>
  </r>
  <r>
    <x v="36"/>
    <x v="107"/>
    <n v="11.111111111111111"/>
    <x v="5"/>
    <x v="2"/>
  </r>
  <r>
    <x v="36"/>
    <x v="108"/>
    <n v="0"/>
    <x v="5"/>
    <x v="2"/>
  </r>
  <r>
    <x v="36"/>
    <x v="109"/>
    <n v="0"/>
    <x v="5"/>
    <x v="2"/>
  </r>
  <r>
    <x v="36"/>
    <x v="110"/>
    <n v="66.666666666666671"/>
    <x v="5"/>
    <x v="2"/>
  </r>
  <r>
    <x v="36"/>
    <x v="111"/>
    <n v="22.222222222222221"/>
    <x v="5"/>
    <x v="2"/>
  </r>
  <r>
    <x v="37"/>
    <x v="107"/>
    <n v="0"/>
    <x v="5"/>
    <x v="2"/>
  </r>
  <r>
    <x v="37"/>
    <x v="108"/>
    <n v="0"/>
    <x v="5"/>
    <x v="2"/>
  </r>
  <r>
    <x v="37"/>
    <x v="109"/>
    <n v="0"/>
    <x v="5"/>
    <x v="2"/>
  </r>
  <r>
    <x v="37"/>
    <x v="110"/>
    <n v="0"/>
    <x v="5"/>
    <x v="2"/>
  </r>
  <r>
    <x v="37"/>
    <x v="111"/>
    <n v="0"/>
    <x v="5"/>
    <x v="2"/>
  </r>
  <r>
    <x v="38"/>
    <x v="107"/>
    <n v="0"/>
    <x v="5"/>
    <x v="2"/>
  </r>
  <r>
    <x v="38"/>
    <x v="108"/>
    <n v="0"/>
    <x v="5"/>
    <x v="2"/>
  </r>
  <r>
    <x v="38"/>
    <x v="109"/>
    <n v="0"/>
    <x v="5"/>
    <x v="2"/>
  </r>
  <r>
    <x v="38"/>
    <x v="110"/>
    <n v="100"/>
    <x v="5"/>
    <x v="2"/>
  </r>
  <r>
    <x v="38"/>
    <x v="111"/>
    <n v="0"/>
    <x v="5"/>
    <x v="2"/>
  </r>
  <r>
    <x v="39"/>
    <x v="107"/>
    <n v="0"/>
    <x v="5"/>
    <x v="2"/>
  </r>
  <r>
    <x v="39"/>
    <x v="108"/>
    <n v="0"/>
    <x v="5"/>
    <x v="2"/>
  </r>
  <r>
    <x v="39"/>
    <x v="109"/>
    <n v="15.384615384615385"/>
    <x v="5"/>
    <x v="2"/>
  </r>
  <r>
    <x v="39"/>
    <x v="110"/>
    <n v="46.153846153846153"/>
    <x v="5"/>
    <x v="2"/>
  </r>
  <r>
    <x v="39"/>
    <x v="111"/>
    <n v="38.46153846153846"/>
    <x v="5"/>
    <x v="2"/>
  </r>
  <r>
    <x v="40"/>
    <x v="107"/>
    <n v="0"/>
    <x v="5"/>
    <x v="2"/>
  </r>
  <r>
    <x v="40"/>
    <x v="108"/>
    <n v="0"/>
    <x v="5"/>
    <x v="2"/>
  </r>
  <r>
    <x v="40"/>
    <x v="109"/>
    <n v="16.666666666666668"/>
    <x v="5"/>
    <x v="2"/>
  </r>
  <r>
    <x v="40"/>
    <x v="110"/>
    <n v="33.333333333333336"/>
    <x v="5"/>
    <x v="2"/>
  </r>
  <r>
    <x v="40"/>
    <x v="111"/>
    <n v="50"/>
    <x v="5"/>
    <x v="2"/>
  </r>
  <r>
    <x v="35"/>
    <x v="107"/>
    <n v="33.333333333333336"/>
    <x v="6"/>
    <x v="2"/>
  </r>
  <r>
    <x v="35"/>
    <x v="108"/>
    <n v="0"/>
    <x v="6"/>
    <x v="2"/>
  </r>
  <r>
    <x v="35"/>
    <x v="109"/>
    <n v="0"/>
    <x v="6"/>
    <x v="2"/>
  </r>
  <r>
    <x v="35"/>
    <x v="110"/>
    <n v="33.333333333333336"/>
    <x v="6"/>
    <x v="2"/>
  </r>
  <r>
    <x v="35"/>
    <x v="111"/>
    <n v="33.333333333333336"/>
    <x v="6"/>
    <x v="2"/>
  </r>
  <r>
    <x v="36"/>
    <x v="107"/>
    <n v="0"/>
    <x v="6"/>
    <x v="2"/>
  </r>
  <r>
    <x v="36"/>
    <x v="108"/>
    <n v="0"/>
    <x v="6"/>
    <x v="2"/>
  </r>
  <r>
    <x v="36"/>
    <x v="109"/>
    <n v="0"/>
    <x v="6"/>
    <x v="2"/>
  </r>
  <r>
    <x v="36"/>
    <x v="110"/>
    <n v="100"/>
    <x v="6"/>
    <x v="2"/>
  </r>
  <r>
    <x v="36"/>
    <x v="111"/>
    <n v="0"/>
    <x v="6"/>
    <x v="2"/>
  </r>
  <r>
    <x v="37"/>
    <x v="107"/>
    <n v="0"/>
    <x v="6"/>
    <x v="2"/>
  </r>
  <r>
    <x v="37"/>
    <x v="108"/>
    <n v="0"/>
    <x v="6"/>
    <x v="2"/>
  </r>
  <r>
    <x v="37"/>
    <x v="109"/>
    <n v="0"/>
    <x v="6"/>
    <x v="2"/>
  </r>
  <r>
    <x v="37"/>
    <x v="110"/>
    <n v="0"/>
    <x v="6"/>
    <x v="2"/>
  </r>
  <r>
    <x v="37"/>
    <x v="111"/>
    <n v="100"/>
    <x v="6"/>
    <x v="2"/>
  </r>
  <r>
    <x v="38"/>
    <x v="107"/>
    <n v="0"/>
    <x v="6"/>
    <x v="2"/>
  </r>
  <r>
    <x v="38"/>
    <x v="108"/>
    <n v="0"/>
    <x v="6"/>
    <x v="2"/>
  </r>
  <r>
    <x v="38"/>
    <x v="109"/>
    <n v="0"/>
    <x v="6"/>
    <x v="2"/>
  </r>
  <r>
    <x v="38"/>
    <x v="110"/>
    <n v="0"/>
    <x v="6"/>
    <x v="2"/>
  </r>
  <r>
    <x v="38"/>
    <x v="111"/>
    <n v="0"/>
    <x v="6"/>
    <x v="2"/>
  </r>
  <r>
    <x v="39"/>
    <x v="107"/>
    <n v="0"/>
    <x v="6"/>
    <x v="2"/>
  </r>
  <r>
    <x v="39"/>
    <x v="108"/>
    <n v="0"/>
    <x v="6"/>
    <x v="2"/>
  </r>
  <r>
    <x v="39"/>
    <x v="109"/>
    <n v="3.4482758620689653"/>
    <x v="6"/>
    <x v="2"/>
  </r>
  <r>
    <x v="39"/>
    <x v="110"/>
    <n v="41.379310344827587"/>
    <x v="6"/>
    <x v="2"/>
  </r>
  <r>
    <x v="39"/>
    <x v="111"/>
    <n v="55.172413793103445"/>
    <x v="6"/>
    <x v="2"/>
  </r>
  <r>
    <x v="40"/>
    <x v="107"/>
    <n v="0"/>
    <x v="6"/>
    <x v="2"/>
  </r>
  <r>
    <x v="40"/>
    <x v="108"/>
    <n v="0"/>
    <x v="6"/>
    <x v="2"/>
  </r>
  <r>
    <x v="40"/>
    <x v="109"/>
    <n v="20"/>
    <x v="6"/>
    <x v="2"/>
  </r>
  <r>
    <x v="40"/>
    <x v="110"/>
    <n v="20"/>
    <x v="6"/>
    <x v="2"/>
  </r>
  <r>
    <x v="40"/>
    <x v="111"/>
    <n v="60"/>
    <x v="6"/>
    <x v="2"/>
  </r>
  <r>
    <x v="35"/>
    <x v="107"/>
    <n v="0"/>
    <x v="7"/>
    <x v="2"/>
  </r>
  <r>
    <x v="35"/>
    <x v="108"/>
    <n v="16.666666666666668"/>
    <x v="7"/>
    <x v="2"/>
  </r>
  <r>
    <x v="35"/>
    <x v="109"/>
    <n v="0"/>
    <x v="7"/>
    <x v="2"/>
  </r>
  <r>
    <x v="35"/>
    <x v="110"/>
    <n v="33.333333333333336"/>
    <x v="7"/>
    <x v="2"/>
  </r>
  <r>
    <x v="35"/>
    <x v="111"/>
    <n v="50"/>
    <x v="7"/>
    <x v="2"/>
  </r>
  <r>
    <x v="36"/>
    <x v="107"/>
    <n v="0"/>
    <x v="7"/>
    <x v="2"/>
  </r>
  <r>
    <x v="36"/>
    <x v="108"/>
    <n v="0"/>
    <x v="7"/>
    <x v="2"/>
  </r>
  <r>
    <x v="36"/>
    <x v="109"/>
    <n v="28.571428571428573"/>
    <x v="7"/>
    <x v="2"/>
  </r>
  <r>
    <x v="36"/>
    <x v="110"/>
    <n v="42.857142857142854"/>
    <x v="7"/>
    <x v="2"/>
  </r>
  <r>
    <x v="36"/>
    <x v="111"/>
    <n v="28.571428571428573"/>
    <x v="7"/>
    <x v="2"/>
  </r>
  <r>
    <x v="37"/>
    <x v="107"/>
    <n v="0"/>
    <x v="7"/>
    <x v="2"/>
  </r>
  <r>
    <x v="37"/>
    <x v="108"/>
    <n v="0"/>
    <x v="7"/>
    <x v="2"/>
  </r>
  <r>
    <x v="37"/>
    <x v="109"/>
    <n v="0"/>
    <x v="7"/>
    <x v="2"/>
  </r>
  <r>
    <x v="37"/>
    <x v="110"/>
    <n v="0"/>
    <x v="7"/>
    <x v="2"/>
  </r>
  <r>
    <x v="37"/>
    <x v="111"/>
    <n v="0"/>
    <x v="7"/>
    <x v="2"/>
  </r>
  <r>
    <x v="38"/>
    <x v="107"/>
    <n v="0"/>
    <x v="7"/>
    <x v="2"/>
  </r>
  <r>
    <x v="38"/>
    <x v="108"/>
    <n v="0"/>
    <x v="7"/>
    <x v="2"/>
  </r>
  <r>
    <x v="38"/>
    <x v="109"/>
    <n v="0"/>
    <x v="7"/>
    <x v="2"/>
  </r>
  <r>
    <x v="38"/>
    <x v="110"/>
    <n v="0"/>
    <x v="7"/>
    <x v="2"/>
  </r>
  <r>
    <x v="38"/>
    <x v="111"/>
    <n v="100"/>
    <x v="7"/>
    <x v="2"/>
  </r>
  <r>
    <x v="39"/>
    <x v="107"/>
    <n v="4.166666666666667"/>
    <x v="7"/>
    <x v="2"/>
  </r>
  <r>
    <x v="39"/>
    <x v="108"/>
    <n v="4.166666666666667"/>
    <x v="7"/>
    <x v="2"/>
  </r>
  <r>
    <x v="39"/>
    <x v="109"/>
    <n v="25"/>
    <x v="7"/>
    <x v="2"/>
  </r>
  <r>
    <x v="39"/>
    <x v="110"/>
    <n v="29.166666666666668"/>
    <x v="7"/>
    <x v="2"/>
  </r>
  <r>
    <x v="39"/>
    <x v="111"/>
    <n v="37.5"/>
    <x v="7"/>
    <x v="2"/>
  </r>
  <r>
    <x v="40"/>
    <x v="107"/>
    <n v="0"/>
    <x v="7"/>
    <x v="2"/>
  </r>
  <r>
    <x v="40"/>
    <x v="108"/>
    <n v="40"/>
    <x v="7"/>
    <x v="2"/>
  </r>
  <r>
    <x v="40"/>
    <x v="109"/>
    <n v="0"/>
    <x v="7"/>
    <x v="2"/>
  </r>
  <r>
    <x v="40"/>
    <x v="110"/>
    <n v="60"/>
    <x v="7"/>
    <x v="2"/>
  </r>
  <r>
    <x v="40"/>
    <x v="111"/>
    <n v="0"/>
    <x v="7"/>
    <x v="2"/>
  </r>
  <r>
    <x v="35"/>
    <x v="107"/>
    <n v="0"/>
    <x v="8"/>
    <x v="2"/>
  </r>
  <r>
    <x v="35"/>
    <x v="108"/>
    <n v="0"/>
    <x v="8"/>
    <x v="2"/>
  </r>
  <r>
    <x v="35"/>
    <x v="109"/>
    <n v="33.333333333333336"/>
    <x v="8"/>
    <x v="2"/>
  </r>
  <r>
    <x v="35"/>
    <x v="110"/>
    <n v="33.333333333333336"/>
    <x v="8"/>
    <x v="2"/>
  </r>
  <r>
    <x v="35"/>
    <x v="111"/>
    <n v="33.333333333333336"/>
    <x v="8"/>
    <x v="2"/>
  </r>
  <r>
    <x v="36"/>
    <x v="107"/>
    <n v="0"/>
    <x v="8"/>
    <x v="2"/>
  </r>
  <r>
    <x v="36"/>
    <x v="108"/>
    <n v="0"/>
    <x v="8"/>
    <x v="2"/>
  </r>
  <r>
    <x v="36"/>
    <x v="109"/>
    <n v="25"/>
    <x v="8"/>
    <x v="2"/>
  </r>
  <r>
    <x v="36"/>
    <x v="110"/>
    <n v="25"/>
    <x v="8"/>
    <x v="2"/>
  </r>
  <r>
    <x v="36"/>
    <x v="111"/>
    <n v="50"/>
    <x v="8"/>
    <x v="2"/>
  </r>
  <r>
    <x v="37"/>
    <x v="107"/>
    <n v="0"/>
    <x v="8"/>
    <x v="2"/>
  </r>
  <r>
    <x v="37"/>
    <x v="108"/>
    <n v="0"/>
    <x v="8"/>
    <x v="2"/>
  </r>
  <r>
    <x v="37"/>
    <x v="109"/>
    <n v="0"/>
    <x v="8"/>
    <x v="2"/>
  </r>
  <r>
    <x v="37"/>
    <x v="110"/>
    <n v="0"/>
    <x v="8"/>
    <x v="2"/>
  </r>
  <r>
    <x v="37"/>
    <x v="111"/>
    <n v="0"/>
    <x v="8"/>
    <x v="2"/>
  </r>
  <r>
    <x v="38"/>
    <x v="107"/>
    <n v="0"/>
    <x v="8"/>
    <x v="2"/>
  </r>
  <r>
    <x v="38"/>
    <x v="108"/>
    <n v="0"/>
    <x v="8"/>
    <x v="2"/>
  </r>
  <r>
    <x v="38"/>
    <x v="109"/>
    <n v="0"/>
    <x v="8"/>
    <x v="2"/>
  </r>
  <r>
    <x v="38"/>
    <x v="110"/>
    <n v="100"/>
    <x v="8"/>
    <x v="2"/>
  </r>
  <r>
    <x v="38"/>
    <x v="111"/>
    <n v="0"/>
    <x v="8"/>
    <x v="2"/>
  </r>
  <r>
    <x v="39"/>
    <x v="107"/>
    <n v="0"/>
    <x v="8"/>
    <x v="2"/>
  </r>
  <r>
    <x v="39"/>
    <x v="108"/>
    <n v="0"/>
    <x v="8"/>
    <x v="2"/>
  </r>
  <r>
    <x v="39"/>
    <x v="109"/>
    <n v="0"/>
    <x v="8"/>
    <x v="2"/>
  </r>
  <r>
    <x v="39"/>
    <x v="110"/>
    <n v="50"/>
    <x v="8"/>
    <x v="2"/>
  </r>
  <r>
    <x v="39"/>
    <x v="111"/>
    <n v="50"/>
    <x v="8"/>
    <x v="2"/>
  </r>
  <r>
    <x v="40"/>
    <x v="107"/>
    <n v="0"/>
    <x v="8"/>
    <x v="2"/>
  </r>
  <r>
    <x v="40"/>
    <x v="108"/>
    <n v="0"/>
    <x v="8"/>
    <x v="2"/>
  </r>
  <r>
    <x v="40"/>
    <x v="109"/>
    <n v="100"/>
    <x v="8"/>
    <x v="2"/>
  </r>
  <r>
    <x v="40"/>
    <x v="110"/>
    <n v="0"/>
    <x v="8"/>
    <x v="2"/>
  </r>
  <r>
    <x v="40"/>
    <x v="111"/>
    <n v="0"/>
    <x v="8"/>
    <x v="2"/>
  </r>
  <r>
    <x v="35"/>
    <x v="107"/>
    <n v="0"/>
    <x v="9"/>
    <x v="2"/>
  </r>
  <r>
    <x v="35"/>
    <x v="108"/>
    <n v="0"/>
    <x v="9"/>
    <x v="2"/>
  </r>
  <r>
    <x v="35"/>
    <x v="109"/>
    <n v="25"/>
    <x v="9"/>
    <x v="2"/>
  </r>
  <r>
    <x v="35"/>
    <x v="110"/>
    <n v="25"/>
    <x v="9"/>
    <x v="2"/>
  </r>
  <r>
    <x v="35"/>
    <x v="111"/>
    <n v="50"/>
    <x v="9"/>
    <x v="2"/>
  </r>
  <r>
    <x v="36"/>
    <x v="107"/>
    <n v="0"/>
    <x v="9"/>
    <x v="2"/>
  </r>
  <r>
    <x v="36"/>
    <x v="108"/>
    <n v="0"/>
    <x v="9"/>
    <x v="2"/>
  </r>
  <r>
    <x v="36"/>
    <x v="109"/>
    <n v="8.1081081081081088"/>
    <x v="9"/>
    <x v="2"/>
  </r>
  <r>
    <x v="36"/>
    <x v="110"/>
    <n v="45.945945945945944"/>
    <x v="9"/>
    <x v="2"/>
  </r>
  <r>
    <x v="36"/>
    <x v="111"/>
    <n v="45.945945945945944"/>
    <x v="9"/>
    <x v="2"/>
  </r>
  <r>
    <x v="37"/>
    <x v="107"/>
    <n v="0"/>
    <x v="9"/>
    <x v="2"/>
  </r>
  <r>
    <x v="37"/>
    <x v="108"/>
    <n v="0"/>
    <x v="9"/>
    <x v="2"/>
  </r>
  <r>
    <x v="37"/>
    <x v="109"/>
    <n v="0"/>
    <x v="9"/>
    <x v="2"/>
  </r>
  <r>
    <x v="37"/>
    <x v="110"/>
    <n v="0"/>
    <x v="9"/>
    <x v="2"/>
  </r>
  <r>
    <x v="37"/>
    <x v="111"/>
    <n v="0"/>
    <x v="9"/>
    <x v="2"/>
  </r>
  <r>
    <x v="38"/>
    <x v="107"/>
    <n v="0"/>
    <x v="9"/>
    <x v="2"/>
  </r>
  <r>
    <x v="38"/>
    <x v="108"/>
    <n v="0"/>
    <x v="9"/>
    <x v="2"/>
  </r>
  <r>
    <x v="38"/>
    <x v="109"/>
    <n v="0"/>
    <x v="9"/>
    <x v="2"/>
  </r>
  <r>
    <x v="38"/>
    <x v="110"/>
    <n v="100"/>
    <x v="9"/>
    <x v="2"/>
  </r>
  <r>
    <x v="38"/>
    <x v="111"/>
    <n v="0"/>
    <x v="9"/>
    <x v="2"/>
  </r>
  <r>
    <x v="39"/>
    <x v="107"/>
    <n v="0"/>
    <x v="9"/>
    <x v="2"/>
  </r>
  <r>
    <x v="39"/>
    <x v="108"/>
    <n v="0"/>
    <x v="9"/>
    <x v="2"/>
  </r>
  <r>
    <x v="39"/>
    <x v="109"/>
    <n v="13.333333333333334"/>
    <x v="9"/>
    <x v="2"/>
  </r>
  <r>
    <x v="39"/>
    <x v="110"/>
    <n v="66.666666666666671"/>
    <x v="9"/>
    <x v="2"/>
  </r>
  <r>
    <x v="39"/>
    <x v="111"/>
    <n v="20"/>
    <x v="9"/>
    <x v="2"/>
  </r>
  <r>
    <x v="40"/>
    <x v="107"/>
    <n v="0"/>
    <x v="9"/>
    <x v="2"/>
  </r>
  <r>
    <x v="40"/>
    <x v="108"/>
    <n v="0"/>
    <x v="9"/>
    <x v="2"/>
  </r>
  <r>
    <x v="40"/>
    <x v="109"/>
    <n v="0"/>
    <x v="9"/>
    <x v="2"/>
  </r>
  <r>
    <x v="40"/>
    <x v="110"/>
    <n v="50"/>
    <x v="9"/>
    <x v="2"/>
  </r>
  <r>
    <x v="40"/>
    <x v="111"/>
    <n v="50"/>
    <x v="9"/>
    <x v="2"/>
  </r>
  <r>
    <x v="35"/>
    <x v="107"/>
    <n v="0"/>
    <x v="10"/>
    <x v="2"/>
  </r>
  <r>
    <x v="35"/>
    <x v="108"/>
    <n v="0"/>
    <x v="10"/>
    <x v="2"/>
  </r>
  <r>
    <x v="35"/>
    <x v="109"/>
    <n v="0"/>
    <x v="10"/>
    <x v="2"/>
  </r>
  <r>
    <x v="35"/>
    <x v="110"/>
    <n v="50"/>
    <x v="10"/>
    <x v="2"/>
  </r>
  <r>
    <x v="35"/>
    <x v="111"/>
    <n v="50"/>
    <x v="10"/>
    <x v="2"/>
  </r>
  <r>
    <x v="36"/>
    <x v="107"/>
    <n v="0"/>
    <x v="10"/>
    <x v="2"/>
  </r>
  <r>
    <x v="36"/>
    <x v="108"/>
    <n v="5"/>
    <x v="10"/>
    <x v="2"/>
  </r>
  <r>
    <x v="36"/>
    <x v="109"/>
    <n v="15"/>
    <x v="10"/>
    <x v="2"/>
  </r>
  <r>
    <x v="36"/>
    <x v="110"/>
    <n v="55"/>
    <x v="10"/>
    <x v="2"/>
  </r>
  <r>
    <x v="36"/>
    <x v="111"/>
    <n v="25"/>
    <x v="10"/>
    <x v="2"/>
  </r>
  <r>
    <x v="37"/>
    <x v="107"/>
    <n v="0"/>
    <x v="10"/>
    <x v="2"/>
  </r>
  <r>
    <x v="37"/>
    <x v="108"/>
    <n v="0"/>
    <x v="10"/>
    <x v="2"/>
  </r>
  <r>
    <x v="37"/>
    <x v="109"/>
    <n v="0"/>
    <x v="10"/>
    <x v="2"/>
  </r>
  <r>
    <x v="37"/>
    <x v="110"/>
    <n v="0"/>
    <x v="10"/>
    <x v="2"/>
  </r>
  <r>
    <x v="37"/>
    <x v="111"/>
    <n v="0"/>
    <x v="10"/>
    <x v="2"/>
  </r>
  <r>
    <x v="38"/>
    <x v="107"/>
    <n v="0"/>
    <x v="10"/>
    <x v="2"/>
  </r>
  <r>
    <x v="38"/>
    <x v="108"/>
    <n v="0"/>
    <x v="10"/>
    <x v="2"/>
  </r>
  <r>
    <x v="38"/>
    <x v="109"/>
    <n v="0"/>
    <x v="10"/>
    <x v="2"/>
  </r>
  <r>
    <x v="38"/>
    <x v="110"/>
    <n v="100"/>
    <x v="10"/>
    <x v="2"/>
  </r>
  <r>
    <x v="38"/>
    <x v="111"/>
    <n v="0"/>
    <x v="10"/>
    <x v="2"/>
  </r>
  <r>
    <x v="39"/>
    <x v="107"/>
    <n v="0"/>
    <x v="10"/>
    <x v="2"/>
  </r>
  <r>
    <x v="39"/>
    <x v="108"/>
    <n v="3.225806451612903"/>
    <x v="10"/>
    <x v="2"/>
  </r>
  <r>
    <x v="39"/>
    <x v="109"/>
    <n v="9.67741935483871"/>
    <x v="10"/>
    <x v="2"/>
  </r>
  <r>
    <x v="39"/>
    <x v="110"/>
    <n v="45.161290322580648"/>
    <x v="10"/>
    <x v="2"/>
  </r>
  <r>
    <x v="39"/>
    <x v="111"/>
    <n v="41.935483870967744"/>
    <x v="10"/>
    <x v="2"/>
  </r>
  <r>
    <x v="40"/>
    <x v="107"/>
    <n v="0"/>
    <x v="10"/>
    <x v="2"/>
  </r>
  <r>
    <x v="40"/>
    <x v="108"/>
    <n v="0"/>
    <x v="10"/>
    <x v="2"/>
  </r>
  <r>
    <x v="40"/>
    <x v="109"/>
    <n v="0"/>
    <x v="10"/>
    <x v="2"/>
  </r>
  <r>
    <x v="40"/>
    <x v="110"/>
    <n v="37.5"/>
    <x v="10"/>
    <x v="2"/>
  </r>
  <r>
    <x v="40"/>
    <x v="111"/>
    <n v="62.5"/>
    <x v="10"/>
    <x v="2"/>
  </r>
  <r>
    <x v="35"/>
    <x v="107"/>
    <n v="100"/>
    <x v="11"/>
    <x v="2"/>
  </r>
  <r>
    <x v="35"/>
    <x v="108"/>
    <n v="0"/>
    <x v="11"/>
    <x v="2"/>
  </r>
  <r>
    <x v="35"/>
    <x v="109"/>
    <n v="0"/>
    <x v="11"/>
    <x v="2"/>
  </r>
  <r>
    <x v="35"/>
    <x v="110"/>
    <n v="0"/>
    <x v="11"/>
    <x v="2"/>
  </r>
  <r>
    <x v="35"/>
    <x v="111"/>
    <n v="0"/>
    <x v="11"/>
    <x v="2"/>
  </r>
  <r>
    <x v="36"/>
    <x v="107"/>
    <n v="0"/>
    <x v="11"/>
    <x v="2"/>
  </r>
  <r>
    <x v="36"/>
    <x v="108"/>
    <n v="0"/>
    <x v="11"/>
    <x v="2"/>
  </r>
  <r>
    <x v="36"/>
    <x v="109"/>
    <n v="7.6923076923076925"/>
    <x v="11"/>
    <x v="2"/>
  </r>
  <r>
    <x v="36"/>
    <x v="110"/>
    <n v="69.230769230769226"/>
    <x v="11"/>
    <x v="2"/>
  </r>
  <r>
    <x v="36"/>
    <x v="111"/>
    <n v="23.076923076923077"/>
    <x v="11"/>
    <x v="2"/>
  </r>
  <r>
    <x v="37"/>
    <x v="107"/>
    <n v="0"/>
    <x v="11"/>
    <x v="2"/>
  </r>
  <r>
    <x v="37"/>
    <x v="108"/>
    <n v="0"/>
    <x v="11"/>
    <x v="2"/>
  </r>
  <r>
    <x v="37"/>
    <x v="109"/>
    <n v="0"/>
    <x v="11"/>
    <x v="2"/>
  </r>
  <r>
    <x v="37"/>
    <x v="110"/>
    <n v="0"/>
    <x v="11"/>
    <x v="2"/>
  </r>
  <r>
    <x v="37"/>
    <x v="111"/>
    <n v="0"/>
    <x v="11"/>
    <x v="2"/>
  </r>
  <r>
    <x v="38"/>
    <x v="107"/>
    <n v="0"/>
    <x v="11"/>
    <x v="2"/>
  </r>
  <r>
    <x v="38"/>
    <x v="108"/>
    <n v="0"/>
    <x v="11"/>
    <x v="2"/>
  </r>
  <r>
    <x v="38"/>
    <x v="109"/>
    <n v="0"/>
    <x v="11"/>
    <x v="2"/>
  </r>
  <r>
    <x v="38"/>
    <x v="110"/>
    <n v="0"/>
    <x v="11"/>
    <x v="2"/>
  </r>
  <r>
    <x v="38"/>
    <x v="111"/>
    <n v="0"/>
    <x v="11"/>
    <x v="2"/>
  </r>
  <r>
    <x v="39"/>
    <x v="107"/>
    <n v="0"/>
    <x v="11"/>
    <x v="2"/>
  </r>
  <r>
    <x v="39"/>
    <x v="108"/>
    <n v="0"/>
    <x v="11"/>
    <x v="2"/>
  </r>
  <r>
    <x v="39"/>
    <x v="109"/>
    <n v="4.5454545454545459"/>
    <x v="11"/>
    <x v="2"/>
  </r>
  <r>
    <x v="39"/>
    <x v="110"/>
    <n v="36.363636363636367"/>
    <x v="11"/>
    <x v="2"/>
  </r>
  <r>
    <x v="39"/>
    <x v="111"/>
    <n v="59.090909090909093"/>
    <x v="11"/>
    <x v="2"/>
  </r>
  <r>
    <x v="40"/>
    <x v="107"/>
    <n v="0"/>
    <x v="11"/>
    <x v="2"/>
  </r>
  <r>
    <x v="40"/>
    <x v="108"/>
    <n v="0"/>
    <x v="11"/>
    <x v="2"/>
  </r>
  <r>
    <x v="40"/>
    <x v="109"/>
    <n v="0"/>
    <x v="11"/>
    <x v="2"/>
  </r>
  <r>
    <x v="40"/>
    <x v="110"/>
    <n v="40"/>
    <x v="11"/>
    <x v="2"/>
  </r>
  <r>
    <x v="40"/>
    <x v="111"/>
    <n v="60"/>
    <x v="11"/>
    <x v="2"/>
  </r>
  <r>
    <x v="35"/>
    <x v="107"/>
    <n v="0"/>
    <x v="12"/>
    <x v="2"/>
  </r>
  <r>
    <x v="35"/>
    <x v="108"/>
    <n v="0"/>
    <x v="12"/>
    <x v="2"/>
  </r>
  <r>
    <x v="35"/>
    <x v="109"/>
    <n v="0"/>
    <x v="12"/>
    <x v="2"/>
  </r>
  <r>
    <x v="35"/>
    <x v="110"/>
    <n v="0"/>
    <x v="12"/>
    <x v="2"/>
  </r>
  <r>
    <x v="35"/>
    <x v="111"/>
    <n v="0"/>
    <x v="12"/>
    <x v="2"/>
  </r>
  <r>
    <x v="36"/>
    <x v="107"/>
    <n v="0"/>
    <x v="12"/>
    <x v="2"/>
  </r>
  <r>
    <x v="36"/>
    <x v="108"/>
    <n v="0"/>
    <x v="12"/>
    <x v="2"/>
  </r>
  <r>
    <x v="36"/>
    <x v="109"/>
    <n v="0"/>
    <x v="12"/>
    <x v="2"/>
  </r>
  <r>
    <x v="36"/>
    <x v="110"/>
    <n v="50"/>
    <x v="12"/>
    <x v="2"/>
  </r>
  <r>
    <x v="36"/>
    <x v="111"/>
    <n v="50"/>
    <x v="12"/>
    <x v="2"/>
  </r>
  <r>
    <x v="37"/>
    <x v="107"/>
    <n v="0"/>
    <x v="12"/>
    <x v="2"/>
  </r>
  <r>
    <x v="37"/>
    <x v="108"/>
    <n v="0"/>
    <x v="12"/>
    <x v="2"/>
  </r>
  <r>
    <x v="37"/>
    <x v="109"/>
    <n v="0"/>
    <x v="12"/>
    <x v="2"/>
  </r>
  <r>
    <x v="37"/>
    <x v="110"/>
    <n v="0"/>
    <x v="12"/>
    <x v="2"/>
  </r>
  <r>
    <x v="37"/>
    <x v="111"/>
    <n v="100"/>
    <x v="12"/>
    <x v="2"/>
  </r>
  <r>
    <x v="38"/>
    <x v="107"/>
    <n v="0"/>
    <x v="12"/>
    <x v="2"/>
  </r>
  <r>
    <x v="38"/>
    <x v="108"/>
    <n v="0"/>
    <x v="12"/>
    <x v="2"/>
  </r>
  <r>
    <x v="38"/>
    <x v="109"/>
    <n v="0"/>
    <x v="12"/>
    <x v="2"/>
  </r>
  <r>
    <x v="38"/>
    <x v="110"/>
    <n v="0"/>
    <x v="12"/>
    <x v="2"/>
  </r>
  <r>
    <x v="38"/>
    <x v="111"/>
    <n v="100"/>
    <x v="12"/>
    <x v="2"/>
  </r>
  <r>
    <x v="39"/>
    <x v="107"/>
    <n v="0"/>
    <x v="12"/>
    <x v="2"/>
  </r>
  <r>
    <x v="39"/>
    <x v="108"/>
    <n v="0"/>
    <x v="12"/>
    <x v="2"/>
  </r>
  <r>
    <x v="39"/>
    <x v="109"/>
    <n v="10.714285714285714"/>
    <x v="12"/>
    <x v="2"/>
  </r>
  <r>
    <x v="39"/>
    <x v="110"/>
    <n v="21.428571428571427"/>
    <x v="12"/>
    <x v="2"/>
  </r>
  <r>
    <x v="39"/>
    <x v="111"/>
    <n v="67.857142857142861"/>
    <x v="12"/>
    <x v="2"/>
  </r>
  <r>
    <x v="40"/>
    <x v="107"/>
    <n v="0"/>
    <x v="12"/>
    <x v="2"/>
  </r>
  <r>
    <x v="40"/>
    <x v="108"/>
    <n v="0"/>
    <x v="12"/>
    <x v="2"/>
  </r>
  <r>
    <x v="40"/>
    <x v="109"/>
    <n v="12.5"/>
    <x v="12"/>
    <x v="2"/>
  </r>
  <r>
    <x v="40"/>
    <x v="110"/>
    <n v="12.5"/>
    <x v="12"/>
    <x v="2"/>
  </r>
  <r>
    <x v="40"/>
    <x v="111"/>
    <n v="75"/>
    <x v="12"/>
    <x v="2"/>
  </r>
  <r>
    <x v="35"/>
    <x v="107"/>
    <n v="0"/>
    <x v="13"/>
    <x v="2"/>
  </r>
  <r>
    <x v="35"/>
    <x v="108"/>
    <n v="0"/>
    <x v="13"/>
    <x v="2"/>
  </r>
  <r>
    <x v="35"/>
    <x v="109"/>
    <n v="0"/>
    <x v="13"/>
    <x v="2"/>
  </r>
  <r>
    <x v="35"/>
    <x v="110"/>
    <n v="40"/>
    <x v="13"/>
    <x v="2"/>
  </r>
  <r>
    <x v="35"/>
    <x v="111"/>
    <n v="60"/>
    <x v="13"/>
    <x v="2"/>
  </r>
  <r>
    <x v="36"/>
    <x v="107"/>
    <n v="0"/>
    <x v="13"/>
    <x v="2"/>
  </r>
  <r>
    <x v="36"/>
    <x v="108"/>
    <n v="0"/>
    <x v="13"/>
    <x v="2"/>
  </r>
  <r>
    <x v="36"/>
    <x v="109"/>
    <n v="0"/>
    <x v="13"/>
    <x v="2"/>
  </r>
  <r>
    <x v="36"/>
    <x v="110"/>
    <n v="33.333333333333336"/>
    <x v="13"/>
    <x v="2"/>
  </r>
  <r>
    <x v="36"/>
    <x v="111"/>
    <n v="66.666666666666671"/>
    <x v="13"/>
    <x v="2"/>
  </r>
  <r>
    <x v="37"/>
    <x v="107"/>
    <n v="0"/>
    <x v="13"/>
    <x v="2"/>
  </r>
  <r>
    <x v="37"/>
    <x v="108"/>
    <n v="0"/>
    <x v="13"/>
    <x v="2"/>
  </r>
  <r>
    <x v="37"/>
    <x v="109"/>
    <n v="0"/>
    <x v="13"/>
    <x v="2"/>
  </r>
  <r>
    <x v="37"/>
    <x v="110"/>
    <n v="0"/>
    <x v="13"/>
    <x v="2"/>
  </r>
  <r>
    <x v="37"/>
    <x v="111"/>
    <n v="0"/>
    <x v="13"/>
    <x v="2"/>
  </r>
  <r>
    <x v="38"/>
    <x v="107"/>
    <n v="0"/>
    <x v="13"/>
    <x v="2"/>
  </r>
  <r>
    <x v="38"/>
    <x v="108"/>
    <n v="0"/>
    <x v="13"/>
    <x v="2"/>
  </r>
  <r>
    <x v="38"/>
    <x v="109"/>
    <n v="0"/>
    <x v="13"/>
    <x v="2"/>
  </r>
  <r>
    <x v="38"/>
    <x v="110"/>
    <n v="100"/>
    <x v="13"/>
    <x v="2"/>
  </r>
  <r>
    <x v="38"/>
    <x v="111"/>
    <n v="0"/>
    <x v="13"/>
    <x v="2"/>
  </r>
  <r>
    <x v="39"/>
    <x v="107"/>
    <n v="0"/>
    <x v="13"/>
    <x v="2"/>
  </r>
  <r>
    <x v="39"/>
    <x v="108"/>
    <n v="0"/>
    <x v="13"/>
    <x v="2"/>
  </r>
  <r>
    <x v="39"/>
    <x v="109"/>
    <n v="11.111111111111111"/>
    <x v="13"/>
    <x v="2"/>
  </r>
  <r>
    <x v="39"/>
    <x v="110"/>
    <n v="22.222222222222221"/>
    <x v="13"/>
    <x v="2"/>
  </r>
  <r>
    <x v="39"/>
    <x v="111"/>
    <n v="66.666666666666671"/>
    <x v="13"/>
    <x v="2"/>
  </r>
  <r>
    <x v="40"/>
    <x v="107"/>
    <n v="0"/>
    <x v="13"/>
    <x v="2"/>
  </r>
  <r>
    <x v="40"/>
    <x v="108"/>
    <n v="0"/>
    <x v="13"/>
    <x v="2"/>
  </r>
  <r>
    <x v="40"/>
    <x v="109"/>
    <n v="0"/>
    <x v="13"/>
    <x v="2"/>
  </r>
  <r>
    <x v="40"/>
    <x v="110"/>
    <n v="0"/>
    <x v="13"/>
    <x v="2"/>
  </r>
  <r>
    <x v="40"/>
    <x v="111"/>
    <n v="100"/>
    <x v="13"/>
    <x v="2"/>
  </r>
  <r>
    <x v="35"/>
    <x v="107"/>
    <n v="0"/>
    <x v="14"/>
    <x v="2"/>
  </r>
  <r>
    <x v="35"/>
    <x v="108"/>
    <n v="0"/>
    <x v="14"/>
    <x v="2"/>
  </r>
  <r>
    <x v="35"/>
    <x v="109"/>
    <n v="0"/>
    <x v="14"/>
    <x v="2"/>
  </r>
  <r>
    <x v="35"/>
    <x v="110"/>
    <n v="100"/>
    <x v="14"/>
    <x v="2"/>
  </r>
  <r>
    <x v="35"/>
    <x v="111"/>
    <n v="0"/>
    <x v="14"/>
    <x v="2"/>
  </r>
  <r>
    <x v="36"/>
    <x v="107"/>
    <n v="0"/>
    <x v="14"/>
    <x v="2"/>
  </r>
  <r>
    <x v="36"/>
    <x v="108"/>
    <n v="25"/>
    <x v="14"/>
    <x v="2"/>
  </r>
  <r>
    <x v="36"/>
    <x v="109"/>
    <n v="25"/>
    <x v="14"/>
    <x v="2"/>
  </r>
  <r>
    <x v="36"/>
    <x v="110"/>
    <n v="0"/>
    <x v="14"/>
    <x v="2"/>
  </r>
  <r>
    <x v="36"/>
    <x v="111"/>
    <n v="50"/>
    <x v="14"/>
    <x v="2"/>
  </r>
  <r>
    <x v="37"/>
    <x v="107"/>
    <n v="0"/>
    <x v="14"/>
    <x v="2"/>
  </r>
  <r>
    <x v="37"/>
    <x v="108"/>
    <n v="0"/>
    <x v="14"/>
    <x v="2"/>
  </r>
  <r>
    <x v="37"/>
    <x v="109"/>
    <n v="0"/>
    <x v="14"/>
    <x v="2"/>
  </r>
  <r>
    <x v="37"/>
    <x v="110"/>
    <n v="0"/>
    <x v="14"/>
    <x v="2"/>
  </r>
  <r>
    <x v="37"/>
    <x v="111"/>
    <n v="0"/>
    <x v="14"/>
    <x v="2"/>
  </r>
  <r>
    <x v="38"/>
    <x v="107"/>
    <n v="0"/>
    <x v="14"/>
    <x v="2"/>
  </r>
  <r>
    <x v="38"/>
    <x v="108"/>
    <n v="0"/>
    <x v="14"/>
    <x v="2"/>
  </r>
  <r>
    <x v="38"/>
    <x v="109"/>
    <n v="0"/>
    <x v="14"/>
    <x v="2"/>
  </r>
  <r>
    <x v="38"/>
    <x v="110"/>
    <n v="50"/>
    <x v="14"/>
    <x v="2"/>
  </r>
  <r>
    <x v="38"/>
    <x v="111"/>
    <n v="50"/>
    <x v="14"/>
    <x v="2"/>
  </r>
  <r>
    <x v="39"/>
    <x v="107"/>
    <n v="0"/>
    <x v="14"/>
    <x v="2"/>
  </r>
  <r>
    <x v="39"/>
    <x v="108"/>
    <n v="0"/>
    <x v="14"/>
    <x v="2"/>
  </r>
  <r>
    <x v="39"/>
    <x v="109"/>
    <n v="0"/>
    <x v="14"/>
    <x v="2"/>
  </r>
  <r>
    <x v="39"/>
    <x v="110"/>
    <n v="0"/>
    <x v="14"/>
    <x v="2"/>
  </r>
  <r>
    <x v="39"/>
    <x v="111"/>
    <n v="0"/>
    <x v="14"/>
    <x v="2"/>
  </r>
  <r>
    <x v="40"/>
    <x v="107"/>
    <n v="0"/>
    <x v="14"/>
    <x v="2"/>
  </r>
  <r>
    <x v="40"/>
    <x v="108"/>
    <n v="0"/>
    <x v="14"/>
    <x v="2"/>
  </r>
  <r>
    <x v="40"/>
    <x v="109"/>
    <n v="0"/>
    <x v="14"/>
    <x v="2"/>
  </r>
  <r>
    <x v="40"/>
    <x v="110"/>
    <n v="66.666666666666671"/>
    <x v="14"/>
    <x v="2"/>
  </r>
  <r>
    <x v="40"/>
    <x v="111"/>
    <n v="33.333333333333336"/>
    <x v="14"/>
    <x v="2"/>
  </r>
  <r>
    <x v="35"/>
    <x v="107"/>
    <n v="0"/>
    <x v="15"/>
    <x v="2"/>
  </r>
  <r>
    <x v="35"/>
    <x v="108"/>
    <n v="0"/>
    <x v="15"/>
    <x v="2"/>
  </r>
  <r>
    <x v="35"/>
    <x v="109"/>
    <n v="0"/>
    <x v="15"/>
    <x v="2"/>
  </r>
  <r>
    <x v="35"/>
    <x v="110"/>
    <n v="0"/>
    <x v="15"/>
    <x v="2"/>
  </r>
  <r>
    <x v="35"/>
    <x v="111"/>
    <n v="0"/>
    <x v="15"/>
    <x v="2"/>
  </r>
  <r>
    <x v="36"/>
    <x v="107"/>
    <n v="0"/>
    <x v="15"/>
    <x v="2"/>
  </r>
  <r>
    <x v="36"/>
    <x v="108"/>
    <n v="0"/>
    <x v="15"/>
    <x v="2"/>
  </r>
  <r>
    <x v="36"/>
    <x v="109"/>
    <n v="0"/>
    <x v="15"/>
    <x v="2"/>
  </r>
  <r>
    <x v="36"/>
    <x v="110"/>
    <n v="0"/>
    <x v="15"/>
    <x v="2"/>
  </r>
  <r>
    <x v="36"/>
    <x v="111"/>
    <n v="0"/>
    <x v="15"/>
    <x v="2"/>
  </r>
  <r>
    <x v="37"/>
    <x v="107"/>
    <n v="0"/>
    <x v="15"/>
    <x v="2"/>
  </r>
  <r>
    <x v="37"/>
    <x v="108"/>
    <n v="0"/>
    <x v="15"/>
    <x v="2"/>
  </r>
  <r>
    <x v="37"/>
    <x v="109"/>
    <n v="0"/>
    <x v="15"/>
    <x v="2"/>
  </r>
  <r>
    <x v="37"/>
    <x v="110"/>
    <n v="0"/>
    <x v="15"/>
    <x v="2"/>
  </r>
  <r>
    <x v="37"/>
    <x v="111"/>
    <n v="0"/>
    <x v="15"/>
    <x v="2"/>
  </r>
  <r>
    <x v="38"/>
    <x v="107"/>
    <n v="0"/>
    <x v="15"/>
    <x v="2"/>
  </r>
  <r>
    <x v="38"/>
    <x v="108"/>
    <n v="0"/>
    <x v="15"/>
    <x v="2"/>
  </r>
  <r>
    <x v="38"/>
    <x v="109"/>
    <n v="0"/>
    <x v="15"/>
    <x v="2"/>
  </r>
  <r>
    <x v="38"/>
    <x v="110"/>
    <n v="0"/>
    <x v="15"/>
    <x v="2"/>
  </r>
  <r>
    <x v="38"/>
    <x v="111"/>
    <n v="0"/>
    <x v="15"/>
    <x v="2"/>
  </r>
  <r>
    <x v="39"/>
    <x v="107"/>
    <n v="0"/>
    <x v="15"/>
    <x v="2"/>
  </r>
  <r>
    <x v="39"/>
    <x v="108"/>
    <n v="0"/>
    <x v="15"/>
    <x v="2"/>
  </r>
  <r>
    <x v="39"/>
    <x v="109"/>
    <n v="0"/>
    <x v="15"/>
    <x v="2"/>
  </r>
  <r>
    <x v="39"/>
    <x v="110"/>
    <n v="0"/>
    <x v="15"/>
    <x v="2"/>
  </r>
  <r>
    <x v="39"/>
    <x v="111"/>
    <n v="0"/>
    <x v="15"/>
    <x v="2"/>
  </r>
  <r>
    <x v="40"/>
    <x v="107"/>
    <n v="0"/>
    <x v="15"/>
    <x v="2"/>
  </r>
  <r>
    <x v="40"/>
    <x v="108"/>
    <n v="0"/>
    <x v="15"/>
    <x v="2"/>
  </r>
  <r>
    <x v="40"/>
    <x v="109"/>
    <n v="0"/>
    <x v="15"/>
    <x v="2"/>
  </r>
  <r>
    <x v="40"/>
    <x v="110"/>
    <n v="0"/>
    <x v="15"/>
    <x v="2"/>
  </r>
  <r>
    <x v="40"/>
    <x v="111"/>
    <n v="0"/>
    <x v="15"/>
    <x v="2"/>
  </r>
  <r>
    <x v="35"/>
    <x v="107"/>
    <n v="0"/>
    <x v="16"/>
    <x v="2"/>
  </r>
  <r>
    <x v="35"/>
    <x v="108"/>
    <n v="0"/>
    <x v="16"/>
    <x v="2"/>
  </r>
  <r>
    <x v="35"/>
    <x v="109"/>
    <n v="25"/>
    <x v="16"/>
    <x v="2"/>
  </r>
  <r>
    <x v="35"/>
    <x v="110"/>
    <n v="50"/>
    <x v="16"/>
    <x v="2"/>
  </r>
  <r>
    <x v="35"/>
    <x v="111"/>
    <n v="25"/>
    <x v="16"/>
    <x v="2"/>
  </r>
  <r>
    <x v="36"/>
    <x v="107"/>
    <n v="0"/>
    <x v="16"/>
    <x v="2"/>
  </r>
  <r>
    <x v="36"/>
    <x v="108"/>
    <n v="0"/>
    <x v="16"/>
    <x v="2"/>
  </r>
  <r>
    <x v="36"/>
    <x v="109"/>
    <n v="25"/>
    <x v="16"/>
    <x v="2"/>
  </r>
  <r>
    <x v="36"/>
    <x v="110"/>
    <n v="20"/>
    <x v="16"/>
    <x v="2"/>
  </r>
  <r>
    <x v="36"/>
    <x v="111"/>
    <n v="55"/>
    <x v="16"/>
    <x v="2"/>
  </r>
  <r>
    <x v="37"/>
    <x v="107"/>
    <n v="33.333333333333336"/>
    <x v="16"/>
    <x v="2"/>
  </r>
  <r>
    <x v="37"/>
    <x v="108"/>
    <n v="0"/>
    <x v="16"/>
    <x v="2"/>
  </r>
  <r>
    <x v="37"/>
    <x v="109"/>
    <n v="66.666666666666671"/>
    <x v="16"/>
    <x v="2"/>
  </r>
  <r>
    <x v="37"/>
    <x v="110"/>
    <n v="0"/>
    <x v="16"/>
    <x v="2"/>
  </r>
  <r>
    <x v="37"/>
    <x v="111"/>
    <n v="0"/>
    <x v="16"/>
    <x v="2"/>
  </r>
  <r>
    <x v="38"/>
    <x v="107"/>
    <n v="0"/>
    <x v="16"/>
    <x v="2"/>
  </r>
  <r>
    <x v="38"/>
    <x v="108"/>
    <n v="0"/>
    <x v="16"/>
    <x v="2"/>
  </r>
  <r>
    <x v="38"/>
    <x v="109"/>
    <n v="0"/>
    <x v="16"/>
    <x v="2"/>
  </r>
  <r>
    <x v="38"/>
    <x v="110"/>
    <n v="33.333333333333336"/>
    <x v="16"/>
    <x v="2"/>
  </r>
  <r>
    <x v="38"/>
    <x v="111"/>
    <n v="66.666666666666671"/>
    <x v="16"/>
    <x v="2"/>
  </r>
  <r>
    <x v="39"/>
    <x v="107"/>
    <n v="0"/>
    <x v="16"/>
    <x v="2"/>
  </r>
  <r>
    <x v="39"/>
    <x v="108"/>
    <n v="0"/>
    <x v="16"/>
    <x v="2"/>
  </r>
  <r>
    <x v="39"/>
    <x v="109"/>
    <n v="0"/>
    <x v="16"/>
    <x v="2"/>
  </r>
  <r>
    <x v="39"/>
    <x v="110"/>
    <n v="45"/>
    <x v="16"/>
    <x v="2"/>
  </r>
  <r>
    <x v="39"/>
    <x v="111"/>
    <n v="55"/>
    <x v="16"/>
    <x v="2"/>
  </r>
  <r>
    <x v="40"/>
    <x v="107"/>
    <n v="0"/>
    <x v="16"/>
    <x v="2"/>
  </r>
  <r>
    <x v="40"/>
    <x v="108"/>
    <n v="0"/>
    <x v="16"/>
    <x v="2"/>
  </r>
  <r>
    <x v="40"/>
    <x v="109"/>
    <n v="10"/>
    <x v="16"/>
    <x v="2"/>
  </r>
  <r>
    <x v="40"/>
    <x v="110"/>
    <n v="10"/>
    <x v="16"/>
    <x v="2"/>
  </r>
  <r>
    <x v="40"/>
    <x v="111"/>
    <n v="80"/>
    <x v="16"/>
    <x v="2"/>
  </r>
  <r>
    <x v="35"/>
    <x v="107"/>
    <n v="6.3829787234042552"/>
    <x v="0"/>
    <x v="3"/>
  </r>
  <r>
    <x v="35"/>
    <x v="108"/>
    <n v="3.1914893617021276"/>
    <x v="0"/>
    <x v="3"/>
  </r>
  <r>
    <x v="35"/>
    <x v="109"/>
    <n v="13.829787234042554"/>
    <x v="0"/>
    <x v="3"/>
  </r>
  <r>
    <x v="35"/>
    <x v="110"/>
    <n v="41.48936170212766"/>
    <x v="0"/>
    <x v="3"/>
  </r>
  <r>
    <x v="35"/>
    <x v="111"/>
    <n v="35.106382978723403"/>
    <x v="0"/>
    <x v="3"/>
  </r>
  <r>
    <x v="36"/>
    <x v="107"/>
    <n v="4.9541284403669721"/>
    <x v="0"/>
    <x v="3"/>
  </r>
  <r>
    <x v="36"/>
    <x v="108"/>
    <n v="4.4036697247706424"/>
    <x v="0"/>
    <x v="3"/>
  </r>
  <r>
    <x v="36"/>
    <x v="109"/>
    <n v="12.293577981651376"/>
    <x v="0"/>
    <x v="3"/>
  </r>
  <r>
    <x v="36"/>
    <x v="110"/>
    <n v="34.128440366972477"/>
    <x v="0"/>
    <x v="3"/>
  </r>
  <r>
    <x v="36"/>
    <x v="111"/>
    <n v="44.220183486238533"/>
    <x v="0"/>
    <x v="3"/>
  </r>
  <r>
    <x v="37"/>
    <x v="107"/>
    <n v="8.5714285714285712"/>
    <x v="0"/>
    <x v="3"/>
  </r>
  <r>
    <x v="37"/>
    <x v="108"/>
    <n v="0"/>
    <x v="0"/>
    <x v="3"/>
  </r>
  <r>
    <x v="37"/>
    <x v="109"/>
    <n v="5.7142857142857144"/>
    <x v="0"/>
    <x v="3"/>
  </r>
  <r>
    <x v="37"/>
    <x v="110"/>
    <n v="40"/>
    <x v="0"/>
    <x v="3"/>
  </r>
  <r>
    <x v="37"/>
    <x v="111"/>
    <n v="45.714285714285715"/>
    <x v="0"/>
    <x v="3"/>
  </r>
  <r>
    <x v="38"/>
    <x v="107"/>
    <n v="2.3809523809523809"/>
    <x v="0"/>
    <x v="3"/>
  </r>
  <r>
    <x v="38"/>
    <x v="108"/>
    <n v="1.1904761904761905"/>
    <x v="0"/>
    <x v="3"/>
  </r>
  <r>
    <x v="38"/>
    <x v="109"/>
    <n v="23.80952380952381"/>
    <x v="0"/>
    <x v="3"/>
  </r>
  <r>
    <x v="38"/>
    <x v="110"/>
    <n v="36.904761904761905"/>
    <x v="0"/>
    <x v="3"/>
  </r>
  <r>
    <x v="38"/>
    <x v="111"/>
    <n v="35.714285714285715"/>
    <x v="0"/>
    <x v="3"/>
  </r>
  <r>
    <x v="39"/>
    <x v="107"/>
    <n v="2.7303754266211606"/>
    <x v="0"/>
    <x v="3"/>
  </r>
  <r>
    <x v="39"/>
    <x v="108"/>
    <n v="2.218430034129693"/>
    <x v="0"/>
    <x v="3"/>
  </r>
  <r>
    <x v="39"/>
    <x v="109"/>
    <n v="9.7269624573378834"/>
    <x v="0"/>
    <x v="3"/>
  </r>
  <r>
    <x v="39"/>
    <x v="110"/>
    <n v="38.05460750853242"/>
    <x v="0"/>
    <x v="3"/>
  </r>
  <r>
    <x v="39"/>
    <x v="111"/>
    <n v="47.269624573378842"/>
    <x v="0"/>
    <x v="3"/>
  </r>
  <r>
    <x v="40"/>
    <x v="107"/>
    <n v="3.71900826446281"/>
    <x v="0"/>
    <x v="3"/>
  </r>
  <r>
    <x v="40"/>
    <x v="108"/>
    <n v="4.1322314049586772"/>
    <x v="0"/>
    <x v="3"/>
  </r>
  <r>
    <x v="40"/>
    <x v="109"/>
    <n v="12.809917355371901"/>
    <x v="0"/>
    <x v="3"/>
  </r>
  <r>
    <x v="40"/>
    <x v="110"/>
    <n v="36.363636363636367"/>
    <x v="0"/>
    <x v="3"/>
  </r>
  <r>
    <x v="40"/>
    <x v="111"/>
    <n v="42.97520661157025"/>
    <x v="0"/>
    <x v="3"/>
  </r>
  <r>
    <x v="35"/>
    <x v="107"/>
    <n v="0"/>
    <x v="1"/>
    <x v="3"/>
  </r>
  <r>
    <x v="35"/>
    <x v="108"/>
    <n v="0"/>
    <x v="1"/>
    <x v="3"/>
  </r>
  <r>
    <x v="35"/>
    <x v="109"/>
    <n v="37.5"/>
    <x v="1"/>
    <x v="3"/>
  </r>
  <r>
    <x v="35"/>
    <x v="110"/>
    <n v="50"/>
    <x v="1"/>
    <x v="3"/>
  </r>
  <r>
    <x v="35"/>
    <x v="111"/>
    <n v="12.5"/>
    <x v="1"/>
    <x v="3"/>
  </r>
  <r>
    <x v="36"/>
    <x v="107"/>
    <n v="8.5714285714285712"/>
    <x v="1"/>
    <x v="3"/>
  </r>
  <r>
    <x v="36"/>
    <x v="108"/>
    <n v="4.7619047619047619"/>
    <x v="1"/>
    <x v="3"/>
  </r>
  <r>
    <x v="36"/>
    <x v="109"/>
    <n v="15.238095238095237"/>
    <x v="1"/>
    <x v="3"/>
  </r>
  <r>
    <x v="36"/>
    <x v="110"/>
    <n v="34.285714285714285"/>
    <x v="1"/>
    <x v="3"/>
  </r>
  <r>
    <x v="36"/>
    <x v="111"/>
    <n v="37.142857142857146"/>
    <x v="1"/>
    <x v="3"/>
  </r>
  <r>
    <x v="37"/>
    <x v="107"/>
    <n v="0"/>
    <x v="1"/>
    <x v="3"/>
  </r>
  <r>
    <x v="37"/>
    <x v="108"/>
    <n v="0"/>
    <x v="1"/>
    <x v="3"/>
  </r>
  <r>
    <x v="37"/>
    <x v="109"/>
    <n v="0"/>
    <x v="1"/>
    <x v="3"/>
  </r>
  <r>
    <x v="37"/>
    <x v="110"/>
    <n v="66.666666666666671"/>
    <x v="1"/>
    <x v="3"/>
  </r>
  <r>
    <x v="37"/>
    <x v="111"/>
    <n v="33.333333333333336"/>
    <x v="1"/>
    <x v="3"/>
  </r>
  <r>
    <x v="38"/>
    <x v="107"/>
    <n v="0"/>
    <x v="1"/>
    <x v="3"/>
  </r>
  <r>
    <x v="38"/>
    <x v="108"/>
    <n v="0"/>
    <x v="1"/>
    <x v="3"/>
  </r>
  <r>
    <x v="38"/>
    <x v="109"/>
    <n v="26.666666666666668"/>
    <x v="1"/>
    <x v="3"/>
  </r>
  <r>
    <x v="38"/>
    <x v="110"/>
    <n v="26.666666666666668"/>
    <x v="1"/>
    <x v="3"/>
  </r>
  <r>
    <x v="38"/>
    <x v="111"/>
    <n v="46.666666666666664"/>
    <x v="1"/>
    <x v="3"/>
  </r>
  <r>
    <x v="39"/>
    <x v="107"/>
    <n v="1.2195121951219512"/>
    <x v="1"/>
    <x v="3"/>
  </r>
  <r>
    <x v="39"/>
    <x v="108"/>
    <n v="2.4390243902439024"/>
    <x v="1"/>
    <x v="3"/>
  </r>
  <r>
    <x v="39"/>
    <x v="109"/>
    <n v="7.3170731707317076"/>
    <x v="1"/>
    <x v="3"/>
  </r>
  <r>
    <x v="39"/>
    <x v="110"/>
    <n v="50"/>
    <x v="1"/>
    <x v="3"/>
  </r>
  <r>
    <x v="39"/>
    <x v="111"/>
    <n v="39.024390243902438"/>
    <x v="1"/>
    <x v="3"/>
  </r>
  <r>
    <x v="40"/>
    <x v="107"/>
    <n v="0"/>
    <x v="1"/>
    <x v="3"/>
  </r>
  <r>
    <x v="40"/>
    <x v="108"/>
    <n v="2.3809523809523809"/>
    <x v="1"/>
    <x v="3"/>
  </r>
  <r>
    <x v="40"/>
    <x v="109"/>
    <n v="14.285714285714286"/>
    <x v="1"/>
    <x v="3"/>
  </r>
  <r>
    <x v="40"/>
    <x v="110"/>
    <n v="40.476190476190474"/>
    <x v="1"/>
    <x v="3"/>
  </r>
  <r>
    <x v="40"/>
    <x v="111"/>
    <n v="42.857142857142854"/>
    <x v="1"/>
    <x v="3"/>
  </r>
  <r>
    <x v="35"/>
    <x v="107"/>
    <n v="12.244897959183673"/>
    <x v="2"/>
    <x v="3"/>
  </r>
  <r>
    <x v="35"/>
    <x v="108"/>
    <n v="4.0816326530612246"/>
    <x v="2"/>
    <x v="3"/>
  </r>
  <r>
    <x v="35"/>
    <x v="109"/>
    <n v="6.1224489795918364"/>
    <x v="2"/>
    <x v="3"/>
  </r>
  <r>
    <x v="35"/>
    <x v="110"/>
    <n v="32.653061224489797"/>
    <x v="2"/>
    <x v="3"/>
  </r>
  <r>
    <x v="35"/>
    <x v="111"/>
    <n v="44.897959183673471"/>
    <x v="2"/>
    <x v="3"/>
  </r>
  <r>
    <x v="36"/>
    <x v="107"/>
    <n v="5.4545454545454541"/>
    <x v="2"/>
    <x v="3"/>
  </r>
  <r>
    <x v="36"/>
    <x v="108"/>
    <n v="7.8787878787878789"/>
    <x v="2"/>
    <x v="3"/>
  </r>
  <r>
    <x v="36"/>
    <x v="109"/>
    <n v="12.121212121212121"/>
    <x v="2"/>
    <x v="3"/>
  </r>
  <r>
    <x v="36"/>
    <x v="110"/>
    <n v="29.696969696969695"/>
    <x v="2"/>
    <x v="3"/>
  </r>
  <r>
    <x v="36"/>
    <x v="111"/>
    <n v="44.848484848484851"/>
    <x v="2"/>
    <x v="3"/>
  </r>
  <r>
    <x v="37"/>
    <x v="107"/>
    <n v="10"/>
    <x v="2"/>
    <x v="3"/>
  </r>
  <r>
    <x v="37"/>
    <x v="108"/>
    <n v="0"/>
    <x v="2"/>
    <x v="3"/>
  </r>
  <r>
    <x v="37"/>
    <x v="109"/>
    <n v="0"/>
    <x v="2"/>
    <x v="3"/>
  </r>
  <r>
    <x v="37"/>
    <x v="110"/>
    <n v="30"/>
    <x v="2"/>
    <x v="3"/>
  </r>
  <r>
    <x v="37"/>
    <x v="111"/>
    <n v="60"/>
    <x v="2"/>
    <x v="3"/>
  </r>
  <r>
    <x v="38"/>
    <x v="107"/>
    <n v="4.166666666666667"/>
    <x v="2"/>
    <x v="3"/>
  </r>
  <r>
    <x v="38"/>
    <x v="108"/>
    <n v="4.166666666666667"/>
    <x v="2"/>
    <x v="3"/>
  </r>
  <r>
    <x v="38"/>
    <x v="109"/>
    <n v="37.5"/>
    <x v="2"/>
    <x v="3"/>
  </r>
  <r>
    <x v="38"/>
    <x v="110"/>
    <n v="37.5"/>
    <x v="2"/>
    <x v="3"/>
  </r>
  <r>
    <x v="38"/>
    <x v="111"/>
    <n v="16.666666666666668"/>
    <x v="2"/>
    <x v="3"/>
  </r>
  <r>
    <x v="39"/>
    <x v="107"/>
    <n v="1.5151515151515151"/>
    <x v="2"/>
    <x v="3"/>
  </r>
  <r>
    <x v="39"/>
    <x v="108"/>
    <n v="1.5151515151515151"/>
    <x v="2"/>
    <x v="3"/>
  </r>
  <r>
    <x v="39"/>
    <x v="109"/>
    <n v="15.151515151515152"/>
    <x v="2"/>
    <x v="3"/>
  </r>
  <r>
    <x v="39"/>
    <x v="110"/>
    <n v="48.484848484848484"/>
    <x v="2"/>
    <x v="3"/>
  </r>
  <r>
    <x v="39"/>
    <x v="111"/>
    <n v="33.333333333333336"/>
    <x v="2"/>
    <x v="3"/>
  </r>
  <r>
    <x v="40"/>
    <x v="107"/>
    <n v="7.8125"/>
    <x v="2"/>
    <x v="3"/>
  </r>
  <r>
    <x v="40"/>
    <x v="108"/>
    <n v="3.125"/>
    <x v="2"/>
    <x v="3"/>
  </r>
  <r>
    <x v="40"/>
    <x v="109"/>
    <n v="10.9375"/>
    <x v="2"/>
    <x v="3"/>
  </r>
  <r>
    <x v="40"/>
    <x v="110"/>
    <n v="28.125"/>
    <x v="2"/>
    <x v="3"/>
  </r>
  <r>
    <x v="40"/>
    <x v="111"/>
    <n v="50"/>
    <x v="2"/>
    <x v="3"/>
  </r>
  <r>
    <x v="35"/>
    <x v="107"/>
    <n v="0"/>
    <x v="3"/>
    <x v="3"/>
  </r>
  <r>
    <x v="35"/>
    <x v="108"/>
    <n v="0"/>
    <x v="3"/>
    <x v="3"/>
  </r>
  <r>
    <x v="35"/>
    <x v="109"/>
    <n v="22.222222222222221"/>
    <x v="3"/>
    <x v="3"/>
  </r>
  <r>
    <x v="35"/>
    <x v="110"/>
    <n v="44.444444444444443"/>
    <x v="3"/>
    <x v="3"/>
  </r>
  <r>
    <x v="35"/>
    <x v="111"/>
    <n v="33.333333333333336"/>
    <x v="3"/>
    <x v="3"/>
  </r>
  <r>
    <x v="36"/>
    <x v="107"/>
    <n v="6.4814814814814818"/>
    <x v="3"/>
    <x v="3"/>
  </r>
  <r>
    <x v="36"/>
    <x v="108"/>
    <n v="1.8518518518518519"/>
    <x v="3"/>
    <x v="3"/>
  </r>
  <r>
    <x v="36"/>
    <x v="109"/>
    <n v="10.185185185185185"/>
    <x v="3"/>
    <x v="3"/>
  </r>
  <r>
    <x v="36"/>
    <x v="110"/>
    <n v="37.037037037037038"/>
    <x v="3"/>
    <x v="3"/>
  </r>
  <r>
    <x v="36"/>
    <x v="111"/>
    <n v="44.444444444444443"/>
    <x v="3"/>
    <x v="3"/>
  </r>
  <r>
    <x v="37"/>
    <x v="107"/>
    <n v="20"/>
    <x v="3"/>
    <x v="3"/>
  </r>
  <r>
    <x v="37"/>
    <x v="108"/>
    <n v="0"/>
    <x v="3"/>
    <x v="3"/>
  </r>
  <r>
    <x v="37"/>
    <x v="109"/>
    <n v="0"/>
    <x v="3"/>
    <x v="3"/>
  </r>
  <r>
    <x v="37"/>
    <x v="110"/>
    <n v="60"/>
    <x v="3"/>
    <x v="3"/>
  </r>
  <r>
    <x v="37"/>
    <x v="111"/>
    <n v="20"/>
    <x v="3"/>
    <x v="3"/>
  </r>
  <r>
    <x v="38"/>
    <x v="107"/>
    <n v="4.166666666666667"/>
    <x v="3"/>
    <x v="3"/>
  </r>
  <r>
    <x v="38"/>
    <x v="108"/>
    <n v="0"/>
    <x v="3"/>
    <x v="3"/>
  </r>
  <r>
    <x v="38"/>
    <x v="109"/>
    <n v="4.166666666666667"/>
    <x v="3"/>
    <x v="3"/>
  </r>
  <r>
    <x v="38"/>
    <x v="110"/>
    <n v="33.333333333333336"/>
    <x v="3"/>
    <x v="3"/>
  </r>
  <r>
    <x v="38"/>
    <x v="111"/>
    <n v="58.333333333333336"/>
    <x v="3"/>
    <x v="3"/>
  </r>
  <r>
    <x v="39"/>
    <x v="107"/>
    <n v="5.2132701421800949"/>
    <x v="3"/>
    <x v="3"/>
  </r>
  <r>
    <x v="39"/>
    <x v="108"/>
    <n v="2.8436018957345972"/>
    <x v="3"/>
    <x v="3"/>
  </r>
  <r>
    <x v="39"/>
    <x v="109"/>
    <n v="9.4786729857819907"/>
    <x v="3"/>
    <x v="3"/>
  </r>
  <r>
    <x v="39"/>
    <x v="110"/>
    <n v="32.227488151658768"/>
    <x v="3"/>
    <x v="3"/>
  </r>
  <r>
    <x v="39"/>
    <x v="111"/>
    <n v="50.236966824644547"/>
    <x v="3"/>
    <x v="3"/>
  </r>
  <r>
    <x v="40"/>
    <x v="107"/>
    <n v="3.4482758620689653"/>
    <x v="3"/>
    <x v="3"/>
  </r>
  <r>
    <x v="40"/>
    <x v="108"/>
    <n v="10.344827586206897"/>
    <x v="3"/>
    <x v="3"/>
  </r>
  <r>
    <x v="40"/>
    <x v="109"/>
    <n v="10.344827586206897"/>
    <x v="3"/>
    <x v="3"/>
  </r>
  <r>
    <x v="40"/>
    <x v="110"/>
    <n v="31.03448275862069"/>
    <x v="3"/>
    <x v="3"/>
  </r>
  <r>
    <x v="40"/>
    <x v="111"/>
    <n v="44.827586206896555"/>
    <x v="3"/>
    <x v="3"/>
  </r>
  <r>
    <x v="35"/>
    <x v="107"/>
    <n v="0"/>
    <x v="4"/>
    <x v="3"/>
  </r>
  <r>
    <x v="35"/>
    <x v="108"/>
    <n v="0"/>
    <x v="4"/>
    <x v="3"/>
  </r>
  <r>
    <x v="35"/>
    <x v="109"/>
    <n v="25"/>
    <x v="4"/>
    <x v="3"/>
  </r>
  <r>
    <x v="35"/>
    <x v="110"/>
    <n v="66.666666666666671"/>
    <x v="4"/>
    <x v="3"/>
  </r>
  <r>
    <x v="35"/>
    <x v="111"/>
    <n v="8.3333333333333339"/>
    <x v="4"/>
    <x v="3"/>
  </r>
  <r>
    <x v="36"/>
    <x v="107"/>
    <n v="0"/>
    <x v="4"/>
    <x v="3"/>
  </r>
  <r>
    <x v="36"/>
    <x v="108"/>
    <n v="5.2631578947368425"/>
    <x v="4"/>
    <x v="3"/>
  </r>
  <r>
    <x v="36"/>
    <x v="109"/>
    <n v="15.789473684210526"/>
    <x v="4"/>
    <x v="3"/>
  </r>
  <r>
    <x v="36"/>
    <x v="110"/>
    <n v="31.578947368421051"/>
    <x v="4"/>
    <x v="3"/>
  </r>
  <r>
    <x v="36"/>
    <x v="111"/>
    <n v="47.368421052631582"/>
    <x v="4"/>
    <x v="3"/>
  </r>
  <r>
    <x v="37"/>
    <x v="107"/>
    <n v="0"/>
    <x v="4"/>
    <x v="3"/>
  </r>
  <r>
    <x v="37"/>
    <x v="108"/>
    <n v="0"/>
    <x v="4"/>
    <x v="3"/>
  </r>
  <r>
    <x v="37"/>
    <x v="109"/>
    <n v="0"/>
    <x v="4"/>
    <x v="3"/>
  </r>
  <r>
    <x v="37"/>
    <x v="110"/>
    <n v="50"/>
    <x v="4"/>
    <x v="3"/>
  </r>
  <r>
    <x v="37"/>
    <x v="111"/>
    <n v="50"/>
    <x v="4"/>
    <x v="3"/>
  </r>
  <r>
    <x v="38"/>
    <x v="107"/>
    <n v="0"/>
    <x v="4"/>
    <x v="3"/>
  </r>
  <r>
    <x v="38"/>
    <x v="108"/>
    <n v="0"/>
    <x v="4"/>
    <x v="3"/>
  </r>
  <r>
    <x v="38"/>
    <x v="109"/>
    <n v="57.142857142857146"/>
    <x v="4"/>
    <x v="3"/>
  </r>
  <r>
    <x v="38"/>
    <x v="110"/>
    <n v="14.285714285714286"/>
    <x v="4"/>
    <x v="3"/>
  </r>
  <r>
    <x v="38"/>
    <x v="111"/>
    <n v="28.571428571428573"/>
    <x v="4"/>
    <x v="3"/>
  </r>
  <r>
    <x v="39"/>
    <x v="107"/>
    <n v="2.8985507246376812"/>
    <x v="4"/>
    <x v="3"/>
  </r>
  <r>
    <x v="39"/>
    <x v="108"/>
    <n v="4.3478260869565215"/>
    <x v="4"/>
    <x v="3"/>
  </r>
  <r>
    <x v="39"/>
    <x v="109"/>
    <n v="11.594202898550725"/>
    <x v="4"/>
    <x v="3"/>
  </r>
  <r>
    <x v="39"/>
    <x v="110"/>
    <n v="44.927536231884055"/>
    <x v="4"/>
    <x v="3"/>
  </r>
  <r>
    <x v="39"/>
    <x v="111"/>
    <n v="36.231884057971016"/>
    <x v="4"/>
    <x v="3"/>
  </r>
  <r>
    <x v="40"/>
    <x v="107"/>
    <n v="5.2631578947368425"/>
    <x v="4"/>
    <x v="3"/>
  </r>
  <r>
    <x v="40"/>
    <x v="108"/>
    <n v="0"/>
    <x v="4"/>
    <x v="3"/>
  </r>
  <r>
    <x v="40"/>
    <x v="109"/>
    <n v="36.842105263157897"/>
    <x v="4"/>
    <x v="3"/>
  </r>
  <r>
    <x v="40"/>
    <x v="110"/>
    <n v="26.315789473684209"/>
    <x v="4"/>
    <x v="3"/>
  </r>
  <r>
    <x v="40"/>
    <x v="111"/>
    <n v="31.578947368421051"/>
    <x v="4"/>
    <x v="3"/>
  </r>
  <r>
    <x v="35"/>
    <x v="107"/>
    <n v="0"/>
    <x v="5"/>
    <x v="3"/>
  </r>
  <r>
    <x v="35"/>
    <x v="108"/>
    <n v="0"/>
    <x v="5"/>
    <x v="3"/>
  </r>
  <r>
    <x v="35"/>
    <x v="109"/>
    <n v="25"/>
    <x v="5"/>
    <x v="3"/>
  </r>
  <r>
    <x v="35"/>
    <x v="110"/>
    <n v="75"/>
    <x v="5"/>
    <x v="3"/>
  </r>
  <r>
    <x v="35"/>
    <x v="111"/>
    <n v="0"/>
    <x v="5"/>
    <x v="3"/>
  </r>
  <r>
    <x v="36"/>
    <x v="107"/>
    <n v="0"/>
    <x v="5"/>
    <x v="3"/>
  </r>
  <r>
    <x v="36"/>
    <x v="108"/>
    <n v="9.0909090909090917"/>
    <x v="5"/>
    <x v="3"/>
  </r>
  <r>
    <x v="36"/>
    <x v="109"/>
    <n v="0"/>
    <x v="5"/>
    <x v="3"/>
  </r>
  <r>
    <x v="36"/>
    <x v="110"/>
    <n v="27.272727272727273"/>
    <x v="5"/>
    <x v="3"/>
  </r>
  <r>
    <x v="36"/>
    <x v="111"/>
    <n v="63.636363636363633"/>
    <x v="5"/>
    <x v="3"/>
  </r>
  <r>
    <x v="37"/>
    <x v="107"/>
    <n v="0"/>
    <x v="5"/>
    <x v="3"/>
  </r>
  <r>
    <x v="37"/>
    <x v="108"/>
    <n v="0"/>
    <x v="5"/>
    <x v="3"/>
  </r>
  <r>
    <x v="37"/>
    <x v="109"/>
    <n v="0"/>
    <x v="5"/>
    <x v="3"/>
  </r>
  <r>
    <x v="37"/>
    <x v="110"/>
    <n v="0"/>
    <x v="5"/>
    <x v="3"/>
  </r>
  <r>
    <x v="37"/>
    <x v="111"/>
    <n v="0"/>
    <x v="5"/>
    <x v="3"/>
  </r>
  <r>
    <x v="38"/>
    <x v="107"/>
    <n v="0"/>
    <x v="5"/>
    <x v="3"/>
  </r>
  <r>
    <x v="38"/>
    <x v="108"/>
    <n v="0"/>
    <x v="5"/>
    <x v="3"/>
  </r>
  <r>
    <x v="38"/>
    <x v="109"/>
    <n v="0"/>
    <x v="5"/>
    <x v="3"/>
  </r>
  <r>
    <x v="38"/>
    <x v="110"/>
    <n v="0"/>
    <x v="5"/>
    <x v="3"/>
  </r>
  <r>
    <x v="38"/>
    <x v="111"/>
    <n v="0"/>
    <x v="5"/>
    <x v="3"/>
  </r>
  <r>
    <x v="39"/>
    <x v="107"/>
    <n v="0"/>
    <x v="5"/>
    <x v="3"/>
  </r>
  <r>
    <x v="39"/>
    <x v="108"/>
    <n v="4.166666666666667"/>
    <x v="5"/>
    <x v="3"/>
  </r>
  <r>
    <x v="39"/>
    <x v="109"/>
    <n v="0"/>
    <x v="5"/>
    <x v="3"/>
  </r>
  <r>
    <x v="39"/>
    <x v="110"/>
    <n v="58.333333333333336"/>
    <x v="5"/>
    <x v="3"/>
  </r>
  <r>
    <x v="39"/>
    <x v="111"/>
    <n v="37.5"/>
    <x v="5"/>
    <x v="3"/>
  </r>
  <r>
    <x v="40"/>
    <x v="107"/>
    <n v="0"/>
    <x v="5"/>
    <x v="3"/>
  </r>
  <r>
    <x v="40"/>
    <x v="108"/>
    <n v="0"/>
    <x v="5"/>
    <x v="3"/>
  </r>
  <r>
    <x v="40"/>
    <x v="109"/>
    <n v="0"/>
    <x v="5"/>
    <x v="3"/>
  </r>
  <r>
    <x v="40"/>
    <x v="110"/>
    <n v="0"/>
    <x v="5"/>
    <x v="3"/>
  </r>
  <r>
    <x v="40"/>
    <x v="111"/>
    <n v="100"/>
    <x v="5"/>
    <x v="3"/>
  </r>
  <r>
    <x v="35"/>
    <x v="107"/>
    <n v="0"/>
    <x v="6"/>
    <x v="3"/>
  </r>
  <r>
    <x v="35"/>
    <x v="108"/>
    <n v="0"/>
    <x v="6"/>
    <x v="3"/>
  </r>
  <r>
    <x v="35"/>
    <x v="109"/>
    <n v="0"/>
    <x v="6"/>
    <x v="3"/>
  </r>
  <r>
    <x v="35"/>
    <x v="110"/>
    <n v="66.666666666666671"/>
    <x v="6"/>
    <x v="3"/>
  </r>
  <r>
    <x v="35"/>
    <x v="111"/>
    <n v="33.333333333333336"/>
    <x v="6"/>
    <x v="3"/>
  </r>
  <r>
    <x v="36"/>
    <x v="107"/>
    <n v="0"/>
    <x v="6"/>
    <x v="3"/>
  </r>
  <r>
    <x v="36"/>
    <x v="108"/>
    <n v="0"/>
    <x v="6"/>
    <x v="3"/>
  </r>
  <r>
    <x v="36"/>
    <x v="109"/>
    <n v="0"/>
    <x v="6"/>
    <x v="3"/>
  </r>
  <r>
    <x v="36"/>
    <x v="110"/>
    <n v="50"/>
    <x v="6"/>
    <x v="3"/>
  </r>
  <r>
    <x v="36"/>
    <x v="111"/>
    <n v="50"/>
    <x v="6"/>
    <x v="3"/>
  </r>
  <r>
    <x v="37"/>
    <x v="107"/>
    <n v="0"/>
    <x v="6"/>
    <x v="3"/>
  </r>
  <r>
    <x v="37"/>
    <x v="108"/>
    <n v="0"/>
    <x v="6"/>
    <x v="3"/>
  </r>
  <r>
    <x v="37"/>
    <x v="109"/>
    <n v="0"/>
    <x v="6"/>
    <x v="3"/>
  </r>
  <r>
    <x v="37"/>
    <x v="110"/>
    <n v="0"/>
    <x v="6"/>
    <x v="3"/>
  </r>
  <r>
    <x v="37"/>
    <x v="111"/>
    <n v="0"/>
    <x v="6"/>
    <x v="3"/>
  </r>
  <r>
    <x v="38"/>
    <x v="107"/>
    <n v="0"/>
    <x v="6"/>
    <x v="3"/>
  </r>
  <r>
    <x v="38"/>
    <x v="108"/>
    <n v="0"/>
    <x v="6"/>
    <x v="3"/>
  </r>
  <r>
    <x v="38"/>
    <x v="109"/>
    <n v="66.666666666666671"/>
    <x v="6"/>
    <x v="3"/>
  </r>
  <r>
    <x v="38"/>
    <x v="110"/>
    <n v="0"/>
    <x v="6"/>
    <x v="3"/>
  </r>
  <r>
    <x v="38"/>
    <x v="111"/>
    <n v="33.333333333333336"/>
    <x v="6"/>
    <x v="3"/>
  </r>
  <r>
    <x v="39"/>
    <x v="107"/>
    <n v="0"/>
    <x v="6"/>
    <x v="3"/>
  </r>
  <r>
    <x v="39"/>
    <x v="108"/>
    <n v="0"/>
    <x v="6"/>
    <x v="3"/>
  </r>
  <r>
    <x v="39"/>
    <x v="109"/>
    <n v="31.25"/>
    <x v="6"/>
    <x v="3"/>
  </r>
  <r>
    <x v="39"/>
    <x v="110"/>
    <n v="31.25"/>
    <x v="6"/>
    <x v="3"/>
  </r>
  <r>
    <x v="39"/>
    <x v="111"/>
    <n v="37.5"/>
    <x v="6"/>
    <x v="3"/>
  </r>
  <r>
    <x v="40"/>
    <x v="107"/>
    <n v="0"/>
    <x v="6"/>
    <x v="3"/>
  </r>
  <r>
    <x v="40"/>
    <x v="108"/>
    <n v="0"/>
    <x v="6"/>
    <x v="3"/>
  </r>
  <r>
    <x v="40"/>
    <x v="109"/>
    <n v="50"/>
    <x v="6"/>
    <x v="3"/>
  </r>
  <r>
    <x v="40"/>
    <x v="110"/>
    <n v="25"/>
    <x v="6"/>
    <x v="3"/>
  </r>
  <r>
    <x v="40"/>
    <x v="111"/>
    <n v="25"/>
    <x v="6"/>
    <x v="3"/>
  </r>
  <r>
    <x v="35"/>
    <x v="107"/>
    <n v="0"/>
    <x v="7"/>
    <x v="3"/>
  </r>
  <r>
    <x v="35"/>
    <x v="108"/>
    <n v="0"/>
    <x v="7"/>
    <x v="3"/>
  </r>
  <r>
    <x v="35"/>
    <x v="109"/>
    <n v="25"/>
    <x v="7"/>
    <x v="3"/>
  </r>
  <r>
    <x v="35"/>
    <x v="110"/>
    <n v="75"/>
    <x v="7"/>
    <x v="3"/>
  </r>
  <r>
    <x v="35"/>
    <x v="111"/>
    <n v="0"/>
    <x v="7"/>
    <x v="3"/>
  </r>
  <r>
    <x v="36"/>
    <x v="107"/>
    <n v="0"/>
    <x v="7"/>
    <x v="3"/>
  </r>
  <r>
    <x v="36"/>
    <x v="108"/>
    <n v="11.111111111111111"/>
    <x v="7"/>
    <x v="3"/>
  </r>
  <r>
    <x v="36"/>
    <x v="109"/>
    <n v="22.222222222222221"/>
    <x v="7"/>
    <x v="3"/>
  </r>
  <r>
    <x v="36"/>
    <x v="110"/>
    <n v="33.333333333333336"/>
    <x v="7"/>
    <x v="3"/>
  </r>
  <r>
    <x v="36"/>
    <x v="111"/>
    <n v="33.333333333333336"/>
    <x v="7"/>
    <x v="3"/>
  </r>
  <r>
    <x v="37"/>
    <x v="107"/>
    <n v="0"/>
    <x v="7"/>
    <x v="3"/>
  </r>
  <r>
    <x v="37"/>
    <x v="108"/>
    <n v="0"/>
    <x v="7"/>
    <x v="3"/>
  </r>
  <r>
    <x v="37"/>
    <x v="109"/>
    <n v="0"/>
    <x v="7"/>
    <x v="3"/>
  </r>
  <r>
    <x v="37"/>
    <x v="110"/>
    <n v="0"/>
    <x v="7"/>
    <x v="3"/>
  </r>
  <r>
    <x v="37"/>
    <x v="111"/>
    <n v="0"/>
    <x v="7"/>
    <x v="3"/>
  </r>
  <r>
    <x v="38"/>
    <x v="107"/>
    <n v="0"/>
    <x v="7"/>
    <x v="3"/>
  </r>
  <r>
    <x v="38"/>
    <x v="108"/>
    <n v="0"/>
    <x v="7"/>
    <x v="3"/>
  </r>
  <r>
    <x v="38"/>
    <x v="109"/>
    <n v="50"/>
    <x v="7"/>
    <x v="3"/>
  </r>
  <r>
    <x v="38"/>
    <x v="110"/>
    <n v="0"/>
    <x v="7"/>
    <x v="3"/>
  </r>
  <r>
    <x v="38"/>
    <x v="111"/>
    <n v="50"/>
    <x v="7"/>
    <x v="3"/>
  </r>
  <r>
    <x v="39"/>
    <x v="107"/>
    <n v="6.666666666666667"/>
    <x v="7"/>
    <x v="3"/>
  </r>
  <r>
    <x v="39"/>
    <x v="108"/>
    <n v="13.333333333333334"/>
    <x v="7"/>
    <x v="3"/>
  </r>
  <r>
    <x v="39"/>
    <x v="109"/>
    <n v="13.333333333333334"/>
    <x v="7"/>
    <x v="3"/>
  </r>
  <r>
    <x v="39"/>
    <x v="110"/>
    <n v="53.333333333333336"/>
    <x v="7"/>
    <x v="3"/>
  </r>
  <r>
    <x v="39"/>
    <x v="111"/>
    <n v="13.333333333333334"/>
    <x v="7"/>
    <x v="3"/>
  </r>
  <r>
    <x v="40"/>
    <x v="107"/>
    <n v="14.285714285714286"/>
    <x v="7"/>
    <x v="3"/>
  </r>
  <r>
    <x v="40"/>
    <x v="108"/>
    <n v="0"/>
    <x v="7"/>
    <x v="3"/>
  </r>
  <r>
    <x v="40"/>
    <x v="109"/>
    <n v="28.571428571428573"/>
    <x v="7"/>
    <x v="3"/>
  </r>
  <r>
    <x v="40"/>
    <x v="110"/>
    <n v="42.857142857142854"/>
    <x v="7"/>
    <x v="3"/>
  </r>
  <r>
    <x v="40"/>
    <x v="111"/>
    <n v="14.285714285714286"/>
    <x v="7"/>
    <x v="3"/>
  </r>
  <r>
    <x v="35"/>
    <x v="107"/>
    <n v="0"/>
    <x v="8"/>
    <x v="3"/>
  </r>
  <r>
    <x v="35"/>
    <x v="108"/>
    <n v="0"/>
    <x v="8"/>
    <x v="3"/>
  </r>
  <r>
    <x v="35"/>
    <x v="109"/>
    <n v="100"/>
    <x v="8"/>
    <x v="3"/>
  </r>
  <r>
    <x v="35"/>
    <x v="110"/>
    <n v="0"/>
    <x v="8"/>
    <x v="3"/>
  </r>
  <r>
    <x v="35"/>
    <x v="111"/>
    <n v="0"/>
    <x v="8"/>
    <x v="3"/>
  </r>
  <r>
    <x v="36"/>
    <x v="107"/>
    <n v="0"/>
    <x v="8"/>
    <x v="3"/>
  </r>
  <r>
    <x v="36"/>
    <x v="108"/>
    <n v="0"/>
    <x v="8"/>
    <x v="3"/>
  </r>
  <r>
    <x v="36"/>
    <x v="109"/>
    <n v="28.571428571428573"/>
    <x v="8"/>
    <x v="3"/>
  </r>
  <r>
    <x v="36"/>
    <x v="110"/>
    <n v="28.571428571428573"/>
    <x v="8"/>
    <x v="3"/>
  </r>
  <r>
    <x v="36"/>
    <x v="111"/>
    <n v="42.857142857142854"/>
    <x v="8"/>
    <x v="3"/>
  </r>
  <r>
    <x v="37"/>
    <x v="107"/>
    <n v="0"/>
    <x v="8"/>
    <x v="3"/>
  </r>
  <r>
    <x v="37"/>
    <x v="108"/>
    <n v="0"/>
    <x v="8"/>
    <x v="3"/>
  </r>
  <r>
    <x v="37"/>
    <x v="109"/>
    <n v="0"/>
    <x v="8"/>
    <x v="3"/>
  </r>
  <r>
    <x v="37"/>
    <x v="110"/>
    <n v="50"/>
    <x v="8"/>
    <x v="3"/>
  </r>
  <r>
    <x v="37"/>
    <x v="111"/>
    <n v="50"/>
    <x v="8"/>
    <x v="3"/>
  </r>
  <r>
    <x v="38"/>
    <x v="107"/>
    <n v="0"/>
    <x v="8"/>
    <x v="3"/>
  </r>
  <r>
    <x v="38"/>
    <x v="108"/>
    <n v="0"/>
    <x v="8"/>
    <x v="3"/>
  </r>
  <r>
    <x v="38"/>
    <x v="109"/>
    <n v="50"/>
    <x v="8"/>
    <x v="3"/>
  </r>
  <r>
    <x v="38"/>
    <x v="110"/>
    <n v="50"/>
    <x v="8"/>
    <x v="3"/>
  </r>
  <r>
    <x v="38"/>
    <x v="111"/>
    <n v="0"/>
    <x v="8"/>
    <x v="3"/>
  </r>
  <r>
    <x v="39"/>
    <x v="107"/>
    <n v="7.1428571428571432"/>
    <x v="8"/>
    <x v="3"/>
  </r>
  <r>
    <x v="39"/>
    <x v="108"/>
    <n v="0"/>
    <x v="8"/>
    <x v="3"/>
  </r>
  <r>
    <x v="39"/>
    <x v="109"/>
    <n v="7.1428571428571432"/>
    <x v="8"/>
    <x v="3"/>
  </r>
  <r>
    <x v="39"/>
    <x v="110"/>
    <n v="28.571428571428573"/>
    <x v="8"/>
    <x v="3"/>
  </r>
  <r>
    <x v="39"/>
    <x v="111"/>
    <n v="57.142857142857146"/>
    <x v="8"/>
    <x v="3"/>
  </r>
  <r>
    <x v="40"/>
    <x v="107"/>
    <n v="0"/>
    <x v="8"/>
    <x v="3"/>
  </r>
  <r>
    <x v="40"/>
    <x v="108"/>
    <n v="0"/>
    <x v="8"/>
    <x v="3"/>
  </r>
  <r>
    <x v="40"/>
    <x v="109"/>
    <n v="60"/>
    <x v="8"/>
    <x v="3"/>
  </r>
  <r>
    <x v="40"/>
    <x v="110"/>
    <n v="20"/>
    <x v="8"/>
    <x v="3"/>
  </r>
  <r>
    <x v="40"/>
    <x v="111"/>
    <n v="20"/>
    <x v="8"/>
    <x v="3"/>
  </r>
  <r>
    <x v="35"/>
    <x v="107"/>
    <n v="0"/>
    <x v="9"/>
    <x v="3"/>
  </r>
  <r>
    <x v="35"/>
    <x v="108"/>
    <n v="0"/>
    <x v="9"/>
    <x v="3"/>
  </r>
  <r>
    <x v="35"/>
    <x v="109"/>
    <n v="0"/>
    <x v="9"/>
    <x v="3"/>
  </r>
  <r>
    <x v="35"/>
    <x v="110"/>
    <n v="100"/>
    <x v="9"/>
    <x v="3"/>
  </r>
  <r>
    <x v="35"/>
    <x v="111"/>
    <n v="0"/>
    <x v="9"/>
    <x v="3"/>
  </r>
  <r>
    <x v="36"/>
    <x v="107"/>
    <n v="0"/>
    <x v="9"/>
    <x v="3"/>
  </r>
  <r>
    <x v="36"/>
    <x v="108"/>
    <n v="0"/>
    <x v="9"/>
    <x v="3"/>
  </r>
  <r>
    <x v="36"/>
    <x v="109"/>
    <n v="11.538461538461538"/>
    <x v="9"/>
    <x v="3"/>
  </r>
  <r>
    <x v="36"/>
    <x v="110"/>
    <n v="50"/>
    <x v="9"/>
    <x v="3"/>
  </r>
  <r>
    <x v="36"/>
    <x v="111"/>
    <n v="38.46153846153846"/>
    <x v="9"/>
    <x v="3"/>
  </r>
  <r>
    <x v="37"/>
    <x v="107"/>
    <n v="0"/>
    <x v="9"/>
    <x v="3"/>
  </r>
  <r>
    <x v="37"/>
    <x v="108"/>
    <n v="0"/>
    <x v="9"/>
    <x v="3"/>
  </r>
  <r>
    <x v="37"/>
    <x v="109"/>
    <n v="0"/>
    <x v="9"/>
    <x v="3"/>
  </r>
  <r>
    <x v="37"/>
    <x v="110"/>
    <n v="0"/>
    <x v="9"/>
    <x v="3"/>
  </r>
  <r>
    <x v="37"/>
    <x v="111"/>
    <n v="100"/>
    <x v="9"/>
    <x v="3"/>
  </r>
  <r>
    <x v="38"/>
    <x v="107"/>
    <n v="0"/>
    <x v="9"/>
    <x v="3"/>
  </r>
  <r>
    <x v="38"/>
    <x v="108"/>
    <n v="0"/>
    <x v="9"/>
    <x v="3"/>
  </r>
  <r>
    <x v="38"/>
    <x v="109"/>
    <n v="0"/>
    <x v="9"/>
    <x v="3"/>
  </r>
  <r>
    <x v="38"/>
    <x v="110"/>
    <n v="50"/>
    <x v="9"/>
    <x v="3"/>
  </r>
  <r>
    <x v="38"/>
    <x v="111"/>
    <n v="50"/>
    <x v="9"/>
    <x v="3"/>
  </r>
  <r>
    <x v="39"/>
    <x v="107"/>
    <n v="0"/>
    <x v="9"/>
    <x v="3"/>
  </r>
  <r>
    <x v="39"/>
    <x v="108"/>
    <n v="0"/>
    <x v="9"/>
    <x v="3"/>
  </r>
  <r>
    <x v="39"/>
    <x v="109"/>
    <n v="0"/>
    <x v="9"/>
    <x v="3"/>
  </r>
  <r>
    <x v="39"/>
    <x v="110"/>
    <n v="68"/>
    <x v="9"/>
    <x v="3"/>
  </r>
  <r>
    <x v="39"/>
    <x v="111"/>
    <n v="32"/>
    <x v="9"/>
    <x v="3"/>
  </r>
  <r>
    <x v="40"/>
    <x v="107"/>
    <n v="0"/>
    <x v="9"/>
    <x v="3"/>
  </r>
  <r>
    <x v="40"/>
    <x v="108"/>
    <n v="0"/>
    <x v="9"/>
    <x v="3"/>
  </r>
  <r>
    <x v="40"/>
    <x v="109"/>
    <n v="0"/>
    <x v="9"/>
    <x v="3"/>
  </r>
  <r>
    <x v="40"/>
    <x v="110"/>
    <n v="66.666666666666671"/>
    <x v="9"/>
    <x v="3"/>
  </r>
  <r>
    <x v="40"/>
    <x v="111"/>
    <n v="33.333333333333336"/>
    <x v="9"/>
    <x v="3"/>
  </r>
  <r>
    <x v="35"/>
    <x v="107"/>
    <n v="0"/>
    <x v="10"/>
    <x v="3"/>
  </r>
  <r>
    <x v="35"/>
    <x v="108"/>
    <n v="0"/>
    <x v="10"/>
    <x v="3"/>
  </r>
  <r>
    <x v="35"/>
    <x v="109"/>
    <n v="0"/>
    <x v="10"/>
    <x v="3"/>
  </r>
  <r>
    <x v="35"/>
    <x v="110"/>
    <n v="0"/>
    <x v="10"/>
    <x v="3"/>
  </r>
  <r>
    <x v="35"/>
    <x v="111"/>
    <n v="100"/>
    <x v="10"/>
    <x v="3"/>
  </r>
  <r>
    <x v="36"/>
    <x v="107"/>
    <n v="0"/>
    <x v="10"/>
    <x v="3"/>
  </r>
  <r>
    <x v="36"/>
    <x v="108"/>
    <n v="0"/>
    <x v="10"/>
    <x v="3"/>
  </r>
  <r>
    <x v="36"/>
    <x v="109"/>
    <n v="12.5"/>
    <x v="10"/>
    <x v="3"/>
  </r>
  <r>
    <x v="36"/>
    <x v="110"/>
    <n v="56.25"/>
    <x v="10"/>
    <x v="3"/>
  </r>
  <r>
    <x v="36"/>
    <x v="111"/>
    <n v="31.25"/>
    <x v="10"/>
    <x v="3"/>
  </r>
  <r>
    <x v="37"/>
    <x v="107"/>
    <n v="0"/>
    <x v="10"/>
    <x v="3"/>
  </r>
  <r>
    <x v="37"/>
    <x v="108"/>
    <n v="0"/>
    <x v="10"/>
    <x v="3"/>
  </r>
  <r>
    <x v="37"/>
    <x v="109"/>
    <n v="0"/>
    <x v="10"/>
    <x v="3"/>
  </r>
  <r>
    <x v="37"/>
    <x v="110"/>
    <n v="0"/>
    <x v="10"/>
    <x v="3"/>
  </r>
  <r>
    <x v="37"/>
    <x v="111"/>
    <n v="100"/>
    <x v="10"/>
    <x v="3"/>
  </r>
  <r>
    <x v="38"/>
    <x v="107"/>
    <n v="0"/>
    <x v="10"/>
    <x v="3"/>
  </r>
  <r>
    <x v="38"/>
    <x v="108"/>
    <n v="0"/>
    <x v="10"/>
    <x v="3"/>
  </r>
  <r>
    <x v="38"/>
    <x v="109"/>
    <n v="0"/>
    <x v="10"/>
    <x v="3"/>
  </r>
  <r>
    <x v="38"/>
    <x v="110"/>
    <n v="100"/>
    <x v="10"/>
    <x v="3"/>
  </r>
  <r>
    <x v="38"/>
    <x v="111"/>
    <n v="0"/>
    <x v="10"/>
    <x v="3"/>
  </r>
  <r>
    <x v="39"/>
    <x v="107"/>
    <n v="0"/>
    <x v="10"/>
    <x v="3"/>
  </r>
  <r>
    <x v="39"/>
    <x v="108"/>
    <n v="0"/>
    <x v="10"/>
    <x v="3"/>
  </r>
  <r>
    <x v="39"/>
    <x v="109"/>
    <n v="20"/>
    <x v="10"/>
    <x v="3"/>
  </r>
  <r>
    <x v="39"/>
    <x v="110"/>
    <n v="25"/>
    <x v="10"/>
    <x v="3"/>
  </r>
  <r>
    <x v="39"/>
    <x v="111"/>
    <n v="55"/>
    <x v="10"/>
    <x v="3"/>
  </r>
  <r>
    <x v="40"/>
    <x v="107"/>
    <n v="0"/>
    <x v="10"/>
    <x v="3"/>
  </r>
  <r>
    <x v="40"/>
    <x v="108"/>
    <n v="0"/>
    <x v="10"/>
    <x v="3"/>
  </r>
  <r>
    <x v="40"/>
    <x v="109"/>
    <n v="0"/>
    <x v="10"/>
    <x v="3"/>
  </r>
  <r>
    <x v="40"/>
    <x v="110"/>
    <n v="75"/>
    <x v="10"/>
    <x v="3"/>
  </r>
  <r>
    <x v="40"/>
    <x v="111"/>
    <n v="25"/>
    <x v="10"/>
    <x v="3"/>
  </r>
  <r>
    <x v="35"/>
    <x v="107"/>
    <n v="0"/>
    <x v="11"/>
    <x v="3"/>
  </r>
  <r>
    <x v="35"/>
    <x v="108"/>
    <n v="0"/>
    <x v="11"/>
    <x v="3"/>
  </r>
  <r>
    <x v="35"/>
    <x v="109"/>
    <n v="0"/>
    <x v="11"/>
    <x v="3"/>
  </r>
  <r>
    <x v="35"/>
    <x v="110"/>
    <n v="0"/>
    <x v="11"/>
    <x v="3"/>
  </r>
  <r>
    <x v="35"/>
    <x v="111"/>
    <n v="0"/>
    <x v="11"/>
    <x v="3"/>
  </r>
  <r>
    <x v="36"/>
    <x v="107"/>
    <n v="0"/>
    <x v="11"/>
    <x v="3"/>
  </r>
  <r>
    <x v="36"/>
    <x v="108"/>
    <n v="0"/>
    <x v="11"/>
    <x v="3"/>
  </r>
  <r>
    <x v="36"/>
    <x v="109"/>
    <n v="10"/>
    <x v="11"/>
    <x v="3"/>
  </r>
  <r>
    <x v="36"/>
    <x v="110"/>
    <n v="50"/>
    <x v="11"/>
    <x v="3"/>
  </r>
  <r>
    <x v="36"/>
    <x v="111"/>
    <n v="40"/>
    <x v="11"/>
    <x v="3"/>
  </r>
  <r>
    <x v="37"/>
    <x v="107"/>
    <n v="0"/>
    <x v="11"/>
    <x v="3"/>
  </r>
  <r>
    <x v="37"/>
    <x v="108"/>
    <n v="0"/>
    <x v="11"/>
    <x v="3"/>
  </r>
  <r>
    <x v="37"/>
    <x v="109"/>
    <n v="0"/>
    <x v="11"/>
    <x v="3"/>
  </r>
  <r>
    <x v="37"/>
    <x v="110"/>
    <n v="0"/>
    <x v="11"/>
    <x v="3"/>
  </r>
  <r>
    <x v="37"/>
    <x v="111"/>
    <n v="0"/>
    <x v="11"/>
    <x v="3"/>
  </r>
  <r>
    <x v="38"/>
    <x v="107"/>
    <n v="0"/>
    <x v="11"/>
    <x v="3"/>
  </r>
  <r>
    <x v="38"/>
    <x v="108"/>
    <n v="0"/>
    <x v="11"/>
    <x v="3"/>
  </r>
  <r>
    <x v="38"/>
    <x v="109"/>
    <n v="0"/>
    <x v="11"/>
    <x v="3"/>
  </r>
  <r>
    <x v="38"/>
    <x v="110"/>
    <n v="0"/>
    <x v="11"/>
    <x v="3"/>
  </r>
  <r>
    <x v="38"/>
    <x v="111"/>
    <n v="0"/>
    <x v="11"/>
    <x v="3"/>
  </r>
  <r>
    <x v="39"/>
    <x v="107"/>
    <n v="0"/>
    <x v="11"/>
    <x v="3"/>
  </r>
  <r>
    <x v="39"/>
    <x v="108"/>
    <n v="0"/>
    <x v="11"/>
    <x v="3"/>
  </r>
  <r>
    <x v="39"/>
    <x v="109"/>
    <n v="4.7619047619047619"/>
    <x v="11"/>
    <x v="3"/>
  </r>
  <r>
    <x v="39"/>
    <x v="110"/>
    <n v="42.857142857142854"/>
    <x v="11"/>
    <x v="3"/>
  </r>
  <r>
    <x v="39"/>
    <x v="111"/>
    <n v="52.38095238095238"/>
    <x v="11"/>
    <x v="3"/>
  </r>
  <r>
    <x v="40"/>
    <x v="107"/>
    <n v="0"/>
    <x v="11"/>
    <x v="3"/>
  </r>
  <r>
    <x v="40"/>
    <x v="108"/>
    <n v="0"/>
    <x v="11"/>
    <x v="3"/>
  </r>
  <r>
    <x v="40"/>
    <x v="109"/>
    <n v="25"/>
    <x v="11"/>
    <x v="3"/>
  </r>
  <r>
    <x v="40"/>
    <x v="110"/>
    <n v="50"/>
    <x v="11"/>
    <x v="3"/>
  </r>
  <r>
    <x v="40"/>
    <x v="111"/>
    <n v="25"/>
    <x v="11"/>
    <x v="3"/>
  </r>
  <r>
    <x v="35"/>
    <x v="107"/>
    <n v="0"/>
    <x v="12"/>
    <x v="3"/>
  </r>
  <r>
    <x v="35"/>
    <x v="108"/>
    <n v="0"/>
    <x v="12"/>
    <x v="3"/>
  </r>
  <r>
    <x v="35"/>
    <x v="109"/>
    <n v="100"/>
    <x v="12"/>
    <x v="3"/>
  </r>
  <r>
    <x v="35"/>
    <x v="110"/>
    <n v="0"/>
    <x v="12"/>
    <x v="3"/>
  </r>
  <r>
    <x v="35"/>
    <x v="111"/>
    <n v="0"/>
    <x v="12"/>
    <x v="3"/>
  </r>
  <r>
    <x v="36"/>
    <x v="107"/>
    <n v="0"/>
    <x v="12"/>
    <x v="3"/>
  </r>
  <r>
    <x v="36"/>
    <x v="108"/>
    <n v="0"/>
    <x v="12"/>
    <x v="3"/>
  </r>
  <r>
    <x v="36"/>
    <x v="109"/>
    <n v="14.285714285714286"/>
    <x v="12"/>
    <x v="3"/>
  </r>
  <r>
    <x v="36"/>
    <x v="110"/>
    <n v="14.285714285714286"/>
    <x v="12"/>
    <x v="3"/>
  </r>
  <r>
    <x v="36"/>
    <x v="111"/>
    <n v="71.428571428571431"/>
    <x v="12"/>
    <x v="3"/>
  </r>
  <r>
    <x v="37"/>
    <x v="107"/>
    <n v="0"/>
    <x v="12"/>
    <x v="3"/>
  </r>
  <r>
    <x v="37"/>
    <x v="108"/>
    <n v="0"/>
    <x v="12"/>
    <x v="3"/>
  </r>
  <r>
    <x v="37"/>
    <x v="109"/>
    <n v="100"/>
    <x v="12"/>
    <x v="3"/>
  </r>
  <r>
    <x v="37"/>
    <x v="110"/>
    <n v="0"/>
    <x v="12"/>
    <x v="3"/>
  </r>
  <r>
    <x v="37"/>
    <x v="111"/>
    <n v="0"/>
    <x v="12"/>
    <x v="3"/>
  </r>
  <r>
    <x v="38"/>
    <x v="107"/>
    <n v="0"/>
    <x v="12"/>
    <x v="3"/>
  </r>
  <r>
    <x v="38"/>
    <x v="108"/>
    <n v="0"/>
    <x v="12"/>
    <x v="3"/>
  </r>
  <r>
    <x v="38"/>
    <x v="109"/>
    <n v="0"/>
    <x v="12"/>
    <x v="3"/>
  </r>
  <r>
    <x v="38"/>
    <x v="110"/>
    <n v="0"/>
    <x v="12"/>
    <x v="3"/>
  </r>
  <r>
    <x v="38"/>
    <x v="111"/>
    <n v="0"/>
    <x v="12"/>
    <x v="3"/>
  </r>
  <r>
    <x v="39"/>
    <x v="107"/>
    <n v="0"/>
    <x v="12"/>
    <x v="3"/>
  </r>
  <r>
    <x v="39"/>
    <x v="108"/>
    <n v="0"/>
    <x v="12"/>
    <x v="3"/>
  </r>
  <r>
    <x v="39"/>
    <x v="109"/>
    <n v="0"/>
    <x v="12"/>
    <x v="3"/>
  </r>
  <r>
    <x v="39"/>
    <x v="110"/>
    <n v="32"/>
    <x v="12"/>
    <x v="3"/>
  </r>
  <r>
    <x v="39"/>
    <x v="111"/>
    <n v="68"/>
    <x v="12"/>
    <x v="3"/>
  </r>
  <r>
    <x v="40"/>
    <x v="107"/>
    <n v="0"/>
    <x v="12"/>
    <x v="3"/>
  </r>
  <r>
    <x v="40"/>
    <x v="108"/>
    <n v="0"/>
    <x v="12"/>
    <x v="3"/>
  </r>
  <r>
    <x v="40"/>
    <x v="109"/>
    <n v="0"/>
    <x v="12"/>
    <x v="3"/>
  </r>
  <r>
    <x v="40"/>
    <x v="110"/>
    <n v="75"/>
    <x v="12"/>
    <x v="3"/>
  </r>
  <r>
    <x v="40"/>
    <x v="111"/>
    <n v="25"/>
    <x v="12"/>
    <x v="3"/>
  </r>
  <r>
    <x v="35"/>
    <x v="107"/>
    <n v="0"/>
    <x v="13"/>
    <x v="3"/>
  </r>
  <r>
    <x v="35"/>
    <x v="108"/>
    <n v="0"/>
    <x v="13"/>
    <x v="3"/>
  </r>
  <r>
    <x v="35"/>
    <x v="109"/>
    <n v="25"/>
    <x v="13"/>
    <x v="3"/>
  </r>
  <r>
    <x v="35"/>
    <x v="110"/>
    <n v="25"/>
    <x v="13"/>
    <x v="3"/>
  </r>
  <r>
    <x v="35"/>
    <x v="111"/>
    <n v="50"/>
    <x v="13"/>
    <x v="3"/>
  </r>
  <r>
    <x v="36"/>
    <x v="107"/>
    <n v="0"/>
    <x v="13"/>
    <x v="3"/>
  </r>
  <r>
    <x v="36"/>
    <x v="108"/>
    <n v="6.666666666666667"/>
    <x v="13"/>
    <x v="3"/>
  </r>
  <r>
    <x v="36"/>
    <x v="109"/>
    <n v="0"/>
    <x v="13"/>
    <x v="3"/>
  </r>
  <r>
    <x v="36"/>
    <x v="110"/>
    <n v="26.666666666666668"/>
    <x v="13"/>
    <x v="3"/>
  </r>
  <r>
    <x v="36"/>
    <x v="111"/>
    <n v="66.666666666666671"/>
    <x v="13"/>
    <x v="3"/>
  </r>
  <r>
    <x v="37"/>
    <x v="107"/>
    <n v="0"/>
    <x v="13"/>
    <x v="3"/>
  </r>
  <r>
    <x v="37"/>
    <x v="108"/>
    <n v="0"/>
    <x v="13"/>
    <x v="3"/>
  </r>
  <r>
    <x v="37"/>
    <x v="109"/>
    <n v="50"/>
    <x v="13"/>
    <x v="3"/>
  </r>
  <r>
    <x v="37"/>
    <x v="110"/>
    <n v="0"/>
    <x v="13"/>
    <x v="3"/>
  </r>
  <r>
    <x v="37"/>
    <x v="111"/>
    <n v="50"/>
    <x v="13"/>
    <x v="3"/>
  </r>
  <r>
    <x v="38"/>
    <x v="107"/>
    <n v="0"/>
    <x v="13"/>
    <x v="3"/>
  </r>
  <r>
    <x v="38"/>
    <x v="108"/>
    <n v="0"/>
    <x v="13"/>
    <x v="3"/>
  </r>
  <r>
    <x v="38"/>
    <x v="109"/>
    <n v="0"/>
    <x v="13"/>
    <x v="3"/>
  </r>
  <r>
    <x v="38"/>
    <x v="110"/>
    <n v="50"/>
    <x v="13"/>
    <x v="3"/>
  </r>
  <r>
    <x v="38"/>
    <x v="111"/>
    <n v="50"/>
    <x v="13"/>
    <x v="3"/>
  </r>
  <r>
    <x v="39"/>
    <x v="107"/>
    <n v="0"/>
    <x v="13"/>
    <x v="3"/>
  </r>
  <r>
    <x v="39"/>
    <x v="108"/>
    <n v="0"/>
    <x v="13"/>
    <x v="3"/>
  </r>
  <r>
    <x v="39"/>
    <x v="109"/>
    <n v="0"/>
    <x v="13"/>
    <x v="3"/>
  </r>
  <r>
    <x v="39"/>
    <x v="110"/>
    <n v="38.46153846153846"/>
    <x v="13"/>
    <x v="3"/>
  </r>
  <r>
    <x v="39"/>
    <x v="111"/>
    <n v="61.53846153846154"/>
    <x v="13"/>
    <x v="3"/>
  </r>
  <r>
    <x v="40"/>
    <x v="107"/>
    <n v="0"/>
    <x v="13"/>
    <x v="3"/>
  </r>
  <r>
    <x v="40"/>
    <x v="108"/>
    <n v="0"/>
    <x v="13"/>
    <x v="3"/>
  </r>
  <r>
    <x v="40"/>
    <x v="109"/>
    <n v="0"/>
    <x v="13"/>
    <x v="3"/>
  </r>
  <r>
    <x v="40"/>
    <x v="110"/>
    <n v="33.333333333333336"/>
    <x v="13"/>
    <x v="3"/>
  </r>
  <r>
    <x v="40"/>
    <x v="111"/>
    <n v="66.666666666666671"/>
    <x v="13"/>
    <x v="3"/>
  </r>
  <r>
    <x v="35"/>
    <x v="107"/>
    <n v="0"/>
    <x v="14"/>
    <x v="3"/>
  </r>
  <r>
    <x v="35"/>
    <x v="108"/>
    <n v="0"/>
    <x v="14"/>
    <x v="3"/>
  </r>
  <r>
    <x v="35"/>
    <x v="109"/>
    <n v="0"/>
    <x v="14"/>
    <x v="3"/>
  </r>
  <r>
    <x v="35"/>
    <x v="110"/>
    <n v="100"/>
    <x v="14"/>
    <x v="3"/>
  </r>
  <r>
    <x v="35"/>
    <x v="111"/>
    <n v="0"/>
    <x v="14"/>
    <x v="3"/>
  </r>
  <r>
    <x v="36"/>
    <x v="107"/>
    <n v="0"/>
    <x v="14"/>
    <x v="3"/>
  </r>
  <r>
    <x v="36"/>
    <x v="108"/>
    <n v="0"/>
    <x v="14"/>
    <x v="3"/>
  </r>
  <r>
    <x v="36"/>
    <x v="109"/>
    <n v="28.571428571428573"/>
    <x v="14"/>
    <x v="3"/>
  </r>
  <r>
    <x v="36"/>
    <x v="110"/>
    <n v="28.571428571428573"/>
    <x v="14"/>
    <x v="3"/>
  </r>
  <r>
    <x v="36"/>
    <x v="111"/>
    <n v="42.857142857142854"/>
    <x v="14"/>
    <x v="3"/>
  </r>
  <r>
    <x v="37"/>
    <x v="107"/>
    <n v="0"/>
    <x v="14"/>
    <x v="3"/>
  </r>
  <r>
    <x v="37"/>
    <x v="108"/>
    <n v="0"/>
    <x v="14"/>
    <x v="3"/>
  </r>
  <r>
    <x v="37"/>
    <x v="109"/>
    <n v="0"/>
    <x v="14"/>
    <x v="3"/>
  </r>
  <r>
    <x v="37"/>
    <x v="110"/>
    <n v="0"/>
    <x v="14"/>
    <x v="3"/>
  </r>
  <r>
    <x v="37"/>
    <x v="111"/>
    <n v="100"/>
    <x v="14"/>
    <x v="3"/>
  </r>
  <r>
    <x v="38"/>
    <x v="107"/>
    <n v="0"/>
    <x v="14"/>
    <x v="3"/>
  </r>
  <r>
    <x v="38"/>
    <x v="108"/>
    <n v="0"/>
    <x v="14"/>
    <x v="3"/>
  </r>
  <r>
    <x v="38"/>
    <x v="109"/>
    <n v="0"/>
    <x v="14"/>
    <x v="3"/>
  </r>
  <r>
    <x v="38"/>
    <x v="110"/>
    <n v="100"/>
    <x v="14"/>
    <x v="3"/>
  </r>
  <r>
    <x v="38"/>
    <x v="111"/>
    <n v="0"/>
    <x v="14"/>
    <x v="3"/>
  </r>
  <r>
    <x v="39"/>
    <x v="107"/>
    <n v="0"/>
    <x v="14"/>
    <x v="3"/>
  </r>
  <r>
    <x v="39"/>
    <x v="108"/>
    <n v="0"/>
    <x v="14"/>
    <x v="3"/>
  </r>
  <r>
    <x v="39"/>
    <x v="109"/>
    <n v="50"/>
    <x v="14"/>
    <x v="3"/>
  </r>
  <r>
    <x v="39"/>
    <x v="110"/>
    <n v="0"/>
    <x v="14"/>
    <x v="3"/>
  </r>
  <r>
    <x v="39"/>
    <x v="111"/>
    <n v="50"/>
    <x v="14"/>
    <x v="3"/>
  </r>
  <r>
    <x v="40"/>
    <x v="107"/>
    <n v="0"/>
    <x v="14"/>
    <x v="3"/>
  </r>
  <r>
    <x v="40"/>
    <x v="108"/>
    <n v="0"/>
    <x v="14"/>
    <x v="3"/>
  </r>
  <r>
    <x v="40"/>
    <x v="109"/>
    <n v="0"/>
    <x v="14"/>
    <x v="3"/>
  </r>
  <r>
    <x v="40"/>
    <x v="110"/>
    <n v="60"/>
    <x v="14"/>
    <x v="3"/>
  </r>
  <r>
    <x v="40"/>
    <x v="111"/>
    <n v="40"/>
    <x v="14"/>
    <x v="3"/>
  </r>
  <r>
    <x v="35"/>
    <x v="107"/>
    <n v="0"/>
    <x v="15"/>
    <x v="3"/>
  </r>
  <r>
    <x v="35"/>
    <x v="108"/>
    <n v="0"/>
    <x v="15"/>
    <x v="3"/>
  </r>
  <r>
    <x v="35"/>
    <x v="109"/>
    <n v="0"/>
    <x v="15"/>
    <x v="3"/>
  </r>
  <r>
    <x v="35"/>
    <x v="110"/>
    <n v="0"/>
    <x v="15"/>
    <x v="3"/>
  </r>
  <r>
    <x v="35"/>
    <x v="111"/>
    <n v="0"/>
    <x v="15"/>
    <x v="3"/>
  </r>
  <r>
    <x v="36"/>
    <x v="107"/>
    <n v="0"/>
    <x v="15"/>
    <x v="3"/>
  </r>
  <r>
    <x v="36"/>
    <x v="108"/>
    <n v="0"/>
    <x v="15"/>
    <x v="3"/>
  </r>
  <r>
    <x v="36"/>
    <x v="109"/>
    <n v="0"/>
    <x v="15"/>
    <x v="3"/>
  </r>
  <r>
    <x v="36"/>
    <x v="110"/>
    <n v="0"/>
    <x v="15"/>
    <x v="3"/>
  </r>
  <r>
    <x v="36"/>
    <x v="111"/>
    <n v="0"/>
    <x v="15"/>
    <x v="3"/>
  </r>
  <r>
    <x v="37"/>
    <x v="107"/>
    <n v="0"/>
    <x v="15"/>
    <x v="3"/>
  </r>
  <r>
    <x v="37"/>
    <x v="108"/>
    <n v="0"/>
    <x v="15"/>
    <x v="3"/>
  </r>
  <r>
    <x v="37"/>
    <x v="109"/>
    <n v="0"/>
    <x v="15"/>
    <x v="3"/>
  </r>
  <r>
    <x v="37"/>
    <x v="110"/>
    <n v="0"/>
    <x v="15"/>
    <x v="3"/>
  </r>
  <r>
    <x v="37"/>
    <x v="111"/>
    <n v="0"/>
    <x v="15"/>
    <x v="3"/>
  </r>
  <r>
    <x v="38"/>
    <x v="107"/>
    <n v="0"/>
    <x v="15"/>
    <x v="3"/>
  </r>
  <r>
    <x v="38"/>
    <x v="108"/>
    <n v="0"/>
    <x v="15"/>
    <x v="3"/>
  </r>
  <r>
    <x v="38"/>
    <x v="109"/>
    <n v="0"/>
    <x v="15"/>
    <x v="3"/>
  </r>
  <r>
    <x v="38"/>
    <x v="110"/>
    <n v="0"/>
    <x v="15"/>
    <x v="3"/>
  </r>
  <r>
    <x v="38"/>
    <x v="111"/>
    <n v="0"/>
    <x v="15"/>
    <x v="3"/>
  </r>
  <r>
    <x v="39"/>
    <x v="107"/>
    <n v="0"/>
    <x v="15"/>
    <x v="3"/>
  </r>
  <r>
    <x v="39"/>
    <x v="108"/>
    <n v="0"/>
    <x v="15"/>
    <x v="3"/>
  </r>
  <r>
    <x v="39"/>
    <x v="109"/>
    <n v="0"/>
    <x v="15"/>
    <x v="3"/>
  </r>
  <r>
    <x v="39"/>
    <x v="110"/>
    <n v="0"/>
    <x v="15"/>
    <x v="3"/>
  </r>
  <r>
    <x v="39"/>
    <x v="111"/>
    <n v="0"/>
    <x v="15"/>
    <x v="3"/>
  </r>
  <r>
    <x v="40"/>
    <x v="107"/>
    <n v="0"/>
    <x v="15"/>
    <x v="3"/>
  </r>
  <r>
    <x v="40"/>
    <x v="108"/>
    <n v="0"/>
    <x v="15"/>
    <x v="3"/>
  </r>
  <r>
    <x v="40"/>
    <x v="109"/>
    <n v="0"/>
    <x v="15"/>
    <x v="3"/>
  </r>
  <r>
    <x v="40"/>
    <x v="110"/>
    <n v="0"/>
    <x v="15"/>
    <x v="3"/>
  </r>
  <r>
    <x v="40"/>
    <x v="111"/>
    <n v="0"/>
    <x v="15"/>
    <x v="3"/>
  </r>
  <r>
    <x v="35"/>
    <x v="107"/>
    <n v="0"/>
    <x v="16"/>
    <x v="3"/>
  </r>
  <r>
    <x v="35"/>
    <x v="108"/>
    <n v="25"/>
    <x v="16"/>
    <x v="3"/>
  </r>
  <r>
    <x v="35"/>
    <x v="109"/>
    <n v="0"/>
    <x v="16"/>
    <x v="3"/>
  </r>
  <r>
    <x v="35"/>
    <x v="110"/>
    <n v="25"/>
    <x v="16"/>
    <x v="3"/>
  </r>
  <r>
    <x v="35"/>
    <x v="111"/>
    <n v="50"/>
    <x v="16"/>
    <x v="3"/>
  </r>
  <r>
    <x v="36"/>
    <x v="107"/>
    <n v="6.666666666666667"/>
    <x v="16"/>
    <x v="3"/>
  </r>
  <r>
    <x v="36"/>
    <x v="108"/>
    <n v="0"/>
    <x v="16"/>
    <x v="3"/>
  </r>
  <r>
    <x v="36"/>
    <x v="109"/>
    <n v="10"/>
    <x v="16"/>
    <x v="3"/>
  </r>
  <r>
    <x v="36"/>
    <x v="110"/>
    <n v="26.666666666666668"/>
    <x v="16"/>
    <x v="3"/>
  </r>
  <r>
    <x v="36"/>
    <x v="111"/>
    <n v="56.666666666666664"/>
    <x v="16"/>
    <x v="3"/>
  </r>
  <r>
    <x v="37"/>
    <x v="107"/>
    <n v="0"/>
    <x v="16"/>
    <x v="3"/>
  </r>
  <r>
    <x v="37"/>
    <x v="108"/>
    <n v="0"/>
    <x v="16"/>
    <x v="3"/>
  </r>
  <r>
    <x v="37"/>
    <x v="109"/>
    <n v="0"/>
    <x v="16"/>
    <x v="3"/>
  </r>
  <r>
    <x v="37"/>
    <x v="110"/>
    <n v="100"/>
    <x v="16"/>
    <x v="3"/>
  </r>
  <r>
    <x v="37"/>
    <x v="111"/>
    <n v="0"/>
    <x v="16"/>
    <x v="3"/>
  </r>
  <r>
    <x v="38"/>
    <x v="107"/>
    <n v="0"/>
    <x v="16"/>
    <x v="3"/>
  </r>
  <r>
    <x v="38"/>
    <x v="108"/>
    <n v="0"/>
    <x v="16"/>
    <x v="3"/>
  </r>
  <r>
    <x v="38"/>
    <x v="109"/>
    <n v="33.333333333333336"/>
    <x v="16"/>
    <x v="3"/>
  </r>
  <r>
    <x v="38"/>
    <x v="110"/>
    <n v="66.666666666666671"/>
    <x v="16"/>
    <x v="3"/>
  </r>
  <r>
    <x v="38"/>
    <x v="111"/>
    <n v="0"/>
    <x v="16"/>
    <x v="3"/>
  </r>
  <r>
    <x v="39"/>
    <x v="107"/>
    <n v="4.3478260869565215"/>
    <x v="16"/>
    <x v="3"/>
  </r>
  <r>
    <x v="39"/>
    <x v="108"/>
    <n v="4.3478260869565215"/>
    <x v="16"/>
    <x v="3"/>
  </r>
  <r>
    <x v="39"/>
    <x v="109"/>
    <n v="17.391304347826086"/>
    <x v="16"/>
    <x v="3"/>
  </r>
  <r>
    <x v="39"/>
    <x v="110"/>
    <n v="8.695652173913043"/>
    <x v="16"/>
    <x v="3"/>
  </r>
  <r>
    <x v="39"/>
    <x v="111"/>
    <n v="65.217391304347828"/>
    <x v="16"/>
    <x v="3"/>
  </r>
  <r>
    <x v="40"/>
    <x v="107"/>
    <n v="6.666666666666667"/>
    <x v="16"/>
    <x v="3"/>
  </r>
  <r>
    <x v="40"/>
    <x v="108"/>
    <n v="13.333333333333334"/>
    <x v="16"/>
    <x v="3"/>
  </r>
  <r>
    <x v="40"/>
    <x v="109"/>
    <n v="0"/>
    <x v="16"/>
    <x v="3"/>
  </r>
  <r>
    <x v="40"/>
    <x v="110"/>
    <n v="46.666666666666664"/>
    <x v="16"/>
    <x v="3"/>
  </r>
  <r>
    <x v="40"/>
    <x v="111"/>
    <n v="33.333333333333336"/>
    <x v="16"/>
    <x v="3"/>
  </r>
  <r>
    <x v="41"/>
    <x v="107"/>
    <n v="3.0567685589519651"/>
    <x v="0"/>
    <x v="2"/>
  </r>
  <r>
    <x v="41"/>
    <x v="108"/>
    <n v="2.6200873362445414"/>
    <x v="0"/>
    <x v="2"/>
  </r>
  <r>
    <x v="41"/>
    <x v="109"/>
    <n v="13.537117903930131"/>
    <x v="0"/>
    <x v="2"/>
  </r>
  <r>
    <x v="41"/>
    <x v="110"/>
    <n v="34.93449781659389"/>
    <x v="0"/>
    <x v="2"/>
  </r>
  <r>
    <x v="41"/>
    <x v="111"/>
    <n v="45.851528384279476"/>
    <x v="0"/>
    <x v="2"/>
  </r>
  <r>
    <x v="42"/>
    <x v="107"/>
    <n v="7.7922077922077921"/>
    <x v="0"/>
    <x v="2"/>
  </r>
  <r>
    <x v="42"/>
    <x v="108"/>
    <n v="6.4935064935064934"/>
    <x v="0"/>
    <x v="2"/>
  </r>
  <r>
    <x v="42"/>
    <x v="109"/>
    <n v="12.987012987012987"/>
    <x v="0"/>
    <x v="2"/>
  </r>
  <r>
    <x v="42"/>
    <x v="110"/>
    <n v="29.870129870129869"/>
    <x v="0"/>
    <x v="2"/>
  </r>
  <r>
    <x v="42"/>
    <x v="111"/>
    <n v="42.857142857142854"/>
    <x v="0"/>
    <x v="2"/>
  </r>
  <r>
    <x v="43"/>
    <x v="107"/>
    <n v="2.1698113207547172"/>
    <x v="0"/>
    <x v="2"/>
  </r>
  <r>
    <x v="43"/>
    <x v="108"/>
    <n v="1.2264150943396226"/>
    <x v="0"/>
    <x v="2"/>
  </r>
  <r>
    <x v="43"/>
    <x v="109"/>
    <n v="5.0943396226415096"/>
    <x v="0"/>
    <x v="2"/>
  </r>
  <r>
    <x v="43"/>
    <x v="110"/>
    <n v="29.339622641509433"/>
    <x v="0"/>
    <x v="2"/>
  </r>
  <r>
    <x v="43"/>
    <x v="111"/>
    <n v="62.169811320754718"/>
    <x v="0"/>
    <x v="2"/>
  </r>
  <r>
    <x v="44"/>
    <x v="107"/>
    <n v="6"/>
    <x v="0"/>
    <x v="2"/>
  </r>
  <r>
    <x v="44"/>
    <x v="108"/>
    <n v="2"/>
    <x v="0"/>
    <x v="2"/>
  </r>
  <r>
    <x v="44"/>
    <x v="109"/>
    <n v="10"/>
    <x v="0"/>
    <x v="2"/>
  </r>
  <r>
    <x v="44"/>
    <x v="110"/>
    <n v="34"/>
    <x v="0"/>
    <x v="2"/>
  </r>
  <r>
    <x v="44"/>
    <x v="111"/>
    <n v="48"/>
    <x v="0"/>
    <x v="2"/>
  </r>
  <r>
    <x v="45"/>
    <x v="107"/>
    <n v="2.3041474654377878"/>
    <x v="0"/>
    <x v="2"/>
  </r>
  <r>
    <x v="45"/>
    <x v="108"/>
    <n v="1.8433179723502304"/>
    <x v="0"/>
    <x v="2"/>
  </r>
  <r>
    <x v="45"/>
    <x v="109"/>
    <n v="12.442396313364055"/>
    <x v="0"/>
    <x v="2"/>
  </r>
  <r>
    <x v="45"/>
    <x v="110"/>
    <n v="34.562211981566819"/>
    <x v="0"/>
    <x v="2"/>
  </r>
  <r>
    <x v="45"/>
    <x v="111"/>
    <n v="48.847926267281103"/>
    <x v="0"/>
    <x v="2"/>
  </r>
  <r>
    <x v="46"/>
    <x v="107"/>
    <n v="1.7021276595744681"/>
    <x v="0"/>
    <x v="2"/>
  </r>
  <r>
    <x v="46"/>
    <x v="108"/>
    <n v="2.978723404255319"/>
    <x v="0"/>
    <x v="2"/>
  </r>
  <r>
    <x v="46"/>
    <x v="109"/>
    <n v="11.063829787234043"/>
    <x v="0"/>
    <x v="2"/>
  </r>
  <r>
    <x v="46"/>
    <x v="110"/>
    <n v="37.021276595744681"/>
    <x v="0"/>
    <x v="2"/>
  </r>
  <r>
    <x v="46"/>
    <x v="111"/>
    <n v="47.234042553191486"/>
    <x v="0"/>
    <x v="2"/>
  </r>
  <r>
    <x v="47"/>
    <x v="107"/>
    <n v="12.162162162162161"/>
    <x v="0"/>
    <x v="2"/>
  </r>
  <r>
    <x v="47"/>
    <x v="108"/>
    <n v="6.756756756756757"/>
    <x v="0"/>
    <x v="2"/>
  </r>
  <r>
    <x v="47"/>
    <x v="109"/>
    <n v="27.027027027027028"/>
    <x v="0"/>
    <x v="2"/>
  </r>
  <r>
    <x v="47"/>
    <x v="110"/>
    <n v="22.972972972972972"/>
    <x v="0"/>
    <x v="2"/>
  </r>
  <r>
    <x v="47"/>
    <x v="111"/>
    <n v="31.081081081081081"/>
    <x v="0"/>
    <x v="2"/>
  </r>
  <r>
    <x v="41"/>
    <x v="107"/>
    <n v="3.1914893617021276"/>
    <x v="1"/>
    <x v="2"/>
  </r>
  <r>
    <x v="41"/>
    <x v="108"/>
    <n v="1.0638297872340425"/>
    <x v="1"/>
    <x v="2"/>
  </r>
  <r>
    <x v="41"/>
    <x v="109"/>
    <n v="14.893617021276595"/>
    <x v="1"/>
    <x v="2"/>
  </r>
  <r>
    <x v="41"/>
    <x v="110"/>
    <n v="37.234042553191486"/>
    <x v="1"/>
    <x v="2"/>
  </r>
  <r>
    <x v="41"/>
    <x v="111"/>
    <n v="43.617021276595743"/>
    <x v="1"/>
    <x v="2"/>
  </r>
  <r>
    <x v="42"/>
    <x v="107"/>
    <n v="0"/>
    <x v="1"/>
    <x v="2"/>
  </r>
  <r>
    <x v="42"/>
    <x v="108"/>
    <n v="12.5"/>
    <x v="1"/>
    <x v="2"/>
  </r>
  <r>
    <x v="42"/>
    <x v="109"/>
    <n v="12.5"/>
    <x v="1"/>
    <x v="2"/>
  </r>
  <r>
    <x v="42"/>
    <x v="110"/>
    <n v="25"/>
    <x v="1"/>
    <x v="2"/>
  </r>
  <r>
    <x v="42"/>
    <x v="111"/>
    <n v="50"/>
    <x v="1"/>
    <x v="2"/>
  </r>
  <r>
    <x v="43"/>
    <x v="107"/>
    <n v="0.40322580645161288"/>
    <x v="1"/>
    <x v="2"/>
  </r>
  <r>
    <x v="43"/>
    <x v="108"/>
    <n v="2.0161290322580645"/>
    <x v="1"/>
    <x v="2"/>
  </r>
  <r>
    <x v="43"/>
    <x v="109"/>
    <n v="6.0483870967741939"/>
    <x v="1"/>
    <x v="2"/>
  </r>
  <r>
    <x v="43"/>
    <x v="110"/>
    <n v="34.274193548387096"/>
    <x v="1"/>
    <x v="2"/>
  </r>
  <r>
    <x v="43"/>
    <x v="111"/>
    <n v="57.258064516129032"/>
    <x v="1"/>
    <x v="2"/>
  </r>
  <r>
    <x v="44"/>
    <x v="107"/>
    <n v="0"/>
    <x v="1"/>
    <x v="2"/>
  </r>
  <r>
    <x v="44"/>
    <x v="108"/>
    <n v="0"/>
    <x v="1"/>
    <x v="2"/>
  </r>
  <r>
    <x v="44"/>
    <x v="109"/>
    <n v="18.181818181818183"/>
    <x v="1"/>
    <x v="2"/>
  </r>
  <r>
    <x v="44"/>
    <x v="110"/>
    <n v="36.363636363636367"/>
    <x v="1"/>
    <x v="2"/>
  </r>
  <r>
    <x v="44"/>
    <x v="111"/>
    <n v="45.454545454545453"/>
    <x v="1"/>
    <x v="2"/>
  </r>
  <r>
    <x v="45"/>
    <x v="107"/>
    <n v="2.9411764705882355"/>
    <x v="1"/>
    <x v="2"/>
  </r>
  <r>
    <x v="45"/>
    <x v="108"/>
    <n v="2.9411764705882355"/>
    <x v="1"/>
    <x v="2"/>
  </r>
  <r>
    <x v="45"/>
    <x v="109"/>
    <n v="8.8235294117647065"/>
    <x v="1"/>
    <x v="2"/>
  </r>
  <r>
    <x v="45"/>
    <x v="110"/>
    <n v="38.235294117647058"/>
    <x v="1"/>
    <x v="2"/>
  </r>
  <r>
    <x v="45"/>
    <x v="111"/>
    <n v="47.058823529411768"/>
    <x v="1"/>
    <x v="2"/>
  </r>
  <r>
    <x v="46"/>
    <x v="107"/>
    <n v="0"/>
    <x v="1"/>
    <x v="2"/>
  </r>
  <r>
    <x v="46"/>
    <x v="108"/>
    <n v="2.8037383177570092"/>
    <x v="1"/>
    <x v="2"/>
  </r>
  <r>
    <x v="46"/>
    <x v="109"/>
    <n v="8.4112149532710276"/>
    <x v="1"/>
    <x v="2"/>
  </r>
  <r>
    <x v="46"/>
    <x v="110"/>
    <n v="42.056074766355138"/>
    <x v="1"/>
    <x v="2"/>
  </r>
  <r>
    <x v="46"/>
    <x v="111"/>
    <n v="46.728971962616825"/>
    <x v="1"/>
    <x v="2"/>
  </r>
  <r>
    <x v="47"/>
    <x v="107"/>
    <n v="21.739130434782609"/>
    <x v="1"/>
    <x v="2"/>
  </r>
  <r>
    <x v="47"/>
    <x v="108"/>
    <n v="8.695652173913043"/>
    <x v="1"/>
    <x v="2"/>
  </r>
  <r>
    <x v="47"/>
    <x v="109"/>
    <n v="21.739130434782609"/>
    <x v="1"/>
    <x v="2"/>
  </r>
  <r>
    <x v="47"/>
    <x v="110"/>
    <n v="30.434782608695652"/>
    <x v="1"/>
    <x v="2"/>
  </r>
  <r>
    <x v="47"/>
    <x v="111"/>
    <n v="17.391304347826086"/>
    <x v="1"/>
    <x v="2"/>
  </r>
  <r>
    <x v="41"/>
    <x v="107"/>
    <n v="0"/>
    <x v="2"/>
    <x v="2"/>
  </r>
  <r>
    <x v="41"/>
    <x v="108"/>
    <n v="0"/>
    <x v="2"/>
    <x v="2"/>
  </r>
  <r>
    <x v="41"/>
    <x v="109"/>
    <n v="14.814814814814815"/>
    <x v="2"/>
    <x v="2"/>
  </r>
  <r>
    <x v="41"/>
    <x v="110"/>
    <n v="44.444444444444443"/>
    <x v="2"/>
    <x v="2"/>
  </r>
  <r>
    <x v="41"/>
    <x v="111"/>
    <n v="40.74074074074074"/>
    <x v="2"/>
    <x v="2"/>
  </r>
  <r>
    <x v="42"/>
    <x v="107"/>
    <n v="0"/>
    <x v="2"/>
    <x v="2"/>
  </r>
  <r>
    <x v="42"/>
    <x v="108"/>
    <n v="0"/>
    <x v="2"/>
    <x v="2"/>
  </r>
  <r>
    <x v="42"/>
    <x v="109"/>
    <n v="17.391304347826086"/>
    <x v="2"/>
    <x v="2"/>
  </r>
  <r>
    <x v="42"/>
    <x v="110"/>
    <n v="39.130434782608695"/>
    <x v="2"/>
    <x v="2"/>
  </r>
  <r>
    <x v="42"/>
    <x v="111"/>
    <n v="43.478260869565219"/>
    <x v="2"/>
    <x v="2"/>
  </r>
  <r>
    <x v="43"/>
    <x v="107"/>
    <n v="2.3809523809523809"/>
    <x v="2"/>
    <x v="2"/>
  </r>
  <r>
    <x v="43"/>
    <x v="108"/>
    <n v="0.79365079365079361"/>
    <x v="2"/>
    <x v="2"/>
  </r>
  <r>
    <x v="43"/>
    <x v="109"/>
    <n v="3.9682539682539684"/>
    <x v="2"/>
    <x v="2"/>
  </r>
  <r>
    <x v="43"/>
    <x v="110"/>
    <n v="24.603174603174605"/>
    <x v="2"/>
    <x v="2"/>
  </r>
  <r>
    <x v="43"/>
    <x v="111"/>
    <n v="68.253968253968253"/>
    <x v="2"/>
    <x v="2"/>
  </r>
  <r>
    <x v="44"/>
    <x v="107"/>
    <n v="8.3333333333333339"/>
    <x v="2"/>
    <x v="2"/>
  </r>
  <r>
    <x v="44"/>
    <x v="108"/>
    <n v="0"/>
    <x v="2"/>
    <x v="2"/>
  </r>
  <r>
    <x v="44"/>
    <x v="109"/>
    <n v="8.3333333333333339"/>
    <x v="2"/>
    <x v="2"/>
  </r>
  <r>
    <x v="44"/>
    <x v="110"/>
    <n v="16.666666666666668"/>
    <x v="2"/>
    <x v="2"/>
  </r>
  <r>
    <x v="44"/>
    <x v="111"/>
    <n v="66.666666666666671"/>
    <x v="2"/>
    <x v="2"/>
  </r>
  <r>
    <x v="45"/>
    <x v="107"/>
    <n v="0"/>
    <x v="2"/>
    <x v="2"/>
  </r>
  <r>
    <x v="45"/>
    <x v="108"/>
    <n v="0"/>
    <x v="2"/>
    <x v="2"/>
  </r>
  <r>
    <x v="45"/>
    <x v="109"/>
    <n v="10.714285714285714"/>
    <x v="2"/>
    <x v="2"/>
  </r>
  <r>
    <x v="45"/>
    <x v="110"/>
    <n v="46.428571428571431"/>
    <x v="2"/>
    <x v="2"/>
  </r>
  <r>
    <x v="45"/>
    <x v="111"/>
    <n v="42.857142857142854"/>
    <x v="2"/>
    <x v="2"/>
  </r>
  <r>
    <x v="46"/>
    <x v="107"/>
    <n v="8.3333333333333339"/>
    <x v="2"/>
    <x v="2"/>
  </r>
  <r>
    <x v="46"/>
    <x v="108"/>
    <n v="0"/>
    <x v="2"/>
    <x v="2"/>
  </r>
  <r>
    <x v="46"/>
    <x v="109"/>
    <n v="16.666666666666668"/>
    <x v="2"/>
    <x v="2"/>
  </r>
  <r>
    <x v="46"/>
    <x v="110"/>
    <n v="41.666666666666664"/>
    <x v="2"/>
    <x v="2"/>
  </r>
  <r>
    <x v="46"/>
    <x v="111"/>
    <n v="33.333333333333336"/>
    <x v="2"/>
    <x v="2"/>
  </r>
  <r>
    <x v="47"/>
    <x v="107"/>
    <n v="10"/>
    <x v="2"/>
    <x v="2"/>
  </r>
  <r>
    <x v="47"/>
    <x v="108"/>
    <n v="10"/>
    <x v="2"/>
    <x v="2"/>
  </r>
  <r>
    <x v="47"/>
    <x v="109"/>
    <n v="10"/>
    <x v="2"/>
    <x v="2"/>
  </r>
  <r>
    <x v="47"/>
    <x v="110"/>
    <n v="30"/>
    <x v="2"/>
    <x v="2"/>
  </r>
  <r>
    <x v="47"/>
    <x v="111"/>
    <n v="40"/>
    <x v="2"/>
    <x v="2"/>
  </r>
  <r>
    <x v="41"/>
    <x v="107"/>
    <n v="2.4390243902439024"/>
    <x v="3"/>
    <x v="2"/>
  </r>
  <r>
    <x v="41"/>
    <x v="108"/>
    <n v="4.8780487804878048"/>
    <x v="3"/>
    <x v="2"/>
  </r>
  <r>
    <x v="41"/>
    <x v="109"/>
    <n v="12.195121951219512"/>
    <x v="3"/>
    <x v="2"/>
  </r>
  <r>
    <x v="41"/>
    <x v="110"/>
    <n v="36.585365853658537"/>
    <x v="3"/>
    <x v="2"/>
  </r>
  <r>
    <x v="41"/>
    <x v="111"/>
    <n v="43.902439024390247"/>
    <x v="3"/>
    <x v="2"/>
  </r>
  <r>
    <x v="42"/>
    <x v="107"/>
    <n v="0"/>
    <x v="3"/>
    <x v="2"/>
  </r>
  <r>
    <x v="42"/>
    <x v="108"/>
    <n v="16.666666666666668"/>
    <x v="3"/>
    <x v="2"/>
  </r>
  <r>
    <x v="42"/>
    <x v="109"/>
    <n v="16.666666666666668"/>
    <x v="3"/>
    <x v="2"/>
  </r>
  <r>
    <x v="42"/>
    <x v="110"/>
    <n v="33.333333333333336"/>
    <x v="3"/>
    <x v="2"/>
  </r>
  <r>
    <x v="42"/>
    <x v="111"/>
    <n v="33.333333333333336"/>
    <x v="3"/>
    <x v="2"/>
  </r>
  <r>
    <x v="43"/>
    <x v="107"/>
    <n v="5.1162790697674421"/>
    <x v="3"/>
    <x v="2"/>
  </r>
  <r>
    <x v="43"/>
    <x v="108"/>
    <n v="0.93023255813953487"/>
    <x v="3"/>
    <x v="2"/>
  </r>
  <r>
    <x v="43"/>
    <x v="109"/>
    <n v="4.6511627906976747"/>
    <x v="3"/>
    <x v="2"/>
  </r>
  <r>
    <x v="43"/>
    <x v="110"/>
    <n v="25.581395348837209"/>
    <x v="3"/>
    <x v="2"/>
  </r>
  <r>
    <x v="43"/>
    <x v="111"/>
    <n v="63.720930232558139"/>
    <x v="3"/>
    <x v="2"/>
  </r>
  <r>
    <x v="44"/>
    <x v="107"/>
    <n v="20"/>
    <x v="3"/>
    <x v="2"/>
  </r>
  <r>
    <x v="44"/>
    <x v="108"/>
    <n v="10"/>
    <x v="3"/>
    <x v="2"/>
  </r>
  <r>
    <x v="44"/>
    <x v="109"/>
    <n v="0"/>
    <x v="3"/>
    <x v="2"/>
  </r>
  <r>
    <x v="44"/>
    <x v="110"/>
    <n v="30"/>
    <x v="3"/>
    <x v="2"/>
  </r>
  <r>
    <x v="44"/>
    <x v="111"/>
    <n v="40"/>
    <x v="3"/>
    <x v="2"/>
  </r>
  <r>
    <x v="45"/>
    <x v="107"/>
    <n v="6"/>
    <x v="3"/>
    <x v="2"/>
  </r>
  <r>
    <x v="45"/>
    <x v="108"/>
    <n v="2"/>
    <x v="3"/>
    <x v="2"/>
  </r>
  <r>
    <x v="45"/>
    <x v="109"/>
    <n v="14"/>
    <x v="3"/>
    <x v="2"/>
  </r>
  <r>
    <x v="45"/>
    <x v="110"/>
    <n v="32"/>
    <x v="3"/>
    <x v="2"/>
  </r>
  <r>
    <x v="45"/>
    <x v="111"/>
    <n v="46"/>
    <x v="3"/>
    <x v="2"/>
  </r>
  <r>
    <x v="46"/>
    <x v="107"/>
    <n v="0"/>
    <x v="3"/>
    <x v="2"/>
  </r>
  <r>
    <x v="46"/>
    <x v="108"/>
    <n v="0"/>
    <x v="3"/>
    <x v="2"/>
  </r>
  <r>
    <x v="46"/>
    <x v="109"/>
    <n v="14.285714285714286"/>
    <x v="3"/>
    <x v="2"/>
  </r>
  <r>
    <x v="46"/>
    <x v="110"/>
    <n v="25.714285714285715"/>
    <x v="3"/>
    <x v="2"/>
  </r>
  <r>
    <x v="46"/>
    <x v="111"/>
    <n v="60"/>
    <x v="3"/>
    <x v="2"/>
  </r>
  <r>
    <x v="47"/>
    <x v="107"/>
    <n v="12.5"/>
    <x v="3"/>
    <x v="2"/>
  </r>
  <r>
    <x v="47"/>
    <x v="108"/>
    <n v="12.5"/>
    <x v="3"/>
    <x v="2"/>
  </r>
  <r>
    <x v="47"/>
    <x v="109"/>
    <n v="62.5"/>
    <x v="3"/>
    <x v="2"/>
  </r>
  <r>
    <x v="47"/>
    <x v="110"/>
    <n v="0"/>
    <x v="3"/>
    <x v="2"/>
  </r>
  <r>
    <x v="47"/>
    <x v="111"/>
    <n v="12.5"/>
    <x v="3"/>
    <x v="2"/>
  </r>
  <r>
    <x v="41"/>
    <x v="107"/>
    <n v="9.5238095238095237"/>
    <x v="4"/>
    <x v="2"/>
  </r>
  <r>
    <x v="41"/>
    <x v="108"/>
    <n v="9.5238095238095237"/>
    <x v="4"/>
    <x v="2"/>
  </r>
  <r>
    <x v="41"/>
    <x v="109"/>
    <n v="14.285714285714286"/>
    <x v="4"/>
    <x v="2"/>
  </r>
  <r>
    <x v="41"/>
    <x v="110"/>
    <n v="19.047619047619047"/>
    <x v="4"/>
    <x v="2"/>
  </r>
  <r>
    <x v="41"/>
    <x v="111"/>
    <n v="47.61904761904762"/>
    <x v="4"/>
    <x v="2"/>
  </r>
  <r>
    <x v="42"/>
    <x v="107"/>
    <n v="25"/>
    <x v="4"/>
    <x v="2"/>
  </r>
  <r>
    <x v="42"/>
    <x v="108"/>
    <n v="0"/>
    <x v="4"/>
    <x v="2"/>
  </r>
  <r>
    <x v="42"/>
    <x v="109"/>
    <n v="12.5"/>
    <x v="4"/>
    <x v="2"/>
  </r>
  <r>
    <x v="42"/>
    <x v="110"/>
    <n v="25"/>
    <x v="4"/>
    <x v="2"/>
  </r>
  <r>
    <x v="42"/>
    <x v="111"/>
    <n v="37.5"/>
    <x v="4"/>
    <x v="2"/>
  </r>
  <r>
    <x v="43"/>
    <x v="107"/>
    <n v="1.7391304347826086"/>
    <x v="4"/>
    <x v="2"/>
  </r>
  <r>
    <x v="43"/>
    <x v="108"/>
    <n v="2.6086956521739131"/>
    <x v="4"/>
    <x v="2"/>
  </r>
  <r>
    <x v="43"/>
    <x v="109"/>
    <n v="6.0869565217391308"/>
    <x v="4"/>
    <x v="2"/>
  </r>
  <r>
    <x v="43"/>
    <x v="110"/>
    <n v="29.565217391304348"/>
    <x v="4"/>
    <x v="2"/>
  </r>
  <r>
    <x v="43"/>
    <x v="111"/>
    <n v="60"/>
    <x v="4"/>
    <x v="2"/>
  </r>
  <r>
    <x v="44"/>
    <x v="107"/>
    <n v="0"/>
    <x v="4"/>
    <x v="2"/>
  </r>
  <r>
    <x v="44"/>
    <x v="108"/>
    <n v="0"/>
    <x v="4"/>
    <x v="2"/>
  </r>
  <r>
    <x v="44"/>
    <x v="109"/>
    <n v="16.666666666666668"/>
    <x v="4"/>
    <x v="2"/>
  </r>
  <r>
    <x v="44"/>
    <x v="110"/>
    <n v="50"/>
    <x v="4"/>
    <x v="2"/>
  </r>
  <r>
    <x v="44"/>
    <x v="111"/>
    <n v="33.333333333333336"/>
    <x v="4"/>
    <x v="2"/>
  </r>
  <r>
    <x v="45"/>
    <x v="107"/>
    <n v="0"/>
    <x v="4"/>
    <x v="2"/>
  </r>
  <r>
    <x v="45"/>
    <x v="108"/>
    <n v="0"/>
    <x v="4"/>
    <x v="2"/>
  </r>
  <r>
    <x v="45"/>
    <x v="109"/>
    <n v="26.666666666666668"/>
    <x v="4"/>
    <x v="2"/>
  </r>
  <r>
    <x v="45"/>
    <x v="110"/>
    <n v="13.333333333333334"/>
    <x v="4"/>
    <x v="2"/>
  </r>
  <r>
    <x v="45"/>
    <x v="111"/>
    <n v="60"/>
    <x v="4"/>
    <x v="2"/>
  </r>
  <r>
    <x v="46"/>
    <x v="107"/>
    <n v="0"/>
    <x v="4"/>
    <x v="2"/>
  </r>
  <r>
    <x v="46"/>
    <x v="108"/>
    <n v="0"/>
    <x v="4"/>
    <x v="2"/>
  </r>
  <r>
    <x v="46"/>
    <x v="109"/>
    <n v="13.636363636363637"/>
    <x v="4"/>
    <x v="2"/>
  </r>
  <r>
    <x v="46"/>
    <x v="110"/>
    <n v="45.454545454545453"/>
    <x v="4"/>
    <x v="2"/>
  </r>
  <r>
    <x v="46"/>
    <x v="111"/>
    <n v="40.909090909090907"/>
    <x v="4"/>
    <x v="2"/>
  </r>
  <r>
    <x v="47"/>
    <x v="107"/>
    <n v="9.0909090909090917"/>
    <x v="4"/>
    <x v="2"/>
  </r>
  <r>
    <x v="47"/>
    <x v="108"/>
    <n v="0"/>
    <x v="4"/>
    <x v="2"/>
  </r>
  <r>
    <x v="47"/>
    <x v="109"/>
    <n v="27.272727272727273"/>
    <x v="4"/>
    <x v="2"/>
  </r>
  <r>
    <x v="47"/>
    <x v="110"/>
    <n v="18.181818181818183"/>
    <x v="4"/>
    <x v="2"/>
  </r>
  <r>
    <x v="47"/>
    <x v="111"/>
    <n v="45.454545454545453"/>
    <x v="4"/>
    <x v="2"/>
  </r>
  <r>
    <x v="41"/>
    <x v="107"/>
    <n v="0"/>
    <x v="5"/>
    <x v="2"/>
  </r>
  <r>
    <x v="41"/>
    <x v="108"/>
    <n v="0"/>
    <x v="5"/>
    <x v="2"/>
  </r>
  <r>
    <x v="41"/>
    <x v="109"/>
    <n v="20"/>
    <x v="5"/>
    <x v="2"/>
  </r>
  <r>
    <x v="41"/>
    <x v="110"/>
    <n v="20"/>
    <x v="5"/>
    <x v="2"/>
  </r>
  <r>
    <x v="41"/>
    <x v="111"/>
    <n v="60"/>
    <x v="5"/>
    <x v="2"/>
  </r>
  <r>
    <x v="42"/>
    <x v="107"/>
    <n v="50"/>
    <x v="5"/>
    <x v="2"/>
  </r>
  <r>
    <x v="42"/>
    <x v="108"/>
    <n v="0"/>
    <x v="5"/>
    <x v="2"/>
  </r>
  <r>
    <x v="42"/>
    <x v="109"/>
    <n v="0"/>
    <x v="5"/>
    <x v="2"/>
  </r>
  <r>
    <x v="42"/>
    <x v="110"/>
    <n v="0"/>
    <x v="5"/>
    <x v="2"/>
  </r>
  <r>
    <x v="42"/>
    <x v="111"/>
    <n v="50"/>
    <x v="5"/>
    <x v="2"/>
  </r>
  <r>
    <x v="43"/>
    <x v="107"/>
    <n v="2"/>
    <x v="5"/>
    <x v="2"/>
  </r>
  <r>
    <x v="43"/>
    <x v="108"/>
    <n v="0"/>
    <x v="5"/>
    <x v="2"/>
  </r>
  <r>
    <x v="43"/>
    <x v="109"/>
    <n v="4"/>
    <x v="5"/>
    <x v="2"/>
  </r>
  <r>
    <x v="43"/>
    <x v="110"/>
    <n v="26"/>
    <x v="5"/>
    <x v="2"/>
  </r>
  <r>
    <x v="43"/>
    <x v="111"/>
    <n v="68"/>
    <x v="5"/>
    <x v="2"/>
  </r>
  <r>
    <x v="44"/>
    <x v="107"/>
    <n v="0"/>
    <x v="5"/>
    <x v="2"/>
  </r>
  <r>
    <x v="44"/>
    <x v="108"/>
    <n v="0"/>
    <x v="5"/>
    <x v="2"/>
  </r>
  <r>
    <x v="44"/>
    <x v="109"/>
    <n v="0"/>
    <x v="5"/>
    <x v="2"/>
  </r>
  <r>
    <x v="44"/>
    <x v="110"/>
    <n v="0"/>
    <x v="5"/>
    <x v="2"/>
  </r>
  <r>
    <x v="44"/>
    <x v="111"/>
    <n v="100"/>
    <x v="5"/>
    <x v="2"/>
  </r>
  <r>
    <x v="45"/>
    <x v="107"/>
    <n v="0"/>
    <x v="5"/>
    <x v="2"/>
  </r>
  <r>
    <x v="45"/>
    <x v="108"/>
    <n v="0"/>
    <x v="5"/>
    <x v="2"/>
  </r>
  <r>
    <x v="45"/>
    <x v="109"/>
    <n v="0"/>
    <x v="5"/>
    <x v="2"/>
  </r>
  <r>
    <x v="45"/>
    <x v="110"/>
    <n v="0"/>
    <x v="5"/>
    <x v="2"/>
  </r>
  <r>
    <x v="45"/>
    <x v="111"/>
    <n v="100"/>
    <x v="5"/>
    <x v="2"/>
  </r>
  <r>
    <x v="46"/>
    <x v="107"/>
    <n v="0"/>
    <x v="5"/>
    <x v="2"/>
  </r>
  <r>
    <x v="46"/>
    <x v="108"/>
    <n v="0"/>
    <x v="5"/>
    <x v="2"/>
  </r>
  <r>
    <x v="46"/>
    <x v="109"/>
    <n v="9.0909090909090917"/>
    <x v="5"/>
    <x v="2"/>
  </r>
  <r>
    <x v="46"/>
    <x v="110"/>
    <n v="45.454545454545453"/>
    <x v="5"/>
    <x v="2"/>
  </r>
  <r>
    <x v="46"/>
    <x v="111"/>
    <n v="45.454545454545453"/>
    <x v="5"/>
    <x v="2"/>
  </r>
  <r>
    <x v="47"/>
    <x v="107"/>
    <n v="0"/>
    <x v="5"/>
    <x v="2"/>
  </r>
  <r>
    <x v="47"/>
    <x v="108"/>
    <n v="0"/>
    <x v="5"/>
    <x v="2"/>
  </r>
  <r>
    <x v="47"/>
    <x v="109"/>
    <n v="16.666666666666668"/>
    <x v="5"/>
    <x v="2"/>
  </r>
  <r>
    <x v="47"/>
    <x v="110"/>
    <n v="33.333333333333336"/>
    <x v="5"/>
    <x v="2"/>
  </r>
  <r>
    <x v="47"/>
    <x v="111"/>
    <n v="50"/>
    <x v="5"/>
    <x v="2"/>
  </r>
  <r>
    <x v="41"/>
    <x v="107"/>
    <n v="0"/>
    <x v="6"/>
    <x v="2"/>
  </r>
  <r>
    <x v="41"/>
    <x v="108"/>
    <n v="50"/>
    <x v="6"/>
    <x v="2"/>
  </r>
  <r>
    <x v="41"/>
    <x v="109"/>
    <n v="0"/>
    <x v="6"/>
    <x v="2"/>
  </r>
  <r>
    <x v="41"/>
    <x v="110"/>
    <n v="0"/>
    <x v="6"/>
    <x v="2"/>
  </r>
  <r>
    <x v="41"/>
    <x v="111"/>
    <n v="50"/>
    <x v="6"/>
    <x v="2"/>
  </r>
  <r>
    <x v="42"/>
    <x v="107"/>
    <n v="0"/>
    <x v="6"/>
    <x v="2"/>
  </r>
  <r>
    <x v="42"/>
    <x v="108"/>
    <n v="0"/>
    <x v="6"/>
    <x v="2"/>
  </r>
  <r>
    <x v="42"/>
    <x v="109"/>
    <n v="0"/>
    <x v="6"/>
    <x v="2"/>
  </r>
  <r>
    <x v="42"/>
    <x v="110"/>
    <n v="50"/>
    <x v="6"/>
    <x v="2"/>
  </r>
  <r>
    <x v="42"/>
    <x v="111"/>
    <n v="50"/>
    <x v="6"/>
    <x v="2"/>
  </r>
  <r>
    <x v="43"/>
    <x v="107"/>
    <n v="0"/>
    <x v="6"/>
    <x v="2"/>
  </r>
  <r>
    <x v="43"/>
    <x v="108"/>
    <n v="5"/>
    <x v="6"/>
    <x v="2"/>
  </r>
  <r>
    <x v="43"/>
    <x v="109"/>
    <n v="10"/>
    <x v="6"/>
    <x v="2"/>
  </r>
  <r>
    <x v="43"/>
    <x v="110"/>
    <n v="40"/>
    <x v="6"/>
    <x v="2"/>
  </r>
  <r>
    <x v="43"/>
    <x v="111"/>
    <n v="45"/>
    <x v="6"/>
    <x v="2"/>
  </r>
  <r>
    <x v="44"/>
    <x v="107"/>
    <n v="0"/>
    <x v="6"/>
    <x v="2"/>
  </r>
  <r>
    <x v="44"/>
    <x v="108"/>
    <n v="0"/>
    <x v="6"/>
    <x v="2"/>
  </r>
  <r>
    <x v="44"/>
    <x v="109"/>
    <n v="0"/>
    <x v="6"/>
    <x v="2"/>
  </r>
  <r>
    <x v="44"/>
    <x v="110"/>
    <n v="0"/>
    <x v="6"/>
    <x v="2"/>
  </r>
  <r>
    <x v="44"/>
    <x v="111"/>
    <n v="0"/>
    <x v="6"/>
    <x v="2"/>
  </r>
  <r>
    <x v="45"/>
    <x v="107"/>
    <n v="0"/>
    <x v="6"/>
    <x v="2"/>
  </r>
  <r>
    <x v="45"/>
    <x v="108"/>
    <n v="0"/>
    <x v="6"/>
    <x v="2"/>
  </r>
  <r>
    <x v="45"/>
    <x v="109"/>
    <n v="0"/>
    <x v="6"/>
    <x v="2"/>
  </r>
  <r>
    <x v="45"/>
    <x v="110"/>
    <n v="0"/>
    <x v="6"/>
    <x v="2"/>
  </r>
  <r>
    <x v="45"/>
    <x v="111"/>
    <n v="100"/>
    <x v="6"/>
    <x v="2"/>
  </r>
  <r>
    <x v="46"/>
    <x v="107"/>
    <n v="0"/>
    <x v="6"/>
    <x v="2"/>
  </r>
  <r>
    <x v="46"/>
    <x v="108"/>
    <n v="0"/>
    <x v="6"/>
    <x v="2"/>
  </r>
  <r>
    <x v="46"/>
    <x v="109"/>
    <n v="0"/>
    <x v="6"/>
    <x v="2"/>
  </r>
  <r>
    <x v="46"/>
    <x v="110"/>
    <n v="0"/>
    <x v="6"/>
    <x v="2"/>
  </r>
  <r>
    <x v="46"/>
    <x v="111"/>
    <n v="100"/>
    <x v="6"/>
    <x v="2"/>
  </r>
  <r>
    <x v="47"/>
    <x v="107"/>
    <n v="0"/>
    <x v="6"/>
    <x v="2"/>
  </r>
  <r>
    <x v="47"/>
    <x v="108"/>
    <n v="0"/>
    <x v="6"/>
    <x v="2"/>
  </r>
  <r>
    <x v="47"/>
    <x v="109"/>
    <n v="0"/>
    <x v="6"/>
    <x v="2"/>
  </r>
  <r>
    <x v="47"/>
    <x v="110"/>
    <n v="0"/>
    <x v="6"/>
    <x v="2"/>
  </r>
  <r>
    <x v="47"/>
    <x v="111"/>
    <n v="100"/>
    <x v="6"/>
    <x v="2"/>
  </r>
  <r>
    <x v="41"/>
    <x v="107"/>
    <n v="11.111111111111111"/>
    <x v="7"/>
    <x v="2"/>
  </r>
  <r>
    <x v="41"/>
    <x v="108"/>
    <n v="0"/>
    <x v="7"/>
    <x v="2"/>
  </r>
  <r>
    <x v="41"/>
    <x v="109"/>
    <n v="11.111111111111111"/>
    <x v="7"/>
    <x v="2"/>
  </r>
  <r>
    <x v="41"/>
    <x v="110"/>
    <n v="22.222222222222221"/>
    <x v="7"/>
    <x v="2"/>
  </r>
  <r>
    <x v="41"/>
    <x v="111"/>
    <n v="55.555555555555557"/>
    <x v="7"/>
    <x v="2"/>
  </r>
  <r>
    <x v="42"/>
    <x v="107"/>
    <n v="33.333333333333336"/>
    <x v="7"/>
    <x v="2"/>
  </r>
  <r>
    <x v="42"/>
    <x v="108"/>
    <n v="0"/>
    <x v="7"/>
    <x v="2"/>
  </r>
  <r>
    <x v="42"/>
    <x v="109"/>
    <n v="33.333333333333336"/>
    <x v="7"/>
    <x v="2"/>
  </r>
  <r>
    <x v="42"/>
    <x v="110"/>
    <n v="33.333333333333336"/>
    <x v="7"/>
    <x v="2"/>
  </r>
  <r>
    <x v="42"/>
    <x v="111"/>
    <n v="0"/>
    <x v="7"/>
    <x v="2"/>
  </r>
  <r>
    <x v="43"/>
    <x v="107"/>
    <n v="4"/>
    <x v="7"/>
    <x v="2"/>
  </r>
  <r>
    <x v="43"/>
    <x v="108"/>
    <n v="4"/>
    <x v="7"/>
    <x v="2"/>
  </r>
  <r>
    <x v="43"/>
    <x v="109"/>
    <n v="12"/>
    <x v="7"/>
    <x v="2"/>
  </r>
  <r>
    <x v="43"/>
    <x v="110"/>
    <n v="28"/>
    <x v="7"/>
    <x v="2"/>
  </r>
  <r>
    <x v="43"/>
    <x v="111"/>
    <n v="52"/>
    <x v="7"/>
    <x v="2"/>
  </r>
  <r>
    <x v="44"/>
    <x v="107"/>
    <n v="0"/>
    <x v="7"/>
    <x v="2"/>
  </r>
  <r>
    <x v="44"/>
    <x v="108"/>
    <n v="0"/>
    <x v="7"/>
    <x v="2"/>
  </r>
  <r>
    <x v="44"/>
    <x v="109"/>
    <n v="50"/>
    <x v="7"/>
    <x v="2"/>
  </r>
  <r>
    <x v="44"/>
    <x v="110"/>
    <n v="50"/>
    <x v="7"/>
    <x v="2"/>
  </r>
  <r>
    <x v="44"/>
    <x v="111"/>
    <n v="0"/>
    <x v="7"/>
    <x v="2"/>
  </r>
  <r>
    <x v="45"/>
    <x v="107"/>
    <n v="0"/>
    <x v="7"/>
    <x v="2"/>
  </r>
  <r>
    <x v="45"/>
    <x v="108"/>
    <n v="0"/>
    <x v="7"/>
    <x v="2"/>
  </r>
  <r>
    <x v="45"/>
    <x v="109"/>
    <n v="33.333333333333336"/>
    <x v="7"/>
    <x v="2"/>
  </r>
  <r>
    <x v="45"/>
    <x v="110"/>
    <n v="33.333333333333336"/>
    <x v="7"/>
    <x v="2"/>
  </r>
  <r>
    <x v="45"/>
    <x v="111"/>
    <n v="33.333333333333336"/>
    <x v="7"/>
    <x v="2"/>
  </r>
  <r>
    <x v="46"/>
    <x v="107"/>
    <n v="0"/>
    <x v="7"/>
    <x v="2"/>
  </r>
  <r>
    <x v="46"/>
    <x v="108"/>
    <n v="0"/>
    <x v="7"/>
    <x v="2"/>
  </r>
  <r>
    <x v="46"/>
    <x v="109"/>
    <n v="12.5"/>
    <x v="7"/>
    <x v="2"/>
  </r>
  <r>
    <x v="46"/>
    <x v="110"/>
    <n v="62.5"/>
    <x v="7"/>
    <x v="2"/>
  </r>
  <r>
    <x v="46"/>
    <x v="111"/>
    <n v="25"/>
    <x v="7"/>
    <x v="2"/>
  </r>
  <r>
    <x v="47"/>
    <x v="107"/>
    <n v="33.333333333333336"/>
    <x v="7"/>
    <x v="2"/>
  </r>
  <r>
    <x v="47"/>
    <x v="108"/>
    <n v="0"/>
    <x v="7"/>
    <x v="2"/>
  </r>
  <r>
    <x v="47"/>
    <x v="109"/>
    <n v="33.333333333333336"/>
    <x v="7"/>
    <x v="2"/>
  </r>
  <r>
    <x v="47"/>
    <x v="110"/>
    <n v="0"/>
    <x v="7"/>
    <x v="2"/>
  </r>
  <r>
    <x v="47"/>
    <x v="111"/>
    <n v="33.333333333333336"/>
    <x v="7"/>
    <x v="2"/>
  </r>
  <r>
    <x v="41"/>
    <x v="107"/>
    <n v="20"/>
    <x v="8"/>
    <x v="2"/>
  </r>
  <r>
    <x v="41"/>
    <x v="108"/>
    <n v="20"/>
    <x v="8"/>
    <x v="2"/>
  </r>
  <r>
    <x v="41"/>
    <x v="109"/>
    <n v="20"/>
    <x v="8"/>
    <x v="2"/>
  </r>
  <r>
    <x v="41"/>
    <x v="110"/>
    <n v="20"/>
    <x v="8"/>
    <x v="2"/>
  </r>
  <r>
    <x v="41"/>
    <x v="111"/>
    <n v="20"/>
    <x v="8"/>
    <x v="2"/>
  </r>
  <r>
    <x v="42"/>
    <x v="107"/>
    <n v="0"/>
    <x v="8"/>
    <x v="2"/>
  </r>
  <r>
    <x v="42"/>
    <x v="108"/>
    <n v="0"/>
    <x v="8"/>
    <x v="2"/>
  </r>
  <r>
    <x v="42"/>
    <x v="109"/>
    <n v="0"/>
    <x v="8"/>
    <x v="2"/>
  </r>
  <r>
    <x v="42"/>
    <x v="110"/>
    <n v="0"/>
    <x v="8"/>
    <x v="2"/>
  </r>
  <r>
    <x v="42"/>
    <x v="111"/>
    <n v="100"/>
    <x v="8"/>
    <x v="2"/>
  </r>
  <r>
    <x v="43"/>
    <x v="107"/>
    <n v="0"/>
    <x v="8"/>
    <x v="2"/>
  </r>
  <r>
    <x v="43"/>
    <x v="108"/>
    <n v="5"/>
    <x v="8"/>
    <x v="2"/>
  </r>
  <r>
    <x v="43"/>
    <x v="109"/>
    <n v="0"/>
    <x v="8"/>
    <x v="2"/>
  </r>
  <r>
    <x v="43"/>
    <x v="110"/>
    <n v="30"/>
    <x v="8"/>
    <x v="2"/>
  </r>
  <r>
    <x v="43"/>
    <x v="111"/>
    <n v="65"/>
    <x v="8"/>
    <x v="2"/>
  </r>
  <r>
    <x v="44"/>
    <x v="107"/>
    <n v="0"/>
    <x v="8"/>
    <x v="2"/>
  </r>
  <r>
    <x v="44"/>
    <x v="108"/>
    <n v="0"/>
    <x v="8"/>
    <x v="2"/>
  </r>
  <r>
    <x v="44"/>
    <x v="109"/>
    <n v="0"/>
    <x v="8"/>
    <x v="2"/>
  </r>
  <r>
    <x v="44"/>
    <x v="110"/>
    <n v="100"/>
    <x v="8"/>
    <x v="2"/>
  </r>
  <r>
    <x v="44"/>
    <x v="111"/>
    <n v="0"/>
    <x v="8"/>
    <x v="2"/>
  </r>
  <r>
    <x v="45"/>
    <x v="107"/>
    <n v="0"/>
    <x v="8"/>
    <x v="2"/>
  </r>
  <r>
    <x v="45"/>
    <x v="108"/>
    <n v="0"/>
    <x v="8"/>
    <x v="2"/>
  </r>
  <r>
    <x v="45"/>
    <x v="109"/>
    <n v="66.666666666666671"/>
    <x v="8"/>
    <x v="2"/>
  </r>
  <r>
    <x v="45"/>
    <x v="110"/>
    <n v="0"/>
    <x v="8"/>
    <x v="2"/>
  </r>
  <r>
    <x v="45"/>
    <x v="111"/>
    <n v="33.333333333333336"/>
    <x v="8"/>
    <x v="2"/>
  </r>
  <r>
    <x v="46"/>
    <x v="107"/>
    <n v="0"/>
    <x v="8"/>
    <x v="2"/>
  </r>
  <r>
    <x v="46"/>
    <x v="108"/>
    <n v="0"/>
    <x v="8"/>
    <x v="2"/>
  </r>
  <r>
    <x v="46"/>
    <x v="109"/>
    <n v="50"/>
    <x v="8"/>
    <x v="2"/>
  </r>
  <r>
    <x v="46"/>
    <x v="110"/>
    <n v="0"/>
    <x v="8"/>
    <x v="2"/>
  </r>
  <r>
    <x v="46"/>
    <x v="111"/>
    <n v="50"/>
    <x v="8"/>
    <x v="2"/>
  </r>
  <r>
    <x v="47"/>
    <x v="107"/>
    <n v="0"/>
    <x v="8"/>
    <x v="2"/>
  </r>
  <r>
    <x v="47"/>
    <x v="108"/>
    <n v="0"/>
    <x v="8"/>
    <x v="2"/>
  </r>
  <r>
    <x v="47"/>
    <x v="109"/>
    <n v="100"/>
    <x v="8"/>
    <x v="2"/>
  </r>
  <r>
    <x v="47"/>
    <x v="110"/>
    <n v="0"/>
    <x v="8"/>
    <x v="2"/>
  </r>
  <r>
    <x v="47"/>
    <x v="111"/>
    <n v="0"/>
    <x v="8"/>
    <x v="2"/>
  </r>
  <r>
    <x v="41"/>
    <x v="107"/>
    <n v="0"/>
    <x v="9"/>
    <x v="2"/>
  </r>
  <r>
    <x v="41"/>
    <x v="108"/>
    <n v="0"/>
    <x v="9"/>
    <x v="2"/>
  </r>
  <r>
    <x v="41"/>
    <x v="109"/>
    <n v="20"/>
    <x v="9"/>
    <x v="2"/>
  </r>
  <r>
    <x v="41"/>
    <x v="110"/>
    <n v="80"/>
    <x v="9"/>
    <x v="2"/>
  </r>
  <r>
    <x v="41"/>
    <x v="111"/>
    <n v="0"/>
    <x v="9"/>
    <x v="2"/>
  </r>
  <r>
    <x v="42"/>
    <x v="107"/>
    <n v="0"/>
    <x v="9"/>
    <x v="2"/>
  </r>
  <r>
    <x v="42"/>
    <x v="108"/>
    <n v="0"/>
    <x v="9"/>
    <x v="2"/>
  </r>
  <r>
    <x v="42"/>
    <x v="109"/>
    <n v="0"/>
    <x v="9"/>
    <x v="2"/>
  </r>
  <r>
    <x v="42"/>
    <x v="110"/>
    <n v="33.333333333333336"/>
    <x v="9"/>
    <x v="2"/>
  </r>
  <r>
    <x v="42"/>
    <x v="111"/>
    <n v="66.666666666666671"/>
    <x v="9"/>
    <x v="2"/>
  </r>
  <r>
    <x v="43"/>
    <x v="107"/>
    <n v="0"/>
    <x v="9"/>
    <x v="2"/>
  </r>
  <r>
    <x v="43"/>
    <x v="108"/>
    <n v="0"/>
    <x v="9"/>
    <x v="2"/>
  </r>
  <r>
    <x v="43"/>
    <x v="109"/>
    <n v="0"/>
    <x v="9"/>
    <x v="2"/>
  </r>
  <r>
    <x v="43"/>
    <x v="110"/>
    <n v="64.516129032258064"/>
    <x v="9"/>
    <x v="2"/>
  </r>
  <r>
    <x v="43"/>
    <x v="111"/>
    <n v="35.483870967741936"/>
    <x v="9"/>
    <x v="2"/>
  </r>
  <r>
    <x v="44"/>
    <x v="107"/>
    <n v="0"/>
    <x v="9"/>
    <x v="2"/>
  </r>
  <r>
    <x v="44"/>
    <x v="108"/>
    <n v="0"/>
    <x v="9"/>
    <x v="2"/>
  </r>
  <r>
    <x v="44"/>
    <x v="109"/>
    <n v="0"/>
    <x v="9"/>
    <x v="2"/>
  </r>
  <r>
    <x v="44"/>
    <x v="110"/>
    <n v="66.666666666666671"/>
    <x v="9"/>
    <x v="2"/>
  </r>
  <r>
    <x v="44"/>
    <x v="111"/>
    <n v="33.333333333333336"/>
    <x v="9"/>
    <x v="2"/>
  </r>
  <r>
    <x v="45"/>
    <x v="107"/>
    <n v="0"/>
    <x v="9"/>
    <x v="2"/>
  </r>
  <r>
    <x v="45"/>
    <x v="108"/>
    <n v="0"/>
    <x v="9"/>
    <x v="2"/>
  </r>
  <r>
    <x v="45"/>
    <x v="109"/>
    <n v="16.666666666666668"/>
    <x v="9"/>
    <x v="2"/>
  </r>
  <r>
    <x v="45"/>
    <x v="110"/>
    <n v="66.666666666666671"/>
    <x v="9"/>
    <x v="2"/>
  </r>
  <r>
    <x v="45"/>
    <x v="111"/>
    <n v="16.666666666666668"/>
    <x v="9"/>
    <x v="2"/>
  </r>
  <r>
    <x v="46"/>
    <x v="107"/>
    <n v="0"/>
    <x v="9"/>
    <x v="2"/>
  </r>
  <r>
    <x v="46"/>
    <x v="108"/>
    <n v="0"/>
    <x v="9"/>
    <x v="2"/>
  </r>
  <r>
    <x v="46"/>
    <x v="109"/>
    <n v="0"/>
    <x v="9"/>
    <x v="2"/>
  </r>
  <r>
    <x v="46"/>
    <x v="110"/>
    <n v="100"/>
    <x v="9"/>
    <x v="2"/>
  </r>
  <r>
    <x v="46"/>
    <x v="111"/>
    <n v="0"/>
    <x v="9"/>
    <x v="2"/>
  </r>
  <r>
    <x v="47"/>
    <x v="107"/>
    <n v="0"/>
    <x v="9"/>
    <x v="2"/>
  </r>
  <r>
    <x v="47"/>
    <x v="108"/>
    <n v="0"/>
    <x v="9"/>
    <x v="2"/>
  </r>
  <r>
    <x v="47"/>
    <x v="109"/>
    <n v="0"/>
    <x v="9"/>
    <x v="2"/>
  </r>
  <r>
    <x v="47"/>
    <x v="110"/>
    <n v="50"/>
    <x v="9"/>
    <x v="2"/>
  </r>
  <r>
    <x v="47"/>
    <x v="111"/>
    <n v="50"/>
    <x v="9"/>
    <x v="2"/>
  </r>
  <r>
    <x v="41"/>
    <x v="107"/>
    <n v="0"/>
    <x v="10"/>
    <x v="2"/>
  </r>
  <r>
    <x v="41"/>
    <x v="108"/>
    <n v="0"/>
    <x v="10"/>
    <x v="2"/>
  </r>
  <r>
    <x v="41"/>
    <x v="109"/>
    <n v="33.333333333333336"/>
    <x v="10"/>
    <x v="2"/>
  </r>
  <r>
    <x v="41"/>
    <x v="110"/>
    <n v="50"/>
    <x v="10"/>
    <x v="2"/>
  </r>
  <r>
    <x v="41"/>
    <x v="111"/>
    <n v="16.666666666666668"/>
    <x v="10"/>
    <x v="2"/>
  </r>
  <r>
    <x v="42"/>
    <x v="107"/>
    <n v="60"/>
    <x v="10"/>
    <x v="2"/>
  </r>
  <r>
    <x v="42"/>
    <x v="108"/>
    <n v="0"/>
    <x v="10"/>
    <x v="2"/>
  </r>
  <r>
    <x v="42"/>
    <x v="109"/>
    <n v="20"/>
    <x v="10"/>
    <x v="2"/>
  </r>
  <r>
    <x v="42"/>
    <x v="110"/>
    <n v="0"/>
    <x v="10"/>
    <x v="2"/>
  </r>
  <r>
    <x v="42"/>
    <x v="111"/>
    <n v="20"/>
    <x v="10"/>
    <x v="2"/>
  </r>
  <r>
    <x v="43"/>
    <x v="107"/>
    <n v="0"/>
    <x v="10"/>
    <x v="2"/>
  </r>
  <r>
    <x v="43"/>
    <x v="108"/>
    <n v="0"/>
    <x v="10"/>
    <x v="2"/>
  </r>
  <r>
    <x v="43"/>
    <x v="109"/>
    <n v="7.1428571428571432"/>
    <x v="10"/>
    <x v="2"/>
  </r>
  <r>
    <x v="43"/>
    <x v="110"/>
    <n v="46.428571428571431"/>
    <x v="10"/>
    <x v="2"/>
  </r>
  <r>
    <x v="43"/>
    <x v="111"/>
    <n v="46.428571428571431"/>
    <x v="10"/>
    <x v="2"/>
  </r>
  <r>
    <x v="44"/>
    <x v="107"/>
    <n v="0"/>
    <x v="10"/>
    <x v="2"/>
  </r>
  <r>
    <x v="44"/>
    <x v="108"/>
    <n v="0"/>
    <x v="10"/>
    <x v="2"/>
  </r>
  <r>
    <x v="44"/>
    <x v="109"/>
    <n v="0"/>
    <x v="10"/>
    <x v="2"/>
  </r>
  <r>
    <x v="44"/>
    <x v="110"/>
    <n v="100"/>
    <x v="10"/>
    <x v="2"/>
  </r>
  <r>
    <x v="44"/>
    <x v="111"/>
    <n v="0"/>
    <x v="10"/>
    <x v="2"/>
  </r>
  <r>
    <x v="45"/>
    <x v="107"/>
    <n v="0"/>
    <x v="10"/>
    <x v="2"/>
  </r>
  <r>
    <x v="45"/>
    <x v="108"/>
    <n v="0"/>
    <x v="10"/>
    <x v="2"/>
  </r>
  <r>
    <x v="45"/>
    <x v="109"/>
    <n v="20"/>
    <x v="10"/>
    <x v="2"/>
  </r>
  <r>
    <x v="45"/>
    <x v="110"/>
    <n v="30"/>
    <x v="10"/>
    <x v="2"/>
  </r>
  <r>
    <x v="45"/>
    <x v="111"/>
    <n v="50"/>
    <x v="10"/>
    <x v="2"/>
  </r>
  <r>
    <x v="46"/>
    <x v="107"/>
    <n v="0"/>
    <x v="10"/>
    <x v="2"/>
  </r>
  <r>
    <x v="46"/>
    <x v="108"/>
    <n v="14.285714285714286"/>
    <x v="10"/>
    <x v="2"/>
  </r>
  <r>
    <x v="46"/>
    <x v="109"/>
    <n v="0"/>
    <x v="10"/>
    <x v="2"/>
  </r>
  <r>
    <x v="46"/>
    <x v="110"/>
    <n v="42.857142857142854"/>
    <x v="10"/>
    <x v="2"/>
  </r>
  <r>
    <x v="46"/>
    <x v="111"/>
    <n v="42.857142857142854"/>
    <x v="10"/>
    <x v="2"/>
  </r>
  <r>
    <x v="47"/>
    <x v="107"/>
    <n v="33.333333333333336"/>
    <x v="10"/>
    <x v="2"/>
  </r>
  <r>
    <x v="47"/>
    <x v="108"/>
    <n v="0"/>
    <x v="10"/>
    <x v="2"/>
  </r>
  <r>
    <x v="47"/>
    <x v="109"/>
    <n v="33.333333333333336"/>
    <x v="10"/>
    <x v="2"/>
  </r>
  <r>
    <x v="47"/>
    <x v="110"/>
    <n v="0"/>
    <x v="10"/>
    <x v="2"/>
  </r>
  <r>
    <x v="47"/>
    <x v="111"/>
    <n v="33.333333333333336"/>
    <x v="10"/>
    <x v="2"/>
  </r>
  <r>
    <x v="41"/>
    <x v="107"/>
    <n v="0"/>
    <x v="11"/>
    <x v="2"/>
  </r>
  <r>
    <x v="41"/>
    <x v="108"/>
    <n v="0"/>
    <x v="11"/>
    <x v="2"/>
  </r>
  <r>
    <x v="41"/>
    <x v="109"/>
    <n v="100"/>
    <x v="11"/>
    <x v="2"/>
  </r>
  <r>
    <x v="41"/>
    <x v="110"/>
    <n v="0"/>
    <x v="11"/>
    <x v="2"/>
  </r>
  <r>
    <x v="41"/>
    <x v="111"/>
    <n v="0"/>
    <x v="11"/>
    <x v="2"/>
  </r>
  <r>
    <x v="42"/>
    <x v="107"/>
    <n v="0"/>
    <x v="11"/>
    <x v="2"/>
  </r>
  <r>
    <x v="42"/>
    <x v="108"/>
    <n v="0"/>
    <x v="11"/>
    <x v="2"/>
  </r>
  <r>
    <x v="42"/>
    <x v="109"/>
    <n v="0"/>
    <x v="11"/>
    <x v="2"/>
  </r>
  <r>
    <x v="42"/>
    <x v="110"/>
    <n v="33.333333333333336"/>
    <x v="11"/>
    <x v="2"/>
  </r>
  <r>
    <x v="42"/>
    <x v="111"/>
    <n v="66.666666666666671"/>
    <x v="11"/>
    <x v="2"/>
  </r>
  <r>
    <x v="43"/>
    <x v="107"/>
    <n v="5"/>
    <x v="11"/>
    <x v="2"/>
  </r>
  <r>
    <x v="43"/>
    <x v="108"/>
    <n v="0"/>
    <x v="11"/>
    <x v="2"/>
  </r>
  <r>
    <x v="43"/>
    <x v="109"/>
    <n v="0"/>
    <x v="11"/>
    <x v="2"/>
  </r>
  <r>
    <x v="43"/>
    <x v="110"/>
    <n v="45"/>
    <x v="11"/>
    <x v="2"/>
  </r>
  <r>
    <x v="43"/>
    <x v="111"/>
    <n v="50"/>
    <x v="11"/>
    <x v="2"/>
  </r>
  <r>
    <x v="44"/>
    <x v="107"/>
    <n v="0"/>
    <x v="11"/>
    <x v="2"/>
  </r>
  <r>
    <x v="44"/>
    <x v="108"/>
    <n v="0"/>
    <x v="11"/>
    <x v="2"/>
  </r>
  <r>
    <x v="44"/>
    <x v="109"/>
    <n v="0"/>
    <x v="11"/>
    <x v="2"/>
  </r>
  <r>
    <x v="44"/>
    <x v="110"/>
    <n v="0"/>
    <x v="11"/>
    <x v="2"/>
  </r>
  <r>
    <x v="44"/>
    <x v="111"/>
    <n v="100"/>
    <x v="11"/>
    <x v="2"/>
  </r>
  <r>
    <x v="45"/>
    <x v="107"/>
    <n v="0"/>
    <x v="11"/>
    <x v="2"/>
  </r>
  <r>
    <x v="45"/>
    <x v="108"/>
    <n v="0"/>
    <x v="11"/>
    <x v="2"/>
  </r>
  <r>
    <x v="45"/>
    <x v="109"/>
    <n v="0"/>
    <x v="11"/>
    <x v="2"/>
  </r>
  <r>
    <x v="45"/>
    <x v="110"/>
    <n v="33.333333333333336"/>
    <x v="11"/>
    <x v="2"/>
  </r>
  <r>
    <x v="45"/>
    <x v="111"/>
    <n v="66.666666666666671"/>
    <x v="11"/>
    <x v="2"/>
  </r>
  <r>
    <x v="46"/>
    <x v="107"/>
    <n v="0"/>
    <x v="11"/>
    <x v="2"/>
  </r>
  <r>
    <x v="46"/>
    <x v="108"/>
    <n v="50"/>
    <x v="11"/>
    <x v="2"/>
  </r>
  <r>
    <x v="46"/>
    <x v="109"/>
    <n v="0"/>
    <x v="11"/>
    <x v="2"/>
  </r>
  <r>
    <x v="46"/>
    <x v="110"/>
    <n v="50"/>
    <x v="11"/>
    <x v="2"/>
  </r>
  <r>
    <x v="46"/>
    <x v="111"/>
    <n v="0"/>
    <x v="11"/>
    <x v="2"/>
  </r>
  <r>
    <x v="47"/>
    <x v="107"/>
    <n v="0"/>
    <x v="11"/>
    <x v="2"/>
  </r>
  <r>
    <x v="47"/>
    <x v="108"/>
    <n v="0"/>
    <x v="11"/>
    <x v="2"/>
  </r>
  <r>
    <x v="47"/>
    <x v="109"/>
    <n v="100"/>
    <x v="11"/>
    <x v="2"/>
  </r>
  <r>
    <x v="47"/>
    <x v="110"/>
    <n v="0"/>
    <x v="11"/>
    <x v="2"/>
  </r>
  <r>
    <x v="47"/>
    <x v="111"/>
    <n v="0"/>
    <x v="11"/>
    <x v="2"/>
  </r>
  <r>
    <x v="41"/>
    <x v="107"/>
    <n v="0"/>
    <x v="12"/>
    <x v="2"/>
  </r>
  <r>
    <x v="41"/>
    <x v="108"/>
    <n v="0"/>
    <x v="12"/>
    <x v="2"/>
  </r>
  <r>
    <x v="41"/>
    <x v="109"/>
    <n v="0"/>
    <x v="12"/>
    <x v="2"/>
  </r>
  <r>
    <x v="41"/>
    <x v="110"/>
    <n v="0"/>
    <x v="12"/>
    <x v="2"/>
  </r>
  <r>
    <x v="41"/>
    <x v="111"/>
    <n v="100"/>
    <x v="12"/>
    <x v="2"/>
  </r>
  <r>
    <x v="42"/>
    <x v="107"/>
    <n v="0"/>
    <x v="12"/>
    <x v="2"/>
  </r>
  <r>
    <x v="42"/>
    <x v="108"/>
    <n v="0"/>
    <x v="12"/>
    <x v="2"/>
  </r>
  <r>
    <x v="42"/>
    <x v="109"/>
    <n v="0"/>
    <x v="12"/>
    <x v="2"/>
  </r>
  <r>
    <x v="42"/>
    <x v="110"/>
    <n v="100"/>
    <x v="12"/>
    <x v="2"/>
  </r>
  <r>
    <x v="42"/>
    <x v="111"/>
    <n v="0"/>
    <x v="12"/>
    <x v="2"/>
  </r>
  <r>
    <x v="43"/>
    <x v="107"/>
    <n v="0"/>
    <x v="12"/>
    <x v="2"/>
  </r>
  <r>
    <x v="43"/>
    <x v="108"/>
    <n v="0"/>
    <x v="12"/>
    <x v="2"/>
  </r>
  <r>
    <x v="43"/>
    <x v="109"/>
    <n v="0"/>
    <x v="12"/>
    <x v="2"/>
  </r>
  <r>
    <x v="43"/>
    <x v="110"/>
    <n v="36.842105263157897"/>
    <x v="12"/>
    <x v="2"/>
  </r>
  <r>
    <x v="43"/>
    <x v="111"/>
    <n v="63.157894736842103"/>
    <x v="12"/>
    <x v="2"/>
  </r>
  <r>
    <x v="44"/>
    <x v="107"/>
    <n v="0"/>
    <x v="12"/>
    <x v="2"/>
  </r>
  <r>
    <x v="44"/>
    <x v="108"/>
    <n v="0"/>
    <x v="12"/>
    <x v="2"/>
  </r>
  <r>
    <x v="44"/>
    <x v="109"/>
    <n v="0"/>
    <x v="12"/>
    <x v="2"/>
  </r>
  <r>
    <x v="44"/>
    <x v="110"/>
    <n v="100"/>
    <x v="12"/>
    <x v="2"/>
  </r>
  <r>
    <x v="44"/>
    <x v="111"/>
    <n v="0"/>
    <x v="12"/>
    <x v="2"/>
  </r>
  <r>
    <x v="45"/>
    <x v="107"/>
    <n v="0"/>
    <x v="12"/>
    <x v="2"/>
  </r>
  <r>
    <x v="45"/>
    <x v="108"/>
    <n v="0"/>
    <x v="12"/>
    <x v="2"/>
  </r>
  <r>
    <x v="45"/>
    <x v="109"/>
    <n v="14.285714285714286"/>
    <x v="12"/>
    <x v="2"/>
  </r>
  <r>
    <x v="45"/>
    <x v="110"/>
    <n v="42.857142857142854"/>
    <x v="12"/>
    <x v="2"/>
  </r>
  <r>
    <x v="45"/>
    <x v="111"/>
    <n v="42.857142857142854"/>
    <x v="12"/>
    <x v="2"/>
  </r>
  <r>
    <x v="46"/>
    <x v="107"/>
    <n v="0"/>
    <x v="12"/>
    <x v="2"/>
  </r>
  <r>
    <x v="46"/>
    <x v="108"/>
    <n v="0"/>
    <x v="12"/>
    <x v="2"/>
  </r>
  <r>
    <x v="46"/>
    <x v="109"/>
    <n v="0"/>
    <x v="12"/>
    <x v="2"/>
  </r>
  <r>
    <x v="46"/>
    <x v="110"/>
    <n v="50"/>
    <x v="12"/>
    <x v="2"/>
  </r>
  <r>
    <x v="46"/>
    <x v="111"/>
    <n v="50"/>
    <x v="12"/>
    <x v="2"/>
  </r>
  <r>
    <x v="47"/>
    <x v="107"/>
    <n v="0"/>
    <x v="12"/>
    <x v="2"/>
  </r>
  <r>
    <x v="47"/>
    <x v="108"/>
    <n v="16.666666666666668"/>
    <x v="12"/>
    <x v="2"/>
  </r>
  <r>
    <x v="47"/>
    <x v="109"/>
    <n v="16.666666666666668"/>
    <x v="12"/>
    <x v="2"/>
  </r>
  <r>
    <x v="47"/>
    <x v="110"/>
    <n v="50"/>
    <x v="12"/>
    <x v="2"/>
  </r>
  <r>
    <x v="47"/>
    <x v="111"/>
    <n v="16.666666666666668"/>
    <x v="12"/>
    <x v="2"/>
  </r>
  <r>
    <x v="41"/>
    <x v="107"/>
    <n v="0"/>
    <x v="13"/>
    <x v="2"/>
  </r>
  <r>
    <x v="41"/>
    <x v="108"/>
    <n v="0"/>
    <x v="13"/>
    <x v="2"/>
  </r>
  <r>
    <x v="41"/>
    <x v="109"/>
    <n v="20"/>
    <x v="13"/>
    <x v="2"/>
  </r>
  <r>
    <x v="41"/>
    <x v="110"/>
    <n v="20"/>
    <x v="13"/>
    <x v="2"/>
  </r>
  <r>
    <x v="41"/>
    <x v="111"/>
    <n v="60"/>
    <x v="13"/>
    <x v="2"/>
  </r>
  <r>
    <x v="42"/>
    <x v="107"/>
    <n v="0"/>
    <x v="13"/>
    <x v="2"/>
  </r>
  <r>
    <x v="42"/>
    <x v="108"/>
    <n v="0"/>
    <x v="13"/>
    <x v="2"/>
  </r>
  <r>
    <x v="42"/>
    <x v="109"/>
    <n v="0"/>
    <x v="13"/>
    <x v="2"/>
  </r>
  <r>
    <x v="42"/>
    <x v="110"/>
    <n v="0"/>
    <x v="13"/>
    <x v="2"/>
  </r>
  <r>
    <x v="42"/>
    <x v="111"/>
    <n v="0"/>
    <x v="13"/>
    <x v="2"/>
  </r>
  <r>
    <x v="43"/>
    <x v="107"/>
    <n v="4.3478260869565215"/>
    <x v="13"/>
    <x v="2"/>
  </r>
  <r>
    <x v="43"/>
    <x v="108"/>
    <n v="0"/>
    <x v="13"/>
    <x v="2"/>
  </r>
  <r>
    <x v="43"/>
    <x v="109"/>
    <n v="17.391304347826086"/>
    <x v="13"/>
    <x v="2"/>
  </r>
  <r>
    <x v="43"/>
    <x v="110"/>
    <n v="8.695652173913043"/>
    <x v="13"/>
    <x v="2"/>
  </r>
  <r>
    <x v="43"/>
    <x v="111"/>
    <n v="69.565217391304344"/>
    <x v="13"/>
    <x v="2"/>
  </r>
  <r>
    <x v="44"/>
    <x v="107"/>
    <n v="0"/>
    <x v="13"/>
    <x v="2"/>
  </r>
  <r>
    <x v="44"/>
    <x v="108"/>
    <n v="0"/>
    <x v="13"/>
    <x v="2"/>
  </r>
  <r>
    <x v="44"/>
    <x v="109"/>
    <n v="0"/>
    <x v="13"/>
    <x v="2"/>
  </r>
  <r>
    <x v="44"/>
    <x v="110"/>
    <n v="0"/>
    <x v="13"/>
    <x v="2"/>
  </r>
  <r>
    <x v="44"/>
    <x v="111"/>
    <n v="0"/>
    <x v="13"/>
    <x v="2"/>
  </r>
  <r>
    <x v="45"/>
    <x v="107"/>
    <n v="0"/>
    <x v="13"/>
    <x v="2"/>
  </r>
  <r>
    <x v="45"/>
    <x v="108"/>
    <n v="0"/>
    <x v="13"/>
    <x v="2"/>
  </r>
  <r>
    <x v="45"/>
    <x v="109"/>
    <n v="0"/>
    <x v="13"/>
    <x v="2"/>
  </r>
  <r>
    <x v="45"/>
    <x v="110"/>
    <n v="0"/>
    <x v="13"/>
    <x v="2"/>
  </r>
  <r>
    <x v="45"/>
    <x v="111"/>
    <n v="100"/>
    <x v="13"/>
    <x v="2"/>
  </r>
  <r>
    <x v="46"/>
    <x v="107"/>
    <n v="0"/>
    <x v="13"/>
    <x v="2"/>
  </r>
  <r>
    <x v="46"/>
    <x v="108"/>
    <n v="0"/>
    <x v="13"/>
    <x v="2"/>
  </r>
  <r>
    <x v="46"/>
    <x v="109"/>
    <n v="0"/>
    <x v="13"/>
    <x v="2"/>
  </r>
  <r>
    <x v="46"/>
    <x v="110"/>
    <n v="25"/>
    <x v="13"/>
    <x v="2"/>
  </r>
  <r>
    <x v="46"/>
    <x v="111"/>
    <n v="75"/>
    <x v="13"/>
    <x v="2"/>
  </r>
  <r>
    <x v="47"/>
    <x v="107"/>
    <n v="0"/>
    <x v="13"/>
    <x v="2"/>
  </r>
  <r>
    <x v="47"/>
    <x v="108"/>
    <n v="0"/>
    <x v="13"/>
    <x v="2"/>
  </r>
  <r>
    <x v="47"/>
    <x v="109"/>
    <n v="0"/>
    <x v="13"/>
    <x v="2"/>
  </r>
  <r>
    <x v="47"/>
    <x v="110"/>
    <n v="0"/>
    <x v="13"/>
    <x v="2"/>
  </r>
  <r>
    <x v="47"/>
    <x v="111"/>
    <n v="0"/>
    <x v="13"/>
    <x v="2"/>
  </r>
  <r>
    <x v="41"/>
    <x v="107"/>
    <n v="0"/>
    <x v="14"/>
    <x v="2"/>
  </r>
  <r>
    <x v="41"/>
    <x v="108"/>
    <n v="0"/>
    <x v="14"/>
    <x v="2"/>
  </r>
  <r>
    <x v="41"/>
    <x v="109"/>
    <n v="0"/>
    <x v="14"/>
    <x v="2"/>
  </r>
  <r>
    <x v="41"/>
    <x v="110"/>
    <n v="0"/>
    <x v="14"/>
    <x v="2"/>
  </r>
  <r>
    <x v="41"/>
    <x v="111"/>
    <n v="0"/>
    <x v="14"/>
    <x v="2"/>
  </r>
  <r>
    <x v="42"/>
    <x v="107"/>
    <n v="0"/>
    <x v="14"/>
    <x v="2"/>
  </r>
  <r>
    <x v="42"/>
    <x v="108"/>
    <n v="0"/>
    <x v="14"/>
    <x v="2"/>
  </r>
  <r>
    <x v="42"/>
    <x v="109"/>
    <n v="0"/>
    <x v="14"/>
    <x v="2"/>
  </r>
  <r>
    <x v="42"/>
    <x v="110"/>
    <n v="0"/>
    <x v="14"/>
    <x v="2"/>
  </r>
  <r>
    <x v="42"/>
    <x v="111"/>
    <n v="0"/>
    <x v="14"/>
    <x v="2"/>
  </r>
  <r>
    <x v="43"/>
    <x v="107"/>
    <n v="0"/>
    <x v="14"/>
    <x v="2"/>
  </r>
  <r>
    <x v="43"/>
    <x v="108"/>
    <n v="0"/>
    <x v="14"/>
    <x v="2"/>
  </r>
  <r>
    <x v="43"/>
    <x v="109"/>
    <n v="12.5"/>
    <x v="14"/>
    <x v="2"/>
  </r>
  <r>
    <x v="43"/>
    <x v="110"/>
    <n v="50"/>
    <x v="14"/>
    <x v="2"/>
  </r>
  <r>
    <x v="43"/>
    <x v="111"/>
    <n v="37.5"/>
    <x v="14"/>
    <x v="2"/>
  </r>
  <r>
    <x v="44"/>
    <x v="107"/>
    <n v="0"/>
    <x v="14"/>
    <x v="2"/>
  </r>
  <r>
    <x v="44"/>
    <x v="108"/>
    <n v="0"/>
    <x v="14"/>
    <x v="2"/>
  </r>
  <r>
    <x v="44"/>
    <x v="109"/>
    <n v="0"/>
    <x v="14"/>
    <x v="2"/>
  </r>
  <r>
    <x v="44"/>
    <x v="110"/>
    <n v="0"/>
    <x v="14"/>
    <x v="2"/>
  </r>
  <r>
    <x v="44"/>
    <x v="111"/>
    <n v="0"/>
    <x v="14"/>
    <x v="2"/>
  </r>
  <r>
    <x v="45"/>
    <x v="107"/>
    <n v="0"/>
    <x v="14"/>
    <x v="2"/>
  </r>
  <r>
    <x v="45"/>
    <x v="108"/>
    <n v="0"/>
    <x v="14"/>
    <x v="2"/>
  </r>
  <r>
    <x v="45"/>
    <x v="109"/>
    <n v="0"/>
    <x v="14"/>
    <x v="2"/>
  </r>
  <r>
    <x v="45"/>
    <x v="110"/>
    <n v="100"/>
    <x v="14"/>
    <x v="2"/>
  </r>
  <r>
    <x v="45"/>
    <x v="111"/>
    <n v="0"/>
    <x v="14"/>
    <x v="2"/>
  </r>
  <r>
    <x v="46"/>
    <x v="107"/>
    <n v="0"/>
    <x v="14"/>
    <x v="2"/>
  </r>
  <r>
    <x v="46"/>
    <x v="108"/>
    <n v="0"/>
    <x v="14"/>
    <x v="2"/>
  </r>
  <r>
    <x v="46"/>
    <x v="109"/>
    <n v="0"/>
    <x v="14"/>
    <x v="2"/>
  </r>
  <r>
    <x v="46"/>
    <x v="110"/>
    <n v="0"/>
    <x v="14"/>
    <x v="2"/>
  </r>
  <r>
    <x v="46"/>
    <x v="111"/>
    <n v="100"/>
    <x v="14"/>
    <x v="2"/>
  </r>
  <r>
    <x v="47"/>
    <x v="107"/>
    <n v="0"/>
    <x v="14"/>
    <x v="2"/>
  </r>
  <r>
    <x v="47"/>
    <x v="108"/>
    <n v="0"/>
    <x v="14"/>
    <x v="2"/>
  </r>
  <r>
    <x v="47"/>
    <x v="109"/>
    <n v="50"/>
    <x v="14"/>
    <x v="2"/>
  </r>
  <r>
    <x v="47"/>
    <x v="110"/>
    <n v="0"/>
    <x v="14"/>
    <x v="2"/>
  </r>
  <r>
    <x v="47"/>
    <x v="111"/>
    <n v="50"/>
    <x v="14"/>
    <x v="2"/>
  </r>
  <r>
    <x v="41"/>
    <x v="107"/>
    <n v="0"/>
    <x v="15"/>
    <x v="2"/>
  </r>
  <r>
    <x v="41"/>
    <x v="108"/>
    <n v="0"/>
    <x v="15"/>
    <x v="2"/>
  </r>
  <r>
    <x v="41"/>
    <x v="109"/>
    <n v="0"/>
    <x v="15"/>
    <x v="2"/>
  </r>
  <r>
    <x v="41"/>
    <x v="110"/>
    <n v="0"/>
    <x v="15"/>
    <x v="2"/>
  </r>
  <r>
    <x v="41"/>
    <x v="111"/>
    <n v="100"/>
    <x v="15"/>
    <x v="2"/>
  </r>
  <r>
    <x v="42"/>
    <x v="107"/>
    <n v="16.666666666666668"/>
    <x v="15"/>
    <x v="2"/>
  </r>
  <r>
    <x v="42"/>
    <x v="108"/>
    <n v="16.666666666666668"/>
    <x v="15"/>
    <x v="2"/>
  </r>
  <r>
    <x v="42"/>
    <x v="109"/>
    <n v="0"/>
    <x v="15"/>
    <x v="2"/>
  </r>
  <r>
    <x v="42"/>
    <x v="110"/>
    <n v="16.666666666666668"/>
    <x v="15"/>
    <x v="2"/>
  </r>
  <r>
    <x v="42"/>
    <x v="111"/>
    <n v="50"/>
    <x v="15"/>
    <x v="2"/>
  </r>
  <r>
    <x v="43"/>
    <x v="107"/>
    <n v="0"/>
    <x v="15"/>
    <x v="2"/>
  </r>
  <r>
    <x v="43"/>
    <x v="108"/>
    <n v="2.7777777777777777"/>
    <x v="15"/>
    <x v="2"/>
  </r>
  <r>
    <x v="43"/>
    <x v="109"/>
    <n v="5.5555555555555554"/>
    <x v="15"/>
    <x v="2"/>
  </r>
  <r>
    <x v="43"/>
    <x v="110"/>
    <n v="22.222222222222221"/>
    <x v="15"/>
    <x v="2"/>
  </r>
  <r>
    <x v="43"/>
    <x v="111"/>
    <n v="69.444444444444443"/>
    <x v="15"/>
    <x v="2"/>
  </r>
  <r>
    <x v="44"/>
    <x v="107"/>
    <n v="0"/>
    <x v="15"/>
    <x v="2"/>
  </r>
  <r>
    <x v="44"/>
    <x v="108"/>
    <n v="0"/>
    <x v="15"/>
    <x v="2"/>
  </r>
  <r>
    <x v="44"/>
    <x v="109"/>
    <n v="0"/>
    <x v="15"/>
    <x v="2"/>
  </r>
  <r>
    <x v="44"/>
    <x v="110"/>
    <n v="100"/>
    <x v="15"/>
    <x v="2"/>
  </r>
  <r>
    <x v="44"/>
    <x v="111"/>
    <n v="0"/>
    <x v="15"/>
    <x v="2"/>
  </r>
  <r>
    <x v="45"/>
    <x v="107"/>
    <n v="0"/>
    <x v="15"/>
    <x v="2"/>
  </r>
  <r>
    <x v="45"/>
    <x v="108"/>
    <n v="10"/>
    <x v="15"/>
    <x v="2"/>
  </r>
  <r>
    <x v="45"/>
    <x v="109"/>
    <n v="10"/>
    <x v="15"/>
    <x v="2"/>
  </r>
  <r>
    <x v="45"/>
    <x v="110"/>
    <n v="0"/>
    <x v="15"/>
    <x v="2"/>
  </r>
  <r>
    <x v="45"/>
    <x v="111"/>
    <n v="80"/>
    <x v="15"/>
    <x v="2"/>
  </r>
  <r>
    <x v="46"/>
    <x v="107"/>
    <n v="11.111111111111111"/>
    <x v="15"/>
    <x v="2"/>
  </r>
  <r>
    <x v="46"/>
    <x v="108"/>
    <n v="11.111111111111111"/>
    <x v="15"/>
    <x v="2"/>
  </r>
  <r>
    <x v="46"/>
    <x v="109"/>
    <n v="33.333333333333336"/>
    <x v="15"/>
    <x v="2"/>
  </r>
  <r>
    <x v="46"/>
    <x v="110"/>
    <n v="0"/>
    <x v="15"/>
    <x v="2"/>
  </r>
  <r>
    <x v="46"/>
    <x v="111"/>
    <n v="44.444444444444443"/>
    <x v="15"/>
    <x v="2"/>
  </r>
  <r>
    <x v="47"/>
    <x v="107"/>
    <n v="0"/>
    <x v="15"/>
    <x v="2"/>
  </r>
  <r>
    <x v="47"/>
    <x v="108"/>
    <n v="0"/>
    <x v="15"/>
    <x v="2"/>
  </r>
  <r>
    <x v="47"/>
    <x v="109"/>
    <n v="0"/>
    <x v="15"/>
    <x v="2"/>
  </r>
  <r>
    <x v="47"/>
    <x v="110"/>
    <n v="0"/>
    <x v="15"/>
    <x v="2"/>
  </r>
  <r>
    <x v="47"/>
    <x v="111"/>
    <n v="0"/>
    <x v="15"/>
    <x v="2"/>
  </r>
  <r>
    <x v="41"/>
    <x v="107"/>
    <n v="5.5555555555555554"/>
    <x v="16"/>
    <x v="2"/>
  </r>
  <r>
    <x v="41"/>
    <x v="108"/>
    <n v="5.5555555555555554"/>
    <x v="16"/>
    <x v="2"/>
  </r>
  <r>
    <x v="41"/>
    <x v="109"/>
    <n v="0"/>
    <x v="16"/>
    <x v="2"/>
  </r>
  <r>
    <x v="41"/>
    <x v="110"/>
    <n v="33.333333333333336"/>
    <x v="16"/>
    <x v="2"/>
  </r>
  <r>
    <x v="41"/>
    <x v="111"/>
    <n v="55.555555555555557"/>
    <x v="16"/>
    <x v="2"/>
  </r>
  <r>
    <x v="42"/>
    <x v="107"/>
    <n v="0"/>
    <x v="16"/>
    <x v="2"/>
  </r>
  <r>
    <x v="42"/>
    <x v="108"/>
    <n v="16.666666666666668"/>
    <x v="16"/>
    <x v="2"/>
  </r>
  <r>
    <x v="42"/>
    <x v="109"/>
    <n v="16.666666666666668"/>
    <x v="16"/>
    <x v="2"/>
  </r>
  <r>
    <x v="42"/>
    <x v="110"/>
    <n v="33.333333333333336"/>
    <x v="16"/>
    <x v="2"/>
  </r>
  <r>
    <x v="42"/>
    <x v="111"/>
    <n v="33.333333333333336"/>
    <x v="16"/>
    <x v="2"/>
  </r>
  <r>
    <x v="43"/>
    <x v="107"/>
    <n v="1.5384615384615385"/>
    <x v="16"/>
    <x v="2"/>
  </r>
  <r>
    <x v="43"/>
    <x v="108"/>
    <n v="0"/>
    <x v="16"/>
    <x v="2"/>
  </r>
  <r>
    <x v="43"/>
    <x v="109"/>
    <n v="4.615384615384615"/>
    <x v="16"/>
    <x v="2"/>
  </r>
  <r>
    <x v="43"/>
    <x v="110"/>
    <n v="18.46153846153846"/>
    <x v="16"/>
    <x v="2"/>
  </r>
  <r>
    <x v="43"/>
    <x v="111"/>
    <n v="75.384615384615387"/>
    <x v="16"/>
    <x v="2"/>
  </r>
  <r>
    <x v="44"/>
    <x v="107"/>
    <n v="0"/>
    <x v="16"/>
    <x v="2"/>
  </r>
  <r>
    <x v="44"/>
    <x v="108"/>
    <n v="0"/>
    <x v="16"/>
    <x v="2"/>
  </r>
  <r>
    <x v="44"/>
    <x v="109"/>
    <n v="25"/>
    <x v="16"/>
    <x v="2"/>
  </r>
  <r>
    <x v="44"/>
    <x v="110"/>
    <n v="0"/>
    <x v="16"/>
    <x v="2"/>
  </r>
  <r>
    <x v="44"/>
    <x v="111"/>
    <n v="75"/>
    <x v="16"/>
    <x v="2"/>
  </r>
  <r>
    <x v="45"/>
    <x v="107"/>
    <n v="0"/>
    <x v="16"/>
    <x v="2"/>
  </r>
  <r>
    <x v="45"/>
    <x v="108"/>
    <n v="0"/>
    <x v="16"/>
    <x v="2"/>
  </r>
  <r>
    <x v="45"/>
    <x v="109"/>
    <n v="15.384615384615385"/>
    <x v="16"/>
    <x v="2"/>
  </r>
  <r>
    <x v="45"/>
    <x v="110"/>
    <n v="30.76923076923077"/>
    <x v="16"/>
    <x v="2"/>
  </r>
  <r>
    <x v="45"/>
    <x v="111"/>
    <n v="53.846153846153847"/>
    <x v="16"/>
    <x v="2"/>
  </r>
  <r>
    <x v="46"/>
    <x v="107"/>
    <n v="5.882352941176471"/>
    <x v="16"/>
    <x v="2"/>
  </r>
  <r>
    <x v="46"/>
    <x v="108"/>
    <n v="5.882352941176471"/>
    <x v="16"/>
    <x v="2"/>
  </r>
  <r>
    <x v="46"/>
    <x v="109"/>
    <n v="11.764705882352942"/>
    <x v="16"/>
    <x v="2"/>
  </r>
  <r>
    <x v="46"/>
    <x v="110"/>
    <n v="23.529411764705884"/>
    <x v="16"/>
    <x v="2"/>
  </r>
  <r>
    <x v="46"/>
    <x v="111"/>
    <n v="52.941176470588232"/>
    <x v="16"/>
    <x v="2"/>
  </r>
  <r>
    <x v="47"/>
    <x v="107"/>
    <n v="0"/>
    <x v="16"/>
    <x v="2"/>
  </r>
  <r>
    <x v="47"/>
    <x v="108"/>
    <n v="0"/>
    <x v="16"/>
    <x v="2"/>
  </r>
  <r>
    <x v="47"/>
    <x v="109"/>
    <n v="14.285714285714286"/>
    <x v="16"/>
    <x v="2"/>
  </r>
  <r>
    <x v="47"/>
    <x v="110"/>
    <n v="14.285714285714286"/>
    <x v="16"/>
    <x v="2"/>
  </r>
  <r>
    <x v="47"/>
    <x v="111"/>
    <n v="71.428571428571431"/>
    <x v="16"/>
    <x v="2"/>
  </r>
  <r>
    <x v="41"/>
    <x v="107"/>
    <n v="2.8846153846153846"/>
    <x v="0"/>
    <x v="3"/>
  </r>
  <r>
    <x v="41"/>
    <x v="108"/>
    <n v="2.4038461538461537"/>
    <x v="0"/>
    <x v="3"/>
  </r>
  <r>
    <x v="41"/>
    <x v="109"/>
    <n v="12.01923076923077"/>
    <x v="0"/>
    <x v="3"/>
  </r>
  <r>
    <x v="41"/>
    <x v="110"/>
    <n v="40.865384615384613"/>
    <x v="0"/>
    <x v="3"/>
  </r>
  <r>
    <x v="41"/>
    <x v="111"/>
    <n v="41.82692307692308"/>
    <x v="0"/>
    <x v="3"/>
  </r>
  <r>
    <x v="42"/>
    <x v="107"/>
    <n v="6.666666666666667"/>
    <x v="0"/>
    <x v="3"/>
  </r>
  <r>
    <x v="42"/>
    <x v="108"/>
    <n v="6.666666666666667"/>
    <x v="0"/>
    <x v="3"/>
  </r>
  <r>
    <x v="42"/>
    <x v="109"/>
    <n v="13.333333333333334"/>
    <x v="0"/>
    <x v="3"/>
  </r>
  <r>
    <x v="42"/>
    <x v="110"/>
    <n v="26.666666666666668"/>
    <x v="0"/>
    <x v="3"/>
  </r>
  <r>
    <x v="42"/>
    <x v="111"/>
    <n v="46.666666666666664"/>
    <x v="0"/>
    <x v="3"/>
  </r>
  <r>
    <x v="43"/>
    <x v="107"/>
    <n v="3.2182103610675039"/>
    <x v="0"/>
    <x v="3"/>
  </r>
  <r>
    <x v="43"/>
    <x v="108"/>
    <n v="1.8838304552590266"/>
    <x v="0"/>
    <x v="3"/>
  </r>
  <r>
    <x v="43"/>
    <x v="109"/>
    <n v="8.6342229199372049"/>
    <x v="0"/>
    <x v="3"/>
  </r>
  <r>
    <x v="43"/>
    <x v="110"/>
    <n v="31.868131868131869"/>
    <x v="0"/>
    <x v="3"/>
  </r>
  <r>
    <x v="43"/>
    <x v="111"/>
    <n v="54.395604395604394"/>
    <x v="0"/>
    <x v="3"/>
  </r>
  <r>
    <x v="44"/>
    <x v="107"/>
    <n v="5.3571428571428568"/>
    <x v="0"/>
    <x v="3"/>
  </r>
  <r>
    <x v="44"/>
    <x v="108"/>
    <n v="1.7857142857142858"/>
    <x v="0"/>
    <x v="3"/>
  </r>
  <r>
    <x v="44"/>
    <x v="109"/>
    <n v="14.285714285714286"/>
    <x v="0"/>
    <x v="3"/>
  </r>
  <r>
    <x v="44"/>
    <x v="110"/>
    <n v="23.214285714285715"/>
    <x v="0"/>
    <x v="3"/>
  </r>
  <r>
    <x v="44"/>
    <x v="111"/>
    <n v="55.357142857142854"/>
    <x v="0"/>
    <x v="3"/>
  </r>
  <r>
    <x v="45"/>
    <x v="107"/>
    <n v="2.7397260273972601"/>
    <x v="0"/>
    <x v="3"/>
  </r>
  <r>
    <x v="45"/>
    <x v="108"/>
    <n v="1.7123287671232876"/>
    <x v="0"/>
    <x v="3"/>
  </r>
  <r>
    <x v="45"/>
    <x v="109"/>
    <n v="10.273972602739725"/>
    <x v="0"/>
    <x v="3"/>
  </r>
  <r>
    <x v="45"/>
    <x v="110"/>
    <n v="38.356164383561641"/>
    <x v="0"/>
    <x v="3"/>
  </r>
  <r>
    <x v="45"/>
    <x v="111"/>
    <n v="46.917808219178085"/>
    <x v="0"/>
    <x v="3"/>
  </r>
  <r>
    <x v="46"/>
    <x v="107"/>
    <n v="1.9920318725099602"/>
    <x v="0"/>
    <x v="3"/>
  </r>
  <r>
    <x v="46"/>
    <x v="108"/>
    <n v="1.593625498007968"/>
    <x v="0"/>
    <x v="3"/>
  </r>
  <r>
    <x v="46"/>
    <x v="109"/>
    <n v="11.553784860557769"/>
    <x v="0"/>
    <x v="3"/>
  </r>
  <r>
    <x v="46"/>
    <x v="110"/>
    <n v="35.059760956175296"/>
    <x v="0"/>
    <x v="3"/>
  </r>
  <r>
    <x v="46"/>
    <x v="111"/>
    <n v="49.800796812749006"/>
    <x v="0"/>
    <x v="3"/>
  </r>
  <r>
    <x v="47"/>
    <x v="107"/>
    <n v="15.853658536585366"/>
    <x v="0"/>
    <x v="3"/>
  </r>
  <r>
    <x v="47"/>
    <x v="108"/>
    <n v="4.8780487804878048"/>
    <x v="0"/>
    <x v="3"/>
  </r>
  <r>
    <x v="47"/>
    <x v="109"/>
    <n v="36.585365853658537"/>
    <x v="0"/>
    <x v="3"/>
  </r>
  <r>
    <x v="47"/>
    <x v="110"/>
    <n v="21.951219512195124"/>
    <x v="0"/>
    <x v="3"/>
  </r>
  <r>
    <x v="47"/>
    <x v="111"/>
    <n v="20.73170731707317"/>
    <x v="0"/>
    <x v="3"/>
  </r>
  <r>
    <x v="41"/>
    <x v="107"/>
    <n v="0"/>
    <x v="1"/>
    <x v="3"/>
  </r>
  <r>
    <x v="41"/>
    <x v="108"/>
    <n v="0"/>
    <x v="1"/>
    <x v="3"/>
  </r>
  <r>
    <x v="41"/>
    <x v="109"/>
    <n v="18.309859154929576"/>
    <x v="1"/>
    <x v="3"/>
  </r>
  <r>
    <x v="41"/>
    <x v="110"/>
    <n v="45.070422535211264"/>
    <x v="1"/>
    <x v="3"/>
  </r>
  <r>
    <x v="41"/>
    <x v="111"/>
    <n v="36.619718309859152"/>
    <x v="1"/>
    <x v="3"/>
  </r>
  <r>
    <x v="42"/>
    <x v="107"/>
    <n v="4.3478260869565215"/>
    <x v="1"/>
    <x v="3"/>
  </r>
  <r>
    <x v="42"/>
    <x v="108"/>
    <n v="4.3478260869565215"/>
    <x v="1"/>
    <x v="3"/>
  </r>
  <r>
    <x v="42"/>
    <x v="109"/>
    <n v="4.3478260869565215"/>
    <x v="1"/>
    <x v="3"/>
  </r>
  <r>
    <x v="42"/>
    <x v="110"/>
    <n v="26.086956521739129"/>
    <x v="1"/>
    <x v="3"/>
  </r>
  <r>
    <x v="42"/>
    <x v="111"/>
    <n v="60.869565217391305"/>
    <x v="1"/>
    <x v="3"/>
  </r>
  <r>
    <x v="43"/>
    <x v="107"/>
    <n v="0.26881720430107525"/>
    <x v="1"/>
    <x v="3"/>
  </r>
  <r>
    <x v="43"/>
    <x v="108"/>
    <n v="1.075268817204301"/>
    <x v="1"/>
    <x v="3"/>
  </r>
  <r>
    <x v="43"/>
    <x v="109"/>
    <n v="6.4516129032258061"/>
    <x v="1"/>
    <x v="3"/>
  </r>
  <r>
    <x v="43"/>
    <x v="110"/>
    <n v="39.784946236559136"/>
    <x v="1"/>
    <x v="3"/>
  </r>
  <r>
    <x v="43"/>
    <x v="111"/>
    <n v="52.41935483870968"/>
    <x v="1"/>
    <x v="3"/>
  </r>
  <r>
    <x v="44"/>
    <x v="107"/>
    <n v="0"/>
    <x v="1"/>
    <x v="3"/>
  </r>
  <r>
    <x v="44"/>
    <x v="108"/>
    <n v="0"/>
    <x v="1"/>
    <x v="3"/>
  </r>
  <r>
    <x v="44"/>
    <x v="109"/>
    <n v="25"/>
    <x v="1"/>
    <x v="3"/>
  </r>
  <r>
    <x v="44"/>
    <x v="110"/>
    <n v="41.666666666666664"/>
    <x v="1"/>
    <x v="3"/>
  </r>
  <r>
    <x v="44"/>
    <x v="111"/>
    <n v="33.333333333333336"/>
    <x v="1"/>
    <x v="3"/>
  </r>
  <r>
    <x v="45"/>
    <x v="107"/>
    <n v="0"/>
    <x v="1"/>
    <x v="3"/>
  </r>
  <r>
    <x v="45"/>
    <x v="108"/>
    <n v="3.225806451612903"/>
    <x v="1"/>
    <x v="3"/>
  </r>
  <r>
    <x v="45"/>
    <x v="109"/>
    <n v="11.827956989247312"/>
    <x v="1"/>
    <x v="3"/>
  </r>
  <r>
    <x v="45"/>
    <x v="110"/>
    <n v="43.01075268817204"/>
    <x v="1"/>
    <x v="3"/>
  </r>
  <r>
    <x v="45"/>
    <x v="111"/>
    <n v="41.935483870967744"/>
    <x v="1"/>
    <x v="3"/>
  </r>
  <r>
    <x v="46"/>
    <x v="107"/>
    <n v="1.2987012987012987"/>
    <x v="1"/>
    <x v="3"/>
  </r>
  <r>
    <x v="46"/>
    <x v="108"/>
    <n v="0"/>
    <x v="1"/>
    <x v="3"/>
  </r>
  <r>
    <x v="46"/>
    <x v="109"/>
    <n v="16.883116883116884"/>
    <x v="1"/>
    <x v="3"/>
  </r>
  <r>
    <x v="46"/>
    <x v="110"/>
    <n v="31.168831168831169"/>
    <x v="1"/>
    <x v="3"/>
  </r>
  <r>
    <x v="46"/>
    <x v="111"/>
    <n v="50.649350649350652"/>
    <x v="1"/>
    <x v="3"/>
  </r>
  <r>
    <x v="47"/>
    <x v="107"/>
    <n v="9.67741935483871"/>
    <x v="1"/>
    <x v="3"/>
  </r>
  <r>
    <x v="47"/>
    <x v="108"/>
    <n v="3.225806451612903"/>
    <x v="1"/>
    <x v="3"/>
  </r>
  <r>
    <x v="47"/>
    <x v="109"/>
    <n v="41.935483870967744"/>
    <x v="1"/>
    <x v="3"/>
  </r>
  <r>
    <x v="47"/>
    <x v="110"/>
    <n v="25.806451612903224"/>
    <x v="1"/>
    <x v="3"/>
  </r>
  <r>
    <x v="47"/>
    <x v="111"/>
    <n v="19.35483870967742"/>
    <x v="1"/>
    <x v="3"/>
  </r>
  <r>
    <x v="41"/>
    <x v="107"/>
    <n v="3.3333333333333335"/>
    <x v="2"/>
    <x v="3"/>
  </r>
  <r>
    <x v="41"/>
    <x v="108"/>
    <n v="6.666666666666667"/>
    <x v="2"/>
    <x v="3"/>
  </r>
  <r>
    <x v="41"/>
    <x v="109"/>
    <n v="13.333333333333334"/>
    <x v="2"/>
    <x v="3"/>
  </r>
  <r>
    <x v="41"/>
    <x v="110"/>
    <n v="40"/>
    <x v="2"/>
    <x v="3"/>
  </r>
  <r>
    <x v="41"/>
    <x v="111"/>
    <n v="36.666666666666664"/>
    <x v="2"/>
    <x v="3"/>
  </r>
  <r>
    <x v="42"/>
    <x v="107"/>
    <n v="17.391304347826086"/>
    <x v="2"/>
    <x v="3"/>
  </r>
  <r>
    <x v="42"/>
    <x v="108"/>
    <n v="13.043478260869565"/>
    <x v="2"/>
    <x v="3"/>
  </r>
  <r>
    <x v="42"/>
    <x v="109"/>
    <n v="21.739130434782609"/>
    <x v="2"/>
    <x v="3"/>
  </r>
  <r>
    <x v="42"/>
    <x v="110"/>
    <n v="13.043478260869565"/>
    <x v="2"/>
    <x v="3"/>
  </r>
  <r>
    <x v="42"/>
    <x v="111"/>
    <n v="34.782608695652172"/>
    <x v="2"/>
    <x v="3"/>
  </r>
  <r>
    <x v="43"/>
    <x v="107"/>
    <n v="7.1895424836601309"/>
    <x v="2"/>
    <x v="3"/>
  </r>
  <r>
    <x v="43"/>
    <x v="108"/>
    <n v="3.5947712418300655"/>
    <x v="2"/>
    <x v="3"/>
  </r>
  <r>
    <x v="43"/>
    <x v="109"/>
    <n v="16.013071895424837"/>
    <x v="2"/>
    <x v="3"/>
  </r>
  <r>
    <x v="43"/>
    <x v="110"/>
    <n v="26.797385620915033"/>
    <x v="2"/>
    <x v="3"/>
  </r>
  <r>
    <x v="43"/>
    <x v="111"/>
    <n v="46.405228758169933"/>
    <x v="2"/>
    <x v="3"/>
  </r>
  <r>
    <x v="44"/>
    <x v="107"/>
    <n v="14.285714285714286"/>
    <x v="2"/>
    <x v="3"/>
  </r>
  <r>
    <x v="44"/>
    <x v="108"/>
    <n v="0"/>
    <x v="2"/>
    <x v="3"/>
  </r>
  <r>
    <x v="44"/>
    <x v="109"/>
    <n v="9.5238095238095237"/>
    <x v="2"/>
    <x v="3"/>
  </r>
  <r>
    <x v="44"/>
    <x v="110"/>
    <n v="19.047619047619047"/>
    <x v="2"/>
    <x v="3"/>
  </r>
  <r>
    <x v="44"/>
    <x v="111"/>
    <n v="57.142857142857146"/>
    <x v="2"/>
    <x v="3"/>
  </r>
  <r>
    <x v="45"/>
    <x v="107"/>
    <n v="7.5"/>
    <x v="2"/>
    <x v="3"/>
  </r>
  <r>
    <x v="45"/>
    <x v="108"/>
    <n v="0"/>
    <x v="2"/>
    <x v="3"/>
  </r>
  <r>
    <x v="45"/>
    <x v="109"/>
    <n v="20"/>
    <x v="2"/>
    <x v="3"/>
  </r>
  <r>
    <x v="45"/>
    <x v="110"/>
    <n v="30"/>
    <x v="2"/>
    <x v="3"/>
  </r>
  <r>
    <x v="45"/>
    <x v="111"/>
    <n v="42.5"/>
    <x v="2"/>
    <x v="3"/>
  </r>
  <r>
    <x v="46"/>
    <x v="107"/>
    <n v="4.6511627906976747"/>
    <x v="2"/>
    <x v="3"/>
  </r>
  <r>
    <x v="46"/>
    <x v="108"/>
    <n v="2.3255813953488373"/>
    <x v="2"/>
    <x v="3"/>
  </r>
  <r>
    <x v="46"/>
    <x v="109"/>
    <n v="9.3023255813953494"/>
    <x v="2"/>
    <x v="3"/>
  </r>
  <r>
    <x v="46"/>
    <x v="110"/>
    <n v="39.534883720930232"/>
    <x v="2"/>
    <x v="3"/>
  </r>
  <r>
    <x v="46"/>
    <x v="111"/>
    <n v="44.186046511627907"/>
    <x v="2"/>
    <x v="3"/>
  </r>
  <r>
    <x v="47"/>
    <x v="107"/>
    <n v="33.333333333333336"/>
    <x v="2"/>
    <x v="3"/>
  </r>
  <r>
    <x v="47"/>
    <x v="108"/>
    <n v="0"/>
    <x v="2"/>
    <x v="3"/>
  </r>
  <r>
    <x v="47"/>
    <x v="109"/>
    <n v="33.333333333333336"/>
    <x v="2"/>
    <x v="3"/>
  </r>
  <r>
    <x v="47"/>
    <x v="110"/>
    <n v="11.111111111111111"/>
    <x v="2"/>
    <x v="3"/>
  </r>
  <r>
    <x v="47"/>
    <x v="111"/>
    <n v="22.222222222222221"/>
    <x v="2"/>
    <x v="3"/>
  </r>
  <r>
    <x v="41"/>
    <x v="107"/>
    <n v="7.6923076923076925"/>
    <x v="3"/>
    <x v="3"/>
  </r>
  <r>
    <x v="41"/>
    <x v="108"/>
    <n v="2.5641025641025643"/>
    <x v="3"/>
    <x v="3"/>
  </r>
  <r>
    <x v="41"/>
    <x v="109"/>
    <n v="7.6923076923076925"/>
    <x v="3"/>
    <x v="3"/>
  </r>
  <r>
    <x v="41"/>
    <x v="110"/>
    <n v="43.589743589743591"/>
    <x v="3"/>
    <x v="3"/>
  </r>
  <r>
    <x v="41"/>
    <x v="111"/>
    <n v="38.46153846153846"/>
    <x v="3"/>
    <x v="3"/>
  </r>
  <r>
    <x v="42"/>
    <x v="107"/>
    <n v="0"/>
    <x v="3"/>
    <x v="3"/>
  </r>
  <r>
    <x v="42"/>
    <x v="108"/>
    <n v="0"/>
    <x v="3"/>
    <x v="3"/>
  </r>
  <r>
    <x v="42"/>
    <x v="109"/>
    <n v="0"/>
    <x v="3"/>
    <x v="3"/>
  </r>
  <r>
    <x v="42"/>
    <x v="110"/>
    <n v="25"/>
    <x v="3"/>
    <x v="3"/>
  </r>
  <r>
    <x v="42"/>
    <x v="111"/>
    <n v="75"/>
    <x v="3"/>
    <x v="3"/>
  </r>
  <r>
    <x v="43"/>
    <x v="107"/>
    <n v="3.8314176245210727"/>
    <x v="3"/>
    <x v="3"/>
  </r>
  <r>
    <x v="43"/>
    <x v="108"/>
    <n v="1.5325670498084292"/>
    <x v="3"/>
    <x v="3"/>
  </r>
  <r>
    <x v="43"/>
    <x v="109"/>
    <n v="3.4482758620689653"/>
    <x v="3"/>
    <x v="3"/>
  </r>
  <r>
    <x v="43"/>
    <x v="110"/>
    <n v="24.137931034482758"/>
    <x v="3"/>
    <x v="3"/>
  </r>
  <r>
    <x v="43"/>
    <x v="111"/>
    <n v="67.049808429118769"/>
    <x v="3"/>
    <x v="3"/>
  </r>
  <r>
    <x v="44"/>
    <x v="107"/>
    <n v="0"/>
    <x v="3"/>
    <x v="3"/>
  </r>
  <r>
    <x v="44"/>
    <x v="108"/>
    <n v="14.285714285714286"/>
    <x v="3"/>
    <x v="3"/>
  </r>
  <r>
    <x v="44"/>
    <x v="109"/>
    <n v="0"/>
    <x v="3"/>
    <x v="3"/>
  </r>
  <r>
    <x v="44"/>
    <x v="110"/>
    <n v="28.571428571428573"/>
    <x v="3"/>
    <x v="3"/>
  </r>
  <r>
    <x v="44"/>
    <x v="111"/>
    <n v="57.142857142857146"/>
    <x v="3"/>
    <x v="3"/>
  </r>
  <r>
    <x v="45"/>
    <x v="107"/>
    <n v="3.6363636363636362"/>
    <x v="3"/>
    <x v="3"/>
  </r>
  <r>
    <x v="45"/>
    <x v="108"/>
    <n v="1.8181818181818181"/>
    <x v="3"/>
    <x v="3"/>
  </r>
  <r>
    <x v="45"/>
    <x v="109"/>
    <n v="10.909090909090908"/>
    <x v="3"/>
    <x v="3"/>
  </r>
  <r>
    <x v="45"/>
    <x v="110"/>
    <n v="32.727272727272727"/>
    <x v="3"/>
    <x v="3"/>
  </r>
  <r>
    <x v="45"/>
    <x v="111"/>
    <n v="50.909090909090907"/>
    <x v="3"/>
    <x v="3"/>
  </r>
  <r>
    <x v="46"/>
    <x v="107"/>
    <n v="1.8867924528301887"/>
    <x v="3"/>
    <x v="3"/>
  </r>
  <r>
    <x v="46"/>
    <x v="108"/>
    <n v="1.8867924528301887"/>
    <x v="3"/>
    <x v="3"/>
  </r>
  <r>
    <x v="46"/>
    <x v="109"/>
    <n v="9.433962264150944"/>
    <x v="3"/>
    <x v="3"/>
  </r>
  <r>
    <x v="46"/>
    <x v="110"/>
    <n v="47.169811320754718"/>
    <x v="3"/>
    <x v="3"/>
  </r>
  <r>
    <x v="46"/>
    <x v="111"/>
    <n v="39.622641509433961"/>
    <x v="3"/>
    <x v="3"/>
  </r>
  <r>
    <x v="47"/>
    <x v="107"/>
    <n v="10"/>
    <x v="3"/>
    <x v="3"/>
  </r>
  <r>
    <x v="47"/>
    <x v="108"/>
    <n v="10"/>
    <x v="3"/>
    <x v="3"/>
  </r>
  <r>
    <x v="47"/>
    <x v="109"/>
    <n v="30"/>
    <x v="3"/>
    <x v="3"/>
  </r>
  <r>
    <x v="47"/>
    <x v="110"/>
    <n v="20"/>
    <x v="3"/>
    <x v="3"/>
  </r>
  <r>
    <x v="47"/>
    <x v="111"/>
    <n v="30"/>
    <x v="3"/>
    <x v="3"/>
  </r>
  <r>
    <x v="41"/>
    <x v="107"/>
    <n v="5.5555555555555554"/>
    <x v="4"/>
    <x v="3"/>
  </r>
  <r>
    <x v="41"/>
    <x v="108"/>
    <n v="5.5555555555555554"/>
    <x v="4"/>
    <x v="3"/>
  </r>
  <r>
    <x v="41"/>
    <x v="109"/>
    <n v="0"/>
    <x v="4"/>
    <x v="3"/>
  </r>
  <r>
    <x v="41"/>
    <x v="110"/>
    <n v="50"/>
    <x v="4"/>
    <x v="3"/>
  </r>
  <r>
    <x v="41"/>
    <x v="111"/>
    <n v="38.888888888888886"/>
    <x v="4"/>
    <x v="3"/>
  </r>
  <r>
    <x v="42"/>
    <x v="107"/>
    <n v="0"/>
    <x v="4"/>
    <x v="3"/>
  </r>
  <r>
    <x v="42"/>
    <x v="108"/>
    <n v="12.5"/>
    <x v="4"/>
    <x v="3"/>
  </r>
  <r>
    <x v="42"/>
    <x v="109"/>
    <n v="25"/>
    <x v="4"/>
    <x v="3"/>
  </r>
  <r>
    <x v="42"/>
    <x v="110"/>
    <n v="25"/>
    <x v="4"/>
    <x v="3"/>
  </r>
  <r>
    <x v="42"/>
    <x v="111"/>
    <n v="37.5"/>
    <x v="4"/>
    <x v="3"/>
  </r>
  <r>
    <x v="43"/>
    <x v="107"/>
    <n v="4.5454545454545459"/>
    <x v="4"/>
    <x v="3"/>
  </r>
  <r>
    <x v="43"/>
    <x v="108"/>
    <n v="0"/>
    <x v="4"/>
    <x v="3"/>
  </r>
  <r>
    <x v="43"/>
    <x v="109"/>
    <n v="10.909090909090908"/>
    <x v="4"/>
    <x v="3"/>
  </r>
  <r>
    <x v="43"/>
    <x v="110"/>
    <n v="40"/>
    <x v="4"/>
    <x v="3"/>
  </r>
  <r>
    <x v="43"/>
    <x v="111"/>
    <n v="44.545454545454547"/>
    <x v="4"/>
    <x v="3"/>
  </r>
  <r>
    <x v="44"/>
    <x v="107"/>
    <n v="0"/>
    <x v="4"/>
    <x v="3"/>
  </r>
  <r>
    <x v="44"/>
    <x v="108"/>
    <n v="0"/>
    <x v="4"/>
    <x v="3"/>
  </r>
  <r>
    <x v="44"/>
    <x v="109"/>
    <n v="20"/>
    <x v="4"/>
    <x v="3"/>
  </r>
  <r>
    <x v="44"/>
    <x v="110"/>
    <n v="0"/>
    <x v="4"/>
    <x v="3"/>
  </r>
  <r>
    <x v="44"/>
    <x v="111"/>
    <n v="80"/>
    <x v="4"/>
    <x v="3"/>
  </r>
  <r>
    <x v="45"/>
    <x v="107"/>
    <n v="3.5714285714285716"/>
    <x v="4"/>
    <x v="3"/>
  </r>
  <r>
    <x v="45"/>
    <x v="108"/>
    <n v="0"/>
    <x v="4"/>
    <x v="3"/>
  </r>
  <r>
    <x v="45"/>
    <x v="109"/>
    <n v="3.5714285714285716"/>
    <x v="4"/>
    <x v="3"/>
  </r>
  <r>
    <x v="45"/>
    <x v="110"/>
    <n v="46.428571428571431"/>
    <x v="4"/>
    <x v="3"/>
  </r>
  <r>
    <x v="45"/>
    <x v="111"/>
    <n v="46.428571428571431"/>
    <x v="4"/>
    <x v="3"/>
  </r>
  <r>
    <x v="46"/>
    <x v="107"/>
    <n v="3.225806451612903"/>
    <x v="4"/>
    <x v="3"/>
  </r>
  <r>
    <x v="46"/>
    <x v="108"/>
    <n v="3.225806451612903"/>
    <x v="4"/>
    <x v="3"/>
  </r>
  <r>
    <x v="46"/>
    <x v="109"/>
    <n v="19.35483870967742"/>
    <x v="4"/>
    <x v="3"/>
  </r>
  <r>
    <x v="46"/>
    <x v="110"/>
    <n v="32.258064516129032"/>
    <x v="4"/>
    <x v="3"/>
  </r>
  <r>
    <x v="46"/>
    <x v="111"/>
    <n v="41.935483870967744"/>
    <x v="4"/>
    <x v="3"/>
  </r>
  <r>
    <x v="47"/>
    <x v="107"/>
    <n v="33.333333333333336"/>
    <x v="4"/>
    <x v="3"/>
  </r>
  <r>
    <x v="47"/>
    <x v="108"/>
    <n v="33.333333333333336"/>
    <x v="4"/>
    <x v="3"/>
  </r>
  <r>
    <x v="47"/>
    <x v="109"/>
    <n v="33.333333333333336"/>
    <x v="4"/>
    <x v="3"/>
  </r>
  <r>
    <x v="47"/>
    <x v="110"/>
    <n v="0"/>
    <x v="4"/>
    <x v="3"/>
  </r>
  <r>
    <x v="47"/>
    <x v="111"/>
    <n v="0"/>
    <x v="4"/>
    <x v="3"/>
  </r>
  <r>
    <x v="41"/>
    <x v="107"/>
    <n v="0"/>
    <x v="5"/>
    <x v="3"/>
  </r>
  <r>
    <x v="41"/>
    <x v="108"/>
    <n v="0"/>
    <x v="5"/>
    <x v="3"/>
  </r>
  <r>
    <x v="41"/>
    <x v="109"/>
    <n v="0"/>
    <x v="5"/>
    <x v="3"/>
  </r>
  <r>
    <x v="41"/>
    <x v="110"/>
    <n v="71.428571428571431"/>
    <x v="5"/>
    <x v="3"/>
  </r>
  <r>
    <x v="41"/>
    <x v="111"/>
    <n v="28.571428571428573"/>
    <x v="5"/>
    <x v="3"/>
  </r>
  <r>
    <x v="42"/>
    <x v="107"/>
    <n v="0"/>
    <x v="5"/>
    <x v="3"/>
  </r>
  <r>
    <x v="42"/>
    <x v="108"/>
    <n v="0"/>
    <x v="5"/>
    <x v="3"/>
  </r>
  <r>
    <x v="42"/>
    <x v="109"/>
    <n v="0"/>
    <x v="5"/>
    <x v="3"/>
  </r>
  <r>
    <x v="42"/>
    <x v="110"/>
    <n v="100"/>
    <x v="5"/>
    <x v="3"/>
  </r>
  <r>
    <x v="42"/>
    <x v="111"/>
    <n v="0"/>
    <x v="5"/>
    <x v="3"/>
  </r>
  <r>
    <x v="43"/>
    <x v="107"/>
    <n v="0"/>
    <x v="5"/>
    <x v="3"/>
  </r>
  <r>
    <x v="43"/>
    <x v="108"/>
    <n v="0"/>
    <x v="5"/>
    <x v="3"/>
  </r>
  <r>
    <x v="43"/>
    <x v="109"/>
    <n v="6.25"/>
    <x v="5"/>
    <x v="3"/>
  </r>
  <r>
    <x v="43"/>
    <x v="110"/>
    <n v="43.75"/>
    <x v="5"/>
    <x v="3"/>
  </r>
  <r>
    <x v="43"/>
    <x v="111"/>
    <n v="50"/>
    <x v="5"/>
    <x v="3"/>
  </r>
  <r>
    <x v="44"/>
    <x v="107"/>
    <n v="0"/>
    <x v="5"/>
    <x v="3"/>
  </r>
  <r>
    <x v="44"/>
    <x v="108"/>
    <n v="0"/>
    <x v="5"/>
    <x v="3"/>
  </r>
  <r>
    <x v="44"/>
    <x v="109"/>
    <n v="0"/>
    <x v="5"/>
    <x v="3"/>
  </r>
  <r>
    <x v="44"/>
    <x v="110"/>
    <n v="0"/>
    <x v="5"/>
    <x v="3"/>
  </r>
  <r>
    <x v="44"/>
    <x v="111"/>
    <n v="100"/>
    <x v="5"/>
    <x v="3"/>
  </r>
  <r>
    <x v="45"/>
    <x v="107"/>
    <n v="0"/>
    <x v="5"/>
    <x v="3"/>
  </r>
  <r>
    <x v="45"/>
    <x v="108"/>
    <n v="0"/>
    <x v="5"/>
    <x v="3"/>
  </r>
  <r>
    <x v="45"/>
    <x v="109"/>
    <n v="0"/>
    <x v="5"/>
    <x v="3"/>
  </r>
  <r>
    <x v="45"/>
    <x v="110"/>
    <n v="41.666666666666664"/>
    <x v="5"/>
    <x v="3"/>
  </r>
  <r>
    <x v="45"/>
    <x v="111"/>
    <n v="58.333333333333336"/>
    <x v="5"/>
    <x v="3"/>
  </r>
  <r>
    <x v="46"/>
    <x v="107"/>
    <n v="0"/>
    <x v="5"/>
    <x v="3"/>
  </r>
  <r>
    <x v="46"/>
    <x v="108"/>
    <n v="0"/>
    <x v="5"/>
    <x v="3"/>
  </r>
  <r>
    <x v="46"/>
    <x v="109"/>
    <n v="18.181818181818183"/>
    <x v="5"/>
    <x v="3"/>
  </r>
  <r>
    <x v="46"/>
    <x v="110"/>
    <n v="45.454545454545453"/>
    <x v="5"/>
    <x v="3"/>
  </r>
  <r>
    <x v="46"/>
    <x v="111"/>
    <n v="36.363636363636367"/>
    <x v="5"/>
    <x v="3"/>
  </r>
  <r>
    <x v="47"/>
    <x v="107"/>
    <n v="0"/>
    <x v="5"/>
    <x v="3"/>
  </r>
  <r>
    <x v="47"/>
    <x v="108"/>
    <n v="0"/>
    <x v="5"/>
    <x v="3"/>
  </r>
  <r>
    <x v="47"/>
    <x v="109"/>
    <n v="0"/>
    <x v="5"/>
    <x v="3"/>
  </r>
  <r>
    <x v="47"/>
    <x v="110"/>
    <n v="0"/>
    <x v="5"/>
    <x v="3"/>
  </r>
  <r>
    <x v="47"/>
    <x v="111"/>
    <n v="0"/>
    <x v="5"/>
    <x v="3"/>
  </r>
  <r>
    <x v="41"/>
    <x v="107"/>
    <n v="0"/>
    <x v="6"/>
    <x v="3"/>
  </r>
  <r>
    <x v="41"/>
    <x v="108"/>
    <n v="0"/>
    <x v="6"/>
    <x v="3"/>
  </r>
  <r>
    <x v="41"/>
    <x v="109"/>
    <n v="0"/>
    <x v="6"/>
    <x v="3"/>
  </r>
  <r>
    <x v="41"/>
    <x v="110"/>
    <n v="0"/>
    <x v="6"/>
    <x v="3"/>
  </r>
  <r>
    <x v="41"/>
    <x v="111"/>
    <n v="100"/>
    <x v="6"/>
    <x v="3"/>
  </r>
  <r>
    <x v="42"/>
    <x v="107"/>
    <n v="0"/>
    <x v="6"/>
    <x v="3"/>
  </r>
  <r>
    <x v="42"/>
    <x v="108"/>
    <n v="0"/>
    <x v="6"/>
    <x v="3"/>
  </r>
  <r>
    <x v="42"/>
    <x v="109"/>
    <n v="0"/>
    <x v="6"/>
    <x v="3"/>
  </r>
  <r>
    <x v="42"/>
    <x v="110"/>
    <n v="0"/>
    <x v="6"/>
    <x v="3"/>
  </r>
  <r>
    <x v="42"/>
    <x v="111"/>
    <n v="0"/>
    <x v="6"/>
    <x v="3"/>
  </r>
  <r>
    <x v="43"/>
    <x v="107"/>
    <n v="8.695652173913043"/>
    <x v="6"/>
    <x v="3"/>
  </r>
  <r>
    <x v="43"/>
    <x v="108"/>
    <n v="0"/>
    <x v="6"/>
    <x v="3"/>
  </r>
  <r>
    <x v="43"/>
    <x v="109"/>
    <n v="13.043478260869565"/>
    <x v="6"/>
    <x v="3"/>
  </r>
  <r>
    <x v="43"/>
    <x v="110"/>
    <n v="34.782608695652172"/>
    <x v="6"/>
    <x v="3"/>
  </r>
  <r>
    <x v="43"/>
    <x v="111"/>
    <n v="43.478260869565219"/>
    <x v="6"/>
    <x v="3"/>
  </r>
  <r>
    <x v="44"/>
    <x v="107"/>
    <n v="0"/>
    <x v="6"/>
    <x v="3"/>
  </r>
  <r>
    <x v="44"/>
    <x v="108"/>
    <n v="0"/>
    <x v="6"/>
    <x v="3"/>
  </r>
  <r>
    <x v="44"/>
    <x v="109"/>
    <n v="0"/>
    <x v="6"/>
    <x v="3"/>
  </r>
  <r>
    <x v="44"/>
    <x v="110"/>
    <n v="0"/>
    <x v="6"/>
    <x v="3"/>
  </r>
  <r>
    <x v="44"/>
    <x v="111"/>
    <n v="100"/>
    <x v="6"/>
    <x v="3"/>
  </r>
  <r>
    <x v="45"/>
    <x v="107"/>
    <n v="0"/>
    <x v="6"/>
    <x v="3"/>
  </r>
  <r>
    <x v="45"/>
    <x v="108"/>
    <n v="0"/>
    <x v="6"/>
    <x v="3"/>
  </r>
  <r>
    <x v="45"/>
    <x v="109"/>
    <n v="0"/>
    <x v="6"/>
    <x v="3"/>
  </r>
  <r>
    <x v="45"/>
    <x v="110"/>
    <n v="57.142857142857146"/>
    <x v="6"/>
    <x v="3"/>
  </r>
  <r>
    <x v="45"/>
    <x v="111"/>
    <n v="42.857142857142854"/>
    <x v="6"/>
    <x v="3"/>
  </r>
  <r>
    <x v="46"/>
    <x v="107"/>
    <n v="0"/>
    <x v="6"/>
    <x v="3"/>
  </r>
  <r>
    <x v="46"/>
    <x v="108"/>
    <n v="0"/>
    <x v="6"/>
    <x v="3"/>
  </r>
  <r>
    <x v="46"/>
    <x v="109"/>
    <n v="25"/>
    <x v="6"/>
    <x v="3"/>
  </r>
  <r>
    <x v="46"/>
    <x v="110"/>
    <n v="25"/>
    <x v="6"/>
    <x v="3"/>
  </r>
  <r>
    <x v="46"/>
    <x v="111"/>
    <n v="50"/>
    <x v="6"/>
    <x v="3"/>
  </r>
  <r>
    <x v="47"/>
    <x v="107"/>
    <n v="0"/>
    <x v="6"/>
    <x v="3"/>
  </r>
  <r>
    <x v="47"/>
    <x v="108"/>
    <n v="0"/>
    <x v="6"/>
    <x v="3"/>
  </r>
  <r>
    <x v="47"/>
    <x v="109"/>
    <n v="0"/>
    <x v="6"/>
    <x v="3"/>
  </r>
  <r>
    <x v="47"/>
    <x v="110"/>
    <n v="0"/>
    <x v="6"/>
    <x v="3"/>
  </r>
  <r>
    <x v="47"/>
    <x v="111"/>
    <n v="0"/>
    <x v="6"/>
    <x v="3"/>
  </r>
  <r>
    <x v="41"/>
    <x v="107"/>
    <n v="0"/>
    <x v="7"/>
    <x v="3"/>
  </r>
  <r>
    <x v="41"/>
    <x v="108"/>
    <n v="0"/>
    <x v="7"/>
    <x v="3"/>
  </r>
  <r>
    <x v="41"/>
    <x v="109"/>
    <n v="0"/>
    <x v="7"/>
    <x v="3"/>
  </r>
  <r>
    <x v="41"/>
    <x v="110"/>
    <n v="25"/>
    <x v="7"/>
    <x v="3"/>
  </r>
  <r>
    <x v="41"/>
    <x v="111"/>
    <n v="75"/>
    <x v="7"/>
    <x v="3"/>
  </r>
  <r>
    <x v="42"/>
    <x v="107"/>
    <n v="0"/>
    <x v="7"/>
    <x v="3"/>
  </r>
  <r>
    <x v="42"/>
    <x v="108"/>
    <n v="100"/>
    <x v="7"/>
    <x v="3"/>
  </r>
  <r>
    <x v="42"/>
    <x v="109"/>
    <n v="0"/>
    <x v="7"/>
    <x v="3"/>
  </r>
  <r>
    <x v="42"/>
    <x v="110"/>
    <n v="0"/>
    <x v="7"/>
    <x v="3"/>
  </r>
  <r>
    <x v="42"/>
    <x v="111"/>
    <n v="0"/>
    <x v="7"/>
    <x v="3"/>
  </r>
  <r>
    <x v="43"/>
    <x v="107"/>
    <n v="6.8965517241379306"/>
    <x v="7"/>
    <x v="3"/>
  </r>
  <r>
    <x v="43"/>
    <x v="108"/>
    <n v="0"/>
    <x v="7"/>
    <x v="3"/>
  </r>
  <r>
    <x v="43"/>
    <x v="109"/>
    <n v="13.793103448275861"/>
    <x v="7"/>
    <x v="3"/>
  </r>
  <r>
    <x v="43"/>
    <x v="110"/>
    <n v="44.827586206896555"/>
    <x v="7"/>
    <x v="3"/>
  </r>
  <r>
    <x v="43"/>
    <x v="111"/>
    <n v="34.482758620689658"/>
    <x v="7"/>
    <x v="3"/>
  </r>
  <r>
    <x v="44"/>
    <x v="107"/>
    <n v="0"/>
    <x v="7"/>
    <x v="3"/>
  </r>
  <r>
    <x v="44"/>
    <x v="108"/>
    <n v="0"/>
    <x v="7"/>
    <x v="3"/>
  </r>
  <r>
    <x v="44"/>
    <x v="109"/>
    <n v="50"/>
    <x v="7"/>
    <x v="3"/>
  </r>
  <r>
    <x v="44"/>
    <x v="110"/>
    <n v="0"/>
    <x v="7"/>
    <x v="3"/>
  </r>
  <r>
    <x v="44"/>
    <x v="111"/>
    <n v="50"/>
    <x v="7"/>
    <x v="3"/>
  </r>
  <r>
    <x v="45"/>
    <x v="107"/>
    <n v="0"/>
    <x v="7"/>
    <x v="3"/>
  </r>
  <r>
    <x v="45"/>
    <x v="108"/>
    <n v="0"/>
    <x v="7"/>
    <x v="3"/>
  </r>
  <r>
    <x v="45"/>
    <x v="109"/>
    <n v="33.333333333333336"/>
    <x v="7"/>
    <x v="3"/>
  </r>
  <r>
    <x v="45"/>
    <x v="110"/>
    <n v="33.333333333333336"/>
    <x v="7"/>
    <x v="3"/>
  </r>
  <r>
    <x v="45"/>
    <x v="111"/>
    <n v="33.333333333333336"/>
    <x v="7"/>
    <x v="3"/>
  </r>
  <r>
    <x v="46"/>
    <x v="107"/>
    <n v="10"/>
    <x v="7"/>
    <x v="3"/>
  </r>
  <r>
    <x v="46"/>
    <x v="108"/>
    <n v="0"/>
    <x v="7"/>
    <x v="3"/>
  </r>
  <r>
    <x v="46"/>
    <x v="109"/>
    <n v="30"/>
    <x v="7"/>
    <x v="3"/>
  </r>
  <r>
    <x v="46"/>
    <x v="110"/>
    <n v="10"/>
    <x v="7"/>
    <x v="3"/>
  </r>
  <r>
    <x v="46"/>
    <x v="111"/>
    <n v="50"/>
    <x v="7"/>
    <x v="3"/>
  </r>
  <r>
    <x v="47"/>
    <x v="107"/>
    <n v="50"/>
    <x v="7"/>
    <x v="3"/>
  </r>
  <r>
    <x v="47"/>
    <x v="108"/>
    <n v="0"/>
    <x v="7"/>
    <x v="3"/>
  </r>
  <r>
    <x v="47"/>
    <x v="109"/>
    <n v="50"/>
    <x v="7"/>
    <x v="3"/>
  </r>
  <r>
    <x v="47"/>
    <x v="110"/>
    <n v="0"/>
    <x v="7"/>
    <x v="3"/>
  </r>
  <r>
    <x v="47"/>
    <x v="111"/>
    <n v="0"/>
    <x v="7"/>
    <x v="3"/>
  </r>
  <r>
    <x v="41"/>
    <x v="107"/>
    <n v="16.666666666666668"/>
    <x v="8"/>
    <x v="3"/>
  </r>
  <r>
    <x v="41"/>
    <x v="108"/>
    <n v="16.666666666666668"/>
    <x v="8"/>
    <x v="3"/>
  </r>
  <r>
    <x v="41"/>
    <x v="109"/>
    <n v="0"/>
    <x v="8"/>
    <x v="3"/>
  </r>
  <r>
    <x v="41"/>
    <x v="110"/>
    <n v="50"/>
    <x v="8"/>
    <x v="3"/>
  </r>
  <r>
    <x v="41"/>
    <x v="111"/>
    <n v="16.666666666666668"/>
    <x v="8"/>
    <x v="3"/>
  </r>
  <r>
    <x v="42"/>
    <x v="107"/>
    <n v="0"/>
    <x v="8"/>
    <x v="3"/>
  </r>
  <r>
    <x v="42"/>
    <x v="108"/>
    <n v="0"/>
    <x v="8"/>
    <x v="3"/>
  </r>
  <r>
    <x v="42"/>
    <x v="109"/>
    <n v="33.333333333333336"/>
    <x v="8"/>
    <x v="3"/>
  </r>
  <r>
    <x v="42"/>
    <x v="110"/>
    <n v="16.666666666666668"/>
    <x v="8"/>
    <x v="3"/>
  </r>
  <r>
    <x v="42"/>
    <x v="111"/>
    <n v="50"/>
    <x v="8"/>
    <x v="3"/>
  </r>
  <r>
    <x v="43"/>
    <x v="107"/>
    <n v="3.8461538461538463"/>
    <x v="8"/>
    <x v="3"/>
  </r>
  <r>
    <x v="43"/>
    <x v="108"/>
    <n v="0"/>
    <x v="8"/>
    <x v="3"/>
  </r>
  <r>
    <x v="43"/>
    <x v="109"/>
    <n v="11.538461538461538"/>
    <x v="8"/>
    <x v="3"/>
  </r>
  <r>
    <x v="43"/>
    <x v="110"/>
    <n v="34.615384615384613"/>
    <x v="8"/>
    <x v="3"/>
  </r>
  <r>
    <x v="43"/>
    <x v="111"/>
    <n v="50"/>
    <x v="8"/>
    <x v="3"/>
  </r>
  <r>
    <x v="44"/>
    <x v="107"/>
    <n v="0"/>
    <x v="8"/>
    <x v="3"/>
  </r>
  <r>
    <x v="44"/>
    <x v="108"/>
    <n v="0"/>
    <x v="8"/>
    <x v="3"/>
  </r>
  <r>
    <x v="44"/>
    <x v="109"/>
    <n v="0"/>
    <x v="8"/>
    <x v="3"/>
  </r>
  <r>
    <x v="44"/>
    <x v="110"/>
    <n v="0"/>
    <x v="8"/>
    <x v="3"/>
  </r>
  <r>
    <x v="44"/>
    <x v="111"/>
    <n v="0"/>
    <x v="8"/>
    <x v="3"/>
  </r>
  <r>
    <x v="45"/>
    <x v="107"/>
    <n v="16.666666666666668"/>
    <x v="8"/>
    <x v="3"/>
  </r>
  <r>
    <x v="45"/>
    <x v="108"/>
    <n v="0"/>
    <x v="8"/>
    <x v="3"/>
  </r>
  <r>
    <x v="45"/>
    <x v="109"/>
    <n v="0"/>
    <x v="8"/>
    <x v="3"/>
  </r>
  <r>
    <x v="45"/>
    <x v="110"/>
    <n v="50"/>
    <x v="8"/>
    <x v="3"/>
  </r>
  <r>
    <x v="45"/>
    <x v="111"/>
    <n v="33.333333333333336"/>
    <x v="8"/>
    <x v="3"/>
  </r>
  <r>
    <x v="46"/>
    <x v="107"/>
    <n v="0"/>
    <x v="8"/>
    <x v="3"/>
  </r>
  <r>
    <x v="46"/>
    <x v="108"/>
    <n v="16.666666666666668"/>
    <x v="8"/>
    <x v="3"/>
  </r>
  <r>
    <x v="46"/>
    <x v="109"/>
    <n v="0"/>
    <x v="8"/>
    <x v="3"/>
  </r>
  <r>
    <x v="46"/>
    <x v="110"/>
    <n v="50"/>
    <x v="8"/>
    <x v="3"/>
  </r>
  <r>
    <x v="46"/>
    <x v="111"/>
    <n v="33.333333333333336"/>
    <x v="8"/>
    <x v="3"/>
  </r>
  <r>
    <x v="47"/>
    <x v="107"/>
    <n v="0"/>
    <x v="8"/>
    <x v="3"/>
  </r>
  <r>
    <x v="47"/>
    <x v="108"/>
    <n v="100"/>
    <x v="8"/>
    <x v="3"/>
  </r>
  <r>
    <x v="47"/>
    <x v="109"/>
    <n v="0"/>
    <x v="8"/>
    <x v="3"/>
  </r>
  <r>
    <x v="47"/>
    <x v="110"/>
    <n v="0"/>
    <x v="8"/>
    <x v="3"/>
  </r>
  <r>
    <x v="47"/>
    <x v="111"/>
    <n v="0"/>
    <x v="8"/>
    <x v="3"/>
  </r>
  <r>
    <x v="41"/>
    <x v="107"/>
    <n v="0"/>
    <x v="9"/>
    <x v="3"/>
  </r>
  <r>
    <x v="41"/>
    <x v="108"/>
    <n v="0"/>
    <x v="9"/>
    <x v="3"/>
  </r>
  <r>
    <x v="41"/>
    <x v="109"/>
    <n v="16.666666666666668"/>
    <x v="9"/>
    <x v="3"/>
  </r>
  <r>
    <x v="41"/>
    <x v="110"/>
    <n v="66.666666666666671"/>
    <x v="9"/>
    <x v="3"/>
  </r>
  <r>
    <x v="41"/>
    <x v="111"/>
    <n v="16.666666666666668"/>
    <x v="9"/>
    <x v="3"/>
  </r>
  <r>
    <x v="42"/>
    <x v="107"/>
    <n v="0"/>
    <x v="9"/>
    <x v="3"/>
  </r>
  <r>
    <x v="42"/>
    <x v="108"/>
    <n v="0"/>
    <x v="9"/>
    <x v="3"/>
  </r>
  <r>
    <x v="42"/>
    <x v="109"/>
    <n v="0"/>
    <x v="9"/>
    <x v="3"/>
  </r>
  <r>
    <x v="42"/>
    <x v="110"/>
    <n v="0"/>
    <x v="9"/>
    <x v="3"/>
  </r>
  <r>
    <x v="42"/>
    <x v="111"/>
    <n v="0"/>
    <x v="9"/>
    <x v="3"/>
  </r>
  <r>
    <x v="43"/>
    <x v="107"/>
    <n v="0"/>
    <x v="9"/>
    <x v="3"/>
  </r>
  <r>
    <x v="43"/>
    <x v="108"/>
    <n v="0"/>
    <x v="9"/>
    <x v="3"/>
  </r>
  <r>
    <x v="43"/>
    <x v="109"/>
    <n v="13.636363636363637"/>
    <x v="9"/>
    <x v="3"/>
  </r>
  <r>
    <x v="43"/>
    <x v="110"/>
    <n v="59.090909090909093"/>
    <x v="9"/>
    <x v="3"/>
  </r>
  <r>
    <x v="43"/>
    <x v="111"/>
    <n v="27.272727272727273"/>
    <x v="9"/>
    <x v="3"/>
  </r>
  <r>
    <x v="44"/>
    <x v="107"/>
    <n v="0"/>
    <x v="9"/>
    <x v="3"/>
  </r>
  <r>
    <x v="44"/>
    <x v="108"/>
    <n v="0"/>
    <x v="9"/>
    <x v="3"/>
  </r>
  <r>
    <x v="44"/>
    <x v="109"/>
    <n v="0"/>
    <x v="9"/>
    <x v="3"/>
  </r>
  <r>
    <x v="44"/>
    <x v="110"/>
    <n v="50"/>
    <x v="9"/>
    <x v="3"/>
  </r>
  <r>
    <x v="44"/>
    <x v="111"/>
    <n v="50"/>
    <x v="9"/>
    <x v="3"/>
  </r>
  <r>
    <x v="45"/>
    <x v="107"/>
    <n v="0"/>
    <x v="9"/>
    <x v="3"/>
  </r>
  <r>
    <x v="45"/>
    <x v="108"/>
    <n v="0"/>
    <x v="9"/>
    <x v="3"/>
  </r>
  <r>
    <x v="45"/>
    <x v="109"/>
    <n v="0"/>
    <x v="9"/>
    <x v="3"/>
  </r>
  <r>
    <x v="45"/>
    <x v="110"/>
    <n v="62.5"/>
    <x v="9"/>
    <x v="3"/>
  </r>
  <r>
    <x v="45"/>
    <x v="111"/>
    <n v="37.5"/>
    <x v="9"/>
    <x v="3"/>
  </r>
  <r>
    <x v="46"/>
    <x v="107"/>
    <n v="0"/>
    <x v="9"/>
    <x v="3"/>
  </r>
  <r>
    <x v="46"/>
    <x v="108"/>
    <n v="0"/>
    <x v="9"/>
    <x v="3"/>
  </r>
  <r>
    <x v="46"/>
    <x v="109"/>
    <n v="0"/>
    <x v="9"/>
    <x v="3"/>
  </r>
  <r>
    <x v="46"/>
    <x v="110"/>
    <n v="75"/>
    <x v="9"/>
    <x v="3"/>
  </r>
  <r>
    <x v="46"/>
    <x v="111"/>
    <n v="25"/>
    <x v="9"/>
    <x v="3"/>
  </r>
  <r>
    <x v="47"/>
    <x v="107"/>
    <n v="0"/>
    <x v="9"/>
    <x v="3"/>
  </r>
  <r>
    <x v="47"/>
    <x v="108"/>
    <n v="0"/>
    <x v="9"/>
    <x v="3"/>
  </r>
  <r>
    <x v="47"/>
    <x v="109"/>
    <n v="0"/>
    <x v="9"/>
    <x v="3"/>
  </r>
  <r>
    <x v="47"/>
    <x v="110"/>
    <n v="0"/>
    <x v="9"/>
    <x v="3"/>
  </r>
  <r>
    <x v="47"/>
    <x v="111"/>
    <n v="0"/>
    <x v="9"/>
    <x v="3"/>
  </r>
  <r>
    <x v="41"/>
    <x v="107"/>
    <n v="0"/>
    <x v="10"/>
    <x v="3"/>
  </r>
  <r>
    <x v="41"/>
    <x v="108"/>
    <n v="0"/>
    <x v="10"/>
    <x v="3"/>
  </r>
  <r>
    <x v="41"/>
    <x v="109"/>
    <n v="25"/>
    <x v="10"/>
    <x v="3"/>
  </r>
  <r>
    <x v="41"/>
    <x v="110"/>
    <n v="50"/>
    <x v="10"/>
    <x v="3"/>
  </r>
  <r>
    <x v="41"/>
    <x v="111"/>
    <n v="25"/>
    <x v="10"/>
    <x v="3"/>
  </r>
  <r>
    <x v="42"/>
    <x v="107"/>
    <n v="0"/>
    <x v="10"/>
    <x v="3"/>
  </r>
  <r>
    <x v="42"/>
    <x v="108"/>
    <n v="0"/>
    <x v="10"/>
    <x v="3"/>
  </r>
  <r>
    <x v="42"/>
    <x v="109"/>
    <n v="0"/>
    <x v="10"/>
    <x v="3"/>
  </r>
  <r>
    <x v="42"/>
    <x v="110"/>
    <n v="50"/>
    <x v="10"/>
    <x v="3"/>
  </r>
  <r>
    <x v="42"/>
    <x v="111"/>
    <n v="50"/>
    <x v="10"/>
    <x v="3"/>
  </r>
  <r>
    <x v="43"/>
    <x v="107"/>
    <n v="0"/>
    <x v="10"/>
    <x v="3"/>
  </r>
  <r>
    <x v="43"/>
    <x v="108"/>
    <n v="12"/>
    <x v="10"/>
    <x v="3"/>
  </r>
  <r>
    <x v="43"/>
    <x v="109"/>
    <n v="4"/>
    <x v="10"/>
    <x v="3"/>
  </r>
  <r>
    <x v="43"/>
    <x v="110"/>
    <n v="20"/>
    <x v="10"/>
    <x v="3"/>
  </r>
  <r>
    <x v="43"/>
    <x v="111"/>
    <n v="64"/>
    <x v="10"/>
    <x v="3"/>
  </r>
  <r>
    <x v="44"/>
    <x v="107"/>
    <n v="0"/>
    <x v="10"/>
    <x v="3"/>
  </r>
  <r>
    <x v="44"/>
    <x v="108"/>
    <n v="0"/>
    <x v="10"/>
    <x v="3"/>
  </r>
  <r>
    <x v="44"/>
    <x v="109"/>
    <n v="0"/>
    <x v="10"/>
    <x v="3"/>
  </r>
  <r>
    <x v="44"/>
    <x v="110"/>
    <n v="0"/>
    <x v="10"/>
    <x v="3"/>
  </r>
  <r>
    <x v="44"/>
    <x v="111"/>
    <n v="100"/>
    <x v="10"/>
    <x v="3"/>
  </r>
  <r>
    <x v="45"/>
    <x v="107"/>
    <n v="0"/>
    <x v="10"/>
    <x v="3"/>
  </r>
  <r>
    <x v="45"/>
    <x v="108"/>
    <n v="11.111111111111111"/>
    <x v="10"/>
    <x v="3"/>
  </r>
  <r>
    <x v="45"/>
    <x v="109"/>
    <n v="0"/>
    <x v="10"/>
    <x v="3"/>
  </r>
  <r>
    <x v="45"/>
    <x v="110"/>
    <n v="33.333333333333336"/>
    <x v="10"/>
    <x v="3"/>
  </r>
  <r>
    <x v="45"/>
    <x v="111"/>
    <n v="55.555555555555557"/>
    <x v="10"/>
    <x v="3"/>
  </r>
  <r>
    <x v="46"/>
    <x v="107"/>
    <n v="0"/>
    <x v="10"/>
    <x v="3"/>
  </r>
  <r>
    <x v="46"/>
    <x v="108"/>
    <n v="0"/>
    <x v="10"/>
    <x v="3"/>
  </r>
  <r>
    <x v="46"/>
    <x v="109"/>
    <n v="0"/>
    <x v="10"/>
    <x v="3"/>
  </r>
  <r>
    <x v="46"/>
    <x v="110"/>
    <n v="20"/>
    <x v="10"/>
    <x v="3"/>
  </r>
  <r>
    <x v="46"/>
    <x v="111"/>
    <n v="80"/>
    <x v="10"/>
    <x v="3"/>
  </r>
  <r>
    <x v="47"/>
    <x v="107"/>
    <n v="50"/>
    <x v="10"/>
    <x v="3"/>
  </r>
  <r>
    <x v="47"/>
    <x v="108"/>
    <n v="0"/>
    <x v="10"/>
    <x v="3"/>
  </r>
  <r>
    <x v="47"/>
    <x v="109"/>
    <n v="0"/>
    <x v="10"/>
    <x v="3"/>
  </r>
  <r>
    <x v="47"/>
    <x v="110"/>
    <n v="50"/>
    <x v="10"/>
    <x v="3"/>
  </r>
  <r>
    <x v="47"/>
    <x v="111"/>
    <n v="0"/>
    <x v="10"/>
    <x v="3"/>
  </r>
  <r>
    <x v="41"/>
    <x v="107"/>
    <n v="0"/>
    <x v="11"/>
    <x v="3"/>
  </r>
  <r>
    <x v="41"/>
    <x v="108"/>
    <n v="0"/>
    <x v="11"/>
    <x v="3"/>
  </r>
  <r>
    <x v="41"/>
    <x v="109"/>
    <n v="0"/>
    <x v="11"/>
    <x v="3"/>
  </r>
  <r>
    <x v="41"/>
    <x v="110"/>
    <n v="0"/>
    <x v="11"/>
    <x v="3"/>
  </r>
  <r>
    <x v="41"/>
    <x v="111"/>
    <n v="100"/>
    <x v="11"/>
    <x v="3"/>
  </r>
  <r>
    <x v="42"/>
    <x v="107"/>
    <n v="0"/>
    <x v="11"/>
    <x v="3"/>
  </r>
  <r>
    <x v="42"/>
    <x v="108"/>
    <n v="0"/>
    <x v="11"/>
    <x v="3"/>
  </r>
  <r>
    <x v="42"/>
    <x v="109"/>
    <n v="0"/>
    <x v="11"/>
    <x v="3"/>
  </r>
  <r>
    <x v="42"/>
    <x v="110"/>
    <n v="100"/>
    <x v="11"/>
    <x v="3"/>
  </r>
  <r>
    <x v="42"/>
    <x v="111"/>
    <n v="0"/>
    <x v="11"/>
    <x v="3"/>
  </r>
  <r>
    <x v="43"/>
    <x v="107"/>
    <n v="0"/>
    <x v="11"/>
    <x v="3"/>
  </r>
  <r>
    <x v="43"/>
    <x v="108"/>
    <n v="0"/>
    <x v="11"/>
    <x v="3"/>
  </r>
  <r>
    <x v="43"/>
    <x v="109"/>
    <n v="6.666666666666667"/>
    <x v="11"/>
    <x v="3"/>
  </r>
  <r>
    <x v="43"/>
    <x v="110"/>
    <n v="53.333333333333336"/>
    <x v="11"/>
    <x v="3"/>
  </r>
  <r>
    <x v="43"/>
    <x v="111"/>
    <n v="40"/>
    <x v="11"/>
    <x v="3"/>
  </r>
  <r>
    <x v="44"/>
    <x v="107"/>
    <n v="0"/>
    <x v="11"/>
    <x v="3"/>
  </r>
  <r>
    <x v="44"/>
    <x v="108"/>
    <n v="0"/>
    <x v="11"/>
    <x v="3"/>
  </r>
  <r>
    <x v="44"/>
    <x v="109"/>
    <n v="0"/>
    <x v="11"/>
    <x v="3"/>
  </r>
  <r>
    <x v="44"/>
    <x v="110"/>
    <n v="0"/>
    <x v="11"/>
    <x v="3"/>
  </r>
  <r>
    <x v="44"/>
    <x v="111"/>
    <n v="0"/>
    <x v="11"/>
    <x v="3"/>
  </r>
  <r>
    <x v="45"/>
    <x v="107"/>
    <n v="0"/>
    <x v="11"/>
    <x v="3"/>
  </r>
  <r>
    <x v="45"/>
    <x v="108"/>
    <n v="0"/>
    <x v="11"/>
    <x v="3"/>
  </r>
  <r>
    <x v="45"/>
    <x v="109"/>
    <n v="0"/>
    <x v="11"/>
    <x v="3"/>
  </r>
  <r>
    <x v="45"/>
    <x v="110"/>
    <n v="71.428571428571431"/>
    <x v="11"/>
    <x v="3"/>
  </r>
  <r>
    <x v="45"/>
    <x v="111"/>
    <n v="28.571428571428573"/>
    <x v="11"/>
    <x v="3"/>
  </r>
  <r>
    <x v="46"/>
    <x v="107"/>
    <n v="0"/>
    <x v="11"/>
    <x v="3"/>
  </r>
  <r>
    <x v="46"/>
    <x v="108"/>
    <n v="0"/>
    <x v="11"/>
    <x v="3"/>
  </r>
  <r>
    <x v="46"/>
    <x v="109"/>
    <n v="0"/>
    <x v="11"/>
    <x v="3"/>
  </r>
  <r>
    <x v="46"/>
    <x v="110"/>
    <n v="25"/>
    <x v="11"/>
    <x v="3"/>
  </r>
  <r>
    <x v="46"/>
    <x v="111"/>
    <n v="75"/>
    <x v="11"/>
    <x v="3"/>
  </r>
  <r>
    <x v="47"/>
    <x v="107"/>
    <n v="0"/>
    <x v="11"/>
    <x v="3"/>
  </r>
  <r>
    <x v="47"/>
    <x v="108"/>
    <n v="0"/>
    <x v="11"/>
    <x v="3"/>
  </r>
  <r>
    <x v="47"/>
    <x v="109"/>
    <n v="50"/>
    <x v="11"/>
    <x v="3"/>
  </r>
  <r>
    <x v="47"/>
    <x v="110"/>
    <n v="0"/>
    <x v="11"/>
    <x v="3"/>
  </r>
  <r>
    <x v="47"/>
    <x v="111"/>
    <n v="50"/>
    <x v="11"/>
    <x v="3"/>
  </r>
  <r>
    <x v="41"/>
    <x v="107"/>
    <n v="0"/>
    <x v="12"/>
    <x v="3"/>
  </r>
  <r>
    <x v="41"/>
    <x v="108"/>
    <n v="0"/>
    <x v="12"/>
    <x v="3"/>
  </r>
  <r>
    <x v="41"/>
    <x v="109"/>
    <n v="0"/>
    <x v="12"/>
    <x v="3"/>
  </r>
  <r>
    <x v="41"/>
    <x v="110"/>
    <n v="25"/>
    <x v="12"/>
    <x v="3"/>
  </r>
  <r>
    <x v="41"/>
    <x v="111"/>
    <n v="75"/>
    <x v="12"/>
    <x v="3"/>
  </r>
  <r>
    <x v="42"/>
    <x v="107"/>
    <n v="0"/>
    <x v="12"/>
    <x v="3"/>
  </r>
  <r>
    <x v="42"/>
    <x v="108"/>
    <n v="0"/>
    <x v="12"/>
    <x v="3"/>
  </r>
  <r>
    <x v="42"/>
    <x v="109"/>
    <n v="0"/>
    <x v="12"/>
    <x v="3"/>
  </r>
  <r>
    <x v="42"/>
    <x v="110"/>
    <n v="100"/>
    <x v="12"/>
    <x v="3"/>
  </r>
  <r>
    <x v="42"/>
    <x v="111"/>
    <n v="0"/>
    <x v="12"/>
    <x v="3"/>
  </r>
  <r>
    <x v="43"/>
    <x v="107"/>
    <n v="4.5454545454545459"/>
    <x v="12"/>
    <x v="3"/>
  </r>
  <r>
    <x v="43"/>
    <x v="108"/>
    <n v="0"/>
    <x v="12"/>
    <x v="3"/>
  </r>
  <r>
    <x v="43"/>
    <x v="109"/>
    <n v="9.0909090909090917"/>
    <x v="12"/>
    <x v="3"/>
  </r>
  <r>
    <x v="43"/>
    <x v="110"/>
    <n v="40.909090909090907"/>
    <x v="12"/>
    <x v="3"/>
  </r>
  <r>
    <x v="43"/>
    <x v="111"/>
    <n v="45.454545454545453"/>
    <x v="12"/>
    <x v="3"/>
  </r>
  <r>
    <x v="44"/>
    <x v="107"/>
    <n v="0"/>
    <x v="12"/>
    <x v="3"/>
  </r>
  <r>
    <x v="44"/>
    <x v="108"/>
    <n v="0"/>
    <x v="12"/>
    <x v="3"/>
  </r>
  <r>
    <x v="44"/>
    <x v="109"/>
    <n v="0"/>
    <x v="12"/>
    <x v="3"/>
  </r>
  <r>
    <x v="44"/>
    <x v="110"/>
    <n v="0"/>
    <x v="12"/>
    <x v="3"/>
  </r>
  <r>
    <x v="44"/>
    <x v="111"/>
    <n v="100"/>
    <x v="12"/>
    <x v="3"/>
  </r>
  <r>
    <x v="45"/>
    <x v="107"/>
    <n v="0"/>
    <x v="12"/>
    <x v="3"/>
  </r>
  <r>
    <x v="45"/>
    <x v="108"/>
    <n v="0"/>
    <x v="12"/>
    <x v="3"/>
  </r>
  <r>
    <x v="45"/>
    <x v="109"/>
    <n v="16.666666666666668"/>
    <x v="12"/>
    <x v="3"/>
  </r>
  <r>
    <x v="45"/>
    <x v="110"/>
    <n v="16.666666666666668"/>
    <x v="12"/>
    <x v="3"/>
  </r>
  <r>
    <x v="45"/>
    <x v="111"/>
    <n v="66.666666666666671"/>
    <x v="12"/>
    <x v="3"/>
  </r>
  <r>
    <x v="46"/>
    <x v="107"/>
    <n v="0"/>
    <x v="12"/>
    <x v="3"/>
  </r>
  <r>
    <x v="46"/>
    <x v="108"/>
    <n v="0"/>
    <x v="12"/>
    <x v="3"/>
  </r>
  <r>
    <x v="46"/>
    <x v="109"/>
    <n v="0"/>
    <x v="12"/>
    <x v="3"/>
  </r>
  <r>
    <x v="46"/>
    <x v="110"/>
    <n v="25"/>
    <x v="12"/>
    <x v="3"/>
  </r>
  <r>
    <x v="46"/>
    <x v="111"/>
    <n v="75"/>
    <x v="12"/>
    <x v="3"/>
  </r>
  <r>
    <x v="47"/>
    <x v="107"/>
    <n v="11.111111111111111"/>
    <x v="12"/>
    <x v="3"/>
  </r>
  <r>
    <x v="47"/>
    <x v="108"/>
    <n v="0"/>
    <x v="12"/>
    <x v="3"/>
  </r>
  <r>
    <x v="47"/>
    <x v="109"/>
    <n v="33.333333333333336"/>
    <x v="12"/>
    <x v="3"/>
  </r>
  <r>
    <x v="47"/>
    <x v="110"/>
    <n v="44.444444444444443"/>
    <x v="12"/>
    <x v="3"/>
  </r>
  <r>
    <x v="47"/>
    <x v="111"/>
    <n v="11.111111111111111"/>
    <x v="12"/>
    <x v="3"/>
  </r>
  <r>
    <x v="41"/>
    <x v="107"/>
    <n v="0"/>
    <x v="13"/>
    <x v="3"/>
  </r>
  <r>
    <x v="41"/>
    <x v="108"/>
    <n v="0"/>
    <x v="13"/>
    <x v="3"/>
  </r>
  <r>
    <x v="41"/>
    <x v="109"/>
    <n v="0"/>
    <x v="13"/>
    <x v="3"/>
  </r>
  <r>
    <x v="41"/>
    <x v="110"/>
    <n v="20"/>
    <x v="13"/>
    <x v="3"/>
  </r>
  <r>
    <x v="41"/>
    <x v="111"/>
    <n v="80"/>
    <x v="13"/>
    <x v="3"/>
  </r>
  <r>
    <x v="42"/>
    <x v="107"/>
    <n v="0"/>
    <x v="13"/>
    <x v="3"/>
  </r>
  <r>
    <x v="42"/>
    <x v="108"/>
    <n v="0"/>
    <x v="13"/>
    <x v="3"/>
  </r>
  <r>
    <x v="42"/>
    <x v="109"/>
    <n v="0"/>
    <x v="13"/>
    <x v="3"/>
  </r>
  <r>
    <x v="42"/>
    <x v="110"/>
    <n v="0"/>
    <x v="13"/>
    <x v="3"/>
  </r>
  <r>
    <x v="42"/>
    <x v="111"/>
    <n v="0"/>
    <x v="13"/>
    <x v="3"/>
  </r>
  <r>
    <x v="43"/>
    <x v="107"/>
    <n v="4.166666666666667"/>
    <x v="13"/>
    <x v="3"/>
  </r>
  <r>
    <x v="43"/>
    <x v="108"/>
    <n v="0"/>
    <x v="13"/>
    <x v="3"/>
  </r>
  <r>
    <x v="43"/>
    <x v="109"/>
    <n v="8.3333333333333339"/>
    <x v="13"/>
    <x v="3"/>
  </r>
  <r>
    <x v="43"/>
    <x v="110"/>
    <n v="20.833333333333332"/>
    <x v="13"/>
    <x v="3"/>
  </r>
  <r>
    <x v="43"/>
    <x v="111"/>
    <n v="66.666666666666671"/>
    <x v="13"/>
    <x v="3"/>
  </r>
  <r>
    <x v="44"/>
    <x v="107"/>
    <n v="0"/>
    <x v="13"/>
    <x v="3"/>
  </r>
  <r>
    <x v="44"/>
    <x v="108"/>
    <n v="0"/>
    <x v="13"/>
    <x v="3"/>
  </r>
  <r>
    <x v="44"/>
    <x v="109"/>
    <n v="50"/>
    <x v="13"/>
    <x v="3"/>
  </r>
  <r>
    <x v="44"/>
    <x v="110"/>
    <n v="0"/>
    <x v="13"/>
    <x v="3"/>
  </r>
  <r>
    <x v="44"/>
    <x v="111"/>
    <n v="50"/>
    <x v="13"/>
    <x v="3"/>
  </r>
  <r>
    <x v="45"/>
    <x v="107"/>
    <n v="0"/>
    <x v="13"/>
    <x v="3"/>
  </r>
  <r>
    <x v="45"/>
    <x v="108"/>
    <n v="0"/>
    <x v="13"/>
    <x v="3"/>
  </r>
  <r>
    <x v="45"/>
    <x v="109"/>
    <n v="0"/>
    <x v="13"/>
    <x v="3"/>
  </r>
  <r>
    <x v="45"/>
    <x v="110"/>
    <n v="50"/>
    <x v="13"/>
    <x v="3"/>
  </r>
  <r>
    <x v="45"/>
    <x v="111"/>
    <n v="50"/>
    <x v="13"/>
    <x v="3"/>
  </r>
  <r>
    <x v="46"/>
    <x v="107"/>
    <n v="0"/>
    <x v="13"/>
    <x v="3"/>
  </r>
  <r>
    <x v="46"/>
    <x v="108"/>
    <n v="0"/>
    <x v="13"/>
    <x v="3"/>
  </r>
  <r>
    <x v="46"/>
    <x v="109"/>
    <n v="0"/>
    <x v="13"/>
    <x v="3"/>
  </r>
  <r>
    <x v="46"/>
    <x v="110"/>
    <n v="0"/>
    <x v="13"/>
    <x v="3"/>
  </r>
  <r>
    <x v="46"/>
    <x v="111"/>
    <n v="100"/>
    <x v="13"/>
    <x v="3"/>
  </r>
  <r>
    <x v="47"/>
    <x v="107"/>
    <n v="0"/>
    <x v="13"/>
    <x v="3"/>
  </r>
  <r>
    <x v="47"/>
    <x v="108"/>
    <n v="0"/>
    <x v="13"/>
    <x v="3"/>
  </r>
  <r>
    <x v="47"/>
    <x v="109"/>
    <n v="66.666666666666671"/>
    <x v="13"/>
    <x v="3"/>
  </r>
  <r>
    <x v="47"/>
    <x v="110"/>
    <n v="0"/>
    <x v="13"/>
    <x v="3"/>
  </r>
  <r>
    <x v="47"/>
    <x v="111"/>
    <n v="33.333333333333336"/>
    <x v="13"/>
    <x v="3"/>
  </r>
  <r>
    <x v="41"/>
    <x v="107"/>
    <n v="0"/>
    <x v="14"/>
    <x v="3"/>
  </r>
  <r>
    <x v="41"/>
    <x v="108"/>
    <n v="0"/>
    <x v="14"/>
    <x v="3"/>
  </r>
  <r>
    <x v="41"/>
    <x v="109"/>
    <n v="0"/>
    <x v="14"/>
    <x v="3"/>
  </r>
  <r>
    <x v="41"/>
    <x v="110"/>
    <n v="100"/>
    <x v="14"/>
    <x v="3"/>
  </r>
  <r>
    <x v="41"/>
    <x v="111"/>
    <n v="0"/>
    <x v="14"/>
    <x v="3"/>
  </r>
  <r>
    <x v="42"/>
    <x v="107"/>
    <n v="0"/>
    <x v="14"/>
    <x v="3"/>
  </r>
  <r>
    <x v="42"/>
    <x v="108"/>
    <n v="0"/>
    <x v="14"/>
    <x v="3"/>
  </r>
  <r>
    <x v="42"/>
    <x v="109"/>
    <n v="0"/>
    <x v="14"/>
    <x v="3"/>
  </r>
  <r>
    <x v="42"/>
    <x v="110"/>
    <n v="50"/>
    <x v="14"/>
    <x v="3"/>
  </r>
  <r>
    <x v="42"/>
    <x v="111"/>
    <n v="50"/>
    <x v="14"/>
    <x v="3"/>
  </r>
  <r>
    <x v="43"/>
    <x v="107"/>
    <n v="0"/>
    <x v="14"/>
    <x v="3"/>
  </r>
  <r>
    <x v="43"/>
    <x v="108"/>
    <n v="7.1428571428571432"/>
    <x v="14"/>
    <x v="3"/>
  </r>
  <r>
    <x v="43"/>
    <x v="109"/>
    <n v="14.285714285714286"/>
    <x v="14"/>
    <x v="3"/>
  </r>
  <r>
    <x v="43"/>
    <x v="110"/>
    <n v="50"/>
    <x v="14"/>
    <x v="3"/>
  </r>
  <r>
    <x v="43"/>
    <x v="111"/>
    <n v="28.571428571428573"/>
    <x v="14"/>
    <x v="3"/>
  </r>
  <r>
    <x v="44"/>
    <x v="107"/>
    <n v="0"/>
    <x v="14"/>
    <x v="3"/>
  </r>
  <r>
    <x v="44"/>
    <x v="108"/>
    <n v="0"/>
    <x v="14"/>
    <x v="3"/>
  </r>
  <r>
    <x v="44"/>
    <x v="109"/>
    <n v="0"/>
    <x v="14"/>
    <x v="3"/>
  </r>
  <r>
    <x v="44"/>
    <x v="110"/>
    <n v="0"/>
    <x v="14"/>
    <x v="3"/>
  </r>
  <r>
    <x v="44"/>
    <x v="111"/>
    <n v="0"/>
    <x v="14"/>
    <x v="3"/>
  </r>
  <r>
    <x v="45"/>
    <x v="107"/>
    <n v="50"/>
    <x v="14"/>
    <x v="3"/>
  </r>
  <r>
    <x v="45"/>
    <x v="108"/>
    <n v="0"/>
    <x v="14"/>
    <x v="3"/>
  </r>
  <r>
    <x v="45"/>
    <x v="109"/>
    <n v="25"/>
    <x v="14"/>
    <x v="3"/>
  </r>
  <r>
    <x v="45"/>
    <x v="110"/>
    <n v="25"/>
    <x v="14"/>
    <x v="3"/>
  </r>
  <r>
    <x v="45"/>
    <x v="111"/>
    <n v="0"/>
    <x v="14"/>
    <x v="3"/>
  </r>
  <r>
    <x v="46"/>
    <x v="107"/>
    <n v="0"/>
    <x v="14"/>
    <x v="3"/>
  </r>
  <r>
    <x v="46"/>
    <x v="108"/>
    <n v="0"/>
    <x v="14"/>
    <x v="3"/>
  </r>
  <r>
    <x v="46"/>
    <x v="109"/>
    <n v="0"/>
    <x v="14"/>
    <x v="3"/>
  </r>
  <r>
    <x v="46"/>
    <x v="110"/>
    <n v="100"/>
    <x v="14"/>
    <x v="3"/>
  </r>
  <r>
    <x v="46"/>
    <x v="111"/>
    <n v="0"/>
    <x v="14"/>
    <x v="3"/>
  </r>
  <r>
    <x v="47"/>
    <x v="107"/>
    <n v="0"/>
    <x v="14"/>
    <x v="3"/>
  </r>
  <r>
    <x v="47"/>
    <x v="108"/>
    <n v="0"/>
    <x v="14"/>
    <x v="3"/>
  </r>
  <r>
    <x v="47"/>
    <x v="109"/>
    <n v="0"/>
    <x v="14"/>
    <x v="3"/>
  </r>
  <r>
    <x v="47"/>
    <x v="110"/>
    <n v="0"/>
    <x v="14"/>
    <x v="3"/>
  </r>
  <r>
    <x v="47"/>
    <x v="111"/>
    <n v="0"/>
    <x v="14"/>
    <x v="3"/>
  </r>
  <r>
    <x v="41"/>
    <x v="107"/>
    <n v="0"/>
    <x v="15"/>
    <x v="3"/>
  </r>
  <r>
    <x v="41"/>
    <x v="108"/>
    <n v="0"/>
    <x v="15"/>
    <x v="3"/>
  </r>
  <r>
    <x v="41"/>
    <x v="109"/>
    <n v="6.666666666666667"/>
    <x v="15"/>
    <x v="3"/>
  </r>
  <r>
    <x v="41"/>
    <x v="110"/>
    <n v="20"/>
    <x v="15"/>
    <x v="3"/>
  </r>
  <r>
    <x v="41"/>
    <x v="111"/>
    <n v="73.333333333333329"/>
    <x v="15"/>
    <x v="3"/>
  </r>
  <r>
    <x v="42"/>
    <x v="107"/>
    <n v="0"/>
    <x v="15"/>
    <x v="3"/>
  </r>
  <r>
    <x v="42"/>
    <x v="108"/>
    <n v="0"/>
    <x v="15"/>
    <x v="3"/>
  </r>
  <r>
    <x v="42"/>
    <x v="109"/>
    <n v="12.5"/>
    <x v="15"/>
    <x v="3"/>
  </r>
  <r>
    <x v="42"/>
    <x v="110"/>
    <n v="37.5"/>
    <x v="15"/>
    <x v="3"/>
  </r>
  <r>
    <x v="42"/>
    <x v="111"/>
    <n v="50"/>
    <x v="15"/>
    <x v="3"/>
  </r>
  <r>
    <x v="43"/>
    <x v="107"/>
    <n v="0"/>
    <x v="15"/>
    <x v="3"/>
  </r>
  <r>
    <x v="43"/>
    <x v="108"/>
    <n v="2.6315789473684212"/>
    <x v="15"/>
    <x v="3"/>
  </r>
  <r>
    <x v="43"/>
    <x v="109"/>
    <n v="2.6315789473684212"/>
    <x v="15"/>
    <x v="3"/>
  </r>
  <r>
    <x v="43"/>
    <x v="110"/>
    <n v="13.157894736842104"/>
    <x v="15"/>
    <x v="3"/>
  </r>
  <r>
    <x v="43"/>
    <x v="111"/>
    <n v="81.578947368421055"/>
    <x v="15"/>
    <x v="3"/>
  </r>
  <r>
    <x v="44"/>
    <x v="107"/>
    <n v="0"/>
    <x v="15"/>
    <x v="3"/>
  </r>
  <r>
    <x v="44"/>
    <x v="108"/>
    <n v="0"/>
    <x v="15"/>
    <x v="3"/>
  </r>
  <r>
    <x v="44"/>
    <x v="109"/>
    <n v="0"/>
    <x v="15"/>
    <x v="3"/>
  </r>
  <r>
    <x v="44"/>
    <x v="110"/>
    <n v="0"/>
    <x v="15"/>
    <x v="3"/>
  </r>
  <r>
    <x v="44"/>
    <x v="111"/>
    <n v="100"/>
    <x v="15"/>
    <x v="3"/>
  </r>
  <r>
    <x v="45"/>
    <x v="107"/>
    <n v="0"/>
    <x v="15"/>
    <x v="3"/>
  </r>
  <r>
    <x v="45"/>
    <x v="108"/>
    <n v="0"/>
    <x v="15"/>
    <x v="3"/>
  </r>
  <r>
    <x v="45"/>
    <x v="109"/>
    <n v="12.5"/>
    <x v="15"/>
    <x v="3"/>
  </r>
  <r>
    <x v="45"/>
    <x v="110"/>
    <n v="31.25"/>
    <x v="15"/>
    <x v="3"/>
  </r>
  <r>
    <x v="45"/>
    <x v="111"/>
    <n v="56.25"/>
    <x v="15"/>
    <x v="3"/>
  </r>
  <r>
    <x v="46"/>
    <x v="107"/>
    <n v="0"/>
    <x v="15"/>
    <x v="3"/>
  </r>
  <r>
    <x v="46"/>
    <x v="108"/>
    <n v="0"/>
    <x v="15"/>
    <x v="3"/>
  </r>
  <r>
    <x v="46"/>
    <x v="109"/>
    <n v="0"/>
    <x v="15"/>
    <x v="3"/>
  </r>
  <r>
    <x v="46"/>
    <x v="110"/>
    <n v="0"/>
    <x v="15"/>
    <x v="3"/>
  </r>
  <r>
    <x v="46"/>
    <x v="111"/>
    <n v="100"/>
    <x v="15"/>
    <x v="3"/>
  </r>
  <r>
    <x v="47"/>
    <x v="107"/>
    <n v="0"/>
    <x v="15"/>
    <x v="3"/>
  </r>
  <r>
    <x v="47"/>
    <x v="108"/>
    <n v="0"/>
    <x v="15"/>
    <x v="3"/>
  </r>
  <r>
    <x v="47"/>
    <x v="109"/>
    <n v="0"/>
    <x v="15"/>
    <x v="3"/>
  </r>
  <r>
    <x v="47"/>
    <x v="110"/>
    <n v="0"/>
    <x v="15"/>
    <x v="3"/>
  </r>
  <r>
    <x v="47"/>
    <x v="111"/>
    <n v="0"/>
    <x v="15"/>
    <x v="3"/>
  </r>
  <r>
    <x v="41"/>
    <x v="107"/>
    <n v="7.6923076923076925"/>
    <x v="16"/>
    <x v="3"/>
  </r>
  <r>
    <x v="41"/>
    <x v="108"/>
    <n v="7.6923076923076925"/>
    <x v="16"/>
    <x v="3"/>
  </r>
  <r>
    <x v="41"/>
    <x v="109"/>
    <n v="15.384615384615385"/>
    <x v="16"/>
    <x v="3"/>
  </r>
  <r>
    <x v="41"/>
    <x v="110"/>
    <n v="23.076923076923077"/>
    <x v="16"/>
    <x v="3"/>
  </r>
  <r>
    <x v="41"/>
    <x v="111"/>
    <n v="46.153846153846153"/>
    <x v="16"/>
    <x v="3"/>
  </r>
  <r>
    <x v="42"/>
    <x v="107"/>
    <n v="0"/>
    <x v="16"/>
    <x v="3"/>
  </r>
  <r>
    <x v="42"/>
    <x v="108"/>
    <n v="0"/>
    <x v="16"/>
    <x v="3"/>
  </r>
  <r>
    <x v="42"/>
    <x v="109"/>
    <n v="33.333333333333336"/>
    <x v="16"/>
    <x v="3"/>
  </r>
  <r>
    <x v="42"/>
    <x v="110"/>
    <n v="33.333333333333336"/>
    <x v="16"/>
    <x v="3"/>
  </r>
  <r>
    <x v="42"/>
    <x v="111"/>
    <n v="33.333333333333336"/>
    <x v="16"/>
    <x v="3"/>
  </r>
  <r>
    <x v="43"/>
    <x v="107"/>
    <n v="1.5384615384615385"/>
    <x v="16"/>
    <x v="3"/>
  </r>
  <r>
    <x v="43"/>
    <x v="108"/>
    <n v="0"/>
    <x v="16"/>
    <x v="3"/>
  </r>
  <r>
    <x v="43"/>
    <x v="109"/>
    <n v="6.1538461538461542"/>
    <x v="16"/>
    <x v="3"/>
  </r>
  <r>
    <x v="43"/>
    <x v="110"/>
    <n v="26.153846153846153"/>
    <x v="16"/>
    <x v="3"/>
  </r>
  <r>
    <x v="43"/>
    <x v="111"/>
    <n v="66.15384615384616"/>
    <x v="16"/>
    <x v="3"/>
  </r>
  <r>
    <x v="44"/>
    <x v="107"/>
    <n v="0"/>
    <x v="16"/>
    <x v="3"/>
  </r>
  <r>
    <x v="44"/>
    <x v="108"/>
    <n v="0"/>
    <x v="16"/>
    <x v="3"/>
  </r>
  <r>
    <x v="44"/>
    <x v="109"/>
    <n v="25"/>
    <x v="16"/>
    <x v="3"/>
  </r>
  <r>
    <x v="44"/>
    <x v="110"/>
    <n v="25"/>
    <x v="16"/>
    <x v="3"/>
  </r>
  <r>
    <x v="44"/>
    <x v="111"/>
    <n v="50"/>
    <x v="16"/>
    <x v="3"/>
  </r>
  <r>
    <x v="45"/>
    <x v="107"/>
    <n v="0"/>
    <x v="16"/>
    <x v="3"/>
  </r>
  <r>
    <x v="45"/>
    <x v="108"/>
    <n v="0"/>
    <x v="16"/>
    <x v="3"/>
  </r>
  <r>
    <x v="45"/>
    <x v="109"/>
    <n v="0"/>
    <x v="16"/>
    <x v="3"/>
  </r>
  <r>
    <x v="45"/>
    <x v="110"/>
    <n v="30"/>
    <x v="16"/>
    <x v="3"/>
  </r>
  <r>
    <x v="45"/>
    <x v="111"/>
    <n v="70"/>
    <x v="16"/>
    <x v="3"/>
  </r>
  <r>
    <x v="46"/>
    <x v="107"/>
    <n v="0"/>
    <x v="16"/>
    <x v="3"/>
  </r>
  <r>
    <x v="46"/>
    <x v="108"/>
    <n v="7.1428571428571432"/>
    <x v="16"/>
    <x v="3"/>
  </r>
  <r>
    <x v="46"/>
    <x v="109"/>
    <n v="7.1428571428571432"/>
    <x v="16"/>
    <x v="3"/>
  </r>
  <r>
    <x v="46"/>
    <x v="110"/>
    <n v="28.571428571428573"/>
    <x v="16"/>
    <x v="3"/>
  </r>
  <r>
    <x v="46"/>
    <x v="111"/>
    <n v="57.142857142857146"/>
    <x v="16"/>
    <x v="3"/>
  </r>
  <r>
    <x v="47"/>
    <x v="107"/>
    <n v="0"/>
    <x v="16"/>
    <x v="3"/>
  </r>
  <r>
    <x v="47"/>
    <x v="108"/>
    <n v="25"/>
    <x v="16"/>
    <x v="3"/>
  </r>
  <r>
    <x v="47"/>
    <x v="109"/>
    <n v="25"/>
    <x v="16"/>
    <x v="3"/>
  </r>
  <r>
    <x v="47"/>
    <x v="110"/>
    <n v="25"/>
    <x v="16"/>
    <x v="3"/>
  </r>
  <r>
    <x v="47"/>
    <x v="111"/>
    <n v="25"/>
    <x v="16"/>
    <x v="3"/>
  </r>
  <r>
    <x v="48"/>
    <x v="112"/>
    <n v="7.8928571428571397"/>
    <x v="0"/>
    <x v="2"/>
  </r>
  <r>
    <x v="48"/>
    <x v="113"/>
    <n v="8.1919431279620873"/>
    <x v="0"/>
    <x v="2"/>
  </r>
  <r>
    <x v="48"/>
    <x v="114"/>
    <n v="7.7142857142857135"/>
    <x v="0"/>
    <x v="2"/>
  </r>
  <r>
    <x v="48"/>
    <x v="115"/>
    <n v="8.3239436619718337"/>
    <x v="0"/>
    <x v="2"/>
  </r>
  <r>
    <x v="48"/>
    <x v="116"/>
    <n v="8.4350000000000005"/>
    <x v="0"/>
    <x v="2"/>
  </r>
  <r>
    <x v="48"/>
    <x v="117"/>
    <n v="8.44"/>
    <x v="0"/>
    <x v="2"/>
  </r>
  <r>
    <x v="48"/>
    <x v="118"/>
    <n v="8"/>
    <x v="0"/>
    <x v="2"/>
  </r>
  <r>
    <x v="48"/>
    <x v="119"/>
    <n v="7.4545454545454541"/>
    <x v="0"/>
    <x v="2"/>
  </r>
  <r>
    <x v="48"/>
    <x v="120"/>
    <n v="8.65"/>
    <x v="0"/>
    <x v="2"/>
  </r>
  <r>
    <x v="48"/>
    <x v="121"/>
    <n v="8.0399999999999991"/>
    <x v="0"/>
    <x v="2"/>
  </r>
  <r>
    <x v="48"/>
    <x v="122"/>
    <n v="8.1751152073732793"/>
    <x v="0"/>
    <x v="2"/>
  </r>
  <r>
    <x v="48"/>
    <x v="123"/>
    <n v="8.1489361702127709"/>
    <x v="0"/>
    <x v="2"/>
  </r>
  <r>
    <x v="48"/>
    <x v="124"/>
    <n v="6.6351351351351342"/>
    <x v="0"/>
    <x v="2"/>
  </r>
  <r>
    <x v="48"/>
    <x v="112"/>
    <n v="8.75"/>
    <x v="1"/>
    <x v="2"/>
  </r>
  <r>
    <x v="48"/>
    <x v="113"/>
    <n v="8.2359550561797743"/>
    <x v="1"/>
    <x v="2"/>
  </r>
  <r>
    <x v="48"/>
    <x v="114"/>
    <n v="8.4"/>
    <x v="1"/>
    <x v="2"/>
  </r>
  <r>
    <x v="48"/>
    <x v="115"/>
    <n v="8.3793103448275872"/>
    <x v="1"/>
    <x v="2"/>
  </r>
  <r>
    <x v="48"/>
    <x v="116"/>
    <n v="8.4403669724770598"/>
    <x v="1"/>
    <x v="2"/>
  </r>
  <r>
    <x v="48"/>
    <x v="117"/>
    <n v="8.5689655172413737"/>
    <x v="1"/>
    <x v="2"/>
  </r>
  <r>
    <x v="48"/>
    <x v="118"/>
    <n v="7.9255319148936154"/>
    <x v="1"/>
    <x v="2"/>
  </r>
  <r>
    <x v="48"/>
    <x v="119"/>
    <n v="8"/>
    <x v="1"/>
    <x v="2"/>
  </r>
  <r>
    <x v="48"/>
    <x v="120"/>
    <n v="8.5524193548387153"/>
    <x v="1"/>
    <x v="2"/>
  </r>
  <r>
    <x v="48"/>
    <x v="121"/>
    <n v="8.1818181818181817"/>
    <x v="1"/>
    <x v="2"/>
  </r>
  <r>
    <x v="48"/>
    <x v="122"/>
    <n v="8.0735294117647047"/>
    <x v="1"/>
    <x v="2"/>
  </r>
  <r>
    <x v="48"/>
    <x v="123"/>
    <n v="8.2429906542056059"/>
    <x v="1"/>
    <x v="2"/>
  </r>
  <r>
    <x v="48"/>
    <x v="124"/>
    <n v="5.8695652173913047"/>
    <x v="1"/>
    <x v="2"/>
  </r>
  <r>
    <x v="48"/>
    <x v="112"/>
    <n v="7.8571428571428568"/>
    <x v="2"/>
    <x v="2"/>
  </r>
  <r>
    <x v="48"/>
    <x v="113"/>
    <n v="8.392523364485978"/>
    <x v="2"/>
    <x v="2"/>
  </r>
  <r>
    <x v="48"/>
    <x v="114"/>
    <n v="9"/>
    <x v="2"/>
    <x v="2"/>
  </r>
  <r>
    <x v="48"/>
    <x v="115"/>
    <n v="8.1875"/>
    <x v="2"/>
    <x v="2"/>
  </r>
  <r>
    <x v="48"/>
    <x v="116"/>
    <n v="8.6279069767441854"/>
    <x v="2"/>
    <x v="2"/>
  </r>
  <r>
    <x v="48"/>
    <x v="117"/>
    <n v="8.3653846153846168"/>
    <x v="2"/>
    <x v="2"/>
  </r>
  <r>
    <x v="48"/>
    <x v="118"/>
    <n v="8.0370370370370363"/>
    <x v="2"/>
    <x v="2"/>
  </r>
  <r>
    <x v="48"/>
    <x v="119"/>
    <n v="8.0434782608695645"/>
    <x v="2"/>
    <x v="2"/>
  </r>
  <r>
    <x v="48"/>
    <x v="120"/>
    <n v="8.8134920634920615"/>
    <x v="2"/>
    <x v="2"/>
  </r>
  <r>
    <x v="48"/>
    <x v="121"/>
    <n v="8.4166666666666661"/>
    <x v="2"/>
    <x v="2"/>
  </r>
  <r>
    <x v="48"/>
    <x v="122"/>
    <n v="8.3214285714285712"/>
    <x v="2"/>
    <x v="2"/>
  </r>
  <r>
    <x v="48"/>
    <x v="123"/>
    <n v="7.625"/>
    <x v="2"/>
    <x v="2"/>
  </r>
  <r>
    <x v="48"/>
    <x v="124"/>
    <n v="7.3"/>
    <x v="2"/>
    <x v="2"/>
  </r>
  <r>
    <x v="48"/>
    <x v="112"/>
    <n v="7.6"/>
    <x v="3"/>
    <x v="2"/>
  </r>
  <r>
    <x v="48"/>
    <x v="113"/>
    <n v="8.0270270270270263"/>
    <x v="3"/>
    <x v="2"/>
  </r>
  <r>
    <x v="48"/>
    <x v="114"/>
    <n v="6"/>
    <x v="3"/>
    <x v="2"/>
  </r>
  <r>
    <x v="48"/>
    <x v="115"/>
    <n v="7.8"/>
    <x v="3"/>
    <x v="2"/>
  </r>
  <r>
    <x v="48"/>
    <x v="116"/>
    <n v="8.3113207547169807"/>
    <x v="3"/>
    <x v="2"/>
  </r>
  <r>
    <x v="48"/>
    <x v="117"/>
    <n v="8.0399999999999991"/>
    <x v="3"/>
    <x v="2"/>
  </r>
  <r>
    <x v="48"/>
    <x v="118"/>
    <n v="7.9024390243902456"/>
    <x v="3"/>
    <x v="2"/>
  </r>
  <r>
    <x v="48"/>
    <x v="119"/>
    <n v="7.5"/>
    <x v="3"/>
    <x v="2"/>
  </r>
  <r>
    <x v="48"/>
    <x v="120"/>
    <n v="8.5860465116279148"/>
    <x v="3"/>
    <x v="2"/>
  </r>
  <r>
    <x v="48"/>
    <x v="121"/>
    <n v="7"/>
    <x v="3"/>
    <x v="2"/>
  </r>
  <r>
    <x v="48"/>
    <x v="122"/>
    <n v="7.9"/>
    <x v="3"/>
    <x v="2"/>
  </r>
  <r>
    <x v="48"/>
    <x v="123"/>
    <n v="8.6285714285714281"/>
    <x v="3"/>
    <x v="2"/>
  </r>
  <r>
    <x v="48"/>
    <x v="124"/>
    <n v="5.25"/>
    <x v="3"/>
    <x v="2"/>
  </r>
  <r>
    <x v="48"/>
    <x v="112"/>
    <n v="7.6875"/>
    <x v="4"/>
    <x v="2"/>
  </r>
  <r>
    <x v="48"/>
    <x v="113"/>
    <n v="7.7"/>
    <x v="4"/>
    <x v="2"/>
  </r>
  <r>
    <x v="48"/>
    <x v="114"/>
    <n v="10"/>
    <x v="4"/>
    <x v="2"/>
  </r>
  <r>
    <x v="48"/>
    <x v="115"/>
    <n v="8.3333333333333339"/>
    <x v="4"/>
    <x v="2"/>
  </r>
  <r>
    <x v="48"/>
    <x v="116"/>
    <n v="8.3333333333333321"/>
    <x v="4"/>
    <x v="2"/>
  </r>
  <r>
    <x v="48"/>
    <x v="117"/>
    <n v="7.5882352941176467"/>
    <x v="4"/>
    <x v="2"/>
  </r>
  <r>
    <x v="48"/>
    <x v="118"/>
    <n v="7.4285714285714279"/>
    <x v="4"/>
    <x v="2"/>
  </r>
  <r>
    <x v="48"/>
    <x v="119"/>
    <n v="6.375"/>
    <x v="4"/>
    <x v="2"/>
  </r>
  <r>
    <x v="48"/>
    <x v="120"/>
    <n v="8.5391304347826047"/>
    <x v="4"/>
    <x v="2"/>
  </r>
  <r>
    <x v="48"/>
    <x v="121"/>
    <n v="8"/>
    <x v="4"/>
    <x v="2"/>
  </r>
  <r>
    <x v="48"/>
    <x v="122"/>
    <n v="8.4"/>
    <x v="4"/>
    <x v="2"/>
  </r>
  <r>
    <x v="48"/>
    <x v="123"/>
    <n v="8.1363636363636367"/>
    <x v="4"/>
    <x v="2"/>
  </r>
  <r>
    <x v="48"/>
    <x v="124"/>
    <n v="7.2727272727272725"/>
    <x v="4"/>
    <x v="2"/>
  </r>
  <r>
    <x v="48"/>
    <x v="112"/>
    <n v="8"/>
    <x v="5"/>
    <x v="2"/>
  </r>
  <r>
    <x v="48"/>
    <x v="113"/>
    <n v="7.2222222222222223"/>
    <x v="5"/>
    <x v="2"/>
  </r>
  <r>
    <x v="48"/>
    <x v="114"/>
    <m/>
    <x v="5"/>
    <x v="2"/>
  </r>
  <r>
    <x v="48"/>
    <x v="115"/>
    <n v="8"/>
    <x v="5"/>
    <x v="2"/>
  </r>
  <r>
    <x v="48"/>
    <x v="116"/>
    <n v="8.1538461538461533"/>
    <x v="5"/>
    <x v="2"/>
  </r>
  <r>
    <x v="48"/>
    <x v="117"/>
    <n v="8.6666666666666679"/>
    <x v="5"/>
    <x v="2"/>
  </r>
  <r>
    <x v="48"/>
    <x v="118"/>
    <n v="8.8000000000000007"/>
    <x v="5"/>
    <x v="2"/>
  </r>
  <r>
    <x v="48"/>
    <x v="119"/>
    <n v="5.5"/>
    <x v="5"/>
    <x v="2"/>
  </r>
  <r>
    <x v="48"/>
    <x v="120"/>
    <n v="8.8000000000000007"/>
    <x v="5"/>
    <x v="2"/>
  </r>
  <r>
    <x v="48"/>
    <x v="121"/>
    <n v="10"/>
    <x v="5"/>
    <x v="2"/>
  </r>
  <r>
    <x v="48"/>
    <x v="122"/>
    <n v="9.25"/>
    <x v="5"/>
    <x v="2"/>
  </r>
  <r>
    <x v="48"/>
    <x v="123"/>
    <n v="8.3636363636363615"/>
    <x v="5"/>
    <x v="2"/>
  </r>
  <r>
    <x v="48"/>
    <x v="124"/>
    <n v="8"/>
    <x v="5"/>
    <x v="2"/>
  </r>
  <r>
    <x v="48"/>
    <x v="112"/>
    <n v="6.3333333333333339"/>
    <x v="6"/>
    <x v="2"/>
  </r>
  <r>
    <x v="48"/>
    <x v="113"/>
    <n v="7"/>
    <x v="6"/>
    <x v="2"/>
  </r>
  <r>
    <x v="48"/>
    <x v="114"/>
    <n v="10"/>
    <x v="6"/>
    <x v="2"/>
  </r>
  <r>
    <x v="48"/>
    <x v="115"/>
    <m/>
    <x v="6"/>
    <x v="2"/>
  </r>
  <r>
    <x v="48"/>
    <x v="116"/>
    <n v="8.8965517241379306"/>
    <x v="6"/>
    <x v="2"/>
  </r>
  <r>
    <x v="48"/>
    <x v="117"/>
    <n v="8.4"/>
    <x v="6"/>
    <x v="2"/>
  </r>
  <r>
    <x v="48"/>
    <x v="118"/>
    <n v="6.5"/>
    <x v="6"/>
    <x v="2"/>
  </r>
  <r>
    <x v="48"/>
    <x v="119"/>
    <n v="8.5"/>
    <x v="6"/>
    <x v="2"/>
  </r>
  <r>
    <x v="48"/>
    <x v="120"/>
    <n v="8.15"/>
    <x v="6"/>
    <x v="2"/>
  </r>
  <r>
    <x v="48"/>
    <x v="121"/>
    <m/>
    <x v="6"/>
    <x v="2"/>
  </r>
  <r>
    <x v="48"/>
    <x v="122"/>
    <n v="9.5"/>
    <x v="6"/>
    <x v="2"/>
  </r>
  <r>
    <x v="48"/>
    <x v="123"/>
    <n v="10"/>
    <x v="6"/>
    <x v="2"/>
  </r>
  <r>
    <x v="48"/>
    <x v="124"/>
    <n v="10"/>
    <x v="6"/>
    <x v="2"/>
  </r>
  <r>
    <x v="48"/>
    <x v="112"/>
    <n v="8.1666666666666661"/>
    <x v="7"/>
    <x v="2"/>
  </r>
  <r>
    <x v="48"/>
    <x v="113"/>
    <n v="7.7142857142857144"/>
    <x v="7"/>
    <x v="2"/>
  </r>
  <r>
    <x v="48"/>
    <x v="114"/>
    <m/>
    <x v="7"/>
    <x v="2"/>
  </r>
  <r>
    <x v="48"/>
    <x v="115"/>
    <n v="9"/>
    <x v="7"/>
    <x v="2"/>
  </r>
  <r>
    <x v="48"/>
    <x v="116"/>
    <n v="7.541666666666667"/>
    <x v="7"/>
    <x v="2"/>
  </r>
  <r>
    <x v="48"/>
    <x v="117"/>
    <n v="5.8"/>
    <x v="7"/>
    <x v="2"/>
  </r>
  <r>
    <x v="48"/>
    <x v="118"/>
    <n v="7.8888888888888893"/>
    <x v="7"/>
    <x v="2"/>
  </r>
  <r>
    <x v="48"/>
    <x v="119"/>
    <n v="4.666666666666667"/>
    <x v="7"/>
    <x v="2"/>
  </r>
  <r>
    <x v="48"/>
    <x v="120"/>
    <n v="8.24"/>
    <x v="7"/>
    <x v="2"/>
  </r>
  <r>
    <x v="48"/>
    <x v="121"/>
    <n v="6"/>
    <x v="7"/>
    <x v="2"/>
  </r>
  <r>
    <x v="48"/>
    <x v="122"/>
    <n v="8"/>
    <x v="7"/>
    <x v="2"/>
  </r>
  <r>
    <x v="48"/>
    <x v="123"/>
    <n v="7.75"/>
    <x v="7"/>
    <x v="2"/>
  </r>
  <r>
    <x v="48"/>
    <x v="124"/>
    <n v="5.666666666666667"/>
    <x v="7"/>
    <x v="2"/>
  </r>
  <r>
    <x v="48"/>
    <x v="112"/>
    <n v="7.666666666666667"/>
    <x v="8"/>
    <x v="2"/>
  </r>
  <r>
    <x v="48"/>
    <x v="113"/>
    <n v="8.1666666666666661"/>
    <x v="8"/>
    <x v="2"/>
  </r>
  <r>
    <x v="48"/>
    <x v="114"/>
    <m/>
    <x v="8"/>
    <x v="2"/>
  </r>
  <r>
    <x v="48"/>
    <x v="115"/>
    <n v="8"/>
    <x v="8"/>
    <x v="2"/>
  </r>
  <r>
    <x v="48"/>
    <x v="116"/>
    <n v="8.6111111111111107"/>
    <x v="8"/>
    <x v="2"/>
  </r>
  <r>
    <x v="48"/>
    <x v="117"/>
    <n v="6"/>
    <x v="8"/>
    <x v="2"/>
  </r>
  <r>
    <x v="48"/>
    <x v="118"/>
    <n v="5.6"/>
    <x v="8"/>
    <x v="2"/>
  </r>
  <r>
    <x v="48"/>
    <x v="119"/>
    <n v="9"/>
    <x v="8"/>
    <x v="2"/>
  </r>
  <r>
    <x v="48"/>
    <x v="120"/>
    <n v="8.65"/>
    <x v="8"/>
    <x v="2"/>
  </r>
  <r>
    <x v="48"/>
    <x v="121"/>
    <n v="8"/>
    <x v="8"/>
    <x v="2"/>
  </r>
  <r>
    <x v="48"/>
    <x v="122"/>
    <n v="7.333333333333333"/>
    <x v="8"/>
    <x v="2"/>
  </r>
  <r>
    <x v="48"/>
    <x v="123"/>
    <n v="7.5"/>
    <x v="8"/>
    <x v="2"/>
  </r>
  <r>
    <x v="48"/>
    <x v="124"/>
    <n v="5"/>
    <x v="8"/>
    <x v="2"/>
  </r>
  <r>
    <x v="48"/>
    <x v="112"/>
    <n v="8"/>
    <x v="9"/>
    <x v="2"/>
  </r>
  <r>
    <x v="48"/>
    <x v="113"/>
    <n v="8.2972972972972965"/>
    <x v="9"/>
    <x v="2"/>
  </r>
  <r>
    <x v="48"/>
    <x v="114"/>
    <m/>
    <x v="9"/>
    <x v="2"/>
  </r>
  <r>
    <x v="48"/>
    <x v="115"/>
    <n v="7"/>
    <x v="9"/>
    <x v="2"/>
  </r>
  <r>
    <x v="48"/>
    <x v="116"/>
    <n v="7.8666666666666663"/>
    <x v="9"/>
    <x v="2"/>
  </r>
  <r>
    <x v="48"/>
    <x v="117"/>
    <n v="8.5"/>
    <x v="9"/>
    <x v="2"/>
  </r>
  <r>
    <x v="48"/>
    <x v="118"/>
    <n v="7.4"/>
    <x v="9"/>
    <x v="2"/>
  </r>
  <r>
    <x v="48"/>
    <x v="119"/>
    <n v="8.6666666666666661"/>
    <x v="9"/>
    <x v="2"/>
  </r>
  <r>
    <x v="48"/>
    <x v="120"/>
    <n v="8.2258064516129021"/>
    <x v="9"/>
    <x v="2"/>
  </r>
  <r>
    <x v="48"/>
    <x v="121"/>
    <n v="8.3333333333333339"/>
    <x v="9"/>
    <x v="2"/>
  </r>
  <r>
    <x v="48"/>
    <x v="122"/>
    <n v="7.6666666666666661"/>
    <x v="9"/>
    <x v="2"/>
  </r>
  <r>
    <x v="48"/>
    <x v="123"/>
    <n v="7"/>
    <x v="9"/>
    <x v="2"/>
  </r>
  <r>
    <x v="48"/>
    <x v="124"/>
    <n v="8.5"/>
    <x v="9"/>
    <x v="2"/>
  </r>
  <r>
    <x v="48"/>
    <x v="112"/>
    <n v="8.5"/>
    <x v="10"/>
    <x v="2"/>
  </r>
  <r>
    <x v="48"/>
    <x v="113"/>
    <n v="7.7"/>
    <x v="10"/>
    <x v="2"/>
  </r>
  <r>
    <x v="48"/>
    <x v="114"/>
    <m/>
    <x v="10"/>
    <x v="2"/>
  </r>
  <r>
    <x v="48"/>
    <x v="115"/>
    <n v="8"/>
    <x v="10"/>
    <x v="2"/>
  </r>
  <r>
    <x v="48"/>
    <x v="116"/>
    <n v="8.193548387096774"/>
    <x v="10"/>
    <x v="2"/>
  </r>
  <r>
    <x v="48"/>
    <x v="117"/>
    <n v="9"/>
    <x v="10"/>
    <x v="2"/>
  </r>
  <r>
    <x v="48"/>
    <x v="118"/>
    <n v="7.166666666666667"/>
    <x v="10"/>
    <x v="2"/>
  </r>
  <r>
    <x v="48"/>
    <x v="119"/>
    <n v="3.8"/>
    <x v="10"/>
    <x v="2"/>
  </r>
  <r>
    <x v="48"/>
    <x v="120"/>
    <n v="8.3214285714285694"/>
    <x v="10"/>
    <x v="2"/>
  </r>
  <r>
    <x v="48"/>
    <x v="121"/>
    <n v="8"/>
    <x v="10"/>
    <x v="2"/>
  </r>
  <r>
    <x v="48"/>
    <x v="122"/>
    <n v="8.1999999999999993"/>
    <x v="10"/>
    <x v="2"/>
  </r>
  <r>
    <x v="48"/>
    <x v="123"/>
    <n v="7.7142857142857135"/>
    <x v="10"/>
    <x v="2"/>
  </r>
  <r>
    <x v="48"/>
    <x v="124"/>
    <n v="5.6666666666666661"/>
    <x v="10"/>
    <x v="2"/>
  </r>
  <r>
    <x v="48"/>
    <x v="112"/>
    <n v="1"/>
    <x v="11"/>
    <x v="2"/>
  </r>
  <r>
    <x v="48"/>
    <x v="113"/>
    <n v="8"/>
    <x v="11"/>
    <x v="2"/>
  </r>
  <r>
    <x v="48"/>
    <x v="114"/>
    <m/>
    <x v="11"/>
    <x v="2"/>
  </r>
  <r>
    <x v="48"/>
    <x v="115"/>
    <m/>
    <x v="11"/>
    <x v="2"/>
  </r>
  <r>
    <x v="48"/>
    <x v="116"/>
    <n v="8.8636363636363651"/>
    <x v="11"/>
    <x v="2"/>
  </r>
  <r>
    <x v="48"/>
    <x v="117"/>
    <n v="9"/>
    <x v="11"/>
    <x v="2"/>
  </r>
  <r>
    <x v="48"/>
    <x v="118"/>
    <n v="5"/>
    <x v="11"/>
    <x v="2"/>
  </r>
  <r>
    <x v="48"/>
    <x v="119"/>
    <n v="9.3333333333333339"/>
    <x v="11"/>
    <x v="2"/>
  </r>
  <r>
    <x v="48"/>
    <x v="120"/>
    <n v="8.4499999999999993"/>
    <x v="11"/>
    <x v="2"/>
  </r>
  <r>
    <x v="48"/>
    <x v="121"/>
    <n v="10"/>
    <x v="11"/>
    <x v="2"/>
  </r>
  <r>
    <x v="48"/>
    <x v="122"/>
    <n v="9"/>
    <x v="11"/>
    <x v="2"/>
  </r>
  <r>
    <x v="48"/>
    <x v="123"/>
    <n v="5.5"/>
    <x v="11"/>
    <x v="2"/>
  </r>
  <r>
    <x v="48"/>
    <x v="124"/>
    <n v="5"/>
    <x v="11"/>
    <x v="2"/>
  </r>
  <r>
    <x v="48"/>
    <x v="112"/>
    <m/>
    <x v="12"/>
    <x v="2"/>
  </r>
  <r>
    <x v="48"/>
    <x v="113"/>
    <n v="8.6"/>
    <x v="12"/>
    <x v="2"/>
  </r>
  <r>
    <x v="48"/>
    <x v="114"/>
    <n v="10"/>
    <x v="12"/>
    <x v="2"/>
  </r>
  <r>
    <x v="48"/>
    <x v="115"/>
    <n v="9.3333333333333339"/>
    <x v="12"/>
    <x v="2"/>
  </r>
  <r>
    <x v="48"/>
    <x v="116"/>
    <n v="8.678571428571427"/>
    <x v="12"/>
    <x v="2"/>
  </r>
  <r>
    <x v="48"/>
    <x v="117"/>
    <n v="8.875"/>
    <x v="12"/>
    <x v="2"/>
  </r>
  <r>
    <x v="48"/>
    <x v="118"/>
    <n v="10"/>
    <x v="12"/>
    <x v="2"/>
  </r>
  <r>
    <x v="48"/>
    <x v="119"/>
    <n v="7"/>
    <x v="12"/>
    <x v="2"/>
  </r>
  <r>
    <x v="48"/>
    <x v="120"/>
    <n v="9.1578947368421044"/>
    <x v="12"/>
    <x v="2"/>
  </r>
  <r>
    <x v="48"/>
    <x v="121"/>
    <n v="7"/>
    <x v="12"/>
    <x v="2"/>
  </r>
  <r>
    <x v="48"/>
    <x v="122"/>
    <n v="8.2857142857142865"/>
    <x v="12"/>
    <x v="2"/>
  </r>
  <r>
    <x v="48"/>
    <x v="123"/>
    <n v="8.8333333333333321"/>
    <x v="12"/>
    <x v="2"/>
  </r>
  <r>
    <x v="48"/>
    <x v="124"/>
    <n v="6.833333333333333"/>
    <x v="12"/>
    <x v="2"/>
  </r>
  <r>
    <x v="48"/>
    <x v="112"/>
    <n v="9"/>
    <x v="13"/>
    <x v="2"/>
  </r>
  <r>
    <x v="48"/>
    <x v="113"/>
    <n v="9"/>
    <x v="13"/>
    <x v="2"/>
  </r>
  <r>
    <x v="48"/>
    <x v="114"/>
    <m/>
    <x v="13"/>
    <x v="2"/>
  </r>
  <r>
    <x v="48"/>
    <x v="115"/>
    <n v="8"/>
    <x v="13"/>
    <x v="2"/>
  </r>
  <r>
    <x v="48"/>
    <x v="116"/>
    <n v="8.8888888888888875"/>
    <x v="13"/>
    <x v="2"/>
  </r>
  <r>
    <x v="48"/>
    <x v="117"/>
    <n v="10"/>
    <x v="13"/>
    <x v="2"/>
  </r>
  <r>
    <x v="48"/>
    <x v="118"/>
    <n v="8.4"/>
    <x v="13"/>
    <x v="2"/>
  </r>
  <r>
    <x v="48"/>
    <x v="119"/>
    <m/>
    <x v="13"/>
    <x v="2"/>
  </r>
  <r>
    <x v="48"/>
    <x v="120"/>
    <n v="8.5217391304347831"/>
    <x v="13"/>
    <x v="2"/>
  </r>
  <r>
    <x v="48"/>
    <x v="121"/>
    <m/>
    <x v="13"/>
    <x v="2"/>
  </r>
  <r>
    <x v="48"/>
    <x v="122"/>
    <n v="9.75"/>
    <x v="13"/>
    <x v="2"/>
  </r>
  <r>
    <x v="48"/>
    <x v="123"/>
    <n v="9.5"/>
    <x v="13"/>
    <x v="2"/>
  </r>
  <r>
    <x v="48"/>
    <x v="124"/>
    <m/>
    <x v="13"/>
    <x v="2"/>
  </r>
  <r>
    <x v="48"/>
    <x v="112"/>
    <n v="7"/>
    <x v="14"/>
    <x v="2"/>
  </r>
  <r>
    <x v="48"/>
    <x v="113"/>
    <n v="6.5"/>
    <x v="14"/>
    <x v="2"/>
  </r>
  <r>
    <x v="48"/>
    <x v="114"/>
    <m/>
    <x v="14"/>
    <x v="2"/>
  </r>
  <r>
    <x v="48"/>
    <x v="115"/>
    <n v="8.5"/>
    <x v="14"/>
    <x v="2"/>
  </r>
  <r>
    <x v="48"/>
    <x v="116"/>
    <m/>
    <x v="14"/>
    <x v="2"/>
  </r>
  <r>
    <x v="48"/>
    <x v="117"/>
    <n v="8.1666666666666679"/>
    <x v="14"/>
    <x v="2"/>
  </r>
  <r>
    <x v="48"/>
    <x v="118"/>
    <m/>
    <x v="14"/>
    <x v="2"/>
  </r>
  <r>
    <x v="48"/>
    <x v="119"/>
    <m/>
    <x v="14"/>
    <x v="2"/>
  </r>
  <r>
    <x v="48"/>
    <x v="120"/>
    <n v="8"/>
    <x v="14"/>
    <x v="2"/>
  </r>
  <r>
    <x v="48"/>
    <x v="121"/>
    <m/>
    <x v="14"/>
    <x v="2"/>
  </r>
  <r>
    <x v="48"/>
    <x v="122"/>
    <n v="7.666666666666667"/>
    <x v="14"/>
    <x v="2"/>
  </r>
  <r>
    <x v="48"/>
    <x v="123"/>
    <n v="10"/>
    <x v="14"/>
    <x v="2"/>
  </r>
  <r>
    <x v="48"/>
    <x v="124"/>
    <n v="7.5"/>
    <x v="14"/>
    <x v="2"/>
  </r>
  <r>
    <x v="48"/>
    <x v="112"/>
    <m/>
    <x v="15"/>
    <x v="2"/>
  </r>
  <r>
    <x v="48"/>
    <x v="113"/>
    <n v="8.75"/>
    <x v="15"/>
    <x v="2"/>
  </r>
  <r>
    <x v="48"/>
    <x v="114"/>
    <n v="10"/>
    <x v="15"/>
    <x v="2"/>
  </r>
  <r>
    <x v="48"/>
    <x v="115"/>
    <n v="8"/>
    <x v="15"/>
    <x v="2"/>
  </r>
  <r>
    <x v="48"/>
    <x v="116"/>
    <n v="9"/>
    <x v="15"/>
    <x v="2"/>
  </r>
  <r>
    <x v="48"/>
    <x v="117"/>
    <n v="8.8333333333333339"/>
    <x v="15"/>
    <x v="2"/>
  </r>
  <r>
    <x v="48"/>
    <x v="118"/>
    <n v="10"/>
    <x v="15"/>
    <x v="2"/>
  </r>
  <r>
    <x v="48"/>
    <x v="119"/>
    <n v="7"/>
    <x v="15"/>
    <x v="2"/>
  </r>
  <r>
    <x v="48"/>
    <x v="120"/>
    <n v="8.972222222222225"/>
    <x v="15"/>
    <x v="2"/>
  </r>
  <r>
    <x v="48"/>
    <x v="121"/>
    <n v="8"/>
    <x v="15"/>
    <x v="2"/>
  </r>
  <r>
    <x v="48"/>
    <x v="122"/>
    <n v="8.9"/>
    <x v="15"/>
    <x v="2"/>
  </r>
  <r>
    <x v="48"/>
    <x v="123"/>
    <n v="6.666666666666667"/>
    <x v="15"/>
    <x v="2"/>
  </r>
  <r>
    <x v="48"/>
    <x v="124"/>
    <m/>
    <x v="15"/>
    <x v="2"/>
  </r>
  <r>
    <x v="48"/>
    <x v="112"/>
    <n v="7.5"/>
    <x v="16"/>
    <x v="2"/>
  </r>
  <r>
    <x v="48"/>
    <x v="113"/>
    <n v="8.25"/>
    <x v="16"/>
    <x v="2"/>
  </r>
  <r>
    <x v="48"/>
    <x v="114"/>
    <n v="4"/>
    <x v="16"/>
    <x v="2"/>
  </r>
  <r>
    <x v="48"/>
    <x v="115"/>
    <n v="9.1666666666666661"/>
    <x v="16"/>
    <x v="2"/>
  </r>
  <r>
    <x v="48"/>
    <x v="116"/>
    <n v="8.8000000000000007"/>
    <x v="16"/>
    <x v="2"/>
  </r>
  <r>
    <x v="48"/>
    <x v="117"/>
    <n v="9.1999999999999993"/>
    <x v="16"/>
    <x v="2"/>
  </r>
  <r>
    <x v="48"/>
    <x v="118"/>
    <n v="8.5"/>
    <x v="16"/>
    <x v="2"/>
  </r>
  <r>
    <x v="48"/>
    <x v="119"/>
    <n v="7.166666666666667"/>
    <x v="16"/>
    <x v="2"/>
  </r>
  <r>
    <x v="48"/>
    <x v="120"/>
    <n v="9"/>
    <x v="16"/>
    <x v="2"/>
  </r>
  <r>
    <x v="48"/>
    <x v="121"/>
    <n v="8.75"/>
    <x v="16"/>
    <x v="2"/>
  </r>
  <r>
    <x v="48"/>
    <x v="122"/>
    <n v="8.2307692307692317"/>
    <x v="16"/>
    <x v="2"/>
  </r>
  <r>
    <x v="48"/>
    <x v="123"/>
    <n v="8"/>
    <x v="16"/>
    <x v="2"/>
  </r>
  <r>
    <x v="48"/>
    <x v="124"/>
    <n v="8.7142857142857135"/>
    <x v="16"/>
    <x v="2"/>
  </r>
  <r>
    <x v="48"/>
    <x v="112"/>
    <n v="7.5638297872340425"/>
    <x v="0"/>
    <x v="3"/>
  </r>
  <r>
    <x v="48"/>
    <x v="113"/>
    <n v="7.8073394495412805"/>
    <x v="0"/>
    <x v="3"/>
  </r>
  <r>
    <x v="48"/>
    <x v="114"/>
    <n v="8"/>
    <x v="0"/>
    <x v="3"/>
  </r>
  <r>
    <x v="48"/>
    <x v="115"/>
    <n v="7.7380952380952372"/>
    <x v="0"/>
    <x v="3"/>
  </r>
  <r>
    <x v="48"/>
    <x v="116"/>
    <n v="8.1843003412969288"/>
    <x v="0"/>
    <x v="3"/>
  </r>
  <r>
    <x v="48"/>
    <x v="117"/>
    <n v="7.9214876033057893"/>
    <x v="0"/>
    <x v="3"/>
  </r>
  <r>
    <x v="48"/>
    <x v="118"/>
    <n v="7.9855769230769225"/>
    <x v="0"/>
    <x v="3"/>
  </r>
  <r>
    <x v="48"/>
    <x v="119"/>
    <n v="7.6266666666666669"/>
    <x v="0"/>
    <x v="3"/>
  </r>
  <r>
    <x v="48"/>
    <x v="120"/>
    <n v="8.3171114599685776"/>
    <x v="0"/>
    <x v="3"/>
  </r>
  <r>
    <x v="48"/>
    <x v="121"/>
    <n v="8.0178571428571441"/>
    <x v="0"/>
    <x v="3"/>
  </r>
  <r>
    <x v="48"/>
    <x v="122"/>
    <n v="8.2020547945205529"/>
    <x v="0"/>
    <x v="3"/>
  </r>
  <r>
    <x v="48"/>
    <x v="123"/>
    <n v="8.2788844621513977"/>
    <x v="0"/>
    <x v="3"/>
  </r>
  <r>
    <x v="48"/>
    <x v="124"/>
    <n v="5.9146341463414638"/>
    <x v="0"/>
    <x v="3"/>
  </r>
  <r>
    <x v="48"/>
    <x v="112"/>
    <n v="7.25"/>
    <x v="1"/>
    <x v="3"/>
  </r>
  <r>
    <x v="48"/>
    <x v="113"/>
    <n v="7.3333333333333348"/>
    <x v="1"/>
    <x v="3"/>
  </r>
  <r>
    <x v="48"/>
    <x v="114"/>
    <n v="8.4444444444444446"/>
    <x v="1"/>
    <x v="3"/>
  </r>
  <r>
    <x v="48"/>
    <x v="115"/>
    <n v="8"/>
    <x v="1"/>
    <x v="3"/>
  </r>
  <r>
    <x v="48"/>
    <x v="116"/>
    <n v="8.0609756097560954"/>
    <x v="1"/>
    <x v="3"/>
  </r>
  <r>
    <x v="48"/>
    <x v="117"/>
    <n v="8.1666666666666679"/>
    <x v="1"/>
    <x v="3"/>
  </r>
  <r>
    <x v="48"/>
    <x v="118"/>
    <n v="7.8873239436619729"/>
    <x v="1"/>
    <x v="3"/>
  </r>
  <r>
    <x v="48"/>
    <x v="119"/>
    <n v="8.4347826086956523"/>
    <x v="1"/>
    <x v="3"/>
  </r>
  <r>
    <x v="48"/>
    <x v="120"/>
    <n v="8.4784946236559104"/>
    <x v="1"/>
    <x v="3"/>
  </r>
  <r>
    <x v="48"/>
    <x v="121"/>
    <n v="7.75"/>
    <x v="1"/>
    <x v="3"/>
  </r>
  <r>
    <x v="48"/>
    <x v="122"/>
    <n v="8.1505376344085985"/>
    <x v="1"/>
    <x v="3"/>
  </r>
  <r>
    <x v="48"/>
    <x v="123"/>
    <n v="8.2207792207792227"/>
    <x v="1"/>
    <x v="3"/>
  </r>
  <r>
    <x v="48"/>
    <x v="124"/>
    <n v="6.129032258064516"/>
    <x v="1"/>
    <x v="3"/>
  </r>
  <r>
    <x v="48"/>
    <x v="112"/>
    <n v="7.4897959183673475"/>
    <x v="2"/>
    <x v="3"/>
  </r>
  <r>
    <x v="48"/>
    <x v="113"/>
    <n v="7.666666666666667"/>
    <x v="2"/>
    <x v="3"/>
  </r>
  <r>
    <x v="48"/>
    <x v="114"/>
    <n v="8.5"/>
    <x v="2"/>
    <x v="3"/>
  </r>
  <r>
    <x v="48"/>
    <x v="115"/>
    <n v="6.8333333333333339"/>
    <x v="2"/>
    <x v="3"/>
  </r>
  <r>
    <x v="48"/>
    <x v="116"/>
    <n v="7.9848484848484853"/>
    <x v="2"/>
    <x v="3"/>
  </r>
  <r>
    <x v="48"/>
    <x v="117"/>
    <n v="7.953125"/>
    <x v="2"/>
    <x v="3"/>
  </r>
  <r>
    <x v="48"/>
    <x v="118"/>
    <n v="7.833333333333333"/>
    <x v="2"/>
    <x v="3"/>
  </r>
  <r>
    <x v="48"/>
    <x v="119"/>
    <n v="6.2608695652173916"/>
    <x v="2"/>
    <x v="3"/>
  </r>
  <r>
    <x v="48"/>
    <x v="120"/>
    <n v="7.68627450980392"/>
    <x v="2"/>
    <x v="3"/>
  </r>
  <r>
    <x v="48"/>
    <x v="121"/>
    <n v="7.7142857142857153"/>
    <x v="2"/>
    <x v="3"/>
  </r>
  <r>
    <x v="48"/>
    <x v="122"/>
    <n v="7.65"/>
    <x v="2"/>
    <x v="3"/>
  </r>
  <r>
    <x v="48"/>
    <x v="123"/>
    <n v="7.9534883720930214"/>
    <x v="2"/>
    <x v="3"/>
  </r>
  <r>
    <x v="48"/>
    <x v="124"/>
    <n v="5.166666666666667"/>
    <x v="2"/>
    <x v="3"/>
  </r>
  <r>
    <x v="48"/>
    <x v="112"/>
    <n v="8"/>
    <x v="3"/>
    <x v="3"/>
  </r>
  <r>
    <x v="48"/>
    <x v="113"/>
    <n v="7.981481481481481"/>
    <x v="3"/>
    <x v="3"/>
  </r>
  <r>
    <x v="48"/>
    <x v="114"/>
    <n v="6.6"/>
    <x v="3"/>
    <x v="3"/>
  </r>
  <r>
    <x v="48"/>
    <x v="115"/>
    <n v="8.7083333333333357"/>
    <x v="3"/>
    <x v="3"/>
  </r>
  <r>
    <x v="48"/>
    <x v="116"/>
    <n v="8.1042654028435983"/>
    <x v="3"/>
    <x v="3"/>
  </r>
  <r>
    <x v="48"/>
    <x v="117"/>
    <n v="7.8965517241379297"/>
    <x v="3"/>
    <x v="3"/>
  </r>
  <r>
    <x v="48"/>
    <x v="118"/>
    <n v="7.7692307692307683"/>
    <x v="3"/>
    <x v="3"/>
  </r>
  <r>
    <x v="48"/>
    <x v="119"/>
    <n v="9.25"/>
    <x v="3"/>
    <x v="3"/>
  </r>
  <r>
    <x v="48"/>
    <x v="120"/>
    <n v="8.6973180076628243"/>
    <x v="3"/>
    <x v="3"/>
  </r>
  <r>
    <x v="48"/>
    <x v="121"/>
    <n v="8"/>
    <x v="3"/>
    <x v="3"/>
  </r>
  <r>
    <x v="48"/>
    <x v="122"/>
    <n v="8.272727272727268"/>
    <x v="3"/>
    <x v="3"/>
  </r>
  <r>
    <x v="48"/>
    <x v="123"/>
    <n v="8.1509433962264151"/>
    <x v="3"/>
    <x v="3"/>
  </r>
  <r>
    <x v="48"/>
    <x v="124"/>
    <n v="6.2"/>
    <x v="3"/>
    <x v="3"/>
  </r>
  <r>
    <x v="48"/>
    <x v="112"/>
    <n v="7.25"/>
    <x v="4"/>
    <x v="3"/>
  </r>
  <r>
    <x v="48"/>
    <x v="113"/>
    <n v="7.7894736842105248"/>
    <x v="4"/>
    <x v="3"/>
  </r>
  <r>
    <x v="48"/>
    <x v="114"/>
    <n v="8.5"/>
    <x v="4"/>
    <x v="3"/>
  </r>
  <r>
    <x v="48"/>
    <x v="115"/>
    <n v="6.8571428571428568"/>
    <x v="4"/>
    <x v="3"/>
  </r>
  <r>
    <x v="48"/>
    <x v="116"/>
    <n v="7.7246376811594217"/>
    <x v="4"/>
    <x v="3"/>
  </r>
  <r>
    <x v="48"/>
    <x v="117"/>
    <n v="7.052631578947369"/>
    <x v="4"/>
    <x v="3"/>
  </r>
  <r>
    <x v="48"/>
    <x v="118"/>
    <n v="7.8888888888888884"/>
    <x v="4"/>
    <x v="3"/>
  </r>
  <r>
    <x v="48"/>
    <x v="119"/>
    <n v="7.125"/>
    <x v="4"/>
    <x v="3"/>
  </r>
  <r>
    <x v="48"/>
    <x v="120"/>
    <n v="8.036363636363637"/>
    <x v="4"/>
    <x v="3"/>
  </r>
  <r>
    <x v="48"/>
    <x v="121"/>
    <n v="9"/>
    <x v="4"/>
    <x v="3"/>
  </r>
  <r>
    <x v="48"/>
    <x v="122"/>
    <n v="8.4642857142857153"/>
    <x v="4"/>
    <x v="3"/>
  </r>
  <r>
    <x v="48"/>
    <x v="123"/>
    <n v="7.9032258064516121"/>
    <x v="4"/>
    <x v="3"/>
  </r>
  <r>
    <x v="48"/>
    <x v="124"/>
    <n v="3.666666666666667"/>
    <x v="4"/>
    <x v="3"/>
  </r>
  <r>
    <x v="48"/>
    <x v="112"/>
    <n v="7.25"/>
    <x v="5"/>
    <x v="3"/>
  </r>
  <r>
    <x v="48"/>
    <x v="113"/>
    <n v="8.3636363636363651"/>
    <x v="5"/>
    <x v="3"/>
  </r>
  <r>
    <x v="48"/>
    <x v="114"/>
    <m/>
    <x v="5"/>
    <x v="3"/>
  </r>
  <r>
    <x v="48"/>
    <x v="115"/>
    <m/>
    <x v="5"/>
    <x v="3"/>
  </r>
  <r>
    <x v="48"/>
    <x v="116"/>
    <n v="8.125"/>
    <x v="5"/>
    <x v="3"/>
  </r>
  <r>
    <x v="48"/>
    <x v="117"/>
    <n v="9.3333333333333339"/>
    <x v="5"/>
    <x v="3"/>
  </r>
  <r>
    <x v="48"/>
    <x v="118"/>
    <n v="8.2857142857142865"/>
    <x v="5"/>
    <x v="3"/>
  </r>
  <r>
    <x v="48"/>
    <x v="119"/>
    <n v="8"/>
    <x v="5"/>
    <x v="3"/>
  </r>
  <r>
    <x v="48"/>
    <x v="120"/>
    <n v="8.5625"/>
    <x v="5"/>
    <x v="3"/>
  </r>
  <r>
    <x v="48"/>
    <x v="121"/>
    <n v="9.5"/>
    <x v="5"/>
    <x v="3"/>
  </r>
  <r>
    <x v="48"/>
    <x v="122"/>
    <n v="8.9166666666666661"/>
    <x v="5"/>
    <x v="3"/>
  </r>
  <r>
    <x v="48"/>
    <x v="123"/>
    <n v="8.0909090909090899"/>
    <x v="5"/>
    <x v="3"/>
  </r>
  <r>
    <x v="48"/>
    <x v="124"/>
    <m/>
    <x v="5"/>
    <x v="3"/>
  </r>
  <r>
    <x v="48"/>
    <x v="112"/>
    <n v="8.6666666666666661"/>
    <x v="6"/>
    <x v="3"/>
  </r>
  <r>
    <x v="48"/>
    <x v="113"/>
    <n v="8.25"/>
    <x v="6"/>
    <x v="3"/>
  </r>
  <r>
    <x v="48"/>
    <x v="114"/>
    <m/>
    <x v="6"/>
    <x v="3"/>
  </r>
  <r>
    <x v="48"/>
    <x v="115"/>
    <n v="6.666666666666667"/>
    <x v="6"/>
    <x v="3"/>
  </r>
  <r>
    <x v="48"/>
    <x v="116"/>
    <n v="7.75"/>
    <x v="6"/>
    <x v="3"/>
  </r>
  <r>
    <x v="48"/>
    <x v="117"/>
    <n v="7.5"/>
    <x v="6"/>
    <x v="3"/>
  </r>
  <r>
    <x v="48"/>
    <x v="118"/>
    <n v="9"/>
    <x v="6"/>
    <x v="3"/>
  </r>
  <r>
    <x v="48"/>
    <x v="119"/>
    <m/>
    <x v="6"/>
    <x v="3"/>
  </r>
  <r>
    <x v="48"/>
    <x v="120"/>
    <n v="7.6956521739130448"/>
    <x v="6"/>
    <x v="3"/>
  </r>
  <r>
    <x v="48"/>
    <x v="121"/>
    <n v="10"/>
    <x v="6"/>
    <x v="3"/>
  </r>
  <r>
    <x v="48"/>
    <x v="122"/>
    <n v="8.5714285714285712"/>
    <x v="6"/>
    <x v="3"/>
  </r>
  <r>
    <x v="48"/>
    <x v="123"/>
    <n v="8.5"/>
    <x v="6"/>
    <x v="3"/>
  </r>
  <r>
    <x v="48"/>
    <x v="124"/>
    <m/>
    <x v="6"/>
    <x v="3"/>
  </r>
  <r>
    <x v="48"/>
    <x v="112"/>
    <n v="6.75"/>
    <x v="7"/>
    <x v="3"/>
  </r>
  <r>
    <x v="48"/>
    <x v="113"/>
    <n v="7.1111111111111116"/>
    <x v="7"/>
    <x v="3"/>
  </r>
  <r>
    <x v="48"/>
    <x v="114"/>
    <m/>
    <x v="7"/>
    <x v="3"/>
  </r>
  <r>
    <x v="48"/>
    <x v="115"/>
    <n v="7.5"/>
    <x v="7"/>
    <x v="3"/>
  </r>
  <r>
    <x v="48"/>
    <x v="116"/>
    <n v="6.4666666666666668"/>
    <x v="7"/>
    <x v="3"/>
  </r>
  <r>
    <x v="48"/>
    <x v="117"/>
    <n v="6.2857142857142856"/>
    <x v="7"/>
    <x v="3"/>
  </r>
  <r>
    <x v="48"/>
    <x v="118"/>
    <n v="9.25"/>
    <x v="7"/>
    <x v="3"/>
  </r>
  <r>
    <x v="48"/>
    <x v="119"/>
    <n v="3"/>
    <x v="7"/>
    <x v="3"/>
  </r>
  <r>
    <x v="48"/>
    <x v="120"/>
    <n v="7.6206896551724146"/>
    <x v="7"/>
    <x v="3"/>
  </r>
  <r>
    <x v="48"/>
    <x v="121"/>
    <n v="8"/>
    <x v="7"/>
    <x v="3"/>
  </r>
  <r>
    <x v="48"/>
    <x v="122"/>
    <n v="8"/>
    <x v="7"/>
    <x v="3"/>
  </r>
  <r>
    <x v="48"/>
    <x v="123"/>
    <n v="7.5"/>
    <x v="7"/>
    <x v="3"/>
  </r>
  <r>
    <x v="48"/>
    <x v="124"/>
    <n v="3.5"/>
    <x v="7"/>
    <x v="3"/>
  </r>
  <r>
    <x v="48"/>
    <x v="112"/>
    <n v="5"/>
    <x v="8"/>
    <x v="3"/>
  </r>
  <r>
    <x v="48"/>
    <x v="113"/>
    <n v="7.6428571428571432"/>
    <x v="8"/>
    <x v="3"/>
  </r>
  <r>
    <x v="48"/>
    <x v="114"/>
    <n v="8.5"/>
    <x v="8"/>
    <x v="3"/>
  </r>
  <r>
    <x v="48"/>
    <x v="115"/>
    <n v="6.5"/>
    <x v="8"/>
    <x v="3"/>
  </r>
  <r>
    <x v="48"/>
    <x v="116"/>
    <n v="8.3571428571428559"/>
    <x v="8"/>
    <x v="3"/>
  </r>
  <r>
    <x v="48"/>
    <x v="117"/>
    <n v="6.4"/>
    <x v="8"/>
    <x v="3"/>
  </r>
  <r>
    <x v="48"/>
    <x v="118"/>
    <n v="6.333333333333333"/>
    <x v="8"/>
    <x v="3"/>
  </r>
  <r>
    <x v="48"/>
    <x v="119"/>
    <n v="7.666666666666667"/>
    <x v="8"/>
    <x v="3"/>
  </r>
  <r>
    <x v="48"/>
    <x v="120"/>
    <n v="8.1538461538461497"/>
    <x v="8"/>
    <x v="3"/>
  </r>
  <r>
    <x v="48"/>
    <x v="121"/>
    <m/>
    <x v="8"/>
    <x v="3"/>
  </r>
  <r>
    <x v="48"/>
    <x v="122"/>
    <n v="7.6666666666666661"/>
    <x v="8"/>
    <x v="3"/>
  </r>
  <r>
    <x v="48"/>
    <x v="123"/>
    <n v="7.833333333333333"/>
    <x v="8"/>
    <x v="3"/>
  </r>
  <r>
    <x v="48"/>
    <x v="124"/>
    <n v="4"/>
    <x v="8"/>
    <x v="3"/>
  </r>
  <r>
    <x v="48"/>
    <x v="112"/>
    <n v="8"/>
    <x v="9"/>
    <x v="3"/>
  </r>
  <r>
    <x v="48"/>
    <x v="113"/>
    <n v="8.115384615384615"/>
    <x v="9"/>
    <x v="3"/>
  </r>
  <r>
    <x v="48"/>
    <x v="114"/>
    <n v="10"/>
    <x v="9"/>
    <x v="3"/>
  </r>
  <r>
    <x v="48"/>
    <x v="115"/>
    <n v="8.5"/>
    <x v="9"/>
    <x v="3"/>
  </r>
  <r>
    <x v="48"/>
    <x v="116"/>
    <n v="8.2799999999999994"/>
    <x v="9"/>
    <x v="3"/>
  </r>
  <r>
    <x v="48"/>
    <x v="117"/>
    <n v="8"/>
    <x v="9"/>
    <x v="3"/>
  </r>
  <r>
    <x v="48"/>
    <x v="118"/>
    <n v="7.3333333333333339"/>
    <x v="9"/>
    <x v="3"/>
  </r>
  <r>
    <x v="48"/>
    <x v="119"/>
    <m/>
    <x v="9"/>
    <x v="3"/>
  </r>
  <r>
    <x v="48"/>
    <x v="120"/>
    <n v="7.9090909090909092"/>
    <x v="9"/>
    <x v="3"/>
  </r>
  <r>
    <x v="48"/>
    <x v="121"/>
    <n v="8"/>
    <x v="9"/>
    <x v="3"/>
  </r>
  <r>
    <x v="48"/>
    <x v="122"/>
    <n v="8.5"/>
    <x v="9"/>
    <x v="3"/>
  </r>
  <r>
    <x v="48"/>
    <x v="123"/>
    <n v="8.5"/>
    <x v="9"/>
    <x v="3"/>
  </r>
  <r>
    <x v="48"/>
    <x v="124"/>
    <m/>
    <x v="9"/>
    <x v="3"/>
  </r>
  <r>
    <x v="48"/>
    <x v="112"/>
    <n v="9.5"/>
    <x v="10"/>
    <x v="3"/>
  </r>
  <r>
    <x v="48"/>
    <x v="113"/>
    <n v="8.125"/>
    <x v="10"/>
    <x v="3"/>
  </r>
  <r>
    <x v="48"/>
    <x v="114"/>
    <n v="9.5"/>
    <x v="10"/>
    <x v="3"/>
  </r>
  <r>
    <x v="48"/>
    <x v="115"/>
    <n v="7.333333333333333"/>
    <x v="10"/>
    <x v="3"/>
  </r>
  <r>
    <x v="48"/>
    <x v="116"/>
    <n v="8.5"/>
    <x v="10"/>
    <x v="3"/>
  </r>
  <r>
    <x v="48"/>
    <x v="117"/>
    <n v="8"/>
    <x v="10"/>
    <x v="3"/>
  </r>
  <r>
    <x v="48"/>
    <x v="118"/>
    <n v="7.5"/>
    <x v="10"/>
    <x v="3"/>
  </r>
  <r>
    <x v="48"/>
    <x v="119"/>
    <n v="9"/>
    <x v="10"/>
    <x v="3"/>
  </r>
  <r>
    <x v="48"/>
    <x v="120"/>
    <n v="8.44"/>
    <x v="10"/>
    <x v="3"/>
  </r>
  <r>
    <x v="48"/>
    <x v="121"/>
    <n v="10"/>
    <x v="10"/>
    <x v="3"/>
  </r>
  <r>
    <x v="48"/>
    <x v="122"/>
    <n v="8.2222222222222214"/>
    <x v="10"/>
    <x v="3"/>
  </r>
  <r>
    <x v="48"/>
    <x v="123"/>
    <n v="9.1999999999999993"/>
    <x v="10"/>
    <x v="3"/>
  </r>
  <r>
    <x v="48"/>
    <x v="124"/>
    <n v="4.5"/>
    <x v="10"/>
    <x v="3"/>
  </r>
  <r>
    <x v="48"/>
    <x v="112"/>
    <m/>
    <x v="11"/>
    <x v="3"/>
  </r>
  <r>
    <x v="48"/>
    <x v="113"/>
    <n v="8.1999999999999993"/>
    <x v="11"/>
    <x v="3"/>
  </r>
  <r>
    <x v="48"/>
    <x v="114"/>
    <m/>
    <x v="11"/>
    <x v="3"/>
  </r>
  <r>
    <x v="48"/>
    <x v="115"/>
    <m/>
    <x v="11"/>
    <x v="3"/>
  </r>
  <r>
    <x v="48"/>
    <x v="116"/>
    <n v="8.6666666666666661"/>
    <x v="11"/>
    <x v="3"/>
  </r>
  <r>
    <x v="48"/>
    <x v="117"/>
    <n v="8"/>
    <x v="11"/>
    <x v="3"/>
  </r>
  <r>
    <x v="48"/>
    <x v="118"/>
    <n v="9.5"/>
    <x v="11"/>
    <x v="3"/>
  </r>
  <r>
    <x v="48"/>
    <x v="119"/>
    <n v="8"/>
    <x v="11"/>
    <x v="3"/>
  </r>
  <r>
    <x v="48"/>
    <x v="120"/>
    <n v="8.4"/>
    <x v="11"/>
    <x v="3"/>
  </r>
  <r>
    <x v="48"/>
    <x v="121"/>
    <m/>
    <x v="11"/>
    <x v="3"/>
  </r>
  <r>
    <x v="48"/>
    <x v="122"/>
    <n v="8.1428571428571423"/>
    <x v="11"/>
    <x v="3"/>
  </r>
  <r>
    <x v="48"/>
    <x v="123"/>
    <n v="9.25"/>
    <x v="11"/>
    <x v="3"/>
  </r>
  <r>
    <x v="48"/>
    <x v="124"/>
    <n v="8"/>
    <x v="11"/>
    <x v="3"/>
  </r>
  <r>
    <x v="48"/>
    <x v="112"/>
    <n v="6"/>
    <x v="12"/>
    <x v="3"/>
  </r>
  <r>
    <x v="48"/>
    <x v="113"/>
    <n v="8.7142857142857153"/>
    <x v="12"/>
    <x v="3"/>
  </r>
  <r>
    <x v="48"/>
    <x v="114"/>
    <n v="6"/>
    <x v="12"/>
    <x v="3"/>
  </r>
  <r>
    <x v="48"/>
    <x v="115"/>
    <m/>
    <x v="12"/>
    <x v="3"/>
  </r>
  <r>
    <x v="48"/>
    <x v="116"/>
    <n v="8.92"/>
    <x v="12"/>
    <x v="3"/>
  </r>
  <r>
    <x v="48"/>
    <x v="117"/>
    <n v="8"/>
    <x v="12"/>
    <x v="3"/>
  </r>
  <r>
    <x v="48"/>
    <x v="118"/>
    <n v="9"/>
    <x v="12"/>
    <x v="3"/>
  </r>
  <r>
    <x v="48"/>
    <x v="119"/>
    <n v="7"/>
    <x v="12"/>
    <x v="3"/>
  </r>
  <r>
    <x v="48"/>
    <x v="120"/>
    <n v="8.2272727272727284"/>
    <x v="12"/>
    <x v="3"/>
  </r>
  <r>
    <x v="48"/>
    <x v="121"/>
    <n v="10"/>
    <x v="12"/>
    <x v="3"/>
  </r>
  <r>
    <x v="48"/>
    <x v="122"/>
    <n v="9"/>
    <x v="12"/>
    <x v="3"/>
  </r>
  <r>
    <x v="48"/>
    <x v="123"/>
    <n v="9.25"/>
    <x v="12"/>
    <x v="3"/>
  </r>
  <r>
    <x v="48"/>
    <x v="124"/>
    <n v="6.333333333333333"/>
    <x v="12"/>
    <x v="3"/>
  </r>
  <r>
    <x v="48"/>
    <x v="112"/>
    <n v="7.75"/>
    <x v="13"/>
    <x v="3"/>
  </r>
  <r>
    <x v="48"/>
    <x v="113"/>
    <n v="8.7333333333333325"/>
    <x v="13"/>
    <x v="3"/>
  </r>
  <r>
    <x v="48"/>
    <x v="114"/>
    <n v="7.5"/>
    <x v="13"/>
    <x v="3"/>
  </r>
  <r>
    <x v="48"/>
    <x v="115"/>
    <n v="9"/>
    <x v="13"/>
    <x v="3"/>
  </r>
  <r>
    <x v="48"/>
    <x v="116"/>
    <n v="9"/>
    <x v="13"/>
    <x v="3"/>
  </r>
  <r>
    <x v="48"/>
    <x v="117"/>
    <n v="9"/>
    <x v="13"/>
    <x v="3"/>
  </r>
  <r>
    <x v="48"/>
    <x v="118"/>
    <n v="9.6"/>
    <x v="13"/>
    <x v="3"/>
  </r>
  <r>
    <x v="48"/>
    <x v="119"/>
    <m/>
    <x v="13"/>
    <x v="3"/>
  </r>
  <r>
    <x v="48"/>
    <x v="120"/>
    <n v="8.7083333333333339"/>
    <x v="13"/>
    <x v="3"/>
  </r>
  <r>
    <x v="48"/>
    <x v="121"/>
    <n v="7.5"/>
    <x v="13"/>
    <x v="3"/>
  </r>
  <r>
    <x v="48"/>
    <x v="122"/>
    <n v="8.6666666666666679"/>
    <x v="13"/>
    <x v="3"/>
  </r>
  <r>
    <x v="48"/>
    <x v="123"/>
    <n v="10"/>
    <x v="13"/>
    <x v="3"/>
  </r>
  <r>
    <x v="48"/>
    <x v="124"/>
    <n v="6.666666666666667"/>
    <x v="13"/>
    <x v="3"/>
  </r>
  <r>
    <x v="48"/>
    <x v="112"/>
    <n v="8"/>
    <x v="14"/>
    <x v="3"/>
  </r>
  <r>
    <x v="48"/>
    <x v="113"/>
    <n v="8"/>
    <x v="14"/>
    <x v="3"/>
  </r>
  <r>
    <x v="48"/>
    <x v="114"/>
    <n v="10"/>
    <x v="14"/>
    <x v="3"/>
  </r>
  <r>
    <x v="48"/>
    <x v="115"/>
    <n v="8"/>
    <x v="14"/>
    <x v="3"/>
  </r>
  <r>
    <x v="48"/>
    <x v="116"/>
    <n v="7.5"/>
    <x v="14"/>
    <x v="3"/>
  </r>
  <r>
    <x v="48"/>
    <x v="117"/>
    <n v="8.6"/>
    <x v="14"/>
    <x v="3"/>
  </r>
  <r>
    <x v="48"/>
    <x v="118"/>
    <n v="8"/>
    <x v="14"/>
    <x v="3"/>
  </r>
  <r>
    <x v="48"/>
    <x v="119"/>
    <n v="9"/>
    <x v="14"/>
    <x v="3"/>
  </r>
  <r>
    <x v="48"/>
    <x v="120"/>
    <n v="7.9285714285714279"/>
    <x v="14"/>
    <x v="3"/>
  </r>
  <r>
    <x v="48"/>
    <x v="121"/>
    <m/>
    <x v="14"/>
    <x v="3"/>
  </r>
  <r>
    <x v="48"/>
    <x v="122"/>
    <n v="4"/>
    <x v="14"/>
    <x v="3"/>
  </r>
  <r>
    <x v="48"/>
    <x v="123"/>
    <n v="8"/>
    <x v="14"/>
    <x v="3"/>
  </r>
  <r>
    <x v="48"/>
    <x v="124"/>
    <m/>
    <x v="14"/>
    <x v="3"/>
  </r>
  <r>
    <x v="48"/>
    <x v="112"/>
    <m/>
    <x v="15"/>
    <x v="3"/>
  </r>
  <r>
    <x v="48"/>
    <x v="113"/>
    <n v="8.1111111111111125"/>
    <x v="15"/>
    <x v="3"/>
  </r>
  <r>
    <x v="48"/>
    <x v="114"/>
    <n v="1"/>
    <x v="15"/>
    <x v="3"/>
  </r>
  <r>
    <x v="48"/>
    <x v="115"/>
    <n v="5"/>
    <x v="15"/>
    <x v="3"/>
  </r>
  <r>
    <x v="48"/>
    <x v="116"/>
    <n v="9.1111111111111125"/>
    <x v="15"/>
    <x v="3"/>
  </r>
  <r>
    <x v="48"/>
    <x v="117"/>
    <n v="7.125"/>
    <x v="15"/>
    <x v="3"/>
  </r>
  <r>
    <x v="48"/>
    <x v="118"/>
    <n v="9.0666666666666664"/>
    <x v="15"/>
    <x v="3"/>
  </r>
  <r>
    <x v="48"/>
    <x v="119"/>
    <n v="8.375"/>
    <x v="15"/>
    <x v="3"/>
  </r>
  <r>
    <x v="48"/>
    <x v="120"/>
    <n v="9.2368421052631575"/>
    <x v="15"/>
    <x v="3"/>
  </r>
  <r>
    <x v="48"/>
    <x v="121"/>
    <n v="10"/>
    <x v="15"/>
    <x v="3"/>
  </r>
  <r>
    <x v="48"/>
    <x v="122"/>
    <n v="8.6875"/>
    <x v="15"/>
    <x v="3"/>
  </r>
  <r>
    <x v="48"/>
    <x v="123"/>
    <n v="9.875"/>
    <x v="15"/>
    <x v="3"/>
  </r>
  <r>
    <x v="48"/>
    <x v="124"/>
    <m/>
    <x v="15"/>
    <x v="3"/>
  </r>
  <r>
    <x v="48"/>
    <x v="112"/>
    <n v="7.75"/>
    <x v="16"/>
    <x v="3"/>
  </r>
  <r>
    <x v="48"/>
    <x v="113"/>
    <n v="8.1666666666666661"/>
    <x v="16"/>
    <x v="3"/>
  </r>
  <r>
    <x v="48"/>
    <x v="114"/>
    <n v="8"/>
    <x v="16"/>
    <x v="3"/>
  </r>
  <r>
    <x v="48"/>
    <x v="115"/>
    <n v="7"/>
    <x v="16"/>
    <x v="3"/>
  </r>
  <r>
    <x v="48"/>
    <x v="116"/>
    <n v="8.2608695652173907"/>
    <x v="16"/>
    <x v="3"/>
  </r>
  <r>
    <x v="48"/>
    <x v="117"/>
    <n v="7.4666666666666659"/>
    <x v="16"/>
    <x v="3"/>
  </r>
  <r>
    <x v="48"/>
    <x v="118"/>
    <n v="7.6923076923076925"/>
    <x v="16"/>
    <x v="3"/>
  </r>
  <r>
    <x v="48"/>
    <x v="119"/>
    <n v="7.333333333333333"/>
    <x v="16"/>
    <x v="3"/>
  </r>
  <r>
    <x v="48"/>
    <x v="120"/>
    <n v="8.815384615384616"/>
    <x v="16"/>
    <x v="3"/>
  </r>
  <r>
    <x v="48"/>
    <x v="121"/>
    <n v="8"/>
    <x v="16"/>
    <x v="3"/>
  </r>
  <r>
    <x v="48"/>
    <x v="122"/>
    <n v="8.9499999999999993"/>
    <x v="16"/>
    <x v="3"/>
  </r>
  <r>
    <x v="48"/>
    <x v="123"/>
    <n v="8.4285714285714306"/>
    <x v="16"/>
    <x v="3"/>
  </r>
  <r>
    <x v="48"/>
    <x v="124"/>
    <n v="6.75"/>
    <x v="16"/>
    <x v="3"/>
  </r>
  <r>
    <x v="56"/>
    <x v="125"/>
    <n v="64.954337899543376"/>
    <x v="0"/>
    <x v="2"/>
  </r>
  <r>
    <x v="56"/>
    <x v="126"/>
    <n v="28.614916286149164"/>
    <x v="0"/>
    <x v="2"/>
  </r>
  <r>
    <x v="56"/>
    <x v="4"/>
    <n v="6.4307458143074578"/>
    <x v="0"/>
    <x v="2"/>
  </r>
  <r>
    <x v="57"/>
    <x v="125"/>
    <n v="83.790801186943625"/>
    <x v="0"/>
    <x v="2"/>
  </r>
  <r>
    <x v="57"/>
    <x v="126"/>
    <n v="9.8850148367952517"/>
    <x v="0"/>
    <x v="2"/>
  </r>
  <r>
    <x v="57"/>
    <x v="4"/>
    <n v="6.3241839762611276"/>
    <x v="0"/>
    <x v="2"/>
  </r>
  <r>
    <x v="58"/>
    <x v="125"/>
    <n v="82.570521203063706"/>
    <x v="0"/>
    <x v="2"/>
  </r>
  <r>
    <x v="58"/>
    <x v="126"/>
    <n v="11.059219129460116"/>
    <x v="0"/>
    <x v="2"/>
  </r>
  <r>
    <x v="58"/>
    <x v="4"/>
    <n v="6.3702596674761818"/>
    <x v="0"/>
    <x v="2"/>
  </r>
  <r>
    <x v="59"/>
    <x v="125"/>
    <n v="78.490214352283317"/>
    <x v="0"/>
    <x v="2"/>
  </r>
  <r>
    <x v="59"/>
    <x v="126"/>
    <n v="15.191053122087604"/>
    <x v="0"/>
    <x v="2"/>
  </r>
  <r>
    <x v="59"/>
    <x v="4"/>
    <n v="6.3187325256290769"/>
    <x v="0"/>
    <x v="2"/>
  </r>
  <r>
    <x v="60"/>
    <x v="125"/>
    <n v="85.812314540059347"/>
    <x v="0"/>
    <x v="2"/>
  </r>
  <r>
    <x v="60"/>
    <x v="126"/>
    <n v="7.8635014836795252"/>
    <x v="0"/>
    <x v="2"/>
  </r>
  <r>
    <x v="60"/>
    <x v="4"/>
    <n v="6.3241839762611276"/>
    <x v="0"/>
    <x v="2"/>
  </r>
  <r>
    <x v="49"/>
    <x v="125"/>
    <n v="57.855685401595252"/>
    <x v="0"/>
    <x v="2"/>
  </r>
  <r>
    <x v="49"/>
    <x v="126"/>
    <n v="35.818957521795582"/>
    <x v="0"/>
    <x v="2"/>
  </r>
  <r>
    <x v="49"/>
    <x v="4"/>
    <n v="6.3253570766091638"/>
    <x v="0"/>
    <x v="2"/>
  </r>
  <r>
    <x v="50"/>
    <x v="125"/>
    <n v="77.497215001856659"/>
    <x v="0"/>
    <x v="2"/>
  </r>
  <r>
    <x v="50"/>
    <x v="126"/>
    <n v="16.171555885629409"/>
    <x v="0"/>
    <x v="2"/>
  </r>
  <r>
    <x v="50"/>
    <x v="4"/>
    <n v="6.3312291125139248"/>
    <x v="0"/>
    <x v="2"/>
  </r>
  <r>
    <x v="51"/>
    <x v="125"/>
    <n v="67.736900780379045"/>
    <x v="0"/>
    <x v="2"/>
  </r>
  <r>
    <x v="51"/>
    <x v="126"/>
    <n v="25.217391304347824"/>
    <x v="0"/>
    <x v="2"/>
  </r>
  <r>
    <x v="51"/>
    <x v="4"/>
    <n v="7.045707915273133"/>
    <x v="0"/>
    <x v="2"/>
  </r>
  <r>
    <x v="52"/>
    <x v="125"/>
    <n v="73.931623931623932"/>
    <x v="0"/>
    <x v="2"/>
  </r>
  <r>
    <x v="52"/>
    <x v="126"/>
    <n v="19.732441471571907"/>
    <x v="0"/>
    <x v="2"/>
  </r>
  <r>
    <x v="52"/>
    <x v="4"/>
    <n v="6.3359345968041616"/>
    <x v="0"/>
    <x v="2"/>
  </r>
  <r>
    <x v="53"/>
    <x v="125"/>
    <n v="71.087636932707355"/>
    <x v="0"/>
    <x v="2"/>
  </r>
  <r>
    <x v="53"/>
    <x v="126"/>
    <n v="22.672143974960875"/>
    <x v="0"/>
    <x v="2"/>
  </r>
  <r>
    <x v="53"/>
    <x v="4"/>
    <n v="6.2402190923317686"/>
    <x v="0"/>
    <x v="2"/>
  </r>
  <r>
    <x v="54"/>
    <x v="125"/>
    <n v="78.727744807121667"/>
    <x v="0"/>
    <x v="2"/>
  </r>
  <r>
    <x v="54"/>
    <x v="126"/>
    <n v="14.94807121661721"/>
    <x v="0"/>
    <x v="2"/>
  </r>
  <r>
    <x v="54"/>
    <x v="4"/>
    <n v="6.3241839762611276"/>
    <x v="0"/>
    <x v="2"/>
  </r>
  <r>
    <x v="55"/>
    <x v="125"/>
    <n v="89.966617210682486"/>
    <x v="0"/>
    <x v="2"/>
  </r>
  <r>
    <x v="55"/>
    <x v="126"/>
    <n v="3.7091988130563798"/>
    <x v="0"/>
    <x v="2"/>
  </r>
  <r>
    <x v="55"/>
    <x v="4"/>
    <n v="6.3241839762611276"/>
    <x v="0"/>
    <x v="2"/>
  </r>
  <r>
    <x v="56"/>
    <x v="125"/>
    <n v="42.616451932606545"/>
    <x v="1"/>
    <x v="2"/>
  </r>
  <r>
    <x v="56"/>
    <x v="126"/>
    <n v="54.112983151635284"/>
    <x v="1"/>
    <x v="2"/>
  </r>
  <r>
    <x v="56"/>
    <x v="4"/>
    <n v="3.2705649157581762"/>
    <x v="1"/>
    <x v="2"/>
  </r>
  <r>
    <x v="57"/>
    <x v="125"/>
    <n v="75.555555555555557"/>
    <x v="1"/>
    <x v="2"/>
  </r>
  <r>
    <x v="57"/>
    <x v="126"/>
    <n v="21.422222222222221"/>
    <x v="1"/>
    <x v="2"/>
  </r>
  <r>
    <x v="57"/>
    <x v="4"/>
    <n v="3.0222222222222221"/>
    <x v="1"/>
    <x v="2"/>
  </r>
  <r>
    <x v="58"/>
    <x v="125"/>
    <n v="73.765996343692876"/>
    <x v="1"/>
    <x v="2"/>
  </r>
  <r>
    <x v="58"/>
    <x v="126"/>
    <n v="23.126142595978063"/>
    <x v="1"/>
    <x v="2"/>
  </r>
  <r>
    <x v="58"/>
    <x v="4"/>
    <n v="3.1078610603290677"/>
    <x v="1"/>
    <x v="2"/>
  </r>
  <r>
    <x v="59"/>
    <x v="125"/>
    <n v="63.619909502262445"/>
    <x v="1"/>
    <x v="2"/>
  </r>
  <r>
    <x v="59"/>
    <x v="126"/>
    <n v="33.393665158371043"/>
    <x v="1"/>
    <x v="2"/>
  </r>
  <r>
    <x v="59"/>
    <x v="4"/>
    <n v="2.9864253393665159"/>
    <x v="1"/>
    <x v="2"/>
  </r>
  <r>
    <x v="60"/>
    <x v="125"/>
    <n v="84.355555555555554"/>
    <x v="1"/>
    <x v="2"/>
  </r>
  <r>
    <x v="60"/>
    <x v="126"/>
    <n v="12.622222222222222"/>
    <x v="1"/>
    <x v="2"/>
  </r>
  <r>
    <x v="60"/>
    <x v="4"/>
    <n v="3.0222222222222221"/>
    <x v="1"/>
    <x v="2"/>
  </r>
  <r>
    <x v="49"/>
    <x v="125"/>
    <n v="41.955555555555556"/>
    <x v="1"/>
    <x v="2"/>
  </r>
  <r>
    <x v="49"/>
    <x v="126"/>
    <n v="55.022222222222226"/>
    <x v="1"/>
    <x v="2"/>
  </r>
  <r>
    <x v="49"/>
    <x v="4"/>
    <n v="3.0222222222222221"/>
    <x v="1"/>
    <x v="2"/>
  </r>
  <r>
    <x v="50"/>
    <x v="125"/>
    <n v="61.81980374665477"/>
    <x v="1"/>
    <x v="2"/>
  </r>
  <r>
    <x v="50"/>
    <x v="126"/>
    <n v="35.147190008920603"/>
    <x v="1"/>
    <x v="2"/>
  </r>
  <r>
    <x v="50"/>
    <x v="4"/>
    <n v="3.0330062444246209"/>
    <x v="1"/>
    <x v="2"/>
  </r>
  <r>
    <x v="51"/>
    <x v="125"/>
    <n v="57.805907172995781"/>
    <x v="1"/>
    <x v="2"/>
  </r>
  <r>
    <x v="51"/>
    <x v="126"/>
    <n v="38.959212376933898"/>
    <x v="1"/>
    <x v="2"/>
  </r>
  <r>
    <x v="51"/>
    <x v="4"/>
    <n v="3.2348804500703237"/>
    <x v="1"/>
    <x v="2"/>
  </r>
  <r>
    <x v="52"/>
    <x v="125"/>
    <n v="56.964285714285715"/>
    <x v="1"/>
    <x v="2"/>
  </r>
  <r>
    <x v="52"/>
    <x v="126"/>
    <n v="40"/>
    <x v="1"/>
    <x v="2"/>
  </r>
  <r>
    <x v="52"/>
    <x v="4"/>
    <n v="3.0357142857142856"/>
    <x v="1"/>
    <x v="2"/>
  </r>
  <r>
    <x v="53"/>
    <x v="125"/>
    <n v="60.323159784560147"/>
    <x v="1"/>
    <x v="2"/>
  </r>
  <r>
    <x v="53"/>
    <x v="126"/>
    <n v="36.624775583482943"/>
    <x v="1"/>
    <x v="2"/>
  </r>
  <r>
    <x v="53"/>
    <x v="4"/>
    <n v="3.0520646319569122"/>
    <x v="1"/>
    <x v="2"/>
  </r>
  <r>
    <x v="54"/>
    <x v="125"/>
    <n v="76.888888888888886"/>
    <x v="1"/>
    <x v="2"/>
  </r>
  <r>
    <x v="54"/>
    <x v="126"/>
    <n v="20.088888888888889"/>
    <x v="1"/>
    <x v="2"/>
  </r>
  <r>
    <x v="54"/>
    <x v="4"/>
    <n v="3.0222222222222221"/>
    <x v="1"/>
    <x v="2"/>
  </r>
  <r>
    <x v="55"/>
    <x v="125"/>
    <n v="92.8"/>
    <x v="1"/>
    <x v="2"/>
  </r>
  <r>
    <x v="55"/>
    <x v="126"/>
    <n v="4.177777777777778"/>
    <x v="1"/>
    <x v="2"/>
  </r>
  <r>
    <x v="55"/>
    <x v="4"/>
    <n v="3.0222222222222221"/>
    <x v="1"/>
    <x v="2"/>
  </r>
  <r>
    <x v="56"/>
    <x v="125"/>
    <n v="82.798040283070222"/>
    <x v="2"/>
    <x v="2"/>
  </r>
  <r>
    <x v="56"/>
    <x v="126"/>
    <n v="8.2199237887860637"/>
    <x v="2"/>
    <x v="2"/>
  </r>
  <r>
    <x v="56"/>
    <x v="4"/>
    <n v="8.9820359281437128"/>
    <x v="2"/>
    <x v="2"/>
  </r>
  <r>
    <x v="57"/>
    <x v="125"/>
    <n v="89.402173913043484"/>
    <x v="2"/>
    <x v="2"/>
  </r>
  <r>
    <x v="57"/>
    <x v="126"/>
    <n v="1.6304347826086956"/>
    <x v="2"/>
    <x v="2"/>
  </r>
  <r>
    <x v="57"/>
    <x v="4"/>
    <n v="8.9673913043478262"/>
    <x v="2"/>
    <x v="2"/>
  </r>
  <r>
    <x v="58"/>
    <x v="125"/>
    <n v="87.928221859706369"/>
    <x v="2"/>
    <x v="2"/>
  </r>
  <r>
    <x v="58"/>
    <x v="126"/>
    <n v="3.0995106035889068"/>
    <x v="2"/>
    <x v="2"/>
  </r>
  <r>
    <x v="58"/>
    <x v="4"/>
    <n v="8.9722675367047309"/>
    <x v="2"/>
    <x v="2"/>
  </r>
  <r>
    <x v="59"/>
    <x v="125"/>
    <n v="89.33623503808488"/>
    <x v="2"/>
    <x v="2"/>
  </r>
  <r>
    <x v="59"/>
    <x v="126"/>
    <n v="1.6866158868335146"/>
    <x v="2"/>
    <x v="2"/>
  </r>
  <r>
    <x v="59"/>
    <x v="4"/>
    <n v="8.977149075081611"/>
    <x v="2"/>
    <x v="2"/>
  </r>
  <r>
    <x v="60"/>
    <x v="125"/>
    <n v="89.293478260869563"/>
    <x v="2"/>
    <x v="2"/>
  </r>
  <r>
    <x v="60"/>
    <x v="126"/>
    <n v="1.7391304347826086"/>
    <x v="2"/>
    <x v="2"/>
  </r>
  <r>
    <x v="60"/>
    <x v="4"/>
    <n v="8.9673913043478262"/>
    <x v="2"/>
    <x v="2"/>
  </r>
  <r>
    <x v="49"/>
    <x v="125"/>
    <n v="78.152173913043484"/>
    <x v="2"/>
    <x v="2"/>
  </r>
  <r>
    <x v="49"/>
    <x v="126"/>
    <n v="12.880434782608695"/>
    <x v="2"/>
    <x v="2"/>
  </r>
  <r>
    <x v="49"/>
    <x v="4"/>
    <n v="8.9673913043478262"/>
    <x v="2"/>
    <x v="2"/>
  </r>
  <r>
    <x v="50"/>
    <x v="125"/>
    <n v="88.152173913043484"/>
    <x v="2"/>
    <x v="2"/>
  </r>
  <r>
    <x v="50"/>
    <x v="126"/>
    <n v="2.8804347826086958"/>
    <x v="2"/>
    <x v="2"/>
  </r>
  <r>
    <x v="50"/>
    <x v="4"/>
    <n v="8.9673913043478262"/>
    <x v="2"/>
    <x v="2"/>
  </r>
  <r>
    <x v="51"/>
    <x v="125"/>
    <n v="80.182752712735578"/>
    <x v="2"/>
    <x v="2"/>
  </r>
  <r>
    <x v="51"/>
    <x v="126"/>
    <n v="10.451170759565962"/>
    <x v="2"/>
    <x v="2"/>
  </r>
  <r>
    <x v="51"/>
    <x v="4"/>
    <n v="9.3660765276984588"/>
    <x v="2"/>
    <x v="2"/>
  </r>
  <r>
    <x v="52"/>
    <x v="125"/>
    <n v="85.465432770821991"/>
    <x v="2"/>
    <x v="2"/>
  </r>
  <r>
    <x v="52"/>
    <x v="126"/>
    <n v="5.5525313010342954"/>
    <x v="2"/>
    <x v="2"/>
  </r>
  <r>
    <x v="52"/>
    <x v="4"/>
    <n v="8.9820359281437128"/>
    <x v="2"/>
    <x v="2"/>
  </r>
  <r>
    <x v="53"/>
    <x v="125"/>
    <n v="82.121573301549461"/>
    <x v="2"/>
    <x v="2"/>
  </r>
  <r>
    <x v="53"/>
    <x v="126"/>
    <n v="8.9988081048867699"/>
    <x v="2"/>
    <x v="2"/>
  </r>
  <r>
    <x v="53"/>
    <x v="4"/>
    <n v="8.8796185935637659"/>
    <x v="2"/>
    <x v="2"/>
  </r>
  <r>
    <x v="54"/>
    <x v="125"/>
    <n v="87.608695652173907"/>
    <x v="2"/>
    <x v="2"/>
  </r>
  <r>
    <x v="54"/>
    <x v="126"/>
    <n v="3.4239130434782608"/>
    <x v="2"/>
    <x v="2"/>
  </r>
  <r>
    <x v="54"/>
    <x v="4"/>
    <n v="8.9673913043478262"/>
    <x v="2"/>
    <x v="2"/>
  </r>
  <r>
    <x v="55"/>
    <x v="125"/>
    <n v="89.945652173913047"/>
    <x v="2"/>
    <x v="2"/>
  </r>
  <r>
    <x v="55"/>
    <x v="126"/>
    <n v="1.0869565217391304"/>
    <x v="2"/>
    <x v="2"/>
  </r>
  <r>
    <x v="55"/>
    <x v="4"/>
    <n v="8.9673913043478262"/>
    <x v="2"/>
    <x v="2"/>
  </r>
  <r>
    <x v="56"/>
    <x v="125"/>
    <n v="57.507082152974505"/>
    <x v="3"/>
    <x v="2"/>
  </r>
  <r>
    <x v="56"/>
    <x v="126"/>
    <n v="39.518413597733712"/>
    <x v="3"/>
    <x v="2"/>
  </r>
  <r>
    <x v="56"/>
    <x v="4"/>
    <n v="2.9745042492917846"/>
    <x v="3"/>
    <x v="2"/>
  </r>
  <r>
    <x v="57"/>
    <x v="125"/>
    <n v="80.563380281690144"/>
    <x v="3"/>
    <x v="2"/>
  </r>
  <r>
    <x v="57"/>
    <x v="126"/>
    <n v="16.47887323943662"/>
    <x v="3"/>
    <x v="2"/>
  </r>
  <r>
    <x v="57"/>
    <x v="4"/>
    <n v="2.9577464788732395"/>
    <x v="3"/>
    <x v="2"/>
  </r>
  <r>
    <x v="58"/>
    <x v="125"/>
    <n v="83.522727272727266"/>
    <x v="3"/>
    <x v="2"/>
  </r>
  <r>
    <x v="58"/>
    <x v="126"/>
    <n v="13.494318181818182"/>
    <x v="3"/>
    <x v="2"/>
  </r>
  <r>
    <x v="58"/>
    <x v="4"/>
    <n v="2.9829545454545454"/>
    <x v="3"/>
    <x v="2"/>
  </r>
  <r>
    <x v="59"/>
    <x v="125"/>
    <n v="71.932299012693932"/>
    <x v="3"/>
    <x v="2"/>
  </r>
  <r>
    <x v="59"/>
    <x v="126"/>
    <n v="25.105782792665725"/>
    <x v="3"/>
    <x v="2"/>
  </r>
  <r>
    <x v="59"/>
    <x v="4"/>
    <n v="2.9619181946403383"/>
    <x v="3"/>
    <x v="2"/>
  </r>
  <r>
    <x v="60"/>
    <x v="125"/>
    <n v="78.450704225352112"/>
    <x v="3"/>
    <x v="2"/>
  </r>
  <r>
    <x v="60"/>
    <x v="126"/>
    <n v="18.591549295774648"/>
    <x v="3"/>
    <x v="2"/>
  </r>
  <r>
    <x v="60"/>
    <x v="4"/>
    <n v="2.9577464788732395"/>
    <x v="3"/>
    <x v="2"/>
  </r>
  <r>
    <x v="49"/>
    <x v="125"/>
    <n v="43.018335684062059"/>
    <x v="3"/>
    <x v="2"/>
  </r>
  <r>
    <x v="49"/>
    <x v="126"/>
    <n v="54.019746121297601"/>
    <x v="3"/>
    <x v="2"/>
  </r>
  <r>
    <x v="49"/>
    <x v="4"/>
    <n v="2.9619181946403383"/>
    <x v="3"/>
    <x v="2"/>
  </r>
  <r>
    <x v="50"/>
    <x v="125"/>
    <n v="71.267605633802816"/>
    <x v="3"/>
    <x v="2"/>
  </r>
  <r>
    <x v="50"/>
    <x v="126"/>
    <n v="25.774647887323944"/>
    <x v="3"/>
    <x v="2"/>
  </r>
  <r>
    <x v="50"/>
    <x v="4"/>
    <n v="2.9577464788732395"/>
    <x v="3"/>
    <x v="2"/>
  </r>
  <r>
    <x v="51"/>
    <x v="125"/>
    <n v="56.81818181818182"/>
    <x v="3"/>
    <x v="2"/>
  </r>
  <r>
    <x v="51"/>
    <x v="126"/>
    <n v="39.669421487603309"/>
    <x v="3"/>
    <x v="2"/>
  </r>
  <r>
    <x v="51"/>
    <x v="4"/>
    <n v="3.5123966942148761"/>
    <x v="3"/>
    <x v="2"/>
  </r>
  <r>
    <x v="52"/>
    <x v="125"/>
    <n v="67.79661016949153"/>
    <x v="3"/>
    <x v="2"/>
  </r>
  <r>
    <x v="52"/>
    <x v="126"/>
    <n v="29.237288135593221"/>
    <x v="3"/>
    <x v="2"/>
  </r>
  <r>
    <x v="52"/>
    <x v="4"/>
    <n v="2.9661016949152543"/>
    <x v="3"/>
    <x v="2"/>
  </r>
  <r>
    <x v="53"/>
    <x v="125"/>
    <n v="60.179640718562872"/>
    <x v="3"/>
    <x v="2"/>
  </r>
  <r>
    <x v="53"/>
    <x v="126"/>
    <n v="36.82634730538922"/>
    <x v="3"/>
    <x v="2"/>
  </r>
  <r>
    <x v="53"/>
    <x v="4"/>
    <n v="2.9940119760479043"/>
    <x v="3"/>
    <x v="2"/>
  </r>
  <r>
    <x v="54"/>
    <x v="125"/>
    <n v="63.802816901408448"/>
    <x v="3"/>
    <x v="2"/>
  </r>
  <r>
    <x v="54"/>
    <x v="126"/>
    <n v="33.239436619718312"/>
    <x v="3"/>
    <x v="2"/>
  </r>
  <r>
    <x v="54"/>
    <x v="4"/>
    <n v="2.9577464788732395"/>
    <x v="3"/>
    <x v="2"/>
  </r>
  <r>
    <x v="55"/>
    <x v="125"/>
    <n v="89.436619718309856"/>
    <x v="3"/>
    <x v="2"/>
  </r>
  <r>
    <x v="55"/>
    <x v="126"/>
    <n v="7.605633802816901"/>
    <x v="3"/>
    <x v="2"/>
  </r>
  <r>
    <x v="55"/>
    <x v="4"/>
    <n v="2.9577464788732395"/>
    <x v="3"/>
    <x v="2"/>
  </r>
  <r>
    <x v="56"/>
    <x v="125"/>
    <n v="71.511627906976742"/>
    <x v="4"/>
    <x v="2"/>
  </r>
  <r>
    <x v="56"/>
    <x v="126"/>
    <n v="20.058139534883722"/>
    <x v="4"/>
    <x v="2"/>
  </r>
  <r>
    <x v="56"/>
    <x v="4"/>
    <n v="8.4302325581395348"/>
    <x v="4"/>
    <x v="2"/>
  </r>
  <r>
    <x v="57"/>
    <x v="125"/>
    <n v="89.275362318840578"/>
    <x v="4"/>
    <x v="2"/>
  </r>
  <r>
    <x v="57"/>
    <x v="126"/>
    <n v="2.318840579710145"/>
    <x v="4"/>
    <x v="2"/>
  </r>
  <r>
    <x v="57"/>
    <x v="4"/>
    <n v="8.4057971014492754"/>
    <x v="4"/>
    <x v="2"/>
  </r>
  <r>
    <x v="58"/>
    <x v="125"/>
    <n v="86.666666666666671"/>
    <x v="4"/>
    <x v="2"/>
  </r>
  <r>
    <x v="58"/>
    <x v="126"/>
    <n v="4.9275362318840576"/>
    <x v="4"/>
    <x v="2"/>
  </r>
  <r>
    <x v="58"/>
    <x v="4"/>
    <n v="8.4057971014492754"/>
    <x v="4"/>
    <x v="2"/>
  </r>
  <r>
    <x v="59"/>
    <x v="125"/>
    <n v="82.72859216255442"/>
    <x v="4"/>
    <x v="2"/>
  </r>
  <r>
    <x v="59"/>
    <x v="126"/>
    <n v="8.8534107402031932"/>
    <x v="4"/>
    <x v="2"/>
  </r>
  <r>
    <x v="59"/>
    <x v="4"/>
    <n v="8.417997097242381"/>
    <x v="4"/>
    <x v="2"/>
  </r>
  <r>
    <x v="60"/>
    <x v="125"/>
    <n v="88.405797101449281"/>
    <x v="4"/>
    <x v="2"/>
  </r>
  <r>
    <x v="60"/>
    <x v="126"/>
    <n v="3.1884057971014492"/>
    <x v="4"/>
    <x v="2"/>
  </r>
  <r>
    <x v="60"/>
    <x v="4"/>
    <n v="8.4057971014492754"/>
    <x v="4"/>
    <x v="2"/>
  </r>
  <r>
    <x v="49"/>
    <x v="125"/>
    <n v="63.333333333333336"/>
    <x v="4"/>
    <x v="2"/>
  </r>
  <r>
    <x v="49"/>
    <x v="126"/>
    <n v="28.260869565217391"/>
    <x v="4"/>
    <x v="2"/>
  </r>
  <r>
    <x v="49"/>
    <x v="4"/>
    <n v="8.4057971014492754"/>
    <x v="4"/>
    <x v="2"/>
  </r>
  <r>
    <x v="50"/>
    <x v="125"/>
    <n v="83.188405797101453"/>
    <x v="4"/>
    <x v="2"/>
  </r>
  <r>
    <x v="50"/>
    <x v="126"/>
    <n v="8.4057971014492754"/>
    <x v="4"/>
    <x v="2"/>
  </r>
  <r>
    <x v="50"/>
    <x v="4"/>
    <n v="8.4057971014492754"/>
    <x v="4"/>
    <x v="2"/>
  </r>
  <r>
    <x v="51"/>
    <x v="125"/>
    <n v="69.982847341337902"/>
    <x v="4"/>
    <x v="2"/>
  </r>
  <r>
    <x v="51"/>
    <x v="126"/>
    <n v="21.440823327615782"/>
    <x v="4"/>
    <x v="2"/>
  </r>
  <r>
    <x v="51"/>
    <x v="4"/>
    <n v="8.5763293310463116"/>
    <x v="4"/>
    <x v="2"/>
  </r>
  <r>
    <x v="52"/>
    <x v="125"/>
    <n v="81.884057971014499"/>
    <x v="4"/>
    <x v="2"/>
  </r>
  <r>
    <x v="52"/>
    <x v="126"/>
    <n v="9.7101449275362324"/>
    <x v="4"/>
    <x v="2"/>
  </r>
  <r>
    <x v="52"/>
    <x v="4"/>
    <n v="8.4057971014492754"/>
    <x v="4"/>
    <x v="2"/>
  </r>
  <r>
    <x v="53"/>
    <x v="125"/>
    <n v="83.004552352048563"/>
    <x v="4"/>
    <x v="2"/>
  </r>
  <r>
    <x v="53"/>
    <x v="126"/>
    <n v="8.6494688922610017"/>
    <x v="4"/>
    <x v="2"/>
  </r>
  <r>
    <x v="53"/>
    <x v="4"/>
    <n v="8.3459787556904406"/>
    <x v="4"/>
    <x v="2"/>
  </r>
  <r>
    <x v="54"/>
    <x v="125"/>
    <n v="82.318840579710141"/>
    <x v="4"/>
    <x v="2"/>
  </r>
  <r>
    <x v="54"/>
    <x v="126"/>
    <n v="9.27536231884058"/>
    <x v="4"/>
    <x v="2"/>
  </r>
  <r>
    <x v="54"/>
    <x v="4"/>
    <n v="8.4057971014492754"/>
    <x v="4"/>
    <x v="2"/>
  </r>
  <r>
    <x v="55"/>
    <x v="125"/>
    <n v="89.710144927536234"/>
    <x v="4"/>
    <x v="2"/>
  </r>
  <r>
    <x v="55"/>
    <x v="126"/>
    <n v="1.8840579710144927"/>
    <x v="4"/>
    <x v="2"/>
  </r>
  <r>
    <x v="55"/>
    <x v="4"/>
    <n v="8.4057971014492754"/>
    <x v="4"/>
    <x v="2"/>
  </r>
  <r>
    <x v="56"/>
    <x v="125"/>
    <n v="67.010309278350519"/>
    <x v="5"/>
    <x v="2"/>
  </r>
  <r>
    <x v="56"/>
    <x v="126"/>
    <n v="25.773195876288661"/>
    <x v="5"/>
    <x v="2"/>
  </r>
  <r>
    <x v="56"/>
    <x v="4"/>
    <n v="7.2164948453608249"/>
    <x v="5"/>
    <x v="2"/>
  </r>
  <r>
    <x v="57"/>
    <x v="125"/>
    <n v="90.769230769230774"/>
    <x v="5"/>
    <x v="2"/>
  </r>
  <r>
    <x v="57"/>
    <x v="126"/>
    <n v="2.0512820512820511"/>
    <x v="5"/>
    <x v="2"/>
  </r>
  <r>
    <x v="57"/>
    <x v="4"/>
    <n v="7.1794871794871797"/>
    <x v="5"/>
    <x v="2"/>
  </r>
  <r>
    <x v="58"/>
    <x v="125"/>
    <n v="90.256410256410263"/>
    <x v="5"/>
    <x v="2"/>
  </r>
  <r>
    <x v="58"/>
    <x v="126"/>
    <n v="2.5641025641025643"/>
    <x v="5"/>
    <x v="2"/>
  </r>
  <r>
    <x v="58"/>
    <x v="4"/>
    <n v="7.1794871794871797"/>
    <x v="5"/>
    <x v="2"/>
  </r>
  <r>
    <x v="59"/>
    <x v="125"/>
    <n v="81.538461538461533"/>
    <x v="5"/>
    <x v="2"/>
  </r>
  <r>
    <x v="59"/>
    <x v="126"/>
    <n v="11.282051282051283"/>
    <x v="5"/>
    <x v="2"/>
  </r>
  <r>
    <x v="59"/>
    <x v="4"/>
    <n v="7.1794871794871797"/>
    <x v="5"/>
    <x v="2"/>
  </r>
  <r>
    <x v="60"/>
    <x v="125"/>
    <n v="90.256410256410263"/>
    <x v="5"/>
    <x v="2"/>
  </r>
  <r>
    <x v="60"/>
    <x v="126"/>
    <n v="2.5641025641025643"/>
    <x v="5"/>
    <x v="2"/>
  </r>
  <r>
    <x v="60"/>
    <x v="4"/>
    <n v="7.1794871794871797"/>
    <x v="5"/>
    <x v="2"/>
  </r>
  <r>
    <x v="49"/>
    <x v="125"/>
    <n v="62.051282051282051"/>
    <x v="5"/>
    <x v="2"/>
  </r>
  <r>
    <x v="49"/>
    <x v="126"/>
    <n v="30.76923076923077"/>
    <x v="5"/>
    <x v="2"/>
  </r>
  <r>
    <x v="49"/>
    <x v="4"/>
    <n v="7.1794871794871797"/>
    <x v="5"/>
    <x v="2"/>
  </r>
  <r>
    <x v="50"/>
    <x v="125"/>
    <n v="78.974358974358978"/>
    <x v="5"/>
    <x v="2"/>
  </r>
  <r>
    <x v="50"/>
    <x v="126"/>
    <n v="13.846153846153847"/>
    <x v="5"/>
    <x v="2"/>
  </r>
  <r>
    <x v="50"/>
    <x v="4"/>
    <n v="7.1794871794871797"/>
    <x v="5"/>
    <x v="2"/>
  </r>
  <r>
    <x v="51"/>
    <x v="125"/>
    <n v="62.589928057553955"/>
    <x v="5"/>
    <x v="2"/>
  </r>
  <r>
    <x v="51"/>
    <x v="126"/>
    <n v="28.776978417266186"/>
    <x v="5"/>
    <x v="2"/>
  </r>
  <r>
    <x v="51"/>
    <x v="4"/>
    <n v="8.6330935251798557"/>
    <x v="5"/>
    <x v="2"/>
  </r>
  <r>
    <x v="52"/>
    <x v="125"/>
    <n v="84.615384615384613"/>
    <x v="5"/>
    <x v="2"/>
  </r>
  <r>
    <x v="52"/>
    <x v="126"/>
    <n v="8.2051282051282044"/>
    <x v="5"/>
    <x v="2"/>
  </r>
  <r>
    <x v="52"/>
    <x v="4"/>
    <n v="7.1794871794871797"/>
    <x v="5"/>
    <x v="2"/>
  </r>
  <r>
    <x v="53"/>
    <x v="125"/>
    <n v="85.714285714285708"/>
    <x v="5"/>
    <x v="2"/>
  </r>
  <r>
    <x v="53"/>
    <x v="126"/>
    <n v="7.4074074074074074"/>
    <x v="5"/>
    <x v="2"/>
  </r>
  <r>
    <x v="53"/>
    <x v="4"/>
    <n v="6.8783068783068781"/>
    <x v="5"/>
    <x v="2"/>
  </r>
  <r>
    <x v="54"/>
    <x v="125"/>
    <n v="85.128205128205124"/>
    <x v="5"/>
    <x v="2"/>
  </r>
  <r>
    <x v="54"/>
    <x v="126"/>
    <n v="7.6923076923076925"/>
    <x v="5"/>
    <x v="2"/>
  </r>
  <r>
    <x v="54"/>
    <x v="4"/>
    <n v="7.1794871794871797"/>
    <x v="5"/>
    <x v="2"/>
  </r>
  <r>
    <x v="55"/>
    <x v="125"/>
    <n v="92.307692307692307"/>
    <x v="5"/>
    <x v="2"/>
  </r>
  <r>
    <x v="55"/>
    <x v="126"/>
    <n v="0.51282051282051277"/>
    <x v="5"/>
    <x v="2"/>
  </r>
  <r>
    <x v="55"/>
    <x v="4"/>
    <n v="7.1794871794871797"/>
    <x v="5"/>
    <x v="2"/>
  </r>
  <r>
    <x v="56"/>
    <x v="125"/>
    <n v="76.666666666666671"/>
    <x v="6"/>
    <x v="2"/>
  </r>
  <r>
    <x v="56"/>
    <x v="126"/>
    <n v="13.333333333333334"/>
    <x v="6"/>
    <x v="2"/>
  </r>
  <r>
    <x v="56"/>
    <x v="4"/>
    <n v="10"/>
    <x v="6"/>
    <x v="2"/>
  </r>
  <r>
    <x v="57"/>
    <x v="125"/>
    <n v="88.429752066115697"/>
    <x v="6"/>
    <x v="2"/>
  </r>
  <r>
    <x v="57"/>
    <x v="126"/>
    <n v="1.6528925619834711"/>
    <x v="6"/>
    <x v="2"/>
  </r>
  <r>
    <x v="57"/>
    <x v="4"/>
    <n v="9.9173553719008272"/>
    <x v="6"/>
    <x v="2"/>
  </r>
  <r>
    <x v="58"/>
    <x v="125"/>
    <n v="85.950413223140501"/>
    <x v="6"/>
    <x v="2"/>
  </r>
  <r>
    <x v="58"/>
    <x v="126"/>
    <n v="4.1322314049586772"/>
    <x v="6"/>
    <x v="2"/>
  </r>
  <r>
    <x v="58"/>
    <x v="4"/>
    <n v="9.9173553719008272"/>
    <x v="6"/>
    <x v="2"/>
  </r>
  <r>
    <x v="59"/>
    <x v="125"/>
    <n v="83.471074380165291"/>
    <x v="6"/>
    <x v="2"/>
  </r>
  <r>
    <x v="59"/>
    <x v="126"/>
    <n v="6.6115702479338845"/>
    <x v="6"/>
    <x v="2"/>
  </r>
  <r>
    <x v="59"/>
    <x v="4"/>
    <n v="9.9173553719008272"/>
    <x v="6"/>
    <x v="2"/>
  </r>
  <r>
    <x v="60"/>
    <x v="125"/>
    <n v="89.256198347107443"/>
    <x v="6"/>
    <x v="2"/>
  </r>
  <r>
    <x v="60"/>
    <x v="126"/>
    <n v="0.82644628099173556"/>
    <x v="6"/>
    <x v="2"/>
  </r>
  <r>
    <x v="60"/>
    <x v="4"/>
    <n v="9.9173553719008272"/>
    <x v="6"/>
    <x v="2"/>
  </r>
  <r>
    <x v="49"/>
    <x v="125"/>
    <n v="67.768595041322314"/>
    <x v="6"/>
    <x v="2"/>
  </r>
  <r>
    <x v="49"/>
    <x v="126"/>
    <n v="22.314049586776861"/>
    <x v="6"/>
    <x v="2"/>
  </r>
  <r>
    <x v="49"/>
    <x v="4"/>
    <n v="9.9173553719008272"/>
    <x v="6"/>
    <x v="2"/>
  </r>
  <r>
    <x v="50"/>
    <x v="125"/>
    <n v="85.123966942148755"/>
    <x v="6"/>
    <x v="2"/>
  </r>
  <r>
    <x v="50"/>
    <x v="126"/>
    <n v="4.9586776859504136"/>
    <x v="6"/>
    <x v="2"/>
  </r>
  <r>
    <x v="50"/>
    <x v="4"/>
    <n v="9.9173553719008272"/>
    <x v="6"/>
    <x v="2"/>
  </r>
  <r>
    <x v="51"/>
    <x v="125"/>
    <n v="73.873873873873876"/>
    <x v="6"/>
    <x v="2"/>
  </r>
  <r>
    <x v="51"/>
    <x v="126"/>
    <n v="15.315315315315315"/>
    <x v="6"/>
    <x v="2"/>
  </r>
  <r>
    <x v="51"/>
    <x v="4"/>
    <n v="10.810810810810811"/>
    <x v="6"/>
    <x v="2"/>
  </r>
  <r>
    <x v="52"/>
    <x v="125"/>
    <n v="84.297520661157023"/>
    <x v="6"/>
    <x v="2"/>
  </r>
  <r>
    <x v="52"/>
    <x v="126"/>
    <n v="5.785123966942149"/>
    <x v="6"/>
    <x v="2"/>
  </r>
  <r>
    <x v="52"/>
    <x v="4"/>
    <n v="9.9173553719008272"/>
    <x v="6"/>
    <x v="2"/>
  </r>
  <r>
    <x v="53"/>
    <x v="125"/>
    <n v="86.206896551724142"/>
    <x v="6"/>
    <x v="2"/>
  </r>
  <r>
    <x v="53"/>
    <x v="126"/>
    <n v="4.3103448275862073"/>
    <x v="6"/>
    <x v="2"/>
  </r>
  <r>
    <x v="53"/>
    <x v="4"/>
    <n v="9.4827586206896548"/>
    <x v="6"/>
    <x v="2"/>
  </r>
  <r>
    <x v="54"/>
    <x v="125"/>
    <n v="84.297520661157023"/>
    <x v="6"/>
    <x v="2"/>
  </r>
  <r>
    <x v="54"/>
    <x v="126"/>
    <n v="5.785123966942149"/>
    <x v="6"/>
    <x v="2"/>
  </r>
  <r>
    <x v="54"/>
    <x v="4"/>
    <n v="9.9173553719008272"/>
    <x v="6"/>
    <x v="2"/>
  </r>
  <r>
    <x v="55"/>
    <x v="125"/>
    <n v="90.082644628099175"/>
    <x v="6"/>
    <x v="2"/>
  </r>
  <r>
    <x v="55"/>
    <x v="126"/>
    <n v="0"/>
    <x v="6"/>
    <x v="2"/>
  </r>
  <r>
    <x v="55"/>
    <x v="4"/>
    <n v="9.9173553719008272"/>
    <x v="6"/>
    <x v="2"/>
  </r>
  <r>
    <x v="56"/>
    <x v="125"/>
    <n v="71.144278606965173"/>
    <x v="7"/>
    <x v="2"/>
  </r>
  <r>
    <x v="56"/>
    <x v="126"/>
    <n v="19.900497512437809"/>
    <x v="7"/>
    <x v="2"/>
  </r>
  <r>
    <x v="56"/>
    <x v="4"/>
    <n v="8.9552238805970141"/>
    <x v="7"/>
    <x v="2"/>
  </r>
  <r>
    <x v="57"/>
    <x v="125"/>
    <n v="88.059701492537314"/>
    <x v="7"/>
    <x v="2"/>
  </r>
  <r>
    <x v="57"/>
    <x v="126"/>
    <n v="2.9850746268656718"/>
    <x v="7"/>
    <x v="2"/>
  </r>
  <r>
    <x v="57"/>
    <x v="4"/>
    <n v="8.9552238805970141"/>
    <x v="7"/>
    <x v="2"/>
  </r>
  <r>
    <x v="58"/>
    <x v="125"/>
    <n v="83.084577114427859"/>
    <x v="7"/>
    <x v="2"/>
  </r>
  <r>
    <x v="58"/>
    <x v="126"/>
    <n v="7.9601990049751246"/>
    <x v="7"/>
    <x v="2"/>
  </r>
  <r>
    <x v="58"/>
    <x v="4"/>
    <n v="8.9552238805970141"/>
    <x v="7"/>
    <x v="2"/>
  </r>
  <r>
    <x v="59"/>
    <x v="125"/>
    <n v="83"/>
    <x v="7"/>
    <x v="2"/>
  </r>
  <r>
    <x v="59"/>
    <x v="126"/>
    <n v="8"/>
    <x v="7"/>
    <x v="2"/>
  </r>
  <r>
    <x v="59"/>
    <x v="4"/>
    <n v="9"/>
    <x v="7"/>
    <x v="2"/>
  </r>
  <r>
    <x v="60"/>
    <x v="125"/>
    <n v="86.567164179104481"/>
    <x v="7"/>
    <x v="2"/>
  </r>
  <r>
    <x v="60"/>
    <x v="126"/>
    <n v="4.4776119402985071"/>
    <x v="7"/>
    <x v="2"/>
  </r>
  <r>
    <x v="60"/>
    <x v="4"/>
    <n v="8.9552238805970141"/>
    <x v="7"/>
    <x v="2"/>
  </r>
  <r>
    <x v="49"/>
    <x v="125"/>
    <n v="68.656716417910445"/>
    <x v="7"/>
    <x v="2"/>
  </r>
  <r>
    <x v="49"/>
    <x v="126"/>
    <n v="22.388059701492537"/>
    <x v="7"/>
    <x v="2"/>
  </r>
  <r>
    <x v="49"/>
    <x v="4"/>
    <n v="8.9552238805970141"/>
    <x v="7"/>
    <x v="2"/>
  </r>
  <r>
    <x v="50"/>
    <x v="125"/>
    <n v="83.582089552238813"/>
    <x v="7"/>
    <x v="2"/>
  </r>
  <r>
    <x v="50"/>
    <x v="126"/>
    <n v="7.4626865671641793"/>
    <x v="7"/>
    <x v="2"/>
  </r>
  <r>
    <x v="50"/>
    <x v="4"/>
    <n v="8.9552238805970141"/>
    <x v="7"/>
    <x v="2"/>
  </r>
  <r>
    <x v="51"/>
    <x v="125"/>
    <n v="72.832369942196536"/>
    <x v="7"/>
    <x v="2"/>
  </r>
  <r>
    <x v="51"/>
    <x v="126"/>
    <n v="19.653179190751445"/>
    <x v="7"/>
    <x v="2"/>
  </r>
  <r>
    <x v="51"/>
    <x v="4"/>
    <n v="7.5144508670520231"/>
    <x v="7"/>
    <x v="2"/>
  </r>
  <r>
    <x v="52"/>
    <x v="125"/>
    <n v="79.601990049751237"/>
    <x v="7"/>
    <x v="2"/>
  </r>
  <r>
    <x v="52"/>
    <x v="126"/>
    <n v="11.442786069651742"/>
    <x v="7"/>
    <x v="2"/>
  </r>
  <r>
    <x v="52"/>
    <x v="4"/>
    <n v="8.9552238805970141"/>
    <x v="7"/>
    <x v="2"/>
  </r>
  <r>
    <x v="53"/>
    <x v="125"/>
    <n v="80.612244897959187"/>
    <x v="7"/>
    <x v="2"/>
  </r>
  <r>
    <x v="53"/>
    <x v="126"/>
    <n v="10.204081632653061"/>
    <x v="7"/>
    <x v="2"/>
  </r>
  <r>
    <x v="53"/>
    <x v="4"/>
    <n v="9.183673469387756"/>
    <x v="7"/>
    <x v="2"/>
  </r>
  <r>
    <x v="54"/>
    <x v="125"/>
    <n v="83.084577114427859"/>
    <x v="7"/>
    <x v="2"/>
  </r>
  <r>
    <x v="54"/>
    <x v="126"/>
    <n v="7.9601990049751246"/>
    <x v="7"/>
    <x v="2"/>
  </r>
  <r>
    <x v="54"/>
    <x v="4"/>
    <n v="8.9552238805970141"/>
    <x v="7"/>
    <x v="2"/>
  </r>
  <r>
    <x v="55"/>
    <x v="125"/>
    <n v="88.059701492537314"/>
    <x v="7"/>
    <x v="2"/>
  </r>
  <r>
    <x v="55"/>
    <x v="126"/>
    <n v="2.9850746268656718"/>
    <x v="7"/>
    <x v="2"/>
  </r>
  <r>
    <x v="55"/>
    <x v="4"/>
    <n v="8.9552238805970141"/>
    <x v="7"/>
    <x v="2"/>
  </r>
  <r>
    <x v="56"/>
    <x v="125"/>
    <n v="73.410404624277461"/>
    <x v="8"/>
    <x v="2"/>
  </r>
  <r>
    <x v="56"/>
    <x v="126"/>
    <n v="18.497109826589597"/>
    <x v="8"/>
    <x v="2"/>
  </r>
  <r>
    <x v="56"/>
    <x v="4"/>
    <n v="8.0924855491329488"/>
    <x v="8"/>
    <x v="2"/>
  </r>
  <r>
    <x v="57"/>
    <x v="125"/>
    <n v="89.595375722543352"/>
    <x v="8"/>
    <x v="2"/>
  </r>
  <r>
    <x v="57"/>
    <x v="126"/>
    <n v="2.3121387283236996"/>
    <x v="8"/>
    <x v="2"/>
  </r>
  <r>
    <x v="57"/>
    <x v="4"/>
    <n v="8.0924855491329488"/>
    <x v="8"/>
    <x v="2"/>
  </r>
  <r>
    <x v="58"/>
    <x v="125"/>
    <n v="87.283236994219649"/>
    <x v="8"/>
    <x v="2"/>
  </r>
  <r>
    <x v="58"/>
    <x v="126"/>
    <n v="4.6242774566473992"/>
    <x v="8"/>
    <x v="2"/>
  </r>
  <r>
    <x v="58"/>
    <x v="4"/>
    <n v="8.0924855491329488"/>
    <x v="8"/>
    <x v="2"/>
  </r>
  <r>
    <x v="59"/>
    <x v="125"/>
    <n v="83.236994219653184"/>
    <x v="8"/>
    <x v="2"/>
  </r>
  <r>
    <x v="59"/>
    <x v="126"/>
    <n v="8.6705202312138727"/>
    <x v="8"/>
    <x v="2"/>
  </r>
  <r>
    <x v="59"/>
    <x v="4"/>
    <n v="8.0924855491329488"/>
    <x v="8"/>
    <x v="2"/>
  </r>
  <r>
    <x v="60"/>
    <x v="125"/>
    <n v="87.861271676300575"/>
    <x v="8"/>
    <x v="2"/>
  </r>
  <r>
    <x v="60"/>
    <x v="126"/>
    <n v="4.0462427745664744"/>
    <x v="8"/>
    <x v="2"/>
  </r>
  <r>
    <x v="60"/>
    <x v="4"/>
    <n v="8.0924855491329488"/>
    <x v="8"/>
    <x v="2"/>
  </r>
  <r>
    <x v="49"/>
    <x v="125"/>
    <n v="55.491329479768787"/>
    <x v="8"/>
    <x v="2"/>
  </r>
  <r>
    <x v="49"/>
    <x v="126"/>
    <n v="36.416184971098268"/>
    <x v="8"/>
    <x v="2"/>
  </r>
  <r>
    <x v="49"/>
    <x v="4"/>
    <n v="8.0924855491329488"/>
    <x v="8"/>
    <x v="2"/>
  </r>
  <r>
    <x v="50"/>
    <x v="125"/>
    <n v="86.127167630057798"/>
    <x v="8"/>
    <x v="2"/>
  </r>
  <r>
    <x v="50"/>
    <x v="126"/>
    <n v="5.7803468208092488"/>
    <x v="8"/>
    <x v="2"/>
  </r>
  <r>
    <x v="50"/>
    <x v="4"/>
    <n v="8.0924855491329488"/>
    <x v="8"/>
    <x v="2"/>
  </r>
  <r>
    <x v="51"/>
    <x v="125"/>
    <n v="70.625"/>
    <x v="8"/>
    <x v="2"/>
  </r>
  <r>
    <x v="51"/>
    <x v="126"/>
    <n v="21.25"/>
    <x v="8"/>
    <x v="2"/>
  </r>
  <r>
    <x v="51"/>
    <x v="4"/>
    <n v="8.125"/>
    <x v="8"/>
    <x v="2"/>
  </r>
  <r>
    <x v="52"/>
    <x v="125"/>
    <n v="79.76878612716763"/>
    <x v="8"/>
    <x v="2"/>
  </r>
  <r>
    <x v="52"/>
    <x v="126"/>
    <n v="12.138728323699421"/>
    <x v="8"/>
    <x v="2"/>
  </r>
  <r>
    <x v="52"/>
    <x v="4"/>
    <n v="8.0924855491329488"/>
    <x v="8"/>
    <x v="2"/>
  </r>
  <r>
    <x v="53"/>
    <x v="125"/>
    <n v="80.379746835443044"/>
    <x v="8"/>
    <x v="2"/>
  </r>
  <r>
    <x v="53"/>
    <x v="126"/>
    <n v="11.39240506329114"/>
    <x v="8"/>
    <x v="2"/>
  </r>
  <r>
    <x v="53"/>
    <x v="4"/>
    <n v="8.2278481012658222"/>
    <x v="8"/>
    <x v="2"/>
  </r>
  <r>
    <x v="54"/>
    <x v="125"/>
    <n v="76.878612716763001"/>
    <x v="8"/>
    <x v="2"/>
  </r>
  <r>
    <x v="54"/>
    <x v="126"/>
    <n v="15.028901734104046"/>
    <x v="8"/>
    <x v="2"/>
  </r>
  <r>
    <x v="54"/>
    <x v="4"/>
    <n v="8.0924855491329488"/>
    <x v="8"/>
    <x v="2"/>
  </r>
  <r>
    <x v="55"/>
    <x v="125"/>
    <n v="88.439306358381501"/>
    <x v="8"/>
    <x v="2"/>
  </r>
  <r>
    <x v="55"/>
    <x v="126"/>
    <n v="3.4682080924855492"/>
    <x v="8"/>
    <x v="2"/>
  </r>
  <r>
    <x v="55"/>
    <x v="4"/>
    <n v="8.0924855491329488"/>
    <x v="8"/>
    <x v="2"/>
  </r>
  <r>
    <x v="56"/>
    <x v="125"/>
    <n v="68.508287292817684"/>
    <x v="9"/>
    <x v="2"/>
  </r>
  <r>
    <x v="56"/>
    <x v="126"/>
    <n v="25.414364640883978"/>
    <x v="9"/>
    <x v="2"/>
  </r>
  <r>
    <x v="56"/>
    <x v="4"/>
    <n v="6.0773480662983426"/>
    <x v="9"/>
    <x v="2"/>
  </r>
  <r>
    <x v="57"/>
    <x v="125"/>
    <n v="88.39779005524862"/>
    <x v="9"/>
    <x v="2"/>
  </r>
  <r>
    <x v="57"/>
    <x v="126"/>
    <n v="5.5248618784530388"/>
    <x v="9"/>
    <x v="2"/>
  </r>
  <r>
    <x v="57"/>
    <x v="4"/>
    <n v="6.0773480662983426"/>
    <x v="9"/>
    <x v="2"/>
  </r>
  <r>
    <x v="58"/>
    <x v="125"/>
    <n v="86.187845303867405"/>
    <x v="9"/>
    <x v="2"/>
  </r>
  <r>
    <x v="58"/>
    <x v="126"/>
    <n v="7.7348066298342539"/>
    <x v="9"/>
    <x v="2"/>
  </r>
  <r>
    <x v="58"/>
    <x v="4"/>
    <n v="6.0773480662983426"/>
    <x v="9"/>
    <x v="2"/>
  </r>
  <r>
    <x v="59"/>
    <x v="125"/>
    <n v="85.635359116022101"/>
    <x v="9"/>
    <x v="2"/>
  </r>
  <r>
    <x v="59"/>
    <x v="126"/>
    <n v="8.2872928176795586"/>
    <x v="9"/>
    <x v="2"/>
  </r>
  <r>
    <x v="59"/>
    <x v="4"/>
    <n v="6.0773480662983426"/>
    <x v="9"/>
    <x v="2"/>
  </r>
  <r>
    <x v="60"/>
    <x v="125"/>
    <n v="90.055248618784532"/>
    <x v="9"/>
    <x v="2"/>
  </r>
  <r>
    <x v="60"/>
    <x v="126"/>
    <n v="3.867403314917127"/>
    <x v="9"/>
    <x v="2"/>
  </r>
  <r>
    <x v="60"/>
    <x v="4"/>
    <n v="6.0773480662983426"/>
    <x v="9"/>
    <x v="2"/>
  </r>
  <r>
    <x v="49"/>
    <x v="125"/>
    <n v="51.933701657458563"/>
    <x v="9"/>
    <x v="2"/>
  </r>
  <r>
    <x v="49"/>
    <x v="126"/>
    <n v="41.988950276243095"/>
    <x v="9"/>
    <x v="2"/>
  </r>
  <r>
    <x v="49"/>
    <x v="4"/>
    <n v="6.0773480662983426"/>
    <x v="9"/>
    <x v="2"/>
  </r>
  <r>
    <x v="50"/>
    <x v="125"/>
    <n v="86.111111111111114"/>
    <x v="9"/>
    <x v="2"/>
  </r>
  <r>
    <x v="50"/>
    <x v="126"/>
    <n v="7.7777777777777777"/>
    <x v="9"/>
    <x v="2"/>
  </r>
  <r>
    <x v="50"/>
    <x v="4"/>
    <n v="6.1111111111111107"/>
    <x v="9"/>
    <x v="2"/>
  </r>
  <r>
    <x v="51"/>
    <x v="125"/>
    <n v="67.415730337078656"/>
    <x v="9"/>
    <x v="2"/>
  </r>
  <r>
    <x v="51"/>
    <x v="126"/>
    <n v="26.40449438202247"/>
    <x v="9"/>
    <x v="2"/>
  </r>
  <r>
    <x v="51"/>
    <x v="4"/>
    <n v="6.1797752808988768"/>
    <x v="9"/>
    <x v="2"/>
  </r>
  <r>
    <x v="52"/>
    <x v="125"/>
    <n v="81.767955801104975"/>
    <x v="9"/>
    <x v="2"/>
  </r>
  <r>
    <x v="52"/>
    <x v="126"/>
    <n v="12.154696132596685"/>
    <x v="9"/>
    <x v="2"/>
  </r>
  <r>
    <x v="52"/>
    <x v="4"/>
    <n v="6.0773480662983426"/>
    <x v="9"/>
    <x v="2"/>
  </r>
  <r>
    <x v="53"/>
    <x v="125"/>
    <n v="68.539325842696627"/>
    <x v="9"/>
    <x v="2"/>
  </r>
  <r>
    <x v="53"/>
    <x v="126"/>
    <n v="25.280898876404493"/>
    <x v="9"/>
    <x v="2"/>
  </r>
  <r>
    <x v="53"/>
    <x v="4"/>
    <n v="6.1797752808988768"/>
    <x v="9"/>
    <x v="2"/>
  </r>
  <r>
    <x v="54"/>
    <x v="125"/>
    <n v="77.348066298342545"/>
    <x v="9"/>
    <x v="2"/>
  </r>
  <r>
    <x v="54"/>
    <x v="126"/>
    <n v="16.574585635359117"/>
    <x v="9"/>
    <x v="2"/>
  </r>
  <r>
    <x v="54"/>
    <x v="4"/>
    <n v="6.0773480662983426"/>
    <x v="9"/>
    <x v="2"/>
  </r>
  <r>
    <x v="55"/>
    <x v="125"/>
    <n v="89.502762430939228"/>
    <x v="9"/>
    <x v="2"/>
  </r>
  <r>
    <x v="55"/>
    <x v="126"/>
    <n v="4.4198895027624312"/>
    <x v="9"/>
    <x v="2"/>
  </r>
  <r>
    <x v="55"/>
    <x v="4"/>
    <n v="6.0773480662983426"/>
    <x v="9"/>
    <x v="2"/>
  </r>
  <r>
    <x v="56"/>
    <x v="125"/>
    <n v="57.142857142857146"/>
    <x v="10"/>
    <x v="2"/>
  </r>
  <r>
    <x v="56"/>
    <x v="126"/>
    <n v="41.496598639455783"/>
    <x v="10"/>
    <x v="2"/>
  </r>
  <r>
    <x v="56"/>
    <x v="4"/>
    <n v="1.3605442176870748"/>
    <x v="10"/>
    <x v="2"/>
  </r>
  <r>
    <x v="57"/>
    <x v="125"/>
    <n v="81.87919463087249"/>
    <x v="10"/>
    <x v="2"/>
  </r>
  <r>
    <x v="57"/>
    <x v="126"/>
    <n v="16.778523489932887"/>
    <x v="10"/>
    <x v="2"/>
  </r>
  <r>
    <x v="57"/>
    <x v="4"/>
    <n v="1.3422818791946309"/>
    <x v="10"/>
    <x v="2"/>
  </r>
  <r>
    <x v="58"/>
    <x v="125"/>
    <n v="71.812080536912745"/>
    <x v="10"/>
    <x v="2"/>
  </r>
  <r>
    <x v="58"/>
    <x v="126"/>
    <n v="26.845637583892618"/>
    <x v="10"/>
    <x v="2"/>
  </r>
  <r>
    <x v="58"/>
    <x v="4"/>
    <n v="1.3422818791946309"/>
    <x v="10"/>
    <x v="2"/>
  </r>
  <r>
    <x v="59"/>
    <x v="125"/>
    <n v="68.243243243243242"/>
    <x v="10"/>
    <x v="2"/>
  </r>
  <r>
    <x v="59"/>
    <x v="126"/>
    <n v="30.405405405405407"/>
    <x v="10"/>
    <x v="2"/>
  </r>
  <r>
    <x v="59"/>
    <x v="4"/>
    <n v="1.3513513513513513"/>
    <x v="10"/>
    <x v="2"/>
  </r>
  <r>
    <x v="60"/>
    <x v="125"/>
    <n v="77.181208053691279"/>
    <x v="10"/>
    <x v="2"/>
  </r>
  <r>
    <x v="60"/>
    <x v="126"/>
    <n v="21.476510067114095"/>
    <x v="10"/>
    <x v="2"/>
  </r>
  <r>
    <x v="60"/>
    <x v="4"/>
    <n v="1.3422818791946309"/>
    <x v="10"/>
    <x v="2"/>
  </r>
  <r>
    <x v="49"/>
    <x v="125"/>
    <n v="30.872483221476511"/>
    <x v="10"/>
    <x v="2"/>
  </r>
  <r>
    <x v="49"/>
    <x v="126"/>
    <n v="67.785234899328856"/>
    <x v="10"/>
    <x v="2"/>
  </r>
  <r>
    <x v="49"/>
    <x v="4"/>
    <n v="1.3422818791946309"/>
    <x v="10"/>
    <x v="2"/>
  </r>
  <r>
    <x v="50"/>
    <x v="125"/>
    <n v="68.243243243243242"/>
    <x v="10"/>
    <x v="2"/>
  </r>
  <r>
    <x v="50"/>
    <x v="126"/>
    <n v="30.405405405405407"/>
    <x v="10"/>
    <x v="2"/>
  </r>
  <r>
    <x v="50"/>
    <x v="4"/>
    <n v="1.3513513513513513"/>
    <x v="10"/>
    <x v="2"/>
  </r>
  <r>
    <x v="51"/>
    <x v="125"/>
    <n v="48.905109489051092"/>
    <x v="10"/>
    <x v="2"/>
  </r>
  <r>
    <x v="51"/>
    <x v="126"/>
    <n v="49.635036496350367"/>
    <x v="10"/>
    <x v="2"/>
  </r>
  <r>
    <x v="51"/>
    <x v="4"/>
    <n v="1.4598540145985401"/>
    <x v="10"/>
    <x v="2"/>
  </r>
  <r>
    <x v="52"/>
    <x v="125"/>
    <n v="53.691275167785236"/>
    <x v="10"/>
    <x v="2"/>
  </r>
  <r>
    <x v="52"/>
    <x v="126"/>
    <n v="44.966442953020135"/>
    <x v="10"/>
    <x v="2"/>
  </r>
  <r>
    <x v="52"/>
    <x v="4"/>
    <n v="1.3422818791946309"/>
    <x v="10"/>
    <x v="2"/>
  </r>
  <r>
    <x v="53"/>
    <x v="125"/>
    <n v="50.746268656716417"/>
    <x v="10"/>
    <x v="2"/>
  </r>
  <r>
    <x v="53"/>
    <x v="126"/>
    <n v="47.761194029850749"/>
    <x v="10"/>
    <x v="2"/>
  </r>
  <r>
    <x v="53"/>
    <x v="4"/>
    <n v="1.4925373134328359"/>
    <x v="10"/>
    <x v="2"/>
  </r>
  <r>
    <x v="54"/>
    <x v="125"/>
    <n v="65.771812080536918"/>
    <x v="10"/>
    <x v="2"/>
  </r>
  <r>
    <x v="54"/>
    <x v="126"/>
    <n v="32.885906040268459"/>
    <x v="10"/>
    <x v="2"/>
  </r>
  <r>
    <x v="54"/>
    <x v="4"/>
    <n v="1.3422818791946309"/>
    <x v="10"/>
    <x v="2"/>
  </r>
  <r>
    <x v="55"/>
    <x v="125"/>
    <n v="89.932885906040269"/>
    <x v="10"/>
    <x v="2"/>
  </r>
  <r>
    <x v="55"/>
    <x v="126"/>
    <n v="8.724832214765101"/>
    <x v="10"/>
    <x v="2"/>
  </r>
  <r>
    <x v="55"/>
    <x v="4"/>
    <n v="1.3422818791946309"/>
    <x v="10"/>
    <x v="2"/>
  </r>
  <r>
    <x v="56"/>
    <x v="125"/>
    <n v="71.621621621621628"/>
    <x v="11"/>
    <x v="2"/>
  </r>
  <r>
    <x v="56"/>
    <x v="126"/>
    <n v="20.945945945945947"/>
    <x v="11"/>
    <x v="2"/>
  </r>
  <r>
    <x v="56"/>
    <x v="4"/>
    <n v="7.4324324324324325"/>
    <x v="11"/>
    <x v="2"/>
  </r>
  <r>
    <x v="57"/>
    <x v="125"/>
    <n v="89.932885906040269"/>
    <x v="11"/>
    <x v="2"/>
  </r>
  <r>
    <x v="57"/>
    <x v="126"/>
    <n v="2.6845637583892619"/>
    <x v="11"/>
    <x v="2"/>
  </r>
  <r>
    <x v="57"/>
    <x v="4"/>
    <n v="7.3825503355704694"/>
    <x v="11"/>
    <x v="2"/>
  </r>
  <r>
    <x v="58"/>
    <x v="125"/>
    <n v="85.810810810810807"/>
    <x v="11"/>
    <x v="2"/>
  </r>
  <r>
    <x v="58"/>
    <x v="126"/>
    <n v="6.756756756756757"/>
    <x v="11"/>
    <x v="2"/>
  </r>
  <r>
    <x v="58"/>
    <x v="4"/>
    <n v="7.4324324324324325"/>
    <x v="11"/>
    <x v="2"/>
  </r>
  <r>
    <x v="59"/>
    <x v="125"/>
    <n v="84.56375838926175"/>
    <x v="11"/>
    <x v="2"/>
  </r>
  <r>
    <x v="59"/>
    <x v="126"/>
    <n v="8.053691275167786"/>
    <x v="11"/>
    <x v="2"/>
  </r>
  <r>
    <x v="59"/>
    <x v="4"/>
    <n v="7.3825503355704694"/>
    <x v="11"/>
    <x v="2"/>
  </r>
  <r>
    <x v="60"/>
    <x v="125"/>
    <n v="90.604026845637577"/>
    <x v="11"/>
    <x v="2"/>
  </r>
  <r>
    <x v="60"/>
    <x v="126"/>
    <n v="2.0134228187919465"/>
    <x v="11"/>
    <x v="2"/>
  </r>
  <r>
    <x v="60"/>
    <x v="4"/>
    <n v="7.3825503355704694"/>
    <x v="11"/>
    <x v="2"/>
  </r>
  <r>
    <x v="49"/>
    <x v="125"/>
    <n v="57.04697986577181"/>
    <x v="11"/>
    <x v="2"/>
  </r>
  <r>
    <x v="49"/>
    <x v="126"/>
    <n v="35.570469798657719"/>
    <x v="11"/>
    <x v="2"/>
  </r>
  <r>
    <x v="49"/>
    <x v="4"/>
    <n v="7.3825503355704694"/>
    <x v="11"/>
    <x v="2"/>
  </r>
  <r>
    <x v="50"/>
    <x v="125"/>
    <n v="81.208053691275168"/>
    <x v="11"/>
    <x v="2"/>
  </r>
  <r>
    <x v="50"/>
    <x v="126"/>
    <n v="11.409395973154362"/>
    <x v="11"/>
    <x v="2"/>
  </r>
  <r>
    <x v="50"/>
    <x v="4"/>
    <n v="7.3825503355704694"/>
    <x v="11"/>
    <x v="2"/>
  </r>
  <r>
    <x v="51"/>
    <x v="125"/>
    <n v="71.428571428571431"/>
    <x v="11"/>
    <x v="2"/>
  </r>
  <r>
    <x v="51"/>
    <x v="126"/>
    <n v="21.768707482993197"/>
    <x v="11"/>
    <x v="2"/>
  </r>
  <r>
    <x v="51"/>
    <x v="4"/>
    <n v="6.8027210884353737"/>
    <x v="11"/>
    <x v="2"/>
  </r>
  <r>
    <x v="52"/>
    <x v="125"/>
    <n v="82.550335570469798"/>
    <x v="11"/>
    <x v="2"/>
  </r>
  <r>
    <x v="52"/>
    <x v="126"/>
    <n v="10.067114093959731"/>
    <x v="11"/>
    <x v="2"/>
  </r>
  <r>
    <x v="52"/>
    <x v="4"/>
    <n v="7.3825503355704694"/>
    <x v="11"/>
    <x v="2"/>
  </r>
  <r>
    <x v="53"/>
    <x v="125"/>
    <n v="72.972972972972968"/>
    <x v="11"/>
    <x v="2"/>
  </r>
  <r>
    <x v="53"/>
    <x v="126"/>
    <n v="19.594594594594593"/>
    <x v="11"/>
    <x v="2"/>
  </r>
  <r>
    <x v="53"/>
    <x v="4"/>
    <n v="7.4324324324324325"/>
    <x v="11"/>
    <x v="2"/>
  </r>
  <r>
    <x v="54"/>
    <x v="125"/>
    <n v="73.825503355704697"/>
    <x v="11"/>
    <x v="2"/>
  </r>
  <r>
    <x v="54"/>
    <x v="126"/>
    <n v="18.791946308724832"/>
    <x v="11"/>
    <x v="2"/>
  </r>
  <r>
    <x v="54"/>
    <x v="4"/>
    <n v="7.3825503355704694"/>
    <x v="11"/>
    <x v="2"/>
  </r>
  <r>
    <x v="55"/>
    <x v="125"/>
    <n v="85.90604026845638"/>
    <x v="11"/>
    <x v="2"/>
  </r>
  <r>
    <x v="55"/>
    <x v="126"/>
    <n v="6.7114093959731544"/>
    <x v="11"/>
    <x v="2"/>
  </r>
  <r>
    <x v="55"/>
    <x v="4"/>
    <n v="7.3825503355704694"/>
    <x v="11"/>
    <x v="2"/>
  </r>
  <r>
    <x v="56"/>
    <x v="125"/>
    <n v="49.572649572649574"/>
    <x v="12"/>
    <x v="2"/>
  </r>
  <r>
    <x v="56"/>
    <x v="126"/>
    <n v="44.444444444444443"/>
    <x v="12"/>
    <x v="2"/>
  </r>
  <r>
    <x v="56"/>
    <x v="4"/>
    <n v="5.982905982905983"/>
    <x v="12"/>
    <x v="2"/>
  </r>
  <r>
    <x v="57"/>
    <x v="125"/>
    <n v="75.423728813559322"/>
    <x v="12"/>
    <x v="2"/>
  </r>
  <r>
    <x v="57"/>
    <x v="126"/>
    <n v="18.64406779661017"/>
    <x v="12"/>
    <x v="2"/>
  </r>
  <r>
    <x v="57"/>
    <x v="4"/>
    <n v="5.9322033898305087"/>
    <x v="12"/>
    <x v="2"/>
  </r>
  <r>
    <x v="58"/>
    <x v="125"/>
    <n v="70.33898305084746"/>
    <x v="12"/>
    <x v="2"/>
  </r>
  <r>
    <x v="58"/>
    <x v="126"/>
    <n v="23.728813559322035"/>
    <x v="12"/>
    <x v="2"/>
  </r>
  <r>
    <x v="58"/>
    <x v="4"/>
    <n v="5.9322033898305087"/>
    <x v="12"/>
    <x v="2"/>
  </r>
  <r>
    <x v="59"/>
    <x v="125"/>
    <n v="74.576271186440678"/>
    <x v="12"/>
    <x v="2"/>
  </r>
  <r>
    <x v="59"/>
    <x v="126"/>
    <n v="19.491525423728813"/>
    <x v="12"/>
    <x v="2"/>
  </r>
  <r>
    <x v="59"/>
    <x v="4"/>
    <n v="5.9322033898305087"/>
    <x v="12"/>
    <x v="2"/>
  </r>
  <r>
    <x v="60"/>
    <x v="125"/>
    <n v="87.288135593220332"/>
    <x v="12"/>
    <x v="2"/>
  </r>
  <r>
    <x v="60"/>
    <x v="126"/>
    <n v="6.7796610169491522"/>
    <x v="12"/>
    <x v="2"/>
  </r>
  <r>
    <x v="60"/>
    <x v="4"/>
    <n v="5.9322033898305087"/>
    <x v="12"/>
    <x v="2"/>
  </r>
  <r>
    <x v="49"/>
    <x v="125"/>
    <n v="44.915254237288138"/>
    <x v="12"/>
    <x v="2"/>
  </r>
  <r>
    <x v="49"/>
    <x v="126"/>
    <n v="49.152542372881356"/>
    <x v="12"/>
    <x v="2"/>
  </r>
  <r>
    <x v="49"/>
    <x v="4"/>
    <n v="5.9322033898305087"/>
    <x v="12"/>
    <x v="2"/>
  </r>
  <r>
    <x v="50"/>
    <x v="125"/>
    <n v="74.576271186440678"/>
    <x v="12"/>
    <x v="2"/>
  </r>
  <r>
    <x v="50"/>
    <x v="126"/>
    <n v="19.491525423728813"/>
    <x v="12"/>
    <x v="2"/>
  </r>
  <r>
    <x v="50"/>
    <x v="4"/>
    <n v="5.9322033898305087"/>
    <x v="12"/>
    <x v="2"/>
  </r>
  <r>
    <x v="51"/>
    <x v="125"/>
    <n v="55.752212389380531"/>
    <x v="12"/>
    <x v="2"/>
  </r>
  <r>
    <x v="51"/>
    <x v="126"/>
    <n v="38.053097345132741"/>
    <x v="12"/>
    <x v="2"/>
  </r>
  <r>
    <x v="51"/>
    <x v="4"/>
    <n v="6.1946902654867255"/>
    <x v="12"/>
    <x v="2"/>
  </r>
  <r>
    <x v="52"/>
    <x v="125"/>
    <n v="73.728813559322035"/>
    <x v="12"/>
    <x v="2"/>
  </r>
  <r>
    <x v="52"/>
    <x v="126"/>
    <n v="20.338983050847457"/>
    <x v="12"/>
    <x v="2"/>
  </r>
  <r>
    <x v="52"/>
    <x v="4"/>
    <n v="5.9322033898305087"/>
    <x v="12"/>
    <x v="2"/>
  </r>
  <r>
    <x v="53"/>
    <x v="125"/>
    <n v="59.82905982905983"/>
    <x v="12"/>
    <x v="2"/>
  </r>
  <r>
    <x v="53"/>
    <x v="126"/>
    <n v="34.188034188034187"/>
    <x v="12"/>
    <x v="2"/>
  </r>
  <r>
    <x v="53"/>
    <x v="4"/>
    <n v="5.982905982905983"/>
    <x v="12"/>
    <x v="2"/>
  </r>
  <r>
    <x v="54"/>
    <x v="125"/>
    <n v="83.898305084745758"/>
    <x v="12"/>
    <x v="2"/>
  </r>
  <r>
    <x v="54"/>
    <x v="126"/>
    <n v="10.169491525423728"/>
    <x v="12"/>
    <x v="2"/>
  </r>
  <r>
    <x v="54"/>
    <x v="4"/>
    <n v="5.9322033898305087"/>
    <x v="12"/>
    <x v="2"/>
  </r>
  <r>
    <x v="55"/>
    <x v="125"/>
    <n v="85.593220338983045"/>
    <x v="12"/>
    <x v="2"/>
  </r>
  <r>
    <x v="55"/>
    <x v="126"/>
    <n v="8.4745762711864412"/>
    <x v="12"/>
    <x v="2"/>
  </r>
  <r>
    <x v="55"/>
    <x v="4"/>
    <n v="5.9322033898305087"/>
    <x v="12"/>
    <x v="2"/>
  </r>
  <r>
    <x v="56"/>
    <x v="125"/>
    <n v="53.246753246753244"/>
    <x v="13"/>
    <x v="2"/>
  </r>
  <r>
    <x v="56"/>
    <x v="126"/>
    <n v="45.454545454545453"/>
    <x v="13"/>
    <x v="2"/>
  </r>
  <r>
    <x v="56"/>
    <x v="4"/>
    <n v="1.2987012987012987"/>
    <x v="13"/>
    <x v="2"/>
  </r>
  <r>
    <x v="57"/>
    <x v="125"/>
    <n v="85.714285714285708"/>
    <x v="13"/>
    <x v="2"/>
  </r>
  <r>
    <x v="57"/>
    <x v="126"/>
    <n v="12.987012987012987"/>
    <x v="13"/>
    <x v="2"/>
  </r>
  <r>
    <x v="57"/>
    <x v="4"/>
    <n v="1.2987012987012987"/>
    <x v="13"/>
    <x v="2"/>
  </r>
  <r>
    <x v="58"/>
    <x v="125"/>
    <n v="84.415584415584419"/>
    <x v="13"/>
    <x v="2"/>
  </r>
  <r>
    <x v="58"/>
    <x v="126"/>
    <n v="14.285714285714286"/>
    <x v="13"/>
    <x v="2"/>
  </r>
  <r>
    <x v="58"/>
    <x v="4"/>
    <n v="1.2987012987012987"/>
    <x v="13"/>
    <x v="2"/>
  </r>
  <r>
    <x v="59"/>
    <x v="125"/>
    <n v="84.415584415584419"/>
    <x v="13"/>
    <x v="2"/>
  </r>
  <r>
    <x v="59"/>
    <x v="126"/>
    <n v="14.285714285714286"/>
    <x v="13"/>
    <x v="2"/>
  </r>
  <r>
    <x v="59"/>
    <x v="4"/>
    <n v="1.2987012987012987"/>
    <x v="13"/>
    <x v="2"/>
  </r>
  <r>
    <x v="60"/>
    <x v="125"/>
    <n v="83.116883116883116"/>
    <x v="13"/>
    <x v="2"/>
  </r>
  <r>
    <x v="60"/>
    <x v="126"/>
    <n v="15.584415584415584"/>
    <x v="13"/>
    <x v="2"/>
  </r>
  <r>
    <x v="60"/>
    <x v="4"/>
    <n v="1.2987012987012987"/>
    <x v="13"/>
    <x v="2"/>
  </r>
  <r>
    <x v="49"/>
    <x v="125"/>
    <n v="40.259740259740262"/>
    <x v="13"/>
    <x v="2"/>
  </r>
  <r>
    <x v="49"/>
    <x v="126"/>
    <n v="58.441558441558442"/>
    <x v="13"/>
    <x v="2"/>
  </r>
  <r>
    <x v="49"/>
    <x v="4"/>
    <n v="1.2987012987012987"/>
    <x v="13"/>
    <x v="2"/>
  </r>
  <r>
    <x v="50"/>
    <x v="125"/>
    <n v="80.519480519480524"/>
    <x v="13"/>
    <x v="2"/>
  </r>
  <r>
    <x v="50"/>
    <x v="126"/>
    <n v="18.181818181818183"/>
    <x v="13"/>
    <x v="2"/>
  </r>
  <r>
    <x v="50"/>
    <x v="4"/>
    <n v="1.2987012987012987"/>
    <x v="13"/>
    <x v="2"/>
  </r>
  <r>
    <x v="51"/>
    <x v="125"/>
    <n v="46.969696969696969"/>
    <x v="13"/>
    <x v="2"/>
  </r>
  <r>
    <x v="51"/>
    <x v="126"/>
    <n v="51.515151515151516"/>
    <x v="13"/>
    <x v="2"/>
  </r>
  <r>
    <x v="51"/>
    <x v="4"/>
    <n v="1.5151515151515151"/>
    <x v="13"/>
    <x v="2"/>
  </r>
  <r>
    <x v="52"/>
    <x v="125"/>
    <n v="71.428571428571431"/>
    <x v="13"/>
    <x v="2"/>
  </r>
  <r>
    <x v="52"/>
    <x v="126"/>
    <n v="27.272727272727273"/>
    <x v="13"/>
    <x v="2"/>
  </r>
  <r>
    <x v="52"/>
    <x v="4"/>
    <n v="1.2987012987012987"/>
    <x v="13"/>
    <x v="2"/>
  </r>
  <r>
    <x v="53"/>
    <x v="125"/>
    <n v="49.333333333333336"/>
    <x v="13"/>
    <x v="2"/>
  </r>
  <r>
    <x v="53"/>
    <x v="126"/>
    <n v="49.333333333333336"/>
    <x v="13"/>
    <x v="2"/>
  </r>
  <r>
    <x v="53"/>
    <x v="4"/>
    <n v="1.3333333333333333"/>
    <x v="13"/>
    <x v="2"/>
  </r>
  <r>
    <x v="54"/>
    <x v="125"/>
    <n v="66.233766233766232"/>
    <x v="13"/>
    <x v="2"/>
  </r>
  <r>
    <x v="54"/>
    <x v="126"/>
    <n v="32.467532467532465"/>
    <x v="13"/>
    <x v="2"/>
  </r>
  <r>
    <x v="54"/>
    <x v="4"/>
    <n v="1.2987012987012987"/>
    <x v="13"/>
    <x v="2"/>
  </r>
  <r>
    <x v="55"/>
    <x v="125"/>
    <n v="93.506493506493513"/>
    <x v="13"/>
    <x v="2"/>
  </r>
  <r>
    <x v="55"/>
    <x v="126"/>
    <n v="5.1948051948051948"/>
    <x v="13"/>
    <x v="2"/>
  </r>
  <r>
    <x v="55"/>
    <x v="4"/>
    <n v="1.2987012987012987"/>
    <x v="13"/>
    <x v="2"/>
  </r>
  <r>
    <x v="56"/>
    <x v="125"/>
    <n v="65.476190476190482"/>
    <x v="14"/>
    <x v="2"/>
  </r>
  <r>
    <x v="56"/>
    <x v="126"/>
    <n v="20.238095238095237"/>
    <x v="14"/>
    <x v="2"/>
  </r>
  <r>
    <x v="56"/>
    <x v="4"/>
    <n v="14.285714285714286"/>
    <x v="14"/>
    <x v="2"/>
  </r>
  <r>
    <x v="57"/>
    <x v="125"/>
    <n v="82.142857142857139"/>
    <x v="14"/>
    <x v="2"/>
  </r>
  <r>
    <x v="57"/>
    <x v="126"/>
    <n v="3.5714285714285716"/>
    <x v="14"/>
    <x v="2"/>
  </r>
  <r>
    <x v="57"/>
    <x v="4"/>
    <n v="14.285714285714286"/>
    <x v="14"/>
    <x v="2"/>
  </r>
  <r>
    <x v="58"/>
    <x v="125"/>
    <n v="83.333333333333329"/>
    <x v="14"/>
    <x v="2"/>
  </r>
  <r>
    <x v="58"/>
    <x v="126"/>
    <n v="2.3809523809523809"/>
    <x v="14"/>
    <x v="2"/>
  </r>
  <r>
    <x v="58"/>
    <x v="4"/>
    <n v="14.285714285714286"/>
    <x v="14"/>
    <x v="2"/>
  </r>
  <r>
    <x v="59"/>
    <x v="125"/>
    <n v="79.761904761904759"/>
    <x v="14"/>
    <x v="2"/>
  </r>
  <r>
    <x v="59"/>
    <x v="126"/>
    <n v="5.9523809523809526"/>
    <x v="14"/>
    <x v="2"/>
  </r>
  <r>
    <x v="59"/>
    <x v="4"/>
    <n v="14.285714285714286"/>
    <x v="14"/>
    <x v="2"/>
  </r>
  <r>
    <x v="60"/>
    <x v="125"/>
    <n v="85.714285714285708"/>
    <x v="14"/>
    <x v="2"/>
  </r>
  <r>
    <x v="60"/>
    <x v="126"/>
    <n v="0"/>
    <x v="14"/>
    <x v="2"/>
  </r>
  <r>
    <x v="60"/>
    <x v="4"/>
    <n v="14.285714285714286"/>
    <x v="14"/>
    <x v="2"/>
  </r>
  <r>
    <x v="49"/>
    <x v="125"/>
    <n v="72.61904761904762"/>
    <x v="14"/>
    <x v="2"/>
  </r>
  <r>
    <x v="49"/>
    <x v="126"/>
    <n v="13.095238095238095"/>
    <x v="14"/>
    <x v="2"/>
  </r>
  <r>
    <x v="49"/>
    <x v="4"/>
    <n v="14.285714285714286"/>
    <x v="14"/>
    <x v="2"/>
  </r>
  <r>
    <x v="50"/>
    <x v="125"/>
    <n v="84.523809523809518"/>
    <x v="14"/>
    <x v="2"/>
  </r>
  <r>
    <x v="50"/>
    <x v="126"/>
    <n v="1.1904761904761905"/>
    <x v="14"/>
    <x v="2"/>
  </r>
  <r>
    <x v="50"/>
    <x v="4"/>
    <n v="14.285714285714286"/>
    <x v="14"/>
    <x v="2"/>
  </r>
  <r>
    <x v="51"/>
    <x v="125"/>
    <n v="76.19047619047619"/>
    <x v="14"/>
    <x v="2"/>
  </r>
  <r>
    <x v="51"/>
    <x v="126"/>
    <n v="9.5238095238095237"/>
    <x v="14"/>
    <x v="2"/>
  </r>
  <r>
    <x v="51"/>
    <x v="4"/>
    <n v="14.285714285714286"/>
    <x v="14"/>
    <x v="2"/>
  </r>
  <r>
    <x v="52"/>
    <x v="125"/>
    <n v="80.952380952380949"/>
    <x v="14"/>
    <x v="2"/>
  </r>
  <r>
    <x v="52"/>
    <x v="126"/>
    <n v="4.7619047619047619"/>
    <x v="14"/>
    <x v="2"/>
  </r>
  <r>
    <x v="52"/>
    <x v="4"/>
    <n v="14.285714285714286"/>
    <x v="14"/>
    <x v="2"/>
  </r>
  <r>
    <x v="53"/>
    <x v="125"/>
    <n v="78.313253012048193"/>
    <x v="14"/>
    <x v="2"/>
  </r>
  <r>
    <x v="53"/>
    <x v="126"/>
    <n v="8.4337349397590362"/>
    <x v="14"/>
    <x v="2"/>
  </r>
  <r>
    <x v="53"/>
    <x v="4"/>
    <n v="13.253012048192771"/>
    <x v="14"/>
    <x v="2"/>
  </r>
  <r>
    <x v="54"/>
    <x v="125"/>
    <n v="83.333333333333329"/>
    <x v="14"/>
    <x v="2"/>
  </r>
  <r>
    <x v="54"/>
    <x v="126"/>
    <n v="2.3809523809523809"/>
    <x v="14"/>
    <x v="2"/>
  </r>
  <r>
    <x v="54"/>
    <x v="4"/>
    <n v="14.285714285714286"/>
    <x v="14"/>
    <x v="2"/>
  </r>
  <r>
    <x v="55"/>
    <x v="125"/>
    <n v="80.952380952380949"/>
    <x v="14"/>
    <x v="2"/>
  </r>
  <r>
    <x v="55"/>
    <x v="126"/>
    <n v="4.7619047619047619"/>
    <x v="14"/>
    <x v="2"/>
  </r>
  <r>
    <x v="55"/>
    <x v="4"/>
    <n v="14.285714285714286"/>
    <x v="14"/>
    <x v="2"/>
  </r>
  <r>
    <x v="56"/>
    <x v="125"/>
    <n v="37.634408602150536"/>
    <x v="15"/>
    <x v="2"/>
  </r>
  <r>
    <x v="56"/>
    <x v="126"/>
    <n v="51.612903225806448"/>
    <x v="15"/>
    <x v="2"/>
  </r>
  <r>
    <x v="56"/>
    <x v="4"/>
    <n v="10.75268817204301"/>
    <x v="15"/>
    <x v="2"/>
  </r>
  <r>
    <x v="57"/>
    <x v="125"/>
    <n v="75.268817204301072"/>
    <x v="15"/>
    <x v="2"/>
  </r>
  <r>
    <x v="57"/>
    <x v="126"/>
    <n v="13.978494623655914"/>
    <x v="15"/>
    <x v="2"/>
  </r>
  <r>
    <x v="57"/>
    <x v="4"/>
    <n v="10.75268817204301"/>
    <x v="15"/>
    <x v="2"/>
  </r>
  <r>
    <x v="58"/>
    <x v="125"/>
    <n v="74.193548387096769"/>
    <x v="15"/>
    <x v="2"/>
  </r>
  <r>
    <x v="58"/>
    <x v="126"/>
    <n v="15.053763440860216"/>
    <x v="15"/>
    <x v="2"/>
  </r>
  <r>
    <x v="58"/>
    <x v="4"/>
    <n v="10.75268817204301"/>
    <x v="15"/>
    <x v="2"/>
  </r>
  <r>
    <x v="59"/>
    <x v="125"/>
    <n v="69.892473118279568"/>
    <x v="15"/>
    <x v="2"/>
  </r>
  <r>
    <x v="59"/>
    <x v="126"/>
    <n v="19.35483870967742"/>
    <x v="15"/>
    <x v="2"/>
  </r>
  <r>
    <x v="59"/>
    <x v="4"/>
    <n v="10.75268817204301"/>
    <x v="15"/>
    <x v="2"/>
  </r>
  <r>
    <x v="60"/>
    <x v="125"/>
    <n v="78.494623655913983"/>
    <x v="15"/>
    <x v="2"/>
  </r>
  <r>
    <x v="60"/>
    <x v="126"/>
    <n v="10.75268817204301"/>
    <x v="15"/>
    <x v="2"/>
  </r>
  <r>
    <x v="60"/>
    <x v="4"/>
    <n v="10.75268817204301"/>
    <x v="15"/>
    <x v="2"/>
  </r>
  <r>
    <x v="49"/>
    <x v="125"/>
    <n v="33.333333333333336"/>
    <x v="15"/>
    <x v="2"/>
  </r>
  <r>
    <x v="49"/>
    <x v="126"/>
    <n v="55.913978494623656"/>
    <x v="15"/>
    <x v="2"/>
  </r>
  <r>
    <x v="49"/>
    <x v="4"/>
    <n v="10.75268817204301"/>
    <x v="15"/>
    <x v="2"/>
  </r>
  <r>
    <x v="50"/>
    <x v="125"/>
    <n v="70.967741935483872"/>
    <x v="15"/>
    <x v="2"/>
  </r>
  <r>
    <x v="50"/>
    <x v="126"/>
    <n v="18.27956989247312"/>
    <x v="15"/>
    <x v="2"/>
  </r>
  <r>
    <x v="50"/>
    <x v="4"/>
    <n v="10.75268817204301"/>
    <x v="15"/>
    <x v="2"/>
  </r>
  <r>
    <x v="51"/>
    <x v="125"/>
    <n v="43.820224719101127"/>
    <x v="15"/>
    <x v="2"/>
  </r>
  <r>
    <x v="51"/>
    <x v="126"/>
    <n v="44.943820224719104"/>
    <x v="15"/>
    <x v="2"/>
  </r>
  <r>
    <x v="51"/>
    <x v="4"/>
    <n v="11.235955056179776"/>
    <x v="15"/>
    <x v="2"/>
  </r>
  <r>
    <x v="52"/>
    <x v="125"/>
    <n v="58.064516129032256"/>
    <x v="15"/>
    <x v="2"/>
  </r>
  <r>
    <x v="52"/>
    <x v="126"/>
    <n v="31.182795698924732"/>
    <x v="15"/>
    <x v="2"/>
  </r>
  <r>
    <x v="52"/>
    <x v="4"/>
    <n v="10.75268817204301"/>
    <x v="15"/>
    <x v="2"/>
  </r>
  <r>
    <x v="53"/>
    <x v="125"/>
    <n v="66.292134831460672"/>
    <x v="15"/>
    <x v="2"/>
  </r>
  <r>
    <x v="53"/>
    <x v="126"/>
    <n v="22.471910112359552"/>
    <x v="15"/>
    <x v="2"/>
  </r>
  <r>
    <x v="53"/>
    <x v="4"/>
    <n v="11.235955056179776"/>
    <x v="15"/>
    <x v="2"/>
  </r>
  <r>
    <x v="54"/>
    <x v="125"/>
    <n v="64.516129032258064"/>
    <x v="15"/>
    <x v="2"/>
  </r>
  <r>
    <x v="54"/>
    <x v="126"/>
    <n v="24.731182795698924"/>
    <x v="15"/>
    <x v="2"/>
  </r>
  <r>
    <x v="54"/>
    <x v="4"/>
    <n v="10.75268817204301"/>
    <x v="15"/>
    <x v="2"/>
  </r>
  <r>
    <x v="55"/>
    <x v="125"/>
    <n v="84.946236559139791"/>
    <x v="15"/>
    <x v="2"/>
  </r>
  <r>
    <x v="55"/>
    <x v="126"/>
    <n v="4.301075268817204"/>
    <x v="15"/>
    <x v="2"/>
  </r>
  <r>
    <x v="55"/>
    <x v="4"/>
    <n v="10.75268817204301"/>
    <x v="15"/>
    <x v="2"/>
  </r>
  <r>
    <x v="56"/>
    <x v="125"/>
    <n v="36.68639053254438"/>
    <x v="16"/>
    <x v="2"/>
  </r>
  <r>
    <x v="56"/>
    <x v="126"/>
    <n v="59.171597633136095"/>
    <x v="16"/>
    <x v="2"/>
  </r>
  <r>
    <x v="56"/>
    <x v="4"/>
    <n v="4.1420118343195265"/>
    <x v="16"/>
    <x v="2"/>
  </r>
  <r>
    <x v="57"/>
    <x v="125"/>
    <n v="71.022727272727266"/>
    <x v="16"/>
    <x v="2"/>
  </r>
  <r>
    <x v="57"/>
    <x v="126"/>
    <n v="23.863636363636363"/>
    <x v="16"/>
    <x v="2"/>
  </r>
  <r>
    <x v="57"/>
    <x v="4"/>
    <n v="5.1136363636363633"/>
    <x v="16"/>
    <x v="2"/>
  </r>
  <r>
    <x v="58"/>
    <x v="125"/>
    <n v="75.568181818181813"/>
    <x v="16"/>
    <x v="2"/>
  </r>
  <r>
    <x v="58"/>
    <x v="126"/>
    <n v="19.318181818181817"/>
    <x v="16"/>
    <x v="2"/>
  </r>
  <r>
    <x v="58"/>
    <x v="4"/>
    <n v="5.1136363636363633"/>
    <x v="16"/>
    <x v="2"/>
  </r>
  <r>
    <x v="59"/>
    <x v="125"/>
    <n v="68.390804597701148"/>
    <x v="16"/>
    <x v="2"/>
  </r>
  <r>
    <x v="59"/>
    <x v="126"/>
    <n v="27.011494252873565"/>
    <x v="16"/>
    <x v="2"/>
  </r>
  <r>
    <x v="59"/>
    <x v="4"/>
    <n v="4.5977011494252871"/>
    <x v="16"/>
    <x v="2"/>
  </r>
  <r>
    <x v="60"/>
    <x v="125"/>
    <n v="81.25"/>
    <x v="16"/>
    <x v="2"/>
  </r>
  <r>
    <x v="60"/>
    <x v="126"/>
    <n v="13.636363636363637"/>
    <x v="16"/>
    <x v="2"/>
  </r>
  <r>
    <x v="60"/>
    <x v="4"/>
    <n v="5.1136363636363633"/>
    <x v="16"/>
    <x v="2"/>
  </r>
  <r>
    <x v="49"/>
    <x v="125"/>
    <n v="37.5"/>
    <x v="16"/>
    <x v="2"/>
  </r>
  <r>
    <x v="49"/>
    <x v="126"/>
    <n v="57.386363636363633"/>
    <x v="16"/>
    <x v="2"/>
  </r>
  <r>
    <x v="49"/>
    <x v="4"/>
    <n v="5.1136363636363633"/>
    <x v="16"/>
    <x v="2"/>
  </r>
  <r>
    <x v="50"/>
    <x v="125"/>
    <n v="65.340909090909093"/>
    <x v="16"/>
    <x v="2"/>
  </r>
  <r>
    <x v="50"/>
    <x v="126"/>
    <n v="29.545454545454547"/>
    <x v="16"/>
    <x v="2"/>
  </r>
  <r>
    <x v="50"/>
    <x v="4"/>
    <n v="5.1136363636363633"/>
    <x v="16"/>
    <x v="2"/>
  </r>
  <r>
    <x v="51"/>
    <x v="125"/>
    <n v="35.91549295774648"/>
    <x v="16"/>
    <x v="2"/>
  </r>
  <r>
    <x v="51"/>
    <x v="126"/>
    <n v="57.74647887323944"/>
    <x v="16"/>
    <x v="2"/>
  </r>
  <r>
    <x v="51"/>
    <x v="4"/>
    <n v="6.3380281690140849"/>
    <x v="16"/>
    <x v="2"/>
  </r>
  <r>
    <x v="52"/>
    <x v="125"/>
    <n v="63.06818181818182"/>
    <x v="16"/>
    <x v="2"/>
  </r>
  <r>
    <x v="52"/>
    <x v="126"/>
    <n v="31.818181818181817"/>
    <x v="16"/>
    <x v="2"/>
  </r>
  <r>
    <x v="52"/>
    <x v="4"/>
    <n v="5.1136363636363633"/>
    <x v="16"/>
    <x v="2"/>
  </r>
  <r>
    <x v="53"/>
    <x v="125"/>
    <n v="62.721893491124263"/>
    <x v="16"/>
    <x v="2"/>
  </r>
  <r>
    <x v="53"/>
    <x v="126"/>
    <n v="32.544378698224854"/>
    <x v="16"/>
    <x v="2"/>
  </r>
  <r>
    <x v="53"/>
    <x v="4"/>
    <n v="4.7337278106508878"/>
    <x v="16"/>
    <x v="2"/>
  </r>
  <r>
    <x v="54"/>
    <x v="125"/>
    <n v="67.61363636363636"/>
    <x v="16"/>
    <x v="2"/>
  </r>
  <r>
    <x v="54"/>
    <x v="126"/>
    <n v="27.272727272727273"/>
    <x v="16"/>
    <x v="2"/>
  </r>
  <r>
    <x v="54"/>
    <x v="4"/>
    <n v="5.1136363636363633"/>
    <x v="16"/>
    <x v="2"/>
  </r>
  <r>
    <x v="55"/>
    <x v="125"/>
    <n v="87.5"/>
    <x v="16"/>
    <x v="2"/>
  </r>
  <r>
    <x v="55"/>
    <x v="126"/>
    <n v="7.3863636363636367"/>
    <x v="16"/>
    <x v="2"/>
  </r>
  <r>
    <x v="55"/>
    <x v="4"/>
    <n v="5.1136363636363633"/>
    <x v="16"/>
    <x v="2"/>
  </r>
  <r>
    <x v="56"/>
    <x v="125"/>
    <n v="56.186152099886492"/>
    <x v="0"/>
    <x v="3"/>
  </r>
  <r>
    <x v="56"/>
    <x v="126"/>
    <n v="28.395762391222096"/>
    <x v="0"/>
    <x v="3"/>
  </r>
  <r>
    <x v="56"/>
    <x v="4"/>
    <n v="15.418085508891412"/>
    <x v="0"/>
    <x v="3"/>
  </r>
  <r>
    <x v="57"/>
    <x v="125"/>
    <n v="75.224887556221887"/>
    <x v="0"/>
    <x v="3"/>
  </r>
  <r>
    <x v="57"/>
    <x v="126"/>
    <n v="9.4827586206896548"/>
    <x v="0"/>
    <x v="3"/>
  </r>
  <r>
    <x v="57"/>
    <x v="4"/>
    <n v="15.292353823088456"/>
    <x v="0"/>
    <x v="3"/>
  </r>
  <r>
    <x v="58"/>
    <x v="125"/>
    <n v="73.089201877934272"/>
    <x v="0"/>
    <x v="3"/>
  </r>
  <r>
    <x v="58"/>
    <x v="126"/>
    <n v="11.568075117370892"/>
    <x v="0"/>
    <x v="3"/>
  </r>
  <r>
    <x v="58"/>
    <x v="4"/>
    <n v="15.342723004694836"/>
    <x v="0"/>
    <x v="3"/>
  </r>
  <r>
    <x v="59"/>
    <x v="125"/>
    <n v="71.4796686746988"/>
    <x v="0"/>
    <x v="3"/>
  </r>
  <r>
    <x v="59"/>
    <x v="126"/>
    <n v="13.158885542168674"/>
    <x v="0"/>
    <x v="3"/>
  </r>
  <r>
    <x v="59"/>
    <x v="4"/>
    <n v="15.361445783132529"/>
    <x v="0"/>
    <x v="3"/>
  </r>
  <r>
    <x v="60"/>
    <x v="125"/>
    <n v="77.080209895052477"/>
    <x v="0"/>
    <x v="3"/>
  </r>
  <r>
    <x v="60"/>
    <x v="126"/>
    <n v="7.6086956521739131"/>
    <x v="0"/>
    <x v="3"/>
  </r>
  <r>
    <x v="60"/>
    <x v="4"/>
    <n v="15.311094452773613"/>
    <x v="0"/>
    <x v="3"/>
  </r>
  <r>
    <x v="49"/>
    <x v="125"/>
    <n v="46.504217432052485"/>
    <x v="0"/>
    <x v="3"/>
  </r>
  <r>
    <x v="49"/>
    <x v="126"/>
    <n v="38.18181818181818"/>
    <x v="0"/>
    <x v="3"/>
  </r>
  <r>
    <x v="49"/>
    <x v="4"/>
    <n v="15.313964386129335"/>
    <x v="0"/>
    <x v="3"/>
  </r>
  <r>
    <x v="50"/>
    <x v="125"/>
    <n v="68.042010502625658"/>
    <x v="0"/>
    <x v="3"/>
  </r>
  <r>
    <x v="50"/>
    <x v="126"/>
    <n v="16.654163540885222"/>
    <x v="0"/>
    <x v="3"/>
  </r>
  <r>
    <x v="50"/>
    <x v="4"/>
    <n v="15.303825956489122"/>
    <x v="0"/>
    <x v="3"/>
  </r>
  <r>
    <x v="51"/>
    <x v="125"/>
    <n v="55.507510241238052"/>
    <x v="0"/>
    <x v="3"/>
  </r>
  <r>
    <x v="51"/>
    <x v="126"/>
    <n v="27.150659990896678"/>
    <x v="0"/>
    <x v="3"/>
  </r>
  <r>
    <x v="51"/>
    <x v="4"/>
    <n v="17.341829767865271"/>
    <x v="0"/>
    <x v="3"/>
  </r>
  <r>
    <x v="52"/>
    <x v="125"/>
    <n v="63.737089201877936"/>
    <x v="0"/>
    <x v="3"/>
  </r>
  <r>
    <x v="52"/>
    <x v="126"/>
    <n v="20.920187793427232"/>
    <x v="0"/>
    <x v="3"/>
  </r>
  <r>
    <x v="52"/>
    <x v="4"/>
    <n v="15.342723004694836"/>
    <x v="0"/>
    <x v="3"/>
  </r>
  <r>
    <x v="53"/>
    <x v="125"/>
    <n v="59.79360984322286"/>
    <x v="0"/>
    <x v="3"/>
  </r>
  <r>
    <x v="53"/>
    <x v="126"/>
    <n v="24.885890057551102"/>
    <x v="0"/>
    <x v="3"/>
  </r>
  <r>
    <x v="53"/>
    <x v="4"/>
    <n v="15.320500099226036"/>
    <x v="0"/>
    <x v="3"/>
  </r>
  <r>
    <x v="54"/>
    <x v="125"/>
    <n v="69.720816938354886"/>
    <x v="0"/>
    <x v="3"/>
  </r>
  <r>
    <x v="54"/>
    <x v="126"/>
    <n v="14.970957466741615"/>
    <x v="0"/>
    <x v="3"/>
  </r>
  <r>
    <x v="54"/>
    <x v="4"/>
    <n v="15.308225594903504"/>
    <x v="0"/>
    <x v="3"/>
  </r>
  <r>
    <x v="55"/>
    <x v="125"/>
    <n v="80.51339703953532"/>
    <x v="0"/>
    <x v="3"/>
  </r>
  <r>
    <x v="55"/>
    <x v="126"/>
    <n v="4.1783773655611771"/>
    <x v="0"/>
    <x v="3"/>
  </r>
  <r>
    <x v="55"/>
    <x v="4"/>
    <n v="15.308225594903504"/>
    <x v="0"/>
    <x v="3"/>
  </r>
  <r>
    <x v="56"/>
    <x v="125"/>
    <n v="41.445562671546206"/>
    <x v="1"/>
    <x v="3"/>
  </r>
  <r>
    <x v="56"/>
    <x v="126"/>
    <n v="53.339432753888381"/>
    <x v="1"/>
    <x v="3"/>
  </r>
  <r>
    <x v="56"/>
    <x v="4"/>
    <n v="5.2150045745654161"/>
    <x v="1"/>
    <x v="3"/>
  </r>
  <r>
    <x v="57"/>
    <x v="125"/>
    <n v="71.32805628847845"/>
    <x v="1"/>
    <x v="3"/>
  </r>
  <r>
    <x v="57"/>
    <x v="126"/>
    <n v="23.57080035180299"/>
    <x v="1"/>
    <x v="3"/>
  </r>
  <r>
    <x v="57"/>
    <x v="4"/>
    <n v="5.1011433597185576"/>
    <x v="1"/>
    <x v="3"/>
  </r>
  <r>
    <x v="58"/>
    <x v="125"/>
    <n v="70.053003533568898"/>
    <x v="1"/>
    <x v="3"/>
  </r>
  <r>
    <x v="58"/>
    <x v="126"/>
    <n v="24.734982332155479"/>
    <x v="1"/>
    <x v="3"/>
  </r>
  <r>
    <x v="58"/>
    <x v="4"/>
    <n v="5.2120141342756181"/>
    <x v="1"/>
    <x v="3"/>
  </r>
  <r>
    <x v="59"/>
    <x v="125"/>
    <n v="66.81574239713774"/>
    <x v="1"/>
    <x v="3"/>
  </r>
  <r>
    <x v="59"/>
    <x v="126"/>
    <n v="27.996422182468695"/>
    <x v="1"/>
    <x v="3"/>
  </r>
  <r>
    <x v="59"/>
    <x v="4"/>
    <n v="5.1878354203935597"/>
    <x v="1"/>
    <x v="3"/>
  </r>
  <r>
    <x v="60"/>
    <x v="125"/>
    <n v="82.409850483729116"/>
    <x v="1"/>
    <x v="3"/>
  </r>
  <r>
    <x v="60"/>
    <x v="126"/>
    <n v="12.401055408970976"/>
    <x v="1"/>
    <x v="3"/>
  </r>
  <r>
    <x v="60"/>
    <x v="4"/>
    <n v="5.1890941072999119"/>
    <x v="1"/>
    <x v="3"/>
  </r>
  <r>
    <x v="49"/>
    <x v="125"/>
    <n v="32.570422535211264"/>
    <x v="1"/>
    <x v="3"/>
  </r>
  <r>
    <x v="49"/>
    <x v="126"/>
    <n v="62.235915492957744"/>
    <x v="1"/>
    <x v="3"/>
  </r>
  <r>
    <x v="49"/>
    <x v="4"/>
    <n v="5.193661971830986"/>
    <x v="1"/>
    <x v="3"/>
  </r>
  <r>
    <x v="50"/>
    <x v="125"/>
    <n v="55.45774647887324"/>
    <x v="1"/>
    <x v="3"/>
  </r>
  <r>
    <x v="50"/>
    <x v="126"/>
    <n v="39.348591549295776"/>
    <x v="1"/>
    <x v="3"/>
  </r>
  <r>
    <x v="50"/>
    <x v="4"/>
    <n v="5.193661971830986"/>
    <x v="1"/>
    <x v="3"/>
  </r>
  <r>
    <x v="51"/>
    <x v="125"/>
    <n v="49.770290964777949"/>
    <x v="1"/>
    <x v="3"/>
  </r>
  <r>
    <x v="51"/>
    <x v="126"/>
    <n v="43.950995405819299"/>
    <x v="1"/>
    <x v="3"/>
  </r>
  <r>
    <x v="51"/>
    <x v="4"/>
    <n v="6.2787136294027563"/>
    <x v="1"/>
    <x v="3"/>
  </r>
  <r>
    <x v="52"/>
    <x v="125"/>
    <n v="50.440140845070424"/>
    <x v="1"/>
    <x v="3"/>
  </r>
  <r>
    <x v="52"/>
    <x v="126"/>
    <n v="44.366197183098592"/>
    <x v="1"/>
    <x v="3"/>
  </r>
  <r>
    <x v="52"/>
    <x v="4"/>
    <n v="5.193661971830986"/>
    <x v="1"/>
    <x v="3"/>
  </r>
  <r>
    <x v="53"/>
    <x v="125"/>
    <n v="50.399290150842944"/>
    <x v="1"/>
    <x v="3"/>
  </r>
  <r>
    <x v="53"/>
    <x v="126"/>
    <n v="44.454303460514637"/>
    <x v="1"/>
    <x v="3"/>
  </r>
  <r>
    <x v="53"/>
    <x v="4"/>
    <n v="5.1464063886424132"/>
    <x v="1"/>
    <x v="3"/>
  </r>
  <r>
    <x v="54"/>
    <x v="125"/>
    <n v="75.746924428822496"/>
    <x v="1"/>
    <x v="3"/>
  </r>
  <r>
    <x v="54"/>
    <x v="126"/>
    <n v="19.06854130052724"/>
    <x v="1"/>
    <x v="3"/>
  </r>
  <r>
    <x v="54"/>
    <x v="4"/>
    <n v="5.1845342706502633"/>
    <x v="1"/>
    <x v="3"/>
  </r>
  <r>
    <x v="55"/>
    <x v="125"/>
    <n v="87.258347978910365"/>
    <x v="1"/>
    <x v="3"/>
  </r>
  <r>
    <x v="55"/>
    <x v="126"/>
    <n v="7.5571177504393674"/>
    <x v="1"/>
    <x v="3"/>
  </r>
  <r>
    <x v="55"/>
    <x v="4"/>
    <n v="5.1845342706502633"/>
    <x v="1"/>
    <x v="3"/>
  </r>
  <r>
    <x v="56"/>
    <x v="125"/>
    <n v="63.98950131233596"/>
    <x v="2"/>
    <x v="3"/>
  </r>
  <r>
    <x v="56"/>
    <x v="126"/>
    <n v="10.866141732283465"/>
    <x v="2"/>
    <x v="3"/>
  </r>
  <r>
    <x v="56"/>
    <x v="4"/>
    <n v="25.144356955380577"/>
    <x v="2"/>
    <x v="3"/>
  </r>
  <r>
    <x v="57"/>
    <x v="125"/>
    <n v="72.851153039832283"/>
    <x v="2"/>
    <x v="3"/>
  </r>
  <r>
    <x v="57"/>
    <x v="126"/>
    <n v="2.0440251572327046"/>
    <x v="2"/>
    <x v="3"/>
  </r>
  <r>
    <x v="57"/>
    <x v="4"/>
    <n v="25.10482180293501"/>
    <x v="2"/>
    <x v="3"/>
  </r>
  <r>
    <x v="58"/>
    <x v="125"/>
    <n v="70.993168681029957"/>
    <x v="2"/>
    <x v="3"/>
  </r>
  <r>
    <x v="58"/>
    <x v="126"/>
    <n v="3.8360483447188649"/>
    <x v="2"/>
    <x v="3"/>
  </r>
  <r>
    <x v="58"/>
    <x v="4"/>
    <n v="25.170782974251182"/>
    <x v="2"/>
    <x v="3"/>
  </r>
  <r>
    <x v="59"/>
    <x v="125"/>
    <n v="72.798742138364773"/>
    <x v="2"/>
    <x v="3"/>
  </r>
  <r>
    <x v="59"/>
    <x v="126"/>
    <n v="2.0964360587002098"/>
    <x v="2"/>
    <x v="3"/>
  </r>
  <r>
    <x v="59"/>
    <x v="4"/>
    <n v="25.10482180293501"/>
    <x v="2"/>
    <x v="3"/>
  </r>
  <r>
    <x v="60"/>
    <x v="125"/>
    <n v="72.693920335429766"/>
    <x v="2"/>
    <x v="3"/>
  </r>
  <r>
    <x v="60"/>
    <x v="126"/>
    <n v="2.2012578616352201"/>
    <x v="2"/>
    <x v="3"/>
  </r>
  <r>
    <x v="60"/>
    <x v="4"/>
    <n v="25.10482180293501"/>
    <x v="2"/>
    <x v="3"/>
  </r>
  <r>
    <x v="49"/>
    <x v="125"/>
    <n v="60.849056603773583"/>
    <x v="2"/>
    <x v="3"/>
  </r>
  <r>
    <x v="49"/>
    <x v="126"/>
    <n v="14.046121593291405"/>
    <x v="2"/>
    <x v="3"/>
  </r>
  <r>
    <x v="49"/>
    <x v="4"/>
    <n v="25.10482180293501"/>
    <x v="2"/>
    <x v="3"/>
  </r>
  <r>
    <x v="50"/>
    <x v="125"/>
    <n v="72.627163083377027"/>
    <x v="2"/>
    <x v="3"/>
  </r>
  <r>
    <x v="50"/>
    <x v="126"/>
    <n v="2.2548505506030416"/>
    <x v="2"/>
    <x v="3"/>
  </r>
  <r>
    <x v="50"/>
    <x v="4"/>
    <n v="25.117986366019927"/>
    <x v="2"/>
    <x v="3"/>
  </r>
  <r>
    <x v="51"/>
    <x v="125"/>
    <n v="61.94933920704846"/>
    <x v="2"/>
    <x v="3"/>
  </r>
  <r>
    <x v="51"/>
    <x v="126"/>
    <n v="12.224669603524228"/>
    <x v="2"/>
    <x v="3"/>
  </r>
  <r>
    <x v="51"/>
    <x v="4"/>
    <n v="25.825991189427313"/>
    <x v="2"/>
    <x v="3"/>
  </r>
  <r>
    <x v="52"/>
    <x v="125"/>
    <n v="69.590336134453779"/>
    <x v="2"/>
    <x v="3"/>
  </r>
  <r>
    <x v="52"/>
    <x v="126"/>
    <n v="5.2521008403361344"/>
    <x v="2"/>
    <x v="3"/>
  </r>
  <r>
    <x v="52"/>
    <x v="4"/>
    <n v="25.157563025210084"/>
    <x v="2"/>
    <x v="3"/>
  </r>
  <r>
    <x v="53"/>
    <x v="125"/>
    <n v="65.614430665163468"/>
    <x v="2"/>
    <x v="3"/>
  </r>
  <r>
    <x v="53"/>
    <x v="126"/>
    <n v="9.1319052987598646"/>
    <x v="2"/>
    <x v="3"/>
  </r>
  <r>
    <x v="53"/>
    <x v="4"/>
    <n v="25.253664036076664"/>
    <x v="2"/>
    <x v="3"/>
  </r>
  <r>
    <x v="54"/>
    <x v="125"/>
    <n v="71.331236897274636"/>
    <x v="2"/>
    <x v="3"/>
  </r>
  <r>
    <x v="54"/>
    <x v="126"/>
    <n v="3.5639412997903563"/>
    <x v="2"/>
    <x v="3"/>
  </r>
  <r>
    <x v="54"/>
    <x v="4"/>
    <n v="25.10482180293501"/>
    <x v="2"/>
    <x v="3"/>
  </r>
  <r>
    <x v="55"/>
    <x v="125"/>
    <n v="73.95178197064989"/>
    <x v="2"/>
    <x v="3"/>
  </r>
  <r>
    <x v="55"/>
    <x v="126"/>
    <n v="0.94339622641509435"/>
    <x v="2"/>
    <x v="3"/>
  </r>
  <r>
    <x v="55"/>
    <x v="4"/>
    <n v="25.10482180293501"/>
    <x v="2"/>
    <x v="3"/>
  </r>
  <r>
    <x v="56"/>
    <x v="125"/>
    <n v="54.606141522029375"/>
    <x v="3"/>
    <x v="3"/>
  </r>
  <r>
    <x v="56"/>
    <x v="126"/>
    <n v="37.783711615487313"/>
    <x v="3"/>
    <x v="3"/>
  </r>
  <r>
    <x v="56"/>
    <x v="4"/>
    <n v="7.6101468624833108"/>
    <x v="3"/>
    <x v="3"/>
  </r>
  <r>
    <x v="57"/>
    <x v="125"/>
    <n v="79.599999999999994"/>
    <x v="3"/>
    <x v="3"/>
  </r>
  <r>
    <x v="57"/>
    <x v="126"/>
    <n v="12.8"/>
    <x v="3"/>
    <x v="3"/>
  </r>
  <r>
    <x v="57"/>
    <x v="4"/>
    <n v="7.6"/>
    <x v="3"/>
    <x v="3"/>
  </r>
  <r>
    <x v="58"/>
    <x v="125"/>
    <n v="79.599999999999994"/>
    <x v="3"/>
    <x v="3"/>
  </r>
  <r>
    <x v="58"/>
    <x v="126"/>
    <n v="12.8"/>
    <x v="3"/>
    <x v="3"/>
  </r>
  <r>
    <x v="58"/>
    <x v="4"/>
    <n v="7.6"/>
    <x v="3"/>
    <x v="3"/>
  </r>
  <r>
    <x v="59"/>
    <x v="125"/>
    <n v="68.533333333333331"/>
    <x v="3"/>
    <x v="3"/>
  </r>
  <r>
    <x v="59"/>
    <x v="126"/>
    <n v="23.866666666666667"/>
    <x v="3"/>
    <x v="3"/>
  </r>
  <r>
    <x v="59"/>
    <x v="4"/>
    <n v="7.6"/>
    <x v="3"/>
    <x v="3"/>
  </r>
  <r>
    <x v="60"/>
    <x v="125"/>
    <n v="74.13333333333334"/>
    <x v="3"/>
    <x v="3"/>
  </r>
  <r>
    <x v="60"/>
    <x v="126"/>
    <n v="18.266666666666666"/>
    <x v="3"/>
    <x v="3"/>
  </r>
  <r>
    <x v="60"/>
    <x v="4"/>
    <n v="7.6"/>
    <x v="3"/>
    <x v="3"/>
  </r>
  <r>
    <x v="49"/>
    <x v="125"/>
    <n v="34.93333333333333"/>
    <x v="3"/>
    <x v="3"/>
  </r>
  <r>
    <x v="49"/>
    <x v="126"/>
    <n v="57.466666666666669"/>
    <x v="3"/>
    <x v="3"/>
  </r>
  <r>
    <x v="49"/>
    <x v="4"/>
    <n v="7.6"/>
    <x v="3"/>
    <x v="3"/>
  </r>
  <r>
    <x v="50"/>
    <x v="125"/>
    <n v="67.513368983957221"/>
    <x v="3"/>
    <x v="3"/>
  </r>
  <r>
    <x v="50"/>
    <x v="126"/>
    <n v="25"/>
    <x v="3"/>
    <x v="3"/>
  </r>
  <r>
    <x v="50"/>
    <x v="4"/>
    <n v="7.4866310160427805"/>
    <x v="3"/>
    <x v="3"/>
  </r>
  <r>
    <x v="51"/>
    <x v="125"/>
    <n v="41.221374045801525"/>
    <x v="3"/>
    <x v="3"/>
  </r>
  <r>
    <x v="51"/>
    <x v="126"/>
    <n v="50.381679389312978"/>
    <x v="3"/>
    <x v="3"/>
  </r>
  <r>
    <x v="51"/>
    <x v="4"/>
    <n v="8.3969465648854964"/>
    <x v="3"/>
    <x v="3"/>
  </r>
  <r>
    <x v="52"/>
    <x v="125"/>
    <n v="60.805369127516776"/>
    <x v="3"/>
    <x v="3"/>
  </r>
  <r>
    <x v="52"/>
    <x v="126"/>
    <n v="31.543624161073826"/>
    <x v="3"/>
    <x v="3"/>
  </r>
  <r>
    <x v="52"/>
    <x v="4"/>
    <n v="7.651006711409396"/>
    <x v="3"/>
    <x v="3"/>
  </r>
  <r>
    <x v="53"/>
    <x v="125"/>
    <n v="52.068473609129818"/>
    <x v="3"/>
    <x v="3"/>
  </r>
  <r>
    <x v="53"/>
    <x v="126"/>
    <n v="39.942938659058491"/>
    <x v="3"/>
    <x v="3"/>
  </r>
  <r>
    <x v="53"/>
    <x v="4"/>
    <n v="7.9885877318116973"/>
    <x v="3"/>
    <x v="3"/>
  </r>
  <r>
    <x v="54"/>
    <x v="125"/>
    <n v="58.133333333333333"/>
    <x v="3"/>
    <x v="3"/>
  </r>
  <r>
    <x v="54"/>
    <x v="126"/>
    <n v="34.266666666666666"/>
    <x v="3"/>
    <x v="3"/>
  </r>
  <r>
    <x v="54"/>
    <x v="4"/>
    <n v="7.6"/>
    <x v="3"/>
    <x v="3"/>
  </r>
  <r>
    <x v="55"/>
    <x v="125"/>
    <n v="84.8"/>
    <x v="3"/>
    <x v="3"/>
  </r>
  <r>
    <x v="55"/>
    <x v="126"/>
    <n v="7.6"/>
    <x v="3"/>
    <x v="3"/>
  </r>
  <r>
    <x v="55"/>
    <x v="4"/>
    <n v="7.6"/>
    <x v="3"/>
    <x v="3"/>
  </r>
  <r>
    <x v="56"/>
    <x v="125"/>
    <n v="63.175675675675677"/>
    <x v="4"/>
    <x v="3"/>
  </r>
  <r>
    <x v="56"/>
    <x v="126"/>
    <n v="17.567567567567568"/>
    <x v="4"/>
    <x v="3"/>
  </r>
  <r>
    <x v="56"/>
    <x v="4"/>
    <n v="19.256756756756758"/>
    <x v="4"/>
    <x v="3"/>
  </r>
  <r>
    <x v="57"/>
    <x v="125"/>
    <n v="78.88513513513513"/>
    <x v="4"/>
    <x v="3"/>
  </r>
  <r>
    <x v="57"/>
    <x v="126"/>
    <n v="1.8581081081081081"/>
    <x v="4"/>
    <x v="3"/>
  </r>
  <r>
    <x v="57"/>
    <x v="4"/>
    <n v="19.256756756756758"/>
    <x v="4"/>
    <x v="3"/>
  </r>
  <r>
    <x v="58"/>
    <x v="125"/>
    <n v="76.520270270270274"/>
    <x v="4"/>
    <x v="3"/>
  </r>
  <r>
    <x v="58"/>
    <x v="126"/>
    <n v="4.2229729729729728"/>
    <x v="4"/>
    <x v="3"/>
  </r>
  <r>
    <x v="58"/>
    <x v="4"/>
    <n v="19.256756756756758"/>
    <x v="4"/>
    <x v="3"/>
  </r>
  <r>
    <x v="59"/>
    <x v="125"/>
    <n v="73.141891891891888"/>
    <x v="4"/>
    <x v="3"/>
  </r>
  <r>
    <x v="59"/>
    <x v="126"/>
    <n v="7.6013513513513518"/>
    <x v="4"/>
    <x v="3"/>
  </r>
  <r>
    <x v="59"/>
    <x v="4"/>
    <n v="19.256756756756758"/>
    <x v="4"/>
    <x v="3"/>
  </r>
  <r>
    <x v="60"/>
    <x v="125"/>
    <n v="77.195945945945951"/>
    <x v="4"/>
    <x v="3"/>
  </r>
  <r>
    <x v="60"/>
    <x v="126"/>
    <n v="3.5472972972972974"/>
    <x v="4"/>
    <x v="3"/>
  </r>
  <r>
    <x v="60"/>
    <x v="4"/>
    <n v="19.256756756756758"/>
    <x v="4"/>
    <x v="3"/>
  </r>
  <r>
    <x v="49"/>
    <x v="125"/>
    <n v="47.466216216216218"/>
    <x v="4"/>
    <x v="3"/>
  </r>
  <r>
    <x v="49"/>
    <x v="126"/>
    <n v="33.277027027027025"/>
    <x v="4"/>
    <x v="3"/>
  </r>
  <r>
    <x v="49"/>
    <x v="4"/>
    <n v="19.256756756756758"/>
    <x v="4"/>
    <x v="3"/>
  </r>
  <r>
    <x v="50"/>
    <x v="125"/>
    <n v="72.63513513513513"/>
    <x v="4"/>
    <x v="3"/>
  </r>
  <r>
    <x v="50"/>
    <x v="126"/>
    <n v="8.1081081081081088"/>
    <x v="4"/>
    <x v="3"/>
  </r>
  <r>
    <x v="50"/>
    <x v="4"/>
    <n v="19.256756756756758"/>
    <x v="4"/>
    <x v="3"/>
  </r>
  <r>
    <x v="51"/>
    <x v="125"/>
    <n v="58.823529411764703"/>
    <x v="4"/>
    <x v="3"/>
  </r>
  <r>
    <x v="51"/>
    <x v="126"/>
    <n v="20.784313725490197"/>
    <x v="4"/>
    <x v="3"/>
  </r>
  <r>
    <x v="51"/>
    <x v="4"/>
    <n v="20.392156862745097"/>
    <x v="4"/>
    <x v="3"/>
  </r>
  <r>
    <x v="52"/>
    <x v="125"/>
    <n v="71.11486486486487"/>
    <x v="4"/>
    <x v="3"/>
  </r>
  <r>
    <x v="52"/>
    <x v="126"/>
    <n v="9.628378378378379"/>
    <x v="4"/>
    <x v="3"/>
  </r>
  <r>
    <x v="52"/>
    <x v="4"/>
    <n v="19.256756756756758"/>
    <x v="4"/>
    <x v="3"/>
  </r>
  <r>
    <x v="53"/>
    <x v="125"/>
    <n v="70.384615384615387"/>
    <x v="4"/>
    <x v="3"/>
  </r>
  <r>
    <x v="53"/>
    <x v="126"/>
    <n v="9.2307692307692299"/>
    <x v="4"/>
    <x v="3"/>
  </r>
  <r>
    <x v="53"/>
    <x v="4"/>
    <n v="20.384615384615383"/>
    <x v="4"/>
    <x v="3"/>
  </r>
  <r>
    <x v="54"/>
    <x v="125"/>
    <n v="69.763513513513516"/>
    <x v="4"/>
    <x v="3"/>
  </r>
  <r>
    <x v="54"/>
    <x v="126"/>
    <n v="10.97972972972973"/>
    <x v="4"/>
    <x v="3"/>
  </r>
  <r>
    <x v="54"/>
    <x v="4"/>
    <n v="19.256756756756758"/>
    <x v="4"/>
    <x v="3"/>
  </r>
  <r>
    <x v="55"/>
    <x v="125"/>
    <n v="78.209459459459453"/>
    <x v="4"/>
    <x v="3"/>
  </r>
  <r>
    <x v="55"/>
    <x v="126"/>
    <n v="2.5337837837837838"/>
    <x v="4"/>
    <x v="3"/>
  </r>
  <r>
    <x v="55"/>
    <x v="4"/>
    <n v="19.256756756756758"/>
    <x v="4"/>
    <x v="3"/>
  </r>
  <r>
    <x v="56"/>
    <x v="125"/>
    <n v="66.666666666666671"/>
    <x v="5"/>
    <x v="3"/>
  </r>
  <r>
    <x v="56"/>
    <x v="126"/>
    <n v="16.981132075471699"/>
    <x v="5"/>
    <x v="3"/>
  </r>
  <r>
    <x v="56"/>
    <x v="4"/>
    <n v="16.352201257861637"/>
    <x v="5"/>
    <x v="3"/>
  </r>
  <r>
    <x v="57"/>
    <x v="125"/>
    <n v="81.76100628930817"/>
    <x v="5"/>
    <x v="3"/>
  </r>
  <r>
    <x v="57"/>
    <x v="126"/>
    <n v="1.8867924528301887"/>
    <x v="5"/>
    <x v="3"/>
  </r>
  <r>
    <x v="57"/>
    <x v="4"/>
    <n v="16.352201257861637"/>
    <x v="5"/>
    <x v="3"/>
  </r>
  <r>
    <x v="58"/>
    <x v="125"/>
    <n v="78.616352201257868"/>
    <x v="5"/>
    <x v="3"/>
  </r>
  <r>
    <x v="58"/>
    <x v="126"/>
    <n v="5.0314465408805029"/>
    <x v="5"/>
    <x v="3"/>
  </r>
  <r>
    <x v="58"/>
    <x v="4"/>
    <n v="16.352201257861637"/>
    <x v="5"/>
    <x v="3"/>
  </r>
  <r>
    <x v="59"/>
    <x v="125"/>
    <n v="72.327044025157235"/>
    <x v="5"/>
    <x v="3"/>
  </r>
  <r>
    <x v="59"/>
    <x v="126"/>
    <n v="11.320754716981131"/>
    <x v="5"/>
    <x v="3"/>
  </r>
  <r>
    <x v="59"/>
    <x v="4"/>
    <n v="16.352201257861637"/>
    <x v="5"/>
    <x v="3"/>
  </r>
  <r>
    <x v="60"/>
    <x v="125"/>
    <n v="80.503144654088047"/>
    <x v="5"/>
    <x v="3"/>
  </r>
  <r>
    <x v="60"/>
    <x v="126"/>
    <n v="3.1446540880503147"/>
    <x v="5"/>
    <x v="3"/>
  </r>
  <r>
    <x v="60"/>
    <x v="4"/>
    <n v="16.352201257861637"/>
    <x v="5"/>
    <x v="3"/>
  </r>
  <r>
    <x v="49"/>
    <x v="125"/>
    <n v="49.685534591194966"/>
    <x v="5"/>
    <x v="3"/>
  </r>
  <r>
    <x v="49"/>
    <x v="126"/>
    <n v="33.962264150943398"/>
    <x v="5"/>
    <x v="3"/>
  </r>
  <r>
    <x v="49"/>
    <x v="4"/>
    <n v="16.352201257861637"/>
    <x v="5"/>
    <x v="3"/>
  </r>
  <r>
    <x v="50"/>
    <x v="125"/>
    <n v="72.327044025157235"/>
    <x v="5"/>
    <x v="3"/>
  </r>
  <r>
    <x v="50"/>
    <x v="126"/>
    <n v="11.320754716981131"/>
    <x v="5"/>
    <x v="3"/>
  </r>
  <r>
    <x v="50"/>
    <x v="4"/>
    <n v="16.352201257861637"/>
    <x v="5"/>
    <x v="3"/>
  </r>
  <r>
    <x v="51"/>
    <x v="125"/>
    <n v="59.848484848484851"/>
    <x v="5"/>
    <x v="3"/>
  </r>
  <r>
    <x v="51"/>
    <x v="126"/>
    <n v="23.484848484848484"/>
    <x v="5"/>
    <x v="3"/>
  </r>
  <r>
    <x v="51"/>
    <x v="4"/>
    <n v="16.666666666666668"/>
    <x v="5"/>
    <x v="3"/>
  </r>
  <r>
    <x v="52"/>
    <x v="125"/>
    <n v="76.729559748427675"/>
    <x v="5"/>
    <x v="3"/>
  </r>
  <r>
    <x v="52"/>
    <x v="126"/>
    <n v="6.9182389937106921"/>
    <x v="5"/>
    <x v="3"/>
  </r>
  <r>
    <x v="52"/>
    <x v="4"/>
    <n v="16.352201257861637"/>
    <x v="5"/>
    <x v="3"/>
  </r>
  <r>
    <x v="53"/>
    <x v="125"/>
    <n v="77.049180327868854"/>
    <x v="5"/>
    <x v="3"/>
  </r>
  <r>
    <x v="53"/>
    <x v="126"/>
    <n v="5.7377049180327866"/>
    <x v="5"/>
    <x v="3"/>
  </r>
  <r>
    <x v="53"/>
    <x v="4"/>
    <n v="17.21311475409836"/>
    <x v="5"/>
    <x v="3"/>
  </r>
  <r>
    <x v="54"/>
    <x v="125"/>
    <n v="70.440251572327043"/>
    <x v="5"/>
    <x v="3"/>
  </r>
  <r>
    <x v="54"/>
    <x v="126"/>
    <n v="13.20754716981132"/>
    <x v="5"/>
    <x v="3"/>
  </r>
  <r>
    <x v="54"/>
    <x v="4"/>
    <n v="16.352201257861637"/>
    <x v="5"/>
    <x v="3"/>
  </r>
  <r>
    <x v="55"/>
    <x v="125"/>
    <n v="80.503144654088047"/>
    <x v="5"/>
    <x v="3"/>
  </r>
  <r>
    <x v="55"/>
    <x v="126"/>
    <n v="3.1446540880503147"/>
    <x v="5"/>
    <x v="3"/>
  </r>
  <r>
    <x v="55"/>
    <x v="4"/>
    <n v="16.352201257861637"/>
    <x v="5"/>
    <x v="3"/>
  </r>
  <r>
    <x v="56"/>
    <x v="125"/>
    <n v="56.481481481481481"/>
    <x v="6"/>
    <x v="3"/>
  </r>
  <r>
    <x v="56"/>
    <x v="126"/>
    <n v="18.518518518518519"/>
    <x v="6"/>
    <x v="3"/>
  </r>
  <r>
    <x v="56"/>
    <x v="4"/>
    <n v="25"/>
    <x v="6"/>
    <x v="3"/>
  </r>
  <r>
    <x v="57"/>
    <x v="125"/>
    <n v="74.074074074074076"/>
    <x v="6"/>
    <x v="3"/>
  </r>
  <r>
    <x v="57"/>
    <x v="126"/>
    <n v="0.92592592592592593"/>
    <x v="6"/>
    <x v="3"/>
  </r>
  <r>
    <x v="57"/>
    <x v="4"/>
    <n v="25"/>
    <x v="6"/>
    <x v="3"/>
  </r>
  <r>
    <x v="58"/>
    <x v="125"/>
    <n v="68.518518518518519"/>
    <x v="6"/>
    <x v="3"/>
  </r>
  <r>
    <x v="58"/>
    <x v="126"/>
    <n v="6.4814814814814818"/>
    <x v="6"/>
    <x v="3"/>
  </r>
  <r>
    <x v="58"/>
    <x v="4"/>
    <n v="25"/>
    <x v="6"/>
    <x v="3"/>
  </r>
  <r>
    <x v="59"/>
    <x v="125"/>
    <n v="65.740740740740748"/>
    <x v="6"/>
    <x v="3"/>
  </r>
  <r>
    <x v="59"/>
    <x v="126"/>
    <n v="9.2592592592592595"/>
    <x v="6"/>
    <x v="3"/>
  </r>
  <r>
    <x v="59"/>
    <x v="4"/>
    <n v="25"/>
    <x v="6"/>
    <x v="3"/>
  </r>
  <r>
    <x v="60"/>
    <x v="125"/>
    <n v="71.296296296296291"/>
    <x v="6"/>
    <x v="3"/>
  </r>
  <r>
    <x v="60"/>
    <x v="126"/>
    <n v="3.7037037037037037"/>
    <x v="6"/>
    <x v="3"/>
  </r>
  <r>
    <x v="60"/>
    <x v="4"/>
    <n v="25"/>
    <x v="6"/>
    <x v="3"/>
  </r>
  <r>
    <x v="49"/>
    <x v="125"/>
    <n v="49.074074074074076"/>
    <x v="6"/>
    <x v="3"/>
  </r>
  <r>
    <x v="49"/>
    <x v="126"/>
    <n v="25.925925925925927"/>
    <x v="6"/>
    <x v="3"/>
  </r>
  <r>
    <x v="49"/>
    <x v="4"/>
    <n v="25"/>
    <x v="6"/>
    <x v="3"/>
  </r>
  <r>
    <x v="50"/>
    <x v="125"/>
    <n v="64.81481481481481"/>
    <x v="6"/>
    <x v="3"/>
  </r>
  <r>
    <x v="50"/>
    <x v="126"/>
    <n v="10.185185185185185"/>
    <x v="6"/>
    <x v="3"/>
  </r>
  <r>
    <x v="50"/>
    <x v="4"/>
    <n v="25"/>
    <x v="6"/>
    <x v="3"/>
  </r>
  <r>
    <x v="51"/>
    <x v="125"/>
    <n v="56.043956043956044"/>
    <x v="6"/>
    <x v="3"/>
  </r>
  <r>
    <x v="51"/>
    <x v="126"/>
    <n v="17.582417582417584"/>
    <x v="6"/>
    <x v="3"/>
  </r>
  <r>
    <x v="51"/>
    <x v="4"/>
    <n v="26.373626373626372"/>
    <x v="6"/>
    <x v="3"/>
  </r>
  <r>
    <x v="52"/>
    <x v="125"/>
    <n v="63.888888888888886"/>
    <x v="6"/>
    <x v="3"/>
  </r>
  <r>
    <x v="52"/>
    <x v="126"/>
    <n v="11.111111111111111"/>
    <x v="6"/>
    <x v="3"/>
  </r>
  <r>
    <x v="52"/>
    <x v="4"/>
    <n v="25"/>
    <x v="6"/>
    <x v="3"/>
  </r>
  <r>
    <x v="53"/>
    <x v="125"/>
    <n v="63.80952380952381"/>
    <x v="6"/>
    <x v="3"/>
  </r>
  <r>
    <x v="53"/>
    <x v="126"/>
    <n v="10.476190476190476"/>
    <x v="6"/>
    <x v="3"/>
  </r>
  <r>
    <x v="53"/>
    <x v="4"/>
    <n v="25.714285714285715"/>
    <x v="6"/>
    <x v="3"/>
  </r>
  <r>
    <x v="54"/>
    <x v="125"/>
    <n v="68.518518518518519"/>
    <x v="6"/>
    <x v="3"/>
  </r>
  <r>
    <x v="54"/>
    <x v="126"/>
    <n v="6.4814814814814818"/>
    <x v="6"/>
    <x v="3"/>
  </r>
  <r>
    <x v="54"/>
    <x v="4"/>
    <n v="25"/>
    <x v="6"/>
    <x v="3"/>
  </r>
  <r>
    <x v="55"/>
    <x v="125"/>
    <n v="74.074074074074076"/>
    <x v="6"/>
    <x v="3"/>
  </r>
  <r>
    <x v="55"/>
    <x v="126"/>
    <n v="0.92592592592592593"/>
    <x v="6"/>
    <x v="3"/>
  </r>
  <r>
    <x v="55"/>
    <x v="4"/>
    <n v="25"/>
    <x v="6"/>
    <x v="3"/>
  </r>
  <r>
    <x v="56"/>
    <x v="125"/>
    <n v="63.841807909604519"/>
    <x v="7"/>
    <x v="3"/>
  </r>
  <r>
    <x v="56"/>
    <x v="126"/>
    <n v="13.559322033898304"/>
    <x v="7"/>
    <x v="3"/>
  </r>
  <r>
    <x v="56"/>
    <x v="4"/>
    <n v="22.598870056497177"/>
    <x v="7"/>
    <x v="3"/>
  </r>
  <r>
    <x v="57"/>
    <x v="125"/>
    <n v="75.141242937853107"/>
    <x v="7"/>
    <x v="3"/>
  </r>
  <r>
    <x v="57"/>
    <x v="126"/>
    <n v="2.2598870056497176"/>
    <x v="7"/>
    <x v="3"/>
  </r>
  <r>
    <x v="57"/>
    <x v="4"/>
    <n v="22.598870056497177"/>
    <x v="7"/>
    <x v="3"/>
  </r>
  <r>
    <x v="58"/>
    <x v="125"/>
    <n v="76.271186440677965"/>
    <x v="7"/>
    <x v="3"/>
  </r>
  <r>
    <x v="58"/>
    <x v="126"/>
    <n v="1.1299435028248588"/>
    <x v="7"/>
    <x v="3"/>
  </r>
  <r>
    <x v="58"/>
    <x v="4"/>
    <n v="22.598870056497177"/>
    <x v="7"/>
    <x v="3"/>
  </r>
  <r>
    <x v="59"/>
    <x v="125"/>
    <n v="72.316384180790962"/>
    <x v="7"/>
    <x v="3"/>
  </r>
  <r>
    <x v="59"/>
    <x v="126"/>
    <n v="5.0847457627118642"/>
    <x v="7"/>
    <x v="3"/>
  </r>
  <r>
    <x v="59"/>
    <x v="4"/>
    <n v="22.598870056497177"/>
    <x v="7"/>
    <x v="3"/>
  </r>
  <r>
    <x v="60"/>
    <x v="125"/>
    <n v="73.44632768361582"/>
    <x v="7"/>
    <x v="3"/>
  </r>
  <r>
    <x v="60"/>
    <x v="126"/>
    <n v="3.9548022598870056"/>
    <x v="7"/>
    <x v="3"/>
  </r>
  <r>
    <x v="60"/>
    <x v="4"/>
    <n v="22.598870056497177"/>
    <x v="7"/>
    <x v="3"/>
  </r>
  <r>
    <x v="49"/>
    <x v="125"/>
    <n v="50.847457627118644"/>
    <x v="7"/>
    <x v="3"/>
  </r>
  <r>
    <x v="49"/>
    <x v="126"/>
    <n v="26.55367231638418"/>
    <x v="7"/>
    <x v="3"/>
  </r>
  <r>
    <x v="49"/>
    <x v="4"/>
    <n v="22.598870056497177"/>
    <x v="7"/>
    <x v="3"/>
  </r>
  <r>
    <x v="50"/>
    <x v="125"/>
    <n v="72.316384180790962"/>
    <x v="7"/>
    <x v="3"/>
  </r>
  <r>
    <x v="50"/>
    <x v="126"/>
    <n v="5.0847457627118642"/>
    <x v="7"/>
    <x v="3"/>
  </r>
  <r>
    <x v="50"/>
    <x v="4"/>
    <n v="22.598870056497177"/>
    <x v="7"/>
    <x v="3"/>
  </r>
  <r>
    <x v="51"/>
    <x v="125"/>
    <n v="57.333333333333336"/>
    <x v="7"/>
    <x v="3"/>
  </r>
  <r>
    <x v="51"/>
    <x v="126"/>
    <n v="18"/>
    <x v="7"/>
    <x v="3"/>
  </r>
  <r>
    <x v="51"/>
    <x v="4"/>
    <n v="24.666666666666668"/>
    <x v="7"/>
    <x v="3"/>
  </r>
  <r>
    <x v="52"/>
    <x v="125"/>
    <n v="68.361581920903959"/>
    <x v="7"/>
    <x v="3"/>
  </r>
  <r>
    <x v="52"/>
    <x v="126"/>
    <n v="9.0395480225988702"/>
    <x v="7"/>
    <x v="3"/>
  </r>
  <r>
    <x v="52"/>
    <x v="4"/>
    <n v="22.598870056497177"/>
    <x v="7"/>
    <x v="3"/>
  </r>
  <r>
    <x v="53"/>
    <x v="125"/>
    <n v="69.135802469135797"/>
    <x v="7"/>
    <x v="3"/>
  </r>
  <r>
    <x v="53"/>
    <x v="126"/>
    <n v="7.4074074074074074"/>
    <x v="7"/>
    <x v="3"/>
  </r>
  <r>
    <x v="53"/>
    <x v="4"/>
    <n v="23.456790123456791"/>
    <x v="7"/>
    <x v="3"/>
  </r>
  <r>
    <x v="54"/>
    <x v="125"/>
    <n v="68.926553672316388"/>
    <x v="7"/>
    <x v="3"/>
  </r>
  <r>
    <x v="54"/>
    <x v="126"/>
    <n v="8.4745762711864412"/>
    <x v="7"/>
    <x v="3"/>
  </r>
  <r>
    <x v="54"/>
    <x v="4"/>
    <n v="22.598870056497177"/>
    <x v="7"/>
    <x v="3"/>
  </r>
  <r>
    <x v="55"/>
    <x v="125"/>
    <n v="76.271186440677965"/>
    <x v="7"/>
    <x v="3"/>
  </r>
  <r>
    <x v="55"/>
    <x v="126"/>
    <n v="1.1299435028248588"/>
    <x v="7"/>
    <x v="3"/>
  </r>
  <r>
    <x v="55"/>
    <x v="4"/>
    <n v="22.598870056497177"/>
    <x v="7"/>
    <x v="3"/>
  </r>
  <r>
    <x v="56"/>
    <x v="125"/>
    <n v="63.513513513513516"/>
    <x v="8"/>
    <x v="3"/>
  </r>
  <r>
    <x v="56"/>
    <x v="126"/>
    <n v="22.297297297297298"/>
    <x v="8"/>
    <x v="3"/>
  </r>
  <r>
    <x v="56"/>
    <x v="4"/>
    <n v="14.189189189189189"/>
    <x v="8"/>
    <x v="3"/>
  </r>
  <r>
    <x v="57"/>
    <x v="125"/>
    <n v="83.78378378378379"/>
    <x v="8"/>
    <x v="3"/>
  </r>
  <r>
    <x v="57"/>
    <x v="126"/>
    <n v="2.0270270270270272"/>
    <x v="8"/>
    <x v="3"/>
  </r>
  <r>
    <x v="57"/>
    <x v="4"/>
    <n v="14.189189189189189"/>
    <x v="8"/>
    <x v="3"/>
  </r>
  <r>
    <x v="58"/>
    <x v="125"/>
    <n v="80.405405405405403"/>
    <x v="8"/>
    <x v="3"/>
  </r>
  <r>
    <x v="58"/>
    <x v="126"/>
    <n v="5.4054054054054053"/>
    <x v="8"/>
    <x v="3"/>
  </r>
  <r>
    <x v="58"/>
    <x v="4"/>
    <n v="14.189189189189189"/>
    <x v="8"/>
    <x v="3"/>
  </r>
  <r>
    <x v="59"/>
    <x v="125"/>
    <n v="80.405405405405403"/>
    <x v="8"/>
    <x v="3"/>
  </r>
  <r>
    <x v="59"/>
    <x v="126"/>
    <n v="5.4054054054054053"/>
    <x v="8"/>
    <x v="3"/>
  </r>
  <r>
    <x v="59"/>
    <x v="4"/>
    <n v="14.189189189189189"/>
    <x v="8"/>
    <x v="3"/>
  </r>
  <r>
    <x v="60"/>
    <x v="125"/>
    <n v="82.432432432432435"/>
    <x v="8"/>
    <x v="3"/>
  </r>
  <r>
    <x v="60"/>
    <x v="126"/>
    <n v="3.3783783783783785"/>
    <x v="8"/>
    <x v="3"/>
  </r>
  <r>
    <x v="60"/>
    <x v="4"/>
    <n v="14.189189189189189"/>
    <x v="8"/>
    <x v="3"/>
  </r>
  <r>
    <x v="49"/>
    <x v="125"/>
    <n v="39.864864864864863"/>
    <x v="8"/>
    <x v="3"/>
  </r>
  <r>
    <x v="49"/>
    <x v="126"/>
    <n v="45.945945945945944"/>
    <x v="8"/>
    <x v="3"/>
  </r>
  <r>
    <x v="49"/>
    <x v="4"/>
    <n v="14.189189189189189"/>
    <x v="8"/>
    <x v="3"/>
  </r>
  <r>
    <x v="50"/>
    <x v="125"/>
    <n v="79.054054054054049"/>
    <x v="8"/>
    <x v="3"/>
  </r>
  <r>
    <x v="50"/>
    <x v="126"/>
    <n v="6.756756756756757"/>
    <x v="8"/>
    <x v="3"/>
  </r>
  <r>
    <x v="50"/>
    <x v="4"/>
    <n v="14.189189189189189"/>
    <x v="8"/>
    <x v="3"/>
  </r>
  <r>
    <x v="51"/>
    <x v="125"/>
    <n v="61.313868613138688"/>
    <x v="8"/>
    <x v="3"/>
  </r>
  <r>
    <x v="51"/>
    <x v="126"/>
    <n v="23.357664233576642"/>
    <x v="8"/>
    <x v="3"/>
  </r>
  <r>
    <x v="51"/>
    <x v="4"/>
    <n v="15.328467153284672"/>
    <x v="8"/>
    <x v="3"/>
  </r>
  <r>
    <x v="52"/>
    <x v="125"/>
    <n v="73.648648648648646"/>
    <x v="8"/>
    <x v="3"/>
  </r>
  <r>
    <x v="52"/>
    <x v="126"/>
    <n v="12.162162162162161"/>
    <x v="8"/>
    <x v="3"/>
  </r>
  <r>
    <x v="52"/>
    <x v="4"/>
    <n v="14.189189189189189"/>
    <x v="8"/>
    <x v="3"/>
  </r>
  <r>
    <x v="53"/>
    <x v="125"/>
    <n v="70.992366412213741"/>
    <x v="8"/>
    <x v="3"/>
  </r>
  <r>
    <x v="53"/>
    <x v="126"/>
    <n v="13.740458015267176"/>
    <x v="8"/>
    <x v="3"/>
  </r>
  <r>
    <x v="53"/>
    <x v="4"/>
    <n v="15.267175572519085"/>
    <x v="8"/>
    <x v="3"/>
  </r>
  <r>
    <x v="54"/>
    <x v="125"/>
    <n v="70.945945945945951"/>
    <x v="8"/>
    <x v="3"/>
  </r>
  <r>
    <x v="54"/>
    <x v="126"/>
    <n v="14.864864864864865"/>
    <x v="8"/>
    <x v="3"/>
  </r>
  <r>
    <x v="54"/>
    <x v="4"/>
    <n v="14.189189189189189"/>
    <x v="8"/>
    <x v="3"/>
  </r>
  <r>
    <x v="55"/>
    <x v="125"/>
    <n v="81.081081081081081"/>
    <x v="8"/>
    <x v="3"/>
  </r>
  <r>
    <x v="55"/>
    <x v="126"/>
    <n v="4.7297297297297298"/>
    <x v="8"/>
    <x v="3"/>
  </r>
  <r>
    <x v="55"/>
    <x v="4"/>
    <n v="14.189189189189189"/>
    <x v="8"/>
    <x v="3"/>
  </r>
  <r>
    <x v="56"/>
    <x v="125"/>
    <n v="65.088757396449708"/>
    <x v="9"/>
    <x v="3"/>
  </r>
  <r>
    <x v="56"/>
    <x v="126"/>
    <n v="20.710059171597631"/>
    <x v="9"/>
    <x v="3"/>
  </r>
  <r>
    <x v="56"/>
    <x v="4"/>
    <n v="14.201183431952662"/>
    <x v="9"/>
    <x v="3"/>
  </r>
  <r>
    <x v="57"/>
    <x v="125"/>
    <n v="83.431952662721898"/>
    <x v="9"/>
    <x v="3"/>
  </r>
  <r>
    <x v="57"/>
    <x v="126"/>
    <n v="2.3668639053254439"/>
    <x v="9"/>
    <x v="3"/>
  </r>
  <r>
    <x v="57"/>
    <x v="4"/>
    <n v="14.201183431952662"/>
    <x v="9"/>
    <x v="3"/>
  </r>
  <r>
    <x v="58"/>
    <x v="125"/>
    <n v="73.372781065088759"/>
    <x v="9"/>
    <x v="3"/>
  </r>
  <r>
    <x v="58"/>
    <x v="126"/>
    <n v="12.42603550295858"/>
    <x v="9"/>
    <x v="3"/>
  </r>
  <r>
    <x v="58"/>
    <x v="4"/>
    <n v="14.201183431952662"/>
    <x v="9"/>
    <x v="3"/>
  </r>
  <r>
    <x v="59"/>
    <x v="125"/>
    <n v="77.514792899408278"/>
    <x v="9"/>
    <x v="3"/>
  </r>
  <r>
    <x v="59"/>
    <x v="126"/>
    <n v="8.2840236686390529"/>
    <x v="9"/>
    <x v="3"/>
  </r>
  <r>
    <x v="59"/>
    <x v="4"/>
    <n v="14.201183431952662"/>
    <x v="9"/>
    <x v="3"/>
  </r>
  <r>
    <x v="60"/>
    <x v="125"/>
    <n v="83.431952662721898"/>
    <x v="9"/>
    <x v="3"/>
  </r>
  <r>
    <x v="60"/>
    <x v="126"/>
    <n v="2.3668639053254439"/>
    <x v="9"/>
    <x v="3"/>
  </r>
  <r>
    <x v="60"/>
    <x v="4"/>
    <n v="14.201183431952662"/>
    <x v="9"/>
    <x v="3"/>
  </r>
  <r>
    <x v="49"/>
    <x v="125"/>
    <n v="40.828402366863905"/>
    <x v="9"/>
    <x v="3"/>
  </r>
  <r>
    <x v="49"/>
    <x v="126"/>
    <n v="44.970414201183431"/>
    <x v="9"/>
    <x v="3"/>
  </r>
  <r>
    <x v="49"/>
    <x v="4"/>
    <n v="14.201183431952662"/>
    <x v="9"/>
    <x v="3"/>
  </r>
  <r>
    <x v="50"/>
    <x v="125"/>
    <n v="74.556213017751475"/>
    <x v="9"/>
    <x v="3"/>
  </r>
  <r>
    <x v="50"/>
    <x v="126"/>
    <n v="11.242603550295858"/>
    <x v="9"/>
    <x v="3"/>
  </r>
  <r>
    <x v="50"/>
    <x v="4"/>
    <n v="14.201183431952662"/>
    <x v="9"/>
    <x v="3"/>
  </r>
  <r>
    <x v="51"/>
    <x v="125"/>
    <n v="60.24096385542169"/>
    <x v="9"/>
    <x v="3"/>
  </r>
  <r>
    <x v="51"/>
    <x v="126"/>
    <n v="25.903614457831324"/>
    <x v="9"/>
    <x v="3"/>
  </r>
  <r>
    <x v="51"/>
    <x v="4"/>
    <n v="13.855421686746988"/>
    <x v="9"/>
    <x v="3"/>
  </r>
  <r>
    <x v="52"/>
    <x v="125"/>
    <n v="71.005917159763314"/>
    <x v="9"/>
    <x v="3"/>
  </r>
  <r>
    <x v="52"/>
    <x v="126"/>
    <n v="14.792899408284024"/>
    <x v="9"/>
    <x v="3"/>
  </r>
  <r>
    <x v="52"/>
    <x v="4"/>
    <n v="14.201183431952662"/>
    <x v="9"/>
    <x v="3"/>
  </r>
  <r>
    <x v="53"/>
    <x v="125"/>
    <n v="60.606060606060609"/>
    <x v="9"/>
    <x v="3"/>
  </r>
  <r>
    <x v="53"/>
    <x v="126"/>
    <n v="25.454545454545453"/>
    <x v="9"/>
    <x v="3"/>
  </r>
  <r>
    <x v="53"/>
    <x v="4"/>
    <n v="13.939393939393939"/>
    <x v="9"/>
    <x v="3"/>
  </r>
  <r>
    <x v="54"/>
    <x v="125"/>
    <n v="68.047337278106511"/>
    <x v="9"/>
    <x v="3"/>
  </r>
  <r>
    <x v="54"/>
    <x v="126"/>
    <n v="17.751479289940828"/>
    <x v="9"/>
    <x v="3"/>
  </r>
  <r>
    <x v="54"/>
    <x v="4"/>
    <n v="14.201183431952662"/>
    <x v="9"/>
    <x v="3"/>
  </r>
  <r>
    <x v="55"/>
    <x v="125"/>
    <n v="81.065088757396452"/>
    <x v="9"/>
    <x v="3"/>
  </r>
  <r>
    <x v="55"/>
    <x v="126"/>
    <n v="4.7337278106508878"/>
    <x v="9"/>
    <x v="3"/>
  </r>
  <r>
    <x v="55"/>
    <x v="4"/>
    <n v="14.201183431952662"/>
    <x v="9"/>
    <x v="3"/>
  </r>
  <r>
    <x v="56"/>
    <x v="125"/>
    <n v="54.961832061068705"/>
    <x v="10"/>
    <x v="3"/>
  </r>
  <r>
    <x v="56"/>
    <x v="126"/>
    <n v="39.694656488549619"/>
    <x v="10"/>
    <x v="3"/>
  </r>
  <r>
    <x v="56"/>
    <x v="4"/>
    <n v="5.343511450381679"/>
    <x v="10"/>
    <x v="3"/>
  </r>
  <r>
    <x v="57"/>
    <x v="125"/>
    <n v="77.862595419847324"/>
    <x v="10"/>
    <x v="3"/>
  </r>
  <r>
    <x v="57"/>
    <x v="126"/>
    <n v="16.793893129770993"/>
    <x v="10"/>
    <x v="3"/>
  </r>
  <r>
    <x v="57"/>
    <x v="4"/>
    <n v="5.343511450381679"/>
    <x v="10"/>
    <x v="3"/>
  </r>
  <r>
    <x v="58"/>
    <x v="125"/>
    <n v="71.755725190839698"/>
    <x v="10"/>
    <x v="3"/>
  </r>
  <r>
    <x v="58"/>
    <x v="126"/>
    <n v="22.900763358778626"/>
    <x v="10"/>
    <x v="3"/>
  </r>
  <r>
    <x v="58"/>
    <x v="4"/>
    <n v="5.343511450381679"/>
    <x v="10"/>
    <x v="3"/>
  </r>
  <r>
    <x v="59"/>
    <x v="125"/>
    <n v="70"/>
    <x v="10"/>
    <x v="3"/>
  </r>
  <r>
    <x v="59"/>
    <x v="126"/>
    <n v="24.615384615384617"/>
    <x v="10"/>
    <x v="3"/>
  </r>
  <r>
    <x v="59"/>
    <x v="4"/>
    <n v="5.384615384615385"/>
    <x v="10"/>
    <x v="3"/>
  </r>
  <r>
    <x v="60"/>
    <x v="125"/>
    <n v="80.152671755725194"/>
    <x v="10"/>
    <x v="3"/>
  </r>
  <r>
    <x v="60"/>
    <x v="126"/>
    <n v="14.503816793893129"/>
    <x v="10"/>
    <x v="3"/>
  </r>
  <r>
    <x v="60"/>
    <x v="4"/>
    <n v="5.343511450381679"/>
    <x v="10"/>
    <x v="3"/>
  </r>
  <r>
    <x v="49"/>
    <x v="125"/>
    <n v="33.587786259541986"/>
    <x v="10"/>
    <x v="3"/>
  </r>
  <r>
    <x v="49"/>
    <x v="126"/>
    <n v="61.068702290076338"/>
    <x v="10"/>
    <x v="3"/>
  </r>
  <r>
    <x v="49"/>
    <x v="4"/>
    <n v="5.343511450381679"/>
    <x v="10"/>
    <x v="3"/>
  </r>
  <r>
    <x v="50"/>
    <x v="125"/>
    <n v="72.519083969465655"/>
    <x v="10"/>
    <x v="3"/>
  </r>
  <r>
    <x v="50"/>
    <x v="126"/>
    <n v="22.137404580152673"/>
    <x v="10"/>
    <x v="3"/>
  </r>
  <r>
    <x v="50"/>
    <x v="4"/>
    <n v="5.343511450381679"/>
    <x v="10"/>
    <x v="3"/>
  </r>
  <r>
    <x v="51"/>
    <x v="125"/>
    <n v="50.847457627118644"/>
    <x v="10"/>
    <x v="3"/>
  </r>
  <r>
    <x v="51"/>
    <x v="126"/>
    <n v="43.220338983050844"/>
    <x v="10"/>
    <x v="3"/>
  </r>
  <r>
    <x v="51"/>
    <x v="4"/>
    <n v="5.9322033898305087"/>
    <x v="10"/>
    <x v="3"/>
  </r>
  <r>
    <x v="52"/>
    <x v="125"/>
    <n v="53.435114503816791"/>
    <x v="10"/>
    <x v="3"/>
  </r>
  <r>
    <x v="52"/>
    <x v="126"/>
    <n v="41.221374045801525"/>
    <x v="10"/>
    <x v="3"/>
  </r>
  <r>
    <x v="52"/>
    <x v="4"/>
    <n v="5.343511450381679"/>
    <x v="10"/>
    <x v="3"/>
  </r>
  <r>
    <x v="53"/>
    <x v="125"/>
    <n v="41.935483870967744"/>
    <x v="10"/>
    <x v="3"/>
  </r>
  <r>
    <x v="53"/>
    <x v="126"/>
    <n v="53.225806451612904"/>
    <x v="10"/>
    <x v="3"/>
  </r>
  <r>
    <x v="53"/>
    <x v="4"/>
    <n v="4.838709677419355"/>
    <x v="10"/>
    <x v="3"/>
  </r>
  <r>
    <x v="54"/>
    <x v="125"/>
    <n v="64.885496183206101"/>
    <x v="10"/>
    <x v="3"/>
  </r>
  <r>
    <x v="54"/>
    <x v="126"/>
    <n v="29.770992366412212"/>
    <x v="10"/>
    <x v="3"/>
  </r>
  <r>
    <x v="54"/>
    <x v="4"/>
    <n v="5.343511450381679"/>
    <x v="10"/>
    <x v="3"/>
  </r>
  <r>
    <x v="55"/>
    <x v="125"/>
    <n v="88.549618320610691"/>
    <x v="10"/>
    <x v="3"/>
  </r>
  <r>
    <x v="55"/>
    <x v="126"/>
    <n v="6.106870229007634"/>
    <x v="10"/>
    <x v="3"/>
  </r>
  <r>
    <x v="55"/>
    <x v="4"/>
    <n v="5.343511450381679"/>
    <x v="10"/>
    <x v="3"/>
  </r>
  <r>
    <x v="56"/>
    <x v="125"/>
    <n v="68.067226890756302"/>
    <x v="11"/>
    <x v="3"/>
  </r>
  <r>
    <x v="56"/>
    <x v="126"/>
    <n v="21.84873949579832"/>
    <x v="11"/>
    <x v="3"/>
  </r>
  <r>
    <x v="56"/>
    <x v="4"/>
    <n v="10.084033613445378"/>
    <x v="11"/>
    <x v="3"/>
  </r>
  <r>
    <x v="57"/>
    <x v="125"/>
    <n v="88.235294117647058"/>
    <x v="11"/>
    <x v="3"/>
  </r>
  <r>
    <x v="57"/>
    <x v="126"/>
    <n v="1.680672268907563"/>
    <x v="11"/>
    <x v="3"/>
  </r>
  <r>
    <x v="57"/>
    <x v="4"/>
    <n v="10.084033613445378"/>
    <x v="11"/>
    <x v="3"/>
  </r>
  <r>
    <x v="58"/>
    <x v="125"/>
    <n v="80.672268907563023"/>
    <x v="11"/>
    <x v="3"/>
  </r>
  <r>
    <x v="58"/>
    <x v="126"/>
    <n v="9.2436974789915958"/>
    <x v="11"/>
    <x v="3"/>
  </r>
  <r>
    <x v="58"/>
    <x v="4"/>
    <n v="10.084033613445378"/>
    <x v="11"/>
    <x v="3"/>
  </r>
  <r>
    <x v="59"/>
    <x v="125"/>
    <n v="82.352941176470594"/>
    <x v="11"/>
    <x v="3"/>
  </r>
  <r>
    <x v="59"/>
    <x v="126"/>
    <n v="7.5630252100840334"/>
    <x v="11"/>
    <x v="3"/>
  </r>
  <r>
    <x v="59"/>
    <x v="4"/>
    <n v="10.084033613445378"/>
    <x v="11"/>
    <x v="3"/>
  </r>
  <r>
    <x v="60"/>
    <x v="125"/>
    <n v="87.394957983193279"/>
    <x v="11"/>
    <x v="3"/>
  </r>
  <r>
    <x v="60"/>
    <x v="126"/>
    <n v="2.5210084033613445"/>
    <x v="11"/>
    <x v="3"/>
  </r>
  <r>
    <x v="60"/>
    <x v="4"/>
    <n v="10.084033613445378"/>
    <x v="11"/>
    <x v="3"/>
  </r>
  <r>
    <x v="49"/>
    <x v="125"/>
    <n v="56.30252100840336"/>
    <x v="11"/>
    <x v="3"/>
  </r>
  <r>
    <x v="49"/>
    <x v="126"/>
    <n v="33.613445378151262"/>
    <x v="11"/>
    <x v="3"/>
  </r>
  <r>
    <x v="49"/>
    <x v="4"/>
    <n v="10.084033613445378"/>
    <x v="11"/>
    <x v="3"/>
  </r>
  <r>
    <x v="50"/>
    <x v="125"/>
    <n v="75.630252100840337"/>
    <x v="11"/>
    <x v="3"/>
  </r>
  <r>
    <x v="50"/>
    <x v="126"/>
    <n v="14.285714285714286"/>
    <x v="11"/>
    <x v="3"/>
  </r>
  <r>
    <x v="50"/>
    <x v="4"/>
    <n v="10.084033613445378"/>
    <x v="11"/>
    <x v="3"/>
  </r>
  <r>
    <x v="51"/>
    <x v="125"/>
    <n v="66.386554621848745"/>
    <x v="11"/>
    <x v="3"/>
  </r>
  <r>
    <x v="51"/>
    <x v="126"/>
    <n v="23.529411764705884"/>
    <x v="11"/>
    <x v="3"/>
  </r>
  <r>
    <x v="51"/>
    <x v="4"/>
    <n v="10.084033613445378"/>
    <x v="11"/>
    <x v="3"/>
  </r>
  <r>
    <x v="52"/>
    <x v="125"/>
    <n v="73.949579831932766"/>
    <x v="11"/>
    <x v="3"/>
  </r>
  <r>
    <x v="52"/>
    <x v="126"/>
    <n v="15.966386554621849"/>
    <x v="11"/>
    <x v="3"/>
  </r>
  <r>
    <x v="52"/>
    <x v="4"/>
    <n v="10.084033613445378"/>
    <x v="11"/>
    <x v="3"/>
  </r>
  <r>
    <x v="53"/>
    <x v="125"/>
    <n v="69.491525423728817"/>
    <x v="11"/>
    <x v="3"/>
  </r>
  <r>
    <x v="53"/>
    <x v="126"/>
    <n v="20.338983050847457"/>
    <x v="11"/>
    <x v="3"/>
  </r>
  <r>
    <x v="53"/>
    <x v="4"/>
    <n v="10.169491525423728"/>
    <x v="11"/>
    <x v="3"/>
  </r>
  <r>
    <x v="54"/>
    <x v="125"/>
    <n v="71.428571428571431"/>
    <x v="11"/>
    <x v="3"/>
  </r>
  <r>
    <x v="54"/>
    <x v="126"/>
    <n v="18.487394957983192"/>
    <x v="11"/>
    <x v="3"/>
  </r>
  <r>
    <x v="54"/>
    <x v="4"/>
    <n v="10.084033613445378"/>
    <x v="11"/>
    <x v="3"/>
  </r>
  <r>
    <x v="55"/>
    <x v="125"/>
    <n v="81.512605042016801"/>
    <x v="11"/>
    <x v="3"/>
  </r>
  <r>
    <x v="55"/>
    <x v="126"/>
    <n v="8.4033613445378155"/>
    <x v="11"/>
    <x v="3"/>
  </r>
  <r>
    <x v="55"/>
    <x v="4"/>
    <n v="10.084033613445378"/>
    <x v="11"/>
    <x v="3"/>
  </r>
  <r>
    <x v="56"/>
    <x v="125"/>
    <n v="47.474747474747474"/>
    <x v="12"/>
    <x v="3"/>
  </r>
  <r>
    <x v="56"/>
    <x v="126"/>
    <n v="37.373737373737377"/>
    <x v="12"/>
    <x v="3"/>
  </r>
  <r>
    <x v="56"/>
    <x v="4"/>
    <n v="15.151515151515152"/>
    <x v="12"/>
    <x v="3"/>
  </r>
  <r>
    <x v="57"/>
    <x v="125"/>
    <n v="69.696969696969703"/>
    <x v="12"/>
    <x v="3"/>
  </r>
  <r>
    <x v="57"/>
    <x v="126"/>
    <n v="15.151515151515152"/>
    <x v="12"/>
    <x v="3"/>
  </r>
  <r>
    <x v="57"/>
    <x v="4"/>
    <n v="15.151515151515152"/>
    <x v="12"/>
    <x v="3"/>
  </r>
  <r>
    <x v="58"/>
    <x v="125"/>
    <n v="71.717171717171723"/>
    <x v="12"/>
    <x v="3"/>
  </r>
  <r>
    <x v="58"/>
    <x v="126"/>
    <n v="13.131313131313131"/>
    <x v="12"/>
    <x v="3"/>
  </r>
  <r>
    <x v="58"/>
    <x v="4"/>
    <n v="15.151515151515152"/>
    <x v="12"/>
    <x v="3"/>
  </r>
  <r>
    <x v="59"/>
    <x v="125"/>
    <n v="75.510204081632651"/>
    <x v="12"/>
    <x v="3"/>
  </r>
  <r>
    <x v="59"/>
    <x v="126"/>
    <n v="9.183673469387756"/>
    <x v="12"/>
    <x v="3"/>
  </r>
  <r>
    <x v="59"/>
    <x v="4"/>
    <n v="15.306122448979592"/>
    <x v="12"/>
    <x v="3"/>
  </r>
  <r>
    <x v="60"/>
    <x v="125"/>
    <n v="78.787878787878782"/>
    <x v="12"/>
    <x v="3"/>
  </r>
  <r>
    <x v="60"/>
    <x v="126"/>
    <n v="6.0606060606060606"/>
    <x v="12"/>
    <x v="3"/>
  </r>
  <r>
    <x v="60"/>
    <x v="4"/>
    <n v="15.151515151515152"/>
    <x v="12"/>
    <x v="3"/>
  </r>
  <r>
    <x v="49"/>
    <x v="125"/>
    <n v="46.464646464646464"/>
    <x v="12"/>
    <x v="3"/>
  </r>
  <r>
    <x v="49"/>
    <x v="126"/>
    <n v="38.383838383838381"/>
    <x v="12"/>
    <x v="3"/>
  </r>
  <r>
    <x v="49"/>
    <x v="4"/>
    <n v="15.151515151515152"/>
    <x v="12"/>
    <x v="3"/>
  </r>
  <r>
    <x v="50"/>
    <x v="125"/>
    <n v="67.676767676767682"/>
    <x v="12"/>
    <x v="3"/>
  </r>
  <r>
    <x v="50"/>
    <x v="126"/>
    <n v="17.171717171717173"/>
    <x v="12"/>
    <x v="3"/>
  </r>
  <r>
    <x v="50"/>
    <x v="4"/>
    <n v="15.151515151515152"/>
    <x v="12"/>
    <x v="3"/>
  </r>
  <r>
    <x v="51"/>
    <x v="125"/>
    <n v="48.421052631578945"/>
    <x v="12"/>
    <x v="3"/>
  </r>
  <r>
    <x v="51"/>
    <x v="126"/>
    <n v="36.842105263157897"/>
    <x v="12"/>
    <x v="3"/>
  </r>
  <r>
    <x v="51"/>
    <x v="4"/>
    <n v="14.736842105263158"/>
    <x v="12"/>
    <x v="3"/>
  </r>
  <r>
    <x v="52"/>
    <x v="125"/>
    <n v="63.636363636363633"/>
    <x v="12"/>
    <x v="3"/>
  </r>
  <r>
    <x v="52"/>
    <x v="126"/>
    <n v="21.212121212121211"/>
    <x v="12"/>
    <x v="3"/>
  </r>
  <r>
    <x v="52"/>
    <x v="4"/>
    <n v="15.151515151515152"/>
    <x v="12"/>
    <x v="3"/>
  </r>
  <r>
    <x v="53"/>
    <x v="125"/>
    <n v="63.829787234042556"/>
    <x v="12"/>
    <x v="3"/>
  </r>
  <r>
    <x v="53"/>
    <x v="126"/>
    <n v="20.212765957446809"/>
    <x v="12"/>
    <x v="3"/>
  </r>
  <r>
    <x v="53"/>
    <x v="4"/>
    <n v="15.957446808510639"/>
    <x v="12"/>
    <x v="3"/>
  </r>
  <r>
    <x v="54"/>
    <x v="125"/>
    <n v="71.717171717171723"/>
    <x v="12"/>
    <x v="3"/>
  </r>
  <r>
    <x v="54"/>
    <x v="126"/>
    <n v="13.131313131313131"/>
    <x v="12"/>
    <x v="3"/>
  </r>
  <r>
    <x v="54"/>
    <x v="4"/>
    <n v="15.151515151515152"/>
    <x v="12"/>
    <x v="3"/>
  </r>
  <r>
    <x v="55"/>
    <x v="125"/>
    <n v="82.828282828282823"/>
    <x v="12"/>
    <x v="3"/>
  </r>
  <r>
    <x v="55"/>
    <x v="126"/>
    <n v="2.0202020202020203"/>
    <x v="12"/>
    <x v="3"/>
  </r>
  <r>
    <x v="55"/>
    <x v="4"/>
    <n v="15.151515151515152"/>
    <x v="12"/>
    <x v="3"/>
  </r>
  <r>
    <x v="56"/>
    <x v="125"/>
    <n v="53.623188405797102"/>
    <x v="13"/>
    <x v="3"/>
  </r>
  <r>
    <x v="56"/>
    <x v="126"/>
    <n v="37.681159420289852"/>
    <x v="13"/>
    <x v="3"/>
  </r>
  <r>
    <x v="56"/>
    <x v="4"/>
    <n v="8.695652173913043"/>
    <x v="13"/>
    <x v="3"/>
  </r>
  <r>
    <x v="57"/>
    <x v="125"/>
    <n v="76.811594202898547"/>
    <x v="13"/>
    <x v="3"/>
  </r>
  <r>
    <x v="57"/>
    <x v="126"/>
    <n v="14.492753623188406"/>
    <x v="13"/>
    <x v="3"/>
  </r>
  <r>
    <x v="57"/>
    <x v="4"/>
    <n v="8.695652173913043"/>
    <x v="13"/>
    <x v="3"/>
  </r>
  <r>
    <x v="58"/>
    <x v="125"/>
    <n v="76.811594202898547"/>
    <x v="13"/>
    <x v="3"/>
  </r>
  <r>
    <x v="58"/>
    <x v="126"/>
    <n v="14.492753623188406"/>
    <x v="13"/>
    <x v="3"/>
  </r>
  <r>
    <x v="58"/>
    <x v="4"/>
    <n v="8.695652173913043"/>
    <x v="13"/>
    <x v="3"/>
  </r>
  <r>
    <x v="59"/>
    <x v="125"/>
    <n v="75.362318840579704"/>
    <x v="13"/>
    <x v="3"/>
  </r>
  <r>
    <x v="59"/>
    <x v="126"/>
    <n v="15.942028985507246"/>
    <x v="13"/>
    <x v="3"/>
  </r>
  <r>
    <x v="59"/>
    <x v="4"/>
    <n v="8.695652173913043"/>
    <x v="13"/>
    <x v="3"/>
  </r>
  <r>
    <x v="60"/>
    <x v="125"/>
    <n v="78.260869565217391"/>
    <x v="13"/>
    <x v="3"/>
  </r>
  <r>
    <x v="60"/>
    <x v="126"/>
    <n v="13.043478260869565"/>
    <x v="13"/>
    <x v="3"/>
  </r>
  <r>
    <x v="60"/>
    <x v="4"/>
    <n v="8.695652173913043"/>
    <x v="13"/>
    <x v="3"/>
  </r>
  <r>
    <x v="49"/>
    <x v="125"/>
    <n v="44.927536231884055"/>
    <x v="13"/>
    <x v="3"/>
  </r>
  <r>
    <x v="49"/>
    <x v="126"/>
    <n v="46.376811594202898"/>
    <x v="13"/>
    <x v="3"/>
  </r>
  <r>
    <x v="49"/>
    <x v="4"/>
    <n v="8.695652173913043"/>
    <x v="13"/>
    <x v="3"/>
  </r>
  <r>
    <x v="50"/>
    <x v="125"/>
    <n v="69.565217391304344"/>
    <x v="13"/>
    <x v="3"/>
  </r>
  <r>
    <x v="50"/>
    <x v="126"/>
    <n v="21.739130434782609"/>
    <x v="13"/>
    <x v="3"/>
  </r>
  <r>
    <x v="50"/>
    <x v="4"/>
    <n v="8.695652173913043"/>
    <x v="13"/>
    <x v="3"/>
  </r>
  <r>
    <x v="51"/>
    <x v="125"/>
    <n v="50"/>
    <x v="13"/>
    <x v="3"/>
  </r>
  <r>
    <x v="51"/>
    <x v="126"/>
    <n v="39.655172413793103"/>
    <x v="13"/>
    <x v="3"/>
  </r>
  <r>
    <x v="51"/>
    <x v="4"/>
    <n v="10.344827586206897"/>
    <x v="13"/>
    <x v="3"/>
  </r>
  <r>
    <x v="52"/>
    <x v="125"/>
    <n v="62.318840579710148"/>
    <x v="13"/>
    <x v="3"/>
  </r>
  <r>
    <x v="52"/>
    <x v="126"/>
    <n v="28.985507246376812"/>
    <x v="13"/>
    <x v="3"/>
  </r>
  <r>
    <x v="52"/>
    <x v="4"/>
    <n v="8.695652173913043"/>
    <x v="13"/>
    <x v="3"/>
  </r>
  <r>
    <x v="53"/>
    <x v="125"/>
    <n v="48.529411764705884"/>
    <x v="13"/>
    <x v="3"/>
  </r>
  <r>
    <x v="53"/>
    <x v="126"/>
    <n v="42.647058823529413"/>
    <x v="13"/>
    <x v="3"/>
  </r>
  <r>
    <x v="53"/>
    <x v="4"/>
    <n v="8.8235294117647065"/>
    <x v="13"/>
    <x v="3"/>
  </r>
  <r>
    <x v="54"/>
    <x v="125"/>
    <n v="52.173913043478258"/>
    <x v="13"/>
    <x v="3"/>
  </r>
  <r>
    <x v="54"/>
    <x v="126"/>
    <n v="39.130434782608695"/>
    <x v="13"/>
    <x v="3"/>
  </r>
  <r>
    <x v="54"/>
    <x v="4"/>
    <n v="8.695652173913043"/>
    <x v="13"/>
    <x v="3"/>
  </r>
  <r>
    <x v="55"/>
    <x v="125"/>
    <n v="84.05797101449275"/>
    <x v="13"/>
    <x v="3"/>
  </r>
  <r>
    <x v="55"/>
    <x v="126"/>
    <n v="7.2463768115942031"/>
    <x v="13"/>
    <x v="3"/>
  </r>
  <r>
    <x v="55"/>
    <x v="4"/>
    <n v="8.695652173913043"/>
    <x v="13"/>
    <x v="3"/>
  </r>
  <r>
    <x v="56"/>
    <x v="125"/>
    <n v="57.47126436781609"/>
    <x v="14"/>
    <x v="3"/>
  </r>
  <r>
    <x v="56"/>
    <x v="126"/>
    <n v="17.241379310344829"/>
    <x v="14"/>
    <x v="3"/>
  </r>
  <r>
    <x v="56"/>
    <x v="4"/>
    <n v="25.287356321839081"/>
    <x v="14"/>
    <x v="3"/>
  </r>
  <r>
    <x v="57"/>
    <x v="125"/>
    <n v="72.41379310344827"/>
    <x v="14"/>
    <x v="3"/>
  </r>
  <r>
    <x v="57"/>
    <x v="126"/>
    <n v="2.2988505747126435"/>
    <x v="14"/>
    <x v="3"/>
  </r>
  <r>
    <x v="57"/>
    <x v="4"/>
    <n v="25.287356321839081"/>
    <x v="14"/>
    <x v="3"/>
  </r>
  <r>
    <x v="58"/>
    <x v="125"/>
    <n v="71.264367816091948"/>
    <x v="14"/>
    <x v="3"/>
  </r>
  <r>
    <x v="58"/>
    <x v="126"/>
    <n v="3.4482758620689653"/>
    <x v="14"/>
    <x v="3"/>
  </r>
  <r>
    <x v="58"/>
    <x v="4"/>
    <n v="25.287356321839081"/>
    <x v="14"/>
    <x v="3"/>
  </r>
  <r>
    <x v="59"/>
    <x v="125"/>
    <n v="72.41379310344827"/>
    <x v="14"/>
    <x v="3"/>
  </r>
  <r>
    <x v="59"/>
    <x v="126"/>
    <n v="2.2988505747126435"/>
    <x v="14"/>
    <x v="3"/>
  </r>
  <r>
    <x v="59"/>
    <x v="4"/>
    <n v="25.287356321839081"/>
    <x v="14"/>
    <x v="3"/>
  </r>
  <r>
    <x v="60"/>
    <x v="125"/>
    <n v="74.712643678160916"/>
    <x v="14"/>
    <x v="3"/>
  </r>
  <r>
    <x v="60"/>
    <x v="126"/>
    <n v="0"/>
    <x v="14"/>
    <x v="3"/>
  </r>
  <r>
    <x v="60"/>
    <x v="4"/>
    <n v="25.287356321839081"/>
    <x v="14"/>
    <x v="3"/>
  </r>
  <r>
    <x v="49"/>
    <x v="125"/>
    <n v="62.068965517241381"/>
    <x v="14"/>
    <x v="3"/>
  </r>
  <r>
    <x v="49"/>
    <x v="126"/>
    <n v="12.64367816091954"/>
    <x v="14"/>
    <x v="3"/>
  </r>
  <r>
    <x v="49"/>
    <x v="4"/>
    <n v="25.287356321839081"/>
    <x v="14"/>
    <x v="3"/>
  </r>
  <r>
    <x v="50"/>
    <x v="125"/>
    <n v="74.712643678160916"/>
    <x v="14"/>
    <x v="3"/>
  </r>
  <r>
    <x v="50"/>
    <x v="126"/>
    <n v="0"/>
    <x v="14"/>
    <x v="3"/>
  </r>
  <r>
    <x v="50"/>
    <x v="4"/>
    <n v="25.287356321839081"/>
    <x v="14"/>
    <x v="3"/>
  </r>
  <r>
    <x v="51"/>
    <x v="125"/>
    <n v="55.294117647058826"/>
    <x v="14"/>
    <x v="3"/>
  </r>
  <r>
    <x v="51"/>
    <x v="126"/>
    <n v="18.823529411764707"/>
    <x v="14"/>
    <x v="3"/>
  </r>
  <r>
    <x v="51"/>
    <x v="4"/>
    <n v="25.882352941176471"/>
    <x v="14"/>
    <x v="3"/>
  </r>
  <r>
    <x v="52"/>
    <x v="125"/>
    <n v="66.666666666666671"/>
    <x v="14"/>
    <x v="3"/>
  </r>
  <r>
    <x v="52"/>
    <x v="126"/>
    <n v="8.0459770114942533"/>
    <x v="14"/>
    <x v="3"/>
  </r>
  <r>
    <x v="52"/>
    <x v="4"/>
    <n v="25.287356321839081"/>
    <x v="14"/>
    <x v="3"/>
  </r>
  <r>
    <x v="53"/>
    <x v="125"/>
    <n v="69.135802469135797"/>
    <x v="14"/>
    <x v="3"/>
  </r>
  <r>
    <x v="53"/>
    <x v="126"/>
    <n v="6.1728395061728394"/>
    <x v="14"/>
    <x v="3"/>
  </r>
  <r>
    <x v="53"/>
    <x v="4"/>
    <n v="24.691358024691358"/>
    <x v="14"/>
    <x v="3"/>
  </r>
  <r>
    <x v="54"/>
    <x v="125"/>
    <n v="72.41379310344827"/>
    <x v="14"/>
    <x v="3"/>
  </r>
  <r>
    <x v="54"/>
    <x v="126"/>
    <n v="2.2988505747126435"/>
    <x v="14"/>
    <x v="3"/>
  </r>
  <r>
    <x v="54"/>
    <x v="4"/>
    <n v="25.287356321839081"/>
    <x v="14"/>
    <x v="3"/>
  </r>
  <r>
    <x v="55"/>
    <x v="125"/>
    <n v="71.264367816091948"/>
    <x v="14"/>
    <x v="3"/>
  </r>
  <r>
    <x v="55"/>
    <x v="126"/>
    <n v="3.4482758620689653"/>
    <x v="14"/>
    <x v="3"/>
  </r>
  <r>
    <x v="55"/>
    <x v="4"/>
    <n v="25.287356321839081"/>
    <x v="14"/>
    <x v="3"/>
  </r>
  <r>
    <x v="56"/>
    <x v="125"/>
    <n v="42.857142857142854"/>
    <x v="15"/>
    <x v="3"/>
  </r>
  <r>
    <x v="56"/>
    <x v="126"/>
    <n v="49.450549450549453"/>
    <x v="15"/>
    <x v="3"/>
  </r>
  <r>
    <x v="56"/>
    <x v="4"/>
    <n v="7.6923076923076925"/>
    <x v="15"/>
    <x v="3"/>
  </r>
  <r>
    <x v="57"/>
    <x v="125"/>
    <n v="81.318681318681314"/>
    <x v="15"/>
    <x v="3"/>
  </r>
  <r>
    <x v="57"/>
    <x v="126"/>
    <n v="10.989010989010989"/>
    <x v="15"/>
    <x v="3"/>
  </r>
  <r>
    <x v="57"/>
    <x v="4"/>
    <n v="7.6923076923076925"/>
    <x v="15"/>
    <x v="3"/>
  </r>
  <r>
    <x v="58"/>
    <x v="125"/>
    <n v="71.428571428571431"/>
    <x v="15"/>
    <x v="3"/>
  </r>
  <r>
    <x v="58"/>
    <x v="126"/>
    <n v="20.87912087912088"/>
    <x v="15"/>
    <x v="3"/>
  </r>
  <r>
    <x v="58"/>
    <x v="4"/>
    <n v="7.6923076923076925"/>
    <x v="15"/>
    <x v="3"/>
  </r>
  <r>
    <x v="59"/>
    <x v="125"/>
    <n v="74.72527472527473"/>
    <x v="15"/>
    <x v="3"/>
  </r>
  <r>
    <x v="59"/>
    <x v="126"/>
    <n v="17.582417582417584"/>
    <x v="15"/>
    <x v="3"/>
  </r>
  <r>
    <x v="59"/>
    <x v="4"/>
    <n v="7.6923076923076925"/>
    <x v="15"/>
    <x v="3"/>
  </r>
  <r>
    <x v="60"/>
    <x v="125"/>
    <n v="86.813186813186817"/>
    <x v="15"/>
    <x v="3"/>
  </r>
  <r>
    <x v="60"/>
    <x v="126"/>
    <n v="5.4945054945054945"/>
    <x v="15"/>
    <x v="3"/>
  </r>
  <r>
    <x v="60"/>
    <x v="4"/>
    <n v="7.6923076923076925"/>
    <x v="15"/>
    <x v="3"/>
  </r>
  <r>
    <x v="49"/>
    <x v="125"/>
    <n v="32.967032967032964"/>
    <x v="15"/>
    <x v="3"/>
  </r>
  <r>
    <x v="49"/>
    <x v="126"/>
    <n v="59.340659340659343"/>
    <x v="15"/>
    <x v="3"/>
  </r>
  <r>
    <x v="49"/>
    <x v="4"/>
    <n v="7.6923076923076925"/>
    <x v="15"/>
    <x v="3"/>
  </r>
  <r>
    <x v="50"/>
    <x v="125"/>
    <n v="75.824175824175825"/>
    <x v="15"/>
    <x v="3"/>
  </r>
  <r>
    <x v="50"/>
    <x v="126"/>
    <n v="16.483516483516482"/>
    <x v="15"/>
    <x v="3"/>
  </r>
  <r>
    <x v="50"/>
    <x v="4"/>
    <n v="7.6923076923076925"/>
    <x v="15"/>
    <x v="3"/>
  </r>
  <r>
    <x v="51"/>
    <x v="125"/>
    <n v="51.685393258426963"/>
    <x v="15"/>
    <x v="3"/>
  </r>
  <r>
    <x v="51"/>
    <x v="126"/>
    <n v="40.449438202247194"/>
    <x v="15"/>
    <x v="3"/>
  </r>
  <r>
    <x v="51"/>
    <x v="4"/>
    <n v="7.8651685393258424"/>
    <x v="15"/>
    <x v="3"/>
  </r>
  <r>
    <x v="52"/>
    <x v="125"/>
    <n v="65.934065934065927"/>
    <x v="15"/>
    <x v="3"/>
  </r>
  <r>
    <x v="52"/>
    <x v="126"/>
    <n v="26.373626373626372"/>
    <x v="15"/>
    <x v="3"/>
  </r>
  <r>
    <x v="52"/>
    <x v="4"/>
    <n v="7.6923076923076925"/>
    <x v="15"/>
    <x v="3"/>
  </r>
  <r>
    <x v="53"/>
    <x v="125"/>
    <n v="73.563218390804593"/>
    <x v="15"/>
    <x v="3"/>
  </r>
  <r>
    <x v="53"/>
    <x v="126"/>
    <n v="18.390804597701148"/>
    <x v="15"/>
    <x v="3"/>
  </r>
  <r>
    <x v="53"/>
    <x v="4"/>
    <n v="8.0459770114942533"/>
    <x v="15"/>
    <x v="3"/>
  </r>
  <r>
    <x v="54"/>
    <x v="125"/>
    <n v="69.230769230769226"/>
    <x v="15"/>
    <x v="3"/>
  </r>
  <r>
    <x v="54"/>
    <x v="126"/>
    <n v="23.076923076923077"/>
    <x v="15"/>
    <x v="3"/>
  </r>
  <r>
    <x v="54"/>
    <x v="4"/>
    <n v="7.6923076923076925"/>
    <x v="15"/>
    <x v="3"/>
  </r>
  <r>
    <x v="55"/>
    <x v="125"/>
    <n v="90.109890109890117"/>
    <x v="15"/>
    <x v="3"/>
  </r>
  <r>
    <x v="55"/>
    <x v="126"/>
    <n v="2.197802197802198"/>
    <x v="15"/>
    <x v="3"/>
  </r>
  <r>
    <x v="55"/>
    <x v="4"/>
    <n v="7.6923076923076925"/>
    <x v="15"/>
    <x v="3"/>
  </r>
  <r>
    <x v="56"/>
    <x v="125"/>
    <n v="43.406593406593409"/>
    <x v="16"/>
    <x v="3"/>
  </r>
  <r>
    <x v="56"/>
    <x v="126"/>
    <n v="48.35164835164835"/>
    <x v="16"/>
    <x v="3"/>
  </r>
  <r>
    <x v="56"/>
    <x v="4"/>
    <n v="8.2417582417582409"/>
    <x v="16"/>
    <x v="3"/>
  </r>
  <r>
    <x v="57"/>
    <x v="125"/>
    <n v="77.173913043478265"/>
    <x v="16"/>
    <x v="3"/>
  </r>
  <r>
    <x v="57"/>
    <x v="126"/>
    <n v="14.673913043478262"/>
    <x v="16"/>
    <x v="3"/>
  </r>
  <r>
    <x v="57"/>
    <x v="4"/>
    <n v="8.1521739130434785"/>
    <x v="16"/>
    <x v="3"/>
  </r>
  <r>
    <x v="58"/>
    <x v="125"/>
    <n v="72.677595628415304"/>
    <x v="16"/>
    <x v="3"/>
  </r>
  <r>
    <x v="58"/>
    <x v="126"/>
    <n v="19.125683060109289"/>
    <x v="16"/>
    <x v="3"/>
  </r>
  <r>
    <x v="58"/>
    <x v="4"/>
    <n v="8.1967213114754092"/>
    <x v="16"/>
    <x v="3"/>
  </r>
  <r>
    <x v="59"/>
    <x v="125"/>
    <n v="75.690607734806633"/>
    <x v="16"/>
    <x v="3"/>
  </r>
  <r>
    <x v="59"/>
    <x v="126"/>
    <n v="16.022099447513813"/>
    <x v="16"/>
    <x v="3"/>
  </r>
  <r>
    <x v="59"/>
    <x v="4"/>
    <n v="8.2872928176795586"/>
    <x v="16"/>
    <x v="3"/>
  </r>
  <r>
    <x v="60"/>
    <x v="125"/>
    <n v="81.521739130434781"/>
    <x v="16"/>
    <x v="3"/>
  </r>
  <r>
    <x v="60"/>
    <x v="126"/>
    <n v="10.326086956521738"/>
    <x v="16"/>
    <x v="3"/>
  </r>
  <r>
    <x v="60"/>
    <x v="4"/>
    <n v="8.1521739130434785"/>
    <x v="16"/>
    <x v="3"/>
  </r>
  <r>
    <x v="49"/>
    <x v="125"/>
    <n v="35.869565217391305"/>
    <x v="16"/>
    <x v="3"/>
  </r>
  <r>
    <x v="49"/>
    <x v="126"/>
    <n v="55.978260869565219"/>
    <x v="16"/>
    <x v="3"/>
  </r>
  <r>
    <x v="49"/>
    <x v="4"/>
    <n v="8.1521739130434785"/>
    <x v="16"/>
    <x v="3"/>
  </r>
  <r>
    <x v="50"/>
    <x v="125"/>
    <n v="64.130434782608702"/>
    <x v="16"/>
    <x v="3"/>
  </r>
  <r>
    <x v="50"/>
    <x v="126"/>
    <n v="27.717391304347824"/>
    <x v="16"/>
    <x v="3"/>
  </r>
  <r>
    <x v="50"/>
    <x v="4"/>
    <n v="8.1521739130434785"/>
    <x v="16"/>
    <x v="3"/>
  </r>
  <r>
    <x v="51"/>
    <x v="125"/>
    <n v="40.993788819875775"/>
    <x v="16"/>
    <x v="3"/>
  </r>
  <r>
    <x v="51"/>
    <x v="126"/>
    <n v="50.931677018633543"/>
    <x v="16"/>
    <x v="3"/>
  </r>
  <r>
    <x v="51"/>
    <x v="4"/>
    <n v="8.0745341614906838"/>
    <x v="16"/>
    <x v="3"/>
  </r>
  <r>
    <x v="52"/>
    <x v="125"/>
    <n v="65.573770491803273"/>
    <x v="16"/>
    <x v="3"/>
  </r>
  <r>
    <x v="52"/>
    <x v="126"/>
    <n v="26.229508196721312"/>
    <x v="16"/>
    <x v="3"/>
  </r>
  <r>
    <x v="52"/>
    <x v="4"/>
    <n v="8.1967213114754092"/>
    <x v="16"/>
    <x v="3"/>
  </r>
  <r>
    <x v="53"/>
    <x v="125"/>
    <n v="57.222222222222221"/>
    <x v="16"/>
    <x v="3"/>
  </r>
  <r>
    <x v="53"/>
    <x v="126"/>
    <n v="34.444444444444443"/>
    <x v="16"/>
    <x v="3"/>
  </r>
  <r>
    <x v="53"/>
    <x v="4"/>
    <n v="8.3333333333333339"/>
    <x v="16"/>
    <x v="3"/>
  </r>
  <r>
    <x v="54"/>
    <x v="125"/>
    <n v="71.195652173913047"/>
    <x v="16"/>
    <x v="3"/>
  </r>
  <r>
    <x v="54"/>
    <x v="126"/>
    <n v="20.652173913043477"/>
    <x v="16"/>
    <x v="3"/>
  </r>
  <r>
    <x v="54"/>
    <x v="4"/>
    <n v="8.1521739130434785"/>
    <x v="16"/>
    <x v="3"/>
  </r>
  <r>
    <x v="55"/>
    <x v="125"/>
    <n v="86.956521739130437"/>
    <x v="16"/>
    <x v="3"/>
  </r>
  <r>
    <x v="55"/>
    <x v="126"/>
    <n v="4.8913043478260869"/>
    <x v="16"/>
    <x v="3"/>
  </r>
  <r>
    <x v="55"/>
    <x v="4"/>
    <n v="8.1521739130434785"/>
    <x v="16"/>
    <x v="3"/>
  </r>
  <r>
    <x v="61"/>
    <x v="127"/>
    <n v="19.615677321156774"/>
    <x v="0"/>
    <x v="2"/>
  </r>
  <r>
    <x v="61"/>
    <x v="128"/>
    <n v="3.4056316590563167"/>
    <x v="0"/>
    <x v="2"/>
  </r>
  <r>
    <x v="61"/>
    <x v="129"/>
    <n v="5.8219178082191778"/>
    <x v="0"/>
    <x v="2"/>
  </r>
  <r>
    <x v="61"/>
    <x v="130"/>
    <n v="25.133181126331813"/>
    <x v="0"/>
    <x v="2"/>
  </r>
  <r>
    <x v="61"/>
    <x v="131"/>
    <n v="39.82115677321157"/>
    <x v="0"/>
    <x v="2"/>
  </r>
  <r>
    <x v="61"/>
    <x v="4"/>
    <n v="6.4307458143074578"/>
    <x v="0"/>
    <x v="2"/>
  </r>
  <r>
    <x v="62"/>
    <x v="127"/>
    <n v="8.0675074183976268"/>
    <x v="0"/>
    <x v="2"/>
  </r>
  <r>
    <x v="62"/>
    <x v="128"/>
    <n v="1.0385756676557865"/>
    <x v="0"/>
    <x v="2"/>
  </r>
  <r>
    <x v="62"/>
    <x v="129"/>
    <n v="0.81602373887240354"/>
    <x v="0"/>
    <x v="2"/>
  </r>
  <r>
    <x v="62"/>
    <x v="130"/>
    <n v="43.861275964391695"/>
    <x v="0"/>
    <x v="2"/>
  </r>
  <r>
    <x v="62"/>
    <x v="131"/>
    <n v="39.929525222551931"/>
    <x v="0"/>
    <x v="2"/>
  </r>
  <r>
    <x v="62"/>
    <x v="4"/>
    <n v="6.3241839762611276"/>
    <x v="0"/>
    <x v="2"/>
  </r>
  <r>
    <x v="63"/>
    <x v="127"/>
    <n v="7.9716893276215313"/>
    <x v="0"/>
    <x v="2"/>
  </r>
  <r>
    <x v="63"/>
    <x v="128"/>
    <n v="2.3095548519277331"/>
    <x v="0"/>
    <x v="2"/>
  </r>
  <r>
    <x v="63"/>
    <x v="129"/>
    <n v="1.061650214192587"/>
    <x v="0"/>
    <x v="2"/>
  </r>
  <r>
    <x v="63"/>
    <x v="130"/>
    <n v="42.279754144160925"/>
    <x v="0"/>
    <x v="2"/>
  </r>
  <r>
    <x v="63"/>
    <x v="131"/>
    <n v="40.044701061650215"/>
    <x v="0"/>
    <x v="2"/>
  </r>
  <r>
    <x v="63"/>
    <x v="4"/>
    <n v="6.3512758428012663"/>
    <x v="0"/>
    <x v="2"/>
  </r>
  <r>
    <x v="64"/>
    <x v="127"/>
    <n v="10.848089468779124"/>
    <x v="0"/>
    <x v="2"/>
  </r>
  <r>
    <x v="64"/>
    <x v="128"/>
    <n v="2.4044734389561975"/>
    <x v="0"/>
    <x v="2"/>
  </r>
  <r>
    <x v="64"/>
    <x v="129"/>
    <n v="2.0316868592730661"/>
    <x v="0"/>
    <x v="2"/>
  </r>
  <r>
    <x v="64"/>
    <x v="130"/>
    <n v="38.490214352283317"/>
    <x v="0"/>
    <x v="2"/>
  </r>
  <r>
    <x v="64"/>
    <x v="131"/>
    <n v="40"/>
    <x v="0"/>
    <x v="2"/>
  </r>
  <r>
    <x v="64"/>
    <x v="4"/>
    <n v="6.3187325256290769"/>
    <x v="0"/>
    <x v="2"/>
  </r>
  <r>
    <x v="65"/>
    <x v="127"/>
    <n v="6.1201780415430269"/>
    <x v="0"/>
    <x v="2"/>
  </r>
  <r>
    <x v="65"/>
    <x v="128"/>
    <n v="1.279673590504451"/>
    <x v="0"/>
    <x v="2"/>
  </r>
  <r>
    <x v="65"/>
    <x v="129"/>
    <n v="0.55637982195845692"/>
    <x v="0"/>
    <x v="2"/>
  </r>
  <r>
    <x v="65"/>
    <x v="130"/>
    <n v="45.882789317507417"/>
    <x v="0"/>
    <x v="2"/>
  </r>
  <r>
    <x v="65"/>
    <x v="131"/>
    <n v="39.929525222551931"/>
    <x v="0"/>
    <x v="2"/>
  </r>
  <r>
    <x v="65"/>
    <x v="4"/>
    <n v="6.3241839762611276"/>
    <x v="0"/>
    <x v="2"/>
  </r>
  <r>
    <x v="66"/>
    <x v="127"/>
    <n v="23.706176961602672"/>
    <x v="0"/>
    <x v="2"/>
  </r>
  <r>
    <x v="66"/>
    <x v="128"/>
    <n v="10.740122426265998"/>
    <x v="0"/>
    <x v="2"/>
  </r>
  <r>
    <x v="66"/>
    <x v="129"/>
    <n v="1.5581524763494714"/>
    <x v="0"/>
    <x v="2"/>
  </r>
  <r>
    <x v="66"/>
    <x v="130"/>
    <n v="17.937302912261178"/>
    <x v="0"/>
    <x v="2"/>
  </r>
  <r>
    <x v="66"/>
    <x v="131"/>
    <n v="39.918382489334078"/>
    <x v="0"/>
    <x v="2"/>
  </r>
  <r>
    <x v="66"/>
    <x v="4"/>
    <n v="6.3253570766091638"/>
    <x v="0"/>
    <x v="2"/>
  </r>
  <r>
    <x v="61"/>
    <x v="127"/>
    <n v="41.228939544103071"/>
    <x v="1"/>
    <x v="2"/>
  </r>
  <r>
    <x v="61"/>
    <x v="128"/>
    <n v="4.3607532210109019"/>
    <x v="1"/>
    <x v="2"/>
  </r>
  <r>
    <x v="61"/>
    <x v="129"/>
    <n v="8.8206144697720514"/>
    <x v="1"/>
    <x v="2"/>
  </r>
  <r>
    <x v="61"/>
    <x v="130"/>
    <n v="24.182358771060457"/>
    <x v="1"/>
    <x v="2"/>
  </r>
  <r>
    <x v="61"/>
    <x v="131"/>
    <n v="18.434093161546084"/>
    <x v="1"/>
    <x v="2"/>
  </r>
  <r>
    <x v="61"/>
    <x v="4"/>
    <n v="3.2705649157581762"/>
    <x v="1"/>
    <x v="2"/>
  </r>
  <r>
    <x v="62"/>
    <x v="127"/>
    <n v="18.666666666666668"/>
    <x v="1"/>
    <x v="2"/>
  </r>
  <r>
    <x v="62"/>
    <x v="128"/>
    <n v="0.88888888888888884"/>
    <x v="1"/>
    <x v="2"/>
  </r>
  <r>
    <x v="62"/>
    <x v="129"/>
    <n v="1.8666666666666667"/>
    <x v="1"/>
    <x v="2"/>
  </r>
  <r>
    <x v="62"/>
    <x v="130"/>
    <n v="54.31111111111111"/>
    <x v="1"/>
    <x v="2"/>
  </r>
  <r>
    <x v="62"/>
    <x v="131"/>
    <n v="21.244444444444444"/>
    <x v="1"/>
    <x v="2"/>
  </r>
  <r>
    <x v="62"/>
    <x v="4"/>
    <n v="3.0222222222222221"/>
    <x v="1"/>
    <x v="2"/>
  </r>
  <r>
    <x v="63"/>
    <x v="127"/>
    <n v="18.823529411764707"/>
    <x v="1"/>
    <x v="2"/>
  </r>
  <r>
    <x v="63"/>
    <x v="128"/>
    <n v="3.1674208144796379"/>
    <x v="1"/>
    <x v="2"/>
  </r>
  <r>
    <x v="63"/>
    <x v="129"/>
    <n v="1.9004524886877827"/>
    <x v="1"/>
    <x v="2"/>
  </r>
  <r>
    <x v="63"/>
    <x v="130"/>
    <n v="51.674208144796381"/>
    <x v="1"/>
    <x v="2"/>
  </r>
  <r>
    <x v="63"/>
    <x v="131"/>
    <n v="21.357466063348415"/>
    <x v="1"/>
    <x v="2"/>
  </r>
  <r>
    <x v="63"/>
    <x v="4"/>
    <n v="3.0769230769230771"/>
    <x v="1"/>
    <x v="2"/>
  </r>
  <r>
    <x v="64"/>
    <x v="127"/>
    <n v="25.701357466063349"/>
    <x v="1"/>
    <x v="2"/>
  </r>
  <r>
    <x v="64"/>
    <x v="128"/>
    <n v="3.8009049773755654"/>
    <x v="1"/>
    <x v="2"/>
  </r>
  <r>
    <x v="64"/>
    <x v="129"/>
    <n v="3.9819004524886878"/>
    <x v="1"/>
    <x v="2"/>
  </r>
  <r>
    <x v="64"/>
    <x v="130"/>
    <n v="42.533936651583709"/>
    <x v="1"/>
    <x v="2"/>
  </r>
  <r>
    <x v="64"/>
    <x v="131"/>
    <n v="21.085972850678733"/>
    <x v="1"/>
    <x v="2"/>
  </r>
  <r>
    <x v="64"/>
    <x v="4"/>
    <n v="2.9864253393665159"/>
    <x v="1"/>
    <x v="2"/>
  </r>
  <r>
    <x v="65"/>
    <x v="127"/>
    <n v="11.111111111111111"/>
    <x v="1"/>
    <x v="2"/>
  </r>
  <r>
    <x v="65"/>
    <x v="128"/>
    <n v="0.71111111111111114"/>
    <x v="1"/>
    <x v="2"/>
  </r>
  <r>
    <x v="65"/>
    <x v="129"/>
    <n v="0.8"/>
    <x v="1"/>
    <x v="2"/>
  </r>
  <r>
    <x v="65"/>
    <x v="130"/>
    <n v="63.111111111111114"/>
    <x v="1"/>
    <x v="2"/>
  </r>
  <r>
    <x v="65"/>
    <x v="131"/>
    <n v="21.244444444444444"/>
    <x v="1"/>
    <x v="2"/>
  </r>
  <r>
    <x v="65"/>
    <x v="4"/>
    <n v="3.0222222222222221"/>
    <x v="1"/>
    <x v="2"/>
  </r>
  <r>
    <x v="66"/>
    <x v="127"/>
    <n v="40.444444444444443"/>
    <x v="1"/>
    <x v="2"/>
  </r>
  <r>
    <x v="66"/>
    <x v="128"/>
    <n v="12.888888888888889"/>
    <x v="1"/>
    <x v="2"/>
  </r>
  <r>
    <x v="66"/>
    <x v="129"/>
    <n v="1.9555555555555555"/>
    <x v="1"/>
    <x v="2"/>
  </r>
  <r>
    <x v="66"/>
    <x v="130"/>
    <n v="20.711111111111112"/>
    <x v="1"/>
    <x v="2"/>
  </r>
  <r>
    <x v="66"/>
    <x v="131"/>
    <n v="21.244444444444444"/>
    <x v="1"/>
    <x v="2"/>
  </r>
  <r>
    <x v="66"/>
    <x v="4"/>
    <n v="3.0222222222222221"/>
    <x v="1"/>
    <x v="2"/>
  </r>
  <r>
    <x v="61"/>
    <x v="127"/>
    <n v="3.864997278170931"/>
    <x v="2"/>
    <x v="2"/>
  </r>
  <r>
    <x v="61"/>
    <x v="128"/>
    <n v="1.5786608600979859"/>
    <x v="2"/>
    <x v="2"/>
  </r>
  <r>
    <x v="61"/>
    <x v="129"/>
    <n v="2.7762656505171477"/>
    <x v="2"/>
    <x v="2"/>
  </r>
  <r>
    <x v="61"/>
    <x v="130"/>
    <n v="18.072945019052803"/>
    <x v="2"/>
    <x v="2"/>
  </r>
  <r>
    <x v="61"/>
    <x v="131"/>
    <n v="64.725095264017426"/>
    <x v="2"/>
    <x v="2"/>
  </r>
  <r>
    <x v="61"/>
    <x v="4"/>
    <n v="8.9820359281437128"/>
    <x v="2"/>
    <x v="2"/>
  </r>
  <r>
    <x v="62"/>
    <x v="127"/>
    <n v="0.97826086956521741"/>
    <x v="2"/>
    <x v="2"/>
  </r>
  <r>
    <x v="62"/>
    <x v="128"/>
    <n v="0.4891304347826087"/>
    <x v="2"/>
    <x v="2"/>
  </r>
  <r>
    <x v="62"/>
    <x v="129"/>
    <n v="0.21739130434782608"/>
    <x v="2"/>
    <x v="2"/>
  </r>
  <r>
    <x v="62"/>
    <x v="130"/>
    <n v="24.782608695652176"/>
    <x v="2"/>
    <x v="2"/>
  </r>
  <r>
    <x v="62"/>
    <x v="131"/>
    <n v="64.619565217391298"/>
    <x v="2"/>
    <x v="2"/>
  </r>
  <r>
    <x v="62"/>
    <x v="4"/>
    <n v="8.9673913043478262"/>
    <x v="2"/>
    <x v="2"/>
  </r>
  <r>
    <x v="63"/>
    <x v="127"/>
    <n v="1.3586956521739131"/>
    <x v="2"/>
    <x v="2"/>
  </r>
  <r>
    <x v="63"/>
    <x v="128"/>
    <n v="1.1956521739130435"/>
    <x v="2"/>
    <x v="2"/>
  </r>
  <r>
    <x v="63"/>
    <x v="129"/>
    <n v="0.59782608695652173"/>
    <x v="2"/>
    <x v="2"/>
  </r>
  <r>
    <x v="63"/>
    <x v="130"/>
    <n v="23.260869565217391"/>
    <x v="2"/>
    <x v="2"/>
  </r>
  <r>
    <x v="63"/>
    <x v="131"/>
    <n v="64.619565217391298"/>
    <x v="2"/>
    <x v="2"/>
  </r>
  <r>
    <x v="63"/>
    <x v="4"/>
    <n v="8.9673913043478262"/>
    <x v="2"/>
    <x v="2"/>
  </r>
  <r>
    <x v="64"/>
    <x v="127"/>
    <n v="0.59847660500544064"/>
    <x v="2"/>
    <x v="2"/>
  </r>
  <r>
    <x v="64"/>
    <x v="128"/>
    <n v="0.48966267682263331"/>
    <x v="2"/>
    <x v="2"/>
  </r>
  <r>
    <x v="64"/>
    <x v="129"/>
    <n v="0.59847660500544064"/>
    <x v="2"/>
    <x v="2"/>
  </r>
  <r>
    <x v="64"/>
    <x v="130"/>
    <n v="24.700761697497281"/>
    <x v="2"/>
    <x v="2"/>
  </r>
  <r>
    <x v="64"/>
    <x v="131"/>
    <n v="64.635473340587595"/>
    <x v="2"/>
    <x v="2"/>
  </r>
  <r>
    <x v="64"/>
    <x v="4"/>
    <n v="8.977149075081611"/>
    <x v="2"/>
    <x v="2"/>
  </r>
  <r>
    <x v="65"/>
    <x v="127"/>
    <n v="1.0326086956521738"/>
    <x v="2"/>
    <x v="2"/>
  </r>
  <r>
    <x v="65"/>
    <x v="128"/>
    <n v="0.54347826086956519"/>
    <x v="2"/>
    <x v="2"/>
  </r>
  <r>
    <x v="65"/>
    <x v="129"/>
    <n v="0.21739130434782608"/>
    <x v="2"/>
    <x v="2"/>
  </r>
  <r>
    <x v="65"/>
    <x v="130"/>
    <n v="24.673913043478262"/>
    <x v="2"/>
    <x v="2"/>
  </r>
  <r>
    <x v="65"/>
    <x v="131"/>
    <n v="64.619565217391298"/>
    <x v="2"/>
    <x v="2"/>
  </r>
  <r>
    <x v="65"/>
    <x v="4"/>
    <n v="8.9673913043478262"/>
    <x v="2"/>
    <x v="2"/>
  </r>
  <r>
    <x v="66"/>
    <x v="127"/>
    <n v="7.3913043478260869"/>
    <x v="2"/>
    <x v="2"/>
  </r>
  <r>
    <x v="66"/>
    <x v="128"/>
    <n v="4.8913043478260869"/>
    <x v="2"/>
    <x v="2"/>
  </r>
  <r>
    <x v="66"/>
    <x v="129"/>
    <n v="0.59782608695652173"/>
    <x v="2"/>
    <x v="2"/>
  </r>
  <r>
    <x v="66"/>
    <x v="130"/>
    <n v="13.532608695652174"/>
    <x v="2"/>
    <x v="2"/>
  </r>
  <r>
    <x v="66"/>
    <x v="131"/>
    <n v="64.619565217391298"/>
    <x v="2"/>
    <x v="2"/>
  </r>
  <r>
    <x v="66"/>
    <x v="4"/>
    <n v="8.9673913043478262"/>
    <x v="2"/>
    <x v="2"/>
  </r>
  <r>
    <x v="61"/>
    <x v="127"/>
    <n v="26.345609065155806"/>
    <x v="3"/>
    <x v="2"/>
  </r>
  <r>
    <x v="61"/>
    <x v="128"/>
    <n v="5.6657223796033991"/>
    <x v="3"/>
    <x v="2"/>
  </r>
  <r>
    <x v="61"/>
    <x v="129"/>
    <n v="8.4985835694050991"/>
    <x v="3"/>
    <x v="2"/>
  </r>
  <r>
    <x v="61"/>
    <x v="130"/>
    <n v="38.668555240793204"/>
    <x v="3"/>
    <x v="2"/>
  </r>
  <r>
    <x v="61"/>
    <x v="131"/>
    <n v="18.838526912181305"/>
    <x v="3"/>
    <x v="2"/>
  </r>
  <r>
    <x v="61"/>
    <x v="4"/>
    <n v="2.9745042492917846"/>
    <x v="3"/>
    <x v="2"/>
  </r>
  <r>
    <x v="62"/>
    <x v="127"/>
    <n v="12.253521126760564"/>
    <x v="3"/>
    <x v="2"/>
  </r>
  <r>
    <x v="62"/>
    <x v="128"/>
    <n v="3.380281690140845"/>
    <x v="3"/>
    <x v="2"/>
  </r>
  <r>
    <x v="62"/>
    <x v="129"/>
    <n v="0.9859154929577465"/>
    <x v="3"/>
    <x v="2"/>
  </r>
  <r>
    <x v="62"/>
    <x v="130"/>
    <n v="61.549295774647888"/>
    <x v="3"/>
    <x v="2"/>
  </r>
  <r>
    <x v="62"/>
    <x v="131"/>
    <n v="19.014084507042252"/>
    <x v="3"/>
    <x v="2"/>
  </r>
  <r>
    <x v="62"/>
    <x v="4"/>
    <n v="2.9577464788732395"/>
    <x v="3"/>
    <x v="2"/>
  </r>
  <r>
    <x v="63"/>
    <x v="127"/>
    <n v="8.898305084745763"/>
    <x v="3"/>
    <x v="2"/>
  </r>
  <r>
    <x v="63"/>
    <x v="128"/>
    <n v="3.8135593220338984"/>
    <x v="3"/>
    <x v="2"/>
  </r>
  <r>
    <x v="63"/>
    <x v="129"/>
    <n v="1.4124293785310735"/>
    <x v="3"/>
    <x v="2"/>
  </r>
  <r>
    <x v="63"/>
    <x v="130"/>
    <n v="63.983050847457626"/>
    <x v="3"/>
    <x v="2"/>
  </r>
  <r>
    <x v="63"/>
    <x v="131"/>
    <n v="19.067796610169491"/>
    <x v="3"/>
    <x v="2"/>
  </r>
  <r>
    <x v="63"/>
    <x v="4"/>
    <n v="2.9661016949152543"/>
    <x v="3"/>
    <x v="2"/>
  </r>
  <r>
    <x v="64"/>
    <x v="127"/>
    <n v="17.489421720733429"/>
    <x v="3"/>
    <x v="2"/>
  </r>
  <r>
    <x v="64"/>
    <x v="128"/>
    <n v="4.3723554301833572"/>
    <x v="3"/>
    <x v="2"/>
  </r>
  <r>
    <x v="64"/>
    <x v="129"/>
    <n v="3.6671368124118477"/>
    <x v="3"/>
    <x v="2"/>
  </r>
  <r>
    <x v="64"/>
    <x v="130"/>
    <n v="52.891396332863188"/>
    <x v="3"/>
    <x v="2"/>
  </r>
  <r>
    <x v="64"/>
    <x v="131"/>
    <n v="19.040902679830747"/>
    <x v="3"/>
    <x v="2"/>
  </r>
  <r>
    <x v="64"/>
    <x v="4"/>
    <n v="2.9619181946403383"/>
    <x v="3"/>
    <x v="2"/>
  </r>
  <r>
    <x v="65"/>
    <x v="127"/>
    <n v="13.80281690140845"/>
    <x v="3"/>
    <x v="2"/>
  </r>
  <r>
    <x v="65"/>
    <x v="128"/>
    <n v="3.943661971830986"/>
    <x v="3"/>
    <x v="2"/>
  </r>
  <r>
    <x v="65"/>
    <x v="129"/>
    <n v="1.408450704225352"/>
    <x v="3"/>
    <x v="2"/>
  </r>
  <r>
    <x v="65"/>
    <x v="130"/>
    <n v="59.436619718309856"/>
    <x v="3"/>
    <x v="2"/>
  </r>
  <r>
    <x v="65"/>
    <x v="131"/>
    <n v="19.014084507042252"/>
    <x v="3"/>
    <x v="2"/>
  </r>
  <r>
    <x v="65"/>
    <x v="4"/>
    <n v="2.9577464788732395"/>
    <x v="3"/>
    <x v="2"/>
  </r>
  <r>
    <x v="66"/>
    <x v="127"/>
    <n v="35.684062059238364"/>
    <x v="3"/>
    <x v="2"/>
  </r>
  <r>
    <x v="66"/>
    <x v="128"/>
    <n v="15.3737658674189"/>
    <x v="3"/>
    <x v="2"/>
  </r>
  <r>
    <x v="66"/>
    <x v="129"/>
    <n v="3.6671368124118477"/>
    <x v="3"/>
    <x v="2"/>
  </r>
  <r>
    <x v="66"/>
    <x v="130"/>
    <n v="24.118476727785612"/>
    <x v="3"/>
    <x v="2"/>
  </r>
  <r>
    <x v="66"/>
    <x v="131"/>
    <n v="18.899858956276447"/>
    <x v="3"/>
    <x v="2"/>
  </r>
  <r>
    <x v="66"/>
    <x v="4"/>
    <n v="2.9619181946403383"/>
    <x v="3"/>
    <x v="2"/>
  </r>
  <r>
    <x v="61"/>
    <x v="127"/>
    <n v="11.627906976744185"/>
    <x v="4"/>
    <x v="2"/>
  </r>
  <r>
    <x v="61"/>
    <x v="128"/>
    <n v="2.4709302325581395"/>
    <x v="4"/>
    <x v="2"/>
  </r>
  <r>
    <x v="61"/>
    <x v="129"/>
    <n v="6.1046511627906979"/>
    <x v="4"/>
    <x v="2"/>
  </r>
  <r>
    <x v="61"/>
    <x v="130"/>
    <n v="26.453488372093023"/>
    <x v="4"/>
    <x v="2"/>
  </r>
  <r>
    <x v="61"/>
    <x v="131"/>
    <n v="45.058139534883722"/>
    <x v="4"/>
    <x v="2"/>
  </r>
  <r>
    <x v="61"/>
    <x v="4"/>
    <n v="8.4302325581395348"/>
    <x v="4"/>
    <x v="2"/>
  </r>
  <r>
    <x v="62"/>
    <x v="127"/>
    <n v="1.8840579710144927"/>
    <x v="4"/>
    <x v="2"/>
  </r>
  <r>
    <x v="62"/>
    <x v="128"/>
    <n v="0"/>
    <x v="4"/>
    <x v="2"/>
  </r>
  <r>
    <x v="62"/>
    <x v="129"/>
    <n v="0.43478260869565216"/>
    <x v="4"/>
    <x v="2"/>
  </r>
  <r>
    <x v="62"/>
    <x v="130"/>
    <n v="44.20289855072464"/>
    <x v="4"/>
    <x v="2"/>
  </r>
  <r>
    <x v="62"/>
    <x v="131"/>
    <n v="45.072463768115945"/>
    <x v="4"/>
    <x v="2"/>
  </r>
  <r>
    <x v="62"/>
    <x v="4"/>
    <n v="8.4057971014492754"/>
    <x v="4"/>
    <x v="2"/>
  </r>
  <r>
    <x v="63"/>
    <x v="127"/>
    <n v="3.4782608695652173"/>
    <x v="4"/>
    <x v="2"/>
  </r>
  <r>
    <x v="63"/>
    <x v="128"/>
    <n v="0.86956521739130432"/>
    <x v="4"/>
    <x v="2"/>
  </r>
  <r>
    <x v="63"/>
    <x v="129"/>
    <n v="0.57971014492753625"/>
    <x v="4"/>
    <x v="2"/>
  </r>
  <r>
    <x v="63"/>
    <x v="130"/>
    <n v="41.594202898550726"/>
    <x v="4"/>
    <x v="2"/>
  </r>
  <r>
    <x v="63"/>
    <x v="131"/>
    <n v="45.072463768115945"/>
    <x v="4"/>
    <x v="2"/>
  </r>
  <r>
    <x v="63"/>
    <x v="4"/>
    <n v="8.4057971014492754"/>
    <x v="4"/>
    <x v="2"/>
  </r>
  <r>
    <x v="64"/>
    <x v="127"/>
    <n v="5.9506531204644411"/>
    <x v="4"/>
    <x v="2"/>
  </r>
  <r>
    <x v="64"/>
    <x v="128"/>
    <n v="1.4513788098693758"/>
    <x v="4"/>
    <x v="2"/>
  </r>
  <r>
    <x v="64"/>
    <x v="129"/>
    <n v="1.4513788098693758"/>
    <x v="4"/>
    <x v="2"/>
  </r>
  <r>
    <x v="64"/>
    <x v="130"/>
    <n v="37.590711175616839"/>
    <x v="4"/>
    <x v="2"/>
  </r>
  <r>
    <x v="64"/>
    <x v="131"/>
    <n v="45.137880986937589"/>
    <x v="4"/>
    <x v="2"/>
  </r>
  <r>
    <x v="64"/>
    <x v="4"/>
    <n v="8.417997097242381"/>
    <x v="4"/>
    <x v="2"/>
  </r>
  <r>
    <x v="65"/>
    <x v="127"/>
    <n v="2.1739130434782608"/>
    <x v="4"/>
    <x v="2"/>
  </r>
  <r>
    <x v="65"/>
    <x v="128"/>
    <n v="0.57971014492753625"/>
    <x v="4"/>
    <x v="2"/>
  </r>
  <r>
    <x v="65"/>
    <x v="129"/>
    <n v="0.43478260869565216"/>
    <x v="4"/>
    <x v="2"/>
  </r>
  <r>
    <x v="65"/>
    <x v="130"/>
    <n v="43.333333333333336"/>
    <x v="4"/>
    <x v="2"/>
  </r>
  <r>
    <x v="65"/>
    <x v="131"/>
    <n v="45.072463768115945"/>
    <x v="4"/>
    <x v="2"/>
  </r>
  <r>
    <x v="65"/>
    <x v="4"/>
    <n v="8.4057971014492754"/>
    <x v="4"/>
    <x v="2"/>
  </r>
  <r>
    <x v="66"/>
    <x v="127"/>
    <n v="16.956521739130434"/>
    <x v="4"/>
    <x v="2"/>
  </r>
  <r>
    <x v="66"/>
    <x v="128"/>
    <n v="10"/>
    <x v="4"/>
    <x v="2"/>
  </r>
  <r>
    <x v="66"/>
    <x v="129"/>
    <n v="1.4492753623188406"/>
    <x v="4"/>
    <x v="2"/>
  </r>
  <r>
    <x v="66"/>
    <x v="130"/>
    <n v="18.260869565217391"/>
    <x v="4"/>
    <x v="2"/>
  </r>
  <r>
    <x v="66"/>
    <x v="131"/>
    <n v="45.072463768115945"/>
    <x v="4"/>
    <x v="2"/>
  </r>
  <r>
    <x v="66"/>
    <x v="4"/>
    <n v="8.4057971014492754"/>
    <x v="4"/>
    <x v="2"/>
  </r>
  <r>
    <x v="61"/>
    <x v="127"/>
    <n v="14.43298969072165"/>
    <x v="5"/>
    <x v="2"/>
  </r>
  <r>
    <x v="61"/>
    <x v="128"/>
    <n v="3.0927835051546393"/>
    <x v="5"/>
    <x v="2"/>
  </r>
  <r>
    <x v="61"/>
    <x v="129"/>
    <n v="8.2474226804123703"/>
    <x v="5"/>
    <x v="2"/>
  </r>
  <r>
    <x v="61"/>
    <x v="130"/>
    <n v="26.804123711340207"/>
    <x v="5"/>
    <x v="2"/>
  </r>
  <r>
    <x v="61"/>
    <x v="131"/>
    <n v="40.206185567010309"/>
    <x v="5"/>
    <x v="2"/>
  </r>
  <r>
    <x v="61"/>
    <x v="4"/>
    <n v="7.2164948453608249"/>
    <x v="5"/>
    <x v="2"/>
  </r>
  <r>
    <x v="62"/>
    <x v="127"/>
    <n v="2.0512820512820511"/>
    <x v="5"/>
    <x v="2"/>
  </r>
  <r>
    <x v="62"/>
    <x v="128"/>
    <n v="0"/>
    <x v="5"/>
    <x v="2"/>
  </r>
  <r>
    <x v="62"/>
    <x v="129"/>
    <n v="0"/>
    <x v="5"/>
    <x v="2"/>
  </r>
  <r>
    <x v="62"/>
    <x v="130"/>
    <n v="50.256410256410255"/>
    <x v="5"/>
    <x v="2"/>
  </r>
  <r>
    <x v="62"/>
    <x v="131"/>
    <n v="40.512820512820511"/>
    <x v="5"/>
    <x v="2"/>
  </r>
  <r>
    <x v="62"/>
    <x v="4"/>
    <n v="7.1794871794871797"/>
    <x v="5"/>
    <x v="2"/>
  </r>
  <r>
    <x v="63"/>
    <x v="127"/>
    <n v="2.0512820512820511"/>
    <x v="5"/>
    <x v="2"/>
  </r>
  <r>
    <x v="63"/>
    <x v="128"/>
    <n v="0.51282051282051277"/>
    <x v="5"/>
    <x v="2"/>
  </r>
  <r>
    <x v="63"/>
    <x v="129"/>
    <n v="0"/>
    <x v="5"/>
    <x v="2"/>
  </r>
  <r>
    <x v="63"/>
    <x v="130"/>
    <n v="49.743589743589745"/>
    <x v="5"/>
    <x v="2"/>
  </r>
  <r>
    <x v="63"/>
    <x v="131"/>
    <n v="40.512820512820511"/>
    <x v="5"/>
    <x v="2"/>
  </r>
  <r>
    <x v="63"/>
    <x v="4"/>
    <n v="7.1794871794871797"/>
    <x v="5"/>
    <x v="2"/>
  </r>
  <r>
    <x v="64"/>
    <x v="127"/>
    <n v="8.2051282051282044"/>
    <x v="5"/>
    <x v="2"/>
  </r>
  <r>
    <x v="64"/>
    <x v="128"/>
    <n v="2.0512820512820511"/>
    <x v="5"/>
    <x v="2"/>
  </r>
  <r>
    <x v="64"/>
    <x v="129"/>
    <n v="1.0256410256410255"/>
    <x v="5"/>
    <x v="2"/>
  </r>
  <r>
    <x v="64"/>
    <x v="130"/>
    <n v="41.025641025641029"/>
    <x v="5"/>
    <x v="2"/>
  </r>
  <r>
    <x v="64"/>
    <x v="131"/>
    <n v="40.512820512820511"/>
    <x v="5"/>
    <x v="2"/>
  </r>
  <r>
    <x v="64"/>
    <x v="4"/>
    <n v="7.1794871794871797"/>
    <x v="5"/>
    <x v="2"/>
  </r>
  <r>
    <x v="65"/>
    <x v="127"/>
    <n v="2.0512820512820511"/>
    <x v="5"/>
    <x v="2"/>
  </r>
  <r>
    <x v="65"/>
    <x v="128"/>
    <n v="0.51282051282051277"/>
    <x v="5"/>
    <x v="2"/>
  </r>
  <r>
    <x v="65"/>
    <x v="129"/>
    <n v="0"/>
    <x v="5"/>
    <x v="2"/>
  </r>
  <r>
    <x v="65"/>
    <x v="130"/>
    <n v="49.743589743589745"/>
    <x v="5"/>
    <x v="2"/>
  </r>
  <r>
    <x v="65"/>
    <x v="131"/>
    <n v="40.512820512820511"/>
    <x v="5"/>
    <x v="2"/>
  </r>
  <r>
    <x v="65"/>
    <x v="4"/>
    <n v="7.1794871794871797"/>
    <x v="5"/>
    <x v="2"/>
  </r>
  <r>
    <x v="66"/>
    <x v="127"/>
    <n v="16.923076923076923"/>
    <x v="5"/>
    <x v="2"/>
  </r>
  <r>
    <x v="66"/>
    <x v="128"/>
    <n v="12.820512820512821"/>
    <x v="5"/>
    <x v="2"/>
  </r>
  <r>
    <x v="66"/>
    <x v="129"/>
    <n v="1.0256410256410255"/>
    <x v="5"/>
    <x v="2"/>
  </r>
  <r>
    <x v="66"/>
    <x v="130"/>
    <n v="21.53846153846154"/>
    <x v="5"/>
    <x v="2"/>
  </r>
  <r>
    <x v="66"/>
    <x v="131"/>
    <n v="40.512820512820511"/>
    <x v="5"/>
    <x v="2"/>
  </r>
  <r>
    <x v="66"/>
    <x v="4"/>
    <n v="7.1794871794871797"/>
    <x v="5"/>
    <x v="2"/>
  </r>
  <r>
    <x v="61"/>
    <x v="127"/>
    <n v="3.3333333333333335"/>
    <x v="6"/>
    <x v="2"/>
  </r>
  <r>
    <x v="61"/>
    <x v="128"/>
    <n v="3.3333333333333335"/>
    <x v="6"/>
    <x v="2"/>
  </r>
  <r>
    <x v="61"/>
    <x v="129"/>
    <n v="7.5"/>
    <x v="6"/>
    <x v="2"/>
  </r>
  <r>
    <x v="61"/>
    <x v="130"/>
    <n v="24.166666666666668"/>
    <x v="6"/>
    <x v="2"/>
  </r>
  <r>
    <x v="61"/>
    <x v="131"/>
    <n v="52.5"/>
    <x v="6"/>
    <x v="2"/>
  </r>
  <r>
    <x v="61"/>
    <x v="4"/>
    <n v="10"/>
    <x v="6"/>
    <x v="2"/>
  </r>
  <r>
    <x v="62"/>
    <x v="127"/>
    <n v="0.82644628099173556"/>
    <x v="6"/>
    <x v="2"/>
  </r>
  <r>
    <x v="62"/>
    <x v="128"/>
    <n v="0"/>
    <x v="6"/>
    <x v="2"/>
  </r>
  <r>
    <x v="62"/>
    <x v="129"/>
    <n v="0.82644628099173556"/>
    <x v="6"/>
    <x v="2"/>
  </r>
  <r>
    <x v="62"/>
    <x v="130"/>
    <n v="36.363636363636367"/>
    <x v="6"/>
    <x v="2"/>
  </r>
  <r>
    <x v="62"/>
    <x v="131"/>
    <n v="52.066115702479337"/>
    <x v="6"/>
    <x v="2"/>
  </r>
  <r>
    <x v="62"/>
    <x v="4"/>
    <n v="9.9173553719008272"/>
    <x v="6"/>
    <x v="2"/>
  </r>
  <r>
    <x v="63"/>
    <x v="127"/>
    <n v="0.82644628099173556"/>
    <x v="6"/>
    <x v="2"/>
  </r>
  <r>
    <x v="63"/>
    <x v="128"/>
    <n v="1.6528925619834711"/>
    <x v="6"/>
    <x v="2"/>
  </r>
  <r>
    <x v="63"/>
    <x v="129"/>
    <n v="1.6528925619834711"/>
    <x v="6"/>
    <x v="2"/>
  </r>
  <r>
    <x v="63"/>
    <x v="130"/>
    <n v="33.884297520661157"/>
    <x v="6"/>
    <x v="2"/>
  </r>
  <r>
    <x v="63"/>
    <x v="131"/>
    <n v="52.066115702479337"/>
    <x v="6"/>
    <x v="2"/>
  </r>
  <r>
    <x v="63"/>
    <x v="4"/>
    <n v="9.9173553719008272"/>
    <x v="6"/>
    <x v="2"/>
  </r>
  <r>
    <x v="64"/>
    <x v="127"/>
    <n v="1.6528925619834711"/>
    <x v="6"/>
    <x v="2"/>
  </r>
  <r>
    <x v="64"/>
    <x v="128"/>
    <n v="3.3057851239669422"/>
    <x v="6"/>
    <x v="2"/>
  </r>
  <r>
    <x v="64"/>
    <x v="129"/>
    <n v="1.6528925619834711"/>
    <x v="6"/>
    <x v="2"/>
  </r>
  <r>
    <x v="64"/>
    <x v="130"/>
    <n v="31.404958677685951"/>
    <x v="6"/>
    <x v="2"/>
  </r>
  <r>
    <x v="64"/>
    <x v="131"/>
    <n v="52.066115702479337"/>
    <x v="6"/>
    <x v="2"/>
  </r>
  <r>
    <x v="64"/>
    <x v="4"/>
    <n v="9.9173553719008272"/>
    <x v="6"/>
    <x v="2"/>
  </r>
  <r>
    <x v="65"/>
    <x v="127"/>
    <n v="0"/>
    <x v="6"/>
    <x v="2"/>
  </r>
  <r>
    <x v="65"/>
    <x v="128"/>
    <n v="0.82644628099173556"/>
    <x v="6"/>
    <x v="2"/>
  </r>
  <r>
    <x v="65"/>
    <x v="129"/>
    <n v="0"/>
    <x v="6"/>
    <x v="2"/>
  </r>
  <r>
    <x v="65"/>
    <x v="130"/>
    <n v="37.190082644628099"/>
    <x v="6"/>
    <x v="2"/>
  </r>
  <r>
    <x v="65"/>
    <x v="131"/>
    <n v="52.066115702479337"/>
    <x v="6"/>
    <x v="2"/>
  </r>
  <r>
    <x v="65"/>
    <x v="4"/>
    <n v="9.9173553719008272"/>
    <x v="6"/>
    <x v="2"/>
  </r>
  <r>
    <x v="66"/>
    <x v="127"/>
    <n v="10.743801652892563"/>
    <x v="6"/>
    <x v="2"/>
  </r>
  <r>
    <x v="66"/>
    <x v="128"/>
    <n v="9.9173553719008272"/>
    <x v="6"/>
    <x v="2"/>
  </r>
  <r>
    <x v="66"/>
    <x v="129"/>
    <n v="1.6528925619834711"/>
    <x v="6"/>
    <x v="2"/>
  </r>
  <r>
    <x v="66"/>
    <x v="130"/>
    <n v="15.702479338842975"/>
    <x v="6"/>
    <x v="2"/>
  </r>
  <r>
    <x v="66"/>
    <x v="131"/>
    <n v="52.066115702479337"/>
    <x v="6"/>
    <x v="2"/>
  </r>
  <r>
    <x v="66"/>
    <x v="4"/>
    <n v="9.9173553719008272"/>
    <x v="6"/>
    <x v="2"/>
  </r>
  <r>
    <x v="61"/>
    <x v="127"/>
    <n v="11.442786069651742"/>
    <x v="7"/>
    <x v="2"/>
  </r>
  <r>
    <x v="61"/>
    <x v="128"/>
    <n v="1.9900497512437811"/>
    <x v="7"/>
    <x v="2"/>
  </r>
  <r>
    <x v="61"/>
    <x v="129"/>
    <n v="6.4676616915422889"/>
    <x v="7"/>
    <x v="2"/>
  </r>
  <r>
    <x v="61"/>
    <x v="130"/>
    <n v="21.393034825870647"/>
    <x v="7"/>
    <x v="2"/>
  </r>
  <r>
    <x v="61"/>
    <x v="131"/>
    <n v="49.75124378109453"/>
    <x v="7"/>
    <x v="2"/>
  </r>
  <r>
    <x v="61"/>
    <x v="4"/>
    <n v="8.9552238805970141"/>
    <x v="7"/>
    <x v="2"/>
  </r>
  <r>
    <x v="62"/>
    <x v="127"/>
    <n v="2.4875621890547261"/>
    <x v="7"/>
    <x v="2"/>
  </r>
  <r>
    <x v="62"/>
    <x v="128"/>
    <n v="0"/>
    <x v="7"/>
    <x v="2"/>
  </r>
  <r>
    <x v="62"/>
    <x v="129"/>
    <n v="0.49751243781094528"/>
    <x v="7"/>
    <x v="2"/>
  </r>
  <r>
    <x v="62"/>
    <x v="130"/>
    <n v="38.308457711442784"/>
    <x v="7"/>
    <x v="2"/>
  </r>
  <r>
    <x v="62"/>
    <x v="131"/>
    <n v="49.75124378109453"/>
    <x v="7"/>
    <x v="2"/>
  </r>
  <r>
    <x v="62"/>
    <x v="4"/>
    <n v="8.9552238805970141"/>
    <x v="7"/>
    <x v="2"/>
  </r>
  <r>
    <x v="63"/>
    <x v="127"/>
    <n v="5.9701492537313436"/>
    <x v="7"/>
    <x v="2"/>
  </r>
  <r>
    <x v="63"/>
    <x v="128"/>
    <n v="1.4925373134328359"/>
    <x v="7"/>
    <x v="2"/>
  </r>
  <r>
    <x v="63"/>
    <x v="129"/>
    <n v="0.49751243781094528"/>
    <x v="7"/>
    <x v="2"/>
  </r>
  <r>
    <x v="63"/>
    <x v="130"/>
    <n v="33.333333333333336"/>
    <x v="7"/>
    <x v="2"/>
  </r>
  <r>
    <x v="63"/>
    <x v="131"/>
    <n v="49.75124378109453"/>
    <x v="7"/>
    <x v="2"/>
  </r>
  <r>
    <x v="63"/>
    <x v="4"/>
    <n v="8.9552238805970141"/>
    <x v="7"/>
    <x v="2"/>
  </r>
  <r>
    <x v="64"/>
    <x v="127"/>
    <n v="5"/>
    <x v="7"/>
    <x v="2"/>
  </r>
  <r>
    <x v="64"/>
    <x v="128"/>
    <n v="1"/>
    <x v="7"/>
    <x v="2"/>
  </r>
  <r>
    <x v="64"/>
    <x v="129"/>
    <n v="2"/>
    <x v="7"/>
    <x v="2"/>
  </r>
  <r>
    <x v="64"/>
    <x v="130"/>
    <n v="33"/>
    <x v="7"/>
    <x v="2"/>
  </r>
  <r>
    <x v="64"/>
    <x v="131"/>
    <n v="50"/>
    <x v="7"/>
    <x v="2"/>
  </r>
  <r>
    <x v="64"/>
    <x v="4"/>
    <n v="9"/>
    <x v="7"/>
    <x v="2"/>
  </r>
  <r>
    <x v="65"/>
    <x v="127"/>
    <n v="2.9850746268656718"/>
    <x v="7"/>
    <x v="2"/>
  </r>
  <r>
    <x v="65"/>
    <x v="128"/>
    <n v="0.49751243781094528"/>
    <x v="7"/>
    <x v="2"/>
  </r>
  <r>
    <x v="65"/>
    <x v="129"/>
    <n v="0.99502487562189057"/>
    <x v="7"/>
    <x v="2"/>
  </r>
  <r>
    <x v="65"/>
    <x v="130"/>
    <n v="36.815920398009951"/>
    <x v="7"/>
    <x v="2"/>
  </r>
  <r>
    <x v="65"/>
    <x v="131"/>
    <n v="49.75124378109453"/>
    <x v="7"/>
    <x v="2"/>
  </r>
  <r>
    <x v="65"/>
    <x v="4"/>
    <n v="8.9552238805970141"/>
    <x v="7"/>
    <x v="2"/>
  </r>
  <r>
    <x v="66"/>
    <x v="127"/>
    <n v="15.920398009950249"/>
    <x v="7"/>
    <x v="2"/>
  </r>
  <r>
    <x v="66"/>
    <x v="128"/>
    <n v="4.4776119402985071"/>
    <x v="7"/>
    <x v="2"/>
  </r>
  <r>
    <x v="66"/>
    <x v="129"/>
    <n v="1.9900497512437811"/>
    <x v="7"/>
    <x v="2"/>
  </r>
  <r>
    <x v="66"/>
    <x v="130"/>
    <n v="18.905472636815919"/>
    <x v="7"/>
    <x v="2"/>
  </r>
  <r>
    <x v="66"/>
    <x v="131"/>
    <n v="49.75124378109453"/>
    <x v="7"/>
    <x v="2"/>
  </r>
  <r>
    <x v="66"/>
    <x v="4"/>
    <n v="8.9552238805970141"/>
    <x v="7"/>
    <x v="2"/>
  </r>
  <r>
    <x v="61"/>
    <x v="127"/>
    <n v="14.450867052023121"/>
    <x v="8"/>
    <x v="2"/>
  </r>
  <r>
    <x v="61"/>
    <x v="128"/>
    <n v="1.7341040462427746"/>
    <x v="8"/>
    <x v="2"/>
  </r>
  <r>
    <x v="61"/>
    <x v="129"/>
    <n v="2.3121387283236996"/>
    <x v="8"/>
    <x v="2"/>
  </r>
  <r>
    <x v="61"/>
    <x v="130"/>
    <n v="33.52601156069364"/>
    <x v="8"/>
    <x v="2"/>
  </r>
  <r>
    <x v="61"/>
    <x v="131"/>
    <n v="39.884393063583815"/>
    <x v="8"/>
    <x v="2"/>
  </r>
  <r>
    <x v="61"/>
    <x v="4"/>
    <n v="8.0924855491329488"/>
    <x v="8"/>
    <x v="2"/>
  </r>
  <r>
    <x v="62"/>
    <x v="127"/>
    <n v="1.7341040462427746"/>
    <x v="8"/>
    <x v="2"/>
  </r>
  <r>
    <x v="62"/>
    <x v="128"/>
    <n v="0"/>
    <x v="8"/>
    <x v="2"/>
  </r>
  <r>
    <x v="62"/>
    <x v="129"/>
    <n v="0.5780346820809249"/>
    <x v="8"/>
    <x v="2"/>
  </r>
  <r>
    <x v="62"/>
    <x v="130"/>
    <n v="49.710982658959537"/>
    <x v="8"/>
    <x v="2"/>
  </r>
  <r>
    <x v="62"/>
    <x v="131"/>
    <n v="39.884393063583815"/>
    <x v="8"/>
    <x v="2"/>
  </r>
  <r>
    <x v="62"/>
    <x v="4"/>
    <n v="8.0924855491329488"/>
    <x v="8"/>
    <x v="2"/>
  </r>
  <r>
    <x v="63"/>
    <x v="127"/>
    <n v="4.0462427745664744"/>
    <x v="8"/>
    <x v="2"/>
  </r>
  <r>
    <x v="63"/>
    <x v="128"/>
    <n v="0"/>
    <x v="8"/>
    <x v="2"/>
  </r>
  <r>
    <x v="63"/>
    <x v="129"/>
    <n v="0.5780346820809249"/>
    <x v="8"/>
    <x v="2"/>
  </r>
  <r>
    <x v="63"/>
    <x v="130"/>
    <n v="47.398843930635842"/>
    <x v="8"/>
    <x v="2"/>
  </r>
  <r>
    <x v="63"/>
    <x v="131"/>
    <n v="39.884393063583815"/>
    <x v="8"/>
    <x v="2"/>
  </r>
  <r>
    <x v="63"/>
    <x v="4"/>
    <n v="8.0924855491329488"/>
    <x v="8"/>
    <x v="2"/>
  </r>
  <r>
    <x v="64"/>
    <x v="127"/>
    <n v="7.5144508670520231"/>
    <x v="8"/>
    <x v="2"/>
  </r>
  <r>
    <x v="64"/>
    <x v="128"/>
    <n v="0"/>
    <x v="8"/>
    <x v="2"/>
  </r>
  <r>
    <x v="64"/>
    <x v="129"/>
    <n v="1.1560693641618498"/>
    <x v="8"/>
    <x v="2"/>
  </r>
  <r>
    <x v="64"/>
    <x v="130"/>
    <n v="43.352601156069362"/>
    <x v="8"/>
    <x v="2"/>
  </r>
  <r>
    <x v="64"/>
    <x v="131"/>
    <n v="39.884393063583815"/>
    <x v="8"/>
    <x v="2"/>
  </r>
  <r>
    <x v="64"/>
    <x v="4"/>
    <n v="8.0924855491329488"/>
    <x v="8"/>
    <x v="2"/>
  </r>
  <r>
    <x v="65"/>
    <x v="127"/>
    <n v="2.8901734104046244"/>
    <x v="8"/>
    <x v="2"/>
  </r>
  <r>
    <x v="65"/>
    <x v="128"/>
    <n v="0.5780346820809249"/>
    <x v="8"/>
    <x v="2"/>
  </r>
  <r>
    <x v="65"/>
    <x v="129"/>
    <n v="0.5780346820809249"/>
    <x v="8"/>
    <x v="2"/>
  </r>
  <r>
    <x v="65"/>
    <x v="130"/>
    <n v="47.97687861271676"/>
    <x v="8"/>
    <x v="2"/>
  </r>
  <r>
    <x v="65"/>
    <x v="131"/>
    <n v="39.884393063583815"/>
    <x v="8"/>
    <x v="2"/>
  </r>
  <r>
    <x v="65"/>
    <x v="4"/>
    <n v="8.0924855491329488"/>
    <x v="8"/>
    <x v="2"/>
  </r>
  <r>
    <x v="66"/>
    <x v="127"/>
    <n v="22.543352601156069"/>
    <x v="8"/>
    <x v="2"/>
  </r>
  <r>
    <x v="66"/>
    <x v="128"/>
    <n v="13.294797687861271"/>
    <x v="8"/>
    <x v="2"/>
  </r>
  <r>
    <x v="66"/>
    <x v="129"/>
    <n v="1.1560693641618498"/>
    <x v="8"/>
    <x v="2"/>
  </r>
  <r>
    <x v="66"/>
    <x v="130"/>
    <n v="15.606936416184972"/>
    <x v="8"/>
    <x v="2"/>
  </r>
  <r>
    <x v="66"/>
    <x v="131"/>
    <n v="39.884393063583815"/>
    <x v="8"/>
    <x v="2"/>
  </r>
  <r>
    <x v="66"/>
    <x v="4"/>
    <n v="8.0924855491329488"/>
    <x v="8"/>
    <x v="2"/>
  </r>
  <r>
    <x v="61"/>
    <x v="127"/>
    <n v="14.3646408839779"/>
    <x v="9"/>
    <x v="2"/>
  </r>
  <r>
    <x v="61"/>
    <x v="128"/>
    <n v="2.7624309392265194"/>
    <x v="9"/>
    <x v="2"/>
  </r>
  <r>
    <x v="61"/>
    <x v="129"/>
    <n v="8.2872928176795586"/>
    <x v="9"/>
    <x v="2"/>
  </r>
  <r>
    <x v="61"/>
    <x v="130"/>
    <n v="34.254143646408842"/>
    <x v="9"/>
    <x v="2"/>
  </r>
  <r>
    <x v="61"/>
    <x v="131"/>
    <n v="34.254143646408842"/>
    <x v="9"/>
    <x v="2"/>
  </r>
  <r>
    <x v="61"/>
    <x v="4"/>
    <n v="6.0773480662983426"/>
    <x v="9"/>
    <x v="2"/>
  </r>
  <r>
    <x v="62"/>
    <x v="127"/>
    <n v="3.867403314917127"/>
    <x v="9"/>
    <x v="2"/>
  </r>
  <r>
    <x v="62"/>
    <x v="128"/>
    <n v="1.1049723756906078"/>
    <x v="9"/>
    <x v="2"/>
  </r>
  <r>
    <x v="62"/>
    <x v="129"/>
    <n v="0.5524861878453039"/>
    <x v="9"/>
    <x v="2"/>
  </r>
  <r>
    <x v="62"/>
    <x v="130"/>
    <n v="54.143646408839778"/>
    <x v="9"/>
    <x v="2"/>
  </r>
  <r>
    <x v="62"/>
    <x v="131"/>
    <n v="34.254143646408842"/>
    <x v="9"/>
    <x v="2"/>
  </r>
  <r>
    <x v="62"/>
    <x v="4"/>
    <n v="6.0773480662983426"/>
    <x v="9"/>
    <x v="2"/>
  </r>
  <r>
    <x v="63"/>
    <x v="127"/>
    <n v="6.6298342541436464"/>
    <x v="9"/>
    <x v="2"/>
  </r>
  <r>
    <x v="63"/>
    <x v="128"/>
    <n v="0.5524861878453039"/>
    <x v="9"/>
    <x v="2"/>
  </r>
  <r>
    <x v="63"/>
    <x v="129"/>
    <n v="0.5524861878453039"/>
    <x v="9"/>
    <x v="2"/>
  </r>
  <r>
    <x v="63"/>
    <x v="130"/>
    <n v="51.933701657458563"/>
    <x v="9"/>
    <x v="2"/>
  </r>
  <r>
    <x v="63"/>
    <x v="131"/>
    <n v="34.254143646408842"/>
    <x v="9"/>
    <x v="2"/>
  </r>
  <r>
    <x v="63"/>
    <x v="4"/>
    <n v="6.0773480662983426"/>
    <x v="9"/>
    <x v="2"/>
  </r>
  <r>
    <x v="64"/>
    <x v="127"/>
    <n v="3.3149171270718232"/>
    <x v="9"/>
    <x v="2"/>
  </r>
  <r>
    <x v="64"/>
    <x v="128"/>
    <n v="2.7624309392265194"/>
    <x v="9"/>
    <x v="2"/>
  </r>
  <r>
    <x v="64"/>
    <x v="129"/>
    <n v="2.2099447513812156"/>
    <x v="9"/>
    <x v="2"/>
  </r>
  <r>
    <x v="64"/>
    <x v="130"/>
    <n v="51.381215469613259"/>
    <x v="9"/>
    <x v="2"/>
  </r>
  <r>
    <x v="64"/>
    <x v="131"/>
    <n v="34.254143646408842"/>
    <x v="9"/>
    <x v="2"/>
  </r>
  <r>
    <x v="64"/>
    <x v="4"/>
    <n v="6.0773480662983426"/>
    <x v="9"/>
    <x v="2"/>
  </r>
  <r>
    <x v="65"/>
    <x v="127"/>
    <n v="2.2099447513812156"/>
    <x v="9"/>
    <x v="2"/>
  </r>
  <r>
    <x v="65"/>
    <x v="128"/>
    <n v="1.6574585635359116"/>
    <x v="9"/>
    <x v="2"/>
  </r>
  <r>
    <x v="65"/>
    <x v="129"/>
    <n v="0"/>
    <x v="9"/>
    <x v="2"/>
  </r>
  <r>
    <x v="65"/>
    <x v="130"/>
    <n v="55.80110497237569"/>
    <x v="9"/>
    <x v="2"/>
  </r>
  <r>
    <x v="65"/>
    <x v="131"/>
    <n v="34.254143646408842"/>
    <x v="9"/>
    <x v="2"/>
  </r>
  <r>
    <x v="65"/>
    <x v="4"/>
    <n v="6.0773480662983426"/>
    <x v="9"/>
    <x v="2"/>
  </r>
  <r>
    <x v="66"/>
    <x v="127"/>
    <n v="22.651933701657459"/>
    <x v="9"/>
    <x v="2"/>
  </r>
  <r>
    <x v="66"/>
    <x v="128"/>
    <n v="18.784530386740332"/>
    <x v="9"/>
    <x v="2"/>
  </r>
  <r>
    <x v="66"/>
    <x v="129"/>
    <n v="0.5524861878453039"/>
    <x v="9"/>
    <x v="2"/>
  </r>
  <r>
    <x v="66"/>
    <x v="130"/>
    <n v="17.679558011049725"/>
    <x v="9"/>
    <x v="2"/>
  </r>
  <r>
    <x v="66"/>
    <x v="131"/>
    <n v="34.254143646408842"/>
    <x v="9"/>
    <x v="2"/>
  </r>
  <r>
    <x v="66"/>
    <x v="4"/>
    <n v="6.0773480662983426"/>
    <x v="9"/>
    <x v="2"/>
  </r>
  <r>
    <x v="61"/>
    <x v="127"/>
    <n v="33.333333333333336"/>
    <x v="10"/>
    <x v="2"/>
  </r>
  <r>
    <x v="61"/>
    <x v="128"/>
    <n v="4.7619047619047619"/>
    <x v="10"/>
    <x v="2"/>
  </r>
  <r>
    <x v="61"/>
    <x v="129"/>
    <n v="3.4013605442176869"/>
    <x v="10"/>
    <x v="2"/>
  </r>
  <r>
    <x v="61"/>
    <x v="130"/>
    <n v="36.054421768707485"/>
    <x v="10"/>
    <x v="2"/>
  </r>
  <r>
    <x v="61"/>
    <x v="131"/>
    <n v="21.088435374149661"/>
    <x v="10"/>
    <x v="2"/>
  </r>
  <r>
    <x v="61"/>
    <x v="4"/>
    <n v="1.3605442176870748"/>
    <x v="10"/>
    <x v="2"/>
  </r>
  <r>
    <x v="62"/>
    <x v="127"/>
    <n v="14.765100671140939"/>
    <x v="10"/>
    <x v="2"/>
  </r>
  <r>
    <x v="62"/>
    <x v="128"/>
    <n v="1.3422818791946309"/>
    <x v="10"/>
    <x v="2"/>
  </r>
  <r>
    <x v="62"/>
    <x v="129"/>
    <n v="0.67114093959731547"/>
    <x v="10"/>
    <x v="2"/>
  </r>
  <r>
    <x v="62"/>
    <x v="130"/>
    <n v="61.073825503355707"/>
    <x v="10"/>
    <x v="2"/>
  </r>
  <r>
    <x v="62"/>
    <x v="131"/>
    <n v="20.80536912751678"/>
    <x v="10"/>
    <x v="2"/>
  </r>
  <r>
    <x v="62"/>
    <x v="4"/>
    <n v="1.3422818791946309"/>
    <x v="10"/>
    <x v="2"/>
  </r>
  <r>
    <x v="63"/>
    <x v="127"/>
    <n v="14.765100671140939"/>
    <x v="10"/>
    <x v="2"/>
  </r>
  <r>
    <x v="63"/>
    <x v="128"/>
    <n v="10.067114093959731"/>
    <x v="10"/>
    <x v="2"/>
  </r>
  <r>
    <x v="63"/>
    <x v="129"/>
    <n v="2.0134228187919465"/>
    <x v="10"/>
    <x v="2"/>
  </r>
  <r>
    <x v="63"/>
    <x v="130"/>
    <n v="51.006711409395976"/>
    <x v="10"/>
    <x v="2"/>
  </r>
  <r>
    <x v="63"/>
    <x v="131"/>
    <n v="20.80536912751678"/>
    <x v="10"/>
    <x v="2"/>
  </r>
  <r>
    <x v="63"/>
    <x v="4"/>
    <n v="1.3422818791946309"/>
    <x v="10"/>
    <x v="2"/>
  </r>
  <r>
    <x v="64"/>
    <x v="127"/>
    <n v="20.27027027027027"/>
    <x v="10"/>
    <x v="2"/>
  </r>
  <r>
    <x v="64"/>
    <x v="128"/>
    <n v="6.756756756756757"/>
    <x v="10"/>
    <x v="2"/>
  </r>
  <r>
    <x v="64"/>
    <x v="129"/>
    <n v="3.3783783783783785"/>
    <x v="10"/>
    <x v="2"/>
  </r>
  <r>
    <x v="64"/>
    <x v="130"/>
    <n v="47.297297297297298"/>
    <x v="10"/>
    <x v="2"/>
  </r>
  <r>
    <x v="64"/>
    <x v="131"/>
    <n v="20.945945945945947"/>
    <x v="10"/>
    <x v="2"/>
  </r>
  <r>
    <x v="64"/>
    <x v="4"/>
    <n v="1.3513513513513513"/>
    <x v="10"/>
    <x v="2"/>
  </r>
  <r>
    <x v="65"/>
    <x v="127"/>
    <n v="16.107382550335572"/>
    <x v="10"/>
    <x v="2"/>
  </r>
  <r>
    <x v="65"/>
    <x v="128"/>
    <n v="3.3557046979865772"/>
    <x v="10"/>
    <x v="2"/>
  </r>
  <r>
    <x v="65"/>
    <x v="129"/>
    <n v="2.0134228187919465"/>
    <x v="10"/>
    <x v="2"/>
  </r>
  <r>
    <x v="65"/>
    <x v="130"/>
    <n v="56.375838926174495"/>
    <x v="10"/>
    <x v="2"/>
  </r>
  <r>
    <x v="65"/>
    <x v="131"/>
    <n v="20.80536912751678"/>
    <x v="10"/>
    <x v="2"/>
  </r>
  <r>
    <x v="65"/>
    <x v="4"/>
    <n v="1.3422818791946309"/>
    <x v="10"/>
    <x v="2"/>
  </r>
  <r>
    <x v="66"/>
    <x v="127"/>
    <n v="46.979865771812079"/>
    <x v="10"/>
    <x v="2"/>
  </r>
  <r>
    <x v="66"/>
    <x v="128"/>
    <n v="17.449664429530202"/>
    <x v="10"/>
    <x v="2"/>
  </r>
  <r>
    <x v="66"/>
    <x v="129"/>
    <n v="3.3557046979865772"/>
    <x v="10"/>
    <x v="2"/>
  </r>
  <r>
    <x v="66"/>
    <x v="130"/>
    <n v="10.067114093959731"/>
    <x v="10"/>
    <x v="2"/>
  </r>
  <r>
    <x v="66"/>
    <x v="131"/>
    <n v="20.80536912751678"/>
    <x v="10"/>
    <x v="2"/>
  </r>
  <r>
    <x v="66"/>
    <x v="4"/>
    <n v="1.3422818791946309"/>
    <x v="10"/>
    <x v="2"/>
  </r>
  <r>
    <x v="61"/>
    <x v="127"/>
    <n v="16.216216216216218"/>
    <x v="11"/>
    <x v="2"/>
  </r>
  <r>
    <x v="61"/>
    <x v="128"/>
    <n v="0.67567567567567566"/>
    <x v="11"/>
    <x v="2"/>
  </r>
  <r>
    <x v="61"/>
    <x v="129"/>
    <n v="4.0540540540540544"/>
    <x v="11"/>
    <x v="2"/>
  </r>
  <r>
    <x v="61"/>
    <x v="130"/>
    <n v="29.72972972972973"/>
    <x v="11"/>
    <x v="2"/>
  </r>
  <r>
    <x v="61"/>
    <x v="131"/>
    <n v="41.891891891891895"/>
    <x v="11"/>
    <x v="2"/>
  </r>
  <r>
    <x v="61"/>
    <x v="4"/>
    <n v="7.4324324324324325"/>
    <x v="11"/>
    <x v="2"/>
  </r>
  <r>
    <x v="62"/>
    <x v="127"/>
    <n v="2.6845637583892619"/>
    <x v="11"/>
    <x v="2"/>
  </r>
  <r>
    <x v="62"/>
    <x v="128"/>
    <n v="0"/>
    <x v="11"/>
    <x v="2"/>
  </r>
  <r>
    <x v="62"/>
    <x v="129"/>
    <n v="0"/>
    <x v="11"/>
    <x v="2"/>
  </r>
  <r>
    <x v="62"/>
    <x v="130"/>
    <n v="48.322147651006709"/>
    <x v="11"/>
    <x v="2"/>
  </r>
  <r>
    <x v="62"/>
    <x v="131"/>
    <n v="41.61073825503356"/>
    <x v="11"/>
    <x v="2"/>
  </r>
  <r>
    <x v="62"/>
    <x v="4"/>
    <n v="7.3825503355704694"/>
    <x v="11"/>
    <x v="2"/>
  </r>
  <r>
    <x v="63"/>
    <x v="127"/>
    <n v="5.4054054054054053"/>
    <x v="11"/>
    <x v="2"/>
  </r>
  <r>
    <x v="63"/>
    <x v="128"/>
    <n v="1.3513513513513513"/>
    <x v="11"/>
    <x v="2"/>
  </r>
  <r>
    <x v="63"/>
    <x v="129"/>
    <n v="0"/>
    <x v="11"/>
    <x v="2"/>
  </r>
  <r>
    <x v="63"/>
    <x v="130"/>
    <n v="43.918918918918919"/>
    <x v="11"/>
    <x v="2"/>
  </r>
  <r>
    <x v="63"/>
    <x v="131"/>
    <n v="41.891891891891895"/>
    <x v="11"/>
    <x v="2"/>
  </r>
  <r>
    <x v="63"/>
    <x v="4"/>
    <n v="7.4324324324324325"/>
    <x v="11"/>
    <x v="2"/>
  </r>
  <r>
    <x v="64"/>
    <x v="127"/>
    <n v="6.0402684563758386"/>
    <x v="11"/>
    <x v="2"/>
  </r>
  <r>
    <x v="64"/>
    <x v="128"/>
    <n v="1.3422818791946309"/>
    <x v="11"/>
    <x v="2"/>
  </r>
  <r>
    <x v="64"/>
    <x v="129"/>
    <n v="0.67114093959731547"/>
    <x v="11"/>
    <x v="2"/>
  </r>
  <r>
    <x v="64"/>
    <x v="130"/>
    <n v="42.95302013422819"/>
    <x v="11"/>
    <x v="2"/>
  </r>
  <r>
    <x v="64"/>
    <x v="131"/>
    <n v="41.61073825503356"/>
    <x v="11"/>
    <x v="2"/>
  </r>
  <r>
    <x v="64"/>
    <x v="4"/>
    <n v="7.3825503355704694"/>
    <x v="11"/>
    <x v="2"/>
  </r>
  <r>
    <x v="65"/>
    <x v="127"/>
    <n v="2.0134228187919465"/>
    <x v="11"/>
    <x v="2"/>
  </r>
  <r>
    <x v="65"/>
    <x v="128"/>
    <n v="0"/>
    <x v="11"/>
    <x v="2"/>
  </r>
  <r>
    <x v="65"/>
    <x v="129"/>
    <n v="0"/>
    <x v="11"/>
    <x v="2"/>
  </r>
  <r>
    <x v="65"/>
    <x v="130"/>
    <n v="48.993288590604024"/>
    <x v="11"/>
    <x v="2"/>
  </r>
  <r>
    <x v="65"/>
    <x v="131"/>
    <n v="41.61073825503356"/>
    <x v="11"/>
    <x v="2"/>
  </r>
  <r>
    <x v="65"/>
    <x v="4"/>
    <n v="7.3825503355704694"/>
    <x v="11"/>
    <x v="2"/>
  </r>
  <r>
    <x v="66"/>
    <x v="127"/>
    <n v="26.174496644295303"/>
    <x v="11"/>
    <x v="2"/>
  </r>
  <r>
    <x v="66"/>
    <x v="128"/>
    <n v="9.3959731543624159"/>
    <x v="11"/>
    <x v="2"/>
  </r>
  <r>
    <x v="66"/>
    <x v="129"/>
    <n v="0"/>
    <x v="11"/>
    <x v="2"/>
  </r>
  <r>
    <x v="66"/>
    <x v="130"/>
    <n v="15.436241610738255"/>
    <x v="11"/>
    <x v="2"/>
  </r>
  <r>
    <x v="66"/>
    <x v="131"/>
    <n v="41.61073825503356"/>
    <x v="11"/>
    <x v="2"/>
  </r>
  <r>
    <x v="66"/>
    <x v="4"/>
    <n v="7.3825503355704694"/>
    <x v="11"/>
    <x v="2"/>
  </r>
  <r>
    <x v="61"/>
    <x v="127"/>
    <n v="33.333333333333336"/>
    <x v="12"/>
    <x v="2"/>
  </r>
  <r>
    <x v="61"/>
    <x v="128"/>
    <n v="3.4188034188034186"/>
    <x v="12"/>
    <x v="2"/>
  </r>
  <r>
    <x v="61"/>
    <x v="129"/>
    <n v="8.5470085470085468"/>
    <x v="12"/>
    <x v="2"/>
  </r>
  <r>
    <x v="61"/>
    <x v="130"/>
    <n v="30.76923076923077"/>
    <x v="12"/>
    <x v="2"/>
  </r>
  <r>
    <x v="61"/>
    <x v="131"/>
    <n v="18.803418803418804"/>
    <x v="12"/>
    <x v="2"/>
  </r>
  <r>
    <x v="61"/>
    <x v="4"/>
    <n v="5.982905982905983"/>
    <x v="12"/>
    <x v="2"/>
  </r>
  <r>
    <x v="62"/>
    <x v="127"/>
    <n v="16.949152542372882"/>
    <x v="12"/>
    <x v="2"/>
  </r>
  <r>
    <x v="62"/>
    <x v="128"/>
    <n v="0"/>
    <x v="12"/>
    <x v="2"/>
  </r>
  <r>
    <x v="62"/>
    <x v="129"/>
    <n v="1.6949152542372881"/>
    <x v="12"/>
    <x v="2"/>
  </r>
  <r>
    <x v="62"/>
    <x v="130"/>
    <n v="55.932203389830505"/>
    <x v="12"/>
    <x v="2"/>
  </r>
  <r>
    <x v="62"/>
    <x v="131"/>
    <n v="19.491525423728813"/>
    <x v="12"/>
    <x v="2"/>
  </r>
  <r>
    <x v="62"/>
    <x v="4"/>
    <n v="5.9322033898305087"/>
    <x v="12"/>
    <x v="2"/>
  </r>
  <r>
    <x v="63"/>
    <x v="127"/>
    <n v="20.338983050847457"/>
    <x v="12"/>
    <x v="2"/>
  </r>
  <r>
    <x v="63"/>
    <x v="128"/>
    <n v="0.84745762711864403"/>
    <x v="12"/>
    <x v="2"/>
  </r>
  <r>
    <x v="63"/>
    <x v="129"/>
    <n v="2.5423728813559321"/>
    <x v="12"/>
    <x v="2"/>
  </r>
  <r>
    <x v="63"/>
    <x v="130"/>
    <n v="50.847457627118644"/>
    <x v="12"/>
    <x v="2"/>
  </r>
  <r>
    <x v="63"/>
    <x v="131"/>
    <n v="19.491525423728813"/>
    <x v="12"/>
    <x v="2"/>
  </r>
  <r>
    <x v="63"/>
    <x v="4"/>
    <n v="5.9322033898305087"/>
    <x v="12"/>
    <x v="2"/>
  </r>
  <r>
    <x v="64"/>
    <x v="127"/>
    <n v="16.101694915254239"/>
    <x v="12"/>
    <x v="2"/>
  </r>
  <r>
    <x v="64"/>
    <x v="128"/>
    <n v="1.6949152542372881"/>
    <x v="12"/>
    <x v="2"/>
  </r>
  <r>
    <x v="64"/>
    <x v="129"/>
    <n v="2.5423728813559321"/>
    <x v="12"/>
    <x v="2"/>
  </r>
  <r>
    <x v="64"/>
    <x v="130"/>
    <n v="55.084745762711862"/>
    <x v="12"/>
    <x v="2"/>
  </r>
  <r>
    <x v="64"/>
    <x v="131"/>
    <n v="19.491525423728813"/>
    <x v="12"/>
    <x v="2"/>
  </r>
  <r>
    <x v="64"/>
    <x v="4"/>
    <n v="5.9322033898305087"/>
    <x v="12"/>
    <x v="2"/>
  </r>
  <r>
    <x v="65"/>
    <x v="127"/>
    <n v="6.7796610169491522"/>
    <x v="12"/>
    <x v="2"/>
  </r>
  <r>
    <x v="65"/>
    <x v="128"/>
    <n v="0"/>
    <x v="12"/>
    <x v="2"/>
  </r>
  <r>
    <x v="65"/>
    <x v="129"/>
    <n v="0"/>
    <x v="12"/>
    <x v="2"/>
  </r>
  <r>
    <x v="65"/>
    <x v="130"/>
    <n v="67.79661016949153"/>
    <x v="12"/>
    <x v="2"/>
  </r>
  <r>
    <x v="65"/>
    <x v="131"/>
    <n v="19.491525423728813"/>
    <x v="12"/>
    <x v="2"/>
  </r>
  <r>
    <x v="65"/>
    <x v="4"/>
    <n v="5.9322033898305087"/>
    <x v="12"/>
    <x v="2"/>
  </r>
  <r>
    <x v="66"/>
    <x v="127"/>
    <n v="32.203389830508478"/>
    <x v="12"/>
    <x v="2"/>
  </r>
  <r>
    <x v="66"/>
    <x v="128"/>
    <n v="16.949152542372882"/>
    <x v="12"/>
    <x v="2"/>
  </r>
  <r>
    <x v="66"/>
    <x v="129"/>
    <n v="0.84745762711864403"/>
    <x v="12"/>
    <x v="2"/>
  </r>
  <r>
    <x v="66"/>
    <x v="130"/>
    <n v="25.423728813559322"/>
    <x v="12"/>
    <x v="2"/>
  </r>
  <r>
    <x v="66"/>
    <x v="131"/>
    <n v="19.491525423728813"/>
    <x v="12"/>
    <x v="2"/>
  </r>
  <r>
    <x v="66"/>
    <x v="4"/>
    <n v="5.9322033898305087"/>
    <x v="12"/>
    <x v="2"/>
  </r>
  <r>
    <x v="61"/>
    <x v="127"/>
    <n v="36.363636363636367"/>
    <x v="13"/>
    <x v="2"/>
  </r>
  <r>
    <x v="61"/>
    <x v="128"/>
    <n v="5.1948051948051948"/>
    <x v="13"/>
    <x v="2"/>
  </r>
  <r>
    <x v="61"/>
    <x v="129"/>
    <n v="3.8961038961038961"/>
    <x v="13"/>
    <x v="2"/>
  </r>
  <r>
    <x v="61"/>
    <x v="130"/>
    <n v="31.168831168831169"/>
    <x v="13"/>
    <x v="2"/>
  </r>
  <r>
    <x v="61"/>
    <x v="131"/>
    <n v="22.077922077922079"/>
    <x v="13"/>
    <x v="2"/>
  </r>
  <r>
    <x v="61"/>
    <x v="4"/>
    <n v="1.2987012987012987"/>
    <x v="13"/>
    <x v="2"/>
  </r>
  <r>
    <x v="62"/>
    <x v="127"/>
    <n v="10.38961038961039"/>
    <x v="13"/>
    <x v="2"/>
  </r>
  <r>
    <x v="62"/>
    <x v="128"/>
    <n v="1.2987012987012987"/>
    <x v="13"/>
    <x v="2"/>
  </r>
  <r>
    <x v="62"/>
    <x v="129"/>
    <n v="1.2987012987012987"/>
    <x v="13"/>
    <x v="2"/>
  </r>
  <r>
    <x v="62"/>
    <x v="130"/>
    <n v="63.636363636363633"/>
    <x v="13"/>
    <x v="2"/>
  </r>
  <r>
    <x v="62"/>
    <x v="131"/>
    <n v="22.077922077922079"/>
    <x v="13"/>
    <x v="2"/>
  </r>
  <r>
    <x v="62"/>
    <x v="4"/>
    <n v="1.2987012987012987"/>
    <x v="13"/>
    <x v="2"/>
  </r>
  <r>
    <x v="63"/>
    <x v="127"/>
    <n v="11.688311688311689"/>
    <x v="13"/>
    <x v="2"/>
  </r>
  <r>
    <x v="63"/>
    <x v="128"/>
    <n v="1.2987012987012987"/>
    <x v="13"/>
    <x v="2"/>
  </r>
  <r>
    <x v="63"/>
    <x v="129"/>
    <n v="1.2987012987012987"/>
    <x v="13"/>
    <x v="2"/>
  </r>
  <r>
    <x v="63"/>
    <x v="130"/>
    <n v="62.337662337662337"/>
    <x v="13"/>
    <x v="2"/>
  </r>
  <r>
    <x v="63"/>
    <x v="131"/>
    <n v="22.077922077922079"/>
    <x v="13"/>
    <x v="2"/>
  </r>
  <r>
    <x v="63"/>
    <x v="4"/>
    <n v="1.2987012987012987"/>
    <x v="13"/>
    <x v="2"/>
  </r>
  <r>
    <x v="64"/>
    <x v="127"/>
    <n v="11.688311688311689"/>
    <x v="13"/>
    <x v="2"/>
  </r>
  <r>
    <x v="64"/>
    <x v="128"/>
    <n v="1.2987012987012987"/>
    <x v="13"/>
    <x v="2"/>
  </r>
  <r>
    <x v="64"/>
    <x v="129"/>
    <n v="1.2987012987012987"/>
    <x v="13"/>
    <x v="2"/>
  </r>
  <r>
    <x v="64"/>
    <x v="130"/>
    <n v="62.337662337662337"/>
    <x v="13"/>
    <x v="2"/>
  </r>
  <r>
    <x v="64"/>
    <x v="131"/>
    <n v="22.077922077922079"/>
    <x v="13"/>
    <x v="2"/>
  </r>
  <r>
    <x v="64"/>
    <x v="4"/>
    <n v="1.2987012987012987"/>
    <x v="13"/>
    <x v="2"/>
  </r>
  <r>
    <x v="65"/>
    <x v="127"/>
    <n v="14.285714285714286"/>
    <x v="13"/>
    <x v="2"/>
  </r>
  <r>
    <x v="65"/>
    <x v="128"/>
    <n v="1.2987012987012987"/>
    <x v="13"/>
    <x v="2"/>
  </r>
  <r>
    <x v="65"/>
    <x v="129"/>
    <n v="0"/>
    <x v="13"/>
    <x v="2"/>
  </r>
  <r>
    <x v="65"/>
    <x v="130"/>
    <n v="61.038961038961041"/>
    <x v="13"/>
    <x v="2"/>
  </r>
  <r>
    <x v="65"/>
    <x v="131"/>
    <n v="22.077922077922079"/>
    <x v="13"/>
    <x v="2"/>
  </r>
  <r>
    <x v="65"/>
    <x v="4"/>
    <n v="1.2987012987012987"/>
    <x v="13"/>
    <x v="2"/>
  </r>
  <r>
    <x v="66"/>
    <x v="127"/>
    <n v="37.662337662337663"/>
    <x v="13"/>
    <x v="2"/>
  </r>
  <r>
    <x v="66"/>
    <x v="128"/>
    <n v="14.285714285714286"/>
    <x v="13"/>
    <x v="2"/>
  </r>
  <r>
    <x v="66"/>
    <x v="129"/>
    <n v="6.4935064935064934"/>
    <x v="13"/>
    <x v="2"/>
  </r>
  <r>
    <x v="66"/>
    <x v="130"/>
    <n v="18.181818181818183"/>
    <x v="13"/>
    <x v="2"/>
  </r>
  <r>
    <x v="66"/>
    <x v="131"/>
    <n v="22.077922077922079"/>
    <x v="13"/>
    <x v="2"/>
  </r>
  <r>
    <x v="66"/>
    <x v="4"/>
    <n v="1.2987012987012987"/>
    <x v="13"/>
    <x v="2"/>
  </r>
  <r>
    <x v="61"/>
    <x v="127"/>
    <n v="8.3333333333333339"/>
    <x v="14"/>
    <x v="2"/>
  </r>
  <r>
    <x v="61"/>
    <x v="128"/>
    <n v="3.5714285714285716"/>
    <x v="14"/>
    <x v="2"/>
  </r>
  <r>
    <x v="61"/>
    <x v="129"/>
    <n v="8.3333333333333339"/>
    <x v="14"/>
    <x v="2"/>
  </r>
  <r>
    <x v="61"/>
    <x v="130"/>
    <n v="13.095238095238095"/>
    <x v="14"/>
    <x v="2"/>
  </r>
  <r>
    <x v="61"/>
    <x v="131"/>
    <n v="52.38095238095238"/>
    <x v="14"/>
    <x v="2"/>
  </r>
  <r>
    <x v="61"/>
    <x v="4"/>
    <n v="14.285714285714286"/>
    <x v="14"/>
    <x v="2"/>
  </r>
  <r>
    <x v="62"/>
    <x v="127"/>
    <n v="2.3809523809523809"/>
    <x v="14"/>
    <x v="2"/>
  </r>
  <r>
    <x v="62"/>
    <x v="128"/>
    <n v="1.1904761904761905"/>
    <x v="14"/>
    <x v="2"/>
  </r>
  <r>
    <x v="62"/>
    <x v="129"/>
    <n v="0"/>
    <x v="14"/>
    <x v="2"/>
  </r>
  <r>
    <x v="62"/>
    <x v="130"/>
    <n v="29.761904761904763"/>
    <x v="14"/>
    <x v="2"/>
  </r>
  <r>
    <x v="62"/>
    <x v="131"/>
    <n v="52.38095238095238"/>
    <x v="14"/>
    <x v="2"/>
  </r>
  <r>
    <x v="62"/>
    <x v="4"/>
    <n v="14.285714285714286"/>
    <x v="14"/>
    <x v="2"/>
  </r>
  <r>
    <x v="63"/>
    <x v="127"/>
    <n v="0"/>
    <x v="14"/>
    <x v="2"/>
  </r>
  <r>
    <x v="63"/>
    <x v="128"/>
    <n v="2.3809523809523809"/>
    <x v="14"/>
    <x v="2"/>
  </r>
  <r>
    <x v="63"/>
    <x v="129"/>
    <n v="0"/>
    <x v="14"/>
    <x v="2"/>
  </r>
  <r>
    <x v="63"/>
    <x v="130"/>
    <n v="30.952380952380953"/>
    <x v="14"/>
    <x v="2"/>
  </r>
  <r>
    <x v="63"/>
    <x v="131"/>
    <n v="52.38095238095238"/>
    <x v="14"/>
    <x v="2"/>
  </r>
  <r>
    <x v="63"/>
    <x v="4"/>
    <n v="14.285714285714286"/>
    <x v="14"/>
    <x v="2"/>
  </r>
  <r>
    <x v="64"/>
    <x v="127"/>
    <n v="1.1904761904761905"/>
    <x v="14"/>
    <x v="2"/>
  </r>
  <r>
    <x v="64"/>
    <x v="128"/>
    <n v="3.5714285714285716"/>
    <x v="14"/>
    <x v="2"/>
  </r>
  <r>
    <x v="64"/>
    <x v="129"/>
    <n v="1.1904761904761905"/>
    <x v="14"/>
    <x v="2"/>
  </r>
  <r>
    <x v="64"/>
    <x v="130"/>
    <n v="27.38095238095238"/>
    <x v="14"/>
    <x v="2"/>
  </r>
  <r>
    <x v="64"/>
    <x v="131"/>
    <n v="52.38095238095238"/>
    <x v="14"/>
    <x v="2"/>
  </r>
  <r>
    <x v="64"/>
    <x v="4"/>
    <n v="14.285714285714286"/>
    <x v="14"/>
    <x v="2"/>
  </r>
  <r>
    <x v="65"/>
    <x v="127"/>
    <n v="0"/>
    <x v="14"/>
    <x v="2"/>
  </r>
  <r>
    <x v="65"/>
    <x v="128"/>
    <n v="0"/>
    <x v="14"/>
    <x v="2"/>
  </r>
  <r>
    <x v="65"/>
    <x v="129"/>
    <n v="0"/>
    <x v="14"/>
    <x v="2"/>
  </r>
  <r>
    <x v="65"/>
    <x v="130"/>
    <n v="33.333333333333336"/>
    <x v="14"/>
    <x v="2"/>
  </r>
  <r>
    <x v="65"/>
    <x v="131"/>
    <n v="52.38095238095238"/>
    <x v="14"/>
    <x v="2"/>
  </r>
  <r>
    <x v="65"/>
    <x v="4"/>
    <n v="14.285714285714286"/>
    <x v="14"/>
    <x v="2"/>
  </r>
  <r>
    <x v="66"/>
    <x v="127"/>
    <n v="7.1428571428571432"/>
    <x v="14"/>
    <x v="2"/>
  </r>
  <r>
    <x v="66"/>
    <x v="128"/>
    <n v="5.9523809523809526"/>
    <x v="14"/>
    <x v="2"/>
  </r>
  <r>
    <x v="66"/>
    <x v="129"/>
    <n v="0"/>
    <x v="14"/>
    <x v="2"/>
  </r>
  <r>
    <x v="66"/>
    <x v="130"/>
    <n v="20.238095238095237"/>
    <x v="14"/>
    <x v="2"/>
  </r>
  <r>
    <x v="66"/>
    <x v="131"/>
    <n v="52.38095238095238"/>
    <x v="14"/>
    <x v="2"/>
  </r>
  <r>
    <x v="66"/>
    <x v="4"/>
    <n v="14.285714285714286"/>
    <x v="14"/>
    <x v="2"/>
  </r>
  <r>
    <x v="61"/>
    <x v="127"/>
    <n v="35.483870967741936"/>
    <x v="15"/>
    <x v="2"/>
  </r>
  <r>
    <x v="61"/>
    <x v="128"/>
    <n v="10.75268817204301"/>
    <x v="15"/>
    <x v="2"/>
  </r>
  <r>
    <x v="61"/>
    <x v="129"/>
    <n v="5.376344086021505"/>
    <x v="15"/>
    <x v="2"/>
  </r>
  <r>
    <x v="61"/>
    <x v="130"/>
    <n v="24.731182795698924"/>
    <x v="15"/>
    <x v="2"/>
  </r>
  <r>
    <x v="61"/>
    <x v="131"/>
    <n v="12.903225806451612"/>
    <x v="15"/>
    <x v="2"/>
  </r>
  <r>
    <x v="61"/>
    <x v="4"/>
    <n v="10.75268817204301"/>
    <x v="15"/>
    <x v="2"/>
  </r>
  <r>
    <x v="62"/>
    <x v="127"/>
    <n v="9.67741935483871"/>
    <x v="15"/>
    <x v="2"/>
  </r>
  <r>
    <x v="62"/>
    <x v="128"/>
    <n v="4.301075268817204"/>
    <x v="15"/>
    <x v="2"/>
  </r>
  <r>
    <x v="62"/>
    <x v="129"/>
    <n v="0"/>
    <x v="15"/>
    <x v="2"/>
  </r>
  <r>
    <x v="62"/>
    <x v="130"/>
    <n v="62.365591397849464"/>
    <x v="15"/>
    <x v="2"/>
  </r>
  <r>
    <x v="62"/>
    <x v="131"/>
    <n v="12.903225806451612"/>
    <x v="15"/>
    <x v="2"/>
  </r>
  <r>
    <x v="62"/>
    <x v="4"/>
    <n v="10.75268817204301"/>
    <x v="15"/>
    <x v="2"/>
  </r>
  <r>
    <x v="63"/>
    <x v="127"/>
    <n v="8.6021505376344081"/>
    <x v="15"/>
    <x v="2"/>
  </r>
  <r>
    <x v="63"/>
    <x v="128"/>
    <n v="5.376344086021505"/>
    <x v="15"/>
    <x v="2"/>
  </r>
  <r>
    <x v="63"/>
    <x v="129"/>
    <n v="1.075268817204301"/>
    <x v="15"/>
    <x v="2"/>
  </r>
  <r>
    <x v="63"/>
    <x v="130"/>
    <n v="61.29032258064516"/>
    <x v="15"/>
    <x v="2"/>
  </r>
  <r>
    <x v="63"/>
    <x v="131"/>
    <n v="12.903225806451612"/>
    <x v="15"/>
    <x v="2"/>
  </r>
  <r>
    <x v="63"/>
    <x v="4"/>
    <n v="10.75268817204301"/>
    <x v="15"/>
    <x v="2"/>
  </r>
  <r>
    <x v="64"/>
    <x v="127"/>
    <n v="9.67741935483871"/>
    <x v="15"/>
    <x v="2"/>
  </r>
  <r>
    <x v="64"/>
    <x v="128"/>
    <n v="7.5268817204301079"/>
    <x v="15"/>
    <x v="2"/>
  </r>
  <r>
    <x v="64"/>
    <x v="129"/>
    <n v="2.150537634408602"/>
    <x v="15"/>
    <x v="2"/>
  </r>
  <r>
    <x v="64"/>
    <x v="130"/>
    <n v="56.98924731182796"/>
    <x v="15"/>
    <x v="2"/>
  </r>
  <r>
    <x v="64"/>
    <x v="131"/>
    <n v="12.903225806451612"/>
    <x v="15"/>
    <x v="2"/>
  </r>
  <r>
    <x v="64"/>
    <x v="4"/>
    <n v="10.75268817204301"/>
    <x v="15"/>
    <x v="2"/>
  </r>
  <r>
    <x v="65"/>
    <x v="127"/>
    <n v="5.376344086021505"/>
    <x v="15"/>
    <x v="2"/>
  </r>
  <r>
    <x v="65"/>
    <x v="128"/>
    <n v="5.376344086021505"/>
    <x v="15"/>
    <x v="2"/>
  </r>
  <r>
    <x v="65"/>
    <x v="129"/>
    <n v="0"/>
    <x v="15"/>
    <x v="2"/>
  </r>
  <r>
    <x v="65"/>
    <x v="130"/>
    <n v="65.591397849462368"/>
    <x v="15"/>
    <x v="2"/>
  </r>
  <r>
    <x v="65"/>
    <x v="131"/>
    <n v="12.903225806451612"/>
    <x v="15"/>
    <x v="2"/>
  </r>
  <r>
    <x v="65"/>
    <x v="4"/>
    <n v="10.75268817204301"/>
    <x v="15"/>
    <x v="2"/>
  </r>
  <r>
    <x v="66"/>
    <x v="127"/>
    <n v="30.107526881720432"/>
    <x v="15"/>
    <x v="2"/>
  </r>
  <r>
    <x v="66"/>
    <x v="128"/>
    <n v="24.731182795698924"/>
    <x v="15"/>
    <x v="2"/>
  </r>
  <r>
    <x v="66"/>
    <x v="129"/>
    <n v="1.075268817204301"/>
    <x v="15"/>
    <x v="2"/>
  </r>
  <r>
    <x v="66"/>
    <x v="130"/>
    <n v="20.43010752688172"/>
    <x v="15"/>
    <x v="2"/>
  </r>
  <r>
    <x v="66"/>
    <x v="131"/>
    <n v="12.903225806451612"/>
    <x v="15"/>
    <x v="2"/>
  </r>
  <r>
    <x v="66"/>
    <x v="4"/>
    <n v="10.75268817204301"/>
    <x v="15"/>
    <x v="2"/>
  </r>
  <r>
    <x v="61"/>
    <x v="127"/>
    <n v="42.603550295857985"/>
    <x v="16"/>
    <x v="2"/>
  </r>
  <r>
    <x v="61"/>
    <x v="128"/>
    <n v="8.8757396449704142"/>
    <x v="16"/>
    <x v="2"/>
  </r>
  <r>
    <x v="61"/>
    <x v="129"/>
    <n v="7.6923076923076925"/>
    <x v="16"/>
    <x v="2"/>
  </r>
  <r>
    <x v="61"/>
    <x v="130"/>
    <n v="21.893491124260354"/>
    <x v="16"/>
    <x v="2"/>
  </r>
  <r>
    <x v="61"/>
    <x v="131"/>
    <n v="14.792899408284024"/>
    <x v="16"/>
    <x v="2"/>
  </r>
  <r>
    <x v="61"/>
    <x v="4"/>
    <n v="4.1420118343195265"/>
    <x v="16"/>
    <x v="2"/>
  </r>
  <r>
    <x v="62"/>
    <x v="127"/>
    <n v="19.886363636363637"/>
    <x v="16"/>
    <x v="2"/>
  </r>
  <r>
    <x v="62"/>
    <x v="128"/>
    <n v="1.7045454545454546"/>
    <x v="16"/>
    <x v="2"/>
  </r>
  <r>
    <x v="62"/>
    <x v="129"/>
    <n v="2.2727272727272729"/>
    <x v="16"/>
    <x v="2"/>
  </r>
  <r>
    <x v="62"/>
    <x v="130"/>
    <n v="55.113636363636367"/>
    <x v="16"/>
    <x v="2"/>
  </r>
  <r>
    <x v="62"/>
    <x v="131"/>
    <n v="15.909090909090908"/>
    <x v="16"/>
    <x v="2"/>
  </r>
  <r>
    <x v="62"/>
    <x v="4"/>
    <n v="5.1136363636363633"/>
    <x v="16"/>
    <x v="2"/>
  </r>
  <r>
    <x v="63"/>
    <x v="127"/>
    <n v="14.204545454545455"/>
    <x v="16"/>
    <x v="2"/>
  </r>
  <r>
    <x v="63"/>
    <x v="128"/>
    <n v="3.9772727272727271"/>
    <x v="16"/>
    <x v="2"/>
  </r>
  <r>
    <x v="63"/>
    <x v="129"/>
    <n v="1.1363636363636365"/>
    <x v="16"/>
    <x v="2"/>
  </r>
  <r>
    <x v="63"/>
    <x v="130"/>
    <n v="59.659090909090907"/>
    <x v="16"/>
    <x v="2"/>
  </r>
  <r>
    <x v="63"/>
    <x v="131"/>
    <n v="15.909090909090908"/>
    <x v="16"/>
    <x v="2"/>
  </r>
  <r>
    <x v="63"/>
    <x v="4"/>
    <n v="5.1136363636363633"/>
    <x v="16"/>
    <x v="2"/>
  </r>
  <r>
    <x v="64"/>
    <x v="127"/>
    <n v="22.413793103448278"/>
    <x v="16"/>
    <x v="2"/>
  </r>
  <r>
    <x v="64"/>
    <x v="128"/>
    <n v="4.0229885057471266"/>
    <x v="16"/>
    <x v="2"/>
  </r>
  <r>
    <x v="64"/>
    <x v="129"/>
    <n v="0.57471264367816088"/>
    <x v="16"/>
    <x v="2"/>
  </r>
  <r>
    <x v="64"/>
    <x v="130"/>
    <n v="52.298850574712645"/>
    <x v="16"/>
    <x v="2"/>
  </r>
  <r>
    <x v="64"/>
    <x v="131"/>
    <n v="16.091954022988507"/>
    <x v="16"/>
    <x v="2"/>
  </r>
  <r>
    <x v="64"/>
    <x v="4"/>
    <n v="4.5977011494252871"/>
    <x v="16"/>
    <x v="2"/>
  </r>
  <r>
    <x v="65"/>
    <x v="127"/>
    <n v="10.227272727272727"/>
    <x v="16"/>
    <x v="2"/>
  </r>
  <r>
    <x v="65"/>
    <x v="128"/>
    <n v="2.8409090909090908"/>
    <x v="16"/>
    <x v="2"/>
  </r>
  <r>
    <x v="65"/>
    <x v="129"/>
    <n v="0.56818181818181823"/>
    <x v="16"/>
    <x v="2"/>
  </r>
  <r>
    <x v="65"/>
    <x v="130"/>
    <n v="65.340909090909093"/>
    <x v="16"/>
    <x v="2"/>
  </r>
  <r>
    <x v="65"/>
    <x v="131"/>
    <n v="15.909090909090908"/>
    <x v="16"/>
    <x v="2"/>
  </r>
  <r>
    <x v="65"/>
    <x v="4"/>
    <n v="5.1136363636363633"/>
    <x v="16"/>
    <x v="2"/>
  </r>
  <r>
    <x v="66"/>
    <x v="127"/>
    <n v="37.5"/>
    <x v="16"/>
    <x v="2"/>
  </r>
  <r>
    <x v="66"/>
    <x v="128"/>
    <n v="18.75"/>
    <x v="16"/>
    <x v="2"/>
  </r>
  <r>
    <x v="66"/>
    <x v="129"/>
    <n v="1.1363636363636365"/>
    <x v="16"/>
    <x v="2"/>
  </r>
  <r>
    <x v="66"/>
    <x v="130"/>
    <n v="21.59090909090909"/>
    <x v="16"/>
    <x v="2"/>
  </r>
  <r>
    <x v="66"/>
    <x v="131"/>
    <n v="15.909090909090908"/>
    <x v="16"/>
    <x v="2"/>
  </r>
  <r>
    <x v="66"/>
    <x v="4"/>
    <n v="5.1136363636363633"/>
    <x v="16"/>
    <x v="2"/>
  </r>
  <r>
    <x v="61"/>
    <x v="127"/>
    <n v="18.463866818009837"/>
    <x v="0"/>
    <x v="3"/>
  </r>
  <r>
    <x v="61"/>
    <x v="128"/>
    <n v="4.4457056375331065"/>
    <x v="0"/>
    <x v="3"/>
  </r>
  <r>
    <x v="61"/>
    <x v="129"/>
    <n v="5.8077941732879301"/>
    <x v="0"/>
    <x v="3"/>
  </r>
  <r>
    <x v="61"/>
    <x v="130"/>
    <n v="27.222852818766555"/>
    <x v="0"/>
    <x v="3"/>
  </r>
  <r>
    <x v="61"/>
    <x v="131"/>
    <n v="28.963299281119941"/>
    <x v="0"/>
    <x v="3"/>
  </r>
  <r>
    <x v="61"/>
    <x v="4"/>
    <n v="15.418085508891412"/>
    <x v="0"/>
    <x v="3"/>
  </r>
  <r>
    <x v="62"/>
    <x v="127"/>
    <n v="7.8148425787106444"/>
    <x v="0"/>
    <x v="3"/>
  </r>
  <r>
    <x v="62"/>
    <x v="128"/>
    <n v="0.91829085457271364"/>
    <x v="0"/>
    <x v="3"/>
  </r>
  <r>
    <x v="62"/>
    <x v="129"/>
    <n v="0.80584707646176912"/>
    <x v="0"/>
    <x v="3"/>
  </r>
  <r>
    <x v="62"/>
    <x v="130"/>
    <n v="46.270614692653673"/>
    <x v="0"/>
    <x v="3"/>
  </r>
  <r>
    <x v="62"/>
    <x v="131"/>
    <n v="28.954272863568217"/>
    <x v="0"/>
    <x v="3"/>
  </r>
  <r>
    <x v="62"/>
    <x v="4"/>
    <n v="15.292353823088456"/>
    <x v="0"/>
    <x v="3"/>
  </r>
  <r>
    <x v="63"/>
    <x v="127"/>
    <n v="7.6735459662288932"/>
    <x v="0"/>
    <x v="3"/>
  </r>
  <r>
    <x v="63"/>
    <x v="128"/>
    <n v="3.2082551594746715"/>
    <x v="0"/>
    <x v="3"/>
  </r>
  <r>
    <x v="63"/>
    <x v="129"/>
    <n v="0.80675422138836772"/>
    <x v="0"/>
    <x v="3"/>
  </r>
  <r>
    <x v="63"/>
    <x v="130"/>
    <n v="44.090056285178235"/>
    <x v="0"/>
    <x v="3"/>
  </r>
  <r>
    <x v="63"/>
    <x v="131"/>
    <n v="28.930581613508444"/>
    <x v="0"/>
    <x v="3"/>
  </r>
  <r>
    <x v="63"/>
    <x v="4"/>
    <n v="15.328330206378986"/>
    <x v="0"/>
    <x v="3"/>
  </r>
  <r>
    <x v="64"/>
    <x v="127"/>
    <n v="9.4126506024096379"/>
    <x v="0"/>
    <x v="3"/>
  </r>
  <r>
    <x v="64"/>
    <x v="128"/>
    <n v="2.0519578313253013"/>
    <x v="0"/>
    <x v="3"/>
  </r>
  <r>
    <x v="64"/>
    <x v="129"/>
    <n v="1.7319277108433735"/>
    <x v="0"/>
    <x v="3"/>
  </r>
  <r>
    <x v="64"/>
    <x v="130"/>
    <n v="42.46987951807229"/>
    <x v="0"/>
    <x v="3"/>
  </r>
  <r>
    <x v="64"/>
    <x v="131"/>
    <n v="29.009789156626507"/>
    <x v="0"/>
    <x v="3"/>
  </r>
  <r>
    <x v="64"/>
    <x v="4"/>
    <n v="15.361445783132529"/>
    <x v="0"/>
    <x v="3"/>
  </r>
  <r>
    <x v="65"/>
    <x v="127"/>
    <n v="5.3973013493253372"/>
    <x v="0"/>
    <x v="3"/>
  </r>
  <r>
    <x v="65"/>
    <x v="128"/>
    <n v="1.7616191904047975"/>
    <x v="0"/>
    <x v="3"/>
  </r>
  <r>
    <x v="65"/>
    <x v="129"/>
    <n v="0.46851574212893554"/>
    <x v="0"/>
    <x v="3"/>
  </r>
  <r>
    <x v="65"/>
    <x v="130"/>
    <n v="48.125937031484256"/>
    <x v="0"/>
    <x v="3"/>
  </r>
  <r>
    <x v="65"/>
    <x v="131"/>
    <n v="28.954272863568217"/>
    <x v="0"/>
    <x v="3"/>
  </r>
  <r>
    <x v="65"/>
    <x v="4"/>
    <n v="15.311094452773613"/>
    <x v="0"/>
    <x v="3"/>
  </r>
  <r>
    <x v="66"/>
    <x v="127"/>
    <n v="23.692596063730086"/>
    <x v="0"/>
    <x v="3"/>
  </r>
  <r>
    <x v="66"/>
    <x v="128"/>
    <n v="13.008434864104967"/>
    <x v="0"/>
    <x v="3"/>
  </r>
  <r>
    <x v="66"/>
    <x v="129"/>
    <n v="1.6494845360824741"/>
    <x v="0"/>
    <x v="3"/>
  </r>
  <r>
    <x v="66"/>
    <x v="130"/>
    <n v="17.544517338331772"/>
    <x v="0"/>
    <x v="3"/>
  </r>
  <r>
    <x v="66"/>
    <x v="131"/>
    <n v="28.959700093720713"/>
    <x v="0"/>
    <x v="3"/>
  </r>
  <r>
    <x v="66"/>
    <x v="4"/>
    <n v="15.313964386129335"/>
    <x v="0"/>
    <x v="3"/>
  </r>
  <r>
    <x v="61"/>
    <x v="127"/>
    <n v="40.347666971637693"/>
    <x v="1"/>
    <x v="3"/>
  </r>
  <r>
    <x v="61"/>
    <x v="128"/>
    <n v="5.1235132662397076"/>
    <x v="1"/>
    <x v="3"/>
  </r>
  <r>
    <x v="61"/>
    <x v="129"/>
    <n v="8.6916742909423608"/>
    <x v="1"/>
    <x v="3"/>
  </r>
  <r>
    <x v="61"/>
    <x v="130"/>
    <n v="26.989935956084171"/>
    <x v="1"/>
    <x v="3"/>
  </r>
  <r>
    <x v="61"/>
    <x v="131"/>
    <n v="14.455626715462031"/>
    <x v="1"/>
    <x v="3"/>
  </r>
  <r>
    <x v="61"/>
    <x v="4"/>
    <n v="5.2150045745654161"/>
    <x v="1"/>
    <x v="3"/>
  </r>
  <r>
    <x v="62"/>
    <x v="127"/>
    <n v="21.020228671943713"/>
    <x v="1"/>
    <x v="3"/>
  </r>
  <r>
    <x v="62"/>
    <x v="128"/>
    <n v="1.3192612137203166"/>
    <x v="1"/>
    <x v="3"/>
  </r>
  <r>
    <x v="62"/>
    <x v="129"/>
    <n v="1.4072119613016711"/>
    <x v="1"/>
    <x v="3"/>
  </r>
  <r>
    <x v="62"/>
    <x v="130"/>
    <n v="56.3764291996482"/>
    <x v="1"/>
    <x v="3"/>
  </r>
  <r>
    <x v="62"/>
    <x v="131"/>
    <n v="14.951627088830255"/>
    <x v="1"/>
    <x v="3"/>
  </r>
  <r>
    <x v="62"/>
    <x v="4"/>
    <n v="5.1011433597185576"/>
    <x v="1"/>
    <x v="3"/>
  </r>
  <r>
    <x v="63"/>
    <x v="127"/>
    <n v="18.959435626102294"/>
    <x v="1"/>
    <x v="3"/>
  </r>
  <r>
    <x v="63"/>
    <x v="128"/>
    <n v="5.0264550264550261"/>
    <x v="1"/>
    <x v="3"/>
  </r>
  <r>
    <x v="63"/>
    <x v="129"/>
    <n v="0.9700176366843033"/>
    <x v="1"/>
    <x v="3"/>
  </r>
  <r>
    <x v="63"/>
    <x v="130"/>
    <n v="55.114638447971778"/>
    <x v="1"/>
    <x v="3"/>
  </r>
  <r>
    <x v="63"/>
    <x v="131"/>
    <n v="14.814814814814815"/>
    <x v="1"/>
    <x v="3"/>
  </r>
  <r>
    <x v="63"/>
    <x v="4"/>
    <n v="5.2028218694885364"/>
    <x v="1"/>
    <x v="3"/>
  </r>
  <r>
    <x v="64"/>
    <x v="127"/>
    <n v="22.271914132379248"/>
    <x v="1"/>
    <x v="3"/>
  </r>
  <r>
    <x v="64"/>
    <x v="128"/>
    <n v="2.5939177101967799"/>
    <x v="1"/>
    <x v="3"/>
  </r>
  <r>
    <x v="64"/>
    <x v="129"/>
    <n v="3.1305903398926653"/>
    <x v="1"/>
    <x v="3"/>
  </r>
  <r>
    <x v="64"/>
    <x v="130"/>
    <n v="51.967799642218246"/>
    <x v="1"/>
    <x v="3"/>
  </r>
  <r>
    <x v="64"/>
    <x v="131"/>
    <n v="14.847942754919499"/>
    <x v="1"/>
    <x v="3"/>
  </r>
  <r>
    <x v="64"/>
    <x v="4"/>
    <n v="5.1878354203935597"/>
    <x v="1"/>
    <x v="3"/>
  </r>
  <r>
    <x v="65"/>
    <x v="127"/>
    <n v="9.9384344766930521"/>
    <x v="1"/>
    <x v="3"/>
  </r>
  <r>
    <x v="65"/>
    <x v="128"/>
    <n v="2.0228671943711523"/>
    <x v="1"/>
    <x v="3"/>
  </r>
  <r>
    <x v="65"/>
    <x v="129"/>
    <n v="0.43975373790677219"/>
    <x v="1"/>
    <x v="3"/>
  </r>
  <r>
    <x v="65"/>
    <x v="130"/>
    <n v="67.458223394898852"/>
    <x v="1"/>
    <x v="3"/>
  </r>
  <r>
    <x v="65"/>
    <x v="131"/>
    <n v="14.951627088830255"/>
    <x v="1"/>
    <x v="3"/>
  </r>
  <r>
    <x v="65"/>
    <x v="4"/>
    <n v="5.1890941072999119"/>
    <x v="1"/>
    <x v="3"/>
  </r>
  <r>
    <x v="66"/>
    <x v="127"/>
    <n v="41.637323943661968"/>
    <x v="1"/>
    <x v="3"/>
  </r>
  <r>
    <x v="66"/>
    <x v="128"/>
    <n v="18.75"/>
    <x v="1"/>
    <x v="3"/>
  </r>
  <r>
    <x v="66"/>
    <x v="129"/>
    <n v="2.0246478873239435"/>
    <x v="1"/>
    <x v="3"/>
  </r>
  <r>
    <x v="66"/>
    <x v="130"/>
    <n v="17.6056338028169"/>
    <x v="1"/>
    <x v="3"/>
  </r>
  <r>
    <x v="66"/>
    <x v="131"/>
    <n v="14.964788732394366"/>
    <x v="1"/>
    <x v="3"/>
  </r>
  <r>
    <x v="66"/>
    <x v="4"/>
    <n v="5.193661971830986"/>
    <x v="1"/>
    <x v="3"/>
  </r>
  <r>
    <x v="61"/>
    <x v="127"/>
    <n v="4.2519685039370083"/>
    <x v="2"/>
    <x v="3"/>
  </r>
  <r>
    <x v="61"/>
    <x v="128"/>
    <n v="3.0446194225721785"/>
    <x v="2"/>
    <x v="3"/>
  </r>
  <r>
    <x v="61"/>
    <x v="129"/>
    <n v="3.622047244094488"/>
    <x v="2"/>
    <x v="3"/>
  </r>
  <r>
    <x v="61"/>
    <x v="130"/>
    <n v="18.635170603674542"/>
    <x v="2"/>
    <x v="3"/>
  </r>
  <r>
    <x v="61"/>
    <x v="131"/>
    <n v="45.354330708661415"/>
    <x v="2"/>
    <x v="3"/>
  </r>
  <r>
    <x v="61"/>
    <x v="4"/>
    <n v="25.144356955380577"/>
    <x v="2"/>
    <x v="3"/>
  </r>
  <r>
    <x v="62"/>
    <x v="127"/>
    <n v="1.0482180293501049"/>
    <x v="2"/>
    <x v="3"/>
  </r>
  <r>
    <x v="62"/>
    <x v="128"/>
    <n v="0.5765199161425576"/>
    <x v="2"/>
    <x v="3"/>
  </r>
  <r>
    <x v="62"/>
    <x v="129"/>
    <n v="0.41928721174004191"/>
    <x v="2"/>
    <x v="3"/>
  </r>
  <r>
    <x v="62"/>
    <x v="130"/>
    <n v="27.515723270440251"/>
    <x v="2"/>
    <x v="3"/>
  </r>
  <r>
    <x v="62"/>
    <x v="131"/>
    <n v="45.335429769392036"/>
    <x v="2"/>
    <x v="3"/>
  </r>
  <r>
    <x v="62"/>
    <x v="4"/>
    <n v="25.10482180293501"/>
    <x v="2"/>
    <x v="3"/>
  </r>
  <r>
    <x v="63"/>
    <x v="127"/>
    <n v="1.5739769150052465"/>
    <x v="2"/>
    <x v="3"/>
  </r>
  <r>
    <x v="63"/>
    <x v="128"/>
    <n v="1.7838405036726128"/>
    <x v="2"/>
    <x v="3"/>
  </r>
  <r>
    <x v="63"/>
    <x v="129"/>
    <n v="0.62959076600209862"/>
    <x v="2"/>
    <x v="3"/>
  </r>
  <r>
    <x v="63"/>
    <x v="130"/>
    <n v="25.550891920251836"/>
    <x v="2"/>
    <x v="3"/>
  </r>
  <r>
    <x v="63"/>
    <x v="131"/>
    <n v="45.3305351521511"/>
    <x v="2"/>
    <x v="3"/>
  </r>
  <r>
    <x v="63"/>
    <x v="4"/>
    <n v="25.131164742917104"/>
    <x v="2"/>
    <x v="3"/>
  </r>
  <r>
    <x v="64"/>
    <x v="127"/>
    <n v="1.10062893081761"/>
    <x v="2"/>
    <x v="3"/>
  </r>
  <r>
    <x v="64"/>
    <x v="128"/>
    <n v="0.47169811320754718"/>
    <x v="2"/>
    <x v="3"/>
  </r>
  <r>
    <x v="64"/>
    <x v="129"/>
    <n v="0.52410901467505244"/>
    <x v="2"/>
    <x v="3"/>
  </r>
  <r>
    <x v="64"/>
    <x v="130"/>
    <n v="27.463312368972748"/>
    <x v="2"/>
    <x v="3"/>
  </r>
  <r>
    <x v="64"/>
    <x v="131"/>
    <n v="45.335429769392036"/>
    <x v="2"/>
    <x v="3"/>
  </r>
  <r>
    <x v="64"/>
    <x v="4"/>
    <n v="25.10482180293501"/>
    <x v="2"/>
    <x v="3"/>
  </r>
  <r>
    <x v="65"/>
    <x v="127"/>
    <n v="0.78616352201257866"/>
    <x v="2"/>
    <x v="3"/>
  </r>
  <r>
    <x v="65"/>
    <x v="128"/>
    <n v="1.1530398322851152"/>
    <x v="2"/>
    <x v="3"/>
  </r>
  <r>
    <x v="65"/>
    <x v="129"/>
    <n v="0.26205450733752622"/>
    <x v="2"/>
    <x v="3"/>
  </r>
  <r>
    <x v="65"/>
    <x v="130"/>
    <n v="27.358490566037737"/>
    <x v="2"/>
    <x v="3"/>
  </r>
  <r>
    <x v="65"/>
    <x v="131"/>
    <n v="45.335429769392036"/>
    <x v="2"/>
    <x v="3"/>
  </r>
  <r>
    <x v="65"/>
    <x v="4"/>
    <n v="25.10482180293501"/>
    <x v="2"/>
    <x v="3"/>
  </r>
  <r>
    <x v="66"/>
    <x v="127"/>
    <n v="7.2851153039832282"/>
    <x v="2"/>
    <x v="3"/>
  </r>
  <r>
    <x v="66"/>
    <x v="128"/>
    <n v="6.2893081761006293"/>
    <x v="2"/>
    <x v="3"/>
  </r>
  <r>
    <x v="66"/>
    <x v="129"/>
    <n v="0.68134171907756813"/>
    <x v="2"/>
    <x v="3"/>
  </r>
  <r>
    <x v="66"/>
    <x v="130"/>
    <n v="15.513626834381551"/>
    <x v="2"/>
    <x v="3"/>
  </r>
  <r>
    <x v="66"/>
    <x v="131"/>
    <n v="45.335429769392036"/>
    <x v="2"/>
    <x v="3"/>
  </r>
  <r>
    <x v="66"/>
    <x v="4"/>
    <n v="25.10482180293501"/>
    <x v="2"/>
    <x v="3"/>
  </r>
  <r>
    <x v="61"/>
    <x v="127"/>
    <n v="24.699599465954606"/>
    <x v="3"/>
    <x v="3"/>
  </r>
  <r>
    <x v="61"/>
    <x v="128"/>
    <n v="7.6101468624833108"/>
    <x v="3"/>
    <x v="3"/>
  </r>
  <r>
    <x v="61"/>
    <x v="129"/>
    <n v="5.8744993324432579"/>
    <x v="3"/>
    <x v="3"/>
  </r>
  <r>
    <x v="61"/>
    <x v="130"/>
    <n v="40.453938584779706"/>
    <x v="3"/>
    <x v="3"/>
  </r>
  <r>
    <x v="61"/>
    <x v="131"/>
    <n v="14.152202937249665"/>
    <x v="3"/>
    <x v="3"/>
  </r>
  <r>
    <x v="61"/>
    <x v="4"/>
    <n v="7.6101468624833108"/>
    <x v="3"/>
    <x v="3"/>
  </r>
  <r>
    <x v="62"/>
    <x v="127"/>
    <n v="10.266666666666667"/>
    <x v="3"/>
    <x v="3"/>
  </r>
  <r>
    <x v="62"/>
    <x v="128"/>
    <n v="1.8666666666666667"/>
    <x v="3"/>
    <x v="3"/>
  </r>
  <r>
    <x v="62"/>
    <x v="129"/>
    <n v="0.8"/>
    <x v="3"/>
    <x v="3"/>
  </r>
  <r>
    <x v="62"/>
    <x v="130"/>
    <n v="65.333333333333329"/>
    <x v="3"/>
    <x v="3"/>
  </r>
  <r>
    <x v="62"/>
    <x v="131"/>
    <n v="14.266666666666667"/>
    <x v="3"/>
    <x v="3"/>
  </r>
  <r>
    <x v="62"/>
    <x v="4"/>
    <n v="7.6"/>
    <x v="3"/>
    <x v="3"/>
  </r>
  <r>
    <x v="63"/>
    <x v="127"/>
    <n v="8"/>
    <x v="3"/>
    <x v="3"/>
  </r>
  <r>
    <x v="63"/>
    <x v="128"/>
    <n v="4.1333333333333337"/>
    <x v="3"/>
    <x v="3"/>
  </r>
  <r>
    <x v="63"/>
    <x v="129"/>
    <n v="0.8"/>
    <x v="3"/>
    <x v="3"/>
  </r>
  <r>
    <x v="63"/>
    <x v="130"/>
    <n v="65.333333333333329"/>
    <x v="3"/>
    <x v="3"/>
  </r>
  <r>
    <x v="63"/>
    <x v="131"/>
    <n v="14.266666666666667"/>
    <x v="3"/>
    <x v="3"/>
  </r>
  <r>
    <x v="63"/>
    <x v="4"/>
    <n v="7.6"/>
    <x v="3"/>
    <x v="3"/>
  </r>
  <r>
    <x v="64"/>
    <x v="127"/>
    <n v="16.399999999999999"/>
    <x v="3"/>
    <x v="3"/>
  </r>
  <r>
    <x v="64"/>
    <x v="128"/>
    <n v="4.9333333333333336"/>
    <x v="3"/>
    <x v="3"/>
  </r>
  <r>
    <x v="64"/>
    <x v="129"/>
    <n v="2.6666666666666665"/>
    <x v="3"/>
    <x v="3"/>
  </r>
  <r>
    <x v="64"/>
    <x v="130"/>
    <n v="54.266666666666666"/>
    <x v="3"/>
    <x v="3"/>
  </r>
  <r>
    <x v="64"/>
    <x v="131"/>
    <n v="14.266666666666667"/>
    <x v="3"/>
    <x v="3"/>
  </r>
  <r>
    <x v="64"/>
    <x v="4"/>
    <n v="7.6"/>
    <x v="3"/>
    <x v="3"/>
  </r>
  <r>
    <x v="65"/>
    <x v="127"/>
    <n v="13.066666666666666"/>
    <x v="3"/>
    <x v="3"/>
  </r>
  <r>
    <x v="65"/>
    <x v="128"/>
    <n v="4.2666666666666666"/>
    <x v="3"/>
    <x v="3"/>
  </r>
  <r>
    <x v="65"/>
    <x v="129"/>
    <n v="1.0666666666666667"/>
    <x v="3"/>
    <x v="3"/>
  </r>
  <r>
    <x v="65"/>
    <x v="130"/>
    <n v="59.866666666666667"/>
    <x v="3"/>
    <x v="3"/>
  </r>
  <r>
    <x v="65"/>
    <x v="131"/>
    <n v="14.266666666666667"/>
    <x v="3"/>
    <x v="3"/>
  </r>
  <r>
    <x v="65"/>
    <x v="4"/>
    <n v="7.6"/>
    <x v="3"/>
    <x v="3"/>
  </r>
  <r>
    <x v="66"/>
    <x v="127"/>
    <n v="37.466666666666669"/>
    <x v="3"/>
    <x v="3"/>
  </r>
  <r>
    <x v="66"/>
    <x v="128"/>
    <n v="17.2"/>
    <x v="3"/>
    <x v="3"/>
  </r>
  <r>
    <x v="66"/>
    <x v="129"/>
    <n v="2.8"/>
    <x v="3"/>
    <x v="3"/>
  </r>
  <r>
    <x v="66"/>
    <x v="130"/>
    <n v="20.666666666666668"/>
    <x v="3"/>
    <x v="3"/>
  </r>
  <r>
    <x v="66"/>
    <x v="131"/>
    <n v="14.266666666666667"/>
    <x v="3"/>
    <x v="3"/>
  </r>
  <r>
    <x v="66"/>
    <x v="4"/>
    <n v="7.6"/>
    <x v="3"/>
    <x v="3"/>
  </r>
  <r>
    <x v="61"/>
    <x v="127"/>
    <n v="10.472972972972974"/>
    <x v="4"/>
    <x v="3"/>
  </r>
  <r>
    <x v="61"/>
    <x v="128"/>
    <n v="2.0270270270270272"/>
    <x v="4"/>
    <x v="3"/>
  </r>
  <r>
    <x v="61"/>
    <x v="129"/>
    <n v="5.2364864864864868"/>
    <x v="4"/>
    <x v="3"/>
  </r>
  <r>
    <x v="61"/>
    <x v="130"/>
    <n v="31.925675675675677"/>
    <x v="4"/>
    <x v="3"/>
  </r>
  <r>
    <x v="61"/>
    <x v="131"/>
    <n v="31.25"/>
    <x v="4"/>
    <x v="3"/>
  </r>
  <r>
    <x v="61"/>
    <x v="4"/>
    <n v="19.256756756756758"/>
    <x v="4"/>
    <x v="3"/>
  </r>
  <r>
    <x v="62"/>
    <x v="127"/>
    <n v="1.6891891891891893"/>
    <x v="4"/>
    <x v="3"/>
  </r>
  <r>
    <x v="62"/>
    <x v="128"/>
    <n v="0"/>
    <x v="4"/>
    <x v="3"/>
  </r>
  <r>
    <x v="62"/>
    <x v="129"/>
    <n v="0.16891891891891891"/>
    <x v="4"/>
    <x v="3"/>
  </r>
  <r>
    <x v="62"/>
    <x v="130"/>
    <n v="47.635135135135137"/>
    <x v="4"/>
    <x v="3"/>
  </r>
  <r>
    <x v="62"/>
    <x v="131"/>
    <n v="31.25"/>
    <x v="4"/>
    <x v="3"/>
  </r>
  <r>
    <x v="62"/>
    <x v="4"/>
    <n v="19.256756756756758"/>
    <x v="4"/>
    <x v="3"/>
  </r>
  <r>
    <x v="63"/>
    <x v="127"/>
    <n v="3.3783783783783785"/>
    <x v="4"/>
    <x v="3"/>
  </r>
  <r>
    <x v="63"/>
    <x v="128"/>
    <n v="0.33783783783783783"/>
    <x v="4"/>
    <x v="3"/>
  </r>
  <r>
    <x v="63"/>
    <x v="129"/>
    <n v="0.5067567567567568"/>
    <x v="4"/>
    <x v="3"/>
  </r>
  <r>
    <x v="63"/>
    <x v="130"/>
    <n v="45.270270270270274"/>
    <x v="4"/>
    <x v="3"/>
  </r>
  <r>
    <x v="63"/>
    <x v="131"/>
    <n v="31.25"/>
    <x v="4"/>
    <x v="3"/>
  </r>
  <r>
    <x v="63"/>
    <x v="4"/>
    <n v="19.256756756756758"/>
    <x v="4"/>
    <x v="3"/>
  </r>
  <r>
    <x v="64"/>
    <x v="127"/>
    <n v="4.0540540540540544"/>
    <x v="4"/>
    <x v="3"/>
  </r>
  <r>
    <x v="64"/>
    <x v="128"/>
    <n v="1.6891891891891893"/>
    <x v="4"/>
    <x v="3"/>
  </r>
  <r>
    <x v="64"/>
    <x v="129"/>
    <n v="1.8581081081081081"/>
    <x v="4"/>
    <x v="3"/>
  </r>
  <r>
    <x v="64"/>
    <x v="130"/>
    <n v="41.891891891891895"/>
    <x v="4"/>
    <x v="3"/>
  </r>
  <r>
    <x v="64"/>
    <x v="131"/>
    <n v="31.25"/>
    <x v="4"/>
    <x v="3"/>
  </r>
  <r>
    <x v="64"/>
    <x v="4"/>
    <n v="19.256756756756758"/>
    <x v="4"/>
    <x v="3"/>
  </r>
  <r>
    <x v="65"/>
    <x v="127"/>
    <n v="1.8581081081081081"/>
    <x v="4"/>
    <x v="3"/>
  </r>
  <r>
    <x v="65"/>
    <x v="128"/>
    <n v="1.0135135135135136"/>
    <x v="4"/>
    <x v="3"/>
  </r>
  <r>
    <x v="65"/>
    <x v="129"/>
    <n v="0.67567567567567566"/>
    <x v="4"/>
    <x v="3"/>
  </r>
  <r>
    <x v="65"/>
    <x v="130"/>
    <n v="45.945945945945944"/>
    <x v="4"/>
    <x v="3"/>
  </r>
  <r>
    <x v="65"/>
    <x v="131"/>
    <n v="31.25"/>
    <x v="4"/>
    <x v="3"/>
  </r>
  <r>
    <x v="65"/>
    <x v="4"/>
    <n v="19.256756756756758"/>
    <x v="4"/>
    <x v="3"/>
  </r>
  <r>
    <x v="66"/>
    <x v="127"/>
    <n v="18.581081081081081"/>
    <x v="4"/>
    <x v="3"/>
  </r>
  <r>
    <x v="66"/>
    <x v="128"/>
    <n v="11.655405405405405"/>
    <x v="4"/>
    <x v="3"/>
  </r>
  <r>
    <x v="66"/>
    <x v="129"/>
    <n v="3.0405405405405403"/>
    <x v="4"/>
    <x v="3"/>
  </r>
  <r>
    <x v="66"/>
    <x v="130"/>
    <n v="16.216216216216218"/>
    <x v="4"/>
    <x v="3"/>
  </r>
  <r>
    <x v="66"/>
    <x v="131"/>
    <n v="31.25"/>
    <x v="4"/>
    <x v="3"/>
  </r>
  <r>
    <x v="66"/>
    <x v="4"/>
    <n v="19.256756756756758"/>
    <x v="4"/>
    <x v="3"/>
  </r>
  <r>
    <x v="61"/>
    <x v="127"/>
    <n v="8.8050314465408803"/>
    <x v="5"/>
    <x v="3"/>
  </r>
  <r>
    <x v="61"/>
    <x v="128"/>
    <n v="3.7735849056603774"/>
    <x v="5"/>
    <x v="3"/>
  </r>
  <r>
    <x v="61"/>
    <x v="129"/>
    <n v="5.0314465408805029"/>
    <x v="5"/>
    <x v="3"/>
  </r>
  <r>
    <x v="61"/>
    <x v="130"/>
    <n v="37.106918238993714"/>
    <x v="5"/>
    <x v="3"/>
  </r>
  <r>
    <x v="61"/>
    <x v="131"/>
    <n v="29.559748427672957"/>
    <x v="5"/>
    <x v="3"/>
  </r>
  <r>
    <x v="61"/>
    <x v="4"/>
    <n v="16.352201257861637"/>
    <x v="5"/>
    <x v="3"/>
  </r>
  <r>
    <x v="62"/>
    <x v="127"/>
    <n v="1.2578616352201257"/>
    <x v="5"/>
    <x v="3"/>
  </r>
  <r>
    <x v="62"/>
    <x v="128"/>
    <n v="0"/>
    <x v="5"/>
    <x v="3"/>
  </r>
  <r>
    <x v="62"/>
    <x v="129"/>
    <n v="0.62893081761006286"/>
    <x v="5"/>
    <x v="3"/>
  </r>
  <r>
    <x v="62"/>
    <x v="130"/>
    <n v="52.20125786163522"/>
    <x v="5"/>
    <x v="3"/>
  </r>
  <r>
    <x v="62"/>
    <x v="131"/>
    <n v="29.559748427672957"/>
    <x v="5"/>
    <x v="3"/>
  </r>
  <r>
    <x v="62"/>
    <x v="4"/>
    <n v="16.352201257861637"/>
    <x v="5"/>
    <x v="3"/>
  </r>
  <r>
    <x v="63"/>
    <x v="127"/>
    <n v="3.7735849056603774"/>
    <x v="5"/>
    <x v="3"/>
  </r>
  <r>
    <x v="63"/>
    <x v="128"/>
    <n v="0.62893081761006286"/>
    <x v="5"/>
    <x v="3"/>
  </r>
  <r>
    <x v="63"/>
    <x v="129"/>
    <n v="0.62893081761006286"/>
    <x v="5"/>
    <x v="3"/>
  </r>
  <r>
    <x v="63"/>
    <x v="130"/>
    <n v="49.056603773584904"/>
    <x v="5"/>
    <x v="3"/>
  </r>
  <r>
    <x v="63"/>
    <x v="131"/>
    <n v="29.559748427672957"/>
    <x v="5"/>
    <x v="3"/>
  </r>
  <r>
    <x v="63"/>
    <x v="4"/>
    <n v="16.352201257861637"/>
    <x v="5"/>
    <x v="3"/>
  </r>
  <r>
    <x v="64"/>
    <x v="127"/>
    <n v="5.0314465408805029"/>
    <x v="5"/>
    <x v="3"/>
  </r>
  <r>
    <x v="64"/>
    <x v="128"/>
    <n v="3.1446540880503147"/>
    <x v="5"/>
    <x v="3"/>
  </r>
  <r>
    <x v="64"/>
    <x v="129"/>
    <n v="3.1446540880503147"/>
    <x v="5"/>
    <x v="3"/>
  </r>
  <r>
    <x v="64"/>
    <x v="130"/>
    <n v="42.767295597484278"/>
    <x v="5"/>
    <x v="3"/>
  </r>
  <r>
    <x v="64"/>
    <x v="131"/>
    <n v="29.559748427672957"/>
    <x v="5"/>
    <x v="3"/>
  </r>
  <r>
    <x v="64"/>
    <x v="4"/>
    <n v="16.352201257861637"/>
    <x v="5"/>
    <x v="3"/>
  </r>
  <r>
    <x v="65"/>
    <x v="127"/>
    <n v="1.2578616352201257"/>
    <x v="5"/>
    <x v="3"/>
  </r>
  <r>
    <x v="65"/>
    <x v="128"/>
    <n v="1.2578616352201257"/>
    <x v="5"/>
    <x v="3"/>
  </r>
  <r>
    <x v="65"/>
    <x v="129"/>
    <n v="0.62893081761006286"/>
    <x v="5"/>
    <x v="3"/>
  </r>
  <r>
    <x v="65"/>
    <x v="130"/>
    <n v="50.943396226415096"/>
    <x v="5"/>
    <x v="3"/>
  </r>
  <r>
    <x v="65"/>
    <x v="131"/>
    <n v="29.559748427672957"/>
    <x v="5"/>
    <x v="3"/>
  </r>
  <r>
    <x v="65"/>
    <x v="4"/>
    <n v="16.352201257861637"/>
    <x v="5"/>
    <x v="3"/>
  </r>
  <r>
    <x v="66"/>
    <x v="127"/>
    <n v="15.09433962264151"/>
    <x v="5"/>
    <x v="3"/>
  </r>
  <r>
    <x v="66"/>
    <x v="128"/>
    <n v="15.09433962264151"/>
    <x v="5"/>
    <x v="3"/>
  </r>
  <r>
    <x v="66"/>
    <x v="129"/>
    <n v="3.7735849056603774"/>
    <x v="5"/>
    <x v="3"/>
  </r>
  <r>
    <x v="66"/>
    <x v="130"/>
    <n v="20.125786163522012"/>
    <x v="5"/>
    <x v="3"/>
  </r>
  <r>
    <x v="66"/>
    <x v="131"/>
    <n v="29.559748427672957"/>
    <x v="5"/>
    <x v="3"/>
  </r>
  <r>
    <x v="66"/>
    <x v="4"/>
    <n v="16.352201257861637"/>
    <x v="5"/>
    <x v="3"/>
  </r>
  <r>
    <x v="61"/>
    <x v="127"/>
    <n v="11.111111111111111"/>
    <x v="6"/>
    <x v="3"/>
  </r>
  <r>
    <x v="61"/>
    <x v="128"/>
    <n v="1.8518518518518519"/>
    <x v="6"/>
    <x v="3"/>
  </r>
  <r>
    <x v="61"/>
    <x v="129"/>
    <n v="5.5555555555555554"/>
    <x v="6"/>
    <x v="3"/>
  </r>
  <r>
    <x v="61"/>
    <x v="130"/>
    <n v="22.222222222222221"/>
    <x v="6"/>
    <x v="3"/>
  </r>
  <r>
    <x v="61"/>
    <x v="131"/>
    <n v="34.25925925925926"/>
    <x v="6"/>
    <x v="3"/>
  </r>
  <r>
    <x v="61"/>
    <x v="4"/>
    <n v="25"/>
    <x v="6"/>
    <x v="3"/>
  </r>
  <r>
    <x v="62"/>
    <x v="127"/>
    <n v="0.92592592592592593"/>
    <x v="6"/>
    <x v="3"/>
  </r>
  <r>
    <x v="62"/>
    <x v="128"/>
    <n v="0"/>
    <x v="6"/>
    <x v="3"/>
  </r>
  <r>
    <x v="62"/>
    <x v="129"/>
    <n v="0"/>
    <x v="6"/>
    <x v="3"/>
  </r>
  <r>
    <x v="62"/>
    <x v="130"/>
    <n v="39.814814814814817"/>
    <x v="6"/>
    <x v="3"/>
  </r>
  <r>
    <x v="62"/>
    <x v="131"/>
    <n v="34.25925925925926"/>
    <x v="6"/>
    <x v="3"/>
  </r>
  <r>
    <x v="62"/>
    <x v="4"/>
    <n v="25"/>
    <x v="6"/>
    <x v="3"/>
  </r>
  <r>
    <x v="63"/>
    <x v="127"/>
    <n v="4.6296296296296298"/>
    <x v="6"/>
    <x v="3"/>
  </r>
  <r>
    <x v="63"/>
    <x v="128"/>
    <n v="0"/>
    <x v="6"/>
    <x v="3"/>
  </r>
  <r>
    <x v="63"/>
    <x v="129"/>
    <n v="1.8518518518518519"/>
    <x v="6"/>
    <x v="3"/>
  </r>
  <r>
    <x v="63"/>
    <x v="130"/>
    <n v="34.25925925925926"/>
    <x v="6"/>
    <x v="3"/>
  </r>
  <r>
    <x v="63"/>
    <x v="131"/>
    <n v="34.25925925925926"/>
    <x v="6"/>
    <x v="3"/>
  </r>
  <r>
    <x v="63"/>
    <x v="4"/>
    <n v="25"/>
    <x v="6"/>
    <x v="3"/>
  </r>
  <r>
    <x v="64"/>
    <x v="127"/>
    <n v="3.7037037037037037"/>
    <x v="6"/>
    <x v="3"/>
  </r>
  <r>
    <x v="64"/>
    <x v="128"/>
    <n v="0.92592592592592593"/>
    <x v="6"/>
    <x v="3"/>
  </r>
  <r>
    <x v="64"/>
    <x v="129"/>
    <n v="4.6296296296296298"/>
    <x v="6"/>
    <x v="3"/>
  </r>
  <r>
    <x v="64"/>
    <x v="130"/>
    <n v="31.481481481481481"/>
    <x v="6"/>
    <x v="3"/>
  </r>
  <r>
    <x v="64"/>
    <x v="131"/>
    <n v="34.25925925925926"/>
    <x v="6"/>
    <x v="3"/>
  </r>
  <r>
    <x v="64"/>
    <x v="4"/>
    <n v="25"/>
    <x v="6"/>
    <x v="3"/>
  </r>
  <r>
    <x v="65"/>
    <x v="127"/>
    <n v="0.92592592592592593"/>
    <x v="6"/>
    <x v="3"/>
  </r>
  <r>
    <x v="65"/>
    <x v="128"/>
    <n v="0.92592592592592593"/>
    <x v="6"/>
    <x v="3"/>
  </r>
  <r>
    <x v="65"/>
    <x v="129"/>
    <n v="1.8518518518518519"/>
    <x v="6"/>
    <x v="3"/>
  </r>
  <r>
    <x v="65"/>
    <x v="130"/>
    <n v="37.037037037037038"/>
    <x v="6"/>
    <x v="3"/>
  </r>
  <r>
    <x v="65"/>
    <x v="131"/>
    <n v="34.25925925925926"/>
    <x v="6"/>
    <x v="3"/>
  </r>
  <r>
    <x v="65"/>
    <x v="4"/>
    <n v="25"/>
    <x v="6"/>
    <x v="3"/>
  </r>
  <r>
    <x v="66"/>
    <x v="127"/>
    <n v="17.592592592592592"/>
    <x v="6"/>
    <x v="3"/>
  </r>
  <r>
    <x v="66"/>
    <x v="128"/>
    <n v="5.5555555555555554"/>
    <x v="6"/>
    <x v="3"/>
  </r>
  <r>
    <x v="66"/>
    <x v="129"/>
    <n v="2.7777777777777777"/>
    <x v="6"/>
    <x v="3"/>
  </r>
  <r>
    <x v="66"/>
    <x v="130"/>
    <n v="14.814814814814815"/>
    <x v="6"/>
    <x v="3"/>
  </r>
  <r>
    <x v="66"/>
    <x v="131"/>
    <n v="34.25925925925926"/>
    <x v="6"/>
    <x v="3"/>
  </r>
  <r>
    <x v="66"/>
    <x v="4"/>
    <n v="25"/>
    <x v="6"/>
    <x v="3"/>
  </r>
  <r>
    <x v="61"/>
    <x v="127"/>
    <n v="7.9096045197740112"/>
    <x v="7"/>
    <x v="3"/>
  </r>
  <r>
    <x v="61"/>
    <x v="128"/>
    <n v="1.1299435028248588"/>
    <x v="7"/>
    <x v="3"/>
  </r>
  <r>
    <x v="61"/>
    <x v="129"/>
    <n v="4.5197740112994351"/>
    <x v="7"/>
    <x v="3"/>
  </r>
  <r>
    <x v="61"/>
    <x v="130"/>
    <n v="27.118644067796609"/>
    <x v="7"/>
    <x v="3"/>
  </r>
  <r>
    <x v="61"/>
    <x v="131"/>
    <n v="36.72316384180791"/>
    <x v="7"/>
    <x v="3"/>
  </r>
  <r>
    <x v="61"/>
    <x v="4"/>
    <n v="22.598870056497177"/>
    <x v="7"/>
    <x v="3"/>
  </r>
  <r>
    <x v="62"/>
    <x v="127"/>
    <n v="2.2598870056497176"/>
    <x v="7"/>
    <x v="3"/>
  </r>
  <r>
    <x v="62"/>
    <x v="128"/>
    <n v="0"/>
    <x v="7"/>
    <x v="3"/>
  </r>
  <r>
    <x v="62"/>
    <x v="129"/>
    <n v="0"/>
    <x v="7"/>
    <x v="3"/>
  </r>
  <r>
    <x v="62"/>
    <x v="130"/>
    <n v="38.418079096045197"/>
    <x v="7"/>
    <x v="3"/>
  </r>
  <r>
    <x v="62"/>
    <x v="131"/>
    <n v="36.72316384180791"/>
    <x v="7"/>
    <x v="3"/>
  </r>
  <r>
    <x v="62"/>
    <x v="4"/>
    <n v="22.598870056497177"/>
    <x v="7"/>
    <x v="3"/>
  </r>
  <r>
    <x v="63"/>
    <x v="127"/>
    <n v="1.1299435028248588"/>
    <x v="7"/>
    <x v="3"/>
  </r>
  <r>
    <x v="63"/>
    <x v="128"/>
    <n v="0"/>
    <x v="7"/>
    <x v="3"/>
  </r>
  <r>
    <x v="63"/>
    <x v="129"/>
    <n v="0"/>
    <x v="7"/>
    <x v="3"/>
  </r>
  <r>
    <x v="63"/>
    <x v="130"/>
    <n v="39.548022598870055"/>
    <x v="7"/>
    <x v="3"/>
  </r>
  <r>
    <x v="63"/>
    <x v="131"/>
    <n v="36.72316384180791"/>
    <x v="7"/>
    <x v="3"/>
  </r>
  <r>
    <x v="63"/>
    <x v="4"/>
    <n v="22.598870056497177"/>
    <x v="7"/>
    <x v="3"/>
  </r>
  <r>
    <x v="64"/>
    <x v="127"/>
    <n v="3.3898305084745761"/>
    <x v="7"/>
    <x v="3"/>
  </r>
  <r>
    <x v="64"/>
    <x v="128"/>
    <n v="1.1299435028248588"/>
    <x v="7"/>
    <x v="3"/>
  </r>
  <r>
    <x v="64"/>
    <x v="129"/>
    <n v="0.56497175141242939"/>
    <x v="7"/>
    <x v="3"/>
  </r>
  <r>
    <x v="64"/>
    <x v="130"/>
    <n v="35.593220338983052"/>
    <x v="7"/>
    <x v="3"/>
  </r>
  <r>
    <x v="64"/>
    <x v="131"/>
    <n v="36.72316384180791"/>
    <x v="7"/>
    <x v="3"/>
  </r>
  <r>
    <x v="64"/>
    <x v="4"/>
    <n v="22.598870056497177"/>
    <x v="7"/>
    <x v="3"/>
  </r>
  <r>
    <x v="65"/>
    <x v="127"/>
    <n v="2.8248587570621471"/>
    <x v="7"/>
    <x v="3"/>
  </r>
  <r>
    <x v="65"/>
    <x v="128"/>
    <n v="0.56497175141242939"/>
    <x v="7"/>
    <x v="3"/>
  </r>
  <r>
    <x v="65"/>
    <x v="129"/>
    <n v="0.56497175141242939"/>
    <x v="7"/>
    <x v="3"/>
  </r>
  <r>
    <x v="65"/>
    <x v="130"/>
    <n v="36.72316384180791"/>
    <x v="7"/>
    <x v="3"/>
  </r>
  <r>
    <x v="65"/>
    <x v="131"/>
    <n v="36.72316384180791"/>
    <x v="7"/>
    <x v="3"/>
  </r>
  <r>
    <x v="65"/>
    <x v="4"/>
    <n v="22.598870056497177"/>
    <x v="7"/>
    <x v="3"/>
  </r>
  <r>
    <x v="66"/>
    <x v="127"/>
    <n v="16.949152542372882"/>
    <x v="7"/>
    <x v="3"/>
  </r>
  <r>
    <x v="66"/>
    <x v="128"/>
    <n v="7.3446327683615822"/>
    <x v="7"/>
    <x v="3"/>
  </r>
  <r>
    <x v="66"/>
    <x v="129"/>
    <n v="2.2598870056497176"/>
    <x v="7"/>
    <x v="3"/>
  </r>
  <r>
    <x v="66"/>
    <x v="130"/>
    <n v="14.124293785310735"/>
    <x v="7"/>
    <x v="3"/>
  </r>
  <r>
    <x v="66"/>
    <x v="131"/>
    <n v="36.72316384180791"/>
    <x v="7"/>
    <x v="3"/>
  </r>
  <r>
    <x v="66"/>
    <x v="4"/>
    <n v="22.598870056497177"/>
    <x v="7"/>
    <x v="3"/>
  </r>
  <r>
    <x v="61"/>
    <x v="127"/>
    <n v="14.864864864864865"/>
    <x v="8"/>
    <x v="3"/>
  </r>
  <r>
    <x v="61"/>
    <x v="128"/>
    <n v="1.3513513513513513"/>
    <x v="8"/>
    <x v="3"/>
  </r>
  <r>
    <x v="61"/>
    <x v="129"/>
    <n v="6.0810810810810807"/>
    <x v="8"/>
    <x v="3"/>
  </r>
  <r>
    <x v="61"/>
    <x v="130"/>
    <n v="39.189189189189186"/>
    <x v="8"/>
    <x v="3"/>
  </r>
  <r>
    <x v="61"/>
    <x v="131"/>
    <n v="24.324324324324323"/>
    <x v="8"/>
    <x v="3"/>
  </r>
  <r>
    <x v="61"/>
    <x v="4"/>
    <n v="14.189189189189189"/>
    <x v="8"/>
    <x v="3"/>
  </r>
  <r>
    <x v="62"/>
    <x v="127"/>
    <n v="2.0270270270270272"/>
    <x v="8"/>
    <x v="3"/>
  </r>
  <r>
    <x v="62"/>
    <x v="128"/>
    <n v="0"/>
    <x v="8"/>
    <x v="3"/>
  </r>
  <r>
    <x v="62"/>
    <x v="129"/>
    <n v="0"/>
    <x v="8"/>
    <x v="3"/>
  </r>
  <r>
    <x v="62"/>
    <x v="130"/>
    <n v="59.45945945945946"/>
    <x v="8"/>
    <x v="3"/>
  </r>
  <r>
    <x v="62"/>
    <x v="131"/>
    <n v="24.324324324324323"/>
    <x v="8"/>
    <x v="3"/>
  </r>
  <r>
    <x v="62"/>
    <x v="4"/>
    <n v="14.189189189189189"/>
    <x v="8"/>
    <x v="3"/>
  </r>
  <r>
    <x v="63"/>
    <x v="127"/>
    <n v="4.7297297297297298"/>
    <x v="8"/>
    <x v="3"/>
  </r>
  <r>
    <x v="63"/>
    <x v="128"/>
    <n v="0.67567567567567566"/>
    <x v="8"/>
    <x v="3"/>
  </r>
  <r>
    <x v="63"/>
    <x v="129"/>
    <n v="0"/>
    <x v="8"/>
    <x v="3"/>
  </r>
  <r>
    <x v="63"/>
    <x v="130"/>
    <n v="56.081081081081081"/>
    <x v="8"/>
    <x v="3"/>
  </r>
  <r>
    <x v="63"/>
    <x v="131"/>
    <n v="24.324324324324323"/>
    <x v="8"/>
    <x v="3"/>
  </r>
  <r>
    <x v="63"/>
    <x v="4"/>
    <n v="14.189189189189189"/>
    <x v="8"/>
    <x v="3"/>
  </r>
  <r>
    <x v="64"/>
    <x v="127"/>
    <n v="4.0540540540540544"/>
    <x v="8"/>
    <x v="3"/>
  </r>
  <r>
    <x v="64"/>
    <x v="128"/>
    <n v="1.3513513513513513"/>
    <x v="8"/>
    <x v="3"/>
  </r>
  <r>
    <x v="64"/>
    <x v="129"/>
    <n v="0"/>
    <x v="8"/>
    <x v="3"/>
  </r>
  <r>
    <x v="64"/>
    <x v="130"/>
    <n v="56.081081081081081"/>
    <x v="8"/>
    <x v="3"/>
  </r>
  <r>
    <x v="64"/>
    <x v="131"/>
    <n v="24.324324324324323"/>
    <x v="8"/>
    <x v="3"/>
  </r>
  <r>
    <x v="64"/>
    <x v="4"/>
    <n v="14.189189189189189"/>
    <x v="8"/>
    <x v="3"/>
  </r>
  <r>
    <x v="65"/>
    <x v="127"/>
    <n v="2.0270270270270272"/>
    <x v="8"/>
    <x v="3"/>
  </r>
  <r>
    <x v="65"/>
    <x v="128"/>
    <n v="1.3513513513513513"/>
    <x v="8"/>
    <x v="3"/>
  </r>
  <r>
    <x v="65"/>
    <x v="129"/>
    <n v="0"/>
    <x v="8"/>
    <x v="3"/>
  </r>
  <r>
    <x v="65"/>
    <x v="130"/>
    <n v="58.108108108108105"/>
    <x v="8"/>
    <x v="3"/>
  </r>
  <r>
    <x v="65"/>
    <x v="131"/>
    <n v="24.324324324324323"/>
    <x v="8"/>
    <x v="3"/>
  </r>
  <r>
    <x v="65"/>
    <x v="4"/>
    <n v="14.189189189189189"/>
    <x v="8"/>
    <x v="3"/>
  </r>
  <r>
    <x v="66"/>
    <x v="127"/>
    <n v="25"/>
    <x v="8"/>
    <x v="3"/>
  </r>
  <r>
    <x v="66"/>
    <x v="128"/>
    <n v="17.567567567567568"/>
    <x v="8"/>
    <x v="3"/>
  </r>
  <r>
    <x v="66"/>
    <x v="129"/>
    <n v="3.3783783783783785"/>
    <x v="8"/>
    <x v="3"/>
  </r>
  <r>
    <x v="66"/>
    <x v="130"/>
    <n v="15.54054054054054"/>
    <x v="8"/>
    <x v="3"/>
  </r>
  <r>
    <x v="66"/>
    <x v="131"/>
    <n v="24.324324324324323"/>
    <x v="8"/>
    <x v="3"/>
  </r>
  <r>
    <x v="66"/>
    <x v="4"/>
    <n v="14.189189189189189"/>
    <x v="8"/>
    <x v="3"/>
  </r>
  <r>
    <x v="61"/>
    <x v="127"/>
    <n v="15.384615384615385"/>
    <x v="9"/>
    <x v="3"/>
  </r>
  <r>
    <x v="61"/>
    <x v="128"/>
    <n v="2.9585798816568047"/>
    <x v="9"/>
    <x v="3"/>
  </r>
  <r>
    <x v="61"/>
    <x v="129"/>
    <n v="2.9585798816568047"/>
    <x v="9"/>
    <x v="3"/>
  </r>
  <r>
    <x v="61"/>
    <x v="130"/>
    <n v="35.502958579881657"/>
    <x v="9"/>
    <x v="3"/>
  </r>
  <r>
    <x v="61"/>
    <x v="131"/>
    <n v="29.585798816568047"/>
    <x v="9"/>
    <x v="3"/>
  </r>
  <r>
    <x v="61"/>
    <x v="4"/>
    <n v="14.201183431952662"/>
    <x v="9"/>
    <x v="3"/>
  </r>
  <r>
    <x v="62"/>
    <x v="127"/>
    <n v="2.3668639053254439"/>
    <x v="9"/>
    <x v="3"/>
  </r>
  <r>
    <x v="62"/>
    <x v="128"/>
    <n v="0"/>
    <x v="9"/>
    <x v="3"/>
  </r>
  <r>
    <x v="62"/>
    <x v="129"/>
    <n v="0"/>
    <x v="9"/>
    <x v="3"/>
  </r>
  <r>
    <x v="62"/>
    <x v="130"/>
    <n v="53.846153846153847"/>
    <x v="9"/>
    <x v="3"/>
  </r>
  <r>
    <x v="62"/>
    <x v="131"/>
    <n v="29.585798816568047"/>
    <x v="9"/>
    <x v="3"/>
  </r>
  <r>
    <x v="62"/>
    <x v="4"/>
    <n v="14.201183431952662"/>
    <x v="9"/>
    <x v="3"/>
  </r>
  <r>
    <x v="63"/>
    <x v="127"/>
    <n v="7.6923076923076925"/>
    <x v="9"/>
    <x v="3"/>
  </r>
  <r>
    <x v="63"/>
    <x v="128"/>
    <n v="4.1420118343195265"/>
    <x v="9"/>
    <x v="3"/>
  </r>
  <r>
    <x v="63"/>
    <x v="129"/>
    <n v="0.59171597633136097"/>
    <x v="9"/>
    <x v="3"/>
  </r>
  <r>
    <x v="63"/>
    <x v="130"/>
    <n v="43.786982248520708"/>
    <x v="9"/>
    <x v="3"/>
  </r>
  <r>
    <x v="63"/>
    <x v="131"/>
    <n v="29.585798816568047"/>
    <x v="9"/>
    <x v="3"/>
  </r>
  <r>
    <x v="63"/>
    <x v="4"/>
    <n v="14.201183431952662"/>
    <x v="9"/>
    <x v="3"/>
  </r>
  <r>
    <x v="64"/>
    <x v="127"/>
    <n v="6.5088757396449708"/>
    <x v="9"/>
    <x v="3"/>
  </r>
  <r>
    <x v="64"/>
    <x v="128"/>
    <n v="1.1834319526627219"/>
    <x v="9"/>
    <x v="3"/>
  </r>
  <r>
    <x v="64"/>
    <x v="129"/>
    <n v="1.1834319526627219"/>
    <x v="9"/>
    <x v="3"/>
  </r>
  <r>
    <x v="64"/>
    <x v="130"/>
    <n v="47.928994082840234"/>
    <x v="9"/>
    <x v="3"/>
  </r>
  <r>
    <x v="64"/>
    <x v="131"/>
    <n v="29.585798816568047"/>
    <x v="9"/>
    <x v="3"/>
  </r>
  <r>
    <x v="64"/>
    <x v="4"/>
    <n v="14.201183431952662"/>
    <x v="9"/>
    <x v="3"/>
  </r>
  <r>
    <x v="65"/>
    <x v="127"/>
    <n v="1.7751479289940828"/>
    <x v="9"/>
    <x v="3"/>
  </r>
  <r>
    <x v="65"/>
    <x v="128"/>
    <n v="0.59171597633136097"/>
    <x v="9"/>
    <x v="3"/>
  </r>
  <r>
    <x v="65"/>
    <x v="129"/>
    <n v="0"/>
    <x v="9"/>
    <x v="3"/>
  </r>
  <r>
    <x v="65"/>
    <x v="130"/>
    <n v="53.846153846153847"/>
    <x v="9"/>
    <x v="3"/>
  </r>
  <r>
    <x v="65"/>
    <x v="131"/>
    <n v="29.585798816568047"/>
    <x v="9"/>
    <x v="3"/>
  </r>
  <r>
    <x v="65"/>
    <x v="4"/>
    <n v="14.201183431952662"/>
    <x v="9"/>
    <x v="3"/>
  </r>
  <r>
    <x v="66"/>
    <x v="127"/>
    <n v="28.402366863905325"/>
    <x v="9"/>
    <x v="3"/>
  </r>
  <r>
    <x v="66"/>
    <x v="128"/>
    <n v="17.159763313609467"/>
    <x v="9"/>
    <x v="3"/>
  </r>
  <r>
    <x v="66"/>
    <x v="129"/>
    <n v="0"/>
    <x v="9"/>
    <x v="3"/>
  </r>
  <r>
    <x v="66"/>
    <x v="130"/>
    <n v="11.242603550295858"/>
    <x v="9"/>
    <x v="3"/>
  </r>
  <r>
    <x v="66"/>
    <x v="131"/>
    <n v="29.585798816568047"/>
    <x v="9"/>
    <x v="3"/>
  </r>
  <r>
    <x v="66"/>
    <x v="4"/>
    <n v="14.201183431952662"/>
    <x v="9"/>
    <x v="3"/>
  </r>
  <r>
    <x v="61"/>
    <x v="127"/>
    <n v="32.824427480916029"/>
    <x v="10"/>
    <x v="3"/>
  </r>
  <r>
    <x v="61"/>
    <x v="128"/>
    <n v="2.2900763358778624"/>
    <x v="10"/>
    <x v="3"/>
  </r>
  <r>
    <x v="61"/>
    <x v="129"/>
    <n v="4.5801526717557248"/>
    <x v="10"/>
    <x v="3"/>
  </r>
  <r>
    <x v="61"/>
    <x v="130"/>
    <n v="38.931297709923662"/>
    <x v="10"/>
    <x v="3"/>
  </r>
  <r>
    <x v="61"/>
    <x v="131"/>
    <n v="16.03053435114504"/>
    <x v="10"/>
    <x v="3"/>
  </r>
  <r>
    <x v="61"/>
    <x v="4"/>
    <n v="5.343511450381679"/>
    <x v="10"/>
    <x v="3"/>
  </r>
  <r>
    <x v="62"/>
    <x v="127"/>
    <n v="16.03053435114504"/>
    <x v="10"/>
    <x v="3"/>
  </r>
  <r>
    <x v="62"/>
    <x v="128"/>
    <n v="0"/>
    <x v="10"/>
    <x v="3"/>
  </r>
  <r>
    <x v="62"/>
    <x v="129"/>
    <n v="0.76335877862595425"/>
    <x v="10"/>
    <x v="3"/>
  </r>
  <r>
    <x v="62"/>
    <x v="130"/>
    <n v="61.832061068702288"/>
    <x v="10"/>
    <x v="3"/>
  </r>
  <r>
    <x v="62"/>
    <x v="131"/>
    <n v="16.03053435114504"/>
    <x v="10"/>
    <x v="3"/>
  </r>
  <r>
    <x v="62"/>
    <x v="4"/>
    <n v="5.343511450381679"/>
    <x v="10"/>
    <x v="3"/>
  </r>
  <r>
    <x v="63"/>
    <x v="127"/>
    <n v="16.03053435114504"/>
    <x v="10"/>
    <x v="3"/>
  </r>
  <r>
    <x v="63"/>
    <x v="128"/>
    <n v="6.8702290076335881"/>
    <x v="10"/>
    <x v="3"/>
  </r>
  <r>
    <x v="63"/>
    <x v="129"/>
    <n v="0"/>
    <x v="10"/>
    <x v="3"/>
  </r>
  <r>
    <x v="63"/>
    <x v="130"/>
    <n v="55.725190839694655"/>
    <x v="10"/>
    <x v="3"/>
  </r>
  <r>
    <x v="63"/>
    <x v="131"/>
    <n v="16.03053435114504"/>
    <x v="10"/>
    <x v="3"/>
  </r>
  <r>
    <x v="63"/>
    <x v="4"/>
    <n v="5.343511450381679"/>
    <x v="10"/>
    <x v="3"/>
  </r>
  <r>
    <x v="64"/>
    <x v="127"/>
    <n v="20.76923076923077"/>
    <x v="10"/>
    <x v="3"/>
  </r>
  <r>
    <x v="64"/>
    <x v="128"/>
    <n v="3.0769230769230771"/>
    <x v="10"/>
    <x v="3"/>
  </r>
  <r>
    <x v="64"/>
    <x v="129"/>
    <n v="0.76923076923076927"/>
    <x v="10"/>
    <x v="3"/>
  </r>
  <r>
    <x v="64"/>
    <x v="130"/>
    <n v="53.846153846153847"/>
    <x v="10"/>
    <x v="3"/>
  </r>
  <r>
    <x v="64"/>
    <x v="131"/>
    <n v="16.153846153846153"/>
    <x v="10"/>
    <x v="3"/>
  </r>
  <r>
    <x v="64"/>
    <x v="4"/>
    <n v="5.384615384615385"/>
    <x v="10"/>
    <x v="3"/>
  </r>
  <r>
    <x v="65"/>
    <x v="127"/>
    <n v="13.740458015267176"/>
    <x v="10"/>
    <x v="3"/>
  </r>
  <r>
    <x v="65"/>
    <x v="128"/>
    <n v="0.76335877862595425"/>
    <x v="10"/>
    <x v="3"/>
  </r>
  <r>
    <x v="65"/>
    <x v="129"/>
    <n v="0"/>
    <x v="10"/>
    <x v="3"/>
  </r>
  <r>
    <x v="65"/>
    <x v="130"/>
    <n v="64.122137404580158"/>
    <x v="10"/>
    <x v="3"/>
  </r>
  <r>
    <x v="65"/>
    <x v="131"/>
    <n v="16.03053435114504"/>
    <x v="10"/>
    <x v="3"/>
  </r>
  <r>
    <x v="65"/>
    <x v="4"/>
    <n v="5.343511450381679"/>
    <x v="10"/>
    <x v="3"/>
  </r>
  <r>
    <x v="66"/>
    <x v="127"/>
    <n v="45.801526717557252"/>
    <x v="10"/>
    <x v="3"/>
  </r>
  <r>
    <x v="66"/>
    <x v="128"/>
    <n v="14.503816793893129"/>
    <x v="10"/>
    <x v="3"/>
  </r>
  <r>
    <x v="66"/>
    <x v="129"/>
    <n v="0.76335877862595425"/>
    <x v="10"/>
    <x v="3"/>
  </r>
  <r>
    <x v="66"/>
    <x v="130"/>
    <n v="17.557251908396946"/>
    <x v="10"/>
    <x v="3"/>
  </r>
  <r>
    <x v="66"/>
    <x v="131"/>
    <n v="16.03053435114504"/>
    <x v="10"/>
    <x v="3"/>
  </r>
  <r>
    <x v="66"/>
    <x v="4"/>
    <n v="5.343511450381679"/>
    <x v="10"/>
    <x v="3"/>
  </r>
  <r>
    <x v="61"/>
    <x v="127"/>
    <n v="10.084033613445378"/>
    <x v="11"/>
    <x v="3"/>
  </r>
  <r>
    <x v="61"/>
    <x v="128"/>
    <n v="3.3613445378151261"/>
    <x v="11"/>
    <x v="3"/>
  </r>
  <r>
    <x v="61"/>
    <x v="129"/>
    <n v="8.4033613445378155"/>
    <x v="11"/>
    <x v="3"/>
  </r>
  <r>
    <x v="61"/>
    <x v="130"/>
    <n v="31.932773109243698"/>
    <x v="11"/>
    <x v="3"/>
  </r>
  <r>
    <x v="61"/>
    <x v="131"/>
    <n v="36.134453781512605"/>
    <x v="11"/>
    <x v="3"/>
  </r>
  <r>
    <x v="61"/>
    <x v="4"/>
    <n v="10.084033613445378"/>
    <x v="11"/>
    <x v="3"/>
  </r>
  <r>
    <x v="62"/>
    <x v="127"/>
    <n v="1.680672268907563"/>
    <x v="11"/>
    <x v="3"/>
  </r>
  <r>
    <x v="62"/>
    <x v="128"/>
    <n v="0"/>
    <x v="11"/>
    <x v="3"/>
  </r>
  <r>
    <x v="62"/>
    <x v="129"/>
    <n v="0"/>
    <x v="11"/>
    <x v="3"/>
  </r>
  <r>
    <x v="62"/>
    <x v="130"/>
    <n v="52.100840336134453"/>
    <x v="11"/>
    <x v="3"/>
  </r>
  <r>
    <x v="62"/>
    <x v="131"/>
    <n v="36.134453781512605"/>
    <x v="11"/>
    <x v="3"/>
  </r>
  <r>
    <x v="62"/>
    <x v="4"/>
    <n v="10.084033613445378"/>
    <x v="11"/>
    <x v="3"/>
  </r>
  <r>
    <x v="63"/>
    <x v="127"/>
    <n v="4.2016806722689077"/>
    <x v="11"/>
    <x v="3"/>
  </r>
  <r>
    <x v="63"/>
    <x v="128"/>
    <n v="3.3613445378151261"/>
    <x v="11"/>
    <x v="3"/>
  </r>
  <r>
    <x v="63"/>
    <x v="129"/>
    <n v="1.680672268907563"/>
    <x v="11"/>
    <x v="3"/>
  </r>
  <r>
    <x v="63"/>
    <x v="130"/>
    <n v="44.537815126050418"/>
    <x v="11"/>
    <x v="3"/>
  </r>
  <r>
    <x v="63"/>
    <x v="131"/>
    <n v="36.134453781512605"/>
    <x v="11"/>
    <x v="3"/>
  </r>
  <r>
    <x v="63"/>
    <x v="4"/>
    <n v="10.084033613445378"/>
    <x v="11"/>
    <x v="3"/>
  </r>
  <r>
    <x v="64"/>
    <x v="127"/>
    <n v="4.2016806722689077"/>
    <x v="11"/>
    <x v="3"/>
  </r>
  <r>
    <x v="64"/>
    <x v="128"/>
    <n v="0.84033613445378152"/>
    <x v="11"/>
    <x v="3"/>
  </r>
  <r>
    <x v="64"/>
    <x v="129"/>
    <n v="2.5210084033613445"/>
    <x v="11"/>
    <x v="3"/>
  </r>
  <r>
    <x v="64"/>
    <x v="130"/>
    <n v="46.218487394957982"/>
    <x v="11"/>
    <x v="3"/>
  </r>
  <r>
    <x v="64"/>
    <x v="131"/>
    <n v="36.134453781512605"/>
    <x v="11"/>
    <x v="3"/>
  </r>
  <r>
    <x v="64"/>
    <x v="4"/>
    <n v="10.084033613445378"/>
    <x v="11"/>
    <x v="3"/>
  </r>
  <r>
    <x v="65"/>
    <x v="127"/>
    <n v="1.680672268907563"/>
    <x v="11"/>
    <x v="3"/>
  </r>
  <r>
    <x v="65"/>
    <x v="128"/>
    <n v="0.84033613445378152"/>
    <x v="11"/>
    <x v="3"/>
  </r>
  <r>
    <x v="65"/>
    <x v="129"/>
    <n v="0"/>
    <x v="11"/>
    <x v="3"/>
  </r>
  <r>
    <x v="65"/>
    <x v="130"/>
    <n v="51.260504201680675"/>
    <x v="11"/>
    <x v="3"/>
  </r>
  <r>
    <x v="65"/>
    <x v="131"/>
    <n v="36.134453781512605"/>
    <x v="11"/>
    <x v="3"/>
  </r>
  <r>
    <x v="65"/>
    <x v="4"/>
    <n v="10.084033613445378"/>
    <x v="11"/>
    <x v="3"/>
  </r>
  <r>
    <x v="66"/>
    <x v="127"/>
    <n v="18.487394957983192"/>
    <x v="11"/>
    <x v="3"/>
  </r>
  <r>
    <x v="66"/>
    <x v="128"/>
    <n v="12.605042016806722"/>
    <x v="11"/>
    <x v="3"/>
  </r>
  <r>
    <x v="66"/>
    <x v="129"/>
    <n v="2.5210084033613445"/>
    <x v="11"/>
    <x v="3"/>
  </r>
  <r>
    <x v="66"/>
    <x v="130"/>
    <n v="20.168067226890756"/>
    <x v="11"/>
    <x v="3"/>
  </r>
  <r>
    <x v="66"/>
    <x v="131"/>
    <n v="36.134453781512605"/>
    <x v="11"/>
    <x v="3"/>
  </r>
  <r>
    <x v="66"/>
    <x v="4"/>
    <n v="10.084033613445378"/>
    <x v="11"/>
    <x v="3"/>
  </r>
  <r>
    <x v="61"/>
    <x v="127"/>
    <n v="25.252525252525253"/>
    <x v="12"/>
    <x v="3"/>
  </r>
  <r>
    <x v="61"/>
    <x v="128"/>
    <n v="5.0505050505050502"/>
    <x v="12"/>
    <x v="3"/>
  </r>
  <r>
    <x v="61"/>
    <x v="129"/>
    <n v="8.0808080808080813"/>
    <x v="12"/>
    <x v="3"/>
  </r>
  <r>
    <x v="61"/>
    <x v="130"/>
    <n v="21.212121212121211"/>
    <x v="12"/>
    <x v="3"/>
  </r>
  <r>
    <x v="61"/>
    <x v="131"/>
    <n v="26.262626262626263"/>
    <x v="12"/>
    <x v="3"/>
  </r>
  <r>
    <x v="61"/>
    <x v="4"/>
    <n v="15.151515151515152"/>
    <x v="12"/>
    <x v="3"/>
  </r>
  <r>
    <x v="62"/>
    <x v="127"/>
    <n v="13.131313131313131"/>
    <x v="12"/>
    <x v="3"/>
  </r>
  <r>
    <x v="62"/>
    <x v="128"/>
    <n v="0"/>
    <x v="12"/>
    <x v="3"/>
  </r>
  <r>
    <x v="62"/>
    <x v="129"/>
    <n v="2.0202020202020203"/>
    <x v="12"/>
    <x v="3"/>
  </r>
  <r>
    <x v="62"/>
    <x v="130"/>
    <n v="43.434343434343432"/>
    <x v="12"/>
    <x v="3"/>
  </r>
  <r>
    <x v="62"/>
    <x v="131"/>
    <n v="26.262626262626263"/>
    <x v="12"/>
    <x v="3"/>
  </r>
  <r>
    <x v="62"/>
    <x v="4"/>
    <n v="15.151515151515152"/>
    <x v="12"/>
    <x v="3"/>
  </r>
  <r>
    <x v="63"/>
    <x v="127"/>
    <n v="11.111111111111111"/>
    <x v="12"/>
    <x v="3"/>
  </r>
  <r>
    <x v="63"/>
    <x v="128"/>
    <n v="2.0202020202020203"/>
    <x v="12"/>
    <x v="3"/>
  </r>
  <r>
    <x v="63"/>
    <x v="129"/>
    <n v="0"/>
    <x v="12"/>
    <x v="3"/>
  </r>
  <r>
    <x v="63"/>
    <x v="130"/>
    <n v="45.454545454545453"/>
    <x v="12"/>
    <x v="3"/>
  </r>
  <r>
    <x v="63"/>
    <x v="131"/>
    <n v="26.262626262626263"/>
    <x v="12"/>
    <x v="3"/>
  </r>
  <r>
    <x v="63"/>
    <x v="4"/>
    <n v="15.151515151515152"/>
    <x v="12"/>
    <x v="3"/>
  </r>
  <r>
    <x v="64"/>
    <x v="127"/>
    <n v="9.183673469387756"/>
    <x v="12"/>
    <x v="3"/>
  </r>
  <r>
    <x v="64"/>
    <x v="128"/>
    <n v="0"/>
    <x v="12"/>
    <x v="3"/>
  </r>
  <r>
    <x v="64"/>
    <x v="129"/>
    <n v="0"/>
    <x v="12"/>
    <x v="3"/>
  </r>
  <r>
    <x v="64"/>
    <x v="130"/>
    <n v="48.979591836734691"/>
    <x v="12"/>
    <x v="3"/>
  </r>
  <r>
    <x v="64"/>
    <x v="131"/>
    <n v="26.530612244897959"/>
    <x v="12"/>
    <x v="3"/>
  </r>
  <r>
    <x v="64"/>
    <x v="4"/>
    <n v="15.306122448979592"/>
    <x v="12"/>
    <x v="3"/>
  </r>
  <r>
    <x v="65"/>
    <x v="127"/>
    <n v="6.0606060606060606"/>
    <x v="12"/>
    <x v="3"/>
  </r>
  <r>
    <x v="65"/>
    <x v="128"/>
    <n v="0"/>
    <x v="12"/>
    <x v="3"/>
  </r>
  <r>
    <x v="65"/>
    <x v="129"/>
    <n v="0"/>
    <x v="12"/>
    <x v="3"/>
  </r>
  <r>
    <x v="65"/>
    <x v="130"/>
    <n v="52.525252525252526"/>
    <x v="12"/>
    <x v="3"/>
  </r>
  <r>
    <x v="65"/>
    <x v="131"/>
    <n v="26.262626262626263"/>
    <x v="12"/>
    <x v="3"/>
  </r>
  <r>
    <x v="65"/>
    <x v="4"/>
    <n v="15.151515151515152"/>
    <x v="12"/>
    <x v="3"/>
  </r>
  <r>
    <x v="66"/>
    <x v="127"/>
    <n v="25.252525252525253"/>
    <x v="12"/>
    <x v="3"/>
  </r>
  <r>
    <x v="66"/>
    <x v="128"/>
    <n v="13.131313131313131"/>
    <x v="12"/>
    <x v="3"/>
  </r>
  <r>
    <x v="66"/>
    <x v="129"/>
    <n v="0"/>
    <x v="12"/>
    <x v="3"/>
  </r>
  <r>
    <x v="66"/>
    <x v="130"/>
    <n v="20.202020202020201"/>
    <x v="12"/>
    <x v="3"/>
  </r>
  <r>
    <x v="66"/>
    <x v="131"/>
    <n v="26.262626262626263"/>
    <x v="12"/>
    <x v="3"/>
  </r>
  <r>
    <x v="66"/>
    <x v="4"/>
    <n v="15.151515151515152"/>
    <x v="12"/>
    <x v="3"/>
  </r>
  <r>
    <x v="61"/>
    <x v="127"/>
    <n v="18.840579710144926"/>
    <x v="13"/>
    <x v="3"/>
  </r>
  <r>
    <x v="61"/>
    <x v="128"/>
    <n v="7.2463768115942031"/>
    <x v="13"/>
    <x v="3"/>
  </r>
  <r>
    <x v="61"/>
    <x v="129"/>
    <n v="11.594202898550725"/>
    <x v="13"/>
    <x v="3"/>
  </r>
  <r>
    <x v="61"/>
    <x v="130"/>
    <n v="40.579710144927539"/>
    <x v="13"/>
    <x v="3"/>
  </r>
  <r>
    <x v="61"/>
    <x v="131"/>
    <n v="13.043478260869565"/>
    <x v="13"/>
    <x v="3"/>
  </r>
  <r>
    <x v="61"/>
    <x v="4"/>
    <n v="8.695652173913043"/>
    <x v="13"/>
    <x v="3"/>
  </r>
  <r>
    <x v="62"/>
    <x v="127"/>
    <n v="5.7971014492753623"/>
    <x v="13"/>
    <x v="3"/>
  </r>
  <r>
    <x v="62"/>
    <x v="128"/>
    <n v="2.8985507246376812"/>
    <x v="13"/>
    <x v="3"/>
  </r>
  <r>
    <x v="62"/>
    <x v="129"/>
    <n v="5.7971014492753623"/>
    <x v="13"/>
    <x v="3"/>
  </r>
  <r>
    <x v="62"/>
    <x v="130"/>
    <n v="63.768115942028984"/>
    <x v="13"/>
    <x v="3"/>
  </r>
  <r>
    <x v="62"/>
    <x v="131"/>
    <n v="13.043478260869565"/>
    <x v="13"/>
    <x v="3"/>
  </r>
  <r>
    <x v="62"/>
    <x v="4"/>
    <n v="8.695652173913043"/>
    <x v="13"/>
    <x v="3"/>
  </r>
  <r>
    <x v="63"/>
    <x v="127"/>
    <n v="7.2463768115942031"/>
    <x v="13"/>
    <x v="3"/>
  </r>
  <r>
    <x v="63"/>
    <x v="128"/>
    <n v="4.3478260869565215"/>
    <x v="13"/>
    <x v="3"/>
  </r>
  <r>
    <x v="63"/>
    <x v="129"/>
    <n v="2.8985507246376812"/>
    <x v="13"/>
    <x v="3"/>
  </r>
  <r>
    <x v="63"/>
    <x v="130"/>
    <n v="63.768115942028984"/>
    <x v="13"/>
    <x v="3"/>
  </r>
  <r>
    <x v="63"/>
    <x v="131"/>
    <n v="13.043478260869565"/>
    <x v="13"/>
    <x v="3"/>
  </r>
  <r>
    <x v="63"/>
    <x v="4"/>
    <n v="8.695652173913043"/>
    <x v="13"/>
    <x v="3"/>
  </r>
  <r>
    <x v="64"/>
    <x v="127"/>
    <n v="2.8985507246376812"/>
    <x v="13"/>
    <x v="3"/>
  </r>
  <r>
    <x v="64"/>
    <x v="128"/>
    <n v="4.3478260869565215"/>
    <x v="13"/>
    <x v="3"/>
  </r>
  <r>
    <x v="64"/>
    <x v="129"/>
    <n v="8.695652173913043"/>
    <x v="13"/>
    <x v="3"/>
  </r>
  <r>
    <x v="64"/>
    <x v="130"/>
    <n v="62.318840579710148"/>
    <x v="13"/>
    <x v="3"/>
  </r>
  <r>
    <x v="64"/>
    <x v="131"/>
    <n v="13.043478260869565"/>
    <x v="13"/>
    <x v="3"/>
  </r>
  <r>
    <x v="64"/>
    <x v="4"/>
    <n v="8.695652173913043"/>
    <x v="13"/>
    <x v="3"/>
  </r>
  <r>
    <x v="65"/>
    <x v="127"/>
    <n v="8.695652173913043"/>
    <x v="13"/>
    <x v="3"/>
  </r>
  <r>
    <x v="65"/>
    <x v="128"/>
    <n v="2.8985507246376812"/>
    <x v="13"/>
    <x v="3"/>
  </r>
  <r>
    <x v="65"/>
    <x v="129"/>
    <n v="1.4492753623188406"/>
    <x v="13"/>
    <x v="3"/>
  </r>
  <r>
    <x v="65"/>
    <x v="130"/>
    <n v="65.217391304347828"/>
    <x v="13"/>
    <x v="3"/>
  </r>
  <r>
    <x v="65"/>
    <x v="131"/>
    <n v="13.043478260869565"/>
    <x v="13"/>
    <x v="3"/>
  </r>
  <r>
    <x v="65"/>
    <x v="4"/>
    <n v="8.695652173913043"/>
    <x v="13"/>
    <x v="3"/>
  </r>
  <r>
    <x v="66"/>
    <x v="127"/>
    <n v="26.086956521739129"/>
    <x v="13"/>
    <x v="3"/>
  </r>
  <r>
    <x v="66"/>
    <x v="128"/>
    <n v="17.391304347826086"/>
    <x v="13"/>
    <x v="3"/>
  </r>
  <r>
    <x v="66"/>
    <x v="129"/>
    <n v="2.8985507246376812"/>
    <x v="13"/>
    <x v="3"/>
  </r>
  <r>
    <x v="66"/>
    <x v="130"/>
    <n v="31.884057971014492"/>
    <x v="13"/>
    <x v="3"/>
  </r>
  <r>
    <x v="66"/>
    <x v="131"/>
    <n v="13.043478260869565"/>
    <x v="13"/>
    <x v="3"/>
  </r>
  <r>
    <x v="66"/>
    <x v="4"/>
    <n v="8.695652173913043"/>
    <x v="13"/>
    <x v="3"/>
  </r>
  <r>
    <x v="61"/>
    <x v="127"/>
    <n v="8.0459770114942533"/>
    <x v="14"/>
    <x v="3"/>
  </r>
  <r>
    <x v="61"/>
    <x v="128"/>
    <n v="1.1494252873563218"/>
    <x v="14"/>
    <x v="3"/>
  </r>
  <r>
    <x v="61"/>
    <x v="129"/>
    <n v="8.0459770114942533"/>
    <x v="14"/>
    <x v="3"/>
  </r>
  <r>
    <x v="61"/>
    <x v="130"/>
    <n v="18.390804597701148"/>
    <x v="14"/>
    <x v="3"/>
  </r>
  <r>
    <x v="61"/>
    <x v="131"/>
    <n v="39.080459770114942"/>
    <x v="14"/>
    <x v="3"/>
  </r>
  <r>
    <x v="61"/>
    <x v="4"/>
    <n v="25.287356321839081"/>
    <x v="14"/>
    <x v="3"/>
  </r>
  <r>
    <x v="62"/>
    <x v="127"/>
    <n v="2.2988505747126435"/>
    <x v="14"/>
    <x v="3"/>
  </r>
  <r>
    <x v="62"/>
    <x v="128"/>
    <n v="0"/>
    <x v="14"/>
    <x v="3"/>
  </r>
  <r>
    <x v="62"/>
    <x v="129"/>
    <n v="0"/>
    <x v="14"/>
    <x v="3"/>
  </r>
  <r>
    <x v="62"/>
    <x v="130"/>
    <n v="33.333333333333336"/>
    <x v="14"/>
    <x v="3"/>
  </r>
  <r>
    <x v="62"/>
    <x v="131"/>
    <n v="39.080459770114942"/>
    <x v="14"/>
    <x v="3"/>
  </r>
  <r>
    <x v="62"/>
    <x v="4"/>
    <n v="25.287356321839081"/>
    <x v="14"/>
    <x v="3"/>
  </r>
  <r>
    <x v="63"/>
    <x v="127"/>
    <n v="2.2988505747126435"/>
    <x v="14"/>
    <x v="3"/>
  </r>
  <r>
    <x v="63"/>
    <x v="128"/>
    <n v="0"/>
    <x v="14"/>
    <x v="3"/>
  </r>
  <r>
    <x v="63"/>
    <x v="129"/>
    <n v="1.1494252873563218"/>
    <x v="14"/>
    <x v="3"/>
  </r>
  <r>
    <x v="63"/>
    <x v="130"/>
    <n v="32.183908045977013"/>
    <x v="14"/>
    <x v="3"/>
  </r>
  <r>
    <x v="63"/>
    <x v="131"/>
    <n v="39.080459770114942"/>
    <x v="14"/>
    <x v="3"/>
  </r>
  <r>
    <x v="63"/>
    <x v="4"/>
    <n v="25.287356321839081"/>
    <x v="14"/>
    <x v="3"/>
  </r>
  <r>
    <x v="64"/>
    <x v="127"/>
    <n v="1.1494252873563218"/>
    <x v="14"/>
    <x v="3"/>
  </r>
  <r>
    <x v="64"/>
    <x v="128"/>
    <n v="1.1494252873563218"/>
    <x v="14"/>
    <x v="3"/>
  </r>
  <r>
    <x v="64"/>
    <x v="129"/>
    <n v="0"/>
    <x v="14"/>
    <x v="3"/>
  </r>
  <r>
    <x v="64"/>
    <x v="130"/>
    <n v="33.333333333333336"/>
    <x v="14"/>
    <x v="3"/>
  </r>
  <r>
    <x v="64"/>
    <x v="131"/>
    <n v="39.080459770114942"/>
    <x v="14"/>
    <x v="3"/>
  </r>
  <r>
    <x v="64"/>
    <x v="4"/>
    <n v="25.287356321839081"/>
    <x v="14"/>
    <x v="3"/>
  </r>
  <r>
    <x v="65"/>
    <x v="127"/>
    <n v="0"/>
    <x v="14"/>
    <x v="3"/>
  </r>
  <r>
    <x v="65"/>
    <x v="128"/>
    <n v="0"/>
    <x v="14"/>
    <x v="3"/>
  </r>
  <r>
    <x v="65"/>
    <x v="129"/>
    <n v="0"/>
    <x v="14"/>
    <x v="3"/>
  </r>
  <r>
    <x v="65"/>
    <x v="130"/>
    <n v="35.632183908045974"/>
    <x v="14"/>
    <x v="3"/>
  </r>
  <r>
    <x v="65"/>
    <x v="131"/>
    <n v="39.080459770114942"/>
    <x v="14"/>
    <x v="3"/>
  </r>
  <r>
    <x v="65"/>
    <x v="4"/>
    <n v="25.287356321839081"/>
    <x v="14"/>
    <x v="3"/>
  </r>
  <r>
    <x v="66"/>
    <x v="127"/>
    <n v="8.0459770114942533"/>
    <x v="14"/>
    <x v="3"/>
  </r>
  <r>
    <x v="66"/>
    <x v="128"/>
    <n v="3.4482758620689653"/>
    <x v="14"/>
    <x v="3"/>
  </r>
  <r>
    <x v="66"/>
    <x v="129"/>
    <n v="1.1494252873563218"/>
    <x v="14"/>
    <x v="3"/>
  </r>
  <r>
    <x v="66"/>
    <x v="130"/>
    <n v="22.988505747126435"/>
    <x v="14"/>
    <x v="3"/>
  </r>
  <r>
    <x v="66"/>
    <x v="131"/>
    <n v="39.080459770114942"/>
    <x v="14"/>
    <x v="3"/>
  </r>
  <r>
    <x v="66"/>
    <x v="4"/>
    <n v="25.287356321839081"/>
    <x v="14"/>
    <x v="3"/>
  </r>
  <r>
    <x v="61"/>
    <x v="127"/>
    <n v="28.571428571428573"/>
    <x v="15"/>
    <x v="3"/>
  </r>
  <r>
    <x v="61"/>
    <x v="128"/>
    <n v="14.285714285714286"/>
    <x v="15"/>
    <x v="3"/>
  </r>
  <r>
    <x v="61"/>
    <x v="129"/>
    <n v="7.6923076923076925"/>
    <x v="15"/>
    <x v="3"/>
  </r>
  <r>
    <x v="61"/>
    <x v="130"/>
    <n v="31.868131868131869"/>
    <x v="15"/>
    <x v="3"/>
  </r>
  <r>
    <x v="61"/>
    <x v="131"/>
    <n v="10.989010989010989"/>
    <x v="15"/>
    <x v="3"/>
  </r>
  <r>
    <x v="61"/>
    <x v="4"/>
    <n v="7.6923076923076925"/>
    <x v="15"/>
    <x v="3"/>
  </r>
  <r>
    <x v="62"/>
    <x v="127"/>
    <n v="8.791208791208792"/>
    <x v="15"/>
    <x v="3"/>
  </r>
  <r>
    <x v="62"/>
    <x v="128"/>
    <n v="1.098901098901099"/>
    <x v="15"/>
    <x v="3"/>
  </r>
  <r>
    <x v="62"/>
    <x v="129"/>
    <n v="1.098901098901099"/>
    <x v="15"/>
    <x v="3"/>
  </r>
  <r>
    <x v="62"/>
    <x v="130"/>
    <n v="70.329670329670336"/>
    <x v="15"/>
    <x v="3"/>
  </r>
  <r>
    <x v="62"/>
    <x v="131"/>
    <n v="10.989010989010989"/>
    <x v="15"/>
    <x v="3"/>
  </r>
  <r>
    <x v="62"/>
    <x v="4"/>
    <n v="7.6923076923076925"/>
    <x v="15"/>
    <x v="3"/>
  </r>
  <r>
    <x v="63"/>
    <x v="127"/>
    <n v="8.791208791208792"/>
    <x v="15"/>
    <x v="3"/>
  </r>
  <r>
    <x v="63"/>
    <x v="128"/>
    <n v="10.989010989010989"/>
    <x v="15"/>
    <x v="3"/>
  </r>
  <r>
    <x v="63"/>
    <x v="129"/>
    <n v="1.098901098901099"/>
    <x v="15"/>
    <x v="3"/>
  </r>
  <r>
    <x v="63"/>
    <x v="130"/>
    <n v="60.439560439560438"/>
    <x v="15"/>
    <x v="3"/>
  </r>
  <r>
    <x v="63"/>
    <x v="131"/>
    <n v="10.989010989010989"/>
    <x v="15"/>
    <x v="3"/>
  </r>
  <r>
    <x v="63"/>
    <x v="4"/>
    <n v="7.6923076923076925"/>
    <x v="15"/>
    <x v="3"/>
  </r>
  <r>
    <x v="64"/>
    <x v="127"/>
    <n v="13.186813186813186"/>
    <x v="15"/>
    <x v="3"/>
  </r>
  <r>
    <x v="64"/>
    <x v="128"/>
    <n v="4.395604395604396"/>
    <x v="15"/>
    <x v="3"/>
  </r>
  <r>
    <x v="64"/>
    <x v="129"/>
    <n v="0"/>
    <x v="15"/>
    <x v="3"/>
  </r>
  <r>
    <x v="64"/>
    <x v="130"/>
    <n v="63.736263736263737"/>
    <x v="15"/>
    <x v="3"/>
  </r>
  <r>
    <x v="64"/>
    <x v="131"/>
    <n v="10.989010989010989"/>
    <x v="15"/>
    <x v="3"/>
  </r>
  <r>
    <x v="64"/>
    <x v="4"/>
    <n v="7.6923076923076925"/>
    <x v="15"/>
    <x v="3"/>
  </r>
  <r>
    <x v="65"/>
    <x v="127"/>
    <n v="3.2967032967032965"/>
    <x v="15"/>
    <x v="3"/>
  </r>
  <r>
    <x v="65"/>
    <x v="128"/>
    <n v="2.197802197802198"/>
    <x v="15"/>
    <x v="3"/>
  </r>
  <r>
    <x v="65"/>
    <x v="129"/>
    <n v="0"/>
    <x v="15"/>
    <x v="3"/>
  </r>
  <r>
    <x v="65"/>
    <x v="130"/>
    <n v="75.824175824175825"/>
    <x v="15"/>
    <x v="3"/>
  </r>
  <r>
    <x v="65"/>
    <x v="131"/>
    <n v="10.989010989010989"/>
    <x v="15"/>
    <x v="3"/>
  </r>
  <r>
    <x v="65"/>
    <x v="4"/>
    <n v="7.6923076923076925"/>
    <x v="15"/>
    <x v="3"/>
  </r>
  <r>
    <x v="66"/>
    <x v="127"/>
    <n v="24.175824175824175"/>
    <x v="15"/>
    <x v="3"/>
  </r>
  <r>
    <x v="66"/>
    <x v="128"/>
    <n v="35.164835164835168"/>
    <x v="15"/>
    <x v="3"/>
  </r>
  <r>
    <x v="66"/>
    <x v="129"/>
    <n v="0"/>
    <x v="15"/>
    <x v="3"/>
  </r>
  <r>
    <x v="66"/>
    <x v="130"/>
    <n v="21.978021978021978"/>
    <x v="15"/>
    <x v="3"/>
  </r>
  <r>
    <x v="66"/>
    <x v="131"/>
    <n v="10.989010989010989"/>
    <x v="15"/>
    <x v="3"/>
  </r>
  <r>
    <x v="66"/>
    <x v="4"/>
    <n v="7.6923076923076925"/>
    <x v="15"/>
    <x v="3"/>
  </r>
  <r>
    <x v="61"/>
    <x v="127"/>
    <n v="30.219780219780219"/>
    <x v="16"/>
    <x v="3"/>
  </r>
  <r>
    <x v="61"/>
    <x v="128"/>
    <n v="8.791208791208792"/>
    <x v="16"/>
    <x v="3"/>
  </r>
  <r>
    <x v="61"/>
    <x v="129"/>
    <n v="9.3406593406593412"/>
    <x v="16"/>
    <x v="3"/>
  </r>
  <r>
    <x v="61"/>
    <x v="130"/>
    <n v="29.670329670329672"/>
    <x v="16"/>
    <x v="3"/>
  </r>
  <r>
    <x v="61"/>
    <x v="131"/>
    <n v="13.736263736263735"/>
    <x v="16"/>
    <x v="3"/>
  </r>
  <r>
    <x v="61"/>
    <x v="4"/>
    <n v="8.2417582417582409"/>
    <x v="16"/>
    <x v="3"/>
  </r>
  <r>
    <x v="62"/>
    <x v="127"/>
    <n v="9.2391304347826093"/>
    <x v="16"/>
    <x v="3"/>
  </r>
  <r>
    <x v="62"/>
    <x v="128"/>
    <n v="3.2608695652173911"/>
    <x v="16"/>
    <x v="3"/>
  </r>
  <r>
    <x v="62"/>
    <x v="129"/>
    <n v="2.1739130434782608"/>
    <x v="16"/>
    <x v="3"/>
  </r>
  <r>
    <x v="62"/>
    <x v="130"/>
    <n v="63.586956521739133"/>
    <x v="16"/>
    <x v="3"/>
  </r>
  <r>
    <x v="62"/>
    <x v="131"/>
    <n v="13.586956521739131"/>
    <x v="16"/>
    <x v="3"/>
  </r>
  <r>
    <x v="62"/>
    <x v="4"/>
    <n v="8.1521739130434785"/>
    <x v="16"/>
    <x v="3"/>
  </r>
  <r>
    <x v="63"/>
    <x v="127"/>
    <n v="10.382513661202186"/>
    <x v="16"/>
    <x v="3"/>
  </r>
  <r>
    <x v="63"/>
    <x v="128"/>
    <n v="6.557377049180328"/>
    <x v="16"/>
    <x v="3"/>
  </r>
  <r>
    <x v="63"/>
    <x v="129"/>
    <n v="2.1857923497267762"/>
    <x v="16"/>
    <x v="3"/>
  </r>
  <r>
    <x v="63"/>
    <x v="130"/>
    <n v="59.016393442622949"/>
    <x v="16"/>
    <x v="3"/>
  </r>
  <r>
    <x v="63"/>
    <x v="131"/>
    <n v="13.66120218579235"/>
    <x v="16"/>
    <x v="3"/>
  </r>
  <r>
    <x v="63"/>
    <x v="4"/>
    <n v="8.1967213114754092"/>
    <x v="16"/>
    <x v="3"/>
  </r>
  <r>
    <x v="64"/>
    <x v="127"/>
    <n v="8.8397790055248624"/>
    <x v="16"/>
    <x v="3"/>
  </r>
  <r>
    <x v="64"/>
    <x v="128"/>
    <n v="4.972375690607735"/>
    <x v="16"/>
    <x v="3"/>
  </r>
  <r>
    <x v="64"/>
    <x v="129"/>
    <n v="2.2099447513812156"/>
    <x v="16"/>
    <x v="3"/>
  </r>
  <r>
    <x v="64"/>
    <x v="130"/>
    <n v="61.878453038674031"/>
    <x v="16"/>
    <x v="3"/>
  </r>
  <r>
    <x v="64"/>
    <x v="131"/>
    <n v="13.812154696132596"/>
    <x v="16"/>
    <x v="3"/>
  </r>
  <r>
    <x v="64"/>
    <x v="4"/>
    <n v="8.2872928176795586"/>
    <x v="16"/>
    <x v="3"/>
  </r>
  <r>
    <x v="65"/>
    <x v="127"/>
    <n v="7.0652173913043477"/>
    <x v="16"/>
    <x v="3"/>
  </r>
  <r>
    <x v="65"/>
    <x v="128"/>
    <n v="2.1739130434782608"/>
    <x v="16"/>
    <x v="3"/>
  </r>
  <r>
    <x v="65"/>
    <x v="129"/>
    <n v="1.0869565217391304"/>
    <x v="16"/>
    <x v="3"/>
  </r>
  <r>
    <x v="65"/>
    <x v="130"/>
    <n v="67.934782608695656"/>
    <x v="16"/>
    <x v="3"/>
  </r>
  <r>
    <x v="65"/>
    <x v="131"/>
    <n v="13.586956521739131"/>
    <x v="16"/>
    <x v="3"/>
  </r>
  <r>
    <x v="65"/>
    <x v="4"/>
    <n v="8.1521739130434785"/>
    <x v="16"/>
    <x v="3"/>
  </r>
  <r>
    <x v="66"/>
    <x v="127"/>
    <n v="32.065217391304351"/>
    <x v="16"/>
    <x v="3"/>
  </r>
  <r>
    <x v="66"/>
    <x v="128"/>
    <n v="21.739130434782609"/>
    <x v="16"/>
    <x v="3"/>
  </r>
  <r>
    <x v="66"/>
    <x v="129"/>
    <n v="3.2608695652173911"/>
    <x v="16"/>
    <x v="3"/>
  </r>
  <r>
    <x v="66"/>
    <x v="130"/>
    <n v="22.282608695652176"/>
    <x v="16"/>
    <x v="3"/>
  </r>
  <r>
    <x v="66"/>
    <x v="131"/>
    <n v="13.586956521739131"/>
    <x v="16"/>
    <x v="3"/>
  </r>
  <r>
    <x v="66"/>
    <x v="4"/>
    <n v="8.1521739130434785"/>
    <x v="16"/>
    <x v="3"/>
  </r>
  <r>
    <x v="67"/>
    <x v="127"/>
    <n v="11.437059041960639"/>
    <x v="0"/>
    <x v="2"/>
  </r>
  <r>
    <x v="67"/>
    <x v="128"/>
    <n v="3.0449313033791312"/>
    <x v="0"/>
    <x v="2"/>
  </r>
  <r>
    <x v="67"/>
    <x v="129"/>
    <n v="1.8195321203119197"/>
    <x v="0"/>
    <x v="2"/>
  </r>
  <r>
    <x v="67"/>
    <x v="130"/>
    <n v="37.523208317861119"/>
    <x v="0"/>
    <x v="2"/>
  </r>
  <r>
    <x v="67"/>
    <x v="131"/>
    <n v="39.974006683995547"/>
    <x v="0"/>
    <x v="2"/>
  </r>
  <r>
    <x v="67"/>
    <x v="4"/>
    <n v="6.3312291125139248"/>
    <x v="0"/>
    <x v="2"/>
  </r>
  <r>
    <x v="68"/>
    <x v="127"/>
    <n v="17.370057752110174"/>
    <x v="0"/>
    <x v="2"/>
  </r>
  <r>
    <x v="68"/>
    <x v="128"/>
    <n v="5.8196357174589073"/>
    <x v="0"/>
    <x v="2"/>
  </r>
  <r>
    <x v="68"/>
    <x v="129"/>
    <n v="2.3989338071968014"/>
    <x v="0"/>
    <x v="2"/>
  </r>
  <r>
    <x v="68"/>
    <x v="130"/>
    <n v="23.256330519768991"/>
    <x v="0"/>
    <x v="2"/>
  </r>
  <r>
    <x v="68"/>
    <x v="131"/>
    <n v="44.224788982674369"/>
    <x v="0"/>
    <x v="2"/>
  </r>
  <r>
    <x v="68"/>
    <x v="4"/>
    <n v="7.019102621057308"/>
    <x v="0"/>
    <x v="2"/>
  </r>
  <r>
    <x v="69"/>
    <x v="127"/>
    <n v="15.171773444753946"/>
    <x v="0"/>
    <x v="2"/>
  </r>
  <r>
    <x v="69"/>
    <x v="128"/>
    <n v="3.3983286908077996"/>
    <x v="0"/>
    <x v="2"/>
  </r>
  <r>
    <x v="69"/>
    <x v="129"/>
    <n v="1.2627669452181987"/>
    <x v="0"/>
    <x v="2"/>
  </r>
  <r>
    <x v="69"/>
    <x v="130"/>
    <n v="33.96471680594243"/>
    <x v="0"/>
    <x v="2"/>
  </r>
  <r>
    <x v="69"/>
    <x v="131"/>
    <n v="39.925719591457757"/>
    <x v="0"/>
    <x v="2"/>
  </r>
  <r>
    <x v="69"/>
    <x v="4"/>
    <n v="6.3324048282265553"/>
    <x v="0"/>
    <x v="2"/>
  </r>
  <r>
    <x v="70"/>
    <x v="127"/>
    <n v="15.551643192488262"/>
    <x v="0"/>
    <x v="2"/>
  </r>
  <r>
    <x v="70"/>
    <x v="128"/>
    <n v="4.988262910798122"/>
    <x v="0"/>
    <x v="2"/>
  </r>
  <r>
    <x v="70"/>
    <x v="129"/>
    <n v="2.2496087636932707"/>
    <x v="0"/>
    <x v="2"/>
  </r>
  <r>
    <x v="70"/>
    <x v="130"/>
    <n v="31.338028169014084"/>
    <x v="0"/>
    <x v="2"/>
  </r>
  <r>
    <x v="70"/>
    <x v="131"/>
    <n v="39.749608763693274"/>
    <x v="0"/>
    <x v="2"/>
  </r>
  <r>
    <x v="70"/>
    <x v="4"/>
    <n v="6.2402190923317686"/>
    <x v="0"/>
    <x v="2"/>
  </r>
  <r>
    <x v="71"/>
    <x v="127"/>
    <n v="10.923590504451038"/>
    <x v="0"/>
    <x v="2"/>
  </r>
  <r>
    <x v="71"/>
    <x v="128"/>
    <n v="3.3382789317507418"/>
    <x v="0"/>
    <x v="2"/>
  </r>
  <r>
    <x v="71"/>
    <x v="129"/>
    <n v="0.81602373887240354"/>
    <x v="0"/>
    <x v="2"/>
  </r>
  <r>
    <x v="71"/>
    <x v="130"/>
    <n v="38.798219584569736"/>
    <x v="0"/>
    <x v="2"/>
  </r>
  <r>
    <x v="71"/>
    <x v="131"/>
    <n v="39.929525222551931"/>
    <x v="0"/>
    <x v="2"/>
  </r>
  <r>
    <x v="71"/>
    <x v="4"/>
    <n v="6.3241839762611276"/>
    <x v="0"/>
    <x v="2"/>
  </r>
  <r>
    <x v="72"/>
    <x v="127"/>
    <n v="2.6335311572700295"/>
    <x v="0"/>
    <x v="2"/>
  </r>
  <r>
    <x v="72"/>
    <x v="128"/>
    <n v="0.48219584569732937"/>
    <x v="0"/>
    <x v="2"/>
  </r>
  <r>
    <x v="72"/>
    <x v="129"/>
    <n v="0.63056379821958453"/>
    <x v="0"/>
    <x v="2"/>
  </r>
  <r>
    <x v="72"/>
    <x v="130"/>
    <n v="50.037091988130562"/>
    <x v="0"/>
    <x v="2"/>
  </r>
  <r>
    <x v="72"/>
    <x v="131"/>
    <n v="39.929525222551931"/>
    <x v="0"/>
    <x v="2"/>
  </r>
  <r>
    <x v="72"/>
    <x v="4"/>
    <n v="6.3241839762611276"/>
    <x v="0"/>
    <x v="2"/>
  </r>
  <r>
    <x v="67"/>
    <x v="127"/>
    <n v="26.940231935771632"/>
    <x v="1"/>
    <x v="2"/>
  </r>
  <r>
    <x v="67"/>
    <x v="128"/>
    <n v="6.1552185548617304"/>
    <x v="1"/>
    <x v="2"/>
  </r>
  <r>
    <x v="67"/>
    <x v="129"/>
    <n v="2.2301516503122212"/>
    <x v="1"/>
    <x v="2"/>
  </r>
  <r>
    <x v="67"/>
    <x v="130"/>
    <n v="40.49955396966994"/>
    <x v="1"/>
    <x v="2"/>
  </r>
  <r>
    <x v="67"/>
    <x v="131"/>
    <n v="21.320249776984834"/>
    <x v="1"/>
    <x v="2"/>
  </r>
  <r>
    <x v="67"/>
    <x v="4"/>
    <n v="3.0330062444246209"/>
    <x v="1"/>
    <x v="2"/>
  </r>
  <r>
    <x v="68"/>
    <x v="127"/>
    <n v="32.357043235704325"/>
    <x v="1"/>
    <x v="2"/>
  </r>
  <r>
    <x v="68"/>
    <x v="128"/>
    <n v="5.160390516039052"/>
    <x v="1"/>
    <x v="2"/>
  </r>
  <r>
    <x v="68"/>
    <x v="129"/>
    <n v="2.2315202231520224"/>
    <x v="1"/>
    <x v="2"/>
  </r>
  <r>
    <x v="68"/>
    <x v="130"/>
    <n v="29.707112970711297"/>
    <x v="1"/>
    <x v="2"/>
  </r>
  <r>
    <x v="68"/>
    <x v="131"/>
    <n v="27.615062761506277"/>
    <x v="1"/>
    <x v="2"/>
  </r>
  <r>
    <x v="68"/>
    <x v="4"/>
    <n v="3.2078103207810322"/>
    <x v="1"/>
    <x v="2"/>
  </r>
  <r>
    <x v="69"/>
    <x v="127"/>
    <n v="33.809099018733271"/>
    <x v="1"/>
    <x v="2"/>
  </r>
  <r>
    <x v="69"/>
    <x v="128"/>
    <n v="5.0847457627118642"/>
    <x v="1"/>
    <x v="2"/>
  </r>
  <r>
    <x v="69"/>
    <x v="129"/>
    <n v="1.3380909901873328"/>
    <x v="1"/>
    <x v="2"/>
  </r>
  <r>
    <x v="69"/>
    <x v="130"/>
    <n v="35.771632471008026"/>
    <x v="1"/>
    <x v="2"/>
  </r>
  <r>
    <x v="69"/>
    <x v="131"/>
    <n v="21.141837644959857"/>
    <x v="1"/>
    <x v="2"/>
  </r>
  <r>
    <x v="69"/>
    <x v="4"/>
    <n v="3.0330062444246209"/>
    <x v="1"/>
    <x v="2"/>
  </r>
  <r>
    <x v="70"/>
    <x v="127"/>
    <n v="28.815080789946141"/>
    <x v="1"/>
    <x v="2"/>
  </r>
  <r>
    <x v="70"/>
    <x v="128"/>
    <n v="6.642728904847397"/>
    <x v="1"/>
    <x v="2"/>
  </r>
  <r>
    <x v="70"/>
    <x v="129"/>
    <n v="1.2567324955116697"/>
    <x v="1"/>
    <x v="2"/>
  </r>
  <r>
    <x v="70"/>
    <x v="130"/>
    <n v="39.138240574506284"/>
    <x v="1"/>
    <x v="2"/>
  </r>
  <r>
    <x v="70"/>
    <x v="131"/>
    <n v="21.184919210053859"/>
    <x v="1"/>
    <x v="2"/>
  </r>
  <r>
    <x v="70"/>
    <x v="4"/>
    <n v="3.0520646319569122"/>
    <x v="1"/>
    <x v="2"/>
  </r>
  <r>
    <x v="71"/>
    <x v="127"/>
    <n v="16.977777777777778"/>
    <x v="1"/>
    <x v="2"/>
  </r>
  <r>
    <x v="71"/>
    <x v="128"/>
    <n v="2.7555555555555555"/>
    <x v="1"/>
    <x v="2"/>
  </r>
  <r>
    <x v="71"/>
    <x v="129"/>
    <n v="0.44444444444444442"/>
    <x v="1"/>
    <x v="2"/>
  </r>
  <r>
    <x v="71"/>
    <x v="130"/>
    <n v="55.644444444444446"/>
    <x v="1"/>
    <x v="2"/>
  </r>
  <r>
    <x v="71"/>
    <x v="131"/>
    <n v="21.244444444444444"/>
    <x v="1"/>
    <x v="2"/>
  </r>
  <r>
    <x v="71"/>
    <x v="4"/>
    <n v="3.0222222222222221"/>
    <x v="1"/>
    <x v="2"/>
  </r>
  <r>
    <x v="72"/>
    <x v="127"/>
    <n v="2.8444444444444446"/>
    <x v="1"/>
    <x v="2"/>
  </r>
  <r>
    <x v="72"/>
    <x v="128"/>
    <n v="0.97777777777777775"/>
    <x v="1"/>
    <x v="2"/>
  </r>
  <r>
    <x v="72"/>
    <x v="129"/>
    <n v="0.35555555555555557"/>
    <x v="1"/>
    <x v="2"/>
  </r>
  <r>
    <x v="72"/>
    <x v="130"/>
    <n v="71.555555555555557"/>
    <x v="1"/>
    <x v="2"/>
  </r>
  <r>
    <x v="72"/>
    <x v="131"/>
    <n v="21.244444444444444"/>
    <x v="1"/>
    <x v="2"/>
  </r>
  <r>
    <x v="72"/>
    <x v="4"/>
    <n v="3.0222222222222221"/>
    <x v="1"/>
    <x v="2"/>
  </r>
  <r>
    <x v="67"/>
    <x v="127"/>
    <n v="1.4673913043478262"/>
    <x v="2"/>
    <x v="2"/>
  </r>
  <r>
    <x v="67"/>
    <x v="128"/>
    <n v="0.59782608695652173"/>
    <x v="2"/>
    <x v="2"/>
  </r>
  <r>
    <x v="67"/>
    <x v="129"/>
    <n v="0.81521739130434778"/>
    <x v="2"/>
    <x v="2"/>
  </r>
  <r>
    <x v="67"/>
    <x v="130"/>
    <n v="23.532608695652176"/>
    <x v="2"/>
    <x v="2"/>
  </r>
  <r>
    <x v="67"/>
    <x v="131"/>
    <n v="64.619565217391298"/>
    <x v="2"/>
    <x v="2"/>
  </r>
  <r>
    <x v="67"/>
    <x v="4"/>
    <n v="8.9673913043478262"/>
    <x v="2"/>
    <x v="2"/>
  </r>
  <r>
    <x v="68"/>
    <x v="127"/>
    <n v="5.1399200456881786"/>
    <x v="2"/>
    <x v="2"/>
  </r>
  <r>
    <x v="68"/>
    <x v="128"/>
    <n v="3.4837235865219873"/>
    <x v="2"/>
    <x v="2"/>
  </r>
  <r>
    <x v="68"/>
    <x v="129"/>
    <n v="1.8275271273557967"/>
    <x v="2"/>
    <x v="2"/>
  </r>
  <r>
    <x v="68"/>
    <x v="130"/>
    <n v="14.391776127926899"/>
    <x v="2"/>
    <x v="2"/>
  </r>
  <r>
    <x v="68"/>
    <x v="131"/>
    <n v="65.790976584808675"/>
    <x v="2"/>
    <x v="2"/>
  </r>
  <r>
    <x v="68"/>
    <x v="4"/>
    <n v="9.3660765276984588"/>
    <x v="2"/>
    <x v="2"/>
  </r>
  <r>
    <x v="69"/>
    <x v="127"/>
    <n v="3.6452665941240481"/>
    <x v="2"/>
    <x v="2"/>
  </r>
  <r>
    <x v="69"/>
    <x v="128"/>
    <n v="1.2513601741022851"/>
    <x v="2"/>
    <x v="2"/>
  </r>
  <r>
    <x v="69"/>
    <x v="129"/>
    <n v="0.70729053318824808"/>
    <x v="2"/>
    <x v="2"/>
  </r>
  <r>
    <x v="69"/>
    <x v="130"/>
    <n v="20.783460282916213"/>
    <x v="2"/>
    <x v="2"/>
  </r>
  <r>
    <x v="69"/>
    <x v="131"/>
    <n v="64.635473340587595"/>
    <x v="2"/>
    <x v="2"/>
  </r>
  <r>
    <x v="69"/>
    <x v="4"/>
    <n v="8.977149075081611"/>
    <x v="2"/>
    <x v="2"/>
  </r>
  <r>
    <x v="70"/>
    <x v="127"/>
    <n v="4.9463647199046488"/>
    <x v="2"/>
    <x v="2"/>
  </r>
  <r>
    <x v="70"/>
    <x v="128"/>
    <n v="1.1918951132300357"/>
    <x v="2"/>
    <x v="2"/>
  </r>
  <r>
    <x v="70"/>
    <x v="129"/>
    <n v="2.8605482717520858"/>
    <x v="2"/>
    <x v="2"/>
  </r>
  <r>
    <x v="70"/>
    <x v="130"/>
    <n v="16.924910607866508"/>
    <x v="2"/>
    <x v="2"/>
  </r>
  <r>
    <x v="70"/>
    <x v="131"/>
    <n v="65.196662693682953"/>
    <x v="2"/>
    <x v="2"/>
  </r>
  <r>
    <x v="70"/>
    <x v="4"/>
    <n v="8.8796185935637659"/>
    <x v="2"/>
    <x v="2"/>
  </r>
  <r>
    <x v="71"/>
    <x v="127"/>
    <n v="2.1739130434782608"/>
    <x v="2"/>
    <x v="2"/>
  </r>
  <r>
    <x v="71"/>
    <x v="128"/>
    <n v="0.81521739130434778"/>
    <x v="2"/>
    <x v="2"/>
  </r>
  <r>
    <x v="71"/>
    <x v="129"/>
    <n v="0.43478260869565216"/>
    <x v="2"/>
    <x v="2"/>
  </r>
  <r>
    <x v="71"/>
    <x v="130"/>
    <n v="22.989130434782609"/>
    <x v="2"/>
    <x v="2"/>
  </r>
  <r>
    <x v="71"/>
    <x v="131"/>
    <n v="64.619565217391298"/>
    <x v="2"/>
    <x v="2"/>
  </r>
  <r>
    <x v="71"/>
    <x v="4"/>
    <n v="8.9673913043478262"/>
    <x v="2"/>
    <x v="2"/>
  </r>
  <r>
    <x v="72"/>
    <x v="127"/>
    <n v="0.76086956521739135"/>
    <x v="2"/>
    <x v="2"/>
  </r>
  <r>
    <x v="72"/>
    <x v="128"/>
    <n v="0"/>
    <x v="2"/>
    <x v="2"/>
  </r>
  <r>
    <x v="72"/>
    <x v="129"/>
    <n v="0.38043478260869568"/>
    <x v="2"/>
    <x v="2"/>
  </r>
  <r>
    <x v="72"/>
    <x v="130"/>
    <n v="25.326086956521738"/>
    <x v="2"/>
    <x v="2"/>
  </r>
  <r>
    <x v="72"/>
    <x v="131"/>
    <n v="64.619565217391298"/>
    <x v="2"/>
    <x v="2"/>
  </r>
  <r>
    <x v="72"/>
    <x v="4"/>
    <n v="8.9673913043478262"/>
    <x v="2"/>
    <x v="2"/>
  </r>
  <r>
    <x v="67"/>
    <x v="127"/>
    <n v="16.760563380281692"/>
    <x v="3"/>
    <x v="2"/>
  </r>
  <r>
    <x v="67"/>
    <x v="128"/>
    <n v="5.070422535211268"/>
    <x v="3"/>
    <x v="2"/>
  </r>
  <r>
    <x v="67"/>
    <x v="129"/>
    <n v="4.3661971830985919"/>
    <x v="3"/>
    <x v="2"/>
  </r>
  <r>
    <x v="67"/>
    <x v="130"/>
    <n v="52.25352112676056"/>
    <x v="3"/>
    <x v="2"/>
  </r>
  <r>
    <x v="67"/>
    <x v="131"/>
    <n v="19.014084507042252"/>
    <x v="3"/>
    <x v="2"/>
  </r>
  <r>
    <x v="67"/>
    <x v="4"/>
    <n v="2.9577464788732395"/>
    <x v="3"/>
    <x v="2"/>
  </r>
  <r>
    <x v="68"/>
    <x v="127"/>
    <n v="27.99188640973631"/>
    <x v="3"/>
    <x v="2"/>
  </r>
  <r>
    <x v="68"/>
    <x v="128"/>
    <n v="10.953346855983773"/>
    <x v="3"/>
    <x v="2"/>
  </r>
  <r>
    <x v="68"/>
    <x v="129"/>
    <n v="2.2312373225152129"/>
    <x v="3"/>
    <x v="2"/>
  </r>
  <r>
    <x v="68"/>
    <x v="130"/>
    <n v="33.671399594320484"/>
    <x v="3"/>
    <x v="2"/>
  </r>
  <r>
    <x v="68"/>
    <x v="131"/>
    <n v="22.109533468559839"/>
    <x v="3"/>
    <x v="2"/>
  </r>
  <r>
    <x v="68"/>
    <x v="4"/>
    <n v="3.4482758620689653"/>
    <x v="3"/>
    <x v="2"/>
  </r>
  <r>
    <x v="69"/>
    <x v="127"/>
    <n v="20.310296191819464"/>
    <x v="3"/>
    <x v="2"/>
  </r>
  <r>
    <x v="69"/>
    <x v="128"/>
    <n v="5.7827926657263751"/>
    <x v="3"/>
    <x v="2"/>
  </r>
  <r>
    <x v="69"/>
    <x v="129"/>
    <n v="3.244005641748942"/>
    <x v="3"/>
    <x v="2"/>
  </r>
  <r>
    <x v="69"/>
    <x v="130"/>
    <n v="48.660084626234131"/>
    <x v="3"/>
    <x v="2"/>
  </r>
  <r>
    <x v="69"/>
    <x v="131"/>
    <n v="19.040902679830747"/>
    <x v="3"/>
    <x v="2"/>
  </r>
  <r>
    <x v="69"/>
    <x v="4"/>
    <n v="2.9619181946403383"/>
    <x v="3"/>
    <x v="2"/>
  </r>
  <r>
    <x v="70"/>
    <x v="127"/>
    <n v="22.754491017964071"/>
    <x v="3"/>
    <x v="2"/>
  </r>
  <r>
    <x v="70"/>
    <x v="128"/>
    <n v="11.22754491017964"/>
    <x v="3"/>
    <x v="2"/>
  </r>
  <r>
    <x v="70"/>
    <x v="129"/>
    <n v="3.2934131736526946"/>
    <x v="3"/>
    <x v="2"/>
  </r>
  <r>
    <x v="70"/>
    <x v="130"/>
    <n v="41.167664670658681"/>
    <x v="3"/>
    <x v="2"/>
  </r>
  <r>
    <x v="70"/>
    <x v="131"/>
    <n v="19.011976047904191"/>
    <x v="3"/>
    <x v="2"/>
  </r>
  <r>
    <x v="70"/>
    <x v="4"/>
    <n v="2.9940119760479043"/>
    <x v="3"/>
    <x v="2"/>
  </r>
  <r>
    <x v="71"/>
    <x v="127"/>
    <n v="22.535211267605632"/>
    <x v="3"/>
    <x v="2"/>
  </r>
  <r>
    <x v="71"/>
    <x v="128"/>
    <n v="8.4507042253521121"/>
    <x v="3"/>
    <x v="2"/>
  </r>
  <r>
    <x v="71"/>
    <x v="129"/>
    <n v="2.816901408450704"/>
    <x v="3"/>
    <x v="2"/>
  </r>
  <r>
    <x v="71"/>
    <x v="130"/>
    <n v="44.7887323943662"/>
    <x v="3"/>
    <x v="2"/>
  </r>
  <r>
    <x v="71"/>
    <x v="131"/>
    <n v="19.014084507042252"/>
    <x v="3"/>
    <x v="2"/>
  </r>
  <r>
    <x v="71"/>
    <x v="4"/>
    <n v="2.9577464788732395"/>
    <x v="3"/>
    <x v="2"/>
  </r>
  <r>
    <x v="72"/>
    <x v="127"/>
    <n v="5.915492957746479"/>
    <x v="3"/>
    <x v="2"/>
  </r>
  <r>
    <x v="72"/>
    <x v="128"/>
    <n v="0.56338028169014087"/>
    <x v="3"/>
    <x v="2"/>
  </r>
  <r>
    <x v="72"/>
    <x v="129"/>
    <n v="1.267605633802817"/>
    <x v="3"/>
    <x v="2"/>
  </r>
  <r>
    <x v="72"/>
    <x v="130"/>
    <n v="70.422535211267601"/>
    <x v="3"/>
    <x v="2"/>
  </r>
  <r>
    <x v="72"/>
    <x v="131"/>
    <n v="19.014084507042252"/>
    <x v="3"/>
    <x v="2"/>
  </r>
  <r>
    <x v="72"/>
    <x v="4"/>
    <n v="2.9577464788732395"/>
    <x v="3"/>
    <x v="2"/>
  </r>
  <r>
    <x v="67"/>
    <x v="127"/>
    <n v="5.6521739130434785"/>
    <x v="4"/>
    <x v="2"/>
  </r>
  <r>
    <x v="67"/>
    <x v="128"/>
    <n v="0.72463768115942029"/>
    <x v="4"/>
    <x v="2"/>
  </r>
  <r>
    <x v="67"/>
    <x v="129"/>
    <n v="2.1739130434782608"/>
    <x v="4"/>
    <x v="2"/>
  </r>
  <r>
    <x v="67"/>
    <x v="130"/>
    <n v="38.115942028985508"/>
    <x v="4"/>
    <x v="2"/>
  </r>
  <r>
    <x v="67"/>
    <x v="131"/>
    <n v="45.072463768115945"/>
    <x v="4"/>
    <x v="2"/>
  </r>
  <r>
    <x v="67"/>
    <x v="4"/>
    <n v="8.4057971014492754"/>
    <x v="4"/>
    <x v="2"/>
  </r>
  <r>
    <x v="68"/>
    <x v="127"/>
    <n v="12.328767123287671"/>
    <x v="4"/>
    <x v="2"/>
  </r>
  <r>
    <x v="68"/>
    <x v="128"/>
    <n v="5.1369863013698627"/>
    <x v="4"/>
    <x v="2"/>
  </r>
  <r>
    <x v="68"/>
    <x v="129"/>
    <n v="4.1095890410958908"/>
    <x v="4"/>
    <x v="2"/>
  </r>
  <r>
    <x v="68"/>
    <x v="130"/>
    <n v="24.143835616438356"/>
    <x v="4"/>
    <x v="2"/>
  </r>
  <r>
    <x v="68"/>
    <x v="131"/>
    <n v="45.719178082191782"/>
    <x v="4"/>
    <x v="2"/>
  </r>
  <r>
    <x v="68"/>
    <x v="4"/>
    <n v="8.5616438356164384"/>
    <x v="4"/>
    <x v="2"/>
  </r>
  <r>
    <x v="69"/>
    <x v="127"/>
    <n v="7.9710144927536231"/>
    <x v="4"/>
    <x v="2"/>
  </r>
  <r>
    <x v="69"/>
    <x v="128"/>
    <n v="1.0144927536231885"/>
    <x v="4"/>
    <x v="2"/>
  </r>
  <r>
    <x v="69"/>
    <x v="129"/>
    <n v="0.86956521739130432"/>
    <x v="4"/>
    <x v="2"/>
  </r>
  <r>
    <x v="69"/>
    <x v="130"/>
    <n v="36.811594202898547"/>
    <x v="4"/>
    <x v="2"/>
  </r>
  <r>
    <x v="69"/>
    <x v="131"/>
    <n v="45.072463768115945"/>
    <x v="4"/>
    <x v="2"/>
  </r>
  <r>
    <x v="69"/>
    <x v="4"/>
    <n v="8.4057971014492754"/>
    <x v="4"/>
    <x v="2"/>
  </r>
  <r>
    <x v="70"/>
    <x v="127"/>
    <n v="5.9180576631259481"/>
    <x v="4"/>
    <x v="2"/>
  </r>
  <r>
    <x v="70"/>
    <x v="128"/>
    <n v="0.91047040971168436"/>
    <x v="4"/>
    <x v="2"/>
  </r>
  <r>
    <x v="70"/>
    <x v="129"/>
    <n v="1.8209408194233687"/>
    <x v="4"/>
    <x v="2"/>
  </r>
  <r>
    <x v="70"/>
    <x v="130"/>
    <n v="37.177541729893775"/>
    <x v="4"/>
    <x v="2"/>
  </r>
  <r>
    <x v="70"/>
    <x v="131"/>
    <n v="45.827010622154781"/>
    <x v="4"/>
    <x v="2"/>
  </r>
  <r>
    <x v="70"/>
    <x v="4"/>
    <n v="8.3459787556904406"/>
    <x v="4"/>
    <x v="2"/>
  </r>
  <r>
    <x v="71"/>
    <x v="127"/>
    <n v="6.9565217391304346"/>
    <x v="4"/>
    <x v="2"/>
  </r>
  <r>
    <x v="71"/>
    <x v="128"/>
    <n v="1.7391304347826086"/>
    <x v="4"/>
    <x v="2"/>
  </r>
  <r>
    <x v="71"/>
    <x v="129"/>
    <n v="0.72463768115942029"/>
    <x v="4"/>
    <x v="2"/>
  </r>
  <r>
    <x v="71"/>
    <x v="130"/>
    <n v="37.246376811594203"/>
    <x v="4"/>
    <x v="2"/>
  </r>
  <r>
    <x v="71"/>
    <x v="131"/>
    <n v="45.072463768115945"/>
    <x v="4"/>
    <x v="2"/>
  </r>
  <r>
    <x v="71"/>
    <x v="4"/>
    <n v="8.4057971014492754"/>
    <x v="4"/>
    <x v="2"/>
  </r>
  <r>
    <x v="72"/>
    <x v="127"/>
    <n v="1.0144927536231885"/>
    <x v="4"/>
    <x v="2"/>
  </r>
  <r>
    <x v="72"/>
    <x v="128"/>
    <n v="0.14492753623188406"/>
    <x v="4"/>
    <x v="2"/>
  </r>
  <r>
    <x v="72"/>
    <x v="129"/>
    <n v="0.72463768115942029"/>
    <x v="4"/>
    <x v="2"/>
  </r>
  <r>
    <x v="72"/>
    <x v="130"/>
    <n v="44.637681159420289"/>
    <x v="4"/>
    <x v="2"/>
  </r>
  <r>
    <x v="72"/>
    <x v="131"/>
    <n v="45.072463768115945"/>
    <x v="4"/>
    <x v="2"/>
  </r>
  <r>
    <x v="72"/>
    <x v="4"/>
    <n v="8.4057971014492754"/>
    <x v="4"/>
    <x v="2"/>
  </r>
  <r>
    <x v="67"/>
    <x v="127"/>
    <n v="8.7179487179487172"/>
    <x v="5"/>
    <x v="2"/>
  </r>
  <r>
    <x v="67"/>
    <x v="128"/>
    <n v="1.0256410256410255"/>
    <x v="5"/>
    <x v="2"/>
  </r>
  <r>
    <x v="67"/>
    <x v="129"/>
    <n v="4.615384615384615"/>
    <x v="5"/>
    <x v="2"/>
  </r>
  <r>
    <x v="67"/>
    <x v="130"/>
    <n v="38.46153846153846"/>
    <x v="5"/>
    <x v="2"/>
  </r>
  <r>
    <x v="67"/>
    <x v="131"/>
    <n v="40.512820512820511"/>
    <x v="5"/>
    <x v="2"/>
  </r>
  <r>
    <x v="67"/>
    <x v="4"/>
    <n v="7.1794871794871797"/>
    <x v="5"/>
    <x v="2"/>
  </r>
  <r>
    <x v="68"/>
    <x v="127"/>
    <n v="16.428571428571427"/>
    <x v="5"/>
    <x v="2"/>
  </r>
  <r>
    <x v="68"/>
    <x v="128"/>
    <n v="6.4285714285714288"/>
    <x v="5"/>
    <x v="2"/>
  </r>
  <r>
    <x v="68"/>
    <x v="129"/>
    <n v="6.4285714285714288"/>
    <x v="5"/>
    <x v="2"/>
  </r>
  <r>
    <x v="68"/>
    <x v="130"/>
    <n v="23.571428571428573"/>
    <x v="5"/>
    <x v="2"/>
  </r>
  <r>
    <x v="68"/>
    <x v="131"/>
    <n v="38.571428571428569"/>
    <x v="5"/>
    <x v="2"/>
  </r>
  <r>
    <x v="68"/>
    <x v="4"/>
    <n v="8.5714285714285712"/>
    <x v="5"/>
    <x v="2"/>
  </r>
  <r>
    <x v="69"/>
    <x v="127"/>
    <n v="7.1794871794871797"/>
    <x v="5"/>
    <x v="2"/>
  </r>
  <r>
    <x v="69"/>
    <x v="128"/>
    <n v="0.51282051282051277"/>
    <x v="5"/>
    <x v="2"/>
  </r>
  <r>
    <x v="69"/>
    <x v="129"/>
    <n v="1.0256410256410255"/>
    <x v="5"/>
    <x v="2"/>
  </r>
  <r>
    <x v="69"/>
    <x v="130"/>
    <n v="44.102564102564102"/>
    <x v="5"/>
    <x v="2"/>
  </r>
  <r>
    <x v="69"/>
    <x v="131"/>
    <n v="40.512820512820511"/>
    <x v="5"/>
    <x v="2"/>
  </r>
  <r>
    <x v="69"/>
    <x v="4"/>
    <n v="7.1794871794871797"/>
    <x v="5"/>
    <x v="2"/>
  </r>
  <r>
    <x v="70"/>
    <x v="127"/>
    <n v="5.2910052910052912"/>
    <x v="5"/>
    <x v="2"/>
  </r>
  <r>
    <x v="70"/>
    <x v="128"/>
    <n v="1.5873015873015872"/>
    <x v="5"/>
    <x v="2"/>
  </r>
  <r>
    <x v="70"/>
    <x v="129"/>
    <n v="0.52910052910052907"/>
    <x v="5"/>
    <x v="2"/>
  </r>
  <r>
    <x v="70"/>
    <x v="130"/>
    <n v="44.973544973544975"/>
    <x v="5"/>
    <x v="2"/>
  </r>
  <r>
    <x v="70"/>
    <x v="131"/>
    <n v="40.74074074074074"/>
    <x v="5"/>
    <x v="2"/>
  </r>
  <r>
    <x v="70"/>
    <x v="4"/>
    <n v="6.8783068783068781"/>
    <x v="5"/>
    <x v="2"/>
  </r>
  <r>
    <x v="71"/>
    <x v="127"/>
    <n v="6.1538461538461542"/>
    <x v="5"/>
    <x v="2"/>
  </r>
  <r>
    <x v="71"/>
    <x v="128"/>
    <n v="1.0256410256410255"/>
    <x v="5"/>
    <x v="2"/>
  </r>
  <r>
    <x v="71"/>
    <x v="129"/>
    <n v="0.51282051282051277"/>
    <x v="5"/>
    <x v="2"/>
  </r>
  <r>
    <x v="71"/>
    <x v="130"/>
    <n v="44.615384615384613"/>
    <x v="5"/>
    <x v="2"/>
  </r>
  <r>
    <x v="71"/>
    <x v="131"/>
    <n v="40.512820512820511"/>
    <x v="5"/>
    <x v="2"/>
  </r>
  <r>
    <x v="71"/>
    <x v="4"/>
    <n v="7.1794871794871797"/>
    <x v="5"/>
    <x v="2"/>
  </r>
  <r>
    <x v="72"/>
    <x v="127"/>
    <n v="0"/>
    <x v="5"/>
    <x v="2"/>
  </r>
  <r>
    <x v="72"/>
    <x v="128"/>
    <n v="0.51282051282051277"/>
    <x v="5"/>
    <x v="2"/>
  </r>
  <r>
    <x v="72"/>
    <x v="129"/>
    <n v="0"/>
    <x v="5"/>
    <x v="2"/>
  </r>
  <r>
    <x v="72"/>
    <x v="130"/>
    <n v="51.794871794871796"/>
    <x v="5"/>
    <x v="2"/>
  </r>
  <r>
    <x v="72"/>
    <x v="131"/>
    <n v="40.512820512820511"/>
    <x v="5"/>
    <x v="2"/>
  </r>
  <r>
    <x v="72"/>
    <x v="4"/>
    <n v="7.1794871794871797"/>
    <x v="5"/>
    <x v="2"/>
  </r>
  <r>
    <x v="67"/>
    <x v="127"/>
    <n v="1.6528925619834711"/>
    <x v="6"/>
    <x v="2"/>
  </r>
  <r>
    <x v="67"/>
    <x v="128"/>
    <n v="0.82644628099173556"/>
    <x v="6"/>
    <x v="2"/>
  </r>
  <r>
    <x v="67"/>
    <x v="129"/>
    <n v="2.4793388429752068"/>
    <x v="6"/>
    <x v="2"/>
  </r>
  <r>
    <x v="67"/>
    <x v="130"/>
    <n v="33.057851239669418"/>
    <x v="6"/>
    <x v="2"/>
  </r>
  <r>
    <x v="67"/>
    <x v="131"/>
    <n v="52.066115702479337"/>
    <x v="6"/>
    <x v="2"/>
  </r>
  <r>
    <x v="67"/>
    <x v="4"/>
    <n v="9.9173553719008272"/>
    <x v="6"/>
    <x v="2"/>
  </r>
  <r>
    <x v="68"/>
    <x v="127"/>
    <n v="7.2072072072072073"/>
    <x v="6"/>
    <x v="2"/>
  </r>
  <r>
    <x v="68"/>
    <x v="128"/>
    <n v="5.4054054054054053"/>
    <x v="6"/>
    <x v="2"/>
  </r>
  <r>
    <x v="68"/>
    <x v="129"/>
    <n v="2.7027027027027026"/>
    <x v="6"/>
    <x v="2"/>
  </r>
  <r>
    <x v="68"/>
    <x v="130"/>
    <n v="21.621621621621621"/>
    <x v="6"/>
    <x v="2"/>
  </r>
  <r>
    <x v="68"/>
    <x v="131"/>
    <n v="52.252252252252255"/>
    <x v="6"/>
    <x v="2"/>
  </r>
  <r>
    <x v="68"/>
    <x v="4"/>
    <n v="10.810810810810811"/>
    <x v="6"/>
    <x v="2"/>
  </r>
  <r>
    <x v="69"/>
    <x v="127"/>
    <n v="2.4793388429752068"/>
    <x v="6"/>
    <x v="2"/>
  </r>
  <r>
    <x v="69"/>
    <x v="128"/>
    <n v="1.6528925619834711"/>
    <x v="6"/>
    <x v="2"/>
  </r>
  <r>
    <x v="69"/>
    <x v="129"/>
    <n v="1.6528925619834711"/>
    <x v="6"/>
    <x v="2"/>
  </r>
  <r>
    <x v="69"/>
    <x v="130"/>
    <n v="32.231404958677686"/>
    <x v="6"/>
    <x v="2"/>
  </r>
  <r>
    <x v="69"/>
    <x v="131"/>
    <n v="52.066115702479337"/>
    <x v="6"/>
    <x v="2"/>
  </r>
  <r>
    <x v="69"/>
    <x v="4"/>
    <n v="9.9173553719008272"/>
    <x v="6"/>
    <x v="2"/>
  </r>
  <r>
    <x v="70"/>
    <x v="127"/>
    <n v="2.5862068965517242"/>
    <x v="6"/>
    <x v="2"/>
  </r>
  <r>
    <x v="70"/>
    <x v="128"/>
    <n v="0"/>
    <x v="6"/>
    <x v="2"/>
  </r>
  <r>
    <x v="70"/>
    <x v="129"/>
    <n v="1.7241379310344827"/>
    <x v="6"/>
    <x v="2"/>
  </r>
  <r>
    <x v="70"/>
    <x v="130"/>
    <n v="34.482758620689658"/>
    <x v="6"/>
    <x v="2"/>
  </r>
  <r>
    <x v="70"/>
    <x v="131"/>
    <n v="51.724137931034484"/>
    <x v="6"/>
    <x v="2"/>
  </r>
  <r>
    <x v="70"/>
    <x v="4"/>
    <n v="9.4827586206896548"/>
    <x v="6"/>
    <x v="2"/>
  </r>
  <r>
    <x v="71"/>
    <x v="127"/>
    <n v="4.1322314049586772"/>
    <x v="6"/>
    <x v="2"/>
  </r>
  <r>
    <x v="71"/>
    <x v="128"/>
    <n v="1.6528925619834711"/>
    <x v="6"/>
    <x v="2"/>
  </r>
  <r>
    <x v="71"/>
    <x v="129"/>
    <n v="0.82644628099173556"/>
    <x v="6"/>
    <x v="2"/>
  </r>
  <r>
    <x v="71"/>
    <x v="130"/>
    <n v="32.231404958677686"/>
    <x v="6"/>
    <x v="2"/>
  </r>
  <r>
    <x v="71"/>
    <x v="131"/>
    <n v="52.066115702479337"/>
    <x v="6"/>
    <x v="2"/>
  </r>
  <r>
    <x v="71"/>
    <x v="4"/>
    <n v="9.9173553719008272"/>
    <x v="6"/>
    <x v="2"/>
  </r>
  <r>
    <x v="72"/>
    <x v="127"/>
    <n v="0"/>
    <x v="6"/>
    <x v="2"/>
  </r>
  <r>
    <x v="72"/>
    <x v="128"/>
    <n v="0"/>
    <x v="6"/>
    <x v="2"/>
  </r>
  <r>
    <x v="72"/>
    <x v="129"/>
    <n v="0"/>
    <x v="6"/>
    <x v="2"/>
  </r>
  <r>
    <x v="72"/>
    <x v="130"/>
    <n v="38.016528925619838"/>
    <x v="6"/>
    <x v="2"/>
  </r>
  <r>
    <x v="72"/>
    <x v="131"/>
    <n v="52.066115702479337"/>
    <x v="6"/>
    <x v="2"/>
  </r>
  <r>
    <x v="72"/>
    <x v="4"/>
    <n v="9.9173553719008272"/>
    <x v="6"/>
    <x v="2"/>
  </r>
  <r>
    <x v="67"/>
    <x v="127"/>
    <n v="4.9751243781094523"/>
    <x v="7"/>
    <x v="2"/>
  </r>
  <r>
    <x v="67"/>
    <x v="128"/>
    <n v="0.99502487562189057"/>
    <x v="7"/>
    <x v="2"/>
  </r>
  <r>
    <x v="67"/>
    <x v="129"/>
    <n v="1.4925373134328359"/>
    <x v="7"/>
    <x v="2"/>
  </r>
  <r>
    <x v="67"/>
    <x v="130"/>
    <n v="33.830845771144276"/>
    <x v="7"/>
    <x v="2"/>
  </r>
  <r>
    <x v="67"/>
    <x v="131"/>
    <n v="49.75124378109453"/>
    <x v="7"/>
    <x v="2"/>
  </r>
  <r>
    <x v="67"/>
    <x v="4"/>
    <n v="8.9552238805970141"/>
    <x v="7"/>
    <x v="2"/>
  </r>
  <r>
    <x v="68"/>
    <x v="127"/>
    <n v="10.982658959537572"/>
    <x v="7"/>
    <x v="2"/>
  </r>
  <r>
    <x v="68"/>
    <x v="128"/>
    <n v="4.0462427745664744"/>
    <x v="7"/>
    <x v="2"/>
  </r>
  <r>
    <x v="68"/>
    <x v="129"/>
    <n v="4.6242774566473992"/>
    <x v="7"/>
    <x v="2"/>
  </r>
  <r>
    <x v="68"/>
    <x v="130"/>
    <n v="21.965317919075144"/>
    <x v="7"/>
    <x v="2"/>
  </r>
  <r>
    <x v="68"/>
    <x v="131"/>
    <n v="50.867052023121389"/>
    <x v="7"/>
    <x v="2"/>
  </r>
  <r>
    <x v="68"/>
    <x v="4"/>
    <n v="7.5144508670520231"/>
    <x v="7"/>
    <x v="2"/>
  </r>
  <r>
    <x v="69"/>
    <x v="127"/>
    <n v="9.4527363184079594"/>
    <x v="7"/>
    <x v="2"/>
  </r>
  <r>
    <x v="69"/>
    <x v="128"/>
    <n v="0.99502487562189057"/>
    <x v="7"/>
    <x v="2"/>
  </r>
  <r>
    <x v="69"/>
    <x v="129"/>
    <n v="0.99502487562189057"/>
    <x v="7"/>
    <x v="2"/>
  </r>
  <r>
    <x v="69"/>
    <x v="130"/>
    <n v="29.850746268656717"/>
    <x v="7"/>
    <x v="2"/>
  </r>
  <r>
    <x v="69"/>
    <x v="131"/>
    <n v="49.75124378109453"/>
    <x v="7"/>
    <x v="2"/>
  </r>
  <r>
    <x v="69"/>
    <x v="4"/>
    <n v="8.9552238805970141"/>
    <x v="7"/>
    <x v="2"/>
  </r>
  <r>
    <x v="70"/>
    <x v="127"/>
    <n v="5.6122448979591839"/>
    <x v="7"/>
    <x v="2"/>
  </r>
  <r>
    <x v="70"/>
    <x v="128"/>
    <n v="1.0204081632653061"/>
    <x v="7"/>
    <x v="2"/>
  </r>
  <r>
    <x v="70"/>
    <x v="129"/>
    <n v="3.5714285714285716"/>
    <x v="7"/>
    <x v="2"/>
  </r>
  <r>
    <x v="70"/>
    <x v="130"/>
    <n v="31.122448979591837"/>
    <x v="7"/>
    <x v="2"/>
  </r>
  <r>
    <x v="70"/>
    <x v="131"/>
    <n v="49.489795918367349"/>
    <x v="7"/>
    <x v="2"/>
  </r>
  <r>
    <x v="70"/>
    <x v="4"/>
    <n v="9.183673469387756"/>
    <x v="7"/>
    <x v="2"/>
  </r>
  <r>
    <x v="71"/>
    <x v="127"/>
    <n v="5.9701492537313436"/>
    <x v="7"/>
    <x v="2"/>
  </r>
  <r>
    <x v="71"/>
    <x v="128"/>
    <n v="0.99502487562189057"/>
    <x v="7"/>
    <x v="2"/>
  </r>
  <r>
    <x v="71"/>
    <x v="129"/>
    <n v="0.99502487562189057"/>
    <x v="7"/>
    <x v="2"/>
  </r>
  <r>
    <x v="71"/>
    <x v="130"/>
    <n v="33.333333333333336"/>
    <x v="7"/>
    <x v="2"/>
  </r>
  <r>
    <x v="71"/>
    <x v="131"/>
    <n v="49.75124378109453"/>
    <x v="7"/>
    <x v="2"/>
  </r>
  <r>
    <x v="71"/>
    <x v="4"/>
    <n v="8.9552238805970141"/>
    <x v="7"/>
    <x v="2"/>
  </r>
  <r>
    <x v="72"/>
    <x v="127"/>
    <n v="1.4925373134328359"/>
    <x v="7"/>
    <x v="2"/>
  </r>
  <r>
    <x v="72"/>
    <x v="128"/>
    <n v="0"/>
    <x v="7"/>
    <x v="2"/>
  </r>
  <r>
    <x v="72"/>
    <x v="129"/>
    <n v="1.4925373134328359"/>
    <x v="7"/>
    <x v="2"/>
  </r>
  <r>
    <x v="72"/>
    <x v="130"/>
    <n v="38.308457711442784"/>
    <x v="7"/>
    <x v="2"/>
  </r>
  <r>
    <x v="72"/>
    <x v="131"/>
    <n v="49.75124378109453"/>
    <x v="7"/>
    <x v="2"/>
  </r>
  <r>
    <x v="72"/>
    <x v="4"/>
    <n v="8.9552238805970141"/>
    <x v="7"/>
    <x v="2"/>
  </r>
  <r>
    <x v="67"/>
    <x v="127"/>
    <n v="5.7803468208092488"/>
    <x v="8"/>
    <x v="2"/>
  </r>
  <r>
    <x v="67"/>
    <x v="128"/>
    <n v="0"/>
    <x v="8"/>
    <x v="2"/>
  </r>
  <r>
    <x v="67"/>
    <x v="129"/>
    <n v="0"/>
    <x v="8"/>
    <x v="2"/>
  </r>
  <r>
    <x v="67"/>
    <x v="130"/>
    <n v="46.24277456647399"/>
    <x v="8"/>
    <x v="2"/>
  </r>
  <r>
    <x v="67"/>
    <x v="131"/>
    <n v="39.884393063583815"/>
    <x v="8"/>
    <x v="2"/>
  </r>
  <r>
    <x v="67"/>
    <x v="4"/>
    <n v="8.0924855491329488"/>
    <x v="8"/>
    <x v="2"/>
  </r>
  <r>
    <x v="68"/>
    <x v="127"/>
    <n v="13.75"/>
    <x v="8"/>
    <x v="2"/>
  </r>
  <r>
    <x v="68"/>
    <x v="128"/>
    <n v="5"/>
    <x v="8"/>
    <x v="2"/>
  </r>
  <r>
    <x v="68"/>
    <x v="129"/>
    <n v="2.5"/>
    <x v="8"/>
    <x v="2"/>
  </r>
  <r>
    <x v="68"/>
    <x v="130"/>
    <n v="28.75"/>
    <x v="8"/>
    <x v="2"/>
  </r>
  <r>
    <x v="68"/>
    <x v="131"/>
    <n v="41.875"/>
    <x v="8"/>
    <x v="2"/>
  </r>
  <r>
    <x v="68"/>
    <x v="4"/>
    <n v="8.125"/>
    <x v="8"/>
    <x v="2"/>
  </r>
  <r>
    <x v="69"/>
    <x v="127"/>
    <n v="10.982658959537572"/>
    <x v="8"/>
    <x v="2"/>
  </r>
  <r>
    <x v="69"/>
    <x v="128"/>
    <n v="1.1560693641618498"/>
    <x v="8"/>
    <x v="2"/>
  </r>
  <r>
    <x v="69"/>
    <x v="129"/>
    <n v="0"/>
    <x v="8"/>
    <x v="2"/>
  </r>
  <r>
    <x v="69"/>
    <x v="130"/>
    <n v="39.884393063583815"/>
    <x v="8"/>
    <x v="2"/>
  </r>
  <r>
    <x v="69"/>
    <x v="131"/>
    <n v="39.884393063583815"/>
    <x v="8"/>
    <x v="2"/>
  </r>
  <r>
    <x v="69"/>
    <x v="4"/>
    <n v="8.0924855491329488"/>
    <x v="8"/>
    <x v="2"/>
  </r>
  <r>
    <x v="70"/>
    <x v="127"/>
    <n v="9.4936708860759502"/>
    <x v="8"/>
    <x v="2"/>
  </r>
  <r>
    <x v="70"/>
    <x v="128"/>
    <n v="0.63291139240506333"/>
    <x v="8"/>
    <x v="2"/>
  </r>
  <r>
    <x v="70"/>
    <x v="129"/>
    <n v="1.2658227848101267"/>
    <x v="8"/>
    <x v="2"/>
  </r>
  <r>
    <x v="70"/>
    <x v="130"/>
    <n v="37.341772151898731"/>
    <x v="8"/>
    <x v="2"/>
  </r>
  <r>
    <x v="70"/>
    <x v="131"/>
    <n v="43.037974683544306"/>
    <x v="8"/>
    <x v="2"/>
  </r>
  <r>
    <x v="70"/>
    <x v="4"/>
    <n v="8.2278481012658222"/>
    <x v="8"/>
    <x v="2"/>
  </r>
  <r>
    <x v="71"/>
    <x v="127"/>
    <n v="10.982658959537572"/>
    <x v="8"/>
    <x v="2"/>
  </r>
  <r>
    <x v="71"/>
    <x v="128"/>
    <n v="3.4682080924855492"/>
    <x v="8"/>
    <x v="2"/>
  </r>
  <r>
    <x v="71"/>
    <x v="129"/>
    <n v="0.5780346820809249"/>
    <x v="8"/>
    <x v="2"/>
  </r>
  <r>
    <x v="71"/>
    <x v="130"/>
    <n v="36.994219653179194"/>
    <x v="8"/>
    <x v="2"/>
  </r>
  <r>
    <x v="71"/>
    <x v="131"/>
    <n v="39.884393063583815"/>
    <x v="8"/>
    <x v="2"/>
  </r>
  <r>
    <x v="71"/>
    <x v="4"/>
    <n v="8.0924855491329488"/>
    <x v="8"/>
    <x v="2"/>
  </r>
  <r>
    <x v="72"/>
    <x v="127"/>
    <n v="2.3121387283236996"/>
    <x v="8"/>
    <x v="2"/>
  </r>
  <r>
    <x v="72"/>
    <x v="128"/>
    <n v="0"/>
    <x v="8"/>
    <x v="2"/>
  </r>
  <r>
    <x v="72"/>
    <x v="129"/>
    <n v="1.1560693641618498"/>
    <x v="8"/>
    <x v="2"/>
  </r>
  <r>
    <x v="72"/>
    <x v="130"/>
    <n v="48.554913294797686"/>
    <x v="8"/>
    <x v="2"/>
  </r>
  <r>
    <x v="72"/>
    <x v="131"/>
    <n v="39.884393063583815"/>
    <x v="8"/>
    <x v="2"/>
  </r>
  <r>
    <x v="72"/>
    <x v="4"/>
    <n v="8.0924855491329488"/>
    <x v="8"/>
    <x v="2"/>
  </r>
  <r>
    <x v="67"/>
    <x v="127"/>
    <n v="5"/>
    <x v="9"/>
    <x v="2"/>
  </r>
  <r>
    <x v="67"/>
    <x v="128"/>
    <n v="1.6666666666666667"/>
    <x v="9"/>
    <x v="2"/>
  </r>
  <r>
    <x v="67"/>
    <x v="129"/>
    <n v="1.1111111111111112"/>
    <x v="9"/>
    <x v="2"/>
  </r>
  <r>
    <x v="67"/>
    <x v="130"/>
    <n v="51.666666666666664"/>
    <x v="9"/>
    <x v="2"/>
  </r>
  <r>
    <x v="67"/>
    <x v="131"/>
    <n v="34.444444444444443"/>
    <x v="9"/>
    <x v="2"/>
  </r>
  <r>
    <x v="67"/>
    <x v="4"/>
    <n v="6.1111111111111107"/>
    <x v="9"/>
    <x v="2"/>
  </r>
  <r>
    <x v="68"/>
    <x v="127"/>
    <n v="17.977528089887642"/>
    <x v="9"/>
    <x v="2"/>
  </r>
  <r>
    <x v="68"/>
    <x v="128"/>
    <n v="6.1797752808988768"/>
    <x v="9"/>
    <x v="2"/>
  </r>
  <r>
    <x v="68"/>
    <x v="129"/>
    <n v="2.2471910112359552"/>
    <x v="9"/>
    <x v="2"/>
  </r>
  <r>
    <x v="68"/>
    <x v="130"/>
    <n v="32.584269662921351"/>
    <x v="9"/>
    <x v="2"/>
  </r>
  <r>
    <x v="68"/>
    <x v="131"/>
    <n v="34.831460674157306"/>
    <x v="9"/>
    <x v="2"/>
  </r>
  <r>
    <x v="68"/>
    <x v="4"/>
    <n v="6.1797752808988768"/>
    <x v="9"/>
    <x v="2"/>
  </r>
  <r>
    <x v="69"/>
    <x v="127"/>
    <n v="9.3922651933701662"/>
    <x v="9"/>
    <x v="2"/>
  </r>
  <r>
    <x v="69"/>
    <x v="128"/>
    <n v="2.2099447513812156"/>
    <x v="9"/>
    <x v="2"/>
  </r>
  <r>
    <x v="69"/>
    <x v="129"/>
    <n v="0.5524861878453039"/>
    <x v="9"/>
    <x v="2"/>
  </r>
  <r>
    <x v="69"/>
    <x v="130"/>
    <n v="47.513812154696133"/>
    <x v="9"/>
    <x v="2"/>
  </r>
  <r>
    <x v="69"/>
    <x v="131"/>
    <n v="34.254143646408842"/>
    <x v="9"/>
    <x v="2"/>
  </r>
  <r>
    <x v="69"/>
    <x v="4"/>
    <n v="6.0773480662983426"/>
    <x v="9"/>
    <x v="2"/>
  </r>
  <r>
    <x v="70"/>
    <x v="127"/>
    <n v="12.359550561797754"/>
    <x v="9"/>
    <x v="2"/>
  </r>
  <r>
    <x v="70"/>
    <x v="128"/>
    <n v="10.674157303370787"/>
    <x v="9"/>
    <x v="2"/>
  </r>
  <r>
    <x v="70"/>
    <x v="129"/>
    <n v="2.2471910112359552"/>
    <x v="9"/>
    <x v="2"/>
  </r>
  <r>
    <x v="70"/>
    <x v="130"/>
    <n v="34.269662921348313"/>
    <x v="9"/>
    <x v="2"/>
  </r>
  <r>
    <x v="70"/>
    <x v="131"/>
    <n v="34.269662921348313"/>
    <x v="9"/>
    <x v="2"/>
  </r>
  <r>
    <x v="70"/>
    <x v="4"/>
    <n v="6.1797752808988768"/>
    <x v="9"/>
    <x v="2"/>
  </r>
  <r>
    <x v="71"/>
    <x v="127"/>
    <n v="10.497237569060774"/>
    <x v="9"/>
    <x v="2"/>
  </r>
  <r>
    <x v="71"/>
    <x v="128"/>
    <n v="4.972375690607735"/>
    <x v="9"/>
    <x v="2"/>
  </r>
  <r>
    <x v="71"/>
    <x v="129"/>
    <n v="1.1049723756906078"/>
    <x v="9"/>
    <x v="2"/>
  </r>
  <r>
    <x v="71"/>
    <x v="130"/>
    <n v="43.093922651933703"/>
    <x v="9"/>
    <x v="2"/>
  </r>
  <r>
    <x v="71"/>
    <x v="131"/>
    <n v="34.254143646408842"/>
    <x v="9"/>
    <x v="2"/>
  </r>
  <r>
    <x v="71"/>
    <x v="4"/>
    <n v="6.0773480662983426"/>
    <x v="9"/>
    <x v="2"/>
  </r>
  <r>
    <x v="72"/>
    <x v="127"/>
    <n v="2.7624309392265194"/>
    <x v="9"/>
    <x v="2"/>
  </r>
  <r>
    <x v="72"/>
    <x v="128"/>
    <n v="0"/>
    <x v="9"/>
    <x v="2"/>
  </r>
  <r>
    <x v="72"/>
    <x v="129"/>
    <n v="1.6574585635359116"/>
    <x v="9"/>
    <x v="2"/>
  </r>
  <r>
    <x v="72"/>
    <x v="130"/>
    <n v="55.248618784530386"/>
    <x v="9"/>
    <x v="2"/>
  </r>
  <r>
    <x v="72"/>
    <x v="131"/>
    <n v="34.254143646408842"/>
    <x v="9"/>
    <x v="2"/>
  </r>
  <r>
    <x v="72"/>
    <x v="4"/>
    <n v="6.0773480662983426"/>
    <x v="9"/>
    <x v="2"/>
  </r>
  <r>
    <x v="67"/>
    <x v="127"/>
    <n v="20.27027027027027"/>
    <x v="10"/>
    <x v="2"/>
  </r>
  <r>
    <x v="67"/>
    <x v="128"/>
    <n v="6.756756756756757"/>
    <x v="10"/>
    <x v="2"/>
  </r>
  <r>
    <x v="67"/>
    <x v="129"/>
    <n v="3.3783783783783785"/>
    <x v="10"/>
    <x v="2"/>
  </r>
  <r>
    <x v="67"/>
    <x v="130"/>
    <n v="47.297297297297298"/>
    <x v="10"/>
    <x v="2"/>
  </r>
  <r>
    <x v="67"/>
    <x v="131"/>
    <n v="20.945945945945947"/>
    <x v="10"/>
    <x v="2"/>
  </r>
  <r>
    <x v="67"/>
    <x v="4"/>
    <n v="1.3513513513513513"/>
    <x v="10"/>
    <x v="2"/>
  </r>
  <r>
    <x v="68"/>
    <x v="127"/>
    <n v="37.226277372262771"/>
    <x v="10"/>
    <x v="2"/>
  </r>
  <r>
    <x v="68"/>
    <x v="128"/>
    <n v="8.7591240875912408"/>
    <x v="10"/>
    <x v="2"/>
  </r>
  <r>
    <x v="68"/>
    <x v="129"/>
    <n v="3.6496350364963503"/>
    <x v="10"/>
    <x v="2"/>
  </r>
  <r>
    <x v="68"/>
    <x v="130"/>
    <n v="27.737226277372262"/>
    <x v="10"/>
    <x v="2"/>
  </r>
  <r>
    <x v="68"/>
    <x v="131"/>
    <n v="21.167883211678831"/>
    <x v="10"/>
    <x v="2"/>
  </r>
  <r>
    <x v="68"/>
    <x v="4"/>
    <n v="1.4598540145985401"/>
    <x v="10"/>
    <x v="2"/>
  </r>
  <r>
    <x v="69"/>
    <x v="127"/>
    <n v="32.214765100671144"/>
    <x v="10"/>
    <x v="2"/>
  </r>
  <r>
    <x v="69"/>
    <x v="128"/>
    <n v="9.3959731543624159"/>
    <x v="10"/>
    <x v="2"/>
  </r>
  <r>
    <x v="69"/>
    <x v="129"/>
    <n v="3.3557046979865772"/>
    <x v="10"/>
    <x v="2"/>
  </r>
  <r>
    <x v="69"/>
    <x v="130"/>
    <n v="32.885906040268459"/>
    <x v="10"/>
    <x v="2"/>
  </r>
  <r>
    <x v="69"/>
    <x v="131"/>
    <n v="20.80536912751678"/>
    <x v="10"/>
    <x v="2"/>
  </r>
  <r>
    <x v="69"/>
    <x v="4"/>
    <n v="1.3422818791946309"/>
    <x v="10"/>
    <x v="2"/>
  </r>
  <r>
    <x v="70"/>
    <x v="127"/>
    <n v="38.059701492537314"/>
    <x v="10"/>
    <x v="2"/>
  </r>
  <r>
    <x v="70"/>
    <x v="128"/>
    <n v="8.2089552238805972"/>
    <x v="10"/>
    <x v="2"/>
  </r>
  <r>
    <x v="70"/>
    <x v="129"/>
    <n v="2.2388059701492535"/>
    <x v="10"/>
    <x v="2"/>
  </r>
  <r>
    <x v="70"/>
    <x v="130"/>
    <n v="29.104477611940297"/>
    <x v="10"/>
    <x v="2"/>
  </r>
  <r>
    <x v="70"/>
    <x v="131"/>
    <n v="21.64179104477612"/>
    <x v="10"/>
    <x v="2"/>
  </r>
  <r>
    <x v="70"/>
    <x v="4"/>
    <n v="1.4925373134328359"/>
    <x v="10"/>
    <x v="2"/>
  </r>
  <r>
    <x v="71"/>
    <x v="127"/>
    <n v="26.174496644295303"/>
    <x v="10"/>
    <x v="2"/>
  </r>
  <r>
    <x v="71"/>
    <x v="128"/>
    <n v="6.0402684563758386"/>
    <x v="10"/>
    <x v="2"/>
  </r>
  <r>
    <x v="71"/>
    <x v="129"/>
    <n v="0.67114093959731547"/>
    <x v="10"/>
    <x v="2"/>
  </r>
  <r>
    <x v="71"/>
    <x v="130"/>
    <n v="44.966442953020135"/>
    <x v="10"/>
    <x v="2"/>
  </r>
  <r>
    <x v="71"/>
    <x v="131"/>
    <n v="20.80536912751678"/>
    <x v="10"/>
    <x v="2"/>
  </r>
  <r>
    <x v="71"/>
    <x v="4"/>
    <n v="1.3422818791946309"/>
    <x v="10"/>
    <x v="2"/>
  </r>
  <r>
    <x v="72"/>
    <x v="127"/>
    <n v="7.3825503355704694"/>
    <x v="10"/>
    <x v="2"/>
  </r>
  <r>
    <x v="72"/>
    <x v="128"/>
    <n v="0.67114093959731547"/>
    <x v="10"/>
    <x v="2"/>
  </r>
  <r>
    <x v="72"/>
    <x v="129"/>
    <n v="0.67114093959731547"/>
    <x v="10"/>
    <x v="2"/>
  </r>
  <r>
    <x v="72"/>
    <x v="130"/>
    <n v="69.127516778523486"/>
    <x v="10"/>
    <x v="2"/>
  </r>
  <r>
    <x v="72"/>
    <x v="131"/>
    <n v="20.80536912751678"/>
    <x v="10"/>
    <x v="2"/>
  </r>
  <r>
    <x v="72"/>
    <x v="4"/>
    <n v="1.3422818791946309"/>
    <x v="10"/>
    <x v="2"/>
  </r>
  <r>
    <x v="67"/>
    <x v="127"/>
    <n v="8.724832214765101"/>
    <x v="11"/>
    <x v="2"/>
  </r>
  <r>
    <x v="67"/>
    <x v="128"/>
    <n v="2.0134228187919465"/>
    <x v="11"/>
    <x v="2"/>
  </r>
  <r>
    <x v="67"/>
    <x v="129"/>
    <n v="0.67114093959731547"/>
    <x v="11"/>
    <x v="2"/>
  </r>
  <r>
    <x v="67"/>
    <x v="130"/>
    <n v="39.597315436241608"/>
    <x v="11"/>
    <x v="2"/>
  </r>
  <r>
    <x v="67"/>
    <x v="131"/>
    <n v="41.61073825503356"/>
    <x v="11"/>
    <x v="2"/>
  </r>
  <r>
    <x v="67"/>
    <x v="4"/>
    <n v="7.3825503355704694"/>
    <x v="11"/>
    <x v="2"/>
  </r>
  <r>
    <x v="68"/>
    <x v="127"/>
    <n v="17.006802721088434"/>
    <x v="11"/>
    <x v="2"/>
  </r>
  <r>
    <x v="68"/>
    <x v="128"/>
    <n v="4.0816326530612246"/>
    <x v="11"/>
    <x v="2"/>
  </r>
  <r>
    <x v="68"/>
    <x v="129"/>
    <n v="0.68027210884353739"/>
    <x v="11"/>
    <x v="2"/>
  </r>
  <r>
    <x v="68"/>
    <x v="130"/>
    <n v="29.931972789115648"/>
    <x v="11"/>
    <x v="2"/>
  </r>
  <r>
    <x v="68"/>
    <x v="131"/>
    <n v="41.496598639455783"/>
    <x v="11"/>
    <x v="2"/>
  </r>
  <r>
    <x v="68"/>
    <x v="4"/>
    <n v="6.8027210884353737"/>
    <x v="11"/>
    <x v="2"/>
  </r>
  <r>
    <x v="69"/>
    <x v="127"/>
    <n v="9.3959731543624159"/>
    <x v="11"/>
    <x v="2"/>
  </r>
  <r>
    <x v="69"/>
    <x v="128"/>
    <n v="0.67114093959731547"/>
    <x v="11"/>
    <x v="2"/>
  </r>
  <r>
    <x v="69"/>
    <x v="129"/>
    <n v="0"/>
    <x v="11"/>
    <x v="2"/>
  </r>
  <r>
    <x v="69"/>
    <x v="130"/>
    <n v="40.939597315436245"/>
    <x v="11"/>
    <x v="2"/>
  </r>
  <r>
    <x v="69"/>
    <x v="131"/>
    <n v="41.61073825503356"/>
    <x v="11"/>
    <x v="2"/>
  </r>
  <r>
    <x v="69"/>
    <x v="4"/>
    <n v="7.3825503355704694"/>
    <x v="11"/>
    <x v="2"/>
  </r>
  <r>
    <x v="70"/>
    <x v="127"/>
    <n v="14.189189189189189"/>
    <x v="11"/>
    <x v="2"/>
  </r>
  <r>
    <x v="70"/>
    <x v="128"/>
    <n v="4.0540540540540544"/>
    <x v="11"/>
    <x v="2"/>
  </r>
  <r>
    <x v="70"/>
    <x v="129"/>
    <n v="1.3513513513513513"/>
    <x v="11"/>
    <x v="2"/>
  </r>
  <r>
    <x v="70"/>
    <x v="130"/>
    <n v="31.081081081081081"/>
    <x v="11"/>
    <x v="2"/>
  </r>
  <r>
    <x v="70"/>
    <x v="131"/>
    <n v="41.891891891891895"/>
    <x v="11"/>
    <x v="2"/>
  </r>
  <r>
    <x v="70"/>
    <x v="4"/>
    <n v="7.4324324324324325"/>
    <x v="11"/>
    <x v="2"/>
  </r>
  <r>
    <x v="71"/>
    <x v="127"/>
    <n v="12.751677852348994"/>
    <x v="11"/>
    <x v="2"/>
  </r>
  <r>
    <x v="71"/>
    <x v="128"/>
    <n v="6.0402684563758386"/>
    <x v="11"/>
    <x v="2"/>
  </r>
  <r>
    <x v="71"/>
    <x v="129"/>
    <n v="0"/>
    <x v="11"/>
    <x v="2"/>
  </r>
  <r>
    <x v="71"/>
    <x v="130"/>
    <n v="32.214765100671144"/>
    <x v="11"/>
    <x v="2"/>
  </r>
  <r>
    <x v="71"/>
    <x v="131"/>
    <n v="41.61073825503356"/>
    <x v="11"/>
    <x v="2"/>
  </r>
  <r>
    <x v="71"/>
    <x v="4"/>
    <n v="7.3825503355704694"/>
    <x v="11"/>
    <x v="2"/>
  </r>
  <r>
    <x v="72"/>
    <x v="127"/>
    <n v="2.6845637583892619"/>
    <x v="11"/>
    <x v="2"/>
  </r>
  <r>
    <x v="72"/>
    <x v="128"/>
    <n v="1.3422818791946309"/>
    <x v="11"/>
    <x v="2"/>
  </r>
  <r>
    <x v="72"/>
    <x v="129"/>
    <n v="2.6845637583892619"/>
    <x v="11"/>
    <x v="2"/>
  </r>
  <r>
    <x v="72"/>
    <x v="130"/>
    <n v="44.29530201342282"/>
    <x v="11"/>
    <x v="2"/>
  </r>
  <r>
    <x v="72"/>
    <x v="131"/>
    <n v="41.61073825503356"/>
    <x v="11"/>
    <x v="2"/>
  </r>
  <r>
    <x v="72"/>
    <x v="4"/>
    <n v="7.3825503355704694"/>
    <x v="11"/>
    <x v="2"/>
  </r>
  <r>
    <x v="67"/>
    <x v="127"/>
    <n v="16.101694915254239"/>
    <x v="12"/>
    <x v="2"/>
  </r>
  <r>
    <x v="67"/>
    <x v="128"/>
    <n v="3.3898305084745761"/>
    <x v="12"/>
    <x v="2"/>
  </r>
  <r>
    <x v="67"/>
    <x v="129"/>
    <n v="0"/>
    <x v="12"/>
    <x v="2"/>
  </r>
  <r>
    <x v="67"/>
    <x v="130"/>
    <n v="55.084745762711862"/>
    <x v="12"/>
    <x v="2"/>
  </r>
  <r>
    <x v="67"/>
    <x v="131"/>
    <n v="19.491525423728813"/>
    <x v="12"/>
    <x v="2"/>
  </r>
  <r>
    <x v="67"/>
    <x v="4"/>
    <n v="5.9322033898305087"/>
    <x v="12"/>
    <x v="2"/>
  </r>
  <r>
    <x v="68"/>
    <x v="127"/>
    <n v="26.548672566371682"/>
    <x v="12"/>
    <x v="2"/>
  </r>
  <r>
    <x v="68"/>
    <x v="128"/>
    <n v="8.8495575221238933"/>
    <x v="12"/>
    <x v="2"/>
  </r>
  <r>
    <x v="68"/>
    <x v="129"/>
    <n v="2.6548672566371683"/>
    <x v="12"/>
    <x v="2"/>
  </r>
  <r>
    <x v="68"/>
    <x v="130"/>
    <n v="35.398230088495573"/>
    <x v="12"/>
    <x v="2"/>
  </r>
  <r>
    <x v="68"/>
    <x v="131"/>
    <n v="20.353982300884955"/>
    <x v="12"/>
    <x v="2"/>
  </r>
  <r>
    <x v="68"/>
    <x v="4"/>
    <n v="6.1946902654867255"/>
    <x v="12"/>
    <x v="2"/>
  </r>
  <r>
    <x v="69"/>
    <x v="127"/>
    <n v="15.254237288135593"/>
    <x v="12"/>
    <x v="2"/>
  </r>
  <r>
    <x v="69"/>
    <x v="128"/>
    <n v="5.0847457627118642"/>
    <x v="12"/>
    <x v="2"/>
  </r>
  <r>
    <x v="69"/>
    <x v="129"/>
    <n v="0"/>
    <x v="12"/>
    <x v="2"/>
  </r>
  <r>
    <x v="69"/>
    <x v="130"/>
    <n v="54.237288135593218"/>
    <x v="12"/>
    <x v="2"/>
  </r>
  <r>
    <x v="69"/>
    <x v="131"/>
    <n v="19.491525423728813"/>
    <x v="12"/>
    <x v="2"/>
  </r>
  <r>
    <x v="69"/>
    <x v="4"/>
    <n v="5.9322033898305087"/>
    <x v="12"/>
    <x v="2"/>
  </r>
  <r>
    <x v="70"/>
    <x v="127"/>
    <n v="24.786324786324787"/>
    <x v="12"/>
    <x v="2"/>
  </r>
  <r>
    <x v="70"/>
    <x v="128"/>
    <n v="7.6923076923076925"/>
    <x v="12"/>
    <x v="2"/>
  </r>
  <r>
    <x v="70"/>
    <x v="129"/>
    <n v="1.7094017094017093"/>
    <x v="12"/>
    <x v="2"/>
  </r>
  <r>
    <x v="70"/>
    <x v="130"/>
    <n v="41.025641025641029"/>
    <x v="12"/>
    <x v="2"/>
  </r>
  <r>
    <x v="70"/>
    <x v="131"/>
    <n v="18.803418803418804"/>
    <x v="12"/>
    <x v="2"/>
  </r>
  <r>
    <x v="70"/>
    <x v="4"/>
    <n v="5.982905982905983"/>
    <x v="12"/>
    <x v="2"/>
  </r>
  <r>
    <x v="71"/>
    <x v="127"/>
    <n v="7.6271186440677967"/>
    <x v="12"/>
    <x v="2"/>
  </r>
  <r>
    <x v="71"/>
    <x v="128"/>
    <n v="1.6949152542372881"/>
    <x v="12"/>
    <x v="2"/>
  </r>
  <r>
    <x v="71"/>
    <x v="129"/>
    <n v="0.84745762711864403"/>
    <x v="12"/>
    <x v="2"/>
  </r>
  <r>
    <x v="71"/>
    <x v="130"/>
    <n v="64.406779661016955"/>
    <x v="12"/>
    <x v="2"/>
  </r>
  <r>
    <x v="71"/>
    <x v="131"/>
    <n v="19.491525423728813"/>
    <x v="12"/>
    <x v="2"/>
  </r>
  <r>
    <x v="71"/>
    <x v="4"/>
    <n v="5.9322033898305087"/>
    <x v="12"/>
    <x v="2"/>
  </r>
  <r>
    <x v="72"/>
    <x v="127"/>
    <n v="7.6271186440677967"/>
    <x v="12"/>
    <x v="2"/>
  </r>
  <r>
    <x v="72"/>
    <x v="128"/>
    <n v="0.84745762711864403"/>
    <x v="12"/>
    <x v="2"/>
  </r>
  <r>
    <x v="72"/>
    <x v="129"/>
    <n v="0"/>
    <x v="12"/>
    <x v="2"/>
  </r>
  <r>
    <x v="72"/>
    <x v="130"/>
    <n v="66.101694915254242"/>
    <x v="12"/>
    <x v="2"/>
  </r>
  <r>
    <x v="72"/>
    <x v="131"/>
    <n v="19.491525423728813"/>
    <x v="12"/>
    <x v="2"/>
  </r>
  <r>
    <x v="72"/>
    <x v="4"/>
    <n v="5.9322033898305087"/>
    <x v="12"/>
    <x v="2"/>
  </r>
  <r>
    <x v="67"/>
    <x v="127"/>
    <n v="12.987012987012987"/>
    <x v="13"/>
    <x v="2"/>
  </r>
  <r>
    <x v="67"/>
    <x v="128"/>
    <n v="2.5974025974025974"/>
    <x v="13"/>
    <x v="2"/>
  </r>
  <r>
    <x v="67"/>
    <x v="129"/>
    <n v="2.5974025974025974"/>
    <x v="13"/>
    <x v="2"/>
  </r>
  <r>
    <x v="67"/>
    <x v="130"/>
    <n v="58.441558441558442"/>
    <x v="13"/>
    <x v="2"/>
  </r>
  <r>
    <x v="67"/>
    <x v="131"/>
    <n v="22.077922077922079"/>
    <x v="13"/>
    <x v="2"/>
  </r>
  <r>
    <x v="67"/>
    <x v="4"/>
    <n v="1.2987012987012987"/>
    <x v="13"/>
    <x v="2"/>
  </r>
  <r>
    <x v="68"/>
    <x v="127"/>
    <n v="36.363636363636367"/>
    <x v="13"/>
    <x v="2"/>
  </r>
  <r>
    <x v="68"/>
    <x v="128"/>
    <n v="10.606060606060606"/>
    <x v="13"/>
    <x v="2"/>
  </r>
  <r>
    <x v="68"/>
    <x v="129"/>
    <n v="4.5454545454545459"/>
    <x v="13"/>
    <x v="2"/>
  </r>
  <r>
    <x v="68"/>
    <x v="130"/>
    <n v="22.727272727272727"/>
    <x v="13"/>
    <x v="2"/>
  </r>
  <r>
    <x v="68"/>
    <x v="131"/>
    <n v="24.242424242424242"/>
    <x v="13"/>
    <x v="2"/>
  </r>
  <r>
    <x v="68"/>
    <x v="4"/>
    <n v="1.5151515151515151"/>
    <x v="13"/>
    <x v="2"/>
  </r>
  <r>
    <x v="69"/>
    <x v="127"/>
    <n v="20.779220779220779"/>
    <x v="13"/>
    <x v="2"/>
  </r>
  <r>
    <x v="69"/>
    <x v="128"/>
    <n v="3.8961038961038961"/>
    <x v="13"/>
    <x v="2"/>
  </r>
  <r>
    <x v="69"/>
    <x v="129"/>
    <n v="2.5974025974025974"/>
    <x v="13"/>
    <x v="2"/>
  </r>
  <r>
    <x v="69"/>
    <x v="130"/>
    <n v="49.350649350649348"/>
    <x v="13"/>
    <x v="2"/>
  </r>
  <r>
    <x v="69"/>
    <x v="131"/>
    <n v="22.077922077922079"/>
    <x v="13"/>
    <x v="2"/>
  </r>
  <r>
    <x v="69"/>
    <x v="4"/>
    <n v="1.2987012987012987"/>
    <x v="13"/>
    <x v="2"/>
  </r>
  <r>
    <x v="70"/>
    <x v="127"/>
    <n v="29.333333333333332"/>
    <x v="13"/>
    <x v="2"/>
  </r>
  <r>
    <x v="70"/>
    <x v="128"/>
    <n v="17.333333333333332"/>
    <x v="13"/>
    <x v="2"/>
  </r>
  <r>
    <x v="70"/>
    <x v="129"/>
    <n v="4"/>
    <x v="13"/>
    <x v="2"/>
  </r>
  <r>
    <x v="70"/>
    <x v="130"/>
    <n v="28"/>
    <x v="13"/>
    <x v="2"/>
  </r>
  <r>
    <x v="70"/>
    <x v="131"/>
    <n v="21.333333333333332"/>
    <x v="13"/>
    <x v="2"/>
  </r>
  <r>
    <x v="70"/>
    <x v="4"/>
    <n v="1.3333333333333333"/>
    <x v="13"/>
    <x v="2"/>
  </r>
  <r>
    <x v="71"/>
    <x v="127"/>
    <n v="22.077922077922079"/>
    <x v="13"/>
    <x v="2"/>
  </r>
  <r>
    <x v="71"/>
    <x v="128"/>
    <n v="10.38961038961039"/>
    <x v="13"/>
    <x v="2"/>
  </r>
  <r>
    <x v="71"/>
    <x v="129"/>
    <n v="1.2987012987012987"/>
    <x v="13"/>
    <x v="2"/>
  </r>
  <r>
    <x v="71"/>
    <x v="130"/>
    <n v="44.155844155844157"/>
    <x v="13"/>
    <x v="2"/>
  </r>
  <r>
    <x v="71"/>
    <x v="131"/>
    <n v="22.077922077922079"/>
    <x v="13"/>
    <x v="2"/>
  </r>
  <r>
    <x v="71"/>
    <x v="4"/>
    <n v="1.2987012987012987"/>
    <x v="13"/>
    <x v="2"/>
  </r>
  <r>
    <x v="72"/>
    <x v="127"/>
    <n v="5.1948051948051948"/>
    <x v="13"/>
    <x v="2"/>
  </r>
  <r>
    <x v="72"/>
    <x v="128"/>
    <n v="0"/>
    <x v="13"/>
    <x v="2"/>
  </r>
  <r>
    <x v="72"/>
    <x v="129"/>
    <n v="0"/>
    <x v="13"/>
    <x v="2"/>
  </r>
  <r>
    <x v="72"/>
    <x v="130"/>
    <n v="71.428571428571431"/>
    <x v="13"/>
    <x v="2"/>
  </r>
  <r>
    <x v="72"/>
    <x v="131"/>
    <n v="22.077922077922079"/>
    <x v="13"/>
    <x v="2"/>
  </r>
  <r>
    <x v="72"/>
    <x v="4"/>
    <n v="1.2987012987012987"/>
    <x v="13"/>
    <x v="2"/>
  </r>
  <r>
    <x v="67"/>
    <x v="127"/>
    <n v="1.1904761904761905"/>
    <x v="14"/>
    <x v="2"/>
  </r>
  <r>
    <x v="67"/>
    <x v="128"/>
    <n v="0"/>
    <x v="14"/>
    <x v="2"/>
  </r>
  <r>
    <x v="67"/>
    <x v="129"/>
    <n v="0"/>
    <x v="14"/>
    <x v="2"/>
  </r>
  <r>
    <x v="67"/>
    <x v="130"/>
    <n v="32.142857142857146"/>
    <x v="14"/>
    <x v="2"/>
  </r>
  <r>
    <x v="67"/>
    <x v="131"/>
    <n v="52.38095238095238"/>
    <x v="14"/>
    <x v="2"/>
  </r>
  <r>
    <x v="67"/>
    <x v="4"/>
    <n v="14.285714285714286"/>
    <x v="14"/>
    <x v="2"/>
  </r>
  <r>
    <x v="68"/>
    <x v="127"/>
    <n v="7.1428571428571432"/>
    <x v="14"/>
    <x v="2"/>
  </r>
  <r>
    <x v="68"/>
    <x v="128"/>
    <n v="2.3809523809523809"/>
    <x v="14"/>
    <x v="2"/>
  </r>
  <r>
    <x v="68"/>
    <x v="129"/>
    <n v="0"/>
    <x v="14"/>
    <x v="2"/>
  </r>
  <r>
    <x v="68"/>
    <x v="130"/>
    <n v="23.80952380952381"/>
    <x v="14"/>
    <x v="2"/>
  </r>
  <r>
    <x v="68"/>
    <x v="131"/>
    <n v="52.38095238095238"/>
    <x v="14"/>
    <x v="2"/>
  </r>
  <r>
    <x v="68"/>
    <x v="4"/>
    <n v="14.285714285714286"/>
    <x v="14"/>
    <x v="2"/>
  </r>
  <r>
    <x v="69"/>
    <x v="127"/>
    <n v="2.3809523809523809"/>
    <x v="14"/>
    <x v="2"/>
  </r>
  <r>
    <x v="69"/>
    <x v="128"/>
    <n v="2.3809523809523809"/>
    <x v="14"/>
    <x v="2"/>
  </r>
  <r>
    <x v="69"/>
    <x v="129"/>
    <n v="0"/>
    <x v="14"/>
    <x v="2"/>
  </r>
  <r>
    <x v="69"/>
    <x v="130"/>
    <n v="28.571428571428573"/>
    <x v="14"/>
    <x v="2"/>
  </r>
  <r>
    <x v="69"/>
    <x v="131"/>
    <n v="52.38095238095238"/>
    <x v="14"/>
    <x v="2"/>
  </r>
  <r>
    <x v="69"/>
    <x v="4"/>
    <n v="14.285714285714286"/>
    <x v="14"/>
    <x v="2"/>
  </r>
  <r>
    <x v="70"/>
    <x v="127"/>
    <n v="4.8192771084337354"/>
    <x v="14"/>
    <x v="2"/>
  </r>
  <r>
    <x v="70"/>
    <x v="128"/>
    <n v="2.4096385542168677"/>
    <x v="14"/>
    <x v="2"/>
  </r>
  <r>
    <x v="70"/>
    <x v="129"/>
    <n v="1.2048192771084338"/>
    <x v="14"/>
    <x v="2"/>
  </r>
  <r>
    <x v="70"/>
    <x v="130"/>
    <n v="25.301204819277107"/>
    <x v="14"/>
    <x v="2"/>
  </r>
  <r>
    <x v="70"/>
    <x v="131"/>
    <n v="53.012048192771083"/>
    <x v="14"/>
    <x v="2"/>
  </r>
  <r>
    <x v="70"/>
    <x v="4"/>
    <n v="13.253012048192771"/>
    <x v="14"/>
    <x v="2"/>
  </r>
  <r>
    <x v="71"/>
    <x v="127"/>
    <n v="1.1904761904761905"/>
    <x v="14"/>
    <x v="2"/>
  </r>
  <r>
    <x v="71"/>
    <x v="128"/>
    <n v="1.1904761904761905"/>
    <x v="14"/>
    <x v="2"/>
  </r>
  <r>
    <x v="71"/>
    <x v="129"/>
    <n v="0"/>
    <x v="14"/>
    <x v="2"/>
  </r>
  <r>
    <x v="71"/>
    <x v="130"/>
    <n v="30.952380952380953"/>
    <x v="14"/>
    <x v="2"/>
  </r>
  <r>
    <x v="71"/>
    <x v="131"/>
    <n v="52.38095238095238"/>
    <x v="14"/>
    <x v="2"/>
  </r>
  <r>
    <x v="71"/>
    <x v="4"/>
    <n v="14.285714285714286"/>
    <x v="14"/>
    <x v="2"/>
  </r>
  <r>
    <x v="72"/>
    <x v="127"/>
    <n v="2.3809523809523809"/>
    <x v="14"/>
    <x v="2"/>
  </r>
  <r>
    <x v="72"/>
    <x v="128"/>
    <n v="1.1904761904761905"/>
    <x v="14"/>
    <x v="2"/>
  </r>
  <r>
    <x v="72"/>
    <x v="129"/>
    <n v="1.1904761904761905"/>
    <x v="14"/>
    <x v="2"/>
  </r>
  <r>
    <x v="72"/>
    <x v="130"/>
    <n v="28.571428571428573"/>
    <x v="14"/>
    <x v="2"/>
  </r>
  <r>
    <x v="72"/>
    <x v="131"/>
    <n v="52.38095238095238"/>
    <x v="14"/>
    <x v="2"/>
  </r>
  <r>
    <x v="72"/>
    <x v="4"/>
    <n v="14.285714285714286"/>
    <x v="14"/>
    <x v="2"/>
  </r>
  <r>
    <x v="67"/>
    <x v="127"/>
    <n v="9.67741935483871"/>
    <x v="15"/>
    <x v="2"/>
  </r>
  <r>
    <x v="67"/>
    <x v="128"/>
    <n v="8.6021505376344081"/>
    <x v="15"/>
    <x v="2"/>
  </r>
  <r>
    <x v="67"/>
    <x v="129"/>
    <n v="0"/>
    <x v="15"/>
    <x v="2"/>
  </r>
  <r>
    <x v="67"/>
    <x v="130"/>
    <n v="58.064516129032256"/>
    <x v="15"/>
    <x v="2"/>
  </r>
  <r>
    <x v="67"/>
    <x v="131"/>
    <n v="12.903225806451612"/>
    <x v="15"/>
    <x v="2"/>
  </r>
  <r>
    <x v="67"/>
    <x v="4"/>
    <n v="10.75268817204301"/>
    <x v="15"/>
    <x v="2"/>
  </r>
  <r>
    <x v="68"/>
    <x v="127"/>
    <n v="28.089887640449437"/>
    <x v="15"/>
    <x v="2"/>
  </r>
  <r>
    <x v="68"/>
    <x v="128"/>
    <n v="14.606741573033707"/>
    <x v="15"/>
    <x v="2"/>
  </r>
  <r>
    <x v="68"/>
    <x v="129"/>
    <n v="2.2471910112359552"/>
    <x v="15"/>
    <x v="2"/>
  </r>
  <r>
    <x v="68"/>
    <x v="130"/>
    <n v="31.460674157303369"/>
    <x v="15"/>
    <x v="2"/>
  </r>
  <r>
    <x v="68"/>
    <x v="131"/>
    <n v="12.359550561797754"/>
    <x v="15"/>
    <x v="2"/>
  </r>
  <r>
    <x v="68"/>
    <x v="4"/>
    <n v="11.235955056179776"/>
    <x v="15"/>
    <x v="2"/>
  </r>
  <r>
    <x v="69"/>
    <x v="127"/>
    <n v="20.43010752688172"/>
    <x v="15"/>
    <x v="2"/>
  </r>
  <r>
    <x v="69"/>
    <x v="128"/>
    <n v="9.67741935483871"/>
    <x v="15"/>
    <x v="2"/>
  </r>
  <r>
    <x v="69"/>
    <x v="129"/>
    <n v="1.075268817204301"/>
    <x v="15"/>
    <x v="2"/>
  </r>
  <r>
    <x v="69"/>
    <x v="130"/>
    <n v="45.161290322580648"/>
    <x v="15"/>
    <x v="2"/>
  </r>
  <r>
    <x v="69"/>
    <x v="131"/>
    <n v="12.903225806451612"/>
    <x v="15"/>
    <x v="2"/>
  </r>
  <r>
    <x v="69"/>
    <x v="4"/>
    <n v="10.75268817204301"/>
    <x v="15"/>
    <x v="2"/>
  </r>
  <r>
    <x v="70"/>
    <x v="127"/>
    <n v="16.853932584269664"/>
    <x v="15"/>
    <x v="2"/>
  </r>
  <r>
    <x v="70"/>
    <x v="128"/>
    <n v="4.4943820224719104"/>
    <x v="15"/>
    <x v="2"/>
  </r>
  <r>
    <x v="70"/>
    <x v="129"/>
    <n v="1.1235955056179776"/>
    <x v="15"/>
    <x v="2"/>
  </r>
  <r>
    <x v="70"/>
    <x v="130"/>
    <n v="52.80898876404494"/>
    <x v="15"/>
    <x v="2"/>
  </r>
  <r>
    <x v="70"/>
    <x v="131"/>
    <n v="13.48314606741573"/>
    <x v="15"/>
    <x v="2"/>
  </r>
  <r>
    <x v="70"/>
    <x v="4"/>
    <n v="11.235955056179776"/>
    <x v="15"/>
    <x v="2"/>
  </r>
  <r>
    <x v="71"/>
    <x v="127"/>
    <n v="15.053763440860216"/>
    <x v="15"/>
    <x v="2"/>
  </r>
  <r>
    <x v="71"/>
    <x v="128"/>
    <n v="8.6021505376344081"/>
    <x v="15"/>
    <x v="2"/>
  </r>
  <r>
    <x v="71"/>
    <x v="129"/>
    <n v="1.075268817204301"/>
    <x v="15"/>
    <x v="2"/>
  </r>
  <r>
    <x v="71"/>
    <x v="130"/>
    <n v="51.612903225806448"/>
    <x v="15"/>
    <x v="2"/>
  </r>
  <r>
    <x v="71"/>
    <x v="131"/>
    <n v="12.903225806451612"/>
    <x v="15"/>
    <x v="2"/>
  </r>
  <r>
    <x v="71"/>
    <x v="4"/>
    <n v="10.75268817204301"/>
    <x v="15"/>
    <x v="2"/>
  </r>
  <r>
    <x v="72"/>
    <x v="127"/>
    <n v="2.150537634408602"/>
    <x v="15"/>
    <x v="2"/>
  </r>
  <r>
    <x v="72"/>
    <x v="128"/>
    <n v="2.150537634408602"/>
    <x v="15"/>
    <x v="2"/>
  </r>
  <r>
    <x v="72"/>
    <x v="129"/>
    <n v="0"/>
    <x v="15"/>
    <x v="2"/>
  </r>
  <r>
    <x v="72"/>
    <x v="130"/>
    <n v="72.043010752688176"/>
    <x v="15"/>
    <x v="2"/>
  </r>
  <r>
    <x v="72"/>
    <x v="131"/>
    <n v="12.903225806451612"/>
    <x v="15"/>
    <x v="2"/>
  </r>
  <r>
    <x v="72"/>
    <x v="4"/>
    <n v="10.75268817204301"/>
    <x v="15"/>
    <x v="2"/>
  </r>
  <r>
    <x v="67"/>
    <x v="127"/>
    <n v="21.59090909090909"/>
    <x v="16"/>
    <x v="2"/>
  </r>
  <r>
    <x v="67"/>
    <x v="128"/>
    <n v="7.3863636363636367"/>
    <x v="16"/>
    <x v="2"/>
  </r>
  <r>
    <x v="67"/>
    <x v="129"/>
    <n v="1.1363636363636365"/>
    <x v="16"/>
    <x v="2"/>
  </r>
  <r>
    <x v="67"/>
    <x v="130"/>
    <n v="49.43181818181818"/>
    <x v="16"/>
    <x v="2"/>
  </r>
  <r>
    <x v="67"/>
    <x v="131"/>
    <n v="15.909090909090908"/>
    <x v="16"/>
    <x v="2"/>
  </r>
  <r>
    <x v="67"/>
    <x v="4"/>
    <n v="5.1136363636363633"/>
    <x v="16"/>
    <x v="2"/>
  </r>
  <r>
    <x v="68"/>
    <x v="127"/>
    <n v="39.86013986013986"/>
    <x v="16"/>
    <x v="2"/>
  </r>
  <r>
    <x v="68"/>
    <x v="128"/>
    <n v="13.286713286713287"/>
    <x v="16"/>
    <x v="2"/>
  </r>
  <r>
    <x v="68"/>
    <x v="129"/>
    <n v="4.895104895104895"/>
    <x v="16"/>
    <x v="2"/>
  </r>
  <r>
    <x v="68"/>
    <x v="130"/>
    <n v="22.377622377622377"/>
    <x v="16"/>
    <x v="2"/>
  </r>
  <r>
    <x v="68"/>
    <x v="131"/>
    <n v="13.286713286713287"/>
    <x v="16"/>
    <x v="2"/>
  </r>
  <r>
    <x v="68"/>
    <x v="4"/>
    <n v="6.2937062937062933"/>
    <x v="16"/>
    <x v="2"/>
  </r>
  <r>
    <x v="69"/>
    <x v="127"/>
    <n v="21.59090909090909"/>
    <x v="16"/>
    <x v="2"/>
  </r>
  <r>
    <x v="69"/>
    <x v="128"/>
    <n v="9.0909090909090917"/>
    <x v="16"/>
    <x v="2"/>
  </r>
  <r>
    <x v="69"/>
    <x v="129"/>
    <n v="1.1363636363636365"/>
    <x v="16"/>
    <x v="2"/>
  </r>
  <r>
    <x v="69"/>
    <x v="130"/>
    <n v="47.159090909090907"/>
    <x v="16"/>
    <x v="2"/>
  </r>
  <r>
    <x v="69"/>
    <x v="131"/>
    <n v="15.909090909090908"/>
    <x v="16"/>
    <x v="2"/>
  </r>
  <r>
    <x v="69"/>
    <x v="4"/>
    <n v="5.1136363636363633"/>
    <x v="16"/>
    <x v="2"/>
  </r>
  <r>
    <x v="70"/>
    <x v="127"/>
    <n v="21.301775147928993"/>
    <x v="16"/>
    <x v="2"/>
  </r>
  <r>
    <x v="70"/>
    <x v="128"/>
    <n v="9.4674556213017755"/>
    <x v="16"/>
    <x v="2"/>
  </r>
  <r>
    <x v="70"/>
    <x v="129"/>
    <n v="1.7751479289940828"/>
    <x v="16"/>
    <x v="2"/>
  </r>
  <r>
    <x v="70"/>
    <x v="130"/>
    <n v="46.745562130177518"/>
    <x v="16"/>
    <x v="2"/>
  </r>
  <r>
    <x v="70"/>
    <x v="131"/>
    <n v="15.976331360946746"/>
    <x v="16"/>
    <x v="2"/>
  </r>
  <r>
    <x v="70"/>
    <x v="4"/>
    <n v="4.7337278106508878"/>
    <x v="16"/>
    <x v="2"/>
  </r>
  <r>
    <x v="71"/>
    <x v="127"/>
    <n v="18.181818181818183"/>
    <x v="16"/>
    <x v="2"/>
  </r>
  <r>
    <x v="71"/>
    <x v="128"/>
    <n v="9.0909090909090917"/>
    <x v="16"/>
    <x v="2"/>
  </r>
  <r>
    <x v="71"/>
    <x v="129"/>
    <n v="0"/>
    <x v="16"/>
    <x v="2"/>
  </r>
  <r>
    <x v="71"/>
    <x v="130"/>
    <n v="51.704545454545453"/>
    <x v="16"/>
    <x v="2"/>
  </r>
  <r>
    <x v="71"/>
    <x v="131"/>
    <n v="15.909090909090908"/>
    <x v="16"/>
    <x v="2"/>
  </r>
  <r>
    <x v="71"/>
    <x v="4"/>
    <n v="5.1136363636363633"/>
    <x v="16"/>
    <x v="2"/>
  </r>
  <r>
    <x v="72"/>
    <x v="127"/>
    <n v="5.6818181818181817"/>
    <x v="16"/>
    <x v="2"/>
  </r>
  <r>
    <x v="72"/>
    <x v="128"/>
    <n v="1.7045454545454546"/>
    <x v="16"/>
    <x v="2"/>
  </r>
  <r>
    <x v="72"/>
    <x v="129"/>
    <n v="0"/>
    <x v="16"/>
    <x v="2"/>
  </r>
  <r>
    <x v="72"/>
    <x v="130"/>
    <n v="71.590909090909093"/>
    <x v="16"/>
    <x v="2"/>
  </r>
  <r>
    <x v="72"/>
    <x v="131"/>
    <n v="15.909090909090908"/>
    <x v="16"/>
    <x v="2"/>
  </r>
  <r>
    <x v="72"/>
    <x v="4"/>
    <n v="5.1136363636363633"/>
    <x v="16"/>
    <x v="2"/>
  </r>
  <r>
    <x v="67"/>
    <x v="127"/>
    <n v="10.783945986496624"/>
    <x v="0"/>
    <x v="3"/>
  </r>
  <r>
    <x v="67"/>
    <x v="128"/>
    <n v="4.2948237059264818"/>
    <x v="0"/>
    <x v="3"/>
  </r>
  <r>
    <x v="67"/>
    <x v="129"/>
    <n v="1.6504126031507877"/>
    <x v="0"/>
    <x v="3"/>
  </r>
  <r>
    <x v="67"/>
    <x v="130"/>
    <n v="39.066016504126033"/>
    <x v="0"/>
    <x v="3"/>
  </r>
  <r>
    <x v="67"/>
    <x v="131"/>
    <n v="28.975993998499625"/>
    <x v="0"/>
    <x v="3"/>
  </r>
  <r>
    <x v="67"/>
    <x v="4"/>
    <n v="15.303825956489122"/>
    <x v="0"/>
    <x v="3"/>
  </r>
  <r>
    <x v="68"/>
    <x v="127"/>
    <n v="17.49092558983666"/>
    <x v="0"/>
    <x v="3"/>
  </r>
  <r>
    <x v="68"/>
    <x v="128"/>
    <n v="7.6225045372050815"/>
    <x v="0"/>
    <x v="3"/>
  </r>
  <r>
    <x v="68"/>
    <x v="129"/>
    <n v="2.4954627949183301"/>
    <x v="0"/>
    <x v="3"/>
  </r>
  <r>
    <x v="68"/>
    <x v="130"/>
    <n v="23.049001814882033"/>
    <x v="0"/>
    <x v="3"/>
  </r>
  <r>
    <x v="68"/>
    <x v="131"/>
    <n v="32.282214156079853"/>
    <x v="0"/>
    <x v="3"/>
  </r>
  <r>
    <x v="68"/>
    <x v="4"/>
    <n v="17.286751361161524"/>
    <x v="0"/>
    <x v="3"/>
  </r>
  <r>
    <x v="69"/>
    <x v="127"/>
    <n v="15.358618099887344"/>
    <x v="0"/>
    <x v="3"/>
  </r>
  <r>
    <x v="69"/>
    <x v="128"/>
    <n v="4.3747653022906494"/>
    <x v="0"/>
    <x v="3"/>
  </r>
  <r>
    <x v="69"/>
    <x v="129"/>
    <n v="1.2767555388659406"/>
    <x v="0"/>
    <x v="3"/>
  </r>
  <r>
    <x v="69"/>
    <x v="130"/>
    <n v="34.735260983852797"/>
    <x v="0"/>
    <x v="3"/>
  </r>
  <r>
    <x v="69"/>
    <x v="131"/>
    <n v="28.989861058956066"/>
    <x v="0"/>
    <x v="3"/>
  </r>
  <r>
    <x v="69"/>
    <x v="4"/>
    <n v="15.339842283139317"/>
    <x v="0"/>
    <x v="3"/>
  </r>
  <r>
    <x v="70"/>
    <x v="127"/>
    <n v="16.630283786465569"/>
    <x v="0"/>
    <x v="3"/>
  </r>
  <r>
    <x v="70"/>
    <x v="128"/>
    <n v="6.2115499106965668"/>
    <x v="0"/>
    <x v="3"/>
  </r>
  <r>
    <x v="70"/>
    <x v="129"/>
    <n v="2.3020440563603888"/>
    <x v="0"/>
    <x v="3"/>
  </r>
  <r>
    <x v="70"/>
    <x v="130"/>
    <n v="30.839452272276244"/>
    <x v="0"/>
    <x v="3"/>
  </r>
  <r>
    <x v="70"/>
    <x v="131"/>
    <n v="28.954157570946617"/>
    <x v="0"/>
    <x v="3"/>
  </r>
  <r>
    <x v="70"/>
    <x v="4"/>
    <n v="15.320500099226036"/>
    <x v="0"/>
    <x v="3"/>
  </r>
  <r>
    <x v="71"/>
    <x v="127"/>
    <n v="10.267940790706389"/>
    <x v="0"/>
    <x v="3"/>
  </r>
  <r>
    <x v="71"/>
    <x v="128"/>
    <n v="4.0097433014802322"/>
    <x v="0"/>
    <x v="3"/>
  </r>
  <r>
    <x v="71"/>
    <x v="129"/>
    <n v="0.73074761101742547"/>
    <x v="0"/>
    <x v="3"/>
  </r>
  <r>
    <x v="71"/>
    <x v="130"/>
    <n v="40.771969271126103"/>
    <x v="0"/>
    <x v="3"/>
  </r>
  <r>
    <x v="71"/>
    <x v="131"/>
    <n v="28.94884766722878"/>
    <x v="0"/>
    <x v="3"/>
  </r>
  <r>
    <x v="71"/>
    <x v="4"/>
    <n v="15.308225594903504"/>
    <x v="0"/>
    <x v="3"/>
  </r>
  <r>
    <x v="72"/>
    <x v="127"/>
    <n v="2.88551620760727"/>
    <x v="0"/>
    <x v="3"/>
  </r>
  <r>
    <x v="72"/>
    <x v="128"/>
    <n v="0.37474236462432076"/>
    <x v="0"/>
    <x v="3"/>
  </r>
  <r>
    <x v="72"/>
    <x v="129"/>
    <n v="0.93685591156080195"/>
    <x v="0"/>
    <x v="3"/>
  </r>
  <r>
    <x v="72"/>
    <x v="130"/>
    <n v="51.564549372306537"/>
    <x v="0"/>
    <x v="3"/>
  </r>
  <r>
    <x v="72"/>
    <x v="131"/>
    <n v="28.94884766722878"/>
    <x v="0"/>
    <x v="3"/>
  </r>
  <r>
    <x v="72"/>
    <x v="4"/>
    <n v="15.308225594903504"/>
    <x v="0"/>
    <x v="3"/>
  </r>
  <r>
    <x v="67"/>
    <x v="127"/>
    <n v="27.992957746478872"/>
    <x v="1"/>
    <x v="3"/>
  </r>
  <r>
    <x v="67"/>
    <x v="128"/>
    <n v="9.066901408450704"/>
    <x v="1"/>
    <x v="3"/>
  </r>
  <r>
    <x v="67"/>
    <x v="129"/>
    <n v="2.464788732394366"/>
    <x v="1"/>
    <x v="3"/>
  </r>
  <r>
    <x v="67"/>
    <x v="130"/>
    <n v="40.492957746478872"/>
    <x v="1"/>
    <x v="3"/>
  </r>
  <r>
    <x v="67"/>
    <x v="131"/>
    <n v="14.964788732394366"/>
    <x v="1"/>
    <x v="3"/>
  </r>
  <r>
    <x v="67"/>
    <x v="4"/>
    <n v="5.193661971830986"/>
    <x v="1"/>
    <x v="3"/>
  </r>
  <r>
    <x v="68"/>
    <x v="127"/>
    <n v="33.383685800604226"/>
    <x v="1"/>
    <x v="3"/>
  </r>
  <r>
    <x v="68"/>
    <x v="128"/>
    <n v="8.761329305135952"/>
    <x v="1"/>
    <x v="3"/>
  </r>
  <r>
    <x v="68"/>
    <x v="129"/>
    <n v="3.0211480362537766"/>
    <x v="1"/>
    <x v="3"/>
  </r>
  <r>
    <x v="68"/>
    <x v="130"/>
    <n v="28.851963746223564"/>
    <x v="1"/>
    <x v="3"/>
  </r>
  <r>
    <x v="68"/>
    <x v="131"/>
    <n v="20.241691842900302"/>
    <x v="1"/>
    <x v="3"/>
  </r>
  <r>
    <x v="68"/>
    <x v="4"/>
    <n v="6.1933534743202419"/>
    <x v="1"/>
    <x v="3"/>
  </r>
  <r>
    <x v="69"/>
    <x v="127"/>
    <n v="35.475352112676056"/>
    <x v="1"/>
    <x v="3"/>
  </r>
  <r>
    <x v="69"/>
    <x v="128"/>
    <n v="7.306338028169014"/>
    <x v="1"/>
    <x v="3"/>
  </r>
  <r>
    <x v="69"/>
    <x v="129"/>
    <n v="1.6725352112676057"/>
    <x v="1"/>
    <x v="3"/>
  </r>
  <r>
    <x v="69"/>
    <x v="130"/>
    <n v="35.475352112676056"/>
    <x v="1"/>
    <x v="3"/>
  </r>
  <r>
    <x v="69"/>
    <x v="131"/>
    <n v="14.964788732394366"/>
    <x v="1"/>
    <x v="3"/>
  </r>
  <r>
    <x v="69"/>
    <x v="4"/>
    <n v="5.193661971830986"/>
    <x v="1"/>
    <x v="3"/>
  </r>
  <r>
    <x v="70"/>
    <x v="127"/>
    <n v="34.516415261756876"/>
    <x v="1"/>
    <x v="3"/>
  </r>
  <r>
    <x v="70"/>
    <x v="128"/>
    <n v="8.5181898846495123"/>
    <x v="1"/>
    <x v="3"/>
  </r>
  <r>
    <x v="70"/>
    <x v="129"/>
    <n v="2.1295474711623781"/>
    <x v="1"/>
    <x v="3"/>
  </r>
  <r>
    <x v="70"/>
    <x v="130"/>
    <n v="35.403726708074537"/>
    <x v="1"/>
    <x v="3"/>
  </r>
  <r>
    <x v="70"/>
    <x v="131"/>
    <n v="14.995563442768411"/>
    <x v="1"/>
    <x v="3"/>
  </r>
  <r>
    <x v="70"/>
    <x v="4"/>
    <n v="5.1464063886424132"/>
    <x v="1"/>
    <x v="3"/>
  </r>
  <r>
    <x v="71"/>
    <x v="127"/>
    <n v="15.553602811950791"/>
    <x v="1"/>
    <x v="3"/>
  </r>
  <r>
    <x v="71"/>
    <x v="128"/>
    <n v="2.7240773286467488"/>
    <x v="1"/>
    <x v="3"/>
  </r>
  <r>
    <x v="71"/>
    <x v="129"/>
    <n v="0.79086115992970119"/>
    <x v="1"/>
    <x v="3"/>
  </r>
  <r>
    <x v="71"/>
    <x v="130"/>
    <n v="60.808435852372583"/>
    <x v="1"/>
    <x v="3"/>
  </r>
  <r>
    <x v="71"/>
    <x v="131"/>
    <n v="14.938488576449911"/>
    <x v="1"/>
    <x v="3"/>
  </r>
  <r>
    <x v="71"/>
    <x v="4"/>
    <n v="5.1845342706502633"/>
    <x v="1"/>
    <x v="3"/>
  </r>
  <r>
    <x v="72"/>
    <x v="127"/>
    <n v="6.1511423550087869"/>
    <x v="1"/>
    <x v="3"/>
  </r>
  <r>
    <x v="72"/>
    <x v="128"/>
    <n v="0.79086115992970119"/>
    <x v="1"/>
    <x v="3"/>
  </r>
  <r>
    <x v="72"/>
    <x v="129"/>
    <n v="0.61511423550087874"/>
    <x v="1"/>
    <x v="3"/>
  </r>
  <r>
    <x v="72"/>
    <x v="130"/>
    <n v="72.319859402460452"/>
    <x v="1"/>
    <x v="3"/>
  </r>
  <r>
    <x v="72"/>
    <x v="131"/>
    <n v="14.938488576449911"/>
    <x v="1"/>
    <x v="3"/>
  </r>
  <r>
    <x v="72"/>
    <x v="4"/>
    <n v="5.1845342706502633"/>
    <x v="1"/>
    <x v="3"/>
  </r>
  <r>
    <x v="67"/>
    <x v="127"/>
    <n v="1.1012060828526482"/>
    <x v="2"/>
    <x v="3"/>
  </r>
  <r>
    <x v="67"/>
    <x v="128"/>
    <n v="0.73413738856843214"/>
    <x v="2"/>
    <x v="3"/>
  </r>
  <r>
    <x v="67"/>
    <x v="129"/>
    <n v="0.41950707918196117"/>
    <x v="2"/>
    <x v="3"/>
  </r>
  <r>
    <x v="67"/>
    <x v="130"/>
    <n v="27.267960146827477"/>
    <x v="2"/>
    <x v="3"/>
  </r>
  <r>
    <x v="67"/>
    <x v="131"/>
    <n v="45.359202936549558"/>
    <x v="2"/>
    <x v="3"/>
  </r>
  <r>
    <x v="67"/>
    <x v="4"/>
    <n v="25.117986366019927"/>
    <x v="2"/>
    <x v="3"/>
  </r>
  <r>
    <x v="68"/>
    <x v="127"/>
    <n v="5.6167400881057272"/>
    <x v="2"/>
    <x v="3"/>
  </r>
  <r>
    <x v="68"/>
    <x v="128"/>
    <n v="4.5154185022026434"/>
    <x v="2"/>
    <x v="3"/>
  </r>
  <r>
    <x v="68"/>
    <x v="129"/>
    <n v="2.0925110132158591"/>
    <x v="2"/>
    <x v="3"/>
  </r>
  <r>
    <x v="68"/>
    <x v="130"/>
    <n v="16.189427312775329"/>
    <x v="2"/>
    <x v="3"/>
  </r>
  <r>
    <x v="68"/>
    <x v="131"/>
    <n v="45.759911894273131"/>
    <x v="2"/>
    <x v="3"/>
  </r>
  <r>
    <x v="68"/>
    <x v="4"/>
    <n v="25.825991189427313"/>
    <x v="2"/>
    <x v="3"/>
  </r>
  <r>
    <x v="69"/>
    <x v="127"/>
    <n v="3.0971128608923886"/>
    <x v="2"/>
    <x v="3"/>
  </r>
  <r>
    <x v="69"/>
    <x v="128"/>
    <n v="1.6797900262467191"/>
    <x v="2"/>
    <x v="3"/>
  </r>
  <r>
    <x v="69"/>
    <x v="129"/>
    <n v="0.52493438320209973"/>
    <x v="2"/>
    <x v="3"/>
  </r>
  <r>
    <x v="69"/>
    <x v="130"/>
    <n v="24.199475065616799"/>
    <x v="2"/>
    <x v="3"/>
  </r>
  <r>
    <x v="69"/>
    <x v="131"/>
    <n v="45.354330708661415"/>
    <x v="2"/>
    <x v="3"/>
  </r>
  <r>
    <x v="69"/>
    <x v="4"/>
    <n v="25.144356955380577"/>
    <x v="2"/>
    <x v="3"/>
  </r>
  <r>
    <x v="70"/>
    <x v="127"/>
    <n v="5.2987598647125145"/>
    <x v="2"/>
    <x v="3"/>
  </r>
  <r>
    <x v="70"/>
    <x v="128"/>
    <n v="1.4656144306651635"/>
    <x v="2"/>
    <x v="3"/>
  </r>
  <r>
    <x v="70"/>
    <x v="129"/>
    <n v="2.367531003382187"/>
    <x v="2"/>
    <x v="3"/>
  </r>
  <r>
    <x v="70"/>
    <x v="130"/>
    <n v="19.898534385569334"/>
    <x v="2"/>
    <x v="3"/>
  </r>
  <r>
    <x v="70"/>
    <x v="131"/>
    <n v="45.715896279594141"/>
    <x v="2"/>
    <x v="3"/>
  </r>
  <r>
    <x v="70"/>
    <x v="4"/>
    <n v="25.253664036076664"/>
    <x v="2"/>
    <x v="3"/>
  </r>
  <r>
    <x v="71"/>
    <x v="127"/>
    <n v="2.3060796645702304"/>
    <x v="2"/>
    <x v="3"/>
  </r>
  <r>
    <x v="71"/>
    <x v="128"/>
    <n v="1.1530398322851152"/>
    <x v="2"/>
    <x v="3"/>
  </r>
  <r>
    <x v="71"/>
    <x v="129"/>
    <n v="0.10482180293501048"/>
    <x v="2"/>
    <x v="3"/>
  </r>
  <r>
    <x v="71"/>
    <x v="130"/>
    <n v="25.9958071278826"/>
    <x v="2"/>
    <x v="3"/>
  </r>
  <r>
    <x v="71"/>
    <x v="131"/>
    <n v="45.335429769392036"/>
    <x v="2"/>
    <x v="3"/>
  </r>
  <r>
    <x v="71"/>
    <x v="4"/>
    <n v="25.10482180293501"/>
    <x v="2"/>
    <x v="3"/>
  </r>
  <r>
    <x v="72"/>
    <x v="127"/>
    <n v="0.5765199161425576"/>
    <x v="2"/>
    <x v="3"/>
  </r>
  <r>
    <x v="72"/>
    <x v="128"/>
    <n v="0"/>
    <x v="2"/>
    <x v="3"/>
  </r>
  <r>
    <x v="72"/>
    <x v="129"/>
    <n v="0.3668763102725367"/>
    <x v="2"/>
    <x v="3"/>
  </r>
  <r>
    <x v="72"/>
    <x v="130"/>
    <n v="28.616352201257861"/>
    <x v="2"/>
    <x v="3"/>
  </r>
  <r>
    <x v="72"/>
    <x v="131"/>
    <n v="45.335429769392036"/>
    <x v="2"/>
    <x v="3"/>
  </r>
  <r>
    <x v="72"/>
    <x v="4"/>
    <n v="25.10482180293501"/>
    <x v="2"/>
    <x v="3"/>
  </r>
  <r>
    <x v="67"/>
    <x v="127"/>
    <n v="14.438502673796792"/>
    <x v="3"/>
    <x v="3"/>
  </r>
  <r>
    <x v="67"/>
    <x v="128"/>
    <n v="6.6844919786096257"/>
    <x v="3"/>
    <x v="3"/>
  </r>
  <r>
    <x v="67"/>
    <x v="129"/>
    <n v="4.144385026737968"/>
    <x v="3"/>
    <x v="3"/>
  </r>
  <r>
    <x v="67"/>
    <x v="130"/>
    <n v="53.208556149732622"/>
    <x v="3"/>
    <x v="3"/>
  </r>
  <r>
    <x v="67"/>
    <x v="131"/>
    <n v="14.304812834224599"/>
    <x v="3"/>
    <x v="3"/>
  </r>
  <r>
    <x v="67"/>
    <x v="4"/>
    <n v="7.4866310160427805"/>
    <x v="3"/>
    <x v="3"/>
  </r>
  <r>
    <x v="68"/>
    <x v="127"/>
    <n v="34.280303030303031"/>
    <x v="3"/>
    <x v="3"/>
  </r>
  <r>
    <x v="68"/>
    <x v="128"/>
    <n v="14.772727272727273"/>
    <x v="3"/>
    <x v="3"/>
  </r>
  <r>
    <x v="68"/>
    <x v="129"/>
    <n v="2.4621212121212119"/>
    <x v="3"/>
    <x v="3"/>
  </r>
  <r>
    <x v="68"/>
    <x v="130"/>
    <n v="26.704545454545453"/>
    <x v="3"/>
    <x v="3"/>
  </r>
  <r>
    <x v="68"/>
    <x v="131"/>
    <n v="14.204545454545455"/>
    <x v="3"/>
    <x v="3"/>
  </r>
  <r>
    <x v="68"/>
    <x v="4"/>
    <n v="8.3333333333333339"/>
    <x v="3"/>
    <x v="3"/>
  </r>
  <r>
    <x v="69"/>
    <x v="127"/>
    <n v="22.281879194630871"/>
    <x v="3"/>
    <x v="3"/>
  </r>
  <r>
    <x v="69"/>
    <x v="128"/>
    <n v="6.4429530201342278"/>
    <x v="3"/>
    <x v="3"/>
  </r>
  <r>
    <x v="69"/>
    <x v="129"/>
    <n v="2.9530201342281881"/>
    <x v="3"/>
    <x v="3"/>
  </r>
  <r>
    <x v="69"/>
    <x v="130"/>
    <n v="46.442953020134226"/>
    <x v="3"/>
    <x v="3"/>
  </r>
  <r>
    <x v="69"/>
    <x v="131"/>
    <n v="14.36241610738255"/>
    <x v="3"/>
    <x v="3"/>
  </r>
  <r>
    <x v="69"/>
    <x v="4"/>
    <n v="7.651006711409396"/>
    <x v="3"/>
    <x v="3"/>
  </r>
  <r>
    <x v="70"/>
    <x v="127"/>
    <n v="24.536376604850215"/>
    <x v="3"/>
    <x v="3"/>
  </r>
  <r>
    <x v="70"/>
    <x v="128"/>
    <n v="13.552068473609129"/>
    <x v="3"/>
    <x v="3"/>
  </r>
  <r>
    <x v="70"/>
    <x v="129"/>
    <n v="2.1398002853067046"/>
    <x v="3"/>
    <x v="3"/>
  </r>
  <r>
    <x v="70"/>
    <x v="130"/>
    <n v="37.51783166904422"/>
    <x v="3"/>
    <x v="3"/>
  </r>
  <r>
    <x v="70"/>
    <x v="131"/>
    <n v="14.550641940085592"/>
    <x v="3"/>
    <x v="3"/>
  </r>
  <r>
    <x v="70"/>
    <x v="4"/>
    <n v="7.9885877318116973"/>
    <x v="3"/>
    <x v="3"/>
  </r>
  <r>
    <x v="71"/>
    <x v="127"/>
    <n v="22.266666666666666"/>
    <x v="3"/>
    <x v="3"/>
  </r>
  <r>
    <x v="71"/>
    <x v="128"/>
    <n v="10.666666666666666"/>
    <x v="3"/>
    <x v="3"/>
  </r>
  <r>
    <x v="71"/>
    <x v="129"/>
    <n v="1.4666666666666666"/>
    <x v="3"/>
    <x v="3"/>
  </r>
  <r>
    <x v="71"/>
    <x v="130"/>
    <n v="43.866666666666667"/>
    <x v="3"/>
    <x v="3"/>
  </r>
  <r>
    <x v="71"/>
    <x v="131"/>
    <n v="14.266666666666667"/>
    <x v="3"/>
    <x v="3"/>
  </r>
  <r>
    <x v="71"/>
    <x v="4"/>
    <n v="7.6"/>
    <x v="3"/>
    <x v="3"/>
  </r>
  <r>
    <x v="72"/>
    <x v="127"/>
    <n v="5.0666666666666664"/>
    <x v="3"/>
    <x v="3"/>
  </r>
  <r>
    <x v="72"/>
    <x v="128"/>
    <n v="0.93333333333333335"/>
    <x v="3"/>
    <x v="3"/>
  </r>
  <r>
    <x v="72"/>
    <x v="129"/>
    <n v="1.7333333333333334"/>
    <x v="3"/>
    <x v="3"/>
  </r>
  <r>
    <x v="72"/>
    <x v="130"/>
    <n v="70.533333333333331"/>
    <x v="3"/>
    <x v="3"/>
  </r>
  <r>
    <x v="72"/>
    <x v="131"/>
    <n v="14.266666666666667"/>
    <x v="3"/>
    <x v="3"/>
  </r>
  <r>
    <x v="72"/>
    <x v="4"/>
    <n v="7.6"/>
    <x v="3"/>
    <x v="3"/>
  </r>
  <r>
    <x v="67"/>
    <x v="127"/>
    <n v="4.8986486486486482"/>
    <x v="4"/>
    <x v="3"/>
  </r>
  <r>
    <x v="67"/>
    <x v="128"/>
    <n v="1.6891891891891893"/>
    <x v="4"/>
    <x v="3"/>
  </r>
  <r>
    <x v="67"/>
    <x v="129"/>
    <n v="1.5202702702702702"/>
    <x v="4"/>
    <x v="3"/>
  </r>
  <r>
    <x v="67"/>
    <x v="130"/>
    <n v="41.385135135135137"/>
    <x v="4"/>
    <x v="3"/>
  </r>
  <r>
    <x v="67"/>
    <x v="131"/>
    <n v="31.25"/>
    <x v="4"/>
    <x v="3"/>
  </r>
  <r>
    <x v="67"/>
    <x v="4"/>
    <n v="19.256756756756758"/>
    <x v="4"/>
    <x v="3"/>
  </r>
  <r>
    <x v="68"/>
    <x v="127"/>
    <n v="12.915851272015656"/>
    <x v="4"/>
    <x v="3"/>
  </r>
  <r>
    <x v="68"/>
    <x v="128"/>
    <n v="5.283757338551859"/>
    <x v="4"/>
    <x v="3"/>
  </r>
  <r>
    <x v="68"/>
    <x v="129"/>
    <n v="2.7397260273972601"/>
    <x v="4"/>
    <x v="3"/>
  </r>
  <r>
    <x v="68"/>
    <x v="130"/>
    <n v="25.636007827788649"/>
    <x v="4"/>
    <x v="3"/>
  </r>
  <r>
    <x v="68"/>
    <x v="131"/>
    <n v="33.072407045009783"/>
    <x v="4"/>
    <x v="3"/>
  </r>
  <r>
    <x v="68"/>
    <x v="4"/>
    <n v="20.352250489236791"/>
    <x v="4"/>
    <x v="3"/>
  </r>
  <r>
    <x v="69"/>
    <x v="127"/>
    <n v="6.9256756756756754"/>
    <x v="4"/>
    <x v="3"/>
  </r>
  <r>
    <x v="69"/>
    <x v="128"/>
    <n v="1.3513513513513513"/>
    <x v="4"/>
    <x v="3"/>
  </r>
  <r>
    <x v="69"/>
    <x v="129"/>
    <n v="1.3513513513513513"/>
    <x v="4"/>
    <x v="3"/>
  </r>
  <r>
    <x v="69"/>
    <x v="130"/>
    <n v="39.864864864864863"/>
    <x v="4"/>
    <x v="3"/>
  </r>
  <r>
    <x v="69"/>
    <x v="131"/>
    <n v="31.25"/>
    <x v="4"/>
    <x v="3"/>
  </r>
  <r>
    <x v="69"/>
    <x v="4"/>
    <n v="19.256756756756758"/>
    <x v="4"/>
    <x v="3"/>
  </r>
  <r>
    <x v="70"/>
    <x v="127"/>
    <n v="6.7307692307692308"/>
    <x v="4"/>
    <x v="3"/>
  </r>
  <r>
    <x v="70"/>
    <x v="128"/>
    <n v="0.38461538461538464"/>
    <x v="4"/>
    <x v="3"/>
  </r>
  <r>
    <x v="70"/>
    <x v="129"/>
    <n v="2.1153846153846154"/>
    <x v="4"/>
    <x v="3"/>
  </r>
  <r>
    <x v="70"/>
    <x v="130"/>
    <n v="39.03846153846154"/>
    <x v="4"/>
    <x v="3"/>
  </r>
  <r>
    <x v="70"/>
    <x v="131"/>
    <n v="31.346153846153847"/>
    <x v="4"/>
    <x v="3"/>
  </r>
  <r>
    <x v="70"/>
    <x v="4"/>
    <n v="20.384615384615383"/>
    <x v="4"/>
    <x v="3"/>
  </r>
  <r>
    <x v="71"/>
    <x v="127"/>
    <n v="7.6013513513513518"/>
    <x v="4"/>
    <x v="3"/>
  </r>
  <r>
    <x v="71"/>
    <x v="128"/>
    <n v="2.1959459459459461"/>
    <x v="4"/>
    <x v="3"/>
  </r>
  <r>
    <x v="71"/>
    <x v="129"/>
    <n v="1.1824324324324325"/>
    <x v="4"/>
    <x v="3"/>
  </r>
  <r>
    <x v="71"/>
    <x v="130"/>
    <n v="38.513513513513516"/>
    <x v="4"/>
    <x v="3"/>
  </r>
  <r>
    <x v="71"/>
    <x v="131"/>
    <n v="31.25"/>
    <x v="4"/>
    <x v="3"/>
  </r>
  <r>
    <x v="71"/>
    <x v="4"/>
    <n v="19.256756756756758"/>
    <x v="4"/>
    <x v="3"/>
  </r>
  <r>
    <x v="72"/>
    <x v="127"/>
    <n v="1.1824324324324325"/>
    <x v="4"/>
    <x v="3"/>
  </r>
  <r>
    <x v="72"/>
    <x v="128"/>
    <n v="0"/>
    <x v="4"/>
    <x v="3"/>
  </r>
  <r>
    <x v="72"/>
    <x v="129"/>
    <n v="1.3513513513513513"/>
    <x v="4"/>
    <x v="3"/>
  </r>
  <r>
    <x v="72"/>
    <x v="130"/>
    <n v="46.95945945945946"/>
    <x v="4"/>
    <x v="3"/>
  </r>
  <r>
    <x v="72"/>
    <x v="131"/>
    <n v="31.25"/>
    <x v="4"/>
    <x v="3"/>
  </r>
  <r>
    <x v="72"/>
    <x v="4"/>
    <n v="19.256756756756758"/>
    <x v="4"/>
    <x v="3"/>
  </r>
  <r>
    <x v="67"/>
    <x v="127"/>
    <n v="6.2893081761006293"/>
    <x v="5"/>
    <x v="3"/>
  </r>
  <r>
    <x v="67"/>
    <x v="128"/>
    <n v="2.5157232704402515"/>
    <x v="5"/>
    <x v="3"/>
  </r>
  <r>
    <x v="67"/>
    <x v="129"/>
    <n v="2.5157232704402515"/>
    <x v="5"/>
    <x v="3"/>
  </r>
  <r>
    <x v="67"/>
    <x v="130"/>
    <n v="42.767295597484278"/>
    <x v="5"/>
    <x v="3"/>
  </r>
  <r>
    <x v="67"/>
    <x v="131"/>
    <n v="29.559748427672957"/>
    <x v="5"/>
    <x v="3"/>
  </r>
  <r>
    <x v="67"/>
    <x v="4"/>
    <n v="16.352201257861637"/>
    <x v="5"/>
    <x v="3"/>
  </r>
  <r>
    <x v="68"/>
    <x v="127"/>
    <n v="12.878787878787879"/>
    <x v="5"/>
    <x v="3"/>
  </r>
  <r>
    <x v="68"/>
    <x v="128"/>
    <n v="6.0606060606060606"/>
    <x v="5"/>
    <x v="3"/>
  </r>
  <r>
    <x v="68"/>
    <x v="129"/>
    <n v="4.5454545454545459"/>
    <x v="5"/>
    <x v="3"/>
  </r>
  <r>
    <x v="68"/>
    <x v="130"/>
    <n v="27.272727272727273"/>
    <x v="5"/>
    <x v="3"/>
  </r>
  <r>
    <x v="68"/>
    <x v="131"/>
    <n v="32.575757575757578"/>
    <x v="5"/>
    <x v="3"/>
  </r>
  <r>
    <x v="68"/>
    <x v="4"/>
    <n v="16.666666666666668"/>
    <x v="5"/>
    <x v="3"/>
  </r>
  <r>
    <x v="69"/>
    <x v="127"/>
    <n v="5.6603773584905657"/>
    <x v="5"/>
    <x v="3"/>
  </r>
  <r>
    <x v="69"/>
    <x v="128"/>
    <n v="0.62893081761006286"/>
    <x v="5"/>
    <x v="3"/>
  </r>
  <r>
    <x v="69"/>
    <x v="129"/>
    <n v="0.62893081761006286"/>
    <x v="5"/>
    <x v="3"/>
  </r>
  <r>
    <x v="69"/>
    <x v="130"/>
    <n v="47.169811320754718"/>
    <x v="5"/>
    <x v="3"/>
  </r>
  <r>
    <x v="69"/>
    <x v="131"/>
    <n v="29.559748427672957"/>
    <x v="5"/>
    <x v="3"/>
  </r>
  <r>
    <x v="69"/>
    <x v="4"/>
    <n v="16.352201257861637"/>
    <x v="5"/>
    <x v="3"/>
  </r>
  <r>
    <x v="70"/>
    <x v="127"/>
    <n v="4.918032786885246"/>
    <x v="5"/>
    <x v="3"/>
  </r>
  <r>
    <x v="70"/>
    <x v="128"/>
    <n v="0"/>
    <x v="5"/>
    <x v="3"/>
  </r>
  <r>
    <x v="70"/>
    <x v="129"/>
    <n v="0.81967213114754101"/>
    <x v="5"/>
    <x v="3"/>
  </r>
  <r>
    <x v="70"/>
    <x v="130"/>
    <n v="50"/>
    <x v="5"/>
    <x v="3"/>
  </r>
  <r>
    <x v="70"/>
    <x v="131"/>
    <n v="27.049180327868854"/>
    <x v="5"/>
    <x v="3"/>
  </r>
  <r>
    <x v="70"/>
    <x v="4"/>
    <n v="17.21311475409836"/>
    <x v="5"/>
    <x v="3"/>
  </r>
  <r>
    <x v="71"/>
    <x v="127"/>
    <n v="9.433962264150944"/>
    <x v="5"/>
    <x v="3"/>
  </r>
  <r>
    <x v="71"/>
    <x v="128"/>
    <n v="2.5157232704402515"/>
    <x v="5"/>
    <x v="3"/>
  </r>
  <r>
    <x v="71"/>
    <x v="129"/>
    <n v="1.2578616352201257"/>
    <x v="5"/>
    <x v="3"/>
  </r>
  <r>
    <x v="71"/>
    <x v="130"/>
    <n v="40.880503144654085"/>
    <x v="5"/>
    <x v="3"/>
  </r>
  <r>
    <x v="71"/>
    <x v="131"/>
    <n v="29.559748427672957"/>
    <x v="5"/>
    <x v="3"/>
  </r>
  <r>
    <x v="71"/>
    <x v="4"/>
    <n v="16.352201257861637"/>
    <x v="5"/>
    <x v="3"/>
  </r>
  <r>
    <x v="72"/>
    <x v="127"/>
    <n v="1.8867924528301887"/>
    <x v="5"/>
    <x v="3"/>
  </r>
  <r>
    <x v="72"/>
    <x v="128"/>
    <n v="0"/>
    <x v="5"/>
    <x v="3"/>
  </r>
  <r>
    <x v="72"/>
    <x v="129"/>
    <n v="1.2578616352201257"/>
    <x v="5"/>
    <x v="3"/>
  </r>
  <r>
    <x v="72"/>
    <x v="130"/>
    <n v="50.943396226415096"/>
    <x v="5"/>
    <x v="3"/>
  </r>
  <r>
    <x v="72"/>
    <x v="131"/>
    <n v="29.559748427672957"/>
    <x v="5"/>
    <x v="3"/>
  </r>
  <r>
    <x v="72"/>
    <x v="4"/>
    <n v="16.352201257861637"/>
    <x v="5"/>
    <x v="3"/>
  </r>
  <r>
    <x v="67"/>
    <x v="127"/>
    <n v="6.4814814814814818"/>
    <x v="6"/>
    <x v="3"/>
  </r>
  <r>
    <x v="67"/>
    <x v="128"/>
    <n v="0.92592592592592593"/>
    <x v="6"/>
    <x v="3"/>
  </r>
  <r>
    <x v="67"/>
    <x v="129"/>
    <n v="2.7777777777777777"/>
    <x v="6"/>
    <x v="3"/>
  </r>
  <r>
    <x v="67"/>
    <x v="130"/>
    <n v="30.555555555555557"/>
    <x v="6"/>
    <x v="3"/>
  </r>
  <r>
    <x v="67"/>
    <x v="131"/>
    <n v="34.25925925925926"/>
    <x v="6"/>
    <x v="3"/>
  </r>
  <r>
    <x v="67"/>
    <x v="4"/>
    <n v="25"/>
    <x v="6"/>
    <x v="3"/>
  </r>
  <r>
    <x v="68"/>
    <x v="127"/>
    <n v="10.869565217391305"/>
    <x v="6"/>
    <x v="3"/>
  </r>
  <r>
    <x v="68"/>
    <x v="128"/>
    <n v="3.2608695652173911"/>
    <x v="6"/>
    <x v="3"/>
  </r>
  <r>
    <x v="68"/>
    <x v="129"/>
    <n v="4.3478260869565215"/>
    <x v="6"/>
    <x v="3"/>
  </r>
  <r>
    <x v="68"/>
    <x v="130"/>
    <n v="17.391304347826086"/>
    <x v="6"/>
    <x v="3"/>
  </r>
  <r>
    <x v="68"/>
    <x v="131"/>
    <n v="38.043478260869563"/>
    <x v="6"/>
    <x v="3"/>
  </r>
  <r>
    <x v="68"/>
    <x v="4"/>
    <n v="26.086956521739129"/>
    <x v="6"/>
    <x v="3"/>
  </r>
  <r>
    <x v="69"/>
    <x v="127"/>
    <n v="7.4074074074074074"/>
    <x v="6"/>
    <x v="3"/>
  </r>
  <r>
    <x v="69"/>
    <x v="128"/>
    <n v="0.92592592592592593"/>
    <x v="6"/>
    <x v="3"/>
  </r>
  <r>
    <x v="69"/>
    <x v="129"/>
    <n v="2.7777777777777777"/>
    <x v="6"/>
    <x v="3"/>
  </r>
  <r>
    <x v="69"/>
    <x v="130"/>
    <n v="29.62962962962963"/>
    <x v="6"/>
    <x v="3"/>
  </r>
  <r>
    <x v="69"/>
    <x v="131"/>
    <n v="34.25925925925926"/>
    <x v="6"/>
    <x v="3"/>
  </r>
  <r>
    <x v="69"/>
    <x v="4"/>
    <n v="25"/>
    <x v="6"/>
    <x v="3"/>
  </r>
  <r>
    <x v="70"/>
    <x v="127"/>
    <n v="8.5714285714285712"/>
    <x v="6"/>
    <x v="3"/>
  </r>
  <r>
    <x v="70"/>
    <x v="128"/>
    <n v="0"/>
    <x v="6"/>
    <x v="3"/>
  </r>
  <r>
    <x v="70"/>
    <x v="129"/>
    <n v="1.9047619047619047"/>
    <x v="6"/>
    <x v="3"/>
  </r>
  <r>
    <x v="70"/>
    <x v="130"/>
    <n v="28.571428571428573"/>
    <x v="6"/>
    <x v="3"/>
  </r>
  <r>
    <x v="70"/>
    <x v="131"/>
    <n v="35.238095238095241"/>
    <x v="6"/>
    <x v="3"/>
  </r>
  <r>
    <x v="70"/>
    <x v="4"/>
    <n v="25.714285714285715"/>
    <x v="6"/>
    <x v="3"/>
  </r>
  <r>
    <x v="71"/>
    <x v="127"/>
    <n v="4.6296296296296298"/>
    <x v="6"/>
    <x v="3"/>
  </r>
  <r>
    <x v="71"/>
    <x v="128"/>
    <n v="0.92592592592592593"/>
    <x v="6"/>
    <x v="3"/>
  </r>
  <r>
    <x v="71"/>
    <x v="129"/>
    <n v="0.92592592592592593"/>
    <x v="6"/>
    <x v="3"/>
  </r>
  <r>
    <x v="71"/>
    <x v="130"/>
    <n v="34.25925925925926"/>
    <x v="6"/>
    <x v="3"/>
  </r>
  <r>
    <x v="71"/>
    <x v="131"/>
    <n v="34.25925925925926"/>
    <x v="6"/>
    <x v="3"/>
  </r>
  <r>
    <x v="71"/>
    <x v="4"/>
    <n v="25"/>
    <x v="6"/>
    <x v="3"/>
  </r>
  <r>
    <x v="72"/>
    <x v="127"/>
    <n v="0.92592592592592593"/>
    <x v="6"/>
    <x v="3"/>
  </r>
  <r>
    <x v="72"/>
    <x v="128"/>
    <n v="0"/>
    <x v="6"/>
    <x v="3"/>
  </r>
  <r>
    <x v="72"/>
    <x v="129"/>
    <n v="0"/>
    <x v="6"/>
    <x v="3"/>
  </r>
  <r>
    <x v="72"/>
    <x v="130"/>
    <n v="39.814814814814817"/>
    <x v="6"/>
    <x v="3"/>
  </r>
  <r>
    <x v="72"/>
    <x v="131"/>
    <n v="34.25925925925926"/>
    <x v="6"/>
    <x v="3"/>
  </r>
  <r>
    <x v="72"/>
    <x v="4"/>
    <n v="25"/>
    <x v="6"/>
    <x v="3"/>
  </r>
  <r>
    <x v="67"/>
    <x v="127"/>
    <n v="2.8248587570621471"/>
    <x v="7"/>
    <x v="3"/>
  </r>
  <r>
    <x v="67"/>
    <x v="128"/>
    <n v="1.6949152542372881"/>
    <x v="7"/>
    <x v="3"/>
  </r>
  <r>
    <x v="67"/>
    <x v="129"/>
    <n v="0.56497175141242939"/>
    <x v="7"/>
    <x v="3"/>
  </r>
  <r>
    <x v="67"/>
    <x v="130"/>
    <n v="35.593220338983052"/>
    <x v="7"/>
    <x v="3"/>
  </r>
  <r>
    <x v="67"/>
    <x v="131"/>
    <n v="36.72316384180791"/>
    <x v="7"/>
    <x v="3"/>
  </r>
  <r>
    <x v="67"/>
    <x v="4"/>
    <n v="22.598870056497177"/>
    <x v="7"/>
    <x v="3"/>
  </r>
  <r>
    <x v="68"/>
    <x v="127"/>
    <n v="10.666666666666666"/>
    <x v="7"/>
    <x v="3"/>
  </r>
  <r>
    <x v="68"/>
    <x v="128"/>
    <n v="5.333333333333333"/>
    <x v="7"/>
    <x v="3"/>
  </r>
  <r>
    <x v="68"/>
    <x v="129"/>
    <n v="2"/>
    <x v="7"/>
    <x v="3"/>
  </r>
  <r>
    <x v="68"/>
    <x v="130"/>
    <n v="20"/>
    <x v="7"/>
    <x v="3"/>
  </r>
  <r>
    <x v="68"/>
    <x v="131"/>
    <n v="37.333333333333336"/>
    <x v="7"/>
    <x v="3"/>
  </r>
  <r>
    <x v="68"/>
    <x v="4"/>
    <n v="24.666666666666668"/>
    <x v="7"/>
    <x v="3"/>
  </r>
  <r>
    <x v="69"/>
    <x v="127"/>
    <n v="5.6497175141242941"/>
    <x v="7"/>
    <x v="3"/>
  </r>
  <r>
    <x v="69"/>
    <x v="128"/>
    <n v="2.2598870056497176"/>
    <x v="7"/>
    <x v="3"/>
  </r>
  <r>
    <x v="69"/>
    <x v="129"/>
    <n v="1.1299435028248588"/>
    <x v="7"/>
    <x v="3"/>
  </r>
  <r>
    <x v="69"/>
    <x v="130"/>
    <n v="31.638418079096045"/>
    <x v="7"/>
    <x v="3"/>
  </r>
  <r>
    <x v="69"/>
    <x v="131"/>
    <n v="36.72316384180791"/>
    <x v="7"/>
    <x v="3"/>
  </r>
  <r>
    <x v="69"/>
    <x v="4"/>
    <n v="22.598870056497177"/>
    <x v="7"/>
    <x v="3"/>
  </r>
  <r>
    <x v="70"/>
    <x v="127"/>
    <n v="3.7037037037037037"/>
    <x v="7"/>
    <x v="3"/>
  </r>
  <r>
    <x v="70"/>
    <x v="128"/>
    <n v="0.61728395061728392"/>
    <x v="7"/>
    <x v="3"/>
  </r>
  <r>
    <x v="70"/>
    <x v="129"/>
    <n v="3.0864197530864197"/>
    <x v="7"/>
    <x v="3"/>
  </r>
  <r>
    <x v="70"/>
    <x v="130"/>
    <n v="31.481481481481481"/>
    <x v="7"/>
    <x v="3"/>
  </r>
  <r>
    <x v="70"/>
    <x v="131"/>
    <n v="37.654320987654323"/>
    <x v="7"/>
    <x v="3"/>
  </r>
  <r>
    <x v="70"/>
    <x v="4"/>
    <n v="23.456790123456791"/>
    <x v="7"/>
    <x v="3"/>
  </r>
  <r>
    <x v="71"/>
    <x v="127"/>
    <n v="5.0847457627118642"/>
    <x v="7"/>
    <x v="3"/>
  </r>
  <r>
    <x v="71"/>
    <x v="128"/>
    <n v="2.8248587570621471"/>
    <x v="7"/>
    <x v="3"/>
  </r>
  <r>
    <x v="71"/>
    <x v="129"/>
    <n v="0.56497175141242939"/>
    <x v="7"/>
    <x v="3"/>
  </r>
  <r>
    <x v="71"/>
    <x v="130"/>
    <n v="32.203389830508478"/>
    <x v="7"/>
    <x v="3"/>
  </r>
  <r>
    <x v="71"/>
    <x v="131"/>
    <n v="36.72316384180791"/>
    <x v="7"/>
    <x v="3"/>
  </r>
  <r>
    <x v="71"/>
    <x v="4"/>
    <n v="22.598870056497177"/>
    <x v="7"/>
    <x v="3"/>
  </r>
  <r>
    <x v="72"/>
    <x v="127"/>
    <n v="0.56497175141242939"/>
    <x v="7"/>
    <x v="3"/>
  </r>
  <r>
    <x v="72"/>
    <x v="128"/>
    <n v="0"/>
    <x v="7"/>
    <x v="3"/>
  </r>
  <r>
    <x v="72"/>
    <x v="129"/>
    <n v="0.56497175141242939"/>
    <x v="7"/>
    <x v="3"/>
  </r>
  <r>
    <x v="72"/>
    <x v="130"/>
    <n v="39.548022598870055"/>
    <x v="7"/>
    <x v="3"/>
  </r>
  <r>
    <x v="72"/>
    <x v="131"/>
    <n v="36.72316384180791"/>
    <x v="7"/>
    <x v="3"/>
  </r>
  <r>
    <x v="72"/>
    <x v="4"/>
    <n v="22.598870056497177"/>
    <x v="7"/>
    <x v="3"/>
  </r>
  <r>
    <x v="67"/>
    <x v="127"/>
    <n v="4.7297297297297298"/>
    <x v="8"/>
    <x v="3"/>
  </r>
  <r>
    <x v="67"/>
    <x v="128"/>
    <n v="1.3513513513513513"/>
    <x v="8"/>
    <x v="3"/>
  </r>
  <r>
    <x v="67"/>
    <x v="129"/>
    <n v="0.67567567567567566"/>
    <x v="8"/>
    <x v="3"/>
  </r>
  <r>
    <x v="67"/>
    <x v="130"/>
    <n v="54.729729729729726"/>
    <x v="8"/>
    <x v="3"/>
  </r>
  <r>
    <x v="67"/>
    <x v="131"/>
    <n v="24.324324324324323"/>
    <x v="8"/>
    <x v="3"/>
  </r>
  <r>
    <x v="67"/>
    <x v="4"/>
    <n v="14.189189189189189"/>
    <x v="8"/>
    <x v="3"/>
  </r>
  <r>
    <x v="68"/>
    <x v="127"/>
    <n v="16.788321167883211"/>
    <x v="8"/>
    <x v="3"/>
  </r>
  <r>
    <x v="68"/>
    <x v="128"/>
    <n v="5.8394160583941606"/>
    <x v="8"/>
    <x v="3"/>
  </r>
  <r>
    <x v="68"/>
    <x v="129"/>
    <n v="0.72992700729927007"/>
    <x v="8"/>
    <x v="3"/>
  </r>
  <r>
    <x v="68"/>
    <x v="130"/>
    <n v="35.76642335766423"/>
    <x v="8"/>
    <x v="3"/>
  </r>
  <r>
    <x v="68"/>
    <x v="131"/>
    <n v="25.547445255474454"/>
    <x v="8"/>
    <x v="3"/>
  </r>
  <r>
    <x v="68"/>
    <x v="4"/>
    <n v="15.328467153284672"/>
    <x v="8"/>
    <x v="3"/>
  </r>
  <r>
    <x v="69"/>
    <x v="127"/>
    <n v="9.4594594594594597"/>
    <x v="8"/>
    <x v="3"/>
  </r>
  <r>
    <x v="69"/>
    <x v="128"/>
    <n v="1.3513513513513513"/>
    <x v="8"/>
    <x v="3"/>
  </r>
  <r>
    <x v="69"/>
    <x v="129"/>
    <n v="1.3513513513513513"/>
    <x v="8"/>
    <x v="3"/>
  </r>
  <r>
    <x v="69"/>
    <x v="130"/>
    <n v="49.324324324324323"/>
    <x v="8"/>
    <x v="3"/>
  </r>
  <r>
    <x v="69"/>
    <x v="131"/>
    <n v="24.324324324324323"/>
    <x v="8"/>
    <x v="3"/>
  </r>
  <r>
    <x v="69"/>
    <x v="4"/>
    <n v="14.189189189189189"/>
    <x v="8"/>
    <x v="3"/>
  </r>
  <r>
    <x v="70"/>
    <x v="127"/>
    <n v="10.687022900763358"/>
    <x v="8"/>
    <x v="3"/>
  </r>
  <r>
    <x v="70"/>
    <x v="128"/>
    <n v="0.76335877862595425"/>
    <x v="8"/>
    <x v="3"/>
  </r>
  <r>
    <x v="70"/>
    <x v="129"/>
    <n v="2.2900763358778624"/>
    <x v="8"/>
    <x v="3"/>
  </r>
  <r>
    <x v="70"/>
    <x v="130"/>
    <n v="46.564885496183209"/>
    <x v="8"/>
    <x v="3"/>
  </r>
  <r>
    <x v="70"/>
    <x v="131"/>
    <n v="24.427480916030536"/>
    <x v="8"/>
    <x v="3"/>
  </r>
  <r>
    <x v="70"/>
    <x v="4"/>
    <n v="15.267175572519085"/>
    <x v="8"/>
    <x v="3"/>
  </r>
  <r>
    <x v="71"/>
    <x v="127"/>
    <n v="10.810810810810811"/>
    <x v="8"/>
    <x v="3"/>
  </r>
  <r>
    <x v="71"/>
    <x v="128"/>
    <n v="2.0270270270270272"/>
    <x v="8"/>
    <x v="3"/>
  </r>
  <r>
    <x v="71"/>
    <x v="129"/>
    <n v="2.0270270270270272"/>
    <x v="8"/>
    <x v="3"/>
  </r>
  <r>
    <x v="71"/>
    <x v="130"/>
    <n v="46.621621621621621"/>
    <x v="8"/>
    <x v="3"/>
  </r>
  <r>
    <x v="71"/>
    <x v="131"/>
    <n v="24.324324324324323"/>
    <x v="8"/>
    <x v="3"/>
  </r>
  <r>
    <x v="71"/>
    <x v="4"/>
    <n v="14.189189189189189"/>
    <x v="8"/>
    <x v="3"/>
  </r>
  <r>
    <x v="72"/>
    <x v="127"/>
    <n v="1.3513513513513513"/>
    <x v="8"/>
    <x v="3"/>
  </r>
  <r>
    <x v="72"/>
    <x v="128"/>
    <n v="0"/>
    <x v="8"/>
    <x v="3"/>
  </r>
  <r>
    <x v="72"/>
    <x v="129"/>
    <n v="3.3783783783783785"/>
    <x v="8"/>
    <x v="3"/>
  </r>
  <r>
    <x v="72"/>
    <x v="130"/>
    <n v="56.756756756756758"/>
    <x v="8"/>
    <x v="3"/>
  </r>
  <r>
    <x v="72"/>
    <x v="131"/>
    <n v="24.324324324324323"/>
    <x v="8"/>
    <x v="3"/>
  </r>
  <r>
    <x v="72"/>
    <x v="4"/>
    <n v="14.189189189189189"/>
    <x v="8"/>
    <x v="3"/>
  </r>
  <r>
    <x v="67"/>
    <x v="127"/>
    <n v="7.1005917159763312"/>
    <x v="9"/>
    <x v="3"/>
  </r>
  <r>
    <x v="67"/>
    <x v="128"/>
    <n v="3.5502958579881656"/>
    <x v="9"/>
    <x v="3"/>
  </r>
  <r>
    <x v="67"/>
    <x v="129"/>
    <n v="0.59171597633136097"/>
    <x v="9"/>
    <x v="3"/>
  </r>
  <r>
    <x v="67"/>
    <x v="130"/>
    <n v="44.970414201183431"/>
    <x v="9"/>
    <x v="3"/>
  </r>
  <r>
    <x v="67"/>
    <x v="131"/>
    <n v="29.585798816568047"/>
    <x v="9"/>
    <x v="3"/>
  </r>
  <r>
    <x v="67"/>
    <x v="4"/>
    <n v="14.201183431952662"/>
    <x v="9"/>
    <x v="3"/>
  </r>
  <r>
    <x v="68"/>
    <x v="127"/>
    <n v="18.674698795180724"/>
    <x v="9"/>
    <x v="3"/>
  </r>
  <r>
    <x v="68"/>
    <x v="128"/>
    <n v="6.6265060240963853"/>
    <x v="9"/>
    <x v="3"/>
  </r>
  <r>
    <x v="68"/>
    <x v="129"/>
    <n v="1.8072289156626506"/>
    <x v="9"/>
    <x v="3"/>
  </r>
  <r>
    <x v="68"/>
    <x v="130"/>
    <n v="30.120481927710845"/>
    <x v="9"/>
    <x v="3"/>
  </r>
  <r>
    <x v="68"/>
    <x v="131"/>
    <n v="30.120481927710845"/>
    <x v="9"/>
    <x v="3"/>
  </r>
  <r>
    <x v="68"/>
    <x v="4"/>
    <n v="13.855421686746988"/>
    <x v="9"/>
    <x v="3"/>
  </r>
  <r>
    <x v="69"/>
    <x v="127"/>
    <n v="10.059171597633137"/>
    <x v="9"/>
    <x v="3"/>
  </r>
  <r>
    <x v="69"/>
    <x v="128"/>
    <n v="4.7337278106508878"/>
    <x v="9"/>
    <x v="3"/>
  </r>
  <r>
    <x v="69"/>
    <x v="129"/>
    <n v="0.59171597633136097"/>
    <x v="9"/>
    <x v="3"/>
  </r>
  <r>
    <x v="69"/>
    <x v="130"/>
    <n v="41.420118343195263"/>
    <x v="9"/>
    <x v="3"/>
  </r>
  <r>
    <x v="69"/>
    <x v="131"/>
    <n v="29.585798816568047"/>
    <x v="9"/>
    <x v="3"/>
  </r>
  <r>
    <x v="69"/>
    <x v="4"/>
    <n v="14.201183431952662"/>
    <x v="9"/>
    <x v="3"/>
  </r>
  <r>
    <x v="70"/>
    <x v="127"/>
    <n v="12.727272727272727"/>
    <x v="9"/>
    <x v="3"/>
  </r>
  <r>
    <x v="70"/>
    <x v="128"/>
    <n v="10.909090909090908"/>
    <x v="9"/>
    <x v="3"/>
  </r>
  <r>
    <x v="70"/>
    <x v="129"/>
    <n v="3.0303030303030303"/>
    <x v="9"/>
    <x v="3"/>
  </r>
  <r>
    <x v="70"/>
    <x v="130"/>
    <n v="30.303030303030305"/>
    <x v="9"/>
    <x v="3"/>
  </r>
  <r>
    <x v="70"/>
    <x v="131"/>
    <n v="30.303030303030305"/>
    <x v="9"/>
    <x v="3"/>
  </r>
  <r>
    <x v="70"/>
    <x v="4"/>
    <n v="13.939393939393939"/>
    <x v="9"/>
    <x v="3"/>
  </r>
  <r>
    <x v="71"/>
    <x v="127"/>
    <n v="11.242603550295858"/>
    <x v="9"/>
    <x v="3"/>
  </r>
  <r>
    <x v="71"/>
    <x v="128"/>
    <n v="6.5088757396449708"/>
    <x v="9"/>
    <x v="3"/>
  </r>
  <r>
    <x v="71"/>
    <x v="129"/>
    <n v="0.59171597633136097"/>
    <x v="9"/>
    <x v="3"/>
  </r>
  <r>
    <x v="71"/>
    <x v="130"/>
    <n v="38.46153846153846"/>
    <x v="9"/>
    <x v="3"/>
  </r>
  <r>
    <x v="71"/>
    <x v="131"/>
    <n v="29.585798816568047"/>
    <x v="9"/>
    <x v="3"/>
  </r>
  <r>
    <x v="71"/>
    <x v="4"/>
    <n v="14.201183431952662"/>
    <x v="9"/>
    <x v="3"/>
  </r>
  <r>
    <x v="72"/>
    <x v="127"/>
    <n v="1.7751479289940828"/>
    <x v="9"/>
    <x v="3"/>
  </r>
  <r>
    <x v="72"/>
    <x v="128"/>
    <n v="0"/>
    <x v="9"/>
    <x v="3"/>
  </r>
  <r>
    <x v="72"/>
    <x v="129"/>
    <n v="2.9585798816568047"/>
    <x v="9"/>
    <x v="3"/>
  </r>
  <r>
    <x v="72"/>
    <x v="130"/>
    <n v="51.479289940828401"/>
    <x v="9"/>
    <x v="3"/>
  </r>
  <r>
    <x v="72"/>
    <x v="131"/>
    <n v="29.585798816568047"/>
    <x v="9"/>
    <x v="3"/>
  </r>
  <r>
    <x v="72"/>
    <x v="4"/>
    <n v="14.201183431952662"/>
    <x v="9"/>
    <x v="3"/>
  </r>
  <r>
    <x v="67"/>
    <x v="127"/>
    <n v="16.03053435114504"/>
    <x v="10"/>
    <x v="3"/>
  </r>
  <r>
    <x v="67"/>
    <x v="128"/>
    <n v="6.106870229007634"/>
    <x v="10"/>
    <x v="3"/>
  </r>
  <r>
    <x v="67"/>
    <x v="129"/>
    <n v="0"/>
    <x v="10"/>
    <x v="3"/>
  </r>
  <r>
    <x v="67"/>
    <x v="130"/>
    <n v="56.488549618320612"/>
    <x v="10"/>
    <x v="3"/>
  </r>
  <r>
    <x v="67"/>
    <x v="131"/>
    <n v="16.03053435114504"/>
    <x v="10"/>
    <x v="3"/>
  </r>
  <r>
    <x v="67"/>
    <x v="4"/>
    <n v="5.343511450381679"/>
    <x v="10"/>
    <x v="3"/>
  </r>
  <r>
    <x v="68"/>
    <x v="127"/>
    <n v="35.593220338983052"/>
    <x v="10"/>
    <x v="3"/>
  </r>
  <r>
    <x v="68"/>
    <x v="128"/>
    <n v="5.9322033898305087"/>
    <x v="10"/>
    <x v="3"/>
  </r>
  <r>
    <x v="68"/>
    <x v="129"/>
    <n v="1.6949152542372881"/>
    <x v="10"/>
    <x v="3"/>
  </r>
  <r>
    <x v="68"/>
    <x v="130"/>
    <n v="33.898305084745765"/>
    <x v="10"/>
    <x v="3"/>
  </r>
  <r>
    <x v="68"/>
    <x v="131"/>
    <n v="16.949152542372882"/>
    <x v="10"/>
    <x v="3"/>
  </r>
  <r>
    <x v="68"/>
    <x v="4"/>
    <n v="5.9322033898305087"/>
    <x v="10"/>
    <x v="3"/>
  </r>
  <r>
    <x v="69"/>
    <x v="127"/>
    <n v="32.824427480916029"/>
    <x v="10"/>
    <x v="3"/>
  </r>
  <r>
    <x v="69"/>
    <x v="128"/>
    <n v="7.6335877862595423"/>
    <x v="10"/>
    <x v="3"/>
  </r>
  <r>
    <x v="69"/>
    <x v="129"/>
    <n v="0.76335877862595425"/>
    <x v="10"/>
    <x v="3"/>
  </r>
  <r>
    <x v="69"/>
    <x v="130"/>
    <n v="37.404580152671755"/>
    <x v="10"/>
    <x v="3"/>
  </r>
  <r>
    <x v="69"/>
    <x v="131"/>
    <n v="16.03053435114504"/>
    <x v="10"/>
    <x v="3"/>
  </r>
  <r>
    <x v="69"/>
    <x v="4"/>
    <n v="5.343511450381679"/>
    <x v="10"/>
    <x v="3"/>
  </r>
  <r>
    <x v="70"/>
    <x v="127"/>
    <n v="35.483870967741936"/>
    <x v="10"/>
    <x v="3"/>
  </r>
  <r>
    <x v="70"/>
    <x v="128"/>
    <n v="16.129032258064516"/>
    <x v="10"/>
    <x v="3"/>
  </r>
  <r>
    <x v="70"/>
    <x v="129"/>
    <n v="1.6129032258064515"/>
    <x v="10"/>
    <x v="3"/>
  </r>
  <r>
    <x v="70"/>
    <x v="130"/>
    <n v="25"/>
    <x v="10"/>
    <x v="3"/>
  </r>
  <r>
    <x v="70"/>
    <x v="131"/>
    <n v="16.93548387096774"/>
    <x v="10"/>
    <x v="3"/>
  </r>
  <r>
    <x v="70"/>
    <x v="4"/>
    <n v="4.838709677419355"/>
    <x v="10"/>
    <x v="3"/>
  </r>
  <r>
    <x v="71"/>
    <x v="127"/>
    <n v="23.664122137404579"/>
    <x v="10"/>
    <x v="3"/>
  </r>
  <r>
    <x v="71"/>
    <x v="128"/>
    <n v="6.106870229007634"/>
    <x v="10"/>
    <x v="3"/>
  </r>
  <r>
    <x v="71"/>
    <x v="129"/>
    <n v="0"/>
    <x v="10"/>
    <x v="3"/>
  </r>
  <r>
    <x v="71"/>
    <x v="130"/>
    <n v="48.854961832061072"/>
    <x v="10"/>
    <x v="3"/>
  </r>
  <r>
    <x v="71"/>
    <x v="131"/>
    <n v="16.03053435114504"/>
    <x v="10"/>
    <x v="3"/>
  </r>
  <r>
    <x v="71"/>
    <x v="4"/>
    <n v="5.343511450381679"/>
    <x v="10"/>
    <x v="3"/>
  </r>
  <r>
    <x v="72"/>
    <x v="127"/>
    <n v="5.343511450381679"/>
    <x v="10"/>
    <x v="3"/>
  </r>
  <r>
    <x v="72"/>
    <x v="128"/>
    <n v="0"/>
    <x v="10"/>
    <x v="3"/>
  </r>
  <r>
    <x v="72"/>
    <x v="129"/>
    <n v="0.76335877862595425"/>
    <x v="10"/>
    <x v="3"/>
  </r>
  <r>
    <x v="72"/>
    <x v="130"/>
    <n v="72.519083969465655"/>
    <x v="10"/>
    <x v="3"/>
  </r>
  <r>
    <x v="72"/>
    <x v="131"/>
    <n v="16.03053435114504"/>
    <x v="10"/>
    <x v="3"/>
  </r>
  <r>
    <x v="72"/>
    <x v="4"/>
    <n v="5.343511450381679"/>
    <x v="10"/>
    <x v="3"/>
  </r>
  <r>
    <x v="67"/>
    <x v="127"/>
    <n v="8.4033613445378155"/>
    <x v="11"/>
    <x v="3"/>
  </r>
  <r>
    <x v="67"/>
    <x v="128"/>
    <n v="4.2016806722689077"/>
    <x v="11"/>
    <x v="3"/>
  </r>
  <r>
    <x v="67"/>
    <x v="129"/>
    <n v="1.680672268907563"/>
    <x v="11"/>
    <x v="3"/>
  </r>
  <r>
    <x v="67"/>
    <x v="130"/>
    <n v="39.495798319327733"/>
    <x v="11"/>
    <x v="3"/>
  </r>
  <r>
    <x v="67"/>
    <x v="131"/>
    <n v="36.134453781512605"/>
    <x v="11"/>
    <x v="3"/>
  </r>
  <r>
    <x v="67"/>
    <x v="4"/>
    <n v="10.084033613445378"/>
    <x v="11"/>
    <x v="3"/>
  </r>
  <r>
    <x v="68"/>
    <x v="127"/>
    <n v="11.764705882352942"/>
    <x v="11"/>
    <x v="3"/>
  </r>
  <r>
    <x v="68"/>
    <x v="128"/>
    <n v="10.084033613445378"/>
    <x v="11"/>
    <x v="3"/>
  </r>
  <r>
    <x v="68"/>
    <x v="129"/>
    <n v="1.680672268907563"/>
    <x v="11"/>
    <x v="3"/>
  </r>
  <r>
    <x v="68"/>
    <x v="130"/>
    <n v="30.252100840336134"/>
    <x v="11"/>
    <x v="3"/>
  </r>
  <r>
    <x v="68"/>
    <x v="131"/>
    <n v="36.134453781512605"/>
    <x v="11"/>
    <x v="3"/>
  </r>
  <r>
    <x v="68"/>
    <x v="4"/>
    <n v="10.084033613445378"/>
    <x v="11"/>
    <x v="3"/>
  </r>
  <r>
    <x v="69"/>
    <x v="127"/>
    <n v="10.084033613445378"/>
    <x v="11"/>
    <x v="3"/>
  </r>
  <r>
    <x v="69"/>
    <x v="128"/>
    <n v="4.2016806722689077"/>
    <x v="11"/>
    <x v="3"/>
  </r>
  <r>
    <x v="69"/>
    <x v="129"/>
    <n v="1.680672268907563"/>
    <x v="11"/>
    <x v="3"/>
  </r>
  <r>
    <x v="69"/>
    <x v="130"/>
    <n v="37.815126050420169"/>
    <x v="11"/>
    <x v="3"/>
  </r>
  <r>
    <x v="69"/>
    <x v="131"/>
    <n v="36.134453781512605"/>
    <x v="11"/>
    <x v="3"/>
  </r>
  <r>
    <x v="69"/>
    <x v="4"/>
    <n v="10.084033613445378"/>
    <x v="11"/>
    <x v="3"/>
  </r>
  <r>
    <x v="70"/>
    <x v="127"/>
    <n v="8.4745762711864412"/>
    <x v="11"/>
    <x v="3"/>
  </r>
  <r>
    <x v="70"/>
    <x v="128"/>
    <n v="6.7796610169491522"/>
    <x v="11"/>
    <x v="3"/>
  </r>
  <r>
    <x v="70"/>
    <x v="129"/>
    <n v="5.0847457627118642"/>
    <x v="11"/>
    <x v="3"/>
  </r>
  <r>
    <x v="70"/>
    <x v="130"/>
    <n v="33.050847457627121"/>
    <x v="11"/>
    <x v="3"/>
  </r>
  <r>
    <x v="70"/>
    <x v="131"/>
    <n v="36.440677966101696"/>
    <x v="11"/>
    <x v="3"/>
  </r>
  <r>
    <x v="70"/>
    <x v="4"/>
    <n v="10.169491525423728"/>
    <x v="11"/>
    <x v="3"/>
  </r>
  <r>
    <x v="71"/>
    <x v="127"/>
    <n v="8.4033613445378155"/>
    <x v="11"/>
    <x v="3"/>
  </r>
  <r>
    <x v="71"/>
    <x v="128"/>
    <n v="8.4033613445378155"/>
    <x v="11"/>
    <x v="3"/>
  </r>
  <r>
    <x v="71"/>
    <x v="129"/>
    <n v="1.680672268907563"/>
    <x v="11"/>
    <x v="3"/>
  </r>
  <r>
    <x v="71"/>
    <x v="130"/>
    <n v="35.294117647058826"/>
    <x v="11"/>
    <x v="3"/>
  </r>
  <r>
    <x v="71"/>
    <x v="131"/>
    <n v="36.134453781512605"/>
    <x v="11"/>
    <x v="3"/>
  </r>
  <r>
    <x v="71"/>
    <x v="4"/>
    <n v="10.084033613445378"/>
    <x v="11"/>
    <x v="3"/>
  </r>
  <r>
    <x v="72"/>
    <x v="127"/>
    <n v="5.0420168067226889"/>
    <x v="11"/>
    <x v="3"/>
  </r>
  <r>
    <x v="72"/>
    <x v="128"/>
    <n v="0.84033613445378152"/>
    <x v="11"/>
    <x v="3"/>
  </r>
  <r>
    <x v="72"/>
    <x v="129"/>
    <n v="2.5210084033613445"/>
    <x v="11"/>
    <x v="3"/>
  </r>
  <r>
    <x v="72"/>
    <x v="130"/>
    <n v="45.378151260504204"/>
    <x v="11"/>
    <x v="3"/>
  </r>
  <r>
    <x v="72"/>
    <x v="131"/>
    <n v="36.134453781512605"/>
    <x v="11"/>
    <x v="3"/>
  </r>
  <r>
    <x v="72"/>
    <x v="4"/>
    <n v="10.084033613445378"/>
    <x v="11"/>
    <x v="3"/>
  </r>
  <r>
    <x v="67"/>
    <x v="127"/>
    <n v="12.121212121212121"/>
    <x v="12"/>
    <x v="3"/>
  </r>
  <r>
    <x v="67"/>
    <x v="128"/>
    <n v="5.0505050505050502"/>
    <x v="12"/>
    <x v="3"/>
  </r>
  <r>
    <x v="67"/>
    <x v="129"/>
    <n v="0"/>
    <x v="12"/>
    <x v="3"/>
  </r>
  <r>
    <x v="67"/>
    <x v="130"/>
    <n v="41.414141414141412"/>
    <x v="12"/>
    <x v="3"/>
  </r>
  <r>
    <x v="67"/>
    <x v="131"/>
    <n v="26.262626262626263"/>
    <x v="12"/>
    <x v="3"/>
  </r>
  <r>
    <x v="67"/>
    <x v="4"/>
    <n v="15.151515151515152"/>
    <x v="12"/>
    <x v="3"/>
  </r>
  <r>
    <x v="68"/>
    <x v="127"/>
    <n v="22.105263157894736"/>
    <x v="12"/>
    <x v="3"/>
  </r>
  <r>
    <x v="68"/>
    <x v="128"/>
    <n v="10.526315789473685"/>
    <x v="12"/>
    <x v="3"/>
  </r>
  <r>
    <x v="68"/>
    <x v="129"/>
    <n v="4.2105263157894735"/>
    <x v="12"/>
    <x v="3"/>
  </r>
  <r>
    <x v="68"/>
    <x v="130"/>
    <n v="21.05263157894737"/>
    <x v="12"/>
    <x v="3"/>
  </r>
  <r>
    <x v="68"/>
    <x v="131"/>
    <n v="27.368421052631579"/>
    <x v="12"/>
    <x v="3"/>
  </r>
  <r>
    <x v="68"/>
    <x v="4"/>
    <n v="14.736842105263158"/>
    <x v="12"/>
    <x v="3"/>
  </r>
  <r>
    <x v="69"/>
    <x v="127"/>
    <n v="15.151515151515152"/>
    <x v="12"/>
    <x v="3"/>
  </r>
  <r>
    <x v="69"/>
    <x v="128"/>
    <n v="6.0606060606060606"/>
    <x v="12"/>
    <x v="3"/>
  </r>
  <r>
    <x v="69"/>
    <x v="129"/>
    <n v="0"/>
    <x v="12"/>
    <x v="3"/>
  </r>
  <r>
    <x v="69"/>
    <x v="130"/>
    <n v="37.373737373737377"/>
    <x v="12"/>
    <x v="3"/>
  </r>
  <r>
    <x v="69"/>
    <x v="131"/>
    <n v="26.262626262626263"/>
    <x v="12"/>
    <x v="3"/>
  </r>
  <r>
    <x v="69"/>
    <x v="4"/>
    <n v="15.151515151515152"/>
    <x v="12"/>
    <x v="3"/>
  </r>
  <r>
    <x v="70"/>
    <x v="127"/>
    <n v="13.829787234042554"/>
    <x v="12"/>
    <x v="3"/>
  </r>
  <r>
    <x v="70"/>
    <x v="128"/>
    <n v="5.3191489361702127"/>
    <x v="12"/>
    <x v="3"/>
  </r>
  <r>
    <x v="70"/>
    <x v="129"/>
    <n v="1.0638297872340425"/>
    <x v="12"/>
    <x v="3"/>
  </r>
  <r>
    <x v="70"/>
    <x v="130"/>
    <n v="37.234042553191486"/>
    <x v="12"/>
    <x v="3"/>
  </r>
  <r>
    <x v="70"/>
    <x v="131"/>
    <n v="26.595744680851062"/>
    <x v="12"/>
    <x v="3"/>
  </r>
  <r>
    <x v="70"/>
    <x v="4"/>
    <n v="15.957446808510639"/>
    <x v="12"/>
    <x v="3"/>
  </r>
  <r>
    <x v="71"/>
    <x v="127"/>
    <n v="8.0808080808080813"/>
    <x v="12"/>
    <x v="3"/>
  </r>
  <r>
    <x v="71"/>
    <x v="128"/>
    <n v="5.0505050505050502"/>
    <x v="12"/>
    <x v="3"/>
  </r>
  <r>
    <x v="71"/>
    <x v="129"/>
    <n v="0"/>
    <x v="12"/>
    <x v="3"/>
  </r>
  <r>
    <x v="71"/>
    <x v="130"/>
    <n v="45.454545454545453"/>
    <x v="12"/>
    <x v="3"/>
  </r>
  <r>
    <x v="71"/>
    <x v="131"/>
    <n v="26.262626262626263"/>
    <x v="12"/>
    <x v="3"/>
  </r>
  <r>
    <x v="71"/>
    <x v="4"/>
    <n v="15.151515151515152"/>
    <x v="12"/>
    <x v="3"/>
  </r>
  <r>
    <x v="72"/>
    <x v="127"/>
    <n v="2.0202020202020203"/>
    <x v="12"/>
    <x v="3"/>
  </r>
  <r>
    <x v="72"/>
    <x v="128"/>
    <n v="0"/>
    <x v="12"/>
    <x v="3"/>
  </r>
  <r>
    <x v="72"/>
    <x v="129"/>
    <n v="0"/>
    <x v="12"/>
    <x v="3"/>
  </r>
  <r>
    <x v="72"/>
    <x v="130"/>
    <n v="56.565656565656568"/>
    <x v="12"/>
    <x v="3"/>
  </r>
  <r>
    <x v="72"/>
    <x v="131"/>
    <n v="26.262626262626263"/>
    <x v="12"/>
    <x v="3"/>
  </r>
  <r>
    <x v="72"/>
    <x v="4"/>
    <n v="15.151515151515152"/>
    <x v="12"/>
    <x v="3"/>
  </r>
  <r>
    <x v="67"/>
    <x v="127"/>
    <n v="11.594202898550725"/>
    <x v="13"/>
    <x v="3"/>
  </r>
  <r>
    <x v="67"/>
    <x v="128"/>
    <n v="7.2463768115942031"/>
    <x v="13"/>
    <x v="3"/>
  </r>
  <r>
    <x v="67"/>
    <x v="129"/>
    <n v="2.8985507246376812"/>
    <x v="13"/>
    <x v="3"/>
  </r>
  <r>
    <x v="67"/>
    <x v="130"/>
    <n v="56.521739130434781"/>
    <x v="13"/>
    <x v="3"/>
  </r>
  <r>
    <x v="67"/>
    <x v="131"/>
    <n v="13.043478260869565"/>
    <x v="13"/>
    <x v="3"/>
  </r>
  <r>
    <x v="67"/>
    <x v="4"/>
    <n v="8.695652173913043"/>
    <x v="13"/>
    <x v="3"/>
  </r>
  <r>
    <x v="68"/>
    <x v="127"/>
    <n v="22.413793103448278"/>
    <x v="13"/>
    <x v="3"/>
  </r>
  <r>
    <x v="68"/>
    <x v="128"/>
    <n v="13.793103448275861"/>
    <x v="13"/>
    <x v="3"/>
  </r>
  <r>
    <x v="68"/>
    <x v="129"/>
    <n v="3.4482758620689653"/>
    <x v="13"/>
    <x v="3"/>
  </r>
  <r>
    <x v="68"/>
    <x v="130"/>
    <n v="34.482758620689658"/>
    <x v="13"/>
    <x v="3"/>
  </r>
  <r>
    <x v="68"/>
    <x v="131"/>
    <n v="15.517241379310345"/>
    <x v="13"/>
    <x v="3"/>
  </r>
  <r>
    <x v="68"/>
    <x v="4"/>
    <n v="10.344827586206897"/>
    <x v="13"/>
    <x v="3"/>
  </r>
  <r>
    <x v="69"/>
    <x v="127"/>
    <n v="21.739130434782609"/>
    <x v="13"/>
    <x v="3"/>
  </r>
  <r>
    <x v="69"/>
    <x v="128"/>
    <n v="4.3478260869565215"/>
    <x v="13"/>
    <x v="3"/>
  </r>
  <r>
    <x v="69"/>
    <x v="129"/>
    <n v="2.8985507246376812"/>
    <x v="13"/>
    <x v="3"/>
  </r>
  <r>
    <x v="69"/>
    <x v="130"/>
    <n v="49.275362318840578"/>
    <x v="13"/>
    <x v="3"/>
  </r>
  <r>
    <x v="69"/>
    <x v="131"/>
    <n v="13.043478260869565"/>
    <x v="13"/>
    <x v="3"/>
  </r>
  <r>
    <x v="69"/>
    <x v="4"/>
    <n v="8.695652173913043"/>
    <x v="13"/>
    <x v="3"/>
  </r>
  <r>
    <x v="70"/>
    <x v="127"/>
    <n v="19.117647058823529"/>
    <x v="13"/>
    <x v="3"/>
  </r>
  <r>
    <x v="70"/>
    <x v="128"/>
    <n v="20.588235294117649"/>
    <x v="13"/>
    <x v="3"/>
  </r>
  <r>
    <x v="70"/>
    <x v="129"/>
    <n v="2.9411764705882355"/>
    <x v="13"/>
    <x v="3"/>
  </r>
  <r>
    <x v="70"/>
    <x v="130"/>
    <n v="35.294117647058826"/>
    <x v="13"/>
    <x v="3"/>
  </r>
  <r>
    <x v="70"/>
    <x v="131"/>
    <n v="13.235294117647058"/>
    <x v="13"/>
    <x v="3"/>
  </r>
  <r>
    <x v="70"/>
    <x v="4"/>
    <n v="8.8235294117647065"/>
    <x v="13"/>
    <x v="3"/>
  </r>
  <r>
    <x v="71"/>
    <x v="127"/>
    <n v="14.492753623188406"/>
    <x v="13"/>
    <x v="3"/>
  </r>
  <r>
    <x v="71"/>
    <x v="128"/>
    <n v="21.739130434782609"/>
    <x v="13"/>
    <x v="3"/>
  </r>
  <r>
    <x v="71"/>
    <x v="129"/>
    <n v="2.8985507246376812"/>
    <x v="13"/>
    <x v="3"/>
  </r>
  <r>
    <x v="71"/>
    <x v="130"/>
    <n v="39.130434782608695"/>
    <x v="13"/>
    <x v="3"/>
  </r>
  <r>
    <x v="71"/>
    <x v="131"/>
    <n v="13.043478260869565"/>
    <x v="13"/>
    <x v="3"/>
  </r>
  <r>
    <x v="71"/>
    <x v="4"/>
    <n v="8.695652173913043"/>
    <x v="13"/>
    <x v="3"/>
  </r>
  <r>
    <x v="72"/>
    <x v="127"/>
    <n v="4.3478260869565215"/>
    <x v="13"/>
    <x v="3"/>
  </r>
  <r>
    <x v="72"/>
    <x v="128"/>
    <n v="0"/>
    <x v="13"/>
    <x v="3"/>
  </r>
  <r>
    <x v="72"/>
    <x v="129"/>
    <n v="2.8985507246376812"/>
    <x v="13"/>
    <x v="3"/>
  </r>
  <r>
    <x v="72"/>
    <x v="130"/>
    <n v="71.014492753623188"/>
    <x v="13"/>
    <x v="3"/>
  </r>
  <r>
    <x v="72"/>
    <x v="131"/>
    <n v="13.043478260869565"/>
    <x v="13"/>
    <x v="3"/>
  </r>
  <r>
    <x v="72"/>
    <x v="4"/>
    <n v="8.695652173913043"/>
    <x v="13"/>
    <x v="3"/>
  </r>
  <r>
    <x v="67"/>
    <x v="127"/>
    <n v="0"/>
    <x v="14"/>
    <x v="3"/>
  </r>
  <r>
    <x v="67"/>
    <x v="128"/>
    <n v="0"/>
    <x v="14"/>
    <x v="3"/>
  </r>
  <r>
    <x v="67"/>
    <x v="129"/>
    <n v="0"/>
    <x v="14"/>
    <x v="3"/>
  </r>
  <r>
    <x v="67"/>
    <x v="130"/>
    <n v="35.632183908045974"/>
    <x v="14"/>
    <x v="3"/>
  </r>
  <r>
    <x v="67"/>
    <x v="131"/>
    <n v="39.080459770114942"/>
    <x v="14"/>
    <x v="3"/>
  </r>
  <r>
    <x v="67"/>
    <x v="4"/>
    <n v="25.287356321839081"/>
    <x v="14"/>
    <x v="3"/>
  </r>
  <r>
    <x v="68"/>
    <x v="127"/>
    <n v="11.764705882352942"/>
    <x v="14"/>
    <x v="3"/>
  </r>
  <r>
    <x v="68"/>
    <x v="128"/>
    <n v="3.5294117647058822"/>
    <x v="14"/>
    <x v="3"/>
  </r>
  <r>
    <x v="68"/>
    <x v="129"/>
    <n v="3.5294117647058822"/>
    <x v="14"/>
    <x v="3"/>
  </r>
  <r>
    <x v="68"/>
    <x v="130"/>
    <n v="16.470588235294116"/>
    <x v="14"/>
    <x v="3"/>
  </r>
  <r>
    <x v="68"/>
    <x v="131"/>
    <n v="38.823529411764703"/>
    <x v="14"/>
    <x v="3"/>
  </r>
  <r>
    <x v="68"/>
    <x v="4"/>
    <n v="25.882352941176471"/>
    <x v="14"/>
    <x v="3"/>
  </r>
  <r>
    <x v="69"/>
    <x v="127"/>
    <n v="8.0459770114942533"/>
    <x v="14"/>
    <x v="3"/>
  </r>
  <r>
    <x v="69"/>
    <x v="128"/>
    <n v="0"/>
    <x v="14"/>
    <x v="3"/>
  </r>
  <r>
    <x v="69"/>
    <x v="129"/>
    <n v="0"/>
    <x v="14"/>
    <x v="3"/>
  </r>
  <r>
    <x v="69"/>
    <x v="130"/>
    <n v="27.586206896551722"/>
    <x v="14"/>
    <x v="3"/>
  </r>
  <r>
    <x v="69"/>
    <x v="131"/>
    <n v="39.080459770114942"/>
    <x v="14"/>
    <x v="3"/>
  </r>
  <r>
    <x v="69"/>
    <x v="4"/>
    <n v="25.287356321839081"/>
    <x v="14"/>
    <x v="3"/>
  </r>
  <r>
    <x v="70"/>
    <x v="127"/>
    <n v="6.1728395061728394"/>
    <x v="14"/>
    <x v="3"/>
  </r>
  <r>
    <x v="70"/>
    <x v="128"/>
    <n v="0"/>
    <x v="14"/>
    <x v="3"/>
  </r>
  <r>
    <x v="70"/>
    <x v="129"/>
    <n v="0"/>
    <x v="14"/>
    <x v="3"/>
  </r>
  <r>
    <x v="70"/>
    <x v="130"/>
    <n v="30.864197530864196"/>
    <x v="14"/>
    <x v="3"/>
  </r>
  <r>
    <x v="70"/>
    <x v="131"/>
    <n v="38.271604938271608"/>
    <x v="14"/>
    <x v="3"/>
  </r>
  <r>
    <x v="70"/>
    <x v="4"/>
    <n v="24.691358024691358"/>
    <x v="14"/>
    <x v="3"/>
  </r>
  <r>
    <x v="71"/>
    <x v="127"/>
    <n v="1.1494252873563218"/>
    <x v="14"/>
    <x v="3"/>
  </r>
  <r>
    <x v="71"/>
    <x v="128"/>
    <n v="0"/>
    <x v="14"/>
    <x v="3"/>
  </r>
  <r>
    <x v="71"/>
    <x v="129"/>
    <n v="1.1494252873563218"/>
    <x v="14"/>
    <x v="3"/>
  </r>
  <r>
    <x v="71"/>
    <x v="130"/>
    <n v="33.333333333333336"/>
    <x v="14"/>
    <x v="3"/>
  </r>
  <r>
    <x v="71"/>
    <x v="131"/>
    <n v="39.080459770114942"/>
    <x v="14"/>
    <x v="3"/>
  </r>
  <r>
    <x v="71"/>
    <x v="4"/>
    <n v="25.287356321839081"/>
    <x v="14"/>
    <x v="3"/>
  </r>
  <r>
    <x v="72"/>
    <x v="127"/>
    <n v="1.1494252873563218"/>
    <x v="14"/>
    <x v="3"/>
  </r>
  <r>
    <x v="72"/>
    <x v="128"/>
    <n v="0"/>
    <x v="14"/>
    <x v="3"/>
  </r>
  <r>
    <x v="72"/>
    <x v="129"/>
    <n v="2.2988505747126435"/>
    <x v="14"/>
    <x v="3"/>
  </r>
  <r>
    <x v="72"/>
    <x v="130"/>
    <n v="32.183908045977013"/>
    <x v="14"/>
    <x v="3"/>
  </r>
  <r>
    <x v="72"/>
    <x v="131"/>
    <n v="39.080459770114942"/>
    <x v="14"/>
    <x v="3"/>
  </r>
  <r>
    <x v="72"/>
    <x v="4"/>
    <n v="25.287356321839081"/>
    <x v="14"/>
    <x v="3"/>
  </r>
  <r>
    <x v="67"/>
    <x v="127"/>
    <n v="7.6923076923076925"/>
    <x v="15"/>
    <x v="3"/>
  </r>
  <r>
    <x v="67"/>
    <x v="128"/>
    <n v="6.5934065934065931"/>
    <x v="15"/>
    <x v="3"/>
  </r>
  <r>
    <x v="67"/>
    <x v="129"/>
    <n v="2.197802197802198"/>
    <x v="15"/>
    <x v="3"/>
  </r>
  <r>
    <x v="67"/>
    <x v="130"/>
    <n v="64.835164835164832"/>
    <x v="15"/>
    <x v="3"/>
  </r>
  <r>
    <x v="67"/>
    <x v="131"/>
    <n v="10.989010989010989"/>
    <x v="15"/>
    <x v="3"/>
  </r>
  <r>
    <x v="67"/>
    <x v="4"/>
    <n v="7.6923076923076925"/>
    <x v="15"/>
    <x v="3"/>
  </r>
  <r>
    <x v="68"/>
    <x v="127"/>
    <n v="22.471910112359552"/>
    <x v="15"/>
    <x v="3"/>
  </r>
  <r>
    <x v="68"/>
    <x v="128"/>
    <n v="16.853932584269664"/>
    <x v="15"/>
    <x v="3"/>
  </r>
  <r>
    <x v="68"/>
    <x v="129"/>
    <n v="1.1235955056179776"/>
    <x v="15"/>
    <x v="3"/>
  </r>
  <r>
    <x v="68"/>
    <x v="130"/>
    <n v="40.449438202247194"/>
    <x v="15"/>
    <x v="3"/>
  </r>
  <r>
    <x v="68"/>
    <x v="131"/>
    <n v="11.235955056179776"/>
    <x v="15"/>
    <x v="3"/>
  </r>
  <r>
    <x v="68"/>
    <x v="4"/>
    <n v="7.8651685393258424"/>
    <x v="15"/>
    <x v="3"/>
  </r>
  <r>
    <x v="69"/>
    <x v="127"/>
    <n v="14.285714285714286"/>
    <x v="15"/>
    <x v="3"/>
  </r>
  <r>
    <x v="69"/>
    <x v="128"/>
    <n v="12.087912087912088"/>
    <x v="15"/>
    <x v="3"/>
  </r>
  <r>
    <x v="69"/>
    <x v="129"/>
    <n v="0"/>
    <x v="15"/>
    <x v="3"/>
  </r>
  <r>
    <x v="69"/>
    <x v="130"/>
    <n v="54.945054945054942"/>
    <x v="15"/>
    <x v="3"/>
  </r>
  <r>
    <x v="69"/>
    <x v="131"/>
    <n v="10.989010989010989"/>
    <x v="15"/>
    <x v="3"/>
  </r>
  <r>
    <x v="69"/>
    <x v="4"/>
    <n v="7.6923076923076925"/>
    <x v="15"/>
    <x v="3"/>
  </r>
  <r>
    <x v="70"/>
    <x v="127"/>
    <n v="12.64367816091954"/>
    <x v="15"/>
    <x v="3"/>
  </r>
  <r>
    <x v="70"/>
    <x v="128"/>
    <n v="5.7471264367816088"/>
    <x v="15"/>
    <x v="3"/>
  </r>
  <r>
    <x v="70"/>
    <x v="129"/>
    <n v="0"/>
    <x v="15"/>
    <x v="3"/>
  </r>
  <r>
    <x v="70"/>
    <x v="130"/>
    <n v="62.068965517241381"/>
    <x v="15"/>
    <x v="3"/>
  </r>
  <r>
    <x v="70"/>
    <x v="131"/>
    <n v="11.494252873563218"/>
    <x v="15"/>
    <x v="3"/>
  </r>
  <r>
    <x v="70"/>
    <x v="4"/>
    <n v="8.0459770114942533"/>
    <x v="15"/>
    <x v="3"/>
  </r>
  <r>
    <x v="71"/>
    <x v="127"/>
    <n v="12.087912087912088"/>
    <x v="15"/>
    <x v="3"/>
  </r>
  <r>
    <x v="71"/>
    <x v="128"/>
    <n v="9.8901098901098905"/>
    <x v="15"/>
    <x v="3"/>
  </r>
  <r>
    <x v="71"/>
    <x v="129"/>
    <n v="1.098901098901099"/>
    <x v="15"/>
    <x v="3"/>
  </r>
  <r>
    <x v="71"/>
    <x v="130"/>
    <n v="58.241758241758241"/>
    <x v="15"/>
    <x v="3"/>
  </r>
  <r>
    <x v="71"/>
    <x v="131"/>
    <n v="10.989010989010989"/>
    <x v="15"/>
    <x v="3"/>
  </r>
  <r>
    <x v="71"/>
    <x v="4"/>
    <n v="7.6923076923076925"/>
    <x v="15"/>
    <x v="3"/>
  </r>
  <r>
    <x v="72"/>
    <x v="127"/>
    <n v="2.197802197802198"/>
    <x v="15"/>
    <x v="3"/>
  </r>
  <r>
    <x v="72"/>
    <x v="128"/>
    <n v="0"/>
    <x v="15"/>
    <x v="3"/>
  </r>
  <r>
    <x v="72"/>
    <x v="129"/>
    <n v="0"/>
    <x v="15"/>
    <x v="3"/>
  </r>
  <r>
    <x v="72"/>
    <x v="130"/>
    <n v="79.120879120879124"/>
    <x v="15"/>
    <x v="3"/>
  </r>
  <r>
    <x v="72"/>
    <x v="131"/>
    <n v="10.989010989010989"/>
    <x v="15"/>
    <x v="3"/>
  </r>
  <r>
    <x v="72"/>
    <x v="4"/>
    <n v="7.6923076923076925"/>
    <x v="15"/>
    <x v="3"/>
  </r>
  <r>
    <x v="67"/>
    <x v="127"/>
    <n v="15.760869565217391"/>
    <x v="16"/>
    <x v="3"/>
  </r>
  <r>
    <x v="67"/>
    <x v="128"/>
    <n v="9.2391304347826093"/>
    <x v="16"/>
    <x v="3"/>
  </r>
  <r>
    <x v="67"/>
    <x v="129"/>
    <n v="2.7173913043478262"/>
    <x v="16"/>
    <x v="3"/>
  </r>
  <r>
    <x v="67"/>
    <x v="130"/>
    <n v="50.543478260869563"/>
    <x v="16"/>
    <x v="3"/>
  </r>
  <r>
    <x v="67"/>
    <x v="131"/>
    <n v="13.586956521739131"/>
    <x v="16"/>
    <x v="3"/>
  </r>
  <r>
    <x v="67"/>
    <x v="4"/>
    <n v="8.1521739130434785"/>
    <x v="16"/>
    <x v="3"/>
  </r>
  <r>
    <x v="68"/>
    <x v="127"/>
    <n v="31.055900621118013"/>
    <x v="16"/>
    <x v="3"/>
  </r>
  <r>
    <x v="68"/>
    <x v="128"/>
    <n v="15.527950310559007"/>
    <x v="16"/>
    <x v="3"/>
  </r>
  <r>
    <x v="68"/>
    <x v="129"/>
    <n v="4.9689440993788816"/>
    <x v="16"/>
    <x v="3"/>
  </r>
  <r>
    <x v="68"/>
    <x v="130"/>
    <n v="26.70807453416149"/>
    <x v="16"/>
    <x v="3"/>
  </r>
  <r>
    <x v="68"/>
    <x v="131"/>
    <n v="14.285714285714286"/>
    <x v="16"/>
    <x v="3"/>
  </r>
  <r>
    <x v="68"/>
    <x v="4"/>
    <n v="8.0745341614906838"/>
    <x v="16"/>
    <x v="3"/>
  </r>
  <r>
    <x v="69"/>
    <x v="127"/>
    <n v="14.754098360655737"/>
    <x v="16"/>
    <x v="3"/>
  </r>
  <r>
    <x v="69"/>
    <x v="128"/>
    <n v="10.382513661202186"/>
    <x v="16"/>
    <x v="3"/>
  </r>
  <r>
    <x v="69"/>
    <x v="129"/>
    <n v="1.639344262295082"/>
    <x v="16"/>
    <x v="3"/>
  </r>
  <r>
    <x v="69"/>
    <x v="130"/>
    <n v="51.912568306010932"/>
    <x v="16"/>
    <x v="3"/>
  </r>
  <r>
    <x v="69"/>
    <x v="131"/>
    <n v="13.66120218579235"/>
    <x v="16"/>
    <x v="3"/>
  </r>
  <r>
    <x v="69"/>
    <x v="4"/>
    <n v="8.1967213114754092"/>
    <x v="16"/>
    <x v="3"/>
  </r>
  <r>
    <x v="70"/>
    <x v="127"/>
    <n v="17.222222222222221"/>
    <x v="16"/>
    <x v="3"/>
  </r>
  <r>
    <x v="70"/>
    <x v="128"/>
    <n v="13.333333333333334"/>
    <x v="16"/>
    <x v="3"/>
  </r>
  <r>
    <x v="70"/>
    <x v="129"/>
    <n v="4.4444444444444446"/>
    <x v="16"/>
    <x v="3"/>
  </r>
  <r>
    <x v="70"/>
    <x v="130"/>
    <n v="43.333333333333336"/>
    <x v="16"/>
    <x v="3"/>
  </r>
  <r>
    <x v="70"/>
    <x v="131"/>
    <n v="13.888888888888889"/>
    <x v="16"/>
    <x v="3"/>
  </r>
  <r>
    <x v="70"/>
    <x v="4"/>
    <n v="8.3333333333333339"/>
    <x v="16"/>
    <x v="3"/>
  </r>
  <r>
    <x v="71"/>
    <x v="127"/>
    <n v="13.586956521739131"/>
    <x v="16"/>
    <x v="3"/>
  </r>
  <r>
    <x v="71"/>
    <x v="128"/>
    <n v="5.4347826086956523"/>
    <x v="16"/>
    <x v="3"/>
  </r>
  <r>
    <x v="71"/>
    <x v="129"/>
    <n v="1.6304347826086956"/>
    <x v="16"/>
    <x v="3"/>
  </r>
  <r>
    <x v="71"/>
    <x v="130"/>
    <n v="57.608695652173914"/>
    <x v="16"/>
    <x v="3"/>
  </r>
  <r>
    <x v="71"/>
    <x v="131"/>
    <n v="13.586956521739131"/>
    <x v="16"/>
    <x v="3"/>
  </r>
  <r>
    <x v="71"/>
    <x v="4"/>
    <n v="8.1521739130434785"/>
    <x v="16"/>
    <x v="3"/>
  </r>
  <r>
    <x v="72"/>
    <x v="127"/>
    <n v="2.1739130434782608"/>
    <x v="16"/>
    <x v="3"/>
  </r>
  <r>
    <x v="72"/>
    <x v="128"/>
    <n v="1.6304347826086956"/>
    <x v="16"/>
    <x v="3"/>
  </r>
  <r>
    <x v="72"/>
    <x v="129"/>
    <n v="1.0869565217391304"/>
    <x v="16"/>
    <x v="3"/>
  </r>
  <r>
    <x v="72"/>
    <x v="130"/>
    <n v="73.369565217391298"/>
    <x v="16"/>
    <x v="3"/>
  </r>
  <r>
    <x v="72"/>
    <x v="131"/>
    <n v="13.586956521739131"/>
    <x v="16"/>
    <x v="3"/>
  </r>
  <r>
    <x v="72"/>
    <x v="4"/>
    <n v="8.1521739130434785"/>
    <x v="16"/>
    <x v="3"/>
  </r>
  <r>
    <x v="73"/>
    <x v="127"/>
    <n v="33.401335311572701"/>
    <x v="0"/>
    <x v="2"/>
  </r>
  <r>
    <x v="73"/>
    <x v="132"/>
    <n v="16.357566765578635"/>
    <x v="0"/>
    <x v="2"/>
  </r>
  <r>
    <x v="73"/>
    <x v="133"/>
    <n v="10.441394658753708"/>
    <x v="0"/>
    <x v="2"/>
  </r>
  <r>
    <x v="108"/>
    <x v="332"/>
    <n v="53.746290801186944"/>
    <x v="0"/>
    <x v="2"/>
  </r>
  <r>
    <x v="108"/>
    <x v="333"/>
    <n v="39.929525222551931"/>
    <x v="0"/>
    <x v="2"/>
  </r>
  <r>
    <x v="108"/>
    <x v="4"/>
    <n v="6.3241839762611276"/>
    <x v="0"/>
    <x v="2"/>
  </r>
  <r>
    <x v="74"/>
    <x v="134"/>
    <n v="46.253709198813056"/>
    <x v="0"/>
    <x v="2"/>
  </r>
  <r>
    <x v="74"/>
    <x v="127"/>
    <n v="29.432492581602375"/>
    <x v="0"/>
    <x v="2"/>
  </r>
  <r>
    <x v="74"/>
    <x v="132"/>
    <n v="11.62833827893175"/>
    <x v="0"/>
    <x v="2"/>
  </r>
  <r>
    <x v="74"/>
    <x v="135"/>
    <n v="2.2440652818991098"/>
    <x v="0"/>
    <x v="2"/>
  </r>
  <r>
    <x v="74"/>
    <x v="133"/>
    <n v="6.6580118694362014"/>
    <x v="0"/>
    <x v="2"/>
  </r>
  <r>
    <x v="74"/>
    <x v="136"/>
    <n v="1.2982195845697329"/>
    <x v="0"/>
    <x v="2"/>
  </r>
  <r>
    <x v="74"/>
    <x v="137"/>
    <n v="2.0586053412462908"/>
    <x v="0"/>
    <x v="2"/>
  </r>
  <r>
    <x v="74"/>
    <x v="138"/>
    <n v="0.42655786350148367"/>
    <x v="0"/>
    <x v="2"/>
  </r>
  <r>
    <x v="75"/>
    <x v="131"/>
    <n v="39.929525222551931"/>
    <x v="0"/>
    <x v="2"/>
  </r>
  <r>
    <x v="75"/>
    <x v="139"/>
    <n v="33.401335311572701"/>
    <x v="0"/>
    <x v="2"/>
  </r>
  <r>
    <x v="75"/>
    <x v="128"/>
    <n v="16.357566765578635"/>
    <x v="0"/>
    <x v="2"/>
  </r>
  <r>
    <x v="75"/>
    <x v="129"/>
    <n v="10.441394658753708"/>
    <x v="0"/>
    <x v="2"/>
  </r>
  <r>
    <x v="75"/>
    <x v="4"/>
    <n v="6.3241839762611276"/>
    <x v="0"/>
    <x v="2"/>
  </r>
  <r>
    <x v="73"/>
    <x v="127"/>
    <n v="56.088888888888889"/>
    <x v="1"/>
    <x v="2"/>
  </r>
  <r>
    <x v="73"/>
    <x v="132"/>
    <n v="17.244444444444444"/>
    <x v="1"/>
    <x v="2"/>
  </r>
  <r>
    <x v="73"/>
    <x v="133"/>
    <n v="12.533333333333333"/>
    <x v="1"/>
    <x v="2"/>
  </r>
  <r>
    <x v="108"/>
    <x v="332"/>
    <n v="75.733333333333334"/>
    <x v="1"/>
    <x v="2"/>
  </r>
  <r>
    <x v="108"/>
    <x v="333"/>
    <n v="21.244444444444444"/>
    <x v="1"/>
    <x v="2"/>
  </r>
  <r>
    <x v="108"/>
    <x v="4"/>
    <n v="3.0222222222222221"/>
    <x v="1"/>
    <x v="2"/>
  </r>
  <r>
    <x v="74"/>
    <x v="134"/>
    <n v="24.266666666666666"/>
    <x v="1"/>
    <x v="2"/>
  </r>
  <r>
    <x v="74"/>
    <x v="127"/>
    <n v="48.977777777777774"/>
    <x v="1"/>
    <x v="2"/>
  </r>
  <r>
    <x v="74"/>
    <x v="132"/>
    <n v="9.6888888888888882"/>
    <x v="1"/>
    <x v="2"/>
  </r>
  <r>
    <x v="74"/>
    <x v="135"/>
    <n v="4.5333333333333332"/>
    <x v="1"/>
    <x v="2"/>
  </r>
  <r>
    <x v="74"/>
    <x v="133"/>
    <n v="7.7333333333333334"/>
    <x v="1"/>
    <x v="2"/>
  </r>
  <r>
    <x v="74"/>
    <x v="136"/>
    <n v="1.7777777777777777"/>
    <x v="1"/>
    <x v="2"/>
  </r>
  <r>
    <x v="74"/>
    <x v="137"/>
    <n v="2.2222222222222223"/>
    <x v="1"/>
    <x v="2"/>
  </r>
  <r>
    <x v="74"/>
    <x v="138"/>
    <n v="0.8"/>
    <x v="1"/>
    <x v="2"/>
  </r>
  <r>
    <x v="75"/>
    <x v="131"/>
    <n v="21.244444444444444"/>
    <x v="1"/>
    <x v="2"/>
  </r>
  <r>
    <x v="75"/>
    <x v="139"/>
    <n v="56.088888888888889"/>
    <x v="1"/>
    <x v="2"/>
  </r>
  <r>
    <x v="75"/>
    <x v="128"/>
    <n v="17.244444444444444"/>
    <x v="1"/>
    <x v="2"/>
  </r>
  <r>
    <x v="75"/>
    <x v="129"/>
    <n v="12.533333333333333"/>
    <x v="1"/>
    <x v="2"/>
  </r>
  <r>
    <x v="75"/>
    <x v="4"/>
    <n v="3.0222222222222221"/>
    <x v="1"/>
    <x v="2"/>
  </r>
  <r>
    <x v="73"/>
    <x v="127"/>
    <n v="12.228260869565217"/>
    <x v="2"/>
    <x v="2"/>
  </r>
  <r>
    <x v="73"/>
    <x v="132"/>
    <n v="8.9130434782608692"/>
    <x v="2"/>
    <x v="2"/>
  </r>
  <r>
    <x v="73"/>
    <x v="133"/>
    <n v="7.0652173913043477"/>
    <x v="2"/>
    <x v="2"/>
  </r>
  <r>
    <x v="108"/>
    <x v="332"/>
    <n v="26.413043478260871"/>
    <x v="2"/>
    <x v="2"/>
  </r>
  <r>
    <x v="108"/>
    <x v="333"/>
    <n v="64.619565217391298"/>
    <x v="2"/>
    <x v="2"/>
  </r>
  <r>
    <x v="108"/>
    <x v="4"/>
    <n v="8.9673913043478262"/>
    <x v="2"/>
    <x v="2"/>
  </r>
  <r>
    <x v="74"/>
    <x v="134"/>
    <n v="73.586956521739125"/>
    <x v="2"/>
    <x v="2"/>
  </r>
  <r>
    <x v="74"/>
    <x v="127"/>
    <n v="11.358695652173912"/>
    <x v="2"/>
    <x v="2"/>
  </r>
  <r>
    <x v="74"/>
    <x v="132"/>
    <n v="7.6086956521739131"/>
    <x v="2"/>
    <x v="2"/>
  </r>
  <r>
    <x v="74"/>
    <x v="135"/>
    <n v="0.38043478260869568"/>
    <x v="2"/>
    <x v="2"/>
  </r>
  <r>
    <x v="74"/>
    <x v="133"/>
    <n v="5.6521739130434785"/>
    <x v="2"/>
    <x v="2"/>
  </r>
  <r>
    <x v="74"/>
    <x v="136"/>
    <n v="0.4891304347826087"/>
    <x v="2"/>
    <x v="2"/>
  </r>
  <r>
    <x v="74"/>
    <x v="137"/>
    <n v="0.92391304347826086"/>
    <x v="2"/>
    <x v="2"/>
  </r>
  <r>
    <x v="74"/>
    <x v="138"/>
    <n v="0"/>
    <x v="2"/>
    <x v="2"/>
  </r>
  <r>
    <x v="75"/>
    <x v="131"/>
    <n v="64.619565217391298"/>
    <x v="2"/>
    <x v="2"/>
  </r>
  <r>
    <x v="75"/>
    <x v="139"/>
    <n v="12.228260869565217"/>
    <x v="2"/>
    <x v="2"/>
  </r>
  <r>
    <x v="75"/>
    <x v="128"/>
    <n v="8.9130434782608692"/>
    <x v="2"/>
    <x v="2"/>
  </r>
  <r>
    <x v="75"/>
    <x v="129"/>
    <n v="7.0652173913043477"/>
    <x v="2"/>
    <x v="2"/>
  </r>
  <r>
    <x v="75"/>
    <x v="4"/>
    <n v="8.9673913043478262"/>
    <x v="2"/>
    <x v="2"/>
  </r>
  <r>
    <x v="73"/>
    <x v="127"/>
    <n v="49.014084507042256"/>
    <x v="3"/>
    <x v="2"/>
  </r>
  <r>
    <x v="73"/>
    <x v="132"/>
    <n v="25.633802816901408"/>
    <x v="3"/>
    <x v="2"/>
  </r>
  <r>
    <x v="73"/>
    <x v="133"/>
    <n v="15.915492957746478"/>
    <x v="3"/>
    <x v="2"/>
  </r>
  <r>
    <x v="108"/>
    <x v="332"/>
    <n v="78.028169014084511"/>
    <x v="3"/>
    <x v="2"/>
  </r>
  <r>
    <x v="108"/>
    <x v="333"/>
    <n v="19.014084507042252"/>
    <x v="3"/>
    <x v="2"/>
  </r>
  <r>
    <x v="108"/>
    <x v="4"/>
    <n v="2.9577464788732395"/>
    <x v="3"/>
    <x v="2"/>
  </r>
  <r>
    <x v="74"/>
    <x v="134"/>
    <n v="21.971830985915492"/>
    <x v="3"/>
    <x v="2"/>
  </r>
  <r>
    <x v="74"/>
    <x v="127"/>
    <n v="41.549295774647888"/>
    <x v="3"/>
    <x v="2"/>
  </r>
  <r>
    <x v="74"/>
    <x v="132"/>
    <n v="16.901408450704224"/>
    <x v="3"/>
    <x v="2"/>
  </r>
  <r>
    <x v="74"/>
    <x v="135"/>
    <n v="3.6619718309859155"/>
    <x v="3"/>
    <x v="2"/>
  </r>
  <r>
    <x v="74"/>
    <x v="133"/>
    <n v="8.0281690140845079"/>
    <x v="3"/>
    <x v="2"/>
  </r>
  <r>
    <x v="74"/>
    <x v="136"/>
    <n v="2.816901408450704"/>
    <x v="3"/>
    <x v="2"/>
  </r>
  <r>
    <x v="74"/>
    <x v="137"/>
    <n v="4.084507042253521"/>
    <x v="3"/>
    <x v="2"/>
  </r>
  <r>
    <x v="74"/>
    <x v="138"/>
    <n v="0.9859154929577465"/>
    <x v="3"/>
    <x v="2"/>
  </r>
  <r>
    <x v="75"/>
    <x v="131"/>
    <n v="19.014084507042252"/>
    <x v="3"/>
    <x v="2"/>
  </r>
  <r>
    <x v="75"/>
    <x v="139"/>
    <n v="49.014084507042256"/>
    <x v="3"/>
    <x v="2"/>
  </r>
  <r>
    <x v="75"/>
    <x v="128"/>
    <n v="25.633802816901408"/>
    <x v="3"/>
    <x v="2"/>
  </r>
  <r>
    <x v="75"/>
    <x v="129"/>
    <n v="15.915492957746478"/>
    <x v="3"/>
    <x v="2"/>
  </r>
  <r>
    <x v="75"/>
    <x v="4"/>
    <n v="2.9577464788732395"/>
    <x v="3"/>
    <x v="2"/>
  </r>
  <r>
    <x v="73"/>
    <x v="127"/>
    <n v="24.492753623188406"/>
    <x v="4"/>
    <x v="2"/>
  </r>
  <r>
    <x v="73"/>
    <x v="132"/>
    <n v="15.797101449275363"/>
    <x v="4"/>
    <x v="2"/>
  </r>
  <r>
    <x v="73"/>
    <x v="133"/>
    <n v="11.159420289855072"/>
    <x v="4"/>
    <x v="2"/>
  </r>
  <r>
    <x v="108"/>
    <x v="332"/>
    <n v="46.521739130434781"/>
    <x v="4"/>
    <x v="2"/>
  </r>
  <r>
    <x v="108"/>
    <x v="333"/>
    <n v="45.072463768115945"/>
    <x v="4"/>
    <x v="2"/>
  </r>
  <r>
    <x v="108"/>
    <x v="4"/>
    <n v="8.4057971014492754"/>
    <x v="4"/>
    <x v="2"/>
  </r>
  <r>
    <x v="74"/>
    <x v="134"/>
    <n v="53.478260869565219"/>
    <x v="4"/>
    <x v="2"/>
  </r>
  <r>
    <x v="74"/>
    <x v="127"/>
    <n v="21.594202898550726"/>
    <x v="4"/>
    <x v="2"/>
  </r>
  <r>
    <x v="74"/>
    <x v="132"/>
    <n v="12.463768115942029"/>
    <x v="4"/>
    <x v="2"/>
  </r>
  <r>
    <x v="74"/>
    <x v="135"/>
    <n v="1.3043478260869565"/>
    <x v="4"/>
    <x v="2"/>
  </r>
  <r>
    <x v="74"/>
    <x v="133"/>
    <n v="8.1159420289855078"/>
    <x v="4"/>
    <x v="2"/>
  </r>
  <r>
    <x v="74"/>
    <x v="136"/>
    <n v="1.0144927536231885"/>
    <x v="4"/>
    <x v="2"/>
  </r>
  <r>
    <x v="74"/>
    <x v="137"/>
    <n v="1.4492753623188406"/>
    <x v="4"/>
    <x v="2"/>
  </r>
  <r>
    <x v="74"/>
    <x v="138"/>
    <n v="0.57971014492753625"/>
    <x v="4"/>
    <x v="2"/>
  </r>
  <r>
    <x v="75"/>
    <x v="131"/>
    <n v="45.072463768115945"/>
    <x v="4"/>
    <x v="2"/>
  </r>
  <r>
    <x v="75"/>
    <x v="139"/>
    <n v="24.492753623188406"/>
    <x v="4"/>
    <x v="2"/>
  </r>
  <r>
    <x v="75"/>
    <x v="128"/>
    <n v="15.797101449275363"/>
    <x v="4"/>
    <x v="2"/>
  </r>
  <r>
    <x v="75"/>
    <x v="129"/>
    <n v="11.159420289855072"/>
    <x v="4"/>
    <x v="2"/>
  </r>
  <r>
    <x v="75"/>
    <x v="4"/>
    <n v="8.4057971014492754"/>
    <x v="4"/>
    <x v="2"/>
  </r>
  <r>
    <x v="73"/>
    <x v="127"/>
    <n v="26.666666666666668"/>
    <x v="5"/>
    <x v="2"/>
  </r>
  <r>
    <x v="73"/>
    <x v="132"/>
    <n v="17.435897435897434"/>
    <x v="5"/>
    <x v="2"/>
  </r>
  <r>
    <x v="73"/>
    <x v="133"/>
    <n v="12.820512820512821"/>
    <x v="5"/>
    <x v="2"/>
  </r>
  <r>
    <x v="108"/>
    <x v="332"/>
    <n v="52.307692307692307"/>
    <x v="5"/>
    <x v="2"/>
  </r>
  <r>
    <x v="108"/>
    <x v="333"/>
    <n v="40.512820512820511"/>
    <x v="5"/>
    <x v="2"/>
  </r>
  <r>
    <x v="108"/>
    <x v="4"/>
    <n v="7.1794871794871797"/>
    <x v="5"/>
    <x v="2"/>
  </r>
  <r>
    <x v="74"/>
    <x v="134"/>
    <n v="47.692307692307693"/>
    <x v="5"/>
    <x v="2"/>
  </r>
  <r>
    <x v="74"/>
    <x v="127"/>
    <n v="24.102564102564102"/>
    <x v="5"/>
    <x v="2"/>
  </r>
  <r>
    <x v="74"/>
    <x v="132"/>
    <n v="14.358974358974359"/>
    <x v="5"/>
    <x v="2"/>
  </r>
  <r>
    <x v="74"/>
    <x v="135"/>
    <n v="1.0256410256410255"/>
    <x v="5"/>
    <x v="2"/>
  </r>
  <r>
    <x v="74"/>
    <x v="133"/>
    <n v="9.7435897435897427"/>
    <x v="5"/>
    <x v="2"/>
  </r>
  <r>
    <x v="74"/>
    <x v="136"/>
    <n v="1.0256410256410255"/>
    <x v="5"/>
    <x v="2"/>
  </r>
  <r>
    <x v="74"/>
    <x v="137"/>
    <n v="1.5384615384615385"/>
    <x v="5"/>
    <x v="2"/>
  </r>
  <r>
    <x v="74"/>
    <x v="138"/>
    <n v="0.51282051282051277"/>
    <x v="5"/>
    <x v="2"/>
  </r>
  <r>
    <x v="75"/>
    <x v="131"/>
    <n v="40.512820512820511"/>
    <x v="5"/>
    <x v="2"/>
  </r>
  <r>
    <x v="75"/>
    <x v="139"/>
    <n v="26.666666666666668"/>
    <x v="5"/>
    <x v="2"/>
  </r>
  <r>
    <x v="75"/>
    <x v="128"/>
    <n v="17.435897435897434"/>
    <x v="5"/>
    <x v="2"/>
  </r>
  <r>
    <x v="75"/>
    <x v="129"/>
    <n v="12.820512820512821"/>
    <x v="5"/>
    <x v="2"/>
  </r>
  <r>
    <x v="75"/>
    <x v="4"/>
    <n v="7.1794871794871797"/>
    <x v="5"/>
    <x v="2"/>
  </r>
  <r>
    <x v="73"/>
    <x v="127"/>
    <n v="15.702479338842975"/>
    <x v="6"/>
    <x v="2"/>
  </r>
  <r>
    <x v="73"/>
    <x v="132"/>
    <n v="17.355371900826448"/>
    <x v="6"/>
    <x v="2"/>
  </r>
  <r>
    <x v="73"/>
    <x v="133"/>
    <n v="9.9173553719008272"/>
    <x v="6"/>
    <x v="2"/>
  </r>
  <r>
    <x v="108"/>
    <x v="332"/>
    <n v="38.016528925619838"/>
    <x v="6"/>
    <x v="2"/>
  </r>
  <r>
    <x v="108"/>
    <x v="333"/>
    <n v="52.066115702479337"/>
    <x v="6"/>
    <x v="2"/>
  </r>
  <r>
    <x v="108"/>
    <x v="4"/>
    <n v="9.9173553719008272"/>
    <x v="6"/>
    <x v="2"/>
  </r>
  <r>
    <x v="74"/>
    <x v="134"/>
    <n v="61.983471074380162"/>
    <x v="6"/>
    <x v="2"/>
  </r>
  <r>
    <x v="74"/>
    <x v="127"/>
    <n v="11.570247933884298"/>
    <x v="6"/>
    <x v="2"/>
  </r>
  <r>
    <x v="74"/>
    <x v="132"/>
    <n v="14.87603305785124"/>
    <x v="6"/>
    <x v="2"/>
  </r>
  <r>
    <x v="74"/>
    <x v="135"/>
    <n v="1.6528925619834711"/>
    <x v="6"/>
    <x v="2"/>
  </r>
  <r>
    <x v="74"/>
    <x v="133"/>
    <n v="7.4380165289256199"/>
    <x v="6"/>
    <x v="2"/>
  </r>
  <r>
    <x v="74"/>
    <x v="136"/>
    <n v="1.6528925619834711"/>
    <x v="6"/>
    <x v="2"/>
  </r>
  <r>
    <x v="74"/>
    <x v="137"/>
    <n v="0"/>
    <x v="6"/>
    <x v="2"/>
  </r>
  <r>
    <x v="74"/>
    <x v="138"/>
    <n v="0.82644628099173556"/>
    <x v="6"/>
    <x v="2"/>
  </r>
  <r>
    <x v="75"/>
    <x v="131"/>
    <n v="52.066115702479337"/>
    <x v="6"/>
    <x v="2"/>
  </r>
  <r>
    <x v="75"/>
    <x v="139"/>
    <n v="15.702479338842975"/>
    <x v="6"/>
    <x v="2"/>
  </r>
  <r>
    <x v="75"/>
    <x v="128"/>
    <n v="17.355371900826448"/>
    <x v="6"/>
    <x v="2"/>
  </r>
  <r>
    <x v="75"/>
    <x v="129"/>
    <n v="9.9173553719008272"/>
    <x v="6"/>
    <x v="2"/>
  </r>
  <r>
    <x v="75"/>
    <x v="4"/>
    <n v="9.9173553719008272"/>
    <x v="6"/>
    <x v="2"/>
  </r>
  <r>
    <x v="73"/>
    <x v="127"/>
    <n v="22.885572139303484"/>
    <x v="7"/>
    <x v="2"/>
  </r>
  <r>
    <x v="73"/>
    <x v="132"/>
    <n v="10.447761194029852"/>
    <x v="7"/>
    <x v="2"/>
  </r>
  <r>
    <x v="108"/>
    <x v="332"/>
    <n v="12.935323383084578"/>
    <x v="7"/>
    <x v="2"/>
  </r>
  <r>
    <x v="108"/>
    <x v="333"/>
    <n v="41.293532338308459"/>
    <x v="7"/>
    <x v="2"/>
  </r>
  <r>
    <x v="108"/>
    <x v="4"/>
    <n v="49.75124378109453"/>
    <x v="7"/>
    <x v="2"/>
  </r>
  <r>
    <x v="73"/>
    <x v="133"/>
    <n v="8.9552238805970141"/>
    <x v="7"/>
    <x v="2"/>
  </r>
  <r>
    <x v="74"/>
    <x v="134"/>
    <n v="58.706467661691541"/>
    <x v="7"/>
    <x v="2"/>
  </r>
  <r>
    <x v="74"/>
    <x v="127"/>
    <n v="20.398009950248756"/>
    <x v="7"/>
    <x v="2"/>
  </r>
  <r>
    <x v="74"/>
    <x v="132"/>
    <n v="7.4626865671641793"/>
    <x v="7"/>
    <x v="2"/>
  </r>
  <r>
    <x v="74"/>
    <x v="135"/>
    <n v="0.49751243781094528"/>
    <x v="7"/>
    <x v="2"/>
  </r>
  <r>
    <x v="74"/>
    <x v="133"/>
    <n v="8.9552238805970141"/>
    <x v="7"/>
    <x v="2"/>
  </r>
  <r>
    <x v="74"/>
    <x v="136"/>
    <n v="1.4925373134328359"/>
    <x v="7"/>
    <x v="2"/>
  </r>
  <r>
    <x v="74"/>
    <x v="137"/>
    <n v="1.9900497512437811"/>
    <x v="7"/>
    <x v="2"/>
  </r>
  <r>
    <x v="74"/>
    <x v="138"/>
    <n v="0.49751243781094528"/>
    <x v="7"/>
    <x v="2"/>
  </r>
  <r>
    <x v="75"/>
    <x v="131"/>
    <n v="49.75124378109453"/>
    <x v="7"/>
    <x v="2"/>
  </r>
  <r>
    <x v="75"/>
    <x v="139"/>
    <n v="22.885572139303484"/>
    <x v="7"/>
    <x v="2"/>
  </r>
  <r>
    <x v="75"/>
    <x v="128"/>
    <n v="10.447761194029852"/>
    <x v="7"/>
    <x v="2"/>
  </r>
  <r>
    <x v="75"/>
    <x v="129"/>
    <n v="12.935323383084578"/>
    <x v="7"/>
    <x v="2"/>
  </r>
  <r>
    <x v="75"/>
    <x v="4"/>
    <n v="8.9552238805970141"/>
    <x v="7"/>
    <x v="2"/>
  </r>
  <r>
    <x v="73"/>
    <x v="127"/>
    <n v="30.057803468208093"/>
    <x v="8"/>
    <x v="2"/>
  </r>
  <r>
    <x v="73"/>
    <x v="132"/>
    <n v="19.075144508670519"/>
    <x v="8"/>
    <x v="2"/>
  </r>
  <r>
    <x v="73"/>
    <x v="133"/>
    <n v="8.0924855491329488"/>
    <x v="8"/>
    <x v="2"/>
  </r>
  <r>
    <x v="108"/>
    <x v="332"/>
    <n v="52.02312138728324"/>
    <x v="8"/>
    <x v="2"/>
  </r>
  <r>
    <x v="108"/>
    <x v="333"/>
    <n v="39.884393063583815"/>
    <x v="8"/>
    <x v="2"/>
  </r>
  <r>
    <x v="108"/>
    <x v="4"/>
    <n v="8.0924855491329488"/>
    <x v="8"/>
    <x v="2"/>
  </r>
  <r>
    <x v="74"/>
    <x v="134"/>
    <n v="47.97687861271676"/>
    <x v="8"/>
    <x v="2"/>
  </r>
  <r>
    <x v="74"/>
    <x v="127"/>
    <n v="27.167630057803468"/>
    <x v="8"/>
    <x v="2"/>
  </r>
  <r>
    <x v="74"/>
    <x v="132"/>
    <n v="14.450867052023121"/>
    <x v="8"/>
    <x v="2"/>
  </r>
  <r>
    <x v="74"/>
    <x v="135"/>
    <n v="2.3121387283236996"/>
    <x v="8"/>
    <x v="2"/>
  </r>
  <r>
    <x v="74"/>
    <x v="133"/>
    <n v="5.7803468208092488"/>
    <x v="8"/>
    <x v="2"/>
  </r>
  <r>
    <x v="74"/>
    <x v="136"/>
    <n v="0"/>
    <x v="8"/>
    <x v="2"/>
  </r>
  <r>
    <x v="74"/>
    <x v="137"/>
    <n v="1.7341040462427746"/>
    <x v="8"/>
    <x v="2"/>
  </r>
  <r>
    <x v="74"/>
    <x v="138"/>
    <n v="0.5780346820809249"/>
    <x v="8"/>
    <x v="2"/>
  </r>
  <r>
    <x v="75"/>
    <x v="131"/>
    <n v="39.884393063583815"/>
    <x v="8"/>
    <x v="2"/>
  </r>
  <r>
    <x v="75"/>
    <x v="139"/>
    <n v="30.057803468208093"/>
    <x v="8"/>
    <x v="2"/>
  </r>
  <r>
    <x v="75"/>
    <x v="128"/>
    <n v="19.075144508670519"/>
    <x v="8"/>
    <x v="2"/>
  </r>
  <r>
    <x v="75"/>
    <x v="129"/>
    <n v="8.0924855491329488"/>
    <x v="8"/>
    <x v="2"/>
  </r>
  <r>
    <x v="75"/>
    <x v="4"/>
    <n v="8.0924855491329488"/>
    <x v="8"/>
    <x v="2"/>
  </r>
  <r>
    <x v="73"/>
    <x v="127"/>
    <n v="30.939226519337016"/>
    <x v="9"/>
    <x v="2"/>
  </r>
  <r>
    <x v="73"/>
    <x v="132"/>
    <n v="25.414364640883978"/>
    <x v="9"/>
    <x v="2"/>
  </r>
  <r>
    <x v="73"/>
    <x v="133"/>
    <n v="11.049723756906078"/>
    <x v="9"/>
    <x v="2"/>
  </r>
  <r>
    <x v="108"/>
    <x v="332"/>
    <n v="59.668508287292816"/>
    <x v="9"/>
    <x v="2"/>
  </r>
  <r>
    <x v="108"/>
    <x v="333"/>
    <n v="34.254143646408842"/>
    <x v="9"/>
    <x v="2"/>
  </r>
  <r>
    <x v="108"/>
    <x v="4"/>
    <n v="6.0773480662983426"/>
    <x v="9"/>
    <x v="2"/>
  </r>
  <r>
    <x v="74"/>
    <x v="134"/>
    <n v="40.331491712707184"/>
    <x v="9"/>
    <x v="2"/>
  </r>
  <r>
    <x v="74"/>
    <x v="127"/>
    <n v="28.176795580110497"/>
    <x v="9"/>
    <x v="2"/>
  </r>
  <r>
    <x v="74"/>
    <x v="132"/>
    <n v="18.232044198895029"/>
    <x v="9"/>
    <x v="2"/>
  </r>
  <r>
    <x v="74"/>
    <x v="135"/>
    <n v="2.2099447513812156"/>
    <x v="9"/>
    <x v="2"/>
  </r>
  <r>
    <x v="74"/>
    <x v="133"/>
    <n v="5.5248618784530388"/>
    <x v="9"/>
    <x v="2"/>
  </r>
  <r>
    <x v="74"/>
    <x v="136"/>
    <n v="0.5524861878453039"/>
    <x v="9"/>
    <x v="2"/>
  </r>
  <r>
    <x v="74"/>
    <x v="137"/>
    <n v="4.972375690607735"/>
    <x v="9"/>
    <x v="2"/>
  </r>
  <r>
    <x v="74"/>
    <x v="138"/>
    <n v="0"/>
    <x v="9"/>
    <x v="2"/>
  </r>
  <r>
    <x v="75"/>
    <x v="131"/>
    <n v="34.254143646408842"/>
    <x v="9"/>
    <x v="2"/>
  </r>
  <r>
    <x v="75"/>
    <x v="139"/>
    <n v="30.939226519337016"/>
    <x v="9"/>
    <x v="2"/>
  </r>
  <r>
    <x v="75"/>
    <x v="128"/>
    <n v="25.414364640883978"/>
    <x v="9"/>
    <x v="2"/>
  </r>
  <r>
    <x v="75"/>
    <x v="129"/>
    <n v="11.049723756906078"/>
    <x v="9"/>
    <x v="2"/>
  </r>
  <r>
    <x v="75"/>
    <x v="4"/>
    <n v="6.0773480662983426"/>
    <x v="9"/>
    <x v="2"/>
  </r>
  <r>
    <x v="73"/>
    <x v="127"/>
    <n v="54.36241610738255"/>
    <x v="10"/>
    <x v="2"/>
  </r>
  <r>
    <x v="73"/>
    <x v="132"/>
    <n v="22.14765100671141"/>
    <x v="10"/>
    <x v="2"/>
  </r>
  <r>
    <x v="73"/>
    <x v="133"/>
    <n v="8.724832214765101"/>
    <x v="10"/>
    <x v="2"/>
  </r>
  <r>
    <x v="108"/>
    <x v="332"/>
    <n v="77.852348993288587"/>
    <x v="10"/>
    <x v="2"/>
  </r>
  <r>
    <x v="108"/>
    <x v="333"/>
    <n v="20.80536912751678"/>
    <x v="10"/>
    <x v="2"/>
  </r>
  <r>
    <x v="108"/>
    <x v="4"/>
    <n v="1.3422818791946309"/>
    <x v="10"/>
    <x v="2"/>
  </r>
  <r>
    <x v="74"/>
    <x v="134"/>
    <n v="22.14765100671141"/>
    <x v="10"/>
    <x v="2"/>
  </r>
  <r>
    <x v="74"/>
    <x v="127"/>
    <n v="48.993288590604024"/>
    <x v="10"/>
    <x v="2"/>
  </r>
  <r>
    <x v="74"/>
    <x v="132"/>
    <n v="16.107382550335572"/>
    <x v="10"/>
    <x v="2"/>
  </r>
  <r>
    <x v="74"/>
    <x v="135"/>
    <n v="4.026845637583893"/>
    <x v="10"/>
    <x v="2"/>
  </r>
  <r>
    <x v="74"/>
    <x v="133"/>
    <n v="5.3691275167785237"/>
    <x v="10"/>
    <x v="2"/>
  </r>
  <r>
    <x v="74"/>
    <x v="136"/>
    <n v="1.3422818791946309"/>
    <x v="10"/>
    <x v="2"/>
  </r>
  <r>
    <x v="74"/>
    <x v="137"/>
    <n v="2.0134228187919465"/>
    <x v="10"/>
    <x v="2"/>
  </r>
  <r>
    <x v="74"/>
    <x v="138"/>
    <n v="0"/>
    <x v="10"/>
    <x v="2"/>
  </r>
  <r>
    <x v="75"/>
    <x v="131"/>
    <n v="20.80536912751678"/>
    <x v="10"/>
    <x v="2"/>
  </r>
  <r>
    <x v="75"/>
    <x v="139"/>
    <n v="54.36241610738255"/>
    <x v="10"/>
    <x v="2"/>
  </r>
  <r>
    <x v="75"/>
    <x v="128"/>
    <n v="22.14765100671141"/>
    <x v="10"/>
    <x v="2"/>
  </r>
  <r>
    <x v="75"/>
    <x v="129"/>
    <n v="8.724832214765101"/>
    <x v="10"/>
    <x v="2"/>
  </r>
  <r>
    <x v="75"/>
    <x v="4"/>
    <n v="1.3422818791946309"/>
    <x v="10"/>
    <x v="2"/>
  </r>
  <r>
    <x v="73"/>
    <x v="127"/>
    <n v="32.214765100671144"/>
    <x v="11"/>
    <x v="2"/>
  </r>
  <r>
    <x v="73"/>
    <x v="132"/>
    <n v="15.436241610738255"/>
    <x v="11"/>
    <x v="2"/>
  </r>
  <r>
    <x v="73"/>
    <x v="133"/>
    <n v="7.3825503355704694"/>
    <x v="11"/>
    <x v="2"/>
  </r>
  <r>
    <x v="108"/>
    <x v="332"/>
    <n v="51.006711409395976"/>
    <x v="11"/>
    <x v="2"/>
  </r>
  <r>
    <x v="108"/>
    <x v="333"/>
    <n v="41.61073825503356"/>
    <x v="11"/>
    <x v="2"/>
  </r>
  <r>
    <x v="108"/>
    <x v="4"/>
    <n v="7.3825503355704694"/>
    <x v="11"/>
    <x v="2"/>
  </r>
  <r>
    <x v="74"/>
    <x v="134"/>
    <n v="48.993288590604024"/>
    <x v="11"/>
    <x v="2"/>
  </r>
  <r>
    <x v="74"/>
    <x v="127"/>
    <n v="29.530201342281877"/>
    <x v="11"/>
    <x v="2"/>
  </r>
  <r>
    <x v="74"/>
    <x v="132"/>
    <n v="12.751677852348994"/>
    <x v="11"/>
    <x v="2"/>
  </r>
  <r>
    <x v="74"/>
    <x v="135"/>
    <n v="1.3422818791946309"/>
    <x v="11"/>
    <x v="2"/>
  </r>
  <r>
    <x v="74"/>
    <x v="133"/>
    <n v="4.6979865771812079"/>
    <x v="11"/>
    <x v="2"/>
  </r>
  <r>
    <x v="74"/>
    <x v="136"/>
    <n v="1.3422818791946309"/>
    <x v="11"/>
    <x v="2"/>
  </r>
  <r>
    <x v="74"/>
    <x v="137"/>
    <n v="1.3422818791946309"/>
    <x v="11"/>
    <x v="2"/>
  </r>
  <r>
    <x v="74"/>
    <x v="138"/>
    <n v="0"/>
    <x v="11"/>
    <x v="2"/>
  </r>
  <r>
    <x v="75"/>
    <x v="131"/>
    <n v="41.61073825503356"/>
    <x v="11"/>
    <x v="2"/>
  </r>
  <r>
    <x v="75"/>
    <x v="139"/>
    <n v="32.214765100671144"/>
    <x v="11"/>
    <x v="2"/>
  </r>
  <r>
    <x v="75"/>
    <x v="128"/>
    <n v="15.436241610738255"/>
    <x v="11"/>
    <x v="2"/>
  </r>
  <r>
    <x v="75"/>
    <x v="129"/>
    <n v="7.3825503355704694"/>
    <x v="11"/>
    <x v="2"/>
  </r>
  <r>
    <x v="75"/>
    <x v="4"/>
    <n v="7.3825503355704694"/>
    <x v="11"/>
    <x v="2"/>
  </r>
  <r>
    <x v="73"/>
    <x v="127"/>
    <n v="50"/>
    <x v="12"/>
    <x v="2"/>
  </r>
  <r>
    <x v="73"/>
    <x v="132"/>
    <n v="22.033898305084747"/>
    <x v="12"/>
    <x v="2"/>
  </r>
  <r>
    <x v="73"/>
    <x v="133"/>
    <n v="10.169491525423728"/>
    <x v="12"/>
    <x v="2"/>
  </r>
  <r>
    <x v="108"/>
    <x v="332"/>
    <n v="74.576271186440678"/>
    <x v="12"/>
    <x v="2"/>
  </r>
  <r>
    <x v="108"/>
    <x v="333"/>
    <n v="19.491525423728813"/>
    <x v="12"/>
    <x v="2"/>
  </r>
  <r>
    <x v="108"/>
    <x v="4"/>
    <n v="5.9322033898305087"/>
    <x v="12"/>
    <x v="2"/>
  </r>
  <r>
    <x v="74"/>
    <x v="134"/>
    <n v="25.423728813559322"/>
    <x v="12"/>
    <x v="2"/>
  </r>
  <r>
    <x v="74"/>
    <x v="127"/>
    <n v="45.762711864406782"/>
    <x v="12"/>
    <x v="2"/>
  </r>
  <r>
    <x v="74"/>
    <x v="132"/>
    <n v="17.796610169491526"/>
    <x v="12"/>
    <x v="2"/>
  </r>
  <r>
    <x v="74"/>
    <x v="135"/>
    <n v="0.84745762711864403"/>
    <x v="12"/>
    <x v="2"/>
  </r>
  <r>
    <x v="74"/>
    <x v="133"/>
    <n v="4.2372881355932206"/>
    <x v="12"/>
    <x v="2"/>
  </r>
  <r>
    <x v="74"/>
    <x v="136"/>
    <n v="2.5423728813559321"/>
    <x v="12"/>
    <x v="2"/>
  </r>
  <r>
    <x v="74"/>
    <x v="137"/>
    <n v="2.5423728813559321"/>
    <x v="12"/>
    <x v="2"/>
  </r>
  <r>
    <x v="74"/>
    <x v="138"/>
    <n v="0.84745762711864403"/>
    <x v="12"/>
    <x v="2"/>
  </r>
  <r>
    <x v="75"/>
    <x v="131"/>
    <n v="19.491525423728813"/>
    <x v="12"/>
    <x v="2"/>
  </r>
  <r>
    <x v="75"/>
    <x v="139"/>
    <n v="50"/>
    <x v="12"/>
    <x v="2"/>
  </r>
  <r>
    <x v="75"/>
    <x v="128"/>
    <n v="22.033898305084747"/>
    <x v="12"/>
    <x v="2"/>
  </r>
  <r>
    <x v="75"/>
    <x v="129"/>
    <n v="10.169491525423728"/>
    <x v="12"/>
    <x v="2"/>
  </r>
  <r>
    <x v="75"/>
    <x v="4"/>
    <n v="5.9322033898305087"/>
    <x v="12"/>
    <x v="2"/>
  </r>
  <r>
    <x v="73"/>
    <x v="127"/>
    <n v="48.051948051948052"/>
    <x v="13"/>
    <x v="2"/>
  </r>
  <r>
    <x v="73"/>
    <x v="132"/>
    <n v="25.974025974025974"/>
    <x v="13"/>
    <x v="2"/>
  </r>
  <r>
    <x v="73"/>
    <x v="133"/>
    <n v="12.987012987012987"/>
    <x v="13"/>
    <x v="2"/>
  </r>
  <r>
    <x v="108"/>
    <x v="332"/>
    <n v="76.623376623376629"/>
    <x v="13"/>
    <x v="2"/>
  </r>
  <r>
    <x v="108"/>
    <x v="333"/>
    <n v="22.077922077922079"/>
    <x v="13"/>
    <x v="2"/>
  </r>
  <r>
    <x v="108"/>
    <x v="4"/>
    <n v="1.2987012987012987"/>
    <x v="13"/>
    <x v="2"/>
  </r>
  <r>
    <x v="74"/>
    <x v="134"/>
    <n v="23.376623376623378"/>
    <x v="13"/>
    <x v="2"/>
  </r>
  <r>
    <x v="74"/>
    <x v="127"/>
    <n v="40.259740259740262"/>
    <x v="13"/>
    <x v="2"/>
  </r>
  <r>
    <x v="74"/>
    <x v="132"/>
    <n v="18.181818181818183"/>
    <x v="13"/>
    <x v="2"/>
  </r>
  <r>
    <x v="74"/>
    <x v="135"/>
    <n v="5.1948051948051948"/>
    <x v="13"/>
    <x v="2"/>
  </r>
  <r>
    <x v="74"/>
    <x v="133"/>
    <n v="7.7922077922077921"/>
    <x v="13"/>
    <x v="2"/>
  </r>
  <r>
    <x v="74"/>
    <x v="136"/>
    <n v="2.5974025974025974"/>
    <x v="13"/>
    <x v="2"/>
  </r>
  <r>
    <x v="74"/>
    <x v="137"/>
    <n v="2.5974025974025974"/>
    <x v="13"/>
    <x v="2"/>
  </r>
  <r>
    <x v="74"/>
    <x v="138"/>
    <n v="0"/>
    <x v="13"/>
    <x v="2"/>
  </r>
  <r>
    <x v="75"/>
    <x v="131"/>
    <n v="22.077922077922079"/>
    <x v="13"/>
    <x v="2"/>
  </r>
  <r>
    <x v="75"/>
    <x v="139"/>
    <n v="48.051948051948052"/>
    <x v="13"/>
    <x v="2"/>
  </r>
  <r>
    <x v="75"/>
    <x v="128"/>
    <n v="25.974025974025974"/>
    <x v="13"/>
    <x v="2"/>
  </r>
  <r>
    <x v="75"/>
    <x v="129"/>
    <n v="12.987012987012987"/>
    <x v="13"/>
    <x v="2"/>
  </r>
  <r>
    <x v="75"/>
    <x v="4"/>
    <n v="1.2987012987012987"/>
    <x v="13"/>
    <x v="2"/>
  </r>
  <r>
    <x v="73"/>
    <x v="127"/>
    <n v="15.476190476190476"/>
    <x v="14"/>
    <x v="2"/>
  </r>
  <r>
    <x v="73"/>
    <x v="132"/>
    <n v="8.3333333333333339"/>
    <x v="14"/>
    <x v="2"/>
  </r>
  <r>
    <x v="73"/>
    <x v="133"/>
    <n v="9.5238095238095237"/>
    <x v="14"/>
    <x v="2"/>
  </r>
  <r>
    <x v="108"/>
    <x v="332"/>
    <n v="33.333333333333336"/>
    <x v="14"/>
    <x v="2"/>
  </r>
  <r>
    <x v="108"/>
    <x v="333"/>
    <n v="52.38095238095238"/>
    <x v="14"/>
    <x v="2"/>
  </r>
  <r>
    <x v="108"/>
    <x v="4"/>
    <n v="14.285714285714286"/>
    <x v="14"/>
    <x v="2"/>
  </r>
  <r>
    <x v="74"/>
    <x v="134"/>
    <n v="66.666666666666671"/>
    <x v="14"/>
    <x v="2"/>
  </r>
  <r>
    <x v="74"/>
    <x v="127"/>
    <n v="15.476190476190476"/>
    <x v="14"/>
    <x v="2"/>
  </r>
  <r>
    <x v="74"/>
    <x v="132"/>
    <n v="8.3333333333333339"/>
    <x v="14"/>
    <x v="2"/>
  </r>
  <r>
    <x v="74"/>
    <x v="135"/>
    <n v="0"/>
    <x v="14"/>
    <x v="2"/>
  </r>
  <r>
    <x v="74"/>
    <x v="133"/>
    <n v="9.5238095238095237"/>
    <x v="14"/>
    <x v="2"/>
  </r>
  <r>
    <x v="74"/>
    <x v="136"/>
    <n v="0"/>
    <x v="14"/>
    <x v="2"/>
  </r>
  <r>
    <x v="74"/>
    <x v="137"/>
    <n v="0"/>
    <x v="14"/>
    <x v="2"/>
  </r>
  <r>
    <x v="74"/>
    <x v="138"/>
    <n v="0"/>
    <x v="14"/>
    <x v="2"/>
  </r>
  <r>
    <x v="75"/>
    <x v="131"/>
    <n v="52.38095238095238"/>
    <x v="14"/>
    <x v="2"/>
  </r>
  <r>
    <x v="75"/>
    <x v="139"/>
    <n v="15.476190476190476"/>
    <x v="14"/>
    <x v="2"/>
  </r>
  <r>
    <x v="75"/>
    <x v="128"/>
    <n v="8.3333333333333339"/>
    <x v="14"/>
    <x v="2"/>
  </r>
  <r>
    <x v="75"/>
    <x v="129"/>
    <n v="9.5238095238095237"/>
    <x v="14"/>
    <x v="2"/>
  </r>
  <r>
    <x v="75"/>
    <x v="4"/>
    <n v="14.285714285714286"/>
    <x v="14"/>
    <x v="2"/>
  </r>
  <r>
    <x v="73"/>
    <x v="127"/>
    <n v="45.161290322580648"/>
    <x v="15"/>
    <x v="2"/>
  </r>
  <r>
    <x v="73"/>
    <x v="132"/>
    <n v="35.483870967741936"/>
    <x v="15"/>
    <x v="2"/>
  </r>
  <r>
    <x v="73"/>
    <x v="133"/>
    <n v="6.4516129032258061"/>
    <x v="15"/>
    <x v="2"/>
  </r>
  <r>
    <x v="108"/>
    <x v="332"/>
    <n v="76.344086021505376"/>
    <x v="15"/>
    <x v="2"/>
  </r>
  <r>
    <x v="108"/>
    <x v="333"/>
    <n v="12.903225806451612"/>
    <x v="15"/>
    <x v="2"/>
  </r>
  <r>
    <x v="108"/>
    <x v="4"/>
    <n v="10.75268817204301"/>
    <x v="15"/>
    <x v="2"/>
  </r>
  <r>
    <x v="74"/>
    <x v="134"/>
    <n v="23.655913978494624"/>
    <x v="15"/>
    <x v="2"/>
  </r>
  <r>
    <x v="74"/>
    <x v="127"/>
    <n v="37.634408602150536"/>
    <x v="15"/>
    <x v="2"/>
  </r>
  <r>
    <x v="74"/>
    <x v="132"/>
    <n v="25.806451612903224"/>
    <x v="15"/>
    <x v="2"/>
  </r>
  <r>
    <x v="74"/>
    <x v="135"/>
    <n v="6.4516129032258061"/>
    <x v="15"/>
    <x v="2"/>
  </r>
  <r>
    <x v="74"/>
    <x v="133"/>
    <n v="2.150537634408602"/>
    <x v="15"/>
    <x v="2"/>
  </r>
  <r>
    <x v="74"/>
    <x v="136"/>
    <n v="1.075268817204301"/>
    <x v="15"/>
    <x v="2"/>
  </r>
  <r>
    <x v="74"/>
    <x v="137"/>
    <n v="3.225806451612903"/>
    <x v="15"/>
    <x v="2"/>
  </r>
  <r>
    <x v="74"/>
    <x v="138"/>
    <n v="0"/>
    <x v="15"/>
    <x v="2"/>
  </r>
  <r>
    <x v="75"/>
    <x v="131"/>
    <n v="12.903225806451612"/>
    <x v="15"/>
    <x v="2"/>
  </r>
  <r>
    <x v="75"/>
    <x v="139"/>
    <n v="45.161290322580648"/>
    <x v="15"/>
    <x v="2"/>
  </r>
  <r>
    <x v="75"/>
    <x v="128"/>
    <n v="35.483870967741936"/>
    <x v="15"/>
    <x v="2"/>
  </r>
  <r>
    <x v="75"/>
    <x v="129"/>
    <n v="6.4516129032258061"/>
    <x v="15"/>
    <x v="2"/>
  </r>
  <r>
    <x v="75"/>
    <x v="4"/>
    <n v="10.75268817204301"/>
    <x v="15"/>
    <x v="2"/>
  </r>
  <r>
    <x v="73"/>
    <x v="127"/>
    <n v="52.272727272727273"/>
    <x v="16"/>
    <x v="2"/>
  </r>
  <r>
    <x v="73"/>
    <x v="132"/>
    <n v="25.568181818181817"/>
    <x v="16"/>
    <x v="2"/>
  </r>
  <r>
    <x v="73"/>
    <x v="133"/>
    <n v="12.5"/>
    <x v="16"/>
    <x v="2"/>
  </r>
  <r>
    <x v="108"/>
    <x v="332"/>
    <n v="78.977272727272734"/>
    <x v="16"/>
    <x v="2"/>
  </r>
  <r>
    <x v="108"/>
    <x v="333"/>
    <n v="15.909090909090908"/>
    <x v="16"/>
    <x v="2"/>
  </r>
  <r>
    <x v="108"/>
    <x v="4"/>
    <n v="5.1136363636363633"/>
    <x v="16"/>
    <x v="2"/>
  </r>
  <r>
    <x v="74"/>
    <x v="134"/>
    <n v="21.022727272727273"/>
    <x v="16"/>
    <x v="2"/>
  </r>
  <r>
    <x v="74"/>
    <x v="127"/>
    <n v="46.590909090909093"/>
    <x v="16"/>
    <x v="2"/>
  </r>
  <r>
    <x v="74"/>
    <x v="132"/>
    <n v="17.045454545454547"/>
    <x v="16"/>
    <x v="2"/>
  </r>
  <r>
    <x v="74"/>
    <x v="135"/>
    <n v="2.8409090909090908"/>
    <x v="16"/>
    <x v="2"/>
  </r>
  <r>
    <x v="74"/>
    <x v="133"/>
    <n v="5.1136363636363633"/>
    <x v="16"/>
    <x v="2"/>
  </r>
  <r>
    <x v="74"/>
    <x v="136"/>
    <n v="1.7045454545454546"/>
    <x v="16"/>
    <x v="2"/>
  </r>
  <r>
    <x v="74"/>
    <x v="137"/>
    <n v="4.5454545454545459"/>
    <x v="16"/>
    <x v="2"/>
  </r>
  <r>
    <x v="74"/>
    <x v="138"/>
    <n v="1.1363636363636365"/>
    <x v="16"/>
    <x v="2"/>
  </r>
  <r>
    <x v="75"/>
    <x v="131"/>
    <n v="15.909090909090908"/>
    <x v="16"/>
    <x v="2"/>
  </r>
  <r>
    <x v="75"/>
    <x v="139"/>
    <n v="52.272727272727273"/>
    <x v="16"/>
    <x v="2"/>
  </r>
  <r>
    <x v="75"/>
    <x v="128"/>
    <n v="25.568181818181817"/>
    <x v="16"/>
    <x v="2"/>
  </r>
  <r>
    <x v="75"/>
    <x v="129"/>
    <n v="12.5"/>
    <x v="16"/>
    <x v="2"/>
  </r>
  <r>
    <x v="75"/>
    <x v="4"/>
    <n v="5.1136363636363633"/>
    <x v="16"/>
    <x v="2"/>
  </r>
  <r>
    <x v="73"/>
    <x v="127"/>
    <n v="32.78995690462807"/>
    <x v="0"/>
    <x v="3"/>
  </r>
  <r>
    <x v="73"/>
    <x v="132"/>
    <n v="20.067453625632378"/>
    <x v="0"/>
    <x v="3"/>
  </r>
  <r>
    <x v="73"/>
    <x v="133"/>
    <n v="10.436574854787334"/>
    <x v="0"/>
    <x v="3"/>
  </r>
  <r>
    <x v="108"/>
    <x v="332"/>
    <n v="55.742926737867712"/>
    <x v="0"/>
    <x v="3"/>
  </r>
  <r>
    <x v="108"/>
    <x v="333"/>
    <n v="28.94884766722878"/>
    <x v="0"/>
    <x v="3"/>
  </r>
  <r>
    <x v="108"/>
    <x v="4"/>
    <n v="15.308225594903504"/>
    <x v="0"/>
    <x v="3"/>
  </r>
  <r>
    <x v="74"/>
    <x v="134"/>
    <n v="44.257073262132288"/>
    <x v="0"/>
    <x v="3"/>
  </r>
  <r>
    <x v="74"/>
    <x v="127"/>
    <n v="27.67472362750609"/>
    <x v="0"/>
    <x v="3"/>
  </r>
  <r>
    <x v="74"/>
    <x v="132"/>
    <n v="14.371369683342701"/>
    <x v="0"/>
    <x v="3"/>
  </r>
  <r>
    <x v="74"/>
    <x v="135"/>
    <n v="3.2602585722315909"/>
    <x v="0"/>
    <x v="3"/>
  </r>
  <r>
    <x v="74"/>
    <x v="133"/>
    <n v="6.5017800262319652"/>
    <x v="0"/>
    <x v="3"/>
  </r>
  <r>
    <x v="74"/>
    <x v="136"/>
    <n v="1.498969458497283"/>
    <x v="0"/>
    <x v="3"/>
  </r>
  <r>
    <x v="74"/>
    <x v="137"/>
    <n v="2.0798201236649803"/>
    <x v="0"/>
    <x v="3"/>
  </r>
  <r>
    <x v="74"/>
    <x v="138"/>
    <n v="0.35600524639310471"/>
    <x v="0"/>
    <x v="3"/>
  </r>
  <r>
    <x v="75"/>
    <x v="131"/>
    <n v="28.94884766722878"/>
    <x v="0"/>
    <x v="3"/>
  </r>
  <r>
    <x v="75"/>
    <x v="139"/>
    <n v="32.78995690462807"/>
    <x v="0"/>
    <x v="3"/>
  </r>
  <r>
    <x v="75"/>
    <x v="128"/>
    <n v="20.067453625632378"/>
    <x v="0"/>
    <x v="3"/>
  </r>
  <r>
    <x v="75"/>
    <x v="129"/>
    <n v="10.436574854787334"/>
    <x v="0"/>
    <x v="3"/>
  </r>
  <r>
    <x v="75"/>
    <x v="4"/>
    <n v="15.308225594903504"/>
    <x v="0"/>
    <x v="3"/>
  </r>
  <r>
    <x v="73"/>
    <x v="127"/>
    <n v="57.8207381370826"/>
    <x v="1"/>
    <x v="3"/>
  </r>
  <r>
    <x v="73"/>
    <x v="132"/>
    <n v="23.550087873462214"/>
    <x v="1"/>
    <x v="3"/>
  </r>
  <r>
    <x v="73"/>
    <x v="133"/>
    <n v="13.093145869947277"/>
    <x v="1"/>
    <x v="3"/>
  </r>
  <r>
    <x v="108"/>
    <x v="332"/>
    <n v="79.876977152899826"/>
    <x v="1"/>
    <x v="3"/>
  </r>
  <r>
    <x v="108"/>
    <x v="333"/>
    <n v="14.938488576449911"/>
    <x v="1"/>
    <x v="3"/>
  </r>
  <r>
    <x v="108"/>
    <x v="4"/>
    <n v="5.1845342706502633"/>
    <x v="1"/>
    <x v="3"/>
  </r>
  <r>
    <x v="74"/>
    <x v="134"/>
    <n v="20.123022847100177"/>
    <x v="1"/>
    <x v="3"/>
  </r>
  <r>
    <x v="74"/>
    <x v="127"/>
    <n v="47.451669595782072"/>
    <x v="1"/>
    <x v="3"/>
  </r>
  <r>
    <x v="74"/>
    <x v="132"/>
    <n v="12.741652021089632"/>
    <x v="1"/>
    <x v="3"/>
  </r>
  <r>
    <x v="74"/>
    <x v="135"/>
    <n v="6.5905096660808438"/>
    <x v="1"/>
    <x v="3"/>
  </r>
  <r>
    <x v="74"/>
    <x v="133"/>
    <n v="5.7996485061511427"/>
    <x v="1"/>
    <x v="3"/>
  </r>
  <r>
    <x v="74"/>
    <x v="136"/>
    <n v="3.0755711775043935"/>
    <x v="1"/>
    <x v="3"/>
  </r>
  <r>
    <x v="74"/>
    <x v="137"/>
    <n v="3.5149384885764499"/>
    <x v="1"/>
    <x v="3"/>
  </r>
  <r>
    <x v="74"/>
    <x v="138"/>
    <n v="0.70298769771529002"/>
    <x v="1"/>
    <x v="3"/>
  </r>
  <r>
    <x v="75"/>
    <x v="131"/>
    <n v="14.938488576449911"/>
    <x v="1"/>
    <x v="3"/>
  </r>
  <r>
    <x v="75"/>
    <x v="139"/>
    <n v="57.8207381370826"/>
    <x v="1"/>
    <x v="3"/>
  </r>
  <r>
    <x v="75"/>
    <x v="128"/>
    <n v="23.550087873462214"/>
    <x v="1"/>
    <x v="3"/>
  </r>
  <r>
    <x v="75"/>
    <x v="129"/>
    <n v="13.093145869947277"/>
    <x v="1"/>
    <x v="3"/>
  </r>
  <r>
    <x v="75"/>
    <x v="4"/>
    <n v="5.1845342706502633"/>
    <x v="1"/>
    <x v="3"/>
  </r>
  <r>
    <x v="73"/>
    <x v="127"/>
    <n v="12.735849056603774"/>
    <x v="2"/>
    <x v="3"/>
  </r>
  <r>
    <x v="73"/>
    <x v="132"/>
    <n v="11.373165618448636"/>
    <x v="2"/>
    <x v="3"/>
  </r>
  <r>
    <x v="73"/>
    <x v="133"/>
    <n v="7.3375262054507342"/>
    <x v="2"/>
    <x v="3"/>
  </r>
  <r>
    <x v="108"/>
    <x v="332"/>
    <n v="29.559748427672957"/>
    <x v="2"/>
    <x v="3"/>
  </r>
  <r>
    <x v="108"/>
    <x v="333"/>
    <n v="45.335429769392036"/>
    <x v="2"/>
    <x v="3"/>
  </r>
  <r>
    <x v="108"/>
    <x v="4"/>
    <n v="25.10482180293501"/>
    <x v="2"/>
    <x v="3"/>
  </r>
  <r>
    <x v="74"/>
    <x v="134"/>
    <n v="70.440251572327043"/>
    <x v="2"/>
    <x v="3"/>
  </r>
  <r>
    <x v="74"/>
    <x v="127"/>
    <n v="12.054507337526205"/>
    <x v="2"/>
    <x v="3"/>
  </r>
  <r>
    <x v="74"/>
    <x v="132"/>
    <n v="9.7484276729559749"/>
    <x v="2"/>
    <x v="3"/>
  </r>
  <r>
    <x v="74"/>
    <x v="135"/>
    <n v="0.41928721174004191"/>
    <x v="2"/>
    <x v="3"/>
  </r>
  <r>
    <x v="74"/>
    <x v="133"/>
    <n v="5.8700209643605872"/>
    <x v="2"/>
    <x v="3"/>
  </r>
  <r>
    <x v="74"/>
    <x v="136"/>
    <n v="0.26205450733752622"/>
    <x v="2"/>
    <x v="3"/>
  </r>
  <r>
    <x v="74"/>
    <x v="137"/>
    <n v="1.2054507337526206"/>
    <x v="2"/>
    <x v="3"/>
  </r>
  <r>
    <x v="74"/>
    <x v="138"/>
    <n v="0"/>
    <x v="2"/>
    <x v="3"/>
  </r>
  <r>
    <x v="75"/>
    <x v="131"/>
    <n v="45.335429769392036"/>
    <x v="2"/>
    <x v="3"/>
  </r>
  <r>
    <x v="75"/>
    <x v="139"/>
    <n v="12.735849056603774"/>
    <x v="2"/>
    <x v="3"/>
  </r>
  <r>
    <x v="75"/>
    <x v="128"/>
    <n v="11.373165618448636"/>
    <x v="2"/>
    <x v="3"/>
  </r>
  <r>
    <x v="75"/>
    <x v="129"/>
    <n v="7.3375262054507342"/>
    <x v="2"/>
    <x v="3"/>
  </r>
  <r>
    <x v="75"/>
    <x v="4"/>
    <n v="25.10482180293501"/>
    <x v="2"/>
    <x v="3"/>
  </r>
  <r>
    <x v="73"/>
    <x v="127"/>
    <n v="47.466666666666669"/>
    <x v="3"/>
    <x v="3"/>
  </r>
  <r>
    <x v="73"/>
    <x v="132"/>
    <n v="30.266666666666666"/>
    <x v="3"/>
    <x v="3"/>
  </r>
  <r>
    <x v="73"/>
    <x v="133"/>
    <n v="12.933333333333334"/>
    <x v="3"/>
    <x v="3"/>
  </r>
  <r>
    <x v="108"/>
    <x v="332"/>
    <n v="78.13333333333334"/>
    <x v="3"/>
    <x v="3"/>
  </r>
  <r>
    <x v="108"/>
    <x v="333"/>
    <n v="14.266666666666667"/>
    <x v="3"/>
    <x v="3"/>
  </r>
  <r>
    <x v="108"/>
    <x v="4"/>
    <n v="7.6"/>
    <x v="3"/>
    <x v="3"/>
  </r>
  <r>
    <x v="74"/>
    <x v="134"/>
    <n v="21.866666666666667"/>
    <x v="3"/>
    <x v="3"/>
  </r>
  <r>
    <x v="74"/>
    <x v="127"/>
    <n v="38.799999999999997"/>
    <x v="3"/>
    <x v="3"/>
  </r>
  <r>
    <x v="74"/>
    <x v="132"/>
    <n v="21.466666666666665"/>
    <x v="3"/>
    <x v="3"/>
  </r>
  <r>
    <x v="74"/>
    <x v="135"/>
    <n v="4.9333333333333336"/>
    <x v="3"/>
    <x v="3"/>
  </r>
  <r>
    <x v="74"/>
    <x v="133"/>
    <n v="6.1333333333333337"/>
    <x v="3"/>
    <x v="3"/>
  </r>
  <r>
    <x v="74"/>
    <x v="136"/>
    <n v="2.9333333333333331"/>
    <x v="3"/>
    <x v="3"/>
  </r>
  <r>
    <x v="74"/>
    <x v="137"/>
    <n v="3.0666666666666669"/>
    <x v="3"/>
    <x v="3"/>
  </r>
  <r>
    <x v="74"/>
    <x v="138"/>
    <n v="0.8"/>
    <x v="3"/>
    <x v="3"/>
  </r>
  <r>
    <x v="75"/>
    <x v="131"/>
    <n v="14.266666666666667"/>
    <x v="3"/>
    <x v="3"/>
  </r>
  <r>
    <x v="75"/>
    <x v="139"/>
    <n v="47.466666666666669"/>
    <x v="3"/>
    <x v="3"/>
  </r>
  <r>
    <x v="75"/>
    <x v="128"/>
    <n v="30.266666666666666"/>
    <x v="3"/>
    <x v="3"/>
  </r>
  <r>
    <x v="75"/>
    <x v="129"/>
    <n v="12.933333333333334"/>
    <x v="3"/>
    <x v="3"/>
  </r>
  <r>
    <x v="75"/>
    <x v="4"/>
    <n v="7.6"/>
    <x v="3"/>
    <x v="3"/>
  </r>
  <r>
    <x v="73"/>
    <x v="127"/>
    <n v="23.817567567567568"/>
    <x v="4"/>
    <x v="3"/>
  </r>
  <r>
    <x v="73"/>
    <x v="132"/>
    <n v="18.412162162162161"/>
    <x v="4"/>
    <x v="3"/>
  </r>
  <r>
    <x v="73"/>
    <x v="133"/>
    <n v="10.97972972972973"/>
    <x v="4"/>
    <x v="3"/>
  </r>
  <r>
    <x v="108"/>
    <x v="332"/>
    <n v="49.493243243243242"/>
    <x v="4"/>
    <x v="3"/>
  </r>
  <r>
    <x v="108"/>
    <x v="333"/>
    <n v="31.25"/>
    <x v="4"/>
    <x v="3"/>
  </r>
  <r>
    <x v="108"/>
    <x v="4"/>
    <n v="19.256756756756758"/>
    <x v="4"/>
    <x v="3"/>
  </r>
  <r>
    <x v="74"/>
    <x v="134"/>
    <n v="50.506756756756758"/>
    <x v="4"/>
    <x v="3"/>
  </r>
  <r>
    <x v="74"/>
    <x v="127"/>
    <n v="21.95945945945946"/>
    <x v="4"/>
    <x v="3"/>
  </r>
  <r>
    <x v="74"/>
    <x v="132"/>
    <n v="15.70945945945946"/>
    <x v="4"/>
    <x v="3"/>
  </r>
  <r>
    <x v="74"/>
    <x v="135"/>
    <n v="0.84459459459459463"/>
    <x v="4"/>
    <x v="3"/>
  </r>
  <r>
    <x v="74"/>
    <x v="133"/>
    <n v="8.2770270270270263"/>
    <x v="4"/>
    <x v="3"/>
  </r>
  <r>
    <x v="74"/>
    <x v="136"/>
    <n v="0.84459459459459463"/>
    <x v="4"/>
    <x v="3"/>
  </r>
  <r>
    <x v="74"/>
    <x v="137"/>
    <n v="1.6891891891891893"/>
    <x v="4"/>
    <x v="3"/>
  </r>
  <r>
    <x v="74"/>
    <x v="138"/>
    <n v="0.16891891891891891"/>
    <x v="4"/>
    <x v="3"/>
  </r>
  <r>
    <x v="75"/>
    <x v="131"/>
    <n v="31.25"/>
    <x v="4"/>
    <x v="3"/>
  </r>
  <r>
    <x v="75"/>
    <x v="139"/>
    <n v="23.817567567567568"/>
    <x v="4"/>
    <x v="3"/>
  </r>
  <r>
    <x v="75"/>
    <x v="128"/>
    <n v="18.412162162162161"/>
    <x v="4"/>
    <x v="3"/>
  </r>
  <r>
    <x v="75"/>
    <x v="129"/>
    <n v="10.97972972972973"/>
    <x v="4"/>
    <x v="3"/>
  </r>
  <r>
    <x v="75"/>
    <x v="4"/>
    <n v="19.256756756756758"/>
    <x v="4"/>
    <x v="3"/>
  </r>
  <r>
    <x v="73"/>
    <x v="127"/>
    <n v="19.49685534591195"/>
    <x v="5"/>
    <x v="3"/>
  </r>
  <r>
    <x v="73"/>
    <x v="132"/>
    <n v="25.157232704402517"/>
    <x v="5"/>
    <x v="3"/>
  </r>
  <r>
    <x v="73"/>
    <x v="133"/>
    <n v="13.836477987421384"/>
    <x v="5"/>
    <x v="3"/>
  </r>
  <r>
    <x v="108"/>
    <x v="332"/>
    <n v="54.088050314465406"/>
    <x v="5"/>
    <x v="3"/>
  </r>
  <r>
    <x v="108"/>
    <x v="333"/>
    <n v="29.559748427672957"/>
    <x v="5"/>
    <x v="3"/>
  </r>
  <r>
    <x v="108"/>
    <x v="4"/>
    <n v="16.352201257861637"/>
    <x v="5"/>
    <x v="3"/>
  </r>
  <r>
    <x v="74"/>
    <x v="134"/>
    <n v="45.911949685534594"/>
    <x v="5"/>
    <x v="3"/>
  </r>
  <r>
    <x v="74"/>
    <x v="127"/>
    <n v="16.981132075471699"/>
    <x v="5"/>
    <x v="3"/>
  </r>
  <r>
    <x v="74"/>
    <x v="132"/>
    <n v="22.641509433962263"/>
    <x v="5"/>
    <x v="3"/>
  </r>
  <r>
    <x v="74"/>
    <x v="135"/>
    <n v="0.62893081761006286"/>
    <x v="5"/>
    <x v="3"/>
  </r>
  <r>
    <x v="74"/>
    <x v="133"/>
    <n v="10.691823899371069"/>
    <x v="5"/>
    <x v="3"/>
  </r>
  <r>
    <x v="74"/>
    <x v="136"/>
    <n v="1.2578616352201257"/>
    <x v="5"/>
    <x v="3"/>
  </r>
  <r>
    <x v="74"/>
    <x v="137"/>
    <n v="1.2578616352201257"/>
    <x v="5"/>
    <x v="3"/>
  </r>
  <r>
    <x v="74"/>
    <x v="138"/>
    <n v="0.62893081761006286"/>
    <x v="5"/>
    <x v="3"/>
  </r>
  <r>
    <x v="75"/>
    <x v="131"/>
    <n v="29.559748427672957"/>
    <x v="5"/>
    <x v="3"/>
  </r>
  <r>
    <x v="75"/>
    <x v="139"/>
    <n v="19.49685534591195"/>
    <x v="5"/>
    <x v="3"/>
  </r>
  <r>
    <x v="75"/>
    <x v="128"/>
    <n v="25.157232704402517"/>
    <x v="5"/>
    <x v="3"/>
  </r>
  <r>
    <x v="75"/>
    <x v="129"/>
    <n v="13.836477987421384"/>
    <x v="5"/>
    <x v="3"/>
  </r>
  <r>
    <x v="75"/>
    <x v="4"/>
    <n v="16.352201257861637"/>
    <x v="5"/>
    <x v="3"/>
  </r>
  <r>
    <x v="73"/>
    <x v="127"/>
    <n v="21.296296296296298"/>
    <x v="6"/>
    <x v="3"/>
  </r>
  <r>
    <x v="73"/>
    <x v="132"/>
    <n v="10.185185185185185"/>
    <x v="6"/>
    <x v="3"/>
  </r>
  <r>
    <x v="73"/>
    <x v="133"/>
    <n v="10.185185185185185"/>
    <x v="6"/>
    <x v="3"/>
  </r>
  <r>
    <x v="108"/>
    <x v="332"/>
    <n v="40.74074074074074"/>
    <x v="6"/>
    <x v="3"/>
  </r>
  <r>
    <x v="108"/>
    <x v="333"/>
    <n v="34.25925925925926"/>
    <x v="6"/>
    <x v="3"/>
  </r>
  <r>
    <x v="108"/>
    <x v="4"/>
    <n v="25"/>
    <x v="6"/>
    <x v="3"/>
  </r>
  <r>
    <x v="74"/>
    <x v="134"/>
    <n v="59.25925925925926"/>
    <x v="6"/>
    <x v="3"/>
  </r>
  <r>
    <x v="74"/>
    <x v="127"/>
    <n v="21.296296296296298"/>
    <x v="6"/>
    <x v="3"/>
  </r>
  <r>
    <x v="74"/>
    <x v="132"/>
    <n v="9.2592592592592595"/>
    <x v="6"/>
    <x v="3"/>
  </r>
  <r>
    <x v="74"/>
    <x v="135"/>
    <n v="0"/>
    <x v="6"/>
    <x v="3"/>
  </r>
  <r>
    <x v="74"/>
    <x v="133"/>
    <n v="9.2592592592592595"/>
    <x v="6"/>
    <x v="3"/>
  </r>
  <r>
    <x v="74"/>
    <x v="136"/>
    <n v="0"/>
    <x v="6"/>
    <x v="3"/>
  </r>
  <r>
    <x v="74"/>
    <x v="137"/>
    <n v="0.92592592592592593"/>
    <x v="6"/>
    <x v="3"/>
  </r>
  <r>
    <x v="74"/>
    <x v="138"/>
    <n v="0"/>
    <x v="6"/>
    <x v="3"/>
  </r>
  <r>
    <x v="75"/>
    <x v="131"/>
    <n v="34.25925925925926"/>
    <x v="6"/>
    <x v="3"/>
  </r>
  <r>
    <x v="75"/>
    <x v="139"/>
    <n v="21.296296296296298"/>
    <x v="6"/>
    <x v="3"/>
  </r>
  <r>
    <x v="75"/>
    <x v="128"/>
    <n v="10.185185185185185"/>
    <x v="6"/>
    <x v="3"/>
  </r>
  <r>
    <x v="75"/>
    <x v="129"/>
    <n v="10.185185185185185"/>
    <x v="6"/>
    <x v="3"/>
  </r>
  <r>
    <x v="75"/>
    <x v="4"/>
    <n v="25"/>
    <x v="6"/>
    <x v="3"/>
  </r>
  <r>
    <x v="73"/>
    <x v="127"/>
    <n v="23.163841807909606"/>
    <x v="7"/>
    <x v="3"/>
  </r>
  <r>
    <x v="73"/>
    <x v="132"/>
    <n v="12.994350282485875"/>
    <x v="7"/>
    <x v="3"/>
  </r>
  <r>
    <x v="73"/>
    <x v="133"/>
    <n v="7.3446327683615822"/>
    <x v="7"/>
    <x v="3"/>
  </r>
  <r>
    <x v="108"/>
    <x v="332"/>
    <n v="40.677966101694913"/>
    <x v="7"/>
    <x v="3"/>
  </r>
  <r>
    <x v="108"/>
    <x v="333"/>
    <n v="36.72316384180791"/>
    <x v="7"/>
    <x v="3"/>
  </r>
  <r>
    <x v="108"/>
    <x v="4"/>
    <n v="22.598870056497177"/>
    <x v="7"/>
    <x v="3"/>
  </r>
  <r>
    <x v="74"/>
    <x v="134"/>
    <n v="59.322033898305087"/>
    <x v="7"/>
    <x v="3"/>
  </r>
  <r>
    <x v="74"/>
    <x v="127"/>
    <n v="21.468926553672315"/>
    <x v="7"/>
    <x v="3"/>
  </r>
  <r>
    <x v="74"/>
    <x v="132"/>
    <n v="10.734463276836157"/>
    <x v="7"/>
    <x v="3"/>
  </r>
  <r>
    <x v="74"/>
    <x v="135"/>
    <n v="1.1299435028248588"/>
    <x v="7"/>
    <x v="3"/>
  </r>
  <r>
    <x v="74"/>
    <x v="133"/>
    <n v="5.6497175141242941"/>
    <x v="7"/>
    <x v="3"/>
  </r>
  <r>
    <x v="74"/>
    <x v="136"/>
    <n v="0.56497175141242939"/>
    <x v="7"/>
    <x v="3"/>
  </r>
  <r>
    <x v="74"/>
    <x v="137"/>
    <n v="1.1299435028248588"/>
    <x v="7"/>
    <x v="3"/>
  </r>
  <r>
    <x v="74"/>
    <x v="138"/>
    <n v="0"/>
    <x v="7"/>
    <x v="3"/>
  </r>
  <r>
    <x v="75"/>
    <x v="131"/>
    <n v="36.72316384180791"/>
    <x v="7"/>
    <x v="3"/>
  </r>
  <r>
    <x v="75"/>
    <x v="139"/>
    <n v="23.163841807909606"/>
    <x v="7"/>
    <x v="3"/>
  </r>
  <r>
    <x v="75"/>
    <x v="128"/>
    <n v="12.994350282485875"/>
    <x v="7"/>
    <x v="3"/>
  </r>
  <r>
    <x v="75"/>
    <x v="129"/>
    <n v="7.3446327683615822"/>
    <x v="7"/>
    <x v="3"/>
  </r>
  <r>
    <x v="75"/>
    <x v="4"/>
    <n v="22.598870056497177"/>
    <x v="7"/>
    <x v="3"/>
  </r>
  <r>
    <x v="73"/>
    <x v="127"/>
    <n v="31.081081081081081"/>
    <x v="8"/>
    <x v="3"/>
  </r>
  <r>
    <x v="73"/>
    <x v="132"/>
    <n v="23.648648648648649"/>
    <x v="8"/>
    <x v="3"/>
  </r>
  <r>
    <x v="73"/>
    <x v="133"/>
    <n v="12.837837837837839"/>
    <x v="8"/>
    <x v="3"/>
  </r>
  <r>
    <x v="108"/>
    <x v="332"/>
    <n v="61.486486486486484"/>
    <x v="8"/>
    <x v="3"/>
  </r>
  <r>
    <x v="108"/>
    <x v="333"/>
    <n v="24.324324324324323"/>
    <x v="8"/>
    <x v="3"/>
  </r>
  <r>
    <x v="108"/>
    <x v="4"/>
    <n v="14.189189189189189"/>
    <x v="8"/>
    <x v="3"/>
  </r>
  <r>
    <x v="74"/>
    <x v="134"/>
    <n v="38.513513513513516"/>
    <x v="8"/>
    <x v="3"/>
  </r>
  <r>
    <x v="74"/>
    <x v="127"/>
    <n v="28.378378378378379"/>
    <x v="8"/>
    <x v="3"/>
  </r>
  <r>
    <x v="74"/>
    <x v="132"/>
    <n v="18.918918918918919"/>
    <x v="8"/>
    <x v="3"/>
  </r>
  <r>
    <x v="74"/>
    <x v="135"/>
    <n v="1.3513513513513513"/>
    <x v="8"/>
    <x v="3"/>
  </r>
  <r>
    <x v="74"/>
    <x v="133"/>
    <n v="8.1081081081081088"/>
    <x v="8"/>
    <x v="3"/>
  </r>
  <r>
    <x v="74"/>
    <x v="136"/>
    <n v="1.3513513513513513"/>
    <x v="8"/>
    <x v="3"/>
  </r>
  <r>
    <x v="74"/>
    <x v="137"/>
    <n v="3.3783783783783785"/>
    <x v="8"/>
    <x v="3"/>
  </r>
  <r>
    <x v="74"/>
    <x v="138"/>
    <n v="0"/>
    <x v="8"/>
    <x v="3"/>
  </r>
  <r>
    <x v="75"/>
    <x v="131"/>
    <n v="24.324324324324323"/>
    <x v="8"/>
    <x v="3"/>
  </r>
  <r>
    <x v="75"/>
    <x v="139"/>
    <n v="31.081081081081081"/>
    <x v="8"/>
    <x v="3"/>
  </r>
  <r>
    <x v="75"/>
    <x v="128"/>
    <n v="23.648648648648649"/>
    <x v="8"/>
    <x v="3"/>
  </r>
  <r>
    <x v="75"/>
    <x v="129"/>
    <n v="12.837837837837839"/>
    <x v="8"/>
    <x v="3"/>
  </r>
  <r>
    <x v="75"/>
    <x v="4"/>
    <n v="14.189189189189189"/>
    <x v="8"/>
    <x v="3"/>
  </r>
  <r>
    <x v="73"/>
    <x v="127"/>
    <n v="33.136094674556212"/>
    <x v="9"/>
    <x v="3"/>
  </r>
  <r>
    <x v="73"/>
    <x v="132"/>
    <n v="24.260355029585799"/>
    <x v="9"/>
    <x v="3"/>
  </r>
  <r>
    <x v="73"/>
    <x v="133"/>
    <n v="7.1005917159763312"/>
    <x v="9"/>
    <x v="3"/>
  </r>
  <r>
    <x v="108"/>
    <x v="332"/>
    <n v="56.213017751479292"/>
    <x v="9"/>
    <x v="3"/>
  </r>
  <r>
    <x v="108"/>
    <x v="333"/>
    <n v="29.585798816568047"/>
    <x v="9"/>
    <x v="3"/>
  </r>
  <r>
    <x v="108"/>
    <x v="4"/>
    <n v="14.201183431952662"/>
    <x v="9"/>
    <x v="3"/>
  </r>
  <r>
    <x v="74"/>
    <x v="134"/>
    <n v="43.786982248520708"/>
    <x v="9"/>
    <x v="3"/>
  </r>
  <r>
    <x v="74"/>
    <x v="127"/>
    <n v="27.810650887573964"/>
    <x v="9"/>
    <x v="3"/>
  </r>
  <r>
    <x v="74"/>
    <x v="132"/>
    <n v="18.934911242603551"/>
    <x v="9"/>
    <x v="3"/>
  </r>
  <r>
    <x v="74"/>
    <x v="135"/>
    <n v="2.3668639053254439"/>
    <x v="9"/>
    <x v="3"/>
  </r>
  <r>
    <x v="74"/>
    <x v="133"/>
    <n v="2.9585798816568047"/>
    <x v="9"/>
    <x v="3"/>
  </r>
  <r>
    <x v="74"/>
    <x v="136"/>
    <n v="1.1834319526627219"/>
    <x v="9"/>
    <x v="3"/>
  </r>
  <r>
    <x v="74"/>
    <x v="137"/>
    <n v="1.1834319526627219"/>
    <x v="9"/>
    <x v="3"/>
  </r>
  <r>
    <x v="74"/>
    <x v="138"/>
    <n v="1.7751479289940828"/>
    <x v="9"/>
    <x v="3"/>
  </r>
  <r>
    <x v="75"/>
    <x v="131"/>
    <n v="29.585798816568047"/>
    <x v="9"/>
    <x v="3"/>
  </r>
  <r>
    <x v="75"/>
    <x v="139"/>
    <n v="33.136094674556212"/>
    <x v="9"/>
    <x v="3"/>
  </r>
  <r>
    <x v="75"/>
    <x v="128"/>
    <n v="24.260355029585799"/>
    <x v="9"/>
    <x v="3"/>
  </r>
  <r>
    <x v="75"/>
    <x v="129"/>
    <n v="7.1005917159763312"/>
    <x v="9"/>
    <x v="3"/>
  </r>
  <r>
    <x v="75"/>
    <x v="4"/>
    <n v="14.201183431952662"/>
    <x v="9"/>
    <x v="3"/>
  </r>
  <r>
    <x v="73"/>
    <x v="127"/>
    <n v="56.488549618320612"/>
    <x v="10"/>
    <x v="3"/>
  </r>
  <r>
    <x v="73"/>
    <x v="132"/>
    <n v="22.900763358778626"/>
    <x v="10"/>
    <x v="3"/>
  </r>
  <r>
    <x v="73"/>
    <x v="133"/>
    <n v="6.8702290076335881"/>
    <x v="10"/>
    <x v="3"/>
  </r>
  <r>
    <x v="108"/>
    <x v="332"/>
    <n v="78.625954198473281"/>
    <x v="10"/>
    <x v="3"/>
  </r>
  <r>
    <x v="108"/>
    <x v="333"/>
    <n v="16.03053435114504"/>
    <x v="10"/>
    <x v="3"/>
  </r>
  <r>
    <x v="108"/>
    <x v="4"/>
    <n v="5.343511450381679"/>
    <x v="10"/>
    <x v="3"/>
  </r>
  <r>
    <x v="74"/>
    <x v="134"/>
    <n v="21.374045801526716"/>
    <x v="10"/>
    <x v="3"/>
  </r>
  <r>
    <x v="74"/>
    <x v="127"/>
    <n v="49.618320610687022"/>
    <x v="10"/>
    <x v="3"/>
  </r>
  <r>
    <x v="74"/>
    <x v="132"/>
    <n v="16.793893129770993"/>
    <x v="10"/>
    <x v="3"/>
  </r>
  <r>
    <x v="74"/>
    <x v="135"/>
    <n v="5.343511450381679"/>
    <x v="10"/>
    <x v="3"/>
  </r>
  <r>
    <x v="74"/>
    <x v="133"/>
    <n v="5.343511450381679"/>
    <x v="10"/>
    <x v="3"/>
  </r>
  <r>
    <x v="74"/>
    <x v="136"/>
    <n v="0.76335877862595425"/>
    <x v="10"/>
    <x v="3"/>
  </r>
  <r>
    <x v="74"/>
    <x v="137"/>
    <n v="0"/>
    <x v="10"/>
    <x v="3"/>
  </r>
  <r>
    <x v="74"/>
    <x v="138"/>
    <n v="0.76335877862595425"/>
    <x v="10"/>
    <x v="3"/>
  </r>
  <r>
    <x v="75"/>
    <x v="131"/>
    <n v="16.03053435114504"/>
    <x v="10"/>
    <x v="3"/>
  </r>
  <r>
    <x v="75"/>
    <x v="139"/>
    <n v="56.488549618320612"/>
    <x v="10"/>
    <x v="3"/>
  </r>
  <r>
    <x v="75"/>
    <x v="128"/>
    <n v="22.900763358778626"/>
    <x v="10"/>
    <x v="3"/>
  </r>
  <r>
    <x v="75"/>
    <x v="129"/>
    <n v="6.8702290076335881"/>
    <x v="10"/>
    <x v="3"/>
  </r>
  <r>
    <x v="75"/>
    <x v="4"/>
    <n v="5.343511450381679"/>
    <x v="10"/>
    <x v="3"/>
  </r>
  <r>
    <x v="73"/>
    <x v="127"/>
    <n v="21.008403361344538"/>
    <x v="11"/>
    <x v="3"/>
  </r>
  <r>
    <x v="73"/>
    <x v="132"/>
    <n v="21.008403361344538"/>
    <x v="11"/>
    <x v="3"/>
  </r>
  <r>
    <x v="73"/>
    <x v="133"/>
    <n v="15.126050420168067"/>
    <x v="11"/>
    <x v="3"/>
  </r>
  <r>
    <x v="108"/>
    <x v="332"/>
    <n v="53.781512605042018"/>
    <x v="11"/>
    <x v="3"/>
  </r>
  <r>
    <x v="108"/>
    <x v="333"/>
    <n v="36.134453781512605"/>
    <x v="11"/>
    <x v="3"/>
  </r>
  <r>
    <x v="108"/>
    <x v="4"/>
    <n v="10.084033613445378"/>
    <x v="11"/>
    <x v="3"/>
  </r>
  <r>
    <x v="74"/>
    <x v="134"/>
    <n v="46.218487394957982"/>
    <x v="11"/>
    <x v="3"/>
  </r>
  <r>
    <x v="74"/>
    <x v="127"/>
    <n v="19.327731092436974"/>
    <x v="11"/>
    <x v="3"/>
  </r>
  <r>
    <x v="74"/>
    <x v="132"/>
    <n v="17.647058823529413"/>
    <x v="11"/>
    <x v="3"/>
  </r>
  <r>
    <x v="74"/>
    <x v="135"/>
    <n v="1.680672268907563"/>
    <x v="11"/>
    <x v="3"/>
  </r>
  <r>
    <x v="74"/>
    <x v="133"/>
    <n v="13.445378151260504"/>
    <x v="11"/>
    <x v="3"/>
  </r>
  <r>
    <x v="74"/>
    <x v="136"/>
    <n v="0"/>
    <x v="11"/>
    <x v="3"/>
  </r>
  <r>
    <x v="74"/>
    <x v="137"/>
    <n v="1.680672268907563"/>
    <x v="11"/>
    <x v="3"/>
  </r>
  <r>
    <x v="74"/>
    <x v="138"/>
    <n v="0"/>
    <x v="11"/>
    <x v="3"/>
  </r>
  <r>
    <x v="75"/>
    <x v="131"/>
    <n v="36.134453781512605"/>
    <x v="11"/>
    <x v="3"/>
  </r>
  <r>
    <x v="75"/>
    <x v="139"/>
    <n v="21.008403361344538"/>
    <x v="11"/>
    <x v="3"/>
  </r>
  <r>
    <x v="75"/>
    <x v="128"/>
    <n v="21.008403361344538"/>
    <x v="11"/>
    <x v="3"/>
  </r>
  <r>
    <x v="75"/>
    <x v="129"/>
    <n v="15.126050420168067"/>
    <x v="11"/>
    <x v="3"/>
  </r>
  <r>
    <x v="75"/>
    <x v="4"/>
    <n v="10.084033613445378"/>
    <x v="11"/>
    <x v="3"/>
  </r>
  <r>
    <x v="73"/>
    <x v="127"/>
    <n v="36.363636363636367"/>
    <x v="12"/>
    <x v="3"/>
  </r>
  <r>
    <x v="73"/>
    <x v="132"/>
    <n v="20.202020202020201"/>
    <x v="12"/>
    <x v="3"/>
  </r>
  <r>
    <x v="73"/>
    <x v="133"/>
    <n v="11.111111111111111"/>
    <x v="12"/>
    <x v="3"/>
  </r>
  <r>
    <x v="108"/>
    <x v="332"/>
    <n v="58.585858585858588"/>
    <x v="12"/>
    <x v="3"/>
  </r>
  <r>
    <x v="108"/>
    <x v="333"/>
    <n v="26.262626262626263"/>
    <x v="12"/>
    <x v="3"/>
  </r>
  <r>
    <x v="108"/>
    <x v="4"/>
    <n v="15.151515151515152"/>
    <x v="12"/>
    <x v="3"/>
  </r>
  <r>
    <x v="74"/>
    <x v="134"/>
    <n v="41.414141414141412"/>
    <x v="12"/>
    <x v="3"/>
  </r>
  <r>
    <x v="74"/>
    <x v="127"/>
    <n v="29.292929292929294"/>
    <x v="12"/>
    <x v="3"/>
  </r>
  <r>
    <x v="74"/>
    <x v="132"/>
    <n v="15.151515151515152"/>
    <x v="12"/>
    <x v="3"/>
  </r>
  <r>
    <x v="74"/>
    <x v="135"/>
    <n v="3.0303030303030303"/>
    <x v="12"/>
    <x v="3"/>
  </r>
  <r>
    <x v="74"/>
    <x v="133"/>
    <n v="5.0505050505050502"/>
    <x v="12"/>
    <x v="3"/>
  </r>
  <r>
    <x v="74"/>
    <x v="136"/>
    <n v="4.0404040404040407"/>
    <x v="12"/>
    <x v="3"/>
  </r>
  <r>
    <x v="74"/>
    <x v="137"/>
    <n v="2.0202020202020203"/>
    <x v="12"/>
    <x v="3"/>
  </r>
  <r>
    <x v="74"/>
    <x v="138"/>
    <n v="0"/>
    <x v="12"/>
    <x v="3"/>
  </r>
  <r>
    <x v="75"/>
    <x v="131"/>
    <n v="26.262626262626263"/>
    <x v="12"/>
    <x v="3"/>
  </r>
  <r>
    <x v="75"/>
    <x v="139"/>
    <n v="36.363636363636367"/>
    <x v="12"/>
    <x v="3"/>
  </r>
  <r>
    <x v="75"/>
    <x v="128"/>
    <n v="20.202020202020201"/>
    <x v="12"/>
    <x v="3"/>
  </r>
  <r>
    <x v="75"/>
    <x v="129"/>
    <n v="11.111111111111111"/>
    <x v="12"/>
    <x v="3"/>
  </r>
  <r>
    <x v="75"/>
    <x v="4"/>
    <n v="15.151515151515152"/>
    <x v="12"/>
    <x v="3"/>
  </r>
  <r>
    <x v="73"/>
    <x v="127"/>
    <n v="40.579710144927539"/>
    <x v="13"/>
    <x v="3"/>
  </r>
  <r>
    <x v="73"/>
    <x v="132"/>
    <n v="36.231884057971016"/>
    <x v="13"/>
    <x v="3"/>
  </r>
  <r>
    <x v="73"/>
    <x v="133"/>
    <n v="15.942028985507246"/>
    <x v="13"/>
    <x v="3"/>
  </r>
  <r>
    <x v="108"/>
    <x v="332"/>
    <n v="78.260869565217391"/>
    <x v="13"/>
    <x v="3"/>
  </r>
  <r>
    <x v="108"/>
    <x v="333"/>
    <n v="13.043478260869565"/>
    <x v="13"/>
    <x v="3"/>
  </r>
  <r>
    <x v="108"/>
    <x v="4"/>
    <n v="8.695652173913043"/>
    <x v="13"/>
    <x v="3"/>
  </r>
  <r>
    <x v="74"/>
    <x v="134"/>
    <n v="21.739130434782609"/>
    <x v="13"/>
    <x v="3"/>
  </r>
  <r>
    <x v="74"/>
    <x v="127"/>
    <n v="31.884057971014492"/>
    <x v="13"/>
    <x v="3"/>
  </r>
  <r>
    <x v="74"/>
    <x v="132"/>
    <n v="24.637681159420289"/>
    <x v="13"/>
    <x v="3"/>
  </r>
  <r>
    <x v="74"/>
    <x v="135"/>
    <n v="5.7971014492753623"/>
    <x v="13"/>
    <x v="3"/>
  </r>
  <r>
    <x v="74"/>
    <x v="133"/>
    <n v="7.2463768115942031"/>
    <x v="13"/>
    <x v="3"/>
  </r>
  <r>
    <x v="74"/>
    <x v="136"/>
    <n v="2.8985507246376812"/>
    <x v="13"/>
    <x v="3"/>
  </r>
  <r>
    <x v="74"/>
    <x v="137"/>
    <n v="5.7971014492753623"/>
    <x v="13"/>
    <x v="3"/>
  </r>
  <r>
    <x v="74"/>
    <x v="138"/>
    <n v="0"/>
    <x v="13"/>
    <x v="3"/>
  </r>
  <r>
    <x v="75"/>
    <x v="131"/>
    <n v="13.043478260869565"/>
    <x v="13"/>
    <x v="3"/>
  </r>
  <r>
    <x v="75"/>
    <x v="139"/>
    <n v="40.579710144927539"/>
    <x v="13"/>
    <x v="3"/>
  </r>
  <r>
    <x v="75"/>
    <x v="128"/>
    <n v="36.231884057971016"/>
    <x v="13"/>
    <x v="3"/>
  </r>
  <r>
    <x v="75"/>
    <x v="129"/>
    <n v="15.942028985507246"/>
    <x v="13"/>
    <x v="3"/>
  </r>
  <r>
    <x v="75"/>
    <x v="4"/>
    <n v="8.695652173913043"/>
    <x v="13"/>
    <x v="3"/>
  </r>
  <r>
    <x v="73"/>
    <x v="127"/>
    <n v="17.241379310344829"/>
    <x v="14"/>
    <x v="3"/>
  </r>
  <r>
    <x v="73"/>
    <x v="132"/>
    <n v="8.0459770114942533"/>
    <x v="14"/>
    <x v="3"/>
  </r>
  <r>
    <x v="73"/>
    <x v="133"/>
    <n v="13.793103448275861"/>
    <x v="14"/>
    <x v="3"/>
  </r>
  <r>
    <x v="108"/>
    <x v="332"/>
    <n v="35.632183908045974"/>
    <x v="14"/>
    <x v="3"/>
  </r>
  <r>
    <x v="108"/>
    <x v="333"/>
    <n v="39.080459770114942"/>
    <x v="14"/>
    <x v="3"/>
  </r>
  <r>
    <x v="108"/>
    <x v="4"/>
    <n v="25.287356321839081"/>
    <x v="14"/>
    <x v="3"/>
  </r>
  <r>
    <x v="74"/>
    <x v="134"/>
    <n v="64.367816091954026"/>
    <x v="14"/>
    <x v="3"/>
  </r>
  <r>
    <x v="74"/>
    <x v="127"/>
    <n v="13.793103448275861"/>
    <x v="14"/>
    <x v="3"/>
  </r>
  <r>
    <x v="74"/>
    <x v="132"/>
    <n v="4.5977011494252871"/>
    <x v="14"/>
    <x v="3"/>
  </r>
  <r>
    <x v="74"/>
    <x v="135"/>
    <n v="3.4482758620689653"/>
    <x v="14"/>
    <x v="3"/>
  </r>
  <r>
    <x v="74"/>
    <x v="133"/>
    <n v="13.793103448275861"/>
    <x v="14"/>
    <x v="3"/>
  </r>
  <r>
    <x v="74"/>
    <x v="136"/>
    <n v="0"/>
    <x v="14"/>
    <x v="3"/>
  </r>
  <r>
    <x v="74"/>
    <x v="137"/>
    <n v="0"/>
    <x v="14"/>
    <x v="3"/>
  </r>
  <r>
    <x v="74"/>
    <x v="138"/>
    <n v="0"/>
    <x v="14"/>
    <x v="3"/>
  </r>
  <r>
    <x v="75"/>
    <x v="131"/>
    <n v="39.080459770114942"/>
    <x v="14"/>
    <x v="3"/>
  </r>
  <r>
    <x v="75"/>
    <x v="139"/>
    <n v="17.241379310344829"/>
    <x v="14"/>
    <x v="3"/>
  </r>
  <r>
    <x v="75"/>
    <x v="128"/>
    <n v="8.0459770114942533"/>
    <x v="14"/>
    <x v="3"/>
  </r>
  <r>
    <x v="75"/>
    <x v="129"/>
    <n v="13.793103448275861"/>
    <x v="14"/>
    <x v="3"/>
  </r>
  <r>
    <x v="75"/>
    <x v="4"/>
    <n v="25.287356321839081"/>
    <x v="14"/>
    <x v="3"/>
  </r>
  <r>
    <x v="73"/>
    <x v="127"/>
    <n v="37.362637362637365"/>
    <x v="15"/>
    <x v="3"/>
  </r>
  <r>
    <x v="73"/>
    <x v="132"/>
    <n v="47.252747252747255"/>
    <x v="15"/>
    <x v="3"/>
  </r>
  <r>
    <x v="73"/>
    <x v="133"/>
    <n v="8.791208791208792"/>
    <x v="15"/>
    <x v="3"/>
  </r>
  <r>
    <x v="108"/>
    <x v="332"/>
    <n v="81.318681318681314"/>
    <x v="15"/>
    <x v="3"/>
  </r>
  <r>
    <x v="108"/>
    <x v="333"/>
    <n v="10.989010989010989"/>
    <x v="15"/>
    <x v="3"/>
  </r>
  <r>
    <x v="108"/>
    <x v="4"/>
    <n v="7.6923076923076925"/>
    <x v="15"/>
    <x v="3"/>
  </r>
  <r>
    <x v="74"/>
    <x v="134"/>
    <n v="18.681318681318682"/>
    <x v="15"/>
    <x v="3"/>
  </r>
  <r>
    <x v="74"/>
    <x v="127"/>
    <n v="27.472527472527471"/>
    <x v="15"/>
    <x v="3"/>
  </r>
  <r>
    <x v="74"/>
    <x v="132"/>
    <n v="36.263736263736263"/>
    <x v="15"/>
    <x v="3"/>
  </r>
  <r>
    <x v="74"/>
    <x v="135"/>
    <n v="8.791208791208792"/>
    <x v="15"/>
    <x v="3"/>
  </r>
  <r>
    <x v="74"/>
    <x v="133"/>
    <n v="5.4945054945054945"/>
    <x v="15"/>
    <x v="3"/>
  </r>
  <r>
    <x v="74"/>
    <x v="136"/>
    <n v="1.098901098901099"/>
    <x v="15"/>
    <x v="3"/>
  </r>
  <r>
    <x v="74"/>
    <x v="137"/>
    <n v="2.197802197802198"/>
    <x v="15"/>
    <x v="3"/>
  </r>
  <r>
    <x v="74"/>
    <x v="138"/>
    <n v="0"/>
    <x v="15"/>
    <x v="3"/>
  </r>
  <r>
    <x v="75"/>
    <x v="131"/>
    <n v="10.989010989010989"/>
    <x v="15"/>
    <x v="3"/>
  </r>
  <r>
    <x v="75"/>
    <x v="139"/>
    <n v="37.362637362637365"/>
    <x v="15"/>
    <x v="3"/>
  </r>
  <r>
    <x v="75"/>
    <x v="128"/>
    <n v="47.252747252747255"/>
    <x v="15"/>
    <x v="3"/>
  </r>
  <r>
    <x v="75"/>
    <x v="129"/>
    <n v="8.791208791208792"/>
    <x v="15"/>
    <x v="3"/>
  </r>
  <r>
    <x v="75"/>
    <x v="4"/>
    <n v="7.6923076923076925"/>
    <x v="15"/>
    <x v="3"/>
  </r>
  <r>
    <x v="73"/>
    <x v="127"/>
    <n v="45.652173913043477"/>
    <x v="16"/>
    <x v="3"/>
  </r>
  <r>
    <x v="73"/>
    <x v="132"/>
    <n v="32.065217391304351"/>
    <x v="16"/>
    <x v="3"/>
  </r>
  <r>
    <x v="73"/>
    <x v="133"/>
    <n v="13.586956521739131"/>
    <x v="16"/>
    <x v="3"/>
  </r>
  <r>
    <x v="108"/>
    <x v="332"/>
    <n v="78.260869565217391"/>
    <x v="16"/>
    <x v="3"/>
  </r>
  <r>
    <x v="108"/>
    <x v="333"/>
    <n v="13.586956521739131"/>
    <x v="16"/>
    <x v="3"/>
  </r>
  <r>
    <x v="108"/>
    <x v="4"/>
    <n v="8.1521739130434785"/>
    <x v="16"/>
    <x v="3"/>
  </r>
  <r>
    <x v="74"/>
    <x v="134"/>
    <n v="21.739130434782609"/>
    <x v="16"/>
    <x v="3"/>
  </r>
  <r>
    <x v="74"/>
    <x v="127"/>
    <n v="34.239130434782609"/>
    <x v="16"/>
    <x v="3"/>
  </r>
  <r>
    <x v="74"/>
    <x v="132"/>
    <n v="20.652173913043477"/>
    <x v="16"/>
    <x v="3"/>
  </r>
  <r>
    <x v="74"/>
    <x v="135"/>
    <n v="9.7826086956521738"/>
    <x v="16"/>
    <x v="3"/>
  </r>
  <r>
    <x v="74"/>
    <x v="133"/>
    <n v="10.326086956521738"/>
    <x v="16"/>
    <x v="3"/>
  </r>
  <r>
    <x v="74"/>
    <x v="136"/>
    <n v="1.6304347826086956"/>
    <x v="16"/>
    <x v="3"/>
  </r>
  <r>
    <x v="74"/>
    <x v="137"/>
    <n v="1.6304347826086956"/>
    <x v="16"/>
    <x v="3"/>
  </r>
  <r>
    <x v="74"/>
    <x v="138"/>
    <n v="0"/>
    <x v="16"/>
    <x v="3"/>
  </r>
  <r>
    <x v="75"/>
    <x v="131"/>
    <n v="13.586956521739131"/>
    <x v="16"/>
    <x v="3"/>
  </r>
  <r>
    <x v="75"/>
    <x v="139"/>
    <n v="45.652173913043477"/>
    <x v="16"/>
    <x v="3"/>
  </r>
  <r>
    <x v="75"/>
    <x v="128"/>
    <n v="32.065217391304351"/>
    <x v="16"/>
    <x v="3"/>
  </r>
  <r>
    <x v="75"/>
    <x v="129"/>
    <n v="13.586956521739131"/>
    <x v="16"/>
    <x v="3"/>
  </r>
  <r>
    <x v="75"/>
    <x v="4"/>
    <n v="8.1521739130434785"/>
    <x v="16"/>
    <x v="3"/>
  </r>
  <r>
    <x v="76"/>
    <x v="140"/>
    <n v="6.6697674418604649"/>
    <x v="0"/>
    <x v="2"/>
  </r>
  <r>
    <x v="76"/>
    <x v="141"/>
    <n v="7.2277486910994773"/>
    <x v="0"/>
    <x v="2"/>
  </r>
  <r>
    <x v="76"/>
    <x v="142"/>
    <n v="7.2836538461538423"/>
    <x v="0"/>
    <x v="2"/>
  </r>
  <r>
    <x v="76"/>
    <x v="143"/>
    <n v="6.9233449477351963"/>
    <x v="0"/>
    <x v="2"/>
  </r>
  <r>
    <x v="76"/>
    <x v="144"/>
    <n v="8.0540540540540508"/>
    <x v="0"/>
    <x v="2"/>
  </r>
  <r>
    <x v="76"/>
    <x v="145"/>
    <n v="8.5132997843277955"/>
    <x v="0"/>
    <x v="2"/>
  </r>
  <r>
    <x v="76"/>
    <x v="146"/>
    <n v="7.5987158908507269"/>
    <x v="0"/>
    <x v="2"/>
  </r>
  <r>
    <x v="76"/>
    <x v="147"/>
    <n v="7.4145077720207233"/>
    <x v="0"/>
    <x v="2"/>
  </r>
  <r>
    <x v="76"/>
    <x v="148"/>
    <n v="7.6883780332056197"/>
    <x v="0"/>
    <x v="2"/>
  </r>
  <r>
    <x v="76"/>
    <x v="149"/>
    <n v="7.7160493827160499"/>
    <x v="0"/>
    <x v="2"/>
  </r>
  <r>
    <x v="76"/>
    <x v="150"/>
    <n v="8.4209621993127222"/>
    <x v="0"/>
    <x v="2"/>
  </r>
  <r>
    <x v="76"/>
    <x v="151"/>
    <n v="8.0291970802919739"/>
    <x v="0"/>
    <x v="2"/>
  </r>
  <r>
    <x v="76"/>
    <x v="140"/>
    <n v="6.7362110311750616"/>
    <x v="1"/>
    <x v="2"/>
  </r>
  <r>
    <x v="76"/>
    <x v="141"/>
    <n v="7.1288659793814446"/>
    <x v="1"/>
    <x v="2"/>
  </r>
  <r>
    <x v="76"/>
    <x v="142"/>
    <n v="7.2835051546391778"/>
    <x v="1"/>
    <x v="2"/>
  </r>
  <r>
    <x v="76"/>
    <x v="143"/>
    <n v="6.8967971530249121"/>
    <x v="1"/>
    <x v="2"/>
  </r>
  <r>
    <x v="76"/>
    <x v="144"/>
    <n v="8.1061946902654878"/>
    <x v="1"/>
    <x v="2"/>
  </r>
  <r>
    <x v="76"/>
    <x v="145"/>
    <n v="8.3672199170124522"/>
    <x v="1"/>
    <x v="2"/>
  </r>
  <r>
    <x v="76"/>
    <x v="146"/>
    <n v="7.5625"/>
    <x v="1"/>
    <x v="2"/>
  </r>
  <r>
    <x v="76"/>
    <x v="147"/>
    <n v="7.2274881516587666"/>
    <x v="1"/>
    <x v="2"/>
  </r>
  <r>
    <x v="76"/>
    <x v="148"/>
    <n v="7.801675977653634"/>
    <x v="1"/>
    <x v="2"/>
  </r>
  <r>
    <x v="76"/>
    <x v="149"/>
    <n v="7.8327974276527312"/>
    <x v="1"/>
    <x v="2"/>
  </r>
  <r>
    <x v="76"/>
    <x v="150"/>
    <n v="7.9248554913294811"/>
    <x v="1"/>
    <x v="2"/>
  </r>
  <r>
    <x v="76"/>
    <x v="151"/>
    <n v="7.7272727272727275"/>
    <x v="1"/>
    <x v="2"/>
  </r>
  <r>
    <x v="76"/>
    <x v="140"/>
    <n v="6.5213675213675186"/>
    <x v="2"/>
    <x v="2"/>
  </r>
  <r>
    <x v="76"/>
    <x v="141"/>
    <n v="7.1111111111111116"/>
    <x v="2"/>
    <x v="2"/>
  </r>
  <r>
    <x v="76"/>
    <x v="142"/>
    <n v="7.3636363636363642"/>
    <x v="2"/>
    <x v="2"/>
  </r>
  <r>
    <x v="76"/>
    <x v="143"/>
    <n v="6.6111111111111107"/>
    <x v="2"/>
    <x v="2"/>
  </r>
  <r>
    <x v="76"/>
    <x v="144"/>
    <n v="7.2777777777777786"/>
    <x v="2"/>
    <x v="2"/>
  </r>
  <r>
    <x v="76"/>
    <x v="145"/>
    <n v="8.3202247191011249"/>
    <x v="2"/>
    <x v="2"/>
  </r>
  <r>
    <x v="76"/>
    <x v="146"/>
    <n v="7.3658536585365848"/>
    <x v="2"/>
    <x v="2"/>
  </r>
  <r>
    <x v="76"/>
    <x v="147"/>
    <n v="7.3405797101449268"/>
    <x v="2"/>
    <x v="2"/>
  </r>
  <r>
    <x v="76"/>
    <x v="148"/>
    <n v="7.5571428571428578"/>
    <x v="2"/>
    <x v="2"/>
  </r>
  <r>
    <x v="76"/>
    <x v="149"/>
    <n v="7.1818181818181834"/>
    <x v="2"/>
    <x v="2"/>
  </r>
  <r>
    <x v="76"/>
    <x v="150"/>
    <n v="8.1632653061224545"/>
    <x v="2"/>
    <x v="2"/>
  </r>
  <r>
    <x v="76"/>
    <x v="151"/>
    <n v="8.7857142857142865"/>
    <x v="2"/>
    <x v="2"/>
  </r>
  <r>
    <x v="76"/>
    <x v="140"/>
    <n v="6.5567010309278357"/>
    <x v="3"/>
    <x v="2"/>
  </r>
  <r>
    <x v="76"/>
    <x v="141"/>
    <n v="7.0649350649350637"/>
    <x v="3"/>
    <x v="2"/>
  </r>
  <r>
    <x v="76"/>
    <x v="142"/>
    <n v="6.9848484848484844"/>
    <x v="3"/>
    <x v="2"/>
  </r>
  <r>
    <x v="76"/>
    <x v="143"/>
    <n v="7.2352941176470598"/>
    <x v="3"/>
    <x v="2"/>
  </r>
  <r>
    <x v="76"/>
    <x v="144"/>
    <n v="8.0481927710843379"/>
    <x v="3"/>
    <x v="2"/>
  </r>
  <r>
    <x v="76"/>
    <x v="145"/>
    <n v="8.7340823970037462"/>
    <x v="3"/>
    <x v="2"/>
  </r>
  <r>
    <x v="76"/>
    <x v="146"/>
    <n v="7.5391304347826091"/>
    <x v="3"/>
    <x v="2"/>
  </r>
  <r>
    <x v="76"/>
    <x v="147"/>
    <n v="7.3095238095238102"/>
    <x v="3"/>
    <x v="2"/>
  </r>
  <r>
    <x v="76"/>
    <x v="148"/>
    <n v="7.527777777777783"/>
    <x v="3"/>
    <x v="2"/>
  </r>
  <r>
    <x v="76"/>
    <x v="149"/>
    <n v="7.7658227848101253"/>
    <x v="3"/>
    <x v="2"/>
  </r>
  <r>
    <x v="76"/>
    <x v="150"/>
    <n v="8.6588235294117624"/>
    <x v="3"/>
    <x v="2"/>
  </r>
  <r>
    <x v="76"/>
    <x v="151"/>
    <n v="7.9428571428571422"/>
    <x v="3"/>
    <x v="2"/>
  </r>
  <r>
    <x v="76"/>
    <x v="140"/>
    <n v="6.9222222222222225"/>
    <x v="4"/>
    <x v="2"/>
  </r>
  <r>
    <x v="76"/>
    <x v="141"/>
    <n v="8.75"/>
    <x v="4"/>
    <x v="2"/>
  </r>
  <r>
    <x v="76"/>
    <x v="142"/>
    <n v="6.8235294117647047"/>
    <x v="4"/>
    <x v="2"/>
  </r>
  <r>
    <x v="76"/>
    <x v="143"/>
    <n v="6.5263157894736832"/>
    <x v="4"/>
    <x v="2"/>
  </r>
  <r>
    <x v="76"/>
    <x v="144"/>
    <n v="7.6428571428571432"/>
    <x v="4"/>
    <x v="2"/>
  </r>
  <r>
    <x v="76"/>
    <x v="145"/>
    <n v="8.2878787878787961"/>
    <x v="4"/>
    <x v="2"/>
  </r>
  <r>
    <x v="76"/>
    <x v="146"/>
    <n v="7.9210526315789487"/>
    <x v="4"/>
    <x v="2"/>
  </r>
  <r>
    <x v="76"/>
    <x v="147"/>
    <n v="7.4929577464788721"/>
    <x v="4"/>
    <x v="2"/>
  </r>
  <r>
    <x v="76"/>
    <x v="148"/>
    <n v="7.6666666666666679"/>
    <x v="4"/>
    <x v="2"/>
  </r>
  <r>
    <x v="76"/>
    <x v="149"/>
    <n v="6.5428571428571445"/>
    <x v="4"/>
    <x v="2"/>
  </r>
  <r>
    <x v="76"/>
    <x v="150"/>
    <n v="8.7727272727272751"/>
    <x v="4"/>
    <x v="2"/>
  </r>
  <r>
    <x v="76"/>
    <x v="151"/>
    <n v="8.625"/>
    <x v="4"/>
    <x v="2"/>
  </r>
  <r>
    <x v="76"/>
    <x v="140"/>
    <n v="7.9090909090909092"/>
    <x v="5"/>
    <x v="2"/>
  </r>
  <r>
    <x v="76"/>
    <x v="141"/>
    <n v="8.6666666666666661"/>
    <x v="5"/>
    <x v="2"/>
  </r>
  <r>
    <x v="76"/>
    <x v="142"/>
    <n v="7.75"/>
    <x v="5"/>
    <x v="2"/>
  </r>
  <r>
    <x v="76"/>
    <x v="143"/>
    <n v="6.8"/>
    <x v="5"/>
    <x v="2"/>
  </r>
  <r>
    <x v="76"/>
    <x v="144"/>
    <n v="7"/>
    <x v="5"/>
    <x v="2"/>
  </r>
  <r>
    <x v="76"/>
    <x v="145"/>
    <n v="8.6341463414634134"/>
    <x v="5"/>
    <x v="2"/>
  </r>
  <r>
    <x v="76"/>
    <x v="146"/>
    <n v="8.4761904761904763"/>
    <x v="5"/>
    <x v="2"/>
  </r>
  <r>
    <x v="76"/>
    <x v="147"/>
    <n v="7.814814814814814"/>
    <x v="5"/>
    <x v="2"/>
  </r>
  <r>
    <x v="76"/>
    <x v="148"/>
    <n v="7.8"/>
    <x v="5"/>
    <x v="2"/>
  </r>
  <r>
    <x v="76"/>
    <x v="149"/>
    <n v="7"/>
    <x v="5"/>
    <x v="2"/>
  </r>
  <r>
    <x v="76"/>
    <x v="150"/>
    <n v="8.6363636363636367"/>
    <x v="5"/>
    <x v="2"/>
  </r>
  <r>
    <x v="76"/>
    <x v="151"/>
    <n v="8"/>
    <x v="5"/>
    <x v="2"/>
  </r>
  <r>
    <x v="76"/>
    <x v="140"/>
    <n v="6.384615384615385"/>
    <x v="6"/>
    <x v="2"/>
  </r>
  <r>
    <x v="76"/>
    <x v="141"/>
    <n v="10"/>
    <x v="6"/>
    <x v="2"/>
  </r>
  <r>
    <x v="76"/>
    <x v="142"/>
    <n v="7.5"/>
    <x v="6"/>
    <x v="2"/>
  </r>
  <r>
    <x v="76"/>
    <x v="143"/>
    <n v="7.333333333333333"/>
    <x v="6"/>
    <x v="2"/>
  </r>
  <r>
    <x v="76"/>
    <x v="144"/>
    <n v="8"/>
    <x v="6"/>
    <x v="2"/>
  </r>
  <r>
    <x v="76"/>
    <x v="145"/>
    <n v="7.9090909090909092"/>
    <x v="6"/>
    <x v="2"/>
  </r>
  <r>
    <x v="76"/>
    <x v="146"/>
    <n v="8.5"/>
    <x v="6"/>
    <x v="2"/>
  </r>
  <r>
    <x v="76"/>
    <x v="147"/>
    <n v="6.8"/>
    <x v="6"/>
    <x v="2"/>
  </r>
  <r>
    <x v="76"/>
    <x v="148"/>
    <n v="9.3333333333333321"/>
    <x v="6"/>
    <x v="2"/>
  </r>
  <r>
    <x v="76"/>
    <x v="149"/>
    <n v="6.666666666666667"/>
    <x v="6"/>
    <x v="2"/>
  </r>
  <r>
    <x v="76"/>
    <x v="150"/>
    <n v="9.4285714285714288"/>
    <x v="6"/>
    <x v="2"/>
  </r>
  <r>
    <x v="76"/>
    <x v="151"/>
    <m/>
    <x v="6"/>
    <x v="2"/>
  </r>
  <r>
    <x v="76"/>
    <x v="140"/>
    <n v="6.5384615384615383"/>
    <x v="7"/>
    <x v="2"/>
  </r>
  <r>
    <x v="76"/>
    <x v="141"/>
    <n v="8.5"/>
    <x v="7"/>
    <x v="2"/>
  </r>
  <r>
    <x v="76"/>
    <x v="142"/>
    <n v="6.1111111111111107"/>
    <x v="7"/>
    <x v="2"/>
  </r>
  <r>
    <x v="76"/>
    <x v="143"/>
    <n v="5.2"/>
    <x v="7"/>
    <x v="2"/>
  </r>
  <r>
    <x v="76"/>
    <x v="144"/>
    <n v="7.4285714285714279"/>
    <x v="7"/>
    <x v="2"/>
  </r>
  <r>
    <x v="76"/>
    <x v="145"/>
    <n v="8.1666666666666643"/>
    <x v="7"/>
    <x v="2"/>
  </r>
  <r>
    <x v="76"/>
    <x v="146"/>
    <n v="6.5555555555555545"/>
    <x v="7"/>
    <x v="2"/>
  </r>
  <r>
    <x v="76"/>
    <x v="147"/>
    <n v="6.7058823529411766"/>
    <x v="7"/>
    <x v="2"/>
  </r>
  <r>
    <x v="76"/>
    <x v="148"/>
    <n v="7.2941176470588234"/>
    <x v="7"/>
    <x v="2"/>
  </r>
  <r>
    <x v="76"/>
    <x v="149"/>
    <n v="6.6"/>
    <x v="7"/>
    <x v="2"/>
  </r>
  <r>
    <x v="76"/>
    <x v="150"/>
    <n v="8.0833333333333321"/>
    <x v="7"/>
    <x v="2"/>
  </r>
  <r>
    <x v="76"/>
    <x v="151"/>
    <n v="8.5"/>
    <x v="7"/>
    <x v="2"/>
  </r>
  <r>
    <x v="76"/>
    <x v="140"/>
    <n v="6.0555555555555554"/>
    <x v="8"/>
    <x v="2"/>
  </r>
  <r>
    <x v="76"/>
    <x v="141"/>
    <m/>
    <x v="8"/>
    <x v="2"/>
  </r>
  <r>
    <x v="76"/>
    <x v="142"/>
    <n v="7.5"/>
    <x v="8"/>
    <x v="2"/>
  </r>
  <r>
    <x v="76"/>
    <x v="143"/>
    <n v="7.1428571428571423"/>
    <x v="8"/>
    <x v="2"/>
  </r>
  <r>
    <x v="76"/>
    <x v="144"/>
    <n v="8.6666666666666661"/>
    <x v="8"/>
    <x v="2"/>
  </r>
  <r>
    <x v="76"/>
    <x v="145"/>
    <n v="8.2307692307692282"/>
    <x v="8"/>
    <x v="2"/>
  </r>
  <r>
    <x v="76"/>
    <x v="146"/>
    <n v="7.5"/>
    <x v="8"/>
    <x v="2"/>
  </r>
  <r>
    <x v="76"/>
    <x v="147"/>
    <n v="8.1764705882352953"/>
    <x v="8"/>
    <x v="2"/>
  </r>
  <r>
    <x v="76"/>
    <x v="148"/>
    <n v="7.25"/>
    <x v="8"/>
    <x v="2"/>
  </r>
  <r>
    <x v="76"/>
    <x v="149"/>
    <n v="5.875"/>
    <x v="8"/>
    <x v="2"/>
  </r>
  <r>
    <x v="76"/>
    <x v="150"/>
    <n v="9.1428571428571423"/>
    <x v="8"/>
    <x v="2"/>
  </r>
  <r>
    <x v="76"/>
    <x v="151"/>
    <n v="9"/>
    <x v="8"/>
    <x v="2"/>
  </r>
  <r>
    <x v="76"/>
    <x v="140"/>
    <n v="6.4444444444444446"/>
    <x v="9"/>
    <x v="2"/>
  </r>
  <r>
    <x v="76"/>
    <x v="141"/>
    <n v="6.75"/>
    <x v="9"/>
    <x v="2"/>
  </r>
  <r>
    <x v="76"/>
    <x v="142"/>
    <n v="7"/>
    <x v="9"/>
    <x v="2"/>
  </r>
  <r>
    <x v="76"/>
    <x v="143"/>
    <n v="7"/>
    <x v="9"/>
    <x v="2"/>
  </r>
  <r>
    <x v="76"/>
    <x v="144"/>
    <n v="7.5"/>
    <x v="9"/>
    <x v="2"/>
  </r>
  <r>
    <x v="76"/>
    <x v="145"/>
    <n v="8.365384615384615"/>
    <x v="9"/>
    <x v="2"/>
  </r>
  <r>
    <x v="76"/>
    <x v="146"/>
    <n v="6.9"/>
    <x v="9"/>
    <x v="2"/>
  </r>
  <r>
    <x v="76"/>
    <x v="147"/>
    <n v="7.6333333333333337"/>
    <x v="9"/>
    <x v="2"/>
  </r>
  <r>
    <x v="76"/>
    <x v="148"/>
    <n v="7.5"/>
    <x v="9"/>
    <x v="2"/>
  </r>
  <r>
    <x v="76"/>
    <x v="149"/>
    <n v="8.1071428571428577"/>
    <x v="9"/>
    <x v="2"/>
  </r>
  <r>
    <x v="76"/>
    <x v="150"/>
    <n v="8.1666666666666661"/>
    <x v="9"/>
    <x v="2"/>
  </r>
  <r>
    <x v="76"/>
    <x v="151"/>
    <n v="8.1666666666666661"/>
    <x v="9"/>
    <x v="2"/>
  </r>
  <r>
    <x v="76"/>
    <x v="140"/>
    <n v="5.9166666666666696"/>
    <x v="10"/>
    <x v="2"/>
  </r>
  <r>
    <x v="76"/>
    <x v="141"/>
    <n v="7.1"/>
    <x v="10"/>
    <x v="2"/>
  </r>
  <r>
    <x v="76"/>
    <x v="142"/>
    <n v="7.5769230769230758"/>
    <x v="10"/>
    <x v="2"/>
  </r>
  <r>
    <x v="76"/>
    <x v="143"/>
    <n v="6.382352941176471"/>
    <x v="10"/>
    <x v="2"/>
  </r>
  <r>
    <x v="76"/>
    <x v="144"/>
    <n v="8.045454545454545"/>
    <x v="10"/>
    <x v="2"/>
  </r>
  <r>
    <x v="76"/>
    <x v="145"/>
    <n v="9.1578947368421009"/>
    <x v="10"/>
    <x v="2"/>
  </r>
  <r>
    <x v="76"/>
    <x v="146"/>
    <n v="7.6451612903225801"/>
    <x v="10"/>
    <x v="2"/>
  </r>
  <r>
    <x v="76"/>
    <x v="147"/>
    <n v="6.9230769230769225"/>
    <x v="10"/>
    <x v="2"/>
  </r>
  <r>
    <x v="76"/>
    <x v="148"/>
    <n v="7.2040816326530619"/>
    <x v="10"/>
    <x v="2"/>
  </r>
  <r>
    <x v="76"/>
    <x v="149"/>
    <n v="7.795918367346939"/>
    <x v="10"/>
    <x v="2"/>
  </r>
  <r>
    <x v="76"/>
    <x v="150"/>
    <n v="8.6756756756756754"/>
    <x v="10"/>
    <x v="2"/>
  </r>
  <r>
    <x v="76"/>
    <x v="151"/>
    <n v="7"/>
    <x v="10"/>
    <x v="2"/>
  </r>
  <r>
    <x v="76"/>
    <x v="140"/>
    <n v="5.7368421052631575"/>
    <x v="11"/>
    <x v="2"/>
  </r>
  <r>
    <x v="76"/>
    <x v="141"/>
    <n v="9"/>
    <x v="11"/>
    <x v="2"/>
  </r>
  <r>
    <x v="76"/>
    <x v="142"/>
    <n v="7.833333333333333"/>
    <x v="11"/>
    <x v="2"/>
  </r>
  <r>
    <x v="76"/>
    <x v="143"/>
    <n v="6.75"/>
    <x v="11"/>
    <x v="2"/>
  </r>
  <r>
    <x v="76"/>
    <x v="144"/>
    <n v="7"/>
    <x v="11"/>
    <x v="2"/>
  </r>
  <r>
    <x v="76"/>
    <x v="145"/>
    <n v="8.4"/>
    <x v="11"/>
    <x v="2"/>
  </r>
  <r>
    <x v="76"/>
    <x v="146"/>
    <n v="7.9090909090909092"/>
    <x v="11"/>
    <x v="2"/>
  </r>
  <r>
    <x v="76"/>
    <x v="147"/>
    <n v="7.2631578947368407"/>
    <x v="11"/>
    <x v="2"/>
  </r>
  <r>
    <x v="76"/>
    <x v="148"/>
    <n v="7.6363636363636367"/>
    <x v="11"/>
    <x v="2"/>
  </r>
  <r>
    <x v="76"/>
    <x v="149"/>
    <n v="7.5789473684210522"/>
    <x v="11"/>
    <x v="2"/>
  </r>
  <r>
    <x v="76"/>
    <x v="150"/>
    <n v="8.6111111111111107"/>
    <x v="11"/>
    <x v="2"/>
  </r>
  <r>
    <x v="76"/>
    <x v="151"/>
    <n v="9"/>
    <x v="11"/>
    <x v="2"/>
  </r>
  <r>
    <x v="76"/>
    <x v="140"/>
    <n v="7.6129032258064528"/>
    <x v="12"/>
    <x v="2"/>
  </r>
  <r>
    <x v="76"/>
    <x v="141"/>
    <n v="7.9230769230769225"/>
    <x v="12"/>
    <x v="2"/>
  </r>
  <r>
    <x v="76"/>
    <x v="142"/>
    <n v="7.5"/>
    <x v="12"/>
    <x v="2"/>
  </r>
  <r>
    <x v="76"/>
    <x v="143"/>
    <n v="8"/>
    <x v="12"/>
    <x v="2"/>
  </r>
  <r>
    <x v="76"/>
    <x v="144"/>
    <n v="8"/>
    <x v="12"/>
    <x v="2"/>
  </r>
  <r>
    <x v="76"/>
    <x v="145"/>
    <n v="8.8484848484848513"/>
    <x v="12"/>
    <x v="2"/>
  </r>
  <r>
    <x v="76"/>
    <x v="146"/>
    <n v="8.2857142857142865"/>
    <x v="12"/>
    <x v="2"/>
  </r>
  <r>
    <x v="76"/>
    <x v="147"/>
    <n v="7.6956521739130439"/>
    <x v="12"/>
    <x v="2"/>
  </r>
  <r>
    <x v="76"/>
    <x v="148"/>
    <n v="7.5625"/>
    <x v="12"/>
    <x v="2"/>
  </r>
  <r>
    <x v="76"/>
    <x v="149"/>
    <n v="7.8260869565217384"/>
    <x v="12"/>
    <x v="2"/>
  </r>
  <r>
    <x v="76"/>
    <x v="150"/>
    <n v="8.25"/>
    <x v="12"/>
    <x v="2"/>
  </r>
  <r>
    <x v="76"/>
    <x v="151"/>
    <n v="8.25"/>
    <x v="12"/>
    <x v="2"/>
  </r>
  <r>
    <x v="76"/>
    <x v="140"/>
    <n v="6.2916666666666661"/>
    <x v="13"/>
    <x v="2"/>
  </r>
  <r>
    <x v="76"/>
    <x v="141"/>
    <n v="6.4285714285714288"/>
    <x v="13"/>
    <x v="2"/>
  </r>
  <r>
    <x v="76"/>
    <x v="142"/>
    <n v="7"/>
    <x v="13"/>
    <x v="2"/>
  </r>
  <r>
    <x v="76"/>
    <x v="143"/>
    <n v="5.8888888888888893"/>
    <x v="13"/>
    <x v="2"/>
  </r>
  <r>
    <x v="76"/>
    <x v="144"/>
    <n v="9"/>
    <x v="13"/>
    <x v="2"/>
  </r>
  <r>
    <x v="76"/>
    <x v="145"/>
    <n v="8.8181818181818183"/>
    <x v="13"/>
    <x v="2"/>
  </r>
  <r>
    <x v="76"/>
    <x v="146"/>
    <n v="6.7272727272727275"/>
    <x v="13"/>
    <x v="2"/>
  </r>
  <r>
    <x v="76"/>
    <x v="147"/>
    <n v="7.5909090909090899"/>
    <x v="13"/>
    <x v="2"/>
  </r>
  <r>
    <x v="76"/>
    <x v="148"/>
    <n v="8.125"/>
    <x v="13"/>
    <x v="2"/>
  </r>
  <r>
    <x v="76"/>
    <x v="149"/>
    <n v="7.9615384615384608"/>
    <x v="13"/>
    <x v="2"/>
  </r>
  <r>
    <x v="76"/>
    <x v="150"/>
    <n v="9.0555555555555571"/>
    <x v="13"/>
    <x v="2"/>
  </r>
  <r>
    <x v="76"/>
    <x v="151"/>
    <n v="7.5"/>
    <x v="13"/>
    <x v="2"/>
  </r>
  <r>
    <x v="76"/>
    <x v="140"/>
    <n v="6.4545454545454541"/>
    <x v="14"/>
    <x v="2"/>
  </r>
  <r>
    <x v="76"/>
    <x v="141"/>
    <n v="6"/>
    <x v="14"/>
    <x v="2"/>
  </r>
  <r>
    <x v="76"/>
    <x v="142"/>
    <n v="8"/>
    <x v="14"/>
    <x v="2"/>
  </r>
  <r>
    <x v="76"/>
    <x v="143"/>
    <n v="8"/>
    <x v="14"/>
    <x v="2"/>
  </r>
  <r>
    <x v="76"/>
    <x v="144"/>
    <m/>
    <x v="14"/>
    <x v="2"/>
  </r>
  <r>
    <x v="76"/>
    <x v="145"/>
    <n v="7.5"/>
    <x v="14"/>
    <x v="2"/>
  </r>
  <r>
    <x v="76"/>
    <x v="146"/>
    <m/>
    <x v="14"/>
    <x v="2"/>
  </r>
  <r>
    <x v="76"/>
    <x v="147"/>
    <n v="8"/>
    <x v="14"/>
    <x v="2"/>
  </r>
  <r>
    <x v="76"/>
    <x v="148"/>
    <n v="5.333333333333333"/>
    <x v="14"/>
    <x v="2"/>
  </r>
  <r>
    <x v="76"/>
    <x v="149"/>
    <n v="8.5"/>
    <x v="14"/>
    <x v="2"/>
  </r>
  <r>
    <x v="76"/>
    <x v="150"/>
    <m/>
    <x v="14"/>
    <x v="2"/>
  </r>
  <r>
    <x v="76"/>
    <x v="151"/>
    <n v="8.5"/>
    <x v="14"/>
    <x v="2"/>
  </r>
  <r>
    <x v="76"/>
    <x v="140"/>
    <n v="6.4482758620689653"/>
    <x v="15"/>
    <x v="2"/>
  </r>
  <r>
    <x v="76"/>
    <x v="141"/>
    <n v="8.3333333333333339"/>
    <x v="15"/>
    <x v="2"/>
  </r>
  <r>
    <x v="76"/>
    <x v="142"/>
    <n v="7.8888888888888893"/>
    <x v="15"/>
    <x v="2"/>
  </r>
  <r>
    <x v="76"/>
    <x v="143"/>
    <n v="7.3"/>
    <x v="15"/>
    <x v="2"/>
  </r>
  <r>
    <x v="76"/>
    <x v="144"/>
    <n v="8.8333333333333321"/>
    <x v="15"/>
    <x v="2"/>
  </r>
  <r>
    <x v="76"/>
    <x v="145"/>
    <n v="8.7741935483870961"/>
    <x v="15"/>
    <x v="2"/>
  </r>
  <r>
    <x v="76"/>
    <x v="146"/>
    <n v="6.7"/>
    <x v="15"/>
    <x v="2"/>
  </r>
  <r>
    <x v="76"/>
    <x v="147"/>
    <n v="8.8095238095238102"/>
    <x v="15"/>
    <x v="2"/>
  </r>
  <r>
    <x v="76"/>
    <x v="148"/>
    <n v="8.6428571428571441"/>
    <x v="15"/>
    <x v="2"/>
  </r>
  <r>
    <x v="76"/>
    <x v="149"/>
    <n v="8.375"/>
    <x v="15"/>
    <x v="2"/>
  </r>
  <r>
    <x v="76"/>
    <x v="150"/>
    <n v="8.7333333333333325"/>
    <x v="15"/>
    <x v="2"/>
  </r>
  <r>
    <x v="76"/>
    <x v="151"/>
    <n v="10"/>
    <x v="15"/>
    <x v="2"/>
  </r>
  <r>
    <x v="76"/>
    <x v="140"/>
    <n v="7.220588235294116"/>
    <x v="16"/>
    <x v="2"/>
  </r>
  <r>
    <x v="76"/>
    <x v="141"/>
    <n v="7.7096774193548363"/>
    <x v="16"/>
    <x v="2"/>
  </r>
  <r>
    <x v="76"/>
    <x v="142"/>
    <n v="7.583333333333333"/>
    <x v="16"/>
    <x v="2"/>
  </r>
  <r>
    <x v="76"/>
    <x v="143"/>
    <n v="6.9705882352941178"/>
    <x v="16"/>
    <x v="2"/>
  </r>
  <r>
    <x v="76"/>
    <x v="144"/>
    <n v="8.35"/>
    <x v="16"/>
    <x v="2"/>
  </r>
  <r>
    <x v="76"/>
    <x v="145"/>
    <n v="8.78125"/>
    <x v="16"/>
    <x v="2"/>
  </r>
  <r>
    <x v="76"/>
    <x v="146"/>
    <n v="8.2894736842105239"/>
    <x v="16"/>
    <x v="2"/>
  </r>
  <r>
    <x v="76"/>
    <x v="147"/>
    <n v="8.0909090909090917"/>
    <x v="16"/>
    <x v="2"/>
  </r>
  <r>
    <x v="76"/>
    <x v="148"/>
    <n v="7.9024390243902456"/>
    <x v="16"/>
    <x v="2"/>
  </r>
  <r>
    <x v="76"/>
    <x v="149"/>
    <n v="8.3846153846153815"/>
    <x v="16"/>
    <x v="2"/>
  </r>
  <r>
    <x v="76"/>
    <x v="150"/>
    <n v="8.9444444444444464"/>
    <x v="16"/>
    <x v="2"/>
  </r>
  <r>
    <x v="76"/>
    <x v="151"/>
    <n v="8.1"/>
    <x v="16"/>
    <x v="2"/>
  </r>
  <r>
    <x v="76"/>
    <x v="140"/>
    <n v="6.6669611307420489"/>
    <x v="0"/>
    <x v="3"/>
  </r>
  <r>
    <x v="76"/>
    <x v="141"/>
    <n v="7.1281407035175901"/>
    <x v="0"/>
    <x v="3"/>
  </r>
  <r>
    <x v="76"/>
    <x v="142"/>
    <n v="7.2158590308370165"/>
    <x v="0"/>
    <x v="3"/>
  </r>
  <r>
    <x v="76"/>
    <x v="143"/>
    <n v="6.8310679611650507"/>
    <x v="0"/>
    <x v="3"/>
  </r>
  <r>
    <x v="76"/>
    <x v="144"/>
    <n v="8.0741935483871075"/>
    <x v="0"/>
    <x v="3"/>
  </r>
  <r>
    <x v="76"/>
    <x v="145"/>
    <n v="8.370487650411647"/>
    <x v="0"/>
    <x v="3"/>
  </r>
  <r>
    <x v="76"/>
    <x v="146"/>
    <n v="7.4660493827160535"/>
    <x v="0"/>
    <x v="3"/>
  </r>
  <r>
    <x v="76"/>
    <x v="147"/>
    <n v="7.5514541387024616"/>
    <x v="0"/>
    <x v="3"/>
  </r>
  <r>
    <x v="76"/>
    <x v="148"/>
    <n v="7.6046242774566499"/>
    <x v="0"/>
    <x v="3"/>
  </r>
  <r>
    <x v="76"/>
    <x v="149"/>
    <n v="7.5638075313807542"/>
    <x v="0"/>
    <x v="3"/>
  </r>
  <r>
    <x v="76"/>
    <x v="150"/>
    <n v="8.3494363929146562"/>
    <x v="0"/>
    <x v="3"/>
  </r>
  <r>
    <x v="76"/>
    <x v="151"/>
    <n v="7.7705882352941194"/>
    <x v="0"/>
    <x v="3"/>
  </r>
  <r>
    <x v="76"/>
    <x v="140"/>
    <n v="6.7450110864745012"/>
    <x v="1"/>
    <x v="3"/>
  </r>
  <r>
    <x v="76"/>
    <x v="141"/>
    <n v="7.0469483568075075"/>
    <x v="1"/>
    <x v="3"/>
  </r>
  <r>
    <x v="76"/>
    <x v="142"/>
    <n v="7.1367924528301891"/>
    <x v="1"/>
    <x v="3"/>
  </r>
  <r>
    <x v="76"/>
    <x v="143"/>
    <n v="6.8340425531914892"/>
    <x v="1"/>
    <x v="3"/>
  </r>
  <r>
    <x v="76"/>
    <x v="144"/>
    <n v="8.0761904761904795"/>
    <x v="1"/>
    <x v="3"/>
  </r>
  <r>
    <x v="76"/>
    <x v="145"/>
    <n v="8.2352941176470544"/>
    <x v="1"/>
    <x v="3"/>
  </r>
  <r>
    <x v="76"/>
    <x v="146"/>
    <n v="7.4122807017543897"/>
    <x v="1"/>
    <x v="3"/>
  </r>
  <r>
    <x v="76"/>
    <x v="147"/>
    <n v="7.2913043478260873"/>
    <x v="1"/>
    <x v="3"/>
  </r>
  <r>
    <x v="76"/>
    <x v="148"/>
    <n v="7.4987531172069817"/>
    <x v="1"/>
    <x v="3"/>
  </r>
  <r>
    <x v="76"/>
    <x v="149"/>
    <n v="7.6666666666666687"/>
    <x v="1"/>
    <x v="3"/>
  </r>
  <r>
    <x v="76"/>
    <x v="150"/>
    <n v="8.0462427745664691"/>
    <x v="1"/>
    <x v="3"/>
  </r>
  <r>
    <x v="76"/>
    <x v="151"/>
    <n v="7.2131147540983598"/>
    <x v="1"/>
    <x v="3"/>
  </r>
  <r>
    <x v="76"/>
    <x v="140"/>
    <n v="6.5875000000000004"/>
    <x v="2"/>
    <x v="3"/>
  </r>
  <r>
    <x v="76"/>
    <x v="141"/>
    <n v="7.4"/>
    <x v="2"/>
    <x v="3"/>
  </r>
  <r>
    <x v="76"/>
    <x v="142"/>
    <n v="7.5294117647058814"/>
    <x v="2"/>
    <x v="3"/>
  </r>
  <r>
    <x v="76"/>
    <x v="143"/>
    <n v="6.6896551724137918"/>
    <x v="2"/>
    <x v="3"/>
  </r>
  <r>
    <x v="76"/>
    <x v="144"/>
    <n v="7.8125"/>
    <x v="2"/>
    <x v="3"/>
  </r>
  <r>
    <x v="76"/>
    <x v="145"/>
    <n v="8.4131455399061039"/>
    <x v="2"/>
    <x v="3"/>
  </r>
  <r>
    <x v="76"/>
    <x v="146"/>
    <n v="7.7647058823529402"/>
    <x v="2"/>
    <x v="3"/>
  </r>
  <r>
    <x v="76"/>
    <x v="147"/>
    <n v="7.735294117647058"/>
    <x v="2"/>
    <x v="3"/>
  </r>
  <r>
    <x v="76"/>
    <x v="148"/>
    <n v="8.0270270270270263"/>
    <x v="2"/>
    <x v="3"/>
  </r>
  <r>
    <x v="76"/>
    <x v="149"/>
    <n v="7.5158730158730132"/>
    <x v="2"/>
    <x v="3"/>
  </r>
  <r>
    <x v="76"/>
    <x v="150"/>
    <n v="8.1698113207547163"/>
    <x v="2"/>
    <x v="3"/>
  </r>
  <r>
    <x v="76"/>
    <x v="151"/>
    <n v="8"/>
    <x v="2"/>
    <x v="3"/>
  </r>
  <r>
    <x v="76"/>
    <x v="140"/>
    <n v="6.5117370892018789"/>
    <x v="3"/>
    <x v="3"/>
  </r>
  <r>
    <x v="76"/>
    <x v="141"/>
    <n v="7.3552631578947354"/>
    <x v="3"/>
    <x v="3"/>
  </r>
  <r>
    <x v="76"/>
    <x v="142"/>
    <n v="7.2105263157894717"/>
    <x v="3"/>
    <x v="3"/>
  </r>
  <r>
    <x v="76"/>
    <x v="143"/>
    <n v="6.8939393939393971"/>
    <x v="3"/>
    <x v="3"/>
  </r>
  <r>
    <x v="76"/>
    <x v="144"/>
    <n v="8.1121495327102799"/>
    <x v="3"/>
    <x v="3"/>
  </r>
  <r>
    <x v="76"/>
    <x v="145"/>
    <n v="8.5820895522387968"/>
    <x v="3"/>
    <x v="3"/>
  </r>
  <r>
    <x v="76"/>
    <x v="146"/>
    <n v="7.5597014925373145"/>
    <x v="3"/>
    <x v="3"/>
  </r>
  <r>
    <x v="76"/>
    <x v="147"/>
    <n v="7.568627450980391"/>
    <x v="3"/>
    <x v="3"/>
  </r>
  <r>
    <x v="76"/>
    <x v="148"/>
    <n v="7.6560846560846576"/>
    <x v="3"/>
    <x v="3"/>
  </r>
  <r>
    <x v="76"/>
    <x v="149"/>
    <n v="7.3943661971830998"/>
    <x v="3"/>
    <x v="3"/>
  </r>
  <r>
    <x v="76"/>
    <x v="150"/>
    <n v="8.591836734693878"/>
    <x v="3"/>
    <x v="3"/>
  </r>
  <r>
    <x v="76"/>
    <x v="151"/>
    <n v="8.234042553191486"/>
    <x v="3"/>
    <x v="3"/>
  </r>
  <r>
    <x v="76"/>
    <x v="140"/>
    <n v="6.4492753623188417"/>
    <x v="4"/>
    <x v="3"/>
  </r>
  <r>
    <x v="76"/>
    <x v="141"/>
    <n v="5.8571428571428568"/>
    <x v="4"/>
    <x v="3"/>
  </r>
  <r>
    <x v="76"/>
    <x v="142"/>
    <n v="7.4375"/>
    <x v="4"/>
    <x v="3"/>
  </r>
  <r>
    <x v="76"/>
    <x v="143"/>
    <n v="7.03125"/>
    <x v="4"/>
    <x v="3"/>
  </r>
  <r>
    <x v="76"/>
    <x v="144"/>
    <n v="7.9285714285714279"/>
    <x v="4"/>
    <x v="3"/>
  </r>
  <r>
    <x v="76"/>
    <x v="145"/>
    <n v="8.0544217687074848"/>
    <x v="4"/>
    <x v="3"/>
  </r>
  <r>
    <x v="76"/>
    <x v="146"/>
    <n v="7.8461538461538449"/>
    <x v="4"/>
    <x v="3"/>
  </r>
  <r>
    <x v="76"/>
    <x v="147"/>
    <n v="7.375"/>
    <x v="4"/>
    <x v="3"/>
  </r>
  <r>
    <x v="76"/>
    <x v="148"/>
    <n v="7.2894736842105257"/>
    <x v="4"/>
    <x v="3"/>
  </r>
  <r>
    <x v="76"/>
    <x v="149"/>
    <n v="7.032258064516129"/>
    <x v="4"/>
    <x v="3"/>
  </r>
  <r>
    <x v="76"/>
    <x v="150"/>
    <n v="8.5535714285714324"/>
    <x v="4"/>
    <x v="3"/>
  </r>
  <r>
    <x v="76"/>
    <x v="151"/>
    <n v="8.3846153846153832"/>
    <x v="4"/>
    <x v="3"/>
  </r>
  <r>
    <x v="76"/>
    <x v="140"/>
    <n v="6.6111111111111116"/>
    <x v="5"/>
    <x v="3"/>
  </r>
  <r>
    <x v="76"/>
    <x v="141"/>
    <n v="4"/>
    <x v="5"/>
    <x v="3"/>
  </r>
  <r>
    <x v="76"/>
    <x v="142"/>
    <n v="7.6"/>
    <x v="5"/>
    <x v="3"/>
  </r>
  <r>
    <x v="76"/>
    <x v="143"/>
    <n v="7.5714285714285712"/>
    <x v="5"/>
    <x v="3"/>
  </r>
  <r>
    <x v="76"/>
    <x v="144"/>
    <n v="8.8000000000000007"/>
    <x v="5"/>
    <x v="3"/>
  </r>
  <r>
    <x v="76"/>
    <x v="145"/>
    <n v="8.1666666666666661"/>
    <x v="5"/>
    <x v="3"/>
  </r>
  <r>
    <x v="76"/>
    <x v="146"/>
    <n v="7.8181818181818183"/>
    <x v="5"/>
    <x v="3"/>
  </r>
  <r>
    <x v="76"/>
    <x v="147"/>
    <n v="7.833333333333333"/>
    <x v="5"/>
    <x v="3"/>
  </r>
  <r>
    <x v="76"/>
    <x v="148"/>
    <n v="8.5714285714285712"/>
    <x v="5"/>
    <x v="3"/>
  </r>
  <r>
    <x v="76"/>
    <x v="149"/>
    <n v="7.4"/>
    <x v="5"/>
    <x v="3"/>
  </r>
  <r>
    <x v="76"/>
    <x v="150"/>
    <n v="9.1764705882352935"/>
    <x v="5"/>
    <x v="3"/>
  </r>
  <r>
    <x v="76"/>
    <x v="151"/>
    <n v="8.5"/>
    <x v="5"/>
    <x v="3"/>
  </r>
  <r>
    <x v="76"/>
    <x v="140"/>
    <n v="6.0769230769230766"/>
    <x v="6"/>
    <x v="3"/>
  </r>
  <r>
    <x v="76"/>
    <x v="141"/>
    <n v="5"/>
    <x v="6"/>
    <x v="3"/>
  </r>
  <r>
    <x v="76"/>
    <x v="142"/>
    <n v="6.666666666666667"/>
    <x v="6"/>
    <x v="3"/>
  </r>
  <r>
    <x v="76"/>
    <x v="143"/>
    <n v="7"/>
    <x v="6"/>
    <x v="3"/>
  </r>
  <r>
    <x v="76"/>
    <x v="144"/>
    <n v="5.5"/>
    <x v="6"/>
    <x v="3"/>
  </r>
  <r>
    <x v="76"/>
    <x v="145"/>
    <n v="8.0526315789473699"/>
    <x v="6"/>
    <x v="3"/>
  </r>
  <r>
    <x v="76"/>
    <x v="146"/>
    <n v="7.1666666666666661"/>
    <x v="6"/>
    <x v="3"/>
  </r>
  <r>
    <x v="76"/>
    <x v="147"/>
    <n v="7.5"/>
    <x v="6"/>
    <x v="3"/>
  </r>
  <r>
    <x v="76"/>
    <x v="148"/>
    <n v="5.6"/>
    <x v="6"/>
    <x v="3"/>
  </r>
  <r>
    <x v="76"/>
    <x v="149"/>
    <n v="6.6"/>
    <x v="6"/>
    <x v="3"/>
  </r>
  <r>
    <x v="76"/>
    <x v="150"/>
    <n v="8.4285714285714288"/>
    <x v="6"/>
    <x v="3"/>
  </r>
  <r>
    <x v="76"/>
    <x v="151"/>
    <n v="9"/>
    <x v="6"/>
    <x v="3"/>
  </r>
  <r>
    <x v="76"/>
    <x v="140"/>
    <n v="5.9230769230769242"/>
    <x v="7"/>
    <x v="3"/>
  </r>
  <r>
    <x v="76"/>
    <x v="141"/>
    <n v="5"/>
    <x v="7"/>
    <x v="3"/>
  </r>
  <r>
    <x v="76"/>
    <x v="142"/>
    <n v="9"/>
    <x v="7"/>
    <x v="3"/>
  </r>
  <r>
    <x v="76"/>
    <x v="143"/>
    <n v="4.8"/>
    <x v="7"/>
    <x v="3"/>
  </r>
  <r>
    <x v="76"/>
    <x v="144"/>
    <n v="8.3333333333333339"/>
    <x v="7"/>
    <x v="3"/>
  </r>
  <r>
    <x v="76"/>
    <x v="145"/>
    <n v="7.8235294117647074"/>
    <x v="7"/>
    <x v="3"/>
  </r>
  <r>
    <x v="76"/>
    <x v="146"/>
    <n v="8.5"/>
    <x v="7"/>
    <x v="3"/>
  </r>
  <r>
    <x v="76"/>
    <x v="147"/>
    <n v="6.5333333333333332"/>
    <x v="7"/>
    <x v="3"/>
  </r>
  <r>
    <x v="76"/>
    <x v="148"/>
    <n v="7.1"/>
    <x v="7"/>
    <x v="3"/>
  </r>
  <r>
    <x v="76"/>
    <x v="149"/>
    <n v="5.6666666666666661"/>
    <x v="7"/>
    <x v="3"/>
  </r>
  <r>
    <x v="76"/>
    <x v="150"/>
    <n v="8.1666666666666696"/>
    <x v="7"/>
    <x v="3"/>
  </r>
  <r>
    <x v="76"/>
    <x v="151"/>
    <n v="8"/>
    <x v="7"/>
    <x v="3"/>
  </r>
  <r>
    <x v="76"/>
    <x v="140"/>
    <n v="6.8"/>
    <x v="8"/>
    <x v="3"/>
  </r>
  <r>
    <x v="76"/>
    <x v="141"/>
    <n v="7.333333333333333"/>
    <x v="8"/>
    <x v="3"/>
  </r>
  <r>
    <x v="76"/>
    <x v="142"/>
    <n v="7.4285714285714279"/>
    <x v="8"/>
    <x v="3"/>
  </r>
  <r>
    <x v="76"/>
    <x v="143"/>
    <n v="7.5714285714285712"/>
    <x v="8"/>
    <x v="3"/>
  </r>
  <r>
    <x v="76"/>
    <x v="144"/>
    <n v="7.75"/>
    <x v="8"/>
    <x v="3"/>
  </r>
  <r>
    <x v="76"/>
    <x v="145"/>
    <n v="8.1153846153846168"/>
    <x v="8"/>
    <x v="3"/>
  </r>
  <r>
    <x v="76"/>
    <x v="146"/>
    <n v="8.2857142857142865"/>
    <x v="8"/>
    <x v="3"/>
  </r>
  <r>
    <x v="76"/>
    <x v="147"/>
    <n v="7.3809523809523814"/>
    <x v="8"/>
    <x v="3"/>
  </r>
  <r>
    <x v="76"/>
    <x v="148"/>
    <n v="7.375"/>
    <x v="8"/>
    <x v="3"/>
  </r>
  <r>
    <x v="76"/>
    <x v="149"/>
    <n v="7.6"/>
    <x v="8"/>
    <x v="3"/>
  </r>
  <r>
    <x v="76"/>
    <x v="150"/>
    <n v="8.3000000000000007"/>
    <x v="8"/>
    <x v="3"/>
  </r>
  <r>
    <x v="76"/>
    <x v="151"/>
    <n v="8.3333333333333321"/>
    <x v="8"/>
    <x v="3"/>
  </r>
  <r>
    <x v="76"/>
    <x v="140"/>
    <n v="6.6296296296296306"/>
    <x v="9"/>
    <x v="3"/>
  </r>
  <r>
    <x v="76"/>
    <x v="141"/>
    <n v="6.333333333333333"/>
    <x v="9"/>
    <x v="3"/>
  </r>
  <r>
    <x v="76"/>
    <x v="142"/>
    <n v="6.8823529411764701"/>
    <x v="9"/>
    <x v="3"/>
  </r>
  <r>
    <x v="76"/>
    <x v="143"/>
    <n v="6.6"/>
    <x v="9"/>
    <x v="3"/>
  </r>
  <r>
    <x v="76"/>
    <x v="144"/>
    <n v="7.75"/>
    <x v="9"/>
    <x v="3"/>
  </r>
  <r>
    <x v="76"/>
    <x v="145"/>
    <n v="8.1311475409836049"/>
    <x v="9"/>
    <x v="3"/>
  </r>
  <r>
    <x v="76"/>
    <x v="146"/>
    <n v="7.384615384615385"/>
    <x v="9"/>
    <x v="3"/>
  </r>
  <r>
    <x v="76"/>
    <x v="147"/>
    <n v="7.59375"/>
    <x v="9"/>
    <x v="3"/>
  </r>
  <r>
    <x v="76"/>
    <x v="148"/>
    <n v="6.5"/>
    <x v="9"/>
    <x v="3"/>
  </r>
  <r>
    <x v="76"/>
    <x v="149"/>
    <n v="7.75"/>
    <x v="9"/>
    <x v="3"/>
  </r>
  <r>
    <x v="76"/>
    <x v="150"/>
    <n v="8.0384615384615383"/>
    <x v="9"/>
    <x v="3"/>
  </r>
  <r>
    <x v="76"/>
    <x v="151"/>
    <n v="8"/>
    <x v="9"/>
    <x v="3"/>
  </r>
  <r>
    <x v="76"/>
    <x v="140"/>
    <n v="5.8857142857142852"/>
    <x v="10"/>
    <x v="3"/>
  </r>
  <r>
    <x v="76"/>
    <x v="141"/>
    <n v="6.5882352941176459"/>
    <x v="10"/>
    <x v="3"/>
  </r>
  <r>
    <x v="76"/>
    <x v="142"/>
    <n v="7"/>
    <x v="10"/>
    <x v="3"/>
  </r>
  <r>
    <x v="76"/>
    <x v="143"/>
    <n v="6"/>
    <x v="10"/>
    <x v="3"/>
  </r>
  <r>
    <x v="76"/>
    <x v="144"/>
    <n v="8"/>
    <x v="10"/>
    <x v="3"/>
  </r>
  <r>
    <x v="76"/>
    <x v="145"/>
    <n v="8.9649122807017516"/>
    <x v="10"/>
    <x v="3"/>
  </r>
  <r>
    <x v="76"/>
    <x v="146"/>
    <n v="7.2857142857142865"/>
    <x v="10"/>
    <x v="3"/>
  </r>
  <r>
    <x v="76"/>
    <x v="147"/>
    <n v="7.2162162162162149"/>
    <x v="10"/>
    <x v="3"/>
  </r>
  <r>
    <x v="76"/>
    <x v="148"/>
    <n v="7.8292682926829249"/>
    <x v="10"/>
    <x v="3"/>
  </r>
  <r>
    <x v="76"/>
    <x v="149"/>
    <n v="7.6818181818181817"/>
    <x v="10"/>
    <x v="3"/>
  </r>
  <r>
    <x v="76"/>
    <x v="150"/>
    <n v="8.4242424242424221"/>
    <x v="10"/>
    <x v="3"/>
  </r>
  <r>
    <x v="76"/>
    <x v="151"/>
    <n v="7.4285714285714288"/>
    <x v="10"/>
    <x v="3"/>
  </r>
  <r>
    <x v="76"/>
    <x v="140"/>
    <n v="7.833333333333333"/>
    <x v="11"/>
    <x v="3"/>
  </r>
  <r>
    <x v="76"/>
    <x v="141"/>
    <m/>
    <x v="11"/>
    <x v="3"/>
  </r>
  <r>
    <x v="76"/>
    <x v="142"/>
    <n v="7.4"/>
    <x v="11"/>
    <x v="3"/>
  </r>
  <r>
    <x v="76"/>
    <x v="143"/>
    <n v="7.375"/>
    <x v="11"/>
    <x v="3"/>
  </r>
  <r>
    <x v="76"/>
    <x v="144"/>
    <n v="8.5"/>
    <x v="11"/>
    <x v="3"/>
  </r>
  <r>
    <x v="76"/>
    <x v="145"/>
    <n v="8.3793103448275836"/>
    <x v="11"/>
    <x v="3"/>
  </r>
  <r>
    <x v="76"/>
    <x v="146"/>
    <n v="8.1538461538461533"/>
    <x v="11"/>
    <x v="3"/>
  </r>
  <r>
    <x v="76"/>
    <x v="147"/>
    <n v="7.75"/>
    <x v="11"/>
    <x v="3"/>
  </r>
  <r>
    <x v="76"/>
    <x v="148"/>
    <n v="7.1428571428571415"/>
    <x v="11"/>
    <x v="3"/>
  </r>
  <r>
    <x v="76"/>
    <x v="149"/>
    <n v="8.3333333333333321"/>
    <x v="11"/>
    <x v="3"/>
  </r>
  <r>
    <x v="76"/>
    <x v="150"/>
    <n v="8.5"/>
    <x v="11"/>
    <x v="3"/>
  </r>
  <r>
    <x v="76"/>
    <x v="151"/>
    <n v="8.2857142857142865"/>
    <x v="11"/>
    <x v="3"/>
  </r>
  <r>
    <x v="76"/>
    <x v="140"/>
    <n v="7.2"/>
    <x v="12"/>
    <x v="3"/>
  </r>
  <r>
    <x v="76"/>
    <x v="141"/>
    <n v="6.7272727272727266"/>
    <x v="12"/>
    <x v="3"/>
  </r>
  <r>
    <x v="76"/>
    <x v="142"/>
    <n v="7.4444444444444455"/>
    <x v="12"/>
    <x v="3"/>
  </r>
  <r>
    <x v="76"/>
    <x v="143"/>
    <n v="6.5555555555555545"/>
    <x v="12"/>
    <x v="3"/>
  </r>
  <r>
    <x v="76"/>
    <x v="144"/>
    <n v="7.166666666666667"/>
    <x v="12"/>
    <x v="3"/>
  </r>
  <r>
    <x v="76"/>
    <x v="145"/>
    <n v="8.5"/>
    <x v="12"/>
    <x v="3"/>
  </r>
  <r>
    <x v="76"/>
    <x v="146"/>
    <n v="7.5833333333333339"/>
    <x v="12"/>
    <x v="3"/>
  </r>
  <r>
    <x v="76"/>
    <x v="147"/>
    <n v="7.8076923076923084"/>
    <x v="12"/>
    <x v="3"/>
  </r>
  <r>
    <x v="76"/>
    <x v="148"/>
    <n v="8.3888888888888911"/>
    <x v="12"/>
    <x v="3"/>
  </r>
  <r>
    <x v="76"/>
    <x v="149"/>
    <n v="7.625"/>
    <x v="12"/>
    <x v="3"/>
  </r>
  <r>
    <x v="76"/>
    <x v="150"/>
    <n v="8.1818181818181817"/>
    <x v="12"/>
    <x v="3"/>
  </r>
  <r>
    <x v="76"/>
    <x v="151"/>
    <n v="6"/>
    <x v="12"/>
    <x v="3"/>
  </r>
  <r>
    <x v="76"/>
    <x v="140"/>
    <n v="6.8"/>
    <x v="13"/>
    <x v="3"/>
  </r>
  <r>
    <x v="76"/>
    <x v="141"/>
    <n v="8.375"/>
    <x v="13"/>
    <x v="3"/>
  </r>
  <r>
    <x v="76"/>
    <x v="142"/>
    <n v="6.4444444444444446"/>
    <x v="13"/>
    <x v="3"/>
  </r>
  <r>
    <x v="76"/>
    <x v="143"/>
    <n v="8.375"/>
    <x v="13"/>
    <x v="3"/>
  </r>
  <r>
    <x v="76"/>
    <x v="144"/>
    <n v="9.2857142857142865"/>
    <x v="13"/>
    <x v="3"/>
  </r>
  <r>
    <x v="76"/>
    <x v="145"/>
    <n v="8.625"/>
    <x v="13"/>
    <x v="3"/>
  </r>
  <r>
    <x v="76"/>
    <x v="146"/>
    <n v="7"/>
    <x v="13"/>
    <x v="3"/>
  </r>
  <r>
    <x v="76"/>
    <x v="147"/>
    <n v="8.2142857142857135"/>
    <x v="13"/>
    <x v="3"/>
  </r>
  <r>
    <x v="76"/>
    <x v="148"/>
    <n v="7.5384615384615383"/>
    <x v="13"/>
    <x v="3"/>
  </r>
  <r>
    <x v="76"/>
    <x v="149"/>
    <n v="7.5238095238095246"/>
    <x v="13"/>
    <x v="3"/>
  </r>
  <r>
    <x v="76"/>
    <x v="150"/>
    <n v="8.25"/>
    <x v="13"/>
    <x v="3"/>
  </r>
  <r>
    <x v="76"/>
    <x v="151"/>
    <n v="7.6"/>
    <x v="13"/>
    <x v="3"/>
  </r>
  <r>
    <x v="76"/>
    <x v="140"/>
    <n v="7.3076923076923066"/>
    <x v="14"/>
    <x v="3"/>
  </r>
  <r>
    <x v="76"/>
    <x v="141"/>
    <n v="9"/>
    <x v="14"/>
    <x v="3"/>
  </r>
  <r>
    <x v="76"/>
    <x v="142"/>
    <n v="8.6666666666666661"/>
    <x v="14"/>
    <x v="3"/>
  </r>
  <r>
    <x v="76"/>
    <x v="143"/>
    <n v="8"/>
    <x v="14"/>
    <x v="3"/>
  </r>
  <r>
    <x v="76"/>
    <x v="144"/>
    <m/>
    <x v="14"/>
    <x v="3"/>
  </r>
  <r>
    <x v="76"/>
    <x v="145"/>
    <n v="9"/>
    <x v="14"/>
    <x v="3"/>
  </r>
  <r>
    <x v="76"/>
    <x v="146"/>
    <m/>
    <x v="14"/>
    <x v="3"/>
  </r>
  <r>
    <x v="76"/>
    <x v="147"/>
    <n v="8"/>
    <x v="14"/>
    <x v="3"/>
  </r>
  <r>
    <x v="76"/>
    <x v="148"/>
    <n v="7.25"/>
    <x v="14"/>
    <x v="3"/>
  </r>
  <r>
    <x v="76"/>
    <x v="149"/>
    <n v="8"/>
    <x v="14"/>
    <x v="3"/>
  </r>
  <r>
    <x v="76"/>
    <x v="150"/>
    <n v="8"/>
    <x v="14"/>
    <x v="3"/>
  </r>
  <r>
    <x v="76"/>
    <x v="151"/>
    <n v="6.5"/>
    <x v="14"/>
    <x v="3"/>
  </r>
  <r>
    <x v="76"/>
    <x v="140"/>
    <n v="6.903225806451613"/>
    <x v="15"/>
    <x v="3"/>
  </r>
  <r>
    <x v="76"/>
    <x v="141"/>
    <n v="6"/>
    <x v="15"/>
    <x v="3"/>
  </r>
  <r>
    <x v="76"/>
    <x v="142"/>
    <n v="8"/>
    <x v="15"/>
    <x v="3"/>
  </r>
  <r>
    <x v="76"/>
    <x v="143"/>
    <n v="7"/>
    <x v="15"/>
    <x v="3"/>
  </r>
  <r>
    <x v="76"/>
    <x v="144"/>
    <n v="8.25"/>
    <x v="15"/>
    <x v="3"/>
  </r>
  <r>
    <x v="76"/>
    <x v="145"/>
    <n v="8.1"/>
    <x v="15"/>
    <x v="3"/>
  </r>
  <r>
    <x v="76"/>
    <x v="146"/>
    <n v="7.8"/>
    <x v="15"/>
    <x v="3"/>
  </r>
  <r>
    <x v="76"/>
    <x v="147"/>
    <n v="8.0434782608695627"/>
    <x v="15"/>
    <x v="3"/>
  </r>
  <r>
    <x v="76"/>
    <x v="148"/>
    <n v="8.1111111111111107"/>
    <x v="15"/>
    <x v="3"/>
  </r>
  <r>
    <x v="76"/>
    <x v="149"/>
    <n v="7.2"/>
    <x v="15"/>
    <x v="3"/>
  </r>
  <r>
    <x v="76"/>
    <x v="150"/>
    <n v="7.9230769230769242"/>
    <x v="15"/>
    <x v="3"/>
  </r>
  <r>
    <x v="76"/>
    <x v="151"/>
    <m/>
    <x v="15"/>
    <x v="3"/>
  </r>
  <r>
    <x v="76"/>
    <x v="140"/>
    <n v="6.6461538461538465"/>
    <x v="16"/>
    <x v="3"/>
  </r>
  <r>
    <x v="76"/>
    <x v="141"/>
    <n v="7.7083333333333348"/>
    <x v="16"/>
    <x v="3"/>
  </r>
  <r>
    <x v="76"/>
    <x v="142"/>
    <n v="7.04"/>
    <x v="16"/>
    <x v="3"/>
  </r>
  <r>
    <x v="76"/>
    <x v="143"/>
    <n v="6.3478260869565206"/>
    <x v="16"/>
    <x v="3"/>
  </r>
  <r>
    <x v="76"/>
    <x v="144"/>
    <n v="8.384615384615385"/>
    <x v="16"/>
    <x v="3"/>
  </r>
  <r>
    <x v="76"/>
    <x v="145"/>
    <n v="8.618421052631577"/>
    <x v="16"/>
    <x v="3"/>
  </r>
  <r>
    <x v="76"/>
    <x v="146"/>
    <n v="6.9117647058823524"/>
    <x v="16"/>
    <x v="3"/>
  </r>
  <r>
    <x v="76"/>
    <x v="147"/>
    <n v="7.7719298245614041"/>
    <x v="16"/>
    <x v="3"/>
  </r>
  <r>
    <x v="76"/>
    <x v="148"/>
    <n v="7.9428571428571422"/>
    <x v="16"/>
    <x v="3"/>
  </r>
  <r>
    <x v="76"/>
    <x v="149"/>
    <n v="7.4523809523809517"/>
    <x v="16"/>
    <x v="3"/>
  </r>
  <r>
    <x v="76"/>
    <x v="150"/>
    <n v="9.0434782608695645"/>
    <x v="16"/>
    <x v="3"/>
  </r>
  <r>
    <x v="76"/>
    <x v="151"/>
    <n v="8.4"/>
    <x v="16"/>
    <x v="3"/>
  </r>
  <r>
    <x v="77"/>
    <x v="152"/>
    <n v="20.994065281899111"/>
    <x v="0"/>
    <x v="2"/>
  </r>
  <r>
    <x v="77"/>
    <x v="153"/>
    <n v="53.431008902077153"/>
    <x v="0"/>
    <x v="2"/>
  </r>
  <r>
    <x v="77"/>
    <x v="154"/>
    <n v="23.126854599406528"/>
    <x v="0"/>
    <x v="2"/>
  </r>
  <r>
    <x v="77"/>
    <x v="155"/>
    <n v="0.76038575667655783"/>
    <x v="0"/>
    <x v="2"/>
  </r>
  <r>
    <x v="77"/>
    <x v="4"/>
    <n v="1.6876854599406528"/>
    <x v="0"/>
    <x v="2"/>
  </r>
  <r>
    <x v="78"/>
    <x v="156"/>
    <n v="44.083827893175076"/>
    <x v="0"/>
    <x v="2"/>
  </r>
  <r>
    <x v="78"/>
    <x v="157"/>
    <n v="27.114243323442135"/>
    <x v="0"/>
    <x v="2"/>
  </r>
  <r>
    <x v="78"/>
    <x v="158"/>
    <n v="5.0074183976261128"/>
    <x v="0"/>
    <x v="2"/>
  </r>
  <r>
    <x v="78"/>
    <x v="159"/>
    <n v="0.24109792284866469"/>
    <x v="0"/>
    <x v="2"/>
  </r>
  <r>
    <x v="78"/>
    <x v="160"/>
    <n v="3.8204747774480712"/>
    <x v="0"/>
    <x v="2"/>
  </r>
  <r>
    <x v="78"/>
    <x v="161"/>
    <n v="0.55637982195845692"/>
    <x v="0"/>
    <x v="2"/>
  </r>
  <r>
    <x v="78"/>
    <x v="162"/>
    <n v="6.7878338278931754"/>
    <x v="0"/>
    <x v="2"/>
  </r>
  <r>
    <x v="78"/>
    <x v="163"/>
    <n v="6.2870919881305634"/>
    <x v="0"/>
    <x v="2"/>
  </r>
  <r>
    <x v="78"/>
    <x v="164"/>
    <n v="1.0385756676557865"/>
    <x v="0"/>
    <x v="2"/>
  </r>
  <r>
    <x v="78"/>
    <x v="165"/>
    <n v="3.1157270029673589"/>
    <x v="0"/>
    <x v="2"/>
  </r>
  <r>
    <x v="78"/>
    <x v="166"/>
    <n v="1.2982195845697329"/>
    <x v="0"/>
    <x v="2"/>
  </r>
  <r>
    <x v="78"/>
    <x v="4"/>
    <n v="0.64910979228486643"/>
    <x v="0"/>
    <x v="2"/>
  </r>
  <r>
    <x v="79"/>
    <x v="167"/>
    <n v="42.062314540059347"/>
    <x v="0"/>
    <x v="2"/>
  </r>
  <r>
    <x v="79"/>
    <x v="168"/>
    <n v="22.310830860534125"/>
    <x v="0"/>
    <x v="2"/>
  </r>
  <r>
    <x v="79"/>
    <x v="169"/>
    <n v="6.991839762611276"/>
    <x v="0"/>
    <x v="2"/>
  </r>
  <r>
    <x v="79"/>
    <x v="170"/>
    <n v="0.87166172106824924"/>
    <x v="0"/>
    <x v="2"/>
  </r>
  <r>
    <x v="79"/>
    <x v="171"/>
    <n v="22.199554896142434"/>
    <x v="0"/>
    <x v="2"/>
  </r>
  <r>
    <x v="79"/>
    <x v="172"/>
    <n v="0.81602373887240354"/>
    <x v="0"/>
    <x v="2"/>
  </r>
  <r>
    <x v="79"/>
    <x v="4"/>
    <n v="4.7477744807121658"/>
    <x v="0"/>
    <x v="2"/>
  </r>
  <r>
    <x v="80"/>
    <x v="173"/>
    <n v="18.212166172106826"/>
    <x v="0"/>
    <x v="2"/>
  </r>
  <r>
    <x v="80"/>
    <x v="174"/>
    <n v="81.787833827893181"/>
    <x v="0"/>
    <x v="2"/>
  </r>
  <r>
    <x v="80"/>
    <x v="175"/>
    <n v="28.171364985163205"/>
    <x v="0"/>
    <x v="2"/>
  </r>
  <r>
    <x v="80"/>
    <x v="176"/>
    <n v="7.0103857566765582"/>
    <x v="0"/>
    <x v="2"/>
  </r>
  <r>
    <x v="80"/>
    <x v="177"/>
    <n v="27.893175074183976"/>
    <x v="0"/>
    <x v="2"/>
  </r>
  <r>
    <x v="80"/>
    <x v="178"/>
    <n v="6.4725519287833828"/>
    <x v="0"/>
    <x v="2"/>
  </r>
  <r>
    <x v="80"/>
    <x v="179"/>
    <n v="12.240356083086054"/>
    <x v="0"/>
    <x v="2"/>
  </r>
  <r>
    <x v="80"/>
    <x v="180"/>
    <n v="89.873887240356083"/>
    <x v="0"/>
    <x v="2"/>
  </r>
  <r>
    <x v="80"/>
    <x v="181"/>
    <n v="10.126112759643917"/>
    <x v="0"/>
    <x v="2"/>
  </r>
  <r>
    <x v="80"/>
    <x v="182"/>
    <n v="98.775964391691389"/>
    <x v="0"/>
    <x v="2"/>
  </r>
  <r>
    <x v="80"/>
    <x v="183"/>
    <n v="1.2240356083086052"/>
    <x v="0"/>
    <x v="2"/>
  </r>
  <r>
    <x v="80"/>
    <x v="184"/>
    <n v="99.703264094955486"/>
    <x v="0"/>
    <x v="2"/>
  </r>
  <r>
    <x v="80"/>
    <x v="185"/>
    <n v="0.29673590504451036"/>
    <x v="0"/>
    <x v="2"/>
  </r>
  <r>
    <x v="81"/>
    <x v="186"/>
    <n v="99.795994065281903"/>
    <x v="0"/>
    <x v="2"/>
  </r>
  <r>
    <x v="81"/>
    <x v="187"/>
    <n v="0.20400593471810088"/>
    <x v="0"/>
    <x v="2"/>
  </r>
  <r>
    <x v="77"/>
    <x v="152"/>
    <n v="25.244444444444444"/>
    <x v="1"/>
    <x v="2"/>
  </r>
  <r>
    <x v="77"/>
    <x v="153"/>
    <n v="44.355555555555554"/>
    <x v="1"/>
    <x v="2"/>
  </r>
  <r>
    <x v="77"/>
    <x v="154"/>
    <n v="25.777777777777779"/>
    <x v="1"/>
    <x v="2"/>
  </r>
  <r>
    <x v="77"/>
    <x v="155"/>
    <n v="1.4222222222222223"/>
    <x v="1"/>
    <x v="2"/>
  </r>
  <r>
    <x v="77"/>
    <x v="4"/>
    <n v="3.2"/>
    <x v="1"/>
    <x v="2"/>
  </r>
  <r>
    <x v="78"/>
    <x v="156"/>
    <n v="55.37777777777778"/>
    <x v="1"/>
    <x v="2"/>
  </r>
  <r>
    <x v="78"/>
    <x v="157"/>
    <n v="14.222222222222221"/>
    <x v="1"/>
    <x v="2"/>
  </r>
  <r>
    <x v="78"/>
    <x v="158"/>
    <n v="7.3777777777777782"/>
    <x v="1"/>
    <x v="2"/>
  </r>
  <r>
    <x v="78"/>
    <x v="159"/>
    <n v="0.35555555555555557"/>
    <x v="1"/>
    <x v="2"/>
  </r>
  <r>
    <x v="78"/>
    <x v="160"/>
    <n v="6.4888888888888889"/>
    <x v="1"/>
    <x v="2"/>
  </r>
  <r>
    <x v="78"/>
    <x v="161"/>
    <n v="0.62222222222222223"/>
    <x v="1"/>
    <x v="2"/>
  </r>
  <r>
    <x v="78"/>
    <x v="162"/>
    <n v="1.7777777777777777"/>
    <x v="1"/>
    <x v="2"/>
  </r>
  <r>
    <x v="78"/>
    <x v="163"/>
    <n v="10.044444444444444"/>
    <x v="1"/>
    <x v="2"/>
  </r>
  <r>
    <x v="78"/>
    <x v="164"/>
    <n v="0.35555555555555557"/>
    <x v="1"/>
    <x v="2"/>
  </r>
  <r>
    <x v="78"/>
    <x v="165"/>
    <n v="0.26666666666666666"/>
    <x v="1"/>
    <x v="2"/>
  </r>
  <r>
    <x v="78"/>
    <x v="166"/>
    <n v="1.6888888888888889"/>
    <x v="1"/>
    <x v="2"/>
  </r>
  <r>
    <x v="78"/>
    <x v="4"/>
    <n v="1.4222222222222223"/>
    <x v="1"/>
    <x v="2"/>
  </r>
  <r>
    <x v="79"/>
    <x v="167"/>
    <n v="56.533333333333331"/>
    <x v="1"/>
    <x v="2"/>
  </r>
  <r>
    <x v="79"/>
    <x v="168"/>
    <n v="13.155555555555555"/>
    <x v="1"/>
    <x v="2"/>
  </r>
  <r>
    <x v="79"/>
    <x v="169"/>
    <n v="4.5333333333333332"/>
    <x v="1"/>
    <x v="2"/>
  </r>
  <r>
    <x v="79"/>
    <x v="170"/>
    <n v="1.5111111111111111"/>
    <x v="1"/>
    <x v="2"/>
  </r>
  <r>
    <x v="79"/>
    <x v="171"/>
    <n v="20.355555555555554"/>
    <x v="1"/>
    <x v="2"/>
  </r>
  <r>
    <x v="79"/>
    <x v="172"/>
    <n v="0.88888888888888884"/>
    <x v="1"/>
    <x v="2"/>
  </r>
  <r>
    <x v="79"/>
    <x v="4"/>
    <n v="3.0222222222222221"/>
    <x v="1"/>
    <x v="2"/>
  </r>
  <r>
    <x v="80"/>
    <x v="173"/>
    <n v="21.68888888888889"/>
    <x v="1"/>
    <x v="2"/>
  </r>
  <r>
    <x v="80"/>
    <x v="174"/>
    <n v="78.311111111111117"/>
    <x v="1"/>
    <x v="2"/>
  </r>
  <r>
    <x v="80"/>
    <x v="175"/>
    <n v="13.066666666666666"/>
    <x v="1"/>
    <x v="2"/>
  </r>
  <r>
    <x v="80"/>
    <x v="176"/>
    <n v="9.5111111111111111"/>
    <x v="1"/>
    <x v="2"/>
  </r>
  <r>
    <x v="80"/>
    <x v="177"/>
    <n v="30.933333333333334"/>
    <x v="1"/>
    <x v="2"/>
  </r>
  <r>
    <x v="80"/>
    <x v="178"/>
    <n v="13.6"/>
    <x v="1"/>
    <x v="2"/>
  </r>
  <r>
    <x v="80"/>
    <x v="179"/>
    <n v="11.2"/>
    <x v="1"/>
    <x v="2"/>
  </r>
  <r>
    <x v="80"/>
    <x v="180"/>
    <n v="85.333333333333329"/>
    <x v="1"/>
    <x v="2"/>
  </r>
  <r>
    <x v="80"/>
    <x v="181"/>
    <n v="14.666666666666666"/>
    <x v="1"/>
    <x v="2"/>
  </r>
  <r>
    <x v="80"/>
    <x v="182"/>
    <n v="98.933333333333337"/>
    <x v="1"/>
    <x v="2"/>
  </r>
  <r>
    <x v="80"/>
    <x v="183"/>
    <n v="1.0666666666666667"/>
    <x v="1"/>
    <x v="2"/>
  </r>
  <r>
    <x v="80"/>
    <x v="184"/>
    <n v="99.555555555555557"/>
    <x v="1"/>
    <x v="2"/>
  </r>
  <r>
    <x v="80"/>
    <x v="185"/>
    <n v="0.44444444444444442"/>
    <x v="1"/>
    <x v="2"/>
  </r>
  <r>
    <x v="81"/>
    <x v="186"/>
    <n v="99.822222222222223"/>
    <x v="1"/>
    <x v="2"/>
  </r>
  <r>
    <x v="81"/>
    <x v="187"/>
    <n v="0.17777777777777778"/>
    <x v="1"/>
    <x v="2"/>
  </r>
  <r>
    <x v="77"/>
    <x v="152"/>
    <n v="26.684782608695652"/>
    <x v="2"/>
    <x v="2"/>
  </r>
  <r>
    <x v="77"/>
    <x v="153"/>
    <n v="41.467391304347828"/>
    <x v="2"/>
    <x v="2"/>
  </r>
  <r>
    <x v="77"/>
    <x v="154"/>
    <n v="31.032608695652176"/>
    <x v="2"/>
    <x v="2"/>
  </r>
  <r>
    <x v="77"/>
    <x v="155"/>
    <n v="0.32608695652173914"/>
    <x v="2"/>
    <x v="2"/>
  </r>
  <r>
    <x v="77"/>
    <x v="4"/>
    <n v="0.4891304347826087"/>
    <x v="2"/>
    <x v="2"/>
  </r>
  <r>
    <x v="78"/>
    <x v="156"/>
    <n v="26.25"/>
    <x v="2"/>
    <x v="2"/>
  </r>
  <r>
    <x v="78"/>
    <x v="157"/>
    <n v="31.684782608695652"/>
    <x v="2"/>
    <x v="2"/>
  </r>
  <r>
    <x v="78"/>
    <x v="158"/>
    <n v="6.0326086956521738"/>
    <x v="2"/>
    <x v="2"/>
  </r>
  <r>
    <x v="78"/>
    <x v="159"/>
    <n v="5.434782608695652E-2"/>
    <x v="2"/>
    <x v="2"/>
  </r>
  <r>
    <x v="78"/>
    <x v="160"/>
    <n v="3.8043478260869565"/>
    <x v="2"/>
    <x v="2"/>
  </r>
  <r>
    <x v="78"/>
    <x v="161"/>
    <n v="0.21739130434782608"/>
    <x v="2"/>
    <x v="2"/>
  </r>
  <r>
    <x v="78"/>
    <x v="162"/>
    <n v="13.858695652173912"/>
    <x v="2"/>
    <x v="2"/>
  </r>
  <r>
    <x v="78"/>
    <x v="163"/>
    <n v="6.25"/>
    <x v="2"/>
    <x v="2"/>
  </r>
  <r>
    <x v="78"/>
    <x v="164"/>
    <n v="2.1739130434782608"/>
    <x v="2"/>
    <x v="2"/>
  </r>
  <r>
    <x v="78"/>
    <x v="165"/>
    <n v="6.7391304347826084"/>
    <x v="2"/>
    <x v="2"/>
  </r>
  <r>
    <x v="78"/>
    <x v="166"/>
    <n v="2.2282608695652173"/>
    <x v="2"/>
    <x v="2"/>
  </r>
  <r>
    <x v="78"/>
    <x v="4"/>
    <n v="0.70652173913043481"/>
    <x v="2"/>
    <x v="2"/>
  </r>
  <r>
    <x v="79"/>
    <x v="167"/>
    <n v="22.717391304347824"/>
    <x v="2"/>
    <x v="2"/>
  </r>
  <r>
    <x v="79"/>
    <x v="168"/>
    <n v="23.260869565217391"/>
    <x v="2"/>
    <x v="2"/>
  </r>
  <r>
    <x v="79"/>
    <x v="169"/>
    <n v="9.2391304347826093"/>
    <x v="2"/>
    <x v="2"/>
  </r>
  <r>
    <x v="79"/>
    <x v="170"/>
    <n v="0.4891304347826087"/>
    <x v="2"/>
    <x v="2"/>
  </r>
  <r>
    <x v="79"/>
    <x v="171"/>
    <n v="37.010869565217391"/>
    <x v="2"/>
    <x v="2"/>
  </r>
  <r>
    <x v="79"/>
    <x v="172"/>
    <n v="1.576086956521739"/>
    <x v="2"/>
    <x v="2"/>
  </r>
  <r>
    <x v="79"/>
    <x v="4"/>
    <n v="5.7065217391304346"/>
    <x v="2"/>
    <x v="2"/>
  </r>
  <r>
    <x v="80"/>
    <x v="173"/>
    <n v="23.586956521739129"/>
    <x v="2"/>
    <x v="2"/>
  </r>
  <r>
    <x v="80"/>
    <x v="174"/>
    <n v="76.413043478260875"/>
    <x v="2"/>
    <x v="2"/>
  </r>
  <r>
    <x v="80"/>
    <x v="175"/>
    <n v="34.782608695652172"/>
    <x v="2"/>
    <x v="2"/>
  </r>
  <r>
    <x v="80"/>
    <x v="176"/>
    <n v="3.5869565217391304"/>
    <x v="2"/>
    <x v="2"/>
  </r>
  <r>
    <x v="80"/>
    <x v="177"/>
    <n v="23.913043478260871"/>
    <x v="2"/>
    <x v="2"/>
  </r>
  <r>
    <x v="80"/>
    <x v="178"/>
    <n v="1.7934782608695652"/>
    <x v="2"/>
    <x v="2"/>
  </r>
  <r>
    <x v="80"/>
    <x v="179"/>
    <n v="12.336956521739131"/>
    <x v="2"/>
    <x v="2"/>
  </r>
  <r>
    <x v="80"/>
    <x v="180"/>
    <n v="93.206521739130437"/>
    <x v="2"/>
    <x v="2"/>
  </r>
  <r>
    <x v="80"/>
    <x v="181"/>
    <n v="6.7934782608695654"/>
    <x v="2"/>
    <x v="2"/>
  </r>
  <r>
    <x v="80"/>
    <x v="182"/>
    <n v="99.510869565217391"/>
    <x v="2"/>
    <x v="2"/>
  </r>
  <r>
    <x v="80"/>
    <x v="183"/>
    <n v="0.4891304347826087"/>
    <x v="2"/>
    <x v="2"/>
  </r>
  <r>
    <x v="80"/>
    <x v="184"/>
    <n v="99.782608695652172"/>
    <x v="2"/>
    <x v="2"/>
  </r>
  <r>
    <x v="80"/>
    <x v="185"/>
    <n v="0.21739130434782608"/>
    <x v="2"/>
    <x v="2"/>
  </r>
  <r>
    <x v="81"/>
    <x v="186"/>
    <n v="99.836956521739125"/>
    <x v="2"/>
    <x v="2"/>
  </r>
  <r>
    <x v="81"/>
    <x v="187"/>
    <n v="0.16304347826086957"/>
    <x v="2"/>
    <x v="2"/>
  </r>
  <r>
    <x v="77"/>
    <x v="152"/>
    <n v="10.28169014084507"/>
    <x v="3"/>
    <x v="2"/>
  </r>
  <r>
    <x v="77"/>
    <x v="153"/>
    <n v="71.83098591549296"/>
    <x v="3"/>
    <x v="2"/>
  </r>
  <r>
    <x v="77"/>
    <x v="154"/>
    <n v="14.788732394366198"/>
    <x v="3"/>
    <x v="2"/>
  </r>
  <r>
    <x v="77"/>
    <x v="155"/>
    <n v="0.42253521126760563"/>
    <x v="3"/>
    <x v="2"/>
  </r>
  <r>
    <x v="77"/>
    <x v="4"/>
    <n v="2.676056338028169"/>
    <x v="3"/>
    <x v="2"/>
  </r>
  <r>
    <x v="78"/>
    <x v="156"/>
    <n v="64.929577464788736"/>
    <x v="3"/>
    <x v="2"/>
  </r>
  <r>
    <x v="78"/>
    <x v="157"/>
    <n v="19.014084507042252"/>
    <x v="3"/>
    <x v="2"/>
  </r>
  <r>
    <x v="78"/>
    <x v="158"/>
    <n v="1.8309859154929577"/>
    <x v="3"/>
    <x v="2"/>
  </r>
  <r>
    <x v="78"/>
    <x v="159"/>
    <n v="0.28169014084507044"/>
    <x v="3"/>
    <x v="2"/>
  </r>
  <r>
    <x v="78"/>
    <x v="160"/>
    <n v="3.23943661971831"/>
    <x v="3"/>
    <x v="2"/>
  </r>
  <r>
    <x v="78"/>
    <x v="161"/>
    <n v="0.28169014084507044"/>
    <x v="3"/>
    <x v="2"/>
  </r>
  <r>
    <x v="78"/>
    <x v="162"/>
    <n v="3.943661971830986"/>
    <x v="3"/>
    <x v="2"/>
  </r>
  <r>
    <x v="78"/>
    <x v="163"/>
    <n v="4.507042253521127"/>
    <x v="3"/>
    <x v="2"/>
  </r>
  <r>
    <x v="78"/>
    <x v="164"/>
    <n v="0.70422535211267601"/>
    <x v="3"/>
    <x v="2"/>
  </r>
  <r>
    <x v="78"/>
    <x v="165"/>
    <n v="0.9859154929577465"/>
    <x v="3"/>
    <x v="2"/>
  </r>
  <r>
    <x v="78"/>
    <x v="166"/>
    <n v="0.28169014084507044"/>
    <x v="3"/>
    <x v="2"/>
  </r>
  <r>
    <x v="78"/>
    <x v="4"/>
    <n v="0"/>
    <x v="3"/>
    <x v="2"/>
  </r>
  <r>
    <x v="79"/>
    <x v="167"/>
    <n v="63.239436619718312"/>
    <x v="3"/>
    <x v="2"/>
  </r>
  <r>
    <x v="79"/>
    <x v="168"/>
    <n v="14.366197183098592"/>
    <x v="3"/>
    <x v="2"/>
  </r>
  <r>
    <x v="79"/>
    <x v="169"/>
    <n v="4.507042253521127"/>
    <x v="3"/>
    <x v="2"/>
  </r>
  <r>
    <x v="79"/>
    <x v="170"/>
    <n v="1.267605633802817"/>
    <x v="3"/>
    <x v="2"/>
  </r>
  <r>
    <x v="79"/>
    <x v="171"/>
    <n v="10.56338028169014"/>
    <x v="3"/>
    <x v="2"/>
  </r>
  <r>
    <x v="79"/>
    <x v="172"/>
    <n v="0.56338028169014087"/>
    <x v="3"/>
    <x v="2"/>
  </r>
  <r>
    <x v="79"/>
    <x v="4"/>
    <n v="5.492957746478873"/>
    <x v="3"/>
    <x v="2"/>
  </r>
  <r>
    <x v="80"/>
    <x v="173"/>
    <n v="12.112676056338028"/>
    <x v="3"/>
    <x v="2"/>
  </r>
  <r>
    <x v="80"/>
    <x v="174"/>
    <n v="87.887323943661968"/>
    <x v="3"/>
    <x v="2"/>
  </r>
  <r>
    <x v="80"/>
    <x v="175"/>
    <n v="11.971830985915492"/>
    <x v="3"/>
    <x v="2"/>
  </r>
  <r>
    <x v="80"/>
    <x v="176"/>
    <n v="3.943661971830986"/>
    <x v="3"/>
    <x v="2"/>
  </r>
  <r>
    <x v="80"/>
    <x v="177"/>
    <n v="46.901408450704224"/>
    <x v="3"/>
    <x v="2"/>
  </r>
  <r>
    <x v="80"/>
    <x v="178"/>
    <n v="6.47887323943662"/>
    <x v="3"/>
    <x v="2"/>
  </r>
  <r>
    <x v="80"/>
    <x v="179"/>
    <n v="18.591549295774648"/>
    <x v="3"/>
    <x v="2"/>
  </r>
  <r>
    <x v="80"/>
    <x v="180"/>
    <n v="85.633802816901408"/>
    <x v="3"/>
    <x v="2"/>
  </r>
  <r>
    <x v="80"/>
    <x v="181"/>
    <n v="14.366197183098592"/>
    <x v="3"/>
    <x v="2"/>
  </r>
  <r>
    <x v="80"/>
    <x v="182"/>
    <n v="98.873239436619713"/>
    <x v="3"/>
    <x v="2"/>
  </r>
  <r>
    <x v="80"/>
    <x v="183"/>
    <n v="1.1267605633802817"/>
    <x v="3"/>
    <x v="2"/>
  </r>
  <r>
    <x v="80"/>
    <x v="184"/>
    <n v="100"/>
    <x v="3"/>
    <x v="2"/>
  </r>
  <r>
    <x v="80"/>
    <x v="185"/>
    <n v="0"/>
    <x v="3"/>
    <x v="2"/>
  </r>
  <r>
    <x v="81"/>
    <x v="186"/>
    <n v="100"/>
    <x v="3"/>
    <x v="2"/>
  </r>
  <r>
    <x v="81"/>
    <x v="187"/>
    <n v="0"/>
    <x v="3"/>
    <x v="2"/>
  </r>
  <r>
    <x v="77"/>
    <x v="152"/>
    <n v="10.579710144927537"/>
    <x v="4"/>
    <x v="2"/>
  </r>
  <r>
    <x v="77"/>
    <x v="153"/>
    <n v="77.246376811594203"/>
    <x v="4"/>
    <x v="2"/>
  </r>
  <r>
    <x v="77"/>
    <x v="154"/>
    <n v="10.289855072463768"/>
    <x v="4"/>
    <x v="2"/>
  </r>
  <r>
    <x v="77"/>
    <x v="155"/>
    <n v="0.86956521739130432"/>
    <x v="4"/>
    <x v="2"/>
  </r>
  <r>
    <x v="77"/>
    <x v="4"/>
    <n v="1.0144927536231885"/>
    <x v="4"/>
    <x v="2"/>
  </r>
  <r>
    <x v="78"/>
    <x v="156"/>
    <n v="31.594202898550726"/>
    <x v="4"/>
    <x v="2"/>
  </r>
  <r>
    <x v="78"/>
    <x v="157"/>
    <n v="56.811594202898547"/>
    <x v="4"/>
    <x v="2"/>
  </r>
  <r>
    <x v="78"/>
    <x v="158"/>
    <n v="2.0289855072463769"/>
    <x v="4"/>
    <x v="2"/>
  </r>
  <r>
    <x v="78"/>
    <x v="159"/>
    <n v="0.43478260869565216"/>
    <x v="4"/>
    <x v="2"/>
  </r>
  <r>
    <x v="78"/>
    <x v="160"/>
    <n v="1.4492753623188406"/>
    <x v="4"/>
    <x v="2"/>
  </r>
  <r>
    <x v="78"/>
    <x v="161"/>
    <n v="0.72463768115942029"/>
    <x v="4"/>
    <x v="2"/>
  </r>
  <r>
    <x v="78"/>
    <x v="162"/>
    <n v="1.4492753623188406"/>
    <x v="4"/>
    <x v="2"/>
  </r>
  <r>
    <x v="78"/>
    <x v="163"/>
    <n v="3.9130434782608696"/>
    <x v="4"/>
    <x v="2"/>
  </r>
  <r>
    <x v="78"/>
    <x v="164"/>
    <n v="0.28985507246376813"/>
    <x v="4"/>
    <x v="2"/>
  </r>
  <r>
    <x v="78"/>
    <x v="165"/>
    <n v="0.86956521739130432"/>
    <x v="4"/>
    <x v="2"/>
  </r>
  <r>
    <x v="78"/>
    <x v="166"/>
    <n v="0.14492753623188406"/>
    <x v="4"/>
    <x v="2"/>
  </r>
  <r>
    <x v="78"/>
    <x v="4"/>
    <n v="0.28985507246376813"/>
    <x v="4"/>
    <x v="2"/>
  </r>
  <r>
    <x v="79"/>
    <x v="167"/>
    <n v="24.927536231884059"/>
    <x v="4"/>
    <x v="2"/>
  </r>
  <r>
    <x v="79"/>
    <x v="168"/>
    <n v="51.884057971014492"/>
    <x v="4"/>
    <x v="2"/>
  </r>
  <r>
    <x v="79"/>
    <x v="169"/>
    <n v="10.289855072463768"/>
    <x v="4"/>
    <x v="2"/>
  </r>
  <r>
    <x v="79"/>
    <x v="170"/>
    <n v="0.57971014492753625"/>
    <x v="4"/>
    <x v="2"/>
  </r>
  <r>
    <x v="79"/>
    <x v="171"/>
    <n v="7.2463768115942031"/>
    <x v="4"/>
    <x v="2"/>
  </r>
  <r>
    <x v="79"/>
    <x v="172"/>
    <n v="0"/>
    <x v="4"/>
    <x v="2"/>
  </r>
  <r>
    <x v="79"/>
    <x v="4"/>
    <n v="5.0724637681159424"/>
    <x v="4"/>
    <x v="2"/>
  </r>
  <r>
    <x v="80"/>
    <x v="173"/>
    <n v="7.6811594202898554"/>
    <x v="4"/>
    <x v="2"/>
  </r>
  <r>
    <x v="80"/>
    <x v="174"/>
    <n v="92.318840579710141"/>
    <x v="4"/>
    <x v="2"/>
  </r>
  <r>
    <x v="80"/>
    <x v="175"/>
    <n v="60.289855072463766"/>
    <x v="4"/>
    <x v="2"/>
  </r>
  <r>
    <x v="80"/>
    <x v="176"/>
    <n v="14.202898550724637"/>
    <x v="4"/>
    <x v="2"/>
  </r>
  <r>
    <x v="80"/>
    <x v="177"/>
    <n v="9.420289855072463"/>
    <x v="4"/>
    <x v="2"/>
  </r>
  <r>
    <x v="80"/>
    <x v="178"/>
    <n v="2.318840579710145"/>
    <x v="4"/>
    <x v="2"/>
  </r>
  <r>
    <x v="80"/>
    <x v="179"/>
    <n v="6.0869565217391308"/>
    <x v="4"/>
    <x v="2"/>
  </r>
  <r>
    <x v="80"/>
    <x v="180"/>
    <n v="94.347826086956516"/>
    <x v="4"/>
    <x v="2"/>
  </r>
  <r>
    <x v="80"/>
    <x v="181"/>
    <n v="5.6521739130434785"/>
    <x v="4"/>
    <x v="2"/>
  </r>
  <r>
    <x v="80"/>
    <x v="182"/>
    <n v="97.681159420289859"/>
    <x v="4"/>
    <x v="2"/>
  </r>
  <r>
    <x v="80"/>
    <x v="183"/>
    <n v="2.318840579710145"/>
    <x v="4"/>
    <x v="2"/>
  </r>
  <r>
    <x v="80"/>
    <x v="184"/>
    <n v="99.565217391304344"/>
    <x v="4"/>
    <x v="2"/>
  </r>
  <r>
    <x v="80"/>
    <x v="185"/>
    <n v="0.43478260869565216"/>
    <x v="4"/>
    <x v="2"/>
  </r>
  <r>
    <x v="81"/>
    <x v="186"/>
    <n v="99.85507246376811"/>
    <x v="4"/>
    <x v="2"/>
  </r>
  <r>
    <x v="81"/>
    <x v="187"/>
    <n v="0.14492753623188406"/>
    <x v="4"/>
    <x v="2"/>
  </r>
  <r>
    <x v="77"/>
    <x v="152"/>
    <n v="10.256410256410257"/>
    <x v="5"/>
    <x v="2"/>
  </r>
  <r>
    <x v="77"/>
    <x v="153"/>
    <n v="78.974358974358978"/>
    <x v="5"/>
    <x v="2"/>
  </r>
  <r>
    <x v="77"/>
    <x v="154"/>
    <n v="9.2307692307692299"/>
    <x v="5"/>
    <x v="2"/>
  </r>
  <r>
    <x v="77"/>
    <x v="155"/>
    <n v="1.0256410256410255"/>
    <x v="5"/>
    <x v="2"/>
  </r>
  <r>
    <x v="77"/>
    <x v="4"/>
    <n v="0.51282051282051277"/>
    <x v="5"/>
    <x v="2"/>
  </r>
  <r>
    <x v="78"/>
    <x v="156"/>
    <n v="31.282051282051281"/>
    <x v="5"/>
    <x v="2"/>
  </r>
  <r>
    <x v="78"/>
    <x v="157"/>
    <n v="56.92307692307692"/>
    <x v="5"/>
    <x v="2"/>
  </r>
  <r>
    <x v="78"/>
    <x v="158"/>
    <n v="0.51282051282051277"/>
    <x v="5"/>
    <x v="2"/>
  </r>
  <r>
    <x v="78"/>
    <x v="159"/>
    <n v="0.51282051282051277"/>
    <x v="5"/>
    <x v="2"/>
  </r>
  <r>
    <x v="78"/>
    <x v="160"/>
    <n v="1.0256410256410255"/>
    <x v="5"/>
    <x v="2"/>
  </r>
  <r>
    <x v="78"/>
    <x v="161"/>
    <n v="1.0256410256410255"/>
    <x v="5"/>
    <x v="2"/>
  </r>
  <r>
    <x v="78"/>
    <x v="162"/>
    <n v="1.0256410256410255"/>
    <x v="5"/>
    <x v="2"/>
  </r>
  <r>
    <x v="78"/>
    <x v="163"/>
    <n v="5.1282051282051286"/>
    <x v="5"/>
    <x v="2"/>
  </r>
  <r>
    <x v="78"/>
    <x v="164"/>
    <n v="0.51282051282051277"/>
    <x v="5"/>
    <x v="2"/>
  </r>
  <r>
    <x v="78"/>
    <x v="165"/>
    <n v="2.0512820512820511"/>
    <x v="5"/>
    <x v="2"/>
  </r>
  <r>
    <x v="78"/>
    <x v="166"/>
    <n v="0"/>
    <x v="5"/>
    <x v="2"/>
  </r>
  <r>
    <x v="78"/>
    <x v="4"/>
    <n v="0"/>
    <x v="5"/>
    <x v="2"/>
  </r>
  <r>
    <x v="79"/>
    <x v="167"/>
    <n v="23.589743589743591"/>
    <x v="5"/>
    <x v="2"/>
  </r>
  <r>
    <x v="79"/>
    <x v="168"/>
    <n v="58.974358974358971"/>
    <x v="5"/>
    <x v="2"/>
  </r>
  <r>
    <x v="79"/>
    <x v="169"/>
    <n v="11.282051282051283"/>
    <x v="5"/>
    <x v="2"/>
  </r>
  <r>
    <x v="79"/>
    <x v="170"/>
    <n v="0"/>
    <x v="5"/>
    <x v="2"/>
  </r>
  <r>
    <x v="79"/>
    <x v="171"/>
    <n v="1.0256410256410255"/>
    <x v="5"/>
    <x v="2"/>
  </r>
  <r>
    <x v="79"/>
    <x v="172"/>
    <n v="0"/>
    <x v="5"/>
    <x v="2"/>
  </r>
  <r>
    <x v="79"/>
    <x v="4"/>
    <n v="5.1282051282051286"/>
    <x v="5"/>
    <x v="2"/>
  </r>
  <r>
    <x v="80"/>
    <x v="173"/>
    <n v="8.7179487179487172"/>
    <x v="5"/>
    <x v="2"/>
  </r>
  <r>
    <x v="80"/>
    <x v="174"/>
    <n v="91.282051282051285"/>
    <x v="5"/>
    <x v="2"/>
  </r>
  <r>
    <x v="80"/>
    <x v="175"/>
    <n v="63.07692307692308"/>
    <x v="5"/>
    <x v="2"/>
  </r>
  <r>
    <x v="80"/>
    <x v="176"/>
    <n v="13.846153846153847"/>
    <x v="5"/>
    <x v="2"/>
  </r>
  <r>
    <x v="80"/>
    <x v="177"/>
    <n v="10.76923076923077"/>
    <x v="5"/>
    <x v="2"/>
  </r>
  <r>
    <x v="80"/>
    <x v="178"/>
    <n v="3.5897435897435899"/>
    <x v="5"/>
    <x v="2"/>
  </r>
  <r>
    <x v="80"/>
    <x v="179"/>
    <n v="0"/>
    <x v="5"/>
    <x v="2"/>
  </r>
  <r>
    <x v="80"/>
    <x v="180"/>
    <n v="95.384615384615387"/>
    <x v="5"/>
    <x v="2"/>
  </r>
  <r>
    <x v="80"/>
    <x v="181"/>
    <n v="4.615384615384615"/>
    <x v="5"/>
    <x v="2"/>
  </r>
  <r>
    <x v="80"/>
    <x v="182"/>
    <n v="95.897435897435898"/>
    <x v="5"/>
    <x v="2"/>
  </r>
  <r>
    <x v="80"/>
    <x v="183"/>
    <n v="4.1025641025641022"/>
    <x v="5"/>
    <x v="2"/>
  </r>
  <r>
    <x v="80"/>
    <x v="184"/>
    <n v="100"/>
    <x v="5"/>
    <x v="2"/>
  </r>
  <r>
    <x v="80"/>
    <x v="185"/>
    <n v="0"/>
    <x v="5"/>
    <x v="2"/>
  </r>
  <r>
    <x v="81"/>
    <x v="186"/>
    <n v="99.487179487179489"/>
    <x v="5"/>
    <x v="2"/>
  </r>
  <r>
    <x v="81"/>
    <x v="187"/>
    <n v="0.51282051282051277"/>
    <x v="5"/>
    <x v="2"/>
  </r>
  <r>
    <x v="77"/>
    <x v="152"/>
    <n v="14.049586776859504"/>
    <x v="6"/>
    <x v="2"/>
  </r>
  <r>
    <x v="77"/>
    <x v="153"/>
    <n v="71.900826446280988"/>
    <x v="6"/>
    <x v="2"/>
  </r>
  <r>
    <x v="77"/>
    <x v="154"/>
    <n v="12.396694214876034"/>
    <x v="6"/>
    <x v="2"/>
  </r>
  <r>
    <x v="77"/>
    <x v="155"/>
    <n v="0.82644628099173556"/>
    <x v="6"/>
    <x v="2"/>
  </r>
  <r>
    <x v="77"/>
    <x v="4"/>
    <n v="0.82644628099173556"/>
    <x v="6"/>
    <x v="2"/>
  </r>
  <r>
    <x v="78"/>
    <x v="156"/>
    <n v="29.75206611570248"/>
    <x v="6"/>
    <x v="2"/>
  </r>
  <r>
    <x v="78"/>
    <x v="157"/>
    <n v="54.545454545454547"/>
    <x v="6"/>
    <x v="2"/>
  </r>
  <r>
    <x v="78"/>
    <x v="158"/>
    <n v="3.3057851239669422"/>
    <x v="6"/>
    <x v="2"/>
  </r>
  <r>
    <x v="78"/>
    <x v="159"/>
    <n v="0"/>
    <x v="6"/>
    <x v="2"/>
  </r>
  <r>
    <x v="78"/>
    <x v="160"/>
    <n v="1.6528925619834711"/>
    <x v="6"/>
    <x v="2"/>
  </r>
  <r>
    <x v="78"/>
    <x v="161"/>
    <n v="0.82644628099173556"/>
    <x v="6"/>
    <x v="2"/>
  </r>
  <r>
    <x v="78"/>
    <x v="162"/>
    <n v="3.3057851239669422"/>
    <x v="6"/>
    <x v="2"/>
  </r>
  <r>
    <x v="78"/>
    <x v="163"/>
    <n v="4.9586776859504136"/>
    <x v="6"/>
    <x v="2"/>
  </r>
  <r>
    <x v="78"/>
    <x v="164"/>
    <n v="0"/>
    <x v="6"/>
    <x v="2"/>
  </r>
  <r>
    <x v="78"/>
    <x v="165"/>
    <n v="0.82644628099173556"/>
    <x v="6"/>
    <x v="2"/>
  </r>
  <r>
    <x v="78"/>
    <x v="166"/>
    <n v="0.82644628099173556"/>
    <x v="6"/>
    <x v="2"/>
  </r>
  <r>
    <x v="78"/>
    <x v="4"/>
    <n v="0"/>
    <x v="6"/>
    <x v="2"/>
  </r>
  <r>
    <x v="79"/>
    <x v="167"/>
    <n v="25.619834710743802"/>
    <x v="6"/>
    <x v="2"/>
  </r>
  <r>
    <x v="79"/>
    <x v="168"/>
    <n v="47.107438016528924"/>
    <x v="6"/>
    <x v="2"/>
  </r>
  <r>
    <x v="79"/>
    <x v="169"/>
    <n v="2.4793388429752068"/>
    <x v="6"/>
    <x v="2"/>
  </r>
  <r>
    <x v="79"/>
    <x v="170"/>
    <n v="0"/>
    <x v="6"/>
    <x v="2"/>
  </r>
  <r>
    <x v="79"/>
    <x v="171"/>
    <n v="18.181818181818183"/>
    <x v="6"/>
    <x v="2"/>
  </r>
  <r>
    <x v="79"/>
    <x v="172"/>
    <n v="0"/>
    <x v="6"/>
    <x v="2"/>
  </r>
  <r>
    <x v="79"/>
    <x v="4"/>
    <n v="6.6115702479338845"/>
    <x v="6"/>
    <x v="2"/>
  </r>
  <r>
    <x v="80"/>
    <x v="173"/>
    <n v="11.570247933884298"/>
    <x v="6"/>
    <x v="2"/>
  </r>
  <r>
    <x v="80"/>
    <x v="174"/>
    <n v="88.429752066115697"/>
    <x v="6"/>
    <x v="2"/>
  </r>
  <r>
    <x v="80"/>
    <x v="175"/>
    <n v="57.02479338842975"/>
    <x v="6"/>
    <x v="2"/>
  </r>
  <r>
    <x v="80"/>
    <x v="176"/>
    <n v="18.181818181818183"/>
    <x v="6"/>
    <x v="2"/>
  </r>
  <r>
    <x v="80"/>
    <x v="177"/>
    <n v="5.785123966942149"/>
    <x v="6"/>
    <x v="2"/>
  </r>
  <r>
    <x v="80"/>
    <x v="178"/>
    <n v="1.6528925619834711"/>
    <x v="6"/>
    <x v="2"/>
  </r>
  <r>
    <x v="80"/>
    <x v="179"/>
    <n v="5.785123966942149"/>
    <x v="6"/>
    <x v="2"/>
  </r>
  <r>
    <x v="80"/>
    <x v="180"/>
    <n v="97.52066115702479"/>
    <x v="6"/>
    <x v="2"/>
  </r>
  <r>
    <x v="80"/>
    <x v="181"/>
    <n v="2.4793388429752068"/>
    <x v="6"/>
    <x v="2"/>
  </r>
  <r>
    <x v="80"/>
    <x v="182"/>
    <n v="97.52066115702479"/>
    <x v="6"/>
    <x v="2"/>
  </r>
  <r>
    <x v="80"/>
    <x v="183"/>
    <n v="2.4793388429752068"/>
    <x v="6"/>
    <x v="2"/>
  </r>
  <r>
    <x v="80"/>
    <x v="184"/>
    <n v="98.347107438016522"/>
    <x v="6"/>
    <x v="2"/>
  </r>
  <r>
    <x v="80"/>
    <x v="185"/>
    <n v="1.6528925619834711"/>
    <x v="6"/>
    <x v="2"/>
  </r>
  <r>
    <x v="81"/>
    <x v="186"/>
    <n v="100"/>
    <x v="6"/>
    <x v="2"/>
  </r>
  <r>
    <x v="81"/>
    <x v="187"/>
    <n v="0"/>
    <x v="6"/>
    <x v="2"/>
  </r>
  <r>
    <x v="77"/>
    <x v="152"/>
    <n v="12.437810945273633"/>
    <x v="7"/>
    <x v="2"/>
  </r>
  <r>
    <x v="77"/>
    <x v="153"/>
    <n v="75.124378109452735"/>
    <x v="7"/>
    <x v="2"/>
  </r>
  <r>
    <x v="77"/>
    <x v="154"/>
    <n v="9.4527363184079594"/>
    <x v="7"/>
    <x v="2"/>
  </r>
  <r>
    <x v="77"/>
    <x v="155"/>
    <n v="0.99502487562189057"/>
    <x v="7"/>
    <x v="2"/>
  </r>
  <r>
    <x v="77"/>
    <x v="4"/>
    <n v="1.9900497512437811"/>
    <x v="7"/>
    <x v="2"/>
  </r>
  <r>
    <x v="78"/>
    <x v="156"/>
    <n v="32.835820895522389"/>
    <x v="7"/>
    <x v="2"/>
  </r>
  <r>
    <x v="78"/>
    <x v="157"/>
    <n v="54.228855721393032"/>
    <x v="7"/>
    <x v="2"/>
  </r>
  <r>
    <x v="78"/>
    <x v="158"/>
    <n v="1.9900497512437811"/>
    <x v="7"/>
    <x v="2"/>
  </r>
  <r>
    <x v="78"/>
    <x v="159"/>
    <n v="0"/>
    <x v="7"/>
    <x v="2"/>
  </r>
  <r>
    <x v="78"/>
    <x v="160"/>
    <n v="1.9900497512437811"/>
    <x v="7"/>
    <x v="2"/>
  </r>
  <r>
    <x v="78"/>
    <x v="161"/>
    <n v="0.99502487562189057"/>
    <x v="7"/>
    <x v="2"/>
  </r>
  <r>
    <x v="78"/>
    <x v="162"/>
    <n v="1.4925373134328359"/>
    <x v="7"/>
    <x v="2"/>
  </r>
  <r>
    <x v="78"/>
    <x v="163"/>
    <n v="5.4726368159203984"/>
    <x v="7"/>
    <x v="2"/>
  </r>
  <r>
    <x v="78"/>
    <x v="164"/>
    <n v="0.49751243781094528"/>
    <x v="7"/>
    <x v="2"/>
  </r>
  <r>
    <x v="78"/>
    <x v="165"/>
    <n v="0.49751243781094528"/>
    <x v="7"/>
    <x v="2"/>
  </r>
  <r>
    <x v="78"/>
    <x v="166"/>
    <n v="0"/>
    <x v="7"/>
    <x v="2"/>
  </r>
  <r>
    <x v="78"/>
    <x v="4"/>
    <n v="0"/>
    <x v="7"/>
    <x v="2"/>
  </r>
  <r>
    <x v="79"/>
    <x v="167"/>
    <n v="32.338308457711442"/>
    <x v="7"/>
    <x v="2"/>
  </r>
  <r>
    <x v="79"/>
    <x v="168"/>
    <n v="49.75124378109453"/>
    <x v="7"/>
    <x v="2"/>
  </r>
  <r>
    <x v="79"/>
    <x v="169"/>
    <n v="5.9701492537313436"/>
    <x v="7"/>
    <x v="2"/>
  </r>
  <r>
    <x v="79"/>
    <x v="170"/>
    <n v="0.49751243781094528"/>
    <x v="7"/>
    <x v="2"/>
  </r>
  <r>
    <x v="79"/>
    <x v="171"/>
    <n v="6.9651741293532341"/>
    <x v="7"/>
    <x v="2"/>
  </r>
  <r>
    <x v="79"/>
    <x v="172"/>
    <n v="0"/>
    <x v="7"/>
    <x v="2"/>
  </r>
  <r>
    <x v="79"/>
    <x v="4"/>
    <n v="4.4776119402985071"/>
    <x v="7"/>
    <x v="2"/>
  </r>
  <r>
    <x v="80"/>
    <x v="173"/>
    <n v="9.9502487562189046"/>
    <x v="7"/>
    <x v="2"/>
  </r>
  <r>
    <x v="80"/>
    <x v="174"/>
    <n v="90.049751243781088"/>
    <x v="7"/>
    <x v="2"/>
  </r>
  <r>
    <x v="80"/>
    <x v="175"/>
    <n v="56.71641791044776"/>
    <x v="7"/>
    <x v="2"/>
  </r>
  <r>
    <x v="80"/>
    <x v="176"/>
    <n v="17.910447761194028"/>
    <x v="7"/>
    <x v="2"/>
  </r>
  <r>
    <x v="80"/>
    <x v="177"/>
    <n v="6.9651741293532341"/>
    <x v="7"/>
    <x v="2"/>
  </r>
  <r>
    <x v="80"/>
    <x v="178"/>
    <n v="0"/>
    <x v="7"/>
    <x v="2"/>
  </r>
  <r>
    <x v="80"/>
    <x v="179"/>
    <n v="8.4577114427860689"/>
    <x v="7"/>
    <x v="2"/>
  </r>
  <r>
    <x v="80"/>
    <x v="180"/>
    <n v="96.019900497512438"/>
    <x v="7"/>
    <x v="2"/>
  </r>
  <r>
    <x v="80"/>
    <x v="181"/>
    <n v="3.9800995024875623"/>
    <x v="7"/>
    <x v="2"/>
  </r>
  <r>
    <x v="80"/>
    <x v="182"/>
    <n v="99.50248756218906"/>
    <x v="7"/>
    <x v="2"/>
  </r>
  <r>
    <x v="80"/>
    <x v="183"/>
    <n v="0.49751243781094528"/>
    <x v="7"/>
    <x v="2"/>
  </r>
  <r>
    <x v="80"/>
    <x v="184"/>
    <n v="100"/>
    <x v="7"/>
    <x v="2"/>
  </r>
  <r>
    <x v="80"/>
    <x v="185"/>
    <n v="0"/>
    <x v="7"/>
    <x v="2"/>
  </r>
  <r>
    <x v="81"/>
    <x v="186"/>
    <n v="100"/>
    <x v="7"/>
    <x v="2"/>
  </r>
  <r>
    <x v="81"/>
    <x v="187"/>
    <n v="0"/>
    <x v="7"/>
    <x v="2"/>
  </r>
  <r>
    <x v="77"/>
    <x v="152"/>
    <n v="6.3583815028901736"/>
    <x v="8"/>
    <x v="2"/>
  </r>
  <r>
    <x v="77"/>
    <x v="153"/>
    <n v="81.502890173410407"/>
    <x v="8"/>
    <x v="2"/>
  </r>
  <r>
    <x v="77"/>
    <x v="154"/>
    <n v="10.982658959537572"/>
    <x v="8"/>
    <x v="2"/>
  </r>
  <r>
    <x v="77"/>
    <x v="155"/>
    <n v="0.5780346820809249"/>
    <x v="8"/>
    <x v="2"/>
  </r>
  <r>
    <x v="77"/>
    <x v="4"/>
    <n v="0.5780346820809249"/>
    <x v="8"/>
    <x v="2"/>
  </r>
  <r>
    <x v="78"/>
    <x v="156"/>
    <n v="31.791907514450866"/>
    <x v="8"/>
    <x v="2"/>
  </r>
  <r>
    <x v="78"/>
    <x v="157"/>
    <n v="61.271676300578036"/>
    <x v="8"/>
    <x v="2"/>
  </r>
  <r>
    <x v="78"/>
    <x v="158"/>
    <n v="2.8901734104046244"/>
    <x v="8"/>
    <x v="2"/>
  </r>
  <r>
    <x v="78"/>
    <x v="159"/>
    <n v="1.1560693641618498"/>
    <x v="8"/>
    <x v="2"/>
  </r>
  <r>
    <x v="78"/>
    <x v="160"/>
    <n v="1.1560693641618498"/>
    <x v="8"/>
    <x v="2"/>
  </r>
  <r>
    <x v="78"/>
    <x v="161"/>
    <n v="0"/>
    <x v="8"/>
    <x v="2"/>
  </r>
  <r>
    <x v="78"/>
    <x v="162"/>
    <n v="0.5780346820809249"/>
    <x v="8"/>
    <x v="2"/>
  </r>
  <r>
    <x v="78"/>
    <x v="163"/>
    <n v="0"/>
    <x v="8"/>
    <x v="2"/>
  </r>
  <r>
    <x v="78"/>
    <x v="164"/>
    <n v="0"/>
    <x v="8"/>
    <x v="2"/>
  </r>
  <r>
    <x v="78"/>
    <x v="165"/>
    <n v="0"/>
    <x v="8"/>
    <x v="2"/>
  </r>
  <r>
    <x v="78"/>
    <x v="166"/>
    <n v="0"/>
    <x v="8"/>
    <x v="2"/>
  </r>
  <r>
    <x v="78"/>
    <x v="4"/>
    <n v="1.1560693641618498"/>
    <x v="8"/>
    <x v="2"/>
  </r>
  <r>
    <x v="79"/>
    <x v="167"/>
    <n v="17.341040462427745"/>
    <x v="8"/>
    <x v="2"/>
  </r>
  <r>
    <x v="79"/>
    <x v="168"/>
    <n v="49.710982658959537"/>
    <x v="8"/>
    <x v="2"/>
  </r>
  <r>
    <x v="79"/>
    <x v="169"/>
    <n v="19.653179190751445"/>
    <x v="8"/>
    <x v="2"/>
  </r>
  <r>
    <x v="79"/>
    <x v="170"/>
    <n v="1.7341040462427746"/>
    <x v="8"/>
    <x v="2"/>
  </r>
  <r>
    <x v="79"/>
    <x v="171"/>
    <n v="6.9364161849710984"/>
    <x v="8"/>
    <x v="2"/>
  </r>
  <r>
    <x v="79"/>
    <x v="172"/>
    <n v="0"/>
    <x v="8"/>
    <x v="2"/>
  </r>
  <r>
    <x v="79"/>
    <x v="4"/>
    <n v="4.6242774566473992"/>
    <x v="8"/>
    <x v="2"/>
  </r>
  <r>
    <x v="80"/>
    <x v="173"/>
    <n v="1.1560693641618498"/>
    <x v="8"/>
    <x v="2"/>
  </r>
  <r>
    <x v="80"/>
    <x v="174"/>
    <n v="98.843930635838149"/>
    <x v="8"/>
    <x v="2"/>
  </r>
  <r>
    <x v="80"/>
    <x v="175"/>
    <n v="63.583815028901732"/>
    <x v="8"/>
    <x v="2"/>
  </r>
  <r>
    <x v="80"/>
    <x v="176"/>
    <n v="7.5144508670520231"/>
    <x v="8"/>
    <x v="2"/>
  </r>
  <r>
    <x v="80"/>
    <x v="177"/>
    <n v="13.294797687861271"/>
    <x v="8"/>
    <x v="2"/>
  </r>
  <r>
    <x v="80"/>
    <x v="178"/>
    <n v="4.0462427745664744"/>
    <x v="8"/>
    <x v="2"/>
  </r>
  <r>
    <x v="80"/>
    <x v="179"/>
    <n v="10.404624277456648"/>
    <x v="8"/>
    <x v="2"/>
  </r>
  <r>
    <x v="80"/>
    <x v="180"/>
    <n v="89.017341040462426"/>
    <x v="8"/>
    <x v="2"/>
  </r>
  <r>
    <x v="80"/>
    <x v="181"/>
    <n v="10.982658959537572"/>
    <x v="8"/>
    <x v="2"/>
  </r>
  <r>
    <x v="80"/>
    <x v="182"/>
    <n v="97.687861271676297"/>
    <x v="8"/>
    <x v="2"/>
  </r>
  <r>
    <x v="80"/>
    <x v="183"/>
    <n v="2.3121387283236996"/>
    <x v="8"/>
    <x v="2"/>
  </r>
  <r>
    <x v="80"/>
    <x v="184"/>
    <n v="99.421965317919074"/>
    <x v="8"/>
    <x v="2"/>
  </r>
  <r>
    <x v="80"/>
    <x v="185"/>
    <n v="0.5780346820809249"/>
    <x v="8"/>
    <x v="2"/>
  </r>
  <r>
    <x v="81"/>
    <x v="186"/>
    <n v="100"/>
    <x v="8"/>
    <x v="2"/>
  </r>
  <r>
    <x v="81"/>
    <x v="187"/>
    <n v="0"/>
    <x v="8"/>
    <x v="2"/>
  </r>
  <r>
    <x v="77"/>
    <x v="152"/>
    <n v="11.049723756906078"/>
    <x v="9"/>
    <x v="2"/>
  </r>
  <r>
    <x v="77"/>
    <x v="153"/>
    <n v="73.480662983425418"/>
    <x v="9"/>
    <x v="2"/>
  </r>
  <r>
    <x v="77"/>
    <x v="154"/>
    <n v="12.707182320441989"/>
    <x v="9"/>
    <x v="2"/>
  </r>
  <r>
    <x v="77"/>
    <x v="155"/>
    <n v="1.6574585635359116"/>
    <x v="9"/>
    <x v="2"/>
  </r>
  <r>
    <x v="77"/>
    <x v="4"/>
    <n v="1.1049723756906078"/>
    <x v="9"/>
    <x v="2"/>
  </r>
  <r>
    <x v="78"/>
    <x v="156"/>
    <n v="60.773480662983424"/>
    <x v="9"/>
    <x v="2"/>
  </r>
  <r>
    <x v="78"/>
    <x v="157"/>
    <n v="29.834254143646408"/>
    <x v="9"/>
    <x v="2"/>
  </r>
  <r>
    <x v="78"/>
    <x v="158"/>
    <n v="2.7624309392265194"/>
    <x v="9"/>
    <x v="2"/>
  </r>
  <r>
    <x v="78"/>
    <x v="159"/>
    <n v="0.5524861878453039"/>
    <x v="9"/>
    <x v="2"/>
  </r>
  <r>
    <x v="78"/>
    <x v="160"/>
    <n v="0.5524861878453039"/>
    <x v="9"/>
    <x v="2"/>
  </r>
  <r>
    <x v="78"/>
    <x v="161"/>
    <n v="1.1049723756906078"/>
    <x v="9"/>
    <x v="2"/>
  </r>
  <r>
    <x v="78"/>
    <x v="162"/>
    <n v="1.1049723756906078"/>
    <x v="9"/>
    <x v="2"/>
  </r>
  <r>
    <x v="78"/>
    <x v="163"/>
    <n v="1.1049723756906078"/>
    <x v="9"/>
    <x v="2"/>
  </r>
  <r>
    <x v="78"/>
    <x v="164"/>
    <n v="0"/>
    <x v="9"/>
    <x v="2"/>
  </r>
  <r>
    <x v="78"/>
    <x v="165"/>
    <n v="0.5524861878453039"/>
    <x v="9"/>
    <x v="2"/>
  </r>
  <r>
    <x v="78"/>
    <x v="166"/>
    <n v="1.1049723756906078"/>
    <x v="9"/>
    <x v="2"/>
  </r>
  <r>
    <x v="78"/>
    <x v="4"/>
    <n v="0.5524861878453039"/>
    <x v="9"/>
    <x v="2"/>
  </r>
  <r>
    <x v="79"/>
    <x v="167"/>
    <n v="57.458563535911601"/>
    <x v="9"/>
    <x v="2"/>
  </r>
  <r>
    <x v="79"/>
    <x v="168"/>
    <n v="27.624309392265193"/>
    <x v="9"/>
    <x v="2"/>
  </r>
  <r>
    <x v="79"/>
    <x v="169"/>
    <n v="2.2099447513812156"/>
    <x v="9"/>
    <x v="2"/>
  </r>
  <r>
    <x v="79"/>
    <x v="170"/>
    <n v="0"/>
    <x v="9"/>
    <x v="2"/>
  </r>
  <r>
    <x v="79"/>
    <x v="171"/>
    <n v="7.7348066298342539"/>
    <x v="9"/>
    <x v="2"/>
  </r>
  <r>
    <x v="79"/>
    <x v="172"/>
    <n v="0"/>
    <x v="9"/>
    <x v="2"/>
  </r>
  <r>
    <x v="79"/>
    <x v="4"/>
    <n v="4.972375690607735"/>
    <x v="9"/>
    <x v="2"/>
  </r>
  <r>
    <x v="80"/>
    <x v="173"/>
    <n v="5.5248618784530388"/>
    <x v="9"/>
    <x v="2"/>
  </r>
  <r>
    <x v="80"/>
    <x v="174"/>
    <n v="94.475138121546962"/>
    <x v="9"/>
    <x v="2"/>
  </r>
  <r>
    <x v="80"/>
    <x v="175"/>
    <n v="35.911602209944753"/>
    <x v="9"/>
    <x v="2"/>
  </r>
  <r>
    <x v="80"/>
    <x v="176"/>
    <n v="10.497237569060774"/>
    <x v="9"/>
    <x v="2"/>
  </r>
  <r>
    <x v="80"/>
    <x v="177"/>
    <n v="32.044198895027627"/>
    <x v="9"/>
    <x v="2"/>
  </r>
  <r>
    <x v="80"/>
    <x v="178"/>
    <n v="4.972375690607735"/>
    <x v="9"/>
    <x v="2"/>
  </r>
  <r>
    <x v="80"/>
    <x v="179"/>
    <n v="11.049723756906078"/>
    <x v="9"/>
    <x v="2"/>
  </r>
  <r>
    <x v="80"/>
    <x v="180"/>
    <n v="88.950276243093924"/>
    <x v="9"/>
    <x v="2"/>
  </r>
  <r>
    <x v="80"/>
    <x v="181"/>
    <n v="11.049723756906078"/>
    <x v="9"/>
    <x v="2"/>
  </r>
  <r>
    <x v="80"/>
    <x v="182"/>
    <n v="99.447513812154696"/>
    <x v="9"/>
    <x v="2"/>
  </r>
  <r>
    <x v="80"/>
    <x v="183"/>
    <n v="0.5524861878453039"/>
    <x v="9"/>
    <x v="2"/>
  </r>
  <r>
    <x v="80"/>
    <x v="184"/>
    <n v="99.447513812154696"/>
    <x v="9"/>
    <x v="2"/>
  </r>
  <r>
    <x v="80"/>
    <x v="185"/>
    <n v="0.5524861878453039"/>
    <x v="9"/>
    <x v="2"/>
  </r>
  <r>
    <x v="81"/>
    <x v="186"/>
    <n v="100"/>
    <x v="9"/>
    <x v="2"/>
  </r>
  <r>
    <x v="81"/>
    <x v="187"/>
    <n v="0"/>
    <x v="9"/>
    <x v="2"/>
  </r>
  <r>
    <x v="77"/>
    <x v="152"/>
    <n v="20.80536912751678"/>
    <x v="10"/>
    <x v="2"/>
  </r>
  <r>
    <x v="77"/>
    <x v="153"/>
    <n v="44.29530201342282"/>
    <x v="10"/>
    <x v="2"/>
  </r>
  <r>
    <x v="77"/>
    <x v="154"/>
    <n v="29.530201342281877"/>
    <x v="10"/>
    <x v="2"/>
  </r>
  <r>
    <x v="77"/>
    <x v="155"/>
    <n v="1.3422818791946309"/>
    <x v="10"/>
    <x v="2"/>
  </r>
  <r>
    <x v="77"/>
    <x v="4"/>
    <n v="4.026845637583893"/>
    <x v="10"/>
    <x v="2"/>
  </r>
  <r>
    <x v="78"/>
    <x v="156"/>
    <n v="57.718120805369125"/>
    <x v="10"/>
    <x v="2"/>
  </r>
  <r>
    <x v="78"/>
    <x v="157"/>
    <n v="12.080536912751677"/>
    <x v="10"/>
    <x v="2"/>
  </r>
  <r>
    <x v="78"/>
    <x v="158"/>
    <n v="5.3691275167785237"/>
    <x v="10"/>
    <x v="2"/>
  </r>
  <r>
    <x v="78"/>
    <x v="159"/>
    <n v="0"/>
    <x v="10"/>
    <x v="2"/>
  </r>
  <r>
    <x v="78"/>
    <x v="160"/>
    <n v="3.3557046979865772"/>
    <x v="10"/>
    <x v="2"/>
  </r>
  <r>
    <x v="78"/>
    <x v="161"/>
    <n v="2.6845637583892619"/>
    <x v="10"/>
    <x v="2"/>
  </r>
  <r>
    <x v="78"/>
    <x v="162"/>
    <n v="8.724832214765101"/>
    <x v="10"/>
    <x v="2"/>
  </r>
  <r>
    <x v="78"/>
    <x v="163"/>
    <n v="4.026845637583893"/>
    <x v="10"/>
    <x v="2"/>
  </r>
  <r>
    <x v="78"/>
    <x v="164"/>
    <n v="0.67114093959731547"/>
    <x v="10"/>
    <x v="2"/>
  </r>
  <r>
    <x v="78"/>
    <x v="165"/>
    <n v="4.6979865771812079"/>
    <x v="10"/>
    <x v="2"/>
  </r>
  <r>
    <x v="78"/>
    <x v="166"/>
    <n v="0.67114093959731547"/>
    <x v="10"/>
    <x v="2"/>
  </r>
  <r>
    <x v="78"/>
    <x v="4"/>
    <n v="0"/>
    <x v="10"/>
    <x v="2"/>
  </r>
  <r>
    <x v="79"/>
    <x v="167"/>
    <n v="63.087248322147651"/>
    <x v="10"/>
    <x v="2"/>
  </r>
  <r>
    <x v="79"/>
    <x v="168"/>
    <n v="11.409395973154362"/>
    <x v="10"/>
    <x v="2"/>
  </r>
  <r>
    <x v="79"/>
    <x v="169"/>
    <n v="2.6845637583892619"/>
    <x v="10"/>
    <x v="2"/>
  </r>
  <r>
    <x v="79"/>
    <x v="170"/>
    <n v="1.3422818791946309"/>
    <x v="10"/>
    <x v="2"/>
  </r>
  <r>
    <x v="79"/>
    <x v="171"/>
    <n v="17.449664429530202"/>
    <x v="10"/>
    <x v="2"/>
  </r>
  <r>
    <x v="79"/>
    <x v="172"/>
    <n v="0"/>
    <x v="10"/>
    <x v="2"/>
  </r>
  <r>
    <x v="79"/>
    <x v="4"/>
    <n v="4.026845637583893"/>
    <x v="10"/>
    <x v="2"/>
  </r>
  <r>
    <x v="80"/>
    <x v="173"/>
    <n v="17.449664429530202"/>
    <x v="10"/>
    <x v="2"/>
  </r>
  <r>
    <x v="80"/>
    <x v="174"/>
    <n v="82.550335570469798"/>
    <x v="10"/>
    <x v="2"/>
  </r>
  <r>
    <x v="80"/>
    <x v="175"/>
    <n v="14.093959731543624"/>
    <x v="10"/>
    <x v="2"/>
  </r>
  <r>
    <x v="80"/>
    <x v="176"/>
    <n v="4.026845637583893"/>
    <x v="10"/>
    <x v="2"/>
  </r>
  <r>
    <x v="80"/>
    <x v="177"/>
    <n v="34.899328859060404"/>
    <x v="10"/>
    <x v="2"/>
  </r>
  <r>
    <x v="80"/>
    <x v="178"/>
    <n v="15.436241610738255"/>
    <x v="10"/>
    <x v="2"/>
  </r>
  <r>
    <x v="80"/>
    <x v="179"/>
    <n v="14.093959731543624"/>
    <x v="10"/>
    <x v="2"/>
  </r>
  <r>
    <x v="80"/>
    <x v="180"/>
    <n v="75.167785234899327"/>
    <x v="10"/>
    <x v="2"/>
  </r>
  <r>
    <x v="80"/>
    <x v="181"/>
    <n v="24.832214765100669"/>
    <x v="10"/>
    <x v="2"/>
  </r>
  <r>
    <x v="80"/>
    <x v="182"/>
    <n v="94.630872483221481"/>
    <x v="10"/>
    <x v="2"/>
  </r>
  <r>
    <x v="80"/>
    <x v="183"/>
    <n v="5.3691275167785237"/>
    <x v="10"/>
    <x v="2"/>
  </r>
  <r>
    <x v="80"/>
    <x v="184"/>
    <n v="99.328859060402678"/>
    <x v="10"/>
    <x v="2"/>
  </r>
  <r>
    <x v="80"/>
    <x v="185"/>
    <n v="0.67114093959731547"/>
    <x v="10"/>
    <x v="2"/>
  </r>
  <r>
    <x v="81"/>
    <x v="186"/>
    <n v="98.65771812080537"/>
    <x v="10"/>
    <x v="2"/>
  </r>
  <r>
    <x v="81"/>
    <x v="187"/>
    <n v="1.3422818791946309"/>
    <x v="10"/>
    <x v="2"/>
  </r>
  <r>
    <x v="77"/>
    <x v="152"/>
    <n v="12.080536912751677"/>
    <x v="11"/>
    <x v="2"/>
  </r>
  <r>
    <x v="77"/>
    <x v="153"/>
    <n v="63.758389261744966"/>
    <x v="11"/>
    <x v="2"/>
  </r>
  <r>
    <x v="77"/>
    <x v="154"/>
    <n v="18.791946308724832"/>
    <x v="11"/>
    <x v="2"/>
  </r>
  <r>
    <x v="77"/>
    <x v="155"/>
    <n v="2.0134228187919465"/>
    <x v="11"/>
    <x v="2"/>
  </r>
  <r>
    <x v="77"/>
    <x v="4"/>
    <n v="3.3557046979865772"/>
    <x v="11"/>
    <x v="2"/>
  </r>
  <r>
    <x v="78"/>
    <x v="156"/>
    <n v="62.416107382550337"/>
    <x v="11"/>
    <x v="2"/>
  </r>
  <r>
    <x v="78"/>
    <x v="157"/>
    <n v="22.14765100671141"/>
    <x v="11"/>
    <x v="2"/>
  </r>
  <r>
    <x v="78"/>
    <x v="158"/>
    <n v="2.0134228187919465"/>
    <x v="11"/>
    <x v="2"/>
  </r>
  <r>
    <x v="78"/>
    <x v="159"/>
    <n v="0"/>
    <x v="11"/>
    <x v="2"/>
  </r>
  <r>
    <x v="78"/>
    <x v="160"/>
    <n v="2.0134228187919465"/>
    <x v="11"/>
    <x v="2"/>
  </r>
  <r>
    <x v="78"/>
    <x v="161"/>
    <n v="0"/>
    <x v="11"/>
    <x v="2"/>
  </r>
  <r>
    <x v="78"/>
    <x v="162"/>
    <n v="4.026845637583893"/>
    <x v="11"/>
    <x v="2"/>
  </r>
  <r>
    <x v="78"/>
    <x v="163"/>
    <n v="4.6979865771812079"/>
    <x v="11"/>
    <x v="2"/>
  </r>
  <r>
    <x v="78"/>
    <x v="164"/>
    <n v="0.67114093959731547"/>
    <x v="11"/>
    <x v="2"/>
  </r>
  <r>
    <x v="78"/>
    <x v="165"/>
    <n v="1.3422818791946309"/>
    <x v="11"/>
    <x v="2"/>
  </r>
  <r>
    <x v="78"/>
    <x v="166"/>
    <n v="0"/>
    <x v="11"/>
    <x v="2"/>
  </r>
  <r>
    <x v="78"/>
    <x v="4"/>
    <n v="0.67114093959731547"/>
    <x v="11"/>
    <x v="2"/>
  </r>
  <r>
    <x v="79"/>
    <x v="167"/>
    <n v="61.744966442953022"/>
    <x v="11"/>
    <x v="2"/>
  </r>
  <r>
    <x v="79"/>
    <x v="168"/>
    <n v="20.134228187919462"/>
    <x v="11"/>
    <x v="2"/>
  </r>
  <r>
    <x v="79"/>
    <x v="169"/>
    <n v="1.3422818791946309"/>
    <x v="11"/>
    <x v="2"/>
  </r>
  <r>
    <x v="79"/>
    <x v="170"/>
    <n v="0.67114093959731547"/>
    <x v="11"/>
    <x v="2"/>
  </r>
  <r>
    <x v="79"/>
    <x v="171"/>
    <n v="10.738255033557047"/>
    <x v="11"/>
    <x v="2"/>
  </r>
  <r>
    <x v="79"/>
    <x v="172"/>
    <n v="0"/>
    <x v="11"/>
    <x v="2"/>
  </r>
  <r>
    <x v="79"/>
    <x v="4"/>
    <n v="5.3691275167785237"/>
    <x v="11"/>
    <x v="2"/>
  </r>
  <r>
    <x v="80"/>
    <x v="173"/>
    <n v="10.738255033557047"/>
    <x v="11"/>
    <x v="2"/>
  </r>
  <r>
    <x v="80"/>
    <x v="174"/>
    <n v="89.261744966442947"/>
    <x v="11"/>
    <x v="2"/>
  </r>
  <r>
    <x v="80"/>
    <x v="175"/>
    <n v="14.765100671140939"/>
    <x v="11"/>
    <x v="2"/>
  </r>
  <r>
    <x v="80"/>
    <x v="176"/>
    <n v="4.6979865771812079"/>
    <x v="11"/>
    <x v="2"/>
  </r>
  <r>
    <x v="80"/>
    <x v="177"/>
    <n v="40.939597315436245"/>
    <x v="11"/>
    <x v="2"/>
  </r>
  <r>
    <x v="80"/>
    <x v="178"/>
    <n v="6.7114093959731544"/>
    <x v="11"/>
    <x v="2"/>
  </r>
  <r>
    <x v="80"/>
    <x v="179"/>
    <n v="22.14765100671141"/>
    <x v="11"/>
    <x v="2"/>
  </r>
  <r>
    <x v="80"/>
    <x v="180"/>
    <n v="95.973154362416111"/>
    <x v="11"/>
    <x v="2"/>
  </r>
  <r>
    <x v="80"/>
    <x v="181"/>
    <n v="4.026845637583893"/>
    <x v="11"/>
    <x v="2"/>
  </r>
  <r>
    <x v="80"/>
    <x v="182"/>
    <n v="97.31543624161074"/>
    <x v="11"/>
    <x v="2"/>
  </r>
  <r>
    <x v="80"/>
    <x v="183"/>
    <n v="2.6845637583892619"/>
    <x v="11"/>
    <x v="2"/>
  </r>
  <r>
    <x v="80"/>
    <x v="184"/>
    <n v="99.328859060402678"/>
    <x v="11"/>
    <x v="2"/>
  </r>
  <r>
    <x v="80"/>
    <x v="185"/>
    <n v="0.67114093959731547"/>
    <x v="11"/>
    <x v="2"/>
  </r>
  <r>
    <x v="81"/>
    <x v="186"/>
    <n v="99.328859060402678"/>
    <x v="11"/>
    <x v="2"/>
  </r>
  <r>
    <x v="81"/>
    <x v="187"/>
    <n v="0.67114093959731547"/>
    <x v="11"/>
    <x v="2"/>
  </r>
  <r>
    <x v="77"/>
    <x v="152"/>
    <n v="19.491525423728813"/>
    <x v="12"/>
    <x v="2"/>
  </r>
  <r>
    <x v="77"/>
    <x v="153"/>
    <n v="59.322033898305087"/>
    <x v="12"/>
    <x v="2"/>
  </r>
  <r>
    <x v="77"/>
    <x v="154"/>
    <n v="17.796610169491526"/>
    <x v="12"/>
    <x v="2"/>
  </r>
  <r>
    <x v="77"/>
    <x v="155"/>
    <n v="0"/>
    <x v="12"/>
    <x v="2"/>
  </r>
  <r>
    <x v="77"/>
    <x v="4"/>
    <n v="3.3898305084745761"/>
    <x v="12"/>
    <x v="2"/>
  </r>
  <r>
    <x v="78"/>
    <x v="156"/>
    <n v="61.864406779661017"/>
    <x v="12"/>
    <x v="2"/>
  </r>
  <r>
    <x v="78"/>
    <x v="157"/>
    <n v="5.9322033898305087"/>
    <x v="12"/>
    <x v="2"/>
  </r>
  <r>
    <x v="78"/>
    <x v="158"/>
    <n v="4.2372881355932206"/>
    <x v="12"/>
    <x v="2"/>
  </r>
  <r>
    <x v="78"/>
    <x v="159"/>
    <n v="0"/>
    <x v="12"/>
    <x v="2"/>
  </r>
  <r>
    <x v="78"/>
    <x v="160"/>
    <n v="5.9322033898305087"/>
    <x v="12"/>
    <x v="2"/>
  </r>
  <r>
    <x v="78"/>
    <x v="161"/>
    <n v="0"/>
    <x v="12"/>
    <x v="2"/>
  </r>
  <r>
    <x v="78"/>
    <x v="162"/>
    <n v="7.6271186440677967"/>
    <x v="12"/>
    <x v="2"/>
  </r>
  <r>
    <x v="78"/>
    <x v="163"/>
    <n v="8.4745762711864412"/>
    <x v="12"/>
    <x v="2"/>
  </r>
  <r>
    <x v="78"/>
    <x v="164"/>
    <n v="2.5423728813559321"/>
    <x v="12"/>
    <x v="2"/>
  </r>
  <r>
    <x v="78"/>
    <x v="165"/>
    <n v="2.5423728813559321"/>
    <x v="12"/>
    <x v="2"/>
  </r>
  <r>
    <x v="78"/>
    <x v="166"/>
    <n v="0.84745762711864403"/>
    <x v="12"/>
    <x v="2"/>
  </r>
  <r>
    <x v="78"/>
    <x v="4"/>
    <n v="0"/>
    <x v="12"/>
    <x v="2"/>
  </r>
  <r>
    <x v="79"/>
    <x v="167"/>
    <n v="70.33898305084746"/>
    <x v="12"/>
    <x v="2"/>
  </r>
  <r>
    <x v="79"/>
    <x v="168"/>
    <n v="10.169491525423728"/>
    <x v="12"/>
    <x v="2"/>
  </r>
  <r>
    <x v="79"/>
    <x v="169"/>
    <n v="5.0847457627118642"/>
    <x v="12"/>
    <x v="2"/>
  </r>
  <r>
    <x v="79"/>
    <x v="170"/>
    <n v="0.84745762711864403"/>
    <x v="12"/>
    <x v="2"/>
  </r>
  <r>
    <x v="79"/>
    <x v="171"/>
    <n v="12.711864406779661"/>
    <x v="12"/>
    <x v="2"/>
  </r>
  <r>
    <x v="79"/>
    <x v="172"/>
    <n v="0"/>
    <x v="12"/>
    <x v="2"/>
  </r>
  <r>
    <x v="79"/>
    <x v="4"/>
    <n v="0.84745762711864403"/>
    <x v="12"/>
    <x v="2"/>
  </r>
  <r>
    <x v="80"/>
    <x v="173"/>
    <n v="27.966101694915253"/>
    <x v="12"/>
    <x v="2"/>
  </r>
  <r>
    <x v="80"/>
    <x v="174"/>
    <n v="72.033898305084747"/>
    <x v="12"/>
    <x v="2"/>
  </r>
  <r>
    <x v="80"/>
    <x v="175"/>
    <n v="5.9322033898305087"/>
    <x v="12"/>
    <x v="2"/>
  </r>
  <r>
    <x v="80"/>
    <x v="176"/>
    <n v="1.6949152542372881"/>
    <x v="12"/>
    <x v="2"/>
  </r>
  <r>
    <x v="80"/>
    <x v="177"/>
    <n v="16.949152542372882"/>
    <x v="12"/>
    <x v="2"/>
  </r>
  <r>
    <x v="80"/>
    <x v="178"/>
    <n v="31.35593220338983"/>
    <x v="12"/>
    <x v="2"/>
  </r>
  <r>
    <x v="80"/>
    <x v="179"/>
    <n v="16.101694915254239"/>
    <x v="12"/>
    <x v="2"/>
  </r>
  <r>
    <x v="80"/>
    <x v="180"/>
    <n v="90.677966101694921"/>
    <x v="12"/>
    <x v="2"/>
  </r>
  <r>
    <x v="80"/>
    <x v="181"/>
    <n v="9.3220338983050848"/>
    <x v="12"/>
    <x v="2"/>
  </r>
  <r>
    <x v="80"/>
    <x v="182"/>
    <n v="100"/>
    <x v="12"/>
    <x v="2"/>
  </r>
  <r>
    <x v="80"/>
    <x v="183"/>
    <n v="0"/>
    <x v="12"/>
    <x v="2"/>
  </r>
  <r>
    <x v="80"/>
    <x v="184"/>
    <n v="100"/>
    <x v="12"/>
    <x v="2"/>
  </r>
  <r>
    <x v="80"/>
    <x v="185"/>
    <n v="0"/>
    <x v="12"/>
    <x v="2"/>
  </r>
  <r>
    <x v="81"/>
    <x v="186"/>
    <n v="100"/>
    <x v="12"/>
    <x v="2"/>
  </r>
  <r>
    <x v="81"/>
    <x v="187"/>
    <n v="0"/>
    <x v="12"/>
    <x v="2"/>
  </r>
  <r>
    <x v="77"/>
    <x v="152"/>
    <n v="18.181818181818183"/>
    <x v="13"/>
    <x v="2"/>
  </r>
  <r>
    <x v="77"/>
    <x v="153"/>
    <n v="66.233766233766232"/>
    <x v="13"/>
    <x v="2"/>
  </r>
  <r>
    <x v="77"/>
    <x v="154"/>
    <n v="15.584415584415584"/>
    <x v="13"/>
    <x v="2"/>
  </r>
  <r>
    <x v="77"/>
    <x v="155"/>
    <n v="0"/>
    <x v="13"/>
    <x v="2"/>
  </r>
  <r>
    <x v="77"/>
    <x v="4"/>
    <n v="0"/>
    <x v="13"/>
    <x v="2"/>
  </r>
  <r>
    <x v="78"/>
    <x v="156"/>
    <n v="57.142857142857146"/>
    <x v="13"/>
    <x v="2"/>
  </r>
  <r>
    <x v="78"/>
    <x v="157"/>
    <n v="24.675324675324674"/>
    <x v="13"/>
    <x v="2"/>
  </r>
  <r>
    <x v="78"/>
    <x v="158"/>
    <n v="2.5974025974025974"/>
    <x v="13"/>
    <x v="2"/>
  </r>
  <r>
    <x v="78"/>
    <x v="159"/>
    <n v="0"/>
    <x v="13"/>
    <x v="2"/>
  </r>
  <r>
    <x v="78"/>
    <x v="160"/>
    <n v="5.1948051948051948"/>
    <x v="13"/>
    <x v="2"/>
  </r>
  <r>
    <x v="78"/>
    <x v="161"/>
    <n v="1.2987012987012987"/>
    <x v="13"/>
    <x v="2"/>
  </r>
  <r>
    <x v="78"/>
    <x v="162"/>
    <n v="5.1948051948051948"/>
    <x v="13"/>
    <x v="2"/>
  </r>
  <r>
    <x v="78"/>
    <x v="163"/>
    <n v="2.5974025974025974"/>
    <x v="13"/>
    <x v="2"/>
  </r>
  <r>
    <x v="78"/>
    <x v="164"/>
    <n v="0"/>
    <x v="13"/>
    <x v="2"/>
  </r>
  <r>
    <x v="78"/>
    <x v="165"/>
    <n v="0"/>
    <x v="13"/>
    <x v="2"/>
  </r>
  <r>
    <x v="78"/>
    <x v="166"/>
    <n v="1.2987012987012987"/>
    <x v="13"/>
    <x v="2"/>
  </r>
  <r>
    <x v="78"/>
    <x v="4"/>
    <n v="0"/>
    <x v="13"/>
    <x v="2"/>
  </r>
  <r>
    <x v="79"/>
    <x v="167"/>
    <n v="59.740259740259738"/>
    <x v="13"/>
    <x v="2"/>
  </r>
  <r>
    <x v="79"/>
    <x v="168"/>
    <n v="20.779220779220779"/>
    <x v="13"/>
    <x v="2"/>
  </r>
  <r>
    <x v="79"/>
    <x v="169"/>
    <n v="9.0909090909090917"/>
    <x v="13"/>
    <x v="2"/>
  </r>
  <r>
    <x v="79"/>
    <x v="170"/>
    <n v="0"/>
    <x v="13"/>
    <x v="2"/>
  </r>
  <r>
    <x v="79"/>
    <x v="171"/>
    <n v="6.4935064935064934"/>
    <x v="13"/>
    <x v="2"/>
  </r>
  <r>
    <x v="79"/>
    <x v="172"/>
    <n v="1.2987012987012987"/>
    <x v="13"/>
    <x v="2"/>
  </r>
  <r>
    <x v="79"/>
    <x v="4"/>
    <n v="2.5974025974025974"/>
    <x v="13"/>
    <x v="2"/>
  </r>
  <r>
    <x v="80"/>
    <x v="173"/>
    <n v="14.285714285714286"/>
    <x v="13"/>
    <x v="2"/>
  </r>
  <r>
    <x v="80"/>
    <x v="174"/>
    <n v="85.714285714285708"/>
    <x v="13"/>
    <x v="2"/>
  </r>
  <r>
    <x v="80"/>
    <x v="175"/>
    <n v="12.987012987012987"/>
    <x v="13"/>
    <x v="2"/>
  </r>
  <r>
    <x v="80"/>
    <x v="176"/>
    <n v="19.480519480519479"/>
    <x v="13"/>
    <x v="2"/>
  </r>
  <r>
    <x v="80"/>
    <x v="177"/>
    <n v="41.558441558441558"/>
    <x v="13"/>
    <x v="2"/>
  </r>
  <r>
    <x v="80"/>
    <x v="178"/>
    <n v="1.2987012987012987"/>
    <x v="13"/>
    <x v="2"/>
  </r>
  <r>
    <x v="80"/>
    <x v="179"/>
    <n v="10.38961038961039"/>
    <x v="13"/>
    <x v="2"/>
  </r>
  <r>
    <x v="80"/>
    <x v="180"/>
    <n v="87.012987012987011"/>
    <x v="13"/>
    <x v="2"/>
  </r>
  <r>
    <x v="80"/>
    <x v="181"/>
    <n v="12.987012987012987"/>
    <x v="13"/>
    <x v="2"/>
  </r>
  <r>
    <x v="80"/>
    <x v="182"/>
    <n v="100"/>
    <x v="13"/>
    <x v="2"/>
  </r>
  <r>
    <x v="80"/>
    <x v="183"/>
    <n v="0"/>
    <x v="13"/>
    <x v="2"/>
  </r>
  <r>
    <x v="80"/>
    <x v="184"/>
    <n v="100"/>
    <x v="13"/>
    <x v="2"/>
  </r>
  <r>
    <x v="80"/>
    <x v="185"/>
    <n v="0"/>
    <x v="13"/>
    <x v="2"/>
  </r>
  <r>
    <x v="81"/>
    <x v="186"/>
    <n v="100"/>
    <x v="13"/>
    <x v="2"/>
  </r>
  <r>
    <x v="81"/>
    <x v="187"/>
    <n v="0"/>
    <x v="13"/>
    <x v="2"/>
  </r>
  <r>
    <x v="77"/>
    <x v="152"/>
    <n v="27.38095238095238"/>
    <x v="14"/>
    <x v="2"/>
  </r>
  <r>
    <x v="77"/>
    <x v="153"/>
    <n v="34.523809523809526"/>
    <x v="14"/>
    <x v="2"/>
  </r>
  <r>
    <x v="77"/>
    <x v="154"/>
    <n v="36.904761904761905"/>
    <x v="14"/>
    <x v="2"/>
  </r>
  <r>
    <x v="77"/>
    <x v="155"/>
    <n v="1.1904761904761905"/>
    <x v="14"/>
    <x v="2"/>
  </r>
  <r>
    <x v="77"/>
    <x v="4"/>
    <n v="0"/>
    <x v="14"/>
    <x v="2"/>
  </r>
  <r>
    <x v="78"/>
    <x v="156"/>
    <n v="27.38095238095238"/>
    <x v="14"/>
    <x v="2"/>
  </r>
  <r>
    <x v="78"/>
    <x v="157"/>
    <n v="38.095238095238095"/>
    <x v="14"/>
    <x v="2"/>
  </r>
  <r>
    <x v="78"/>
    <x v="158"/>
    <n v="14.285714285714286"/>
    <x v="14"/>
    <x v="2"/>
  </r>
  <r>
    <x v="78"/>
    <x v="159"/>
    <n v="1.1904761904761905"/>
    <x v="14"/>
    <x v="2"/>
  </r>
  <r>
    <x v="78"/>
    <x v="160"/>
    <n v="4.7619047619047619"/>
    <x v="14"/>
    <x v="2"/>
  </r>
  <r>
    <x v="78"/>
    <x v="161"/>
    <n v="2.3809523809523809"/>
    <x v="14"/>
    <x v="2"/>
  </r>
  <r>
    <x v="78"/>
    <x v="162"/>
    <n v="3.5714285714285716"/>
    <x v="14"/>
    <x v="2"/>
  </r>
  <r>
    <x v="78"/>
    <x v="163"/>
    <n v="4.7619047619047619"/>
    <x v="14"/>
    <x v="2"/>
  </r>
  <r>
    <x v="78"/>
    <x v="164"/>
    <n v="0"/>
    <x v="14"/>
    <x v="2"/>
  </r>
  <r>
    <x v="78"/>
    <x v="165"/>
    <n v="2.3809523809523809"/>
    <x v="14"/>
    <x v="2"/>
  </r>
  <r>
    <x v="78"/>
    <x v="166"/>
    <n v="0"/>
    <x v="14"/>
    <x v="2"/>
  </r>
  <r>
    <x v="78"/>
    <x v="4"/>
    <n v="1.1904761904761905"/>
    <x v="14"/>
    <x v="2"/>
  </r>
  <r>
    <x v="79"/>
    <x v="167"/>
    <n v="22.61904761904762"/>
    <x v="14"/>
    <x v="2"/>
  </r>
  <r>
    <x v="79"/>
    <x v="168"/>
    <n v="15.476190476190476"/>
    <x v="14"/>
    <x v="2"/>
  </r>
  <r>
    <x v="79"/>
    <x v="169"/>
    <n v="2.3809523809523809"/>
    <x v="14"/>
    <x v="2"/>
  </r>
  <r>
    <x v="79"/>
    <x v="170"/>
    <n v="1.1904761904761905"/>
    <x v="14"/>
    <x v="2"/>
  </r>
  <r>
    <x v="79"/>
    <x v="171"/>
    <n v="50"/>
    <x v="14"/>
    <x v="2"/>
  </r>
  <r>
    <x v="79"/>
    <x v="172"/>
    <n v="0"/>
    <x v="14"/>
    <x v="2"/>
  </r>
  <r>
    <x v="79"/>
    <x v="4"/>
    <n v="8.3333333333333339"/>
    <x v="14"/>
    <x v="2"/>
  </r>
  <r>
    <x v="80"/>
    <x v="173"/>
    <n v="20.238095238095237"/>
    <x v="14"/>
    <x v="2"/>
  </r>
  <r>
    <x v="80"/>
    <x v="174"/>
    <n v="79.761904761904759"/>
    <x v="14"/>
    <x v="2"/>
  </r>
  <r>
    <x v="80"/>
    <x v="175"/>
    <n v="54.761904761904759"/>
    <x v="14"/>
    <x v="2"/>
  </r>
  <r>
    <x v="80"/>
    <x v="176"/>
    <n v="5.9523809523809526"/>
    <x v="14"/>
    <x v="2"/>
  </r>
  <r>
    <x v="80"/>
    <x v="177"/>
    <n v="9.5238095238095237"/>
    <x v="14"/>
    <x v="2"/>
  </r>
  <r>
    <x v="80"/>
    <x v="178"/>
    <n v="3.5714285714285716"/>
    <x v="14"/>
    <x v="2"/>
  </r>
  <r>
    <x v="80"/>
    <x v="179"/>
    <n v="5.9523809523809526"/>
    <x v="14"/>
    <x v="2"/>
  </r>
  <r>
    <x v="80"/>
    <x v="180"/>
    <n v="95.238095238095241"/>
    <x v="14"/>
    <x v="2"/>
  </r>
  <r>
    <x v="80"/>
    <x v="181"/>
    <n v="4.7619047619047619"/>
    <x v="14"/>
    <x v="2"/>
  </r>
  <r>
    <x v="80"/>
    <x v="182"/>
    <n v="100"/>
    <x v="14"/>
    <x v="2"/>
  </r>
  <r>
    <x v="80"/>
    <x v="183"/>
    <n v="0"/>
    <x v="14"/>
    <x v="2"/>
  </r>
  <r>
    <x v="80"/>
    <x v="184"/>
    <n v="100"/>
    <x v="14"/>
    <x v="2"/>
  </r>
  <r>
    <x v="80"/>
    <x v="185"/>
    <n v="0"/>
    <x v="14"/>
    <x v="2"/>
  </r>
  <r>
    <x v="81"/>
    <x v="186"/>
    <n v="100"/>
    <x v="14"/>
    <x v="2"/>
  </r>
  <r>
    <x v="81"/>
    <x v="187"/>
    <n v="0"/>
    <x v="14"/>
    <x v="2"/>
  </r>
  <r>
    <x v="77"/>
    <x v="152"/>
    <n v="24.731182795698924"/>
    <x v="15"/>
    <x v="2"/>
  </r>
  <r>
    <x v="77"/>
    <x v="153"/>
    <n v="59.13978494623656"/>
    <x v="15"/>
    <x v="2"/>
  </r>
  <r>
    <x v="77"/>
    <x v="154"/>
    <n v="16.129032258064516"/>
    <x v="15"/>
    <x v="2"/>
  </r>
  <r>
    <x v="77"/>
    <x v="155"/>
    <n v="0"/>
    <x v="15"/>
    <x v="2"/>
  </r>
  <r>
    <x v="77"/>
    <x v="4"/>
    <n v="0"/>
    <x v="15"/>
    <x v="2"/>
  </r>
  <r>
    <x v="78"/>
    <x v="156"/>
    <n v="78.494623655913983"/>
    <x v="15"/>
    <x v="2"/>
  </r>
  <r>
    <x v="78"/>
    <x v="157"/>
    <n v="2.150537634408602"/>
    <x v="15"/>
    <x v="2"/>
  </r>
  <r>
    <x v="78"/>
    <x v="158"/>
    <n v="4.301075268817204"/>
    <x v="15"/>
    <x v="2"/>
  </r>
  <r>
    <x v="78"/>
    <x v="159"/>
    <n v="0"/>
    <x v="15"/>
    <x v="2"/>
  </r>
  <r>
    <x v="78"/>
    <x v="160"/>
    <n v="2.150537634408602"/>
    <x v="15"/>
    <x v="2"/>
  </r>
  <r>
    <x v="78"/>
    <x v="161"/>
    <n v="0"/>
    <x v="15"/>
    <x v="2"/>
  </r>
  <r>
    <x v="78"/>
    <x v="162"/>
    <n v="10.75268817204301"/>
    <x v="15"/>
    <x v="2"/>
  </r>
  <r>
    <x v="78"/>
    <x v="163"/>
    <n v="0"/>
    <x v="15"/>
    <x v="2"/>
  </r>
  <r>
    <x v="78"/>
    <x v="164"/>
    <n v="0"/>
    <x v="15"/>
    <x v="2"/>
  </r>
  <r>
    <x v="78"/>
    <x v="165"/>
    <n v="1.075268817204301"/>
    <x v="15"/>
    <x v="2"/>
  </r>
  <r>
    <x v="78"/>
    <x v="166"/>
    <n v="1.075268817204301"/>
    <x v="15"/>
    <x v="2"/>
  </r>
  <r>
    <x v="78"/>
    <x v="4"/>
    <n v="0"/>
    <x v="15"/>
    <x v="2"/>
  </r>
  <r>
    <x v="79"/>
    <x v="167"/>
    <n v="68.817204301075265"/>
    <x v="15"/>
    <x v="2"/>
  </r>
  <r>
    <x v="79"/>
    <x v="168"/>
    <n v="4.301075268817204"/>
    <x v="15"/>
    <x v="2"/>
  </r>
  <r>
    <x v="79"/>
    <x v="169"/>
    <n v="8.6021505376344081"/>
    <x v="15"/>
    <x v="2"/>
  </r>
  <r>
    <x v="79"/>
    <x v="170"/>
    <n v="2.150537634408602"/>
    <x v="15"/>
    <x v="2"/>
  </r>
  <r>
    <x v="79"/>
    <x v="171"/>
    <n v="10.75268817204301"/>
    <x v="15"/>
    <x v="2"/>
  </r>
  <r>
    <x v="79"/>
    <x v="172"/>
    <n v="0"/>
    <x v="15"/>
    <x v="2"/>
  </r>
  <r>
    <x v="79"/>
    <x v="4"/>
    <n v="5.376344086021505"/>
    <x v="15"/>
    <x v="2"/>
  </r>
  <r>
    <x v="80"/>
    <x v="173"/>
    <n v="16.129032258064516"/>
    <x v="15"/>
    <x v="2"/>
  </r>
  <r>
    <x v="80"/>
    <x v="174"/>
    <n v="83.870967741935488"/>
    <x v="15"/>
    <x v="2"/>
  </r>
  <r>
    <x v="80"/>
    <x v="175"/>
    <n v="22.580645161290324"/>
    <x v="15"/>
    <x v="2"/>
  </r>
  <r>
    <x v="80"/>
    <x v="176"/>
    <n v="12.903225806451612"/>
    <x v="15"/>
    <x v="2"/>
  </r>
  <r>
    <x v="80"/>
    <x v="177"/>
    <n v="40.86021505376344"/>
    <x v="15"/>
    <x v="2"/>
  </r>
  <r>
    <x v="80"/>
    <x v="178"/>
    <n v="5.376344086021505"/>
    <x v="15"/>
    <x v="2"/>
  </r>
  <r>
    <x v="80"/>
    <x v="179"/>
    <n v="2.150537634408602"/>
    <x v="15"/>
    <x v="2"/>
  </r>
  <r>
    <x v="80"/>
    <x v="180"/>
    <n v="97.849462365591393"/>
    <x v="15"/>
    <x v="2"/>
  </r>
  <r>
    <x v="80"/>
    <x v="181"/>
    <n v="2.150537634408602"/>
    <x v="15"/>
    <x v="2"/>
  </r>
  <r>
    <x v="80"/>
    <x v="182"/>
    <n v="96.774193548387103"/>
    <x v="15"/>
    <x v="2"/>
  </r>
  <r>
    <x v="80"/>
    <x v="183"/>
    <n v="3.225806451612903"/>
    <x v="15"/>
    <x v="2"/>
  </r>
  <r>
    <x v="80"/>
    <x v="184"/>
    <n v="100"/>
    <x v="15"/>
    <x v="2"/>
  </r>
  <r>
    <x v="80"/>
    <x v="185"/>
    <n v="0"/>
    <x v="15"/>
    <x v="2"/>
  </r>
  <r>
    <x v="81"/>
    <x v="186"/>
    <n v="100"/>
    <x v="15"/>
    <x v="2"/>
  </r>
  <r>
    <x v="81"/>
    <x v="187"/>
    <n v="0"/>
    <x v="15"/>
    <x v="2"/>
  </r>
  <r>
    <x v="77"/>
    <x v="152"/>
    <n v="33.522727272727273"/>
    <x v="16"/>
    <x v="2"/>
  </r>
  <r>
    <x v="77"/>
    <x v="153"/>
    <n v="43.75"/>
    <x v="16"/>
    <x v="2"/>
  </r>
  <r>
    <x v="77"/>
    <x v="154"/>
    <n v="20.454545454545453"/>
    <x v="16"/>
    <x v="2"/>
  </r>
  <r>
    <x v="77"/>
    <x v="155"/>
    <n v="0.56818181818181823"/>
    <x v="16"/>
    <x v="2"/>
  </r>
  <r>
    <x v="77"/>
    <x v="4"/>
    <n v="1.7045454545454546"/>
    <x v="16"/>
    <x v="2"/>
  </r>
  <r>
    <x v="78"/>
    <x v="156"/>
    <n v="51.136363636363633"/>
    <x v="16"/>
    <x v="2"/>
  </r>
  <r>
    <x v="78"/>
    <x v="157"/>
    <n v="15.340909090909092"/>
    <x v="16"/>
    <x v="2"/>
  </r>
  <r>
    <x v="78"/>
    <x v="158"/>
    <n v="5.6818181818181817"/>
    <x v="16"/>
    <x v="2"/>
  </r>
  <r>
    <x v="78"/>
    <x v="159"/>
    <n v="0.56818181818181823"/>
    <x v="16"/>
    <x v="2"/>
  </r>
  <r>
    <x v="78"/>
    <x v="160"/>
    <n v="2.2727272727272729"/>
    <x v="16"/>
    <x v="2"/>
  </r>
  <r>
    <x v="78"/>
    <x v="161"/>
    <n v="1.7045454545454546"/>
    <x v="16"/>
    <x v="2"/>
  </r>
  <r>
    <x v="78"/>
    <x v="162"/>
    <n v="3.4090909090909092"/>
    <x v="16"/>
    <x v="2"/>
  </r>
  <r>
    <x v="78"/>
    <x v="163"/>
    <n v="11.931818181818182"/>
    <x v="16"/>
    <x v="2"/>
  </r>
  <r>
    <x v="78"/>
    <x v="164"/>
    <n v="0"/>
    <x v="16"/>
    <x v="2"/>
  </r>
  <r>
    <x v="78"/>
    <x v="165"/>
    <n v="6.8181818181818183"/>
    <x v="16"/>
    <x v="2"/>
  </r>
  <r>
    <x v="78"/>
    <x v="166"/>
    <n v="0.56818181818181823"/>
    <x v="16"/>
    <x v="2"/>
  </r>
  <r>
    <x v="78"/>
    <x v="4"/>
    <n v="0.56818181818181823"/>
    <x v="16"/>
    <x v="2"/>
  </r>
  <r>
    <x v="79"/>
    <x v="167"/>
    <n v="51.704545454545453"/>
    <x v="16"/>
    <x v="2"/>
  </r>
  <r>
    <x v="79"/>
    <x v="168"/>
    <n v="14.204545454545455"/>
    <x v="16"/>
    <x v="2"/>
  </r>
  <r>
    <x v="79"/>
    <x v="169"/>
    <n v="11.363636363636363"/>
    <x v="16"/>
    <x v="2"/>
  </r>
  <r>
    <x v="79"/>
    <x v="170"/>
    <n v="0.56818181818181823"/>
    <x v="16"/>
    <x v="2"/>
  </r>
  <r>
    <x v="79"/>
    <x v="171"/>
    <n v="19.318181818181817"/>
    <x v="16"/>
    <x v="2"/>
  </r>
  <r>
    <x v="79"/>
    <x v="172"/>
    <n v="0"/>
    <x v="16"/>
    <x v="2"/>
  </r>
  <r>
    <x v="79"/>
    <x v="4"/>
    <n v="2.8409090909090908"/>
    <x v="16"/>
    <x v="2"/>
  </r>
  <r>
    <x v="80"/>
    <x v="173"/>
    <n v="21.022727272727273"/>
    <x v="16"/>
    <x v="2"/>
  </r>
  <r>
    <x v="80"/>
    <x v="174"/>
    <n v="78.977272727272734"/>
    <x v="16"/>
    <x v="2"/>
  </r>
  <r>
    <x v="80"/>
    <x v="175"/>
    <n v="22.15909090909091"/>
    <x v="16"/>
    <x v="2"/>
  </r>
  <r>
    <x v="80"/>
    <x v="176"/>
    <n v="7.3863636363636367"/>
    <x v="16"/>
    <x v="2"/>
  </r>
  <r>
    <x v="80"/>
    <x v="177"/>
    <n v="27.84090909090909"/>
    <x v="16"/>
    <x v="2"/>
  </r>
  <r>
    <x v="80"/>
    <x v="178"/>
    <n v="7.3863636363636367"/>
    <x v="16"/>
    <x v="2"/>
  </r>
  <r>
    <x v="80"/>
    <x v="179"/>
    <n v="14.204545454545455"/>
    <x v="16"/>
    <x v="2"/>
  </r>
  <r>
    <x v="80"/>
    <x v="180"/>
    <n v="85.795454545454547"/>
    <x v="16"/>
    <x v="2"/>
  </r>
  <r>
    <x v="80"/>
    <x v="181"/>
    <n v="14.204545454545455"/>
    <x v="16"/>
    <x v="2"/>
  </r>
  <r>
    <x v="80"/>
    <x v="182"/>
    <n v="97.159090909090907"/>
    <x v="16"/>
    <x v="2"/>
  </r>
  <r>
    <x v="80"/>
    <x v="183"/>
    <n v="2.8409090909090908"/>
    <x v="16"/>
    <x v="2"/>
  </r>
  <r>
    <x v="80"/>
    <x v="184"/>
    <n v="99.431818181818187"/>
    <x v="16"/>
    <x v="2"/>
  </r>
  <r>
    <x v="80"/>
    <x v="185"/>
    <n v="0.56818181818181823"/>
    <x v="16"/>
    <x v="2"/>
  </r>
  <r>
    <x v="81"/>
    <x v="186"/>
    <n v="98.86363636363636"/>
    <x v="16"/>
    <x v="2"/>
  </r>
  <r>
    <x v="81"/>
    <x v="187"/>
    <n v="1.1363636363636365"/>
    <x v="16"/>
    <x v="2"/>
  </r>
  <r>
    <x v="77"/>
    <x v="152"/>
    <n v="16.769720816938356"/>
    <x v="0"/>
    <x v="3"/>
  </r>
  <r>
    <x v="77"/>
    <x v="153"/>
    <n v="55.012179126850292"/>
    <x v="0"/>
    <x v="3"/>
  </r>
  <r>
    <x v="77"/>
    <x v="154"/>
    <n v="24.714258946973956"/>
    <x v="0"/>
    <x v="3"/>
  </r>
  <r>
    <x v="77"/>
    <x v="155"/>
    <n v="1.0118043844856661"/>
    <x v="0"/>
    <x v="3"/>
  </r>
  <r>
    <x v="77"/>
    <x v="4"/>
    <n v="2.492036724751733"/>
    <x v="0"/>
    <x v="3"/>
  </r>
  <r>
    <x v="78"/>
    <x v="156"/>
    <n v="46.074573730560239"/>
    <x v="0"/>
    <x v="3"/>
  </r>
  <r>
    <x v="78"/>
    <x v="157"/>
    <n v="27.599775154581227"/>
    <x v="0"/>
    <x v="3"/>
  </r>
  <r>
    <x v="78"/>
    <x v="158"/>
    <n v="5.4525014052838676"/>
    <x v="0"/>
    <x v="3"/>
  </r>
  <r>
    <x v="78"/>
    <x v="159"/>
    <n v="0.13115982761851228"/>
    <x v="0"/>
    <x v="3"/>
  </r>
  <r>
    <x v="78"/>
    <x v="160"/>
    <n v="2.5107738429829491"/>
    <x v="0"/>
    <x v="3"/>
  </r>
  <r>
    <x v="78"/>
    <x v="161"/>
    <n v="0.44969083754918493"/>
    <x v="0"/>
    <x v="3"/>
  </r>
  <r>
    <x v="78"/>
    <x v="162"/>
    <n v="6.7078883267753415"/>
    <x v="0"/>
    <x v="3"/>
  </r>
  <r>
    <x v="78"/>
    <x v="163"/>
    <n v="5.5461869964399479"/>
    <x v="0"/>
    <x v="3"/>
  </r>
  <r>
    <x v="78"/>
    <x v="164"/>
    <n v="1.0118043844856661"/>
    <x v="0"/>
    <x v="3"/>
  </r>
  <r>
    <x v="78"/>
    <x v="165"/>
    <n v="2.9229904440697019"/>
    <x v="0"/>
    <x v="3"/>
  </r>
  <r>
    <x v="78"/>
    <x v="166"/>
    <n v="1.0492786209480982"/>
    <x v="0"/>
    <x v="3"/>
  </r>
  <r>
    <x v="78"/>
    <x v="4"/>
    <n v="0.54337642870526515"/>
    <x v="0"/>
    <x v="3"/>
  </r>
  <r>
    <x v="79"/>
    <x v="167"/>
    <n v="42.926737867715943"/>
    <x v="0"/>
    <x v="3"/>
  </r>
  <r>
    <x v="79"/>
    <x v="168"/>
    <n v="24.789207419898819"/>
    <x v="0"/>
    <x v="3"/>
  </r>
  <r>
    <x v="79"/>
    <x v="169"/>
    <n v="7.6634813565673596"/>
    <x v="0"/>
    <x v="3"/>
  </r>
  <r>
    <x v="79"/>
    <x v="170"/>
    <n v="0.82443320217350569"/>
    <x v="0"/>
    <x v="3"/>
  </r>
  <r>
    <x v="79"/>
    <x v="171"/>
    <n v="19.168071950534006"/>
    <x v="0"/>
    <x v="3"/>
  </r>
  <r>
    <x v="79"/>
    <x v="172"/>
    <n v="0.99306726625445008"/>
    <x v="0"/>
    <x v="3"/>
  </r>
  <r>
    <x v="79"/>
    <x v="4"/>
    <n v="3.6350009368559117"/>
    <x v="0"/>
    <x v="3"/>
  </r>
  <r>
    <x v="80"/>
    <x v="173"/>
    <n v="16.750983698707138"/>
    <x v="0"/>
    <x v="3"/>
  </r>
  <r>
    <x v="80"/>
    <x v="174"/>
    <n v="83.249016301292855"/>
    <x v="0"/>
    <x v="3"/>
  </r>
  <r>
    <x v="80"/>
    <x v="175"/>
    <n v="27.655986509274875"/>
    <x v="0"/>
    <x v="3"/>
  </r>
  <r>
    <x v="80"/>
    <x v="176"/>
    <n v="6.2769346074573731"/>
    <x v="0"/>
    <x v="3"/>
  </r>
  <r>
    <x v="80"/>
    <x v="177"/>
    <n v="30.129286115795392"/>
    <x v="0"/>
    <x v="3"/>
  </r>
  <r>
    <x v="80"/>
    <x v="178"/>
    <n v="7.1201049278620951"/>
    <x v="0"/>
    <x v="3"/>
  </r>
  <r>
    <x v="80"/>
    <x v="179"/>
    <n v="12.066704140903129"/>
    <x v="0"/>
    <x v="3"/>
  </r>
  <r>
    <x v="80"/>
    <x v="180"/>
    <n v="89.207419898819566"/>
    <x v="0"/>
    <x v="3"/>
  </r>
  <r>
    <x v="80"/>
    <x v="181"/>
    <n v="10.792580101180439"/>
    <x v="0"/>
    <x v="3"/>
  </r>
  <r>
    <x v="80"/>
    <x v="182"/>
    <n v="99.063144088439202"/>
    <x v="0"/>
    <x v="3"/>
  </r>
  <r>
    <x v="80"/>
    <x v="183"/>
    <n v="0.93685591156080195"/>
    <x v="0"/>
    <x v="3"/>
  </r>
  <r>
    <x v="80"/>
    <x v="184"/>
    <n v="99.269252388982579"/>
    <x v="0"/>
    <x v="3"/>
  </r>
  <r>
    <x v="80"/>
    <x v="185"/>
    <n v="0.73074761101742547"/>
    <x v="0"/>
    <x v="3"/>
  </r>
  <r>
    <x v="81"/>
    <x v="186"/>
    <n v="99.700206108300549"/>
    <x v="0"/>
    <x v="3"/>
  </r>
  <r>
    <x v="81"/>
    <x v="187"/>
    <n v="0.29979389169945664"/>
    <x v="0"/>
    <x v="3"/>
  </r>
  <r>
    <x v="77"/>
    <x v="152"/>
    <n v="15.114235500878735"/>
    <x v="1"/>
    <x v="3"/>
  </r>
  <r>
    <x v="77"/>
    <x v="153"/>
    <n v="56.326889279437609"/>
    <x v="1"/>
    <x v="3"/>
  </r>
  <r>
    <x v="77"/>
    <x v="154"/>
    <n v="22.847100175746924"/>
    <x v="1"/>
    <x v="3"/>
  </r>
  <r>
    <x v="77"/>
    <x v="155"/>
    <n v="2.4604569420035149"/>
    <x v="1"/>
    <x v="3"/>
  </r>
  <r>
    <x v="77"/>
    <x v="4"/>
    <n v="3.251318101933216"/>
    <x v="1"/>
    <x v="3"/>
  </r>
  <r>
    <x v="78"/>
    <x v="156"/>
    <n v="66.783831282952548"/>
    <x v="1"/>
    <x v="3"/>
  </r>
  <r>
    <x v="78"/>
    <x v="157"/>
    <n v="12.478031634446397"/>
    <x v="1"/>
    <x v="3"/>
  </r>
  <r>
    <x v="78"/>
    <x v="158"/>
    <n v="6.3268892794376095"/>
    <x v="1"/>
    <x v="3"/>
  </r>
  <r>
    <x v="78"/>
    <x v="159"/>
    <n v="0"/>
    <x v="1"/>
    <x v="3"/>
  </r>
  <r>
    <x v="78"/>
    <x v="160"/>
    <n v="2.4604569420035149"/>
    <x v="1"/>
    <x v="3"/>
  </r>
  <r>
    <x v="78"/>
    <x v="161"/>
    <n v="0.87873462214411246"/>
    <x v="1"/>
    <x v="3"/>
  </r>
  <r>
    <x v="78"/>
    <x v="162"/>
    <n v="1.3181019332161688"/>
    <x v="1"/>
    <x v="3"/>
  </r>
  <r>
    <x v="78"/>
    <x v="163"/>
    <n v="7.9086115992970125"/>
    <x v="1"/>
    <x v="3"/>
  </r>
  <r>
    <x v="78"/>
    <x v="164"/>
    <n v="0"/>
    <x v="1"/>
    <x v="3"/>
  </r>
  <r>
    <x v="78"/>
    <x v="165"/>
    <n v="0.43936731107205623"/>
    <x v="1"/>
    <x v="3"/>
  </r>
  <r>
    <x v="78"/>
    <x v="166"/>
    <n v="0.79086115992970119"/>
    <x v="1"/>
    <x v="3"/>
  </r>
  <r>
    <x v="78"/>
    <x v="4"/>
    <n v="0.61511423550087874"/>
    <x v="1"/>
    <x v="3"/>
  </r>
  <r>
    <x v="79"/>
    <x v="167"/>
    <n v="65.905096660808439"/>
    <x v="1"/>
    <x v="3"/>
  </r>
  <r>
    <x v="79"/>
    <x v="168"/>
    <n v="14.235500878734623"/>
    <x v="1"/>
    <x v="3"/>
  </r>
  <r>
    <x v="79"/>
    <x v="169"/>
    <n v="3.0755711775043935"/>
    <x v="1"/>
    <x v="3"/>
  </r>
  <r>
    <x v="79"/>
    <x v="170"/>
    <n v="0.96660808435852374"/>
    <x v="1"/>
    <x v="3"/>
  </r>
  <r>
    <x v="79"/>
    <x v="171"/>
    <n v="12.214411247803163"/>
    <x v="1"/>
    <x v="3"/>
  </r>
  <r>
    <x v="79"/>
    <x v="172"/>
    <n v="1.0544815465729349"/>
    <x v="1"/>
    <x v="3"/>
  </r>
  <r>
    <x v="79"/>
    <x v="4"/>
    <n v="2.5483304042179262"/>
    <x v="1"/>
    <x v="3"/>
  </r>
  <r>
    <x v="80"/>
    <x v="173"/>
    <n v="15.553602811950791"/>
    <x v="1"/>
    <x v="3"/>
  </r>
  <r>
    <x v="80"/>
    <x v="174"/>
    <n v="84.446397188049204"/>
    <x v="1"/>
    <x v="3"/>
  </r>
  <r>
    <x v="80"/>
    <x v="175"/>
    <n v="10.369068541300527"/>
    <x v="1"/>
    <x v="3"/>
  </r>
  <r>
    <x v="80"/>
    <x v="176"/>
    <n v="4.7451669595782073"/>
    <x v="1"/>
    <x v="3"/>
  </r>
  <r>
    <x v="80"/>
    <x v="177"/>
    <n v="40.77328646748682"/>
    <x v="1"/>
    <x v="3"/>
  </r>
  <r>
    <x v="80"/>
    <x v="178"/>
    <n v="11.511423550087873"/>
    <x v="1"/>
    <x v="3"/>
  </r>
  <r>
    <x v="80"/>
    <x v="179"/>
    <n v="17.047451669595784"/>
    <x v="1"/>
    <x v="3"/>
  </r>
  <r>
    <x v="80"/>
    <x v="180"/>
    <n v="86.028119507908613"/>
    <x v="1"/>
    <x v="3"/>
  </r>
  <r>
    <x v="80"/>
    <x v="181"/>
    <n v="13.971880492091389"/>
    <x v="1"/>
    <x v="3"/>
  </r>
  <r>
    <x v="80"/>
    <x v="182"/>
    <n v="98.330404217926187"/>
    <x v="1"/>
    <x v="3"/>
  </r>
  <r>
    <x v="80"/>
    <x v="183"/>
    <n v="1.6695957820738137"/>
    <x v="1"/>
    <x v="3"/>
  </r>
  <r>
    <x v="80"/>
    <x v="184"/>
    <n v="98.594024604569427"/>
    <x v="1"/>
    <x v="3"/>
  </r>
  <r>
    <x v="80"/>
    <x v="185"/>
    <n v="1.40597539543058"/>
    <x v="1"/>
    <x v="3"/>
  </r>
  <r>
    <x v="81"/>
    <x v="186"/>
    <n v="100"/>
    <x v="1"/>
    <x v="3"/>
  </r>
  <r>
    <x v="81"/>
    <x v="187"/>
    <n v="0"/>
    <x v="1"/>
    <x v="3"/>
  </r>
  <r>
    <x v="77"/>
    <x v="152"/>
    <n v="23.89937106918239"/>
    <x v="2"/>
    <x v="3"/>
  </r>
  <r>
    <x v="77"/>
    <x v="153"/>
    <n v="37.840670859538783"/>
    <x v="2"/>
    <x v="3"/>
  </r>
  <r>
    <x v="77"/>
    <x v="154"/>
    <n v="36.582809224318659"/>
    <x v="2"/>
    <x v="3"/>
  </r>
  <r>
    <x v="77"/>
    <x v="155"/>
    <n v="0.26205450733752622"/>
    <x v="2"/>
    <x v="3"/>
  </r>
  <r>
    <x v="77"/>
    <x v="4"/>
    <n v="1.4150943396226414"/>
    <x v="2"/>
    <x v="3"/>
  </r>
  <r>
    <x v="78"/>
    <x v="156"/>
    <n v="24.266247379454928"/>
    <x v="2"/>
    <x v="3"/>
  </r>
  <r>
    <x v="78"/>
    <x v="157"/>
    <n v="34.748427672955977"/>
    <x v="2"/>
    <x v="3"/>
  </r>
  <r>
    <x v="78"/>
    <x v="158"/>
    <n v="7.0230607966457024"/>
    <x v="2"/>
    <x v="3"/>
  </r>
  <r>
    <x v="78"/>
    <x v="159"/>
    <n v="0.26205450733752622"/>
    <x v="2"/>
    <x v="3"/>
  </r>
  <r>
    <x v="78"/>
    <x v="160"/>
    <n v="2.9350104821802936"/>
    <x v="2"/>
    <x v="3"/>
  </r>
  <r>
    <x v="78"/>
    <x v="161"/>
    <n v="0.10482180293501048"/>
    <x v="2"/>
    <x v="3"/>
  </r>
  <r>
    <x v="78"/>
    <x v="162"/>
    <n v="13.888888888888889"/>
    <x v="2"/>
    <x v="3"/>
  </r>
  <r>
    <x v="78"/>
    <x v="163"/>
    <n v="5.9224318658280923"/>
    <x v="2"/>
    <x v="3"/>
  </r>
  <r>
    <x v="78"/>
    <x v="164"/>
    <n v="2.0964360587002098"/>
    <x v="2"/>
    <x v="3"/>
  </r>
  <r>
    <x v="78"/>
    <x v="165"/>
    <n v="6.1844863731656181"/>
    <x v="2"/>
    <x v="3"/>
  </r>
  <r>
    <x v="78"/>
    <x v="166"/>
    <n v="2.2012578616352201"/>
    <x v="2"/>
    <x v="3"/>
  </r>
  <r>
    <x v="78"/>
    <x v="4"/>
    <n v="0.3668763102725367"/>
    <x v="2"/>
    <x v="3"/>
  </r>
  <r>
    <x v="79"/>
    <x v="167"/>
    <n v="20.335429769392032"/>
    <x v="2"/>
    <x v="3"/>
  </r>
  <r>
    <x v="79"/>
    <x v="168"/>
    <n v="26.677148846960169"/>
    <x v="2"/>
    <x v="3"/>
  </r>
  <r>
    <x v="79"/>
    <x v="169"/>
    <n v="11.425576519916143"/>
    <x v="2"/>
    <x v="3"/>
  </r>
  <r>
    <x v="79"/>
    <x v="170"/>
    <n v="0.7337526205450734"/>
    <x v="2"/>
    <x v="3"/>
  </r>
  <r>
    <x v="79"/>
    <x v="171"/>
    <n v="34.433962264150942"/>
    <x v="2"/>
    <x v="3"/>
  </r>
  <r>
    <x v="79"/>
    <x v="172"/>
    <n v="1.6771488469601676"/>
    <x v="2"/>
    <x v="3"/>
  </r>
  <r>
    <x v="79"/>
    <x v="4"/>
    <n v="4.716981132075472"/>
    <x v="2"/>
    <x v="3"/>
  </r>
  <r>
    <x v="80"/>
    <x v="173"/>
    <n v="24.318658280922431"/>
    <x v="2"/>
    <x v="3"/>
  </r>
  <r>
    <x v="80"/>
    <x v="174"/>
    <n v="75.681341719077565"/>
    <x v="2"/>
    <x v="3"/>
  </r>
  <r>
    <x v="80"/>
    <x v="175"/>
    <n v="36.79245283018868"/>
    <x v="2"/>
    <x v="3"/>
  </r>
  <r>
    <x v="80"/>
    <x v="176"/>
    <n v="4.350104821802935"/>
    <x v="2"/>
    <x v="3"/>
  </r>
  <r>
    <x v="80"/>
    <x v="177"/>
    <n v="23.113207547169811"/>
    <x v="2"/>
    <x v="3"/>
  </r>
  <r>
    <x v="80"/>
    <x v="178"/>
    <n v="2.0964360587002098"/>
    <x v="2"/>
    <x v="3"/>
  </r>
  <r>
    <x v="80"/>
    <x v="179"/>
    <n v="9.3291404612159337"/>
    <x v="2"/>
    <x v="3"/>
  </r>
  <r>
    <x v="80"/>
    <x v="180"/>
    <n v="91.299790356394126"/>
    <x v="2"/>
    <x v="3"/>
  </r>
  <r>
    <x v="80"/>
    <x v="181"/>
    <n v="8.70020964360587"/>
    <x v="2"/>
    <x v="3"/>
  </r>
  <r>
    <x v="80"/>
    <x v="182"/>
    <n v="99.685534591194966"/>
    <x v="2"/>
    <x v="3"/>
  </r>
  <r>
    <x v="80"/>
    <x v="183"/>
    <n v="0.31446540880503143"/>
    <x v="2"/>
    <x v="3"/>
  </r>
  <r>
    <x v="80"/>
    <x v="184"/>
    <n v="99.737945492662476"/>
    <x v="2"/>
    <x v="3"/>
  </r>
  <r>
    <x v="80"/>
    <x v="185"/>
    <n v="0.26205450733752622"/>
    <x v="2"/>
    <x v="3"/>
  </r>
  <r>
    <x v="81"/>
    <x v="186"/>
    <n v="99.633123689727469"/>
    <x v="2"/>
    <x v="3"/>
  </r>
  <r>
    <x v="81"/>
    <x v="187"/>
    <n v="0.3668763102725367"/>
    <x v="2"/>
    <x v="3"/>
  </r>
  <r>
    <x v="77"/>
    <x v="152"/>
    <n v="8.9333333333333336"/>
    <x v="3"/>
    <x v="3"/>
  </r>
  <r>
    <x v="77"/>
    <x v="153"/>
    <n v="70.8"/>
    <x v="3"/>
    <x v="3"/>
  </r>
  <r>
    <x v="77"/>
    <x v="154"/>
    <n v="16.666666666666668"/>
    <x v="3"/>
    <x v="3"/>
  </r>
  <r>
    <x v="77"/>
    <x v="155"/>
    <n v="0.26666666666666666"/>
    <x v="3"/>
    <x v="3"/>
  </r>
  <r>
    <x v="77"/>
    <x v="4"/>
    <n v="3.3333333333333335"/>
    <x v="3"/>
    <x v="3"/>
  </r>
  <r>
    <x v="78"/>
    <x v="156"/>
    <n v="63.866666666666667"/>
    <x v="3"/>
    <x v="3"/>
  </r>
  <r>
    <x v="78"/>
    <x v="157"/>
    <n v="20.933333333333334"/>
    <x v="3"/>
    <x v="3"/>
  </r>
  <r>
    <x v="78"/>
    <x v="158"/>
    <n v="2.5333333333333332"/>
    <x v="3"/>
    <x v="3"/>
  </r>
  <r>
    <x v="78"/>
    <x v="159"/>
    <n v="0.13333333333333333"/>
    <x v="3"/>
    <x v="3"/>
  </r>
  <r>
    <x v="78"/>
    <x v="160"/>
    <n v="4.4000000000000004"/>
    <x v="3"/>
    <x v="3"/>
  </r>
  <r>
    <x v="78"/>
    <x v="161"/>
    <n v="0.53333333333333333"/>
    <x v="3"/>
    <x v="3"/>
  </r>
  <r>
    <x v="78"/>
    <x v="162"/>
    <n v="2.1333333333333333"/>
    <x v="3"/>
    <x v="3"/>
  </r>
  <r>
    <x v="78"/>
    <x v="163"/>
    <n v="4.1333333333333337"/>
    <x v="3"/>
    <x v="3"/>
  </r>
  <r>
    <x v="78"/>
    <x v="164"/>
    <n v="0.4"/>
    <x v="3"/>
    <x v="3"/>
  </r>
  <r>
    <x v="78"/>
    <x v="165"/>
    <n v="0.4"/>
    <x v="3"/>
    <x v="3"/>
  </r>
  <r>
    <x v="78"/>
    <x v="166"/>
    <n v="0"/>
    <x v="3"/>
    <x v="3"/>
  </r>
  <r>
    <x v="78"/>
    <x v="4"/>
    <n v="0.53333333333333333"/>
    <x v="3"/>
    <x v="3"/>
  </r>
  <r>
    <x v="79"/>
    <x v="167"/>
    <n v="62"/>
    <x v="3"/>
    <x v="3"/>
  </r>
  <r>
    <x v="79"/>
    <x v="168"/>
    <n v="18.666666666666668"/>
    <x v="3"/>
    <x v="3"/>
  </r>
  <r>
    <x v="79"/>
    <x v="169"/>
    <n v="4.2666666666666666"/>
    <x v="3"/>
    <x v="3"/>
  </r>
  <r>
    <x v="79"/>
    <x v="170"/>
    <n v="0.93333333333333335"/>
    <x v="3"/>
    <x v="3"/>
  </r>
  <r>
    <x v="79"/>
    <x v="171"/>
    <n v="10.266666666666667"/>
    <x v="3"/>
    <x v="3"/>
  </r>
  <r>
    <x v="79"/>
    <x v="172"/>
    <n v="0.66666666666666663"/>
    <x v="3"/>
    <x v="3"/>
  </r>
  <r>
    <x v="79"/>
    <x v="4"/>
    <n v="3.2"/>
    <x v="3"/>
    <x v="3"/>
  </r>
  <r>
    <x v="80"/>
    <x v="173"/>
    <n v="10.266666666666667"/>
    <x v="3"/>
    <x v="3"/>
  </r>
  <r>
    <x v="80"/>
    <x v="174"/>
    <n v="89.733333333333334"/>
    <x v="3"/>
    <x v="3"/>
  </r>
  <r>
    <x v="80"/>
    <x v="175"/>
    <n v="12.133333333333333"/>
    <x v="3"/>
    <x v="3"/>
  </r>
  <r>
    <x v="80"/>
    <x v="176"/>
    <n v="5.2"/>
    <x v="3"/>
    <x v="3"/>
  </r>
  <r>
    <x v="80"/>
    <x v="177"/>
    <n v="50.266666666666666"/>
    <x v="3"/>
    <x v="3"/>
  </r>
  <r>
    <x v="80"/>
    <x v="178"/>
    <n v="8"/>
    <x v="3"/>
    <x v="3"/>
  </r>
  <r>
    <x v="80"/>
    <x v="179"/>
    <n v="14.133333333333333"/>
    <x v="3"/>
    <x v="3"/>
  </r>
  <r>
    <x v="80"/>
    <x v="180"/>
    <n v="83.2"/>
    <x v="3"/>
    <x v="3"/>
  </r>
  <r>
    <x v="80"/>
    <x v="181"/>
    <n v="16.8"/>
    <x v="3"/>
    <x v="3"/>
  </r>
  <r>
    <x v="80"/>
    <x v="182"/>
    <n v="99.333333333333329"/>
    <x v="3"/>
    <x v="3"/>
  </r>
  <r>
    <x v="80"/>
    <x v="183"/>
    <n v="0.66666666666666663"/>
    <x v="3"/>
    <x v="3"/>
  </r>
  <r>
    <x v="80"/>
    <x v="184"/>
    <n v="99.466666666666669"/>
    <x v="3"/>
    <x v="3"/>
  </r>
  <r>
    <x v="80"/>
    <x v="185"/>
    <n v="0.53333333333333333"/>
    <x v="3"/>
    <x v="3"/>
  </r>
  <r>
    <x v="81"/>
    <x v="186"/>
    <n v="98.8"/>
    <x v="3"/>
    <x v="3"/>
  </r>
  <r>
    <x v="81"/>
    <x v="187"/>
    <n v="1.2"/>
    <x v="3"/>
    <x v="3"/>
  </r>
  <r>
    <x v="77"/>
    <x v="152"/>
    <n v="6.5878378378378377"/>
    <x v="4"/>
    <x v="3"/>
  </r>
  <r>
    <x v="77"/>
    <x v="153"/>
    <n v="78.71621621621621"/>
    <x v="4"/>
    <x v="3"/>
  </r>
  <r>
    <x v="77"/>
    <x v="154"/>
    <n v="12.668918918918919"/>
    <x v="4"/>
    <x v="3"/>
  </r>
  <r>
    <x v="77"/>
    <x v="155"/>
    <n v="0.84459459459459463"/>
    <x v="4"/>
    <x v="3"/>
  </r>
  <r>
    <x v="77"/>
    <x v="4"/>
    <n v="1.1824324324324325"/>
    <x v="4"/>
    <x v="3"/>
  </r>
  <r>
    <x v="78"/>
    <x v="156"/>
    <n v="32.770270270270274"/>
    <x v="4"/>
    <x v="3"/>
  </r>
  <r>
    <x v="78"/>
    <x v="157"/>
    <n v="58.108108108108105"/>
    <x v="4"/>
    <x v="3"/>
  </r>
  <r>
    <x v="78"/>
    <x v="158"/>
    <n v="2.0270270270270272"/>
    <x v="4"/>
    <x v="3"/>
  </r>
  <r>
    <x v="78"/>
    <x v="159"/>
    <n v="0"/>
    <x v="4"/>
    <x v="3"/>
  </r>
  <r>
    <x v="78"/>
    <x v="160"/>
    <n v="0.5067567567567568"/>
    <x v="4"/>
    <x v="3"/>
  </r>
  <r>
    <x v="78"/>
    <x v="161"/>
    <n v="0.33783783783783783"/>
    <x v="4"/>
    <x v="3"/>
  </r>
  <r>
    <x v="78"/>
    <x v="162"/>
    <n v="2.3648648648648649"/>
    <x v="4"/>
    <x v="3"/>
  </r>
  <r>
    <x v="78"/>
    <x v="163"/>
    <n v="1.6891891891891893"/>
    <x v="4"/>
    <x v="3"/>
  </r>
  <r>
    <x v="78"/>
    <x v="164"/>
    <n v="0.16891891891891891"/>
    <x v="4"/>
    <x v="3"/>
  </r>
  <r>
    <x v="78"/>
    <x v="165"/>
    <n v="1.3513513513513513"/>
    <x v="4"/>
    <x v="3"/>
  </r>
  <r>
    <x v="78"/>
    <x v="166"/>
    <n v="0"/>
    <x v="4"/>
    <x v="3"/>
  </r>
  <r>
    <x v="78"/>
    <x v="4"/>
    <n v="0.67567567567567566"/>
    <x v="4"/>
    <x v="3"/>
  </r>
  <r>
    <x v="79"/>
    <x v="167"/>
    <n v="22.297297297297298"/>
    <x v="4"/>
    <x v="3"/>
  </r>
  <r>
    <x v="79"/>
    <x v="168"/>
    <n v="56.587837837837839"/>
    <x v="4"/>
    <x v="3"/>
  </r>
  <r>
    <x v="79"/>
    <x v="169"/>
    <n v="11.655405405405405"/>
    <x v="4"/>
    <x v="3"/>
  </r>
  <r>
    <x v="79"/>
    <x v="170"/>
    <n v="0.16891891891891891"/>
    <x v="4"/>
    <x v="3"/>
  </r>
  <r>
    <x v="79"/>
    <x v="171"/>
    <n v="5.0675675675675675"/>
    <x v="4"/>
    <x v="3"/>
  </r>
  <r>
    <x v="79"/>
    <x v="172"/>
    <n v="0"/>
    <x v="4"/>
    <x v="3"/>
  </r>
  <r>
    <x v="79"/>
    <x v="4"/>
    <n v="4.2229729729729728"/>
    <x v="4"/>
    <x v="3"/>
  </r>
  <r>
    <x v="80"/>
    <x v="173"/>
    <n v="5.9121621621621623"/>
    <x v="4"/>
    <x v="3"/>
  </r>
  <r>
    <x v="80"/>
    <x v="174"/>
    <n v="94.087837837837839"/>
    <x v="4"/>
    <x v="3"/>
  </r>
  <r>
    <x v="80"/>
    <x v="175"/>
    <n v="60.472972972972975"/>
    <x v="4"/>
    <x v="3"/>
  </r>
  <r>
    <x v="80"/>
    <x v="176"/>
    <n v="16.554054054054053"/>
    <x v="4"/>
    <x v="3"/>
  </r>
  <r>
    <x v="80"/>
    <x v="177"/>
    <n v="7.9391891891891895"/>
    <x v="4"/>
    <x v="3"/>
  </r>
  <r>
    <x v="80"/>
    <x v="178"/>
    <n v="3.0405405405405403"/>
    <x v="4"/>
    <x v="3"/>
  </r>
  <r>
    <x v="80"/>
    <x v="179"/>
    <n v="6.0810810810810807"/>
    <x v="4"/>
    <x v="3"/>
  </r>
  <r>
    <x v="80"/>
    <x v="180"/>
    <n v="92.736486486486484"/>
    <x v="4"/>
    <x v="3"/>
  </r>
  <r>
    <x v="80"/>
    <x v="181"/>
    <n v="7.2635135135135132"/>
    <x v="4"/>
    <x v="3"/>
  </r>
  <r>
    <x v="80"/>
    <x v="182"/>
    <n v="98.479729729729726"/>
    <x v="4"/>
    <x v="3"/>
  </r>
  <r>
    <x v="80"/>
    <x v="183"/>
    <n v="1.5202702702702702"/>
    <x v="4"/>
    <x v="3"/>
  </r>
  <r>
    <x v="80"/>
    <x v="184"/>
    <n v="99.324324324324323"/>
    <x v="4"/>
    <x v="3"/>
  </r>
  <r>
    <x v="80"/>
    <x v="185"/>
    <n v="0.67567567567567566"/>
    <x v="4"/>
    <x v="3"/>
  </r>
  <r>
    <x v="81"/>
    <x v="186"/>
    <n v="100"/>
    <x v="4"/>
    <x v="3"/>
  </r>
  <r>
    <x v="81"/>
    <x v="187"/>
    <n v="0"/>
    <x v="4"/>
    <x v="3"/>
  </r>
  <r>
    <x v="77"/>
    <x v="152"/>
    <n v="5.0314465408805029"/>
    <x v="5"/>
    <x v="3"/>
  </r>
  <r>
    <x v="77"/>
    <x v="153"/>
    <n v="81.76100628930817"/>
    <x v="5"/>
    <x v="3"/>
  </r>
  <r>
    <x v="77"/>
    <x v="154"/>
    <n v="11.949685534591195"/>
    <x v="5"/>
    <x v="3"/>
  </r>
  <r>
    <x v="77"/>
    <x v="155"/>
    <n v="1.2578616352201257"/>
    <x v="5"/>
    <x v="3"/>
  </r>
  <r>
    <x v="77"/>
    <x v="4"/>
    <n v="0"/>
    <x v="5"/>
    <x v="3"/>
  </r>
  <r>
    <x v="78"/>
    <x v="156"/>
    <n v="30.817610062893081"/>
    <x v="5"/>
    <x v="3"/>
  </r>
  <r>
    <x v="78"/>
    <x v="157"/>
    <n v="59.119496855345915"/>
    <x v="5"/>
    <x v="3"/>
  </r>
  <r>
    <x v="78"/>
    <x v="158"/>
    <n v="0"/>
    <x v="5"/>
    <x v="3"/>
  </r>
  <r>
    <x v="78"/>
    <x v="159"/>
    <n v="0"/>
    <x v="5"/>
    <x v="3"/>
  </r>
  <r>
    <x v="78"/>
    <x v="160"/>
    <n v="0.62893081761006286"/>
    <x v="5"/>
    <x v="3"/>
  </r>
  <r>
    <x v="78"/>
    <x v="161"/>
    <n v="0"/>
    <x v="5"/>
    <x v="3"/>
  </r>
  <r>
    <x v="78"/>
    <x v="162"/>
    <n v="1.2578616352201257"/>
    <x v="5"/>
    <x v="3"/>
  </r>
  <r>
    <x v="78"/>
    <x v="163"/>
    <n v="3.7735849056603774"/>
    <x v="5"/>
    <x v="3"/>
  </r>
  <r>
    <x v="78"/>
    <x v="164"/>
    <n v="0"/>
    <x v="5"/>
    <x v="3"/>
  </r>
  <r>
    <x v="78"/>
    <x v="165"/>
    <n v="3.7735849056603774"/>
    <x v="5"/>
    <x v="3"/>
  </r>
  <r>
    <x v="78"/>
    <x v="166"/>
    <n v="0"/>
    <x v="5"/>
    <x v="3"/>
  </r>
  <r>
    <x v="78"/>
    <x v="4"/>
    <n v="0.62893081761006286"/>
    <x v="5"/>
    <x v="3"/>
  </r>
  <r>
    <x v="79"/>
    <x v="167"/>
    <n v="18.867924528301888"/>
    <x v="5"/>
    <x v="3"/>
  </r>
  <r>
    <x v="79"/>
    <x v="168"/>
    <n v="57.232704402515722"/>
    <x v="5"/>
    <x v="3"/>
  </r>
  <r>
    <x v="79"/>
    <x v="169"/>
    <n v="17.610062893081761"/>
    <x v="5"/>
    <x v="3"/>
  </r>
  <r>
    <x v="79"/>
    <x v="170"/>
    <n v="0.62893081761006286"/>
    <x v="5"/>
    <x v="3"/>
  </r>
  <r>
    <x v="79"/>
    <x v="171"/>
    <n v="0.62893081761006286"/>
    <x v="5"/>
    <x v="3"/>
  </r>
  <r>
    <x v="79"/>
    <x v="172"/>
    <n v="0"/>
    <x v="5"/>
    <x v="3"/>
  </r>
  <r>
    <x v="79"/>
    <x v="4"/>
    <n v="5.0314465408805029"/>
    <x v="5"/>
    <x v="3"/>
  </r>
  <r>
    <x v="80"/>
    <x v="173"/>
    <n v="6.2893081761006293"/>
    <x v="5"/>
    <x v="3"/>
  </r>
  <r>
    <x v="80"/>
    <x v="174"/>
    <n v="93.710691823899367"/>
    <x v="5"/>
    <x v="3"/>
  </r>
  <r>
    <x v="80"/>
    <x v="175"/>
    <n v="61.635220125786162"/>
    <x v="5"/>
    <x v="3"/>
  </r>
  <r>
    <x v="80"/>
    <x v="176"/>
    <n v="20.125786163522012"/>
    <x v="5"/>
    <x v="3"/>
  </r>
  <r>
    <x v="80"/>
    <x v="177"/>
    <n v="7.5471698113207548"/>
    <x v="5"/>
    <x v="3"/>
  </r>
  <r>
    <x v="80"/>
    <x v="178"/>
    <n v="1.8867924528301887"/>
    <x v="5"/>
    <x v="3"/>
  </r>
  <r>
    <x v="80"/>
    <x v="179"/>
    <n v="2.5157232704402515"/>
    <x v="5"/>
    <x v="3"/>
  </r>
  <r>
    <x v="80"/>
    <x v="180"/>
    <n v="94.339622641509436"/>
    <x v="5"/>
    <x v="3"/>
  </r>
  <r>
    <x v="80"/>
    <x v="181"/>
    <n v="5.6603773584905657"/>
    <x v="5"/>
    <x v="3"/>
  </r>
  <r>
    <x v="80"/>
    <x v="182"/>
    <n v="98.742138364779876"/>
    <x v="5"/>
    <x v="3"/>
  </r>
  <r>
    <x v="80"/>
    <x v="183"/>
    <n v="1.2578616352201257"/>
    <x v="5"/>
    <x v="3"/>
  </r>
  <r>
    <x v="80"/>
    <x v="184"/>
    <n v="100"/>
    <x v="5"/>
    <x v="3"/>
  </r>
  <r>
    <x v="80"/>
    <x v="185"/>
    <n v="0"/>
    <x v="5"/>
    <x v="3"/>
  </r>
  <r>
    <x v="81"/>
    <x v="186"/>
    <n v="100"/>
    <x v="5"/>
    <x v="3"/>
  </r>
  <r>
    <x v="81"/>
    <x v="187"/>
    <n v="0"/>
    <x v="5"/>
    <x v="3"/>
  </r>
  <r>
    <x v="77"/>
    <x v="152"/>
    <n v="14.814814814814815"/>
    <x v="6"/>
    <x v="3"/>
  </r>
  <r>
    <x v="77"/>
    <x v="153"/>
    <n v="68.518518518518519"/>
    <x v="6"/>
    <x v="3"/>
  </r>
  <r>
    <x v="77"/>
    <x v="154"/>
    <n v="13.888888888888889"/>
    <x v="6"/>
    <x v="3"/>
  </r>
  <r>
    <x v="77"/>
    <x v="155"/>
    <n v="0"/>
    <x v="6"/>
    <x v="3"/>
  </r>
  <r>
    <x v="77"/>
    <x v="4"/>
    <n v="2.7777777777777777"/>
    <x v="6"/>
    <x v="3"/>
  </r>
  <r>
    <x v="78"/>
    <x v="156"/>
    <n v="34.25925925925926"/>
    <x v="6"/>
    <x v="3"/>
  </r>
  <r>
    <x v="78"/>
    <x v="157"/>
    <n v="48.148148148148145"/>
    <x v="6"/>
    <x v="3"/>
  </r>
  <r>
    <x v="78"/>
    <x v="158"/>
    <n v="8.3333333333333339"/>
    <x v="6"/>
    <x v="3"/>
  </r>
  <r>
    <x v="78"/>
    <x v="159"/>
    <n v="0"/>
    <x v="6"/>
    <x v="3"/>
  </r>
  <r>
    <x v="78"/>
    <x v="160"/>
    <n v="1.8518518518518519"/>
    <x v="6"/>
    <x v="3"/>
  </r>
  <r>
    <x v="78"/>
    <x v="161"/>
    <n v="0.92592592592592593"/>
    <x v="6"/>
    <x v="3"/>
  </r>
  <r>
    <x v="78"/>
    <x v="162"/>
    <n v="4.6296296296296298"/>
    <x v="6"/>
    <x v="3"/>
  </r>
  <r>
    <x v="78"/>
    <x v="163"/>
    <n v="1.8518518518518519"/>
    <x v="6"/>
    <x v="3"/>
  </r>
  <r>
    <x v="78"/>
    <x v="164"/>
    <n v="0"/>
    <x v="6"/>
    <x v="3"/>
  </r>
  <r>
    <x v="78"/>
    <x v="165"/>
    <n v="0"/>
    <x v="6"/>
    <x v="3"/>
  </r>
  <r>
    <x v="78"/>
    <x v="166"/>
    <n v="0"/>
    <x v="6"/>
    <x v="3"/>
  </r>
  <r>
    <x v="78"/>
    <x v="4"/>
    <n v="0"/>
    <x v="6"/>
    <x v="3"/>
  </r>
  <r>
    <x v="79"/>
    <x v="167"/>
    <n v="26.851851851851851"/>
    <x v="6"/>
    <x v="3"/>
  </r>
  <r>
    <x v="79"/>
    <x v="168"/>
    <n v="47.222222222222221"/>
    <x v="6"/>
    <x v="3"/>
  </r>
  <r>
    <x v="79"/>
    <x v="169"/>
    <n v="3.7037037037037037"/>
    <x v="6"/>
    <x v="3"/>
  </r>
  <r>
    <x v="79"/>
    <x v="170"/>
    <n v="0"/>
    <x v="6"/>
    <x v="3"/>
  </r>
  <r>
    <x v="79"/>
    <x v="171"/>
    <n v="14.814814814814815"/>
    <x v="6"/>
    <x v="3"/>
  </r>
  <r>
    <x v="79"/>
    <x v="172"/>
    <n v="0"/>
    <x v="6"/>
    <x v="3"/>
  </r>
  <r>
    <x v="79"/>
    <x v="4"/>
    <n v="7.4074074074074074"/>
    <x v="6"/>
    <x v="3"/>
  </r>
  <r>
    <x v="80"/>
    <x v="173"/>
    <n v="9.2592592592592595"/>
    <x v="6"/>
    <x v="3"/>
  </r>
  <r>
    <x v="80"/>
    <x v="174"/>
    <n v="90.740740740740748"/>
    <x v="6"/>
    <x v="3"/>
  </r>
  <r>
    <x v="80"/>
    <x v="175"/>
    <n v="63.888888888888886"/>
    <x v="6"/>
    <x v="3"/>
  </r>
  <r>
    <x v="80"/>
    <x v="176"/>
    <n v="13.888888888888889"/>
    <x v="6"/>
    <x v="3"/>
  </r>
  <r>
    <x v="80"/>
    <x v="177"/>
    <n v="3.7037037037037037"/>
    <x v="6"/>
    <x v="3"/>
  </r>
  <r>
    <x v="80"/>
    <x v="178"/>
    <n v="5.5555555555555554"/>
    <x v="6"/>
    <x v="3"/>
  </r>
  <r>
    <x v="80"/>
    <x v="179"/>
    <n v="3.7037037037037037"/>
    <x v="6"/>
    <x v="3"/>
  </r>
  <r>
    <x v="80"/>
    <x v="180"/>
    <n v="90.740740740740748"/>
    <x v="6"/>
    <x v="3"/>
  </r>
  <r>
    <x v="80"/>
    <x v="181"/>
    <n v="9.2592592592592595"/>
    <x v="6"/>
    <x v="3"/>
  </r>
  <r>
    <x v="80"/>
    <x v="182"/>
    <n v="99.074074074074076"/>
    <x v="6"/>
    <x v="3"/>
  </r>
  <r>
    <x v="80"/>
    <x v="183"/>
    <n v="0.92592592592592593"/>
    <x v="6"/>
    <x v="3"/>
  </r>
  <r>
    <x v="80"/>
    <x v="184"/>
    <n v="97.222222222222229"/>
    <x v="6"/>
    <x v="3"/>
  </r>
  <r>
    <x v="80"/>
    <x v="185"/>
    <n v="2.7777777777777777"/>
    <x v="6"/>
    <x v="3"/>
  </r>
  <r>
    <x v="81"/>
    <x v="186"/>
    <n v="100"/>
    <x v="6"/>
    <x v="3"/>
  </r>
  <r>
    <x v="81"/>
    <x v="187"/>
    <n v="0"/>
    <x v="6"/>
    <x v="3"/>
  </r>
  <r>
    <x v="77"/>
    <x v="152"/>
    <n v="6.2146892655367232"/>
    <x v="7"/>
    <x v="3"/>
  </r>
  <r>
    <x v="77"/>
    <x v="153"/>
    <n v="81.920903954802256"/>
    <x v="7"/>
    <x v="3"/>
  </r>
  <r>
    <x v="77"/>
    <x v="154"/>
    <n v="9.6045197740112993"/>
    <x v="7"/>
    <x v="3"/>
  </r>
  <r>
    <x v="77"/>
    <x v="155"/>
    <n v="1.1299435028248588"/>
    <x v="7"/>
    <x v="3"/>
  </r>
  <r>
    <x v="77"/>
    <x v="4"/>
    <n v="1.1299435028248588"/>
    <x v="7"/>
    <x v="3"/>
  </r>
  <r>
    <x v="78"/>
    <x v="156"/>
    <n v="33.898305084745765"/>
    <x v="7"/>
    <x v="3"/>
  </r>
  <r>
    <x v="78"/>
    <x v="157"/>
    <n v="58.757062146892657"/>
    <x v="7"/>
    <x v="3"/>
  </r>
  <r>
    <x v="78"/>
    <x v="158"/>
    <n v="0.56497175141242939"/>
    <x v="7"/>
    <x v="3"/>
  </r>
  <r>
    <x v="78"/>
    <x v="159"/>
    <n v="0"/>
    <x v="7"/>
    <x v="3"/>
  </r>
  <r>
    <x v="78"/>
    <x v="160"/>
    <n v="0"/>
    <x v="7"/>
    <x v="3"/>
  </r>
  <r>
    <x v="78"/>
    <x v="161"/>
    <n v="0.56497175141242939"/>
    <x v="7"/>
    <x v="3"/>
  </r>
  <r>
    <x v="78"/>
    <x v="162"/>
    <n v="3.3898305084745761"/>
    <x v="7"/>
    <x v="3"/>
  </r>
  <r>
    <x v="78"/>
    <x v="163"/>
    <n v="1.1299435028248588"/>
    <x v="7"/>
    <x v="3"/>
  </r>
  <r>
    <x v="78"/>
    <x v="164"/>
    <n v="0"/>
    <x v="7"/>
    <x v="3"/>
  </r>
  <r>
    <x v="78"/>
    <x v="165"/>
    <n v="0.56497175141242939"/>
    <x v="7"/>
    <x v="3"/>
  </r>
  <r>
    <x v="78"/>
    <x v="166"/>
    <n v="0"/>
    <x v="7"/>
    <x v="3"/>
  </r>
  <r>
    <x v="78"/>
    <x v="4"/>
    <n v="1.1299435028248588"/>
    <x v="7"/>
    <x v="3"/>
  </r>
  <r>
    <x v="79"/>
    <x v="167"/>
    <n v="30.508474576271187"/>
    <x v="7"/>
    <x v="3"/>
  </r>
  <r>
    <x v="79"/>
    <x v="168"/>
    <n v="55.932203389830505"/>
    <x v="7"/>
    <x v="3"/>
  </r>
  <r>
    <x v="79"/>
    <x v="169"/>
    <n v="7.3446327683615822"/>
    <x v="7"/>
    <x v="3"/>
  </r>
  <r>
    <x v="79"/>
    <x v="170"/>
    <n v="0"/>
    <x v="7"/>
    <x v="3"/>
  </r>
  <r>
    <x v="79"/>
    <x v="171"/>
    <n v="3.3898305084745761"/>
    <x v="7"/>
    <x v="3"/>
  </r>
  <r>
    <x v="79"/>
    <x v="172"/>
    <n v="0"/>
    <x v="7"/>
    <x v="3"/>
  </r>
  <r>
    <x v="79"/>
    <x v="4"/>
    <n v="2.8248587570621471"/>
    <x v="7"/>
    <x v="3"/>
  </r>
  <r>
    <x v="80"/>
    <x v="173"/>
    <n v="6.2146892655367232"/>
    <x v="7"/>
    <x v="3"/>
  </r>
  <r>
    <x v="80"/>
    <x v="174"/>
    <n v="93.78531073446328"/>
    <x v="7"/>
    <x v="3"/>
  </r>
  <r>
    <x v="80"/>
    <x v="175"/>
    <n v="58.757062146892657"/>
    <x v="7"/>
    <x v="3"/>
  </r>
  <r>
    <x v="80"/>
    <x v="176"/>
    <n v="17.514124293785311"/>
    <x v="7"/>
    <x v="3"/>
  </r>
  <r>
    <x v="80"/>
    <x v="177"/>
    <n v="6.7796610169491522"/>
    <x v="7"/>
    <x v="3"/>
  </r>
  <r>
    <x v="80"/>
    <x v="178"/>
    <n v="1.6949152542372881"/>
    <x v="7"/>
    <x v="3"/>
  </r>
  <r>
    <x v="80"/>
    <x v="179"/>
    <n v="9.0395480225988702"/>
    <x v="7"/>
    <x v="3"/>
  </r>
  <r>
    <x v="80"/>
    <x v="180"/>
    <n v="93.220338983050851"/>
    <x v="7"/>
    <x v="3"/>
  </r>
  <r>
    <x v="80"/>
    <x v="181"/>
    <n v="6.7796610169491522"/>
    <x v="7"/>
    <x v="3"/>
  </r>
  <r>
    <x v="80"/>
    <x v="182"/>
    <n v="98.305084745762713"/>
    <x v="7"/>
    <x v="3"/>
  </r>
  <r>
    <x v="80"/>
    <x v="183"/>
    <n v="1.6949152542372881"/>
    <x v="7"/>
    <x v="3"/>
  </r>
  <r>
    <x v="80"/>
    <x v="184"/>
    <n v="99.435028248587571"/>
    <x v="7"/>
    <x v="3"/>
  </r>
  <r>
    <x v="80"/>
    <x v="185"/>
    <n v="0.56497175141242939"/>
    <x v="7"/>
    <x v="3"/>
  </r>
  <r>
    <x v="81"/>
    <x v="186"/>
    <n v="100"/>
    <x v="7"/>
    <x v="3"/>
  </r>
  <r>
    <x v="81"/>
    <x v="187"/>
    <n v="0"/>
    <x v="7"/>
    <x v="3"/>
  </r>
  <r>
    <x v="77"/>
    <x v="152"/>
    <n v="2.7027027027027026"/>
    <x v="8"/>
    <x v="3"/>
  </r>
  <r>
    <x v="77"/>
    <x v="153"/>
    <n v="79.054054054054049"/>
    <x v="8"/>
    <x v="3"/>
  </r>
  <r>
    <x v="77"/>
    <x v="154"/>
    <n v="16.216216216216218"/>
    <x v="8"/>
    <x v="3"/>
  </r>
  <r>
    <x v="77"/>
    <x v="155"/>
    <n v="0.67567567567567566"/>
    <x v="8"/>
    <x v="3"/>
  </r>
  <r>
    <x v="77"/>
    <x v="4"/>
    <n v="1.3513513513513513"/>
    <x v="8"/>
    <x v="3"/>
  </r>
  <r>
    <x v="78"/>
    <x v="156"/>
    <n v="32.432432432432435"/>
    <x v="8"/>
    <x v="3"/>
  </r>
  <r>
    <x v="78"/>
    <x v="157"/>
    <n v="63.513513513513516"/>
    <x v="8"/>
    <x v="3"/>
  </r>
  <r>
    <x v="78"/>
    <x v="158"/>
    <n v="1.3513513513513513"/>
    <x v="8"/>
    <x v="3"/>
  </r>
  <r>
    <x v="78"/>
    <x v="159"/>
    <n v="0"/>
    <x v="8"/>
    <x v="3"/>
  </r>
  <r>
    <x v="78"/>
    <x v="160"/>
    <n v="0"/>
    <x v="8"/>
    <x v="3"/>
  </r>
  <r>
    <x v="78"/>
    <x v="161"/>
    <n v="0"/>
    <x v="8"/>
    <x v="3"/>
  </r>
  <r>
    <x v="78"/>
    <x v="162"/>
    <n v="0.67567567567567566"/>
    <x v="8"/>
    <x v="3"/>
  </r>
  <r>
    <x v="78"/>
    <x v="163"/>
    <n v="0"/>
    <x v="8"/>
    <x v="3"/>
  </r>
  <r>
    <x v="78"/>
    <x v="164"/>
    <n v="0.67567567567567566"/>
    <x v="8"/>
    <x v="3"/>
  </r>
  <r>
    <x v="78"/>
    <x v="165"/>
    <n v="0.67567567567567566"/>
    <x v="8"/>
    <x v="3"/>
  </r>
  <r>
    <x v="78"/>
    <x v="166"/>
    <n v="0"/>
    <x v="8"/>
    <x v="3"/>
  </r>
  <r>
    <x v="78"/>
    <x v="4"/>
    <n v="0.67567567567567566"/>
    <x v="8"/>
    <x v="3"/>
  </r>
  <r>
    <x v="79"/>
    <x v="167"/>
    <n v="12.837837837837839"/>
    <x v="8"/>
    <x v="3"/>
  </r>
  <r>
    <x v="79"/>
    <x v="168"/>
    <n v="63.513513513513516"/>
    <x v="8"/>
    <x v="3"/>
  </r>
  <r>
    <x v="79"/>
    <x v="169"/>
    <n v="16.216216216216218"/>
    <x v="8"/>
    <x v="3"/>
  </r>
  <r>
    <x v="79"/>
    <x v="170"/>
    <n v="0"/>
    <x v="8"/>
    <x v="3"/>
  </r>
  <r>
    <x v="79"/>
    <x v="171"/>
    <n v="4.7297297297297298"/>
    <x v="8"/>
    <x v="3"/>
  </r>
  <r>
    <x v="79"/>
    <x v="172"/>
    <n v="0"/>
    <x v="8"/>
    <x v="3"/>
  </r>
  <r>
    <x v="79"/>
    <x v="4"/>
    <n v="2.7027027027027026"/>
    <x v="8"/>
    <x v="3"/>
  </r>
  <r>
    <x v="80"/>
    <x v="173"/>
    <n v="2.7027027027027026"/>
    <x v="8"/>
    <x v="3"/>
  </r>
  <r>
    <x v="80"/>
    <x v="174"/>
    <n v="97.297297297297291"/>
    <x v="8"/>
    <x v="3"/>
  </r>
  <r>
    <x v="80"/>
    <x v="175"/>
    <n v="58.783783783783782"/>
    <x v="8"/>
    <x v="3"/>
  </r>
  <r>
    <x v="80"/>
    <x v="176"/>
    <n v="13.513513513513514"/>
    <x v="8"/>
    <x v="3"/>
  </r>
  <r>
    <x v="80"/>
    <x v="177"/>
    <n v="12.837837837837839"/>
    <x v="8"/>
    <x v="3"/>
  </r>
  <r>
    <x v="80"/>
    <x v="178"/>
    <n v="4.0540540540540544"/>
    <x v="8"/>
    <x v="3"/>
  </r>
  <r>
    <x v="80"/>
    <x v="179"/>
    <n v="8.1081081081081088"/>
    <x v="8"/>
    <x v="3"/>
  </r>
  <r>
    <x v="80"/>
    <x v="180"/>
    <n v="91.891891891891888"/>
    <x v="8"/>
    <x v="3"/>
  </r>
  <r>
    <x v="80"/>
    <x v="181"/>
    <n v="8.1081081081081088"/>
    <x v="8"/>
    <x v="3"/>
  </r>
  <r>
    <x v="80"/>
    <x v="182"/>
    <n v="97.972972972972968"/>
    <x v="8"/>
    <x v="3"/>
  </r>
  <r>
    <x v="80"/>
    <x v="183"/>
    <n v="2.0270270270270272"/>
    <x v="8"/>
    <x v="3"/>
  </r>
  <r>
    <x v="80"/>
    <x v="184"/>
    <n v="100"/>
    <x v="8"/>
    <x v="3"/>
  </r>
  <r>
    <x v="80"/>
    <x v="185"/>
    <n v="0"/>
    <x v="8"/>
    <x v="3"/>
  </r>
  <r>
    <x v="81"/>
    <x v="186"/>
    <n v="100"/>
    <x v="8"/>
    <x v="3"/>
  </r>
  <r>
    <x v="81"/>
    <x v="187"/>
    <n v="0"/>
    <x v="8"/>
    <x v="3"/>
  </r>
  <r>
    <x v="77"/>
    <x v="152"/>
    <n v="8.2840236686390529"/>
    <x v="9"/>
    <x v="3"/>
  </r>
  <r>
    <x v="77"/>
    <x v="153"/>
    <n v="79.881656804733723"/>
    <x v="9"/>
    <x v="3"/>
  </r>
  <r>
    <x v="77"/>
    <x v="154"/>
    <n v="10.650887573964496"/>
    <x v="9"/>
    <x v="3"/>
  </r>
  <r>
    <x v="77"/>
    <x v="155"/>
    <n v="0.59171597633136097"/>
    <x v="9"/>
    <x v="3"/>
  </r>
  <r>
    <x v="77"/>
    <x v="4"/>
    <n v="0.59171597633136097"/>
    <x v="9"/>
    <x v="3"/>
  </r>
  <r>
    <x v="78"/>
    <x v="156"/>
    <n v="60.946745562130175"/>
    <x v="9"/>
    <x v="3"/>
  </r>
  <r>
    <x v="78"/>
    <x v="157"/>
    <n v="26.627218934911241"/>
    <x v="9"/>
    <x v="3"/>
  </r>
  <r>
    <x v="78"/>
    <x v="158"/>
    <n v="4.1420118343195265"/>
    <x v="9"/>
    <x v="3"/>
  </r>
  <r>
    <x v="78"/>
    <x v="159"/>
    <n v="0"/>
    <x v="9"/>
    <x v="3"/>
  </r>
  <r>
    <x v="78"/>
    <x v="160"/>
    <n v="1.1834319526627219"/>
    <x v="9"/>
    <x v="3"/>
  </r>
  <r>
    <x v="78"/>
    <x v="161"/>
    <n v="0"/>
    <x v="9"/>
    <x v="3"/>
  </r>
  <r>
    <x v="78"/>
    <x v="162"/>
    <n v="1.7751479289940828"/>
    <x v="9"/>
    <x v="3"/>
  </r>
  <r>
    <x v="78"/>
    <x v="163"/>
    <n v="2.3668639053254439"/>
    <x v="9"/>
    <x v="3"/>
  </r>
  <r>
    <x v="78"/>
    <x v="164"/>
    <n v="0"/>
    <x v="9"/>
    <x v="3"/>
  </r>
  <r>
    <x v="78"/>
    <x v="165"/>
    <n v="0.59171597633136097"/>
    <x v="9"/>
    <x v="3"/>
  </r>
  <r>
    <x v="78"/>
    <x v="166"/>
    <n v="0.59171597633136097"/>
    <x v="9"/>
    <x v="3"/>
  </r>
  <r>
    <x v="78"/>
    <x v="4"/>
    <n v="1.7751479289940828"/>
    <x v="9"/>
    <x v="3"/>
  </r>
  <r>
    <x v="79"/>
    <x v="167"/>
    <n v="56.80473372781065"/>
    <x v="9"/>
    <x v="3"/>
  </r>
  <r>
    <x v="79"/>
    <x v="168"/>
    <n v="28.402366863905325"/>
    <x v="9"/>
    <x v="3"/>
  </r>
  <r>
    <x v="79"/>
    <x v="169"/>
    <n v="5.3254437869822482"/>
    <x v="9"/>
    <x v="3"/>
  </r>
  <r>
    <x v="79"/>
    <x v="170"/>
    <n v="0"/>
    <x v="9"/>
    <x v="3"/>
  </r>
  <r>
    <x v="79"/>
    <x v="171"/>
    <n v="7.6923076923076925"/>
    <x v="9"/>
    <x v="3"/>
  </r>
  <r>
    <x v="79"/>
    <x v="172"/>
    <n v="0"/>
    <x v="9"/>
    <x v="3"/>
  </r>
  <r>
    <x v="79"/>
    <x v="4"/>
    <n v="1.7751479289940828"/>
    <x v="9"/>
    <x v="3"/>
  </r>
  <r>
    <x v="80"/>
    <x v="173"/>
    <n v="4.7337278106508878"/>
    <x v="9"/>
    <x v="3"/>
  </r>
  <r>
    <x v="80"/>
    <x v="174"/>
    <n v="95.26627218934911"/>
    <x v="9"/>
    <x v="3"/>
  </r>
  <r>
    <x v="80"/>
    <x v="175"/>
    <n v="36.68639053254438"/>
    <x v="9"/>
    <x v="3"/>
  </r>
  <r>
    <x v="80"/>
    <x v="176"/>
    <n v="13.017751479289942"/>
    <x v="9"/>
    <x v="3"/>
  </r>
  <r>
    <x v="80"/>
    <x v="177"/>
    <n v="31.360946745562131"/>
    <x v="9"/>
    <x v="3"/>
  </r>
  <r>
    <x v="80"/>
    <x v="178"/>
    <n v="5.3254437869822482"/>
    <x v="9"/>
    <x v="3"/>
  </r>
  <r>
    <x v="80"/>
    <x v="179"/>
    <n v="8.8757396449704142"/>
    <x v="9"/>
    <x v="3"/>
  </r>
  <r>
    <x v="80"/>
    <x v="180"/>
    <n v="90.532544378698219"/>
    <x v="9"/>
    <x v="3"/>
  </r>
  <r>
    <x v="80"/>
    <x v="181"/>
    <n v="9.4674556213017755"/>
    <x v="9"/>
    <x v="3"/>
  </r>
  <r>
    <x v="80"/>
    <x v="182"/>
    <n v="99.408284023668642"/>
    <x v="9"/>
    <x v="3"/>
  </r>
  <r>
    <x v="80"/>
    <x v="183"/>
    <n v="0.59171597633136097"/>
    <x v="9"/>
    <x v="3"/>
  </r>
  <r>
    <x v="80"/>
    <x v="184"/>
    <n v="99.408284023668642"/>
    <x v="9"/>
    <x v="3"/>
  </r>
  <r>
    <x v="80"/>
    <x v="185"/>
    <n v="0.59171597633136097"/>
    <x v="9"/>
    <x v="3"/>
  </r>
  <r>
    <x v="81"/>
    <x v="186"/>
    <n v="100"/>
    <x v="9"/>
    <x v="3"/>
  </r>
  <r>
    <x v="81"/>
    <x v="187"/>
    <n v="0"/>
    <x v="9"/>
    <x v="3"/>
  </r>
  <r>
    <x v="77"/>
    <x v="152"/>
    <n v="14.503816793893129"/>
    <x v="10"/>
    <x v="3"/>
  </r>
  <r>
    <x v="77"/>
    <x v="153"/>
    <n v="56.488549618320612"/>
    <x v="10"/>
    <x v="3"/>
  </r>
  <r>
    <x v="77"/>
    <x v="154"/>
    <n v="19.083969465648856"/>
    <x v="10"/>
    <x v="3"/>
  </r>
  <r>
    <x v="77"/>
    <x v="155"/>
    <n v="1.5267175572519085"/>
    <x v="10"/>
    <x v="3"/>
  </r>
  <r>
    <x v="77"/>
    <x v="4"/>
    <n v="8.3969465648854964"/>
    <x v="10"/>
    <x v="3"/>
  </r>
  <r>
    <x v="78"/>
    <x v="156"/>
    <n v="59.541984732824424"/>
    <x v="10"/>
    <x v="3"/>
  </r>
  <r>
    <x v="78"/>
    <x v="157"/>
    <n v="16.03053435114504"/>
    <x v="10"/>
    <x v="3"/>
  </r>
  <r>
    <x v="78"/>
    <x v="158"/>
    <n v="2.2900763358778624"/>
    <x v="10"/>
    <x v="3"/>
  </r>
  <r>
    <x v="78"/>
    <x v="159"/>
    <n v="0"/>
    <x v="10"/>
    <x v="3"/>
  </r>
  <r>
    <x v="78"/>
    <x v="160"/>
    <n v="1.5267175572519085"/>
    <x v="10"/>
    <x v="3"/>
  </r>
  <r>
    <x v="78"/>
    <x v="161"/>
    <n v="0.76335877862595425"/>
    <x v="10"/>
    <x v="3"/>
  </r>
  <r>
    <x v="78"/>
    <x v="162"/>
    <n v="12.977099236641221"/>
    <x v="10"/>
    <x v="3"/>
  </r>
  <r>
    <x v="78"/>
    <x v="163"/>
    <n v="2.2900763358778624"/>
    <x v="10"/>
    <x v="3"/>
  </r>
  <r>
    <x v="78"/>
    <x v="164"/>
    <n v="1.5267175572519085"/>
    <x v="10"/>
    <x v="3"/>
  </r>
  <r>
    <x v="78"/>
    <x v="165"/>
    <n v="3.053435114503817"/>
    <x v="10"/>
    <x v="3"/>
  </r>
  <r>
    <x v="78"/>
    <x v="166"/>
    <n v="0"/>
    <x v="10"/>
    <x v="3"/>
  </r>
  <r>
    <x v="78"/>
    <x v="4"/>
    <n v="0"/>
    <x v="10"/>
    <x v="3"/>
  </r>
  <r>
    <x v="79"/>
    <x v="167"/>
    <n v="61.832061068702288"/>
    <x v="10"/>
    <x v="3"/>
  </r>
  <r>
    <x v="79"/>
    <x v="168"/>
    <n v="21.374045801526716"/>
    <x v="10"/>
    <x v="3"/>
  </r>
  <r>
    <x v="79"/>
    <x v="169"/>
    <n v="7.6335877862595423"/>
    <x v="10"/>
    <x v="3"/>
  </r>
  <r>
    <x v="79"/>
    <x v="170"/>
    <n v="0.76335877862595425"/>
    <x v="10"/>
    <x v="3"/>
  </r>
  <r>
    <x v="79"/>
    <x v="171"/>
    <n v="6.106870229007634"/>
    <x v="10"/>
    <x v="3"/>
  </r>
  <r>
    <x v="79"/>
    <x v="172"/>
    <n v="0.76335877862595425"/>
    <x v="10"/>
    <x v="3"/>
  </r>
  <r>
    <x v="79"/>
    <x v="4"/>
    <n v="1.5267175572519085"/>
    <x v="10"/>
    <x v="3"/>
  </r>
  <r>
    <x v="80"/>
    <x v="173"/>
    <n v="18.320610687022899"/>
    <x v="10"/>
    <x v="3"/>
  </r>
  <r>
    <x v="80"/>
    <x v="174"/>
    <n v="81.679389312977094"/>
    <x v="10"/>
    <x v="3"/>
  </r>
  <r>
    <x v="80"/>
    <x v="175"/>
    <n v="14.503816793893129"/>
    <x v="10"/>
    <x v="3"/>
  </r>
  <r>
    <x v="80"/>
    <x v="176"/>
    <n v="3.053435114503817"/>
    <x v="10"/>
    <x v="3"/>
  </r>
  <r>
    <x v="80"/>
    <x v="177"/>
    <n v="25.190839694656489"/>
    <x v="10"/>
    <x v="3"/>
  </r>
  <r>
    <x v="80"/>
    <x v="178"/>
    <n v="17.557251908396946"/>
    <x v="10"/>
    <x v="3"/>
  </r>
  <r>
    <x v="80"/>
    <x v="179"/>
    <n v="21.374045801526716"/>
    <x v="10"/>
    <x v="3"/>
  </r>
  <r>
    <x v="80"/>
    <x v="180"/>
    <n v="87.786259541984734"/>
    <x v="10"/>
    <x v="3"/>
  </r>
  <r>
    <x v="80"/>
    <x v="181"/>
    <n v="12.213740458015268"/>
    <x v="10"/>
    <x v="3"/>
  </r>
  <r>
    <x v="80"/>
    <x v="182"/>
    <n v="96.18320610687023"/>
    <x v="10"/>
    <x v="3"/>
  </r>
  <r>
    <x v="80"/>
    <x v="183"/>
    <n v="3.8167938931297711"/>
    <x v="10"/>
    <x v="3"/>
  </r>
  <r>
    <x v="80"/>
    <x v="184"/>
    <n v="97.709923664122144"/>
    <x v="10"/>
    <x v="3"/>
  </r>
  <r>
    <x v="80"/>
    <x v="185"/>
    <n v="2.2900763358778624"/>
    <x v="10"/>
    <x v="3"/>
  </r>
  <r>
    <x v="81"/>
    <x v="186"/>
    <n v="100"/>
    <x v="10"/>
    <x v="3"/>
  </r>
  <r>
    <x v="81"/>
    <x v="187"/>
    <n v="0"/>
    <x v="10"/>
    <x v="3"/>
  </r>
  <r>
    <x v="77"/>
    <x v="152"/>
    <n v="8.4033613445378155"/>
    <x v="11"/>
    <x v="3"/>
  </r>
  <r>
    <x v="77"/>
    <x v="153"/>
    <n v="76.470588235294116"/>
    <x v="11"/>
    <x v="3"/>
  </r>
  <r>
    <x v="77"/>
    <x v="154"/>
    <n v="8.4033613445378155"/>
    <x v="11"/>
    <x v="3"/>
  </r>
  <r>
    <x v="77"/>
    <x v="155"/>
    <n v="3.3613445378151261"/>
    <x v="11"/>
    <x v="3"/>
  </r>
  <r>
    <x v="77"/>
    <x v="4"/>
    <n v="3.3613445378151261"/>
    <x v="11"/>
    <x v="3"/>
  </r>
  <r>
    <x v="78"/>
    <x v="156"/>
    <n v="69.747899159663859"/>
    <x v="11"/>
    <x v="3"/>
  </r>
  <r>
    <x v="78"/>
    <x v="157"/>
    <n v="19.327731092436974"/>
    <x v="11"/>
    <x v="3"/>
  </r>
  <r>
    <x v="78"/>
    <x v="158"/>
    <n v="0.84033613445378152"/>
    <x v="11"/>
    <x v="3"/>
  </r>
  <r>
    <x v="78"/>
    <x v="159"/>
    <n v="0"/>
    <x v="11"/>
    <x v="3"/>
  </r>
  <r>
    <x v="78"/>
    <x v="160"/>
    <n v="0.84033613445378152"/>
    <x v="11"/>
    <x v="3"/>
  </r>
  <r>
    <x v="78"/>
    <x v="161"/>
    <n v="0"/>
    <x v="11"/>
    <x v="3"/>
  </r>
  <r>
    <x v="78"/>
    <x v="162"/>
    <n v="3.3613445378151261"/>
    <x v="11"/>
    <x v="3"/>
  </r>
  <r>
    <x v="78"/>
    <x v="163"/>
    <n v="3.3613445378151261"/>
    <x v="11"/>
    <x v="3"/>
  </r>
  <r>
    <x v="78"/>
    <x v="164"/>
    <n v="0"/>
    <x v="11"/>
    <x v="3"/>
  </r>
  <r>
    <x v="78"/>
    <x v="165"/>
    <n v="1.680672268907563"/>
    <x v="11"/>
    <x v="3"/>
  </r>
  <r>
    <x v="78"/>
    <x v="166"/>
    <n v="0"/>
    <x v="11"/>
    <x v="3"/>
  </r>
  <r>
    <x v="78"/>
    <x v="4"/>
    <n v="0.84033613445378152"/>
    <x v="11"/>
    <x v="3"/>
  </r>
  <r>
    <x v="79"/>
    <x v="167"/>
    <n v="67.226890756302524"/>
    <x v="11"/>
    <x v="3"/>
  </r>
  <r>
    <x v="79"/>
    <x v="168"/>
    <n v="19.327731092436974"/>
    <x v="11"/>
    <x v="3"/>
  </r>
  <r>
    <x v="79"/>
    <x v="169"/>
    <n v="3.3613445378151261"/>
    <x v="11"/>
    <x v="3"/>
  </r>
  <r>
    <x v="79"/>
    <x v="170"/>
    <n v="0"/>
    <x v="11"/>
    <x v="3"/>
  </r>
  <r>
    <x v="79"/>
    <x v="171"/>
    <n v="6.7226890756302522"/>
    <x v="11"/>
    <x v="3"/>
  </r>
  <r>
    <x v="79"/>
    <x v="172"/>
    <n v="0"/>
    <x v="11"/>
    <x v="3"/>
  </r>
  <r>
    <x v="79"/>
    <x v="4"/>
    <n v="3.3613445378151261"/>
    <x v="11"/>
    <x v="3"/>
  </r>
  <r>
    <x v="80"/>
    <x v="173"/>
    <n v="9.2436974789915958"/>
    <x v="11"/>
    <x v="3"/>
  </r>
  <r>
    <x v="80"/>
    <x v="174"/>
    <n v="90.756302521008408"/>
    <x v="11"/>
    <x v="3"/>
  </r>
  <r>
    <x v="80"/>
    <x v="175"/>
    <n v="10.92436974789916"/>
    <x v="11"/>
    <x v="3"/>
  </r>
  <r>
    <x v="80"/>
    <x v="176"/>
    <n v="4.2016806722689077"/>
    <x v="11"/>
    <x v="3"/>
  </r>
  <r>
    <x v="80"/>
    <x v="177"/>
    <n v="43.69747899159664"/>
    <x v="11"/>
    <x v="3"/>
  </r>
  <r>
    <x v="80"/>
    <x v="178"/>
    <n v="10.084033613445378"/>
    <x v="11"/>
    <x v="3"/>
  </r>
  <r>
    <x v="80"/>
    <x v="179"/>
    <n v="21.84873949579832"/>
    <x v="11"/>
    <x v="3"/>
  </r>
  <r>
    <x v="80"/>
    <x v="180"/>
    <n v="96.638655462184872"/>
    <x v="11"/>
    <x v="3"/>
  </r>
  <r>
    <x v="80"/>
    <x v="181"/>
    <n v="3.3613445378151261"/>
    <x v="11"/>
    <x v="3"/>
  </r>
  <r>
    <x v="80"/>
    <x v="182"/>
    <n v="100"/>
    <x v="11"/>
    <x v="3"/>
  </r>
  <r>
    <x v="80"/>
    <x v="183"/>
    <n v="0"/>
    <x v="11"/>
    <x v="3"/>
  </r>
  <r>
    <x v="80"/>
    <x v="184"/>
    <n v="100"/>
    <x v="11"/>
    <x v="3"/>
  </r>
  <r>
    <x v="80"/>
    <x v="185"/>
    <n v="0"/>
    <x v="11"/>
    <x v="3"/>
  </r>
  <r>
    <x v="81"/>
    <x v="186"/>
    <n v="100"/>
    <x v="11"/>
    <x v="3"/>
  </r>
  <r>
    <x v="81"/>
    <x v="187"/>
    <n v="0"/>
    <x v="11"/>
    <x v="3"/>
  </r>
  <r>
    <x v="77"/>
    <x v="152"/>
    <n v="20.202020202020201"/>
    <x v="12"/>
    <x v="3"/>
  </r>
  <r>
    <x v="77"/>
    <x v="153"/>
    <n v="62.626262626262623"/>
    <x v="12"/>
    <x v="3"/>
  </r>
  <r>
    <x v="77"/>
    <x v="154"/>
    <n v="12.121212121212121"/>
    <x v="12"/>
    <x v="3"/>
  </r>
  <r>
    <x v="77"/>
    <x v="155"/>
    <n v="0"/>
    <x v="12"/>
    <x v="3"/>
  </r>
  <r>
    <x v="77"/>
    <x v="4"/>
    <n v="5.0505050505050502"/>
    <x v="12"/>
    <x v="3"/>
  </r>
  <r>
    <x v="78"/>
    <x v="156"/>
    <n v="70.707070707070713"/>
    <x v="12"/>
    <x v="3"/>
  </r>
  <r>
    <x v="78"/>
    <x v="157"/>
    <n v="6.0606060606060606"/>
    <x v="12"/>
    <x v="3"/>
  </r>
  <r>
    <x v="78"/>
    <x v="158"/>
    <n v="3.0303030303030303"/>
    <x v="12"/>
    <x v="3"/>
  </r>
  <r>
    <x v="78"/>
    <x v="159"/>
    <n v="0"/>
    <x v="12"/>
    <x v="3"/>
  </r>
  <r>
    <x v="78"/>
    <x v="160"/>
    <n v="3.0303030303030303"/>
    <x v="12"/>
    <x v="3"/>
  </r>
  <r>
    <x v="78"/>
    <x v="161"/>
    <n v="1.0101010101010102"/>
    <x v="12"/>
    <x v="3"/>
  </r>
  <r>
    <x v="78"/>
    <x v="162"/>
    <n v="5.0505050505050502"/>
    <x v="12"/>
    <x v="3"/>
  </r>
  <r>
    <x v="78"/>
    <x v="163"/>
    <n v="8.0808080808080813"/>
    <x v="12"/>
    <x v="3"/>
  </r>
  <r>
    <x v="78"/>
    <x v="164"/>
    <n v="1.0101010101010102"/>
    <x v="12"/>
    <x v="3"/>
  </r>
  <r>
    <x v="78"/>
    <x v="165"/>
    <n v="2.0202020202020203"/>
    <x v="12"/>
    <x v="3"/>
  </r>
  <r>
    <x v="78"/>
    <x v="166"/>
    <n v="0"/>
    <x v="12"/>
    <x v="3"/>
  </r>
  <r>
    <x v="78"/>
    <x v="4"/>
    <n v="0"/>
    <x v="12"/>
    <x v="3"/>
  </r>
  <r>
    <x v="79"/>
    <x v="167"/>
    <n v="76.767676767676761"/>
    <x v="12"/>
    <x v="3"/>
  </r>
  <r>
    <x v="79"/>
    <x v="168"/>
    <n v="9.0909090909090917"/>
    <x v="12"/>
    <x v="3"/>
  </r>
  <r>
    <x v="79"/>
    <x v="169"/>
    <n v="2.0202020202020203"/>
    <x v="12"/>
    <x v="3"/>
  </r>
  <r>
    <x v="79"/>
    <x v="170"/>
    <n v="1.0101010101010102"/>
    <x v="12"/>
    <x v="3"/>
  </r>
  <r>
    <x v="79"/>
    <x v="171"/>
    <n v="7.0707070707070709"/>
    <x v="12"/>
    <x v="3"/>
  </r>
  <r>
    <x v="79"/>
    <x v="172"/>
    <n v="0"/>
    <x v="12"/>
    <x v="3"/>
  </r>
  <r>
    <x v="79"/>
    <x v="4"/>
    <n v="4.0404040404040407"/>
    <x v="12"/>
    <x v="3"/>
  </r>
  <r>
    <x v="80"/>
    <x v="173"/>
    <n v="19.19191919191919"/>
    <x v="12"/>
    <x v="3"/>
  </r>
  <r>
    <x v="80"/>
    <x v="174"/>
    <n v="80.808080808080803"/>
    <x v="12"/>
    <x v="3"/>
  </r>
  <r>
    <x v="80"/>
    <x v="175"/>
    <n v="8.0808080808080813"/>
    <x v="12"/>
    <x v="3"/>
  </r>
  <r>
    <x v="80"/>
    <x v="176"/>
    <n v="1.0101010101010102"/>
    <x v="12"/>
    <x v="3"/>
  </r>
  <r>
    <x v="80"/>
    <x v="177"/>
    <n v="10.1010101010101"/>
    <x v="12"/>
    <x v="3"/>
  </r>
  <r>
    <x v="80"/>
    <x v="178"/>
    <n v="41.414141414141412"/>
    <x v="12"/>
    <x v="3"/>
  </r>
  <r>
    <x v="80"/>
    <x v="179"/>
    <n v="20.202020202020201"/>
    <x v="12"/>
    <x v="3"/>
  </r>
  <r>
    <x v="80"/>
    <x v="180"/>
    <n v="90.909090909090907"/>
    <x v="12"/>
    <x v="3"/>
  </r>
  <r>
    <x v="80"/>
    <x v="181"/>
    <n v="9.0909090909090917"/>
    <x v="12"/>
    <x v="3"/>
  </r>
  <r>
    <x v="80"/>
    <x v="182"/>
    <n v="100"/>
    <x v="12"/>
    <x v="3"/>
  </r>
  <r>
    <x v="80"/>
    <x v="183"/>
    <n v="0"/>
    <x v="12"/>
    <x v="3"/>
  </r>
  <r>
    <x v="80"/>
    <x v="184"/>
    <n v="98.98989898989899"/>
    <x v="12"/>
    <x v="3"/>
  </r>
  <r>
    <x v="80"/>
    <x v="185"/>
    <n v="1.0101010101010102"/>
    <x v="12"/>
    <x v="3"/>
  </r>
  <r>
    <x v="81"/>
    <x v="186"/>
    <n v="100"/>
    <x v="12"/>
    <x v="3"/>
  </r>
  <r>
    <x v="81"/>
    <x v="187"/>
    <n v="0"/>
    <x v="12"/>
    <x v="3"/>
  </r>
  <r>
    <x v="77"/>
    <x v="152"/>
    <n v="2.8985507246376812"/>
    <x v="13"/>
    <x v="3"/>
  </r>
  <r>
    <x v="77"/>
    <x v="153"/>
    <n v="78.260869565217391"/>
    <x v="13"/>
    <x v="3"/>
  </r>
  <r>
    <x v="77"/>
    <x v="154"/>
    <n v="10.144927536231885"/>
    <x v="13"/>
    <x v="3"/>
  </r>
  <r>
    <x v="77"/>
    <x v="155"/>
    <n v="1.4492753623188406"/>
    <x v="13"/>
    <x v="3"/>
  </r>
  <r>
    <x v="77"/>
    <x v="4"/>
    <n v="7.2463768115942031"/>
    <x v="13"/>
    <x v="3"/>
  </r>
  <r>
    <x v="78"/>
    <x v="156"/>
    <n v="59.420289855072461"/>
    <x v="13"/>
    <x v="3"/>
  </r>
  <r>
    <x v="78"/>
    <x v="157"/>
    <n v="28.985507246376812"/>
    <x v="13"/>
    <x v="3"/>
  </r>
  <r>
    <x v="78"/>
    <x v="158"/>
    <n v="2.8985507246376812"/>
    <x v="13"/>
    <x v="3"/>
  </r>
  <r>
    <x v="78"/>
    <x v="159"/>
    <n v="0"/>
    <x v="13"/>
    <x v="3"/>
  </r>
  <r>
    <x v="78"/>
    <x v="160"/>
    <n v="0"/>
    <x v="13"/>
    <x v="3"/>
  </r>
  <r>
    <x v="78"/>
    <x v="161"/>
    <n v="0"/>
    <x v="13"/>
    <x v="3"/>
  </r>
  <r>
    <x v="78"/>
    <x v="162"/>
    <n v="2.8985507246376812"/>
    <x v="13"/>
    <x v="3"/>
  </r>
  <r>
    <x v="78"/>
    <x v="163"/>
    <n v="4.3478260869565215"/>
    <x v="13"/>
    <x v="3"/>
  </r>
  <r>
    <x v="78"/>
    <x v="164"/>
    <n v="1.4492753623188406"/>
    <x v="13"/>
    <x v="3"/>
  </r>
  <r>
    <x v="78"/>
    <x v="165"/>
    <n v="0"/>
    <x v="13"/>
    <x v="3"/>
  </r>
  <r>
    <x v="78"/>
    <x v="166"/>
    <n v="0"/>
    <x v="13"/>
    <x v="3"/>
  </r>
  <r>
    <x v="78"/>
    <x v="4"/>
    <n v="0"/>
    <x v="13"/>
    <x v="3"/>
  </r>
  <r>
    <x v="79"/>
    <x v="167"/>
    <n v="57.971014492753625"/>
    <x v="13"/>
    <x v="3"/>
  </r>
  <r>
    <x v="79"/>
    <x v="168"/>
    <n v="26.086956521739129"/>
    <x v="13"/>
    <x v="3"/>
  </r>
  <r>
    <x v="79"/>
    <x v="169"/>
    <n v="7.2463768115942031"/>
    <x v="13"/>
    <x v="3"/>
  </r>
  <r>
    <x v="79"/>
    <x v="170"/>
    <n v="0"/>
    <x v="13"/>
    <x v="3"/>
  </r>
  <r>
    <x v="79"/>
    <x v="171"/>
    <n v="7.2463768115942031"/>
    <x v="13"/>
    <x v="3"/>
  </r>
  <r>
    <x v="79"/>
    <x v="172"/>
    <n v="0"/>
    <x v="13"/>
    <x v="3"/>
  </r>
  <r>
    <x v="79"/>
    <x v="4"/>
    <n v="1.4492753623188406"/>
    <x v="13"/>
    <x v="3"/>
  </r>
  <r>
    <x v="80"/>
    <x v="173"/>
    <n v="10.144927536231885"/>
    <x v="13"/>
    <x v="3"/>
  </r>
  <r>
    <x v="80"/>
    <x v="174"/>
    <n v="89.85507246376811"/>
    <x v="13"/>
    <x v="3"/>
  </r>
  <r>
    <x v="80"/>
    <x v="175"/>
    <n v="10.144927536231885"/>
    <x v="13"/>
    <x v="3"/>
  </r>
  <r>
    <x v="80"/>
    <x v="176"/>
    <n v="11.594202898550725"/>
    <x v="13"/>
    <x v="3"/>
  </r>
  <r>
    <x v="80"/>
    <x v="177"/>
    <n v="47.826086956521742"/>
    <x v="13"/>
    <x v="3"/>
  </r>
  <r>
    <x v="80"/>
    <x v="178"/>
    <n v="5.7971014492753623"/>
    <x v="13"/>
    <x v="3"/>
  </r>
  <r>
    <x v="80"/>
    <x v="179"/>
    <n v="14.492753623188406"/>
    <x v="13"/>
    <x v="3"/>
  </r>
  <r>
    <x v="80"/>
    <x v="180"/>
    <n v="89.85507246376811"/>
    <x v="13"/>
    <x v="3"/>
  </r>
  <r>
    <x v="80"/>
    <x v="181"/>
    <n v="10.144927536231885"/>
    <x v="13"/>
    <x v="3"/>
  </r>
  <r>
    <x v="80"/>
    <x v="182"/>
    <n v="100"/>
    <x v="13"/>
    <x v="3"/>
  </r>
  <r>
    <x v="80"/>
    <x v="183"/>
    <n v="0"/>
    <x v="13"/>
    <x v="3"/>
  </r>
  <r>
    <x v="80"/>
    <x v="184"/>
    <n v="100"/>
    <x v="13"/>
    <x v="3"/>
  </r>
  <r>
    <x v="80"/>
    <x v="185"/>
    <n v="0"/>
    <x v="13"/>
    <x v="3"/>
  </r>
  <r>
    <x v="81"/>
    <x v="186"/>
    <n v="100"/>
    <x v="13"/>
    <x v="3"/>
  </r>
  <r>
    <x v="81"/>
    <x v="187"/>
    <n v="0"/>
    <x v="13"/>
    <x v="3"/>
  </r>
  <r>
    <x v="77"/>
    <x v="152"/>
    <n v="35.632183908045974"/>
    <x v="14"/>
    <x v="3"/>
  </r>
  <r>
    <x v="77"/>
    <x v="153"/>
    <n v="14.942528735632184"/>
    <x v="14"/>
    <x v="3"/>
  </r>
  <r>
    <x v="77"/>
    <x v="154"/>
    <n v="43.678160919540232"/>
    <x v="14"/>
    <x v="3"/>
  </r>
  <r>
    <x v="77"/>
    <x v="155"/>
    <n v="1.1494252873563218"/>
    <x v="14"/>
    <x v="3"/>
  </r>
  <r>
    <x v="77"/>
    <x v="4"/>
    <n v="4.5977011494252871"/>
    <x v="14"/>
    <x v="3"/>
  </r>
  <r>
    <x v="78"/>
    <x v="156"/>
    <n v="18.390804597701148"/>
    <x v="14"/>
    <x v="3"/>
  </r>
  <r>
    <x v="78"/>
    <x v="157"/>
    <n v="25.287356321839081"/>
    <x v="14"/>
    <x v="3"/>
  </r>
  <r>
    <x v="78"/>
    <x v="158"/>
    <n v="21.839080459770116"/>
    <x v="14"/>
    <x v="3"/>
  </r>
  <r>
    <x v="78"/>
    <x v="159"/>
    <n v="0"/>
    <x v="14"/>
    <x v="3"/>
  </r>
  <r>
    <x v="78"/>
    <x v="160"/>
    <n v="2.2988505747126435"/>
    <x v="14"/>
    <x v="3"/>
  </r>
  <r>
    <x v="78"/>
    <x v="161"/>
    <n v="1.1494252873563218"/>
    <x v="14"/>
    <x v="3"/>
  </r>
  <r>
    <x v="78"/>
    <x v="162"/>
    <n v="10.344827586206897"/>
    <x v="14"/>
    <x v="3"/>
  </r>
  <r>
    <x v="78"/>
    <x v="163"/>
    <n v="14.942528735632184"/>
    <x v="14"/>
    <x v="3"/>
  </r>
  <r>
    <x v="78"/>
    <x v="164"/>
    <n v="5.7471264367816088"/>
    <x v="14"/>
    <x v="3"/>
  </r>
  <r>
    <x v="78"/>
    <x v="165"/>
    <n v="0"/>
    <x v="14"/>
    <x v="3"/>
  </r>
  <r>
    <x v="78"/>
    <x v="166"/>
    <n v="0"/>
    <x v="14"/>
    <x v="3"/>
  </r>
  <r>
    <x v="78"/>
    <x v="4"/>
    <n v="0"/>
    <x v="14"/>
    <x v="3"/>
  </r>
  <r>
    <x v="79"/>
    <x v="167"/>
    <n v="17.241379310344829"/>
    <x v="14"/>
    <x v="3"/>
  </r>
  <r>
    <x v="79"/>
    <x v="168"/>
    <n v="14.942528735632184"/>
    <x v="14"/>
    <x v="3"/>
  </r>
  <r>
    <x v="79"/>
    <x v="169"/>
    <n v="2.2988505747126435"/>
    <x v="14"/>
    <x v="3"/>
  </r>
  <r>
    <x v="79"/>
    <x v="170"/>
    <n v="2.2988505747126435"/>
    <x v="14"/>
    <x v="3"/>
  </r>
  <r>
    <x v="79"/>
    <x v="171"/>
    <n v="62.068965517241381"/>
    <x v="14"/>
    <x v="3"/>
  </r>
  <r>
    <x v="79"/>
    <x v="172"/>
    <n v="0"/>
    <x v="14"/>
    <x v="3"/>
  </r>
  <r>
    <x v="79"/>
    <x v="4"/>
    <n v="1.1494252873563218"/>
    <x v="14"/>
    <x v="3"/>
  </r>
  <r>
    <x v="80"/>
    <x v="173"/>
    <n v="39.080459770114942"/>
    <x v="14"/>
    <x v="3"/>
  </r>
  <r>
    <x v="80"/>
    <x v="174"/>
    <n v="60.919540229885058"/>
    <x v="14"/>
    <x v="3"/>
  </r>
  <r>
    <x v="80"/>
    <x v="175"/>
    <n v="35.632183908045974"/>
    <x v="14"/>
    <x v="3"/>
  </r>
  <r>
    <x v="80"/>
    <x v="176"/>
    <n v="4.5977011494252871"/>
    <x v="14"/>
    <x v="3"/>
  </r>
  <r>
    <x v="80"/>
    <x v="177"/>
    <n v="9.1954022988505741"/>
    <x v="14"/>
    <x v="3"/>
  </r>
  <r>
    <x v="80"/>
    <x v="178"/>
    <n v="6.8965517241379306"/>
    <x v="14"/>
    <x v="3"/>
  </r>
  <r>
    <x v="80"/>
    <x v="179"/>
    <n v="4.5977011494252871"/>
    <x v="14"/>
    <x v="3"/>
  </r>
  <r>
    <x v="80"/>
    <x v="180"/>
    <n v="90.804597701149419"/>
    <x v="14"/>
    <x v="3"/>
  </r>
  <r>
    <x v="80"/>
    <x v="181"/>
    <n v="9.1954022988505741"/>
    <x v="14"/>
    <x v="3"/>
  </r>
  <r>
    <x v="80"/>
    <x v="182"/>
    <n v="100"/>
    <x v="14"/>
    <x v="3"/>
  </r>
  <r>
    <x v="80"/>
    <x v="183"/>
    <n v="0"/>
    <x v="14"/>
    <x v="3"/>
  </r>
  <r>
    <x v="80"/>
    <x v="184"/>
    <n v="98.850574712643677"/>
    <x v="14"/>
    <x v="3"/>
  </r>
  <r>
    <x v="80"/>
    <x v="185"/>
    <n v="1.1494252873563218"/>
    <x v="14"/>
    <x v="3"/>
  </r>
  <r>
    <x v="81"/>
    <x v="186"/>
    <n v="100"/>
    <x v="14"/>
    <x v="3"/>
  </r>
  <r>
    <x v="81"/>
    <x v="187"/>
    <n v="0"/>
    <x v="14"/>
    <x v="3"/>
  </r>
  <r>
    <x v="77"/>
    <x v="152"/>
    <n v="24.175824175824175"/>
    <x v="15"/>
    <x v="3"/>
  </r>
  <r>
    <x v="77"/>
    <x v="153"/>
    <n v="60.439560439560438"/>
    <x v="15"/>
    <x v="3"/>
  </r>
  <r>
    <x v="77"/>
    <x v="154"/>
    <n v="12.087912087912088"/>
    <x v="15"/>
    <x v="3"/>
  </r>
  <r>
    <x v="77"/>
    <x v="155"/>
    <n v="1.098901098901099"/>
    <x v="15"/>
    <x v="3"/>
  </r>
  <r>
    <x v="77"/>
    <x v="4"/>
    <n v="2.197802197802198"/>
    <x v="15"/>
    <x v="3"/>
  </r>
  <r>
    <x v="78"/>
    <x v="156"/>
    <n v="69.230769230769226"/>
    <x v="15"/>
    <x v="3"/>
  </r>
  <r>
    <x v="78"/>
    <x v="157"/>
    <n v="6.5934065934065931"/>
    <x v="15"/>
    <x v="3"/>
  </r>
  <r>
    <x v="78"/>
    <x v="158"/>
    <n v="3.2967032967032965"/>
    <x v="15"/>
    <x v="3"/>
  </r>
  <r>
    <x v="78"/>
    <x v="159"/>
    <n v="0"/>
    <x v="15"/>
    <x v="3"/>
  </r>
  <r>
    <x v="78"/>
    <x v="160"/>
    <n v="2.197802197802198"/>
    <x v="15"/>
    <x v="3"/>
  </r>
  <r>
    <x v="78"/>
    <x v="161"/>
    <n v="1.098901098901099"/>
    <x v="15"/>
    <x v="3"/>
  </r>
  <r>
    <x v="78"/>
    <x v="162"/>
    <n v="6.5934065934065931"/>
    <x v="15"/>
    <x v="3"/>
  </r>
  <r>
    <x v="78"/>
    <x v="163"/>
    <n v="2.197802197802198"/>
    <x v="15"/>
    <x v="3"/>
  </r>
  <r>
    <x v="78"/>
    <x v="164"/>
    <n v="0"/>
    <x v="15"/>
    <x v="3"/>
  </r>
  <r>
    <x v="78"/>
    <x v="165"/>
    <n v="5.4945054945054945"/>
    <x v="15"/>
    <x v="3"/>
  </r>
  <r>
    <x v="78"/>
    <x v="166"/>
    <n v="2.197802197802198"/>
    <x v="15"/>
    <x v="3"/>
  </r>
  <r>
    <x v="78"/>
    <x v="4"/>
    <n v="1.098901098901099"/>
    <x v="15"/>
    <x v="3"/>
  </r>
  <r>
    <x v="79"/>
    <x v="167"/>
    <n v="67.032967032967036"/>
    <x v="15"/>
    <x v="3"/>
  </r>
  <r>
    <x v="79"/>
    <x v="168"/>
    <n v="12.087912087912088"/>
    <x v="15"/>
    <x v="3"/>
  </r>
  <r>
    <x v="79"/>
    <x v="169"/>
    <n v="9.8901098901098905"/>
    <x v="15"/>
    <x v="3"/>
  </r>
  <r>
    <x v="79"/>
    <x v="170"/>
    <n v="3.2967032967032965"/>
    <x v="15"/>
    <x v="3"/>
  </r>
  <r>
    <x v="79"/>
    <x v="171"/>
    <n v="2.197802197802198"/>
    <x v="15"/>
    <x v="3"/>
  </r>
  <r>
    <x v="79"/>
    <x v="172"/>
    <n v="3.2967032967032965"/>
    <x v="15"/>
    <x v="3"/>
  </r>
  <r>
    <x v="79"/>
    <x v="4"/>
    <n v="2.197802197802198"/>
    <x v="15"/>
    <x v="3"/>
  </r>
  <r>
    <x v="80"/>
    <x v="173"/>
    <n v="9.8901098901098905"/>
    <x v="15"/>
    <x v="3"/>
  </r>
  <r>
    <x v="80"/>
    <x v="174"/>
    <n v="90.109890109890117"/>
    <x v="15"/>
    <x v="3"/>
  </r>
  <r>
    <x v="80"/>
    <x v="175"/>
    <n v="32.967032967032964"/>
    <x v="15"/>
    <x v="3"/>
  </r>
  <r>
    <x v="80"/>
    <x v="176"/>
    <n v="9.8901098901098905"/>
    <x v="15"/>
    <x v="3"/>
  </r>
  <r>
    <x v="80"/>
    <x v="177"/>
    <n v="29.670329670329672"/>
    <x v="15"/>
    <x v="3"/>
  </r>
  <r>
    <x v="80"/>
    <x v="178"/>
    <n v="14.285714285714286"/>
    <x v="15"/>
    <x v="3"/>
  </r>
  <r>
    <x v="80"/>
    <x v="179"/>
    <n v="3.2967032967032965"/>
    <x v="15"/>
    <x v="3"/>
  </r>
  <r>
    <x v="80"/>
    <x v="180"/>
    <n v="96.703296703296701"/>
    <x v="15"/>
    <x v="3"/>
  </r>
  <r>
    <x v="80"/>
    <x v="181"/>
    <n v="3.2967032967032965"/>
    <x v="15"/>
    <x v="3"/>
  </r>
  <r>
    <x v="80"/>
    <x v="182"/>
    <n v="96.703296703296701"/>
    <x v="15"/>
    <x v="3"/>
  </r>
  <r>
    <x v="80"/>
    <x v="183"/>
    <n v="3.2967032967032965"/>
    <x v="15"/>
    <x v="3"/>
  </r>
  <r>
    <x v="80"/>
    <x v="184"/>
    <n v="98.901098901098905"/>
    <x v="15"/>
    <x v="3"/>
  </r>
  <r>
    <x v="80"/>
    <x v="185"/>
    <n v="1.098901098901099"/>
    <x v="15"/>
    <x v="3"/>
  </r>
  <r>
    <x v="81"/>
    <x v="186"/>
    <n v="100"/>
    <x v="15"/>
    <x v="3"/>
  </r>
  <r>
    <x v="81"/>
    <x v="187"/>
    <n v="0"/>
    <x v="15"/>
    <x v="3"/>
  </r>
  <r>
    <x v="77"/>
    <x v="152"/>
    <n v="23.369565217391305"/>
    <x v="16"/>
    <x v="3"/>
  </r>
  <r>
    <x v="77"/>
    <x v="153"/>
    <n v="50"/>
    <x v="16"/>
    <x v="3"/>
  </r>
  <r>
    <x v="77"/>
    <x v="154"/>
    <n v="21.739130434782609"/>
    <x v="16"/>
    <x v="3"/>
  </r>
  <r>
    <x v="77"/>
    <x v="155"/>
    <n v="2.1739130434782608"/>
    <x v="16"/>
    <x v="3"/>
  </r>
  <r>
    <x v="77"/>
    <x v="4"/>
    <n v="2.7173913043478262"/>
    <x v="16"/>
    <x v="3"/>
  </r>
  <r>
    <x v="78"/>
    <x v="156"/>
    <n v="59.239130434782609"/>
    <x v="16"/>
    <x v="3"/>
  </r>
  <r>
    <x v="78"/>
    <x v="157"/>
    <n v="13.043478260869565"/>
    <x v="16"/>
    <x v="3"/>
  </r>
  <r>
    <x v="78"/>
    <x v="158"/>
    <n v="8.695652173913043"/>
    <x v="16"/>
    <x v="3"/>
  </r>
  <r>
    <x v="78"/>
    <x v="159"/>
    <n v="0.54347826086956519"/>
    <x v="16"/>
    <x v="3"/>
  </r>
  <r>
    <x v="78"/>
    <x v="160"/>
    <n v="1.0869565217391304"/>
    <x v="16"/>
    <x v="3"/>
  </r>
  <r>
    <x v="78"/>
    <x v="161"/>
    <n v="1.0869565217391304"/>
    <x v="16"/>
    <x v="3"/>
  </r>
  <r>
    <x v="78"/>
    <x v="162"/>
    <n v="1.0869565217391304"/>
    <x v="16"/>
    <x v="3"/>
  </r>
  <r>
    <x v="78"/>
    <x v="163"/>
    <n v="8.1521739130434785"/>
    <x v="16"/>
    <x v="3"/>
  </r>
  <r>
    <x v="78"/>
    <x v="164"/>
    <n v="0.54347826086956519"/>
    <x v="16"/>
    <x v="3"/>
  </r>
  <r>
    <x v="78"/>
    <x v="165"/>
    <n v="4.3478260869565215"/>
    <x v="16"/>
    <x v="3"/>
  </r>
  <r>
    <x v="78"/>
    <x v="166"/>
    <n v="1.0869565217391304"/>
    <x v="16"/>
    <x v="3"/>
  </r>
  <r>
    <x v="78"/>
    <x v="4"/>
    <n v="1.0869565217391304"/>
    <x v="16"/>
    <x v="3"/>
  </r>
  <r>
    <x v="79"/>
    <x v="167"/>
    <n v="58.152173913043477"/>
    <x v="16"/>
    <x v="3"/>
  </r>
  <r>
    <x v="79"/>
    <x v="168"/>
    <n v="14.673913043478262"/>
    <x v="16"/>
    <x v="3"/>
  </r>
  <r>
    <x v="79"/>
    <x v="169"/>
    <n v="7.6086956521739131"/>
    <x v="16"/>
    <x v="3"/>
  </r>
  <r>
    <x v="79"/>
    <x v="170"/>
    <n v="2.1739130434782608"/>
    <x v="16"/>
    <x v="3"/>
  </r>
  <r>
    <x v="79"/>
    <x v="171"/>
    <n v="12.5"/>
    <x v="16"/>
    <x v="3"/>
  </r>
  <r>
    <x v="79"/>
    <x v="172"/>
    <n v="0"/>
    <x v="16"/>
    <x v="3"/>
  </r>
  <r>
    <x v="79"/>
    <x v="4"/>
    <n v="4.8913043478260869"/>
    <x v="16"/>
    <x v="3"/>
  </r>
  <r>
    <x v="80"/>
    <x v="173"/>
    <n v="15.760869565217391"/>
    <x v="16"/>
    <x v="3"/>
  </r>
  <r>
    <x v="80"/>
    <x v="174"/>
    <n v="84.239130434782609"/>
    <x v="16"/>
    <x v="3"/>
  </r>
  <r>
    <x v="80"/>
    <x v="175"/>
    <n v="20.108695652173914"/>
    <x v="16"/>
    <x v="3"/>
  </r>
  <r>
    <x v="80"/>
    <x v="176"/>
    <n v="4.3478260869565215"/>
    <x v="16"/>
    <x v="3"/>
  </r>
  <r>
    <x v="80"/>
    <x v="177"/>
    <n v="34.239130434782609"/>
    <x v="16"/>
    <x v="3"/>
  </r>
  <r>
    <x v="80"/>
    <x v="178"/>
    <n v="12.5"/>
    <x v="16"/>
    <x v="3"/>
  </r>
  <r>
    <x v="80"/>
    <x v="179"/>
    <n v="13.043478260869565"/>
    <x v="16"/>
    <x v="3"/>
  </r>
  <r>
    <x v="80"/>
    <x v="180"/>
    <n v="89.673913043478265"/>
    <x v="16"/>
    <x v="3"/>
  </r>
  <r>
    <x v="80"/>
    <x v="181"/>
    <n v="10.326086956521738"/>
    <x v="16"/>
    <x v="3"/>
  </r>
  <r>
    <x v="80"/>
    <x v="182"/>
    <n v="98.913043478260875"/>
    <x v="16"/>
    <x v="3"/>
  </r>
  <r>
    <x v="80"/>
    <x v="183"/>
    <n v="1.0869565217391304"/>
    <x v="16"/>
    <x v="3"/>
  </r>
  <r>
    <x v="80"/>
    <x v="184"/>
    <n v="98.369565217391298"/>
    <x v="16"/>
    <x v="3"/>
  </r>
  <r>
    <x v="80"/>
    <x v="185"/>
    <n v="1.6304347826086956"/>
    <x v="16"/>
    <x v="3"/>
  </r>
  <r>
    <x v="81"/>
    <x v="186"/>
    <n v="100"/>
    <x v="16"/>
    <x v="3"/>
  </r>
  <r>
    <x v="81"/>
    <x v="187"/>
    <n v="0"/>
    <x v="16"/>
    <x v="3"/>
  </r>
  <r>
    <x v="82"/>
    <x v="188"/>
    <n v="50.797477744807125"/>
    <x v="0"/>
    <x v="2"/>
  </r>
  <r>
    <x v="82"/>
    <x v="189"/>
    <n v="19.91839762611276"/>
    <x v="0"/>
    <x v="2"/>
  </r>
  <r>
    <x v="82"/>
    <x v="190"/>
    <n v="6.3983679525222552"/>
    <x v="0"/>
    <x v="2"/>
  </r>
  <r>
    <x v="82"/>
    <x v="191"/>
    <n v="23.701780415430267"/>
    <x v="0"/>
    <x v="2"/>
  </r>
  <r>
    <x v="82"/>
    <x v="192"/>
    <n v="0.33382789317507416"/>
    <x v="0"/>
    <x v="2"/>
  </r>
  <r>
    <x v="82"/>
    <x v="193"/>
    <n v="3.1713649851632049"/>
    <x v="0"/>
    <x v="2"/>
  </r>
  <r>
    <x v="83"/>
    <x v="4"/>
    <n v="2.2626112759643915"/>
    <x v="0"/>
    <x v="2"/>
  </r>
  <r>
    <x v="83"/>
    <x v="105"/>
    <n v="85.293026706231458"/>
    <x v="0"/>
    <x v="2"/>
  </r>
  <r>
    <x v="83"/>
    <x v="194"/>
    <n v="12.444362017804155"/>
    <x v="0"/>
    <x v="2"/>
  </r>
  <r>
    <x v="84"/>
    <x v="195"/>
    <n v="10.107566765578635"/>
    <x v="0"/>
    <x v="2"/>
  </r>
  <r>
    <x v="84"/>
    <x v="196"/>
    <n v="11.702522255192878"/>
    <x v="0"/>
    <x v="2"/>
  </r>
  <r>
    <x v="84"/>
    <x v="197"/>
    <n v="20.678783382789316"/>
    <x v="0"/>
    <x v="2"/>
  </r>
  <r>
    <x v="84"/>
    <x v="198"/>
    <n v="19.547477744807122"/>
    <x v="0"/>
    <x v="2"/>
  </r>
  <r>
    <x v="84"/>
    <x v="199"/>
    <n v="19.640207715133531"/>
    <x v="0"/>
    <x v="2"/>
  </r>
  <r>
    <x v="84"/>
    <x v="200"/>
    <n v="15.393175074183976"/>
    <x v="0"/>
    <x v="2"/>
  </r>
  <r>
    <x v="84"/>
    <x v="4"/>
    <n v="2.9302670623145399"/>
    <x v="0"/>
    <x v="2"/>
  </r>
  <r>
    <x v="85"/>
    <x v="201"/>
    <n v="69.592090179594749"/>
    <x v="0"/>
    <x v="2"/>
  </r>
  <r>
    <x v="86"/>
    <x v="195"/>
    <n v="9.1988130563798212"/>
    <x v="0"/>
    <x v="2"/>
  </r>
  <r>
    <x v="86"/>
    <x v="196"/>
    <n v="10.830860534124628"/>
    <x v="0"/>
    <x v="2"/>
  </r>
  <r>
    <x v="86"/>
    <x v="197"/>
    <n v="18.545994065281899"/>
    <x v="0"/>
    <x v="2"/>
  </r>
  <r>
    <x v="86"/>
    <x v="198"/>
    <n v="16.895400593471809"/>
    <x v="0"/>
    <x v="2"/>
  </r>
  <r>
    <x v="86"/>
    <x v="199"/>
    <n v="16.951038575667656"/>
    <x v="0"/>
    <x v="2"/>
  </r>
  <r>
    <x v="86"/>
    <x v="200"/>
    <n v="14.910979228486648"/>
    <x v="0"/>
    <x v="2"/>
  </r>
  <r>
    <x v="86"/>
    <x v="4"/>
    <n v="12.666913946587536"/>
    <x v="0"/>
    <x v="2"/>
  </r>
  <r>
    <x v="87"/>
    <x v="202"/>
    <n v="72.067954979825899"/>
    <x v="0"/>
    <x v="2"/>
  </r>
  <r>
    <x v="88"/>
    <x v="203"/>
    <n v="56.454005934718104"/>
    <x v="0"/>
    <x v="2"/>
  </r>
  <r>
    <x v="88"/>
    <x v="204"/>
    <n v="37.258902077151333"/>
    <x v="0"/>
    <x v="2"/>
  </r>
  <r>
    <x v="88"/>
    <x v="4"/>
    <n v="6.2870919881305634"/>
    <x v="0"/>
    <x v="2"/>
  </r>
  <r>
    <x v="89"/>
    <x v="205"/>
    <n v="34.347181008902076"/>
    <x v="0"/>
    <x v="2"/>
  </r>
  <r>
    <x v="89"/>
    <x v="206"/>
    <n v="1.7247774480712166"/>
    <x v="0"/>
    <x v="2"/>
  </r>
  <r>
    <x v="89"/>
    <x v="207"/>
    <n v="1.1869436201780414"/>
    <x v="0"/>
    <x v="2"/>
  </r>
  <r>
    <x v="89"/>
    <x v="203"/>
    <n v="56.454005934718104"/>
    <x v="0"/>
    <x v="2"/>
  </r>
  <r>
    <x v="89"/>
    <x v="4"/>
    <n v="6.2870919881305634"/>
    <x v="0"/>
    <x v="2"/>
  </r>
  <r>
    <x v="89"/>
    <x v="208"/>
    <n v="5.9737742303306689"/>
    <x v="0"/>
    <x v="2"/>
  </r>
  <r>
    <x v="89"/>
    <x v="209"/>
    <n v="6.9358974358974361"/>
    <x v="0"/>
    <x v="2"/>
  </r>
  <r>
    <x v="89"/>
    <x v="210"/>
    <n v="13.884615384615387"/>
    <x v="0"/>
    <x v="2"/>
  </r>
  <r>
    <x v="82"/>
    <x v="188"/>
    <n v="43.733333333333334"/>
    <x v="1"/>
    <x v="2"/>
  </r>
  <r>
    <x v="82"/>
    <x v="189"/>
    <n v="34.577777777777776"/>
    <x v="1"/>
    <x v="2"/>
  </r>
  <r>
    <x v="82"/>
    <x v="190"/>
    <n v="8.8000000000000007"/>
    <x v="1"/>
    <x v="2"/>
  </r>
  <r>
    <x v="82"/>
    <x v="191"/>
    <n v="15.022222222222222"/>
    <x v="1"/>
    <x v="2"/>
  </r>
  <r>
    <x v="82"/>
    <x v="192"/>
    <n v="0.17777777777777778"/>
    <x v="1"/>
    <x v="2"/>
  </r>
  <r>
    <x v="82"/>
    <x v="193"/>
    <n v="3.0222222222222221"/>
    <x v="1"/>
    <x v="2"/>
  </r>
  <r>
    <x v="83"/>
    <x v="4"/>
    <n v="3.3777777777777778"/>
    <x v="1"/>
    <x v="2"/>
  </r>
  <r>
    <x v="83"/>
    <x v="105"/>
    <n v="86.933333333333337"/>
    <x v="1"/>
    <x v="2"/>
  </r>
  <r>
    <x v="83"/>
    <x v="194"/>
    <n v="9.6888888888888882"/>
    <x v="1"/>
    <x v="2"/>
  </r>
  <r>
    <x v="84"/>
    <x v="195"/>
    <n v="18.488888888888887"/>
    <x v="1"/>
    <x v="2"/>
  </r>
  <r>
    <x v="84"/>
    <x v="196"/>
    <n v="18.399999999999999"/>
    <x v="1"/>
    <x v="2"/>
  </r>
  <r>
    <x v="84"/>
    <x v="197"/>
    <n v="28.088888888888889"/>
    <x v="1"/>
    <x v="2"/>
  </r>
  <r>
    <x v="84"/>
    <x v="198"/>
    <n v="20"/>
    <x v="1"/>
    <x v="2"/>
  </r>
  <r>
    <x v="84"/>
    <x v="199"/>
    <n v="10.844444444444445"/>
    <x v="1"/>
    <x v="2"/>
  </r>
  <r>
    <x v="84"/>
    <x v="200"/>
    <n v="1.9555555555555555"/>
    <x v="1"/>
    <x v="2"/>
  </r>
  <r>
    <x v="84"/>
    <x v="4"/>
    <n v="2.2222222222222223"/>
    <x v="1"/>
    <x v="2"/>
  </r>
  <r>
    <x v="85"/>
    <x v="201"/>
    <n v="35.912727272727309"/>
    <x v="1"/>
    <x v="2"/>
  </r>
  <r>
    <x v="86"/>
    <x v="195"/>
    <n v="16.444444444444443"/>
    <x v="1"/>
    <x v="2"/>
  </r>
  <r>
    <x v="86"/>
    <x v="196"/>
    <n v="17.600000000000001"/>
    <x v="1"/>
    <x v="2"/>
  </r>
  <r>
    <x v="86"/>
    <x v="197"/>
    <n v="23.022222222222222"/>
    <x v="1"/>
    <x v="2"/>
  </r>
  <r>
    <x v="86"/>
    <x v="198"/>
    <n v="16.711111111111112"/>
    <x v="1"/>
    <x v="2"/>
  </r>
  <r>
    <x v="86"/>
    <x v="199"/>
    <n v="9.2444444444444436"/>
    <x v="1"/>
    <x v="2"/>
  </r>
  <r>
    <x v="86"/>
    <x v="200"/>
    <n v="2.0444444444444443"/>
    <x v="1"/>
    <x v="2"/>
  </r>
  <r>
    <x v="86"/>
    <x v="4"/>
    <n v="14.933333333333334"/>
    <x v="1"/>
    <x v="2"/>
  </r>
  <r>
    <x v="87"/>
    <x v="202"/>
    <n v="36.075235109717838"/>
    <x v="1"/>
    <x v="2"/>
  </r>
  <r>
    <x v="88"/>
    <x v="203"/>
    <n v="31.822222222222223"/>
    <x v="1"/>
    <x v="2"/>
  </r>
  <r>
    <x v="88"/>
    <x v="204"/>
    <n v="63.37777777777778"/>
    <x v="1"/>
    <x v="2"/>
  </r>
  <r>
    <x v="88"/>
    <x v="4"/>
    <n v="4.8"/>
    <x v="1"/>
    <x v="2"/>
  </r>
  <r>
    <x v="89"/>
    <x v="205"/>
    <n v="56.088888888888889"/>
    <x v="1"/>
    <x v="2"/>
  </r>
  <r>
    <x v="89"/>
    <x v="206"/>
    <n v="4.7111111111111112"/>
    <x v="1"/>
    <x v="2"/>
  </r>
  <r>
    <x v="89"/>
    <x v="207"/>
    <n v="2.5777777777777779"/>
    <x v="1"/>
    <x v="2"/>
  </r>
  <r>
    <x v="89"/>
    <x v="203"/>
    <n v="31.822222222222223"/>
    <x v="1"/>
    <x v="2"/>
  </r>
  <r>
    <x v="89"/>
    <x v="4"/>
    <n v="4.8"/>
    <x v="1"/>
    <x v="2"/>
  </r>
  <r>
    <x v="89"/>
    <x v="208"/>
    <n v="4.2733333333333308"/>
    <x v="1"/>
    <x v="2"/>
  </r>
  <r>
    <x v="89"/>
    <x v="209"/>
    <n v="5.1363636363636367"/>
    <x v="1"/>
    <x v="2"/>
  </r>
  <r>
    <x v="89"/>
    <x v="210"/>
    <n v="6.3703703703703702"/>
    <x v="1"/>
    <x v="2"/>
  </r>
  <r>
    <x v="82"/>
    <x v="188"/>
    <n v="38.478260869565219"/>
    <x v="2"/>
    <x v="2"/>
  </r>
  <r>
    <x v="82"/>
    <x v="189"/>
    <n v="15.054347826086957"/>
    <x v="2"/>
    <x v="2"/>
  </r>
  <r>
    <x v="82"/>
    <x v="190"/>
    <n v="5.7065217391304346"/>
    <x v="2"/>
    <x v="2"/>
  </r>
  <r>
    <x v="82"/>
    <x v="191"/>
    <n v="42.173913043478258"/>
    <x v="2"/>
    <x v="2"/>
  </r>
  <r>
    <x v="82"/>
    <x v="192"/>
    <n v="0.16304347826086957"/>
    <x v="2"/>
    <x v="2"/>
  </r>
  <r>
    <x v="82"/>
    <x v="193"/>
    <n v="3.0434782608695654"/>
    <x v="2"/>
    <x v="2"/>
  </r>
  <r>
    <x v="83"/>
    <x v="4"/>
    <n v="1.1413043478260869"/>
    <x v="2"/>
    <x v="2"/>
  </r>
  <r>
    <x v="83"/>
    <x v="105"/>
    <n v="97.826086956521735"/>
    <x v="2"/>
    <x v="2"/>
  </r>
  <r>
    <x v="83"/>
    <x v="194"/>
    <n v="1.0326086956521738"/>
    <x v="2"/>
    <x v="2"/>
  </r>
  <r>
    <x v="84"/>
    <x v="195"/>
    <n v="6.4673913043478262"/>
    <x v="2"/>
    <x v="2"/>
  </r>
  <r>
    <x v="84"/>
    <x v="196"/>
    <n v="6.7934782608695654"/>
    <x v="2"/>
    <x v="2"/>
  </r>
  <r>
    <x v="84"/>
    <x v="197"/>
    <n v="15.978260869565217"/>
    <x v="2"/>
    <x v="2"/>
  </r>
  <r>
    <x v="84"/>
    <x v="198"/>
    <n v="20"/>
    <x v="2"/>
    <x v="2"/>
  </r>
  <r>
    <x v="84"/>
    <x v="199"/>
    <n v="24.293478260869566"/>
    <x v="2"/>
    <x v="2"/>
  </r>
  <r>
    <x v="84"/>
    <x v="200"/>
    <n v="24.239130434782609"/>
    <x v="2"/>
    <x v="2"/>
  </r>
  <r>
    <x v="84"/>
    <x v="4"/>
    <n v="2.2282608695652173"/>
    <x v="2"/>
    <x v="2"/>
  </r>
  <r>
    <x v="85"/>
    <x v="201"/>
    <n v="91.808226792662836"/>
    <x v="2"/>
    <x v="2"/>
  </r>
  <r>
    <x v="86"/>
    <x v="195"/>
    <n v="6.1413043478260869"/>
    <x v="2"/>
    <x v="2"/>
  </r>
  <r>
    <x v="86"/>
    <x v="196"/>
    <n v="6.0326086956521738"/>
    <x v="2"/>
    <x v="2"/>
  </r>
  <r>
    <x v="86"/>
    <x v="197"/>
    <n v="15"/>
    <x v="2"/>
    <x v="2"/>
  </r>
  <r>
    <x v="86"/>
    <x v="198"/>
    <n v="16.521739130434781"/>
    <x v="2"/>
    <x v="2"/>
  </r>
  <r>
    <x v="86"/>
    <x v="199"/>
    <n v="19.836956521739129"/>
    <x v="2"/>
    <x v="2"/>
  </r>
  <r>
    <x v="86"/>
    <x v="200"/>
    <n v="23.423913043478262"/>
    <x v="2"/>
    <x v="2"/>
  </r>
  <r>
    <x v="86"/>
    <x v="4"/>
    <n v="13.043478260869565"/>
    <x v="2"/>
    <x v="2"/>
  </r>
  <r>
    <x v="87"/>
    <x v="202"/>
    <n v="96.37187500000006"/>
    <x v="2"/>
    <x v="2"/>
  </r>
  <r>
    <x v="88"/>
    <x v="203"/>
    <n v="78.043478260869563"/>
    <x v="2"/>
    <x v="2"/>
  </r>
  <r>
    <x v="88"/>
    <x v="204"/>
    <n v="16.358695652173914"/>
    <x v="2"/>
    <x v="2"/>
  </r>
  <r>
    <x v="88"/>
    <x v="4"/>
    <n v="5.5978260869565215"/>
    <x v="2"/>
    <x v="2"/>
  </r>
  <r>
    <x v="89"/>
    <x v="205"/>
    <n v="15.217391304347826"/>
    <x v="2"/>
    <x v="2"/>
  </r>
  <r>
    <x v="89"/>
    <x v="206"/>
    <n v="0.65217391304347827"/>
    <x v="2"/>
    <x v="2"/>
  </r>
  <r>
    <x v="89"/>
    <x v="207"/>
    <n v="0.4891304347826087"/>
    <x v="2"/>
    <x v="2"/>
  </r>
  <r>
    <x v="89"/>
    <x v="203"/>
    <n v="78.043478260869563"/>
    <x v="2"/>
    <x v="2"/>
  </r>
  <r>
    <x v="89"/>
    <x v="4"/>
    <n v="5.5978260869565215"/>
    <x v="2"/>
    <x v="2"/>
  </r>
  <r>
    <x v="89"/>
    <x v="208"/>
    <n v="7.6629629629629656"/>
    <x v="2"/>
    <x v="2"/>
  </r>
  <r>
    <x v="89"/>
    <x v="209"/>
    <n v="13.3"/>
    <x v="2"/>
    <x v="2"/>
  </r>
  <r>
    <x v="89"/>
    <x v="210"/>
    <n v="29.166666666666668"/>
    <x v="2"/>
    <x v="2"/>
  </r>
  <r>
    <x v="82"/>
    <x v="188"/>
    <n v="66.901408450704224"/>
    <x v="3"/>
    <x v="2"/>
  </r>
  <r>
    <x v="82"/>
    <x v="189"/>
    <n v="19.154929577464788"/>
    <x v="3"/>
    <x v="2"/>
  </r>
  <r>
    <x v="82"/>
    <x v="190"/>
    <n v="4.929577464788732"/>
    <x v="3"/>
    <x v="2"/>
  </r>
  <r>
    <x v="82"/>
    <x v="191"/>
    <n v="8.3098591549295779"/>
    <x v="3"/>
    <x v="2"/>
  </r>
  <r>
    <x v="82"/>
    <x v="192"/>
    <n v="0.56338028169014087"/>
    <x v="3"/>
    <x v="2"/>
  </r>
  <r>
    <x v="82"/>
    <x v="193"/>
    <n v="3.6619718309859155"/>
    <x v="3"/>
    <x v="2"/>
  </r>
  <r>
    <x v="83"/>
    <x v="4"/>
    <n v="0.28169014084507044"/>
    <x v="3"/>
    <x v="2"/>
  </r>
  <r>
    <x v="83"/>
    <x v="105"/>
    <n v="80.140845070422529"/>
    <x v="3"/>
    <x v="2"/>
  </r>
  <r>
    <x v="83"/>
    <x v="194"/>
    <n v="19.577464788732396"/>
    <x v="3"/>
    <x v="2"/>
  </r>
  <r>
    <x v="84"/>
    <x v="195"/>
    <n v="6.619718309859155"/>
    <x v="3"/>
    <x v="2"/>
  </r>
  <r>
    <x v="84"/>
    <x v="196"/>
    <n v="10.845070422535212"/>
    <x v="3"/>
    <x v="2"/>
  </r>
  <r>
    <x v="84"/>
    <x v="197"/>
    <n v="22.253521126760564"/>
    <x v="3"/>
    <x v="2"/>
  </r>
  <r>
    <x v="84"/>
    <x v="198"/>
    <n v="19.154929577464788"/>
    <x v="3"/>
    <x v="2"/>
  </r>
  <r>
    <x v="84"/>
    <x v="199"/>
    <n v="22.253521126760564"/>
    <x v="3"/>
    <x v="2"/>
  </r>
  <r>
    <x v="84"/>
    <x v="200"/>
    <n v="16.197183098591548"/>
    <x v="3"/>
    <x v="2"/>
  </r>
  <r>
    <x v="84"/>
    <x v="4"/>
    <n v="2.676056338028169"/>
    <x v="3"/>
    <x v="2"/>
  </r>
  <r>
    <x v="85"/>
    <x v="201"/>
    <n v="71.830680173661264"/>
    <x v="3"/>
    <x v="2"/>
  </r>
  <r>
    <x v="86"/>
    <x v="195"/>
    <n v="5.774647887323944"/>
    <x v="3"/>
    <x v="2"/>
  </r>
  <r>
    <x v="86"/>
    <x v="196"/>
    <n v="10.422535211267606"/>
    <x v="3"/>
    <x v="2"/>
  </r>
  <r>
    <x v="86"/>
    <x v="197"/>
    <n v="20.140845070422536"/>
    <x v="3"/>
    <x v="2"/>
  </r>
  <r>
    <x v="86"/>
    <x v="198"/>
    <n v="17.6056338028169"/>
    <x v="3"/>
    <x v="2"/>
  </r>
  <r>
    <x v="86"/>
    <x v="199"/>
    <n v="19.43661971830986"/>
    <x v="3"/>
    <x v="2"/>
  </r>
  <r>
    <x v="86"/>
    <x v="200"/>
    <n v="15.633802816901408"/>
    <x v="3"/>
    <x v="2"/>
  </r>
  <r>
    <x v="86"/>
    <x v="4"/>
    <n v="10.985915492957746"/>
    <x v="3"/>
    <x v="2"/>
  </r>
  <r>
    <x v="87"/>
    <x v="202"/>
    <n v="72.754746835443001"/>
    <x v="3"/>
    <x v="2"/>
  </r>
  <r>
    <x v="88"/>
    <x v="203"/>
    <n v="44.366197183098592"/>
    <x v="3"/>
    <x v="2"/>
  </r>
  <r>
    <x v="88"/>
    <x v="204"/>
    <n v="49.29577464788732"/>
    <x v="3"/>
    <x v="2"/>
  </r>
  <r>
    <x v="88"/>
    <x v="4"/>
    <n v="6.3380281690140849"/>
    <x v="3"/>
    <x v="2"/>
  </r>
  <r>
    <x v="89"/>
    <x v="205"/>
    <n v="46.619718309859152"/>
    <x v="3"/>
    <x v="2"/>
  </r>
  <r>
    <x v="89"/>
    <x v="206"/>
    <n v="0.9859154929577465"/>
    <x v="3"/>
    <x v="2"/>
  </r>
  <r>
    <x v="89"/>
    <x v="207"/>
    <n v="1.6901408450704225"/>
    <x v="3"/>
    <x v="2"/>
  </r>
  <r>
    <x v="89"/>
    <x v="203"/>
    <n v="44.366197183098592"/>
    <x v="3"/>
    <x v="2"/>
  </r>
  <r>
    <x v="89"/>
    <x v="4"/>
    <n v="6.3380281690140849"/>
    <x v="3"/>
    <x v="2"/>
  </r>
  <r>
    <x v="89"/>
    <x v="208"/>
    <n v="7.3156249999999998"/>
    <x v="3"/>
    <x v="2"/>
  </r>
  <r>
    <x v="89"/>
    <x v="209"/>
    <n v="15.142857142857144"/>
    <x v="3"/>
    <x v="2"/>
  </r>
  <r>
    <x v="89"/>
    <x v="210"/>
    <n v="24.5"/>
    <x v="3"/>
    <x v="2"/>
  </r>
  <r>
    <x v="82"/>
    <x v="188"/>
    <n v="73.768115942028984"/>
    <x v="4"/>
    <x v="2"/>
  </r>
  <r>
    <x v="82"/>
    <x v="189"/>
    <n v="8.2608695652173907"/>
    <x v="4"/>
    <x v="2"/>
  </r>
  <r>
    <x v="82"/>
    <x v="190"/>
    <n v="6.0869565217391308"/>
    <x v="4"/>
    <x v="2"/>
  </r>
  <r>
    <x v="82"/>
    <x v="191"/>
    <n v="11.304347826086957"/>
    <x v="4"/>
    <x v="2"/>
  </r>
  <r>
    <x v="82"/>
    <x v="192"/>
    <n v="0.14492753623188406"/>
    <x v="4"/>
    <x v="2"/>
  </r>
  <r>
    <x v="82"/>
    <x v="193"/>
    <n v="2.8985507246376812"/>
    <x v="4"/>
    <x v="2"/>
  </r>
  <r>
    <x v="83"/>
    <x v="4"/>
    <n v="4.63768115942029"/>
    <x v="4"/>
    <x v="2"/>
  </r>
  <r>
    <x v="83"/>
    <x v="105"/>
    <n v="92.173913043478265"/>
    <x v="4"/>
    <x v="2"/>
  </r>
  <r>
    <x v="83"/>
    <x v="194"/>
    <n v="3.1884057971014492"/>
    <x v="4"/>
    <x v="2"/>
  </r>
  <r>
    <x v="84"/>
    <x v="195"/>
    <n v="8.9855072463768124"/>
    <x v="4"/>
    <x v="2"/>
  </r>
  <r>
    <x v="84"/>
    <x v="196"/>
    <n v="11.159420289855072"/>
    <x v="4"/>
    <x v="2"/>
  </r>
  <r>
    <x v="84"/>
    <x v="197"/>
    <n v="16.521739130434781"/>
    <x v="4"/>
    <x v="2"/>
  </r>
  <r>
    <x v="84"/>
    <x v="198"/>
    <n v="17.826086956521738"/>
    <x v="4"/>
    <x v="2"/>
  </r>
  <r>
    <x v="84"/>
    <x v="199"/>
    <n v="17.681159420289855"/>
    <x v="4"/>
    <x v="2"/>
  </r>
  <r>
    <x v="84"/>
    <x v="200"/>
    <n v="21.594202898550726"/>
    <x v="4"/>
    <x v="2"/>
  </r>
  <r>
    <x v="84"/>
    <x v="4"/>
    <n v="6.2318840579710146"/>
    <x v="4"/>
    <x v="2"/>
  </r>
  <r>
    <x v="85"/>
    <x v="201"/>
    <n v="83.364760432766658"/>
    <x v="4"/>
    <x v="2"/>
  </r>
  <r>
    <x v="86"/>
    <x v="195"/>
    <n v="9.1304347826086953"/>
    <x v="4"/>
    <x v="2"/>
  </r>
  <r>
    <x v="86"/>
    <x v="196"/>
    <n v="10.434782608695652"/>
    <x v="4"/>
    <x v="2"/>
  </r>
  <r>
    <x v="86"/>
    <x v="197"/>
    <n v="16.231884057971016"/>
    <x v="4"/>
    <x v="2"/>
  </r>
  <r>
    <x v="86"/>
    <x v="198"/>
    <n v="16.086956521739129"/>
    <x v="4"/>
    <x v="2"/>
  </r>
  <r>
    <x v="86"/>
    <x v="199"/>
    <n v="17.246376811594203"/>
    <x v="4"/>
    <x v="2"/>
  </r>
  <r>
    <x v="86"/>
    <x v="200"/>
    <n v="20.579710144927535"/>
    <x v="4"/>
    <x v="2"/>
  </r>
  <r>
    <x v="86"/>
    <x v="4"/>
    <n v="10.289855072463768"/>
    <x v="4"/>
    <x v="2"/>
  </r>
  <r>
    <x v="87"/>
    <x v="202"/>
    <n v="83.928917609046849"/>
    <x v="4"/>
    <x v="2"/>
  </r>
  <r>
    <x v="88"/>
    <x v="203"/>
    <n v="65.362318840579704"/>
    <x v="4"/>
    <x v="2"/>
  </r>
  <r>
    <x v="88"/>
    <x v="204"/>
    <n v="26.376811594202898"/>
    <x v="4"/>
    <x v="2"/>
  </r>
  <r>
    <x v="88"/>
    <x v="4"/>
    <n v="8.2608695652173907"/>
    <x v="4"/>
    <x v="2"/>
  </r>
  <r>
    <x v="89"/>
    <x v="205"/>
    <n v="25.362318840579711"/>
    <x v="4"/>
    <x v="2"/>
  </r>
  <r>
    <x v="89"/>
    <x v="206"/>
    <n v="0.57971014492753625"/>
    <x v="4"/>
    <x v="2"/>
  </r>
  <r>
    <x v="89"/>
    <x v="207"/>
    <n v="0.43478260869565216"/>
    <x v="4"/>
    <x v="2"/>
  </r>
  <r>
    <x v="89"/>
    <x v="203"/>
    <n v="65.362318840579704"/>
    <x v="4"/>
    <x v="2"/>
  </r>
  <r>
    <x v="89"/>
    <x v="4"/>
    <n v="8.2608695652173907"/>
    <x v="4"/>
    <x v="2"/>
  </r>
  <r>
    <x v="89"/>
    <x v="208"/>
    <n v="4.575757575757577"/>
    <x v="4"/>
    <x v="2"/>
  </r>
  <r>
    <x v="89"/>
    <x v="209"/>
    <n v="3.75"/>
    <x v="4"/>
    <x v="2"/>
  </r>
  <r>
    <x v="89"/>
    <x v="210"/>
    <n v="33.5"/>
    <x v="4"/>
    <x v="2"/>
  </r>
  <r>
    <x v="82"/>
    <x v="188"/>
    <n v="73.84615384615384"/>
    <x v="5"/>
    <x v="2"/>
  </r>
  <r>
    <x v="82"/>
    <x v="189"/>
    <n v="6.1538461538461542"/>
    <x v="5"/>
    <x v="2"/>
  </r>
  <r>
    <x v="82"/>
    <x v="190"/>
    <n v="12.307692307692308"/>
    <x v="5"/>
    <x v="2"/>
  </r>
  <r>
    <x v="82"/>
    <x v="191"/>
    <n v="10.76923076923077"/>
    <x v="5"/>
    <x v="2"/>
  </r>
  <r>
    <x v="82"/>
    <x v="192"/>
    <n v="0"/>
    <x v="5"/>
    <x v="2"/>
  </r>
  <r>
    <x v="82"/>
    <x v="193"/>
    <n v="2.0512820512820511"/>
    <x v="5"/>
    <x v="2"/>
  </r>
  <r>
    <x v="83"/>
    <x v="4"/>
    <n v="3.0769230769230771"/>
    <x v="5"/>
    <x v="2"/>
  </r>
  <r>
    <x v="83"/>
    <x v="105"/>
    <n v="95.897435897435898"/>
    <x v="5"/>
    <x v="2"/>
  </r>
  <r>
    <x v="83"/>
    <x v="194"/>
    <n v="1.0256410256410255"/>
    <x v="5"/>
    <x v="2"/>
  </r>
  <r>
    <x v="84"/>
    <x v="195"/>
    <n v="9.2307692307692299"/>
    <x v="5"/>
    <x v="2"/>
  </r>
  <r>
    <x v="84"/>
    <x v="196"/>
    <n v="14.358974358974359"/>
    <x v="5"/>
    <x v="2"/>
  </r>
  <r>
    <x v="84"/>
    <x v="197"/>
    <n v="17.948717948717949"/>
    <x v="5"/>
    <x v="2"/>
  </r>
  <r>
    <x v="84"/>
    <x v="198"/>
    <n v="14.871794871794872"/>
    <x v="5"/>
    <x v="2"/>
  </r>
  <r>
    <x v="84"/>
    <x v="199"/>
    <n v="13.333333333333334"/>
    <x v="5"/>
    <x v="2"/>
  </r>
  <r>
    <x v="84"/>
    <x v="200"/>
    <n v="26.153846153846153"/>
    <x v="5"/>
    <x v="2"/>
  </r>
  <r>
    <x v="84"/>
    <x v="4"/>
    <n v="4.1025641025641022"/>
    <x v="5"/>
    <x v="2"/>
  </r>
  <r>
    <x v="85"/>
    <x v="201"/>
    <n v="88.561497326203138"/>
    <x v="5"/>
    <x v="2"/>
  </r>
  <r>
    <x v="86"/>
    <x v="195"/>
    <n v="10.256410256410257"/>
    <x v="5"/>
    <x v="2"/>
  </r>
  <r>
    <x v="86"/>
    <x v="196"/>
    <n v="13.846153846153847"/>
    <x v="5"/>
    <x v="2"/>
  </r>
  <r>
    <x v="86"/>
    <x v="197"/>
    <n v="15.384615384615385"/>
    <x v="5"/>
    <x v="2"/>
  </r>
  <r>
    <x v="86"/>
    <x v="198"/>
    <n v="13.846153846153847"/>
    <x v="5"/>
    <x v="2"/>
  </r>
  <r>
    <x v="86"/>
    <x v="199"/>
    <n v="12.820512820512821"/>
    <x v="5"/>
    <x v="2"/>
  </r>
  <r>
    <x v="86"/>
    <x v="200"/>
    <n v="25.641025641025642"/>
    <x v="5"/>
    <x v="2"/>
  </r>
  <r>
    <x v="86"/>
    <x v="4"/>
    <n v="8.2051282051282044"/>
    <x v="5"/>
    <x v="2"/>
  </r>
  <r>
    <x v="87"/>
    <x v="202"/>
    <n v="90.22905027932967"/>
    <x v="5"/>
    <x v="2"/>
  </r>
  <r>
    <x v="88"/>
    <x v="203"/>
    <n v="67.179487179487182"/>
    <x v="5"/>
    <x v="2"/>
  </r>
  <r>
    <x v="88"/>
    <x v="204"/>
    <n v="28.205128205128204"/>
    <x v="5"/>
    <x v="2"/>
  </r>
  <r>
    <x v="88"/>
    <x v="4"/>
    <n v="4.615384615384615"/>
    <x v="5"/>
    <x v="2"/>
  </r>
  <r>
    <x v="89"/>
    <x v="205"/>
    <n v="27.692307692307693"/>
    <x v="5"/>
    <x v="2"/>
  </r>
  <r>
    <x v="89"/>
    <x v="206"/>
    <n v="0.51282051282051277"/>
    <x v="5"/>
    <x v="2"/>
  </r>
  <r>
    <x v="89"/>
    <x v="207"/>
    <n v="0"/>
    <x v="5"/>
    <x v="2"/>
  </r>
  <r>
    <x v="89"/>
    <x v="203"/>
    <n v="67.179487179487182"/>
    <x v="5"/>
    <x v="2"/>
  </r>
  <r>
    <x v="89"/>
    <x v="4"/>
    <n v="4.615384615384615"/>
    <x v="5"/>
    <x v="2"/>
  </r>
  <r>
    <x v="89"/>
    <x v="208"/>
    <n v="4.0416666666666661"/>
    <x v="5"/>
    <x v="2"/>
  </r>
  <r>
    <x v="89"/>
    <x v="209"/>
    <n v="6"/>
    <x v="5"/>
    <x v="2"/>
  </r>
  <r>
    <x v="89"/>
    <x v="210"/>
    <m/>
    <x v="5"/>
    <x v="2"/>
  </r>
  <r>
    <x v="82"/>
    <x v="188"/>
    <n v="69.421487603305792"/>
    <x v="6"/>
    <x v="2"/>
  </r>
  <r>
    <x v="82"/>
    <x v="189"/>
    <n v="9.0909090909090917"/>
    <x v="6"/>
    <x v="2"/>
  </r>
  <r>
    <x v="82"/>
    <x v="190"/>
    <n v="3.3057851239669422"/>
    <x v="6"/>
    <x v="2"/>
  </r>
  <r>
    <x v="82"/>
    <x v="191"/>
    <n v="14.049586776859504"/>
    <x v="6"/>
    <x v="2"/>
  </r>
  <r>
    <x v="82"/>
    <x v="192"/>
    <n v="0.82644628099173556"/>
    <x v="6"/>
    <x v="2"/>
  </r>
  <r>
    <x v="82"/>
    <x v="193"/>
    <n v="4.1322314049586772"/>
    <x v="6"/>
    <x v="2"/>
  </r>
  <r>
    <x v="83"/>
    <x v="4"/>
    <n v="4.9586776859504136"/>
    <x v="6"/>
    <x v="2"/>
  </r>
  <r>
    <x v="83"/>
    <x v="105"/>
    <n v="92.561983471074385"/>
    <x v="6"/>
    <x v="2"/>
  </r>
  <r>
    <x v="83"/>
    <x v="194"/>
    <n v="2.4793388429752068"/>
    <x v="6"/>
    <x v="2"/>
  </r>
  <r>
    <x v="84"/>
    <x v="195"/>
    <n v="1.6528925619834711"/>
    <x v="6"/>
    <x v="2"/>
  </r>
  <r>
    <x v="84"/>
    <x v="196"/>
    <n v="7.4380165289256199"/>
    <x v="6"/>
    <x v="2"/>
  </r>
  <r>
    <x v="84"/>
    <x v="197"/>
    <n v="14.87603305785124"/>
    <x v="6"/>
    <x v="2"/>
  </r>
  <r>
    <x v="84"/>
    <x v="198"/>
    <n v="24.793388429752067"/>
    <x v="6"/>
    <x v="2"/>
  </r>
  <r>
    <x v="84"/>
    <x v="199"/>
    <n v="21.487603305785125"/>
    <x v="6"/>
    <x v="2"/>
  </r>
  <r>
    <x v="84"/>
    <x v="200"/>
    <n v="23.140495867768596"/>
    <x v="6"/>
    <x v="2"/>
  </r>
  <r>
    <x v="84"/>
    <x v="4"/>
    <n v="6.6115702479338845"/>
    <x v="6"/>
    <x v="2"/>
  </r>
  <r>
    <x v="85"/>
    <x v="201"/>
    <n v="94.584070796460168"/>
    <x v="6"/>
    <x v="2"/>
  </r>
  <r>
    <x v="86"/>
    <x v="195"/>
    <n v="2.4793388429752068"/>
    <x v="6"/>
    <x v="2"/>
  </r>
  <r>
    <x v="86"/>
    <x v="196"/>
    <n v="5.785123966942149"/>
    <x v="6"/>
    <x v="2"/>
  </r>
  <r>
    <x v="86"/>
    <x v="197"/>
    <n v="17.355371900826448"/>
    <x v="6"/>
    <x v="2"/>
  </r>
  <r>
    <x v="86"/>
    <x v="198"/>
    <n v="20.66115702479339"/>
    <x v="6"/>
    <x v="2"/>
  </r>
  <r>
    <x v="86"/>
    <x v="199"/>
    <n v="21.487603305785125"/>
    <x v="6"/>
    <x v="2"/>
  </r>
  <r>
    <x v="86"/>
    <x v="200"/>
    <n v="20.66115702479339"/>
    <x v="6"/>
    <x v="2"/>
  </r>
  <r>
    <x v="86"/>
    <x v="4"/>
    <n v="11.570247933884298"/>
    <x v="6"/>
    <x v="2"/>
  </r>
  <r>
    <x v="87"/>
    <x v="202"/>
    <n v="92.093457943925259"/>
    <x v="6"/>
    <x v="2"/>
  </r>
  <r>
    <x v="88"/>
    <x v="203"/>
    <n v="72.727272727272734"/>
    <x v="6"/>
    <x v="2"/>
  </r>
  <r>
    <x v="88"/>
    <x v="204"/>
    <n v="18.181818181818183"/>
    <x v="6"/>
    <x v="2"/>
  </r>
  <r>
    <x v="88"/>
    <x v="4"/>
    <n v="9.0909090909090917"/>
    <x v="6"/>
    <x v="2"/>
  </r>
  <r>
    <x v="89"/>
    <x v="205"/>
    <n v="17.355371900826448"/>
    <x v="6"/>
    <x v="2"/>
  </r>
  <r>
    <x v="89"/>
    <x v="206"/>
    <n v="0"/>
    <x v="6"/>
    <x v="2"/>
  </r>
  <r>
    <x v="89"/>
    <x v="207"/>
    <n v="0.82644628099173556"/>
    <x v="6"/>
    <x v="2"/>
  </r>
  <r>
    <x v="89"/>
    <x v="203"/>
    <n v="72.727272727272734"/>
    <x v="6"/>
    <x v="2"/>
  </r>
  <r>
    <x v="89"/>
    <x v="4"/>
    <n v="9.0909090909090917"/>
    <x v="6"/>
    <x v="2"/>
  </r>
  <r>
    <x v="89"/>
    <x v="208"/>
    <n v="4.3809523809523814"/>
    <x v="6"/>
    <x v="2"/>
  </r>
  <r>
    <x v="89"/>
    <x v="209"/>
    <m/>
    <x v="6"/>
    <x v="2"/>
  </r>
  <r>
    <x v="89"/>
    <x v="210"/>
    <m/>
    <x v="6"/>
    <x v="2"/>
  </r>
  <r>
    <x v="82"/>
    <x v="188"/>
    <n v="71.641791044776113"/>
    <x v="7"/>
    <x v="2"/>
  </r>
  <r>
    <x v="82"/>
    <x v="189"/>
    <n v="6.9651741293532341"/>
    <x v="7"/>
    <x v="2"/>
  </r>
  <r>
    <x v="82"/>
    <x v="190"/>
    <n v="5.4726368159203984"/>
    <x v="7"/>
    <x v="2"/>
  </r>
  <r>
    <x v="82"/>
    <x v="191"/>
    <n v="14.925373134328359"/>
    <x v="7"/>
    <x v="2"/>
  </r>
  <r>
    <x v="82"/>
    <x v="192"/>
    <n v="0"/>
    <x v="7"/>
    <x v="2"/>
  </r>
  <r>
    <x v="82"/>
    <x v="193"/>
    <n v="3.4825870646766171"/>
    <x v="7"/>
    <x v="2"/>
  </r>
  <r>
    <x v="83"/>
    <x v="4"/>
    <n v="3.9800995024875623"/>
    <x v="7"/>
    <x v="2"/>
  </r>
  <r>
    <x v="83"/>
    <x v="105"/>
    <n v="91.542288557213936"/>
    <x v="7"/>
    <x v="2"/>
  </r>
  <r>
    <x v="83"/>
    <x v="194"/>
    <n v="4.4776119402985071"/>
    <x v="7"/>
    <x v="2"/>
  </r>
  <r>
    <x v="84"/>
    <x v="195"/>
    <n v="16.417910447761194"/>
    <x v="7"/>
    <x v="2"/>
  </r>
  <r>
    <x v="84"/>
    <x v="196"/>
    <n v="8.9552238805970141"/>
    <x v="7"/>
    <x v="2"/>
  </r>
  <r>
    <x v="84"/>
    <x v="197"/>
    <n v="15.920398009950249"/>
    <x v="7"/>
    <x v="2"/>
  </r>
  <r>
    <x v="84"/>
    <x v="198"/>
    <n v="15.920398009950249"/>
    <x v="7"/>
    <x v="2"/>
  </r>
  <r>
    <x v="84"/>
    <x v="199"/>
    <n v="17.910447761194028"/>
    <x v="7"/>
    <x v="2"/>
  </r>
  <r>
    <x v="84"/>
    <x v="200"/>
    <n v="16.417910447761194"/>
    <x v="7"/>
    <x v="2"/>
  </r>
  <r>
    <x v="84"/>
    <x v="4"/>
    <n v="8.4577114427860689"/>
    <x v="7"/>
    <x v="2"/>
  </r>
  <r>
    <x v="85"/>
    <x v="201"/>
    <n v="69.222826086956502"/>
    <x v="7"/>
    <x v="2"/>
  </r>
  <r>
    <x v="86"/>
    <x v="195"/>
    <n v="15.422885572139304"/>
    <x v="7"/>
    <x v="2"/>
  </r>
  <r>
    <x v="86"/>
    <x v="196"/>
    <n v="8.9552238805970141"/>
    <x v="7"/>
    <x v="2"/>
  </r>
  <r>
    <x v="86"/>
    <x v="197"/>
    <n v="14.925373134328359"/>
    <x v="7"/>
    <x v="2"/>
  </r>
  <r>
    <x v="86"/>
    <x v="198"/>
    <n v="13.930348258706468"/>
    <x v="7"/>
    <x v="2"/>
  </r>
  <r>
    <x v="86"/>
    <x v="199"/>
    <n v="16.915422885572138"/>
    <x v="7"/>
    <x v="2"/>
  </r>
  <r>
    <x v="86"/>
    <x v="200"/>
    <n v="15.920398009950249"/>
    <x v="7"/>
    <x v="2"/>
  </r>
  <r>
    <x v="86"/>
    <x v="4"/>
    <n v="13.930348258706468"/>
    <x v="7"/>
    <x v="2"/>
  </r>
  <r>
    <x v="87"/>
    <x v="202"/>
    <n v="71.479768786127167"/>
    <x v="7"/>
    <x v="2"/>
  </r>
  <r>
    <x v="88"/>
    <x v="203"/>
    <n v="66.666666666666671"/>
    <x v="7"/>
    <x v="2"/>
  </r>
  <r>
    <x v="88"/>
    <x v="204"/>
    <n v="23.880597014925375"/>
    <x v="7"/>
    <x v="2"/>
  </r>
  <r>
    <x v="88"/>
    <x v="4"/>
    <n v="9.4527363184079594"/>
    <x v="7"/>
    <x v="2"/>
  </r>
  <r>
    <x v="89"/>
    <x v="205"/>
    <n v="21.890547263681594"/>
    <x v="7"/>
    <x v="2"/>
  </r>
  <r>
    <x v="89"/>
    <x v="206"/>
    <n v="0.99502487562189057"/>
    <x v="7"/>
    <x v="2"/>
  </r>
  <r>
    <x v="89"/>
    <x v="207"/>
    <n v="0.99502487562189057"/>
    <x v="7"/>
    <x v="2"/>
  </r>
  <r>
    <x v="89"/>
    <x v="203"/>
    <n v="66.666666666666671"/>
    <x v="7"/>
    <x v="2"/>
  </r>
  <r>
    <x v="89"/>
    <x v="4"/>
    <n v="9.4527363184079594"/>
    <x v="7"/>
    <x v="2"/>
  </r>
  <r>
    <x v="89"/>
    <x v="208"/>
    <n v="4.0238095238095228"/>
    <x v="7"/>
    <x v="2"/>
  </r>
  <r>
    <x v="89"/>
    <x v="209"/>
    <n v="4"/>
    <x v="7"/>
    <x v="2"/>
  </r>
  <r>
    <x v="89"/>
    <x v="210"/>
    <n v="33.5"/>
    <x v="7"/>
    <x v="2"/>
  </r>
  <r>
    <x v="82"/>
    <x v="188"/>
    <n v="79.190751445086704"/>
    <x v="8"/>
    <x v="2"/>
  </r>
  <r>
    <x v="82"/>
    <x v="189"/>
    <n v="11.560693641618498"/>
    <x v="8"/>
    <x v="2"/>
  </r>
  <r>
    <x v="82"/>
    <x v="190"/>
    <n v="1.7341040462427746"/>
    <x v="8"/>
    <x v="2"/>
  </r>
  <r>
    <x v="82"/>
    <x v="191"/>
    <n v="5.7803468208092488"/>
    <x v="8"/>
    <x v="2"/>
  </r>
  <r>
    <x v="82"/>
    <x v="192"/>
    <n v="0"/>
    <x v="8"/>
    <x v="2"/>
  </r>
  <r>
    <x v="82"/>
    <x v="193"/>
    <n v="2.3121387283236996"/>
    <x v="8"/>
    <x v="2"/>
  </r>
  <r>
    <x v="83"/>
    <x v="4"/>
    <n v="6.9364161849710984"/>
    <x v="8"/>
    <x v="2"/>
  </r>
  <r>
    <x v="83"/>
    <x v="105"/>
    <n v="88.439306358381501"/>
    <x v="8"/>
    <x v="2"/>
  </r>
  <r>
    <x v="83"/>
    <x v="194"/>
    <n v="4.6242774566473992"/>
    <x v="8"/>
    <x v="2"/>
  </r>
  <r>
    <x v="84"/>
    <x v="195"/>
    <n v="5.202312138728324"/>
    <x v="8"/>
    <x v="2"/>
  </r>
  <r>
    <x v="84"/>
    <x v="196"/>
    <n v="12.716763005780347"/>
    <x v="8"/>
    <x v="2"/>
  </r>
  <r>
    <x v="84"/>
    <x v="197"/>
    <n v="16.76300578034682"/>
    <x v="8"/>
    <x v="2"/>
  </r>
  <r>
    <x v="84"/>
    <x v="198"/>
    <n v="18.497109826589597"/>
    <x v="8"/>
    <x v="2"/>
  </r>
  <r>
    <x v="84"/>
    <x v="199"/>
    <n v="19.653179190751445"/>
    <x v="8"/>
    <x v="2"/>
  </r>
  <r>
    <x v="84"/>
    <x v="200"/>
    <n v="21.387283236994218"/>
    <x v="8"/>
    <x v="2"/>
  </r>
  <r>
    <x v="84"/>
    <x v="4"/>
    <n v="5.7803468208092488"/>
    <x v="8"/>
    <x v="2"/>
  </r>
  <r>
    <x v="85"/>
    <x v="201"/>
    <n v="85.588957055214749"/>
    <x v="8"/>
    <x v="2"/>
  </r>
  <r>
    <x v="86"/>
    <x v="195"/>
    <n v="5.202312138728324"/>
    <x v="8"/>
    <x v="2"/>
  </r>
  <r>
    <x v="86"/>
    <x v="196"/>
    <n v="11.560693641618498"/>
    <x v="8"/>
    <x v="2"/>
  </r>
  <r>
    <x v="86"/>
    <x v="197"/>
    <n v="17.919075144508671"/>
    <x v="8"/>
    <x v="2"/>
  </r>
  <r>
    <x v="86"/>
    <x v="198"/>
    <n v="17.919075144508671"/>
    <x v="8"/>
    <x v="2"/>
  </r>
  <r>
    <x v="86"/>
    <x v="199"/>
    <n v="19.653179190751445"/>
    <x v="8"/>
    <x v="2"/>
  </r>
  <r>
    <x v="86"/>
    <x v="200"/>
    <n v="20.23121387283237"/>
    <x v="8"/>
    <x v="2"/>
  </r>
  <r>
    <x v="86"/>
    <x v="4"/>
    <n v="7.5144508670520231"/>
    <x v="8"/>
    <x v="2"/>
  </r>
  <r>
    <x v="87"/>
    <x v="202"/>
    <n v="84.881249999999994"/>
    <x v="8"/>
    <x v="2"/>
  </r>
  <r>
    <x v="88"/>
    <x v="203"/>
    <n v="56.647398843930638"/>
    <x v="8"/>
    <x v="2"/>
  </r>
  <r>
    <x v="88"/>
    <x v="204"/>
    <n v="32.947976878612714"/>
    <x v="8"/>
    <x v="2"/>
  </r>
  <r>
    <x v="88"/>
    <x v="4"/>
    <n v="10.404624277456648"/>
    <x v="8"/>
    <x v="2"/>
  </r>
  <r>
    <x v="89"/>
    <x v="205"/>
    <n v="32.369942196531795"/>
    <x v="8"/>
    <x v="2"/>
  </r>
  <r>
    <x v="89"/>
    <x v="206"/>
    <n v="0.5780346820809249"/>
    <x v="8"/>
    <x v="2"/>
  </r>
  <r>
    <x v="89"/>
    <x v="207"/>
    <n v="0"/>
    <x v="8"/>
    <x v="2"/>
  </r>
  <r>
    <x v="89"/>
    <x v="203"/>
    <n v="56.647398843930638"/>
    <x v="8"/>
    <x v="2"/>
  </r>
  <r>
    <x v="89"/>
    <x v="4"/>
    <n v="10.404624277456648"/>
    <x v="8"/>
    <x v="2"/>
  </r>
  <r>
    <x v="89"/>
    <x v="208"/>
    <n v="5.5555555555555545"/>
    <x v="8"/>
    <x v="2"/>
  </r>
  <r>
    <x v="89"/>
    <x v="209"/>
    <n v="1"/>
    <x v="8"/>
    <x v="2"/>
  </r>
  <r>
    <x v="89"/>
    <x v="210"/>
    <m/>
    <x v="8"/>
    <x v="2"/>
  </r>
  <r>
    <x v="82"/>
    <x v="188"/>
    <n v="70.165745856353595"/>
    <x v="9"/>
    <x v="2"/>
  </r>
  <r>
    <x v="82"/>
    <x v="189"/>
    <n v="14.3646408839779"/>
    <x v="9"/>
    <x v="2"/>
  </r>
  <r>
    <x v="82"/>
    <x v="190"/>
    <n v="5.5248618784530388"/>
    <x v="9"/>
    <x v="2"/>
  </r>
  <r>
    <x v="82"/>
    <x v="191"/>
    <n v="12.707182320441989"/>
    <x v="9"/>
    <x v="2"/>
  </r>
  <r>
    <x v="82"/>
    <x v="192"/>
    <n v="0.5524861878453039"/>
    <x v="9"/>
    <x v="2"/>
  </r>
  <r>
    <x v="82"/>
    <x v="193"/>
    <n v="2.2099447513812156"/>
    <x v="9"/>
    <x v="2"/>
  </r>
  <r>
    <x v="83"/>
    <x v="4"/>
    <n v="1.6574585635359116"/>
    <x v="9"/>
    <x v="2"/>
  </r>
  <r>
    <x v="83"/>
    <x v="105"/>
    <n v="69.613259668508292"/>
    <x v="9"/>
    <x v="2"/>
  </r>
  <r>
    <x v="83"/>
    <x v="194"/>
    <n v="28.729281767955801"/>
    <x v="9"/>
    <x v="2"/>
  </r>
  <r>
    <x v="84"/>
    <x v="195"/>
    <n v="8.8397790055248624"/>
    <x v="9"/>
    <x v="2"/>
  </r>
  <r>
    <x v="84"/>
    <x v="196"/>
    <n v="13.812154696132596"/>
    <x v="9"/>
    <x v="2"/>
  </r>
  <r>
    <x v="84"/>
    <x v="197"/>
    <n v="15.469613259668508"/>
    <x v="9"/>
    <x v="2"/>
  </r>
  <r>
    <x v="84"/>
    <x v="198"/>
    <n v="17.127071823204421"/>
    <x v="9"/>
    <x v="2"/>
  </r>
  <r>
    <x v="84"/>
    <x v="199"/>
    <n v="27.624309392265193"/>
    <x v="9"/>
    <x v="2"/>
  </r>
  <r>
    <x v="84"/>
    <x v="200"/>
    <n v="14.917127071823204"/>
    <x v="9"/>
    <x v="2"/>
  </r>
  <r>
    <x v="84"/>
    <x v="4"/>
    <n v="2.2099447513812156"/>
    <x v="9"/>
    <x v="2"/>
  </r>
  <r>
    <x v="85"/>
    <x v="201"/>
    <n v="69.661016949152568"/>
    <x v="9"/>
    <x v="2"/>
  </r>
  <r>
    <x v="86"/>
    <x v="195"/>
    <n v="6.6298342541436464"/>
    <x v="9"/>
    <x v="2"/>
  </r>
  <r>
    <x v="86"/>
    <x v="196"/>
    <n v="13.259668508287293"/>
    <x v="9"/>
    <x v="2"/>
  </r>
  <r>
    <x v="86"/>
    <x v="197"/>
    <n v="15.469613259668508"/>
    <x v="9"/>
    <x v="2"/>
  </r>
  <r>
    <x v="86"/>
    <x v="198"/>
    <n v="17.679558011049725"/>
    <x v="9"/>
    <x v="2"/>
  </r>
  <r>
    <x v="86"/>
    <x v="199"/>
    <n v="25.414364640883978"/>
    <x v="9"/>
    <x v="2"/>
  </r>
  <r>
    <x v="86"/>
    <x v="200"/>
    <n v="14.917127071823204"/>
    <x v="9"/>
    <x v="2"/>
  </r>
  <r>
    <x v="86"/>
    <x v="4"/>
    <n v="6.6298342541436464"/>
    <x v="9"/>
    <x v="2"/>
  </r>
  <r>
    <x v="87"/>
    <x v="202"/>
    <n v="69.224852071005941"/>
    <x v="9"/>
    <x v="2"/>
  </r>
  <r>
    <x v="88"/>
    <x v="203"/>
    <n v="58.011049723756905"/>
    <x v="9"/>
    <x v="2"/>
  </r>
  <r>
    <x v="88"/>
    <x v="204"/>
    <n v="35.911602209944753"/>
    <x v="9"/>
    <x v="2"/>
  </r>
  <r>
    <x v="88"/>
    <x v="4"/>
    <n v="6.0773480662983426"/>
    <x v="9"/>
    <x v="2"/>
  </r>
  <r>
    <x v="89"/>
    <x v="205"/>
    <n v="33.149171270718234"/>
    <x v="9"/>
    <x v="2"/>
  </r>
  <r>
    <x v="89"/>
    <x v="206"/>
    <n v="1.6574585635359116"/>
    <x v="9"/>
    <x v="2"/>
  </r>
  <r>
    <x v="89"/>
    <x v="207"/>
    <n v="1.1049723756906078"/>
    <x v="9"/>
    <x v="2"/>
  </r>
  <r>
    <x v="89"/>
    <x v="203"/>
    <n v="58.011049723756905"/>
    <x v="9"/>
    <x v="2"/>
  </r>
  <r>
    <x v="89"/>
    <x v="4"/>
    <n v="6.0773480662983426"/>
    <x v="9"/>
    <x v="2"/>
  </r>
  <r>
    <x v="89"/>
    <x v="208"/>
    <n v="4.9107142857142865"/>
    <x v="9"/>
    <x v="2"/>
  </r>
  <r>
    <x v="89"/>
    <x v="209"/>
    <n v="3.3333333333333335"/>
    <x v="9"/>
    <x v="2"/>
  </r>
  <r>
    <x v="89"/>
    <x v="210"/>
    <n v="3"/>
    <x v="9"/>
    <x v="2"/>
  </r>
  <r>
    <x v="82"/>
    <x v="188"/>
    <n v="49.664429530201339"/>
    <x v="10"/>
    <x v="2"/>
  </r>
  <r>
    <x v="82"/>
    <x v="189"/>
    <n v="34.228187919463089"/>
    <x v="10"/>
    <x v="2"/>
  </r>
  <r>
    <x v="82"/>
    <x v="190"/>
    <n v="5.3691275167785237"/>
    <x v="10"/>
    <x v="2"/>
  </r>
  <r>
    <x v="82"/>
    <x v="191"/>
    <n v="8.724832214765101"/>
    <x v="10"/>
    <x v="2"/>
  </r>
  <r>
    <x v="82"/>
    <x v="192"/>
    <n v="0.67114093959731547"/>
    <x v="10"/>
    <x v="2"/>
  </r>
  <r>
    <x v="82"/>
    <x v="193"/>
    <n v="3.3557046979865772"/>
    <x v="10"/>
    <x v="2"/>
  </r>
  <r>
    <x v="83"/>
    <x v="4"/>
    <n v="1.3422818791946309"/>
    <x v="10"/>
    <x v="2"/>
  </r>
  <r>
    <x v="83"/>
    <x v="105"/>
    <n v="41.61073825503356"/>
    <x v="10"/>
    <x v="2"/>
  </r>
  <r>
    <x v="83"/>
    <x v="194"/>
    <n v="57.04697986577181"/>
    <x v="10"/>
    <x v="2"/>
  </r>
  <r>
    <x v="84"/>
    <x v="195"/>
    <n v="5.3691275167785237"/>
    <x v="10"/>
    <x v="2"/>
  </r>
  <r>
    <x v="84"/>
    <x v="196"/>
    <n v="10.738255033557047"/>
    <x v="10"/>
    <x v="2"/>
  </r>
  <r>
    <x v="84"/>
    <x v="197"/>
    <n v="19.463087248322147"/>
    <x v="10"/>
    <x v="2"/>
  </r>
  <r>
    <x v="84"/>
    <x v="198"/>
    <n v="19.463087248322147"/>
    <x v="10"/>
    <x v="2"/>
  </r>
  <r>
    <x v="84"/>
    <x v="199"/>
    <n v="30.872483221476511"/>
    <x v="10"/>
    <x v="2"/>
  </r>
  <r>
    <x v="84"/>
    <x v="200"/>
    <n v="10.738255033557047"/>
    <x v="10"/>
    <x v="2"/>
  </r>
  <r>
    <x v="84"/>
    <x v="4"/>
    <n v="3.3557046979865772"/>
    <x v="10"/>
    <x v="2"/>
  </r>
  <r>
    <x v="85"/>
    <x v="201"/>
    <n v="68.506944444444414"/>
    <x v="10"/>
    <x v="2"/>
  </r>
  <r>
    <x v="86"/>
    <x v="195"/>
    <n v="4.026845637583893"/>
    <x v="10"/>
    <x v="2"/>
  </r>
  <r>
    <x v="86"/>
    <x v="196"/>
    <n v="8.724832214765101"/>
    <x v="10"/>
    <x v="2"/>
  </r>
  <r>
    <x v="86"/>
    <x v="197"/>
    <n v="19.463087248322147"/>
    <x v="10"/>
    <x v="2"/>
  </r>
  <r>
    <x v="86"/>
    <x v="198"/>
    <n v="16.778523489932887"/>
    <x v="10"/>
    <x v="2"/>
  </r>
  <r>
    <x v="86"/>
    <x v="199"/>
    <n v="28.187919463087248"/>
    <x v="10"/>
    <x v="2"/>
  </r>
  <r>
    <x v="86"/>
    <x v="200"/>
    <n v="8.053691275167786"/>
    <x v="10"/>
    <x v="2"/>
  </r>
  <r>
    <x v="86"/>
    <x v="4"/>
    <n v="14.765100671140939"/>
    <x v="10"/>
    <x v="2"/>
  </r>
  <r>
    <x v="87"/>
    <x v="202"/>
    <n v="69.850393700787393"/>
    <x v="10"/>
    <x v="2"/>
  </r>
  <r>
    <x v="88"/>
    <x v="203"/>
    <n v="34.228187919463089"/>
    <x v="10"/>
    <x v="2"/>
  </r>
  <r>
    <x v="88"/>
    <x v="204"/>
    <n v="55.70469798657718"/>
    <x v="10"/>
    <x v="2"/>
  </r>
  <r>
    <x v="88"/>
    <x v="4"/>
    <n v="10.067114093959731"/>
    <x v="10"/>
    <x v="2"/>
  </r>
  <r>
    <x v="89"/>
    <x v="205"/>
    <n v="55.033557046979865"/>
    <x v="10"/>
    <x v="2"/>
  </r>
  <r>
    <x v="89"/>
    <x v="206"/>
    <n v="0.67114093959731547"/>
    <x v="10"/>
    <x v="2"/>
  </r>
  <r>
    <x v="89"/>
    <x v="207"/>
    <n v="0"/>
    <x v="10"/>
    <x v="2"/>
  </r>
  <r>
    <x v="89"/>
    <x v="203"/>
    <n v="34.228187919463089"/>
    <x v="10"/>
    <x v="2"/>
  </r>
  <r>
    <x v="89"/>
    <x v="4"/>
    <n v="10.067114093959731"/>
    <x v="10"/>
    <x v="2"/>
  </r>
  <r>
    <x v="89"/>
    <x v="208"/>
    <n v="9.2777777777777803"/>
    <x v="10"/>
    <x v="2"/>
  </r>
  <r>
    <x v="89"/>
    <x v="209"/>
    <n v="4"/>
    <x v="10"/>
    <x v="2"/>
  </r>
  <r>
    <x v="89"/>
    <x v="210"/>
    <m/>
    <x v="10"/>
    <x v="2"/>
  </r>
  <r>
    <x v="82"/>
    <x v="188"/>
    <n v="61.073825503355707"/>
    <x v="11"/>
    <x v="2"/>
  </r>
  <r>
    <x v="82"/>
    <x v="189"/>
    <n v="14.765100671140939"/>
    <x v="11"/>
    <x v="2"/>
  </r>
  <r>
    <x v="82"/>
    <x v="190"/>
    <n v="7.3825503355704694"/>
    <x v="11"/>
    <x v="2"/>
  </r>
  <r>
    <x v="82"/>
    <x v="191"/>
    <n v="19.463087248322147"/>
    <x v="11"/>
    <x v="2"/>
  </r>
  <r>
    <x v="82"/>
    <x v="192"/>
    <n v="0.67114093959731547"/>
    <x v="11"/>
    <x v="2"/>
  </r>
  <r>
    <x v="82"/>
    <x v="193"/>
    <n v="2.0134228187919465"/>
    <x v="11"/>
    <x v="2"/>
  </r>
  <r>
    <x v="83"/>
    <x v="4"/>
    <n v="3.3557046979865772"/>
    <x v="11"/>
    <x v="2"/>
  </r>
  <r>
    <x v="83"/>
    <x v="105"/>
    <n v="73.154362416107389"/>
    <x v="11"/>
    <x v="2"/>
  </r>
  <r>
    <x v="83"/>
    <x v="194"/>
    <n v="23.48993288590604"/>
    <x v="11"/>
    <x v="2"/>
  </r>
  <r>
    <x v="84"/>
    <x v="195"/>
    <n v="9.3959731543624159"/>
    <x v="11"/>
    <x v="2"/>
  </r>
  <r>
    <x v="84"/>
    <x v="196"/>
    <n v="10.067114093959731"/>
    <x v="11"/>
    <x v="2"/>
  </r>
  <r>
    <x v="84"/>
    <x v="197"/>
    <n v="12.751677852348994"/>
    <x v="11"/>
    <x v="2"/>
  </r>
  <r>
    <x v="84"/>
    <x v="198"/>
    <n v="22.818791946308725"/>
    <x v="11"/>
    <x v="2"/>
  </r>
  <r>
    <x v="84"/>
    <x v="199"/>
    <n v="26.845637583892618"/>
    <x v="11"/>
    <x v="2"/>
  </r>
  <r>
    <x v="84"/>
    <x v="200"/>
    <n v="17.449664429530202"/>
    <x v="11"/>
    <x v="2"/>
  </r>
  <r>
    <x v="84"/>
    <x v="4"/>
    <n v="0.67114093959731547"/>
    <x v="11"/>
    <x v="2"/>
  </r>
  <r>
    <x v="85"/>
    <x v="201"/>
    <n v="70.486486486486513"/>
    <x v="11"/>
    <x v="2"/>
  </r>
  <r>
    <x v="86"/>
    <x v="195"/>
    <n v="8.053691275167786"/>
    <x v="11"/>
    <x v="2"/>
  </r>
  <r>
    <x v="86"/>
    <x v="196"/>
    <n v="9.3959731543624159"/>
    <x v="11"/>
    <x v="2"/>
  </r>
  <r>
    <x v="86"/>
    <x v="197"/>
    <n v="9.3959731543624159"/>
    <x v="11"/>
    <x v="2"/>
  </r>
  <r>
    <x v="86"/>
    <x v="198"/>
    <n v="21.476510067114095"/>
    <x v="11"/>
    <x v="2"/>
  </r>
  <r>
    <x v="86"/>
    <x v="199"/>
    <n v="24.161073825503355"/>
    <x v="11"/>
    <x v="2"/>
  </r>
  <r>
    <x v="86"/>
    <x v="200"/>
    <n v="18.120805369127517"/>
    <x v="11"/>
    <x v="2"/>
  </r>
  <r>
    <x v="86"/>
    <x v="4"/>
    <n v="9.3959731543624159"/>
    <x v="11"/>
    <x v="2"/>
  </r>
  <r>
    <x v="87"/>
    <x v="202"/>
    <n v="74.6666666666667"/>
    <x v="11"/>
    <x v="2"/>
  </r>
  <r>
    <x v="88"/>
    <x v="203"/>
    <n v="59.060402684563755"/>
    <x v="11"/>
    <x v="2"/>
  </r>
  <r>
    <x v="88"/>
    <x v="204"/>
    <n v="33.557046979865774"/>
    <x v="11"/>
    <x v="2"/>
  </r>
  <r>
    <x v="88"/>
    <x v="4"/>
    <n v="7.3825503355704694"/>
    <x v="11"/>
    <x v="2"/>
  </r>
  <r>
    <x v="89"/>
    <x v="205"/>
    <n v="32.214765100671144"/>
    <x v="11"/>
    <x v="2"/>
  </r>
  <r>
    <x v="89"/>
    <x v="206"/>
    <n v="0.67114093959731547"/>
    <x v="11"/>
    <x v="2"/>
  </r>
  <r>
    <x v="89"/>
    <x v="207"/>
    <n v="0.67114093959731547"/>
    <x v="11"/>
    <x v="2"/>
  </r>
  <r>
    <x v="89"/>
    <x v="203"/>
    <n v="59.060402684563755"/>
    <x v="11"/>
    <x v="2"/>
  </r>
  <r>
    <x v="89"/>
    <x v="4"/>
    <n v="7.3825503355704694"/>
    <x v="11"/>
    <x v="2"/>
  </r>
  <r>
    <x v="89"/>
    <x v="208"/>
    <n v="5.2790697674418601"/>
    <x v="11"/>
    <x v="2"/>
  </r>
  <r>
    <x v="89"/>
    <x v="209"/>
    <n v="1"/>
    <x v="11"/>
    <x v="2"/>
  </r>
  <r>
    <x v="89"/>
    <x v="210"/>
    <n v="40"/>
    <x v="11"/>
    <x v="2"/>
  </r>
  <r>
    <x v="82"/>
    <x v="188"/>
    <n v="56.779661016949156"/>
    <x v="12"/>
    <x v="2"/>
  </r>
  <r>
    <x v="82"/>
    <x v="189"/>
    <n v="16.101694915254239"/>
    <x v="12"/>
    <x v="2"/>
  </r>
  <r>
    <x v="82"/>
    <x v="190"/>
    <n v="5.9322033898305087"/>
    <x v="12"/>
    <x v="2"/>
  </r>
  <r>
    <x v="82"/>
    <x v="191"/>
    <n v="18.64406779661017"/>
    <x v="12"/>
    <x v="2"/>
  </r>
  <r>
    <x v="82"/>
    <x v="192"/>
    <n v="0"/>
    <x v="12"/>
    <x v="2"/>
  </r>
  <r>
    <x v="82"/>
    <x v="193"/>
    <n v="5.9322033898305087"/>
    <x v="12"/>
    <x v="2"/>
  </r>
  <r>
    <x v="83"/>
    <x v="4"/>
    <n v="3.3898305084745761"/>
    <x v="12"/>
    <x v="2"/>
  </r>
  <r>
    <x v="83"/>
    <x v="105"/>
    <n v="41.525423728813557"/>
    <x v="12"/>
    <x v="2"/>
  </r>
  <r>
    <x v="83"/>
    <x v="194"/>
    <n v="55.084745762711862"/>
    <x v="12"/>
    <x v="2"/>
  </r>
  <r>
    <x v="84"/>
    <x v="195"/>
    <n v="19.491525423728813"/>
    <x v="12"/>
    <x v="2"/>
  </r>
  <r>
    <x v="84"/>
    <x v="196"/>
    <n v="20.338983050847457"/>
    <x v="12"/>
    <x v="2"/>
  </r>
  <r>
    <x v="84"/>
    <x v="197"/>
    <n v="22.881355932203391"/>
    <x v="12"/>
    <x v="2"/>
  </r>
  <r>
    <x v="84"/>
    <x v="198"/>
    <n v="22.881355932203391"/>
    <x v="12"/>
    <x v="2"/>
  </r>
  <r>
    <x v="84"/>
    <x v="199"/>
    <n v="12.711864406779661"/>
    <x v="12"/>
    <x v="2"/>
  </r>
  <r>
    <x v="84"/>
    <x v="200"/>
    <n v="0.84745762711864403"/>
    <x v="12"/>
    <x v="2"/>
  </r>
  <r>
    <x v="84"/>
    <x v="4"/>
    <n v="0.84745762711864403"/>
    <x v="12"/>
    <x v="2"/>
  </r>
  <r>
    <x v="85"/>
    <x v="201"/>
    <n v="36.042735042735032"/>
    <x v="12"/>
    <x v="2"/>
  </r>
  <r>
    <x v="86"/>
    <x v="195"/>
    <n v="14.40677966101695"/>
    <x v="12"/>
    <x v="2"/>
  </r>
  <r>
    <x v="86"/>
    <x v="196"/>
    <n v="19.491525423728813"/>
    <x v="12"/>
    <x v="2"/>
  </r>
  <r>
    <x v="86"/>
    <x v="197"/>
    <n v="17.796610169491526"/>
    <x v="12"/>
    <x v="2"/>
  </r>
  <r>
    <x v="86"/>
    <x v="198"/>
    <n v="20.338983050847457"/>
    <x v="12"/>
    <x v="2"/>
  </r>
  <r>
    <x v="86"/>
    <x v="199"/>
    <n v="10.169491525423728"/>
    <x v="12"/>
    <x v="2"/>
  </r>
  <r>
    <x v="86"/>
    <x v="200"/>
    <n v="3.3898305084745761"/>
    <x v="12"/>
    <x v="2"/>
  </r>
  <r>
    <x v="86"/>
    <x v="4"/>
    <n v="14.40677966101695"/>
    <x v="12"/>
    <x v="2"/>
  </r>
  <r>
    <x v="87"/>
    <x v="202"/>
    <n v="39.940594059405946"/>
    <x v="12"/>
    <x v="2"/>
  </r>
  <r>
    <x v="88"/>
    <x v="203"/>
    <n v="35.593220338983052"/>
    <x v="12"/>
    <x v="2"/>
  </r>
  <r>
    <x v="88"/>
    <x v="204"/>
    <n v="53.389830508474574"/>
    <x v="12"/>
    <x v="2"/>
  </r>
  <r>
    <x v="88"/>
    <x v="4"/>
    <n v="11.016949152542374"/>
    <x v="12"/>
    <x v="2"/>
  </r>
  <r>
    <x v="89"/>
    <x v="205"/>
    <n v="47.457627118644069"/>
    <x v="12"/>
    <x v="2"/>
  </r>
  <r>
    <x v="89"/>
    <x v="206"/>
    <n v="3.3898305084745761"/>
    <x v="12"/>
    <x v="2"/>
  </r>
  <r>
    <x v="89"/>
    <x v="207"/>
    <n v="2.5423728813559321"/>
    <x v="12"/>
    <x v="2"/>
  </r>
  <r>
    <x v="89"/>
    <x v="203"/>
    <n v="35.593220338983052"/>
    <x v="12"/>
    <x v="2"/>
  </r>
  <r>
    <x v="89"/>
    <x v="4"/>
    <n v="11.016949152542374"/>
    <x v="12"/>
    <x v="2"/>
  </r>
  <r>
    <x v="89"/>
    <x v="208"/>
    <n v="9.6730769230769216"/>
    <x v="12"/>
    <x v="2"/>
  </r>
  <r>
    <x v="89"/>
    <x v="209"/>
    <n v="6.5"/>
    <x v="12"/>
    <x v="2"/>
  </r>
  <r>
    <x v="89"/>
    <x v="210"/>
    <n v="5.5"/>
    <x v="12"/>
    <x v="2"/>
  </r>
  <r>
    <x v="82"/>
    <x v="188"/>
    <n v="58.441558441558442"/>
    <x v="13"/>
    <x v="2"/>
  </r>
  <r>
    <x v="82"/>
    <x v="189"/>
    <n v="20.779220779220779"/>
    <x v="13"/>
    <x v="2"/>
  </r>
  <r>
    <x v="82"/>
    <x v="190"/>
    <n v="3.8961038961038961"/>
    <x v="13"/>
    <x v="2"/>
  </r>
  <r>
    <x v="82"/>
    <x v="191"/>
    <n v="14.285714285714286"/>
    <x v="13"/>
    <x v="2"/>
  </r>
  <r>
    <x v="82"/>
    <x v="192"/>
    <n v="2.5974025974025974"/>
    <x v="13"/>
    <x v="2"/>
  </r>
  <r>
    <x v="82"/>
    <x v="193"/>
    <n v="3.8961038961038961"/>
    <x v="13"/>
    <x v="2"/>
  </r>
  <r>
    <x v="83"/>
    <x v="4"/>
    <n v="1.2987012987012987"/>
    <x v="13"/>
    <x v="2"/>
  </r>
  <r>
    <x v="83"/>
    <x v="105"/>
    <n v="76.623376623376629"/>
    <x v="13"/>
    <x v="2"/>
  </r>
  <r>
    <x v="83"/>
    <x v="194"/>
    <n v="22.077922077922079"/>
    <x v="13"/>
    <x v="2"/>
  </r>
  <r>
    <x v="84"/>
    <x v="195"/>
    <n v="10.38961038961039"/>
    <x v="13"/>
    <x v="2"/>
  </r>
  <r>
    <x v="84"/>
    <x v="196"/>
    <n v="7.7922077922077921"/>
    <x v="13"/>
    <x v="2"/>
  </r>
  <r>
    <x v="84"/>
    <x v="197"/>
    <n v="31.168831168831169"/>
    <x v="13"/>
    <x v="2"/>
  </r>
  <r>
    <x v="84"/>
    <x v="198"/>
    <n v="19.480519480519479"/>
    <x v="13"/>
    <x v="2"/>
  </r>
  <r>
    <x v="84"/>
    <x v="199"/>
    <n v="18.181818181818183"/>
    <x v="13"/>
    <x v="2"/>
  </r>
  <r>
    <x v="84"/>
    <x v="200"/>
    <n v="7.7922077922077921"/>
    <x v="13"/>
    <x v="2"/>
  </r>
  <r>
    <x v="84"/>
    <x v="4"/>
    <n v="5.1948051948051948"/>
    <x v="13"/>
    <x v="2"/>
  </r>
  <r>
    <x v="85"/>
    <x v="201"/>
    <n v="52.958904109589035"/>
    <x v="13"/>
    <x v="2"/>
  </r>
  <r>
    <x v="86"/>
    <x v="195"/>
    <n v="7.7922077922077921"/>
    <x v="13"/>
    <x v="2"/>
  </r>
  <r>
    <x v="86"/>
    <x v="196"/>
    <n v="7.7922077922077921"/>
    <x v="13"/>
    <x v="2"/>
  </r>
  <r>
    <x v="86"/>
    <x v="197"/>
    <n v="29.870129870129869"/>
    <x v="13"/>
    <x v="2"/>
  </r>
  <r>
    <x v="86"/>
    <x v="198"/>
    <n v="18.181818181818183"/>
    <x v="13"/>
    <x v="2"/>
  </r>
  <r>
    <x v="86"/>
    <x v="199"/>
    <n v="16.883116883116884"/>
    <x v="13"/>
    <x v="2"/>
  </r>
  <r>
    <x v="86"/>
    <x v="200"/>
    <n v="6.4935064935064934"/>
    <x v="13"/>
    <x v="2"/>
  </r>
  <r>
    <x v="86"/>
    <x v="4"/>
    <n v="12.987012987012987"/>
    <x v="13"/>
    <x v="2"/>
  </r>
  <r>
    <x v="87"/>
    <x v="202"/>
    <n v="51.820895522388057"/>
    <x v="13"/>
    <x v="2"/>
  </r>
  <r>
    <x v="88"/>
    <x v="203"/>
    <n v="44.155844155844157"/>
    <x v="13"/>
    <x v="2"/>
  </r>
  <r>
    <x v="88"/>
    <x v="204"/>
    <n v="48.051948051948052"/>
    <x v="13"/>
    <x v="2"/>
  </r>
  <r>
    <x v="88"/>
    <x v="4"/>
    <n v="7.7922077922077921"/>
    <x v="13"/>
    <x v="2"/>
  </r>
  <r>
    <x v="89"/>
    <x v="205"/>
    <n v="46.753246753246756"/>
    <x v="13"/>
    <x v="2"/>
  </r>
  <r>
    <x v="89"/>
    <x v="206"/>
    <n v="0"/>
    <x v="13"/>
    <x v="2"/>
  </r>
  <r>
    <x v="89"/>
    <x v="207"/>
    <n v="1.2987012987012987"/>
    <x v="13"/>
    <x v="2"/>
  </r>
  <r>
    <x v="89"/>
    <x v="203"/>
    <n v="44.155844155844157"/>
    <x v="13"/>
    <x v="2"/>
  </r>
  <r>
    <x v="89"/>
    <x v="4"/>
    <n v="7.7922077922077921"/>
    <x v="13"/>
    <x v="2"/>
  </r>
  <r>
    <x v="89"/>
    <x v="208"/>
    <n v="6.742857142857142"/>
    <x v="13"/>
    <x v="2"/>
  </r>
  <r>
    <x v="89"/>
    <x v="209"/>
    <m/>
    <x v="13"/>
    <x v="2"/>
  </r>
  <r>
    <x v="89"/>
    <x v="210"/>
    <n v="5"/>
    <x v="13"/>
    <x v="2"/>
  </r>
  <r>
    <x v="82"/>
    <x v="188"/>
    <n v="33.333333333333336"/>
    <x v="14"/>
    <x v="2"/>
  </r>
  <r>
    <x v="82"/>
    <x v="189"/>
    <n v="5.9523809523809526"/>
    <x v="14"/>
    <x v="2"/>
  </r>
  <r>
    <x v="82"/>
    <x v="190"/>
    <n v="4.7619047619047619"/>
    <x v="14"/>
    <x v="2"/>
  </r>
  <r>
    <x v="82"/>
    <x v="191"/>
    <n v="53.571428571428569"/>
    <x v="14"/>
    <x v="2"/>
  </r>
  <r>
    <x v="82"/>
    <x v="192"/>
    <n v="0"/>
    <x v="14"/>
    <x v="2"/>
  </r>
  <r>
    <x v="82"/>
    <x v="193"/>
    <n v="2.3809523809523809"/>
    <x v="14"/>
    <x v="2"/>
  </r>
  <r>
    <x v="83"/>
    <x v="4"/>
    <n v="4.7619047619047619"/>
    <x v="14"/>
    <x v="2"/>
  </r>
  <r>
    <x v="83"/>
    <x v="105"/>
    <n v="94.047619047619051"/>
    <x v="14"/>
    <x v="2"/>
  </r>
  <r>
    <x v="83"/>
    <x v="194"/>
    <n v="1.1904761904761905"/>
    <x v="14"/>
    <x v="2"/>
  </r>
  <r>
    <x v="84"/>
    <x v="195"/>
    <n v="7.1428571428571432"/>
    <x v="14"/>
    <x v="2"/>
  </r>
  <r>
    <x v="84"/>
    <x v="196"/>
    <n v="17.857142857142858"/>
    <x v="14"/>
    <x v="2"/>
  </r>
  <r>
    <x v="84"/>
    <x v="197"/>
    <n v="29.761904761904763"/>
    <x v="14"/>
    <x v="2"/>
  </r>
  <r>
    <x v="84"/>
    <x v="198"/>
    <n v="23.80952380952381"/>
    <x v="14"/>
    <x v="2"/>
  </r>
  <r>
    <x v="84"/>
    <x v="199"/>
    <n v="17.857142857142858"/>
    <x v="14"/>
    <x v="2"/>
  </r>
  <r>
    <x v="84"/>
    <x v="200"/>
    <n v="3.5714285714285716"/>
    <x v="14"/>
    <x v="2"/>
  </r>
  <r>
    <x v="84"/>
    <x v="4"/>
    <n v="0"/>
    <x v="14"/>
    <x v="2"/>
  </r>
  <r>
    <x v="85"/>
    <x v="201"/>
    <n v="44.095238095238088"/>
    <x v="14"/>
    <x v="2"/>
  </r>
  <r>
    <x v="86"/>
    <x v="195"/>
    <n v="13.095238095238095"/>
    <x v="14"/>
    <x v="2"/>
  </r>
  <r>
    <x v="86"/>
    <x v="196"/>
    <n v="20.238095238095237"/>
    <x v="14"/>
    <x v="2"/>
  </r>
  <r>
    <x v="86"/>
    <x v="197"/>
    <n v="22.61904761904762"/>
    <x v="14"/>
    <x v="2"/>
  </r>
  <r>
    <x v="86"/>
    <x v="198"/>
    <n v="16.666666666666668"/>
    <x v="14"/>
    <x v="2"/>
  </r>
  <r>
    <x v="86"/>
    <x v="199"/>
    <n v="13.095238095238095"/>
    <x v="14"/>
    <x v="2"/>
  </r>
  <r>
    <x v="86"/>
    <x v="200"/>
    <n v="2.3809523809523809"/>
    <x v="14"/>
    <x v="2"/>
  </r>
  <r>
    <x v="86"/>
    <x v="4"/>
    <n v="11.904761904761905"/>
    <x v="14"/>
    <x v="2"/>
  </r>
  <r>
    <x v="87"/>
    <x v="202"/>
    <n v="38.202702702702702"/>
    <x v="14"/>
    <x v="2"/>
  </r>
  <r>
    <x v="88"/>
    <x v="203"/>
    <n v="72.61904761904762"/>
    <x v="14"/>
    <x v="2"/>
  </r>
  <r>
    <x v="88"/>
    <x v="204"/>
    <n v="16.666666666666668"/>
    <x v="14"/>
    <x v="2"/>
  </r>
  <r>
    <x v="88"/>
    <x v="4"/>
    <n v="10.714285714285714"/>
    <x v="14"/>
    <x v="2"/>
  </r>
  <r>
    <x v="89"/>
    <x v="205"/>
    <n v="15.476190476190476"/>
    <x v="14"/>
    <x v="2"/>
  </r>
  <r>
    <x v="89"/>
    <x v="206"/>
    <n v="0"/>
    <x v="14"/>
    <x v="2"/>
  </r>
  <r>
    <x v="89"/>
    <x v="207"/>
    <n v="1.1904761904761905"/>
    <x v="14"/>
    <x v="2"/>
  </r>
  <r>
    <x v="89"/>
    <x v="203"/>
    <n v="72.61904761904762"/>
    <x v="14"/>
    <x v="2"/>
  </r>
  <r>
    <x v="89"/>
    <x v="4"/>
    <n v="10.714285714285714"/>
    <x v="14"/>
    <x v="2"/>
  </r>
  <r>
    <x v="89"/>
    <x v="208"/>
    <n v="4.0909090909090908"/>
    <x v="14"/>
    <x v="2"/>
  </r>
  <r>
    <x v="89"/>
    <x v="209"/>
    <m/>
    <x v="14"/>
    <x v="2"/>
  </r>
  <r>
    <x v="89"/>
    <x v="210"/>
    <n v="14"/>
    <x v="14"/>
    <x v="2"/>
  </r>
  <r>
    <x v="82"/>
    <x v="188"/>
    <n v="51.612903225806448"/>
    <x v="15"/>
    <x v="2"/>
  </r>
  <r>
    <x v="82"/>
    <x v="189"/>
    <n v="23.655913978494624"/>
    <x v="15"/>
    <x v="2"/>
  </r>
  <r>
    <x v="82"/>
    <x v="190"/>
    <n v="9.67741935483871"/>
    <x v="15"/>
    <x v="2"/>
  </r>
  <r>
    <x v="82"/>
    <x v="191"/>
    <n v="22.580645161290324"/>
    <x v="15"/>
    <x v="2"/>
  </r>
  <r>
    <x v="82"/>
    <x v="192"/>
    <n v="0"/>
    <x v="15"/>
    <x v="2"/>
  </r>
  <r>
    <x v="82"/>
    <x v="193"/>
    <n v="3.225806451612903"/>
    <x v="15"/>
    <x v="2"/>
  </r>
  <r>
    <x v="83"/>
    <x v="4"/>
    <n v="4.301075268817204"/>
    <x v="15"/>
    <x v="2"/>
  </r>
  <r>
    <x v="83"/>
    <x v="105"/>
    <n v="74.193548387096769"/>
    <x v="15"/>
    <x v="2"/>
  </r>
  <r>
    <x v="83"/>
    <x v="194"/>
    <n v="21.50537634408602"/>
    <x v="15"/>
    <x v="2"/>
  </r>
  <r>
    <x v="84"/>
    <x v="195"/>
    <n v="5.376344086021505"/>
    <x v="15"/>
    <x v="2"/>
  </r>
  <r>
    <x v="84"/>
    <x v="196"/>
    <n v="23.655913978494624"/>
    <x v="15"/>
    <x v="2"/>
  </r>
  <r>
    <x v="84"/>
    <x v="197"/>
    <n v="33.333333333333336"/>
    <x v="15"/>
    <x v="2"/>
  </r>
  <r>
    <x v="84"/>
    <x v="198"/>
    <n v="19.35483870967742"/>
    <x v="15"/>
    <x v="2"/>
  </r>
  <r>
    <x v="84"/>
    <x v="199"/>
    <n v="8.6021505376344081"/>
    <x v="15"/>
    <x v="2"/>
  </r>
  <r>
    <x v="84"/>
    <x v="200"/>
    <n v="1.075268817204301"/>
    <x v="15"/>
    <x v="2"/>
  </r>
  <r>
    <x v="84"/>
    <x v="4"/>
    <n v="8.6021505376344081"/>
    <x v="15"/>
    <x v="2"/>
  </r>
  <r>
    <x v="85"/>
    <x v="201"/>
    <n v="34.8705882352941"/>
    <x v="15"/>
    <x v="2"/>
  </r>
  <r>
    <x v="86"/>
    <x v="195"/>
    <n v="5.376344086021505"/>
    <x v="15"/>
    <x v="2"/>
  </r>
  <r>
    <x v="86"/>
    <x v="196"/>
    <n v="16.129032258064516"/>
    <x v="15"/>
    <x v="2"/>
  </r>
  <r>
    <x v="86"/>
    <x v="197"/>
    <n v="32.258064516129032"/>
    <x v="15"/>
    <x v="2"/>
  </r>
  <r>
    <x v="86"/>
    <x v="198"/>
    <n v="21.50537634408602"/>
    <x v="15"/>
    <x v="2"/>
  </r>
  <r>
    <x v="86"/>
    <x v="199"/>
    <n v="8.6021505376344081"/>
    <x v="15"/>
    <x v="2"/>
  </r>
  <r>
    <x v="86"/>
    <x v="200"/>
    <n v="2.150537634408602"/>
    <x v="15"/>
    <x v="2"/>
  </r>
  <r>
    <x v="86"/>
    <x v="4"/>
    <n v="13.978494623655914"/>
    <x v="15"/>
    <x v="2"/>
  </r>
  <r>
    <x v="87"/>
    <x v="202"/>
    <n v="39.787500000000001"/>
    <x v="15"/>
    <x v="2"/>
  </r>
  <r>
    <x v="88"/>
    <x v="203"/>
    <n v="41.935483870967744"/>
    <x v="15"/>
    <x v="2"/>
  </r>
  <r>
    <x v="88"/>
    <x v="204"/>
    <n v="47.311827956989248"/>
    <x v="15"/>
    <x v="2"/>
  </r>
  <r>
    <x v="88"/>
    <x v="4"/>
    <n v="10.75268817204301"/>
    <x v="15"/>
    <x v="2"/>
  </r>
  <r>
    <x v="89"/>
    <x v="205"/>
    <n v="45.161290322580648"/>
    <x v="15"/>
    <x v="2"/>
  </r>
  <r>
    <x v="89"/>
    <x v="206"/>
    <n v="1.075268817204301"/>
    <x v="15"/>
    <x v="2"/>
  </r>
  <r>
    <x v="89"/>
    <x v="207"/>
    <n v="1.075268817204301"/>
    <x v="15"/>
    <x v="2"/>
  </r>
  <r>
    <x v="89"/>
    <x v="203"/>
    <n v="41.935483870967744"/>
    <x v="15"/>
    <x v="2"/>
  </r>
  <r>
    <x v="89"/>
    <x v="4"/>
    <n v="10.75268817204301"/>
    <x v="15"/>
    <x v="2"/>
  </r>
  <r>
    <x v="89"/>
    <x v="208"/>
    <n v="6.875"/>
    <x v="15"/>
    <x v="2"/>
  </r>
  <r>
    <x v="89"/>
    <x v="209"/>
    <n v="7"/>
    <x v="15"/>
    <x v="2"/>
  </r>
  <r>
    <x v="89"/>
    <x v="210"/>
    <n v="14"/>
    <x v="15"/>
    <x v="2"/>
  </r>
  <r>
    <x v="82"/>
    <x v="188"/>
    <n v="42.613636363636367"/>
    <x v="16"/>
    <x v="2"/>
  </r>
  <r>
    <x v="82"/>
    <x v="189"/>
    <n v="30.681818181818183"/>
    <x v="16"/>
    <x v="2"/>
  </r>
  <r>
    <x v="82"/>
    <x v="190"/>
    <n v="6.8181818181818183"/>
    <x v="16"/>
    <x v="2"/>
  </r>
  <r>
    <x v="82"/>
    <x v="191"/>
    <n v="18.181818181818183"/>
    <x v="16"/>
    <x v="2"/>
  </r>
  <r>
    <x v="82"/>
    <x v="192"/>
    <n v="1.7045454545454546"/>
    <x v="16"/>
    <x v="2"/>
  </r>
  <r>
    <x v="82"/>
    <x v="193"/>
    <n v="4.5454545454545459"/>
    <x v="16"/>
    <x v="2"/>
  </r>
  <r>
    <x v="83"/>
    <x v="4"/>
    <n v="3.4090909090909092"/>
    <x v="16"/>
    <x v="2"/>
  </r>
  <r>
    <x v="83"/>
    <x v="105"/>
    <n v="35.795454545454547"/>
    <x v="16"/>
    <x v="2"/>
  </r>
  <r>
    <x v="83"/>
    <x v="194"/>
    <n v="60.795454545454547"/>
    <x v="16"/>
    <x v="2"/>
  </r>
  <r>
    <x v="84"/>
    <x v="195"/>
    <n v="16.477272727272727"/>
    <x v="16"/>
    <x v="2"/>
  </r>
  <r>
    <x v="84"/>
    <x v="196"/>
    <n v="12.5"/>
    <x v="16"/>
    <x v="2"/>
  </r>
  <r>
    <x v="84"/>
    <x v="197"/>
    <n v="28.40909090909091"/>
    <x v="16"/>
    <x v="2"/>
  </r>
  <r>
    <x v="84"/>
    <x v="198"/>
    <n v="15.909090909090908"/>
    <x v="16"/>
    <x v="2"/>
  </r>
  <r>
    <x v="84"/>
    <x v="199"/>
    <n v="12.5"/>
    <x v="16"/>
    <x v="2"/>
  </r>
  <r>
    <x v="84"/>
    <x v="200"/>
    <n v="10.227272727272727"/>
    <x v="16"/>
    <x v="2"/>
  </r>
  <r>
    <x v="84"/>
    <x v="4"/>
    <n v="3.9772727272727271"/>
    <x v="16"/>
    <x v="2"/>
  </r>
  <r>
    <x v="85"/>
    <x v="201"/>
    <n v="51.053254437869803"/>
    <x v="16"/>
    <x v="2"/>
  </r>
  <r>
    <x v="86"/>
    <x v="195"/>
    <n v="14.204545454545455"/>
    <x v="16"/>
    <x v="2"/>
  </r>
  <r>
    <x v="86"/>
    <x v="196"/>
    <n v="9.6590909090909083"/>
    <x v="16"/>
    <x v="2"/>
  </r>
  <r>
    <x v="86"/>
    <x v="197"/>
    <n v="26.136363636363637"/>
    <x v="16"/>
    <x v="2"/>
  </r>
  <r>
    <x v="86"/>
    <x v="198"/>
    <n v="12.5"/>
    <x v="16"/>
    <x v="2"/>
  </r>
  <r>
    <x v="86"/>
    <x v="199"/>
    <n v="11.363636363636363"/>
    <x v="16"/>
    <x v="2"/>
  </r>
  <r>
    <x v="86"/>
    <x v="200"/>
    <n v="10.227272727272727"/>
    <x v="16"/>
    <x v="2"/>
  </r>
  <r>
    <x v="86"/>
    <x v="4"/>
    <n v="15.909090909090908"/>
    <x v="16"/>
    <x v="2"/>
  </r>
  <r>
    <x v="87"/>
    <x v="202"/>
    <n v="57.770270270270267"/>
    <x v="16"/>
    <x v="2"/>
  </r>
  <r>
    <x v="88"/>
    <x v="203"/>
    <n v="36.363636363636367"/>
    <x v="16"/>
    <x v="2"/>
  </r>
  <r>
    <x v="88"/>
    <x v="204"/>
    <n v="60.795454545454547"/>
    <x v="16"/>
    <x v="2"/>
  </r>
  <r>
    <x v="88"/>
    <x v="4"/>
    <n v="2.8409090909090908"/>
    <x v="16"/>
    <x v="2"/>
  </r>
  <r>
    <x v="89"/>
    <x v="205"/>
    <n v="55.68181818181818"/>
    <x v="16"/>
    <x v="2"/>
  </r>
  <r>
    <x v="89"/>
    <x v="206"/>
    <n v="3.9772727272727271"/>
    <x v="16"/>
    <x v="2"/>
  </r>
  <r>
    <x v="89"/>
    <x v="207"/>
    <n v="1.1363636363636365"/>
    <x v="16"/>
    <x v="2"/>
  </r>
  <r>
    <x v="89"/>
    <x v="203"/>
    <n v="36.363636363636367"/>
    <x v="16"/>
    <x v="2"/>
  </r>
  <r>
    <x v="89"/>
    <x v="4"/>
    <n v="2.8409090909090908"/>
    <x v="16"/>
    <x v="2"/>
  </r>
  <r>
    <x v="89"/>
    <x v="208"/>
    <n v="5.7777777777777768"/>
    <x v="16"/>
    <x v="2"/>
  </r>
  <r>
    <x v="89"/>
    <x v="209"/>
    <n v="5.2"/>
    <x v="16"/>
    <x v="2"/>
  </r>
  <r>
    <x v="89"/>
    <x v="210"/>
    <n v="12.5"/>
    <x v="16"/>
    <x v="2"/>
  </r>
  <r>
    <x v="82"/>
    <x v="188"/>
    <n v="51.733183436387485"/>
    <x v="0"/>
    <x v="3"/>
  </r>
  <r>
    <x v="82"/>
    <x v="189"/>
    <n v="16.844669289863219"/>
    <x v="0"/>
    <x v="3"/>
  </r>
  <r>
    <x v="82"/>
    <x v="190"/>
    <n v="6.1457747798388604"/>
    <x v="0"/>
    <x v="3"/>
  </r>
  <r>
    <x v="82"/>
    <x v="191"/>
    <n v="26.063331459621509"/>
    <x v="0"/>
    <x v="3"/>
  </r>
  <r>
    <x v="82"/>
    <x v="192"/>
    <n v="0.44969083754918493"/>
    <x v="0"/>
    <x v="3"/>
  </r>
  <r>
    <x v="82"/>
    <x v="193"/>
    <n v="2.2859284242083566"/>
    <x v="0"/>
    <x v="3"/>
  </r>
  <r>
    <x v="83"/>
    <x v="4"/>
    <n v="2.3421397789020051"/>
    <x v="0"/>
    <x v="3"/>
  </r>
  <r>
    <x v="83"/>
    <x v="105"/>
    <n v="86.940228592842416"/>
    <x v="0"/>
    <x v="3"/>
  </r>
  <r>
    <x v="83"/>
    <x v="194"/>
    <n v="10.717631628255575"/>
    <x v="0"/>
    <x v="3"/>
  </r>
  <r>
    <x v="84"/>
    <x v="195"/>
    <n v="8.7127599775154589"/>
    <x v="0"/>
    <x v="3"/>
  </r>
  <r>
    <x v="84"/>
    <x v="196"/>
    <n v="10.961214165261383"/>
    <x v="0"/>
    <x v="3"/>
  </r>
  <r>
    <x v="84"/>
    <x v="197"/>
    <n v="21.00430953719318"/>
    <x v="0"/>
    <x v="3"/>
  </r>
  <r>
    <x v="84"/>
    <x v="198"/>
    <n v="21.023046655424395"/>
    <x v="0"/>
    <x v="3"/>
  </r>
  <r>
    <x v="84"/>
    <x v="199"/>
    <n v="21.28536631066142"/>
    <x v="0"/>
    <x v="3"/>
  </r>
  <r>
    <x v="84"/>
    <x v="200"/>
    <n v="15.13959153082256"/>
    <x v="0"/>
    <x v="3"/>
  </r>
  <r>
    <x v="84"/>
    <x v="4"/>
    <n v="1.8737118231216039"/>
    <x v="0"/>
    <x v="3"/>
  </r>
  <r>
    <x v="85"/>
    <x v="201"/>
    <n v="71.12488065686469"/>
    <x v="0"/>
    <x v="3"/>
  </r>
  <r>
    <x v="86"/>
    <x v="195"/>
    <n v="8.0382237211916809"/>
    <x v="0"/>
    <x v="3"/>
  </r>
  <r>
    <x v="86"/>
    <x v="196"/>
    <n v="10.305415027168822"/>
    <x v="0"/>
    <x v="3"/>
  </r>
  <r>
    <x v="86"/>
    <x v="197"/>
    <n v="19.430391605771032"/>
    <x v="0"/>
    <x v="3"/>
  </r>
  <r>
    <x v="86"/>
    <x v="198"/>
    <n v="19.673974142776842"/>
    <x v="0"/>
    <x v="3"/>
  </r>
  <r>
    <x v="86"/>
    <x v="199"/>
    <n v="18.830803822372118"/>
    <x v="0"/>
    <x v="3"/>
  </r>
  <r>
    <x v="86"/>
    <x v="200"/>
    <n v="14.61495222034851"/>
    <x v="0"/>
    <x v="3"/>
  </r>
  <r>
    <x v="86"/>
    <x v="4"/>
    <n v="9.1062394603709951"/>
    <x v="0"/>
    <x v="3"/>
  </r>
  <r>
    <x v="87"/>
    <x v="202"/>
    <n v="73.287157287157555"/>
    <x v="0"/>
    <x v="3"/>
  </r>
  <r>
    <x v="88"/>
    <x v="203"/>
    <n v="54.581225407532322"/>
    <x v="0"/>
    <x v="3"/>
  </r>
  <r>
    <x v="88"/>
    <x v="204"/>
    <n v="36.537380550871276"/>
    <x v="0"/>
    <x v="3"/>
  </r>
  <r>
    <x v="88"/>
    <x v="4"/>
    <n v="8.881394041596403"/>
    <x v="0"/>
    <x v="3"/>
  </r>
  <r>
    <x v="89"/>
    <x v="205"/>
    <n v="33.445756042720632"/>
    <x v="0"/>
    <x v="3"/>
  </r>
  <r>
    <x v="89"/>
    <x v="206"/>
    <n v="1.8737118231216039"/>
    <x v="0"/>
    <x v="3"/>
  </r>
  <r>
    <x v="89"/>
    <x v="207"/>
    <n v="1.2179126850290425"/>
    <x v="0"/>
    <x v="3"/>
  </r>
  <r>
    <x v="89"/>
    <x v="203"/>
    <n v="54.581225407532322"/>
    <x v="0"/>
    <x v="3"/>
  </r>
  <r>
    <x v="89"/>
    <x v="4"/>
    <n v="8.881394041596403"/>
    <x v="0"/>
    <x v="3"/>
  </r>
  <r>
    <x v="89"/>
    <x v="208"/>
    <n v="5.5185185185185253"/>
    <x v="0"/>
    <x v="3"/>
  </r>
  <r>
    <x v="89"/>
    <x v="209"/>
    <n v="6.978494623655914"/>
    <x v="0"/>
    <x v="3"/>
  </r>
  <r>
    <x v="89"/>
    <x v="210"/>
    <n v="14.549019607843139"/>
    <x v="0"/>
    <x v="3"/>
  </r>
  <r>
    <x v="82"/>
    <x v="188"/>
    <n v="55.975395430579965"/>
    <x v="1"/>
    <x v="3"/>
  </r>
  <r>
    <x v="82"/>
    <x v="189"/>
    <n v="25.922671353251317"/>
    <x v="1"/>
    <x v="3"/>
  </r>
  <r>
    <x v="82"/>
    <x v="190"/>
    <n v="8.4358523725834793"/>
    <x v="1"/>
    <x v="3"/>
  </r>
  <r>
    <x v="82"/>
    <x v="191"/>
    <n v="11.599297012302285"/>
    <x v="1"/>
    <x v="3"/>
  </r>
  <r>
    <x v="82"/>
    <x v="192"/>
    <n v="0.1757469244288225"/>
    <x v="1"/>
    <x v="3"/>
  </r>
  <r>
    <x v="82"/>
    <x v="193"/>
    <n v="2.0210896309314585"/>
    <x v="1"/>
    <x v="3"/>
  </r>
  <r>
    <x v="83"/>
    <x v="4"/>
    <n v="2.9876977152899826"/>
    <x v="1"/>
    <x v="3"/>
  </r>
  <r>
    <x v="83"/>
    <x v="105"/>
    <n v="91.12478031634447"/>
    <x v="1"/>
    <x v="3"/>
  </r>
  <r>
    <x v="83"/>
    <x v="194"/>
    <n v="5.8875219683655535"/>
    <x v="1"/>
    <x v="3"/>
  </r>
  <r>
    <x v="84"/>
    <x v="195"/>
    <n v="15.992970123022847"/>
    <x v="1"/>
    <x v="3"/>
  </r>
  <r>
    <x v="84"/>
    <x v="196"/>
    <n v="16.520210896309315"/>
    <x v="1"/>
    <x v="3"/>
  </r>
  <r>
    <x v="84"/>
    <x v="197"/>
    <n v="31.810193321616872"/>
    <x v="1"/>
    <x v="3"/>
  </r>
  <r>
    <x v="84"/>
    <x v="198"/>
    <n v="22.934973637961335"/>
    <x v="1"/>
    <x v="3"/>
  </r>
  <r>
    <x v="84"/>
    <x v="199"/>
    <n v="9.6660808435852381"/>
    <x v="1"/>
    <x v="3"/>
  </r>
  <r>
    <x v="84"/>
    <x v="200"/>
    <n v="1.2302284710017575"/>
    <x v="1"/>
    <x v="3"/>
  </r>
  <r>
    <x v="84"/>
    <x v="4"/>
    <n v="1.8453427065026362"/>
    <x v="1"/>
    <x v="3"/>
  </r>
  <r>
    <x v="85"/>
    <x v="201"/>
    <n v="35.496866606983026"/>
    <x v="1"/>
    <x v="3"/>
  </r>
  <r>
    <x v="86"/>
    <x v="195"/>
    <n v="14.235500878734623"/>
    <x v="1"/>
    <x v="3"/>
  </r>
  <r>
    <x v="86"/>
    <x v="196"/>
    <n v="15.46572934973638"/>
    <x v="1"/>
    <x v="3"/>
  </r>
  <r>
    <x v="86"/>
    <x v="197"/>
    <n v="29.086115992970122"/>
    <x v="1"/>
    <x v="3"/>
  </r>
  <r>
    <x v="86"/>
    <x v="198"/>
    <n v="20.826010544815464"/>
    <x v="1"/>
    <x v="3"/>
  </r>
  <r>
    <x v="86"/>
    <x v="199"/>
    <n v="8.6994727592267136"/>
    <x v="1"/>
    <x v="3"/>
  </r>
  <r>
    <x v="86"/>
    <x v="200"/>
    <n v="0.96660808435852374"/>
    <x v="1"/>
    <x v="3"/>
  </r>
  <r>
    <x v="86"/>
    <x v="4"/>
    <n v="10.720562390158172"/>
    <x v="1"/>
    <x v="3"/>
  </r>
  <r>
    <x v="87"/>
    <x v="202"/>
    <n v="35.391732283464606"/>
    <x v="1"/>
    <x v="3"/>
  </r>
  <r>
    <x v="88"/>
    <x v="203"/>
    <n v="31.985940246045693"/>
    <x v="1"/>
    <x v="3"/>
  </r>
  <r>
    <x v="88"/>
    <x v="204"/>
    <n v="61.86291739894552"/>
    <x v="1"/>
    <x v="3"/>
  </r>
  <r>
    <x v="88"/>
    <x v="4"/>
    <n v="6.1511423550087869"/>
    <x v="1"/>
    <x v="3"/>
  </r>
  <r>
    <x v="89"/>
    <x v="205"/>
    <n v="54.393673110720563"/>
    <x v="1"/>
    <x v="3"/>
  </r>
  <r>
    <x v="89"/>
    <x v="206"/>
    <n v="4.6572934973637965"/>
    <x v="1"/>
    <x v="3"/>
  </r>
  <r>
    <x v="89"/>
    <x v="207"/>
    <n v="2.8119507908611601"/>
    <x v="1"/>
    <x v="3"/>
  </r>
  <r>
    <x v="89"/>
    <x v="203"/>
    <n v="31.985940246045693"/>
    <x v="1"/>
    <x v="3"/>
  </r>
  <r>
    <x v="89"/>
    <x v="4"/>
    <n v="6.1511423550087869"/>
    <x v="1"/>
    <x v="3"/>
  </r>
  <r>
    <x v="89"/>
    <x v="208"/>
    <n v="4.2769485903814211"/>
    <x v="1"/>
    <x v="3"/>
  </r>
  <r>
    <x v="89"/>
    <x v="209"/>
    <n v="5.3191489361702118"/>
    <x v="1"/>
    <x v="3"/>
  </r>
  <r>
    <x v="89"/>
    <x v="210"/>
    <n v="5.75"/>
    <x v="1"/>
    <x v="3"/>
  </r>
  <r>
    <x v="82"/>
    <x v="188"/>
    <n v="33.333333333333336"/>
    <x v="2"/>
    <x v="3"/>
  </r>
  <r>
    <x v="82"/>
    <x v="189"/>
    <n v="14.570230607966456"/>
    <x v="2"/>
    <x v="3"/>
  </r>
  <r>
    <x v="82"/>
    <x v="190"/>
    <n v="5.5555555555555554"/>
    <x v="2"/>
    <x v="3"/>
  </r>
  <r>
    <x v="82"/>
    <x v="191"/>
    <n v="48.532494758909856"/>
    <x v="2"/>
    <x v="3"/>
  </r>
  <r>
    <x v="82"/>
    <x v="192"/>
    <n v="0.31446540880503143"/>
    <x v="2"/>
    <x v="3"/>
  </r>
  <r>
    <x v="82"/>
    <x v="193"/>
    <n v="0.94339622641509435"/>
    <x v="2"/>
    <x v="3"/>
  </r>
  <r>
    <x v="83"/>
    <x v="4"/>
    <n v="1.6247379454926625"/>
    <x v="2"/>
    <x v="3"/>
  </r>
  <r>
    <x v="83"/>
    <x v="105"/>
    <n v="97.379454926624732"/>
    <x v="2"/>
    <x v="3"/>
  </r>
  <r>
    <x v="83"/>
    <x v="194"/>
    <n v="0.99580712788259962"/>
    <x v="2"/>
    <x v="3"/>
  </r>
  <r>
    <x v="84"/>
    <x v="195"/>
    <n v="5.8700209643605872"/>
    <x v="2"/>
    <x v="3"/>
  </r>
  <r>
    <x v="84"/>
    <x v="196"/>
    <n v="8.3857442348008391"/>
    <x v="2"/>
    <x v="3"/>
  </r>
  <r>
    <x v="84"/>
    <x v="197"/>
    <n v="15.828092243186584"/>
    <x v="2"/>
    <x v="3"/>
  </r>
  <r>
    <x v="84"/>
    <x v="198"/>
    <n v="19.234800838574422"/>
    <x v="2"/>
    <x v="3"/>
  </r>
  <r>
    <x v="84"/>
    <x v="199"/>
    <n v="25"/>
    <x v="2"/>
    <x v="3"/>
  </r>
  <r>
    <x v="84"/>
    <x v="200"/>
    <n v="24.475890985324948"/>
    <x v="2"/>
    <x v="3"/>
  </r>
  <r>
    <x v="84"/>
    <x v="4"/>
    <n v="1.2054507337526206"/>
    <x v="2"/>
    <x v="3"/>
  </r>
  <r>
    <x v="85"/>
    <x v="201"/>
    <n v="93.346949602122066"/>
    <x v="2"/>
    <x v="3"/>
  </r>
  <r>
    <x v="86"/>
    <x v="195"/>
    <n v="5.450733752620545"/>
    <x v="2"/>
    <x v="3"/>
  </r>
  <r>
    <x v="86"/>
    <x v="196"/>
    <n v="8.0188679245283012"/>
    <x v="2"/>
    <x v="3"/>
  </r>
  <r>
    <x v="86"/>
    <x v="197"/>
    <n v="14.360587002096436"/>
    <x v="2"/>
    <x v="3"/>
  </r>
  <r>
    <x v="86"/>
    <x v="198"/>
    <n v="17.557651991614257"/>
    <x v="2"/>
    <x v="3"/>
  </r>
  <r>
    <x v="86"/>
    <x v="199"/>
    <n v="20.649895178197063"/>
    <x v="2"/>
    <x v="3"/>
  </r>
  <r>
    <x v="86"/>
    <x v="200"/>
    <n v="24.213836477987421"/>
    <x v="2"/>
    <x v="3"/>
  </r>
  <r>
    <x v="86"/>
    <x v="4"/>
    <n v="9.7484276729559749"/>
    <x v="2"/>
    <x v="3"/>
  </r>
  <r>
    <x v="87"/>
    <x v="202"/>
    <n v="98.940185830429883"/>
    <x v="2"/>
    <x v="3"/>
  </r>
  <r>
    <x v="88"/>
    <x v="203"/>
    <n v="74.266247379454924"/>
    <x v="2"/>
    <x v="3"/>
  </r>
  <r>
    <x v="88"/>
    <x v="204"/>
    <n v="17.610062893081761"/>
    <x v="2"/>
    <x v="3"/>
  </r>
  <r>
    <x v="88"/>
    <x v="4"/>
    <n v="8.1236897274633115"/>
    <x v="2"/>
    <x v="3"/>
  </r>
  <r>
    <x v="89"/>
    <x v="205"/>
    <n v="16.090146750524109"/>
    <x v="2"/>
    <x v="3"/>
  </r>
  <r>
    <x v="89"/>
    <x v="206"/>
    <n v="0.7337526205450734"/>
    <x v="2"/>
    <x v="3"/>
  </r>
  <r>
    <x v="89"/>
    <x v="207"/>
    <n v="0.78616352201257866"/>
    <x v="2"/>
    <x v="3"/>
  </r>
  <r>
    <x v="89"/>
    <x v="203"/>
    <n v="74.266247379454924"/>
    <x v="2"/>
    <x v="3"/>
  </r>
  <r>
    <x v="89"/>
    <x v="4"/>
    <n v="8.1236897274633115"/>
    <x v="2"/>
    <x v="3"/>
  </r>
  <r>
    <x v="89"/>
    <x v="208"/>
    <n v="6.7766666666666628"/>
    <x v="2"/>
    <x v="3"/>
  </r>
  <r>
    <x v="89"/>
    <x v="209"/>
    <n v="8.9285714285714288"/>
    <x v="2"/>
    <x v="3"/>
  </r>
  <r>
    <x v="89"/>
    <x v="210"/>
    <n v="20.307692307692307"/>
    <x v="2"/>
    <x v="3"/>
  </r>
  <r>
    <x v="82"/>
    <x v="188"/>
    <n v="65.86666666666666"/>
    <x v="3"/>
    <x v="3"/>
  </r>
  <r>
    <x v="82"/>
    <x v="189"/>
    <n v="17.600000000000001"/>
    <x v="3"/>
    <x v="3"/>
  </r>
  <r>
    <x v="82"/>
    <x v="190"/>
    <n v="5.2"/>
    <x v="3"/>
    <x v="3"/>
  </r>
  <r>
    <x v="82"/>
    <x v="191"/>
    <n v="8.6666666666666661"/>
    <x v="3"/>
    <x v="3"/>
  </r>
  <r>
    <x v="82"/>
    <x v="192"/>
    <n v="0.8"/>
    <x v="3"/>
    <x v="3"/>
  </r>
  <r>
    <x v="82"/>
    <x v="193"/>
    <n v="4.666666666666667"/>
    <x v="3"/>
    <x v="3"/>
  </r>
  <r>
    <x v="83"/>
    <x v="4"/>
    <n v="0.26666666666666666"/>
    <x v="3"/>
    <x v="3"/>
  </r>
  <r>
    <x v="83"/>
    <x v="105"/>
    <n v="73.333333333333329"/>
    <x v="3"/>
    <x v="3"/>
  </r>
  <r>
    <x v="83"/>
    <x v="194"/>
    <n v="26.4"/>
    <x v="3"/>
    <x v="3"/>
  </r>
  <r>
    <x v="84"/>
    <x v="195"/>
    <n v="5.0666666666666664"/>
    <x v="3"/>
    <x v="3"/>
  </r>
  <r>
    <x v="84"/>
    <x v="196"/>
    <n v="9.4666666666666668"/>
    <x v="3"/>
    <x v="3"/>
  </r>
  <r>
    <x v="84"/>
    <x v="197"/>
    <n v="15.333333333333334"/>
    <x v="3"/>
    <x v="3"/>
  </r>
  <r>
    <x v="84"/>
    <x v="198"/>
    <n v="19.2"/>
    <x v="3"/>
    <x v="3"/>
  </r>
  <r>
    <x v="84"/>
    <x v="199"/>
    <n v="30.266666666666666"/>
    <x v="3"/>
    <x v="3"/>
  </r>
  <r>
    <x v="84"/>
    <x v="200"/>
    <n v="18.399999999999999"/>
    <x v="3"/>
    <x v="3"/>
  </r>
  <r>
    <x v="84"/>
    <x v="4"/>
    <n v="2.2666666666666666"/>
    <x v="3"/>
    <x v="3"/>
  </r>
  <r>
    <x v="85"/>
    <x v="201"/>
    <n v="81.016371077762571"/>
    <x v="3"/>
    <x v="3"/>
  </r>
  <r>
    <x v="86"/>
    <x v="195"/>
    <n v="4.4000000000000004"/>
    <x v="3"/>
    <x v="3"/>
  </r>
  <r>
    <x v="86"/>
    <x v="196"/>
    <n v="8.6666666666666661"/>
    <x v="3"/>
    <x v="3"/>
  </r>
  <r>
    <x v="86"/>
    <x v="197"/>
    <n v="14.4"/>
    <x v="3"/>
    <x v="3"/>
  </r>
  <r>
    <x v="86"/>
    <x v="198"/>
    <n v="18.933333333333334"/>
    <x v="3"/>
    <x v="3"/>
  </r>
  <r>
    <x v="86"/>
    <x v="199"/>
    <n v="29.333333333333332"/>
    <x v="3"/>
    <x v="3"/>
  </r>
  <r>
    <x v="86"/>
    <x v="200"/>
    <n v="17.333333333333332"/>
    <x v="3"/>
    <x v="3"/>
  </r>
  <r>
    <x v="86"/>
    <x v="4"/>
    <n v="6.9333333333333336"/>
    <x v="3"/>
    <x v="3"/>
  </r>
  <r>
    <x v="87"/>
    <x v="202"/>
    <n v="82.702005730659081"/>
    <x v="3"/>
    <x v="3"/>
  </r>
  <r>
    <x v="88"/>
    <x v="203"/>
    <n v="41.866666666666667"/>
    <x v="3"/>
    <x v="3"/>
  </r>
  <r>
    <x v="88"/>
    <x v="204"/>
    <n v="48.93333333333333"/>
    <x v="3"/>
    <x v="3"/>
  </r>
  <r>
    <x v="88"/>
    <x v="4"/>
    <n v="9.1999999999999993"/>
    <x v="3"/>
    <x v="3"/>
  </r>
  <r>
    <x v="89"/>
    <x v="205"/>
    <n v="46.266666666666666"/>
    <x v="3"/>
    <x v="3"/>
  </r>
  <r>
    <x v="89"/>
    <x v="206"/>
    <n v="1.6"/>
    <x v="3"/>
    <x v="3"/>
  </r>
  <r>
    <x v="89"/>
    <x v="207"/>
    <n v="1.0666666666666667"/>
    <x v="3"/>
    <x v="3"/>
  </r>
  <r>
    <x v="89"/>
    <x v="203"/>
    <n v="41.866666666666667"/>
    <x v="3"/>
    <x v="3"/>
  </r>
  <r>
    <x v="89"/>
    <x v="4"/>
    <n v="9.1999999999999993"/>
    <x v="3"/>
    <x v="3"/>
  </r>
  <r>
    <x v="89"/>
    <x v="208"/>
    <n v="7.3442136498516328"/>
    <x v="3"/>
    <x v="3"/>
  </r>
  <r>
    <x v="89"/>
    <x v="209"/>
    <n v="14.833333333333334"/>
    <x v="3"/>
    <x v="3"/>
  </r>
  <r>
    <x v="89"/>
    <x v="210"/>
    <n v="13.666666666666666"/>
    <x v="3"/>
    <x v="3"/>
  </r>
  <r>
    <x v="82"/>
    <x v="188"/>
    <n v="74.155405405405403"/>
    <x v="4"/>
    <x v="3"/>
  </r>
  <r>
    <x v="82"/>
    <x v="189"/>
    <n v="6.756756756756757"/>
    <x v="4"/>
    <x v="3"/>
  </r>
  <r>
    <x v="82"/>
    <x v="190"/>
    <n v="6.0810810810810807"/>
    <x v="4"/>
    <x v="3"/>
  </r>
  <r>
    <x v="82"/>
    <x v="191"/>
    <n v="11.993243243243244"/>
    <x v="4"/>
    <x v="3"/>
  </r>
  <r>
    <x v="82"/>
    <x v="192"/>
    <n v="0.33783783783783783"/>
    <x v="4"/>
    <x v="3"/>
  </r>
  <r>
    <x v="82"/>
    <x v="193"/>
    <n v="3.2094594594594597"/>
    <x v="4"/>
    <x v="3"/>
  </r>
  <r>
    <x v="83"/>
    <x v="4"/>
    <n v="5.2364864864864868"/>
    <x v="4"/>
    <x v="3"/>
  </r>
  <r>
    <x v="83"/>
    <x v="105"/>
    <n v="91.891891891891888"/>
    <x v="4"/>
    <x v="3"/>
  </r>
  <r>
    <x v="83"/>
    <x v="194"/>
    <n v="2.8716216216216215"/>
    <x v="4"/>
    <x v="3"/>
  </r>
  <r>
    <x v="84"/>
    <x v="195"/>
    <n v="8.1081081081081088"/>
    <x v="4"/>
    <x v="3"/>
  </r>
  <r>
    <x v="84"/>
    <x v="196"/>
    <n v="9.4594594594594597"/>
    <x v="4"/>
    <x v="3"/>
  </r>
  <r>
    <x v="84"/>
    <x v="197"/>
    <n v="20.27027027027027"/>
    <x v="4"/>
    <x v="3"/>
  </r>
  <r>
    <x v="84"/>
    <x v="198"/>
    <n v="20.777027027027028"/>
    <x v="4"/>
    <x v="3"/>
  </r>
  <r>
    <x v="84"/>
    <x v="199"/>
    <n v="19.932432432432432"/>
    <x v="4"/>
    <x v="3"/>
  </r>
  <r>
    <x v="84"/>
    <x v="200"/>
    <n v="19.087837837837839"/>
    <x v="4"/>
    <x v="3"/>
  </r>
  <r>
    <x v="84"/>
    <x v="4"/>
    <n v="2.3648648648648649"/>
    <x v="4"/>
    <x v="3"/>
  </r>
  <r>
    <x v="85"/>
    <x v="201"/>
    <n v="76.98442906574391"/>
    <x v="4"/>
    <x v="3"/>
  </r>
  <r>
    <x v="86"/>
    <x v="195"/>
    <n v="8.4459459459459456"/>
    <x v="4"/>
    <x v="3"/>
  </r>
  <r>
    <x v="86"/>
    <x v="196"/>
    <n v="8.7837837837837842"/>
    <x v="4"/>
    <x v="3"/>
  </r>
  <r>
    <x v="86"/>
    <x v="197"/>
    <n v="19.932432432432432"/>
    <x v="4"/>
    <x v="3"/>
  </r>
  <r>
    <x v="86"/>
    <x v="198"/>
    <n v="20.439189189189189"/>
    <x v="4"/>
    <x v="3"/>
  </r>
  <r>
    <x v="86"/>
    <x v="199"/>
    <n v="18.75"/>
    <x v="4"/>
    <x v="3"/>
  </r>
  <r>
    <x v="86"/>
    <x v="200"/>
    <n v="18.074324324324323"/>
    <x v="4"/>
    <x v="3"/>
  </r>
  <r>
    <x v="86"/>
    <x v="4"/>
    <n v="5.5743243243243246"/>
    <x v="4"/>
    <x v="3"/>
  </r>
  <r>
    <x v="87"/>
    <x v="202"/>
    <n v="75.996422182468706"/>
    <x v="4"/>
    <x v="3"/>
  </r>
  <r>
    <x v="88"/>
    <x v="203"/>
    <n v="64.189189189189193"/>
    <x v="4"/>
    <x v="3"/>
  </r>
  <r>
    <x v="88"/>
    <x v="204"/>
    <n v="27.195945945945947"/>
    <x v="4"/>
    <x v="3"/>
  </r>
  <r>
    <x v="88"/>
    <x v="4"/>
    <n v="8.6148648648648649"/>
    <x v="4"/>
    <x v="3"/>
  </r>
  <r>
    <x v="89"/>
    <x v="205"/>
    <n v="25.844594594594593"/>
    <x v="4"/>
    <x v="3"/>
  </r>
  <r>
    <x v="89"/>
    <x v="206"/>
    <n v="1.1824324324324325"/>
    <x v="4"/>
    <x v="3"/>
  </r>
  <r>
    <x v="89"/>
    <x v="207"/>
    <n v="0.16891891891891891"/>
    <x v="4"/>
    <x v="3"/>
  </r>
  <r>
    <x v="89"/>
    <x v="203"/>
    <n v="64.189189189189193"/>
    <x v="4"/>
    <x v="3"/>
  </r>
  <r>
    <x v="89"/>
    <x v="4"/>
    <n v="8.6148648648648649"/>
    <x v="4"/>
    <x v="3"/>
  </r>
  <r>
    <x v="89"/>
    <x v="208"/>
    <n v="4.16"/>
    <x v="4"/>
    <x v="3"/>
  </r>
  <r>
    <x v="89"/>
    <x v="209"/>
    <n v="3.5714285714285716"/>
    <x v="4"/>
    <x v="3"/>
  </r>
  <r>
    <x v="89"/>
    <x v="210"/>
    <n v="7"/>
    <x v="4"/>
    <x v="3"/>
  </r>
  <r>
    <x v="82"/>
    <x v="188"/>
    <n v="74.842767295597483"/>
    <x v="5"/>
    <x v="3"/>
  </r>
  <r>
    <x v="82"/>
    <x v="189"/>
    <n v="4.4025157232704402"/>
    <x v="5"/>
    <x v="3"/>
  </r>
  <r>
    <x v="82"/>
    <x v="190"/>
    <n v="10.062893081761006"/>
    <x v="5"/>
    <x v="3"/>
  </r>
  <r>
    <x v="82"/>
    <x v="191"/>
    <n v="10.691823899371069"/>
    <x v="5"/>
    <x v="3"/>
  </r>
  <r>
    <x v="82"/>
    <x v="192"/>
    <n v="0"/>
    <x v="5"/>
    <x v="3"/>
  </r>
  <r>
    <x v="82"/>
    <x v="193"/>
    <n v="3.7735849056603774"/>
    <x v="5"/>
    <x v="3"/>
  </r>
  <r>
    <x v="83"/>
    <x v="4"/>
    <n v="1.2578616352201257"/>
    <x v="5"/>
    <x v="3"/>
  </r>
  <r>
    <x v="83"/>
    <x v="105"/>
    <n v="97.484276729559753"/>
    <x v="5"/>
    <x v="3"/>
  </r>
  <r>
    <x v="83"/>
    <x v="194"/>
    <n v="1.2578616352201257"/>
    <x v="5"/>
    <x v="3"/>
  </r>
  <r>
    <x v="84"/>
    <x v="195"/>
    <n v="10.062893081761006"/>
    <x v="5"/>
    <x v="3"/>
  </r>
  <r>
    <x v="84"/>
    <x v="196"/>
    <n v="11.320754716981131"/>
    <x v="5"/>
    <x v="3"/>
  </r>
  <r>
    <x v="84"/>
    <x v="197"/>
    <n v="20.125786163522012"/>
    <x v="5"/>
    <x v="3"/>
  </r>
  <r>
    <x v="84"/>
    <x v="198"/>
    <n v="18.867924528301888"/>
    <x v="5"/>
    <x v="3"/>
  </r>
  <r>
    <x v="84"/>
    <x v="199"/>
    <n v="18.238993710691823"/>
    <x v="5"/>
    <x v="3"/>
  </r>
  <r>
    <x v="84"/>
    <x v="200"/>
    <n v="18.238993710691823"/>
    <x v="5"/>
    <x v="3"/>
  </r>
  <r>
    <x v="84"/>
    <x v="4"/>
    <n v="3.1446540880503147"/>
    <x v="5"/>
    <x v="3"/>
  </r>
  <r>
    <x v="85"/>
    <x v="201"/>
    <n v="75.019480519480524"/>
    <x v="5"/>
    <x v="3"/>
  </r>
  <r>
    <x v="86"/>
    <x v="195"/>
    <n v="10.062893081761006"/>
    <x v="5"/>
    <x v="3"/>
  </r>
  <r>
    <x v="86"/>
    <x v="196"/>
    <n v="10.691823899371069"/>
    <x v="5"/>
    <x v="3"/>
  </r>
  <r>
    <x v="86"/>
    <x v="197"/>
    <n v="20.125786163522012"/>
    <x v="5"/>
    <x v="3"/>
  </r>
  <r>
    <x v="86"/>
    <x v="198"/>
    <n v="19.49685534591195"/>
    <x v="5"/>
    <x v="3"/>
  </r>
  <r>
    <x v="86"/>
    <x v="199"/>
    <n v="16.981132075471699"/>
    <x v="5"/>
    <x v="3"/>
  </r>
  <r>
    <x v="86"/>
    <x v="200"/>
    <n v="18.238993710691823"/>
    <x v="5"/>
    <x v="3"/>
  </r>
  <r>
    <x v="86"/>
    <x v="4"/>
    <n v="4.4025157232704402"/>
    <x v="5"/>
    <x v="3"/>
  </r>
  <r>
    <x v="87"/>
    <x v="202"/>
    <n v="75.032894736842081"/>
    <x v="5"/>
    <x v="3"/>
  </r>
  <r>
    <x v="88"/>
    <x v="203"/>
    <n v="70.440251572327043"/>
    <x v="5"/>
    <x v="3"/>
  </r>
  <r>
    <x v="88"/>
    <x v="204"/>
    <n v="23.89937106918239"/>
    <x v="5"/>
    <x v="3"/>
  </r>
  <r>
    <x v="88"/>
    <x v="4"/>
    <n v="5.6603773584905657"/>
    <x v="5"/>
    <x v="3"/>
  </r>
  <r>
    <x v="89"/>
    <x v="205"/>
    <n v="23.270440251572328"/>
    <x v="5"/>
    <x v="3"/>
  </r>
  <r>
    <x v="89"/>
    <x v="206"/>
    <n v="0.62893081761006286"/>
    <x v="5"/>
    <x v="3"/>
  </r>
  <r>
    <x v="89"/>
    <x v="207"/>
    <n v="0"/>
    <x v="5"/>
    <x v="3"/>
  </r>
  <r>
    <x v="89"/>
    <x v="203"/>
    <n v="70.440251572327043"/>
    <x v="5"/>
    <x v="3"/>
  </r>
  <r>
    <x v="89"/>
    <x v="4"/>
    <n v="5.6603773584905657"/>
    <x v="5"/>
    <x v="3"/>
  </r>
  <r>
    <x v="89"/>
    <x v="208"/>
    <n v="3.8333333333333339"/>
    <x v="5"/>
    <x v="3"/>
  </r>
  <r>
    <x v="89"/>
    <x v="209"/>
    <n v="1"/>
    <x v="5"/>
    <x v="3"/>
  </r>
  <r>
    <x v="89"/>
    <x v="210"/>
    <m/>
    <x v="5"/>
    <x v="3"/>
  </r>
  <r>
    <x v="82"/>
    <x v="188"/>
    <n v="63.888888888888886"/>
    <x v="6"/>
    <x v="3"/>
  </r>
  <r>
    <x v="82"/>
    <x v="189"/>
    <n v="8.3333333333333339"/>
    <x v="6"/>
    <x v="3"/>
  </r>
  <r>
    <x v="82"/>
    <x v="190"/>
    <n v="6.4814814814814818"/>
    <x v="6"/>
    <x v="3"/>
  </r>
  <r>
    <x v="82"/>
    <x v="191"/>
    <n v="21.296296296296298"/>
    <x v="6"/>
    <x v="3"/>
  </r>
  <r>
    <x v="82"/>
    <x v="192"/>
    <n v="0"/>
    <x v="6"/>
    <x v="3"/>
  </r>
  <r>
    <x v="82"/>
    <x v="193"/>
    <n v="0.92592592592592593"/>
    <x v="6"/>
    <x v="3"/>
  </r>
  <r>
    <x v="83"/>
    <x v="4"/>
    <n v="6.4814814814814818"/>
    <x v="6"/>
    <x v="3"/>
  </r>
  <r>
    <x v="83"/>
    <x v="105"/>
    <n v="87.962962962962962"/>
    <x v="6"/>
    <x v="3"/>
  </r>
  <r>
    <x v="83"/>
    <x v="194"/>
    <n v="5.5555555555555554"/>
    <x v="6"/>
    <x v="3"/>
  </r>
  <r>
    <x v="84"/>
    <x v="195"/>
    <n v="5.5555555555555554"/>
    <x v="6"/>
    <x v="3"/>
  </r>
  <r>
    <x v="84"/>
    <x v="196"/>
    <n v="6.4814814814814818"/>
    <x v="6"/>
    <x v="3"/>
  </r>
  <r>
    <x v="84"/>
    <x v="197"/>
    <n v="18.518518518518519"/>
    <x v="6"/>
    <x v="3"/>
  </r>
  <r>
    <x v="84"/>
    <x v="198"/>
    <n v="24.074074074074073"/>
    <x v="6"/>
    <x v="3"/>
  </r>
  <r>
    <x v="84"/>
    <x v="199"/>
    <n v="17.592592592592592"/>
    <x v="6"/>
    <x v="3"/>
  </r>
  <r>
    <x v="84"/>
    <x v="200"/>
    <n v="25"/>
    <x v="6"/>
    <x v="3"/>
  </r>
  <r>
    <x v="84"/>
    <x v="4"/>
    <n v="2.7777777777777777"/>
    <x v="6"/>
    <x v="3"/>
  </r>
  <r>
    <x v="85"/>
    <x v="201"/>
    <n v="90.71428571428568"/>
    <x v="6"/>
    <x v="3"/>
  </r>
  <r>
    <x v="86"/>
    <x v="195"/>
    <n v="6.4814814814814818"/>
    <x v="6"/>
    <x v="3"/>
  </r>
  <r>
    <x v="86"/>
    <x v="196"/>
    <n v="5.5555555555555554"/>
    <x v="6"/>
    <x v="3"/>
  </r>
  <r>
    <x v="86"/>
    <x v="197"/>
    <n v="18.518518518518519"/>
    <x v="6"/>
    <x v="3"/>
  </r>
  <r>
    <x v="86"/>
    <x v="198"/>
    <n v="25"/>
    <x v="6"/>
    <x v="3"/>
  </r>
  <r>
    <x v="86"/>
    <x v="199"/>
    <n v="16.666666666666668"/>
    <x v="6"/>
    <x v="3"/>
  </r>
  <r>
    <x v="86"/>
    <x v="200"/>
    <n v="20.37037037037037"/>
    <x v="6"/>
    <x v="3"/>
  </r>
  <r>
    <x v="86"/>
    <x v="4"/>
    <n v="7.4074074074074074"/>
    <x v="6"/>
    <x v="3"/>
  </r>
  <r>
    <x v="87"/>
    <x v="202"/>
    <n v="85.26"/>
    <x v="6"/>
    <x v="3"/>
  </r>
  <r>
    <x v="88"/>
    <x v="203"/>
    <n v="65.740740740740748"/>
    <x v="6"/>
    <x v="3"/>
  </r>
  <r>
    <x v="88"/>
    <x v="204"/>
    <n v="24.074074074074073"/>
    <x v="6"/>
    <x v="3"/>
  </r>
  <r>
    <x v="88"/>
    <x v="4"/>
    <n v="10.185185185185185"/>
    <x v="6"/>
    <x v="3"/>
  </r>
  <r>
    <x v="89"/>
    <x v="205"/>
    <n v="22.222222222222221"/>
    <x v="6"/>
    <x v="3"/>
  </r>
  <r>
    <x v="89"/>
    <x v="206"/>
    <n v="1.8518518518518519"/>
    <x v="6"/>
    <x v="3"/>
  </r>
  <r>
    <x v="89"/>
    <x v="207"/>
    <n v="0"/>
    <x v="6"/>
    <x v="3"/>
  </r>
  <r>
    <x v="89"/>
    <x v="203"/>
    <n v="65.740740740740748"/>
    <x v="6"/>
    <x v="3"/>
  </r>
  <r>
    <x v="89"/>
    <x v="4"/>
    <n v="10.185185185185185"/>
    <x v="6"/>
    <x v="3"/>
  </r>
  <r>
    <x v="89"/>
    <x v="208"/>
    <n v="7.2608695652173898"/>
    <x v="6"/>
    <x v="3"/>
  </r>
  <r>
    <x v="89"/>
    <x v="209"/>
    <n v="7"/>
    <x v="6"/>
    <x v="3"/>
  </r>
  <r>
    <x v="89"/>
    <x v="210"/>
    <m/>
    <x v="6"/>
    <x v="3"/>
  </r>
  <r>
    <x v="82"/>
    <x v="188"/>
    <n v="78.531073446327682"/>
    <x v="7"/>
    <x v="3"/>
  </r>
  <r>
    <x v="82"/>
    <x v="189"/>
    <n v="5.0847457627118642"/>
    <x v="7"/>
    <x v="3"/>
  </r>
  <r>
    <x v="82"/>
    <x v="190"/>
    <n v="3.9548022598870056"/>
    <x v="7"/>
    <x v="3"/>
  </r>
  <r>
    <x v="82"/>
    <x v="191"/>
    <n v="10.734463276836157"/>
    <x v="7"/>
    <x v="3"/>
  </r>
  <r>
    <x v="82"/>
    <x v="192"/>
    <n v="0.56497175141242939"/>
    <x v="7"/>
    <x v="3"/>
  </r>
  <r>
    <x v="82"/>
    <x v="193"/>
    <n v="3.3898305084745761"/>
    <x v="7"/>
    <x v="3"/>
  </r>
  <r>
    <x v="83"/>
    <x v="4"/>
    <n v="6.2146892655367232"/>
    <x v="7"/>
    <x v="3"/>
  </r>
  <r>
    <x v="83"/>
    <x v="105"/>
    <n v="90.960451977401135"/>
    <x v="7"/>
    <x v="3"/>
  </r>
  <r>
    <x v="83"/>
    <x v="194"/>
    <n v="2.8248587570621471"/>
    <x v="7"/>
    <x v="3"/>
  </r>
  <r>
    <x v="84"/>
    <x v="195"/>
    <n v="7.3446327683615822"/>
    <x v="7"/>
    <x v="3"/>
  </r>
  <r>
    <x v="84"/>
    <x v="196"/>
    <n v="9.0395480225988702"/>
    <x v="7"/>
    <x v="3"/>
  </r>
  <r>
    <x v="84"/>
    <x v="197"/>
    <n v="23.728813559322035"/>
    <x v="7"/>
    <x v="3"/>
  </r>
  <r>
    <x v="84"/>
    <x v="198"/>
    <n v="19.209039548022599"/>
    <x v="7"/>
    <x v="3"/>
  </r>
  <r>
    <x v="84"/>
    <x v="199"/>
    <n v="24.293785310734464"/>
    <x v="7"/>
    <x v="3"/>
  </r>
  <r>
    <x v="84"/>
    <x v="200"/>
    <n v="15.819209039548022"/>
    <x v="7"/>
    <x v="3"/>
  </r>
  <r>
    <x v="84"/>
    <x v="4"/>
    <n v="0.56497175141242939"/>
    <x v="7"/>
    <x v="3"/>
  </r>
  <r>
    <x v="85"/>
    <x v="201"/>
    <n v="72.17613636363636"/>
    <x v="7"/>
    <x v="3"/>
  </r>
  <r>
    <x v="86"/>
    <x v="195"/>
    <n v="7.9096045197740112"/>
    <x v="7"/>
    <x v="3"/>
  </r>
  <r>
    <x v="86"/>
    <x v="196"/>
    <n v="7.9096045197740112"/>
    <x v="7"/>
    <x v="3"/>
  </r>
  <r>
    <x v="86"/>
    <x v="197"/>
    <n v="22.598870056497177"/>
    <x v="7"/>
    <x v="3"/>
  </r>
  <r>
    <x v="86"/>
    <x v="198"/>
    <n v="18.07909604519774"/>
    <x v="7"/>
    <x v="3"/>
  </r>
  <r>
    <x v="86"/>
    <x v="199"/>
    <n v="22.598870056497177"/>
    <x v="7"/>
    <x v="3"/>
  </r>
  <r>
    <x v="86"/>
    <x v="200"/>
    <n v="15.819209039548022"/>
    <x v="7"/>
    <x v="3"/>
  </r>
  <r>
    <x v="86"/>
    <x v="4"/>
    <n v="5.0847457627118642"/>
    <x v="7"/>
    <x v="3"/>
  </r>
  <r>
    <x v="87"/>
    <x v="202"/>
    <n v="72.767857142857125"/>
    <x v="7"/>
    <x v="3"/>
  </r>
  <r>
    <x v="88"/>
    <x v="203"/>
    <n v="62.146892655367232"/>
    <x v="7"/>
    <x v="3"/>
  </r>
  <r>
    <x v="88"/>
    <x v="204"/>
    <n v="27.683615819209038"/>
    <x v="7"/>
    <x v="3"/>
  </r>
  <r>
    <x v="88"/>
    <x v="4"/>
    <n v="10.169491525423728"/>
    <x v="7"/>
    <x v="3"/>
  </r>
  <r>
    <x v="89"/>
    <x v="205"/>
    <n v="26.55367231638418"/>
    <x v="7"/>
    <x v="3"/>
  </r>
  <r>
    <x v="89"/>
    <x v="206"/>
    <n v="0.56497175141242939"/>
    <x v="7"/>
    <x v="3"/>
  </r>
  <r>
    <x v="89"/>
    <x v="207"/>
    <n v="0.56497175141242939"/>
    <x v="7"/>
    <x v="3"/>
  </r>
  <r>
    <x v="89"/>
    <x v="203"/>
    <n v="62.146892655367232"/>
    <x v="7"/>
    <x v="3"/>
  </r>
  <r>
    <x v="87"/>
    <x v="202"/>
    <n v="74.287769784172696"/>
    <x v="8"/>
    <x v="3"/>
  </r>
  <r>
    <x v="88"/>
    <x v="203"/>
    <n v="58.783783783783782"/>
    <x v="8"/>
    <x v="3"/>
  </r>
  <r>
    <x v="88"/>
    <x v="204"/>
    <n v="32.432432432432435"/>
    <x v="8"/>
    <x v="3"/>
  </r>
  <r>
    <x v="88"/>
    <x v="4"/>
    <n v="8.7837837837837842"/>
    <x v="8"/>
    <x v="3"/>
  </r>
  <r>
    <x v="89"/>
    <x v="205"/>
    <n v="30.405405405405407"/>
    <x v="8"/>
    <x v="3"/>
  </r>
  <r>
    <x v="89"/>
    <x v="206"/>
    <n v="2.0270270270270272"/>
    <x v="8"/>
    <x v="3"/>
  </r>
  <r>
    <x v="89"/>
    <x v="207"/>
    <n v="0"/>
    <x v="8"/>
    <x v="3"/>
  </r>
  <r>
    <x v="89"/>
    <x v="203"/>
    <n v="58.783783783783782"/>
    <x v="8"/>
    <x v="3"/>
  </r>
  <r>
    <x v="89"/>
    <x v="4"/>
    <n v="8.7837837837837842"/>
    <x v="8"/>
    <x v="3"/>
  </r>
  <r>
    <x v="89"/>
    <x v="208"/>
    <n v="4.133333333333332"/>
    <x v="8"/>
    <x v="3"/>
  </r>
  <r>
    <x v="89"/>
    <x v="209"/>
    <n v="2.6666666666666665"/>
    <x v="8"/>
    <x v="3"/>
  </r>
  <r>
    <x v="89"/>
    <x v="210"/>
    <m/>
    <x v="8"/>
    <x v="3"/>
  </r>
  <r>
    <x v="82"/>
    <x v="188"/>
    <n v="69.822485207100598"/>
    <x v="9"/>
    <x v="3"/>
  </r>
  <r>
    <x v="82"/>
    <x v="189"/>
    <n v="9.4674556213017755"/>
    <x v="9"/>
    <x v="3"/>
  </r>
  <r>
    <x v="82"/>
    <x v="190"/>
    <n v="3.5502958579881656"/>
    <x v="9"/>
    <x v="3"/>
  </r>
  <r>
    <x v="82"/>
    <x v="191"/>
    <n v="15.384615384615385"/>
    <x v="9"/>
    <x v="3"/>
  </r>
  <r>
    <x v="82"/>
    <x v="192"/>
    <n v="1.1834319526627219"/>
    <x v="9"/>
    <x v="3"/>
  </r>
  <r>
    <x v="82"/>
    <x v="193"/>
    <n v="2.9585798816568047"/>
    <x v="9"/>
    <x v="3"/>
  </r>
  <r>
    <x v="83"/>
    <x v="4"/>
    <n v="1.7751479289940828"/>
    <x v="9"/>
    <x v="3"/>
  </r>
  <r>
    <x v="83"/>
    <x v="105"/>
    <n v="71.597633136094672"/>
    <x v="9"/>
    <x v="3"/>
  </r>
  <r>
    <x v="83"/>
    <x v="194"/>
    <n v="26.627218934911241"/>
    <x v="9"/>
    <x v="3"/>
  </r>
  <r>
    <x v="84"/>
    <x v="195"/>
    <n v="4.1420118343195265"/>
    <x v="9"/>
    <x v="3"/>
  </r>
  <r>
    <x v="84"/>
    <x v="196"/>
    <n v="7.1005917159763312"/>
    <x v="9"/>
    <x v="3"/>
  </r>
  <r>
    <x v="84"/>
    <x v="197"/>
    <n v="15.384615384615385"/>
    <x v="9"/>
    <x v="3"/>
  </r>
  <r>
    <x v="84"/>
    <x v="198"/>
    <n v="28.402366863905325"/>
    <x v="9"/>
    <x v="3"/>
  </r>
  <r>
    <x v="84"/>
    <x v="199"/>
    <n v="33.136094674556212"/>
    <x v="9"/>
    <x v="3"/>
  </r>
  <r>
    <x v="84"/>
    <x v="200"/>
    <n v="11.834319526627219"/>
    <x v="9"/>
    <x v="3"/>
  </r>
  <r>
    <x v="84"/>
    <x v="4"/>
    <n v="0"/>
    <x v="9"/>
    <x v="3"/>
  </r>
  <r>
    <x v="85"/>
    <x v="201"/>
    <n v="70.633136094674541"/>
    <x v="9"/>
    <x v="3"/>
  </r>
  <r>
    <x v="86"/>
    <x v="195"/>
    <n v="3.5502958579881656"/>
    <x v="9"/>
    <x v="3"/>
  </r>
  <r>
    <x v="86"/>
    <x v="196"/>
    <n v="6.5088757396449708"/>
    <x v="9"/>
    <x v="3"/>
  </r>
  <r>
    <x v="86"/>
    <x v="197"/>
    <n v="15.976331360946746"/>
    <x v="9"/>
    <x v="3"/>
  </r>
  <r>
    <x v="86"/>
    <x v="198"/>
    <n v="28.402366863905325"/>
    <x v="9"/>
    <x v="3"/>
  </r>
  <r>
    <x v="86"/>
    <x v="199"/>
    <n v="31.360946745562131"/>
    <x v="9"/>
    <x v="3"/>
  </r>
  <r>
    <x v="86"/>
    <x v="200"/>
    <n v="10.650887573964496"/>
    <x v="9"/>
    <x v="3"/>
  </r>
  <r>
    <x v="86"/>
    <x v="4"/>
    <n v="3.5502958579881656"/>
    <x v="9"/>
    <x v="3"/>
  </r>
  <r>
    <x v="87"/>
    <x v="202"/>
    <n v="70.411042944785308"/>
    <x v="9"/>
    <x v="3"/>
  </r>
  <r>
    <x v="88"/>
    <x v="203"/>
    <n v="51.479289940828401"/>
    <x v="9"/>
    <x v="3"/>
  </r>
  <r>
    <x v="88"/>
    <x v="204"/>
    <n v="35.502958579881657"/>
    <x v="9"/>
    <x v="3"/>
  </r>
  <r>
    <x v="88"/>
    <x v="4"/>
    <n v="13.017751479289942"/>
    <x v="9"/>
    <x v="3"/>
  </r>
  <r>
    <x v="89"/>
    <x v="205"/>
    <n v="34.911242603550299"/>
    <x v="9"/>
    <x v="3"/>
  </r>
  <r>
    <x v="89"/>
    <x v="206"/>
    <n v="0"/>
    <x v="9"/>
    <x v="3"/>
  </r>
  <r>
    <x v="89"/>
    <x v="207"/>
    <n v="0.59171597633136097"/>
    <x v="9"/>
    <x v="3"/>
  </r>
  <r>
    <x v="89"/>
    <x v="203"/>
    <n v="51.479289940828401"/>
    <x v="9"/>
    <x v="3"/>
  </r>
  <r>
    <x v="89"/>
    <x v="4"/>
    <n v="13.017751479289942"/>
    <x v="9"/>
    <x v="3"/>
  </r>
  <r>
    <x v="89"/>
    <x v="208"/>
    <n v="3.8392857142857144"/>
    <x v="9"/>
    <x v="3"/>
  </r>
  <r>
    <x v="89"/>
    <x v="209"/>
    <m/>
    <x v="9"/>
    <x v="3"/>
  </r>
  <r>
    <x v="89"/>
    <x v="210"/>
    <n v="8"/>
    <x v="9"/>
    <x v="3"/>
  </r>
  <r>
    <x v="82"/>
    <x v="188"/>
    <n v="61.832061068702288"/>
    <x v="10"/>
    <x v="3"/>
  </r>
  <r>
    <x v="82"/>
    <x v="189"/>
    <n v="20.610687022900763"/>
    <x v="10"/>
    <x v="3"/>
  </r>
  <r>
    <x v="82"/>
    <x v="190"/>
    <n v="4.5801526717557248"/>
    <x v="10"/>
    <x v="3"/>
  </r>
  <r>
    <x v="82"/>
    <x v="191"/>
    <n v="14.503816793893129"/>
    <x v="10"/>
    <x v="3"/>
  </r>
  <r>
    <x v="82"/>
    <x v="192"/>
    <n v="1.5267175572519085"/>
    <x v="10"/>
    <x v="3"/>
  </r>
  <r>
    <x v="82"/>
    <x v="193"/>
    <n v="1.5267175572519085"/>
    <x v="10"/>
    <x v="3"/>
  </r>
  <r>
    <x v="83"/>
    <x v="4"/>
    <n v="1.5267175572519085"/>
    <x v="10"/>
    <x v="3"/>
  </r>
  <r>
    <x v="83"/>
    <x v="105"/>
    <n v="64.885496183206101"/>
    <x v="10"/>
    <x v="3"/>
  </r>
  <r>
    <x v="83"/>
    <x v="194"/>
    <n v="33.587786259541986"/>
    <x v="10"/>
    <x v="3"/>
  </r>
  <r>
    <x v="84"/>
    <x v="195"/>
    <n v="3.8167938931297711"/>
    <x v="10"/>
    <x v="3"/>
  </r>
  <r>
    <x v="84"/>
    <x v="196"/>
    <n v="8.3969465648854964"/>
    <x v="10"/>
    <x v="3"/>
  </r>
  <r>
    <x v="84"/>
    <x v="197"/>
    <n v="22.900763358778626"/>
    <x v="10"/>
    <x v="3"/>
  </r>
  <r>
    <x v="84"/>
    <x v="198"/>
    <n v="24.427480916030536"/>
    <x v="10"/>
    <x v="3"/>
  </r>
  <r>
    <x v="84"/>
    <x v="199"/>
    <n v="29.007633587786259"/>
    <x v="10"/>
    <x v="3"/>
  </r>
  <r>
    <x v="84"/>
    <x v="200"/>
    <n v="7.6335877862595423"/>
    <x v="10"/>
    <x v="3"/>
  </r>
  <r>
    <x v="84"/>
    <x v="4"/>
    <n v="3.8167938931297711"/>
    <x v="10"/>
    <x v="3"/>
  </r>
  <r>
    <x v="85"/>
    <x v="201"/>
    <n v="67.555555555555571"/>
    <x v="10"/>
    <x v="3"/>
  </r>
  <r>
    <x v="86"/>
    <x v="195"/>
    <n v="3.8167938931297711"/>
    <x v="10"/>
    <x v="3"/>
  </r>
  <r>
    <x v="86"/>
    <x v="196"/>
    <n v="7.6335877862595423"/>
    <x v="10"/>
    <x v="3"/>
  </r>
  <r>
    <x v="86"/>
    <x v="197"/>
    <n v="22.137404580152673"/>
    <x v="10"/>
    <x v="3"/>
  </r>
  <r>
    <x v="86"/>
    <x v="198"/>
    <n v="23.664122137404579"/>
    <x v="10"/>
    <x v="3"/>
  </r>
  <r>
    <x v="86"/>
    <x v="199"/>
    <n v="22.900763358778626"/>
    <x v="10"/>
    <x v="3"/>
  </r>
  <r>
    <x v="86"/>
    <x v="200"/>
    <n v="6.8702290076335881"/>
    <x v="10"/>
    <x v="3"/>
  </r>
  <r>
    <x v="86"/>
    <x v="4"/>
    <n v="12.977099236641221"/>
    <x v="10"/>
    <x v="3"/>
  </r>
  <r>
    <x v="87"/>
    <x v="202"/>
    <n v="64.84210526315789"/>
    <x v="10"/>
    <x v="3"/>
  </r>
  <r>
    <x v="88"/>
    <x v="203"/>
    <n v="25.954198473282442"/>
    <x v="10"/>
    <x v="3"/>
  </r>
  <r>
    <x v="88"/>
    <x v="204"/>
    <n v="52.671755725190842"/>
    <x v="10"/>
    <x v="3"/>
  </r>
  <r>
    <x v="88"/>
    <x v="4"/>
    <n v="21.374045801526716"/>
    <x v="10"/>
    <x v="3"/>
  </r>
  <r>
    <x v="89"/>
    <x v="205"/>
    <n v="49.618320610687022"/>
    <x v="10"/>
    <x v="3"/>
  </r>
  <r>
    <x v="89"/>
    <x v="206"/>
    <n v="0"/>
    <x v="10"/>
    <x v="3"/>
  </r>
  <r>
    <x v="89"/>
    <x v="207"/>
    <n v="3.053435114503817"/>
    <x v="10"/>
    <x v="3"/>
  </r>
  <r>
    <x v="89"/>
    <x v="203"/>
    <n v="25.954198473282442"/>
    <x v="10"/>
    <x v="3"/>
  </r>
  <r>
    <x v="89"/>
    <x v="4"/>
    <n v="21.374045801526716"/>
    <x v="10"/>
    <x v="3"/>
  </r>
  <r>
    <x v="89"/>
    <x v="208"/>
    <n v="5.7321428571428568"/>
    <x v="10"/>
    <x v="3"/>
  </r>
  <r>
    <x v="89"/>
    <x v="209"/>
    <m/>
    <x v="10"/>
    <x v="3"/>
  </r>
  <r>
    <x v="89"/>
    <x v="210"/>
    <n v="14.333333333333334"/>
    <x v="10"/>
    <x v="3"/>
  </r>
  <r>
    <x v="82"/>
    <x v="188"/>
    <n v="72.268907563025209"/>
    <x v="11"/>
    <x v="3"/>
  </r>
  <r>
    <x v="82"/>
    <x v="189"/>
    <n v="15.126050420168067"/>
    <x v="11"/>
    <x v="3"/>
  </r>
  <r>
    <x v="82"/>
    <x v="190"/>
    <n v="0.84033613445378152"/>
    <x v="11"/>
    <x v="3"/>
  </r>
  <r>
    <x v="82"/>
    <x v="191"/>
    <n v="14.285714285714286"/>
    <x v="11"/>
    <x v="3"/>
  </r>
  <r>
    <x v="82"/>
    <x v="192"/>
    <n v="0"/>
    <x v="11"/>
    <x v="3"/>
  </r>
  <r>
    <x v="82"/>
    <x v="193"/>
    <n v="0.84033613445378152"/>
    <x v="11"/>
    <x v="3"/>
  </r>
  <r>
    <x v="83"/>
    <x v="4"/>
    <n v="2.5210084033613445"/>
    <x v="11"/>
    <x v="3"/>
  </r>
  <r>
    <x v="83"/>
    <x v="105"/>
    <n v="79.831932773109244"/>
    <x v="11"/>
    <x v="3"/>
  </r>
  <r>
    <x v="83"/>
    <x v="194"/>
    <n v="17.647058823529413"/>
    <x v="11"/>
    <x v="3"/>
  </r>
  <r>
    <x v="84"/>
    <x v="195"/>
    <n v="14.285714285714286"/>
    <x v="11"/>
    <x v="3"/>
  </r>
  <r>
    <x v="84"/>
    <x v="196"/>
    <n v="8.4033613445378155"/>
    <x v="11"/>
    <x v="3"/>
  </r>
  <r>
    <x v="84"/>
    <x v="197"/>
    <n v="18.487394957983192"/>
    <x v="11"/>
    <x v="3"/>
  </r>
  <r>
    <x v="84"/>
    <x v="198"/>
    <n v="17.647058823529413"/>
    <x v="11"/>
    <x v="3"/>
  </r>
  <r>
    <x v="84"/>
    <x v="199"/>
    <n v="31.932773109243698"/>
    <x v="11"/>
    <x v="3"/>
  </r>
  <r>
    <x v="84"/>
    <x v="200"/>
    <n v="8.4033613445378155"/>
    <x v="11"/>
    <x v="3"/>
  </r>
  <r>
    <x v="84"/>
    <x v="4"/>
    <n v="0.84033613445378152"/>
    <x v="11"/>
    <x v="3"/>
  </r>
  <r>
    <x v="85"/>
    <x v="201"/>
    <n v="63.279661016949142"/>
    <x v="11"/>
    <x v="3"/>
  </r>
  <r>
    <x v="86"/>
    <x v="195"/>
    <n v="13.445378151260504"/>
    <x v="11"/>
    <x v="3"/>
  </r>
  <r>
    <x v="86"/>
    <x v="196"/>
    <n v="8.4033613445378155"/>
    <x v="11"/>
    <x v="3"/>
  </r>
  <r>
    <x v="86"/>
    <x v="197"/>
    <n v="16.806722689075631"/>
    <x v="11"/>
    <x v="3"/>
  </r>
  <r>
    <x v="86"/>
    <x v="198"/>
    <n v="16.806722689075631"/>
    <x v="11"/>
    <x v="3"/>
  </r>
  <r>
    <x v="86"/>
    <x v="199"/>
    <n v="30.252100840336134"/>
    <x v="11"/>
    <x v="3"/>
  </r>
  <r>
    <x v="86"/>
    <x v="200"/>
    <n v="8.4033613445378155"/>
    <x v="11"/>
    <x v="3"/>
  </r>
  <r>
    <x v="86"/>
    <x v="4"/>
    <n v="5.882352941176471"/>
    <x v="11"/>
    <x v="3"/>
  </r>
  <r>
    <x v="87"/>
    <x v="202"/>
    <n v="64.035714285714263"/>
    <x v="11"/>
    <x v="3"/>
  </r>
  <r>
    <x v="88"/>
    <x v="203"/>
    <n v="57.142857142857146"/>
    <x v="11"/>
    <x v="3"/>
  </r>
  <r>
    <x v="88"/>
    <x v="204"/>
    <n v="26.050420168067227"/>
    <x v="11"/>
    <x v="3"/>
  </r>
  <r>
    <x v="88"/>
    <x v="4"/>
    <n v="16.806722689075631"/>
    <x v="11"/>
    <x v="3"/>
  </r>
  <r>
    <x v="89"/>
    <x v="205"/>
    <n v="23.529411764705884"/>
    <x v="11"/>
    <x v="3"/>
  </r>
  <r>
    <x v="89"/>
    <x v="206"/>
    <n v="0.84033613445378152"/>
    <x v="11"/>
    <x v="3"/>
  </r>
  <r>
    <x v="89"/>
    <x v="207"/>
    <n v="1.680672268907563"/>
    <x v="11"/>
    <x v="3"/>
  </r>
  <r>
    <x v="89"/>
    <x v="203"/>
    <n v="57.142857142857146"/>
    <x v="11"/>
    <x v="3"/>
  </r>
  <r>
    <x v="89"/>
    <x v="4"/>
    <n v="16.806722689075631"/>
    <x v="11"/>
    <x v="3"/>
  </r>
  <r>
    <x v="89"/>
    <x v="208"/>
    <n v="5.1071428571428559"/>
    <x v="11"/>
    <x v="3"/>
  </r>
  <r>
    <x v="89"/>
    <x v="209"/>
    <n v="7"/>
    <x v="11"/>
    <x v="3"/>
  </r>
  <r>
    <x v="89"/>
    <x v="210"/>
    <n v="91.5"/>
    <x v="11"/>
    <x v="3"/>
  </r>
  <r>
    <x v="82"/>
    <x v="188"/>
    <n v="60.606060606060609"/>
    <x v="12"/>
    <x v="3"/>
  </r>
  <r>
    <x v="82"/>
    <x v="189"/>
    <n v="13.131313131313131"/>
    <x v="12"/>
    <x v="3"/>
  </r>
  <r>
    <x v="82"/>
    <x v="190"/>
    <n v="6.0606060606060606"/>
    <x v="12"/>
    <x v="3"/>
  </r>
  <r>
    <x v="82"/>
    <x v="191"/>
    <n v="19.19191919191919"/>
    <x v="12"/>
    <x v="3"/>
  </r>
  <r>
    <x v="82"/>
    <x v="192"/>
    <n v="0"/>
    <x v="12"/>
    <x v="3"/>
  </r>
  <r>
    <x v="82"/>
    <x v="193"/>
    <n v="4.0404040404040407"/>
    <x v="12"/>
    <x v="3"/>
  </r>
  <r>
    <x v="83"/>
    <x v="4"/>
    <n v="5.0505050505050502"/>
    <x v="12"/>
    <x v="3"/>
  </r>
  <r>
    <x v="83"/>
    <x v="105"/>
    <n v="47.474747474747474"/>
    <x v="12"/>
    <x v="3"/>
  </r>
  <r>
    <x v="83"/>
    <x v="194"/>
    <n v="47.474747474747474"/>
    <x v="12"/>
    <x v="3"/>
  </r>
  <r>
    <x v="84"/>
    <x v="195"/>
    <n v="17.171717171717173"/>
    <x v="12"/>
    <x v="3"/>
  </r>
  <r>
    <x v="84"/>
    <x v="196"/>
    <n v="9.0909090909090917"/>
    <x v="12"/>
    <x v="3"/>
  </r>
  <r>
    <x v="84"/>
    <x v="197"/>
    <n v="26.262626262626263"/>
    <x v="12"/>
    <x v="3"/>
  </r>
  <r>
    <x v="84"/>
    <x v="198"/>
    <n v="29.292929292929294"/>
    <x v="12"/>
    <x v="3"/>
  </r>
  <r>
    <x v="84"/>
    <x v="199"/>
    <n v="12.121212121212121"/>
    <x v="12"/>
    <x v="3"/>
  </r>
  <r>
    <x v="84"/>
    <x v="200"/>
    <n v="4.0404040404040407"/>
    <x v="12"/>
    <x v="3"/>
  </r>
  <r>
    <x v="84"/>
    <x v="4"/>
    <n v="2.0202020202020203"/>
    <x v="12"/>
    <x v="3"/>
  </r>
  <r>
    <x v="85"/>
    <x v="201"/>
    <n v="45.824742268041241"/>
    <x v="12"/>
    <x v="3"/>
  </r>
  <r>
    <x v="86"/>
    <x v="195"/>
    <n v="16.161616161616163"/>
    <x v="12"/>
    <x v="3"/>
  </r>
  <r>
    <x v="86"/>
    <x v="196"/>
    <n v="7.0707070707070709"/>
    <x v="12"/>
    <x v="3"/>
  </r>
  <r>
    <x v="86"/>
    <x v="197"/>
    <n v="23.232323232323232"/>
    <x v="12"/>
    <x v="3"/>
  </r>
  <r>
    <x v="86"/>
    <x v="198"/>
    <n v="25.252525252525253"/>
    <x v="12"/>
    <x v="3"/>
  </r>
  <r>
    <x v="86"/>
    <x v="199"/>
    <n v="12.121212121212121"/>
    <x v="12"/>
    <x v="3"/>
  </r>
  <r>
    <x v="86"/>
    <x v="200"/>
    <n v="3.0303030303030303"/>
    <x v="12"/>
    <x v="3"/>
  </r>
  <r>
    <x v="86"/>
    <x v="4"/>
    <n v="13.131313131313131"/>
    <x v="12"/>
    <x v="3"/>
  </r>
  <r>
    <x v="87"/>
    <x v="202"/>
    <n v="45.883720930232577"/>
    <x v="12"/>
    <x v="3"/>
  </r>
  <r>
    <x v="88"/>
    <x v="203"/>
    <n v="41.414141414141412"/>
    <x v="12"/>
    <x v="3"/>
  </r>
  <r>
    <x v="88"/>
    <x v="204"/>
    <n v="39.393939393939391"/>
    <x v="12"/>
    <x v="3"/>
  </r>
  <r>
    <x v="88"/>
    <x v="4"/>
    <n v="19.19191919191919"/>
    <x v="12"/>
    <x v="3"/>
  </r>
  <r>
    <x v="89"/>
    <x v="205"/>
    <n v="37.373737373737377"/>
    <x v="12"/>
    <x v="3"/>
  </r>
  <r>
    <x v="89"/>
    <x v="206"/>
    <n v="2.0202020202020203"/>
    <x v="12"/>
    <x v="3"/>
  </r>
  <r>
    <x v="89"/>
    <x v="207"/>
    <n v="0"/>
    <x v="12"/>
    <x v="3"/>
  </r>
  <r>
    <x v="89"/>
    <x v="203"/>
    <n v="41.414141414141412"/>
    <x v="12"/>
    <x v="3"/>
  </r>
  <r>
    <x v="89"/>
    <x v="4"/>
    <n v="19.19191919191919"/>
    <x v="12"/>
    <x v="3"/>
  </r>
  <r>
    <x v="89"/>
    <x v="208"/>
    <n v="5.2"/>
    <x v="12"/>
    <x v="3"/>
  </r>
  <r>
    <x v="89"/>
    <x v="209"/>
    <n v="7.5"/>
    <x v="12"/>
    <x v="3"/>
  </r>
  <r>
    <x v="89"/>
    <x v="210"/>
    <m/>
    <x v="12"/>
    <x v="3"/>
  </r>
  <r>
    <x v="82"/>
    <x v="188"/>
    <n v="69.565217391304344"/>
    <x v="13"/>
    <x v="3"/>
  </r>
  <r>
    <x v="82"/>
    <x v="189"/>
    <n v="14.492753623188406"/>
    <x v="13"/>
    <x v="3"/>
  </r>
  <r>
    <x v="82"/>
    <x v="190"/>
    <n v="2.8985507246376812"/>
    <x v="13"/>
    <x v="3"/>
  </r>
  <r>
    <x v="82"/>
    <x v="191"/>
    <n v="13.043478260869565"/>
    <x v="13"/>
    <x v="3"/>
  </r>
  <r>
    <x v="82"/>
    <x v="192"/>
    <n v="0"/>
    <x v="13"/>
    <x v="3"/>
  </r>
  <r>
    <x v="82"/>
    <x v="193"/>
    <n v="0"/>
    <x v="13"/>
    <x v="3"/>
  </r>
  <r>
    <x v="83"/>
    <x v="4"/>
    <n v="0"/>
    <x v="13"/>
    <x v="3"/>
  </r>
  <r>
    <x v="83"/>
    <x v="105"/>
    <n v="81.159420289855078"/>
    <x v="13"/>
    <x v="3"/>
  </r>
  <r>
    <x v="83"/>
    <x v="194"/>
    <n v="18.840579710144926"/>
    <x v="13"/>
    <x v="3"/>
  </r>
  <r>
    <x v="84"/>
    <x v="195"/>
    <n v="0"/>
    <x v="13"/>
    <x v="3"/>
  </r>
  <r>
    <x v="84"/>
    <x v="196"/>
    <n v="13.043478260869565"/>
    <x v="13"/>
    <x v="3"/>
  </r>
  <r>
    <x v="84"/>
    <x v="197"/>
    <n v="28.985507246376812"/>
    <x v="13"/>
    <x v="3"/>
  </r>
  <r>
    <x v="84"/>
    <x v="198"/>
    <n v="23.188405797101449"/>
    <x v="13"/>
    <x v="3"/>
  </r>
  <r>
    <x v="84"/>
    <x v="199"/>
    <n v="13.043478260869565"/>
    <x v="13"/>
    <x v="3"/>
  </r>
  <r>
    <x v="84"/>
    <x v="200"/>
    <n v="18.840579710144926"/>
    <x v="13"/>
    <x v="3"/>
  </r>
  <r>
    <x v="84"/>
    <x v="4"/>
    <n v="2.8985507246376812"/>
    <x v="13"/>
    <x v="3"/>
  </r>
  <r>
    <x v="85"/>
    <x v="201"/>
    <n v="66.835820895522346"/>
    <x v="13"/>
    <x v="3"/>
  </r>
  <r>
    <x v="86"/>
    <x v="195"/>
    <n v="0"/>
    <x v="13"/>
    <x v="3"/>
  </r>
  <r>
    <x v="86"/>
    <x v="196"/>
    <n v="13.043478260869565"/>
    <x v="13"/>
    <x v="3"/>
  </r>
  <r>
    <x v="86"/>
    <x v="197"/>
    <n v="27.536231884057973"/>
    <x v="13"/>
    <x v="3"/>
  </r>
  <r>
    <x v="86"/>
    <x v="198"/>
    <n v="20.289855072463769"/>
    <x v="13"/>
    <x v="3"/>
  </r>
  <r>
    <x v="86"/>
    <x v="199"/>
    <n v="13.043478260869565"/>
    <x v="13"/>
    <x v="3"/>
  </r>
  <r>
    <x v="86"/>
    <x v="200"/>
    <n v="14.492753623188406"/>
    <x v="13"/>
    <x v="3"/>
  </r>
  <r>
    <x v="86"/>
    <x v="4"/>
    <n v="11.594202898550725"/>
    <x v="13"/>
    <x v="3"/>
  </r>
  <r>
    <x v="87"/>
    <x v="202"/>
    <n v="62.590163934426236"/>
    <x v="13"/>
    <x v="3"/>
  </r>
  <r>
    <x v="88"/>
    <x v="203"/>
    <n v="36.231884057971016"/>
    <x v="13"/>
    <x v="3"/>
  </r>
  <r>
    <x v="88"/>
    <x v="204"/>
    <n v="50.724637681159422"/>
    <x v="13"/>
    <x v="3"/>
  </r>
  <r>
    <x v="88"/>
    <x v="4"/>
    <n v="13.043478260869565"/>
    <x v="13"/>
    <x v="3"/>
  </r>
  <r>
    <x v="89"/>
    <x v="205"/>
    <n v="47.826086956521742"/>
    <x v="13"/>
    <x v="3"/>
  </r>
  <r>
    <x v="89"/>
    <x v="206"/>
    <n v="1.4492753623188406"/>
    <x v="13"/>
    <x v="3"/>
  </r>
  <r>
    <x v="89"/>
    <x v="207"/>
    <n v="1.4492753623188406"/>
    <x v="13"/>
    <x v="3"/>
  </r>
  <r>
    <x v="89"/>
    <x v="203"/>
    <n v="36.231884057971016"/>
    <x v="13"/>
    <x v="3"/>
  </r>
  <r>
    <x v="89"/>
    <x v="4"/>
    <n v="13.043478260869565"/>
    <x v="13"/>
    <x v="3"/>
  </r>
  <r>
    <x v="89"/>
    <x v="208"/>
    <n v="7.15625"/>
    <x v="13"/>
    <x v="3"/>
  </r>
  <r>
    <x v="89"/>
    <x v="209"/>
    <n v="5"/>
    <x v="13"/>
    <x v="3"/>
  </r>
  <r>
    <x v="89"/>
    <x v="210"/>
    <n v="17"/>
    <x v="13"/>
    <x v="3"/>
  </r>
  <r>
    <x v="82"/>
    <x v="188"/>
    <n v="12.64367816091954"/>
    <x v="14"/>
    <x v="3"/>
  </r>
  <r>
    <x v="82"/>
    <x v="189"/>
    <n v="18.390804597701148"/>
    <x v="14"/>
    <x v="3"/>
  </r>
  <r>
    <x v="82"/>
    <x v="190"/>
    <n v="11.494252873563218"/>
    <x v="14"/>
    <x v="3"/>
  </r>
  <r>
    <x v="82"/>
    <x v="191"/>
    <n v="55.172413793103445"/>
    <x v="14"/>
    <x v="3"/>
  </r>
  <r>
    <x v="82"/>
    <x v="192"/>
    <n v="1.1494252873563218"/>
    <x v="14"/>
    <x v="3"/>
  </r>
  <r>
    <x v="82"/>
    <x v="193"/>
    <n v="3.4482758620689653"/>
    <x v="14"/>
    <x v="3"/>
  </r>
  <r>
    <x v="83"/>
    <x v="4"/>
    <n v="1.1494252873563218"/>
    <x v="14"/>
    <x v="3"/>
  </r>
  <r>
    <x v="83"/>
    <x v="105"/>
    <n v="97.701149425287355"/>
    <x v="14"/>
    <x v="3"/>
  </r>
  <r>
    <x v="83"/>
    <x v="194"/>
    <n v="1.1494252873563218"/>
    <x v="14"/>
    <x v="3"/>
  </r>
  <r>
    <x v="84"/>
    <x v="195"/>
    <n v="12.64367816091954"/>
    <x v="14"/>
    <x v="3"/>
  </r>
  <r>
    <x v="84"/>
    <x v="196"/>
    <n v="5.7471264367816088"/>
    <x v="14"/>
    <x v="3"/>
  </r>
  <r>
    <x v="84"/>
    <x v="197"/>
    <n v="27.586206896551722"/>
    <x v="14"/>
    <x v="3"/>
  </r>
  <r>
    <x v="84"/>
    <x v="198"/>
    <n v="26.436781609195403"/>
    <x v="14"/>
    <x v="3"/>
  </r>
  <r>
    <x v="84"/>
    <x v="199"/>
    <n v="18.390804597701148"/>
    <x v="14"/>
    <x v="3"/>
  </r>
  <r>
    <x v="84"/>
    <x v="200"/>
    <n v="8.0459770114942533"/>
    <x v="14"/>
    <x v="3"/>
  </r>
  <r>
    <x v="84"/>
    <x v="4"/>
    <n v="1.1494252873563218"/>
    <x v="14"/>
    <x v="3"/>
  </r>
  <r>
    <x v="85"/>
    <x v="201"/>
    <n v="53.395348837209319"/>
    <x v="14"/>
    <x v="3"/>
  </r>
  <r>
    <x v="86"/>
    <x v="195"/>
    <n v="12.64367816091954"/>
    <x v="14"/>
    <x v="3"/>
  </r>
  <r>
    <x v="86"/>
    <x v="196"/>
    <n v="5.7471264367816088"/>
    <x v="14"/>
    <x v="3"/>
  </r>
  <r>
    <x v="86"/>
    <x v="197"/>
    <n v="22.988505747126435"/>
    <x v="14"/>
    <x v="3"/>
  </r>
  <r>
    <x v="86"/>
    <x v="198"/>
    <n v="21.839080459770116"/>
    <x v="14"/>
    <x v="3"/>
  </r>
  <r>
    <x v="86"/>
    <x v="199"/>
    <n v="13.793103448275861"/>
    <x v="14"/>
    <x v="3"/>
  </r>
  <r>
    <x v="86"/>
    <x v="200"/>
    <n v="6.8965517241379306"/>
    <x v="14"/>
    <x v="3"/>
  </r>
  <r>
    <x v="86"/>
    <x v="4"/>
    <n v="16.091954022988507"/>
    <x v="14"/>
    <x v="3"/>
  </r>
  <r>
    <x v="87"/>
    <x v="202"/>
    <n v="50.671232876712345"/>
    <x v="14"/>
    <x v="3"/>
  </r>
  <r>
    <x v="88"/>
    <x v="203"/>
    <n v="60.919540229885058"/>
    <x v="14"/>
    <x v="3"/>
  </r>
  <r>
    <x v="88"/>
    <x v="204"/>
    <n v="27.586206896551722"/>
    <x v="14"/>
    <x v="3"/>
  </r>
  <r>
    <x v="88"/>
    <x v="4"/>
    <n v="11.494252873563218"/>
    <x v="14"/>
    <x v="3"/>
  </r>
  <r>
    <x v="89"/>
    <x v="205"/>
    <n v="21.839080459770116"/>
    <x v="14"/>
    <x v="3"/>
  </r>
  <r>
    <x v="89"/>
    <x v="206"/>
    <n v="4.5977011494252871"/>
    <x v="14"/>
    <x v="3"/>
  </r>
  <r>
    <x v="89"/>
    <x v="207"/>
    <n v="1.1494252873563218"/>
    <x v="14"/>
    <x v="3"/>
  </r>
  <r>
    <x v="89"/>
    <x v="203"/>
    <n v="60.919540229885058"/>
    <x v="14"/>
    <x v="3"/>
  </r>
  <r>
    <x v="89"/>
    <x v="4"/>
    <n v="11.494252873563218"/>
    <x v="14"/>
    <x v="3"/>
  </r>
  <r>
    <x v="89"/>
    <x v="208"/>
    <n v="6.5263157894736832"/>
    <x v="14"/>
    <x v="3"/>
  </r>
  <r>
    <x v="89"/>
    <x v="209"/>
    <n v="5"/>
    <x v="14"/>
    <x v="3"/>
  </r>
  <r>
    <x v="89"/>
    <x v="210"/>
    <m/>
    <x v="14"/>
    <x v="3"/>
  </r>
  <r>
    <x v="82"/>
    <x v="188"/>
    <n v="57.142857142857146"/>
    <x v="15"/>
    <x v="3"/>
  </r>
  <r>
    <x v="82"/>
    <x v="189"/>
    <n v="18.681318681318682"/>
    <x v="15"/>
    <x v="3"/>
  </r>
  <r>
    <x v="82"/>
    <x v="190"/>
    <n v="9.8901098901098905"/>
    <x v="15"/>
    <x v="3"/>
  </r>
  <r>
    <x v="82"/>
    <x v="191"/>
    <n v="25.274725274725274"/>
    <x v="15"/>
    <x v="3"/>
  </r>
  <r>
    <x v="82"/>
    <x v="192"/>
    <n v="1.098901098901099"/>
    <x v="15"/>
    <x v="3"/>
  </r>
  <r>
    <x v="82"/>
    <x v="193"/>
    <n v="3.2967032967032965"/>
    <x v="15"/>
    <x v="3"/>
  </r>
  <r>
    <x v="83"/>
    <x v="4"/>
    <n v="6.5934065934065931"/>
    <x v="15"/>
    <x v="3"/>
  </r>
  <r>
    <x v="83"/>
    <x v="105"/>
    <n v="74.72527472527473"/>
    <x v="15"/>
    <x v="3"/>
  </r>
  <r>
    <x v="83"/>
    <x v="194"/>
    <n v="18.681318681318682"/>
    <x v="15"/>
    <x v="3"/>
  </r>
  <r>
    <x v="84"/>
    <x v="195"/>
    <n v="4.395604395604396"/>
    <x v="15"/>
    <x v="3"/>
  </r>
  <r>
    <x v="84"/>
    <x v="196"/>
    <n v="20.87912087912088"/>
    <x v="15"/>
    <x v="3"/>
  </r>
  <r>
    <x v="84"/>
    <x v="197"/>
    <n v="37.362637362637365"/>
    <x v="15"/>
    <x v="3"/>
  </r>
  <r>
    <x v="84"/>
    <x v="198"/>
    <n v="29.670329670329672"/>
    <x v="15"/>
    <x v="3"/>
  </r>
  <r>
    <x v="84"/>
    <x v="199"/>
    <n v="4.395604395604396"/>
    <x v="15"/>
    <x v="3"/>
  </r>
  <r>
    <x v="84"/>
    <x v="200"/>
    <n v="0"/>
    <x v="15"/>
    <x v="3"/>
  </r>
  <r>
    <x v="84"/>
    <x v="4"/>
    <n v="3.2967032967032965"/>
    <x v="15"/>
    <x v="3"/>
  </r>
  <r>
    <x v="85"/>
    <x v="201"/>
    <n v="32.852272727272734"/>
    <x v="15"/>
    <x v="3"/>
  </r>
  <r>
    <x v="86"/>
    <x v="195"/>
    <n v="2.197802197802198"/>
    <x v="15"/>
    <x v="3"/>
  </r>
  <r>
    <x v="86"/>
    <x v="196"/>
    <n v="17.582417582417584"/>
    <x v="15"/>
    <x v="3"/>
  </r>
  <r>
    <x v="86"/>
    <x v="197"/>
    <n v="37.362637362637365"/>
    <x v="15"/>
    <x v="3"/>
  </r>
  <r>
    <x v="86"/>
    <x v="198"/>
    <n v="34.065934065934066"/>
    <x v="15"/>
    <x v="3"/>
  </r>
  <r>
    <x v="86"/>
    <x v="199"/>
    <n v="1.098901098901099"/>
    <x v="15"/>
    <x v="3"/>
  </r>
  <r>
    <x v="86"/>
    <x v="200"/>
    <n v="1.098901098901099"/>
    <x v="15"/>
    <x v="3"/>
  </r>
  <r>
    <x v="86"/>
    <x v="4"/>
    <n v="6.5934065934065931"/>
    <x v="15"/>
    <x v="3"/>
  </r>
  <r>
    <x v="87"/>
    <x v="202"/>
    <n v="34"/>
    <x v="15"/>
    <x v="3"/>
  </r>
  <r>
    <x v="88"/>
    <x v="203"/>
    <n v="50.549450549450547"/>
    <x v="15"/>
    <x v="3"/>
  </r>
  <r>
    <x v="88"/>
    <x v="204"/>
    <n v="41.758241758241759"/>
    <x v="15"/>
    <x v="3"/>
  </r>
  <r>
    <x v="88"/>
    <x v="4"/>
    <n v="7.6923076923076925"/>
    <x v="15"/>
    <x v="3"/>
  </r>
  <r>
    <x v="89"/>
    <x v="205"/>
    <n v="40.659340659340657"/>
    <x v="15"/>
    <x v="3"/>
  </r>
  <r>
    <x v="89"/>
    <x v="206"/>
    <n v="1.098901098901099"/>
    <x v="15"/>
    <x v="3"/>
  </r>
  <r>
    <x v="89"/>
    <x v="207"/>
    <n v="0"/>
    <x v="15"/>
    <x v="3"/>
  </r>
  <r>
    <x v="89"/>
    <x v="203"/>
    <n v="50.549450549450547"/>
    <x v="15"/>
    <x v="3"/>
  </r>
  <r>
    <x v="89"/>
    <x v="4"/>
    <n v="7.6923076923076925"/>
    <x v="15"/>
    <x v="3"/>
  </r>
  <r>
    <x v="89"/>
    <x v="208"/>
    <n v="6.628571428571429"/>
    <x v="15"/>
    <x v="3"/>
  </r>
  <r>
    <x v="89"/>
    <x v="209"/>
    <n v="1"/>
    <x v="15"/>
    <x v="3"/>
  </r>
  <r>
    <x v="89"/>
    <x v="210"/>
    <m/>
    <x v="15"/>
    <x v="3"/>
  </r>
  <r>
    <x v="82"/>
    <x v="188"/>
    <n v="53.804347826086953"/>
    <x v="16"/>
    <x v="3"/>
  </r>
  <r>
    <x v="82"/>
    <x v="189"/>
    <n v="20.108695652173914"/>
    <x v="16"/>
    <x v="3"/>
  </r>
  <r>
    <x v="82"/>
    <x v="190"/>
    <n v="5.9782608695652177"/>
    <x v="16"/>
    <x v="3"/>
  </r>
  <r>
    <x v="82"/>
    <x v="191"/>
    <n v="19.565217391304348"/>
    <x v="16"/>
    <x v="3"/>
  </r>
  <r>
    <x v="82"/>
    <x v="192"/>
    <n v="1.0869565217391304"/>
    <x v="16"/>
    <x v="3"/>
  </r>
  <r>
    <x v="82"/>
    <x v="193"/>
    <n v="4.8913043478260869"/>
    <x v="16"/>
    <x v="3"/>
  </r>
  <r>
    <x v="83"/>
    <x v="4"/>
    <n v="3.8043478260869565"/>
    <x v="16"/>
    <x v="3"/>
  </r>
  <r>
    <x v="83"/>
    <x v="105"/>
    <n v="51.086956521739133"/>
    <x v="16"/>
    <x v="3"/>
  </r>
  <r>
    <x v="83"/>
    <x v="194"/>
    <n v="45.108695652173914"/>
    <x v="16"/>
    <x v="3"/>
  </r>
  <r>
    <x v="84"/>
    <x v="195"/>
    <n v="13.043478260869565"/>
    <x v="16"/>
    <x v="3"/>
  </r>
  <r>
    <x v="84"/>
    <x v="196"/>
    <n v="19.021739130434781"/>
    <x v="16"/>
    <x v="3"/>
  </r>
  <r>
    <x v="84"/>
    <x v="197"/>
    <n v="21.739130434782609"/>
    <x v="16"/>
    <x v="3"/>
  </r>
  <r>
    <x v="84"/>
    <x v="198"/>
    <n v="16.847826086956523"/>
    <x v="16"/>
    <x v="3"/>
  </r>
  <r>
    <x v="84"/>
    <x v="199"/>
    <n v="16.847826086956523"/>
    <x v="16"/>
    <x v="3"/>
  </r>
  <r>
    <x v="84"/>
    <x v="200"/>
    <n v="6.5217391304347823"/>
    <x v="16"/>
    <x v="3"/>
  </r>
  <r>
    <x v="84"/>
    <x v="4"/>
    <n v="5.9782608695652177"/>
    <x v="16"/>
    <x v="3"/>
  </r>
  <r>
    <x v="85"/>
    <x v="201"/>
    <n v="50.104046242774544"/>
    <x v="16"/>
    <x v="3"/>
  </r>
  <r>
    <x v="86"/>
    <x v="195"/>
    <n v="13.043478260869565"/>
    <x v="16"/>
    <x v="3"/>
  </r>
  <r>
    <x v="86"/>
    <x v="196"/>
    <n v="19.565217391304348"/>
    <x v="16"/>
    <x v="3"/>
  </r>
  <r>
    <x v="86"/>
    <x v="197"/>
    <n v="18.478260869565219"/>
    <x v="16"/>
    <x v="3"/>
  </r>
  <r>
    <x v="86"/>
    <x v="198"/>
    <n v="14.673913043478262"/>
    <x v="16"/>
    <x v="3"/>
  </r>
  <r>
    <x v="86"/>
    <x v="199"/>
    <n v="15.217391304347826"/>
    <x v="16"/>
    <x v="3"/>
  </r>
  <r>
    <x v="86"/>
    <x v="200"/>
    <n v="7.0652173913043477"/>
    <x v="16"/>
    <x v="3"/>
  </r>
  <r>
    <x v="86"/>
    <x v="4"/>
    <n v="11.956521739130435"/>
    <x v="16"/>
    <x v="3"/>
  </r>
  <r>
    <x v="87"/>
    <x v="202"/>
    <n v="52.969135802469133"/>
    <x v="16"/>
    <x v="3"/>
  </r>
  <r>
    <x v="88"/>
    <x v="203"/>
    <n v="45.652173913043477"/>
    <x v="16"/>
    <x v="3"/>
  </r>
  <r>
    <x v="88"/>
    <x v="204"/>
    <n v="46.739130434782609"/>
    <x v="16"/>
    <x v="3"/>
  </r>
  <r>
    <x v="88"/>
    <x v="4"/>
    <n v="7.6086956521739131"/>
    <x v="16"/>
    <x v="3"/>
  </r>
  <r>
    <x v="89"/>
    <x v="205"/>
    <n v="44.021739130434781"/>
    <x v="16"/>
    <x v="3"/>
  </r>
  <r>
    <x v="89"/>
    <x v="206"/>
    <n v="2.7173913043478262"/>
    <x v="16"/>
    <x v="3"/>
  </r>
  <r>
    <x v="89"/>
    <x v="207"/>
    <n v="0"/>
    <x v="16"/>
    <x v="3"/>
  </r>
  <r>
    <x v="89"/>
    <x v="203"/>
    <n v="45.652173913043477"/>
    <x v="16"/>
    <x v="3"/>
  </r>
  <r>
    <x v="89"/>
    <x v="4"/>
    <n v="7.6086956521739131"/>
    <x v="16"/>
    <x v="3"/>
  </r>
  <r>
    <x v="89"/>
    <x v="208"/>
    <n v="4.9220779220779232"/>
    <x v="16"/>
    <x v="3"/>
  </r>
  <r>
    <x v="89"/>
    <x v="209"/>
    <n v="5.6"/>
    <x v="16"/>
    <x v="3"/>
  </r>
  <r>
    <x v="89"/>
    <x v="210"/>
    <m/>
    <x v="16"/>
    <x v="3"/>
  </r>
  <r>
    <x v="90"/>
    <x v="211"/>
    <n v="27.856083086053413"/>
    <x v="0"/>
    <x v="2"/>
  </r>
  <r>
    <x v="90"/>
    <x v="212"/>
    <n v="69.306379821958458"/>
    <x v="0"/>
    <x v="2"/>
  </r>
  <r>
    <x v="90"/>
    <x v="4"/>
    <n v="2.8375370919881306"/>
    <x v="0"/>
    <x v="2"/>
  </r>
  <r>
    <x v="91"/>
    <x v="213"/>
    <n v="23.275222551928785"/>
    <x v="0"/>
    <x v="2"/>
  </r>
  <r>
    <x v="91"/>
    <x v="214"/>
    <n v="7.5111275964391693"/>
    <x v="0"/>
    <x v="2"/>
  </r>
  <r>
    <x v="91"/>
    <x v="215"/>
    <n v="21.977002967359052"/>
    <x v="0"/>
    <x v="2"/>
  </r>
  <r>
    <x v="91"/>
    <x v="216"/>
    <n v="3.2455489614243325"/>
    <x v="0"/>
    <x v="2"/>
  </r>
  <r>
    <x v="91"/>
    <x v="217"/>
    <n v="8.3271513353115729"/>
    <x v="0"/>
    <x v="2"/>
  </r>
  <r>
    <x v="91"/>
    <x v="218"/>
    <n v="3.7277448071216619"/>
    <x v="0"/>
    <x v="2"/>
  </r>
  <r>
    <x v="91"/>
    <x v="219"/>
    <n v="1.2425816023738872"/>
    <x v="0"/>
    <x v="2"/>
  </r>
  <r>
    <x v="91"/>
    <x v="220"/>
    <n v="30.693620178041542"/>
    <x v="0"/>
    <x v="2"/>
  </r>
  <r>
    <x v="92"/>
    <x v="213"/>
    <n v="23.275222551928785"/>
    <x v="0"/>
    <x v="2"/>
  </r>
  <r>
    <x v="92"/>
    <x v="222"/>
    <n v="10.756676557863502"/>
    <x v="0"/>
    <x v="2"/>
  </r>
  <r>
    <x v="92"/>
    <x v="223"/>
    <n v="35.274480712166174"/>
    <x v="0"/>
    <x v="2"/>
  </r>
  <r>
    <x v="92"/>
    <x v="224"/>
    <n v="27.856083086053413"/>
    <x v="0"/>
    <x v="2"/>
  </r>
  <r>
    <x v="92"/>
    <x v="4"/>
    <n v="2.8375370919881306"/>
    <x v="0"/>
    <x v="2"/>
  </r>
  <r>
    <x v="93"/>
    <x v="225"/>
    <n v="16.699539776462853"/>
    <x v="0"/>
    <x v="2"/>
  </r>
  <r>
    <x v="93"/>
    <x v="226"/>
    <n v="83.300460223537144"/>
    <x v="0"/>
    <x v="2"/>
  </r>
  <r>
    <x v="94"/>
    <x v="225"/>
    <n v="37.001209189842804"/>
    <x v="0"/>
    <x v="2"/>
  </r>
  <r>
    <x v="94"/>
    <x v="226"/>
    <n v="62.998790810157196"/>
    <x v="0"/>
    <x v="2"/>
  </r>
  <r>
    <x v="95"/>
    <x v="225"/>
    <n v="28.741092636579573"/>
    <x v="0"/>
    <x v="2"/>
  </r>
  <r>
    <x v="95"/>
    <x v="226"/>
    <n v="71.258907363420434"/>
    <x v="0"/>
    <x v="2"/>
  </r>
  <r>
    <x v="96"/>
    <x v="225"/>
    <n v="59.137577002053391"/>
    <x v="0"/>
    <x v="2"/>
  </r>
  <r>
    <x v="96"/>
    <x v="226"/>
    <n v="40.862422997946609"/>
    <x v="0"/>
    <x v="2"/>
  </r>
  <r>
    <x v="97"/>
    <x v="225"/>
    <n v="30"/>
    <x v="0"/>
    <x v="2"/>
  </r>
  <r>
    <x v="97"/>
    <x v="226"/>
    <n v="70"/>
    <x v="0"/>
    <x v="2"/>
  </r>
  <r>
    <x v="98"/>
    <x v="227"/>
    <n v="32.700026759432703"/>
    <x v="0"/>
    <x v="2"/>
  </r>
  <r>
    <x v="98"/>
    <x v="228"/>
    <n v="67.299973240567297"/>
    <x v="0"/>
    <x v="2"/>
  </r>
  <r>
    <x v="99"/>
    <x v="227"/>
    <n v="3737"/>
    <x v="0"/>
    <x v="2"/>
  </r>
  <r>
    <x v="99"/>
    <x v="228"/>
    <n v="1222"/>
    <x v="0"/>
    <x v="2"/>
  </r>
  <r>
    <x v="90"/>
    <x v="211"/>
    <n v="36.444444444444443"/>
    <x v="1"/>
    <x v="2"/>
  </r>
  <r>
    <x v="90"/>
    <x v="212"/>
    <n v="59.644444444444446"/>
    <x v="1"/>
    <x v="2"/>
  </r>
  <r>
    <x v="90"/>
    <x v="4"/>
    <n v="3.911111111111111"/>
    <x v="1"/>
    <x v="2"/>
  </r>
  <r>
    <x v="91"/>
    <x v="213"/>
    <n v="24.444444444444443"/>
    <x v="1"/>
    <x v="2"/>
  </r>
  <r>
    <x v="91"/>
    <x v="214"/>
    <n v="3.8222222222222224"/>
    <x v="1"/>
    <x v="2"/>
  </r>
  <r>
    <x v="91"/>
    <x v="215"/>
    <n v="14.133333333333333"/>
    <x v="1"/>
    <x v="2"/>
  </r>
  <r>
    <x v="91"/>
    <x v="216"/>
    <n v="3.7333333333333334"/>
    <x v="1"/>
    <x v="2"/>
  </r>
  <r>
    <x v="91"/>
    <x v="217"/>
    <n v="7.1111111111111107"/>
    <x v="1"/>
    <x v="2"/>
  </r>
  <r>
    <x v="91"/>
    <x v="218"/>
    <n v="4.0888888888888886"/>
    <x v="1"/>
    <x v="2"/>
  </r>
  <r>
    <x v="91"/>
    <x v="219"/>
    <n v="2.3111111111111109"/>
    <x v="1"/>
    <x v="2"/>
  </r>
  <r>
    <x v="91"/>
    <x v="220"/>
    <n v="40.355555555555554"/>
    <x v="1"/>
    <x v="2"/>
  </r>
  <r>
    <x v="92"/>
    <x v="213"/>
    <n v="24.444444444444443"/>
    <x v="1"/>
    <x v="2"/>
  </r>
  <r>
    <x v="92"/>
    <x v="222"/>
    <n v="7.5555555555555554"/>
    <x v="1"/>
    <x v="2"/>
  </r>
  <r>
    <x v="92"/>
    <x v="223"/>
    <n v="27.644444444444446"/>
    <x v="1"/>
    <x v="2"/>
  </r>
  <r>
    <x v="92"/>
    <x v="224"/>
    <n v="36.444444444444443"/>
    <x v="1"/>
    <x v="2"/>
  </r>
  <r>
    <x v="92"/>
    <x v="4"/>
    <n v="3.911111111111111"/>
    <x v="1"/>
    <x v="2"/>
  </r>
  <r>
    <x v="93"/>
    <x v="225"/>
    <n v="12.903225806451612"/>
    <x v="1"/>
    <x v="2"/>
  </r>
  <r>
    <x v="93"/>
    <x v="226"/>
    <n v="87.096774193548384"/>
    <x v="1"/>
    <x v="2"/>
  </r>
  <r>
    <x v="94"/>
    <x v="225"/>
    <n v="36.871508379888269"/>
    <x v="1"/>
    <x v="2"/>
  </r>
  <r>
    <x v="94"/>
    <x v="226"/>
    <n v="63.128491620111731"/>
    <x v="1"/>
    <x v="2"/>
  </r>
  <r>
    <x v="95"/>
    <x v="225"/>
    <n v="16.216216216216218"/>
    <x v="1"/>
    <x v="2"/>
  </r>
  <r>
    <x v="95"/>
    <x v="226"/>
    <n v="83.78378378378379"/>
    <x v="1"/>
    <x v="2"/>
  </r>
  <r>
    <x v="96"/>
    <x v="225"/>
    <n v="63.75"/>
    <x v="1"/>
    <x v="2"/>
  </r>
  <r>
    <x v="96"/>
    <x v="226"/>
    <n v="36.25"/>
    <x v="1"/>
    <x v="2"/>
  </r>
  <r>
    <x v="97"/>
    <x v="225"/>
    <n v="100"/>
    <x v="1"/>
    <x v="2"/>
  </r>
  <r>
    <x v="97"/>
    <x v="226"/>
    <n v="0"/>
    <x v="1"/>
    <x v="2"/>
  </r>
  <r>
    <x v="98"/>
    <x v="227"/>
    <n v="39.046199701937404"/>
    <x v="1"/>
    <x v="2"/>
  </r>
  <r>
    <x v="98"/>
    <x v="228"/>
    <n v="60.953800298062596"/>
    <x v="1"/>
    <x v="2"/>
  </r>
  <r>
    <x v="99"/>
    <x v="227"/>
    <n v="671"/>
    <x v="1"/>
    <x v="2"/>
  </r>
  <r>
    <x v="99"/>
    <x v="228"/>
    <n v="262"/>
    <x v="1"/>
    <x v="2"/>
  </r>
  <r>
    <x v="90"/>
    <x v="211"/>
    <n v="20.217391304347824"/>
    <x v="2"/>
    <x v="2"/>
  </r>
  <r>
    <x v="90"/>
    <x v="212"/>
    <n v="78.206521739130437"/>
    <x v="2"/>
    <x v="2"/>
  </r>
  <r>
    <x v="90"/>
    <x v="4"/>
    <n v="1.576086956521739"/>
    <x v="2"/>
    <x v="2"/>
  </r>
  <r>
    <x v="91"/>
    <x v="213"/>
    <n v="16.847826086956523"/>
    <x v="2"/>
    <x v="2"/>
  </r>
  <r>
    <x v="91"/>
    <x v="214"/>
    <n v="5.8152173913043477"/>
    <x v="2"/>
    <x v="2"/>
  </r>
  <r>
    <x v="91"/>
    <x v="215"/>
    <n v="36.413043478260867"/>
    <x v="2"/>
    <x v="2"/>
  </r>
  <r>
    <x v="91"/>
    <x v="216"/>
    <n v="1.7391304347826086"/>
    <x v="2"/>
    <x v="2"/>
  </r>
  <r>
    <x v="91"/>
    <x v="217"/>
    <n v="10.652173913043478"/>
    <x v="2"/>
    <x v="2"/>
  </r>
  <r>
    <x v="91"/>
    <x v="218"/>
    <n v="5.6521739130434785"/>
    <x v="2"/>
    <x v="2"/>
  </r>
  <r>
    <x v="91"/>
    <x v="219"/>
    <n v="1.0869565217391304"/>
    <x v="2"/>
    <x v="2"/>
  </r>
  <r>
    <x v="91"/>
    <x v="220"/>
    <n v="21.793478260869566"/>
    <x v="2"/>
    <x v="2"/>
  </r>
  <r>
    <x v="92"/>
    <x v="213"/>
    <n v="16.847826086956523"/>
    <x v="2"/>
    <x v="2"/>
  </r>
  <r>
    <x v="92"/>
    <x v="222"/>
    <n v="7.5543478260869561"/>
    <x v="2"/>
    <x v="2"/>
  </r>
  <r>
    <x v="92"/>
    <x v="223"/>
    <n v="53.804347826086953"/>
    <x v="2"/>
    <x v="2"/>
  </r>
  <r>
    <x v="92"/>
    <x v="224"/>
    <n v="20.217391304347824"/>
    <x v="2"/>
    <x v="2"/>
  </r>
  <r>
    <x v="92"/>
    <x v="4"/>
    <n v="1.576086956521739"/>
    <x v="2"/>
    <x v="2"/>
  </r>
  <r>
    <x v="93"/>
    <x v="225"/>
    <n v="11.931119311193111"/>
    <x v="2"/>
    <x v="2"/>
  </r>
  <r>
    <x v="93"/>
    <x v="226"/>
    <n v="88.068880688806885"/>
    <x v="2"/>
    <x v="2"/>
  </r>
  <r>
    <x v="94"/>
    <x v="225"/>
    <n v="32.169576059850371"/>
    <x v="2"/>
    <x v="2"/>
  </r>
  <r>
    <x v="94"/>
    <x v="226"/>
    <n v="67.830423940149629"/>
    <x v="2"/>
    <x v="2"/>
  </r>
  <r>
    <x v="95"/>
    <x v="225"/>
    <n v="10.810810810810811"/>
    <x v="2"/>
    <x v="2"/>
  </r>
  <r>
    <x v="95"/>
    <x v="226"/>
    <n v="89.189189189189193"/>
    <x v="2"/>
    <x v="2"/>
  </r>
  <r>
    <x v="96"/>
    <x v="225"/>
    <n v="48.201438848920866"/>
    <x v="2"/>
    <x v="2"/>
  </r>
  <r>
    <x v="96"/>
    <x v="226"/>
    <n v="51.798561151079134"/>
    <x v="2"/>
    <x v="2"/>
  </r>
  <r>
    <x v="97"/>
    <x v="225"/>
    <n v="20"/>
    <x v="2"/>
    <x v="2"/>
  </r>
  <r>
    <x v="97"/>
    <x v="226"/>
    <n v="80"/>
    <x v="2"/>
    <x v="2"/>
  </r>
  <r>
    <x v="98"/>
    <x v="227"/>
    <n v="18.763029881862405"/>
    <x v="2"/>
    <x v="2"/>
  </r>
  <r>
    <x v="98"/>
    <x v="228"/>
    <n v="81.236970118137592"/>
    <x v="2"/>
    <x v="2"/>
  </r>
  <r>
    <x v="99"/>
    <x v="227"/>
    <n v="1439"/>
    <x v="2"/>
    <x v="2"/>
  </r>
  <r>
    <x v="99"/>
    <x v="228"/>
    <n v="270"/>
    <x v="2"/>
    <x v="2"/>
  </r>
  <r>
    <x v="90"/>
    <x v="211"/>
    <n v="33.098591549295776"/>
    <x v="3"/>
    <x v="2"/>
  </r>
  <r>
    <x v="90"/>
    <x v="212"/>
    <n v="63.239436619718312"/>
    <x v="3"/>
    <x v="2"/>
  </r>
  <r>
    <x v="90"/>
    <x v="4"/>
    <n v="3.6619718309859155"/>
    <x v="3"/>
    <x v="2"/>
  </r>
  <r>
    <x v="91"/>
    <x v="213"/>
    <n v="34.507042253521128"/>
    <x v="3"/>
    <x v="2"/>
  </r>
  <r>
    <x v="91"/>
    <x v="214"/>
    <n v="12.95774647887324"/>
    <x v="3"/>
    <x v="2"/>
  </r>
  <r>
    <x v="91"/>
    <x v="215"/>
    <n v="5.6338028169014081"/>
    <x v="3"/>
    <x v="2"/>
  </r>
  <r>
    <x v="91"/>
    <x v="216"/>
    <n v="5.915492957746479"/>
    <x v="3"/>
    <x v="2"/>
  </r>
  <r>
    <x v="91"/>
    <x v="217"/>
    <n v="2.3943661971830985"/>
    <x v="3"/>
    <x v="2"/>
  </r>
  <r>
    <x v="91"/>
    <x v="218"/>
    <n v="1.6901408450704225"/>
    <x v="3"/>
    <x v="2"/>
  </r>
  <r>
    <x v="91"/>
    <x v="219"/>
    <n v="0.14084507042253522"/>
    <x v="3"/>
    <x v="2"/>
  </r>
  <r>
    <x v="91"/>
    <x v="220"/>
    <n v="36.760563380281688"/>
    <x v="3"/>
    <x v="2"/>
  </r>
  <r>
    <x v="92"/>
    <x v="213"/>
    <n v="34.507042253521128"/>
    <x v="3"/>
    <x v="2"/>
  </r>
  <r>
    <x v="92"/>
    <x v="222"/>
    <n v="18.87323943661972"/>
    <x v="3"/>
    <x v="2"/>
  </r>
  <r>
    <x v="92"/>
    <x v="223"/>
    <n v="9.8591549295774641"/>
    <x v="3"/>
    <x v="2"/>
  </r>
  <r>
    <x v="92"/>
    <x v="224"/>
    <n v="33.098591549295776"/>
    <x v="3"/>
    <x v="2"/>
  </r>
  <r>
    <x v="92"/>
    <x v="4"/>
    <n v="3.6619718309859155"/>
    <x v="3"/>
    <x v="2"/>
  </r>
  <r>
    <x v="93"/>
    <x v="225"/>
    <n v="58.426966292134829"/>
    <x v="3"/>
    <x v="2"/>
  </r>
  <r>
    <x v="93"/>
    <x v="226"/>
    <n v="41.573033707865171"/>
    <x v="3"/>
    <x v="2"/>
  </r>
  <r>
    <x v="94"/>
    <x v="225"/>
    <n v="68.085106382978722"/>
    <x v="3"/>
    <x v="2"/>
  </r>
  <r>
    <x v="94"/>
    <x v="226"/>
    <n v="31.914893617021278"/>
    <x v="3"/>
    <x v="2"/>
  </r>
  <r>
    <x v="95"/>
    <x v="225"/>
    <n v="70.103092783505161"/>
    <x v="3"/>
    <x v="2"/>
  </r>
  <r>
    <x v="95"/>
    <x v="226"/>
    <n v="29.896907216494846"/>
    <x v="3"/>
    <x v="2"/>
  </r>
  <r>
    <x v="96"/>
    <x v="225"/>
    <n v="79.710144927536234"/>
    <x v="3"/>
    <x v="2"/>
  </r>
  <r>
    <x v="96"/>
    <x v="226"/>
    <n v="20.289855072463769"/>
    <x v="3"/>
    <x v="2"/>
  </r>
  <r>
    <x v="97"/>
    <x v="225"/>
    <n v="0"/>
    <x v="3"/>
    <x v="2"/>
  </r>
  <r>
    <x v="97"/>
    <x v="226"/>
    <n v="100"/>
    <x v="3"/>
    <x v="2"/>
  </r>
  <r>
    <x v="98"/>
    <x v="227"/>
    <n v="47.216035634743875"/>
    <x v="3"/>
    <x v="2"/>
  </r>
  <r>
    <x v="98"/>
    <x v="228"/>
    <n v="52.783964365256125"/>
    <x v="3"/>
    <x v="2"/>
  </r>
  <r>
    <x v="99"/>
    <x v="227"/>
    <n v="449"/>
    <x v="3"/>
    <x v="2"/>
  </r>
  <r>
    <x v="99"/>
    <x v="228"/>
    <n v="212"/>
    <x v="3"/>
    <x v="2"/>
  </r>
  <r>
    <x v="90"/>
    <x v="211"/>
    <n v="20.434782608695652"/>
    <x v="4"/>
    <x v="2"/>
  </r>
  <r>
    <x v="90"/>
    <x v="212"/>
    <n v="77.536231884057969"/>
    <x v="4"/>
    <x v="2"/>
  </r>
  <r>
    <x v="90"/>
    <x v="4"/>
    <n v="2.0289855072463769"/>
    <x v="4"/>
    <x v="2"/>
  </r>
  <r>
    <x v="91"/>
    <x v="213"/>
    <n v="17.971014492753625"/>
    <x v="4"/>
    <x v="2"/>
  </r>
  <r>
    <x v="91"/>
    <x v="214"/>
    <n v="12.463768115942029"/>
    <x v="4"/>
    <x v="2"/>
  </r>
  <r>
    <x v="91"/>
    <x v="215"/>
    <n v="26.811594202898551"/>
    <x v="4"/>
    <x v="2"/>
  </r>
  <r>
    <x v="91"/>
    <x v="216"/>
    <n v="3.6231884057971016"/>
    <x v="4"/>
    <x v="2"/>
  </r>
  <r>
    <x v="91"/>
    <x v="217"/>
    <n v="14.492753623188406"/>
    <x v="4"/>
    <x v="2"/>
  </r>
  <r>
    <x v="91"/>
    <x v="218"/>
    <n v="1.4492753623188406"/>
    <x v="4"/>
    <x v="2"/>
  </r>
  <r>
    <x v="91"/>
    <x v="219"/>
    <n v="0.72463768115942029"/>
    <x v="4"/>
    <x v="2"/>
  </r>
  <r>
    <x v="91"/>
    <x v="220"/>
    <n v="22.463768115942027"/>
    <x v="4"/>
    <x v="2"/>
  </r>
  <r>
    <x v="92"/>
    <x v="213"/>
    <n v="17.971014492753625"/>
    <x v="4"/>
    <x v="2"/>
  </r>
  <r>
    <x v="92"/>
    <x v="222"/>
    <n v="16.086956521739129"/>
    <x v="4"/>
    <x v="2"/>
  </r>
  <r>
    <x v="92"/>
    <x v="223"/>
    <n v="43.478260869565219"/>
    <x v="4"/>
    <x v="2"/>
  </r>
  <r>
    <x v="92"/>
    <x v="224"/>
    <n v="20.434782608695652"/>
    <x v="4"/>
    <x v="2"/>
  </r>
  <r>
    <x v="92"/>
    <x v="4"/>
    <n v="2.0289855072463769"/>
    <x v="4"/>
    <x v="2"/>
  </r>
  <r>
    <x v="93"/>
    <x v="225"/>
    <n v="27.368421052631579"/>
    <x v="4"/>
    <x v="2"/>
  </r>
  <r>
    <x v="93"/>
    <x v="226"/>
    <n v="72.631578947368425"/>
    <x v="4"/>
    <x v="2"/>
  </r>
  <r>
    <x v="94"/>
    <x v="225"/>
    <n v="32.786885245901637"/>
    <x v="4"/>
    <x v="2"/>
  </r>
  <r>
    <x v="94"/>
    <x v="226"/>
    <n v="67.213114754098356"/>
    <x v="4"/>
    <x v="2"/>
  </r>
  <r>
    <x v="95"/>
    <x v="225"/>
    <n v="26.129032258064516"/>
    <x v="4"/>
    <x v="2"/>
  </r>
  <r>
    <x v="95"/>
    <x v="226"/>
    <n v="73.870967741935488"/>
    <x v="4"/>
    <x v="2"/>
  </r>
  <r>
    <x v="96"/>
    <x v="225"/>
    <n v="53.846153846153847"/>
    <x v="4"/>
    <x v="2"/>
  </r>
  <r>
    <x v="96"/>
    <x v="226"/>
    <n v="46.153846153846153"/>
    <x v="4"/>
    <x v="2"/>
  </r>
  <r>
    <x v="97"/>
    <x v="225"/>
    <n v="25"/>
    <x v="4"/>
    <x v="2"/>
  </r>
  <r>
    <x v="97"/>
    <x v="226"/>
    <n v="75"/>
    <x v="4"/>
    <x v="2"/>
  </r>
  <r>
    <x v="98"/>
    <x v="227"/>
    <n v="34.018691588785046"/>
    <x v="4"/>
    <x v="2"/>
  </r>
  <r>
    <x v="98"/>
    <x v="228"/>
    <n v="65.981308411214954"/>
    <x v="4"/>
    <x v="2"/>
  </r>
  <r>
    <x v="99"/>
    <x v="227"/>
    <n v="535"/>
    <x v="4"/>
    <x v="2"/>
  </r>
  <r>
    <x v="99"/>
    <x v="228"/>
    <n v="182"/>
    <x v="4"/>
    <x v="2"/>
  </r>
  <r>
    <x v="90"/>
    <x v="211"/>
    <n v="18.974358974358974"/>
    <x v="5"/>
    <x v="2"/>
  </r>
  <r>
    <x v="90"/>
    <x v="212"/>
    <n v="78.461538461538467"/>
    <x v="5"/>
    <x v="2"/>
  </r>
  <r>
    <x v="90"/>
    <x v="4"/>
    <n v="2.5641025641025643"/>
    <x v="5"/>
    <x v="2"/>
  </r>
  <r>
    <x v="91"/>
    <x v="213"/>
    <n v="20"/>
    <x v="5"/>
    <x v="2"/>
  </r>
  <r>
    <x v="91"/>
    <x v="214"/>
    <n v="8.7179487179487172"/>
    <x v="5"/>
    <x v="2"/>
  </r>
  <r>
    <x v="91"/>
    <x v="215"/>
    <n v="19.487179487179485"/>
    <x v="5"/>
    <x v="2"/>
  </r>
  <r>
    <x v="91"/>
    <x v="216"/>
    <n v="7.1794871794871797"/>
    <x v="5"/>
    <x v="2"/>
  </r>
  <r>
    <x v="91"/>
    <x v="217"/>
    <n v="22.051282051282051"/>
    <x v="5"/>
    <x v="2"/>
  </r>
  <r>
    <x v="91"/>
    <x v="218"/>
    <n v="0"/>
    <x v="5"/>
    <x v="2"/>
  </r>
  <r>
    <x v="91"/>
    <x v="219"/>
    <n v="1.0256410256410255"/>
    <x v="5"/>
    <x v="2"/>
  </r>
  <r>
    <x v="91"/>
    <x v="220"/>
    <n v="21.53846153846154"/>
    <x v="5"/>
    <x v="2"/>
  </r>
  <r>
    <x v="92"/>
    <x v="213"/>
    <n v="20"/>
    <x v="5"/>
    <x v="2"/>
  </r>
  <r>
    <x v="92"/>
    <x v="222"/>
    <n v="15.897435897435898"/>
    <x v="5"/>
    <x v="2"/>
  </r>
  <r>
    <x v="92"/>
    <x v="223"/>
    <n v="42.564102564102562"/>
    <x v="5"/>
    <x v="2"/>
  </r>
  <r>
    <x v="92"/>
    <x v="224"/>
    <n v="18.974358974358974"/>
    <x v="5"/>
    <x v="2"/>
  </r>
  <r>
    <x v="92"/>
    <x v="4"/>
    <n v="2.5641025641025643"/>
    <x v="5"/>
    <x v="2"/>
  </r>
  <r>
    <x v="93"/>
    <x v="225"/>
    <n v="37.5"/>
    <x v="5"/>
    <x v="2"/>
  </r>
  <r>
    <x v="93"/>
    <x v="226"/>
    <n v="62.5"/>
    <x v="5"/>
    <x v="2"/>
  </r>
  <r>
    <x v="94"/>
    <x v="225"/>
    <n v="50"/>
    <x v="5"/>
    <x v="2"/>
  </r>
  <r>
    <x v="94"/>
    <x v="226"/>
    <n v="50"/>
    <x v="5"/>
    <x v="2"/>
  </r>
  <r>
    <x v="95"/>
    <x v="225"/>
    <n v="23.404255319148938"/>
    <x v="5"/>
    <x v="2"/>
  </r>
  <r>
    <x v="95"/>
    <x v="226"/>
    <n v="76.59574468085107"/>
    <x v="5"/>
    <x v="2"/>
  </r>
  <r>
    <x v="96"/>
    <x v="225"/>
    <n v="75"/>
    <x v="5"/>
    <x v="2"/>
  </r>
  <r>
    <x v="96"/>
    <x v="226"/>
    <n v="25"/>
    <x v="5"/>
    <x v="2"/>
  </r>
  <r>
    <x v="97"/>
    <x v="225"/>
    <n v="33.333333333333336"/>
    <x v="5"/>
    <x v="2"/>
  </r>
  <r>
    <x v="97"/>
    <x v="226"/>
    <n v="66.666666666666671"/>
    <x v="5"/>
    <x v="2"/>
  </r>
  <r>
    <x v="98"/>
    <x v="227"/>
    <n v="53.594771241830067"/>
    <x v="5"/>
    <x v="2"/>
  </r>
  <r>
    <x v="98"/>
    <x v="228"/>
    <n v="46.405228758169933"/>
    <x v="5"/>
    <x v="2"/>
  </r>
  <r>
    <x v="99"/>
    <x v="227"/>
    <n v="153"/>
    <x v="5"/>
    <x v="2"/>
  </r>
  <r>
    <x v="99"/>
    <x v="228"/>
    <n v="82"/>
    <x v="5"/>
    <x v="2"/>
  </r>
  <r>
    <x v="90"/>
    <x v="211"/>
    <n v="17.355371900826448"/>
    <x v="6"/>
    <x v="2"/>
  </r>
  <r>
    <x v="90"/>
    <x v="212"/>
    <n v="79.338842975206617"/>
    <x v="6"/>
    <x v="2"/>
  </r>
  <r>
    <x v="90"/>
    <x v="4"/>
    <n v="3.3057851239669422"/>
    <x v="6"/>
    <x v="2"/>
  </r>
  <r>
    <x v="91"/>
    <x v="213"/>
    <n v="12.396694214876034"/>
    <x v="6"/>
    <x v="2"/>
  </r>
  <r>
    <x v="91"/>
    <x v="214"/>
    <n v="17.355371900826448"/>
    <x v="6"/>
    <x v="2"/>
  </r>
  <r>
    <x v="91"/>
    <x v="215"/>
    <n v="33.884297520661157"/>
    <x v="6"/>
    <x v="2"/>
  </r>
  <r>
    <x v="91"/>
    <x v="216"/>
    <n v="1.6528925619834711"/>
    <x v="6"/>
    <x v="2"/>
  </r>
  <r>
    <x v="91"/>
    <x v="217"/>
    <n v="8.2644628099173545"/>
    <x v="6"/>
    <x v="2"/>
  </r>
  <r>
    <x v="91"/>
    <x v="218"/>
    <n v="4.9586776859504136"/>
    <x v="6"/>
    <x v="2"/>
  </r>
  <r>
    <x v="91"/>
    <x v="219"/>
    <n v="0.82644628099173556"/>
    <x v="6"/>
    <x v="2"/>
  </r>
  <r>
    <x v="91"/>
    <x v="220"/>
    <n v="20.66115702479339"/>
    <x v="6"/>
    <x v="2"/>
  </r>
  <r>
    <x v="92"/>
    <x v="213"/>
    <n v="12.396694214876034"/>
    <x v="6"/>
    <x v="2"/>
  </r>
  <r>
    <x v="92"/>
    <x v="222"/>
    <n v="19.008264462809919"/>
    <x v="6"/>
    <x v="2"/>
  </r>
  <r>
    <x v="92"/>
    <x v="223"/>
    <n v="47.933884297520663"/>
    <x v="6"/>
    <x v="2"/>
  </r>
  <r>
    <x v="92"/>
    <x v="224"/>
    <n v="17.355371900826448"/>
    <x v="6"/>
    <x v="2"/>
  </r>
  <r>
    <x v="92"/>
    <x v="4"/>
    <n v="3.3057851239669422"/>
    <x v="6"/>
    <x v="2"/>
  </r>
  <r>
    <x v="93"/>
    <x v="225"/>
    <n v="21.428571428571427"/>
    <x v="6"/>
    <x v="2"/>
  </r>
  <r>
    <x v="93"/>
    <x v="226"/>
    <n v="78.571428571428569"/>
    <x v="6"/>
    <x v="2"/>
  </r>
  <r>
    <x v="94"/>
    <x v="225"/>
    <n v="31.25"/>
    <x v="6"/>
    <x v="2"/>
  </r>
  <r>
    <x v="94"/>
    <x v="226"/>
    <n v="68.75"/>
    <x v="6"/>
    <x v="2"/>
  </r>
  <r>
    <x v="95"/>
    <x v="225"/>
    <n v="32.075471698113205"/>
    <x v="6"/>
    <x v="2"/>
  </r>
  <r>
    <x v="95"/>
    <x v="226"/>
    <n v="67.924528301886795"/>
    <x v="6"/>
    <x v="2"/>
  </r>
  <r>
    <x v="96"/>
    <x v="225"/>
    <n v="66.666666666666671"/>
    <x v="6"/>
    <x v="2"/>
  </r>
  <r>
    <x v="96"/>
    <x v="226"/>
    <n v="33.333333333333336"/>
    <x v="6"/>
    <x v="2"/>
  </r>
  <r>
    <x v="97"/>
    <x v="225"/>
    <n v="50"/>
    <x v="6"/>
    <x v="2"/>
  </r>
  <r>
    <x v="97"/>
    <x v="226"/>
    <n v="50"/>
    <x v="6"/>
    <x v="2"/>
  </r>
  <r>
    <x v="98"/>
    <x v="227"/>
    <n v="15.625"/>
    <x v="6"/>
    <x v="2"/>
  </r>
  <r>
    <x v="98"/>
    <x v="228"/>
    <n v="84.375"/>
    <x v="6"/>
    <x v="2"/>
  </r>
  <r>
    <x v="99"/>
    <x v="227"/>
    <n v="96"/>
    <x v="6"/>
    <x v="2"/>
  </r>
  <r>
    <x v="99"/>
    <x v="228"/>
    <n v="15"/>
    <x v="6"/>
    <x v="2"/>
  </r>
  <r>
    <x v="90"/>
    <x v="211"/>
    <n v="24.875621890547265"/>
    <x v="7"/>
    <x v="2"/>
  </r>
  <r>
    <x v="90"/>
    <x v="212"/>
    <n v="72.636815920398007"/>
    <x v="7"/>
    <x v="2"/>
  </r>
  <r>
    <x v="90"/>
    <x v="4"/>
    <n v="2.4875621890547261"/>
    <x v="7"/>
    <x v="2"/>
  </r>
  <r>
    <x v="91"/>
    <x v="213"/>
    <n v="15.422885572139304"/>
    <x v="7"/>
    <x v="2"/>
  </r>
  <r>
    <x v="91"/>
    <x v="214"/>
    <n v="11.940298507462687"/>
    <x v="7"/>
    <x v="2"/>
  </r>
  <r>
    <x v="91"/>
    <x v="215"/>
    <n v="28.35820895522388"/>
    <x v="7"/>
    <x v="2"/>
  </r>
  <r>
    <x v="91"/>
    <x v="216"/>
    <n v="2.4875621890547261"/>
    <x v="7"/>
    <x v="2"/>
  </r>
  <r>
    <x v="91"/>
    <x v="217"/>
    <n v="13.930348258706468"/>
    <x v="7"/>
    <x v="2"/>
  </r>
  <r>
    <x v="91"/>
    <x v="218"/>
    <n v="0.49751243781094528"/>
    <x v="7"/>
    <x v="2"/>
  </r>
  <r>
    <x v="91"/>
    <x v="219"/>
    <n v="0"/>
    <x v="7"/>
    <x v="2"/>
  </r>
  <r>
    <x v="91"/>
    <x v="220"/>
    <n v="27.363184079601989"/>
    <x v="7"/>
    <x v="2"/>
  </r>
  <r>
    <x v="92"/>
    <x v="213"/>
    <n v="15.422885572139304"/>
    <x v="7"/>
    <x v="2"/>
  </r>
  <r>
    <x v="92"/>
    <x v="222"/>
    <n v="14.427860696517413"/>
    <x v="7"/>
    <x v="2"/>
  </r>
  <r>
    <x v="92"/>
    <x v="223"/>
    <n v="42.786069651741293"/>
    <x v="7"/>
    <x v="2"/>
  </r>
  <r>
    <x v="92"/>
    <x v="224"/>
    <n v="24.875621890547265"/>
    <x v="7"/>
    <x v="2"/>
  </r>
  <r>
    <x v="92"/>
    <x v="4"/>
    <n v="2.4875621890547261"/>
    <x v="7"/>
    <x v="2"/>
  </r>
  <r>
    <x v="93"/>
    <x v="225"/>
    <n v="24.137931034482758"/>
    <x v="7"/>
    <x v="2"/>
  </r>
  <r>
    <x v="93"/>
    <x v="226"/>
    <n v="75.862068965517238"/>
    <x v="7"/>
    <x v="2"/>
  </r>
  <r>
    <x v="94"/>
    <x v="225"/>
    <n v="26.666666666666668"/>
    <x v="7"/>
    <x v="2"/>
  </r>
  <r>
    <x v="94"/>
    <x v="226"/>
    <n v="73.333333333333329"/>
    <x v="7"/>
    <x v="2"/>
  </r>
  <r>
    <x v="95"/>
    <x v="225"/>
    <n v="24.705882352941178"/>
    <x v="7"/>
    <x v="2"/>
  </r>
  <r>
    <x v="95"/>
    <x v="226"/>
    <n v="75.294117647058826"/>
    <x v="7"/>
    <x v="2"/>
  </r>
  <r>
    <x v="96"/>
    <x v="225"/>
    <n v="42.857142857142854"/>
    <x v="7"/>
    <x v="2"/>
  </r>
  <r>
    <x v="96"/>
    <x v="226"/>
    <n v="57.142857142857146"/>
    <x v="7"/>
    <x v="2"/>
  </r>
  <r>
    <x v="97"/>
    <x v="225"/>
    <n v="0"/>
    <x v="7"/>
    <x v="2"/>
  </r>
  <r>
    <x v="97"/>
    <x v="226"/>
    <n v="100"/>
    <x v="7"/>
    <x v="2"/>
  </r>
  <r>
    <x v="98"/>
    <x v="227"/>
    <n v="31.506849315068493"/>
    <x v="7"/>
    <x v="2"/>
  </r>
  <r>
    <x v="98"/>
    <x v="228"/>
    <n v="68.493150684931507"/>
    <x v="7"/>
    <x v="2"/>
  </r>
  <r>
    <x v="99"/>
    <x v="227"/>
    <n v="146"/>
    <x v="7"/>
    <x v="2"/>
  </r>
  <r>
    <x v="99"/>
    <x v="228"/>
    <n v="46"/>
    <x v="7"/>
    <x v="2"/>
  </r>
  <r>
    <x v="90"/>
    <x v="211"/>
    <n v="19.075144508670519"/>
    <x v="8"/>
    <x v="2"/>
  </r>
  <r>
    <x v="90"/>
    <x v="212"/>
    <n v="80.924855491329481"/>
    <x v="8"/>
    <x v="2"/>
  </r>
  <r>
    <x v="90"/>
    <x v="4"/>
    <n v="0"/>
    <x v="8"/>
    <x v="2"/>
  </r>
  <r>
    <x v="91"/>
    <x v="213"/>
    <n v="22.543352601156069"/>
    <x v="8"/>
    <x v="2"/>
  </r>
  <r>
    <x v="91"/>
    <x v="214"/>
    <n v="13.872832369942197"/>
    <x v="8"/>
    <x v="2"/>
  </r>
  <r>
    <x v="91"/>
    <x v="215"/>
    <n v="28.323699421965319"/>
    <x v="8"/>
    <x v="2"/>
  </r>
  <r>
    <x v="91"/>
    <x v="216"/>
    <n v="2.3121387283236996"/>
    <x v="8"/>
    <x v="2"/>
  </r>
  <r>
    <x v="91"/>
    <x v="217"/>
    <n v="10.982658959537572"/>
    <x v="8"/>
    <x v="2"/>
  </r>
  <r>
    <x v="91"/>
    <x v="218"/>
    <n v="1.7341040462427746"/>
    <x v="8"/>
    <x v="2"/>
  </r>
  <r>
    <x v="91"/>
    <x v="219"/>
    <n v="1.1560693641618498"/>
    <x v="8"/>
    <x v="2"/>
  </r>
  <r>
    <x v="91"/>
    <x v="220"/>
    <n v="19.075144508670519"/>
    <x v="8"/>
    <x v="2"/>
  </r>
  <r>
    <x v="92"/>
    <x v="213"/>
    <n v="22.543352601156069"/>
    <x v="8"/>
    <x v="2"/>
  </r>
  <r>
    <x v="92"/>
    <x v="222"/>
    <n v="16.184971098265898"/>
    <x v="8"/>
    <x v="2"/>
  </r>
  <r>
    <x v="92"/>
    <x v="223"/>
    <n v="42.196531791907518"/>
    <x v="8"/>
    <x v="2"/>
  </r>
  <r>
    <x v="92"/>
    <x v="224"/>
    <n v="19.075144508670519"/>
    <x v="8"/>
    <x v="2"/>
  </r>
  <r>
    <x v="92"/>
    <x v="4"/>
    <n v="0"/>
    <x v="8"/>
    <x v="2"/>
  </r>
  <r>
    <x v="93"/>
    <x v="225"/>
    <n v="31.818181818181817"/>
    <x v="8"/>
    <x v="2"/>
  </r>
  <r>
    <x v="93"/>
    <x v="226"/>
    <n v="68.181818181818187"/>
    <x v="8"/>
    <x v="2"/>
  </r>
  <r>
    <x v="94"/>
    <x v="225"/>
    <n v="30"/>
    <x v="8"/>
    <x v="2"/>
  </r>
  <r>
    <x v="94"/>
    <x v="226"/>
    <n v="70"/>
    <x v="8"/>
    <x v="2"/>
  </r>
  <r>
    <x v="95"/>
    <x v="225"/>
    <n v="26.923076923076923"/>
    <x v="8"/>
    <x v="2"/>
  </r>
  <r>
    <x v="95"/>
    <x v="226"/>
    <n v="73.07692307692308"/>
    <x v="8"/>
    <x v="2"/>
  </r>
  <r>
    <x v="96"/>
    <x v="225"/>
    <n v="44.444444444444443"/>
    <x v="8"/>
    <x v="2"/>
  </r>
  <r>
    <x v="96"/>
    <x v="226"/>
    <n v="55.555555555555557"/>
    <x v="8"/>
    <x v="2"/>
  </r>
  <r>
    <x v="97"/>
    <x v="225"/>
    <n v="0"/>
    <x v="8"/>
    <x v="2"/>
  </r>
  <r>
    <x v="97"/>
    <x v="226"/>
    <n v="100"/>
    <x v="8"/>
    <x v="2"/>
  </r>
  <r>
    <x v="98"/>
    <x v="227"/>
    <n v="27.857142857142858"/>
    <x v="8"/>
    <x v="2"/>
  </r>
  <r>
    <x v="98"/>
    <x v="228"/>
    <n v="72.142857142857139"/>
    <x v="8"/>
    <x v="2"/>
  </r>
  <r>
    <x v="99"/>
    <x v="227"/>
    <n v="140"/>
    <x v="8"/>
    <x v="2"/>
  </r>
  <r>
    <x v="99"/>
    <x v="228"/>
    <n v="39"/>
    <x v="8"/>
    <x v="2"/>
  </r>
  <r>
    <x v="90"/>
    <x v="211"/>
    <n v="34.254143646408842"/>
    <x v="9"/>
    <x v="2"/>
  </r>
  <r>
    <x v="90"/>
    <x v="212"/>
    <n v="63.535911602209943"/>
    <x v="9"/>
    <x v="2"/>
  </r>
  <r>
    <x v="90"/>
    <x v="4"/>
    <n v="2.2099447513812156"/>
    <x v="9"/>
    <x v="2"/>
  </r>
  <r>
    <x v="91"/>
    <x v="213"/>
    <n v="29.281767955801104"/>
    <x v="9"/>
    <x v="2"/>
  </r>
  <r>
    <x v="91"/>
    <x v="214"/>
    <n v="12.707182320441989"/>
    <x v="9"/>
    <x v="2"/>
  </r>
  <r>
    <x v="91"/>
    <x v="215"/>
    <n v="10.497237569060774"/>
    <x v="9"/>
    <x v="2"/>
  </r>
  <r>
    <x v="91"/>
    <x v="216"/>
    <n v="4.972375690607735"/>
    <x v="9"/>
    <x v="2"/>
  </r>
  <r>
    <x v="91"/>
    <x v="217"/>
    <n v="3.867403314917127"/>
    <x v="9"/>
    <x v="2"/>
  </r>
  <r>
    <x v="91"/>
    <x v="218"/>
    <n v="1.1049723756906078"/>
    <x v="9"/>
    <x v="2"/>
  </r>
  <r>
    <x v="91"/>
    <x v="219"/>
    <n v="1.1049723756906078"/>
    <x v="9"/>
    <x v="2"/>
  </r>
  <r>
    <x v="91"/>
    <x v="220"/>
    <n v="36.464088397790057"/>
    <x v="9"/>
    <x v="2"/>
  </r>
  <r>
    <x v="92"/>
    <x v="213"/>
    <n v="29.281767955801104"/>
    <x v="9"/>
    <x v="2"/>
  </r>
  <r>
    <x v="92"/>
    <x v="222"/>
    <n v="17.679558011049725"/>
    <x v="9"/>
    <x v="2"/>
  </r>
  <r>
    <x v="92"/>
    <x v="223"/>
    <n v="16.574585635359117"/>
    <x v="9"/>
    <x v="2"/>
  </r>
  <r>
    <x v="92"/>
    <x v="224"/>
    <n v="34.254143646408842"/>
    <x v="9"/>
    <x v="2"/>
  </r>
  <r>
    <x v="92"/>
    <x v="4"/>
    <n v="2.2099447513812156"/>
    <x v="9"/>
    <x v="2"/>
  </r>
  <r>
    <x v="93"/>
    <x v="225"/>
    <n v="43.478260869565219"/>
    <x v="9"/>
    <x v="2"/>
  </r>
  <r>
    <x v="93"/>
    <x v="226"/>
    <n v="56.521739130434781"/>
    <x v="9"/>
    <x v="2"/>
  </r>
  <r>
    <x v="94"/>
    <x v="225"/>
    <n v="40"/>
    <x v="9"/>
    <x v="2"/>
  </r>
  <r>
    <x v="94"/>
    <x v="226"/>
    <n v="60"/>
    <x v="9"/>
    <x v="2"/>
  </r>
  <r>
    <x v="95"/>
    <x v="225"/>
    <n v="58.974358974358971"/>
    <x v="9"/>
    <x v="2"/>
  </r>
  <r>
    <x v="95"/>
    <x v="226"/>
    <n v="41.025641025641029"/>
    <x v="9"/>
    <x v="2"/>
  </r>
  <r>
    <x v="96"/>
    <x v="225"/>
    <n v="66.666666666666671"/>
    <x v="9"/>
    <x v="2"/>
  </r>
  <r>
    <x v="96"/>
    <x v="226"/>
    <n v="33.333333333333336"/>
    <x v="9"/>
    <x v="2"/>
  </r>
  <r>
    <x v="97"/>
    <x v="225"/>
    <n v="0"/>
    <x v="9"/>
    <x v="2"/>
  </r>
  <r>
    <x v="97"/>
    <x v="226"/>
    <n v="0"/>
    <x v="9"/>
    <x v="2"/>
  </r>
  <r>
    <x v="98"/>
    <x v="227"/>
    <n v="36.521739130434781"/>
    <x v="9"/>
    <x v="2"/>
  </r>
  <r>
    <x v="98"/>
    <x v="228"/>
    <n v="63.478260869565219"/>
    <x v="9"/>
    <x v="2"/>
  </r>
  <r>
    <x v="99"/>
    <x v="227"/>
    <n v="115"/>
    <x v="9"/>
    <x v="2"/>
  </r>
  <r>
    <x v="99"/>
    <x v="228"/>
    <n v="42"/>
    <x v="9"/>
    <x v="2"/>
  </r>
  <r>
    <x v="90"/>
    <x v="211"/>
    <n v="42.281879194630875"/>
    <x v="10"/>
    <x v="2"/>
  </r>
  <r>
    <x v="90"/>
    <x v="212"/>
    <n v="52.348993288590606"/>
    <x v="10"/>
    <x v="2"/>
  </r>
  <r>
    <x v="90"/>
    <x v="4"/>
    <n v="5.3691275167785237"/>
    <x v="10"/>
    <x v="2"/>
  </r>
  <r>
    <x v="91"/>
    <x v="213"/>
    <n v="21.476510067114095"/>
    <x v="10"/>
    <x v="2"/>
  </r>
  <r>
    <x v="91"/>
    <x v="214"/>
    <n v="2.6845637583892619"/>
    <x v="10"/>
    <x v="2"/>
  </r>
  <r>
    <x v="91"/>
    <x v="215"/>
    <n v="9.3959731543624159"/>
    <x v="10"/>
    <x v="2"/>
  </r>
  <r>
    <x v="91"/>
    <x v="216"/>
    <n v="1.3422818791946309"/>
    <x v="10"/>
    <x v="2"/>
  </r>
  <r>
    <x v="91"/>
    <x v="217"/>
    <n v="10.738255033557047"/>
    <x v="10"/>
    <x v="2"/>
  </r>
  <r>
    <x v="91"/>
    <x v="218"/>
    <n v="6.0402684563758386"/>
    <x v="10"/>
    <x v="2"/>
  </r>
  <r>
    <x v="91"/>
    <x v="219"/>
    <n v="0.67114093959731547"/>
    <x v="10"/>
    <x v="2"/>
  </r>
  <r>
    <x v="91"/>
    <x v="220"/>
    <n v="47.651006711409394"/>
    <x v="10"/>
    <x v="2"/>
  </r>
  <r>
    <x v="92"/>
    <x v="213"/>
    <n v="21.476510067114095"/>
    <x v="10"/>
    <x v="2"/>
  </r>
  <r>
    <x v="92"/>
    <x v="222"/>
    <n v="4.026845637583893"/>
    <x v="10"/>
    <x v="2"/>
  </r>
  <r>
    <x v="92"/>
    <x v="223"/>
    <n v="26.845637583892618"/>
    <x v="10"/>
    <x v="2"/>
  </r>
  <r>
    <x v="92"/>
    <x v="224"/>
    <n v="42.281879194630875"/>
    <x v="10"/>
    <x v="2"/>
  </r>
  <r>
    <x v="92"/>
    <x v="4"/>
    <n v="5.3691275167785237"/>
    <x v="10"/>
    <x v="2"/>
  </r>
  <r>
    <x v="93"/>
    <x v="225"/>
    <n v="10.256410256410257"/>
    <x v="10"/>
    <x v="2"/>
  </r>
  <r>
    <x v="93"/>
    <x v="226"/>
    <n v="89.743589743589737"/>
    <x v="10"/>
    <x v="2"/>
  </r>
  <r>
    <x v="94"/>
    <x v="225"/>
    <n v="33.333333333333336"/>
    <x v="10"/>
    <x v="2"/>
  </r>
  <r>
    <x v="94"/>
    <x v="226"/>
    <n v="66.666666666666671"/>
    <x v="10"/>
    <x v="2"/>
  </r>
  <r>
    <x v="95"/>
    <x v="225"/>
    <n v="0"/>
    <x v="10"/>
    <x v="2"/>
  </r>
  <r>
    <x v="95"/>
    <x v="226"/>
    <n v="100"/>
    <x v="10"/>
    <x v="2"/>
  </r>
  <r>
    <x v="96"/>
    <x v="225"/>
    <n v="45.833333333333336"/>
    <x v="10"/>
    <x v="2"/>
  </r>
  <r>
    <x v="96"/>
    <x v="226"/>
    <n v="54.166666666666664"/>
    <x v="10"/>
    <x v="2"/>
  </r>
  <r>
    <x v="97"/>
    <x v="225"/>
    <n v="100"/>
    <x v="10"/>
    <x v="2"/>
  </r>
  <r>
    <x v="97"/>
    <x v="226"/>
    <n v="0"/>
    <x v="10"/>
    <x v="2"/>
  </r>
  <r>
    <x v="98"/>
    <x v="227"/>
    <n v="55.128205128205131"/>
    <x v="10"/>
    <x v="2"/>
  </r>
  <r>
    <x v="98"/>
    <x v="228"/>
    <n v="44.871794871794869"/>
    <x v="10"/>
    <x v="2"/>
  </r>
  <r>
    <x v="99"/>
    <x v="227"/>
    <n v="78"/>
    <x v="10"/>
    <x v="2"/>
  </r>
  <r>
    <x v="99"/>
    <x v="228"/>
    <n v="43"/>
    <x v="10"/>
    <x v="2"/>
  </r>
  <r>
    <x v="90"/>
    <x v="211"/>
    <n v="34.899328859060404"/>
    <x v="11"/>
    <x v="2"/>
  </r>
  <r>
    <x v="90"/>
    <x v="212"/>
    <n v="61.744966442953022"/>
    <x v="11"/>
    <x v="2"/>
  </r>
  <r>
    <x v="90"/>
    <x v="4"/>
    <n v="3.3557046979865772"/>
    <x v="11"/>
    <x v="2"/>
  </r>
  <r>
    <x v="91"/>
    <x v="213"/>
    <n v="28.859060402684563"/>
    <x v="11"/>
    <x v="2"/>
  </r>
  <r>
    <x v="91"/>
    <x v="214"/>
    <n v="13.422818791946309"/>
    <x v="11"/>
    <x v="2"/>
  </r>
  <r>
    <x v="91"/>
    <x v="215"/>
    <n v="12.751677852348994"/>
    <x v="11"/>
    <x v="2"/>
  </r>
  <r>
    <x v="91"/>
    <x v="216"/>
    <n v="1.3422818791946309"/>
    <x v="11"/>
    <x v="2"/>
  </r>
  <r>
    <x v="91"/>
    <x v="217"/>
    <n v="2.6845637583892619"/>
    <x v="11"/>
    <x v="2"/>
  </r>
  <r>
    <x v="91"/>
    <x v="218"/>
    <n v="0.67114093959731547"/>
    <x v="11"/>
    <x v="2"/>
  </r>
  <r>
    <x v="91"/>
    <x v="219"/>
    <n v="2.0134228187919465"/>
    <x v="11"/>
    <x v="2"/>
  </r>
  <r>
    <x v="91"/>
    <x v="220"/>
    <n v="38.255033557046978"/>
    <x v="11"/>
    <x v="2"/>
  </r>
  <r>
    <x v="92"/>
    <x v="213"/>
    <n v="28.859060402684563"/>
    <x v="11"/>
    <x v="2"/>
  </r>
  <r>
    <x v="92"/>
    <x v="222"/>
    <n v="14.765100671140939"/>
    <x v="11"/>
    <x v="2"/>
  </r>
  <r>
    <x v="92"/>
    <x v="223"/>
    <n v="18.120805369127517"/>
    <x v="11"/>
    <x v="2"/>
  </r>
  <r>
    <x v="92"/>
    <x v="224"/>
    <n v="34.899328859060404"/>
    <x v="11"/>
    <x v="2"/>
  </r>
  <r>
    <x v="92"/>
    <x v="4"/>
    <n v="3.3557046979865772"/>
    <x v="11"/>
    <x v="2"/>
  </r>
  <r>
    <x v="93"/>
    <x v="225"/>
    <n v="20.833333333333332"/>
    <x v="11"/>
    <x v="2"/>
  </r>
  <r>
    <x v="93"/>
    <x v="226"/>
    <n v="79.166666666666671"/>
    <x v="11"/>
    <x v="2"/>
  </r>
  <r>
    <x v="94"/>
    <x v="225"/>
    <n v="45.454545454545453"/>
    <x v="11"/>
    <x v="2"/>
  </r>
  <r>
    <x v="94"/>
    <x v="226"/>
    <n v="54.545454545454547"/>
    <x v="11"/>
    <x v="2"/>
  </r>
  <r>
    <x v="95"/>
    <x v="225"/>
    <n v="66.666666666666671"/>
    <x v="11"/>
    <x v="2"/>
  </r>
  <r>
    <x v="95"/>
    <x v="226"/>
    <n v="33.333333333333336"/>
    <x v="11"/>
    <x v="2"/>
  </r>
  <r>
    <x v="96"/>
    <x v="225"/>
    <n v="57.142857142857146"/>
    <x v="11"/>
    <x v="2"/>
  </r>
  <r>
    <x v="96"/>
    <x v="226"/>
    <n v="42.857142857142854"/>
    <x v="11"/>
    <x v="2"/>
  </r>
  <r>
    <x v="97"/>
    <x v="225"/>
    <n v="0"/>
    <x v="11"/>
    <x v="2"/>
  </r>
  <r>
    <x v="97"/>
    <x v="226"/>
    <n v="0"/>
    <x v="11"/>
    <x v="2"/>
  </r>
  <r>
    <x v="98"/>
    <x v="227"/>
    <n v="35.869565217391305"/>
    <x v="11"/>
    <x v="2"/>
  </r>
  <r>
    <x v="98"/>
    <x v="228"/>
    <n v="64.130434782608702"/>
    <x v="11"/>
    <x v="2"/>
  </r>
  <r>
    <x v="99"/>
    <x v="227"/>
    <n v="92"/>
    <x v="11"/>
    <x v="2"/>
  </r>
  <r>
    <x v="99"/>
    <x v="228"/>
    <n v="33"/>
    <x v="11"/>
    <x v="2"/>
  </r>
  <r>
    <x v="90"/>
    <x v="211"/>
    <n v="52.542372881355931"/>
    <x v="12"/>
    <x v="2"/>
  </r>
  <r>
    <x v="90"/>
    <x v="212"/>
    <n v="43.220338983050844"/>
    <x v="12"/>
    <x v="2"/>
  </r>
  <r>
    <x v="90"/>
    <x v="4"/>
    <n v="4.2372881355932206"/>
    <x v="12"/>
    <x v="2"/>
  </r>
  <r>
    <x v="91"/>
    <x v="213"/>
    <n v="20.338983050847457"/>
    <x v="12"/>
    <x v="2"/>
  </r>
  <r>
    <x v="91"/>
    <x v="214"/>
    <n v="1.6949152542372881"/>
    <x v="12"/>
    <x v="2"/>
  </r>
  <r>
    <x v="91"/>
    <x v="215"/>
    <n v="14.40677966101695"/>
    <x v="12"/>
    <x v="2"/>
  </r>
  <r>
    <x v="91"/>
    <x v="216"/>
    <n v="0.84745762711864403"/>
    <x v="12"/>
    <x v="2"/>
  </r>
  <r>
    <x v="91"/>
    <x v="217"/>
    <n v="2.5423728813559321"/>
    <x v="12"/>
    <x v="2"/>
  </r>
  <r>
    <x v="91"/>
    <x v="218"/>
    <n v="0.84745762711864403"/>
    <x v="12"/>
    <x v="2"/>
  </r>
  <r>
    <x v="91"/>
    <x v="219"/>
    <n v="2.5423728813559321"/>
    <x v="12"/>
    <x v="2"/>
  </r>
  <r>
    <x v="91"/>
    <x v="220"/>
    <n v="56.779661016949156"/>
    <x v="12"/>
    <x v="2"/>
  </r>
  <r>
    <x v="92"/>
    <x v="213"/>
    <n v="20.338983050847457"/>
    <x v="12"/>
    <x v="2"/>
  </r>
  <r>
    <x v="92"/>
    <x v="222"/>
    <n v="2.5423728813559321"/>
    <x v="12"/>
    <x v="2"/>
  </r>
  <r>
    <x v="92"/>
    <x v="223"/>
    <n v="20.338983050847457"/>
    <x v="12"/>
    <x v="2"/>
  </r>
  <r>
    <x v="92"/>
    <x v="224"/>
    <n v="52.542372881355931"/>
    <x v="12"/>
    <x v="2"/>
  </r>
  <r>
    <x v="92"/>
    <x v="4"/>
    <n v="4.2372881355932206"/>
    <x v="12"/>
    <x v="2"/>
  </r>
  <r>
    <x v="93"/>
    <x v="225"/>
    <n v="0"/>
    <x v="12"/>
    <x v="2"/>
  </r>
  <r>
    <x v="93"/>
    <x v="226"/>
    <n v="100"/>
    <x v="12"/>
    <x v="2"/>
  </r>
  <r>
    <x v="94"/>
    <x v="225"/>
    <n v="55.555555555555557"/>
    <x v="12"/>
    <x v="2"/>
  </r>
  <r>
    <x v="94"/>
    <x v="226"/>
    <n v="44.444444444444443"/>
    <x v="12"/>
    <x v="2"/>
  </r>
  <r>
    <x v="95"/>
    <x v="225"/>
    <n v="0"/>
    <x v="12"/>
    <x v="2"/>
  </r>
  <r>
    <x v="95"/>
    <x v="226"/>
    <n v="100"/>
    <x v="12"/>
    <x v="2"/>
  </r>
  <r>
    <x v="96"/>
    <x v="225"/>
    <n v="28.571428571428573"/>
    <x v="12"/>
    <x v="2"/>
  </r>
  <r>
    <x v="96"/>
    <x v="226"/>
    <n v="71.428571428571431"/>
    <x v="12"/>
    <x v="2"/>
  </r>
  <r>
    <x v="97"/>
    <x v="225"/>
    <n v="100"/>
    <x v="12"/>
    <x v="2"/>
  </r>
  <r>
    <x v="97"/>
    <x v="226"/>
    <n v="0"/>
    <x v="12"/>
    <x v="2"/>
  </r>
  <r>
    <x v="98"/>
    <x v="227"/>
    <n v="45.098039215686278"/>
    <x v="12"/>
    <x v="2"/>
  </r>
  <r>
    <x v="98"/>
    <x v="228"/>
    <n v="54.901960784313722"/>
    <x v="12"/>
    <x v="2"/>
  </r>
  <r>
    <x v="99"/>
    <x v="227"/>
    <n v="51"/>
    <x v="12"/>
    <x v="2"/>
  </r>
  <r>
    <x v="99"/>
    <x v="228"/>
    <n v="23"/>
    <x v="12"/>
    <x v="2"/>
  </r>
  <r>
    <x v="90"/>
    <x v="211"/>
    <n v="25.974025974025974"/>
    <x v="13"/>
    <x v="2"/>
  </r>
  <r>
    <x v="90"/>
    <x v="212"/>
    <n v="68.831168831168824"/>
    <x v="13"/>
    <x v="2"/>
  </r>
  <r>
    <x v="90"/>
    <x v="4"/>
    <n v="5.1948051948051948"/>
    <x v="13"/>
    <x v="2"/>
  </r>
  <r>
    <x v="91"/>
    <x v="213"/>
    <n v="36.363636363636367"/>
    <x v="13"/>
    <x v="2"/>
  </r>
  <r>
    <x v="91"/>
    <x v="214"/>
    <n v="10.38961038961039"/>
    <x v="13"/>
    <x v="2"/>
  </r>
  <r>
    <x v="91"/>
    <x v="215"/>
    <n v="9.0909090909090917"/>
    <x v="13"/>
    <x v="2"/>
  </r>
  <r>
    <x v="91"/>
    <x v="216"/>
    <n v="6.4935064935064934"/>
    <x v="13"/>
    <x v="2"/>
  </r>
  <r>
    <x v="91"/>
    <x v="217"/>
    <n v="5.1948051948051948"/>
    <x v="13"/>
    <x v="2"/>
  </r>
  <r>
    <x v="91"/>
    <x v="218"/>
    <n v="0"/>
    <x v="13"/>
    <x v="2"/>
  </r>
  <r>
    <x v="91"/>
    <x v="219"/>
    <n v="1.2987012987012987"/>
    <x v="13"/>
    <x v="2"/>
  </r>
  <r>
    <x v="91"/>
    <x v="220"/>
    <n v="31.168831168831169"/>
    <x v="13"/>
    <x v="2"/>
  </r>
  <r>
    <x v="92"/>
    <x v="213"/>
    <n v="36.363636363636367"/>
    <x v="13"/>
    <x v="2"/>
  </r>
  <r>
    <x v="92"/>
    <x v="222"/>
    <n v="16.883116883116884"/>
    <x v="13"/>
    <x v="2"/>
  </r>
  <r>
    <x v="92"/>
    <x v="223"/>
    <n v="15.584415584415584"/>
    <x v="13"/>
    <x v="2"/>
  </r>
  <r>
    <x v="92"/>
    <x v="224"/>
    <n v="25.974025974025974"/>
    <x v="13"/>
    <x v="2"/>
  </r>
  <r>
    <x v="92"/>
    <x v="4"/>
    <n v="5.1948051948051948"/>
    <x v="13"/>
    <x v="2"/>
  </r>
  <r>
    <x v="93"/>
    <x v="225"/>
    <n v="10"/>
    <x v="13"/>
    <x v="2"/>
  </r>
  <r>
    <x v="93"/>
    <x v="226"/>
    <n v="90"/>
    <x v="13"/>
    <x v="2"/>
  </r>
  <r>
    <x v="94"/>
    <x v="225"/>
    <n v="33.333333333333336"/>
    <x v="13"/>
    <x v="2"/>
  </r>
  <r>
    <x v="94"/>
    <x v="226"/>
    <n v="66.666666666666671"/>
    <x v="13"/>
    <x v="2"/>
  </r>
  <r>
    <x v="95"/>
    <x v="225"/>
    <n v="78.571428571428569"/>
    <x v="13"/>
    <x v="2"/>
  </r>
  <r>
    <x v="95"/>
    <x v="226"/>
    <n v="21.428571428571427"/>
    <x v="13"/>
    <x v="2"/>
  </r>
  <r>
    <x v="96"/>
    <x v="225"/>
    <n v="33.333333333333336"/>
    <x v="13"/>
    <x v="2"/>
  </r>
  <r>
    <x v="96"/>
    <x v="226"/>
    <n v="66.666666666666671"/>
    <x v="13"/>
    <x v="2"/>
  </r>
  <r>
    <x v="97"/>
    <x v="225"/>
    <n v="0"/>
    <x v="13"/>
    <x v="2"/>
  </r>
  <r>
    <x v="97"/>
    <x v="226"/>
    <n v="0"/>
    <x v="13"/>
    <x v="2"/>
  </r>
  <r>
    <x v="98"/>
    <x v="227"/>
    <n v="52.830188679245282"/>
    <x v="13"/>
    <x v="2"/>
  </r>
  <r>
    <x v="98"/>
    <x v="228"/>
    <n v="47.169811320754718"/>
    <x v="13"/>
    <x v="2"/>
  </r>
  <r>
    <x v="99"/>
    <x v="227"/>
    <n v="53"/>
    <x v="13"/>
    <x v="2"/>
  </r>
  <r>
    <x v="99"/>
    <x v="228"/>
    <n v="28"/>
    <x v="13"/>
    <x v="2"/>
  </r>
  <r>
    <x v="90"/>
    <x v="211"/>
    <n v="14.285714285714286"/>
    <x v="14"/>
    <x v="2"/>
  </r>
  <r>
    <x v="90"/>
    <x v="212"/>
    <n v="83.333333333333329"/>
    <x v="14"/>
    <x v="2"/>
  </r>
  <r>
    <x v="90"/>
    <x v="4"/>
    <n v="2.3809523809523809"/>
    <x v="14"/>
    <x v="2"/>
  </r>
  <r>
    <x v="91"/>
    <x v="213"/>
    <n v="17.857142857142858"/>
    <x v="14"/>
    <x v="2"/>
  </r>
  <r>
    <x v="91"/>
    <x v="214"/>
    <n v="9.5238095238095237"/>
    <x v="14"/>
    <x v="2"/>
  </r>
  <r>
    <x v="91"/>
    <x v="215"/>
    <n v="26.19047619047619"/>
    <x v="14"/>
    <x v="2"/>
  </r>
  <r>
    <x v="91"/>
    <x v="216"/>
    <n v="2.3809523809523809"/>
    <x v="14"/>
    <x v="2"/>
  </r>
  <r>
    <x v="91"/>
    <x v="217"/>
    <n v="17.857142857142858"/>
    <x v="14"/>
    <x v="2"/>
  </r>
  <r>
    <x v="91"/>
    <x v="218"/>
    <n v="8.3333333333333339"/>
    <x v="14"/>
    <x v="2"/>
  </r>
  <r>
    <x v="91"/>
    <x v="219"/>
    <n v="1.1904761904761905"/>
    <x v="14"/>
    <x v="2"/>
  </r>
  <r>
    <x v="91"/>
    <x v="220"/>
    <n v="16.666666666666668"/>
    <x v="14"/>
    <x v="2"/>
  </r>
  <r>
    <x v="92"/>
    <x v="213"/>
    <n v="17.857142857142858"/>
    <x v="14"/>
    <x v="2"/>
  </r>
  <r>
    <x v="92"/>
    <x v="222"/>
    <n v="11.904761904761905"/>
    <x v="14"/>
    <x v="2"/>
  </r>
  <r>
    <x v="92"/>
    <x v="223"/>
    <n v="53.571428571428569"/>
    <x v="14"/>
    <x v="2"/>
  </r>
  <r>
    <x v="92"/>
    <x v="224"/>
    <n v="14.285714285714286"/>
    <x v="14"/>
    <x v="2"/>
  </r>
  <r>
    <x v="92"/>
    <x v="4"/>
    <n v="2.3809523809523809"/>
    <x v="14"/>
    <x v="2"/>
  </r>
  <r>
    <x v="93"/>
    <x v="225"/>
    <n v="15.909090909090908"/>
    <x v="14"/>
    <x v="2"/>
  </r>
  <r>
    <x v="93"/>
    <x v="226"/>
    <n v="84.090909090909093"/>
    <x v="14"/>
    <x v="2"/>
  </r>
  <r>
    <x v="94"/>
    <x v="225"/>
    <n v="41.935483870967744"/>
    <x v="14"/>
    <x v="2"/>
  </r>
  <r>
    <x v="94"/>
    <x v="226"/>
    <n v="58.064516129032256"/>
    <x v="14"/>
    <x v="2"/>
  </r>
  <r>
    <x v="95"/>
    <x v="225"/>
    <n v="20"/>
    <x v="14"/>
    <x v="2"/>
  </r>
  <r>
    <x v="95"/>
    <x v="226"/>
    <n v="80"/>
    <x v="14"/>
    <x v="2"/>
  </r>
  <r>
    <x v="96"/>
    <x v="225"/>
    <n v="66.666666666666671"/>
    <x v="14"/>
    <x v="2"/>
  </r>
  <r>
    <x v="96"/>
    <x v="226"/>
    <n v="33.333333333333336"/>
    <x v="14"/>
    <x v="2"/>
  </r>
  <r>
    <x v="97"/>
    <x v="225"/>
    <n v="0"/>
    <x v="14"/>
    <x v="2"/>
  </r>
  <r>
    <x v="97"/>
    <x v="226"/>
    <n v="0"/>
    <x v="14"/>
    <x v="2"/>
  </r>
  <r>
    <x v="98"/>
    <x v="227"/>
    <n v="34.285714285714285"/>
    <x v="14"/>
    <x v="2"/>
  </r>
  <r>
    <x v="98"/>
    <x v="228"/>
    <n v="65.714285714285708"/>
    <x v="14"/>
    <x v="2"/>
  </r>
  <r>
    <x v="99"/>
    <x v="227"/>
    <n v="70"/>
    <x v="14"/>
    <x v="2"/>
  </r>
  <r>
    <x v="99"/>
    <x v="228"/>
    <n v="24"/>
    <x v="14"/>
    <x v="2"/>
  </r>
  <r>
    <x v="90"/>
    <x v="211"/>
    <n v="34.408602150537632"/>
    <x v="15"/>
    <x v="2"/>
  </r>
  <r>
    <x v="90"/>
    <x v="212"/>
    <n v="63.44086021505376"/>
    <x v="15"/>
    <x v="2"/>
  </r>
  <r>
    <x v="90"/>
    <x v="4"/>
    <n v="2.150537634408602"/>
    <x v="15"/>
    <x v="2"/>
  </r>
  <r>
    <x v="91"/>
    <x v="213"/>
    <n v="44.086021505376344"/>
    <x v="15"/>
    <x v="2"/>
  </r>
  <r>
    <x v="91"/>
    <x v="214"/>
    <n v="6.4516129032258061"/>
    <x v="15"/>
    <x v="2"/>
  </r>
  <r>
    <x v="91"/>
    <x v="215"/>
    <n v="5.376344086021505"/>
    <x v="15"/>
    <x v="2"/>
  </r>
  <r>
    <x v="91"/>
    <x v="216"/>
    <n v="5.376344086021505"/>
    <x v="15"/>
    <x v="2"/>
  </r>
  <r>
    <x v="91"/>
    <x v="217"/>
    <n v="0"/>
    <x v="15"/>
    <x v="2"/>
  </r>
  <r>
    <x v="91"/>
    <x v="218"/>
    <n v="2.150537634408602"/>
    <x v="15"/>
    <x v="2"/>
  </r>
  <r>
    <x v="91"/>
    <x v="219"/>
    <n v="0"/>
    <x v="15"/>
    <x v="2"/>
  </r>
  <r>
    <x v="91"/>
    <x v="220"/>
    <n v="36.55913978494624"/>
    <x v="15"/>
    <x v="2"/>
  </r>
  <r>
    <x v="92"/>
    <x v="213"/>
    <n v="44.086021505376344"/>
    <x v="15"/>
    <x v="2"/>
  </r>
  <r>
    <x v="92"/>
    <x v="222"/>
    <n v="11.827956989247312"/>
    <x v="15"/>
    <x v="2"/>
  </r>
  <r>
    <x v="92"/>
    <x v="223"/>
    <n v="7.5268817204301079"/>
    <x v="15"/>
    <x v="2"/>
  </r>
  <r>
    <x v="92"/>
    <x v="224"/>
    <n v="34.408602150537632"/>
    <x v="15"/>
    <x v="2"/>
  </r>
  <r>
    <x v="92"/>
    <x v="4"/>
    <n v="2.150537634408602"/>
    <x v="15"/>
    <x v="2"/>
  </r>
  <r>
    <x v="93"/>
    <x v="225"/>
    <n v="45.454545454545453"/>
    <x v="15"/>
    <x v="2"/>
  </r>
  <r>
    <x v="93"/>
    <x v="226"/>
    <n v="54.545454545454547"/>
    <x v="15"/>
    <x v="2"/>
  </r>
  <r>
    <x v="94"/>
    <x v="225"/>
    <n v="66.666666666666671"/>
    <x v="15"/>
    <x v="2"/>
  </r>
  <r>
    <x v="94"/>
    <x v="226"/>
    <n v="33.333333333333336"/>
    <x v="15"/>
    <x v="2"/>
  </r>
  <r>
    <x v="95"/>
    <x v="225"/>
    <n v="50"/>
    <x v="15"/>
    <x v="2"/>
  </r>
  <r>
    <x v="95"/>
    <x v="226"/>
    <n v="50"/>
    <x v="15"/>
    <x v="2"/>
  </r>
  <r>
    <x v="96"/>
    <x v="225"/>
    <n v="100"/>
    <x v="15"/>
    <x v="2"/>
  </r>
  <r>
    <x v="96"/>
    <x v="226"/>
    <n v="0"/>
    <x v="15"/>
    <x v="2"/>
  </r>
  <r>
    <x v="97"/>
    <x v="225"/>
    <n v="0"/>
    <x v="15"/>
    <x v="2"/>
  </r>
  <r>
    <x v="97"/>
    <x v="226"/>
    <n v="0"/>
    <x v="15"/>
    <x v="2"/>
  </r>
  <r>
    <x v="98"/>
    <x v="227"/>
    <n v="64.406779661016955"/>
    <x v="15"/>
    <x v="2"/>
  </r>
  <r>
    <x v="98"/>
    <x v="228"/>
    <n v="35.593220338983052"/>
    <x v="15"/>
    <x v="2"/>
  </r>
  <r>
    <x v="99"/>
    <x v="227"/>
    <n v="59"/>
    <x v="15"/>
    <x v="2"/>
  </r>
  <r>
    <x v="99"/>
    <x v="228"/>
    <n v="38"/>
    <x v="15"/>
    <x v="2"/>
  </r>
  <r>
    <x v="90"/>
    <x v="211"/>
    <n v="23.295454545454547"/>
    <x v="16"/>
    <x v="2"/>
  </r>
  <r>
    <x v="90"/>
    <x v="212"/>
    <n v="71.022727272727266"/>
    <x v="16"/>
    <x v="2"/>
  </r>
  <r>
    <x v="90"/>
    <x v="4"/>
    <n v="5.6818181818181817"/>
    <x v="16"/>
    <x v="2"/>
  </r>
  <r>
    <x v="91"/>
    <x v="213"/>
    <n v="36.93181818181818"/>
    <x v="16"/>
    <x v="2"/>
  </r>
  <r>
    <x v="91"/>
    <x v="214"/>
    <n v="3.4090909090909092"/>
    <x v="16"/>
    <x v="2"/>
  </r>
  <r>
    <x v="91"/>
    <x v="215"/>
    <n v="15.909090909090908"/>
    <x v="16"/>
    <x v="2"/>
  </r>
  <r>
    <x v="91"/>
    <x v="216"/>
    <n v="4.5454545454545459"/>
    <x v="16"/>
    <x v="2"/>
  </r>
  <r>
    <x v="91"/>
    <x v="217"/>
    <n v="3.9772727272727271"/>
    <x v="16"/>
    <x v="2"/>
  </r>
  <r>
    <x v="91"/>
    <x v="218"/>
    <n v="3.9772727272727271"/>
    <x v="16"/>
    <x v="2"/>
  </r>
  <r>
    <x v="91"/>
    <x v="219"/>
    <n v="2.2727272727272729"/>
    <x v="16"/>
    <x v="2"/>
  </r>
  <r>
    <x v="91"/>
    <x v="220"/>
    <n v="28.977272727272727"/>
    <x v="16"/>
    <x v="2"/>
  </r>
  <r>
    <x v="92"/>
    <x v="213"/>
    <n v="36.93181818181818"/>
    <x v="16"/>
    <x v="2"/>
  </r>
  <r>
    <x v="92"/>
    <x v="222"/>
    <n v="7.9545454545454541"/>
    <x v="16"/>
    <x v="2"/>
  </r>
  <r>
    <x v="92"/>
    <x v="223"/>
    <n v="26.136363636363637"/>
    <x v="16"/>
    <x v="2"/>
  </r>
  <r>
    <x v="92"/>
    <x v="224"/>
    <n v="23.295454545454547"/>
    <x v="16"/>
    <x v="2"/>
  </r>
  <r>
    <x v="92"/>
    <x v="4"/>
    <n v="5.6818181818181817"/>
    <x v="16"/>
    <x v="2"/>
  </r>
  <r>
    <x v="93"/>
    <x v="225"/>
    <n v="16.279069767441861"/>
    <x v="16"/>
    <x v="2"/>
  </r>
  <r>
    <x v="93"/>
    <x v="226"/>
    <n v="83.720930232558146"/>
    <x v="16"/>
    <x v="2"/>
  </r>
  <r>
    <x v="94"/>
    <x v="225"/>
    <n v="43.243243243243242"/>
    <x v="16"/>
    <x v="2"/>
  </r>
  <r>
    <x v="94"/>
    <x v="226"/>
    <n v="56.756756756756758"/>
    <x v="16"/>
    <x v="2"/>
  </r>
  <r>
    <x v="95"/>
    <x v="225"/>
    <n v="28.571428571428573"/>
    <x v="16"/>
    <x v="2"/>
  </r>
  <r>
    <x v="95"/>
    <x v="226"/>
    <n v="71.428571428571431"/>
    <x v="16"/>
    <x v="2"/>
  </r>
  <r>
    <x v="96"/>
    <x v="225"/>
    <n v="55.555555555555557"/>
    <x v="16"/>
    <x v="2"/>
  </r>
  <r>
    <x v="96"/>
    <x v="226"/>
    <n v="44.444444444444443"/>
    <x v="16"/>
    <x v="2"/>
  </r>
  <r>
    <x v="97"/>
    <x v="225"/>
    <n v="100"/>
    <x v="16"/>
    <x v="2"/>
  </r>
  <r>
    <x v="97"/>
    <x v="226"/>
    <n v="0"/>
    <x v="16"/>
    <x v="2"/>
  </r>
  <r>
    <x v="98"/>
    <x v="227"/>
    <n v="52"/>
    <x v="16"/>
    <x v="2"/>
  </r>
  <r>
    <x v="98"/>
    <x v="228"/>
    <n v="48"/>
    <x v="16"/>
    <x v="2"/>
  </r>
  <r>
    <x v="99"/>
    <x v="227"/>
    <n v="125"/>
    <x v="16"/>
    <x v="2"/>
  </r>
  <r>
    <x v="99"/>
    <x v="228"/>
    <n v="65"/>
    <x v="16"/>
    <x v="2"/>
  </r>
  <r>
    <x v="90"/>
    <x v="211"/>
    <n v="28.555368184373243"/>
    <x v="0"/>
    <x v="3"/>
  </r>
  <r>
    <x v="90"/>
    <x v="212"/>
    <n v="68.221847479857601"/>
    <x v="0"/>
    <x v="3"/>
  </r>
  <r>
    <x v="90"/>
    <x v="4"/>
    <n v="3.2227843357691586"/>
    <x v="0"/>
    <x v="3"/>
  </r>
  <r>
    <x v="91"/>
    <x v="213"/>
    <n v="24.07719692711261"/>
    <x v="0"/>
    <x v="3"/>
  </r>
  <r>
    <x v="91"/>
    <x v="214"/>
    <n v="7.3824245830991195"/>
    <x v="0"/>
    <x v="3"/>
  </r>
  <r>
    <x v="91"/>
    <x v="215"/>
    <n v="20.835675473112236"/>
    <x v="0"/>
    <x v="3"/>
  </r>
  <r>
    <x v="91"/>
    <x v="216"/>
    <n v="3.8973205920929361"/>
    <x v="0"/>
    <x v="3"/>
  </r>
  <r>
    <x v="91"/>
    <x v="217"/>
    <n v="7.9445381300356006"/>
    <x v="0"/>
    <x v="3"/>
  </r>
  <r>
    <x v="91"/>
    <x v="218"/>
    <n v="3.0728873899194302"/>
    <x v="0"/>
    <x v="3"/>
  </r>
  <r>
    <x v="91"/>
    <x v="219"/>
    <n v="1.0118043844856661"/>
    <x v="0"/>
    <x v="3"/>
  </r>
  <r>
    <x v="91"/>
    <x v="220"/>
    <n v="31.778152520142402"/>
    <x v="0"/>
    <x v="3"/>
  </r>
  <r>
    <x v="92"/>
    <x v="213"/>
    <n v="24.07719692711261"/>
    <x v="0"/>
    <x v="3"/>
  </r>
  <r>
    <x v="92"/>
    <x v="222"/>
    <n v="11.279745175192055"/>
    <x v="0"/>
    <x v="3"/>
  </r>
  <r>
    <x v="92"/>
    <x v="223"/>
    <n v="32.86490537755293"/>
    <x v="0"/>
    <x v="3"/>
  </r>
  <r>
    <x v="92"/>
    <x v="224"/>
    <n v="28.555368184373243"/>
    <x v="0"/>
    <x v="3"/>
  </r>
  <r>
    <x v="92"/>
    <x v="4"/>
    <n v="3.2227843357691586"/>
    <x v="0"/>
    <x v="3"/>
  </r>
  <r>
    <x v="93"/>
    <x v="225"/>
    <n v="19.53071083505866"/>
    <x v="0"/>
    <x v="3"/>
  </r>
  <r>
    <x v="93"/>
    <x v="226"/>
    <n v="80.469289164941344"/>
    <x v="0"/>
    <x v="3"/>
  </r>
  <r>
    <x v="94"/>
    <x v="225"/>
    <n v="36.104513064133016"/>
    <x v="0"/>
    <x v="3"/>
  </r>
  <r>
    <x v="94"/>
    <x v="226"/>
    <n v="63.895486935866984"/>
    <x v="0"/>
    <x v="3"/>
  </r>
  <r>
    <x v="95"/>
    <x v="225"/>
    <n v="31.077694235588972"/>
    <x v="0"/>
    <x v="3"/>
  </r>
  <r>
    <x v="95"/>
    <x v="226"/>
    <n v="68.922305764411021"/>
    <x v="0"/>
    <x v="3"/>
  </r>
  <r>
    <x v="96"/>
    <x v="225"/>
    <n v="56.88073394495413"/>
    <x v="0"/>
    <x v="3"/>
  </r>
  <r>
    <x v="96"/>
    <x v="226"/>
    <n v="43.11926605504587"/>
    <x v="0"/>
    <x v="3"/>
  </r>
  <r>
    <x v="97"/>
    <x v="225"/>
    <n v="44.444444444444443"/>
    <x v="0"/>
    <x v="3"/>
  </r>
  <r>
    <x v="97"/>
    <x v="226"/>
    <n v="55.555555555555557"/>
    <x v="0"/>
    <x v="3"/>
  </r>
  <r>
    <x v="98"/>
    <x v="227"/>
    <n v="36.336171381488604"/>
    <x v="0"/>
    <x v="3"/>
  </r>
  <r>
    <x v="98"/>
    <x v="228"/>
    <n v="63.663828618511396"/>
    <x v="0"/>
    <x v="3"/>
  </r>
  <r>
    <x v="99"/>
    <x v="227"/>
    <n v="3641"/>
    <x v="0"/>
    <x v="3"/>
  </r>
  <r>
    <x v="99"/>
    <x v="228"/>
    <n v="1323"/>
    <x v="0"/>
    <x v="3"/>
  </r>
  <r>
    <x v="90"/>
    <x v="211"/>
    <n v="40.246045694200355"/>
    <x v="1"/>
    <x v="3"/>
  </r>
  <r>
    <x v="90"/>
    <x v="212"/>
    <n v="55.4481546572935"/>
    <x v="1"/>
    <x v="3"/>
  </r>
  <r>
    <x v="90"/>
    <x v="4"/>
    <n v="4.3057996485061514"/>
    <x v="1"/>
    <x v="3"/>
  </r>
  <r>
    <x v="91"/>
    <x v="213"/>
    <n v="26.010544815465728"/>
    <x v="1"/>
    <x v="3"/>
  </r>
  <r>
    <x v="91"/>
    <x v="214"/>
    <n v="2.9876977152899826"/>
    <x v="1"/>
    <x v="3"/>
  </r>
  <r>
    <x v="91"/>
    <x v="215"/>
    <n v="12.302284710017574"/>
    <x v="1"/>
    <x v="3"/>
  </r>
  <r>
    <x v="91"/>
    <x v="216"/>
    <n v="3.6028119507908611"/>
    <x v="1"/>
    <x v="3"/>
  </r>
  <r>
    <x v="91"/>
    <x v="217"/>
    <n v="5.1845342706502633"/>
    <x v="1"/>
    <x v="3"/>
  </r>
  <r>
    <x v="91"/>
    <x v="218"/>
    <n v="3.5149384885764499"/>
    <x v="1"/>
    <x v="3"/>
  </r>
  <r>
    <x v="91"/>
    <x v="219"/>
    <n v="1.8453427065026362"/>
    <x v="1"/>
    <x v="3"/>
  </r>
  <r>
    <x v="91"/>
    <x v="220"/>
    <n v="44.5518453427065"/>
    <x v="1"/>
    <x v="3"/>
  </r>
  <r>
    <x v="92"/>
    <x v="213"/>
    <n v="26.010544815465728"/>
    <x v="1"/>
    <x v="3"/>
  </r>
  <r>
    <x v="92"/>
    <x v="222"/>
    <n v="6.5905096660808438"/>
    <x v="1"/>
    <x v="3"/>
  </r>
  <r>
    <x v="92"/>
    <x v="223"/>
    <n v="22.847100175746924"/>
    <x v="1"/>
    <x v="3"/>
  </r>
  <r>
    <x v="92"/>
    <x v="224"/>
    <n v="40.246045694200355"/>
    <x v="1"/>
    <x v="3"/>
  </r>
  <r>
    <x v="92"/>
    <x v="4"/>
    <n v="4.3057996485061514"/>
    <x v="1"/>
    <x v="3"/>
  </r>
  <r>
    <x v="93"/>
    <x v="225"/>
    <n v="13.524590163934427"/>
    <x v="1"/>
    <x v="3"/>
  </r>
  <r>
    <x v="93"/>
    <x v="226"/>
    <n v="86.47540983606558"/>
    <x v="1"/>
    <x v="3"/>
  </r>
  <r>
    <x v="94"/>
    <x v="225"/>
    <n v="33.974358974358971"/>
    <x v="1"/>
    <x v="3"/>
  </r>
  <r>
    <x v="94"/>
    <x v="226"/>
    <n v="66.025641025641022"/>
    <x v="1"/>
    <x v="3"/>
  </r>
  <r>
    <x v="95"/>
    <x v="225"/>
    <n v="12.820512820512821"/>
    <x v="1"/>
    <x v="3"/>
  </r>
  <r>
    <x v="95"/>
    <x v="226"/>
    <n v="87.179487179487182"/>
    <x v="1"/>
    <x v="3"/>
  </r>
  <r>
    <x v="96"/>
    <x v="225"/>
    <n v="65.957446808510639"/>
    <x v="1"/>
    <x v="3"/>
  </r>
  <r>
    <x v="96"/>
    <x v="226"/>
    <n v="34.042553191489361"/>
    <x v="1"/>
    <x v="3"/>
  </r>
  <r>
    <x v="97"/>
    <x v="225"/>
    <n v="71.428571428571431"/>
    <x v="1"/>
    <x v="3"/>
  </r>
  <r>
    <x v="97"/>
    <x v="226"/>
    <n v="28.571428571428573"/>
    <x v="1"/>
    <x v="3"/>
  </r>
  <r>
    <x v="98"/>
    <x v="227"/>
    <n v="47.702060221870049"/>
    <x v="1"/>
    <x v="3"/>
  </r>
  <r>
    <x v="98"/>
    <x v="228"/>
    <n v="52.297939778129951"/>
    <x v="1"/>
    <x v="3"/>
  </r>
  <r>
    <x v="99"/>
    <x v="227"/>
    <n v="631"/>
    <x v="1"/>
    <x v="3"/>
  </r>
  <r>
    <x v="99"/>
    <x v="228"/>
    <n v="301"/>
    <x v="1"/>
    <x v="3"/>
  </r>
  <r>
    <x v="90"/>
    <x v="211"/>
    <n v="20.440251572327043"/>
    <x v="2"/>
    <x v="3"/>
  </r>
  <r>
    <x v="90"/>
    <x v="212"/>
    <n v="77.725366876310275"/>
    <x v="2"/>
    <x v="3"/>
  </r>
  <r>
    <x v="90"/>
    <x v="4"/>
    <n v="1.8343815513626835"/>
    <x v="2"/>
    <x v="3"/>
  </r>
  <r>
    <x v="91"/>
    <x v="213"/>
    <n v="16.981132075471699"/>
    <x v="2"/>
    <x v="3"/>
  </r>
  <r>
    <x v="91"/>
    <x v="214"/>
    <n v="5.817610062893082"/>
    <x v="2"/>
    <x v="3"/>
  </r>
  <r>
    <x v="91"/>
    <x v="215"/>
    <n v="35.482180293501045"/>
    <x v="2"/>
    <x v="3"/>
  </r>
  <r>
    <x v="91"/>
    <x v="216"/>
    <n v="2.3060796645702304"/>
    <x v="2"/>
    <x v="3"/>
  </r>
  <r>
    <x v="91"/>
    <x v="217"/>
    <n v="11.530398322851154"/>
    <x v="2"/>
    <x v="3"/>
  </r>
  <r>
    <x v="91"/>
    <x v="218"/>
    <n v="4.9266247379454926"/>
    <x v="2"/>
    <x v="3"/>
  </r>
  <r>
    <x v="91"/>
    <x v="219"/>
    <n v="0.68134171907756813"/>
    <x v="2"/>
    <x v="3"/>
  </r>
  <r>
    <x v="91"/>
    <x v="220"/>
    <n v="22.274633123689728"/>
    <x v="2"/>
    <x v="3"/>
  </r>
  <r>
    <x v="92"/>
    <x v="213"/>
    <n v="16.981132075471699"/>
    <x v="2"/>
    <x v="3"/>
  </r>
  <r>
    <x v="92"/>
    <x v="222"/>
    <n v="8.1236897274633115"/>
    <x v="2"/>
    <x v="3"/>
  </r>
  <r>
    <x v="92"/>
    <x v="223"/>
    <n v="52.620545073375261"/>
    <x v="2"/>
    <x v="3"/>
  </r>
  <r>
    <x v="92"/>
    <x v="224"/>
    <n v="20.440251572327043"/>
    <x v="2"/>
    <x v="3"/>
  </r>
  <r>
    <x v="92"/>
    <x v="4"/>
    <n v="1.8343815513626835"/>
    <x v="2"/>
    <x v="3"/>
  </r>
  <r>
    <x v="93"/>
    <x v="225"/>
    <n v="13.317757009345794"/>
    <x v="2"/>
    <x v="3"/>
  </r>
  <r>
    <x v="93"/>
    <x v="226"/>
    <n v="86.682242990654203"/>
    <x v="2"/>
    <x v="3"/>
  </r>
  <r>
    <x v="94"/>
    <x v="225"/>
    <n v="31.106471816283925"/>
    <x v="2"/>
    <x v="3"/>
  </r>
  <r>
    <x v="94"/>
    <x v="226"/>
    <n v="68.893528183716072"/>
    <x v="2"/>
    <x v="3"/>
  </r>
  <r>
    <x v="95"/>
    <x v="225"/>
    <n v="9.7122302158273381"/>
    <x v="2"/>
    <x v="3"/>
  </r>
  <r>
    <x v="95"/>
    <x v="226"/>
    <n v="90.287769784172667"/>
    <x v="2"/>
    <x v="3"/>
  </r>
  <r>
    <x v="96"/>
    <x v="225"/>
    <n v="41.549295774647888"/>
    <x v="2"/>
    <x v="3"/>
  </r>
  <r>
    <x v="96"/>
    <x v="226"/>
    <n v="58.450704225352112"/>
    <x v="2"/>
    <x v="3"/>
  </r>
  <r>
    <x v="97"/>
    <x v="225"/>
    <n v="26.315789473684209"/>
    <x v="2"/>
    <x v="3"/>
  </r>
  <r>
    <x v="97"/>
    <x v="226"/>
    <n v="73.684210526315795"/>
    <x v="2"/>
    <x v="3"/>
  </r>
  <r>
    <x v="98"/>
    <x v="227"/>
    <n v="22.454484153742413"/>
    <x v="2"/>
    <x v="3"/>
  </r>
  <r>
    <x v="98"/>
    <x v="228"/>
    <n v="77.545515846257587"/>
    <x v="2"/>
    <x v="3"/>
  </r>
  <r>
    <x v="99"/>
    <x v="227"/>
    <n v="1483"/>
    <x v="2"/>
    <x v="3"/>
  </r>
  <r>
    <x v="99"/>
    <x v="228"/>
    <n v="333"/>
    <x v="2"/>
    <x v="3"/>
  </r>
  <r>
    <x v="90"/>
    <x v="211"/>
    <n v="32"/>
    <x v="3"/>
    <x v="3"/>
  </r>
  <r>
    <x v="90"/>
    <x v="212"/>
    <n v="63.466666666666669"/>
    <x v="3"/>
    <x v="3"/>
  </r>
  <r>
    <x v="90"/>
    <x v="4"/>
    <n v="4.5333333333333332"/>
    <x v="3"/>
    <x v="3"/>
  </r>
  <r>
    <x v="91"/>
    <x v="213"/>
    <n v="32.666666666666664"/>
    <x v="3"/>
    <x v="3"/>
  </r>
  <r>
    <x v="91"/>
    <x v="214"/>
    <n v="13.866666666666667"/>
    <x v="3"/>
    <x v="3"/>
  </r>
  <r>
    <x v="91"/>
    <x v="215"/>
    <n v="4"/>
    <x v="3"/>
    <x v="3"/>
  </r>
  <r>
    <x v="91"/>
    <x v="216"/>
    <n v="8.2666666666666675"/>
    <x v="3"/>
    <x v="3"/>
  </r>
  <r>
    <x v="91"/>
    <x v="217"/>
    <n v="3.0666666666666669"/>
    <x v="3"/>
    <x v="3"/>
  </r>
  <r>
    <x v="91"/>
    <x v="218"/>
    <n v="1.0666666666666667"/>
    <x v="3"/>
    <x v="3"/>
  </r>
  <r>
    <x v="91"/>
    <x v="219"/>
    <n v="0.53333333333333333"/>
    <x v="3"/>
    <x v="3"/>
  </r>
  <r>
    <x v="91"/>
    <x v="220"/>
    <n v="36.533333333333331"/>
    <x v="3"/>
    <x v="3"/>
  </r>
  <r>
    <x v="92"/>
    <x v="213"/>
    <n v="32.666666666666664"/>
    <x v="3"/>
    <x v="3"/>
  </r>
  <r>
    <x v="92"/>
    <x v="222"/>
    <n v="22.133333333333333"/>
    <x v="3"/>
    <x v="3"/>
  </r>
  <r>
    <x v="92"/>
    <x v="223"/>
    <n v="8.6666666666666661"/>
    <x v="3"/>
    <x v="3"/>
  </r>
  <r>
    <x v="92"/>
    <x v="224"/>
    <n v="32"/>
    <x v="3"/>
    <x v="3"/>
  </r>
  <r>
    <x v="92"/>
    <x v="4"/>
    <n v="4.5333333333333332"/>
    <x v="3"/>
    <x v="3"/>
  </r>
  <r>
    <x v="93"/>
    <x v="225"/>
    <n v="65.384615384615387"/>
    <x v="3"/>
    <x v="3"/>
  </r>
  <r>
    <x v="93"/>
    <x v="226"/>
    <n v="34.615384615384613"/>
    <x v="3"/>
    <x v="3"/>
  </r>
  <r>
    <x v="94"/>
    <x v="225"/>
    <n v="67.272727272727266"/>
    <x v="3"/>
    <x v="3"/>
  </r>
  <r>
    <x v="94"/>
    <x v="226"/>
    <n v="32.727272727272727"/>
    <x v="3"/>
    <x v="3"/>
  </r>
  <r>
    <x v="95"/>
    <x v="225"/>
    <n v="77.272727272727266"/>
    <x v="3"/>
    <x v="3"/>
  </r>
  <r>
    <x v="95"/>
    <x v="226"/>
    <n v="22.727272727272727"/>
    <x v="3"/>
    <x v="3"/>
  </r>
  <r>
    <x v="96"/>
    <x v="225"/>
    <n v="78.378378378378372"/>
    <x v="3"/>
    <x v="3"/>
  </r>
  <r>
    <x v="96"/>
    <x v="226"/>
    <n v="21.621621621621621"/>
    <x v="3"/>
    <x v="3"/>
  </r>
  <r>
    <x v="97"/>
    <x v="225"/>
    <n v="100"/>
    <x v="3"/>
    <x v="3"/>
  </r>
  <r>
    <x v="97"/>
    <x v="226"/>
    <n v="0"/>
    <x v="3"/>
    <x v="3"/>
  </r>
  <r>
    <x v="98"/>
    <x v="227"/>
    <n v="49.369747899159663"/>
    <x v="3"/>
    <x v="3"/>
  </r>
  <r>
    <x v="98"/>
    <x v="228"/>
    <n v="50.630252100840337"/>
    <x v="3"/>
    <x v="3"/>
  </r>
  <r>
    <x v="99"/>
    <x v="227"/>
    <n v="476"/>
    <x v="3"/>
    <x v="3"/>
  </r>
  <r>
    <x v="99"/>
    <x v="228"/>
    <n v="235"/>
    <x v="3"/>
    <x v="3"/>
  </r>
  <r>
    <x v="90"/>
    <x v="211"/>
    <n v="17.22972972972973"/>
    <x v="4"/>
    <x v="3"/>
  </r>
  <r>
    <x v="90"/>
    <x v="212"/>
    <n v="80.574324324324323"/>
    <x v="4"/>
    <x v="3"/>
  </r>
  <r>
    <x v="90"/>
    <x v="4"/>
    <n v="2.1959459459459461"/>
    <x v="4"/>
    <x v="3"/>
  </r>
  <r>
    <x v="91"/>
    <x v="213"/>
    <n v="23.310810810810811"/>
    <x v="4"/>
    <x v="3"/>
  </r>
  <r>
    <x v="91"/>
    <x v="214"/>
    <n v="11.148648648648649"/>
    <x v="4"/>
    <x v="3"/>
  </r>
  <r>
    <x v="91"/>
    <x v="215"/>
    <n v="27.871621621621621"/>
    <x v="4"/>
    <x v="3"/>
  </r>
  <r>
    <x v="91"/>
    <x v="216"/>
    <n v="3.5472972972972974"/>
    <x v="4"/>
    <x v="3"/>
  </r>
  <r>
    <x v="91"/>
    <x v="217"/>
    <n v="13.175675675675675"/>
    <x v="4"/>
    <x v="3"/>
  </r>
  <r>
    <x v="91"/>
    <x v="218"/>
    <n v="1.1824324324324325"/>
    <x v="4"/>
    <x v="3"/>
  </r>
  <r>
    <x v="91"/>
    <x v="219"/>
    <n v="0.33783783783783783"/>
    <x v="4"/>
    <x v="3"/>
  </r>
  <r>
    <x v="91"/>
    <x v="220"/>
    <n v="19.425675675675677"/>
    <x v="4"/>
    <x v="3"/>
  </r>
  <r>
    <x v="92"/>
    <x v="213"/>
    <n v="23.310810810810811"/>
    <x v="4"/>
    <x v="3"/>
  </r>
  <r>
    <x v="92"/>
    <x v="222"/>
    <n v="14.695945945945946"/>
    <x v="4"/>
    <x v="3"/>
  </r>
  <r>
    <x v="92"/>
    <x v="223"/>
    <n v="42.567567567567565"/>
    <x v="4"/>
    <x v="3"/>
  </r>
  <r>
    <x v="92"/>
    <x v="224"/>
    <n v="17.22972972972973"/>
    <x v="4"/>
    <x v="3"/>
  </r>
  <r>
    <x v="92"/>
    <x v="4"/>
    <n v="2.1959459459459461"/>
    <x v="4"/>
    <x v="3"/>
  </r>
  <r>
    <x v="93"/>
    <x v="225"/>
    <n v="24.657534246575342"/>
    <x v="4"/>
    <x v="3"/>
  </r>
  <r>
    <x v="93"/>
    <x v="226"/>
    <n v="75.342465753424662"/>
    <x v="4"/>
    <x v="3"/>
  </r>
  <r>
    <x v="94"/>
    <x v="225"/>
    <n v="34"/>
    <x v="4"/>
    <x v="3"/>
  </r>
  <r>
    <x v="94"/>
    <x v="226"/>
    <n v="66"/>
    <x v="4"/>
    <x v="3"/>
  </r>
  <r>
    <x v="95"/>
    <x v="225"/>
    <n v="26.037735849056602"/>
    <x v="4"/>
    <x v="3"/>
  </r>
  <r>
    <x v="95"/>
    <x v="226"/>
    <n v="73.962264150943398"/>
    <x v="4"/>
    <x v="3"/>
  </r>
  <r>
    <x v="96"/>
    <x v="225"/>
    <n v="32.142857142857146"/>
    <x v="4"/>
    <x v="3"/>
  </r>
  <r>
    <x v="96"/>
    <x v="226"/>
    <n v="67.857142857142861"/>
    <x v="4"/>
    <x v="3"/>
  </r>
  <r>
    <x v="97"/>
    <x v="225"/>
    <n v="60"/>
    <x v="4"/>
    <x v="3"/>
  </r>
  <r>
    <x v="97"/>
    <x v="226"/>
    <n v="40"/>
    <x v="4"/>
    <x v="3"/>
  </r>
  <r>
    <x v="98"/>
    <x v="227"/>
    <n v="37.526205450733755"/>
    <x v="4"/>
    <x v="3"/>
  </r>
  <r>
    <x v="98"/>
    <x v="228"/>
    <n v="62.473794549266245"/>
    <x v="4"/>
    <x v="3"/>
  </r>
  <r>
    <x v="99"/>
    <x v="227"/>
    <n v="477"/>
    <x v="4"/>
    <x v="3"/>
  </r>
  <r>
    <x v="99"/>
    <x v="228"/>
    <n v="179"/>
    <x v="4"/>
    <x v="3"/>
  </r>
  <r>
    <x v="90"/>
    <x v="211"/>
    <n v="15.09433962264151"/>
    <x v="5"/>
    <x v="3"/>
  </r>
  <r>
    <x v="90"/>
    <x v="212"/>
    <n v="84.276729559748432"/>
    <x v="5"/>
    <x v="3"/>
  </r>
  <r>
    <x v="90"/>
    <x v="4"/>
    <n v="0.62893081761006286"/>
    <x v="5"/>
    <x v="3"/>
  </r>
  <r>
    <x v="91"/>
    <x v="213"/>
    <n v="30.817610062893081"/>
    <x v="5"/>
    <x v="3"/>
  </r>
  <r>
    <x v="91"/>
    <x v="214"/>
    <n v="10.062893081761006"/>
    <x v="5"/>
    <x v="3"/>
  </r>
  <r>
    <x v="91"/>
    <x v="215"/>
    <n v="20.125786163522012"/>
    <x v="5"/>
    <x v="3"/>
  </r>
  <r>
    <x v="91"/>
    <x v="216"/>
    <n v="5.0314465408805029"/>
    <x v="5"/>
    <x v="3"/>
  </r>
  <r>
    <x v="91"/>
    <x v="217"/>
    <n v="16.981132075471699"/>
    <x v="5"/>
    <x v="3"/>
  </r>
  <r>
    <x v="91"/>
    <x v="218"/>
    <n v="0.62893081761006286"/>
    <x v="5"/>
    <x v="3"/>
  </r>
  <r>
    <x v="91"/>
    <x v="219"/>
    <n v="0.62893081761006286"/>
    <x v="5"/>
    <x v="3"/>
  </r>
  <r>
    <x v="91"/>
    <x v="220"/>
    <n v="15.723270440251572"/>
    <x v="5"/>
    <x v="3"/>
  </r>
  <r>
    <x v="92"/>
    <x v="213"/>
    <n v="30.817610062893081"/>
    <x v="5"/>
    <x v="3"/>
  </r>
  <r>
    <x v="92"/>
    <x v="222"/>
    <n v="15.09433962264151"/>
    <x v="5"/>
    <x v="3"/>
  </r>
  <r>
    <x v="92"/>
    <x v="223"/>
    <n v="38.364779874213838"/>
    <x v="5"/>
    <x v="3"/>
  </r>
  <r>
    <x v="92"/>
    <x v="224"/>
    <n v="15.09433962264151"/>
    <x v="5"/>
    <x v="3"/>
  </r>
  <r>
    <x v="92"/>
    <x v="4"/>
    <n v="0.62893081761006286"/>
    <x v="5"/>
    <x v="3"/>
  </r>
  <r>
    <x v="93"/>
    <x v="225"/>
    <n v="22.222222222222221"/>
    <x v="5"/>
    <x v="3"/>
  </r>
  <r>
    <x v="93"/>
    <x v="226"/>
    <n v="77.777777777777771"/>
    <x v="5"/>
    <x v="3"/>
  </r>
  <r>
    <x v="94"/>
    <x v="225"/>
    <n v="50"/>
    <x v="5"/>
    <x v="3"/>
  </r>
  <r>
    <x v="94"/>
    <x v="226"/>
    <n v="50"/>
    <x v="5"/>
    <x v="3"/>
  </r>
  <r>
    <x v="95"/>
    <x v="225"/>
    <n v="28.94736842105263"/>
    <x v="5"/>
    <x v="3"/>
  </r>
  <r>
    <x v="95"/>
    <x v="226"/>
    <n v="71.05263157894737"/>
    <x v="5"/>
    <x v="3"/>
  </r>
  <r>
    <x v="96"/>
    <x v="225"/>
    <n v="42.857142857142854"/>
    <x v="5"/>
    <x v="3"/>
  </r>
  <r>
    <x v="96"/>
    <x v="226"/>
    <n v="57.142857142857146"/>
    <x v="5"/>
    <x v="3"/>
  </r>
  <r>
    <x v="97"/>
    <x v="225"/>
    <n v="0"/>
    <x v="5"/>
    <x v="3"/>
  </r>
  <r>
    <x v="97"/>
    <x v="226"/>
    <n v="0"/>
    <x v="5"/>
    <x v="3"/>
  </r>
  <r>
    <x v="98"/>
    <x v="227"/>
    <n v="51.492537313432834"/>
    <x v="5"/>
    <x v="3"/>
  </r>
  <r>
    <x v="98"/>
    <x v="228"/>
    <n v="48.507462686567166"/>
    <x v="5"/>
    <x v="3"/>
  </r>
  <r>
    <x v="99"/>
    <x v="227"/>
    <n v="134"/>
    <x v="5"/>
    <x v="3"/>
  </r>
  <r>
    <x v="99"/>
    <x v="228"/>
    <n v="69"/>
    <x v="5"/>
    <x v="3"/>
  </r>
  <r>
    <x v="90"/>
    <x v="211"/>
    <n v="21.296296296296298"/>
    <x v="6"/>
    <x v="3"/>
  </r>
  <r>
    <x v="90"/>
    <x v="212"/>
    <n v="76.851851851851848"/>
    <x v="6"/>
    <x v="3"/>
  </r>
  <r>
    <x v="90"/>
    <x v="4"/>
    <n v="1.8518518518518519"/>
    <x v="6"/>
    <x v="3"/>
  </r>
  <r>
    <x v="91"/>
    <x v="213"/>
    <n v="20.37037037037037"/>
    <x v="6"/>
    <x v="3"/>
  </r>
  <r>
    <x v="91"/>
    <x v="214"/>
    <n v="9.2592592592592595"/>
    <x v="6"/>
    <x v="3"/>
  </r>
  <r>
    <x v="91"/>
    <x v="215"/>
    <n v="32.407407407407405"/>
    <x v="6"/>
    <x v="3"/>
  </r>
  <r>
    <x v="91"/>
    <x v="216"/>
    <n v="2.7777777777777777"/>
    <x v="6"/>
    <x v="3"/>
  </r>
  <r>
    <x v="91"/>
    <x v="217"/>
    <n v="7.4074074074074074"/>
    <x v="6"/>
    <x v="3"/>
  </r>
  <r>
    <x v="91"/>
    <x v="218"/>
    <n v="4.6296296296296298"/>
    <x v="6"/>
    <x v="3"/>
  </r>
  <r>
    <x v="91"/>
    <x v="219"/>
    <n v="0"/>
    <x v="6"/>
    <x v="3"/>
  </r>
  <r>
    <x v="91"/>
    <x v="220"/>
    <n v="23.148148148148149"/>
    <x v="6"/>
    <x v="3"/>
  </r>
  <r>
    <x v="92"/>
    <x v="213"/>
    <n v="20.37037037037037"/>
    <x v="6"/>
    <x v="3"/>
  </r>
  <r>
    <x v="92"/>
    <x v="222"/>
    <n v="12.037037037037036"/>
    <x v="6"/>
    <x v="3"/>
  </r>
  <r>
    <x v="92"/>
    <x v="223"/>
    <n v="44.444444444444443"/>
    <x v="6"/>
    <x v="3"/>
  </r>
  <r>
    <x v="92"/>
    <x v="224"/>
    <n v="21.296296296296298"/>
    <x v="6"/>
    <x v="3"/>
  </r>
  <r>
    <x v="92"/>
    <x v="4"/>
    <n v="1.8518518518518519"/>
    <x v="6"/>
    <x v="3"/>
  </r>
  <r>
    <x v="93"/>
    <x v="225"/>
    <n v="24"/>
    <x v="6"/>
    <x v="3"/>
  </r>
  <r>
    <x v="93"/>
    <x v="226"/>
    <n v="76"/>
    <x v="6"/>
    <x v="3"/>
  </r>
  <r>
    <x v="94"/>
    <x v="225"/>
    <n v="41.176470588235297"/>
    <x v="6"/>
    <x v="3"/>
  </r>
  <r>
    <x v="94"/>
    <x v="226"/>
    <n v="58.823529411764703"/>
    <x v="6"/>
    <x v="3"/>
  </r>
  <r>
    <x v="95"/>
    <x v="225"/>
    <n v="22.222222222222221"/>
    <x v="6"/>
    <x v="3"/>
  </r>
  <r>
    <x v="95"/>
    <x v="226"/>
    <n v="77.777777777777771"/>
    <x v="6"/>
    <x v="3"/>
  </r>
  <r>
    <x v="96"/>
    <x v="225"/>
    <n v="40"/>
    <x v="6"/>
    <x v="3"/>
  </r>
  <r>
    <x v="96"/>
    <x v="226"/>
    <n v="60"/>
    <x v="6"/>
    <x v="3"/>
  </r>
  <r>
    <x v="97"/>
    <x v="225"/>
    <n v="100"/>
    <x v="6"/>
    <x v="3"/>
  </r>
  <r>
    <x v="97"/>
    <x v="226"/>
    <n v="0"/>
    <x v="6"/>
    <x v="3"/>
  </r>
  <r>
    <x v="98"/>
    <x v="227"/>
    <n v="21.686746987951807"/>
    <x v="6"/>
    <x v="3"/>
  </r>
  <r>
    <x v="98"/>
    <x v="228"/>
    <n v="78.313253012048193"/>
    <x v="6"/>
    <x v="3"/>
  </r>
  <r>
    <x v="99"/>
    <x v="227"/>
    <n v="83"/>
    <x v="6"/>
    <x v="3"/>
  </r>
  <r>
    <x v="99"/>
    <x v="228"/>
    <n v="18"/>
    <x v="6"/>
    <x v="3"/>
  </r>
  <r>
    <x v="90"/>
    <x v="211"/>
    <n v="20.338983050847457"/>
    <x v="7"/>
    <x v="3"/>
  </r>
  <r>
    <x v="90"/>
    <x v="212"/>
    <n v="76.836158192090394"/>
    <x v="7"/>
    <x v="3"/>
  </r>
  <r>
    <x v="90"/>
    <x v="4"/>
    <n v="2.8248587570621471"/>
    <x v="7"/>
    <x v="3"/>
  </r>
  <r>
    <x v="91"/>
    <x v="213"/>
    <n v="18.07909604519774"/>
    <x v="7"/>
    <x v="3"/>
  </r>
  <r>
    <x v="91"/>
    <x v="214"/>
    <n v="10.734463276836157"/>
    <x v="7"/>
    <x v="3"/>
  </r>
  <r>
    <x v="91"/>
    <x v="215"/>
    <n v="27.683615819209038"/>
    <x v="7"/>
    <x v="3"/>
  </r>
  <r>
    <x v="91"/>
    <x v="216"/>
    <n v="3.9548022598870056"/>
    <x v="7"/>
    <x v="3"/>
  </r>
  <r>
    <x v="91"/>
    <x v="217"/>
    <n v="15.819209039548022"/>
    <x v="7"/>
    <x v="3"/>
  </r>
  <r>
    <x v="91"/>
    <x v="218"/>
    <n v="0.56497175141242939"/>
    <x v="7"/>
    <x v="3"/>
  </r>
  <r>
    <x v="91"/>
    <x v="219"/>
    <n v="0"/>
    <x v="7"/>
    <x v="3"/>
  </r>
  <r>
    <x v="91"/>
    <x v="220"/>
    <n v="23.163841807909606"/>
    <x v="7"/>
    <x v="3"/>
  </r>
  <r>
    <x v="92"/>
    <x v="213"/>
    <n v="18.07909604519774"/>
    <x v="7"/>
    <x v="3"/>
  </r>
  <r>
    <x v="92"/>
    <x v="222"/>
    <n v="14.689265536723164"/>
    <x v="7"/>
    <x v="3"/>
  </r>
  <r>
    <x v="92"/>
    <x v="223"/>
    <n v="44.067796610169495"/>
    <x v="7"/>
    <x v="3"/>
  </r>
  <r>
    <x v="92"/>
    <x v="224"/>
    <n v="20.338983050847457"/>
    <x v="7"/>
    <x v="3"/>
  </r>
  <r>
    <x v="92"/>
    <x v="4"/>
    <n v="2.8248587570621471"/>
    <x v="7"/>
    <x v="3"/>
  </r>
  <r>
    <x v="93"/>
    <x v="225"/>
    <n v="20"/>
    <x v="7"/>
    <x v="3"/>
  </r>
  <r>
    <x v="93"/>
    <x v="226"/>
    <n v="80"/>
    <x v="7"/>
    <x v="3"/>
  </r>
  <r>
    <x v="94"/>
    <x v="225"/>
    <n v="28.571428571428573"/>
    <x v="7"/>
    <x v="3"/>
  </r>
  <r>
    <x v="94"/>
    <x v="226"/>
    <n v="71.428571428571431"/>
    <x v="7"/>
    <x v="3"/>
  </r>
  <r>
    <x v="95"/>
    <x v="225"/>
    <n v="25.301204819277107"/>
    <x v="7"/>
    <x v="3"/>
  </r>
  <r>
    <x v="95"/>
    <x v="226"/>
    <n v="74.698795180722897"/>
    <x v="7"/>
    <x v="3"/>
  </r>
  <r>
    <x v="96"/>
    <x v="225"/>
    <n v="37.5"/>
    <x v="7"/>
    <x v="3"/>
  </r>
  <r>
    <x v="96"/>
    <x v="226"/>
    <n v="62.5"/>
    <x v="7"/>
    <x v="3"/>
  </r>
  <r>
    <x v="97"/>
    <x v="225"/>
    <n v="50"/>
    <x v="7"/>
    <x v="3"/>
  </r>
  <r>
    <x v="97"/>
    <x v="226"/>
    <n v="50"/>
    <x v="7"/>
    <x v="3"/>
  </r>
  <r>
    <x v="98"/>
    <x v="227"/>
    <n v="41.911764705882355"/>
    <x v="7"/>
    <x v="3"/>
  </r>
  <r>
    <x v="98"/>
    <x v="228"/>
    <n v="58.088235294117645"/>
    <x v="7"/>
    <x v="3"/>
  </r>
  <r>
    <x v="99"/>
    <x v="227"/>
    <n v="136"/>
    <x v="7"/>
    <x v="3"/>
  </r>
  <r>
    <x v="99"/>
    <x v="228"/>
    <n v="57"/>
    <x v="7"/>
    <x v="3"/>
  </r>
  <r>
    <x v="90"/>
    <x v="211"/>
    <n v="12.837837837837839"/>
    <x v="8"/>
    <x v="3"/>
  </r>
  <r>
    <x v="90"/>
    <x v="212"/>
    <n v="83.78378378378379"/>
    <x v="8"/>
    <x v="3"/>
  </r>
  <r>
    <x v="90"/>
    <x v="4"/>
    <n v="3.3783783783783785"/>
    <x v="8"/>
    <x v="3"/>
  </r>
  <r>
    <x v="91"/>
    <x v="213"/>
    <n v="23.648648648648649"/>
    <x v="8"/>
    <x v="3"/>
  </r>
  <r>
    <x v="91"/>
    <x v="214"/>
    <n v="14.189189189189189"/>
    <x v="8"/>
    <x v="3"/>
  </r>
  <r>
    <x v="91"/>
    <x v="215"/>
    <n v="33.108108108108105"/>
    <x v="8"/>
    <x v="3"/>
  </r>
  <r>
    <x v="91"/>
    <x v="216"/>
    <n v="2.0270270270270272"/>
    <x v="8"/>
    <x v="3"/>
  </r>
  <r>
    <x v="91"/>
    <x v="217"/>
    <n v="10.135135135135135"/>
    <x v="8"/>
    <x v="3"/>
  </r>
  <r>
    <x v="91"/>
    <x v="218"/>
    <n v="0"/>
    <x v="8"/>
    <x v="3"/>
  </r>
  <r>
    <x v="91"/>
    <x v="219"/>
    <n v="0.67567567567567566"/>
    <x v="8"/>
    <x v="3"/>
  </r>
  <r>
    <x v="91"/>
    <x v="220"/>
    <n v="16.216216216216218"/>
    <x v="8"/>
    <x v="3"/>
  </r>
  <r>
    <x v="92"/>
    <x v="213"/>
    <n v="23.648648648648649"/>
    <x v="8"/>
    <x v="3"/>
  </r>
  <r>
    <x v="92"/>
    <x v="222"/>
    <n v="16.216216216216218"/>
    <x v="8"/>
    <x v="3"/>
  </r>
  <r>
    <x v="92"/>
    <x v="223"/>
    <n v="43.918918918918919"/>
    <x v="8"/>
    <x v="3"/>
  </r>
  <r>
    <x v="92"/>
    <x v="224"/>
    <n v="12.837837837837839"/>
    <x v="8"/>
    <x v="3"/>
  </r>
  <r>
    <x v="92"/>
    <x v="4"/>
    <n v="3.3783783783783785"/>
    <x v="8"/>
    <x v="3"/>
  </r>
  <r>
    <x v="93"/>
    <x v="225"/>
    <n v="31.578947368421051"/>
    <x v="8"/>
    <x v="3"/>
  </r>
  <r>
    <x v="93"/>
    <x v="226"/>
    <n v="68.421052631578945"/>
    <x v="8"/>
    <x v="3"/>
  </r>
  <r>
    <x v="94"/>
    <x v="225"/>
    <n v="26.666666666666668"/>
    <x v="8"/>
    <x v="3"/>
  </r>
  <r>
    <x v="94"/>
    <x v="226"/>
    <n v="73.333333333333329"/>
    <x v="8"/>
    <x v="3"/>
  </r>
  <r>
    <x v="95"/>
    <x v="225"/>
    <n v="25.714285714285715"/>
    <x v="8"/>
    <x v="3"/>
  </r>
  <r>
    <x v="95"/>
    <x v="226"/>
    <n v="74.285714285714292"/>
    <x v="8"/>
    <x v="3"/>
  </r>
  <r>
    <x v="96"/>
    <x v="225"/>
    <n v="12.5"/>
    <x v="8"/>
    <x v="3"/>
  </r>
  <r>
    <x v="96"/>
    <x v="226"/>
    <n v="87.5"/>
    <x v="8"/>
    <x v="3"/>
  </r>
  <r>
    <x v="97"/>
    <x v="225"/>
    <n v="0"/>
    <x v="8"/>
    <x v="3"/>
  </r>
  <r>
    <x v="97"/>
    <x v="226"/>
    <n v="0"/>
    <x v="8"/>
    <x v="3"/>
  </r>
  <r>
    <x v="98"/>
    <x v="227"/>
    <n v="28.225806451612904"/>
    <x v="8"/>
    <x v="3"/>
  </r>
  <r>
    <x v="98"/>
    <x v="228"/>
    <n v="71.774193548387103"/>
    <x v="8"/>
    <x v="3"/>
  </r>
  <r>
    <x v="99"/>
    <x v="227"/>
    <n v="124"/>
    <x v="8"/>
    <x v="3"/>
  </r>
  <r>
    <x v="99"/>
    <x v="228"/>
    <n v="35"/>
    <x v="8"/>
    <x v="3"/>
  </r>
  <r>
    <x v="90"/>
    <x v="211"/>
    <n v="33.136094674556212"/>
    <x v="9"/>
    <x v="3"/>
  </r>
  <r>
    <x v="90"/>
    <x v="212"/>
    <n v="65.680473372781066"/>
    <x v="9"/>
    <x v="3"/>
  </r>
  <r>
    <x v="90"/>
    <x v="4"/>
    <n v="1.1834319526627219"/>
    <x v="9"/>
    <x v="3"/>
  </r>
  <r>
    <x v="91"/>
    <x v="213"/>
    <n v="27.218934911242602"/>
    <x v="9"/>
    <x v="3"/>
  </r>
  <r>
    <x v="91"/>
    <x v="214"/>
    <n v="19.526627218934912"/>
    <x v="9"/>
    <x v="3"/>
  </r>
  <r>
    <x v="91"/>
    <x v="215"/>
    <n v="5.3254437869822482"/>
    <x v="9"/>
    <x v="3"/>
  </r>
  <r>
    <x v="91"/>
    <x v="216"/>
    <n v="9.4674556213017755"/>
    <x v="9"/>
    <x v="3"/>
  </r>
  <r>
    <x v="91"/>
    <x v="217"/>
    <n v="4.1420118343195265"/>
    <x v="9"/>
    <x v="3"/>
  </r>
  <r>
    <x v="91"/>
    <x v="218"/>
    <n v="0"/>
    <x v="9"/>
    <x v="3"/>
  </r>
  <r>
    <x v="91"/>
    <x v="219"/>
    <n v="0"/>
    <x v="9"/>
    <x v="3"/>
  </r>
  <r>
    <x v="91"/>
    <x v="220"/>
    <n v="34.319526627218934"/>
    <x v="9"/>
    <x v="3"/>
  </r>
  <r>
    <x v="92"/>
    <x v="213"/>
    <n v="27.218934911242602"/>
    <x v="9"/>
    <x v="3"/>
  </r>
  <r>
    <x v="92"/>
    <x v="222"/>
    <n v="28.994082840236686"/>
    <x v="9"/>
    <x v="3"/>
  </r>
  <r>
    <x v="92"/>
    <x v="223"/>
    <n v="9.4674556213017755"/>
    <x v="9"/>
    <x v="3"/>
  </r>
  <r>
    <x v="92"/>
    <x v="224"/>
    <n v="33.136094674556212"/>
    <x v="9"/>
    <x v="3"/>
  </r>
  <r>
    <x v="92"/>
    <x v="4"/>
    <n v="1.1834319526627219"/>
    <x v="9"/>
    <x v="3"/>
  </r>
  <r>
    <x v="93"/>
    <x v="225"/>
    <n v="77.272727272727266"/>
    <x v="9"/>
    <x v="3"/>
  </r>
  <r>
    <x v="93"/>
    <x v="226"/>
    <n v="22.727272727272727"/>
    <x v="9"/>
    <x v="3"/>
  </r>
  <r>
    <x v="94"/>
    <x v="225"/>
    <n v="73.333333333333329"/>
    <x v="9"/>
    <x v="3"/>
  </r>
  <r>
    <x v="94"/>
    <x v="226"/>
    <n v="26.666666666666668"/>
    <x v="9"/>
    <x v="3"/>
  </r>
  <r>
    <x v="95"/>
    <x v="225"/>
    <n v="77.5"/>
    <x v="9"/>
    <x v="3"/>
  </r>
  <r>
    <x v="95"/>
    <x v="226"/>
    <n v="22.5"/>
    <x v="9"/>
    <x v="3"/>
  </r>
  <r>
    <x v="96"/>
    <x v="225"/>
    <n v="50"/>
    <x v="9"/>
    <x v="3"/>
  </r>
  <r>
    <x v="96"/>
    <x v="226"/>
    <n v="50"/>
    <x v="9"/>
    <x v="3"/>
  </r>
  <r>
    <x v="97"/>
    <x v="225"/>
    <n v="66.666666666666671"/>
    <x v="9"/>
    <x v="3"/>
  </r>
  <r>
    <x v="97"/>
    <x v="226"/>
    <n v="33.333333333333336"/>
    <x v="9"/>
    <x v="3"/>
  </r>
  <r>
    <x v="98"/>
    <x v="227"/>
    <n v="48.648648648648646"/>
    <x v="9"/>
    <x v="3"/>
  </r>
  <r>
    <x v="98"/>
    <x v="228"/>
    <n v="51.351351351351354"/>
    <x v="9"/>
    <x v="3"/>
  </r>
  <r>
    <x v="99"/>
    <x v="227"/>
    <n v="111"/>
    <x v="9"/>
    <x v="3"/>
  </r>
  <r>
    <x v="99"/>
    <x v="228"/>
    <n v="54"/>
    <x v="9"/>
    <x v="3"/>
  </r>
  <r>
    <x v="90"/>
    <x v="211"/>
    <n v="42.748091603053432"/>
    <x v="10"/>
    <x v="3"/>
  </r>
  <r>
    <x v="90"/>
    <x v="212"/>
    <n v="52.671755725190842"/>
    <x v="10"/>
    <x v="3"/>
  </r>
  <r>
    <x v="90"/>
    <x v="4"/>
    <n v="4.5801526717557248"/>
    <x v="10"/>
    <x v="3"/>
  </r>
  <r>
    <x v="91"/>
    <x v="213"/>
    <n v="31.297709923664122"/>
    <x v="10"/>
    <x v="3"/>
  </r>
  <r>
    <x v="91"/>
    <x v="214"/>
    <n v="3.053435114503817"/>
    <x v="10"/>
    <x v="3"/>
  </r>
  <r>
    <x v="91"/>
    <x v="215"/>
    <n v="5.343511450381679"/>
    <x v="10"/>
    <x v="3"/>
  </r>
  <r>
    <x v="91"/>
    <x v="216"/>
    <n v="2.2900763358778624"/>
    <x v="10"/>
    <x v="3"/>
  </r>
  <r>
    <x v="91"/>
    <x v="217"/>
    <n v="5.343511450381679"/>
    <x v="10"/>
    <x v="3"/>
  </r>
  <r>
    <x v="91"/>
    <x v="218"/>
    <n v="2.2900763358778624"/>
    <x v="10"/>
    <x v="3"/>
  </r>
  <r>
    <x v="91"/>
    <x v="219"/>
    <n v="3.053435114503817"/>
    <x v="10"/>
    <x v="3"/>
  </r>
  <r>
    <x v="91"/>
    <x v="220"/>
    <n v="47.328244274809158"/>
    <x v="10"/>
    <x v="3"/>
  </r>
  <r>
    <x v="92"/>
    <x v="213"/>
    <n v="31.297709923664122"/>
    <x v="10"/>
    <x v="3"/>
  </r>
  <r>
    <x v="92"/>
    <x v="222"/>
    <n v="5.343511450381679"/>
    <x v="10"/>
    <x v="3"/>
  </r>
  <r>
    <x v="92"/>
    <x v="223"/>
    <n v="16.03053435114504"/>
    <x v="10"/>
    <x v="3"/>
  </r>
  <r>
    <x v="92"/>
    <x v="224"/>
    <n v="42.748091603053432"/>
    <x v="10"/>
    <x v="3"/>
  </r>
  <r>
    <x v="92"/>
    <x v="4"/>
    <n v="4.5801526717557248"/>
    <x v="10"/>
    <x v="3"/>
  </r>
  <r>
    <x v="93"/>
    <x v="225"/>
    <n v="33.333333333333336"/>
    <x v="10"/>
    <x v="3"/>
  </r>
  <r>
    <x v="93"/>
    <x v="226"/>
    <n v="66.666666666666671"/>
    <x v="10"/>
    <x v="3"/>
  </r>
  <r>
    <x v="94"/>
    <x v="225"/>
    <n v="45.454545454545453"/>
    <x v="10"/>
    <x v="3"/>
  </r>
  <r>
    <x v="94"/>
    <x v="226"/>
    <n v="54.545454545454547"/>
    <x v="10"/>
    <x v="3"/>
  </r>
  <r>
    <x v="95"/>
    <x v="225"/>
    <n v="11.111111111111111"/>
    <x v="10"/>
    <x v="3"/>
  </r>
  <r>
    <x v="95"/>
    <x v="226"/>
    <n v="88.888888888888886"/>
    <x v="10"/>
    <x v="3"/>
  </r>
  <r>
    <x v="96"/>
    <x v="225"/>
    <n v="70"/>
    <x v="10"/>
    <x v="3"/>
  </r>
  <r>
    <x v="96"/>
    <x v="226"/>
    <n v="30"/>
    <x v="10"/>
    <x v="3"/>
  </r>
  <r>
    <x v="97"/>
    <x v="225"/>
    <n v="0"/>
    <x v="10"/>
    <x v="3"/>
  </r>
  <r>
    <x v="97"/>
    <x v="226"/>
    <n v="0"/>
    <x v="10"/>
    <x v="3"/>
  </r>
  <r>
    <x v="98"/>
    <x v="227"/>
    <n v="55.072463768115945"/>
    <x v="10"/>
    <x v="3"/>
  </r>
  <r>
    <x v="98"/>
    <x v="228"/>
    <n v="44.927536231884055"/>
    <x v="10"/>
    <x v="3"/>
  </r>
  <r>
    <x v="99"/>
    <x v="227"/>
    <n v="69"/>
    <x v="10"/>
    <x v="3"/>
  </r>
  <r>
    <x v="99"/>
    <x v="228"/>
    <n v="38"/>
    <x v="10"/>
    <x v="3"/>
  </r>
  <r>
    <x v="90"/>
    <x v="211"/>
    <n v="39.495798319327733"/>
    <x v="11"/>
    <x v="3"/>
  </r>
  <r>
    <x v="90"/>
    <x v="212"/>
    <n v="57.142857142857146"/>
    <x v="11"/>
    <x v="3"/>
  </r>
  <r>
    <x v="90"/>
    <x v="4"/>
    <n v="3.3613445378151261"/>
    <x v="11"/>
    <x v="3"/>
  </r>
  <r>
    <x v="91"/>
    <x v="213"/>
    <n v="31.092436974789916"/>
    <x v="11"/>
    <x v="3"/>
  </r>
  <r>
    <x v="91"/>
    <x v="214"/>
    <n v="11.764705882352942"/>
    <x v="11"/>
    <x v="3"/>
  </r>
  <r>
    <x v="91"/>
    <x v="215"/>
    <n v="9.2436974789915958"/>
    <x v="11"/>
    <x v="3"/>
  </r>
  <r>
    <x v="91"/>
    <x v="216"/>
    <n v="2.5210084033613445"/>
    <x v="11"/>
    <x v="3"/>
  </r>
  <r>
    <x v="91"/>
    <x v="217"/>
    <n v="2.5210084033613445"/>
    <x v="11"/>
    <x v="3"/>
  </r>
  <r>
    <x v="91"/>
    <x v="218"/>
    <n v="0"/>
    <x v="11"/>
    <x v="3"/>
  </r>
  <r>
    <x v="91"/>
    <x v="219"/>
    <n v="0"/>
    <x v="11"/>
    <x v="3"/>
  </r>
  <r>
    <x v="91"/>
    <x v="220"/>
    <n v="42.857142857142854"/>
    <x v="11"/>
    <x v="3"/>
  </r>
  <r>
    <x v="92"/>
    <x v="213"/>
    <n v="31.092436974789916"/>
    <x v="11"/>
    <x v="3"/>
  </r>
  <r>
    <x v="92"/>
    <x v="222"/>
    <n v="14.285714285714286"/>
    <x v="11"/>
    <x v="3"/>
  </r>
  <r>
    <x v="92"/>
    <x v="223"/>
    <n v="11.764705882352942"/>
    <x v="11"/>
    <x v="3"/>
  </r>
  <r>
    <x v="92"/>
    <x v="224"/>
    <n v="39.495798319327733"/>
    <x v="11"/>
    <x v="3"/>
  </r>
  <r>
    <x v="92"/>
    <x v="4"/>
    <n v="3.3613445378151261"/>
    <x v="11"/>
    <x v="3"/>
  </r>
  <r>
    <x v="93"/>
    <x v="225"/>
    <n v="45.454545454545453"/>
    <x v="11"/>
    <x v="3"/>
  </r>
  <r>
    <x v="93"/>
    <x v="226"/>
    <n v="54.545454545454547"/>
    <x v="11"/>
    <x v="3"/>
  </r>
  <r>
    <x v="94"/>
    <x v="225"/>
    <n v="75"/>
    <x v="11"/>
    <x v="3"/>
  </r>
  <r>
    <x v="94"/>
    <x v="226"/>
    <n v="25"/>
    <x v="11"/>
    <x v="3"/>
  </r>
  <r>
    <x v="95"/>
    <x v="225"/>
    <n v="57.89473684210526"/>
    <x v="11"/>
    <x v="3"/>
  </r>
  <r>
    <x v="95"/>
    <x v="226"/>
    <n v="42.10526315789474"/>
    <x v="11"/>
    <x v="3"/>
  </r>
  <r>
    <x v="96"/>
    <x v="225"/>
    <n v="0"/>
    <x v="11"/>
    <x v="3"/>
  </r>
  <r>
    <x v="96"/>
    <x v="226"/>
    <n v="0"/>
    <x v="11"/>
    <x v="3"/>
  </r>
  <r>
    <x v="97"/>
    <x v="225"/>
    <n v="0"/>
    <x v="11"/>
    <x v="3"/>
  </r>
  <r>
    <x v="97"/>
    <x v="226"/>
    <n v="0"/>
    <x v="11"/>
    <x v="3"/>
  </r>
  <r>
    <x v="98"/>
    <x v="227"/>
    <n v="47.058823529411768"/>
    <x v="11"/>
    <x v="3"/>
  </r>
  <r>
    <x v="98"/>
    <x v="228"/>
    <n v="52.941176470588232"/>
    <x v="11"/>
    <x v="3"/>
  </r>
  <r>
    <x v="99"/>
    <x v="227"/>
    <n v="68"/>
    <x v="11"/>
    <x v="3"/>
  </r>
  <r>
    <x v="99"/>
    <x v="228"/>
    <n v="32"/>
    <x v="11"/>
    <x v="3"/>
  </r>
  <r>
    <x v="90"/>
    <x v="211"/>
    <n v="58.585858585858588"/>
    <x v="12"/>
    <x v="3"/>
  </r>
  <r>
    <x v="90"/>
    <x v="212"/>
    <n v="35.353535353535356"/>
    <x v="12"/>
    <x v="3"/>
  </r>
  <r>
    <x v="90"/>
    <x v="4"/>
    <n v="6.0606060606060606"/>
    <x v="12"/>
    <x v="3"/>
  </r>
  <r>
    <x v="91"/>
    <x v="213"/>
    <n v="20.202020202020201"/>
    <x v="12"/>
    <x v="3"/>
  </r>
  <r>
    <x v="91"/>
    <x v="214"/>
    <n v="0"/>
    <x v="12"/>
    <x v="3"/>
  </r>
  <r>
    <x v="91"/>
    <x v="215"/>
    <n v="5.0505050505050502"/>
    <x v="12"/>
    <x v="3"/>
  </r>
  <r>
    <x v="91"/>
    <x v="216"/>
    <n v="1.0101010101010102"/>
    <x v="12"/>
    <x v="3"/>
  </r>
  <r>
    <x v="91"/>
    <x v="217"/>
    <n v="6.0606060606060606"/>
    <x v="12"/>
    <x v="3"/>
  </r>
  <r>
    <x v="91"/>
    <x v="218"/>
    <n v="2.0202020202020203"/>
    <x v="12"/>
    <x v="3"/>
  </r>
  <r>
    <x v="91"/>
    <x v="219"/>
    <n v="1.0101010101010102"/>
    <x v="12"/>
    <x v="3"/>
  </r>
  <r>
    <x v="91"/>
    <x v="220"/>
    <n v="64.646464646464651"/>
    <x v="12"/>
    <x v="3"/>
  </r>
  <r>
    <x v="92"/>
    <x v="213"/>
    <n v="20.202020202020201"/>
    <x v="12"/>
    <x v="3"/>
  </r>
  <r>
    <x v="92"/>
    <x v="222"/>
    <n v="1.0101010101010102"/>
    <x v="12"/>
    <x v="3"/>
  </r>
  <r>
    <x v="92"/>
    <x v="223"/>
    <n v="14.141414141414142"/>
    <x v="12"/>
    <x v="3"/>
  </r>
  <r>
    <x v="92"/>
    <x v="224"/>
    <n v="58.585858585858588"/>
    <x v="12"/>
    <x v="3"/>
  </r>
  <r>
    <x v="92"/>
    <x v="4"/>
    <n v="6.0606060606060606"/>
    <x v="12"/>
    <x v="3"/>
  </r>
  <r>
    <x v="93"/>
    <x v="225"/>
    <n v="7.6923076923076925"/>
    <x v="12"/>
    <x v="3"/>
  </r>
  <r>
    <x v="93"/>
    <x v="226"/>
    <n v="92.307692307692307"/>
    <x v="12"/>
    <x v="3"/>
  </r>
  <r>
    <x v="94"/>
    <x v="225"/>
    <n v="40"/>
    <x v="12"/>
    <x v="3"/>
  </r>
  <r>
    <x v="94"/>
    <x v="226"/>
    <n v="60"/>
    <x v="12"/>
    <x v="3"/>
  </r>
  <r>
    <x v="95"/>
    <x v="225"/>
    <n v="0"/>
    <x v="12"/>
    <x v="3"/>
  </r>
  <r>
    <x v="95"/>
    <x v="226"/>
    <n v="100"/>
    <x v="12"/>
    <x v="3"/>
  </r>
  <r>
    <x v="96"/>
    <x v="225"/>
    <n v="20"/>
    <x v="12"/>
    <x v="3"/>
  </r>
  <r>
    <x v="96"/>
    <x v="226"/>
    <n v="80"/>
    <x v="12"/>
    <x v="3"/>
  </r>
  <r>
    <x v="97"/>
    <x v="225"/>
    <n v="0"/>
    <x v="12"/>
    <x v="3"/>
  </r>
  <r>
    <x v="97"/>
    <x v="226"/>
    <n v="0"/>
    <x v="12"/>
    <x v="3"/>
  </r>
  <r>
    <x v="98"/>
    <x v="227"/>
    <n v="57.142857142857146"/>
    <x v="12"/>
    <x v="3"/>
  </r>
  <r>
    <x v="98"/>
    <x v="228"/>
    <n v="42.857142857142854"/>
    <x v="12"/>
    <x v="3"/>
  </r>
  <r>
    <x v="99"/>
    <x v="227"/>
    <n v="35"/>
    <x v="12"/>
    <x v="3"/>
  </r>
  <r>
    <x v="99"/>
    <x v="228"/>
    <n v="20"/>
    <x v="12"/>
    <x v="3"/>
  </r>
  <r>
    <x v="90"/>
    <x v="211"/>
    <n v="27.536231884057973"/>
    <x v="13"/>
    <x v="3"/>
  </r>
  <r>
    <x v="90"/>
    <x v="212"/>
    <n v="72.463768115942031"/>
    <x v="13"/>
    <x v="3"/>
  </r>
  <r>
    <x v="90"/>
    <x v="4"/>
    <n v="0"/>
    <x v="13"/>
    <x v="3"/>
  </r>
  <r>
    <x v="91"/>
    <x v="213"/>
    <n v="39.130434782608695"/>
    <x v="13"/>
    <x v="3"/>
  </r>
  <r>
    <x v="91"/>
    <x v="214"/>
    <n v="14.492753623188406"/>
    <x v="13"/>
    <x v="3"/>
  </r>
  <r>
    <x v="91"/>
    <x v="215"/>
    <n v="4.3478260869565215"/>
    <x v="13"/>
    <x v="3"/>
  </r>
  <r>
    <x v="91"/>
    <x v="216"/>
    <n v="10.144927536231885"/>
    <x v="13"/>
    <x v="3"/>
  </r>
  <r>
    <x v="91"/>
    <x v="217"/>
    <n v="4.3478260869565215"/>
    <x v="13"/>
    <x v="3"/>
  </r>
  <r>
    <x v="91"/>
    <x v="218"/>
    <n v="0"/>
    <x v="13"/>
    <x v="3"/>
  </r>
  <r>
    <x v="91"/>
    <x v="219"/>
    <n v="0"/>
    <x v="13"/>
    <x v="3"/>
  </r>
  <r>
    <x v="91"/>
    <x v="220"/>
    <n v="27.536231884057973"/>
    <x v="13"/>
    <x v="3"/>
  </r>
  <r>
    <x v="92"/>
    <x v="213"/>
    <n v="39.130434782608695"/>
    <x v="13"/>
    <x v="3"/>
  </r>
  <r>
    <x v="92"/>
    <x v="222"/>
    <n v="24.637681159420289"/>
    <x v="13"/>
    <x v="3"/>
  </r>
  <r>
    <x v="92"/>
    <x v="223"/>
    <n v="8.695652173913043"/>
    <x v="13"/>
    <x v="3"/>
  </r>
  <r>
    <x v="92"/>
    <x v="224"/>
    <n v="27.536231884057973"/>
    <x v="13"/>
    <x v="3"/>
  </r>
  <r>
    <x v="92"/>
    <x v="4"/>
    <n v="0"/>
    <x v="13"/>
    <x v="3"/>
  </r>
  <r>
    <x v="93"/>
    <x v="225"/>
    <n v="75"/>
    <x v="13"/>
    <x v="3"/>
  </r>
  <r>
    <x v="93"/>
    <x v="226"/>
    <n v="25"/>
    <x v="13"/>
    <x v="3"/>
  </r>
  <r>
    <x v="94"/>
    <x v="225"/>
    <n v="100"/>
    <x v="13"/>
    <x v="3"/>
  </r>
  <r>
    <x v="94"/>
    <x v="226"/>
    <n v="0"/>
    <x v="13"/>
    <x v="3"/>
  </r>
  <r>
    <x v="95"/>
    <x v="225"/>
    <n v="73.333333333333329"/>
    <x v="13"/>
    <x v="3"/>
  </r>
  <r>
    <x v="95"/>
    <x v="226"/>
    <n v="26.666666666666668"/>
    <x v="13"/>
    <x v="3"/>
  </r>
  <r>
    <x v="96"/>
    <x v="225"/>
    <n v="100"/>
    <x v="13"/>
    <x v="3"/>
  </r>
  <r>
    <x v="96"/>
    <x v="226"/>
    <n v="0"/>
    <x v="13"/>
    <x v="3"/>
  </r>
  <r>
    <x v="97"/>
    <x v="225"/>
    <n v="0"/>
    <x v="13"/>
    <x v="3"/>
  </r>
  <r>
    <x v="97"/>
    <x v="226"/>
    <n v="0"/>
    <x v="13"/>
    <x v="3"/>
  </r>
  <r>
    <x v="98"/>
    <x v="227"/>
    <n v="54"/>
    <x v="13"/>
    <x v="3"/>
  </r>
  <r>
    <x v="98"/>
    <x v="228"/>
    <n v="46"/>
    <x v="13"/>
    <x v="3"/>
  </r>
  <r>
    <x v="99"/>
    <x v="227"/>
    <n v="50"/>
    <x v="13"/>
    <x v="3"/>
  </r>
  <r>
    <x v="99"/>
    <x v="228"/>
    <n v="27"/>
    <x v="13"/>
    <x v="3"/>
  </r>
  <r>
    <x v="90"/>
    <x v="211"/>
    <n v="10.344827586206897"/>
    <x v="14"/>
    <x v="3"/>
  </r>
  <r>
    <x v="90"/>
    <x v="212"/>
    <n v="87.356321839080465"/>
    <x v="14"/>
    <x v="3"/>
  </r>
  <r>
    <x v="90"/>
    <x v="4"/>
    <n v="2.2988505747126435"/>
    <x v="14"/>
    <x v="3"/>
  </r>
  <r>
    <x v="91"/>
    <x v="213"/>
    <n v="18.390804597701148"/>
    <x v="14"/>
    <x v="3"/>
  </r>
  <r>
    <x v="91"/>
    <x v="214"/>
    <n v="4.5977011494252871"/>
    <x v="14"/>
    <x v="3"/>
  </r>
  <r>
    <x v="91"/>
    <x v="215"/>
    <n v="51.724137931034484"/>
    <x v="14"/>
    <x v="3"/>
  </r>
  <r>
    <x v="91"/>
    <x v="216"/>
    <n v="0"/>
    <x v="14"/>
    <x v="3"/>
  </r>
  <r>
    <x v="91"/>
    <x v="217"/>
    <n v="4.5977011494252871"/>
    <x v="14"/>
    <x v="3"/>
  </r>
  <r>
    <x v="91"/>
    <x v="218"/>
    <n v="6.8965517241379306"/>
    <x v="14"/>
    <x v="3"/>
  </r>
  <r>
    <x v="91"/>
    <x v="219"/>
    <n v="1.1494252873563218"/>
    <x v="14"/>
    <x v="3"/>
  </r>
  <r>
    <x v="91"/>
    <x v="220"/>
    <n v="12.64367816091954"/>
    <x v="14"/>
    <x v="3"/>
  </r>
  <r>
    <x v="92"/>
    <x v="213"/>
    <n v="18.390804597701148"/>
    <x v="14"/>
    <x v="3"/>
  </r>
  <r>
    <x v="92"/>
    <x v="222"/>
    <n v="4.5977011494252871"/>
    <x v="14"/>
    <x v="3"/>
  </r>
  <r>
    <x v="92"/>
    <x v="223"/>
    <n v="64.367816091954026"/>
    <x v="14"/>
    <x v="3"/>
  </r>
  <r>
    <x v="92"/>
    <x v="224"/>
    <n v="10.344827586206897"/>
    <x v="14"/>
    <x v="3"/>
  </r>
  <r>
    <x v="92"/>
    <x v="4"/>
    <n v="2.2988505747126435"/>
    <x v="14"/>
    <x v="3"/>
  </r>
  <r>
    <x v="93"/>
    <x v="225"/>
    <n v="6.8965517241379306"/>
    <x v="14"/>
    <x v="3"/>
  </r>
  <r>
    <x v="93"/>
    <x v="226"/>
    <n v="93.103448275862064"/>
    <x v="14"/>
    <x v="3"/>
  </r>
  <r>
    <x v="94"/>
    <x v="225"/>
    <n v="25.714285714285715"/>
    <x v="14"/>
    <x v="3"/>
  </r>
  <r>
    <x v="94"/>
    <x v="226"/>
    <n v="74.285714285714292"/>
    <x v="14"/>
    <x v="3"/>
  </r>
  <r>
    <x v="95"/>
    <x v="225"/>
    <n v="0"/>
    <x v="14"/>
    <x v="3"/>
  </r>
  <r>
    <x v="95"/>
    <x v="226"/>
    <n v="100"/>
    <x v="14"/>
    <x v="3"/>
  </r>
  <r>
    <x v="96"/>
    <x v="225"/>
    <n v="14.285714285714286"/>
    <x v="14"/>
    <x v="3"/>
  </r>
  <r>
    <x v="96"/>
    <x v="226"/>
    <n v="85.714285714285708"/>
    <x v="14"/>
    <x v="3"/>
  </r>
  <r>
    <x v="97"/>
    <x v="225"/>
    <n v="0"/>
    <x v="14"/>
    <x v="3"/>
  </r>
  <r>
    <x v="97"/>
    <x v="226"/>
    <n v="100"/>
    <x v="14"/>
    <x v="3"/>
  </r>
  <r>
    <x v="98"/>
    <x v="227"/>
    <n v="10.526315789473685"/>
    <x v="14"/>
    <x v="3"/>
  </r>
  <r>
    <x v="98"/>
    <x v="228"/>
    <n v="89.473684210526315"/>
    <x v="14"/>
    <x v="3"/>
  </r>
  <r>
    <x v="99"/>
    <x v="227"/>
    <n v="76"/>
    <x v="14"/>
    <x v="3"/>
  </r>
  <r>
    <x v="99"/>
    <x v="228"/>
    <n v="8"/>
    <x v="14"/>
    <x v="3"/>
  </r>
  <r>
    <x v="90"/>
    <x v="211"/>
    <n v="28.571428571428573"/>
    <x v="15"/>
    <x v="3"/>
  </r>
  <r>
    <x v="90"/>
    <x v="212"/>
    <n v="62.637362637362635"/>
    <x v="15"/>
    <x v="3"/>
  </r>
  <r>
    <x v="90"/>
    <x v="4"/>
    <n v="8.791208791208792"/>
    <x v="15"/>
    <x v="3"/>
  </r>
  <r>
    <x v="91"/>
    <x v="213"/>
    <n v="48.35164835164835"/>
    <x v="15"/>
    <x v="3"/>
  </r>
  <r>
    <x v="91"/>
    <x v="214"/>
    <n v="6.5934065934065931"/>
    <x v="15"/>
    <x v="3"/>
  </r>
  <r>
    <x v="91"/>
    <x v="215"/>
    <n v="3.2967032967032965"/>
    <x v="15"/>
    <x v="3"/>
  </r>
  <r>
    <x v="91"/>
    <x v="216"/>
    <n v="0"/>
    <x v="15"/>
    <x v="3"/>
  </r>
  <r>
    <x v="91"/>
    <x v="217"/>
    <n v="2.197802197802198"/>
    <x v="15"/>
    <x v="3"/>
  </r>
  <r>
    <x v="91"/>
    <x v="218"/>
    <n v="0"/>
    <x v="15"/>
    <x v="3"/>
  </r>
  <r>
    <x v="91"/>
    <x v="219"/>
    <n v="2.197802197802198"/>
    <x v="15"/>
    <x v="3"/>
  </r>
  <r>
    <x v="91"/>
    <x v="220"/>
    <n v="37.362637362637365"/>
    <x v="15"/>
    <x v="3"/>
  </r>
  <r>
    <x v="92"/>
    <x v="213"/>
    <n v="48.35164835164835"/>
    <x v="15"/>
    <x v="3"/>
  </r>
  <r>
    <x v="92"/>
    <x v="222"/>
    <n v="6.5934065934065931"/>
    <x v="15"/>
    <x v="3"/>
  </r>
  <r>
    <x v="92"/>
    <x v="223"/>
    <n v="7.6923076923076925"/>
    <x v="15"/>
    <x v="3"/>
  </r>
  <r>
    <x v="92"/>
    <x v="224"/>
    <n v="28.571428571428573"/>
    <x v="15"/>
    <x v="3"/>
  </r>
  <r>
    <x v="92"/>
    <x v="4"/>
    <n v="8.791208791208792"/>
    <x v="15"/>
    <x v="3"/>
  </r>
  <r>
    <x v="93"/>
    <x v="225"/>
    <n v="40"/>
    <x v="15"/>
    <x v="3"/>
  </r>
  <r>
    <x v="93"/>
    <x v="226"/>
    <n v="60"/>
    <x v="15"/>
    <x v="3"/>
  </r>
  <r>
    <x v="94"/>
    <x v="225"/>
    <n v="100"/>
    <x v="15"/>
    <x v="3"/>
  </r>
  <r>
    <x v="94"/>
    <x v="226"/>
    <n v="0"/>
    <x v="15"/>
    <x v="3"/>
  </r>
  <r>
    <x v="95"/>
    <x v="225"/>
    <n v="40"/>
    <x v="15"/>
    <x v="3"/>
  </r>
  <r>
    <x v="95"/>
    <x v="226"/>
    <n v="60"/>
    <x v="15"/>
    <x v="3"/>
  </r>
  <r>
    <x v="96"/>
    <x v="225"/>
    <n v="75"/>
    <x v="15"/>
    <x v="3"/>
  </r>
  <r>
    <x v="96"/>
    <x v="226"/>
    <n v="25"/>
    <x v="15"/>
    <x v="3"/>
  </r>
  <r>
    <x v="97"/>
    <x v="225"/>
    <n v="0"/>
    <x v="15"/>
    <x v="3"/>
  </r>
  <r>
    <x v="97"/>
    <x v="226"/>
    <n v="0"/>
    <x v="15"/>
    <x v="3"/>
  </r>
  <r>
    <x v="98"/>
    <x v="227"/>
    <n v="61.403508771929822"/>
    <x v="15"/>
    <x v="3"/>
  </r>
  <r>
    <x v="98"/>
    <x v="228"/>
    <n v="38.596491228070178"/>
    <x v="15"/>
    <x v="3"/>
  </r>
  <r>
    <x v="99"/>
    <x v="227"/>
    <n v="57"/>
    <x v="15"/>
    <x v="3"/>
  </r>
  <r>
    <x v="99"/>
    <x v="228"/>
    <n v="35"/>
    <x v="15"/>
    <x v="3"/>
  </r>
  <r>
    <x v="90"/>
    <x v="211"/>
    <n v="34.239130434782609"/>
    <x v="16"/>
    <x v="3"/>
  </r>
  <r>
    <x v="90"/>
    <x v="212"/>
    <n v="58.695652173913047"/>
    <x v="16"/>
    <x v="3"/>
  </r>
  <r>
    <x v="90"/>
    <x v="4"/>
    <n v="7.0652173913043477"/>
    <x v="16"/>
    <x v="3"/>
  </r>
  <r>
    <x v="91"/>
    <x v="213"/>
    <n v="27.717391304347824"/>
    <x v="16"/>
    <x v="3"/>
  </r>
  <r>
    <x v="91"/>
    <x v="214"/>
    <n v="4.3478260869565215"/>
    <x v="16"/>
    <x v="3"/>
  </r>
  <r>
    <x v="91"/>
    <x v="215"/>
    <n v="9.2391304347826093"/>
    <x v="16"/>
    <x v="3"/>
  </r>
  <r>
    <x v="91"/>
    <x v="216"/>
    <n v="5.4347826086956523"/>
    <x v="16"/>
    <x v="3"/>
  </r>
  <r>
    <x v="91"/>
    <x v="217"/>
    <n v="6.5217391304347823"/>
    <x v="16"/>
    <x v="3"/>
  </r>
  <r>
    <x v="91"/>
    <x v="218"/>
    <n v="2.1739130434782608"/>
    <x v="16"/>
    <x v="3"/>
  </r>
  <r>
    <x v="91"/>
    <x v="219"/>
    <n v="3.2608695652173911"/>
    <x v="16"/>
    <x v="3"/>
  </r>
  <r>
    <x v="91"/>
    <x v="220"/>
    <n v="41.304347826086953"/>
    <x v="16"/>
    <x v="3"/>
  </r>
  <r>
    <x v="92"/>
    <x v="213"/>
    <n v="27.717391304347824"/>
    <x v="16"/>
    <x v="3"/>
  </r>
  <r>
    <x v="92"/>
    <x v="222"/>
    <n v="9.7826086956521738"/>
    <x v="16"/>
    <x v="3"/>
  </r>
  <r>
    <x v="92"/>
    <x v="223"/>
    <n v="21.195652173913043"/>
    <x v="16"/>
    <x v="3"/>
  </r>
  <r>
    <x v="92"/>
    <x v="224"/>
    <n v="34.239130434782609"/>
    <x v="16"/>
    <x v="3"/>
  </r>
  <r>
    <x v="92"/>
    <x v="4"/>
    <n v="7.0652173913043477"/>
    <x v="16"/>
    <x v="3"/>
  </r>
  <r>
    <x v="93"/>
    <x v="225"/>
    <n v="24.324324324324323"/>
    <x v="16"/>
    <x v="3"/>
  </r>
  <r>
    <x v="93"/>
    <x v="226"/>
    <n v="75.675675675675677"/>
    <x v="16"/>
    <x v="3"/>
  </r>
  <r>
    <x v="94"/>
    <x v="225"/>
    <n v="48.148148148148145"/>
    <x v="16"/>
    <x v="3"/>
  </r>
  <r>
    <x v="94"/>
    <x v="226"/>
    <n v="51.851851851851855"/>
    <x v="16"/>
    <x v="3"/>
  </r>
  <r>
    <x v="95"/>
    <x v="225"/>
    <n v="42.857142857142854"/>
    <x v="16"/>
    <x v="3"/>
  </r>
  <r>
    <x v="95"/>
    <x v="226"/>
    <n v="57.142857142857146"/>
    <x v="16"/>
    <x v="3"/>
  </r>
  <r>
    <x v="96"/>
    <x v="225"/>
    <n v="75"/>
    <x v="16"/>
    <x v="3"/>
  </r>
  <r>
    <x v="96"/>
    <x v="226"/>
    <n v="25"/>
    <x v="16"/>
    <x v="3"/>
  </r>
  <r>
    <x v="97"/>
    <x v="225"/>
    <n v="0"/>
    <x v="16"/>
    <x v="3"/>
  </r>
  <r>
    <x v="97"/>
    <x v="226"/>
    <n v="0"/>
    <x v="16"/>
    <x v="3"/>
  </r>
  <r>
    <x v="98"/>
    <x v="227"/>
    <n v="56.481481481481481"/>
    <x v="16"/>
    <x v="3"/>
  </r>
  <r>
    <x v="98"/>
    <x v="228"/>
    <n v="43.518518518518519"/>
    <x v="16"/>
    <x v="3"/>
  </r>
  <r>
    <x v="99"/>
    <x v="227"/>
    <n v="108"/>
    <x v="16"/>
    <x v="3"/>
  </r>
  <r>
    <x v="99"/>
    <x v="228"/>
    <n v="61"/>
    <x v="16"/>
    <x v="3"/>
  </r>
  <r>
    <x v="101"/>
    <x v="230"/>
    <n v="7.9589534325491975"/>
    <x v="0"/>
    <x v="2"/>
  </r>
  <r>
    <x v="101"/>
    <x v="231"/>
    <n v="8.2163991975927644"/>
    <x v="0"/>
    <x v="2"/>
  </r>
  <r>
    <x v="101"/>
    <x v="232"/>
    <n v="7.483238636363633"/>
    <x v="0"/>
    <x v="2"/>
  </r>
  <r>
    <x v="101"/>
    <x v="233"/>
    <n v="7.6472483221476422"/>
    <x v="0"/>
    <x v="2"/>
  </r>
  <r>
    <x v="101"/>
    <x v="234"/>
    <n v="7.8991935483871094"/>
    <x v="0"/>
    <x v="2"/>
  </r>
  <r>
    <x v="101"/>
    <x v="235"/>
    <n v="7.4376558603491363"/>
    <x v="0"/>
    <x v="2"/>
  </r>
  <r>
    <x v="101"/>
    <x v="236"/>
    <n v="7.8521439132577626"/>
    <x v="0"/>
    <x v="2"/>
  </r>
  <r>
    <x v="101"/>
    <x v="237"/>
    <n v="7.5943132774815805"/>
    <x v="0"/>
    <x v="2"/>
  </r>
  <r>
    <x v="101"/>
    <x v="238"/>
    <n v="7.6106965174129391"/>
    <x v="0"/>
    <x v="2"/>
  </r>
  <r>
    <x v="101"/>
    <x v="239"/>
    <n v="8.122595537317272"/>
    <x v="0"/>
    <x v="2"/>
  </r>
  <r>
    <x v="101"/>
    <x v="240"/>
    <n v="7.9874507874015661"/>
    <x v="0"/>
    <x v="2"/>
  </r>
  <r>
    <x v="101"/>
    <x v="241"/>
    <n v="8.1438778024143499"/>
    <x v="0"/>
    <x v="2"/>
  </r>
  <r>
    <x v="101"/>
    <x v="242"/>
    <n v="6.8175477239353803"/>
    <x v="0"/>
    <x v="2"/>
  </r>
  <r>
    <x v="101"/>
    <x v="243"/>
    <n v="6.996599690880986"/>
    <x v="0"/>
    <x v="2"/>
  </r>
  <r>
    <x v="101"/>
    <x v="244"/>
    <n v="7.4747559274755906"/>
    <x v="0"/>
    <x v="2"/>
  </r>
  <r>
    <x v="101"/>
    <x v="245"/>
    <n v="7.2284023668639028"/>
    <x v="0"/>
    <x v="2"/>
  </r>
  <r>
    <x v="101"/>
    <x v="246"/>
    <n v="7.840769659788057"/>
    <x v="0"/>
    <x v="2"/>
  </r>
  <r>
    <x v="101"/>
    <x v="247"/>
    <n v="6.8484933035714279"/>
    <x v="0"/>
    <x v="2"/>
  </r>
  <r>
    <x v="101"/>
    <x v="248"/>
    <n v="7.3836689038031391"/>
    <x v="0"/>
    <x v="2"/>
  </r>
  <r>
    <x v="101"/>
    <x v="249"/>
    <n v="6.7322325915290779"/>
    <x v="0"/>
    <x v="2"/>
  </r>
  <r>
    <x v="101"/>
    <x v="250"/>
    <n v="6.7441558441558396"/>
    <x v="0"/>
    <x v="2"/>
  </r>
  <r>
    <x v="101"/>
    <x v="251"/>
    <n v="6.6241830065359482"/>
    <x v="0"/>
    <x v="2"/>
  </r>
  <r>
    <x v="101"/>
    <x v="252"/>
    <n v="6.7092352092352154"/>
    <x v="0"/>
    <x v="2"/>
  </r>
  <r>
    <x v="101"/>
    <x v="253"/>
    <n v="8.2163009404388614"/>
    <x v="0"/>
    <x v="2"/>
  </r>
  <r>
    <x v="101"/>
    <x v="254"/>
    <n v="7.7096069868995603"/>
    <x v="0"/>
    <x v="2"/>
  </r>
  <r>
    <x v="101"/>
    <x v="255"/>
    <n v="7.9396346306592553"/>
    <x v="0"/>
    <x v="2"/>
  </r>
  <r>
    <x v="101"/>
    <x v="256"/>
    <n v="7.7749360613810756"/>
    <x v="0"/>
    <x v="2"/>
  </r>
  <r>
    <x v="101"/>
    <x v="257"/>
    <n v="7.4571342925659492"/>
    <x v="0"/>
    <x v="2"/>
  </r>
  <r>
    <x v="101"/>
    <x v="258"/>
    <n v="7.3668903803131967"/>
    <x v="0"/>
    <x v="2"/>
  </r>
  <r>
    <x v="101"/>
    <x v="259"/>
    <n v="8.1309419655876454"/>
    <x v="0"/>
    <x v="2"/>
  </r>
  <r>
    <x v="101"/>
    <x v="260"/>
    <n v="7.1792228390166528"/>
    <x v="0"/>
    <x v="2"/>
  </r>
  <r>
    <x v="101"/>
    <x v="261"/>
    <n v="6.7121500407719505"/>
    <x v="0"/>
    <x v="2"/>
  </r>
  <r>
    <x v="101"/>
    <x v="262"/>
    <n v="7.335454545454537"/>
    <x v="0"/>
    <x v="2"/>
  </r>
  <r>
    <x v="101"/>
    <x v="263"/>
    <n v="7.097270160025098"/>
    <x v="0"/>
    <x v="2"/>
  </r>
  <r>
    <x v="101"/>
    <x v="264"/>
    <n v="6.5351288056206087"/>
    <x v="0"/>
    <x v="2"/>
  </r>
  <r>
    <x v="101"/>
    <x v="265"/>
    <n v="7.523114532783584"/>
    <x v="0"/>
    <x v="2"/>
  </r>
  <r>
    <x v="101"/>
    <x v="230"/>
    <n v="7.4481481481481451"/>
    <x v="1"/>
    <x v="2"/>
  </r>
  <r>
    <x v="101"/>
    <x v="231"/>
    <n v="8.1262500000000077"/>
    <x v="1"/>
    <x v="2"/>
  </r>
  <r>
    <x v="101"/>
    <x v="232"/>
    <n v="6.9945504087193484"/>
    <x v="1"/>
    <x v="2"/>
  </r>
  <r>
    <x v="101"/>
    <x v="233"/>
    <n v="7.5855614973262036"/>
    <x v="1"/>
    <x v="2"/>
  </r>
  <r>
    <x v="101"/>
    <x v="234"/>
    <n v="7.3816568047337219"/>
    <x v="1"/>
    <x v="2"/>
  </r>
  <r>
    <x v="101"/>
    <x v="235"/>
    <n v="7.527568922305762"/>
    <x v="1"/>
    <x v="2"/>
  </r>
  <r>
    <x v="101"/>
    <x v="236"/>
    <n v="7.7925000000000004"/>
    <x v="1"/>
    <x v="2"/>
  </r>
  <r>
    <x v="101"/>
    <x v="237"/>
    <n v="7.5362134688691267"/>
    <x v="1"/>
    <x v="2"/>
  </r>
  <r>
    <x v="101"/>
    <x v="238"/>
    <n v="7.8071065989847712"/>
    <x v="1"/>
    <x v="2"/>
  </r>
  <r>
    <x v="101"/>
    <x v="239"/>
    <n v="8.2997448979591759"/>
    <x v="1"/>
    <x v="2"/>
  </r>
  <r>
    <x v="101"/>
    <x v="240"/>
    <n v="7.5992317541613339"/>
    <x v="1"/>
    <x v="2"/>
  </r>
  <r>
    <x v="101"/>
    <x v="241"/>
    <n v="8.0781841109710051"/>
    <x v="1"/>
    <x v="2"/>
  </r>
  <r>
    <x v="101"/>
    <x v="242"/>
    <n v="6.8898601398601418"/>
    <x v="1"/>
    <x v="2"/>
  </r>
  <r>
    <x v="101"/>
    <x v="243"/>
    <n v="6.647058823529413"/>
    <x v="1"/>
    <x v="2"/>
  </r>
  <r>
    <x v="101"/>
    <x v="244"/>
    <n v="7.2008310249307437"/>
    <x v="1"/>
    <x v="2"/>
  </r>
  <r>
    <x v="101"/>
    <x v="245"/>
    <n v="7.06774668630338"/>
    <x v="1"/>
    <x v="2"/>
  </r>
  <r>
    <x v="101"/>
    <x v="246"/>
    <n v="8.0284552845528392"/>
    <x v="1"/>
    <x v="2"/>
  </r>
  <r>
    <x v="101"/>
    <x v="247"/>
    <n v="7.1705639614855494"/>
    <x v="1"/>
    <x v="2"/>
  </r>
  <r>
    <x v="101"/>
    <x v="248"/>
    <n v="7.6210526315789453"/>
    <x v="1"/>
    <x v="2"/>
  </r>
  <r>
    <x v="101"/>
    <x v="249"/>
    <n v="6.9867109634551481"/>
    <x v="1"/>
    <x v="2"/>
  </r>
  <r>
    <x v="101"/>
    <x v="250"/>
    <n v="6.8318584070796478"/>
    <x v="1"/>
    <x v="2"/>
  </r>
  <r>
    <x v="101"/>
    <x v="251"/>
    <n v="6.75390625"/>
    <x v="1"/>
    <x v="2"/>
  </r>
  <r>
    <x v="101"/>
    <x v="252"/>
    <n v="6.9213114754098362"/>
    <x v="1"/>
    <x v="2"/>
  </r>
  <r>
    <x v="101"/>
    <x v="253"/>
    <n v="7.9694244604316546"/>
    <x v="1"/>
    <x v="2"/>
  </r>
  <r>
    <x v="101"/>
    <x v="254"/>
    <n v="7.2412280701754357"/>
    <x v="1"/>
    <x v="2"/>
  </r>
  <r>
    <x v="101"/>
    <x v="255"/>
    <n v="7.5433789954337902"/>
    <x v="1"/>
    <x v="2"/>
  </r>
  <r>
    <x v="101"/>
    <x v="256"/>
    <n v="7.9343629343629329"/>
    <x v="1"/>
    <x v="2"/>
  </r>
  <r>
    <x v="101"/>
    <x v="257"/>
    <n v="6.8486171761280881"/>
    <x v="1"/>
    <x v="2"/>
  </r>
  <r>
    <x v="101"/>
    <x v="258"/>
    <n v="6.7868098159509245"/>
    <x v="1"/>
    <x v="2"/>
  </r>
  <r>
    <x v="101"/>
    <x v="259"/>
    <n v="8.357585139318882"/>
    <x v="1"/>
    <x v="2"/>
  </r>
  <r>
    <x v="101"/>
    <x v="260"/>
    <n v="7.375234521575984"/>
    <x v="1"/>
    <x v="2"/>
  </r>
  <r>
    <x v="101"/>
    <x v="261"/>
    <n v="7.2"/>
    <x v="1"/>
    <x v="2"/>
  </r>
  <r>
    <x v="101"/>
    <x v="262"/>
    <n v="7.0600343053173278"/>
    <x v="1"/>
    <x v="2"/>
  </r>
  <r>
    <x v="101"/>
    <x v="263"/>
    <n v="7.0714285714285676"/>
    <x v="1"/>
    <x v="2"/>
  </r>
  <r>
    <x v="101"/>
    <x v="264"/>
    <n v="6.9178515007898964"/>
    <x v="1"/>
    <x v="2"/>
  </r>
  <r>
    <x v="101"/>
    <x v="265"/>
    <n v="7.4411967461740014"/>
    <x v="1"/>
    <x v="2"/>
  </r>
  <r>
    <x v="101"/>
    <x v="230"/>
    <n v="8.2393162393162314"/>
    <x v="2"/>
    <x v="2"/>
  </r>
  <r>
    <x v="101"/>
    <x v="231"/>
    <n v="8.3219034289713107"/>
    <x v="2"/>
    <x v="2"/>
  </r>
  <r>
    <x v="101"/>
    <x v="232"/>
    <n v="7.6577669902912593"/>
    <x v="2"/>
    <x v="2"/>
  </r>
  <r>
    <x v="101"/>
    <x v="233"/>
    <n v="7.9613095238095237"/>
    <x v="2"/>
    <x v="2"/>
  </r>
  <r>
    <x v="101"/>
    <x v="234"/>
    <n v="8.2568613652357286"/>
    <x v="2"/>
    <x v="2"/>
  </r>
  <r>
    <x v="101"/>
    <x v="235"/>
    <n v="7.548543689320387"/>
    <x v="2"/>
    <x v="2"/>
  </r>
  <r>
    <x v="101"/>
    <x v="236"/>
    <n v="7.8765182186234766"/>
    <x v="2"/>
    <x v="2"/>
  </r>
  <r>
    <x v="101"/>
    <x v="237"/>
    <n v="7.7487855655794666"/>
    <x v="2"/>
    <x v="2"/>
  </r>
  <r>
    <x v="101"/>
    <x v="238"/>
    <n v="7.4781420765027313"/>
    <x v="2"/>
    <x v="2"/>
  </r>
  <r>
    <x v="101"/>
    <x v="239"/>
    <n v="7.8135349172066189"/>
    <x v="2"/>
    <x v="2"/>
  </r>
  <r>
    <x v="101"/>
    <x v="240"/>
    <n v="8.2164879356568381"/>
    <x v="2"/>
    <x v="2"/>
  </r>
  <r>
    <x v="101"/>
    <x v="241"/>
    <n v="8.3202702702702585"/>
    <x v="2"/>
    <x v="2"/>
  </r>
  <r>
    <x v="101"/>
    <x v="242"/>
    <n v="6.5732410611303358"/>
    <x v="2"/>
    <x v="2"/>
  </r>
  <r>
    <x v="101"/>
    <x v="243"/>
    <n v="7.0409617097061465"/>
    <x v="2"/>
    <x v="2"/>
  </r>
  <r>
    <x v="101"/>
    <x v="244"/>
    <n v="7.7080181543116462"/>
    <x v="2"/>
    <x v="2"/>
  </r>
  <r>
    <x v="101"/>
    <x v="245"/>
    <n v="7.3872000000000053"/>
    <x v="2"/>
    <x v="2"/>
  </r>
  <r>
    <x v="101"/>
    <x v="246"/>
    <n v="7.8297546012269912"/>
    <x v="2"/>
    <x v="2"/>
  </r>
  <r>
    <x v="101"/>
    <x v="247"/>
    <n v="6.3805243445692925"/>
    <x v="2"/>
    <x v="2"/>
  </r>
  <r>
    <x v="101"/>
    <x v="248"/>
    <n v="6.5790598290598359"/>
    <x v="2"/>
    <x v="2"/>
  </r>
  <r>
    <x v="101"/>
    <x v="249"/>
    <n v="6.351851851851853"/>
    <x v="2"/>
    <x v="2"/>
  </r>
  <r>
    <x v="101"/>
    <x v="250"/>
    <n v="6.8"/>
    <x v="2"/>
    <x v="2"/>
  </r>
  <r>
    <x v="101"/>
    <x v="251"/>
    <n v="6.0868486352357314"/>
    <x v="2"/>
    <x v="2"/>
  </r>
  <r>
    <x v="101"/>
    <x v="252"/>
    <n v="6.316279069767444"/>
    <x v="2"/>
    <x v="2"/>
  </r>
  <r>
    <x v="101"/>
    <x v="253"/>
    <n v="8.199681782020674"/>
    <x v="2"/>
    <x v="2"/>
  </r>
  <r>
    <x v="101"/>
    <x v="254"/>
    <n v="7.6849056603773604"/>
    <x v="2"/>
    <x v="2"/>
  </r>
  <r>
    <x v="101"/>
    <x v="255"/>
    <n v="7.9293893129770963"/>
    <x v="2"/>
    <x v="2"/>
  </r>
  <r>
    <x v="101"/>
    <x v="256"/>
    <n v="7.2657743785850828"/>
    <x v="2"/>
    <x v="2"/>
  </r>
  <r>
    <x v="101"/>
    <x v="257"/>
    <n v="7.4110738255033475"/>
    <x v="2"/>
    <x v="2"/>
  </r>
  <r>
    <x v="101"/>
    <x v="258"/>
    <n v="7.6134598792062071"/>
    <x v="2"/>
    <x v="2"/>
  </r>
  <r>
    <x v="101"/>
    <x v="259"/>
    <n v="8.0604686318972139"/>
    <x v="2"/>
    <x v="2"/>
  </r>
  <r>
    <x v="101"/>
    <x v="260"/>
    <n v="6.8763213530655367"/>
    <x v="2"/>
    <x v="2"/>
  </r>
  <r>
    <x v="101"/>
    <x v="261"/>
    <n v="6.0366906474820183"/>
    <x v="2"/>
    <x v="2"/>
  </r>
  <r>
    <x v="101"/>
    <x v="262"/>
    <n v="7.2279586973788623"/>
    <x v="2"/>
    <x v="2"/>
  </r>
  <r>
    <x v="101"/>
    <x v="263"/>
    <n v="6.9333333333333416"/>
    <x v="2"/>
    <x v="2"/>
  </r>
  <r>
    <x v="101"/>
    <x v="264"/>
    <n v="5.9078947368421098"/>
    <x v="2"/>
    <x v="2"/>
  </r>
  <r>
    <x v="101"/>
    <x v="265"/>
    <n v="7.4899053468935612"/>
    <x v="2"/>
    <x v="2"/>
  </r>
  <r>
    <x v="101"/>
    <x v="230"/>
    <n v="7.958333333333341"/>
    <x v="3"/>
    <x v="2"/>
  </r>
  <r>
    <x v="101"/>
    <x v="231"/>
    <n v="8.2252066115702434"/>
    <x v="3"/>
    <x v="2"/>
  </r>
  <r>
    <x v="101"/>
    <x v="232"/>
    <n v="7.5328947368421089"/>
    <x v="3"/>
    <x v="2"/>
  </r>
  <r>
    <x v="101"/>
    <x v="233"/>
    <n v="7.6252676659528964"/>
    <x v="3"/>
    <x v="2"/>
  </r>
  <r>
    <x v="101"/>
    <x v="234"/>
    <n v="7.7617977528089916"/>
    <x v="3"/>
    <x v="2"/>
  </r>
  <r>
    <x v="101"/>
    <x v="235"/>
    <n v="7.0081300813008109"/>
    <x v="3"/>
    <x v="2"/>
  </r>
  <r>
    <x v="101"/>
    <x v="236"/>
    <n v="7.5487288135593245"/>
    <x v="3"/>
    <x v="2"/>
  </r>
  <r>
    <x v="101"/>
    <x v="237"/>
    <n v="7.0148936170212801"/>
    <x v="3"/>
    <x v="2"/>
  </r>
  <r>
    <x v="101"/>
    <x v="238"/>
    <n v="7.4024640657084202"/>
    <x v="3"/>
    <x v="2"/>
  </r>
  <r>
    <x v="101"/>
    <x v="239"/>
    <n v="8.5271966527196668"/>
    <x v="3"/>
    <x v="2"/>
  </r>
  <r>
    <x v="101"/>
    <x v="240"/>
    <n v="7.8191056910569099"/>
    <x v="3"/>
    <x v="2"/>
  </r>
  <r>
    <x v="101"/>
    <x v="241"/>
    <n v="7.83910386965377"/>
    <x v="3"/>
    <x v="2"/>
  </r>
  <r>
    <x v="101"/>
    <x v="242"/>
    <n v="6.8746736292428174"/>
    <x v="3"/>
    <x v="2"/>
  </r>
  <r>
    <x v="101"/>
    <x v="243"/>
    <n v="6.9555035128805631"/>
    <x v="3"/>
    <x v="2"/>
  </r>
  <r>
    <x v="101"/>
    <x v="244"/>
    <n v="7.2805194805194819"/>
    <x v="3"/>
    <x v="2"/>
  </r>
  <r>
    <x v="101"/>
    <x v="245"/>
    <n v="7.197889182058046"/>
    <x v="3"/>
    <x v="2"/>
  </r>
  <r>
    <x v="101"/>
    <x v="246"/>
    <n v="7.5153061224489788"/>
    <x v="3"/>
    <x v="2"/>
  </r>
  <r>
    <x v="101"/>
    <x v="247"/>
    <n v="6.9424083769633462"/>
    <x v="3"/>
    <x v="2"/>
  </r>
  <r>
    <x v="101"/>
    <x v="248"/>
    <n v="8.0689655172413826"/>
    <x v="3"/>
    <x v="2"/>
  </r>
  <r>
    <x v="101"/>
    <x v="249"/>
    <n v="6.6943005181347166"/>
    <x v="3"/>
    <x v="2"/>
  </r>
  <r>
    <x v="101"/>
    <x v="250"/>
    <n v="6.1437499999999998"/>
    <x v="3"/>
    <x v="2"/>
  </r>
  <r>
    <x v="101"/>
    <x v="251"/>
    <n v="6.5714285714285676"/>
    <x v="3"/>
    <x v="2"/>
  </r>
  <r>
    <x v="101"/>
    <x v="252"/>
    <n v="6.7448979591836764"/>
    <x v="3"/>
    <x v="2"/>
  </r>
  <r>
    <x v="101"/>
    <x v="253"/>
    <n v="8.4144385026737911"/>
    <x v="3"/>
    <x v="2"/>
  </r>
  <r>
    <x v="101"/>
    <x v="254"/>
    <n v="7.8604651162790722"/>
    <x v="3"/>
    <x v="2"/>
  </r>
  <r>
    <x v="101"/>
    <x v="255"/>
    <n v="8.1003460207612452"/>
    <x v="3"/>
    <x v="2"/>
  </r>
  <r>
    <x v="101"/>
    <x v="256"/>
    <n v="7.8698884758364311"/>
    <x v="3"/>
    <x v="2"/>
  </r>
  <r>
    <x v="101"/>
    <x v="257"/>
    <n v="7.2393364928909971"/>
    <x v="3"/>
    <x v="2"/>
  </r>
  <r>
    <x v="101"/>
    <x v="258"/>
    <n v="7.1146341463414631"/>
    <x v="3"/>
    <x v="2"/>
  </r>
  <r>
    <x v="101"/>
    <x v="259"/>
    <n v="8.2251184834123254"/>
    <x v="3"/>
    <x v="2"/>
  </r>
  <r>
    <x v="101"/>
    <x v="260"/>
    <n v="7.5036496350364983"/>
    <x v="3"/>
    <x v="2"/>
  </r>
  <r>
    <x v="101"/>
    <x v="261"/>
    <n v="7.011709601873533"/>
    <x v="3"/>
    <x v="2"/>
  </r>
  <r>
    <x v="101"/>
    <x v="262"/>
    <n v="7.6842105263157885"/>
    <x v="3"/>
    <x v="2"/>
  </r>
  <r>
    <x v="101"/>
    <x v="263"/>
    <n v="7.2927461139896383"/>
    <x v="3"/>
    <x v="2"/>
  </r>
  <r>
    <x v="101"/>
    <x v="264"/>
    <n v="6.8711217183770872"/>
    <x v="3"/>
    <x v="2"/>
  </r>
  <r>
    <x v="101"/>
    <x v="265"/>
    <n v="7.4977189439832506"/>
    <x v="3"/>
    <x v="2"/>
  </r>
  <r>
    <x v="101"/>
    <x v="230"/>
    <n v="7.7473498233215521"/>
    <x v="4"/>
    <x v="2"/>
  </r>
  <r>
    <x v="101"/>
    <x v="231"/>
    <n v="8.0551470588235361"/>
    <x v="4"/>
    <x v="2"/>
  </r>
  <r>
    <x v="101"/>
    <x v="232"/>
    <n v="7.4199535962877023"/>
    <x v="4"/>
    <x v="2"/>
  </r>
  <r>
    <x v="101"/>
    <x v="233"/>
    <n v="6.9408163265306078"/>
    <x v="4"/>
    <x v="2"/>
  </r>
  <r>
    <x v="101"/>
    <x v="234"/>
    <n v="7.6444444444444422"/>
    <x v="4"/>
    <x v="2"/>
  </r>
  <r>
    <x v="101"/>
    <x v="235"/>
    <n v="7.2601476014760156"/>
    <x v="4"/>
    <x v="2"/>
  </r>
  <r>
    <x v="101"/>
    <x v="236"/>
    <n v="7.8844765342960335"/>
    <x v="4"/>
    <x v="2"/>
  </r>
  <r>
    <x v="101"/>
    <x v="237"/>
    <n v="7.6427184466019389"/>
    <x v="4"/>
    <x v="2"/>
  </r>
  <r>
    <x v="101"/>
    <x v="238"/>
    <n v="7.7370370370370365"/>
    <x v="4"/>
    <x v="2"/>
  </r>
  <r>
    <x v="101"/>
    <x v="239"/>
    <n v="8.0074906367041248"/>
    <x v="4"/>
    <x v="2"/>
  </r>
  <r>
    <x v="101"/>
    <x v="240"/>
    <n v="7.7656529516994643"/>
    <x v="4"/>
    <x v="2"/>
  </r>
  <r>
    <x v="101"/>
    <x v="241"/>
    <n v="7.7747747747747757"/>
    <x v="4"/>
    <x v="2"/>
  </r>
  <r>
    <x v="101"/>
    <x v="242"/>
    <n v="6.7356321839080477"/>
    <x v="4"/>
    <x v="2"/>
  </r>
  <r>
    <x v="101"/>
    <x v="243"/>
    <n v="7.2078239608801917"/>
    <x v="4"/>
    <x v="2"/>
  </r>
  <r>
    <x v="101"/>
    <x v="244"/>
    <n v="7.4351297405189607"/>
    <x v="4"/>
    <x v="2"/>
  </r>
  <r>
    <x v="101"/>
    <x v="245"/>
    <n v="7.0627705627705639"/>
    <x v="4"/>
    <x v="2"/>
  </r>
  <r>
    <x v="101"/>
    <x v="246"/>
    <n v="7.8267716535433136"/>
    <x v="4"/>
    <x v="2"/>
  </r>
  <r>
    <x v="101"/>
    <x v="247"/>
    <n v="6.9038076152304608"/>
    <x v="4"/>
    <x v="2"/>
  </r>
  <r>
    <x v="101"/>
    <x v="248"/>
    <n v="7.2198275862068986"/>
    <x v="4"/>
    <x v="2"/>
  </r>
  <r>
    <x v="101"/>
    <x v="249"/>
    <n v="6.5898876404494375"/>
    <x v="4"/>
    <x v="2"/>
  </r>
  <r>
    <x v="101"/>
    <x v="250"/>
    <n v="6.3953488372093021"/>
    <x v="4"/>
    <x v="2"/>
  </r>
  <r>
    <x v="101"/>
    <x v="251"/>
    <n v="6.8497109826589595"/>
    <x v="4"/>
    <x v="2"/>
  </r>
  <r>
    <x v="101"/>
    <x v="252"/>
    <n v="6.5337423312883436"/>
    <x v="4"/>
    <x v="2"/>
  </r>
  <r>
    <x v="101"/>
    <x v="253"/>
    <n v="8.2564102564102591"/>
    <x v="4"/>
    <x v="2"/>
  </r>
  <r>
    <x v="101"/>
    <x v="254"/>
    <n v="8.2634408602150557"/>
    <x v="4"/>
    <x v="2"/>
  </r>
  <r>
    <x v="101"/>
    <x v="255"/>
    <n v="8.0769230769230766"/>
    <x v="4"/>
    <x v="2"/>
  </r>
  <r>
    <x v="101"/>
    <x v="256"/>
    <n v="7.9"/>
    <x v="4"/>
    <x v="2"/>
  </r>
  <r>
    <x v="101"/>
    <x v="257"/>
    <n v="7.8151898734177232"/>
    <x v="4"/>
    <x v="2"/>
  </r>
  <r>
    <x v="101"/>
    <x v="258"/>
    <n v="7.4698412698412682"/>
    <x v="4"/>
    <x v="2"/>
  </r>
  <r>
    <x v="101"/>
    <x v="259"/>
    <n v="7.909738717339672"/>
    <x v="4"/>
    <x v="2"/>
  </r>
  <r>
    <x v="101"/>
    <x v="260"/>
    <n v="7.1363636363636305"/>
    <x v="4"/>
    <x v="2"/>
  </r>
  <r>
    <x v="101"/>
    <x v="261"/>
    <n v="6.7034764826175888"/>
    <x v="4"/>
    <x v="2"/>
  </r>
  <r>
    <x v="101"/>
    <x v="262"/>
    <n v="7.308533916849016"/>
    <x v="4"/>
    <x v="2"/>
  </r>
  <r>
    <x v="101"/>
    <x v="263"/>
    <n v="6.9931662870159501"/>
    <x v="4"/>
    <x v="2"/>
  </r>
  <r>
    <x v="101"/>
    <x v="264"/>
    <n v="6.4848484848484826"/>
    <x v="4"/>
    <x v="2"/>
  </r>
  <r>
    <x v="101"/>
    <x v="265"/>
    <n v="7.4554951943167573"/>
    <x v="4"/>
    <x v="2"/>
  </r>
  <r>
    <x v="101"/>
    <x v="230"/>
    <n v="8.1183431952662719"/>
    <x v="5"/>
    <x v="2"/>
  </r>
  <r>
    <x v="101"/>
    <x v="231"/>
    <n v="8.607361963190181"/>
    <x v="5"/>
    <x v="2"/>
  </r>
  <r>
    <x v="101"/>
    <x v="232"/>
    <n v="7.9107142857142838"/>
    <x v="5"/>
    <x v="2"/>
  </r>
  <r>
    <x v="101"/>
    <x v="233"/>
    <n v="7.7519379844961254"/>
    <x v="5"/>
    <x v="2"/>
  </r>
  <r>
    <x v="101"/>
    <x v="234"/>
    <n v="8.2302631578947416"/>
    <x v="5"/>
    <x v="2"/>
  </r>
  <r>
    <x v="101"/>
    <x v="235"/>
    <n v="7.533333333333335"/>
    <x v="5"/>
    <x v="2"/>
  </r>
  <r>
    <x v="101"/>
    <x v="236"/>
    <n v="8.2181818181818187"/>
    <x v="5"/>
    <x v="2"/>
  </r>
  <r>
    <x v="101"/>
    <x v="237"/>
    <n v="8.2631578947368496"/>
    <x v="5"/>
    <x v="2"/>
  </r>
  <r>
    <x v="101"/>
    <x v="238"/>
    <n v="8"/>
    <x v="5"/>
    <x v="2"/>
  </r>
  <r>
    <x v="101"/>
    <x v="239"/>
    <n v="8.4417177914110475"/>
    <x v="5"/>
    <x v="2"/>
  </r>
  <r>
    <x v="101"/>
    <x v="240"/>
    <n v="8.2662721893491096"/>
    <x v="5"/>
    <x v="2"/>
  </r>
  <r>
    <x v="101"/>
    <x v="241"/>
    <n v="8.2976190476190474"/>
    <x v="5"/>
    <x v="2"/>
  </r>
  <r>
    <x v="101"/>
    <x v="242"/>
    <n v="7.4631578947368444"/>
    <x v="5"/>
    <x v="2"/>
  </r>
  <r>
    <x v="101"/>
    <x v="243"/>
    <n v="7.7460317460317478"/>
    <x v="5"/>
    <x v="2"/>
  </r>
  <r>
    <x v="101"/>
    <x v="244"/>
    <n v="7.9350649350649354"/>
    <x v="5"/>
    <x v="2"/>
  </r>
  <r>
    <x v="101"/>
    <x v="245"/>
    <n v="7.7945205479452051"/>
    <x v="5"/>
    <x v="2"/>
  </r>
  <r>
    <x v="101"/>
    <x v="246"/>
    <n v="8.339743589743593"/>
    <x v="5"/>
    <x v="2"/>
  </r>
  <r>
    <x v="101"/>
    <x v="247"/>
    <n v="7.651612903225808"/>
    <x v="5"/>
    <x v="2"/>
  </r>
  <r>
    <x v="101"/>
    <x v="248"/>
    <n v="7.7874999999999996"/>
    <x v="5"/>
    <x v="2"/>
  </r>
  <r>
    <x v="101"/>
    <x v="249"/>
    <n v="7.2898550724637667"/>
    <x v="5"/>
    <x v="2"/>
  </r>
  <r>
    <x v="101"/>
    <x v="250"/>
    <n v="7.0476190476190474"/>
    <x v="5"/>
    <x v="2"/>
  </r>
  <r>
    <x v="101"/>
    <x v="251"/>
    <n v="7.7164179104477615"/>
    <x v="5"/>
    <x v="2"/>
  </r>
  <r>
    <x v="101"/>
    <x v="252"/>
    <n v="7.0545454545454556"/>
    <x v="5"/>
    <x v="2"/>
  </r>
  <r>
    <x v="101"/>
    <x v="253"/>
    <n v="8.6040268456375788"/>
    <x v="5"/>
    <x v="2"/>
  </r>
  <r>
    <x v="101"/>
    <x v="254"/>
    <n v="8.6811594202898537"/>
    <x v="5"/>
    <x v="2"/>
  </r>
  <r>
    <x v="101"/>
    <x v="255"/>
    <n v="8.4150943396226427"/>
    <x v="5"/>
    <x v="2"/>
  </r>
  <r>
    <x v="101"/>
    <x v="256"/>
    <n v="8.1944444444444411"/>
    <x v="5"/>
    <x v="2"/>
  </r>
  <r>
    <x v="101"/>
    <x v="257"/>
    <n v="8.1953125"/>
    <x v="5"/>
    <x v="2"/>
  </r>
  <r>
    <x v="101"/>
    <x v="258"/>
    <n v="7.8727272727272721"/>
    <x v="5"/>
    <x v="2"/>
  </r>
  <r>
    <x v="101"/>
    <x v="259"/>
    <n v="8.2173913043478279"/>
    <x v="5"/>
    <x v="2"/>
  </r>
  <r>
    <x v="101"/>
    <x v="260"/>
    <n v="7.5892857142857153"/>
    <x v="5"/>
    <x v="2"/>
  </r>
  <r>
    <x v="101"/>
    <x v="261"/>
    <n v="7.3757961783439461"/>
    <x v="5"/>
    <x v="2"/>
  </r>
  <r>
    <x v="101"/>
    <x v="262"/>
    <n v="7.85"/>
    <x v="5"/>
    <x v="2"/>
  </r>
  <r>
    <x v="101"/>
    <x v="263"/>
    <n v="7.6206896551724155"/>
    <x v="5"/>
    <x v="2"/>
  </r>
  <r>
    <x v="101"/>
    <x v="264"/>
    <n v="7.3150684931506875"/>
    <x v="5"/>
    <x v="2"/>
  </r>
  <r>
    <x v="101"/>
    <x v="265"/>
    <n v="7.9730337078651692"/>
    <x v="5"/>
    <x v="2"/>
  </r>
  <r>
    <x v="101"/>
    <x v="230"/>
    <n v="7.459183673469389"/>
    <x v="6"/>
    <x v="2"/>
  </r>
  <r>
    <x v="101"/>
    <x v="231"/>
    <n v="7.5869565217391308"/>
    <x v="6"/>
    <x v="2"/>
  </r>
  <r>
    <x v="101"/>
    <x v="232"/>
    <n v="7.4210526315789478"/>
    <x v="6"/>
    <x v="2"/>
  </r>
  <r>
    <x v="101"/>
    <x v="233"/>
    <n v="6.920454545454545"/>
    <x v="6"/>
    <x v="2"/>
  </r>
  <r>
    <x v="101"/>
    <x v="234"/>
    <n v="7.2790697674418583"/>
    <x v="6"/>
    <x v="2"/>
  </r>
  <r>
    <x v="101"/>
    <x v="235"/>
    <n v="7.3043478260869561"/>
    <x v="6"/>
    <x v="2"/>
  </r>
  <r>
    <x v="101"/>
    <x v="236"/>
    <n v="7.9479166666666687"/>
    <x v="6"/>
    <x v="2"/>
  </r>
  <r>
    <x v="101"/>
    <x v="237"/>
    <n v="7.5164835164835138"/>
    <x v="6"/>
    <x v="2"/>
  </r>
  <r>
    <x v="101"/>
    <x v="238"/>
    <n v="7.3870967741935472"/>
    <x v="6"/>
    <x v="2"/>
  </r>
  <r>
    <x v="101"/>
    <x v="239"/>
    <n v="7.7816091954022983"/>
    <x v="6"/>
    <x v="2"/>
  </r>
  <r>
    <x v="101"/>
    <x v="240"/>
    <n v="7.208333333333333"/>
    <x v="6"/>
    <x v="2"/>
  </r>
  <r>
    <x v="101"/>
    <x v="241"/>
    <n v="7.28125"/>
    <x v="6"/>
    <x v="2"/>
  </r>
  <r>
    <x v="101"/>
    <x v="242"/>
    <n v="6.0166666666666666"/>
    <x v="6"/>
    <x v="2"/>
  </r>
  <r>
    <x v="101"/>
    <x v="243"/>
    <n v="7.0724637681159415"/>
    <x v="6"/>
    <x v="2"/>
  </r>
  <r>
    <x v="101"/>
    <x v="244"/>
    <n v="7.2857142857142874"/>
    <x v="6"/>
    <x v="2"/>
  </r>
  <r>
    <x v="101"/>
    <x v="245"/>
    <n v="6.9324324324324333"/>
    <x v="6"/>
    <x v="2"/>
  </r>
  <r>
    <x v="101"/>
    <x v="246"/>
    <n v="7.7471264367816097"/>
    <x v="6"/>
    <x v="2"/>
  </r>
  <r>
    <x v="101"/>
    <x v="247"/>
    <n v="6.6"/>
    <x v="6"/>
    <x v="2"/>
  </r>
  <r>
    <x v="101"/>
    <x v="248"/>
    <n v="7.1"/>
    <x v="6"/>
    <x v="2"/>
  </r>
  <r>
    <x v="101"/>
    <x v="249"/>
    <n v="5.9090909090909092"/>
    <x v="6"/>
    <x v="2"/>
  </r>
  <r>
    <x v="101"/>
    <x v="250"/>
    <n v="6.7222222222222223"/>
    <x v="6"/>
    <x v="2"/>
  </r>
  <r>
    <x v="101"/>
    <x v="251"/>
    <n v="6.6842105263157894"/>
    <x v="6"/>
    <x v="2"/>
  </r>
  <r>
    <x v="101"/>
    <x v="252"/>
    <n v="6.45"/>
    <x v="6"/>
    <x v="2"/>
  </r>
  <r>
    <x v="101"/>
    <x v="253"/>
    <n v="7.8695652173913038"/>
    <x v="6"/>
    <x v="2"/>
  </r>
  <r>
    <x v="101"/>
    <x v="254"/>
    <n v="7.9230769230769234"/>
    <x v="6"/>
    <x v="2"/>
  </r>
  <r>
    <x v="101"/>
    <x v="255"/>
    <n v="7.5471698113207557"/>
    <x v="6"/>
    <x v="2"/>
  </r>
  <r>
    <x v="101"/>
    <x v="256"/>
    <n v="7.1923076923076916"/>
    <x v="6"/>
    <x v="2"/>
  </r>
  <r>
    <x v="101"/>
    <x v="257"/>
    <n v="8"/>
    <x v="6"/>
    <x v="2"/>
  </r>
  <r>
    <x v="101"/>
    <x v="258"/>
    <n v="7.71875"/>
    <x v="6"/>
    <x v="2"/>
  </r>
  <r>
    <x v="101"/>
    <x v="259"/>
    <n v="7.7538461538461556"/>
    <x v="6"/>
    <x v="2"/>
  </r>
  <r>
    <x v="101"/>
    <x v="260"/>
    <n v="6.9117647058823533"/>
    <x v="6"/>
    <x v="2"/>
  </r>
  <r>
    <x v="101"/>
    <x v="261"/>
    <n v="5.9078947368421071"/>
    <x v="6"/>
    <x v="2"/>
  </r>
  <r>
    <x v="101"/>
    <x v="262"/>
    <n v="7.0266666666666673"/>
    <x v="6"/>
    <x v="2"/>
  </r>
  <r>
    <x v="101"/>
    <x v="263"/>
    <n v="6.8030303030303019"/>
    <x v="6"/>
    <x v="2"/>
  </r>
  <r>
    <x v="101"/>
    <x v="264"/>
    <n v="5.9864864864864851"/>
    <x v="6"/>
    <x v="2"/>
  </r>
  <r>
    <x v="101"/>
    <x v="265"/>
    <n v="7.2227891156462576"/>
    <x v="6"/>
    <x v="2"/>
  </r>
  <r>
    <x v="101"/>
    <x v="230"/>
    <n v="7.2437500000000004"/>
    <x v="7"/>
    <x v="2"/>
  </r>
  <r>
    <x v="101"/>
    <x v="231"/>
    <n v="7.608974358974363"/>
    <x v="7"/>
    <x v="2"/>
  </r>
  <r>
    <x v="101"/>
    <x v="232"/>
    <n v="7.0151515151515174"/>
    <x v="7"/>
    <x v="2"/>
  </r>
  <r>
    <x v="101"/>
    <x v="233"/>
    <n v="5.6758620689655155"/>
    <x v="7"/>
    <x v="2"/>
  </r>
  <r>
    <x v="101"/>
    <x v="234"/>
    <n v="7.1985815602836896"/>
    <x v="7"/>
    <x v="2"/>
  </r>
  <r>
    <x v="101"/>
    <x v="235"/>
    <n v="6.8431372549019578"/>
    <x v="7"/>
    <x v="2"/>
  </r>
  <r>
    <x v="101"/>
    <x v="236"/>
    <n v="7.5806451612903212"/>
    <x v="7"/>
    <x v="2"/>
  </r>
  <r>
    <x v="101"/>
    <x v="237"/>
    <n v="7.1904761904761889"/>
    <x v="7"/>
    <x v="2"/>
  </r>
  <r>
    <x v="101"/>
    <x v="238"/>
    <n v="7.6274509803921564"/>
    <x v="7"/>
    <x v="2"/>
  </r>
  <r>
    <x v="101"/>
    <x v="239"/>
    <n v="7.6866666666666674"/>
    <x v="7"/>
    <x v="2"/>
  </r>
  <r>
    <x v="101"/>
    <x v="240"/>
    <n v="7.3694267515923562"/>
    <x v="7"/>
    <x v="2"/>
  </r>
  <r>
    <x v="101"/>
    <x v="241"/>
    <n v="7.4102564102564052"/>
    <x v="7"/>
    <x v="2"/>
  </r>
  <r>
    <x v="101"/>
    <x v="242"/>
    <n v="6.3207547169811322"/>
    <x v="7"/>
    <x v="2"/>
  </r>
  <r>
    <x v="101"/>
    <x v="243"/>
    <n v="6.7583333333333355"/>
    <x v="7"/>
    <x v="2"/>
  </r>
  <r>
    <x v="101"/>
    <x v="244"/>
    <n v="6.8741258741258715"/>
    <x v="7"/>
    <x v="2"/>
  </r>
  <r>
    <x v="101"/>
    <x v="245"/>
    <n v="6.1679389312977104"/>
    <x v="7"/>
    <x v="2"/>
  </r>
  <r>
    <x v="101"/>
    <x v="246"/>
    <n v="7.3424657534246585"/>
    <x v="7"/>
    <x v="2"/>
  </r>
  <r>
    <x v="101"/>
    <x v="247"/>
    <n v="5.791666666666667"/>
    <x v="7"/>
    <x v="2"/>
  </r>
  <r>
    <x v="101"/>
    <x v="248"/>
    <n v="6.6567164179104497"/>
    <x v="7"/>
    <x v="2"/>
  </r>
  <r>
    <x v="101"/>
    <x v="249"/>
    <n v="5.9814814814814818"/>
    <x v="7"/>
    <x v="2"/>
  </r>
  <r>
    <x v="101"/>
    <x v="250"/>
    <n v="5.8103448275862064"/>
    <x v="7"/>
    <x v="2"/>
  </r>
  <r>
    <x v="101"/>
    <x v="251"/>
    <n v="5.75"/>
    <x v="7"/>
    <x v="2"/>
  </r>
  <r>
    <x v="101"/>
    <x v="252"/>
    <n v="6.0508474576271194"/>
    <x v="7"/>
    <x v="2"/>
  </r>
  <r>
    <x v="101"/>
    <x v="253"/>
    <n v="7.7636363636363646"/>
    <x v="7"/>
    <x v="2"/>
  </r>
  <r>
    <x v="101"/>
    <x v="254"/>
    <n v="7.7037037037037042"/>
    <x v="7"/>
    <x v="2"/>
  </r>
  <r>
    <x v="101"/>
    <x v="255"/>
    <n v="7.9662921348314626"/>
    <x v="7"/>
    <x v="2"/>
  </r>
  <r>
    <x v="101"/>
    <x v="256"/>
    <n v="7.7288135593220346"/>
    <x v="7"/>
    <x v="2"/>
  </r>
  <r>
    <x v="101"/>
    <x v="257"/>
    <n v="7.4622641509433976"/>
    <x v="7"/>
    <x v="2"/>
  </r>
  <r>
    <x v="101"/>
    <x v="258"/>
    <n v="7.1428571428571432"/>
    <x v="7"/>
    <x v="2"/>
  </r>
  <r>
    <x v="101"/>
    <x v="259"/>
    <n v="7.4339622641509431"/>
    <x v="7"/>
    <x v="2"/>
  </r>
  <r>
    <x v="101"/>
    <x v="260"/>
    <n v="6.6543209876543203"/>
    <x v="7"/>
    <x v="2"/>
  </r>
  <r>
    <x v="101"/>
    <x v="261"/>
    <n v="5.7037037037037033"/>
    <x v="7"/>
    <x v="2"/>
  </r>
  <r>
    <x v="101"/>
    <x v="262"/>
    <n v="6.6769230769230772"/>
    <x v="7"/>
    <x v="2"/>
  </r>
  <r>
    <x v="101"/>
    <x v="263"/>
    <n v="6.1393442622950811"/>
    <x v="7"/>
    <x v="2"/>
  </r>
  <r>
    <x v="101"/>
    <x v="264"/>
    <n v="5.545454545454545"/>
    <x v="7"/>
    <x v="2"/>
  </r>
  <r>
    <x v="101"/>
    <x v="265"/>
    <n v="6.9004866180048694"/>
    <x v="7"/>
    <x v="2"/>
  </r>
  <r>
    <x v="101"/>
    <x v="230"/>
    <n v="8.0791366906474824"/>
    <x v="8"/>
    <x v="2"/>
  </r>
  <r>
    <x v="101"/>
    <x v="231"/>
    <n v="8.2255639097744382"/>
    <x v="8"/>
    <x v="2"/>
  </r>
  <r>
    <x v="101"/>
    <x v="232"/>
    <n v="7.4054054054054053"/>
    <x v="8"/>
    <x v="2"/>
  </r>
  <r>
    <x v="101"/>
    <x v="233"/>
    <n v="7.5703125"/>
    <x v="8"/>
    <x v="2"/>
  </r>
  <r>
    <x v="101"/>
    <x v="234"/>
    <n v="7.6896551724137918"/>
    <x v="8"/>
    <x v="2"/>
  </r>
  <r>
    <x v="101"/>
    <x v="235"/>
    <n v="7.3712121212121184"/>
    <x v="8"/>
    <x v="2"/>
  </r>
  <r>
    <x v="101"/>
    <x v="236"/>
    <n v="7.7826086956521747"/>
    <x v="8"/>
    <x v="2"/>
  </r>
  <r>
    <x v="101"/>
    <x v="237"/>
    <n v="7.5120000000000031"/>
    <x v="8"/>
    <x v="2"/>
  </r>
  <r>
    <x v="101"/>
    <x v="238"/>
    <n v="7.7910447761193984"/>
    <x v="8"/>
    <x v="2"/>
  </r>
  <r>
    <x v="101"/>
    <x v="239"/>
    <n v="7.985074626865674"/>
    <x v="8"/>
    <x v="2"/>
  </r>
  <r>
    <x v="101"/>
    <x v="240"/>
    <n v="7.992700729927007"/>
    <x v="8"/>
    <x v="2"/>
  </r>
  <r>
    <x v="101"/>
    <x v="241"/>
    <n v="7.8962962962962928"/>
    <x v="8"/>
    <x v="2"/>
  </r>
  <r>
    <x v="101"/>
    <x v="242"/>
    <n v="6.9425287356321821"/>
    <x v="8"/>
    <x v="2"/>
  </r>
  <r>
    <x v="101"/>
    <x v="243"/>
    <n v="7.1595744680851032"/>
    <x v="8"/>
    <x v="2"/>
  </r>
  <r>
    <x v="101"/>
    <x v="244"/>
    <n v="7.5666666666666673"/>
    <x v="8"/>
    <x v="2"/>
  </r>
  <r>
    <x v="101"/>
    <x v="245"/>
    <n v="7.243243243243243"/>
    <x v="8"/>
    <x v="2"/>
  </r>
  <r>
    <x v="101"/>
    <x v="246"/>
    <n v="7.8067226890756292"/>
    <x v="8"/>
    <x v="2"/>
  </r>
  <r>
    <x v="101"/>
    <x v="247"/>
    <n v="7.5130434782608679"/>
    <x v="8"/>
    <x v="2"/>
  </r>
  <r>
    <x v="101"/>
    <x v="248"/>
    <n v="7.1454545454545455"/>
    <x v="8"/>
    <x v="2"/>
  </r>
  <r>
    <x v="101"/>
    <x v="249"/>
    <n v="6.5757575757575761"/>
    <x v="8"/>
    <x v="2"/>
  </r>
  <r>
    <x v="101"/>
    <x v="250"/>
    <n v="6"/>
    <x v="8"/>
    <x v="2"/>
  </r>
  <r>
    <x v="101"/>
    <x v="251"/>
    <n v="6.7948717948717947"/>
    <x v="8"/>
    <x v="2"/>
  </r>
  <r>
    <x v="101"/>
    <x v="252"/>
    <n v="6.5862068965517242"/>
    <x v="8"/>
    <x v="2"/>
  </r>
  <r>
    <x v="101"/>
    <x v="253"/>
    <n v="8.5445544554455388"/>
    <x v="8"/>
    <x v="2"/>
  </r>
  <r>
    <x v="101"/>
    <x v="254"/>
    <n v="8.5405405405405421"/>
    <x v="8"/>
    <x v="2"/>
  </r>
  <r>
    <x v="101"/>
    <x v="255"/>
    <n v="8.1176470588235343"/>
    <x v="8"/>
    <x v="2"/>
  </r>
  <r>
    <x v="101"/>
    <x v="256"/>
    <n v="8.0377358490566042"/>
    <x v="8"/>
    <x v="2"/>
  </r>
  <r>
    <x v="101"/>
    <x v="257"/>
    <n v="7.572916666666667"/>
    <x v="8"/>
    <x v="2"/>
  </r>
  <r>
    <x v="101"/>
    <x v="258"/>
    <n v="7.4285714285714297"/>
    <x v="8"/>
    <x v="2"/>
  </r>
  <r>
    <x v="101"/>
    <x v="259"/>
    <n v="8.0714285714285694"/>
    <x v="8"/>
    <x v="2"/>
  </r>
  <r>
    <x v="101"/>
    <x v="260"/>
    <n v="7.0677966101694931"/>
    <x v="8"/>
    <x v="2"/>
  </r>
  <r>
    <x v="101"/>
    <x v="261"/>
    <n v="7.4462809917355353"/>
    <x v="8"/>
    <x v="2"/>
  </r>
  <r>
    <x v="101"/>
    <x v="262"/>
    <n v="7.5535714285714262"/>
    <x v="8"/>
    <x v="2"/>
  </r>
  <r>
    <x v="101"/>
    <x v="263"/>
    <n v="7.2358490566037723"/>
    <x v="8"/>
    <x v="2"/>
  </r>
  <r>
    <x v="101"/>
    <x v="264"/>
    <n v="6.8454545454545448"/>
    <x v="8"/>
    <x v="2"/>
  </r>
  <r>
    <x v="101"/>
    <x v="265"/>
    <n v="7.6079512478235634"/>
    <x v="8"/>
    <x v="2"/>
  </r>
  <r>
    <x v="101"/>
    <x v="230"/>
    <n v="7.8759124087591248"/>
    <x v="9"/>
    <x v="2"/>
  </r>
  <r>
    <x v="101"/>
    <x v="231"/>
    <n v="7.9703703703703699"/>
    <x v="9"/>
    <x v="2"/>
  </r>
  <r>
    <x v="101"/>
    <x v="232"/>
    <n v="7.7264150943396226"/>
    <x v="9"/>
    <x v="2"/>
  </r>
  <r>
    <x v="101"/>
    <x v="233"/>
    <n v="7.4724409448818898"/>
    <x v="9"/>
    <x v="2"/>
  </r>
  <r>
    <x v="101"/>
    <x v="234"/>
    <n v="7.8897637795275601"/>
    <x v="9"/>
    <x v="2"/>
  </r>
  <r>
    <x v="101"/>
    <x v="235"/>
    <n v="7.3358778625954191"/>
    <x v="9"/>
    <x v="2"/>
  </r>
  <r>
    <x v="101"/>
    <x v="236"/>
    <n v="7.6287878787878807"/>
    <x v="9"/>
    <x v="2"/>
  </r>
  <r>
    <x v="101"/>
    <x v="237"/>
    <n v="7.359375"/>
    <x v="9"/>
    <x v="2"/>
  </r>
  <r>
    <x v="101"/>
    <x v="238"/>
    <n v="7.3615384615384603"/>
    <x v="9"/>
    <x v="2"/>
  </r>
  <r>
    <x v="101"/>
    <x v="239"/>
    <n v="7.7933884297520661"/>
    <x v="9"/>
    <x v="2"/>
  </r>
  <r>
    <x v="101"/>
    <x v="240"/>
    <n v="7.9007633587786241"/>
    <x v="9"/>
    <x v="2"/>
  </r>
  <r>
    <x v="101"/>
    <x v="241"/>
    <n v="7.8939393939393927"/>
    <x v="9"/>
    <x v="2"/>
  </r>
  <r>
    <x v="101"/>
    <x v="242"/>
    <n v="6.947916666666667"/>
    <x v="9"/>
    <x v="2"/>
  </r>
  <r>
    <x v="101"/>
    <x v="243"/>
    <n v="6.9259259259259265"/>
    <x v="9"/>
    <x v="2"/>
  </r>
  <r>
    <x v="101"/>
    <x v="244"/>
    <n v="7.2336448598130847"/>
    <x v="9"/>
    <x v="2"/>
  </r>
  <r>
    <x v="101"/>
    <x v="245"/>
    <n v="7.1111111111111098"/>
    <x v="9"/>
    <x v="2"/>
  </r>
  <r>
    <x v="101"/>
    <x v="246"/>
    <n v="7.4150943396226419"/>
    <x v="9"/>
    <x v="2"/>
  </r>
  <r>
    <x v="101"/>
    <x v="247"/>
    <n v="7.1339285714285712"/>
    <x v="9"/>
    <x v="2"/>
  </r>
  <r>
    <x v="101"/>
    <x v="248"/>
    <n v="7.3934426229508183"/>
    <x v="9"/>
    <x v="2"/>
  </r>
  <r>
    <x v="101"/>
    <x v="249"/>
    <n v="6.8421052631578956"/>
    <x v="9"/>
    <x v="2"/>
  </r>
  <r>
    <x v="101"/>
    <x v="250"/>
    <n v="7.0263157894736832"/>
    <x v="9"/>
    <x v="2"/>
  </r>
  <r>
    <x v="101"/>
    <x v="251"/>
    <n v="7.1071428571428568"/>
    <x v="9"/>
    <x v="2"/>
  </r>
  <r>
    <x v="101"/>
    <x v="252"/>
    <n v="6.9749999999999996"/>
    <x v="9"/>
    <x v="2"/>
  </r>
  <r>
    <x v="101"/>
    <x v="253"/>
    <n v="7.67"/>
    <x v="9"/>
    <x v="2"/>
  </r>
  <r>
    <x v="101"/>
    <x v="254"/>
    <n v="7.375"/>
    <x v="9"/>
    <x v="2"/>
  </r>
  <r>
    <x v="101"/>
    <x v="255"/>
    <n v="7.55"/>
    <x v="9"/>
    <x v="2"/>
  </r>
  <r>
    <x v="101"/>
    <x v="256"/>
    <n v="7.3913043478260878"/>
    <x v="9"/>
    <x v="2"/>
  </r>
  <r>
    <x v="101"/>
    <x v="257"/>
    <n v="7.3027522935779814"/>
    <x v="9"/>
    <x v="2"/>
  </r>
  <r>
    <x v="101"/>
    <x v="258"/>
    <n v="7.08"/>
    <x v="9"/>
    <x v="2"/>
  </r>
  <r>
    <x v="101"/>
    <x v="259"/>
    <n v="7.4299065420560737"/>
    <x v="9"/>
    <x v="2"/>
  </r>
  <r>
    <x v="101"/>
    <x v="260"/>
    <n v="6.8987341772151893"/>
    <x v="9"/>
    <x v="2"/>
  </r>
  <r>
    <x v="101"/>
    <x v="261"/>
    <n v="7.0338983050847483"/>
    <x v="9"/>
    <x v="2"/>
  </r>
  <r>
    <x v="101"/>
    <x v="262"/>
    <n v="7.4112149532710294"/>
    <x v="9"/>
    <x v="2"/>
  </r>
  <r>
    <x v="101"/>
    <x v="263"/>
    <n v="7.1401869158878517"/>
    <x v="9"/>
    <x v="2"/>
  </r>
  <r>
    <x v="101"/>
    <x v="264"/>
    <n v="7.083333333333333"/>
    <x v="9"/>
    <x v="2"/>
  </r>
  <r>
    <x v="101"/>
    <x v="265"/>
    <n v="7.4177612792689906"/>
    <x v="9"/>
    <x v="2"/>
  </r>
  <r>
    <x v="101"/>
    <x v="230"/>
    <n v="8.1238938053097343"/>
    <x v="10"/>
    <x v="2"/>
  </r>
  <r>
    <x v="101"/>
    <x v="231"/>
    <n v="8.1801801801801801"/>
    <x v="10"/>
    <x v="2"/>
  </r>
  <r>
    <x v="101"/>
    <x v="232"/>
    <n v="7.8989898989898988"/>
    <x v="10"/>
    <x v="2"/>
  </r>
  <r>
    <x v="101"/>
    <x v="233"/>
    <n v="7.5909090909090908"/>
    <x v="10"/>
    <x v="2"/>
  </r>
  <r>
    <x v="101"/>
    <x v="234"/>
    <n v="7.9900990099009892"/>
    <x v="10"/>
    <x v="2"/>
  </r>
  <r>
    <x v="101"/>
    <x v="235"/>
    <n v="7.1111111111111125"/>
    <x v="10"/>
    <x v="2"/>
  </r>
  <r>
    <x v="101"/>
    <x v="236"/>
    <n v="7.9090909090909092"/>
    <x v="10"/>
    <x v="2"/>
  </r>
  <r>
    <x v="101"/>
    <x v="237"/>
    <n v="6.8073394495412849"/>
    <x v="10"/>
    <x v="2"/>
  </r>
  <r>
    <x v="101"/>
    <x v="238"/>
    <n v="7.5700934579439236"/>
    <x v="10"/>
    <x v="2"/>
  </r>
  <r>
    <x v="101"/>
    <x v="239"/>
    <n v="8.3428571428571399"/>
    <x v="10"/>
    <x v="2"/>
  </r>
  <r>
    <x v="101"/>
    <x v="240"/>
    <n v="7.9537037037037024"/>
    <x v="10"/>
    <x v="2"/>
  </r>
  <r>
    <x v="101"/>
    <x v="241"/>
    <n v="7.9351851851851833"/>
    <x v="10"/>
    <x v="2"/>
  </r>
  <r>
    <x v="101"/>
    <x v="242"/>
    <n v="6.5694444444444446"/>
    <x v="10"/>
    <x v="2"/>
  </r>
  <r>
    <x v="101"/>
    <x v="243"/>
    <n v="6.4302325581395356"/>
    <x v="10"/>
    <x v="2"/>
  </r>
  <r>
    <x v="101"/>
    <x v="244"/>
    <n v="7.1875"/>
    <x v="10"/>
    <x v="2"/>
  </r>
  <r>
    <x v="101"/>
    <x v="245"/>
    <n v="6.5842696629213471"/>
    <x v="10"/>
    <x v="2"/>
  </r>
  <r>
    <x v="101"/>
    <x v="246"/>
    <n v="7.6060606060606064"/>
    <x v="10"/>
    <x v="2"/>
  </r>
  <r>
    <x v="101"/>
    <x v="247"/>
    <n v="7.2934782608695663"/>
    <x v="10"/>
    <x v="2"/>
  </r>
  <r>
    <x v="101"/>
    <x v="248"/>
    <n v="7.5625"/>
    <x v="10"/>
    <x v="2"/>
  </r>
  <r>
    <x v="101"/>
    <x v="249"/>
    <n v="6.6944444444444446"/>
    <x v="10"/>
    <x v="2"/>
  </r>
  <r>
    <x v="101"/>
    <x v="250"/>
    <n v="6.0625"/>
    <x v="10"/>
    <x v="2"/>
  </r>
  <r>
    <x v="101"/>
    <x v="251"/>
    <n v="7.28"/>
    <x v="10"/>
    <x v="2"/>
  </r>
  <r>
    <x v="101"/>
    <x v="252"/>
    <n v="6.53125"/>
    <x v="10"/>
    <x v="2"/>
  </r>
  <r>
    <x v="101"/>
    <x v="253"/>
    <n v="8.1492537313432827"/>
    <x v="10"/>
    <x v="2"/>
  </r>
  <r>
    <x v="101"/>
    <x v="254"/>
    <n v="8.0399999999999991"/>
    <x v="10"/>
    <x v="2"/>
  </r>
  <r>
    <x v="101"/>
    <x v="255"/>
    <n v="8.1333333333333329"/>
    <x v="10"/>
    <x v="2"/>
  </r>
  <r>
    <x v="101"/>
    <x v="256"/>
    <n v="8.112676056338028"/>
    <x v="10"/>
    <x v="2"/>
  </r>
  <r>
    <x v="101"/>
    <x v="257"/>
    <n v="7.903225806451613"/>
    <x v="10"/>
    <x v="2"/>
  </r>
  <r>
    <x v="101"/>
    <x v="258"/>
    <n v="6.6428571428571423"/>
    <x v="10"/>
    <x v="2"/>
  </r>
  <r>
    <x v="101"/>
    <x v="259"/>
    <n v="7.7023809523809517"/>
    <x v="10"/>
    <x v="2"/>
  </r>
  <r>
    <x v="101"/>
    <x v="260"/>
    <n v="6.8059701492537323"/>
    <x v="10"/>
    <x v="2"/>
  </r>
  <r>
    <x v="101"/>
    <x v="261"/>
    <n v="7.1739130434782608"/>
    <x v="10"/>
    <x v="2"/>
  </r>
  <r>
    <x v="101"/>
    <x v="262"/>
    <n v="7.2470588235294127"/>
    <x v="10"/>
    <x v="2"/>
  </r>
  <r>
    <x v="101"/>
    <x v="263"/>
    <n v="6.7011494252873574"/>
    <x v="10"/>
    <x v="2"/>
  </r>
  <r>
    <x v="101"/>
    <x v="264"/>
    <n v="6.97752808988764"/>
    <x v="10"/>
    <x v="2"/>
  </r>
  <r>
    <x v="101"/>
    <x v="265"/>
    <n v="7.4554662940971008"/>
    <x v="10"/>
    <x v="2"/>
  </r>
  <r>
    <x v="101"/>
    <x v="230"/>
    <n v="8.3652173913043484"/>
    <x v="11"/>
    <x v="2"/>
  </r>
  <r>
    <x v="101"/>
    <x v="231"/>
    <n v="8.3211009174311936"/>
    <x v="11"/>
    <x v="2"/>
  </r>
  <r>
    <x v="101"/>
    <x v="232"/>
    <n v="7.78095238095238"/>
    <x v="11"/>
    <x v="2"/>
  </r>
  <r>
    <x v="101"/>
    <x v="233"/>
    <n v="7.883495145631068"/>
    <x v="11"/>
    <x v="2"/>
  </r>
  <r>
    <x v="101"/>
    <x v="234"/>
    <n v="8.0865384615384599"/>
    <x v="11"/>
    <x v="2"/>
  </r>
  <r>
    <x v="101"/>
    <x v="235"/>
    <n v="7.5688073394495436"/>
    <x v="11"/>
    <x v="2"/>
  </r>
  <r>
    <x v="101"/>
    <x v="236"/>
    <n v="8.1090909090909058"/>
    <x v="11"/>
    <x v="2"/>
  </r>
  <r>
    <x v="101"/>
    <x v="237"/>
    <n v="7.7184466019417473"/>
    <x v="11"/>
    <x v="2"/>
  </r>
  <r>
    <x v="101"/>
    <x v="238"/>
    <n v="7.7037037037037024"/>
    <x v="11"/>
    <x v="2"/>
  </r>
  <r>
    <x v="101"/>
    <x v="239"/>
    <n v="8.0679611650485459"/>
    <x v="11"/>
    <x v="2"/>
  </r>
  <r>
    <x v="101"/>
    <x v="240"/>
    <n v="8.127272727272727"/>
    <x v="11"/>
    <x v="2"/>
  </r>
  <r>
    <x v="101"/>
    <x v="241"/>
    <n v="8.376146788990825"/>
    <x v="11"/>
    <x v="2"/>
  </r>
  <r>
    <x v="101"/>
    <x v="242"/>
    <n v="6.65"/>
    <x v="11"/>
    <x v="2"/>
  </r>
  <r>
    <x v="101"/>
    <x v="243"/>
    <n v="6.9444444444444446"/>
    <x v="11"/>
    <x v="2"/>
  </r>
  <r>
    <x v="101"/>
    <x v="244"/>
    <n v="7.4651162790697692"/>
    <x v="11"/>
    <x v="2"/>
  </r>
  <r>
    <x v="101"/>
    <x v="245"/>
    <n v="7.1749999999999998"/>
    <x v="11"/>
    <x v="2"/>
  </r>
  <r>
    <x v="101"/>
    <x v="246"/>
    <n v="7.9880952380952399"/>
    <x v="11"/>
    <x v="2"/>
  </r>
  <r>
    <x v="101"/>
    <x v="247"/>
    <n v="7.3950617283950653"/>
    <x v="11"/>
    <x v="2"/>
  </r>
  <r>
    <x v="101"/>
    <x v="248"/>
    <n v="7.3571428571428568"/>
    <x v="11"/>
    <x v="2"/>
  </r>
  <r>
    <x v="101"/>
    <x v="249"/>
    <n v="7"/>
    <x v="11"/>
    <x v="2"/>
  </r>
  <r>
    <x v="101"/>
    <x v="250"/>
    <n v="6.9285714285714288"/>
    <x v="11"/>
    <x v="2"/>
  </r>
  <r>
    <x v="101"/>
    <x v="251"/>
    <n v="7.0454545454545459"/>
    <x v="11"/>
    <x v="2"/>
  </r>
  <r>
    <x v="101"/>
    <x v="252"/>
    <n v="6.5714285714285703"/>
    <x v="11"/>
    <x v="2"/>
  </r>
  <r>
    <x v="101"/>
    <x v="253"/>
    <n v="8.2567567567567579"/>
    <x v="11"/>
    <x v="2"/>
  </r>
  <r>
    <x v="101"/>
    <x v="254"/>
    <n v="7.3870967741935489"/>
    <x v="11"/>
    <x v="2"/>
  </r>
  <r>
    <x v="101"/>
    <x v="255"/>
    <n v="7.8983050847457656"/>
    <x v="11"/>
    <x v="2"/>
  </r>
  <r>
    <x v="101"/>
    <x v="256"/>
    <n v="7.54"/>
    <x v="11"/>
    <x v="2"/>
  </r>
  <r>
    <x v="101"/>
    <x v="257"/>
    <n v="8.3132530120481967"/>
    <x v="11"/>
    <x v="2"/>
  </r>
  <r>
    <x v="101"/>
    <x v="258"/>
    <n v="7.8513513513513509"/>
    <x v="11"/>
    <x v="2"/>
  </r>
  <r>
    <x v="101"/>
    <x v="259"/>
    <n v="8.1710526315789505"/>
    <x v="11"/>
    <x v="2"/>
  </r>
  <r>
    <x v="101"/>
    <x v="260"/>
    <n v="7.224489795918366"/>
    <x v="11"/>
    <x v="2"/>
  </r>
  <r>
    <x v="101"/>
    <x v="261"/>
    <n v="7.5227272727272725"/>
    <x v="11"/>
    <x v="2"/>
  </r>
  <r>
    <x v="101"/>
    <x v="262"/>
    <n v="7.591549295774648"/>
    <x v="11"/>
    <x v="2"/>
  </r>
  <r>
    <x v="101"/>
    <x v="263"/>
    <n v="7.5072463768115947"/>
    <x v="11"/>
    <x v="2"/>
  </r>
  <r>
    <x v="101"/>
    <x v="264"/>
    <n v="7.64"/>
    <x v="11"/>
    <x v="2"/>
  </r>
  <r>
    <x v="101"/>
    <x v="265"/>
    <n v="7.7694300518134689"/>
    <x v="11"/>
    <x v="2"/>
  </r>
  <r>
    <x v="101"/>
    <x v="230"/>
    <n v="8.0121951219512173"/>
    <x v="12"/>
    <x v="2"/>
  </r>
  <r>
    <x v="101"/>
    <x v="231"/>
    <n v="7.9275362318840585"/>
    <x v="12"/>
    <x v="2"/>
  </r>
  <r>
    <x v="101"/>
    <x v="232"/>
    <n v="7.4142857142857128"/>
    <x v="12"/>
    <x v="2"/>
  </r>
  <r>
    <x v="101"/>
    <x v="233"/>
    <n v="7.4029850746268657"/>
    <x v="12"/>
    <x v="2"/>
  </r>
  <r>
    <x v="101"/>
    <x v="234"/>
    <n v="7.6307692307692321"/>
    <x v="12"/>
    <x v="2"/>
  </r>
  <r>
    <x v="101"/>
    <x v="235"/>
    <n v="7.6463414634146352"/>
    <x v="12"/>
    <x v="2"/>
  </r>
  <r>
    <x v="101"/>
    <x v="236"/>
    <n v="8.1764705882352953"/>
    <x v="12"/>
    <x v="2"/>
  </r>
  <r>
    <x v="101"/>
    <x v="237"/>
    <n v="7.5975609756097544"/>
    <x v="12"/>
    <x v="2"/>
  </r>
  <r>
    <x v="101"/>
    <x v="238"/>
    <n v="7.9882352941176471"/>
    <x v="12"/>
    <x v="2"/>
  </r>
  <r>
    <x v="101"/>
    <x v="239"/>
    <n v="8.511904761904761"/>
    <x v="12"/>
    <x v="2"/>
  </r>
  <r>
    <x v="101"/>
    <x v="240"/>
    <n v="8.2261904761904727"/>
    <x v="12"/>
    <x v="2"/>
  </r>
  <r>
    <x v="101"/>
    <x v="241"/>
    <n v="8.482352941176476"/>
    <x v="12"/>
    <x v="2"/>
  </r>
  <r>
    <x v="101"/>
    <x v="242"/>
    <n v="6.611940298507462"/>
    <x v="12"/>
    <x v="2"/>
  </r>
  <r>
    <x v="101"/>
    <x v="243"/>
    <n v="7.4810126582278462"/>
    <x v="12"/>
    <x v="2"/>
  </r>
  <r>
    <x v="101"/>
    <x v="244"/>
    <n v="7.2278481012658231"/>
    <x v="12"/>
    <x v="2"/>
  </r>
  <r>
    <x v="101"/>
    <x v="245"/>
    <n v="7.1081081081081097"/>
    <x v="12"/>
    <x v="2"/>
  </r>
  <r>
    <x v="101"/>
    <x v="246"/>
    <n v="7.7402597402597406"/>
    <x v="12"/>
    <x v="2"/>
  </r>
  <r>
    <x v="101"/>
    <x v="247"/>
    <n v="7.35"/>
    <x v="12"/>
    <x v="2"/>
  </r>
  <r>
    <x v="101"/>
    <x v="248"/>
    <n v="7.75"/>
    <x v="12"/>
    <x v="2"/>
  </r>
  <r>
    <x v="101"/>
    <x v="249"/>
    <n v="7.2857142857142856"/>
    <x v="12"/>
    <x v="2"/>
  </r>
  <r>
    <x v="101"/>
    <x v="250"/>
    <n v="7.5897435897435903"/>
    <x v="12"/>
    <x v="2"/>
  </r>
  <r>
    <x v="101"/>
    <x v="251"/>
    <n v="7.6129032258064511"/>
    <x v="12"/>
    <x v="2"/>
  </r>
  <r>
    <x v="101"/>
    <x v="252"/>
    <n v="6.90625"/>
    <x v="12"/>
    <x v="2"/>
  </r>
  <r>
    <x v="101"/>
    <x v="253"/>
    <n v="8.3846153846153815"/>
    <x v="12"/>
    <x v="2"/>
  </r>
  <r>
    <x v="101"/>
    <x v="254"/>
    <n v="7.625"/>
    <x v="12"/>
    <x v="2"/>
  </r>
  <r>
    <x v="101"/>
    <x v="255"/>
    <n v="8.32"/>
    <x v="12"/>
    <x v="2"/>
  </r>
  <r>
    <x v="101"/>
    <x v="256"/>
    <n v="8.2641509433962241"/>
    <x v="12"/>
    <x v="2"/>
  </r>
  <r>
    <x v="101"/>
    <x v="257"/>
    <n v="8.298701298701296"/>
    <x v="12"/>
    <x v="2"/>
  </r>
  <r>
    <x v="101"/>
    <x v="258"/>
    <n v="7.92"/>
    <x v="12"/>
    <x v="2"/>
  </r>
  <r>
    <x v="101"/>
    <x v="259"/>
    <n v="8.493150684931507"/>
    <x v="12"/>
    <x v="2"/>
  </r>
  <r>
    <x v="101"/>
    <x v="260"/>
    <n v="7.5573770491803289"/>
    <x v="12"/>
    <x v="2"/>
  </r>
  <r>
    <x v="101"/>
    <x v="261"/>
    <n v="7.6375000000000002"/>
    <x v="12"/>
    <x v="2"/>
  </r>
  <r>
    <x v="101"/>
    <x v="262"/>
    <n v="7.419354838709677"/>
    <x v="12"/>
    <x v="2"/>
  </r>
  <r>
    <x v="101"/>
    <x v="263"/>
    <n v="7.4"/>
    <x v="12"/>
    <x v="2"/>
  </r>
  <r>
    <x v="101"/>
    <x v="264"/>
    <n v="7.397058823529413"/>
    <x v="12"/>
    <x v="2"/>
  </r>
  <r>
    <x v="101"/>
    <x v="265"/>
    <n v="7.7600685518423314"/>
    <x v="12"/>
    <x v="2"/>
  </r>
  <r>
    <x v="101"/>
    <x v="230"/>
    <n v="7.8813559322033893"/>
    <x v="13"/>
    <x v="2"/>
  </r>
  <r>
    <x v="101"/>
    <x v="231"/>
    <n v="8.3220338983050848"/>
    <x v="13"/>
    <x v="2"/>
  </r>
  <r>
    <x v="101"/>
    <x v="232"/>
    <n v="7.6727272727272737"/>
    <x v="13"/>
    <x v="2"/>
  </r>
  <r>
    <x v="101"/>
    <x v="233"/>
    <n v="7.4736842105263159"/>
    <x v="13"/>
    <x v="2"/>
  </r>
  <r>
    <x v="101"/>
    <x v="234"/>
    <n v="7.9090909090909109"/>
    <x v="13"/>
    <x v="2"/>
  </r>
  <r>
    <x v="101"/>
    <x v="235"/>
    <n v="7.1206896551724137"/>
    <x v="13"/>
    <x v="2"/>
  </r>
  <r>
    <x v="101"/>
    <x v="236"/>
    <n v="7.9655172413793105"/>
    <x v="13"/>
    <x v="2"/>
  </r>
  <r>
    <x v="101"/>
    <x v="237"/>
    <n v="6.9827586206896539"/>
    <x v="13"/>
    <x v="2"/>
  </r>
  <r>
    <x v="101"/>
    <x v="238"/>
    <n v="7.3103448275862037"/>
    <x v="13"/>
    <x v="2"/>
  </r>
  <r>
    <x v="101"/>
    <x v="239"/>
    <n v="8.474576271186443"/>
    <x v="13"/>
    <x v="2"/>
  </r>
  <r>
    <x v="101"/>
    <x v="240"/>
    <n v="8.1525423728813564"/>
    <x v="13"/>
    <x v="2"/>
  </r>
  <r>
    <x v="101"/>
    <x v="241"/>
    <n v="8.3898305084745761"/>
    <x v="13"/>
    <x v="2"/>
  </r>
  <r>
    <x v="101"/>
    <x v="242"/>
    <n v="6.9795918367346932"/>
    <x v="13"/>
    <x v="2"/>
  </r>
  <r>
    <x v="101"/>
    <x v="243"/>
    <n v="7.1111111111111116"/>
    <x v="13"/>
    <x v="2"/>
  </r>
  <r>
    <x v="101"/>
    <x v="244"/>
    <n v="7.4583333333333304"/>
    <x v="13"/>
    <x v="2"/>
  </r>
  <r>
    <x v="101"/>
    <x v="245"/>
    <n v="7.391304347826086"/>
    <x v="13"/>
    <x v="2"/>
  </r>
  <r>
    <x v="101"/>
    <x v="246"/>
    <n v="7.84"/>
    <x v="13"/>
    <x v="2"/>
  </r>
  <r>
    <x v="101"/>
    <x v="247"/>
    <n v="7.333333333333333"/>
    <x v="13"/>
    <x v="2"/>
  </r>
  <r>
    <x v="101"/>
    <x v="248"/>
    <n v="7.8421052631578938"/>
    <x v="13"/>
    <x v="2"/>
  </r>
  <r>
    <x v="101"/>
    <x v="249"/>
    <n v="7.2333333333333334"/>
    <x v="13"/>
    <x v="2"/>
  </r>
  <r>
    <x v="101"/>
    <x v="250"/>
    <n v="6.75"/>
    <x v="13"/>
    <x v="2"/>
  </r>
  <r>
    <x v="101"/>
    <x v="251"/>
    <n v="7.2272727272727266"/>
    <x v="13"/>
    <x v="2"/>
  </r>
  <r>
    <x v="101"/>
    <x v="252"/>
    <n v="6.8571428571428594"/>
    <x v="13"/>
    <x v="2"/>
  </r>
  <r>
    <x v="101"/>
    <x v="253"/>
    <n v="8.7391304347826075"/>
    <x v="13"/>
    <x v="2"/>
  </r>
  <r>
    <x v="101"/>
    <x v="254"/>
    <n v="7.6956521739130439"/>
    <x v="13"/>
    <x v="2"/>
  </r>
  <r>
    <x v="101"/>
    <x v="255"/>
    <n v="7.9375"/>
    <x v="13"/>
    <x v="2"/>
  </r>
  <r>
    <x v="101"/>
    <x v="256"/>
    <n v="7.8571428571428594"/>
    <x v="13"/>
    <x v="2"/>
  </r>
  <r>
    <x v="101"/>
    <x v="257"/>
    <n v="7.6530612244897949"/>
    <x v="13"/>
    <x v="2"/>
  </r>
  <r>
    <x v="101"/>
    <x v="258"/>
    <n v="6.8297872340425538"/>
    <x v="13"/>
    <x v="2"/>
  </r>
  <r>
    <x v="101"/>
    <x v="259"/>
    <n v="8.0576923076923048"/>
    <x v="13"/>
    <x v="2"/>
  </r>
  <r>
    <x v="101"/>
    <x v="260"/>
    <n v="7.1818181818181825"/>
    <x v="13"/>
    <x v="2"/>
  </r>
  <r>
    <x v="101"/>
    <x v="261"/>
    <n v="7.2452830188679256"/>
    <x v="13"/>
    <x v="2"/>
  </r>
  <r>
    <x v="101"/>
    <x v="262"/>
    <n v="7.5416666666666643"/>
    <x v="13"/>
    <x v="2"/>
  </r>
  <r>
    <x v="101"/>
    <x v="263"/>
    <n v="7.0487804878048772"/>
    <x v="13"/>
    <x v="2"/>
  </r>
  <r>
    <x v="101"/>
    <x v="264"/>
    <n v="6.744680851063829"/>
    <x v="13"/>
    <x v="2"/>
  </r>
  <r>
    <x v="101"/>
    <x v="265"/>
    <n v="7.5913255956017105"/>
    <x v="13"/>
    <x v="2"/>
  </r>
  <r>
    <x v="101"/>
    <x v="230"/>
    <n v="7.9354838709677411"/>
    <x v="14"/>
    <x v="2"/>
  </r>
  <r>
    <x v="101"/>
    <x v="231"/>
    <n v="8.0175438596491215"/>
    <x v="14"/>
    <x v="2"/>
  </r>
  <r>
    <x v="101"/>
    <x v="232"/>
    <n v="6.7547169811320762"/>
    <x v="14"/>
    <x v="2"/>
  </r>
  <r>
    <x v="101"/>
    <x v="233"/>
    <n v="7.8214285714285712"/>
    <x v="14"/>
    <x v="2"/>
  </r>
  <r>
    <x v="101"/>
    <x v="234"/>
    <n v="8.0338983050847403"/>
    <x v="14"/>
    <x v="2"/>
  </r>
  <r>
    <x v="101"/>
    <x v="235"/>
    <n v="7.4444444444444438"/>
    <x v="14"/>
    <x v="2"/>
  </r>
  <r>
    <x v="101"/>
    <x v="236"/>
    <n v="8.1896551724137971"/>
    <x v="14"/>
    <x v="2"/>
  </r>
  <r>
    <x v="101"/>
    <x v="237"/>
    <n v="8.1454545454545464"/>
    <x v="14"/>
    <x v="2"/>
  </r>
  <r>
    <x v="101"/>
    <x v="238"/>
    <n v="7.7894736842105257"/>
    <x v="14"/>
    <x v="2"/>
  </r>
  <r>
    <x v="101"/>
    <x v="239"/>
    <n v="7.375"/>
    <x v="14"/>
    <x v="2"/>
  </r>
  <r>
    <x v="101"/>
    <x v="240"/>
    <n v="8.290909090909091"/>
    <x v="14"/>
    <x v="2"/>
  </r>
  <r>
    <x v="101"/>
    <x v="241"/>
    <n v="8.4444444444444429"/>
    <x v="14"/>
    <x v="2"/>
  </r>
  <r>
    <x v="101"/>
    <x v="242"/>
    <n v="7.2307692307692299"/>
    <x v="14"/>
    <x v="2"/>
  </r>
  <r>
    <x v="101"/>
    <x v="243"/>
    <n v="7.6739130434782616"/>
    <x v="14"/>
    <x v="2"/>
  </r>
  <r>
    <x v="101"/>
    <x v="244"/>
    <n v="7.6379310344827598"/>
    <x v="14"/>
    <x v="2"/>
  </r>
  <r>
    <x v="101"/>
    <x v="245"/>
    <n v="7.1875"/>
    <x v="14"/>
    <x v="2"/>
  </r>
  <r>
    <x v="101"/>
    <x v="246"/>
    <n v="7.865384615384615"/>
    <x v="14"/>
    <x v="2"/>
  </r>
  <r>
    <x v="101"/>
    <x v="247"/>
    <n v="7.6538461538461515"/>
    <x v="14"/>
    <x v="2"/>
  </r>
  <r>
    <x v="101"/>
    <x v="248"/>
    <n v="7.125"/>
    <x v="14"/>
    <x v="2"/>
  </r>
  <r>
    <x v="101"/>
    <x v="249"/>
    <n v="7.4761904761904763"/>
    <x v="14"/>
    <x v="2"/>
  </r>
  <r>
    <x v="101"/>
    <x v="250"/>
    <n v="7.354838709677419"/>
    <x v="14"/>
    <x v="2"/>
  </r>
  <r>
    <x v="101"/>
    <x v="251"/>
    <n v="7.0434782608695654"/>
    <x v="14"/>
    <x v="2"/>
  </r>
  <r>
    <x v="101"/>
    <x v="252"/>
    <n v="7.045454545454545"/>
    <x v="14"/>
    <x v="2"/>
  </r>
  <r>
    <x v="101"/>
    <x v="253"/>
    <n v="8.3191489361702136"/>
    <x v="14"/>
    <x v="2"/>
  </r>
  <r>
    <x v="101"/>
    <x v="254"/>
    <n v="8"/>
    <x v="14"/>
    <x v="2"/>
  </r>
  <r>
    <x v="101"/>
    <x v="255"/>
    <n v="8.2765957446808507"/>
    <x v="14"/>
    <x v="2"/>
  </r>
  <r>
    <x v="101"/>
    <x v="256"/>
    <n v="8.1111111111111107"/>
    <x v="14"/>
    <x v="2"/>
  </r>
  <r>
    <x v="101"/>
    <x v="257"/>
    <n v="8.3409090909090899"/>
    <x v="14"/>
    <x v="2"/>
  </r>
  <r>
    <x v="101"/>
    <x v="258"/>
    <n v="7.9"/>
    <x v="14"/>
    <x v="2"/>
  </r>
  <r>
    <x v="101"/>
    <x v="259"/>
    <n v="7.9019607843137241"/>
    <x v="14"/>
    <x v="2"/>
  </r>
  <r>
    <x v="101"/>
    <x v="260"/>
    <n v="7.447368421052631"/>
    <x v="14"/>
    <x v="2"/>
  </r>
  <r>
    <x v="101"/>
    <x v="261"/>
    <n v="7.6274509803921546"/>
    <x v="14"/>
    <x v="2"/>
  </r>
  <r>
    <x v="101"/>
    <x v="262"/>
    <n v="7.8163265306122431"/>
    <x v="14"/>
    <x v="2"/>
  </r>
  <r>
    <x v="101"/>
    <x v="263"/>
    <n v="7.5434782608695663"/>
    <x v="14"/>
    <x v="2"/>
  </r>
  <r>
    <x v="101"/>
    <x v="264"/>
    <n v="7.4347826086956506"/>
    <x v="14"/>
    <x v="2"/>
  </r>
  <r>
    <x v="101"/>
    <x v="265"/>
    <n v="7.7634069400630938"/>
    <x v="14"/>
    <x v="2"/>
  </r>
  <r>
    <x v="101"/>
    <x v="230"/>
    <n v="8.0724637681159415"/>
    <x v="15"/>
    <x v="2"/>
  </r>
  <r>
    <x v="101"/>
    <x v="231"/>
    <n v="8.7101449275362359"/>
    <x v="15"/>
    <x v="2"/>
  </r>
  <r>
    <x v="101"/>
    <x v="232"/>
    <n v="7.9056603773584895"/>
    <x v="15"/>
    <x v="2"/>
  </r>
  <r>
    <x v="101"/>
    <x v="233"/>
    <n v="7.515625"/>
    <x v="15"/>
    <x v="2"/>
  </r>
  <r>
    <x v="101"/>
    <x v="234"/>
    <n v="8.2950819672131182"/>
    <x v="15"/>
    <x v="2"/>
  </r>
  <r>
    <x v="101"/>
    <x v="235"/>
    <n v="8.4117647058823568"/>
    <x v="15"/>
    <x v="2"/>
  </r>
  <r>
    <x v="101"/>
    <x v="236"/>
    <n v="8.3529411764705888"/>
    <x v="15"/>
    <x v="2"/>
  </r>
  <r>
    <x v="101"/>
    <x v="237"/>
    <n v="8.9117647058823533"/>
    <x v="15"/>
    <x v="2"/>
  </r>
  <r>
    <x v="101"/>
    <x v="238"/>
    <n v="8.2794117647058822"/>
    <x v="15"/>
    <x v="2"/>
  </r>
  <r>
    <x v="101"/>
    <x v="239"/>
    <n v="9.4411764705882373"/>
    <x v="15"/>
    <x v="2"/>
  </r>
  <r>
    <x v="101"/>
    <x v="240"/>
    <n v="8.9701492537313445"/>
    <x v="15"/>
    <x v="2"/>
  </r>
  <r>
    <x v="101"/>
    <x v="241"/>
    <n v="9.4411764705882355"/>
    <x v="15"/>
    <x v="2"/>
  </r>
  <r>
    <x v="101"/>
    <x v="242"/>
    <n v="8.514705882352942"/>
    <x v="15"/>
    <x v="2"/>
  </r>
  <r>
    <x v="101"/>
    <x v="243"/>
    <n v="8.1641791044776149"/>
    <x v="15"/>
    <x v="2"/>
  </r>
  <r>
    <x v="101"/>
    <x v="244"/>
    <n v="8.0317460317460316"/>
    <x v="15"/>
    <x v="2"/>
  </r>
  <r>
    <x v="101"/>
    <x v="245"/>
    <n v="8.0322580645161281"/>
    <x v="15"/>
    <x v="2"/>
  </r>
  <r>
    <x v="101"/>
    <x v="246"/>
    <n v="8.870967741935484"/>
    <x v="15"/>
    <x v="2"/>
  </r>
  <r>
    <x v="101"/>
    <x v="247"/>
    <n v="7.7868852459016393"/>
    <x v="15"/>
    <x v="2"/>
  </r>
  <r>
    <x v="101"/>
    <x v="248"/>
    <n v="7.3809523809523823"/>
    <x v="15"/>
    <x v="2"/>
  </r>
  <r>
    <x v="101"/>
    <x v="249"/>
    <n v="6.5882352941176476"/>
    <x v="15"/>
    <x v="2"/>
  </r>
  <r>
    <x v="101"/>
    <x v="250"/>
    <n v="6.2727272727272743"/>
    <x v="15"/>
    <x v="2"/>
  </r>
  <r>
    <x v="101"/>
    <x v="251"/>
    <n v="7.405405405405407"/>
    <x v="15"/>
    <x v="2"/>
  </r>
  <r>
    <x v="101"/>
    <x v="252"/>
    <n v="7.75"/>
    <x v="15"/>
    <x v="2"/>
  </r>
  <r>
    <x v="101"/>
    <x v="253"/>
    <n v="8.9499999999999993"/>
    <x v="15"/>
    <x v="2"/>
  </r>
  <r>
    <x v="101"/>
    <x v="254"/>
    <n v="8.24"/>
    <x v="15"/>
    <x v="2"/>
  </r>
  <r>
    <x v="101"/>
    <x v="255"/>
    <n v="9.0638297872340399"/>
    <x v="15"/>
    <x v="2"/>
  </r>
  <r>
    <x v="101"/>
    <x v="256"/>
    <n v="8.7045454545454568"/>
    <x v="15"/>
    <x v="2"/>
  </r>
  <r>
    <x v="101"/>
    <x v="257"/>
    <n v="9.4032258064516121"/>
    <x v="15"/>
    <x v="2"/>
  </r>
  <r>
    <x v="101"/>
    <x v="258"/>
    <n v="8.9016393442622928"/>
    <x v="15"/>
    <x v="2"/>
  </r>
  <r>
    <x v="101"/>
    <x v="259"/>
    <n v="9.1212121212121229"/>
    <x v="15"/>
    <x v="2"/>
  </r>
  <r>
    <x v="101"/>
    <x v="260"/>
    <n v="8.2542372881355952"/>
    <x v="15"/>
    <x v="2"/>
  </r>
  <r>
    <x v="101"/>
    <x v="261"/>
    <n v="8.0757575757575761"/>
    <x v="15"/>
    <x v="2"/>
  </r>
  <r>
    <x v="101"/>
    <x v="262"/>
    <n v="8.140625"/>
    <x v="15"/>
    <x v="2"/>
  </r>
  <r>
    <x v="101"/>
    <x v="263"/>
    <n v="7.796875"/>
    <x v="15"/>
    <x v="2"/>
  </r>
  <r>
    <x v="101"/>
    <x v="264"/>
    <n v="7.515625"/>
    <x v="15"/>
    <x v="2"/>
  </r>
  <r>
    <x v="101"/>
    <x v="265"/>
    <n v="8.3442703232125428"/>
    <x v="15"/>
    <x v="2"/>
  </r>
  <r>
    <x v="101"/>
    <x v="230"/>
    <n v="8.328125"/>
    <x v="16"/>
    <x v="2"/>
  </r>
  <r>
    <x v="101"/>
    <x v="231"/>
    <n v="8.3934426229508183"/>
    <x v="16"/>
    <x v="2"/>
  </r>
  <r>
    <x v="101"/>
    <x v="232"/>
    <n v="7.9754098360655723"/>
    <x v="16"/>
    <x v="2"/>
  </r>
  <r>
    <x v="101"/>
    <x v="233"/>
    <n v="7.719298245614036"/>
    <x v="16"/>
    <x v="2"/>
  </r>
  <r>
    <x v="101"/>
    <x v="234"/>
    <n v="7.7747747747747757"/>
    <x v="16"/>
    <x v="2"/>
  </r>
  <r>
    <x v="101"/>
    <x v="235"/>
    <n v="7.7936507936507962"/>
    <x v="16"/>
    <x v="2"/>
  </r>
  <r>
    <x v="101"/>
    <x v="236"/>
    <n v="8.1937984496123981"/>
    <x v="16"/>
    <x v="2"/>
  </r>
  <r>
    <x v="101"/>
    <x v="237"/>
    <n v="8.3170731707317049"/>
    <x v="16"/>
    <x v="2"/>
  </r>
  <r>
    <x v="101"/>
    <x v="238"/>
    <n v="7.8359375"/>
    <x v="16"/>
    <x v="2"/>
  </r>
  <r>
    <x v="101"/>
    <x v="239"/>
    <n v="8.7063492063492056"/>
    <x v="16"/>
    <x v="2"/>
  </r>
  <r>
    <x v="101"/>
    <x v="240"/>
    <n v="8.4285714285714253"/>
    <x v="16"/>
    <x v="2"/>
  </r>
  <r>
    <x v="101"/>
    <x v="241"/>
    <n v="8.3680000000000039"/>
    <x v="16"/>
    <x v="2"/>
  </r>
  <r>
    <x v="101"/>
    <x v="242"/>
    <n v="7.4660194174757271"/>
    <x v="16"/>
    <x v="2"/>
  </r>
  <r>
    <x v="101"/>
    <x v="243"/>
    <n v="7.1101694915254248"/>
    <x v="16"/>
    <x v="2"/>
  </r>
  <r>
    <x v="101"/>
    <x v="244"/>
    <n v="7.5932203389830519"/>
    <x v="16"/>
    <x v="2"/>
  </r>
  <r>
    <x v="101"/>
    <x v="245"/>
    <n v="7.4553571428571423"/>
    <x v="16"/>
    <x v="2"/>
  </r>
  <r>
    <x v="101"/>
    <x v="246"/>
    <n v="7.9210526315789469"/>
    <x v="16"/>
    <x v="2"/>
  </r>
  <r>
    <x v="101"/>
    <x v="247"/>
    <n v="7.2608695652173907"/>
    <x v="16"/>
    <x v="2"/>
  </r>
  <r>
    <x v="101"/>
    <x v="248"/>
    <n v="8.1860465116279073"/>
    <x v="16"/>
    <x v="2"/>
  </r>
  <r>
    <x v="101"/>
    <x v="249"/>
    <n v="7.7460317460317469"/>
    <x v="16"/>
    <x v="2"/>
  </r>
  <r>
    <x v="101"/>
    <x v="250"/>
    <n v="7.666666666666667"/>
    <x v="16"/>
    <x v="2"/>
  </r>
  <r>
    <x v="101"/>
    <x v="251"/>
    <n v="7.24"/>
    <x v="16"/>
    <x v="2"/>
  </r>
  <r>
    <x v="101"/>
    <x v="252"/>
    <n v="7.6428571428571423"/>
    <x v="16"/>
    <x v="2"/>
  </r>
  <r>
    <x v="101"/>
    <x v="253"/>
    <n v="8.5565217391304387"/>
    <x v="16"/>
    <x v="2"/>
  </r>
  <r>
    <x v="101"/>
    <x v="254"/>
    <n v="7.5517241379310356"/>
    <x v="16"/>
    <x v="2"/>
  </r>
  <r>
    <x v="101"/>
    <x v="255"/>
    <n v="8.3452380952380967"/>
    <x v="16"/>
    <x v="2"/>
  </r>
  <r>
    <x v="101"/>
    <x v="256"/>
    <n v="8.5157894736842152"/>
    <x v="16"/>
    <x v="2"/>
  </r>
  <r>
    <x v="101"/>
    <x v="257"/>
    <n v="8.2195121951219523"/>
    <x v="16"/>
    <x v="2"/>
  </r>
  <r>
    <x v="101"/>
    <x v="258"/>
    <n v="8.1339285714285747"/>
    <x v="16"/>
    <x v="2"/>
  </r>
  <r>
    <x v="101"/>
    <x v="259"/>
    <n v="8.4259259259259256"/>
    <x v="16"/>
    <x v="2"/>
  </r>
  <r>
    <x v="101"/>
    <x v="260"/>
    <n v="7.7319587628865962"/>
    <x v="16"/>
    <x v="2"/>
  </r>
  <r>
    <x v="101"/>
    <x v="261"/>
    <n v="7.3833333333333337"/>
    <x v="16"/>
    <x v="2"/>
  </r>
  <r>
    <x v="101"/>
    <x v="262"/>
    <n v="7.8534482758620703"/>
    <x v="16"/>
    <x v="2"/>
  </r>
  <r>
    <x v="101"/>
    <x v="263"/>
    <n v="7.9375"/>
    <x v="16"/>
    <x v="2"/>
  </r>
  <r>
    <x v="101"/>
    <x v="264"/>
    <n v="7.3893805309734519"/>
    <x v="16"/>
    <x v="2"/>
  </r>
  <r>
    <x v="101"/>
    <x v="265"/>
    <n v="7.9461476939482809"/>
    <x v="16"/>
    <x v="2"/>
  </r>
  <r>
    <x v="101"/>
    <x v="230"/>
    <n v="7.8652130822596584"/>
    <x v="0"/>
    <x v="3"/>
  </r>
  <r>
    <x v="101"/>
    <x v="231"/>
    <n v="8.1402667778241007"/>
    <x v="0"/>
    <x v="3"/>
  </r>
  <r>
    <x v="101"/>
    <x v="232"/>
    <n v="7.4486048175530621"/>
    <x v="0"/>
    <x v="3"/>
  </r>
  <r>
    <x v="101"/>
    <x v="233"/>
    <n v="7.5953125000000137"/>
    <x v="0"/>
    <x v="3"/>
  </r>
  <r>
    <x v="101"/>
    <x v="234"/>
    <n v="7.8777802246201256"/>
    <x v="0"/>
    <x v="3"/>
  </r>
  <r>
    <x v="101"/>
    <x v="235"/>
    <n v="7.2643279624719446"/>
    <x v="0"/>
    <x v="3"/>
  </r>
  <r>
    <x v="101"/>
    <x v="236"/>
    <n v="7.5424603174603151"/>
    <x v="0"/>
    <x v="3"/>
  </r>
  <r>
    <x v="101"/>
    <x v="237"/>
    <n v="7.4213333333333198"/>
    <x v="0"/>
    <x v="3"/>
  </r>
  <r>
    <x v="101"/>
    <x v="238"/>
    <n v="7.4486389827140851"/>
    <x v="0"/>
    <x v="3"/>
  </r>
  <r>
    <x v="101"/>
    <x v="239"/>
    <n v="7.7576749897666817"/>
    <x v="0"/>
    <x v="3"/>
  </r>
  <r>
    <x v="101"/>
    <x v="240"/>
    <n v="8.054644808743145"/>
    <x v="0"/>
    <x v="3"/>
  </r>
  <r>
    <x v="101"/>
    <x v="241"/>
    <n v="8.3753424657534037"/>
    <x v="0"/>
    <x v="3"/>
  </r>
  <r>
    <x v="101"/>
    <x v="242"/>
    <n v="7.0259348612786487"/>
    <x v="0"/>
    <x v="3"/>
  </r>
  <r>
    <x v="101"/>
    <x v="243"/>
    <n v="7.0017207472959653"/>
    <x v="0"/>
    <x v="3"/>
  </r>
  <r>
    <x v="101"/>
    <x v="244"/>
    <n v="7.449683475223746"/>
    <x v="0"/>
    <x v="3"/>
  </r>
  <r>
    <x v="101"/>
    <x v="245"/>
    <n v="7.255890669180034"/>
    <x v="0"/>
    <x v="3"/>
  </r>
  <r>
    <x v="101"/>
    <x v="246"/>
    <n v="7.8126098418277525"/>
    <x v="0"/>
    <x v="3"/>
  </r>
  <r>
    <x v="101"/>
    <x v="247"/>
    <n v="7.0219683655536018"/>
    <x v="0"/>
    <x v="3"/>
  </r>
  <r>
    <x v="101"/>
    <x v="248"/>
    <n v="7.5825098814229266"/>
    <x v="0"/>
    <x v="3"/>
  </r>
  <r>
    <x v="101"/>
    <x v="249"/>
    <n v="7.0651731160896096"/>
    <x v="0"/>
    <x v="3"/>
  </r>
  <r>
    <x v="101"/>
    <x v="250"/>
    <n v="6.9892876272094107"/>
    <x v="0"/>
    <x v="3"/>
  </r>
  <r>
    <x v="101"/>
    <x v="251"/>
    <n v="6.9514705882352823"/>
    <x v="0"/>
    <x v="3"/>
  </r>
  <r>
    <x v="101"/>
    <x v="252"/>
    <n v="6.8687002652519862"/>
    <x v="0"/>
    <x v="3"/>
  </r>
  <r>
    <x v="101"/>
    <x v="253"/>
    <n v="8.1659136546184854"/>
    <x v="0"/>
    <x v="3"/>
  </r>
  <r>
    <x v="101"/>
    <x v="254"/>
    <n v="7.5983358547655016"/>
    <x v="0"/>
    <x v="3"/>
  </r>
  <r>
    <x v="101"/>
    <x v="255"/>
    <n v="7.9981042654028585"/>
    <x v="0"/>
    <x v="3"/>
  </r>
  <r>
    <x v="101"/>
    <x v="256"/>
    <n v="7.9031352363125764"/>
    <x v="0"/>
    <x v="3"/>
  </r>
  <r>
    <x v="101"/>
    <x v="257"/>
    <n v="7.4602392681210441"/>
    <x v="0"/>
    <x v="3"/>
  </r>
  <r>
    <x v="101"/>
    <x v="258"/>
    <n v="7.3708139819115024"/>
    <x v="0"/>
    <x v="3"/>
  </r>
  <r>
    <x v="101"/>
    <x v="259"/>
    <n v="8.0594881254323454"/>
    <x v="0"/>
    <x v="3"/>
  </r>
  <r>
    <x v="101"/>
    <x v="260"/>
    <n v="7.1521035598705422"/>
    <x v="0"/>
    <x v="3"/>
  </r>
  <r>
    <x v="101"/>
    <x v="261"/>
    <n v="6.9160093796632029"/>
    <x v="0"/>
    <x v="3"/>
  </r>
  <r>
    <x v="101"/>
    <x v="262"/>
    <n v="7.4515535097813492"/>
    <x v="0"/>
    <x v="3"/>
  </r>
  <r>
    <x v="101"/>
    <x v="263"/>
    <n v="7.2565507384468848"/>
    <x v="0"/>
    <x v="3"/>
  </r>
  <r>
    <x v="101"/>
    <x v="264"/>
    <n v="6.8149307107733517"/>
    <x v="0"/>
    <x v="3"/>
  </r>
  <r>
    <x v="101"/>
    <x v="265"/>
    <n v="7.5297980954632431"/>
    <x v="0"/>
    <x v="3"/>
  </r>
  <r>
    <x v="101"/>
    <x v="230"/>
    <n v="7.481231953801732"/>
    <x v="1"/>
    <x v="3"/>
  </r>
  <r>
    <x v="101"/>
    <x v="231"/>
    <n v="8.0460784313725409"/>
    <x v="1"/>
    <x v="3"/>
  </r>
  <r>
    <x v="101"/>
    <x v="232"/>
    <n v="6.9387966804979273"/>
    <x v="1"/>
    <x v="3"/>
  </r>
  <r>
    <x v="101"/>
    <x v="233"/>
    <n v="7.3057259713701459"/>
    <x v="1"/>
    <x v="3"/>
  </r>
  <r>
    <x v="101"/>
    <x v="234"/>
    <n v="7.4715083798882729"/>
    <x v="1"/>
    <x v="3"/>
  </r>
  <r>
    <x v="101"/>
    <x v="235"/>
    <n v="7.3664717348927882"/>
    <x v="1"/>
    <x v="3"/>
  </r>
  <r>
    <x v="101"/>
    <x v="236"/>
    <n v="7.5699626865671714"/>
    <x v="1"/>
    <x v="3"/>
  </r>
  <r>
    <x v="101"/>
    <x v="237"/>
    <n v="7.4543707973102782"/>
    <x v="1"/>
    <x v="3"/>
  </r>
  <r>
    <x v="101"/>
    <x v="238"/>
    <n v="7.6948669201520818"/>
    <x v="1"/>
    <x v="3"/>
  </r>
  <r>
    <x v="101"/>
    <x v="239"/>
    <n v="7.963705826170008"/>
    <x v="1"/>
    <x v="3"/>
  </r>
  <r>
    <x v="101"/>
    <x v="240"/>
    <n v="7.6903409090909101"/>
    <x v="1"/>
    <x v="3"/>
  </r>
  <r>
    <x v="101"/>
    <x v="241"/>
    <n v="8.2105263157894566"/>
    <x v="1"/>
    <x v="3"/>
  </r>
  <r>
    <x v="101"/>
    <x v="242"/>
    <n v="6.9742962056303535"/>
    <x v="1"/>
    <x v="3"/>
  </r>
  <r>
    <x v="101"/>
    <x v="243"/>
    <n v="6.6440306681270531"/>
    <x v="1"/>
    <x v="3"/>
  </r>
  <r>
    <x v="101"/>
    <x v="244"/>
    <n v="7.0205973223480944"/>
    <x v="1"/>
    <x v="3"/>
  </r>
  <r>
    <x v="101"/>
    <x v="245"/>
    <n v="6.8054644808743179"/>
    <x v="1"/>
    <x v="3"/>
  </r>
  <r>
    <x v="101"/>
    <x v="246"/>
    <n v="7.9290060851927002"/>
    <x v="1"/>
    <x v="3"/>
  </r>
  <r>
    <x v="101"/>
    <x v="247"/>
    <n v="6.7864476386036952"/>
    <x v="1"/>
    <x v="3"/>
  </r>
  <r>
    <x v="101"/>
    <x v="248"/>
    <n v="7.4241842610364666"/>
    <x v="1"/>
    <x v="3"/>
  </r>
  <r>
    <x v="101"/>
    <x v="249"/>
    <n v="6.9896907216494837"/>
    <x v="1"/>
    <x v="3"/>
  </r>
  <r>
    <x v="101"/>
    <x v="250"/>
    <n v="6.6326963906581744"/>
    <x v="1"/>
    <x v="3"/>
  </r>
  <r>
    <x v="101"/>
    <x v="251"/>
    <n v="6.7806267806267826"/>
    <x v="1"/>
    <x v="3"/>
  </r>
  <r>
    <x v="101"/>
    <x v="252"/>
    <n v="6.9393203883495138"/>
    <x v="1"/>
    <x v="3"/>
  </r>
  <r>
    <x v="101"/>
    <x v="253"/>
    <n v="7.8205128205128212"/>
    <x v="1"/>
    <x v="3"/>
  </r>
  <r>
    <x v="101"/>
    <x v="254"/>
    <n v="6.986062717770035"/>
    <x v="1"/>
    <x v="3"/>
  </r>
  <r>
    <x v="101"/>
    <x v="255"/>
    <n v="7.4922813036020601"/>
    <x v="1"/>
    <x v="3"/>
  </r>
  <r>
    <x v="101"/>
    <x v="256"/>
    <n v="7.6578538102643892"/>
    <x v="1"/>
    <x v="3"/>
  </r>
  <r>
    <x v="101"/>
    <x v="257"/>
    <n v="6.7198697068403925"/>
    <x v="1"/>
    <x v="3"/>
  </r>
  <r>
    <x v="101"/>
    <x v="258"/>
    <n v="6.703910614525137"/>
    <x v="1"/>
    <x v="3"/>
  </r>
  <r>
    <x v="101"/>
    <x v="259"/>
    <n v="8.2366589327146205"/>
    <x v="1"/>
    <x v="3"/>
  </r>
  <r>
    <x v="101"/>
    <x v="260"/>
    <n v="7.3623417721518987"/>
    <x v="1"/>
    <x v="3"/>
  </r>
  <r>
    <x v="101"/>
    <x v="261"/>
    <n v="6.8659574468085074"/>
    <x v="1"/>
    <x v="3"/>
  </r>
  <r>
    <x v="101"/>
    <x v="262"/>
    <n v="6.9736511919698865"/>
    <x v="1"/>
    <x v="3"/>
  </r>
  <r>
    <x v="101"/>
    <x v="263"/>
    <n v="7.0151162790697654"/>
    <x v="1"/>
    <x v="3"/>
  </r>
  <r>
    <x v="101"/>
    <x v="264"/>
    <n v="6.6262626262626227"/>
    <x v="1"/>
    <x v="3"/>
  </r>
  <r>
    <x v="101"/>
    <x v="265"/>
    <n v="7.3166701166080141"/>
    <x v="1"/>
    <x v="3"/>
  </r>
  <r>
    <x v="101"/>
    <x v="230"/>
    <n v="8.199671772428891"/>
    <x v="2"/>
    <x v="3"/>
  </r>
  <r>
    <x v="101"/>
    <x v="231"/>
    <n v="8.2437024018746268"/>
    <x v="2"/>
    <x v="3"/>
  </r>
  <r>
    <x v="101"/>
    <x v="232"/>
    <n v="7.6775766016713209"/>
    <x v="2"/>
    <x v="3"/>
  </r>
  <r>
    <x v="101"/>
    <x v="233"/>
    <n v="8.0129709697344058"/>
    <x v="2"/>
    <x v="3"/>
  </r>
  <r>
    <x v="101"/>
    <x v="234"/>
    <n v="8.2420749279538654"/>
    <x v="2"/>
    <x v="3"/>
  </r>
  <r>
    <x v="101"/>
    <x v="235"/>
    <n v="7.4381270903009975"/>
    <x v="2"/>
    <x v="3"/>
  </r>
  <r>
    <x v="101"/>
    <x v="236"/>
    <n v="7.5785213167835881"/>
    <x v="2"/>
    <x v="3"/>
  </r>
  <r>
    <x v="101"/>
    <x v="237"/>
    <n v="7.5284916201117342"/>
    <x v="2"/>
    <x v="3"/>
  </r>
  <r>
    <x v="101"/>
    <x v="238"/>
    <n v="7.3062670299727444"/>
    <x v="2"/>
    <x v="3"/>
  </r>
  <r>
    <x v="101"/>
    <x v="239"/>
    <n v="7.5618233618233495"/>
    <x v="2"/>
    <x v="3"/>
  </r>
  <r>
    <x v="101"/>
    <x v="240"/>
    <n v="8.1525333333333254"/>
    <x v="2"/>
    <x v="3"/>
  </r>
  <r>
    <x v="101"/>
    <x v="241"/>
    <n v="8.40549273021003"/>
    <x v="2"/>
    <x v="3"/>
  </r>
  <r>
    <x v="101"/>
    <x v="242"/>
    <n v="6.9409368635437909"/>
    <x v="2"/>
    <x v="3"/>
  </r>
  <r>
    <x v="101"/>
    <x v="243"/>
    <n v="7.1272994849153841"/>
    <x v="2"/>
    <x v="3"/>
  </r>
  <r>
    <x v="101"/>
    <x v="244"/>
    <n v="7.7549941245593486"/>
    <x v="2"/>
    <x v="3"/>
  </r>
  <r>
    <x v="101"/>
    <x v="245"/>
    <n v="7.5699680511182041"/>
    <x v="2"/>
    <x v="3"/>
  </r>
  <r>
    <x v="101"/>
    <x v="246"/>
    <n v="7.9291291291291204"/>
    <x v="2"/>
    <x v="3"/>
  </r>
  <r>
    <x v="101"/>
    <x v="247"/>
    <n v="7.1772300469483632"/>
    <x v="2"/>
    <x v="3"/>
  </r>
  <r>
    <x v="101"/>
    <x v="248"/>
    <n v="7.3406326034063252"/>
    <x v="2"/>
    <x v="3"/>
  </r>
  <r>
    <x v="101"/>
    <x v="249"/>
    <n v="7.2567901234567946"/>
    <x v="2"/>
    <x v="3"/>
  </r>
  <r>
    <x v="101"/>
    <x v="250"/>
    <n v="7.4574175824175803"/>
    <x v="2"/>
    <x v="3"/>
  </r>
  <r>
    <x v="101"/>
    <x v="251"/>
    <n v="7.0722610722610737"/>
    <x v="2"/>
    <x v="3"/>
  </r>
  <r>
    <x v="101"/>
    <x v="252"/>
    <n v="6.8015665796344651"/>
    <x v="2"/>
    <x v="3"/>
  </r>
  <r>
    <x v="101"/>
    <x v="253"/>
    <n v="8.195337114051668"/>
    <x v="2"/>
    <x v="3"/>
  </r>
  <r>
    <x v="101"/>
    <x v="254"/>
    <n v="7.8013856812933016"/>
    <x v="2"/>
    <x v="3"/>
  </r>
  <r>
    <x v="101"/>
    <x v="255"/>
    <n v="8.2407547169811171"/>
    <x v="2"/>
    <x v="3"/>
  </r>
  <r>
    <x v="101"/>
    <x v="256"/>
    <n v="8.0783898305084634"/>
    <x v="2"/>
    <x v="3"/>
  </r>
  <r>
    <x v="101"/>
    <x v="257"/>
    <n v="7.5706874189364441"/>
    <x v="2"/>
    <x v="3"/>
  </r>
  <r>
    <x v="101"/>
    <x v="258"/>
    <n v="7.7216142270861861"/>
    <x v="2"/>
    <x v="3"/>
  </r>
  <r>
    <x v="101"/>
    <x v="259"/>
    <n v="8.0560420315236474"/>
    <x v="2"/>
    <x v="3"/>
  </r>
  <r>
    <x v="101"/>
    <x v="260"/>
    <n v="7.0095969289827265"/>
    <x v="2"/>
    <x v="3"/>
  </r>
  <r>
    <x v="101"/>
    <x v="261"/>
    <n v="6.9654586636466593"/>
    <x v="2"/>
    <x v="3"/>
  </r>
  <r>
    <x v="101"/>
    <x v="262"/>
    <n v="7.6144721233689312"/>
    <x v="2"/>
    <x v="3"/>
  </r>
  <r>
    <x v="101"/>
    <x v="263"/>
    <n v="7.4186046511627914"/>
    <x v="2"/>
    <x v="3"/>
  </r>
  <r>
    <x v="101"/>
    <x v="264"/>
    <n v="6.9490521327014214"/>
    <x v="2"/>
    <x v="3"/>
  </r>
  <r>
    <x v="101"/>
    <x v="265"/>
    <n v="7.6690084427189218"/>
    <x v="2"/>
    <x v="3"/>
  </r>
  <r>
    <x v="101"/>
    <x v="230"/>
    <n v="7.8481894150417846"/>
    <x v="3"/>
    <x v="3"/>
  </r>
  <r>
    <x v="101"/>
    <x v="231"/>
    <n v="8.2728635682158931"/>
    <x v="3"/>
    <x v="3"/>
  </r>
  <r>
    <x v="101"/>
    <x v="232"/>
    <n v="7.655712050078245"/>
    <x v="3"/>
    <x v="3"/>
  </r>
  <r>
    <x v="101"/>
    <x v="233"/>
    <n v="7.4427001569858682"/>
    <x v="3"/>
    <x v="3"/>
  </r>
  <r>
    <x v="101"/>
    <x v="234"/>
    <n v="7.6302931596091206"/>
    <x v="3"/>
    <x v="3"/>
  </r>
  <r>
    <x v="101"/>
    <x v="235"/>
    <n v="6.9292929292929264"/>
    <x v="3"/>
    <x v="3"/>
  </r>
  <r>
    <x v="101"/>
    <x v="236"/>
    <n v="7.2738275340393379"/>
    <x v="3"/>
    <x v="3"/>
  </r>
  <r>
    <x v="101"/>
    <x v="237"/>
    <n v="7.0029629629629593"/>
    <x v="3"/>
    <x v="3"/>
  </r>
  <r>
    <x v="101"/>
    <x v="238"/>
    <n v="7.3356840620592356"/>
    <x v="3"/>
    <x v="3"/>
  </r>
  <r>
    <x v="101"/>
    <x v="239"/>
    <n v="7.8213762811127365"/>
    <x v="3"/>
    <x v="3"/>
  </r>
  <r>
    <x v="101"/>
    <x v="240"/>
    <n v="8.032167832167838"/>
    <x v="3"/>
    <x v="3"/>
  </r>
  <r>
    <x v="101"/>
    <x v="241"/>
    <n v="8.4076163610719217"/>
    <x v="3"/>
    <x v="3"/>
  </r>
  <r>
    <x v="101"/>
    <x v="242"/>
    <n v="6.8007662835249016"/>
    <x v="3"/>
    <x v="3"/>
  </r>
  <r>
    <x v="101"/>
    <x v="243"/>
    <n v="6.8195364238410594"/>
    <x v="3"/>
    <x v="3"/>
  </r>
  <r>
    <x v="101"/>
    <x v="244"/>
    <n v="7.4204152249134925"/>
    <x v="3"/>
    <x v="3"/>
  </r>
  <r>
    <x v="101"/>
    <x v="245"/>
    <n v="7.4110091743119213"/>
    <x v="3"/>
    <x v="3"/>
  </r>
  <r>
    <x v="101"/>
    <x v="246"/>
    <n v="7.6596491228070214"/>
    <x v="3"/>
    <x v="3"/>
  </r>
  <r>
    <x v="101"/>
    <x v="247"/>
    <n v="6.9929203539822975"/>
    <x v="3"/>
    <x v="3"/>
  </r>
  <r>
    <x v="101"/>
    <x v="248"/>
    <n v="7.9789719626168258"/>
    <x v="3"/>
    <x v="3"/>
  </r>
  <r>
    <x v="101"/>
    <x v="249"/>
    <n v="7.0733944954128427"/>
    <x v="3"/>
    <x v="3"/>
  </r>
  <r>
    <x v="101"/>
    <x v="250"/>
    <n v="6.642487046632124"/>
    <x v="3"/>
    <x v="3"/>
  </r>
  <r>
    <x v="101"/>
    <x v="251"/>
    <n v="7.0268456375838939"/>
    <x v="3"/>
    <x v="3"/>
  </r>
  <r>
    <x v="101"/>
    <x v="252"/>
    <n v="6.9623430962343118"/>
    <x v="3"/>
    <x v="3"/>
  </r>
  <r>
    <x v="101"/>
    <x v="253"/>
    <n v="8.4212454212454304"/>
    <x v="3"/>
    <x v="3"/>
  </r>
  <r>
    <x v="101"/>
    <x v="254"/>
    <n v="7.8423645320196993"/>
    <x v="3"/>
    <x v="3"/>
  </r>
  <r>
    <x v="101"/>
    <x v="255"/>
    <n v="8.0050632911392512"/>
    <x v="3"/>
    <x v="3"/>
  </r>
  <r>
    <x v="101"/>
    <x v="256"/>
    <n v="8.0081967213114744"/>
    <x v="3"/>
    <x v="3"/>
  </r>
  <r>
    <x v="101"/>
    <x v="257"/>
    <n v="7.4104595879556303"/>
    <x v="3"/>
    <x v="3"/>
  </r>
  <r>
    <x v="101"/>
    <x v="258"/>
    <n v="7.1912479740680784"/>
    <x v="3"/>
    <x v="3"/>
  </r>
  <r>
    <x v="101"/>
    <x v="259"/>
    <n v="8.166666666666659"/>
    <x v="3"/>
    <x v="3"/>
  </r>
  <r>
    <x v="101"/>
    <x v="260"/>
    <n v="7.6456456456456436"/>
    <x v="3"/>
    <x v="3"/>
  </r>
  <r>
    <x v="101"/>
    <x v="261"/>
    <n v="6.8266253869969011"/>
    <x v="3"/>
    <x v="3"/>
  </r>
  <r>
    <x v="101"/>
    <x v="262"/>
    <n v="7.8263772954924891"/>
    <x v="3"/>
    <x v="3"/>
  </r>
  <r>
    <x v="101"/>
    <x v="263"/>
    <n v="7.403636363636366"/>
    <x v="3"/>
    <x v="3"/>
  </r>
  <r>
    <x v="101"/>
    <x v="264"/>
    <n v="6.7410423452768748"/>
    <x v="3"/>
    <x v="3"/>
  </r>
  <r>
    <x v="101"/>
    <x v="265"/>
    <n v="7.5126121820402521"/>
    <x v="3"/>
    <x v="3"/>
  </r>
  <r>
    <x v="101"/>
    <x v="230"/>
    <n v="7.4283216783216819"/>
    <x v="4"/>
    <x v="3"/>
  </r>
  <r>
    <x v="101"/>
    <x v="231"/>
    <n v="7.9477477477477469"/>
    <x v="4"/>
    <x v="3"/>
  </r>
  <r>
    <x v="101"/>
    <x v="232"/>
    <n v="7.2525000000000004"/>
    <x v="4"/>
    <x v="3"/>
  </r>
  <r>
    <x v="101"/>
    <x v="233"/>
    <n v="6.9957537154989407"/>
    <x v="4"/>
    <x v="3"/>
  </r>
  <r>
    <x v="101"/>
    <x v="234"/>
    <n v="7.5875251509054324"/>
    <x v="4"/>
    <x v="3"/>
  </r>
  <r>
    <x v="101"/>
    <x v="235"/>
    <n v="6.9943925233644899"/>
    <x v="4"/>
    <x v="3"/>
  </r>
  <r>
    <x v="101"/>
    <x v="236"/>
    <n v="7.7007168458781354"/>
    <x v="4"/>
    <x v="3"/>
  </r>
  <r>
    <x v="101"/>
    <x v="237"/>
    <n v="7.479289940828405"/>
    <x v="4"/>
    <x v="3"/>
  </r>
  <r>
    <x v="101"/>
    <x v="238"/>
    <n v="7.3308957952468017"/>
    <x v="4"/>
    <x v="3"/>
  </r>
  <r>
    <x v="101"/>
    <x v="239"/>
    <n v="7.7188081936685276"/>
    <x v="4"/>
    <x v="3"/>
  </r>
  <r>
    <x v="101"/>
    <x v="240"/>
    <n v="8.1343804537521738"/>
    <x v="4"/>
    <x v="3"/>
  </r>
  <r>
    <x v="101"/>
    <x v="241"/>
    <n v="8.3684210526315859"/>
    <x v="4"/>
    <x v="3"/>
  </r>
  <r>
    <x v="101"/>
    <x v="242"/>
    <n v="6.9971671388102026"/>
    <x v="4"/>
    <x v="3"/>
  </r>
  <r>
    <x v="101"/>
    <x v="243"/>
    <n v="7.3505617977528104"/>
    <x v="4"/>
    <x v="3"/>
  </r>
  <r>
    <x v="101"/>
    <x v="244"/>
    <n v="7.2896678966789628"/>
    <x v="4"/>
    <x v="3"/>
  </r>
  <r>
    <x v="101"/>
    <x v="245"/>
    <n v="6.9022403258655745"/>
    <x v="4"/>
    <x v="3"/>
  </r>
  <r>
    <x v="101"/>
    <x v="246"/>
    <n v="7.5690607734806594"/>
    <x v="4"/>
    <x v="3"/>
  </r>
  <r>
    <x v="101"/>
    <x v="247"/>
    <n v="6.7182835820895432"/>
    <x v="4"/>
    <x v="3"/>
  </r>
  <r>
    <x v="101"/>
    <x v="248"/>
    <n v="7.4382978723404278"/>
    <x v="4"/>
    <x v="3"/>
  </r>
  <r>
    <x v="101"/>
    <x v="249"/>
    <n v="6.6283783783783736"/>
    <x v="4"/>
    <x v="3"/>
  </r>
  <r>
    <x v="101"/>
    <x v="250"/>
    <n v="6.5361445783132552"/>
    <x v="4"/>
    <x v="3"/>
  </r>
  <r>
    <x v="101"/>
    <x v="251"/>
    <n v="7.1428571428571388"/>
    <x v="4"/>
    <x v="3"/>
  </r>
  <r>
    <x v="101"/>
    <x v="252"/>
    <n v="6.6411764705882383"/>
    <x v="4"/>
    <x v="3"/>
  </r>
  <r>
    <x v="101"/>
    <x v="253"/>
    <n v="8.0959821428571423"/>
    <x v="4"/>
    <x v="3"/>
  </r>
  <r>
    <x v="101"/>
    <x v="254"/>
    <n v="7.8366013071895422"/>
    <x v="4"/>
    <x v="3"/>
  </r>
  <r>
    <x v="101"/>
    <x v="255"/>
    <n v="8"/>
    <x v="4"/>
    <x v="3"/>
  </r>
  <r>
    <x v="101"/>
    <x v="256"/>
    <n v="7.7655502392344493"/>
    <x v="4"/>
    <x v="3"/>
  </r>
  <r>
    <x v="101"/>
    <x v="257"/>
    <n v="7.8082524271844687"/>
    <x v="4"/>
    <x v="3"/>
  </r>
  <r>
    <x v="101"/>
    <x v="258"/>
    <n v="7.4746192893401062"/>
    <x v="4"/>
    <x v="3"/>
  </r>
  <r>
    <x v="101"/>
    <x v="259"/>
    <n v="7.7204819277108463"/>
    <x v="4"/>
    <x v="3"/>
  </r>
  <r>
    <x v="101"/>
    <x v="260"/>
    <n v="6.674740484429063"/>
    <x v="4"/>
    <x v="3"/>
  </r>
  <r>
    <x v="101"/>
    <x v="261"/>
    <n v="6.4903846153846159"/>
    <x v="4"/>
    <x v="3"/>
  </r>
  <r>
    <x v="101"/>
    <x v="262"/>
    <n v="7.2602739726027368"/>
    <x v="4"/>
    <x v="3"/>
  </r>
  <r>
    <x v="101"/>
    <x v="263"/>
    <n v="6.9371196754563886"/>
    <x v="4"/>
    <x v="3"/>
  </r>
  <r>
    <x v="101"/>
    <x v="264"/>
    <n v="6.4126984126984166"/>
    <x v="4"/>
    <x v="3"/>
  </r>
  <r>
    <x v="101"/>
    <x v="265"/>
    <n v="7.3731161721970677"/>
    <x v="4"/>
    <x v="3"/>
  </r>
  <r>
    <x v="101"/>
    <x v="230"/>
    <n v="7.7225806451612895"/>
    <x v="5"/>
    <x v="3"/>
  </r>
  <r>
    <x v="101"/>
    <x v="231"/>
    <n v="8.4605263157894726"/>
    <x v="5"/>
    <x v="3"/>
  </r>
  <r>
    <x v="101"/>
    <x v="232"/>
    <n v="7.9381443298969092"/>
    <x v="5"/>
    <x v="3"/>
  </r>
  <r>
    <x v="101"/>
    <x v="233"/>
    <n v="7.4912280701754392"/>
    <x v="5"/>
    <x v="3"/>
  </r>
  <r>
    <x v="101"/>
    <x v="234"/>
    <n v="8.0362318840579672"/>
    <x v="5"/>
    <x v="3"/>
  </r>
  <r>
    <x v="101"/>
    <x v="235"/>
    <n v="7.7671232876712342"/>
    <x v="5"/>
    <x v="3"/>
  </r>
  <r>
    <x v="101"/>
    <x v="236"/>
    <n v="8.1111111111111125"/>
    <x v="5"/>
    <x v="3"/>
  </r>
  <r>
    <x v="101"/>
    <x v="237"/>
    <n v="8.0536912751677843"/>
    <x v="5"/>
    <x v="3"/>
  </r>
  <r>
    <x v="101"/>
    <x v="238"/>
    <n v="8.0533333333333292"/>
    <x v="5"/>
    <x v="3"/>
  </r>
  <r>
    <x v="101"/>
    <x v="239"/>
    <n v="8.1351351351351422"/>
    <x v="5"/>
    <x v="3"/>
  </r>
  <r>
    <x v="101"/>
    <x v="240"/>
    <n v="8.7189542483660052"/>
    <x v="5"/>
    <x v="3"/>
  </r>
  <r>
    <x v="101"/>
    <x v="241"/>
    <n v="8.8562091503267926"/>
    <x v="5"/>
    <x v="3"/>
  </r>
  <r>
    <x v="101"/>
    <x v="242"/>
    <n v="7.4523809523809526"/>
    <x v="5"/>
    <x v="3"/>
  </r>
  <r>
    <x v="101"/>
    <x v="243"/>
    <n v="7.7272727272727275"/>
    <x v="5"/>
    <x v="3"/>
  </r>
  <r>
    <x v="101"/>
    <x v="244"/>
    <n v="7.6551724137931068"/>
    <x v="5"/>
    <x v="3"/>
  </r>
  <r>
    <x v="101"/>
    <x v="245"/>
    <n v="7.421052631578946"/>
    <x v="5"/>
    <x v="3"/>
  </r>
  <r>
    <x v="101"/>
    <x v="246"/>
    <n v="8.0134228187919447"/>
    <x v="5"/>
    <x v="3"/>
  </r>
  <r>
    <x v="101"/>
    <x v="247"/>
    <n v="7.0972222222222197"/>
    <x v="5"/>
    <x v="3"/>
  </r>
  <r>
    <x v="101"/>
    <x v="248"/>
    <n v="7.975903614457831"/>
    <x v="5"/>
    <x v="3"/>
  </r>
  <r>
    <x v="101"/>
    <x v="249"/>
    <n v="7.645161290322581"/>
    <x v="5"/>
    <x v="3"/>
  </r>
  <r>
    <x v="101"/>
    <x v="250"/>
    <n v="7.54"/>
    <x v="5"/>
    <x v="3"/>
  </r>
  <r>
    <x v="101"/>
    <x v="251"/>
    <n v="7.9272727272727286"/>
    <x v="5"/>
    <x v="3"/>
  </r>
  <r>
    <x v="101"/>
    <x v="252"/>
    <n v="7.2105263157894726"/>
    <x v="5"/>
    <x v="3"/>
  </r>
  <r>
    <x v="101"/>
    <x v="253"/>
    <n v="8.5070422535211243"/>
    <x v="5"/>
    <x v="3"/>
  </r>
  <r>
    <x v="101"/>
    <x v="254"/>
    <n v="8.7115384615384617"/>
    <x v="5"/>
    <x v="3"/>
  </r>
  <r>
    <x v="101"/>
    <x v="255"/>
    <n v="8.4423076923076952"/>
    <x v="5"/>
    <x v="3"/>
  </r>
  <r>
    <x v="101"/>
    <x v="256"/>
    <n v="8.3962264150943398"/>
    <x v="5"/>
    <x v="3"/>
  </r>
  <r>
    <x v="101"/>
    <x v="257"/>
    <n v="8.0416666666666643"/>
    <x v="5"/>
    <x v="3"/>
  </r>
  <r>
    <x v="101"/>
    <x v="258"/>
    <n v="7.7731092436974762"/>
    <x v="5"/>
    <x v="3"/>
  </r>
  <r>
    <x v="101"/>
    <x v="259"/>
    <n v="7.937007874015749"/>
    <x v="5"/>
    <x v="3"/>
  </r>
  <r>
    <x v="101"/>
    <x v="260"/>
    <n v="7.4090909090909092"/>
    <x v="5"/>
    <x v="3"/>
  </r>
  <r>
    <x v="101"/>
    <x v="261"/>
    <n v="6.9798657718120785"/>
    <x v="5"/>
    <x v="3"/>
  </r>
  <r>
    <x v="101"/>
    <x v="262"/>
    <n v="7.5479452054794525"/>
    <x v="5"/>
    <x v="3"/>
  </r>
  <r>
    <x v="101"/>
    <x v="263"/>
    <n v="7.3561643835616435"/>
    <x v="5"/>
    <x v="3"/>
  </r>
  <r>
    <x v="101"/>
    <x v="264"/>
    <n v="6.8926174496644315"/>
    <x v="5"/>
    <x v="3"/>
  </r>
  <r>
    <x v="101"/>
    <x v="265"/>
    <n v="7.8578897338403024"/>
    <x v="5"/>
    <x v="3"/>
  </r>
  <r>
    <x v="101"/>
    <x v="230"/>
    <n v="7.4095238095238072"/>
    <x v="6"/>
    <x v="3"/>
  </r>
  <r>
    <x v="101"/>
    <x v="231"/>
    <n v="7.9009900990099009"/>
    <x v="6"/>
    <x v="3"/>
  </r>
  <r>
    <x v="101"/>
    <x v="232"/>
    <n v="7.4393939393939386"/>
    <x v="6"/>
    <x v="3"/>
  </r>
  <r>
    <x v="101"/>
    <x v="233"/>
    <n v="7.0930232558139519"/>
    <x v="6"/>
    <x v="3"/>
  </r>
  <r>
    <x v="101"/>
    <x v="234"/>
    <n v="7.3012048192771077"/>
    <x v="6"/>
    <x v="3"/>
  </r>
  <r>
    <x v="101"/>
    <x v="235"/>
    <n v="6.8"/>
    <x v="6"/>
    <x v="3"/>
  </r>
  <r>
    <x v="101"/>
    <x v="236"/>
    <n v="7.53"/>
    <x v="6"/>
    <x v="3"/>
  </r>
  <r>
    <x v="101"/>
    <x v="237"/>
    <n v="7.28125"/>
    <x v="6"/>
    <x v="3"/>
  </r>
  <r>
    <x v="101"/>
    <x v="238"/>
    <n v="6.9897959183673466"/>
    <x v="6"/>
    <x v="3"/>
  </r>
  <r>
    <x v="101"/>
    <x v="239"/>
    <n v="7.322916666666667"/>
    <x v="6"/>
    <x v="3"/>
  </r>
  <r>
    <x v="101"/>
    <x v="240"/>
    <n v="7.6960784313725474"/>
    <x v="6"/>
    <x v="3"/>
  </r>
  <r>
    <x v="101"/>
    <x v="241"/>
    <n v="8.1287128712871279"/>
    <x v="6"/>
    <x v="3"/>
  </r>
  <r>
    <x v="101"/>
    <x v="242"/>
    <n v="6.6774193548387082"/>
    <x v="6"/>
    <x v="3"/>
  </r>
  <r>
    <x v="101"/>
    <x v="243"/>
    <n v="7.2249999999999996"/>
    <x v="6"/>
    <x v="3"/>
  </r>
  <r>
    <x v="101"/>
    <x v="244"/>
    <n v="7.196078431372551"/>
    <x v="6"/>
    <x v="3"/>
  </r>
  <r>
    <x v="101"/>
    <x v="245"/>
    <n v="6.6744186046511622"/>
    <x v="6"/>
    <x v="3"/>
  </r>
  <r>
    <x v="101"/>
    <x v="246"/>
    <n v="7.2673267326732667"/>
    <x v="6"/>
    <x v="3"/>
  </r>
  <r>
    <x v="101"/>
    <x v="247"/>
    <n v="6.8775510204081627"/>
    <x v="6"/>
    <x v="3"/>
  </r>
  <r>
    <x v="101"/>
    <x v="248"/>
    <n v="6.7941176470588234"/>
    <x v="6"/>
    <x v="3"/>
  </r>
  <r>
    <x v="101"/>
    <x v="249"/>
    <n v="5.7916666666666661"/>
    <x v="6"/>
    <x v="3"/>
  </r>
  <r>
    <x v="101"/>
    <x v="250"/>
    <n v="6.206896551724137"/>
    <x v="6"/>
    <x v="3"/>
  </r>
  <r>
    <x v="101"/>
    <x v="251"/>
    <n v="6.9705882352941178"/>
    <x v="6"/>
    <x v="3"/>
  </r>
  <r>
    <x v="101"/>
    <x v="252"/>
    <n v="6.4285714285714279"/>
    <x v="6"/>
    <x v="3"/>
  </r>
  <r>
    <x v="101"/>
    <x v="253"/>
    <n v="8.0126582278481013"/>
    <x v="6"/>
    <x v="3"/>
  </r>
  <r>
    <x v="101"/>
    <x v="254"/>
    <n v="7.64"/>
    <x v="6"/>
    <x v="3"/>
  </r>
  <r>
    <x v="101"/>
    <x v="255"/>
    <n v="8.0140845070422539"/>
    <x v="6"/>
    <x v="3"/>
  </r>
  <r>
    <x v="101"/>
    <x v="256"/>
    <n v="7.3030303030303028"/>
    <x v="6"/>
    <x v="3"/>
  </r>
  <r>
    <x v="101"/>
    <x v="257"/>
    <n v="8.0533333333333328"/>
    <x v="6"/>
    <x v="3"/>
  </r>
  <r>
    <x v="101"/>
    <x v="258"/>
    <n v="7.5428571428571427"/>
    <x v="6"/>
    <x v="3"/>
  </r>
  <r>
    <x v="101"/>
    <x v="259"/>
    <n v="7.4594594594594597"/>
    <x v="6"/>
    <x v="3"/>
  </r>
  <r>
    <x v="101"/>
    <x v="260"/>
    <n v="5.75"/>
    <x v="6"/>
    <x v="3"/>
  </r>
  <r>
    <x v="101"/>
    <x v="261"/>
    <n v="6.6111111111111116"/>
    <x v="6"/>
    <x v="3"/>
  </r>
  <r>
    <x v="101"/>
    <x v="262"/>
    <n v="7.2391304347826075"/>
    <x v="6"/>
    <x v="3"/>
  </r>
  <r>
    <x v="101"/>
    <x v="263"/>
    <n v="6.9764705882352978"/>
    <x v="6"/>
    <x v="3"/>
  </r>
  <r>
    <x v="101"/>
    <x v="264"/>
    <n v="6.3636363636363642"/>
    <x v="6"/>
    <x v="3"/>
  </r>
  <r>
    <x v="101"/>
    <x v="265"/>
    <n v="7.2316470140737907"/>
    <x v="6"/>
    <x v="3"/>
  </r>
  <r>
    <x v="101"/>
    <x v="230"/>
    <n v="7.0578034682080926"/>
    <x v="7"/>
    <x v="3"/>
  </r>
  <r>
    <x v="101"/>
    <x v="231"/>
    <n v="7.4470588235294111"/>
    <x v="7"/>
    <x v="3"/>
  </r>
  <r>
    <x v="101"/>
    <x v="232"/>
    <n v="6.7803030303030285"/>
    <x v="7"/>
    <x v="3"/>
  </r>
  <r>
    <x v="101"/>
    <x v="233"/>
    <n v="6.3"/>
    <x v="7"/>
    <x v="3"/>
  </r>
  <r>
    <x v="101"/>
    <x v="234"/>
    <n v="7.1783439490445859"/>
    <x v="7"/>
    <x v="3"/>
  </r>
  <r>
    <x v="101"/>
    <x v="235"/>
    <n v="6.2721518987341778"/>
    <x v="7"/>
    <x v="3"/>
  </r>
  <r>
    <x v="101"/>
    <x v="236"/>
    <n v="7.5178571428571415"/>
    <x v="7"/>
    <x v="3"/>
  </r>
  <r>
    <x v="101"/>
    <x v="237"/>
    <n v="6.9520547945205484"/>
    <x v="7"/>
    <x v="3"/>
  </r>
  <r>
    <x v="101"/>
    <x v="238"/>
    <n v="6.8502994011976028"/>
    <x v="7"/>
    <x v="3"/>
  </r>
  <r>
    <x v="101"/>
    <x v="239"/>
    <n v="7.277777777777783"/>
    <x v="7"/>
    <x v="3"/>
  </r>
  <r>
    <x v="101"/>
    <x v="240"/>
    <n v="7.8218390804597711"/>
    <x v="7"/>
    <x v="3"/>
  </r>
  <r>
    <x v="101"/>
    <x v="241"/>
    <n v="8.1206896551724181"/>
    <x v="7"/>
    <x v="3"/>
  </r>
  <r>
    <x v="101"/>
    <x v="242"/>
    <n v="6.6319999999999997"/>
    <x v="7"/>
    <x v="3"/>
  </r>
  <r>
    <x v="101"/>
    <x v="243"/>
    <n v="7.1214285714285692"/>
    <x v="7"/>
    <x v="3"/>
  </r>
  <r>
    <x v="101"/>
    <x v="244"/>
    <n v="6.987577639751553"/>
    <x v="7"/>
    <x v="3"/>
  </r>
  <r>
    <x v="101"/>
    <x v="245"/>
    <n v="6.3724137931034486"/>
    <x v="7"/>
    <x v="3"/>
  </r>
  <r>
    <x v="101"/>
    <x v="246"/>
    <n v="7.226415094339619"/>
    <x v="7"/>
    <x v="3"/>
  </r>
  <r>
    <x v="101"/>
    <x v="247"/>
    <n v="5.9562499999999998"/>
    <x v="7"/>
    <x v="3"/>
  </r>
  <r>
    <x v="101"/>
    <x v="248"/>
    <n v="6.7457627118644083"/>
    <x v="7"/>
    <x v="3"/>
  </r>
  <r>
    <x v="101"/>
    <x v="249"/>
    <n v="5.5405405405405412"/>
    <x v="7"/>
    <x v="3"/>
  </r>
  <r>
    <x v="101"/>
    <x v="250"/>
    <n v="5.7058823529411775"/>
    <x v="7"/>
    <x v="3"/>
  </r>
  <r>
    <x v="101"/>
    <x v="251"/>
    <n v="5.8421052631578938"/>
    <x v="7"/>
    <x v="3"/>
  </r>
  <r>
    <x v="101"/>
    <x v="252"/>
    <n v="5.552631578947369"/>
    <x v="7"/>
    <x v="3"/>
  </r>
  <r>
    <x v="101"/>
    <x v="253"/>
    <n v="7.5726495726495733"/>
    <x v="7"/>
    <x v="3"/>
  </r>
  <r>
    <x v="101"/>
    <x v="254"/>
    <n v="7.2439024390243887"/>
    <x v="7"/>
    <x v="3"/>
  </r>
  <r>
    <x v="101"/>
    <x v="255"/>
    <n v="7.4588235294117631"/>
    <x v="7"/>
    <x v="3"/>
  </r>
  <r>
    <x v="101"/>
    <x v="256"/>
    <n v="7.3484848484848468"/>
    <x v="7"/>
    <x v="3"/>
  </r>
  <r>
    <x v="101"/>
    <x v="257"/>
    <n v="7.4732142857142856"/>
    <x v="7"/>
    <x v="3"/>
  </r>
  <r>
    <x v="101"/>
    <x v="258"/>
    <n v="7.1634615384615374"/>
    <x v="7"/>
    <x v="3"/>
  </r>
  <r>
    <x v="101"/>
    <x v="259"/>
    <n v="7.3177570093457973"/>
    <x v="7"/>
    <x v="3"/>
  </r>
  <r>
    <x v="101"/>
    <x v="260"/>
    <n v="6.0588235294117663"/>
    <x v="7"/>
    <x v="3"/>
  </r>
  <r>
    <x v="101"/>
    <x v="261"/>
    <n v="5.5666666666666655"/>
    <x v="7"/>
    <x v="3"/>
  </r>
  <r>
    <x v="101"/>
    <x v="262"/>
    <n v="6.9530201342281881"/>
    <x v="7"/>
    <x v="3"/>
  </r>
  <r>
    <x v="101"/>
    <x v="263"/>
    <n v="6.5833333333333313"/>
    <x v="7"/>
    <x v="3"/>
  </r>
  <r>
    <x v="101"/>
    <x v="264"/>
    <n v="5.6917808219178072"/>
    <x v="7"/>
    <x v="3"/>
  </r>
  <r>
    <x v="101"/>
    <x v="265"/>
    <n v="6.889683821832449"/>
    <x v="7"/>
    <x v="3"/>
  </r>
  <r>
    <x v="101"/>
    <x v="230"/>
    <n v="7.5755395683453273"/>
    <x v="8"/>
    <x v="3"/>
  </r>
  <r>
    <x v="101"/>
    <x v="231"/>
    <n v="8.0378787878787854"/>
    <x v="8"/>
    <x v="3"/>
  </r>
  <r>
    <x v="101"/>
    <x v="232"/>
    <n v="7.0952380952380958"/>
    <x v="8"/>
    <x v="3"/>
  </r>
  <r>
    <x v="101"/>
    <x v="233"/>
    <n v="7.3223140495867778"/>
    <x v="8"/>
    <x v="3"/>
  </r>
  <r>
    <x v="101"/>
    <x v="234"/>
    <n v="7.8067226890756265"/>
    <x v="8"/>
    <x v="3"/>
  </r>
  <r>
    <x v="101"/>
    <x v="235"/>
    <n v="7.1397058823529402"/>
    <x v="8"/>
    <x v="3"/>
  </r>
  <r>
    <x v="101"/>
    <x v="236"/>
    <n v="7.5912408759124101"/>
    <x v="8"/>
    <x v="3"/>
  </r>
  <r>
    <x v="101"/>
    <x v="237"/>
    <n v="7.5689655172413772"/>
    <x v="8"/>
    <x v="3"/>
  </r>
  <r>
    <x v="101"/>
    <x v="238"/>
    <n v="7.3712121212121184"/>
    <x v="8"/>
    <x v="3"/>
  </r>
  <r>
    <x v="101"/>
    <x v="239"/>
    <n v="8.0839694656488543"/>
    <x v="8"/>
    <x v="3"/>
  </r>
  <r>
    <x v="101"/>
    <x v="240"/>
    <n v="8.2013888888888857"/>
    <x v="8"/>
    <x v="3"/>
  </r>
  <r>
    <x v="101"/>
    <x v="241"/>
    <n v="8.3169014084507076"/>
    <x v="8"/>
    <x v="3"/>
  </r>
  <r>
    <x v="101"/>
    <x v="242"/>
    <n v="7.3292682926829302"/>
    <x v="8"/>
    <x v="3"/>
  </r>
  <r>
    <x v="101"/>
    <x v="243"/>
    <n v="7.3173076923076934"/>
    <x v="8"/>
    <x v="3"/>
  </r>
  <r>
    <x v="101"/>
    <x v="244"/>
    <n v="7.3283582089552217"/>
    <x v="8"/>
    <x v="3"/>
  </r>
  <r>
    <x v="101"/>
    <x v="245"/>
    <n v="7.118110236220474"/>
    <x v="8"/>
    <x v="3"/>
  </r>
  <r>
    <x v="101"/>
    <x v="246"/>
    <n v="7.7089552238805998"/>
    <x v="8"/>
    <x v="3"/>
  </r>
  <r>
    <x v="101"/>
    <x v="247"/>
    <n v="7.1044776119402986"/>
    <x v="8"/>
    <x v="3"/>
  </r>
  <r>
    <x v="101"/>
    <x v="248"/>
    <n v="7.7457627118644039"/>
    <x v="8"/>
    <x v="3"/>
  </r>
  <r>
    <x v="101"/>
    <x v="249"/>
    <n v="6.52"/>
    <x v="8"/>
    <x v="3"/>
  </r>
  <r>
    <x v="101"/>
    <x v="250"/>
    <n v="6.583333333333333"/>
    <x v="8"/>
    <x v="3"/>
  </r>
  <r>
    <x v="101"/>
    <x v="251"/>
    <n v="7.4390243902439019"/>
    <x v="8"/>
    <x v="3"/>
  </r>
  <r>
    <x v="101"/>
    <x v="252"/>
    <n v="6.957446808510638"/>
    <x v="8"/>
    <x v="3"/>
  </r>
  <r>
    <x v="101"/>
    <x v="253"/>
    <n v="8.1818181818181781"/>
    <x v="8"/>
    <x v="3"/>
  </r>
  <r>
    <x v="101"/>
    <x v="254"/>
    <n v="7.3714285714285719"/>
    <x v="8"/>
    <x v="3"/>
  </r>
  <r>
    <x v="101"/>
    <x v="255"/>
    <n v="7.9857142857142813"/>
    <x v="8"/>
    <x v="3"/>
  </r>
  <r>
    <x v="101"/>
    <x v="256"/>
    <n v="7.9298245614035059"/>
    <x v="8"/>
    <x v="3"/>
  </r>
  <r>
    <x v="101"/>
    <x v="257"/>
    <n v="7.7238095238095248"/>
    <x v="8"/>
    <x v="3"/>
  </r>
  <r>
    <x v="101"/>
    <x v="258"/>
    <n v="7.3960396039603946"/>
    <x v="8"/>
    <x v="3"/>
  </r>
  <r>
    <x v="101"/>
    <x v="259"/>
    <n v="8.0467289719626169"/>
    <x v="8"/>
    <x v="3"/>
  </r>
  <r>
    <x v="101"/>
    <x v="260"/>
    <n v="6.6478873239436629"/>
    <x v="8"/>
    <x v="3"/>
  </r>
  <r>
    <x v="101"/>
    <x v="261"/>
    <n v="6.9083969465648858"/>
    <x v="8"/>
    <x v="3"/>
  </r>
  <r>
    <x v="101"/>
    <x v="262"/>
    <n v="7.3064516129032286"/>
    <x v="8"/>
    <x v="3"/>
  </r>
  <r>
    <x v="101"/>
    <x v="263"/>
    <n v="6.8220338983050848"/>
    <x v="8"/>
    <x v="3"/>
  </r>
  <r>
    <x v="101"/>
    <x v="264"/>
    <n v="6.7272727272727284"/>
    <x v="8"/>
    <x v="3"/>
  </r>
  <r>
    <x v="101"/>
    <x v="265"/>
    <n v="7.4907637165701688"/>
    <x v="8"/>
    <x v="3"/>
  </r>
  <r>
    <x v="101"/>
    <x v="230"/>
    <n v="7.6969696969696972"/>
    <x v="9"/>
    <x v="3"/>
  </r>
  <r>
    <x v="101"/>
    <x v="231"/>
    <n v="7.9146341463414611"/>
    <x v="9"/>
    <x v="3"/>
  </r>
  <r>
    <x v="101"/>
    <x v="232"/>
    <n v="7.5439999999999996"/>
    <x v="9"/>
    <x v="3"/>
  </r>
  <r>
    <x v="101"/>
    <x v="233"/>
    <n v="7.4520547945205458"/>
    <x v="9"/>
    <x v="3"/>
  </r>
  <r>
    <x v="101"/>
    <x v="234"/>
    <n v="7.7333333333333307"/>
    <x v="9"/>
    <x v="3"/>
  </r>
  <r>
    <x v="101"/>
    <x v="235"/>
    <n v="7.3175675675675658"/>
    <x v="9"/>
    <x v="3"/>
  </r>
  <r>
    <x v="101"/>
    <x v="236"/>
    <n v="7.4347826086956559"/>
    <x v="9"/>
    <x v="3"/>
  </r>
  <r>
    <x v="101"/>
    <x v="237"/>
    <n v="7.1973684210526292"/>
    <x v="9"/>
    <x v="3"/>
  </r>
  <r>
    <x v="101"/>
    <x v="238"/>
    <n v="7.4049079754601257"/>
    <x v="9"/>
    <x v="3"/>
  </r>
  <r>
    <x v="101"/>
    <x v="239"/>
    <n v="7.31168831168831"/>
    <x v="9"/>
    <x v="3"/>
  </r>
  <r>
    <x v="101"/>
    <x v="240"/>
    <n v="7.8902439024390247"/>
    <x v="9"/>
    <x v="3"/>
  </r>
  <r>
    <x v="101"/>
    <x v="241"/>
    <n v="8.1341463414634152"/>
    <x v="9"/>
    <x v="3"/>
  </r>
  <r>
    <x v="101"/>
    <x v="242"/>
    <n v="7.2222222222222223"/>
    <x v="9"/>
    <x v="3"/>
  </r>
  <r>
    <x v="101"/>
    <x v="243"/>
    <n v="7.0250000000000004"/>
    <x v="9"/>
    <x v="3"/>
  </r>
  <r>
    <x v="101"/>
    <x v="244"/>
    <n v="7.1328671328671378"/>
    <x v="9"/>
    <x v="3"/>
  </r>
  <r>
    <x v="101"/>
    <x v="245"/>
    <n v="6.9606299212598408"/>
    <x v="9"/>
    <x v="3"/>
  </r>
  <r>
    <x v="101"/>
    <x v="246"/>
    <n v="7.2671232876712324"/>
    <x v="9"/>
    <x v="3"/>
  </r>
  <r>
    <x v="101"/>
    <x v="247"/>
    <n v="7.1888111888111883"/>
    <x v="9"/>
    <x v="3"/>
  </r>
  <r>
    <x v="101"/>
    <x v="248"/>
    <n v="7.470588235294116"/>
    <x v="9"/>
    <x v="3"/>
  </r>
  <r>
    <x v="101"/>
    <x v="249"/>
    <n v="7.2564102564102555"/>
    <x v="9"/>
    <x v="3"/>
  </r>
  <r>
    <x v="101"/>
    <x v="250"/>
    <n v="7.3548387096774199"/>
    <x v="9"/>
    <x v="3"/>
  </r>
  <r>
    <x v="101"/>
    <x v="251"/>
    <n v="7.3703703703703711"/>
    <x v="9"/>
    <x v="3"/>
  </r>
  <r>
    <x v="101"/>
    <x v="252"/>
    <n v="7.2682926829268286"/>
    <x v="9"/>
    <x v="3"/>
  </r>
  <r>
    <x v="101"/>
    <x v="253"/>
    <n v="7.7398373983739841"/>
    <x v="9"/>
    <x v="3"/>
  </r>
  <r>
    <x v="101"/>
    <x v="254"/>
    <n v="7.3846153846153841"/>
    <x v="9"/>
    <x v="3"/>
  </r>
  <r>
    <x v="101"/>
    <x v="255"/>
    <n v="7.4782608695652195"/>
    <x v="9"/>
    <x v="3"/>
  </r>
  <r>
    <x v="101"/>
    <x v="256"/>
    <n v="7.3676470588235281"/>
    <x v="9"/>
    <x v="3"/>
  </r>
  <r>
    <x v="101"/>
    <x v="257"/>
    <n v="7.2913385826771648"/>
    <x v="9"/>
    <x v="3"/>
  </r>
  <r>
    <x v="101"/>
    <x v="258"/>
    <n v="6.8965517241379306"/>
    <x v="9"/>
    <x v="3"/>
  </r>
  <r>
    <x v="101"/>
    <x v="259"/>
    <n v="7.3153846153846152"/>
    <x v="9"/>
    <x v="3"/>
  </r>
  <r>
    <x v="101"/>
    <x v="260"/>
    <n v="6.7777777777777803"/>
    <x v="9"/>
    <x v="3"/>
  </r>
  <r>
    <x v="101"/>
    <x v="261"/>
    <n v="7.0202702702702702"/>
    <x v="9"/>
    <x v="3"/>
  </r>
  <r>
    <x v="101"/>
    <x v="262"/>
    <n v="7.2206896551724142"/>
    <x v="9"/>
    <x v="3"/>
  </r>
  <r>
    <x v="101"/>
    <x v="263"/>
    <n v="7.1111111111111107"/>
    <x v="9"/>
    <x v="3"/>
  </r>
  <r>
    <x v="101"/>
    <x v="264"/>
    <n v="6.8150684931506831"/>
    <x v="9"/>
    <x v="3"/>
  </r>
  <r>
    <x v="101"/>
    <x v="265"/>
    <n v="7.366419516861991"/>
    <x v="9"/>
    <x v="3"/>
  </r>
  <r>
    <x v="101"/>
    <x v="230"/>
    <n v="7.7622950819672125"/>
    <x v="10"/>
    <x v="3"/>
  </r>
  <r>
    <x v="101"/>
    <x v="231"/>
    <n v="7.8"/>
    <x v="10"/>
    <x v="3"/>
  </r>
  <r>
    <x v="101"/>
    <x v="232"/>
    <n v="7.2407407407407414"/>
    <x v="10"/>
    <x v="3"/>
  </r>
  <r>
    <x v="101"/>
    <x v="233"/>
    <n v="7.1176470588235272"/>
    <x v="10"/>
    <x v="3"/>
  </r>
  <r>
    <x v="101"/>
    <x v="234"/>
    <n v="7.6964285714285703"/>
    <x v="10"/>
    <x v="3"/>
  </r>
  <r>
    <x v="101"/>
    <x v="235"/>
    <n v="6.384615384615385"/>
    <x v="10"/>
    <x v="3"/>
  </r>
  <r>
    <x v="101"/>
    <x v="236"/>
    <n v="7.1384615384615389"/>
    <x v="10"/>
    <x v="3"/>
  </r>
  <r>
    <x v="101"/>
    <x v="237"/>
    <n v="6.6991869918699187"/>
    <x v="10"/>
    <x v="3"/>
  </r>
  <r>
    <x v="101"/>
    <x v="238"/>
    <n v="7.2362204724409445"/>
    <x v="10"/>
    <x v="3"/>
  </r>
  <r>
    <x v="101"/>
    <x v="239"/>
    <n v="7.5"/>
    <x v="10"/>
    <x v="3"/>
  </r>
  <r>
    <x v="101"/>
    <x v="240"/>
    <n v="7.9069767441860455"/>
    <x v="10"/>
    <x v="3"/>
  </r>
  <r>
    <x v="101"/>
    <x v="241"/>
    <n v="8.1162790697674456"/>
    <x v="10"/>
    <x v="3"/>
  </r>
  <r>
    <x v="101"/>
    <x v="242"/>
    <n v="6.5978260869565224"/>
    <x v="10"/>
    <x v="3"/>
  </r>
  <r>
    <x v="101"/>
    <x v="243"/>
    <n v="6.4950495049504955"/>
    <x v="10"/>
    <x v="3"/>
  </r>
  <r>
    <x v="101"/>
    <x v="244"/>
    <n v="7.4601769911504441"/>
    <x v="10"/>
    <x v="3"/>
  </r>
  <r>
    <x v="101"/>
    <x v="245"/>
    <n v="6.8659793814433003"/>
    <x v="10"/>
    <x v="3"/>
  </r>
  <r>
    <x v="101"/>
    <x v="246"/>
    <n v="7.6146788990825671"/>
    <x v="10"/>
    <x v="3"/>
  </r>
  <r>
    <x v="101"/>
    <x v="247"/>
    <n v="7.3980582524271838"/>
    <x v="10"/>
    <x v="3"/>
  </r>
  <r>
    <x v="101"/>
    <x v="248"/>
    <n v="7.6226415094339615"/>
    <x v="10"/>
    <x v="3"/>
  </r>
  <r>
    <x v="101"/>
    <x v="249"/>
    <n v="6.8108108108108114"/>
    <x v="10"/>
    <x v="3"/>
  </r>
  <r>
    <x v="101"/>
    <x v="250"/>
    <n v="5.7647058823529402"/>
    <x v="10"/>
    <x v="3"/>
  </r>
  <r>
    <x v="101"/>
    <x v="251"/>
    <n v="6.1111111111111116"/>
    <x v="10"/>
    <x v="3"/>
  </r>
  <r>
    <x v="101"/>
    <x v="252"/>
    <n v="5.9090909090909101"/>
    <x v="10"/>
    <x v="3"/>
  </r>
  <r>
    <x v="101"/>
    <x v="253"/>
    <n v="8.0224719101123583"/>
    <x v="10"/>
    <x v="3"/>
  </r>
  <r>
    <x v="101"/>
    <x v="254"/>
    <n v="7.3793103448275854"/>
    <x v="10"/>
    <x v="3"/>
  </r>
  <r>
    <x v="101"/>
    <x v="255"/>
    <n v="7.71875"/>
    <x v="10"/>
    <x v="3"/>
  </r>
  <r>
    <x v="101"/>
    <x v="256"/>
    <n v="8.0740740740740726"/>
    <x v="10"/>
    <x v="3"/>
  </r>
  <r>
    <x v="101"/>
    <x v="257"/>
    <n v="7.5"/>
    <x v="10"/>
    <x v="3"/>
  </r>
  <r>
    <x v="101"/>
    <x v="258"/>
    <n v="6.98"/>
    <x v="10"/>
    <x v="3"/>
  </r>
  <r>
    <x v="101"/>
    <x v="259"/>
    <n v="7.6666666666666661"/>
    <x v="10"/>
    <x v="3"/>
  </r>
  <r>
    <x v="101"/>
    <x v="260"/>
    <n v="6.3466666666666667"/>
    <x v="10"/>
    <x v="3"/>
  </r>
  <r>
    <x v="101"/>
    <x v="261"/>
    <n v="6.9629629629629637"/>
    <x v="10"/>
    <x v="3"/>
  </r>
  <r>
    <x v="101"/>
    <x v="262"/>
    <n v="6.957446808510638"/>
    <x v="10"/>
    <x v="3"/>
  </r>
  <r>
    <x v="101"/>
    <x v="263"/>
    <n v="7"/>
    <x v="10"/>
    <x v="3"/>
  </r>
  <r>
    <x v="101"/>
    <x v="264"/>
    <n v="6.8461538461538431"/>
    <x v="10"/>
    <x v="3"/>
  </r>
  <r>
    <x v="101"/>
    <x v="265"/>
    <n v="7.2522768670309681"/>
    <x v="10"/>
    <x v="3"/>
  </r>
  <r>
    <x v="101"/>
    <x v="230"/>
    <n v="8.2543859649122844"/>
    <x v="11"/>
    <x v="3"/>
  </r>
  <r>
    <x v="101"/>
    <x v="231"/>
    <n v="8.2752293577981657"/>
    <x v="11"/>
    <x v="3"/>
  </r>
  <r>
    <x v="101"/>
    <x v="232"/>
    <n v="7.8773584905660385"/>
    <x v="11"/>
    <x v="3"/>
  </r>
  <r>
    <x v="101"/>
    <x v="233"/>
    <n v="7.77"/>
    <x v="11"/>
    <x v="3"/>
  </r>
  <r>
    <x v="101"/>
    <x v="234"/>
    <n v="8.24"/>
    <x v="11"/>
    <x v="3"/>
  </r>
  <r>
    <x v="101"/>
    <x v="235"/>
    <n v="7.466666666666665"/>
    <x v="11"/>
    <x v="3"/>
  </r>
  <r>
    <x v="101"/>
    <x v="236"/>
    <n v="7.6991150442477894"/>
    <x v="11"/>
    <x v="3"/>
  </r>
  <r>
    <x v="101"/>
    <x v="237"/>
    <n v="7.4629629629629628"/>
    <x v="11"/>
    <x v="3"/>
  </r>
  <r>
    <x v="101"/>
    <x v="238"/>
    <n v="7.7247706422018343"/>
    <x v="11"/>
    <x v="3"/>
  </r>
  <r>
    <x v="101"/>
    <x v="239"/>
    <n v="8.0660377358490596"/>
    <x v="11"/>
    <x v="3"/>
  </r>
  <r>
    <x v="101"/>
    <x v="240"/>
    <n v="8.344827586206895"/>
    <x v="11"/>
    <x v="3"/>
  </r>
  <r>
    <x v="101"/>
    <x v="241"/>
    <n v="8.6120689655172455"/>
    <x v="11"/>
    <x v="3"/>
  </r>
  <r>
    <x v="101"/>
    <x v="242"/>
    <n v="6.9259259259259247"/>
    <x v="11"/>
    <x v="3"/>
  </r>
  <r>
    <x v="101"/>
    <x v="243"/>
    <n v="6.563380281690141"/>
    <x v="11"/>
    <x v="3"/>
  </r>
  <r>
    <x v="101"/>
    <x v="244"/>
    <n v="7.5517241379310329"/>
    <x v="11"/>
    <x v="3"/>
  </r>
  <r>
    <x v="101"/>
    <x v="245"/>
    <n v="7.3493975903614439"/>
    <x v="11"/>
    <x v="3"/>
  </r>
  <r>
    <x v="101"/>
    <x v="246"/>
    <n v="7.7472527472527482"/>
    <x v="11"/>
    <x v="3"/>
  </r>
  <r>
    <x v="101"/>
    <x v="247"/>
    <n v="7.384615384615385"/>
    <x v="11"/>
    <x v="3"/>
  </r>
  <r>
    <x v="101"/>
    <x v="248"/>
    <n v="7.7804878048780468"/>
    <x v="11"/>
    <x v="3"/>
  </r>
  <r>
    <x v="101"/>
    <x v="249"/>
    <n v="7.28125"/>
    <x v="11"/>
    <x v="3"/>
  </r>
  <r>
    <x v="101"/>
    <x v="250"/>
    <n v="7.0740740740740735"/>
    <x v="11"/>
    <x v="3"/>
  </r>
  <r>
    <x v="101"/>
    <x v="251"/>
    <n v="7.6086956521739122"/>
    <x v="11"/>
    <x v="3"/>
  </r>
  <r>
    <x v="101"/>
    <x v="252"/>
    <n v="7.4444444444444446"/>
    <x v="11"/>
    <x v="3"/>
  </r>
  <r>
    <x v="101"/>
    <x v="253"/>
    <n v="8.2117647058823504"/>
    <x v="11"/>
    <x v="3"/>
  </r>
  <r>
    <x v="101"/>
    <x v="254"/>
    <n v="8.0322580645161281"/>
    <x v="11"/>
    <x v="3"/>
  </r>
  <r>
    <x v="101"/>
    <x v="255"/>
    <n v="7.8474576271186445"/>
    <x v="11"/>
    <x v="3"/>
  </r>
  <r>
    <x v="101"/>
    <x v="256"/>
    <n v="8.3249999999999993"/>
    <x v="11"/>
    <x v="3"/>
  </r>
  <r>
    <x v="101"/>
    <x v="257"/>
    <n v="7.9204545454545441"/>
    <x v="11"/>
    <x v="3"/>
  </r>
  <r>
    <x v="101"/>
    <x v="258"/>
    <n v="7.5882352941176476"/>
    <x v="11"/>
    <x v="3"/>
  </r>
  <r>
    <x v="101"/>
    <x v="259"/>
    <n v="7.879518072289156"/>
    <x v="11"/>
    <x v="3"/>
  </r>
  <r>
    <x v="101"/>
    <x v="260"/>
    <n v="7.0961538461538467"/>
    <x v="11"/>
    <x v="3"/>
  </r>
  <r>
    <x v="101"/>
    <x v="261"/>
    <n v="7.4081632653061229"/>
    <x v="11"/>
    <x v="3"/>
  </r>
  <r>
    <x v="101"/>
    <x v="262"/>
    <n v="7.6046511627907005"/>
    <x v="11"/>
    <x v="3"/>
  </r>
  <r>
    <x v="101"/>
    <x v="263"/>
    <n v="7.5"/>
    <x v="11"/>
    <x v="3"/>
  </r>
  <r>
    <x v="101"/>
    <x v="264"/>
    <n v="7.2197802197802208"/>
    <x v="11"/>
    <x v="3"/>
  </r>
  <r>
    <x v="101"/>
    <x v="265"/>
    <n v="7.7483114113046527"/>
    <x v="11"/>
    <x v="3"/>
  </r>
  <r>
    <x v="101"/>
    <x v="230"/>
    <n v="7.5851063829787231"/>
    <x v="12"/>
    <x v="3"/>
  </r>
  <r>
    <x v="101"/>
    <x v="231"/>
    <n v="7.6941176470588202"/>
    <x v="12"/>
    <x v="3"/>
  </r>
  <r>
    <x v="101"/>
    <x v="232"/>
    <n v="7.1585365853658551"/>
    <x v="12"/>
    <x v="3"/>
  </r>
  <r>
    <x v="101"/>
    <x v="233"/>
    <n v="7.2705882352941167"/>
    <x v="12"/>
    <x v="3"/>
  </r>
  <r>
    <x v="101"/>
    <x v="234"/>
    <n v="7.425287356321836"/>
    <x v="12"/>
    <x v="3"/>
  </r>
  <r>
    <x v="101"/>
    <x v="235"/>
    <n v="7.5217391304347858"/>
    <x v="12"/>
    <x v="3"/>
  </r>
  <r>
    <x v="101"/>
    <x v="236"/>
    <n v="8.0729166666666643"/>
    <x v="12"/>
    <x v="3"/>
  </r>
  <r>
    <x v="101"/>
    <x v="237"/>
    <n v="7.8369565217391299"/>
    <x v="12"/>
    <x v="3"/>
  </r>
  <r>
    <x v="101"/>
    <x v="238"/>
    <n v="8.152173913043482"/>
    <x v="12"/>
    <x v="3"/>
  </r>
  <r>
    <x v="101"/>
    <x v="239"/>
    <n v="8.2065217391304319"/>
    <x v="12"/>
    <x v="3"/>
  </r>
  <r>
    <x v="101"/>
    <x v="240"/>
    <n v="8.2065217391304408"/>
    <x v="12"/>
    <x v="3"/>
  </r>
  <r>
    <x v="101"/>
    <x v="241"/>
    <n v="8.3936170212765955"/>
    <x v="12"/>
    <x v="3"/>
  </r>
  <r>
    <x v="101"/>
    <x v="242"/>
    <n v="7.0540540540540553"/>
    <x v="12"/>
    <x v="3"/>
  </r>
  <r>
    <x v="101"/>
    <x v="243"/>
    <n v="7.4712643678160919"/>
    <x v="12"/>
    <x v="3"/>
  </r>
  <r>
    <x v="101"/>
    <x v="244"/>
    <n v="7.0697674418604644"/>
    <x v="12"/>
    <x v="3"/>
  </r>
  <r>
    <x v="101"/>
    <x v="245"/>
    <n v="6.9066666666666663"/>
    <x v="12"/>
    <x v="3"/>
  </r>
  <r>
    <x v="101"/>
    <x v="246"/>
    <n v="7.625"/>
    <x v="12"/>
    <x v="3"/>
  </r>
  <r>
    <x v="101"/>
    <x v="247"/>
    <n v="6.8589743589743577"/>
    <x v="12"/>
    <x v="3"/>
  </r>
  <r>
    <x v="101"/>
    <x v="248"/>
    <n v="8.0714285714285747"/>
    <x v="12"/>
    <x v="3"/>
  </r>
  <r>
    <x v="101"/>
    <x v="249"/>
    <n v="7.2272727272727275"/>
    <x v="12"/>
    <x v="3"/>
  </r>
  <r>
    <x v="101"/>
    <x v="250"/>
    <n v="7.4791666666666661"/>
    <x v="12"/>
    <x v="3"/>
  </r>
  <r>
    <x v="101"/>
    <x v="251"/>
    <n v="7.2380952380952381"/>
    <x v="12"/>
    <x v="3"/>
  </r>
  <r>
    <x v="101"/>
    <x v="252"/>
    <n v="7.0256410256410255"/>
    <x v="12"/>
    <x v="3"/>
  </r>
  <r>
    <x v="101"/>
    <x v="253"/>
    <n v="8.3142857142857078"/>
    <x v="12"/>
    <x v="3"/>
  </r>
  <r>
    <x v="101"/>
    <x v="254"/>
    <n v="7.5882352941176476"/>
    <x v="12"/>
    <x v="3"/>
  </r>
  <r>
    <x v="101"/>
    <x v="255"/>
    <n v="7.5094339622641524"/>
    <x v="12"/>
    <x v="3"/>
  </r>
  <r>
    <x v="101"/>
    <x v="256"/>
    <n v="7.5833333333333339"/>
    <x v="12"/>
    <x v="3"/>
  </r>
  <r>
    <x v="101"/>
    <x v="257"/>
    <n v="8.2375000000000007"/>
    <x v="12"/>
    <x v="3"/>
  </r>
  <r>
    <x v="101"/>
    <x v="258"/>
    <n v="7.6578947368421044"/>
    <x v="12"/>
    <x v="3"/>
  </r>
  <r>
    <x v="101"/>
    <x v="259"/>
    <n v="8.2025316455696249"/>
    <x v="12"/>
    <x v="3"/>
  </r>
  <r>
    <x v="101"/>
    <x v="260"/>
    <n v="7.1525423728813546"/>
    <x v="12"/>
    <x v="3"/>
  </r>
  <r>
    <x v="101"/>
    <x v="261"/>
    <n v="7.1235955056179794"/>
    <x v="12"/>
    <x v="3"/>
  </r>
  <r>
    <x v="101"/>
    <x v="262"/>
    <n v="6.9864864864864877"/>
    <x v="12"/>
    <x v="3"/>
  </r>
  <r>
    <x v="101"/>
    <x v="263"/>
    <n v="7.026315789473685"/>
    <x v="12"/>
    <x v="3"/>
  </r>
  <r>
    <x v="101"/>
    <x v="264"/>
    <n v="7.2077922077922079"/>
    <x v="12"/>
    <x v="3"/>
  </r>
  <r>
    <x v="101"/>
    <x v="265"/>
    <n v="7.5788262370540869"/>
    <x v="12"/>
    <x v="3"/>
  </r>
  <r>
    <x v="101"/>
    <x v="230"/>
    <n v="7.9375"/>
    <x v="13"/>
    <x v="3"/>
  </r>
  <r>
    <x v="101"/>
    <x v="231"/>
    <n v="8.245901639344261"/>
    <x v="13"/>
    <x v="3"/>
  </r>
  <r>
    <x v="101"/>
    <x v="232"/>
    <n v="7.5573770491803289"/>
    <x v="13"/>
    <x v="3"/>
  </r>
  <r>
    <x v="101"/>
    <x v="233"/>
    <n v="7.6551724137931032"/>
    <x v="13"/>
    <x v="3"/>
  </r>
  <r>
    <x v="101"/>
    <x v="234"/>
    <n v="7.9444444444444429"/>
    <x v="13"/>
    <x v="3"/>
  </r>
  <r>
    <x v="101"/>
    <x v="235"/>
    <n v="6.8153846153846152"/>
    <x v="13"/>
    <x v="3"/>
  </r>
  <r>
    <x v="101"/>
    <x v="236"/>
    <n v="7.4603174603174613"/>
    <x v="13"/>
    <x v="3"/>
  </r>
  <r>
    <x v="101"/>
    <x v="237"/>
    <n v="6.5555555555555562"/>
    <x v="13"/>
    <x v="3"/>
  </r>
  <r>
    <x v="101"/>
    <x v="238"/>
    <n v="6.9677419354838701"/>
    <x v="13"/>
    <x v="3"/>
  </r>
  <r>
    <x v="101"/>
    <x v="239"/>
    <n v="7.475409836065575"/>
    <x v="13"/>
    <x v="3"/>
  </r>
  <r>
    <x v="101"/>
    <x v="240"/>
    <n v="8.0757575757575761"/>
    <x v="13"/>
    <x v="3"/>
  </r>
  <r>
    <x v="101"/>
    <x v="241"/>
    <n v="8.1212121212121229"/>
    <x v="13"/>
    <x v="3"/>
  </r>
  <r>
    <x v="101"/>
    <x v="242"/>
    <n v="7.1041666666666679"/>
    <x v="13"/>
    <x v="3"/>
  </r>
  <r>
    <x v="101"/>
    <x v="243"/>
    <n v="6.8596491228070189"/>
    <x v="13"/>
    <x v="3"/>
  </r>
  <r>
    <x v="101"/>
    <x v="244"/>
    <n v="7.4482758620689671"/>
    <x v="13"/>
    <x v="3"/>
  </r>
  <r>
    <x v="101"/>
    <x v="245"/>
    <n v="7.3333333333333339"/>
    <x v="13"/>
    <x v="3"/>
  </r>
  <r>
    <x v="101"/>
    <x v="246"/>
    <n v="7.4915254237288131"/>
    <x v="13"/>
    <x v="3"/>
  </r>
  <r>
    <x v="101"/>
    <x v="247"/>
    <n v="6.5689655172413808"/>
    <x v="13"/>
    <x v="3"/>
  </r>
  <r>
    <x v="101"/>
    <x v="248"/>
    <n v="7.8285714285714292"/>
    <x v="13"/>
    <x v="3"/>
  </r>
  <r>
    <x v="101"/>
    <x v="249"/>
    <n v="7.5384615384615383"/>
    <x v="13"/>
    <x v="3"/>
  </r>
  <r>
    <x v="101"/>
    <x v="250"/>
    <n v="6.954545454545455"/>
    <x v="13"/>
    <x v="3"/>
  </r>
  <r>
    <x v="101"/>
    <x v="251"/>
    <n v="6.3125"/>
    <x v="13"/>
    <x v="3"/>
  </r>
  <r>
    <x v="101"/>
    <x v="252"/>
    <n v="6.6"/>
    <x v="13"/>
    <x v="3"/>
  </r>
  <r>
    <x v="101"/>
    <x v="253"/>
    <n v="8.1960784313725501"/>
    <x v="13"/>
    <x v="3"/>
  </r>
  <r>
    <x v="101"/>
    <x v="254"/>
    <n v="8.2272727272727266"/>
    <x v="13"/>
    <x v="3"/>
  </r>
  <r>
    <x v="101"/>
    <x v="255"/>
    <n v="7.9"/>
    <x v="13"/>
    <x v="3"/>
  </r>
  <r>
    <x v="101"/>
    <x v="256"/>
    <n v="8.3589743589743559"/>
    <x v="13"/>
    <x v="3"/>
  </r>
  <r>
    <x v="101"/>
    <x v="257"/>
    <n v="7.8196721311475423"/>
    <x v="13"/>
    <x v="3"/>
  </r>
  <r>
    <x v="101"/>
    <x v="258"/>
    <n v="7.4827586206896557"/>
    <x v="13"/>
    <x v="3"/>
  </r>
  <r>
    <x v="101"/>
    <x v="259"/>
    <n v="8.327272727272728"/>
    <x v="13"/>
    <x v="3"/>
  </r>
  <r>
    <x v="101"/>
    <x v="260"/>
    <n v="7.78125"/>
    <x v="13"/>
    <x v="3"/>
  </r>
  <r>
    <x v="101"/>
    <x v="261"/>
    <n v="6.7213114754098351"/>
    <x v="13"/>
    <x v="3"/>
  </r>
  <r>
    <x v="101"/>
    <x v="262"/>
    <n v="7.8461538461538449"/>
    <x v="13"/>
    <x v="3"/>
  </r>
  <r>
    <x v="101"/>
    <x v="263"/>
    <n v="7.4285714285714297"/>
    <x v="13"/>
    <x v="3"/>
  </r>
  <r>
    <x v="101"/>
    <x v="264"/>
    <n v="6.8214285714285712"/>
    <x v="13"/>
    <x v="3"/>
  </r>
  <r>
    <x v="101"/>
    <x v="265"/>
    <n v="7.4983031674208149"/>
    <x v="13"/>
    <x v="3"/>
  </r>
  <r>
    <x v="101"/>
    <x v="230"/>
    <n v="7.9354838709677411"/>
    <x v="14"/>
    <x v="3"/>
  </r>
  <r>
    <x v="101"/>
    <x v="231"/>
    <n v="8.0175438596491215"/>
    <x v="14"/>
    <x v="3"/>
  </r>
  <r>
    <x v="101"/>
    <x v="232"/>
    <n v="6.7547169811320762"/>
    <x v="14"/>
    <x v="3"/>
  </r>
  <r>
    <x v="101"/>
    <x v="233"/>
    <n v="7.8214285714285712"/>
    <x v="14"/>
    <x v="3"/>
  </r>
  <r>
    <x v="101"/>
    <x v="234"/>
    <n v="8.0338983050847403"/>
    <x v="14"/>
    <x v="3"/>
  </r>
  <r>
    <x v="101"/>
    <x v="235"/>
    <n v="7.4444444444444438"/>
    <x v="14"/>
    <x v="3"/>
  </r>
  <r>
    <x v="101"/>
    <x v="236"/>
    <n v="8.1896551724137971"/>
    <x v="14"/>
    <x v="3"/>
  </r>
  <r>
    <x v="101"/>
    <x v="237"/>
    <n v="8.1454545454545464"/>
    <x v="14"/>
    <x v="3"/>
  </r>
  <r>
    <x v="101"/>
    <x v="238"/>
    <n v="7.7894736842105257"/>
    <x v="14"/>
    <x v="3"/>
  </r>
  <r>
    <x v="101"/>
    <x v="239"/>
    <n v="7.375"/>
    <x v="14"/>
    <x v="3"/>
  </r>
  <r>
    <x v="101"/>
    <x v="240"/>
    <n v="8.290909090909091"/>
    <x v="14"/>
    <x v="3"/>
  </r>
  <r>
    <x v="101"/>
    <x v="241"/>
    <n v="8.4444444444444429"/>
    <x v="14"/>
    <x v="3"/>
  </r>
  <r>
    <x v="101"/>
    <x v="242"/>
    <n v="7.2307692307692299"/>
    <x v="14"/>
    <x v="3"/>
  </r>
  <r>
    <x v="101"/>
    <x v="243"/>
    <n v="7.6739130434782616"/>
    <x v="14"/>
    <x v="3"/>
  </r>
  <r>
    <x v="101"/>
    <x v="244"/>
    <n v="7.6379310344827598"/>
    <x v="14"/>
    <x v="3"/>
  </r>
  <r>
    <x v="101"/>
    <x v="245"/>
    <n v="7.1875"/>
    <x v="14"/>
    <x v="3"/>
  </r>
  <r>
    <x v="101"/>
    <x v="246"/>
    <n v="7.865384615384615"/>
    <x v="14"/>
    <x v="3"/>
  </r>
  <r>
    <x v="101"/>
    <x v="247"/>
    <n v="7.6538461538461515"/>
    <x v="14"/>
    <x v="3"/>
  </r>
  <r>
    <x v="101"/>
    <x v="248"/>
    <n v="7.125"/>
    <x v="14"/>
    <x v="3"/>
  </r>
  <r>
    <x v="101"/>
    <x v="249"/>
    <n v="7.4761904761904763"/>
    <x v="14"/>
    <x v="3"/>
  </r>
  <r>
    <x v="101"/>
    <x v="250"/>
    <n v="7.354838709677419"/>
    <x v="14"/>
    <x v="3"/>
  </r>
  <r>
    <x v="101"/>
    <x v="251"/>
    <n v="7.0434782608695654"/>
    <x v="14"/>
    <x v="3"/>
  </r>
  <r>
    <x v="101"/>
    <x v="252"/>
    <n v="7.045454545454545"/>
    <x v="14"/>
    <x v="3"/>
  </r>
  <r>
    <x v="101"/>
    <x v="253"/>
    <n v="8.3191489361702136"/>
    <x v="14"/>
    <x v="3"/>
  </r>
  <r>
    <x v="101"/>
    <x v="254"/>
    <n v="8"/>
    <x v="14"/>
    <x v="3"/>
  </r>
  <r>
    <x v="101"/>
    <x v="255"/>
    <n v="8.2765957446808507"/>
    <x v="14"/>
    <x v="3"/>
  </r>
  <r>
    <x v="101"/>
    <x v="256"/>
    <n v="8.1111111111111107"/>
    <x v="14"/>
    <x v="3"/>
  </r>
  <r>
    <x v="101"/>
    <x v="257"/>
    <n v="8.3409090909090899"/>
    <x v="14"/>
    <x v="3"/>
  </r>
  <r>
    <x v="101"/>
    <x v="258"/>
    <n v="7.9"/>
    <x v="14"/>
    <x v="3"/>
  </r>
  <r>
    <x v="101"/>
    <x v="259"/>
    <n v="7.9019607843137241"/>
    <x v="14"/>
    <x v="3"/>
  </r>
  <r>
    <x v="101"/>
    <x v="260"/>
    <n v="7.447368421052631"/>
    <x v="14"/>
    <x v="3"/>
  </r>
  <r>
    <x v="101"/>
    <x v="261"/>
    <n v="7.6274509803921546"/>
    <x v="14"/>
    <x v="3"/>
  </r>
  <r>
    <x v="101"/>
    <x v="262"/>
    <n v="7.8163265306122431"/>
    <x v="14"/>
    <x v="3"/>
  </r>
  <r>
    <x v="101"/>
    <x v="263"/>
    <n v="7.5434782608695663"/>
    <x v="14"/>
    <x v="3"/>
  </r>
  <r>
    <x v="101"/>
    <x v="264"/>
    <n v="7.4347826086956506"/>
    <x v="14"/>
    <x v="3"/>
  </r>
  <r>
    <x v="101"/>
    <x v="265"/>
    <n v="7.7634069400630938"/>
    <x v="14"/>
    <x v="3"/>
  </r>
  <r>
    <x v="101"/>
    <x v="230"/>
    <n v="8.1264367816091987"/>
    <x v="15"/>
    <x v="3"/>
  </r>
  <r>
    <x v="101"/>
    <x v="231"/>
    <n v="8.5747126436781613"/>
    <x v="15"/>
    <x v="3"/>
  </r>
  <r>
    <x v="101"/>
    <x v="232"/>
    <n v="8.0322580645161299"/>
    <x v="15"/>
    <x v="3"/>
  </r>
  <r>
    <x v="101"/>
    <x v="233"/>
    <n v="7.6231884057971024"/>
    <x v="15"/>
    <x v="3"/>
  </r>
  <r>
    <x v="101"/>
    <x v="234"/>
    <n v="7.9240506329113938"/>
    <x v="15"/>
    <x v="3"/>
  </r>
  <r>
    <x v="101"/>
    <x v="235"/>
    <n v="7.7857142857142874"/>
    <x v="15"/>
    <x v="3"/>
  </r>
  <r>
    <x v="101"/>
    <x v="236"/>
    <n v="7.9166666666666652"/>
    <x v="15"/>
    <x v="3"/>
  </r>
  <r>
    <x v="101"/>
    <x v="237"/>
    <n v="8.6781609195402272"/>
    <x v="15"/>
    <x v="3"/>
  </r>
  <r>
    <x v="101"/>
    <x v="238"/>
    <n v="8.0804597701149454"/>
    <x v="15"/>
    <x v="3"/>
  </r>
  <r>
    <x v="101"/>
    <x v="239"/>
    <n v="8.7325581395348841"/>
    <x v="15"/>
    <x v="3"/>
  </r>
  <r>
    <x v="101"/>
    <x v="240"/>
    <n v="8.779069767441861"/>
    <x v="15"/>
    <x v="3"/>
  </r>
  <r>
    <x v="101"/>
    <x v="241"/>
    <n v="9.2045454545454533"/>
    <x v="15"/>
    <x v="3"/>
  </r>
  <r>
    <x v="101"/>
    <x v="242"/>
    <n v="8.586206896551726"/>
    <x v="15"/>
    <x v="3"/>
  </r>
  <r>
    <x v="101"/>
    <x v="243"/>
    <n v="7.9186046511627941"/>
    <x v="15"/>
    <x v="3"/>
  </r>
  <r>
    <x v="101"/>
    <x v="244"/>
    <n v="8.1688311688311721"/>
    <x v="15"/>
    <x v="3"/>
  </r>
  <r>
    <x v="101"/>
    <x v="245"/>
    <n v="8.2405063291139236"/>
    <x v="15"/>
    <x v="3"/>
  </r>
  <r>
    <x v="101"/>
    <x v="246"/>
    <n v="8.6624999999999996"/>
    <x v="15"/>
    <x v="3"/>
  </r>
  <r>
    <x v="101"/>
    <x v="247"/>
    <n v="7.4935064935064979"/>
    <x v="15"/>
    <x v="3"/>
  </r>
  <r>
    <x v="101"/>
    <x v="248"/>
    <n v="7.0416666666666687"/>
    <x v="15"/>
    <x v="3"/>
  </r>
  <r>
    <x v="101"/>
    <x v="249"/>
    <n v="6.4"/>
    <x v="15"/>
    <x v="3"/>
  </r>
  <r>
    <x v="101"/>
    <x v="250"/>
    <n v="6.1818181818181808"/>
    <x v="15"/>
    <x v="3"/>
  </r>
  <r>
    <x v="101"/>
    <x v="251"/>
    <n v="5.9555555555555566"/>
    <x v="15"/>
    <x v="3"/>
  </r>
  <r>
    <x v="101"/>
    <x v="252"/>
    <n v="7.2"/>
    <x v="15"/>
    <x v="3"/>
  </r>
  <r>
    <x v="101"/>
    <x v="253"/>
    <n v="9.0533333333333363"/>
    <x v="15"/>
    <x v="3"/>
  </r>
  <r>
    <x v="101"/>
    <x v="254"/>
    <n v="5.6842105263157885"/>
    <x v="15"/>
    <x v="3"/>
  </r>
  <r>
    <x v="101"/>
    <x v="255"/>
    <n v="8.6140350877192979"/>
    <x v="15"/>
    <x v="3"/>
  </r>
  <r>
    <x v="101"/>
    <x v="256"/>
    <n v="9.1136363636363633"/>
    <x v="15"/>
    <x v="3"/>
  </r>
  <r>
    <x v="101"/>
    <x v="257"/>
    <n v="9.2098765432098766"/>
    <x v="15"/>
    <x v="3"/>
  </r>
  <r>
    <x v="101"/>
    <x v="258"/>
    <n v="8.4933333333333341"/>
    <x v="15"/>
    <x v="3"/>
  </r>
  <r>
    <x v="101"/>
    <x v="259"/>
    <n v="9.0243902439024382"/>
    <x v="15"/>
    <x v="3"/>
  </r>
  <r>
    <x v="101"/>
    <x v="260"/>
    <n v="8.3018867924528319"/>
    <x v="15"/>
    <x v="3"/>
  </r>
  <r>
    <x v="101"/>
    <x v="261"/>
    <n v="7.7160493827160508"/>
    <x v="15"/>
    <x v="3"/>
  </r>
  <r>
    <x v="101"/>
    <x v="262"/>
    <n v="7.717948717948719"/>
    <x v="15"/>
    <x v="3"/>
  </r>
  <r>
    <x v="101"/>
    <x v="263"/>
    <n v="7.6124999999999998"/>
    <x v="15"/>
    <x v="3"/>
  </r>
  <r>
    <x v="101"/>
    <x v="264"/>
    <n v="7.3536585365853657"/>
    <x v="15"/>
    <x v="3"/>
  </r>
  <r>
    <x v="101"/>
    <x v="265"/>
    <n v="8.1268000000000011"/>
    <x v="15"/>
    <x v="3"/>
  </r>
  <r>
    <x v="101"/>
    <x v="230"/>
    <n v="7.8456790123456734"/>
    <x v="16"/>
    <x v="3"/>
  </r>
  <r>
    <x v="101"/>
    <x v="231"/>
    <n v="8"/>
    <x v="16"/>
    <x v="3"/>
  </r>
  <r>
    <x v="101"/>
    <x v="232"/>
    <n v="7.5646258503401356"/>
    <x v="16"/>
    <x v="3"/>
  </r>
  <r>
    <x v="101"/>
    <x v="233"/>
    <n v="7.6866666666666665"/>
    <x v="16"/>
    <x v="3"/>
  </r>
  <r>
    <x v="101"/>
    <x v="234"/>
    <n v="7.9520547945205484"/>
    <x v="16"/>
    <x v="3"/>
  </r>
  <r>
    <x v="101"/>
    <x v="235"/>
    <n v="7.2275449101796392"/>
    <x v="16"/>
    <x v="3"/>
  </r>
  <r>
    <x v="101"/>
    <x v="236"/>
    <n v="7.3712574850299406"/>
    <x v="16"/>
    <x v="3"/>
  </r>
  <r>
    <x v="101"/>
    <x v="237"/>
    <n v="7.6564417177914121"/>
    <x v="16"/>
    <x v="3"/>
  </r>
  <r>
    <x v="101"/>
    <x v="238"/>
    <n v="7.710843373493975"/>
    <x v="16"/>
    <x v="3"/>
  </r>
  <r>
    <x v="101"/>
    <x v="239"/>
    <n v="8.1796407185628794"/>
    <x v="16"/>
    <x v="3"/>
  </r>
  <r>
    <x v="101"/>
    <x v="240"/>
    <n v="8.3173652694610762"/>
    <x v="16"/>
    <x v="3"/>
  </r>
  <r>
    <x v="101"/>
    <x v="241"/>
    <n v="8.5029585798816605"/>
    <x v="16"/>
    <x v="3"/>
  </r>
  <r>
    <x v="101"/>
    <x v="242"/>
    <n v="7.725352112676056"/>
    <x v="16"/>
    <x v="3"/>
  </r>
  <r>
    <x v="101"/>
    <x v="243"/>
    <n v="7.3456790123456761"/>
    <x v="16"/>
    <x v="3"/>
  </r>
  <r>
    <x v="101"/>
    <x v="244"/>
    <n v="7.5170068027210881"/>
    <x v="16"/>
    <x v="3"/>
  </r>
  <r>
    <x v="101"/>
    <x v="245"/>
    <n v="7.31914893617021"/>
    <x v="16"/>
    <x v="3"/>
  </r>
  <r>
    <x v="101"/>
    <x v="246"/>
    <n v="7.6530612244897975"/>
    <x v="16"/>
    <x v="3"/>
  </r>
  <r>
    <x v="101"/>
    <x v="247"/>
    <n v="6.9448275862068973"/>
    <x v="16"/>
    <x v="3"/>
  </r>
  <r>
    <x v="101"/>
    <x v="248"/>
    <n v="8.009708737864079"/>
    <x v="16"/>
    <x v="3"/>
  </r>
  <r>
    <x v="101"/>
    <x v="249"/>
    <n v="7.1866666666666674"/>
    <x v="16"/>
    <x v="3"/>
  </r>
  <r>
    <x v="101"/>
    <x v="250"/>
    <n v="6.72"/>
    <x v="16"/>
    <x v="3"/>
  </r>
  <r>
    <x v="101"/>
    <x v="251"/>
    <n v="6.8196721311475388"/>
    <x v="16"/>
    <x v="3"/>
  </r>
  <r>
    <x v="101"/>
    <x v="252"/>
    <n v="6.76"/>
    <x v="16"/>
    <x v="3"/>
  </r>
  <r>
    <x v="101"/>
    <x v="253"/>
    <n v="8.6258992805755312"/>
    <x v="16"/>
    <x v="3"/>
  </r>
  <r>
    <x v="101"/>
    <x v="254"/>
    <n v="8.1923076923076916"/>
    <x v="16"/>
    <x v="3"/>
  </r>
  <r>
    <x v="101"/>
    <x v="255"/>
    <n v="8.1142857142857103"/>
    <x v="16"/>
    <x v="3"/>
  </r>
  <r>
    <x v="101"/>
    <x v="256"/>
    <n v="7.9166666666666652"/>
    <x v="16"/>
    <x v="3"/>
  </r>
  <r>
    <x v="101"/>
    <x v="257"/>
    <n v="8.1643835616438398"/>
    <x v="16"/>
    <x v="3"/>
  </r>
  <r>
    <x v="101"/>
    <x v="258"/>
    <n v="7.9647887323943687"/>
    <x v="16"/>
    <x v="3"/>
  </r>
  <r>
    <x v="101"/>
    <x v="259"/>
    <n v="7.9361702127659539"/>
    <x v="16"/>
    <x v="3"/>
  </r>
  <r>
    <x v="101"/>
    <x v="260"/>
    <n v="7.4122807017543879"/>
    <x v="16"/>
    <x v="3"/>
  </r>
  <r>
    <x v="101"/>
    <x v="261"/>
    <n v="7.1307189542483664"/>
    <x v="16"/>
    <x v="3"/>
  </r>
  <r>
    <x v="101"/>
    <x v="262"/>
    <n v="7.6344827586206874"/>
    <x v="16"/>
    <x v="3"/>
  </r>
  <r>
    <x v="101"/>
    <x v="263"/>
    <n v="7.4166666666666687"/>
    <x v="16"/>
    <x v="3"/>
  </r>
  <r>
    <x v="101"/>
    <x v="264"/>
    <n v="7.0479452054794516"/>
    <x v="16"/>
    <x v="3"/>
  </r>
  <r>
    <x v="101"/>
    <x v="265"/>
    <n v="7.679297205757833"/>
    <x v="16"/>
    <x v="3"/>
  </r>
  <r>
    <x v="101"/>
    <x v="266"/>
    <n v="7.8527119619227168"/>
    <x v="0"/>
    <x v="2"/>
  </r>
  <r>
    <x v="101"/>
    <x v="267"/>
    <n v="7.6245086416671892"/>
    <x v="0"/>
    <x v="2"/>
  </r>
  <r>
    <x v="101"/>
    <x v="334"/>
    <n v="7.696568600189079"/>
    <x v="0"/>
    <x v="2"/>
  </r>
  <r>
    <x v="101"/>
    <x v="268"/>
    <n v="7.3499115670321986"/>
    <x v="0"/>
    <x v="2"/>
  </r>
  <r>
    <x v="101"/>
    <x v="269"/>
    <n v="6.871231755558588"/>
    <x v="0"/>
    <x v="2"/>
  </r>
  <r>
    <x v="101"/>
    <x v="270"/>
    <n v="7.7359695523158241"/>
    <x v="0"/>
    <x v="2"/>
  </r>
  <r>
    <x v="101"/>
    <x v="271"/>
    <n v="7.3396677050882726"/>
    <x v="0"/>
    <x v="2"/>
  </r>
  <r>
    <x v="101"/>
    <x v="272"/>
    <n v="6.9827325053014215"/>
    <x v="0"/>
    <x v="2"/>
  </r>
  <r>
    <x v="101"/>
    <x v="335"/>
    <n v="8.3800000000000008"/>
    <x v="0"/>
    <x v="2"/>
  </r>
  <r>
    <x v="101"/>
    <x v="266"/>
    <n v="7.5191082802547715"/>
    <x v="1"/>
    <x v="2"/>
  </r>
  <r>
    <x v="101"/>
    <x v="267"/>
    <n v="7.6659312953041336"/>
    <x v="1"/>
    <x v="2"/>
  </r>
  <r>
    <x v="101"/>
    <x v="334"/>
    <n v="7.5735458612975473"/>
    <x v="1"/>
    <x v="2"/>
  </r>
  <r>
    <x v="101"/>
    <x v="268"/>
    <n v="7.3747383112351717"/>
    <x v="1"/>
    <x v="2"/>
  </r>
  <r>
    <x v="101"/>
    <x v="269"/>
    <n v="7.0556609740670435"/>
    <x v="1"/>
    <x v="2"/>
  </r>
  <r>
    <x v="101"/>
    <x v="270"/>
    <n v="7.3484897694056555"/>
    <x v="1"/>
    <x v="2"/>
  </r>
  <r>
    <x v="101"/>
    <x v="271"/>
    <n v="7.6464968152866204"/>
    <x v="1"/>
    <x v="2"/>
  </r>
  <r>
    <x v="101"/>
    <x v="272"/>
    <n v="7.014737991266375"/>
    <x v="1"/>
    <x v="2"/>
  </r>
  <r>
    <x v="101"/>
    <x v="335"/>
    <n v="8.2033542976939291"/>
    <x v="1"/>
    <x v="2"/>
  </r>
  <r>
    <x v="101"/>
    <x v="266"/>
    <n v="8.1027190332326118"/>
    <x v="2"/>
    <x v="2"/>
  </r>
  <r>
    <x v="101"/>
    <x v="267"/>
    <n v="7.6637502144450096"/>
    <x v="2"/>
    <x v="2"/>
  </r>
  <r>
    <x v="101"/>
    <x v="334"/>
    <n v="7.7203589985828964"/>
    <x v="2"/>
    <x v="2"/>
  </r>
  <r>
    <x v="101"/>
    <x v="268"/>
    <n v="7.321435425062373"/>
    <x v="2"/>
    <x v="2"/>
  </r>
  <r>
    <x v="101"/>
    <x v="269"/>
    <n v="6.4566724436741687"/>
    <x v="2"/>
    <x v="2"/>
  </r>
  <r>
    <x v="101"/>
    <x v="270"/>
    <n v="7.733053074093541"/>
    <x v="2"/>
    <x v="2"/>
  </r>
  <r>
    <x v="101"/>
    <x v="271"/>
    <n v="6.9855151680787113"/>
    <x v="2"/>
    <x v="2"/>
  </r>
  <r>
    <x v="101"/>
    <x v="272"/>
    <n v="6.6759309228278543"/>
    <x v="2"/>
    <x v="2"/>
  </r>
  <r>
    <x v="101"/>
    <x v="335"/>
    <n v="8.4822521419828778"/>
    <x v="2"/>
    <x v="2"/>
  </r>
  <r>
    <x v="101"/>
    <x v="266"/>
    <n v="7.8276740237690996"/>
    <x v="3"/>
    <x v="2"/>
  </r>
  <r>
    <x v="101"/>
    <x v="267"/>
    <n v="7.2425819885476264"/>
    <x v="3"/>
    <x v="2"/>
  </r>
  <r>
    <x v="101"/>
    <x v="334"/>
    <n v="7.650814619110526"/>
    <x v="3"/>
    <x v="2"/>
  </r>
  <r>
    <x v="101"/>
    <x v="268"/>
    <n v="7.2360208062418714"/>
    <x v="3"/>
    <x v="2"/>
  </r>
  <r>
    <x v="101"/>
    <x v="269"/>
    <n v="7.0283757338551851"/>
    <x v="3"/>
    <x v="2"/>
  </r>
  <r>
    <x v="101"/>
    <x v="270"/>
    <n v="7.7112603305785115"/>
    <x v="3"/>
    <x v="2"/>
  </r>
  <r>
    <x v="101"/>
    <x v="271"/>
    <n v="7.5877114870881535"/>
    <x v="3"/>
    <x v="2"/>
  </r>
  <r>
    <x v="101"/>
    <x v="272"/>
    <n v="7.2757475083056447"/>
    <x v="3"/>
    <x v="2"/>
  </r>
  <r>
    <x v="101"/>
    <x v="335"/>
    <n v="8.2982954545454515"/>
    <x v="3"/>
    <x v="2"/>
  </r>
  <r>
    <x v="101"/>
    <x v="266"/>
    <n v="7.5811559778305604"/>
    <x v="4"/>
    <x v="2"/>
  </r>
  <r>
    <x v="101"/>
    <x v="267"/>
    <n v="7.6322640632264074"/>
    <x v="4"/>
    <x v="2"/>
  </r>
  <r>
    <x v="101"/>
    <x v="334"/>
    <n v="7.5775467775467771"/>
    <x v="4"/>
    <x v="2"/>
  </r>
  <r>
    <x v="101"/>
    <x v="268"/>
    <n v="7.3142131979695417"/>
    <x v="4"/>
    <x v="2"/>
  </r>
  <r>
    <x v="101"/>
    <x v="269"/>
    <n v="6.7516339869281037"/>
    <x v="4"/>
    <x v="2"/>
  </r>
  <r>
    <x v="101"/>
    <x v="270"/>
    <n v="7.9569247546346773"/>
    <x v="4"/>
    <x v="2"/>
  </r>
  <r>
    <x v="101"/>
    <x v="271"/>
    <n v="7.2316053511705674"/>
    <x v="4"/>
    <x v="2"/>
  </r>
  <r>
    <x v="101"/>
    <x v="272"/>
    <n v="6.926362297496321"/>
    <x v="4"/>
    <x v="2"/>
  </r>
  <r>
    <x v="101"/>
    <x v="335"/>
    <n v="8.3442622950819629"/>
    <x v="4"/>
    <x v="2"/>
  </r>
  <r>
    <x v="101"/>
    <x v="266"/>
    <n v="8.1544827586206949"/>
    <x v="5"/>
    <x v="2"/>
  </r>
  <r>
    <x v="101"/>
    <x v="267"/>
    <n v="7.9984423676012479"/>
    <x v="5"/>
    <x v="2"/>
  </r>
  <r>
    <x v="101"/>
    <x v="334"/>
    <n v="8.1165048543689249"/>
    <x v="5"/>
    <x v="2"/>
  </r>
  <r>
    <x v="101"/>
    <x v="268"/>
    <n v="7.9328968903436978"/>
    <x v="5"/>
    <x v="2"/>
  </r>
  <r>
    <x v="101"/>
    <x v="269"/>
    <n v="7.4101796407185638"/>
    <x v="5"/>
    <x v="2"/>
  </r>
  <r>
    <x v="101"/>
    <x v="270"/>
    <n v="8.3678756476683933"/>
    <x v="5"/>
    <x v="2"/>
  </r>
  <r>
    <x v="101"/>
    <x v="271"/>
    <n v="7.7199017199017224"/>
    <x v="5"/>
    <x v="2"/>
  </r>
  <r>
    <x v="101"/>
    <x v="272"/>
    <n v="7.5916473317865432"/>
    <x v="5"/>
    <x v="2"/>
  </r>
  <r>
    <x v="101"/>
    <x v="335"/>
    <n v="8.4520547945205475"/>
    <x v="5"/>
    <x v="2"/>
  </r>
  <r>
    <x v="101"/>
    <x v="266"/>
    <n v="7.3363636363636351"/>
    <x v="6"/>
    <x v="2"/>
  </r>
  <r>
    <x v="101"/>
    <x v="267"/>
    <n v="7.5430107526881711"/>
    <x v="6"/>
    <x v="2"/>
  </r>
  <r>
    <x v="101"/>
    <x v="334"/>
    <n v="7.1495098039215677"/>
    <x v="6"/>
    <x v="2"/>
  </r>
  <r>
    <x v="101"/>
    <x v="268"/>
    <n v="7.1515151515151523"/>
    <x v="6"/>
    <x v="2"/>
  </r>
  <r>
    <x v="101"/>
    <x v="269"/>
    <n v="6.6055045871559637"/>
    <x v="6"/>
    <x v="2"/>
  </r>
  <r>
    <x v="101"/>
    <x v="270"/>
    <n v="7.7557755775577553"/>
    <x v="6"/>
    <x v="2"/>
  </r>
  <r>
    <x v="101"/>
    <x v="271"/>
    <n v="6.7885714285714291"/>
    <x v="6"/>
    <x v="2"/>
  </r>
  <r>
    <x v="101"/>
    <x v="272"/>
    <n v="6.6"/>
    <x v="6"/>
    <x v="2"/>
  </r>
  <r>
    <x v="101"/>
    <x v="335"/>
    <n v="8.3000000000000007"/>
    <x v="6"/>
    <x v="2"/>
  </r>
  <r>
    <x v="101"/>
    <x v="266"/>
    <n v="6.9618528610354238"/>
    <x v="7"/>
    <x v="2"/>
  </r>
  <r>
    <x v="101"/>
    <x v="267"/>
    <n v="7.3125"/>
    <x v="7"/>
    <x v="2"/>
  </r>
  <r>
    <x v="101"/>
    <x v="334"/>
    <n v="7.1799709724238037"/>
    <x v="7"/>
    <x v="2"/>
  </r>
  <r>
    <x v="101"/>
    <x v="268"/>
    <n v="6.5549645390070932"/>
    <x v="7"/>
    <x v="2"/>
  </r>
  <r>
    <x v="101"/>
    <x v="269"/>
    <n v="6.0804195804195826"/>
    <x v="7"/>
    <x v="2"/>
  </r>
  <r>
    <x v="101"/>
    <x v="270"/>
    <n v="7.6022944550669216"/>
    <x v="7"/>
    <x v="2"/>
  </r>
  <r>
    <x v="101"/>
    <x v="271"/>
    <n v="6.5124223602484452"/>
    <x v="7"/>
    <x v="2"/>
  </r>
  <r>
    <x v="101"/>
    <x v="272"/>
    <n v="6.1171875"/>
    <x v="7"/>
    <x v="2"/>
  </r>
  <r>
    <x v="101"/>
    <x v="335"/>
    <n v="8.1029411764705923"/>
    <x v="7"/>
    <x v="2"/>
  </r>
  <r>
    <x v="101"/>
    <x v="266"/>
    <n v="7.8149920255183432"/>
    <x v="8"/>
    <x v="2"/>
  </r>
  <r>
    <x v="101"/>
    <x v="267"/>
    <n v="7.6181474480151206"/>
    <x v="8"/>
    <x v="2"/>
  </r>
  <r>
    <x v="101"/>
    <x v="334"/>
    <n v="7.6797274275979523"/>
    <x v="8"/>
    <x v="2"/>
  </r>
  <r>
    <x v="101"/>
    <x v="268"/>
    <n v="7.5376344086021492"/>
    <x v="8"/>
    <x v="2"/>
  </r>
  <r>
    <x v="101"/>
    <x v="269"/>
    <n v="6.6878306878306892"/>
    <x v="8"/>
    <x v="2"/>
  </r>
  <r>
    <x v="101"/>
    <x v="270"/>
    <n v="7.9766899766899719"/>
    <x v="8"/>
    <x v="2"/>
  </r>
  <r>
    <x v="101"/>
    <x v="271"/>
    <n v="7.6095890410958935"/>
    <x v="8"/>
    <x v="2"/>
  </r>
  <r>
    <x v="101"/>
    <x v="272"/>
    <n v="7.2134146341463401"/>
    <x v="8"/>
    <x v="2"/>
  </r>
  <r>
    <x v="101"/>
    <x v="335"/>
    <n v="8.5079365079365061"/>
    <x v="8"/>
    <x v="2"/>
  </r>
  <r>
    <x v="101"/>
    <x v="266"/>
    <n v="7.792721518987344"/>
    <x v="9"/>
    <x v="2"/>
  </r>
  <r>
    <x v="101"/>
    <x v="267"/>
    <n v="7.422264875239919"/>
    <x v="9"/>
    <x v="2"/>
  </r>
  <r>
    <x v="101"/>
    <x v="334"/>
    <n v="7.5425170068027212"/>
    <x v="9"/>
    <x v="2"/>
  </r>
  <r>
    <x v="101"/>
    <x v="268"/>
    <n v="7.2240566037735823"/>
    <x v="9"/>
    <x v="2"/>
  </r>
  <r>
    <x v="101"/>
    <x v="269"/>
    <n v="7.1024390243902449"/>
    <x v="9"/>
    <x v="2"/>
  </r>
  <r>
    <x v="101"/>
    <x v="270"/>
    <n v="7.3893280632411074"/>
    <x v="9"/>
    <x v="2"/>
  </r>
  <r>
    <x v="101"/>
    <x v="271"/>
    <n v="7.1381578947368425"/>
    <x v="9"/>
    <x v="2"/>
  </r>
  <r>
    <x v="101"/>
    <x v="272"/>
    <n v="7.2111801242236027"/>
    <x v="9"/>
    <x v="2"/>
  </r>
  <r>
    <x v="101"/>
    <x v="335"/>
    <n v="8.0634920634920633"/>
    <x v="9"/>
    <x v="2"/>
  </r>
  <r>
    <x v="101"/>
    <x v="266"/>
    <n v="7.974609375"/>
    <x v="10"/>
    <x v="2"/>
  </r>
  <r>
    <x v="101"/>
    <x v="267"/>
    <n v="7.3502304147465418"/>
    <x v="10"/>
    <x v="2"/>
  </r>
  <r>
    <x v="101"/>
    <x v="334"/>
    <n v="7.5532359081419642"/>
    <x v="10"/>
    <x v="2"/>
  </r>
  <r>
    <x v="101"/>
    <x v="268"/>
    <n v="7.1808510638297873"/>
    <x v="10"/>
    <x v="2"/>
  </r>
  <r>
    <x v="101"/>
    <x v="269"/>
    <n v="6.8728323699421976"/>
    <x v="10"/>
    <x v="2"/>
  </r>
  <r>
    <x v="101"/>
    <x v="270"/>
    <n v="7.7454545454545487"/>
    <x v="10"/>
    <x v="2"/>
  </r>
  <r>
    <x v="101"/>
    <x v="271"/>
    <n v="7.2551440329218098"/>
    <x v="10"/>
    <x v="2"/>
  </r>
  <r>
    <x v="101"/>
    <x v="272"/>
    <n v="6.9731800766283509"/>
    <x v="10"/>
    <x v="2"/>
  </r>
  <r>
    <x v="101"/>
    <x v="335"/>
    <n v="8.171875"/>
    <x v="10"/>
    <x v="2"/>
  </r>
  <r>
    <x v="101"/>
    <x v="266"/>
    <n v="8.095149253731341"/>
    <x v="11"/>
    <x v="2"/>
  </r>
  <r>
    <x v="101"/>
    <x v="267"/>
    <n v="7.7767441860465114"/>
    <x v="11"/>
    <x v="2"/>
  </r>
  <r>
    <x v="101"/>
    <x v="334"/>
    <n v="7.7907488986784159"/>
    <x v="11"/>
    <x v="2"/>
  </r>
  <r>
    <x v="101"/>
    <x v="268"/>
    <n v="7.5105740181268876"/>
    <x v="11"/>
    <x v="2"/>
  </r>
  <r>
    <x v="101"/>
    <x v="269"/>
    <n v="7.0131578947368434"/>
    <x v="11"/>
    <x v="2"/>
  </r>
  <r>
    <x v="101"/>
    <x v="270"/>
    <n v="7.9622641509433958"/>
    <x v="11"/>
    <x v="2"/>
  </r>
  <r>
    <x v="101"/>
    <x v="271"/>
    <n v="7.685446009389671"/>
    <x v="11"/>
    <x v="2"/>
  </r>
  <r>
    <x v="101"/>
    <x v="272"/>
    <n v="7.5813953488372094"/>
    <x v="11"/>
    <x v="2"/>
  </r>
  <r>
    <x v="101"/>
    <x v="335"/>
    <n v="8.4074074074074083"/>
    <x v="11"/>
    <x v="2"/>
  </r>
  <r>
    <x v="101"/>
    <x v="266"/>
    <n v="7.6912181303116176"/>
    <x v="12"/>
    <x v="2"/>
  </r>
  <r>
    <x v="101"/>
    <x v="267"/>
    <n v="7.8562874251497004"/>
    <x v="12"/>
    <x v="2"/>
  </r>
  <r>
    <x v="101"/>
    <x v="334"/>
    <n v="7.9223057644110293"/>
    <x v="12"/>
    <x v="2"/>
  </r>
  <r>
    <x v="101"/>
    <x v="268"/>
    <n v="7.3580645161290343"/>
    <x v="12"/>
    <x v="2"/>
  </r>
  <r>
    <x v="101"/>
    <x v="269"/>
    <n v="7.4594594594594597"/>
    <x v="12"/>
    <x v="2"/>
  </r>
  <r>
    <x v="101"/>
    <x v="270"/>
    <n v="8.1831395348837255"/>
    <x v="12"/>
    <x v="2"/>
  </r>
  <r>
    <x v="101"/>
    <x v="271"/>
    <n v="7.9065420560747697"/>
    <x v="12"/>
    <x v="2"/>
  </r>
  <r>
    <x v="101"/>
    <x v="272"/>
    <n v="7.4051282051282055"/>
    <x v="12"/>
    <x v="2"/>
  </r>
  <r>
    <x v="101"/>
    <x v="335"/>
    <n v="8.4318181818181834"/>
    <x v="12"/>
    <x v="2"/>
  </r>
  <r>
    <x v="101"/>
    <x v="266"/>
    <n v="7.8561403508771939"/>
    <x v="13"/>
    <x v="2"/>
  </r>
  <r>
    <x v="101"/>
    <x v="267"/>
    <n v="7.344827586206895"/>
    <x v="13"/>
    <x v="2"/>
  </r>
  <r>
    <x v="101"/>
    <x v="334"/>
    <n v="7.8642857142857139"/>
    <x v="13"/>
    <x v="2"/>
  </r>
  <r>
    <x v="101"/>
    <x v="268"/>
    <n v="7.5104166666666661"/>
    <x v="13"/>
    <x v="2"/>
  </r>
  <r>
    <x v="101"/>
    <x v="269"/>
    <n v="7.2394366197183082"/>
    <x v="13"/>
    <x v="2"/>
  </r>
  <r>
    <x v="101"/>
    <x v="270"/>
    <n v="7.7758620689655187"/>
    <x v="13"/>
    <x v="2"/>
  </r>
  <r>
    <x v="101"/>
    <x v="271"/>
    <n v="7.5362318840579698"/>
    <x v="13"/>
    <x v="2"/>
  </r>
  <r>
    <x v="101"/>
    <x v="272"/>
    <n v="7.1176470588235281"/>
    <x v="13"/>
    <x v="2"/>
  </r>
  <r>
    <x v="101"/>
    <x v="335"/>
    <n v="8.6"/>
    <x v="13"/>
    <x v="2"/>
  </r>
  <r>
    <x v="101"/>
    <x v="266"/>
    <n v="7.7317073170731705"/>
    <x v="14"/>
    <x v="2"/>
  </r>
  <r>
    <x v="101"/>
    <x v="267"/>
    <n v="7.8973214285714288"/>
    <x v="14"/>
    <x v="2"/>
  </r>
  <r>
    <x v="101"/>
    <x v="334"/>
    <n v="7.8553719008264471"/>
    <x v="14"/>
    <x v="2"/>
  </r>
  <r>
    <x v="101"/>
    <x v="268"/>
    <n v="7.5952380952380931"/>
    <x v="14"/>
    <x v="2"/>
  </r>
  <r>
    <x v="101"/>
    <x v="269"/>
    <n v="7.2148760330578519"/>
    <x v="14"/>
    <x v="2"/>
  </r>
  <r>
    <x v="101"/>
    <x v="270"/>
    <n v="8.1863636363636356"/>
    <x v="14"/>
    <x v="2"/>
  </r>
  <r>
    <x v="101"/>
    <x v="271"/>
    <n v="7.6785714285714279"/>
    <x v="14"/>
    <x v="2"/>
  </r>
  <r>
    <x v="101"/>
    <x v="272"/>
    <n v="7.6028368794326227"/>
    <x v="14"/>
    <x v="2"/>
  </r>
  <r>
    <x v="101"/>
    <x v="335"/>
    <n v="8.4864864864864842"/>
    <x v="14"/>
    <x v="2"/>
  </r>
  <r>
    <x v="101"/>
    <x v="266"/>
    <n v="8.1139240506329138"/>
    <x v="15"/>
    <x v="2"/>
  </r>
  <r>
    <x v="101"/>
    <x v="267"/>
    <n v="8.4889705882352953"/>
    <x v="15"/>
    <x v="2"/>
  </r>
  <r>
    <x v="101"/>
    <x v="334"/>
    <n v="8.9082840236686369"/>
    <x v="15"/>
    <x v="2"/>
  </r>
  <r>
    <x v="101"/>
    <x v="268"/>
    <n v="8.1814516129032278"/>
    <x v="15"/>
    <x v="2"/>
  </r>
  <r>
    <x v="101"/>
    <x v="269"/>
    <n v="7.123655913978495"/>
    <x v="15"/>
    <x v="2"/>
  </r>
  <r>
    <x v="101"/>
    <x v="270"/>
    <n v="8.956521739130439"/>
    <x v="15"/>
    <x v="2"/>
  </r>
  <r>
    <x v="101"/>
    <x v="271"/>
    <n v="8.4921465968586372"/>
    <x v="15"/>
    <x v="2"/>
  </r>
  <r>
    <x v="101"/>
    <x v="272"/>
    <n v="7.817708333333333"/>
    <x v="15"/>
    <x v="2"/>
  </r>
  <r>
    <x v="101"/>
    <x v="335"/>
    <n v="9.0882352941176485"/>
    <x v="15"/>
    <x v="2"/>
  </r>
  <r>
    <x v="101"/>
    <x v="266"/>
    <n v="8.050251256281415"/>
    <x v="16"/>
    <x v="2"/>
  </r>
  <r>
    <x v="101"/>
    <x v="267"/>
    <n v="8.0335968379446676"/>
    <x v="16"/>
    <x v="2"/>
  </r>
  <r>
    <x v="101"/>
    <x v="334"/>
    <n v="8.0484949832775872"/>
    <x v="16"/>
    <x v="2"/>
  </r>
  <r>
    <x v="101"/>
    <x v="268"/>
    <n v="7.5577342047930287"/>
    <x v="16"/>
    <x v="2"/>
  </r>
  <r>
    <x v="101"/>
    <x v="269"/>
    <n v="7.7455621301775146"/>
    <x v="16"/>
    <x v="2"/>
  </r>
  <r>
    <x v="101"/>
    <x v="270"/>
    <n v="8.2691652470187424"/>
    <x v="16"/>
    <x v="2"/>
  </r>
  <r>
    <x v="101"/>
    <x v="271"/>
    <n v="7.8338461538461548"/>
    <x v="16"/>
    <x v="2"/>
  </r>
  <r>
    <x v="101"/>
    <x v="272"/>
    <n v="7.7272727272727284"/>
    <x v="16"/>
    <x v="2"/>
  </r>
  <r>
    <x v="101"/>
    <x v="335"/>
    <n v="8.7848101265822809"/>
    <x v="16"/>
    <x v="2"/>
  </r>
  <r>
    <x v="101"/>
    <x v="266"/>
    <n v="7.7967211692761342"/>
    <x v="0"/>
    <x v="3"/>
  </r>
  <r>
    <x v="101"/>
    <x v="267"/>
    <n v="7.4202307188554579"/>
    <x v="0"/>
    <x v="3"/>
  </r>
  <r>
    <x v="101"/>
    <x v="334"/>
    <n v="7.7210718094561059"/>
    <x v="0"/>
    <x v="3"/>
  </r>
  <r>
    <x v="101"/>
    <x v="268"/>
    <n v="7.3873612582966226"/>
    <x v="0"/>
    <x v="3"/>
  </r>
  <r>
    <x v="101"/>
    <x v="269"/>
    <n v="7.1203838678328584"/>
    <x v="0"/>
    <x v="3"/>
  </r>
  <r>
    <x v="101"/>
    <x v="270"/>
    <n v="7.738529690960875"/>
    <x v="0"/>
    <x v="3"/>
  </r>
  <r>
    <x v="101"/>
    <x v="271"/>
    <n v="7.3915657549326843"/>
    <x v="0"/>
    <x v="3"/>
  </r>
  <r>
    <x v="101"/>
    <x v="272"/>
    <n v="7.1698548052546558"/>
    <x v="0"/>
    <x v="3"/>
  </r>
  <r>
    <x v="101"/>
    <x v="335"/>
    <n v="0"/>
    <x v="0"/>
    <x v="3"/>
  </r>
  <r>
    <x v="101"/>
    <x v="266"/>
    <n v="7.4552696078431353"/>
    <x v="1"/>
    <x v="3"/>
  </r>
  <r>
    <x v="101"/>
    <x v="267"/>
    <n v="7.5227869243617231"/>
    <x v="1"/>
    <x v="3"/>
  </r>
  <r>
    <x v="101"/>
    <x v="334"/>
    <n v="7.5472738411272253"/>
    <x v="1"/>
    <x v="3"/>
  </r>
  <r>
    <x v="101"/>
    <x v="268"/>
    <n v="7.1430057202288086"/>
    <x v="1"/>
    <x v="3"/>
  </r>
  <r>
    <x v="101"/>
    <x v="269"/>
    <n v="6.9729351376574868"/>
    <x v="1"/>
    <x v="3"/>
  </r>
  <r>
    <x v="101"/>
    <x v="270"/>
    <n v="7.1882907467129833"/>
    <x v="1"/>
    <x v="3"/>
  </r>
  <r>
    <x v="101"/>
    <x v="271"/>
    <n v="7.4802793755135522"/>
    <x v="1"/>
    <x v="3"/>
  </r>
  <r>
    <x v="101"/>
    <x v="272"/>
    <n v="6.8661695447409716"/>
    <x v="1"/>
    <x v="3"/>
  </r>
  <r>
    <x v="101"/>
    <x v="335"/>
    <n v="0"/>
    <x v="1"/>
    <x v="3"/>
  </r>
  <r>
    <x v="101"/>
    <x v="266"/>
    <n v="8.0911711711711618"/>
    <x v="2"/>
    <x v="3"/>
  </r>
  <r>
    <x v="101"/>
    <x v="267"/>
    <n v="7.4628712871287126"/>
    <x v="2"/>
    <x v="3"/>
  </r>
  <r>
    <x v="101"/>
    <x v="334"/>
    <n v="7.7501277465508442"/>
    <x v="2"/>
    <x v="3"/>
  </r>
  <r>
    <x v="101"/>
    <x v="268"/>
    <n v="7.6066907775768549"/>
    <x v="2"/>
    <x v="3"/>
  </r>
  <r>
    <x v="101"/>
    <x v="269"/>
    <n v="7.2258064516128977"/>
    <x v="2"/>
    <x v="3"/>
  </r>
  <r>
    <x v="101"/>
    <x v="270"/>
    <n v="7.9283096320187658"/>
    <x v="2"/>
    <x v="3"/>
  </r>
  <r>
    <x v="101"/>
    <x v="271"/>
    <n v="7.3888520238885116"/>
    <x v="2"/>
    <x v="3"/>
  </r>
  <r>
    <x v="101"/>
    <x v="272"/>
    <n v="7.3246647704185328"/>
    <x v="2"/>
    <x v="3"/>
  </r>
  <r>
    <x v="101"/>
    <x v="335"/>
    <n v="0"/>
    <x v="2"/>
    <x v="3"/>
  </r>
  <r>
    <x v="101"/>
    <x v="266"/>
    <n v="7.7774045801526741"/>
    <x v="3"/>
    <x v="3"/>
  </r>
  <r>
    <x v="101"/>
    <x v="267"/>
    <n v="7.1358655953250576"/>
    <x v="3"/>
    <x v="3"/>
  </r>
  <r>
    <x v="101"/>
    <x v="334"/>
    <n v="7.6446025363439603"/>
    <x v="3"/>
    <x v="3"/>
  </r>
  <r>
    <x v="101"/>
    <x v="268"/>
    <n v="7.3715677590788351"/>
    <x v="3"/>
    <x v="3"/>
  </r>
  <r>
    <x v="101"/>
    <x v="269"/>
    <n v="7.2942135289323566"/>
    <x v="3"/>
    <x v="3"/>
  </r>
  <r>
    <x v="101"/>
    <x v="270"/>
    <n v="7.7577955039883939"/>
    <x v="3"/>
    <x v="3"/>
  </r>
  <r>
    <x v="101"/>
    <x v="271"/>
    <n v="7.5085497150095017"/>
    <x v="3"/>
    <x v="3"/>
  </r>
  <r>
    <x v="101"/>
    <x v="272"/>
    <n v="7.3165059557572247"/>
    <x v="3"/>
    <x v="3"/>
  </r>
  <r>
    <x v="101"/>
    <x v="335"/>
    <n v="0"/>
    <x v="3"/>
    <x v="3"/>
  </r>
  <r>
    <x v="101"/>
    <x v="266"/>
    <n v="7.4657314629258522"/>
    <x v="4"/>
    <x v="3"/>
  </r>
  <r>
    <x v="101"/>
    <x v="267"/>
    <n v="7.3782021425244517"/>
    <x v="4"/>
    <x v="3"/>
  </r>
  <r>
    <x v="101"/>
    <x v="334"/>
    <n v="7.795399515738497"/>
    <x v="4"/>
    <x v="3"/>
  </r>
  <r>
    <x v="101"/>
    <x v="268"/>
    <n v="7.1264204545454533"/>
    <x v="4"/>
    <x v="3"/>
  </r>
  <r>
    <x v="101"/>
    <x v="269"/>
    <n v="6.9255918827508482"/>
    <x v="4"/>
    <x v="3"/>
  </r>
  <r>
    <x v="101"/>
    <x v="270"/>
    <n v="7.8371017471736879"/>
    <x v="4"/>
    <x v="3"/>
  </r>
  <r>
    <x v="101"/>
    <x v="271"/>
    <n v="6.9509803921568638"/>
    <x v="4"/>
    <x v="3"/>
  </r>
  <r>
    <x v="101"/>
    <x v="272"/>
    <n v="6.8713527851458887"/>
    <x v="4"/>
    <x v="3"/>
  </r>
  <r>
    <x v="101"/>
    <x v="335"/>
    <n v="0"/>
    <x v="4"/>
    <x v="3"/>
  </r>
  <r>
    <x v="101"/>
    <x v="266"/>
    <n v="7.9512195121951246"/>
    <x v="5"/>
    <x v="3"/>
  </r>
  <r>
    <x v="101"/>
    <x v="267"/>
    <n v="7.9983277591973234"/>
    <x v="5"/>
    <x v="3"/>
  </r>
  <r>
    <x v="101"/>
    <x v="334"/>
    <n v="8.2761760242792111"/>
    <x v="5"/>
    <x v="3"/>
  </r>
  <r>
    <x v="101"/>
    <x v="268"/>
    <n v="7.5534150612959747"/>
    <x v="5"/>
    <x v="3"/>
  </r>
  <r>
    <x v="101"/>
    <x v="269"/>
    <n v="7.6872964169381097"/>
    <x v="5"/>
    <x v="3"/>
  </r>
  <r>
    <x v="101"/>
    <x v="270"/>
    <n v="8.2610169491525376"/>
    <x v="5"/>
    <x v="3"/>
  </r>
  <r>
    <x v="101"/>
    <x v="271"/>
    <n v="7.4170984455958537"/>
    <x v="5"/>
    <x v="3"/>
  </r>
  <r>
    <x v="101"/>
    <x v="272"/>
    <n v="7.2630385487528333"/>
    <x v="5"/>
    <x v="3"/>
  </r>
  <r>
    <x v="101"/>
    <x v="335"/>
    <n v="0"/>
    <x v="5"/>
    <x v="3"/>
  </r>
  <r>
    <x v="101"/>
    <x v="266"/>
    <n v="7.4444444444444438"/>
    <x v="6"/>
    <x v="3"/>
  </r>
  <r>
    <x v="101"/>
    <x v="267"/>
    <n v="7.1542416452442161"/>
    <x v="6"/>
    <x v="3"/>
  </r>
  <r>
    <x v="101"/>
    <x v="334"/>
    <n v="7.4852607709750565"/>
    <x v="6"/>
    <x v="3"/>
  </r>
  <r>
    <x v="101"/>
    <x v="268"/>
    <n v="7.0180878552971571"/>
    <x v="6"/>
    <x v="3"/>
  </r>
  <r>
    <x v="101"/>
    <x v="269"/>
    <n v="6.4899328859060388"/>
    <x v="6"/>
    <x v="3"/>
  </r>
  <r>
    <x v="101"/>
    <x v="270"/>
    <n v="7.8356940509915001"/>
    <x v="6"/>
    <x v="3"/>
  </r>
  <r>
    <x v="101"/>
    <x v="271"/>
    <n v="6.75"/>
    <x v="6"/>
    <x v="3"/>
  </r>
  <r>
    <x v="101"/>
    <x v="272"/>
    <n v="6.8641509433962291"/>
    <x v="6"/>
    <x v="3"/>
  </r>
  <r>
    <x v="101"/>
    <x v="335"/>
    <n v="0"/>
    <x v="6"/>
    <x v="3"/>
  </r>
  <r>
    <x v="101"/>
    <x v="266"/>
    <n v="6.9744245524296673"/>
    <x v="7"/>
    <x v="3"/>
  </r>
  <r>
    <x v="101"/>
    <x v="267"/>
    <n v="6.9061032863849752"/>
    <x v="7"/>
    <x v="3"/>
  </r>
  <r>
    <x v="101"/>
    <x v="334"/>
    <n v="7.4567741935483873"/>
    <x v="7"/>
    <x v="3"/>
  </r>
  <r>
    <x v="101"/>
    <x v="268"/>
    <n v="6.6415999999999977"/>
    <x v="7"/>
    <x v="3"/>
  </r>
  <r>
    <x v="101"/>
    <x v="269"/>
    <n v="5.9506726457399104"/>
    <x v="7"/>
    <x v="3"/>
  </r>
  <r>
    <x v="101"/>
    <x v="270"/>
    <n v="7.3980952380952409"/>
    <x v="7"/>
    <x v="3"/>
  </r>
  <r>
    <x v="101"/>
    <x v="271"/>
    <n v="6.2461538461538462"/>
    <x v="7"/>
    <x v="3"/>
  </r>
  <r>
    <x v="101"/>
    <x v="272"/>
    <n v="6.4123006833713001"/>
    <x v="7"/>
    <x v="3"/>
  </r>
  <r>
    <x v="101"/>
    <x v="335"/>
    <n v="0"/>
    <x v="7"/>
    <x v="3"/>
  </r>
  <r>
    <x v="101"/>
    <x v="266"/>
    <n v="7.5876623376623327"/>
    <x v="8"/>
    <x v="3"/>
  </r>
  <r>
    <x v="101"/>
    <x v="267"/>
    <n v="7.4126679462571969"/>
    <x v="8"/>
    <x v="3"/>
  </r>
  <r>
    <x v="101"/>
    <x v="334"/>
    <n v="7.9320066334991699"/>
    <x v="8"/>
    <x v="3"/>
  </r>
  <r>
    <x v="101"/>
    <x v="268"/>
    <n v="7.317580340264648"/>
    <x v="8"/>
    <x v="3"/>
  </r>
  <r>
    <x v="101"/>
    <x v="269"/>
    <n v="7.1586538461538467"/>
    <x v="8"/>
    <x v="3"/>
  </r>
  <r>
    <x v="101"/>
    <x v="270"/>
    <n v="7.7970711297071125"/>
    <x v="8"/>
    <x v="3"/>
  </r>
  <r>
    <x v="101"/>
    <x v="271"/>
    <n v="7.2427184466019439"/>
    <x v="8"/>
    <x v="3"/>
  </r>
  <r>
    <x v="101"/>
    <x v="272"/>
    <n v="6.9559228650137728"/>
    <x v="8"/>
    <x v="3"/>
  </r>
  <r>
    <x v="101"/>
    <x v="335"/>
    <n v="0"/>
    <x v="8"/>
    <x v="3"/>
  </r>
  <r>
    <x v="101"/>
    <x v="266"/>
    <n v="7.6786666666666665"/>
    <x v="9"/>
    <x v="3"/>
  </r>
  <r>
    <x v="101"/>
    <x v="267"/>
    <n v="7.3413461538461506"/>
    <x v="9"/>
    <x v="3"/>
  </r>
  <r>
    <x v="101"/>
    <x v="334"/>
    <n v="7.577746077032808"/>
    <x v="9"/>
    <x v="3"/>
  </r>
  <r>
    <x v="101"/>
    <x v="268"/>
    <n v="7.1431127012522353"/>
    <x v="9"/>
    <x v="3"/>
  </r>
  <r>
    <x v="101"/>
    <x v="269"/>
    <n v="7.3592233009708758"/>
    <x v="9"/>
    <x v="3"/>
  </r>
  <r>
    <x v="101"/>
    <x v="270"/>
    <n v="7.3539823008849563"/>
    <x v="9"/>
    <x v="3"/>
  </r>
  <r>
    <x v="101"/>
    <x v="271"/>
    <n v="7.0879765395894427"/>
    <x v="9"/>
    <x v="3"/>
  </r>
  <r>
    <x v="101"/>
    <x v="272"/>
    <n v="7.0482758620689676"/>
    <x v="9"/>
    <x v="3"/>
  </r>
  <r>
    <x v="101"/>
    <x v="335"/>
    <n v="0"/>
    <x v="9"/>
    <x v="3"/>
  </r>
  <r>
    <x v="101"/>
    <x v="266"/>
    <n v="7.5407801418439711"/>
    <x v="10"/>
    <x v="3"/>
  </r>
  <r>
    <x v="101"/>
    <x v="267"/>
    <n v="6.8772635814889327"/>
    <x v="10"/>
    <x v="3"/>
  </r>
  <r>
    <x v="101"/>
    <x v="334"/>
    <n v="7.4086956521739147"/>
    <x v="10"/>
    <x v="3"/>
  </r>
  <r>
    <x v="101"/>
    <x v="268"/>
    <n v="7.3483412322274866"/>
    <x v="10"/>
    <x v="3"/>
  </r>
  <r>
    <x v="101"/>
    <x v="269"/>
    <n v="6.5869565217391317"/>
    <x v="10"/>
    <x v="3"/>
  </r>
  <r>
    <x v="101"/>
    <x v="270"/>
    <n v="7.6098081023454132"/>
    <x v="10"/>
    <x v="3"/>
  </r>
  <r>
    <x v="101"/>
    <x v="271"/>
    <n v="7.052631578947369"/>
    <x v="10"/>
    <x v="3"/>
  </r>
  <r>
    <x v="101"/>
    <x v="272"/>
    <n v="6.9328859060402701"/>
    <x v="10"/>
    <x v="3"/>
  </r>
  <r>
    <x v="101"/>
    <x v="335"/>
    <n v="0"/>
    <x v="10"/>
    <x v="3"/>
  </r>
  <r>
    <x v="101"/>
    <x v="266"/>
    <n v="8.0888468809073739"/>
    <x v="11"/>
    <x v="3"/>
  </r>
  <r>
    <x v="101"/>
    <x v="267"/>
    <n v="7.5908045977011485"/>
    <x v="11"/>
    <x v="3"/>
  </r>
  <r>
    <x v="101"/>
    <x v="334"/>
    <n v="7.9092872570194377"/>
    <x v="11"/>
    <x v="3"/>
  </r>
  <r>
    <x v="101"/>
    <x v="268"/>
    <n v="7.5113636363636385"/>
    <x v="11"/>
    <x v="3"/>
  </r>
  <r>
    <x v="101"/>
    <x v="269"/>
    <n v="7.46"/>
    <x v="11"/>
    <x v="3"/>
  </r>
  <r>
    <x v="101"/>
    <x v="270"/>
    <n v="7.9510309278350508"/>
    <x v="11"/>
    <x v="3"/>
  </r>
  <r>
    <x v="101"/>
    <x v="271"/>
    <n v="7.5064377682403443"/>
    <x v="11"/>
    <x v="3"/>
  </r>
  <r>
    <x v="101"/>
    <x v="272"/>
    <n v="7.4372623574144514"/>
    <x v="11"/>
    <x v="3"/>
  </r>
  <r>
    <x v="101"/>
    <x v="335"/>
    <n v="0"/>
    <x v="11"/>
    <x v="3"/>
  </r>
  <r>
    <x v="101"/>
    <x v="266"/>
    <n v="7.4318706697459582"/>
    <x v="12"/>
    <x v="3"/>
  </r>
  <r>
    <x v="101"/>
    <x v="267"/>
    <n v="7.8978494623655928"/>
    <x v="12"/>
    <x v="3"/>
  </r>
  <r>
    <x v="101"/>
    <x v="334"/>
    <n v="7.9066059225512548"/>
    <x v="12"/>
    <x v="3"/>
  </r>
  <r>
    <x v="101"/>
    <x v="268"/>
    <n v="7.1191222570532906"/>
    <x v="12"/>
    <x v="3"/>
  </r>
  <r>
    <x v="101"/>
    <x v="269"/>
    <n v="7.4541484716157198"/>
    <x v="12"/>
    <x v="3"/>
  </r>
  <r>
    <x v="101"/>
    <x v="270"/>
    <n v="7.8753462603878113"/>
    <x v="12"/>
    <x v="3"/>
  </r>
  <r>
    <x v="101"/>
    <x v="271"/>
    <n v="7.5066079295154191"/>
    <x v="12"/>
    <x v="3"/>
  </r>
  <r>
    <x v="101"/>
    <x v="272"/>
    <n v="7.0748898678414083"/>
    <x v="12"/>
    <x v="3"/>
  </r>
  <r>
    <x v="101"/>
    <x v="335"/>
    <n v="0"/>
    <x v="12"/>
    <x v="3"/>
  </r>
  <r>
    <x v="101"/>
    <x v="266"/>
    <n v="7.8691275167785228"/>
    <x v="13"/>
    <x v="3"/>
  </r>
  <r>
    <x v="101"/>
    <x v="267"/>
    <n v="6.9486166007905146"/>
    <x v="13"/>
    <x v="3"/>
  </r>
  <r>
    <x v="101"/>
    <x v="334"/>
    <n v="7.573825503355704"/>
    <x v="13"/>
    <x v="3"/>
  </r>
  <r>
    <x v="101"/>
    <x v="268"/>
    <n v="7.2096069868995647"/>
    <x v="13"/>
    <x v="3"/>
  </r>
  <r>
    <x v="101"/>
    <x v="269"/>
    <n v="7.2192982456140369"/>
    <x v="13"/>
    <x v="3"/>
  </r>
  <r>
    <x v="101"/>
    <x v="270"/>
    <n v="7.9409594095940985"/>
    <x v="13"/>
    <x v="3"/>
  </r>
  <r>
    <x v="101"/>
    <x v="271"/>
    <n v="7.5472972972972938"/>
    <x v="13"/>
    <x v="3"/>
  </r>
  <r>
    <x v="101"/>
    <x v="272"/>
    <n v="7.3503184713375802"/>
    <x v="13"/>
    <x v="3"/>
  </r>
  <r>
    <x v="101"/>
    <x v="335"/>
    <n v="0"/>
    <x v="13"/>
    <x v="3"/>
  </r>
  <r>
    <x v="101"/>
    <x v="266"/>
    <n v="8.3843930635838113"/>
    <x v="14"/>
    <x v="3"/>
  </r>
  <r>
    <x v="101"/>
    <x v="267"/>
    <n v="7.514195583596214"/>
    <x v="14"/>
    <x v="3"/>
  </r>
  <r>
    <x v="101"/>
    <x v="334"/>
    <n v="8.2698863636363651"/>
    <x v="14"/>
    <x v="3"/>
  </r>
  <r>
    <x v="101"/>
    <x v="268"/>
    <n v="7.666666666666667"/>
    <x v="14"/>
    <x v="3"/>
  </r>
  <r>
    <x v="101"/>
    <x v="269"/>
    <n v="7.3412698412698409"/>
    <x v="14"/>
    <x v="3"/>
  </r>
  <r>
    <x v="101"/>
    <x v="270"/>
    <n v="8.130841121495326"/>
    <x v="14"/>
    <x v="3"/>
  </r>
  <r>
    <x v="101"/>
    <x v="271"/>
    <n v="7.5336787564766876"/>
    <x v="14"/>
    <x v="3"/>
  </r>
  <r>
    <x v="101"/>
    <x v="272"/>
    <n v="7.4932126696832571"/>
    <x v="14"/>
    <x v="3"/>
  </r>
  <r>
    <x v="101"/>
    <x v="335"/>
    <n v="0"/>
    <x v="14"/>
    <x v="3"/>
  </r>
  <r>
    <x v="101"/>
    <x v="266"/>
    <n v="8.0807291666666714"/>
    <x v="15"/>
    <x v="3"/>
  </r>
  <r>
    <x v="101"/>
    <x v="267"/>
    <n v="8.1198830409356741"/>
    <x v="15"/>
    <x v="3"/>
  </r>
  <r>
    <x v="101"/>
    <x v="334"/>
    <n v="8.6466512702078511"/>
    <x v="15"/>
    <x v="3"/>
  </r>
  <r>
    <x v="101"/>
    <x v="268"/>
    <n v="8.1469648562300367"/>
    <x v="15"/>
    <x v="3"/>
  </r>
  <r>
    <x v="101"/>
    <x v="269"/>
    <n v="6.6153846153846132"/>
    <x v="15"/>
    <x v="3"/>
  </r>
  <r>
    <x v="101"/>
    <x v="270"/>
    <n v="8.7236467236467252"/>
    <x v="15"/>
    <x v="3"/>
  </r>
  <r>
    <x v="101"/>
    <x v="271"/>
    <n v="8.3564814814814792"/>
    <x v="15"/>
    <x v="3"/>
  </r>
  <r>
    <x v="101"/>
    <x v="272"/>
    <n v="7.5583333333333353"/>
    <x v="15"/>
    <x v="3"/>
  </r>
  <r>
    <x v="101"/>
    <x v="335"/>
    <n v="0"/>
    <x v="15"/>
    <x v="3"/>
  </r>
  <r>
    <x v="101"/>
    <x v="266"/>
    <n v="7.8123359580052476"/>
    <x v="16"/>
    <x v="3"/>
  </r>
  <r>
    <x v="101"/>
    <x v="267"/>
    <n v="7.4901960784313717"/>
    <x v="16"/>
    <x v="3"/>
  </r>
  <r>
    <x v="101"/>
    <x v="334"/>
    <n v="8.0285006195786881"/>
    <x v="16"/>
    <x v="3"/>
  </r>
  <r>
    <x v="101"/>
    <x v="268"/>
    <n v="7.3603448275862045"/>
    <x v="16"/>
    <x v="3"/>
  </r>
  <r>
    <x v="101"/>
    <x v="269"/>
    <n v="7.1748071979434416"/>
    <x v="16"/>
    <x v="3"/>
  </r>
  <r>
    <x v="101"/>
    <x v="270"/>
    <n v="8.1764705882352953"/>
    <x v="16"/>
    <x v="3"/>
  </r>
  <r>
    <x v="101"/>
    <x v="271"/>
    <n v="7.4877450980392153"/>
    <x v="16"/>
    <x v="3"/>
  </r>
  <r>
    <x v="101"/>
    <x v="272"/>
    <n v="7.3655172413793082"/>
    <x v="16"/>
    <x v="3"/>
  </r>
  <r>
    <x v="101"/>
    <x v="335"/>
    <n v="0"/>
    <x v="16"/>
    <x v="3"/>
  </r>
  <r>
    <x v="101"/>
    <x v="336"/>
    <n v="8.4575055187637886"/>
    <x v="0"/>
    <x v="2"/>
  </r>
  <r>
    <x v="101"/>
    <x v="337"/>
    <n v="7.9024526198439373"/>
    <x v="0"/>
    <x v="2"/>
  </r>
  <r>
    <x v="101"/>
    <x v="338"/>
    <n v="8.1853303471444825"/>
    <x v="0"/>
    <x v="2"/>
  </r>
  <r>
    <x v="101"/>
    <x v="339"/>
    <n v="7.2712060011540602"/>
    <x v="0"/>
    <x v="2"/>
  </r>
  <r>
    <x v="101"/>
    <x v="340"/>
    <n v="5.4906666666666633"/>
    <x v="0"/>
    <x v="2"/>
  </r>
  <r>
    <x v="101"/>
    <x v="341"/>
    <n v="7.1497613365155068"/>
    <x v="0"/>
    <x v="2"/>
  </r>
  <r>
    <x v="101"/>
    <x v="342"/>
    <n v="7.2203692674210815"/>
    <x v="0"/>
    <x v="2"/>
  </r>
  <r>
    <x v="101"/>
    <x v="343"/>
    <n v="6.7356881851400763"/>
    <x v="0"/>
    <x v="2"/>
  </r>
  <r>
    <x v="101"/>
    <x v="344"/>
    <n v="7.3501688445162188"/>
    <x v="0"/>
    <x v="2"/>
  </r>
  <r>
    <x v="101"/>
    <x v="336"/>
    <n v="8.0345821325648448"/>
    <x v="1"/>
    <x v="2"/>
  </r>
  <r>
    <x v="101"/>
    <x v="337"/>
    <n v="7.8591954022988526"/>
    <x v="1"/>
    <x v="2"/>
  </r>
  <r>
    <x v="101"/>
    <x v="338"/>
    <n v="7.9855072463768186"/>
    <x v="1"/>
    <x v="2"/>
  </r>
  <r>
    <x v="101"/>
    <x v="339"/>
    <n v="7.1055718475073331"/>
    <x v="1"/>
    <x v="2"/>
  </r>
  <r>
    <x v="101"/>
    <x v="340"/>
    <n v="6.0833333333333401"/>
    <x v="1"/>
    <x v="2"/>
  </r>
  <r>
    <x v="101"/>
    <x v="341"/>
    <n v="6.9515151515151459"/>
    <x v="1"/>
    <x v="2"/>
  </r>
  <r>
    <x v="101"/>
    <x v="342"/>
    <n v="7.2749244712990917"/>
    <x v="1"/>
    <x v="2"/>
  </r>
  <r>
    <x v="101"/>
    <x v="343"/>
    <n v="6.5776397515527902"/>
    <x v="1"/>
    <x v="2"/>
  </r>
  <r>
    <x v="101"/>
    <x v="344"/>
    <n v="7.2620120120120166"/>
    <x v="1"/>
    <x v="2"/>
  </r>
  <r>
    <x v="101"/>
    <x v="336"/>
    <n v="8.9089673913043601"/>
    <x v="2"/>
    <x v="2"/>
  </r>
  <r>
    <x v="101"/>
    <x v="337"/>
    <n v="8.0137551581843294"/>
    <x v="2"/>
    <x v="2"/>
  </r>
  <r>
    <x v="101"/>
    <x v="338"/>
    <n v="8.1964038727524198"/>
    <x v="2"/>
    <x v="2"/>
  </r>
  <r>
    <x v="101"/>
    <x v="339"/>
    <n v="7.5176803394625189"/>
    <x v="2"/>
    <x v="2"/>
  </r>
  <r>
    <x v="101"/>
    <x v="340"/>
    <n v="4.8129139072847664"/>
    <x v="2"/>
    <x v="2"/>
  </r>
  <r>
    <x v="101"/>
    <x v="341"/>
    <n v="7.2201166180757985"/>
    <x v="2"/>
    <x v="2"/>
  </r>
  <r>
    <x v="101"/>
    <x v="342"/>
    <n v="7.219796215429402"/>
    <x v="2"/>
    <x v="2"/>
  </r>
  <r>
    <x v="101"/>
    <x v="343"/>
    <n v="6.6903703703703741"/>
    <x v="2"/>
    <x v="2"/>
  </r>
  <r>
    <x v="101"/>
    <x v="344"/>
    <n v="7.3868349864743035"/>
    <x v="2"/>
    <x v="2"/>
  </r>
  <r>
    <x v="101"/>
    <x v="336"/>
    <n v="7.813397129186602"/>
    <x v="3"/>
    <x v="2"/>
  </r>
  <r>
    <x v="101"/>
    <x v="337"/>
    <n v="7.3526570048309159"/>
    <x v="3"/>
    <x v="2"/>
  </r>
  <r>
    <x v="101"/>
    <x v="338"/>
    <n v="8.0096153846153886"/>
    <x v="3"/>
    <x v="2"/>
  </r>
  <r>
    <x v="101"/>
    <x v="339"/>
    <n v="6.597938144329901"/>
    <x v="3"/>
    <x v="2"/>
  </r>
  <r>
    <x v="101"/>
    <x v="340"/>
    <n v="6.662650602409637"/>
    <x v="3"/>
    <x v="2"/>
  </r>
  <r>
    <x v="101"/>
    <x v="341"/>
    <n v="7.3936170212765946"/>
    <x v="3"/>
    <x v="2"/>
  </r>
  <r>
    <x v="101"/>
    <x v="342"/>
    <n v="7.4731182795698921"/>
    <x v="3"/>
    <x v="2"/>
  </r>
  <r>
    <x v="101"/>
    <x v="343"/>
    <n v="6.8021978021977993"/>
    <x v="3"/>
    <x v="2"/>
  </r>
  <r>
    <x v="101"/>
    <x v="344"/>
    <n v="7.2889610389610366"/>
    <x v="3"/>
    <x v="2"/>
  </r>
  <r>
    <x v="101"/>
    <x v="336"/>
    <n v="8.180995475113118"/>
    <x v="4"/>
    <x v="2"/>
  </r>
  <r>
    <x v="101"/>
    <x v="337"/>
    <n v="7.8371040723981977"/>
    <x v="4"/>
    <x v="2"/>
  </r>
  <r>
    <x v="101"/>
    <x v="338"/>
    <n v="8.279816513761487"/>
    <x v="4"/>
    <x v="2"/>
  </r>
  <r>
    <x v="101"/>
    <x v="339"/>
    <n v="7.4837209302325585"/>
    <x v="4"/>
    <x v="2"/>
  </r>
  <r>
    <x v="101"/>
    <x v="340"/>
    <n v="5.4057142857142848"/>
    <x v="4"/>
    <x v="2"/>
  </r>
  <r>
    <x v="101"/>
    <x v="341"/>
    <n v="7.0753768844221137"/>
    <x v="4"/>
    <x v="2"/>
  </r>
  <r>
    <x v="101"/>
    <x v="342"/>
    <n v="6.8965517241379306"/>
    <x v="4"/>
    <x v="2"/>
  </r>
  <r>
    <x v="101"/>
    <x v="343"/>
    <n v="6.8877551020408125"/>
    <x v="4"/>
    <x v="2"/>
  </r>
  <r>
    <x v="101"/>
    <x v="344"/>
    <n v="7.3167475728155358"/>
    <x v="4"/>
    <x v="2"/>
  </r>
  <r>
    <x v="101"/>
    <x v="336"/>
    <n v="8.6865671641791042"/>
    <x v="5"/>
    <x v="2"/>
  </r>
  <r>
    <x v="101"/>
    <x v="337"/>
    <n v="8.3382352941176432"/>
    <x v="5"/>
    <x v="2"/>
  </r>
  <r>
    <x v="101"/>
    <x v="338"/>
    <n v="8.5373134328358216"/>
    <x v="5"/>
    <x v="2"/>
  </r>
  <r>
    <x v="101"/>
    <x v="339"/>
    <n v="8.2424242424242458"/>
    <x v="5"/>
    <x v="2"/>
  </r>
  <r>
    <x v="101"/>
    <x v="340"/>
    <n v="6.5762711864406764"/>
    <x v="5"/>
    <x v="2"/>
  </r>
  <r>
    <x v="101"/>
    <x v="341"/>
    <n v="8.1666666666666714"/>
    <x v="5"/>
    <x v="2"/>
  </r>
  <r>
    <x v="101"/>
    <x v="342"/>
    <n v="7.6769230769230772"/>
    <x v="5"/>
    <x v="2"/>
  </r>
  <r>
    <x v="101"/>
    <x v="343"/>
    <n v="7.640625"/>
    <x v="5"/>
    <x v="2"/>
  </r>
  <r>
    <x v="101"/>
    <x v="344"/>
    <n v="8.0076628352490431"/>
    <x v="5"/>
    <x v="2"/>
  </r>
  <r>
    <x v="101"/>
    <x v="336"/>
    <n v="7.6486486486486474"/>
    <x v="6"/>
    <x v="2"/>
  </r>
  <r>
    <x v="101"/>
    <x v="337"/>
    <n v="7.833333333333333"/>
    <x v="6"/>
    <x v="2"/>
  </r>
  <r>
    <x v="101"/>
    <x v="338"/>
    <n v="7.916666666666667"/>
    <x v="6"/>
    <x v="2"/>
  </r>
  <r>
    <x v="101"/>
    <x v="339"/>
    <n v="7.2285714285714286"/>
    <x v="6"/>
    <x v="2"/>
  </r>
  <r>
    <x v="101"/>
    <x v="340"/>
    <n v="4.8928571428571432"/>
    <x v="6"/>
    <x v="2"/>
  </r>
  <r>
    <x v="101"/>
    <x v="341"/>
    <n v="6.580645161290323"/>
    <x v="6"/>
    <x v="2"/>
  </r>
  <r>
    <x v="101"/>
    <x v="342"/>
    <n v="6.7575757575757569"/>
    <x v="6"/>
    <x v="2"/>
  </r>
  <r>
    <x v="101"/>
    <x v="343"/>
    <n v="6.1333333333333337"/>
    <x v="6"/>
    <x v="2"/>
  </r>
  <r>
    <x v="101"/>
    <x v="344"/>
    <n v="6.958646616541353"/>
    <x v="6"/>
    <x v="2"/>
  </r>
  <r>
    <x v="101"/>
    <x v="336"/>
    <n v="7.88"/>
    <x v="7"/>
    <x v="2"/>
  </r>
  <r>
    <x v="101"/>
    <x v="337"/>
    <n v="7.36"/>
    <x v="7"/>
    <x v="2"/>
  </r>
  <r>
    <x v="101"/>
    <x v="338"/>
    <n v="8.1351351351351333"/>
    <x v="7"/>
    <x v="2"/>
  </r>
  <r>
    <x v="101"/>
    <x v="339"/>
    <n v="7.1780821917808213"/>
    <x v="7"/>
    <x v="2"/>
  </r>
  <r>
    <x v="101"/>
    <x v="340"/>
    <n v="5.2982456140350873"/>
    <x v="7"/>
    <x v="2"/>
  </r>
  <r>
    <x v="101"/>
    <x v="341"/>
    <n v="6.5873015873015861"/>
    <x v="7"/>
    <x v="2"/>
  </r>
  <r>
    <x v="101"/>
    <x v="342"/>
    <n v="6.298507462686568"/>
    <x v="7"/>
    <x v="2"/>
  </r>
  <r>
    <x v="101"/>
    <x v="343"/>
    <n v="6.4090909090909083"/>
    <x v="7"/>
    <x v="2"/>
  </r>
  <r>
    <x v="101"/>
    <x v="344"/>
    <n v="6.9654545454545449"/>
    <x v="7"/>
    <x v="2"/>
  </r>
  <r>
    <x v="101"/>
    <x v="336"/>
    <n v="8.3809523809523796"/>
    <x v="8"/>
    <x v="2"/>
  </r>
  <r>
    <x v="101"/>
    <x v="337"/>
    <n v="7.8809523809523814"/>
    <x v="8"/>
    <x v="2"/>
  </r>
  <r>
    <x v="101"/>
    <x v="338"/>
    <n v="8.4390243902439046"/>
    <x v="8"/>
    <x v="2"/>
  </r>
  <r>
    <x v="101"/>
    <x v="339"/>
    <n v="7.0243902439024382"/>
    <x v="8"/>
    <x v="2"/>
  </r>
  <r>
    <x v="101"/>
    <x v="340"/>
    <n v="3.8387096774193545"/>
    <x v="8"/>
    <x v="2"/>
  </r>
  <r>
    <x v="101"/>
    <x v="341"/>
    <n v="6.4102564102564088"/>
    <x v="8"/>
    <x v="2"/>
  </r>
  <r>
    <x v="101"/>
    <x v="342"/>
    <n v="6.7368421052631566"/>
    <x v="8"/>
    <x v="2"/>
  </r>
  <r>
    <x v="101"/>
    <x v="343"/>
    <n v="7.0555555555555562"/>
    <x v="8"/>
    <x v="2"/>
  </r>
  <r>
    <x v="101"/>
    <x v="344"/>
    <n v="7.0838709677419356"/>
    <x v="8"/>
    <x v="2"/>
  </r>
  <r>
    <x v="101"/>
    <x v="336"/>
    <n v="8.5581395348837237"/>
    <x v="9"/>
    <x v="2"/>
  </r>
  <r>
    <x v="101"/>
    <x v="337"/>
    <n v="7.5609756097560972"/>
    <x v="9"/>
    <x v="2"/>
  </r>
  <r>
    <x v="101"/>
    <x v="338"/>
    <n v="7.6585365853658542"/>
    <x v="9"/>
    <x v="2"/>
  </r>
  <r>
    <x v="101"/>
    <x v="339"/>
    <n v="7.1052631578947363"/>
    <x v="9"/>
    <x v="2"/>
  </r>
  <r>
    <x v="101"/>
    <x v="340"/>
    <n v="4.8947368421052637"/>
    <x v="9"/>
    <x v="2"/>
  </r>
  <r>
    <x v="101"/>
    <x v="341"/>
    <n v="6.5750000000000002"/>
    <x v="9"/>
    <x v="2"/>
  </r>
  <r>
    <x v="101"/>
    <x v="342"/>
    <n v="6.5384615384615392"/>
    <x v="9"/>
    <x v="2"/>
  </r>
  <r>
    <x v="101"/>
    <x v="343"/>
    <n v="7"/>
    <x v="9"/>
    <x v="2"/>
  </r>
  <r>
    <x v="101"/>
    <x v="344"/>
    <n v="7.0188679245283021"/>
    <x v="9"/>
    <x v="2"/>
  </r>
  <r>
    <x v="101"/>
    <x v="336"/>
    <n v="8.3333333333333339"/>
    <x v="10"/>
    <x v="2"/>
  </r>
  <r>
    <x v="101"/>
    <x v="337"/>
    <n v="7.8181818181818166"/>
    <x v="10"/>
    <x v="2"/>
  </r>
  <r>
    <x v="101"/>
    <x v="338"/>
    <n v="8.6226415094339632"/>
    <x v="10"/>
    <x v="2"/>
  </r>
  <r>
    <x v="101"/>
    <x v="339"/>
    <n v="7.25"/>
    <x v="10"/>
    <x v="2"/>
  </r>
  <r>
    <x v="101"/>
    <x v="340"/>
    <n v="4.8636363636363624"/>
    <x v="10"/>
    <x v="2"/>
  </r>
  <r>
    <x v="101"/>
    <x v="341"/>
    <n v="6.4166666666666661"/>
    <x v="10"/>
    <x v="2"/>
  </r>
  <r>
    <x v="101"/>
    <x v="342"/>
    <n v="7.0851063829787231"/>
    <x v="10"/>
    <x v="2"/>
  </r>
  <r>
    <x v="101"/>
    <x v="343"/>
    <n v="6.208333333333333"/>
    <x v="10"/>
    <x v="2"/>
  </r>
  <r>
    <x v="101"/>
    <x v="344"/>
    <n v="7.1584158415841586"/>
    <x v="10"/>
    <x v="2"/>
  </r>
  <r>
    <x v="101"/>
    <x v="336"/>
    <n v="8.7307692307692335"/>
    <x v="11"/>
    <x v="2"/>
  </r>
  <r>
    <x v="101"/>
    <x v="337"/>
    <n v="7.961538461538459"/>
    <x v="11"/>
    <x v="2"/>
  </r>
  <r>
    <x v="101"/>
    <x v="338"/>
    <n v="8.1346153846153886"/>
    <x v="11"/>
    <x v="2"/>
  </r>
  <r>
    <x v="101"/>
    <x v="339"/>
    <n v="6.6444444444444457"/>
    <x v="11"/>
    <x v="2"/>
  </r>
  <r>
    <x v="101"/>
    <x v="340"/>
    <n v="4.5555555555555562"/>
    <x v="11"/>
    <x v="2"/>
  </r>
  <r>
    <x v="101"/>
    <x v="341"/>
    <n v="6.5531914893617014"/>
    <x v="11"/>
    <x v="2"/>
  </r>
  <r>
    <x v="101"/>
    <x v="342"/>
    <n v="6.3913043478260869"/>
    <x v="11"/>
    <x v="2"/>
  </r>
  <r>
    <x v="101"/>
    <x v="343"/>
    <n v="5.9534883720930241"/>
    <x v="11"/>
    <x v="2"/>
  </r>
  <r>
    <x v="101"/>
    <x v="344"/>
    <n v="6.9450261780104707"/>
    <x v="11"/>
    <x v="2"/>
  </r>
  <r>
    <x v="101"/>
    <x v="336"/>
    <n v="8.0952380952380949"/>
    <x v="12"/>
    <x v="2"/>
  </r>
  <r>
    <x v="101"/>
    <x v="337"/>
    <n v="8.1052631578947381"/>
    <x v="12"/>
    <x v="2"/>
  </r>
  <r>
    <x v="101"/>
    <x v="338"/>
    <n v="8"/>
    <x v="12"/>
    <x v="2"/>
  </r>
  <r>
    <x v="101"/>
    <x v="339"/>
    <n v="6.9473684210526319"/>
    <x v="12"/>
    <x v="2"/>
  </r>
  <r>
    <x v="101"/>
    <x v="340"/>
    <n v="5.6"/>
    <x v="12"/>
    <x v="2"/>
  </r>
  <r>
    <x v="101"/>
    <x v="341"/>
    <n v="6.9444444444444446"/>
    <x v="12"/>
    <x v="2"/>
  </r>
  <r>
    <x v="101"/>
    <x v="342"/>
    <n v="7.4736842105263168"/>
    <x v="12"/>
    <x v="2"/>
  </r>
  <r>
    <x v="101"/>
    <x v="343"/>
    <n v="7.1578947368421053"/>
    <x v="12"/>
    <x v="2"/>
  </r>
  <r>
    <x v="101"/>
    <x v="344"/>
    <n v="7.348993288590604"/>
    <x v="12"/>
    <x v="2"/>
  </r>
  <r>
    <x v="101"/>
    <x v="336"/>
    <n v="8.2727272727272716"/>
    <x v="13"/>
    <x v="2"/>
  </r>
  <r>
    <x v="101"/>
    <x v="337"/>
    <n v="8.3181818181818166"/>
    <x v="13"/>
    <x v="2"/>
  </r>
  <r>
    <x v="101"/>
    <x v="338"/>
    <n v="8.5"/>
    <x v="13"/>
    <x v="2"/>
  </r>
  <r>
    <x v="101"/>
    <x v="339"/>
    <n v="7.55"/>
    <x v="13"/>
    <x v="2"/>
  </r>
  <r>
    <x v="101"/>
    <x v="340"/>
    <n v="6.5555555555555562"/>
    <x v="13"/>
    <x v="2"/>
  </r>
  <r>
    <x v="101"/>
    <x v="341"/>
    <n v="7.1578947368421044"/>
    <x v="13"/>
    <x v="2"/>
  </r>
  <r>
    <x v="101"/>
    <x v="342"/>
    <n v="7.35"/>
    <x v="13"/>
    <x v="2"/>
  </r>
  <r>
    <x v="101"/>
    <x v="343"/>
    <n v="7.0526315789473681"/>
    <x v="13"/>
    <x v="2"/>
  </r>
  <r>
    <x v="101"/>
    <x v="344"/>
    <n v="7.6419753086419764"/>
    <x v="13"/>
    <x v="2"/>
  </r>
  <r>
    <x v="101"/>
    <x v="336"/>
    <n v="8.6428571428571423"/>
    <x v="14"/>
    <x v="2"/>
  </r>
  <r>
    <x v="101"/>
    <x v="337"/>
    <n v="8.7142857142857135"/>
    <x v="14"/>
    <x v="2"/>
  </r>
  <r>
    <x v="101"/>
    <x v="338"/>
    <n v="8.7857142857142865"/>
    <x v="14"/>
    <x v="2"/>
  </r>
  <r>
    <x v="101"/>
    <x v="339"/>
    <n v="7.615384615384615"/>
    <x v="14"/>
    <x v="2"/>
  </r>
  <r>
    <x v="101"/>
    <x v="340"/>
    <n v="6.25"/>
    <x v="14"/>
    <x v="2"/>
  </r>
  <r>
    <x v="101"/>
    <x v="341"/>
    <n v="7.7142857142857135"/>
    <x v="14"/>
    <x v="2"/>
  </r>
  <r>
    <x v="101"/>
    <x v="342"/>
    <n v="7.8461538461538476"/>
    <x v="14"/>
    <x v="2"/>
  </r>
  <r>
    <x v="101"/>
    <x v="343"/>
    <n v="7.916666666666667"/>
    <x v="14"/>
    <x v="2"/>
  </r>
  <r>
    <x v="101"/>
    <x v="344"/>
    <n v="7.9716981132075473"/>
    <x v="14"/>
    <x v="2"/>
  </r>
  <r>
    <x v="101"/>
    <x v="336"/>
    <n v="8.9354838709677438"/>
    <x v="15"/>
    <x v="2"/>
  </r>
  <r>
    <x v="101"/>
    <x v="337"/>
    <n v="9.0333333333333332"/>
    <x v="15"/>
    <x v="2"/>
  </r>
  <r>
    <x v="101"/>
    <x v="338"/>
    <n v="9.387096774193548"/>
    <x v="15"/>
    <x v="2"/>
  </r>
  <r>
    <x v="101"/>
    <x v="339"/>
    <n v="6.9310344827586201"/>
    <x v="15"/>
    <x v="2"/>
  </r>
  <r>
    <x v="101"/>
    <x v="340"/>
    <n v="7"/>
    <x v="15"/>
    <x v="2"/>
  </r>
  <r>
    <x v="101"/>
    <x v="341"/>
    <n v="8.4482758620689662"/>
    <x v="15"/>
    <x v="2"/>
  </r>
  <r>
    <x v="101"/>
    <x v="342"/>
    <n v="8.6774193548387082"/>
    <x v="15"/>
    <x v="2"/>
  </r>
  <r>
    <x v="101"/>
    <x v="343"/>
    <n v="8"/>
    <x v="15"/>
    <x v="2"/>
  </r>
  <r>
    <x v="101"/>
    <x v="344"/>
    <n v="8.3208333333333329"/>
    <x v="15"/>
    <x v="2"/>
  </r>
  <r>
    <x v="101"/>
    <x v="336"/>
    <n v="8.3389830508474585"/>
    <x v="16"/>
    <x v="2"/>
  </r>
  <r>
    <x v="101"/>
    <x v="337"/>
    <n v="8.2413793103448256"/>
    <x v="16"/>
    <x v="2"/>
  </r>
  <r>
    <x v="101"/>
    <x v="338"/>
    <n v="8.6666666666666661"/>
    <x v="16"/>
    <x v="2"/>
  </r>
  <r>
    <x v="101"/>
    <x v="339"/>
    <n v="7.4166666666666661"/>
    <x v="16"/>
    <x v="2"/>
  </r>
  <r>
    <x v="101"/>
    <x v="340"/>
    <n v="6.7962962962962958"/>
    <x v="16"/>
    <x v="2"/>
  </r>
  <r>
    <x v="101"/>
    <x v="341"/>
    <n v="7.6724137931034484"/>
    <x v="16"/>
    <x v="2"/>
  </r>
  <r>
    <x v="101"/>
    <x v="342"/>
    <n v="7.421052631578946"/>
    <x v="16"/>
    <x v="2"/>
  </r>
  <r>
    <x v="101"/>
    <x v="343"/>
    <n v="7.1206896551724128"/>
    <x v="16"/>
    <x v="2"/>
  </r>
  <r>
    <x v="101"/>
    <x v="344"/>
    <n v="7.7219827586206904"/>
    <x v="16"/>
    <x v="2"/>
  </r>
  <r>
    <x v="101"/>
    <x v="336"/>
    <n v="0"/>
    <x v="0"/>
    <x v="3"/>
  </r>
  <r>
    <x v="101"/>
    <x v="337"/>
    <n v="0"/>
    <x v="0"/>
    <x v="3"/>
  </r>
  <r>
    <x v="101"/>
    <x v="338"/>
    <n v="0"/>
    <x v="0"/>
    <x v="3"/>
  </r>
  <r>
    <x v="101"/>
    <x v="339"/>
    <n v="0"/>
    <x v="0"/>
    <x v="3"/>
  </r>
  <r>
    <x v="101"/>
    <x v="340"/>
    <n v="0"/>
    <x v="0"/>
    <x v="3"/>
  </r>
  <r>
    <x v="101"/>
    <x v="341"/>
    <n v="0"/>
    <x v="0"/>
    <x v="3"/>
  </r>
  <r>
    <x v="101"/>
    <x v="342"/>
    <n v="0"/>
    <x v="0"/>
    <x v="3"/>
  </r>
  <r>
    <x v="101"/>
    <x v="343"/>
    <n v="0"/>
    <x v="0"/>
    <x v="3"/>
  </r>
  <r>
    <x v="101"/>
    <x v="344"/>
    <n v="0"/>
    <x v="0"/>
    <x v="3"/>
  </r>
  <r>
    <x v="101"/>
    <x v="336"/>
    <n v="0"/>
    <x v="1"/>
    <x v="3"/>
  </r>
  <r>
    <x v="101"/>
    <x v="337"/>
    <n v="0"/>
    <x v="1"/>
    <x v="3"/>
  </r>
  <r>
    <x v="101"/>
    <x v="338"/>
    <n v="0"/>
    <x v="1"/>
    <x v="3"/>
  </r>
  <r>
    <x v="101"/>
    <x v="339"/>
    <n v="0"/>
    <x v="1"/>
    <x v="3"/>
  </r>
  <r>
    <x v="101"/>
    <x v="340"/>
    <n v="0"/>
    <x v="1"/>
    <x v="3"/>
  </r>
  <r>
    <x v="101"/>
    <x v="341"/>
    <n v="0"/>
    <x v="1"/>
    <x v="3"/>
  </r>
  <r>
    <x v="101"/>
    <x v="342"/>
    <n v="0"/>
    <x v="1"/>
    <x v="3"/>
  </r>
  <r>
    <x v="101"/>
    <x v="343"/>
    <n v="0"/>
    <x v="1"/>
    <x v="3"/>
  </r>
  <r>
    <x v="101"/>
    <x v="344"/>
    <n v="0"/>
    <x v="1"/>
    <x v="3"/>
  </r>
  <r>
    <x v="101"/>
    <x v="336"/>
    <n v="0"/>
    <x v="2"/>
    <x v="3"/>
  </r>
  <r>
    <x v="101"/>
    <x v="337"/>
    <n v="0"/>
    <x v="2"/>
    <x v="3"/>
  </r>
  <r>
    <x v="101"/>
    <x v="338"/>
    <n v="0"/>
    <x v="2"/>
    <x v="3"/>
  </r>
  <r>
    <x v="101"/>
    <x v="339"/>
    <n v="0"/>
    <x v="2"/>
    <x v="3"/>
  </r>
  <r>
    <x v="101"/>
    <x v="340"/>
    <n v="0"/>
    <x v="2"/>
    <x v="3"/>
  </r>
  <r>
    <x v="101"/>
    <x v="341"/>
    <n v="0"/>
    <x v="2"/>
    <x v="3"/>
  </r>
  <r>
    <x v="101"/>
    <x v="342"/>
    <n v="0"/>
    <x v="2"/>
    <x v="3"/>
  </r>
  <r>
    <x v="101"/>
    <x v="343"/>
    <n v="0"/>
    <x v="2"/>
    <x v="3"/>
  </r>
  <r>
    <x v="101"/>
    <x v="344"/>
    <n v="0"/>
    <x v="2"/>
    <x v="3"/>
  </r>
  <r>
    <x v="101"/>
    <x v="336"/>
    <n v="0"/>
    <x v="3"/>
    <x v="3"/>
  </r>
  <r>
    <x v="101"/>
    <x v="337"/>
    <n v="0"/>
    <x v="3"/>
    <x v="3"/>
  </r>
  <r>
    <x v="101"/>
    <x v="338"/>
    <n v="0"/>
    <x v="3"/>
    <x v="3"/>
  </r>
  <r>
    <x v="101"/>
    <x v="339"/>
    <n v="0"/>
    <x v="3"/>
    <x v="3"/>
  </r>
  <r>
    <x v="101"/>
    <x v="340"/>
    <n v="0"/>
    <x v="3"/>
    <x v="3"/>
  </r>
  <r>
    <x v="101"/>
    <x v="341"/>
    <n v="0"/>
    <x v="3"/>
    <x v="3"/>
  </r>
  <r>
    <x v="101"/>
    <x v="342"/>
    <n v="0"/>
    <x v="3"/>
    <x v="3"/>
  </r>
  <r>
    <x v="101"/>
    <x v="343"/>
    <n v="0"/>
    <x v="3"/>
    <x v="3"/>
  </r>
  <r>
    <x v="101"/>
    <x v="344"/>
    <n v="0"/>
    <x v="3"/>
    <x v="3"/>
  </r>
  <r>
    <x v="101"/>
    <x v="336"/>
    <n v="0"/>
    <x v="4"/>
    <x v="3"/>
  </r>
  <r>
    <x v="101"/>
    <x v="337"/>
    <n v="0"/>
    <x v="4"/>
    <x v="3"/>
  </r>
  <r>
    <x v="101"/>
    <x v="338"/>
    <n v="0"/>
    <x v="4"/>
    <x v="3"/>
  </r>
  <r>
    <x v="101"/>
    <x v="339"/>
    <n v="0"/>
    <x v="4"/>
    <x v="3"/>
  </r>
  <r>
    <x v="101"/>
    <x v="340"/>
    <n v="0"/>
    <x v="4"/>
    <x v="3"/>
  </r>
  <r>
    <x v="101"/>
    <x v="341"/>
    <n v="0"/>
    <x v="4"/>
    <x v="3"/>
  </r>
  <r>
    <x v="101"/>
    <x v="342"/>
    <n v="0"/>
    <x v="4"/>
    <x v="3"/>
  </r>
  <r>
    <x v="101"/>
    <x v="343"/>
    <n v="0"/>
    <x v="4"/>
    <x v="3"/>
  </r>
  <r>
    <x v="101"/>
    <x v="344"/>
    <n v="0"/>
    <x v="4"/>
    <x v="3"/>
  </r>
  <r>
    <x v="101"/>
    <x v="336"/>
    <n v="0"/>
    <x v="5"/>
    <x v="3"/>
  </r>
  <r>
    <x v="101"/>
    <x v="337"/>
    <n v="0"/>
    <x v="5"/>
    <x v="3"/>
  </r>
  <r>
    <x v="101"/>
    <x v="338"/>
    <n v="0"/>
    <x v="5"/>
    <x v="3"/>
  </r>
  <r>
    <x v="101"/>
    <x v="339"/>
    <n v="0"/>
    <x v="5"/>
    <x v="3"/>
  </r>
  <r>
    <x v="101"/>
    <x v="340"/>
    <n v="0"/>
    <x v="5"/>
    <x v="3"/>
  </r>
  <r>
    <x v="101"/>
    <x v="341"/>
    <n v="0"/>
    <x v="5"/>
    <x v="3"/>
  </r>
  <r>
    <x v="101"/>
    <x v="342"/>
    <n v="0"/>
    <x v="5"/>
    <x v="3"/>
  </r>
  <r>
    <x v="101"/>
    <x v="343"/>
    <n v="0"/>
    <x v="5"/>
    <x v="3"/>
  </r>
  <r>
    <x v="101"/>
    <x v="344"/>
    <n v="0"/>
    <x v="5"/>
    <x v="3"/>
  </r>
  <r>
    <x v="101"/>
    <x v="336"/>
    <n v="0"/>
    <x v="6"/>
    <x v="3"/>
  </r>
  <r>
    <x v="101"/>
    <x v="337"/>
    <n v="0"/>
    <x v="6"/>
    <x v="3"/>
  </r>
  <r>
    <x v="101"/>
    <x v="338"/>
    <n v="0"/>
    <x v="6"/>
    <x v="3"/>
  </r>
  <r>
    <x v="101"/>
    <x v="339"/>
    <n v="0"/>
    <x v="6"/>
    <x v="3"/>
  </r>
  <r>
    <x v="101"/>
    <x v="340"/>
    <n v="0"/>
    <x v="6"/>
    <x v="3"/>
  </r>
  <r>
    <x v="101"/>
    <x v="341"/>
    <n v="0"/>
    <x v="6"/>
    <x v="3"/>
  </r>
  <r>
    <x v="101"/>
    <x v="342"/>
    <n v="0"/>
    <x v="6"/>
    <x v="3"/>
  </r>
  <r>
    <x v="101"/>
    <x v="343"/>
    <n v="0"/>
    <x v="6"/>
    <x v="3"/>
  </r>
  <r>
    <x v="101"/>
    <x v="344"/>
    <n v="0"/>
    <x v="6"/>
    <x v="3"/>
  </r>
  <r>
    <x v="101"/>
    <x v="336"/>
    <n v="0"/>
    <x v="7"/>
    <x v="3"/>
  </r>
  <r>
    <x v="101"/>
    <x v="337"/>
    <n v="0"/>
    <x v="7"/>
    <x v="3"/>
  </r>
  <r>
    <x v="101"/>
    <x v="338"/>
    <n v="0"/>
    <x v="7"/>
    <x v="3"/>
  </r>
  <r>
    <x v="101"/>
    <x v="339"/>
    <n v="0"/>
    <x v="7"/>
    <x v="3"/>
  </r>
  <r>
    <x v="101"/>
    <x v="340"/>
    <n v="0"/>
    <x v="7"/>
    <x v="3"/>
  </r>
  <r>
    <x v="101"/>
    <x v="341"/>
    <n v="0"/>
    <x v="7"/>
    <x v="3"/>
  </r>
  <r>
    <x v="101"/>
    <x v="342"/>
    <n v="0"/>
    <x v="7"/>
    <x v="3"/>
  </r>
  <r>
    <x v="101"/>
    <x v="343"/>
    <n v="0"/>
    <x v="7"/>
    <x v="3"/>
  </r>
  <r>
    <x v="101"/>
    <x v="344"/>
    <n v="0"/>
    <x v="7"/>
    <x v="3"/>
  </r>
  <r>
    <x v="101"/>
    <x v="336"/>
    <n v="0"/>
    <x v="8"/>
    <x v="3"/>
  </r>
  <r>
    <x v="101"/>
    <x v="337"/>
    <n v="0"/>
    <x v="8"/>
    <x v="3"/>
  </r>
  <r>
    <x v="101"/>
    <x v="338"/>
    <n v="0"/>
    <x v="8"/>
    <x v="3"/>
  </r>
  <r>
    <x v="101"/>
    <x v="339"/>
    <n v="0"/>
    <x v="8"/>
    <x v="3"/>
  </r>
  <r>
    <x v="101"/>
    <x v="340"/>
    <n v="0"/>
    <x v="8"/>
    <x v="3"/>
  </r>
  <r>
    <x v="101"/>
    <x v="341"/>
    <n v="0"/>
    <x v="8"/>
    <x v="3"/>
  </r>
  <r>
    <x v="101"/>
    <x v="342"/>
    <n v="0"/>
    <x v="8"/>
    <x v="3"/>
  </r>
  <r>
    <x v="101"/>
    <x v="343"/>
    <n v="0"/>
    <x v="8"/>
    <x v="3"/>
  </r>
  <r>
    <x v="101"/>
    <x v="344"/>
    <n v="0"/>
    <x v="8"/>
    <x v="3"/>
  </r>
  <r>
    <x v="101"/>
    <x v="336"/>
    <n v="0"/>
    <x v="9"/>
    <x v="3"/>
  </r>
  <r>
    <x v="101"/>
    <x v="337"/>
    <n v="0"/>
    <x v="9"/>
    <x v="3"/>
  </r>
  <r>
    <x v="101"/>
    <x v="338"/>
    <n v="0"/>
    <x v="9"/>
    <x v="3"/>
  </r>
  <r>
    <x v="101"/>
    <x v="339"/>
    <n v="0"/>
    <x v="9"/>
    <x v="3"/>
  </r>
  <r>
    <x v="101"/>
    <x v="340"/>
    <n v="0"/>
    <x v="9"/>
    <x v="3"/>
  </r>
  <r>
    <x v="101"/>
    <x v="341"/>
    <n v="0"/>
    <x v="9"/>
    <x v="3"/>
  </r>
  <r>
    <x v="101"/>
    <x v="342"/>
    <n v="0"/>
    <x v="9"/>
    <x v="3"/>
  </r>
  <r>
    <x v="101"/>
    <x v="343"/>
    <n v="0"/>
    <x v="9"/>
    <x v="3"/>
  </r>
  <r>
    <x v="101"/>
    <x v="344"/>
    <n v="0"/>
    <x v="9"/>
    <x v="3"/>
  </r>
  <r>
    <x v="101"/>
    <x v="336"/>
    <n v="0"/>
    <x v="10"/>
    <x v="3"/>
  </r>
  <r>
    <x v="101"/>
    <x v="337"/>
    <n v="0"/>
    <x v="10"/>
    <x v="3"/>
  </r>
  <r>
    <x v="101"/>
    <x v="338"/>
    <n v="0"/>
    <x v="10"/>
    <x v="3"/>
  </r>
  <r>
    <x v="101"/>
    <x v="339"/>
    <n v="0"/>
    <x v="10"/>
    <x v="3"/>
  </r>
  <r>
    <x v="101"/>
    <x v="340"/>
    <n v="0"/>
    <x v="10"/>
    <x v="3"/>
  </r>
  <r>
    <x v="101"/>
    <x v="341"/>
    <n v="0"/>
    <x v="10"/>
    <x v="3"/>
  </r>
  <r>
    <x v="101"/>
    <x v="342"/>
    <n v="0"/>
    <x v="10"/>
    <x v="3"/>
  </r>
  <r>
    <x v="101"/>
    <x v="343"/>
    <n v="0"/>
    <x v="10"/>
    <x v="3"/>
  </r>
  <r>
    <x v="101"/>
    <x v="344"/>
    <n v="0"/>
    <x v="10"/>
    <x v="3"/>
  </r>
  <r>
    <x v="101"/>
    <x v="336"/>
    <n v="0"/>
    <x v="11"/>
    <x v="3"/>
  </r>
  <r>
    <x v="101"/>
    <x v="337"/>
    <n v="0"/>
    <x v="11"/>
    <x v="3"/>
  </r>
  <r>
    <x v="101"/>
    <x v="338"/>
    <n v="0"/>
    <x v="11"/>
    <x v="3"/>
  </r>
  <r>
    <x v="101"/>
    <x v="339"/>
    <n v="0"/>
    <x v="11"/>
    <x v="3"/>
  </r>
  <r>
    <x v="101"/>
    <x v="340"/>
    <n v="0"/>
    <x v="11"/>
    <x v="3"/>
  </r>
  <r>
    <x v="101"/>
    <x v="341"/>
    <n v="0"/>
    <x v="11"/>
    <x v="3"/>
  </r>
  <r>
    <x v="101"/>
    <x v="342"/>
    <n v="0"/>
    <x v="11"/>
    <x v="3"/>
  </r>
  <r>
    <x v="101"/>
    <x v="343"/>
    <n v="0"/>
    <x v="11"/>
    <x v="3"/>
  </r>
  <r>
    <x v="101"/>
    <x v="344"/>
    <n v="0"/>
    <x v="11"/>
    <x v="3"/>
  </r>
  <r>
    <x v="101"/>
    <x v="336"/>
    <n v="0"/>
    <x v="12"/>
    <x v="3"/>
  </r>
  <r>
    <x v="101"/>
    <x v="337"/>
    <n v="0"/>
    <x v="12"/>
    <x v="3"/>
  </r>
  <r>
    <x v="101"/>
    <x v="338"/>
    <n v="0"/>
    <x v="12"/>
    <x v="3"/>
  </r>
  <r>
    <x v="101"/>
    <x v="339"/>
    <n v="0"/>
    <x v="12"/>
    <x v="3"/>
  </r>
  <r>
    <x v="101"/>
    <x v="340"/>
    <n v="0"/>
    <x v="12"/>
    <x v="3"/>
  </r>
  <r>
    <x v="101"/>
    <x v="341"/>
    <n v="0"/>
    <x v="12"/>
    <x v="3"/>
  </r>
  <r>
    <x v="101"/>
    <x v="342"/>
    <n v="0"/>
    <x v="12"/>
    <x v="3"/>
  </r>
  <r>
    <x v="101"/>
    <x v="343"/>
    <n v="0"/>
    <x v="12"/>
    <x v="3"/>
  </r>
  <r>
    <x v="101"/>
    <x v="344"/>
    <n v="0"/>
    <x v="12"/>
    <x v="3"/>
  </r>
  <r>
    <x v="101"/>
    <x v="336"/>
    <n v="0"/>
    <x v="13"/>
    <x v="3"/>
  </r>
  <r>
    <x v="101"/>
    <x v="337"/>
    <n v="0"/>
    <x v="13"/>
    <x v="3"/>
  </r>
  <r>
    <x v="101"/>
    <x v="338"/>
    <n v="0"/>
    <x v="13"/>
    <x v="3"/>
  </r>
  <r>
    <x v="101"/>
    <x v="339"/>
    <n v="0"/>
    <x v="13"/>
    <x v="3"/>
  </r>
  <r>
    <x v="101"/>
    <x v="340"/>
    <n v="0"/>
    <x v="13"/>
    <x v="3"/>
  </r>
  <r>
    <x v="101"/>
    <x v="341"/>
    <n v="0"/>
    <x v="13"/>
    <x v="3"/>
  </r>
  <r>
    <x v="101"/>
    <x v="342"/>
    <n v="0"/>
    <x v="13"/>
    <x v="3"/>
  </r>
  <r>
    <x v="101"/>
    <x v="343"/>
    <n v="0"/>
    <x v="13"/>
    <x v="3"/>
  </r>
  <r>
    <x v="101"/>
    <x v="344"/>
    <n v="0"/>
    <x v="13"/>
    <x v="3"/>
  </r>
  <r>
    <x v="101"/>
    <x v="336"/>
    <n v="0"/>
    <x v="14"/>
    <x v="3"/>
  </r>
  <r>
    <x v="101"/>
    <x v="337"/>
    <n v="0"/>
    <x v="14"/>
    <x v="3"/>
  </r>
  <r>
    <x v="101"/>
    <x v="338"/>
    <n v="0"/>
    <x v="14"/>
    <x v="3"/>
  </r>
  <r>
    <x v="101"/>
    <x v="339"/>
    <n v="0"/>
    <x v="14"/>
    <x v="3"/>
  </r>
  <r>
    <x v="101"/>
    <x v="340"/>
    <n v="0"/>
    <x v="14"/>
    <x v="3"/>
  </r>
  <r>
    <x v="101"/>
    <x v="341"/>
    <n v="0"/>
    <x v="14"/>
    <x v="3"/>
  </r>
  <r>
    <x v="101"/>
    <x v="342"/>
    <n v="0"/>
    <x v="14"/>
    <x v="3"/>
  </r>
  <r>
    <x v="101"/>
    <x v="343"/>
    <n v="0"/>
    <x v="14"/>
    <x v="3"/>
  </r>
  <r>
    <x v="101"/>
    <x v="344"/>
    <n v="0"/>
    <x v="14"/>
    <x v="3"/>
  </r>
  <r>
    <x v="101"/>
    <x v="336"/>
    <n v="0"/>
    <x v="15"/>
    <x v="3"/>
  </r>
  <r>
    <x v="101"/>
    <x v="337"/>
    <n v="0"/>
    <x v="15"/>
    <x v="3"/>
  </r>
  <r>
    <x v="101"/>
    <x v="338"/>
    <n v="0"/>
    <x v="15"/>
    <x v="3"/>
  </r>
  <r>
    <x v="101"/>
    <x v="339"/>
    <n v="0"/>
    <x v="15"/>
    <x v="3"/>
  </r>
  <r>
    <x v="101"/>
    <x v="340"/>
    <n v="0"/>
    <x v="15"/>
    <x v="3"/>
  </r>
  <r>
    <x v="101"/>
    <x v="341"/>
    <n v="0"/>
    <x v="15"/>
    <x v="3"/>
  </r>
  <r>
    <x v="101"/>
    <x v="342"/>
    <n v="0"/>
    <x v="15"/>
    <x v="3"/>
  </r>
  <r>
    <x v="101"/>
    <x v="343"/>
    <n v="0"/>
    <x v="15"/>
    <x v="3"/>
  </r>
  <r>
    <x v="101"/>
    <x v="344"/>
    <n v="0"/>
    <x v="15"/>
    <x v="3"/>
  </r>
  <r>
    <x v="101"/>
    <x v="336"/>
    <n v="0"/>
    <x v="16"/>
    <x v="3"/>
  </r>
  <r>
    <x v="101"/>
    <x v="337"/>
    <n v="0"/>
    <x v="16"/>
    <x v="3"/>
  </r>
  <r>
    <x v="101"/>
    <x v="338"/>
    <n v="0"/>
    <x v="16"/>
    <x v="3"/>
  </r>
  <r>
    <x v="101"/>
    <x v="339"/>
    <n v="0"/>
    <x v="16"/>
    <x v="3"/>
  </r>
  <r>
    <x v="101"/>
    <x v="340"/>
    <n v="0"/>
    <x v="16"/>
    <x v="3"/>
  </r>
  <r>
    <x v="101"/>
    <x v="341"/>
    <n v="0"/>
    <x v="16"/>
    <x v="3"/>
  </r>
  <r>
    <x v="101"/>
    <x v="342"/>
    <n v="0"/>
    <x v="16"/>
    <x v="3"/>
  </r>
  <r>
    <x v="101"/>
    <x v="343"/>
    <n v="0"/>
    <x v="16"/>
    <x v="3"/>
  </r>
  <r>
    <x v="101"/>
    <x v="344"/>
    <n v="0"/>
    <x v="16"/>
    <x v="3"/>
  </r>
  <r>
    <x v="102"/>
    <x v="273"/>
    <n v="5.3597922848664687"/>
    <x v="0"/>
    <x v="2"/>
  </r>
  <r>
    <x v="102"/>
    <x v="274"/>
    <n v="13.019287833827892"/>
    <x v="0"/>
    <x v="2"/>
  </r>
  <r>
    <x v="102"/>
    <x v="275"/>
    <n v="11.201780415430267"/>
    <x v="0"/>
    <x v="2"/>
  </r>
  <r>
    <x v="102"/>
    <x v="276"/>
    <n v="2.5964391691394657"/>
    <x v="0"/>
    <x v="2"/>
  </r>
  <r>
    <x v="102"/>
    <x v="277"/>
    <n v="4.7477744807121658"/>
    <x v="0"/>
    <x v="2"/>
  </r>
  <r>
    <x v="102"/>
    <x v="278"/>
    <n v="10.923590504451038"/>
    <x v="0"/>
    <x v="2"/>
  </r>
  <r>
    <x v="102"/>
    <x v="279"/>
    <n v="7.8078635014836797"/>
    <x v="0"/>
    <x v="2"/>
  </r>
  <r>
    <x v="102"/>
    <x v="280"/>
    <n v="1.0385756676557865"/>
    <x v="0"/>
    <x v="2"/>
  </r>
  <r>
    <x v="102"/>
    <x v="281"/>
    <n v="2.6149851632047478"/>
    <x v="0"/>
    <x v="2"/>
  </r>
  <r>
    <x v="102"/>
    <x v="282"/>
    <n v="2.763353115727003"/>
    <x v="0"/>
    <x v="2"/>
  </r>
  <r>
    <x v="102"/>
    <x v="283"/>
    <n v="7.418397626112759E-2"/>
    <x v="0"/>
    <x v="2"/>
  </r>
  <r>
    <x v="102"/>
    <x v="284"/>
    <n v="1.8545994065281899"/>
    <x v="0"/>
    <x v="2"/>
  </r>
  <r>
    <x v="102"/>
    <x v="285"/>
    <n v="1.1127596439169138"/>
    <x v="0"/>
    <x v="2"/>
  </r>
  <r>
    <x v="102"/>
    <x v="286"/>
    <n v="9.1431750741839757"/>
    <x v="0"/>
    <x v="2"/>
  </r>
  <r>
    <x v="102"/>
    <x v="287"/>
    <n v="1.6320474777448071"/>
    <x v="0"/>
    <x v="2"/>
  </r>
  <r>
    <x v="102"/>
    <x v="288"/>
    <n v="1.3538575667655786"/>
    <x v="0"/>
    <x v="2"/>
  </r>
  <r>
    <x v="102"/>
    <x v="289"/>
    <n v="1.7062314540059347"/>
    <x v="0"/>
    <x v="2"/>
  </r>
  <r>
    <x v="102"/>
    <x v="181"/>
    <n v="0.59347181008902072"/>
    <x v="0"/>
    <x v="2"/>
  </r>
  <r>
    <x v="102"/>
    <x v="290"/>
    <n v="6.1572700296735903"/>
    <x v="0"/>
    <x v="2"/>
  </r>
  <r>
    <x v="102"/>
    <x v="291"/>
    <n v="11.906528189910979"/>
    <x v="0"/>
    <x v="2"/>
  </r>
  <r>
    <x v="102"/>
    <x v="292"/>
    <n v="0.85311572700296734"/>
    <x v="0"/>
    <x v="2"/>
  </r>
  <r>
    <x v="102"/>
    <x v="345"/>
    <n v="0.12982195845697331"/>
    <x v="0"/>
    <x v="2"/>
  </r>
  <r>
    <x v="102"/>
    <x v="346"/>
    <n v="1.8545994065281898E-2"/>
    <x v="0"/>
    <x v="2"/>
  </r>
  <r>
    <x v="102"/>
    <x v="293"/>
    <n v="48.590504451038576"/>
    <x v="0"/>
    <x v="2"/>
  </r>
  <r>
    <x v="102"/>
    <x v="273"/>
    <n v="4.9777777777777779"/>
    <x v="1"/>
    <x v="2"/>
  </r>
  <r>
    <x v="102"/>
    <x v="274"/>
    <n v="12.533333333333333"/>
    <x v="1"/>
    <x v="2"/>
  </r>
  <r>
    <x v="102"/>
    <x v="275"/>
    <n v="11.28888888888889"/>
    <x v="1"/>
    <x v="2"/>
  </r>
  <r>
    <x v="102"/>
    <x v="276"/>
    <n v="2.5777777777777779"/>
    <x v="1"/>
    <x v="2"/>
  </r>
  <r>
    <x v="102"/>
    <x v="277"/>
    <n v="6.8444444444444441"/>
    <x v="1"/>
    <x v="2"/>
  </r>
  <r>
    <x v="102"/>
    <x v="278"/>
    <n v="2.4"/>
    <x v="1"/>
    <x v="2"/>
  </r>
  <r>
    <x v="102"/>
    <x v="279"/>
    <n v="5.5111111111111111"/>
    <x v="1"/>
    <x v="2"/>
  </r>
  <r>
    <x v="102"/>
    <x v="280"/>
    <n v="0.26666666666666666"/>
    <x v="1"/>
    <x v="2"/>
  </r>
  <r>
    <x v="102"/>
    <x v="281"/>
    <n v="2.2222222222222223"/>
    <x v="1"/>
    <x v="2"/>
  </r>
  <r>
    <x v="102"/>
    <x v="282"/>
    <n v="4.177777777777778"/>
    <x v="1"/>
    <x v="2"/>
  </r>
  <r>
    <x v="102"/>
    <x v="283"/>
    <n v="8.8888888888888892E-2"/>
    <x v="1"/>
    <x v="2"/>
  </r>
  <r>
    <x v="102"/>
    <x v="284"/>
    <n v="1.2444444444444445"/>
    <x v="1"/>
    <x v="2"/>
  </r>
  <r>
    <x v="102"/>
    <x v="285"/>
    <n v="0.97777777777777775"/>
    <x v="1"/>
    <x v="2"/>
  </r>
  <r>
    <x v="102"/>
    <x v="286"/>
    <n v="9.2444444444444436"/>
    <x v="1"/>
    <x v="2"/>
  </r>
  <r>
    <x v="102"/>
    <x v="287"/>
    <n v="2.0444444444444443"/>
    <x v="1"/>
    <x v="2"/>
  </r>
  <r>
    <x v="102"/>
    <x v="288"/>
    <n v="0.53333333333333333"/>
    <x v="1"/>
    <x v="2"/>
  </r>
  <r>
    <x v="102"/>
    <x v="289"/>
    <n v="2.3111111111111109"/>
    <x v="1"/>
    <x v="2"/>
  </r>
  <r>
    <x v="102"/>
    <x v="181"/>
    <n v="0.97777777777777775"/>
    <x v="1"/>
    <x v="2"/>
  </r>
  <r>
    <x v="102"/>
    <x v="290"/>
    <n v="15.822222222222223"/>
    <x v="1"/>
    <x v="2"/>
  </r>
  <r>
    <x v="102"/>
    <x v="291"/>
    <n v="8.5333333333333332"/>
    <x v="1"/>
    <x v="2"/>
  </r>
  <r>
    <x v="102"/>
    <x v="292"/>
    <n v="1.6"/>
    <x v="1"/>
    <x v="2"/>
  </r>
  <r>
    <x v="102"/>
    <x v="345"/>
    <n v="0.35555555555555557"/>
    <x v="1"/>
    <x v="2"/>
  </r>
  <r>
    <x v="102"/>
    <x v="346"/>
    <n v="8.8888888888888892E-2"/>
    <x v="1"/>
    <x v="2"/>
  </r>
  <r>
    <x v="102"/>
    <x v="293"/>
    <n v="49.68888888888889"/>
    <x v="1"/>
    <x v="2"/>
  </r>
  <r>
    <x v="102"/>
    <x v="273"/>
    <n v="8.0978260869565215"/>
    <x v="2"/>
    <x v="2"/>
  </r>
  <r>
    <x v="102"/>
    <x v="274"/>
    <n v="12.5"/>
    <x v="2"/>
    <x v="2"/>
  </r>
  <r>
    <x v="102"/>
    <x v="275"/>
    <n v="11.141304347826088"/>
    <x v="2"/>
    <x v="2"/>
  </r>
  <r>
    <x v="102"/>
    <x v="276"/>
    <n v="2.5543478260869565"/>
    <x v="2"/>
    <x v="2"/>
  </r>
  <r>
    <x v="102"/>
    <x v="277"/>
    <n v="3.5869565217391304"/>
    <x v="2"/>
    <x v="2"/>
  </r>
  <r>
    <x v="102"/>
    <x v="278"/>
    <n v="19.239130434782609"/>
    <x v="2"/>
    <x v="2"/>
  </r>
  <r>
    <x v="102"/>
    <x v="279"/>
    <n v="13.695652173913043"/>
    <x v="2"/>
    <x v="2"/>
  </r>
  <r>
    <x v="102"/>
    <x v="280"/>
    <n v="2.0652173913043477"/>
    <x v="2"/>
    <x v="2"/>
  </r>
  <r>
    <x v="102"/>
    <x v="281"/>
    <n v="2.5543478260869565"/>
    <x v="2"/>
    <x v="2"/>
  </r>
  <r>
    <x v="102"/>
    <x v="282"/>
    <n v="1.6304347826086956"/>
    <x v="2"/>
    <x v="2"/>
  </r>
  <r>
    <x v="102"/>
    <x v="283"/>
    <n v="5.434782608695652E-2"/>
    <x v="2"/>
    <x v="2"/>
  </r>
  <r>
    <x v="102"/>
    <x v="284"/>
    <n v="0.59782608695652173"/>
    <x v="2"/>
    <x v="2"/>
  </r>
  <r>
    <x v="102"/>
    <x v="285"/>
    <n v="1.3043478260869565"/>
    <x v="2"/>
    <x v="2"/>
  </r>
  <r>
    <x v="102"/>
    <x v="286"/>
    <n v="9.6739130434782616"/>
    <x v="2"/>
    <x v="2"/>
  </r>
  <r>
    <x v="102"/>
    <x v="287"/>
    <n v="0.16304347826086957"/>
    <x v="2"/>
    <x v="2"/>
  </r>
  <r>
    <x v="102"/>
    <x v="288"/>
    <n v="2.8804347826086958"/>
    <x v="2"/>
    <x v="2"/>
  </r>
  <r>
    <x v="102"/>
    <x v="289"/>
    <n v="1.3043478260869565"/>
    <x v="2"/>
    <x v="2"/>
  </r>
  <r>
    <x v="102"/>
    <x v="181"/>
    <n v="0.38043478260869568"/>
    <x v="2"/>
    <x v="2"/>
  </r>
  <r>
    <x v="102"/>
    <x v="290"/>
    <n v="2.8260869565217392"/>
    <x v="2"/>
    <x v="2"/>
  </r>
  <r>
    <x v="102"/>
    <x v="291"/>
    <n v="19.782608695652176"/>
    <x v="2"/>
    <x v="2"/>
  </r>
  <r>
    <x v="102"/>
    <x v="292"/>
    <n v="0.65217391304347827"/>
    <x v="2"/>
    <x v="2"/>
  </r>
  <r>
    <x v="102"/>
    <x v="345"/>
    <n v="0"/>
    <x v="2"/>
    <x v="2"/>
  </r>
  <r>
    <x v="102"/>
    <x v="346"/>
    <n v="0"/>
    <x v="2"/>
    <x v="2"/>
  </r>
  <r>
    <x v="102"/>
    <x v="293"/>
    <n v="40.054347826086953"/>
    <x v="2"/>
    <x v="2"/>
  </r>
  <r>
    <x v="102"/>
    <x v="273"/>
    <n v="4.225352112676056"/>
    <x v="3"/>
    <x v="2"/>
  </r>
  <r>
    <x v="102"/>
    <x v="274"/>
    <n v="14.225352112676056"/>
    <x v="3"/>
    <x v="2"/>
  </r>
  <r>
    <x v="102"/>
    <x v="275"/>
    <n v="12.67605633802817"/>
    <x v="3"/>
    <x v="2"/>
  </r>
  <r>
    <x v="102"/>
    <x v="276"/>
    <n v="2.9577464788732395"/>
    <x v="3"/>
    <x v="2"/>
  </r>
  <r>
    <x v="102"/>
    <x v="277"/>
    <n v="5.352112676056338"/>
    <x v="3"/>
    <x v="2"/>
  </r>
  <r>
    <x v="102"/>
    <x v="278"/>
    <n v="5.774647887323944"/>
    <x v="3"/>
    <x v="2"/>
  </r>
  <r>
    <x v="102"/>
    <x v="279"/>
    <n v="2.535211267605634"/>
    <x v="3"/>
    <x v="2"/>
  </r>
  <r>
    <x v="102"/>
    <x v="280"/>
    <n v="0.70422535211267601"/>
    <x v="3"/>
    <x v="2"/>
  </r>
  <r>
    <x v="102"/>
    <x v="281"/>
    <n v="2.535211267605634"/>
    <x v="3"/>
    <x v="2"/>
  </r>
  <r>
    <x v="102"/>
    <x v="282"/>
    <n v="4.507042253521127"/>
    <x v="3"/>
    <x v="2"/>
  </r>
  <r>
    <x v="102"/>
    <x v="283"/>
    <n v="0"/>
    <x v="3"/>
    <x v="2"/>
  </r>
  <r>
    <x v="102"/>
    <x v="284"/>
    <n v="0.42253521126760563"/>
    <x v="3"/>
    <x v="2"/>
  </r>
  <r>
    <x v="102"/>
    <x v="285"/>
    <n v="0.70422535211267601"/>
    <x v="3"/>
    <x v="2"/>
  </r>
  <r>
    <x v="102"/>
    <x v="286"/>
    <n v="7.605633802816901"/>
    <x v="3"/>
    <x v="2"/>
  </r>
  <r>
    <x v="102"/>
    <x v="287"/>
    <n v="4.788732394366197"/>
    <x v="3"/>
    <x v="2"/>
  </r>
  <r>
    <x v="102"/>
    <x v="288"/>
    <n v="0.42253521126760563"/>
    <x v="3"/>
    <x v="2"/>
  </r>
  <r>
    <x v="102"/>
    <x v="289"/>
    <n v="3.0985915492957745"/>
    <x v="3"/>
    <x v="2"/>
  </r>
  <r>
    <x v="102"/>
    <x v="181"/>
    <n v="0.56338028169014087"/>
    <x v="3"/>
    <x v="2"/>
  </r>
  <r>
    <x v="102"/>
    <x v="290"/>
    <n v="6.901408450704225"/>
    <x v="3"/>
    <x v="2"/>
  </r>
  <r>
    <x v="102"/>
    <x v="291"/>
    <n v="5.492957746478873"/>
    <x v="3"/>
    <x v="2"/>
  </r>
  <r>
    <x v="102"/>
    <x v="292"/>
    <n v="0.14084507042253522"/>
    <x v="3"/>
    <x v="2"/>
  </r>
  <r>
    <x v="102"/>
    <x v="345"/>
    <n v="0.28169014084507044"/>
    <x v="3"/>
    <x v="2"/>
  </r>
  <r>
    <x v="102"/>
    <x v="346"/>
    <n v="0"/>
    <x v="3"/>
    <x v="2"/>
  </r>
  <r>
    <x v="102"/>
    <x v="293"/>
    <n v="55.070422535211264"/>
    <x v="3"/>
    <x v="2"/>
  </r>
  <r>
    <x v="102"/>
    <x v="273"/>
    <n v="1.8840579710144927"/>
    <x v="4"/>
    <x v="2"/>
  </r>
  <r>
    <x v="102"/>
    <x v="274"/>
    <n v="14.637681159420289"/>
    <x v="4"/>
    <x v="2"/>
  </r>
  <r>
    <x v="102"/>
    <x v="275"/>
    <n v="8.1159420289855078"/>
    <x v="4"/>
    <x v="2"/>
  </r>
  <r>
    <x v="102"/>
    <x v="276"/>
    <n v="2.318840579710145"/>
    <x v="4"/>
    <x v="2"/>
  </r>
  <r>
    <x v="102"/>
    <x v="277"/>
    <n v="3.7681159420289854"/>
    <x v="4"/>
    <x v="2"/>
  </r>
  <r>
    <x v="102"/>
    <x v="278"/>
    <n v="12.173913043478262"/>
    <x v="4"/>
    <x v="2"/>
  </r>
  <r>
    <x v="102"/>
    <x v="279"/>
    <n v="4.9275362318840576"/>
    <x v="4"/>
    <x v="2"/>
  </r>
  <r>
    <x v="102"/>
    <x v="280"/>
    <n v="0.57971014492753625"/>
    <x v="4"/>
    <x v="2"/>
  </r>
  <r>
    <x v="102"/>
    <x v="281"/>
    <n v="2.7536231884057969"/>
    <x v="4"/>
    <x v="2"/>
  </r>
  <r>
    <x v="102"/>
    <x v="282"/>
    <n v="1.3043478260869565"/>
    <x v="4"/>
    <x v="2"/>
  </r>
  <r>
    <x v="102"/>
    <x v="283"/>
    <n v="0.14492753623188406"/>
    <x v="4"/>
    <x v="2"/>
  </r>
  <r>
    <x v="102"/>
    <x v="284"/>
    <n v="2.318840579710145"/>
    <x v="4"/>
    <x v="2"/>
  </r>
  <r>
    <x v="102"/>
    <x v="285"/>
    <n v="1.4492753623188406"/>
    <x v="4"/>
    <x v="2"/>
  </r>
  <r>
    <x v="102"/>
    <x v="286"/>
    <n v="12.028985507246377"/>
    <x v="4"/>
    <x v="2"/>
  </r>
  <r>
    <x v="102"/>
    <x v="287"/>
    <n v="0.57971014492753625"/>
    <x v="4"/>
    <x v="2"/>
  </r>
  <r>
    <x v="102"/>
    <x v="288"/>
    <n v="0.43478260869565216"/>
    <x v="4"/>
    <x v="2"/>
  </r>
  <r>
    <x v="102"/>
    <x v="289"/>
    <n v="0.43478260869565216"/>
    <x v="4"/>
    <x v="2"/>
  </r>
  <r>
    <x v="102"/>
    <x v="181"/>
    <n v="0.57971014492753625"/>
    <x v="4"/>
    <x v="2"/>
  </r>
  <r>
    <x v="102"/>
    <x v="290"/>
    <n v="1.4492753623188406"/>
    <x v="4"/>
    <x v="2"/>
  </r>
  <r>
    <x v="102"/>
    <x v="291"/>
    <n v="11.014492753623188"/>
    <x v="4"/>
    <x v="2"/>
  </r>
  <r>
    <x v="102"/>
    <x v="292"/>
    <n v="0.14492753623188406"/>
    <x v="4"/>
    <x v="2"/>
  </r>
  <r>
    <x v="102"/>
    <x v="345"/>
    <n v="0"/>
    <x v="4"/>
    <x v="2"/>
  </r>
  <r>
    <x v="102"/>
    <x v="346"/>
    <n v="0"/>
    <x v="4"/>
    <x v="2"/>
  </r>
  <r>
    <x v="102"/>
    <x v="293"/>
    <n v="57.246376811594203"/>
    <x v="4"/>
    <x v="2"/>
  </r>
  <r>
    <x v="102"/>
    <x v="273"/>
    <n v="2.0512820512820511"/>
    <x v="5"/>
    <x v="2"/>
  </r>
  <r>
    <x v="102"/>
    <x v="274"/>
    <n v="23.076923076923077"/>
    <x v="5"/>
    <x v="2"/>
  </r>
  <r>
    <x v="102"/>
    <x v="275"/>
    <n v="9.7435897435897427"/>
    <x v="5"/>
    <x v="2"/>
  </r>
  <r>
    <x v="102"/>
    <x v="276"/>
    <n v="2.5641025641025643"/>
    <x v="5"/>
    <x v="2"/>
  </r>
  <r>
    <x v="102"/>
    <x v="277"/>
    <n v="3.5897435897435899"/>
    <x v="5"/>
    <x v="2"/>
  </r>
  <r>
    <x v="102"/>
    <x v="278"/>
    <n v="15.384615384615385"/>
    <x v="5"/>
    <x v="2"/>
  </r>
  <r>
    <x v="102"/>
    <x v="279"/>
    <n v="4.615384615384615"/>
    <x v="5"/>
    <x v="2"/>
  </r>
  <r>
    <x v="102"/>
    <x v="280"/>
    <n v="0.51282051282051277"/>
    <x v="5"/>
    <x v="2"/>
  </r>
  <r>
    <x v="102"/>
    <x v="281"/>
    <n v="4.615384615384615"/>
    <x v="5"/>
    <x v="2"/>
  </r>
  <r>
    <x v="102"/>
    <x v="282"/>
    <n v="1.5384615384615385"/>
    <x v="5"/>
    <x v="2"/>
  </r>
  <r>
    <x v="102"/>
    <x v="283"/>
    <n v="0"/>
    <x v="5"/>
    <x v="2"/>
  </r>
  <r>
    <x v="102"/>
    <x v="284"/>
    <n v="2.5641025641025643"/>
    <x v="5"/>
    <x v="2"/>
  </r>
  <r>
    <x v="102"/>
    <x v="285"/>
    <n v="1.0256410256410255"/>
    <x v="5"/>
    <x v="2"/>
  </r>
  <r>
    <x v="102"/>
    <x v="286"/>
    <n v="15.384615384615385"/>
    <x v="5"/>
    <x v="2"/>
  </r>
  <r>
    <x v="102"/>
    <x v="287"/>
    <n v="0.51282051282051277"/>
    <x v="5"/>
    <x v="2"/>
  </r>
  <r>
    <x v="102"/>
    <x v="288"/>
    <n v="0"/>
    <x v="5"/>
    <x v="2"/>
  </r>
  <r>
    <x v="102"/>
    <x v="289"/>
    <n v="1.5384615384615385"/>
    <x v="5"/>
    <x v="2"/>
  </r>
  <r>
    <x v="102"/>
    <x v="181"/>
    <n v="0.51282051282051277"/>
    <x v="5"/>
    <x v="2"/>
  </r>
  <r>
    <x v="102"/>
    <x v="290"/>
    <n v="1.0256410256410255"/>
    <x v="5"/>
    <x v="2"/>
  </r>
  <r>
    <x v="102"/>
    <x v="291"/>
    <n v="11.794871794871796"/>
    <x v="5"/>
    <x v="2"/>
  </r>
  <r>
    <x v="102"/>
    <x v="292"/>
    <n v="0.51282051282051277"/>
    <x v="5"/>
    <x v="2"/>
  </r>
  <r>
    <x v="102"/>
    <x v="345"/>
    <n v="0"/>
    <x v="5"/>
    <x v="2"/>
  </r>
  <r>
    <x v="102"/>
    <x v="346"/>
    <n v="0"/>
    <x v="5"/>
    <x v="2"/>
  </r>
  <r>
    <x v="102"/>
    <x v="293"/>
    <n v="47.179487179487182"/>
    <x v="5"/>
    <x v="2"/>
  </r>
  <r>
    <x v="102"/>
    <x v="273"/>
    <n v="3.3057851239669422"/>
    <x v="6"/>
    <x v="2"/>
  </r>
  <r>
    <x v="102"/>
    <x v="274"/>
    <n v="14.049586776859504"/>
    <x v="6"/>
    <x v="2"/>
  </r>
  <r>
    <x v="102"/>
    <x v="275"/>
    <n v="8.2644628099173545"/>
    <x v="6"/>
    <x v="2"/>
  </r>
  <r>
    <x v="102"/>
    <x v="276"/>
    <n v="2.4793388429752068"/>
    <x v="6"/>
    <x v="2"/>
  </r>
  <r>
    <x v="102"/>
    <x v="277"/>
    <n v="4.9586776859504136"/>
    <x v="6"/>
    <x v="2"/>
  </r>
  <r>
    <x v="102"/>
    <x v="278"/>
    <n v="18.181818181818183"/>
    <x v="6"/>
    <x v="2"/>
  </r>
  <r>
    <x v="102"/>
    <x v="279"/>
    <n v="0.82644628099173556"/>
    <x v="6"/>
    <x v="2"/>
  </r>
  <r>
    <x v="102"/>
    <x v="280"/>
    <n v="1.6528925619834711"/>
    <x v="6"/>
    <x v="2"/>
  </r>
  <r>
    <x v="102"/>
    <x v="281"/>
    <n v="2.4793388429752068"/>
    <x v="6"/>
    <x v="2"/>
  </r>
  <r>
    <x v="102"/>
    <x v="282"/>
    <n v="0.82644628099173556"/>
    <x v="6"/>
    <x v="2"/>
  </r>
  <r>
    <x v="102"/>
    <x v="283"/>
    <n v="0"/>
    <x v="6"/>
    <x v="2"/>
  </r>
  <r>
    <x v="102"/>
    <x v="284"/>
    <n v="2.4793388429752068"/>
    <x v="6"/>
    <x v="2"/>
  </r>
  <r>
    <x v="102"/>
    <x v="285"/>
    <n v="2.4793388429752068"/>
    <x v="6"/>
    <x v="2"/>
  </r>
  <r>
    <x v="102"/>
    <x v="286"/>
    <n v="10.743801652892563"/>
    <x v="6"/>
    <x v="2"/>
  </r>
  <r>
    <x v="102"/>
    <x v="287"/>
    <n v="0.82644628099173556"/>
    <x v="6"/>
    <x v="2"/>
  </r>
  <r>
    <x v="102"/>
    <x v="288"/>
    <n v="1.6528925619834711"/>
    <x v="6"/>
    <x v="2"/>
  </r>
  <r>
    <x v="102"/>
    <x v="289"/>
    <n v="0"/>
    <x v="6"/>
    <x v="2"/>
  </r>
  <r>
    <x v="102"/>
    <x v="181"/>
    <n v="0.82644628099173556"/>
    <x v="6"/>
    <x v="2"/>
  </r>
  <r>
    <x v="102"/>
    <x v="290"/>
    <n v="3.3057851239669422"/>
    <x v="6"/>
    <x v="2"/>
  </r>
  <r>
    <x v="102"/>
    <x v="291"/>
    <n v="10.743801652892563"/>
    <x v="6"/>
    <x v="2"/>
  </r>
  <r>
    <x v="102"/>
    <x v="292"/>
    <n v="0"/>
    <x v="6"/>
    <x v="2"/>
  </r>
  <r>
    <x v="102"/>
    <x v="345"/>
    <n v="0"/>
    <x v="6"/>
    <x v="2"/>
  </r>
  <r>
    <x v="102"/>
    <x v="346"/>
    <n v="0"/>
    <x v="6"/>
    <x v="2"/>
  </r>
  <r>
    <x v="102"/>
    <x v="293"/>
    <n v="54.545454545454547"/>
    <x v="6"/>
    <x v="2"/>
  </r>
  <r>
    <x v="102"/>
    <x v="273"/>
    <n v="2.4875621890547261"/>
    <x v="7"/>
    <x v="2"/>
  </r>
  <r>
    <x v="102"/>
    <x v="274"/>
    <n v="13.432835820895523"/>
    <x v="7"/>
    <x v="2"/>
  </r>
  <r>
    <x v="102"/>
    <x v="275"/>
    <n v="8.9552238805970141"/>
    <x v="7"/>
    <x v="2"/>
  </r>
  <r>
    <x v="102"/>
    <x v="276"/>
    <n v="2.9850746268656718"/>
    <x v="7"/>
    <x v="2"/>
  </r>
  <r>
    <x v="102"/>
    <x v="277"/>
    <n v="5.4726368159203984"/>
    <x v="7"/>
    <x v="2"/>
  </r>
  <r>
    <x v="102"/>
    <x v="278"/>
    <n v="13.930348258706468"/>
    <x v="7"/>
    <x v="2"/>
  </r>
  <r>
    <x v="102"/>
    <x v="279"/>
    <n v="9.9502487562189046"/>
    <x v="7"/>
    <x v="2"/>
  </r>
  <r>
    <x v="102"/>
    <x v="280"/>
    <n v="0.49751243781094528"/>
    <x v="7"/>
    <x v="2"/>
  </r>
  <r>
    <x v="102"/>
    <x v="281"/>
    <n v="2.9850746268656718"/>
    <x v="7"/>
    <x v="2"/>
  </r>
  <r>
    <x v="102"/>
    <x v="282"/>
    <n v="1.9900497512437811"/>
    <x v="7"/>
    <x v="2"/>
  </r>
  <r>
    <x v="102"/>
    <x v="283"/>
    <n v="0"/>
    <x v="7"/>
    <x v="2"/>
  </r>
  <r>
    <x v="102"/>
    <x v="284"/>
    <n v="2.4875621890547261"/>
    <x v="7"/>
    <x v="2"/>
  </r>
  <r>
    <x v="102"/>
    <x v="285"/>
    <n v="1.4925373134328359"/>
    <x v="7"/>
    <x v="2"/>
  </r>
  <r>
    <x v="102"/>
    <x v="286"/>
    <n v="12.935323383084578"/>
    <x v="7"/>
    <x v="2"/>
  </r>
  <r>
    <x v="102"/>
    <x v="287"/>
    <n v="0.99502487562189057"/>
    <x v="7"/>
    <x v="2"/>
  </r>
  <r>
    <x v="102"/>
    <x v="288"/>
    <n v="0.49751243781094528"/>
    <x v="7"/>
    <x v="2"/>
  </r>
  <r>
    <x v="102"/>
    <x v="289"/>
    <n v="0"/>
    <x v="7"/>
    <x v="2"/>
  </r>
  <r>
    <x v="102"/>
    <x v="181"/>
    <n v="0.49751243781094528"/>
    <x v="7"/>
    <x v="2"/>
  </r>
  <r>
    <x v="102"/>
    <x v="290"/>
    <n v="0"/>
    <x v="7"/>
    <x v="2"/>
  </r>
  <r>
    <x v="102"/>
    <x v="291"/>
    <n v="15.422885572139304"/>
    <x v="7"/>
    <x v="2"/>
  </r>
  <r>
    <x v="102"/>
    <x v="292"/>
    <n v="0"/>
    <x v="7"/>
    <x v="2"/>
  </r>
  <r>
    <x v="102"/>
    <x v="345"/>
    <n v="0"/>
    <x v="7"/>
    <x v="2"/>
  </r>
  <r>
    <x v="102"/>
    <x v="346"/>
    <n v="0"/>
    <x v="7"/>
    <x v="2"/>
  </r>
  <r>
    <x v="102"/>
    <x v="293"/>
    <n v="52.238805970149251"/>
    <x v="7"/>
    <x v="2"/>
  </r>
  <r>
    <x v="102"/>
    <x v="273"/>
    <n v="0"/>
    <x v="8"/>
    <x v="2"/>
  </r>
  <r>
    <x v="102"/>
    <x v="274"/>
    <n v="6.9364161849710984"/>
    <x v="8"/>
    <x v="2"/>
  </r>
  <r>
    <x v="102"/>
    <x v="275"/>
    <n v="5.202312138728324"/>
    <x v="8"/>
    <x v="2"/>
  </r>
  <r>
    <x v="102"/>
    <x v="276"/>
    <n v="1.1560693641618498"/>
    <x v="8"/>
    <x v="2"/>
  </r>
  <r>
    <x v="102"/>
    <x v="277"/>
    <n v="1.1560693641618498"/>
    <x v="8"/>
    <x v="2"/>
  </r>
  <r>
    <x v="102"/>
    <x v="278"/>
    <n v="2.3121387283236996"/>
    <x v="8"/>
    <x v="2"/>
  </r>
  <r>
    <x v="102"/>
    <x v="279"/>
    <n v="2.3121387283236996"/>
    <x v="8"/>
    <x v="2"/>
  </r>
  <r>
    <x v="102"/>
    <x v="280"/>
    <n v="0"/>
    <x v="8"/>
    <x v="2"/>
  </r>
  <r>
    <x v="102"/>
    <x v="281"/>
    <n v="0.5780346820809249"/>
    <x v="8"/>
    <x v="2"/>
  </r>
  <r>
    <x v="102"/>
    <x v="282"/>
    <n v="0.5780346820809249"/>
    <x v="8"/>
    <x v="2"/>
  </r>
  <r>
    <x v="102"/>
    <x v="283"/>
    <n v="0.5780346820809249"/>
    <x v="8"/>
    <x v="2"/>
  </r>
  <r>
    <x v="102"/>
    <x v="284"/>
    <n v="1.7341040462427746"/>
    <x v="8"/>
    <x v="2"/>
  </r>
  <r>
    <x v="102"/>
    <x v="285"/>
    <n v="1.1560693641618498"/>
    <x v="8"/>
    <x v="2"/>
  </r>
  <r>
    <x v="102"/>
    <x v="286"/>
    <n v="8.0924855491329488"/>
    <x v="8"/>
    <x v="2"/>
  </r>
  <r>
    <x v="102"/>
    <x v="287"/>
    <n v="0"/>
    <x v="8"/>
    <x v="2"/>
  </r>
  <r>
    <x v="102"/>
    <x v="288"/>
    <n v="0"/>
    <x v="8"/>
    <x v="2"/>
  </r>
  <r>
    <x v="102"/>
    <x v="289"/>
    <n v="0"/>
    <x v="8"/>
    <x v="2"/>
  </r>
  <r>
    <x v="102"/>
    <x v="181"/>
    <n v="0.5780346820809249"/>
    <x v="8"/>
    <x v="2"/>
  </r>
  <r>
    <x v="102"/>
    <x v="290"/>
    <n v="2.3121387283236996"/>
    <x v="8"/>
    <x v="2"/>
  </r>
  <r>
    <x v="102"/>
    <x v="291"/>
    <n v="5.202312138728324"/>
    <x v="8"/>
    <x v="2"/>
  </r>
  <r>
    <x v="102"/>
    <x v="292"/>
    <n v="0"/>
    <x v="8"/>
    <x v="2"/>
  </r>
  <r>
    <x v="102"/>
    <x v="345"/>
    <n v="0"/>
    <x v="8"/>
    <x v="2"/>
  </r>
  <r>
    <x v="102"/>
    <x v="346"/>
    <n v="0"/>
    <x v="8"/>
    <x v="2"/>
  </r>
  <r>
    <x v="102"/>
    <x v="293"/>
    <n v="76.300578034682076"/>
    <x v="8"/>
    <x v="2"/>
  </r>
  <r>
    <x v="102"/>
    <x v="273"/>
    <n v="4.4198895027624312"/>
    <x v="9"/>
    <x v="2"/>
  </r>
  <r>
    <x v="102"/>
    <x v="274"/>
    <n v="7.7348066298342539"/>
    <x v="9"/>
    <x v="2"/>
  </r>
  <r>
    <x v="102"/>
    <x v="275"/>
    <n v="12.154696132596685"/>
    <x v="9"/>
    <x v="2"/>
  </r>
  <r>
    <x v="102"/>
    <x v="276"/>
    <n v="0.5524861878453039"/>
    <x v="9"/>
    <x v="2"/>
  </r>
  <r>
    <x v="102"/>
    <x v="277"/>
    <n v="4.4198895027624312"/>
    <x v="9"/>
    <x v="2"/>
  </r>
  <r>
    <x v="102"/>
    <x v="278"/>
    <n v="12.154696132596685"/>
    <x v="9"/>
    <x v="2"/>
  </r>
  <r>
    <x v="102"/>
    <x v="279"/>
    <n v="6.6298342541436464"/>
    <x v="9"/>
    <x v="2"/>
  </r>
  <r>
    <x v="102"/>
    <x v="280"/>
    <n v="0.5524861878453039"/>
    <x v="9"/>
    <x v="2"/>
  </r>
  <r>
    <x v="102"/>
    <x v="281"/>
    <n v="4.4198895027624312"/>
    <x v="9"/>
    <x v="2"/>
  </r>
  <r>
    <x v="102"/>
    <x v="282"/>
    <n v="1.6574585635359116"/>
    <x v="9"/>
    <x v="2"/>
  </r>
  <r>
    <x v="102"/>
    <x v="283"/>
    <n v="0"/>
    <x v="9"/>
    <x v="2"/>
  </r>
  <r>
    <x v="102"/>
    <x v="284"/>
    <n v="3.3149171270718232"/>
    <x v="9"/>
    <x v="2"/>
  </r>
  <r>
    <x v="102"/>
    <x v="285"/>
    <n v="0.5524861878453039"/>
    <x v="9"/>
    <x v="2"/>
  </r>
  <r>
    <x v="102"/>
    <x v="286"/>
    <n v="7.7348066298342539"/>
    <x v="9"/>
    <x v="2"/>
  </r>
  <r>
    <x v="102"/>
    <x v="287"/>
    <n v="1.1049723756906078"/>
    <x v="9"/>
    <x v="2"/>
  </r>
  <r>
    <x v="102"/>
    <x v="288"/>
    <n v="1.1049723756906078"/>
    <x v="9"/>
    <x v="2"/>
  </r>
  <r>
    <x v="102"/>
    <x v="289"/>
    <n v="1.1049723756906078"/>
    <x v="9"/>
    <x v="2"/>
  </r>
  <r>
    <x v="102"/>
    <x v="181"/>
    <n v="1.1049723756906078"/>
    <x v="9"/>
    <x v="2"/>
  </r>
  <r>
    <x v="102"/>
    <x v="290"/>
    <n v="3.3149171270718232"/>
    <x v="9"/>
    <x v="2"/>
  </r>
  <r>
    <x v="102"/>
    <x v="291"/>
    <n v="2.7624309392265194"/>
    <x v="9"/>
    <x v="2"/>
  </r>
  <r>
    <x v="102"/>
    <x v="292"/>
    <n v="0.5524861878453039"/>
    <x v="9"/>
    <x v="2"/>
  </r>
  <r>
    <x v="102"/>
    <x v="345"/>
    <n v="0"/>
    <x v="9"/>
    <x v="2"/>
  </r>
  <r>
    <x v="102"/>
    <x v="346"/>
    <n v="0"/>
    <x v="9"/>
    <x v="2"/>
  </r>
  <r>
    <x v="102"/>
    <x v="293"/>
    <n v="59.116022099447513"/>
    <x v="9"/>
    <x v="2"/>
  </r>
  <r>
    <x v="102"/>
    <x v="273"/>
    <n v="7.3825503355704694"/>
    <x v="10"/>
    <x v="2"/>
  </r>
  <r>
    <x v="102"/>
    <x v="274"/>
    <n v="14.093959731543624"/>
    <x v="10"/>
    <x v="2"/>
  </r>
  <r>
    <x v="102"/>
    <x v="275"/>
    <n v="17.449664429530202"/>
    <x v="10"/>
    <x v="2"/>
  </r>
  <r>
    <x v="102"/>
    <x v="276"/>
    <n v="2.6845637583892619"/>
    <x v="10"/>
    <x v="2"/>
  </r>
  <r>
    <x v="102"/>
    <x v="277"/>
    <n v="2.6845637583892619"/>
    <x v="10"/>
    <x v="2"/>
  </r>
  <r>
    <x v="102"/>
    <x v="278"/>
    <n v="6.0402684563758386"/>
    <x v="10"/>
    <x v="2"/>
  </r>
  <r>
    <x v="102"/>
    <x v="279"/>
    <n v="6.7114093959731544"/>
    <x v="10"/>
    <x v="2"/>
  </r>
  <r>
    <x v="102"/>
    <x v="280"/>
    <n v="0"/>
    <x v="10"/>
    <x v="2"/>
  </r>
  <r>
    <x v="102"/>
    <x v="281"/>
    <n v="3.3557046979865772"/>
    <x v="10"/>
    <x v="2"/>
  </r>
  <r>
    <x v="102"/>
    <x v="282"/>
    <n v="6.7114093959731544"/>
    <x v="10"/>
    <x v="2"/>
  </r>
  <r>
    <x v="102"/>
    <x v="283"/>
    <n v="0"/>
    <x v="10"/>
    <x v="2"/>
  </r>
  <r>
    <x v="102"/>
    <x v="284"/>
    <n v="13.422818791946309"/>
    <x v="10"/>
    <x v="2"/>
  </r>
  <r>
    <x v="102"/>
    <x v="285"/>
    <n v="0"/>
    <x v="10"/>
    <x v="2"/>
  </r>
  <r>
    <x v="102"/>
    <x v="286"/>
    <n v="9.3959731543624159"/>
    <x v="10"/>
    <x v="2"/>
  </r>
  <r>
    <x v="102"/>
    <x v="287"/>
    <n v="8.053691275167786"/>
    <x v="10"/>
    <x v="2"/>
  </r>
  <r>
    <x v="102"/>
    <x v="288"/>
    <n v="0"/>
    <x v="10"/>
    <x v="2"/>
  </r>
  <r>
    <x v="102"/>
    <x v="289"/>
    <n v="2.0134228187919465"/>
    <x v="10"/>
    <x v="2"/>
  </r>
  <r>
    <x v="102"/>
    <x v="181"/>
    <n v="0"/>
    <x v="10"/>
    <x v="2"/>
  </r>
  <r>
    <x v="102"/>
    <x v="290"/>
    <n v="8.724832214765101"/>
    <x v="10"/>
    <x v="2"/>
  </r>
  <r>
    <x v="102"/>
    <x v="291"/>
    <n v="7.3825503355704694"/>
    <x v="10"/>
    <x v="2"/>
  </r>
  <r>
    <x v="102"/>
    <x v="292"/>
    <n v="0"/>
    <x v="10"/>
    <x v="2"/>
  </r>
  <r>
    <x v="102"/>
    <x v="345"/>
    <n v="0"/>
    <x v="10"/>
    <x v="2"/>
  </r>
  <r>
    <x v="102"/>
    <x v="346"/>
    <n v="0"/>
    <x v="10"/>
    <x v="2"/>
  </r>
  <r>
    <x v="102"/>
    <x v="293"/>
    <n v="37.583892617449663"/>
    <x v="10"/>
    <x v="2"/>
  </r>
  <r>
    <x v="102"/>
    <x v="273"/>
    <n v="3.3557046979865772"/>
    <x v="11"/>
    <x v="2"/>
  </r>
  <r>
    <x v="102"/>
    <x v="274"/>
    <n v="10.067114093959731"/>
    <x v="11"/>
    <x v="2"/>
  </r>
  <r>
    <x v="102"/>
    <x v="275"/>
    <n v="12.751677852348994"/>
    <x v="11"/>
    <x v="2"/>
  </r>
  <r>
    <x v="102"/>
    <x v="276"/>
    <n v="2.6845637583892619"/>
    <x v="11"/>
    <x v="2"/>
  </r>
  <r>
    <x v="102"/>
    <x v="277"/>
    <n v="4.026845637583893"/>
    <x v="11"/>
    <x v="2"/>
  </r>
  <r>
    <x v="102"/>
    <x v="278"/>
    <n v="14.765100671140939"/>
    <x v="11"/>
    <x v="2"/>
  </r>
  <r>
    <x v="102"/>
    <x v="279"/>
    <n v="2.6845637583892619"/>
    <x v="11"/>
    <x v="2"/>
  </r>
  <r>
    <x v="102"/>
    <x v="280"/>
    <n v="0"/>
    <x v="11"/>
    <x v="2"/>
  </r>
  <r>
    <x v="102"/>
    <x v="281"/>
    <n v="3.3557046979865772"/>
    <x v="11"/>
    <x v="2"/>
  </r>
  <r>
    <x v="102"/>
    <x v="282"/>
    <n v="1.3422818791946309"/>
    <x v="11"/>
    <x v="2"/>
  </r>
  <r>
    <x v="102"/>
    <x v="283"/>
    <n v="0"/>
    <x v="11"/>
    <x v="2"/>
  </r>
  <r>
    <x v="102"/>
    <x v="284"/>
    <n v="5.3691275167785237"/>
    <x v="11"/>
    <x v="2"/>
  </r>
  <r>
    <x v="102"/>
    <x v="285"/>
    <n v="1.3422818791946309"/>
    <x v="11"/>
    <x v="2"/>
  </r>
  <r>
    <x v="102"/>
    <x v="286"/>
    <n v="6.7114093959731544"/>
    <x v="11"/>
    <x v="2"/>
  </r>
  <r>
    <x v="102"/>
    <x v="287"/>
    <n v="0"/>
    <x v="11"/>
    <x v="2"/>
  </r>
  <r>
    <x v="102"/>
    <x v="288"/>
    <n v="0"/>
    <x v="11"/>
    <x v="2"/>
  </r>
  <r>
    <x v="102"/>
    <x v="289"/>
    <n v="1.3422818791946309"/>
    <x v="11"/>
    <x v="2"/>
  </r>
  <r>
    <x v="102"/>
    <x v="181"/>
    <n v="2.0134228187919465"/>
    <x v="11"/>
    <x v="2"/>
  </r>
  <r>
    <x v="102"/>
    <x v="290"/>
    <n v="1.3422818791946309"/>
    <x v="11"/>
    <x v="2"/>
  </r>
  <r>
    <x v="102"/>
    <x v="291"/>
    <n v="5.3691275167785237"/>
    <x v="11"/>
    <x v="2"/>
  </r>
  <r>
    <x v="102"/>
    <x v="292"/>
    <n v="0.67114093959731547"/>
    <x v="11"/>
    <x v="2"/>
  </r>
  <r>
    <x v="102"/>
    <x v="345"/>
    <n v="0"/>
    <x v="11"/>
    <x v="2"/>
  </r>
  <r>
    <x v="102"/>
    <x v="346"/>
    <n v="0"/>
    <x v="11"/>
    <x v="2"/>
  </r>
  <r>
    <x v="102"/>
    <x v="293"/>
    <n v="53.020134228187921"/>
    <x v="11"/>
    <x v="2"/>
  </r>
  <r>
    <x v="102"/>
    <x v="273"/>
    <n v="5.0847457627118642"/>
    <x v="12"/>
    <x v="2"/>
  </r>
  <r>
    <x v="102"/>
    <x v="274"/>
    <n v="8.4745762711864412"/>
    <x v="12"/>
    <x v="2"/>
  </r>
  <r>
    <x v="102"/>
    <x v="275"/>
    <n v="13.559322033898304"/>
    <x v="12"/>
    <x v="2"/>
  </r>
  <r>
    <x v="102"/>
    <x v="276"/>
    <n v="1.6949152542372881"/>
    <x v="12"/>
    <x v="2"/>
  </r>
  <r>
    <x v="102"/>
    <x v="277"/>
    <n v="5.0847457627118642"/>
    <x v="12"/>
    <x v="2"/>
  </r>
  <r>
    <x v="102"/>
    <x v="278"/>
    <n v="2.5423728813559321"/>
    <x v="12"/>
    <x v="2"/>
  </r>
  <r>
    <x v="102"/>
    <x v="279"/>
    <n v="3.3898305084745761"/>
    <x v="12"/>
    <x v="2"/>
  </r>
  <r>
    <x v="102"/>
    <x v="280"/>
    <n v="0"/>
    <x v="12"/>
    <x v="2"/>
  </r>
  <r>
    <x v="102"/>
    <x v="281"/>
    <n v="0.84745762711864403"/>
    <x v="12"/>
    <x v="2"/>
  </r>
  <r>
    <x v="102"/>
    <x v="282"/>
    <n v="1.6949152542372881"/>
    <x v="12"/>
    <x v="2"/>
  </r>
  <r>
    <x v="102"/>
    <x v="283"/>
    <n v="0.84745762711864403"/>
    <x v="12"/>
    <x v="2"/>
  </r>
  <r>
    <x v="102"/>
    <x v="284"/>
    <n v="2.5423728813559321"/>
    <x v="12"/>
    <x v="2"/>
  </r>
  <r>
    <x v="102"/>
    <x v="285"/>
    <n v="0.84745762711864403"/>
    <x v="12"/>
    <x v="2"/>
  </r>
  <r>
    <x v="102"/>
    <x v="286"/>
    <n v="11.016949152542374"/>
    <x v="12"/>
    <x v="2"/>
  </r>
  <r>
    <x v="102"/>
    <x v="287"/>
    <n v="5.9322033898305087"/>
    <x v="12"/>
    <x v="2"/>
  </r>
  <r>
    <x v="102"/>
    <x v="288"/>
    <n v="1.6949152542372881"/>
    <x v="12"/>
    <x v="2"/>
  </r>
  <r>
    <x v="102"/>
    <x v="289"/>
    <n v="2.5423728813559321"/>
    <x v="12"/>
    <x v="2"/>
  </r>
  <r>
    <x v="102"/>
    <x v="181"/>
    <n v="0"/>
    <x v="12"/>
    <x v="2"/>
  </r>
  <r>
    <x v="102"/>
    <x v="290"/>
    <n v="0.84745762711864403"/>
    <x v="12"/>
    <x v="2"/>
  </r>
  <r>
    <x v="102"/>
    <x v="291"/>
    <n v="11.016949152542374"/>
    <x v="12"/>
    <x v="2"/>
  </r>
  <r>
    <x v="102"/>
    <x v="292"/>
    <n v="2.5423728813559321"/>
    <x v="12"/>
    <x v="2"/>
  </r>
  <r>
    <x v="102"/>
    <x v="345"/>
    <n v="0"/>
    <x v="12"/>
    <x v="2"/>
  </r>
  <r>
    <x v="102"/>
    <x v="346"/>
    <n v="0"/>
    <x v="12"/>
    <x v="2"/>
  </r>
  <r>
    <x v="102"/>
    <x v="293"/>
    <n v="51.694915254237287"/>
    <x v="12"/>
    <x v="2"/>
  </r>
  <r>
    <x v="102"/>
    <x v="273"/>
    <n v="2.5974025974025974"/>
    <x v="13"/>
    <x v="2"/>
  </r>
  <r>
    <x v="102"/>
    <x v="274"/>
    <n v="10.38961038961039"/>
    <x v="13"/>
    <x v="2"/>
  </r>
  <r>
    <x v="102"/>
    <x v="275"/>
    <n v="15.584415584415584"/>
    <x v="13"/>
    <x v="2"/>
  </r>
  <r>
    <x v="102"/>
    <x v="276"/>
    <n v="3.8961038961038961"/>
    <x v="13"/>
    <x v="2"/>
  </r>
  <r>
    <x v="102"/>
    <x v="277"/>
    <n v="6.4935064935064934"/>
    <x v="13"/>
    <x v="2"/>
  </r>
  <r>
    <x v="102"/>
    <x v="278"/>
    <n v="6.4935064935064934"/>
    <x v="13"/>
    <x v="2"/>
  </r>
  <r>
    <x v="102"/>
    <x v="279"/>
    <n v="14.285714285714286"/>
    <x v="13"/>
    <x v="2"/>
  </r>
  <r>
    <x v="102"/>
    <x v="280"/>
    <n v="1.2987012987012987"/>
    <x v="13"/>
    <x v="2"/>
  </r>
  <r>
    <x v="102"/>
    <x v="281"/>
    <n v="2.5974025974025974"/>
    <x v="13"/>
    <x v="2"/>
  </r>
  <r>
    <x v="102"/>
    <x v="282"/>
    <n v="2.5974025974025974"/>
    <x v="13"/>
    <x v="2"/>
  </r>
  <r>
    <x v="102"/>
    <x v="283"/>
    <n v="0"/>
    <x v="13"/>
    <x v="2"/>
  </r>
  <r>
    <x v="102"/>
    <x v="284"/>
    <n v="1.2987012987012987"/>
    <x v="13"/>
    <x v="2"/>
  </r>
  <r>
    <x v="102"/>
    <x v="285"/>
    <n v="0"/>
    <x v="13"/>
    <x v="2"/>
  </r>
  <r>
    <x v="102"/>
    <x v="286"/>
    <n v="6.4935064935064934"/>
    <x v="13"/>
    <x v="2"/>
  </r>
  <r>
    <x v="102"/>
    <x v="287"/>
    <n v="0"/>
    <x v="13"/>
    <x v="2"/>
  </r>
  <r>
    <x v="102"/>
    <x v="288"/>
    <n v="0"/>
    <x v="13"/>
    <x v="2"/>
  </r>
  <r>
    <x v="102"/>
    <x v="289"/>
    <n v="2.5974025974025974"/>
    <x v="13"/>
    <x v="2"/>
  </r>
  <r>
    <x v="102"/>
    <x v="181"/>
    <n v="0"/>
    <x v="13"/>
    <x v="2"/>
  </r>
  <r>
    <x v="102"/>
    <x v="290"/>
    <n v="14.285714285714286"/>
    <x v="13"/>
    <x v="2"/>
  </r>
  <r>
    <x v="102"/>
    <x v="291"/>
    <n v="9.0909090909090917"/>
    <x v="13"/>
    <x v="2"/>
  </r>
  <r>
    <x v="102"/>
    <x v="292"/>
    <n v="0"/>
    <x v="13"/>
    <x v="2"/>
  </r>
  <r>
    <x v="102"/>
    <x v="345"/>
    <n v="1.2987012987012987"/>
    <x v="13"/>
    <x v="2"/>
  </r>
  <r>
    <x v="102"/>
    <x v="346"/>
    <n v="0"/>
    <x v="13"/>
    <x v="2"/>
  </r>
  <r>
    <x v="102"/>
    <x v="293"/>
    <n v="54.545454545454547"/>
    <x v="13"/>
    <x v="2"/>
  </r>
  <r>
    <x v="102"/>
    <x v="273"/>
    <n v="3.5714285714285716"/>
    <x v="14"/>
    <x v="2"/>
  </r>
  <r>
    <x v="102"/>
    <x v="274"/>
    <n v="27.38095238095238"/>
    <x v="14"/>
    <x v="2"/>
  </r>
  <r>
    <x v="102"/>
    <x v="275"/>
    <n v="7.1428571428571432"/>
    <x v="14"/>
    <x v="2"/>
  </r>
  <r>
    <x v="102"/>
    <x v="276"/>
    <n v="0"/>
    <x v="14"/>
    <x v="2"/>
  </r>
  <r>
    <x v="102"/>
    <x v="277"/>
    <n v="1.1904761904761905"/>
    <x v="14"/>
    <x v="2"/>
  </r>
  <r>
    <x v="102"/>
    <x v="278"/>
    <n v="14.285714285714286"/>
    <x v="14"/>
    <x v="2"/>
  </r>
  <r>
    <x v="102"/>
    <x v="279"/>
    <n v="5.9523809523809526"/>
    <x v="14"/>
    <x v="2"/>
  </r>
  <r>
    <x v="102"/>
    <x v="280"/>
    <n v="1.1904761904761905"/>
    <x v="14"/>
    <x v="2"/>
  </r>
  <r>
    <x v="102"/>
    <x v="281"/>
    <n v="2.3809523809523809"/>
    <x v="14"/>
    <x v="2"/>
  </r>
  <r>
    <x v="102"/>
    <x v="282"/>
    <n v="0"/>
    <x v="14"/>
    <x v="2"/>
  </r>
  <r>
    <x v="102"/>
    <x v="283"/>
    <n v="0"/>
    <x v="14"/>
    <x v="2"/>
  </r>
  <r>
    <x v="102"/>
    <x v="284"/>
    <n v="1.1904761904761905"/>
    <x v="14"/>
    <x v="2"/>
  </r>
  <r>
    <x v="102"/>
    <x v="285"/>
    <n v="1.1904761904761905"/>
    <x v="14"/>
    <x v="2"/>
  </r>
  <r>
    <x v="102"/>
    <x v="286"/>
    <n v="4.7619047619047619"/>
    <x v="14"/>
    <x v="2"/>
  </r>
  <r>
    <x v="102"/>
    <x v="287"/>
    <n v="1.1904761904761905"/>
    <x v="14"/>
    <x v="2"/>
  </r>
  <r>
    <x v="102"/>
    <x v="288"/>
    <n v="2.3809523809523809"/>
    <x v="14"/>
    <x v="2"/>
  </r>
  <r>
    <x v="102"/>
    <x v="289"/>
    <n v="3.5714285714285716"/>
    <x v="14"/>
    <x v="2"/>
  </r>
  <r>
    <x v="102"/>
    <x v="181"/>
    <n v="0"/>
    <x v="14"/>
    <x v="2"/>
  </r>
  <r>
    <x v="102"/>
    <x v="290"/>
    <n v="2.3809523809523809"/>
    <x v="14"/>
    <x v="2"/>
  </r>
  <r>
    <x v="102"/>
    <x v="291"/>
    <n v="1.1904761904761905"/>
    <x v="14"/>
    <x v="2"/>
  </r>
  <r>
    <x v="102"/>
    <x v="292"/>
    <n v="1.1904761904761905"/>
    <x v="14"/>
    <x v="2"/>
  </r>
  <r>
    <x v="102"/>
    <x v="345"/>
    <n v="0"/>
    <x v="14"/>
    <x v="2"/>
  </r>
  <r>
    <x v="102"/>
    <x v="346"/>
    <n v="0"/>
    <x v="14"/>
    <x v="2"/>
  </r>
  <r>
    <x v="102"/>
    <x v="293"/>
    <n v="54.761904761904759"/>
    <x v="14"/>
    <x v="2"/>
  </r>
  <r>
    <x v="102"/>
    <x v="273"/>
    <n v="2.150537634408602"/>
    <x v="15"/>
    <x v="2"/>
  </r>
  <r>
    <x v="102"/>
    <x v="274"/>
    <n v="19.35483870967742"/>
    <x v="15"/>
    <x v="2"/>
  </r>
  <r>
    <x v="102"/>
    <x v="275"/>
    <n v="5.376344086021505"/>
    <x v="15"/>
    <x v="2"/>
  </r>
  <r>
    <x v="102"/>
    <x v="276"/>
    <n v="5.376344086021505"/>
    <x v="15"/>
    <x v="2"/>
  </r>
  <r>
    <x v="102"/>
    <x v="277"/>
    <n v="8.6021505376344081"/>
    <x v="15"/>
    <x v="2"/>
  </r>
  <r>
    <x v="102"/>
    <x v="278"/>
    <n v="1.075268817204301"/>
    <x v="15"/>
    <x v="2"/>
  </r>
  <r>
    <x v="102"/>
    <x v="279"/>
    <n v="4.301075268817204"/>
    <x v="15"/>
    <x v="2"/>
  </r>
  <r>
    <x v="102"/>
    <x v="280"/>
    <n v="2.150537634408602"/>
    <x v="15"/>
    <x v="2"/>
  </r>
  <r>
    <x v="102"/>
    <x v="281"/>
    <n v="2.150537634408602"/>
    <x v="15"/>
    <x v="2"/>
  </r>
  <r>
    <x v="102"/>
    <x v="282"/>
    <n v="4.301075268817204"/>
    <x v="15"/>
    <x v="2"/>
  </r>
  <r>
    <x v="102"/>
    <x v="283"/>
    <n v="0"/>
    <x v="15"/>
    <x v="2"/>
  </r>
  <r>
    <x v="102"/>
    <x v="284"/>
    <n v="6.4516129032258061"/>
    <x v="15"/>
    <x v="2"/>
  </r>
  <r>
    <x v="102"/>
    <x v="285"/>
    <n v="1.075268817204301"/>
    <x v="15"/>
    <x v="2"/>
  </r>
  <r>
    <x v="102"/>
    <x v="286"/>
    <n v="7.5268817204301079"/>
    <x v="15"/>
    <x v="2"/>
  </r>
  <r>
    <x v="102"/>
    <x v="287"/>
    <n v="1.075268817204301"/>
    <x v="15"/>
    <x v="2"/>
  </r>
  <r>
    <x v="102"/>
    <x v="288"/>
    <n v="1.075268817204301"/>
    <x v="15"/>
    <x v="2"/>
  </r>
  <r>
    <x v="102"/>
    <x v="289"/>
    <n v="0"/>
    <x v="15"/>
    <x v="2"/>
  </r>
  <r>
    <x v="102"/>
    <x v="181"/>
    <n v="0"/>
    <x v="15"/>
    <x v="2"/>
  </r>
  <r>
    <x v="102"/>
    <x v="290"/>
    <n v="2.150537634408602"/>
    <x v="15"/>
    <x v="2"/>
  </r>
  <r>
    <x v="102"/>
    <x v="291"/>
    <n v="5.376344086021505"/>
    <x v="15"/>
    <x v="2"/>
  </r>
  <r>
    <x v="102"/>
    <x v="292"/>
    <n v="5.376344086021505"/>
    <x v="15"/>
    <x v="2"/>
  </r>
  <r>
    <x v="102"/>
    <x v="345"/>
    <n v="0"/>
    <x v="15"/>
    <x v="2"/>
  </r>
  <r>
    <x v="102"/>
    <x v="346"/>
    <n v="0"/>
    <x v="15"/>
    <x v="2"/>
  </r>
  <r>
    <x v="102"/>
    <x v="293"/>
    <n v="53.763440860215056"/>
    <x v="15"/>
    <x v="2"/>
  </r>
  <r>
    <x v="102"/>
    <x v="273"/>
    <n v="2.2727272727272729"/>
    <x v="16"/>
    <x v="2"/>
  </r>
  <r>
    <x v="102"/>
    <x v="274"/>
    <n v="11.363636363636363"/>
    <x v="16"/>
    <x v="2"/>
  </r>
  <r>
    <x v="102"/>
    <x v="275"/>
    <n v="11.363636363636363"/>
    <x v="16"/>
    <x v="2"/>
  </r>
  <r>
    <x v="102"/>
    <x v="276"/>
    <n v="4.5454545454545459"/>
    <x v="16"/>
    <x v="2"/>
  </r>
  <r>
    <x v="102"/>
    <x v="277"/>
    <n v="6.25"/>
    <x v="16"/>
    <x v="2"/>
  </r>
  <r>
    <x v="102"/>
    <x v="278"/>
    <n v="5.1136363636363633"/>
    <x v="16"/>
    <x v="2"/>
  </r>
  <r>
    <x v="102"/>
    <x v="279"/>
    <n v="2.8409090909090908"/>
    <x v="16"/>
    <x v="2"/>
  </r>
  <r>
    <x v="102"/>
    <x v="280"/>
    <n v="0.56818181818181823"/>
    <x v="16"/>
    <x v="2"/>
  </r>
  <r>
    <x v="102"/>
    <x v="281"/>
    <n v="3.9772727272727271"/>
    <x v="16"/>
    <x v="2"/>
  </r>
  <r>
    <x v="102"/>
    <x v="282"/>
    <n v="4.5454545454545459"/>
    <x v="16"/>
    <x v="2"/>
  </r>
  <r>
    <x v="102"/>
    <x v="283"/>
    <n v="0"/>
    <x v="16"/>
    <x v="2"/>
  </r>
  <r>
    <x v="102"/>
    <x v="284"/>
    <n v="6.25"/>
    <x v="16"/>
    <x v="2"/>
  </r>
  <r>
    <x v="102"/>
    <x v="285"/>
    <n v="2.2727272727272729"/>
    <x v="16"/>
    <x v="2"/>
  </r>
  <r>
    <x v="102"/>
    <x v="286"/>
    <n v="3.9772727272727271"/>
    <x v="16"/>
    <x v="2"/>
  </r>
  <r>
    <x v="102"/>
    <x v="287"/>
    <n v="0.56818181818181823"/>
    <x v="16"/>
    <x v="2"/>
  </r>
  <r>
    <x v="102"/>
    <x v="288"/>
    <n v="0.56818181818181823"/>
    <x v="16"/>
    <x v="2"/>
  </r>
  <r>
    <x v="102"/>
    <x v="289"/>
    <n v="1.1363636363636365"/>
    <x v="16"/>
    <x v="2"/>
  </r>
  <r>
    <x v="102"/>
    <x v="181"/>
    <n v="0.56818181818181823"/>
    <x v="16"/>
    <x v="2"/>
  </r>
  <r>
    <x v="102"/>
    <x v="290"/>
    <n v="3.4090909090909092"/>
    <x v="16"/>
    <x v="2"/>
  </r>
  <r>
    <x v="102"/>
    <x v="291"/>
    <n v="9.6590909090909083"/>
    <x v="16"/>
    <x v="2"/>
  </r>
  <r>
    <x v="102"/>
    <x v="292"/>
    <n v="1.7045454545454546"/>
    <x v="16"/>
    <x v="2"/>
  </r>
  <r>
    <x v="102"/>
    <x v="345"/>
    <n v="0"/>
    <x v="16"/>
    <x v="2"/>
  </r>
  <r>
    <x v="102"/>
    <x v="346"/>
    <n v="0"/>
    <x v="16"/>
    <x v="2"/>
  </r>
  <r>
    <x v="102"/>
    <x v="293"/>
    <n v="55.113636363636367"/>
    <x v="16"/>
    <x v="2"/>
  </r>
  <r>
    <x v="102"/>
    <x v="273"/>
    <n v="7.3074761101742549"/>
    <x v="0"/>
    <x v="3"/>
  </r>
  <r>
    <x v="102"/>
    <x v="274"/>
    <n v="17.725313846730373"/>
    <x v="0"/>
    <x v="3"/>
  </r>
  <r>
    <x v="102"/>
    <x v="275"/>
    <n v="15.289488476672288"/>
    <x v="0"/>
    <x v="3"/>
  </r>
  <r>
    <x v="102"/>
    <x v="276"/>
    <n v="4.5156454937230652"/>
    <x v="0"/>
    <x v="3"/>
  </r>
  <r>
    <x v="102"/>
    <x v="277"/>
    <n v="5.7897695334457557"/>
    <x v="0"/>
    <x v="3"/>
  </r>
  <r>
    <x v="102"/>
    <x v="278"/>
    <n v="11.635750421585159"/>
    <x v="0"/>
    <x v="3"/>
  </r>
  <r>
    <x v="102"/>
    <x v="279"/>
    <n v="7.6260071201049282"/>
    <x v="0"/>
    <x v="3"/>
  </r>
  <r>
    <x v="102"/>
    <x v="280"/>
    <n v="0.63706201986134536"/>
    <x v="0"/>
    <x v="3"/>
  </r>
  <r>
    <x v="102"/>
    <x v="281"/>
    <n v="2.3046655424395728"/>
    <x v="0"/>
    <x v="3"/>
  </r>
  <r>
    <x v="102"/>
    <x v="282"/>
    <n v="4.0097433014802322"/>
    <x v="0"/>
    <x v="3"/>
  </r>
  <r>
    <x v="102"/>
    <x v="283"/>
    <n v="0.14989694584972832"/>
    <x v="0"/>
    <x v="3"/>
  </r>
  <r>
    <x v="102"/>
    <x v="284"/>
    <n v="1.8362375866591718"/>
    <x v="0"/>
    <x v="3"/>
  </r>
  <r>
    <x v="102"/>
    <x v="285"/>
    <n v="1.1242270938729624"/>
    <x v="0"/>
    <x v="3"/>
  </r>
  <r>
    <x v="102"/>
    <x v="286"/>
    <n v="7.6822184747985762"/>
    <x v="0"/>
    <x v="3"/>
  </r>
  <r>
    <x v="102"/>
    <x v="287"/>
    <n v="2.0985572418961964"/>
    <x v="0"/>
    <x v="3"/>
  </r>
  <r>
    <x v="102"/>
    <x v="288"/>
    <n v="1.7050777590406596"/>
    <x v="0"/>
    <x v="3"/>
  </r>
  <r>
    <x v="102"/>
    <x v="289"/>
    <n v="2.3046655424395728"/>
    <x v="0"/>
    <x v="3"/>
  </r>
  <r>
    <x v="102"/>
    <x v="181"/>
    <n v="0.58085066516769723"/>
    <x v="0"/>
    <x v="3"/>
  </r>
  <r>
    <x v="102"/>
    <x v="290"/>
    <n v="6.2769346074573731"/>
    <x v="0"/>
    <x v="3"/>
  </r>
  <r>
    <x v="102"/>
    <x v="291"/>
    <n v="10.324152145400037"/>
    <x v="0"/>
    <x v="3"/>
  </r>
  <r>
    <x v="102"/>
    <x v="292"/>
    <n v="0.80569608394228964"/>
    <x v="0"/>
    <x v="3"/>
  </r>
  <r>
    <x v="102"/>
    <x v="345"/>
    <n v="0"/>
    <x v="0"/>
    <x v="3"/>
  </r>
  <r>
    <x v="102"/>
    <x v="346"/>
    <n v="0"/>
    <x v="0"/>
    <x v="3"/>
  </r>
  <r>
    <x v="102"/>
    <x v="293"/>
    <n v="43.52632565111486"/>
    <x v="0"/>
    <x v="3"/>
  </r>
  <r>
    <x v="102"/>
    <x v="273"/>
    <n v="5.7996485061511427"/>
    <x v="1"/>
    <x v="3"/>
  </r>
  <r>
    <x v="102"/>
    <x v="274"/>
    <n v="17.047451669595784"/>
    <x v="1"/>
    <x v="3"/>
  </r>
  <r>
    <x v="102"/>
    <x v="275"/>
    <n v="12.741652021089632"/>
    <x v="1"/>
    <x v="3"/>
  </r>
  <r>
    <x v="102"/>
    <x v="276"/>
    <n v="4.5694200351493848"/>
    <x v="1"/>
    <x v="3"/>
  </r>
  <r>
    <x v="102"/>
    <x v="277"/>
    <n v="9.1388400702987695"/>
    <x v="1"/>
    <x v="3"/>
  </r>
  <r>
    <x v="102"/>
    <x v="278"/>
    <n v="2.2847100175746924"/>
    <x v="1"/>
    <x v="3"/>
  </r>
  <r>
    <x v="102"/>
    <x v="279"/>
    <n v="5.711775043936731"/>
    <x v="1"/>
    <x v="3"/>
  </r>
  <r>
    <x v="102"/>
    <x v="280"/>
    <n v="0.26362038664323373"/>
    <x v="1"/>
    <x v="3"/>
  </r>
  <r>
    <x v="102"/>
    <x v="281"/>
    <n v="2.5483304042179262"/>
    <x v="1"/>
    <x v="3"/>
  </r>
  <r>
    <x v="102"/>
    <x v="282"/>
    <n v="5.9753954305799653"/>
    <x v="1"/>
    <x v="3"/>
  </r>
  <r>
    <x v="102"/>
    <x v="283"/>
    <n v="0.1757469244288225"/>
    <x v="1"/>
    <x v="3"/>
  </r>
  <r>
    <x v="102"/>
    <x v="284"/>
    <n v="3.0755711775043935"/>
    <x v="1"/>
    <x v="3"/>
  </r>
  <r>
    <x v="102"/>
    <x v="285"/>
    <n v="0.87873462214411246"/>
    <x v="1"/>
    <x v="3"/>
  </r>
  <r>
    <x v="102"/>
    <x v="286"/>
    <n v="8.9630931458699479"/>
    <x v="1"/>
    <x v="3"/>
  </r>
  <r>
    <x v="102"/>
    <x v="287"/>
    <n v="2.4604569420035149"/>
    <x v="1"/>
    <x v="3"/>
  </r>
  <r>
    <x v="102"/>
    <x v="288"/>
    <n v="1.4938488576449913"/>
    <x v="1"/>
    <x v="3"/>
  </r>
  <r>
    <x v="102"/>
    <x v="289"/>
    <n v="2.3725834797891037"/>
    <x v="1"/>
    <x v="3"/>
  </r>
  <r>
    <x v="102"/>
    <x v="181"/>
    <n v="0.87873462214411246"/>
    <x v="1"/>
    <x v="3"/>
  </r>
  <r>
    <x v="102"/>
    <x v="290"/>
    <n v="14.674868189806679"/>
    <x v="1"/>
    <x v="3"/>
  </r>
  <r>
    <x v="102"/>
    <x v="291"/>
    <n v="13.093145869947277"/>
    <x v="1"/>
    <x v="3"/>
  </r>
  <r>
    <x v="102"/>
    <x v="292"/>
    <n v="1.40597539543058"/>
    <x v="1"/>
    <x v="3"/>
  </r>
  <r>
    <x v="102"/>
    <x v="345"/>
    <n v="0"/>
    <x v="1"/>
    <x v="3"/>
  </r>
  <r>
    <x v="102"/>
    <x v="346"/>
    <n v="0"/>
    <x v="1"/>
    <x v="3"/>
  </r>
  <r>
    <x v="102"/>
    <x v="293"/>
    <n v="43.057996485061508"/>
    <x v="1"/>
    <x v="3"/>
  </r>
  <r>
    <x v="102"/>
    <x v="273"/>
    <n v="11.530398322851154"/>
    <x v="2"/>
    <x v="3"/>
  </r>
  <r>
    <x v="102"/>
    <x v="274"/>
    <n v="16.928721174004192"/>
    <x v="2"/>
    <x v="3"/>
  </r>
  <r>
    <x v="102"/>
    <x v="275"/>
    <n v="17.976939203354299"/>
    <x v="2"/>
    <x v="3"/>
  </r>
  <r>
    <x v="102"/>
    <x v="276"/>
    <n v="4.4549266247379453"/>
    <x v="2"/>
    <x v="3"/>
  </r>
  <r>
    <x v="102"/>
    <x v="277"/>
    <n v="3.8784067085953877"/>
    <x v="2"/>
    <x v="3"/>
  </r>
  <r>
    <x v="102"/>
    <x v="278"/>
    <n v="24.318658280922431"/>
    <x v="2"/>
    <x v="3"/>
  </r>
  <r>
    <x v="102"/>
    <x v="279"/>
    <n v="10.115303983228511"/>
    <x v="2"/>
    <x v="3"/>
  </r>
  <r>
    <x v="102"/>
    <x v="280"/>
    <n v="0.68134171907756813"/>
    <x v="2"/>
    <x v="3"/>
  </r>
  <r>
    <x v="102"/>
    <x v="281"/>
    <n v="1.729559748427673"/>
    <x v="2"/>
    <x v="3"/>
  </r>
  <r>
    <x v="102"/>
    <x v="282"/>
    <n v="3.3542976939203353"/>
    <x v="2"/>
    <x v="3"/>
  </r>
  <r>
    <x v="102"/>
    <x v="283"/>
    <n v="5.2410901467505239E-2"/>
    <x v="2"/>
    <x v="3"/>
  </r>
  <r>
    <x v="102"/>
    <x v="284"/>
    <n v="0.41928721174004191"/>
    <x v="2"/>
    <x v="3"/>
  </r>
  <r>
    <x v="102"/>
    <x v="285"/>
    <n v="1.10062893081761"/>
    <x v="2"/>
    <x v="3"/>
  </r>
  <r>
    <x v="102"/>
    <x v="286"/>
    <n v="9.1194968553459113"/>
    <x v="2"/>
    <x v="3"/>
  </r>
  <r>
    <x v="102"/>
    <x v="287"/>
    <n v="0.31446540880503143"/>
    <x v="2"/>
    <x v="3"/>
  </r>
  <r>
    <x v="102"/>
    <x v="288"/>
    <n v="2.4633123689727463"/>
    <x v="2"/>
    <x v="3"/>
  </r>
  <r>
    <x v="102"/>
    <x v="289"/>
    <n v="2.2012578616352201"/>
    <x v="2"/>
    <x v="3"/>
  </r>
  <r>
    <x v="102"/>
    <x v="181"/>
    <n v="0.41928721174004191"/>
    <x v="2"/>
    <x v="3"/>
  </r>
  <r>
    <x v="102"/>
    <x v="290"/>
    <n v="4.5073375262054505"/>
    <x v="2"/>
    <x v="3"/>
  </r>
  <r>
    <x v="102"/>
    <x v="291"/>
    <n v="11.582809224318659"/>
    <x v="2"/>
    <x v="3"/>
  </r>
  <r>
    <x v="102"/>
    <x v="292"/>
    <n v="0.41928721174004191"/>
    <x v="2"/>
    <x v="3"/>
  </r>
  <r>
    <x v="102"/>
    <x v="345"/>
    <n v="0"/>
    <x v="2"/>
    <x v="3"/>
  </r>
  <r>
    <x v="102"/>
    <x v="346"/>
    <n v="0"/>
    <x v="2"/>
    <x v="3"/>
  </r>
  <r>
    <x v="102"/>
    <x v="293"/>
    <n v="36.635220125786162"/>
    <x v="2"/>
    <x v="3"/>
  </r>
  <r>
    <x v="102"/>
    <x v="273"/>
    <n v="4"/>
    <x v="3"/>
    <x v="3"/>
  </r>
  <r>
    <x v="102"/>
    <x v="274"/>
    <n v="18.266666666666666"/>
    <x v="3"/>
    <x v="3"/>
  </r>
  <r>
    <x v="102"/>
    <x v="275"/>
    <n v="18.399999999999999"/>
    <x v="3"/>
    <x v="3"/>
  </r>
  <r>
    <x v="102"/>
    <x v="276"/>
    <n v="6.666666666666667"/>
    <x v="3"/>
    <x v="3"/>
  </r>
  <r>
    <x v="102"/>
    <x v="277"/>
    <n v="6"/>
    <x v="3"/>
    <x v="3"/>
  </r>
  <r>
    <x v="102"/>
    <x v="278"/>
    <n v="4.4000000000000004"/>
    <x v="3"/>
    <x v="3"/>
  </r>
  <r>
    <x v="102"/>
    <x v="279"/>
    <n v="4.666666666666667"/>
    <x v="3"/>
    <x v="3"/>
  </r>
  <r>
    <x v="102"/>
    <x v="280"/>
    <n v="0.4"/>
    <x v="3"/>
    <x v="3"/>
  </r>
  <r>
    <x v="102"/>
    <x v="281"/>
    <n v="1.4666666666666666"/>
    <x v="3"/>
    <x v="3"/>
  </r>
  <r>
    <x v="102"/>
    <x v="282"/>
    <n v="4"/>
    <x v="3"/>
    <x v="3"/>
  </r>
  <r>
    <x v="102"/>
    <x v="283"/>
    <n v="0.13333333333333333"/>
    <x v="3"/>
    <x v="3"/>
  </r>
  <r>
    <x v="102"/>
    <x v="284"/>
    <n v="1.6"/>
    <x v="3"/>
    <x v="3"/>
  </r>
  <r>
    <x v="102"/>
    <x v="285"/>
    <n v="1.2"/>
    <x v="3"/>
    <x v="3"/>
  </r>
  <r>
    <x v="102"/>
    <x v="286"/>
    <n v="4"/>
    <x v="3"/>
    <x v="3"/>
  </r>
  <r>
    <x v="102"/>
    <x v="287"/>
    <n v="5.6"/>
    <x v="3"/>
    <x v="3"/>
  </r>
  <r>
    <x v="102"/>
    <x v="288"/>
    <n v="0.26666666666666666"/>
    <x v="3"/>
    <x v="3"/>
  </r>
  <r>
    <x v="102"/>
    <x v="289"/>
    <n v="2.2666666666666666"/>
    <x v="3"/>
    <x v="3"/>
  </r>
  <r>
    <x v="102"/>
    <x v="181"/>
    <n v="0.8"/>
    <x v="3"/>
    <x v="3"/>
  </r>
  <r>
    <x v="102"/>
    <x v="290"/>
    <n v="4.1333333333333337"/>
    <x v="3"/>
    <x v="3"/>
  </r>
  <r>
    <x v="102"/>
    <x v="291"/>
    <n v="7.8666666666666663"/>
    <x v="3"/>
    <x v="3"/>
  </r>
  <r>
    <x v="102"/>
    <x v="292"/>
    <n v="0.26666666666666666"/>
    <x v="3"/>
    <x v="3"/>
  </r>
  <r>
    <x v="102"/>
    <x v="345"/>
    <n v="0"/>
    <x v="3"/>
    <x v="3"/>
  </r>
  <r>
    <x v="102"/>
    <x v="346"/>
    <n v="0"/>
    <x v="3"/>
    <x v="3"/>
  </r>
  <r>
    <x v="102"/>
    <x v="293"/>
    <n v="49.06666666666667"/>
    <x v="3"/>
    <x v="3"/>
  </r>
  <r>
    <x v="102"/>
    <x v="273"/>
    <n v="3.5472972972972974"/>
    <x v="4"/>
    <x v="3"/>
  </r>
  <r>
    <x v="102"/>
    <x v="274"/>
    <n v="20.945945945945947"/>
    <x v="4"/>
    <x v="3"/>
  </r>
  <r>
    <x v="102"/>
    <x v="275"/>
    <n v="11.486486486486486"/>
    <x v="4"/>
    <x v="3"/>
  </r>
  <r>
    <x v="102"/>
    <x v="276"/>
    <n v="3.7162162162162162"/>
    <x v="4"/>
    <x v="3"/>
  </r>
  <r>
    <x v="102"/>
    <x v="277"/>
    <n v="3.3783783783783785"/>
    <x v="4"/>
    <x v="3"/>
  </r>
  <r>
    <x v="102"/>
    <x v="278"/>
    <n v="6.5878378378378377"/>
    <x v="4"/>
    <x v="3"/>
  </r>
  <r>
    <x v="102"/>
    <x v="279"/>
    <n v="7.0945945945945947"/>
    <x v="4"/>
    <x v="3"/>
  </r>
  <r>
    <x v="102"/>
    <x v="280"/>
    <n v="0.84459459459459463"/>
    <x v="4"/>
    <x v="3"/>
  </r>
  <r>
    <x v="102"/>
    <x v="281"/>
    <n v="1.8581081081081081"/>
    <x v="4"/>
    <x v="3"/>
  </r>
  <r>
    <x v="102"/>
    <x v="282"/>
    <n v="2.7027027027027026"/>
    <x v="4"/>
    <x v="3"/>
  </r>
  <r>
    <x v="102"/>
    <x v="283"/>
    <n v="0"/>
    <x v="4"/>
    <x v="3"/>
  </r>
  <r>
    <x v="102"/>
    <x v="284"/>
    <n v="1.3513513513513513"/>
    <x v="4"/>
    <x v="3"/>
  </r>
  <r>
    <x v="102"/>
    <x v="285"/>
    <n v="1.5202702702702702"/>
    <x v="4"/>
    <x v="3"/>
  </r>
  <r>
    <x v="102"/>
    <x v="286"/>
    <n v="6.756756756756757"/>
    <x v="4"/>
    <x v="3"/>
  </r>
  <r>
    <x v="102"/>
    <x v="287"/>
    <n v="0.84459459459459463"/>
    <x v="4"/>
    <x v="3"/>
  </r>
  <r>
    <x v="102"/>
    <x v="288"/>
    <n v="0.84459459459459463"/>
    <x v="4"/>
    <x v="3"/>
  </r>
  <r>
    <x v="102"/>
    <x v="289"/>
    <n v="1.0135135135135136"/>
    <x v="4"/>
    <x v="3"/>
  </r>
  <r>
    <x v="102"/>
    <x v="181"/>
    <n v="0.5067567567567568"/>
    <x v="4"/>
    <x v="3"/>
  </r>
  <r>
    <x v="102"/>
    <x v="290"/>
    <n v="2.3648648648648649"/>
    <x v="4"/>
    <x v="3"/>
  </r>
  <r>
    <x v="102"/>
    <x v="291"/>
    <n v="9.121621621621621"/>
    <x v="4"/>
    <x v="3"/>
  </r>
  <r>
    <x v="102"/>
    <x v="292"/>
    <n v="1.0135135135135136"/>
    <x v="4"/>
    <x v="3"/>
  </r>
  <r>
    <x v="102"/>
    <x v="345"/>
    <n v="0"/>
    <x v="4"/>
    <x v="3"/>
  </r>
  <r>
    <x v="102"/>
    <x v="346"/>
    <n v="0"/>
    <x v="4"/>
    <x v="3"/>
  </r>
  <r>
    <x v="102"/>
    <x v="293"/>
    <n v="52.871621621621621"/>
    <x v="4"/>
    <x v="3"/>
  </r>
  <r>
    <x v="102"/>
    <x v="273"/>
    <n v="1.8867924528301887"/>
    <x v="5"/>
    <x v="3"/>
  </r>
  <r>
    <x v="102"/>
    <x v="274"/>
    <n v="24.528301886792452"/>
    <x v="5"/>
    <x v="3"/>
  </r>
  <r>
    <x v="102"/>
    <x v="275"/>
    <n v="17.610062893081761"/>
    <x v="5"/>
    <x v="3"/>
  </r>
  <r>
    <x v="102"/>
    <x v="276"/>
    <n v="6.9182389937106921"/>
    <x v="5"/>
    <x v="3"/>
  </r>
  <r>
    <x v="102"/>
    <x v="277"/>
    <n v="5.0314465408805029"/>
    <x v="5"/>
    <x v="3"/>
  </r>
  <r>
    <x v="102"/>
    <x v="278"/>
    <n v="5.6603773584905657"/>
    <x v="5"/>
    <x v="3"/>
  </r>
  <r>
    <x v="102"/>
    <x v="279"/>
    <n v="6.2893081761006293"/>
    <x v="5"/>
    <x v="3"/>
  </r>
  <r>
    <x v="102"/>
    <x v="280"/>
    <n v="0.62893081761006286"/>
    <x v="5"/>
    <x v="3"/>
  </r>
  <r>
    <x v="102"/>
    <x v="281"/>
    <n v="2.5157232704402515"/>
    <x v="5"/>
    <x v="3"/>
  </r>
  <r>
    <x v="102"/>
    <x v="282"/>
    <n v="2.5157232704402515"/>
    <x v="5"/>
    <x v="3"/>
  </r>
  <r>
    <x v="102"/>
    <x v="283"/>
    <n v="0"/>
    <x v="5"/>
    <x v="3"/>
  </r>
  <r>
    <x v="102"/>
    <x v="284"/>
    <n v="3.1446540880503147"/>
    <x v="5"/>
    <x v="3"/>
  </r>
  <r>
    <x v="102"/>
    <x v="285"/>
    <n v="1.8867924528301887"/>
    <x v="5"/>
    <x v="3"/>
  </r>
  <r>
    <x v="102"/>
    <x v="286"/>
    <n v="3.1446540880503147"/>
    <x v="5"/>
    <x v="3"/>
  </r>
  <r>
    <x v="102"/>
    <x v="287"/>
    <n v="0"/>
    <x v="5"/>
    <x v="3"/>
  </r>
  <r>
    <x v="102"/>
    <x v="288"/>
    <n v="1.2578616352201257"/>
    <x v="5"/>
    <x v="3"/>
  </r>
  <r>
    <x v="102"/>
    <x v="289"/>
    <n v="1.2578616352201257"/>
    <x v="5"/>
    <x v="3"/>
  </r>
  <r>
    <x v="102"/>
    <x v="181"/>
    <n v="1.2578616352201257"/>
    <x v="5"/>
    <x v="3"/>
  </r>
  <r>
    <x v="102"/>
    <x v="290"/>
    <n v="1.8867924528301887"/>
    <x v="5"/>
    <x v="3"/>
  </r>
  <r>
    <x v="102"/>
    <x v="291"/>
    <n v="13.20754716981132"/>
    <x v="5"/>
    <x v="3"/>
  </r>
  <r>
    <x v="102"/>
    <x v="292"/>
    <n v="0.62893081761006286"/>
    <x v="5"/>
    <x v="3"/>
  </r>
  <r>
    <x v="102"/>
    <x v="345"/>
    <n v="0"/>
    <x v="5"/>
    <x v="3"/>
  </r>
  <r>
    <x v="102"/>
    <x v="346"/>
    <n v="0"/>
    <x v="5"/>
    <x v="3"/>
  </r>
  <r>
    <x v="102"/>
    <x v="293"/>
    <n v="49.056603773584904"/>
    <x v="5"/>
    <x v="3"/>
  </r>
  <r>
    <x v="102"/>
    <x v="273"/>
    <n v="1.8518518518518519"/>
    <x v="6"/>
    <x v="3"/>
  </r>
  <r>
    <x v="102"/>
    <x v="274"/>
    <n v="21.296296296296298"/>
    <x v="6"/>
    <x v="3"/>
  </r>
  <r>
    <x v="102"/>
    <x v="275"/>
    <n v="11.111111111111111"/>
    <x v="6"/>
    <x v="3"/>
  </r>
  <r>
    <x v="102"/>
    <x v="276"/>
    <n v="2.7777777777777777"/>
    <x v="6"/>
    <x v="3"/>
  </r>
  <r>
    <x v="102"/>
    <x v="277"/>
    <n v="3.7037037037037037"/>
    <x v="6"/>
    <x v="3"/>
  </r>
  <r>
    <x v="102"/>
    <x v="278"/>
    <n v="6.4814814814814818"/>
    <x v="6"/>
    <x v="3"/>
  </r>
  <r>
    <x v="102"/>
    <x v="279"/>
    <n v="6.4814814814814818"/>
    <x v="6"/>
    <x v="3"/>
  </r>
  <r>
    <x v="102"/>
    <x v="280"/>
    <n v="0"/>
    <x v="6"/>
    <x v="3"/>
  </r>
  <r>
    <x v="102"/>
    <x v="281"/>
    <n v="3.7037037037037037"/>
    <x v="6"/>
    <x v="3"/>
  </r>
  <r>
    <x v="102"/>
    <x v="282"/>
    <n v="4.6296296296296298"/>
    <x v="6"/>
    <x v="3"/>
  </r>
  <r>
    <x v="102"/>
    <x v="283"/>
    <n v="0"/>
    <x v="6"/>
    <x v="3"/>
  </r>
  <r>
    <x v="102"/>
    <x v="284"/>
    <n v="0"/>
    <x v="6"/>
    <x v="3"/>
  </r>
  <r>
    <x v="102"/>
    <x v="285"/>
    <n v="1.8518518518518519"/>
    <x v="6"/>
    <x v="3"/>
  </r>
  <r>
    <x v="102"/>
    <x v="286"/>
    <n v="6.4814814814814818"/>
    <x v="6"/>
    <x v="3"/>
  </r>
  <r>
    <x v="102"/>
    <x v="287"/>
    <n v="0.92592592592592593"/>
    <x v="6"/>
    <x v="3"/>
  </r>
  <r>
    <x v="102"/>
    <x v="288"/>
    <n v="0"/>
    <x v="6"/>
    <x v="3"/>
  </r>
  <r>
    <x v="102"/>
    <x v="289"/>
    <n v="0"/>
    <x v="6"/>
    <x v="3"/>
  </r>
  <r>
    <x v="102"/>
    <x v="181"/>
    <n v="0"/>
    <x v="6"/>
    <x v="3"/>
  </r>
  <r>
    <x v="102"/>
    <x v="290"/>
    <n v="1.8518518518518519"/>
    <x v="6"/>
    <x v="3"/>
  </r>
  <r>
    <x v="102"/>
    <x v="291"/>
    <n v="7.4074074074074074"/>
    <x v="6"/>
    <x v="3"/>
  </r>
  <r>
    <x v="102"/>
    <x v="292"/>
    <n v="0.92592592592592593"/>
    <x v="6"/>
    <x v="3"/>
  </r>
  <r>
    <x v="102"/>
    <x v="345"/>
    <n v="0"/>
    <x v="6"/>
    <x v="3"/>
  </r>
  <r>
    <x v="102"/>
    <x v="346"/>
    <n v="0"/>
    <x v="6"/>
    <x v="3"/>
  </r>
  <r>
    <x v="102"/>
    <x v="293"/>
    <n v="59.25925925925926"/>
    <x v="6"/>
    <x v="3"/>
  </r>
  <r>
    <x v="102"/>
    <x v="273"/>
    <n v="5.6497175141242941"/>
    <x v="7"/>
    <x v="3"/>
  </r>
  <r>
    <x v="102"/>
    <x v="274"/>
    <n v="21.468926553672315"/>
    <x v="7"/>
    <x v="3"/>
  </r>
  <r>
    <x v="102"/>
    <x v="275"/>
    <n v="9.6045197740112993"/>
    <x v="7"/>
    <x v="3"/>
  </r>
  <r>
    <x v="102"/>
    <x v="276"/>
    <n v="1.1299435028248588"/>
    <x v="7"/>
    <x v="3"/>
  </r>
  <r>
    <x v="102"/>
    <x v="277"/>
    <n v="3.9548022598870056"/>
    <x v="7"/>
    <x v="3"/>
  </r>
  <r>
    <x v="102"/>
    <x v="278"/>
    <n v="7.3446327683615822"/>
    <x v="7"/>
    <x v="3"/>
  </r>
  <r>
    <x v="102"/>
    <x v="279"/>
    <n v="6.2146892655367232"/>
    <x v="7"/>
    <x v="3"/>
  </r>
  <r>
    <x v="102"/>
    <x v="280"/>
    <n v="2.2598870056497176"/>
    <x v="7"/>
    <x v="3"/>
  </r>
  <r>
    <x v="102"/>
    <x v="281"/>
    <n v="0"/>
    <x v="7"/>
    <x v="3"/>
  </r>
  <r>
    <x v="102"/>
    <x v="282"/>
    <n v="1.1299435028248588"/>
    <x v="7"/>
    <x v="3"/>
  </r>
  <r>
    <x v="102"/>
    <x v="283"/>
    <n v="0"/>
    <x v="7"/>
    <x v="3"/>
  </r>
  <r>
    <x v="102"/>
    <x v="284"/>
    <n v="1.6949152542372881"/>
    <x v="7"/>
    <x v="3"/>
  </r>
  <r>
    <x v="102"/>
    <x v="285"/>
    <n v="1.1299435028248588"/>
    <x v="7"/>
    <x v="3"/>
  </r>
  <r>
    <x v="102"/>
    <x v="286"/>
    <n v="9.6045197740112993"/>
    <x v="7"/>
    <x v="3"/>
  </r>
  <r>
    <x v="102"/>
    <x v="287"/>
    <n v="1.6949152542372881"/>
    <x v="7"/>
    <x v="3"/>
  </r>
  <r>
    <x v="102"/>
    <x v="288"/>
    <n v="0"/>
    <x v="7"/>
    <x v="3"/>
  </r>
  <r>
    <x v="102"/>
    <x v="289"/>
    <n v="1.1299435028248588"/>
    <x v="7"/>
    <x v="3"/>
  </r>
  <r>
    <x v="102"/>
    <x v="181"/>
    <n v="0.56497175141242939"/>
    <x v="7"/>
    <x v="3"/>
  </r>
  <r>
    <x v="102"/>
    <x v="290"/>
    <n v="1.1299435028248588"/>
    <x v="7"/>
    <x v="3"/>
  </r>
  <r>
    <x v="102"/>
    <x v="291"/>
    <n v="11.864406779661017"/>
    <x v="7"/>
    <x v="3"/>
  </r>
  <r>
    <x v="102"/>
    <x v="292"/>
    <n v="2.2598870056497176"/>
    <x v="7"/>
    <x v="3"/>
  </r>
  <r>
    <x v="102"/>
    <x v="345"/>
    <n v="0"/>
    <x v="7"/>
    <x v="3"/>
  </r>
  <r>
    <x v="102"/>
    <x v="346"/>
    <n v="0"/>
    <x v="7"/>
    <x v="3"/>
  </r>
  <r>
    <x v="102"/>
    <x v="293"/>
    <n v="48.587570621468927"/>
    <x v="7"/>
    <x v="3"/>
  </r>
  <r>
    <x v="102"/>
    <x v="273"/>
    <n v="4.0540540540540544"/>
    <x v="8"/>
    <x v="3"/>
  </r>
  <r>
    <x v="102"/>
    <x v="274"/>
    <n v="16.216216216216218"/>
    <x v="8"/>
    <x v="3"/>
  </r>
  <r>
    <x v="102"/>
    <x v="275"/>
    <n v="7.4324324324324325"/>
    <x v="8"/>
    <x v="3"/>
  </r>
  <r>
    <x v="102"/>
    <x v="276"/>
    <n v="4.0540540540540544"/>
    <x v="8"/>
    <x v="3"/>
  </r>
  <r>
    <x v="102"/>
    <x v="277"/>
    <n v="0.67567567567567566"/>
    <x v="8"/>
    <x v="3"/>
  </r>
  <r>
    <x v="102"/>
    <x v="278"/>
    <n v="6.756756756756757"/>
    <x v="8"/>
    <x v="3"/>
  </r>
  <r>
    <x v="102"/>
    <x v="279"/>
    <n v="9.4594594594594597"/>
    <x v="8"/>
    <x v="3"/>
  </r>
  <r>
    <x v="102"/>
    <x v="280"/>
    <n v="0"/>
    <x v="8"/>
    <x v="3"/>
  </r>
  <r>
    <x v="102"/>
    <x v="281"/>
    <n v="2.0270270270270272"/>
    <x v="8"/>
    <x v="3"/>
  </r>
  <r>
    <x v="102"/>
    <x v="282"/>
    <n v="3.3783783783783785"/>
    <x v="8"/>
    <x v="3"/>
  </r>
  <r>
    <x v="102"/>
    <x v="283"/>
    <n v="0"/>
    <x v="8"/>
    <x v="3"/>
  </r>
  <r>
    <x v="102"/>
    <x v="284"/>
    <n v="0"/>
    <x v="8"/>
    <x v="3"/>
  </r>
  <r>
    <x v="102"/>
    <x v="285"/>
    <n v="1.3513513513513513"/>
    <x v="8"/>
    <x v="3"/>
  </r>
  <r>
    <x v="102"/>
    <x v="286"/>
    <n v="7.4324324324324325"/>
    <x v="8"/>
    <x v="3"/>
  </r>
  <r>
    <x v="102"/>
    <x v="287"/>
    <n v="0.67567567567567566"/>
    <x v="8"/>
    <x v="3"/>
  </r>
  <r>
    <x v="102"/>
    <x v="288"/>
    <n v="2.0270270270270272"/>
    <x v="8"/>
    <x v="3"/>
  </r>
  <r>
    <x v="102"/>
    <x v="289"/>
    <n v="1.3513513513513513"/>
    <x v="8"/>
    <x v="3"/>
  </r>
  <r>
    <x v="102"/>
    <x v="181"/>
    <n v="0"/>
    <x v="8"/>
    <x v="3"/>
  </r>
  <r>
    <x v="102"/>
    <x v="290"/>
    <n v="4.7297297297297298"/>
    <x v="8"/>
    <x v="3"/>
  </r>
  <r>
    <x v="102"/>
    <x v="291"/>
    <n v="2.7027027027027026"/>
    <x v="8"/>
    <x v="3"/>
  </r>
  <r>
    <x v="102"/>
    <x v="292"/>
    <n v="0"/>
    <x v="8"/>
    <x v="3"/>
  </r>
  <r>
    <x v="102"/>
    <x v="345"/>
    <n v="0"/>
    <x v="8"/>
    <x v="3"/>
  </r>
  <r>
    <x v="102"/>
    <x v="346"/>
    <n v="0"/>
    <x v="8"/>
    <x v="3"/>
  </r>
  <r>
    <x v="102"/>
    <x v="293"/>
    <n v="57.432432432432435"/>
    <x v="8"/>
    <x v="3"/>
  </r>
  <r>
    <x v="102"/>
    <x v="273"/>
    <n v="4.7337278106508878"/>
    <x v="9"/>
    <x v="3"/>
  </r>
  <r>
    <x v="102"/>
    <x v="274"/>
    <n v="14.792899408284024"/>
    <x v="9"/>
    <x v="3"/>
  </r>
  <r>
    <x v="102"/>
    <x v="275"/>
    <n v="9.4674556213017755"/>
    <x v="9"/>
    <x v="3"/>
  </r>
  <r>
    <x v="102"/>
    <x v="276"/>
    <n v="1.7751479289940828"/>
    <x v="9"/>
    <x v="3"/>
  </r>
  <r>
    <x v="102"/>
    <x v="277"/>
    <n v="3.5502958579881656"/>
    <x v="9"/>
    <x v="3"/>
  </r>
  <r>
    <x v="102"/>
    <x v="278"/>
    <n v="5.9171597633136095"/>
    <x v="9"/>
    <x v="3"/>
  </r>
  <r>
    <x v="102"/>
    <x v="279"/>
    <n v="8.8757396449704142"/>
    <x v="9"/>
    <x v="3"/>
  </r>
  <r>
    <x v="102"/>
    <x v="280"/>
    <n v="2.9585798816568047"/>
    <x v="9"/>
    <x v="3"/>
  </r>
  <r>
    <x v="102"/>
    <x v="281"/>
    <n v="4.7337278106508878"/>
    <x v="9"/>
    <x v="3"/>
  </r>
  <r>
    <x v="102"/>
    <x v="282"/>
    <n v="2.3668639053254439"/>
    <x v="9"/>
    <x v="3"/>
  </r>
  <r>
    <x v="102"/>
    <x v="283"/>
    <n v="0"/>
    <x v="9"/>
    <x v="3"/>
  </r>
  <r>
    <x v="102"/>
    <x v="284"/>
    <n v="0.59171597633136097"/>
    <x v="9"/>
    <x v="3"/>
  </r>
  <r>
    <x v="102"/>
    <x v="285"/>
    <n v="0"/>
    <x v="9"/>
    <x v="3"/>
  </r>
  <r>
    <x v="102"/>
    <x v="286"/>
    <n v="2.3668639053254439"/>
    <x v="9"/>
    <x v="3"/>
  </r>
  <r>
    <x v="102"/>
    <x v="287"/>
    <n v="2.9585798816568047"/>
    <x v="9"/>
    <x v="3"/>
  </r>
  <r>
    <x v="102"/>
    <x v="288"/>
    <n v="0.59171597633136097"/>
    <x v="9"/>
    <x v="3"/>
  </r>
  <r>
    <x v="102"/>
    <x v="289"/>
    <n v="2.3668639053254439"/>
    <x v="9"/>
    <x v="3"/>
  </r>
  <r>
    <x v="102"/>
    <x v="181"/>
    <n v="1.1834319526627219"/>
    <x v="9"/>
    <x v="3"/>
  </r>
  <r>
    <x v="102"/>
    <x v="290"/>
    <n v="1.7751479289940828"/>
    <x v="9"/>
    <x v="3"/>
  </r>
  <r>
    <x v="102"/>
    <x v="291"/>
    <n v="5.9171597633136095"/>
    <x v="9"/>
    <x v="3"/>
  </r>
  <r>
    <x v="102"/>
    <x v="292"/>
    <n v="0.59171597633136097"/>
    <x v="9"/>
    <x v="3"/>
  </r>
  <r>
    <x v="102"/>
    <x v="345"/>
    <n v="0"/>
    <x v="9"/>
    <x v="3"/>
  </r>
  <r>
    <x v="102"/>
    <x v="346"/>
    <n v="0"/>
    <x v="9"/>
    <x v="3"/>
  </r>
  <r>
    <x v="102"/>
    <x v="293"/>
    <n v="56.213017751479292"/>
    <x v="9"/>
    <x v="3"/>
  </r>
  <r>
    <x v="102"/>
    <x v="273"/>
    <n v="5.343511450381679"/>
    <x v="10"/>
    <x v="3"/>
  </r>
  <r>
    <x v="102"/>
    <x v="274"/>
    <n v="17.557251908396946"/>
    <x v="10"/>
    <x v="3"/>
  </r>
  <r>
    <x v="102"/>
    <x v="275"/>
    <n v="19.847328244274809"/>
    <x v="10"/>
    <x v="3"/>
  </r>
  <r>
    <x v="102"/>
    <x v="276"/>
    <n v="3.8167938931297711"/>
    <x v="10"/>
    <x v="3"/>
  </r>
  <r>
    <x v="102"/>
    <x v="277"/>
    <n v="11.450381679389313"/>
    <x v="10"/>
    <x v="3"/>
  </r>
  <r>
    <x v="102"/>
    <x v="278"/>
    <n v="6.106870229007634"/>
    <x v="10"/>
    <x v="3"/>
  </r>
  <r>
    <x v="102"/>
    <x v="279"/>
    <n v="4.5801526717557248"/>
    <x v="10"/>
    <x v="3"/>
  </r>
  <r>
    <x v="102"/>
    <x v="280"/>
    <n v="0.76335877862595425"/>
    <x v="10"/>
    <x v="3"/>
  </r>
  <r>
    <x v="102"/>
    <x v="281"/>
    <n v="3.8167938931297711"/>
    <x v="10"/>
    <x v="3"/>
  </r>
  <r>
    <x v="102"/>
    <x v="282"/>
    <n v="6.8702290076335881"/>
    <x v="10"/>
    <x v="3"/>
  </r>
  <r>
    <x v="102"/>
    <x v="283"/>
    <n v="0.76335877862595425"/>
    <x v="10"/>
    <x v="3"/>
  </r>
  <r>
    <x v="102"/>
    <x v="284"/>
    <n v="14.503816793893129"/>
    <x v="10"/>
    <x v="3"/>
  </r>
  <r>
    <x v="102"/>
    <x v="285"/>
    <n v="0.76335877862595425"/>
    <x v="10"/>
    <x v="3"/>
  </r>
  <r>
    <x v="102"/>
    <x v="286"/>
    <n v="13.740458015267176"/>
    <x v="10"/>
    <x v="3"/>
  </r>
  <r>
    <x v="102"/>
    <x v="287"/>
    <n v="8.3969465648854964"/>
    <x v="10"/>
    <x v="3"/>
  </r>
  <r>
    <x v="102"/>
    <x v="288"/>
    <n v="1.5267175572519085"/>
    <x v="10"/>
    <x v="3"/>
  </r>
  <r>
    <x v="102"/>
    <x v="289"/>
    <n v="1.5267175572519085"/>
    <x v="10"/>
    <x v="3"/>
  </r>
  <r>
    <x v="102"/>
    <x v="181"/>
    <n v="0"/>
    <x v="10"/>
    <x v="3"/>
  </r>
  <r>
    <x v="102"/>
    <x v="290"/>
    <n v="10.687022900763358"/>
    <x v="10"/>
    <x v="3"/>
  </r>
  <r>
    <x v="102"/>
    <x v="291"/>
    <n v="6.8702290076335881"/>
    <x v="10"/>
    <x v="3"/>
  </r>
  <r>
    <x v="102"/>
    <x v="292"/>
    <n v="1.5267175572519085"/>
    <x v="10"/>
    <x v="3"/>
  </r>
  <r>
    <x v="102"/>
    <x v="345"/>
    <n v="0"/>
    <x v="10"/>
    <x v="3"/>
  </r>
  <r>
    <x v="102"/>
    <x v="346"/>
    <n v="0"/>
    <x v="10"/>
    <x v="3"/>
  </r>
  <r>
    <x v="102"/>
    <x v="293"/>
    <n v="31.297709923664122"/>
    <x v="10"/>
    <x v="3"/>
  </r>
  <r>
    <x v="102"/>
    <x v="273"/>
    <n v="5.882352941176471"/>
    <x v="11"/>
    <x v="3"/>
  </r>
  <r>
    <x v="102"/>
    <x v="274"/>
    <n v="24.369747899159663"/>
    <x v="11"/>
    <x v="3"/>
  </r>
  <r>
    <x v="102"/>
    <x v="275"/>
    <n v="14.285714285714286"/>
    <x v="11"/>
    <x v="3"/>
  </r>
  <r>
    <x v="102"/>
    <x v="276"/>
    <n v="2.5210084033613445"/>
    <x v="11"/>
    <x v="3"/>
  </r>
  <r>
    <x v="102"/>
    <x v="277"/>
    <n v="3.3613445378151261"/>
    <x v="11"/>
    <x v="3"/>
  </r>
  <r>
    <x v="102"/>
    <x v="278"/>
    <n v="11.764705882352942"/>
    <x v="11"/>
    <x v="3"/>
  </r>
  <r>
    <x v="102"/>
    <x v="279"/>
    <n v="5.882352941176471"/>
    <x v="11"/>
    <x v="3"/>
  </r>
  <r>
    <x v="102"/>
    <x v="280"/>
    <n v="0"/>
    <x v="11"/>
    <x v="3"/>
  </r>
  <r>
    <x v="102"/>
    <x v="281"/>
    <n v="4.2016806722689077"/>
    <x v="11"/>
    <x v="3"/>
  </r>
  <r>
    <x v="102"/>
    <x v="282"/>
    <n v="3.3613445378151261"/>
    <x v="11"/>
    <x v="3"/>
  </r>
  <r>
    <x v="102"/>
    <x v="283"/>
    <n v="0"/>
    <x v="11"/>
    <x v="3"/>
  </r>
  <r>
    <x v="102"/>
    <x v="284"/>
    <n v="4.2016806722689077"/>
    <x v="11"/>
    <x v="3"/>
  </r>
  <r>
    <x v="102"/>
    <x v="285"/>
    <n v="0"/>
    <x v="11"/>
    <x v="3"/>
  </r>
  <r>
    <x v="102"/>
    <x v="286"/>
    <n v="7.5630252100840334"/>
    <x v="11"/>
    <x v="3"/>
  </r>
  <r>
    <x v="102"/>
    <x v="287"/>
    <n v="2.5210084033613445"/>
    <x v="11"/>
    <x v="3"/>
  </r>
  <r>
    <x v="102"/>
    <x v="288"/>
    <n v="3.3613445378151261"/>
    <x v="11"/>
    <x v="3"/>
  </r>
  <r>
    <x v="102"/>
    <x v="289"/>
    <n v="8.4033613445378155"/>
    <x v="11"/>
    <x v="3"/>
  </r>
  <r>
    <x v="102"/>
    <x v="181"/>
    <n v="0.84033613445378152"/>
    <x v="11"/>
    <x v="3"/>
  </r>
  <r>
    <x v="102"/>
    <x v="290"/>
    <n v="1.680672268907563"/>
    <x v="11"/>
    <x v="3"/>
  </r>
  <r>
    <x v="102"/>
    <x v="291"/>
    <n v="9.2436974789915958"/>
    <x v="11"/>
    <x v="3"/>
  </r>
  <r>
    <x v="102"/>
    <x v="292"/>
    <n v="0"/>
    <x v="11"/>
    <x v="3"/>
  </r>
  <r>
    <x v="102"/>
    <x v="345"/>
    <n v="0"/>
    <x v="11"/>
    <x v="3"/>
  </r>
  <r>
    <x v="102"/>
    <x v="346"/>
    <n v="0"/>
    <x v="11"/>
    <x v="3"/>
  </r>
  <r>
    <x v="102"/>
    <x v="293"/>
    <n v="44.537815126050418"/>
    <x v="11"/>
    <x v="3"/>
  </r>
  <r>
    <x v="102"/>
    <x v="273"/>
    <n v="8.0808080808080813"/>
    <x v="12"/>
    <x v="3"/>
  </r>
  <r>
    <x v="102"/>
    <x v="274"/>
    <n v="18.181818181818183"/>
    <x v="12"/>
    <x v="3"/>
  </r>
  <r>
    <x v="102"/>
    <x v="275"/>
    <n v="8.0808080808080813"/>
    <x v="12"/>
    <x v="3"/>
  </r>
  <r>
    <x v="102"/>
    <x v="276"/>
    <n v="5.0505050505050502"/>
    <x v="12"/>
    <x v="3"/>
  </r>
  <r>
    <x v="102"/>
    <x v="277"/>
    <n v="7.0707070707070709"/>
    <x v="12"/>
    <x v="3"/>
  </r>
  <r>
    <x v="102"/>
    <x v="278"/>
    <n v="2.0202020202020203"/>
    <x v="12"/>
    <x v="3"/>
  </r>
  <r>
    <x v="102"/>
    <x v="279"/>
    <n v="10.1010101010101"/>
    <x v="12"/>
    <x v="3"/>
  </r>
  <r>
    <x v="102"/>
    <x v="280"/>
    <n v="1.0101010101010102"/>
    <x v="12"/>
    <x v="3"/>
  </r>
  <r>
    <x v="102"/>
    <x v="281"/>
    <n v="6.0606060606060606"/>
    <x v="12"/>
    <x v="3"/>
  </r>
  <r>
    <x v="102"/>
    <x v="282"/>
    <n v="2.0202020202020203"/>
    <x v="12"/>
    <x v="3"/>
  </r>
  <r>
    <x v="102"/>
    <x v="283"/>
    <n v="1.0101010101010102"/>
    <x v="12"/>
    <x v="3"/>
  </r>
  <r>
    <x v="102"/>
    <x v="284"/>
    <n v="4.0404040404040407"/>
    <x v="12"/>
    <x v="3"/>
  </r>
  <r>
    <x v="102"/>
    <x v="285"/>
    <n v="0"/>
    <x v="12"/>
    <x v="3"/>
  </r>
  <r>
    <x v="102"/>
    <x v="286"/>
    <n v="7.0707070707070709"/>
    <x v="12"/>
    <x v="3"/>
  </r>
  <r>
    <x v="102"/>
    <x v="287"/>
    <n v="3.0303030303030303"/>
    <x v="12"/>
    <x v="3"/>
  </r>
  <r>
    <x v="102"/>
    <x v="288"/>
    <n v="5.0505050505050502"/>
    <x v="12"/>
    <x v="3"/>
  </r>
  <r>
    <x v="102"/>
    <x v="289"/>
    <n v="1.0101010101010102"/>
    <x v="12"/>
    <x v="3"/>
  </r>
  <r>
    <x v="102"/>
    <x v="181"/>
    <n v="0"/>
    <x v="12"/>
    <x v="3"/>
  </r>
  <r>
    <x v="102"/>
    <x v="290"/>
    <n v="1.0101010101010102"/>
    <x v="12"/>
    <x v="3"/>
  </r>
  <r>
    <x v="102"/>
    <x v="291"/>
    <n v="8.0808080808080813"/>
    <x v="12"/>
    <x v="3"/>
  </r>
  <r>
    <x v="102"/>
    <x v="292"/>
    <n v="0"/>
    <x v="12"/>
    <x v="3"/>
  </r>
  <r>
    <x v="102"/>
    <x v="345"/>
    <n v="0"/>
    <x v="12"/>
    <x v="3"/>
  </r>
  <r>
    <x v="102"/>
    <x v="346"/>
    <n v="0"/>
    <x v="12"/>
    <x v="3"/>
  </r>
  <r>
    <x v="102"/>
    <x v="293"/>
    <n v="50.505050505050505"/>
    <x v="12"/>
    <x v="3"/>
  </r>
  <r>
    <x v="102"/>
    <x v="273"/>
    <n v="5.7971014492753623"/>
    <x v="13"/>
    <x v="3"/>
  </r>
  <r>
    <x v="102"/>
    <x v="274"/>
    <n v="20.289855072463769"/>
    <x v="13"/>
    <x v="3"/>
  </r>
  <r>
    <x v="102"/>
    <x v="275"/>
    <n v="20.289855072463769"/>
    <x v="13"/>
    <x v="3"/>
  </r>
  <r>
    <x v="102"/>
    <x v="276"/>
    <n v="4.3478260869565215"/>
    <x v="13"/>
    <x v="3"/>
  </r>
  <r>
    <x v="102"/>
    <x v="277"/>
    <n v="7.2463768115942031"/>
    <x v="13"/>
    <x v="3"/>
  </r>
  <r>
    <x v="102"/>
    <x v="278"/>
    <n v="8.695652173913043"/>
    <x v="13"/>
    <x v="3"/>
  </r>
  <r>
    <x v="102"/>
    <x v="279"/>
    <n v="4.3478260869565215"/>
    <x v="13"/>
    <x v="3"/>
  </r>
  <r>
    <x v="102"/>
    <x v="280"/>
    <n v="0"/>
    <x v="13"/>
    <x v="3"/>
  </r>
  <r>
    <x v="102"/>
    <x v="281"/>
    <n v="1.4492753623188406"/>
    <x v="13"/>
    <x v="3"/>
  </r>
  <r>
    <x v="102"/>
    <x v="282"/>
    <n v="1.4492753623188406"/>
    <x v="13"/>
    <x v="3"/>
  </r>
  <r>
    <x v="102"/>
    <x v="283"/>
    <n v="0"/>
    <x v="13"/>
    <x v="3"/>
  </r>
  <r>
    <x v="102"/>
    <x v="284"/>
    <n v="0"/>
    <x v="13"/>
    <x v="3"/>
  </r>
  <r>
    <x v="102"/>
    <x v="285"/>
    <n v="1.4492753623188406"/>
    <x v="13"/>
    <x v="3"/>
  </r>
  <r>
    <x v="102"/>
    <x v="286"/>
    <n v="10.144927536231885"/>
    <x v="13"/>
    <x v="3"/>
  </r>
  <r>
    <x v="102"/>
    <x v="287"/>
    <n v="4.3478260869565215"/>
    <x v="13"/>
    <x v="3"/>
  </r>
  <r>
    <x v="102"/>
    <x v="288"/>
    <n v="0"/>
    <x v="13"/>
    <x v="3"/>
  </r>
  <r>
    <x v="102"/>
    <x v="289"/>
    <n v="4.3478260869565215"/>
    <x v="13"/>
    <x v="3"/>
  </r>
  <r>
    <x v="102"/>
    <x v="181"/>
    <n v="0"/>
    <x v="13"/>
    <x v="3"/>
  </r>
  <r>
    <x v="102"/>
    <x v="290"/>
    <n v="0"/>
    <x v="13"/>
    <x v="3"/>
  </r>
  <r>
    <x v="102"/>
    <x v="291"/>
    <n v="10.144927536231885"/>
    <x v="13"/>
    <x v="3"/>
  </r>
  <r>
    <x v="102"/>
    <x v="292"/>
    <n v="0"/>
    <x v="13"/>
    <x v="3"/>
  </r>
  <r>
    <x v="102"/>
    <x v="345"/>
    <n v="0"/>
    <x v="13"/>
    <x v="3"/>
  </r>
  <r>
    <x v="102"/>
    <x v="346"/>
    <n v="0"/>
    <x v="13"/>
    <x v="3"/>
  </r>
  <r>
    <x v="102"/>
    <x v="293"/>
    <n v="44.927536231884055"/>
    <x v="13"/>
    <x v="3"/>
  </r>
  <r>
    <x v="102"/>
    <x v="273"/>
    <n v="10.344827586206897"/>
    <x v="14"/>
    <x v="3"/>
  </r>
  <r>
    <x v="102"/>
    <x v="274"/>
    <n v="9.1954022988505741"/>
    <x v="14"/>
    <x v="3"/>
  </r>
  <r>
    <x v="102"/>
    <x v="275"/>
    <n v="11.494252873563218"/>
    <x v="14"/>
    <x v="3"/>
  </r>
  <r>
    <x v="102"/>
    <x v="276"/>
    <n v="5.7471264367816088"/>
    <x v="14"/>
    <x v="3"/>
  </r>
  <r>
    <x v="102"/>
    <x v="277"/>
    <n v="2.2988505747126435"/>
    <x v="14"/>
    <x v="3"/>
  </r>
  <r>
    <x v="102"/>
    <x v="278"/>
    <n v="13.793103448275861"/>
    <x v="14"/>
    <x v="3"/>
  </r>
  <r>
    <x v="102"/>
    <x v="279"/>
    <n v="12.64367816091954"/>
    <x v="14"/>
    <x v="3"/>
  </r>
  <r>
    <x v="102"/>
    <x v="280"/>
    <n v="0"/>
    <x v="14"/>
    <x v="3"/>
  </r>
  <r>
    <x v="102"/>
    <x v="281"/>
    <n v="4.5977011494252871"/>
    <x v="14"/>
    <x v="3"/>
  </r>
  <r>
    <x v="102"/>
    <x v="282"/>
    <n v="4.5977011494252871"/>
    <x v="14"/>
    <x v="3"/>
  </r>
  <r>
    <x v="102"/>
    <x v="283"/>
    <n v="1.1494252873563218"/>
    <x v="14"/>
    <x v="3"/>
  </r>
  <r>
    <x v="102"/>
    <x v="284"/>
    <n v="0"/>
    <x v="14"/>
    <x v="3"/>
  </r>
  <r>
    <x v="102"/>
    <x v="285"/>
    <n v="5.7471264367816088"/>
    <x v="14"/>
    <x v="3"/>
  </r>
  <r>
    <x v="102"/>
    <x v="286"/>
    <n v="4.5977011494252871"/>
    <x v="14"/>
    <x v="3"/>
  </r>
  <r>
    <x v="102"/>
    <x v="287"/>
    <n v="0"/>
    <x v="14"/>
    <x v="3"/>
  </r>
  <r>
    <x v="102"/>
    <x v="288"/>
    <n v="5.7471264367816088"/>
    <x v="14"/>
    <x v="3"/>
  </r>
  <r>
    <x v="102"/>
    <x v="289"/>
    <n v="4.5977011494252871"/>
    <x v="14"/>
    <x v="3"/>
  </r>
  <r>
    <x v="102"/>
    <x v="181"/>
    <n v="0"/>
    <x v="14"/>
    <x v="3"/>
  </r>
  <r>
    <x v="102"/>
    <x v="290"/>
    <n v="10.344827586206897"/>
    <x v="14"/>
    <x v="3"/>
  </r>
  <r>
    <x v="102"/>
    <x v="291"/>
    <n v="5.7471264367816088"/>
    <x v="14"/>
    <x v="3"/>
  </r>
  <r>
    <x v="102"/>
    <x v="292"/>
    <n v="4.5977011494252871"/>
    <x v="14"/>
    <x v="3"/>
  </r>
  <r>
    <x v="102"/>
    <x v="345"/>
    <n v="0"/>
    <x v="14"/>
    <x v="3"/>
  </r>
  <r>
    <x v="102"/>
    <x v="346"/>
    <n v="0"/>
    <x v="14"/>
    <x v="3"/>
  </r>
  <r>
    <x v="102"/>
    <x v="293"/>
    <n v="39.080459770114942"/>
    <x v="14"/>
    <x v="3"/>
  </r>
  <r>
    <x v="102"/>
    <x v="273"/>
    <n v="8.791208791208792"/>
    <x v="15"/>
    <x v="3"/>
  </r>
  <r>
    <x v="102"/>
    <x v="274"/>
    <n v="21.978021978021978"/>
    <x v="15"/>
    <x v="3"/>
  </r>
  <r>
    <x v="102"/>
    <x v="275"/>
    <n v="5.4945054945054945"/>
    <x v="15"/>
    <x v="3"/>
  </r>
  <r>
    <x v="102"/>
    <x v="276"/>
    <n v="1.098901098901099"/>
    <x v="15"/>
    <x v="3"/>
  </r>
  <r>
    <x v="102"/>
    <x v="277"/>
    <n v="12.087912087912088"/>
    <x v="15"/>
    <x v="3"/>
  </r>
  <r>
    <x v="102"/>
    <x v="278"/>
    <n v="2.197802197802198"/>
    <x v="15"/>
    <x v="3"/>
  </r>
  <r>
    <x v="102"/>
    <x v="279"/>
    <n v="5.4945054945054945"/>
    <x v="15"/>
    <x v="3"/>
  </r>
  <r>
    <x v="102"/>
    <x v="280"/>
    <n v="3.2967032967032965"/>
    <x v="15"/>
    <x v="3"/>
  </r>
  <r>
    <x v="102"/>
    <x v="281"/>
    <n v="3.2967032967032965"/>
    <x v="15"/>
    <x v="3"/>
  </r>
  <r>
    <x v="102"/>
    <x v="282"/>
    <n v="6.5934065934065931"/>
    <x v="15"/>
    <x v="3"/>
  </r>
  <r>
    <x v="102"/>
    <x v="283"/>
    <n v="1.098901098901099"/>
    <x v="15"/>
    <x v="3"/>
  </r>
  <r>
    <x v="102"/>
    <x v="284"/>
    <n v="2.197802197802198"/>
    <x v="15"/>
    <x v="3"/>
  </r>
  <r>
    <x v="102"/>
    <x v="285"/>
    <n v="3.2967032967032965"/>
    <x v="15"/>
    <x v="3"/>
  </r>
  <r>
    <x v="102"/>
    <x v="286"/>
    <n v="6.5934065934065931"/>
    <x v="15"/>
    <x v="3"/>
  </r>
  <r>
    <x v="102"/>
    <x v="287"/>
    <n v="1.098901098901099"/>
    <x v="15"/>
    <x v="3"/>
  </r>
  <r>
    <x v="102"/>
    <x v="288"/>
    <n v="0"/>
    <x v="15"/>
    <x v="3"/>
  </r>
  <r>
    <x v="102"/>
    <x v="289"/>
    <n v="2.197802197802198"/>
    <x v="15"/>
    <x v="3"/>
  </r>
  <r>
    <x v="102"/>
    <x v="181"/>
    <n v="0"/>
    <x v="15"/>
    <x v="3"/>
  </r>
  <r>
    <x v="102"/>
    <x v="290"/>
    <n v="0"/>
    <x v="15"/>
    <x v="3"/>
  </r>
  <r>
    <x v="102"/>
    <x v="291"/>
    <n v="3.2967032967032965"/>
    <x v="15"/>
    <x v="3"/>
  </r>
  <r>
    <x v="102"/>
    <x v="292"/>
    <n v="1.098901098901099"/>
    <x v="15"/>
    <x v="3"/>
  </r>
  <r>
    <x v="102"/>
    <x v="345"/>
    <n v="0"/>
    <x v="15"/>
    <x v="3"/>
  </r>
  <r>
    <x v="102"/>
    <x v="346"/>
    <n v="0"/>
    <x v="15"/>
    <x v="3"/>
  </r>
  <r>
    <x v="102"/>
    <x v="293"/>
    <n v="56.043956043956044"/>
    <x v="15"/>
    <x v="3"/>
  </r>
  <r>
    <x v="102"/>
    <x v="273"/>
    <n v="1.0869565217391304"/>
    <x v="16"/>
    <x v="3"/>
  </r>
  <r>
    <x v="102"/>
    <x v="274"/>
    <n v="16.847826086956523"/>
    <x v="16"/>
    <x v="3"/>
  </r>
  <r>
    <x v="102"/>
    <x v="275"/>
    <n v="14.130434782608695"/>
    <x v="16"/>
    <x v="3"/>
  </r>
  <r>
    <x v="102"/>
    <x v="276"/>
    <n v="3.8043478260869565"/>
    <x v="16"/>
    <x v="3"/>
  </r>
  <r>
    <x v="102"/>
    <x v="277"/>
    <n v="8.695652173913043"/>
    <x v="16"/>
    <x v="3"/>
  </r>
  <r>
    <x v="102"/>
    <x v="278"/>
    <n v="2.7173913043478262"/>
    <x v="16"/>
    <x v="3"/>
  </r>
  <r>
    <x v="102"/>
    <x v="279"/>
    <n v="8.1521739130434785"/>
    <x v="16"/>
    <x v="3"/>
  </r>
  <r>
    <x v="102"/>
    <x v="280"/>
    <n v="0"/>
    <x v="16"/>
    <x v="3"/>
  </r>
  <r>
    <x v="102"/>
    <x v="281"/>
    <n v="3.8043478260869565"/>
    <x v="16"/>
    <x v="3"/>
  </r>
  <r>
    <x v="102"/>
    <x v="282"/>
    <n v="3.2608695652173911"/>
    <x v="16"/>
    <x v="3"/>
  </r>
  <r>
    <x v="102"/>
    <x v="283"/>
    <n v="0"/>
    <x v="16"/>
    <x v="3"/>
  </r>
  <r>
    <x v="102"/>
    <x v="284"/>
    <n v="2.1739130434782608"/>
    <x v="16"/>
    <x v="3"/>
  </r>
  <r>
    <x v="102"/>
    <x v="285"/>
    <n v="0.54347826086956519"/>
    <x v="16"/>
    <x v="3"/>
  </r>
  <r>
    <x v="102"/>
    <x v="286"/>
    <n v="4.8913043478260869"/>
    <x v="16"/>
    <x v="3"/>
  </r>
  <r>
    <x v="102"/>
    <x v="287"/>
    <n v="2.7173913043478262"/>
    <x v="16"/>
    <x v="3"/>
  </r>
  <r>
    <x v="102"/>
    <x v="288"/>
    <n v="1.6304347826086956"/>
    <x v="16"/>
    <x v="3"/>
  </r>
  <r>
    <x v="102"/>
    <x v="289"/>
    <n v="2.7173913043478262"/>
    <x v="16"/>
    <x v="3"/>
  </r>
  <r>
    <x v="102"/>
    <x v="181"/>
    <n v="0.54347826086956519"/>
    <x v="16"/>
    <x v="3"/>
  </r>
  <r>
    <x v="102"/>
    <x v="290"/>
    <n v="4.3478260869565215"/>
    <x v="16"/>
    <x v="3"/>
  </r>
  <r>
    <x v="102"/>
    <x v="291"/>
    <n v="8.1521739130434785"/>
    <x v="16"/>
    <x v="3"/>
  </r>
  <r>
    <x v="102"/>
    <x v="292"/>
    <n v="1.6304347826086956"/>
    <x v="16"/>
    <x v="3"/>
  </r>
  <r>
    <x v="102"/>
    <x v="345"/>
    <n v="0"/>
    <x v="16"/>
    <x v="3"/>
  </r>
  <r>
    <x v="102"/>
    <x v="346"/>
    <n v="0"/>
    <x v="16"/>
    <x v="3"/>
  </r>
  <r>
    <x v="102"/>
    <x v="293"/>
    <n v="53.260869565217391"/>
    <x v="16"/>
    <x v="3"/>
  </r>
  <r>
    <x v="103"/>
    <x v="294"/>
    <n v="619.50112204586367"/>
    <x v="0"/>
    <x v="2"/>
  </r>
  <r>
    <x v="103"/>
    <x v="295"/>
    <n v="353.32309931673603"/>
    <x v="0"/>
    <x v="2"/>
  </r>
  <r>
    <x v="103"/>
    <x v="296"/>
    <n v="967.75393097034998"/>
    <x v="0"/>
    <x v="2"/>
  </r>
  <r>
    <x v="103"/>
    <x v="297"/>
    <n v="62.431329898946792"/>
    <x v="0"/>
    <x v="2"/>
  </r>
  <r>
    <x v="103"/>
    <x v="298"/>
    <n v="35.931389038883296"/>
    <x v="0"/>
    <x v="2"/>
  </r>
  <r>
    <x v="103"/>
    <x v="299"/>
    <n v="97.620802003272232"/>
    <x v="0"/>
    <x v="2"/>
  </r>
  <r>
    <x v="103"/>
    <x v="294"/>
    <n v="424.25210073137987"/>
    <x v="1"/>
    <x v="2"/>
  </r>
  <r>
    <x v="103"/>
    <x v="295"/>
    <n v="312.04387795666901"/>
    <x v="1"/>
    <x v="2"/>
  </r>
  <r>
    <x v="103"/>
    <x v="296"/>
    <n v="736.04424504112626"/>
    <x v="1"/>
    <x v="2"/>
  </r>
  <r>
    <x v="103"/>
    <x v="297"/>
    <n v="66.938962912275485"/>
    <x v="1"/>
    <x v="2"/>
  </r>
  <r>
    <x v="103"/>
    <x v="298"/>
    <n v="50.906910193427059"/>
    <x v="1"/>
    <x v="2"/>
  </r>
  <r>
    <x v="103"/>
    <x v="299"/>
    <n v="116.46504701256103"/>
    <x v="1"/>
    <x v="2"/>
  </r>
  <r>
    <x v="103"/>
    <x v="294"/>
    <n v="497.83081041676871"/>
    <x v="2"/>
    <x v="2"/>
  </r>
  <r>
    <x v="103"/>
    <x v="295"/>
    <n v="317.25212304073267"/>
    <x v="2"/>
    <x v="2"/>
  </r>
  <r>
    <x v="103"/>
    <x v="296"/>
    <n v="814.70403039710231"/>
    <x v="2"/>
    <x v="2"/>
  </r>
  <r>
    <x v="103"/>
    <x v="297"/>
    <n v="50.023896297375359"/>
    <x v="2"/>
    <x v="2"/>
  </r>
  <r>
    <x v="103"/>
    <x v="298"/>
    <n v="31.842892559183252"/>
    <x v="2"/>
    <x v="2"/>
  </r>
  <r>
    <x v="103"/>
    <x v="299"/>
    <n v="82.178919811284871"/>
    <x v="2"/>
    <x v="2"/>
  </r>
  <r>
    <x v="103"/>
    <x v="294"/>
    <n v="847.94923241955667"/>
    <x v="3"/>
    <x v="2"/>
  </r>
  <r>
    <x v="103"/>
    <x v="295"/>
    <n v="333.3635828625234"/>
    <x v="3"/>
    <x v="2"/>
  </r>
  <r>
    <x v="103"/>
    <x v="296"/>
    <n v="1181.737347077423"/>
    <x v="3"/>
    <x v="2"/>
  </r>
  <r>
    <x v="103"/>
    <x v="297"/>
    <n v="65.137522362557021"/>
    <x v="3"/>
    <x v="2"/>
  </r>
  <r>
    <x v="103"/>
    <x v="298"/>
    <n v="25.34322094563155"/>
    <x v="3"/>
    <x v="2"/>
  </r>
  <r>
    <x v="103"/>
    <x v="299"/>
    <n v="90.726059483861619"/>
    <x v="3"/>
    <x v="2"/>
  </r>
  <r>
    <x v="103"/>
    <x v="294"/>
    <n v="729.87651882780915"/>
    <x v="4"/>
    <x v="2"/>
  </r>
  <r>
    <x v="103"/>
    <x v="295"/>
    <n v="403.76615575869278"/>
    <x v="4"/>
    <x v="2"/>
  </r>
  <r>
    <x v="103"/>
    <x v="296"/>
    <n v="1118.186231176237"/>
    <x v="4"/>
    <x v="2"/>
  </r>
  <r>
    <x v="103"/>
    <x v="297"/>
    <n v="66.612086799720188"/>
    <x v="4"/>
    <x v="2"/>
  </r>
  <r>
    <x v="103"/>
    <x v="298"/>
    <n v="36.686651894730296"/>
    <x v="4"/>
    <x v="2"/>
  </r>
  <r>
    <x v="103"/>
    <x v="299"/>
    <n v="101.9878367880538"/>
    <x v="4"/>
    <x v="2"/>
  </r>
  <r>
    <x v="103"/>
    <x v="294"/>
    <n v="753.55418585011012"/>
    <x v="5"/>
    <x v="2"/>
  </r>
  <r>
    <x v="103"/>
    <x v="295"/>
    <n v="409.89713064713067"/>
    <x v="5"/>
    <x v="2"/>
  </r>
  <r>
    <x v="103"/>
    <x v="296"/>
    <n v="1175.1085013263"/>
    <x v="5"/>
    <x v="2"/>
  </r>
  <r>
    <x v="103"/>
    <x v="297"/>
    <n v="66.210142633727401"/>
    <x v="5"/>
    <x v="2"/>
  </r>
  <r>
    <x v="103"/>
    <x v="298"/>
    <n v="37.073256250552177"/>
    <x v="5"/>
    <x v="2"/>
  </r>
  <r>
    <x v="103"/>
    <x v="299"/>
    <n v="103.24951137408459"/>
    <x v="5"/>
    <x v="2"/>
  </r>
  <r>
    <x v="103"/>
    <x v="294"/>
    <n v="818.42302603568294"/>
    <x v="6"/>
    <x v="2"/>
  </r>
  <r>
    <x v="103"/>
    <x v="295"/>
    <n v="507.38282946383123"/>
    <x v="6"/>
    <x v="2"/>
  </r>
  <r>
    <x v="103"/>
    <x v="296"/>
    <n v="1296.6735282248137"/>
    <x v="6"/>
    <x v="2"/>
  </r>
  <r>
    <x v="103"/>
    <x v="297"/>
    <n v="64.548244612933345"/>
    <x v="6"/>
    <x v="2"/>
  </r>
  <r>
    <x v="103"/>
    <x v="298"/>
    <n v="38.486687443527003"/>
    <x v="6"/>
    <x v="2"/>
  </r>
  <r>
    <x v="103"/>
    <x v="299"/>
    <n v="101.83299959880745"/>
    <x v="6"/>
    <x v="2"/>
  </r>
  <r>
    <x v="103"/>
    <x v="294"/>
    <n v="596.34565992717455"/>
    <x v="7"/>
    <x v="2"/>
  </r>
  <r>
    <x v="103"/>
    <x v="295"/>
    <n v="398.10221443074283"/>
    <x v="7"/>
    <x v="2"/>
  </r>
  <r>
    <x v="103"/>
    <x v="296"/>
    <n v="951.696713501506"/>
    <x v="7"/>
    <x v="2"/>
  </r>
  <r>
    <x v="103"/>
    <x v="297"/>
    <n v="54.017929051560905"/>
    <x v="7"/>
    <x v="2"/>
  </r>
  <r>
    <x v="103"/>
    <x v="298"/>
    <n v="34.881667437044165"/>
    <x v="7"/>
    <x v="2"/>
  </r>
  <r>
    <x v="103"/>
    <x v="299"/>
    <n v="86.206187121083389"/>
    <x v="7"/>
    <x v="2"/>
  </r>
  <r>
    <x v="103"/>
    <x v="294"/>
    <n v="803.11818321723388"/>
    <x v="8"/>
    <x v="2"/>
  </r>
  <r>
    <x v="103"/>
    <x v="295"/>
    <n v="331.56333066653269"/>
    <x v="8"/>
    <x v="2"/>
  </r>
  <r>
    <x v="103"/>
    <x v="296"/>
    <n v="1128.494214840372"/>
    <x v="8"/>
    <x v="2"/>
  </r>
  <r>
    <x v="103"/>
    <x v="297"/>
    <n v="88.468487370023396"/>
    <x v="8"/>
    <x v="2"/>
  </r>
  <r>
    <x v="103"/>
    <x v="298"/>
    <n v="36.982886012450173"/>
    <x v="8"/>
    <x v="2"/>
  </r>
  <r>
    <x v="103"/>
    <x v="299"/>
    <n v="124.31069085350971"/>
    <x v="8"/>
    <x v="2"/>
  </r>
  <r>
    <x v="103"/>
    <x v="294"/>
    <n v="804.64738307264099"/>
    <x v="9"/>
    <x v="2"/>
  </r>
  <r>
    <x v="103"/>
    <x v="295"/>
    <n v="322.92407407407427"/>
    <x v="9"/>
    <x v="2"/>
  </r>
  <r>
    <x v="103"/>
    <x v="296"/>
    <n v="1130.7097562068909"/>
    <x v="9"/>
    <x v="2"/>
  </r>
  <r>
    <x v="103"/>
    <x v="297"/>
    <n v="80.994111585601331"/>
    <x v="9"/>
    <x v="2"/>
  </r>
  <r>
    <x v="103"/>
    <x v="298"/>
    <n v="32.673599400412208"/>
    <x v="9"/>
    <x v="2"/>
  </r>
  <r>
    <x v="103"/>
    <x v="299"/>
    <n v="113.59410637372592"/>
    <x v="9"/>
    <x v="2"/>
  </r>
  <r>
    <x v="103"/>
    <x v="294"/>
    <n v="831.40619991434016"/>
    <x v="10"/>
    <x v="2"/>
  </r>
  <r>
    <x v="103"/>
    <x v="295"/>
    <n v="338.30536912751688"/>
    <x v="10"/>
    <x v="2"/>
  </r>
  <r>
    <x v="103"/>
    <x v="296"/>
    <n v="1168.5337251668661"/>
    <x v="10"/>
    <x v="2"/>
  </r>
  <r>
    <x v="103"/>
    <x v="297"/>
    <n v="72.343848641195066"/>
    <x v="10"/>
    <x v="2"/>
  </r>
  <r>
    <x v="103"/>
    <x v="298"/>
    <n v="29.512587822014048"/>
    <x v="10"/>
    <x v="2"/>
  </r>
  <r>
    <x v="103"/>
    <x v="299"/>
    <n v="101.67861023205421"/>
    <x v="10"/>
    <x v="2"/>
  </r>
  <r>
    <x v="103"/>
    <x v="294"/>
    <n v="934.2856529391039"/>
    <x v="11"/>
    <x v="2"/>
  </r>
  <r>
    <x v="103"/>
    <x v="295"/>
    <n v="323.13310961968699"/>
    <x v="11"/>
    <x v="2"/>
  </r>
  <r>
    <x v="103"/>
    <x v="296"/>
    <n v="1252.6453343116521"/>
    <x v="11"/>
    <x v="2"/>
  </r>
  <r>
    <x v="103"/>
    <x v="297"/>
    <n v="92.342186627702134"/>
    <x v="11"/>
    <x v="2"/>
  </r>
  <r>
    <x v="103"/>
    <x v="298"/>
    <n v="31.780088008800874"/>
    <x v="11"/>
    <x v="2"/>
  </r>
  <r>
    <x v="103"/>
    <x v="299"/>
    <n v="123.80796908894241"/>
    <x v="11"/>
    <x v="2"/>
  </r>
  <r>
    <x v="103"/>
    <x v="294"/>
    <n v="786.32879357709885"/>
    <x v="12"/>
    <x v="2"/>
  </r>
  <r>
    <x v="103"/>
    <x v="295"/>
    <n v="508.47504708097949"/>
    <x v="12"/>
    <x v="2"/>
  </r>
  <r>
    <x v="103"/>
    <x v="296"/>
    <n v="1260.1462538945589"/>
    <x v="12"/>
    <x v="2"/>
  </r>
  <r>
    <x v="103"/>
    <x v="297"/>
    <n v="55.284886930718812"/>
    <x v="12"/>
    <x v="2"/>
  </r>
  <r>
    <x v="103"/>
    <x v="298"/>
    <n v="35.84232709411922"/>
    <x v="12"/>
    <x v="2"/>
  </r>
  <r>
    <x v="103"/>
    <x v="299"/>
    <n v="88.597853381161713"/>
    <x v="12"/>
    <x v="2"/>
  </r>
  <r>
    <x v="103"/>
    <x v="294"/>
    <n v="887.60289258426781"/>
    <x v="13"/>
    <x v="2"/>
  </r>
  <r>
    <x v="103"/>
    <x v="295"/>
    <n v="419.73454189560368"/>
    <x v="13"/>
    <x v="2"/>
  </r>
  <r>
    <x v="103"/>
    <x v="296"/>
    <n v="1314.8942402323958"/>
    <x v="13"/>
    <x v="2"/>
  </r>
  <r>
    <x v="103"/>
    <x v="297"/>
    <n v="82.8280126749506"/>
    <x v="13"/>
    <x v="2"/>
  </r>
  <r>
    <x v="103"/>
    <x v="298"/>
    <n v="39.753455997492601"/>
    <x v="13"/>
    <x v="2"/>
  </r>
  <r>
    <x v="103"/>
    <x v="299"/>
    <n v="122.70135406960567"/>
    <x v="13"/>
    <x v="2"/>
  </r>
  <r>
    <x v="103"/>
    <x v="294"/>
    <n v="407.85299863470266"/>
    <x v="14"/>
    <x v="2"/>
  </r>
  <r>
    <x v="103"/>
    <x v="295"/>
    <n v="450.66660564766732"/>
    <x v="14"/>
    <x v="2"/>
  </r>
  <r>
    <x v="103"/>
    <x v="296"/>
    <n v="851.81067292208354"/>
    <x v="14"/>
    <x v="2"/>
  </r>
  <r>
    <x v="103"/>
    <x v="297"/>
    <n v="53.724606499190884"/>
    <x v="14"/>
    <x v="2"/>
  </r>
  <r>
    <x v="103"/>
    <x v="298"/>
    <n v="58.061341831908081"/>
    <x v="14"/>
    <x v="2"/>
  </r>
  <r>
    <x v="103"/>
    <x v="299"/>
    <n v="112.20511647025593"/>
    <x v="14"/>
    <x v="2"/>
  </r>
  <r>
    <x v="103"/>
    <x v="294"/>
    <n v="1205.4479484588162"/>
    <x v="15"/>
    <x v="2"/>
  </r>
  <r>
    <x v="103"/>
    <x v="295"/>
    <n v="811.50465949820796"/>
    <x v="15"/>
    <x v="2"/>
  </r>
  <r>
    <x v="103"/>
    <x v="296"/>
    <n v="2038.8274356383045"/>
    <x v="15"/>
    <x v="2"/>
  </r>
  <r>
    <x v="103"/>
    <x v="297"/>
    <n v="101.53881207320482"/>
    <x v="15"/>
    <x v="2"/>
  </r>
  <r>
    <x v="103"/>
    <x v="298"/>
    <n v="67.868645083932876"/>
    <x v="15"/>
    <x v="2"/>
  </r>
  <r>
    <x v="103"/>
    <x v="299"/>
    <n v="171.73708421143382"/>
    <x v="15"/>
    <x v="2"/>
  </r>
  <r>
    <x v="103"/>
    <x v="294"/>
    <n v="788.75194846162287"/>
    <x v="16"/>
    <x v="2"/>
  </r>
  <r>
    <x v="103"/>
    <x v="295"/>
    <n v="524.15316704695135"/>
    <x v="16"/>
    <x v="2"/>
  </r>
  <r>
    <x v="103"/>
    <x v="296"/>
    <n v="1299.8386790316003"/>
    <x v="16"/>
    <x v="2"/>
  </r>
  <r>
    <x v="103"/>
    <x v="297"/>
    <n v="85.984117986803554"/>
    <x v="16"/>
    <x v="2"/>
  </r>
  <r>
    <x v="103"/>
    <x v="298"/>
    <n v="58.461952984841616"/>
    <x v="16"/>
    <x v="2"/>
  </r>
  <r>
    <x v="103"/>
    <x v="299"/>
    <n v="141.4332241433348"/>
    <x v="16"/>
    <x v="2"/>
  </r>
  <r>
    <x v="103"/>
    <x v="294"/>
    <n v="612.71381632662872"/>
    <x v="0"/>
    <x v="3"/>
  </r>
  <r>
    <x v="103"/>
    <x v="295"/>
    <n v="367.78971450572868"/>
    <x v="0"/>
    <x v="3"/>
  </r>
  <r>
    <x v="103"/>
    <x v="296"/>
    <n v="978.47130027032813"/>
    <x v="0"/>
    <x v="3"/>
  </r>
  <r>
    <x v="103"/>
    <x v="297"/>
    <n v="65.200912378702711"/>
    <x v="0"/>
    <x v="3"/>
  </r>
  <r>
    <x v="103"/>
    <x v="298"/>
    <n v="39.301046480629189"/>
    <x v="0"/>
    <x v="3"/>
  </r>
  <r>
    <x v="103"/>
    <x v="299"/>
    <n v="104.08438089899698"/>
    <x v="0"/>
    <x v="3"/>
  </r>
  <r>
    <x v="103"/>
    <x v="294"/>
    <n v="456.79502203639601"/>
    <x v="1"/>
    <x v="3"/>
  </r>
  <r>
    <x v="103"/>
    <x v="295"/>
    <n v="328.73218719606416"/>
    <x v="1"/>
    <x v="3"/>
  </r>
  <r>
    <x v="103"/>
    <x v="296"/>
    <n v="784.70454438736647"/>
    <x v="1"/>
    <x v="3"/>
  </r>
  <r>
    <x v="103"/>
    <x v="297"/>
    <n v="69.136902870004121"/>
    <x v="1"/>
    <x v="3"/>
  </r>
  <r>
    <x v="103"/>
    <x v="298"/>
    <n v="50.250644103371393"/>
    <x v="1"/>
    <x v="3"/>
  </r>
  <r>
    <x v="103"/>
    <x v="299"/>
    <n v="118.82178221357958"/>
    <x v="1"/>
    <x v="3"/>
  </r>
  <r>
    <x v="103"/>
    <x v="294"/>
    <n v="512.84431608513012"/>
    <x v="2"/>
    <x v="3"/>
  </r>
  <r>
    <x v="103"/>
    <x v="295"/>
    <n v="359.73602002282405"/>
    <x v="2"/>
    <x v="3"/>
  </r>
  <r>
    <x v="103"/>
    <x v="296"/>
    <n v="873.48387644845968"/>
    <x v="2"/>
    <x v="3"/>
  </r>
  <r>
    <x v="103"/>
    <x v="297"/>
    <n v="54.258899902982535"/>
    <x v="2"/>
    <x v="3"/>
  </r>
  <r>
    <x v="103"/>
    <x v="298"/>
    <n v="37.927630336715943"/>
    <x v="2"/>
    <x v="3"/>
  </r>
  <r>
    <x v="103"/>
    <x v="299"/>
    <n v="92.338182074706594"/>
    <x v="2"/>
    <x v="3"/>
  </r>
  <r>
    <x v="103"/>
    <x v="294"/>
    <n v="818.32565319803598"/>
    <x v="3"/>
    <x v="3"/>
  </r>
  <r>
    <x v="103"/>
    <x v="295"/>
    <n v="340.60355555555577"/>
    <x v="3"/>
    <x v="3"/>
  </r>
  <r>
    <x v="103"/>
    <x v="296"/>
    <n v="1152.8889819588971"/>
    <x v="3"/>
    <x v="3"/>
  </r>
  <r>
    <x v="103"/>
    <x v="297"/>
    <n v="66.632346831382662"/>
    <x v="3"/>
    <x v="3"/>
  </r>
  <r>
    <x v="103"/>
    <x v="298"/>
    <n v="27.912223193473192"/>
    <x v="3"/>
    <x v="3"/>
  </r>
  <r>
    <x v="103"/>
    <x v="299"/>
    <n v="93.874239679217467"/>
    <x v="3"/>
    <x v="3"/>
  </r>
  <r>
    <x v="103"/>
    <x v="294"/>
    <n v="711.11871478411763"/>
    <x v="4"/>
    <x v="3"/>
  </r>
  <r>
    <x v="103"/>
    <x v="295"/>
    <n v="396.28174674325129"/>
    <x v="4"/>
    <x v="3"/>
  </r>
  <r>
    <x v="103"/>
    <x v="296"/>
    <n v="1113.0374689303835"/>
    <x v="4"/>
    <x v="3"/>
  </r>
  <r>
    <x v="103"/>
    <x v="297"/>
    <n v="71.137645987827668"/>
    <x v="4"/>
    <x v="3"/>
  </r>
  <r>
    <x v="103"/>
    <x v="298"/>
    <n v="40.150401176108964"/>
    <x v="4"/>
    <x v="3"/>
  </r>
  <r>
    <x v="103"/>
    <x v="299"/>
    <n v="111.34408895425364"/>
    <x v="4"/>
    <x v="3"/>
  </r>
  <r>
    <x v="103"/>
    <x v="294"/>
    <n v="719.07827958548091"/>
    <x v="5"/>
    <x v="3"/>
  </r>
  <r>
    <x v="103"/>
    <x v="295"/>
    <n v="391.89832285115307"/>
    <x v="5"/>
    <x v="3"/>
  </r>
  <r>
    <x v="103"/>
    <x v="296"/>
    <n v="1115.6473585328495"/>
    <x v="5"/>
    <x v="3"/>
  </r>
  <r>
    <x v="103"/>
    <x v="297"/>
    <n v="72.288292656741447"/>
    <x v="5"/>
    <x v="3"/>
  </r>
  <r>
    <x v="103"/>
    <x v="298"/>
    <n v="39.943482905982904"/>
    <x v="5"/>
    <x v="3"/>
  </r>
  <r>
    <x v="103"/>
    <x v="299"/>
    <n v="112.15502546097426"/>
    <x v="5"/>
    <x v="3"/>
  </r>
  <r>
    <x v="103"/>
    <x v="294"/>
    <n v="785.8151145964149"/>
    <x v="6"/>
    <x v="3"/>
  </r>
  <r>
    <x v="103"/>
    <x v="295"/>
    <n v="549.92080066827305"/>
    <x v="6"/>
    <x v="3"/>
  </r>
  <r>
    <x v="103"/>
    <x v="296"/>
    <n v="1346.7740581202454"/>
    <x v="6"/>
    <x v="3"/>
  </r>
  <r>
    <x v="103"/>
    <x v="297"/>
    <n v="58.424915583376617"/>
    <x v="6"/>
    <x v="3"/>
  </r>
  <r>
    <x v="103"/>
    <x v="298"/>
    <n v="41.648980695773837"/>
    <x v="6"/>
    <x v="3"/>
  </r>
  <r>
    <x v="103"/>
    <x v="299"/>
    <n v="100.1319002319885"/>
    <x v="6"/>
    <x v="3"/>
  </r>
  <r>
    <x v="103"/>
    <x v="294"/>
    <n v="640.92413950904722"/>
    <x v="7"/>
    <x v="3"/>
  </r>
  <r>
    <x v="103"/>
    <x v="295"/>
    <n v="326.7957971405076"/>
    <x v="7"/>
    <x v="3"/>
  </r>
  <r>
    <x v="103"/>
    <x v="296"/>
    <n v="973.37275796166455"/>
    <x v="7"/>
    <x v="3"/>
  </r>
  <r>
    <x v="103"/>
    <x v="297"/>
    <n v="73.181883565760288"/>
    <x v="7"/>
    <x v="3"/>
  </r>
  <r>
    <x v="103"/>
    <x v="298"/>
    <n v="37.830514122871065"/>
    <x v="7"/>
    <x v="3"/>
  </r>
  <r>
    <x v="103"/>
    <x v="299"/>
    <n v="111.14147127271372"/>
    <x v="7"/>
    <x v="3"/>
  </r>
  <r>
    <x v="103"/>
    <x v="294"/>
    <n v="727.48972518376252"/>
    <x v="8"/>
    <x v="3"/>
  </r>
  <r>
    <x v="103"/>
    <x v="295"/>
    <n v="371.97742008532509"/>
    <x v="8"/>
    <x v="3"/>
  </r>
  <r>
    <x v="103"/>
    <x v="296"/>
    <n v="1100.1493394445656"/>
    <x v="8"/>
    <x v="3"/>
  </r>
  <r>
    <x v="103"/>
    <x v="297"/>
    <n v="80.895047201615924"/>
    <x v="8"/>
    <x v="3"/>
  </r>
  <r>
    <x v="103"/>
    <x v="298"/>
    <n v="41.455314889027179"/>
    <x v="8"/>
    <x v="3"/>
  </r>
  <r>
    <x v="103"/>
    <x v="299"/>
    <n v="122.33386900511107"/>
    <x v="8"/>
    <x v="3"/>
  </r>
  <r>
    <x v="103"/>
    <x v="294"/>
    <n v="806.22048380382944"/>
    <x v="9"/>
    <x v="3"/>
  </r>
  <r>
    <x v="103"/>
    <x v="295"/>
    <n v="356.19000657462198"/>
    <x v="9"/>
    <x v="3"/>
  </r>
  <r>
    <x v="103"/>
    <x v="296"/>
    <n v="1160.7773837728237"/>
    <x v="9"/>
    <x v="3"/>
  </r>
  <r>
    <x v="103"/>
    <x v="297"/>
    <n v="78.342979874930435"/>
    <x v="9"/>
    <x v="3"/>
  </r>
  <r>
    <x v="103"/>
    <x v="298"/>
    <n v="34.202335858585862"/>
    <x v="9"/>
    <x v="3"/>
  </r>
  <r>
    <x v="103"/>
    <x v="299"/>
    <n v="113.04482834842224"/>
    <x v="9"/>
    <x v="3"/>
  </r>
  <r>
    <x v="103"/>
    <x v="294"/>
    <n v="755.69260380881769"/>
    <x v="10"/>
    <x v="3"/>
  </r>
  <r>
    <x v="103"/>
    <x v="295"/>
    <n v="326.22899865417185"/>
    <x v="10"/>
    <x v="3"/>
  </r>
  <r>
    <x v="103"/>
    <x v="296"/>
    <n v="1079.1139277317232"/>
    <x v="10"/>
    <x v="3"/>
  </r>
  <r>
    <x v="103"/>
    <x v="297"/>
    <n v="77.048593373655947"/>
    <x v="10"/>
    <x v="3"/>
  </r>
  <r>
    <x v="103"/>
    <x v="298"/>
    <n v="33.518430449958068"/>
    <x v="10"/>
    <x v="3"/>
  </r>
  <r>
    <x v="103"/>
    <x v="299"/>
    <n v="110.02385070674177"/>
    <x v="10"/>
    <x v="3"/>
  </r>
  <r>
    <x v="103"/>
    <x v="294"/>
    <n v="842.35728720404643"/>
    <x v="11"/>
    <x v="3"/>
  </r>
  <r>
    <x v="103"/>
    <x v="295"/>
    <n v="281.61134453781517"/>
    <x v="11"/>
    <x v="3"/>
  </r>
  <r>
    <x v="103"/>
    <x v="296"/>
    <n v="1121.807287204047"/>
    <x v="11"/>
    <x v="3"/>
  </r>
  <r>
    <x v="103"/>
    <x v="297"/>
    <n v="82.30338829946075"/>
    <x v="11"/>
    <x v="3"/>
  </r>
  <r>
    <x v="103"/>
    <x v="298"/>
    <n v="25.917826759474096"/>
    <x v="11"/>
    <x v="3"/>
  </r>
  <r>
    <x v="103"/>
    <x v="299"/>
    <n v="109.60733902163577"/>
    <x v="11"/>
    <x v="3"/>
  </r>
  <r>
    <x v="103"/>
    <x v="294"/>
    <n v="730.75433570826533"/>
    <x v="12"/>
    <x v="3"/>
  </r>
  <r>
    <x v="103"/>
    <x v="295"/>
    <n v="367.07070707070733"/>
    <x v="12"/>
    <x v="3"/>
  </r>
  <r>
    <x v="103"/>
    <x v="296"/>
    <n v="1092.6892767052263"/>
    <x v="12"/>
    <x v="3"/>
  </r>
  <r>
    <x v="103"/>
    <x v="297"/>
    <n v="78.410586906749742"/>
    <x v="12"/>
    <x v="3"/>
  </r>
  <r>
    <x v="103"/>
    <x v="298"/>
    <n v="38.991416309012862"/>
    <x v="12"/>
    <x v="3"/>
  </r>
  <r>
    <x v="103"/>
    <x v="299"/>
    <n v="116.94333396176337"/>
    <x v="12"/>
    <x v="3"/>
  </r>
  <r>
    <x v="103"/>
    <x v="294"/>
    <n v="987.81169135763503"/>
    <x v="13"/>
    <x v="3"/>
  </r>
  <r>
    <x v="103"/>
    <x v="295"/>
    <n v="404.83818043562633"/>
    <x v="13"/>
    <x v="3"/>
  </r>
  <r>
    <x v="103"/>
    <x v="296"/>
    <n v="1383.0928025525338"/>
    <x v="13"/>
    <x v="3"/>
  </r>
  <r>
    <x v="103"/>
    <x v="297"/>
    <n v="94.144215250300903"/>
    <x v="13"/>
    <x v="3"/>
  </r>
  <r>
    <x v="103"/>
    <x v="298"/>
    <n v="38.213179822241059"/>
    <x v="13"/>
    <x v="3"/>
  </r>
  <r>
    <x v="103"/>
    <x v="299"/>
    <n v="131.81681048509202"/>
    <x v="13"/>
    <x v="3"/>
  </r>
  <r>
    <x v="103"/>
    <x v="294"/>
    <n v="374.1492412474139"/>
    <x v="14"/>
    <x v="3"/>
  </r>
  <r>
    <x v="103"/>
    <x v="295"/>
    <n v="552.53898798528758"/>
    <x v="14"/>
    <x v="3"/>
  </r>
  <r>
    <x v="103"/>
    <x v="296"/>
    <n v="960.77281959899358"/>
    <x v="14"/>
    <x v="3"/>
  </r>
  <r>
    <x v="103"/>
    <x v="297"/>
    <n v="46.768655155926723"/>
    <x v="14"/>
    <x v="3"/>
  </r>
  <r>
    <x v="103"/>
    <x v="298"/>
    <n v="69.366366457027439"/>
    <x v="14"/>
    <x v="3"/>
  </r>
  <r>
    <x v="103"/>
    <x v="299"/>
    <n v="120.09660244987415"/>
    <x v="14"/>
    <x v="3"/>
  </r>
  <r>
    <x v="103"/>
    <x v="294"/>
    <n v="1169.409284198935"/>
    <x v="15"/>
    <x v="3"/>
  </r>
  <r>
    <x v="103"/>
    <x v="295"/>
    <n v="896.06410256410254"/>
    <x v="15"/>
    <x v="3"/>
  </r>
  <r>
    <x v="103"/>
    <x v="296"/>
    <n v="2078.7744802773659"/>
    <x v="15"/>
    <x v="3"/>
  </r>
  <r>
    <x v="103"/>
    <x v="297"/>
    <n v="98.172631266083357"/>
    <x v="15"/>
    <x v="3"/>
  </r>
  <r>
    <x v="103"/>
    <x v="298"/>
    <n v="76.278609292173371"/>
    <x v="15"/>
    <x v="3"/>
  </r>
  <r>
    <x v="103"/>
    <x v="299"/>
    <n v="174.51440081340846"/>
    <x v="15"/>
    <x v="3"/>
  </r>
  <r>
    <x v="103"/>
    <x v="294"/>
    <n v="706.34777955827747"/>
    <x v="16"/>
    <x v="3"/>
  </r>
  <r>
    <x v="103"/>
    <x v="295"/>
    <n v="445.22335918962807"/>
    <x v="16"/>
    <x v="3"/>
  </r>
  <r>
    <x v="103"/>
    <x v="296"/>
    <n v="1155.7755814847121"/>
    <x v="16"/>
    <x v="3"/>
  </r>
  <r>
    <x v="103"/>
    <x v="297"/>
    <n v="78.310216382745907"/>
    <x v="16"/>
    <x v="3"/>
  </r>
  <r>
    <x v="103"/>
    <x v="298"/>
    <n v="49.739585968968733"/>
    <x v="16"/>
    <x v="3"/>
  </r>
  <r>
    <x v="103"/>
    <x v="299"/>
    <n v="128.13664669911276"/>
    <x v="16"/>
    <x v="3"/>
  </r>
  <r>
    <x v="104"/>
    <x v="255"/>
    <n v="9.8733030512210131"/>
    <x v="0"/>
    <x v="2"/>
  </r>
  <r>
    <x v="104"/>
    <x v="181"/>
    <n v="19.588317101799845"/>
    <x v="0"/>
    <x v="2"/>
  </r>
  <r>
    <x v="104"/>
    <x v="300"/>
    <n v="20.93510900913336"/>
    <x v="0"/>
    <x v="2"/>
  </r>
  <r>
    <x v="104"/>
    <x v="301"/>
    <n v="9.8387673170941632"/>
    <x v="0"/>
    <x v="2"/>
  </r>
  <r>
    <x v="104"/>
    <x v="302"/>
    <n v="4.8933027680252446"/>
    <x v="0"/>
    <x v="2"/>
  </r>
  <r>
    <x v="104"/>
    <x v="303"/>
    <n v="12.596867642653484"/>
    <x v="0"/>
    <x v="2"/>
  </r>
  <r>
    <x v="104"/>
    <x v="274"/>
    <n v="19.779770018747843"/>
    <x v="0"/>
    <x v="2"/>
  </r>
  <r>
    <x v="104"/>
    <x v="304"/>
    <n v="2.8824697346569481"/>
    <x v="0"/>
    <x v="2"/>
  </r>
  <r>
    <x v="104"/>
    <x v="305"/>
    <n v="27.574948610748905"/>
    <x v="0"/>
    <x v="2"/>
  </r>
  <r>
    <x v="104"/>
    <x v="306"/>
    <n v="4.7363732187917682"/>
    <x v="0"/>
    <x v="2"/>
  </r>
  <r>
    <x v="104"/>
    <x v="307"/>
    <n v="107.28647195549429"/>
    <x v="0"/>
    <x v="2"/>
  </r>
  <r>
    <x v="104"/>
    <x v="308"/>
    <n v="46.729821776723888"/>
    <x v="0"/>
    <x v="2"/>
  </r>
  <r>
    <x v="104"/>
    <x v="309"/>
    <n v="60.234114219758403"/>
    <x v="0"/>
    <x v="2"/>
  </r>
  <r>
    <x v="104"/>
    <x v="310"/>
    <n v="1.187021081090341"/>
    <x v="0"/>
    <x v="2"/>
  </r>
  <r>
    <x v="104"/>
    <x v="59"/>
    <n v="2.8123100189017904"/>
    <x v="0"/>
    <x v="2"/>
  </r>
  <r>
    <x v="104"/>
    <x v="311"/>
    <n v="2.3741317918952727"/>
    <x v="0"/>
    <x v="2"/>
  </r>
  <r>
    <x v="104"/>
    <x v="255"/>
    <n v="9.6160915227138233"/>
    <x v="1"/>
    <x v="2"/>
  </r>
  <r>
    <x v="104"/>
    <x v="181"/>
    <n v="29.650992799727092"/>
    <x v="1"/>
    <x v="2"/>
  </r>
  <r>
    <x v="104"/>
    <x v="300"/>
    <n v="24.201566308891479"/>
    <x v="1"/>
    <x v="2"/>
  </r>
  <r>
    <x v="104"/>
    <x v="301"/>
    <n v="13.305125690719438"/>
    <x v="1"/>
    <x v="2"/>
  </r>
  <r>
    <x v="104"/>
    <x v="302"/>
    <n v="5.1805933868476908"/>
    <x v="1"/>
    <x v="2"/>
  </r>
  <r>
    <x v="104"/>
    <x v="303"/>
    <n v="16.850957855264312"/>
    <x v="1"/>
    <x v="2"/>
  </r>
  <r>
    <x v="104"/>
    <x v="274"/>
    <n v="22.861678029198707"/>
    <x v="1"/>
    <x v="2"/>
  </r>
  <r>
    <x v="104"/>
    <x v="304"/>
    <n v="4.1668019035661308"/>
    <x v="1"/>
    <x v="2"/>
  </r>
  <r>
    <x v="104"/>
    <x v="305"/>
    <n v="27.123006942217692"/>
    <x v="1"/>
    <x v="2"/>
  </r>
  <r>
    <x v="104"/>
    <x v="306"/>
    <n v="4.2770862660879843"/>
    <x v="1"/>
    <x v="2"/>
  </r>
  <r>
    <x v="104"/>
    <x v="307"/>
    <n v="63.949532197792543"/>
    <x v="1"/>
    <x v="2"/>
  </r>
  <r>
    <x v="104"/>
    <x v="308"/>
    <n v="21.33581534357776"/>
    <x v="1"/>
    <x v="2"/>
  </r>
  <r>
    <x v="104"/>
    <x v="309"/>
    <n v="66.429447577915624"/>
    <x v="1"/>
    <x v="2"/>
  </r>
  <r>
    <x v="104"/>
    <x v="310"/>
    <n v="1.6948136753670169"/>
    <x v="1"/>
    <x v="2"/>
  </r>
  <r>
    <x v="104"/>
    <x v="59"/>
    <n v="6.8435843947789884E-2"/>
    <x v="1"/>
    <x v="2"/>
  </r>
  <r>
    <x v="104"/>
    <x v="311"/>
    <n v="1.3319326128338602"/>
    <x v="1"/>
    <x v="2"/>
  </r>
  <r>
    <x v="104"/>
    <x v="255"/>
    <n v="11.707487583626815"/>
    <x v="2"/>
    <x v="2"/>
  </r>
  <r>
    <x v="104"/>
    <x v="181"/>
    <n v="7.6440260444943409"/>
    <x v="2"/>
    <x v="2"/>
  </r>
  <r>
    <x v="104"/>
    <x v="300"/>
    <n v="10.91901952413172"/>
    <x v="2"/>
    <x v="2"/>
  </r>
  <r>
    <x v="104"/>
    <x v="301"/>
    <n v="9.6223208238138351"/>
    <x v="2"/>
    <x v="2"/>
  </r>
  <r>
    <x v="104"/>
    <x v="302"/>
    <n v="3.1167336647509565"/>
    <x v="2"/>
    <x v="2"/>
  </r>
  <r>
    <x v="104"/>
    <x v="303"/>
    <n v="7.1698862797528395"/>
    <x v="2"/>
    <x v="2"/>
  </r>
  <r>
    <x v="104"/>
    <x v="274"/>
    <n v="8.9015647054401246"/>
    <x v="2"/>
    <x v="2"/>
  </r>
  <r>
    <x v="104"/>
    <x v="304"/>
    <n v="1.1478679456180534"/>
    <x v="2"/>
    <x v="2"/>
  </r>
  <r>
    <x v="104"/>
    <x v="305"/>
    <n v="26.939471902749247"/>
    <x v="2"/>
    <x v="2"/>
  </r>
  <r>
    <x v="104"/>
    <x v="306"/>
    <n v="4.4475934828276538"/>
    <x v="2"/>
    <x v="2"/>
  </r>
  <r>
    <x v="104"/>
    <x v="307"/>
    <n v="130.6561350684137"/>
    <x v="2"/>
    <x v="2"/>
  </r>
  <r>
    <x v="104"/>
    <x v="308"/>
    <n v="52.019034907987248"/>
    <x v="2"/>
    <x v="2"/>
  </r>
  <r>
    <x v="104"/>
    <x v="309"/>
    <n v="36.920953166362686"/>
    <x v="2"/>
    <x v="2"/>
  </r>
  <r>
    <x v="104"/>
    <x v="310"/>
    <n v="0.54716846873469394"/>
    <x v="2"/>
    <x v="2"/>
  </r>
  <r>
    <x v="104"/>
    <x v="59"/>
    <n v="4.1996886865855565"/>
    <x v="2"/>
    <x v="2"/>
  </r>
  <r>
    <x v="104"/>
    <x v="311"/>
    <n v="1.2931707854435195"/>
    <x v="2"/>
    <x v="2"/>
  </r>
  <r>
    <x v="104"/>
    <x v="255"/>
    <n v="7.8704503781241248"/>
    <x v="3"/>
    <x v="2"/>
  </r>
  <r>
    <x v="104"/>
    <x v="181"/>
    <n v="29.118202401230469"/>
    <x v="3"/>
    <x v="2"/>
  </r>
  <r>
    <x v="104"/>
    <x v="300"/>
    <n v="31.370615142810301"/>
    <x v="3"/>
    <x v="2"/>
  </r>
  <r>
    <x v="104"/>
    <x v="301"/>
    <n v="6.445867354835797"/>
    <x v="3"/>
    <x v="2"/>
  </r>
  <r>
    <x v="104"/>
    <x v="302"/>
    <n v="8.1468839653812513"/>
    <x v="3"/>
    <x v="2"/>
  </r>
  <r>
    <x v="104"/>
    <x v="303"/>
    <n v="18.326504846016526"/>
    <x v="3"/>
    <x v="2"/>
  </r>
  <r>
    <x v="104"/>
    <x v="274"/>
    <n v="25.690548506198667"/>
    <x v="3"/>
    <x v="2"/>
  </r>
  <r>
    <x v="104"/>
    <x v="304"/>
    <n v="4.4478225483151519"/>
    <x v="3"/>
    <x v="2"/>
  </r>
  <r>
    <x v="104"/>
    <x v="305"/>
    <n v="33.316070144926002"/>
    <x v="3"/>
    <x v="2"/>
  </r>
  <r>
    <x v="104"/>
    <x v="306"/>
    <n v="5.4503386798401374"/>
    <x v="3"/>
    <x v="2"/>
  </r>
  <r>
    <x v="104"/>
    <x v="307"/>
    <n v="68.65972855292641"/>
    <x v="3"/>
    <x v="2"/>
  </r>
  <r>
    <x v="104"/>
    <x v="308"/>
    <n v="42.76826002477025"/>
    <x v="3"/>
    <x v="2"/>
  </r>
  <r>
    <x v="104"/>
    <x v="309"/>
    <n v="41.813430219384045"/>
    <x v="3"/>
    <x v="2"/>
  </r>
  <r>
    <x v="104"/>
    <x v="310"/>
    <n v="0.9635334793086866"/>
    <x v="3"/>
    <x v="2"/>
  </r>
  <r>
    <x v="104"/>
    <x v="59"/>
    <n v="4.4143563091483129"/>
    <x v="3"/>
    <x v="2"/>
  </r>
  <r>
    <x v="104"/>
    <x v="311"/>
    <n v="4.5609703093077574"/>
    <x v="3"/>
    <x v="2"/>
  </r>
  <r>
    <x v="104"/>
    <x v="255"/>
    <n v="7.3545302893921907"/>
    <x v="4"/>
    <x v="2"/>
  </r>
  <r>
    <x v="104"/>
    <x v="181"/>
    <n v="11.38044262461044"/>
    <x v="4"/>
    <x v="2"/>
  </r>
  <r>
    <x v="104"/>
    <x v="300"/>
    <n v="12.472568216516533"/>
    <x v="4"/>
    <x v="2"/>
  </r>
  <r>
    <x v="104"/>
    <x v="301"/>
    <n v="6.4123850300980481"/>
    <x v="4"/>
    <x v="2"/>
  </r>
  <r>
    <x v="104"/>
    <x v="302"/>
    <n v="4.4138429053616637"/>
    <x v="4"/>
    <x v="2"/>
  </r>
  <r>
    <x v="104"/>
    <x v="303"/>
    <n v="9.0201261606081289"/>
    <x v="4"/>
    <x v="2"/>
  </r>
  <r>
    <x v="104"/>
    <x v="274"/>
    <n v="26.477316074911982"/>
    <x v="4"/>
    <x v="2"/>
  </r>
  <r>
    <x v="104"/>
    <x v="304"/>
    <n v="2.3291242961623198"/>
    <x v="4"/>
    <x v="2"/>
  </r>
  <r>
    <x v="104"/>
    <x v="305"/>
    <n v="14.059136119055902"/>
    <x v="4"/>
    <x v="2"/>
  </r>
  <r>
    <x v="104"/>
    <x v="306"/>
    <n v="4.347418139208953"/>
    <x v="4"/>
    <x v="2"/>
  </r>
  <r>
    <x v="104"/>
    <x v="307"/>
    <n v="152.70928798648143"/>
    <x v="4"/>
    <x v="2"/>
  </r>
  <r>
    <x v="104"/>
    <x v="308"/>
    <n v="72.473973678475176"/>
    <x v="4"/>
    <x v="2"/>
  </r>
  <r>
    <x v="104"/>
    <x v="309"/>
    <n v="73.013584343725171"/>
    <x v="4"/>
    <x v="2"/>
  </r>
  <r>
    <x v="104"/>
    <x v="310"/>
    <n v="1.1845546586167648"/>
    <x v="4"/>
    <x v="2"/>
  </r>
  <r>
    <x v="104"/>
    <x v="59"/>
    <n v="0.77976905231474203"/>
    <x v="4"/>
    <x v="2"/>
  </r>
  <r>
    <x v="104"/>
    <x v="311"/>
    <n v="5.3380961831532936"/>
    <x v="4"/>
    <x v="2"/>
  </r>
  <r>
    <x v="104"/>
    <x v="255"/>
    <n v="10.343260017257812"/>
    <x v="5"/>
    <x v="2"/>
  </r>
  <r>
    <x v="104"/>
    <x v="181"/>
    <n v="15.287384815733214"/>
    <x v="5"/>
    <x v="2"/>
  </r>
  <r>
    <x v="104"/>
    <x v="300"/>
    <n v="15.321609321792945"/>
    <x v="5"/>
    <x v="2"/>
  </r>
  <r>
    <x v="104"/>
    <x v="301"/>
    <n v="7.7715955298718944"/>
    <x v="5"/>
    <x v="2"/>
  </r>
  <r>
    <x v="104"/>
    <x v="302"/>
    <n v="3.5444302557760352"/>
    <x v="5"/>
    <x v="2"/>
  </r>
  <r>
    <x v="104"/>
    <x v="303"/>
    <n v="11.161576732660416"/>
    <x v="5"/>
    <x v="2"/>
  </r>
  <r>
    <x v="104"/>
    <x v="274"/>
    <n v="13.110618475190392"/>
    <x v="5"/>
    <x v="2"/>
  </r>
  <r>
    <x v="104"/>
    <x v="304"/>
    <n v="1.8160926997594715"/>
    <x v="5"/>
    <x v="2"/>
  </r>
  <r>
    <x v="104"/>
    <x v="305"/>
    <n v="16.473019489945415"/>
    <x v="5"/>
    <x v="2"/>
  </r>
  <r>
    <x v="104"/>
    <x v="306"/>
    <n v="4.3026346977147556"/>
    <x v="5"/>
    <x v="2"/>
  </r>
  <r>
    <x v="104"/>
    <x v="307"/>
    <n v="122.43303048456471"/>
    <x v="5"/>
    <x v="2"/>
  </r>
  <r>
    <x v="104"/>
    <x v="308"/>
    <n v="86.141890789685235"/>
    <x v="5"/>
    <x v="2"/>
  </r>
  <r>
    <x v="104"/>
    <x v="309"/>
    <n v="96.248964105783585"/>
    <x v="5"/>
    <x v="2"/>
  </r>
  <r>
    <x v="104"/>
    <x v="310"/>
    <n v="1.4962252008165742"/>
    <x v="5"/>
    <x v="2"/>
  </r>
  <r>
    <x v="104"/>
    <x v="59"/>
    <n v="2.6326543122872303"/>
    <x v="5"/>
    <x v="2"/>
  </r>
  <r>
    <x v="104"/>
    <x v="311"/>
    <n v="1.8121437182910418"/>
    <x v="5"/>
    <x v="2"/>
  </r>
  <r>
    <x v="104"/>
    <x v="255"/>
    <n v="10.563772840774041"/>
    <x v="6"/>
    <x v="2"/>
  </r>
  <r>
    <x v="104"/>
    <x v="181"/>
    <n v="8.1548411363118074"/>
    <x v="6"/>
    <x v="2"/>
  </r>
  <r>
    <x v="104"/>
    <x v="300"/>
    <n v="10.332215717804607"/>
    <x v="6"/>
    <x v="2"/>
  </r>
  <r>
    <x v="104"/>
    <x v="301"/>
    <n v="4.6094858807995918"/>
    <x v="6"/>
    <x v="2"/>
  </r>
  <r>
    <x v="104"/>
    <x v="302"/>
    <n v="1.8506185099815797"/>
    <x v="6"/>
    <x v="2"/>
  </r>
  <r>
    <x v="104"/>
    <x v="303"/>
    <n v="5.7507887118302987"/>
    <x v="6"/>
    <x v="2"/>
  </r>
  <r>
    <x v="104"/>
    <x v="274"/>
    <n v="41.439891750394089"/>
    <x v="6"/>
    <x v="2"/>
  </r>
  <r>
    <x v="104"/>
    <x v="304"/>
    <n v="2.1108812274385613"/>
    <x v="6"/>
    <x v="2"/>
  </r>
  <r>
    <x v="104"/>
    <x v="305"/>
    <n v="20.756828358505366"/>
    <x v="6"/>
    <x v="2"/>
  </r>
  <r>
    <x v="104"/>
    <x v="306"/>
    <n v="2.6524039506837176"/>
    <x v="6"/>
    <x v="2"/>
  </r>
  <r>
    <x v="104"/>
    <x v="307"/>
    <n v="226.04282431799223"/>
    <x v="6"/>
    <x v="2"/>
  </r>
  <r>
    <x v="104"/>
    <x v="308"/>
    <n v="78.651908247280758"/>
    <x v="6"/>
    <x v="2"/>
  </r>
  <r>
    <x v="104"/>
    <x v="309"/>
    <n v="89.1587749336081"/>
    <x v="6"/>
    <x v="2"/>
  </r>
  <r>
    <x v="104"/>
    <x v="310"/>
    <n v="2.4637091371198294"/>
    <x v="6"/>
    <x v="2"/>
  </r>
  <r>
    <x v="104"/>
    <x v="59"/>
    <n v="0"/>
    <x v="6"/>
    <x v="2"/>
  </r>
  <r>
    <x v="104"/>
    <x v="311"/>
    <n v="2.8438847433068615"/>
    <x v="6"/>
    <x v="2"/>
  </r>
  <r>
    <x v="104"/>
    <x v="255"/>
    <n v="6.0656537503489636"/>
    <x v="7"/>
    <x v="2"/>
  </r>
  <r>
    <x v="104"/>
    <x v="181"/>
    <n v="10.237317935418192"/>
    <x v="7"/>
    <x v="2"/>
  </r>
  <r>
    <x v="104"/>
    <x v="300"/>
    <n v="8.3235510383993372"/>
    <x v="7"/>
    <x v="2"/>
  </r>
  <r>
    <x v="104"/>
    <x v="301"/>
    <n v="6.171223721821165"/>
    <x v="7"/>
    <x v="2"/>
  </r>
  <r>
    <x v="104"/>
    <x v="302"/>
    <n v="7.9115071906375585"/>
    <x v="7"/>
    <x v="2"/>
  </r>
  <r>
    <x v="104"/>
    <x v="303"/>
    <n v="5.8848803146828326"/>
    <x v="7"/>
    <x v="2"/>
  </r>
  <r>
    <x v="104"/>
    <x v="274"/>
    <n v="52.993516812382815"/>
    <x v="7"/>
    <x v="2"/>
  </r>
  <r>
    <x v="104"/>
    <x v="304"/>
    <n v="2.6714423885617018"/>
    <x v="7"/>
    <x v="2"/>
  </r>
  <r>
    <x v="104"/>
    <x v="305"/>
    <n v="8.7574108263468755"/>
    <x v="7"/>
    <x v="2"/>
  </r>
  <r>
    <x v="104"/>
    <x v="306"/>
    <n v="6.5199822470384659"/>
    <x v="7"/>
    <x v="2"/>
  </r>
  <r>
    <x v="104"/>
    <x v="307"/>
    <n v="154.50986778195022"/>
    <x v="7"/>
    <x v="2"/>
  </r>
  <r>
    <x v="104"/>
    <x v="308"/>
    <n v="76.88693449069666"/>
    <x v="7"/>
    <x v="2"/>
  </r>
  <r>
    <x v="104"/>
    <x v="309"/>
    <n v="38.815327410385351"/>
    <x v="7"/>
    <x v="2"/>
  </r>
  <r>
    <x v="104"/>
    <x v="310"/>
    <n v="1.1431533921470762"/>
    <x v="7"/>
    <x v="2"/>
  </r>
  <r>
    <x v="104"/>
    <x v="59"/>
    <n v="0"/>
    <x v="7"/>
    <x v="2"/>
  </r>
  <r>
    <x v="104"/>
    <x v="311"/>
    <n v="11.210445129925379"/>
    <x v="7"/>
    <x v="2"/>
  </r>
  <r>
    <x v="104"/>
    <x v="255"/>
    <n v="3.1261605257686509"/>
    <x v="8"/>
    <x v="2"/>
  </r>
  <r>
    <x v="104"/>
    <x v="181"/>
    <n v="10.101210765044138"/>
    <x v="8"/>
    <x v="2"/>
  </r>
  <r>
    <x v="104"/>
    <x v="300"/>
    <n v="15.426701804526052"/>
    <x v="8"/>
    <x v="2"/>
  </r>
  <r>
    <x v="104"/>
    <x v="301"/>
    <n v="6.2095503147730939"/>
    <x v="8"/>
    <x v="2"/>
  </r>
  <r>
    <x v="104"/>
    <x v="302"/>
    <n v="2.8552276558917642"/>
    <x v="8"/>
    <x v="2"/>
  </r>
  <r>
    <x v="104"/>
    <x v="303"/>
    <n v="12.365464399963216"/>
    <x v="8"/>
    <x v="2"/>
  </r>
  <r>
    <x v="104"/>
    <x v="274"/>
    <n v="0.1021152370202487"/>
    <x v="8"/>
    <x v="2"/>
  </r>
  <r>
    <x v="104"/>
    <x v="304"/>
    <n v="2.659803138593912"/>
    <x v="8"/>
    <x v="2"/>
  </r>
  <r>
    <x v="104"/>
    <x v="305"/>
    <n v="13.075459857609033"/>
    <x v="8"/>
    <x v="2"/>
  </r>
  <r>
    <x v="104"/>
    <x v="306"/>
    <n v="2.835525247580414"/>
    <x v="8"/>
    <x v="2"/>
  </r>
  <r>
    <x v="104"/>
    <x v="307"/>
    <n v="137.4277294734654"/>
    <x v="8"/>
    <x v="2"/>
  </r>
  <r>
    <x v="104"/>
    <x v="308"/>
    <n v="45.876819910402986"/>
    <x v="8"/>
    <x v="2"/>
  </r>
  <r>
    <x v="104"/>
    <x v="309"/>
    <n v="75.461144575158812"/>
    <x v="8"/>
    <x v="2"/>
  </r>
  <r>
    <x v="104"/>
    <x v="310"/>
    <n v="0"/>
    <x v="8"/>
    <x v="2"/>
  </r>
  <r>
    <x v="104"/>
    <x v="59"/>
    <n v="0"/>
    <x v="8"/>
    <x v="2"/>
  </r>
  <r>
    <x v="104"/>
    <x v="311"/>
    <n v="4.0404177607349476"/>
    <x v="8"/>
    <x v="2"/>
  </r>
  <r>
    <x v="104"/>
    <x v="255"/>
    <n v="7.1267167676730647"/>
    <x v="9"/>
    <x v="2"/>
  </r>
  <r>
    <x v="104"/>
    <x v="181"/>
    <n v="15.503832219630624"/>
    <x v="9"/>
    <x v="2"/>
  </r>
  <r>
    <x v="104"/>
    <x v="300"/>
    <n v="29.957329544462272"/>
    <x v="9"/>
    <x v="2"/>
  </r>
  <r>
    <x v="104"/>
    <x v="301"/>
    <n v="7.7357998601067566"/>
    <x v="9"/>
    <x v="2"/>
  </r>
  <r>
    <x v="104"/>
    <x v="302"/>
    <n v="5.4461809359946951"/>
    <x v="9"/>
    <x v="2"/>
  </r>
  <r>
    <x v="104"/>
    <x v="303"/>
    <n v="6.2369886372110699"/>
    <x v="9"/>
    <x v="2"/>
  </r>
  <r>
    <x v="104"/>
    <x v="274"/>
    <n v="4.5681231932526947"/>
    <x v="9"/>
    <x v="2"/>
  </r>
  <r>
    <x v="104"/>
    <x v="304"/>
    <n v="1.9472875509923917"/>
    <x v="9"/>
    <x v="2"/>
  </r>
  <r>
    <x v="104"/>
    <x v="305"/>
    <n v="37.800941557791781"/>
    <x v="9"/>
    <x v="2"/>
  </r>
  <r>
    <x v="104"/>
    <x v="306"/>
    <n v="6.7299235851934487"/>
    <x v="9"/>
    <x v="2"/>
  </r>
  <r>
    <x v="104"/>
    <x v="307"/>
    <n v="108.74022691286561"/>
    <x v="9"/>
    <x v="2"/>
  </r>
  <r>
    <x v="104"/>
    <x v="308"/>
    <n v="37.879299875340259"/>
    <x v="9"/>
    <x v="2"/>
  </r>
  <r>
    <x v="104"/>
    <x v="309"/>
    <n v="51.037384163253144"/>
    <x v="9"/>
    <x v="2"/>
  </r>
  <r>
    <x v="104"/>
    <x v="310"/>
    <n v="0.1500478421141396"/>
    <x v="9"/>
    <x v="2"/>
  </r>
  <r>
    <x v="104"/>
    <x v="59"/>
    <n v="0"/>
    <x v="9"/>
    <x v="2"/>
  </r>
  <r>
    <x v="104"/>
    <x v="311"/>
    <n v="2.0639914281922769"/>
    <x v="9"/>
    <x v="2"/>
  </r>
  <r>
    <x v="104"/>
    <x v="255"/>
    <n v="3.6940819834204901"/>
    <x v="10"/>
    <x v="2"/>
  </r>
  <r>
    <x v="104"/>
    <x v="181"/>
    <n v="36.475097287120171"/>
    <x v="10"/>
    <x v="2"/>
  </r>
  <r>
    <x v="104"/>
    <x v="300"/>
    <n v="22.924034169721264"/>
    <x v="10"/>
    <x v="2"/>
  </r>
  <r>
    <x v="104"/>
    <x v="301"/>
    <n v="8.6317163176953979"/>
    <x v="10"/>
    <x v="2"/>
  </r>
  <r>
    <x v="104"/>
    <x v="302"/>
    <n v="1.7556033188533027"/>
    <x v="10"/>
    <x v="2"/>
  </r>
  <r>
    <x v="104"/>
    <x v="303"/>
    <n v="15.501733471680367"/>
    <x v="10"/>
    <x v="2"/>
  </r>
  <r>
    <x v="104"/>
    <x v="274"/>
    <n v="16.959859561505738"/>
    <x v="10"/>
    <x v="2"/>
  </r>
  <r>
    <x v="104"/>
    <x v="304"/>
    <n v="3.1509422066502468"/>
    <x v="10"/>
    <x v="2"/>
  </r>
  <r>
    <x v="104"/>
    <x v="305"/>
    <n v="33.460092420783923"/>
    <x v="10"/>
    <x v="2"/>
  </r>
  <r>
    <x v="104"/>
    <x v="306"/>
    <n v="0.67663877914137649"/>
    <x v="10"/>
    <x v="2"/>
  </r>
  <r>
    <x v="104"/>
    <x v="307"/>
    <n v="80.128661477996062"/>
    <x v="10"/>
    <x v="2"/>
  </r>
  <r>
    <x v="104"/>
    <x v="308"/>
    <n v="55.266148643707588"/>
    <x v="10"/>
    <x v="2"/>
  </r>
  <r>
    <x v="104"/>
    <x v="309"/>
    <n v="56.370715731819502"/>
    <x v="10"/>
    <x v="2"/>
  </r>
  <r>
    <x v="104"/>
    <x v="310"/>
    <n v="0.4389008297133255"/>
    <x v="10"/>
    <x v="2"/>
  </r>
  <r>
    <x v="104"/>
    <x v="59"/>
    <n v="0"/>
    <x v="10"/>
    <x v="2"/>
  </r>
  <r>
    <x v="104"/>
    <x v="311"/>
    <n v="2.8711429277080023"/>
    <x v="10"/>
    <x v="2"/>
  </r>
  <r>
    <x v="104"/>
    <x v="255"/>
    <n v="5.0328154570293604"/>
    <x v="11"/>
    <x v="2"/>
  </r>
  <r>
    <x v="104"/>
    <x v="181"/>
    <n v="24.001507599956163"/>
    <x v="11"/>
    <x v="2"/>
  </r>
  <r>
    <x v="104"/>
    <x v="300"/>
    <n v="15.463886474337356"/>
    <x v="11"/>
    <x v="2"/>
  </r>
  <r>
    <x v="104"/>
    <x v="301"/>
    <n v="4.4921350703506224"/>
    <x v="11"/>
    <x v="2"/>
  </r>
  <r>
    <x v="104"/>
    <x v="302"/>
    <n v="0.66249375442849368"/>
    <x v="11"/>
    <x v="2"/>
  </r>
  <r>
    <x v="104"/>
    <x v="303"/>
    <n v="5.2700309626473043"/>
    <x v="11"/>
    <x v="2"/>
  </r>
  <r>
    <x v="104"/>
    <x v="274"/>
    <n v="1.3534818638861703"/>
    <x v="11"/>
    <x v="2"/>
  </r>
  <r>
    <x v="104"/>
    <x v="304"/>
    <n v="5.0007593076215304"/>
    <x v="11"/>
    <x v="2"/>
  </r>
  <r>
    <x v="104"/>
    <x v="305"/>
    <n v="45.435673811782991"/>
    <x v="11"/>
    <x v="2"/>
  </r>
  <r>
    <x v="104"/>
    <x v="306"/>
    <n v="3.1030352626779756"/>
    <x v="11"/>
    <x v="2"/>
  </r>
  <r>
    <x v="104"/>
    <x v="307"/>
    <n v="81.612106956833102"/>
    <x v="11"/>
    <x v="2"/>
  </r>
  <r>
    <x v="104"/>
    <x v="308"/>
    <n v="31.600239727363398"/>
    <x v="11"/>
    <x v="2"/>
  </r>
  <r>
    <x v="104"/>
    <x v="309"/>
    <n v="96.882231816972009"/>
    <x v="11"/>
    <x v="2"/>
  </r>
  <r>
    <x v="104"/>
    <x v="310"/>
    <n v="1.0685383135943454"/>
    <x v="11"/>
    <x v="2"/>
  </r>
  <r>
    <x v="104"/>
    <x v="59"/>
    <n v="2.1370766271886907"/>
    <x v="11"/>
    <x v="2"/>
  </r>
  <r>
    <x v="104"/>
    <x v="311"/>
    <n v="1.7096613017509511E-2"/>
    <x v="11"/>
    <x v="2"/>
  </r>
  <r>
    <x v="104"/>
    <x v="255"/>
    <n v="13.023565480364402"/>
    <x v="12"/>
    <x v="2"/>
  </r>
  <r>
    <x v="104"/>
    <x v="181"/>
    <n v="36.713983775821582"/>
    <x v="12"/>
    <x v="2"/>
  </r>
  <r>
    <x v="104"/>
    <x v="300"/>
    <n v="28.252209076881897"/>
    <x v="12"/>
    <x v="2"/>
  </r>
  <r>
    <x v="104"/>
    <x v="301"/>
    <n v="19.412056577805384"/>
    <x v="12"/>
    <x v="2"/>
  </r>
  <r>
    <x v="104"/>
    <x v="302"/>
    <n v="5.379483630409494"/>
    <x v="12"/>
    <x v="2"/>
  </r>
  <r>
    <x v="104"/>
    <x v="303"/>
    <n v="10.536475445757269"/>
    <x v="12"/>
    <x v="2"/>
  </r>
  <r>
    <x v="104"/>
    <x v="274"/>
    <n v="92.022331280463774"/>
    <x v="12"/>
    <x v="2"/>
  </r>
  <r>
    <x v="104"/>
    <x v="304"/>
    <n v="6.4834398338049093"/>
    <x v="12"/>
    <x v="2"/>
  </r>
  <r>
    <x v="104"/>
    <x v="305"/>
    <n v="31.077524460924682"/>
    <x v="12"/>
    <x v="2"/>
  </r>
  <r>
    <x v="104"/>
    <x v="306"/>
    <n v="10.183606261360017"/>
    <x v="12"/>
    <x v="2"/>
  </r>
  <r>
    <x v="104"/>
    <x v="307"/>
    <n v="78.655344251161182"/>
    <x v="12"/>
    <x v="2"/>
  </r>
  <r>
    <x v="104"/>
    <x v="308"/>
    <n v="55.240324529336675"/>
    <x v="12"/>
    <x v="2"/>
  </r>
  <r>
    <x v="104"/>
    <x v="309"/>
    <n v="106.66427671497146"/>
    <x v="12"/>
    <x v="2"/>
  </r>
  <r>
    <x v="104"/>
    <x v="310"/>
    <n v="9.3035590183451902"/>
    <x v="12"/>
    <x v="2"/>
  </r>
  <r>
    <x v="104"/>
    <x v="59"/>
    <n v="5.1017231479120593"/>
    <x v="12"/>
    <x v="2"/>
  </r>
  <r>
    <x v="104"/>
    <x v="311"/>
    <n v="0.42514359565933824"/>
    <x v="12"/>
    <x v="2"/>
  </r>
  <r>
    <x v="104"/>
    <x v="255"/>
    <n v="6.8817221678914526"/>
    <x v="13"/>
    <x v="2"/>
  </r>
  <r>
    <x v="104"/>
    <x v="181"/>
    <n v="43.516858033626768"/>
    <x v="13"/>
    <x v="2"/>
  </r>
  <r>
    <x v="104"/>
    <x v="300"/>
    <n v="38.345132771092459"/>
    <x v="13"/>
    <x v="2"/>
  </r>
  <r>
    <x v="104"/>
    <x v="301"/>
    <n v="7.574826785222772"/>
    <x v="13"/>
    <x v="2"/>
  </r>
  <r>
    <x v="104"/>
    <x v="302"/>
    <n v="19.738967036989099"/>
    <x v="13"/>
    <x v="2"/>
  </r>
  <r>
    <x v="104"/>
    <x v="303"/>
    <n v="20.20089711806536"/>
    <x v="13"/>
    <x v="2"/>
  </r>
  <r>
    <x v="104"/>
    <x v="274"/>
    <n v="38.026821374169877"/>
    <x v="13"/>
    <x v="2"/>
  </r>
  <r>
    <x v="104"/>
    <x v="304"/>
    <n v="0.4886934576948091"/>
    <x v="13"/>
    <x v="2"/>
  </r>
  <r>
    <x v="104"/>
    <x v="305"/>
    <n v="41.653087057585623"/>
    <x v="13"/>
    <x v="2"/>
  </r>
  <r>
    <x v="104"/>
    <x v="306"/>
    <n v="9.3665646594196978"/>
    <x v="13"/>
    <x v="2"/>
  </r>
  <r>
    <x v="104"/>
    <x v="307"/>
    <n v="108.01292115144102"/>
    <x v="13"/>
    <x v="2"/>
  </r>
  <r>
    <x v="104"/>
    <x v="308"/>
    <n v="36.741191958524048"/>
    <x v="13"/>
    <x v="2"/>
  </r>
  <r>
    <x v="104"/>
    <x v="309"/>
    <n v="48.458509594532337"/>
    <x v="13"/>
    <x v="2"/>
  </r>
  <r>
    <x v="104"/>
    <x v="310"/>
    <n v="0.72834872934834327"/>
    <x v="13"/>
    <x v="2"/>
  </r>
  <r>
    <x v="104"/>
    <x v="59"/>
    <n v="0"/>
    <x v="13"/>
    <x v="2"/>
  </r>
  <r>
    <x v="104"/>
    <x v="311"/>
    <n v="0"/>
    <x v="13"/>
    <x v="2"/>
  </r>
  <r>
    <x v="104"/>
    <x v="255"/>
    <n v="19.33416603422711"/>
    <x v="14"/>
    <x v="2"/>
  </r>
  <r>
    <x v="104"/>
    <x v="181"/>
    <n v="6.732929888865832"/>
    <x v="14"/>
    <x v="2"/>
  </r>
  <r>
    <x v="104"/>
    <x v="300"/>
    <n v="10.464104670343284"/>
    <x v="14"/>
    <x v="2"/>
  </r>
  <r>
    <x v="104"/>
    <x v="301"/>
    <n v="18.905830805050194"/>
    <x v="14"/>
    <x v="2"/>
  </r>
  <r>
    <x v="104"/>
    <x v="302"/>
    <n v="11.304868780664034"/>
    <x v="14"/>
    <x v="2"/>
  </r>
  <r>
    <x v="104"/>
    <x v="303"/>
    <n v="8.7484914182023132"/>
    <x v="14"/>
    <x v="2"/>
  </r>
  <r>
    <x v="104"/>
    <x v="274"/>
    <n v="62.511947770063813"/>
    <x v="14"/>
    <x v="2"/>
  </r>
  <r>
    <x v="104"/>
    <x v="304"/>
    <n v="5.7944553549132207"/>
    <x v="14"/>
    <x v="2"/>
  </r>
  <r>
    <x v="104"/>
    <x v="305"/>
    <n v="25.76373914274749"/>
    <x v="14"/>
    <x v="2"/>
  </r>
  <r>
    <x v="104"/>
    <x v="306"/>
    <n v="2.9540360632890934"/>
    <x v="14"/>
    <x v="2"/>
  </r>
  <r>
    <x v="104"/>
    <x v="307"/>
    <n v="164.05125660704314"/>
    <x v="14"/>
    <x v="2"/>
  </r>
  <r>
    <x v="104"/>
    <x v="308"/>
    <n v="54.088400318823304"/>
    <x v="14"/>
    <x v="2"/>
  </r>
  <r>
    <x v="104"/>
    <x v="309"/>
    <n v="56.092600170993272"/>
    <x v="14"/>
    <x v="2"/>
  </r>
  <r>
    <x v="104"/>
    <x v="310"/>
    <n v="0.74987069298876963"/>
    <x v="14"/>
    <x v="2"/>
  </r>
  <r>
    <x v="104"/>
    <x v="59"/>
    <n v="0"/>
    <x v="14"/>
    <x v="2"/>
  </r>
  <r>
    <x v="104"/>
    <x v="311"/>
    <n v="3.1699079294525268"/>
    <x v="14"/>
    <x v="2"/>
  </r>
  <r>
    <x v="104"/>
    <x v="255"/>
    <n v="10.667687663794117"/>
    <x v="15"/>
    <x v="2"/>
  </r>
  <r>
    <x v="104"/>
    <x v="181"/>
    <n v="59.214060279715547"/>
    <x v="15"/>
    <x v="2"/>
  </r>
  <r>
    <x v="104"/>
    <x v="300"/>
    <n v="108.92220360151155"/>
    <x v="15"/>
    <x v="2"/>
  </r>
  <r>
    <x v="104"/>
    <x v="301"/>
    <n v="8.3899303192715529"/>
    <x v="15"/>
    <x v="2"/>
  </r>
  <r>
    <x v="104"/>
    <x v="302"/>
    <n v="8.2792854901406425"/>
    <x v="15"/>
    <x v="2"/>
  </r>
  <r>
    <x v="104"/>
    <x v="303"/>
    <n v="54.591777159298339"/>
    <x v="15"/>
    <x v="2"/>
  </r>
  <r>
    <x v="104"/>
    <x v="274"/>
    <n v="11.674937142778971"/>
    <x v="15"/>
    <x v="2"/>
  </r>
  <r>
    <x v="104"/>
    <x v="304"/>
    <n v="8.8706630251506873"/>
    <x v="15"/>
    <x v="2"/>
  </r>
  <r>
    <x v="104"/>
    <x v="305"/>
    <n v="31.922940873735843"/>
    <x v="15"/>
    <x v="2"/>
  </r>
  <r>
    <x v="104"/>
    <x v="306"/>
    <n v="8.5082058262735618"/>
    <x v="15"/>
    <x v="2"/>
  </r>
  <r>
    <x v="104"/>
    <x v="307"/>
    <n v="141.13167642930711"/>
    <x v="15"/>
    <x v="2"/>
  </r>
  <r>
    <x v="104"/>
    <x v="308"/>
    <n v="87.156076508099886"/>
    <x v="15"/>
    <x v="2"/>
  </r>
  <r>
    <x v="104"/>
    <x v="309"/>
    <n v="259.7276719019024"/>
    <x v="15"/>
    <x v="2"/>
  </r>
  <r>
    <x v="104"/>
    <x v="310"/>
    <n v="0.85845126049845344"/>
    <x v="15"/>
    <x v="2"/>
  </r>
  <r>
    <x v="104"/>
    <x v="59"/>
    <n v="10.015264705815291"/>
    <x v="15"/>
    <x v="2"/>
  </r>
  <r>
    <x v="104"/>
    <x v="311"/>
    <n v="1.5738273109138317"/>
    <x v="15"/>
    <x v="2"/>
  </r>
  <r>
    <x v="104"/>
    <x v="255"/>
    <n v="14.461024710258187"/>
    <x v="16"/>
    <x v="2"/>
  </r>
  <r>
    <x v="104"/>
    <x v="181"/>
    <n v="36.251908746086166"/>
    <x v="16"/>
    <x v="2"/>
  </r>
  <r>
    <x v="104"/>
    <x v="300"/>
    <n v="45.164016415243189"/>
    <x v="16"/>
    <x v="2"/>
  </r>
  <r>
    <x v="104"/>
    <x v="301"/>
    <n v="17.113315418419809"/>
    <x v="16"/>
    <x v="2"/>
  </r>
  <r>
    <x v="104"/>
    <x v="302"/>
    <n v="5.0124441897941159"/>
    <x v="16"/>
    <x v="2"/>
  </r>
  <r>
    <x v="104"/>
    <x v="303"/>
    <n v="25.798469701955074"/>
    <x v="16"/>
    <x v="2"/>
  </r>
  <r>
    <x v="104"/>
    <x v="274"/>
    <n v="27.53914298124144"/>
    <x v="16"/>
    <x v="2"/>
  </r>
  <r>
    <x v="104"/>
    <x v="304"/>
    <n v="3.2417560955786353"/>
    <x v="16"/>
    <x v="2"/>
  </r>
  <r>
    <x v="104"/>
    <x v="305"/>
    <n v="27.391877119789392"/>
    <x v="16"/>
    <x v="2"/>
  </r>
  <r>
    <x v="104"/>
    <x v="306"/>
    <n v="4.5372443929503241"/>
    <x v="16"/>
    <x v="2"/>
  </r>
  <r>
    <x v="104"/>
    <x v="307"/>
    <n v="91.150972581998232"/>
    <x v="16"/>
    <x v="2"/>
  </r>
  <r>
    <x v="104"/>
    <x v="308"/>
    <n v="33.395196600908712"/>
    <x v="16"/>
    <x v="2"/>
  </r>
  <r>
    <x v="104"/>
    <x v="309"/>
    <n v="178.26870991325015"/>
    <x v="16"/>
    <x v="2"/>
  </r>
  <r>
    <x v="104"/>
    <x v="310"/>
    <n v="2.8520168795933407"/>
    <x v="16"/>
    <x v="2"/>
  </r>
  <r>
    <x v="104"/>
    <x v="59"/>
    <n v="7.8384933906575558"/>
    <x v="16"/>
    <x v="2"/>
  </r>
  <r>
    <x v="104"/>
    <x v="311"/>
    <n v="4.136577909227122"/>
    <x v="16"/>
    <x v="2"/>
  </r>
  <r>
    <x v="104"/>
    <x v="255"/>
    <n v="10.567748284293872"/>
    <x v="0"/>
    <x v="3"/>
  </r>
  <r>
    <x v="104"/>
    <x v="181"/>
    <n v="20.269127642271712"/>
    <x v="0"/>
    <x v="3"/>
  </r>
  <r>
    <x v="104"/>
    <x v="300"/>
    <n v="26.186802101298422"/>
    <x v="0"/>
    <x v="3"/>
  </r>
  <r>
    <x v="104"/>
    <x v="301"/>
    <n v="9.7092469446063792"/>
    <x v="0"/>
    <x v="3"/>
  </r>
  <r>
    <x v="104"/>
    <x v="302"/>
    <n v="5.2950560815048231"/>
    <x v="0"/>
    <x v="3"/>
  </r>
  <r>
    <x v="104"/>
    <x v="303"/>
    <n v="13.750753433457483"/>
    <x v="0"/>
    <x v="3"/>
  </r>
  <r>
    <x v="104"/>
    <x v="274"/>
    <n v="15.114392966110067"/>
    <x v="0"/>
    <x v="3"/>
  </r>
  <r>
    <x v="104"/>
    <x v="304"/>
    <n v="3.210926873636236"/>
    <x v="0"/>
    <x v="3"/>
  </r>
  <r>
    <x v="104"/>
    <x v="305"/>
    <n v="29.070282065808293"/>
    <x v="0"/>
    <x v="3"/>
  </r>
  <r>
    <x v="104"/>
    <x v="306"/>
    <n v="5.1034368718087473"/>
    <x v="0"/>
    <x v="3"/>
  </r>
  <r>
    <x v="104"/>
    <x v="307"/>
    <n v="108.72614780745808"/>
    <x v="0"/>
    <x v="3"/>
  </r>
  <r>
    <x v="104"/>
    <x v="308"/>
    <n v="48.242910634387869"/>
    <x v="0"/>
    <x v="3"/>
  </r>
  <r>
    <x v="104"/>
    <x v="309"/>
    <n v="65.740477387759853"/>
    <x v="0"/>
    <x v="3"/>
  </r>
  <r>
    <x v="104"/>
    <x v="310"/>
    <n v="1.5538430516823316"/>
    <x v="0"/>
    <x v="3"/>
  </r>
  <r>
    <x v="104"/>
    <x v="59"/>
    <n v="2.5544648727244232"/>
    <x v="0"/>
    <x v="3"/>
  </r>
  <r>
    <x v="104"/>
    <x v="311"/>
    <n v="2.6940974869204473"/>
    <x v="0"/>
    <x v="3"/>
  </r>
  <r>
    <x v="104"/>
    <x v="255"/>
    <n v="8.6542164138992295"/>
    <x v="1"/>
    <x v="3"/>
  </r>
  <r>
    <x v="104"/>
    <x v="181"/>
    <n v="32.197326572429724"/>
    <x v="1"/>
    <x v="3"/>
  </r>
  <r>
    <x v="104"/>
    <x v="300"/>
    <n v="35.303892779370905"/>
    <x v="1"/>
    <x v="3"/>
  </r>
  <r>
    <x v="104"/>
    <x v="301"/>
    <n v="12.754415891793684"/>
    <x v="1"/>
    <x v="3"/>
  </r>
  <r>
    <x v="104"/>
    <x v="302"/>
    <n v="2.7824078792735456"/>
    <x v="1"/>
    <x v="3"/>
  </r>
  <r>
    <x v="104"/>
    <x v="303"/>
    <n v="20.719313055489426"/>
    <x v="1"/>
    <x v="3"/>
  </r>
  <r>
    <x v="104"/>
    <x v="274"/>
    <n v="11.811677900501495"/>
    <x v="1"/>
    <x v="3"/>
  </r>
  <r>
    <x v="104"/>
    <x v="304"/>
    <n v="4.0665344737291758"/>
    <x v="1"/>
    <x v="3"/>
  </r>
  <r>
    <x v="104"/>
    <x v="305"/>
    <n v="27.311995887990363"/>
    <x v="1"/>
    <x v="3"/>
  </r>
  <r>
    <x v="104"/>
    <x v="306"/>
    <n v="3.177464817158441"/>
    <x v="1"/>
    <x v="3"/>
  </r>
  <r>
    <x v="104"/>
    <x v="307"/>
    <n v="60.759992796025287"/>
    <x v="1"/>
    <x v="3"/>
  </r>
  <r>
    <x v="104"/>
    <x v="308"/>
    <n v="24.911949845241033"/>
    <x v="1"/>
    <x v="3"/>
  </r>
  <r>
    <x v="104"/>
    <x v="309"/>
    <n v="80.034340134695043"/>
    <x v="1"/>
    <x v="3"/>
  </r>
  <r>
    <x v="104"/>
    <x v="310"/>
    <n v="1.9570259039020428"/>
    <x v="1"/>
    <x v="3"/>
  </r>
  <r>
    <x v="104"/>
    <x v="59"/>
    <n v="1.6502453022194476E-2"/>
    <x v="1"/>
    <x v="3"/>
  </r>
  <r>
    <x v="104"/>
    <x v="311"/>
    <n v="2.2731303915421819"/>
    <x v="1"/>
    <x v="3"/>
  </r>
  <r>
    <x v="104"/>
    <x v="255"/>
    <n v="13.951624296170944"/>
    <x v="2"/>
    <x v="3"/>
  </r>
  <r>
    <x v="104"/>
    <x v="181"/>
    <n v="6.9667182860934185"/>
    <x v="2"/>
    <x v="3"/>
  </r>
  <r>
    <x v="104"/>
    <x v="300"/>
    <n v="13.771200768758217"/>
    <x v="2"/>
    <x v="3"/>
  </r>
  <r>
    <x v="104"/>
    <x v="301"/>
    <n v="10.545978597580906"/>
    <x v="2"/>
    <x v="3"/>
  </r>
  <r>
    <x v="104"/>
    <x v="302"/>
    <n v="5.3876685864065168"/>
    <x v="2"/>
    <x v="3"/>
  </r>
  <r>
    <x v="104"/>
    <x v="303"/>
    <n v="8.6827625219466569"/>
    <x v="2"/>
    <x v="3"/>
  </r>
  <r>
    <x v="104"/>
    <x v="274"/>
    <n v="6.8354950835818284"/>
    <x v="2"/>
    <x v="3"/>
  </r>
  <r>
    <x v="104"/>
    <x v="304"/>
    <n v="1.8391455398174876"/>
    <x v="2"/>
    <x v="3"/>
  </r>
  <r>
    <x v="104"/>
    <x v="305"/>
    <n v="29.942083595526309"/>
    <x v="2"/>
    <x v="3"/>
  </r>
  <r>
    <x v="104"/>
    <x v="306"/>
    <n v="6.0873512586454286"/>
    <x v="2"/>
    <x v="3"/>
  </r>
  <r>
    <x v="104"/>
    <x v="307"/>
    <n v="141.07173260547737"/>
    <x v="2"/>
    <x v="3"/>
  </r>
  <r>
    <x v="104"/>
    <x v="308"/>
    <n v="56.960197298340624"/>
    <x v="2"/>
    <x v="3"/>
  </r>
  <r>
    <x v="104"/>
    <x v="309"/>
    <n v="50.00435307735286"/>
    <x v="2"/>
    <x v="3"/>
  </r>
  <r>
    <x v="104"/>
    <x v="310"/>
    <n v="0.44701073246870482"/>
    <x v="2"/>
    <x v="3"/>
  </r>
  <r>
    <x v="104"/>
    <x v="59"/>
    <n v="5.4883036980620812"/>
    <x v="2"/>
    <x v="3"/>
  </r>
  <r>
    <x v="104"/>
    <x v="311"/>
    <n v="1.7543940765951975"/>
    <x v="2"/>
    <x v="3"/>
  </r>
  <r>
    <x v="104"/>
    <x v="255"/>
    <n v="6.0218964797434422"/>
    <x v="3"/>
    <x v="3"/>
  </r>
  <r>
    <x v="104"/>
    <x v="181"/>
    <n v="32.981532219615197"/>
    <x v="3"/>
    <x v="3"/>
  </r>
  <r>
    <x v="104"/>
    <x v="300"/>
    <n v="36.331903492519288"/>
    <x v="3"/>
    <x v="3"/>
  </r>
  <r>
    <x v="104"/>
    <x v="301"/>
    <n v="3.1905582644067318"/>
    <x v="3"/>
    <x v="3"/>
  </r>
  <r>
    <x v="104"/>
    <x v="302"/>
    <n v="7.7146781966943907"/>
    <x v="3"/>
    <x v="3"/>
  </r>
  <r>
    <x v="104"/>
    <x v="303"/>
    <n v="17.112216794698742"/>
    <x v="3"/>
    <x v="3"/>
  </r>
  <r>
    <x v="104"/>
    <x v="274"/>
    <n v="37.623681596597301"/>
    <x v="3"/>
    <x v="3"/>
  </r>
  <r>
    <x v="104"/>
    <x v="304"/>
    <n v="3.8088729012504419"/>
    <x v="3"/>
    <x v="3"/>
  </r>
  <r>
    <x v="104"/>
    <x v="305"/>
    <n v="35.266741922254567"/>
    <x v="3"/>
    <x v="3"/>
  </r>
  <r>
    <x v="104"/>
    <x v="306"/>
    <n v="6.7006057000752399"/>
    <x v="3"/>
    <x v="3"/>
  </r>
  <r>
    <x v="104"/>
    <x v="307"/>
    <n v="71.621179345471106"/>
    <x v="3"/>
    <x v="3"/>
  </r>
  <r>
    <x v="104"/>
    <x v="308"/>
    <n v="42.770905766382839"/>
    <x v="3"/>
    <x v="3"/>
  </r>
  <r>
    <x v="104"/>
    <x v="309"/>
    <n v="31.9288464186738"/>
    <x v="3"/>
    <x v="3"/>
  </r>
  <r>
    <x v="104"/>
    <x v="310"/>
    <n v="2.7505992328790612"/>
    <x v="3"/>
    <x v="3"/>
  </r>
  <r>
    <x v="104"/>
    <x v="59"/>
    <n v="0.88949726436387422"/>
    <x v="3"/>
    <x v="3"/>
  </r>
  <r>
    <x v="104"/>
    <x v="311"/>
    <n v="3.8898399599297186"/>
    <x v="3"/>
    <x v="3"/>
  </r>
  <r>
    <x v="104"/>
    <x v="255"/>
    <n v="9.1740147363677504"/>
    <x v="4"/>
    <x v="3"/>
  </r>
  <r>
    <x v="104"/>
    <x v="181"/>
    <n v="12.015903145984076"/>
    <x v="4"/>
    <x v="3"/>
  </r>
  <r>
    <x v="104"/>
    <x v="300"/>
    <n v="16.330922283173848"/>
    <x v="4"/>
    <x v="3"/>
  </r>
  <r>
    <x v="104"/>
    <x v="301"/>
    <n v="6.5289165412457137"/>
    <x v="4"/>
    <x v="3"/>
  </r>
  <r>
    <x v="104"/>
    <x v="302"/>
    <n v="3.8923489430141172"/>
    <x v="4"/>
    <x v="3"/>
  </r>
  <r>
    <x v="104"/>
    <x v="303"/>
    <n v="8.107088813759086"/>
    <x v="4"/>
    <x v="3"/>
  </r>
  <r>
    <x v="104"/>
    <x v="274"/>
    <n v="12.145457991958537"/>
    <x v="4"/>
    <x v="3"/>
  </r>
  <r>
    <x v="104"/>
    <x v="304"/>
    <n v="5.085660299091427"/>
    <x v="4"/>
    <x v="3"/>
  </r>
  <r>
    <x v="104"/>
    <x v="305"/>
    <n v="17.686533403924223"/>
    <x v="4"/>
    <x v="3"/>
  </r>
  <r>
    <x v="104"/>
    <x v="306"/>
    <n v="4.2475458815187661"/>
    <x v="4"/>
    <x v="3"/>
  </r>
  <r>
    <x v="104"/>
    <x v="307"/>
    <n v="150.19640172223245"/>
    <x v="4"/>
    <x v="3"/>
  </r>
  <r>
    <x v="104"/>
    <x v="308"/>
    <n v="72.975297717935234"/>
    <x v="4"/>
    <x v="3"/>
  </r>
  <r>
    <x v="104"/>
    <x v="309"/>
    <n v="74.474917195556799"/>
    <x v="4"/>
    <x v="3"/>
  </r>
  <r>
    <x v="104"/>
    <x v="310"/>
    <n v="0.77606669775561821"/>
    <x v="4"/>
    <x v="3"/>
  </r>
  <r>
    <x v="104"/>
    <x v="59"/>
    <n v="0.95798587304399907"/>
    <x v="4"/>
    <x v="3"/>
  </r>
  <r>
    <x v="104"/>
    <x v="311"/>
    <n v="1.686685496689919"/>
    <x v="4"/>
    <x v="3"/>
  </r>
  <r>
    <x v="104"/>
    <x v="255"/>
    <n v="11.805097140407275"/>
    <x v="5"/>
    <x v="3"/>
  </r>
  <r>
    <x v="104"/>
    <x v="181"/>
    <n v="10.410535851982523"/>
    <x v="5"/>
    <x v="3"/>
  </r>
  <r>
    <x v="104"/>
    <x v="300"/>
    <n v="24.219748869951506"/>
    <x v="5"/>
    <x v="3"/>
  </r>
  <r>
    <x v="104"/>
    <x v="301"/>
    <n v="7.3338982043051759"/>
    <x v="5"/>
    <x v="3"/>
  </r>
  <r>
    <x v="104"/>
    <x v="302"/>
    <n v="6.9263965291161291"/>
    <x v="5"/>
    <x v="3"/>
  </r>
  <r>
    <x v="104"/>
    <x v="303"/>
    <n v="9.6238312290480987"/>
    <x v="5"/>
    <x v="3"/>
  </r>
  <r>
    <x v="104"/>
    <x v="274"/>
    <n v="13.821098483495323"/>
    <x v="5"/>
    <x v="3"/>
  </r>
  <r>
    <x v="104"/>
    <x v="304"/>
    <n v="1.5598258566958703"/>
    <x v="5"/>
    <x v="3"/>
  </r>
  <r>
    <x v="104"/>
    <x v="305"/>
    <n v="15.257541888536737"/>
    <x v="5"/>
    <x v="3"/>
  </r>
  <r>
    <x v="104"/>
    <x v="306"/>
    <n v="4.3500803826431227"/>
    <x v="5"/>
    <x v="3"/>
  </r>
  <r>
    <x v="104"/>
    <x v="307"/>
    <n v="115.88781667827747"/>
    <x v="5"/>
    <x v="3"/>
  </r>
  <r>
    <x v="104"/>
    <x v="308"/>
    <n v="87.692096602488405"/>
    <x v="5"/>
    <x v="3"/>
  </r>
  <r>
    <x v="104"/>
    <x v="309"/>
    <n v="79.229645147729101"/>
    <x v="5"/>
    <x v="3"/>
  </r>
  <r>
    <x v="104"/>
    <x v="310"/>
    <n v="0.20375083759452578"/>
    <x v="5"/>
    <x v="3"/>
  </r>
  <r>
    <x v="104"/>
    <x v="59"/>
    <n v="0"/>
    <x v="5"/>
    <x v="3"/>
  </r>
  <r>
    <x v="104"/>
    <x v="311"/>
    <n v="3.5769591488816737"/>
    <x v="5"/>
    <x v="3"/>
  </r>
  <r>
    <x v="104"/>
    <x v="255"/>
    <n v="11.516319298113356"/>
    <x v="6"/>
    <x v="3"/>
  </r>
  <r>
    <x v="104"/>
    <x v="181"/>
    <n v="16.306127911872064"/>
    <x v="6"/>
    <x v="3"/>
  </r>
  <r>
    <x v="104"/>
    <x v="300"/>
    <n v="8.1901954695153698"/>
    <x v="6"/>
    <x v="3"/>
  </r>
  <r>
    <x v="104"/>
    <x v="301"/>
    <n v="8.355974613083605"/>
    <x v="6"/>
    <x v="3"/>
  </r>
  <r>
    <x v="104"/>
    <x v="302"/>
    <n v="4.8156561320092584"/>
    <x v="6"/>
    <x v="3"/>
  </r>
  <r>
    <x v="104"/>
    <x v="303"/>
    <n v="9.2950272900837145"/>
    <x v="6"/>
    <x v="3"/>
  </r>
  <r>
    <x v="104"/>
    <x v="274"/>
    <n v="28.087705303627096"/>
    <x v="6"/>
    <x v="3"/>
  </r>
  <r>
    <x v="104"/>
    <x v="304"/>
    <n v="20.062646645447927"/>
    <x v="6"/>
    <x v="3"/>
  </r>
  <r>
    <x v="104"/>
    <x v="305"/>
    <n v="20.096747686822042"/>
    <x v="6"/>
    <x v="3"/>
  </r>
  <r>
    <x v="104"/>
    <x v="306"/>
    <n v="4.5429779748538746"/>
    <x v="6"/>
    <x v="3"/>
  </r>
  <r>
    <x v="104"/>
    <x v="307"/>
    <n v="219.67882071268625"/>
    <x v="6"/>
    <x v="3"/>
  </r>
  <r>
    <x v="104"/>
    <x v="308"/>
    <n v="83.170011855651197"/>
    <x v="6"/>
    <x v="3"/>
  </r>
  <r>
    <x v="104"/>
    <x v="309"/>
    <n v="113.60879971546966"/>
    <x v="6"/>
    <x v="3"/>
  </r>
  <r>
    <x v="104"/>
    <x v="310"/>
    <n v="1.0578030751781158"/>
    <x v="6"/>
    <x v="3"/>
  </r>
  <r>
    <x v="104"/>
    <x v="59"/>
    <n v="0"/>
    <x v="6"/>
    <x v="3"/>
  </r>
  <r>
    <x v="104"/>
    <x v="311"/>
    <n v="1.1359869838593422"/>
    <x v="6"/>
    <x v="3"/>
  </r>
  <r>
    <x v="104"/>
    <x v="255"/>
    <n v="7.1203452035835477"/>
    <x v="7"/>
    <x v="3"/>
  </r>
  <r>
    <x v="104"/>
    <x v="181"/>
    <n v="7.2381086221421205"/>
    <x v="7"/>
    <x v="3"/>
  </r>
  <r>
    <x v="104"/>
    <x v="300"/>
    <n v="12.907283087346736"/>
    <x v="7"/>
    <x v="3"/>
  </r>
  <r>
    <x v="104"/>
    <x v="301"/>
    <n v="5.957202778498738"/>
    <x v="7"/>
    <x v="3"/>
  </r>
  <r>
    <x v="104"/>
    <x v="302"/>
    <n v="2.4648587788217347"/>
    <x v="7"/>
    <x v="3"/>
  </r>
  <r>
    <x v="104"/>
    <x v="303"/>
    <n v="4.3836200797945164"/>
    <x v="7"/>
    <x v="3"/>
  </r>
  <r>
    <x v="104"/>
    <x v="274"/>
    <n v="6.7666678963742006"/>
    <x v="7"/>
    <x v="3"/>
  </r>
  <r>
    <x v="104"/>
    <x v="304"/>
    <n v="2.6030326398263437"/>
    <x v="7"/>
    <x v="3"/>
  </r>
  <r>
    <x v="104"/>
    <x v="305"/>
    <n v="17.871466499131564"/>
    <x v="7"/>
    <x v="3"/>
  </r>
  <r>
    <x v="104"/>
    <x v="306"/>
    <n v="3.884829828157601"/>
    <x v="7"/>
    <x v="3"/>
  </r>
  <r>
    <x v="104"/>
    <x v="307"/>
    <n v="145.15624005606196"/>
    <x v="7"/>
    <x v="3"/>
  </r>
  <r>
    <x v="104"/>
    <x v="308"/>
    <n v="59.339726434078258"/>
    <x v="7"/>
    <x v="3"/>
  </r>
  <r>
    <x v="104"/>
    <x v="309"/>
    <n v="47.531924978962735"/>
    <x v="7"/>
    <x v="3"/>
  </r>
  <r>
    <x v="104"/>
    <x v="310"/>
    <n v="0.53011645747920477"/>
    <x v="7"/>
    <x v="3"/>
  </r>
  <r>
    <x v="104"/>
    <x v="59"/>
    <n v="2.4946656822550817"/>
    <x v="7"/>
    <x v="3"/>
  </r>
  <r>
    <x v="104"/>
    <x v="311"/>
    <n v="0.54570811799329932"/>
    <x v="7"/>
    <x v="3"/>
  </r>
  <r>
    <x v="104"/>
    <x v="255"/>
    <n v="6.9989067180004989"/>
    <x v="8"/>
    <x v="3"/>
  </r>
  <r>
    <x v="104"/>
    <x v="181"/>
    <n v="16.355638762286389"/>
    <x v="8"/>
    <x v="3"/>
  </r>
  <r>
    <x v="104"/>
    <x v="300"/>
    <n v="17.36197630876082"/>
    <x v="8"/>
    <x v="3"/>
  </r>
  <r>
    <x v="104"/>
    <x v="301"/>
    <n v="4.9759965878287717"/>
    <x v="8"/>
    <x v="3"/>
  </r>
  <r>
    <x v="104"/>
    <x v="302"/>
    <n v="1.5769170990458361"/>
    <x v="8"/>
    <x v="3"/>
  </r>
  <r>
    <x v="104"/>
    <x v="303"/>
    <n v="9.982187378793947"/>
    <x v="8"/>
    <x v="3"/>
  </r>
  <r>
    <x v="104"/>
    <x v="274"/>
    <n v="5.3575200590139556"/>
    <x v="8"/>
    <x v="3"/>
  </r>
  <r>
    <x v="104"/>
    <x v="304"/>
    <n v="1.2966594711074286"/>
    <x v="8"/>
    <x v="3"/>
  </r>
  <r>
    <x v="104"/>
    <x v="305"/>
    <n v="18.267238717011111"/>
    <x v="8"/>
    <x v="3"/>
  </r>
  <r>
    <x v="104"/>
    <x v="306"/>
    <n v="4.3207909045408783"/>
    <x v="8"/>
    <x v="3"/>
  </r>
  <r>
    <x v="104"/>
    <x v="307"/>
    <n v="143.42453151420003"/>
    <x v="8"/>
    <x v="3"/>
  </r>
  <r>
    <x v="104"/>
    <x v="308"/>
    <n v="65.235690463498514"/>
    <x v="8"/>
    <x v="3"/>
  </r>
  <r>
    <x v="104"/>
    <x v="309"/>
    <n v="73.141783167039392"/>
    <x v="8"/>
    <x v="3"/>
  </r>
  <r>
    <x v="104"/>
    <x v="310"/>
    <n v="1.4932738630795728"/>
    <x v="8"/>
    <x v="3"/>
  </r>
  <r>
    <x v="104"/>
    <x v="59"/>
    <n v="0.83996654798226"/>
    <x v="8"/>
    <x v="3"/>
  </r>
  <r>
    <x v="104"/>
    <x v="311"/>
    <n v="1.3483425231356125"/>
    <x v="8"/>
    <x v="3"/>
  </r>
  <r>
    <x v="104"/>
    <x v="255"/>
    <n v="8.4616600897022689"/>
    <x v="9"/>
    <x v="3"/>
  </r>
  <r>
    <x v="104"/>
    <x v="181"/>
    <n v="17.886059433673054"/>
    <x v="9"/>
    <x v="3"/>
  </r>
  <r>
    <x v="104"/>
    <x v="300"/>
    <n v="23.269952047745864"/>
    <x v="9"/>
    <x v="3"/>
  </r>
  <r>
    <x v="104"/>
    <x v="301"/>
    <n v="8.5491630860993002"/>
    <x v="9"/>
    <x v="3"/>
  </r>
  <r>
    <x v="104"/>
    <x v="302"/>
    <n v="5.8267712374874279"/>
    <x v="9"/>
    <x v="3"/>
  </r>
  <r>
    <x v="104"/>
    <x v="303"/>
    <n v="4.1392871262235849"/>
    <x v="9"/>
    <x v="3"/>
  </r>
  <r>
    <x v="104"/>
    <x v="274"/>
    <n v="10.675709383606803"/>
    <x v="9"/>
    <x v="3"/>
  </r>
  <r>
    <x v="104"/>
    <x v="304"/>
    <n v="0.27849676652887334"/>
    <x v="9"/>
    <x v="3"/>
  </r>
  <r>
    <x v="104"/>
    <x v="305"/>
    <n v="31.367503401949271"/>
    <x v="9"/>
    <x v="3"/>
  </r>
  <r>
    <x v="104"/>
    <x v="306"/>
    <n v="2.2558238088838745"/>
    <x v="9"/>
    <x v="3"/>
  </r>
  <r>
    <x v="104"/>
    <x v="307"/>
    <n v="127.60928136254103"/>
    <x v="9"/>
    <x v="3"/>
  </r>
  <r>
    <x v="104"/>
    <x v="308"/>
    <n v="52.492170789501451"/>
    <x v="9"/>
    <x v="3"/>
  </r>
  <r>
    <x v="104"/>
    <x v="309"/>
    <n v="60.19088726818201"/>
    <x v="9"/>
    <x v="3"/>
  </r>
  <r>
    <x v="104"/>
    <x v="310"/>
    <n v="0"/>
    <x v="9"/>
    <x v="3"/>
  </r>
  <r>
    <x v="104"/>
    <x v="59"/>
    <n v="0"/>
    <x v="9"/>
    <x v="3"/>
  </r>
  <r>
    <x v="104"/>
    <x v="311"/>
    <n v="3.1872407724971072"/>
    <x v="9"/>
    <x v="3"/>
  </r>
  <r>
    <x v="104"/>
    <x v="255"/>
    <n v="5.9986488549778114"/>
    <x v="10"/>
    <x v="3"/>
  </r>
  <r>
    <x v="104"/>
    <x v="181"/>
    <n v="41.094429965767404"/>
    <x v="10"/>
    <x v="3"/>
  </r>
  <r>
    <x v="104"/>
    <x v="300"/>
    <n v="31.96779413510702"/>
    <x v="10"/>
    <x v="3"/>
  </r>
  <r>
    <x v="104"/>
    <x v="301"/>
    <n v="3.1810037040839467"/>
    <x v="10"/>
    <x v="3"/>
  </r>
  <r>
    <x v="104"/>
    <x v="302"/>
    <n v="4.5516800969006042"/>
    <x v="10"/>
    <x v="3"/>
  </r>
  <r>
    <x v="104"/>
    <x v="303"/>
    <n v="11.165840237709295"/>
    <x v="10"/>
    <x v="3"/>
  </r>
  <r>
    <x v="104"/>
    <x v="274"/>
    <n v="9.5042183841532513"/>
    <x v="10"/>
    <x v="3"/>
  </r>
  <r>
    <x v="104"/>
    <x v="304"/>
    <n v="6.0826997658580773"/>
    <x v="10"/>
    <x v="3"/>
  </r>
  <r>
    <x v="104"/>
    <x v="305"/>
    <n v="23.317015769122637"/>
    <x v="10"/>
    <x v="3"/>
  </r>
  <r>
    <x v="104"/>
    <x v="306"/>
    <n v="4.021771431073935"/>
    <x v="10"/>
    <x v="3"/>
  </r>
  <r>
    <x v="104"/>
    <x v="307"/>
    <n v="58.376590333686877"/>
    <x v="10"/>
    <x v="3"/>
  </r>
  <r>
    <x v="104"/>
    <x v="308"/>
    <n v="35.385433480592354"/>
    <x v="10"/>
    <x v="3"/>
  </r>
  <r>
    <x v="104"/>
    <x v="309"/>
    <n v="86.267268745632649"/>
    <x v="10"/>
    <x v="3"/>
  </r>
  <r>
    <x v="104"/>
    <x v="310"/>
    <n v="1.7456727644363119"/>
    <x v="10"/>
    <x v="3"/>
  </r>
  <r>
    <x v="104"/>
    <x v="59"/>
    <n v="3.1292800666191654"/>
    <x v="10"/>
    <x v="3"/>
  </r>
  <r>
    <x v="104"/>
    <x v="311"/>
    <n v="0.43965091845062676"/>
    <x v="10"/>
    <x v="3"/>
  </r>
  <r>
    <x v="104"/>
    <x v="255"/>
    <n v="5.7039907597339203"/>
    <x v="11"/>
    <x v="3"/>
  </r>
  <r>
    <x v="104"/>
    <x v="181"/>
    <n v="15.593669053345938"/>
    <x v="11"/>
    <x v="3"/>
  </r>
  <r>
    <x v="104"/>
    <x v="300"/>
    <n v="21.302573415752533"/>
    <x v="11"/>
    <x v="3"/>
  </r>
  <r>
    <x v="104"/>
    <x v="301"/>
    <n v="1.9373633395109073"/>
    <x v="11"/>
    <x v="3"/>
  </r>
  <r>
    <x v="104"/>
    <x v="302"/>
    <n v="1.6425471791505522"/>
    <x v="11"/>
    <x v="3"/>
  </r>
  <r>
    <x v="104"/>
    <x v="303"/>
    <n v="4.9501037210981567"/>
    <x v="11"/>
    <x v="3"/>
  </r>
  <r>
    <x v="104"/>
    <x v="274"/>
    <n v="13.266727216215987"/>
    <x v="11"/>
    <x v="3"/>
  </r>
  <r>
    <x v="104"/>
    <x v="304"/>
    <n v="3.1306668457313926"/>
    <x v="11"/>
    <x v="3"/>
  </r>
  <r>
    <x v="104"/>
    <x v="305"/>
    <n v="25.194989064395969"/>
    <x v="11"/>
    <x v="3"/>
  </r>
  <r>
    <x v="104"/>
    <x v="306"/>
    <n v="4.6433545256755968"/>
    <x v="11"/>
    <x v="3"/>
  </r>
  <r>
    <x v="104"/>
    <x v="307"/>
    <n v="85.736049148986154"/>
    <x v="11"/>
    <x v="3"/>
  </r>
  <r>
    <x v="104"/>
    <x v="308"/>
    <n v="39.015409107498272"/>
    <x v="11"/>
    <x v="3"/>
  </r>
  <r>
    <x v="104"/>
    <x v="309"/>
    <n v="51.689696230037789"/>
    <x v="11"/>
    <x v="3"/>
  </r>
  <r>
    <x v="104"/>
    <x v="310"/>
    <n v="2.1058297168596822"/>
    <x v="11"/>
    <x v="3"/>
  </r>
  <r>
    <x v="104"/>
    <x v="59"/>
    <n v="0"/>
    <x v="11"/>
    <x v="3"/>
  </r>
  <r>
    <x v="104"/>
    <x v="311"/>
    <n v="5.6983752138222989"/>
    <x v="11"/>
    <x v="3"/>
  </r>
  <r>
    <x v="104"/>
    <x v="255"/>
    <n v="10.804166646967669"/>
    <x v="12"/>
    <x v="3"/>
  </r>
  <r>
    <x v="104"/>
    <x v="181"/>
    <n v="35.270817446240031"/>
    <x v="12"/>
    <x v="3"/>
  </r>
  <r>
    <x v="104"/>
    <x v="300"/>
    <n v="31.376530797222269"/>
    <x v="12"/>
    <x v="3"/>
  </r>
  <r>
    <x v="104"/>
    <x v="301"/>
    <n v="28.668651055324037"/>
    <x v="12"/>
    <x v="3"/>
  </r>
  <r>
    <x v="104"/>
    <x v="302"/>
    <n v="7.4535073703764372"/>
    <x v="12"/>
    <x v="3"/>
  </r>
  <r>
    <x v="104"/>
    <x v="303"/>
    <n v="17.190933512959962"/>
    <x v="12"/>
    <x v="3"/>
  </r>
  <r>
    <x v="104"/>
    <x v="274"/>
    <n v="17.527708960658153"/>
    <x v="12"/>
    <x v="3"/>
  </r>
  <r>
    <x v="104"/>
    <x v="304"/>
    <n v="7.344098087875496"/>
    <x v="12"/>
    <x v="3"/>
  </r>
  <r>
    <x v="104"/>
    <x v="305"/>
    <n v="30.812389184326804"/>
    <x v="12"/>
    <x v="3"/>
  </r>
  <r>
    <x v="104"/>
    <x v="306"/>
    <n v="7.5176143718418285"/>
    <x v="12"/>
    <x v="3"/>
  </r>
  <r>
    <x v="104"/>
    <x v="307"/>
    <n v="49.617109614175611"/>
    <x v="12"/>
    <x v="3"/>
  </r>
  <r>
    <x v="104"/>
    <x v="308"/>
    <n v="20.447569187401964"/>
    <x v="12"/>
    <x v="3"/>
  </r>
  <r>
    <x v="104"/>
    <x v="309"/>
    <n v="83.007455017430743"/>
    <x v="12"/>
    <x v="3"/>
  </r>
  <r>
    <x v="104"/>
    <x v="310"/>
    <n v="17.642246803276347"/>
    <x v="12"/>
    <x v="3"/>
  </r>
  <r>
    <x v="104"/>
    <x v="59"/>
    <n v="0"/>
    <x v="12"/>
    <x v="3"/>
  </r>
  <r>
    <x v="104"/>
    <x v="311"/>
    <n v="2.3899090146298754"/>
    <x v="12"/>
    <x v="3"/>
  </r>
  <r>
    <x v="104"/>
    <x v="255"/>
    <n v="7.8274262294446943"/>
    <x v="13"/>
    <x v="3"/>
  </r>
  <r>
    <x v="104"/>
    <x v="181"/>
    <n v="29.530403216897334"/>
    <x v="13"/>
    <x v="3"/>
  </r>
  <r>
    <x v="104"/>
    <x v="300"/>
    <n v="43.755468793226605"/>
    <x v="13"/>
    <x v="3"/>
  </r>
  <r>
    <x v="104"/>
    <x v="301"/>
    <n v="7.784002165270854"/>
    <x v="13"/>
    <x v="3"/>
  </r>
  <r>
    <x v="104"/>
    <x v="302"/>
    <n v="37.397517882269383"/>
    <x v="13"/>
    <x v="3"/>
  </r>
  <r>
    <x v="104"/>
    <x v="303"/>
    <n v="21.520733827565209"/>
    <x v="13"/>
    <x v="3"/>
  </r>
  <r>
    <x v="104"/>
    <x v="274"/>
    <n v="0"/>
    <x v="13"/>
    <x v="3"/>
  </r>
  <r>
    <x v="104"/>
    <x v="304"/>
    <n v="1.8273511989532167"/>
    <x v="13"/>
    <x v="3"/>
  </r>
  <r>
    <x v="104"/>
    <x v="305"/>
    <n v="48.240329822989473"/>
    <x v="13"/>
    <x v="3"/>
  </r>
  <r>
    <x v="104"/>
    <x v="306"/>
    <n v="6.3223088356640318"/>
    <x v="13"/>
    <x v="3"/>
  </r>
  <r>
    <x v="104"/>
    <x v="307"/>
    <n v="103.59928446609996"/>
    <x v="13"/>
    <x v="3"/>
  </r>
  <r>
    <x v="104"/>
    <x v="308"/>
    <n v="28.527863448905649"/>
    <x v="13"/>
    <x v="3"/>
  </r>
  <r>
    <x v="104"/>
    <x v="309"/>
    <n v="66.058145192599085"/>
    <x v="13"/>
    <x v="3"/>
  </r>
  <r>
    <x v="104"/>
    <x v="310"/>
    <n v="0.40789089262348593"/>
    <x v="13"/>
    <x v="3"/>
  </r>
  <r>
    <x v="104"/>
    <x v="59"/>
    <n v="0"/>
    <x v="13"/>
    <x v="3"/>
  </r>
  <r>
    <x v="104"/>
    <x v="311"/>
    <n v="2.0394544631174294"/>
    <x v="13"/>
    <x v="3"/>
  </r>
  <r>
    <x v="104"/>
    <x v="255"/>
    <n v="24.106733147067931"/>
    <x v="14"/>
    <x v="3"/>
  </r>
  <r>
    <x v="104"/>
    <x v="181"/>
    <n v="15.901351591789638"/>
    <x v="14"/>
    <x v="3"/>
  </r>
  <r>
    <x v="104"/>
    <x v="300"/>
    <n v="18.464645409330188"/>
    <x v="14"/>
    <x v="3"/>
  </r>
  <r>
    <x v="104"/>
    <x v="301"/>
    <n v="24.719650591958871"/>
    <x v="14"/>
    <x v="3"/>
  </r>
  <r>
    <x v="104"/>
    <x v="302"/>
    <n v="4.8221584405988729"/>
    <x v="14"/>
    <x v="3"/>
  </r>
  <r>
    <x v="104"/>
    <x v="303"/>
    <n v="10.732143869480995"/>
    <x v="14"/>
    <x v="3"/>
  </r>
  <r>
    <x v="104"/>
    <x v="274"/>
    <n v="69.074984228023013"/>
    <x v="14"/>
    <x v="3"/>
  </r>
  <r>
    <x v="104"/>
    <x v="304"/>
    <n v="4.2011228838550787"/>
    <x v="14"/>
    <x v="3"/>
  </r>
  <r>
    <x v="104"/>
    <x v="305"/>
    <n v="48.454980121758425"/>
    <x v="14"/>
    <x v="3"/>
  </r>
  <r>
    <x v="104"/>
    <x v="306"/>
    <n v="4.9885797335825037"/>
    <x v="14"/>
    <x v="3"/>
  </r>
  <r>
    <x v="104"/>
    <x v="307"/>
    <n v="155.66885383451799"/>
    <x v="14"/>
    <x v="3"/>
  </r>
  <r>
    <x v="104"/>
    <x v="308"/>
    <n v="65.022016885482614"/>
    <x v="14"/>
    <x v="3"/>
  </r>
  <r>
    <x v="104"/>
    <x v="309"/>
    <n v="97.370663091166719"/>
    <x v="14"/>
    <x v="3"/>
  </r>
  <r>
    <x v="104"/>
    <x v="310"/>
    <n v="2.0092326835828636"/>
    <x v="14"/>
    <x v="3"/>
  </r>
  <r>
    <x v="104"/>
    <x v="59"/>
    <n v="0"/>
    <x v="14"/>
    <x v="3"/>
  </r>
  <r>
    <x v="104"/>
    <x v="311"/>
    <n v="7.0018714730917981"/>
    <x v="14"/>
    <x v="3"/>
  </r>
  <r>
    <x v="104"/>
    <x v="255"/>
    <n v="13.08882569934185"/>
    <x v="15"/>
    <x v="3"/>
  </r>
  <r>
    <x v="104"/>
    <x v="181"/>
    <n v="45.094332920424442"/>
    <x v="15"/>
    <x v="3"/>
  </r>
  <r>
    <x v="104"/>
    <x v="300"/>
    <n v="138.36016599525379"/>
    <x v="15"/>
    <x v="3"/>
  </r>
  <r>
    <x v="104"/>
    <x v="301"/>
    <n v="3.0845872031976658"/>
    <x v="15"/>
    <x v="3"/>
  </r>
  <r>
    <x v="104"/>
    <x v="302"/>
    <n v="2.3001904573673326"/>
    <x v="15"/>
    <x v="3"/>
  </r>
  <r>
    <x v="104"/>
    <x v="303"/>
    <n v="56.347246236282309"/>
    <x v="15"/>
    <x v="3"/>
  </r>
  <r>
    <x v="104"/>
    <x v="274"/>
    <n v="6.757471965768084"/>
    <x v="15"/>
    <x v="3"/>
  </r>
  <r>
    <x v="104"/>
    <x v="304"/>
    <n v="2.2895905013425986"/>
    <x v="15"/>
    <x v="3"/>
  </r>
  <r>
    <x v="104"/>
    <x v="305"/>
    <n v="28.497981772498029"/>
    <x v="15"/>
    <x v="3"/>
  </r>
  <r>
    <x v="104"/>
    <x v="306"/>
    <n v="5.7727360510702734"/>
    <x v="15"/>
    <x v="3"/>
  </r>
  <r>
    <x v="104"/>
    <x v="307"/>
    <n v="133.98768413505081"/>
    <x v="15"/>
    <x v="3"/>
  </r>
  <r>
    <x v="104"/>
    <x v="308"/>
    <n v="87.379677494294327"/>
    <x v="15"/>
    <x v="3"/>
  </r>
  <r>
    <x v="104"/>
    <x v="309"/>
    <n v="352.83649621291909"/>
    <x v="15"/>
    <x v="3"/>
  </r>
  <r>
    <x v="104"/>
    <x v="310"/>
    <n v="0.127199472296811"/>
    <x v="15"/>
    <x v="3"/>
  </r>
  <r>
    <x v="104"/>
    <x v="59"/>
    <n v="10.599956024734244"/>
    <x v="15"/>
    <x v="3"/>
  </r>
  <r>
    <x v="104"/>
    <x v="311"/>
    <n v="9.5399604222608261"/>
    <x v="15"/>
    <x v="3"/>
  </r>
  <r>
    <x v="104"/>
    <x v="255"/>
    <n v="8.6283243746101963"/>
    <x v="16"/>
    <x v="3"/>
  </r>
  <r>
    <x v="104"/>
    <x v="181"/>
    <n v="38.338999063342712"/>
    <x v="16"/>
    <x v="3"/>
  </r>
  <r>
    <x v="104"/>
    <x v="300"/>
    <n v="42.093036804535245"/>
    <x v="16"/>
    <x v="3"/>
  </r>
  <r>
    <x v="104"/>
    <x v="301"/>
    <n v="17.497439196883935"/>
    <x v="16"/>
    <x v="3"/>
  </r>
  <r>
    <x v="104"/>
    <x v="302"/>
    <n v="3.8331546025676935"/>
    <x v="16"/>
    <x v="3"/>
  </r>
  <r>
    <x v="104"/>
    <x v="303"/>
    <n v="27.001782152517691"/>
    <x v="16"/>
    <x v="3"/>
  </r>
  <r>
    <x v="104"/>
    <x v="274"/>
    <n v="32.398928043719039"/>
    <x v="16"/>
    <x v="3"/>
  </r>
  <r>
    <x v="104"/>
    <x v="304"/>
    <n v="3.4249574627190249"/>
    <x v="16"/>
    <x v="3"/>
  </r>
  <r>
    <x v="104"/>
    <x v="305"/>
    <n v="22.820054711427524"/>
    <x v="16"/>
    <x v="3"/>
  </r>
  <r>
    <x v="104"/>
    <x v="306"/>
    <n v="2.172847134868614"/>
    <x v="16"/>
    <x v="3"/>
  </r>
  <r>
    <x v="104"/>
    <x v="307"/>
    <n v="83.43518982087906"/>
    <x v="16"/>
    <x v="3"/>
  </r>
  <r>
    <x v="104"/>
    <x v="308"/>
    <n v="37.341458942902634"/>
    <x v="16"/>
    <x v="3"/>
  </r>
  <r>
    <x v="104"/>
    <x v="309"/>
    <n v="116.38837642612552"/>
    <x v="16"/>
    <x v="3"/>
  </r>
  <r>
    <x v="104"/>
    <x v="310"/>
    <n v="1.1901927841655009"/>
    <x v="16"/>
    <x v="3"/>
  </r>
  <r>
    <x v="104"/>
    <x v="59"/>
    <n v="5.1597953070758699E-2"/>
    <x v="16"/>
    <x v="3"/>
  </r>
  <r>
    <x v="104"/>
    <x v="311"/>
    <n v="8.607019715293033"/>
    <x v="16"/>
    <x v="3"/>
  </r>
  <r>
    <x v="109"/>
    <x v="255"/>
    <n v="35.779092702169628"/>
    <x v="0"/>
    <x v="2"/>
  </r>
  <r>
    <x v="109"/>
    <x v="181"/>
    <n v="28.086785009861934"/>
    <x v="0"/>
    <x v="2"/>
  </r>
  <r>
    <x v="109"/>
    <x v="300"/>
    <n v="26.055226824457595"/>
    <x v="0"/>
    <x v="2"/>
  </r>
  <r>
    <x v="109"/>
    <x v="301"/>
    <n v="9.6252465483234708"/>
    <x v="0"/>
    <x v="2"/>
  </r>
  <r>
    <x v="109"/>
    <x v="302"/>
    <n v="5.779092702169625"/>
    <x v="0"/>
    <x v="2"/>
  </r>
  <r>
    <x v="109"/>
    <x v="303"/>
    <n v="21.617357001972387"/>
    <x v="0"/>
    <x v="2"/>
  </r>
  <r>
    <x v="109"/>
    <x v="274"/>
    <n v="4.6351084812623276"/>
    <x v="0"/>
    <x v="2"/>
  </r>
  <r>
    <x v="109"/>
    <x v="304"/>
    <n v="5.0493096646942801"/>
    <x v="0"/>
    <x v="2"/>
  </r>
  <r>
    <x v="109"/>
    <x v="305"/>
    <n v="34.536489151873766"/>
    <x v="0"/>
    <x v="2"/>
  </r>
  <r>
    <x v="109"/>
    <x v="306"/>
    <n v="11.065088757396449"/>
    <x v="0"/>
    <x v="2"/>
  </r>
  <r>
    <x v="109"/>
    <x v="307"/>
    <n v="72.958579881656803"/>
    <x v="0"/>
    <x v="2"/>
  </r>
  <r>
    <x v="109"/>
    <x v="308"/>
    <n v="58.007889546351088"/>
    <x v="0"/>
    <x v="2"/>
  </r>
  <r>
    <x v="109"/>
    <x v="309"/>
    <n v="58.145956607495066"/>
    <x v="0"/>
    <x v="2"/>
  </r>
  <r>
    <x v="109"/>
    <x v="310"/>
    <n v="1.7159763313609468"/>
    <x v="0"/>
    <x v="2"/>
  </r>
  <r>
    <x v="109"/>
    <x v="59"/>
    <n v="0.80867850098619332"/>
    <x v="0"/>
    <x v="2"/>
  </r>
  <r>
    <x v="109"/>
    <x v="311"/>
    <n v="3.2347140039447733"/>
    <x v="0"/>
    <x v="2"/>
  </r>
  <r>
    <x v="109"/>
    <x v="255"/>
    <n v="31.904287138584248"/>
    <x v="1"/>
    <x v="2"/>
  </r>
  <r>
    <x v="109"/>
    <x v="181"/>
    <n v="49.052841475573281"/>
    <x v="1"/>
    <x v="2"/>
  </r>
  <r>
    <x v="109"/>
    <x v="300"/>
    <n v="27.318045862412763"/>
    <x v="1"/>
    <x v="2"/>
  </r>
  <r>
    <x v="109"/>
    <x v="301"/>
    <n v="17.347956131605184"/>
    <x v="1"/>
    <x v="2"/>
  </r>
  <r>
    <x v="109"/>
    <x v="302"/>
    <n v="6.4805583250249255"/>
    <x v="1"/>
    <x v="2"/>
  </r>
  <r>
    <x v="109"/>
    <x v="303"/>
    <n v="27.617148554336989"/>
    <x v="1"/>
    <x v="2"/>
  </r>
  <r>
    <x v="109"/>
    <x v="274"/>
    <n v="9.7706879361914254"/>
    <x v="1"/>
    <x v="2"/>
  </r>
  <r>
    <x v="109"/>
    <x v="304"/>
    <n v="7.3778664007976076"/>
    <x v="1"/>
    <x v="2"/>
  </r>
  <r>
    <x v="109"/>
    <x v="305"/>
    <n v="38.384845463609174"/>
    <x v="1"/>
    <x v="2"/>
  </r>
  <r>
    <x v="109"/>
    <x v="306"/>
    <n v="9.7706879361914254"/>
    <x v="1"/>
    <x v="2"/>
  </r>
  <r>
    <x v="109"/>
    <x v="307"/>
    <n v="66.600199401794612"/>
    <x v="1"/>
    <x v="2"/>
  </r>
  <r>
    <x v="109"/>
    <x v="308"/>
    <n v="37.088733798604189"/>
    <x v="1"/>
    <x v="2"/>
  </r>
  <r>
    <x v="109"/>
    <x v="309"/>
    <n v="61.714855433698901"/>
    <x v="1"/>
    <x v="2"/>
  </r>
  <r>
    <x v="109"/>
    <x v="310"/>
    <n v="1.9940179461615155"/>
    <x v="1"/>
    <x v="2"/>
  </r>
  <r>
    <x v="109"/>
    <x v="59"/>
    <n v="9.970089730807577E-2"/>
    <x v="1"/>
    <x v="2"/>
  </r>
  <r>
    <x v="109"/>
    <x v="311"/>
    <n v="2.9910269192422732"/>
    <x v="1"/>
    <x v="2"/>
  </r>
  <r>
    <x v="109"/>
    <x v="255"/>
    <n v="43.478260869565219"/>
    <x v="2"/>
    <x v="2"/>
  </r>
  <r>
    <x v="109"/>
    <x v="181"/>
    <n v="11.141304347826088"/>
    <x v="2"/>
    <x v="2"/>
  </r>
  <r>
    <x v="109"/>
    <x v="300"/>
    <n v="18.043478260869566"/>
    <x v="2"/>
    <x v="2"/>
  </r>
  <r>
    <x v="109"/>
    <x v="301"/>
    <n v="7.8260869565217392"/>
    <x v="2"/>
    <x v="2"/>
  </r>
  <r>
    <x v="109"/>
    <x v="302"/>
    <n v="4.3478260869565215"/>
    <x v="2"/>
    <x v="2"/>
  </r>
  <r>
    <x v="109"/>
    <x v="303"/>
    <n v="13.695652173913043"/>
    <x v="2"/>
    <x v="2"/>
  </r>
  <r>
    <x v="109"/>
    <x v="274"/>
    <n v="1.7934782608695652"/>
    <x v="2"/>
    <x v="2"/>
  </r>
  <r>
    <x v="109"/>
    <x v="304"/>
    <n v="3.152173913043478"/>
    <x v="2"/>
    <x v="2"/>
  </r>
  <r>
    <x v="109"/>
    <x v="305"/>
    <n v="35"/>
    <x v="2"/>
    <x v="2"/>
  </r>
  <r>
    <x v="109"/>
    <x v="306"/>
    <n v="9.7826086956521738"/>
    <x v="2"/>
    <x v="2"/>
  </r>
  <r>
    <x v="109"/>
    <x v="307"/>
    <n v="77.880434782608702"/>
    <x v="2"/>
    <x v="2"/>
  </r>
  <r>
    <x v="109"/>
    <x v="308"/>
    <n v="69.347826086956516"/>
    <x v="2"/>
    <x v="2"/>
  </r>
  <r>
    <x v="109"/>
    <x v="309"/>
    <n v="53.695652173913047"/>
    <x v="2"/>
    <x v="2"/>
  </r>
  <r>
    <x v="109"/>
    <x v="310"/>
    <n v="0.92391304347826086"/>
    <x v="2"/>
    <x v="2"/>
  </r>
  <r>
    <x v="109"/>
    <x v="59"/>
    <n v="1.3586956521739131"/>
    <x v="2"/>
    <x v="2"/>
  </r>
  <r>
    <x v="109"/>
    <x v="311"/>
    <n v="2.1739130434782608"/>
    <x v="2"/>
    <x v="2"/>
  </r>
  <r>
    <x v="109"/>
    <x v="255"/>
    <n v="31.818181818181817"/>
    <x v="3"/>
    <x v="2"/>
  </r>
  <r>
    <x v="109"/>
    <x v="181"/>
    <n v="37.976539589442815"/>
    <x v="3"/>
    <x v="2"/>
  </r>
  <r>
    <x v="109"/>
    <x v="300"/>
    <n v="37.683284457478003"/>
    <x v="3"/>
    <x v="2"/>
  </r>
  <r>
    <x v="109"/>
    <x v="301"/>
    <n v="3.8123167155425222"/>
    <x v="3"/>
    <x v="2"/>
  </r>
  <r>
    <x v="109"/>
    <x v="302"/>
    <n v="7.6246334310850443"/>
    <x v="3"/>
    <x v="2"/>
  </r>
  <r>
    <x v="109"/>
    <x v="303"/>
    <n v="32.404692082111438"/>
    <x v="3"/>
    <x v="2"/>
  </r>
  <r>
    <x v="109"/>
    <x v="274"/>
    <n v="4.6920821114369504"/>
    <x v="3"/>
    <x v="2"/>
  </r>
  <r>
    <x v="109"/>
    <x v="304"/>
    <n v="6.1583577712609969"/>
    <x v="3"/>
    <x v="2"/>
  </r>
  <r>
    <x v="109"/>
    <x v="305"/>
    <n v="43.988269794721404"/>
    <x v="3"/>
    <x v="2"/>
  </r>
  <r>
    <x v="109"/>
    <x v="306"/>
    <n v="16.275659824046922"/>
    <x v="3"/>
    <x v="2"/>
  </r>
  <r>
    <x v="109"/>
    <x v="307"/>
    <n v="65.982404692082113"/>
    <x v="3"/>
    <x v="2"/>
  </r>
  <r>
    <x v="109"/>
    <x v="308"/>
    <n v="53.812316715542522"/>
    <x v="3"/>
    <x v="2"/>
  </r>
  <r>
    <x v="109"/>
    <x v="309"/>
    <n v="46.187683284457478"/>
    <x v="3"/>
    <x v="2"/>
  </r>
  <r>
    <x v="109"/>
    <x v="310"/>
    <n v="1.1730205278592376"/>
    <x v="3"/>
    <x v="2"/>
  </r>
  <r>
    <x v="109"/>
    <x v="59"/>
    <n v="0.87976539589442815"/>
    <x v="3"/>
    <x v="2"/>
  </r>
  <r>
    <x v="109"/>
    <x v="311"/>
    <n v="5.2785923753665687"/>
    <x v="3"/>
    <x v="2"/>
  </r>
  <r>
    <x v="109"/>
    <x v="255"/>
    <n v="29.906542056074766"/>
    <x v="4"/>
    <x v="2"/>
  </r>
  <r>
    <x v="109"/>
    <x v="181"/>
    <n v="21.028037383177569"/>
    <x v="4"/>
    <x v="2"/>
  </r>
  <r>
    <x v="109"/>
    <x v="300"/>
    <n v="20.872274143302182"/>
    <x v="4"/>
    <x v="2"/>
  </r>
  <r>
    <x v="109"/>
    <x v="301"/>
    <n v="8.4112149532710276"/>
    <x v="4"/>
    <x v="2"/>
  </r>
  <r>
    <x v="109"/>
    <x v="302"/>
    <n v="5.9190031152647977"/>
    <x v="4"/>
    <x v="2"/>
  </r>
  <r>
    <x v="109"/>
    <x v="303"/>
    <n v="20.093457943925234"/>
    <x v="4"/>
    <x v="2"/>
  </r>
  <r>
    <x v="109"/>
    <x v="274"/>
    <n v="2.1806853582554515"/>
    <x v="4"/>
    <x v="2"/>
  </r>
  <r>
    <x v="109"/>
    <x v="304"/>
    <n v="4.361370716510903"/>
    <x v="4"/>
    <x v="2"/>
  </r>
  <r>
    <x v="109"/>
    <x v="305"/>
    <n v="16.510903426791277"/>
    <x v="4"/>
    <x v="2"/>
  </r>
  <r>
    <x v="109"/>
    <x v="306"/>
    <n v="10.436137071651091"/>
    <x v="4"/>
    <x v="2"/>
  </r>
  <r>
    <x v="109"/>
    <x v="307"/>
    <n v="83.021806853582561"/>
    <x v="4"/>
    <x v="2"/>
  </r>
  <r>
    <x v="109"/>
    <x v="308"/>
    <n v="71.18380062305296"/>
    <x v="4"/>
    <x v="2"/>
  </r>
  <r>
    <x v="109"/>
    <x v="309"/>
    <n v="68.691588785046733"/>
    <x v="4"/>
    <x v="2"/>
  </r>
  <r>
    <x v="109"/>
    <x v="310"/>
    <n v="2.3364485981308412"/>
    <x v="4"/>
    <x v="2"/>
  </r>
  <r>
    <x v="109"/>
    <x v="59"/>
    <n v="0.1557632398753894"/>
    <x v="4"/>
    <x v="2"/>
  </r>
  <r>
    <x v="109"/>
    <x v="311"/>
    <n v="4.5171339563862931"/>
    <x v="4"/>
    <x v="2"/>
  </r>
  <r>
    <x v="109"/>
    <x v="255"/>
    <n v="39.790575916230367"/>
    <x v="5"/>
    <x v="2"/>
  </r>
  <r>
    <x v="109"/>
    <x v="181"/>
    <n v="25.654450261780106"/>
    <x v="5"/>
    <x v="2"/>
  </r>
  <r>
    <x v="109"/>
    <x v="300"/>
    <n v="25.130890052356023"/>
    <x v="5"/>
    <x v="2"/>
  </r>
  <r>
    <x v="109"/>
    <x v="301"/>
    <n v="10.471204188481675"/>
    <x v="5"/>
    <x v="2"/>
  </r>
  <r>
    <x v="109"/>
    <x v="302"/>
    <n v="5.2356020942408374"/>
    <x v="5"/>
    <x v="2"/>
  </r>
  <r>
    <x v="109"/>
    <x v="303"/>
    <n v="24.083769633507853"/>
    <x v="5"/>
    <x v="2"/>
  </r>
  <r>
    <x v="109"/>
    <x v="274"/>
    <n v="2.6178010471204187"/>
    <x v="5"/>
    <x v="2"/>
  </r>
  <r>
    <x v="109"/>
    <x v="304"/>
    <n v="3.1413612565445028"/>
    <x v="5"/>
    <x v="2"/>
  </r>
  <r>
    <x v="109"/>
    <x v="305"/>
    <n v="21.98952879581152"/>
    <x v="5"/>
    <x v="2"/>
  </r>
  <r>
    <x v="109"/>
    <x v="306"/>
    <n v="10.471204188481675"/>
    <x v="5"/>
    <x v="2"/>
  </r>
  <r>
    <x v="109"/>
    <x v="307"/>
    <n v="78.010471204188477"/>
    <x v="5"/>
    <x v="2"/>
  </r>
  <r>
    <x v="109"/>
    <x v="308"/>
    <n v="74.345549738219901"/>
    <x v="5"/>
    <x v="2"/>
  </r>
  <r>
    <x v="109"/>
    <x v="309"/>
    <n v="81.15183246073299"/>
    <x v="5"/>
    <x v="2"/>
  </r>
  <r>
    <x v="109"/>
    <x v="310"/>
    <n v="4.7120418848167542"/>
    <x v="5"/>
    <x v="2"/>
  </r>
  <r>
    <x v="109"/>
    <x v="59"/>
    <n v="0.52356020942408377"/>
    <x v="5"/>
    <x v="2"/>
  </r>
  <r>
    <x v="109"/>
    <x v="311"/>
    <n v="4.1884816753926701"/>
    <x v="5"/>
    <x v="2"/>
  </r>
  <r>
    <x v="109"/>
    <x v="255"/>
    <n v="35.238095238095241"/>
    <x v="6"/>
    <x v="2"/>
  </r>
  <r>
    <x v="109"/>
    <x v="181"/>
    <n v="12.380952380952381"/>
    <x v="6"/>
    <x v="2"/>
  </r>
  <r>
    <x v="109"/>
    <x v="300"/>
    <n v="17.142857142857142"/>
    <x v="6"/>
    <x v="2"/>
  </r>
  <r>
    <x v="109"/>
    <x v="301"/>
    <n v="6.666666666666667"/>
    <x v="6"/>
    <x v="2"/>
  </r>
  <r>
    <x v="109"/>
    <x v="302"/>
    <n v="4.7619047619047619"/>
    <x v="6"/>
    <x v="2"/>
  </r>
  <r>
    <x v="109"/>
    <x v="303"/>
    <n v="12.380952380952381"/>
    <x v="6"/>
    <x v="2"/>
  </r>
  <r>
    <x v="109"/>
    <x v="274"/>
    <n v="2.8571428571428572"/>
    <x v="6"/>
    <x v="2"/>
  </r>
  <r>
    <x v="109"/>
    <x v="304"/>
    <n v="3.8095238095238093"/>
    <x v="6"/>
    <x v="2"/>
  </r>
  <r>
    <x v="109"/>
    <x v="305"/>
    <n v="12.380952380952381"/>
    <x v="6"/>
    <x v="2"/>
  </r>
  <r>
    <x v="109"/>
    <x v="306"/>
    <n v="5.7142857142857144"/>
    <x v="6"/>
    <x v="2"/>
  </r>
  <r>
    <x v="109"/>
    <x v="307"/>
    <n v="90.476190476190482"/>
    <x v="6"/>
    <x v="2"/>
  </r>
  <r>
    <x v="109"/>
    <x v="308"/>
    <n v="66.666666666666671"/>
    <x v="6"/>
    <x v="2"/>
  </r>
  <r>
    <x v="109"/>
    <x v="309"/>
    <n v="75.238095238095241"/>
    <x v="6"/>
    <x v="2"/>
  </r>
  <r>
    <x v="109"/>
    <x v="310"/>
    <n v="0.95238095238095233"/>
    <x v="6"/>
    <x v="2"/>
  </r>
  <r>
    <x v="109"/>
    <x v="59"/>
    <n v="0"/>
    <x v="6"/>
    <x v="2"/>
  </r>
  <r>
    <x v="109"/>
    <x v="311"/>
    <n v="3.8095238095238093"/>
    <x v="6"/>
    <x v="2"/>
  </r>
  <r>
    <x v="109"/>
    <x v="255"/>
    <n v="30.481283422459892"/>
    <x v="7"/>
    <x v="2"/>
  </r>
  <r>
    <x v="109"/>
    <x v="181"/>
    <n v="19.786096256684491"/>
    <x v="7"/>
    <x v="2"/>
  </r>
  <r>
    <x v="109"/>
    <x v="300"/>
    <n v="17.112299465240643"/>
    <x v="7"/>
    <x v="2"/>
  </r>
  <r>
    <x v="109"/>
    <x v="301"/>
    <n v="9.6256684491978604"/>
    <x v="7"/>
    <x v="2"/>
  </r>
  <r>
    <x v="109"/>
    <x v="302"/>
    <n v="8.5561497326203213"/>
    <x v="7"/>
    <x v="2"/>
  </r>
  <r>
    <x v="109"/>
    <x v="303"/>
    <n v="16.577540106951872"/>
    <x v="7"/>
    <x v="2"/>
  </r>
  <r>
    <x v="109"/>
    <x v="274"/>
    <n v="2.6737967914438503"/>
    <x v="7"/>
    <x v="2"/>
  </r>
  <r>
    <x v="109"/>
    <x v="304"/>
    <n v="3.7433155080213902"/>
    <x v="7"/>
    <x v="2"/>
  </r>
  <r>
    <x v="109"/>
    <x v="305"/>
    <n v="15.508021390374331"/>
    <x v="7"/>
    <x v="2"/>
  </r>
  <r>
    <x v="109"/>
    <x v="306"/>
    <n v="16.042780748663102"/>
    <x v="7"/>
    <x v="2"/>
  </r>
  <r>
    <x v="109"/>
    <x v="307"/>
    <n v="82.887700534759361"/>
    <x v="7"/>
    <x v="2"/>
  </r>
  <r>
    <x v="109"/>
    <x v="308"/>
    <n v="80.748663101604279"/>
    <x v="7"/>
    <x v="2"/>
  </r>
  <r>
    <x v="109"/>
    <x v="309"/>
    <n v="56.149732620320854"/>
    <x v="7"/>
    <x v="2"/>
  </r>
  <r>
    <x v="109"/>
    <x v="310"/>
    <n v="2.6737967914438503"/>
    <x v="7"/>
    <x v="2"/>
  </r>
  <r>
    <x v="109"/>
    <x v="59"/>
    <n v="0"/>
    <x v="7"/>
    <x v="2"/>
  </r>
  <r>
    <x v="109"/>
    <x v="311"/>
    <n v="4.2780748663101607"/>
    <x v="7"/>
    <x v="2"/>
  </r>
  <r>
    <x v="109"/>
    <x v="255"/>
    <n v="13.836477987421384"/>
    <x v="8"/>
    <x v="2"/>
  </r>
  <r>
    <x v="109"/>
    <x v="181"/>
    <n v="22.641509433962263"/>
    <x v="8"/>
    <x v="2"/>
  </r>
  <r>
    <x v="109"/>
    <x v="300"/>
    <n v="22.641509433962263"/>
    <x v="8"/>
    <x v="2"/>
  </r>
  <r>
    <x v="109"/>
    <x v="301"/>
    <n v="5.6603773584905657"/>
    <x v="8"/>
    <x v="2"/>
  </r>
  <r>
    <x v="109"/>
    <x v="302"/>
    <n v="4.4025157232704402"/>
    <x v="8"/>
    <x v="2"/>
  </r>
  <r>
    <x v="109"/>
    <x v="303"/>
    <n v="24.528301886792452"/>
    <x v="8"/>
    <x v="2"/>
  </r>
  <r>
    <x v="109"/>
    <x v="274"/>
    <n v="0.62893081761006286"/>
    <x v="8"/>
    <x v="2"/>
  </r>
  <r>
    <x v="109"/>
    <x v="304"/>
    <n v="6.9182389937106921"/>
    <x v="8"/>
    <x v="2"/>
  </r>
  <r>
    <x v="109"/>
    <x v="305"/>
    <n v="13.836477987421384"/>
    <x v="8"/>
    <x v="2"/>
  </r>
  <r>
    <x v="109"/>
    <x v="306"/>
    <n v="6.9182389937106921"/>
    <x v="8"/>
    <x v="2"/>
  </r>
  <r>
    <x v="109"/>
    <x v="307"/>
    <n v="84.276729559748432"/>
    <x v="8"/>
    <x v="2"/>
  </r>
  <r>
    <x v="109"/>
    <x v="308"/>
    <n v="59.119496855345915"/>
    <x v="8"/>
    <x v="2"/>
  </r>
  <r>
    <x v="109"/>
    <x v="309"/>
    <n v="64.15094339622641"/>
    <x v="8"/>
    <x v="2"/>
  </r>
  <r>
    <x v="109"/>
    <x v="310"/>
    <n v="0"/>
    <x v="8"/>
    <x v="2"/>
  </r>
  <r>
    <x v="109"/>
    <x v="59"/>
    <n v="0"/>
    <x v="8"/>
    <x v="2"/>
  </r>
  <r>
    <x v="109"/>
    <x v="311"/>
    <n v="5.6603773584905657"/>
    <x v="8"/>
    <x v="2"/>
  </r>
  <r>
    <x v="109"/>
    <x v="255"/>
    <n v="29.487179487179485"/>
    <x v="9"/>
    <x v="2"/>
  </r>
  <r>
    <x v="109"/>
    <x v="181"/>
    <n v="27.564102564102566"/>
    <x v="9"/>
    <x v="2"/>
  </r>
  <r>
    <x v="109"/>
    <x v="300"/>
    <n v="35.256410256410255"/>
    <x v="9"/>
    <x v="2"/>
  </r>
  <r>
    <x v="109"/>
    <x v="301"/>
    <n v="9.615384615384615"/>
    <x v="9"/>
    <x v="2"/>
  </r>
  <r>
    <x v="109"/>
    <x v="302"/>
    <n v="8.9743589743589745"/>
    <x v="9"/>
    <x v="2"/>
  </r>
  <r>
    <x v="109"/>
    <x v="303"/>
    <n v="14.743589743589743"/>
    <x v="9"/>
    <x v="2"/>
  </r>
  <r>
    <x v="109"/>
    <x v="274"/>
    <n v="3.2051282051282053"/>
    <x v="9"/>
    <x v="2"/>
  </r>
  <r>
    <x v="109"/>
    <x v="304"/>
    <n v="3.8461538461538463"/>
    <x v="9"/>
    <x v="2"/>
  </r>
  <r>
    <x v="109"/>
    <x v="305"/>
    <n v="42.307692307692307"/>
    <x v="9"/>
    <x v="2"/>
  </r>
  <r>
    <x v="109"/>
    <x v="306"/>
    <n v="13.461538461538462"/>
    <x v="9"/>
    <x v="2"/>
  </r>
  <r>
    <x v="109"/>
    <x v="307"/>
    <n v="69.871794871794876"/>
    <x v="9"/>
    <x v="2"/>
  </r>
  <r>
    <x v="109"/>
    <x v="308"/>
    <n v="57.692307692307693"/>
    <x v="9"/>
    <x v="2"/>
  </r>
  <r>
    <x v="109"/>
    <x v="309"/>
    <n v="57.692307692307693"/>
    <x v="9"/>
    <x v="2"/>
  </r>
  <r>
    <x v="109"/>
    <x v="310"/>
    <n v="1.2820512820512822"/>
    <x v="9"/>
    <x v="2"/>
  </r>
  <r>
    <x v="109"/>
    <x v="59"/>
    <n v="0"/>
    <x v="9"/>
    <x v="2"/>
  </r>
  <r>
    <x v="109"/>
    <x v="311"/>
    <n v="5.1282051282051286"/>
    <x v="9"/>
    <x v="2"/>
  </r>
  <r>
    <x v="109"/>
    <x v="255"/>
    <n v="17.518248175182482"/>
    <x v="10"/>
    <x v="2"/>
  </r>
  <r>
    <x v="109"/>
    <x v="181"/>
    <n v="44.525547445255476"/>
    <x v="10"/>
    <x v="2"/>
  </r>
  <r>
    <x v="109"/>
    <x v="300"/>
    <n v="31.386861313868614"/>
    <x v="10"/>
    <x v="2"/>
  </r>
  <r>
    <x v="109"/>
    <x v="301"/>
    <n v="4.3795620437956204"/>
    <x v="10"/>
    <x v="2"/>
  </r>
  <r>
    <x v="109"/>
    <x v="302"/>
    <n v="2.1897810218978102"/>
    <x v="10"/>
    <x v="2"/>
  </r>
  <r>
    <x v="109"/>
    <x v="303"/>
    <n v="24.087591240875913"/>
    <x v="10"/>
    <x v="2"/>
  </r>
  <r>
    <x v="109"/>
    <x v="274"/>
    <n v="5.1094890510948909"/>
    <x v="10"/>
    <x v="2"/>
  </r>
  <r>
    <x v="109"/>
    <x v="304"/>
    <n v="4.3795620437956204"/>
    <x v="10"/>
    <x v="2"/>
  </r>
  <r>
    <x v="109"/>
    <x v="305"/>
    <n v="28.467153284671532"/>
    <x v="10"/>
    <x v="2"/>
  </r>
  <r>
    <x v="109"/>
    <x v="306"/>
    <n v="3.6496350364963503"/>
    <x v="10"/>
    <x v="2"/>
  </r>
  <r>
    <x v="109"/>
    <x v="307"/>
    <n v="66.423357664233578"/>
    <x v="10"/>
    <x v="2"/>
  </r>
  <r>
    <x v="109"/>
    <x v="308"/>
    <n v="51.824817518248175"/>
    <x v="10"/>
    <x v="2"/>
  </r>
  <r>
    <x v="109"/>
    <x v="309"/>
    <n v="65.693430656934311"/>
    <x v="10"/>
    <x v="2"/>
  </r>
  <r>
    <x v="109"/>
    <x v="310"/>
    <n v="1.4598540145985401"/>
    <x v="10"/>
    <x v="2"/>
  </r>
  <r>
    <x v="109"/>
    <x v="59"/>
    <n v="0"/>
    <x v="10"/>
    <x v="2"/>
  </r>
  <r>
    <x v="109"/>
    <x v="311"/>
    <n v="4.3795620437956204"/>
    <x v="10"/>
    <x v="2"/>
  </r>
  <r>
    <x v="109"/>
    <x v="255"/>
    <n v="29.411764705882351"/>
    <x v="11"/>
    <x v="2"/>
  </r>
  <r>
    <x v="109"/>
    <x v="181"/>
    <n v="30.252100840336134"/>
    <x v="11"/>
    <x v="2"/>
  </r>
  <r>
    <x v="109"/>
    <x v="300"/>
    <n v="26.050420168067227"/>
    <x v="11"/>
    <x v="2"/>
  </r>
  <r>
    <x v="109"/>
    <x v="301"/>
    <n v="5.882352941176471"/>
    <x v="11"/>
    <x v="2"/>
  </r>
  <r>
    <x v="109"/>
    <x v="302"/>
    <n v="1.680672268907563"/>
    <x v="11"/>
    <x v="2"/>
  </r>
  <r>
    <x v="109"/>
    <x v="303"/>
    <n v="12.605042016806722"/>
    <x v="11"/>
    <x v="2"/>
  </r>
  <r>
    <x v="109"/>
    <x v="274"/>
    <n v="1.680672268907563"/>
    <x v="11"/>
    <x v="2"/>
  </r>
  <r>
    <x v="109"/>
    <x v="304"/>
    <n v="6.7226890756302522"/>
    <x v="11"/>
    <x v="2"/>
  </r>
  <r>
    <x v="109"/>
    <x v="305"/>
    <n v="42.016806722689076"/>
    <x v="11"/>
    <x v="2"/>
  </r>
  <r>
    <x v="109"/>
    <x v="306"/>
    <n v="7.5630252100840334"/>
    <x v="11"/>
    <x v="2"/>
  </r>
  <r>
    <x v="109"/>
    <x v="307"/>
    <n v="56.30252100840336"/>
    <x v="11"/>
    <x v="2"/>
  </r>
  <r>
    <x v="109"/>
    <x v="308"/>
    <n v="37.815126050420169"/>
    <x v="11"/>
    <x v="2"/>
  </r>
  <r>
    <x v="109"/>
    <x v="309"/>
    <n v="67.226890756302524"/>
    <x v="11"/>
    <x v="2"/>
  </r>
  <r>
    <x v="109"/>
    <x v="310"/>
    <n v="1.680672268907563"/>
    <x v="11"/>
    <x v="2"/>
  </r>
  <r>
    <x v="109"/>
    <x v="59"/>
    <n v="0.84033613445378152"/>
    <x v="11"/>
    <x v="2"/>
  </r>
  <r>
    <x v="109"/>
    <x v="311"/>
    <n v="0.84033613445378152"/>
    <x v="11"/>
    <x v="2"/>
  </r>
  <r>
    <x v="109"/>
    <x v="255"/>
    <n v="39.316239316239319"/>
    <x v="12"/>
    <x v="2"/>
  </r>
  <r>
    <x v="109"/>
    <x v="181"/>
    <n v="39.316239316239319"/>
    <x v="12"/>
    <x v="2"/>
  </r>
  <r>
    <x v="109"/>
    <x v="300"/>
    <n v="35.897435897435898"/>
    <x v="12"/>
    <x v="2"/>
  </r>
  <r>
    <x v="109"/>
    <x v="301"/>
    <n v="14.52991452991453"/>
    <x v="12"/>
    <x v="2"/>
  </r>
  <r>
    <x v="109"/>
    <x v="302"/>
    <n v="5.982905982905983"/>
    <x v="12"/>
    <x v="2"/>
  </r>
  <r>
    <x v="109"/>
    <x v="303"/>
    <n v="18.803418803418804"/>
    <x v="12"/>
    <x v="2"/>
  </r>
  <r>
    <x v="109"/>
    <x v="274"/>
    <n v="11.111111111111111"/>
    <x v="12"/>
    <x v="2"/>
  </r>
  <r>
    <x v="109"/>
    <x v="304"/>
    <n v="11.965811965811966"/>
    <x v="12"/>
    <x v="2"/>
  </r>
  <r>
    <x v="109"/>
    <x v="305"/>
    <n v="39.316239316239319"/>
    <x v="12"/>
    <x v="2"/>
  </r>
  <r>
    <x v="109"/>
    <x v="306"/>
    <n v="20.512820512820515"/>
    <x v="12"/>
    <x v="2"/>
  </r>
  <r>
    <x v="109"/>
    <x v="307"/>
    <n v="62.393162393162392"/>
    <x v="12"/>
    <x v="2"/>
  </r>
  <r>
    <x v="109"/>
    <x v="308"/>
    <n v="39.316239316239319"/>
    <x v="12"/>
    <x v="2"/>
  </r>
  <r>
    <x v="109"/>
    <x v="309"/>
    <n v="65.811965811965806"/>
    <x v="12"/>
    <x v="2"/>
  </r>
  <r>
    <x v="109"/>
    <x v="310"/>
    <n v="9.4017094017094021"/>
    <x v="12"/>
    <x v="2"/>
  </r>
  <r>
    <x v="109"/>
    <x v="59"/>
    <n v="1.7094017094017093"/>
    <x v="12"/>
    <x v="2"/>
  </r>
  <r>
    <x v="109"/>
    <x v="311"/>
    <n v="0.85470085470085466"/>
    <x v="12"/>
    <x v="2"/>
  </r>
  <r>
    <x v="109"/>
    <x v="255"/>
    <n v="26.388888888888889"/>
    <x v="13"/>
    <x v="2"/>
  </r>
  <r>
    <x v="109"/>
    <x v="181"/>
    <n v="41.666666666666664"/>
    <x v="13"/>
    <x v="2"/>
  </r>
  <r>
    <x v="109"/>
    <x v="300"/>
    <n v="40.277777777777779"/>
    <x v="13"/>
    <x v="2"/>
  </r>
  <r>
    <x v="109"/>
    <x v="301"/>
    <n v="13.888888888888889"/>
    <x v="13"/>
    <x v="2"/>
  </r>
  <r>
    <x v="109"/>
    <x v="302"/>
    <n v="12.5"/>
    <x v="13"/>
    <x v="2"/>
  </r>
  <r>
    <x v="109"/>
    <x v="303"/>
    <n v="27.777777777777779"/>
    <x v="13"/>
    <x v="2"/>
  </r>
  <r>
    <x v="109"/>
    <x v="274"/>
    <n v="6.9444444444444446"/>
    <x v="13"/>
    <x v="2"/>
  </r>
  <r>
    <x v="109"/>
    <x v="304"/>
    <n v="1.3888888888888888"/>
    <x v="13"/>
    <x v="2"/>
  </r>
  <r>
    <x v="109"/>
    <x v="305"/>
    <n v="41.666666666666664"/>
    <x v="13"/>
    <x v="2"/>
  </r>
  <r>
    <x v="109"/>
    <x v="306"/>
    <n v="13.888888888888889"/>
    <x v="13"/>
    <x v="2"/>
  </r>
  <r>
    <x v="109"/>
    <x v="307"/>
    <n v="72.222222222222229"/>
    <x v="13"/>
    <x v="2"/>
  </r>
  <r>
    <x v="109"/>
    <x v="308"/>
    <n v="55.555555555555557"/>
    <x v="13"/>
    <x v="2"/>
  </r>
  <r>
    <x v="109"/>
    <x v="309"/>
    <n v="48.611111111111114"/>
    <x v="13"/>
    <x v="2"/>
  </r>
  <r>
    <x v="109"/>
    <x v="310"/>
    <n v="1.3888888888888888"/>
    <x v="13"/>
    <x v="2"/>
  </r>
  <r>
    <x v="109"/>
    <x v="59"/>
    <n v="0"/>
    <x v="13"/>
    <x v="2"/>
  </r>
  <r>
    <x v="109"/>
    <x v="311"/>
    <n v="0"/>
    <x v="13"/>
    <x v="2"/>
  </r>
  <r>
    <x v="109"/>
    <x v="255"/>
    <n v="51.351351351351354"/>
    <x v="14"/>
    <x v="2"/>
  </r>
  <r>
    <x v="109"/>
    <x v="181"/>
    <n v="12.162162162162161"/>
    <x v="14"/>
    <x v="2"/>
  </r>
  <r>
    <x v="109"/>
    <x v="300"/>
    <n v="13.513513513513514"/>
    <x v="14"/>
    <x v="2"/>
  </r>
  <r>
    <x v="109"/>
    <x v="301"/>
    <n v="9.4594594594594597"/>
    <x v="14"/>
    <x v="2"/>
  </r>
  <r>
    <x v="109"/>
    <x v="302"/>
    <n v="6.756756756756757"/>
    <x v="14"/>
    <x v="2"/>
  </r>
  <r>
    <x v="109"/>
    <x v="303"/>
    <n v="12.162162162162161"/>
    <x v="14"/>
    <x v="2"/>
  </r>
  <r>
    <x v="109"/>
    <x v="274"/>
    <n v="14.864864864864865"/>
    <x v="14"/>
    <x v="2"/>
  </r>
  <r>
    <x v="109"/>
    <x v="304"/>
    <n v="9.4594594594594597"/>
    <x v="14"/>
    <x v="2"/>
  </r>
  <r>
    <x v="109"/>
    <x v="305"/>
    <n v="27.027027027027028"/>
    <x v="14"/>
    <x v="2"/>
  </r>
  <r>
    <x v="109"/>
    <x v="306"/>
    <n v="9.4594594594594597"/>
    <x v="14"/>
    <x v="2"/>
  </r>
  <r>
    <x v="109"/>
    <x v="307"/>
    <n v="85.13513513513513"/>
    <x v="14"/>
    <x v="2"/>
  </r>
  <r>
    <x v="109"/>
    <x v="308"/>
    <n v="66.21621621621621"/>
    <x v="14"/>
    <x v="2"/>
  </r>
  <r>
    <x v="109"/>
    <x v="309"/>
    <n v="58.108108108108105"/>
    <x v="14"/>
    <x v="2"/>
  </r>
  <r>
    <x v="109"/>
    <x v="310"/>
    <n v="2.7027027027027026"/>
    <x v="14"/>
    <x v="2"/>
  </r>
  <r>
    <x v="109"/>
    <x v="59"/>
    <n v="0"/>
    <x v="14"/>
    <x v="2"/>
  </r>
  <r>
    <x v="109"/>
    <x v="311"/>
    <n v="2.7027027027027026"/>
    <x v="14"/>
    <x v="2"/>
  </r>
  <r>
    <x v="109"/>
    <x v="255"/>
    <n v="30.681818181818183"/>
    <x v="15"/>
    <x v="2"/>
  </r>
  <r>
    <x v="109"/>
    <x v="181"/>
    <n v="45.454545454545453"/>
    <x v="15"/>
    <x v="2"/>
  </r>
  <r>
    <x v="109"/>
    <x v="300"/>
    <n v="65.909090909090907"/>
    <x v="15"/>
    <x v="2"/>
  </r>
  <r>
    <x v="109"/>
    <x v="301"/>
    <n v="9.0909090909090917"/>
    <x v="15"/>
    <x v="2"/>
  </r>
  <r>
    <x v="109"/>
    <x v="302"/>
    <n v="5.6818181818181817"/>
    <x v="15"/>
    <x v="2"/>
  </r>
  <r>
    <x v="109"/>
    <x v="303"/>
    <n v="44.31818181818182"/>
    <x v="15"/>
    <x v="2"/>
  </r>
  <r>
    <x v="109"/>
    <x v="274"/>
    <n v="4.5454545454545459"/>
    <x v="15"/>
    <x v="2"/>
  </r>
  <r>
    <x v="109"/>
    <x v="304"/>
    <n v="4.5454545454545459"/>
    <x v="15"/>
    <x v="2"/>
  </r>
  <r>
    <x v="109"/>
    <x v="305"/>
    <n v="20.454545454545453"/>
    <x v="15"/>
    <x v="2"/>
  </r>
  <r>
    <x v="109"/>
    <x v="306"/>
    <n v="12.5"/>
    <x v="15"/>
    <x v="2"/>
  </r>
  <r>
    <x v="109"/>
    <x v="307"/>
    <n v="68.181818181818187"/>
    <x v="15"/>
    <x v="2"/>
  </r>
  <r>
    <x v="109"/>
    <x v="308"/>
    <n v="67.045454545454547"/>
    <x v="15"/>
    <x v="2"/>
  </r>
  <r>
    <x v="109"/>
    <x v="309"/>
    <n v="82.954545454545453"/>
    <x v="15"/>
    <x v="2"/>
  </r>
  <r>
    <x v="109"/>
    <x v="310"/>
    <n v="1.1363636363636365"/>
    <x v="15"/>
    <x v="2"/>
  </r>
  <r>
    <x v="109"/>
    <x v="59"/>
    <n v="1.1363636363636365"/>
    <x v="15"/>
    <x v="2"/>
  </r>
  <r>
    <x v="109"/>
    <x v="311"/>
    <n v="3.4090909090909092"/>
    <x v="15"/>
    <x v="2"/>
  </r>
  <r>
    <x v="109"/>
    <x v="255"/>
    <n v="35.714285714285715"/>
    <x v="16"/>
    <x v="2"/>
  </r>
  <r>
    <x v="109"/>
    <x v="181"/>
    <n v="48.571428571428569"/>
    <x v="16"/>
    <x v="2"/>
  </r>
  <r>
    <x v="109"/>
    <x v="300"/>
    <n v="40"/>
    <x v="16"/>
    <x v="2"/>
  </r>
  <r>
    <x v="109"/>
    <x v="301"/>
    <n v="14.285714285714286"/>
    <x v="16"/>
    <x v="2"/>
  </r>
  <r>
    <x v="109"/>
    <x v="302"/>
    <n v="9.2857142857142865"/>
    <x v="16"/>
    <x v="2"/>
  </r>
  <r>
    <x v="109"/>
    <x v="303"/>
    <n v="40"/>
    <x v="16"/>
    <x v="2"/>
  </r>
  <r>
    <x v="109"/>
    <x v="274"/>
    <n v="7.8571428571428568"/>
    <x v="16"/>
    <x v="2"/>
  </r>
  <r>
    <x v="109"/>
    <x v="304"/>
    <n v="5.7142857142857144"/>
    <x v="16"/>
    <x v="2"/>
  </r>
  <r>
    <x v="109"/>
    <x v="305"/>
    <n v="33.571428571428569"/>
    <x v="16"/>
    <x v="2"/>
  </r>
  <r>
    <x v="109"/>
    <x v="306"/>
    <n v="12.857142857142858"/>
    <x v="16"/>
    <x v="2"/>
  </r>
  <r>
    <x v="109"/>
    <x v="307"/>
    <n v="71.428571428571431"/>
    <x v="16"/>
    <x v="2"/>
  </r>
  <r>
    <x v="109"/>
    <x v="308"/>
    <n v="49.285714285714285"/>
    <x v="16"/>
    <x v="2"/>
  </r>
  <r>
    <x v="109"/>
    <x v="309"/>
    <n v="69.285714285714292"/>
    <x v="16"/>
    <x v="2"/>
  </r>
  <r>
    <x v="109"/>
    <x v="310"/>
    <n v="4.2857142857142856"/>
    <x v="16"/>
    <x v="2"/>
  </r>
  <r>
    <x v="109"/>
    <x v="59"/>
    <n v="2.8571428571428572"/>
    <x v="16"/>
    <x v="2"/>
  </r>
  <r>
    <x v="109"/>
    <x v="311"/>
    <n v="5.7142857142857144"/>
    <x v="16"/>
    <x v="2"/>
  </r>
  <r>
    <x v="109"/>
    <x v="255"/>
    <n v="37.105570705103233"/>
    <x v="0"/>
    <x v="3"/>
  </r>
  <r>
    <x v="109"/>
    <x v="181"/>
    <n v="29.255940786910791"/>
    <x v="0"/>
    <x v="3"/>
  </r>
  <r>
    <x v="109"/>
    <x v="300"/>
    <n v="31.768601480327231"/>
    <x v="0"/>
    <x v="3"/>
  </r>
  <r>
    <x v="109"/>
    <x v="301"/>
    <n v="10.070120763537203"/>
    <x v="0"/>
    <x v="3"/>
  </r>
  <r>
    <x v="109"/>
    <x v="302"/>
    <n v="6.3693026879626027"/>
    <x v="0"/>
    <x v="3"/>
  </r>
  <r>
    <x v="109"/>
    <x v="303"/>
    <n v="24.873393065835607"/>
    <x v="0"/>
    <x v="3"/>
  </r>
  <r>
    <x v="109"/>
    <x v="274"/>
    <n v="3.4670821971172576"/>
    <x v="0"/>
    <x v="3"/>
  </r>
  <r>
    <x v="109"/>
    <x v="304"/>
    <n v="5.5512271133619011"/>
    <x v="0"/>
    <x v="3"/>
  </r>
  <r>
    <x v="109"/>
    <x v="305"/>
    <n v="37.982080249318273"/>
    <x v="0"/>
    <x v="3"/>
  </r>
  <r>
    <x v="109"/>
    <x v="306"/>
    <n v="12.933385274639658"/>
    <x v="0"/>
    <x v="3"/>
  </r>
  <r>
    <x v="109"/>
    <x v="307"/>
    <n v="73.470977795091542"/>
    <x v="0"/>
    <x v="3"/>
  </r>
  <r>
    <x v="109"/>
    <x v="308"/>
    <n v="60.537592520451888"/>
    <x v="0"/>
    <x v="3"/>
  </r>
  <r>
    <x v="109"/>
    <x v="309"/>
    <n v="60.985586287495131"/>
    <x v="0"/>
    <x v="3"/>
  </r>
  <r>
    <x v="109"/>
    <x v="310"/>
    <n v="1.7140631086871836"/>
    <x v="0"/>
    <x v="3"/>
  </r>
  <r>
    <x v="109"/>
    <x v="59"/>
    <n v="0.66225165562913912"/>
    <x v="0"/>
    <x v="3"/>
  </r>
  <r>
    <x v="109"/>
    <x v="311"/>
    <n v="3.3502142578885858"/>
    <x v="0"/>
    <x v="3"/>
  </r>
  <r>
    <x v="109"/>
    <x v="255"/>
    <n v="30.857142857142858"/>
    <x v="1"/>
    <x v="3"/>
  </r>
  <r>
    <x v="109"/>
    <x v="181"/>
    <n v="51.238095238095241"/>
    <x v="1"/>
    <x v="3"/>
  </r>
  <r>
    <x v="109"/>
    <x v="300"/>
    <n v="37.61904761904762"/>
    <x v="1"/>
    <x v="3"/>
  </r>
  <r>
    <x v="109"/>
    <x v="301"/>
    <n v="17.333333333333332"/>
    <x v="1"/>
    <x v="3"/>
  </r>
  <r>
    <x v="109"/>
    <x v="302"/>
    <n v="3.8095238095238093"/>
    <x v="1"/>
    <x v="3"/>
  </r>
  <r>
    <x v="109"/>
    <x v="303"/>
    <n v="36.285714285714285"/>
    <x v="1"/>
    <x v="3"/>
  </r>
  <r>
    <x v="109"/>
    <x v="274"/>
    <n v="6"/>
    <x v="1"/>
    <x v="3"/>
  </r>
  <r>
    <x v="109"/>
    <x v="304"/>
    <n v="6.5714285714285712"/>
    <x v="1"/>
    <x v="3"/>
  </r>
  <r>
    <x v="109"/>
    <x v="305"/>
    <n v="42.095238095238095"/>
    <x v="1"/>
    <x v="3"/>
  </r>
  <r>
    <x v="109"/>
    <x v="306"/>
    <n v="9.5238095238095237"/>
    <x v="1"/>
    <x v="3"/>
  </r>
  <r>
    <x v="109"/>
    <x v="307"/>
    <n v="65.714285714285708"/>
    <x v="1"/>
    <x v="3"/>
  </r>
  <r>
    <x v="109"/>
    <x v="308"/>
    <n v="39.142857142857146"/>
    <x v="1"/>
    <x v="3"/>
  </r>
  <r>
    <x v="109"/>
    <x v="309"/>
    <n v="70.476190476190482"/>
    <x v="1"/>
    <x v="3"/>
  </r>
  <r>
    <x v="109"/>
    <x v="310"/>
    <n v="2.3809523809523809"/>
    <x v="1"/>
    <x v="3"/>
  </r>
  <r>
    <x v="109"/>
    <x v="59"/>
    <n v="9.5238095238095233E-2"/>
    <x v="1"/>
    <x v="3"/>
  </r>
  <r>
    <x v="109"/>
    <x v="311"/>
    <n v="2.7619047619047619"/>
    <x v="1"/>
    <x v="3"/>
  </r>
  <r>
    <x v="109"/>
    <x v="255"/>
    <n v="45.83114840062926"/>
    <x v="2"/>
    <x v="3"/>
  </r>
  <r>
    <x v="109"/>
    <x v="181"/>
    <n v="11.431567907708443"/>
    <x v="2"/>
    <x v="3"/>
  </r>
  <r>
    <x v="109"/>
    <x v="300"/>
    <n v="22.600943890928161"/>
    <x v="2"/>
    <x v="3"/>
  </r>
  <r>
    <x v="109"/>
    <x v="301"/>
    <n v="8.9145254326166761"/>
    <x v="2"/>
    <x v="3"/>
  </r>
  <r>
    <x v="109"/>
    <x v="302"/>
    <n v="6.764551651809124"/>
    <x v="2"/>
    <x v="3"/>
  </r>
  <r>
    <x v="109"/>
    <x v="303"/>
    <n v="16.20346093340325"/>
    <x v="2"/>
    <x v="3"/>
  </r>
  <r>
    <x v="109"/>
    <x v="274"/>
    <n v="1.7829050865233351"/>
    <x v="2"/>
    <x v="3"/>
  </r>
  <r>
    <x v="109"/>
    <x v="304"/>
    <n v="4.2999475616151024"/>
    <x v="2"/>
    <x v="3"/>
  </r>
  <r>
    <x v="109"/>
    <x v="305"/>
    <n v="36.287362349239643"/>
    <x v="2"/>
    <x v="3"/>
  </r>
  <r>
    <x v="109"/>
    <x v="306"/>
    <n v="12.427897220765601"/>
    <x v="2"/>
    <x v="3"/>
  </r>
  <r>
    <x v="109"/>
    <x v="307"/>
    <n v="80.125852123754584"/>
    <x v="2"/>
    <x v="3"/>
  </r>
  <r>
    <x v="109"/>
    <x v="308"/>
    <n v="70.477189302569485"/>
    <x v="2"/>
    <x v="3"/>
  </r>
  <r>
    <x v="109"/>
    <x v="309"/>
    <n v="58.206607236497113"/>
    <x v="2"/>
    <x v="3"/>
  </r>
  <r>
    <x v="109"/>
    <x v="310"/>
    <n v="0.94389092815941267"/>
    <x v="2"/>
    <x v="3"/>
  </r>
  <r>
    <x v="109"/>
    <x v="59"/>
    <n v="1.1536444677503932"/>
    <x v="2"/>
    <x v="3"/>
  </r>
  <r>
    <x v="109"/>
    <x v="311"/>
    <n v="2.1499737808075512"/>
    <x v="2"/>
    <x v="3"/>
  </r>
  <r>
    <x v="109"/>
    <x v="255"/>
    <n v="27.482993197278912"/>
    <x v="3"/>
    <x v="3"/>
  </r>
  <r>
    <x v="109"/>
    <x v="181"/>
    <n v="39.319727891156461"/>
    <x v="3"/>
    <x v="3"/>
  </r>
  <r>
    <x v="109"/>
    <x v="300"/>
    <n v="40.544217687074827"/>
    <x v="3"/>
    <x v="3"/>
  </r>
  <r>
    <x v="109"/>
    <x v="301"/>
    <n v="4.7619047619047619"/>
    <x v="3"/>
    <x v="3"/>
  </r>
  <r>
    <x v="109"/>
    <x v="302"/>
    <n v="7.074829931972789"/>
    <x v="3"/>
    <x v="3"/>
  </r>
  <r>
    <x v="109"/>
    <x v="303"/>
    <n v="33.741496598639458"/>
    <x v="3"/>
    <x v="3"/>
  </r>
  <r>
    <x v="109"/>
    <x v="274"/>
    <n v="4.6258503401360542"/>
    <x v="3"/>
    <x v="3"/>
  </r>
  <r>
    <x v="109"/>
    <x v="304"/>
    <n v="7.3469387755102042"/>
    <x v="3"/>
    <x v="3"/>
  </r>
  <r>
    <x v="109"/>
    <x v="305"/>
    <n v="48.979591836734691"/>
    <x v="3"/>
    <x v="3"/>
  </r>
  <r>
    <x v="109"/>
    <x v="306"/>
    <n v="20.136054421768709"/>
    <x v="3"/>
    <x v="3"/>
  </r>
  <r>
    <x v="109"/>
    <x v="307"/>
    <n v="68.707482993197274"/>
    <x v="3"/>
    <x v="3"/>
  </r>
  <r>
    <x v="109"/>
    <x v="308"/>
    <n v="58.911564625850339"/>
    <x v="3"/>
    <x v="3"/>
  </r>
  <r>
    <x v="109"/>
    <x v="309"/>
    <n v="38.367346938775512"/>
    <x v="3"/>
    <x v="3"/>
  </r>
  <r>
    <x v="109"/>
    <x v="310"/>
    <n v="1.3605442176870748"/>
    <x v="3"/>
    <x v="3"/>
  </r>
  <r>
    <x v="109"/>
    <x v="59"/>
    <n v="0.40816326530612246"/>
    <x v="3"/>
    <x v="3"/>
  </r>
  <r>
    <x v="109"/>
    <x v="311"/>
    <n v="6.1224489795918364"/>
    <x v="3"/>
    <x v="3"/>
  </r>
  <r>
    <x v="109"/>
    <x v="255"/>
    <n v="36.314847942754916"/>
    <x v="4"/>
    <x v="3"/>
  </r>
  <r>
    <x v="109"/>
    <x v="181"/>
    <n v="23.255813953488371"/>
    <x v="4"/>
    <x v="3"/>
  </r>
  <r>
    <x v="109"/>
    <x v="300"/>
    <n v="26.833631484794275"/>
    <x v="4"/>
    <x v="3"/>
  </r>
  <r>
    <x v="109"/>
    <x v="301"/>
    <n v="8.9445438282647594"/>
    <x v="4"/>
    <x v="3"/>
  </r>
  <r>
    <x v="109"/>
    <x v="302"/>
    <n v="7.1556350626118066"/>
    <x v="4"/>
    <x v="3"/>
  </r>
  <r>
    <x v="109"/>
    <x v="303"/>
    <n v="21.645796064400717"/>
    <x v="4"/>
    <x v="3"/>
  </r>
  <r>
    <x v="109"/>
    <x v="274"/>
    <n v="1.9677996422182469"/>
    <x v="4"/>
    <x v="3"/>
  </r>
  <r>
    <x v="109"/>
    <x v="304"/>
    <n v="3.7567084078711988"/>
    <x v="4"/>
    <x v="3"/>
  </r>
  <r>
    <x v="109"/>
    <x v="305"/>
    <n v="21.645796064400717"/>
    <x v="4"/>
    <x v="3"/>
  </r>
  <r>
    <x v="109"/>
    <x v="306"/>
    <n v="12.701252236135957"/>
    <x v="4"/>
    <x v="3"/>
  </r>
  <r>
    <x v="109"/>
    <x v="307"/>
    <n v="80.500894454382831"/>
    <x v="4"/>
    <x v="3"/>
  </r>
  <r>
    <x v="109"/>
    <x v="308"/>
    <n v="74.955277280858681"/>
    <x v="4"/>
    <x v="3"/>
  </r>
  <r>
    <x v="109"/>
    <x v="309"/>
    <n v="74.23971377459749"/>
    <x v="4"/>
    <x v="3"/>
  </r>
  <r>
    <x v="109"/>
    <x v="310"/>
    <n v="1.7889087656529516"/>
    <x v="4"/>
    <x v="3"/>
  </r>
  <r>
    <x v="109"/>
    <x v="59"/>
    <n v="0.35778175313059035"/>
    <x v="4"/>
    <x v="3"/>
  </r>
  <r>
    <x v="109"/>
    <x v="311"/>
    <n v="3.3989266547406083"/>
    <x v="4"/>
    <x v="3"/>
  </r>
  <r>
    <x v="109"/>
    <x v="255"/>
    <n v="46.753246753246756"/>
    <x v="5"/>
    <x v="3"/>
  </r>
  <r>
    <x v="109"/>
    <x v="181"/>
    <n v="22.077922077922079"/>
    <x v="5"/>
    <x v="3"/>
  </r>
  <r>
    <x v="109"/>
    <x v="300"/>
    <n v="40.909090909090907"/>
    <x v="5"/>
    <x v="3"/>
  </r>
  <r>
    <x v="109"/>
    <x v="301"/>
    <n v="9.7402597402597397"/>
    <x v="5"/>
    <x v="3"/>
  </r>
  <r>
    <x v="109"/>
    <x v="302"/>
    <n v="7.7922077922077921"/>
    <x v="5"/>
    <x v="3"/>
  </r>
  <r>
    <x v="109"/>
    <x v="303"/>
    <n v="25.324675324675326"/>
    <x v="5"/>
    <x v="3"/>
  </r>
  <r>
    <x v="109"/>
    <x v="274"/>
    <n v="1.2987012987012987"/>
    <x v="5"/>
    <x v="3"/>
  </r>
  <r>
    <x v="109"/>
    <x v="304"/>
    <n v="2.5974025974025974"/>
    <x v="5"/>
    <x v="3"/>
  </r>
  <r>
    <x v="109"/>
    <x v="305"/>
    <n v="22.077922077922079"/>
    <x v="5"/>
    <x v="3"/>
  </r>
  <r>
    <x v="109"/>
    <x v="306"/>
    <n v="16.233766233766232"/>
    <x v="5"/>
    <x v="3"/>
  </r>
  <r>
    <x v="109"/>
    <x v="307"/>
    <n v="79.220779220779221"/>
    <x v="5"/>
    <x v="3"/>
  </r>
  <r>
    <x v="109"/>
    <x v="308"/>
    <n v="85.064935064935071"/>
    <x v="5"/>
    <x v="3"/>
  </r>
  <r>
    <x v="109"/>
    <x v="309"/>
    <n v="79.870129870129873"/>
    <x v="5"/>
    <x v="3"/>
  </r>
  <r>
    <x v="109"/>
    <x v="310"/>
    <n v="1.2987012987012987"/>
    <x v="5"/>
    <x v="3"/>
  </r>
  <r>
    <x v="109"/>
    <x v="59"/>
    <n v="0"/>
    <x v="5"/>
    <x v="3"/>
  </r>
  <r>
    <x v="109"/>
    <x v="311"/>
    <n v="6.4935064935064934"/>
    <x v="5"/>
    <x v="3"/>
  </r>
  <r>
    <x v="109"/>
    <x v="255"/>
    <n v="40.196078431372548"/>
    <x v="6"/>
    <x v="3"/>
  </r>
  <r>
    <x v="109"/>
    <x v="181"/>
    <n v="18.627450980392158"/>
    <x v="6"/>
    <x v="3"/>
  </r>
  <r>
    <x v="109"/>
    <x v="300"/>
    <n v="14.705882352941176"/>
    <x v="6"/>
    <x v="3"/>
  </r>
  <r>
    <x v="109"/>
    <x v="301"/>
    <n v="8.8235294117647065"/>
    <x v="6"/>
    <x v="3"/>
  </r>
  <r>
    <x v="109"/>
    <x v="302"/>
    <n v="9.8039215686274517"/>
    <x v="6"/>
    <x v="3"/>
  </r>
  <r>
    <x v="109"/>
    <x v="303"/>
    <n v="23.529411764705884"/>
    <x v="6"/>
    <x v="3"/>
  </r>
  <r>
    <x v="109"/>
    <x v="274"/>
    <n v="3.9215686274509802"/>
    <x v="6"/>
    <x v="3"/>
  </r>
  <r>
    <x v="109"/>
    <x v="304"/>
    <n v="2.9411764705882355"/>
    <x v="6"/>
    <x v="3"/>
  </r>
  <r>
    <x v="109"/>
    <x v="305"/>
    <n v="16.666666666666668"/>
    <x v="6"/>
    <x v="3"/>
  </r>
  <r>
    <x v="109"/>
    <x v="306"/>
    <n v="11.764705882352942"/>
    <x v="6"/>
    <x v="3"/>
  </r>
  <r>
    <x v="109"/>
    <x v="307"/>
    <n v="86.274509803921575"/>
    <x v="6"/>
    <x v="3"/>
  </r>
  <r>
    <x v="109"/>
    <x v="308"/>
    <n v="64.705882352941174"/>
    <x v="6"/>
    <x v="3"/>
  </r>
  <r>
    <x v="109"/>
    <x v="309"/>
    <n v="78.431372549019613"/>
    <x v="6"/>
    <x v="3"/>
  </r>
  <r>
    <x v="109"/>
    <x v="310"/>
    <n v="1.9607843137254901"/>
    <x v="6"/>
    <x v="3"/>
  </r>
  <r>
    <x v="109"/>
    <x v="59"/>
    <n v="0"/>
    <x v="6"/>
    <x v="3"/>
  </r>
  <r>
    <x v="109"/>
    <x v="311"/>
    <n v="3.9215686274509802"/>
    <x v="6"/>
    <x v="3"/>
  </r>
  <r>
    <x v="109"/>
    <x v="255"/>
    <n v="28.834355828220858"/>
    <x v="7"/>
    <x v="3"/>
  </r>
  <r>
    <x v="109"/>
    <x v="181"/>
    <n v="22.699386503067483"/>
    <x v="7"/>
    <x v="3"/>
  </r>
  <r>
    <x v="109"/>
    <x v="300"/>
    <n v="17.177914110429448"/>
    <x v="7"/>
    <x v="3"/>
  </r>
  <r>
    <x v="109"/>
    <x v="301"/>
    <n v="9.2024539877300615"/>
    <x v="7"/>
    <x v="3"/>
  </r>
  <r>
    <x v="109"/>
    <x v="302"/>
    <n v="6.1349693251533743"/>
    <x v="7"/>
    <x v="3"/>
  </r>
  <r>
    <x v="109"/>
    <x v="303"/>
    <n v="15.950920245398773"/>
    <x v="7"/>
    <x v="3"/>
  </r>
  <r>
    <x v="109"/>
    <x v="274"/>
    <n v="1.8404907975460123"/>
    <x v="7"/>
    <x v="3"/>
  </r>
  <r>
    <x v="109"/>
    <x v="304"/>
    <n v="4.9079754601226995"/>
    <x v="7"/>
    <x v="3"/>
  </r>
  <r>
    <x v="109"/>
    <x v="305"/>
    <n v="26.380368098159508"/>
    <x v="7"/>
    <x v="3"/>
  </r>
  <r>
    <x v="109"/>
    <x v="306"/>
    <n v="13.496932515337424"/>
    <x v="7"/>
    <x v="3"/>
  </r>
  <r>
    <x v="109"/>
    <x v="307"/>
    <n v="77.300613496932513"/>
    <x v="7"/>
    <x v="3"/>
  </r>
  <r>
    <x v="109"/>
    <x v="308"/>
    <n v="76.073619631901835"/>
    <x v="7"/>
    <x v="3"/>
  </r>
  <r>
    <x v="109"/>
    <x v="309"/>
    <n v="66.871165644171782"/>
    <x v="7"/>
    <x v="3"/>
  </r>
  <r>
    <x v="109"/>
    <x v="310"/>
    <n v="3.0674846625766872"/>
    <x v="7"/>
    <x v="3"/>
  </r>
  <r>
    <x v="109"/>
    <x v="59"/>
    <n v="0.61349693251533743"/>
    <x v="7"/>
    <x v="3"/>
  </r>
  <r>
    <x v="109"/>
    <x v="311"/>
    <n v="1.2269938650306749"/>
    <x v="7"/>
    <x v="3"/>
  </r>
  <r>
    <x v="109"/>
    <x v="255"/>
    <n v="30.714285714285715"/>
    <x v="8"/>
    <x v="3"/>
  </r>
  <r>
    <x v="109"/>
    <x v="181"/>
    <n v="28.571428571428573"/>
    <x v="8"/>
    <x v="3"/>
  </r>
  <r>
    <x v="109"/>
    <x v="300"/>
    <n v="31.428571428571427"/>
    <x v="8"/>
    <x v="3"/>
  </r>
  <r>
    <x v="109"/>
    <x v="301"/>
    <n v="7.8571428571428568"/>
    <x v="8"/>
    <x v="3"/>
  </r>
  <r>
    <x v="109"/>
    <x v="302"/>
    <n v="5.7142857142857144"/>
    <x v="8"/>
    <x v="3"/>
  </r>
  <r>
    <x v="109"/>
    <x v="303"/>
    <n v="22.857142857142858"/>
    <x v="8"/>
    <x v="3"/>
  </r>
  <r>
    <x v="109"/>
    <x v="274"/>
    <n v="1.4285714285714286"/>
    <x v="8"/>
    <x v="3"/>
  </r>
  <r>
    <x v="109"/>
    <x v="304"/>
    <n v="4.2857142857142856"/>
    <x v="8"/>
    <x v="3"/>
  </r>
  <r>
    <x v="109"/>
    <x v="305"/>
    <n v="19.285714285714285"/>
    <x v="8"/>
    <x v="3"/>
  </r>
  <r>
    <x v="109"/>
    <x v="306"/>
    <n v="8.5714285714285712"/>
    <x v="8"/>
    <x v="3"/>
  </r>
  <r>
    <x v="109"/>
    <x v="307"/>
    <n v="81.428571428571431"/>
    <x v="8"/>
    <x v="3"/>
  </r>
  <r>
    <x v="109"/>
    <x v="308"/>
    <n v="70"/>
    <x v="8"/>
    <x v="3"/>
  </r>
  <r>
    <x v="109"/>
    <x v="309"/>
    <n v="73.571428571428569"/>
    <x v="8"/>
    <x v="3"/>
  </r>
  <r>
    <x v="109"/>
    <x v="310"/>
    <n v="0.7142857142857143"/>
    <x v="8"/>
    <x v="3"/>
  </r>
  <r>
    <x v="109"/>
    <x v="59"/>
    <n v="0.7142857142857143"/>
    <x v="8"/>
    <x v="3"/>
  </r>
  <r>
    <x v="109"/>
    <x v="311"/>
    <n v="2.1428571428571428"/>
    <x v="8"/>
    <x v="3"/>
  </r>
  <r>
    <x v="109"/>
    <x v="255"/>
    <n v="33.950617283950621"/>
    <x v="9"/>
    <x v="3"/>
  </r>
  <r>
    <x v="109"/>
    <x v="181"/>
    <n v="32.716049382716051"/>
    <x v="9"/>
    <x v="3"/>
  </r>
  <r>
    <x v="109"/>
    <x v="300"/>
    <n v="37.037037037037038"/>
    <x v="9"/>
    <x v="3"/>
  </r>
  <r>
    <x v="109"/>
    <x v="301"/>
    <n v="7.4074074074074074"/>
    <x v="9"/>
    <x v="3"/>
  </r>
  <r>
    <x v="109"/>
    <x v="302"/>
    <n v="6.1728395061728394"/>
    <x v="9"/>
    <x v="3"/>
  </r>
  <r>
    <x v="109"/>
    <x v="303"/>
    <n v="9.8765432098765427"/>
    <x v="9"/>
    <x v="3"/>
  </r>
  <r>
    <x v="109"/>
    <x v="274"/>
    <n v="1.2345679012345678"/>
    <x v="9"/>
    <x v="3"/>
  </r>
  <r>
    <x v="109"/>
    <x v="304"/>
    <n v="1.8518518518518519"/>
    <x v="9"/>
    <x v="3"/>
  </r>
  <r>
    <x v="109"/>
    <x v="305"/>
    <n v="43.209876543209873"/>
    <x v="9"/>
    <x v="3"/>
  </r>
  <r>
    <x v="109"/>
    <x v="306"/>
    <n v="9.8765432098765427"/>
    <x v="9"/>
    <x v="3"/>
  </r>
  <r>
    <x v="109"/>
    <x v="307"/>
    <n v="77.160493827160494"/>
    <x v="9"/>
    <x v="3"/>
  </r>
  <r>
    <x v="109"/>
    <x v="308"/>
    <n v="73.456790123456784"/>
    <x v="9"/>
    <x v="3"/>
  </r>
  <r>
    <x v="109"/>
    <x v="309"/>
    <n v="62.345679012345677"/>
    <x v="9"/>
    <x v="3"/>
  </r>
  <r>
    <x v="109"/>
    <x v="310"/>
    <n v="0"/>
    <x v="9"/>
    <x v="3"/>
  </r>
  <r>
    <x v="109"/>
    <x v="59"/>
    <n v="0"/>
    <x v="9"/>
    <x v="3"/>
  </r>
  <r>
    <x v="109"/>
    <x v="311"/>
    <n v="5.5555555555555554"/>
    <x v="9"/>
    <x v="3"/>
  </r>
  <r>
    <x v="109"/>
    <x v="255"/>
    <n v="25.581395348837209"/>
    <x v="10"/>
    <x v="3"/>
  </r>
  <r>
    <x v="109"/>
    <x v="181"/>
    <n v="52.713178294573645"/>
    <x v="10"/>
    <x v="3"/>
  </r>
  <r>
    <x v="109"/>
    <x v="300"/>
    <n v="34.108527131782942"/>
    <x v="10"/>
    <x v="3"/>
  </r>
  <r>
    <x v="109"/>
    <x v="301"/>
    <n v="3.1007751937984498"/>
    <x v="10"/>
    <x v="3"/>
  </r>
  <r>
    <x v="109"/>
    <x v="302"/>
    <n v="4.6511627906976747"/>
    <x v="10"/>
    <x v="3"/>
  </r>
  <r>
    <x v="109"/>
    <x v="303"/>
    <n v="22.480620155038761"/>
    <x v="10"/>
    <x v="3"/>
  </r>
  <r>
    <x v="109"/>
    <x v="274"/>
    <n v="3.8759689922480618"/>
    <x v="10"/>
    <x v="3"/>
  </r>
  <r>
    <x v="109"/>
    <x v="304"/>
    <n v="8.5271317829457356"/>
    <x v="10"/>
    <x v="3"/>
  </r>
  <r>
    <x v="109"/>
    <x v="305"/>
    <n v="26.356589147286822"/>
    <x v="10"/>
    <x v="3"/>
  </r>
  <r>
    <x v="109"/>
    <x v="306"/>
    <n v="11.627906976744185"/>
    <x v="10"/>
    <x v="3"/>
  </r>
  <r>
    <x v="109"/>
    <x v="307"/>
    <n v="58.914728682170541"/>
    <x v="10"/>
    <x v="3"/>
  </r>
  <r>
    <x v="109"/>
    <x v="308"/>
    <n v="42.63565891472868"/>
    <x v="10"/>
    <x v="3"/>
  </r>
  <r>
    <x v="109"/>
    <x v="309"/>
    <n v="65.116279069767444"/>
    <x v="10"/>
    <x v="3"/>
  </r>
  <r>
    <x v="109"/>
    <x v="310"/>
    <n v="3.8759689922480618"/>
    <x v="10"/>
    <x v="3"/>
  </r>
  <r>
    <x v="109"/>
    <x v="59"/>
    <n v="2.3255813953488373"/>
    <x v="10"/>
    <x v="3"/>
  </r>
  <r>
    <x v="109"/>
    <x v="311"/>
    <n v="1.5503875968992249"/>
    <x v="10"/>
    <x v="3"/>
  </r>
  <r>
    <x v="109"/>
    <x v="255"/>
    <n v="34.45378151260504"/>
    <x v="11"/>
    <x v="3"/>
  </r>
  <r>
    <x v="109"/>
    <x v="181"/>
    <n v="22.689075630252102"/>
    <x v="11"/>
    <x v="3"/>
  </r>
  <r>
    <x v="109"/>
    <x v="300"/>
    <n v="29.411764705882351"/>
    <x v="11"/>
    <x v="3"/>
  </r>
  <r>
    <x v="109"/>
    <x v="301"/>
    <n v="3.3613445378151261"/>
    <x v="11"/>
    <x v="3"/>
  </r>
  <r>
    <x v="109"/>
    <x v="302"/>
    <n v="5.882352941176471"/>
    <x v="11"/>
    <x v="3"/>
  </r>
  <r>
    <x v="109"/>
    <x v="303"/>
    <n v="11.764705882352942"/>
    <x v="11"/>
    <x v="3"/>
  </r>
  <r>
    <x v="109"/>
    <x v="274"/>
    <n v="1.680672268907563"/>
    <x v="11"/>
    <x v="3"/>
  </r>
  <r>
    <x v="109"/>
    <x v="304"/>
    <n v="5.0420168067226889"/>
    <x v="11"/>
    <x v="3"/>
  </r>
  <r>
    <x v="109"/>
    <x v="305"/>
    <n v="42.016806722689076"/>
    <x v="11"/>
    <x v="3"/>
  </r>
  <r>
    <x v="109"/>
    <x v="306"/>
    <n v="10.084033613445378"/>
    <x v="11"/>
    <x v="3"/>
  </r>
  <r>
    <x v="109"/>
    <x v="307"/>
    <n v="63.865546218487395"/>
    <x v="11"/>
    <x v="3"/>
  </r>
  <r>
    <x v="109"/>
    <x v="308"/>
    <n v="57.142857142857146"/>
    <x v="11"/>
    <x v="3"/>
  </r>
  <r>
    <x v="109"/>
    <x v="309"/>
    <n v="55.462184873949582"/>
    <x v="11"/>
    <x v="3"/>
  </r>
  <r>
    <x v="109"/>
    <x v="310"/>
    <n v="0.84033613445378152"/>
    <x v="11"/>
    <x v="3"/>
  </r>
  <r>
    <x v="109"/>
    <x v="59"/>
    <n v="0"/>
    <x v="11"/>
    <x v="3"/>
  </r>
  <r>
    <x v="109"/>
    <x v="311"/>
    <n v="5.882352941176471"/>
    <x v="11"/>
    <x v="3"/>
  </r>
  <r>
    <x v="109"/>
    <x v="255"/>
    <n v="33.333333333333336"/>
    <x v="12"/>
    <x v="3"/>
  </r>
  <r>
    <x v="109"/>
    <x v="181"/>
    <n v="36.363636363636367"/>
    <x v="12"/>
    <x v="3"/>
  </r>
  <r>
    <x v="109"/>
    <x v="300"/>
    <n v="40.404040404040401"/>
    <x v="12"/>
    <x v="3"/>
  </r>
  <r>
    <x v="109"/>
    <x v="301"/>
    <n v="18.181818181818183"/>
    <x v="12"/>
    <x v="3"/>
  </r>
  <r>
    <x v="109"/>
    <x v="302"/>
    <n v="4.0404040404040407"/>
    <x v="12"/>
    <x v="3"/>
  </r>
  <r>
    <x v="109"/>
    <x v="303"/>
    <n v="25.252525252525253"/>
    <x v="12"/>
    <x v="3"/>
  </r>
  <r>
    <x v="109"/>
    <x v="274"/>
    <n v="7.0707070707070709"/>
    <x v="12"/>
    <x v="3"/>
  </r>
  <r>
    <x v="109"/>
    <x v="304"/>
    <n v="10.1010101010101"/>
    <x v="12"/>
    <x v="3"/>
  </r>
  <r>
    <x v="109"/>
    <x v="305"/>
    <n v="43.434343434343432"/>
    <x v="12"/>
    <x v="3"/>
  </r>
  <r>
    <x v="109"/>
    <x v="306"/>
    <n v="16.161616161616163"/>
    <x v="12"/>
    <x v="3"/>
  </r>
  <r>
    <x v="109"/>
    <x v="307"/>
    <n v="58.585858585858588"/>
    <x v="12"/>
    <x v="3"/>
  </r>
  <r>
    <x v="109"/>
    <x v="308"/>
    <n v="37.373737373737377"/>
    <x v="12"/>
    <x v="3"/>
  </r>
  <r>
    <x v="109"/>
    <x v="309"/>
    <n v="64.646464646464651"/>
    <x v="12"/>
    <x v="3"/>
  </r>
  <r>
    <x v="109"/>
    <x v="310"/>
    <n v="12.121212121212121"/>
    <x v="12"/>
    <x v="3"/>
  </r>
  <r>
    <x v="109"/>
    <x v="59"/>
    <n v="0"/>
    <x v="12"/>
    <x v="3"/>
  </r>
  <r>
    <x v="109"/>
    <x v="311"/>
    <n v="3.0303030303030303"/>
    <x v="12"/>
    <x v="3"/>
  </r>
  <r>
    <x v="109"/>
    <x v="255"/>
    <n v="28.125"/>
    <x v="13"/>
    <x v="3"/>
  </r>
  <r>
    <x v="109"/>
    <x v="181"/>
    <n v="42.1875"/>
    <x v="13"/>
    <x v="3"/>
  </r>
  <r>
    <x v="109"/>
    <x v="300"/>
    <n v="43.75"/>
    <x v="13"/>
    <x v="3"/>
  </r>
  <r>
    <x v="109"/>
    <x v="301"/>
    <n v="14.0625"/>
    <x v="13"/>
    <x v="3"/>
  </r>
  <r>
    <x v="109"/>
    <x v="302"/>
    <n v="21.875"/>
    <x v="13"/>
    <x v="3"/>
  </r>
  <r>
    <x v="109"/>
    <x v="303"/>
    <n v="39.0625"/>
    <x v="13"/>
    <x v="3"/>
  </r>
  <r>
    <x v="109"/>
    <x v="274"/>
    <n v="0"/>
    <x v="13"/>
    <x v="3"/>
  </r>
  <r>
    <x v="109"/>
    <x v="304"/>
    <n v="4.6875"/>
    <x v="13"/>
    <x v="3"/>
  </r>
  <r>
    <x v="109"/>
    <x v="305"/>
    <n v="53.125"/>
    <x v="13"/>
    <x v="3"/>
  </r>
  <r>
    <x v="109"/>
    <x v="306"/>
    <n v="14.0625"/>
    <x v="13"/>
    <x v="3"/>
  </r>
  <r>
    <x v="109"/>
    <x v="307"/>
    <n v="70.3125"/>
    <x v="13"/>
    <x v="3"/>
  </r>
  <r>
    <x v="109"/>
    <x v="308"/>
    <n v="50"/>
    <x v="13"/>
    <x v="3"/>
  </r>
  <r>
    <x v="109"/>
    <x v="309"/>
    <n v="46.875"/>
    <x v="13"/>
    <x v="3"/>
  </r>
  <r>
    <x v="109"/>
    <x v="310"/>
    <n v="1.5625"/>
    <x v="13"/>
    <x v="3"/>
  </r>
  <r>
    <x v="109"/>
    <x v="59"/>
    <n v="0"/>
    <x v="13"/>
    <x v="3"/>
  </r>
  <r>
    <x v="109"/>
    <x v="311"/>
    <n v="1.5625"/>
    <x v="13"/>
    <x v="3"/>
  </r>
  <r>
    <x v="109"/>
    <x v="255"/>
    <n v="53.086419753086417"/>
    <x v="14"/>
    <x v="3"/>
  </r>
  <r>
    <x v="109"/>
    <x v="181"/>
    <n v="18.518518518518519"/>
    <x v="14"/>
    <x v="3"/>
  </r>
  <r>
    <x v="109"/>
    <x v="300"/>
    <n v="28.395061728395063"/>
    <x v="14"/>
    <x v="3"/>
  </r>
  <r>
    <x v="109"/>
    <x v="301"/>
    <n v="16.049382716049383"/>
    <x v="14"/>
    <x v="3"/>
  </r>
  <r>
    <x v="109"/>
    <x v="302"/>
    <n v="6.1728395061728394"/>
    <x v="14"/>
    <x v="3"/>
  </r>
  <r>
    <x v="109"/>
    <x v="303"/>
    <n v="17.283950617283949"/>
    <x v="14"/>
    <x v="3"/>
  </r>
  <r>
    <x v="109"/>
    <x v="274"/>
    <n v="11.111111111111111"/>
    <x v="14"/>
    <x v="3"/>
  </r>
  <r>
    <x v="109"/>
    <x v="304"/>
    <n v="8.6419753086419746"/>
    <x v="14"/>
    <x v="3"/>
  </r>
  <r>
    <x v="109"/>
    <x v="305"/>
    <n v="37.037037037037038"/>
    <x v="14"/>
    <x v="3"/>
  </r>
  <r>
    <x v="109"/>
    <x v="306"/>
    <n v="14.814814814814815"/>
    <x v="14"/>
    <x v="3"/>
  </r>
  <r>
    <x v="109"/>
    <x v="307"/>
    <n v="75.308641975308646"/>
    <x v="14"/>
    <x v="3"/>
  </r>
  <r>
    <x v="109"/>
    <x v="308"/>
    <n v="67.901234567901241"/>
    <x v="14"/>
    <x v="3"/>
  </r>
  <r>
    <x v="109"/>
    <x v="309"/>
    <n v="72.839506172839506"/>
    <x v="14"/>
    <x v="3"/>
  </r>
  <r>
    <x v="109"/>
    <x v="310"/>
    <n v="2.4691358024691357"/>
    <x v="14"/>
    <x v="3"/>
  </r>
  <r>
    <x v="109"/>
    <x v="59"/>
    <n v="0"/>
    <x v="14"/>
    <x v="3"/>
  </r>
  <r>
    <x v="109"/>
    <x v="311"/>
    <n v="4.9382716049382713"/>
    <x v="14"/>
    <x v="3"/>
  </r>
  <r>
    <x v="109"/>
    <x v="255"/>
    <n v="40.963855421686745"/>
    <x v="15"/>
    <x v="3"/>
  </r>
  <r>
    <x v="109"/>
    <x v="181"/>
    <n v="40.963855421686745"/>
    <x v="15"/>
    <x v="3"/>
  </r>
  <r>
    <x v="109"/>
    <x v="300"/>
    <n v="67.46987951807229"/>
    <x v="15"/>
    <x v="3"/>
  </r>
  <r>
    <x v="109"/>
    <x v="301"/>
    <n v="3.6144578313253013"/>
    <x v="15"/>
    <x v="3"/>
  </r>
  <r>
    <x v="109"/>
    <x v="302"/>
    <n v="9.6385542168674707"/>
    <x v="15"/>
    <x v="3"/>
  </r>
  <r>
    <x v="109"/>
    <x v="303"/>
    <n v="45.783132530120483"/>
    <x v="15"/>
    <x v="3"/>
  </r>
  <r>
    <x v="109"/>
    <x v="274"/>
    <n v="2.4096385542168677"/>
    <x v="15"/>
    <x v="3"/>
  </r>
  <r>
    <x v="109"/>
    <x v="304"/>
    <n v="4.8192771084337354"/>
    <x v="15"/>
    <x v="3"/>
  </r>
  <r>
    <x v="109"/>
    <x v="305"/>
    <n v="27.710843373493976"/>
    <x v="15"/>
    <x v="3"/>
  </r>
  <r>
    <x v="109"/>
    <x v="306"/>
    <n v="18.072289156626507"/>
    <x v="15"/>
    <x v="3"/>
  </r>
  <r>
    <x v="109"/>
    <x v="307"/>
    <n v="73.493975903614455"/>
    <x v="15"/>
    <x v="3"/>
  </r>
  <r>
    <x v="109"/>
    <x v="308"/>
    <n v="68.674698795180717"/>
    <x v="15"/>
    <x v="3"/>
  </r>
  <r>
    <x v="109"/>
    <x v="309"/>
    <n v="84.337349397590359"/>
    <x v="15"/>
    <x v="3"/>
  </r>
  <r>
    <x v="109"/>
    <x v="310"/>
    <n v="1.2048192771084338"/>
    <x v="15"/>
    <x v="3"/>
  </r>
  <r>
    <x v="109"/>
    <x v="59"/>
    <n v="2.4096385542168677"/>
    <x v="15"/>
    <x v="3"/>
  </r>
  <r>
    <x v="109"/>
    <x v="311"/>
    <n v="3.6144578313253013"/>
    <x v="15"/>
    <x v="3"/>
  </r>
  <r>
    <x v="109"/>
    <x v="255"/>
    <n v="30.82191780821918"/>
    <x v="16"/>
    <x v="3"/>
  </r>
  <r>
    <x v="109"/>
    <x v="181"/>
    <n v="45.890410958904113"/>
    <x v="16"/>
    <x v="3"/>
  </r>
  <r>
    <x v="109"/>
    <x v="300"/>
    <n v="48.630136986301373"/>
    <x v="16"/>
    <x v="3"/>
  </r>
  <r>
    <x v="109"/>
    <x v="301"/>
    <n v="11.643835616438356"/>
    <x v="16"/>
    <x v="3"/>
  </r>
  <r>
    <x v="109"/>
    <x v="302"/>
    <n v="8.2191780821917817"/>
    <x v="16"/>
    <x v="3"/>
  </r>
  <r>
    <x v="109"/>
    <x v="303"/>
    <n v="39.041095890410958"/>
    <x v="16"/>
    <x v="3"/>
  </r>
  <r>
    <x v="109"/>
    <x v="274"/>
    <n v="6.1643835616438354"/>
    <x v="16"/>
    <x v="3"/>
  </r>
  <r>
    <x v="109"/>
    <x v="304"/>
    <n v="10.273972602739725"/>
    <x v="16"/>
    <x v="3"/>
  </r>
  <r>
    <x v="109"/>
    <x v="305"/>
    <n v="34.93150684931507"/>
    <x v="16"/>
    <x v="3"/>
  </r>
  <r>
    <x v="109"/>
    <x v="306"/>
    <n v="8.9041095890410951"/>
    <x v="16"/>
    <x v="3"/>
  </r>
  <r>
    <x v="109"/>
    <x v="307"/>
    <n v="66.438356164383563"/>
    <x v="16"/>
    <x v="3"/>
  </r>
  <r>
    <x v="109"/>
    <x v="308"/>
    <n v="53.424657534246577"/>
    <x v="16"/>
    <x v="3"/>
  </r>
  <r>
    <x v="109"/>
    <x v="309"/>
    <n v="75.342465753424662"/>
    <x v="16"/>
    <x v="3"/>
  </r>
  <r>
    <x v="109"/>
    <x v="310"/>
    <n v="2.0547945205479454"/>
    <x v="16"/>
    <x v="3"/>
  </r>
  <r>
    <x v="109"/>
    <x v="59"/>
    <n v="0.68493150684931503"/>
    <x v="16"/>
    <x v="3"/>
  </r>
  <r>
    <x v="109"/>
    <x v="311"/>
    <n v="6.1643835616438354"/>
    <x v="16"/>
    <x v="3"/>
  </r>
  <r>
    <x v="105"/>
    <x v="255"/>
    <n v="1.0040710435243567"/>
    <x v="0"/>
    <x v="2"/>
  </r>
  <r>
    <x v="105"/>
    <x v="181"/>
    <n v="1.9920447991169412"/>
    <x v="0"/>
    <x v="2"/>
  </r>
  <r>
    <x v="105"/>
    <x v="300"/>
    <n v="2.1290075509732618"/>
    <x v="0"/>
    <x v="2"/>
  </r>
  <r>
    <x v="105"/>
    <x v="301"/>
    <n v="1.0005589128398498"/>
    <x v="0"/>
    <x v="2"/>
  </r>
  <r>
    <x v="105"/>
    <x v="302"/>
    <n v="0.49762714575687073"/>
    <x v="0"/>
    <x v="2"/>
  </r>
  <r>
    <x v="105"/>
    <x v="303"/>
    <n v="1.2810454589999816"/>
    <x v="0"/>
    <x v="2"/>
  </r>
  <r>
    <x v="105"/>
    <x v="274"/>
    <n v="2.0115147099571686"/>
    <x v="0"/>
    <x v="2"/>
  </r>
  <r>
    <x v="105"/>
    <x v="304"/>
    <n v="0.29313436236989243"/>
    <x v="0"/>
    <x v="2"/>
  </r>
  <r>
    <x v="105"/>
    <x v="305"/>
    <n v="2.8042497311273356"/>
    <x v="0"/>
    <x v="2"/>
  </r>
  <r>
    <x v="105"/>
    <x v="306"/>
    <n v="0.48166810799198073"/>
    <x v="0"/>
    <x v="2"/>
  </r>
  <r>
    <x v="105"/>
    <x v="307"/>
    <n v="10.910557418682505"/>
    <x v="0"/>
    <x v="2"/>
  </r>
  <r>
    <x v="105"/>
    <x v="308"/>
    <n v="4.7522152081881162"/>
    <x v="0"/>
    <x v="2"/>
  </r>
  <r>
    <x v="105"/>
    <x v="309"/>
    <n v="6.1255417368070146"/>
    <x v="0"/>
    <x v="2"/>
  </r>
  <r>
    <x v="105"/>
    <x v="310"/>
    <n v="0.12071476884611557"/>
    <x v="0"/>
    <x v="2"/>
  </r>
  <r>
    <x v="105"/>
    <x v="59"/>
    <n v="0.2859994310661339"/>
    <x v="0"/>
    <x v="2"/>
  </r>
  <r>
    <x v="105"/>
    <x v="311"/>
    <n v="0.24143865263589187"/>
    <x v="0"/>
    <x v="2"/>
  </r>
  <r>
    <x v="105"/>
    <x v="255"/>
    <n v="1.5687713880627518"/>
    <x v="1"/>
    <x v="2"/>
  </r>
  <r>
    <x v="105"/>
    <x v="181"/>
    <n v="4.837269801560609"/>
    <x v="1"/>
    <x v="2"/>
  </r>
  <r>
    <x v="105"/>
    <x v="300"/>
    <n v="3.9482491074479293"/>
    <x v="1"/>
    <x v="2"/>
  </r>
  <r>
    <x v="105"/>
    <x v="301"/>
    <n v="2.1706012727600057"/>
    <x v="1"/>
    <x v="2"/>
  </r>
  <r>
    <x v="105"/>
    <x v="302"/>
    <n v="0.84516319954701757"/>
    <x v="1"/>
    <x v="2"/>
  </r>
  <r>
    <x v="105"/>
    <x v="303"/>
    <n v="2.7490691495965982"/>
    <x v="1"/>
    <x v="2"/>
  </r>
  <r>
    <x v="105"/>
    <x v="274"/>
    <n v="3.7296594245796166"/>
    <x v="1"/>
    <x v="2"/>
  </r>
  <r>
    <x v="105"/>
    <x v="304"/>
    <n v="0.67977302322879374"/>
    <x v="1"/>
    <x v="2"/>
  </r>
  <r>
    <x v="105"/>
    <x v="305"/>
    <n v="4.4248536059243158"/>
    <x v="1"/>
    <x v="2"/>
  </r>
  <r>
    <x v="105"/>
    <x v="306"/>
    <n v="0.69776483955732849"/>
    <x v="1"/>
    <x v="2"/>
  </r>
  <r>
    <x v="105"/>
    <x v="307"/>
    <n v="10.432741426693704"/>
    <x v="1"/>
    <x v="2"/>
  </r>
  <r>
    <x v="105"/>
    <x v="308"/>
    <n v="3.4807298342506861"/>
    <x v="1"/>
    <x v="2"/>
  </r>
  <r>
    <x v="105"/>
    <x v="309"/>
    <n v="10.837315393566245"/>
    <x v="1"/>
    <x v="2"/>
  </r>
  <r>
    <x v="105"/>
    <x v="310"/>
    <n v="0.27649229374876999"/>
    <x v="1"/>
    <x v="2"/>
  </r>
  <r>
    <x v="105"/>
    <x v="59"/>
    <n v="1.1164639359934189E-2"/>
    <x v="1"/>
    <x v="2"/>
  </r>
  <r>
    <x v="105"/>
    <x v="311"/>
    <n v="0.2172917935427191"/>
    <x v="1"/>
    <x v="2"/>
  </r>
  <r>
    <x v="105"/>
    <x v="255"/>
    <n v="1.1750914877740199"/>
    <x v="2"/>
    <x v="2"/>
  </r>
  <r>
    <x v="105"/>
    <x v="181"/>
    <n v="0.76723804941466134"/>
    <x v="2"/>
    <x v="2"/>
  </r>
  <r>
    <x v="105"/>
    <x v="300"/>
    <n v="1.0959522105827137"/>
    <x v="2"/>
    <x v="2"/>
  </r>
  <r>
    <x v="105"/>
    <x v="301"/>
    <n v="0.96580134823355057"/>
    <x v="2"/>
    <x v="2"/>
  </r>
  <r>
    <x v="105"/>
    <x v="302"/>
    <n v="0.31282947540594286"/>
    <x v="2"/>
    <x v="2"/>
  </r>
  <r>
    <x v="105"/>
    <x v="303"/>
    <n v="0.71964819740045793"/>
    <x v="2"/>
    <x v="2"/>
  </r>
  <r>
    <x v="105"/>
    <x v="274"/>
    <n v="0.89345838195558525"/>
    <x v="2"/>
    <x v="2"/>
  </r>
  <r>
    <x v="105"/>
    <x v="304"/>
    <n v="0.11521258018422489"/>
    <x v="2"/>
    <x v="2"/>
  </r>
  <r>
    <x v="105"/>
    <x v="305"/>
    <n v="2.7039400120586086"/>
    <x v="2"/>
    <x v="2"/>
  </r>
  <r>
    <x v="105"/>
    <x v="306"/>
    <n v="0.44640912112169329"/>
    <x v="2"/>
    <x v="2"/>
  </r>
  <r>
    <x v="105"/>
    <x v="307"/>
    <n v="13.114078579853848"/>
    <x v="2"/>
    <x v="2"/>
  </r>
  <r>
    <x v="105"/>
    <x v="308"/>
    <n v="5.2211992270726908"/>
    <x v="2"/>
    <x v="2"/>
  </r>
  <r>
    <x v="105"/>
    <x v="309"/>
    <n v="3.7057906298334777"/>
    <x v="2"/>
    <x v="2"/>
  </r>
  <r>
    <x v="105"/>
    <x v="310"/>
    <n v="5.4919811393837739E-2"/>
    <x v="2"/>
    <x v="2"/>
  </r>
  <r>
    <x v="105"/>
    <x v="59"/>
    <n v="0.42152668466710702"/>
    <x v="2"/>
    <x v="2"/>
  </r>
  <r>
    <x v="105"/>
    <x v="311"/>
    <n v="0.12979676223085709"/>
    <x v="2"/>
    <x v="2"/>
  </r>
  <r>
    <x v="105"/>
    <x v="255"/>
    <n v="0.59833339071318326"/>
    <x v="3"/>
    <x v="2"/>
  </r>
  <r>
    <x v="105"/>
    <x v="181"/>
    <n v="2.2136462257136418"/>
    <x v="3"/>
    <x v="2"/>
  </r>
  <r>
    <x v="105"/>
    <x v="300"/>
    <n v="2.3848808677235787"/>
    <x v="3"/>
    <x v="2"/>
  </r>
  <r>
    <x v="105"/>
    <x v="301"/>
    <n v="0.49003265190848622"/>
    <x v="3"/>
    <x v="2"/>
  </r>
  <r>
    <x v="105"/>
    <x v="302"/>
    <n v="0.61934863604530477"/>
    <x v="3"/>
    <x v="2"/>
  </r>
  <r>
    <x v="105"/>
    <x v="303"/>
    <n v="1.3932315506259727"/>
    <x v="3"/>
    <x v="2"/>
  </r>
  <r>
    <x v="105"/>
    <x v="274"/>
    <n v="1.9530665029945935"/>
    <x v="3"/>
    <x v="2"/>
  </r>
  <r>
    <x v="105"/>
    <x v="304"/>
    <n v="0.3381357633638053"/>
    <x v="3"/>
    <x v="2"/>
  </r>
  <r>
    <x v="105"/>
    <x v="305"/>
    <n v="2.5327797339855658"/>
    <x v="3"/>
    <x v="2"/>
  </r>
  <r>
    <x v="105"/>
    <x v="306"/>
    <n v="0.4143498105150667"/>
    <x v="3"/>
    <x v="2"/>
  </r>
  <r>
    <x v="105"/>
    <x v="307"/>
    <n v="5.2197023317375564"/>
    <x v="3"/>
    <x v="2"/>
  </r>
  <r>
    <x v="105"/>
    <x v="308"/>
    <n v="3.2513613333552289"/>
    <x v="3"/>
    <x v="2"/>
  </r>
  <r>
    <x v="105"/>
    <x v="309"/>
    <n v="3.1787725325162528"/>
    <x v="3"/>
    <x v="2"/>
  </r>
  <r>
    <x v="105"/>
    <x v="310"/>
    <n v="7.3250478186465073E-2"/>
    <x v="3"/>
    <x v="2"/>
  </r>
  <r>
    <x v="105"/>
    <x v="59"/>
    <n v="0.33559156736572598"/>
    <x v="3"/>
    <x v="2"/>
  </r>
  <r>
    <x v="105"/>
    <x v="311"/>
    <n v="0.346737568881122"/>
    <x v="3"/>
    <x v="2"/>
  </r>
  <r>
    <x v="105"/>
    <x v="255"/>
    <n v="0.66824098238048557"/>
    <x v="4"/>
    <x v="2"/>
  </r>
  <r>
    <x v="105"/>
    <x v="181"/>
    <n v="1.0340399536274028"/>
    <x v="4"/>
    <x v="2"/>
  </r>
  <r>
    <x v="105"/>
    <x v="300"/>
    <n v="1.1332717263853236"/>
    <x v="4"/>
    <x v="2"/>
  </r>
  <r>
    <x v="105"/>
    <x v="301"/>
    <n v="0.58263659313432203"/>
    <x v="4"/>
    <x v="2"/>
  </r>
  <r>
    <x v="105"/>
    <x v="302"/>
    <n v="0.40104678383149006"/>
    <x v="4"/>
    <x v="2"/>
  </r>
  <r>
    <x v="105"/>
    <x v="303"/>
    <n v="0.81957891661070936"/>
    <x v="4"/>
    <x v="2"/>
  </r>
  <r>
    <x v="105"/>
    <x v="274"/>
    <n v="2.4057590367419746"/>
    <x v="4"/>
    <x v="2"/>
  </r>
  <r>
    <x v="105"/>
    <x v="304"/>
    <n v="0.21162688118895454"/>
    <x v="4"/>
    <x v="2"/>
  </r>
  <r>
    <x v="105"/>
    <x v="305"/>
    <n v="1.2774290895462896"/>
    <x v="4"/>
    <x v="2"/>
  </r>
  <r>
    <x v="105"/>
    <x v="306"/>
    <n v="0.39501135407028559"/>
    <x v="4"/>
    <x v="2"/>
  </r>
  <r>
    <x v="105"/>
    <x v="307"/>
    <n v="13.875339499233263"/>
    <x v="4"/>
    <x v="2"/>
  </r>
  <r>
    <x v="105"/>
    <x v="308"/>
    <n v="6.5850676334523905"/>
    <x v="4"/>
    <x v="2"/>
  </r>
  <r>
    <x v="105"/>
    <x v="309"/>
    <n v="6.6340972719011884"/>
    <x v="4"/>
    <x v="2"/>
  </r>
  <r>
    <x v="105"/>
    <x v="310"/>
    <n v="0.10762998282829399"/>
    <x v="4"/>
    <x v="2"/>
  </r>
  <r>
    <x v="105"/>
    <x v="59"/>
    <n v="7.0850702498332904E-2"/>
    <x v="4"/>
    <x v="2"/>
  </r>
  <r>
    <x v="105"/>
    <x v="311"/>
    <n v="0.4850254872995679"/>
    <x v="4"/>
    <x v="2"/>
  </r>
  <r>
    <x v="105"/>
    <x v="255"/>
    <n v="0.93549893477053359"/>
    <x v="5"/>
    <x v="2"/>
  </r>
  <r>
    <x v="105"/>
    <x v="181"/>
    <n v="1.3826716322207688"/>
    <x v="5"/>
    <x v="2"/>
  </r>
  <r>
    <x v="105"/>
    <x v="300"/>
    <n v="1.3857670768783041"/>
    <x v="5"/>
    <x v="2"/>
  </r>
  <r>
    <x v="105"/>
    <x v="301"/>
    <n v="0.70290404838822773"/>
    <x v="5"/>
    <x v="2"/>
  </r>
  <r>
    <x v="105"/>
    <x v="302"/>
    <n v="0.32057694799458603"/>
    <x v="5"/>
    <x v="2"/>
  </r>
  <r>
    <x v="105"/>
    <x v="303"/>
    <n v="1.0095118102359837"/>
    <x v="5"/>
    <x v="2"/>
  </r>
  <r>
    <x v="105"/>
    <x v="274"/>
    <n v="1.1857934149638791"/>
    <x v="5"/>
    <x v="2"/>
  </r>
  <r>
    <x v="105"/>
    <x v="304"/>
    <n v="0.16425699278900596"/>
    <x v="5"/>
    <x v="2"/>
  </r>
  <r>
    <x v="105"/>
    <x v="305"/>
    <n v="1.4899066792854163"/>
    <x v="5"/>
    <x v="2"/>
  </r>
  <r>
    <x v="105"/>
    <x v="306"/>
    <n v="0.38915295271538863"/>
    <x v="5"/>
    <x v="2"/>
  </r>
  <r>
    <x v="105"/>
    <x v="307"/>
    <n v="11.073488378705989"/>
    <x v="5"/>
    <x v="2"/>
  </r>
  <r>
    <x v="105"/>
    <x v="308"/>
    <n v="7.7911264860800671"/>
    <x v="5"/>
    <x v="2"/>
  </r>
  <r>
    <x v="105"/>
    <x v="309"/>
    <n v="8.7052634511260667"/>
    <x v="5"/>
    <x v="2"/>
  </r>
  <r>
    <x v="105"/>
    <x v="310"/>
    <n v="0.13532649079741743"/>
    <x v="5"/>
    <x v="2"/>
  </r>
  <r>
    <x v="105"/>
    <x v="59"/>
    <n v="0.23811112750278737"/>
    <x v="5"/>
    <x v="2"/>
  </r>
  <r>
    <x v="105"/>
    <x v="311"/>
    <n v="0.16389982609775186"/>
    <x v="5"/>
    <x v="2"/>
  </r>
  <r>
    <x v="105"/>
    <x v="255"/>
    <n v="0.80129756061497037"/>
    <x v="6"/>
    <x v="2"/>
  </r>
  <r>
    <x v="105"/>
    <x v="181"/>
    <n v="0.6185720204534868"/>
    <x v="6"/>
    <x v="2"/>
  </r>
  <r>
    <x v="105"/>
    <x v="300"/>
    <n v="0.78373317707746615"/>
    <x v="6"/>
    <x v="2"/>
  </r>
  <r>
    <x v="105"/>
    <x v="301"/>
    <n v="0.34964494671046187"/>
    <x v="6"/>
    <x v="2"/>
  </r>
  <r>
    <x v="105"/>
    <x v="302"/>
    <n v="0.14037561390505018"/>
    <x v="6"/>
    <x v="2"/>
  </r>
  <r>
    <x v="105"/>
    <x v="303"/>
    <n v="0.4362165900250542"/>
    <x v="6"/>
    <x v="2"/>
  </r>
  <r>
    <x v="105"/>
    <x v="274"/>
    <n v="3.1433546207631391"/>
    <x v="6"/>
    <x v="2"/>
  </r>
  <r>
    <x v="105"/>
    <x v="304"/>
    <n v="0.16011741295362028"/>
    <x v="6"/>
    <x v="2"/>
  </r>
  <r>
    <x v="105"/>
    <x v="305"/>
    <n v="1.574474970303819"/>
    <x v="6"/>
    <x v="2"/>
  </r>
  <r>
    <x v="105"/>
    <x v="306"/>
    <n v="0.20119372571557886"/>
    <x v="6"/>
    <x v="2"/>
  </r>
  <r>
    <x v="105"/>
    <x v="307"/>
    <n v="17.146105510846418"/>
    <x v="6"/>
    <x v="2"/>
  </r>
  <r>
    <x v="105"/>
    <x v="308"/>
    <n v="5.9660107393638935"/>
    <x v="6"/>
    <x v="2"/>
  </r>
  <r>
    <x v="105"/>
    <x v="309"/>
    <n v="6.7629917775176782"/>
    <x v="6"/>
    <x v="2"/>
  </r>
  <r>
    <x v="105"/>
    <x v="310"/>
    <n v="0.18688059194334972"/>
    <x v="6"/>
    <x v="2"/>
  </r>
  <r>
    <x v="105"/>
    <x v="59"/>
    <n v="0"/>
    <x v="6"/>
    <x v="2"/>
  </r>
  <r>
    <x v="105"/>
    <x v="311"/>
    <n v="0.21571818533301088"/>
    <x v="6"/>
    <x v="2"/>
  </r>
  <r>
    <x v="105"/>
    <x v="255"/>
    <n v="0.53147184124679303"/>
    <x v="7"/>
    <x v="2"/>
  </r>
  <r>
    <x v="105"/>
    <x v="181"/>
    <n v="0.89699254795948524"/>
    <x v="7"/>
    <x v="2"/>
  </r>
  <r>
    <x v="105"/>
    <x v="300"/>
    <n v="0.7293085260323745"/>
    <x v="7"/>
    <x v="2"/>
  </r>
  <r>
    <x v="105"/>
    <x v="301"/>
    <n v="0.54072186926157628"/>
    <x v="7"/>
    <x v="2"/>
  </r>
  <r>
    <x v="105"/>
    <x v="302"/>
    <n v="0.6932052943845467"/>
    <x v="7"/>
    <x v="2"/>
  </r>
  <r>
    <x v="105"/>
    <x v="303"/>
    <n v="0.51563249487848806"/>
    <x v="7"/>
    <x v="2"/>
  </r>
  <r>
    <x v="105"/>
    <x v="274"/>
    <n v="4.6432854748426138"/>
    <x v="7"/>
    <x v="2"/>
  </r>
  <r>
    <x v="105"/>
    <x v="304"/>
    <n v="0.23407145601608659"/>
    <x v="7"/>
    <x v="2"/>
  </r>
  <r>
    <x v="105"/>
    <x v="305"/>
    <n v="0.76732326769647918"/>
    <x v="7"/>
    <x v="2"/>
  </r>
  <r>
    <x v="105"/>
    <x v="306"/>
    <n v="0.57128004867250803"/>
    <x v="7"/>
    <x v="2"/>
  </r>
  <r>
    <x v="105"/>
    <x v="307"/>
    <n v="13.538135755959903"/>
    <x v="7"/>
    <x v="2"/>
  </r>
  <r>
    <x v="105"/>
    <x v="308"/>
    <n v="6.7368238154446551"/>
    <x v="7"/>
    <x v="2"/>
  </r>
  <r>
    <x v="105"/>
    <x v="309"/>
    <n v="3.4009942499945396"/>
    <x v="7"/>
    <x v="2"/>
  </r>
  <r>
    <x v="105"/>
    <x v="310"/>
    <n v="0.10016296068943432"/>
    <x v="7"/>
    <x v="2"/>
  </r>
  <r>
    <x v="105"/>
    <x v="59"/>
    <n v="0"/>
    <x v="7"/>
    <x v="2"/>
  </r>
  <r>
    <x v="105"/>
    <x v="311"/>
    <n v="0.98225783396469191"/>
    <x v="7"/>
    <x v="2"/>
  </r>
  <r>
    <x v="105"/>
    <x v="255"/>
    <n v="0.34869488778721947"/>
    <x v="8"/>
    <x v="2"/>
  </r>
  <r>
    <x v="105"/>
    <x v="181"/>
    <n v="1.1266985572873225"/>
    <x v="8"/>
    <x v="2"/>
  </r>
  <r>
    <x v="105"/>
    <x v="300"/>
    <n v="1.7207088408658997"/>
    <x v="8"/>
    <x v="2"/>
  </r>
  <r>
    <x v="105"/>
    <x v="301"/>
    <n v="0.69261908733445965"/>
    <x v="8"/>
    <x v="2"/>
  </r>
  <r>
    <x v="105"/>
    <x v="302"/>
    <n v="0.31847478044440747"/>
    <x v="8"/>
    <x v="2"/>
  </r>
  <r>
    <x v="105"/>
    <x v="303"/>
    <n v="1.3792555391319399"/>
    <x v="8"/>
    <x v="2"/>
  </r>
  <r>
    <x v="105"/>
    <x v="274"/>
    <n v="1.1390029661188293E-2"/>
    <x v="8"/>
    <x v="2"/>
  </r>
  <r>
    <x v="105"/>
    <x v="304"/>
    <n v="0.2966769458264007"/>
    <x v="8"/>
    <x v="2"/>
  </r>
  <r>
    <x v="105"/>
    <x v="305"/>
    <n v="1.4584491008164835"/>
    <x v="8"/>
    <x v="2"/>
  </r>
  <r>
    <x v="105"/>
    <x v="306"/>
    <n v="0.31627715527492745"/>
    <x v="8"/>
    <x v="2"/>
  </r>
  <r>
    <x v="105"/>
    <x v="307"/>
    <n v="15.328818310064174"/>
    <x v="8"/>
    <x v="2"/>
  </r>
  <r>
    <x v="105"/>
    <x v="308"/>
    <n v="5.1171436779495316"/>
    <x v="8"/>
    <x v="2"/>
  </r>
  <r>
    <x v="105"/>
    <x v="309"/>
    <n v="8.4170070996147555"/>
    <x v="8"/>
    <x v="2"/>
  </r>
  <r>
    <x v="105"/>
    <x v="310"/>
    <n v="0"/>
    <x v="8"/>
    <x v="2"/>
  </r>
  <r>
    <x v="105"/>
    <x v="59"/>
    <n v="0"/>
    <x v="8"/>
    <x v="2"/>
  </r>
  <r>
    <x v="105"/>
    <x v="311"/>
    <n v="0.45067200039145494"/>
    <x v="8"/>
    <x v="2"/>
  </r>
  <r>
    <x v="105"/>
    <x v="255"/>
    <n v="0.72108432725191107"/>
    <x v="9"/>
    <x v="2"/>
  </r>
  <r>
    <x v="105"/>
    <x v="181"/>
    <n v="1.5686845416152395"/>
    <x v="9"/>
    <x v="2"/>
  </r>
  <r>
    <x v="105"/>
    <x v="300"/>
    <n v="3.0310957380568868"/>
    <x v="9"/>
    <x v="2"/>
  </r>
  <r>
    <x v="105"/>
    <x v="301"/>
    <n v="0.78271162159596086"/>
    <x v="9"/>
    <x v="2"/>
  </r>
  <r>
    <x v="105"/>
    <x v="302"/>
    <n v="0.55104697497416755"/>
    <x v="9"/>
    <x v="2"/>
  </r>
  <r>
    <x v="105"/>
    <x v="303"/>
    <n v="0.63106124491174365"/>
    <x v="9"/>
    <x v="2"/>
  </r>
  <r>
    <x v="105"/>
    <x v="274"/>
    <n v="0.46220470758037352"/>
    <x v="9"/>
    <x v="2"/>
  </r>
  <r>
    <x v="105"/>
    <x v="304"/>
    <n v="0.19702740819484538"/>
    <x v="9"/>
    <x v="2"/>
  </r>
  <r>
    <x v="105"/>
    <x v="305"/>
    <n v="3.8247158405860091"/>
    <x v="9"/>
    <x v="2"/>
  </r>
  <r>
    <x v="105"/>
    <x v="306"/>
    <n v="0.68093661907522129"/>
    <x v="9"/>
    <x v="2"/>
  </r>
  <r>
    <x v="105"/>
    <x v="307"/>
    <n v="11.002383836040355"/>
    <x v="9"/>
    <x v="2"/>
  </r>
  <r>
    <x v="105"/>
    <x v="308"/>
    <n v="3.8326441695116586"/>
    <x v="9"/>
    <x v="2"/>
  </r>
  <r>
    <x v="105"/>
    <x v="309"/>
    <n v="5.1639849069058839"/>
    <x v="9"/>
    <x v="2"/>
  </r>
  <r>
    <x v="105"/>
    <x v="310"/>
    <n v="1.5181906453369932E-2"/>
    <x v="9"/>
    <x v="2"/>
  </r>
  <r>
    <x v="105"/>
    <x v="59"/>
    <n v="0"/>
    <x v="9"/>
    <x v="2"/>
  </r>
  <r>
    <x v="105"/>
    <x v="311"/>
    <n v="0.20883555765857753"/>
    <x v="9"/>
    <x v="2"/>
  </r>
  <r>
    <x v="105"/>
    <x v="255"/>
    <n v="0.32225890838972621"/>
    <x v="10"/>
    <x v="2"/>
  </r>
  <r>
    <x v="105"/>
    <x v="181"/>
    <n v="3.181961063103576"/>
    <x v="10"/>
    <x v="2"/>
  </r>
  <r>
    <x v="105"/>
    <x v="300"/>
    <n v="1.9998132852976975"/>
    <x v="10"/>
    <x v="2"/>
  </r>
  <r>
    <x v="105"/>
    <x v="301"/>
    <n v="0.753001013663123"/>
    <x v="10"/>
    <x v="2"/>
  </r>
  <r>
    <x v="105"/>
    <x v="302"/>
    <n v="0.15315274854165206"/>
    <x v="10"/>
    <x v="2"/>
  </r>
  <r>
    <x v="105"/>
    <x v="303"/>
    <n v="1.3523174984077129"/>
    <x v="10"/>
    <x v="2"/>
  </r>
  <r>
    <x v="105"/>
    <x v="274"/>
    <n v="1.4795193645575857"/>
    <x v="10"/>
    <x v="2"/>
  </r>
  <r>
    <x v="105"/>
    <x v="304"/>
    <n v="0.2748772768096529"/>
    <x v="10"/>
    <x v="2"/>
  </r>
  <r>
    <x v="105"/>
    <x v="305"/>
    <n v="2.9189424886983626"/>
    <x v="10"/>
    <x v="2"/>
  </r>
  <r>
    <x v="105"/>
    <x v="306"/>
    <n v="5.9027621833761756E-2"/>
    <x v="10"/>
    <x v="2"/>
  </r>
  <r>
    <x v="105"/>
    <x v="307"/>
    <n v="6.990146698021908"/>
    <x v="10"/>
    <x v="2"/>
  </r>
  <r>
    <x v="105"/>
    <x v="308"/>
    <n v="4.8212272528761346"/>
    <x v="10"/>
    <x v="2"/>
  </r>
  <r>
    <x v="105"/>
    <x v="309"/>
    <n v="4.9175858571669249"/>
    <x v="10"/>
    <x v="2"/>
  </r>
  <r>
    <x v="105"/>
    <x v="310"/>
    <n v="3.8288187135413008E-2"/>
    <x v="10"/>
    <x v="2"/>
  </r>
  <r>
    <x v="105"/>
    <x v="59"/>
    <n v="0"/>
    <x v="10"/>
    <x v="2"/>
  </r>
  <r>
    <x v="105"/>
    <x v="311"/>
    <n v="0.25046855751082703"/>
    <x v="10"/>
    <x v="2"/>
  </r>
  <r>
    <x v="105"/>
    <x v="255"/>
    <n v="0.4949765697012371"/>
    <x v="11"/>
    <x v="2"/>
  </r>
  <r>
    <x v="105"/>
    <x v="181"/>
    <n v="2.3605443118108678"/>
    <x v="11"/>
    <x v="2"/>
  </r>
  <r>
    <x v="105"/>
    <x v="300"/>
    <n v="1.5208706829546288"/>
    <x v="11"/>
    <x v="2"/>
  </r>
  <r>
    <x v="105"/>
    <x v="301"/>
    <n v="0.44180074289256888"/>
    <x v="11"/>
    <x v="2"/>
  </r>
  <r>
    <x v="105"/>
    <x v="302"/>
    <n v="6.5156151425640574E-2"/>
    <x v="11"/>
    <x v="2"/>
  </r>
  <r>
    <x v="105"/>
    <x v="303"/>
    <n v="0.51830667553428889"/>
    <x v="11"/>
    <x v="2"/>
  </r>
  <r>
    <x v="105"/>
    <x v="274"/>
    <n v="0.13311471796636232"/>
    <x v="11"/>
    <x v="2"/>
  </r>
  <r>
    <x v="105"/>
    <x v="304"/>
    <n v="0.49182385269677059"/>
    <x v="11"/>
    <x v="2"/>
  </r>
  <r>
    <x v="105"/>
    <x v="305"/>
    <n v="4.4685910217529097"/>
    <x v="11"/>
    <x v="2"/>
  </r>
  <r>
    <x v="105"/>
    <x v="306"/>
    <n v="0.3051830060323551"/>
    <x v="11"/>
    <x v="2"/>
  </r>
  <r>
    <x v="105"/>
    <x v="307"/>
    <n v="8.0265372518601463"/>
    <x v="11"/>
    <x v="2"/>
  </r>
  <r>
    <x v="105"/>
    <x v="308"/>
    <n v="3.1078783626251769"/>
    <x v="11"/>
    <x v="2"/>
  </r>
  <r>
    <x v="105"/>
    <x v="309"/>
    <n v="9.5283515120322164"/>
    <x v="11"/>
    <x v="2"/>
  </r>
  <r>
    <x v="105"/>
    <x v="310"/>
    <n v="0.10509056681554926"/>
    <x v="11"/>
    <x v="2"/>
  </r>
  <r>
    <x v="105"/>
    <x v="59"/>
    <n v="0.21018113363109847"/>
    <x v="11"/>
    <x v="2"/>
  </r>
  <r>
    <x v="105"/>
    <x v="311"/>
    <n v="1.6814490690487873E-3"/>
    <x v="11"/>
    <x v="2"/>
  </r>
  <r>
    <x v="105"/>
    <x v="255"/>
    <n v="0.91802910793488568"/>
    <x v="12"/>
    <x v="2"/>
  </r>
  <r>
    <x v="105"/>
    <x v="181"/>
    <n v="2.5879630140662777"/>
    <x v="12"/>
    <x v="2"/>
  </r>
  <r>
    <x v="105"/>
    <x v="300"/>
    <n v="1.9914938297921534"/>
    <x v="12"/>
    <x v="2"/>
  </r>
  <r>
    <x v="105"/>
    <x v="301"/>
    <n v="1.3683528531547411"/>
    <x v="12"/>
    <x v="2"/>
  </r>
  <r>
    <x v="105"/>
    <x v="302"/>
    <n v="0.37919896558442057"/>
    <x v="12"/>
    <x v="2"/>
  </r>
  <r>
    <x v="105"/>
    <x v="303"/>
    <n v="0.74271451768181473"/>
    <x v="12"/>
    <x v="2"/>
  </r>
  <r>
    <x v="105"/>
    <x v="274"/>
    <n v="6.4866398393636366"/>
    <x v="12"/>
    <x v="2"/>
  </r>
  <r>
    <x v="105"/>
    <x v="304"/>
    <n v="0.45701666689903192"/>
    <x v="12"/>
    <x v="2"/>
  </r>
  <r>
    <x v="105"/>
    <x v="305"/>
    <n v="2.1906498723949301"/>
    <x v="12"/>
    <x v="2"/>
  </r>
  <r>
    <x v="105"/>
    <x v="306"/>
    <n v="0.71784082368009705"/>
    <x v="12"/>
    <x v="2"/>
  </r>
  <r>
    <x v="105"/>
    <x v="307"/>
    <n v="5.5444029997831707"/>
    <x v="12"/>
    <x v="2"/>
  </r>
  <r>
    <x v="105"/>
    <x v="308"/>
    <n v="3.8938818963331721"/>
    <x v="12"/>
    <x v="2"/>
  </r>
  <r>
    <x v="105"/>
    <x v="309"/>
    <n v="7.5187482989047956"/>
    <x v="12"/>
    <x v="2"/>
  </r>
  <r>
    <x v="105"/>
    <x v="310"/>
    <n v="0.65580643020593354"/>
    <x v="12"/>
    <x v="2"/>
  </r>
  <r>
    <x v="105"/>
    <x v="59"/>
    <n v="0.35961967231399222"/>
    <x v="12"/>
    <x v="2"/>
  </r>
  <r>
    <x v="105"/>
    <x v="311"/>
    <n v="2.9968306026166052E-2"/>
    <x v="12"/>
    <x v="2"/>
  </r>
  <r>
    <x v="105"/>
    <x v="255"/>
    <n v="0.65177442426524168"/>
    <x v="13"/>
    <x v="2"/>
  </r>
  <r>
    <x v="105"/>
    <x v="181"/>
    <n v="4.1215228395931867"/>
    <x v="13"/>
    <x v="2"/>
  </r>
  <r>
    <x v="105"/>
    <x v="300"/>
    <n v="3.6317038417885836"/>
    <x v="13"/>
    <x v="2"/>
  </r>
  <r>
    <x v="105"/>
    <x v="301"/>
    <n v="0.71741901901863869"/>
    <x v="13"/>
    <x v="2"/>
  </r>
  <r>
    <x v="105"/>
    <x v="302"/>
    <n v="1.869496263035868"/>
    <x v="13"/>
    <x v="2"/>
  </r>
  <r>
    <x v="105"/>
    <x v="303"/>
    <n v="1.9132460985129551"/>
    <x v="13"/>
    <x v="2"/>
  </r>
  <r>
    <x v="105"/>
    <x v="274"/>
    <n v="3.6015562679103068"/>
    <x v="13"/>
    <x v="2"/>
  </r>
  <r>
    <x v="105"/>
    <x v="304"/>
    <n v="4.6284620224477602E-2"/>
    <x v="13"/>
    <x v="2"/>
  </r>
  <r>
    <x v="105"/>
    <x v="305"/>
    <n v="3.9450033252571868"/>
    <x v="13"/>
    <x v="2"/>
  </r>
  <r>
    <x v="105"/>
    <x v="306"/>
    <n v="0.88711621005573982"/>
    <x v="13"/>
    <x v="2"/>
  </r>
  <r>
    <x v="105"/>
    <x v="307"/>
    <n v="10.230006062313603"/>
    <x v="13"/>
    <x v="2"/>
  </r>
  <r>
    <x v="105"/>
    <x v="308"/>
    <n v="3.4797930883226984"/>
    <x v="13"/>
    <x v="2"/>
  </r>
  <r>
    <x v="105"/>
    <x v="309"/>
    <n v="4.5895513392115488"/>
    <x v="13"/>
    <x v="2"/>
  </r>
  <r>
    <x v="105"/>
    <x v="310"/>
    <n v="6.8982597982561372E-2"/>
    <x v="13"/>
    <x v="2"/>
  </r>
  <r>
    <x v="105"/>
    <x v="59"/>
    <n v="0"/>
    <x v="13"/>
    <x v="2"/>
  </r>
  <r>
    <x v="105"/>
    <x v="311"/>
    <n v="0"/>
    <x v="13"/>
    <x v="2"/>
  </r>
  <r>
    <x v="105"/>
    <x v="255"/>
    <n v="2.4909048264955191"/>
    <x v="14"/>
    <x v="2"/>
  </r>
  <r>
    <x v="105"/>
    <x v="181"/>
    <n v="0.86743268506860438"/>
    <x v="14"/>
    <x v="2"/>
  </r>
  <r>
    <x v="105"/>
    <x v="300"/>
    <n v="1.3481361845227549"/>
    <x v="14"/>
    <x v="2"/>
  </r>
  <r>
    <x v="105"/>
    <x v="301"/>
    <n v="2.4357205331659761"/>
    <x v="14"/>
    <x v="2"/>
  </r>
  <r>
    <x v="105"/>
    <x v="302"/>
    <n v="1.4564554870794155"/>
    <x v="14"/>
    <x v="2"/>
  </r>
  <r>
    <x v="105"/>
    <x v="303"/>
    <n v="1.1271062563328136"/>
    <x v="14"/>
    <x v="2"/>
  </r>
  <r>
    <x v="105"/>
    <x v="274"/>
    <n v="8.0536865225235594"/>
    <x v="14"/>
    <x v="2"/>
  </r>
  <r>
    <x v="105"/>
    <x v="304"/>
    <n v="0.74652492302563023"/>
    <x v="14"/>
    <x v="2"/>
  </r>
  <r>
    <x v="105"/>
    <x v="305"/>
    <n v="3.3192547361821938"/>
    <x v="14"/>
    <x v="2"/>
  </r>
  <r>
    <x v="105"/>
    <x v="306"/>
    <n v="0.38058133330718386"/>
    <x v="14"/>
    <x v="2"/>
  </r>
  <r>
    <x v="105"/>
    <x v="307"/>
    <n v="21.135437967778572"/>
    <x v="14"/>
    <x v="2"/>
  </r>
  <r>
    <x v="105"/>
    <x v="308"/>
    <n v="6.968444212854533"/>
    <x v="14"/>
    <x v="2"/>
  </r>
  <r>
    <x v="105"/>
    <x v="309"/>
    <n v="7.2266540097598737"/>
    <x v="14"/>
    <x v="2"/>
  </r>
  <r>
    <x v="105"/>
    <x v="310"/>
    <n v="9.6609107685669757E-2"/>
    <x v="14"/>
    <x v="2"/>
  </r>
  <r>
    <x v="105"/>
    <x v="59"/>
    <n v="0"/>
    <x v="14"/>
    <x v="2"/>
  </r>
  <r>
    <x v="105"/>
    <x v="311"/>
    <n v="0.40839304612578575"/>
    <x v="14"/>
    <x v="2"/>
  </r>
  <r>
    <x v="105"/>
    <x v="255"/>
    <n v="0.89217172008350154"/>
    <x v="15"/>
    <x v="2"/>
  </r>
  <r>
    <x v="105"/>
    <x v="181"/>
    <n v="4.9522550413790931"/>
    <x v="15"/>
    <x v="2"/>
  </r>
  <r>
    <x v="105"/>
    <x v="300"/>
    <n v="9.1095008407739062"/>
    <x v="15"/>
    <x v="2"/>
  </r>
  <r>
    <x v="105"/>
    <x v="301"/>
    <n v="0.70167582706138021"/>
    <x v="15"/>
    <x v="2"/>
  </r>
  <r>
    <x v="105"/>
    <x v="302"/>
    <n v="0.69242225771859722"/>
    <x v="15"/>
    <x v="2"/>
  </r>
  <r>
    <x v="105"/>
    <x v="303"/>
    <n v="4.5656792048693768"/>
    <x v="15"/>
    <x v="2"/>
  </r>
  <r>
    <x v="105"/>
    <x v="274"/>
    <n v="0.97641110996263003"/>
    <x v="15"/>
    <x v="2"/>
  </r>
  <r>
    <x v="105"/>
    <x v="304"/>
    <n v="0.74188099041278266"/>
    <x v="15"/>
    <x v="2"/>
  </r>
  <r>
    <x v="105"/>
    <x v="305"/>
    <n v="2.6698142996919367"/>
    <x v="15"/>
    <x v="2"/>
  </r>
  <r>
    <x v="105"/>
    <x v="306"/>
    <n v="0.7115675736002175"/>
    <x v="15"/>
    <x v="2"/>
  </r>
  <r>
    <x v="105"/>
    <x v="307"/>
    <n v="11.803278694177665"/>
    <x v="15"/>
    <x v="2"/>
  </r>
  <r>
    <x v="105"/>
    <x v="308"/>
    <n v="7.289132297889652"/>
    <x v="15"/>
    <x v="2"/>
  </r>
  <r>
    <x v="105"/>
    <x v="309"/>
    <n v="21.721828675249046"/>
    <x v="15"/>
    <x v="2"/>
  </r>
  <r>
    <x v="105"/>
    <x v="310"/>
    <n v="7.1794934556075746E-2"/>
    <x v="15"/>
    <x v="2"/>
  </r>
  <r>
    <x v="105"/>
    <x v="59"/>
    <n v="0.83760756982088402"/>
    <x v="15"/>
    <x v="2"/>
  </r>
  <r>
    <x v="105"/>
    <x v="311"/>
    <n v="0.13162404668613889"/>
    <x v="15"/>
    <x v="2"/>
  </r>
  <r>
    <x v="105"/>
    <x v="255"/>
    <n v="1.6129249995507853"/>
    <x v="16"/>
    <x v="2"/>
  </r>
  <r>
    <x v="105"/>
    <x v="181"/>
    <n v="4.043393263585136"/>
    <x v="16"/>
    <x v="2"/>
  </r>
  <r>
    <x v="105"/>
    <x v="300"/>
    <n v="5.0374141954541463"/>
    <x v="16"/>
    <x v="2"/>
  </r>
  <r>
    <x v="105"/>
    <x v="301"/>
    <n v="1.9087509230232425"/>
    <x v="16"/>
    <x v="2"/>
  </r>
  <r>
    <x v="105"/>
    <x v="302"/>
    <n v="0.55906802626766749"/>
    <x v="16"/>
    <x v="2"/>
  </r>
  <r>
    <x v="105"/>
    <x v="303"/>
    <n v="2.8774583797591693"/>
    <x v="16"/>
    <x v="2"/>
  </r>
  <r>
    <x v="105"/>
    <x v="274"/>
    <n v="3.0716061323883048"/>
    <x v="16"/>
    <x v="2"/>
  </r>
  <r>
    <x v="105"/>
    <x v="304"/>
    <n v="0.36157254093451979"/>
    <x v="16"/>
    <x v="2"/>
  </r>
  <r>
    <x v="105"/>
    <x v="305"/>
    <n v="3.0551806857636352"/>
    <x v="16"/>
    <x v="2"/>
  </r>
  <r>
    <x v="105"/>
    <x v="306"/>
    <n v="0.50606613688101099"/>
    <x v="16"/>
    <x v="2"/>
  </r>
  <r>
    <x v="105"/>
    <x v="307"/>
    <n v="10.166615807424915"/>
    <x v="16"/>
    <x v="2"/>
  </r>
  <r>
    <x v="105"/>
    <x v="308"/>
    <n v="3.7247669886290775"/>
    <x v="16"/>
    <x v="2"/>
  </r>
  <r>
    <x v="105"/>
    <x v="309"/>
    <n v="19.883380646793324"/>
    <x v="16"/>
    <x v="2"/>
  </r>
  <r>
    <x v="105"/>
    <x v="310"/>
    <n v="0.31810258376598738"/>
    <x v="16"/>
    <x v="2"/>
  </r>
  <r>
    <x v="105"/>
    <x v="59"/>
    <n v="0.87427427875402985"/>
    <x v="16"/>
    <x v="2"/>
  </r>
  <r>
    <x v="105"/>
    <x v="311"/>
    <n v="0.46137739586663212"/>
    <x v="16"/>
    <x v="2"/>
  </r>
  <r>
    <x v="105"/>
    <x v="255"/>
    <n v="1.1292419285698978"/>
    <x v="0"/>
    <x v="3"/>
  </r>
  <r>
    <x v="105"/>
    <x v="181"/>
    <n v="2.1659059407391692"/>
    <x v="0"/>
    <x v="3"/>
  </r>
  <r>
    <x v="105"/>
    <x v="300"/>
    <n v="2.7982531483928583"/>
    <x v="0"/>
    <x v="3"/>
  </r>
  <r>
    <x v="105"/>
    <x v="301"/>
    <n v="1.0375047218889426"/>
    <x v="0"/>
    <x v="3"/>
  </r>
  <r>
    <x v="105"/>
    <x v="302"/>
    <n v="0.56581583706446092"/>
    <x v="0"/>
    <x v="3"/>
  </r>
  <r>
    <x v="105"/>
    <x v="303"/>
    <n v="1.4693695297005507"/>
    <x v="0"/>
    <x v="3"/>
  </r>
  <r>
    <x v="105"/>
    <x v="274"/>
    <n v="1.6150844818645249"/>
    <x v="0"/>
    <x v="3"/>
  </r>
  <r>
    <x v="105"/>
    <x v="304"/>
    <n v="0.34311124354379607"/>
    <x v="0"/>
    <x v="3"/>
  </r>
  <r>
    <x v="105"/>
    <x v="305"/>
    <n v="3.1063742720720739"/>
    <x v="0"/>
    <x v="3"/>
  </r>
  <r>
    <x v="105"/>
    <x v="306"/>
    <n v="0.54533990973471969"/>
    <x v="0"/>
    <x v="3"/>
  </r>
  <r>
    <x v="105"/>
    <x v="307"/>
    <n v="11.618191646232424"/>
    <x v="0"/>
    <x v="3"/>
  </r>
  <r>
    <x v="105"/>
    <x v="308"/>
    <n v="5.1551111910536447"/>
    <x v="0"/>
    <x v="3"/>
  </r>
  <r>
    <x v="105"/>
    <x v="309"/>
    <n v="7.0248553876697457"/>
    <x v="0"/>
    <x v="3"/>
  </r>
  <r>
    <x v="105"/>
    <x v="310"/>
    <n v="0.16603960249360988"/>
    <x v="0"/>
    <x v="3"/>
  </r>
  <r>
    <x v="105"/>
    <x v="59"/>
    <n v="0.2729634319192274"/>
    <x v="0"/>
    <x v="3"/>
  </r>
  <r>
    <x v="105"/>
    <x v="311"/>
    <n v="0.28788420768943801"/>
    <x v="0"/>
    <x v="3"/>
  </r>
  <r>
    <x v="105"/>
    <x v="255"/>
    <n v="1.3229004215186038"/>
    <x v="1"/>
    <x v="3"/>
  </r>
  <r>
    <x v="105"/>
    <x v="181"/>
    <n v="4.9217462167956523"/>
    <x v="1"/>
    <x v="3"/>
  </r>
  <r>
    <x v="105"/>
    <x v="300"/>
    <n v="5.3966219938836435"/>
    <x v="1"/>
    <x v="3"/>
  </r>
  <r>
    <x v="105"/>
    <x v="301"/>
    <n v="1.949664920833112"/>
    <x v="1"/>
    <x v="3"/>
  </r>
  <r>
    <x v="105"/>
    <x v="302"/>
    <n v="0.42532430208423933"/>
    <x v="1"/>
    <x v="3"/>
  </r>
  <r>
    <x v="105"/>
    <x v="303"/>
    <n v="3.1671946556202699"/>
    <x v="1"/>
    <x v="3"/>
  </r>
  <r>
    <x v="105"/>
    <x v="274"/>
    <n v="1.8055561504470292"/>
    <x v="1"/>
    <x v="3"/>
  </r>
  <r>
    <x v="105"/>
    <x v="304"/>
    <n v="0.62161840103469412"/>
    <x v="1"/>
    <x v="3"/>
  </r>
  <r>
    <x v="105"/>
    <x v="305"/>
    <n v="4.1749650279958361"/>
    <x v="1"/>
    <x v="3"/>
  </r>
  <r>
    <x v="105"/>
    <x v="306"/>
    <n v="0.48571347710098728"/>
    <x v="1"/>
    <x v="3"/>
  </r>
  <r>
    <x v="105"/>
    <x v="307"/>
    <n v="9.287891154678606"/>
    <x v="1"/>
    <x v="3"/>
  </r>
  <r>
    <x v="105"/>
    <x v="308"/>
    <n v="3.8080893029425784"/>
    <x v="1"/>
    <x v="3"/>
  </r>
  <r>
    <x v="105"/>
    <x v="309"/>
    <n v="12.23420552900728"/>
    <x v="1"/>
    <x v="3"/>
  </r>
  <r>
    <x v="105"/>
    <x v="310"/>
    <n v="0.29915480147189466"/>
    <x v="1"/>
    <x v="3"/>
  </r>
  <r>
    <x v="105"/>
    <x v="59"/>
    <n v="2.5225971959852863E-3"/>
    <x v="1"/>
    <x v="3"/>
  </r>
  <r>
    <x v="105"/>
    <x v="311"/>
    <n v="0.34747515076099317"/>
    <x v="1"/>
    <x v="3"/>
  </r>
  <r>
    <x v="105"/>
    <x v="255"/>
    <n v="1.4709454139964679"/>
    <x v="2"/>
    <x v="3"/>
  </r>
  <r>
    <x v="105"/>
    <x v="181"/>
    <n v="0.73451392439996765"/>
    <x v="2"/>
    <x v="3"/>
  </r>
  <r>
    <x v="105"/>
    <x v="300"/>
    <n v="1.4519230296066008"/>
    <x v="2"/>
    <x v="3"/>
  </r>
  <r>
    <x v="105"/>
    <x v="301"/>
    <n v="1.1118819232018746"/>
    <x v="2"/>
    <x v="3"/>
  </r>
  <r>
    <x v="105"/>
    <x v="302"/>
    <n v="0.5680318098504521"/>
    <x v="2"/>
    <x v="3"/>
  </r>
  <r>
    <x v="105"/>
    <x v="303"/>
    <n v="0.91543962490325437"/>
    <x v="2"/>
    <x v="3"/>
  </r>
  <r>
    <x v="105"/>
    <x v="274"/>
    <n v="0.72067882076996781"/>
    <x v="2"/>
    <x v="3"/>
  </r>
  <r>
    <x v="105"/>
    <x v="304"/>
    <n v="0.19390449742895277"/>
    <x v="2"/>
    <x v="3"/>
  </r>
  <r>
    <x v="105"/>
    <x v="305"/>
    <n v="3.1568489528797015"/>
    <x v="2"/>
    <x v="3"/>
  </r>
  <r>
    <x v="105"/>
    <x v="306"/>
    <n v="0.64180064107285228"/>
    <x v="2"/>
    <x v="3"/>
  </r>
  <r>
    <x v="105"/>
    <x v="307"/>
    <n v="14.873452274479192"/>
    <x v="2"/>
    <x v="3"/>
  </r>
  <r>
    <x v="105"/>
    <x v="308"/>
    <n v="6.005418381236316"/>
    <x v="2"/>
    <x v="3"/>
  </r>
  <r>
    <x v="105"/>
    <x v="309"/>
    <n v="5.2720509295236173"/>
    <x v="2"/>
    <x v="3"/>
  </r>
  <r>
    <x v="105"/>
    <x v="310"/>
    <n v="4.712916381446032E-2"/>
    <x v="2"/>
    <x v="3"/>
  </r>
  <r>
    <x v="105"/>
    <x v="59"/>
    <n v="0.57864195479374536"/>
    <x v="2"/>
    <x v="3"/>
  </r>
  <r>
    <x v="105"/>
    <x v="311"/>
    <n v="0.18496899475844786"/>
    <x v="2"/>
    <x v="3"/>
  </r>
  <r>
    <x v="105"/>
    <x v="255"/>
    <n v="0.49349020539855448"/>
    <x v="3"/>
    <x v="3"/>
  </r>
  <r>
    <x v="105"/>
    <x v="181"/>
    <n v="2.7028135013889125"/>
    <x v="3"/>
    <x v="3"/>
  </r>
  <r>
    <x v="105"/>
    <x v="300"/>
    <n v="2.9773740842864327"/>
    <x v="3"/>
    <x v="3"/>
  </r>
  <r>
    <x v="105"/>
    <x v="301"/>
    <n v="0.26146401860850615"/>
    <x v="3"/>
    <x v="3"/>
  </r>
  <r>
    <x v="105"/>
    <x v="302"/>
    <n v="0.63221248333924618"/>
    <x v="3"/>
    <x v="3"/>
  </r>
  <r>
    <x v="105"/>
    <x v="303"/>
    <n v="1.4023341997403855"/>
    <x v="3"/>
    <x v="3"/>
  </r>
  <r>
    <x v="105"/>
    <x v="274"/>
    <n v="3.0832343965742868"/>
    <x v="3"/>
    <x v="3"/>
  </r>
  <r>
    <x v="105"/>
    <x v="304"/>
    <n v="0.31213447070998934"/>
    <x v="3"/>
    <x v="3"/>
  </r>
  <r>
    <x v="105"/>
    <x v="305"/>
    <n v="2.8900848384714757"/>
    <x v="3"/>
    <x v="3"/>
  </r>
  <r>
    <x v="105"/>
    <x v="306"/>
    <n v="0.54910995138291296"/>
    <x v="3"/>
    <x v="3"/>
  </r>
  <r>
    <x v="105"/>
    <x v="307"/>
    <n v="5.8693055626205544"/>
    <x v="3"/>
    <x v="3"/>
  </r>
  <r>
    <x v="105"/>
    <x v="308"/>
    <n v="3.5050458178307591"/>
    <x v="3"/>
    <x v="3"/>
  </r>
  <r>
    <x v="105"/>
    <x v="309"/>
    <n v="2.6165466361456797"/>
    <x v="3"/>
    <x v="3"/>
  </r>
  <r>
    <x v="105"/>
    <x v="310"/>
    <n v="0.22540968363847147"/>
    <x v="3"/>
    <x v="3"/>
  </r>
  <r>
    <x v="105"/>
    <x v="59"/>
    <n v="7.2893678788560484E-2"/>
    <x v="3"/>
    <x v="3"/>
  </r>
  <r>
    <x v="105"/>
    <x v="311"/>
    <n v="0.31876966454843531"/>
    <x v="3"/>
    <x v="3"/>
  </r>
  <r>
    <x v="105"/>
    <x v="255"/>
    <n v="0.92949113878653133"/>
    <x v="4"/>
    <x v="3"/>
  </r>
  <r>
    <x v="105"/>
    <x v="181"/>
    <n v="1.2174250663054191"/>
    <x v="4"/>
    <x v="3"/>
  </r>
  <r>
    <x v="105"/>
    <x v="300"/>
    <n v="1.6546133821048967"/>
    <x v="4"/>
    <x v="3"/>
  </r>
  <r>
    <x v="105"/>
    <x v="301"/>
    <n v="0.66149556604782833"/>
    <x v="4"/>
    <x v="3"/>
  </r>
  <r>
    <x v="105"/>
    <x v="302"/>
    <n v="0.3943642947568628"/>
    <x v="4"/>
    <x v="3"/>
  </r>
  <r>
    <x v="105"/>
    <x v="303"/>
    <n v="0.82139253427098591"/>
    <x v="4"/>
    <x v="3"/>
  </r>
  <r>
    <x v="105"/>
    <x v="274"/>
    <n v="1.2305512803764251"/>
    <x v="4"/>
    <x v="3"/>
  </r>
  <r>
    <x v="105"/>
    <x v="304"/>
    <n v="0.51526799538971679"/>
    <x v="4"/>
    <x v="3"/>
  </r>
  <r>
    <x v="105"/>
    <x v="305"/>
    <n v="1.791960940462628"/>
    <x v="4"/>
    <x v="3"/>
  </r>
  <r>
    <x v="105"/>
    <x v="306"/>
    <n v="0.43035207288363891"/>
    <x v="4"/>
    <x v="3"/>
  </r>
  <r>
    <x v="105"/>
    <x v="307"/>
    <n v="15.217571422139565"/>
    <x v="4"/>
    <x v="3"/>
  </r>
  <r>
    <x v="105"/>
    <x v="308"/>
    <n v="7.3936978006191527"/>
    <x v="4"/>
    <x v="3"/>
  </r>
  <r>
    <x v="105"/>
    <x v="309"/>
    <n v="7.5456359712082133"/>
    <x v="4"/>
    <x v="3"/>
  </r>
  <r>
    <x v="105"/>
    <x v="310"/>
    <n v="7.8629383034627076E-2"/>
    <x v="4"/>
    <x v="3"/>
  </r>
  <r>
    <x v="105"/>
    <x v="59"/>
    <n v="9.7061036597988357E-2"/>
    <x v="4"/>
    <x v="3"/>
  </r>
  <r>
    <x v="105"/>
    <x v="311"/>
    <n v="0.17089129112449614"/>
    <x v="4"/>
    <x v="3"/>
  </r>
  <r>
    <x v="105"/>
    <x v="255"/>
    <n v="1.2032118239261265"/>
    <x v="5"/>
    <x v="3"/>
  </r>
  <r>
    <x v="105"/>
    <x v="181"/>
    <n v="1.0610738464520657"/>
    <x v="5"/>
    <x v="3"/>
  </r>
  <r>
    <x v="105"/>
    <x v="300"/>
    <n v="2.4685513271296733"/>
    <x v="5"/>
    <x v="3"/>
  </r>
  <r>
    <x v="105"/>
    <x v="301"/>
    <n v="0.74749347082341233"/>
    <x v="5"/>
    <x v="3"/>
  </r>
  <r>
    <x v="105"/>
    <x v="302"/>
    <n v="0.70595964623683649"/>
    <x v="5"/>
    <x v="3"/>
  </r>
  <r>
    <x v="105"/>
    <x v="303"/>
    <n v="0.98089049065297929"/>
    <x v="5"/>
    <x v="3"/>
  </r>
  <r>
    <x v="105"/>
    <x v="274"/>
    <n v="1.408688883894716"/>
    <x v="5"/>
    <x v="3"/>
  </r>
  <r>
    <x v="105"/>
    <x v="304"/>
    <n v="0.15898225077861744"/>
    <x v="5"/>
    <x v="3"/>
  </r>
  <r>
    <x v="105"/>
    <x v="305"/>
    <n v="1.5550956155623985"/>
    <x v="5"/>
    <x v="3"/>
  </r>
  <r>
    <x v="105"/>
    <x v="306"/>
    <n v="0.44337357746170325"/>
    <x v="5"/>
    <x v="3"/>
  </r>
  <r>
    <x v="105"/>
    <x v="307"/>
    <n v="11.811642853747522"/>
    <x v="5"/>
    <x v="3"/>
  </r>
  <r>
    <x v="105"/>
    <x v="308"/>
    <n v="8.9378483075613175"/>
    <x v="5"/>
    <x v="3"/>
  </r>
  <r>
    <x v="105"/>
    <x v="309"/>
    <n v="8.0753292169800766"/>
    <x v="5"/>
    <x v="3"/>
  </r>
  <r>
    <x v="105"/>
    <x v="310"/>
    <n v="2.0766912293288208E-2"/>
    <x v="5"/>
    <x v="3"/>
  </r>
  <r>
    <x v="105"/>
    <x v="59"/>
    <n v="0"/>
    <x v="5"/>
    <x v="3"/>
  </r>
  <r>
    <x v="105"/>
    <x v="311"/>
    <n v="0.36457468248217062"/>
    <x v="5"/>
    <x v="3"/>
  </r>
  <r>
    <x v="105"/>
    <x v="255"/>
    <n v="0.87220370560746352"/>
    <x v="6"/>
    <x v="3"/>
  </r>
  <r>
    <x v="105"/>
    <x v="181"/>
    <n v="1.2349662093142943"/>
    <x v="6"/>
    <x v="3"/>
  </r>
  <r>
    <x v="105"/>
    <x v="300"/>
    <n v="0.6202953090516552"/>
    <x v="6"/>
    <x v="3"/>
  </r>
  <r>
    <x v="105"/>
    <x v="301"/>
    <n v="0.63285081221110062"/>
    <x v="6"/>
    <x v="3"/>
  </r>
  <r>
    <x v="105"/>
    <x v="302"/>
    <n v="0.36472009975946695"/>
    <x v="6"/>
    <x v="3"/>
  </r>
  <r>
    <x v="105"/>
    <x v="303"/>
    <n v="0.70397121131068774"/>
    <x v="6"/>
    <x v="3"/>
  </r>
  <r>
    <x v="105"/>
    <x v="274"/>
    <n v="2.1272595882129925"/>
    <x v="6"/>
    <x v="3"/>
  </r>
  <r>
    <x v="105"/>
    <x v="304"/>
    <n v="1.5194711344378511"/>
    <x v="6"/>
    <x v="3"/>
  </r>
  <r>
    <x v="105"/>
    <x v="305"/>
    <n v="1.5220538220033528"/>
    <x v="6"/>
    <x v="3"/>
  </r>
  <r>
    <x v="105"/>
    <x v="306"/>
    <n v="0.34406845812357539"/>
    <x v="6"/>
    <x v="3"/>
  </r>
  <r>
    <x v="105"/>
    <x v="307"/>
    <n v="16.637666645841598"/>
    <x v="6"/>
    <x v="3"/>
  </r>
  <r>
    <x v="105"/>
    <x v="308"/>
    <n v="6.2989910802316436"/>
    <x v="6"/>
    <x v="3"/>
  </r>
  <r>
    <x v="105"/>
    <x v="309"/>
    <n v="8.6043130219289772"/>
    <x v="6"/>
    <x v="3"/>
  </r>
  <r>
    <x v="105"/>
    <x v="310"/>
    <n v="8.0114117895677767E-2"/>
    <x v="6"/>
    <x v="3"/>
  </r>
  <r>
    <x v="105"/>
    <x v="59"/>
    <n v="0"/>
    <x v="6"/>
    <x v="3"/>
  </r>
  <r>
    <x v="105"/>
    <x v="311"/>
    <n v="8.6035479843484586E-2"/>
    <x v="6"/>
    <x v="3"/>
  </r>
  <r>
    <x v="105"/>
    <x v="255"/>
    <n v="0.82426494508455717"/>
    <x v="7"/>
    <x v="3"/>
  </r>
  <r>
    <x v="105"/>
    <x v="181"/>
    <n v="0.83789746639578511"/>
    <x v="7"/>
    <x v="3"/>
  </r>
  <r>
    <x v="105"/>
    <x v="300"/>
    <n v="1.4941720774757172"/>
    <x v="7"/>
    <x v="3"/>
  </r>
  <r>
    <x v="105"/>
    <x v="301"/>
    <n v="0.68961732622254812"/>
    <x v="7"/>
    <x v="3"/>
  </r>
  <r>
    <x v="105"/>
    <x v="302"/>
    <n v="0.2853368239708613"/>
    <x v="7"/>
    <x v="3"/>
  </r>
  <r>
    <x v="105"/>
    <x v="303"/>
    <n v="0.50745634671264128"/>
    <x v="7"/>
    <x v="3"/>
  </r>
  <r>
    <x v="105"/>
    <x v="274"/>
    <n v="0.7833225753160451"/>
    <x v="7"/>
    <x v="3"/>
  </r>
  <r>
    <x v="105"/>
    <x v="304"/>
    <n v="0.30133209761233698"/>
    <x v="7"/>
    <x v="3"/>
  </r>
  <r>
    <x v="105"/>
    <x v="305"/>
    <n v="2.0688355594154912"/>
    <x v="7"/>
    <x v="3"/>
  </r>
  <r>
    <x v="105"/>
    <x v="306"/>
    <n v="0.44971542157220079"/>
    <x v="7"/>
    <x v="3"/>
  </r>
  <r>
    <x v="105"/>
    <x v="307"/>
    <n v="16.803567357699784"/>
    <x v="7"/>
    <x v="3"/>
  </r>
  <r>
    <x v="105"/>
    <x v="308"/>
    <n v="6.869281608130704"/>
    <x v="7"/>
    <x v="3"/>
  </r>
  <r>
    <x v="105"/>
    <x v="309"/>
    <n v="5.5023876528949653"/>
    <x v="7"/>
    <x v="3"/>
  </r>
  <r>
    <x v="105"/>
    <x v="310"/>
    <n v="6.1367307373328468E-2"/>
    <x v="7"/>
    <x v="3"/>
  </r>
  <r>
    <x v="105"/>
    <x v="59"/>
    <n v="0.28878732881566321"/>
    <x v="7"/>
    <x v="3"/>
  </r>
  <r>
    <x v="105"/>
    <x v="311"/>
    <n v="6.3172228178426354E-2"/>
    <x v="7"/>
    <x v="3"/>
  </r>
  <r>
    <x v="105"/>
    <x v="255"/>
    <n v="0.77999864025909094"/>
    <x v="8"/>
    <x v="3"/>
  </r>
  <r>
    <x v="105"/>
    <x v="181"/>
    <n v="1.8227669704957701"/>
    <x v="8"/>
    <x v="3"/>
  </r>
  <r>
    <x v="105"/>
    <x v="300"/>
    <n v="1.9349190464582813"/>
    <x v="8"/>
    <x v="3"/>
  </r>
  <r>
    <x v="105"/>
    <x v="301"/>
    <n v="0.55455383659537516"/>
    <x v="8"/>
    <x v="3"/>
  </r>
  <r>
    <x v="105"/>
    <x v="302"/>
    <n v="0.17574076103824057"/>
    <x v="8"/>
    <x v="3"/>
  </r>
  <r>
    <x v="105"/>
    <x v="303"/>
    <n v="1.1124726898053479"/>
    <x v="8"/>
    <x v="3"/>
  </r>
  <r>
    <x v="105"/>
    <x v="274"/>
    <n v="0.59707301862504869"/>
    <x v="8"/>
    <x v="3"/>
  </r>
  <r>
    <x v="105"/>
    <x v="304"/>
    <n v="0.1445072302137797"/>
    <x v="8"/>
    <x v="3"/>
  </r>
  <r>
    <x v="105"/>
    <x v="305"/>
    <n v="2.0358067244861764"/>
    <x v="8"/>
    <x v="3"/>
  </r>
  <r>
    <x v="105"/>
    <x v="306"/>
    <n v="0.48153392610847118"/>
    <x v="8"/>
    <x v="3"/>
  </r>
  <r>
    <x v="105"/>
    <x v="307"/>
    <n v="15.984059235016261"/>
    <x v="8"/>
    <x v="3"/>
  </r>
  <r>
    <x v="105"/>
    <x v="308"/>
    <n v="7.2702426118959114"/>
    <x v="8"/>
    <x v="3"/>
  </r>
  <r>
    <x v="105"/>
    <x v="309"/>
    <n v="8.151343304760406"/>
    <x v="8"/>
    <x v="3"/>
  </r>
  <r>
    <x v="105"/>
    <x v="310"/>
    <n v="0.16641907510224155"/>
    <x v="8"/>
    <x v="3"/>
  </r>
  <r>
    <x v="105"/>
    <x v="59"/>
    <n v="9.3610729745010793E-2"/>
    <x v="8"/>
    <x v="3"/>
  </r>
  <r>
    <x v="105"/>
    <x v="311"/>
    <n v="0.1502670884217398"/>
    <x v="8"/>
    <x v="3"/>
  </r>
  <r>
    <x v="105"/>
    <x v="255"/>
    <n v="0.81251167906800192"/>
    <x v="9"/>
    <x v="3"/>
  </r>
  <r>
    <x v="105"/>
    <x v="181"/>
    <n v="1.7174682069833782"/>
    <x v="9"/>
    <x v="3"/>
  </r>
  <r>
    <x v="105"/>
    <x v="300"/>
    <n v="2.2344442591301417"/>
    <x v="9"/>
    <x v="3"/>
  </r>
  <r>
    <x v="105"/>
    <x v="301"/>
    <n v="0.82091395542658063"/>
    <x v="9"/>
    <x v="3"/>
  </r>
  <r>
    <x v="105"/>
    <x v="302"/>
    <n v="0.55950246541782678"/>
    <x v="9"/>
    <x v="3"/>
  </r>
  <r>
    <x v="105"/>
    <x v="303"/>
    <n v="0.39746563882487873"/>
    <x v="9"/>
    <x v="3"/>
  </r>
  <r>
    <x v="105"/>
    <x v="274"/>
    <n v="1.0251107305849709"/>
    <x v="9"/>
    <x v="3"/>
  </r>
  <r>
    <x v="105"/>
    <x v="304"/>
    <n v="2.6742019058738388E-2"/>
    <x v="9"/>
    <x v="3"/>
  </r>
  <r>
    <x v="105"/>
    <x v="305"/>
    <n v="3.0119932243917193"/>
    <x v="9"/>
    <x v="3"/>
  </r>
  <r>
    <x v="105"/>
    <x v="306"/>
    <n v="0.21661035437578111"/>
    <x v="9"/>
    <x v="3"/>
  </r>
  <r>
    <x v="105"/>
    <x v="307"/>
    <n v="12.253391221743996"/>
    <x v="9"/>
    <x v="3"/>
  </r>
  <r>
    <x v="105"/>
    <x v="308"/>
    <n v="5.0404413996737176"/>
    <x v="9"/>
    <x v="3"/>
  </r>
  <r>
    <x v="105"/>
    <x v="309"/>
    <n v="5.7796931524561117"/>
    <x v="9"/>
    <x v="3"/>
  </r>
  <r>
    <x v="105"/>
    <x v="310"/>
    <n v="0"/>
    <x v="9"/>
    <x v="3"/>
  </r>
  <r>
    <x v="105"/>
    <x v="59"/>
    <n v="0"/>
    <x v="9"/>
    <x v="3"/>
  </r>
  <r>
    <x v="105"/>
    <x v="311"/>
    <n v="0.30604755145000623"/>
    <x v="9"/>
    <x v="3"/>
  </r>
  <r>
    <x v="105"/>
    <x v="255"/>
    <n v="0.61633176470752449"/>
    <x v="10"/>
    <x v="3"/>
  </r>
  <r>
    <x v="105"/>
    <x v="181"/>
    <n v="4.2222512356984536"/>
    <x v="10"/>
    <x v="3"/>
  </r>
  <r>
    <x v="105"/>
    <x v="300"/>
    <n v="3.2845341425090391"/>
    <x v="10"/>
    <x v="3"/>
  </r>
  <r>
    <x v="105"/>
    <x v="301"/>
    <n v="0.3268325374392132"/>
    <x v="10"/>
    <x v="3"/>
  </r>
  <r>
    <x v="105"/>
    <x v="302"/>
    <n v="0.46766281779919938"/>
    <x v="10"/>
    <x v="3"/>
  </r>
  <r>
    <x v="105"/>
    <x v="303"/>
    <n v="1.1472353499136614"/>
    <x v="10"/>
    <x v="3"/>
  </r>
  <r>
    <x v="105"/>
    <x v="274"/>
    <n v="0.97651184966594173"/>
    <x v="10"/>
    <x v="3"/>
  </r>
  <r>
    <x v="105"/>
    <x v="304"/>
    <n v="0.62496758378620276"/>
    <x v="10"/>
    <x v="3"/>
  </r>
  <r>
    <x v="105"/>
    <x v="305"/>
    <n v="2.3957090711804452"/>
    <x v="10"/>
    <x v="3"/>
  </r>
  <r>
    <x v="105"/>
    <x v="306"/>
    <n v="0.41321729997700857"/>
    <x v="10"/>
    <x v="3"/>
  </r>
  <r>
    <x v="105"/>
    <x v="307"/>
    <n v="5.9979084970297905"/>
    <x v="10"/>
    <x v="3"/>
  </r>
  <r>
    <x v="105"/>
    <x v="308"/>
    <n v="3.6356798321236066"/>
    <x v="10"/>
    <x v="3"/>
  </r>
  <r>
    <x v="105"/>
    <x v="309"/>
    <n v="8.8635389848453983"/>
    <x v="10"/>
    <x v="3"/>
  </r>
  <r>
    <x v="105"/>
    <x v="310"/>
    <n v="0.17935931932639751"/>
    <x v="10"/>
    <x v="3"/>
  </r>
  <r>
    <x v="105"/>
    <x v="59"/>
    <n v="0.32151818723694947"/>
    <x v="10"/>
    <x v="3"/>
  </r>
  <r>
    <x v="105"/>
    <x v="311"/>
    <n v="4.5171976719240864E-2"/>
    <x v="10"/>
    <x v="3"/>
  </r>
  <r>
    <x v="105"/>
    <x v="255"/>
    <n v="0.52496125321603748"/>
    <x v="11"/>
    <x v="3"/>
  </r>
  <r>
    <x v="105"/>
    <x v="181"/>
    <n v="1.4351481959382575"/>
    <x v="11"/>
    <x v="3"/>
  </r>
  <r>
    <x v="105"/>
    <x v="300"/>
    <n v="1.9605616678070772"/>
    <x v="11"/>
    <x v="3"/>
  </r>
  <r>
    <x v="105"/>
    <x v="301"/>
    <n v="0.17830335452575249"/>
    <x v="11"/>
    <x v="3"/>
  </r>
  <r>
    <x v="105"/>
    <x v="302"/>
    <n v="0.15117023535879001"/>
    <x v="11"/>
    <x v="3"/>
  </r>
  <r>
    <x v="105"/>
    <x v="303"/>
    <n v="0.455577991346234"/>
    <x v="11"/>
    <x v="3"/>
  </r>
  <r>
    <x v="105"/>
    <x v="274"/>
    <n v="1.2209903625133052"/>
    <x v="11"/>
    <x v="3"/>
  </r>
  <r>
    <x v="105"/>
    <x v="304"/>
    <n v="0.28812788448726662"/>
    <x v="11"/>
    <x v="3"/>
  </r>
  <r>
    <x v="105"/>
    <x v="305"/>
    <n v="2.3187963640085996"/>
    <x v="11"/>
    <x v="3"/>
  </r>
  <r>
    <x v="105"/>
    <x v="306"/>
    <n v="0.42734662687965658"/>
    <x v="11"/>
    <x v="3"/>
  </r>
  <r>
    <x v="105"/>
    <x v="307"/>
    <n v="7.8906340670760544"/>
    <x v="11"/>
    <x v="3"/>
  </r>
  <r>
    <x v="105"/>
    <x v="308"/>
    <n v="3.5907453084240477"/>
    <x v="11"/>
    <x v="3"/>
  </r>
  <r>
    <x v="105"/>
    <x v="309"/>
    <n v="4.7572110219446921"/>
    <x v="11"/>
    <x v="3"/>
  </r>
  <r>
    <x v="105"/>
    <x v="310"/>
    <n v="0.19380799404973095"/>
    <x v="11"/>
    <x v="3"/>
  </r>
  <r>
    <x v="105"/>
    <x v="59"/>
    <n v="0"/>
    <x v="11"/>
    <x v="3"/>
  </r>
  <r>
    <x v="105"/>
    <x v="311"/>
    <n v="0.52444443189857193"/>
    <x v="11"/>
    <x v="3"/>
  </r>
  <r>
    <x v="105"/>
    <x v="255"/>
    <n v="1.1476528949032176"/>
    <x v="12"/>
    <x v="3"/>
  </r>
  <r>
    <x v="105"/>
    <x v="181"/>
    <n v="3.7465782480448064"/>
    <x v="12"/>
    <x v="3"/>
  </r>
  <r>
    <x v="105"/>
    <x v="300"/>
    <n v="3.3329147520654501"/>
    <x v="12"/>
    <x v="3"/>
  </r>
  <r>
    <x v="105"/>
    <x v="301"/>
    <n v="3.0452751657479356"/>
    <x v="12"/>
    <x v="3"/>
  </r>
  <r>
    <x v="105"/>
    <x v="302"/>
    <n v="0.79173522496487791"/>
    <x v="12"/>
    <x v="3"/>
  </r>
  <r>
    <x v="105"/>
    <x v="303"/>
    <n v="1.8260755555611947"/>
    <x v="12"/>
    <x v="3"/>
  </r>
  <r>
    <x v="105"/>
    <x v="274"/>
    <n v="1.8618489132029563"/>
    <x v="12"/>
    <x v="3"/>
  </r>
  <r>
    <x v="105"/>
    <x v="304"/>
    <n v="0.78011342349750357"/>
    <x v="12"/>
    <x v="3"/>
  </r>
  <r>
    <x v="105"/>
    <x v="305"/>
    <n v="3.2729898382493019"/>
    <x v="12"/>
    <x v="3"/>
  </r>
  <r>
    <x v="105"/>
    <x v="306"/>
    <n v="0.79854487426216736"/>
    <x v="12"/>
    <x v="3"/>
  </r>
  <r>
    <x v="105"/>
    <x v="307"/>
    <n v="5.2704869654542694"/>
    <x v="12"/>
    <x v="3"/>
  </r>
  <r>
    <x v="105"/>
    <x v="308"/>
    <n v="2.1720057398635095"/>
    <x v="12"/>
    <x v="3"/>
  </r>
  <r>
    <x v="105"/>
    <x v="309"/>
    <n v="8.8173155007785784"/>
    <x v="12"/>
    <x v="3"/>
  </r>
  <r>
    <x v="105"/>
    <x v="310"/>
    <n v="1.8740154866141139"/>
    <x v="12"/>
    <x v="3"/>
  </r>
  <r>
    <x v="105"/>
    <x v="59"/>
    <n v="0"/>
    <x v="12"/>
    <x v="3"/>
  </r>
  <r>
    <x v="105"/>
    <x v="311"/>
    <n v="0.25386372580295852"/>
    <x v="12"/>
    <x v="3"/>
  </r>
  <r>
    <x v="105"/>
    <x v="255"/>
    <n v="0.73884050592569595"/>
    <x v="13"/>
    <x v="3"/>
  </r>
  <r>
    <x v="105"/>
    <x v="181"/>
    <n v="2.7874115211572041"/>
    <x v="13"/>
    <x v="3"/>
  </r>
  <r>
    <x v="105"/>
    <x v="300"/>
    <n v="4.1301331692648917"/>
    <x v="13"/>
    <x v="3"/>
  </r>
  <r>
    <x v="105"/>
    <x v="301"/>
    <n v="0.73474165445101058"/>
    <x v="13"/>
    <x v="3"/>
  </r>
  <r>
    <x v="105"/>
    <x v="302"/>
    <n v="3.5299982679570268"/>
    <x v="13"/>
    <x v="3"/>
  </r>
  <r>
    <x v="105"/>
    <x v="303"/>
    <n v="2.031368856500682"/>
    <x v="13"/>
    <x v="3"/>
  </r>
  <r>
    <x v="105"/>
    <x v="274"/>
    <n v="0"/>
    <x v="13"/>
    <x v="3"/>
  </r>
  <r>
    <x v="105"/>
    <x v="304"/>
    <n v="0.17248595448395615"/>
    <x v="13"/>
    <x v="3"/>
  </r>
  <r>
    <x v="105"/>
    <x v="305"/>
    <n v="4.5534647849333387"/>
    <x v="13"/>
    <x v="3"/>
  </r>
  <r>
    <x v="105"/>
    <x v="306"/>
    <n v="0.59677060145118743"/>
    <x v="13"/>
    <x v="3"/>
  </r>
  <r>
    <x v="105"/>
    <x v="307"/>
    <n v="9.7788654284006764"/>
    <x v="13"/>
    <x v="3"/>
  </r>
  <r>
    <x v="105"/>
    <x v="308"/>
    <n v="2.6927805444247457"/>
    <x v="13"/>
    <x v="3"/>
  </r>
  <r>
    <x v="105"/>
    <x v="309"/>
    <n v="6.2353105585353426"/>
    <x v="13"/>
    <x v="3"/>
  </r>
  <r>
    <x v="105"/>
    <x v="310"/>
    <n v="3.8501329125883069E-2"/>
    <x v="13"/>
    <x v="3"/>
  </r>
  <r>
    <x v="105"/>
    <x v="59"/>
    <n v="0"/>
    <x v="13"/>
    <x v="3"/>
  </r>
  <r>
    <x v="105"/>
    <x v="311"/>
    <n v="0.19250664562941533"/>
    <x v="13"/>
    <x v="3"/>
  </r>
  <r>
    <x v="105"/>
    <x v="255"/>
    <n v="3.026386412402466"/>
    <x v="14"/>
    <x v="3"/>
  </r>
  <r>
    <x v="105"/>
    <x v="181"/>
    <n v="1.9962735764584381"/>
    <x v="14"/>
    <x v="3"/>
  </r>
  <r>
    <x v="105"/>
    <x v="300"/>
    <n v="2.3180723674050889"/>
    <x v="14"/>
    <x v="3"/>
  </r>
  <r>
    <x v="105"/>
    <x v="301"/>
    <n v="3.1033327582978649"/>
    <x v="14"/>
    <x v="3"/>
  </r>
  <r>
    <x v="105"/>
    <x v="302"/>
    <n v="0.60537919817042107"/>
    <x v="14"/>
    <x v="3"/>
  </r>
  <r>
    <x v="105"/>
    <x v="303"/>
    <n v="1.3473254208439338"/>
    <x v="14"/>
    <x v="3"/>
  </r>
  <r>
    <x v="105"/>
    <x v="274"/>
    <n v="8.6717512667214987"/>
    <x v="14"/>
    <x v="3"/>
  </r>
  <r>
    <x v="105"/>
    <x v="304"/>
    <n v="0.52741369537574578"/>
    <x v="14"/>
    <x v="3"/>
  </r>
  <r>
    <x v="105"/>
    <x v="305"/>
    <n v="6.0830927425584189"/>
    <x v="14"/>
    <x v="3"/>
  </r>
  <r>
    <x v="105"/>
    <x v="306"/>
    <n v="0.62627191460559528"/>
    <x v="14"/>
    <x v="3"/>
  </r>
  <r>
    <x v="105"/>
    <x v="307"/>
    <n v="19.542843122082335"/>
    <x v="14"/>
    <x v="3"/>
  </r>
  <r>
    <x v="105"/>
    <x v="308"/>
    <n v="8.1629371847575509"/>
    <x v="14"/>
    <x v="3"/>
  </r>
  <r>
    <x v="105"/>
    <x v="309"/>
    <n v="12.224022639150796"/>
    <x v="14"/>
    <x v="3"/>
  </r>
  <r>
    <x v="105"/>
    <x v="310"/>
    <n v="0.25224133257100889"/>
    <x v="14"/>
    <x v="3"/>
  </r>
  <r>
    <x v="105"/>
    <x v="59"/>
    <n v="0"/>
    <x v="14"/>
    <x v="3"/>
  </r>
  <r>
    <x v="105"/>
    <x v="311"/>
    <n v="0.87902282562624279"/>
    <x v="14"/>
    <x v="3"/>
  </r>
  <r>
    <x v="105"/>
    <x v="255"/>
    <n v="1.1142031231432257"/>
    <x v="15"/>
    <x v="3"/>
  </r>
  <r>
    <x v="105"/>
    <x v="181"/>
    <n v="3.8387130923841206"/>
    <x v="15"/>
    <x v="3"/>
  </r>
  <r>
    <x v="105"/>
    <x v="300"/>
    <n v="11.778087095947697"/>
    <x v="15"/>
    <x v="3"/>
  </r>
  <r>
    <x v="105"/>
    <x v="301"/>
    <n v="0.26257945321888454"/>
    <x v="15"/>
    <x v="3"/>
  </r>
  <r>
    <x v="105"/>
    <x v="302"/>
    <n v="0.19580667130068027"/>
    <x v="15"/>
    <x v="3"/>
  </r>
  <r>
    <x v="105"/>
    <x v="303"/>
    <n v="4.7966318124431151"/>
    <x v="15"/>
    <x v="3"/>
  </r>
  <r>
    <x v="105"/>
    <x v="274"/>
    <n v="0.57523849287642248"/>
    <x v="15"/>
    <x v="3"/>
  </r>
  <r>
    <x v="105"/>
    <x v="304"/>
    <n v="0.19490433640989371"/>
    <x v="15"/>
    <x v="3"/>
  </r>
  <r>
    <x v="105"/>
    <x v="305"/>
    <n v="2.4259273538796267"/>
    <x v="15"/>
    <x v="3"/>
  </r>
  <r>
    <x v="105"/>
    <x v="306"/>
    <n v="0.4914115815223522"/>
    <x v="15"/>
    <x v="3"/>
  </r>
  <r>
    <x v="105"/>
    <x v="307"/>
    <n v="11.405873953498245"/>
    <x v="15"/>
    <x v="3"/>
  </r>
  <r>
    <x v="105"/>
    <x v="308"/>
    <n v="7.4383074387098063"/>
    <x v="15"/>
    <x v="3"/>
  </r>
  <r>
    <x v="105"/>
    <x v="309"/>
    <n v="30.035660575655402"/>
    <x v="15"/>
    <x v="3"/>
  </r>
  <r>
    <x v="105"/>
    <x v="310"/>
    <n v="1.0828018689438541E-2"/>
    <x v="15"/>
    <x v="3"/>
  </r>
  <r>
    <x v="105"/>
    <x v="59"/>
    <n v="0.90233489078654483"/>
    <x v="15"/>
    <x v="3"/>
  </r>
  <r>
    <x v="105"/>
    <x v="311"/>
    <n v="0.81210140170789047"/>
    <x v="15"/>
    <x v="3"/>
  </r>
  <r>
    <x v="105"/>
    <x v="255"/>
    <n v="0.96394152090362784"/>
    <x v="16"/>
    <x v="3"/>
  </r>
  <r>
    <x v="105"/>
    <x v="181"/>
    <n v="4.2831668656071953"/>
    <x v="16"/>
    <x v="3"/>
  </r>
  <r>
    <x v="105"/>
    <x v="300"/>
    <n v="4.702561488788386"/>
    <x v="16"/>
    <x v="3"/>
  </r>
  <r>
    <x v="105"/>
    <x v="301"/>
    <n v="1.9547837354138675"/>
    <x v="16"/>
    <x v="3"/>
  </r>
  <r>
    <x v="105"/>
    <x v="302"/>
    <n v="0.42823342250907986"/>
    <x v="16"/>
    <x v="3"/>
  </r>
  <r>
    <x v="105"/>
    <x v="303"/>
    <n v="3.0165925416291728"/>
    <x v="16"/>
    <x v="3"/>
  </r>
  <r>
    <x v="105"/>
    <x v="274"/>
    <n v="3.619552374040254"/>
    <x v="16"/>
    <x v="3"/>
  </r>
  <r>
    <x v="105"/>
    <x v="304"/>
    <n v="0.38263034191882184"/>
    <x v="16"/>
    <x v="3"/>
  </r>
  <r>
    <x v="105"/>
    <x v="305"/>
    <n v="2.5494171626609958"/>
    <x v="16"/>
    <x v="3"/>
  </r>
  <r>
    <x v="105"/>
    <x v="306"/>
    <n v="0.24274673516443535"/>
    <x v="16"/>
    <x v="3"/>
  </r>
  <r>
    <x v="105"/>
    <x v="307"/>
    <n v="9.32123553554446"/>
    <x v="16"/>
    <x v="3"/>
  </r>
  <r>
    <x v="105"/>
    <x v="308"/>
    <n v="4.1717234034572401"/>
    <x v="16"/>
    <x v="3"/>
  </r>
  <r>
    <x v="105"/>
    <x v="309"/>
    <n v="13.002708720344305"/>
    <x v="16"/>
    <x v="3"/>
  </r>
  <r>
    <x v="105"/>
    <x v="310"/>
    <n v="0.13296628554125772"/>
    <x v="16"/>
    <x v="3"/>
  </r>
  <r>
    <x v="105"/>
    <x v="59"/>
    <n v="5.7644343442741792E-3"/>
    <x v="16"/>
    <x v="3"/>
  </r>
  <r>
    <x v="105"/>
    <x v="311"/>
    <n v="0.96156140110134614"/>
    <x v="16"/>
    <x v="3"/>
  </r>
  <r>
    <x v="106"/>
    <x v="312"/>
    <n v="0.83456973293768544"/>
    <x v="0"/>
    <x v="2"/>
  </r>
  <r>
    <x v="106"/>
    <x v="313"/>
    <n v="3.0044510385756675"/>
    <x v="0"/>
    <x v="2"/>
  </r>
  <r>
    <x v="106"/>
    <x v="314"/>
    <n v="8.2900593471810087"/>
    <x v="0"/>
    <x v="2"/>
  </r>
  <r>
    <x v="106"/>
    <x v="241"/>
    <n v="71.921364985163208"/>
    <x v="0"/>
    <x v="2"/>
  </r>
  <r>
    <x v="106"/>
    <x v="315"/>
    <n v="57.474035608308604"/>
    <x v="0"/>
    <x v="2"/>
  </r>
  <r>
    <x v="106"/>
    <x v="316"/>
    <n v="12.351632047477745"/>
    <x v="0"/>
    <x v="2"/>
  </r>
  <r>
    <x v="106"/>
    <x v="239"/>
    <n v="27.967359050445104"/>
    <x v="0"/>
    <x v="2"/>
  </r>
  <r>
    <x v="106"/>
    <x v="317"/>
    <n v="8.5126112759643924"/>
    <x v="0"/>
    <x v="2"/>
  </r>
  <r>
    <x v="106"/>
    <x v="60"/>
    <n v="3.1713649851632049"/>
    <x v="0"/>
    <x v="2"/>
  </r>
  <r>
    <x v="106"/>
    <x v="318"/>
    <n v="4.1543026706231458"/>
    <x v="0"/>
    <x v="2"/>
  </r>
  <r>
    <x v="106"/>
    <x v="319"/>
    <n v="16.524480712166174"/>
    <x v="0"/>
    <x v="2"/>
  </r>
  <r>
    <x v="106"/>
    <x v="320"/>
    <n v="3.6535608308605343"/>
    <x v="0"/>
    <x v="2"/>
  </r>
  <r>
    <x v="106"/>
    <x v="187"/>
    <n v="0.27818991097922846"/>
    <x v="0"/>
    <x v="2"/>
  </r>
  <r>
    <x v="106"/>
    <x v="321"/>
    <n v="4.525222551928783"/>
    <x v="0"/>
    <x v="2"/>
  </r>
  <r>
    <x v="106"/>
    <x v="322"/>
    <n v="11.034866468842729"/>
    <x v="0"/>
    <x v="2"/>
  </r>
  <r>
    <x v="106"/>
    <x v="323"/>
    <n v="1.7433234421364985"/>
    <x v="0"/>
    <x v="2"/>
  </r>
  <r>
    <x v="106"/>
    <x v="324"/>
    <n v="30.804896142433236"/>
    <x v="0"/>
    <x v="2"/>
  </r>
  <r>
    <x v="106"/>
    <x v="325"/>
    <n v="1.2054896142433233"/>
    <x v="0"/>
    <x v="2"/>
  </r>
  <r>
    <x v="106"/>
    <x v="326"/>
    <n v="1.0571216617210681"/>
    <x v="0"/>
    <x v="2"/>
  </r>
  <r>
    <x v="106"/>
    <x v="327"/>
    <n v="0.76038575667655783"/>
    <x v="0"/>
    <x v="2"/>
  </r>
  <r>
    <x v="106"/>
    <x v="328"/>
    <n v="3.2084569732937687"/>
    <x v="0"/>
    <x v="2"/>
  </r>
  <r>
    <x v="106"/>
    <x v="4"/>
    <n v="3.3939169139465877"/>
    <x v="0"/>
    <x v="2"/>
  </r>
  <r>
    <x v="106"/>
    <x v="312"/>
    <n v="2.1333333333333333"/>
    <x v="1"/>
    <x v="2"/>
  </r>
  <r>
    <x v="106"/>
    <x v="313"/>
    <n v="11.2"/>
    <x v="1"/>
    <x v="2"/>
  </r>
  <r>
    <x v="106"/>
    <x v="314"/>
    <n v="17.066666666666666"/>
    <x v="1"/>
    <x v="2"/>
  </r>
  <r>
    <x v="106"/>
    <x v="241"/>
    <n v="42.577777777777776"/>
    <x v="1"/>
    <x v="2"/>
  </r>
  <r>
    <x v="106"/>
    <x v="315"/>
    <n v="47.733333333333334"/>
    <x v="1"/>
    <x v="2"/>
  </r>
  <r>
    <x v="106"/>
    <x v="316"/>
    <n v="8.5333333333333332"/>
    <x v="1"/>
    <x v="2"/>
  </r>
  <r>
    <x v="106"/>
    <x v="239"/>
    <n v="30.488888888888887"/>
    <x v="1"/>
    <x v="2"/>
  </r>
  <r>
    <x v="106"/>
    <x v="317"/>
    <n v="5.6888888888888891"/>
    <x v="1"/>
    <x v="2"/>
  </r>
  <r>
    <x v="106"/>
    <x v="60"/>
    <n v="3.2888888888888888"/>
    <x v="1"/>
    <x v="2"/>
  </r>
  <r>
    <x v="106"/>
    <x v="318"/>
    <n v="9.7777777777777786"/>
    <x v="1"/>
    <x v="2"/>
  </r>
  <r>
    <x v="106"/>
    <x v="319"/>
    <n v="15.2"/>
    <x v="1"/>
    <x v="2"/>
  </r>
  <r>
    <x v="106"/>
    <x v="320"/>
    <n v="7.3777777777777782"/>
    <x v="1"/>
    <x v="2"/>
  </r>
  <r>
    <x v="106"/>
    <x v="187"/>
    <n v="0.35555555555555557"/>
    <x v="1"/>
    <x v="2"/>
  </r>
  <r>
    <x v="106"/>
    <x v="321"/>
    <n v="3.2"/>
    <x v="1"/>
    <x v="2"/>
  </r>
  <r>
    <x v="106"/>
    <x v="322"/>
    <n v="16.266666666666666"/>
    <x v="1"/>
    <x v="2"/>
  </r>
  <r>
    <x v="106"/>
    <x v="323"/>
    <n v="1.7777777777777777"/>
    <x v="1"/>
    <x v="2"/>
  </r>
  <r>
    <x v="106"/>
    <x v="324"/>
    <n v="31.2"/>
    <x v="1"/>
    <x v="2"/>
  </r>
  <r>
    <x v="106"/>
    <x v="325"/>
    <n v="0.8"/>
    <x v="1"/>
    <x v="2"/>
  </r>
  <r>
    <x v="106"/>
    <x v="326"/>
    <n v="2.2222222222222223"/>
    <x v="1"/>
    <x v="2"/>
  </r>
  <r>
    <x v="106"/>
    <x v="327"/>
    <n v="0.8"/>
    <x v="1"/>
    <x v="2"/>
  </r>
  <r>
    <x v="106"/>
    <x v="328"/>
    <n v="6.2222222222222223"/>
    <x v="1"/>
    <x v="2"/>
  </r>
  <r>
    <x v="106"/>
    <x v="4"/>
    <n v="2.8444444444444446"/>
    <x v="1"/>
    <x v="2"/>
  </r>
  <r>
    <x v="106"/>
    <x v="312"/>
    <n v="0.16304347826086957"/>
    <x v="2"/>
    <x v="2"/>
  </r>
  <r>
    <x v="106"/>
    <x v="313"/>
    <n v="0.70652173913043481"/>
    <x v="2"/>
    <x v="2"/>
  </r>
  <r>
    <x v="106"/>
    <x v="314"/>
    <n v="6.3043478260869561"/>
    <x v="2"/>
    <x v="2"/>
  </r>
  <r>
    <x v="106"/>
    <x v="241"/>
    <n v="90.978260869565219"/>
    <x v="2"/>
    <x v="2"/>
  </r>
  <r>
    <x v="106"/>
    <x v="315"/>
    <n v="60.978260869565219"/>
    <x v="2"/>
    <x v="2"/>
  </r>
  <r>
    <x v="106"/>
    <x v="316"/>
    <n v="24.728260869565219"/>
    <x v="2"/>
    <x v="2"/>
  </r>
  <r>
    <x v="106"/>
    <x v="239"/>
    <n v="12.228260869565217"/>
    <x v="2"/>
    <x v="2"/>
  </r>
  <r>
    <x v="106"/>
    <x v="317"/>
    <n v="2.9347826086956523"/>
    <x v="2"/>
    <x v="2"/>
  </r>
  <r>
    <x v="106"/>
    <x v="60"/>
    <n v="3.4782608695652173"/>
    <x v="2"/>
    <x v="2"/>
  </r>
  <r>
    <x v="106"/>
    <x v="318"/>
    <n v="2.0652173913043477"/>
    <x v="2"/>
    <x v="2"/>
  </r>
  <r>
    <x v="106"/>
    <x v="319"/>
    <n v="17.336956521739129"/>
    <x v="2"/>
    <x v="2"/>
  </r>
  <r>
    <x v="106"/>
    <x v="320"/>
    <n v="2.1195652173913042"/>
    <x v="2"/>
    <x v="2"/>
  </r>
  <r>
    <x v="106"/>
    <x v="187"/>
    <n v="0.32608695652173914"/>
    <x v="2"/>
    <x v="2"/>
  </r>
  <r>
    <x v="106"/>
    <x v="321"/>
    <n v="7.2826086956521738"/>
    <x v="2"/>
    <x v="2"/>
  </r>
  <r>
    <x v="106"/>
    <x v="322"/>
    <n v="8.5326086956521738"/>
    <x v="2"/>
    <x v="2"/>
  </r>
  <r>
    <x v="106"/>
    <x v="323"/>
    <n v="0.97826086956521741"/>
    <x v="2"/>
    <x v="2"/>
  </r>
  <r>
    <x v="106"/>
    <x v="324"/>
    <n v="34.184782608695649"/>
    <x v="2"/>
    <x v="2"/>
  </r>
  <r>
    <x v="106"/>
    <x v="325"/>
    <n v="0.81521739130434778"/>
    <x v="2"/>
    <x v="2"/>
  </r>
  <r>
    <x v="106"/>
    <x v="326"/>
    <n v="0.65217391304347827"/>
    <x v="2"/>
    <x v="2"/>
  </r>
  <r>
    <x v="106"/>
    <x v="327"/>
    <n v="0.43478260869565216"/>
    <x v="2"/>
    <x v="2"/>
  </r>
  <r>
    <x v="106"/>
    <x v="328"/>
    <n v="2.8804347826086958"/>
    <x v="2"/>
    <x v="2"/>
  </r>
  <r>
    <x v="106"/>
    <x v="4"/>
    <n v="1.6847826086956521"/>
    <x v="2"/>
    <x v="2"/>
  </r>
  <r>
    <x v="106"/>
    <x v="312"/>
    <n v="0.14084507042253522"/>
    <x v="3"/>
    <x v="2"/>
  </r>
  <r>
    <x v="106"/>
    <x v="313"/>
    <n v="0.9859154929577465"/>
    <x v="3"/>
    <x v="2"/>
  </r>
  <r>
    <x v="106"/>
    <x v="314"/>
    <n v="4.507042253521127"/>
    <x v="3"/>
    <x v="2"/>
  </r>
  <r>
    <x v="106"/>
    <x v="241"/>
    <n v="76.619718309859152"/>
    <x v="3"/>
    <x v="2"/>
  </r>
  <r>
    <x v="106"/>
    <x v="315"/>
    <n v="57.183098591549296"/>
    <x v="3"/>
    <x v="2"/>
  </r>
  <r>
    <x v="106"/>
    <x v="316"/>
    <n v="2.676056338028169"/>
    <x v="3"/>
    <x v="2"/>
  </r>
  <r>
    <x v="106"/>
    <x v="239"/>
    <n v="59.436619718309856"/>
    <x v="3"/>
    <x v="2"/>
  </r>
  <r>
    <x v="106"/>
    <x v="317"/>
    <n v="24.507042253521128"/>
    <x v="3"/>
    <x v="2"/>
  </r>
  <r>
    <x v="106"/>
    <x v="60"/>
    <n v="3.943661971830986"/>
    <x v="3"/>
    <x v="2"/>
  </r>
  <r>
    <x v="106"/>
    <x v="318"/>
    <n v="3.943661971830986"/>
    <x v="3"/>
    <x v="2"/>
  </r>
  <r>
    <x v="106"/>
    <x v="319"/>
    <n v="11.408450704225352"/>
    <x v="3"/>
    <x v="2"/>
  </r>
  <r>
    <x v="106"/>
    <x v="320"/>
    <n v="2.3943661971830985"/>
    <x v="3"/>
    <x v="2"/>
  </r>
  <r>
    <x v="106"/>
    <x v="187"/>
    <n v="0.56338028169014087"/>
    <x v="3"/>
    <x v="2"/>
  </r>
  <r>
    <x v="106"/>
    <x v="321"/>
    <n v="4.647887323943662"/>
    <x v="3"/>
    <x v="2"/>
  </r>
  <r>
    <x v="106"/>
    <x v="322"/>
    <n v="7.605633802816901"/>
    <x v="3"/>
    <x v="2"/>
  </r>
  <r>
    <x v="106"/>
    <x v="323"/>
    <n v="0.84507042253521125"/>
    <x v="3"/>
    <x v="2"/>
  </r>
  <r>
    <x v="106"/>
    <x v="324"/>
    <n v="6.901408450704225"/>
    <x v="3"/>
    <x v="2"/>
  </r>
  <r>
    <x v="106"/>
    <x v="325"/>
    <n v="1.5492957746478873"/>
    <x v="3"/>
    <x v="2"/>
  </r>
  <r>
    <x v="106"/>
    <x v="326"/>
    <n v="0.56338028169014087"/>
    <x v="3"/>
    <x v="2"/>
  </r>
  <r>
    <x v="106"/>
    <x v="327"/>
    <n v="0.70422535211267601"/>
    <x v="3"/>
    <x v="2"/>
  </r>
  <r>
    <x v="106"/>
    <x v="328"/>
    <n v="2.2535211267605635"/>
    <x v="3"/>
    <x v="2"/>
  </r>
  <r>
    <x v="106"/>
    <x v="4"/>
    <n v="4.225352112676056"/>
    <x v="3"/>
    <x v="2"/>
  </r>
  <r>
    <x v="106"/>
    <x v="312"/>
    <n v="0.43478260869565216"/>
    <x v="4"/>
    <x v="2"/>
  </r>
  <r>
    <x v="106"/>
    <x v="313"/>
    <n v="0.28985507246376813"/>
    <x v="4"/>
    <x v="2"/>
  </r>
  <r>
    <x v="106"/>
    <x v="314"/>
    <n v="5.9420289855072461"/>
    <x v="4"/>
    <x v="2"/>
  </r>
  <r>
    <x v="106"/>
    <x v="241"/>
    <n v="76.521739130434781"/>
    <x v="4"/>
    <x v="2"/>
  </r>
  <r>
    <x v="106"/>
    <x v="315"/>
    <n v="64.782608695652172"/>
    <x v="4"/>
    <x v="2"/>
  </r>
  <r>
    <x v="106"/>
    <x v="316"/>
    <n v="4.63768115942029"/>
    <x v="4"/>
    <x v="2"/>
  </r>
  <r>
    <x v="106"/>
    <x v="239"/>
    <n v="20.869565217391305"/>
    <x v="4"/>
    <x v="2"/>
  </r>
  <r>
    <x v="106"/>
    <x v="317"/>
    <n v="9.27536231884058"/>
    <x v="4"/>
    <x v="2"/>
  </r>
  <r>
    <x v="106"/>
    <x v="60"/>
    <n v="0.72463768115942029"/>
    <x v="4"/>
    <x v="2"/>
  </r>
  <r>
    <x v="106"/>
    <x v="318"/>
    <n v="1.8840579710144927"/>
    <x v="4"/>
    <x v="2"/>
  </r>
  <r>
    <x v="106"/>
    <x v="319"/>
    <n v="23.623188405797102"/>
    <x v="4"/>
    <x v="2"/>
  </r>
  <r>
    <x v="106"/>
    <x v="320"/>
    <n v="2.4637681159420288"/>
    <x v="4"/>
    <x v="2"/>
  </r>
  <r>
    <x v="106"/>
    <x v="187"/>
    <n v="0"/>
    <x v="4"/>
    <x v="2"/>
  </r>
  <r>
    <x v="106"/>
    <x v="321"/>
    <n v="1.3043478260869565"/>
    <x v="4"/>
    <x v="2"/>
  </r>
  <r>
    <x v="106"/>
    <x v="322"/>
    <n v="11.44927536231884"/>
    <x v="4"/>
    <x v="2"/>
  </r>
  <r>
    <x v="106"/>
    <x v="323"/>
    <n v="3.9130434782608696"/>
    <x v="4"/>
    <x v="2"/>
  </r>
  <r>
    <x v="106"/>
    <x v="324"/>
    <n v="44.20289855072464"/>
    <x v="4"/>
    <x v="2"/>
  </r>
  <r>
    <x v="106"/>
    <x v="325"/>
    <n v="2.318840579710145"/>
    <x v="4"/>
    <x v="2"/>
  </r>
  <r>
    <x v="106"/>
    <x v="326"/>
    <n v="0.43478260869565216"/>
    <x v="4"/>
    <x v="2"/>
  </r>
  <r>
    <x v="106"/>
    <x v="327"/>
    <n v="1.3043478260869565"/>
    <x v="4"/>
    <x v="2"/>
  </r>
  <r>
    <x v="106"/>
    <x v="328"/>
    <n v="1.4492753623188406"/>
    <x v="4"/>
    <x v="2"/>
  </r>
  <r>
    <x v="106"/>
    <x v="4"/>
    <n v="3.3333333333333335"/>
    <x v="4"/>
    <x v="2"/>
  </r>
  <r>
    <x v="106"/>
    <x v="312"/>
    <n v="0.51282051282051277"/>
    <x v="5"/>
    <x v="2"/>
  </r>
  <r>
    <x v="106"/>
    <x v="313"/>
    <n v="0.51282051282051277"/>
    <x v="5"/>
    <x v="2"/>
  </r>
  <r>
    <x v="106"/>
    <x v="314"/>
    <n v="5.1282051282051286"/>
    <x v="5"/>
    <x v="2"/>
  </r>
  <r>
    <x v="106"/>
    <x v="241"/>
    <n v="84.615384615384613"/>
    <x v="5"/>
    <x v="2"/>
  </r>
  <r>
    <x v="106"/>
    <x v="315"/>
    <n v="48.717948717948715"/>
    <x v="5"/>
    <x v="2"/>
  </r>
  <r>
    <x v="106"/>
    <x v="316"/>
    <n v="6.1538461538461542"/>
    <x v="5"/>
    <x v="2"/>
  </r>
  <r>
    <x v="106"/>
    <x v="239"/>
    <n v="21.53846153846154"/>
    <x v="5"/>
    <x v="2"/>
  </r>
  <r>
    <x v="106"/>
    <x v="317"/>
    <n v="12.307692307692308"/>
    <x v="5"/>
    <x v="2"/>
  </r>
  <r>
    <x v="106"/>
    <x v="60"/>
    <n v="0"/>
    <x v="5"/>
    <x v="2"/>
  </r>
  <r>
    <x v="106"/>
    <x v="318"/>
    <n v="2.5641025641025643"/>
    <x v="5"/>
    <x v="2"/>
  </r>
  <r>
    <x v="106"/>
    <x v="319"/>
    <n v="30.76923076923077"/>
    <x v="5"/>
    <x v="2"/>
  </r>
  <r>
    <x v="106"/>
    <x v="320"/>
    <n v="1.0256410256410255"/>
    <x v="5"/>
    <x v="2"/>
  </r>
  <r>
    <x v="106"/>
    <x v="187"/>
    <n v="0"/>
    <x v="5"/>
    <x v="2"/>
  </r>
  <r>
    <x v="106"/>
    <x v="321"/>
    <n v="2.5641025641025643"/>
    <x v="5"/>
    <x v="2"/>
  </r>
  <r>
    <x v="106"/>
    <x v="322"/>
    <n v="14.871794871794872"/>
    <x v="5"/>
    <x v="2"/>
  </r>
  <r>
    <x v="106"/>
    <x v="323"/>
    <n v="6.1538461538461542"/>
    <x v="5"/>
    <x v="2"/>
  </r>
  <r>
    <x v="106"/>
    <x v="324"/>
    <n v="41.025641025641029"/>
    <x v="5"/>
    <x v="2"/>
  </r>
  <r>
    <x v="106"/>
    <x v="325"/>
    <n v="3.0769230769230771"/>
    <x v="5"/>
    <x v="2"/>
  </r>
  <r>
    <x v="106"/>
    <x v="326"/>
    <n v="1.0256410256410255"/>
    <x v="5"/>
    <x v="2"/>
  </r>
  <r>
    <x v="106"/>
    <x v="327"/>
    <n v="1.0256410256410255"/>
    <x v="5"/>
    <x v="2"/>
  </r>
  <r>
    <x v="106"/>
    <x v="328"/>
    <n v="3.5897435897435899"/>
    <x v="5"/>
    <x v="2"/>
  </r>
  <r>
    <x v="106"/>
    <x v="4"/>
    <n v="1.0256410256410255"/>
    <x v="5"/>
    <x v="2"/>
  </r>
  <r>
    <x v="106"/>
    <x v="312"/>
    <n v="0"/>
    <x v="6"/>
    <x v="2"/>
  </r>
  <r>
    <x v="106"/>
    <x v="313"/>
    <n v="0"/>
    <x v="6"/>
    <x v="2"/>
  </r>
  <r>
    <x v="106"/>
    <x v="314"/>
    <n v="6.6115702479338845"/>
    <x v="6"/>
    <x v="2"/>
  </r>
  <r>
    <x v="106"/>
    <x v="241"/>
    <n v="66.942148760330582"/>
    <x v="6"/>
    <x v="2"/>
  </r>
  <r>
    <x v="106"/>
    <x v="315"/>
    <n v="76.033057851239676"/>
    <x v="6"/>
    <x v="2"/>
  </r>
  <r>
    <x v="106"/>
    <x v="316"/>
    <n v="5.785123966942149"/>
    <x v="6"/>
    <x v="2"/>
  </r>
  <r>
    <x v="106"/>
    <x v="239"/>
    <n v="17.355371900826448"/>
    <x v="6"/>
    <x v="2"/>
  </r>
  <r>
    <x v="106"/>
    <x v="317"/>
    <n v="14.87603305785124"/>
    <x v="6"/>
    <x v="2"/>
  </r>
  <r>
    <x v="106"/>
    <x v="60"/>
    <n v="1.6528925619834711"/>
    <x v="6"/>
    <x v="2"/>
  </r>
  <r>
    <x v="106"/>
    <x v="318"/>
    <n v="0"/>
    <x v="6"/>
    <x v="2"/>
  </r>
  <r>
    <x v="106"/>
    <x v="319"/>
    <n v="14.87603305785124"/>
    <x v="6"/>
    <x v="2"/>
  </r>
  <r>
    <x v="106"/>
    <x v="320"/>
    <n v="5.785123966942149"/>
    <x v="6"/>
    <x v="2"/>
  </r>
  <r>
    <x v="106"/>
    <x v="187"/>
    <n v="0"/>
    <x v="6"/>
    <x v="2"/>
  </r>
  <r>
    <x v="106"/>
    <x v="321"/>
    <n v="1.6528925619834711"/>
    <x v="6"/>
    <x v="2"/>
  </r>
  <r>
    <x v="106"/>
    <x v="322"/>
    <n v="9.9173553719008272"/>
    <x v="6"/>
    <x v="2"/>
  </r>
  <r>
    <x v="106"/>
    <x v="323"/>
    <n v="4.9586776859504136"/>
    <x v="6"/>
    <x v="2"/>
  </r>
  <r>
    <x v="106"/>
    <x v="324"/>
    <n v="45.454545454545453"/>
    <x v="6"/>
    <x v="2"/>
  </r>
  <r>
    <x v="106"/>
    <x v="325"/>
    <n v="2.4793388429752068"/>
    <x v="6"/>
    <x v="2"/>
  </r>
  <r>
    <x v="106"/>
    <x v="326"/>
    <n v="0.82644628099173556"/>
    <x v="6"/>
    <x v="2"/>
  </r>
  <r>
    <x v="106"/>
    <x v="327"/>
    <n v="0.82644628099173556"/>
    <x v="6"/>
    <x v="2"/>
  </r>
  <r>
    <x v="106"/>
    <x v="328"/>
    <n v="0"/>
    <x v="6"/>
    <x v="2"/>
  </r>
  <r>
    <x v="106"/>
    <x v="4"/>
    <n v="4.1322314049586772"/>
    <x v="6"/>
    <x v="2"/>
  </r>
  <r>
    <x v="106"/>
    <x v="312"/>
    <n v="0.99502487562189057"/>
    <x v="7"/>
    <x v="2"/>
  </r>
  <r>
    <x v="106"/>
    <x v="313"/>
    <n v="0.49751243781094528"/>
    <x v="7"/>
    <x v="2"/>
  </r>
  <r>
    <x v="106"/>
    <x v="314"/>
    <n v="9.9502487562189046"/>
    <x v="7"/>
    <x v="2"/>
  </r>
  <r>
    <x v="106"/>
    <x v="241"/>
    <n v="69.651741293532339"/>
    <x v="7"/>
    <x v="2"/>
  </r>
  <r>
    <x v="106"/>
    <x v="315"/>
    <n v="67.661691542288551"/>
    <x v="7"/>
    <x v="2"/>
  </r>
  <r>
    <x v="106"/>
    <x v="316"/>
    <n v="3.4825870646766171"/>
    <x v="7"/>
    <x v="2"/>
  </r>
  <r>
    <x v="106"/>
    <x v="239"/>
    <n v="15.422885572139304"/>
    <x v="7"/>
    <x v="2"/>
  </r>
  <r>
    <x v="106"/>
    <x v="317"/>
    <n v="2.9850746268656718"/>
    <x v="7"/>
    <x v="2"/>
  </r>
  <r>
    <x v="106"/>
    <x v="60"/>
    <n v="0"/>
    <x v="7"/>
    <x v="2"/>
  </r>
  <r>
    <x v="106"/>
    <x v="318"/>
    <n v="2.9850746268656718"/>
    <x v="7"/>
    <x v="2"/>
  </r>
  <r>
    <x v="106"/>
    <x v="319"/>
    <n v="22.388059701492537"/>
    <x v="7"/>
    <x v="2"/>
  </r>
  <r>
    <x v="106"/>
    <x v="320"/>
    <n v="0.99502487562189057"/>
    <x v="7"/>
    <x v="2"/>
  </r>
  <r>
    <x v="106"/>
    <x v="187"/>
    <n v="0"/>
    <x v="7"/>
    <x v="2"/>
  </r>
  <r>
    <x v="106"/>
    <x v="321"/>
    <n v="0.99502487562189057"/>
    <x v="7"/>
    <x v="2"/>
  </r>
  <r>
    <x v="106"/>
    <x v="322"/>
    <n v="9.4527363184079594"/>
    <x v="7"/>
    <x v="2"/>
  </r>
  <r>
    <x v="106"/>
    <x v="323"/>
    <n v="3.4825870646766171"/>
    <x v="7"/>
    <x v="2"/>
  </r>
  <r>
    <x v="106"/>
    <x v="324"/>
    <n v="56.71641791044776"/>
    <x v="7"/>
    <x v="2"/>
  </r>
  <r>
    <x v="106"/>
    <x v="325"/>
    <n v="2.4875621890547261"/>
    <x v="7"/>
    <x v="2"/>
  </r>
  <r>
    <x v="106"/>
    <x v="326"/>
    <n v="0"/>
    <x v="7"/>
    <x v="2"/>
  </r>
  <r>
    <x v="106"/>
    <x v="327"/>
    <n v="0.99502487562189057"/>
    <x v="7"/>
    <x v="2"/>
  </r>
  <r>
    <x v="106"/>
    <x v="328"/>
    <n v="0.49751243781094528"/>
    <x v="7"/>
    <x v="2"/>
  </r>
  <r>
    <x v="106"/>
    <x v="4"/>
    <n v="5.4726368159203984"/>
    <x v="7"/>
    <x v="2"/>
  </r>
  <r>
    <x v="106"/>
    <x v="312"/>
    <n v="0"/>
    <x v="8"/>
    <x v="2"/>
  </r>
  <r>
    <x v="106"/>
    <x v="313"/>
    <n v="0"/>
    <x v="8"/>
    <x v="2"/>
  </r>
  <r>
    <x v="106"/>
    <x v="314"/>
    <n v="1.7341040462427746"/>
    <x v="8"/>
    <x v="2"/>
  </r>
  <r>
    <x v="106"/>
    <x v="241"/>
    <n v="82.080924855491332"/>
    <x v="8"/>
    <x v="2"/>
  </r>
  <r>
    <x v="106"/>
    <x v="315"/>
    <n v="71.676300578034684"/>
    <x v="8"/>
    <x v="2"/>
  </r>
  <r>
    <x v="106"/>
    <x v="316"/>
    <n v="3.4682080924855492"/>
    <x v="8"/>
    <x v="2"/>
  </r>
  <r>
    <x v="106"/>
    <x v="239"/>
    <n v="28.901734104046241"/>
    <x v="8"/>
    <x v="2"/>
  </r>
  <r>
    <x v="106"/>
    <x v="317"/>
    <n v="9.2485549132947984"/>
    <x v="8"/>
    <x v="2"/>
  </r>
  <r>
    <x v="106"/>
    <x v="60"/>
    <n v="1.7341040462427746"/>
    <x v="8"/>
    <x v="2"/>
  </r>
  <r>
    <x v="106"/>
    <x v="318"/>
    <n v="1.1560693641618498"/>
    <x v="8"/>
    <x v="2"/>
  </r>
  <r>
    <x v="106"/>
    <x v="319"/>
    <n v="23.121387283236995"/>
    <x v="8"/>
    <x v="2"/>
  </r>
  <r>
    <x v="106"/>
    <x v="320"/>
    <n v="3.4682080924855492"/>
    <x v="8"/>
    <x v="2"/>
  </r>
  <r>
    <x v="106"/>
    <x v="187"/>
    <n v="0"/>
    <x v="8"/>
    <x v="2"/>
  </r>
  <r>
    <x v="106"/>
    <x v="321"/>
    <n v="0"/>
    <x v="8"/>
    <x v="2"/>
  </r>
  <r>
    <x v="106"/>
    <x v="322"/>
    <n v="10.982658959537572"/>
    <x v="8"/>
    <x v="2"/>
  </r>
  <r>
    <x v="106"/>
    <x v="323"/>
    <n v="1.1560693641618498"/>
    <x v="8"/>
    <x v="2"/>
  </r>
  <r>
    <x v="106"/>
    <x v="324"/>
    <n v="32.369942196531795"/>
    <x v="8"/>
    <x v="2"/>
  </r>
  <r>
    <x v="106"/>
    <x v="325"/>
    <n v="1.1560693641618498"/>
    <x v="8"/>
    <x v="2"/>
  </r>
  <r>
    <x v="106"/>
    <x v="326"/>
    <n v="0"/>
    <x v="8"/>
    <x v="2"/>
  </r>
  <r>
    <x v="106"/>
    <x v="327"/>
    <n v="2.3121387283236996"/>
    <x v="8"/>
    <x v="2"/>
  </r>
  <r>
    <x v="106"/>
    <x v="328"/>
    <n v="1.1560693641618498"/>
    <x v="8"/>
    <x v="2"/>
  </r>
  <r>
    <x v="106"/>
    <x v="4"/>
    <n v="2.8901734104046244"/>
    <x v="8"/>
    <x v="2"/>
  </r>
  <r>
    <x v="106"/>
    <x v="312"/>
    <n v="0"/>
    <x v="9"/>
    <x v="2"/>
  </r>
  <r>
    <x v="106"/>
    <x v="313"/>
    <n v="0"/>
    <x v="9"/>
    <x v="2"/>
  </r>
  <r>
    <x v="106"/>
    <x v="314"/>
    <n v="4.4198895027624312"/>
    <x v="9"/>
    <x v="2"/>
  </r>
  <r>
    <x v="106"/>
    <x v="241"/>
    <n v="77.348066298342545"/>
    <x v="9"/>
    <x v="2"/>
  </r>
  <r>
    <x v="106"/>
    <x v="315"/>
    <n v="61.878453038674031"/>
    <x v="9"/>
    <x v="2"/>
  </r>
  <r>
    <x v="106"/>
    <x v="316"/>
    <n v="3.3149171270718232"/>
    <x v="9"/>
    <x v="2"/>
  </r>
  <r>
    <x v="106"/>
    <x v="239"/>
    <n v="33.701657458563538"/>
    <x v="9"/>
    <x v="2"/>
  </r>
  <r>
    <x v="106"/>
    <x v="317"/>
    <n v="4.4198895027624312"/>
    <x v="9"/>
    <x v="2"/>
  </r>
  <r>
    <x v="106"/>
    <x v="60"/>
    <n v="2.2099447513812156"/>
    <x v="9"/>
    <x v="2"/>
  </r>
  <r>
    <x v="106"/>
    <x v="318"/>
    <n v="1.6574585635359116"/>
    <x v="9"/>
    <x v="2"/>
  </r>
  <r>
    <x v="106"/>
    <x v="319"/>
    <n v="14.917127071823204"/>
    <x v="9"/>
    <x v="2"/>
  </r>
  <r>
    <x v="106"/>
    <x v="320"/>
    <n v="1.6574585635359116"/>
    <x v="9"/>
    <x v="2"/>
  </r>
  <r>
    <x v="106"/>
    <x v="187"/>
    <n v="0"/>
    <x v="9"/>
    <x v="2"/>
  </r>
  <r>
    <x v="106"/>
    <x v="321"/>
    <n v="1.1049723756906078"/>
    <x v="9"/>
    <x v="2"/>
  </r>
  <r>
    <x v="106"/>
    <x v="322"/>
    <n v="3.867403314917127"/>
    <x v="9"/>
    <x v="2"/>
  </r>
  <r>
    <x v="106"/>
    <x v="323"/>
    <n v="1.6574585635359116"/>
    <x v="9"/>
    <x v="2"/>
  </r>
  <r>
    <x v="106"/>
    <x v="324"/>
    <n v="30.386740331491712"/>
    <x v="9"/>
    <x v="2"/>
  </r>
  <r>
    <x v="106"/>
    <x v="325"/>
    <n v="2.2099447513812156"/>
    <x v="9"/>
    <x v="2"/>
  </r>
  <r>
    <x v="106"/>
    <x v="326"/>
    <n v="1.6574585635359116"/>
    <x v="9"/>
    <x v="2"/>
  </r>
  <r>
    <x v="106"/>
    <x v="327"/>
    <n v="1.1049723756906078"/>
    <x v="9"/>
    <x v="2"/>
  </r>
  <r>
    <x v="106"/>
    <x v="328"/>
    <n v="3.3149171270718232"/>
    <x v="9"/>
    <x v="2"/>
  </r>
  <r>
    <x v="106"/>
    <x v="4"/>
    <n v="8.8397790055248624"/>
    <x v="9"/>
    <x v="2"/>
  </r>
  <r>
    <x v="106"/>
    <x v="312"/>
    <n v="0"/>
    <x v="10"/>
    <x v="2"/>
  </r>
  <r>
    <x v="106"/>
    <x v="313"/>
    <n v="0.67114093959731547"/>
    <x v="10"/>
    <x v="2"/>
  </r>
  <r>
    <x v="106"/>
    <x v="314"/>
    <n v="5.3691275167785237"/>
    <x v="10"/>
    <x v="2"/>
  </r>
  <r>
    <x v="106"/>
    <x v="241"/>
    <n v="73.154362416107389"/>
    <x v="10"/>
    <x v="2"/>
  </r>
  <r>
    <x v="106"/>
    <x v="315"/>
    <n v="48.322147651006709"/>
    <x v="10"/>
    <x v="2"/>
  </r>
  <r>
    <x v="106"/>
    <x v="316"/>
    <n v="3.3557046979865772"/>
    <x v="10"/>
    <x v="2"/>
  </r>
  <r>
    <x v="106"/>
    <x v="239"/>
    <n v="51.006711409395976"/>
    <x v="10"/>
    <x v="2"/>
  </r>
  <r>
    <x v="106"/>
    <x v="317"/>
    <n v="14.765100671140939"/>
    <x v="10"/>
    <x v="2"/>
  </r>
  <r>
    <x v="106"/>
    <x v="60"/>
    <n v="6.0402684563758386"/>
    <x v="10"/>
    <x v="2"/>
  </r>
  <r>
    <x v="106"/>
    <x v="318"/>
    <n v="4.6979865771812079"/>
    <x v="10"/>
    <x v="2"/>
  </r>
  <r>
    <x v="106"/>
    <x v="319"/>
    <n v="14.093959731543624"/>
    <x v="10"/>
    <x v="2"/>
  </r>
  <r>
    <x v="106"/>
    <x v="320"/>
    <n v="2.0134228187919465"/>
    <x v="10"/>
    <x v="2"/>
  </r>
  <r>
    <x v="106"/>
    <x v="187"/>
    <n v="0"/>
    <x v="10"/>
    <x v="2"/>
  </r>
  <r>
    <x v="106"/>
    <x v="321"/>
    <n v="3.3557046979865772"/>
    <x v="10"/>
    <x v="2"/>
  </r>
  <r>
    <x v="106"/>
    <x v="322"/>
    <n v="14.765100671140939"/>
    <x v="10"/>
    <x v="2"/>
  </r>
  <r>
    <x v="106"/>
    <x v="323"/>
    <n v="2.0134228187919465"/>
    <x v="10"/>
    <x v="2"/>
  </r>
  <r>
    <x v="106"/>
    <x v="324"/>
    <n v="24.161073825503355"/>
    <x v="10"/>
    <x v="2"/>
  </r>
  <r>
    <x v="106"/>
    <x v="325"/>
    <n v="0.67114093959731547"/>
    <x v="10"/>
    <x v="2"/>
  </r>
  <r>
    <x v="106"/>
    <x v="326"/>
    <n v="1.3422818791946309"/>
    <x v="10"/>
    <x v="2"/>
  </r>
  <r>
    <x v="106"/>
    <x v="327"/>
    <n v="0"/>
    <x v="10"/>
    <x v="2"/>
  </r>
  <r>
    <x v="106"/>
    <x v="328"/>
    <n v="2.0134228187919465"/>
    <x v="10"/>
    <x v="2"/>
  </r>
  <r>
    <x v="106"/>
    <x v="4"/>
    <n v="5.3691275167785237"/>
    <x v="10"/>
    <x v="2"/>
  </r>
  <r>
    <x v="106"/>
    <x v="312"/>
    <n v="0"/>
    <x v="11"/>
    <x v="2"/>
  </r>
  <r>
    <x v="106"/>
    <x v="313"/>
    <n v="2.0134228187919465"/>
    <x v="11"/>
    <x v="2"/>
  </r>
  <r>
    <x v="106"/>
    <x v="314"/>
    <n v="4.026845637583893"/>
    <x v="11"/>
    <x v="2"/>
  </r>
  <r>
    <x v="106"/>
    <x v="241"/>
    <n v="76.510067114093957"/>
    <x v="11"/>
    <x v="2"/>
  </r>
  <r>
    <x v="106"/>
    <x v="315"/>
    <n v="53.691275167785236"/>
    <x v="11"/>
    <x v="2"/>
  </r>
  <r>
    <x v="106"/>
    <x v="316"/>
    <n v="2.0134228187919465"/>
    <x v="11"/>
    <x v="2"/>
  </r>
  <r>
    <x v="106"/>
    <x v="239"/>
    <n v="32.885906040268459"/>
    <x v="11"/>
    <x v="2"/>
  </r>
  <r>
    <x v="106"/>
    <x v="317"/>
    <n v="10.738255033557047"/>
    <x v="11"/>
    <x v="2"/>
  </r>
  <r>
    <x v="106"/>
    <x v="60"/>
    <n v="3.3557046979865772"/>
    <x v="11"/>
    <x v="2"/>
  </r>
  <r>
    <x v="106"/>
    <x v="318"/>
    <n v="2.0134228187919465"/>
    <x v="11"/>
    <x v="2"/>
  </r>
  <r>
    <x v="106"/>
    <x v="319"/>
    <n v="8.724832214765101"/>
    <x v="11"/>
    <x v="2"/>
  </r>
  <r>
    <x v="106"/>
    <x v="320"/>
    <n v="2.0134228187919465"/>
    <x v="11"/>
    <x v="2"/>
  </r>
  <r>
    <x v="106"/>
    <x v="187"/>
    <n v="0"/>
    <x v="11"/>
    <x v="2"/>
  </r>
  <r>
    <x v="106"/>
    <x v="321"/>
    <n v="1.3422818791946309"/>
    <x v="11"/>
    <x v="2"/>
  </r>
  <r>
    <x v="106"/>
    <x v="322"/>
    <n v="10.738255033557047"/>
    <x v="11"/>
    <x v="2"/>
  </r>
  <r>
    <x v="106"/>
    <x v="323"/>
    <n v="4.026845637583893"/>
    <x v="11"/>
    <x v="2"/>
  </r>
  <r>
    <x v="106"/>
    <x v="324"/>
    <n v="51.006711409395976"/>
    <x v="11"/>
    <x v="2"/>
  </r>
  <r>
    <x v="106"/>
    <x v="325"/>
    <n v="0"/>
    <x v="11"/>
    <x v="2"/>
  </r>
  <r>
    <x v="106"/>
    <x v="326"/>
    <n v="0"/>
    <x v="11"/>
    <x v="2"/>
  </r>
  <r>
    <x v="106"/>
    <x v="327"/>
    <n v="3.3557046979865772"/>
    <x v="11"/>
    <x v="2"/>
  </r>
  <r>
    <x v="106"/>
    <x v="328"/>
    <n v="2.6845637583892619"/>
    <x v="11"/>
    <x v="2"/>
  </r>
  <r>
    <x v="106"/>
    <x v="4"/>
    <n v="4.6979865771812079"/>
    <x v="11"/>
    <x v="2"/>
  </r>
  <r>
    <x v="106"/>
    <x v="312"/>
    <n v="4.2372881355932206"/>
    <x v="12"/>
    <x v="2"/>
  </r>
  <r>
    <x v="106"/>
    <x v="313"/>
    <n v="2.5423728813559321"/>
    <x v="12"/>
    <x v="2"/>
  </r>
  <r>
    <x v="106"/>
    <x v="314"/>
    <n v="9.3220338983050848"/>
    <x v="12"/>
    <x v="2"/>
  </r>
  <r>
    <x v="106"/>
    <x v="241"/>
    <n v="64.406779661016955"/>
    <x v="12"/>
    <x v="2"/>
  </r>
  <r>
    <x v="106"/>
    <x v="315"/>
    <n v="44.067796610169495"/>
    <x v="12"/>
    <x v="2"/>
  </r>
  <r>
    <x v="106"/>
    <x v="316"/>
    <n v="5.0847457627118642"/>
    <x v="12"/>
    <x v="2"/>
  </r>
  <r>
    <x v="106"/>
    <x v="239"/>
    <n v="28.8135593220339"/>
    <x v="12"/>
    <x v="2"/>
  </r>
  <r>
    <x v="106"/>
    <x v="317"/>
    <n v="9.3220338983050848"/>
    <x v="12"/>
    <x v="2"/>
  </r>
  <r>
    <x v="106"/>
    <x v="60"/>
    <n v="6.7796610169491522"/>
    <x v="12"/>
    <x v="2"/>
  </r>
  <r>
    <x v="106"/>
    <x v="318"/>
    <n v="1.6949152542372881"/>
    <x v="12"/>
    <x v="2"/>
  </r>
  <r>
    <x v="106"/>
    <x v="319"/>
    <n v="11.864406779661017"/>
    <x v="12"/>
    <x v="2"/>
  </r>
  <r>
    <x v="106"/>
    <x v="320"/>
    <n v="5.9322033898305087"/>
    <x v="12"/>
    <x v="2"/>
  </r>
  <r>
    <x v="106"/>
    <x v="187"/>
    <n v="0"/>
    <x v="12"/>
    <x v="2"/>
  </r>
  <r>
    <x v="106"/>
    <x v="321"/>
    <n v="5.0847457627118642"/>
    <x v="12"/>
    <x v="2"/>
  </r>
  <r>
    <x v="106"/>
    <x v="322"/>
    <n v="14.40677966101695"/>
    <x v="12"/>
    <x v="2"/>
  </r>
  <r>
    <x v="106"/>
    <x v="323"/>
    <n v="5.0847457627118642"/>
    <x v="12"/>
    <x v="2"/>
  </r>
  <r>
    <x v="106"/>
    <x v="324"/>
    <n v="29.661016949152543"/>
    <x v="12"/>
    <x v="2"/>
  </r>
  <r>
    <x v="106"/>
    <x v="325"/>
    <n v="0.84745762711864403"/>
    <x v="12"/>
    <x v="2"/>
  </r>
  <r>
    <x v="106"/>
    <x v="326"/>
    <n v="0.84745762711864403"/>
    <x v="12"/>
    <x v="2"/>
  </r>
  <r>
    <x v="106"/>
    <x v="327"/>
    <n v="0.84745762711864403"/>
    <x v="12"/>
    <x v="2"/>
  </r>
  <r>
    <x v="106"/>
    <x v="328"/>
    <n v="0"/>
    <x v="12"/>
    <x v="2"/>
  </r>
  <r>
    <x v="106"/>
    <x v="4"/>
    <n v="9.3220338983050848"/>
    <x v="12"/>
    <x v="2"/>
  </r>
  <r>
    <x v="106"/>
    <x v="312"/>
    <n v="0"/>
    <x v="13"/>
    <x v="2"/>
  </r>
  <r>
    <x v="106"/>
    <x v="313"/>
    <n v="1.2987012987012987"/>
    <x v="13"/>
    <x v="2"/>
  </r>
  <r>
    <x v="106"/>
    <x v="314"/>
    <n v="3.8961038961038961"/>
    <x v="13"/>
    <x v="2"/>
  </r>
  <r>
    <x v="106"/>
    <x v="241"/>
    <n v="80.519480519480524"/>
    <x v="13"/>
    <x v="2"/>
  </r>
  <r>
    <x v="106"/>
    <x v="315"/>
    <n v="64.935064935064929"/>
    <x v="13"/>
    <x v="2"/>
  </r>
  <r>
    <x v="106"/>
    <x v="316"/>
    <n v="7.7922077922077921"/>
    <x v="13"/>
    <x v="2"/>
  </r>
  <r>
    <x v="106"/>
    <x v="239"/>
    <n v="49.350649350649348"/>
    <x v="13"/>
    <x v="2"/>
  </r>
  <r>
    <x v="106"/>
    <x v="317"/>
    <n v="14.285714285714286"/>
    <x v="13"/>
    <x v="2"/>
  </r>
  <r>
    <x v="106"/>
    <x v="60"/>
    <n v="2.5974025974025974"/>
    <x v="13"/>
    <x v="2"/>
  </r>
  <r>
    <x v="106"/>
    <x v="318"/>
    <n v="3.8961038961038961"/>
    <x v="13"/>
    <x v="2"/>
  </r>
  <r>
    <x v="106"/>
    <x v="319"/>
    <n v="6.4935064935064934"/>
    <x v="13"/>
    <x v="2"/>
  </r>
  <r>
    <x v="106"/>
    <x v="320"/>
    <n v="1.2987012987012987"/>
    <x v="13"/>
    <x v="2"/>
  </r>
  <r>
    <x v="106"/>
    <x v="187"/>
    <n v="0"/>
    <x v="13"/>
    <x v="2"/>
  </r>
  <r>
    <x v="106"/>
    <x v="321"/>
    <n v="2.5974025974025974"/>
    <x v="13"/>
    <x v="2"/>
  </r>
  <r>
    <x v="106"/>
    <x v="322"/>
    <n v="12.987012987012987"/>
    <x v="13"/>
    <x v="2"/>
  </r>
  <r>
    <x v="106"/>
    <x v="323"/>
    <n v="1.2987012987012987"/>
    <x v="13"/>
    <x v="2"/>
  </r>
  <r>
    <x v="106"/>
    <x v="324"/>
    <n v="18.181818181818183"/>
    <x v="13"/>
    <x v="2"/>
  </r>
  <r>
    <x v="106"/>
    <x v="325"/>
    <n v="6.4935064935064934"/>
    <x v="13"/>
    <x v="2"/>
  </r>
  <r>
    <x v="106"/>
    <x v="326"/>
    <n v="1.2987012987012987"/>
    <x v="13"/>
    <x v="2"/>
  </r>
  <r>
    <x v="106"/>
    <x v="327"/>
    <n v="2.5974025974025974"/>
    <x v="13"/>
    <x v="2"/>
  </r>
  <r>
    <x v="106"/>
    <x v="328"/>
    <n v="5.1948051948051948"/>
    <x v="13"/>
    <x v="2"/>
  </r>
  <r>
    <x v="106"/>
    <x v="4"/>
    <n v="1.2987012987012987"/>
    <x v="13"/>
    <x v="2"/>
  </r>
  <r>
    <x v="106"/>
    <x v="312"/>
    <n v="1.1494252873563218"/>
    <x v="14"/>
    <x v="2"/>
  </r>
  <r>
    <x v="106"/>
    <x v="313"/>
    <n v="0"/>
    <x v="14"/>
    <x v="2"/>
  </r>
  <r>
    <x v="106"/>
    <x v="314"/>
    <n v="5.7471264367816088"/>
    <x v="14"/>
    <x v="2"/>
  </r>
  <r>
    <x v="106"/>
    <x v="241"/>
    <n v="79.310344827586206"/>
    <x v="14"/>
    <x v="2"/>
  </r>
  <r>
    <x v="106"/>
    <x v="315"/>
    <n v="66.666666666666671"/>
    <x v="14"/>
    <x v="2"/>
  </r>
  <r>
    <x v="106"/>
    <x v="316"/>
    <n v="26.436781609195403"/>
    <x v="14"/>
    <x v="2"/>
  </r>
  <r>
    <x v="106"/>
    <x v="239"/>
    <n v="8.0459770114942533"/>
    <x v="14"/>
    <x v="2"/>
  </r>
  <r>
    <x v="106"/>
    <x v="317"/>
    <n v="2.2988505747126435"/>
    <x v="14"/>
    <x v="2"/>
  </r>
  <r>
    <x v="106"/>
    <x v="60"/>
    <n v="0"/>
    <x v="14"/>
    <x v="2"/>
  </r>
  <r>
    <x v="106"/>
    <x v="318"/>
    <n v="0"/>
    <x v="14"/>
    <x v="2"/>
  </r>
  <r>
    <x v="106"/>
    <x v="319"/>
    <n v="18.390804597701148"/>
    <x v="14"/>
    <x v="2"/>
  </r>
  <r>
    <x v="106"/>
    <x v="320"/>
    <n v="4.5977011494252871"/>
    <x v="14"/>
    <x v="2"/>
  </r>
  <r>
    <x v="106"/>
    <x v="187"/>
    <n v="0"/>
    <x v="14"/>
    <x v="2"/>
  </r>
  <r>
    <x v="106"/>
    <x v="321"/>
    <n v="12.64367816091954"/>
    <x v="14"/>
    <x v="2"/>
  </r>
  <r>
    <x v="106"/>
    <x v="322"/>
    <n v="12.64367816091954"/>
    <x v="14"/>
    <x v="2"/>
  </r>
  <r>
    <x v="106"/>
    <x v="323"/>
    <n v="1.1494252873563218"/>
    <x v="14"/>
    <x v="2"/>
  </r>
  <r>
    <x v="106"/>
    <x v="324"/>
    <n v="26.436781609195403"/>
    <x v="14"/>
    <x v="2"/>
  </r>
  <r>
    <x v="106"/>
    <x v="325"/>
    <n v="2.2988505747126435"/>
    <x v="14"/>
    <x v="2"/>
  </r>
  <r>
    <x v="106"/>
    <x v="326"/>
    <n v="3.4482758620689653"/>
    <x v="14"/>
    <x v="2"/>
  </r>
  <r>
    <x v="106"/>
    <x v="327"/>
    <n v="0"/>
    <x v="14"/>
    <x v="2"/>
  </r>
  <r>
    <x v="106"/>
    <x v="328"/>
    <n v="1.1494252873563218"/>
    <x v="14"/>
    <x v="2"/>
  </r>
  <r>
    <x v="106"/>
    <x v="4"/>
    <n v="3.4482758620689653"/>
    <x v="14"/>
    <x v="2"/>
  </r>
  <r>
    <x v="106"/>
    <x v="312"/>
    <n v="2.150537634408602"/>
    <x v="15"/>
    <x v="2"/>
  </r>
  <r>
    <x v="106"/>
    <x v="313"/>
    <n v="1.075268817204301"/>
    <x v="15"/>
    <x v="2"/>
  </r>
  <r>
    <x v="106"/>
    <x v="314"/>
    <n v="2.150537634408602"/>
    <x v="15"/>
    <x v="2"/>
  </r>
  <r>
    <x v="106"/>
    <x v="241"/>
    <n v="8.6021505376344081"/>
    <x v="15"/>
    <x v="2"/>
  </r>
  <r>
    <x v="106"/>
    <x v="315"/>
    <n v="72.043010752688176"/>
    <x v="15"/>
    <x v="2"/>
  </r>
  <r>
    <x v="106"/>
    <x v="316"/>
    <n v="2.150537634408602"/>
    <x v="15"/>
    <x v="2"/>
  </r>
  <r>
    <x v="106"/>
    <x v="239"/>
    <n v="52.688172043010752"/>
    <x v="15"/>
    <x v="2"/>
  </r>
  <r>
    <x v="106"/>
    <x v="317"/>
    <n v="17.204301075268816"/>
    <x v="15"/>
    <x v="2"/>
  </r>
  <r>
    <x v="106"/>
    <x v="60"/>
    <n v="1.075268817204301"/>
    <x v="15"/>
    <x v="2"/>
  </r>
  <r>
    <x v="106"/>
    <x v="318"/>
    <n v="5.376344086021505"/>
    <x v="15"/>
    <x v="2"/>
  </r>
  <r>
    <x v="106"/>
    <x v="319"/>
    <n v="31.182795698924732"/>
    <x v="15"/>
    <x v="2"/>
  </r>
  <r>
    <x v="106"/>
    <x v="320"/>
    <n v="3.225806451612903"/>
    <x v="15"/>
    <x v="2"/>
  </r>
  <r>
    <x v="106"/>
    <x v="187"/>
    <n v="0"/>
    <x v="15"/>
    <x v="2"/>
  </r>
  <r>
    <x v="106"/>
    <x v="321"/>
    <n v="5.376344086021505"/>
    <x v="15"/>
    <x v="2"/>
  </r>
  <r>
    <x v="106"/>
    <x v="322"/>
    <n v="12.903225806451612"/>
    <x v="15"/>
    <x v="2"/>
  </r>
  <r>
    <x v="106"/>
    <x v="323"/>
    <n v="1.075268817204301"/>
    <x v="15"/>
    <x v="2"/>
  </r>
  <r>
    <x v="106"/>
    <x v="324"/>
    <n v="53.763440860215056"/>
    <x v="15"/>
    <x v="2"/>
  </r>
  <r>
    <x v="106"/>
    <x v="325"/>
    <n v="0"/>
    <x v="15"/>
    <x v="2"/>
  </r>
  <r>
    <x v="106"/>
    <x v="326"/>
    <n v="2.150537634408602"/>
    <x v="15"/>
    <x v="2"/>
  </r>
  <r>
    <x v="106"/>
    <x v="327"/>
    <n v="0"/>
    <x v="15"/>
    <x v="2"/>
  </r>
  <r>
    <x v="106"/>
    <x v="328"/>
    <n v="3.225806451612903"/>
    <x v="15"/>
    <x v="2"/>
  </r>
  <r>
    <x v="106"/>
    <x v="4"/>
    <n v="4.301075268817204"/>
    <x v="15"/>
    <x v="2"/>
  </r>
  <r>
    <x v="106"/>
    <x v="312"/>
    <n v="3.9772727272727271"/>
    <x v="16"/>
    <x v="2"/>
  </r>
  <r>
    <x v="106"/>
    <x v="313"/>
    <n v="2.8409090909090908"/>
    <x v="16"/>
    <x v="2"/>
  </r>
  <r>
    <x v="106"/>
    <x v="314"/>
    <n v="14.772727272727273"/>
    <x v="16"/>
    <x v="2"/>
  </r>
  <r>
    <x v="106"/>
    <x v="241"/>
    <n v="41.477272727272727"/>
    <x v="16"/>
    <x v="2"/>
  </r>
  <r>
    <x v="106"/>
    <x v="315"/>
    <n v="53.409090909090907"/>
    <x v="16"/>
    <x v="2"/>
  </r>
  <r>
    <x v="106"/>
    <x v="316"/>
    <n v="10.227272727272727"/>
    <x v="16"/>
    <x v="2"/>
  </r>
  <r>
    <x v="106"/>
    <x v="239"/>
    <n v="35.795454545454547"/>
    <x v="16"/>
    <x v="2"/>
  </r>
  <r>
    <x v="106"/>
    <x v="317"/>
    <n v="9.6590909090909083"/>
    <x v="16"/>
    <x v="2"/>
  </r>
  <r>
    <x v="106"/>
    <x v="60"/>
    <n v="3.9772727272727271"/>
    <x v="16"/>
    <x v="2"/>
  </r>
  <r>
    <x v="106"/>
    <x v="318"/>
    <n v="6.8181818181818183"/>
    <x v="16"/>
    <x v="2"/>
  </r>
  <r>
    <x v="106"/>
    <x v="319"/>
    <n v="14.772727272727273"/>
    <x v="16"/>
    <x v="2"/>
  </r>
  <r>
    <x v="106"/>
    <x v="320"/>
    <n v="11.931818181818182"/>
    <x v="16"/>
    <x v="2"/>
  </r>
  <r>
    <x v="106"/>
    <x v="187"/>
    <n v="0.56818181818181823"/>
    <x v="16"/>
    <x v="2"/>
  </r>
  <r>
    <x v="106"/>
    <x v="321"/>
    <n v="4.5454545454545459"/>
    <x v="16"/>
    <x v="2"/>
  </r>
  <r>
    <x v="106"/>
    <x v="322"/>
    <n v="13.068181818181818"/>
    <x v="16"/>
    <x v="2"/>
  </r>
  <r>
    <x v="106"/>
    <x v="323"/>
    <n v="0.56818181818181823"/>
    <x v="16"/>
    <x v="2"/>
  </r>
  <r>
    <x v="106"/>
    <x v="324"/>
    <n v="17.045454545454547"/>
    <x v="16"/>
    <x v="2"/>
  </r>
  <r>
    <x v="106"/>
    <x v="325"/>
    <n v="0.56818181818181823"/>
    <x v="16"/>
    <x v="2"/>
  </r>
  <r>
    <x v="106"/>
    <x v="326"/>
    <n v="2.2727272727272729"/>
    <x v="16"/>
    <x v="2"/>
  </r>
  <r>
    <x v="106"/>
    <x v="327"/>
    <n v="0"/>
    <x v="16"/>
    <x v="2"/>
  </r>
  <r>
    <x v="106"/>
    <x v="328"/>
    <n v="2.2727272727272729"/>
    <x v="16"/>
    <x v="2"/>
  </r>
  <r>
    <x v="106"/>
    <x v="4"/>
    <n v="9.6590909090909083"/>
    <x v="16"/>
    <x v="2"/>
  </r>
  <r>
    <x v="106"/>
    <x v="312"/>
    <n v="0.46842795578040097"/>
    <x v="0"/>
    <x v="3"/>
  </r>
  <r>
    <x v="106"/>
    <x v="313"/>
    <n v="1.2179126850290425"/>
    <x v="0"/>
    <x v="3"/>
  </r>
  <r>
    <x v="106"/>
    <x v="314"/>
    <n v="7.813378302417088"/>
    <x v="0"/>
    <x v="3"/>
  </r>
  <r>
    <x v="106"/>
    <x v="241"/>
    <n v="73.374554993442004"/>
    <x v="0"/>
    <x v="3"/>
  </r>
  <r>
    <x v="106"/>
    <x v="315"/>
    <n v="60.989319842608204"/>
    <x v="0"/>
    <x v="3"/>
  </r>
  <r>
    <x v="106"/>
    <x v="316"/>
    <n v="13.453250890013116"/>
    <x v="0"/>
    <x v="3"/>
  </r>
  <r>
    <x v="106"/>
    <x v="239"/>
    <n v="28.105677346824059"/>
    <x v="0"/>
    <x v="3"/>
  </r>
  <r>
    <x v="106"/>
    <x v="317"/>
    <n v="7.5510586471800636"/>
    <x v="0"/>
    <x v="3"/>
  </r>
  <r>
    <x v="106"/>
    <x v="60"/>
    <n v="2.997938916994566"/>
    <x v="0"/>
    <x v="3"/>
  </r>
  <r>
    <x v="106"/>
    <x v="318"/>
    <n v="4.0097433014802322"/>
    <x v="0"/>
    <x v="3"/>
  </r>
  <r>
    <x v="106"/>
    <x v="319"/>
    <n v="18.381112984822934"/>
    <x v="0"/>
    <x v="3"/>
  </r>
  <r>
    <x v="106"/>
    <x v="320"/>
    <n v="4.6842795578040102"/>
    <x v="0"/>
    <x v="3"/>
  </r>
  <r>
    <x v="106"/>
    <x v="187"/>
    <n v="0.37474236462432076"/>
    <x v="0"/>
    <x v="3"/>
  </r>
  <r>
    <x v="106"/>
    <x v="321"/>
    <n v="4.0846917744050968"/>
    <x v="0"/>
    <x v="3"/>
  </r>
  <r>
    <x v="106"/>
    <x v="322"/>
    <n v="10.530260445943414"/>
    <x v="0"/>
    <x v="3"/>
  </r>
  <r>
    <x v="106"/>
    <x v="323"/>
    <n v="1.2741240397226907"/>
    <x v="0"/>
    <x v="3"/>
  </r>
  <r>
    <x v="106"/>
    <x v="324"/>
    <n v="30.578976953344576"/>
    <x v="0"/>
    <x v="3"/>
  </r>
  <r>
    <x v="106"/>
    <x v="325"/>
    <n v="1.5551808131909313"/>
    <x v="0"/>
    <x v="3"/>
  </r>
  <r>
    <x v="106"/>
    <x v="326"/>
    <n v="0.80569608394228964"/>
    <x v="0"/>
    <x v="3"/>
  </r>
  <r>
    <x v="106"/>
    <x v="327"/>
    <n v="0.50590219224283306"/>
    <x v="0"/>
    <x v="3"/>
  </r>
  <r>
    <x v="106"/>
    <x v="328"/>
    <n v="2.4545624882893011"/>
    <x v="0"/>
    <x v="3"/>
  </r>
  <r>
    <x v="106"/>
    <x v="4"/>
    <n v="3.5038411092373991"/>
    <x v="0"/>
    <x v="3"/>
  </r>
  <r>
    <x v="106"/>
    <x v="312"/>
    <n v="0.43936731107205623"/>
    <x v="1"/>
    <x v="3"/>
  </r>
  <r>
    <x v="106"/>
    <x v="313"/>
    <n v="3.7785588752196837"/>
    <x v="1"/>
    <x v="3"/>
  </r>
  <r>
    <x v="106"/>
    <x v="314"/>
    <n v="15.46572934973638"/>
    <x v="1"/>
    <x v="3"/>
  </r>
  <r>
    <x v="106"/>
    <x v="241"/>
    <n v="45.079086115992972"/>
    <x v="1"/>
    <x v="3"/>
  </r>
  <r>
    <x v="106"/>
    <x v="315"/>
    <n v="55.799648506151144"/>
    <x v="1"/>
    <x v="3"/>
  </r>
  <r>
    <x v="106"/>
    <x v="316"/>
    <n v="6.502636203866432"/>
    <x v="1"/>
    <x v="3"/>
  </r>
  <r>
    <x v="106"/>
    <x v="239"/>
    <n v="36.555360281195078"/>
    <x v="1"/>
    <x v="3"/>
  </r>
  <r>
    <x v="106"/>
    <x v="317"/>
    <n v="5.4481546572934976"/>
    <x v="1"/>
    <x v="3"/>
  </r>
  <r>
    <x v="106"/>
    <x v="60"/>
    <n v="2.8998242530755713"/>
    <x v="1"/>
    <x v="3"/>
  </r>
  <r>
    <x v="106"/>
    <x v="318"/>
    <n v="10.281195079086116"/>
    <x v="1"/>
    <x v="3"/>
  </r>
  <r>
    <x v="106"/>
    <x v="319"/>
    <n v="19.507908611599298"/>
    <x v="1"/>
    <x v="3"/>
  </r>
  <r>
    <x v="106"/>
    <x v="320"/>
    <n v="9.8418277680140598"/>
    <x v="1"/>
    <x v="3"/>
  </r>
  <r>
    <x v="106"/>
    <x v="187"/>
    <n v="0.43936731107205623"/>
    <x v="1"/>
    <x v="3"/>
  </r>
  <r>
    <x v="106"/>
    <x v="321"/>
    <n v="2.1968365553602811"/>
    <x v="1"/>
    <x v="3"/>
  </r>
  <r>
    <x v="106"/>
    <x v="322"/>
    <n v="17.135325131810195"/>
    <x v="1"/>
    <x v="3"/>
  </r>
  <r>
    <x v="106"/>
    <x v="323"/>
    <n v="1.5817223198594024"/>
    <x v="1"/>
    <x v="3"/>
  </r>
  <r>
    <x v="106"/>
    <x v="324"/>
    <n v="36.906854130052722"/>
    <x v="1"/>
    <x v="3"/>
  </r>
  <r>
    <x v="106"/>
    <x v="325"/>
    <n v="0.52724077328646746"/>
    <x v="1"/>
    <x v="3"/>
  </r>
  <r>
    <x v="106"/>
    <x v="326"/>
    <n v="0.79086115992970119"/>
    <x v="1"/>
    <x v="3"/>
  </r>
  <r>
    <x v="106"/>
    <x v="327"/>
    <n v="0.26362038664323373"/>
    <x v="1"/>
    <x v="3"/>
  </r>
  <r>
    <x v="106"/>
    <x v="328"/>
    <n v="3.6028119507908611"/>
    <x v="1"/>
    <x v="3"/>
  </r>
  <r>
    <x v="106"/>
    <x v="4"/>
    <n v="2.0210896309314585"/>
    <x v="1"/>
    <x v="3"/>
  </r>
  <r>
    <x v="106"/>
    <x v="312"/>
    <n v="0.15723270440251572"/>
    <x v="2"/>
    <x v="3"/>
  </r>
  <r>
    <x v="106"/>
    <x v="313"/>
    <n v="0.41928721174004191"/>
    <x v="2"/>
    <x v="3"/>
  </r>
  <r>
    <x v="106"/>
    <x v="314"/>
    <n v="6.4989517819706499"/>
    <x v="2"/>
    <x v="3"/>
  </r>
  <r>
    <x v="106"/>
    <x v="241"/>
    <n v="89.779874213836479"/>
    <x v="2"/>
    <x v="3"/>
  </r>
  <r>
    <x v="106"/>
    <x v="315"/>
    <n v="62.054507337526204"/>
    <x v="2"/>
    <x v="3"/>
  </r>
  <r>
    <x v="106"/>
    <x v="316"/>
    <n v="26.362683438155138"/>
    <x v="2"/>
    <x v="3"/>
  </r>
  <r>
    <x v="106"/>
    <x v="239"/>
    <n v="10.744234800838575"/>
    <x v="2"/>
    <x v="3"/>
  </r>
  <r>
    <x v="106"/>
    <x v="317"/>
    <n v="2.5681341719077566"/>
    <x v="2"/>
    <x v="3"/>
  </r>
  <r>
    <x v="106"/>
    <x v="60"/>
    <n v="3.3542976939203353"/>
    <x v="2"/>
    <x v="3"/>
  </r>
  <r>
    <x v="106"/>
    <x v="318"/>
    <n v="1.4675052410901468"/>
    <x v="2"/>
    <x v="3"/>
  </r>
  <r>
    <x v="106"/>
    <x v="319"/>
    <n v="18.553459119496857"/>
    <x v="2"/>
    <x v="3"/>
  </r>
  <r>
    <x v="106"/>
    <x v="320"/>
    <n v="2.4633123689727463"/>
    <x v="2"/>
    <x v="3"/>
  </r>
  <r>
    <x v="106"/>
    <x v="187"/>
    <n v="0.26205450733752622"/>
    <x v="2"/>
    <x v="3"/>
  </r>
  <r>
    <x v="106"/>
    <x v="321"/>
    <n v="7.0230607966457024"/>
    <x v="2"/>
    <x v="3"/>
  </r>
  <r>
    <x v="106"/>
    <x v="322"/>
    <n v="8.8050314465408803"/>
    <x v="2"/>
    <x v="3"/>
  </r>
  <r>
    <x v="106"/>
    <x v="323"/>
    <n v="1.0482180293501049"/>
    <x v="2"/>
    <x v="3"/>
  </r>
  <r>
    <x v="106"/>
    <x v="324"/>
    <n v="33.280922431865825"/>
    <x v="2"/>
    <x v="3"/>
  </r>
  <r>
    <x v="106"/>
    <x v="325"/>
    <n v="2.0964360587002098"/>
    <x v="2"/>
    <x v="3"/>
  </r>
  <r>
    <x v="106"/>
    <x v="326"/>
    <n v="0.68134171907756813"/>
    <x v="2"/>
    <x v="3"/>
  </r>
  <r>
    <x v="106"/>
    <x v="327"/>
    <n v="0.31446540880503143"/>
    <x v="2"/>
    <x v="3"/>
  </r>
  <r>
    <x v="106"/>
    <x v="328"/>
    <n v="2.6205450733752622"/>
    <x v="2"/>
    <x v="3"/>
  </r>
  <r>
    <x v="106"/>
    <x v="4"/>
    <n v="2.2536687631027252"/>
    <x v="2"/>
    <x v="3"/>
  </r>
  <r>
    <x v="106"/>
    <x v="312"/>
    <n v="0.26666666666666666"/>
    <x v="3"/>
    <x v="3"/>
  </r>
  <r>
    <x v="106"/>
    <x v="313"/>
    <n v="0.66666666666666663"/>
    <x v="3"/>
    <x v="3"/>
  </r>
  <r>
    <x v="106"/>
    <x v="314"/>
    <n v="4.8"/>
    <x v="3"/>
    <x v="3"/>
  </r>
  <r>
    <x v="106"/>
    <x v="241"/>
    <n v="80.13333333333334"/>
    <x v="3"/>
    <x v="3"/>
  </r>
  <r>
    <x v="106"/>
    <x v="315"/>
    <n v="57.866666666666667"/>
    <x v="3"/>
    <x v="3"/>
  </r>
  <r>
    <x v="106"/>
    <x v="316"/>
    <n v="4.5333333333333332"/>
    <x v="3"/>
    <x v="3"/>
  </r>
  <r>
    <x v="106"/>
    <x v="239"/>
    <n v="59.06666666666667"/>
    <x v="3"/>
    <x v="3"/>
  </r>
  <r>
    <x v="106"/>
    <x v="317"/>
    <n v="21.733333333333334"/>
    <x v="3"/>
    <x v="3"/>
  </r>
  <r>
    <x v="106"/>
    <x v="60"/>
    <n v="4.4000000000000004"/>
    <x v="3"/>
    <x v="3"/>
  </r>
  <r>
    <x v="106"/>
    <x v="318"/>
    <n v="4"/>
    <x v="3"/>
    <x v="3"/>
  </r>
  <r>
    <x v="106"/>
    <x v="319"/>
    <n v="11.066666666666666"/>
    <x v="3"/>
    <x v="3"/>
  </r>
  <r>
    <x v="106"/>
    <x v="320"/>
    <n v="2.6666666666666665"/>
    <x v="3"/>
    <x v="3"/>
  </r>
  <r>
    <x v="106"/>
    <x v="187"/>
    <n v="0.93333333333333335"/>
    <x v="3"/>
    <x v="3"/>
  </r>
  <r>
    <x v="106"/>
    <x v="321"/>
    <n v="2.6666666666666665"/>
    <x v="3"/>
    <x v="3"/>
  </r>
  <r>
    <x v="106"/>
    <x v="322"/>
    <n v="6.1333333333333337"/>
    <x v="3"/>
    <x v="3"/>
  </r>
  <r>
    <x v="106"/>
    <x v="323"/>
    <n v="0.4"/>
    <x v="3"/>
    <x v="3"/>
  </r>
  <r>
    <x v="106"/>
    <x v="324"/>
    <n v="6"/>
    <x v="3"/>
    <x v="3"/>
  </r>
  <r>
    <x v="106"/>
    <x v="325"/>
    <n v="1.4666666666666666"/>
    <x v="3"/>
    <x v="3"/>
  </r>
  <r>
    <x v="106"/>
    <x v="326"/>
    <n v="0.8"/>
    <x v="3"/>
    <x v="3"/>
  </r>
  <r>
    <x v="106"/>
    <x v="327"/>
    <n v="0.66666666666666663"/>
    <x v="3"/>
    <x v="3"/>
  </r>
  <r>
    <x v="106"/>
    <x v="328"/>
    <n v="2.6666666666666665"/>
    <x v="3"/>
    <x v="3"/>
  </r>
  <r>
    <x v="106"/>
    <x v="4"/>
    <n v="4.8"/>
    <x v="3"/>
    <x v="3"/>
  </r>
  <r>
    <x v="106"/>
    <x v="312"/>
    <n v="0.16891891891891891"/>
    <x v="4"/>
    <x v="3"/>
  </r>
  <r>
    <x v="106"/>
    <x v="313"/>
    <n v="0.33783783783783783"/>
    <x v="4"/>
    <x v="3"/>
  </r>
  <r>
    <x v="106"/>
    <x v="314"/>
    <n v="3.5472972972972974"/>
    <x v="4"/>
    <x v="3"/>
  </r>
  <r>
    <x v="106"/>
    <x v="241"/>
    <n v="81.418918918918919"/>
    <x v="4"/>
    <x v="3"/>
  </r>
  <r>
    <x v="106"/>
    <x v="315"/>
    <n v="65.03378378378379"/>
    <x v="4"/>
    <x v="3"/>
  </r>
  <r>
    <x v="106"/>
    <x v="316"/>
    <n v="7.2635135135135132"/>
    <x v="4"/>
    <x v="3"/>
  </r>
  <r>
    <x v="106"/>
    <x v="239"/>
    <n v="22.297297297297298"/>
    <x v="4"/>
    <x v="3"/>
  </r>
  <r>
    <x v="106"/>
    <x v="317"/>
    <n v="7.9391891891891895"/>
    <x v="4"/>
    <x v="3"/>
  </r>
  <r>
    <x v="106"/>
    <x v="60"/>
    <n v="1.8581081081081081"/>
    <x v="4"/>
    <x v="3"/>
  </r>
  <r>
    <x v="106"/>
    <x v="318"/>
    <n v="1.1824324324324325"/>
    <x v="4"/>
    <x v="3"/>
  </r>
  <r>
    <x v="106"/>
    <x v="319"/>
    <n v="26.858108108108109"/>
    <x v="4"/>
    <x v="3"/>
  </r>
  <r>
    <x v="106"/>
    <x v="320"/>
    <n v="2.8716216216216215"/>
    <x v="4"/>
    <x v="3"/>
  </r>
  <r>
    <x v="106"/>
    <x v="187"/>
    <n v="0.33783783783783783"/>
    <x v="4"/>
    <x v="3"/>
  </r>
  <r>
    <x v="106"/>
    <x v="321"/>
    <n v="1.0135135135135136"/>
    <x v="4"/>
    <x v="3"/>
  </r>
  <r>
    <x v="106"/>
    <x v="322"/>
    <n v="11.486486486486486"/>
    <x v="4"/>
    <x v="3"/>
  </r>
  <r>
    <x v="106"/>
    <x v="323"/>
    <n v="3.5472972972972974"/>
    <x v="4"/>
    <x v="3"/>
  </r>
  <r>
    <x v="106"/>
    <x v="324"/>
    <n v="31.925675675675677"/>
    <x v="4"/>
    <x v="3"/>
  </r>
  <r>
    <x v="106"/>
    <x v="325"/>
    <n v="2.0270270270270272"/>
    <x v="4"/>
    <x v="3"/>
  </r>
  <r>
    <x v="106"/>
    <x v="326"/>
    <n v="0.16891891891891891"/>
    <x v="4"/>
    <x v="3"/>
  </r>
  <r>
    <x v="106"/>
    <x v="327"/>
    <n v="0.84459459459459463"/>
    <x v="4"/>
    <x v="3"/>
  </r>
  <r>
    <x v="106"/>
    <x v="328"/>
    <n v="0.67567567567567566"/>
    <x v="4"/>
    <x v="3"/>
  </r>
  <r>
    <x v="106"/>
    <x v="4"/>
    <n v="5.0675675675675675"/>
    <x v="4"/>
    <x v="3"/>
  </r>
  <r>
    <x v="106"/>
    <x v="312"/>
    <n v="0"/>
    <x v="5"/>
    <x v="3"/>
  </r>
  <r>
    <x v="106"/>
    <x v="313"/>
    <n v="0"/>
    <x v="5"/>
    <x v="3"/>
  </r>
  <r>
    <x v="106"/>
    <x v="314"/>
    <n v="5.0314465408805029"/>
    <x v="5"/>
    <x v="3"/>
  </r>
  <r>
    <x v="106"/>
    <x v="241"/>
    <n v="87.421383647798748"/>
    <x v="5"/>
    <x v="3"/>
  </r>
  <r>
    <x v="106"/>
    <x v="315"/>
    <n v="45.283018867924525"/>
    <x v="5"/>
    <x v="3"/>
  </r>
  <r>
    <x v="106"/>
    <x v="316"/>
    <n v="3.1446540880503147"/>
    <x v="5"/>
    <x v="3"/>
  </r>
  <r>
    <x v="106"/>
    <x v="239"/>
    <n v="27.672955974842768"/>
    <x v="5"/>
    <x v="3"/>
  </r>
  <r>
    <x v="106"/>
    <x v="317"/>
    <n v="8.1761006289308185"/>
    <x v="5"/>
    <x v="3"/>
  </r>
  <r>
    <x v="106"/>
    <x v="60"/>
    <n v="0"/>
    <x v="5"/>
    <x v="3"/>
  </r>
  <r>
    <x v="106"/>
    <x v="318"/>
    <n v="1.2578616352201257"/>
    <x v="5"/>
    <x v="3"/>
  </r>
  <r>
    <x v="106"/>
    <x v="319"/>
    <n v="30.188679245283019"/>
    <x v="5"/>
    <x v="3"/>
  </r>
  <r>
    <x v="106"/>
    <x v="320"/>
    <n v="2.5157232704402515"/>
    <x v="5"/>
    <x v="3"/>
  </r>
  <r>
    <x v="106"/>
    <x v="187"/>
    <n v="1.2578616352201257"/>
    <x v="5"/>
    <x v="3"/>
  </r>
  <r>
    <x v="106"/>
    <x v="321"/>
    <n v="1.8867924528301887"/>
    <x v="5"/>
    <x v="3"/>
  </r>
  <r>
    <x v="106"/>
    <x v="322"/>
    <n v="16.352201257861637"/>
    <x v="5"/>
    <x v="3"/>
  </r>
  <r>
    <x v="106"/>
    <x v="323"/>
    <n v="4.4025157232704402"/>
    <x v="5"/>
    <x v="3"/>
  </r>
  <r>
    <x v="106"/>
    <x v="324"/>
    <n v="46.540880503144656"/>
    <x v="5"/>
    <x v="3"/>
  </r>
  <r>
    <x v="106"/>
    <x v="325"/>
    <n v="3.1446540880503147"/>
    <x v="5"/>
    <x v="3"/>
  </r>
  <r>
    <x v="106"/>
    <x v="326"/>
    <n v="0"/>
    <x v="5"/>
    <x v="3"/>
  </r>
  <r>
    <x v="106"/>
    <x v="327"/>
    <n v="1.8867924528301887"/>
    <x v="5"/>
    <x v="3"/>
  </r>
  <r>
    <x v="106"/>
    <x v="328"/>
    <n v="0.62893081761006286"/>
    <x v="5"/>
    <x v="3"/>
  </r>
  <r>
    <x v="106"/>
    <x v="4"/>
    <n v="2.5157232704402515"/>
    <x v="5"/>
    <x v="3"/>
  </r>
  <r>
    <x v="106"/>
    <x v="312"/>
    <n v="0"/>
    <x v="6"/>
    <x v="3"/>
  </r>
  <r>
    <x v="106"/>
    <x v="313"/>
    <n v="0"/>
    <x v="6"/>
    <x v="3"/>
  </r>
  <r>
    <x v="106"/>
    <x v="314"/>
    <n v="5.5555555555555554"/>
    <x v="6"/>
    <x v="3"/>
  </r>
  <r>
    <x v="106"/>
    <x v="241"/>
    <n v="75.925925925925924"/>
    <x v="6"/>
    <x v="3"/>
  </r>
  <r>
    <x v="106"/>
    <x v="315"/>
    <n v="73.148148148148152"/>
    <x v="6"/>
    <x v="3"/>
  </r>
  <r>
    <x v="106"/>
    <x v="316"/>
    <n v="9.2592592592592595"/>
    <x v="6"/>
    <x v="3"/>
  </r>
  <r>
    <x v="106"/>
    <x v="239"/>
    <n v="15.74074074074074"/>
    <x v="6"/>
    <x v="3"/>
  </r>
  <r>
    <x v="106"/>
    <x v="317"/>
    <n v="8.3333333333333339"/>
    <x v="6"/>
    <x v="3"/>
  </r>
  <r>
    <x v="106"/>
    <x v="60"/>
    <n v="2.7777777777777777"/>
    <x v="6"/>
    <x v="3"/>
  </r>
  <r>
    <x v="106"/>
    <x v="318"/>
    <n v="0.92592592592592593"/>
    <x v="6"/>
    <x v="3"/>
  </r>
  <r>
    <x v="106"/>
    <x v="319"/>
    <n v="30.555555555555557"/>
    <x v="6"/>
    <x v="3"/>
  </r>
  <r>
    <x v="106"/>
    <x v="320"/>
    <n v="0.92592592592592593"/>
    <x v="6"/>
    <x v="3"/>
  </r>
  <r>
    <x v="106"/>
    <x v="187"/>
    <n v="0"/>
    <x v="6"/>
    <x v="3"/>
  </r>
  <r>
    <x v="106"/>
    <x v="321"/>
    <n v="0.92592592592592593"/>
    <x v="6"/>
    <x v="3"/>
  </r>
  <r>
    <x v="106"/>
    <x v="322"/>
    <n v="11.111111111111111"/>
    <x v="6"/>
    <x v="3"/>
  </r>
  <r>
    <x v="106"/>
    <x v="323"/>
    <n v="4.6296296296296298"/>
    <x v="6"/>
    <x v="3"/>
  </r>
  <r>
    <x v="106"/>
    <x v="324"/>
    <n v="21.296296296296298"/>
    <x v="6"/>
    <x v="3"/>
  </r>
  <r>
    <x v="106"/>
    <x v="325"/>
    <n v="1.8518518518518519"/>
    <x v="6"/>
    <x v="3"/>
  </r>
  <r>
    <x v="106"/>
    <x v="326"/>
    <n v="0"/>
    <x v="6"/>
    <x v="3"/>
  </r>
  <r>
    <x v="106"/>
    <x v="327"/>
    <n v="0.92592592592592593"/>
    <x v="6"/>
    <x v="3"/>
  </r>
  <r>
    <x v="106"/>
    <x v="328"/>
    <n v="0.92592592592592593"/>
    <x v="6"/>
    <x v="3"/>
  </r>
  <r>
    <x v="106"/>
    <x v="4"/>
    <n v="5.5555555555555554"/>
    <x v="6"/>
    <x v="3"/>
  </r>
  <r>
    <x v="106"/>
    <x v="312"/>
    <n v="0"/>
    <x v="7"/>
    <x v="3"/>
  </r>
  <r>
    <x v="106"/>
    <x v="313"/>
    <n v="0.56497175141242939"/>
    <x v="7"/>
    <x v="3"/>
  </r>
  <r>
    <x v="106"/>
    <x v="314"/>
    <n v="3.3898305084745761"/>
    <x v="7"/>
    <x v="3"/>
  </r>
  <r>
    <x v="106"/>
    <x v="241"/>
    <n v="80.225988700564969"/>
    <x v="7"/>
    <x v="3"/>
  </r>
  <r>
    <x v="106"/>
    <x v="315"/>
    <n v="74.576271186440678"/>
    <x v="7"/>
    <x v="3"/>
  </r>
  <r>
    <x v="106"/>
    <x v="316"/>
    <n v="10.169491525423728"/>
    <x v="7"/>
    <x v="3"/>
  </r>
  <r>
    <x v="106"/>
    <x v="239"/>
    <n v="19.209039548022599"/>
    <x v="7"/>
    <x v="3"/>
  </r>
  <r>
    <x v="106"/>
    <x v="317"/>
    <n v="7.3446327683615822"/>
    <x v="7"/>
    <x v="3"/>
  </r>
  <r>
    <x v="106"/>
    <x v="60"/>
    <n v="1.6949152542372881"/>
    <x v="7"/>
    <x v="3"/>
  </r>
  <r>
    <x v="106"/>
    <x v="318"/>
    <n v="1.1299435028248588"/>
    <x v="7"/>
    <x v="3"/>
  </r>
  <r>
    <x v="106"/>
    <x v="319"/>
    <n v="21.468926553672315"/>
    <x v="7"/>
    <x v="3"/>
  </r>
  <r>
    <x v="106"/>
    <x v="320"/>
    <n v="3.9548022598870056"/>
    <x v="7"/>
    <x v="3"/>
  </r>
  <r>
    <x v="106"/>
    <x v="187"/>
    <n v="0"/>
    <x v="7"/>
    <x v="3"/>
  </r>
  <r>
    <x v="106"/>
    <x v="321"/>
    <n v="1.1299435028248588"/>
    <x v="7"/>
    <x v="3"/>
  </r>
  <r>
    <x v="106"/>
    <x v="322"/>
    <n v="8.4745762711864412"/>
    <x v="7"/>
    <x v="3"/>
  </r>
  <r>
    <x v="106"/>
    <x v="323"/>
    <n v="4.5197740112994351"/>
    <x v="7"/>
    <x v="3"/>
  </r>
  <r>
    <x v="106"/>
    <x v="324"/>
    <n v="33.898305084745765"/>
    <x v="7"/>
    <x v="3"/>
  </r>
  <r>
    <x v="106"/>
    <x v="325"/>
    <n v="2.8248587570621471"/>
    <x v="7"/>
    <x v="3"/>
  </r>
  <r>
    <x v="106"/>
    <x v="326"/>
    <n v="0"/>
    <x v="7"/>
    <x v="3"/>
  </r>
  <r>
    <x v="106"/>
    <x v="327"/>
    <n v="0"/>
    <x v="7"/>
    <x v="3"/>
  </r>
  <r>
    <x v="106"/>
    <x v="328"/>
    <n v="0.56497175141242939"/>
    <x v="7"/>
    <x v="3"/>
  </r>
  <r>
    <x v="106"/>
    <x v="4"/>
    <n v="3.9548022598870056"/>
    <x v="7"/>
    <x v="3"/>
  </r>
  <r>
    <x v="106"/>
    <x v="312"/>
    <n v="0.67567567567567566"/>
    <x v="8"/>
    <x v="3"/>
  </r>
  <r>
    <x v="106"/>
    <x v="313"/>
    <n v="0.67567567567567566"/>
    <x v="8"/>
    <x v="3"/>
  </r>
  <r>
    <x v="106"/>
    <x v="314"/>
    <n v="0.67567567567567566"/>
    <x v="8"/>
    <x v="3"/>
  </r>
  <r>
    <x v="106"/>
    <x v="241"/>
    <n v="80.405405405405403"/>
    <x v="8"/>
    <x v="3"/>
  </r>
  <r>
    <x v="106"/>
    <x v="315"/>
    <n v="68.918918918918919"/>
    <x v="8"/>
    <x v="3"/>
  </r>
  <r>
    <x v="106"/>
    <x v="316"/>
    <n v="6.756756756756757"/>
    <x v="8"/>
    <x v="3"/>
  </r>
  <r>
    <x v="106"/>
    <x v="239"/>
    <n v="25"/>
    <x v="8"/>
    <x v="3"/>
  </r>
  <r>
    <x v="106"/>
    <x v="317"/>
    <n v="8.1081081081081088"/>
    <x v="8"/>
    <x v="3"/>
  </r>
  <r>
    <x v="106"/>
    <x v="60"/>
    <n v="3.3783783783783785"/>
    <x v="8"/>
    <x v="3"/>
  </r>
  <r>
    <x v="106"/>
    <x v="318"/>
    <n v="1.3513513513513513"/>
    <x v="8"/>
    <x v="3"/>
  </r>
  <r>
    <x v="106"/>
    <x v="319"/>
    <n v="27.027027027027028"/>
    <x v="8"/>
    <x v="3"/>
  </r>
  <r>
    <x v="106"/>
    <x v="320"/>
    <n v="3.3783783783783785"/>
    <x v="8"/>
    <x v="3"/>
  </r>
  <r>
    <x v="106"/>
    <x v="187"/>
    <n v="0"/>
    <x v="8"/>
    <x v="3"/>
  </r>
  <r>
    <x v="106"/>
    <x v="321"/>
    <n v="0"/>
    <x v="8"/>
    <x v="3"/>
  </r>
  <r>
    <x v="106"/>
    <x v="322"/>
    <n v="10.135135135135135"/>
    <x v="8"/>
    <x v="3"/>
  </r>
  <r>
    <x v="106"/>
    <x v="323"/>
    <n v="0.67567567567567566"/>
    <x v="8"/>
    <x v="3"/>
  </r>
  <r>
    <x v="106"/>
    <x v="324"/>
    <n v="21.621621621621621"/>
    <x v="8"/>
    <x v="3"/>
  </r>
  <r>
    <x v="106"/>
    <x v="325"/>
    <n v="0"/>
    <x v="8"/>
    <x v="3"/>
  </r>
  <r>
    <x v="106"/>
    <x v="326"/>
    <n v="0.67567567567567566"/>
    <x v="8"/>
    <x v="3"/>
  </r>
  <r>
    <x v="106"/>
    <x v="327"/>
    <n v="0.67567567567567566"/>
    <x v="8"/>
    <x v="3"/>
  </r>
  <r>
    <x v="106"/>
    <x v="328"/>
    <n v="0.67567567567567566"/>
    <x v="8"/>
    <x v="3"/>
  </r>
  <r>
    <x v="106"/>
    <x v="4"/>
    <n v="8.7837837837837842"/>
    <x v="8"/>
    <x v="3"/>
  </r>
  <r>
    <x v="106"/>
    <x v="312"/>
    <n v="0.59171597633136097"/>
    <x v="9"/>
    <x v="3"/>
  </r>
  <r>
    <x v="106"/>
    <x v="313"/>
    <n v="0.59171597633136097"/>
    <x v="9"/>
    <x v="3"/>
  </r>
  <r>
    <x v="106"/>
    <x v="314"/>
    <n v="4.7337278106508878"/>
    <x v="9"/>
    <x v="3"/>
  </r>
  <r>
    <x v="106"/>
    <x v="241"/>
    <n v="75.147928994082847"/>
    <x v="9"/>
    <x v="3"/>
  </r>
  <r>
    <x v="106"/>
    <x v="315"/>
    <n v="71.005917159763314"/>
    <x v="9"/>
    <x v="3"/>
  </r>
  <r>
    <x v="106"/>
    <x v="316"/>
    <n v="3.5502958579881656"/>
    <x v="9"/>
    <x v="3"/>
  </r>
  <r>
    <x v="106"/>
    <x v="239"/>
    <n v="26.035502958579883"/>
    <x v="9"/>
    <x v="3"/>
  </r>
  <r>
    <x v="106"/>
    <x v="317"/>
    <n v="6.5088757396449708"/>
    <x v="9"/>
    <x v="3"/>
  </r>
  <r>
    <x v="106"/>
    <x v="60"/>
    <n v="0"/>
    <x v="9"/>
    <x v="3"/>
  </r>
  <r>
    <x v="106"/>
    <x v="318"/>
    <n v="1.1834319526627219"/>
    <x v="9"/>
    <x v="3"/>
  </r>
  <r>
    <x v="106"/>
    <x v="319"/>
    <n v="8.2840236686390529"/>
    <x v="9"/>
    <x v="3"/>
  </r>
  <r>
    <x v="106"/>
    <x v="320"/>
    <n v="4.1420118343195265"/>
    <x v="9"/>
    <x v="3"/>
  </r>
  <r>
    <x v="106"/>
    <x v="187"/>
    <n v="0"/>
    <x v="9"/>
    <x v="3"/>
  </r>
  <r>
    <x v="106"/>
    <x v="321"/>
    <n v="1.7751479289940828"/>
    <x v="9"/>
    <x v="3"/>
  </r>
  <r>
    <x v="106"/>
    <x v="322"/>
    <n v="4.7337278106508878"/>
    <x v="9"/>
    <x v="3"/>
  </r>
  <r>
    <x v="106"/>
    <x v="323"/>
    <n v="0"/>
    <x v="9"/>
    <x v="3"/>
  </r>
  <r>
    <x v="106"/>
    <x v="324"/>
    <n v="50.887573964497044"/>
    <x v="9"/>
    <x v="3"/>
  </r>
  <r>
    <x v="106"/>
    <x v="325"/>
    <n v="1.1834319526627219"/>
    <x v="9"/>
    <x v="3"/>
  </r>
  <r>
    <x v="106"/>
    <x v="326"/>
    <n v="1.1834319526627219"/>
    <x v="9"/>
    <x v="3"/>
  </r>
  <r>
    <x v="106"/>
    <x v="327"/>
    <n v="0"/>
    <x v="9"/>
    <x v="3"/>
  </r>
  <r>
    <x v="106"/>
    <x v="328"/>
    <n v="0.59171597633136097"/>
    <x v="9"/>
    <x v="3"/>
  </r>
  <r>
    <x v="106"/>
    <x v="4"/>
    <n v="6.5088757396449708"/>
    <x v="9"/>
    <x v="3"/>
  </r>
  <r>
    <x v="106"/>
    <x v="312"/>
    <n v="0"/>
    <x v="10"/>
    <x v="3"/>
  </r>
  <r>
    <x v="106"/>
    <x v="313"/>
    <n v="0"/>
    <x v="10"/>
    <x v="3"/>
  </r>
  <r>
    <x v="106"/>
    <x v="314"/>
    <n v="3.8167938931297711"/>
    <x v="10"/>
    <x v="3"/>
  </r>
  <r>
    <x v="106"/>
    <x v="241"/>
    <n v="67.175572519083971"/>
    <x v="10"/>
    <x v="3"/>
  </r>
  <r>
    <x v="106"/>
    <x v="315"/>
    <n v="61.068702290076338"/>
    <x v="10"/>
    <x v="3"/>
  </r>
  <r>
    <x v="106"/>
    <x v="316"/>
    <n v="0.76335877862595425"/>
    <x v="10"/>
    <x v="3"/>
  </r>
  <r>
    <x v="106"/>
    <x v="239"/>
    <n v="42.748091603053432"/>
    <x v="10"/>
    <x v="3"/>
  </r>
  <r>
    <x v="106"/>
    <x v="317"/>
    <n v="11.450381679389313"/>
    <x v="10"/>
    <x v="3"/>
  </r>
  <r>
    <x v="106"/>
    <x v="60"/>
    <n v="1.5267175572519085"/>
    <x v="10"/>
    <x v="3"/>
  </r>
  <r>
    <x v="106"/>
    <x v="318"/>
    <n v="3.8167938931297711"/>
    <x v="10"/>
    <x v="3"/>
  </r>
  <r>
    <x v="106"/>
    <x v="319"/>
    <n v="12.977099236641221"/>
    <x v="10"/>
    <x v="3"/>
  </r>
  <r>
    <x v="106"/>
    <x v="320"/>
    <n v="3.8167938931297711"/>
    <x v="10"/>
    <x v="3"/>
  </r>
  <r>
    <x v="106"/>
    <x v="187"/>
    <n v="0"/>
    <x v="10"/>
    <x v="3"/>
  </r>
  <r>
    <x v="106"/>
    <x v="321"/>
    <n v="3.8167938931297711"/>
    <x v="10"/>
    <x v="3"/>
  </r>
  <r>
    <x v="106"/>
    <x v="322"/>
    <n v="16.793893129770993"/>
    <x v="10"/>
    <x v="3"/>
  </r>
  <r>
    <x v="106"/>
    <x v="323"/>
    <n v="3.053435114503817"/>
    <x v="10"/>
    <x v="3"/>
  </r>
  <r>
    <x v="106"/>
    <x v="324"/>
    <n v="29.007633587786259"/>
    <x v="10"/>
    <x v="3"/>
  </r>
  <r>
    <x v="106"/>
    <x v="325"/>
    <n v="1.5267175572519085"/>
    <x v="10"/>
    <x v="3"/>
  </r>
  <r>
    <x v="106"/>
    <x v="326"/>
    <n v="3.053435114503817"/>
    <x v="10"/>
    <x v="3"/>
  </r>
  <r>
    <x v="106"/>
    <x v="327"/>
    <n v="0"/>
    <x v="10"/>
    <x v="3"/>
  </r>
  <r>
    <x v="106"/>
    <x v="328"/>
    <n v="6.106870229007634"/>
    <x v="10"/>
    <x v="3"/>
  </r>
  <r>
    <x v="106"/>
    <x v="4"/>
    <n v="6.8702290076335881"/>
    <x v="10"/>
    <x v="3"/>
  </r>
  <r>
    <x v="106"/>
    <x v="312"/>
    <n v="0"/>
    <x v="11"/>
    <x v="3"/>
  </r>
  <r>
    <x v="106"/>
    <x v="313"/>
    <n v="0.84033613445378152"/>
    <x v="11"/>
    <x v="3"/>
  </r>
  <r>
    <x v="106"/>
    <x v="314"/>
    <n v="5.882352941176471"/>
    <x v="11"/>
    <x v="3"/>
  </r>
  <r>
    <x v="106"/>
    <x v="241"/>
    <n v="83.193277310924373"/>
    <x v="11"/>
    <x v="3"/>
  </r>
  <r>
    <x v="106"/>
    <x v="315"/>
    <n v="58.823529411764703"/>
    <x v="11"/>
    <x v="3"/>
  </r>
  <r>
    <x v="106"/>
    <x v="316"/>
    <n v="6.7226890756302522"/>
    <x v="11"/>
    <x v="3"/>
  </r>
  <r>
    <x v="106"/>
    <x v="239"/>
    <n v="35.294117647058826"/>
    <x v="11"/>
    <x v="3"/>
  </r>
  <r>
    <x v="106"/>
    <x v="317"/>
    <n v="2.5210084033613445"/>
    <x v="11"/>
    <x v="3"/>
  </r>
  <r>
    <x v="106"/>
    <x v="60"/>
    <n v="0.84033613445378152"/>
    <x v="11"/>
    <x v="3"/>
  </r>
  <r>
    <x v="106"/>
    <x v="318"/>
    <n v="2.5210084033613445"/>
    <x v="11"/>
    <x v="3"/>
  </r>
  <r>
    <x v="106"/>
    <x v="319"/>
    <n v="11.764705882352942"/>
    <x v="11"/>
    <x v="3"/>
  </r>
  <r>
    <x v="106"/>
    <x v="320"/>
    <n v="3.3613445378151261"/>
    <x v="11"/>
    <x v="3"/>
  </r>
  <r>
    <x v="106"/>
    <x v="187"/>
    <n v="0"/>
    <x v="11"/>
    <x v="3"/>
  </r>
  <r>
    <x v="106"/>
    <x v="321"/>
    <n v="2.5210084033613445"/>
    <x v="11"/>
    <x v="3"/>
  </r>
  <r>
    <x v="106"/>
    <x v="322"/>
    <n v="9.2436974789915958"/>
    <x v="11"/>
    <x v="3"/>
  </r>
  <r>
    <x v="106"/>
    <x v="323"/>
    <n v="0"/>
    <x v="11"/>
    <x v="3"/>
  </r>
  <r>
    <x v="106"/>
    <x v="324"/>
    <n v="49.579831932773111"/>
    <x v="11"/>
    <x v="3"/>
  </r>
  <r>
    <x v="106"/>
    <x v="325"/>
    <n v="0.84033613445378152"/>
    <x v="11"/>
    <x v="3"/>
  </r>
  <r>
    <x v="106"/>
    <x v="326"/>
    <n v="0"/>
    <x v="11"/>
    <x v="3"/>
  </r>
  <r>
    <x v="106"/>
    <x v="327"/>
    <n v="0"/>
    <x v="11"/>
    <x v="3"/>
  </r>
  <r>
    <x v="106"/>
    <x v="328"/>
    <n v="1.680672268907563"/>
    <x v="11"/>
    <x v="3"/>
  </r>
  <r>
    <x v="106"/>
    <x v="4"/>
    <n v="2.5210084033613445"/>
    <x v="11"/>
    <x v="3"/>
  </r>
  <r>
    <x v="106"/>
    <x v="312"/>
    <n v="4.0404040404040407"/>
    <x v="12"/>
    <x v="3"/>
  </r>
  <r>
    <x v="106"/>
    <x v="313"/>
    <n v="0"/>
    <x v="12"/>
    <x v="3"/>
  </r>
  <r>
    <x v="106"/>
    <x v="314"/>
    <n v="10.1010101010101"/>
    <x v="12"/>
    <x v="3"/>
  </r>
  <r>
    <x v="106"/>
    <x v="241"/>
    <n v="70.707070707070713"/>
    <x v="12"/>
    <x v="3"/>
  </r>
  <r>
    <x v="106"/>
    <x v="315"/>
    <n v="47.474747474747474"/>
    <x v="12"/>
    <x v="3"/>
  </r>
  <r>
    <x v="106"/>
    <x v="316"/>
    <n v="7.0707070707070709"/>
    <x v="12"/>
    <x v="3"/>
  </r>
  <r>
    <x v="106"/>
    <x v="239"/>
    <n v="21.212121212121211"/>
    <x v="12"/>
    <x v="3"/>
  </r>
  <r>
    <x v="106"/>
    <x v="317"/>
    <n v="5.0505050505050502"/>
    <x v="12"/>
    <x v="3"/>
  </r>
  <r>
    <x v="106"/>
    <x v="60"/>
    <n v="4.0404040404040407"/>
    <x v="12"/>
    <x v="3"/>
  </r>
  <r>
    <x v="106"/>
    <x v="318"/>
    <n v="2.0202020202020203"/>
    <x v="12"/>
    <x v="3"/>
  </r>
  <r>
    <x v="106"/>
    <x v="319"/>
    <n v="21.212121212121211"/>
    <x v="12"/>
    <x v="3"/>
  </r>
  <r>
    <x v="106"/>
    <x v="320"/>
    <n v="4.0404040404040407"/>
    <x v="12"/>
    <x v="3"/>
  </r>
  <r>
    <x v="106"/>
    <x v="187"/>
    <n v="0"/>
    <x v="12"/>
    <x v="3"/>
  </r>
  <r>
    <x v="106"/>
    <x v="321"/>
    <n v="3.0303030303030303"/>
    <x v="12"/>
    <x v="3"/>
  </r>
  <r>
    <x v="106"/>
    <x v="322"/>
    <n v="9.0909090909090917"/>
    <x v="12"/>
    <x v="3"/>
  </r>
  <r>
    <x v="106"/>
    <x v="323"/>
    <n v="0"/>
    <x v="12"/>
    <x v="3"/>
  </r>
  <r>
    <x v="106"/>
    <x v="324"/>
    <n v="36.363636363636367"/>
    <x v="12"/>
    <x v="3"/>
  </r>
  <r>
    <x v="106"/>
    <x v="325"/>
    <n v="1.0101010101010102"/>
    <x v="12"/>
    <x v="3"/>
  </r>
  <r>
    <x v="106"/>
    <x v="326"/>
    <n v="1.0101010101010102"/>
    <x v="12"/>
    <x v="3"/>
  </r>
  <r>
    <x v="106"/>
    <x v="327"/>
    <n v="1.0101010101010102"/>
    <x v="12"/>
    <x v="3"/>
  </r>
  <r>
    <x v="106"/>
    <x v="328"/>
    <n v="1.0101010101010102"/>
    <x v="12"/>
    <x v="3"/>
  </r>
  <r>
    <x v="106"/>
    <x v="4"/>
    <n v="13.131313131313131"/>
    <x v="12"/>
    <x v="3"/>
  </r>
  <r>
    <x v="106"/>
    <x v="312"/>
    <n v="0"/>
    <x v="13"/>
    <x v="3"/>
  </r>
  <r>
    <x v="106"/>
    <x v="313"/>
    <n v="0"/>
    <x v="13"/>
    <x v="3"/>
  </r>
  <r>
    <x v="106"/>
    <x v="314"/>
    <n v="5.7971014492753623"/>
    <x v="13"/>
    <x v="3"/>
  </r>
  <r>
    <x v="106"/>
    <x v="241"/>
    <n v="79.710144927536234"/>
    <x v="13"/>
    <x v="3"/>
  </r>
  <r>
    <x v="106"/>
    <x v="315"/>
    <n v="65.217391304347828"/>
    <x v="13"/>
    <x v="3"/>
  </r>
  <r>
    <x v="106"/>
    <x v="316"/>
    <n v="4.3478260869565215"/>
    <x v="13"/>
    <x v="3"/>
  </r>
  <r>
    <x v="106"/>
    <x v="239"/>
    <n v="46.376811594202898"/>
    <x v="13"/>
    <x v="3"/>
  </r>
  <r>
    <x v="106"/>
    <x v="317"/>
    <n v="10.144927536231885"/>
    <x v="13"/>
    <x v="3"/>
  </r>
  <r>
    <x v="106"/>
    <x v="60"/>
    <n v="4.3478260869565215"/>
    <x v="13"/>
    <x v="3"/>
  </r>
  <r>
    <x v="106"/>
    <x v="318"/>
    <n v="4.3478260869565215"/>
    <x v="13"/>
    <x v="3"/>
  </r>
  <r>
    <x v="106"/>
    <x v="319"/>
    <n v="11.594202898550725"/>
    <x v="13"/>
    <x v="3"/>
  </r>
  <r>
    <x v="106"/>
    <x v="320"/>
    <n v="1.4492753623188406"/>
    <x v="13"/>
    <x v="3"/>
  </r>
  <r>
    <x v="106"/>
    <x v="187"/>
    <n v="0"/>
    <x v="13"/>
    <x v="3"/>
  </r>
  <r>
    <x v="106"/>
    <x v="321"/>
    <n v="1.4492753623188406"/>
    <x v="13"/>
    <x v="3"/>
  </r>
  <r>
    <x v="106"/>
    <x v="322"/>
    <n v="4.3478260869565215"/>
    <x v="13"/>
    <x v="3"/>
  </r>
  <r>
    <x v="106"/>
    <x v="323"/>
    <n v="0"/>
    <x v="13"/>
    <x v="3"/>
  </r>
  <r>
    <x v="106"/>
    <x v="324"/>
    <n v="8.695652173913043"/>
    <x v="13"/>
    <x v="3"/>
  </r>
  <r>
    <x v="106"/>
    <x v="325"/>
    <n v="5.7971014492753623"/>
    <x v="13"/>
    <x v="3"/>
  </r>
  <r>
    <x v="106"/>
    <x v="326"/>
    <n v="1.4492753623188406"/>
    <x v="13"/>
    <x v="3"/>
  </r>
  <r>
    <x v="106"/>
    <x v="327"/>
    <n v="2.8985507246376812"/>
    <x v="13"/>
    <x v="3"/>
  </r>
  <r>
    <x v="106"/>
    <x v="328"/>
    <n v="0"/>
    <x v="13"/>
    <x v="3"/>
  </r>
  <r>
    <x v="106"/>
    <x v="4"/>
    <n v="7.2463768115942031"/>
    <x v="13"/>
    <x v="3"/>
  </r>
  <r>
    <x v="106"/>
    <x v="312"/>
    <n v="1.1494252873563218"/>
    <x v="14"/>
    <x v="3"/>
  </r>
  <r>
    <x v="106"/>
    <x v="313"/>
    <n v="0"/>
    <x v="14"/>
    <x v="3"/>
  </r>
  <r>
    <x v="106"/>
    <x v="314"/>
    <n v="5.7471264367816088"/>
    <x v="14"/>
    <x v="3"/>
  </r>
  <r>
    <x v="106"/>
    <x v="241"/>
    <n v="79.310344827586206"/>
    <x v="14"/>
    <x v="3"/>
  </r>
  <r>
    <x v="106"/>
    <x v="315"/>
    <n v="66.666666666666671"/>
    <x v="14"/>
    <x v="3"/>
  </r>
  <r>
    <x v="106"/>
    <x v="316"/>
    <n v="26.436781609195403"/>
    <x v="14"/>
    <x v="3"/>
  </r>
  <r>
    <x v="106"/>
    <x v="239"/>
    <n v="8.0459770114942533"/>
    <x v="14"/>
    <x v="3"/>
  </r>
  <r>
    <x v="106"/>
    <x v="317"/>
    <n v="2.2988505747126435"/>
    <x v="14"/>
    <x v="3"/>
  </r>
  <r>
    <x v="106"/>
    <x v="60"/>
    <n v="0"/>
    <x v="14"/>
    <x v="3"/>
  </r>
  <r>
    <x v="106"/>
    <x v="318"/>
    <n v="0"/>
    <x v="14"/>
    <x v="3"/>
  </r>
  <r>
    <x v="106"/>
    <x v="319"/>
    <n v="18.390804597701148"/>
    <x v="14"/>
    <x v="3"/>
  </r>
  <r>
    <x v="106"/>
    <x v="320"/>
    <n v="4.5977011494252871"/>
    <x v="14"/>
    <x v="3"/>
  </r>
  <r>
    <x v="106"/>
    <x v="187"/>
    <n v="0"/>
    <x v="14"/>
    <x v="3"/>
  </r>
  <r>
    <x v="106"/>
    <x v="321"/>
    <n v="12.64367816091954"/>
    <x v="14"/>
    <x v="3"/>
  </r>
  <r>
    <x v="106"/>
    <x v="322"/>
    <n v="12.64367816091954"/>
    <x v="14"/>
    <x v="3"/>
  </r>
  <r>
    <x v="106"/>
    <x v="323"/>
    <n v="1.1494252873563218"/>
    <x v="14"/>
    <x v="3"/>
  </r>
  <r>
    <x v="106"/>
    <x v="324"/>
    <n v="26.436781609195403"/>
    <x v="14"/>
    <x v="3"/>
  </r>
  <r>
    <x v="106"/>
    <x v="325"/>
    <n v="2.2988505747126435"/>
    <x v="14"/>
    <x v="3"/>
  </r>
  <r>
    <x v="106"/>
    <x v="326"/>
    <n v="3.4482758620689653"/>
    <x v="14"/>
    <x v="3"/>
  </r>
  <r>
    <x v="106"/>
    <x v="327"/>
    <n v="0"/>
    <x v="14"/>
    <x v="3"/>
  </r>
  <r>
    <x v="106"/>
    <x v="328"/>
    <n v="1.1494252873563218"/>
    <x v="14"/>
    <x v="3"/>
  </r>
  <r>
    <x v="106"/>
    <x v="4"/>
    <n v="3.4482758620689653"/>
    <x v="14"/>
    <x v="3"/>
  </r>
  <r>
    <x v="106"/>
    <x v="312"/>
    <n v="0"/>
    <x v="15"/>
    <x v="3"/>
  </r>
  <r>
    <x v="106"/>
    <x v="313"/>
    <n v="0"/>
    <x v="15"/>
    <x v="3"/>
  </r>
  <r>
    <x v="106"/>
    <x v="314"/>
    <n v="0"/>
    <x v="15"/>
    <x v="3"/>
  </r>
  <r>
    <x v="106"/>
    <x v="241"/>
    <n v="17.582417582417584"/>
    <x v="15"/>
    <x v="3"/>
  </r>
  <r>
    <x v="106"/>
    <x v="315"/>
    <n v="74.72527472527473"/>
    <x v="15"/>
    <x v="3"/>
  </r>
  <r>
    <x v="106"/>
    <x v="316"/>
    <n v="2.197802197802198"/>
    <x v="15"/>
    <x v="3"/>
  </r>
  <r>
    <x v="106"/>
    <x v="239"/>
    <n v="41.758241758241759"/>
    <x v="15"/>
    <x v="3"/>
  </r>
  <r>
    <x v="106"/>
    <x v="317"/>
    <n v="14.285714285714286"/>
    <x v="15"/>
    <x v="3"/>
  </r>
  <r>
    <x v="106"/>
    <x v="60"/>
    <n v="1.098901098901099"/>
    <x v="15"/>
    <x v="3"/>
  </r>
  <r>
    <x v="106"/>
    <x v="318"/>
    <n v="10.989010989010989"/>
    <x v="15"/>
    <x v="3"/>
  </r>
  <r>
    <x v="106"/>
    <x v="319"/>
    <n v="38.46153846153846"/>
    <x v="15"/>
    <x v="3"/>
  </r>
  <r>
    <x v="106"/>
    <x v="320"/>
    <n v="6.5934065934065931"/>
    <x v="15"/>
    <x v="3"/>
  </r>
  <r>
    <x v="106"/>
    <x v="187"/>
    <n v="0"/>
    <x v="15"/>
    <x v="3"/>
  </r>
  <r>
    <x v="106"/>
    <x v="321"/>
    <n v="0"/>
    <x v="15"/>
    <x v="3"/>
  </r>
  <r>
    <x v="106"/>
    <x v="322"/>
    <n v="7.6923076923076925"/>
    <x v="15"/>
    <x v="3"/>
  </r>
  <r>
    <x v="106"/>
    <x v="323"/>
    <n v="1.098901098901099"/>
    <x v="15"/>
    <x v="3"/>
  </r>
  <r>
    <x v="106"/>
    <x v="324"/>
    <n v="53.846153846153847"/>
    <x v="15"/>
    <x v="3"/>
  </r>
  <r>
    <x v="106"/>
    <x v="325"/>
    <n v="0"/>
    <x v="15"/>
    <x v="3"/>
  </r>
  <r>
    <x v="106"/>
    <x v="326"/>
    <n v="2.197802197802198"/>
    <x v="15"/>
    <x v="3"/>
  </r>
  <r>
    <x v="106"/>
    <x v="327"/>
    <n v="2.197802197802198"/>
    <x v="15"/>
    <x v="3"/>
  </r>
  <r>
    <x v="106"/>
    <x v="328"/>
    <n v="1.098901098901099"/>
    <x v="15"/>
    <x v="3"/>
  </r>
  <r>
    <x v="106"/>
    <x v="4"/>
    <n v="3.2967032967032965"/>
    <x v="15"/>
    <x v="3"/>
  </r>
  <r>
    <x v="106"/>
    <x v="312"/>
    <n v="4.3478260869565215"/>
    <x v="16"/>
    <x v="3"/>
  </r>
  <r>
    <x v="106"/>
    <x v="313"/>
    <n v="2.7173913043478262"/>
    <x v="16"/>
    <x v="3"/>
  </r>
  <r>
    <x v="106"/>
    <x v="314"/>
    <n v="11.413043478260869"/>
    <x v="16"/>
    <x v="3"/>
  </r>
  <r>
    <x v="106"/>
    <x v="241"/>
    <n v="45.108695652173914"/>
    <x v="16"/>
    <x v="3"/>
  </r>
  <r>
    <x v="106"/>
    <x v="315"/>
    <n v="70.108695652173907"/>
    <x v="16"/>
    <x v="3"/>
  </r>
  <r>
    <x v="106"/>
    <x v="316"/>
    <n v="7.6086956521739131"/>
    <x v="16"/>
    <x v="3"/>
  </r>
  <r>
    <x v="106"/>
    <x v="239"/>
    <n v="34.782608695652172"/>
    <x v="16"/>
    <x v="3"/>
  </r>
  <r>
    <x v="106"/>
    <x v="317"/>
    <n v="14.130434782608695"/>
    <x v="16"/>
    <x v="3"/>
  </r>
  <r>
    <x v="106"/>
    <x v="60"/>
    <n v="4.3478260869565215"/>
    <x v="16"/>
    <x v="3"/>
  </r>
  <r>
    <x v="106"/>
    <x v="318"/>
    <n v="3.8043478260869565"/>
    <x v="16"/>
    <x v="3"/>
  </r>
  <r>
    <x v="106"/>
    <x v="319"/>
    <n v="20.652173913043477"/>
    <x v="16"/>
    <x v="3"/>
  </r>
  <r>
    <x v="106"/>
    <x v="320"/>
    <n v="12.5"/>
    <x v="16"/>
    <x v="3"/>
  </r>
  <r>
    <x v="106"/>
    <x v="187"/>
    <n v="0.54347826086956519"/>
    <x v="16"/>
    <x v="3"/>
  </r>
  <r>
    <x v="106"/>
    <x v="321"/>
    <n v="3.8043478260869565"/>
    <x v="16"/>
    <x v="3"/>
  </r>
  <r>
    <x v="106"/>
    <x v="322"/>
    <n v="7.6086956521739131"/>
    <x v="16"/>
    <x v="3"/>
  </r>
  <r>
    <x v="106"/>
    <x v="323"/>
    <n v="0"/>
    <x v="16"/>
    <x v="3"/>
  </r>
  <r>
    <x v="106"/>
    <x v="324"/>
    <n v="25"/>
    <x v="16"/>
    <x v="3"/>
  </r>
  <r>
    <x v="106"/>
    <x v="325"/>
    <n v="1.0869565217391304"/>
    <x v="16"/>
    <x v="3"/>
  </r>
  <r>
    <x v="106"/>
    <x v="326"/>
    <n v="0.54347826086956519"/>
    <x v="16"/>
    <x v="3"/>
  </r>
  <r>
    <x v="106"/>
    <x v="327"/>
    <n v="1.6304347826086956"/>
    <x v="16"/>
    <x v="3"/>
  </r>
  <r>
    <x v="106"/>
    <x v="328"/>
    <n v="1.0869565217391304"/>
    <x v="16"/>
    <x v="3"/>
  </r>
  <r>
    <x v="106"/>
    <x v="4"/>
    <n v="4.3478260869565215"/>
    <x v="16"/>
    <x v="3"/>
  </r>
  <r>
    <x v="107"/>
    <x v="329"/>
    <n v="5392"/>
    <x v="0"/>
    <x v="2"/>
  </r>
  <r>
    <x v="107"/>
    <x v="329"/>
    <n v="1125"/>
    <x v="1"/>
    <x v="2"/>
  </r>
  <r>
    <x v="107"/>
    <x v="329"/>
    <n v="1840"/>
    <x v="2"/>
    <x v="2"/>
  </r>
  <r>
    <x v="107"/>
    <x v="329"/>
    <n v="710"/>
    <x v="3"/>
    <x v="2"/>
  </r>
  <r>
    <x v="107"/>
    <x v="329"/>
    <n v="690"/>
    <x v="4"/>
    <x v="2"/>
  </r>
  <r>
    <x v="107"/>
    <x v="329"/>
    <n v="195"/>
    <x v="5"/>
    <x v="2"/>
  </r>
  <r>
    <x v="107"/>
    <x v="329"/>
    <n v="121"/>
    <x v="6"/>
    <x v="2"/>
  </r>
  <r>
    <x v="107"/>
    <x v="329"/>
    <n v="201"/>
    <x v="7"/>
    <x v="2"/>
  </r>
  <r>
    <x v="107"/>
    <x v="329"/>
    <n v="173"/>
    <x v="8"/>
    <x v="2"/>
  </r>
  <r>
    <x v="107"/>
    <x v="329"/>
    <n v="181"/>
    <x v="9"/>
    <x v="2"/>
  </r>
  <r>
    <x v="107"/>
    <x v="329"/>
    <n v="149"/>
    <x v="10"/>
    <x v="2"/>
  </r>
  <r>
    <x v="107"/>
    <x v="329"/>
    <n v="149"/>
    <x v="11"/>
    <x v="2"/>
  </r>
  <r>
    <x v="107"/>
    <x v="329"/>
    <n v="118"/>
    <x v="12"/>
    <x v="2"/>
  </r>
  <r>
    <x v="107"/>
    <x v="329"/>
    <n v="77"/>
    <x v="13"/>
    <x v="2"/>
  </r>
  <r>
    <x v="107"/>
    <x v="329"/>
    <n v="84"/>
    <x v="14"/>
    <x v="2"/>
  </r>
  <r>
    <x v="107"/>
    <x v="329"/>
    <n v="93"/>
    <x v="15"/>
    <x v="2"/>
  </r>
  <r>
    <x v="107"/>
    <x v="329"/>
    <n v="176"/>
    <x v="16"/>
    <x v="2"/>
  </r>
  <r>
    <x v="107"/>
    <x v="329"/>
    <n v="5337"/>
    <x v="0"/>
    <x v="3"/>
  </r>
  <r>
    <x v="107"/>
    <x v="329"/>
    <n v="1138"/>
    <x v="1"/>
    <x v="3"/>
  </r>
  <r>
    <x v="107"/>
    <x v="329"/>
    <n v="1908"/>
    <x v="2"/>
    <x v="3"/>
  </r>
  <r>
    <x v="107"/>
    <x v="329"/>
    <n v="750"/>
    <x v="3"/>
    <x v="3"/>
  </r>
  <r>
    <x v="107"/>
    <x v="329"/>
    <n v="592"/>
    <x v="4"/>
    <x v="3"/>
  </r>
  <r>
    <x v="107"/>
    <x v="329"/>
    <n v="159"/>
    <x v="5"/>
    <x v="3"/>
  </r>
  <r>
    <x v="107"/>
    <x v="329"/>
    <n v="108"/>
    <x v="6"/>
    <x v="3"/>
  </r>
  <r>
    <x v="107"/>
    <x v="329"/>
    <n v="177"/>
    <x v="7"/>
    <x v="3"/>
  </r>
  <r>
    <x v="107"/>
    <x v="329"/>
    <n v="148"/>
    <x v="8"/>
    <x v="3"/>
  </r>
  <r>
    <x v="107"/>
    <x v="329"/>
    <n v="169"/>
    <x v="9"/>
    <x v="3"/>
  </r>
  <r>
    <x v="107"/>
    <x v="329"/>
    <n v="131"/>
    <x v="10"/>
    <x v="3"/>
  </r>
  <r>
    <x v="107"/>
    <x v="329"/>
    <n v="119"/>
    <x v="11"/>
    <x v="3"/>
  </r>
  <r>
    <x v="107"/>
    <x v="329"/>
    <n v="99"/>
    <x v="12"/>
    <x v="3"/>
  </r>
  <r>
    <x v="107"/>
    <x v="329"/>
    <n v="69"/>
    <x v="13"/>
    <x v="3"/>
  </r>
  <r>
    <x v="107"/>
    <x v="329"/>
    <n v="87"/>
    <x v="14"/>
    <x v="3"/>
  </r>
  <r>
    <x v="107"/>
    <x v="329"/>
    <n v="91"/>
    <x v="15"/>
    <x v="3"/>
  </r>
  <r>
    <x v="107"/>
    <x v="329"/>
    <n v="184"/>
    <x v="16"/>
    <x v="3"/>
  </r>
  <r>
    <x v="110"/>
    <x v="347"/>
    <m/>
    <x v="18"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3419">
  <r>
    <x v="0"/>
    <x v="0"/>
    <n v="91.009090909090915"/>
    <x v="0"/>
    <x v="0"/>
  </r>
  <r>
    <x v="0"/>
    <x v="1"/>
    <n v="8.9909090909090903"/>
    <x v="0"/>
    <x v="0"/>
  </r>
  <r>
    <x v="1"/>
    <x v="2"/>
    <n v="49.245454545454542"/>
    <x v="0"/>
    <x v="0"/>
  </r>
  <r>
    <x v="1"/>
    <x v="3"/>
    <n v="49.336363636363636"/>
    <x v="0"/>
    <x v="0"/>
  </r>
  <r>
    <x v="1"/>
    <x v="4"/>
    <n v="1.4181818181818182"/>
    <x v="0"/>
    <x v="0"/>
  </r>
  <r>
    <x v="2"/>
    <x v="5"/>
    <n v="11.972727272727273"/>
    <x v="0"/>
    <x v="0"/>
  </r>
  <r>
    <x v="2"/>
    <x v="6"/>
    <n v="10.527272727272727"/>
    <x v="0"/>
    <x v="0"/>
  </r>
  <r>
    <x v="2"/>
    <x v="7"/>
    <n v="27.436363636363637"/>
    <x v="0"/>
    <x v="0"/>
  </r>
  <r>
    <x v="2"/>
    <x v="8"/>
    <n v="9.8454545454545457"/>
    <x v="0"/>
    <x v="0"/>
  </r>
  <r>
    <x v="2"/>
    <x v="9"/>
    <n v="18.336363636363636"/>
    <x v="0"/>
    <x v="0"/>
  </r>
  <r>
    <x v="2"/>
    <x v="10"/>
    <n v="16.663636363636364"/>
    <x v="0"/>
    <x v="0"/>
  </r>
  <r>
    <x v="2"/>
    <x v="4"/>
    <n v="5.2181818181818178"/>
    <x v="0"/>
    <x v="0"/>
  </r>
  <r>
    <x v="2"/>
    <x v="11"/>
    <n v="44.413101860732851"/>
    <x v="0"/>
    <x v="0"/>
  </r>
  <r>
    <x v="3"/>
    <x v="12"/>
    <n v="4.5909090909090908"/>
    <x v="0"/>
    <x v="0"/>
  </r>
  <r>
    <x v="3"/>
    <x v="13"/>
    <n v="5.6363636363636367"/>
    <x v="0"/>
    <x v="0"/>
  </r>
  <r>
    <x v="3"/>
    <x v="14"/>
    <n v="7.6818181818181817"/>
    <x v="0"/>
    <x v="0"/>
  </r>
  <r>
    <x v="3"/>
    <x v="15"/>
    <n v="14.827272727272728"/>
    <x v="0"/>
    <x v="0"/>
  </r>
  <r>
    <x v="3"/>
    <x v="16"/>
    <n v="13.363636363636363"/>
    <x v="0"/>
    <x v="0"/>
  </r>
  <r>
    <x v="3"/>
    <x v="17"/>
    <n v="11.963636363636363"/>
    <x v="0"/>
    <x v="0"/>
  </r>
  <r>
    <x v="3"/>
    <x v="18"/>
    <n v="24.718181818181819"/>
    <x v="0"/>
    <x v="0"/>
  </r>
  <r>
    <x v="3"/>
    <x v="4"/>
    <n v="17.218181818181819"/>
    <x v="0"/>
    <x v="0"/>
  </r>
  <r>
    <x v="3"/>
    <x v="19"/>
    <n v="41812.235339336708"/>
    <x v="0"/>
    <x v="0"/>
  </r>
  <r>
    <x v="0"/>
    <x v="0"/>
    <n v="67.012779552715656"/>
    <x v="1"/>
    <x v="0"/>
  </r>
  <r>
    <x v="0"/>
    <x v="1"/>
    <n v="32.987220447284344"/>
    <x v="1"/>
    <x v="0"/>
  </r>
  <r>
    <x v="1"/>
    <x v="2"/>
    <n v="50.47923322683706"/>
    <x v="1"/>
    <x v="0"/>
  </r>
  <r>
    <x v="1"/>
    <x v="3"/>
    <n v="48.56230031948882"/>
    <x v="1"/>
    <x v="0"/>
  </r>
  <r>
    <x v="1"/>
    <x v="4"/>
    <n v="0.95846645367412142"/>
    <x v="1"/>
    <x v="0"/>
  </r>
  <r>
    <x v="2"/>
    <x v="5"/>
    <n v="16.533546325878593"/>
    <x v="1"/>
    <x v="0"/>
  </r>
  <r>
    <x v="2"/>
    <x v="6"/>
    <n v="20.766773162939298"/>
    <x v="1"/>
    <x v="0"/>
  </r>
  <r>
    <x v="2"/>
    <x v="7"/>
    <n v="37.5"/>
    <x v="1"/>
    <x v="0"/>
  </r>
  <r>
    <x v="2"/>
    <x v="8"/>
    <n v="7.9872204472843453"/>
    <x v="1"/>
    <x v="0"/>
  </r>
  <r>
    <x v="2"/>
    <x v="9"/>
    <n v="8.5463258785942493"/>
    <x v="1"/>
    <x v="0"/>
  </r>
  <r>
    <x v="2"/>
    <x v="10"/>
    <n v="6.5095846645367414"/>
    <x v="1"/>
    <x v="0"/>
  </r>
  <r>
    <x v="2"/>
    <x v="4"/>
    <n v="2.1565495207667733"/>
    <x v="1"/>
    <x v="0"/>
  </r>
  <r>
    <x v="2"/>
    <x v="11"/>
    <n v="36.998367346938835"/>
    <x v="1"/>
    <x v="0"/>
  </r>
  <r>
    <x v="3"/>
    <x v="12"/>
    <n v="8.4664536741214054"/>
    <x v="1"/>
    <x v="0"/>
  </r>
  <r>
    <x v="3"/>
    <x v="13"/>
    <n v="10.862619808306709"/>
    <x v="1"/>
    <x v="0"/>
  </r>
  <r>
    <x v="3"/>
    <x v="14"/>
    <n v="13.698083067092652"/>
    <x v="1"/>
    <x v="0"/>
  </r>
  <r>
    <x v="3"/>
    <x v="15"/>
    <n v="19.88817891373802"/>
    <x v="1"/>
    <x v="0"/>
  </r>
  <r>
    <x v="3"/>
    <x v="16"/>
    <n v="13.019169329073483"/>
    <x v="1"/>
    <x v="0"/>
  </r>
  <r>
    <x v="3"/>
    <x v="17"/>
    <n v="7.9872204472843453"/>
    <x v="1"/>
    <x v="0"/>
  </r>
  <r>
    <x v="3"/>
    <x v="18"/>
    <n v="9.7843450479233223"/>
    <x v="1"/>
    <x v="0"/>
  </r>
  <r>
    <x v="3"/>
    <x v="4"/>
    <n v="16.293929712460063"/>
    <x v="1"/>
    <x v="0"/>
  </r>
  <r>
    <x v="3"/>
    <x v="19"/>
    <n v="33218.988549618385"/>
    <x v="1"/>
    <x v="0"/>
  </r>
  <r>
    <x v="0"/>
    <x v="0"/>
    <n v="99.79397373165078"/>
    <x v="2"/>
    <x v="0"/>
  </r>
  <r>
    <x v="0"/>
    <x v="1"/>
    <n v="0.20602626834921453"/>
    <x v="2"/>
    <x v="0"/>
  </r>
  <r>
    <x v="1"/>
    <x v="2"/>
    <n v="47.901107391192376"/>
    <x v="2"/>
    <x v="0"/>
  </r>
  <r>
    <x v="1"/>
    <x v="3"/>
    <n v="50.656708730363121"/>
    <x v="2"/>
    <x v="0"/>
  </r>
  <r>
    <x v="1"/>
    <x v="4"/>
    <n v="1.4421838784445016"/>
    <x v="2"/>
    <x v="0"/>
  </r>
  <r>
    <x v="2"/>
    <x v="5"/>
    <n v="9.5802214782384763"/>
    <x v="2"/>
    <x v="0"/>
  </r>
  <r>
    <x v="2"/>
    <x v="6"/>
    <n v="4.68709760494463"/>
    <x v="2"/>
    <x v="0"/>
  </r>
  <r>
    <x v="2"/>
    <x v="7"/>
    <n v="24.208086531032706"/>
    <x v="2"/>
    <x v="0"/>
  </r>
  <r>
    <x v="2"/>
    <x v="8"/>
    <n v="10.687612670615504"/>
    <x v="2"/>
    <x v="0"/>
  </r>
  <r>
    <x v="2"/>
    <x v="9"/>
    <n v="22.894669070306463"/>
    <x v="2"/>
    <x v="0"/>
  </r>
  <r>
    <x v="2"/>
    <x v="10"/>
    <n v="21.272212207056398"/>
    <x v="2"/>
    <x v="0"/>
  </r>
  <r>
    <x v="2"/>
    <x v="4"/>
    <n v="6.6701004378058206"/>
    <x v="2"/>
    <x v="0"/>
  </r>
  <r>
    <x v="2"/>
    <x v="11"/>
    <n v="48.052152317880797"/>
    <x v="2"/>
    <x v="0"/>
  </r>
  <r>
    <x v="3"/>
    <x v="12"/>
    <n v="2.1632758176667526"/>
    <x v="2"/>
    <x v="0"/>
  </r>
  <r>
    <x v="3"/>
    <x v="13"/>
    <n v="3.3479268606747361"/>
    <x v="2"/>
    <x v="0"/>
  </r>
  <r>
    <x v="3"/>
    <x v="14"/>
    <n v="5.4854493947978371"/>
    <x v="2"/>
    <x v="0"/>
  </r>
  <r>
    <x v="3"/>
    <x v="15"/>
    <n v="13.031161473087819"/>
    <x v="2"/>
    <x v="0"/>
  </r>
  <r>
    <x v="3"/>
    <x v="16"/>
    <n v="14.47334535153232"/>
    <x v="2"/>
    <x v="0"/>
  </r>
  <r>
    <x v="3"/>
    <x v="17"/>
    <n v="13.932526397115632"/>
    <x v="2"/>
    <x v="0"/>
  </r>
  <r>
    <x v="3"/>
    <x v="18"/>
    <n v="33.3505021890291"/>
    <x v="2"/>
    <x v="0"/>
  </r>
  <r>
    <x v="3"/>
    <x v="4"/>
    <n v="14.215812516095802"/>
    <x v="2"/>
    <x v="0"/>
  </r>
  <r>
    <x v="3"/>
    <x v="19"/>
    <n v="42428.764635244661"/>
    <x v="2"/>
    <x v="0"/>
  </r>
  <r>
    <x v="0"/>
    <x v="0"/>
    <n v="98.542678695350446"/>
    <x v="3"/>
    <x v="0"/>
  </r>
  <r>
    <x v="0"/>
    <x v="1"/>
    <n v="1.457321304649549"/>
    <x v="3"/>
    <x v="0"/>
  </r>
  <r>
    <x v="1"/>
    <x v="2"/>
    <n v="49.548924358084662"/>
    <x v="3"/>
    <x v="0"/>
  </r>
  <r>
    <x v="1"/>
    <x v="3"/>
    <n v="48.785565579458712"/>
    <x v="3"/>
    <x v="0"/>
  </r>
  <r>
    <x v="1"/>
    <x v="4"/>
    <n v="1.6655100624566272"/>
    <x v="3"/>
    <x v="0"/>
  </r>
  <r>
    <x v="2"/>
    <x v="5"/>
    <n v="9.5072866065232482"/>
    <x v="3"/>
    <x v="0"/>
  </r>
  <r>
    <x v="2"/>
    <x v="6"/>
    <n v="8.8827203331020126"/>
    <x v="3"/>
    <x v="0"/>
  </r>
  <r>
    <x v="2"/>
    <x v="7"/>
    <n v="23.317140874392784"/>
    <x v="3"/>
    <x v="0"/>
  </r>
  <r>
    <x v="2"/>
    <x v="8"/>
    <n v="12.005551700208189"/>
    <x v="3"/>
    <x v="0"/>
  </r>
  <r>
    <x v="2"/>
    <x v="9"/>
    <n v="22.414989590562108"/>
    <x v="3"/>
    <x v="0"/>
  </r>
  <r>
    <x v="2"/>
    <x v="10"/>
    <n v="20.263705759888968"/>
    <x v="3"/>
    <x v="0"/>
  </r>
  <r>
    <x v="2"/>
    <x v="4"/>
    <n v="3.6086051353226924"/>
    <x v="3"/>
    <x v="0"/>
  </r>
  <r>
    <x v="2"/>
    <x v="11"/>
    <n v="47.259899208063324"/>
    <x v="3"/>
    <x v="0"/>
  </r>
  <r>
    <x v="3"/>
    <x v="12"/>
    <n v="3.4698126301179735"/>
    <x v="3"/>
    <x v="0"/>
  </r>
  <r>
    <x v="3"/>
    <x v="13"/>
    <n v="3.8167938931297711"/>
    <x v="3"/>
    <x v="0"/>
  </r>
  <r>
    <x v="3"/>
    <x v="14"/>
    <n v="7.0784177654406664"/>
    <x v="3"/>
    <x v="0"/>
  </r>
  <r>
    <x v="3"/>
    <x v="15"/>
    <n v="14.920194309507286"/>
    <x v="3"/>
    <x v="0"/>
  </r>
  <r>
    <x v="3"/>
    <x v="16"/>
    <n v="13.532269257460097"/>
    <x v="3"/>
    <x v="0"/>
  </r>
  <r>
    <x v="3"/>
    <x v="17"/>
    <n v="13.1852879944483"/>
    <x v="3"/>
    <x v="0"/>
  </r>
  <r>
    <x v="3"/>
    <x v="18"/>
    <n v="21.443442054129076"/>
    <x v="3"/>
    <x v="0"/>
  </r>
  <r>
    <x v="3"/>
    <x v="4"/>
    <n v="22.553782095766827"/>
    <x v="3"/>
    <x v="0"/>
  </r>
  <r>
    <x v="3"/>
    <x v="19"/>
    <n v="45174.731182795673"/>
    <x v="3"/>
    <x v="0"/>
  </r>
  <r>
    <x v="0"/>
    <x v="0"/>
    <n v="96.601073345259394"/>
    <x v="4"/>
    <x v="0"/>
  </r>
  <r>
    <x v="0"/>
    <x v="1"/>
    <n v="3.3989266547406083"/>
    <x v="4"/>
    <x v="0"/>
  </r>
  <r>
    <x v="1"/>
    <x v="2"/>
    <n v="51.25223613595707"/>
    <x v="4"/>
    <x v="0"/>
  </r>
  <r>
    <x v="1"/>
    <x v="3"/>
    <n v="46.779964221824685"/>
    <x v="4"/>
    <x v="0"/>
  </r>
  <r>
    <x v="1"/>
    <x v="4"/>
    <n v="1.9677996422182469"/>
    <x v="4"/>
    <x v="0"/>
  </r>
  <r>
    <x v="2"/>
    <x v="5"/>
    <n v="6.1717352415026836"/>
    <x v="4"/>
    <x v="0"/>
  </r>
  <r>
    <x v="2"/>
    <x v="6"/>
    <n v="5.4561717352415027"/>
    <x v="4"/>
    <x v="0"/>
  </r>
  <r>
    <x v="2"/>
    <x v="7"/>
    <n v="22.361359570661897"/>
    <x v="4"/>
    <x v="0"/>
  </r>
  <r>
    <x v="2"/>
    <x v="8"/>
    <n v="8.9445438282647594"/>
    <x v="4"/>
    <x v="0"/>
  </r>
  <r>
    <x v="2"/>
    <x v="9"/>
    <n v="24.77638640429338"/>
    <x v="4"/>
    <x v="0"/>
  </r>
  <r>
    <x v="2"/>
    <x v="10"/>
    <n v="25.402504472271914"/>
    <x v="4"/>
    <x v="0"/>
  </r>
  <r>
    <x v="2"/>
    <x v="4"/>
    <n v="6.8872987477638636"/>
    <x v="4"/>
    <x v="0"/>
  </r>
  <r>
    <x v="2"/>
    <x v="11"/>
    <n v="50.12007684918354"/>
    <x v="4"/>
    <x v="0"/>
  </r>
  <r>
    <x v="3"/>
    <x v="12"/>
    <n v="2.3255813953488373"/>
    <x v="4"/>
    <x v="0"/>
  </r>
  <r>
    <x v="3"/>
    <x v="13"/>
    <n v="2.2361359570661898"/>
    <x v="4"/>
    <x v="0"/>
  </r>
  <r>
    <x v="3"/>
    <x v="14"/>
    <n v="3.1305903398926653"/>
    <x v="4"/>
    <x v="0"/>
  </r>
  <r>
    <x v="3"/>
    <x v="15"/>
    <n v="10.017889087656529"/>
    <x v="4"/>
    <x v="0"/>
  </r>
  <r>
    <x v="3"/>
    <x v="16"/>
    <n v="12.9695885509839"/>
    <x v="4"/>
    <x v="0"/>
  </r>
  <r>
    <x v="3"/>
    <x v="17"/>
    <n v="16.189624329159212"/>
    <x v="4"/>
    <x v="0"/>
  </r>
  <r>
    <x v="3"/>
    <x v="18"/>
    <n v="41.502683363148478"/>
    <x v="4"/>
    <x v="0"/>
  </r>
  <r>
    <x v="3"/>
    <x v="4"/>
    <n v="11.627906976744185"/>
    <x v="4"/>
    <x v="0"/>
  </r>
  <r>
    <x v="3"/>
    <x v="19"/>
    <n v="54552.631578947374"/>
    <x v="4"/>
    <x v="0"/>
  </r>
  <r>
    <x v="0"/>
    <x v="0"/>
    <n v="90.613718411552341"/>
    <x v="5"/>
    <x v="0"/>
  </r>
  <r>
    <x v="0"/>
    <x v="1"/>
    <n v="9.3862815884476536"/>
    <x v="5"/>
    <x v="0"/>
  </r>
  <r>
    <x v="1"/>
    <x v="2"/>
    <n v="46.931407942238266"/>
    <x v="5"/>
    <x v="0"/>
  </r>
  <r>
    <x v="1"/>
    <x v="3"/>
    <n v="51.624548736462096"/>
    <x v="5"/>
    <x v="0"/>
  </r>
  <r>
    <x v="1"/>
    <x v="4"/>
    <n v="1.4440433212996391"/>
    <x v="5"/>
    <x v="0"/>
  </r>
  <r>
    <x v="2"/>
    <x v="5"/>
    <n v="5.7761732851985563"/>
    <x v="5"/>
    <x v="0"/>
  </r>
  <r>
    <x v="2"/>
    <x v="6"/>
    <n v="4.6931407942238268"/>
    <x v="5"/>
    <x v="0"/>
  </r>
  <r>
    <x v="2"/>
    <x v="7"/>
    <n v="22.743682310469314"/>
    <x v="5"/>
    <x v="0"/>
  </r>
  <r>
    <x v="2"/>
    <x v="8"/>
    <n v="8.3032490974729249"/>
    <x v="5"/>
    <x v="0"/>
  </r>
  <r>
    <x v="2"/>
    <x v="9"/>
    <n v="25.992779783393502"/>
    <x v="5"/>
    <x v="0"/>
  </r>
  <r>
    <x v="2"/>
    <x v="10"/>
    <n v="26.714801444043321"/>
    <x v="5"/>
    <x v="0"/>
  </r>
  <r>
    <x v="2"/>
    <x v="4"/>
    <n v="5.7761732851985563"/>
    <x v="5"/>
    <x v="0"/>
  </r>
  <r>
    <x v="2"/>
    <x v="11"/>
    <n v="50.624521072796959"/>
    <x v="5"/>
    <x v="0"/>
  </r>
  <r>
    <x v="3"/>
    <x v="12"/>
    <n v="3.2490974729241877"/>
    <x v="5"/>
    <x v="0"/>
  </r>
  <r>
    <x v="3"/>
    <x v="13"/>
    <n v="3.6101083032490973"/>
    <x v="5"/>
    <x v="0"/>
  </r>
  <r>
    <x v="3"/>
    <x v="14"/>
    <n v="5.4151624548736459"/>
    <x v="5"/>
    <x v="0"/>
  </r>
  <r>
    <x v="3"/>
    <x v="15"/>
    <n v="16.967509025270758"/>
    <x v="5"/>
    <x v="0"/>
  </r>
  <r>
    <x v="3"/>
    <x v="16"/>
    <n v="12.996389891696751"/>
    <x v="5"/>
    <x v="0"/>
  </r>
  <r>
    <x v="3"/>
    <x v="17"/>
    <n v="17.689530685920577"/>
    <x v="5"/>
    <x v="0"/>
  </r>
  <r>
    <x v="3"/>
    <x v="18"/>
    <n v="29.602888086642601"/>
    <x v="5"/>
    <x v="0"/>
  </r>
  <r>
    <x v="3"/>
    <x v="4"/>
    <n v="10.469314079422382"/>
    <x v="5"/>
    <x v="0"/>
  </r>
  <r>
    <x v="3"/>
    <x v="19"/>
    <n v="48350.806451612902"/>
    <x v="5"/>
    <x v="0"/>
  </r>
  <r>
    <x v="0"/>
    <x v="0"/>
    <n v="98.678414096916299"/>
    <x v="6"/>
    <x v="0"/>
  </r>
  <r>
    <x v="0"/>
    <x v="1"/>
    <n v="1.3215859030837005"/>
    <x v="6"/>
    <x v="0"/>
  </r>
  <r>
    <x v="1"/>
    <x v="2"/>
    <n v="56.387665198237883"/>
    <x v="6"/>
    <x v="0"/>
  </r>
  <r>
    <x v="1"/>
    <x v="3"/>
    <n v="41.85022026431718"/>
    <x v="6"/>
    <x v="0"/>
  </r>
  <r>
    <x v="1"/>
    <x v="4"/>
    <n v="1.7621145374449338"/>
    <x v="6"/>
    <x v="0"/>
  </r>
  <r>
    <x v="2"/>
    <x v="5"/>
    <n v="3.9647577092511015"/>
    <x v="6"/>
    <x v="0"/>
  </r>
  <r>
    <x v="2"/>
    <x v="6"/>
    <n v="6.1674008810572687"/>
    <x v="6"/>
    <x v="0"/>
  </r>
  <r>
    <x v="2"/>
    <x v="7"/>
    <n v="18.942731277533039"/>
    <x v="6"/>
    <x v="0"/>
  </r>
  <r>
    <x v="2"/>
    <x v="8"/>
    <n v="8.3700440528634363"/>
    <x v="6"/>
    <x v="0"/>
  </r>
  <r>
    <x v="2"/>
    <x v="9"/>
    <n v="25.110132158590307"/>
    <x v="6"/>
    <x v="0"/>
  </r>
  <r>
    <x v="2"/>
    <x v="10"/>
    <n v="30.396475770925111"/>
    <x v="6"/>
    <x v="0"/>
  </r>
  <r>
    <x v="2"/>
    <x v="4"/>
    <n v="7.0484581497797354"/>
    <x v="6"/>
    <x v="0"/>
  </r>
  <r>
    <x v="2"/>
    <x v="11"/>
    <n v="52.398104265402814"/>
    <x v="6"/>
    <x v="0"/>
  </r>
  <r>
    <x v="3"/>
    <x v="12"/>
    <n v="1.7621145374449338"/>
    <x v="6"/>
    <x v="0"/>
  </r>
  <r>
    <x v="3"/>
    <x v="13"/>
    <n v="1.7621145374449338"/>
    <x v="6"/>
    <x v="0"/>
  </r>
  <r>
    <x v="3"/>
    <x v="14"/>
    <n v="0.88105726872246692"/>
    <x v="6"/>
    <x v="0"/>
  </r>
  <r>
    <x v="3"/>
    <x v="15"/>
    <n v="4.8458149779735686"/>
    <x v="6"/>
    <x v="0"/>
  </r>
  <r>
    <x v="3"/>
    <x v="16"/>
    <n v="9.6916299559471373"/>
    <x v="6"/>
    <x v="0"/>
  </r>
  <r>
    <x v="3"/>
    <x v="17"/>
    <n v="14.977973568281937"/>
    <x v="6"/>
    <x v="0"/>
  </r>
  <r>
    <x v="3"/>
    <x v="18"/>
    <n v="56.828193832599119"/>
    <x v="6"/>
    <x v="0"/>
  </r>
  <r>
    <x v="3"/>
    <x v="4"/>
    <n v="9.251101321585903"/>
    <x v="6"/>
    <x v="0"/>
  </r>
  <r>
    <x v="3"/>
    <x v="19"/>
    <n v="60699.02912621358"/>
    <x v="6"/>
    <x v="0"/>
  </r>
  <r>
    <x v="0"/>
    <x v="0"/>
    <n v="97.264437689969611"/>
    <x v="7"/>
    <x v="0"/>
  </r>
  <r>
    <x v="0"/>
    <x v="1"/>
    <n v="2.735562310030395"/>
    <x v="7"/>
    <x v="0"/>
  </r>
  <r>
    <x v="1"/>
    <x v="2"/>
    <n v="51.975683890577507"/>
    <x v="7"/>
    <x v="0"/>
  </r>
  <r>
    <x v="1"/>
    <x v="3"/>
    <n v="46.200607902735563"/>
    <x v="7"/>
    <x v="0"/>
  </r>
  <r>
    <x v="1"/>
    <x v="4"/>
    <n v="1.8237082066869301"/>
    <x v="7"/>
    <x v="0"/>
  </r>
  <r>
    <x v="2"/>
    <x v="5"/>
    <n v="7.2948328267477205"/>
    <x v="7"/>
    <x v="0"/>
  </r>
  <r>
    <x v="2"/>
    <x v="6"/>
    <n v="5.7750759878419453"/>
    <x v="7"/>
    <x v="0"/>
  </r>
  <r>
    <x v="2"/>
    <x v="7"/>
    <n v="17.62917933130699"/>
    <x v="7"/>
    <x v="0"/>
  </r>
  <r>
    <x v="2"/>
    <x v="8"/>
    <n v="8.8145896656534948"/>
    <x v="7"/>
    <x v="0"/>
  </r>
  <r>
    <x v="2"/>
    <x v="9"/>
    <n v="24.316109422492403"/>
    <x v="7"/>
    <x v="0"/>
  </r>
  <r>
    <x v="2"/>
    <x v="10"/>
    <n v="29.179331306990882"/>
    <x v="7"/>
    <x v="0"/>
  </r>
  <r>
    <x v="2"/>
    <x v="4"/>
    <n v="6.9908814589665651"/>
    <x v="7"/>
    <x v="0"/>
  </r>
  <r>
    <x v="2"/>
    <x v="11"/>
    <n v="51.052287581699339"/>
    <x v="7"/>
    <x v="0"/>
  </r>
  <r>
    <x v="3"/>
    <x v="12"/>
    <n v="2.1276595744680851"/>
    <x v="7"/>
    <x v="0"/>
  </r>
  <r>
    <x v="3"/>
    <x v="13"/>
    <n v="1.8237082066869301"/>
    <x v="7"/>
    <x v="0"/>
  </r>
  <r>
    <x v="3"/>
    <x v="14"/>
    <n v="4.2553191489361701"/>
    <x v="7"/>
    <x v="0"/>
  </r>
  <r>
    <x v="3"/>
    <x v="15"/>
    <n v="10.94224924012158"/>
    <x v="7"/>
    <x v="0"/>
  </r>
  <r>
    <x v="3"/>
    <x v="16"/>
    <n v="16.109422492401215"/>
    <x v="7"/>
    <x v="0"/>
  </r>
  <r>
    <x v="3"/>
    <x v="17"/>
    <n v="19.756838905775076"/>
    <x v="7"/>
    <x v="0"/>
  </r>
  <r>
    <x v="3"/>
    <x v="18"/>
    <n v="32.218844984802431"/>
    <x v="7"/>
    <x v="0"/>
  </r>
  <r>
    <x v="3"/>
    <x v="4"/>
    <n v="12.76595744680851"/>
    <x v="7"/>
    <x v="0"/>
  </r>
  <r>
    <x v="3"/>
    <x v="19"/>
    <n v="51825.783972125435"/>
    <x v="7"/>
    <x v="0"/>
  </r>
  <r>
    <x v="0"/>
    <x v="0"/>
    <n v="100"/>
    <x v="8"/>
    <x v="0"/>
  </r>
  <r>
    <x v="0"/>
    <x v="1"/>
    <n v="0"/>
    <x v="8"/>
    <x v="0"/>
  </r>
  <r>
    <x v="1"/>
    <x v="2"/>
    <n v="50.526315789473685"/>
    <x v="8"/>
    <x v="0"/>
  </r>
  <r>
    <x v="1"/>
    <x v="3"/>
    <n v="46.666666666666664"/>
    <x v="8"/>
    <x v="0"/>
  </r>
  <r>
    <x v="1"/>
    <x v="4"/>
    <n v="2.807017543859649"/>
    <x v="8"/>
    <x v="0"/>
  </r>
  <r>
    <x v="2"/>
    <x v="5"/>
    <n v="7.0175438596491224"/>
    <x v="8"/>
    <x v="0"/>
  </r>
  <r>
    <x v="2"/>
    <x v="6"/>
    <n v="5.2631578947368425"/>
    <x v="8"/>
    <x v="0"/>
  </r>
  <r>
    <x v="2"/>
    <x v="7"/>
    <n v="30.17543859649123"/>
    <x v="8"/>
    <x v="0"/>
  </r>
  <r>
    <x v="2"/>
    <x v="8"/>
    <n v="10.175438596491228"/>
    <x v="8"/>
    <x v="0"/>
  </r>
  <r>
    <x v="2"/>
    <x v="9"/>
    <n v="23.859649122807017"/>
    <x v="8"/>
    <x v="0"/>
  </r>
  <r>
    <x v="2"/>
    <x v="10"/>
    <n v="15.789473684210526"/>
    <x v="8"/>
    <x v="0"/>
  </r>
  <r>
    <x v="2"/>
    <x v="4"/>
    <n v="7.7192982456140351"/>
    <x v="8"/>
    <x v="0"/>
  </r>
  <r>
    <x v="2"/>
    <x v="11"/>
    <n v="46.707224334600753"/>
    <x v="8"/>
    <x v="0"/>
  </r>
  <r>
    <x v="3"/>
    <x v="12"/>
    <n v="2.1052631578947367"/>
    <x v="8"/>
    <x v="0"/>
  </r>
  <r>
    <x v="3"/>
    <x v="13"/>
    <n v="1.7543859649122806"/>
    <x v="8"/>
    <x v="0"/>
  </r>
  <r>
    <x v="3"/>
    <x v="14"/>
    <n v="1.4035087719298245"/>
    <x v="8"/>
    <x v="0"/>
  </r>
  <r>
    <x v="3"/>
    <x v="15"/>
    <n v="6.3157894736842106"/>
    <x v="8"/>
    <x v="0"/>
  </r>
  <r>
    <x v="3"/>
    <x v="16"/>
    <n v="11.929824561403509"/>
    <x v="8"/>
    <x v="0"/>
  </r>
  <r>
    <x v="3"/>
    <x v="17"/>
    <n v="11.578947368421053"/>
    <x v="8"/>
    <x v="0"/>
  </r>
  <r>
    <x v="3"/>
    <x v="18"/>
    <n v="51.578947368421055"/>
    <x v="8"/>
    <x v="0"/>
  </r>
  <r>
    <x v="3"/>
    <x v="4"/>
    <n v="13.333333333333334"/>
    <x v="8"/>
    <x v="0"/>
  </r>
  <r>
    <x v="3"/>
    <x v="19"/>
    <n v="58821.862348178103"/>
    <x v="8"/>
    <x v="0"/>
  </r>
  <r>
    <x v="0"/>
    <x v="0"/>
    <n v="99.7229916897507"/>
    <x v="9"/>
    <x v="0"/>
  </r>
  <r>
    <x v="0"/>
    <x v="1"/>
    <n v="0.2770083102493075"/>
    <x v="9"/>
    <x v="0"/>
  </r>
  <r>
    <x v="1"/>
    <x v="2"/>
    <n v="45.983379501385045"/>
    <x v="9"/>
    <x v="0"/>
  </r>
  <r>
    <x v="1"/>
    <x v="3"/>
    <n v="52.908587257617725"/>
    <x v="9"/>
    <x v="0"/>
  </r>
  <r>
    <x v="1"/>
    <x v="4"/>
    <n v="1.10803324099723"/>
    <x v="9"/>
    <x v="0"/>
  </r>
  <r>
    <x v="2"/>
    <x v="5"/>
    <n v="13.296398891966758"/>
    <x v="9"/>
    <x v="0"/>
  </r>
  <r>
    <x v="2"/>
    <x v="6"/>
    <n v="7.4792243767313016"/>
    <x v="9"/>
    <x v="0"/>
  </r>
  <r>
    <x v="2"/>
    <x v="7"/>
    <n v="21.883656509695292"/>
    <x v="9"/>
    <x v="0"/>
  </r>
  <r>
    <x v="2"/>
    <x v="8"/>
    <n v="12.465373961218837"/>
    <x v="9"/>
    <x v="0"/>
  </r>
  <r>
    <x v="2"/>
    <x v="9"/>
    <n v="19.94459833795014"/>
    <x v="9"/>
    <x v="0"/>
  </r>
  <r>
    <x v="2"/>
    <x v="10"/>
    <n v="18.282548476454295"/>
    <x v="9"/>
    <x v="0"/>
  </r>
  <r>
    <x v="2"/>
    <x v="4"/>
    <n v="6.6481994459833791"/>
    <x v="9"/>
    <x v="0"/>
  </r>
  <r>
    <x v="2"/>
    <x v="11"/>
    <n v="45.735905044510417"/>
    <x v="9"/>
    <x v="0"/>
  </r>
  <r>
    <x v="3"/>
    <x v="12"/>
    <n v="2.770083102493075"/>
    <x v="9"/>
    <x v="0"/>
  </r>
  <r>
    <x v="3"/>
    <x v="13"/>
    <n v="0.554016620498615"/>
    <x v="9"/>
    <x v="0"/>
  </r>
  <r>
    <x v="3"/>
    <x v="14"/>
    <n v="3.0470914127423825"/>
    <x v="9"/>
    <x v="0"/>
  </r>
  <r>
    <x v="3"/>
    <x v="15"/>
    <n v="13.296398891966758"/>
    <x v="9"/>
    <x v="0"/>
  </r>
  <r>
    <x v="3"/>
    <x v="16"/>
    <n v="11.357340720221607"/>
    <x v="9"/>
    <x v="0"/>
  </r>
  <r>
    <x v="3"/>
    <x v="17"/>
    <n v="11.634349030470915"/>
    <x v="9"/>
    <x v="0"/>
  </r>
  <r>
    <x v="3"/>
    <x v="18"/>
    <n v="30.193905817174514"/>
    <x v="9"/>
    <x v="0"/>
  </r>
  <r>
    <x v="3"/>
    <x v="4"/>
    <n v="27.146814404432131"/>
    <x v="9"/>
    <x v="0"/>
  </r>
  <r>
    <x v="3"/>
    <x v="19"/>
    <n v="51707.224334600782"/>
    <x v="9"/>
    <x v="0"/>
  </r>
  <r>
    <x v="0"/>
    <x v="0"/>
    <n v="90.688259109311744"/>
    <x v="10"/>
    <x v="0"/>
  </r>
  <r>
    <x v="0"/>
    <x v="1"/>
    <n v="9.3117408906882595"/>
    <x v="10"/>
    <x v="0"/>
  </r>
  <r>
    <x v="1"/>
    <x v="2"/>
    <n v="50.607287449392715"/>
    <x v="10"/>
    <x v="0"/>
  </r>
  <r>
    <x v="1"/>
    <x v="3"/>
    <n v="48.178137651821864"/>
    <x v="10"/>
    <x v="0"/>
  </r>
  <r>
    <x v="1"/>
    <x v="4"/>
    <n v="1.214574898785425"/>
    <x v="10"/>
    <x v="0"/>
  </r>
  <r>
    <x v="2"/>
    <x v="5"/>
    <n v="8.9068825910931171"/>
    <x v="10"/>
    <x v="0"/>
  </r>
  <r>
    <x v="2"/>
    <x v="6"/>
    <n v="13.765182186234817"/>
    <x v="10"/>
    <x v="0"/>
  </r>
  <r>
    <x v="2"/>
    <x v="7"/>
    <n v="27.125506072874494"/>
    <x v="10"/>
    <x v="0"/>
  </r>
  <r>
    <x v="2"/>
    <x v="8"/>
    <n v="8.097165991902834"/>
    <x v="10"/>
    <x v="0"/>
  </r>
  <r>
    <x v="2"/>
    <x v="9"/>
    <n v="20.242914979757085"/>
    <x v="10"/>
    <x v="0"/>
  </r>
  <r>
    <x v="2"/>
    <x v="10"/>
    <n v="20.647773279352226"/>
    <x v="10"/>
    <x v="0"/>
  </r>
  <r>
    <x v="2"/>
    <x v="4"/>
    <n v="1.214574898785425"/>
    <x v="10"/>
    <x v="0"/>
  </r>
  <r>
    <x v="2"/>
    <x v="11"/>
    <n v="45.963114754098385"/>
    <x v="10"/>
    <x v="0"/>
  </r>
  <r>
    <x v="3"/>
    <x v="12"/>
    <n v="4.8582995951417001"/>
    <x v="10"/>
    <x v="0"/>
  </r>
  <r>
    <x v="3"/>
    <x v="13"/>
    <n v="7.6923076923076925"/>
    <x v="10"/>
    <x v="0"/>
  </r>
  <r>
    <x v="3"/>
    <x v="14"/>
    <n v="8.097165991902834"/>
    <x v="10"/>
    <x v="0"/>
  </r>
  <r>
    <x v="3"/>
    <x v="15"/>
    <n v="18.218623481781375"/>
    <x v="10"/>
    <x v="0"/>
  </r>
  <r>
    <x v="3"/>
    <x v="16"/>
    <n v="14.574898785425102"/>
    <x v="10"/>
    <x v="0"/>
  </r>
  <r>
    <x v="3"/>
    <x v="17"/>
    <n v="12.550607287449393"/>
    <x v="10"/>
    <x v="0"/>
  </r>
  <r>
    <x v="3"/>
    <x v="18"/>
    <n v="16.194331983805668"/>
    <x v="10"/>
    <x v="0"/>
  </r>
  <r>
    <x v="3"/>
    <x v="4"/>
    <n v="17.813765182186234"/>
    <x v="10"/>
    <x v="0"/>
  </r>
  <r>
    <x v="3"/>
    <x v="19"/>
    <n v="40359.605911330058"/>
    <x v="10"/>
    <x v="0"/>
  </r>
  <r>
    <x v="0"/>
    <x v="0"/>
    <n v="99.193548387096769"/>
    <x v="11"/>
    <x v="0"/>
  </r>
  <r>
    <x v="0"/>
    <x v="1"/>
    <n v="0.80645161290322576"/>
    <x v="11"/>
    <x v="0"/>
  </r>
  <r>
    <x v="1"/>
    <x v="2"/>
    <n v="59.677419354838712"/>
    <x v="11"/>
    <x v="0"/>
  </r>
  <r>
    <x v="1"/>
    <x v="3"/>
    <n v="39.91935483870968"/>
    <x v="11"/>
    <x v="0"/>
  </r>
  <r>
    <x v="1"/>
    <x v="4"/>
    <n v="0.40322580645161288"/>
    <x v="11"/>
    <x v="0"/>
  </r>
  <r>
    <x v="2"/>
    <x v="5"/>
    <n v="10.887096774193548"/>
    <x v="11"/>
    <x v="0"/>
  </r>
  <r>
    <x v="2"/>
    <x v="6"/>
    <n v="4.435483870967742"/>
    <x v="11"/>
    <x v="0"/>
  </r>
  <r>
    <x v="2"/>
    <x v="7"/>
    <n v="26.20967741935484"/>
    <x v="11"/>
    <x v="0"/>
  </r>
  <r>
    <x v="2"/>
    <x v="8"/>
    <n v="9.67741935483871"/>
    <x v="11"/>
    <x v="0"/>
  </r>
  <r>
    <x v="2"/>
    <x v="9"/>
    <n v="20.967741935483872"/>
    <x v="11"/>
    <x v="0"/>
  </r>
  <r>
    <x v="2"/>
    <x v="10"/>
    <n v="20.161290322580644"/>
    <x v="11"/>
    <x v="0"/>
  </r>
  <r>
    <x v="2"/>
    <x v="4"/>
    <n v="7.661290322580645"/>
    <x v="11"/>
    <x v="0"/>
  </r>
  <r>
    <x v="2"/>
    <x v="11"/>
    <n v="47.742358078602642"/>
    <x v="11"/>
    <x v="0"/>
  </r>
  <r>
    <x v="3"/>
    <x v="12"/>
    <n v="1.6129032258064515"/>
    <x v="11"/>
    <x v="0"/>
  </r>
  <r>
    <x v="3"/>
    <x v="13"/>
    <n v="3.629032258064516"/>
    <x v="11"/>
    <x v="0"/>
  </r>
  <r>
    <x v="3"/>
    <x v="14"/>
    <n v="6.854838709677419"/>
    <x v="11"/>
    <x v="0"/>
  </r>
  <r>
    <x v="3"/>
    <x v="15"/>
    <n v="20.967741935483872"/>
    <x v="11"/>
    <x v="0"/>
  </r>
  <r>
    <x v="3"/>
    <x v="16"/>
    <n v="15.725806451612904"/>
    <x v="11"/>
    <x v="0"/>
  </r>
  <r>
    <x v="3"/>
    <x v="17"/>
    <n v="7.258064516129032"/>
    <x v="11"/>
    <x v="0"/>
  </r>
  <r>
    <x v="3"/>
    <x v="18"/>
    <n v="17.741935483870968"/>
    <x v="11"/>
    <x v="0"/>
  </r>
  <r>
    <x v="3"/>
    <x v="4"/>
    <n v="26.20967741935484"/>
    <x v="11"/>
    <x v="0"/>
  </r>
  <r>
    <x v="3"/>
    <x v="19"/>
    <n v="42918.03278688524"/>
    <x v="11"/>
    <x v="0"/>
  </r>
  <r>
    <x v="0"/>
    <x v="0"/>
    <n v="93.27354260089686"/>
    <x v="12"/>
    <x v="0"/>
  </r>
  <r>
    <x v="0"/>
    <x v="1"/>
    <n v="6.7264573991031389"/>
    <x v="12"/>
    <x v="0"/>
  </r>
  <r>
    <x v="1"/>
    <x v="2"/>
    <n v="52.914798206278029"/>
    <x v="12"/>
    <x v="0"/>
  </r>
  <r>
    <x v="1"/>
    <x v="3"/>
    <n v="46.63677130044843"/>
    <x v="12"/>
    <x v="0"/>
  </r>
  <r>
    <x v="1"/>
    <x v="4"/>
    <n v="0.44843049327354262"/>
    <x v="12"/>
    <x v="0"/>
  </r>
  <r>
    <x v="2"/>
    <x v="5"/>
    <n v="15.246636771300448"/>
    <x v="12"/>
    <x v="0"/>
  </r>
  <r>
    <x v="2"/>
    <x v="6"/>
    <n v="16.591928251121075"/>
    <x v="12"/>
    <x v="0"/>
  </r>
  <r>
    <x v="2"/>
    <x v="7"/>
    <n v="34.08071748878924"/>
    <x v="12"/>
    <x v="0"/>
  </r>
  <r>
    <x v="2"/>
    <x v="8"/>
    <n v="7.1748878923766819"/>
    <x v="12"/>
    <x v="0"/>
  </r>
  <r>
    <x v="2"/>
    <x v="9"/>
    <n v="10.762331838565023"/>
    <x v="12"/>
    <x v="0"/>
  </r>
  <r>
    <x v="2"/>
    <x v="10"/>
    <n v="12.107623318385651"/>
    <x v="12"/>
    <x v="0"/>
  </r>
  <r>
    <x v="2"/>
    <x v="4"/>
    <n v="4.0358744394618835"/>
    <x v="12"/>
    <x v="0"/>
  </r>
  <r>
    <x v="2"/>
    <x v="11"/>
    <n v="39.887850467289724"/>
    <x v="12"/>
    <x v="0"/>
  </r>
  <r>
    <x v="3"/>
    <x v="12"/>
    <n v="4.9327354260089686"/>
    <x v="12"/>
    <x v="0"/>
  </r>
  <r>
    <x v="3"/>
    <x v="13"/>
    <n v="16.591928251121075"/>
    <x v="12"/>
    <x v="0"/>
  </r>
  <r>
    <x v="3"/>
    <x v="14"/>
    <n v="12.107623318385651"/>
    <x v="12"/>
    <x v="0"/>
  </r>
  <r>
    <x v="3"/>
    <x v="15"/>
    <n v="10.762331838565023"/>
    <x v="12"/>
    <x v="0"/>
  </r>
  <r>
    <x v="3"/>
    <x v="16"/>
    <n v="12.556053811659194"/>
    <x v="12"/>
    <x v="0"/>
  </r>
  <r>
    <x v="3"/>
    <x v="17"/>
    <n v="9.8654708520179373"/>
    <x v="12"/>
    <x v="0"/>
  </r>
  <r>
    <x v="3"/>
    <x v="18"/>
    <n v="11.210762331838565"/>
    <x v="12"/>
    <x v="0"/>
  </r>
  <r>
    <x v="3"/>
    <x v="4"/>
    <n v="21.973094170403588"/>
    <x v="12"/>
    <x v="0"/>
  </r>
  <r>
    <x v="3"/>
    <x v="19"/>
    <n v="34896.551724137913"/>
    <x v="12"/>
    <x v="0"/>
  </r>
  <r>
    <x v="0"/>
    <x v="0"/>
    <n v="98.701298701298697"/>
    <x v="13"/>
    <x v="0"/>
  </r>
  <r>
    <x v="0"/>
    <x v="1"/>
    <n v="1.2987012987012987"/>
    <x v="13"/>
    <x v="0"/>
  </r>
  <r>
    <x v="1"/>
    <x v="2"/>
    <n v="50.649350649350652"/>
    <x v="13"/>
    <x v="0"/>
  </r>
  <r>
    <x v="1"/>
    <x v="3"/>
    <n v="48.051948051948052"/>
    <x v="13"/>
    <x v="0"/>
  </r>
  <r>
    <x v="1"/>
    <x v="4"/>
    <n v="1.2987012987012987"/>
    <x v="13"/>
    <x v="0"/>
  </r>
  <r>
    <x v="2"/>
    <x v="5"/>
    <n v="20.129870129870131"/>
    <x v="13"/>
    <x v="0"/>
  </r>
  <r>
    <x v="2"/>
    <x v="6"/>
    <n v="10.38961038961039"/>
    <x v="13"/>
    <x v="0"/>
  </r>
  <r>
    <x v="2"/>
    <x v="7"/>
    <n v="25.974025974025974"/>
    <x v="13"/>
    <x v="0"/>
  </r>
  <r>
    <x v="2"/>
    <x v="8"/>
    <n v="9.7402597402597397"/>
    <x v="13"/>
    <x v="0"/>
  </r>
  <r>
    <x v="2"/>
    <x v="9"/>
    <n v="16.883116883116884"/>
    <x v="13"/>
    <x v="0"/>
  </r>
  <r>
    <x v="2"/>
    <x v="10"/>
    <n v="13.636363636363637"/>
    <x v="13"/>
    <x v="0"/>
  </r>
  <r>
    <x v="2"/>
    <x v="4"/>
    <n v="3.2467532467532467"/>
    <x v="13"/>
    <x v="0"/>
  </r>
  <r>
    <x v="2"/>
    <x v="11"/>
    <n v="41.818791946308693"/>
    <x v="13"/>
    <x v="0"/>
  </r>
  <r>
    <x v="3"/>
    <x v="12"/>
    <n v="3.8961038961038961"/>
    <x v="13"/>
    <x v="0"/>
  </r>
  <r>
    <x v="3"/>
    <x v="13"/>
    <n v="3.8961038961038961"/>
    <x v="13"/>
    <x v="0"/>
  </r>
  <r>
    <x v="3"/>
    <x v="14"/>
    <n v="5.8441558441558445"/>
    <x v="13"/>
    <x v="0"/>
  </r>
  <r>
    <x v="3"/>
    <x v="15"/>
    <n v="11.038961038961039"/>
    <x v="13"/>
    <x v="0"/>
  </r>
  <r>
    <x v="3"/>
    <x v="16"/>
    <n v="9.7402597402597397"/>
    <x v="13"/>
    <x v="0"/>
  </r>
  <r>
    <x v="3"/>
    <x v="17"/>
    <n v="14.285714285714286"/>
    <x v="13"/>
    <x v="0"/>
  </r>
  <r>
    <x v="3"/>
    <x v="18"/>
    <n v="22.727272727272727"/>
    <x v="13"/>
    <x v="0"/>
  </r>
  <r>
    <x v="3"/>
    <x v="4"/>
    <n v="28.571428571428573"/>
    <x v="13"/>
    <x v="0"/>
  </r>
  <r>
    <x v="3"/>
    <x v="19"/>
    <n v="46936.363636363632"/>
    <x v="13"/>
    <x v="0"/>
  </r>
  <r>
    <x v="0"/>
    <x v="0"/>
    <n v="100"/>
    <x v="14"/>
    <x v="0"/>
  </r>
  <r>
    <x v="0"/>
    <x v="1"/>
    <n v="0"/>
    <x v="14"/>
    <x v="0"/>
  </r>
  <r>
    <x v="1"/>
    <x v="2"/>
    <n v="42.780748663101605"/>
    <x v="14"/>
    <x v="0"/>
  </r>
  <r>
    <x v="1"/>
    <x v="3"/>
    <n v="55.080213903743314"/>
    <x v="14"/>
    <x v="0"/>
  </r>
  <r>
    <x v="1"/>
    <x v="4"/>
    <n v="2.1390374331550803"/>
    <x v="14"/>
    <x v="0"/>
  </r>
  <r>
    <x v="2"/>
    <x v="5"/>
    <n v="18.71657754010695"/>
    <x v="14"/>
    <x v="0"/>
  </r>
  <r>
    <x v="2"/>
    <x v="6"/>
    <n v="9.0909090909090917"/>
    <x v="14"/>
    <x v="0"/>
  </r>
  <r>
    <x v="2"/>
    <x v="7"/>
    <n v="21.390374331550802"/>
    <x v="14"/>
    <x v="0"/>
  </r>
  <r>
    <x v="2"/>
    <x v="8"/>
    <n v="10.160427807486631"/>
    <x v="14"/>
    <x v="0"/>
  </r>
  <r>
    <x v="2"/>
    <x v="9"/>
    <n v="14.973262032085561"/>
    <x v="14"/>
    <x v="0"/>
  </r>
  <r>
    <x v="2"/>
    <x v="10"/>
    <n v="12.834224598930481"/>
    <x v="14"/>
    <x v="0"/>
  </r>
  <r>
    <x v="2"/>
    <x v="4"/>
    <n v="12.834224598930481"/>
    <x v="14"/>
    <x v="0"/>
  </r>
  <r>
    <x v="2"/>
    <x v="11"/>
    <n v="41.736196319018383"/>
    <x v="14"/>
    <x v="0"/>
  </r>
  <r>
    <x v="3"/>
    <x v="12"/>
    <n v="3.2085561497326203"/>
    <x v="14"/>
    <x v="0"/>
  </r>
  <r>
    <x v="3"/>
    <x v="13"/>
    <n v="3.7433155080213902"/>
    <x v="14"/>
    <x v="0"/>
  </r>
  <r>
    <x v="3"/>
    <x v="14"/>
    <n v="4.8128342245989302"/>
    <x v="14"/>
    <x v="0"/>
  </r>
  <r>
    <x v="3"/>
    <x v="15"/>
    <n v="17.647058823529413"/>
    <x v="14"/>
    <x v="0"/>
  </r>
  <r>
    <x v="3"/>
    <x v="16"/>
    <n v="16.042780748663102"/>
    <x v="14"/>
    <x v="0"/>
  </r>
  <r>
    <x v="3"/>
    <x v="17"/>
    <n v="13.903743315508022"/>
    <x v="14"/>
    <x v="0"/>
  </r>
  <r>
    <x v="3"/>
    <x v="18"/>
    <n v="29.946524064171122"/>
    <x v="14"/>
    <x v="0"/>
  </r>
  <r>
    <x v="3"/>
    <x v="4"/>
    <n v="10.695187165775401"/>
    <x v="14"/>
    <x v="0"/>
  </r>
  <r>
    <x v="3"/>
    <x v="19"/>
    <n v="48000"/>
    <x v="14"/>
    <x v="0"/>
  </r>
  <r>
    <x v="0"/>
    <x v="0"/>
    <n v="97.169811320754718"/>
    <x v="15"/>
    <x v="0"/>
  </r>
  <r>
    <x v="0"/>
    <x v="1"/>
    <n v="2.8301886792452828"/>
    <x v="15"/>
    <x v="0"/>
  </r>
  <r>
    <x v="1"/>
    <x v="2"/>
    <n v="39.150943396226417"/>
    <x v="15"/>
    <x v="0"/>
  </r>
  <r>
    <x v="1"/>
    <x v="3"/>
    <n v="57.547169811320757"/>
    <x v="15"/>
    <x v="0"/>
  </r>
  <r>
    <x v="1"/>
    <x v="4"/>
    <n v="3.3018867924528301"/>
    <x v="15"/>
    <x v="0"/>
  </r>
  <r>
    <x v="2"/>
    <x v="5"/>
    <n v="15.09433962264151"/>
    <x v="15"/>
    <x v="0"/>
  </r>
  <r>
    <x v="2"/>
    <x v="6"/>
    <n v="12.735849056603774"/>
    <x v="15"/>
    <x v="0"/>
  </r>
  <r>
    <x v="2"/>
    <x v="7"/>
    <n v="33.490566037735846"/>
    <x v="15"/>
    <x v="0"/>
  </r>
  <r>
    <x v="2"/>
    <x v="8"/>
    <n v="13.20754716981132"/>
    <x v="15"/>
    <x v="0"/>
  </r>
  <r>
    <x v="2"/>
    <x v="9"/>
    <n v="9.9056603773584904"/>
    <x v="15"/>
    <x v="0"/>
  </r>
  <r>
    <x v="2"/>
    <x v="10"/>
    <n v="3.7735849056603774"/>
    <x v="15"/>
    <x v="0"/>
  </r>
  <r>
    <x v="2"/>
    <x v="4"/>
    <n v="11.79245283018868"/>
    <x v="15"/>
    <x v="0"/>
  </r>
  <r>
    <x v="2"/>
    <x v="11"/>
    <n v="38.529411764705877"/>
    <x v="15"/>
    <x v="0"/>
  </r>
  <r>
    <x v="3"/>
    <x v="12"/>
    <n v="14.622641509433961"/>
    <x v="15"/>
    <x v="0"/>
  </r>
  <r>
    <x v="3"/>
    <x v="13"/>
    <n v="11.320754716981131"/>
    <x v="15"/>
    <x v="0"/>
  </r>
  <r>
    <x v="3"/>
    <x v="14"/>
    <n v="14.622641509433961"/>
    <x v="15"/>
    <x v="0"/>
  </r>
  <r>
    <x v="3"/>
    <x v="15"/>
    <n v="16.509433962264151"/>
    <x v="15"/>
    <x v="0"/>
  </r>
  <r>
    <x v="3"/>
    <x v="16"/>
    <n v="8.9622641509433958"/>
    <x v="15"/>
    <x v="0"/>
  </r>
  <r>
    <x v="3"/>
    <x v="17"/>
    <n v="8.9622641509433958"/>
    <x v="15"/>
    <x v="0"/>
  </r>
  <r>
    <x v="3"/>
    <x v="18"/>
    <n v="10.849056603773585"/>
    <x v="15"/>
    <x v="0"/>
  </r>
  <r>
    <x v="3"/>
    <x v="4"/>
    <n v="14.150943396226415"/>
    <x v="15"/>
    <x v="0"/>
  </r>
  <r>
    <x v="3"/>
    <x v="19"/>
    <n v="31467.032967032988"/>
    <x v="15"/>
    <x v="0"/>
  </r>
  <r>
    <x v="0"/>
    <x v="0"/>
    <n v="88.862559241706165"/>
    <x v="16"/>
    <x v="0"/>
  </r>
  <r>
    <x v="0"/>
    <x v="1"/>
    <n v="11.137440758293838"/>
    <x v="16"/>
    <x v="0"/>
  </r>
  <r>
    <x v="1"/>
    <x v="2"/>
    <n v="49.289099526066352"/>
    <x v="16"/>
    <x v="0"/>
  </r>
  <r>
    <x v="1"/>
    <x v="3"/>
    <n v="48.81516587677725"/>
    <x v="16"/>
    <x v="0"/>
  </r>
  <r>
    <x v="1"/>
    <x v="4"/>
    <n v="1.8957345971563981"/>
    <x v="16"/>
    <x v="0"/>
  </r>
  <r>
    <x v="2"/>
    <x v="5"/>
    <n v="22.748815165876778"/>
    <x v="16"/>
    <x v="0"/>
  </r>
  <r>
    <x v="2"/>
    <x v="6"/>
    <n v="23.222748815165875"/>
    <x v="16"/>
    <x v="0"/>
  </r>
  <r>
    <x v="2"/>
    <x v="7"/>
    <n v="27.251184834123222"/>
    <x v="16"/>
    <x v="0"/>
  </r>
  <r>
    <x v="2"/>
    <x v="8"/>
    <n v="6.6350710900473935"/>
    <x v="16"/>
    <x v="0"/>
  </r>
  <r>
    <x v="2"/>
    <x v="9"/>
    <n v="9.7156398104265396"/>
    <x v="16"/>
    <x v="0"/>
  </r>
  <r>
    <x v="2"/>
    <x v="10"/>
    <n v="4.9763033175355451"/>
    <x v="16"/>
    <x v="0"/>
  </r>
  <r>
    <x v="2"/>
    <x v="4"/>
    <n v="5.4502369668246446"/>
    <x v="16"/>
    <x v="0"/>
  </r>
  <r>
    <x v="2"/>
    <x v="11"/>
    <n v="35.360902255639076"/>
    <x v="16"/>
    <x v="0"/>
  </r>
  <r>
    <x v="3"/>
    <x v="12"/>
    <n v="12.559241706161137"/>
    <x v="16"/>
    <x v="0"/>
  </r>
  <r>
    <x v="3"/>
    <x v="13"/>
    <n v="8.0568720379146921"/>
    <x v="16"/>
    <x v="0"/>
  </r>
  <r>
    <x v="3"/>
    <x v="14"/>
    <n v="6.6350710900473935"/>
    <x v="16"/>
    <x v="0"/>
  </r>
  <r>
    <x v="3"/>
    <x v="15"/>
    <n v="10.900473933649289"/>
    <x v="16"/>
    <x v="0"/>
  </r>
  <r>
    <x v="3"/>
    <x v="16"/>
    <n v="8.0568720379146921"/>
    <x v="16"/>
    <x v="0"/>
  </r>
  <r>
    <x v="3"/>
    <x v="17"/>
    <n v="5.6872037914691944"/>
    <x v="16"/>
    <x v="0"/>
  </r>
  <r>
    <x v="3"/>
    <x v="18"/>
    <n v="17.535545023696681"/>
    <x v="16"/>
    <x v="0"/>
  </r>
  <r>
    <x v="3"/>
    <x v="4"/>
    <n v="30.568720379146921"/>
    <x v="16"/>
    <x v="0"/>
  </r>
  <r>
    <x v="3"/>
    <x v="19"/>
    <n v="37023.890784982919"/>
    <x v="16"/>
    <x v="0"/>
  </r>
  <r>
    <x v="0"/>
    <x v="0"/>
    <n v="91.354545454545459"/>
    <x v="0"/>
    <x v="1"/>
  </r>
  <r>
    <x v="0"/>
    <x v="1"/>
    <n v="8.6454545454545446"/>
    <x v="0"/>
    <x v="1"/>
  </r>
  <r>
    <x v="1"/>
    <x v="2"/>
    <n v="48.563636363636363"/>
    <x v="0"/>
    <x v="1"/>
  </r>
  <r>
    <x v="1"/>
    <x v="3"/>
    <n v="49.918181818181822"/>
    <x v="0"/>
    <x v="1"/>
  </r>
  <r>
    <x v="1"/>
    <x v="4"/>
    <n v="1.5181818181818181"/>
    <x v="0"/>
    <x v="1"/>
  </r>
  <r>
    <x v="2"/>
    <x v="5"/>
    <n v="12.118181818181819"/>
    <x v="0"/>
    <x v="1"/>
  </r>
  <r>
    <x v="2"/>
    <x v="6"/>
    <n v="10.745454545454546"/>
    <x v="0"/>
    <x v="1"/>
  </r>
  <r>
    <x v="2"/>
    <x v="7"/>
    <n v="28.472727272727273"/>
    <x v="0"/>
    <x v="1"/>
  </r>
  <r>
    <x v="2"/>
    <x v="8"/>
    <n v="10.227272727272727"/>
    <x v="0"/>
    <x v="1"/>
  </r>
  <r>
    <x v="2"/>
    <x v="9"/>
    <n v="18.072727272727274"/>
    <x v="0"/>
    <x v="1"/>
  </r>
  <r>
    <x v="2"/>
    <x v="10"/>
    <n v="15.209090909090909"/>
    <x v="0"/>
    <x v="1"/>
  </r>
  <r>
    <x v="2"/>
    <x v="4"/>
    <n v="5.1545454545454543"/>
    <x v="0"/>
    <x v="1"/>
  </r>
  <r>
    <x v="2"/>
    <x v="11"/>
    <n v="44.021086935684835"/>
    <x v="0"/>
    <x v="1"/>
  </r>
  <r>
    <x v="3"/>
    <x v="12"/>
    <n v="5.1363636363636367"/>
    <x v="0"/>
    <x v="1"/>
  </r>
  <r>
    <x v="3"/>
    <x v="13"/>
    <n v="5.7454545454545451"/>
    <x v="0"/>
    <x v="1"/>
  </r>
  <r>
    <x v="3"/>
    <x v="14"/>
    <n v="7.790909090909091"/>
    <x v="0"/>
    <x v="1"/>
  </r>
  <r>
    <x v="3"/>
    <x v="15"/>
    <n v="13.154545454545454"/>
    <x v="0"/>
    <x v="1"/>
  </r>
  <r>
    <x v="3"/>
    <x v="16"/>
    <n v="13.318181818181818"/>
    <x v="0"/>
    <x v="1"/>
  </r>
  <r>
    <x v="3"/>
    <x v="17"/>
    <n v="11.736363636363636"/>
    <x v="0"/>
    <x v="1"/>
  </r>
  <r>
    <x v="3"/>
    <x v="18"/>
    <n v="24.727272727272727"/>
    <x v="0"/>
    <x v="1"/>
  </r>
  <r>
    <x v="3"/>
    <x v="4"/>
    <n v="18.390909090909091"/>
    <x v="0"/>
    <x v="1"/>
  </r>
  <r>
    <x v="3"/>
    <x v="19"/>
    <n v="44169.022501949439"/>
    <x v="0"/>
    <x v="1"/>
  </r>
  <r>
    <x v="0"/>
    <x v="0"/>
    <n v="69.028871391076109"/>
    <x v="1"/>
    <x v="1"/>
  </r>
  <r>
    <x v="0"/>
    <x v="1"/>
    <n v="30.971128608923884"/>
    <x v="1"/>
    <x v="1"/>
  </r>
  <r>
    <x v="1"/>
    <x v="2"/>
    <n v="48.293963254593173"/>
    <x v="1"/>
    <x v="1"/>
  </r>
  <r>
    <x v="1"/>
    <x v="3"/>
    <n v="50.349956255468065"/>
    <x v="1"/>
    <x v="1"/>
  </r>
  <r>
    <x v="1"/>
    <x v="4"/>
    <n v="1.3560804899387577"/>
    <x v="1"/>
    <x v="1"/>
  </r>
  <r>
    <x v="2"/>
    <x v="5"/>
    <n v="19.116360454943131"/>
    <x v="1"/>
    <x v="1"/>
  </r>
  <r>
    <x v="2"/>
    <x v="6"/>
    <n v="20.953630796150481"/>
    <x v="1"/>
    <x v="1"/>
  </r>
  <r>
    <x v="2"/>
    <x v="7"/>
    <n v="35.914260717410322"/>
    <x v="1"/>
    <x v="1"/>
  </r>
  <r>
    <x v="2"/>
    <x v="8"/>
    <n v="7.392825896762905"/>
    <x v="1"/>
    <x v="1"/>
  </r>
  <r>
    <x v="2"/>
    <x v="9"/>
    <n v="8.530183727034121"/>
    <x v="1"/>
    <x v="1"/>
  </r>
  <r>
    <x v="2"/>
    <x v="10"/>
    <n v="5.8180227471566051"/>
    <x v="1"/>
    <x v="1"/>
  </r>
  <r>
    <x v="2"/>
    <x v="4"/>
    <n v="2.2747156605424323"/>
    <x v="1"/>
    <x v="1"/>
  </r>
  <r>
    <x v="2"/>
    <x v="11"/>
    <n v="36.472694717994685"/>
    <x v="1"/>
    <x v="1"/>
  </r>
  <r>
    <x v="3"/>
    <x v="12"/>
    <n v="10.411198600174979"/>
    <x v="1"/>
    <x v="1"/>
  </r>
  <r>
    <x v="3"/>
    <x v="13"/>
    <n v="12.598425196850394"/>
    <x v="1"/>
    <x v="1"/>
  </r>
  <r>
    <x v="3"/>
    <x v="14"/>
    <n v="14.173228346456693"/>
    <x v="1"/>
    <x v="1"/>
  </r>
  <r>
    <x v="3"/>
    <x v="15"/>
    <n v="16.797900262467191"/>
    <x v="1"/>
    <x v="1"/>
  </r>
  <r>
    <x v="3"/>
    <x v="16"/>
    <n v="11.592300962379703"/>
    <x v="1"/>
    <x v="1"/>
  </r>
  <r>
    <x v="3"/>
    <x v="17"/>
    <n v="7.0866141732283463"/>
    <x v="1"/>
    <x v="1"/>
  </r>
  <r>
    <x v="3"/>
    <x v="18"/>
    <n v="8.6614173228346463"/>
    <x v="1"/>
    <x v="1"/>
  </r>
  <r>
    <x v="3"/>
    <x v="4"/>
    <n v="18.678915135608047"/>
    <x v="1"/>
    <x v="1"/>
  </r>
  <r>
    <x v="3"/>
    <x v="19"/>
    <n v="31310.381925766535"/>
    <x v="1"/>
    <x v="1"/>
  </r>
  <r>
    <x v="0"/>
    <x v="0"/>
    <n v="99.297752808988761"/>
    <x v="2"/>
    <x v="1"/>
  </r>
  <r>
    <x v="0"/>
    <x v="1"/>
    <n v="0.702247191011236"/>
    <x v="2"/>
    <x v="1"/>
  </r>
  <r>
    <x v="1"/>
    <x v="2"/>
    <n v="45.739700374531836"/>
    <x v="2"/>
    <x v="1"/>
  </r>
  <r>
    <x v="1"/>
    <x v="3"/>
    <n v="52.972846441947567"/>
    <x v="2"/>
    <x v="1"/>
  </r>
  <r>
    <x v="1"/>
    <x v="4"/>
    <n v="1.2874531835205993"/>
    <x v="2"/>
    <x v="1"/>
  </r>
  <r>
    <x v="2"/>
    <x v="5"/>
    <n v="8.9653558052434459"/>
    <x v="2"/>
    <x v="1"/>
  </r>
  <r>
    <x v="2"/>
    <x v="6"/>
    <n v="5.8988764044943824"/>
    <x v="2"/>
    <x v="1"/>
  </r>
  <r>
    <x v="2"/>
    <x v="7"/>
    <n v="25.819288389513108"/>
    <x v="2"/>
    <x v="1"/>
  </r>
  <r>
    <x v="2"/>
    <x v="8"/>
    <n v="11.985018726591761"/>
    <x v="2"/>
    <x v="1"/>
  </r>
  <r>
    <x v="2"/>
    <x v="9"/>
    <n v="22.729400749063672"/>
    <x v="2"/>
    <x v="1"/>
  </r>
  <r>
    <x v="2"/>
    <x v="10"/>
    <n v="17.766853932584269"/>
    <x v="2"/>
    <x v="1"/>
  </r>
  <r>
    <x v="2"/>
    <x v="4"/>
    <n v="6.8352059925093629"/>
    <x v="2"/>
    <x v="1"/>
  </r>
  <r>
    <x v="2"/>
    <x v="11"/>
    <n v="47.139949748743803"/>
    <x v="2"/>
    <x v="1"/>
  </r>
  <r>
    <x v="3"/>
    <x v="12"/>
    <n v="1.8258426966292134"/>
    <x v="2"/>
    <x v="1"/>
  </r>
  <r>
    <x v="3"/>
    <x v="13"/>
    <n v="2.8558052434456931"/>
    <x v="2"/>
    <x v="1"/>
  </r>
  <r>
    <x v="3"/>
    <x v="14"/>
    <n v="5.5945692883895131"/>
    <x v="2"/>
    <x v="1"/>
  </r>
  <r>
    <x v="3"/>
    <x v="15"/>
    <n v="12.078651685393259"/>
    <x v="2"/>
    <x v="1"/>
  </r>
  <r>
    <x v="3"/>
    <x v="16"/>
    <n v="15.074906367041198"/>
    <x v="2"/>
    <x v="1"/>
  </r>
  <r>
    <x v="3"/>
    <x v="17"/>
    <n v="13.014981273408239"/>
    <x v="2"/>
    <x v="1"/>
  </r>
  <r>
    <x v="3"/>
    <x v="18"/>
    <n v="33.871722846441948"/>
    <x v="2"/>
    <x v="1"/>
  </r>
  <r>
    <x v="3"/>
    <x v="4"/>
    <n v="15.683520599250937"/>
    <x v="2"/>
    <x v="1"/>
  </r>
  <r>
    <x v="3"/>
    <x v="19"/>
    <n v="49749.393392559592"/>
    <x v="2"/>
    <x v="1"/>
  </r>
  <r>
    <x v="0"/>
    <x v="0"/>
    <n v="96.468401486988853"/>
    <x v="3"/>
    <x v="1"/>
  </r>
  <r>
    <x v="0"/>
    <x v="1"/>
    <n v="3.5315985130111525"/>
    <x v="3"/>
    <x v="1"/>
  </r>
  <r>
    <x v="1"/>
    <x v="2"/>
    <n v="50.929368029739777"/>
    <x v="3"/>
    <x v="1"/>
  </r>
  <r>
    <x v="1"/>
    <x v="3"/>
    <n v="47.397769516728623"/>
    <x v="3"/>
    <x v="1"/>
  </r>
  <r>
    <x v="1"/>
    <x v="4"/>
    <n v="1.6728624535315986"/>
    <x v="3"/>
    <x v="1"/>
  </r>
  <r>
    <x v="2"/>
    <x v="5"/>
    <n v="9.4175960346964072"/>
    <x v="3"/>
    <x v="1"/>
  </r>
  <r>
    <x v="2"/>
    <x v="6"/>
    <n v="9.1078066914498148"/>
    <x v="3"/>
    <x v="1"/>
  </r>
  <r>
    <x v="2"/>
    <x v="7"/>
    <n v="23.915737298636927"/>
    <x v="3"/>
    <x v="1"/>
  </r>
  <r>
    <x v="2"/>
    <x v="8"/>
    <n v="11.524163568773234"/>
    <x v="3"/>
    <x v="1"/>
  </r>
  <r>
    <x v="2"/>
    <x v="9"/>
    <n v="19.702602230483272"/>
    <x v="3"/>
    <x v="1"/>
  </r>
  <r>
    <x v="2"/>
    <x v="10"/>
    <n v="21.933085501858734"/>
    <x v="3"/>
    <x v="1"/>
  </r>
  <r>
    <x v="2"/>
    <x v="4"/>
    <n v="4.3990086741016112"/>
    <x v="3"/>
    <x v="1"/>
  </r>
  <r>
    <x v="2"/>
    <x v="11"/>
    <n v="47.302657161373936"/>
    <x v="3"/>
    <x v="1"/>
  </r>
  <r>
    <x v="3"/>
    <x v="12"/>
    <n v="4.1511771995043372"/>
    <x v="3"/>
    <x v="1"/>
  </r>
  <r>
    <x v="3"/>
    <x v="13"/>
    <n v="4.5848822800495661"/>
    <x v="3"/>
    <x v="1"/>
  </r>
  <r>
    <x v="3"/>
    <x v="14"/>
    <n v="6.0099132589838913"/>
    <x v="3"/>
    <x v="1"/>
  </r>
  <r>
    <x v="3"/>
    <x v="15"/>
    <n v="12.453531598513012"/>
    <x v="3"/>
    <x v="1"/>
  </r>
  <r>
    <x v="3"/>
    <x v="16"/>
    <n v="11.957868649318463"/>
    <x v="3"/>
    <x v="1"/>
  </r>
  <r>
    <x v="3"/>
    <x v="17"/>
    <n v="11.895910780669144"/>
    <x v="3"/>
    <x v="1"/>
  </r>
  <r>
    <x v="3"/>
    <x v="18"/>
    <n v="23.234200743494423"/>
    <x v="3"/>
    <x v="1"/>
  </r>
  <r>
    <x v="3"/>
    <x v="4"/>
    <n v="25.712515489467162"/>
    <x v="3"/>
    <x v="1"/>
  </r>
  <r>
    <x v="3"/>
    <x v="19"/>
    <n v="45915.763135946574"/>
    <x v="3"/>
    <x v="1"/>
  </r>
  <r>
    <x v="0"/>
    <x v="0"/>
    <n v="96.428571428571431"/>
    <x v="4"/>
    <x v="1"/>
  </r>
  <r>
    <x v="0"/>
    <x v="1"/>
    <n v="3.5714285714285716"/>
    <x v="4"/>
    <x v="1"/>
  </r>
  <r>
    <x v="1"/>
    <x v="2"/>
    <n v="51.515151515151516"/>
    <x v="4"/>
    <x v="1"/>
  </r>
  <r>
    <x v="1"/>
    <x v="3"/>
    <n v="45.454545454545453"/>
    <x v="4"/>
    <x v="1"/>
  </r>
  <r>
    <x v="1"/>
    <x v="4"/>
    <n v="3.0303030303030303"/>
    <x v="4"/>
    <x v="1"/>
  </r>
  <r>
    <x v="2"/>
    <x v="5"/>
    <n v="8.8744588744588739"/>
    <x v="4"/>
    <x v="1"/>
  </r>
  <r>
    <x v="2"/>
    <x v="6"/>
    <n v="7.2510822510822512"/>
    <x v="4"/>
    <x v="1"/>
  </r>
  <r>
    <x v="2"/>
    <x v="7"/>
    <n v="30.735930735930737"/>
    <x v="4"/>
    <x v="1"/>
  </r>
  <r>
    <x v="2"/>
    <x v="8"/>
    <n v="9.0909090909090917"/>
    <x v="4"/>
    <x v="1"/>
  </r>
  <r>
    <x v="2"/>
    <x v="9"/>
    <n v="21.103896103896105"/>
    <x v="4"/>
    <x v="1"/>
  </r>
  <r>
    <x v="2"/>
    <x v="10"/>
    <n v="18.831168831168831"/>
    <x v="4"/>
    <x v="1"/>
  </r>
  <r>
    <x v="2"/>
    <x v="4"/>
    <n v="4.112554112554113"/>
    <x v="4"/>
    <x v="1"/>
  </r>
  <r>
    <x v="2"/>
    <x v="11"/>
    <n v="46.514672686230234"/>
    <x v="4"/>
    <x v="1"/>
  </r>
  <r>
    <x v="3"/>
    <x v="12"/>
    <n v="2.7056277056277058"/>
    <x v="4"/>
    <x v="1"/>
  </r>
  <r>
    <x v="3"/>
    <x v="13"/>
    <n v="1.948051948051948"/>
    <x v="4"/>
    <x v="1"/>
  </r>
  <r>
    <x v="3"/>
    <x v="14"/>
    <n v="3.6796536796536796"/>
    <x v="4"/>
    <x v="1"/>
  </r>
  <r>
    <x v="3"/>
    <x v="15"/>
    <n v="8.4415584415584419"/>
    <x v="4"/>
    <x v="1"/>
  </r>
  <r>
    <x v="3"/>
    <x v="16"/>
    <n v="12.662337662337663"/>
    <x v="4"/>
    <x v="1"/>
  </r>
  <r>
    <x v="3"/>
    <x v="17"/>
    <n v="17.857142857142858"/>
    <x v="4"/>
    <x v="1"/>
  </r>
  <r>
    <x v="3"/>
    <x v="18"/>
    <n v="37.987012987012989"/>
    <x v="4"/>
    <x v="1"/>
  </r>
  <r>
    <x v="3"/>
    <x v="4"/>
    <n v="14.718614718614718"/>
    <x v="4"/>
    <x v="1"/>
  </r>
  <r>
    <x v="3"/>
    <x v="19"/>
    <n v="54022.84263959396"/>
    <x v="4"/>
    <x v="1"/>
  </r>
  <r>
    <x v="0"/>
    <x v="0"/>
    <n v="86.52849740932642"/>
    <x v="5"/>
    <x v="1"/>
  </r>
  <r>
    <x v="0"/>
    <x v="1"/>
    <n v="13.471502590673575"/>
    <x v="5"/>
    <x v="1"/>
  </r>
  <r>
    <x v="1"/>
    <x v="2"/>
    <n v="42.487046632124354"/>
    <x v="5"/>
    <x v="1"/>
  </r>
  <r>
    <x v="1"/>
    <x v="3"/>
    <n v="55.440414507772019"/>
    <x v="5"/>
    <x v="1"/>
  </r>
  <r>
    <x v="1"/>
    <x v="4"/>
    <n v="2.0725388601036268"/>
    <x v="5"/>
    <x v="1"/>
  </r>
  <r>
    <x v="2"/>
    <x v="5"/>
    <n v="9.3264248704663206"/>
    <x v="5"/>
    <x v="1"/>
  </r>
  <r>
    <x v="2"/>
    <x v="6"/>
    <n v="7.2538860103626943"/>
    <x v="5"/>
    <x v="1"/>
  </r>
  <r>
    <x v="2"/>
    <x v="7"/>
    <n v="39.896373056994818"/>
    <x v="5"/>
    <x v="1"/>
  </r>
  <r>
    <x v="2"/>
    <x v="8"/>
    <n v="10.362694300518134"/>
    <x v="5"/>
    <x v="1"/>
  </r>
  <r>
    <x v="2"/>
    <x v="9"/>
    <n v="18.652849740932641"/>
    <x v="5"/>
    <x v="1"/>
  </r>
  <r>
    <x v="2"/>
    <x v="10"/>
    <n v="11.917098445595855"/>
    <x v="5"/>
    <x v="1"/>
  </r>
  <r>
    <x v="2"/>
    <x v="4"/>
    <n v="2.5906735751295336"/>
    <x v="5"/>
    <x v="1"/>
  </r>
  <r>
    <x v="2"/>
    <x v="11"/>
    <n v="44.590425531914889"/>
    <x v="5"/>
    <x v="1"/>
  </r>
  <r>
    <x v="3"/>
    <x v="12"/>
    <n v="2.0725388601036268"/>
    <x v="5"/>
    <x v="1"/>
  </r>
  <r>
    <x v="3"/>
    <x v="13"/>
    <n v="4.1450777202072535"/>
    <x v="5"/>
    <x v="1"/>
  </r>
  <r>
    <x v="3"/>
    <x v="14"/>
    <n v="4.6632124352331603"/>
    <x v="5"/>
    <x v="1"/>
  </r>
  <r>
    <x v="3"/>
    <x v="15"/>
    <n v="9.8445595854922274"/>
    <x v="5"/>
    <x v="1"/>
  </r>
  <r>
    <x v="3"/>
    <x v="16"/>
    <n v="16.062176165803109"/>
    <x v="5"/>
    <x v="1"/>
  </r>
  <r>
    <x v="3"/>
    <x v="17"/>
    <n v="19.17098445595855"/>
    <x v="5"/>
    <x v="1"/>
  </r>
  <r>
    <x v="3"/>
    <x v="18"/>
    <n v="30.051813471502591"/>
    <x v="5"/>
    <x v="1"/>
  </r>
  <r>
    <x v="3"/>
    <x v="4"/>
    <n v="13.989637305699482"/>
    <x v="5"/>
    <x v="1"/>
  </r>
  <r>
    <x v="3"/>
    <x v="19"/>
    <n v="50475.903614457835"/>
    <x v="5"/>
    <x v="1"/>
  </r>
  <r>
    <x v="0"/>
    <x v="0"/>
    <n v="98.75"/>
    <x v="6"/>
    <x v="1"/>
  </r>
  <r>
    <x v="0"/>
    <x v="1"/>
    <n v="1.25"/>
    <x v="6"/>
    <x v="1"/>
  </r>
  <r>
    <x v="1"/>
    <x v="2"/>
    <n v="59.375"/>
    <x v="6"/>
    <x v="1"/>
  </r>
  <r>
    <x v="1"/>
    <x v="3"/>
    <n v="36.875"/>
    <x v="6"/>
    <x v="1"/>
  </r>
  <r>
    <x v="1"/>
    <x v="4"/>
    <n v="3.75"/>
    <x v="6"/>
    <x v="1"/>
  </r>
  <r>
    <x v="2"/>
    <x v="5"/>
    <n v="9.375"/>
    <x v="6"/>
    <x v="1"/>
  </r>
  <r>
    <x v="2"/>
    <x v="6"/>
    <n v="6.25"/>
    <x v="6"/>
    <x v="1"/>
  </r>
  <r>
    <x v="2"/>
    <x v="7"/>
    <n v="27.5"/>
    <x v="6"/>
    <x v="1"/>
  </r>
  <r>
    <x v="2"/>
    <x v="8"/>
    <n v="8.75"/>
    <x v="6"/>
    <x v="1"/>
  </r>
  <r>
    <x v="2"/>
    <x v="9"/>
    <n v="21.875"/>
    <x v="6"/>
    <x v="1"/>
  </r>
  <r>
    <x v="2"/>
    <x v="10"/>
    <n v="23.125"/>
    <x v="6"/>
    <x v="1"/>
  </r>
  <r>
    <x v="2"/>
    <x v="4"/>
    <n v="3.125"/>
    <x v="6"/>
    <x v="1"/>
  </r>
  <r>
    <x v="2"/>
    <x v="11"/>
    <n v="47.851612903225806"/>
    <x v="6"/>
    <x v="1"/>
  </r>
  <r>
    <x v="3"/>
    <x v="12"/>
    <n v="5"/>
    <x v="6"/>
    <x v="1"/>
  </r>
  <r>
    <x v="3"/>
    <x v="13"/>
    <n v="0"/>
    <x v="6"/>
    <x v="1"/>
  </r>
  <r>
    <x v="3"/>
    <x v="14"/>
    <n v="0.625"/>
    <x v="6"/>
    <x v="1"/>
  </r>
  <r>
    <x v="3"/>
    <x v="15"/>
    <n v="7.5"/>
    <x v="6"/>
    <x v="1"/>
  </r>
  <r>
    <x v="3"/>
    <x v="16"/>
    <n v="9.375"/>
    <x v="6"/>
    <x v="1"/>
  </r>
  <r>
    <x v="3"/>
    <x v="17"/>
    <n v="16.25"/>
    <x v="6"/>
    <x v="1"/>
  </r>
  <r>
    <x v="3"/>
    <x v="18"/>
    <n v="48.75"/>
    <x v="6"/>
    <x v="1"/>
  </r>
  <r>
    <x v="3"/>
    <x v="4"/>
    <n v="12.5"/>
    <x v="6"/>
    <x v="1"/>
  </r>
  <r>
    <x v="3"/>
    <x v="19"/>
    <n v="57707.142857142855"/>
    <x v="6"/>
    <x v="1"/>
  </r>
  <r>
    <x v="0"/>
    <x v="0"/>
    <n v="98.322147651006716"/>
    <x v="7"/>
    <x v="1"/>
  </r>
  <r>
    <x v="0"/>
    <x v="1"/>
    <n v="1.6778523489932886"/>
    <x v="7"/>
    <x v="1"/>
  </r>
  <r>
    <x v="1"/>
    <x v="2"/>
    <n v="48.65771812080537"/>
    <x v="7"/>
    <x v="1"/>
  </r>
  <r>
    <x v="1"/>
    <x v="3"/>
    <n v="48.65771812080537"/>
    <x v="7"/>
    <x v="1"/>
  </r>
  <r>
    <x v="1"/>
    <x v="4"/>
    <n v="2.6845637583892619"/>
    <x v="7"/>
    <x v="1"/>
  </r>
  <r>
    <x v="2"/>
    <x v="5"/>
    <n v="9.0604026845637584"/>
    <x v="7"/>
    <x v="1"/>
  </r>
  <r>
    <x v="2"/>
    <x v="6"/>
    <n v="8.053691275167786"/>
    <x v="7"/>
    <x v="1"/>
  </r>
  <r>
    <x v="2"/>
    <x v="7"/>
    <n v="26.845637583892618"/>
    <x v="7"/>
    <x v="1"/>
  </r>
  <r>
    <x v="2"/>
    <x v="8"/>
    <n v="7.7181208053691277"/>
    <x v="7"/>
    <x v="1"/>
  </r>
  <r>
    <x v="2"/>
    <x v="9"/>
    <n v="23.154362416107382"/>
    <x v="7"/>
    <x v="1"/>
  </r>
  <r>
    <x v="2"/>
    <x v="10"/>
    <n v="20.469798657718123"/>
    <x v="7"/>
    <x v="1"/>
  </r>
  <r>
    <x v="2"/>
    <x v="4"/>
    <n v="4.6979865771812079"/>
    <x v="7"/>
    <x v="1"/>
  </r>
  <r>
    <x v="2"/>
    <x v="11"/>
    <n v="47.179577464788736"/>
    <x v="7"/>
    <x v="1"/>
  </r>
  <r>
    <x v="3"/>
    <x v="12"/>
    <n v="2.0134228187919465"/>
    <x v="7"/>
    <x v="1"/>
  </r>
  <r>
    <x v="3"/>
    <x v="13"/>
    <n v="1.6778523489932886"/>
    <x v="7"/>
    <x v="1"/>
  </r>
  <r>
    <x v="3"/>
    <x v="14"/>
    <n v="6.0402684563758386"/>
    <x v="7"/>
    <x v="1"/>
  </r>
  <r>
    <x v="3"/>
    <x v="15"/>
    <n v="12.080536912751677"/>
    <x v="7"/>
    <x v="1"/>
  </r>
  <r>
    <x v="3"/>
    <x v="16"/>
    <n v="15.436241610738255"/>
    <x v="7"/>
    <x v="1"/>
  </r>
  <r>
    <x v="3"/>
    <x v="17"/>
    <n v="20.80536912751678"/>
    <x v="7"/>
    <x v="1"/>
  </r>
  <r>
    <x v="3"/>
    <x v="18"/>
    <n v="26.51006711409396"/>
    <x v="7"/>
    <x v="1"/>
  </r>
  <r>
    <x v="3"/>
    <x v="4"/>
    <n v="15.436241610738255"/>
    <x v="7"/>
    <x v="1"/>
  </r>
  <r>
    <x v="3"/>
    <x v="19"/>
    <n v="49750"/>
    <x v="7"/>
    <x v="1"/>
  </r>
  <r>
    <x v="0"/>
    <x v="0"/>
    <n v="100"/>
    <x v="8"/>
    <x v="1"/>
  </r>
  <r>
    <x v="0"/>
    <x v="1"/>
    <n v="0"/>
    <x v="8"/>
    <x v="1"/>
  </r>
  <r>
    <x v="1"/>
    <x v="2"/>
    <n v="56.410256410256409"/>
    <x v="8"/>
    <x v="1"/>
  </r>
  <r>
    <x v="1"/>
    <x v="3"/>
    <n v="39.926739926739927"/>
    <x v="8"/>
    <x v="1"/>
  </r>
  <r>
    <x v="1"/>
    <x v="4"/>
    <n v="3.6630036630036629"/>
    <x v="8"/>
    <x v="1"/>
  </r>
  <r>
    <x v="2"/>
    <x v="5"/>
    <n v="8.0586080586080584"/>
    <x v="8"/>
    <x v="1"/>
  </r>
  <r>
    <x v="2"/>
    <x v="6"/>
    <n v="6.9597069597069599"/>
    <x v="8"/>
    <x v="1"/>
  </r>
  <r>
    <x v="2"/>
    <x v="7"/>
    <n v="30.402930402930401"/>
    <x v="8"/>
    <x v="1"/>
  </r>
  <r>
    <x v="2"/>
    <x v="8"/>
    <n v="9.8901098901098905"/>
    <x v="8"/>
    <x v="1"/>
  </r>
  <r>
    <x v="2"/>
    <x v="9"/>
    <n v="20.146520146520146"/>
    <x v="8"/>
    <x v="1"/>
  </r>
  <r>
    <x v="2"/>
    <x v="10"/>
    <n v="19.413919413919412"/>
    <x v="8"/>
    <x v="1"/>
  </r>
  <r>
    <x v="2"/>
    <x v="4"/>
    <n v="5.1282051282051286"/>
    <x v="8"/>
    <x v="1"/>
  </r>
  <r>
    <x v="2"/>
    <x v="11"/>
    <n v="46.382239382239419"/>
    <x v="8"/>
    <x v="1"/>
  </r>
  <r>
    <x v="3"/>
    <x v="12"/>
    <n v="2.5641025641025643"/>
    <x v="8"/>
    <x v="1"/>
  </r>
  <r>
    <x v="3"/>
    <x v="13"/>
    <n v="1.8315018315018314"/>
    <x v="8"/>
    <x v="1"/>
  </r>
  <r>
    <x v="3"/>
    <x v="14"/>
    <n v="2.197802197802198"/>
    <x v="8"/>
    <x v="1"/>
  </r>
  <r>
    <x v="3"/>
    <x v="15"/>
    <n v="4.0293040293040292"/>
    <x v="8"/>
    <x v="1"/>
  </r>
  <r>
    <x v="3"/>
    <x v="16"/>
    <n v="9.1575091575091569"/>
    <x v="8"/>
    <x v="1"/>
  </r>
  <r>
    <x v="3"/>
    <x v="17"/>
    <n v="14.652014652014651"/>
    <x v="8"/>
    <x v="1"/>
  </r>
  <r>
    <x v="3"/>
    <x v="18"/>
    <n v="49.816849816849818"/>
    <x v="8"/>
    <x v="1"/>
  </r>
  <r>
    <x v="3"/>
    <x v="4"/>
    <n v="15.750915750915752"/>
    <x v="8"/>
    <x v="1"/>
  </r>
  <r>
    <x v="3"/>
    <x v="19"/>
    <n v="59021.739130434791"/>
    <x v="8"/>
    <x v="1"/>
  </r>
  <r>
    <x v="0"/>
    <x v="0"/>
    <n v="99.127906976744185"/>
    <x v="9"/>
    <x v="1"/>
  </r>
  <r>
    <x v="0"/>
    <x v="1"/>
    <n v="0.87209302325581395"/>
    <x v="9"/>
    <x v="1"/>
  </r>
  <r>
    <x v="1"/>
    <x v="2"/>
    <n v="54.941860465116278"/>
    <x v="9"/>
    <x v="1"/>
  </r>
  <r>
    <x v="1"/>
    <x v="3"/>
    <n v="44.186046511627907"/>
    <x v="9"/>
    <x v="1"/>
  </r>
  <r>
    <x v="1"/>
    <x v="4"/>
    <n v="0.87209302325581395"/>
    <x v="9"/>
    <x v="1"/>
  </r>
  <r>
    <x v="2"/>
    <x v="5"/>
    <n v="12.5"/>
    <x v="9"/>
    <x v="1"/>
  </r>
  <r>
    <x v="2"/>
    <x v="6"/>
    <n v="7.558139534883721"/>
    <x v="9"/>
    <x v="1"/>
  </r>
  <r>
    <x v="2"/>
    <x v="7"/>
    <n v="29.069767441860463"/>
    <x v="9"/>
    <x v="1"/>
  </r>
  <r>
    <x v="2"/>
    <x v="8"/>
    <n v="9.5930232558139537"/>
    <x v="9"/>
    <x v="1"/>
  </r>
  <r>
    <x v="2"/>
    <x v="9"/>
    <n v="22.38372093023256"/>
    <x v="9"/>
    <x v="1"/>
  </r>
  <r>
    <x v="2"/>
    <x v="10"/>
    <n v="13.372093023255815"/>
    <x v="9"/>
    <x v="1"/>
  </r>
  <r>
    <x v="2"/>
    <x v="4"/>
    <n v="5.5232558139534884"/>
    <x v="9"/>
    <x v="1"/>
  </r>
  <r>
    <x v="2"/>
    <x v="11"/>
    <n v="44.52"/>
    <x v="9"/>
    <x v="1"/>
  </r>
  <r>
    <x v="3"/>
    <x v="12"/>
    <n v="4.941860465116279"/>
    <x v="9"/>
    <x v="1"/>
  </r>
  <r>
    <x v="3"/>
    <x v="13"/>
    <n v="1.4534883720930232"/>
    <x v="9"/>
    <x v="1"/>
  </r>
  <r>
    <x v="3"/>
    <x v="14"/>
    <n v="4.0697674418604652"/>
    <x v="9"/>
    <x v="1"/>
  </r>
  <r>
    <x v="3"/>
    <x v="15"/>
    <n v="15.697674418604651"/>
    <x v="9"/>
    <x v="1"/>
  </r>
  <r>
    <x v="3"/>
    <x v="16"/>
    <n v="15.116279069767442"/>
    <x v="9"/>
    <x v="1"/>
  </r>
  <r>
    <x v="3"/>
    <x v="17"/>
    <n v="15.406976744186046"/>
    <x v="9"/>
    <x v="1"/>
  </r>
  <r>
    <x v="3"/>
    <x v="18"/>
    <n v="21.511627906976745"/>
    <x v="9"/>
    <x v="1"/>
  </r>
  <r>
    <x v="3"/>
    <x v="4"/>
    <n v="21.802325581395348"/>
    <x v="9"/>
    <x v="1"/>
  </r>
  <r>
    <x v="3"/>
    <x v="19"/>
    <n v="46338.289962825293"/>
    <x v="9"/>
    <x v="1"/>
  </r>
  <r>
    <x v="0"/>
    <x v="0"/>
    <n v="93.117408906882588"/>
    <x v="10"/>
    <x v="1"/>
  </r>
  <r>
    <x v="0"/>
    <x v="1"/>
    <n v="6.8825910931174086"/>
    <x v="10"/>
    <x v="1"/>
  </r>
  <r>
    <x v="1"/>
    <x v="2"/>
    <n v="51.012145748987855"/>
    <x v="10"/>
    <x v="1"/>
  </r>
  <r>
    <x v="1"/>
    <x v="3"/>
    <n v="48.178137651821864"/>
    <x v="10"/>
    <x v="1"/>
  </r>
  <r>
    <x v="1"/>
    <x v="4"/>
    <n v="0.80971659919028338"/>
    <x v="10"/>
    <x v="1"/>
  </r>
  <r>
    <x v="2"/>
    <x v="5"/>
    <n v="8.9068825910931171"/>
    <x v="10"/>
    <x v="1"/>
  </r>
  <r>
    <x v="2"/>
    <x v="6"/>
    <n v="8.5020242914979764"/>
    <x v="10"/>
    <x v="1"/>
  </r>
  <r>
    <x v="2"/>
    <x v="7"/>
    <n v="26.315789473684209"/>
    <x v="10"/>
    <x v="1"/>
  </r>
  <r>
    <x v="2"/>
    <x v="8"/>
    <n v="13.360323886639677"/>
    <x v="10"/>
    <x v="1"/>
  </r>
  <r>
    <x v="2"/>
    <x v="9"/>
    <n v="20.647773279352226"/>
    <x v="10"/>
    <x v="1"/>
  </r>
  <r>
    <x v="2"/>
    <x v="10"/>
    <n v="20.647773279352226"/>
    <x v="10"/>
    <x v="1"/>
  </r>
  <r>
    <x v="2"/>
    <x v="4"/>
    <n v="1.6194331983805668"/>
    <x v="10"/>
    <x v="1"/>
  </r>
  <r>
    <x v="2"/>
    <x v="11"/>
    <n v="47.234567901234584"/>
    <x v="10"/>
    <x v="1"/>
  </r>
  <r>
    <x v="3"/>
    <x v="12"/>
    <n v="5.2631578947368425"/>
    <x v="10"/>
    <x v="1"/>
  </r>
  <r>
    <x v="3"/>
    <x v="13"/>
    <n v="5.668016194331984"/>
    <x v="10"/>
    <x v="1"/>
  </r>
  <r>
    <x v="3"/>
    <x v="14"/>
    <n v="5.668016194331984"/>
    <x v="10"/>
    <x v="1"/>
  </r>
  <r>
    <x v="3"/>
    <x v="15"/>
    <n v="18.218623481781375"/>
    <x v="10"/>
    <x v="1"/>
  </r>
  <r>
    <x v="3"/>
    <x v="16"/>
    <n v="19.4331983805668"/>
    <x v="10"/>
    <x v="1"/>
  </r>
  <r>
    <x v="3"/>
    <x v="17"/>
    <n v="14.17004048582996"/>
    <x v="10"/>
    <x v="1"/>
  </r>
  <r>
    <x v="3"/>
    <x v="18"/>
    <n v="17.813765182186234"/>
    <x v="10"/>
    <x v="1"/>
  </r>
  <r>
    <x v="3"/>
    <x v="4"/>
    <n v="13.765182186234817"/>
    <x v="10"/>
    <x v="1"/>
  </r>
  <r>
    <x v="3"/>
    <x v="19"/>
    <n v="42281.690140845072"/>
    <x v="10"/>
    <x v="1"/>
  </r>
  <r>
    <x v="0"/>
    <x v="0"/>
    <n v="97.407407407407405"/>
    <x v="11"/>
    <x v="1"/>
  </r>
  <r>
    <x v="0"/>
    <x v="1"/>
    <n v="2.5925925925925926"/>
    <x v="11"/>
    <x v="1"/>
  </r>
  <r>
    <x v="1"/>
    <x v="2"/>
    <n v="58.518518518518519"/>
    <x v="11"/>
    <x v="1"/>
  </r>
  <r>
    <x v="1"/>
    <x v="3"/>
    <n v="40.370370370370374"/>
    <x v="11"/>
    <x v="1"/>
  </r>
  <r>
    <x v="1"/>
    <x v="4"/>
    <n v="1.1111111111111112"/>
    <x v="11"/>
    <x v="1"/>
  </r>
  <r>
    <x v="2"/>
    <x v="5"/>
    <n v="9.6296296296296298"/>
    <x v="11"/>
    <x v="1"/>
  </r>
  <r>
    <x v="2"/>
    <x v="6"/>
    <n v="9.2592592592592595"/>
    <x v="11"/>
    <x v="1"/>
  </r>
  <r>
    <x v="2"/>
    <x v="7"/>
    <n v="26.296296296296298"/>
    <x v="11"/>
    <x v="1"/>
  </r>
  <r>
    <x v="2"/>
    <x v="8"/>
    <n v="12.222222222222221"/>
    <x v="11"/>
    <x v="1"/>
  </r>
  <r>
    <x v="2"/>
    <x v="9"/>
    <n v="21.111111111111111"/>
    <x v="11"/>
    <x v="1"/>
  </r>
  <r>
    <x v="2"/>
    <x v="10"/>
    <n v="12.222222222222221"/>
    <x v="11"/>
    <x v="1"/>
  </r>
  <r>
    <x v="2"/>
    <x v="4"/>
    <n v="9.2592592592592595"/>
    <x v="11"/>
    <x v="1"/>
  </r>
  <r>
    <x v="2"/>
    <x v="11"/>
    <n v="44.881632653061203"/>
    <x v="11"/>
    <x v="1"/>
  </r>
  <r>
    <x v="3"/>
    <x v="12"/>
    <n v="2.5925925925925926"/>
    <x v="11"/>
    <x v="1"/>
  </r>
  <r>
    <x v="3"/>
    <x v="13"/>
    <n v="4.0740740740740744"/>
    <x v="11"/>
    <x v="1"/>
  </r>
  <r>
    <x v="3"/>
    <x v="14"/>
    <n v="9.6296296296296298"/>
    <x v="11"/>
    <x v="1"/>
  </r>
  <r>
    <x v="3"/>
    <x v="15"/>
    <n v="16.666666666666668"/>
    <x v="11"/>
    <x v="1"/>
  </r>
  <r>
    <x v="3"/>
    <x v="16"/>
    <n v="13.333333333333334"/>
    <x v="11"/>
    <x v="1"/>
  </r>
  <r>
    <x v="3"/>
    <x v="17"/>
    <n v="10.74074074074074"/>
    <x v="11"/>
    <x v="1"/>
  </r>
  <r>
    <x v="3"/>
    <x v="18"/>
    <n v="18.518518518518519"/>
    <x v="11"/>
    <x v="1"/>
  </r>
  <r>
    <x v="3"/>
    <x v="4"/>
    <n v="24.444444444444443"/>
    <x v="11"/>
    <x v="1"/>
  </r>
  <r>
    <x v="3"/>
    <x v="19"/>
    <n v="43044.117647058825"/>
    <x v="11"/>
    <x v="1"/>
  </r>
  <r>
    <x v="0"/>
    <x v="0"/>
    <n v="91.496598639455783"/>
    <x v="12"/>
    <x v="1"/>
  </r>
  <r>
    <x v="0"/>
    <x v="1"/>
    <n v="8.5034013605442169"/>
    <x v="12"/>
    <x v="1"/>
  </r>
  <r>
    <x v="1"/>
    <x v="2"/>
    <n v="55.442176870748298"/>
    <x v="12"/>
    <x v="1"/>
  </r>
  <r>
    <x v="1"/>
    <x v="3"/>
    <n v="43.197278911564624"/>
    <x v="12"/>
    <x v="1"/>
  </r>
  <r>
    <x v="1"/>
    <x v="4"/>
    <n v="1.3605442176870748"/>
    <x v="12"/>
    <x v="1"/>
  </r>
  <r>
    <x v="2"/>
    <x v="5"/>
    <n v="20.408163265306122"/>
    <x v="12"/>
    <x v="1"/>
  </r>
  <r>
    <x v="2"/>
    <x v="6"/>
    <n v="17.006802721088434"/>
    <x v="12"/>
    <x v="1"/>
  </r>
  <r>
    <x v="2"/>
    <x v="7"/>
    <n v="28.911564625850339"/>
    <x v="12"/>
    <x v="1"/>
  </r>
  <r>
    <x v="2"/>
    <x v="8"/>
    <n v="6.8027210884353737"/>
    <x v="12"/>
    <x v="1"/>
  </r>
  <r>
    <x v="2"/>
    <x v="9"/>
    <n v="12.244897959183673"/>
    <x v="12"/>
    <x v="1"/>
  </r>
  <r>
    <x v="2"/>
    <x v="10"/>
    <n v="10.204081632653061"/>
    <x v="12"/>
    <x v="1"/>
  </r>
  <r>
    <x v="2"/>
    <x v="4"/>
    <n v="4.4217687074829932"/>
    <x v="12"/>
    <x v="1"/>
  </r>
  <r>
    <x v="2"/>
    <x v="11"/>
    <n v="38.985765124555165"/>
    <x v="12"/>
    <x v="1"/>
  </r>
  <r>
    <x v="3"/>
    <x v="12"/>
    <n v="10.544217687074831"/>
    <x v="12"/>
    <x v="1"/>
  </r>
  <r>
    <x v="3"/>
    <x v="13"/>
    <n v="13.605442176870747"/>
    <x v="12"/>
    <x v="1"/>
  </r>
  <r>
    <x v="3"/>
    <x v="14"/>
    <n v="15.646258503401361"/>
    <x v="12"/>
    <x v="1"/>
  </r>
  <r>
    <x v="3"/>
    <x v="15"/>
    <n v="16.666666666666668"/>
    <x v="12"/>
    <x v="1"/>
  </r>
  <r>
    <x v="3"/>
    <x v="16"/>
    <n v="13.26530612244898"/>
    <x v="12"/>
    <x v="1"/>
  </r>
  <r>
    <x v="3"/>
    <x v="17"/>
    <n v="6.4625850340136051"/>
    <x v="12"/>
    <x v="1"/>
  </r>
  <r>
    <x v="3"/>
    <x v="18"/>
    <n v="5.7823129251700678"/>
    <x v="12"/>
    <x v="1"/>
  </r>
  <r>
    <x v="3"/>
    <x v="4"/>
    <n v="18.027210884353742"/>
    <x v="12"/>
    <x v="1"/>
  </r>
  <r>
    <x v="3"/>
    <x v="19"/>
    <n v="29502.074688796689"/>
    <x v="12"/>
    <x v="1"/>
  </r>
  <r>
    <x v="0"/>
    <x v="0"/>
    <n v="96.15384615384616"/>
    <x v="13"/>
    <x v="1"/>
  </r>
  <r>
    <x v="0"/>
    <x v="1"/>
    <n v="3.8461538461538463"/>
    <x v="13"/>
    <x v="1"/>
  </r>
  <r>
    <x v="1"/>
    <x v="2"/>
    <n v="51.282051282051285"/>
    <x v="13"/>
    <x v="1"/>
  </r>
  <r>
    <x v="1"/>
    <x v="3"/>
    <n v="46.794871794871796"/>
    <x v="13"/>
    <x v="1"/>
  </r>
  <r>
    <x v="1"/>
    <x v="4"/>
    <n v="1.9230769230769231"/>
    <x v="13"/>
    <x v="1"/>
  </r>
  <r>
    <x v="2"/>
    <x v="5"/>
    <n v="14.102564102564102"/>
    <x v="13"/>
    <x v="1"/>
  </r>
  <r>
    <x v="2"/>
    <x v="6"/>
    <n v="11.538461538461538"/>
    <x v="13"/>
    <x v="1"/>
  </r>
  <r>
    <x v="2"/>
    <x v="7"/>
    <n v="25"/>
    <x v="13"/>
    <x v="1"/>
  </r>
  <r>
    <x v="2"/>
    <x v="8"/>
    <n v="10.897435897435898"/>
    <x v="13"/>
    <x v="1"/>
  </r>
  <r>
    <x v="2"/>
    <x v="9"/>
    <n v="15.384615384615385"/>
    <x v="13"/>
    <x v="1"/>
  </r>
  <r>
    <x v="2"/>
    <x v="10"/>
    <n v="19.23076923076923"/>
    <x v="13"/>
    <x v="1"/>
  </r>
  <r>
    <x v="2"/>
    <x v="4"/>
    <n v="3.8461538461538463"/>
    <x v="13"/>
    <x v="1"/>
  </r>
  <r>
    <x v="2"/>
    <x v="11"/>
    <n v="44.393333333333317"/>
    <x v="13"/>
    <x v="1"/>
  </r>
  <r>
    <x v="3"/>
    <x v="12"/>
    <n v="3.8461538461538463"/>
    <x v="13"/>
    <x v="1"/>
  </r>
  <r>
    <x v="3"/>
    <x v="13"/>
    <n v="3.2051282051282053"/>
    <x v="13"/>
    <x v="1"/>
  </r>
  <r>
    <x v="3"/>
    <x v="14"/>
    <n v="5.7692307692307692"/>
    <x v="13"/>
    <x v="1"/>
  </r>
  <r>
    <x v="3"/>
    <x v="15"/>
    <n v="12.179487179487179"/>
    <x v="13"/>
    <x v="1"/>
  </r>
  <r>
    <x v="3"/>
    <x v="16"/>
    <n v="11.538461538461538"/>
    <x v="13"/>
    <x v="1"/>
  </r>
  <r>
    <x v="3"/>
    <x v="17"/>
    <n v="10.256410256410257"/>
    <x v="13"/>
    <x v="1"/>
  </r>
  <r>
    <x v="3"/>
    <x v="18"/>
    <n v="28.846153846153847"/>
    <x v="13"/>
    <x v="1"/>
  </r>
  <r>
    <x v="3"/>
    <x v="4"/>
    <n v="24.358974358974358"/>
    <x v="13"/>
    <x v="1"/>
  </r>
  <r>
    <x v="3"/>
    <x v="19"/>
    <n v="48559.322033898286"/>
    <x v="13"/>
    <x v="1"/>
  </r>
  <r>
    <x v="0"/>
    <x v="0"/>
    <n v="85.13513513513513"/>
    <x v="14"/>
    <x v="1"/>
  </r>
  <r>
    <x v="0"/>
    <x v="1"/>
    <n v="14.864864864864865"/>
    <x v="14"/>
    <x v="1"/>
  </r>
  <r>
    <x v="1"/>
    <x v="2"/>
    <n v="41.891891891891895"/>
    <x v="14"/>
    <x v="1"/>
  </r>
  <r>
    <x v="1"/>
    <x v="3"/>
    <n v="56.081081081081081"/>
    <x v="14"/>
    <x v="1"/>
  </r>
  <r>
    <x v="1"/>
    <x v="4"/>
    <n v="2.0270270270270272"/>
    <x v="14"/>
    <x v="1"/>
  </r>
  <r>
    <x v="2"/>
    <x v="5"/>
    <n v="14.189189189189189"/>
    <x v="14"/>
    <x v="1"/>
  </r>
  <r>
    <x v="2"/>
    <x v="6"/>
    <n v="10.135135135135135"/>
    <x v="14"/>
    <x v="1"/>
  </r>
  <r>
    <x v="2"/>
    <x v="7"/>
    <n v="33.108108108108105"/>
    <x v="14"/>
    <x v="1"/>
  </r>
  <r>
    <x v="2"/>
    <x v="8"/>
    <n v="8.7837837837837842"/>
    <x v="14"/>
    <x v="1"/>
  </r>
  <r>
    <x v="2"/>
    <x v="9"/>
    <n v="14.864864864864865"/>
    <x v="14"/>
    <x v="1"/>
  </r>
  <r>
    <x v="2"/>
    <x v="10"/>
    <n v="8.1081081081081088"/>
    <x v="14"/>
    <x v="1"/>
  </r>
  <r>
    <x v="2"/>
    <x v="4"/>
    <n v="10.810810810810811"/>
    <x v="14"/>
    <x v="1"/>
  </r>
  <r>
    <x v="2"/>
    <x v="11"/>
    <n v="40.803030303030312"/>
    <x v="14"/>
    <x v="1"/>
  </r>
  <r>
    <x v="3"/>
    <x v="12"/>
    <n v="2.7027027027027026"/>
    <x v="14"/>
    <x v="1"/>
  </r>
  <r>
    <x v="3"/>
    <x v="13"/>
    <n v="2.7027027027027026"/>
    <x v="14"/>
    <x v="1"/>
  </r>
  <r>
    <x v="3"/>
    <x v="14"/>
    <n v="9.4594594594594597"/>
    <x v="14"/>
    <x v="1"/>
  </r>
  <r>
    <x v="3"/>
    <x v="15"/>
    <n v="10.135135135135135"/>
    <x v="14"/>
    <x v="1"/>
  </r>
  <r>
    <x v="3"/>
    <x v="16"/>
    <n v="4.7297297297297298"/>
    <x v="14"/>
    <x v="1"/>
  </r>
  <r>
    <x v="3"/>
    <x v="17"/>
    <n v="18.243243243243242"/>
    <x v="14"/>
    <x v="1"/>
  </r>
  <r>
    <x v="3"/>
    <x v="18"/>
    <n v="39.189189189189186"/>
    <x v="14"/>
    <x v="1"/>
  </r>
  <r>
    <x v="3"/>
    <x v="4"/>
    <n v="12.837837837837839"/>
    <x v="14"/>
    <x v="1"/>
  </r>
  <r>
    <x v="3"/>
    <x v="19"/>
    <n v="52372.093023255831"/>
    <x v="14"/>
    <x v="1"/>
  </r>
  <r>
    <x v="0"/>
    <x v="0"/>
    <n v="97.972972972972968"/>
    <x v="15"/>
    <x v="1"/>
  </r>
  <r>
    <x v="0"/>
    <x v="1"/>
    <n v="2.0270270270270272"/>
    <x v="15"/>
    <x v="1"/>
  </r>
  <r>
    <x v="1"/>
    <x v="2"/>
    <n v="35.810810810810814"/>
    <x v="15"/>
    <x v="1"/>
  </r>
  <r>
    <x v="1"/>
    <x v="3"/>
    <n v="62.162162162162161"/>
    <x v="15"/>
    <x v="1"/>
  </r>
  <r>
    <x v="1"/>
    <x v="4"/>
    <n v="2.0270270270270272"/>
    <x v="15"/>
    <x v="1"/>
  </r>
  <r>
    <x v="2"/>
    <x v="5"/>
    <n v="20.27027027027027"/>
    <x v="15"/>
    <x v="1"/>
  </r>
  <r>
    <x v="2"/>
    <x v="6"/>
    <n v="10.135135135135135"/>
    <x v="15"/>
    <x v="1"/>
  </r>
  <r>
    <x v="2"/>
    <x v="7"/>
    <n v="31.756756756756758"/>
    <x v="15"/>
    <x v="1"/>
  </r>
  <r>
    <x v="2"/>
    <x v="8"/>
    <n v="7.4324324324324325"/>
    <x v="15"/>
    <x v="1"/>
  </r>
  <r>
    <x v="2"/>
    <x v="9"/>
    <n v="9.4594594594594597"/>
    <x v="15"/>
    <x v="1"/>
  </r>
  <r>
    <x v="2"/>
    <x v="10"/>
    <n v="8.7837837837837842"/>
    <x v="15"/>
    <x v="1"/>
  </r>
  <r>
    <x v="2"/>
    <x v="4"/>
    <n v="12.162162162162161"/>
    <x v="15"/>
    <x v="1"/>
  </r>
  <r>
    <x v="2"/>
    <x v="11"/>
    <n v="38.530769230769238"/>
    <x v="15"/>
    <x v="1"/>
  </r>
  <r>
    <x v="3"/>
    <x v="12"/>
    <n v="24.324324324324323"/>
    <x v="15"/>
    <x v="1"/>
  </r>
  <r>
    <x v="3"/>
    <x v="13"/>
    <n v="14.864864864864865"/>
    <x v="15"/>
    <x v="1"/>
  </r>
  <r>
    <x v="3"/>
    <x v="14"/>
    <n v="10.135135135135135"/>
    <x v="15"/>
    <x v="1"/>
  </r>
  <r>
    <x v="3"/>
    <x v="15"/>
    <n v="10.810810810810811"/>
    <x v="15"/>
    <x v="1"/>
  </r>
  <r>
    <x v="3"/>
    <x v="16"/>
    <n v="9.4594594594594597"/>
    <x v="15"/>
    <x v="1"/>
  </r>
  <r>
    <x v="3"/>
    <x v="17"/>
    <n v="4.0540540540540544"/>
    <x v="15"/>
    <x v="1"/>
  </r>
  <r>
    <x v="3"/>
    <x v="18"/>
    <n v="12.162162162162161"/>
    <x v="15"/>
    <x v="1"/>
  </r>
  <r>
    <x v="3"/>
    <x v="4"/>
    <n v="14.189189189189189"/>
    <x v="15"/>
    <x v="1"/>
  </r>
  <r>
    <x v="3"/>
    <x v="19"/>
    <n v="27944.881889763783"/>
    <x v="15"/>
    <x v="1"/>
  </r>
  <r>
    <x v="0"/>
    <x v="0"/>
    <n v="86.531986531986533"/>
    <x v="16"/>
    <x v="1"/>
  </r>
  <r>
    <x v="0"/>
    <x v="1"/>
    <n v="13.468013468013469"/>
    <x v="16"/>
    <x v="1"/>
  </r>
  <r>
    <x v="1"/>
    <x v="2"/>
    <n v="52.188552188552187"/>
    <x v="16"/>
    <x v="1"/>
  </r>
  <r>
    <x v="1"/>
    <x v="3"/>
    <n v="46.127946127946124"/>
    <x v="16"/>
    <x v="1"/>
  </r>
  <r>
    <x v="1"/>
    <x v="4"/>
    <n v="1.6835016835016836"/>
    <x v="16"/>
    <x v="1"/>
  </r>
  <r>
    <x v="2"/>
    <x v="5"/>
    <n v="18.518518518518519"/>
    <x v="16"/>
    <x v="1"/>
  </r>
  <r>
    <x v="2"/>
    <x v="6"/>
    <n v="22.558922558922561"/>
    <x v="16"/>
    <x v="1"/>
  </r>
  <r>
    <x v="2"/>
    <x v="7"/>
    <n v="27.609427609427609"/>
    <x v="16"/>
    <x v="1"/>
  </r>
  <r>
    <x v="2"/>
    <x v="8"/>
    <n v="4.7138047138047137"/>
    <x v="16"/>
    <x v="1"/>
  </r>
  <r>
    <x v="2"/>
    <x v="9"/>
    <n v="9.4276094276094273"/>
    <x v="16"/>
    <x v="1"/>
  </r>
  <r>
    <x v="2"/>
    <x v="10"/>
    <n v="12.794612794612794"/>
    <x v="16"/>
    <x v="1"/>
  </r>
  <r>
    <x v="2"/>
    <x v="4"/>
    <n v="4.3771043771043772"/>
    <x v="16"/>
    <x v="1"/>
  </r>
  <r>
    <x v="2"/>
    <x v="11"/>
    <n v="38.813380281690129"/>
    <x v="16"/>
    <x v="1"/>
  </r>
  <r>
    <x v="3"/>
    <x v="12"/>
    <n v="14.478114478114477"/>
    <x v="16"/>
    <x v="1"/>
  </r>
  <r>
    <x v="3"/>
    <x v="13"/>
    <n v="9.7643097643097647"/>
    <x v="16"/>
    <x v="1"/>
  </r>
  <r>
    <x v="3"/>
    <x v="14"/>
    <n v="8.4175084175084169"/>
    <x v="16"/>
    <x v="1"/>
  </r>
  <r>
    <x v="3"/>
    <x v="15"/>
    <n v="8.4175084175084169"/>
    <x v="16"/>
    <x v="1"/>
  </r>
  <r>
    <x v="3"/>
    <x v="16"/>
    <n v="10.774410774410775"/>
    <x v="16"/>
    <x v="1"/>
  </r>
  <r>
    <x v="3"/>
    <x v="17"/>
    <n v="10.437710437710438"/>
    <x v="16"/>
    <x v="1"/>
  </r>
  <r>
    <x v="3"/>
    <x v="18"/>
    <n v="14.478114478114477"/>
    <x v="16"/>
    <x v="1"/>
  </r>
  <r>
    <x v="3"/>
    <x v="4"/>
    <n v="23.232323232323232"/>
    <x v="16"/>
    <x v="1"/>
  </r>
  <r>
    <x v="3"/>
    <x v="19"/>
    <n v="35447.368421052633"/>
    <x v="16"/>
    <x v="1"/>
  </r>
  <r>
    <x v="4"/>
    <x v="20"/>
    <n v="7.6818181818181817"/>
    <x v="0"/>
    <x v="0"/>
  </r>
  <r>
    <x v="4"/>
    <x v="21"/>
    <n v="20.718181818181819"/>
    <x v="0"/>
    <x v="0"/>
  </r>
  <r>
    <x v="4"/>
    <x v="22"/>
    <n v="31.781818181818181"/>
    <x v="0"/>
    <x v="0"/>
  </r>
  <r>
    <x v="4"/>
    <x v="23"/>
    <n v="5.4"/>
    <x v="0"/>
    <x v="0"/>
  </r>
  <r>
    <x v="4"/>
    <x v="24"/>
    <n v="11.881818181818181"/>
    <x v="0"/>
    <x v="0"/>
  </r>
  <r>
    <x v="4"/>
    <x v="25"/>
    <n v="1.4727272727272727"/>
    <x v="0"/>
    <x v="0"/>
  </r>
  <r>
    <x v="4"/>
    <x v="26"/>
    <n v="18.218181818181819"/>
    <x v="0"/>
    <x v="0"/>
  </r>
  <r>
    <x v="4"/>
    <x v="27"/>
    <n v="1.0272727272727273"/>
    <x v="0"/>
    <x v="0"/>
  </r>
  <r>
    <x v="4"/>
    <x v="28"/>
    <n v="1.8181818181818181"/>
    <x v="0"/>
    <x v="0"/>
  </r>
  <r>
    <x v="5"/>
    <x v="20"/>
    <n v="7.581818181818182"/>
    <x v="0"/>
    <x v="0"/>
  </r>
  <r>
    <x v="5"/>
    <x v="29"/>
    <n v="25.627272727272729"/>
    <x v="0"/>
    <x v="0"/>
  </r>
  <r>
    <x v="5"/>
    <x v="30"/>
    <n v="2.8454545454545452"/>
    <x v="0"/>
    <x v="0"/>
  </r>
  <r>
    <x v="5"/>
    <x v="24"/>
    <n v="5.163636363636364"/>
    <x v="0"/>
    <x v="0"/>
  </r>
  <r>
    <x v="5"/>
    <x v="31"/>
    <n v="1.9272727272727272"/>
    <x v="0"/>
    <x v="0"/>
  </r>
  <r>
    <x v="5"/>
    <x v="32"/>
    <n v="8.954545454545455"/>
    <x v="0"/>
    <x v="0"/>
  </r>
  <r>
    <x v="5"/>
    <x v="27"/>
    <n v="0.77272727272727271"/>
    <x v="0"/>
    <x v="0"/>
  </r>
  <r>
    <x v="5"/>
    <x v="28"/>
    <n v="2.0545454545454547"/>
    <x v="0"/>
    <x v="0"/>
  </r>
  <r>
    <x v="5"/>
    <x v="4"/>
    <n v="45.072727272727271"/>
    <x v="0"/>
    <x v="0"/>
  </r>
  <r>
    <x v="6"/>
    <x v="33"/>
    <n v="7.9454545454545453"/>
    <x v="0"/>
    <x v="0"/>
  </r>
  <r>
    <x v="6"/>
    <x v="34"/>
    <n v="58.272727272727273"/>
    <x v="0"/>
    <x v="0"/>
  </r>
  <r>
    <x v="6"/>
    <x v="35"/>
    <n v="29.754545454545454"/>
    <x v="0"/>
    <x v="0"/>
  </r>
  <r>
    <x v="6"/>
    <x v="36"/>
    <n v="4.0272727272727273"/>
    <x v="0"/>
    <x v="0"/>
  </r>
  <r>
    <x v="6"/>
    <x v="4"/>
    <n v="0"/>
    <x v="0"/>
    <x v="0"/>
  </r>
  <r>
    <x v="6"/>
    <x v="37"/>
    <n v="9.4019999999999264"/>
    <x v="0"/>
    <x v="0"/>
  </r>
  <r>
    <x v="7"/>
    <x v="38"/>
    <n v="40.836363636363636"/>
    <x v="0"/>
    <x v="0"/>
  </r>
  <r>
    <x v="7"/>
    <x v="39"/>
    <n v="13.727272727272727"/>
    <x v="0"/>
    <x v="0"/>
  </r>
  <r>
    <x v="7"/>
    <x v="40"/>
    <n v="15.654545454545454"/>
    <x v="0"/>
    <x v="0"/>
  </r>
  <r>
    <x v="7"/>
    <x v="41"/>
    <n v="29.281818181818181"/>
    <x v="0"/>
    <x v="0"/>
  </r>
  <r>
    <x v="8"/>
    <x v="4"/>
    <n v="0.5"/>
    <x v="0"/>
    <x v="0"/>
  </r>
  <r>
    <x v="7"/>
    <x v="42"/>
    <n v="3.9495660118775615"/>
    <x v="0"/>
    <x v="0"/>
  </r>
  <r>
    <x v="8"/>
    <x v="43"/>
    <n v="40.836363636363636"/>
    <x v="0"/>
    <x v="0"/>
  </r>
  <r>
    <x v="8"/>
    <x v="44"/>
    <n v="58.663636363636364"/>
    <x v="0"/>
    <x v="0"/>
  </r>
  <r>
    <x v="7"/>
    <x v="4"/>
    <n v="0.5"/>
    <x v="0"/>
    <x v="0"/>
  </r>
  <r>
    <x v="9"/>
    <x v="45"/>
    <n v="6.7636363636363637"/>
    <x v="0"/>
    <x v="0"/>
  </r>
  <r>
    <x v="9"/>
    <x v="46"/>
    <n v="6.709090909090909"/>
    <x v="0"/>
    <x v="0"/>
  </r>
  <r>
    <x v="9"/>
    <x v="47"/>
    <n v="15.390909090909091"/>
    <x v="0"/>
    <x v="0"/>
  </r>
  <r>
    <x v="9"/>
    <x v="48"/>
    <n v="5.9363636363636365"/>
    <x v="0"/>
    <x v="0"/>
  </r>
  <r>
    <x v="9"/>
    <x v="49"/>
    <n v="3.3363636363636364"/>
    <x v="0"/>
    <x v="0"/>
  </r>
  <r>
    <x v="9"/>
    <x v="50"/>
    <n v="2.4363636363636365"/>
    <x v="0"/>
    <x v="0"/>
  </r>
  <r>
    <x v="9"/>
    <x v="51"/>
    <n v="1.6545454545454545"/>
    <x v="0"/>
    <x v="0"/>
  </r>
  <r>
    <x v="9"/>
    <x v="52"/>
    <n v="1.4090909090909092"/>
    <x v="0"/>
    <x v="0"/>
  </r>
  <r>
    <x v="9"/>
    <x v="53"/>
    <n v="3.2818181818181817"/>
    <x v="0"/>
    <x v="0"/>
  </r>
  <r>
    <x v="9"/>
    <x v="54"/>
    <n v="6.5727272727272723"/>
    <x v="0"/>
    <x v="0"/>
  </r>
  <r>
    <x v="9"/>
    <x v="4"/>
    <n v="46.509090909090908"/>
    <x v="0"/>
    <x v="0"/>
  </r>
  <r>
    <x v="9"/>
    <x v="55"/>
    <n v="4.0130013596193104"/>
    <x v="0"/>
    <x v="0"/>
  </r>
  <r>
    <x v="4"/>
    <x v="20"/>
    <n v="2.7555910543130993"/>
    <x v="1"/>
    <x v="0"/>
  </r>
  <r>
    <x v="4"/>
    <x v="21"/>
    <n v="11.781150159744408"/>
    <x v="1"/>
    <x v="0"/>
  </r>
  <r>
    <x v="4"/>
    <x v="22"/>
    <n v="20.047923322683705"/>
    <x v="1"/>
    <x v="0"/>
  </r>
  <r>
    <x v="4"/>
    <x v="23"/>
    <n v="1.3977635782747604"/>
    <x v="1"/>
    <x v="0"/>
  </r>
  <r>
    <x v="4"/>
    <x v="24"/>
    <n v="10.143769968051119"/>
    <x v="1"/>
    <x v="0"/>
  </r>
  <r>
    <x v="4"/>
    <x v="25"/>
    <n v="1.8370607028753994"/>
    <x v="1"/>
    <x v="0"/>
  </r>
  <r>
    <x v="4"/>
    <x v="26"/>
    <n v="43.650159744408946"/>
    <x v="1"/>
    <x v="0"/>
  </r>
  <r>
    <x v="4"/>
    <x v="27"/>
    <n v="1.5175718849840256"/>
    <x v="1"/>
    <x v="0"/>
  </r>
  <r>
    <x v="4"/>
    <x v="28"/>
    <n v="6.8690095846645365"/>
    <x v="1"/>
    <x v="0"/>
  </r>
  <r>
    <x v="5"/>
    <x v="20"/>
    <n v="1.9968051118210863"/>
    <x v="1"/>
    <x v="0"/>
  </r>
  <r>
    <x v="5"/>
    <x v="29"/>
    <n v="9.3450479233226833"/>
    <x v="1"/>
    <x v="0"/>
  </r>
  <r>
    <x v="5"/>
    <x v="30"/>
    <n v="0.39936102236421728"/>
    <x v="1"/>
    <x v="0"/>
  </r>
  <r>
    <x v="5"/>
    <x v="24"/>
    <n v="1.4776357827476039"/>
    <x v="1"/>
    <x v="0"/>
  </r>
  <r>
    <x v="5"/>
    <x v="31"/>
    <n v="3.2348242811501597"/>
    <x v="1"/>
    <x v="0"/>
  </r>
  <r>
    <x v="5"/>
    <x v="32"/>
    <n v="16.853035143769969"/>
    <x v="1"/>
    <x v="0"/>
  </r>
  <r>
    <x v="5"/>
    <x v="27"/>
    <n v="1.3578274760383386"/>
    <x v="1"/>
    <x v="0"/>
  </r>
  <r>
    <x v="5"/>
    <x v="28"/>
    <n v="8.0670926517571893"/>
    <x v="1"/>
    <x v="0"/>
  </r>
  <r>
    <x v="5"/>
    <x v="4"/>
    <n v="57.268370607028757"/>
    <x v="1"/>
    <x v="0"/>
  </r>
  <r>
    <x v="6"/>
    <x v="33"/>
    <n v="24.161341853035143"/>
    <x v="1"/>
    <x v="0"/>
  </r>
  <r>
    <x v="6"/>
    <x v="34"/>
    <n v="65.694888178913743"/>
    <x v="1"/>
    <x v="0"/>
  </r>
  <r>
    <x v="6"/>
    <x v="35"/>
    <n v="9.3450479233226833"/>
    <x v="1"/>
    <x v="0"/>
  </r>
  <r>
    <x v="6"/>
    <x v="36"/>
    <n v="0.79872204472843455"/>
    <x v="1"/>
    <x v="0"/>
  </r>
  <r>
    <x v="6"/>
    <x v="4"/>
    <n v="0"/>
    <x v="1"/>
    <x v="0"/>
  </r>
  <r>
    <x v="6"/>
    <x v="37"/>
    <n v="6.6617412140575079"/>
    <x v="1"/>
    <x v="0"/>
  </r>
  <r>
    <x v="7"/>
    <x v="38"/>
    <n v="53.154952076677318"/>
    <x v="1"/>
    <x v="0"/>
  </r>
  <r>
    <x v="7"/>
    <x v="39"/>
    <n v="15.415335463258787"/>
    <x v="1"/>
    <x v="0"/>
  </r>
  <r>
    <x v="7"/>
    <x v="40"/>
    <n v="15.135782747603834"/>
    <x v="1"/>
    <x v="0"/>
  </r>
  <r>
    <x v="7"/>
    <x v="41"/>
    <n v="14.81629392971246"/>
    <x v="1"/>
    <x v="0"/>
  </r>
  <r>
    <x v="8"/>
    <x v="4"/>
    <n v="1.4776357827476039"/>
    <x v="1"/>
    <x v="0"/>
  </r>
  <r>
    <x v="7"/>
    <x v="42"/>
    <n v="2.5820835022294335"/>
    <x v="1"/>
    <x v="0"/>
  </r>
  <r>
    <x v="8"/>
    <x v="43"/>
    <n v="53.154952076677318"/>
    <x v="1"/>
    <x v="0"/>
  </r>
  <r>
    <x v="8"/>
    <x v="44"/>
    <n v="45.367412140575077"/>
    <x v="1"/>
    <x v="0"/>
  </r>
  <r>
    <x v="7"/>
    <x v="4"/>
    <n v="1.4776357827476039"/>
    <x v="1"/>
    <x v="0"/>
  </r>
  <r>
    <x v="9"/>
    <x v="45"/>
    <n v="6.3498402555910545"/>
    <x v="1"/>
    <x v="0"/>
  </r>
  <r>
    <x v="9"/>
    <x v="46"/>
    <n v="3.8738019169329072"/>
    <x v="1"/>
    <x v="0"/>
  </r>
  <r>
    <x v="9"/>
    <x v="47"/>
    <n v="6.9089456869009584"/>
    <x v="1"/>
    <x v="0"/>
  </r>
  <r>
    <x v="9"/>
    <x v="48"/>
    <n v="4.2731629392971247"/>
    <x v="1"/>
    <x v="0"/>
  </r>
  <r>
    <x v="9"/>
    <x v="49"/>
    <n v="2.7156549520766773"/>
    <x v="1"/>
    <x v="0"/>
  </r>
  <r>
    <x v="9"/>
    <x v="50"/>
    <n v="2.1565495207667733"/>
    <x v="1"/>
    <x v="0"/>
  </r>
  <r>
    <x v="9"/>
    <x v="51"/>
    <n v="1.5175718849840256"/>
    <x v="1"/>
    <x v="0"/>
  </r>
  <r>
    <x v="9"/>
    <x v="52"/>
    <n v="1.5175718849840256"/>
    <x v="1"/>
    <x v="0"/>
  </r>
  <r>
    <x v="9"/>
    <x v="53"/>
    <n v="3.7539936102236422"/>
    <x v="1"/>
    <x v="0"/>
  </r>
  <r>
    <x v="9"/>
    <x v="54"/>
    <n v="9.8642172523961662"/>
    <x v="1"/>
    <x v="0"/>
  </r>
  <r>
    <x v="9"/>
    <x v="4"/>
    <n v="57.068690095846648"/>
    <x v="1"/>
    <x v="0"/>
  </r>
  <r>
    <x v="9"/>
    <x v="55"/>
    <n v="6.1258139534883735"/>
    <x v="1"/>
    <x v="0"/>
  </r>
  <r>
    <x v="4"/>
    <x v="20"/>
    <n v="13.546227143960856"/>
    <x v="2"/>
    <x v="0"/>
  </r>
  <r>
    <x v="4"/>
    <x v="21"/>
    <n v="22.199330414627866"/>
    <x v="2"/>
    <x v="0"/>
  </r>
  <r>
    <x v="4"/>
    <x v="22"/>
    <n v="35.694050991501413"/>
    <x v="2"/>
    <x v="0"/>
  </r>
  <r>
    <x v="4"/>
    <x v="23"/>
    <n v="7.3396858099407671"/>
    <x v="2"/>
    <x v="0"/>
  </r>
  <r>
    <x v="4"/>
    <x v="24"/>
    <n v="15.477723409734741"/>
    <x v="2"/>
    <x v="0"/>
  </r>
  <r>
    <x v="4"/>
    <x v="25"/>
    <n v="0.79835178985320632"/>
    <x v="2"/>
    <x v="0"/>
  </r>
  <r>
    <x v="4"/>
    <x v="26"/>
    <n v="4.506824620139068"/>
    <x v="2"/>
    <x v="0"/>
  </r>
  <r>
    <x v="4"/>
    <x v="27"/>
    <n v="0.33479268606747359"/>
    <x v="2"/>
    <x v="0"/>
  </r>
  <r>
    <x v="4"/>
    <x v="28"/>
    <n v="0.10301313417460727"/>
    <x v="2"/>
    <x v="0"/>
  </r>
  <r>
    <x v="5"/>
    <x v="20"/>
    <n v="14.447592067988669"/>
    <x v="2"/>
    <x v="0"/>
  </r>
  <r>
    <x v="5"/>
    <x v="29"/>
    <n v="40.226628895184135"/>
    <x v="2"/>
    <x v="0"/>
  </r>
  <r>
    <x v="5"/>
    <x v="30"/>
    <n v="5.3566829770795774"/>
    <x v="2"/>
    <x v="0"/>
  </r>
  <r>
    <x v="5"/>
    <x v="24"/>
    <n v="9.3999484934329125"/>
    <x v="2"/>
    <x v="0"/>
  </r>
  <r>
    <x v="5"/>
    <x v="31"/>
    <n v="1.6224568632500644"/>
    <x v="2"/>
    <x v="0"/>
  </r>
  <r>
    <x v="5"/>
    <x v="32"/>
    <n v="4.1720319340715939"/>
    <x v="2"/>
    <x v="0"/>
  </r>
  <r>
    <x v="5"/>
    <x v="27"/>
    <n v="0.28328611898016998"/>
    <x v="2"/>
    <x v="0"/>
  </r>
  <r>
    <x v="5"/>
    <x v="28"/>
    <n v="0.12876641771825909"/>
    <x v="2"/>
    <x v="0"/>
  </r>
  <r>
    <x v="5"/>
    <x v="4"/>
    <n v="24.362606232294617"/>
    <x v="2"/>
    <x v="0"/>
  </r>
  <r>
    <x v="6"/>
    <x v="33"/>
    <n v="3.7084728302858614"/>
    <x v="2"/>
    <x v="0"/>
  </r>
  <r>
    <x v="6"/>
    <x v="34"/>
    <n v="60.15967035797064"/>
    <x v="2"/>
    <x v="0"/>
  </r>
  <r>
    <x v="6"/>
    <x v="35"/>
    <n v="32.680916816894154"/>
    <x v="2"/>
    <x v="0"/>
  </r>
  <r>
    <x v="6"/>
    <x v="36"/>
    <n v="3.4509399948493433"/>
    <x v="2"/>
    <x v="0"/>
  </r>
  <r>
    <x v="6"/>
    <x v="4"/>
    <n v="0"/>
    <x v="2"/>
    <x v="0"/>
  </r>
  <r>
    <x v="6"/>
    <x v="37"/>
    <n v="9.6778264228689164"/>
    <x v="2"/>
    <x v="0"/>
  </r>
  <r>
    <x v="7"/>
    <x v="38"/>
    <n v="20.834406386814319"/>
    <x v="2"/>
    <x v="0"/>
  </r>
  <r>
    <x v="7"/>
    <x v="39"/>
    <n v="11.898016997167138"/>
    <x v="2"/>
    <x v="0"/>
  </r>
  <r>
    <x v="7"/>
    <x v="40"/>
    <n v="18.181818181818183"/>
    <x v="2"/>
    <x v="0"/>
  </r>
  <r>
    <x v="7"/>
    <x v="41"/>
    <n v="48.725212464589234"/>
    <x v="2"/>
    <x v="0"/>
  </r>
  <r>
    <x v="8"/>
    <x v="4"/>
    <n v="0.36054596961112539"/>
    <x v="2"/>
    <x v="0"/>
  </r>
  <r>
    <x v="7"/>
    <x v="42"/>
    <n v="6.3042129749289115"/>
    <x v="2"/>
    <x v="0"/>
  </r>
  <r>
    <x v="8"/>
    <x v="43"/>
    <n v="20.834406386814319"/>
    <x v="2"/>
    <x v="0"/>
  </r>
  <r>
    <x v="8"/>
    <x v="44"/>
    <n v="78.805047643574554"/>
    <x v="2"/>
    <x v="0"/>
  </r>
  <r>
    <x v="7"/>
    <x v="4"/>
    <n v="0.36054596961112539"/>
    <x v="2"/>
    <x v="0"/>
  </r>
  <r>
    <x v="9"/>
    <x v="45"/>
    <n v="10.893638938964719"/>
    <x v="2"/>
    <x v="0"/>
  </r>
  <r>
    <x v="9"/>
    <x v="46"/>
    <n v="10.79062580479011"/>
    <x v="2"/>
    <x v="0"/>
  </r>
  <r>
    <x v="9"/>
    <x v="47"/>
    <n v="23.12644862219933"/>
    <x v="2"/>
    <x v="0"/>
  </r>
  <r>
    <x v="9"/>
    <x v="48"/>
    <n v="8.3183105845995371"/>
    <x v="2"/>
    <x v="0"/>
  </r>
  <r>
    <x v="9"/>
    <x v="49"/>
    <n v="4.3265516353335052"/>
    <x v="2"/>
    <x v="0"/>
  </r>
  <r>
    <x v="9"/>
    <x v="50"/>
    <n v="3.090394025238218"/>
    <x v="2"/>
    <x v="0"/>
  </r>
  <r>
    <x v="9"/>
    <x v="51"/>
    <n v="1.7769765645119753"/>
    <x v="2"/>
    <x v="0"/>
  </r>
  <r>
    <x v="9"/>
    <x v="52"/>
    <n v="1.2104043265516353"/>
    <x v="2"/>
    <x v="0"/>
  </r>
  <r>
    <x v="9"/>
    <x v="53"/>
    <n v="3.3479268606747361"/>
    <x v="2"/>
    <x v="0"/>
  </r>
  <r>
    <x v="9"/>
    <x v="54"/>
    <n v="5.3824362606232299"/>
    <x v="2"/>
    <x v="0"/>
  </r>
  <r>
    <x v="9"/>
    <x v="4"/>
    <n v="27.736286376513004"/>
    <x v="2"/>
    <x v="0"/>
  </r>
  <r>
    <x v="9"/>
    <x v="55"/>
    <n v="3.0125029698265648"/>
    <x v="2"/>
    <x v="0"/>
  </r>
  <r>
    <x v="4"/>
    <x v="20"/>
    <n v="1.9430950728660652"/>
    <x v="3"/>
    <x v="0"/>
  </r>
  <r>
    <x v="4"/>
    <x v="21"/>
    <n v="10.478834142956281"/>
    <x v="3"/>
    <x v="0"/>
  </r>
  <r>
    <x v="4"/>
    <x v="22"/>
    <n v="37.057598889659957"/>
    <x v="3"/>
    <x v="0"/>
  </r>
  <r>
    <x v="4"/>
    <x v="23"/>
    <n v="6.384455239417071"/>
    <x v="3"/>
    <x v="0"/>
  </r>
  <r>
    <x v="4"/>
    <x v="24"/>
    <n v="7.4947952810548228"/>
    <x v="3"/>
    <x v="0"/>
  </r>
  <r>
    <x v="4"/>
    <x v="25"/>
    <n v="2.9840388619014573"/>
    <x v="3"/>
    <x v="0"/>
  </r>
  <r>
    <x v="4"/>
    <x v="26"/>
    <n v="29.840388619014572"/>
    <x v="3"/>
    <x v="0"/>
  </r>
  <r>
    <x v="4"/>
    <x v="27"/>
    <n v="3.5392088827203332"/>
    <x v="3"/>
    <x v="0"/>
  </r>
  <r>
    <x v="4"/>
    <x v="28"/>
    <n v="0.27758501040943789"/>
    <x v="3"/>
    <x v="0"/>
  </r>
  <r>
    <x v="5"/>
    <x v="20"/>
    <n v="1.5267175572519085"/>
    <x v="3"/>
    <x v="0"/>
  </r>
  <r>
    <x v="5"/>
    <x v="29"/>
    <n v="17.626648160999306"/>
    <x v="3"/>
    <x v="0"/>
  </r>
  <r>
    <x v="5"/>
    <x v="30"/>
    <n v="1.7349063150589867"/>
    <x v="3"/>
    <x v="0"/>
  </r>
  <r>
    <x v="5"/>
    <x v="24"/>
    <n v="2.6370575988896601"/>
    <x v="3"/>
    <x v="0"/>
  </r>
  <r>
    <x v="5"/>
    <x v="31"/>
    <n v="1.8043025676613462"/>
    <x v="3"/>
    <x v="0"/>
  </r>
  <r>
    <x v="5"/>
    <x v="32"/>
    <n v="14.712005551700209"/>
    <x v="3"/>
    <x v="0"/>
  </r>
  <r>
    <x v="5"/>
    <x v="27"/>
    <n v="2.0124913254684249"/>
    <x v="3"/>
    <x v="0"/>
  </r>
  <r>
    <x v="5"/>
    <x v="28"/>
    <n v="0.13879250520471895"/>
    <x v="3"/>
    <x v="0"/>
  </r>
  <r>
    <x v="5"/>
    <x v="4"/>
    <n v="57.807078417765439"/>
    <x v="3"/>
    <x v="0"/>
  </r>
  <r>
    <x v="6"/>
    <x v="33"/>
    <n v="1.8736988202637057"/>
    <x v="3"/>
    <x v="0"/>
  </r>
  <r>
    <x v="6"/>
    <x v="34"/>
    <n v="36.294240111034007"/>
    <x v="3"/>
    <x v="0"/>
  </r>
  <r>
    <x v="6"/>
    <x v="35"/>
    <n v="53.435114503816791"/>
    <x v="3"/>
    <x v="0"/>
  </r>
  <r>
    <x v="6"/>
    <x v="36"/>
    <n v="8.3969465648854964"/>
    <x v="3"/>
    <x v="0"/>
  </r>
  <r>
    <x v="6"/>
    <x v="4"/>
    <n v="0"/>
    <x v="3"/>
    <x v="0"/>
  </r>
  <r>
    <x v="6"/>
    <x v="37"/>
    <n v="11.987508674531574"/>
    <x v="3"/>
    <x v="0"/>
  </r>
  <r>
    <x v="7"/>
    <x v="38"/>
    <n v="51.977793199167245"/>
    <x v="3"/>
    <x v="0"/>
  </r>
  <r>
    <x v="7"/>
    <x v="39"/>
    <n v="16.099930603747399"/>
    <x v="3"/>
    <x v="0"/>
  </r>
  <r>
    <x v="7"/>
    <x v="40"/>
    <n v="13.393476752255378"/>
    <x v="3"/>
    <x v="0"/>
  </r>
  <r>
    <x v="7"/>
    <x v="41"/>
    <n v="18.459403192227619"/>
    <x v="3"/>
    <x v="0"/>
  </r>
  <r>
    <x v="8"/>
    <x v="4"/>
    <n v="6.9396252602359473E-2"/>
    <x v="3"/>
    <x v="0"/>
  </r>
  <r>
    <x v="7"/>
    <x v="42"/>
    <n v="2.5368055555555578"/>
    <x v="3"/>
    <x v="0"/>
  </r>
  <r>
    <x v="8"/>
    <x v="43"/>
    <n v="51.977793199167245"/>
    <x v="3"/>
    <x v="0"/>
  </r>
  <r>
    <x v="8"/>
    <x v="44"/>
    <n v="47.952810548230396"/>
    <x v="3"/>
    <x v="0"/>
  </r>
  <r>
    <x v="7"/>
    <x v="4"/>
    <n v="6.9396252602359473E-2"/>
    <x v="3"/>
    <x v="0"/>
  </r>
  <r>
    <x v="9"/>
    <x v="45"/>
    <n v="3.4004163775156142"/>
    <x v="3"/>
    <x v="0"/>
  </r>
  <r>
    <x v="9"/>
    <x v="46"/>
    <n v="4.8577376821651628"/>
    <x v="3"/>
    <x v="0"/>
  </r>
  <r>
    <x v="9"/>
    <x v="47"/>
    <n v="13.948646773074254"/>
    <x v="3"/>
    <x v="0"/>
  </r>
  <r>
    <x v="9"/>
    <x v="48"/>
    <n v="4.510756419153366"/>
    <x v="3"/>
    <x v="0"/>
  </r>
  <r>
    <x v="9"/>
    <x v="49"/>
    <n v="3.5392088827203332"/>
    <x v="3"/>
    <x v="0"/>
  </r>
  <r>
    <x v="9"/>
    <x v="50"/>
    <n v="2.0818875780707842"/>
    <x v="3"/>
    <x v="0"/>
  </r>
  <r>
    <x v="9"/>
    <x v="51"/>
    <n v="1.7349063150589867"/>
    <x v="3"/>
    <x v="0"/>
  </r>
  <r>
    <x v="9"/>
    <x v="52"/>
    <n v="1.5267175572519085"/>
    <x v="3"/>
    <x v="0"/>
  </r>
  <r>
    <x v="9"/>
    <x v="53"/>
    <n v="3.053435114503817"/>
    <x v="3"/>
    <x v="0"/>
  </r>
  <r>
    <x v="9"/>
    <x v="54"/>
    <n v="6.5926439972241502"/>
    <x v="3"/>
    <x v="0"/>
  </r>
  <r>
    <x v="9"/>
    <x v="4"/>
    <n v="54.753643303261626"/>
    <x v="3"/>
    <x v="0"/>
  </r>
  <r>
    <x v="9"/>
    <x v="55"/>
    <n v="4.2948619631901872"/>
    <x v="3"/>
    <x v="0"/>
  </r>
  <r>
    <x v="4"/>
    <x v="20"/>
    <n v="8.7656529516994635"/>
    <x v="4"/>
    <x v="0"/>
  </r>
  <r>
    <x v="4"/>
    <x v="21"/>
    <n v="37.0304114490161"/>
    <x v="4"/>
    <x v="0"/>
  </r>
  <r>
    <x v="4"/>
    <x v="22"/>
    <n v="25.581395348837209"/>
    <x v="4"/>
    <x v="0"/>
  </r>
  <r>
    <x v="4"/>
    <x v="23"/>
    <n v="10.107334525939176"/>
    <x v="4"/>
    <x v="0"/>
  </r>
  <r>
    <x v="4"/>
    <x v="24"/>
    <n v="4.1144901610017888"/>
    <x v="4"/>
    <x v="0"/>
  </r>
  <r>
    <x v="4"/>
    <x v="25"/>
    <n v="0.62611806797853309"/>
    <x v="4"/>
    <x v="0"/>
  </r>
  <r>
    <x v="4"/>
    <x v="26"/>
    <n v="13.595706618962433"/>
    <x v="4"/>
    <x v="0"/>
  </r>
  <r>
    <x v="4"/>
    <x v="27"/>
    <n v="8.9445438282647588E-2"/>
    <x v="4"/>
    <x v="0"/>
  </r>
  <r>
    <x v="4"/>
    <x v="28"/>
    <n v="8.9445438282647588E-2"/>
    <x v="4"/>
    <x v="0"/>
  </r>
  <r>
    <x v="5"/>
    <x v="20"/>
    <n v="10.912343470483005"/>
    <x v="4"/>
    <x v="0"/>
  </r>
  <r>
    <x v="5"/>
    <x v="29"/>
    <n v="28.711985688729875"/>
    <x v="4"/>
    <x v="0"/>
  </r>
  <r>
    <x v="5"/>
    <x v="30"/>
    <n v="3.8461538461538463"/>
    <x v="4"/>
    <x v="0"/>
  </r>
  <r>
    <x v="5"/>
    <x v="24"/>
    <n v="2.2361359570661898"/>
    <x v="4"/>
    <x v="0"/>
  </r>
  <r>
    <x v="5"/>
    <x v="31"/>
    <n v="0.53667262969588547"/>
    <x v="4"/>
    <x v="0"/>
  </r>
  <r>
    <x v="5"/>
    <x v="32"/>
    <n v="11.806797853309481"/>
    <x v="4"/>
    <x v="0"/>
  </r>
  <r>
    <x v="5"/>
    <x v="27"/>
    <n v="0.53667262969588547"/>
    <x v="4"/>
    <x v="0"/>
  </r>
  <r>
    <x v="5"/>
    <x v="28"/>
    <n v="0.35778175313059035"/>
    <x v="4"/>
    <x v="0"/>
  </r>
  <r>
    <x v="5"/>
    <x v="4"/>
    <n v="41.055456171735244"/>
    <x v="4"/>
    <x v="0"/>
  </r>
  <r>
    <x v="6"/>
    <x v="33"/>
    <n v="0.98389982110912344"/>
    <x v="4"/>
    <x v="0"/>
  </r>
  <r>
    <x v="6"/>
    <x v="34"/>
    <n v="69.588550983899822"/>
    <x v="4"/>
    <x v="0"/>
  </r>
  <r>
    <x v="6"/>
    <x v="35"/>
    <n v="24.0608228980322"/>
    <x v="4"/>
    <x v="0"/>
  </r>
  <r>
    <x v="6"/>
    <x v="36"/>
    <n v="5.3667262969588547"/>
    <x v="4"/>
    <x v="0"/>
  </r>
  <r>
    <x v="6"/>
    <x v="4"/>
    <n v="0"/>
    <x v="4"/>
    <x v="0"/>
  </r>
  <r>
    <x v="6"/>
    <x v="37"/>
    <n v="9.8515205724508128"/>
    <x v="4"/>
    <x v="0"/>
  </r>
  <r>
    <x v="7"/>
    <x v="38"/>
    <n v="35.957066189624328"/>
    <x v="4"/>
    <x v="0"/>
  </r>
  <r>
    <x v="7"/>
    <x v="39"/>
    <n v="17.79964221824687"/>
    <x v="4"/>
    <x v="0"/>
  </r>
  <r>
    <x v="7"/>
    <x v="40"/>
    <n v="17.620751341681576"/>
    <x v="4"/>
    <x v="0"/>
  </r>
  <r>
    <x v="7"/>
    <x v="41"/>
    <n v="28.443649373881932"/>
    <x v="4"/>
    <x v="0"/>
  </r>
  <r>
    <x v="8"/>
    <x v="4"/>
    <n v="0.17889087656529518"/>
    <x v="4"/>
    <x v="0"/>
  </r>
  <r>
    <x v="7"/>
    <x v="42"/>
    <n v="3.3145161290322624"/>
    <x v="4"/>
    <x v="0"/>
  </r>
  <r>
    <x v="8"/>
    <x v="43"/>
    <n v="35.957066189624328"/>
    <x v="4"/>
    <x v="0"/>
  </r>
  <r>
    <x v="8"/>
    <x v="44"/>
    <n v="63.864042933810374"/>
    <x v="4"/>
    <x v="0"/>
  </r>
  <r>
    <x v="7"/>
    <x v="4"/>
    <n v="0.17889087656529518"/>
    <x v="4"/>
    <x v="0"/>
  </r>
  <r>
    <x v="9"/>
    <x v="45"/>
    <n v="2.6833631484794274"/>
    <x v="4"/>
    <x v="0"/>
  </r>
  <r>
    <x v="9"/>
    <x v="46"/>
    <n v="4.9194991055456168"/>
    <x v="4"/>
    <x v="0"/>
  </r>
  <r>
    <x v="9"/>
    <x v="47"/>
    <n v="17.79964221824687"/>
    <x v="4"/>
    <x v="0"/>
  </r>
  <r>
    <x v="9"/>
    <x v="48"/>
    <n v="6.2611806797853307"/>
    <x v="4"/>
    <x v="0"/>
  </r>
  <r>
    <x v="9"/>
    <x v="49"/>
    <n v="3.5778175313059033"/>
    <x v="4"/>
    <x v="0"/>
  </r>
  <r>
    <x v="9"/>
    <x v="50"/>
    <n v="2.8622540250447228"/>
    <x v="4"/>
    <x v="0"/>
  </r>
  <r>
    <x v="9"/>
    <x v="51"/>
    <n v="1.9677996422182469"/>
    <x v="4"/>
    <x v="0"/>
  </r>
  <r>
    <x v="9"/>
    <x v="52"/>
    <n v="2.3255813953488373"/>
    <x v="4"/>
    <x v="0"/>
  </r>
  <r>
    <x v="9"/>
    <x v="53"/>
    <n v="4.1144901610017888"/>
    <x v="4"/>
    <x v="0"/>
  </r>
  <r>
    <x v="9"/>
    <x v="54"/>
    <n v="8.4078711985688734"/>
    <x v="4"/>
    <x v="0"/>
  </r>
  <r>
    <x v="9"/>
    <x v="4"/>
    <n v="45.080500894454381"/>
    <x v="4"/>
    <x v="0"/>
  </r>
  <r>
    <x v="9"/>
    <x v="55"/>
    <n v="4.8707926167209541"/>
    <x v="4"/>
    <x v="0"/>
  </r>
  <r>
    <x v="4"/>
    <x v="20"/>
    <n v="4.3321299638989172"/>
    <x v="5"/>
    <x v="0"/>
  </r>
  <r>
    <x v="4"/>
    <x v="21"/>
    <n v="27.075812274368232"/>
    <x v="5"/>
    <x v="0"/>
  </r>
  <r>
    <x v="4"/>
    <x v="22"/>
    <n v="22.743682310469314"/>
    <x v="5"/>
    <x v="0"/>
  </r>
  <r>
    <x v="4"/>
    <x v="23"/>
    <n v="17.689530685920577"/>
    <x v="5"/>
    <x v="0"/>
  </r>
  <r>
    <x v="4"/>
    <x v="24"/>
    <n v="2.1660649819494586"/>
    <x v="5"/>
    <x v="0"/>
  </r>
  <r>
    <x v="4"/>
    <x v="25"/>
    <n v="1.4440433212996391"/>
    <x v="5"/>
    <x v="0"/>
  </r>
  <r>
    <x v="4"/>
    <x v="26"/>
    <n v="24.548736462093864"/>
    <x v="5"/>
    <x v="0"/>
  </r>
  <r>
    <x v="4"/>
    <x v="27"/>
    <n v="0"/>
    <x v="5"/>
    <x v="0"/>
  </r>
  <r>
    <x v="4"/>
    <x v="28"/>
    <n v="0"/>
    <x v="5"/>
    <x v="0"/>
  </r>
  <r>
    <x v="5"/>
    <x v="20"/>
    <n v="6.859205776173285"/>
    <x v="5"/>
    <x v="0"/>
  </r>
  <r>
    <x v="5"/>
    <x v="29"/>
    <n v="24.187725631768952"/>
    <x v="5"/>
    <x v="0"/>
  </r>
  <r>
    <x v="5"/>
    <x v="30"/>
    <n v="4.6931407942238268"/>
    <x v="5"/>
    <x v="0"/>
  </r>
  <r>
    <x v="5"/>
    <x v="24"/>
    <n v="1.8050541516245486"/>
    <x v="5"/>
    <x v="0"/>
  </r>
  <r>
    <x v="5"/>
    <x v="31"/>
    <n v="1.8050541516245486"/>
    <x v="5"/>
    <x v="0"/>
  </r>
  <r>
    <x v="5"/>
    <x v="32"/>
    <n v="21.660649819494584"/>
    <x v="5"/>
    <x v="0"/>
  </r>
  <r>
    <x v="5"/>
    <x v="27"/>
    <n v="0.36101083032490977"/>
    <x v="5"/>
    <x v="0"/>
  </r>
  <r>
    <x v="5"/>
    <x v="28"/>
    <n v="0"/>
    <x v="5"/>
    <x v="0"/>
  </r>
  <r>
    <x v="5"/>
    <x v="4"/>
    <n v="38.628158844765345"/>
    <x v="5"/>
    <x v="0"/>
  </r>
  <r>
    <x v="6"/>
    <x v="33"/>
    <n v="0.72202166064981954"/>
    <x v="5"/>
    <x v="0"/>
  </r>
  <r>
    <x v="6"/>
    <x v="34"/>
    <n v="69.675090252707577"/>
    <x v="5"/>
    <x v="0"/>
  </r>
  <r>
    <x v="6"/>
    <x v="35"/>
    <n v="23.465703971119133"/>
    <x v="5"/>
    <x v="0"/>
  </r>
  <r>
    <x v="6"/>
    <x v="36"/>
    <n v="6.1371841155234659"/>
    <x v="5"/>
    <x v="0"/>
  </r>
  <r>
    <x v="6"/>
    <x v="4"/>
    <n v="0"/>
    <x v="5"/>
    <x v="0"/>
  </r>
  <r>
    <x v="6"/>
    <x v="37"/>
    <n v="9.9530685920577628"/>
    <x v="5"/>
    <x v="0"/>
  </r>
  <r>
    <x v="7"/>
    <x v="38"/>
    <n v="33.2129963898917"/>
    <x v="5"/>
    <x v="0"/>
  </r>
  <r>
    <x v="7"/>
    <x v="39"/>
    <n v="15.16245487364621"/>
    <x v="5"/>
    <x v="0"/>
  </r>
  <r>
    <x v="7"/>
    <x v="40"/>
    <n v="19.855595667870038"/>
    <x v="5"/>
    <x v="0"/>
  </r>
  <r>
    <x v="7"/>
    <x v="41"/>
    <n v="31.407942238267147"/>
    <x v="5"/>
    <x v="0"/>
  </r>
  <r>
    <x v="8"/>
    <x v="4"/>
    <n v="0.36101083032490977"/>
    <x v="5"/>
    <x v="0"/>
  </r>
  <r>
    <x v="7"/>
    <x v="42"/>
    <n v="4.0181159420289863"/>
    <x v="5"/>
    <x v="0"/>
  </r>
  <r>
    <x v="8"/>
    <x v="43"/>
    <n v="33.2129963898917"/>
    <x v="5"/>
    <x v="0"/>
  </r>
  <r>
    <x v="8"/>
    <x v="44"/>
    <n v="66.4259927797834"/>
    <x v="5"/>
    <x v="0"/>
  </r>
  <r>
    <x v="7"/>
    <x v="4"/>
    <n v="0.36101083032490977"/>
    <x v="5"/>
    <x v="0"/>
  </r>
  <r>
    <x v="9"/>
    <x v="45"/>
    <n v="4.3321299638989172"/>
    <x v="5"/>
    <x v="0"/>
  </r>
  <r>
    <x v="9"/>
    <x v="46"/>
    <n v="3.6101083032490973"/>
    <x v="5"/>
    <x v="0"/>
  </r>
  <r>
    <x v="9"/>
    <x v="47"/>
    <n v="19.855595667870038"/>
    <x v="5"/>
    <x v="0"/>
  </r>
  <r>
    <x v="9"/>
    <x v="48"/>
    <n v="6.1371841155234659"/>
    <x v="5"/>
    <x v="0"/>
  </r>
  <r>
    <x v="9"/>
    <x v="49"/>
    <n v="4.3321299638989172"/>
    <x v="5"/>
    <x v="0"/>
  </r>
  <r>
    <x v="9"/>
    <x v="50"/>
    <n v="2.8880866425992782"/>
    <x v="5"/>
    <x v="0"/>
  </r>
  <r>
    <x v="9"/>
    <x v="51"/>
    <n v="2.8880866425992782"/>
    <x v="5"/>
    <x v="0"/>
  </r>
  <r>
    <x v="9"/>
    <x v="52"/>
    <n v="2.1660649819494586"/>
    <x v="5"/>
    <x v="0"/>
  </r>
  <r>
    <x v="9"/>
    <x v="53"/>
    <n v="2.8880866425992782"/>
    <x v="5"/>
    <x v="0"/>
  </r>
  <r>
    <x v="9"/>
    <x v="54"/>
    <n v="9.025270758122744"/>
    <x v="5"/>
    <x v="0"/>
  </r>
  <r>
    <x v="9"/>
    <x v="4"/>
    <n v="41.877256317689529"/>
    <x v="5"/>
    <x v="0"/>
  </r>
  <r>
    <x v="9"/>
    <x v="55"/>
    <n v="4.5056935817805366"/>
    <x v="5"/>
    <x v="0"/>
  </r>
  <r>
    <x v="4"/>
    <x v="20"/>
    <n v="13.656387665198238"/>
    <x v="6"/>
    <x v="0"/>
  </r>
  <r>
    <x v="4"/>
    <x v="21"/>
    <n v="33.480176211453745"/>
    <x v="6"/>
    <x v="0"/>
  </r>
  <r>
    <x v="4"/>
    <x v="22"/>
    <n v="33.039647577092509"/>
    <x v="6"/>
    <x v="0"/>
  </r>
  <r>
    <x v="4"/>
    <x v="23"/>
    <n v="5.286343612334802"/>
    <x v="6"/>
    <x v="0"/>
  </r>
  <r>
    <x v="4"/>
    <x v="24"/>
    <n v="4.4052863436123344"/>
    <x v="6"/>
    <x v="0"/>
  </r>
  <r>
    <x v="4"/>
    <x v="25"/>
    <n v="0"/>
    <x v="6"/>
    <x v="0"/>
  </r>
  <r>
    <x v="4"/>
    <x v="26"/>
    <n v="10.13215859030837"/>
    <x v="6"/>
    <x v="0"/>
  </r>
  <r>
    <x v="4"/>
    <x v="27"/>
    <n v="0"/>
    <x v="6"/>
    <x v="0"/>
  </r>
  <r>
    <x v="4"/>
    <x v="28"/>
    <n v="0"/>
    <x v="6"/>
    <x v="0"/>
  </r>
  <r>
    <x v="5"/>
    <x v="20"/>
    <n v="13.656387665198238"/>
    <x v="6"/>
    <x v="0"/>
  </r>
  <r>
    <x v="5"/>
    <x v="29"/>
    <n v="34.801762114537446"/>
    <x v="6"/>
    <x v="0"/>
  </r>
  <r>
    <x v="5"/>
    <x v="30"/>
    <n v="4.8458149779735686"/>
    <x v="6"/>
    <x v="0"/>
  </r>
  <r>
    <x v="5"/>
    <x v="24"/>
    <n v="1.7621145374449338"/>
    <x v="6"/>
    <x v="0"/>
  </r>
  <r>
    <x v="5"/>
    <x v="31"/>
    <n v="0.44052863436123346"/>
    <x v="6"/>
    <x v="0"/>
  </r>
  <r>
    <x v="5"/>
    <x v="32"/>
    <n v="9.6916299559471373"/>
    <x v="6"/>
    <x v="0"/>
  </r>
  <r>
    <x v="5"/>
    <x v="27"/>
    <n v="0"/>
    <x v="6"/>
    <x v="0"/>
  </r>
  <r>
    <x v="5"/>
    <x v="28"/>
    <n v="0"/>
    <x v="6"/>
    <x v="0"/>
  </r>
  <r>
    <x v="5"/>
    <x v="4"/>
    <n v="34.801762114537446"/>
    <x v="6"/>
    <x v="0"/>
  </r>
  <r>
    <x v="6"/>
    <x v="33"/>
    <n v="1.7621145374449338"/>
    <x v="6"/>
    <x v="0"/>
  </r>
  <r>
    <x v="6"/>
    <x v="34"/>
    <n v="55.506607929515418"/>
    <x v="6"/>
    <x v="0"/>
  </r>
  <r>
    <x v="6"/>
    <x v="35"/>
    <n v="32.59911894273128"/>
    <x v="6"/>
    <x v="0"/>
  </r>
  <r>
    <x v="6"/>
    <x v="36"/>
    <n v="10.13215859030837"/>
    <x v="6"/>
    <x v="0"/>
  </r>
  <r>
    <x v="6"/>
    <x v="4"/>
    <n v="0"/>
    <x v="6"/>
    <x v="0"/>
  </r>
  <r>
    <x v="6"/>
    <x v="37"/>
    <n v="11.876651982378855"/>
    <x v="6"/>
    <x v="0"/>
  </r>
  <r>
    <x v="7"/>
    <x v="38"/>
    <n v="30.837004405286343"/>
    <x v="6"/>
    <x v="0"/>
  </r>
  <r>
    <x v="7"/>
    <x v="39"/>
    <n v="18.061674008810574"/>
    <x v="6"/>
    <x v="0"/>
  </r>
  <r>
    <x v="7"/>
    <x v="40"/>
    <n v="18.942731277533039"/>
    <x v="6"/>
    <x v="0"/>
  </r>
  <r>
    <x v="7"/>
    <x v="41"/>
    <n v="32.158590308370044"/>
    <x v="6"/>
    <x v="0"/>
  </r>
  <r>
    <x v="8"/>
    <x v="4"/>
    <n v="0"/>
    <x v="6"/>
    <x v="0"/>
  </r>
  <r>
    <x v="7"/>
    <x v="42"/>
    <n v="3.8105726872246701"/>
    <x v="6"/>
    <x v="0"/>
  </r>
  <r>
    <x v="8"/>
    <x v="43"/>
    <n v="30.837004405286343"/>
    <x v="6"/>
    <x v="0"/>
  </r>
  <r>
    <x v="8"/>
    <x v="44"/>
    <n v="69.162995594713649"/>
    <x v="6"/>
    <x v="0"/>
  </r>
  <r>
    <x v="7"/>
    <x v="4"/>
    <n v="0"/>
    <x v="6"/>
    <x v="0"/>
  </r>
  <r>
    <x v="9"/>
    <x v="45"/>
    <n v="1.7621145374449338"/>
    <x v="6"/>
    <x v="0"/>
  </r>
  <r>
    <x v="9"/>
    <x v="46"/>
    <n v="7.4889867841409687"/>
    <x v="6"/>
    <x v="0"/>
  </r>
  <r>
    <x v="9"/>
    <x v="47"/>
    <n v="23.788546255506606"/>
    <x v="6"/>
    <x v="0"/>
  </r>
  <r>
    <x v="9"/>
    <x v="48"/>
    <n v="5.286343612334802"/>
    <x v="6"/>
    <x v="0"/>
  </r>
  <r>
    <x v="9"/>
    <x v="49"/>
    <n v="3.9647577092511015"/>
    <x v="6"/>
    <x v="0"/>
  </r>
  <r>
    <x v="9"/>
    <x v="50"/>
    <n v="3.0837004405286343"/>
    <x v="6"/>
    <x v="0"/>
  </r>
  <r>
    <x v="9"/>
    <x v="51"/>
    <n v="1.7621145374449338"/>
    <x v="6"/>
    <x v="0"/>
  </r>
  <r>
    <x v="9"/>
    <x v="52"/>
    <n v="2.643171806167401"/>
    <x v="6"/>
    <x v="0"/>
  </r>
  <r>
    <x v="9"/>
    <x v="53"/>
    <n v="4.4052863436123344"/>
    <x v="6"/>
    <x v="0"/>
  </r>
  <r>
    <x v="9"/>
    <x v="54"/>
    <n v="6.607929515418502"/>
    <x v="6"/>
    <x v="0"/>
  </r>
  <r>
    <x v="9"/>
    <x v="4"/>
    <n v="39.207048458149778"/>
    <x v="6"/>
    <x v="0"/>
  </r>
  <r>
    <x v="9"/>
    <x v="55"/>
    <n v="4.0247584541062826"/>
    <x v="6"/>
    <x v="0"/>
  </r>
  <r>
    <x v="4"/>
    <x v="20"/>
    <n v="9.4224924012158056"/>
    <x v="7"/>
    <x v="0"/>
  </r>
  <r>
    <x v="4"/>
    <x v="21"/>
    <n v="44.072948328267479"/>
    <x v="7"/>
    <x v="0"/>
  </r>
  <r>
    <x v="4"/>
    <x v="22"/>
    <n v="24.620060790273556"/>
    <x v="7"/>
    <x v="0"/>
  </r>
  <r>
    <x v="4"/>
    <x v="23"/>
    <n v="6.9908814589665651"/>
    <x v="7"/>
    <x v="0"/>
  </r>
  <r>
    <x v="4"/>
    <x v="24"/>
    <n v="1.8237082066869301"/>
    <x v="7"/>
    <x v="0"/>
  </r>
  <r>
    <x v="4"/>
    <x v="25"/>
    <n v="0.91185410334346506"/>
    <x v="7"/>
    <x v="0"/>
  </r>
  <r>
    <x v="4"/>
    <x v="26"/>
    <n v="11.550151975683891"/>
    <x v="7"/>
    <x v="0"/>
  </r>
  <r>
    <x v="4"/>
    <x v="27"/>
    <n v="0.303951367781155"/>
    <x v="7"/>
    <x v="0"/>
  </r>
  <r>
    <x v="4"/>
    <x v="28"/>
    <n v="0.303951367781155"/>
    <x v="7"/>
    <x v="0"/>
  </r>
  <r>
    <x v="5"/>
    <x v="20"/>
    <n v="13.069908814589665"/>
    <x v="7"/>
    <x v="0"/>
  </r>
  <r>
    <x v="5"/>
    <x v="29"/>
    <n v="31.306990881458965"/>
    <x v="7"/>
    <x v="0"/>
  </r>
  <r>
    <x v="5"/>
    <x v="30"/>
    <n v="2.43161094224924"/>
    <x v="7"/>
    <x v="0"/>
  </r>
  <r>
    <x v="5"/>
    <x v="24"/>
    <n v="1.5197568389057752"/>
    <x v="7"/>
    <x v="0"/>
  </r>
  <r>
    <x v="5"/>
    <x v="31"/>
    <n v="0"/>
    <x v="7"/>
    <x v="0"/>
  </r>
  <r>
    <x v="5"/>
    <x v="32"/>
    <n v="8.8145896656534948"/>
    <x v="7"/>
    <x v="0"/>
  </r>
  <r>
    <x v="5"/>
    <x v="27"/>
    <n v="0.60790273556231"/>
    <x v="7"/>
    <x v="0"/>
  </r>
  <r>
    <x v="5"/>
    <x v="28"/>
    <n v="0.60790273556231"/>
    <x v="7"/>
    <x v="0"/>
  </r>
  <r>
    <x v="5"/>
    <x v="4"/>
    <n v="41.641337386018236"/>
    <x v="7"/>
    <x v="0"/>
  </r>
  <r>
    <x v="6"/>
    <x v="33"/>
    <n v="0.91185410334346506"/>
    <x v="7"/>
    <x v="0"/>
  </r>
  <r>
    <x v="6"/>
    <x v="34"/>
    <n v="72.948328267477208"/>
    <x v="7"/>
    <x v="0"/>
  </r>
  <r>
    <x v="6"/>
    <x v="35"/>
    <n v="22.796352583586625"/>
    <x v="7"/>
    <x v="0"/>
  </r>
  <r>
    <x v="6"/>
    <x v="36"/>
    <n v="3.3434650455927053"/>
    <x v="7"/>
    <x v="0"/>
  </r>
  <r>
    <x v="6"/>
    <x v="4"/>
    <n v="0"/>
    <x v="7"/>
    <x v="0"/>
  </r>
  <r>
    <x v="6"/>
    <x v="37"/>
    <n v="9.1702127659574408"/>
    <x v="7"/>
    <x v="0"/>
  </r>
  <r>
    <x v="7"/>
    <x v="38"/>
    <n v="37.689969604863222"/>
    <x v="7"/>
    <x v="0"/>
  </r>
  <r>
    <x v="7"/>
    <x v="39"/>
    <n v="18.844984802431611"/>
    <x v="7"/>
    <x v="0"/>
  </r>
  <r>
    <x v="7"/>
    <x v="40"/>
    <n v="16.413373860182372"/>
    <x v="7"/>
    <x v="0"/>
  </r>
  <r>
    <x v="7"/>
    <x v="41"/>
    <n v="26.747720364741642"/>
    <x v="7"/>
    <x v="0"/>
  </r>
  <r>
    <x v="8"/>
    <x v="4"/>
    <n v="0.303951367781155"/>
    <x v="7"/>
    <x v="0"/>
  </r>
  <r>
    <x v="7"/>
    <x v="42"/>
    <n v="3.0945121951219479"/>
    <x v="7"/>
    <x v="0"/>
  </r>
  <r>
    <x v="8"/>
    <x v="43"/>
    <n v="37.689969604863222"/>
    <x v="7"/>
    <x v="0"/>
  </r>
  <r>
    <x v="8"/>
    <x v="44"/>
    <n v="62.006079027355625"/>
    <x v="7"/>
    <x v="0"/>
  </r>
  <r>
    <x v="7"/>
    <x v="4"/>
    <n v="0.303951367781155"/>
    <x v="7"/>
    <x v="0"/>
  </r>
  <r>
    <x v="9"/>
    <x v="45"/>
    <n v="2.43161094224924"/>
    <x v="7"/>
    <x v="0"/>
  </r>
  <r>
    <x v="9"/>
    <x v="46"/>
    <n v="4.2553191489361701"/>
    <x v="7"/>
    <x v="0"/>
  </r>
  <r>
    <x v="9"/>
    <x v="47"/>
    <n v="14.285714285714286"/>
    <x v="7"/>
    <x v="0"/>
  </r>
  <r>
    <x v="9"/>
    <x v="48"/>
    <n v="6.3829787234042552"/>
    <x v="7"/>
    <x v="0"/>
  </r>
  <r>
    <x v="9"/>
    <x v="49"/>
    <n v="3.3434650455927053"/>
    <x v="7"/>
    <x v="0"/>
  </r>
  <r>
    <x v="9"/>
    <x v="50"/>
    <n v="2.735562310030395"/>
    <x v="7"/>
    <x v="0"/>
  </r>
  <r>
    <x v="9"/>
    <x v="51"/>
    <n v="1.8237082066869301"/>
    <x v="7"/>
    <x v="0"/>
  </r>
  <r>
    <x v="9"/>
    <x v="52"/>
    <n v="2.43161094224924"/>
    <x v="7"/>
    <x v="0"/>
  </r>
  <r>
    <x v="9"/>
    <x v="53"/>
    <n v="4.2553191489361701"/>
    <x v="7"/>
    <x v="0"/>
  </r>
  <r>
    <x v="9"/>
    <x v="54"/>
    <n v="11.246200607902736"/>
    <x v="7"/>
    <x v="0"/>
  </r>
  <r>
    <x v="9"/>
    <x v="4"/>
    <n v="46.808510638297875"/>
    <x v="7"/>
    <x v="0"/>
  </r>
  <r>
    <x v="9"/>
    <x v="55"/>
    <n v="5.9838095238095237"/>
    <x v="7"/>
    <x v="0"/>
  </r>
  <r>
    <x v="4"/>
    <x v="20"/>
    <n v="8.4210526315789469"/>
    <x v="8"/>
    <x v="0"/>
  </r>
  <r>
    <x v="4"/>
    <x v="21"/>
    <n v="41.403508771929822"/>
    <x v="8"/>
    <x v="0"/>
  </r>
  <r>
    <x v="4"/>
    <x v="22"/>
    <n v="23.508771929824562"/>
    <x v="8"/>
    <x v="0"/>
  </r>
  <r>
    <x v="4"/>
    <x v="23"/>
    <n v="10.175438596491228"/>
    <x v="8"/>
    <x v="0"/>
  </r>
  <r>
    <x v="4"/>
    <x v="24"/>
    <n v="8.4210526315789469"/>
    <x v="8"/>
    <x v="0"/>
  </r>
  <r>
    <x v="4"/>
    <x v="25"/>
    <n v="0"/>
    <x v="8"/>
    <x v="0"/>
  </r>
  <r>
    <x v="4"/>
    <x v="26"/>
    <n v="8.0701754385964914"/>
    <x v="8"/>
    <x v="0"/>
  </r>
  <r>
    <x v="4"/>
    <x v="27"/>
    <n v="0"/>
    <x v="8"/>
    <x v="0"/>
  </r>
  <r>
    <x v="4"/>
    <x v="28"/>
    <n v="0"/>
    <x v="8"/>
    <x v="0"/>
  </r>
  <r>
    <x v="5"/>
    <x v="20"/>
    <n v="10.175438596491228"/>
    <x v="8"/>
    <x v="0"/>
  </r>
  <r>
    <x v="5"/>
    <x v="29"/>
    <n v="25.263157894736842"/>
    <x v="8"/>
    <x v="0"/>
  </r>
  <r>
    <x v="5"/>
    <x v="30"/>
    <n v="3.8596491228070176"/>
    <x v="8"/>
    <x v="0"/>
  </r>
  <r>
    <x v="5"/>
    <x v="24"/>
    <n v="3.8596491228070176"/>
    <x v="8"/>
    <x v="0"/>
  </r>
  <r>
    <x v="5"/>
    <x v="31"/>
    <n v="0"/>
    <x v="8"/>
    <x v="0"/>
  </r>
  <r>
    <x v="5"/>
    <x v="32"/>
    <n v="7.3684210526315788"/>
    <x v="8"/>
    <x v="0"/>
  </r>
  <r>
    <x v="5"/>
    <x v="27"/>
    <n v="1.0526315789473684"/>
    <x v="8"/>
    <x v="0"/>
  </r>
  <r>
    <x v="5"/>
    <x v="28"/>
    <n v="0.70175438596491224"/>
    <x v="8"/>
    <x v="0"/>
  </r>
  <r>
    <x v="5"/>
    <x v="4"/>
    <n v="47.719298245614034"/>
    <x v="8"/>
    <x v="0"/>
  </r>
  <r>
    <x v="6"/>
    <x v="33"/>
    <n v="0.70175438596491224"/>
    <x v="8"/>
    <x v="0"/>
  </r>
  <r>
    <x v="6"/>
    <x v="34"/>
    <n v="76.84210526315789"/>
    <x v="8"/>
    <x v="0"/>
  </r>
  <r>
    <x v="6"/>
    <x v="35"/>
    <n v="19.298245614035089"/>
    <x v="8"/>
    <x v="0"/>
  </r>
  <r>
    <x v="6"/>
    <x v="36"/>
    <n v="3.1578947368421053"/>
    <x v="8"/>
    <x v="0"/>
  </r>
  <r>
    <x v="6"/>
    <x v="4"/>
    <n v="0"/>
    <x v="8"/>
    <x v="0"/>
  </r>
  <r>
    <x v="6"/>
    <x v="37"/>
    <n v="8.92631578947368"/>
    <x v="8"/>
    <x v="0"/>
  </r>
  <r>
    <x v="7"/>
    <x v="38"/>
    <n v="40.701754385964911"/>
    <x v="8"/>
    <x v="0"/>
  </r>
  <r>
    <x v="7"/>
    <x v="39"/>
    <n v="18.94736842105263"/>
    <x v="8"/>
    <x v="0"/>
  </r>
  <r>
    <x v="7"/>
    <x v="40"/>
    <n v="15.789473684210526"/>
    <x v="8"/>
    <x v="0"/>
  </r>
  <r>
    <x v="7"/>
    <x v="41"/>
    <n v="24.561403508771932"/>
    <x v="8"/>
    <x v="0"/>
  </r>
  <r>
    <x v="8"/>
    <x v="4"/>
    <n v="0"/>
    <x v="8"/>
    <x v="0"/>
  </r>
  <r>
    <x v="7"/>
    <x v="42"/>
    <n v="2.4912280701754397"/>
    <x v="8"/>
    <x v="0"/>
  </r>
  <r>
    <x v="8"/>
    <x v="43"/>
    <n v="40.701754385964911"/>
    <x v="8"/>
    <x v="0"/>
  </r>
  <r>
    <x v="8"/>
    <x v="44"/>
    <n v="59.298245614035089"/>
    <x v="8"/>
    <x v="0"/>
  </r>
  <r>
    <x v="7"/>
    <x v="4"/>
    <n v="0"/>
    <x v="8"/>
    <x v="0"/>
  </r>
  <r>
    <x v="9"/>
    <x v="45"/>
    <n v="2.1052631578947367"/>
    <x v="8"/>
    <x v="0"/>
  </r>
  <r>
    <x v="9"/>
    <x v="46"/>
    <n v="4.9122807017543861"/>
    <x v="8"/>
    <x v="0"/>
  </r>
  <r>
    <x v="9"/>
    <x v="47"/>
    <n v="15.087719298245615"/>
    <x v="8"/>
    <x v="0"/>
  </r>
  <r>
    <x v="9"/>
    <x v="48"/>
    <n v="7.0175438596491224"/>
    <x v="8"/>
    <x v="0"/>
  </r>
  <r>
    <x v="9"/>
    <x v="49"/>
    <n v="2.807017543859649"/>
    <x v="8"/>
    <x v="0"/>
  </r>
  <r>
    <x v="9"/>
    <x v="50"/>
    <n v="2.807017543859649"/>
    <x v="8"/>
    <x v="0"/>
  </r>
  <r>
    <x v="9"/>
    <x v="51"/>
    <n v="1.4035087719298245"/>
    <x v="8"/>
    <x v="0"/>
  </r>
  <r>
    <x v="9"/>
    <x v="52"/>
    <n v="2.1052631578947367"/>
    <x v="8"/>
    <x v="0"/>
  </r>
  <r>
    <x v="9"/>
    <x v="53"/>
    <n v="4.9122807017543861"/>
    <x v="8"/>
    <x v="0"/>
  </r>
  <r>
    <x v="9"/>
    <x v="54"/>
    <n v="5.9649122807017543"/>
    <x v="8"/>
    <x v="0"/>
  </r>
  <r>
    <x v="9"/>
    <x v="4"/>
    <n v="50.877192982456137"/>
    <x v="8"/>
    <x v="0"/>
  </r>
  <r>
    <x v="9"/>
    <x v="55"/>
    <n v="4.7333333333333334"/>
    <x v="8"/>
    <x v="0"/>
  </r>
  <r>
    <x v="4"/>
    <x v="20"/>
    <n v="9.6952908587257625"/>
    <x v="9"/>
    <x v="0"/>
  </r>
  <r>
    <x v="4"/>
    <x v="21"/>
    <n v="29.085872576177284"/>
    <x v="9"/>
    <x v="0"/>
  </r>
  <r>
    <x v="4"/>
    <x v="22"/>
    <n v="42.936288088642662"/>
    <x v="9"/>
    <x v="0"/>
  </r>
  <r>
    <x v="4"/>
    <x v="23"/>
    <n v="1.9390581717451523"/>
    <x v="9"/>
    <x v="0"/>
  </r>
  <r>
    <x v="4"/>
    <x v="24"/>
    <n v="10.249307479224377"/>
    <x v="9"/>
    <x v="0"/>
  </r>
  <r>
    <x v="4"/>
    <x v="25"/>
    <n v="1.6620498614958448"/>
    <x v="9"/>
    <x v="0"/>
  </r>
  <r>
    <x v="4"/>
    <x v="26"/>
    <n v="4.43213296398892"/>
    <x v="9"/>
    <x v="0"/>
  </r>
  <r>
    <x v="4"/>
    <x v="27"/>
    <n v="0"/>
    <x v="9"/>
    <x v="0"/>
  </r>
  <r>
    <x v="4"/>
    <x v="28"/>
    <n v="0"/>
    <x v="9"/>
    <x v="0"/>
  </r>
  <r>
    <x v="5"/>
    <x v="20"/>
    <n v="4.7091412742382275"/>
    <x v="9"/>
    <x v="0"/>
  </r>
  <r>
    <x v="5"/>
    <x v="29"/>
    <n v="30.470914127423821"/>
    <x v="9"/>
    <x v="0"/>
  </r>
  <r>
    <x v="5"/>
    <x v="30"/>
    <n v="0.83102493074792239"/>
    <x v="9"/>
    <x v="0"/>
  </r>
  <r>
    <x v="5"/>
    <x v="24"/>
    <n v="2.4930747922437675"/>
    <x v="9"/>
    <x v="0"/>
  </r>
  <r>
    <x v="5"/>
    <x v="31"/>
    <n v="1.6620498614958448"/>
    <x v="9"/>
    <x v="0"/>
  </r>
  <r>
    <x v="5"/>
    <x v="32"/>
    <n v="1.9390581717451523"/>
    <x v="9"/>
    <x v="0"/>
  </r>
  <r>
    <x v="5"/>
    <x v="27"/>
    <n v="0.554016620498615"/>
    <x v="9"/>
    <x v="0"/>
  </r>
  <r>
    <x v="5"/>
    <x v="28"/>
    <n v="0.2770083102493075"/>
    <x v="9"/>
    <x v="0"/>
  </r>
  <r>
    <x v="5"/>
    <x v="4"/>
    <n v="57.063711911357338"/>
    <x v="9"/>
    <x v="0"/>
  </r>
  <r>
    <x v="6"/>
    <x v="33"/>
    <n v="1.3850415512465375"/>
    <x v="9"/>
    <x v="0"/>
  </r>
  <r>
    <x v="6"/>
    <x v="34"/>
    <n v="50.692520775623265"/>
    <x v="9"/>
    <x v="0"/>
  </r>
  <r>
    <x v="6"/>
    <x v="35"/>
    <n v="42.382271468144047"/>
    <x v="9"/>
    <x v="0"/>
  </r>
  <r>
    <x v="6"/>
    <x v="36"/>
    <n v="5.54016620498615"/>
    <x v="9"/>
    <x v="0"/>
  </r>
  <r>
    <x v="6"/>
    <x v="4"/>
    <n v="0"/>
    <x v="9"/>
    <x v="0"/>
  </r>
  <r>
    <x v="6"/>
    <x v="37"/>
    <n v="10.193905817174523"/>
    <x v="9"/>
    <x v="0"/>
  </r>
  <r>
    <x v="7"/>
    <x v="38"/>
    <n v="54.016620498614955"/>
    <x v="9"/>
    <x v="0"/>
  </r>
  <r>
    <x v="7"/>
    <x v="39"/>
    <n v="11.911357340720222"/>
    <x v="9"/>
    <x v="0"/>
  </r>
  <r>
    <x v="7"/>
    <x v="40"/>
    <n v="14.681440443213296"/>
    <x v="9"/>
    <x v="0"/>
  </r>
  <r>
    <x v="7"/>
    <x v="41"/>
    <n v="19.390581717451525"/>
    <x v="9"/>
    <x v="0"/>
  </r>
  <r>
    <x v="8"/>
    <x v="4"/>
    <n v="0"/>
    <x v="9"/>
    <x v="0"/>
  </r>
  <r>
    <x v="7"/>
    <x v="42"/>
    <n v="2.8310249307479221"/>
    <x v="9"/>
    <x v="0"/>
  </r>
  <r>
    <x v="8"/>
    <x v="43"/>
    <n v="54.016620498614955"/>
    <x v="9"/>
    <x v="0"/>
  </r>
  <r>
    <x v="8"/>
    <x v="44"/>
    <n v="45.983379501385045"/>
    <x v="9"/>
    <x v="0"/>
  </r>
  <r>
    <x v="7"/>
    <x v="4"/>
    <n v="0"/>
    <x v="9"/>
    <x v="0"/>
  </r>
  <r>
    <x v="9"/>
    <x v="45"/>
    <n v="3.3240997229916895"/>
    <x v="9"/>
    <x v="0"/>
  </r>
  <r>
    <x v="9"/>
    <x v="46"/>
    <n v="4.986149584487535"/>
    <x v="9"/>
    <x v="0"/>
  </r>
  <r>
    <x v="9"/>
    <x v="47"/>
    <n v="12.465373961218837"/>
    <x v="9"/>
    <x v="0"/>
  </r>
  <r>
    <x v="9"/>
    <x v="48"/>
    <n v="5.54016620498615"/>
    <x v="9"/>
    <x v="0"/>
  </r>
  <r>
    <x v="9"/>
    <x v="49"/>
    <n v="2.770083102493075"/>
    <x v="9"/>
    <x v="0"/>
  </r>
  <r>
    <x v="9"/>
    <x v="50"/>
    <n v="0.83102493074792239"/>
    <x v="9"/>
    <x v="0"/>
  </r>
  <r>
    <x v="9"/>
    <x v="51"/>
    <n v="2.770083102493075"/>
    <x v="9"/>
    <x v="0"/>
  </r>
  <r>
    <x v="9"/>
    <x v="52"/>
    <n v="2.21606648199446"/>
    <x v="9"/>
    <x v="0"/>
  </r>
  <r>
    <x v="9"/>
    <x v="53"/>
    <n v="3.0470914127423825"/>
    <x v="9"/>
    <x v="0"/>
  </r>
  <r>
    <x v="9"/>
    <x v="54"/>
    <n v="4.43213296398892"/>
    <x v="9"/>
    <x v="0"/>
  </r>
  <r>
    <x v="9"/>
    <x v="4"/>
    <n v="57.617728531855953"/>
    <x v="9"/>
    <x v="0"/>
  </r>
  <r>
    <x v="9"/>
    <x v="55"/>
    <n v="3.8790849673202619"/>
    <x v="9"/>
    <x v="0"/>
  </r>
  <r>
    <x v="4"/>
    <x v="20"/>
    <n v="3.2388663967611335"/>
    <x v="10"/>
    <x v="0"/>
  </r>
  <r>
    <x v="4"/>
    <x v="21"/>
    <n v="10.526315789473685"/>
    <x v="10"/>
    <x v="0"/>
  </r>
  <r>
    <x v="4"/>
    <x v="22"/>
    <n v="27.530364372469634"/>
    <x v="10"/>
    <x v="0"/>
  </r>
  <r>
    <x v="4"/>
    <x v="23"/>
    <n v="6.0728744939271255"/>
    <x v="10"/>
    <x v="0"/>
  </r>
  <r>
    <x v="4"/>
    <x v="24"/>
    <n v="31.983805668016196"/>
    <x v="10"/>
    <x v="0"/>
  </r>
  <r>
    <x v="4"/>
    <x v="25"/>
    <n v="4.8582995951417001"/>
    <x v="10"/>
    <x v="0"/>
  </r>
  <r>
    <x v="4"/>
    <x v="26"/>
    <n v="13.765182186234817"/>
    <x v="10"/>
    <x v="0"/>
  </r>
  <r>
    <x v="4"/>
    <x v="27"/>
    <n v="1.214574898785425"/>
    <x v="10"/>
    <x v="0"/>
  </r>
  <r>
    <x v="4"/>
    <x v="28"/>
    <n v="0.80971659919028338"/>
    <x v="10"/>
    <x v="0"/>
  </r>
  <r>
    <x v="5"/>
    <x v="20"/>
    <n v="4.8582995951417001"/>
    <x v="10"/>
    <x v="0"/>
  </r>
  <r>
    <x v="5"/>
    <x v="29"/>
    <n v="17.004048582995953"/>
    <x v="10"/>
    <x v="0"/>
  </r>
  <r>
    <x v="5"/>
    <x v="30"/>
    <n v="2.42914979757085"/>
    <x v="10"/>
    <x v="0"/>
  </r>
  <r>
    <x v="5"/>
    <x v="24"/>
    <n v="8.5020242914979764"/>
    <x v="10"/>
    <x v="0"/>
  </r>
  <r>
    <x v="5"/>
    <x v="31"/>
    <n v="2.834008097165992"/>
    <x v="10"/>
    <x v="0"/>
  </r>
  <r>
    <x v="5"/>
    <x v="32"/>
    <n v="3.6437246963562755"/>
    <x v="10"/>
    <x v="0"/>
  </r>
  <r>
    <x v="5"/>
    <x v="27"/>
    <n v="0"/>
    <x v="10"/>
    <x v="0"/>
  </r>
  <r>
    <x v="5"/>
    <x v="28"/>
    <n v="0.40485829959514169"/>
    <x v="10"/>
    <x v="0"/>
  </r>
  <r>
    <x v="5"/>
    <x v="4"/>
    <n v="60.323886639676111"/>
    <x v="10"/>
    <x v="0"/>
  </r>
  <r>
    <x v="6"/>
    <x v="33"/>
    <n v="3.2388663967611335"/>
    <x v="10"/>
    <x v="0"/>
  </r>
  <r>
    <x v="6"/>
    <x v="34"/>
    <n v="63.157894736842103"/>
    <x v="10"/>
    <x v="0"/>
  </r>
  <r>
    <x v="6"/>
    <x v="35"/>
    <n v="27.935222672064778"/>
    <x v="10"/>
    <x v="0"/>
  </r>
  <r>
    <x v="6"/>
    <x v="36"/>
    <n v="5.668016194331984"/>
    <x v="10"/>
    <x v="0"/>
  </r>
  <r>
    <x v="6"/>
    <x v="4"/>
    <n v="0"/>
    <x v="10"/>
    <x v="0"/>
  </r>
  <r>
    <x v="6"/>
    <x v="37"/>
    <n v="9.5263157894736814"/>
    <x v="10"/>
    <x v="0"/>
  </r>
  <r>
    <x v="7"/>
    <x v="38"/>
    <n v="58.299595141700408"/>
    <x v="10"/>
    <x v="0"/>
  </r>
  <r>
    <x v="7"/>
    <x v="39"/>
    <n v="11.740890688259109"/>
    <x v="10"/>
    <x v="0"/>
  </r>
  <r>
    <x v="7"/>
    <x v="40"/>
    <n v="6.4777327935222671"/>
    <x v="10"/>
    <x v="0"/>
  </r>
  <r>
    <x v="7"/>
    <x v="41"/>
    <n v="23.076923076923077"/>
    <x v="10"/>
    <x v="0"/>
  </r>
  <r>
    <x v="8"/>
    <x v="4"/>
    <n v="0.40485829959514169"/>
    <x v="10"/>
    <x v="0"/>
  </r>
  <r>
    <x v="7"/>
    <x v="42"/>
    <n v="3.0650406504065035"/>
    <x v="10"/>
    <x v="0"/>
  </r>
  <r>
    <x v="8"/>
    <x v="43"/>
    <n v="58.299595141700408"/>
    <x v="10"/>
    <x v="0"/>
  </r>
  <r>
    <x v="8"/>
    <x v="44"/>
    <n v="41.295546558704451"/>
    <x v="10"/>
    <x v="0"/>
  </r>
  <r>
    <x v="7"/>
    <x v="4"/>
    <n v="0.40485829959514169"/>
    <x v="10"/>
    <x v="0"/>
  </r>
  <r>
    <x v="9"/>
    <x v="45"/>
    <n v="3.6437246963562755"/>
    <x v="10"/>
    <x v="0"/>
  </r>
  <r>
    <x v="9"/>
    <x v="46"/>
    <n v="4.8582995951417001"/>
    <x v="10"/>
    <x v="0"/>
  </r>
  <r>
    <x v="9"/>
    <x v="47"/>
    <n v="12.550607287449393"/>
    <x v="10"/>
    <x v="0"/>
  </r>
  <r>
    <x v="9"/>
    <x v="48"/>
    <n v="2.834008097165992"/>
    <x v="10"/>
    <x v="0"/>
  </r>
  <r>
    <x v="9"/>
    <x v="49"/>
    <n v="2.42914979757085"/>
    <x v="10"/>
    <x v="0"/>
  </r>
  <r>
    <x v="9"/>
    <x v="50"/>
    <n v="3.2388663967611335"/>
    <x v="10"/>
    <x v="0"/>
  </r>
  <r>
    <x v="9"/>
    <x v="51"/>
    <n v="1.214574898785425"/>
    <x v="10"/>
    <x v="0"/>
  </r>
  <r>
    <x v="9"/>
    <x v="52"/>
    <n v="0"/>
    <x v="10"/>
    <x v="0"/>
  </r>
  <r>
    <x v="9"/>
    <x v="53"/>
    <n v="3.2388663967611335"/>
    <x v="10"/>
    <x v="0"/>
  </r>
  <r>
    <x v="9"/>
    <x v="54"/>
    <n v="3.6437246963562755"/>
    <x v="10"/>
    <x v="0"/>
  </r>
  <r>
    <x v="9"/>
    <x v="4"/>
    <n v="62.348178137651821"/>
    <x v="10"/>
    <x v="0"/>
  </r>
  <r>
    <x v="9"/>
    <x v="55"/>
    <n v="3.5071684587813614"/>
    <x v="10"/>
    <x v="0"/>
  </r>
  <r>
    <x v="4"/>
    <x v="20"/>
    <n v="4.838709677419355"/>
    <x v="11"/>
    <x v="0"/>
  </r>
  <r>
    <x v="4"/>
    <x v="21"/>
    <n v="28.629032258064516"/>
    <x v="11"/>
    <x v="0"/>
  </r>
  <r>
    <x v="4"/>
    <x v="22"/>
    <n v="41.532258064516128"/>
    <x v="11"/>
    <x v="0"/>
  </r>
  <r>
    <x v="4"/>
    <x v="23"/>
    <n v="1.6129032258064515"/>
    <x v="11"/>
    <x v="0"/>
  </r>
  <r>
    <x v="4"/>
    <x v="24"/>
    <n v="21.774193548387096"/>
    <x v="11"/>
    <x v="0"/>
  </r>
  <r>
    <x v="4"/>
    <x v="25"/>
    <n v="0.40322580645161288"/>
    <x v="11"/>
    <x v="0"/>
  </r>
  <r>
    <x v="4"/>
    <x v="26"/>
    <n v="1.2096774193548387"/>
    <x v="11"/>
    <x v="0"/>
  </r>
  <r>
    <x v="4"/>
    <x v="27"/>
    <n v="0"/>
    <x v="11"/>
    <x v="0"/>
  </r>
  <r>
    <x v="4"/>
    <x v="28"/>
    <n v="0"/>
    <x v="11"/>
    <x v="0"/>
  </r>
  <r>
    <x v="5"/>
    <x v="20"/>
    <n v="5.645161290322581"/>
    <x v="11"/>
    <x v="0"/>
  </r>
  <r>
    <x v="5"/>
    <x v="29"/>
    <n v="35.08064516129032"/>
    <x v="11"/>
    <x v="0"/>
  </r>
  <r>
    <x v="5"/>
    <x v="30"/>
    <n v="1.6129032258064515"/>
    <x v="11"/>
    <x v="0"/>
  </r>
  <r>
    <x v="5"/>
    <x v="24"/>
    <n v="12.903225806451612"/>
    <x v="11"/>
    <x v="0"/>
  </r>
  <r>
    <x v="5"/>
    <x v="31"/>
    <n v="2.0161290322580645"/>
    <x v="11"/>
    <x v="0"/>
  </r>
  <r>
    <x v="5"/>
    <x v="32"/>
    <n v="2.4193548387096775"/>
    <x v="11"/>
    <x v="0"/>
  </r>
  <r>
    <x v="5"/>
    <x v="27"/>
    <n v="0.40322580645161288"/>
    <x v="11"/>
    <x v="0"/>
  </r>
  <r>
    <x v="5"/>
    <x v="28"/>
    <n v="0"/>
    <x v="11"/>
    <x v="0"/>
  </r>
  <r>
    <x v="5"/>
    <x v="4"/>
    <n v="39.91935483870968"/>
    <x v="11"/>
    <x v="0"/>
  </r>
  <r>
    <x v="6"/>
    <x v="33"/>
    <n v="3.629032258064516"/>
    <x v="11"/>
    <x v="0"/>
  </r>
  <r>
    <x v="6"/>
    <x v="34"/>
    <n v="50.806451612903224"/>
    <x v="11"/>
    <x v="0"/>
  </r>
  <r>
    <x v="6"/>
    <x v="35"/>
    <n v="39.91935483870968"/>
    <x v="11"/>
    <x v="0"/>
  </r>
  <r>
    <x v="6"/>
    <x v="36"/>
    <n v="5.645161290322581"/>
    <x v="11"/>
    <x v="0"/>
  </r>
  <r>
    <x v="6"/>
    <x v="4"/>
    <n v="0"/>
    <x v="11"/>
    <x v="0"/>
  </r>
  <r>
    <x v="6"/>
    <x v="37"/>
    <n v="11.213709677419347"/>
    <x v="11"/>
    <x v="0"/>
  </r>
  <r>
    <x v="7"/>
    <x v="38"/>
    <n v="35.887096774193552"/>
    <x v="11"/>
    <x v="0"/>
  </r>
  <r>
    <x v="7"/>
    <x v="39"/>
    <n v="17.741935483870968"/>
    <x v="11"/>
    <x v="0"/>
  </r>
  <r>
    <x v="7"/>
    <x v="40"/>
    <n v="13.306451612903226"/>
    <x v="11"/>
    <x v="0"/>
  </r>
  <r>
    <x v="7"/>
    <x v="41"/>
    <n v="33.064516129032256"/>
    <x v="11"/>
    <x v="0"/>
  </r>
  <r>
    <x v="8"/>
    <x v="4"/>
    <n v="0"/>
    <x v="11"/>
    <x v="0"/>
  </r>
  <r>
    <x v="7"/>
    <x v="42"/>
    <n v="4.9274193548387082"/>
    <x v="11"/>
    <x v="0"/>
  </r>
  <r>
    <x v="8"/>
    <x v="43"/>
    <n v="35.887096774193552"/>
    <x v="11"/>
    <x v="0"/>
  </r>
  <r>
    <x v="8"/>
    <x v="44"/>
    <n v="64.112903225806448"/>
    <x v="11"/>
    <x v="0"/>
  </r>
  <r>
    <x v="7"/>
    <x v="4"/>
    <n v="0"/>
    <x v="11"/>
    <x v="0"/>
  </r>
  <r>
    <x v="9"/>
    <x v="45"/>
    <n v="7.258064516129032"/>
    <x v="11"/>
    <x v="0"/>
  </r>
  <r>
    <x v="9"/>
    <x v="46"/>
    <n v="8.064516129032258"/>
    <x v="11"/>
    <x v="0"/>
  </r>
  <r>
    <x v="9"/>
    <x v="47"/>
    <n v="16.532258064516128"/>
    <x v="11"/>
    <x v="0"/>
  </r>
  <r>
    <x v="9"/>
    <x v="48"/>
    <n v="6.0483870967741939"/>
    <x v="11"/>
    <x v="0"/>
  </r>
  <r>
    <x v="9"/>
    <x v="49"/>
    <n v="2.4193548387096775"/>
    <x v="11"/>
    <x v="0"/>
  </r>
  <r>
    <x v="9"/>
    <x v="50"/>
    <n v="2.4193548387096775"/>
    <x v="11"/>
    <x v="0"/>
  </r>
  <r>
    <x v="9"/>
    <x v="51"/>
    <n v="1.2096774193548387"/>
    <x v="11"/>
    <x v="0"/>
  </r>
  <r>
    <x v="9"/>
    <x v="52"/>
    <n v="2.4193548387096775"/>
    <x v="11"/>
    <x v="0"/>
  </r>
  <r>
    <x v="9"/>
    <x v="53"/>
    <n v="4.032258064516129"/>
    <x v="11"/>
    <x v="0"/>
  </r>
  <r>
    <x v="9"/>
    <x v="54"/>
    <n v="5.645161290322581"/>
    <x v="11"/>
    <x v="0"/>
  </r>
  <r>
    <x v="9"/>
    <x v="4"/>
    <n v="43.951612903225808"/>
    <x v="11"/>
    <x v="0"/>
  </r>
  <r>
    <x v="9"/>
    <x v="55"/>
    <n v="4.0707434052757803"/>
    <x v="11"/>
    <x v="0"/>
  </r>
  <r>
    <x v="4"/>
    <x v="20"/>
    <n v="6.7264573991031389"/>
    <x v="12"/>
    <x v="0"/>
  </r>
  <r>
    <x v="4"/>
    <x v="21"/>
    <n v="34.529147982062781"/>
    <x v="12"/>
    <x v="0"/>
  </r>
  <r>
    <x v="4"/>
    <x v="22"/>
    <n v="39.013452914798208"/>
    <x v="12"/>
    <x v="0"/>
  </r>
  <r>
    <x v="4"/>
    <x v="23"/>
    <n v="3.5874439461883409"/>
    <x v="12"/>
    <x v="0"/>
  </r>
  <r>
    <x v="4"/>
    <x v="24"/>
    <n v="8.9686098654708513"/>
    <x v="12"/>
    <x v="0"/>
  </r>
  <r>
    <x v="4"/>
    <x v="25"/>
    <n v="0.89686098654708524"/>
    <x v="12"/>
    <x v="0"/>
  </r>
  <r>
    <x v="4"/>
    <x v="26"/>
    <n v="5.3811659192825116"/>
    <x v="12"/>
    <x v="0"/>
  </r>
  <r>
    <x v="4"/>
    <x v="27"/>
    <n v="0"/>
    <x v="12"/>
    <x v="0"/>
  </r>
  <r>
    <x v="4"/>
    <x v="28"/>
    <n v="0.89686098654708524"/>
    <x v="12"/>
    <x v="0"/>
  </r>
  <r>
    <x v="5"/>
    <x v="20"/>
    <n v="2.2421524663677128"/>
    <x v="12"/>
    <x v="0"/>
  </r>
  <r>
    <x v="5"/>
    <x v="29"/>
    <n v="18.834080717488789"/>
    <x v="12"/>
    <x v="0"/>
  </r>
  <r>
    <x v="5"/>
    <x v="30"/>
    <n v="0.89686098654708524"/>
    <x v="12"/>
    <x v="0"/>
  </r>
  <r>
    <x v="5"/>
    <x v="24"/>
    <n v="3.5874439461883409"/>
    <x v="12"/>
    <x v="0"/>
  </r>
  <r>
    <x v="5"/>
    <x v="31"/>
    <n v="1.7937219730941705"/>
    <x v="12"/>
    <x v="0"/>
  </r>
  <r>
    <x v="5"/>
    <x v="32"/>
    <n v="4.4843049327354256"/>
    <x v="12"/>
    <x v="0"/>
  </r>
  <r>
    <x v="5"/>
    <x v="27"/>
    <n v="0"/>
    <x v="12"/>
    <x v="0"/>
  </r>
  <r>
    <x v="5"/>
    <x v="28"/>
    <n v="2.2421524663677128"/>
    <x v="12"/>
    <x v="0"/>
  </r>
  <r>
    <x v="5"/>
    <x v="4"/>
    <n v="65.919282511210767"/>
    <x v="12"/>
    <x v="0"/>
  </r>
  <r>
    <x v="6"/>
    <x v="33"/>
    <n v="3.5874439461883409"/>
    <x v="12"/>
    <x v="0"/>
  </r>
  <r>
    <x v="6"/>
    <x v="34"/>
    <n v="69.058295964125563"/>
    <x v="12"/>
    <x v="0"/>
  </r>
  <r>
    <x v="6"/>
    <x v="35"/>
    <n v="21.076233183856502"/>
    <x v="12"/>
    <x v="0"/>
  </r>
  <r>
    <x v="6"/>
    <x v="36"/>
    <n v="6.2780269058295968"/>
    <x v="12"/>
    <x v="0"/>
  </r>
  <r>
    <x v="6"/>
    <x v="4"/>
    <n v="0"/>
    <x v="12"/>
    <x v="0"/>
  </r>
  <r>
    <x v="6"/>
    <x v="37"/>
    <n v="9.3632286995515663"/>
    <x v="12"/>
    <x v="0"/>
  </r>
  <r>
    <x v="7"/>
    <x v="38"/>
    <n v="63.228699551569505"/>
    <x v="12"/>
    <x v="0"/>
  </r>
  <r>
    <x v="7"/>
    <x v="39"/>
    <n v="7.623318385650224"/>
    <x v="12"/>
    <x v="0"/>
  </r>
  <r>
    <x v="7"/>
    <x v="40"/>
    <n v="13.452914798206278"/>
    <x v="12"/>
    <x v="0"/>
  </r>
  <r>
    <x v="7"/>
    <x v="41"/>
    <n v="15.695067264573991"/>
    <x v="12"/>
    <x v="0"/>
  </r>
  <r>
    <x v="8"/>
    <x v="4"/>
    <n v="0"/>
    <x v="12"/>
    <x v="0"/>
  </r>
  <r>
    <x v="7"/>
    <x v="42"/>
    <n v="1.641255605381166"/>
    <x v="12"/>
    <x v="0"/>
  </r>
  <r>
    <x v="8"/>
    <x v="43"/>
    <n v="63.228699551569505"/>
    <x v="12"/>
    <x v="0"/>
  </r>
  <r>
    <x v="8"/>
    <x v="44"/>
    <n v="36.771300448430495"/>
    <x v="12"/>
    <x v="0"/>
  </r>
  <r>
    <x v="7"/>
    <x v="4"/>
    <n v="0"/>
    <x v="12"/>
    <x v="0"/>
  </r>
  <r>
    <x v="9"/>
    <x v="45"/>
    <n v="1.3452914798206279"/>
    <x v="12"/>
    <x v="0"/>
  </r>
  <r>
    <x v="9"/>
    <x v="46"/>
    <n v="4.4843049327354256"/>
    <x v="12"/>
    <x v="0"/>
  </r>
  <r>
    <x v="9"/>
    <x v="47"/>
    <n v="6.7264573991031389"/>
    <x v="12"/>
    <x v="0"/>
  </r>
  <r>
    <x v="9"/>
    <x v="48"/>
    <n v="4.4843049327354256"/>
    <x v="12"/>
    <x v="0"/>
  </r>
  <r>
    <x v="9"/>
    <x v="49"/>
    <n v="0.89686098654708524"/>
    <x v="12"/>
    <x v="0"/>
  </r>
  <r>
    <x v="9"/>
    <x v="50"/>
    <n v="1.7937219730941705"/>
    <x v="12"/>
    <x v="0"/>
  </r>
  <r>
    <x v="9"/>
    <x v="51"/>
    <n v="1.7937219730941705"/>
    <x v="12"/>
    <x v="0"/>
  </r>
  <r>
    <x v="9"/>
    <x v="52"/>
    <n v="1.3452914798206279"/>
    <x v="12"/>
    <x v="0"/>
  </r>
  <r>
    <x v="9"/>
    <x v="53"/>
    <n v="1.3452914798206279"/>
    <x v="12"/>
    <x v="0"/>
  </r>
  <r>
    <x v="9"/>
    <x v="54"/>
    <n v="6.2780269058295968"/>
    <x v="12"/>
    <x v="0"/>
  </r>
  <r>
    <x v="9"/>
    <x v="4"/>
    <n v="69.506726457399097"/>
    <x v="12"/>
    <x v="0"/>
  </r>
  <r>
    <x v="9"/>
    <x v="55"/>
    <n v="5.3615196078431362"/>
    <x v="12"/>
    <x v="0"/>
  </r>
  <r>
    <x v="4"/>
    <x v="20"/>
    <n v="5.1948051948051948"/>
    <x v="13"/>
    <x v="0"/>
  </r>
  <r>
    <x v="4"/>
    <x v="21"/>
    <n v="25.974025974025974"/>
    <x v="13"/>
    <x v="0"/>
  </r>
  <r>
    <x v="4"/>
    <x v="22"/>
    <n v="40.259740259740262"/>
    <x v="13"/>
    <x v="0"/>
  </r>
  <r>
    <x v="4"/>
    <x v="23"/>
    <n v="1.948051948051948"/>
    <x v="13"/>
    <x v="0"/>
  </r>
  <r>
    <x v="4"/>
    <x v="24"/>
    <n v="8.4415584415584419"/>
    <x v="13"/>
    <x v="0"/>
  </r>
  <r>
    <x v="4"/>
    <x v="25"/>
    <n v="2.5974025974025974"/>
    <x v="13"/>
    <x v="0"/>
  </r>
  <r>
    <x v="4"/>
    <x v="26"/>
    <n v="14.285714285714286"/>
    <x v="13"/>
    <x v="0"/>
  </r>
  <r>
    <x v="4"/>
    <x v="27"/>
    <n v="1.2987012987012987"/>
    <x v="13"/>
    <x v="0"/>
  </r>
  <r>
    <x v="4"/>
    <x v="28"/>
    <n v="0"/>
    <x v="13"/>
    <x v="0"/>
  </r>
  <r>
    <x v="5"/>
    <x v="20"/>
    <n v="3.2467532467532467"/>
    <x v="13"/>
    <x v="0"/>
  </r>
  <r>
    <x v="5"/>
    <x v="29"/>
    <n v="18.181818181818183"/>
    <x v="13"/>
    <x v="0"/>
  </r>
  <r>
    <x v="5"/>
    <x v="30"/>
    <n v="0.64935064935064934"/>
    <x v="13"/>
    <x v="0"/>
  </r>
  <r>
    <x v="5"/>
    <x v="24"/>
    <n v="1.2987012987012987"/>
    <x v="13"/>
    <x v="0"/>
  </r>
  <r>
    <x v="5"/>
    <x v="31"/>
    <n v="3.2467532467532467"/>
    <x v="13"/>
    <x v="0"/>
  </r>
  <r>
    <x v="5"/>
    <x v="32"/>
    <n v="5.1948051948051948"/>
    <x v="13"/>
    <x v="0"/>
  </r>
  <r>
    <x v="5"/>
    <x v="27"/>
    <n v="0.64935064935064934"/>
    <x v="13"/>
    <x v="0"/>
  </r>
  <r>
    <x v="5"/>
    <x v="28"/>
    <n v="0.64935064935064934"/>
    <x v="13"/>
    <x v="0"/>
  </r>
  <r>
    <x v="5"/>
    <x v="4"/>
    <n v="66.883116883116884"/>
    <x v="13"/>
    <x v="0"/>
  </r>
  <r>
    <x v="6"/>
    <x v="33"/>
    <n v="0.64935064935064934"/>
    <x v="13"/>
    <x v="0"/>
  </r>
  <r>
    <x v="6"/>
    <x v="34"/>
    <n v="54.545454545454547"/>
    <x v="13"/>
    <x v="0"/>
  </r>
  <r>
    <x v="6"/>
    <x v="35"/>
    <n v="38.961038961038959"/>
    <x v="13"/>
    <x v="0"/>
  </r>
  <r>
    <x v="6"/>
    <x v="36"/>
    <n v="5.8441558441558445"/>
    <x v="13"/>
    <x v="0"/>
  </r>
  <r>
    <x v="6"/>
    <x v="4"/>
    <n v="0"/>
    <x v="13"/>
    <x v="0"/>
  </r>
  <r>
    <x v="6"/>
    <x v="37"/>
    <n v="10.357142857142859"/>
    <x v="13"/>
    <x v="0"/>
  </r>
  <r>
    <x v="7"/>
    <x v="38"/>
    <n v="59.740259740259738"/>
    <x v="13"/>
    <x v="0"/>
  </r>
  <r>
    <x v="7"/>
    <x v="39"/>
    <n v="10.38961038961039"/>
    <x v="13"/>
    <x v="0"/>
  </r>
  <r>
    <x v="7"/>
    <x v="40"/>
    <n v="10.38961038961039"/>
    <x v="13"/>
    <x v="0"/>
  </r>
  <r>
    <x v="7"/>
    <x v="41"/>
    <n v="19.480519480519479"/>
    <x v="13"/>
    <x v="0"/>
  </r>
  <r>
    <x v="8"/>
    <x v="4"/>
    <n v="0"/>
    <x v="13"/>
    <x v="0"/>
  </r>
  <r>
    <x v="7"/>
    <x v="42"/>
    <n v="2.9740259740259738"/>
    <x v="13"/>
    <x v="0"/>
  </r>
  <r>
    <x v="8"/>
    <x v="43"/>
    <n v="59.740259740259738"/>
    <x v="13"/>
    <x v="0"/>
  </r>
  <r>
    <x v="8"/>
    <x v="44"/>
    <n v="40.259740259740262"/>
    <x v="13"/>
    <x v="0"/>
  </r>
  <r>
    <x v="7"/>
    <x v="4"/>
    <n v="0"/>
    <x v="13"/>
    <x v="0"/>
  </r>
  <r>
    <x v="9"/>
    <x v="45"/>
    <n v="4.5454545454545459"/>
    <x v="13"/>
    <x v="0"/>
  </r>
  <r>
    <x v="9"/>
    <x v="46"/>
    <n v="1.948051948051948"/>
    <x v="13"/>
    <x v="0"/>
  </r>
  <r>
    <x v="9"/>
    <x v="47"/>
    <n v="11.038961038961039"/>
    <x v="13"/>
    <x v="0"/>
  </r>
  <r>
    <x v="9"/>
    <x v="48"/>
    <n v="7.1428571428571432"/>
    <x v="13"/>
    <x v="0"/>
  </r>
  <r>
    <x v="9"/>
    <x v="49"/>
    <n v="0.64935064935064934"/>
    <x v="13"/>
    <x v="0"/>
  </r>
  <r>
    <x v="9"/>
    <x v="50"/>
    <n v="0.64935064935064934"/>
    <x v="13"/>
    <x v="0"/>
  </r>
  <r>
    <x v="9"/>
    <x v="51"/>
    <n v="0"/>
    <x v="13"/>
    <x v="0"/>
  </r>
  <r>
    <x v="9"/>
    <x v="52"/>
    <n v="1.2987012987012987"/>
    <x v="13"/>
    <x v="0"/>
  </r>
  <r>
    <x v="9"/>
    <x v="53"/>
    <n v="1.948051948051948"/>
    <x v="13"/>
    <x v="0"/>
  </r>
  <r>
    <x v="9"/>
    <x v="54"/>
    <n v="5.1948051948051948"/>
    <x v="13"/>
    <x v="0"/>
  </r>
  <r>
    <x v="9"/>
    <x v="4"/>
    <n v="65.584415584415581"/>
    <x v="13"/>
    <x v="0"/>
  </r>
  <r>
    <x v="9"/>
    <x v="55"/>
    <n v="4.3223270440251573"/>
    <x v="13"/>
    <x v="0"/>
  </r>
  <r>
    <x v="4"/>
    <x v="20"/>
    <n v="11.764705882352942"/>
    <x v="14"/>
    <x v="0"/>
  </r>
  <r>
    <x v="4"/>
    <x v="21"/>
    <n v="26.737967914438503"/>
    <x v="14"/>
    <x v="0"/>
  </r>
  <r>
    <x v="4"/>
    <x v="22"/>
    <n v="32.62032085561497"/>
    <x v="14"/>
    <x v="0"/>
  </r>
  <r>
    <x v="4"/>
    <x v="23"/>
    <n v="6.4171122994652405"/>
    <x v="14"/>
    <x v="0"/>
  </r>
  <r>
    <x v="4"/>
    <x v="24"/>
    <n v="19.251336898395721"/>
    <x v="14"/>
    <x v="0"/>
  </r>
  <r>
    <x v="4"/>
    <x v="25"/>
    <n v="0"/>
    <x v="14"/>
    <x v="0"/>
  </r>
  <r>
    <x v="4"/>
    <x v="26"/>
    <n v="2.6737967914438503"/>
    <x v="14"/>
    <x v="0"/>
  </r>
  <r>
    <x v="4"/>
    <x v="27"/>
    <n v="0"/>
    <x v="14"/>
    <x v="0"/>
  </r>
  <r>
    <x v="4"/>
    <x v="28"/>
    <n v="0.53475935828877008"/>
    <x v="14"/>
    <x v="0"/>
  </r>
  <r>
    <x v="5"/>
    <x v="20"/>
    <n v="9.0909090909090917"/>
    <x v="14"/>
    <x v="0"/>
  </r>
  <r>
    <x v="5"/>
    <x v="29"/>
    <n v="32.085561497326204"/>
    <x v="14"/>
    <x v="0"/>
  </r>
  <r>
    <x v="5"/>
    <x v="30"/>
    <n v="4.8128342245989302"/>
    <x v="14"/>
    <x v="0"/>
  </r>
  <r>
    <x v="5"/>
    <x v="24"/>
    <n v="9.6256684491978604"/>
    <x v="14"/>
    <x v="0"/>
  </r>
  <r>
    <x v="5"/>
    <x v="31"/>
    <n v="1.6042780748663101"/>
    <x v="14"/>
    <x v="0"/>
  </r>
  <r>
    <x v="5"/>
    <x v="32"/>
    <n v="1.6042780748663101"/>
    <x v="14"/>
    <x v="0"/>
  </r>
  <r>
    <x v="5"/>
    <x v="27"/>
    <n v="0"/>
    <x v="14"/>
    <x v="0"/>
  </r>
  <r>
    <x v="5"/>
    <x v="28"/>
    <n v="0.53475935828877008"/>
    <x v="14"/>
    <x v="0"/>
  </r>
  <r>
    <x v="5"/>
    <x v="4"/>
    <n v="40.641711229946523"/>
    <x v="14"/>
    <x v="0"/>
  </r>
  <r>
    <x v="6"/>
    <x v="33"/>
    <n v="9.6256684491978604"/>
    <x v="14"/>
    <x v="0"/>
  </r>
  <r>
    <x v="6"/>
    <x v="34"/>
    <n v="57.754010695187169"/>
    <x v="14"/>
    <x v="0"/>
  </r>
  <r>
    <x v="6"/>
    <x v="35"/>
    <n v="29.411764705882351"/>
    <x v="14"/>
    <x v="0"/>
  </r>
  <r>
    <x v="6"/>
    <x v="36"/>
    <n v="3.2085561497326203"/>
    <x v="14"/>
    <x v="0"/>
  </r>
  <r>
    <x v="6"/>
    <x v="4"/>
    <n v="0"/>
    <x v="14"/>
    <x v="0"/>
  </r>
  <r>
    <x v="6"/>
    <x v="37"/>
    <n v="8.8877005347593538"/>
    <x v="14"/>
    <x v="0"/>
  </r>
  <r>
    <x v="7"/>
    <x v="38"/>
    <n v="34.759358288770052"/>
    <x v="14"/>
    <x v="0"/>
  </r>
  <r>
    <x v="7"/>
    <x v="39"/>
    <n v="17.647058823529413"/>
    <x v="14"/>
    <x v="0"/>
  </r>
  <r>
    <x v="7"/>
    <x v="40"/>
    <n v="21.390374331550802"/>
    <x v="14"/>
    <x v="0"/>
  </r>
  <r>
    <x v="7"/>
    <x v="41"/>
    <n v="26.203208556149733"/>
    <x v="14"/>
    <x v="0"/>
  </r>
  <r>
    <x v="8"/>
    <x v="4"/>
    <n v="0"/>
    <x v="14"/>
    <x v="0"/>
  </r>
  <r>
    <x v="7"/>
    <x v="42"/>
    <n v="3.737967914438503"/>
    <x v="14"/>
    <x v="0"/>
  </r>
  <r>
    <x v="8"/>
    <x v="43"/>
    <n v="34.759358288770052"/>
    <x v="14"/>
    <x v="0"/>
  </r>
  <r>
    <x v="8"/>
    <x v="44"/>
    <n v="65.240641711229941"/>
    <x v="14"/>
    <x v="0"/>
  </r>
  <r>
    <x v="7"/>
    <x v="4"/>
    <n v="0"/>
    <x v="14"/>
    <x v="0"/>
  </r>
  <r>
    <x v="9"/>
    <x v="45"/>
    <n v="11.764705882352942"/>
    <x v="14"/>
    <x v="0"/>
  </r>
  <r>
    <x v="9"/>
    <x v="46"/>
    <n v="9.0909090909090917"/>
    <x v="14"/>
    <x v="0"/>
  </r>
  <r>
    <x v="9"/>
    <x v="47"/>
    <n v="14.973262032085561"/>
    <x v="14"/>
    <x v="0"/>
  </r>
  <r>
    <x v="9"/>
    <x v="48"/>
    <n v="3.2085561497326203"/>
    <x v="14"/>
    <x v="0"/>
  </r>
  <r>
    <x v="9"/>
    <x v="49"/>
    <n v="1.6042780748663101"/>
    <x v="14"/>
    <x v="0"/>
  </r>
  <r>
    <x v="9"/>
    <x v="50"/>
    <n v="3.2085561497326203"/>
    <x v="14"/>
    <x v="0"/>
  </r>
  <r>
    <x v="9"/>
    <x v="51"/>
    <n v="3.2085561497326203"/>
    <x v="14"/>
    <x v="0"/>
  </r>
  <r>
    <x v="9"/>
    <x v="52"/>
    <n v="0.53475935828877008"/>
    <x v="14"/>
    <x v="0"/>
  </r>
  <r>
    <x v="9"/>
    <x v="53"/>
    <n v="2.1390374331550803"/>
    <x v="14"/>
    <x v="0"/>
  </r>
  <r>
    <x v="9"/>
    <x v="54"/>
    <n v="4.2780748663101607"/>
    <x v="14"/>
    <x v="0"/>
  </r>
  <r>
    <x v="9"/>
    <x v="4"/>
    <n v="45.989304812834227"/>
    <x v="14"/>
    <x v="0"/>
  </r>
  <r>
    <x v="9"/>
    <x v="55"/>
    <n v="2.9768976897689767"/>
    <x v="14"/>
    <x v="0"/>
  </r>
  <r>
    <x v="4"/>
    <x v="20"/>
    <n v="2.358490566037736"/>
    <x v="15"/>
    <x v="0"/>
  </r>
  <r>
    <x v="4"/>
    <x v="21"/>
    <n v="32.547169811320757"/>
    <x v="15"/>
    <x v="0"/>
  </r>
  <r>
    <x v="4"/>
    <x v="22"/>
    <n v="50.471698113207545"/>
    <x v="15"/>
    <x v="0"/>
  </r>
  <r>
    <x v="4"/>
    <x v="23"/>
    <n v="2.8301886792452828"/>
    <x v="15"/>
    <x v="0"/>
  </r>
  <r>
    <x v="4"/>
    <x v="24"/>
    <n v="8.0188679245283012"/>
    <x v="15"/>
    <x v="0"/>
  </r>
  <r>
    <x v="4"/>
    <x v="25"/>
    <n v="0.94339622641509435"/>
    <x v="15"/>
    <x v="0"/>
  </r>
  <r>
    <x v="4"/>
    <x v="26"/>
    <n v="1.8867924528301887"/>
    <x v="15"/>
    <x v="0"/>
  </r>
  <r>
    <x v="4"/>
    <x v="27"/>
    <n v="0.47169811320754718"/>
    <x v="15"/>
    <x v="0"/>
  </r>
  <r>
    <x v="4"/>
    <x v="28"/>
    <n v="0.47169811320754718"/>
    <x v="15"/>
    <x v="0"/>
  </r>
  <r>
    <x v="5"/>
    <x v="20"/>
    <n v="0.94339622641509435"/>
    <x v="15"/>
    <x v="0"/>
  </r>
  <r>
    <x v="5"/>
    <x v="29"/>
    <n v="16.037735849056602"/>
    <x v="15"/>
    <x v="0"/>
  </r>
  <r>
    <x v="5"/>
    <x v="30"/>
    <n v="0.47169811320754718"/>
    <x v="15"/>
    <x v="0"/>
  </r>
  <r>
    <x v="5"/>
    <x v="24"/>
    <n v="3.3018867924528301"/>
    <x v="15"/>
    <x v="0"/>
  </r>
  <r>
    <x v="5"/>
    <x v="31"/>
    <n v="0.47169811320754718"/>
    <x v="15"/>
    <x v="0"/>
  </r>
  <r>
    <x v="5"/>
    <x v="32"/>
    <n v="0"/>
    <x v="15"/>
    <x v="0"/>
  </r>
  <r>
    <x v="5"/>
    <x v="27"/>
    <n v="0"/>
    <x v="15"/>
    <x v="0"/>
  </r>
  <r>
    <x v="5"/>
    <x v="28"/>
    <n v="0"/>
    <x v="15"/>
    <x v="0"/>
  </r>
  <r>
    <x v="5"/>
    <x v="4"/>
    <n v="78.773584905660371"/>
    <x v="15"/>
    <x v="0"/>
  </r>
  <r>
    <x v="6"/>
    <x v="33"/>
    <n v="3.3018867924528301"/>
    <x v="15"/>
    <x v="0"/>
  </r>
  <r>
    <x v="6"/>
    <x v="34"/>
    <n v="23.584905660377359"/>
    <x v="15"/>
    <x v="0"/>
  </r>
  <r>
    <x v="6"/>
    <x v="35"/>
    <n v="67.452830188679243"/>
    <x v="15"/>
    <x v="0"/>
  </r>
  <r>
    <x v="6"/>
    <x v="36"/>
    <n v="5.6603773584905657"/>
    <x v="15"/>
    <x v="0"/>
  </r>
  <r>
    <x v="6"/>
    <x v="4"/>
    <n v="0"/>
    <x v="15"/>
    <x v="0"/>
  </r>
  <r>
    <x v="6"/>
    <x v="37"/>
    <n v="12.29245283018868"/>
    <x v="15"/>
    <x v="0"/>
  </r>
  <r>
    <x v="7"/>
    <x v="38"/>
    <n v="72.169811320754718"/>
    <x v="15"/>
    <x v="0"/>
  </r>
  <r>
    <x v="7"/>
    <x v="39"/>
    <n v="7.0754716981132075"/>
    <x v="15"/>
    <x v="0"/>
  </r>
  <r>
    <x v="7"/>
    <x v="40"/>
    <n v="12.264150943396226"/>
    <x v="15"/>
    <x v="0"/>
  </r>
  <r>
    <x v="7"/>
    <x v="41"/>
    <n v="8.4905660377358494"/>
    <x v="15"/>
    <x v="0"/>
  </r>
  <r>
    <x v="8"/>
    <x v="4"/>
    <n v="0"/>
    <x v="15"/>
    <x v="0"/>
  </r>
  <r>
    <x v="7"/>
    <x v="42"/>
    <n v="1.1226415094339621"/>
    <x v="15"/>
    <x v="0"/>
  </r>
  <r>
    <x v="8"/>
    <x v="43"/>
    <n v="72.169811320754718"/>
    <x v="15"/>
    <x v="0"/>
  </r>
  <r>
    <x v="8"/>
    <x v="44"/>
    <n v="27.830188679245282"/>
    <x v="15"/>
    <x v="0"/>
  </r>
  <r>
    <x v="7"/>
    <x v="4"/>
    <n v="0"/>
    <x v="15"/>
    <x v="0"/>
  </r>
  <r>
    <x v="9"/>
    <x v="45"/>
    <n v="1.4150943396226414"/>
    <x v="15"/>
    <x v="0"/>
  </r>
  <r>
    <x v="9"/>
    <x v="46"/>
    <n v="4.2452830188679247"/>
    <x v="15"/>
    <x v="0"/>
  </r>
  <r>
    <x v="9"/>
    <x v="47"/>
    <n v="8.4905660377358494"/>
    <x v="15"/>
    <x v="0"/>
  </r>
  <r>
    <x v="9"/>
    <x v="48"/>
    <n v="2.8301886792452828"/>
    <x v="15"/>
    <x v="0"/>
  </r>
  <r>
    <x v="9"/>
    <x v="49"/>
    <n v="2.358490566037736"/>
    <x v="15"/>
    <x v="0"/>
  </r>
  <r>
    <x v="9"/>
    <x v="50"/>
    <n v="0.47169811320754718"/>
    <x v="15"/>
    <x v="0"/>
  </r>
  <r>
    <x v="9"/>
    <x v="51"/>
    <n v="0"/>
    <x v="15"/>
    <x v="0"/>
  </r>
  <r>
    <x v="9"/>
    <x v="52"/>
    <n v="0"/>
    <x v="15"/>
    <x v="0"/>
  </r>
  <r>
    <x v="9"/>
    <x v="53"/>
    <n v="1.4150943396226414"/>
    <x v="15"/>
    <x v="0"/>
  </r>
  <r>
    <x v="9"/>
    <x v="54"/>
    <n v="0.47169811320754718"/>
    <x v="15"/>
    <x v="0"/>
  </r>
  <r>
    <x v="9"/>
    <x v="4"/>
    <n v="78.301886792452834"/>
    <x v="15"/>
    <x v="0"/>
  </r>
  <r>
    <x v="9"/>
    <x v="55"/>
    <n v="2.1286231884057973"/>
    <x v="15"/>
    <x v="0"/>
  </r>
  <r>
    <x v="4"/>
    <x v="20"/>
    <n v="4.5023696682464456"/>
    <x v="16"/>
    <x v="0"/>
  </r>
  <r>
    <x v="4"/>
    <x v="21"/>
    <n v="28.199052132701421"/>
    <x v="16"/>
    <x v="0"/>
  </r>
  <r>
    <x v="4"/>
    <x v="22"/>
    <n v="34.360189573459714"/>
    <x v="16"/>
    <x v="0"/>
  </r>
  <r>
    <x v="4"/>
    <x v="23"/>
    <n v="3.3175355450236967"/>
    <x v="16"/>
    <x v="0"/>
  </r>
  <r>
    <x v="4"/>
    <x v="24"/>
    <n v="9.9526066350710902"/>
    <x v="16"/>
    <x v="0"/>
  </r>
  <r>
    <x v="4"/>
    <x v="25"/>
    <n v="1.8957345971563981"/>
    <x v="16"/>
    <x v="0"/>
  </r>
  <r>
    <x v="4"/>
    <x v="26"/>
    <n v="13.744075829383887"/>
    <x v="16"/>
    <x v="0"/>
  </r>
  <r>
    <x v="4"/>
    <x v="27"/>
    <n v="0.94786729857819907"/>
    <x v="16"/>
    <x v="0"/>
  </r>
  <r>
    <x v="4"/>
    <x v="28"/>
    <n v="3.080568720379147"/>
    <x v="16"/>
    <x v="0"/>
  </r>
  <r>
    <x v="5"/>
    <x v="20"/>
    <n v="1.6587677725118484"/>
    <x v="16"/>
    <x v="0"/>
  </r>
  <r>
    <x v="5"/>
    <x v="29"/>
    <n v="10.663507109004739"/>
    <x v="16"/>
    <x v="0"/>
  </r>
  <r>
    <x v="5"/>
    <x v="30"/>
    <n v="0.23696682464454977"/>
    <x v="16"/>
    <x v="0"/>
  </r>
  <r>
    <x v="5"/>
    <x v="24"/>
    <n v="1.4218009478672986"/>
    <x v="16"/>
    <x v="0"/>
  </r>
  <r>
    <x v="5"/>
    <x v="31"/>
    <n v="1.1848341232227488"/>
    <x v="16"/>
    <x v="0"/>
  </r>
  <r>
    <x v="5"/>
    <x v="32"/>
    <n v="3.3175355450236967"/>
    <x v="16"/>
    <x v="0"/>
  </r>
  <r>
    <x v="5"/>
    <x v="27"/>
    <n v="0.23696682464454977"/>
    <x v="16"/>
    <x v="0"/>
  </r>
  <r>
    <x v="5"/>
    <x v="28"/>
    <n v="0.94786729857819907"/>
    <x v="16"/>
    <x v="0"/>
  </r>
  <r>
    <x v="5"/>
    <x v="4"/>
    <n v="80.33175355450237"/>
    <x v="16"/>
    <x v="0"/>
  </r>
  <r>
    <x v="6"/>
    <x v="33"/>
    <n v="7.3459715639810428"/>
    <x v="16"/>
    <x v="0"/>
  </r>
  <r>
    <x v="6"/>
    <x v="34"/>
    <n v="63.270142180094787"/>
    <x v="16"/>
    <x v="0"/>
  </r>
  <r>
    <x v="6"/>
    <x v="35"/>
    <n v="24.881516587677726"/>
    <x v="16"/>
    <x v="0"/>
  </r>
  <r>
    <x v="6"/>
    <x v="36"/>
    <n v="4.5023696682464456"/>
    <x v="16"/>
    <x v="0"/>
  </r>
  <r>
    <x v="6"/>
    <x v="4"/>
    <n v="0"/>
    <x v="16"/>
    <x v="0"/>
  </r>
  <r>
    <x v="6"/>
    <x v="37"/>
    <n v="9.7369668246445471"/>
    <x v="16"/>
    <x v="0"/>
  </r>
  <r>
    <x v="7"/>
    <x v="38"/>
    <n v="76.30331753554502"/>
    <x v="16"/>
    <x v="0"/>
  </r>
  <r>
    <x v="7"/>
    <x v="39"/>
    <n v="8.0568720379146921"/>
    <x v="16"/>
    <x v="0"/>
  </r>
  <r>
    <x v="7"/>
    <x v="40"/>
    <n v="7.8199052132701423"/>
    <x v="16"/>
    <x v="0"/>
  </r>
  <r>
    <x v="7"/>
    <x v="41"/>
    <n v="7.8199052132701423"/>
    <x v="16"/>
    <x v="0"/>
  </r>
  <r>
    <x v="8"/>
    <x v="4"/>
    <n v="0"/>
    <x v="16"/>
    <x v="0"/>
  </r>
  <r>
    <x v="7"/>
    <x v="42"/>
    <n v="0.84360189573459676"/>
    <x v="16"/>
    <x v="0"/>
  </r>
  <r>
    <x v="8"/>
    <x v="43"/>
    <n v="76.30331753554502"/>
    <x v="16"/>
    <x v="0"/>
  </r>
  <r>
    <x v="8"/>
    <x v="44"/>
    <n v="23.696682464454977"/>
    <x v="16"/>
    <x v="0"/>
  </r>
  <r>
    <x v="7"/>
    <x v="4"/>
    <n v="0"/>
    <x v="16"/>
    <x v="0"/>
  </r>
  <r>
    <x v="9"/>
    <x v="45"/>
    <n v="2.1327014218009479"/>
    <x v="16"/>
    <x v="0"/>
  </r>
  <r>
    <x v="9"/>
    <x v="46"/>
    <n v="1.8957345971563981"/>
    <x v="16"/>
    <x v="0"/>
  </r>
  <r>
    <x v="9"/>
    <x v="47"/>
    <n v="6.3981042654028437"/>
    <x v="16"/>
    <x v="0"/>
  </r>
  <r>
    <x v="9"/>
    <x v="48"/>
    <n v="3.080568720379147"/>
    <x v="16"/>
    <x v="0"/>
  </r>
  <r>
    <x v="9"/>
    <x v="49"/>
    <n v="1.6587677725118484"/>
    <x v="16"/>
    <x v="0"/>
  </r>
  <r>
    <x v="9"/>
    <x v="50"/>
    <n v="0.7109004739336493"/>
    <x v="16"/>
    <x v="0"/>
  </r>
  <r>
    <x v="9"/>
    <x v="51"/>
    <n v="0.47393364928909953"/>
    <x v="16"/>
    <x v="0"/>
  </r>
  <r>
    <x v="9"/>
    <x v="52"/>
    <n v="0.47393364928909953"/>
    <x v="16"/>
    <x v="0"/>
  </r>
  <r>
    <x v="9"/>
    <x v="53"/>
    <n v="1.1848341232227488"/>
    <x v="16"/>
    <x v="0"/>
  </r>
  <r>
    <x v="9"/>
    <x v="54"/>
    <n v="1.8957345971563981"/>
    <x v="16"/>
    <x v="0"/>
  </r>
  <r>
    <x v="9"/>
    <x v="4"/>
    <n v="80.094786729857816"/>
    <x v="16"/>
    <x v="0"/>
  </r>
  <r>
    <x v="9"/>
    <x v="55"/>
    <n v="3.6369047619047619"/>
    <x v="16"/>
    <x v="0"/>
  </r>
  <r>
    <x v="4"/>
    <x v="20"/>
    <n v="9.2818181818181813"/>
    <x v="0"/>
    <x v="1"/>
  </r>
  <r>
    <x v="4"/>
    <x v="21"/>
    <n v="20.118181818181817"/>
    <x v="0"/>
    <x v="1"/>
  </r>
  <r>
    <x v="4"/>
    <x v="22"/>
    <n v="30.509090909090908"/>
    <x v="0"/>
    <x v="1"/>
  </r>
  <r>
    <x v="4"/>
    <x v="23"/>
    <n v="5.2636363636363637"/>
    <x v="0"/>
    <x v="1"/>
  </r>
  <r>
    <x v="4"/>
    <x v="24"/>
    <n v="12.018181818181818"/>
    <x v="0"/>
    <x v="1"/>
  </r>
  <r>
    <x v="4"/>
    <x v="25"/>
    <n v="1.790909090909091"/>
    <x v="0"/>
    <x v="1"/>
  </r>
  <r>
    <x v="4"/>
    <x v="26"/>
    <n v="17.600000000000001"/>
    <x v="0"/>
    <x v="1"/>
  </r>
  <r>
    <x v="4"/>
    <x v="27"/>
    <n v="1.2454545454545454"/>
    <x v="0"/>
    <x v="1"/>
  </r>
  <r>
    <x v="4"/>
    <x v="28"/>
    <n v="2.1727272727272728"/>
    <x v="0"/>
    <x v="1"/>
  </r>
  <r>
    <x v="5"/>
    <x v="20"/>
    <n v="8.1363636363636367"/>
    <x v="0"/>
    <x v="1"/>
  </r>
  <r>
    <x v="5"/>
    <x v="29"/>
    <n v="25.1"/>
    <x v="0"/>
    <x v="1"/>
  </r>
  <r>
    <x v="5"/>
    <x v="30"/>
    <n v="2.6727272727272728"/>
    <x v="0"/>
    <x v="1"/>
  </r>
  <r>
    <x v="5"/>
    <x v="24"/>
    <n v="6.0363636363636362"/>
    <x v="0"/>
    <x v="1"/>
  </r>
  <r>
    <x v="5"/>
    <x v="31"/>
    <n v="1.9090909090909092"/>
    <x v="0"/>
    <x v="1"/>
  </r>
  <r>
    <x v="5"/>
    <x v="32"/>
    <n v="8.0545454545454547"/>
    <x v="0"/>
    <x v="1"/>
  </r>
  <r>
    <x v="5"/>
    <x v="27"/>
    <n v="0.8545454545454545"/>
    <x v="0"/>
    <x v="1"/>
  </r>
  <r>
    <x v="5"/>
    <x v="28"/>
    <n v="2.2000000000000002"/>
    <x v="0"/>
    <x v="1"/>
  </r>
  <r>
    <x v="5"/>
    <x v="4"/>
    <n v="45.036363636363639"/>
    <x v="0"/>
    <x v="1"/>
  </r>
  <r>
    <x v="6"/>
    <x v="33"/>
    <n v="7.8090909090909095"/>
    <x v="0"/>
    <x v="1"/>
  </r>
  <r>
    <x v="6"/>
    <x v="34"/>
    <n v="57.445454545454545"/>
    <x v="0"/>
    <x v="1"/>
  </r>
  <r>
    <x v="6"/>
    <x v="35"/>
    <n v="30.190909090909091"/>
    <x v="0"/>
    <x v="1"/>
  </r>
  <r>
    <x v="6"/>
    <x v="36"/>
    <n v="4.5545454545454547"/>
    <x v="0"/>
    <x v="1"/>
  </r>
  <r>
    <x v="6"/>
    <x v="4"/>
    <n v="0"/>
    <x v="0"/>
    <x v="1"/>
  </r>
  <r>
    <x v="6"/>
    <x v="37"/>
    <n v="9.5459090909091238"/>
    <x v="0"/>
    <x v="1"/>
  </r>
  <r>
    <x v="7"/>
    <x v="38"/>
    <n v="41.227272727272727"/>
    <x v="0"/>
    <x v="1"/>
  </r>
  <r>
    <x v="7"/>
    <x v="39"/>
    <n v="13.309090909090909"/>
    <x v="0"/>
    <x v="1"/>
  </r>
  <r>
    <x v="7"/>
    <x v="40"/>
    <n v="14.854545454545455"/>
    <x v="0"/>
    <x v="1"/>
  </r>
  <r>
    <x v="7"/>
    <x v="41"/>
    <n v="29.927272727272726"/>
    <x v="0"/>
    <x v="1"/>
  </r>
  <r>
    <x v="8"/>
    <x v="4"/>
    <n v="0.68181818181818177"/>
    <x v="0"/>
    <x v="1"/>
  </r>
  <r>
    <x v="7"/>
    <x v="42"/>
    <n v="4.168054919908478"/>
    <x v="0"/>
    <x v="1"/>
  </r>
  <r>
    <x v="8"/>
    <x v="43"/>
    <n v="41.227272727272727"/>
    <x v="0"/>
    <x v="1"/>
  </r>
  <r>
    <x v="8"/>
    <x v="44"/>
    <n v="58.090909090909093"/>
    <x v="0"/>
    <x v="1"/>
  </r>
  <r>
    <x v="7"/>
    <x v="4"/>
    <n v="0.68181818181818177"/>
    <x v="0"/>
    <x v="1"/>
  </r>
  <r>
    <x v="9"/>
    <x v="45"/>
    <n v="8.9727272727272727"/>
    <x v="0"/>
    <x v="1"/>
  </r>
  <r>
    <x v="9"/>
    <x v="46"/>
    <n v="6.4363636363636365"/>
    <x v="0"/>
    <x v="1"/>
  </r>
  <r>
    <x v="9"/>
    <x v="47"/>
    <n v="15.218181818181819"/>
    <x v="0"/>
    <x v="1"/>
  </r>
  <r>
    <x v="9"/>
    <x v="48"/>
    <n v="5.5181818181818185"/>
    <x v="0"/>
    <x v="1"/>
  </r>
  <r>
    <x v="9"/>
    <x v="49"/>
    <n v="2.9272727272727272"/>
    <x v="0"/>
    <x v="1"/>
  </r>
  <r>
    <x v="9"/>
    <x v="50"/>
    <n v="2.1363636363636362"/>
    <x v="0"/>
    <x v="1"/>
  </r>
  <r>
    <x v="9"/>
    <x v="51"/>
    <n v="1.8"/>
    <x v="0"/>
    <x v="1"/>
  </r>
  <r>
    <x v="9"/>
    <x v="52"/>
    <n v="1.2"/>
    <x v="0"/>
    <x v="1"/>
  </r>
  <r>
    <x v="9"/>
    <x v="53"/>
    <n v="2.5363636363636362"/>
    <x v="0"/>
    <x v="1"/>
  </r>
  <r>
    <x v="9"/>
    <x v="54"/>
    <n v="5.9363636363636365"/>
    <x v="0"/>
    <x v="1"/>
  </r>
  <r>
    <x v="9"/>
    <x v="4"/>
    <n v="47.31818181818182"/>
    <x v="0"/>
    <x v="1"/>
  </r>
  <r>
    <x v="9"/>
    <x v="55"/>
    <n v="3.6786166235260311"/>
    <x v="0"/>
    <x v="1"/>
  </r>
  <r>
    <x v="4"/>
    <x v="20"/>
    <n v="3.10586176727909"/>
    <x v="1"/>
    <x v="1"/>
  </r>
  <r>
    <x v="4"/>
    <x v="21"/>
    <n v="10.061242344706912"/>
    <x v="1"/>
    <x v="1"/>
  </r>
  <r>
    <x v="4"/>
    <x v="22"/>
    <n v="17.804024496937881"/>
    <x v="1"/>
    <x v="1"/>
  </r>
  <r>
    <x v="4"/>
    <x v="23"/>
    <n v="1.3560804899387577"/>
    <x v="1"/>
    <x v="1"/>
  </r>
  <r>
    <x v="4"/>
    <x v="24"/>
    <n v="9.0551181102362204"/>
    <x v="1"/>
    <x v="1"/>
  </r>
  <r>
    <x v="4"/>
    <x v="25"/>
    <n v="2.4934383202099739"/>
    <x v="1"/>
    <x v="1"/>
  </r>
  <r>
    <x v="4"/>
    <x v="26"/>
    <n v="45.406824146981627"/>
    <x v="1"/>
    <x v="1"/>
  </r>
  <r>
    <x v="4"/>
    <x v="27"/>
    <n v="1.7935258092738409"/>
    <x v="1"/>
    <x v="1"/>
  </r>
  <r>
    <x v="4"/>
    <x v="28"/>
    <n v="8.9238845144356951"/>
    <x v="1"/>
    <x v="1"/>
  </r>
  <r>
    <x v="5"/>
    <x v="20"/>
    <n v="2.8433945756780403"/>
    <x v="1"/>
    <x v="1"/>
  </r>
  <r>
    <x v="5"/>
    <x v="29"/>
    <n v="7.0866141732283463"/>
    <x v="1"/>
    <x v="1"/>
  </r>
  <r>
    <x v="5"/>
    <x v="30"/>
    <n v="0.39370078740157483"/>
    <x v="1"/>
    <x v="1"/>
  </r>
  <r>
    <x v="5"/>
    <x v="24"/>
    <n v="2.2747156605424323"/>
    <x v="1"/>
    <x v="1"/>
  </r>
  <r>
    <x v="5"/>
    <x v="31"/>
    <n v="2.7559055118110236"/>
    <x v="1"/>
    <x v="1"/>
  </r>
  <r>
    <x v="5"/>
    <x v="32"/>
    <n v="15.966754155730534"/>
    <x v="1"/>
    <x v="1"/>
  </r>
  <r>
    <x v="5"/>
    <x v="27"/>
    <n v="1.4435695538057742"/>
    <x v="1"/>
    <x v="1"/>
  </r>
  <r>
    <x v="5"/>
    <x v="28"/>
    <n v="9.4488188976377945"/>
    <x v="1"/>
    <x v="1"/>
  </r>
  <r>
    <x v="5"/>
    <x v="4"/>
    <n v="57.786526684164478"/>
    <x v="1"/>
    <x v="1"/>
  </r>
  <r>
    <x v="6"/>
    <x v="33"/>
    <n v="25.196850393700789"/>
    <x v="1"/>
    <x v="1"/>
  </r>
  <r>
    <x v="6"/>
    <x v="34"/>
    <n v="63.29833770778653"/>
    <x v="1"/>
    <x v="1"/>
  </r>
  <r>
    <x v="6"/>
    <x v="35"/>
    <n v="10.061242344706912"/>
    <x v="1"/>
    <x v="1"/>
  </r>
  <r>
    <x v="6"/>
    <x v="36"/>
    <n v="1.4435695538057742"/>
    <x v="1"/>
    <x v="1"/>
  </r>
  <r>
    <x v="6"/>
    <x v="4"/>
    <n v="0"/>
    <x v="1"/>
    <x v="1"/>
  </r>
  <r>
    <x v="6"/>
    <x v="37"/>
    <n v="6.8464566929133888"/>
    <x v="1"/>
    <x v="1"/>
  </r>
  <r>
    <x v="7"/>
    <x v="38"/>
    <n v="53.84951881014873"/>
    <x v="1"/>
    <x v="1"/>
  </r>
  <r>
    <x v="7"/>
    <x v="39"/>
    <n v="14.741907261592301"/>
    <x v="1"/>
    <x v="1"/>
  </r>
  <r>
    <x v="7"/>
    <x v="40"/>
    <n v="12.773403324584427"/>
    <x v="1"/>
    <x v="1"/>
  </r>
  <r>
    <x v="7"/>
    <x v="41"/>
    <n v="16.010498687664043"/>
    <x v="1"/>
    <x v="1"/>
  </r>
  <r>
    <x v="8"/>
    <x v="4"/>
    <n v="2.6246719160104988"/>
    <x v="1"/>
    <x v="1"/>
  </r>
  <r>
    <x v="7"/>
    <x v="42"/>
    <n v="3.1132075471698055"/>
    <x v="1"/>
    <x v="1"/>
  </r>
  <r>
    <x v="8"/>
    <x v="43"/>
    <n v="53.84951881014873"/>
    <x v="1"/>
    <x v="1"/>
  </r>
  <r>
    <x v="8"/>
    <x v="44"/>
    <n v="43.525809273840771"/>
    <x v="1"/>
    <x v="1"/>
  </r>
  <r>
    <x v="7"/>
    <x v="4"/>
    <n v="2.6246719160104988"/>
    <x v="1"/>
    <x v="1"/>
  </r>
  <r>
    <x v="9"/>
    <x v="45"/>
    <n v="8.0927384076990379"/>
    <x v="1"/>
    <x v="1"/>
  </r>
  <r>
    <x v="9"/>
    <x v="46"/>
    <n v="3.8932633420822396"/>
    <x v="1"/>
    <x v="1"/>
  </r>
  <r>
    <x v="9"/>
    <x v="47"/>
    <n v="7.4365704286964132"/>
    <x v="1"/>
    <x v="1"/>
  </r>
  <r>
    <x v="9"/>
    <x v="48"/>
    <n v="3.2808398950131235"/>
    <x v="1"/>
    <x v="1"/>
  </r>
  <r>
    <x v="9"/>
    <x v="49"/>
    <n v="2.4496937882764653"/>
    <x v="1"/>
    <x v="1"/>
  </r>
  <r>
    <x v="9"/>
    <x v="50"/>
    <n v="1.9247594050743657"/>
    <x v="1"/>
    <x v="1"/>
  </r>
  <r>
    <x v="9"/>
    <x v="51"/>
    <n v="1.4873140857392826"/>
    <x v="1"/>
    <x v="1"/>
  </r>
  <r>
    <x v="9"/>
    <x v="52"/>
    <n v="1.0498687664041995"/>
    <x v="1"/>
    <x v="1"/>
  </r>
  <r>
    <x v="9"/>
    <x v="53"/>
    <n v="2.7996500437445317"/>
    <x v="1"/>
    <x v="1"/>
  </r>
  <r>
    <x v="9"/>
    <x v="54"/>
    <n v="8.9676290463692041"/>
    <x v="1"/>
    <x v="1"/>
  </r>
  <r>
    <x v="9"/>
    <x v="4"/>
    <n v="58.617672790901139"/>
    <x v="1"/>
    <x v="1"/>
  </r>
  <r>
    <x v="9"/>
    <x v="55"/>
    <n v="5.4866102889358723"/>
    <x v="1"/>
    <x v="1"/>
  </r>
  <r>
    <x v="4"/>
    <x v="20"/>
    <n v="15.426029962546817"/>
    <x v="2"/>
    <x v="1"/>
  </r>
  <r>
    <x v="4"/>
    <x v="21"/>
    <n v="22.729400749063672"/>
    <x v="2"/>
    <x v="1"/>
  </r>
  <r>
    <x v="4"/>
    <x v="22"/>
    <n v="34.105805243445694"/>
    <x v="2"/>
    <x v="1"/>
  </r>
  <r>
    <x v="4"/>
    <x v="23"/>
    <n v="6.5543071161048685"/>
    <x v="2"/>
    <x v="1"/>
  </r>
  <r>
    <x v="4"/>
    <x v="24"/>
    <n v="15.004681647940075"/>
    <x v="2"/>
    <x v="1"/>
  </r>
  <r>
    <x v="4"/>
    <x v="25"/>
    <n v="0.93632958801498123"/>
    <x v="2"/>
    <x v="1"/>
  </r>
  <r>
    <x v="4"/>
    <x v="26"/>
    <n v="4.9391385767790261"/>
    <x v="2"/>
    <x v="1"/>
  </r>
  <r>
    <x v="4"/>
    <x v="27"/>
    <n v="0.1404494382022472"/>
    <x v="2"/>
    <x v="1"/>
  </r>
  <r>
    <x v="4"/>
    <x v="28"/>
    <n v="0.16385767790262173"/>
    <x v="2"/>
    <x v="1"/>
  </r>
  <r>
    <x v="5"/>
    <x v="20"/>
    <n v="14.72378277153558"/>
    <x v="2"/>
    <x v="1"/>
  </r>
  <r>
    <x v="5"/>
    <x v="29"/>
    <n v="40.58988764044944"/>
    <x v="2"/>
    <x v="1"/>
  </r>
  <r>
    <x v="5"/>
    <x v="30"/>
    <n v="4.8923220973782771"/>
    <x v="2"/>
    <x v="1"/>
  </r>
  <r>
    <x v="5"/>
    <x v="24"/>
    <n v="9.8080524344569291"/>
    <x v="2"/>
    <x v="1"/>
  </r>
  <r>
    <x v="5"/>
    <x v="31"/>
    <n v="1.5215355805243447"/>
    <x v="2"/>
    <x v="1"/>
  </r>
  <r>
    <x v="5"/>
    <x v="32"/>
    <n v="3.838951310861423"/>
    <x v="2"/>
    <x v="1"/>
  </r>
  <r>
    <x v="5"/>
    <x v="27"/>
    <n v="0.25749063670411987"/>
    <x v="2"/>
    <x v="1"/>
  </r>
  <r>
    <x v="5"/>
    <x v="28"/>
    <n v="9.3632958801498134E-2"/>
    <x v="2"/>
    <x v="1"/>
  </r>
  <r>
    <x v="5"/>
    <x v="4"/>
    <n v="24.274344569288388"/>
    <x v="2"/>
    <x v="1"/>
  </r>
  <r>
    <x v="6"/>
    <x v="33"/>
    <n v="3.5814606741573032"/>
    <x v="2"/>
    <x v="1"/>
  </r>
  <r>
    <x v="6"/>
    <x v="34"/>
    <n v="59.527153558052433"/>
    <x v="2"/>
    <x v="1"/>
  </r>
  <r>
    <x v="6"/>
    <x v="35"/>
    <n v="32.935393258426963"/>
    <x v="2"/>
    <x v="1"/>
  </r>
  <r>
    <x v="6"/>
    <x v="36"/>
    <n v="3.9559925093632957"/>
    <x v="2"/>
    <x v="1"/>
  </r>
  <r>
    <x v="6"/>
    <x v="4"/>
    <n v="0"/>
    <x v="2"/>
    <x v="1"/>
  </r>
  <r>
    <x v="6"/>
    <x v="37"/>
    <n v="9.685159176029968"/>
    <x v="2"/>
    <x v="1"/>
  </r>
  <r>
    <x v="7"/>
    <x v="38"/>
    <n v="21.044007490636705"/>
    <x v="2"/>
    <x v="1"/>
  </r>
  <r>
    <x v="7"/>
    <x v="39"/>
    <n v="11.914794007490636"/>
    <x v="2"/>
    <x v="1"/>
  </r>
  <r>
    <x v="7"/>
    <x v="40"/>
    <n v="18.656367041198504"/>
    <x v="2"/>
    <x v="1"/>
  </r>
  <r>
    <x v="7"/>
    <x v="41"/>
    <n v="48.103932584269664"/>
    <x v="2"/>
    <x v="1"/>
  </r>
  <r>
    <x v="8"/>
    <x v="4"/>
    <n v="0.2808988764044944"/>
    <x v="2"/>
    <x v="1"/>
  </r>
  <r>
    <x v="7"/>
    <x v="42"/>
    <n v="6.4309859154929541"/>
    <x v="2"/>
    <x v="1"/>
  </r>
  <r>
    <x v="8"/>
    <x v="43"/>
    <n v="21.044007490636705"/>
    <x v="2"/>
    <x v="1"/>
  </r>
  <r>
    <x v="8"/>
    <x v="44"/>
    <n v="78.675093632958806"/>
    <x v="2"/>
    <x v="1"/>
  </r>
  <r>
    <x v="7"/>
    <x v="4"/>
    <n v="0.2808988764044944"/>
    <x v="2"/>
    <x v="1"/>
  </r>
  <r>
    <x v="9"/>
    <x v="45"/>
    <n v="14.396067415730338"/>
    <x v="2"/>
    <x v="1"/>
  </r>
  <r>
    <x v="9"/>
    <x v="46"/>
    <n v="9.5739700374531829"/>
    <x v="2"/>
    <x v="1"/>
  </r>
  <r>
    <x v="9"/>
    <x v="47"/>
    <n v="22.612359550561798"/>
    <x v="2"/>
    <x v="1"/>
  </r>
  <r>
    <x v="9"/>
    <x v="48"/>
    <n v="7.0458801498127341"/>
    <x v="2"/>
    <x v="1"/>
  </r>
  <r>
    <x v="9"/>
    <x v="49"/>
    <n v="3.3005617977528088"/>
    <x v="2"/>
    <x v="1"/>
  </r>
  <r>
    <x v="9"/>
    <x v="50"/>
    <n v="2.2940074906367043"/>
    <x v="2"/>
    <x v="1"/>
  </r>
  <r>
    <x v="9"/>
    <x v="51"/>
    <n v="2.1301498127340825"/>
    <x v="2"/>
    <x v="1"/>
  </r>
  <r>
    <x v="9"/>
    <x v="52"/>
    <n v="1.2874531835205993"/>
    <x v="2"/>
    <x v="1"/>
  </r>
  <r>
    <x v="9"/>
    <x v="53"/>
    <n v="2.6685393258426968"/>
    <x v="2"/>
    <x v="1"/>
  </r>
  <r>
    <x v="9"/>
    <x v="54"/>
    <n v="5.3604868913857677"/>
    <x v="2"/>
    <x v="1"/>
  </r>
  <r>
    <x v="9"/>
    <x v="4"/>
    <n v="29.330524344569287"/>
    <x v="2"/>
    <x v="1"/>
  </r>
  <r>
    <x v="9"/>
    <x v="55"/>
    <n v="2.885006072650981"/>
    <x v="2"/>
    <x v="1"/>
  </r>
  <r>
    <x v="4"/>
    <x v="20"/>
    <n v="2.7261462205700124"/>
    <x v="3"/>
    <x v="1"/>
  </r>
  <r>
    <x v="4"/>
    <x v="21"/>
    <n v="12.515489467162329"/>
    <x v="3"/>
    <x v="1"/>
  </r>
  <r>
    <x v="4"/>
    <x v="22"/>
    <n v="36.679058240396529"/>
    <x v="3"/>
    <x v="1"/>
  </r>
  <r>
    <x v="4"/>
    <x v="23"/>
    <n v="7.1871127633209415"/>
    <x v="3"/>
    <x v="1"/>
  </r>
  <r>
    <x v="4"/>
    <x v="24"/>
    <n v="6.5675340768277568"/>
    <x v="3"/>
    <x v="1"/>
  </r>
  <r>
    <x v="4"/>
    <x v="25"/>
    <n v="3.0359355638166048"/>
    <x v="3"/>
    <x v="1"/>
  </r>
  <r>
    <x v="4"/>
    <x v="26"/>
    <n v="26.517967781908304"/>
    <x v="3"/>
    <x v="1"/>
  </r>
  <r>
    <x v="4"/>
    <x v="27"/>
    <n v="4.0272614622056997"/>
    <x v="3"/>
    <x v="1"/>
  </r>
  <r>
    <x v="4"/>
    <x v="28"/>
    <n v="0.74349442379182151"/>
    <x v="3"/>
    <x v="1"/>
  </r>
  <r>
    <x v="5"/>
    <x v="20"/>
    <n v="2.1065675340768277"/>
    <x v="3"/>
    <x v="1"/>
  </r>
  <r>
    <x v="5"/>
    <x v="29"/>
    <n v="16.728624535315983"/>
    <x v="3"/>
    <x v="1"/>
  </r>
  <r>
    <x v="5"/>
    <x v="30"/>
    <n v="1.5489467162329615"/>
    <x v="3"/>
    <x v="1"/>
  </r>
  <r>
    <x v="5"/>
    <x v="24"/>
    <n v="3.2837670384138784"/>
    <x v="3"/>
    <x v="1"/>
  </r>
  <r>
    <x v="5"/>
    <x v="31"/>
    <n v="2.4783147459727384"/>
    <x v="3"/>
    <x v="1"/>
  </r>
  <r>
    <x v="5"/>
    <x v="32"/>
    <n v="13.135068153655514"/>
    <x v="3"/>
    <x v="1"/>
  </r>
  <r>
    <x v="5"/>
    <x v="27"/>
    <n v="2.2924411400247831"/>
    <x v="3"/>
    <x v="1"/>
  </r>
  <r>
    <x v="5"/>
    <x v="28"/>
    <n v="0.49566294919454773"/>
    <x v="3"/>
    <x v="1"/>
  </r>
  <r>
    <x v="5"/>
    <x v="4"/>
    <n v="57.930607187112763"/>
    <x v="3"/>
    <x v="1"/>
  </r>
  <r>
    <x v="6"/>
    <x v="33"/>
    <n v="2.7261462205700124"/>
    <x v="3"/>
    <x v="1"/>
  </r>
  <r>
    <x v="6"/>
    <x v="34"/>
    <n v="31.722428748451055"/>
    <x v="3"/>
    <x v="1"/>
  </r>
  <r>
    <x v="6"/>
    <x v="35"/>
    <n v="55.700123915737301"/>
    <x v="3"/>
    <x v="1"/>
  </r>
  <r>
    <x v="6"/>
    <x v="36"/>
    <n v="9.8513011152416361"/>
    <x v="3"/>
    <x v="1"/>
  </r>
  <r>
    <x v="6"/>
    <x v="4"/>
    <n v="0"/>
    <x v="3"/>
    <x v="1"/>
  </r>
  <r>
    <x v="6"/>
    <x v="37"/>
    <n v="12.480173482032235"/>
    <x v="3"/>
    <x v="1"/>
  </r>
  <r>
    <x v="7"/>
    <x v="38"/>
    <n v="52.168525402726146"/>
    <x v="3"/>
    <x v="1"/>
  </r>
  <r>
    <x v="7"/>
    <x v="39"/>
    <n v="14.745972738537795"/>
    <x v="3"/>
    <x v="1"/>
  </r>
  <r>
    <x v="7"/>
    <x v="40"/>
    <n v="13.506815365551425"/>
    <x v="3"/>
    <x v="1"/>
  </r>
  <r>
    <x v="7"/>
    <x v="41"/>
    <n v="19.516728624535315"/>
    <x v="3"/>
    <x v="1"/>
  </r>
  <r>
    <x v="8"/>
    <x v="4"/>
    <n v="6.1957868649318466E-2"/>
    <x v="3"/>
    <x v="1"/>
  </r>
  <r>
    <x v="7"/>
    <x v="42"/>
    <n v="2.7464352138871653"/>
    <x v="3"/>
    <x v="1"/>
  </r>
  <r>
    <x v="8"/>
    <x v="43"/>
    <n v="52.168525402726146"/>
    <x v="3"/>
    <x v="1"/>
  </r>
  <r>
    <x v="8"/>
    <x v="44"/>
    <n v="47.769516728624538"/>
    <x v="3"/>
    <x v="1"/>
  </r>
  <r>
    <x v="7"/>
    <x v="4"/>
    <n v="6.1957868649318466E-2"/>
    <x v="3"/>
    <x v="1"/>
  </r>
  <r>
    <x v="9"/>
    <x v="45"/>
    <n v="4.6468401486988844"/>
    <x v="3"/>
    <x v="1"/>
  </r>
  <r>
    <x v="9"/>
    <x v="46"/>
    <n v="4.8327137546468402"/>
    <x v="3"/>
    <x v="1"/>
  </r>
  <r>
    <x v="9"/>
    <x v="47"/>
    <n v="12.825278810408921"/>
    <x v="3"/>
    <x v="1"/>
  </r>
  <r>
    <x v="9"/>
    <x v="48"/>
    <n v="4.7087980173482036"/>
    <x v="3"/>
    <x v="1"/>
  </r>
  <r>
    <x v="9"/>
    <x v="49"/>
    <n v="3.2837670384138784"/>
    <x v="3"/>
    <x v="1"/>
  </r>
  <r>
    <x v="9"/>
    <x v="50"/>
    <n v="1.7967781908302354"/>
    <x v="3"/>
    <x v="1"/>
  </r>
  <r>
    <x v="9"/>
    <x v="51"/>
    <n v="1.8587360594795539"/>
    <x v="3"/>
    <x v="1"/>
  </r>
  <r>
    <x v="9"/>
    <x v="52"/>
    <n v="1.2391573729863692"/>
    <x v="3"/>
    <x v="1"/>
  </r>
  <r>
    <x v="9"/>
    <x v="53"/>
    <n v="3.0359355638166048"/>
    <x v="3"/>
    <x v="1"/>
  </r>
  <r>
    <x v="9"/>
    <x v="54"/>
    <n v="5.5762081784386615"/>
    <x v="3"/>
    <x v="1"/>
  </r>
  <r>
    <x v="9"/>
    <x v="4"/>
    <n v="56.195786864931847"/>
    <x v="3"/>
    <x v="1"/>
  </r>
  <r>
    <x v="9"/>
    <x v="55"/>
    <n v="4.1417963224893901"/>
    <x v="3"/>
    <x v="1"/>
  </r>
  <r>
    <x v="4"/>
    <x v="20"/>
    <n v="11.796536796536797"/>
    <x v="4"/>
    <x v="1"/>
  </r>
  <r>
    <x v="4"/>
    <x v="21"/>
    <n v="34.415584415584412"/>
    <x v="4"/>
    <x v="1"/>
  </r>
  <r>
    <x v="4"/>
    <x v="22"/>
    <n v="23.484848484848484"/>
    <x v="4"/>
    <x v="1"/>
  </r>
  <r>
    <x v="4"/>
    <x v="23"/>
    <n v="8.4415584415584419"/>
    <x v="4"/>
    <x v="1"/>
  </r>
  <r>
    <x v="4"/>
    <x v="24"/>
    <n v="8.2251082251082259"/>
    <x v="4"/>
    <x v="1"/>
  </r>
  <r>
    <x v="4"/>
    <x v="25"/>
    <n v="0.21645021645021645"/>
    <x v="4"/>
    <x v="1"/>
  </r>
  <r>
    <x v="4"/>
    <x v="26"/>
    <n v="12.987012987012987"/>
    <x v="4"/>
    <x v="1"/>
  </r>
  <r>
    <x v="4"/>
    <x v="27"/>
    <n v="0.4329004329004329"/>
    <x v="4"/>
    <x v="1"/>
  </r>
  <r>
    <x v="4"/>
    <x v="28"/>
    <n v="0"/>
    <x v="4"/>
    <x v="1"/>
  </r>
  <r>
    <x v="5"/>
    <x v="20"/>
    <n v="9.1991341991341997"/>
    <x v="4"/>
    <x v="1"/>
  </r>
  <r>
    <x v="5"/>
    <x v="29"/>
    <n v="25"/>
    <x v="4"/>
    <x v="1"/>
  </r>
  <r>
    <x v="5"/>
    <x v="30"/>
    <n v="3.4632034632034632"/>
    <x v="4"/>
    <x v="1"/>
  </r>
  <r>
    <x v="5"/>
    <x v="24"/>
    <n v="4.329004329004329"/>
    <x v="4"/>
    <x v="1"/>
  </r>
  <r>
    <x v="5"/>
    <x v="31"/>
    <n v="0.75757575757575757"/>
    <x v="4"/>
    <x v="1"/>
  </r>
  <r>
    <x v="5"/>
    <x v="32"/>
    <n v="9.9567099567099575"/>
    <x v="4"/>
    <x v="1"/>
  </r>
  <r>
    <x v="5"/>
    <x v="27"/>
    <n v="0.21645021645021645"/>
    <x v="4"/>
    <x v="1"/>
  </r>
  <r>
    <x v="5"/>
    <x v="28"/>
    <n v="0.32467532467532467"/>
    <x v="4"/>
    <x v="1"/>
  </r>
  <r>
    <x v="5"/>
    <x v="4"/>
    <n v="46.753246753246756"/>
    <x v="4"/>
    <x v="1"/>
  </r>
  <r>
    <x v="6"/>
    <x v="33"/>
    <n v="0.54112554112554112"/>
    <x v="4"/>
    <x v="1"/>
  </r>
  <r>
    <x v="6"/>
    <x v="34"/>
    <n v="75.974025974025977"/>
    <x v="4"/>
    <x v="1"/>
  </r>
  <r>
    <x v="6"/>
    <x v="35"/>
    <n v="20.454545454545453"/>
    <x v="4"/>
    <x v="1"/>
  </r>
  <r>
    <x v="6"/>
    <x v="36"/>
    <n v="3.0303030303030303"/>
    <x v="4"/>
    <x v="1"/>
  </r>
  <r>
    <x v="6"/>
    <x v="4"/>
    <n v="0"/>
    <x v="4"/>
    <x v="1"/>
  </r>
  <r>
    <x v="6"/>
    <x v="37"/>
    <n v="8.9155844155844139"/>
    <x v="4"/>
    <x v="1"/>
  </r>
  <r>
    <x v="7"/>
    <x v="38"/>
    <n v="43.290043290043293"/>
    <x v="4"/>
    <x v="1"/>
  </r>
  <r>
    <x v="7"/>
    <x v="39"/>
    <n v="18.614718614718615"/>
    <x v="4"/>
    <x v="1"/>
  </r>
  <r>
    <x v="7"/>
    <x v="40"/>
    <n v="15.584415584415584"/>
    <x v="4"/>
    <x v="1"/>
  </r>
  <r>
    <x v="7"/>
    <x v="41"/>
    <n v="22.402597402597401"/>
    <x v="4"/>
    <x v="1"/>
  </r>
  <r>
    <x v="8"/>
    <x v="4"/>
    <n v="0.10822510822510822"/>
    <x v="4"/>
    <x v="1"/>
  </r>
  <r>
    <x v="7"/>
    <x v="42"/>
    <n v="2.6034669555796301"/>
    <x v="4"/>
    <x v="1"/>
  </r>
  <r>
    <x v="8"/>
    <x v="43"/>
    <n v="43.290043290043293"/>
    <x v="4"/>
    <x v="1"/>
  </r>
  <r>
    <x v="8"/>
    <x v="44"/>
    <n v="56.601731601731601"/>
    <x v="4"/>
    <x v="1"/>
  </r>
  <r>
    <x v="7"/>
    <x v="4"/>
    <n v="0.10822510822510822"/>
    <x v="4"/>
    <x v="1"/>
  </r>
  <r>
    <x v="9"/>
    <x v="45"/>
    <n v="2.7056277056277058"/>
    <x v="4"/>
    <x v="1"/>
  </r>
  <r>
    <x v="9"/>
    <x v="46"/>
    <n v="5.6277056277056277"/>
    <x v="4"/>
    <x v="1"/>
  </r>
  <r>
    <x v="9"/>
    <x v="47"/>
    <n v="15.476190476190476"/>
    <x v="4"/>
    <x v="1"/>
  </r>
  <r>
    <x v="9"/>
    <x v="48"/>
    <n v="6.1688311688311686"/>
    <x v="4"/>
    <x v="1"/>
  </r>
  <r>
    <x v="9"/>
    <x v="49"/>
    <n v="3.7878787878787881"/>
    <x v="4"/>
    <x v="1"/>
  </r>
  <r>
    <x v="9"/>
    <x v="50"/>
    <n v="3.0303030303030303"/>
    <x v="4"/>
    <x v="1"/>
  </r>
  <r>
    <x v="9"/>
    <x v="51"/>
    <n v="2.2727272727272729"/>
    <x v="4"/>
    <x v="1"/>
  </r>
  <r>
    <x v="9"/>
    <x v="52"/>
    <n v="1.948051948051948"/>
    <x v="4"/>
    <x v="1"/>
  </r>
  <r>
    <x v="9"/>
    <x v="53"/>
    <n v="1.948051948051948"/>
    <x v="4"/>
    <x v="1"/>
  </r>
  <r>
    <x v="9"/>
    <x v="54"/>
    <n v="6.0606060606060606"/>
    <x v="4"/>
    <x v="1"/>
  </r>
  <r>
    <x v="9"/>
    <x v="4"/>
    <n v="50.974025974025977"/>
    <x v="4"/>
    <x v="1"/>
  </r>
  <r>
    <x v="9"/>
    <x v="55"/>
    <n v="4.4615526122148621"/>
    <x v="4"/>
    <x v="1"/>
  </r>
  <r>
    <x v="4"/>
    <x v="20"/>
    <n v="6.7357512953367875"/>
    <x v="5"/>
    <x v="1"/>
  </r>
  <r>
    <x v="4"/>
    <x v="21"/>
    <n v="35.751295336787564"/>
    <x v="5"/>
    <x v="1"/>
  </r>
  <r>
    <x v="4"/>
    <x v="22"/>
    <n v="13.989637305699482"/>
    <x v="5"/>
    <x v="1"/>
  </r>
  <r>
    <x v="4"/>
    <x v="23"/>
    <n v="13.471502590673575"/>
    <x v="5"/>
    <x v="1"/>
  </r>
  <r>
    <x v="4"/>
    <x v="24"/>
    <n v="7.2538860103626943"/>
    <x v="5"/>
    <x v="1"/>
  </r>
  <r>
    <x v="4"/>
    <x v="25"/>
    <n v="0"/>
    <x v="5"/>
    <x v="1"/>
  </r>
  <r>
    <x v="4"/>
    <x v="26"/>
    <n v="22.279792746113991"/>
    <x v="5"/>
    <x v="1"/>
  </r>
  <r>
    <x v="4"/>
    <x v="27"/>
    <n v="0.51813471502590669"/>
    <x v="5"/>
    <x v="1"/>
  </r>
  <r>
    <x v="4"/>
    <x v="28"/>
    <n v="0"/>
    <x v="5"/>
    <x v="1"/>
  </r>
  <r>
    <x v="5"/>
    <x v="20"/>
    <n v="4.6632124352331603"/>
    <x v="5"/>
    <x v="1"/>
  </r>
  <r>
    <x v="5"/>
    <x v="29"/>
    <n v="24.352331606217618"/>
    <x v="5"/>
    <x v="1"/>
  </r>
  <r>
    <x v="5"/>
    <x v="30"/>
    <n v="3.6269430051813472"/>
    <x v="5"/>
    <x v="1"/>
  </r>
  <r>
    <x v="5"/>
    <x v="24"/>
    <n v="5.1813471502590671"/>
    <x v="5"/>
    <x v="1"/>
  </r>
  <r>
    <x v="5"/>
    <x v="31"/>
    <n v="0"/>
    <x v="5"/>
    <x v="1"/>
  </r>
  <r>
    <x v="5"/>
    <x v="32"/>
    <n v="21.761658031088082"/>
    <x v="5"/>
    <x v="1"/>
  </r>
  <r>
    <x v="5"/>
    <x v="27"/>
    <n v="0.51813471502590669"/>
    <x v="5"/>
    <x v="1"/>
  </r>
  <r>
    <x v="5"/>
    <x v="28"/>
    <n v="0.51813471502590669"/>
    <x v="5"/>
    <x v="1"/>
  </r>
  <r>
    <x v="5"/>
    <x v="4"/>
    <n v="39.37823834196891"/>
    <x v="5"/>
    <x v="1"/>
  </r>
  <r>
    <x v="6"/>
    <x v="33"/>
    <n v="0.51813471502590669"/>
    <x v="5"/>
    <x v="1"/>
  </r>
  <r>
    <x v="6"/>
    <x v="34"/>
    <n v="76.165803108808291"/>
    <x v="5"/>
    <x v="1"/>
  </r>
  <r>
    <x v="6"/>
    <x v="35"/>
    <n v="19.689119170984455"/>
    <x v="5"/>
    <x v="1"/>
  </r>
  <r>
    <x v="6"/>
    <x v="36"/>
    <n v="3.6269430051813472"/>
    <x v="5"/>
    <x v="1"/>
  </r>
  <r>
    <x v="6"/>
    <x v="4"/>
    <n v="0"/>
    <x v="5"/>
    <x v="1"/>
  </r>
  <r>
    <x v="6"/>
    <x v="37"/>
    <n v="9.2694300518134725"/>
    <x v="5"/>
    <x v="1"/>
  </r>
  <r>
    <x v="7"/>
    <x v="38"/>
    <n v="36.787564766839381"/>
    <x v="5"/>
    <x v="1"/>
  </r>
  <r>
    <x v="7"/>
    <x v="39"/>
    <n v="22.797927461139896"/>
    <x v="5"/>
    <x v="1"/>
  </r>
  <r>
    <x v="7"/>
    <x v="40"/>
    <n v="19.17098445595855"/>
    <x v="5"/>
    <x v="1"/>
  </r>
  <r>
    <x v="7"/>
    <x v="41"/>
    <n v="21.243523316062177"/>
    <x v="5"/>
    <x v="1"/>
  </r>
  <r>
    <x v="8"/>
    <x v="4"/>
    <n v="0"/>
    <x v="5"/>
    <x v="1"/>
  </r>
  <r>
    <x v="7"/>
    <x v="42"/>
    <n v="2.4715025906735768"/>
    <x v="5"/>
    <x v="1"/>
  </r>
  <r>
    <x v="8"/>
    <x v="43"/>
    <n v="36.787564766839381"/>
    <x v="5"/>
    <x v="1"/>
  </r>
  <r>
    <x v="8"/>
    <x v="44"/>
    <n v="63.212435233160619"/>
    <x v="5"/>
    <x v="1"/>
  </r>
  <r>
    <x v="7"/>
    <x v="4"/>
    <n v="0"/>
    <x v="5"/>
    <x v="1"/>
  </r>
  <r>
    <x v="9"/>
    <x v="45"/>
    <n v="2.5906735751295336"/>
    <x v="5"/>
    <x v="1"/>
  </r>
  <r>
    <x v="9"/>
    <x v="46"/>
    <n v="6.7357512953367875"/>
    <x v="5"/>
    <x v="1"/>
  </r>
  <r>
    <x v="9"/>
    <x v="47"/>
    <n v="18.134715025906736"/>
    <x v="5"/>
    <x v="1"/>
  </r>
  <r>
    <x v="9"/>
    <x v="48"/>
    <n v="9.8445595854922274"/>
    <x v="5"/>
    <x v="1"/>
  </r>
  <r>
    <x v="9"/>
    <x v="49"/>
    <n v="4.1450777202072535"/>
    <x v="5"/>
    <x v="1"/>
  </r>
  <r>
    <x v="9"/>
    <x v="50"/>
    <n v="3.1088082901554404"/>
    <x v="5"/>
    <x v="1"/>
  </r>
  <r>
    <x v="9"/>
    <x v="51"/>
    <n v="3.1088082901554404"/>
    <x v="5"/>
    <x v="1"/>
  </r>
  <r>
    <x v="9"/>
    <x v="52"/>
    <n v="2.0725388601036268"/>
    <x v="5"/>
    <x v="1"/>
  </r>
  <r>
    <x v="9"/>
    <x v="53"/>
    <n v="1.0362694300518134"/>
    <x v="5"/>
    <x v="1"/>
  </r>
  <r>
    <x v="9"/>
    <x v="54"/>
    <n v="6.7357512953367875"/>
    <x v="5"/>
    <x v="1"/>
  </r>
  <r>
    <x v="9"/>
    <x v="4"/>
    <n v="42.487046632124354"/>
    <x v="5"/>
    <x v="1"/>
  </r>
  <r>
    <x v="9"/>
    <x v="55"/>
    <n v="4.0007507507507496"/>
    <x v="5"/>
    <x v="1"/>
  </r>
  <r>
    <x v="4"/>
    <x v="20"/>
    <n v="13.75"/>
    <x v="6"/>
    <x v="1"/>
  </r>
  <r>
    <x v="4"/>
    <x v="21"/>
    <n v="35"/>
    <x v="6"/>
    <x v="1"/>
  </r>
  <r>
    <x v="4"/>
    <x v="22"/>
    <n v="28.75"/>
    <x v="6"/>
    <x v="1"/>
  </r>
  <r>
    <x v="4"/>
    <x v="23"/>
    <n v="5.625"/>
    <x v="6"/>
    <x v="1"/>
  </r>
  <r>
    <x v="4"/>
    <x v="24"/>
    <n v="4.375"/>
    <x v="6"/>
    <x v="1"/>
  </r>
  <r>
    <x v="4"/>
    <x v="25"/>
    <n v="0"/>
    <x v="6"/>
    <x v="1"/>
  </r>
  <r>
    <x v="4"/>
    <x v="26"/>
    <n v="11.875"/>
    <x v="6"/>
    <x v="1"/>
  </r>
  <r>
    <x v="4"/>
    <x v="27"/>
    <n v="0.625"/>
    <x v="6"/>
    <x v="1"/>
  </r>
  <r>
    <x v="4"/>
    <x v="28"/>
    <n v="0"/>
    <x v="6"/>
    <x v="1"/>
  </r>
  <r>
    <x v="5"/>
    <x v="20"/>
    <n v="13.125"/>
    <x v="6"/>
    <x v="1"/>
  </r>
  <r>
    <x v="5"/>
    <x v="29"/>
    <n v="31.25"/>
    <x v="6"/>
    <x v="1"/>
  </r>
  <r>
    <x v="5"/>
    <x v="30"/>
    <n v="3.75"/>
    <x v="6"/>
    <x v="1"/>
  </r>
  <r>
    <x v="5"/>
    <x v="24"/>
    <n v="0.625"/>
    <x v="6"/>
    <x v="1"/>
  </r>
  <r>
    <x v="5"/>
    <x v="31"/>
    <n v="1.25"/>
    <x v="6"/>
    <x v="1"/>
  </r>
  <r>
    <x v="5"/>
    <x v="32"/>
    <n v="8.125"/>
    <x v="6"/>
    <x v="1"/>
  </r>
  <r>
    <x v="5"/>
    <x v="27"/>
    <n v="0.625"/>
    <x v="6"/>
    <x v="1"/>
  </r>
  <r>
    <x v="5"/>
    <x v="28"/>
    <n v="0"/>
    <x v="6"/>
    <x v="1"/>
  </r>
  <r>
    <x v="5"/>
    <x v="4"/>
    <n v="41.25"/>
    <x v="6"/>
    <x v="1"/>
  </r>
  <r>
    <x v="6"/>
    <x v="33"/>
    <n v="1.875"/>
    <x v="6"/>
    <x v="1"/>
  </r>
  <r>
    <x v="6"/>
    <x v="34"/>
    <n v="63.125"/>
    <x v="6"/>
    <x v="1"/>
  </r>
  <r>
    <x v="6"/>
    <x v="35"/>
    <n v="28.75"/>
    <x v="6"/>
    <x v="1"/>
  </r>
  <r>
    <x v="6"/>
    <x v="36"/>
    <n v="6.25"/>
    <x v="6"/>
    <x v="1"/>
  </r>
  <r>
    <x v="6"/>
    <x v="4"/>
    <n v="0"/>
    <x v="6"/>
    <x v="1"/>
  </r>
  <r>
    <x v="6"/>
    <x v="37"/>
    <n v="10.237500000000001"/>
    <x v="6"/>
    <x v="1"/>
  </r>
  <r>
    <x v="7"/>
    <x v="38"/>
    <n v="39.375"/>
    <x v="6"/>
    <x v="1"/>
  </r>
  <r>
    <x v="7"/>
    <x v="39"/>
    <n v="17.5"/>
    <x v="6"/>
    <x v="1"/>
  </r>
  <r>
    <x v="7"/>
    <x v="40"/>
    <n v="15"/>
    <x v="6"/>
    <x v="1"/>
  </r>
  <r>
    <x v="7"/>
    <x v="41"/>
    <n v="27.5"/>
    <x v="6"/>
    <x v="1"/>
  </r>
  <r>
    <x v="8"/>
    <x v="4"/>
    <n v="0.625"/>
    <x v="6"/>
    <x v="1"/>
  </r>
  <r>
    <x v="7"/>
    <x v="42"/>
    <n v="2.8679245283018875"/>
    <x v="6"/>
    <x v="1"/>
  </r>
  <r>
    <x v="8"/>
    <x v="43"/>
    <n v="39.375"/>
    <x v="6"/>
    <x v="1"/>
  </r>
  <r>
    <x v="8"/>
    <x v="44"/>
    <n v="60"/>
    <x v="6"/>
    <x v="1"/>
  </r>
  <r>
    <x v="7"/>
    <x v="4"/>
    <n v="0.625"/>
    <x v="6"/>
    <x v="1"/>
  </r>
  <r>
    <x v="9"/>
    <x v="45"/>
    <n v="5.625"/>
    <x v="6"/>
    <x v="1"/>
  </r>
  <r>
    <x v="9"/>
    <x v="46"/>
    <n v="5.625"/>
    <x v="6"/>
    <x v="1"/>
  </r>
  <r>
    <x v="9"/>
    <x v="47"/>
    <n v="14.375"/>
    <x v="6"/>
    <x v="1"/>
  </r>
  <r>
    <x v="9"/>
    <x v="48"/>
    <n v="7.5"/>
    <x v="6"/>
    <x v="1"/>
  </r>
  <r>
    <x v="9"/>
    <x v="49"/>
    <n v="4.375"/>
    <x v="6"/>
    <x v="1"/>
  </r>
  <r>
    <x v="9"/>
    <x v="50"/>
    <n v="2.5"/>
    <x v="6"/>
    <x v="1"/>
  </r>
  <r>
    <x v="9"/>
    <x v="51"/>
    <n v="3.125"/>
    <x v="6"/>
    <x v="1"/>
  </r>
  <r>
    <x v="9"/>
    <x v="52"/>
    <n v="1.875"/>
    <x v="6"/>
    <x v="1"/>
  </r>
  <r>
    <x v="9"/>
    <x v="53"/>
    <n v="3.125"/>
    <x v="6"/>
    <x v="1"/>
  </r>
  <r>
    <x v="9"/>
    <x v="54"/>
    <n v="3.75"/>
    <x v="6"/>
    <x v="1"/>
  </r>
  <r>
    <x v="9"/>
    <x v="4"/>
    <n v="48.125"/>
    <x v="6"/>
    <x v="1"/>
  </r>
  <r>
    <x v="9"/>
    <x v="55"/>
    <n v="3.6636546184738963"/>
    <x v="6"/>
    <x v="1"/>
  </r>
  <r>
    <x v="4"/>
    <x v="20"/>
    <n v="13.758389261744966"/>
    <x v="7"/>
    <x v="1"/>
  </r>
  <r>
    <x v="4"/>
    <x v="21"/>
    <n v="30.536912751677853"/>
    <x v="7"/>
    <x v="1"/>
  </r>
  <r>
    <x v="4"/>
    <x v="22"/>
    <n v="28.187919463087248"/>
    <x v="7"/>
    <x v="1"/>
  </r>
  <r>
    <x v="4"/>
    <x v="23"/>
    <n v="6.375838926174497"/>
    <x v="7"/>
    <x v="1"/>
  </r>
  <r>
    <x v="4"/>
    <x v="24"/>
    <n v="7.7181208053691277"/>
    <x v="7"/>
    <x v="1"/>
  </r>
  <r>
    <x v="4"/>
    <x v="25"/>
    <n v="0"/>
    <x v="7"/>
    <x v="1"/>
  </r>
  <r>
    <x v="4"/>
    <x v="26"/>
    <n v="13.087248322147651"/>
    <x v="7"/>
    <x v="1"/>
  </r>
  <r>
    <x v="4"/>
    <x v="27"/>
    <n v="0.33557046979865773"/>
    <x v="7"/>
    <x v="1"/>
  </r>
  <r>
    <x v="4"/>
    <x v="28"/>
    <n v="0"/>
    <x v="7"/>
    <x v="1"/>
  </r>
  <r>
    <x v="5"/>
    <x v="20"/>
    <n v="13.087248322147651"/>
    <x v="7"/>
    <x v="1"/>
  </r>
  <r>
    <x v="5"/>
    <x v="29"/>
    <n v="24.496644295302012"/>
    <x v="7"/>
    <x v="1"/>
  </r>
  <r>
    <x v="5"/>
    <x v="30"/>
    <n v="2.0134228187919465"/>
    <x v="7"/>
    <x v="1"/>
  </r>
  <r>
    <x v="5"/>
    <x v="24"/>
    <n v="4.026845637583893"/>
    <x v="7"/>
    <x v="1"/>
  </r>
  <r>
    <x v="5"/>
    <x v="31"/>
    <n v="0.67114093959731547"/>
    <x v="7"/>
    <x v="1"/>
  </r>
  <r>
    <x v="5"/>
    <x v="32"/>
    <n v="7.3825503355704694"/>
    <x v="7"/>
    <x v="1"/>
  </r>
  <r>
    <x v="5"/>
    <x v="27"/>
    <n v="0"/>
    <x v="7"/>
    <x v="1"/>
  </r>
  <r>
    <x v="5"/>
    <x v="28"/>
    <n v="0.33557046979865773"/>
    <x v="7"/>
    <x v="1"/>
  </r>
  <r>
    <x v="5"/>
    <x v="4"/>
    <n v="47.986577181208055"/>
    <x v="7"/>
    <x v="1"/>
  </r>
  <r>
    <x v="6"/>
    <x v="33"/>
    <n v="0.33557046979865773"/>
    <x v="7"/>
    <x v="1"/>
  </r>
  <r>
    <x v="6"/>
    <x v="34"/>
    <n v="79.194630872483216"/>
    <x v="7"/>
    <x v="1"/>
  </r>
  <r>
    <x v="6"/>
    <x v="35"/>
    <n v="18.456375838926174"/>
    <x v="7"/>
    <x v="1"/>
  </r>
  <r>
    <x v="6"/>
    <x v="36"/>
    <n v="2.0134228187919465"/>
    <x v="7"/>
    <x v="1"/>
  </r>
  <r>
    <x v="6"/>
    <x v="4"/>
    <n v="0"/>
    <x v="7"/>
    <x v="1"/>
  </r>
  <r>
    <x v="6"/>
    <x v="37"/>
    <n v="8.4362416107382625"/>
    <x v="7"/>
    <x v="1"/>
  </r>
  <r>
    <x v="7"/>
    <x v="38"/>
    <n v="44.29530201342282"/>
    <x v="7"/>
    <x v="1"/>
  </r>
  <r>
    <x v="7"/>
    <x v="39"/>
    <n v="18.791946308724832"/>
    <x v="7"/>
    <x v="1"/>
  </r>
  <r>
    <x v="7"/>
    <x v="40"/>
    <n v="14.765100671140939"/>
    <x v="7"/>
    <x v="1"/>
  </r>
  <r>
    <x v="7"/>
    <x v="41"/>
    <n v="22.14765100671141"/>
    <x v="7"/>
    <x v="1"/>
  </r>
  <r>
    <x v="8"/>
    <x v="4"/>
    <n v="0"/>
    <x v="7"/>
    <x v="1"/>
  </r>
  <r>
    <x v="7"/>
    <x v="42"/>
    <n v="2.6543624161073813"/>
    <x v="7"/>
    <x v="1"/>
  </r>
  <r>
    <x v="8"/>
    <x v="43"/>
    <n v="44.29530201342282"/>
    <x v="7"/>
    <x v="1"/>
  </r>
  <r>
    <x v="8"/>
    <x v="44"/>
    <n v="55.70469798657718"/>
    <x v="7"/>
    <x v="1"/>
  </r>
  <r>
    <x v="7"/>
    <x v="4"/>
    <n v="0"/>
    <x v="7"/>
    <x v="1"/>
  </r>
  <r>
    <x v="9"/>
    <x v="45"/>
    <n v="1.0067114093959733"/>
    <x v="7"/>
    <x v="1"/>
  </r>
  <r>
    <x v="9"/>
    <x v="46"/>
    <n v="6.375838926174497"/>
    <x v="7"/>
    <x v="1"/>
  </r>
  <r>
    <x v="9"/>
    <x v="47"/>
    <n v="14.765100671140939"/>
    <x v="7"/>
    <x v="1"/>
  </r>
  <r>
    <x v="9"/>
    <x v="48"/>
    <n v="5.7046979865771812"/>
    <x v="7"/>
    <x v="1"/>
  </r>
  <r>
    <x v="9"/>
    <x v="49"/>
    <n v="3.0201342281879193"/>
    <x v="7"/>
    <x v="1"/>
  </r>
  <r>
    <x v="9"/>
    <x v="50"/>
    <n v="3.3557046979865772"/>
    <x v="7"/>
    <x v="1"/>
  </r>
  <r>
    <x v="9"/>
    <x v="51"/>
    <n v="1.6778523489932886"/>
    <x v="7"/>
    <x v="1"/>
  </r>
  <r>
    <x v="9"/>
    <x v="52"/>
    <n v="1.6778523489932886"/>
    <x v="7"/>
    <x v="1"/>
  </r>
  <r>
    <x v="9"/>
    <x v="53"/>
    <n v="2.348993288590604"/>
    <x v="7"/>
    <x v="1"/>
  </r>
  <r>
    <x v="9"/>
    <x v="54"/>
    <n v="7.7181208053691277"/>
    <x v="7"/>
    <x v="1"/>
  </r>
  <r>
    <x v="9"/>
    <x v="4"/>
    <n v="52.348993288590606"/>
    <x v="7"/>
    <x v="1"/>
  </r>
  <r>
    <x v="9"/>
    <x v="55"/>
    <n v="5.2453051643192508"/>
    <x v="7"/>
    <x v="1"/>
  </r>
  <r>
    <x v="4"/>
    <x v="20"/>
    <n v="12.087912087912088"/>
    <x v="8"/>
    <x v="1"/>
  </r>
  <r>
    <x v="4"/>
    <x v="21"/>
    <n v="37.362637362637365"/>
    <x v="8"/>
    <x v="1"/>
  </r>
  <r>
    <x v="4"/>
    <x v="22"/>
    <n v="21.978021978021978"/>
    <x v="8"/>
    <x v="1"/>
  </r>
  <r>
    <x v="4"/>
    <x v="23"/>
    <n v="8.791208791208792"/>
    <x v="8"/>
    <x v="1"/>
  </r>
  <r>
    <x v="4"/>
    <x v="24"/>
    <n v="11.721611721611721"/>
    <x v="8"/>
    <x v="1"/>
  </r>
  <r>
    <x v="4"/>
    <x v="25"/>
    <n v="0.73260073260073255"/>
    <x v="8"/>
    <x v="1"/>
  </r>
  <r>
    <x v="4"/>
    <x v="26"/>
    <n v="6.9597069597069599"/>
    <x v="8"/>
    <x v="1"/>
  </r>
  <r>
    <x v="4"/>
    <x v="27"/>
    <n v="0.36630036630036628"/>
    <x v="8"/>
    <x v="1"/>
  </r>
  <r>
    <x v="4"/>
    <x v="28"/>
    <n v="0"/>
    <x v="8"/>
    <x v="1"/>
  </r>
  <r>
    <x v="5"/>
    <x v="20"/>
    <n v="5.8608058608058604"/>
    <x v="8"/>
    <x v="1"/>
  </r>
  <r>
    <x v="5"/>
    <x v="29"/>
    <n v="22.344322344322343"/>
    <x v="8"/>
    <x v="1"/>
  </r>
  <r>
    <x v="5"/>
    <x v="30"/>
    <n v="4.7619047619047619"/>
    <x v="8"/>
    <x v="1"/>
  </r>
  <r>
    <x v="5"/>
    <x v="24"/>
    <n v="6.2271062271062272"/>
    <x v="8"/>
    <x v="1"/>
  </r>
  <r>
    <x v="5"/>
    <x v="31"/>
    <n v="1.098901098901099"/>
    <x v="8"/>
    <x v="1"/>
  </r>
  <r>
    <x v="5"/>
    <x v="32"/>
    <n v="5.4945054945054945"/>
    <x v="8"/>
    <x v="1"/>
  </r>
  <r>
    <x v="5"/>
    <x v="27"/>
    <n v="0"/>
    <x v="8"/>
    <x v="1"/>
  </r>
  <r>
    <x v="5"/>
    <x v="28"/>
    <n v="0.36630036630036628"/>
    <x v="8"/>
    <x v="1"/>
  </r>
  <r>
    <x v="5"/>
    <x v="4"/>
    <n v="53.846153846153847"/>
    <x v="8"/>
    <x v="1"/>
  </r>
  <r>
    <x v="6"/>
    <x v="33"/>
    <n v="0"/>
    <x v="8"/>
    <x v="1"/>
  </r>
  <r>
    <x v="6"/>
    <x v="34"/>
    <n v="79.853479853479854"/>
    <x v="8"/>
    <x v="1"/>
  </r>
  <r>
    <x v="6"/>
    <x v="35"/>
    <n v="18.315018315018314"/>
    <x v="8"/>
    <x v="1"/>
  </r>
  <r>
    <x v="6"/>
    <x v="36"/>
    <n v="1.8315018315018314"/>
    <x v="8"/>
    <x v="1"/>
  </r>
  <r>
    <x v="6"/>
    <x v="4"/>
    <n v="0"/>
    <x v="8"/>
    <x v="1"/>
  </r>
  <r>
    <x v="6"/>
    <x v="37"/>
    <n v="8.4139194139194124"/>
    <x v="8"/>
    <x v="1"/>
  </r>
  <r>
    <x v="7"/>
    <x v="38"/>
    <n v="49.084249084249088"/>
    <x v="8"/>
    <x v="1"/>
  </r>
  <r>
    <x v="7"/>
    <x v="39"/>
    <n v="16.117216117216117"/>
    <x v="8"/>
    <x v="1"/>
  </r>
  <r>
    <x v="7"/>
    <x v="40"/>
    <n v="14.285714285714286"/>
    <x v="8"/>
    <x v="1"/>
  </r>
  <r>
    <x v="7"/>
    <x v="41"/>
    <n v="20.512820512820515"/>
    <x v="8"/>
    <x v="1"/>
  </r>
  <r>
    <x v="8"/>
    <x v="4"/>
    <n v="0"/>
    <x v="8"/>
    <x v="1"/>
  </r>
  <r>
    <x v="7"/>
    <x v="42"/>
    <n v="2.4871794871794863"/>
    <x v="8"/>
    <x v="1"/>
  </r>
  <r>
    <x v="8"/>
    <x v="43"/>
    <n v="49.084249084249088"/>
    <x v="8"/>
    <x v="1"/>
  </r>
  <r>
    <x v="8"/>
    <x v="44"/>
    <n v="50.915750915750912"/>
    <x v="8"/>
    <x v="1"/>
  </r>
  <r>
    <x v="7"/>
    <x v="4"/>
    <n v="0"/>
    <x v="8"/>
    <x v="1"/>
  </r>
  <r>
    <x v="9"/>
    <x v="45"/>
    <n v="2.9304029304029302"/>
    <x v="8"/>
    <x v="1"/>
  </r>
  <r>
    <x v="9"/>
    <x v="46"/>
    <n v="4.0293040293040292"/>
    <x v="8"/>
    <x v="1"/>
  </r>
  <r>
    <x v="9"/>
    <x v="47"/>
    <n v="15.018315018315018"/>
    <x v="8"/>
    <x v="1"/>
  </r>
  <r>
    <x v="9"/>
    <x v="48"/>
    <n v="3.2967032967032965"/>
    <x v="8"/>
    <x v="1"/>
  </r>
  <r>
    <x v="9"/>
    <x v="49"/>
    <n v="4.0293040293040292"/>
    <x v="8"/>
    <x v="1"/>
  </r>
  <r>
    <x v="9"/>
    <x v="50"/>
    <n v="2.9304029304029302"/>
    <x v="8"/>
    <x v="1"/>
  </r>
  <r>
    <x v="9"/>
    <x v="51"/>
    <n v="1.8315018315018314"/>
    <x v="8"/>
    <x v="1"/>
  </r>
  <r>
    <x v="9"/>
    <x v="52"/>
    <n v="2.197802197802198"/>
    <x v="8"/>
    <x v="1"/>
  </r>
  <r>
    <x v="9"/>
    <x v="53"/>
    <n v="1.4652014652014651"/>
    <x v="8"/>
    <x v="1"/>
  </r>
  <r>
    <x v="9"/>
    <x v="54"/>
    <n v="5.1282051282051286"/>
    <x v="8"/>
    <x v="1"/>
  </r>
  <r>
    <x v="9"/>
    <x v="4"/>
    <n v="57.142857142857146"/>
    <x v="8"/>
    <x v="1"/>
  </r>
  <r>
    <x v="9"/>
    <x v="55"/>
    <n v="4.5135327635327629"/>
    <x v="8"/>
    <x v="1"/>
  </r>
  <r>
    <x v="4"/>
    <x v="20"/>
    <n v="7.2674418604651159"/>
    <x v="9"/>
    <x v="1"/>
  </r>
  <r>
    <x v="4"/>
    <x v="21"/>
    <n v="36.046511627906973"/>
    <x v="9"/>
    <x v="1"/>
  </r>
  <r>
    <x v="4"/>
    <x v="22"/>
    <n v="35.465116279069768"/>
    <x v="9"/>
    <x v="1"/>
  </r>
  <r>
    <x v="4"/>
    <x v="23"/>
    <n v="4.3604651162790695"/>
    <x v="9"/>
    <x v="1"/>
  </r>
  <r>
    <x v="4"/>
    <x v="24"/>
    <n v="11.337209302325581"/>
    <x v="9"/>
    <x v="1"/>
  </r>
  <r>
    <x v="4"/>
    <x v="25"/>
    <n v="2.0348837209302326"/>
    <x v="9"/>
    <x v="1"/>
  </r>
  <r>
    <x v="4"/>
    <x v="26"/>
    <n v="2.6162790697674421"/>
    <x v="9"/>
    <x v="1"/>
  </r>
  <r>
    <x v="4"/>
    <x v="27"/>
    <n v="0.58139534883720934"/>
    <x v="9"/>
    <x v="1"/>
  </r>
  <r>
    <x v="4"/>
    <x v="28"/>
    <n v="0.29069767441860467"/>
    <x v="9"/>
    <x v="1"/>
  </r>
  <r>
    <x v="5"/>
    <x v="20"/>
    <n v="6.1046511627906979"/>
    <x v="9"/>
    <x v="1"/>
  </r>
  <r>
    <x v="5"/>
    <x v="29"/>
    <n v="22.38372093023256"/>
    <x v="9"/>
    <x v="1"/>
  </r>
  <r>
    <x v="5"/>
    <x v="30"/>
    <n v="1.4534883720930232"/>
    <x v="9"/>
    <x v="1"/>
  </r>
  <r>
    <x v="5"/>
    <x v="24"/>
    <n v="2.6162790697674421"/>
    <x v="9"/>
    <x v="1"/>
  </r>
  <r>
    <x v="5"/>
    <x v="31"/>
    <n v="2.0348837209302326"/>
    <x v="9"/>
    <x v="1"/>
  </r>
  <r>
    <x v="5"/>
    <x v="32"/>
    <n v="1.4534883720930232"/>
    <x v="9"/>
    <x v="1"/>
  </r>
  <r>
    <x v="5"/>
    <x v="27"/>
    <n v="0.29069767441860467"/>
    <x v="9"/>
    <x v="1"/>
  </r>
  <r>
    <x v="5"/>
    <x v="28"/>
    <n v="0.87209302325581395"/>
    <x v="9"/>
    <x v="1"/>
  </r>
  <r>
    <x v="5"/>
    <x v="4"/>
    <n v="62.790697674418603"/>
    <x v="9"/>
    <x v="1"/>
  </r>
  <r>
    <x v="6"/>
    <x v="33"/>
    <n v="1.7441860465116279"/>
    <x v="9"/>
    <x v="1"/>
  </r>
  <r>
    <x v="6"/>
    <x v="34"/>
    <n v="52.034883720930232"/>
    <x v="9"/>
    <x v="1"/>
  </r>
  <r>
    <x v="6"/>
    <x v="35"/>
    <n v="41.860465116279073"/>
    <x v="9"/>
    <x v="1"/>
  </r>
  <r>
    <x v="6"/>
    <x v="36"/>
    <n v="4.3604651162790695"/>
    <x v="9"/>
    <x v="1"/>
  </r>
  <r>
    <x v="6"/>
    <x v="4"/>
    <n v="0"/>
    <x v="9"/>
    <x v="1"/>
  </r>
  <r>
    <x v="6"/>
    <x v="37"/>
    <n v="9.8372093023255847"/>
    <x v="9"/>
    <x v="1"/>
  </r>
  <r>
    <x v="7"/>
    <x v="38"/>
    <n v="60.465116279069768"/>
    <x v="9"/>
    <x v="1"/>
  </r>
  <r>
    <x v="7"/>
    <x v="39"/>
    <n v="12.209302325581396"/>
    <x v="9"/>
    <x v="1"/>
  </r>
  <r>
    <x v="7"/>
    <x v="40"/>
    <n v="10.465116279069768"/>
    <x v="9"/>
    <x v="1"/>
  </r>
  <r>
    <x v="7"/>
    <x v="41"/>
    <n v="16.86046511627907"/>
    <x v="9"/>
    <x v="1"/>
  </r>
  <r>
    <x v="8"/>
    <x v="4"/>
    <n v="0"/>
    <x v="9"/>
    <x v="1"/>
  </r>
  <r>
    <x v="7"/>
    <x v="42"/>
    <n v="2.011627906976746"/>
    <x v="9"/>
    <x v="1"/>
  </r>
  <r>
    <x v="8"/>
    <x v="43"/>
    <n v="60.465116279069768"/>
    <x v="9"/>
    <x v="1"/>
  </r>
  <r>
    <x v="8"/>
    <x v="44"/>
    <n v="39.534883720930232"/>
    <x v="9"/>
    <x v="1"/>
  </r>
  <r>
    <x v="7"/>
    <x v="4"/>
    <n v="0"/>
    <x v="9"/>
    <x v="1"/>
  </r>
  <r>
    <x v="9"/>
    <x v="45"/>
    <n v="4.3604651162790695"/>
    <x v="9"/>
    <x v="1"/>
  </r>
  <r>
    <x v="9"/>
    <x v="46"/>
    <n v="4.0697674418604652"/>
    <x v="9"/>
    <x v="1"/>
  </r>
  <r>
    <x v="9"/>
    <x v="47"/>
    <n v="9.8837209302325579"/>
    <x v="9"/>
    <x v="1"/>
  </r>
  <r>
    <x v="9"/>
    <x v="48"/>
    <n v="4.6511627906976747"/>
    <x v="9"/>
    <x v="1"/>
  </r>
  <r>
    <x v="9"/>
    <x v="49"/>
    <n v="2.0348837209302326"/>
    <x v="9"/>
    <x v="1"/>
  </r>
  <r>
    <x v="9"/>
    <x v="50"/>
    <n v="2.6162790697674421"/>
    <x v="9"/>
    <x v="1"/>
  </r>
  <r>
    <x v="9"/>
    <x v="51"/>
    <n v="0.58139534883720934"/>
    <x v="9"/>
    <x v="1"/>
  </r>
  <r>
    <x v="9"/>
    <x v="52"/>
    <n v="2.3255813953488373"/>
    <x v="9"/>
    <x v="1"/>
  </r>
  <r>
    <x v="9"/>
    <x v="53"/>
    <n v="2.6162790697674421"/>
    <x v="9"/>
    <x v="1"/>
  </r>
  <r>
    <x v="9"/>
    <x v="54"/>
    <n v="2.3255813953488373"/>
    <x v="9"/>
    <x v="1"/>
  </r>
  <r>
    <x v="9"/>
    <x v="4"/>
    <n v="64.534883720930239"/>
    <x v="9"/>
    <x v="1"/>
  </r>
  <r>
    <x v="9"/>
    <x v="55"/>
    <n v="3.4699453551912556"/>
    <x v="9"/>
    <x v="1"/>
  </r>
  <r>
    <x v="4"/>
    <x v="20"/>
    <n v="2.834008097165992"/>
    <x v="10"/>
    <x v="1"/>
  </r>
  <r>
    <x v="4"/>
    <x v="21"/>
    <n v="8.9068825910931171"/>
    <x v="10"/>
    <x v="1"/>
  </r>
  <r>
    <x v="4"/>
    <x v="22"/>
    <n v="26.315789473684209"/>
    <x v="10"/>
    <x v="1"/>
  </r>
  <r>
    <x v="4"/>
    <x v="23"/>
    <n v="7.287449392712551"/>
    <x v="10"/>
    <x v="1"/>
  </r>
  <r>
    <x v="4"/>
    <x v="24"/>
    <n v="31.578947368421051"/>
    <x v="10"/>
    <x v="1"/>
  </r>
  <r>
    <x v="4"/>
    <x v="25"/>
    <n v="6.8825910931174086"/>
    <x v="10"/>
    <x v="1"/>
  </r>
  <r>
    <x v="4"/>
    <x v="26"/>
    <n v="14.574898785425102"/>
    <x v="10"/>
    <x v="1"/>
  </r>
  <r>
    <x v="4"/>
    <x v="27"/>
    <n v="0.80971659919028338"/>
    <x v="10"/>
    <x v="1"/>
  </r>
  <r>
    <x v="4"/>
    <x v="28"/>
    <n v="0.80971659919028338"/>
    <x v="10"/>
    <x v="1"/>
  </r>
  <r>
    <x v="5"/>
    <x v="20"/>
    <n v="2.42914979757085"/>
    <x v="10"/>
    <x v="1"/>
  </r>
  <r>
    <x v="5"/>
    <x v="29"/>
    <n v="14.17004048582996"/>
    <x v="10"/>
    <x v="1"/>
  </r>
  <r>
    <x v="5"/>
    <x v="30"/>
    <n v="0.80971659919028338"/>
    <x v="10"/>
    <x v="1"/>
  </r>
  <r>
    <x v="5"/>
    <x v="24"/>
    <n v="11.740890688259109"/>
    <x v="10"/>
    <x v="1"/>
  </r>
  <r>
    <x v="5"/>
    <x v="31"/>
    <n v="0.40485829959514169"/>
    <x v="10"/>
    <x v="1"/>
  </r>
  <r>
    <x v="5"/>
    <x v="32"/>
    <n v="4.4534412955465585"/>
    <x v="10"/>
    <x v="1"/>
  </r>
  <r>
    <x v="5"/>
    <x v="27"/>
    <n v="0.40485829959514169"/>
    <x v="10"/>
    <x v="1"/>
  </r>
  <r>
    <x v="5"/>
    <x v="28"/>
    <n v="0.80971659919028338"/>
    <x v="10"/>
    <x v="1"/>
  </r>
  <r>
    <x v="5"/>
    <x v="4"/>
    <n v="64.777327935222672"/>
    <x v="10"/>
    <x v="1"/>
  </r>
  <r>
    <x v="6"/>
    <x v="33"/>
    <n v="2.0242914979757085"/>
    <x v="10"/>
    <x v="1"/>
  </r>
  <r>
    <x v="6"/>
    <x v="34"/>
    <n v="65.991902834008101"/>
    <x v="10"/>
    <x v="1"/>
  </r>
  <r>
    <x v="6"/>
    <x v="35"/>
    <n v="25.506072874493928"/>
    <x v="10"/>
    <x v="1"/>
  </r>
  <r>
    <x v="6"/>
    <x v="36"/>
    <n v="6.4777327935222671"/>
    <x v="10"/>
    <x v="1"/>
  </r>
  <r>
    <x v="6"/>
    <x v="4"/>
    <n v="0"/>
    <x v="10"/>
    <x v="1"/>
  </r>
  <r>
    <x v="6"/>
    <x v="37"/>
    <n v="9.5425101214574877"/>
    <x v="10"/>
    <x v="1"/>
  </r>
  <r>
    <x v="7"/>
    <x v="38"/>
    <n v="63.157894736842103"/>
    <x v="10"/>
    <x v="1"/>
  </r>
  <r>
    <x v="7"/>
    <x v="39"/>
    <n v="12.955465587044534"/>
    <x v="10"/>
    <x v="1"/>
  </r>
  <r>
    <x v="7"/>
    <x v="40"/>
    <n v="6.4777327935222671"/>
    <x v="10"/>
    <x v="1"/>
  </r>
  <r>
    <x v="7"/>
    <x v="41"/>
    <n v="17.408906882591094"/>
    <x v="10"/>
    <x v="1"/>
  </r>
  <r>
    <x v="8"/>
    <x v="4"/>
    <n v="0"/>
    <x v="10"/>
    <x v="1"/>
  </r>
  <r>
    <x v="7"/>
    <x v="42"/>
    <n v="2.1133603238866399"/>
    <x v="10"/>
    <x v="1"/>
  </r>
  <r>
    <x v="8"/>
    <x v="43"/>
    <n v="63.157894736842103"/>
    <x v="10"/>
    <x v="1"/>
  </r>
  <r>
    <x v="8"/>
    <x v="44"/>
    <n v="36.842105263157897"/>
    <x v="10"/>
    <x v="1"/>
  </r>
  <r>
    <x v="7"/>
    <x v="4"/>
    <n v="0"/>
    <x v="10"/>
    <x v="1"/>
  </r>
  <r>
    <x v="9"/>
    <x v="45"/>
    <n v="2.834008097165992"/>
    <x v="10"/>
    <x v="1"/>
  </r>
  <r>
    <x v="9"/>
    <x v="46"/>
    <n v="3.2388663967611335"/>
    <x v="10"/>
    <x v="1"/>
  </r>
  <r>
    <x v="9"/>
    <x v="47"/>
    <n v="7.6923076923076925"/>
    <x v="10"/>
    <x v="1"/>
  </r>
  <r>
    <x v="9"/>
    <x v="48"/>
    <n v="5.668016194331984"/>
    <x v="10"/>
    <x v="1"/>
  </r>
  <r>
    <x v="9"/>
    <x v="49"/>
    <n v="2.0242914979757085"/>
    <x v="10"/>
    <x v="1"/>
  </r>
  <r>
    <x v="9"/>
    <x v="50"/>
    <n v="2.42914979757085"/>
    <x v="10"/>
    <x v="1"/>
  </r>
  <r>
    <x v="9"/>
    <x v="51"/>
    <n v="2.0242914979757085"/>
    <x v="10"/>
    <x v="1"/>
  </r>
  <r>
    <x v="9"/>
    <x v="52"/>
    <n v="0.40485829959514169"/>
    <x v="10"/>
    <x v="1"/>
  </r>
  <r>
    <x v="9"/>
    <x v="53"/>
    <n v="2.834008097165992"/>
    <x v="10"/>
    <x v="1"/>
  </r>
  <r>
    <x v="9"/>
    <x v="54"/>
    <n v="4.8582995951417001"/>
    <x v="10"/>
    <x v="1"/>
  </r>
  <r>
    <x v="9"/>
    <x v="4"/>
    <n v="65.991902834008101"/>
    <x v="10"/>
    <x v="1"/>
  </r>
  <r>
    <x v="9"/>
    <x v="55"/>
    <n v="4.769841269841268"/>
    <x v="10"/>
    <x v="1"/>
  </r>
  <r>
    <x v="4"/>
    <x v="20"/>
    <n v="8.518518518518519"/>
    <x v="11"/>
    <x v="1"/>
  </r>
  <r>
    <x v="4"/>
    <x v="21"/>
    <n v="25.555555555555557"/>
    <x v="11"/>
    <x v="1"/>
  </r>
  <r>
    <x v="4"/>
    <x v="22"/>
    <n v="42.222222222222221"/>
    <x v="11"/>
    <x v="1"/>
  </r>
  <r>
    <x v="4"/>
    <x v="23"/>
    <n v="0.37037037037037035"/>
    <x v="11"/>
    <x v="1"/>
  </r>
  <r>
    <x v="4"/>
    <x v="24"/>
    <n v="18.518518518518519"/>
    <x v="11"/>
    <x v="1"/>
  </r>
  <r>
    <x v="4"/>
    <x v="25"/>
    <n v="1.8518518518518519"/>
    <x v="11"/>
    <x v="1"/>
  </r>
  <r>
    <x v="4"/>
    <x v="26"/>
    <n v="1.8518518518518519"/>
    <x v="11"/>
    <x v="1"/>
  </r>
  <r>
    <x v="4"/>
    <x v="27"/>
    <n v="0.7407407407407407"/>
    <x v="11"/>
    <x v="1"/>
  </r>
  <r>
    <x v="4"/>
    <x v="28"/>
    <n v="0.37037037037037035"/>
    <x v="11"/>
    <x v="1"/>
  </r>
  <r>
    <x v="5"/>
    <x v="20"/>
    <n v="6.2962962962962967"/>
    <x v="11"/>
    <x v="1"/>
  </r>
  <r>
    <x v="5"/>
    <x v="29"/>
    <n v="34.444444444444443"/>
    <x v="11"/>
    <x v="1"/>
  </r>
  <r>
    <x v="5"/>
    <x v="30"/>
    <n v="0.7407407407407407"/>
    <x v="11"/>
    <x v="1"/>
  </r>
  <r>
    <x v="5"/>
    <x v="24"/>
    <n v="11.851851851851851"/>
    <x v="11"/>
    <x v="1"/>
  </r>
  <r>
    <x v="5"/>
    <x v="31"/>
    <n v="5.5555555555555554"/>
    <x v="11"/>
    <x v="1"/>
  </r>
  <r>
    <x v="5"/>
    <x v="32"/>
    <n v="1.4814814814814814"/>
    <x v="11"/>
    <x v="1"/>
  </r>
  <r>
    <x v="5"/>
    <x v="27"/>
    <n v="0"/>
    <x v="11"/>
    <x v="1"/>
  </r>
  <r>
    <x v="5"/>
    <x v="28"/>
    <n v="0.37037037037037035"/>
    <x v="11"/>
    <x v="1"/>
  </r>
  <r>
    <x v="5"/>
    <x v="4"/>
    <n v="39.25925925925926"/>
    <x v="11"/>
    <x v="1"/>
  </r>
  <r>
    <x v="6"/>
    <x v="33"/>
    <n v="3.7037037037037037"/>
    <x v="11"/>
    <x v="1"/>
  </r>
  <r>
    <x v="6"/>
    <x v="34"/>
    <n v="58.888888888888886"/>
    <x v="11"/>
    <x v="1"/>
  </r>
  <r>
    <x v="6"/>
    <x v="35"/>
    <n v="30.37037037037037"/>
    <x v="11"/>
    <x v="1"/>
  </r>
  <r>
    <x v="6"/>
    <x v="36"/>
    <n v="7.0370370370370372"/>
    <x v="11"/>
    <x v="1"/>
  </r>
  <r>
    <x v="6"/>
    <x v="4"/>
    <n v="0"/>
    <x v="11"/>
    <x v="1"/>
  </r>
  <r>
    <x v="6"/>
    <x v="37"/>
    <n v="10.640740740740741"/>
    <x v="11"/>
    <x v="1"/>
  </r>
  <r>
    <x v="7"/>
    <x v="38"/>
    <n v="33.333333333333336"/>
    <x v="11"/>
    <x v="1"/>
  </r>
  <r>
    <x v="7"/>
    <x v="39"/>
    <n v="13.703703703703704"/>
    <x v="11"/>
    <x v="1"/>
  </r>
  <r>
    <x v="7"/>
    <x v="40"/>
    <n v="16.666666666666668"/>
    <x v="11"/>
    <x v="1"/>
  </r>
  <r>
    <x v="7"/>
    <x v="41"/>
    <n v="36.296296296296298"/>
    <x v="11"/>
    <x v="1"/>
  </r>
  <r>
    <x v="8"/>
    <x v="4"/>
    <n v="0"/>
    <x v="11"/>
    <x v="1"/>
  </r>
  <r>
    <x v="7"/>
    <x v="42"/>
    <n v="4.4185185185185158"/>
    <x v="11"/>
    <x v="1"/>
  </r>
  <r>
    <x v="8"/>
    <x v="43"/>
    <n v="33.333333333333336"/>
    <x v="11"/>
    <x v="1"/>
  </r>
  <r>
    <x v="8"/>
    <x v="44"/>
    <n v="66.666666666666671"/>
    <x v="11"/>
    <x v="1"/>
  </r>
  <r>
    <x v="7"/>
    <x v="4"/>
    <n v="0"/>
    <x v="11"/>
    <x v="1"/>
  </r>
  <r>
    <x v="9"/>
    <x v="45"/>
    <n v="5.1851851851851851"/>
    <x v="11"/>
    <x v="1"/>
  </r>
  <r>
    <x v="9"/>
    <x v="46"/>
    <n v="5.9259259259259256"/>
    <x v="11"/>
    <x v="1"/>
  </r>
  <r>
    <x v="9"/>
    <x v="47"/>
    <n v="22.222222222222221"/>
    <x v="11"/>
    <x v="1"/>
  </r>
  <r>
    <x v="9"/>
    <x v="48"/>
    <n v="9.6296296296296298"/>
    <x v="11"/>
    <x v="1"/>
  </r>
  <r>
    <x v="9"/>
    <x v="49"/>
    <n v="4.0740740740740744"/>
    <x v="11"/>
    <x v="1"/>
  </r>
  <r>
    <x v="9"/>
    <x v="50"/>
    <n v="2.2222222222222223"/>
    <x v="11"/>
    <x v="1"/>
  </r>
  <r>
    <x v="9"/>
    <x v="51"/>
    <n v="1.1111111111111112"/>
    <x v="11"/>
    <x v="1"/>
  </r>
  <r>
    <x v="9"/>
    <x v="52"/>
    <n v="0.37037037037037035"/>
    <x v="11"/>
    <x v="1"/>
  </r>
  <r>
    <x v="9"/>
    <x v="53"/>
    <n v="2.9629629629629628"/>
    <x v="11"/>
    <x v="1"/>
  </r>
  <r>
    <x v="9"/>
    <x v="54"/>
    <n v="7.0370370370370372"/>
    <x v="11"/>
    <x v="1"/>
  </r>
  <r>
    <x v="9"/>
    <x v="4"/>
    <n v="39.25925925925926"/>
    <x v="11"/>
    <x v="1"/>
  </r>
  <r>
    <x v="9"/>
    <x v="55"/>
    <n v="3.7123983739837398"/>
    <x v="11"/>
    <x v="1"/>
  </r>
  <r>
    <x v="4"/>
    <x v="20"/>
    <n v="9.5238095238095237"/>
    <x v="12"/>
    <x v="1"/>
  </r>
  <r>
    <x v="4"/>
    <x v="21"/>
    <n v="30.952380952380953"/>
    <x v="12"/>
    <x v="1"/>
  </r>
  <r>
    <x v="4"/>
    <x v="22"/>
    <n v="38.435374149659864"/>
    <x v="12"/>
    <x v="1"/>
  </r>
  <r>
    <x v="4"/>
    <x v="23"/>
    <n v="2.7210884353741496"/>
    <x v="12"/>
    <x v="1"/>
  </r>
  <r>
    <x v="4"/>
    <x v="24"/>
    <n v="11.904761904761905"/>
    <x v="12"/>
    <x v="1"/>
  </r>
  <r>
    <x v="4"/>
    <x v="25"/>
    <n v="1.0204081632653061"/>
    <x v="12"/>
    <x v="1"/>
  </r>
  <r>
    <x v="4"/>
    <x v="26"/>
    <n v="4.4217687074829932"/>
    <x v="12"/>
    <x v="1"/>
  </r>
  <r>
    <x v="4"/>
    <x v="27"/>
    <n v="0.68027210884353739"/>
    <x v="12"/>
    <x v="1"/>
  </r>
  <r>
    <x v="4"/>
    <x v="28"/>
    <n v="0.3401360544217687"/>
    <x v="12"/>
    <x v="1"/>
  </r>
  <r>
    <x v="5"/>
    <x v="20"/>
    <n v="4.4217687074829932"/>
    <x v="12"/>
    <x v="1"/>
  </r>
  <r>
    <x v="5"/>
    <x v="29"/>
    <n v="15.986394557823129"/>
    <x v="12"/>
    <x v="1"/>
  </r>
  <r>
    <x v="5"/>
    <x v="30"/>
    <n v="1.7006802721088434"/>
    <x v="12"/>
    <x v="1"/>
  </r>
  <r>
    <x v="5"/>
    <x v="24"/>
    <n v="3.7414965986394559"/>
    <x v="12"/>
    <x v="1"/>
  </r>
  <r>
    <x v="5"/>
    <x v="31"/>
    <n v="2.0408163265306123"/>
    <x v="12"/>
    <x v="1"/>
  </r>
  <r>
    <x v="5"/>
    <x v="32"/>
    <n v="2.0408163265306123"/>
    <x v="12"/>
    <x v="1"/>
  </r>
  <r>
    <x v="5"/>
    <x v="27"/>
    <n v="0"/>
    <x v="12"/>
    <x v="1"/>
  </r>
  <r>
    <x v="5"/>
    <x v="28"/>
    <n v="0.3401360544217687"/>
    <x v="12"/>
    <x v="1"/>
  </r>
  <r>
    <x v="5"/>
    <x v="4"/>
    <n v="69.72789115646259"/>
    <x v="12"/>
    <x v="1"/>
  </r>
  <r>
    <x v="6"/>
    <x v="33"/>
    <n v="1.7006802721088434"/>
    <x v="12"/>
    <x v="1"/>
  </r>
  <r>
    <x v="6"/>
    <x v="34"/>
    <n v="70.408163265306129"/>
    <x v="12"/>
    <x v="1"/>
  </r>
  <r>
    <x v="6"/>
    <x v="35"/>
    <n v="20.408163265306122"/>
    <x v="12"/>
    <x v="1"/>
  </r>
  <r>
    <x v="6"/>
    <x v="36"/>
    <n v="7.4829931972789119"/>
    <x v="12"/>
    <x v="1"/>
  </r>
  <r>
    <x v="6"/>
    <x v="4"/>
    <n v="0"/>
    <x v="12"/>
    <x v="1"/>
  </r>
  <r>
    <x v="6"/>
    <x v="37"/>
    <n v="11.108843537414966"/>
    <x v="12"/>
    <x v="1"/>
  </r>
  <r>
    <x v="7"/>
    <x v="38"/>
    <n v="65.306122448979593"/>
    <x v="12"/>
    <x v="1"/>
  </r>
  <r>
    <x v="7"/>
    <x v="39"/>
    <n v="8.5034013605442169"/>
    <x v="12"/>
    <x v="1"/>
  </r>
  <r>
    <x v="7"/>
    <x v="40"/>
    <n v="9.8639455782312933"/>
    <x v="12"/>
    <x v="1"/>
  </r>
  <r>
    <x v="7"/>
    <x v="41"/>
    <n v="15.986394557823129"/>
    <x v="12"/>
    <x v="1"/>
  </r>
  <r>
    <x v="8"/>
    <x v="4"/>
    <n v="0.3401360544217687"/>
    <x v="12"/>
    <x v="1"/>
  </r>
  <r>
    <x v="7"/>
    <x v="42"/>
    <n v="2.3105802047781601"/>
    <x v="12"/>
    <x v="1"/>
  </r>
  <r>
    <x v="8"/>
    <x v="43"/>
    <n v="65.306122448979593"/>
    <x v="12"/>
    <x v="1"/>
  </r>
  <r>
    <x v="8"/>
    <x v="44"/>
    <n v="34.353741496598637"/>
    <x v="12"/>
    <x v="1"/>
  </r>
  <r>
    <x v="7"/>
    <x v="4"/>
    <n v="0.3401360544217687"/>
    <x v="12"/>
    <x v="1"/>
  </r>
  <r>
    <x v="9"/>
    <x v="45"/>
    <n v="3.7414965986394559"/>
    <x v="12"/>
    <x v="1"/>
  </r>
  <r>
    <x v="9"/>
    <x v="46"/>
    <n v="5.7823129251700678"/>
    <x v="12"/>
    <x v="1"/>
  </r>
  <r>
    <x v="9"/>
    <x v="47"/>
    <n v="7.8231292517006805"/>
    <x v="12"/>
    <x v="1"/>
  </r>
  <r>
    <x v="9"/>
    <x v="48"/>
    <n v="4.4217687074829932"/>
    <x v="12"/>
    <x v="1"/>
  </r>
  <r>
    <x v="9"/>
    <x v="49"/>
    <n v="2.3809523809523809"/>
    <x v="12"/>
    <x v="1"/>
  </r>
  <r>
    <x v="9"/>
    <x v="50"/>
    <n v="1.3605442176870748"/>
    <x v="12"/>
    <x v="1"/>
  </r>
  <r>
    <x v="9"/>
    <x v="51"/>
    <n v="1.3605442176870748"/>
    <x v="12"/>
    <x v="1"/>
  </r>
  <r>
    <x v="9"/>
    <x v="52"/>
    <n v="1.0204081632653061"/>
    <x v="12"/>
    <x v="1"/>
  </r>
  <r>
    <x v="9"/>
    <x v="53"/>
    <n v="1.0204081632653061"/>
    <x v="12"/>
    <x v="1"/>
  </r>
  <r>
    <x v="9"/>
    <x v="54"/>
    <n v="4.0816326530612246"/>
    <x v="12"/>
    <x v="1"/>
  </r>
  <r>
    <x v="9"/>
    <x v="4"/>
    <n v="67.006802721088434"/>
    <x v="12"/>
    <x v="1"/>
  </r>
  <r>
    <x v="9"/>
    <x v="55"/>
    <n v="3.8247422680412368"/>
    <x v="12"/>
    <x v="1"/>
  </r>
  <r>
    <x v="4"/>
    <x v="20"/>
    <n v="5.1282051282051286"/>
    <x v="13"/>
    <x v="1"/>
  </r>
  <r>
    <x v="4"/>
    <x v="21"/>
    <n v="20.512820512820515"/>
    <x v="13"/>
    <x v="1"/>
  </r>
  <r>
    <x v="4"/>
    <x v="22"/>
    <n v="33.333333333333336"/>
    <x v="13"/>
    <x v="1"/>
  </r>
  <r>
    <x v="4"/>
    <x v="23"/>
    <n v="7.0512820512820511"/>
    <x v="13"/>
    <x v="1"/>
  </r>
  <r>
    <x v="4"/>
    <x v="24"/>
    <n v="10.256410256410257"/>
    <x v="13"/>
    <x v="1"/>
  </r>
  <r>
    <x v="4"/>
    <x v="25"/>
    <n v="3.2051282051282053"/>
    <x v="13"/>
    <x v="1"/>
  </r>
  <r>
    <x v="4"/>
    <x v="26"/>
    <n v="17.948717948717949"/>
    <x v="13"/>
    <x v="1"/>
  </r>
  <r>
    <x v="4"/>
    <x v="27"/>
    <n v="2.5641025641025643"/>
    <x v="13"/>
    <x v="1"/>
  </r>
  <r>
    <x v="4"/>
    <x v="28"/>
    <n v="0"/>
    <x v="13"/>
    <x v="1"/>
  </r>
  <r>
    <x v="5"/>
    <x v="20"/>
    <n v="3.2051282051282053"/>
    <x v="13"/>
    <x v="1"/>
  </r>
  <r>
    <x v="5"/>
    <x v="29"/>
    <n v="23.076923076923077"/>
    <x v="13"/>
    <x v="1"/>
  </r>
  <r>
    <x v="5"/>
    <x v="30"/>
    <n v="0"/>
    <x v="13"/>
    <x v="1"/>
  </r>
  <r>
    <x v="5"/>
    <x v="24"/>
    <n v="2.5641025641025643"/>
    <x v="13"/>
    <x v="1"/>
  </r>
  <r>
    <x v="5"/>
    <x v="31"/>
    <n v="1.2820512820512822"/>
    <x v="13"/>
    <x v="1"/>
  </r>
  <r>
    <x v="5"/>
    <x v="32"/>
    <n v="8.3333333333333339"/>
    <x v="13"/>
    <x v="1"/>
  </r>
  <r>
    <x v="5"/>
    <x v="27"/>
    <n v="3.2051282051282053"/>
    <x v="13"/>
    <x v="1"/>
  </r>
  <r>
    <x v="5"/>
    <x v="28"/>
    <n v="0"/>
    <x v="13"/>
    <x v="1"/>
  </r>
  <r>
    <x v="5"/>
    <x v="4"/>
    <n v="58.333333333333336"/>
    <x v="13"/>
    <x v="1"/>
  </r>
  <r>
    <x v="6"/>
    <x v="33"/>
    <n v="3.2051282051282053"/>
    <x v="13"/>
    <x v="1"/>
  </r>
  <r>
    <x v="6"/>
    <x v="34"/>
    <n v="55.769230769230766"/>
    <x v="13"/>
    <x v="1"/>
  </r>
  <r>
    <x v="6"/>
    <x v="35"/>
    <n v="31.410256410256409"/>
    <x v="13"/>
    <x v="1"/>
  </r>
  <r>
    <x v="6"/>
    <x v="36"/>
    <n v="9.615384615384615"/>
    <x v="13"/>
    <x v="1"/>
  </r>
  <r>
    <x v="6"/>
    <x v="4"/>
    <n v="0"/>
    <x v="13"/>
    <x v="1"/>
  </r>
  <r>
    <x v="6"/>
    <x v="37"/>
    <n v="12.25"/>
    <x v="13"/>
    <x v="1"/>
  </r>
  <r>
    <x v="7"/>
    <x v="38"/>
    <n v="53.205128205128204"/>
    <x v="13"/>
    <x v="1"/>
  </r>
  <r>
    <x v="7"/>
    <x v="39"/>
    <n v="12.820512820512821"/>
    <x v="13"/>
    <x v="1"/>
  </r>
  <r>
    <x v="7"/>
    <x v="40"/>
    <n v="7.6923076923076925"/>
    <x v="13"/>
    <x v="1"/>
  </r>
  <r>
    <x v="7"/>
    <x v="41"/>
    <n v="26.282051282051281"/>
    <x v="13"/>
    <x v="1"/>
  </r>
  <r>
    <x v="8"/>
    <x v="4"/>
    <n v="0"/>
    <x v="13"/>
    <x v="1"/>
  </r>
  <r>
    <x v="7"/>
    <x v="42"/>
    <n v="3.0769230769230784"/>
    <x v="13"/>
    <x v="1"/>
  </r>
  <r>
    <x v="8"/>
    <x v="43"/>
    <n v="53.205128205128204"/>
    <x v="13"/>
    <x v="1"/>
  </r>
  <r>
    <x v="8"/>
    <x v="44"/>
    <n v="46.794871794871796"/>
    <x v="13"/>
    <x v="1"/>
  </r>
  <r>
    <x v="7"/>
    <x v="4"/>
    <n v="0"/>
    <x v="13"/>
    <x v="1"/>
  </r>
  <r>
    <x v="9"/>
    <x v="45"/>
    <n v="5.7692307692307692"/>
    <x v="13"/>
    <x v="1"/>
  </r>
  <r>
    <x v="9"/>
    <x v="46"/>
    <n v="5.7692307692307692"/>
    <x v="13"/>
    <x v="1"/>
  </r>
  <r>
    <x v="9"/>
    <x v="47"/>
    <n v="10.897435897435898"/>
    <x v="13"/>
    <x v="1"/>
  </r>
  <r>
    <x v="9"/>
    <x v="48"/>
    <n v="7.0512820512820511"/>
    <x v="13"/>
    <x v="1"/>
  </r>
  <r>
    <x v="9"/>
    <x v="49"/>
    <n v="1.9230769230769231"/>
    <x v="13"/>
    <x v="1"/>
  </r>
  <r>
    <x v="9"/>
    <x v="50"/>
    <n v="1.9230769230769231"/>
    <x v="13"/>
    <x v="1"/>
  </r>
  <r>
    <x v="9"/>
    <x v="51"/>
    <n v="1.9230769230769231"/>
    <x v="13"/>
    <x v="1"/>
  </r>
  <r>
    <x v="9"/>
    <x v="52"/>
    <n v="0"/>
    <x v="13"/>
    <x v="1"/>
  </r>
  <r>
    <x v="9"/>
    <x v="53"/>
    <n v="1.9230769230769231"/>
    <x v="13"/>
    <x v="1"/>
  </r>
  <r>
    <x v="9"/>
    <x v="54"/>
    <n v="3.8461538461538463"/>
    <x v="13"/>
    <x v="1"/>
  </r>
  <r>
    <x v="9"/>
    <x v="4"/>
    <n v="58.974358974358971"/>
    <x v="13"/>
    <x v="1"/>
  </r>
  <r>
    <x v="9"/>
    <x v="55"/>
    <n v="3.1966145833333339"/>
    <x v="13"/>
    <x v="1"/>
  </r>
  <r>
    <x v="4"/>
    <x v="20"/>
    <n v="14.189189189189189"/>
    <x v="14"/>
    <x v="1"/>
  </r>
  <r>
    <x v="4"/>
    <x v="21"/>
    <n v="33.108108108108105"/>
    <x v="14"/>
    <x v="1"/>
  </r>
  <r>
    <x v="4"/>
    <x v="22"/>
    <n v="31.081081081081081"/>
    <x v="14"/>
    <x v="1"/>
  </r>
  <r>
    <x v="4"/>
    <x v="23"/>
    <n v="4.0540540540540544"/>
    <x v="14"/>
    <x v="1"/>
  </r>
  <r>
    <x v="4"/>
    <x v="24"/>
    <n v="13.513513513513514"/>
    <x v="14"/>
    <x v="1"/>
  </r>
  <r>
    <x v="4"/>
    <x v="25"/>
    <n v="1.3513513513513513"/>
    <x v="14"/>
    <x v="1"/>
  </r>
  <r>
    <x v="4"/>
    <x v="26"/>
    <n v="2.7027027027027026"/>
    <x v="14"/>
    <x v="1"/>
  </r>
  <r>
    <x v="4"/>
    <x v="27"/>
    <n v="0"/>
    <x v="14"/>
    <x v="1"/>
  </r>
  <r>
    <x v="4"/>
    <x v="28"/>
    <n v="0"/>
    <x v="14"/>
    <x v="1"/>
  </r>
  <r>
    <x v="5"/>
    <x v="20"/>
    <n v="10.810810810810811"/>
    <x v="14"/>
    <x v="1"/>
  </r>
  <r>
    <x v="5"/>
    <x v="29"/>
    <n v="20.27027027027027"/>
    <x v="14"/>
    <x v="1"/>
  </r>
  <r>
    <x v="5"/>
    <x v="30"/>
    <n v="2.7027027027027026"/>
    <x v="14"/>
    <x v="1"/>
  </r>
  <r>
    <x v="5"/>
    <x v="24"/>
    <n v="8.1081081081081088"/>
    <x v="14"/>
    <x v="1"/>
  </r>
  <r>
    <x v="5"/>
    <x v="31"/>
    <n v="1.3513513513513513"/>
    <x v="14"/>
    <x v="1"/>
  </r>
  <r>
    <x v="5"/>
    <x v="32"/>
    <n v="1.3513513513513513"/>
    <x v="14"/>
    <x v="1"/>
  </r>
  <r>
    <x v="5"/>
    <x v="27"/>
    <n v="0"/>
    <x v="14"/>
    <x v="1"/>
  </r>
  <r>
    <x v="5"/>
    <x v="28"/>
    <n v="0"/>
    <x v="14"/>
    <x v="1"/>
  </r>
  <r>
    <x v="5"/>
    <x v="4"/>
    <n v="55.405405405405403"/>
    <x v="14"/>
    <x v="1"/>
  </r>
  <r>
    <x v="6"/>
    <x v="33"/>
    <n v="10.135135135135135"/>
    <x v="14"/>
    <x v="1"/>
  </r>
  <r>
    <x v="6"/>
    <x v="34"/>
    <n v="58.108108108108105"/>
    <x v="14"/>
    <x v="1"/>
  </r>
  <r>
    <x v="6"/>
    <x v="35"/>
    <n v="28.378378378378379"/>
    <x v="14"/>
    <x v="1"/>
  </r>
  <r>
    <x v="6"/>
    <x v="36"/>
    <n v="3.3783783783783785"/>
    <x v="14"/>
    <x v="1"/>
  </r>
  <r>
    <x v="6"/>
    <x v="4"/>
    <n v="0"/>
    <x v="14"/>
    <x v="1"/>
  </r>
  <r>
    <x v="6"/>
    <x v="37"/>
    <n v="9.1081081081081141"/>
    <x v="14"/>
    <x v="1"/>
  </r>
  <r>
    <x v="7"/>
    <x v="38"/>
    <n v="54.729729729729726"/>
    <x v="14"/>
    <x v="1"/>
  </r>
  <r>
    <x v="7"/>
    <x v="39"/>
    <n v="12.837837837837839"/>
    <x v="14"/>
    <x v="1"/>
  </r>
  <r>
    <x v="7"/>
    <x v="40"/>
    <n v="12.162162162162161"/>
    <x v="14"/>
    <x v="1"/>
  </r>
  <r>
    <x v="7"/>
    <x v="41"/>
    <n v="20.27027027027027"/>
    <x v="14"/>
    <x v="1"/>
  </r>
  <r>
    <x v="8"/>
    <x v="4"/>
    <n v="0"/>
    <x v="14"/>
    <x v="1"/>
  </r>
  <r>
    <x v="7"/>
    <x v="42"/>
    <n v="2.4797297297297303"/>
    <x v="14"/>
    <x v="1"/>
  </r>
  <r>
    <x v="8"/>
    <x v="43"/>
    <n v="54.729729729729726"/>
    <x v="14"/>
    <x v="1"/>
  </r>
  <r>
    <x v="8"/>
    <x v="44"/>
    <n v="45.270270270270274"/>
    <x v="14"/>
    <x v="1"/>
  </r>
  <r>
    <x v="7"/>
    <x v="4"/>
    <n v="0"/>
    <x v="14"/>
    <x v="1"/>
  </r>
  <r>
    <x v="9"/>
    <x v="45"/>
    <n v="12.162162162162161"/>
    <x v="14"/>
    <x v="1"/>
  </r>
  <r>
    <x v="9"/>
    <x v="46"/>
    <n v="7.4324324324324325"/>
    <x v="14"/>
    <x v="1"/>
  </r>
  <r>
    <x v="9"/>
    <x v="47"/>
    <n v="6.0810810810810807"/>
    <x v="14"/>
    <x v="1"/>
  </r>
  <r>
    <x v="9"/>
    <x v="48"/>
    <n v="2.0270270270270272"/>
    <x v="14"/>
    <x v="1"/>
  </r>
  <r>
    <x v="9"/>
    <x v="49"/>
    <n v="0.67567567567567566"/>
    <x v="14"/>
    <x v="1"/>
  </r>
  <r>
    <x v="9"/>
    <x v="50"/>
    <n v="1.3513513513513513"/>
    <x v="14"/>
    <x v="1"/>
  </r>
  <r>
    <x v="9"/>
    <x v="51"/>
    <n v="1.3513513513513513"/>
    <x v="14"/>
    <x v="1"/>
  </r>
  <r>
    <x v="9"/>
    <x v="52"/>
    <n v="0.67567567567567566"/>
    <x v="14"/>
    <x v="1"/>
  </r>
  <r>
    <x v="9"/>
    <x v="53"/>
    <n v="1.3513513513513513"/>
    <x v="14"/>
    <x v="1"/>
  </r>
  <r>
    <x v="9"/>
    <x v="54"/>
    <n v="5.4054054054054053"/>
    <x v="14"/>
    <x v="1"/>
  </r>
  <r>
    <x v="9"/>
    <x v="4"/>
    <n v="61.486486486486484"/>
    <x v="14"/>
    <x v="1"/>
  </r>
  <r>
    <x v="9"/>
    <x v="55"/>
    <n v="3.1608187134502916"/>
    <x v="14"/>
    <x v="1"/>
  </r>
  <r>
    <x v="4"/>
    <x v="20"/>
    <n v="1.3513513513513513"/>
    <x v="15"/>
    <x v="1"/>
  </r>
  <r>
    <x v="4"/>
    <x v="21"/>
    <n v="26.351351351351351"/>
    <x v="15"/>
    <x v="1"/>
  </r>
  <r>
    <x v="4"/>
    <x v="22"/>
    <n v="50.675675675675677"/>
    <x v="15"/>
    <x v="1"/>
  </r>
  <r>
    <x v="4"/>
    <x v="23"/>
    <n v="2.7027027027027026"/>
    <x v="15"/>
    <x v="1"/>
  </r>
  <r>
    <x v="4"/>
    <x v="24"/>
    <n v="14.189189189189189"/>
    <x v="15"/>
    <x v="1"/>
  </r>
  <r>
    <x v="4"/>
    <x v="25"/>
    <n v="0"/>
    <x v="15"/>
    <x v="1"/>
  </r>
  <r>
    <x v="4"/>
    <x v="26"/>
    <n v="4.7297297297297298"/>
    <x v="15"/>
    <x v="1"/>
  </r>
  <r>
    <x v="4"/>
    <x v="27"/>
    <n v="0"/>
    <x v="15"/>
    <x v="1"/>
  </r>
  <r>
    <x v="4"/>
    <x v="28"/>
    <n v="0"/>
    <x v="15"/>
    <x v="1"/>
  </r>
  <r>
    <x v="5"/>
    <x v="20"/>
    <n v="1.3513513513513513"/>
    <x v="15"/>
    <x v="1"/>
  </r>
  <r>
    <x v="5"/>
    <x v="29"/>
    <n v="14.189189189189189"/>
    <x v="15"/>
    <x v="1"/>
  </r>
  <r>
    <x v="5"/>
    <x v="30"/>
    <n v="0"/>
    <x v="15"/>
    <x v="1"/>
  </r>
  <r>
    <x v="5"/>
    <x v="24"/>
    <n v="0.67567567567567566"/>
    <x v="15"/>
    <x v="1"/>
  </r>
  <r>
    <x v="5"/>
    <x v="31"/>
    <n v="0.67567567567567566"/>
    <x v="15"/>
    <x v="1"/>
  </r>
  <r>
    <x v="5"/>
    <x v="32"/>
    <n v="0"/>
    <x v="15"/>
    <x v="1"/>
  </r>
  <r>
    <x v="5"/>
    <x v="27"/>
    <n v="0"/>
    <x v="15"/>
    <x v="1"/>
  </r>
  <r>
    <x v="5"/>
    <x v="28"/>
    <n v="0"/>
    <x v="15"/>
    <x v="1"/>
  </r>
  <r>
    <x v="5"/>
    <x v="4"/>
    <n v="83.108108108108112"/>
    <x v="15"/>
    <x v="1"/>
  </r>
  <r>
    <x v="6"/>
    <x v="33"/>
    <n v="1.3513513513513513"/>
    <x v="15"/>
    <x v="1"/>
  </r>
  <r>
    <x v="6"/>
    <x v="34"/>
    <n v="27.027027027027028"/>
    <x v="15"/>
    <x v="1"/>
  </r>
  <r>
    <x v="6"/>
    <x v="35"/>
    <n v="68.243243243243242"/>
    <x v="15"/>
    <x v="1"/>
  </r>
  <r>
    <x v="6"/>
    <x v="36"/>
    <n v="3.3783783783783785"/>
    <x v="15"/>
    <x v="1"/>
  </r>
  <r>
    <x v="6"/>
    <x v="4"/>
    <n v="0"/>
    <x v="15"/>
    <x v="1"/>
  </r>
  <r>
    <x v="6"/>
    <x v="37"/>
    <n v="12.222972972972977"/>
    <x v="15"/>
    <x v="1"/>
  </r>
  <r>
    <x v="7"/>
    <x v="38"/>
    <n v="77.702702702702709"/>
    <x v="15"/>
    <x v="1"/>
  </r>
  <r>
    <x v="7"/>
    <x v="39"/>
    <n v="8.1081081081081088"/>
    <x v="15"/>
    <x v="1"/>
  </r>
  <r>
    <x v="7"/>
    <x v="40"/>
    <n v="6.0810810810810807"/>
    <x v="15"/>
    <x v="1"/>
  </r>
  <r>
    <x v="7"/>
    <x v="41"/>
    <n v="8.1081081081081088"/>
    <x v="15"/>
    <x v="1"/>
  </r>
  <r>
    <x v="8"/>
    <x v="4"/>
    <n v="0"/>
    <x v="15"/>
    <x v="1"/>
  </r>
  <r>
    <x v="7"/>
    <x v="42"/>
    <n v="1.3040540540540544"/>
    <x v="15"/>
    <x v="1"/>
  </r>
  <r>
    <x v="8"/>
    <x v="43"/>
    <n v="77.702702702702709"/>
    <x v="15"/>
    <x v="1"/>
  </r>
  <r>
    <x v="8"/>
    <x v="44"/>
    <n v="22.297297297297298"/>
    <x v="15"/>
    <x v="1"/>
  </r>
  <r>
    <x v="7"/>
    <x v="4"/>
    <n v="0"/>
    <x v="15"/>
    <x v="1"/>
  </r>
  <r>
    <x v="9"/>
    <x v="45"/>
    <n v="3.3783783783783785"/>
    <x v="15"/>
    <x v="1"/>
  </r>
  <r>
    <x v="9"/>
    <x v="46"/>
    <n v="0"/>
    <x v="15"/>
    <x v="1"/>
  </r>
  <r>
    <x v="9"/>
    <x v="47"/>
    <n v="8.7837837837837842"/>
    <x v="15"/>
    <x v="1"/>
  </r>
  <r>
    <x v="9"/>
    <x v="48"/>
    <n v="2.7027027027027026"/>
    <x v="15"/>
    <x v="1"/>
  </r>
  <r>
    <x v="9"/>
    <x v="49"/>
    <n v="0.67567567567567566"/>
    <x v="15"/>
    <x v="1"/>
  </r>
  <r>
    <x v="9"/>
    <x v="50"/>
    <n v="2.0270270270270272"/>
    <x v="15"/>
    <x v="1"/>
  </r>
  <r>
    <x v="9"/>
    <x v="51"/>
    <n v="1.3513513513513513"/>
    <x v="15"/>
    <x v="1"/>
  </r>
  <r>
    <x v="9"/>
    <x v="52"/>
    <n v="0.67567567567567566"/>
    <x v="15"/>
    <x v="1"/>
  </r>
  <r>
    <x v="9"/>
    <x v="53"/>
    <n v="0"/>
    <x v="15"/>
    <x v="1"/>
  </r>
  <r>
    <x v="9"/>
    <x v="54"/>
    <n v="0"/>
    <x v="15"/>
    <x v="1"/>
  </r>
  <r>
    <x v="9"/>
    <x v="4"/>
    <n v="80.405405405405403"/>
    <x v="15"/>
    <x v="1"/>
  </r>
  <r>
    <x v="9"/>
    <x v="55"/>
    <n v="2.0689655172413794"/>
    <x v="15"/>
    <x v="1"/>
  </r>
  <r>
    <x v="4"/>
    <x v="20"/>
    <n v="8.0808080808080813"/>
    <x v="16"/>
    <x v="1"/>
  </r>
  <r>
    <x v="4"/>
    <x v="21"/>
    <n v="22.222222222222221"/>
    <x v="16"/>
    <x v="1"/>
  </r>
  <r>
    <x v="4"/>
    <x v="22"/>
    <n v="32.323232323232325"/>
    <x v="16"/>
    <x v="1"/>
  </r>
  <r>
    <x v="4"/>
    <x v="23"/>
    <n v="3.7037037037037037"/>
    <x v="16"/>
    <x v="1"/>
  </r>
  <r>
    <x v="4"/>
    <x v="24"/>
    <n v="11.111111111111111"/>
    <x v="16"/>
    <x v="1"/>
  </r>
  <r>
    <x v="4"/>
    <x v="25"/>
    <n v="3.3670033670033672"/>
    <x v="16"/>
    <x v="1"/>
  </r>
  <r>
    <x v="4"/>
    <x v="26"/>
    <n v="12.457912457912458"/>
    <x v="16"/>
    <x v="1"/>
  </r>
  <r>
    <x v="4"/>
    <x v="27"/>
    <n v="3.0303030303030303"/>
    <x v="16"/>
    <x v="1"/>
  </r>
  <r>
    <x v="4"/>
    <x v="28"/>
    <n v="3.7037037037037037"/>
    <x v="16"/>
    <x v="1"/>
  </r>
  <r>
    <x v="5"/>
    <x v="20"/>
    <n v="0.67340067340067344"/>
    <x v="16"/>
    <x v="1"/>
  </r>
  <r>
    <x v="5"/>
    <x v="29"/>
    <n v="8.4175084175084169"/>
    <x v="16"/>
    <x v="1"/>
  </r>
  <r>
    <x v="5"/>
    <x v="30"/>
    <n v="0.33670033670033672"/>
    <x v="16"/>
    <x v="1"/>
  </r>
  <r>
    <x v="5"/>
    <x v="24"/>
    <n v="0.67340067340067344"/>
    <x v="16"/>
    <x v="1"/>
  </r>
  <r>
    <x v="5"/>
    <x v="31"/>
    <n v="0.33670033670033672"/>
    <x v="16"/>
    <x v="1"/>
  </r>
  <r>
    <x v="5"/>
    <x v="32"/>
    <n v="4.0404040404040407"/>
    <x v="16"/>
    <x v="1"/>
  </r>
  <r>
    <x v="5"/>
    <x v="27"/>
    <n v="1.3468013468013469"/>
    <x v="16"/>
    <x v="1"/>
  </r>
  <r>
    <x v="5"/>
    <x v="28"/>
    <n v="1.3468013468013469"/>
    <x v="16"/>
    <x v="1"/>
  </r>
  <r>
    <x v="5"/>
    <x v="4"/>
    <n v="82.828282828282823"/>
    <x v="16"/>
    <x v="1"/>
  </r>
  <r>
    <x v="6"/>
    <x v="33"/>
    <n v="11.111111111111111"/>
    <x v="16"/>
    <x v="1"/>
  </r>
  <r>
    <x v="6"/>
    <x v="34"/>
    <n v="65.319865319865315"/>
    <x v="16"/>
    <x v="1"/>
  </r>
  <r>
    <x v="6"/>
    <x v="35"/>
    <n v="18.518518518518519"/>
    <x v="16"/>
    <x v="1"/>
  </r>
  <r>
    <x v="6"/>
    <x v="36"/>
    <n v="5.0505050505050502"/>
    <x v="16"/>
    <x v="1"/>
  </r>
  <r>
    <x v="6"/>
    <x v="4"/>
    <n v="0"/>
    <x v="16"/>
    <x v="1"/>
  </r>
  <r>
    <x v="6"/>
    <x v="37"/>
    <n v="8.9225589225589168"/>
    <x v="16"/>
    <x v="1"/>
  </r>
  <r>
    <x v="7"/>
    <x v="38"/>
    <n v="80.134680134680139"/>
    <x v="16"/>
    <x v="1"/>
  </r>
  <r>
    <x v="7"/>
    <x v="39"/>
    <n v="7.0707070707070709"/>
    <x v="16"/>
    <x v="1"/>
  </r>
  <r>
    <x v="7"/>
    <x v="40"/>
    <n v="6.0606060606060606"/>
    <x v="16"/>
    <x v="1"/>
  </r>
  <r>
    <x v="7"/>
    <x v="41"/>
    <n v="6.7340067340067344"/>
    <x v="16"/>
    <x v="1"/>
  </r>
  <r>
    <x v="8"/>
    <x v="4"/>
    <n v="0"/>
    <x v="16"/>
    <x v="1"/>
  </r>
  <r>
    <x v="7"/>
    <x v="42"/>
    <n v="0.85185185185185164"/>
    <x v="16"/>
    <x v="1"/>
  </r>
  <r>
    <x v="8"/>
    <x v="43"/>
    <n v="80.134680134680139"/>
    <x v="16"/>
    <x v="1"/>
  </r>
  <r>
    <x v="8"/>
    <x v="44"/>
    <n v="19.865319865319865"/>
    <x v="16"/>
    <x v="1"/>
  </r>
  <r>
    <x v="7"/>
    <x v="4"/>
    <n v="0"/>
    <x v="16"/>
    <x v="1"/>
  </r>
  <r>
    <x v="9"/>
    <x v="45"/>
    <n v="2.6936026936026938"/>
    <x v="16"/>
    <x v="1"/>
  </r>
  <r>
    <x v="9"/>
    <x v="46"/>
    <n v="1.6835016835016836"/>
    <x v="16"/>
    <x v="1"/>
  </r>
  <r>
    <x v="9"/>
    <x v="47"/>
    <n v="4.3771043771043772"/>
    <x v="16"/>
    <x v="1"/>
  </r>
  <r>
    <x v="9"/>
    <x v="48"/>
    <n v="3.7037037037037037"/>
    <x v="16"/>
    <x v="1"/>
  </r>
  <r>
    <x v="9"/>
    <x v="49"/>
    <n v="0.67340067340067344"/>
    <x v="16"/>
    <x v="1"/>
  </r>
  <r>
    <x v="9"/>
    <x v="50"/>
    <n v="1.0101010101010102"/>
    <x v="16"/>
    <x v="1"/>
  </r>
  <r>
    <x v="9"/>
    <x v="51"/>
    <n v="0.33670033670033672"/>
    <x v="16"/>
    <x v="1"/>
  </r>
  <r>
    <x v="9"/>
    <x v="52"/>
    <n v="0"/>
    <x v="16"/>
    <x v="1"/>
  </r>
  <r>
    <x v="9"/>
    <x v="53"/>
    <n v="0.67340067340067344"/>
    <x v="16"/>
    <x v="1"/>
  </r>
  <r>
    <x v="9"/>
    <x v="54"/>
    <n v="2.6936026936026938"/>
    <x v="16"/>
    <x v="1"/>
  </r>
  <r>
    <x v="9"/>
    <x v="4"/>
    <n v="82.154882154882159"/>
    <x v="16"/>
    <x v="1"/>
  </r>
  <r>
    <x v="9"/>
    <x v="55"/>
    <n v="4.1415094339622636"/>
    <x v="16"/>
    <x v="1"/>
  </r>
  <r>
    <x v="10"/>
    <x v="56"/>
    <n v="50.109090909090909"/>
    <x v="0"/>
    <x v="0"/>
  </r>
  <r>
    <x v="10"/>
    <x v="57"/>
    <n v="9.463636363636363"/>
    <x v="0"/>
    <x v="0"/>
  </r>
  <r>
    <x v="10"/>
    <x v="58"/>
    <n v="19.136363636363637"/>
    <x v="0"/>
    <x v="0"/>
  </r>
  <r>
    <x v="10"/>
    <x v="59"/>
    <n v="8.709090909090909"/>
    <x v="0"/>
    <x v="0"/>
  </r>
  <r>
    <x v="10"/>
    <x v="60"/>
    <n v="0.3"/>
    <x v="0"/>
    <x v="0"/>
  </r>
  <r>
    <x v="10"/>
    <x v="61"/>
    <n v="12.236363636363636"/>
    <x v="0"/>
    <x v="0"/>
  </r>
  <r>
    <x v="10"/>
    <x v="62"/>
    <n v="4.5454545454545456E-2"/>
    <x v="0"/>
    <x v="0"/>
  </r>
  <r>
    <x v="11"/>
    <x v="56"/>
    <n v="49.863636363636367"/>
    <x v="0"/>
    <x v="0"/>
  </r>
  <r>
    <x v="11"/>
    <x v="57"/>
    <n v="9.2818181818181813"/>
    <x v="0"/>
    <x v="0"/>
  </r>
  <r>
    <x v="11"/>
    <x v="58"/>
    <n v="18.836363636363636"/>
    <x v="0"/>
    <x v="0"/>
  </r>
  <r>
    <x v="11"/>
    <x v="59"/>
    <n v="8.5"/>
    <x v="0"/>
    <x v="0"/>
  </r>
  <r>
    <x v="11"/>
    <x v="63"/>
    <n v="0.30909090909090908"/>
    <x v="0"/>
    <x v="0"/>
  </r>
  <r>
    <x v="11"/>
    <x v="64"/>
    <n v="12.236363636363636"/>
    <x v="0"/>
    <x v="0"/>
  </r>
  <r>
    <x v="11"/>
    <x v="65"/>
    <n v="9.0909090909090905E-3"/>
    <x v="0"/>
    <x v="0"/>
  </r>
  <r>
    <x v="11"/>
    <x v="66"/>
    <n v="3.6363636363636362E-2"/>
    <x v="0"/>
    <x v="0"/>
  </r>
  <r>
    <x v="11"/>
    <x v="4"/>
    <n v="0.92727272727272725"/>
    <x v="0"/>
    <x v="0"/>
  </r>
  <r>
    <x v="12"/>
    <x v="67"/>
    <n v="0.39090909090909093"/>
    <x v="0"/>
    <x v="0"/>
  </r>
  <r>
    <x v="12"/>
    <x v="68"/>
    <n v="5.127272727272727"/>
    <x v="0"/>
    <x v="0"/>
  </r>
  <r>
    <x v="12"/>
    <x v="69"/>
    <n v="38.481818181818184"/>
    <x v="0"/>
    <x v="0"/>
  </r>
  <r>
    <x v="12"/>
    <x v="70"/>
    <n v="5.8636363636363633"/>
    <x v="0"/>
    <x v="0"/>
  </r>
  <r>
    <x v="12"/>
    <x v="71"/>
    <n v="0.3"/>
    <x v="0"/>
    <x v="0"/>
  </r>
  <r>
    <x v="12"/>
    <x v="72"/>
    <n v="5.7818181818181822"/>
    <x v="0"/>
    <x v="0"/>
  </r>
  <r>
    <x v="12"/>
    <x v="73"/>
    <n v="3.2"/>
    <x v="0"/>
    <x v="0"/>
  </r>
  <r>
    <x v="12"/>
    <x v="74"/>
    <n v="1.1363636363636365"/>
    <x v="0"/>
    <x v="0"/>
  </r>
  <r>
    <x v="12"/>
    <x v="75"/>
    <n v="4.6363636363636367"/>
    <x v="0"/>
    <x v="0"/>
  </r>
  <r>
    <x v="12"/>
    <x v="76"/>
    <n v="13.063636363636364"/>
    <x v="0"/>
    <x v="0"/>
  </r>
  <r>
    <x v="12"/>
    <x v="59"/>
    <n v="8.5"/>
    <x v="0"/>
    <x v="0"/>
  </r>
  <r>
    <x v="12"/>
    <x v="63"/>
    <n v="0.30909090909090908"/>
    <x v="0"/>
    <x v="0"/>
  </r>
  <r>
    <x v="12"/>
    <x v="64"/>
    <n v="12.236363636363636"/>
    <x v="0"/>
    <x v="0"/>
  </r>
  <r>
    <x v="12"/>
    <x v="65"/>
    <n v="9.0909090909090905E-3"/>
    <x v="0"/>
    <x v="0"/>
  </r>
  <r>
    <x v="12"/>
    <x v="66"/>
    <n v="3.6363636363636362E-2"/>
    <x v="0"/>
    <x v="0"/>
  </r>
  <r>
    <x v="12"/>
    <x v="4"/>
    <n v="0.92727272727272725"/>
    <x v="0"/>
    <x v="0"/>
  </r>
  <r>
    <x v="13"/>
    <x v="77"/>
    <n v="6.524064171122995"/>
    <x v="0"/>
    <x v="0"/>
  </r>
  <r>
    <x v="13"/>
    <x v="78"/>
    <n v="0"/>
    <x v="0"/>
    <x v="0"/>
  </r>
  <r>
    <x v="13"/>
    <x v="79"/>
    <n v="7.3796791443850269"/>
    <x v="0"/>
    <x v="0"/>
  </r>
  <r>
    <x v="13"/>
    <x v="80"/>
    <n v="29.62566844919786"/>
    <x v="0"/>
    <x v="0"/>
  </r>
  <r>
    <x v="13"/>
    <x v="76"/>
    <n v="56.470588235294116"/>
    <x v="0"/>
    <x v="0"/>
  </r>
  <r>
    <x v="14"/>
    <x v="77"/>
    <n v="0.22288261515601784"/>
    <x v="0"/>
    <x v="0"/>
  </r>
  <r>
    <x v="14"/>
    <x v="78"/>
    <n v="1.9316493313521546"/>
    <x v="0"/>
    <x v="0"/>
  </r>
  <r>
    <x v="14"/>
    <x v="79"/>
    <n v="0.89153046062407137"/>
    <x v="0"/>
    <x v="0"/>
  </r>
  <r>
    <x v="14"/>
    <x v="80"/>
    <n v="20.13372956909361"/>
    <x v="0"/>
    <x v="0"/>
  </r>
  <r>
    <x v="14"/>
    <x v="76"/>
    <n v="17.682020802377416"/>
    <x v="0"/>
    <x v="0"/>
  </r>
  <r>
    <x v="14"/>
    <x v="61"/>
    <n v="59.138187221396734"/>
    <x v="0"/>
    <x v="0"/>
  </r>
  <r>
    <x v="14"/>
    <x v="66"/>
    <n v="0"/>
    <x v="0"/>
    <x v="0"/>
  </r>
  <r>
    <x v="10"/>
    <x v="56"/>
    <n v="67.971246006389777"/>
    <x v="1"/>
    <x v="0"/>
  </r>
  <r>
    <x v="10"/>
    <x v="57"/>
    <n v="8.8658146964856233"/>
    <x v="1"/>
    <x v="0"/>
  </r>
  <r>
    <x v="10"/>
    <x v="58"/>
    <n v="11.102236421725239"/>
    <x v="1"/>
    <x v="0"/>
  </r>
  <r>
    <x v="10"/>
    <x v="59"/>
    <n v="0.67891373801916932"/>
    <x v="1"/>
    <x v="0"/>
  </r>
  <r>
    <x v="10"/>
    <x v="60"/>
    <n v="0.2795527156549521"/>
    <x v="1"/>
    <x v="0"/>
  </r>
  <r>
    <x v="10"/>
    <x v="61"/>
    <n v="10.982428115015974"/>
    <x v="1"/>
    <x v="0"/>
  </r>
  <r>
    <x v="10"/>
    <x v="62"/>
    <n v="0.11980830670926518"/>
    <x v="1"/>
    <x v="0"/>
  </r>
  <r>
    <x v="11"/>
    <x v="56"/>
    <n v="67.611821086261983"/>
    <x v="1"/>
    <x v="0"/>
  </r>
  <r>
    <x v="11"/>
    <x v="57"/>
    <n v="8.7460063897763582"/>
    <x v="1"/>
    <x v="0"/>
  </r>
  <r>
    <x v="11"/>
    <x v="58"/>
    <n v="10.982428115015974"/>
    <x v="1"/>
    <x v="0"/>
  </r>
  <r>
    <x v="11"/>
    <x v="59"/>
    <n v="0.67891373801916932"/>
    <x v="1"/>
    <x v="0"/>
  </r>
  <r>
    <x v="11"/>
    <x v="63"/>
    <n v="0.2795527156549521"/>
    <x v="1"/>
    <x v="0"/>
  </r>
  <r>
    <x v="11"/>
    <x v="64"/>
    <n v="10.982428115015974"/>
    <x v="1"/>
    <x v="0"/>
  </r>
  <r>
    <x v="11"/>
    <x v="65"/>
    <n v="0"/>
    <x v="1"/>
    <x v="0"/>
  </r>
  <r>
    <x v="11"/>
    <x v="66"/>
    <n v="0.11980830670926518"/>
    <x v="1"/>
    <x v="0"/>
  </r>
  <r>
    <x v="11"/>
    <x v="4"/>
    <n v="0.59904153354632583"/>
    <x v="1"/>
    <x v="0"/>
  </r>
  <r>
    <x v="12"/>
    <x v="67"/>
    <n v="0.83865814696485619"/>
    <x v="1"/>
    <x v="0"/>
  </r>
  <r>
    <x v="12"/>
    <x v="68"/>
    <n v="6.4297124600638975"/>
    <x v="1"/>
    <x v="0"/>
  </r>
  <r>
    <x v="12"/>
    <x v="69"/>
    <n v="52.156549520766774"/>
    <x v="1"/>
    <x v="0"/>
  </r>
  <r>
    <x v="12"/>
    <x v="70"/>
    <n v="8.1869009584664543"/>
    <x v="1"/>
    <x v="0"/>
  </r>
  <r>
    <x v="12"/>
    <x v="71"/>
    <n v="0.2795527156549521"/>
    <x v="1"/>
    <x v="0"/>
  </r>
  <r>
    <x v="12"/>
    <x v="72"/>
    <n v="4.9121405750798726"/>
    <x v="1"/>
    <x v="0"/>
  </r>
  <r>
    <x v="12"/>
    <x v="73"/>
    <n v="3.5543130990415337"/>
    <x v="1"/>
    <x v="0"/>
  </r>
  <r>
    <x v="12"/>
    <x v="74"/>
    <n v="0.19968051118210864"/>
    <x v="1"/>
    <x v="0"/>
  </r>
  <r>
    <x v="12"/>
    <x v="75"/>
    <n v="4.6325878594249197"/>
    <x v="1"/>
    <x v="0"/>
  </r>
  <r>
    <x v="12"/>
    <x v="76"/>
    <n v="6.1501597444089455"/>
    <x v="1"/>
    <x v="0"/>
  </r>
  <r>
    <x v="12"/>
    <x v="59"/>
    <n v="0.67891373801916932"/>
    <x v="1"/>
    <x v="0"/>
  </r>
  <r>
    <x v="12"/>
    <x v="63"/>
    <n v="0.2795527156549521"/>
    <x v="1"/>
    <x v="0"/>
  </r>
  <r>
    <x v="12"/>
    <x v="64"/>
    <n v="10.982428115015974"/>
    <x v="1"/>
    <x v="0"/>
  </r>
  <r>
    <x v="12"/>
    <x v="65"/>
    <n v="0"/>
    <x v="1"/>
    <x v="0"/>
  </r>
  <r>
    <x v="12"/>
    <x v="66"/>
    <n v="0.11980830670926518"/>
    <x v="1"/>
    <x v="0"/>
  </r>
  <r>
    <x v="12"/>
    <x v="4"/>
    <n v="0.59904153354632583"/>
    <x v="1"/>
    <x v="0"/>
  </r>
  <r>
    <x v="13"/>
    <x v="77"/>
    <n v="0"/>
    <x v="1"/>
    <x v="0"/>
  </r>
  <r>
    <x v="13"/>
    <x v="78"/>
    <n v="0"/>
    <x v="1"/>
    <x v="0"/>
  </r>
  <r>
    <x v="13"/>
    <x v="79"/>
    <n v="5.882352941176471"/>
    <x v="1"/>
    <x v="0"/>
  </r>
  <r>
    <x v="13"/>
    <x v="80"/>
    <n v="35.294117647058826"/>
    <x v="1"/>
    <x v="0"/>
  </r>
  <r>
    <x v="13"/>
    <x v="76"/>
    <n v="58.823529411764703"/>
    <x v="1"/>
    <x v="0"/>
  </r>
  <r>
    <x v="14"/>
    <x v="77"/>
    <n v="0"/>
    <x v="1"/>
    <x v="0"/>
  </r>
  <r>
    <x v="14"/>
    <x v="78"/>
    <n v="0.72727272727272729"/>
    <x v="1"/>
    <x v="0"/>
  </r>
  <r>
    <x v="14"/>
    <x v="79"/>
    <n v="0"/>
    <x v="1"/>
    <x v="0"/>
  </r>
  <r>
    <x v="14"/>
    <x v="80"/>
    <n v="3.6363636363636362"/>
    <x v="1"/>
    <x v="0"/>
  </r>
  <r>
    <x v="14"/>
    <x v="76"/>
    <n v="3.6363636363636362"/>
    <x v="1"/>
    <x v="0"/>
  </r>
  <r>
    <x v="14"/>
    <x v="61"/>
    <n v="92"/>
    <x v="1"/>
    <x v="0"/>
  </r>
  <r>
    <x v="14"/>
    <x v="66"/>
    <n v="0"/>
    <x v="1"/>
    <x v="0"/>
  </r>
  <r>
    <x v="10"/>
    <x v="56"/>
    <n v="36.518156064898271"/>
    <x v="2"/>
    <x v="0"/>
  </r>
  <r>
    <x v="10"/>
    <x v="57"/>
    <n v="8.3955704352304927"/>
    <x v="2"/>
    <x v="0"/>
  </r>
  <r>
    <x v="10"/>
    <x v="58"/>
    <n v="18.001545197012618"/>
    <x v="2"/>
    <x v="0"/>
  </r>
  <r>
    <x v="10"/>
    <x v="59"/>
    <n v="20.42235385011589"/>
    <x v="2"/>
    <x v="0"/>
  </r>
  <r>
    <x v="10"/>
    <x v="60"/>
    <n v="7.7259850630955446E-2"/>
    <x v="2"/>
    <x v="0"/>
  </r>
  <r>
    <x v="10"/>
    <x v="61"/>
    <n v="16.585114602111769"/>
    <x v="2"/>
    <x v="0"/>
  </r>
  <r>
    <x v="10"/>
    <x v="62"/>
    <n v="0"/>
    <x v="2"/>
    <x v="0"/>
  </r>
  <r>
    <x v="11"/>
    <x v="56"/>
    <n v="36.46664949781097"/>
    <x v="2"/>
    <x v="0"/>
  </r>
  <r>
    <x v="11"/>
    <x v="57"/>
    <n v="8.3183105845995371"/>
    <x v="2"/>
    <x v="0"/>
  </r>
  <r>
    <x v="11"/>
    <x v="58"/>
    <n v="17.847025495750707"/>
    <x v="2"/>
    <x v="0"/>
  </r>
  <r>
    <x v="11"/>
    <x v="59"/>
    <n v="20.087561164048417"/>
    <x v="2"/>
    <x v="0"/>
  </r>
  <r>
    <x v="11"/>
    <x v="63"/>
    <n v="7.7259850630955446E-2"/>
    <x v="2"/>
    <x v="0"/>
  </r>
  <r>
    <x v="11"/>
    <x v="64"/>
    <n v="16.585114602111769"/>
    <x v="2"/>
    <x v="0"/>
  </r>
  <r>
    <x v="11"/>
    <x v="65"/>
    <n v="0"/>
    <x v="2"/>
    <x v="0"/>
  </r>
  <r>
    <x v="11"/>
    <x v="66"/>
    <n v="0"/>
    <x v="2"/>
    <x v="0"/>
  </r>
  <r>
    <x v="11"/>
    <x v="4"/>
    <n v="0.61807880504764356"/>
    <x v="2"/>
    <x v="0"/>
  </r>
  <r>
    <x v="12"/>
    <x v="67"/>
    <n v="0.10301313417460727"/>
    <x v="2"/>
    <x v="0"/>
  </r>
  <r>
    <x v="12"/>
    <x v="68"/>
    <n v="2.6010816379088335"/>
    <x v="2"/>
    <x v="0"/>
  </r>
  <r>
    <x v="12"/>
    <x v="69"/>
    <n v="29.178470254957507"/>
    <x v="2"/>
    <x v="0"/>
  </r>
  <r>
    <x v="12"/>
    <x v="70"/>
    <n v="4.5840844707700228"/>
    <x v="2"/>
    <x v="0"/>
  </r>
  <r>
    <x v="12"/>
    <x v="71"/>
    <n v="0.10301313417460727"/>
    <x v="2"/>
    <x v="0"/>
  </r>
  <r>
    <x v="12"/>
    <x v="72"/>
    <n v="5.6142158125160959"/>
    <x v="2"/>
    <x v="0"/>
  </r>
  <r>
    <x v="12"/>
    <x v="73"/>
    <n v="2.6010816379088335"/>
    <x v="2"/>
    <x v="0"/>
  </r>
  <r>
    <x v="12"/>
    <x v="74"/>
    <n v="1.4421838784445016"/>
    <x v="2"/>
    <x v="0"/>
  </r>
  <r>
    <x v="12"/>
    <x v="75"/>
    <n v="4.506824620139068"/>
    <x v="2"/>
    <x v="0"/>
  </r>
  <r>
    <x v="12"/>
    <x v="76"/>
    <n v="11.898016997167138"/>
    <x v="2"/>
    <x v="0"/>
  </r>
  <r>
    <x v="12"/>
    <x v="59"/>
    <n v="20.087561164048417"/>
    <x v="2"/>
    <x v="0"/>
  </r>
  <r>
    <x v="12"/>
    <x v="63"/>
    <n v="7.7259850630955446E-2"/>
    <x v="2"/>
    <x v="0"/>
  </r>
  <r>
    <x v="12"/>
    <x v="64"/>
    <n v="16.585114602111769"/>
    <x v="2"/>
    <x v="0"/>
  </r>
  <r>
    <x v="12"/>
    <x v="65"/>
    <n v="0"/>
    <x v="2"/>
    <x v="0"/>
  </r>
  <r>
    <x v="12"/>
    <x v="66"/>
    <n v="0"/>
    <x v="2"/>
    <x v="0"/>
  </r>
  <r>
    <x v="12"/>
    <x v="4"/>
    <n v="0.61807880504764356"/>
    <x v="2"/>
    <x v="0"/>
  </r>
  <r>
    <x v="13"/>
    <x v="77"/>
    <n v="7.3076923076923075"/>
    <x v="2"/>
    <x v="0"/>
  </r>
  <r>
    <x v="13"/>
    <x v="78"/>
    <n v="0"/>
    <x v="2"/>
    <x v="0"/>
  </r>
  <r>
    <x v="13"/>
    <x v="79"/>
    <n v="6.9230769230769234"/>
    <x v="2"/>
    <x v="0"/>
  </r>
  <r>
    <x v="13"/>
    <x v="80"/>
    <n v="30.128205128205128"/>
    <x v="2"/>
    <x v="0"/>
  </r>
  <r>
    <x v="13"/>
    <x v="76"/>
    <n v="55.641025641025642"/>
    <x v="2"/>
    <x v="0"/>
  </r>
  <r>
    <x v="14"/>
    <x v="77"/>
    <n v="0.46583850931677018"/>
    <x v="2"/>
    <x v="0"/>
  </r>
  <r>
    <x v="14"/>
    <x v="78"/>
    <n v="2.4844720496894408"/>
    <x v="2"/>
    <x v="0"/>
  </r>
  <r>
    <x v="14"/>
    <x v="79"/>
    <n v="1.0869565217391304"/>
    <x v="2"/>
    <x v="0"/>
  </r>
  <r>
    <x v="14"/>
    <x v="80"/>
    <n v="30.745341614906831"/>
    <x v="2"/>
    <x v="0"/>
  </r>
  <r>
    <x v="14"/>
    <x v="76"/>
    <n v="24.689440993788821"/>
    <x v="2"/>
    <x v="0"/>
  </r>
  <r>
    <x v="14"/>
    <x v="61"/>
    <n v="40.527950310559007"/>
    <x v="2"/>
    <x v="0"/>
  </r>
  <r>
    <x v="14"/>
    <x v="66"/>
    <n v="0"/>
    <x v="2"/>
    <x v="0"/>
  </r>
  <r>
    <x v="10"/>
    <x v="56"/>
    <n v="67.45315752949341"/>
    <x v="3"/>
    <x v="0"/>
  </r>
  <r>
    <x v="10"/>
    <x v="57"/>
    <n v="8.7439278278972932"/>
    <x v="3"/>
    <x v="0"/>
  </r>
  <r>
    <x v="10"/>
    <x v="58"/>
    <n v="10.478834142956281"/>
    <x v="3"/>
    <x v="0"/>
  </r>
  <r>
    <x v="10"/>
    <x v="59"/>
    <n v="0.90215128383067311"/>
    <x v="3"/>
    <x v="0"/>
  </r>
  <r>
    <x v="10"/>
    <x v="60"/>
    <n v="1.31852879944483"/>
    <x v="3"/>
    <x v="0"/>
  </r>
  <r>
    <x v="10"/>
    <x v="61"/>
    <n v="11.034004163775156"/>
    <x v="3"/>
    <x v="0"/>
  </r>
  <r>
    <x v="10"/>
    <x v="62"/>
    <n v="6.9396252602359473E-2"/>
    <x v="3"/>
    <x v="0"/>
  </r>
  <r>
    <x v="11"/>
    <x v="56"/>
    <n v="67.314365024288691"/>
    <x v="3"/>
    <x v="0"/>
  </r>
  <r>
    <x v="11"/>
    <x v="57"/>
    <n v="8.4663428174878561"/>
    <x v="3"/>
    <x v="0"/>
  </r>
  <r>
    <x v="11"/>
    <x v="58"/>
    <n v="10.270645385149201"/>
    <x v="3"/>
    <x v="0"/>
  </r>
  <r>
    <x v="11"/>
    <x v="59"/>
    <n v="0.90215128383067311"/>
    <x v="3"/>
    <x v="0"/>
  </r>
  <r>
    <x v="11"/>
    <x v="63"/>
    <n v="1.3879250520471895"/>
    <x v="3"/>
    <x v="0"/>
  </r>
  <r>
    <x v="11"/>
    <x v="64"/>
    <n v="11.034004163775156"/>
    <x v="3"/>
    <x v="0"/>
  </r>
  <r>
    <x v="11"/>
    <x v="65"/>
    <n v="0"/>
    <x v="3"/>
    <x v="0"/>
  </r>
  <r>
    <x v="11"/>
    <x v="66"/>
    <n v="6.9396252602359473E-2"/>
    <x v="3"/>
    <x v="0"/>
  </r>
  <r>
    <x v="11"/>
    <x v="4"/>
    <n v="0.55517002081887579"/>
    <x v="3"/>
    <x v="0"/>
  </r>
  <r>
    <x v="12"/>
    <x v="67"/>
    <n v="0.41637751561415681"/>
    <x v="3"/>
    <x v="0"/>
  </r>
  <r>
    <x v="12"/>
    <x v="68"/>
    <n v="8.6051353226925738"/>
    <x v="3"/>
    <x v="0"/>
  </r>
  <r>
    <x v="12"/>
    <x v="69"/>
    <n v="50.520471894517698"/>
    <x v="3"/>
    <x v="0"/>
  </r>
  <r>
    <x v="12"/>
    <x v="70"/>
    <n v="7.7723802914642608"/>
    <x v="3"/>
    <x v="0"/>
  </r>
  <r>
    <x v="12"/>
    <x v="71"/>
    <n v="0.69396252602359476"/>
    <x v="3"/>
    <x v="0"/>
  </r>
  <r>
    <x v="12"/>
    <x v="72"/>
    <n v="4.0943789035392086"/>
    <x v="3"/>
    <x v="0"/>
  </r>
  <r>
    <x v="12"/>
    <x v="73"/>
    <n v="3.6780013879250522"/>
    <x v="3"/>
    <x v="0"/>
  </r>
  <r>
    <x v="12"/>
    <x v="74"/>
    <n v="6.9396252602359473E-2"/>
    <x v="3"/>
    <x v="0"/>
  </r>
  <r>
    <x v="12"/>
    <x v="75"/>
    <n v="1.6655100624566272"/>
    <x v="3"/>
    <x v="0"/>
  </r>
  <r>
    <x v="12"/>
    <x v="76"/>
    <n v="8.5357390700902158"/>
    <x v="3"/>
    <x v="0"/>
  </r>
  <r>
    <x v="12"/>
    <x v="59"/>
    <n v="0.90215128383067311"/>
    <x v="3"/>
    <x v="0"/>
  </r>
  <r>
    <x v="12"/>
    <x v="63"/>
    <n v="1.3879250520471895"/>
    <x v="3"/>
    <x v="0"/>
  </r>
  <r>
    <x v="12"/>
    <x v="64"/>
    <n v="11.034004163775156"/>
    <x v="3"/>
    <x v="0"/>
  </r>
  <r>
    <x v="12"/>
    <x v="65"/>
    <n v="0"/>
    <x v="3"/>
    <x v="0"/>
  </r>
  <r>
    <x v="12"/>
    <x v="66"/>
    <n v="6.9396252602359473E-2"/>
    <x v="3"/>
    <x v="0"/>
  </r>
  <r>
    <x v="12"/>
    <x v="4"/>
    <n v="0.55517002081887579"/>
    <x v="3"/>
    <x v="0"/>
  </r>
  <r>
    <x v="13"/>
    <x v="77"/>
    <n v="0"/>
    <x v="3"/>
    <x v="0"/>
  </r>
  <r>
    <x v="13"/>
    <x v="78"/>
    <n v="0"/>
    <x v="3"/>
    <x v="0"/>
  </r>
  <r>
    <x v="13"/>
    <x v="79"/>
    <n v="23.076923076923077"/>
    <x v="3"/>
    <x v="0"/>
  </r>
  <r>
    <x v="13"/>
    <x v="80"/>
    <n v="30.76923076923077"/>
    <x v="3"/>
    <x v="0"/>
  </r>
  <r>
    <x v="13"/>
    <x v="76"/>
    <n v="46.153846153846153"/>
    <x v="3"/>
    <x v="0"/>
  </r>
  <r>
    <x v="14"/>
    <x v="77"/>
    <n v="0"/>
    <x v="3"/>
    <x v="0"/>
  </r>
  <r>
    <x v="14"/>
    <x v="78"/>
    <n v="0.62893081761006286"/>
    <x v="3"/>
    <x v="0"/>
  </r>
  <r>
    <x v="14"/>
    <x v="79"/>
    <n v="0.62893081761006286"/>
    <x v="3"/>
    <x v="0"/>
  </r>
  <r>
    <x v="14"/>
    <x v="80"/>
    <n v="11.320754716981131"/>
    <x v="3"/>
    <x v="0"/>
  </r>
  <r>
    <x v="14"/>
    <x v="76"/>
    <n v="10.062893081761006"/>
    <x v="3"/>
    <x v="0"/>
  </r>
  <r>
    <x v="14"/>
    <x v="61"/>
    <n v="77.35849056603773"/>
    <x v="3"/>
    <x v="0"/>
  </r>
  <r>
    <x v="14"/>
    <x v="66"/>
    <n v="0"/>
    <x v="3"/>
    <x v="0"/>
  </r>
  <r>
    <x v="10"/>
    <x v="56"/>
    <n v="20.483005366726296"/>
    <x v="4"/>
    <x v="0"/>
  </r>
  <r>
    <x v="10"/>
    <x v="57"/>
    <n v="15.205724508050089"/>
    <x v="4"/>
    <x v="0"/>
  </r>
  <r>
    <x v="10"/>
    <x v="58"/>
    <n v="57.781753130590339"/>
    <x v="4"/>
    <x v="0"/>
  </r>
  <r>
    <x v="10"/>
    <x v="59"/>
    <n v="2.5939177101967799"/>
    <x v="4"/>
    <x v="0"/>
  </r>
  <r>
    <x v="10"/>
    <x v="60"/>
    <n v="0"/>
    <x v="4"/>
    <x v="0"/>
  </r>
  <r>
    <x v="10"/>
    <x v="61"/>
    <n v="3.9355992844364938"/>
    <x v="4"/>
    <x v="0"/>
  </r>
  <r>
    <x v="10"/>
    <x v="62"/>
    <n v="0"/>
    <x v="4"/>
    <x v="0"/>
  </r>
  <r>
    <x v="11"/>
    <x v="56"/>
    <n v="20.035778175313059"/>
    <x v="4"/>
    <x v="0"/>
  </r>
  <r>
    <x v="11"/>
    <x v="57"/>
    <n v="14.937388193202146"/>
    <x v="4"/>
    <x v="0"/>
  </r>
  <r>
    <x v="11"/>
    <x v="58"/>
    <n v="57.245080500894453"/>
    <x v="4"/>
    <x v="0"/>
  </r>
  <r>
    <x v="11"/>
    <x v="59"/>
    <n v="2.4150268336314848"/>
    <x v="4"/>
    <x v="0"/>
  </r>
  <r>
    <x v="11"/>
    <x v="63"/>
    <n v="0"/>
    <x v="4"/>
    <x v="0"/>
  </r>
  <r>
    <x v="11"/>
    <x v="64"/>
    <n v="3.9355992844364938"/>
    <x v="4"/>
    <x v="0"/>
  </r>
  <r>
    <x v="11"/>
    <x v="65"/>
    <n v="0"/>
    <x v="4"/>
    <x v="0"/>
  </r>
  <r>
    <x v="11"/>
    <x v="66"/>
    <n v="0"/>
    <x v="4"/>
    <x v="0"/>
  </r>
  <r>
    <x v="11"/>
    <x v="4"/>
    <n v="1.4311270125223614"/>
    <x v="4"/>
    <x v="0"/>
  </r>
  <r>
    <x v="12"/>
    <x v="67"/>
    <n v="0.62611806797853309"/>
    <x v="4"/>
    <x v="0"/>
  </r>
  <r>
    <x v="12"/>
    <x v="68"/>
    <n v="3.3094812164579608"/>
    <x v="4"/>
    <x v="0"/>
  </r>
  <r>
    <x v="12"/>
    <x v="69"/>
    <n v="14.132379248658319"/>
    <x v="4"/>
    <x v="0"/>
  </r>
  <r>
    <x v="12"/>
    <x v="70"/>
    <n v="1.9677996422182469"/>
    <x v="4"/>
    <x v="0"/>
  </r>
  <r>
    <x v="12"/>
    <x v="71"/>
    <n v="0.62611806797853309"/>
    <x v="4"/>
    <x v="0"/>
  </r>
  <r>
    <x v="12"/>
    <x v="72"/>
    <n v="11.359570661896242"/>
    <x v="4"/>
    <x v="0"/>
  </r>
  <r>
    <x v="12"/>
    <x v="73"/>
    <n v="2.9516994633273703"/>
    <x v="4"/>
    <x v="0"/>
  </r>
  <r>
    <x v="12"/>
    <x v="74"/>
    <n v="4.6511627906976747"/>
    <x v="4"/>
    <x v="0"/>
  </r>
  <r>
    <x v="12"/>
    <x v="75"/>
    <n v="12.61180679785331"/>
    <x v="4"/>
    <x v="0"/>
  </r>
  <r>
    <x v="12"/>
    <x v="76"/>
    <n v="39.982110912343472"/>
    <x v="4"/>
    <x v="0"/>
  </r>
  <r>
    <x v="12"/>
    <x v="59"/>
    <n v="2.4150268336314848"/>
    <x v="4"/>
    <x v="0"/>
  </r>
  <r>
    <x v="12"/>
    <x v="63"/>
    <n v="0"/>
    <x v="4"/>
    <x v="0"/>
  </r>
  <r>
    <x v="12"/>
    <x v="64"/>
    <n v="3.9355992844364938"/>
    <x v="4"/>
    <x v="0"/>
  </r>
  <r>
    <x v="12"/>
    <x v="65"/>
    <n v="0"/>
    <x v="4"/>
    <x v="0"/>
  </r>
  <r>
    <x v="12"/>
    <x v="66"/>
    <n v="0"/>
    <x v="4"/>
    <x v="0"/>
  </r>
  <r>
    <x v="12"/>
    <x v="4"/>
    <n v="1.4311270125223614"/>
    <x v="4"/>
    <x v="0"/>
  </r>
  <r>
    <x v="13"/>
    <x v="77"/>
    <n v="0"/>
    <x v="4"/>
    <x v="0"/>
  </r>
  <r>
    <x v="13"/>
    <x v="78"/>
    <n v="0"/>
    <x v="4"/>
    <x v="0"/>
  </r>
  <r>
    <x v="13"/>
    <x v="79"/>
    <n v="3.7037037037037037"/>
    <x v="4"/>
    <x v="0"/>
  </r>
  <r>
    <x v="13"/>
    <x v="80"/>
    <n v="22.222222222222221"/>
    <x v="4"/>
    <x v="0"/>
  </r>
  <r>
    <x v="13"/>
    <x v="76"/>
    <n v="74.074074074074076"/>
    <x v="4"/>
    <x v="0"/>
  </r>
  <r>
    <x v="14"/>
    <x v="77"/>
    <n v="0"/>
    <x v="4"/>
    <x v="0"/>
  </r>
  <r>
    <x v="14"/>
    <x v="78"/>
    <n v="0"/>
    <x v="4"/>
    <x v="0"/>
  </r>
  <r>
    <x v="14"/>
    <x v="79"/>
    <n v="0"/>
    <x v="4"/>
    <x v="0"/>
  </r>
  <r>
    <x v="14"/>
    <x v="80"/>
    <n v="27.272727272727273"/>
    <x v="4"/>
    <x v="0"/>
  </r>
  <r>
    <x v="14"/>
    <x v="76"/>
    <n v="18.181818181818183"/>
    <x v="4"/>
    <x v="0"/>
  </r>
  <r>
    <x v="14"/>
    <x v="61"/>
    <n v="54.545454545454547"/>
    <x v="4"/>
    <x v="0"/>
  </r>
  <r>
    <x v="14"/>
    <x v="66"/>
    <n v="0"/>
    <x v="4"/>
    <x v="0"/>
  </r>
  <r>
    <x v="10"/>
    <x v="56"/>
    <n v="17.328519855595669"/>
    <x v="5"/>
    <x v="0"/>
  </r>
  <r>
    <x v="10"/>
    <x v="57"/>
    <n v="10.830324909747292"/>
    <x v="5"/>
    <x v="0"/>
  </r>
  <r>
    <x v="10"/>
    <x v="58"/>
    <n v="63.176895306859208"/>
    <x v="5"/>
    <x v="0"/>
  </r>
  <r>
    <x v="10"/>
    <x v="59"/>
    <n v="3.6101083032490973"/>
    <x v="5"/>
    <x v="0"/>
  </r>
  <r>
    <x v="10"/>
    <x v="60"/>
    <n v="0"/>
    <x v="5"/>
    <x v="0"/>
  </r>
  <r>
    <x v="10"/>
    <x v="61"/>
    <n v="5.0541516245487363"/>
    <x v="5"/>
    <x v="0"/>
  </r>
  <r>
    <x v="10"/>
    <x v="62"/>
    <n v="0"/>
    <x v="5"/>
    <x v="0"/>
  </r>
  <r>
    <x v="11"/>
    <x v="56"/>
    <n v="16.967509025270758"/>
    <x v="5"/>
    <x v="0"/>
  </r>
  <r>
    <x v="11"/>
    <x v="57"/>
    <n v="10.830324909747292"/>
    <x v="5"/>
    <x v="0"/>
  </r>
  <r>
    <x v="11"/>
    <x v="58"/>
    <n v="62.815884476534293"/>
    <x v="5"/>
    <x v="0"/>
  </r>
  <r>
    <x v="11"/>
    <x v="59"/>
    <n v="3.6101083032490973"/>
    <x v="5"/>
    <x v="0"/>
  </r>
  <r>
    <x v="11"/>
    <x v="63"/>
    <n v="0"/>
    <x v="5"/>
    <x v="0"/>
  </r>
  <r>
    <x v="11"/>
    <x v="64"/>
    <n v="5.0541516245487363"/>
    <x v="5"/>
    <x v="0"/>
  </r>
  <r>
    <x v="11"/>
    <x v="65"/>
    <n v="0"/>
    <x v="5"/>
    <x v="0"/>
  </r>
  <r>
    <x v="11"/>
    <x v="66"/>
    <n v="0"/>
    <x v="5"/>
    <x v="0"/>
  </r>
  <r>
    <x v="11"/>
    <x v="4"/>
    <n v="0.72202166064981954"/>
    <x v="5"/>
    <x v="0"/>
  </r>
  <r>
    <x v="12"/>
    <x v="67"/>
    <n v="0"/>
    <x v="5"/>
    <x v="0"/>
  </r>
  <r>
    <x v="12"/>
    <x v="68"/>
    <n v="1.4440433212996391"/>
    <x v="5"/>
    <x v="0"/>
  </r>
  <r>
    <x v="12"/>
    <x v="69"/>
    <n v="12.635379061371841"/>
    <x v="5"/>
    <x v="0"/>
  </r>
  <r>
    <x v="12"/>
    <x v="70"/>
    <n v="2.8880866425992782"/>
    <x v="5"/>
    <x v="0"/>
  </r>
  <r>
    <x v="12"/>
    <x v="71"/>
    <n v="1.0830324909747293"/>
    <x v="5"/>
    <x v="0"/>
  </r>
  <r>
    <x v="12"/>
    <x v="72"/>
    <n v="7.581227436823105"/>
    <x v="5"/>
    <x v="0"/>
  </r>
  <r>
    <x v="12"/>
    <x v="73"/>
    <n v="2.1660649819494586"/>
    <x v="5"/>
    <x v="0"/>
  </r>
  <r>
    <x v="12"/>
    <x v="74"/>
    <n v="4.3321299638989172"/>
    <x v="5"/>
    <x v="0"/>
  </r>
  <r>
    <x v="12"/>
    <x v="75"/>
    <n v="12.996389891696751"/>
    <x v="5"/>
    <x v="0"/>
  </r>
  <r>
    <x v="12"/>
    <x v="76"/>
    <n v="45.487364620938628"/>
    <x v="5"/>
    <x v="0"/>
  </r>
  <r>
    <x v="12"/>
    <x v="59"/>
    <n v="3.6101083032490973"/>
    <x v="5"/>
    <x v="0"/>
  </r>
  <r>
    <x v="12"/>
    <x v="63"/>
    <n v="0"/>
    <x v="5"/>
    <x v="0"/>
  </r>
  <r>
    <x v="12"/>
    <x v="64"/>
    <n v="5.0541516245487363"/>
    <x v="5"/>
    <x v="0"/>
  </r>
  <r>
    <x v="12"/>
    <x v="65"/>
    <n v="0"/>
    <x v="5"/>
    <x v="0"/>
  </r>
  <r>
    <x v="12"/>
    <x v="66"/>
    <n v="0"/>
    <x v="5"/>
    <x v="0"/>
  </r>
  <r>
    <x v="12"/>
    <x v="4"/>
    <n v="0.72202166064981954"/>
    <x v="5"/>
    <x v="0"/>
  </r>
  <r>
    <x v="13"/>
    <x v="77"/>
    <n v="0"/>
    <x v="5"/>
    <x v="0"/>
  </r>
  <r>
    <x v="13"/>
    <x v="78"/>
    <n v="0"/>
    <x v="5"/>
    <x v="0"/>
  </r>
  <r>
    <x v="13"/>
    <x v="79"/>
    <n v="0"/>
    <x v="5"/>
    <x v="0"/>
  </r>
  <r>
    <x v="13"/>
    <x v="80"/>
    <n v="20"/>
    <x v="5"/>
    <x v="0"/>
  </r>
  <r>
    <x v="13"/>
    <x v="76"/>
    <n v="80"/>
    <x v="5"/>
    <x v="0"/>
  </r>
  <r>
    <x v="14"/>
    <x v="77"/>
    <n v="0"/>
    <x v="5"/>
    <x v="0"/>
  </r>
  <r>
    <x v="14"/>
    <x v="78"/>
    <n v="0"/>
    <x v="5"/>
    <x v="0"/>
  </r>
  <r>
    <x v="14"/>
    <x v="79"/>
    <n v="0"/>
    <x v="5"/>
    <x v="0"/>
  </r>
  <r>
    <x v="14"/>
    <x v="80"/>
    <n v="35.714285714285715"/>
    <x v="5"/>
    <x v="0"/>
  </r>
  <r>
    <x v="14"/>
    <x v="76"/>
    <n v="14.285714285714286"/>
    <x v="5"/>
    <x v="0"/>
  </r>
  <r>
    <x v="14"/>
    <x v="61"/>
    <n v="50"/>
    <x v="5"/>
    <x v="0"/>
  </r>
  <r>
    <x v="14"/>
    <x v="66"/>
    <n v="0"/>
    <x v="5"/>
    <x v="0"/>
  </r>
  <r>
    <x v="10"/>
    <x v="56"/>
    <n v="21.145374449339208"/>
    <x v="6"/>
    <x v="0"/>
  </r>
  <r>
    <x v="10"/>
    <x v="57"/>
    <n v="11.013215859030836"/>
    <x v="6"/>
    <x v="0"/>
  </r>
  <r>
    <x v="10"/>
    <x v="58"/>
    <n v="59.030837004405285"/>
    <x v="6"/>
    <x v="0"/>
  </r>
  <r>
    <x v="10"/>
    <x v="59"/>
    <n v="3.9647577092511015"/>
    <x v="6"/>
    <x v="0"/>
  </r>
  <r>
    <x v="10"/>
    <x v="60"/>
    <n v="0"/>
    <x v="6"/>
    <x v="0"/>
  </r>
  <r>
    <x v="10"/>
    <x v="61"/>
    <n v="4.8458149779735686"/>
    <x v="6"/>
    <x v="0"/>
  </r>
  <r>
    <x v="10"/>
    <x v="62"/>
    <n v="0"/>
    <x v="6"/>
    <x v="0"/>
  </r>
  <r>
    <x v="11"/>
    <x v="56"/>
    <n v="21.145374449339208"/>
    <x v="6"/>
    <x v="0"/>
  </r>
  <r>
    <x v="11"/>
    <x v="57"/>
    <n v="10.13215859030837"/>
    <x v="6"/>
    <x v="0"/>
  </r>
  <r>
    <x v="11"/>
    <x v="58"/>
    <n v="58.14977973568282"/>
    <x v="6"/>
    <x v="0"/>
  </r>
  <r>
    <x v="11"/>
    <x v="59"/>
    <n v="3.0837004405286343"/>
    <x v="6"/>
    <x v="0"/>
  </r>
  <r>
    <x v="11"/>
    <x v="63"/>
    <n v="0"/>
    <x v="6"/>
    <x v="0"/>
  </r>
  <r>
    <x v="11"/>
    <x v="64"/>
    <n v="4.8458149779735686"/>
    <x v="6"/>
    <x v="0"/>
  </r>
  <r>
    <x v="11"/>
    <x v="65"/>
    <n v="0"/>
    <x v="6"/>
    <x v="0"/>
  </r>
  <r>
    <x v="11"/>
    <x v="66"/>
    <n v="0"/>
    <x v="6"/>
    <x v="0"/>
  </r>
  <r>
    <x v="11"/>
    <x v="4"/>
    <n v="2.643171806167401"/>
    <x v="6"/>
    <x v="0"/>
  </r>
  <r>
    <x v="12"/>
    <x v="67"/>
    <n v="0.88105726872246692"/>
    <x v="6"/>
    <x v="0"/>
  </r>
  <r>
    <x v="12"/>
    <x v="68"/>
    <n v="3.9647577092511015"/>
    <x v="6"/>
    <x v="0"/>
  </r>
  <r>
    <x v="12"/>
    <x v="69"/>
    <n v="14.096916299559471"/>
    <x v="6"/>
    <x v="0"/>
  </r>
  <r>
    <x v="12"/>
    <x v="70"/>
    <n v="2.2026431718061672"/>
    <x v="6"/>
    <x v="0"/>
  </r>
  <r>
    <x v="12"/>
    <x v="71"/>
    <n v="0"/>
    <x v="6"/>
    <x v="0"/>
  </r>
  <r>
    <x v="12"/>
    <x v="72"/>
    <n v="6.607929515418502"/>
    <x v="6"/>
    <x v="0"/>
  </r>
  <r>
    <x v="12"/>
    <x v="73"/>
    <n v="3.5242290748898677"/>
    <x v="6"/>
    <x v="0"/>
  </r>
  <r>
    <x v="12"/>
    <x v="74"/>
    <n v="4.8458149779735686"/>
    <x v="6"/>
    <x v="0"/>
  </r>
  <r>
    <x v="12"/>
    <x v="75"/>
    <n v="13.656387665198238"/>
    <x v="6"/>
    <x v="0"/>
  </r>
  <r>
    <x v="12"/>
    <x v="76"/>
    <n v="39.647577092511014"/>
    <x v="6"/>
    <x v="0"/>
  </r>
  <r>
    <x v="12"/>
    <x v="59"/>
    <n v="3.0837004405286343"/>
    <x v="6"/>
    <x v="0"/>
  </r>
  <r>
    <x v="12"/>
    <x v="63"/>
    <n v="0"/>
    <x v="6"/>
    <x v="0"/>
  </r>
  <r>
    <x v="12"/>
    <x v="64"/>
    <n v="4.8458149779735686"/>
    <x v="6"/>
    <x v="0"/>
  </r>
  <r>
    <x v="12"/>
    <x v="65"/>
    <n v="0"/>
    <x v="6"/>
    <x v="0"/>
  </r>
  <r>
    <x v="12"/>
    <x v="66"/>
    <n v="0"/>
    <x v="6"/>
    <x v="0"/>
  </r>
  <r>
    <x v="12"/>
    <x v="4"/>
    <n v="2.643171806167401"/>
    <x v="6"/>
    <x v="0"/>
  </r>
  <r>
    <x v="13"/>
    <x v="77"/>
    <n v="0"/>
    <x v="6"/>
    <x v="0"/>
  </r>
  <r>
    <x v="13"/>
    <x v="78"/>
    <n v="0"/>
    <x v="6"/>
    <x v="0"/>
  </r>
  <r>
    <x v="13"/>
    <x v="79"/>
    <n v="14.285714285714286"/>
    <x v="6"/>
    <x v="0"/>
  </r>
  <r>
    <x v="13"/>
    <x v="80"/>
    <n v="14.285714285714286"/>
    <x v="6"/>
    <x v="0"/>
  </r>
  <r>
    <x v="13"/>
    <x v="76"/>
    <n v="71.428571428571431"/>
    <x v="6"/>
    <x v="0"/>
  </r>
  <r>
    <x v="14"/>
    <x v="77"/>
    <n v="0"/>
    <x v="6"/>
    <x v="0"/>
  </r>
  <r>
    <x v="14"/>
    <x v="78"/>
    <n v="0"/>
    <x v="6"/>
    <x v="0"/>
  </r>
  <r>
    <x v="14"/>
    <x v="79"/>
    <n v="0"/>
    <x v="6"/>
    <x v="0"/>
  </r>
  <r>
    <x v="14"/>
    <x v="80"/>
    <n v="27.272727272727273"/>
    <x v="6"/>
    <x v="0"/>
  </r>
  <r>
    <x v="14"/>
    <x v="76"/>
    <n v="9.0909090909090917"/>
    <x v="6"/>
    <x v="0"/>
  </r>
  <r>
    <x v="14"/>
    <x v="61"/>
    <n v="63.636363636363633"/>
    <x v="6"/>
    <x v="0"/>
  </r>
  <r>
    <x v="14"/>
    <x v="66"/>
    <n v="0"/>
    <x v="6"/>
    <x v="0"/>
  </r>
  <r>
    <x v="10"/>
    <x v="56"/>
    <n v="23.100303951367781"/>
    <x v="7"/>
    <x v="0"/>
  </r>
  <r>
    <x v="10"/>
    <x v="57"/>
    <n v="21.276595744680851"/>
    <x v="7"/>
    <x v="0"/>
  </r>
  <r>
    <x v="10"/>
    <x v="58"/>
    <n v="49.848024316109424"/>
    <x v="7"/>
    <x v="0"/>
  </r>
  <r>
    <x v="10"/>
    <x v="59"/>
    <n v="1.8237082066869301"/>
    <x v="7"/>
    <x v="0"/>
  </r>
  <r>
    <x v="10"/>
    <x v="60"/>
    <n v="0"/>
    <x v="7"/>
    <x v="0"/>
  </r>
  <r>
    <x v="10"/>
    <x v="61"/>
    <n v="3.9513677811550152"/>
    <x v="7"/>
    <x v="0"/>
  </r>
  <r>
    <x v="10"/>
    <x v="62"/>
    <n v="0"/>
    <x v="7"/>
    <x v="0"/>
  </r>
  <r>
    <x v="11"/>
    <x v="56"/>
    <n v="23.100303951367781"/>
    <x v="7"/>
    <x v="0"/>
  </r>
  <r>
    <x v="11"/>
    <x v="57"/>
    <n v="21.276595744680851"/>
    <x v="7"/>
    <x v="0"/>
  </r>
  <r>
    <x v="11"/>
    <x v="58"/>
    <n v="49.848024316109424"/>
    <x v="7"/>
    <x v="0"/>
  </r>
  <r>
    <x v="11"/>
    <x v="59"/>
    <n v="1.8237082066869301"/>
    <x v="7"/>
    <x v="0"/>
  </r>
  <r>
    <x v="11"/>
    <x v="63"/>
    <n v="0"/>
    <x v="7"/>
    <x v="0"/>
  </r>
  <r>
    <x v="11"/>
    <x v="64"/>
    <n v="3.9513677811550152"/>
    <x v="7"/>
    <x v="0"/>
  </r>
  <r>
    <x v="11"/>
    <x v="65"/>
    <n v="0"/>
    <x v="7"/>
    <x v="0"/>
  </r>
  <r>
    <x v="11"/>
    <x v="66"/>
    <n v="0"/>
    <x v="7"/>
    <x v="0"/>
  </r>
  <r>
    <x v="11"/>
    <x v="4"/>
    <n v="0"/>
    <x v="7"/>
    <x v="0"/>
  </r>
  <r>
    <x v="12"/>
    <x v="67"/>
    <n v="0.91185410334346506"/>
    <x v="7"/>
    <x v="0"/>
  </r>
  <r>
    <x v="12"/>
    <x v="68"/>
    <n v="3.3434650455927053"/>
    <x v="7"/>
    <x v="0"/>
  </r>
  <r>
    <x v="12"/>
    <x v="69"/>
    <n v="17.62917933130699"/>
    <x v="7"/>
    <x v="0"/>
  </r>
  <r>
    <x v="12"/>
    <x v="70"/>
    <n v="1.21580547112462"/>
    <x v="7"/>
    <x v="0"/>
  </r>
  <r>
    <x v="12"/>
    <x v="71"/>
    <n v="0"/>
    <x v="7"/>
    <x v="0"/>
  </r>
  <r>
    <x v="12"/>
    <x v="72"/>
    <n v="19.148936170212767"/>
    <x v="7"/>
    <x v="0"/>
  </r>
  <r>
    <x v="12"/>
    <x v="73"/>
    <n v="2.1276595744680851"/>
    <x v="7"/>
    <x v="0"/>
  </r>
  <r>
    <x v="12"/>
    <x v="74"/>
    <n v="4.86322188449848"/>
    <x v="7"/>
    <x v="0"/>
  </r>
  <r>
    <x v="12"/>
    <x v="75"/>
    <n v="15.19756838905775"/>
    <x v="7"/>
    <x v="0"/>
  </r>
  <r>
    <x v="12"/>
    <x v="76"/>
    <n v="29.787234042553191"/>
    <x v="7"/>
    <x v="0"/>
  </r>
  <r>
    <x v="12"/>
    <x v="59"/>
    <n v="1.8237082066869301"/>
    <x v="7"/>
    <x v="0"/>
  </r>
  <r>
    <x v="12"/>
    <x v="63"/>
    <n v="0"/>
    <x v="7"/>
    <x v="0"/>
  </r>
  <r>
    <x v="12"/>
    <x v="64"/>
    <n v="3.9513677811550152"/>
    <x v="7"/>
    <x v="0"/>
  </r>
  <r>
    <x v="12"/>
    <x v="65"/>
    <n v="0"/>
    <x v="7"/>
    <x v="0"/>
  </r>
  <r>
    <x v="12"/>
    <x v="66"/>
    <n v="0"/>
    <x v="7"/>
    <x v="0"/>
  </r>
  <r>
    <x v="12"/>
    <x v="4"/>
    <n v="0"/>
    <x v="7"/>
    <x v="0"/>
  </r>
  <r>
    <x v="13"/>
    <x v="77"/>
    <n v="0"/>
    <x v="7"/>
    <x v="0"/>
  </r>
  <r>
    <x v="13"/>
    <x v="78"/>
    <n v="0"/>
    <x v="7"/>
    <x v="0"/>
  </r>
  <r>
    <x v="13"/>
    <x v="79"/>
    <n v="0"/>
    <x v="7"/>
    <x v="0"/>
  </r>
  <r>
    <x v="13"/>
    <x v="80"/>
    <n v="33.333333333333336"/>
    <x v="7"/>
    <x v="0"/>
  </r>
  <r>
    <x v="13"/>
    <x v="76"/>
    <n v="66.666666666666671"/>
    <x v="7"/>
    <x v="0"/>
  </r>
  <r>
    <x v="14"/>
    <x v="77"/>
    <n v="0"/>
    <x v="7"/>
    <x v="0"/>
  </r>
  <r>
    <x v="14"/>
    <x v="78"/>
    <n v="0"/>
    <x v="7"/>
    <x v="0"/>
  </r>
  <r>
    <x v="14"/>
    <x v="79"/>
    <n v="0"/>
    <x v="7"/>
    <x v="0"/>
  </r>
  <r>
    <x v="14"/>
    <x v="80"/>
    <n v="23.076923076923077"/>
    <x v="7"/>
    <x v="0"/>
  </r>
  <r>
    <x v="14"/>
    <x v="76"/>
    <n v="15.384615384615385"/>
    <x v="7"/>
    <x v="0"/>
  </r>
  <r>
    <x v="14"/>
    <x v="61"/>
    <n v="61.53846153846154"/>
    <x v="7"/>
    <x v="0"/>
  </r>
  <r>
    <x v="14"/>
    <x v="66"/>
    <n v="0"/>
    <x v="7"/>
    <x v="0"/>
  </r>
  <r>
    <x v="10"/>
    <x v="56"/>
    <n v="20"/>
    <x v="8"/>
    <x v="0"/>
  </r>
  <r>
    <x v="10"/>
    <x v="57"/>
    <n v="15.789473684210526"/>
    <x v="8"/>
    <x v="0"/>
  </r>
  <r>
    <x v="10"/>
    <x v="58"/>
    <n v="60.701754385964911"/>
    <x v="8"/>
    <x v="0"/>
  </r>
  <r>
    <x v="10"/>
    <x v="59"/>
    <n v="1.4035087719298245"/>
    <x v="8"/>
    <x v="0"/>
  </r>
  <r>
    <x v="10"/>
    <x v="60"/>
    <n v="0"/>
    <x v="8"/>
    <x v="0"/>
  </r>
  <r>
    <x v="10"/>
    <x v="61"/>
    <n v="2.1052631578947367"/>
    <x v="8"/>
    <x v="0"/>
  </r>
  <r>
    <x v="10"/>
    <x v="62"/>
    <n v="0"/>
    <x v="8"/>
    <x v="0"/>
  </r>
  <r>
    <x v="11"/>
    <x v="56"/>
    <n v="18.596491228070175"/>
    <x v="8"/>
    <x v="0"/>
  </r>
  <r>
    <x v="11"/>
    <x v="57"/>
    <n v="15.43859649122807"/>
    <x v="8"/>
    <x v="0"/>
  </r>
  <r>
    <x v="11"/>
    <x v="58"/>
    <n v="59.649122807017541"/>
    <x v="8"/>
    <x v="0"/>
  </r>
  <r>
    <x v="11"/>
    <x v="59"/>
    <n v="1.4035087719298245"/>
    <x v="8"/>
    <x v="0"/>
  </r>
  <r>
    <x v="11"/>
    <x v="63"/>
    <n v="0"/>
    <x v="8"/>
    <x v="0"/>
  </r>
  <r>
    <x v="11"/>
    <x v="64"/>
    <n v="2.1052631578947367"/>
    <x v="8"/>
    <x v="0"/>
  </r>
  <r>
    <x v="11"/>
    <x v="65"/>
    <n v="0"/>
    <x v="8"/>
    <x v="0"/>
  </r>
  <r>
    <x v="11"/>
    <x v="66"/>
    <n v="0"/>
    <x v="8"/>
    <x v="0"/>
  </r>
  <r>
    <x v="11"/>
    <x v="4"/>
    <n v="2.807017543859649"/>
    <x v="8"/>
    <x v="0"/>
  </r>
  <r>
    <x v="12"/>
    <x v="67"/>
    <n v="0.70175438596491224"/>
    <x v="8"/>
    <x v="0"/>
  </r>
  <r>
    <x v="12"/>
    <x v="68"/>
    <n v="4.5614035087719298"/>
    <x v="8"/>
    <x v="0"/>
  </r>
  <r>
    <x v="12"/>
    <x v="69"/>
    <n v="11.578947368421053"/>
    <x v="8"/>
    <x v="0"/>
  </r>
  <r>
    <x v="12"/>
    <x v="70"/>
    <n v="1.7543859649122806"/>
    <x v="8"/>
    <x v="0"/>
  </r>
  <r>
    <x v="12"/>
    <x v="71"/>
    <n v="1.4035087719298245"/>
    <x v="8"/>
    <x v="0"/>
  </r>
  <r>
    <x v="12"/>
    <x v="72"/>
    <n v="9.8245614035087723"/>
    <x v="8"/>
    <x v="0"/>
  </r>
  <r>
    <x v="12"/>
    <x v="73"/>
    <n v="4.2105263157894735"/>
    <x v="8"/>
    <x v="0"/>
  </r>
  <r>
    <x v="12"/>
    <x v="74"/>
    <n v="4.5614035087719298"/>
    <x v="8"/>
    <x v="0"/>
  </r>
  <r>
    <x v="12"/>
    <x v="75"/>
    <n v="8.4210526315789469"/>
    <x v="8"/>
    <x v="0"/>
  </r>
  <r>
    <x v="12"/>
    <x v="76"/>
    <n v="46.666666666666664"/>
    <x v="8"/>
    <x v="0"/>
  </r>
  <r>
    <x v="12"/>
    <x v="59"/>
    <n v="1.4035087719298245"/>
    <x v="8"/>
    <x v="0"/>
  </r>
  <r>
    <x v="12"/>
    <x v="63"/>
    <n v="0"/>
    <x v="8"/>
    <x v="0"/>
  </r>
  <r>
    <x v="12"/>
    <x v="64"/>
    <n v="2.1052631578947367"/>
    <x v="8"/>
    <x v="0"/>
  </r>
  <r>
    <x v="12"/>
    <x v="65"/>
    <n v="0"/>
    <x v="8"/>
    <x v="0"/>
  </r>
  <r>
    <x v="12"/>
    <x v="66"/>
    <n v="0"/>
    <x v="8"/>
    <x v="0"/>
  </r>
  <r>
    <x v="12"/>
    <x v="4"/>
    <n v="2.807017543859649"/>
    <x v="8"/>
    <x v="0"/>
  </r>
  <r>
    <x v="13"/>
    <x v="77"/>
    <n v="0"/>
    <x v="8"/>
    <x v="0"/>
  </r>
  <r>
    <x v="13"/>
    <x v="78"/>
    <n v="0"/>
    <x v="8"/>
    <x v="0"/>
  </r>
  <r>
    <x v="13"/>
    <x v="79"/>
    <n v="0"/>
    <x v="8"/>
    <x v="0"/>
  </r>
  <r>
    <x v="13"/>
    <x v="80"/>
    <n v="25"/>
    <x v="8"/>
    <x v="0"/>
  </r>
  <r>
    <x v="13"/>
    <x v="76"/>
    <n v="75"/>
    <x v="8"/>
    <x v="0"/>
  </r>
  <r>
    <x v="14"/>
    <x v="77"/>
    <n v="0"/>
    <x v="8"/>
    <x v="0"/>
  </r>
  <r>
    <x v="14"/>
    <x v="78"/>
    <n v="0"/>
    <x v="8"/>
    <x v="0"/>
  </r>
  <r>
    <x v="14"/>
    <x v="79"/>
    <n v="0"/>
    <x v="8"/>
    <x v="0"/>
  </r>
  <r>
    <x v="14"/>
    <x v="80"/>
    <n v="16.666666666666668"/>
    <x v="8"/>
    <x v="0"/>
  </r>
  <r>
    <x v="14"/>
    <x v="76"/>
    <n v="50"/>
    <x v="8"/>
    <x v="0"/>
  </r>
  <r>
    <x v="14"/>
    <x v="61"/>
    <n v="33.333333333333336"/>
    <x v="8"/>
    <x v="0"/>
  </r>
  <r>
    <x v="14"/>
    <x v="66"/>
    <n v="0"/>
    <x v="8"/>
    <x v="0"/>
  </r>
  <r>
    <x v="10"/>
    <x v="56"/>
    <n v="46.260387811634352"/>
    <x v="9"/>
    <x v="0"/>
  </r>
  <r>
    <x v="10"/>
    <x v="57"/>
    <n v="13.296398891966758"/>
    <x v="9"/>
    <x v="0"/>
  </r>
  <r>
    <x v="10"/>
    <x v="58"/>
    <n v="32.963988919667592"/>
    <x v="9"/>
    <x v="0"/>
  </r>
  <r>
    <x v="10"/>
    <x v="59"/>
    <n v="1.6620498614958448"/>
    <x v="9"/>
    <x v="0"/>
  </r>
  <r>
    <x v="10"/>
    <x v="60"/>
    <n v="0.2770083102493075"/>
    <x v="9"/>
    <x v="0"/>
  </r>
  <r>
    <x v="10"/>
    <x v="61"/>
    <n v="5.54016620498615"/>
    <x v="9"/>
    <x v="0"/>
  </r>
  <r>
    <x v="10"/>
    <x v="62"/>
    <n v="0"/>
    <x v="9"/>
    <x v="0"/>
  </r>
  <r>
    <x v="11"/>
    <x v="56"/>
    <n v="46.260387811634352"/>
    <x v="9"/>
    <x v="0"/>
  </r>
  <r>
    <x v="11"/>
    <x v="57"/>
    <n v="13.019390581717451"/>
    <x v="9"/>
    <x v="0"/>
  </r>
  <r>
    <x v="11"/>
    <x v="58"/>
    <n v="32.409972299168977"/>
    <x v="9"/>
    <x v="0"/>
  </r>
  <r>
    <x v="11"/>
    <x v="59"/>
    <n v="1.6620498614958448"/>
    <x v="9"/>
    <x v="0"/>
  </r>
  <r>
    <x v="11"/>
    <x v="63"/>
    <n v="0.2770083102493075"/>
    <x v="9"/>
    <x v="0"/>
  </r>
  <r>
    <x v="11"/>
    <x v="64"/>
    <n v="5.54016620498615"/>
    <x v="9"/>
    <x v="0"/>
  </r>
  <r>
    <x v="11"/>
    <x v="65"/>
    <n v="0"/>
    <x v="9"/>
    <x v="0"/>
  </r>
  <r>
    <x v="11"/>
    <x v="66"/>
    <n v="0"/>
    <x v="9"/>
    <x v="0"/>
  </r>
  <r>
    <x v="11"/>
    <x v="4"/>
    <n v="0.83102493074792239"/>
    <x v="9"/>
    <x v="0"/>
  </r>
  <r>
    <x v="12"/>
    <x v="67"/>
    <n v="0"/>
    <x v="9"/>
    <x v="0"/>
  </r>
  <r>
    <x v="12"/>
    <x v="68"/>
    <n v="6.9252077562326866"/>
    <x v="9"/>
    <x v="0"/>
  </r>
  <r>
    <x v="12"/>
    <x v="69"/>
    <n v="35.180055401662052"/>
    <x v="9"/>
    <x v="0"/>
  </r>
  <r>
    <x v="12"/>
    <x v="70"/>
    <n v="4.1551246537396125"/>
    <x v="9"/>
    <x v="0"/>
  </r>
  <r>
    <x v="12"/>
    <x v="71"/>
    <n v="0"/>
    <x v="9"/>
    <x v="0"/>
  </r>
  <r>
    <x v="12"/>
    <x v="72"/>
    <n v="7.4792243767313016"/>
    <x v="9"/>
    <x v="0"/>
  </r>
  <r>
    <x v="12"/>
    <x v="73"/>
    <n v="5.54016620498615"/>
    <x v="9"/>
    <x v="0"/>
  </r>
  <r>
    <x v="12"/>
    <x v="74"/>
    <n v="0.2770083102493075"/>
    <x v="9"/>
    <x v="0"/>
  </r>
  <r>
    <x v="12"/>
    <x v="75"/>
    <n v="4.986149584487535"/>
    <x v="9"/>
    <x v="0"/>
  </r>
  <r>
    <x v="12"/>
    <x v="76"/>
    <n v="27.146814404432131"/>
    <x v="9"/>
    <x v="0"/>
  </r>
  <r>
    <x v="12"/>
    <x v="59"/>
    <n v="1.6620498614958448"/>
    <x v="9"/>
    <x v="0"/>
  </r>
  <r>
    <x v="12"/>
    <x v="63"/>
    <n v="0.2770083102493075"/>
    <x v="9"/>
    <x v="0"/>
  </r>
  <r>
    <x v="12"/>
    <x v="64"/>
    <n v="5.54016620498615"/>
    <x v="9"/>
    <x v="0"/>
  </r>
  <r>
    <x v="12"/>
    <x v="65"/>
    <n v="0"/>
    <x v="9"/>
    <x v="0"/>
  </r>
  <r>
    <x v="12"/>
    <x v="66"/>
    <n v="0"/>
    <x v="9"/>
    <x v="0"/>
  </r>
  <r>
    <x v="12"/>
    <x v="4"/>
    <n v="0.83102493074792239"/>
    <x v="9"/>
    <x v="0"/>
  </r>
  <r>
    <x v="13"/>
    <x v="77"/>
    <n v="0"/>
    <x v="9"/>
    <x v="0"/>
  </r>
  <r>
    <x v="13"/>
    <x v="78"/>
    <n v="0"/>
    <x v="9"/>
    <x v="0"/>
  </r>
  <r>
    <x v="13"/>
    <x v="79"/>
    <n v="0"/>
    <x v="9"/>
    <x v="0"/>
  </r>
  <r>
    <x v="13"/>
    <x v="80"/>
    <n v="16.666666666666668"/>
    <x v="9"/>
    <x v="0"/>
  </r>
  <r>
    <x v="13"/>
    <x v="76"/>
    <n v="83.333333333333329"/>
    <x v="9"/>
    <x v="0"/>
  </r>
  <r>
    <x v="14"/>
    <x v="77"/>
    <n v="0"/>
    <x v="9"/>
    <x v="0"/>
  </r>
  <r>
    <x v="14"/>
    <x v="78"/>
    <n v="0"/>
    <x v="9"/>
    <x v="0"/>
  </r>
  <r>
    <x v="14"/>
    <x v="79"/>
    <n v="0"/>
    <x v="9"/>
    <x v="0"/>
  </r>
  <r>
    <x v="14"/>
    <x v="80"/>
    <n v="15"/>
    <x v="9"/>
    <x v="0"/>
  </r>
  <r>
    <x v="14"/>
    <x v="76"/>
    <n v="25"/>
    <x v="9"/>
    <x v="0"/>
  </r>
  <r>
    <x v="14"/>
    <x v="61"/>
    <n v="60"/>
    <x v="9"/>
    <x v="0"/>
  </r>
  <r>
    <x v="14"/>
    <x v="66"/>
    <n v="0"/>
    <x v="9"/>
    <x v="0"/>
  </r>
  <r>
    <x v="10"/>
    <x v="56"/>
    <n v="58.299595141700408"/>
    <x v="10"/>
    <x v="0"/>
  </r>
  <r>
    <x v="10"/>
    <x v="57"/>
    <n v="11.740890688259109"/>
    <x v="10"/>
    <x v="0"/>
  </r>
  <r>
    <x v="10"/>
    <x v="58"/>
    <n v="5.2631578947368425"/>
    <x v="10"/>
    <x v="0"/>
  </r>
  <r>
    <x v="10"/>
    <x v="59"/>
    <n v="12.145748987854251"/>
    <x v="10"/>
    <x v="0"/>
  </r>
  <r>
    <x v="10"/>
    <x v="60"/>
    <n v="1.214574898785425"/>
    <x v="10"/>
    <x v="0"/>
  </r>
  <r>
    <x v="10"/>
    <x v="61"/>
    <n v="10.931174089068826"/>
    <x v="10"/>
    <x v="0"/>
  </r>
  <r>
    <x v="10"/>
    <x v="62"/>
    <n v="0.40485829959514169"/>
    <x v="10"/>
    <x v="0"/>
  </r>
  <r>
    <x v="11"/>
    <x v="56"/>
    <n v="57.48987854251012"/>
    <x v="10"/>
    <x v="0"/>
  </r>
  <r>
    <x v="11"/>
    <x v="57"/>
    <n v="11.336032388663968"/>
    <x v="10"/>
    <x v="0"/>
  </r>
  <r>
    <x v="11"/>
    <x v="58"/>
    <n v="5.2631578947368425"/>
    <x v="10"/>
    <x v="0"/>
  </r>
  <r>
    <x v="11"/>
    <x v="59"/>
    <n v="11.740890688259109"/>
    <x v="10"/>
    <x v="0"/>
  </r>
  <r>
    <x v="11"/>
    <x v="63"/>
    <n v="1.214574898785425"/>
    <x v="10"/>
    <x v="0"/>
  </r>
  <r>
    <x v="11"/>
    <x v="64"/>
    <n v="10.931174089068826"/>
    <x v="10"/>
    <x v="0"/>
  </r>
  <r>
    <x v="11"/>
    <x v="65"/>
    <n v="0.40485829959514169"/>
    <x v="10"/>
    <x v="0"/>
  </r>
  <r>
    <x v="11"/>
    <x v="66"/>
    <n v="0"/>
    <x v="10"/>
    <x v="0"/>
  </r>
  <r>
    <x v="11"/>
    <x v="4"/>
    <n v="1.6194331983805668"/>
    <x v="10"/>
    <x v="0"/>
  </r>
  <r>
    <x v="12"/>
    <x v="67"/>
    <n v="0.40485829959514169"/>
    <x v="10"/>
    <x v="0"/>
  </r>
  <r>
    <x v="12"/>
    <x v="68"/>
    <n v="8.097165991902834"/>
    <x v="10"/>
    <x v="0"/>
  </r>
  <r>
    <x v="12"/>
    <x v="69"/>
    <n v="46.963562753036435"/>
    <x v="10"/>
    <x v="0"/>
  </r>
  <r>
    <x v="12"/>
    <x v="70"/>
    <n v="2.0242914979757085"/>
    <x v="10"/>
    <x v="0"/>
  </r>
  <r>
    <x v="12"/>
    <x v="71"/>
    <n v="0"/>
    <x v="10"/>
    <x v="0"/>
  </r>
  <r>
    <x v="12"/>
    <x v="72"/>
    <n v="6.0728744939271255"/>
    <x v="10"/>
    <x v="0"/>
  </r>
  <r>
    <x v="12"/>
    <x v="73"/>
    <n v="5.2631578947368425"/>
    <x v="10"/>
    <x v="0"/>
  </r>
  <r>
    <x v="12"/>
    <x v="74"/>
    <n v="0"/>
    <x v="10"/>
    <x v="0"/>
  </r>
  <r>
    <x v="12"/>
    <x v="75"/>
    <n v="0.80971659919028338"/>
    <x v="10"/>
    <x v="0"/>
  </r>
  <r>
    <x v="12"/>
    <x v="76"/>
    <n v="4.4534412955465585"/>
    <x v="10"/>
    <x v="0"/>
  </r>
  <r>
    <x v="12"/>
    <x v="59"/>
    <n v="11.740890688259109"/>
    <x v="10"/>
    <x v="0"/>
  </r>
  <r>
    <x v="12"/>
    <x v="63"/>
    <n v="1.214574898785425"/>
    <x v="10"/>
    <x v="0"/>
  </r>
  <r>
    <x v="12"/>
    <x v="64"/>
    <n v="10.931174089068826"/>
    <x v="10"/>
    <x v="0"/>
  </r>
  <r>
    <x v="12"/>
    <x v="65"/>
    <n v="0.40485829959514169"/>
    <x v="10"/>
    <x v="0"/>
  </r>
  <r>
    <x v="12"/>
    <x v="66"/>
    <n v="0"/>
    <x v="10"/>
    <x v="0"/>
  </r>
  <r>
    <x v="12"/>
    <x v="4"/>
    <n v="1.6194331983805668"/>
    <x v="10"/>
    <x v="0"/>
  </r>
  <r>
    <x v="13"/>
    <x v="77"/>
    <n v="0"/>
    <x v="10"/>
    <x v="0"/>
  </r>
  <r>
    <x v="13"/>
    <x v="78"/>
    <n v="0"/>
    <x v="10"/>
    <x v="0"/>
  </r>
  <r>
    <x v="13"/>
    <x v="79"/>
    <n v="3.4482758620689653"/>
    <x v="10"/>
    <x v="0"/>
  </r>
  <r>
    <x v="13"/>
    <x v="80"/>
    <n v="41.379310344827587"/>
    <x v="10"/>
    <x v="0"/>
  </r>
  <r>
    <x v="13"/>
    <x v="76"/>
    <n v="55.172413793103445"/>
    <x v="10"/>
    <x v="0"/>
  </r>
  <r>
    <x v="14"/>
    <x v="77"/>
    <n v="0"/>
    <x v="10"/>
    <x v="0"/>
  </r>
  <r>
    <x v="14"/>
    <x v="78"/>
    <n v="0"/>
    <x v="10"/>
    <x v="0"/>
  </r>
  <r>
    <x v="14"/>
    <x v="79"/>
    <n v="7.4074074074074074"/>
    <x v="10"/>
    <x v="0"/>
  </r>
  <r>
    <x v="14"/>
    <x v="80"/>
    <n v="14.814814814814815"/>
    <x v="10"/>
    <x v="0"/>
  </r>
  <r>
    <x v="14"/>
    <x v="76"/>
    <n v="18.518518518518519"/>
    <x v="10"/>
    <x v="0"/>
  </r>
  <r>
    <x v="14"/>
    <x v="61"/>
    <n v="59.25925925925926"/>
    <x v="10"/>
    <x v="0"/>
  </r>
  <r>
    <x v="14"/>
    <x v="66"/>
    <n v="0"/>
    <x v="10"/>
    <x v="0"/>
  </r>
  <r>
    <x v="10"/>
    <x v="56"/>
    <n v="74.193548387096769"/>
    <x v="11"/>
    <x v="0"/>
  </r>
  <r>
    <x v="10"/>
    <x v="57"/>
    <n v="8.064516129032258"/>
    <x v="11"/>
    <x v="0"/>
  </r>
  <r>
    <x v="10"/>
    <x v="58"/>
    <n v="5.241935483870968"/>
    <x v="11"/>
    <x v="0"/>
  </r>
  <r>
    <x v="10"/>
    <x v="59"/>
    <n v="2.8225806451612905"/>
    <x v="11"/>
    <x v="0"/>
  </r>
  <r>
    <x v="10"/>
    <x v="60"/>
    <n v="0"/>
    <x v="11"/>
    <x v="0"/>
  </r>
  <r>
    <x v="10"/>
    <x v="61"/>
    <n v="9.67741935483871"/>
    <x v="11"/>
    <x v="0"/>
  </r>
  <r>
    <x v="10"/>
    <x v="62"/>
    <n v="0"/>
    <x v="11"/>
    <x v="0"/>
  </r>
  <r>
    <x v="11"/>
    <x v="56"/>
    <n v="74.193548387096769"/>
    <x v="11"/>
    <x v="0"/>
  </r>
  <r>
    <x v="11"/>
    <x v="57"/>
    <n v="8.064516129032258"/>
    <x v="11"/>
    <x v="0"/>
  </r>
  <r>
    <x v="11"/>
    <x v="58"/>
    <n v="4.838709677419355"/>
    <x v="11"/>
    <x v="0"/>
  </r>
  <r>
    <x v="11"/>
    <x v="59"/>
    <n v="2.4193548387096775"/>
    <x v="11"/>
    <x v="0"/>
  </r>
  <r>
    <x v="11"/>
    <x v="63"/>
    <n v="0"/>
    <x v="11"/>
    <x v="0"/>
  </r>
  <r>
    <x v="11"/>
    <x v="64"/>
    <n v="9.67741935483871"/>
    <x v="11"/>
    <x v="0"/>
  </r>
  <r>
    <x v="11"/>
    <x v="65"/>
    <n v="0"/>
    <x v="11"/>
    <x v="0"/>
  </r>
  <r>
    <x v="11"/>
    <x v="66"/>
    <n v="0"/>
    <x v="11"/>
    <x v="0"/>
  </r>
  <r>
    <x v="11"/>
    <x v="4"/>
    <n v="0.80645161290322576"/>
    <x v="11"/>
    <x v="0"/>
  </r>
  <r>
    <x v="12"/>
    <x v="67"/>
    <n v="0"/>
    <x v="11"/>
    <x v="0"/>
  </r>
  <r>
    <x v="12"/>
    <x v="68"/>
    <n v="6.854838709677419"/>
    <x v="11"/>
    <x v="0"/>
  </r>
  <r>
    <x v="12"/>
    <x v="69"/>
    <n v="60.08064516129032"/>
    <x v="11"/>
    <x v="0"/>
  </r>
  <r>
    <x v="12"/>
    <x v="70"/>
    <n v="7.258064516129032"/>
    <x v="11"/>
    <x v="0"/>
  </r>
  <r>
    <x v="12"/>
    <x v="71"/>
    <n v="0.40322580645161288"/>
    <x v="11"/>
    <x v="0"/>
  </r>
  <r>
    <x v="12"/>
    <x v="72"/>
    <n v="3.225806451612903"/>
    <x v="11"/>
    <x v="0"/>
  </r>
  <r>
    <x v="12"/>
    <x v="73"/>
    <n v="4.435483870967742"/>
    <x v="11"/>
    <x v="0"/>
  </r>
  <r>
    <x v="12"/>
    <x v="74"/>
    <n v="1.2096774193548387"/>
    <x v="11"/>
    <x v="0"/>
  </r>
  <r>
    <x v="12"/>
    <x v="75"/>
    <n v="0"/>
    <x v="11"/>
    <x v="0"/>
  </r>
  <r>
    <x v="12"/>
    <x v="76"/>
    <n v="3.629032258064516"/>
    <x v="11"/>
    <x v="0"/>
  </r>
  <r>
    <x v="12"/>
    <x v="59"/>
    <n v="2.4193548387096775"/>
    <x v="11"/>
    <x v="0"/>
  </r>
  <r>
    <x v="12"/>
    <x v="63"/>
    <n v="0"/>
    <x v="11"/>
    <x v="0"/>
  </r>
  <r>
    <x v="12"/>
    <x v="64"/>
    <n v="9.67741935483871"/>
    <x v="11"/>
    <x v="0"/>
  </r>
  <r>
    <x v="12"/>
    <x v="65"/>
    <n v="0"/>
    <x v="11"/>
    <x v="0"/>
  </r>
  <r>
    <x v="12"/>
    <x v="66"/>
    <n v="0"/>
    <x v="11"/>
    <x v="0"/>
  </r>
  <r>
    <x v="12"/>
    <x v="4"/>
    <n v="0.80645161290322576"/>
    <x v="11"/>
    <x v="0"/>
  </r>
  <r>
    <x v="13"/>
    <x v="77"/>
    <n v="0"/>
    <x v="11"/>
    <x v="0"/>
  </r>
  <r>
    <x v="13"/>
    <x v="78"/>
    <n v="0"/>
    <x v="11"/>
    <x v="0"/>
  </r>
  <r>
    <x v="13"/>
    <x v="79"/>
    <n v="0"/>
    <x v="11"/>
    <x v="0"/>
  </r>
  <r>
    <x v="13"/>
    <x v="80"/>
    <n v="33.333333333333336"/>
    <x v="11"/>
    <x v="0"/>
  </r>
  <r>
    <x v="13"/>
    <x v="76"/>
    <n v="66.666666666666671"/>
    <x v="11"/>
    <x v="0"/>
  </r>
  <r>
    <x v="14"/>
    <x v="77"/>
    <n v="0"/>
    <x v="11"/>
    <x v="0"/>
  </r>
  <r>
    <x v="14"/>
    <x v="78"/>
    <n v="8.3333333333333339"/>
    <x v="11"/>
    <x v="0"/>
  </r>
  <r>
    <x v="14"/>
    <x v="79"/>
    <n v="0"/>
    <x v="11"/>
    <x v="0"/>
  </r>
  <r>
    <x v="14"/>
    <x v="80"/>
    <n v="12.5"/>
    <x v="11"/>
    <x v="0"/>
  </r>
  <r>
    <x v="14"/>
    <x v="76"/>
    <n v="12.5"/>
    <x v="11"/>
    <x v="0"/>
  </r>
  <r>
    <x v="14"/>
    <x v="61"/>
    <n v="66.666666666666671"/>
    <x v="11"/>
    <x v="0"/>
  </r>
  <r>
    <x v="14"/>
    <x v="66"/>
    <n v="0"/>
    <x v="11"/>
    <x v="0"/>
  </r>
  <r>
    <x v="10"/>
    <x v="56"/>
    <n v="67.713004484304932"/>
    <x v="12"/>
    <x v="0"/>
  </r>
  <r>
    <x v="10"/>
    <x v="57"/>
    <n v="6.7264573991031389"/>
    <x v="12"/>
    <x v="0"/>
  </r>
  <r>
    <x v="10"/>
    <x v="58"/>
    <n v="6.7264573991031389"/>
    <x v="12"/>
    <x v="0"/>
  </r>
  <r>
    <x v="10"/>
    <x v="59"/>
    <n v="6.7264573991031389"/>
    <x v="12"/>
    <x v="0"/>
  </r>
  <r>
    <x v="10"/>
    <x v="60"/>
    <n v="0"/>
    <x v="12"/>
    <x v="0"/>
  </r>
  <r>
    <x v="10"/>
    <x v="61"/>
    <n v="12.107623318385651"/>
    <x v="12"/>
    <x v="0"/>
  </r>
  <r>
    <x v="10"/>
    <x v="62"/>
    <n v="0"/>
    <x v="12"/>
    <x v="0"/>
  </r>
  <r>
    <x v="11"/>
    <x v="56"/>
    <n v="67.264573991031384"/>
    <x v="12"/>
    <x v="0"/>
  </r>
  <r>
    <x v="11"/>
    <x v="57"/>
    <n v="6.2780269058295968"/>
    <x v="12"/>
    <x v="0"/>
  </r>
  <r>
    <x v="11"/>
    <x v="58"/>
    <n v="6.7264573991031389"/>
    <x v="12"/>
    <x v="0"/>
  </r>
  <r>
    <x v="11"/>
    <x v="59"/>
    <n v="5.8295964125560538"/>
    <x v="12"/>
    <x v="0"/>
  </r>
  <r>
    <x v="11"/>
    <x v="63"/>
    <n v="0"/>
    <x v="12"/>
    <x v="0"/>
  </r>
  <r>
    <x v="11"/>
    <x v="64"/>
    <n v="12.107623318385651"/>
    <x v="12"/>
    <x v="0"/>
  </r>
  <r>
    <x v="11"/>
    <x v="65"/>
    <n v="0"/>
    <x v="12"/>
    <x v="0"/>
  </r>
  <r>
    <x v="11"/>
    <x v="66"/>
    <n v="0"/>
    <x v="12"/>
    <x v="0"/>
  </r>
  <r>
    <x v="11"/>
    <x v="4"/>
    <n v="1.7937219730941705"/>
    <x v="12"/>
    <x v="0"/>
  </r>
  <r>
    <x v="12"/>
    <x v="67"/>
    <n v="0.89686098654708524"/>
    <x v="12"/>
    <x v="0"/>
  </r>
  <r>
    <x v="12"/>
    <x v="68"/>
    <n v="8.9686098654708513"/>
    <x v="12"/>
    <x v="0"/>
  </r>
  <r>
    <x v="12"/>
    <x v="69"/>
    <n v="52.466367713004487"/>
    <x v="12"/>
    <x v="0"/>
  </r>
  <r>
    <x v="12"/>
    <x v="70"/>
    <n v="4.9327354260089686"/>
    <x v="12"/>
    <x v="0"/>
  </r>
  <r>
    <x v="12"/>
    <x v="71"/>
    <n v="0"/>
    <x v="12"/>
    <x v="0"/>
  </r>
  <r>
    <x v="12"/>
    <x v="72"/>
    <n v="5.3811659192825116"/>
    <x v="12"/>
    <x v="0"/>
  </r>
  <r>
    <x v="12"/>
    <x v="73"/>
    <n v="0.89686098654708524"/>
    <x v="12"/>
    <x v="0"/>
  </r>
  <r>
    <x v="12"/>
    <x v="74"/>
    <n v="0.44843049327354262"/>
    <x v="12"/>
    <x v="0"/>
  </r>
  <r>
    <x v="12"/>
    <x v="75"/>
    <n v="2.2421524663677128"/>
    <x v="12"/>
    <x v="0"/>
  </r>
  <r>
    <x v="12"/>
    <x v="76"/>
    <n v="4.0358744394618835"/>
    <x v="12"/>
    <x v="0"/>
  </r>
  <r>
    <x v="12"/>
    <x v="59"/>
    <n v="5.8295964125560538"/>
    <x v="12"/>
    <x v="0"/>
  </r>
  <r>
    <x v="12"/>
    <x v="63"/>
    <n v="0"/>
    <x v="12"/>
    <x v="0"/>
  </r>
  <r>
    <x v="12"/>
    <x v="64"/>
    <n v="12.107623318385651"/>
    <x v="12"/>
    <x v="0"/>
  </r>
  <r>
    <x v="12"/>
    <x v="65"/>
    <n v="0"/>
    <x v="12"/>
    <x v="0"/>
  </r>
  <r>
    <x v="12"/>
    <x v="66"/>
    <n v="0"/>
    <x v="12"/>
    <x v="0"/>
  </r>
  <r>
    <x v="12"/>
    <x v="4"/>
    <n v="1.7937219730941705"/>
    <x v="12"/>
    <x v="0"/>
  </r>
  <r>
    <x v="13"/>
    <x v="77"/>
    <n v="7.6923076923076925"/>
    <x v="12"/>
    <x v="0"/>
  </r>
  <r>
    <x v="13"/>
    <x v="78"/>
    <n v="0"/>
    <x v="12"/>
    <x v="0"/>
  </r>
  <r>
    <x v="13"/>
    <x v="79"/>
    <n v="15.384615384615385"/>
    <x v="12"/>
    <x v="0"/>
  </r>
  <r>
    <x v="13"/>
    <x v="80"/>
    <n v="30.76923076923077"/>
    <x v="12"/>
    <x v="0"/>
  </r>
  <r>
    <x v="13"/>
    <x v="76"/>
    <n v="46.153846153846153"/>
    <x v="12"/>
    <x v="0"/>
  </r>
  <r>
    <x v="14"/>
    <x v="77"/>
    <n v="0"/>
    <x v="12"/>
    <x v="0"/>
  </r>
  <r>
    <x v="14"/>
    <x v="78"/>
    <n v="0"/>
    <x v="12"/>
    <x v="0"/>
  </r>
  <r>
    <x v="14"/>
    <x v="79"/>
    <n v="0"/>
    <x v="12"/>
    <x v="0"/>
  </r>
  <r>
    <x v="14"/>
    <x v="80"/>
    <n v="18.518518518518519"/>
    <x v="12"/>
    <x v="0"/>
  </r>
  <r>
    <x v="14"/>
    <x v="76"/>
    <n v="11.111111111111111"/>
    <x v="12"/>
    <x v="0"/>
  </r>
  <r>
    <x v="14"/>
    <x v="61"/>
    <n v="70.370370370370367"/>
    <x v="12"/>
    <x v="0"/>
  </r>
  <r>
    <x v="14"/>
    <x v="66"/>
    <n v="0"/>
    <x v="12"/>
    <x v="0"/>
  </r>
  <r>
    <x v="10"/>
    <x v="56"/>
    <n v="66.233766233766232"/>
    <x v="13"/>
    <x v="0"/>
  </r>
  <r>
    <x v="10"/>
    <x v="57"/>
    <n v="8.4415584415584419"/>
    <x v="13"/>
    <x v="0"/>
  </r>
  <r>
    <x v="10"/>
    <x v="58"/>
    <n v="14.935064935064934"/>
    <x v="13"/>
    <x v="0"/>
  </r>
  <r>
    <x v="10"/>
    <x v="59"/>
    <n v="0.64935064935064934"/>
    <x v="13"/>
    <x v="0"/>
  </r>
  <r>
    <x v="10"/>
    <x v="60"/>
    <n v="0"/>
    <x v="13"/>
    <x v="0"/>
  </r>
  <r>
    <x v="10"/>
    <x v="61"/>
    <n v="9.7402597402597397"/>
    <x v="13"/>
    <x v="0"/>
  </r>
  <r>
    <x v="10"/>
    <x v="62"/>
    <n v="0"/>
    <x v="13"/>
    <x v="0"/>
  </r>
  <r>
    <x v="11"/>
    <x v="56"/>
    <n v="66.233766233766232"/>
    <x v="13"/>
    <x v="0"/>
  </r>
  <r>
    <x v="11"/>
    <x v="57"/>
    <n v="7.7922077922077921"/>
    <x v="13"/>
    <x v="0"/>
  </r>
  <r>
    <x v="11"/>
    <x v="58"/>
    <n v="14.935064935064934"/>
    <x v="13"/>
    <x v="0"/>
  </r>
  <r>
    <x v="11"/>
    <x v="59"/>
    <n v="0.64935064935064934"/>
    <x v="13"/>
    <x v="0"/>
  </r>
  <r>
    <x v="11"/>
    <x v="63"/>
    <n v="0"/>
    <x v="13"/>
    <x v="0"/>
  </r>
  <r>
    <x v="11"/>
    <x v="64"/>
    <n v="9.7402597402597397"/>
    <x v="13"/>
    <x v="0"/>
  </r>
  <r>
    <x v="11"/>
    <x v="65"/>
    <n v="0"/>
    <x v="13"/>
    <x v="0"/>
  </r>
  <r>
    <x v="11"/>
    <x v="66"/>
    <n v="0"/>
    <x v="13"/>
    <x v="0"/>
  </r>
  <r>
    <x v="11"/>
    <x v="4"/>
    <n v="0.64935064935064934"/>
    <x v="13"/>
    <x v="0"/>
  </r>
  <r>
    <x v="12"/>
    <x v="67"/>
    <n v="0"/>
    <x v="13"/>
    <x v="0"/>
  </r>
  <r>
    <x v="12"/>
    <x v="68"/>
    <n v="10.38961038961039"/>
    <x v="13"/>
    <x v="0"/>
  </r>
  <r>
    <x v="12"/>
    <x v="69"/>
    <n v="50"/>
    <x v="13"/>
    <x v="0"/>
  </r>
  <r>
    <x v="12"/>
    <x v="70"/>
    <n v="5.8441558441558445"/>
    <x v="13"/>
    <x v="0"/>
  </r>
  <r>
    <x v="12"/>
    <x v="71"/>
    <n v="0"/>
    <x v="13"/>
    <x v="0"/>
  </r>
  <r>
    <x v="12"/>
    <x v="72"/>
    <n v="5.1948051948051948"/>
    <x v="13"/>
    <x v="0"/>
  </r>
  <r>
    <x v="12"/>
    <x v="73"/>
    <n v="2.5974025974025974"/>
    <x v="13"/>
    <x v="0"/>
  </r>
  <r>
    <x v="12"/>
    <x v="74"/>
    <n v="0.64935064935064934"/>
    <x v="13"/>
    <x v="0"/>
  </r>
  <r>
    <x v="12"/>
    <x v="75"/>
    <n v="3.2467532467532467"/>
    <x v="13"/>
    <x v="0"/>
  </r>
  <r>
    <x v="12"/>
    <x v="76"/>
    <n v="11.038961038961039"/>
    <x v="13"/>
    <x v="0"/>
  </r>
  <r>
    <x v="12"/>
    <x v="59"/>
    <n v="0.64935064935064934"/>
    <x v="13"/>
    <x v="0"/>
  </r>
  <r>
    <x v="12"/>
    <x v="63"/>
    <n v="0"/>
    <x v="13"/>
    <x v="0"/>
  </r>
  <r>
    <x v="12"/>
    <x v="64"/>
    <n v="9.7402597402597397"/>
    <x v="13"/>
    <x v="0"/>
  </r>
  <r>
    <x v="12"/>
    <x v="65"/>
    <n v="0"/>
    <x v="13"/>
    <x v="0"/>
  </r>
  <r>
    <x v="12"/>
    <x v="66"/>
    <n v="0"/>
    <x v="13"/>
    <x v="0"/>
  </r>
  <r>
    <x v="12"/>
    <x v="4"/>
    <n v="0.64935064935064934"/>
    <x v="13"/>
    <x v="0"/>
  </r>
  <r>
    <x v="13"/>
    <x v="77"/>
    <n v="0"/>
    <x v="13"/>
    <x v="0"/>
  </r>
  <r>
    <x v="13"/>
    <x v="78"/>
    <n v="0"/>
    <x v="13"/>
    <x v="0"/>
  </r>
  <r>
    <x v="13"/>
    <x v="79"/>
    <n v="0"/>
    <x v="13"/>
    <x v="0"/>
  </r>
  <r>
    <x v="13"/>
    <x v="80"/>
    <n v="0"/>
    <x v="13"/>
    <x v="0"/>
  </r>
  <r>
    <x v="13"/>
    <x v="76"/>
    <n v="100"/>
    <x v="13"/>
    <x v="0"/>
  </r>
  <r>
    <x v="14"/>
    <x v="77"/>
    <n v="0"/>
    <x v="13"/>
    <x v="0"/>
  </r>
  <r>
    <x v="14"/>
    <x v="78"/>
    <n v="6.666666666666667"/>
    <x v="13"/>
    <x v="0"/>
  </r>
  <r>
    <x v="14"/>
    <x v="79"/>
    <n v="6.666666666666667"/>
    <x v="13"/>
    <x v="0"/>
  </r>
  <r>
    <x v="14"/>
    <x v="80"/>
    <n v="6.666666666666667"/>
    <x v="13"/>
    <x v="0"/>
  </r>
  <r>
    <x v="14"/>
    <x v="76"/>
    <n v="0"/>
    <x v="13"/>
    <x v="0"/>
  </r>
  <r>
    <x v="14"/>
    <x v="61"/>
    <n v="80"/>
    <x v="13"/>
    <x v="0"/>
  </r>
  <r>
    <x v="14"/>
    <x v="66"/>
    <n v="0"/>
    <x v="13"/>
    <x v="0"/>
  </r>
  <r>
    <x v="10"/>
    <x v="56"/>
    <n v="31.016042780748663"/>
    <x v="14"/>
    <x v="0"/>
  </r>
  <r>
    <x v="10"/>
    <x v="57"/>
    <n v="6.9518716577540109"/>
    <x v="14"/>
    <x v="0"/>
  </r>
  <r>
    <x v="10"/>
    <x v="58"/>
    <n v="27.272727272727273"/>
    <x v="14"/>
    <x v="0"/>
  </r>
  <r>
    <x v="10"/>
    <x v="59"/>
    <n v="4.2780748663101607"/>
    <x v="14"/>
    <x v="0"/>
  </r>
  <r>
    <x v="10"/>
    <x v="60"/>
    <n v="0"/>
    <x v="14"/>
    <x v="0"/>
  </r>
  <r>
    <x v="10"/>
    <x v="61"/>
    <n v="30.481283422459892"/>
    <x v="14"/>
    <x v="0"/>
  </r>
  <r>
    <x v="10"/>
    <x v="62"/>
    <n v="0"/>
    <x v="14"/>
    <x v="0"/>
  </r>
  <r>
    <x v="11"/>
    <x v="56"/>
    <n v="31.016042780748663"/>
    <x v="14"/>
    <x v="0"/>
  </r>
  <r>
    <x v="11"/>
    <x v="57"/>
    <n v="6.9518716577540109"/>
    <x v="14"/>
    <x v="0"/>
  </r>
  <r>
    <x v="11"/>
    <x v="58"/>
    <n v="26.203208556149733"/>
    <x v="14"/>
    <x v="0"/>
  </r>
  <r>
    <x v="11"/>
    <x v="59"/>
    <n v="4.2780748663101607"/>
    <x v="14"/>
    <x v="0"/>
  </r>
  <r>
    <x v="11"/>
    <x v="63"/>
    <n v="0"/>
    <x v="14"/>
    <x v="0"/>
  </r>
  <r>
    <x v="11"/>
    <x v="64"/>
    <n v="30.481283422459892"/>
    <x v="14"/>
    <x v="0"/>
  </r>
  <r>
    <x v="11"/>
    <x v="65"/>
    <n v="0"/>
    <x v="14"/>
    <x v="0"/>
  </r>
  <r>
    <x v="11"/>
    <x v="66"/>
    <n v="0"/>
    <x v="14"/>
    <x v="0"/>
  </r>
  <r>
    <x v="11"/>
    <x v="4"/>
    <n v="1.0695187165775402"/>
    <x v="14"/>
    <x v="0"/>
  </r>
  <r>
    <x v="12"/>
    <x v="67"/>
    <n v="0"/>
    <x v="14"/>
    <x v="0"/>
  </r>
  <r>
    <x v="12"/>
    <x v="68"/>
    <n v="2.6737967914438503"/>
    <x v="14"/>
    <x v="0"/>
  </r>
  <r>
    <x v="12"/>
    <x v="69"/>
    <n v="22.994652406417114"/>
    <x v="14"/>
    <x v="0"/>
  </r>
  <r>
    <x v="12"/>
    <x v="70"/>
    <n v="5.3475935828877006"/>
    <x v="14"/>
    <x v="0"/>
  </r>
  <r>
    <x v="12"/>
    <x v="71"/>
    <n v="0"/>
    <x v="14"/>
    <x v="0"/>
  </r>
  <r>
    <x v="12"/>
    <x v="72"/>
    <n v="5.882352941176471"/>
    <x v="14"/>
    <x v="0"/>
  </r>
  <r>
    <x v="12"/>
    <x v="73"/>
    <n v="1.0695187165775402"/>
    <x v="14"/>
    <x v="0"/>
  </r>
  <r>
    <x v="12"/>
    <x v="74"/>
    <n v="0.53475935828877008"/>
    <x v="14"/>
    <x v="0"/>
  </r>
  <r>
    <x v="12"/>
    <x v="75"/>
    <n v="6.4171122994652405"/>
    <x v="14"/>
    <x v="0"/>
  </r>
  <r>
    <x v="12"/>
    <x v="76"/>
    <n v="19.251336898395721"/>
    <x v="14"/>
    <x v="0"/>
  </r>
  <r>
    <x v="12"/>
    <x v="59"/>
    <n v="4.2780748663101607"/>
    <x v="14"/>
    <x v="0"/>
  </r>
  <r>
    <x v="12"/>
    <x v="63"/>
    <n v="0"/>
    <x v="14"/>
    <x v="0"/>
  </r>
  <r>
    <x v="12"/>
    <x v="64"/>
    <n v="30.481283422459892"/>
    <x v="14"/>
    <x v="0"/>
  </r>
  <r>
    <x v="12"/>
    <x v="65"/>
    <n v="0"/>
    <x v="14"/>
    <x v="0"/>
  </r>
  <r>
    <x v="12"/>
    <x v="66"/>
    <n v="0"/>
    <x v="14"/>
    <x v="0"/>
  </r>
  <r>
    <x v="12"/>
    <x v="4"/>
    <n v="1.0695187165775402"/>
    <x v="14"/>
    <x v="0"/>
  </r>
  <r>
    <x v="13"/>
    <x v="77"/>
    <n v="0"/>
    <x v="14"/>
    <x v="0"/>
  </r>
  <r>
    <x v="13"/>
    <x v="78"/>
    <n v="0"/>
    <x v="14"/>
    <x v="0"/>
  </r>
  <r>
    <x v="13"/>
    <x v="79"/>
    <n v="0"/>
    <x v="14"/>
    <x v="0"/>
  </r>
  <r>
    <x v="13"/>
    <x v="80"/>
    <n v="12.5"/>
    <x v="14"/>
    <x v="0"/>
  </r>
  <r>
    <x v="13"/>
    <x v="76"/>
    <n v="87.5"/>
    <x v="14"/>
    <x v="0"/>
  </r>
  <r>
    <x v="14"/>
    <x v="77"/>
    <n v="0"/>
    <x v="14"/>
    <x v="0"/>
  </r>
  <r>
    <x v="14"/>
    <x v="78"/>
    <n v="3.5087719298245612"/>
    <x v="14"/>
    <x v="0"/>
  </r>
  <r>
    <x v="14"/>
    <x v="79"/>
    <n v="0"/>
    <x v="14"/>
    <x v="0"/>
  </r>
  <r>
    <x v="14"/>
    <x v="80"/>
    <n v="26.315789473684209"/>
    <x v="14"/>
    <x v="0"/>
  </r>
  <r>
    <x v="14"/>
    <x v="76"/>
    <n v="38.596491228070178"/>
    <x v="14"/>
    <x v="0"/>
  </r>
  <r>
    <x v="14"/>
    <x v="61"/>
    <n v="31.578947368421051"/>
    <x v="14"/>
    <x v="0"/>
  </r>
  <r>
    <x v="14"/>
    <x v="66"/>
    <n v="0"/>
    <x v="14"/>
    <x v="0"/>
  </r>
  <r>
    <x v="10"/>
    <x v="56"/>
    <n v="56.60377358490566"/>
    <x v="15"/>
    <x v="0"/>
  </r>
  <r>
    <x v="10"/>
    <x v="57"/>
    <n v="7.5471698113207548"/>
    <x v="15"/>
    <x v="0"/>
  </r>
  <r>
    <x v="10"/>
    <x v="58"/>
    <n v="22.641509433962263"/>
    <x v="15"/>
    <x v="0"/>
  </r>
  <r>
    <x v="10"/>
    <x v="59"/>
    <n v="6.6037735849056602"/>
    <x v="15"/>
    <x v="0"/>
  </r>
  <r>
    <x v="10"/>
    <x v="60"/>
    <n v="0"/>
    <x v="15"/>
    <x v="0"/>
  </r>
  <r>
    <x v="10"/>
    <x v="61"/>
    <n v="6.6037735849056602"/>
    <x v="15"/>
    <x v="0"/>
  </r>
  <r>
    <x v="10"/>
    <x v="62"/>
    <n v="0"/>
    <x v="15"/>
    <x v="0"/>
  </r>
  <r>
    <x v="11"/>
    <x v="56"/>
    <n v="54.716981132075475"/>
    <x v="15"/>
    <x v="0"/>
  </r>
  <r>
    <x v="11"/>
    <x v="57"/>
    <n v="6.132075471698113"/>
    <x v="15"/>
    <x v="0"/>
  </r>
  <r>
    <x v="11"/>
    <x v="58"/>
    <n v="19.811320754716981"/>
    <x v="15"/>
    <x v="0"/>
  </r>
  <r>
    <x v="11"/>
    <x v="59"/>
    <n v="5.1886792452830193"/>
    <x v="15"/>
    <x v="0"/>
  </r>
  <r>
    <x v="11"/>
    <x v="63"/>
    <n v="0"/>
    <x v="15"/>
    <x v="0"/>
  </r>
  <r>
    <x v="11"/>
    <x v="64"/>
    <n v="6.6037735849056602"/>
    <x v="15"/>
    <x v="0"/>
  </r>
  <r>
    <x v="11"/>
    <x v="65"/>
    <n v="0"/>
    <x v="15"/>
    <x v="0"/>
  </r>
  <r>
    <x v="11"/>
    <x v="66"/>
    <n v="0"/>
    <x v="15"/>
    <x v="0"/>
  </r>
  <r>
    <x v="11"/>
    <x v="4"/>
    <n v="7.5471698113207548"/>
    <x v="15"/>
    <x v="0"/>
  </r>
  <r>
    <x v="12"/>
    <x v="67"/>
    <n v="0"/>
    <x v="15"/>
    <x v="0"/>
  </r>
  <r>
    <x v="12"/>
    <x v="68"/>
    <n v="1.4150943396226414"/>
    <x v="15"/>
    <x v="0"/>
  </r>
  <r>
    <x v="12"/>
    <x v="69"/>
    <n v="42.452830188679243"/>
    <x v="15"/>
    <x v="0"/>
  </r>
  <r>
    <x v="12"/>
    <x v="70"/>
    <n v="10.849056603773585"/>
    <x v="15"/>
    <x v="0"/>
  </r>
  <r>
    <x v="12"/>
    <x v="71"/>
    <n v="0.94339622641509435"/>
    <x v="15"/>
    <x v="0"/>
  </r>
  <r>
    <x v="12"/>
    <x v="72"/>
    <n v="3.7735849056603774"/>
    <x v="15"/>
    <x v="0"/>
  </r>
  <r>
    <x v="12"/>
    <x v="73"/>
    <n v="1.4150943396226414"/>
    <x v="15"/>
    <x v="0"/>
  </r>
  <r>
    <x v="12"/>
    <x v="74"/>
    <n v="0.94339622641509435"/>
    <x v="15"/>
    <x v="0"/>
  </r>
  <r>
    <x v="12"/>
    <x v="75"/>
    <n v="2.358490566037736"/>
    <x v="15"/>
    <x v="0"/>
  </r>
  <r>
    <x v="12"/>
    <x v="76"/>
    <n v="16.509433962264151"/>
    <x v="15"/>
    <x v="0"/>
  </r>
  <r>
    <x v="12"/>
    <x v="59"/>
    <n v="5.1886792452830193"/>
    <x v="15"/>
    <x v="0"/>
  </r>
  <r>
    <x v="12"/>
    <x v="63"/>
    <n v="0"/>
    <x v="15"/>
    <x v="0"/>
  </r>
  <r>
    <x v="12"/>
    <x v="64"/>
    <n v="6.6037735849056602"/>
    <x v="15"/>
    <x v="0"/>
  </r>
  <r>
    <x v="12"/>
    <x v="65"/>
    <n v="0"/>
    <x v="15"/>
    <x v="0"/>
  </r>
  <r>
    <x v="12"/>
    <x v="66"/>
    <n v="0"/>
    <x v="15"/>
    <x v="0"/>
  </r>
  <r>
    <x v="12"/>
    <x v="4"/>
    <n v="7.5471698113207548"/>
    <x v="15"/>
    <x v="0"/>
  </r>
  <r>
    <x v="13"/>
    <x v="77"/>
    <n v="18.181818181818183"/>
    <x v="15"/>
    <x v="0"/>
  </r>
  <r>
    <x v="13"/>
    <x v="78"/>
    <n v="0"/>
    <x v="15"/>
    <x v="0"/>
  </r>
  <r>
    <x v="13"/>
    <x v="79"/>
    <n v="0"/>
    <x v="15"/>
    <x v="0"/>
  </r>
  <r>
    <x v="13"/>
    <x v="80"/>
    <n v="9.0909090909090917"/>
    <x v="15"/>
    <x v="0"/>
  </r>
  <r>
    <x v="13"/>
    <x v="76"/>
    <n v="72.727272727272734"/>
    <x v="15"/>
    <x v="0"/>
  </r>
  <r>
    <x v="14"/>
    <x v="77"/>
    <n v="0"/>
    <x v="15"/>
    <x v="0"/>
  </r>
  <r>
    <x v="14"/>
    <x v="78"/>
    <n v="0"/>
    <x v="15"/>
    <x v="0"/>
  </r>
  <r>
    <x v="14"/>
    <x v="79"/>
    <n v="7.1428571428571432"/>
    <x v="15"/>
    <x v="0"/>
  </r>
  <r>
    <x v="14"/>
    <x v="80"/>
    <n v="7.1428571428571432"/>
    <x v="15"/>
    <x v="0"/>
  </r>
  <r>
    <x v="14"/>
    <x v="76"/>
    <n v="35.714285714285715"/>
    <x v="15"/>
    <x v="0"/>
  </r>
  <r>
    <x v="14"/>
    <x v="61"/>
    <n v="50"/>
    <x v="15"/>
    <x v="0"/>
  </r>
  <r>
    <x v="14"/>
    <x v="66"/>
    <n v="0"/>
    <x v="15"/>
    <x v="0"/>
  </r>
  <r>
    <x v="10"/>
    <x v="56"/>
    <n v="62.796208530805686"/>
    <x v="16"/>
    <x v="0"/>
  </r>
  <r>
    <x v="10"/>
    <x v="57"/>
    <n v="10.189573459715639"/>
    <x v="16"/>
    <x v="0"/>
  </r>
  <r>
    <x v="10"/>
    <x v="58"/>
    <n v="11.611374407582938"/>
    <x v="16"/>
    <x v="0"/>
  </r>
  <r>
    <x v="10"/>
    <x v="59"/>
    <n v="5.9241706161137442"/>
    <x v="16"/>
    <x v="0"/>
  </r>
  <r>
    <x v="10"/>
    <x v="60"/>
    <n v="0"/>
    <x v="16"/>
    <x v="0"/>
  </r>
  <r>
    <x v="10"/>
    <x v="61"/>
    <n v="9.4786729857819907"/>
    <x v="16"/>
    <x v="0"/>
  </r>
  <r>
    <x v="10"/>
    <x v="62"/>
    <n v="0"/>
    <x v="16"/>
    <x v="0"/>
  </r>
  <r>
    <x v="11"/>
    <x v="56"/>
    <n v="62.322274881516584"/>
    <x v="16"/>
    <x v="0"/>
  </r>
  <r>
    <x v="11"/>
    <x v="57"/>
    <n v="10.189573459715639"/>
    <x v="16"/>
    <x v="0"/>
  </r>
  <r>
    <x v="11"/>
    <x v="58"/>
    <n v="10.663507109004739"/>
    <x v="16"/>
    <x v="0"/>
  </r>
  <r>
    <x v="11"/>
    <x v="59"/>
    <n v="5.6872037914691944"/>
    <x v="16"/>
    <x v="0"/>
  </r>
  <r>
    <x v="11"/>
    <x v="63"/>
    <n v="0"/>
    <x v="16"/>
    <x v="0"/>
  </r>
  <r>
    <x v="11"/>
    <x v="64"/>
    <n v="9.4786729857819907"/>
    <x v="16"/>
    <x v="0"/>
  </r>
  <r>
    <x v="11"/>
    <x v="65"/>
    <n v="0"/>
    <x v="16"/>
    <x v="0"/>
  </r>
  <r>
    <x v="11"/>
    <x v="66"/>
    <n v="0"/>
    <x v="16"/>
    <x v="0"/>
  </r>
  <r>
    <x v="11"/>
    <x v="4"/>
    <n v="1.6587677725118484"/>
    <x v="16"/>
    <x v="0"/>
  </r>
  <r>
    <x v="12"/>
    <x v="67"/>
    <n v="0.47393364928909953"/>
    <x v="16"/>
    <x v="0"/>
  </r>
  <r>
    <x v="12"/>
    <x v="68"/>
    <n v="8.293838862559241"/>
    <x v="16"/>
    <x v="0"/>
  </r>
  <r>
    <x v="12"/>
    <x v="69"/>
    <n v="44.786729857819907"/>
    <x v="16"/>
    <x v="0"/>
  </r>
  <r>
    <x v="12"/>
    <x v="70"/>
    <n v="8.7677725118483405"/>
    <x v="16"/>
    <x v="0"/>
  </r>
  <r>
    <x v="12"/>
    <x v="71"/>
    <n v="0.47393364928909953"/>
    <x v="16"/>
    <x v="0"/>
  </r>
  <r>
    <x v="12"/>
    <x v="72"/>
    <n v="4.7393364928909953"/>
    <x v="16"/>
    <x v="0"/>
  </r>
  <r>
    <x v="12"/>
    <x v="73"/>
    <n v="4.9763033175355451"/>
    <x v="16"/>
    <x v="0"/>
  </r>
  <r>
    <x v="12"/>
    <x v="74"/>
    <n v="0.47393364928909953"/>
    <x v="16"/>
    <x v="0"/>
  </r>
  <r>
    <x v="12"/>
    <x v="75"/>
    <n v="1.6587677725118484"/>
    <x v="16"/>
    <x v="0"/>
  </r>
  <r>
    <x v="12"/>
    <x v="76"/>
    <n v="8.5308056872037916"/>
    <x v="16"/>
    <x v="0"/>
  </r>
  <r>
    <x v="12"/>
    <x v="59"/>
    <n v="5.6872037914691944"/>
    <x v="16"/>
    <x v="0"/>
  </r>
  <r>
    <x v="12"/>
    <x v="63"/>
    <n v="0"/>
    <x v="16"/>
    <x v="0"/>
  </r>
  <r>
    <x v="12"/>
    <x v="64"/>
    <n v="9.4786729857819907"/>
    <x v="16"/>
    <x v="0"/>
  </r>
  <r>
    <x v="12"/>
    <x v="65"/>
    <n v="0"/>
    <x v="16"/>
    <x v="0"/>
  </r>
  <r>
    <x v="12"/>
    <x v="66"/>
    <n v="0"/>
    <x v="16"/>
    <x v="0"/>
  </r>
  <r>
    <x v="12"/>
    <x v="4"/>
    <n v="1.6587677725118484"/>
    <x v="16"/>
    <x v="0"/>
  </r>
  <r>
    <x v="13"/>
    <x v="77"/>
    <n v="4.166666666666667"/>
    <x v="16"/>
    <x v="0"/>
  </r>
  <r>
    <x v="13"/>
    <x v="78"/>
    <n v="0"/>
    <x v="16"/>
    <x v="0"/>
  </r>
  <r>
    <x v="13"/>
    <x v="79"/>
    <n v="29.166666666666668"/>
    <x v="16"/>
    <x v="0"/>
  </r>
  <r>
    <x v="13"/>
    <x v="80"/>
    <n v="20.833333333333332"/>
    <x v="16"/>
    <x v="0"/>
  </r>
  <r>
    <x v="13"/>
    <x v="76"/>
    <n v="45.833333333333336"/>
    <x v="16"/>
    <x v="0"/>
  </r>
  <r>
    <x v="14"/>
    <x v="77"/>
    <n v="0"/>
    <x v="16"/>
    <x v="0"/>
  </r>
  <r>
    <x v="14"/>
    <x v="78"/>
    <n v="5"/>
    <x v="16"/>
    <x v="0"/>
  </r>
  <r>
    <x v="14"/>
    <x v="79"/>
    <n v="0"/>
    <x v="16"/>
    <x v="0"/>
  </r>
  <r>
    <x v="14"/>
    <x v="80"/>
    <n v="2.5"/>
    <x v="16"/>
    <x v="0"/>
  </r>
  <r>
    <x v="14"/>
    <x v="76"/>
    <n v="5"/>
    <x v="16"/>
    <x v="0"/>
  </r>
  <r>
    <x v="14"/>
    <x v="61"/>
    <n v="87.5"/>
    <x v="16"/>
    <x v="0"/>
  </r>
  <r>
    <x v="14"/>
    <x v="66"/>
    <n v="0"/>
    <x v="16"/>
    <x v="0"/>
  </r>
  <r>
    <x v="10"/>
    <x v="56"/>
    <n v="47.527272727272724"/>
    <x v="0"/>
    <x v="1"/>
  </r>
  <r>
    <x v="10"/>
    <x v="57"/>
    <n v="8.6363636363636367"/>
    <x v="0"/>
    <x v="1"/>
  </r>
  <r>
    <x v="10"/>
    <x v="58"/>
    <n v="19.390909090909091"/>
    <x v="0"/>
    <x v="1"/>
  </r>
  <r>
    <x v="10"/>
    <x v="59"/>
    <n v="10.618181818181819"/>
    <x v="0"/>
    <x v="1"/>
  </r>
  <r>
    <x v="10"/>
    <x v="60"/>
    <n v="0.27272727272727271"/>
    <x v="0"/>
    <x v="1"/>
  </r>
  <r>
    <x v="10"/>
    <x v="61"/>
    <n v="13.472727272727273"/>
    <x v="0"/>
    <x v="1"/>
  </r>
  <r>
    <x v="10"/>
    <x v="62"/>
    <n v="8.1818181818181818E-2"/>
    <x v="0"/>
    <x v="1"/>
  </r>
  <r>
    <x v="11"/>
    <x v="56"/>
    <n v="47.309090909090912"/>
    <x v="0"/>
    <x v="1"/>
  </r>
  <r>
    <x v="11"/>
    <x v="57"/>
    <n v="8.4272727272727277"/>
    <x v="0"/>
    <x v="1"/>
  </r>
  <r>
    <x v="11"/>
    <x v="58"/>
    <n v="18.945454545454545"/>
    <x v="0"/>
    <x v="1"/>
  </r>
  <r>
    <x v="11"/>
    <x v="59"/>
    <n v="10.290909090909091"/>
    <x v="0"/>
    <x v="1"/>
  </r>
  <r>
    <x v="11"/>
    <x v="63"/>
    <n v="0.27272727272727271"/>
    <x v="0"/>
    <x v="1"/>
  </r>
  <r>
    <x v="11"/>
    <x v="64"/>
    <n v="13.472727272727273"/>
    <x v="0"/>
    <x v="1"/>
  </r>
  <r>
    <x v="11"/>
    <x v="65"/>
    <n v="2.7272727272727271E-2"/>
    <x v="0"/>
    <x v="1"/>
  </r>
  <r>
    <x v="11"/>
    <x v="66"/>
    <n v="3.6363636363636362E-2"/>
    <x v="0"/>
    <x v="1"/>
  </r>
  <r>
    <x v="11"/>
    <x v="4"/>
    <n v="1.2181818181818183"/>
    <x v="0"/>
    <x v="1"/>
  </r>
  <r>
    <x v="12"/>
    <x v="67"/>
    <n v="0.4"/>
    <x v="0"/>
    <x v="1"/>
  </r>
  <r>
    <x v="12"/>
    <x v="68"/>
    <n v="5.4363636363636365"/>
    <x v="0"/>
    <x v="1"/>
  </r>
  <r>
    <x v="12"/>
    <x v="69"/>
    <n v="35.636363636363633"/>
    <x v="0"/>
    <x v="1"/>
  </r>
  <r>
    <x v="12"/>
    <x v="70"/>
    <n v="5.836363636363636"/>
    <x v="0"/>
    <x v="1"/>
  </r>
  <r>
    <x v="12"/>
    <x v="71"/>
    <n v="0.20909090909090908"/>
    <x v="0"/>
    <x v="1"/>
  </r>
  <r>
    <x v="12"/>
    <x v="72"/>
    <n v="4.9909090909090912"/>
    <x v="0"/>
    <x v="1"/>
  </r>
  <r>
    <x v="12"/>
    <x v="73"/>
    <n v="3.2272727272727271"/>
    <x v="0"/>
    <x v="1"/>
  </r>
  <r>
    <x v="12"/>
    <x v="74"/>
    <n v="1.3"/>
    <x v="0"/>
    <x v="1"/>
  </r>
  <r>
    <x v="12"/>
    <x v="75"/>
    <n v="4.6909090909090905"/>
    <x v="0"/>
    <x v="1"/>
  </r>
  <r>
    <x v="12"/>
    <x v="76"/>
    <n v="12.954545454545455"/>
    <x v="0"/>
    <x v="1"/>
  </r>
  <r>
    <x v="12"/>
    <x v="59"/>
    <n v="10.290909090909091"/>
    <x v="0"/>
    <x v="1"/>
  </r>
  <r>
    <x v="12"/>
    <x v="63"/>
    <n v="0.27272727272727271"/>
    <x v="0"/>
    <x v="1"/>
  </r>
  <r>
    <x v="12"/>
    <x v="64"/>
    <n v="13.472727272727273"/>
    <x v="0"/>
    <x v="1"/>
  </r>
  <r>
    <x v="12"/>
    <x v="65"/>
    <n v="2.7272727272727271E-2"/>
    <x v="0"/>
    <x v="1"/>
  </r>
  <r>
    <x v="12"/>
    <x v="66"/>
    <n v="3.6363636363636362E-2"/>
    <x v="0"/>
    <x v="1"/>
  </r>
  <r>
    <x v="12"/>
    <x v="4"/>
    <n v="1.2181818181818183"/>
    <x v="0"/>
    <x v="1"/>
  </r>
  <r>
    <x v="13"/>
    <x v="77"/>
    <n v="5.5653710247349819"/>
    <x v="0"/>
    <x v="1"/>
  </r>
  <r>
    <x v="13"/>
    <x v="78"/>
    <n v="0.17667844522968199"/>
    <x v="0"/>
    <x v="1"/>
  </r>
  <r>
    <x v="13"/>
    <x v="79"/>
    <n v="6.4487632508833919"/>
    <x v="0"/>
    <x v="1"/>
  </r>
  <r>
    <x v="13"/>
    <x v="80"/>
    <n v="29.770318021201412"/>
    <x v="0"/>
    <x v="1"/>
  </r>
  <r>
    <x v="13"/>
    <x v="76"/>
    <n v="58.03886925795053"/>
    <x v="0"/>
    <x v="1"/>
  </r>
  <r>
    <x v="14"/>
    <x v="77"/>
    <n v="0.1349527665317139"/>
    <x v="0"/>
    <x v="1"/>
  </r>
  <r>
    <x v="14"/>
    <x v="78"/>
    <n v="1.7543859649122806"/>
    <x v="0"/>
    <x v="1"/>
  </r>
  <r>
    <x v="14"/>
    <x v="79"/>
    <n v="1.2820512820512822"/>
    <x v="0"/>
    <x v="1"/>
  </r>
  <r>
    <x v="14"/>
    <x v="80"/>
    <n v="21.187584345479081"/>
    <x v="0"/>
    <x v="1"/>
  </r>
  <r>
    <x v="14"/>
    <x v="76"/>
    <n v="17.881241565452093"/>
    <x v="0"/>
    <x v="1"/>
  </r>
  <r>
    <x v="14"/>
    <x v="61"/>
    <n v="57.759784075573549"/>
    <x v="0"/>
    <x v="1"/>
  </r>
  <r>
    <x v="14"/>
    <x v="66"/>
    <n v="0"/>
    <x v="0"/>
    <x v="1"/>
  </r>
  <r>
    <x v="10"/>
    <x v="56"/>
    <n v="67.629046369203849"/>
    <x v="1"/>
    <x v="1"/>
  </r>
  <r>
    <x v="10"/>
    <x v="57"/>
    <n v="6.7366579177602803"/>
    <x v="1"/>
    <x v="1"/>
  </r>
  <r>
    <x v="10"/>
    <x v="58"/>
    <n v="12.160979877515311"/>
    <x v="1"/>
    <x v="1"/>
  </r>
  <r>
    <x v="10"/>
    <x v="59"/>
    <n v="0.52493438320209973"/>
    <x v="1"/>
    <x v="1"/>
  </r>
  <r>
    <x v="10"/>
    <x v="60"/>
    <n v="0.26246719160104987"/>
    <x v="1"/>
    <x v="1"/>
  </r>
  <r>
    <x v="10"/>
    <x v="61"/>
    <n v="12.379702537182853"/>
    <x v="1"/>
    <x v="1"/>
  </r>
  <r>
    <x v="10"/>
    <x v="62"/>
    <n v="0.30621172353455817"/>
    <x v="1"/>
    <x v="1"/>
  </r>
  <r>
    <x v="11"/>
    <x v="56"/>
    <n v="67.104111986001755"/>
    <x v="1"/>
    <x v="1"/>
  </r>
  <r>
    <x v="11"/>
    <x v="57"/>
    <n v="6.5616797900262469"/>
    <x v="1"/>
    <x v="1"/>
  </r>
  <r>
    <x v="11"/>
    <x v="58"/>
    <n v="11.548556430446194"/>
    <x v="1"/>
    <x v="1"/>
  </r>
  <r>
    <x v="11"/>
    <x v="59"/>
    <n v="0.52493438320209973"/>
    <x v="1"/>
    <x v="1"/>
  </r>
  <r>
    <x v="11"/>
    <x v="63"/>
    <n v="0.26246719160104987"/>
    <x v="1"/>
    <x v="1"/>
  </r>
  <r>
    <x v="11"/>
    <x v="64"/>
    <n v="12.379702537182853"/>
    <x v="1"/>
    <x v="1"/>
  </r>
  <r>
    <x v="11"/>
    <x v="65"/>
    <n v="4.3744531933508309E-2"/>
    <x v="1"/>
    <x v="1"/>
  </r>
  <r>
    <x v="11"/>
    <x v="66"/>
    <n v="0.17497812773403323"/>
    <x v="1"/>
    <x v="1"/>
  </r>
  <r>
    <x v="11"/>
    <x v="4"/>
    <n v="1.3998250218722659"/>
    <x v="1"/>
    <x v="1"/>
  </r>
  <r>
    <x v="12"/>
    <x v="67"/>
    <n v="0.8311461067366579"/>
    <x v="1"/>
    <x v="1"/>
  </r>
  <r>
    <x v="12"/>
    <x v="68"/>
    <n v="7.6552930883639547"/>
    <x v="1"/>
    <x v="1"/>
  </r>
  <r>
    <x v="12"/>
    <x v="69"/>
    <n v="51.443569553805773"/>
    <x v="1"/>
    <x v="1"/>
  </r>
  <r>
    <x v="12"/>
    <x v="70"/>
    <n v="7.1741032370953635"/>
    <x v="1"/>
    <x v="1"/>
  </r>
  <r>
    <x v="12"/>
    <x v="71"/>
    <n v="8.7489063867016617E-2"/>
    <x v="1"/>
    <x v="1"/>
  </r>
  <r>
    <x v="12"/>
    <x v="72"/>
    <n v="3.1496062992125986"/>
    <x v="1"/>
    <x v="1"/>
  </r>
  <r>
    <x v="12"/>
    <x v="73"/>
    <n v="3.3245844269466316"/>
    <x v="1"/>
    <x v="1"/>
  </r>
  <r>
    <x v="12"/>
    <x v="74"/>
    <n v="8.7489063867016617E-2"/>
    <x v="1"/>
    <x v="1"/>
  </r>
  <r>
    <x v="12"/>
    <x v="75"/>
    <n v="5.5555555555555554"/>
    <x v="1"/>
    <x v="1"/>
  </r>
  <r>
    <x v="12"/>
    <x v="76"/>
    <n v="5.9055118110236222"/>
    <x v="1"/>
    <x v="1"/>
  </r>
  <r>
    <x v="12"/>
    <x v="59"/>
    <n v="0.52493438320209973"/>
    <x v="1"/>
    <x v="1"/>
  </r>
  <r>
    <x v="12"/>
    <x v="63"/>
    <n v="0.26246719160104987"/>
    <x v="1"/>
    <x v="1"/>
  </r>
  <r>
    <x v="12"/>
    <x v="64"/>
    <n v="12.379702537182853"/>
    <x v="1"/>
    <x v="1"/>
  </r>
  <r>
    <x v="12"/>
    <x v="65"/>
    <n v="4.3744531933508309E-2"/>
    <x v="1"/>
    <x v="1"/>
  </r>
  <r>
    <x v="12"/>
    <x v="66"/>
    <n v="0.17497812773403323"/>
    <x v="1"/>
    <x v="1"/>
  </r>
  <r>
    <x v="12"/>
    <x v="4"/>
    <n v="1.3998250218722659"/>
    <x v="1"/>
    <x v="1"/>
  </r>
  <r>
    <x v="13"/>
    <x v="77"/>
    <n v="8.3333333333333339"/>
    <x v="1"/>
    <x v="1"/>
  </r>
  <r>
    <x v="13"/>
    <x v="78"/>
    <n v="0"/>
    <x v="1"/>
    <x v="1"/>
  </r>
  <r>
    <x v="13"/>
    <x v="79"/>
    <n v="8.3333333333333339"/>
    <x v="1"/>
    <x v="1"/>
  </r>
  <r>
    <x v="13"/>
    <x v="80"/>
    <n v="25"/>
    <x v="1"/>
    <x v="1"/>
  </r>
  <r>
    <x v="13"/>
    <x v="76"/>
    <n v="58.333333333333336"/>
    <x v="1"/>
    <x v="1"/>
  </r>
  <r>
    <x v="14"/>
    <x v="77"/>
    <n v="0"/>
    <x v="1"/>
    <x v="1"/>
  </r>
  <r>
    <x v="14"/>
    <x v="78"/>
    <n v="0.70671378091872794"/>
    <x v="1"/>
    <x v="1"/>
  </r>
  <r>
    <x v="14"/>
    <x v="79"/>
    <n v="0"/>
    <x v="1"/>
    <x v="1"/>
  </r>
  <r>
    <x v="14"/>
    <x v="80"/>
    <n v="2.4734982332155475"/>
    <x v="1"/>
    <x v="1"/>
  </r>
  <r>
    <x v="14"/>
    <x v="76"/>
    <n v="2.4734982332155475"/>
    <x v="1"/>
    <x v="1"/>
  </r>
  <r>
    <x v="14"/>
    <x v="61"/>
    <n v="94.346289752650179"/>
    <x v="1"/>
    <x v="1"/>
  </r>
  <r>
    <x v="14"/>
    <x v="66"/>
    <n v="0"/>
    <x v="1"/>
    <x v="1"/>
  </r>
  <r>
    <x v="10"/>
    <x v="56"/>
    <n v="32.958801498127343"/>
    <x v="2"/>
    <x v="1"/>
  </r>
  <r>
    <x v="10"/>
    <x v="57"/>
    <n v="7.654494382022472"/>
    <x v="2"/>
    <x v="1"/>
  </r>
  <r>
    <x v="10"/>
    <x v="58"/>
    <n v="18.656367041198504"/>
    <x v="2"/>
    <x v="1"/>
  </r>
  <r>
    <x v="10"/>
    <x v="59"/>
    <n v="22.635767790262172"/>
    <x v="2"/>
    <x v="1"/>
  </r>
  <r>
    <x v="10"/>
    <x v="60"/>
    <n v="2.3408239700374533E-2"/>
    <x v="2"/>
    <x v="1"/>
  </r>
  <r>
    <x v="10"/>
    <x v="61"/>
    <n v="18.071161048689138"/>
    <x v="2"/>
    <x v="1"/>
  </r>
  <r>
    <x v="10"/>
    <x v="62"/>
    <n v="0"/>
    <x v="2"/>
    <x v="1"/>
  </r>
  <r>
    <x v="11"/>
    <x v="56"/>
    <n v="32.935393258426963"/>
    <x v="2"/>
    <x v="1"/>
  </r>
  <r>
    <x v="11"/>
    <x v="57"/>
    <n v="7.5608614232209739"/>
    <x v="2"/>
    <x v="1"/>
  </r>
  <r>
    <x v="11"/>
    <x v="58"/>
    <n v="18.352059925093634"/>
    <x v="2"/>
    <x v="1"/>
  </r>
  <r>
    <x v="11"/>
    <x v="59"/>
    <n v="22.00374531835206"/>
    <x v="2"/>
    <x v="1"/>
  </r>
  <r>
    <x v="11"/>
    <x v="63"/>
    <n v="2.3408239700374533E-2"/>
    <x v="2"/>
    <x v="1"/>
  </r>
  <r>
    <x v="11"/>
    <x v="64"/>
    <n v="18.071161048689138"/>
    <x v="2"/>
    <x v="1"/>
  </r>
  <r>
    <x v="11"/>
    <x v="65"/>
    <n v="0"/>
    <x v="2"/>
    <x v="1"/>
  </r>
  <r>
    <x v="11"/>
    <x v="66"/>
    <n v="0"/>
    <x v="2"/>
    <x v="1"/>
  </r>
  <r>
    <x v="11"/>
    <x v="4"/>
    <n v="1.053370786516854"/>
    <x v="2"/>
    <x v="1"/>
  </r>
  <r>
    <x v="12"/>
    <x v="67"/>
    <n v="4.6816479400749067E-2"/>
    <x v="2"/>
    <x v="1"/>
  </r>
  <r>
    <x v="12"/>
    <x v="68"/>
    <n v="2.9494382022471912"/>
    <x v="2"/>
    <x v="1"/>
  </r>
  <r>
    <x v="12"/>
    <x v="69"/>
    <n v="24.321161048689138"/>
    <x v="2"/>
    <x v="1"/>
  </r>
  <r>
    <x v="12"/>
    <x v="70"/>
    <n v="5.617977528089888"/>
    <x v="2"/>
    <x v="1"/>
  </r>
  <r>
    <x v="12"/>
    <x v="71"/>
    <n v="9.3632958801498134E-2"/>
    <x v="2"/>
    <x v="1"/>
  </r>
  <r>
    <x v="12"/>
    <x v="72"/>
    <n v="4.7518726591760299"/>
    <x v="2"/>
    <x v="1"/>
  </r>
  <r>
    <x v="12"/>
    <x v="73"/>
    <n v="2.7153558052434459"/>
    <x v="2"/>
    <x v="1"/>
  </r>
  <r>
    <x v="12"/>
    <x v="74"/>
    <n v="1.7556179775280898"/>
    <x v="2"/>
    <x v="1"/>
  </r>
  <r>
    <x v="12"/>
    <x v="75"/>
    <n v="4.2837078651685392"/>
    <x v="2"/>
    <x v="1"/>
  </r>
  <r>
    <x v="12"/>
    <x v="76"/>
    <n v="12.312734082397004"/>
    <x v="2"/>
    <x v="1"/>
  </r>
  <r>
    <x v="12"/>
    <x v="59"/>
    <n v="22.00374531835206"/>
    <x v="2"/>
    <x v="1"/>
  </r>
  <r>
    <x v="12"/>
    <x v="63"/>
    <n v="2.3408239700374533E-2"/>
    <x v="2"/>
    <x v="1"/>
  </r>
  <r>
    <x v="12"/>
    <x v="64"/>
    <n v="18.071161048689138"/>
    <x v="2"/>
    <x v="1"/>
  </r>
  <r>
    <x v="12"/>
    <x v="65"/>
    <n v="0"/>
    <x v="2"/>
    <x v="1"/>
  </r>
  <r>
    <x v="12"/>
    <x v="66"/>
    <n v="0"/>
    <x v="2"/>
    <x v="1"/>
  </r>
  <r>
    <x v="12"/>
    <x v="4"/>
    <n v="1.053370786516854"/>
    <x v="2"/>
    <x v="1"/>
  </r>
  <r>
    <x v="13"/>
    <x v="77"/>
    <n v="5.8510638297872344"/>
    <x v="2"/>
    <x v="1"/>
  </r>
  <r>
    <x v="13"/>
    <x v="78"/>
    <n v="0.10638297872340426"/>
    <x v="2"/>
    <x v="1"/>
  </r>
  <r>
    <x v="13"/>
    <x v="79"/>
    <n v="6.2765957446808507"/>
    <x v="2"/>
    <x v="1"/>
  </r>
  <r>
    <x v="13"/>
    <x v="80"/>
    <n v="29.468085106382979"/>
    <x v="2"/>
    <x v="1"/>
  </r>
  <r>
    <x v="13"/>
    <x v="76"/>
    <n v="58.297872340425535"/>
    <x v="2"/>
    <x v="1"/>
  </r>
  <r>
    <x v="14"/>
    <x v="77"/>
    <n v="0.12953367875647667"/>
    <x v="2"/>
    <x v="1"/>
  </r>
  <r>
    <x v="14"/>
    <x v="78"/>
    <n v="2.7202072538860103"/>
    <x v="2"/>
    <x v="1"/>
  </r>
  <r>
    <x v="14"/>
    <x v="79"/>
    <n v="2.2020725388601035"/>
    <x v="2"/>
    <x v="1"/>
  </r>
  <r>
    <x v="14"/>
    <x v="80"/>
    <n v="30.569948186528496"/>
    <x v="2"/>
    <x v="1"/>
  </r>
  <r>
    <x v="14"/>
    <x v="76"/>
    <n v="25.647668393782382"/>
    <x v="2"/>
    <x v="1"/>
  </r>
  <r>
    <x v="14"/>
    <x v="61"/>
    <n v="38.730569948186528"/>
    <x v="2"/>
    <x v="1"/>
  </r>
  <r>
    <x v="14"/>
    <x v="66"/>
    <n v="0"/>
    <x v="2"/>
    <x v="1"/>
  </r>
  <r>
    <x v="10"/>
    <x v="56"/>
    <n v="64.250309789343248"/>
    <x v="3"/>
    <x v="1"/>
  </r>
  <r>
    <x v="10"/>
    <x v="57"/>
    <n v="9.355638166047088"/>
    <x v="3"/>
    <x v="1"/>
  </r>
  <r>
    <x v="10"/>
    <x v="58"/>
    <n v="11.524163568773234"/>
    <x v="3"/>
    <x v="1"/>
  </r>
  <r>
    <x v="10"/>
    <x v="59"/>
    <n v="1.9206939281288724"/>
    <x v="3"/>
    <x v="1"/>
  </r>
  <r>
    <x v="10"/>
    <x v="60"/>
    <n v="0.92936802973977695"/>
    <x v="3"/>
    <x v="1"/>
  </r>
  <r>
    <x v="10"/>
    <x v="61"/>
    <n v="11.957868649318463"/>
    <x v="3"/>
    <x v="1"/>
  </r>
  <r>
    <x v="10"/>
    <x v="62"/>
    <n v="6.1957868649318466E-2"/>
    <x v="3"/>
    <x v="1"/>
  </r>
  <r>
    <x v="11"/>
    <x v="56"/>
    <n v="64.126394052044603"/>
    <x v="3"/>
    <x v="1"/>
  </r>
  <r>
    <x v="11"/>
    <x v="57"/>
    <n v="9.2936802973977688"/>
    <x v="3"/>
    <x v="1"/>
  </r>
  <r>
    <x v="11"/>
    <x v="58"/>
    <n v="11.214374225526642"/>
    <x v="3"/>
    <x v="1"/>
  </r>
  <r>
    <x v="11"/>
    <x v="59"/>
    <n v="1.8587360594795539"/>
    <x v="3"/>
    <x v="1"/>
  </r>
  <r>
    <x v="11"/>
    <x v="63"/>
    <n v="0.92936802973977695"/>
    <x v="3"/>
    <x v="1"/>
  </r>
  <r>
    <x v="11"/>
    <x v="64"/>
    <n v="11.957868649318463"/>
    <x v="3"/>
    <x v="1"/>
  </r>
  <r>
    <x v="11"/>
    <x v="65"/>
    <n v="6.1957868649318466E-2"/>
    <x v="3"/>
    <x v="1"/>
  </r>
  <r>
    <x v="11"/>
    <x v="66"/>
    <n v="0"/>
    <x v="3"/>
    <x v="1"/>
  </r>
  <r>
    <x v="11"/>
    <x v="4"/>
    <n v="0.55762081784386619"/>
    <x v="3"/>
    <x v="1"/>
  </r>
  <r>
    <x v="12"/>
    <x v="67"/>
    <n v="0.68153655514250311"/>
    <x v="3"/>
    <x v="1"/>
  </r>
  <r>
    <x v="12"/>
    <x v="68"/>
    <n v="9.5415117719950437"/>
    <x v="3"/>
    <x v="1"/>
  </r>
  <r>
    <x v="12"/>
    <x v="69"/>
    <n v="48.203221809169762"/>
    <x v="3"/>
    <x v="1"/>
  </r>
  <r>
    <x v="12"/>
    <x v="70"/>
    <n v="5.7001239157372989"/>
    <x v="3"/>
    <x v="1"/>
  </r>
  <r>
    <x v="12"/>
    <x v="71"/>
    <n v="0.55762081784386619"/>
    <x v="3"/>
    <x v="1"/>
  </r>
  <r>
    <x v="12"/>
    <x v="72"/>
    <n v="4.3990086741016112"/>
    <x v="3"/>
    <x v="1"/>
  </r>
  <r>
    <x v="12"/>
    <x v="73"/>
    <n v="4.337050805452292"/>
    <x v="3"/>
    <x v="1"/>
  </r>
  <r>
    <x v="12"/>
    <x v="74"/>
    <n v="0.24783147459727387"/>
    <x v="3"/>
    <x v="1"/>
  </r>
  <r>
    <x v="12"/>
    <x v="75"/>
    <n v="1.1771995043370509"/>
    <x v="3"/>
    <x v="1"/>
  </r>
  <r>
    <x v="12"/>
    <x v="76"/>
    <n v="9.7893432465923169"/>
    <x v="3"/>
    <x v="1"/>
  </r>
  <r>
    <x v="12"/>
    <x v="59"/>
    <n v="1.8587360594795539"/>
    <x v="3"/>
    <x v="1"/>
  </r>
  <r>
    <x v="12"/>
    <x v="63"/>
    <n v="0.92936802973977695"/>
    <x v="3"/>
    <x v="1"/>
  </r>
  <r>
    <x v="12"/>
    <x v="64"/>
    <n v="11.957868649318463"/>
    <x v="3"/>
    <x v="1"/>
  </r>
  <r>
    <x v="12"/>
    <x v="65"/>
    <n v="6.1957868649318466E-2"/>
    <x v="3"/>
    <x v="1"/>
  </r>
  <r>
    <x v="12"/>
    <x v="66"/>
    <n v="0"/>
    <x v="3"/>
    <x v="1"/>
  </r>
  <r>
    <x v="12"/>
    <x v="4"/>
    <n v="0.55762081784386619"/>
    <x v="3"/>
    <x v="1"/>
  </r>
  <r>
    <x v="13"/>
    <x v="77"/>
    <n v="10"/>
    <x v="3"/>
    <x v="1"/>
  </r>
  <r>
    <x v="13"/>
    <x v="78"/>
    <n v="3.3333333333333335"/>
    <x v="3"/>
    <x v="1"/>
  </r>
  <r>
    <x v="13"/>
    <x v="79"/>
    <n v="10"/>
    <x v="3"/>
    <x v="1"/>
  </r>
  <r>
    <x v="13"/>
    <x v="80"/>
    <n v="36.666666666666664"/>
    <x v="3"/>
    <x v="1"/>
  </r>
  <r>
    <x v="13"/>
    <x v="76"/>
    <n v="40"/>
    <x v="3"/>
    <x v="1"/>
  </r>
  <r>
    <x v="14"/>
    <x v="77"/>
    <n v="0"/>
    <x v="3"/>
    <x v="1"/>
  </r>
  <r>
    <x v="14"/>
    <x v="78"/>
    <n v="0"/>
    <x v="3"/>
    <x v="1"/>
  </r>
  <r>
    <x v="14"/>
    <x v="79"/>
    <n v="0.51813471502590669"/>
    <x v="3"/>
    <x v="1"/>
  </r>
  <r>
    <x v="14"/>
    <x v="80"/>
    <n v="15.544041450777202"/>
    <x v="3"/>
    <x v="1"/>
  </r>
  <r>
    <x v="14"/>
    <x v="76"/>
    <n v="7.2538860103626943"/>
    <x v="3"/>
    <x v="1"/>
  </r>
  <r>
    <x v="14"/>
    <x v="61"/>
    <n v="76.683937823834199"/>
    <x v="3"/>
    <x v="1"/>
  </r>
  <r>
    <x v="14"/>
    <x v="66"/>
    <n v="0"/>
    <x v="3"/>
    <x v="1"/>
  </r>
  <r>
    <x v="10"/>
    <x v="56"/>
    <n v="24.134199134199132"/>
    <x v="4"/>
    <x v="1"/>
  </r>
  <r>
    <x v="10"/>
    <x v="57"/>
    <n v="12.770562770562771"/>
    <x v="4"/>
    <x v="1"/>
  </r>
  <r>
    <x v="10"/>
    <x v="58"/>
    <n v="55.303030303030305"/>
    <x v="4"/>
    <x v="1"/>
  </r>
  <r>
    <x v="10"/>
    <x v="59"/>
    <n v="3.3549783549783552"/>
    <x v="4"/>
    <x v="1"/>
  </r>
  <r>
    <x v="10"/>
    <x v="60"/>
    <n v="0"/>
    <x v="4"/>
    <x v="1"/>
  </r>
  <r>
    <x v="10"/>
    <x v="61"/>
    <n v="4.437229437229437"/>
    <x v="4"/>
    <x v="1"/>
  </r>
  <r>
    <x v="10"/>
    <x v="62"/>
    <n v="0"/>
    <x v="4"/>
    <x v="1"/>
  </r>
  <r>
    <x v="11"/>
    <x v="56"/>
    <n v="23.80952380952381"/>
    <x v="4"/>
    <x v="1"/>
  </r>
  <r>
    <x v="11"/>
    <x v="57"/>
    <n v="11.688311688311689"/>
    <x v="4"/>
    <x v="1"/>
  </r>
  <r>
    <x v="11"/>
    <x v="58"/>
    <n v="54.761904761904759"/>
    <x v="4"/>
    <x v="1"/>
  </r>
  <r>
    <x v="11"/>
    <x v="59"/>
    <n v="3.1385281385281387"/>
    <x v="4"/>
    <x v="1"/>
  </r>
  <r>
    <x v="11"/>
    <x v="63"/>
    <n v="0"/>
    <x v="4"/>
    <x v="1"/>
  </r>
  <r>
    <x v="11"/>
    <x v="64"/>
    <n v="4.437229437229437"/>
    <x v="4"/>
    <x v="1"/>
  </r>
  <r>
    <x v="11"/>
    <x v="65"/>
    <n v="0"/>
    <x v="4"/>
    <x v="1"/>
  </r>
  <r>
    <x v="11"/>
    <x v="66"/>
    <n v="0"/>
    <x v="4"/>
    <x v="1"/>
  </r>
  <r>
    <x v="11"/>
    <x v="4"/>
    <n v="2.1645021645021645"/>
    <x v="4"/>
    <x v="1"/>
  </r>
  <r>
    <x v="12"/>
    <x v="67"/>
    <n v="0.21645021645021645"/>
    <x v="4"/>
    <x v="1"/>
  </r>
  <r>
    <x v="12"/>
    <x v="68"/>
    <n v="4.220779220779221"/>
    <x v="4"/>
    <x v="1"/>
  </r>
  <r>
    <x v="12"/>
    <x v="69"/>
    <n v="16.450216450216452"/>
    <x v="4"/>
    <x v="1"/>
  </r>
  <r>
    <x v="12"/>
    <x v="70"/>
    <n v="2.9220779220779223"/>
    <x v="4"/>
    <x v="1"/>
  </r>
  <r>
    <x v="12"/>
    <x v="71"/>
    <n v="0.4329004329004329"/>
    <x v="4"/>
    <x v="1"/>
  </r>
  <r>
    <x v="12"/>
    <x v="72"/>
    <n v="8.9826839826839819"/>
    <x v="4"/>
    <x v="1"/>
  </r>
  <r>
    <x v="12"/>
    <x v="73"/>
    <n v="2.2727272727272729"/>
    <x v="4"/>
    <x v="1"/>
  </r>
  <r>
    <x v="12"/>
    <x v="74"/>
    <n v="4.7619047619047619"/>
    <x v="4"/>
    <x v="1"/>
  </r>
  <r>
    <x v="12"/>
    <x v="75"/>
    <n v="12.121212121212121"/>
    <x v="4"/>
    <x v="1"/>
  </r>
  <r>
    <x v="12"/>
    <x v="76"/>
    <n v="37.878787878787875"/>
    <x v="4"/>
    <x v="1"/>
  </r>
  <r>
    <x v="12"/>
    <x v="59"/>
    <n v="3.1385281385281387"/>
    <x v="4"/>
    <x v="1"/>
  </r>
  <r>
    <x v="12"/>
    <x v="63"/>
    <n v="0"/>
    <x v="4"/>
    <x v="1"/>
  </r>
  <r>
    <x v="12"/>
    <x v="64"/>
    <n v="4.437229437229437"/>
    <x v="4"/>
    <x v="1"/>
  </r>
  <r>
    <x v="12"/>
    <x v="65"/>
    <n v="0"/>
    <x v="4"/>
    <x v="1"/>
  </r>
  <r>
    <x v="12"/>
    <x v="66"/>
    <n v="0"/>
    <x v="4"/>
    <x v="1"/>
  </r>
  <r>
    <x v="12"/>
    <x v="4"/>
    <n v="2.1645021645021645"/>
    <x v="4"/>
    <x v="1"/>
  </r>
  <r>
    <x v="13"/>
    <x v="77"/>
    <n v="6.8965517241379306"/>
    <x v="4"/>
    <x v="1"/>
  </r>
  <r>
    <x v="13"/>
    <x v="78"/>
    <n v="0"/>
    <x v="4"/>
    <x v="1"/>
  </r>
  <r>
    <x v="13"/>
    <x v="79"/>
    <n v="3.4482758620689653"/>
    <x v="4"/>
    <x v="1"/>
  </r>
  <r>
    <x v="13"/>
    <x v="80"/>
    <n v="20.689655172413794"/>
    <x v="4"/>
    <x v="1"/>
  </r>
  <r>
    <x v="13"/>
    <x v="76"/>
    <n v="68.965517241379317"/>
    <x v="4"/>
    <x v="1"/>
  </r>
  <r>
    <x v="14"/>
    <x v="77"/>
    <n v="0"/>
    <x v="4"/>
    <x v="1"/>
  </r>
  <r>
    <x v="14"/>
    <x v="78"/>
    <n v="0"/>
    <x v="4"/>
    <x v="1"/>
  </r>
  <r>
    <x v="14"/>
    <x v="79"/>
    <n v="0"/>
    <x v="4"/>
    <x v="1"/>
  </r>
  <r>
    <x v="14"/>
    <x v="80"/>
    <n v="12.195121951219512"/>
    <x v="4"/>
    <x v="1"/>
  </r>
  <r>
    <x v="14"/>
    <x v="76"/>
    <n v="14.634146341463415"/>
    <x v="4"/>
    <x v="1"/>
  </r>
  <r>
    <x v="14"/>
    <x v="61"/>
    <n v="73.170731707317074"/>
    <x v="4"/>
    <x v="1"/>
  </r>
  <r>
    <x v="14"/>
    <x v="66"/>
    <n v="0"/>
    <x v="4"/>
    <x v="1"/>
  </r>
  <r>
    <x v="10"/>
    <x v="56"/>
    <n v="21.243523316062177"/>
    <x v="5"/>
    <x v="1"/>
  </r>
  <r>
    <x v="10"/>
    <x v="57"/>
    <n v="11.917098445595855"/>
    <x v="5"/>
    <x v="1"/>
  </r>
  <r>
    <x v="10"/>
    <x v="58"/>
    <n v="53.8860103626943"/>
    <x v="5"/>
    <x v="1"/>
  </r>
  <r>
    <x v="10"/>
    <x v="59"/>
    <n v="6.2176165803108807"/>
    <x v="5"/>
    <x v="1"/>
  </r>
  <r>
    <x v="10"/>
    <x v="60"/>
    <n v="0"/>
    <x v="5"/>
    <x v="1"/>
  </r>
  <r>
    <x v="10"/>
    <x v="61"/>
    <n v="6.7357512953367875"/>
    <x v="5"/>
    <x v="1"/>
  </r>
  <r>
    <x v="10"/>
    <x v="62"/>
    <n v="0"/>
    <x v="5"/>
    <x v="1"/>
  </r>
  <r>
    <x v="11"/>
    <x v="56"/>
    <n v="20.725388601036268"/>
    <x v="5"/>
    <x v="1"/>
  </r>
  <r>
    <x v="11"/>
    <x v="57"/>
    <n v="10.880829015544041"/>
    <x v="5"/>
    <x v="1"/>
  </r>
  <r>
    <x v="11"/>
    <x v="58"/>
    <n v="53.8860103626943"/>
    <x v="5"/>
    <x v="1"/>
  </r>
  <r>
    <x v="11"/>
    <x v="59"/>
    <n v="6.2176165803108807"/>
    <x v="5"/>
    <x v="1"/>
  </r>
  <r>
    <x v="11"/>
    <x v="63"/>
    <n v="0"/>
    <x v="5"/>
    <x v="1"/>
  </r>
  <r>
    <x v="11"/>
    <x v="64"/>
    <n v="6.7357512953367875"/>
    <x v="5"/>
    <x v="1"/>
  </r>
  <r>
    <x v="11"/>
    <x v="65"/>
    <n v="0"/>
    <x v="5"/>
    <x v="1"/>
  </r>
  <r>
    <x v="11"/>
    <x v="66"/>
    <n v="0"/>
    <x v="5"/>
    <x v="1"/>
  </r>
  <r>
    <x v="11"/>
    <x v="4"/>
    <n v="1.5544041450777202"/>
    <x v="5"/>
    <x v="1"/>
  </r>
  <r>
    <x v="12"/>
    <x v="67"/>
    <n v="0.51813471502590669"/>
    <x v="5"/>
    <x v="1"/>
  </r>
  <r>
    <x v="12"/>
    <x v="68"/>
    <n v="1.0362694300518134"/>
    <x v="5"/>
    <x v="1"/>
  </r>
  <r>
    <x v="12"/>
    <x v="69"/>
    <n v="16.062176165803109"/>
    <x v="5"/>
    <x v="1"/>
  </r>
  <r>
    <x v="12"/>
    <x v="70"/>
    <n v="3.1088082901554404"/>
    <x v="5"/>
    <x v="1"/>
  </r>
  <r>
    <x v="12"/>
    <x v="71"/>
    <n v="1.0362694300518134"/>
    <x v="5"/>
    <x v="1"/>
  </r>
  <r>
    <x v="12"/>
    <x v="72"/>
    <n v="8.8082901554404138"/>
    <x v="5"/>
    <x v="1"/>
  </r>
  <r>
    <x v="12"/>
    <x v="73"/>
    <n v="1.0362694300518134"/>
    <x v="5"/>
    <x v="1"/>
  </r>
  <r>
    <x v="12"/>
    <x v="74"/>
    <n v="4.1450777202072535"/>
    <x v="5"/>
    <x v="1"/>
  </r>
  <r>
    <x v="12"/>
    <x v="75"/>
    <n v="7.7720207253886011"/>
    <x v="5"/>
    <x v="1"/>
  </r>
  <r>
    <x v="12"/>
    <x v="76"/>
    <n v="41.968911917098445"/>
    <x v="5"/>
    <x v="1"/>
  </r>
  <r>
    <x v="12"/>
    <x v="59"/>
    <n v="6.2176165803108807"/>
    <x v="5"/>
    <x v="1"/>
  </r>
  <r>
    <x v="12"/>
    <x v="63"/>
    <n v="0"/>
    <x v="5"/>
    <x v="1"/>
  </r>
  <r>
    <x v="12"/>
    <x v="64"/>
    <n v="6.7357512953367875"/>
    <x v="5"/>
    <x v="1"/>
  </r>
  <r>
    <x v="12"/>
    <x v="65"/>
    <n v="0"/>
    <x v="5"/>
    <x v="1"/>
  </r>
  <r>
    <x v="12"/>
    <x v="66"/>
    <n v="0"/>
    <x v="5"/>
    <x v="1"/>
  </r>
  <r>
    <x v="12"/>
    <x v="4"/>
    <n v="1.5544041450777202"/>
    <x v="5"/>
    <x v="1"/>
  </r>
  <r>
    <x v="13"/>
    <x v="77"/>
    <n v="16.666666666666668"/>
    <x v="5"/>
    <x v="1"/>
  </r>
  <r>
    <x v="13"/>
    <x v="78"/>
    <n v="0"/>
    <x v="5"/>
    <x v="1"/>
  </r>
  <r>
    <x v="13"/>
    <x v="79"/>
    <n v="0"/>
    <x v="5"/>
    <x v="1"/>
  </r>
  <r>
    <x v="13"/>
    <x v="80"/>
    <n v="16.666666666666668"/>
    <x v="5"/>
    <x v="1"/>
  </r>
  <r>
    <x v="13"/>
    <x v="76"/>
    <n v="66.666666666666671"/>
    <x v="5"/>
    <x v="1"/>
  </r>
  <r>
    <x v="14"/>
    <x v="77"/>
    <n v="0"/>
    <x v="5"/>
    <x v="1"/>
  </r>
  <r>
    <x v="14"/>
    <x v="78"/>
    <n v="0"/>
    <x v="5"/>
    <x v="1"/>
  </r>
  <r>
    <x v="14"/>
    <x v="79"/>
    <n v="0"/>
    <x v="5"/>
    <x v="1"/>
  </r>
  <r>
    <x v="14"/>
    <x v="80"/>
    <n v="15.384615384615385"/>
    <x v="5"/>
    <x v="1"/>
  </r>
  <r>
    <x v="14"/>
    <x v="76"/>
    <n v="7.6923076923076925"/>
    <x v="5"/>
    <x v="1"/>
  </r>
  <r>
    <x v="14"/>
    <x v="61"/>
    <n v="76.92307692307692"/>
    <x v="5"/>
    <x v="1"/>
  </r>
  <r>
    <x v="14"/>
    <x v="66"/>
    <n v="0"/>
    <x v="5"/>
    <x v="1"/>
  </r>
  <r>
    <x v="10"/>
    <x v="56"/>
    <n v="18.125"/>
    <x v="6"/>
    <x v="1"/>
  </r>
  <r>
    <x v="10"/>
    <x v="57"/>
    <n v="11.25"/>
    <x v="6"/>
    <x v="1"/>
  </r>
  <r>
    <x v="10"/>
    <x v="58"/>
    <n v="60.625"/>
    <x v="6"/>
    <x v="1"/>
  </r>
  <r>
    <x v="10"/>
    <x v="59"/>
    <n v="3.125"/>
    <x v="6"/>
    <x v="1"/>
  </r>
  <r>
    <x v="10"/>
    <x v="60"/>
    <n v="0"/>
    <x v="6"/>
    <x v="1"/>
  </r>
  <r>
    <x v="10"/>
    <x v="61"/>
    <n v="6.875"/>
    <x v="6"/>
    <x v="1"/>
  </r>
  <r>
    <x v="10"/>
    <x v="62"/>
    <n v="0"/>
    <x v="6"/>
    <x v="1"/>
  </r>
  <r>
    <x v="11"/>
    <x v="56"/>
    <n v="18.125"/>
    <x v="6"/>
    <x v="1"/>
  </r>
  <r>
    <x v="11"/>
    <x v="57"/>
    <n v="10.625"/>
    <x v="6"/>
    <x v="1"/>
  </r>
  <r>
    <x v="11"/>
    <x v="58"/>
    <n v="60"/>
    <x v="6"/>
    <x v="1"/>
  </r>
  <r>
    <x v="11"/>
    <x v="59"/>
    <n v="3.125"/>
    <x v="6"/>
    <x v="1"/>
  </r>
  <r>
    <x v="11"/>
    <x v="63"/>
    <n v="0"/>
    <x v="6"/>
    <x v="1"/>
  </r>
  <r>
    <x v="11"/>
    <x v="64"/>
    <n v="6.875"/>
    <x v="6"/>
    <x v="1"/>
  </r>
  <r>
    <x v="11"/>
    <x v="65"/>
    <n v="0"/>
    <x v="6"/>
    <x v="1"/>
  </r>
  <r>
    <x v="11"/>
    <x v="66"/>
    <n v="0"/>
    <x v="6"/>
    <x v="1"/>
  </r>
  <r>
    <x v="11"/>
    <x v="4"/>
    <n v="1.25"/>
    <x v="6"/>
    <x v="1"/>
  </r>
  <r>
    <x v="12"/>
    <x v="67"/>
    <n v="0"/>
    <x v="6"/>
    <x v="1"/>
  </r>
  <r>
    <x v="12"/>
    <x v="68"/>
    <n v="2.5"/>
    <x v="6"/>
    <x v="1"/>
  </r>
  <r>
    <x v="12"/>
    <x v="69"/>
    <n v="10"/>
    <x v="6"/>
    <x v="1"/>
  </r>
  <r>
    <x v="12"/>
    <x v="70"/>
    <n v="5.625"/>
    <x v="6"/>
    <x v="1"/>
  </r>
  <r>
    <x v="12"/>
    <x v="71"/>
    <n v="0"/>
    <x v="6"/>
    <x v="1"/>
  </r>
  <r>
    <x v="12"/>
    <x v="72"/>
    <n v="6.25"/>
    <x v="6"/>
    <x v="1"/>
  </r>
  <r>
    <x v="12"/>
    <x v="73"/>
    <n v="4.375"/>
    <x v="6"/>
    <x v="1"/>
  </r>
  <r>
    <x v="12"/>
    <x v="74"/>
    <n v="5"/>
    <x v="6"/>
    <x v="1"/>
  </r>
  <r>
    <x v="12"/>
    <x v="75"/>
    <n v="10"/>
    <x v="6"/>
    <x v="1"/>
  </r>
  <r>
    <x v="12"/>
    <x v="76"/>
    <n v="45"/>
    <x v="6"/>
    <x v="1"/>
  </r>
  <r>
    <x v="12"/>
    <x v="59"/>
    <n v="3.125"/>
    <x v="6"/>
    <x v="1"/>
  </r>
  <r>
    <x v="12"/>
    <x v="63"/>
    <n v="0"/>
    <x v="6"/>
    <x v="1"/>
  </r>
  <r>
    <x v="12"/>
    <x v="64"/>
    <n v="6.875"/>
    <x v="6"/>
    <x v="1"/>
  </r>
  <r>
    <x v="12"/>
    <x v="65"/>
    <n v="0"/>
    <x v="6"/>
    <x v="1"/>
  </r>
  <r>
    <x v="12"/>
    <x v="66"/>
    <n v="0"/>
    <x v="6"/>
    <x v="1"/>
  </r>
  <r>
    <x v="12"/>
    <x v="4"/>
    <n v="1.25"/>
    <x v="6"/>
    <x v="1"/>
  </r>
  <r>
    <x v="13"/>
    <x v="77"/>
    <n v="0"/>
    <x v="6"/>
    <x v="1"/>
  </r>
  <r>
    <x v="13"/>
    <x v="78"/>
    <n v="0"/>
    <x v="6"/>
    <x v="1"/>
  </r>
  <r>
    <x v="13"/>
    <x v="79"/>
    <n v="0"/>
    <x v="6"/>
    <x v="1"/>
  </r>
  <r>
    <x v="13"/>
    <x v="80"/>
    <n v="40"/>
    <x v="6"/>
    <x v="1"/>
  </r>
  <r>
    <x v="13"/>
    <x v="76"/>
    <n v="60"/>
    <x v="6"/>
    <x v="1"/>
  </r>
  <r>
    <x v="14"/>
    <x v="77"/>
    <n v="0"/>
    <x v="6"/>
    <x v="1"/>
  </r>
  <r>
    <x v="14"/>
    <x v="78"/>
    <n v="0"/>
    <x v="6"/>
    <x v="1"/>
  </r>
  <r>
    <x v="14"/>
    <x v="79"/>
    <n v="0"/>
    <x v="6"/>
    <x v="1"/>
  </r>
  <r>
    <x v="14"/>
    <x v="80"/>
    <n v="0"/>
    <x v="6"/>
    <x v="1"/>
  </r>
  <r>
    <x v="14"/>
    <x v="76"/>
    <n v="36.363636363636367"/>
    <x v="6"/>
    <x v="1"/>
  </r>
  <r>
    <x v="14"/>
    <x v="61"/>
    <n v="63.636363636363633"/>
    <x v="6"/>
    <x v="1"/>
  </r>
  <r>
    <x v="14"/>
    <x v="66"/>
    <n v="0"/>
    <x v="6"/>
    <x v="1"/>
  </r>
  <r>
    <x v="10"/>
    <x v="56"/>
    <n v="29.865771812080538"/>
    <x v="7"/>
    <x v="1"/>
  </r>
  <r>
    <x v="10"/>
    <x v="57"/>
    <n v="13.087248322147651"/>
    <x v="7"/>
    <x v="1"/>
  </r>
  <r>
    <x v="10"/>
    <x v="58"/>
    <n v="48.65771812080537"/>
    <x v="7"/>
    <x v="1"/>
  </r>
  <r>
    <x v="10"/>
    <x v="59"/>
    <n v="4.3624161073825505"/>
    <x v="7"/>
    <x v="1"/>
  </r>
  <r>
    <x v="10"/>
    <x v="60"/>
    <n v="0"/>
    <x v="7"/>
    <x v="1"/>
  </r>
  <r>
    <x v="10"/>
    <x v="61"/>
    <n v="4.026845637583893"/>
    <x v="7"/>
    <x v="1"/>
  </r>
  <r>
    <x v="10"/>
    <x v="62"/>
    <n v="0"/>
    <x v="7"/>
    <x v="1"/>
  </r>
  <r>
    <x v="11"/>
    <x v="56"/>
    <n v="29.19463087248322"/>
    <x v="7"/>
    <x v="1"/>
  </r>
  <r>
    <x v="11"/>
    <x v="57"/>
    <n v="12.080536912751677"/>
    <x v="7"/>
    <x v="1"/>
  </r>
  <r>
    <x v="11"/>
    <x v="58"/>
    <n v="47.986577181208055"/>
    <x v="7"/>
    <x v="1"/>
  </r>
  <r>
    <x v="11"/>
    <x v="59"/>
    <n v="3.6912751677852347"/>
    <x v="7"/>
    <x v="1"/>
  </r>
  <r>
    <x v="11"/>
    <x v="63"/>
    <n v="0"/>
    <x v="7"/>
    <x v="1"/>
  </r>
  <r>
    <x v="11"/>
    <x v="64"/>
    <n v="4.026845637583893"/>
    <x v="7"/>
    <x v="1"/>
  </r>
  <r>
    <x v="11"/>
    <x v="65"/>
    <n v="0"/>
    <x v="7"/>
    <x v="1"/>
  </r>
  <r>
    <x v="11"/>
    <x v="66"/>
    <n v="0"/>
    <x v="7"/>
    <x v="1"/>
  </r>
  <r>
    <x v="11"/>
    <x v="4"/>
    <n v="3.0201342281879193"/>
    <x v="7"/>
    <x v="1"/>
  </r>
  <r>
    <x v="12"/>
    <x v="67"/>
    <n v="0.33557046979865773"/>
    <x v="7"/>
    <x v="1"/>
  </r>
  <r>
    <x v="12"/>
    <x v="68"/>
    <n v="4.6979865771812079"/>
    <x v="7"/>
    <x v="1"/>
  </r>
  <r>
    <x v="12"/>
    <x v="69"/>
    <n v="22.818791946308725"/>
    <x v="7"/>
    <x v="1"/>
  </r>
  <r>
    <x v="12"/>
    <x v="70"/>
    <n v="1.3422818791946309"/>
    <x v="7"/>
    <x v="1"/>
  </r>
  <r>
    <x v="12"/>
    <x v="71"/>
    <n v="0"/>
    <x v="7"/>
    <x v="1"/>
  </r>
  <r>
    <x v="12"/>
    <x v="72"/>
    <n v="10.40268456375839"/>
    <x v="7"/>
    <x v="1"/>
  </r>
  <r>
    <x v="12"/>
    <x v="73"/>
    <n v="1.6778523489932886"/>
    <x v="7"/>
    <x v="1"/>
  </r>
  <r>
    <x v="12"/>
    <x v="74"/>
    <n v="4.3624161073825505"/>
    <x v="7"/>
    <x v="1"/>
  </r>
  <r>
    <x v="12"/>
    <x v="75"/>
    <n v="15.100671140939598"/>
    <x v="7"/>
    <x v="1"/>
  </r>
  <r>
    <x v="12"/>
    <x v="76"/>
    <n v="28.523489932885905"/>
    <x v="7"/>
    <x v="1"/>
  </r>
  <r>
    <x v="12"/>
    <x v="59"/>
    <n v="3.6912751677852347"/>
    <x v="7"/>
    <x v="1"/>
  </r>
  <r>
    <x v="12"/>
    <x v="63"/>
    <n v="0"/>
    <x v="7"/>
    <x v="1"/>
  </r>
  <r>
    <x v="12"/>
    <x v="64"/>
    <n v="4.026845637583893"/>
    <x v="7"/>
    <x v="1"/>
  </r>
  <r>
    <x v="12"/>
    <x v="65"/>
    <n v="0"/>
    <x v="7"/>
    <x v="1"/>
  </r>
  <r>
    <x v="12"/>
    <x v="66"/>
    <n v="0"/>
    <x v="7"/>
    <x v="1"/>
  </r>
  <r>
    <x v="12"/>
    <x v="4"/>
    <n v="3.0201342281879193"/>
    <x v="7"/>
    <x v="1"/>
  </r>
  <r>
    <x v="13"/>
    <x v="77"/>
    <n v="0"/>
    <x v="7"/>
    <x v="1"/>
  </r>
  <r>
    <x v="13"/>
    <x v="78"/>
    <n v="0"/>
    <x v="7"/>
    <x v="1"/>
  </r>
  <r>
    <x v="13"/>
    <x v="79"/>
    <n v="9.0909090909090917"/>
    <x v="7"/>
    <x v="1"/>
  </r>
  <r>
    <x v="13"/>
    <x v="80"/>
    <n v="9.0909090909090917"/>
    <x v="7"/>
    <x v="1"/>
  </r>
  <r>
    <x v="13"/>
    <x v="76"/>
    <n v="81.818181818181813"/>
    <x v="7"/>
    <x v="1"/>
  </r>
  <r>
    <x v="14"/>
    <x v="77"/>
    <n v="0"/>
    <x v="7"/>
    <x v="1"/>
  </r>
  <r>
    <x v="14"/>
    <x v="78"/>
    <n v="0"/>
    <x v="7"/>
    <x v="1"/>
  </r>
  <r>
    <x v="14"/>
    <x v="79"/>
    <n v="0"/>
    <x v="7"/>
    <x v="1"/>
  </r>
  <r>
    <x v="14"/>
    <x v="80"/>
    <n v="25"/>
    <x v="7"/>
    <x v="1"/>
  </r>
  <r>
    <x v="14"/>
    <x v="76"/>
    <n v="8.3333333333333339"/>
    <x v="7"/>
    <x v="1"/>
  </r>
  <r>
    <x v="14"/>
    <x v="61"/>
    <n v="66.666666666666671"/>
    <x v="7"/>
    <x v="1"/>
  </r>
  <r>
    <x v="14"/>
    <x v="66"/>
    <n v="0"/>
    <x v="7"/>
    <x v="1"/>
  </r>
  <r>
    <x v="10"/>
    <x v="56"/>
    <n v="23.443223443223442"/>
    <x v="8"/>
    <x v="1"/>
  </r>
  <r>
    <x v="10"/>
    <x v="57"/>
    <n v="13.91941391941392"/>
    <x v="8"/>
    <x v="1"/>
  </r>
  <r>
    <x v="10"/>
    <x v="58"/>
    <n v="60.439560439560438"/>
    <x v="8"/>
    <x v="1"/>
  </r>
  <r>
    <x v="10"/>
    <x v="59"/>
    <n v="0.36630036630036628"/>
    <x v="8"/>
    <x v="1"/>
  </r>
  <r>
    <x v="10"/>
    <x v="60"/>
    <n v="0"/>
    <x v="8"/>
    <x v="1"/>
  </r>
  <r>
    <x v="10"/>
    <x v="61"/>
    <n v="1.8315018315018314"/>
    <x v="8"/>
    <x v="1"/>
  </r>
  <r>
    <x v="10"/>
    <x v="62"/>
    <n v="0"/>
    <x v="8"/>
    <x v="1"/>
  </r>
  <r>
    <x v="11"/>
    <x v="56"/>
    <n v="23.443223443223442"/>
    <x v="8"/>
    <x v="1"/>
  </r>
  <r>
    <x v="11"/>
    <x v="57"/>
    <n v="12.454212454212454"/>
    <x v="8"/>
    <x v="1"/>
  </r>
  <r>
    <x v="11"/>
    <x v="58"/>
    <n v="59.706959706959708"/>
    <x v="8"/>
    <x v="1"/>
  </r>
  <r>
    <x v="11"/>
    <x v="59"/>
    <n v="0.36630036630036628"/>
    <x v="8"/>
    <x v="1"/>
  </r>
  <r>
    <x v="11"/>
    <x v="63"/>
    <n v="0"/>
    <x v="8"/>
    <x v="1"/>
  </r>
  <r>
    <x v="11"/>
    <x v="64"/>
    <n v="1.8315018315018314"/>
    <x v="8"/>
    <x v="1"/>
  </r>
  <r>
    <x v="11"/>
    <x v="65"/>
    <n v="0"/>
    <x v="8"/>
    <x v="1"/>
  </r>
  <r>
    <x v="11"/>
    <x v="66"/>
    <n v="0"/>
    <x v="8"/>
    <x v="1"/>
  </r>
  <r>
    <x v="11"/>
    <x v="4"/>
    <n v="2.197802197802198"/>
    <x v="8"/>
    <x v="1"/>
  </r>
  <r>
    <x v="12"/>
    <x v="67"/>
    <n v="0"/>
    <x v="8"/>
    <x v="1"/>
  </r>
  <r>
    <x v="12"/>
    <x v="68"/>
    <n v="6.9597069597069599"/>
    <x v="8"/>
    <x v="1"/>
  </r>
  <r>
    <x v="12"/>
    <x v="69"/>
    <n v="13.553113553113553"/>
    <x v="8"/>
    <x v="1"/>
  </r>
  <r>
    <x v="12"/>
    <x v="70"/>
    <n v="2.9304029304029302"/>
    <x v="8"/>
    <x v="1"/>
  </r>
  <r>
    <x v="12"/>
    <x v="71"/>
    <n v="0.73260073260073255"/>
    <x v="8"/>
    <x v="1"/>
  </r>
  <r>
    <x v="12"/>
    <x v="72"/>
    <n v="9.1575091575091569"/>
    <x v="8"/>
    <x v="1"/>
  </r>
  <r>
    <x v="12"/>
    <x v="73"/>
    <n v="2.5641025641025643"/>
    <x v="8"/>
    <x v="1"/>
  </r>
  <r>
    <x v="12"/>
    <x v="74"/>
    <n v="5.4945054945054945"/>
    <x v="8"/>
    <x v="1"/>
  </r>
  <r>
    <x v="12"/>
    <x v="75"/>
    <n v="13.186813186813186"/>
    <x v="8"/>
    <x v="1"/>
  </r>
  <r>
    <x v="12"/>
    <x v="76"/>
    <n v="41.025641025641029"/>
    <x v="8"/>
    <x v="1"/>
  </r>
  <r>
    <x v="12"/>
    <x v="59"/>
    <n v="0.36630036630036628"/>
    <x v="8"/>
    <x v="1"/>
  </r>
  <r>
    <x v="12"/>
    <x v="63"/>
    <n v="0"/>
    <x v="8"/>
    <x v="1"/>
  </r>
  <r>
    <x v="12"/>
    <x v="64"/>
    <n v="1.8315018315018314"/>
    <x v="8"/>
    <x v="1"/>
  </r>
  <r>
    <x v="12"/>
    <x v="65"/>
    <n v="0"/>
    <x v="8"/>
    <x v="1"/>
  </r>
  <r>
    <x v="12"/>
    <x v="66"/>
    <n v="0"/>
    <x v="8"/>
    <x v="1"/>
  </r>
  <r>
    <x v="12"/>
    <x v="4"/>
    <n v="2.197802197802198"/>
    <x v="8"/>
    <x v="1"/>
  </r>
  <r>
    <x v="13"/>
    <x v="77"/>
    <n v="0"/>
    <x v="8"/>
    <x v="1"/>
  </r>
  <r>
    <x v="13"/>
    <x v="78"/>
    <n v="0"/>
    <x v="8"/>
    <x v="1"/>
  </r>
  <r>
    <x v="13"/>
    <x v="79"/>
    <n v="0"/>
    <x v="8"/>
    <x v="1"/>
  </r>
  <r>
    <x v="13"/>
    <x v="80"/>
    <n v="100"/>
    <x v="8"/>
    <x v="1"/>
  </r>
  <r>
    <x v="13"/>
    <x v="76"/>
    <n v="0"/>
    <x v="8"/>
    <x v="1"/>
  </r>
  <r>
    <x v="14"/>
    <x v="77"/>
    <n v="0"/>
    <x v="8"/>
    <x v="1"/>
  </r>
  <r>
    <x v="14"/>
    <x v="78"/>
    <n v="0"/>
    <x v="8"/>
    <x v="1"/>
  </r>
  <r>
    <x v="14"/>
    <x v="79"/>
    <n v="0"/>
    <x v="8"/>
    <x v="1"/>
  </r>
  <r>
    <x v="14"/>
    <x v="80"/>
    <n v="0"/>
    <x v="8"/>
    <x v="1"/>
  </r>
  <r>
    <x v="14"/>
    <x v="76"/>
    <n v="0"/>
    <x v="8"/>
    <x v="1"/>
  </r>
  <r>
    <x v="14"/>
    <x v="61"/>
    <n v="100"/>
    <x v="8"/>
    <x v="1"/>
  </r>
  <r>
    <x v="14"/>
    <x v="66"/>
    <n v="0"/>
    <x v="8"/>
    <x v="1"/>
  </r>
  <r>
    <x v="10"/>
    <x v="56"/>
    <n v="35.174418604651166"/>
    <x v="9"/>
    <x v="1"/>
  </r>
  <r>
    <x v="10"/>
    <x v="57"/>
    <n v="16.86046511627907"/>
    <x v="9"/>
    <x v="1"/>
  </r>
  <r>
    <x v="10"/>
    <x v="58"/>
    <n v="38.081395348837212"/>
    <x v="9"/>
    <x v="1"/>
  </r>
  <r>
    <x v="10"/>
    <x v="59"/>
    <n v="2.9069767441860463"/>
    <x v="9"/>
    <x v="1"/>
  </r>
  <r>
    <x v="10"/>
    <x v="60"/>
    <n v="0.58139534883720934"/>
    <x v="9"/>
    <x v="1"/>
  </r>
  <r>
    <x v="10"/>
    <x v="61"/>
    <n v="6.3953488372093021"/>
    <x v="9"/>
    <x v="1"/>
  </r>
  <r>
    <x v="10"/>
    <x v="62"/>
    <n v="0"/>
    <x v="9"/>
    <x v="1"/>
  </r>
  <r>
    <x v="11"/>
    <x v="56"/>
    <n v="35.174418604651166"/>
    <x v="9"/>
    <x v="1"/>
  </r>
  <r>
    <x v="11"/>
    <x v="57"/>
    <n v="16.86046511627907"/>
    <x v="9"/>
    <x v="1"/>
  </r>
  <r>
    <x v="11"/>
    <x v="58"/>
    <n v="37.790697674418603"/>
    <x v="9"/>
    <x v="1"/>
  </r>
  <r>
    <x v="11"/>
    <x v="59"/>
    <n v="2.9069767441860463"/>
    <x v="9"/>
    <x v="1"/>
  </r>
  <r>
    <x v="11"/>
    <x v="63"/>
    <n v="0.58139534883720934"/>
    <x v="9"/>
    <x v="1"/>
  </r>
  <r>
    <x v="11"/>
    <x v="64"/>
    <n v="6.3953488372093021"/>
    <x v="9"/>
    <x v="1"/>
  </r>
  <r>
    <x v="11"/>
    <x v="65"/>
    <n v="0"/>
    <x v="9"/>
    <x v="1"/>
  </r>
  <r>
    <x v="11"/>
    <x v="66"/>
    <n v="0"/>
    <x v="9"/>
    <x v="1"/>
  </r>
  <r>
    <x v="11"/>
    <x v="4"/>
    <n v="0.29069767441860467"/>
    <x v="9"/>
    <x v="1"/>
  </r>
  <r>
    <x v="12"/>
    <x v="67"/>
    <n v="0"/>
    <x v="9"/>
    <x v="1"/>
  </r>
  <r>
    <x v="12"/>
    <x v="68"/>
    <n v="2.6162790697674421"/>
    <x v="9"/>
    <x v="1"/>
  </r>
  <r>
    <x v="12"/>
    <x v="69"/>
    <n v="30.523255813953487"/>
    <x v="9"/>
    <x v="1"/>
  </r>
  <r>
    <x v="12"/>
    <x v="70"/>
    <n v="2.0348837209302326"/>
    <x v="9"/>
    <x v="1"/>
  </r>
  <r>
    <x v="12"/>
    <x v="71"/>
    <n v="0"/>
    <x v="9"/>
    <x v="1"/>
  </r>
  <r>
    <x v="12"/>
    <x v="72"/>
    <n v="11.918604651162791"/>
    <x v="9"/>
    <x v="1"/>
  </r>
  <r>
    <x v="12"/>
    <x v="73"/>
    <n v="4.941860465116279"/>
    <x v="9"/>
    <x v="1"/>
  </r>
  <r>
    <x v="12"/>
    <x v="74"/>
    <n v="2.0348837209302326"/>
    <x v="9"/>
    <x v="1"/>
  </r>
  <r>
    <x v="12"/>
    <x v="75"/>
    <n v="9.8837209302325579"/>
    <x v="9"/>
    <x v="1"/>
  </r>
  <r>
    <x v="12"/>
    <x v="76"/>
    <n v="25.872093023255815"/>
    <x v="9"/>
    <x v="1"/>
  </r>
  <r>
    <x v="12"/>
    <x v="59"/>
    <n v="2.9069767441860463"/>
    <x v="9"/>
    <x v="1"/>
  </r>
  <r>
    <x v="12"/>
    <x v="63"/>
    <n v="0.58139534883720934"/>
    <x v="9"/>
    <x v="1"/>
  </r>
  <r>
    <x v="12"/>
    <x v="64"/>
    <n v="6.3953488372093021"/>
    <x v="9"/>
    <x v="1"/>
  </r>
  <r>
    <x v="12"/>
    <x v="65"/>
    <n v="0"/>
    <x v="9"/>
    <x v="1"/>
  </r>
  <r>
    <x v="12"/>
    <x v="66"/>
    <n v="0"/>
    <x v="9"/>
    <x v="1"/>
  </r>
  <r>
    <x v="12"/>
    <x v="4"/>
    <n v="0.29069767441860467"/>
    <x v="9"/>
    <x v="1"/>
  </r>
  <r>
    <x v="13"/>
    <x v="77"/>
    <n v="0"/>
    <x v="9"/>
    <x v="1"/>
  </r>
  <r>
    <x v="13"/>
    <x v="78"/>
    <n v="0"/>
    <x v="9"/>
    <x v="1"/>
  </r>
  <r>
    <x v="13"/>
    <x v="79"/>
    <n v="0"/>
    <x v="9"/>
    <x v="1"/>
  </r>
  <r>
    <x v="13"/>
    <x v="80"/>
    <n v="20"/>
    <x v="9"/>
    <x v="1"/>
  </r>
  <r>
    <x v="13"/>
    <x v="76"/>
    <n v="80"/>
    <x v="9"/>
    <x v="1"/>
  </r>
  <r>
    <x v="14"/>
    <x v="77"/>
    <n v="0"/>
    <x v="9"/>
    <x v="1"/>
  </r>
  <r>
    <x v="14"/>
    <x v="78"/>
    <n v="0"/>
    <x v="9"/>
    <x v="1"/>
  </r>
  <r>
    <x v="14"/>
    <x v="79"/>
    <n v="0"/>
    <x v="9"/>
    <x v="1"/>
  </r>
  <r>
    <x v="14"/>
    <x v="80"/>
    <n v="13.636363636363637"/>
    <x v="9"/>
    <x v="1"/>
  </r>
  <r>
    <x v="14"/>
    <x v="76"/>
    <n v="27.272727272727273"/>
    <x v="9"/>
    <x v="1"/>
  </r>
  <r>
    <x v="14"/>
    <x v="61"/>
    <n v="59.090909090909093"/>
    <x v="9"/>
    <x v="1"/>
  </r>
  <r>
    <x v="14"/>
    <x v="66"/>
    <n v="0"/>
    <x v="9"/>
    <x v="1"/>
  </r>
  <r>
    <x v="10"/>
    <x v="56"/>
    <n v="61.133603238866399"/>
    <x v="10"/>
    <x v="1"/>
  </r>
  <r>
    <x v="10"/>
    <x v="57"/>
    <n v="6.4777327935222671"/>
    <x v="10"/>
    <x v="1"/>
  </r>
  <r>
    <x v="10"/>
    <x v="58"/>
    <n v="16.194331983805668"/>
    <x v="10"/>
    <x v="1"/>
  </r>
  <r>
    <x v="10"/>
    <x v="59"/>
    <n v="12.145748987854251"/>
    <x v="10"/>
    <x v="1"/>
  </r>
  <r>
    <x v="10"/>
    <x v="60"/>
    <n v="0.40485829959514169"/>
    <x v="10"/>
    <x v="1"/>
  </r>
  <r>
    <x v="10"/>
    <x v="61"/>
    <n v="3.6437246963562755"/>
    <x v="10"/>
    <x v="1"/>
  </r>
  <r>
    <x v="10"/>
    <x v="62"/>
    <n v="0"/>
    <x v="10"/>
    <x v="1"/>
  </r>
  <r>
    <x v="11"/>
    <x v="56"/>
    <n v="61.133603238866399"/>
    <x v="10"/>
    <x v="1"/>
  </r>
  <r>
    <x v="11"/>
    <x v="57"/>
    <n v="6.4777327935222671"/>
    <x v="10"/>
    <x v="1"/>
  </r>
  <r>
    <x v="11"/>
    <x v="58"/>
    <n v="16.194331983805668"/>
    <x v="10"/>
    <x v="1"/>
  </r>
  <r>
    <x v="11"/>
    <x v="59"/>
    <n v="12.145748987854251"/>
    <x v="10"/>
    <x v="1"/>
  </r>
  <r>
    <x v="11"/>
    <x v="63"/>
    <n v="0.40485829959514169"/>
    <x v="10"/>
    <x v="1"/>
  </r>
  <r>
    <x v="11"/>
    <x v="64"/>
    <n v="3.6437246963562755"/>
    <x v="10"/>
    <x v="1"/>
  </r>
  <r>
    <x v="11"/>
    <x v="65"/>
    <n v="0"/>
    <x v="10"/>
    <x v="1"/>
  </r>
  <r>
    <x v="11"/>
    <x v="66"/>
    <n v="0"/>
    <x v="10"/>
    <x v="1"/>
  </r>
  <r>
    <x v="11"/>
    <x v="4"/>
    <n v="0"/>
    <x v="10"/>
    <x v="1"/>
  </r>
  <r>
    <x v="12"/>
    <x v="67"/>
    <n v="1.214574898785425"/>
    <x v="10"/>
    <x v="1"/>
  </r>
  <r>
    <x v="12"/>
    <x v="68"/>
    <n v="6.0728744939271255"/>
    <x v="10"/>
    <x v="1"/>
  </r>
  <r>
    <x v="12"/>
    <x v="69"/>
    <n v="48.582995951417004"/>
    <x v="10"/>
    <x v="1"/>
  </r>
  <r>
    <x v="12"/>
    <x v="70"/>
    <n v="5.2631578947368425"/>
    <x v="10"/>
    <x v="1"/>
  </r>
  <r>
    <x v="12"/>
    <x v="71"/>
    <n v="0"/>
    <x v="10"/>
    <x v="1"/>
  </r>
  <r>
    <x v="12"/>
    <x v="72"/>
    <n v="3.6437246963562755"/>
    <x v="10"/>
    <x v="1"/>
  </r>
  <r>
    <x v="12"/>
    <x v="73"/>
    <n v="2.834008097165992"/>
    <x v="10"/>
    <x v="1"/>
  </r>
  <r>
    <x v="12"/>
    <x v="74"/>
    <n v="0.80971659919028338"/>
    <x v="10"/>
    <x v="1"/>
  </r>
  <r>
    <x v="12"/>
    <x v="75"/>
    <n v="1.6194331983805668"/>
    <x v="10"/>
    <x v="1"/>
  </r>
  <r>
    <x v="12"/>
    <x v="76"/>
    <n v="13.765182186234817"/>
    <x v="10"/>
    <x v="1"/>
  </r>
  <r>
    <x v="12"/>
    <x v="59"/>
    <n v="12.145748987854251"/>
    <x v="10"/>
    <x v="1"/>
  </r>
  <r>
    <x v="12"/>
    <x v="63"/>
    <n v="0.40485829959514169"/>
    <x v="10"/>
    <x v="1"/>
  </r>
  <r>
    <x v="12"/>
    <x v="64"/>
    <n v="3.6437246963562755"/>
    <x v="10"/>
    <x v="1"/>
  </r>
  <r>
    <x v="12"/>
    <x v="65"/>
    <n v="0"/>
    <x v="10"/>
    <x v="1"/>
  </r>
  <r>
    <x v="12"/>
    <x v="66"/>
    <n v="0"/>
    <x v="10"/>
    <x v="1"/>
  </r>
  <r>
    <x v="12"/>
    <x v="4"/>
    <n v="0"/>
    <x v="10"/>
    <x v="1"/>
  </r>
  <r>
    <x v="13"/>
    <x v="77"/>
    <n v="0"/>
    <x v="10"/>
    <x v="1"/>
  </r>
  <r>
    <x v="13"/>
    <x v="78"/>
    <n v="0"/>
    <x v="10"/>
    <x v="1"/>
  </r>
  <r>
    <x v="13"/>
    <x v="79"/>
    <n v="6.666666666666667"/>
    <x v="10"/>
    <x v="1"/>
  </r>
  <r>
    <x v="13"/>
    <x v="80"/>
    <n v="40"/>
    <x v="10"/>
    <x v="1"/>
  </r>
  <r>
    <x v="13"/>
    <x v="76"/>
    <n v="53.333333333333336"/>
    <x v="10"/>
    <x v="1"/>
  </r>
  <r>
    <x v="14"/>
    <x v="77"/>
    <n v="0"/>
    <x v="10"/>
    <x v="1"/>
  </r>
  <r>
    <x v="14"/>
    <x v="78"/>
    <n v="0"/>
    <x v="10"/>
    <x v="1"/>
  </r>
  <r>
    <x v="14"/>
    <x v="79"/>
    <n v="0"/>
    <x v="10"/>
    <x v="1"/>
  </r>
  <r>
    <x v="14"/>
    <x v="80"/>
    <n v="33.333333333333336"/>
    <x v="10"/>
    <x v="1"/>
  </r>
  <r>
    <x v="14"/>
    <x v="76"/>
    <n v="0"/>
    <x v="10"/>
    <x v="1"/>
  </r>
  <r>
    <x v="14"/>
    <x v="61"/>
    <n v="66.666666666666671"/>
    <x v="10"/>
    <x v="1"/>
  </r>
  <r>
    <x v="14"/>
    <x v="66"/>
    <n v="0"/>
    <x v="10"/>
    <x v="1"/>
  </r>
  <r>
    <x v="10"/>
    <x v="56"/>
    <n v="69.629629629629633"/>
    <x v="11"/>
    <x v="1"/>
  </r>
  <r>
    <x v="10"/>
    <x v="57"/>
    <n v="5.9259259259259256"/>
    <x v="11"/>
    <x v="1"/>
  </r>
  <r>
    <x v="10"/>
    <x v="58"/>
    <n v="3.3333333333333335"/>
    <x v="11"/>
    <x v="1"/>
  </r>
  <r>
    <x v="10"/>
    <x v="59"/>
    <n v="8.518518518518519"/>
    <x v="11"/>
    <x v="1"/>
  </r>
  <r>
    <x v="10"/>
    <x v="60"/>
    <n v="0.37037037037037035"/>
    <x v="11"/>
    <x v="1"/>
  </r>
  <r>
    <x v="10"/>
    <x v="61"/>
    <n v="12.222222222222221"/>
    <x v="11"/>
    <x v="1"/>
  </r>
  <r>
    <x v="10"/>
    <x v="62"/>
    <n v="0"/>
    <x v="11"/>
    <x v="1"/>
  </r>
  <r>
    <x v="11"/>
    <x v="56"/>
    <n v="69.629629629629633"/>
    <x v="11"/>
    <x v="1"/>
  </r>
  <r>
    <x v="11"/>
    <x v="57"/>
    <n v="5.9259259259259256"/>
    <x v="11"/>
    <x v="1"/>
  </r>
  <r>
    <x v="11"/>
    <x v="58"/>
    <n v="3.3333333333333335"/>
    <x v="11"/>
    <x v="1"/>
  </r>
  <r>
    <x v="11"/>
    <x v="59"/>
    <n v="7.7777777777777777"/>
    <x v="11"/>
    <x v="1"/>
  </r>
  <r>
    <x v="11"/>
    <x v="63"/>
    <n v="0.37037037037037035"/>
    <x v="11"/>
    <x v="1"/>
  </r>
  <r>
    <x v="11"/>
    <x v="64"/>
    <n v="12.222222222222221"/>
    <x v="11"/>
    <x v="1"/>
  </r>
  <r>
    <x v="11"/>
    <x v="65"/>
    <n v="0"/>
    <x v="11"/>
    <x v="1"/>
  </r>
  <r>
    <x v="11"/>
    <x v="66"/>
    <n v="0"/>
    <x v="11"/>
    <x v="1"/>
  </r>
  <r>
    <x v="11"/>
    <x v="4"/>
    <n v="0.7407407407407407"/>
    <x v="11"/>
    <x v="1"/>
  </r>
  <r>
    <x v="12"/>
    <x v="67"/>
    <n v="0.7407407407407407"/>
    <x v="11"/>
    <x v="1"/>
  </r>
  <r>
    <x v="12"/>
    <x v="68"/>
    <n v="6.2962962962962967"/>
    <x v="11"/>
    <x v="1"/>
  </r>
  <r>
    <x v="12"/>
    <x v="69"/>
    <n v="53.333333333333336"/>
    <x v="11"/>
    <x v="1"/>
  </r>
  <r>
    <x v="12"/>
    <x v="70"/>
    <n v="9.2592592592592595"/>
    <x v="11"/>
    <x v="1"/>
  </r>
  <r>
    <x v="12"/>
    <x v="71"/>
    <n v="0"/>
    <x v="11"/>
    <x v="1"/>
  </r>
  <r>
    <x v="12"/>
    <x v="72"/>
    <n v="2.5925925925925926"/>
    <x v="11"/>
    <x v="1"/>
  </r>
  <r>
    <x v="12"/>
    <x v="73"/>
    <n v="3.3333333333333335"/>
    <x v="11"/>
    <x v="1"/>
  </r>
  <r>
    <x v="12"/>
    <x v="74"/>
    <n v="1.1111111111111112"/>
    <x v="11"/>
    <x v="1"/>
  </r>
  <r>
    <x v="12"/>
    <x v="75"/>
    <n v="0.37037037037037035"/>
    <x v="11"/>
    <x v="1"/>
  </r>
  <r>
    <x v="12"/>
    <x v="76"/>
    <n v="1.8518518518518519"/>
    <x v="11"/>
    <x v="1"/>
  </r>
  <r>
    <x v="12"/>
    <x v="59"/>
    <n v="7.7777777777777777"/>
    <x v="11"/>
    <x v="1"/>
  </r>
  <r>
    <x v="12"/>
    <x v="63"/>
    <n v="0.37037037037037035"/>
    <x v="11"/>
    <x v="1"/>
  </r>
  <r>
    <x v="12"/>
    <x v="64"/>
    <n v="12.222222222222221"/>
    <x v="11"/>
    <x v="1"/>
  </r>
  <r>
    <x v="12"/>
    <x v="65"/>
    <n v="0"/>
    <x v="11"/>
    <x v="1"/>
  </r>
  <r>
    <x v="12"/>
    <x v="66"/>
    <n v="0"/>
    <x v="11"/>
    <x v="1"/>
  </r>
  <r>
    <x v="12"/>
    <x v="4"/>
    <n v="0.7407407407407407"/>
    <x v="11"/>
    <x v="1"/>
  </r>
  <r>
    <x v="13"/>
    <x v="77"/>
    <n v="0"/>
    <x v="11"/>
    <x v="1"/>
  </r>
  <r>
    <x v="13"/>
    <x v="78"/>
    <n v="0"/>
    <x v="11"/>
    <x v="1"/>
  </r>
  <r>
    <x v="13"/>
    <x v="79"/>
    <n v="9.5238095238095237"/>
    <x v="11"/>
    <x v="1"/>
  </r>
  <r>
    <x v="13"/>
    <x v="80"/>
    <n v="28.571428571428573"/>
    <x v="11"/>
    <x v="1"/>
  </r>
  <r>
    <x v="13"/>
    <x v="76"/>
    <n v="61.904761904761905"/>
    <x v="11"/>
    <x v="1"/>
  </r>
  <r>
    <x v="14"/>
    <x v="77"/>
    <n v="0"/>
    <x v="11"/>
    <x v="1"/>
  </r>
  <r>
    <x v="14"/>
    <x v="78"/>
    <n v="6.0606060606060606"/>
    <x v="11"/>
    <x v="1"/>
  </r>
  <r>
    <x v="14"/>
    <x v="79"/>
    <n v="3.0303030303030303"/>
    <x v="11"/>
    <x v="1"/>
  </r>
  <r>
    <x v="14"/>
    <x v="80"/>
    <n v="15.151515151515152"/>
    <x v="11"/>
    <x v="1"/>
  </r>
  <r>
    <x v="14"/>
    <x v="76"/>
    <n v="30.303030303030305"/>
    <x v="11"/>
    <x v="1"/>
  </r>
  <r>
    <x v="14"/>
    <x v="61"/>
    <n v="45.454545454545453"/>
    <x v="11"/>
    <x v="1"/>
  </r>
  <r>
    <x v="14"/>
    <x v="66"/>
    <n v="0"/>
    <x v="11"/>
    <x v="1"/>
  </r>
  <r>
    <x v="10"/>
    <x v="56"/>
    <n v="59.523809523809526"/>
    <x v="12"/>
    <x v="1"/>
  </r>
  <r>
    <x v="10"/>
    <x v="57"/>
    <n v="11.564625850340136"/>
    <x v="12"/>
    <x v="1"/>
  </r>
  <r>
    <x v="10"/>
    <x v="58"/>
    <n v="8.8435374149659864"/>
    <x v="12"/>
    <x v="1"/>
  </r>
  <r>
    <x v="10"/>
    <x v="59"/>
    <n v="6.8027210884353737"/>
    <x v="12"/>
    <x v="1"/>
  </r>
  <r>
    <x v="10"/>
    <x v="60"/>
    <n v="0"/>
    <x v="12"/>
    <x v="1"/>
  </r>
  <r>
    <x v="10"/>
    <x v="61"/>
    <n v="12.92517006802721"/>
    <x v="12"/>
    <x v="1"/>
  </r>
  <r>
    <x v="10"/>
    <x v="62"/>
    <n v="0.3401360544217687"/>
    <x v="12"/>
    <x v="1"/>
  </r>
  <r>
    <x v="11"/>
    <x v="56"/>
    <n v="59.183673469387756"/>
    <x v="12"/>
    <x v="1"/>
  </r>
  <r>
    <x v="11"/>
    <x v="57"/>
    <n v="11.224489795918368"/>
    <x v="12"/>
    <x v="1"/>
  </r>
  <r>
    <x v="11"/>
    <x v="58"/>
    <n v="8.5034013605442169"/>
    <x v="12"/>
    <x v="1"/>
  </r>
  <r>
    <x v="11"/>
    <x v="59"/>
    <n v="6.1224489795918364"/>
    <x v="12"/>
    <x v="1"/>
  </r>
  <r>
    <x v="11"/>
    <x v="63"/>
    <n v="0"/>
    <x v="12"/>
    <x v="1"/>
  </r>
  <r>
    <x v="11"/>
    <x v="64"/>
    <n v="12.92517006802721"/>
    <x v="12"/>
    <x v="1"/>
  </r>
  <r>
    <x v="11"/>
    <x v="65"/>
    <n v="0.3401360544217687"/>
    <x v="12"/>
    <x v="1"/>
  </r>
  <r>
    <x v="11"/>
    <x v="66"/>
    <n v="0"/>
    <x v="12"/>
    <x v="1"/>
  </r>
  <r>
    <x v="11"/>
    <x v="4"/>
    <n v="1.7006802721088434"/>
    <x v="12"/>
    <x v="1"/>
  </r>
  <r>
    <x v="12"/>
    <x v="67"/>
    <n v="1.3605442176870748"/>
    <x v="12"/>
    <x v="1"/>
  </r>
  <r>
    <x v="12"/>
    <x v="68"/>
    <n v="7.1428571428571432"/>
    <x v="12"/>
    <x v="1"/>
  </r>
  <r>
    <x v="12"/>
    <x v="69"/>
    <n v="46.598639455782312"/>
    <x v="12"/>
    <x v="1"/>
  </r>
  <r>
    <x v="12"/>
    <x v="70"/>
    <n v="4.0816326530612246"/>
    <x v="12"/>
    <x v="1"/>
  </r>
  <r>
    <x v="12"/>
    <x v="71"/>
    <n v="0"/>
    <x v="12"/>
    <x v="1"/>
  </r>
  <r>
    <x v="12"/>
    <x v="72"/>
    <n v="6.1224489795918364"/>
    <x v="12"/>
    <x v="1"/>
  </r>
  <r>
    <x v="12"/>
    <x v="73"/>
    <n v="5.1020408163265305"/>
    <x v="12"/>
    <x v="1"/>
  </r>
  <r>
    <x v="12"/>
    <x v="74"/>
    <n v="0.3401360544217687"/>
    <x v="12"/>
    <x v="1"/>
  </r>
  <r>
    <x v="12"/>
    <x v="75"/>
    <n v="1.7006802721088434"/>
    <x v="12"/>
    <x v="1"/>
  </r>
  <r>
    <x v="12"/>
    <x v="76"/>
    <n v="6.4625850340136051"/>
    <x v="12"/>
    <x v="1"/>
  </r>
  <r>
    <x v="12"/>
    <x v="59"/>
    <n v="6.1224489795918364"/>
    <x v="12"/>
    <x v="1"/>
  </r>
  <r>
    <x v="12"/>
    <x v="63"/>
    <n v="0"/>
    <x v="12"/>
    <x v="1"/>
  </r>
  <r>
    <x v="12"/>
    <x v="64"/>
    <n v="12.92517006802721"/>
    <x v="12"/>
    <x v="1"/>
  </r>
  <r>
    <x v="12"/>
    <x v="65"/>
    <n v="0.3401360544217687"/>
    <x v="12"/>
    <x v="1"/>
  </r>
  <r>
    <x v="12"/>
    <x v="66"/>
    <n v="0"/>
    <x v="12"/>
    <x v="1"/>
  </r>
  <r>
    <x v="12"/>
    <x v="4"/>
    <n v="1.7006802721088434"/>
    <x v="12"/>
    <x v="1"/>
  </r>
  <r>
    <x v="13"/>
    <x v="77"/>
    <n v="0"/>
    <x v="12"/>
    <x v="1"/>
  </r>
  <r>
    <x v="13"/>
    <x v="78"/>
    <n v="0"/>
    <x v="12"/>
    <x v="1"/>
  </r>
  <r>
    <x v="13"/>
    <x v="79"/>
    <n v="11.111111111111111"/>
    <x v="12"/>
    <x v="1"/>
  </r>
  <r>
    <x v="13"/>
    <x v="80"/>
    <n v="33.333333333333336"/>
    <x v="12"/>
    <x v="1"/>
  </r>
  <r>
    <x v="13"/>
    <x v="76"/>
    <n v="55.555555555555557"/>
    <x v="12"/>
    <x v="1"/>
  </r>
  <r>
    <x v="14"/>
    <x v="77"/>
    <n v="2.6315789473684212"/>
    <x v="12"/>
    <x v="1"/>
  </r>
  <r>
    <x v="14"/>
    <x v="78"/>
    <n v="2.6315789473684212"/>
    <x v="12"/>
    <x v="1"/>
  </r>
  <r>
    <x v="14"/>
    <x v="79"/>
    <n v="0"/>
    <x v="12"/>
    <x v="1"/>
  </r>
  <r>
    <x v="14"/>
    <x v="80"/>
    <n v="21.05263157894737"/>
    <x v="12"/>
    <x v="1"/>
  </r>
  <r>
    <x v="14"/>
    <x v="76"/>
    <n v="18.421052631578949"/>
    <x v="12"/>
    <x v="1"/>
  </r>
  <r>
    <x v="14"/>
    <x v="61"/>
    <n v="0"/>
    <x v="12"/>
    <x v="1"/>
  </r>
  <r>
    <x v="14"/>
    <x v="66"/>
    <n v="0"/>
    <x v="12"/>
    <x v="1"/>
  </r>
  <r>
    <x v="10"/>
    <x v="56"/>
    <n v="51.92307692307692"/>
    <x v="13"/>
    <x v="1"/>
  </r>
  <r>
    <x v="10"/>
    <x v="57"/>
    <n v="14.743589743589743"/>
    <x v="13"/>
    <x v="1"/>
  </r>
  <r>
    <x v="10"/>
    <x v="58"/>
    <n v="18.589743589743591"/>
    <x v="13"/>
    <x v="1"/>
  </r>
  <r>
    <x v="10"/>
    <x v="59"/>
    <n v="2.5641025641025643"/>
    <x v="13"/>
    <x v="1"/>
  </r>
  <r>
    <x v="10"/>
    <x v="60"/>
    <n v="1.2820512820512822"/>
    <x v="13"/>
    <x v="1"/>
  </r>
  <r>
    <x v="10"/>
    <x v="61"/>
    <n v="10.897435897435898"/>
    <x v="13"/>
    <x v="1"/>
  </r>
  <r>
    <x v="10"/>
    <x v="62"/>
    <n v="0"/>
    <x v="13"/>
    <x v="1"/>
  </r>
  <r>
    <x v="11"/>
    <x v="56"/>
    <n v="51.92307692307692"/>
    <x v="13"/>
    <x v="1"/>
  </r>
  <r>
    <x v="11"/>
    <x v="57"/>
    <n v="14.743589743589743"/>
    <x v="13"/>
    <x v="1"/>
  </r>
  <r>
    <x v="11"/>
    <x v="58"/>
    <n v="18.589743589743591"/>
    <x v="13"/>
    <x v="1"/>
  </r>
  <r>
    <x v="11"/>
    <x v="59"/>
    <n v="2.5641025641025643"/>
    <x v="13"/>
    <x v="1"/>
  </r>
  <r>
    <x v="11"/>
    <x v="63"/>
    <n v="1.2820512820512822"/>
    <x v="13"/>
    <x v="1"/>
  </r>
  <r>
    <x v="11"/>
    <x v="64"/>
    <n v="10.897435897435898"/>
    <x v="13"/>
    <x v="1"/>
  </r>
  <r>
    <x v="11"/>
    <x v="65"/>
    <n v="0"/>
    <x v="13"/>
    <x v="1"/>
  </r>
  <r>
    <x v="11"/>
    <x v="66"/>
    <n v="0"/>
    <x v="13"/>
    <x v="1"/>
  </r>
  <r>
    <x v="11"/>
    <x v="4"/>
    <n v="0"/>
    <x v="13"/>
    <x v="1"/>
  </r>
  <r>
    <x v="12"/>
    <x v="67"/>
    <n v="0.64102564102564108"/>
    <x v="13"/>
    <x v="1"/>
  </r>
  <r>
    <x v="12"/>
    <x v="68"/>
    <n v="5.1282051282051286"/>
    <x v="13"/>
    <x v="1"/>
  </r>
  <r>
    <x v="12"/>
    <x v="69"/>
    <n v="39.102564102564102"/>
    <x v="13"/>
    <x v="1"/>
  </r>
  <r>
    <x v="12"/>
    <x v="70"/>
    <n v="7.0512820512820511"/>
    <x v="13"/>
    <x v="1"/>
  </r>
  <r>
    <x v="12"/>
    <x v="71"/>
    <n v="0.64102564102564108"/>
    <x v="13"/>
    <x v="1"/>
  </r>
  <r>
    <x v="12"/>
    <x v="72"/>
    <n v="7.6923076923076925"/>
    <x v="13"/>
    <x v="1"/>
  </r>
  <r>
    <x v="12"/>
    <x v="73"/>
    <n v="6.4102564102564106"/>
    <x v="13"/>
    <x v="1"/>
  </r>
  <r>
    <x v="12"/>
    <x v="74"/>
    <n v="1.2820512820512822"/>
    <x v="13"/>
    <x v="1"/>
  </r>
  <r>
    <x v="12"/>
    <x v="75"/>
    <n v="1.2820512820512822"/>
    <x v="13"/>
    <x v="1"/>
  </r>
  <r>
    <x v="12"/>
    <x v="76"/>
    <n v="16.025641025641026"/>
    <x v="13"/>
    <x v="1"/>
  </r>
  <r>
    <x v="12"/>
    <x v="59"/>
    <n v="2.5641025641025643"/>
    <x v="13"/>
    <x v="1"/>
  </r>
  <r>
    <x v="12"/>
    <x v="63"/>
    <n v="1.2820512820512822"/>
    <x v="13"/>
    <x v="1"/>
  </r>
  <r>
    <x v="12"/>
    <x v="64"/>
    <n v="10.897435897435898"/>
    <x v="13"/>
    <x v="1"/>
  </r>
  <r>
    <x v="12"/>
    <x v="65"/>
    <n v="0"/>
    <x v="13"/>
    <x v="1"/>
  </r>
  <r>
    <x v="12"/>
    <x v="66"/>
    <n v="0"/>
    <x v="13"/>
    <x v="1"/>
  </r>
  <r>
    <x v="12"/>
    <x v="4"/>
    <n v="0"/>
    <x v="13"/>
    <x v="1"/>
  </r>
  <r>
    <x v="13"/>
    <x v="77"/>
    <n v="25"/>
    <x v="13"/>
    <x v="1"/>
  </r>
  <r>
    <x v="13"/>
    <x v="78"/>
    <n v="0"/>
    <x v="13"/>
    <x v="1"/>
  </r>
  <r>
    <x v="13"/>
    <x v="79"/>
    <n v="25"/>
    <x v="13"/>
    <x v="1"/>
  </r>
  <r>
    <x v="13"/>
    <x v="80"/>
    <n v="25"/>
    <x v="13"/>
    <x v="1"/>
  </r>
  <r>
    <x v="13"/>
    <x v="76"/>
    <n v="25"/>
    <x v="13"/>
    <x v="1"/>
  </r>
  <r>
    <x v="14"/>
    <x v="77"/>
    <n v="0"/>
    <x v="13"/>
    <x v="1"/>
  </r>
  <r>
    <x v="14"/>
    <x v="78"/>
    <n v="0"/>
    <x v="13"/>
    <x v="1"/>
  </r>
  <r>
    <x v="14"/>
    <x v="79"/>
    <n v="0"/>
    <x v="13"/>
    <x v="1"/>
  </r>
  <r>
    <x v="14"/>
    <x v="80"/>
    <n v="35.294117647058826"/>
    <x v="13"/>
    <x v="1"/>
  </r>
  <r>
    <x v="14"/>
    <x v="76"/>
    <n v="5.882352941176471"/>
    <x v="13"/>
    <x v="1"/>
  </r>
  <r>
    <x v="14"/>
    <x v="61"/>
    <n v="58.823529411764703"/>
    <x v="13"/>
    <x v="1"/>
  </r>
  <r>
    <x v="14"/>
    <x v="66"/>
    <n v="0"/>
    <x v="13"/>
    <x v="1"/>
  </r>
  <r>
    <x v="10"/>
    <x v="56"/>
    <n v="29.72972972972973"/>
    <x v="14"/>
    <x v="1"/>
  </r>
  <r>
    <x v="10"/>
    <x v="57"/>
    <n v="10.135135135135135"/>
    <x v="14"/>
    <x v="1"/>
  </r>
  <r>
    <x v="10"/>
    <x v="58"/>
    <n v="33.783783783783782"/>
    <x v="14"/>
    <x v="1"/>
  </r>
  <r>
    <x v="10"/>
    <x v="59"/>
    <n v="2.0270270270270272"/>
    <x v="14"/>
    <x v="1"/>
  </r>
  <r>
    <x v="10"/>
    <x v="60"/>
    <n v="0.67567567567567566"/>
    <x v="14"/>
    <x v="1"/>
  </r>
  <r>
    <x v="10"/>
    <x v="61"/>
    <n v="23.648648648648649"/>
    <x v="14"/>
    <x v="1"/>
  </r>
  <r>
    <x v="10"/>
    <x v="62"/>
    <n v="0"/>
    <x v="14"/>
    <x v="1"/>
  </r>
  <r>
    <x v="11"/>
    <x v="56"/>
    <n v="29.72972972972973"/>
    <x v="14"/>
    <x v="1"/>
  </r>
  <r>
    <x v="11"/>
    <x v="57"/>
    <n v="9.4594594594594597"/>
    <x v="14"/>
    <x v="1"/>
  </r>
  <r>
    <x v="11"/>
    <x v="58"/>
    <n v="31.756756756756758"/>
    <x v="14"/>
    <x v="1"/>
  </r>
  <r>
    <x v="11"/>
    <x v="59"/>
    <n v="2.0270270270270272"/>
    <x v="14"/>
    <x v="1"/>
  </r>
  <r>
    <x v="11"/>
    <x v="63"/>
    <n v="0.67567567567567566"/>
    <x v="14"/>
    <x v="1"/>
  </r>
  <r>
    <x v="11"/>
    <x v="64"/>
    <n v="23.648648648648649"/>
    <x v="14"/>
    <x v="1"/>
  </r>
  <r>
    <x v="11"/>
    <x v="65"/>
    <n v="0"/>
    <x v="14"/>
    <x v="1"/>
  </r>
  <r>
    <x v="11"/>
    <x v="66"/>
    <n v="0"/>
    <x v="14"/>
    <x v="1"/>
  </r>
  <r>
    <x v="11"/>
    <x v="4"/>
    <n v="2.7027027027027026"/>
    <x v="14"/>
    <x v="1"/>
  </r>
  <r>
    <x v="12"/>
    <x v="67"/>
    <n v="0"/>
    <x v="14"/>
    <x v="1"/>
  </r>
  <r>
    <x v="12"/>
    <x v="68"/>
    <n v="2.0270270270270272"/>
    <x v="14"/>
    <x v="1"/>
  </r>
  <r>
    <x v="12"/>
    <x v="69"/>
    <n v="19.594594594594593"/>
    <x v="14"/>
    <x v="1"/>
  </r>
  <r>
    <x v="12"/>
    <x v="70"/>
    <n v="8.1081081081081088"/>
    <x v="14"/>
    <x v="1"/>
  </r>
  <r>
    <x v="12"/>
    <x v="71"/>
    <n v="0"/>
    <x v="14"/>
    <x v="1"/>
  </r>
  <r>
    <x v="12"/>
    <x v="72"/>
    <n v="6.756756756756757"/>
    <x v="14"/>
    <x v="1"/>
  </r>
  <r>
    <x v="12"/>
    <x v="73"/>
    <n v="2.7027027027027026"/>
    <x v="14"/>
    <x v="1"/>
  </r>
  <r>
    <x v="12"/>
    <x v="74"/>
    <n v="0.67567567567567566"/>
    <x v="14"/>
    <x v="1"/>
  </r>
  <r>
    <x v="12"/>
    <x v="75"/>
    <n v="6.0810810810810807"/>
    <x v="14"/>
    <x v="1"/>
  </r>
  <r>
    <x v="12"/>
    <x v="76"/>
    <n v="25"/>
    <x v="14"/>
    <x v="1"/>
  </r>
  <r>
    <x v="12"/>
    <x v="59"/>
    <n v="2.0270270270270272"/>
    <x v="14"/>
    <x v="1"/>
  </r>
  <r>
    <x v="12"/>
    <x v="63"/>
    <n v="0.67567567567567566"/>
    <x v="14"/>
    <x v="1"/>
  </r>
  <r>
    <x v="12"/>
    <x v="64"/>
    <n v="23.648648648648649"/>
    <x v="14"/>
    <x v="1"/>
  </r>
  <r>
    <x v="12"/>
    <x v="65"/>
    <n v="0"/>
    <x v="14"/>
    <x v="1"/>
  </r>
  <r>
    <x v="12"/>
    <x v="66"/>
    <n v="0"/>
    <x v="14"/>
    <x v="1"/>
  </r>
  <r>
    <x v="12"/>
    <x v="4"/>
    <n v="2.7027027027027026"/>
    <x v="14"/>
    <x v="1"/>
  </r>
  <r>
    <x v="13"/>
    <x v="77"/>
    <n v="0"/>
    <x v="14"/>
    <x v="1"/>
  </r>
  <r>
    <x v="13"/>
    <x v="78"/>
    <n v="0"/>
    <x v="14"/>
    <x v="1"/>
  </r>
  <r>
    <x v="13"/>
    <x v="79"/>
    <n v="0"/>
    <x v="14"/>
    <x v="1"/>
  </r>
  <r>
    <x v="13"/>
    <x v="80"/>
    <n v="33.333333333333336"/>
    <x v="14"/>
    <x v="1"/>
  </r>
  <r>
    <x v="13"/>
    <x v="76"/>
    <n v="66.666666666666671"/>
    <x v="14"/>
    <x v="1"/>
  </r>
  <r>
    <x v="14"/>
    <x v="77"/>
    <n v="0"/>
    <x v="14"/>
    <x v="1"/>
  </r>
  <r>
    <x v="14"/>
    <x v="78"/>
    <n v="0"/>
    <x v="14"/>
    <x v="1"/>
  </r>
  <r>
    <x v="14"/>
    <x v="79"/>
    <n v="0"/>
    <x v="14"/>
    <x v="1"/>
  </r>
  <r>
    <x v="14"/>
    <x v="80"/>
    <n v="20"/>
    <x v="14"/>
    <x v="1"/>
  </r>
  <r>
    <x v="14"/>
    <x v="76"/>
    <n v="34.285714285714285"/>
    <x v="14"/>
    <x v="1"/>
  </r>
  <r>
    <x v="14"/>
    <x v="61"/>
    <n v="45.714285714285715"/>
    <x v="14"/>
    <x v="1"/>
  </r>
  <r>
    <x v="14"/>
    <x v="66"/>
    <n v="0"/>
    <x v="14"/>
    <x v="1"/>
  </r>
  <r>
    <x v="10"/>
    <x v="56"/>
    <n v="55.405405405405403"/>
    <x v="15"/>
    <x v="1"/>
  </r>
  <r>
    <x v="10"/>
    <x v="57"/>
    <n v="8.1081081081081088"/>
    <x v="15"/>
    <x v="1"/>
  </r>
  <r>
    <x v="10"/>
    <x v="58"/>
    <n v="28.378378378378379"/>
    <x v="15"/>
    <x v="1"/>
  </r>
  <r>
    <x v="10"/>
    <x v="59"/>
    <n v="4.7297297297297298"/>
    <x v="15"/>
    <x v="1"/>
  </r>
  <r>
    <x v="10"/>
    <x v="60"/>
    <n v="0"/>
    <x v="15"/>
    <x v="1"/>
  </r>
  <r>
    <x v="10"/>
    <x v="61"/>
    <n v="3.3783783783783785"/>
    <x v="15"/>
    <x v="1"/>
  </r>
  <r>
    <x v="10"/>
    <x v="62"/>
    <n v="0"/>
    <x v="15"/>
    <x v="1"/>
  </r>
  <r>
    <x v="11"/>
    <x v="56"/>
    <n v="55.405405405405403"/>
    <x v="15"/>
    <x v="1"/>
  </r>
  <r>
    <x v="11"/>
    <x v="57"/>
    <n v="7.4324324324324325"/>
    <x v="15"/>
    <x v="1"/>
  </r>
  <r>
    <x v="11"/>
    <x v="58"/>
    <n v="25.675675675675677"/>
    <x v="15"/>
    <x v="1"/>
  </r>
  <r>
    <x v="11"/>
    <x v="59"/>
    <n v="4.0540540540540544"/>
    <x v="15"/>
    <x v="1"/>
  </r>
  <r>
    <x v="11"/>
    <x v="63"/>
    <n v="0"/>
    <x v="15"/>
    <x v="1"/>
  </r>
  <r>
    <x v="11"/>
    <x v="64"/>
    <n v="3.3783783783783785"/>
    <x v="15"/>
    <x v="1"/>
  </r>
  <r>
    <x v="11"/>
    <x v="65"/>
    <n v="0"/>
    <x v="15"/>
    <x v="1"/>
  </r>
  <r>
    <x v="11"/>
    <x v="66"/>
    <n v="0"/>
    <x v="15"/>
    <x v="1"/>
  </r>
  <r>
    <x v="11"/>
    <x v="4"/>
    <n v="4.0540540540540544"/>
    <x v="15"/>
    <x v="1"/>
  </r>
  <r>
    <x v="12"/>
    <x v="67"/>
    <n v="0"/>
    <x v="15"/>
    <x v="1"/>
  </r>
  <r>
    <x v="12"/>
    <x v="68"/>
    <n v="7.4324324324324325"/>
    <x v="15"/>
    <x v="1"/>
  </r>
  <r>
    <x v="12"/>
    <x v="69"/>
    <n v="35.810810810810814"/>
    <x v="15"/>
    <x v="1"/>
  </r>
  <r>
    <x v="12"/>
    <x v="70"/>
    <n v="12.162162162162161"/>
    <x v="15"/>
    <x v="1"/>
  </r>
  <r>
    <x v="12"/>
    <x v="71"/>
    <n v="1.3513513513513513"/>
    <x v="15"/>
    <x v="1"/>
  </r>
  <r>
    <x v="12"/>
    <x v="72"/>
    <n v="4.7297297297297298"/>
    <x v="15"/>
    <x v="1"/>
  </r>
  <r>
    <x v="12"/>
    <x v="73"/>
    <n v="1.3513513513513513"/>
    <x v="15"/>
    <x v="1"/>
  </r>
  <r>
    <x v="12"/>
    <x v="74"/>
    <n v="0"/>
    <x v="15"/>
    <x v="1"/>
  </r>
  <r>
    <x v="12"/>
    <x v="75"/>
    <n v="6.0810810810810807"/>
    <x v="15"/>
    <x v="1"/>
  </r>
  <r>
    <x v="12"/>
    <x v="76"/>
    <n v="19.594594594594593"/>
    <x v="15"/>
    <x v="1"/>
  </r>
  <r>
    <x v="12"/>
    <x v="59"/>
    <n v="4.0540540540540544"/>
    <x v="15"/>
    <x v="1"/>
  </r>
  <r>
    <x v="12"/>
    <x v="63"/>
    <n v="0"/>
    <x v="15"/>
    <x v="1"/>
  </r>
  <r>
    <x v="12"/>
    <x v="64"/>
    <n v="3.3783783783783785"/>
    <x v="15"/>
    <x v="1"/>
  </r>
  <r>
    <x v="12"/>
    <x v="65"/>
    <n v="0"/>
    <x v="15"/>
    <x v="1"/>
  </r>
  <r>
    <x v="12"/>
    <x v="66"/>
    <n v="0"/>
    <x v="15"/>
    <x v="1"/>
  </r>
  <r>
    <x v="12"/>
    <x v="4"/>
    <n v="4.0540540540540544"/>
    <x v="15"/>
    <x v="1"/>
  </r>
  <r>
    <x v="13"/>
    <x v="77"/>
    <n v="16.666666666666668"/>
    <x v="15"/>
    <x v="1"/>
  </r>
  <r>
    <x v="13"/>
    <x v="78"/>
    <n v="0"/>
    <x v="15"/>
    <x v="1"/>
  </r>
  <r>
    <x v="13"/>
    <x v="79"/>
    <n v="0"/>
    <x v="15"/>
    <x v="1"/>
  </r>
  <r>
    <x v="13"/>
    <x v="80"/>
    <n v="0"/>
    <x v="15"/>
    <x v="1"/>
  </r>
  <r>
    <x v="13"/>
    <x v="76"/>
    <n v="83.333333333333329"/>
    <x v="15"/>
    <x v="1"/>
  </r>
  <r>
    <x v="14"/>
    <x v="77"/>
    <n v="0"/>
    <x v="15"/>
    <x v="1"/>
  </r>
  <r>
    <x v="14"/>
    <x v="78"/>
    <n v="0"/>
    <x v="15"/>
    <x v="1"/>
  </r>
  <r>
    <x v="14"/>
    <x v="79"/>
    <n v="0"/>
    <x v="15"/>
    <x v="1"/>
  </r>
  <r>
    <x v="14"/>
    <x v="80"/>
    <n v="20"/>
    <x v="15"/>
    <x v="1"/>
  </r>
  <r>
    <x v="14"/>
    <x v="76"/>
    <n v="0"/>
    <x v="15"/>
    <x v="1"/>
  </r>
  <r>
    <x v="14"/>
    <x v="61"/>
    <n v="80"/>
    <x v="15"/>
    <x v="1"/>
  </r>
  <r>
    <x v="14"/>
    <x v="66"/>
    <n v="0"/>
    <x v="15"/>
    <x v="1"/>
  </r>
  <r>
    <x v="10"/>
    <x v="56"/>
    <n v="57.91245791245791"/>
    <x v="16"/>
    <x v="1"/>
  </r>
  <r>
    <x v="10"/>
    <x v="57"/>
    <n v="8.7542087542087543"/>
    <x v="16"/>
    <x v="1"/>
  </r>
  <r>
    <x v="10"/>
    <x v="58"/>
    <n v="11.447811447811448"/>
    <x v="16"/>
    <x v="1"/>
  </r>
  <r>
    <x v="10"/>
    <x v="59"/>
    <n v="10.1010101010101"/>
    <x v="16"/>
    <x v="1"/>
  </r>
  <r>
    <x v="10"/>
    <x v="60"/>
    <n v="0.33670033670033672"/>
    <x v="16"/>
    <x v="1"/>
  </r>
  <r>
    <x v="10"/>
    <x v="61"/>
    <n v="11.447811447811448"/>
    <x v="16"/>
    <x v="1"/>
  </r>
  <r>
    <x v="10"/>
    <x v="62"/>
    <n v="0"/>
    <x v="16"/>
    <x v="1"/>
  </r>
  <r>
    <x v="11"/>
    <x v="56"/>
    <n v="56.228956228956228"/>
    <x v="16"/>
    <x v="1"/>
  </r>
  <r>
    <x v="11"/>
    <x v="57"/>
    <n v="8.4175084175084169"/>
    <x v="16"/>
    <x v="1"/>
  </r>
  <r>
    <x v="11"/>
    <x v="58"/>
    <n v="10.437710437710438"/>
    <x v="16"/>
    <x v="1"/>
  </r>
  <r>
    <x v="11"/>
    <x v="59"/>
    <n v="9.7643097643097647"/>
    <x v="16"/>
    <x v="1"/>
  </r>
  <r>
    <x v="11"/>
    <x v="63"/>
    <n v="0.33670033670033672"/>
    <x v="16"/>
    <x v="1"/>
  </r>
  <r>
    <x v="11"/>
    <x v="64"/>
    <n v="11.447811447811448"/>
    <x v="16"/>
    <x v="1"/>
  </r>
  <r>
    <x v="11"/>
    <x v="65"/>
    <n v="0"/>
    <x v="16"/>
    <x v="1"/>
  </r>
  <r>
    <x v="11"/>
    <x v="66"/>
    <n v="0"/>
    <x v="16"/>
    <x v="1"/>
  </r>
  <r>
    <x v="11"/>
    <x v="4"/>
    <n v="3.3670033670033672"/>
    <x v="16"/>
    <x v="1"/>
  </r>
  <r>
    <x v="12"/>
    <x v="67"/>
    <n v="0"/>
    <x v="16"/>
    <x v="1"/>
  </r>
  <r>
    <x v="12"/>
    <x v="68"/>
    <n v="6.7340067340067344"/>
    <x v="16"/>
    <x v="1"/>
  </r>
  <r>
    <x v="12"/>
    <x v="69"/>
    <n v="42.424242424242422"/>
    <x v="16"/>
    <x v="1"/>
  </r>
  <r>
    <x v="12"/>
    <x v="70"/>
    <n v="7.0707070707070709"/>
    <x v="16"/>
    <x v="1"/>
  </r>
  <r>
    <x v="12"/>
    <x v="71"/>
    <n v="0.33670033670033672"/>
    <x v="16"/>
    <x v="1"/>
  </r>
  <r>
    <x v="12"/>
    <x v="72"/>
    <n v="5.3872053872053876"/>
    <x v="16"/>
    <x v="1"/>
  </r>
  <r>
    <x v="12"/>
    <x v="73"/>
    <n v="2.6936026936026938"/>
    <x v="16"/>
    <x v="1"/>
  </r>
  <r>
    <x v="12"/>
    <x v="74"/>
    <n v="0.67340067340067344"/>
    <x v="16"/>
    <x v="1"/>
  </r>
  <r>
    <x v="12"/>
    <x v="75"/>
    <n v="3.7037037037037037"/>
    <x v="16"/>
    <x v="1"/>
  </r>
  <r>
    <x v="12"/>
    <x v="76"/>
    <n v="6.0606060606060606"/>
    <x v="16"/>
    <x v="1"/>
  </r>
  <r>
    <x v="12"/>
    <x v="59"/>
    <n v="9.7643097643097647"/>
    <x v="16"/>
    <x v="1"/>
  </r>
  <r>
    <x v="12"/>
    <x v="63"/>
    <n v="0.33670033670033672"/>
    <x v="16"/>
    <x v="1"/>
  </r>
  <r>
    <x v="12"/>
    <x v="64"/>
    <n v="11.447811447811448"/>
    <x v="16"/>
    <x v="1"/>
  </r>
  <r>
    <x v="12"/>
    <x v="65"/>
    <n v="0"/>
    <x v="16"/>
    <x v="1"/>
  </r>
  <r>
    <x v="12"/>
    <x v="66"/>
    <n v="0"/>
    <x v="16"/>
    <x v="1"/>
  </r>
  <r>
    <x v="12"/>
    <x v="4"/>
    <n v="3.3670033670033672"/>
    <x v="16"/>
    <x v="1"/>
  </r>
  <r>
    <x v="13"/>
    <x v="77"/>
    <n v="0"/>
    <x v="16"/>
    <x v="1"/>
  </r>
  <r>
    <x v="13"/>
    <x v="78"/>
    <n v="0"/>
    <x v="16"/>
    <x v="1"/>
  </r>
  <r>
    <x v="13"/>
    <x v="79"/>
    <n v="6.8965517241379306"/>
    <x v="16"/>
    <x v="1"/>
  </r>
  <r>
    <x v="13"/>
    <x v="80"/>
    <n v="41.379310344827587"/>
    <x v="16"/>
    <x v="1"/>
  </r>
  <r>
    <x v="13"/>
    <x v="76"/>
    <n v="51.724137931034484"/>
    <x v="16"/>
    <x v="1"/>
  </r>
  <r>
    <x v="14"/>
    <x v="77"/>
    <n v="0"/>
    <x v="16"/>
    <x v="1"/>
  </r>
  <r>
    <x v="14"/>
    <x v="78"/>
    <n v="0"/>
    <x v="16"/>
    <x v="1"/>
  </r>
  <r>
    <x v="14"/>
    <x v="79"/>
    <n v="0"/>
    <x v="16"/>
    <x v="1"/>
  </r>
  <r>
    <x v="14"/>
    <x v="80"/>
    <n v="8.8235294117647065"/>
    <x v="16"/>
    <x v="1"/>
  </r>
  <r>
    <x v="14"/>
    <x v="76"/>
    <n v="11.764705882352942"/>
    <x v="16"/>
    <x v="1"/>
  </r>
  <r>
    <x v="14"/>
    <x v="61"/>
    <n v="79.411764705882348"/>
    <x v="16"/>
    <x v="1"/>
  </r>
  <r>
    <x v="14"/>
    <x v="66"/>
    <n v="0"/>
    <x v="16"/>
    <x v="1"/>
  </r>
  <r>
    <x v="15"/>
    <x v="81"/>
    <n v="14.7"/>
    <x v="0"/>
    <x v="0"/>
  </r>
  <r>
    <x v="15"/>
    <x v="82"/>
    <n v="82.318181818181813"/>
    <x v="0"/>
    <x v="0"/>
  </r>
  <r>
    <x v="15"/>
    <x v="4"/>
    <n v="2.9818181818181819"/>
    <x v="0"/>
    <x v="0"/>
  </r>
  <r>
    <x v="16"/>
    <x v="83"/>
    <n v="14.18403660396543"/>
    <x v="0"/>
    <x v="0"/>
  </r>
  <r>
    <x v="16"/>
    <x v="84"/>
    <n v="35.790543975597359"/>
    <x v="0"/>
    <x v="0"/>
  </r>
  <r>
    <x v="16"/>
    <x v="85"/>
    <n v="50.025419420437217"/>
    <x v="0"/>
    <x v="0"/>
  </r>
  <r>
    <x v="17"/>
    <x v="86"/>
    <n v="14.081818181818182"/>
    <x v="0"/>
    <x v="0"/>
  </r>
  <r>
    <x v="17"/>
    <x v="87"/>
    <n v="59.236363636363635"/>
    <x v="0"/>
    <x v="0"/>
  </r>
  <r>
    <x v="17"/>
    <x v="88"/>
    <n v="10.372727272727273"/>
    <x v="0"/>
    <x v="0"/>
  </r>
  <r>
    <x v="17"/>
    <x v="89"/>
    <n v="13.327272727272728"/>
    <x v="0"/>
    <x v="0"/>
  </r>
  <r>
    <x v="17"/>
    <x v="4"/>
    <n v="2.9818181818181819"/>
    <x v="0"/>
    <x v="0"/>
  </r>
  <r>
    <x v="18"/>
    <x v="86"/>
    <n v="14.081818181818182"/>
    <x v="0"/>
    <x v="0"/>
  </r>
  <r>
    <x v="18"/>
    <x v="87"/>
    <n v="59.236363636363635"/>
    <x v="0"/>
    <x v="0"/>
  </r>
  <r>
    <x v="18"/>
    <x v="88"/>
    <n v="10.372727272727273"/>
    <x v="0"/>
    <x v="0"/>
  </r>
  <r>
    <x v="18"/>
    <x v="90"/>
    <n v="9.6090909090909093"/>
    <x v="0"/>
    <x v="0"/>
  </r>
  <r>
    <x v="18"/>
    <x v="91"/>
    <n v="2.1636363636363636"/>
    <x v="0"/>
    <x v="0"/>
  </r>
  <r>
    <x v="18"/>
    <x v="92"/>
    <n v="0.77272727272727271"/>
    <x v="0"/>
    <x v="0"/>
  </r>
  <r>
    <x v="18"/>
    <x v="93"/>
    <n v="0.78181818181818186"/>
    <x v="0"/>
    <x v="0"/>
  </r>
  <r>
    <x v="18"/>
    <x v="4"/>
    <n v="2.9818181818181819"/>
    <x v="0"/>
    <x v="0"/>
  </r>
  <r>
    <x v="18"/>
    <x v="94"/>
    <n v="2.3142803598200885"/>
    <x v="0"/>
    <x v="0"/>
  </r>
  <r>
    <x v="18"/>
    <x v="95"/>
    <n v="2.5374328619971522"/>
    <x v="0"/>
    <x v="0"/>
  </r>
  <r>
    <x v="19"/>
    <x v="96"/>
    <n v="5.3909090909090907"/>
    <x v="0"/>
    <x v="0"/>
  </r>
  <r>
    <x v="19"/>
    <x v="97"/>
    <n v="3.0181818181818181"/>
    <x v="0"/>
    <x v="0"/>
  </r>
  <r>
    <x v="19"/>
    <x v="98"/>
    <n v="55.145454545454548"/>
    <x v="0"/>
    <x v="0"/>
  </r>
  <r>
    <x v="19"/>
    <x v="99"/>
    <n v="16.227272727272727"/>
    <x v="0"/>
    <x v="0"/>
  </r>
  <r>
    <x v="19"/>
    <x v="100"/>
    <n v="7.9636363636363638"/>
    <x v="0"/>
    <x v="0"/>
  </r>
  <r>
    <x v="19"/>
    <x v="101"/>
    <n v="9.745454545454546"/>
    <x v="0"/>
    <x v="0"/>
  </r>
  <r>
    <x v="19"/>
    <x v="102"/>
    <n v="0.76363636363636367"/>
    <x v="0"/>
    <x v="0"/>
  </r>
  <r>
    <x v="19"/>
    <x v="4"/>
    <n v="1.7454545454545454"/>
    <x v="0"/>
    <x v="0"/>
  </r>
  <r>
    <x v="20"/>
    <x v="96"/>
    <n v="1"/>
    <x v="0"/>
    <x v="0"/>
  </r>
  <r>
    <x v="20"/>
    <x v="97"/>
    <n v="2.9367469879518096"/>
    <x v="0"/>
    <x v="0"/>
  </r>
  <r>
    <x v="20"/>
    <x v="98"/>
    <n v="2"/>
    <x v="0"/>
    <x v="0"/>
  </r>
  <r>
    <x v="20"/>
    <x v="99"/>
    <n v="3.7051428571428517"/>
    <x v="0"/>
    <x v="0"/>
  </r>
  <r>
    <x v="20"/>
    <x v="100"/>
    <n v="4.2387878787878801"/>
    <x v="0"/>
    <x v="0"/>
  </r>
  <r>
    <x v="20"/>
    <x v="101"/>
    <n v="3.8735983690112112"/>
    <x v="0"/>
    <x v="0"/>
  </r>
  <r>
    <x v="20"/>
    <x v="102"/>
    <n v="4.0655737704918025"/>
    <x v="0"/>
    <x v="0"/>
  </r>
  <r>
    <x v="20"/>
    <x v="4"/>
    <n v="3.5045045045045047"/>
    <x v="0"/>
    <x v="0"/>
  </r>
  <r>
    <x v="15"/>
    <x v="81"/>
    <n v="16.373801916932909"/>
    <x v="1"/>
    <x v="0"/>
  </r>
  <r>
    <x v="15"/>
    <x v="82"/>
    <n v="79.113418530351439"/>
    <x v="1"/>
    <x v="0"/>
  </r>
  <r>
    <x v="15"/>
    <x v="4"/>
    <n v="4.5127795527156547"/>
    <x v="1"/>
    <x v="0"/>
  </r>
  <r>
    <x v="16"/>
    <x v="83"/>
    <n v="18.388429752066116"/>
    <x v="1"/>
    <x v="0"/>
  </r>
  <r>
    <x v="16"/>
    <x v="84"/>
    <n v="40.495867768595041"/>
    <x v="1"/>
    <x v="0"/>
  </r>
  <r>
    <x v="16"/>
    <x v="85"/>
    <n v="41.115702479338843"/>
    <x v="1"/>
    <x v="0"/>
  </r>
  <r>
    <x v="17"/>
    <x v="86"/>
    <n v="17.651757188498401"/>
    <x v="1"/>
    <x v="0"/>
  </r>
  <r>
    <x v="17"/>
    <x v="87"/>
    <n v="55.511182108626201"/>
    <x v="1"/>
    <x v="0"/>
  </r>
  <r>
    <x v="17"/>
    <x v="88"/>
    <n v="11.900958466453675"/>
    <x v="1"/>
    <x v="0"/>
  </r>
  <r>
    <x v="17"/>
    <x v="89"/>
    <n v="10.42332268370607"/>
    <x v="1"/>
    <x v="0"/>
  </r>
  <r>
    <x v="17"/>
    <x v="4"/>
    <n v="4.5127795527156547"/>
    <x v="1"/>
    <x v="0"/>
  </r>
  <r>
    <x v="18"/>
    <x v="86"/>
    <n v="17.651757188498401"/>
    <x v="1"/>
    <x v="0"/>
  </r>
  <r>
    <x v="18"/>
    <x v="87"/>
    <n v="55.511182108626201"/>
    <x v="1"/>
    <x v="0"/>
  </r>
  <r>
    <x v="18"/>
    <x v="88"/>
    <n v="11.900958466453675"/>
    <x v="1"/>
    <x v="0"/>
  </r>
  <r>
    <x v="18"/>
    <x v="90"/>
    <n v="8.4664536741214054"/>
    <x v="1"/>
    <x v="0"/>
  </r>
  <r>
    <x v="18"/>
    <x v="91"/>
    <n v="1.0383386581469649"/>
    <x v="1"/>
    <x v="0"/>
  </r>
  <r>
    <x v="18"/>
    <x v="92"/>
    <n v="0.2795527156549521"/>
    <x v="1"/>
    <x v="0"/>
  </r>
  <r>
    <x v="18"/>
    <x v="93"/>
    <n v="0.63897763578274758"/>
    <x v="1"/>
    <x v="0"/>
  </r>
  <r>
    <x v="18"/>
    <x v="4"/>
    <n v="4.5127795527156547"/>
    <x v="1"/>
    <x v="0"/>
  </r>
  <r>
    <x v="18"/>
    <x v="94"/>
    <n v="2.2086992890004229"/>
    <x v="1"/>
    <x v="0"/>
  </r>
  <r>
    <x v="18"/>
    <x v="95"/>
    <n v="2.4828116983068185"/>
    <x v="1"/>
    <x v="0"/>
  </r>
  <r>
    <x v="19"/>
    <x v="96"/>
    <n v="7.8274760383386583"/>
    <x v="1"/>
    <x v="0"/>
  </r>
  <r>
    <x v="19"/>
    <x v="97"/>
    <n v="1.9169329073482428"/>
    <x v="1"/>
    <x v="0"/>
  </r>
  <r>
    <x v="19"/>
    <x v="98"/>
    <n v="54.033546325878596"/>
    <x v="1"/>
    <x v="0"/>
  </r>
  <r>
    <x v="19"/>
    <x v="99"/>
    <n v="18.170926517571885"/>
    <x v="1"/>
    <x v="0"/>
  </r>
  <r>
    <x v="19"/>
    <x v="100"/>
    <n v="5.6309904153354635"/>
    <x v="1"/>
    <x v="0"/>
  </r>
  <r>
    <x v="19"/>
    <x v="101"/>
    <n v="10.023961661341852"/>
    <x v="1"/>
    <x v="0"/>
  </r>
  <r>
    <x v="19"/>
    <x v="102"/>
    <n v="0.83865814696485619"/>
    <x v="1"/>
    <x v="0"/>
  </r>
  <r>
    <x v="19"/>
    <x v="4"/>
    <n v="1.5575079872204474"/>
    <x v="1"/>
    <x v="0"/>
  </r>
  <r>
    <x v="20"/>
    <x v="96"/>
    <n v="1"/>
    <x v="1"/>
    <x v="0"/>
  </r>
  <r>
    <x v="20"/>
    <x v="97"/>
    <n v="2.541666666666667"/>
    <x v="1"/>
    <x v="0"/>
  </r>
  <r>
    <x v="20"/>
    <x v="98"/>
    <n v="2"/>
    <x v="1"/>
    <x v="0"/>
  </r>
  <r>
    <x v="20"/>
    <x v="99"/>
    <n v="3.5066371681415904"/>
    <x v="1"/>
    <x v="0"/>
  </r>
  <r>
    <x v="20"/>
    <x v="100"/>
    <n v="4.078125"/>
    <x v="1"/>
    <x v="0"/>
  </r>
  <r>
    <x v="20"/>
    <x v="101"/>
    <n v="4"/>
    <x v="1"/>
    <x v="0"/>
  </r>
  <r>
    <x v="20"/>
    <x v="102"/>
    <n v="5.9"/>
    <x v="1"/>
    <x v="0"/>
  </r>
  <r>
    <x v="20"/>
    <x v="4"/>
    <n v="3.2857142857142856"/>
    <x v="1"/>
    <x v="0"/>
  </r>
  <r>
    <x v="15"/>
    <x v="81"/>
    <n v="15.168684007210919"/>
    <x v="2"/>
    <x v="0"/>
  </r>
  <r>
    <x v="15"/>
    <x v="82"/>
    <n v="83.904197785217619"/>
    <x v="2"/>
    <x v="0"/>
  </r>
  <r>
    <x v="15"/>
    <x v="4"/>
    <n v="0.92711820757146535"/>
    <x v="2"/>
    <x v="0"/>
  </r>
  <r>
    <x v="16"/>
    <x v="83"/>
    <n v="12.071330589849108"/>
    <x v="2"/>
    <x v="0"/>
  </r>
  <r>
    <x v="16"/>
    <x v="84"/>
    <n v="32.235939643347052"/>
    <x v="2"/>
    <x v="0"/>
  </r>
  <r>
    <x v="16"/>
    <x v="85"/>
    <n v="55.692729766803843"/>
    <x v="2"/>
    <x v="0"/>
  </r>
  <r>
    <x v="17"/>
    <x v="86"/>
    <n v="8.8591295390162248"/>
    <x v="2"/>
    <x v="0"/>
  </r>
  <r>
    <x v="17"/>
    <x v="87"/>
    <n v="62.941024980685036"/>
    <x v="2"/>
    <x v="0"/>
  </r>
  <r>
    <x v="17"/>
    <x v="88"/>
    <n v="10.636106103528199"/>
    <x v="2"/>
    <x v="0"/>
  </r>
  <r>
    <x v="17"/>
    <x v="89"/>
    <n v="16.636621169199074"/>
    <x v="2"/>
    <x v="0"/>
  </r>
  <r>
    <x v="17"/>
    <x v="4"/>
    <n v="0.92711820757146535"/>
    <x v="2"/>
    <x v="0"/>
  </r>
  <r>
    <x v="18"/>
    <x v="86"/>
    <n v="8.8591295390162248"/>
    <x v="2"/>
    <x v="0"/>
  </r>
  <r>
    <x v="18"/>
    <x v="87"/>
    <n v="62.941024980685036"/>
    <x v="2"/>
    <x v="0"/>
  </r>
  <r>
    <x v="18"/>
    <x v="88"/>
    <n v="10.636106103528199"/>
    <x v="2"/>
    <x v="0"/>
  </r>
  <r>
    <x v="18"/>
    <x v="90"/>
    <n v="11.228431625032192"/>
    <x v="2"/>
    <x v="0"/>
  </r>
  <r>
    <x v="18"/>
    <x v="91"/>
    <n v="3.0131341746072624"/>
    <x v="2"/>
    <x v="0"/>
  </r>
  <r>
    <x v="18"/>
    <x v="92"/>
    <n v="1.2876641771825907"/>
    <x v="2"/>
    <x v="0"/>
  </r>
  <r>
    <x v="18"/>
    <x v="93"/>
    <n v="1.1073911923770281"/>
    <x v="2"/>
    <x v="0"/>
  </r>
  <r>
    <x v="18"/>
    <x v="4"/>
    <n v="0.92711820757146535"/>
    <x v="2"/>
    <x v="0"/>
  </r>
  <r>
    <x v="18"/>
    <x v="94"/>
    <n v="2.4647777488952416"/>
    <x v="2"/>
    <x v="0"/>
  </r>
  <r>
    <x v="18"/>
    <x v="95"/>
    <n v="2.6086211818441334"/>
    <x v="2"/>
    <x v="0"/>
  </r>
  <r>
    <x v="19"/>
    <x v="96"/>
    <n v="3.4251867113056913"/>
    <x v="2"/>
    <x v="0"/>
  </r>
  <r>
    <x v="19"/>
    <x v="97"/>
    <n v="2.6783414885397887"/>
    <x v="2"/>
    <x v="0"/>
  </r>
  <r>
    <x v="19"/>
    <x v="98"/>
    <n v="56.348184393510174"/>
    <x v="2"/>
    <x v="0"/>
  </r>
  <r>
    <x v="19"/>
    <x v="99"/>
    <n v="16.868400721091938"/>
    <x v="2"/>
    <x v="0"/>
  </r>
  <r>
    <x v="19"/>
    <x v="100"/>
    <n v="8.3440638681431878"/>
    <x v="2"/>
    <x v="0"/>
  </r>
  <r>
    <x v="19"/>
    <x v="101"/>
    <n v="10.610352819984548"/>
    <x v="2"/>
    <x v="0"/>
  </r>
  <r>
    <x v="19"/>
    <x v="102"/>
    <n v="0.43780582024208087"/>
    <x v="2"/>
    <x v="0"/>
  </r>
  <r>
    <x v="19"/>
    <x v="4"/>
    <n v="1.2876641771825907"/>
    <x v="2"/>
    <x v="0"/>
  </r>
  <r>
    <x v="20"/>
    <x v="96"/>
    <n v="1"/>
    <x v="2"/>
    <x v="0"/>
  </r>
  <r>
    <x v="20"/>
    <x v="97"/>
    <n v="2.9519230769230775"/>
    <x v="2"/>
    <x v="0"/>
  </r>
  <r>
    <x v="20"/>
    <x v="98"/>
    <n v="2"/>
    <x v="2"/>
    <x v="0"/>
  </r>
  <r>
    <x v="20"/>
    <x v="99"/>
    <n v="3.779503105590063"/>
    <x v="2"/>
    <x v="0"/>
  </r>
  <r>
    <x v="20"/>
    <x v="100"/>
    <n v="4.5163398692810475"/>
    <x v="2"/>
    <x v="0"/>
  </r>
  <r>
    <x v="20"/>
    <x v="101"/>
    <n v="3.9795396419437314"/>
    <x v="2"/>
    <x v="0"/>
  </r>
  <r>
    <x v="20"/>
    <x v="102"/>
    <n v="4.8125"/>
    <x v="2"/>
    <x v="0"/>
  </r>
  <r>
    <x v="20"/>
    <x v="4"/>
    <n v="3.65"/>
    <x v="2"/>
    <x v="0"/>
  </r>
  <r>
    <x v="15"/>
    <x v="81"/>
    <n v="9.5766828591256079"/>
    <x v="3"/>
    <x v="0"/>
  </r>
  <r>
    <x v="15"/>
    <x v="82"/>
    <n v="89.590562109646072"/>
    <x v="3"/>
    <x v="0"/>
  </r>
  <r>
    <x v="15"/>
    <x v="4"/>
    <n v="0.83275503122831362"/>
    <x v="3"/>
    <x v="0"/>
  </r>
  <r>
    <x v="16"/>
    <x v="83"/>
    <n v="9.375"/>
    <x v="3"/>
    <x v="0"/>
  </r>
  <r>
    <x v="16"/>
    <x v="84"/>
    <n v="28.125"/>
    <x v="3"/>
    <x v="0"/>
  </r>
  <r>
    <x v="16"/>
    <x v="85"/>
    <n v="62.5"/>
    <x v="3"/>
    <x v="0"/>
  </r>
  <r>
    <x v="17"/>
    <x v="86"/>
    <n v="20.263705759888968"/>
    <x v="3"/>
    <x v="0"/>
  </r>
  <r>
    <x v="17"/>
    <x v="87"/>
    <n v="63.358778625954201"/>
    <x v="3"/>
    <x v="0"/>
  </r>
  <r>
    <x v="17"/>
    <x v="88"/>
    <n v="8.6745315752949335"/>
    <x v="3"/>
    <x v="0"/>
  </r>
  <r>
    <x v="17"/>
    <x v="89"/>
    <n v="6.8702290076335881"/>
    <x v="3"/>
    <x v="0"/>
  </r>
  <r>
    <x v="17"/>
    <x v="4"/>
    <n v="0.83275503122831362"/>
    <x v="3"/>
    <x v="0"/>
  </r>
  <r>
    <x v="18"/>
    <x v="86"/>
    <n v="20.263705759888968"/>
    <x v="3"/>
    <x v="0"/>
  </r>
  <r>
    <x v="18"/>
    <x v="87"/>
    <n v="63.358778625954201"/>
    <x v="3"/>
    <x v="0"/>
  </r>
  <r>
    <x v="18"/>
    <x v="88"/>
    <n v="8.6745315752949335"/>
    <x v="3"/>
    <x v="0"/>
  </r>
  <r>
    <x v="18"/>
    <x v="90"/>
    <n v="5.6210964607911169"/>
    <x v="3"/>
    <x v="0"/>
  </r>
  <r>
    <x v="18"/>
    <x v="91"/>
    <n v="1.0409437890353921"/>
    <x v="3"/>
    <x v="0"/>
  </r>
  <r>
    <x v="18"/>
    <x v="92"/>
    <n v="0.13879250520471895"/>
    <x v="3"/>
    <x v="0"/>
  </r>
  <r>
    <x v="18"/>
    <x v="93"/>
    <n v="6.9396252602359473E-2"/>
    <x v="3"/>
    <x v="0"/>
  </r>
  <r>
    <x v="18"/>
    <x v="4"/>
    <n v="0.83275503122831362"/>
    <x v="3"/>
    <x v="0"/>
  </r>
  <r>
    <x v="18"/>
    <x v="94"/>
    <n v="2.0370888733379982"/>
    <x v="3"/>
    <x v="0"/>
  </r>
  <r>
    <x v="18"/>
    <x v="95"/>
    <n v="2.303430079155671"/>
    <x v="3"/>
    <x v="0"/>
  </r>
  <r>
    <x v="19"/>
    <x v="96"/>
    <n v="7.4947952810548228"/>
    <x v="3"/>
    <x v="0"/>
  </r>
  <r>
    <x v="19"/>
    <x v="97"/>
    <n v="3.6086051353226924"/>
    <x v="3"/>
    <x v="0"/>
  </r>
  <r>
    <x v="19"/>
    <x v="98"/>
    <n v="63.636363636363633"/>
    <x v="3"/>
    <x v="0"/>
  </r>
  <r>
    <x v="19"/>
    <x v="99"/>
    <n v="12.074947952810549"/>
    <x v="3"/>
    <x v="0"/>
  </r>
  <r>
    <x v="19"/>
    <x v="100"/>
    <n v="5.8986814712005549"/>
    <x v="3"/>
    <x v="0"/>
  </r>
  <r>
    <x v="19"/>
    <x v="101"/>
    <n v="5.6210964607911169"/>
    <x v="3"/>
    <x v="0"/>
  </r>
  <r>
    <x v="19"/>
    <x v="102"/>
    <n v="0.76335877862595425"/>
    <x v="3"/>
    <x v="0"/>
  </r>
  <r>
    <x v="19"/>
    <x v="4"/>
    <n v="0.90215128383067311"/>
    <x v="3"/>
    <x v="0"/>
  </r>
  <r>
    <x v="20"/>
    <x v="96"/>
    <n v="1"/>
    <x v="3"/>
    <x v="0"/>
  </r>
  <r>
    <x v="20"/>
    <x v="97"/>
    <n v="2.6153846153846163"/>
    <x v="3"/>
    <x v="0"/>
  </r>
  <r>
    <x v="20"/>
    <x v="98"/>
    <n v="2"/>
    <x v="3"/>
    <x v="0"/>
  </r>
  <r>
    <x v="20"/>
    <x v="99"/>
    <n v="3.4730538922155683"/>
    <x v="3"/>
    <x v="0"/>
  </r>
  <r>
    <x v="20"/>
    <x v="100"/>
    <n v="3.3614457831325293"/>
    <x v="3"/>
    <x v="0"/>
  </r>
  <r>
    <x v="20"/>
    <x v="101"/>
    <n v="3.4133333333333336"/>
    <x v="3"/>
    <x v="0"/>
  </r>
  <r>
    <x v="20"/>
    <x v="102"/>
    <n v="2.285714285714286"/>
    <x v="3"/>
    <x v="0"/>
  </r>
  <r>
    <x v="20"/>
    <x v="4"/>
    <n v="2.666666666666667"/>
    <x v="3"/>
    <x v="0"/>
  </r>
  <r>
    <x v="15"/>
    <x v="81"/>
    <n v="16.36851520572451"/>
    <x v="4"/>
    <x v="0"/>
  </r>
  <r>
    <x v="15"/>
    <x v="82"/>
    <n v="78.533094812164578"/>
    <x v="4"/>
    <x v="0"/>
  </r>
  <r>
    <x v="15"/>
    <x v="4"/>
    <n v="5.0983899821109127"/>
    <x v="4"/>
    <x v="0"/>
  </r>
  <r>
    <x v="16"/>
    <x v="83"/>
    <n v="11.587982832618026"/>
    <x v="4"/>
    <x v="0"/>
  </r>
  <r>
    <x v="16"/>
    <x v="84"/>
    <n v="38.626609442060087"/>
    <x v="4"/>
    <x v="0"/>
  </r>
  <r>
    <x v="16"/>
    <x v="85"/>
    <n v="49.785407725321889"/>
    <x v="4"/>
    <x v="0"/>
  </r>
  <r>
    <x v="17"/>
    <x v="86"/>
    <n v="12.9695885509839"/>
    <x v="4"/>
    <x v="0"/>
  </r>
  <r>
    <x v="17"/>
    <x v="87"/>
    <n v="55.366726296958852"/>
    <x v="4"/>
    <x v="0"/>
  </r>
  <r>
    <x v="17"/>
    <x v="88"/>
    <n v="7.9606440071556355"/>
    <x v="4"/>
    <x v="0"/>
  </r>
  <r>
    <x v="17"/>
    <x v="89"/>
    <n v="18.604651162790699"/>
    <x v="4"/>
    <x v="0"/>
  </r>
  <r>
    <x v="17"/>
    <x v="4"/>
    <n v="5.0983899821109127"/>
    <x v="4"/>
    <x v="0"/>
  </r>
  <r>
    <x v="18"/>
    <x v="86"/>
    <n v="12.9695885509839"/>
    <x v="4"/>
    <x v="0"/>
  </r>
  <r>
    <x v="18"/>
    <x v="87"/>
    <n v="55.366726296958852"/>
    <x v="4"/>
    <x v="0"/>
  </r>
  <r>
    <x v="18"/>
    <x v="88"/>
    <n v="7.9606440071556355"/>
    <x v="4"/>
    <x v="0"/>
  </r>
  <r>
    <x v="18"/>
    <x v="90"/>
    <n v="13.416815742397137"/>
    <x v="4"/>
    <x v="0"/>
  </r>
  <r>
    <x v="18"/>
    <x v="91"/>
    <n v="2.8622540250447228"/>
    <x v="4"/>
    <x v="0"/>
  </r>
  <r>
    <x v="18"/>
    <x v="92"/>
    <n v="0.80500894454382832"/>
    <x v="4"/>
    <x v="0"/>
  </r>
  <r>
    <x v="18"/>
    <x v="93"/>
    <n v="1.5205724508050089"/>
    <x v="4"/>
    <x v="0"/>
  </r>
  <r>
    <x v="18"/>
    <x v="4"/>
    <n v="5.0983899821109127"/>
    <x v="4"/>
    <x v="0"/>
  </r>
  <r>
    <x v="18"/>
    <x v="94"/>
    <n v="2.4618284637134815"/>
    <x v="4"/>
    <x v="0"/>
  </r>
  <r>
    <x v="18"/>
    <x v="95"/>
    <n v="2.6932314410480331"/>
    <x v="4"/>
    <x v="0"/>
  </r>
  <r>
    <x v="19"/>
    <x v="96"/>
    <n v="3.8461538461538463"/>
    <x v="4"/>
    <x v="0"/>
  </r>
  <r>
    <x v="19"/>
    <x v="97"/>
    <n v="3.0411449016100178"/>
    <x v="4"/>
    <x v="0"/>
  </r>
  <r>
    <x v="19"/>
    <x v="98"/>
    <n v="51.967799642218246"/>
    <x v="4"/>
    <x v="0"/>
  </r>
  <r>
    <x v="19"/>
    <x v="99"/>
    <n v="18.425760286225401"/>
    <x v="4"/>
    <x v="0"/>
  </r>
  <r>
    <x v="19"/>
    <x v="100"/>
    <n v="10.822898032200358"/>
    <x v="4"/>
    <x v="0"/>
  </r>
  <r>
    <x v="19"/>
    <x v="101"/>
    <n v="8.7656529516994635"/>
    <x v="4"/>
    <x v="0"/>
  </r>
  <r>
    <x v="19"/>
    <x v="102"/>
    <n v="0.89445438282647582"/>
    <x v="4"/>
    <x v="0"/>
  </r>
  <r>
    <x v="19"/>
    <x v="4"/>
    <n v="2.2361359570661898"/>
    <x v="4"/>
    <x v="0"/>
  </r>
  <r>
    <x v="20"/>
    <x v="96"/>
    <n v="1"/>
    <x v="4"/>
    <x v="0"/>
  </r>
  <r>
    <x v="20"/>
    <x v="97"/>
    <n v="3.7058823529411762"/>
    <x v="4"/>
    <x v="0"/>
  </r>
  <r>
    <x v="20"/>
    <x v="98"/>
    <n v="2"/>
    <x v="4"/>
    <x v="0"/>
  </r>
  <r>
    <x v="20"/>
    <x v="99"/>
    <n v="4.1133004926108372"/>
    <x v="4"/>
    <x v="0"/>
  </r>
  <r>
    <x v="20"/>
    <x v="100"/>
    <n v="5.1681415929203531"/>
    <x v="4"/>
    <x v="0"/>
  </r>
  <r>
    <x v="20"/>
    <x v="101"/>
    <n v="4.2727272727272725"/>
    <x v="4"/>
    <x v="0"/>
  </r>
  <r>
    <x v="20"/>
    <x v="102"/>
    <n v="4.8571428571428577"/>
    <x v="4"/>
    <x v="0"/>
  </r>
  <r>
    <x v="20"/>
    <x v="4"/>
    <n v="4.7777777777777768"/>
    <x v="4"/>
    <x v="0"/>
  </r>
  <r>
    <x v="15"/>
    <x v="81"/>
    <n v="19.133574007220215"/>
    <x v="5"/>
    <x v="0"/>
  </r>
  <r>
    <x v="15"/>
    <x v="82"/>
    <n v="74.007220216606498"/>
    <x v="5"/>
    <x v="0"/>
  </r>
  <r>
    <x v="15"/>
    <x v="4"/>
    <n v="6.859205776173285"/>
    <x v="5"/>
    <x v="0"/>
  </r>
  <r>
    <x v="16"/>
    <x v="83"/>
    <n v="10.447761194029852"/>
    <x v="5"/>
    <x v="0"/>
  </r>
  <r>
    <x v="16"/>
    <x v="84"/>
    <n v="40.298507462686565"/>
    <x v="5"/>
    <x v="0"/>
  </r>
  <r>
    <x v="16"/>
    <x v="85"/>
    <n v="49.253731343283583"/>
    <x v="5"/>
    <x v="0"/>
  </r>
  <r>
    <x v="17"/>
    <x v="86"/>
    <n v="18.411552346570396"/>
    <x v="5"/>
    <x v="0"/>
  </r>
  <r>
    <x v="17"/>
    <x v="87"/>
    <n v="49.097472924187727"/>
    <x v="5"/>
    <x v="0"/>
  </r>
  <r>
    <x v="17"/>
    <x v="88"/>
    <n v="9.7472924187725631"/>
    <x v="5"/>
    <x v="0"/>
  </r>
  <r>
    <x v="17"/>
    <x v="89"/>
    <n v="15.884476534296029"/>
    <x v="5"/>
    <x v="0"/>
  </r>
  <r>
    <x v="17"/>
    <x v="4"/>
    <n v="6.859205776173285"/>
    <x v="5"/>
    <x v="0"/>
  </r>
  <r>
    <x v="18"/>
    <x v="86"/>
    <n v="18.411552346570396"/>
    <x v="5"/>
    <x v="0"/>
  </r>
  <r>
    <x v="18"/>
    <x v="87"/>
    <n v="49.097472924187727"/>
    <x v="5"/>
    <x v="0"/>
  </r>
  <r>
    <x v="18"/>
    <x v="88"/>
    <n v="9.7472924187725631"/>
    <x v="5"/>
    <x v="0"/>
  </r>
  <r>
    <x v="18"/>
    <x v="90"/>
    <n v="10.830324909747292"/>
    <x v="5"/>
    <x v="0"/>
  </r>
  <r>
    <x v="18"/>
    <x v="91"/>
    <n v="3.2490974729241877"/>
    <x v="5"/>
    <x v="0"/>
  </r>
  <r>
    <x v="18"/>
    <x v="92"/>
    <n v="1.0830324909747293"/>
    <x v="5"/>
    <x v="0"/>
  </r>
  <r>
    <x v="18"/>
    <x v="93"/>
    <n v="0.72202166064981954"/>
    <x v="5"/>
    <x v="0"/>
  </r>
  <r>
    <x v="18"/>
    <x v="4"/>
    <n v="6.859205776173285"/>
    <x v="5"/>
    <x v="0"/>
  </r>
  <r>
    <x v="18"/>
    <x v="94"/>
    <n v="2.3604651162790686"/>
    <x v="5"/>
    <x v="0"/>
  </r>
  <r>
    <x v="18"/>
    <x v="95"/>
    <n v="2.695652173913043"/>
    <x v="5"/>
    <x v="0"/>
  </r>
  <r>
    <x v="19"/>
    <x v="96"/>
    <n v="5.4151624548736459"/>
    <x v="5"/>
    <x v="0"/>
  </r>
  <r>
    <x v="19"/>
    <x v="97"/>
    <n v="3.9711191335740073"/>
    <x v="5"/>
    <x v="0"/>
  </r>
  <r>
    <x v="19"/>
    <x v="98"/>
    <n v="50.180505415162457"/>
    <x v="5"/>
    <x v="0"/>
  </r>
  <r>
    <x v="19"/>
    <x v="99"/>
    <n v="23.104693140794225"/>
    <x v="5"/>
    <x v="0"/>
  </r>
  <r>
    <x v="19"/>
    <x v="100"/>
    <n v="6.4981949458483754"/>
    <x v="5"/>
    <x v="0"/>
  </r>
  <r>
    <x v="19"/>
    <x v="101"/>
    <n v="8.6642599277978345"/>
    <x v="5"/>
    <x v="0"/>
  </r>
  <r>
    <x v="19"/>
    <x v="102"/>
    <n v="1.4440433212996391"/>
    <x v="5"/>
    <x v="0"/>
  </r>
  <r>
    <x v="19"/>
    <x v="4"/>
    <n v="0.72202166064981954"/>
    <x v="5"/>
    <x v="0"/>
  </r>
  <r>
    <x v="20"/>
    <x v="96"/>
    <n v="1"/>
    <x v="5"/>
    <x v="0"/>
  </r>
  <r>
    <x v="20"/>
    <x v="97"/>
    <n v="3.2727272727272729"/>
    <x v="5"/>
    <x v="0"/>
  </r>
  <r>
    <x v="20"/>
    <x v="98"/>
    <n v="2"/>
    <x v="5"/>
    <x v="0"/>
  </r>
  <r>
    <x v="20"/>
    <x v="99"/>
    <n v="4.140625"/>
    <x v="5"/>
    <x v="0"/>
  </r>
  <r>
    <x v="20"/>
    <x v="100"/>
    <n v="4.117647058823529"/>
    <x v="5"/>
    <x v="0"/>
  </r>
  <r>
    <x v="20"/>
    <x v="101"/>
    <n v="3.5789473684210527"/>
    <x v="5"/>
    <x v="0"/>
  </r>
  <r>
    <x v="20"/>
    <x v="102"/>
    <n v="3.3333333333333335"/>
    <x v="5"/>
    <x v="0"/>
  </r>
  <r>
    <x v="20"/>
    <x v="4"/>
    <n v="3"/>
    <x v="5"/>
    <x v="0"/>
  </r>
  <r>
    <x v="15"/>
    <x v="81"/>
    <n v="16.29955947136564"/>
    <x v="6"/>
    <x v="0"/>
  </r>
  <r>
    <x v="15"/>
    <x v="82"/>
    <n v="80.1762114537445"/>
    <x v="6"/>
    <x v="0"/>
  </r>
  <r>
    <x v="15"/>
    <x v="4"/>
    <n v="3.5242290748898677"/>
    <x v="6"/>
    <x v="0"/>
  </r>
  <r>
    <x v="16"/>
    <x v="83"/>
    <n v="6"/>
    <x v="6"/>
    <x v="0"/>
  </r>
  <r>
    <x v="16"/>
    <x v="84"/>
    <n v="40"/>
    <x v="6"/>
    <x v="0"/>
  </r>
  <r>
    <x v="16"/>
    <x v="85"/>
    <n v="54"/>
    <x v="6"/>
    <x v="0"/>
  </r>
  <r>
    <x v="17"/>
    <x v="86"/>
    <n v="9.251101321585903"/>
    <x v="6"/>
    <x v="0"/>
  </r>
  <r>
    <x v="17"/>
    <x v="87"/>
    <n v="59.91189427312775"/>
    <x v="6"/>
    <x v="0"/>
  </r>
  <r>
    <x v="17"/>
    <x v="88"/>
    <n v="10.13215859030837"/>
    <x v="6"/>
    <x v="0"/>
  </r>
  <r>
    <x v="17"/>
    <x v="89"/>
    <n v="17.180616740088105"/>
    <x v="6"/>
    <x v="0"/>
  </r>
  <r>
    <x v="17"/>
    <x v="4"/>
    <n v="3.5242290748898677"/>
    <x v="6"/>
    <x v="0"/>
  </r>
  <r>
    <x v="18"/>
    <x v="86"/>
    <n v="9.251101321585903"/>
    <x v="6"/>
    <x v="0"/>
  </r>
  <r>
    <x v="18"/>
    <x v="87"/>
    <n v="59.91189427312775"/>
    <x v="6"/>
    <x v="0"/>
  </r>
  <r>
    <x v="18"/>
    <x v="88"/>
    <n v="10.13215859030837"/>
    <x v="6"/>
    <x v="0"/>
  </r>
  <r>
    <x v="18"/>
    <x v="90"/>
    <n v="11.453744493392071"/>
    <x v="6"/>
    <x v="0"/>
  </r>
  <r>
    <x v="18"/>
    <x v="91"/>
    <n v="3.9647577092511015"/>
    <x v="6"/>
    <x v="0"/>
  </r>
  <r>
    <x v="18"/>
    <x v="92"/>
    <n v="0.88105726872246692"/>
    <x v="6"/>
    <x v="0"/>
  </r>
  <r>
    <x v="18"/>
    <x v="93"/>
    <n v="0.88105726872246692"/>
    <x v="6"/>
    <x v="0"/>
  </r>
  <r>
    <x v="18"/>
    <x v="4"/>
    <n v="3.5242290748898677"/>
    <x v="6"/>
    <x v="0"/>
  </r>
  <r>
    <x v="18"/>
    <x v="94"/>
    <n v="2.4748858447488593"/>
    <x v="6"/>
    <x v="0"/>
  </r>
  <r>
    <x v="18"/>
    <x v="95"/>
    <n v="2.6313131313131302"/>
    <x v="6"/>
    <x v="0"/>
  </r>
  <r>
    <x v="19"/>
    <x v="96"/>
    <n v="3.9647577092511015"/>
    <x v="6"/>
    <x v="0"/>
  </r>
  <r>
    <x v="19"/>
    <x v="97"/>
    <n v="1.7621145374449338"/>
    <x v="6"/>
    <x v="0"/>
  </r>
  <r>
    <x v="19"/>
    <x v="98"/>
    <n v="51.982378854625551"/>
    <x v="6"/>
    <x v="0"/>
  </r>
  <r>
    <x v="19"/>
    <x v="99"/>
    <n v="15.418502202643172"/>
    <x v="6"/>
    <x v="0"/>
  </r>
  <r>
    <x v="19"/>
    <x v="100"/>
    <n v="13.215859030837004"/>
    <x v="6"/>
    <x v="0"/>
  </r>
  <r>
    <x v="19"/>
    <x v="101"/>
    <n v="10.13215859030837"/>
    <x v="6"/>
    <x v="0"/>
  </r>
  <r>
    <x v="19"/>
    <x v="102"/>
    <n v="0.44052863436123346"/>
    <x v="6"/>
    <x v="0"/>
  </r>
  <r>
    <x v="19"/>
    <x v="4"/>
    <n v="3.0837004405286343"/>
    <x v="6"/>
    <x v="0"/>
  </r>
  <r>
    <x v="20"/>
    <x v="96"/>
    <n v="1"/>
    <x v="6"/>
    <x v="0"/>
  </r>
  <r>
    <x v="20"/>
    <x v="97"/>
    <n v="3.25"/>
    <x v="6"/>
    <x v="0"/>
  </r>
  <r>
    <x v="20"/>
    <x v="98"/>
    <n v="2"/>
    <x v="6"/>
    <x v="0"/>
  </r>
  <r>
    <x v="20"/>
    <x v="99"/>
    <n v="4.1818181818181817"/>
    <x v="6"/>
    <x v="0"/>
  </r>
  <r>
    <x v="20"/>
    <x v="100"/>
    <n v="4.7777777777777777"/>
    <x v="6"/>
    <x v="0"/>
  </r>
  <r>
    <x v="20"/>
    <x v="101"/>
    <n v="6.0476190476190474"/>
    <x v="6"/>
    <x v="0"/>
  </r>
  <r>
    <x v="20"/>
    <x v="102"/>
    <n v="16"/>
    <x v="6"/>
    <x v="0"/>
  </r>
  <r>
    <x v="20"/>
    <x v="4"/>
    <n v="3.8"/>
    <x v="6"/>
    <x v="0"/>
  </r>
  <r>
    <x v="15"/>
    <x v="81"/>
    <n v="9.7264437689969601"/>
    <x v="7"/>
    <x v="0"/>
  </r>
  <r>
    <x v="15"/>
    <x v="82"/>
    <n v="84.498480243161097"/>
    <x v="7"/>
    <x v="0"/>
  </r>
  <r>
    <x v="15"/>
    <x v="4"/>
    <n v="5.7750759878419453"/>
    <x v="7"/>
    <x v="0"/>
  </r>
  <r>
    <x v="16"/>
    <x v="83"/>
    <n v="13.513513513513514"/>
    <x v="7"/>
    <x v="0"/>
  </r>
  <r>
    <x v="16"/>
    <x v="84"/>
    <n v="40.54054054054054"/>
    <x v="7"/>
    <x v="0"/>
  </r>
  <r>
    <x v="16"/>
    <x v="85"/>
    <n v="45.945945945945944"/>
    <x v="7"/>
    <x v="0"/>
  </r>
  <r>
    <x v="17"/>
    <x v="86"/>
    <n v="13.98176291793313"/>
    <x v="7"/>
    <x v="0"/>
  </r>
  <r>
    <x v="17"/>
    <x v="87"/>
    <n v="59.878419452887535"/>
    <x v="7"/>
    <x v="0"/>
  </r>
  <r>
    <x v="17"/>
    <x v="88"/>
    <n v="6.0790273556231007"/>
    <x v="7"/>
    <x v="0"/>
  </r>
  <r>
    <x v="17"/>
    <x v="89"/>
    <n v="14.285714285714286"/>
    <x v="7"/>
    <x v="0"/>
  </r>
  <r>
    <x v="17"/>
    <x v="4"/>
    <n v="5.7750759878419453"/>
    <x v="7"/>
    <x v="0"/>
  </r>
  <r>
    <x v="18"/>
    <x v="86"/>
    <n v="13.98176291793313"/>
    <x v="7"/>
    <x v="0"/>
  </r>
  <r>
    <x v="18"/>
    <x v="87"/>
    <n v="59.878419452887535"/>
    <x v="7"/>
    <x v="0"/>
  </r>
  <r>
    <x v="18"/>
    <x v="88"/>
    <n v="6.0790273556231007"/>
    <x v="7"/>
    <x v="0"/>
  </r>
  <r>
    <x v="18"/>
    <x v="90"/>
    <n v="10.94224924012158"/>
    <x v="7"/>
    <x v="0"/>
  </r>
  <r>
    <x v="18"/>
    <x v="91"/>
    <n v="2.43161094224924"/>
    <x v="7"/>
    <x v="0"/>
  </r>
  <r>
    <x v="18"/>
    <x v="92"/>
    <n v="0.303951367781155"/>
    <x v="7"/>
    <x v="0"/>
  </r>
  <r>
    <x v="18"/>
    <x v="93"/>
    <n v="0.60790273556231"/>
    <x v="7"/>
    <x v="0"/>
  </r>
  <r>
    <x v="18"/>
    <x v="4"/>
    <n v="5.7750759878419453"/>
    <x v="7"/>
    <x v="0"/>
  </r>
  <r>
    <x v="18"/>
    <x v="94"/>
    <n v="2.2774193548387096"/>
    <x v="7"/>
    <x v="0"/>
  </r>
  <r>
    <x v="18"/>
    <x v="95"/>
    <n v="2.5"/>
    <x v="7"/>
    <x v="0"/>
  </r>
  <r>
    <x v="19"/>
    <x v="96"/>
    <n v="3.6474164133738602"/>
    <x v="7"/>
    <x v="0"/>
  </r>
  <r>
    <x v="19"/>
    <x v="97"/>
    <n v="2.43161094224924"/>
    <x v="7"/>
    <x v="0"/>
  </r>
  <r>
    <x v="19"/>
    <x v="98"/>
    <n v="60.182370820668694"/>
    <x v="7"/>
    <x v="0"/>
  </r>
  <r>
    <x v="19"/>
    <x v="99"/>
    <n v="15.19756838905775"/>
    <x v="7"/>
    <x v="0"/>
  </r>
  <r>
    <x v="19"/>
    <x v="100"/>
    <n v="8.5106382978723403"/>
    <x v="7"/>
    <x v="0"/>
  </r>
  <r>
    <x v="19"/>
    <x v="101"/>
    <n v="6.9908814589665651"/>
    <x v="7"/>
    <x v="0"/>
  </r>
  <r>
    <x v="19"/>
    <x v="102"/>
    <n v="1.21580547112462"/>
    <x v="7"/>
    <x v="0"/>
  </r>
  <r>
    <x v="19"/>
    <x v="4"/>
    <n v="1.8237082066869301"/>
    <x v="7"/>
    <x v="0"/>
  </r>
  <r>
    <x v="20"/>
    <x v="96"/>
    <n v="1"/>
    <x v="7"/>
    <x v="0"/>
  </r>
  <r>
    <x v="20"/>
    <x v="97"/>
    <n v="3.5"/>
    <x v="7"/>
    <x v="0"/>
  </r>
  <r>
    <x v="20"/>
    <x v="98"/>
    <n v="2"/>
    <x v="7"/>
    <x v="0"/>
  </r>
  <r>
    <x v="20"/>
    <x v="99"/>
    <n v="4.0408163265306127"/>
    <x v="7"/>
    <x v="0"/>
  </r>
  <r>
    <x v="20"/>
    <x v="100"/>
    <n v="5.16"/>
    <x v="7"/>
    <x v="0"/>
  </r>
  <r>
    <x v="20"/>
    <x v="101"/>
    <n v="3.8260869565217388"/>
    <x v="7"/>
    <x v="0"/>
  </r>
  <r>
    <x v="20"/>
    <x v="102"/>
    <n v="3"/>
    <x v="7"/>
    <x v="0"/>
  </r>
  <r>
    <x v="20"/>
    <x v="4"/>
    <n v="5.75"/>
    <x v="7"/>
    <x v="0"/>
  </r>
  <r>
    <x v="15"/>
    <x v="81"/>
    <n v="21.403508771929825"/>
    <x v="8"/>
    <x v="0"/>
  </r>
  <r>
    <x v="15"/>
    <x v="82"/>
    <n v="74.736842105263165"/>
    <x v="8"/>
    <x v="0"/>
  </r>
  <r>
    <x v="15"/>
    <x v="4"/>
    <n v="3.8596491228070176"/>
    <x v="8"/>
    <x v="0"/>
  </r>
  <r>
    <x v="16"/>
    <x v="83"/>
    <n v="15.189873417721518"/>
    <x v="8"/>
    <x v="0"/>
  </r>
  <r>
    <x v="16"/>
    <x v="84"/>
    <n v="35.443037974683541"/>
    <x v="8"/>
    <x v="0"/>
  </r>
  <r>
    <x v="16"/>
    <x v="85"/>
    <n v="49.367088607594937"/>
    <x v="8"/>
    <x v="0"/>
  </r>
  <r>
    <x v="17"/>
    <x v="86"/>
    <n v="9.473684210526315"/>
    <x v="8"/>
    <x v="0"/>
  </r>
  <r>
    <x v="17"/>
    <x v="87"/>
    <n v="52.631578947368418"/>
    <x v="8"/>
    <x v="0"/>
  </r>
  <r>
    <x v="17"/>
    <x v="88"/>
    <n v="6.666666666666667"/>
    <x v="8"/>
    <x v="0"/>
  </r>
  <r>
    <x v="17"/>
    <x v="89"/>
    <n v="27.368421052631579"/>
    <x v="8"/>
    <x v="0"/>
  </r>
  <r>
    <x v="17"/>
    <x v="4"/>
    <n v="3.8596491228070176"/>
    <x v="8"/>
    <x v="0"/>
  </r>
  <r>
    <x v="18"/>
    <x v="86"/>
    <n v="9.473684210526315"/>
    <x v="8"/>
    <x v="0"/>
  </r>
  <r>
    <x v="18"/>
    <x v="87"/>
    <n v="52.631578947368418"/>
    <x v="8"/>
    <x v="0"/>
  </r>
  <r>
    <x v="18"/>
    <x v="88"/>
    <n v="6.666666666666667"/>
    <x v="8"/>
    <x v="0"/>
  </r>
  <r>
    <x v="18"/>
    <x v="90"/>
    <n v="20.350877192982455"/>
    <x v="8"/>
    <x v="0"/>
  </r>
  <r>
    <x v="18"/>
    <x v="91"/>
    <n v="2.1052631578947367"/>
    <x v="8"/>
    <x v="0"/>
  </r>
  <r>
    <x v="18"/>
    <x v="92"/>
    <n v="1.0526315789473684"/>
    <x v="8"/>
    <x v="0"/>
  </r>
  <r>
    <x v="18"/>
    <x v="93"/>
    <n v="3.8596491228070176"/>
    <x v="8"/>
    <x v="0"/>
  </r>
  <r>
    <x v="18"/>
    <x v="4"/>
    <n v="3.8596491228070176"/>
    <x v="8"/>
    <x v="0"/>
  </r>
  <r>
    <x v="18"/>
    <x v="94"/>
    <n v="2.7554744525547439"/>
    <x v="8"/>
    <x v="0"/>
  </r>
  <r>
    <x v="18"/>
    <x v="95"/>
    <n v="2.947368421052631"/>
    <x v="8"/>
    <x v="0"/>
  </r>
  <r>
    <x v="19"/>
    <x v="96"/>
    <n v="2.4561403508771931"/>
    <x v="8"/>
    <x v="0"/>
  </r>
  <r>
    <x v="19"/>
    <x v="97"/>
    <n v="3.8596491228070176"/>
    <x v="8"/>
    <x v="0"/>
  </r>
  <r>
    <x v="19"/>
    <x v="98"/>
    <n v="44.210526315789473"/>
    <x v="8"/>
    <x v="0"/>
  </r>
  <r>
    <x v="19"/>
    <x v="99"/>
    <n v="20"/>
    <x v="8"/>
    <x v="0"/>
  </r>
  <r>
    <x v="19"/>
    <x v="100"/>
    <n v="15.789473684210526"/>
    <x v="8"/>
    <x v="0"/>
  </r>
  <r>
    <x v="19"/>
    <x v="101"/>
    <n v="9.8245614035087723"/>
    <x v="8"/>
    <x v="0"/>
  </r>
  <r>
    <x v="19"/>
    <x v="102"/>
    <n v="0.35087719298245612"/>
    <x v="8"/>
    <x v="0"/>
  </r>
  <r>
    <x v="19"/>
    <x v="4"/>
    <n v="3.5087719298245612"/>
    <x v="8"/>
    <x v="0"/>
  </r>
  <r>
    <x v="20"/>
    <x v="96"/>
    <n v="1"/>
    <x v="8"/>
    <x v="0"/>
  </r>
  <r>
    <x v="20"/>
    <x v="97"/>
    <n v="4.454545454545455"/>
    <x v="8"/>
    <x v="0"/>
  </r>
  <r>
    <x v="20"/>
    <x v="98"/>
    <n v="2"/>
    <x v="8"/>
    <x v="0"/>
  </r>
  <r>
    <x v="20"/>
    <x v="99"/>
    <n v="4.1052631578947363"/>
    <x v="8"/>
    <x v="0"/>
  </r>
  <r>
    <x v="20"/>
    <x v="100"/>
    <n v="5.8181818181818183"/>
    <x v="8"/>
    <x v="0"/>
  </r>
  <r>
    <x v="20"/>
    <x v="101"/>
    <n v="3.72"/>
    <x v="8"/>
    <x v="0"/>
  </r>
  <r>
    <x v="20"/>
    <x v="102"/>
    <n v="2"/>
    <x v="8"/>
    <x v="0"/>
  </r>
  <r>
    <x v="20"/>
    <x v="4"/>
    <n v="5.125"/>
    <x v="8"/>
    <x v="0"/>
  </r>
  <r>
    <x v="15"/>
    <x v="81"/>
    <n v="13.573407202216066"/>
    <x v="9"/>
    <x v="0"/>
  </r>
  <r>
    <x v="15"/>
    <x v="82"/>
    <n v="83.656509695290865"/>
    <x v="9"/>
    <x v="0"/>
  </r>
  <r>
    <x v="15"/>
    <x v="4"/>
    <n v="2.770083102493075"/>
    <x v="9"/>
    <x v="0"/>
  </r>
  <r>
    <x v="16"/>
    <x v="83"/>
    <n v="17.1875"/>
    <x v="9"/>
    <x v="0"/>
  </r>
  <r>
    <x v="16"/>
    <x v="84"/>
    <n v="35.9375"/>
    <x v="9"/>
    <x v="0"/>
  </r>
  <r>
    <x v="16"/>
    <x v="85"/>
    <n v="46.875"/>
    <x v="9"/>
    <x v="0"/>
  </r>
  <r>
    <x v="17"/>
    <x v="86"/>
    <n v="7.4792243767313016"/>
    <x v="9"/>
    <x v="0"/>
  </r>
  <r>
    <x v="17"/>
    <x v="87"/>
    <n v="67.313019390581715"/>
    <x v="9"/>
    <x v="0"/>
  </r>
  <r>
    <x v="17"/>
    <x v="88"/>
    <n v="8.0332409972299175"/>
    <x v="9"/>
    <x v="0"/>
  </r>
  <r>
    <x v="17"/>
    <x v="89"/>
    <n v="14.404432132963988"/>
    <x v="9"/>
    <x v="0"/>
  </r>
  <r>
    <x v="17"/>
    <x v="4"/>
    <n v="2.770083102493075"/>
    <x v="9"/>
    <x v="0"/>
  </r>
  <r>
    <x v="18"/>
    <x v="86"/>
    <n v="7.4792243767313016"/>
    <x v="9"/>
    <x v="0"/>
  </r>
  <r>
    <x v="18"/>
    <x v="87"/>
    <n v="67.313019390581715"/>
    <x v="9"/>
    <x v="0"/>
  </r>
  <r>
    <x v="18"/>
    <x v="88"/>
    <n v="8.0332409972299175"/>
    <x v="9"/>
    <x v="0"/>
  </r>
  <r>
    <x v="18"/>
    <x v="90"/>
    <n v="8.310249307479225"/>
    <x v="9"/>
    <x v="0"/>
  </r>
  <r>
    <x v="18"/>
    <x v="91"/>
    <n v="4.43213296398892"/>
    <x v="9"/>
    <x v="0"/>
  </r>
  <r>
    <x v="18"/>
    <x v="92"/>
    <n v="0.83102493074792239"/>
    <x v="9"/>
    <x v="0"/>
  </r>
  <r>
    <x v="18"/>
    <x v="93"/>
    <n v="0.83102493074792239"/>
    <x v="9"/>
    <x v="0"/>
  </r>
  <r>
    <x v="18"/>
    <x v="4"/>
    <n v="2.770083102493075"/>
    <x v="9"/>
    <x v="0"/>
  </r>
  <r>
    <x v="18"/>
    <x v="94"/>
    <n v="2.3931623931623927"/>
    <x v="9"/>
    <x v="0"/>
  </r>
  <r>
    <x v="18"/>
    <x v="95"/>
    <n v="2.50925925925926"/>
    <x v="9"/>
    <x v="0"/>
  </r>
  <r>
    <x v="19"/>
    <x v="96"/>
    <n v="2.4930747922437675"/>
    <x v="9"/>
    <x v="0"/>
  </r>
  <r>
    <x v="19"/>
    <x v="97"/>
    <n v="2.4930747922437675"/>
    <x v="9"/>
    <x v="0"/>
  </r>
  <r>
    <x v="19"/>
    <x v="98"/>
    <n v="63.988919667590025"/>
    <x v="9"/>
    <x v="0"/>
  </r>
  <r>
    <x v="19"/>
    <x v="99"/>
    <n v="16.343490304709142"/>
    <x v="9"/>
    <x v="0"/>
  </r>
  <r>
    <x v="19"/>
    <x v="100"/>
    <n v="6.3711911357340716"/>
    <x v="9"/>
    <x v="0"/>
  </r>
  <r>
    <x v="19"/>
    <x v="101"/>
    <n v="6.9252077562326866"/>
    <x v="9"/>
    <x v="0"/>
  </r>
  <r>
    <x v="19"/>
    <x v="102"/>
    <n v="0.554016620498615"/>
    <x v="9"/>
    <x v="0"/>
  </r>
  <r>
    <x v="19"/>
    <x v="4"/>
    <n v="0.83102493074792239"/>
    <x v="9"/>
    <x v="0"/>
  </r>
  <r>
    <x v="20"/>
    <x v="96"/>
    <n v="1"/>
    <x v="9"/>
    <x v="0"/>
  </r>
  <r>
    <x v="20"/>
    <x v="97"/>
    <n v="2.2222222222222228"/>
    <x v="9"/>
    <x v="0"/>
  </r>
  <r>
    <x v="20"/>
    <x v="98"/>
    <n v="2"/>
    <x v="9"/>
    <x v="0"/>
  </r>
  <r>
    <x v="20"/>
    <x v="99"/>
    <n v="4.036363636363637"/>
    <x v="9"/>
    <x v="0"/>
  </r>
  <r>
    <x v="20"/>
    <x v="100"/>
    <n v="4.3043478260869561"/>
    <x v="9"/>
    <x v="0"/>
  </r>
  <r>
    <x v="20"/>
    <x v="101"/>
    <n v="3.1304347826086953"/>
    <x v="9"/>
    <x v="0"/>
  </r>
  <r>
    <x v="20"/>
    <x v="102"/>
    <n v="5"/>
    <x v="9"/>
    <x v="0"/>
  </r>
  <r>
    <x v="20"/>
    <x v="4"/>
    <n v="5.5"/>
    <x v="9"/>
    <x v="0"/>
  </r>
  <r>
    <x v="15"/>
    <x v="81"/>
    <n v="14.574898785425102"/>
    <x v="10"/>
    <x v="0"/>
  </r>
  <r>
    <x v="15"/>
    <x v="82"/>
    <n v="83.400809716599184"/>
    <x v="10"/>
    <x v="0"/>
  </r>
  <r>
    <x v="15"/>
    <x v="4"/>
    <n v="2.0242914979757085"/>
    <x v="10"/>
    <x v="0"/>
  </r>
  <r>
    <x v="16"/>
    <x v="83"/>
    <n v="13.333333333333334"/>
    <x v="10"/>
    <x v="0"/>
  </r>
  <r>
    <x v="16"/>
    <x v="84"/>
    <n v="31.111111111111111"/>
    <x v="10"/>
    <x v="0"/>
  </r>
  <r>
    <x v="16"/>
    <x v="85"/>
    <n v="55.555555555555557"/>
    <x v="10"/>
    <x v="0"/>
  </r>
  <r>
    <x v="17"/>
    <x v="86"/>
    <n v="12.145748987854251"/>
    <x v="10"/>
    <x v="0"/>
  </r>
  <r>
    <x v="17"/>
    <x v="87"/>
    <n v="63.967611336032391"/>
    <x v="10"/>
    <x v="0"/>
  </r>
  <r>
    <x v="17"/>
    <x v="88"/>
    <n v="9.7165991902834001"/>
    <x v="10"/>
    <x v="0"/>
  </r>
  <r>
    <x v="17"/>
    <x v="89"/>
    <n v="12.145748987854251"/>
    <x v="10"/>
    <x v="0"/>
  </r>
  <r>
    <x v="17"/>
    <x v="4"/>
    <n v="2.0242914979757085"/>
    <x v="10"/>
    <x v="0"/>
  </r>
  <r>
    <x v="18"/>
    <x v="86"/>
    <n v="12.145748987854251"/>
    <x v="10"/>
    <x v="0"/>
  </r>
  <r>
    <x v="18"/>
    <x v="87"/>
    <n v="63.967611336032391"/>
    <x v="10"/>
    <x v="0"/>
  </r>
  <r>
    <x v="18"/>
    <x v="88"/>
    <n v="9.7165991902834001"/>
    <x v="10"/>
    <x v="0"/>
  </r>
  <r>
    <x v="18"/>
    <x v="90"/>
    <n v="8.5020242914979764"/>
    <x v="10"/>
    <x v="0"/>
  </r>
  <r>
    <x v="18"/>
    <x v="91"/>
    <n v="2.0242914979757085"/>
    <x v="10"/>
    <x v="0"/>
  </r>
  <r>
    <x v="18"/>
    <x v="92"/>
    <n v="1.214574898785425"/>
    <x v="10"/>
    <x v="0"/>
  </r>
  <r>
    <x v="18"/>
    <x v="93"/>
    <n v="0.40485829959514169"/>
    <x v="10"/>
    <x v="0"/>
  </r>
  <r>
    <x v="18"/>
    <x v="4"/>
    <n v="2.0242914979757085"/>
    <x v="10"/>
    <x v="0"/>
  </r>
  <r>
    <x v="18"/>
    <x v="94"/>
    <n v="2.293388429752067"/>
    <x v="10"/>
    <x v="0"/>
  </r>
  <r>
    <x v="18"/>
    <x v="95"/>
    <n v="2.4764150943396217"/>
    <x v="10"/>
    <x v="0"/>
  </r>
  <r>
    <x v="19"/>
    <x v="96"/>
    <n v="2.42914979757085"/>
    <x v="10"/>
    <x v="0"/>
  </r>
  <r>
    <x v="19"/>
    <x v="97"/>
    <n v="4.048582995951417"/>
    <x v="10"/>
    <x v="0"/>
  </r>
  <r>
    <x v="19"/>
    <x v="98"/>
    <n v="57.085020242914979"/>
    <x v="10"/>
    <x v="0"/>
  </r>
  <r>
    <x v="19"/>
    <x v="99"/>
    <n v="14.574898785425102"/>
    <x v="10"/>
    <x v="0"/>
  </r>
  <r>
    <x v="19"/>
    <x v="100"/>
    <n v="8.097165991902834"/>
    <x v="10"/>
    <x v="0"/>
  </r>
  <r>
    <x v="19"/>
    <x v="101"/>
    <n v="9.3117408906882595"/>
    <x v="10"/>
    <x v="0"/>
  </r>
  <r>
    <x v="19"/>
    <x v="102"/>
    <n v="1.214574898785425"/>
    <x v="10"/>
    <x v="0"/>
  </r>
  <r>
    <x v="19"/>
    <x v="4"/>
    <n v="3.2388663967611335"/>
    <x v="10"/>
    <x v="0"/>
  </r>
  <r>
    <x v="20"/>
    <x v="96"/>
    <n v="1"/>
    <x v="10"/>
    <x v="0"/>
  </r>
  <r>
    <x v="20"/>
    <x v="97"/>
    <n v="3"/>
    <x v="10"/>
    <x v="0"/>
  </r>
  <r>
    <x v="20"/>
    <x v="98"/>
    <n v="2"/>
    <x v="10"/>
    <x v="0"/>
  </r>
  <r>
    <x v="20"/>
    <x v="99"/>
    <n v="3.6875"/>
    <x v="10"/>
    <x v="0"/>
  </r>
  <r>
    <x v="20"/>
    <x v="100"/>
    <n v="3.5789473684210527"/>
    <x v="10"/>
    <x v="0"/>
  </r>
  <r>
    <x v="20"/>
    <x v="101"/>
    <n v="4.0434782608695654"/>
    <x v="10"/>
    <x v="0"/>
  </r>
  <r>
    <x v="20"/>
    <x v="102"/>
    <n v="2.5"/>
    <x v="10"/>
    <x v="0"/>
  </r>
  <r>
    <x v="20"/>
    <x v="4"/>
    <n v="2.8333333333333335"/>
    <x v="10"/>
    <x v="0"/>
  </r>
  <r>
    <x v="15"/>
    <x v="81"/>
    <n v="18.548387096774192"/>
    <x v="11"/>
    <x v="0"/>
  </r>
  <r>
    <x v="15"/>
    <x v="82"/>
    <n v="78.629032258064512"/>
    <x v="11"/>
    <x v="0"/>
  </r>
  <r>
    <x v="15"/>
    <x v="4"/>
    <n v="2.8225806451612905"/>
    <x v="11"/>
    <x v="0"/>
  </r>
  <r>
    <x v="16"/>
    <x v="83"/>
    <n v="17.241379310344829"/>
    <x v="11"/>
    <x v="0"/>
  </r>
  <r>
    <x v="16"/>
    <x v="84"/>
    <n v="39.655172413793103"/>
    <x v="11"/>
    <x v="0"/>
  </r>
  <r>
    <x v="16"/>
    <x v="85"/>
    <n v="43.103448275862071"/>
    <x v="11"/>
    <x v="0"/>
  </r>
  <r>
    <x v="17"/>
    <x v="86"/>
    <n v="13.306451612903226"/>
    <x v="11"/>
    <x v="0"/>
  </r>
  <r>
    <x v="17"/>
    <x v="87"/>
    <n v="59.274193548387096"/>
    <x v="11"/>
    <x v="0"/>
  </r>
  <r>
    <x v="17"/>
    <x v="88"/>
    <n v="8.870967741935484"/>
    <x v="11"/>
    <x v="0"/>
  </r>
  <r>
    <x v="17"/>
    <x v="89"/>
    <n v="15.725806451612904"/>
    <x v="11"/>
    <x v="0"/>
  </r>
  <r>
    <x v="17"/>
    <x v="4"/>
    <n v="2.8225806451612905"/>
    <x v="11"/>
    <x v="0"/>
  </r>
  <r>
    <x v="18"/>
    <x v="86"/>
    <n v="13.306451612903226"/>
    <x v="11"/>
    <x v="0"/>
  </r>
  <r>
    <x v="18"/>
    <x v="87"/>
    <n v="59.274193548387096"/>
    <x v="11"/>
    <x v="0"/>
  </r>
  <r>
    <x v="18"/>
    <x v="88"/>
    <n v="8.870967741935484"/>
    <x v="11"/>
    <x v="0"/>
  </r>
  <r>
    <x v="18"/>
    <x v="90"/>
    <n v="11.290322580645162"/>
    <x v="11"/>
    <x v="0"/>
  </r>
  <r>
    <x v="18"/>
    <x v="91"/>
    <n v="3.225806451612903"/>
    <x v="11"/>
    <x v="0"/>
  </r>
  <r>
    <x v="18"/>
    <x v="92"/>
    <n v="0.80645161290322576"/>
    <x v="11"/>
    <x v="0"/>
  </r>
  <r>
    <x v="18"/>
    <x v="93"/>
    <n v="0.40322580645161288"/>
    <x v="11"/>
    <x v="0"/>
  </r>
  <r>
    <x v="18"/>
    <x v="4"/>
    <n v="2.8225806451612905"/>
    <x v="11"/>
    <x v="0"/>
  </r>
  <r>
    <x v="18"/>
    <x v="94"/>
    <n v="2.3775933609958502"/>
    <x v="11"/>
    <x v="0"/>
  </r>
  <r>
    <x v="18"/>
    <x v="95"/>
    <n v="2.5961538461538454"/>
    <x v="11"/>
    <x v="0"/>
  </r>
  <r>
    <x v="19"/>
    <x v="96"/>
    <n v="3.629032258064516"/>
    <x v="11"/>
    <x v="0"/>
  </r>
  <r>
    <x v="19"/>
    <x v="97"/>
    <n v="3.629032258064516"/>
    <x v="11"/>
    <x v="0"/>
  </r>
  <r>
    <x v="19"/>
    <x v="98"/>
    <n v="58.467741935483872"/>
    <x v="11"/>
    <x v="0"/>
  </r>
  <r>
    <x v="19"/>
    <x v="99"/>
    <n v="18.951612903225808"/>
    <x v="11"/>
    <x v="0"/>
  </r>
  <r>
    <x v="19"/>
    <x v="100"/>
    <n v="6.854838709677419"/>
    <x v="11"/>
    <x v="0"/>
  </r>
  <r>
    <x v="19"/>
    <x v="101"/>
    <n v="8.064516129032258"/>
    <x v="11"/>
    <x v="0"/>
  </r>
  <r>
    <x v="19"/>
    <x v="102"/>
    <n v="0.40322580645161288"/>
    <x v="11"/>
    <x v="0"/>
  </r>
  <r>
    <x v="19"/>
    <x v="4"/>
    <n v="0"/>
    <x v="11"/>
    <x v="0"/>
  </r>
  <r>
    <x v="20"/>
    <x v="96"/>
    <n v="1"/>
    <x v="11"/>
    <x v="0"/>
  </r>
  <r>
    <x v="20"/>
    <x v="97"/>
    <n v="4.2222222222222223"/>
    <x v="11"/>
    <x v="0"/>
  </r>
  <r>
    <x v="20"/>
    <x v="98"/>
    <n v="2"/>
    <x v="11"/>
    <x v="0"/>
  </r>
  <r>
    <x v="20"/>
    <x v="99"/>
    <n v="3.7872340425531923"/>
    <x v="11"/>
    <x v="0"/>
  </r>
  <r>
    <x v="20"/>
    <x v="100"/>
    <n v="4.1764705882352935"/>
    <x v="11"/>
    <x v="0"/>
  </r>
  <r>
    <x v="20"/>
    <x v="101"/>
    <n v="3.7368421052631584"/>
    <x v="11"/>
    <x v="0"/>
  </r>
  <r>
    <x v="20"/>
    <x v="102"/>
    <n v="6"/>
    <x v="11"/>
    <x v="0"/>
  </r>
  <r>
    <x v="20"/>
    <x v="4"/>
    <m/>
    <x v="11"/>
    <x v="0"/>
  </r>
  <r>
    <x v="15"/>
    <x v="81"/>
    <n v="15.246636771300448"/>
    <x v="12"/>
    <x v="0"/>
  </r>
  <r>
    <x v="15"/>
    <x v="82"/>
    <n v="84.753363228699556"/>
    <x v="12"/>
    <x v="0"/>
  </r>
  <r>
    <x v="15"/>
    <x v="4"/>
    <n v="0"/>
    <x v="12"/>
    <x v="0"/>
  </r>
  <r>
    <x v="16"/>
    <x v="83"/>
    <n v="26.829268292682926"/>
    <x v="12"/>
    <x v="0"/>
  </r>
  <r>
    <x v="16"/>
    <x v="84"/>
    <n v="41.463414634146339"/>
    <x v="12"/>
    <x v="0"/>
  </r>
  <r>
    <x v="16"/>
    <x v="85"/>
    <n v="31.707317073170731"/>
    <x v="12"/>
    <x v="0"/>
  </r>
  <r>
    <x v="17"/>
    <x v="86"/>
    <n v="23.318385650224215"/>
    <x v="12"/>
    <x v="0"/>
  </r>
  <r>
    <x v="17"/>
    <x v="87"/>
    <n v="52.914798206278029"/>
    <x v="12"/>
    <x v="0"/>
  </r>
  <r>
    <x v="17"/>
    <x v="88"/>
    <n v="13.452914798206278"/>
    <x v="12"/>
    <x v="0"/>
  </r>
  <r>
    <x v="17"/>
    <x v="89"/>
    <n v="10.31390134529148"/>
    <x v="12"/>
    <x v="0"/>
  </r>
  <r>
    <x v="17"/>
    <x v="4"/>
    <n v="0"/>
    <x v="12"/>
    <x v="0"/>
  </r>
  <r>
    <x v="18"/>
    <x v="86"/>
    <n v="23.318385650224215"/>
    <x v="12"/>
    <x v="0"/>
  </r>
  <r>
    <x v="18"/>
    <x v="87"/>
    <n v="52.914798206278029"/>
    <x v="12"/>
    <x v="0"/>
  </r>
  <r>
    <x v="18"/>
    <x v="88"/>
    <n v="13.452914798206278"/>
    <x v="12"/>
    <x v="0"/>
  </r>
  <r>
    <x v="18"/>
    <x v="90"/>
    <n v="9.4170403587443943"/>
    <x v="12"/>
    <x v="0"/>
  </r>
  <r>
    <x v="18"/>
    <x v="91"/>
    <n v="0.44843049327354262"/>
    <x v="12"/>
    <x v="0"/>
  </r>
  <r>
    <x v="18"/>
    <x v="92"/>
    <n v="0"/>
    <x v="12"/>
    <x v="0"/>
  </r>
  <r>
    <x v="18"/>
    <x v="93"/>
    <n v="0.44843049327354262"/>
    <x v="12"/>
    <x v="0"/>
  </r>
  <r>
    <x v="18"/>
    <x v="4"/>
    <n v="0"/>
    <x v="12"/>
    <x v="0"/>
  </r>
  <r>
    <x v="18"/>
    <x v="94"/>
    <n v="2.1390134529147984"/>
    <x v="12"/>
    <x v="0"/>
  </r>
  <r>
    <x v="18"/>
    <x v="95"/>
    <n v="2.4853801169590648"/>
    <x v="12"/>
    <x v="0"/>
  </r>
  <r>
    <x v="19"/>
    <x v="96"/>
    <n v="8.071748878923767"/>
    <x v="12"/>
    <x v="0"/>
  </r>
  <r>
    <x v="19"/>
    <x v="97"/>
    <n v="1.3452914798206279"/>
    <x v="12"/>
    <x v="0"/>
  </r>
  <r>
    <x v="19"/>
    <x v="98"/>
    <n v="41.704035874439462"/>
    <x v="12"/>
    <x v="0"/>
  </r>
  <r>
    <x v="19"/>
    <x v="99"/>
    <n v="13.901345291479821"/>
    <x v="12"/>
    <x v="0"/>
  </r>
  <r>
    <x v="19"/>
    <x v="100"/>
    <n v="12.556053811659194"/>
    <x v="12"/>
    <x v="0"/>
  </r>
  <r>
    <x v="19"/>
    <x v="101"/>
    <n v="18.385650224215247"/>
    <x v="12"/>
    <x v="0"/>
  </r>
  <r>
    <x v="19"/>
    <x v="102"/>
    <n v="1.7937219730941705"/>
    <x v="12"/>
    <x v="0"/>
  </r>
  <r>
    <x v="19"/>
    <x v="4"/>
    <n v="2.2421524663677128"/>
    <x v="12"/>
    <x v="0"/>
  </r>
  <r>
    <x v="20"/>
    <x v="96"/>
    <n v="1"/>
    <x v="12"/>
    <x v="0"/>
  </r>
  <r>
    <x v="20"/>
    <x v="97"/>
    <n v="3"/>
    <x v="12"/>
    <x v="0"/>
  </r>
  <r>
    <x v="20"/>
    <x v="98"/>
    <n v="2"/>
    <x v="12"/>
    <x v="0"/>
  </r>
  <r>
    <x v="20"/>
    <x v="99"/>
    <n v="3.4838709677419355"/>
    <x v="12"/>
    <x v="0"/>
  </r>
  <r>
    <x v="20"/>
    <x v="100"/>
    <n v="3.8148148148148158"/>
    <x v="12"/>
    <x v="0"/>
  </r>
  <r>
    <x v="20"/>
    <x v="101"/>
    <n v="3.2571428571428576"/>
    <x v="12"/>
    <x v="0"/>
  </r>
  <r>
    <x v="20"/>
    <x v="102"/>
    <n v="2.5"/>
    <x v="12"/>
    <x v="0"/>
  </r>
  <r>
    <x v="20"/>
    <x v="4"/>
    <n v="4.25"/>
    <x v="12"/>
    <x v="0"/>
  </r>
  <r>
    <x v="15"/>
    <x v="81"/>
    <n v="7.7922077922077921"/>
    <x v="13"/>
    <x v="0"/>
  </r>
  <r>
    <x v="15"/>
    <x v="82"/>
    <n v="90.909090909090907"/>
    <x v="13"/>
    <x v="0"/>
  </r>
  <r>
    <x v="15"/>
    <x v="4"/>
    <n v="1.2987012987012987"/>
    <x v="13"/>
    <x v="0"/>
  </r>
  <r>
    <x v="16"/>
    <x v="83"/>
    <n v="0"/>
    <x v="13"/>
    <x v="0"/>
  </r>
  <r>
    <x v="16"/>
    <x v="84"/>
    <n v="38.46153846153846"/>
    <x v="13"/>
    <x v="0"/>
  </r>
  <r>
    <x v="16"/>
    <x v="85"/>
    <n v="61.53846153846154"/>
    <x v="13"/>
    <x v="0"/>
  </r>
  <r>
    <x v="17"/>
    <x v="86"/>
    <n v="27.922077922077921"/>
    <x v="13"/>
    <x v="0"/>
  </r>
  <r>
    <x v="17"/>
    <x v="87"/>
    <n v="55.194805194805198"/>
    <x v="13"/>
    <x v="0"/>
  </r>
  <r>
    <x v="17"/>
    <x v="88"/>
    <n v="7.1428571428571432"/>
    <x v="13"/>
    <x v="0"/>
  </r>
  <r>
    <x v="17"/>
    <x v="89"/>
    <n v="8.4415584415584419"/>
    <x v="13"/>
    <x v="0"/>
  </r>
  <r>
    <x v="17"/>
    <x v="4"/>
    <n v="1.2987012987012987"/>
    <x v="13"/>
    <x v="0"/>
  </r>
  <r>
    <x v="18"/>
    <x v="86"/>
    <n v="27.922077922077921"/>
    <x v="13"/>
    <x v="0"/>
  </r>
  <r>
    <x v="18"/>
    <x v="87"/>
    <n v="55.194805194805198"/>
    <x v="13"/>
    <x v="0"/>
  </r>
  <r>
    <x v="18"/>
    <x v="88"/>
    <n v="7.1428571428571432"/>
    <x v="13"/>
    <x v="0"/>
  </r>
  <r>
    <x v="18"/>
    <x v="90"/>
    <n v="8.4415584415584419"/>
    <x v="13"/>
    <x v="0"/>
  </r>
  <r>
    <x v="18"/>
    <x v="91"/>
    <n v="0"/>
    <x v="13"/>
    <x v="0"/>
  </r>
  <r>
    <x v="18"/>
    <x v="92"/>
    <n v="0"/>
    <x v="13"/>
    <x v="0"/>
  </r>
  <r>
    <x v="18"/>
    <x v="93"/>
    <n v="0"/>
    <x v="13"/>
    <x v="0"/>
  </r>
  <r>
    <x v="18"/>
    <x v="4"/>
    <n v="1.2987012987012987"/>
    <x v="13"/>
    <x v="0"/>
  </r>
  <r>
    <x v="18"/>
    <x v="94"/>
    <n v="1.9605263157894743"/>
    <x v="13"/>
    <x v="0"/>
  </r>
  <r>
    <x v="18"/>
    <x v="95"/>
    <n v="2.3394495412844036"/>
    <x v="13"/>
    <x v="0"/>
  </r>
  <r>
    <x v="19"/>
    <x v="96"/>
    <n v="9.0909090909090917"/>
    <x v="13"/>
    <x v="0"/>
  </r>
  <r>
    <x v="19"/>
    <x v="97"/>
    <n v="3.8961038961038961"/>
    <x v="13"/>
    <x v="0"/>
  </r>
  <r>
    <x v="19"/>
    <x v="98"/>
    <n v="55.194805194805198"/>
    <x v="13"/>
    <x v="0"/>
  </r>
  <r>
    <x v="19"/>
    <x v="99"/>
    <n v="12.337662337662337"/>
    <x v="13"/>
    <x v="0"/>
  </r>
  <r>
    <x v="19"/>
    <x v="100"/>
    <n v="3.8961038961038961"/>
    <x v="13"/>
    <x v="0"/>
  </r>
  <r>
    <x v="19"/>
    <x v="101"/>
    <n v="14.285714285714286"/>
    <x v="13"/>
    <x v="0"/>
  </r>
  <r>
    <x v="19"/>
    <x v="102"/>
    <n v="0.64935064935064934"/>
    <x v="13"/>
    <x v="0"/>
  </r>
  <r>
    <x v="19"/>
    <x v="4"/>
    <n v="0.64935064935064934"/>
    <x v="13"/>
    <x v="0"/>
  </r>
  <r>
    <x v="20"/>
    <x v="96"/>
    <n v="1"/>
    <x v="13"/>
    <x v="0"/>
  </r>
  <r>
    <x v="20"/>
    <x v="97"/>
    <n v="2.5"/>
    <x v="13"/>
    <x v="0"/>
  </r>
  <r>
    <x v="20"/>
    <x v="98"/>
    <n v="2"/>
    <x v="13"/>
    <x v="0"/>
  </r>
  <r>
    <x v="20"/>
    <x v="99"/>
    <n v="3.4444444444444446"/>
    <x v="13"/>
    <x v="0"/>
  </r>
  <r>
    <x v="20"/>
    <x v="100"/>
    <n v="2.8333333333333335"/>
    <x v="13"/>
    <x v="0"/>
  </r>
  <r>
    <x v="20"/>
    <x v="101"/>
    <n v="2.9047619047619047"/>
    <x v="13"/>
    <x v="0"/>
  </r>
  <r>
    <x v="20"/>
    <x v="102"/>
    <n v="3"/>
    <x v="13"/>
    <x v="0"/>
  </r>
  <r>
    <x v="20"/>
    <x v="4"/>
    <n v="2"/>
    <x v="13"/>
    <x v="0"/>
  </r>
  <r>
    <x v="15"/>
    <x v="81"/>
    <n v="14.438502673796792"/>
    <x v="14"/>
    <x v="0"/>
  </r>
  <r>
    <x v="15"/>
    <x v="82"/>
    <n v="77.005347593582883"/>
    <x v="14"/>
    <x v="0"/>
  </r>
  <r>
    <x v="15"/>
    <x v="4"/>
    <n v="8.5561497326203213"/>
    <x v="14"/>
    <x v="0"/>
  </r>
  <r>
    <x v="16"/>
    <x v="83"/>
    <n v="19.35483870967742"/>
    <x v="14"/>
    <x v="0"/>
  </r>
  <r>
    <x v="16"/>
    <x v="84"/>
    <n v="32.258064516129032"/>
    <x v="14"/>
    <x v="0"/>
  </r>
  <r>
    <x v="16"/>
    <x v="85"/>
    <n v="48.387096774193552"/>
    <x v="14"/>
    <x v="0"/>
  </r>
  <r>
    <x v="17"/>
    <x v="86"/>
    <n v="17.112299465240643"/>
    <x v="14"/>
    <x v="0"/>
  </r>
  <r>
    <x v="17"/>
    <x v="87"/>
    <n v="48.663101604278076"/>
    <x v="14"/>
    <x v="0"/>
  </r>
  <r>
    <x v="17"/>
    <x v="88"/>
    <n v="10.160427807486631"/>
    <x v="14"/>
    <x v="0"/>
  </r>
  <r>
    <x v="17"/>
    <x v="89"/>
    <n v="15.508021390374331"/>
    <x v="14"/>
    <x v="0"/>
  </r>
  <r>
    <x v="17"/>
    <x v="4"/>
    <n v="8.5561497326203213"/>
    <x v="14"/>
    <x v="0"/>
  </r>
  <r>
    <x v="18"/>
    <x v="86"/>
    <n v="17.112299465240643"/>
    <x v="14"/>
    <x v="0"/>
  </r>
  <r>
    <x v="18"/>
    <x v="87"/>
    <n v="48.663101604278076"/>
    <x v="14"/>
    <x v="0"/>
  </r>
  <r>
    <x v="18"/>
    <x v="88"/>
    <n v="10.160427807486631"/>
    <x v="14"/>
    <x v="0"/>
  </r>
  <r>
    <x v="18"/>
    <x v="90"/>
    <n v="9.0909090909090917"/>
    <x v="14"/>
    <x v="0"/>
  </r>
  <r>
    <x v="18"/>
    <x v="91"/>
    <n v="4.2780748663101607"/>
    <x v="14"/>
    <x v="0"/>
  </r>
  <r>
    <x v="18"/>
    <x v="92"/>
    <n v="1.6042780748663101"/>
    <x v="14"/>
    <x v="0"/>
  </r>
  <r>
    <x v="18"/>
    <x v="93"/>
    <n v="0.53475935828877008"/>
    <x v="14"/>
    <x v="0"/>
  </r>
  <r>
    <x v="18"/>
    <x v="4"/>
    <n v="8.5561497326203213"/>
    <x v="14"/>
    <x v="0"/>
  </r>
  <r>
    <x v="18"/>
    <x v="94"/>
    <n v="2.3625730994152052"/>
    <x v="14"/>
    <x v="0"/>
  </r>
  <r>
    <x v="18"/>
    <x v="95"/>
    <n v="2.6762589928057552"/>
    <x v="14"/>
    <x v="0"/>
  </r>
  <r>
    <x v="19"/>
    <x v="96"/>
    <n v="5.3475935828877006"/>
    <x v="14"/>
    <x v="0"/>
  </r>
  <r>
    <x v="19"/>
    <x v="97"/>
    <n v="3.2085561497326203"/>
    <x v="14"/>
    <x v="0"/>
  </r>
  <r>
    <x v="19"/>
    <x v="98"/>
    <n v="42.245989304812831"/>
    <x v="14"/>
    <x v="0"/>
  </r>
  <r>
    <x v="19"/>
    <x v="99"/>
    <n v="14.973262032085561"/>
    <x v="14"/>
    <x v="0"/>
  </r>
  <r>
    <x v="19"/>
    <x v="100"/>
    <n v="14.973262032085561"/>
    <x v="14"/>
    <x v="0"/>
  </r>
  <r>
    <x v="19"/>
    <x v="101"/>
    <n v="16.577540106951872"/>
    <x v="14"/>
    <x v="0"/>
  </r>
  <r>
    <x v="19"/>
    <x v="102"/>
    <n v="0.53475935828877008"/>
    <x v="14"/>
    <x v="0"/>
  </r>
  <r>
    <x v="19"/>
    <x v="4"/>
    <n v="2.1390374331550803"/>
    <x v="14"/>
    <x v="0"/>
  </r>
  <r>
    <x v="20"/>
    <x v="96"/>
    <n v="1"/>
    <x v="14"/>
    <x v="0"/>
  </r>
  <r>
    <x v="20"/>
    <x v="97"/>
    <n v="3.5"/>
    <x v="14"/>
    <x v="0"/>
  </r>
  <r>
    <x v="20"/>
    <x v="98"/>
    <n v="2"/>
    <x v="14"/>
    <x v="0"/>
  </r>
  <r>
    <x v="20"/>
    <x v="99"/>
    <n v="3.9285714285714293"/>
    <x v="14"/>
    <x v="0"/>
  </r>
  <r>
    <x v="20"/>
    <x v="100"/>
    <n v="4.12"/>
    <x v="14"/>
    <x v="0"/>
  </r>
  <r>
    <x v="20"/>
    <x v="101"/>
    <n v="3.3548387096774195"/>
    <x v="14"/>
    <x v="0"/>
  </r>
  <r>
    <x v="20"/>
    <x v="102"/>
    <m/>
    <x v="14"/>
    <x v="0"/>
  </r>
  <r>
    <x v="20"/>
    <x v="4"/>
    <n v="2"/>
    <x v="14"/>
    <x v="0"/>
  </r>
  <r>
    <x v="15"/>
    <x v="81"/>
    <n v="16.037735849056602"/>
    <x v="15"/>
    <x v="0"/>
  </r>
  <r>
    <x v="15"/>
    <x v="82"/>
    <n v="71.226415094339629"/>
    <x v="15"/>
    <x v="0"/>
  </r>
  <r>
    <x v="15"/>
    <x v="4"/>
    <n v="12.735849056603774"/>
    <x v="15"/>
    <x v="0"/>
  </r>
  <r>
    <x v="16"/>
    <x v="83"/>
    <n v="5.1282051282051286"/>
    <x v="15"/>
    <x v="0"/>
  </r>
  <r>
    <x v="16"/>
    <x v="84"/>
    <n v="51.282051282051285"/>
    <x v="15"/>
    <x v="0"/>
  </r>
  <r>
    <x v="16"/>
    <x v="85"/>
    <n v="43.589743589743591"/>
    <x v="15"/>
    <x v="0"/>
  </r>
  <r>
    <x v="17"/>
    <x v="86"/>
    <n v="17.452830188679247"/>
    <x v="15"/>
    <x v="0"/>
  </r>
  <r>
    <x v="17"/>
    <x v="87"/>
    <n v="44.811320754716981"/>
    <x v="15"/>
    <x v="0"/>
  </r>
  <r>
    <x v="17"/>
    <x v="88"/>
    <n v="16.037735849056602"/>
    <x v="15"/>
    <x v="0"/>
  </r>
  <r>
    <x v="17"/>
    <x v="89"/>
    <n v="8.9622641509433958"/>
    <x v="15"/>
    <x v="0"/>
  </r>
  <r>
    <x v="17"/>
    <x v="4"/>
    <n v="12.735849056603774"/>
    <x v="15"/>
    <x v="0"/>
  </r>
  <r>
    <x v="18"/>
    <x v="86"/>
    <n v="17.452830188679247"/>
    <x v="15"/>
    <x v="0"/>
  </r>
  <r>
    <x v="18"/>
    <x v="87"/>
    <n v="44.811320754716981"/>
    <x v="15"/>
    <x v="0"/>
  </r>
  <r>
    <x v="18"/>
    <x v="88"/>
    <n v="16.037735849056602"/>
    <x v="15"/>
    <x v="0"/>
  </r>
  <r>
    <x v="18"/>
    <x v="90"/>
    <n v="7.5471698113207548"/>
    <x v="15"/>
    <x v="0"/>
  </r>
  <r>
    <x v="18"/>
    <x v="91"/>
    <n v="0.94339622641509435"/>
    <x v="15"/>
    <x v="0"/>
  </r>
  <r>
    <x v="18"/>
    <x v="92"/>
    <n v="0.47169811320754718"/>
    <x v="15"/>
    <x v="0"/>
  </r>
  <r>
    <x v="18"/>
    <x v="93"/>
    <n v="0"/>
    <x v="15"/>
    <x v="0"/>
  </r>
  <r>
    <x v="18"/>
    <x v="4"/>
    <n v="12.735849056603774"/>
    <x v="15"/>
    <x v="0"/>
  </r>
  <r>
    <x v="18"/>
    <x v="94"/>
    <n v="2.2108108108108104"/>
    <x v="15"/>
    <x v="0"/>
  </r>
  <r>
    <x v="18"/>
    <x v="95"/>
    <n v="2.5135135135135149"/>
    <x v="15"/>
    <x v="0"/>
  </r>
  <r>
    <x v="19"/>
    <x v="96"/>
    <n v="9.433962264150944"/>
    <x v="15"/>
    <x v="0"/>
  </r>
  <r>
    <x v="19"/>
    <x v="97"/>
    <n v="15.566037735849056"/>
    <x v="15"/>
    <x v="0"/>
  </r>
  <r>
    <x v="19"/>
    <x v="98"/>
    <n v="23.113207547169811"/>
    <x v="15"/>
    <x v="0"/>
  </r>
  <r>
    <x v="19"/>
    <x v="99"/>
    <n v="7.5471698113207548"/>
    <x v="15"/>
    <x v="0"/>
  </r>
  <r>
    <x v="19"/>
    <x v="100"/>
    <n v="21.226415094339622"/>
    <x v="15"/>
    <x v="0"/>
  </r>
  <r>
    <x v="19"/>
    <x v="101"/>
    <n v="9.433962264150944"/>
    <x v="15"/>
    <x v="0"/>
  </r>
  <r>
    <x v="19"/>
    <x v="102"/>
    <n v="0.94339622641509435"/>
    <x v="15"/>
    <x v="0"/>
  </r>
  <r>
    <x v="19"/>
    <x v="4"/>
    <n v="12.735849056603774"/>
    <x v="15"/>
    <x v="0"/>
  </r>
  <r>
    <x v="20"/>
    <x v="96"/>
    <n v="1"/>
    <x v="15"/>
    <x v="0"/>
  </r>
  <r>
    <x v="20"/>
    <x v="97"/>
    <n v="2.9393939393939394"/>
    <x v="15"/>
    <x v="0"/>
  </r>
  <r>
    <x v="20"/>
    <x v="98"/>
    <n v="2"/>
    <x v="15"/>
    <x v="0"/>
  </r>
  <r>
    <x v="20"/>
    <x v="99"/>
    <n v="3.375"/>
    <x v="15"/>
    <x v="0"/>
  </r>
  <r>
    <x v="20"/>
    <x v="100"/>
    <n v="2.7777777777777786"/>
    <x v="15"/>
    <x v="0"/>
  </r>
  <r>
    <x v="20"/>
    <x v="101"/>
    <n v="3.6470588235294112"/>
    <x v="15"/>
    <x v="0"/>
  </r>
  <r>
    <x v="20"/>
    <x v="102"/>
    <n v="3"/>
    <x v="15"/>
    <x v="0"/>
  </r>
  <r>
    <x v="20"/>
    <x v="4"/>
    <n v="2.64"/>
    <x v="15"/>
    <x v="0"/>
  </r>
  <r>
    <x v="15"/>
    <x v="81"/>
    <n v="13.981042654028435"/>
    <x v="16"/>
    <x v="0"/>
  </r>
  <r>
    <x v="15"/>
    <x v="82"/>
    <n v="75.829383886255926"/>
    <x v="16"/>
    <x v="0"/>
  </r>
  <r>
    <x v="15"/>
    <x v="4"/>
    <n v="10.189573459715639"/>
    <x v="16"/>
    <x v="0"/>
  </r>
  <r>
    <x v="16"/>
    <x v="83"/>
    <n v="20"/>
    <x v="16"/>
    <x v="0"/>
  </r>
  <r>
    <x v="16"/>
    <x v="84"/>
    <n v="37.142857142857146"/>
    <x v="16"/>
    <x v="0"/>
  </r>
  <r>
    <x v="16"/>
    <x v="85"/>
    <n v="42.857142857142854"/>
    <x v="16"/>
    <x v="0"/>
  </r>
  <r>
    <x v="17"/>
    <x v="86"/>
    <n v="17.061611374407583"/>
    <x v="16"/>
    <x v="0"/>
  </r>
  <r>
    <x v="17"/>
    <x v="87"/>
    <n v="50.473933649289101"/>
    <x v="16"/>
    <x v="0"/>
  </r>
  <r>
    <x v="17"/>
    <x v="88"/>
    <n v="11.137440758293838"/>
    <x v="16"/>
    <x v="0"/>
  </r>
  <r>
    <x v="17"/>
    <x v="89"/>
    <n v="11.137440758293838"/>
    <x v="16"/>
    <x v="0"/>
  </r>
  <r>
    <x v="17"/>
    <x v="4"/>
    <n v="10.189573459715639"/>
    <x v="16"/>
    <x v="0"/>
  </r>
  <r>
    <x v="18"/>
    <x v="86"/>
    <n v="17.061611374407583"/>
    <x v="16"/>
    <x v="0"/>
  </r>
  <r>
    <x v="18"/>
    <x v="87"/>
    <n v="50.473933649289101"/>
    <x v="16"/>
    <x v="0"/>
  </r>
  <r>
    <x v="18"/>
    <x v="88"/>
    <n v="11.137440758293838"/>
    <x v="16"/>
    <x v="0"/>
  </r>
  <r>
    <x v="18"/>
    <x v="90"/>
    <n v="7.5829383886255926"/>
    <x v="16"/>
    <x v="0"/>
  </r>
  <r>
    <x v="18"/>
    <x v="91"/>
    <n v="1.8957345971563981"/>
    <x v="16"/>
    <x v="0"/>
  </r>
  <r>
    <x v="18"/>
    <x v="92"/>
    <n v="1.1848341232227488"/>
    <x v="16"/>
    <x v="0"/>
  </r>
  <r>
    <x v="18"/>
    <x v="93"/>
    <n v="0.47393364928909953"/>
    <x v="16"/>
    <x v="0"/>
  </r>
  <r>
    <x v="18"/>
    <x v="4"/>
    <n v="10.189573459715639"/>
    <x v="16"/>
    <x v="0"/>
  </r>
  <r>
    <x v="18"/>
    <x v="94"/>
    <n v="2.258575197889181"/>
    <x v="16"/>
    <x v="0"/>
  </r>
  <r>
    <x v="18"/>
    <x v="95"/>
    <n v="2.5537459283387611"/>
    <x v="16"/>
    <x v="0"/>
  </r>
  <r>
    <x v="19"/>
    <x v="96"/>
    <n v="6.3981042654028437"/>
    <x v="16"/>
    <x v="0"/>
  </r>
  <r>
    <x v="19"/>
    <x v="97"/>
    <n v="4.2654028436018958"/>
    <x v="16"/>
    <x v="0"/>
  </r>
  <r>
    <x v="19"/>
    <x v="98"/>
    <n v="48.341232227488149"/>
    <x v="16"/>
    <x v="0"/>
  </r>
  <r>
    <x v="19"/>
    <x v="99"/>
    <n v="13.981042654028435"/>
    <x v="16"/>
    <x v="0"/>
  </r>
  <r>
    <x v="19"/>
    <x v="100"/>
    <n v="9.0047393364928912"/>
    <x v="16"/>
    <x v="0"/>
  </r>
  <r>
    <x v="19"/>
    <x v="101"/>
    <n v="11.374407582938389"/>
    <x v="16"/>
    <x v="0"/>
  </r>
  <r>
    <x v="19"/>
    <x v="102"/>
    <n v="2.6066350710900474"/>
    <x v="16"/>
    <x v="0"/>
  </r>
  <r>
    <x v="19"/>
    <x v="4"/>
    <n v="4.028436018957346"/>
    <x v="16"/>
    <x v="0"/>
  </r>
  <r>
    <x v="20"/>
    <x v="96"/>
    <n v="1"/>
    <x v="16"/>
    <x v="0"/>
  </r>
  <r>
    <x v="20"/>
    <x v="97"/>
    <n v="3"/>
    <x v="16"/>
    <x v="0"/>
  </r>
  <r>
    <x v="20"/>
    <x v="98"/>
    <n v="2"/>
    <x v="16"/>
    <x v="0"/>
  </r>
  <r>
    <x v="20"/>
    <x v="99"/>
    <n v="3.4736842105263155"/>
    <x v="16"/>
    <x v="0"/>
  </r>
  <r>
    <x v="20"/>
    <x v="100"/>
    <n v="4.3636363636363633"/>
    <x v="16"/>
    <x v="0"/>
  </r>
  <r>
    <x v="20"/>
    <x v="101"/>
    <n v="4.0750000000000002"/>
    <x v="16"/>
    <x v="0"/>
  </r>
  <r>
    <x v="20"/>
    <x v="102"/>
    <n v="2.7"/>
    <x v="16"/>
    <x v="0"/>
  </r>
  <r>
    <x v="20"/>
    <x v="4"/>
    <n v="3.7857142857142851"/>
    <x v="16"/>
    <x v="0"/>
  </r>
  <r>
    <x v="15"/>
    <x v="81"/>
    <n v="15.881818181818181"/>
    <x v="0"/>
    <x v="1"/>
  </r>
  <r>
    <x v="15"/>
    <x v="82"/>
    <n v="79.418181818181822"/>
    <x v="0"/>
    <x v="1"/>
  </r>
  <r>
    <x v="15"/>
    <x v="4"/>
    <n v="4.7"/>
    <x v="0"/>
    <x v="1"/>
  </r>
  <r>
    <x v="16"/>
    <x v="83"/>
    <n v="13.533834586466165"/>
    <x v="0"/>
    <x v="1"/>
  </r>
  <r>
    <x v="16"/>
    <x v="84"/>
    <n v="35.902255639097746"/>
    <x v="0"/>
    <x v="1"/>
  </r>
  <r>
    <x v="16"/>
    <x v="85"/>
    <n v="50.563909774436091"/>
    <x v="0"/>
    <x v="1"/>
  </r>
  <r>
    <x v="17"/>
    <x v="86"/>
    <n v="13.736363636363636"/>
    <x v="0"/>
    <x v="1"/>
  </r>
  <r>
    <x v="17"/>
    <x v="87"/>
    <n v="57.018181818181816"/>
    <x v="0"/>
    <x v="1"/>
  </r>
  <r>
    <x v="17"/>
    <x v="88"/>
    <n v="10.563636363636364"/>
    <x v="0"/>
    <x v="1"/>
  </r>
  <r>
    <x v="17"/>
    <x v="89"/>
    <n v="13.981818181818182"/>
    <x v="0"/>
    <x v="1"/>
  </r>
  <r>
    <x v="17"/>
    <x v="4"/>
    <n v="4.7"/>
    <x v="0"/>
    <x v="1"/>
  </r>
  <r>
    <x v="18"/>
    <x v="86"/>
    <n v="13.736363636363636"/>
    <x v="0"/>
    <x v="1"/>
  </r>
  <r>
    <x v="18"/>
    <x v="87"/>
    <n v="57.018181818181816"/>
    <x v="0"/>
    <x v="1"/>
  </r>
  <r>
    <x v="18"/>
    <x v="88"/>
    <n v="10.563636363636364"/>
    <x v="0"/>
    <x v="1"/>
  </r>
  <r>
    <x v="18"/>
    <x v="90"/>
    <n v="10.072727272727272"/>
    <x v="0"/>
    <x v="1"/>
  </r>
  <r>
    <x v="18"/>
    <x v="91"/>
    <n v="2.2000000000000002"/>
    <x v="0"/>
    <x v="1"/>
  </r>
  <r>
    <x v="18"/>
    <x v="92"/>
    <n v="1.0636363636363637"/>
    <x v="0"/>
    <x v="1"/>
  </r>
  <r>
    <x v="18"/>
    <x v="93"/>
    <n v="0.6454545454545455"/>
    <x v="0"/>
    <x v="1"/>
  </r>
  <r>
    <x v="18"/>
    <x v="4"/>
    <n v="4.7"/>
    <x v="0"/>
    <x v="1"/>
  </r>
  <r>
    <x v="18"/>
    <x v="94"/>
    <n v="2.3362587045692931"/>
    <x v="0"/>
    <x v="1"/>
  </r>
  <r>
    <x v="18"/>
    <x v="95"/>
    <n v="2.5613018279090483"/>
    <x v="0"/>
    <x v="1"/>
  </r>
  <r>
    <x v="19"/>
    <x v="96"/>
    <n v="5.8545454545454545"/>
    <x v="0"/>
    <x v="1"/>
  </r>
  <r>
    <x v="19"/>
    <x v="97"/>
    <n v="2.1363636363636362"/>
    <x v="0"/>
    <x v="1"/>
  </r>
  <r>
    <x v="19"/>
    <x v="98"/>
    <n v="54.345454545454544"/>
    <x v="0"/>
    <x v="1"/>
  </r>
  <r>
    <x v="19"/>
    <x v="99"/>
    <n v="17.363636363636363"/>
    <x v="0"/>
    <x v="1"/>
  </r>
  <r>
    <x v="19"/>
    <x v="100"/>
    <n v="8.7181818181818187"/>
    <x v="0"/>
    <x v="1"/>
  </r>
  <r>
    <x v="19"/>
    <x v="101"/>
    <n v="9.2181818181818187"/>
    <x v="0"/>
    <x v="1"/>
  </r>
  <r>
    <x v="19"/>
    <x v="102"/>
    <n v="0.27272727272727271"/>
    <x v="0"/>
    <x v="1"/>
  </r>
  <r>
    <x v="19"/>
    <x v="4"/>
    <n v="2.0909090909090908"/>
    <x v="0"/>
    <x v="1"/>
  </r>
  <r>
    <x v="20"/>
    <x v="96"/>
    <n v="1"/>
    <x v="0"/>
    <x v="1"/>
  </r>
  <r>
    <x v="20"/>
    <x v="97"/>
    <n v="2.8510638297872335"/>
    <x v="0"/>
    <x v="1"/>
  </r>
  <r>
    <x v="20"/>
    <x v="98"/>
    <n v="2"/>
    <x v="0"/>
    <x v="1"/>
  </r>
  <r>
    <x v="20"/>
    <x v="99"/>
    <n v="3.6698513800424637"/>
    <x v="0"/>
    <x v="1"/>
  </r>
  <r>
    <x v="20"/>
    <x v="100"/>
    <n v="4.1303854875283461"/>
    <x v="0"/>
    <x v="1"/>
  </r>
  <r>
    <x v="20"/>
    <x v="101"/>
    <n v="3.8291621327529937"/>
    <x v="0"/>
    <x v="1"/>
  </r>
  <r>
    <x v="20"/>
    <x v="102"/>
    <n v="3.8275862068965516"/>
    <x v="0"/>
    <x v="1"/>
  </r>
  <r>
    <x v="20"/>
    <x v="4"/>
    <n v="3.6091954022988508"/>
    <x v="0"/>
    <x v="1"/>
  </r>
  <r>
    <x v="15"/>
    <x v="81"/>
    <n v="16.666666666666668"/>
    <x v="1"/>
    <x v="1"/>
  </r>
  <r>
    <x v="15"/>
    <x v="82"/>
    <n v="75.765529308836392"/>
    <x v="1"/>
    <x v="1"/>
  </r>
  <r>
    <x v="15"/>
    <x v="4"/>
    <n v="7.5678040244969376"/>
    <x v="1"/>
    <x v="1"/>
  </r>
  <r>
    <x v="16"/>
    <x v="83"/>
    <n v="16.556291390728475"/>
    <x v="1"/>
    <x v="1"/>
  </r>
  <r>
    <x v="16"/>
    <x v="84"/>
    <n v="44.150110375275936"/>
    <x v="1"/>
    <x v="1"/>
  </r>
  <r>
    <x v="16"/>
    <x v="85"/>
    <n v="39.293598233995588"/>
    <x v="1"/>
    <x v="1"/>
  </r>
  <r>
    <x v="17"/>
    <x v="86"/>
    <n v="17.235345581802274"/>
    <x v="1"/>
    <x v="1"/>
  </r>
  <r>
    <x v="17"/>
    <x v="87"/>
    <n v="51.706036745406827"/>
    <x v="1"/>
    <x v="1"/>
  </r>
  <r>
    <x v="17"/>
    <x v="88"/>
    <n v="11.986001749781277"/>
    <x v="1"/>
    <x v="1"/>
  </r>
  <r>
    <x v="17"/>
    <x v="89"/>
    <n v="11.504811898512687"/>
    <x v="1"/>
    <x v="1"/>
  </r>
  <r>
    <x v="17"/>
    <x v="4"/>
    <n v="7.5678040244969376"/>
    <x v="1"/>
    <x v="1"/>
  </r>
  <r>
    <x v="18"/>
    <x v="86"/>
    <n v="17.235345581802274"/>
    <x v="1"/>
    <x v="1"/>
  </r>
  <r>
    <x v="18"/>
    <x v="87"/>
    <n v="51.706036745406827"/>
    <x v="1"/>
    <x v="1"/>
  </r>
  <r>
    <x v="18"/>
    <x v="88"/>
    <n v="11.986001749781277"/>
    <x v="1"/>
    <x v="1"/>
  </r>
  <r>
    <x v="18"/>
    <x v="90"/>
    <n v="9.1426071741032366"/>
    <x v="1"/>
    <x v="1"/>
  </r>
  <r>
    <x v="18"/>
    <x v="91"/>
    <n v="1.6185476815398074"/>
    <x v="1"/>
    <x v="1"/>
  </r>
  <r>
    <x v="18"/>
    <x v="92"/>
    <n v="0.21872265966754156"/>
    <x v="1"/>
    <x v="1"/>
  </r>
  <r>
    <x v="18"/>
    <x v="93"/>
    <n v="0.52493438320209973"/>
    <x v="1"/>
    <x v="1"/>
  </r>
  <r>
    <x v="18"/>
    <x v="4"/>
    <n v="7.5678040244969376"/>
    <x v="1"/>
    <x v="1"/>
  </r>
  <r>
    <x v="18"/>
    <x v="94"/>
    <n v="2.2385234264079559"/>
    <x v="1"/>
    <x v="1"/>
  </r>
  <r>
    <x v="18"/>
    <x v="95"/>
    <n v="2.5223967422920341"/>
    <x v="1"/>
    <x v="1"/>
  </r>
  <r>
    <x v="19"/>
    <x v="96"/>
    <n v="10.542432195975502"/>
    <x v="1"/>
    <x v="1"/>
  </r>
  <r>
    <x v="19"/>
    <x v="97"/>
    <n v="2.1872265966754156"/>
    <x v="1"/>
    <x v="1"/>
  </r>
  <r>
    <x v="19"/>
    <x v="98"/>
    <n v="50.524934383202101"/>
    <x v="1"/>
    <x v="1"/>
  </r>
  <r>
    <x v="19"/>
    <x v="99"/>
    <n v="18.066491688538932"/>
    <x v="1"/>
    <x v="1"/>
  </r>
  <r>
    <x v="19"/>
    <x v="100"/>
    <n v="8.3114610673665794"/>
    <x v="1"/>
    <x v="1"/>
  </r>
  <r>
    <x v="19"/>
    <x v="101"/>
    <n v="8.0927384076990379"/>
    <x v="1"/>
    <x v="1"/>
  </r>
  <r>
    <x v="19"/>
    <x v="102"/>
    <n v="0.39370078740157483"/>
    <x v="1"/>
    <x v="1"/>
  </r>
  <r>
    <x v="19"/>
    <x v="4"/>
    <n v="1.8810148731408574"/>
    <x v="1"/>
    <x v="1"/>
  </r>
  <r>
    <x v="20"/>
    <x v="96"/>
    <n v="1"/>
    <x v="1"/>
    <x v="1"/>
  </r>
  <r>
    <x v="20"/>
    <x v="97"/>
    <n v="2.86"/>
    <x v="1"/>
    <x v="1"/>
  </r>
  <r>
    <x v="20"/>
    <x v="98"/>
    <n v="2"/>
    <x v="1"/>
    <x v="1"/>
  </r>
  <r>
    <x v="20"/>
    <x v="99"/>
    <n v="3.5307125307125315"/>
    <x v="1"/>
    <x v="1"/>
  </r>
  <r>
    <x v="20"/>
    <x v="100"/>
    <n v="4.0467836257309928"/>
    <x v="1"/>
    <x v="1"/>
  </r>
  <r>
    <x v="20"/>
    <x v="101"/>
    <n v="4.1962025316455716"/>
    <x v="1"/>
    <x v="1"/>
  </r>
  <r>
    <x v="20"/>
    <x v="102"/>
    <n v="4.4444444444444446"/>
    <x v="1"/>
    <x v="1"/>
  </r>
  <r>
    <x v="20"/>
    <x v="4"/>
    <n v="3.4615384615384612"/>
    <x v="1"/>
    <x v="1"/>
  </r>
  <r>
    <x v="15"/>
    <x v="81"/>
    <n v="17.415730337078653"/>
    <x v="2"/>
    <x v="1"/>
  </r>
  <r>
    <x v="15"/>
    <x v="82"/>
    <n v="79.190074906367045"/>
    <x v="2"/>
    <x v="1"/>
  </r>
  <r>
    <x v="15"/>
    <x v="4"/>
    <n v="3.3941947565543069"/>
    <x v="2"/>
    <x v="1"/>
  </r>
  <r>
    <x v="16"/>
    <x v="83"/>
    <n v="11.147540983606557"/>
    <x v="2"/>
    <x v="1"/>
  </r>
  <r>
    <x v="16"/>
    <x v="84"/>
    <n v="32.568306010928964"/>
    <x v="2"/>
    <x v="1"/>
  </r>
  <r>
    <x v="16"/>
    <x v="85"/>
    <n v="56.284153005464482"/>
    <x v="2"/>
    <x v="1"/>
  </r>
  <r>
    <x v="17"/>
    <x v="86"/>
    <n v="8.9419475655430709"/>
    <x v="2"/>
    <x v="1"/>
  </r>
  <r>
    <x v="17"/>
    <x v="87"/>
    <n v="59.269662921348313"/>
    <x v="2"/>
    <x v="1"/>
  </r>
  <r>
    <x v="17"/>
    <x v="88"/>
    <n v="10.978464419475655"/>
    <x v="2"/>
    <x v="1"/>
  </r>
  <r>
    <x v="17"/>
    <x v="89"/>
    <n v="17.415730337078653"/>
    <x v="2"/>
    <x v="1"/>
  </r>
  <r>
    <x v="17"/>
    <x v="4"/>
    <n v="3.3941947565543069"/>
    <x v="2"/>
    <x v="1"/>
  </r>
  <r>
    <x v="18"/>
    <x v="86"/>
    <n v="8.9419475655430709"/>
    <x v="2"/>
    <x v="1"/>
  </r>
  <r>
    <x v="18"/>
    <x v="87"/>
    <n v="59.269662921348313"/>
    <x v="2"/>
    <x v="1"/>
  </r>
  <r>
    <x v="18"/>
    <x v="88"/>
    <n v="10.978464419475655"/>
    <x v="2"/>
    <x v="1"/>
  </r>
  <r>
    <x v="18"/>
    <x v="90"/>
    <n v="12.102059925093632"/>
    <x v="2"/>
    <x v="1"/>
  </r>
  <r>
    <x v="18"/>
    <x v="91"/>
    <n v="2.8323970037453186"/>
    <x v="2"/>
    <x v="1"/>
  </r>
  <r>
    <x v="18"/>
    <x v="92"/>
    <n v="1.7556179775280898"/>
    <x v="2"/>
    <x v="1"/>
  </r>
  <r>
    <x v="18"/>
    <x v="93"/>
    <n v="0.72565543071161054"/>
    <x v="2"/>
    <x v="1"/>
  </r>
  <r>
    <x v="18"/>
    <x v="4"/>
    <n v="3.3941947565543069"/>
    <x v="2"/>
    <x v="1"/>
  </r>
  <r>
    <x v="18"/>
    <x v="94"/>
    <n v="2.4829173733947258"/>
    <x v="2"/>
    <x v="1"/>
  </r>
  <r>
    <x v="18"/>
    <x v="95"/>
    <n v="2.6341789052069422"/>
    <x v="2"/>
    <x v="1"/>
  </r>
  <r>
    <x v="19"/>
    <x v="96"/>
    <n v="3.5346441947565541"/>
    <x v="2"/>
    <x v="1"/>
  </r>
  <r>
    <x v="19"/>
    <x v="97"/>
    <n v="2.2003745318352061"/>
    <x v="2"/>
    <x v="1"/>
  </r>
  <r>
    <x v="19"/>
    <x v="98"/>
    <n v="54.143258426966291"/>
    <x v="2"/>
    <x v="1"/>
  </r>
  <r>
    <x v="19"/>
    <x v="99"/>
    <n v="18.398876404494381"/>
    <x v="2"/>
    <x v="1"/>
  </r>
  <r>
    <x v="19"/>
    <x v="100"/>
    <n v="9.691011235955056"/>
    <x v="2"/>
    <x v="1"/>
  </r>
  <r>
    <x v="19"/>
    <x v="101"/>
    <n v="9.8782771535580522"/>
    <x v="2"/>
    <x v="1"/>
  </r>
  <r>
    <x v="19"/>
    <x v="102"/>
    <n v="0.1404494382022472"/>
    <x v="2"/>
    <x v="1"/>
  </r>
  <r>
    <x v="19"/>
    <x v="4"/>
    <n v="2.0131086142322099"/>
    <x v="2"/>
    <x v="1"/>
  </r>
  <r>
    <x v="20"/>
    <x v="96"/>
    <n v="1"/>
    <x v="2"/>
    <x v="1"/>
  </r>
  <r>
    <x v="20"/>
    <x v="97"/>
    <n v="2.9680851063829796"/>
    <x v="2"/>
    <x v="1"/>
  </r>
  <r>
    <x v="20"/>
    <x v="98"/>
    <n v="2"/>
    <x v="2"/>
    <x v="1"/>
  </r>
  <r>
    <x v="20"/>
    <x v="99"/>
    <n v="3.7997432605905006"/>
    <x v="2"/>
    <x v="1"/>
  </r>
  <r>
    <x v="20"/>
    <x v="100"/>
    <n v="4.296875"/>
    <x v="2"/>
    <x v="1"/>
  </r>
  <r>
    <x v="20"/>
    <x v="101"/>
    <n v="3.8702290076335872"/>
    <x v="2"/>
    <x v="1"/>
  </r>
  <r>
    <x v="20"/>
    <x v="102"/>
    <n v="4"/>
    <x v="2"/>
    <x v="1"/>
  </r>
  <r>
    <x v="20"/>
    <x v="4"/>
    <n v="3.7"/>
    <x v="2"/>
    <x v="1"/>
  </r>
  <r>
    <x v="15"/>
    <x v="81"/>
    <n v="10.099132589838909"/>
    <x v="3"/>
    <x v="1"/>
  </r>
  <r>
    <x v="15"/>
    <x v="82"/>
    <n v="88.909541511771991"/>
    <x v="3"/>
    <x v="1"/>
  </r>
  <r>
    <x v="15"/>
    <x v="4"/>
    <n v="0.99132589838909546"/>
    <x v="3"/>
    <x v="1"/>
  </r>
  <r>
    <x v="16"/>
    <x v="83"/>
    <n v="13.829787234042554"/>
    <x v="3"/>
    <x v="1"/>
  </r>
  <r>
    <x v="16"/>
    <x v="84"/>
    <n v="36.170212765957444"/>
    <x v="3"/>
    <x v="1"/>
  </r>
  <r>
    <x v="16"/>
    <x v="85"/>
    <n v="50"/>
    <x v="3"/>
    <x v="1"/>
  </r>
  <r>
    <x v="17"/>
    <x v="86"/>
    <n v="20.322180916976457"/>
    <x v="3"/>
    <x v="1"/>
  </r>
  <r>
    <x v="17"/>
    <x v="87"/>
    <n v="64.374225526641879"/>
    <x v="3"/>
    <x v="1"/>
  </r>
  <r>
    <x v="17"/>
    <x v="88"/>
    <n v="8.5501858736059475"/>
    <x v="3"/>
    <x v="1"/>
  </r>
  <r>
    <x v="17"/>
    <x v="89"/>
    <n v="5.7620817843866172"/>
    <x v="3"/>
    <x v="1"/>
  </r>
  <r>
    <x v="17"/>
    <x v="4"/>
    <n v="0.99132589838909546"/>
    <x v="3"/>
    <x v="1"/>
  </r>
  <r>
    <x v="18"/>
    <x v="86"/>
    <n v="20.322180916976457"/>
    <x v="3"/>
    <x v="1"/>
  </r>
  <r>
    <x v="18"/>
    <x v="87"/>
    <n v="64.374225526641879"/>
    <x v="3"/>
    <x v="1"/>
  </r>
  <r>
    <x v="18"/>
    <x v="88"/>
    <n v="8.5501858736059475"/>
    <x v="3"/>
    <x v="1"/>
  </r>
  <r>
    <x v="18"/>
    <x v="90"/>
    <n v="4.4609665427509295"/>
    <x v="3"/>
    <x v="1"/>
  </r>
  <r>
    <x v="18"/>
    <x v="91"/>
    <n v="0.80545229244114003"/>
    <x v="3"/>
    <x v="1"/>
  </r>
  <r>
    <x v="18"/>
    <x v="92"/>
    <n v="0.3097893432465923"/>
    <x v="3"/>
    <x v="1"/>
  </r>
  <r>
    <x v="18"/>
    <x v="93"/>
    <n v="0.18587360594795538"/>
    <x v="3"/>
    <x v="1"/>
  </r>
  <r>
    <x v="18"/>
    <x v="4"/>
    <n v="0.99132589838909546"/>
    <x v="3"/>
    <x v="1"/>
  </r>
  <r>
    <x v="18"/>
    <x v="94"/>
    <n v="2.0193992490613284"/>
    <x v="3"/>
    <x v="1"/>
  </r>
  <r>
    <x v="18"/>
    <x v="95"/>
    <n v="2.2826771653543356"/>
    <x v="3"/>
    <x v="1"/>
  </r>
  <r>
    <x v="19"/>
    <x v="96"/>
    <n v="6.4436183395291202"/>
    <x v="3"/>
    <x v="1"/>
  </r>
  <r>
    <x v="19"/>
    <x v="97"/>
    <n v="1.6109045848822801"/>
    <x v="3"/>
    <x v="1"/>
  </r>
  <r>
    <x v="19"/>
    <x v="98"/>
    <n v="67.100371747211895"/>
    <x v="3"/>
    <x v="1"/>
  </r>
  <r>
    <x v="19"/>
    <x v="99"/>
    <n v="11.214374225526642"/>
    <x v="3"/>
    <x v="1"/>
  </r>
  <r>
    <x v="19"/>
    <x v="100"/>
    <n v="5.5142503097893432"/>
    <x v="3"/>
    <x v="1"/>
  </r>
  <r>
    <x v="19"/>
    <x v="101"/>
    <n v="6.7534076827757126"/>
    <x v="3"/>
    <x v="1"/>
  </r>
  <r>
    <x v="19"/>
    <x v="102"/>
    <n v="0.12391573729863693"/>
    <x v="3"/>
    <x v="1"/>
  </r>
  <r>
    <x v="19"/>
    <x v="4"/>
    <n v="1.2391573729863692"/>
    <x v="3"/>
    <x v="1"/>
  </r>
  <r>
    <x v="20"/>
    <x v="96"/>
    <n v="1"/>
    <x v="3"/>
    <x v="1"/>
  </r>
  <r>
    <x v="20"/>
    <x v="97"/>
    <n v="2.5"/>
    <x v="3"/>
    <x v="1"/>
  </r>
  <r>
    <x v="20"/>
    <x v="98"/>
    <n v="2"/>
    <x v="3"/>
    <x v="1"/>
  </r>
  <r>
    <x v="20"/>
    <x v="99"/>
    <n v="3.4166666666666661"/>
    <x v="3"/>
    <x v="1"/>
  </r>
  <r>
    <x v="20"/>
    <x v="100"/>
    <n v="3.3493975903614457"/>
    <x v="3"/>
    <x v="1"/>
  </r>
  <r>
    <x v="20"/>
    <x v="101"/>
    <n v="3.21359223300971"/>
    <x v="3"/>
    <x v="1"/>
  </r>
  <r>
    <x v="20"/>
    <x v="102"/>
    <n v="3.5"/>
    <x v="3"/>
    <x v="1"/>
  </r>
  <r>
    <x v="20"/>
    <x v="4"/>
    <n v="2.6666666666666661"/>
    <x v="3"/>
    <x v="1"/>
  </r>
  <r>
    <x v="15"/>
    <x v="81"/>
    <n v="20.129870129870131"/>
    <x v="4"/>
    <x v="1"/>
  </r>
  <r>
    <x v="15"/>
    <x v="82"/>
    <n v="71.53679653679653"/>
    <x v="4"/>
    <x v="1"/>
  </r>
  <r>
    <x v="15"/>
    <x v="4"/>
    <n v="8.3333333333333339"/>
    <x v="4"/>
    <x v="1"/>
  </r>
  <r>
    <x v="16"/>
    <x v="83"/>
    <n v="14.042553191489361"/>
    <x v="4"/>
    <x v="1"/>
  </r>
  <r>
    <x v="16"/>
    <x v="84"/>
    <n v="35.744680851063826"/>
    <x v="4"/>
    <x v="1"/>
  </r>
  <r>
    <x v="16"/>
    <x v="85"/>
    <n v="50.212765957446805"/>
    <x v="4"/>
    <x v="1"/>
  </r>
  <r>
    <x v="17"/>
    <x v="86"/>
    <n v="11.038961038961039"/>
    <x v="4"/>
    <x v="1"/>
  </r>
  <r>
    <x v="17"/>
    <x v="87"/>
    <n v="49.675324675324674"/>
    <x v="4"/>
    <x v="1"/>
  </r>
  <r>
    <x v="17"/>
    <x v="88"/>
    <n v="8.8744588744588739"/>
    <x v="4"/>
    <x v="1"/>
  </r>
  <r>
    <x v="17"/>
    <x v="89"/>
    <n v="22.077922077922079"/>
    <x v="4"/>
    <x v="1"/>
  </r>
  <r>
    <x v="17"/>
    <x v="4"/>
    <n v="8.3333333333333339"/>
    <x v="4"/>
    <x v="1"/>
  </r>
  <r>
    <x v="18"/>
    <x v="86"/>
    <n v="11.038961038961039"/>
    <x v="4"/>
    <x v="1"/>
  </r>
  <r>
    <x v="18"/>
    <x v="87"/>
    <n v="49.675324675324674"/>
    <x v="4"/>
    <x v="1"/>
  </r>
  <r>
    <x v="18"/>
    <x v="88"/>
    <n v="8.8744588744588739"/>
    <x v="4"/>
    <x v="1"/>
  </r>
  <r>
    <x v="18"/>
    <x v="90"/>
    <n v="14.718614718614718"/>
    <x v="4"/>
    <x v="1"/>
  </r>
  <r>
    <x v="18"/>
    <x v="91"/>
    <n v="3.4632034632034632"/>
    <x v="4"/>
    <x v="1"/>
  </r>
  <r>
    <x v="18"/>
    <x v="92"/>
    <n v="2.0562770562770565"/>
    <x v="4"/>
    <x v="1"/>
  </r>
  <r>
    <x v="18"/>
    <x v="93"/>
    <n v="1.8398268398268398"/>
    <x v="4"/>
    <x v="1"/>
  </r>
  <r>
    <x v="18"/>
    <x v="4"/>
    <n v="8.3333333333333339"/>
    <x v="4"/>
    <x v="1"/>
  </r>
  <r>
    <x v="18"/>
    <x v="94"/>
    <n v="2.6304604486422645"/>
    <x v="4"/>
    <x v="1"/>
  </r>
  <r>
    <x v="18"/>
    <x v="95"/>
    <n v="2.8536912751677828"/>
    <x v="4"/>
    <x v="1"/>
  </r>
  <r>
    <x v="19"/>
    <x v="96"/>
    <n v="2.7056277056277058"/>
    <x v="4"/>
    <x v="1"/>
  </r>
  <r>
    <x v="19"/>
    <x v="97"/>
    <n v="2.8138528138528138"/>
    <x v="4"/>
    <x v="1"/>
  </r>
  <r>
    <x v="19"/>
    <x v="98"/>
    <n v="47.727272727272727"/>
    <x v="4"/>
    <x v="1"/>
  </r>
  <r>
    <x v="19"/>
    <x v="99"/>
    <n v="20.779220779220779"/>
    <x v="4"/>
    <x v="1"/>
  </r>
  <r>
    <x v="19"/>
    <x v="100"/>
    <n v="11.471861471861471"/>
    <x v="4"/>
    <x v="1"/>
  </r>
  <r>
    <x v="19"/>
    <x v="101"/>
    <n v="10.064935064935066"/>
    <x v="4"/>
    <x v="1"/>
  </r>
  <r>
    <x v="19"/>
    <x v="102"/>
    <n v="0.75757575757575757"/>
    <x v="4"/>
    <x v="1"/>
  </r>
  <r>
    <x v="19"/>
    <x v="4"/>
    <n v="3.6796536796536796"/>
    <x v="4"/>
    <x v="1"/>
  </r>
  <r>
    <x v="20"/>
    <x v="96"/>
    <n v="1"/>
    <x v="4"/>
    <x v="1"/>
  </r>
  <r>
    <x v="20"/>
    <x v="97"/>
    <n v="3.1153846153846154"/>
    <x v="4"/>
    <x v="1"/>
  </r>
  <r>
    <x v="20"/>
    <x v="98"/>
    <n v="2"/>
    <x v="4"/>
    <x v="1"/>
  </r>
  <r>
    <x v="20"/>
    <x v="99"/>
    <n v="3.9408602150537635"/>
    <x v="4"/>
    <x v="1"/>
  </r>
  <r>
    <x v="20"/>
    <x v="100"/>
    <n v="5.1702127659574479"/>
    <x v="4"/>
    <x v="1"/>
  </r>
  <r>
    <x v="20"/>
    <x v="101"/>
    <n v="4.1829268292682933"/>
    <x v="4"/>
    <x v="1"/>
  </r>
  <r>
    <x v="20"/>
    <x v="102"/>
    <n v="4.2857142857142856"/>
    <x v="4"/>
    <x v="1"/>
  </r>
  <r>
    <x v="20"/>
    <x v="4"/>
    <n v="4.3529411764705879"/>
    <x v="4"/>
    <x v="1"/>
  </r>
  <r>
    <x v="15"/>
    <x v="81"/>
    <n v="27.461139896373059"/>
    <x v="5"/>
    <x v="1"/>
  </r>
  <r>
    <x v="15"/>
    <x v="82"/>
    <n v="62.694300518134717"/>
    <x v="5"/>
    <x v="1"/>
  </r>
  <r>
    <x v="15"/>
    <x v="4"/>
    <n v="9.8445595854922274"/>
    <x v="5"/>
    <x v="1"/>
  </r>
  <r>
    <x v="16"/>
    <x v="83"/>
    <n v="4.615384615384615"/>
    <x v="5"/>
    <x v="1"/>
  </r>
  <r>
    <x v="16"/>
    <x v="84"/>
    <n v="32.307692307692307"/>
    <x v="5"/>
    <x v="1"/>
  </r>
  <r>
    <x v="16"/>
    <x v="85"/>
    <n v="63.07692307692308"/>
    <x v="5"/>
    <x v="1"/>
  </r>
  <r>
    <x v="17"/>
    <x v="86"/>
    <n v="9.8445595854922274"/>
    <x v="5"/>
    <x v="1"/>
  </r>
  <r>
    <x v="17"/>
    <x v="87"/>
    <n v="43.523316062176164"/>
    <x v="5"/>
    <x v="1"/>
  </r>
  <r>
    <x v="17"/>
    <x v="88"/>
    <n v="10.880829015544041"/>
    <x v="5"/>
    <x v="1"/>
  </r>
  <r>
    <x v="17"/>
    <x v="89"/>
    <n v="25.906735751295336"/>
    <x v="5"/>
    <x v="1"/>
  </r>
  <r>
    <x v="17"/>
    <x v="4"/>
    <n v="9.8445595854922274"/>
    <x v="5"/>
    <x v="1"/>
  </r>
  <r>
    <x v="18"/>
    <x v="86"/>
    <n v="9.8445595854922274"/>
    <x v="5"/>
    <x v="1"/>
  </r>
  <r>
    <x v="18"/>
    <x v="87"/>
    <n v="43.523316062176164"/>
    <x v="5"/>
    <x v="1"/>
  </r>
  <r>
    <x v="18"/>
    <x v="88"/>
    <n v="10.880829015544041"/>
    <x v="5"/>
    <x v="1"/>
  </r>
  <r>
    <x v="18"/>
    <x v="90"/>
    <n v="16.580310880829014"/>
    <x v="5"/>
    <x v="1"/>
  </r>
  <r>
    <x v="18"/>
    <x v="91"/>
    <n v="6.2176165803108807"/>
    <x v="5"/>
    <x v="1"/>
  </r>
  <r>
    <x v="18"/>
    <x v="92"/>
    <n v="1.5544041450777202"/>
    <x v="5"/>
    <x v="1"/>
  </r>
  <r>
    <x v="18"/>
    <x v="93"/>
    <n v="1.5544041450777202"/>
    <x v="5"/>
    <x v="1"/>
  </r>
  <r>
    <x v="18"/>
    <x v="4"/>
    <n v="9.8445595854922274"/>
    <x v="5"/>
    <x v="1"/>
  </r>
  <r>
    <x v="18"/>
    <x v="94"/>
    <n v="2.7471264367816071"/>
    <x v="5"/>
    <x v="1"/>
  </r>
  <r>
    <x v="18"/>
    <x v="95"/>
    <n v="2.9612903225806457"/>
    <x v="5"/>
    <x v="1"/>
  </r>
  <r>
    <x v="19"/>
    <x v="96"/>
    <n v="1.0362694300518134"/>
    <x v="5"/>
    <x v="1"/>
  </r>
  <r>
    <x v="19"/>
    <x v="97"/>
    <n v="4.1450777202072535"/>
    <x v="5"/>
    <x v="1"/>
  </r>
  <r>
    <x v="19"/>
    <x v="98"/>
    <n v="41.968911917098445"/>
    <x v="5"/>
    <x v="1"/>
  </r>
  <r>
    <x v="19"/>
    <x v="99"/>
    <n v="27.979274611398964"/>
    <x v="5"/>
    <x v="1"/>
  </r>
  <r>
    <x v="19"/>
    <x v="100"/>
    <n v="11.398963730569948"/>
    <x v="5"/>
    <x v="1"/>
  </r>
  <r>
    <x v="19"/>
    <x v="101"/>
    <n v="9.3264248704663206"/>
    <x v="5"/>
    <x v="1"/>
  </r>
  <r>
    <x v="19"/>
    <x v="102"/>
    <n v="1.0362694300518134"/>
    <x v="5"/>
    <x v="1"/>
  </r>
  <r>
    <x v="19"/>
    <x v="4"/>
    <n v="3.1088082901554404"/>
    <x v="5"/>
    <x v="1"/>
  </r>
  <r>
    <x v="20"/>
    <x v="96"/>
    <n v="1"/>
    <x v="5"/>
    <x v="1"/>
  </r>
  <r>
    <x v="20"/>
    <x v="97"/>
    <n v="3.25"/>
    <x v="5"/>
    <x v="1"/>
  </r>
  <r>
    <x v="20"/>
    <x v="98"/>
    <n v="2"/>
    <x v="5"/>
    <x v="1"/>
  </r>
  <r>
    <x v="20"/>
    <x v="99"/>
    <n v="3.9433962264150941"/>
    <x v="5"/>
    <x v="1"/>
  </r>
  <r>
    <x v="20"/>
    <x v="100"/>
    <n v="4.5"/>
    <x v="5"/>
    <x v="1"/>
  </r>
  <r>
    <x v="20"/>
    <x v="101"/>
    <n v="3.875"/>
    <x v="5"/>
    <x v="1"/>
  </r>
  <r>
    <x v="20"/>
    <x v="102"/>
    <n v="3.5"/>
    <x v="5"/>
    <x v="1"/>
  </r>
  <r>
    <x v="20"/>
    <x v="4"/>
    <n v="4.5"/>
    <x v="5"/>
    <x v="1"/>
  </r>
  <r>
    <x v="15"/>
    <x v="81"/>
    <n v="18.75"/>
    <x v="6"/>
    <x v="1"/>
  </r>
  <r>
    <x v="15"/>
    <x v="82"/>
    <n v="75.625"/>
    <x v="6"/>
    <x v="1"/>
  </r>
  <r>
    <x v="15"/>
    <x v="4"/>
    <n v="5.625"/>
    <x v="6"/>
    <x v="1"/>
  </r>
  <r>
    <x v="16"/>
    <x v="83"/>
    <n v="20"/>
    <x v="6"/>
    <x v="1"/>
  </r>
  <r>
    <x v="16"/>
    <x v="84"/>
    <n v="32.5"/>
    <x v="6"/>
    <x v="1"/>
  </r>
  <r>
    <x v="16"/>
    <x v="85"/>
    <n v="47.5"/>
    <x v="6"/>
    <x v="1"/>
  </r>
  <r>
    <x v="17"/>
    <x v="86"/>
    <n v="13.125"/>
    <x v="6"/>
    <x v="1"/>
  </r>
  <r>
    <x v="17"/>
    <x v="87"/>
    <n v="52.5"/>
    <x v="6"/>
    <x v="1"/>
  </r>
  <r>
    <x v="17"/>
    <x v="88"/>
    <n v="11.875"/>
    <x v="6"/>
    <x v="1"/>
  </r>
  <r>
    <x v="17"/>
    <x v="89"/>
    <n v="16.875"/>
    <x v="6"/>
    <x v="1"/>
  </r>
  <r>
    <x v="17"/>
    <x v="4"/>
    <n v="5.625"/>
    <x v="6"/>
    <x v="1"/>
  </r>
  <r>
    <x v="18"/>
    <x v="86"/>
    <n v="13.125"/>
    <x v="6"/>
    <x v="1"/>
  </r>
  <r>
    <x v="18"/>
    <x v="87"/>
    <n v="52.5"/>
    <x v="6"/>
    <x v="1"/>
  </r>
  <r>
    <x v="18"/>
    <x v="88"/>
    <n v="11.875"/>
    <x v="6"/>
    <x v="1"/>
  </r>
  <r>
    <x v="18"/>
    <x v="90"/>
    <n v="6.25"/>
    <x v="6"/>
    <x v="1"/>
  </r>
  <r>
    <x v="18"/>
    <x v="91"/>
    <n v="5"/>
    <x v="6"/>
    <x v="1"/>
  </r>
  <r>
    <x v="18"/>
    <x v="92"/>
    <n v="2.5"/>
    <x v="6"/>
    <x v="1"/>
  </r>
  <r>
    <x v="18"/>
    <x v="93"/>
    <n v="3.125"/>
    <x v="6"/>
    <x v="1"/>
  </r>
  <r>
    <x v="18"/>
    <x v="4"/>
    <n v="5.625"/>
    <x v="6"/>
    <x v="1"/>
  </r>
  <r>
    <x v="18"/>
    <x v="94"/>
    <n v="2.6026490066225159"/>
    <x v="6"/>
    <x v="1"/>
  </r>
  <r>
    <x v="18"/>
    <x v="95"/>
    <n v="2.861538461538462"/>
    <x v="6"/>
    <x v="1"/>
  </r>
  <r>
    <x v="19"/>
    <x v="96"/>
    <n v="6.875"/>
    <x v="6"/>
    <x v="1"/>
  </r>
  <r>
    <x v="19"/>
    <x v="97"/>
    <n v="3.75"/>
    <x v="6"/>
    <x v="1"/>
  </r>
  <r>
    <x v="19"/>
    <x v="98"/>
    <n v="45.625"/>
    <x v="6"/>
    <x v="1"/>
  </r>
  <r>
    <x v="19"/>
    <x v="99"/>
    <n v="19.375"/>
    <x v="6"/>
    <x v="1"/>
  </r>
  <r>
    <x v="19"/>
    <x v="100"/>
    <n v="8.75"/>
    <x v="6"/>
    <x v="1"/>
  </r>
  <r>
    <x v="19"/>
    <x v="101"/>
    <n v="10"/>
    <x v="6"/>
    <x v="1"/>
  </r>
  <r>
    <x v="19"/>
    <x v="102"/>
    <n v="1.25"/>
    <x v="6"/>
    <x v="1"/>
  </r>
  <r>
    <x v="19"/>
    <x v="4"/>
    <n v="4.375"/>
    <x v="6"/>
    <x v="1"/>
  </r>
  <r>
    <x v="20"/>
    <x v="96"/>
    <n v="1"/>
    <x v="6"/>
    <x v="1"/>
  </r>
  <r>
    <x v="20"/>
    <x v="97"/>
    <n v="3"/>
    <x v="6"/>
    <x v="1"/>
  </r>
  <r>
    <x v="20"/>
    <x v="98"/>
    <n v="2"/>
    <x v="6"/>
    <x v="1"/>
  </r>
  <r>
    <x v="20"/>
    <x v="99"/>
    <n v="4.1785714285714279"/>
    <x v="6"/>
    <x v="1"/>
  </r>
  <r>
    <x v="20"/>
    <x v="100"/>
    <n v="4.8461538461538476"/>
    <x v="6"/>
    <x v="1"/>
  </r>
  <r>
    <x v="20"/>
    <x v="101"/>
    <n v="5"/>
    <x v="6"/>
    <x v="1"/>
  </r>
  <r>
    <x v="20"/>
    <x v="102"/>
    <n v="3"/>
    <x v="6"/>
    <x v="1"/>
  </r>
  <r>
    <x v="20"/>
    <x v="4"/>
    <n v="4"/>
    <x v="6"/>
    <x v="1"/>
  </r>
  <r>
    <x v="15"/>
    <x v="81"/>
    <n v="15.771812080536913"/>
    <x v="7"/>
    <x v="1"/>
  </r>
  <r>
    <x v="15"/>
    <x v="82"/>
    <n v="76.510067114093957"/>
    <x v="7"/>
    <x v="1"/>
  </r>
  <r>
    <x v="15"/>
    <x v="4"/>
    <n v="7.7181208053691277"/>
    <x v="7"/>
    <x v="1"/>
  </r>
  <r>
    <x v="16"/>
    <x v="83"/>
    <n v="18.181818181818183"/>
    <x v="7"/>
    <x v="1"/>
  </r>
  <r>
    <x v="16"/>
    <x v="84"/>
    <n v="29.09090909090909"/>
    <x v="7"/>
    <x v="1"/>
  </r>
  <r>
    <x v="16"/>
    <x v="85"/>
    <n v="52.727272727272727"/>
    <x v="7"/>
    <x v="1"/>
  </r>
  <r>
    <x v="17"/>
    <x v="86"/>
    <n v="10.738255033557047"/>
    <x v="7"/>
    <x v="1"/>
  </r>
  <r>
    <x v="17"/>
    <x v="87"/>
    <n v="51.34228187919463"/>
    <x v="7"/>
    <x v="1"/>
  </r>
  <r>
    <x v="17"/>
    <x v="88"/>
    <n v="6.0402684563758386"/>
    <x v="7"/>
    <x v="1"/>
  </r>
  <r>
    <x v="17"/>
    <x v="89"/>
    <n v="24.161073825503355"/>
    <x v="7"/>
    <x v="1"/>
  </r>
  <r>
    <x v="17"/>
    <x v="4"/>
    <n v="7.7181208053691277"/>
    <x v="7"/>
    <x v="1"/>
  </r>
  <r>
    <x v="18"/>
    <x v="86"/>
    <n v="10.738255033557047"/>
    <x v="7"/>
    <x v="1"/>
  </r>
  <r>
    <x v="18"/>
    <x v="87"/>
    <n v="51.34228187919463"/>
    <x v="7"/>
    <x v="1"/>
  </r>
  <r>
    <x v="18"/>
    <x v="88"/>
    <n v="6.0402684563758386"/>
    <x v="7"/>
    <x v="1"/>
  </r>
  <r>
    <x v="18"/>
    <x v="90"/>
    <n v="19.127516778523489"/>
    <x v="7"/>
    <x v="1"/>
  </r>
  <r>
    <x v="18"/>
    <x v="91"/>
    <n v="1.3422818791946309"/>
    <x v="7"/>
    <x v="1"/>
  </r>
  <r>
    <x v="18"/>
    <x v="92"/>
    <n v="3.0201342281879193"/>
    <x v="7"/>
    <x v="1"/>
  </r>
  <r>
    <x v="18"/>
    <x v="93"/>
    <n v="0.67114093959731547"/>
    <x v="7"/>
    <x v="1"/>
  </r>
  <r>
    <x v="18"/>
    <x v="4"/>
    <n v="7.7181208053691277"/>
    <x v="7"/>
    <x v="1"/>
  </r>
  <r>
    <x v="18"/>
    <x v="94"/>
    <n v="2.585454545454545"/>
    <x v="7"/>
    <x v="1"/>
  </r>
  <r>
    <x v="18"/>
    <x v="95"/>
    <n v="2.7942386831275723"/>
    <x v="7"/>
    <x v="1"/>
  </r>
  <r>
    <x v="19"/>
    <x v="96"/>
    <n v="2.6845637583892619"/>
    <x v="7"/>
    <x v="1"/>
  </r>
  <r>
    <x v="19"/>
    <x v="97"/>
    <n v="2.0134228187919465"/>
    <x v="7"/>
    <x v="1"/>
  </r>
  <r>
    <x v="19"/>
    <x v="98"/>
    <n v="45.973154362416111"/>
    <x v="7"/>
    <x v="1"/>
  </r>
  <r>
    <x v="19"/>
    <x v="99"/>
    <n v="19.127516778523489"/>
    <x v="7"/>
    <x v="1"/>
  </r>
  <r>
    <x v="19"/>
    <x v="100"/>
    <n v="12.751677852348994"/>
    <x v="7"/>
    <x v="1"/>
  </r>
  <r>
    <x v="19"/>
    <x v="101"/>
    <n v="14.429530201342281"/>
    <x v="7"/>
    <x v="1"/>
  </r>
  <r>
    <x v="19"/>
    <x v="102"/>
    <n v="0.33557046979865773"/>
    <x v="7"/>
    <x v="1"/>
  </r>
  <r>
    <x v="19"/>
    <x v="4"/>
    <n v="2.6845637583892619"/>
    <x v="7"/>
    <x v="1"/>
  </r>
  <r>
    <x v="20"/>
    <x v="96"/>
    <n v="1"/>
    <x v="7"/>
    <x v="1"/>
  </r>
  <r>
    <x v="20"/>
    <x v="97"/>
    <n v="3"/>
    <x v="7"/>
    <x v="1"/>
  </r>
  <r>
    <x v="20"/>
    <x v="98"/>
    <n v="2"/>
    <x v="7"/>
    <x v="1"/>
  </r>
  <r>
    <x v="20"/>
    <x v="99"/>
    <n v="3.9285714285714284"/>
    <x v="7"/>
    <x v="1"/>
  </r>
  <r>
    <x v="20"/>
    <x v="100"/>
    <n v="4.46875"/>
    <x v="7"/>
    <x v="1"/>
  </r>
  <r>
    <x v="20"/>
    <x v="101"/>
    <n v="4.35135135135135"/>
    <x v="7"/>
    <x v="1"/>
  </r>
  <r>
    <x v="20"/>
    <x v="102"/>
    <n v="5"/>
    <x v="7"/>
    <x v="1"/>
  </r>
  <r>
    <x v="20"/>
    <x v="4"/>
    <n v="4.25"/>
    <x v="7"/>
    <x v="1"/>
  </r>
  <r>
    <x v="15"/>
    <x v="81"/>
    <n v="20.512820512820515"/>
    <x v="8"/>
    <x v="1"/>
  </r>
  <r>
    <x v="15"/>
    <x v="82"/>
    <n v="69.963369963369956"/>
    <x v="8"/>
    <x v="1"/>
  </r>
  <r>
    <x v="15"/>
    <x v="4"/>
    <n v="9.5238095238095237"/>
    <x v="8"/>
    <x v="1"/>
  </r>
  <r>
    <x v="16"/>
    <x v="83"/>
    <n v="16"/>
    <x v="8"/>
    <x v="1"/>
  </r>
  <r>
    <x v="16"/>
    <x v="84"/>
    <n v="45.333333333333336"/>
    <x v="8"/>
    <x v="1"/>
  </r>
  <r>
    <x v="16"/>
    <x v="85"/>
    <n v="38.666666666666664"/>
    <x v="8"/>
    <x v="1"/>
  </r>
  <r>
    <x v="17"/>
    <x v="86"/>
    <n v="10.989010989010989"/>
    <x v="8"/>
    <x v="1"/>
  </r>
  <r>
    <x v="17"/>
    <x v="87"/>
    <n v="50.549450549450547"/>
    <x v="8"/>
    <x v="1"/>
  </r>
  <r>
    <x v="17"/>
    <x v="88"/>
    <n v="8.791208791208792"/>
    <x v="8"/>
    <x v="1"/>
  </r>
  <r>
    <x v="17"/>
    <x v="89"/>
    <n v="20.146520146520146"/>
    <x v="8"/>
    <x v="1"/>
  </r>
  <r>
    <x v="17"/>
    <x v="4"/>
    <n v="9.5238095238095237"/>
    <x v="8"/>
    <x v="1"/>
  </r>
  <r>
    <x v="18"/>
    <x v="86"/>
    <n v="10.989010989010989"/>
    <x v="8"/>
    <x v="1"/>
  </r>
  <r>
    <x v="18"/>
    <x v="87"/>
    <n v="50.549450549450547"/>
    <x v="8"/>
    <x v="1"/>
  </r>
  <r>
    <x v="18"/>
    <x v="88"/>
    <n v="8.791208791208792"/>
    <x v="8"/>
    <x v="1"/>
  </r>
  <r>
    <x v="18"/>
    <x v="90"/>
    <n v="13.553113553113553"/>
    <x v="8"/>
    <x v="1"/>
  </r>
  <r>
    <x v="18"/>
    <x v="91"/>
    <n v="2.9304029304029302"/>
    <x v="8"/>
    <x v="1"/>
  </r>
  <r>
    <x v="18"/>
    <x v="92"/>
    <n v="1.098901098901099"/>
    <x v="8"/>
    <x v="1"/>
  </r>
  <r>
    <x v="18"/>
    <x v="93"/>
    <n v="2.5641025641025643"/>
    <x v="8"/>
    <x v="1"/>
  </r>
  <r>
    <x v="18"/>
    <x v="4"/>
    <n v="9.5238095238095237"/>
    <x v="8"/>
    <x v="1"/>
  </r>
  <r>
    <x v="18"/>
    <x v="94"/>
    <n v="2.6153846153846159"/>
    <x v="8"/>
    <x v="1"/>
  </r>
  <r>
    <x v="18"/>
    <x v="95"/>
    <n v="2.8387096774193559"/>
    <x v="8"/>
    <x v="1"/>
  </r>
  <r>
    <x v="19"/>
    <x v="96"/>
    <n v="1.4652014652014651"/>
    <x v="8"/>
    <x v="1"/>
  </r>
  <r>
    <x v="19"/>
    <x v="97"/>
    <n v="2.197802197802198"/>
    <x v="8"/>
    <x v="1"/>
  </r>
  <r>
    <x v="19"/>
    <x v="98"/>
    <n v="54.945054945054942"/>
    <x v="8"/>
    <x v="1"/>
  </r>
  <r>
    <x v="19"/>
    <x v="99"/>
    <n v="18.315018315018314"/>
    <x v="8"/>
    <x v="1"/>
  </r>
  <r>
    <x v="19"/>
    <x v="100"/>
    <n v="11.721611721611721"/>
    <x v="8"/>
    <x v="1"/>
  </r>
  <r>
    <x v="19"/>
    <x v="101"/>
    <n v="5.8608058608058604"/>
    <x v="8"/>
    <x v="1"/>
  </r>
  <r>
    <x v="19"/>
    <x v="102"/>
    <n v="0.73260073260073255"/>
    <x v="8"/>
    <x v="1"/>
  </r>
  <r>
    <x v="19"/>
    <x v="4"/>
    <n v="4.7619047619047619"/>
    <x v="8"/>
    <x v="1"/>
  </r>
  <r>
    <x v="20"/>
    <x v="96"/>
    <n v="1"/>
    <x v="8"/>
    <x v="1"/>
  </r>
  <r>
    <x v="20"/>
    <x v="97"/>
    <n v="3.1666666666666665"/>
    <x v="8"/>
    <x v="1"/>
  </r>
  <r>
    <x v="20"/>
    <x v="98"/>
    <n v="2"/>
    <x v="8"/>
    <x v="1"/>
  </r>
  <r>
    <x v="20"/>
    <x v="99"/>
    <n v="3.8163265306122445"/>
    <x v="8"/>
    <x v="1"/>
  </r>
  <r>
    <x v="20"/>
    <x v="100"/>
    <n v="6.5517241379310329"/>
    <x v="8"/>
    <x v="1"/>
  </r>
  <r>
    <x v="20"/>
    <x v="101"/>
    <n v="3.0769230769230771"/>
    <x v="8"/>
    <x v="1"/>
  </r>
  <r>
    <x v="20"/>
    <x v="102"/>
    <n v="6"/>
    <x v="8"/>
    <x v="1"/>
  </r>
  <r>
    <x v="20"/>
    <x v="4"/>
    <n v="4.375"/>
    <x v="8"/>
    <x v="1"/>
  </r>
  <r>
    <x v="15"/>
    <x v="81"/>
    <n v="16.569767441860463"/>
    <x v="9"/>
    <x v="1"/>
  </r>
  <r>
    <x v="15"/>
    <x v="82"/>
    <n v="80.232558139534888"/>
    <x v="9"/>
    <x v="1"/>
  </r>
  <r>
    <x v="15"/>
    <x v="4"/>
    <n v="3.1976744186046511"/>
    <x v="9"/>
    <x v="1"/>
  </r>
  <r>
    <x v="16"/>
    <x v="83"/>
    <n v="25.35211267605634"/>
    <x v="9"/>
    <x v="1"/>
  </r>
  <r>
    <x v="16"/>
    <x v="84"/>
    <n v="32.394366197183096"/>
    <x v="9"/>
    <x v="1"/>
  </r>
  <r>
    <x v="16"/>
    <x v="85"/>
    <n v="42.25352112676056"/>
    <x v="9"/>
    <x v="1"/>
  </r>
  <r>
    <x v="17"/>
    <x v="86"/>
    <n v="9.0116279069767433"/>
    <x v="9"/>
    <x v="1"/>
  </r>
  <r>
    <x v="17"/>
    <x v="87"/>
    <n v="62.790697674418603"/>
    <x v="9"/>
    <x v="1"/>
  </r>
  <r>
    <x v="17"/>
    <x v="88"/>
    <n v="8.720930232558139"/>
    <x v="9"/>
    <x v="1"/>
  </r>
  <r>
    <x v="17"/>
    <x v="89"/>
    <n v="16.279069767441861"/>
    <x v="9"/>
    <x v="1"/>
  </r>
  <r>
    <x v="17"/>
    <x v="4"/>
    <n v="3.1976744186046511"/>
    <x v="9"/>
    <x v="1"/>
  </r>
  <r>
    <x v="18"/>
    <x v="86"/>
    <n v="9.0116279069767433"/>
    <x v="9"/>
    <x v="1"/>
  </r>
  <r>
    <x v="18"/>
    <x v="87"/>
    <n v="62.790697674418603"/>
    <x v="9"/>
    <x v="1"/>
  </r>
  <r>
    <x v="18"/>
    <x v="88"/>
    <n v="8.720930232558139"/>
    <x v="9"/>
    <x v="1"/>
  </r>
  <r>
    <x v="18"/>
    <x v="90"/>
    <n v="12.209302325581396"/>
    <x v="9"/>
    <x v="1"/>
  </r>
  <r>
    <x v="18"/>
    <x v="91"/>
    <n v="1.7441860465116279"/>
    <x v="9"/>
    <x v="1"/>
  </r>
  <r>
    <x v="18"/>
    <x v="92"/>
    <n v="1.1627906976744187"/>
    <x v="9"/>
    <x v="1"/>
  </r>
  <r>
    <x v="18"/>
    <x v="93"/>
    <n v="1.1627906976744187"/>
    <x v="9"/>
    <x v="1"/>
  </r>
  <r>
    <x v="18"/>
    <x v="4"/>
    <n v="3.1976744186046511"/>
    <x v="9"/>
    <x v="1"/>
  </r>
  <r>
    <x v="18"/>
    <x v="94"/>
    <n v="2.4264264264264277"/>
    <x v="9"/>
    <x v="1"/>
  </r>
  <r>
    <x v="18"/>
    <x v="95"/>
    <n v="2.5728476821192046"/>
    <x v="9"/>
    <x v="1"/>
  </r>
  <r>
    <x v="19"/>
    <x v="96"/>
    <n v="2.9069767441860463"/>
    <x v="9"/>
    <x v="1"/>
  </r>
  <r>
    <x v="19"/>
    <x v="97"/>
    <n v="1.7441860465116279"/>
    <x v="9"/>
    <x v="1"/>
  </r>
  <r>
    <x v="19"/>
    <x v="98"/>
    <n v="61.046511627906973"/>
    <x v="9"/>
    <x v="1"/>
  </r>
  <r>
    <x v="19"/>
    <x v="99"/>
    <n v="17.441860465116278"/>
    <x v="9"/>
    <x v="1"/>
  </r>
  <r>
    <x v="19"/>
    <x v="100"/>
    <n v="6.9767441860465116"/>
    <x v="9"/>
    <x v="1"/>
  </r>
  <r>
    <x v="19"/>
    <x v="101"/>
    <n v="7.2674418604651159"/>
    <x v="9"/>
    <x v="1"/>
  </r>
  <r>
    <x v="19"/>
    <x v="102"/>
    <n v="0"/>
    <x v="9"/>
    <x v="1"/>
  </r>
  <r>
    <x v="19"/>
    <x v="4"/>
    <n v="2.6162790697674421"/>
    <x v="9"/>
    <x v="1"/>
  </r>
  <r>
    <x v="20"/>
    <x v="96"/>
    <n v="1"/>
    <x v="9"/>
    <x v="1"/>
  </r>
  <r>
    <x v="20"/>
    <x v="97"/>
    <n v="2.6666666666666665"/>
    <x v="9"/>
    <x v="1"/>
  </r>
  <r>
    <x v="20"/>
    <x v="98"/>
    <n v="2"/>
    <x v="9"/>
    <x v="1"/>
  </r>
  <r>
    <x v="20"/>
    <x v="99"/>
    <n v="3.7333333333333321"/>
    <x v="9"/>
    <x v="1"/>
  </r>
  <r>
    <x v="20"/>
    <x v="100"/>
    <n v="4.0833333333333348"/>
    <x v="9"/>
    <x v="1"/>
  </r>
  <r>
    <x v="20"/>
    <x v="101"/>
    <n v="3.9545454545454541"/>
    <x v="9"/>
    <x v="1"/>
  </r>
  <r>
    <x v="20"/>
    <x v="102"/>
    <m/>
    <x v="9"/>
    <x v="1"/>
  </r>
  <r>
    <x v="20"/>
    <x v="4"/>
    <n v="5"/>
    <x v="9"/>
    <x v="1"/>
  </r>
  <r>
    <x v="15"/>
    <x v="81"/>
    <n v="18.623481781376519"/>
    <x v="10"/>
    <x v="1"/>
  </r>
  <r>
    <x v="15"/>
    <x v="82"/>
    <n v="76.518218623481786"/>
    <x v="10"/>
    <x v="1"/>
  </r>
  <r>
    <x v="15"/>
    <x v="4"/>
    <n v="4.8582995951417001"/>
    <x v="10"/>
    <x v="1"/>
  </r>
  <r>
    <x v="16"/>
    <x v="83"/>
    <n v="9.0909090909090917"/>
    <x v="10"/>
    <x v="1"/>
  </r>
  <r>
    <x v="16"/>
    <x v="84"/>
    <n v="32.727272727272727"/>
    <x v="10"/>
    <x v="1"/>
  </r>
  <r>
    <x v="16"/>
    <x v="85"/>
    <n v="58.18181818181818"/>
    <x v="10"/>
    <x v="1"/>
  </r>
  <r>
    <x v="17"/>
    <x v="86"/>
    <n v="13.360323886639677"/>
    <x v="10"/>
    <x v="1"/>
  </r>
  <r>
    <x v="17"/>
    <x v="87"/>
    <n v="56.680161943319838"/>
    <x v="10"/>
    <x v="1"/>
  </r>
  <r>
    <x v="17"/>
    <x v="88"/>
    <n v="10.526315789473685"/>
    <x v="10"/>
    <x v="1"/>
  </r>
  <r>
    <x v="17"/>
    <x v="89"/>
    <n v="14.574898785425102"/>
    <x v="10"/>
    <x v="1"/>
  </r>
  <r>
    <x v="17"/>
    <x v="4"/>
    <n v="4.8582995951417001"/>
    <x v="10"/>
    <x v="1"/>
  </r>
  <r>
    <x v="18"/>
    <x v="86"/>
    <n v="13.360323886639677"/>
    <x v="10"/>
    <x v="1"/>
  </r>
  <r>
    <x v="18"/>
    <x v="87"/>
    <n v="56.680161943319838"/>
    <x v="10"/>
    <x v="1"/>
  </r>
  <r>
    <x v="18"/>
    <x v="88"/>
    <n v="10.526315789473685"/>
    <x v="10"/>
    <x v="1"/>
  </r>
  <r>
    <x v="18"/>
    <x v="90"/>
    <n v="11.740890688259109"/>
    <x v="10"/>
    <x v="1"/>
  </r>
  <r>
    <x v="18"/>
    <x v="91"/>
    <n v="2.42914979757085"/>
    <x v="10"/>
    <x v="1"/>
  </r>
  <r>
    <x v="18"/>
    <x v="92"/>
    <n v="0.40485829959514169"/>
    <x v="10"/>
    <x v="1"/>
  </r>
  <r>
    <x v="18"/>
    <x v="93"/>
    <n v="0"/>
    <x v="10"/>
    <x v="1"/>
  </r>
  <r>
    <x v="18"/>
    <x v="4"/>
    <n v="4.8582995951417001"/>
    <x v="10"/>
    <x v="1"/>
  </r>
  <r>
    <x v="18"/>
    <x v="94"/>
    <n v="2.3106382978723414"/>
    <x v="10"/>
    <x v="1"/>
  </r>
  <r>
    <x v="18"/>
    <x v="95"/>
    <n v="2.5247524752475279"/>
    <x v="10"/>
    <x v="1"/>
  </r>
  <r>
    <x v="19"/>
    <x v="96"/>
    <n v="5.668016194331984"/>
    <x v="10"/>
    <x v="1"/>
  </r>
  <r>
    <x v="19"/>
    <x v="97"/>
    <n v="5.2631578947368425"/>
    <x v="10"/>
    <x v="1"/>
  </r>
  <r>
    <x v="19"/>
    <x v="98"/>
    <n v="50.202429149797574"/>
    <x v="10"/>
    <x v="1"/>
  </r>
  <r>
    <x v="19"/>
    <x v="99"/>
    <n v="23.076923076923077"/>
    <x v="10"/>
    <x v="1"/>
  </r>
  <r>
    <x v="19"/>
    <x v="100"/>
    <n v="4.8582995951417001"/>
    <x v="10"/>
    <x v="1"/>
  </r>
  <r>
    <x v="19"/>
    <x v="101"/>
    <n v="6.4777327935222671"/>
    <x v="10"/>
    <x v="1"/>
  </r>
  <r>
    <x v="19"/>
    <x v="102"/>
    <n v="0.80971659919028338"/>
    <x v="10"/>
    <x v="1"/>
  </r>
  <r>
    <x v="19"/>
    <x v="4"/>
    <n v="3.6437246963562755"/>
    <x v="10"/>
    <x v="1"/>
  </r>
  <r>
    <x v="20"/>
    <x v="96"/>
    <n v="1"/>
    <x v="10"/>
    <x v="1"/>
  </r>
  <r>
    <x v="20"/>
    <x v="97"/>
    <n v="2.4615384615384612"/>
    <x v="10"/>
    <x v="1"/>
  </r>
  <r>
    <x v="20"/>
    <x v="98"/>
    <n v="2"/>
    <x v="10"/>
    <x v="1"/>
  </r>
  <r>
    <x v="20"/>
    <x v="99"/>
    <n v="3.6315789473684212"/>
    <x v="10"/>
    <x v="1"/>
  </r>
  <r>
    <x v="20"/>
    <x v="100"/>
    <n v="3.833333333333333"/>
    <x v="10"/>
    <x v="1"/>
  </r>
  <r>
    <x v="20"/>
    <x v="101"/>
    <n v="3.2666666666666666"/>
    <x v="10"/>
    <x v="1"/>
  </r>
  <r>
    <x v="20"/>
    <x v="102"/>
    <n v="2.5"/>
    <x v="10"/>
    <x v="1"/>
  </r>
  <r>
    <x v="20"/>
    <x v="4"/>
    <n v="2.25"/>
    <x v="10"/>
    <x v="1"/>
  </r>
  <r>
    <x v="15"/>
    <x v="81"/>
    <n v="15.925925925925926"/>
    <x v="11"/>
    <x v="1"/>
  </r>
  <r>
    <x v="15"/>
    <x v="82"/>
    <n v="81.851851851851848"/>
    <x v="11"/>
    <x v="1"/>
  </r>
  <r>
    <x v="15"/>
    <x v="4"/>
    <n v="2.2222222222222223"/>
    <x v="11"/>
    <x v="1"/>
  </r>
  <r>
    <x v="16"/>
    <x v="83"/>
    <n v="10"/>
    <x v="11"/>
    <x v="1"/>
  </r>
  <r>
    <x v="16"/>
    <x v="84"/>
    <n v="26"/>
    <x v="11"/>
    <x v="1"/>
  </r>
  <r>
    <x v="16"/>
    <x v="85"/>
    <n v="64"/>
    <x v="11"/>
    <x v="1"/>
  </r>
  <r>
    <x v="17"/>
    <x v="86"/>
    <n v="12.962962962962964"/>
    <x v="11"/>
    <x v="1"/>
  </r>
  <r>
    <x v="17"/>
    <x v="87"/>
    <n v="62.222222222222221"/>
    <x v="11"/>
    <x v="1"/>
  </r>
  <r>
    <x v="17"/>
    <x v="88"/>
    <n v="12.592592592592593"/>
    <x v="11"/>
    <x v="1"/>
  </r>
  <r>
    <x v="17"/>
    <x v="89"/>
    <n v="10"/>
    <x v="11"/>
    <x v="1"/>
  </r>
  <r>
    <x v="17"/>
    <x v="4"/>
    <n v="2.2222222222222223"/>
    <x v="11"/>
    <x v="1"/>
  </r>
  <r>
    <x v="18"/>
    <x v="86"/>
    <n v="12.962962962962964"/>
    <x v="11"/>
    <x v="1"/>
  </r>
  <r>
    <x v="18"/>
    <x v="87"/>
    <n v="62.222222222222221"/>
    <x v="11"/>
    <x v="1"/>
  </r>
  <r>
    <x v="18"/>
    <x v="88"/>
    <n v="12.592592592592593"/>
    <x v="11"/>
    <x v="1"/>
  </r>
  <r>
    <x v="18"/>
    <x v="90"/>
    <n v="7.0370370370370372"/>
    <x v="11"/>
    <x v="1"/>
  </r>
  <r>
    <x v="18"/>
    <x v="91"/>
    <n v="1.8518518518518519"/>
    <x v="11"/>
    <x v="1"/>
  </r>
  <r>
    <x v="18"/>
    <x v="92"/>
    <n v="1.1111111111111112"/>
    <x v="11"/>
    <x v="1"/>
  </r>
  <r>
    <x v="18"/>
    <x v="93"/>
    <n v="0"/>
    <x v="11"/>
    <x v="1"/>
  </r>
  <r>
    <x v="18"/>
    <x v="4"/>
    <n v="2.2222222222222223"/>
    <x v="11"/>
    <x v="1"/>
  </r>
  <r>
    <x v="18"/>
    <x v="94"/>
    <n v="2.2424242424242431"/>
    <x v="11"/>
    <x v="1"/>
  </r>
  <r>
    <x v="18"/>
    <x v="95"/>
    <n v="2.4323144104803487"/>
    <x v="11"/>
    <x v="1"/>
  </r>
  <r>
    <x v="19"/>
    <x v="96"/>
    <n v="7.0370370370370372"/>
    <x v="11"/>
    <x v="1"/>
  </r>
  <r>
    <x v="19"/>
    <x v="97"/>
    <n v="1.1111111111111112"/>
    <x v="11"/>
    <x v="1"/>
  </r>
  <r>
    <x v="19"/>
    <x v="98"/>
    <n v="57.037037037037038"/>
    <x v="11"/>
    <x v="1"/>
  </r>
  <r>
    <x v="19"/>
    <x v="99"/>
    <n v="17.037037037037038"/>
    <x v="11"/>
    <x v="1"/>
  </r>
  <r>
    <x v="19"/>
    <x v="100"/>
    <n v="8.1481481481481488"/>
    <x v="11"/>
    <x v="1"/>
  </r>
  <r>
    <x v="19"/>
    <x v="101"/>
    <n v="7.7777777777777777"/>
    <x v="11"/>
    <x v="1"/>
  </r>
  <r>
    <x v="19"/>
    <x v="102"/>
    <n v="1.1111111111111112"/>
    <x v="11"/>
    <x v="1"/>
  </r>
  <r>
    <x v="19"/>
    <x v="4"/>
    <n v="0.7407407407407407"/>
    <x v="11"/>
    <x v="1"/>
  </r>
  <r>
    <x v="20"/>
    <x v="96"/>
    <n v="1"/>
    <x v="11"/>
    <x v="1"/>
  </r>
  <r>
    <x v="20"/>
    <x v="97"/>
    <n v="2"/>
    <x v="11"/>
    <x v="1"/>
  </r>
  <r>
    <x v="20"/>
    <x v="98"/>
    <n v="2"/>
    <x v="11"/>
    <x v="1"/>
  </r>
  <r>
    <x v="20"/>
    <x v="99"/>
    <n v="3.4130434782608696"/>
    <x v="11"/>
    <x v="1"/>
  </r>
  <r>
    <x v="20"/>
    <x v="100"/>
    <n v="3.7142857142857144"/>
    <x v="11"/>
    <x v="1"/>
  </r>
  <r>
    <x v="20"/>
    <x v="101"/>
    <n v="3.25"/>
    <x v="11"/>
    <x v="1"/>
  </r>
  <r>
    <x v="20"/>
    <x v="102"/>
    <n v="2.3333333333333335"/>
    <x v="11"/>
    <x v="1"/>
  </r>
  <r>
    <x v="20"/>
    <x v="4"/>
    <m/>
    <x v="11"/>
    <x v="1"/>
  </r>
  <r>
    <x v="15"/>
    <x v="81"/>
    <n v="12.244897959183673"/>
    <x v="12"/>
    <x v="1"/>
  </r>
  <r>
    <x v="15"/>
    <x v="82"/>
    <n v="81.292517006802726"/>
    <x v="12"/>
    <x v="1"/>
  </r>
  <r>
    <x v="15"/>
    <x v="4"/>
    <n v="6.4625850340136051"/>
    <x v="12"/>
    <x v="1"/>
  </r>
  <r>
    <x v="16"/>
    <x v="83"/>
    <n v="24"/>
    <x v="12"/>
    <x v="1"/>
  </r>
  <r>
    <x v="16"/>
    <x v="84"/>
    <n v="38"/>
    <x v="12"/>
    <x v="1"/>
  </r>
  <r>
    <x v="16"/>
    <x v="85"/>
    <n v="38"/>
    <x v="12"/>
    <x v="1"/>
  </r>
  <r>
    <x v="17"/>
    <x v="86"/>
    <n v="22.448979591836736"/>
    <x v="12"/>
    <x v="1"/>
  </r>
  <r>
    <x v="17"/>
    <x v="87"/>
    <n v="49.65986394557823"/>
    <x v="12"/>
    <x v="1"/>
  </r>
  <r>
    <x v="17"/>
    <x v="88"/>
    <n v="10.544217687074831"/>
    <x v="12"/>
    <x v="1"/>
  </r>
  <r>
    <x v="17"/>
    <x v="89"/>
    <n v="10.884353741496598"/>
    <x v="12"/>
    <x v="1"/>
  </r>
  <r>
    <x v="17"/>
    <x v="4"/>
    <n v="6.4625850340136051"/>
    <x v="12"/>
    <x v="1"/>
  </r>
  <r>
    <x v="18"/>
    <x v="86"/>
    <n v="22.448979591836736"/>
    <x v="12"/>
    <x v="1"/>
  </r>
  <r>
    <x v="18"/>
    <x v="87"/>
    <n v="49.65986394557823"/>
    <x v="12"/>
    <x v="1"/>
  </r>
  <r>
    <x v="18"/>
    <x v="88"/>
    <n v="10.544217687074831"/>
    <x v="12"/>
    <x v="1"/>
  </r>
  <r>
    <x v="18"/>
    <x v="90"/>
    <n v="9.183673469387756"/>
    <x v="12"/>
    <x v="1"/>
  </r>
  <r>
    <x v="18"/>
    <x v="91"/>
    <n v="1.3605442176870748"/>
    <x v="12"/>
    <x v="1"/>
  </r>
  <r>
    <x v="18"/>
    <x v="92"/>
    <n v="0.3401360544217687"/>
    <x v="12"/>
    <x v="1"/>
  </r>
  <r>
    <x v="18"/>
    <x v="93"/>
    <n v="0"/>
    <x v="12"/>
    <x v="1"/>
  </r>
  <r>
    <x v="18"/>
    <x v="4"/>
    <n v="6.4625850340136051"/>
    <x v="12"/>
    <x v="1"/>
  </r>
  <r>
    <x v="18"/>
    <x v="94"/>
    <n v="2.1272727272727288"/>
    <x v="12"/>
    <x v="1"/>
  </r>
  <r>
    <x v="18"/>
    <x v="95"/>
    <n v="2.483253588516745"/>
    <x v="12"/>
    <x v="1"/>
  </r>
  <r>
    <x v="19"/>
    <x v="96"/>
    <n v="5.1020408163265305"/>
    <x v="12"/>
    <x v="1"/>
  </r>
  <r>
    <x v="19"/>
    <x v="97"/>
    <n v="1.3605442176870748"/>
    <x v="12"/>
    <x v="1"/>
  </r>
  <r>
    <x v="19"/>
    <x v="98"/>
    <n v="48.639455782312922"/>
    <x v="12"/>
    <x v="1"/>
  </r>
  <r>
    <x v="19"/>
    <x v="99"/>
    <n v="13.945578231292517"/>
    <x v="12"/>
    <x v="1"/>
  </r>
  <r>
    <x v="19"/>
    <x v="100"/>
    <n v="10.204081632653061"/>
    <x v="12"/>
    <x v="1"/>
  </r>
  <r>
    <x v="19"/>
    <x v="101"/>
    <n v="18.367346938775512"/>
    <x v="12"/>
    <x v="1"/>
  </r>
  <r>
    <x v="19"/>
    <x v="102"/>
    <n v="0"/>
    <x v="12"/>
    <x v="1"/>
  </r>
  <r>
    <x v="19"/>
    <x v="4"/>
    <n v="2.3809523809523809"/>
    <x v="12"/>
    <x v="1"/>
  </r>
  <r>
    <x v="20"/>
    <x v="96"/>
    <n v="1"/>
    <x v="12"/>
    <x v="1"/>
  </r>
  <r>
    <x v="20"/>
    <x v="97"/>
    <n v="3.25"/>
    <x v="12"/>
    <x v="1"/>
  </r>
  <r>
    <x v="20"/>
    <x v="98"/>
    <n v="2"/>
    <x v="12"/>
    <x v="1"/>
  </r>
  <r>
    <x v="20"/>
    <x v="99"/>
    <n v="3.5853658536585362"/>
    <x v="12"/>
    <x v="1"/>
  </r>
  <r>
    <x v="20"/>
    <x v="100"/>
    <n v="3.28"/>
    <x v="12"/>
    <x v="1"/>
  </r>
  <r>
    <x v="20"/>
    <x v="101"/>
    <n v="3.4222222222222229"/>
    <x v="12"/>
    <x v="1"/>
  </r>
  <r>
    <x v="20"/>
    <x v="102"/>
    <m/>
    <x v="12"/>
    <x v="1"/>
  </r>
  <r>
    <x v="20"/>
    <x v="4"/>
    <n v="2.25"/>
    <x v="12"/>
    <x v="1"/>
  </r>
  <r>
    <x v="15"/>
    <x v="81"/>
    <n v="8.3333333333333339"/>
    <x v="13"/>
    <x v="1"/>
  </r>
  <r>
    <x v="15"/>
    <x v="82"/>
    <n v="91.025641025641022"/>
    <x v="13"/>
    <x v="1"/>
  </r>
  <r>
    <x v="15"/>
    <x v="4"/>
    <n v="0.64102564102564108"/>
    <x v="13"/>
    <x v="1"/>
  </r>
  <r>
    <x v="16"/>
    <x v="83"/>
    <n v="0"/>
    <x v="13"/>
    <x v="1"/>
  </r>
  <r>
    <x v="16"/>
    <x v="84"/>
    <n v="29.411764705882351"/>
    <x v="13"/>
    <x v="1"/>
  </r>
  <r>
    <x v="16"/>
    <x v="85"/>
    <n v="70.588235294117652"/>
    <x v="13"/>
    <x v="1"/>
  </r>
  <r>
    <x v="17"/>
    <x v="86"/>
    <n v="25"/>
    <x v="13"/>
    <x v="1"/>
  </r>
  <r>
    <x v="17"/>
    <x v="87"/>
    <n v="59.615384615384613"/>
    <x v="13"/>
    <x v="1"/>
  </r>
  <r>
    <x v="17"/>
    <x v="88"/>
    <n v="7.0512820512820511"/>
    <x v="13"/>
    <x v="1"/>
  </r>
  <r>
    <x v="17"/>
    <x v="89"/>
    <n v="7.6923076923076925"/>
    <x v="13"/>
    <x v="1"/>
  </r>
  <r>
    <x v="17"/>
    <x v="4"/>
    <n v="0.64102564102564108"/>
    <x v="13"/>
    <x v="1"/>
  </r>
  <r>
    <x v="18"/>
    <x v="86"/>
    <n v="25"/>
    <x v="13"/>
    <x v="1"/>
  </r>
  <r>
    <x v="18"/>
    <x v="87"/>
    <n v="59.615384615384613"/>
    <x v="13"/>
    <x v="1"/>
  </r>
  <r>
    <x v="18"/>
    <x v="88"/>
    <n v="7.0512820512820511"/>
    <x v="13"/>
    <x v="1"/>
  </r>
  <r>
    <x v="18"/>
    <x v="90"/>
    <n v="5.7692307692307692"/>
    <x v="13"/>
    <x v="1"/>
  </r>
  <r>
    <x v="18"/>
    <x v="91"/>
    <n v="0.64102564102564108"/>
    <x v="13"/>
    <x v="1"/>
  </r>
  <r>
    <x v="18"/>
    <x v="92"/>
    <n v="0"/>
    <x v="13"/>
    <x v="1"/>
  </r>
  <r>
    <x v="18"/>
    <x v="93"/>
    <n v="1.2820512820512822"/>
    <x v="13"/>
    <x v="1"/>
  </r>
  <r>
    <x v="18"/>
    <x v="4"/>
    <n v="0.64102564102564108"/>
    <x v="13"/>
    <x v="1"/>
  </r>
  <r>
    <x v="18"/>
    <x v="94"/>
    <n v="2.0451612903225822"/>
    <x v="13"/>
    <x v="1"/>
  </r>
  <r>
    <x v="18"/>
    <x v="95"/>
    <n v="2.3965517241379315"/>
    <x v="13"/>
    <x v="1"/>
  </r>
  <r>
    <x v="19"/>
    <x v="96"/>
    <n v="10.256410256410257"/>
    <x v="13"/>
    <x v="1"/>
  </r>
  <r>
    <x v="19"/>
    <x v="97"/>
    <n v="1.2820512820512822"/>
    <x v="13"/>
    <x v="1"/>
  </r>
  <r>
    <x v="19"/>
    <x v="98"/>
    <n v="59.615384615384613"/>
    <x v="13"/>
    <x v="1"/>
  </r>
  <r>
    <x v="19"/>
    <x v="99"/>
    <n v="7.0512820512820511"/>
    <x v="13"/>
    <x v="1"/>
  </r>
  <r>
    <x v="19"/>
    <x v="100"/>
    <n v="11.538461538461538"/>
    <x v="13"/>
    <x v="1"/>
  </r>
  <r>
    <x v="19"/>
    <x v="101"/>
    <n v="10.256410256410257"/>
    <x v="13"/>
    <x v="1"/>
  </r>
  <r>
    <x v="19"/>
    <x v="102"/>
    <n v="0"/>
    <x v="13"/>
    <x v="1"/>
  </r>
  <r>
    <x v="19"/>
    <x v="4"/>
    <n v="0"/>
    <x v="13"/>
    <x v="1"/>
  </r>
  <r>
    <x v="20"/>
    <x v="96"/>
    <n v="1"/>
    <x v="13"/>
    <x v="1"/>
  </r>
  <r>
    <x v="20"/>
    <x v="97"/>
    <n v="4"/>
    <x v="13"/>
    <x v="1"/>
  </r>
  <r>
    <x v="20"/>
    <x v="98"/>
    <n v="2"/>
    <x v="13"/>
    <x v="1"/>
  </r>
  <r>
    <x v="20"/>
    <x v="99"/>
    <n v="3.6"/>
    <x v="13"/>
    <x v="1"/>
  </r>
  <r>
    <x v="20"/>
    <x v="100"/>
    <n v="3.7647058823529411"/>
    <x v="13"/>
    <x v="1"/>
  </r>
  <r>
    <x v="20"/>
    <x v="101"/>
    <n v="3.7333333333333329"/>
    <x v="13"/>
    <x v="1"/>
  </r>
  <r>
    <x v="20"/>
    <x v="102"/>
    <m/>
    <x v="13"/>
    <x v="1"/>
  </r>
  <r>
    <x v="20"/>
    <x v="4"/>
    <m/>
    <x v="13"/>
    <x v="1"/>
  </r>
  <r>
    <x v="15"/>
    <x v="81"/>
    <n v="16.891891891891891"/>
    <x v="14"/>
    <x v="1"/>
  </r>
  <r>
    <x v="15"/>
    <x v="82"/>
    <n v="79.729729729729726"/>
    <x v="14"/>
    <x v="1"/>
  </r>
  <r>
    <x v="15"/>
    <x v="4"/>
    <n v="3.3783783783783785"/>
    <x v="14"/>
    <x v="1"/>
  </r>
  <r>
    <x v="16"/>
    <x v="83"/>
    <n v="9.375"/>
    <x v="14"/>
    <x v="1"/>
  </r>
  <r>
    <x v="16"/>
    <x v="84"/>
    <n v="40.625"/>
    <x v="14"/>
    <x v="1"/>
  </r>
  <r>
    <x v="16"/>
    <x v="85"/>
    <n v="50"/>
    <x v="14"/>
    <x v="1"/>
  </r>
  <r>
    <x v="17"/>
    <x v="86"/>
    <n v="18.918918918918919"/>
    <x v="14"/>
    <x v="1"/>
  </r>
  <r>
    <x v="17"/>
    <x v="87"/>
    <n v="47.972972972972975"/>
    <x v="14"/>
    <x v="1"/>
  </r>
  <r>
    <x v="17"/>
    <x v="88"/>
    <n v="10.135135135135135"/>
    <x v="14"/>
    <x v="1"/>
  </r>
  <r>
    <x v="17"/>
    <x v="89"/>
    <n v="19.594594594594593"/>
    <x v="14"/>
    <x v="1"/>
  </r>
  <r>
    <x v="17"/>
    <x v="4"/>
    <n v="3.3783783783783785"/>
    <x v="14"/>
    <x v="1"/>
  </r>
  <r>
    <x v="18"/>
    <x v="86"/>
    <n v="18.918918918918919"/>
    <x v="14"/>
    <x v="1"/>
  </r>
  <r>
    <x v="18"/>
    <x v="87"/>
    <n v="47.972972972972975"/>
    <x v="14"/>
    <x v="1"/>
  </r>
  <r>
    <x v="18"/>
    <x v="88"/>
    <n v="10.135135135135135"/>
    <x v="14"/>
    <x v="1"/>
  </r>
  <r>
    <x v="18"/>
    <x v="90"/>
    <n v="11.486486486486486"/>
    <x v="14"/>
    <x v="1"/>
  </r>
  <r>
    <x v="18"/>
    <x v="91"/>
    <n v="5.4054054054054053"/>
    <x v="14"/>
    <x v="1"/>
  </r>
  <r>
    <x v="18"/>
    <x v="92"/>
    <n v="2.0270270270270272"/>
    <x v="14"/>
    <x v="1"/>
  </r>
  <r>
    <x v="18"/>
    <x v="93"/>
    <n v="0.67567567567567566"/>
    <x v="14"/>
    <x v="1"/>
  </r>
  <r>
    <x v="18"/>
    <x v="4"/>
    <n v="3.3783783783783785"/>
    <x v="14"/>
    <x v="1"/>
  </r>
  <r>
    <x v="18"/>
    <x v="94"/>
    <n v="2.4335664335664347"/>
    <x v="14"/>
    <x v="1"/>
  </r>
  <r>
    <x v="18"/>
    <x v="95"/>
    <n v="2.7826086956521743"/>
    <x v="14"/>
    <x v="1"/>
  </r>
  <r>
    <x v="19"/>
    <x v="96"/>
    <n v="6.0810810810810807"/>
    <x v="14"/>
    <x v="1"/>
  </r>
  <r>
    <x v="19"/>
    <x v="97"/>
    <n v="2.7027027027027026"/>
    <x v="14"/>
    <x v="1"/>
  </r>
  <r>
    <x v="19"/>
    <x v="98"/>
    <n v="43.243243243243242"/>
    <x v="14"/>
    <x v="1"/>
  </r>
  <r>
    <x v="19"/>
    <x v="99"/>
    <n v="19.594594594594593"/>
    <x v="14"/>
    <x v="1"/>
  </r>
  <r>
    <x v="19"/>
    <x v="100"/>
    <n v="12.162162162162161"/>
    <x v="14"/>
    <x v="1"/>
  </r>
  <r>
    <x v="19"/>
    <x v="101"/>
    <n v="13.513513513513514"/>
    <x v="14"/>
    <x v="1"/>
  </r>
  <r>
    <x v="19"/>
    <x v="102"/>
    <n v="0"/>
    <x v="14"/>
    <x v="1"/>
  </r>
  <r>
    <x v="19"/>
    <x v="4"/>
    <n v="2.7027027027027026"/>
    <x v="14"/>
    <x v="1"/>
  </r>
  <r>
    <x v="20"/>
    <x v="96"/>
    <n v="1"/>
    <x v="14"/>
    <x v="1"/>
  </r>
  <r>
    <x v="20"/>
    <x v="97"/>
    <n v="2.75"/>
    <x v="14"/>
    <x v="1"/>
  </r>
  <r>
    <x v="20"/>
    <x v="98"/>
    <n v="2"/>
    <x v="14"/>
    <x v="1"/>
  </r>
  <r>
    <x v="20"/>
    <x v="99"/>
    <n v="4.1034482758620694"/>
    <x v="14"/>
    <x v="1"/>
  </r>
  <r>
    <x v="20"/>
    <x v="100"/>
    <n v="3.1111111111111107"/>
    <x v="14"/>
    <x v="1"/>
  </r>
  <r>
    <x v="20"/>
    <x v="101"/>
    <n v="4.2222222222222232"/>
    <x v="14"/>
    <x v="1"/>
  </r>
  <r>
    <x v="20"/>
    <x v="102"/>
    <m/>
    <x v="14"/>
    <x v="1"/>
  </r>
  <r>
    <x v="20"/>
    <x v="4"/>
    <m/>
    <x v="14"/>
    <x v="1"/>
  </r>
  <r>
    <x v="15"/>
    <x v="81"/>
    <n v="13.513513513513514"/>
    <x v="15"/>
    <x v="1"/>
  </r>
  <r>
    <x v="15"/>
    <x v="82"/>
    <n v="77.027027027027032"/>
    <x v="15"/>
    <x v="1"/>
  </r>
  <r>
    <x v="15"/>
    <x v="4"/>
    <n v="9.4594594594594597"/>
    <x v="15"/>
    <x v="1"/>
  </r>
  <r>
    <x v="16"/>
    <x v="83"/>
    <n v="0"/>
    <x v="15"/>
    <x v="1"/>
  </r>
  <r>
    <x v="16"/>
    <x v="84"/>
    <n v="30.434782608695652"/>
    <x v="15"/>
    <x v="1"/>
  </r>
  <r>
    <x v="16"/>
    <x v="85"/>
    <n v="69.565217391304344"/>
    <x v="15"/>
    <x v="1"/>
  </r>
  <r>
    <x v="17"/>
    <x v="86"/>
    <n v="12.837837837837839"/>
    <x v="15"/>
    <x v="1"/>
  </r>
  <r>
    <x v="17"/>
    <x v="87"/>
    <n v="54.729729729729726"/>
    <x v="15"/>
    <x v="1"/>
  </r>
  <r>
    <x v="17"/>
    <x v="88"/>
    <n v="12.837837837837839"/>
    <x v="15"/>
    <x v="1"/>
  </r>
  <r>
    <x v="17"/>
    <x v="89"/>
    <n v="10.135135135135135"/>
    <x v="15"/>
    <x v="1"/>
  </r>
  <r>
    <x v="17"/>
    <x v="4"/>
    <n v="9.4594594594594597"/>
    <x v="15"/>
    <x v="1"/>
  </r>
  <r>
    <x v="18"/>
    <x v="86"/>
    <n v="12.837837837837839"/>
    <x v="15"/>
    <x v="1"/>
  </r>
  <r>
    <x v="18"/>
    <x v="87"/>
    <n v="54.729729729729726"/>
    <x v="15"/>
    <x v="1"/>
  </r>
  <r>
    <x v="18"/>
    <x v="88"/>
    <n v="12.837837837837839"/>
    <x v="15"/>
    <x v="1"/>
  </r>
  <r>
    <x v="18"/>
    <x v="90"/>
    <n v="7.4324324324324325"/>
    <x v="15"/>
    <x v="1"/>
  </r>
  <r>
    <x v="18"/>
    <x v="91"/>
    <n v="2.7027027027027026"/>
    <x v="15"/>
    <x v="1"/>
  </r>
  <r>
    <x v="18"/>
    <x v="92"/>
    <n v="0"/>
    <x v="15"/>
    <x v="1"/>
  </r>
  <r>
    <x v="18"/>
    <x v="93"/>
    <n v="0"/>
    <x v="15"/>
    <x v="1"/>
  </r>
  <r>
    <x v="18"/>
    <x v="4"/>
    <n v="9.4594594594594597"/>
    <x v="15"/>
    <x v="1"/>
  </r>
  <r>
    <x v="18"/>
    <x v="94"/>
    <n v="2.253731343283583"/>
    <x v="15"/>
    <x v="1"/>
  </r>
  <r>
    <x v="18"/>
    <x v="95"/>
    <n v="2.4608695652173904"/>
    <x v="15"/>
    <x v="1"/>
  </r>
  <r>
    <x v="19"/>
    <x v="96"/>
    <n v="7.4324324324324325"/>
    <x v="15"/>
    <x v="1"/>
  </r>
  <r>
    <x v="19"/>
    <x v="97"/>
    <n v="2.0270270270270272"/>
    <x v="15"/>
    <x v="1"/>
  </r>
  <r>
    <x v="19"/>
    <x v="98"/>
    <n v="27.027027027027028"/>
    <x v="15"/>
    <x v="1"/>
  </r>
  <r>
    <x v="19"/>
    <x v="99"/>
    <n v="36.486486486486484"/>
    <x v="15"/>
    <x v="1"/>
  </r>
  <r>
    <x v="19"/>
    <x v="100"/>
    <n v="10.810810810810811"/>
    <x v="15"/>
    <x v="1"/>
  </r>
  <r>
    <x v="19"/>
    <x v="101"/>
    <n v="12.162162162162161"/>
    <x v="15"/>
    <x v="1"/>
  </r>
  <r>
    <x v="19"/>
    <x v="102"/>
    <n v="0"/>
    <x v="15"/>
    <x v="1"/>
  </r>
  <r>
    <x v="19"/>
    <x v="4"/>
    <n v="4.0540540540540544"/>
    <x v="15"/>
    <x v="1"/>
  </r>
  <r>
    <x v="20"/>
    <x v="96"/>
    <n v="1"/>
    <x v="15"/>
    <x v="1"/>
  </r>
  <r>
    <x v="20"/>
    <x v="97"/>
    <n v="2"/>
    <x v="15"/>
    <x v="1"/>
  </r>
  <r>
    <x v="20"/>
    <x v="98"/>
    <n v="2"/>
    <x v="15"/>
    <x v="1"/>
  </r>
  <r>
    <x v="20"/>
    <x v="99"/>
    <n v="2.7959183673469394"/>
    <x v="15"/>
    <x v="1"/>
  </r>
  <r>
    <x v="20"/>
    <x v="100"/>
    <n v="3.0714285714285721"/>
    <x v="15"/>
    <x v="1"/>
  </r>
  <r>
    <x v="20"/>
    <x v="101"/>
    <n v="2.7777777777777786"/>
    <x v="15"/>
    <x v="1"/>
  </r>
  <r>
    <x v="20"/>
    <x v="102"/>
    <m/>
    <x v="15"/>
    <x v="1"/>
  </r>
  <r>
    <x v="20"/>
    <x v="4"/>
    <n v="3.25"/>
    <x v="15"/>
    <x v="1"/>
  </r>
  <r>
    <x v="15"/>
    <x v="81"/>
    <n v="11.111111111111111"/>
    <x v="16"/>
    <x v="1"/>
  </r>
  <r>
    <x v="15"/>
    <x v="82"/>
    <n v="76.094276094276097"/>
    <x v="16"/>
    <x v="1"/>
  </r>
  <r>
    <x v="15"/>
    <x v="4"/>
    <n v="12.794612794612794"/>
    <x v="16"/>
    <x v="1"/>
  </r>
  <r>
    <x v="16"/>
    <x v="83"/>
    <n v="23.076923076923077"/>
    <x v="16"/>
    <x v="1"/>
  </r>
  <r>
    <x v="16"/>
    <x v="84"/>
    <n v="41.025641025641029"/>
    <x v="16"/>
    <x v="1"/>
  </r>
  <r>
    <x v="16"/>
    <x v="85"/>
    <n v="35.897435897435898"/>
    <x v="16"/>
    <x v="1"/>
  </r>
  <r>
    <x v="17"/>
    <x v="86"/>
    <n v="18.181818181818183"/>
    <x v="16"/>
    <x v="1"/>
  </r>
  <r>
    <x v="17"/>
    <x v="87"/>
    <n v="48.821548821548824"/>
    <x v="16"/>
    <x v="1"/>
  </r>
  <r>
    <x v="17"/>
    <x v="88"/>
    <n v="11.111111111111111"/>
    <x v="16"/>
    <x v="1"/>
  </r>
  <r>
    <x v="17"/>
    <x v="89"/>
    <n v="9.0909090909090917"/>
    <x v="16"/>
    <x v="1"/>
  </r>
  <r>
    <x v="17"/>
    <x v="4"/>
    <n v="12.794612794612794"/>
    <x v="16"/>
    <x v="1"/>
  </r>
  <r>
    <x v="18"/>
    <x v="86"/>
    <n v="18.181818181818183"/>
    <x v="16"/>
    <x v="1"/>
  </r>
  <r>
    <x v="18"/>
    <x v="87"/>
    <n v="48.821548821548824"/>
    <x v="16"/>
    <x v="1"/>
  </r>
  <r>
    <x v="18"/>
    <x v="88"/>
    <n v="11.111111111111111"/>
    <x v="16"/>
    <x v="1"/>
  </r>
  <r>
    <x v="18"/>
    <x v="90"/>
    <n v="6.7340067340067344"/>
    <x v="16"/>
    <x v="1"/>
  </r>
  <r>
    <x v="18"/>
    <x v="91"/>
    <n v="1.6835016835016836"/>
    <x v="16"/>
    <x v="1"/>
  </r>
  <r>
    <x v="18"/>
    <x v="92"/>
    <n v="0.33670033670033672"/>
    <x v="16"/>
    <x v="1"/>
  </r>
  <r>
    <x v="18"/>
    <x v="93"/>
    <n v="0.33670033670033672"/>
    <x v="16"/>
    <x v="1"/>
  </r>
  <r>
    <x v="18"/>
    <x v="4"/>
    <n v="12.794612794612794"/>
    <x v="16"/>
    <x v="1"/>
  </r>
  <r>
    <x v="18"/>
    <x v="94"/>
    <n v="2.1776061776061764"/>
    <x v="16"/>
    <x v="1"/>
  </r>
  <r>
    <x v="18"/>
    <x v="95"/>
    <n v="2.4878048780487814"/>
    <x v="16"/>
    <x v="1"/>
  </r>
  <r>
    <x v="19"/>
    <x v="96"/>
    <n v="9.7643097643097647"/>
    <x v="16"/>
    <x v="1"/>
  </r>
  <r>
    <x v="19"/>
    <x v="97"/>
    <n v="1.3468013468013469"/>
    <x v="16"/>
    <x v="1"/>
  </r>
  <r>
    <x v="19"/>
    <x v="98"/>
    <n v="53.198653198653197"/>
    <x v="16"/>
    <x v="1"/>
  </r>
  <r>
    <x v="19"/>
    <x v="99"/>
    <n v="13.468013468013469"/>
    <x v="16"/>
    <x v="1"/>
  </r>
  <r>
    <x v="19"/>
    <x v="100"/>
    <n v="6.7340067340067344"/>
    <x v="16"/>
    <x v="1"/>
  </r>
  <r>
    <x v="19"/>
    <x v="101"/>
    <n v="11.784511784511784"/>
    <x v="16"/>
    <x v="1"/>
  </r>
  <r>
    <x v="19"/>
    <x v="102"/>
    <n v="0.33670033670033672"/>
    <x v="16"/>
    <x v="1"/>
  </r>
  <r>
    <x v="19"/>
    <x v="4"/>
    <n v="3.3670033670033672"/>
    <x v="16"/>
    <x v="1"/>
  </r>
  <r>
    <x v="20"/>
    <x v="96"/>
    <n v="1"/>
    <x v="16"/>
    <x v="1"/>
  </r>
  <r>
    <x v="20"/>
    <x v="97"/>
    <n v="2.5"/>
    <x v="16"/>
    <x v="1"/>
  </r>
  <r>
    <x v="20"/>
    <x v="98"/>
    <n v="2"/>
    <x v="16"/>
    <x v="1"/>
  </r>
  <r>
    <x v="20"/>
    <x v="99"/>
    <n v="3.55"/>
    <x v="16"/>
    <x v="1"/>
  </r>
  <r>
    <x v="20"/>
    <x v="100"/>
    <n v="3.6842105263157894"/>
    <x v="16"/>
    <x v="1"/>
  </r>
  <r>
    <x v="20"/>
    <x v="101"/>
    <n v="4.1333333333333329"/>
    <x v="16"/>
    <x v="1"/>
  </r>
  <r>
    <x v="20"/>
    <x v="102"/>
    <n v="2"/>
    <x v="16"/>
    <x v="1"/>
  </r>
  <r>
    <x v="20"/>
    <x v="4"/>
    <n v="4.5"/>
    <x v="16"/>
    <x v="1"/>
  </r>
  <r>
    <x v="21"/>
    <x v="103"/>
    <n v="54.581818181818178"/>
    <x v="0"/>
    <x v="0"/>
  </r>
  <r>
    <x v="21"/>
    <x v="104"/>
    <n v="16.118181818181817"/>
    <x v="0"/>
    <x v="0"/>
  </r>
  <r>
    <x v="21"/>
    <x v="4"/>
    <n v="29.3"/>
    <x v="0"/>
    <x v="0"/>
  </r>
  <r>
    <x v="22"/>
    <x v="105"/>
    <n v="97.827272727272728"/>
    <x v="0"/>
    <x v="0"/>
  </r>
  <r>
    <x v="22"/>
    <x v="106"/>
    <n v="2.1727272727272728"/>
    <x v="0"/>
    <x v="0"/>
  </r>
  <r>
    <x v="23"/>
    <x v="105"/>
    <n v="86.654545454545456"/>
    <x v="0"/>
    <x v="0"/>
  </r>
  <r>
    <x v="23"/>
    <x v="106"/>
    <n v="13.345454545454546"/>
    <x v="0"/>
    <x v="0"/>
  </r>
  <r>
    <x v="24"/>
    <x v="105"/>
    <n v="99.054545454545448"/>
    <x v="0"/>
    <x v="0"/>
  </r>
  <r>
    <x v="24"/>
    <x v="106"/>
    <n v="0.94545454545454544"/>
    <x v="0"/>
    <x v="0"/>
  </r>
  <r>
    <x v="25"/>
    <x v="105"/>
    <n v="97.5"/>
    <x v="0"/>
    <x v="0"/>
  </r>
  <r>
    <x v="25"/>
    <x v="106"/>
    <n v="2.5"/>
    <x v="0"/>
    <x v="0"/>
  </r>
  <r>
    <x v="26"/>
    <x v="105"/>
    <n v="86.490909090909085"/>
    <x v="0"/>
    <x v="0"/>
  </r>
  <r>
    <x v="26"/>
    <x v="106"/>
    <n v="13.50909090909091"/>
    <x v="0"/>
    <x v="0"/>
  </r>
  <r>
    <x v="27"/>
    <x v="105"/>
    <n v="94.481818181818184"/>
    <x v="0"/>
    <x v="0"/>
  </r>
  <r>
    <x v="27"/>
    <x v="106"/>
    <n v="5.5181818181818185"/>
    <x v="0"/>
    <x v="0"/>
  </r>
  <r>
    <x v="28"/>
    <x v="105"/>
    <n v="94.227272727272734"/>
    <x v="0"/>
    <x v="0"/>
  </r>
  <r>
    <x v="28"/>
    <x v="106"/>
    <n v="5.7727272727272725"/>
    <x v="0"/>
    <x v="0"/>
  </r>
  <r>
    <x v="29"/>
    <x v="105"/>
    <n v="97.763636363636365"/>
    <x v="0"/>
    <x v="0"/>
  </r>
  <r>
    <x v="29"/>
    <x v="106"/>
    <n v="2.2363636363636363"/>
    <x v="0"/>
    <x v="0"/>
  </r>
  <r>
    <x v="30"/>
    <x v="105"/>
    <n v="69.881818181818176"/>
    <x v="0"/>
    <x v="0"/>
  </r>
  <r>
    <x v="30"/>
    <x v="106"/>
    <n v="30.118181818181817"/>
    <x v="0"/>
    <x v="0"/>
  </r>
  <r>
    <x v="31"/>
    <x v="105"/>
    <n v="98.372727272727275"/>
    <x v="0"/>
    <x v="0"/>
  </r>
  <r>
    <x v="31"/>
    <x v="106"/>
    <n v="1.6272727272727272"/>
    <x v="0"/>
    <x v="0"/>
  </r>
  <r>
    <x v="32"/>
    <x v="105"/>
    <n v="93.963636363636368"/>
    <x v="0"/>
    <x v="0"/>
  </r>
  <r>
    <x v="32"/>
    <x v="106"/>
    <n v="6.0363636363636362"/>
    <x v="0"/>
    <x v="0"/>
  </r>
  <r>
    <x v="33"/>
    <x v="105"/>
    <n v="95.118181818181824"/>
    <x v="0"/>
    <x v="0"/>
  </r>
  <r>
    <x v="33"/>
    <x v="106"/>
    <n v="4.8818181818181818"/>
    <x v="0"/>
    <x v="0"/>
  </r>
  <r>
    <x v="34"/>
    <x v="105"/>
    <n v="97.045454545454547"/>
    <x v="0"/>
    <x v="0"/>
  </r>
  <r>
    <x v="34"/>
    <x v="106"/>
    <n v="2.9545454545454546"/>
    <x v="0"/>
    <x v="0"/>
  </r>
  <r>
    <x v="21"/>
    <x v="103"/>
    <n v="63.138977635782744"/>
    <x v="1"/>
    <x v="0"/>
  </r>
  <r>
    <x v="21"/>
    <x v="104"/>
    <n v="9.8242811501597451"/>
    <x v="1"/>
    <x v="0"/>
  </r>
  <r>
    <x v="21"/>
    <x v="4"/>
    <n v="27.036741214057507"/>
    <x v="1"/>
    <x v="0"/>
  </r>
  <r>
    <x v="22"/>
    <x v="105"/>
    <n v="98.841853035143771"/>
    <x v="1"/>
    <x v="0"/>
  </r>
  <r>
    <x v="22"/>
    <x v="106"/>
    <n v="1.1581469648562299"/>
    <x v="1"/>
    <x v="0"/>
  </r>
  <r>
    <x v="23"/>
    <x v="105"/>
    <n v="87.659744408945684"/>
    <x v="1"/>
    <x v="0"/>
  </r>
  <r>
    <x v="23"/>
    <x v="106"/>
    <n v="12.340255591054314"/>
    <x v="1"/>
    <x v="0"/>
  </r>
  <r>
    <x v="24"/>
    <x v="105"/>
    <n v="99.04153354632588"/>
    <x v="1"/>
    <x v="0"/>
  </r>
  <r>
    <x v="24"/>
    <x v="106"/>
    <n v="0.95846645367412142"/>
    <x v="1"/>
    <x v="0"/>
  </r>
  <r>
    <x v="25"/>
    <x v="105"/>
    <n v="97.563897763578268"/>
    <x v="1"/>
    <x v="0"/>
  </r>
  <r>
    <x v="25"/>
    <x v="106"/>
    <n v="2.4361022364217253"/>
    <x v="1"/>
    <x v="0"/>
  </r>
  <r>
    <x v="26"/>
    <x v="105"/>
    <n v="91.533546325878589"/>
    <x v="1"/>
    <x v="0"/>
  </r>
  <r>
    <x v="26"/>
    <x v="106"/>
    <n v="8.4664536741214054"/>
    <x v="1"/>
    <x v="0"/>
  </r>
  <r>
    <x v="27"/>
    <x v="105"/>
    <n v="90.974440894568687"/>
    <x v="1"/>
    <x v="0"/>
  </r>
  <r>
    <x v="27"/>
    <x v="106"/>
    <n v="9.0255591054313093"/>
    <x v="1"/>
    <x v="0"/>
  </r>
  <r>
    <x v="28"/>
    <x v="105"/>
    <n v="91.29392971246007"/>
    <x v="1"/>
    <x v="0"/>
  </r>
  <r>
    <x v="28"/>
    <x v="106"/>
    <n v="8.7060702875399354"/>
    <x v="1"/>
    <x v="0"/>
  </r>
  <r>
    <x v="29"/>
    <x v="105"/>
    <n v="97.963258785942486"/>
    <x v="1"/>
    <x v="0"/>
  </r>
  <r>
    <x v="29"/>
    <x v="106"/>
    <n v="2.0367412140575079"/>
    <x v="1"/>
    <x v="0"/>
  </r>
  <r>
    <x v="30"/>
    <x v="105"/>
    <n v="60.982428115015978"/>
    <x v="1"/>
    <x v="0"/>
  </r>
  <r>
    <x v="30"/>
    <x v="106"/>
    <n v="39.017571884984022"/>
    <x v="1"/>
    <x v="0"/>
  </r>
  <r>
    <x v="31"/>
    <x v="105"/>
    <n v="98.322683706070293"/>
    <x v="1"/>
    <x v="0"/>
  </r>
  <r>
    <x v="31"/>
    <x v="106"/>
    <n v="1.6773162939297124"/>
    <x v="1"/>
    <x v="0"/>
  </r>
  <r>
    <x v="32"/>
    <x v="105"/>
    <n v="90.734824281150154"/>
    <x v="1"/>
    <x v="0"/>
  </r>
  <r>
    <x v="32"/>
    <x v="106"/>
    <n v="9.2651757188498394"/>
    <x v="1"/>
    <x v="0"/>
  </r>
  <r>
    <x v="33"/>
    <x v="105"/>
    <n v="92.412140575079874"/>
    <x v="1"/>
    <x v="0"/>
  </r>
  <r>
    <x v="33"/>
    <x v="106"/>
    <n v="7.5878594249201274"/>
    <x v="1"/>
    <x v="0"/>
  </r>
  <r>
    <x v="34"/>
    <x v="105"/>
    <n v="95.12779552715655"/>
    <x v="1"/>
    <x v="0"/>
  </r>
  <r>
    <x v="34"/>
    <x v="106"/>
    <n v="4.8722044728434506"/>
    <x v="1"/>
    <x v="0"/>
  </r>
  <r>
    <x v="21"/>
    <x v="103"/>
    <n v="38.269379345866597"/>
    <x v="2"/>
    <x v="0"/>
  </r>
  <r>
    <x v="21"/>
    <x v="104"/>
    <n v="26.242595930981199"/>
    <x v="2"/>
    <x v="0"/>
  </r>
  <r>
    <x v="21"/>
    <x v="4"/>
    <n v="35.488024723152201"/>
    <x v="2"/>
    <x v="0"/>
  </r>
  <r>
    <x v="22"/>
    <x v="105"/>
    <n v="97.167138810198296"/>
    <x v="2"/>
    <x v="0"/>
  </r>
  <r>
    <x v="22"/>
    <x v="106"/>
    <n v="2.8328611898016995"/>
    <x v="2"/>
    <x v="0"/>
  </r>
  <r>
    <x v="23"/>
    <x v="105"/>
    <n v="89.466907030646411"/>
    <x v="2"/>
    <x v="0"/>
  </r>
  <r>
    <x v="23"/>
    <x v="106"/>
    <n v="10.533092969353593"/>
    <x v="2"/>
    <x v="0"/>
  </r>
  <r>
    <x v="24"/>
    <x v="105"/>
    <n v="99.407674478496006"/>
    <x v="2"/>
    <x v="0"/>
  </r>
  <r>
    <x v="24"/>
    <x v="106"/>
    <n v="0.59232552150399176"/>
    <x v="2"/>
    <x v="0"/>
  </r>
  <r>
    <x v="25"/>
    <x v="105"/>
    <n v="97.96549060005151"/>
    <x v="2"/>
    <x v="0"/>
  </r>
  <r>
    <x v="25"/>
    <x v="106"/>
    <n v="2.0345093999484933"/>
    <x v="2"/>
    <x v="0"/>
  </r>
  <r>
    <x v="26"/>
    <x v="105"/>
    <n v="96.291527169714143"/>
    <x v="2"/>
    <x v="0"/>
  </r>
  <r>
    <x v="26"/>
    <x v="106"/>
    <n v="3.7084728302858614"/>
    <x v="2"/>
    <x v="0"/>
  </r>
  <r>
    <x v="27"/>
    <x v="105"/>
    <n v="96.265773886170493"/>
    <x v="2"/>
    <x v="0"/>
  </r>
  <r>
    <x v="27"/>
    <x v="106"/>
    <n v="3.7342261138295134"/>
    <x v="2"/>
    <x v="0"/>
  </r>
  <r>
    <x v="28"/>
    <x v="105"/>
    <n v="97.75946433170229"/>
    <x v="2"/>
    <x v="0"/>
  </r>
  <r>
    <x v="28"/>
    <x v="106"/>
    <n v="2.2405356682977078"/>
    <x v="2"/>
    <x v="0"/>
  </r>
  <r>
    <x v="29"/>
    <x v="105"/>
    <n v="98.248776719031682"/>
    <x v="2"/>
    <x v="0"/>
  </r>
  <r>
    <x v="29"/>
    <x v="106"/>
    <n v="1.7512232809683235"/>
    <x v="2"/>
    <x v="0"/>
  </r>
  <r>
    <x v="30"/>
    <x v="105"/>
    <n v="79.860932268864275"/>
    <x v="2"/>
    <x v="0"/>
  </r>
  <r>
    <x v="30"/>
    <x v="106"/>
    <n v="20.139067731135722"/>
    <x v="2"/>
    <x v="0"/>
  </r>
  <r>
    <x v="31"/>
    <x v="105"/>
    <n v="98.506309554468189"/>
    <x v="2"/>
    <x v="0"/>
  </r>
  <r>
    <x v="31"/>
    <x v="106"/>
    <n v="1.4936904455318054"/>
    <x v="2"/>
    <x v="0"/>
  </r>
  <r>
    <x v="32"/>
    <x v="105"/>
    <n v="97.785217615245941"/>
    <x v="2"/>
    <x v="0"/>
  </r>
  <r>
    <x v="32"/>
    <x v="106"/>
    <n v="2.2147823847540562"/>
    <x v="2"/>
    <x v="0"/>
  </r>
  <r>
    <x v="33"/>
    <x v="105"/>
    <n v="97.707957764614989"/>
    <x v="2"/>
    <x v="0"/>
  </r>
  <r>
    <x v="33"/>
    <x v="106"/>
    <n v="2.2920422353850114"/>
    <x v="2"/>
    <x v="0"/>
  </r>
  <r>
    <x v="34"/>
    <x v="105"/>
    <n v="98.557816121555504"/>
    <x v="2"/>
    <x v="0"/>
  </r>
  <r>
    <x v="34"/>
    <x v="106"/>
    <n v="1.4421838784445016"/>
    <x v="2"/>
    <x v="0"/>
  </r>
  <r>
    <x v="21"/>
    <x v="103"/>
    <n v="75.01734906315059"/>
    <x v="3"/>
    <x v="0"/>
  </r>
  <r>
    <x v="21"/>
    <x v="104"/>
    <n v="6.3150589868147122"/>
    <x v="3"/>
    <x v="0"/>
  </r>
  <r>
    <x v="21"/>
    <x v="4"/>
    <n v="18.667591950034698"/>
    <x v="3"/>
    <x v="0"/>
  </r>
  <r>
    <x v="22"/>
    <x v="105"/>
    <n v="98.056904927133928"/>
    <x v="3"/>
    <x v="0"/>
  </r>
  <r>
    <x v="22"/>
    <x v="106"/>
    <n v="1.9430950728660652"/>
    <x v="3"/>
    <x v="0"/>
  </r>
  <r>
    <x v="23"/>
    <x v="105"/>
    <n v="81.401804302567655"/>
    <x v="3"/>
    <x v="0"/>
  </r>
  <r>
    <x v="23"/>
    <x v="106"/>
    <n v="18.598195697432338"/>
    <x v="3"/>
    <x v="0"/>
  </r>
  <r>
    <x v="24"/>
    <x v="105"/>
    <n v="98.959056210964604"/>
    <x v="3"/>
    <x v="0"/>
  </r>
  <r>
    <x v="24"/>
    <x v="106"/>
    <n v="1.0409437890353921"/>
    <x v="3"/>
    <x v="0"/>
  </r>
  <r>
    <x v="25"/>
    <x v="105"/>
    <n v="95.905621096460791"/>
    <x v="3"/>
    <x v="0"/>
  </r>
  <r>
    <x v="25"/>
    <x v="106"/>
    <n v="4.0943789035392086"/>
    <x v="3"/>
    <x v="0"/>
  </r>
  <r>
    <x v="26"/>
    <x v="105"/>
    <n v="64.885496183206101"/>
    <x v="3"/>
    <x v="0"/>
  </r>
  <r>
    <x v="26"/>
    <x v="106"/>
    <n v="35.114503816793892"/>
    <x v="3"/>
    <x v="0"/>
  </r>
  <r>
    <x v="27"/>
    <x v="105"/>
    <n v="95.281054823039554"/>
    <x v="3"/>
    <x v="0"/>
  </r>
  <r>
    <x v="27"/>
    <x v="106"/>
    <n v="4.7189451769604442"/>
    <x v="3"/>
    <x v="0"/>
  </r>
  <r>
    <x v="28"/>
    <x v="105"/>
    <n v="92.990978487161698"/>
    <x v="3"/>
    <x v="0"/>
  </r>
  <r>
    <x v="28"/>
    <x v="106"/>
    <n v="7.0090215128383067"/>
    <x v="3"/>
    <x v="0"/>
  </r>
  <r>
    <x v="29"/>
    <x v="105"/>
    <n v="98.612074947952806"/>
    <x v="3"/>
    <x v="0"/>
  </r>
  <r>
    <x v="29"/>
    <x v="106"/>
    <n v="1.3879250520471895"/>
    <x v="3"/>
    <x v="0"/>
  </r>
  <r>
    <x v="30"/>
    <x v="105"/>
    <n v="55.933379597501734"/>
    <x v="3"/>
    <x v="0"/>
  </r>
  <r>
    <x v="30"/>
    <x v="106"/>
    <n v="44.066620402498266"/>
    <x v="3"/>
    <x v="0"/>
  </r>
  <r>
    <x v="31"/>
    <x v="105"/>
    <n v="98.542678695350446"/>
    <x v="3"/>
    <x v="0"/>
  </r>
  <r>
    <x v="31"/>
    <x v="106"/>
    <n v="1.457321304649549"/>
    <x v="3"/>
    <x v="0"/>
  </r>
  <r>
    <x v="32"/>
    <x v="105"/>
    <n v="91.533657182512144"/>
    <x v="3"/>
    <x v="0"/>
  </r>
  <r>
    <x v="32"/>
    <x v="106"/>
    <n v="8.4663428174878561"/>
    <x v="3"/>
    <x v="0"/>
  </r>
  <r>
    <x v="33"/>
    <x v="105"/>
    <n v="94.031922276197079"/>
    <x v="3"/>
    <x v="0"/>
  </r>
  <r>
    <x v="33"/>
    <x v="106"/>
    <n v="5.9680777238029146"/>
    <x v="3"/>
    <x v="0"/>
  </r>
  <r>
    <x v="34"/>
    <x v="105"/>
    <n v="97.501734906315065"/>
    <x v="3"/>
    <x v="0"/>
  </r>
  <r>
    <x v="34"/>
    <x v="106"/>
    <n v="2.4982650936849411"/>
    <x v="3"/>
    <x v="0"/>
  </r>
  <r>
    <x v="21"/>
    <x v="103"/>
    <n v="48.479427549194988"/>
    <x v="4"/>
    <x v="0"/>
  </r>
  <r>
    <x v="21"/>
    <x v="104"/>
    <n v="14.847942754919499"/>
    <x v="4"/>
    <x v="0"/>
  </r>
  <r>
    <x v="21"/>
    <x v="4"/>
    <n v="36.672629695885512"/>
    <x v="4"/>
    <x v="0"/>
  </r>
  <r>
    <x v="22"/>
    <x v="105"/>
    <n v="98.121645796064399"/>
    <x v="4"/>
    <x v="0"/>
  </r>
  <r>
    <x v="22"/>
    <x v="106"/>
    <n v="1.8783542039355994"/>
    <x v="4"/>
    <x v="0"/>
  </r>
  <r>
    <x v="23"/>
    <x v="105"/>
    <n v="91.949910554561711"/>
    <x v="4"/>
    <x v="0"/>
  </r>
  <r>
    <x v="23"/>
    <x v="106"/>
    <n v="8.0500894454382834"/>
    <x v="4"/>
    <x v="0"/>
  </r>
  <r>
    <x v="24"/>
    <x v="105"/>
    <n v="99.552772808586766"/>
    <x v="4"/>
    <x v="0"/>
  </r>
  <r>
    <x v="24"/>
    <x v="106"/>
    <n v="0.44722719141323791"/>
    <x v="4"/>
    <x v="0"/>
  </r>
  <r>
    <x v="25"/>
    <x v="105"/>
    <n v="98.837209302325576"/>
    <x v="4"/>
    <x v="0"/>
  </r>
  <r>
    <x v="25"/>
    <x v="106"/>
    <n v="1.1627906976744187"/>
    <x v="4"/>
    <x v="0"/>
  </r>
  <r>
    <x v="26"/>
    <x v="105"/>
    <n v="82.915921288014317"/>
    <x v="4"/>
    <x v="0"/>
  </r>
  <r>
    <x v="26"/>
    <x v="106"/>
    <n v="17.08407871198569"/>
    <x v="4"/>
    <x v="0"/>
  </r>
  <r>
    <x v="27"/>
    <x v="105"/>
    <n v="96.422182468694103"/>
    <x v="4"/>
    <x v="0"/>
  </r>
  <r>
    <x v="27"/>
    <x v="106"/>
    <n v="3.5778175313059033"/>
    <x v="4"/>
    <x v="0"/>
  </r>
  <r>
    <x v="28"/>
    <x v="105"/>
    <n v="94.812164579606446"/>
    <x v="4"/>
    <x v="0"/>
  </r>
  <r>
    <x v="28"/>
    <x v="106"/>
    <n v="5.1878354203935597"/>
    <x v="4"/>
    <x v="0"/>
  </r>
  <r>
    <x v="29"/>
    <x v="105"/>
    <n v="97.227191413237918"/>
    <x v="4"/>
    <x v="0"/>
  </r>
  <r>
    <x v="29"/>
    <x v="106"/>
    <n v="2.7728085867620753"/>
    <x v="4"/>
    <x v="0"/>
  </r>
  <r>
    <x v="30"/>
    <x v="105"/>
    <n v="79.248658318425754"/>
    <x v="4"/>
    <x v="0"/>
  </r>
  <r>
    <x v="30"/>
    <x v="106"/>
    <n v="20.751341681574239"/>
    <x v="4"/>
    <x v="0"/>
  </r>
  <r>
    <x v="31"/>
    <x v="105"/>
    <n v="99.105545617173519"/>
    <x v="4"/>
    <x v="0"/>
  </r>
  <r>
    <x v="31"/>
    <x v="106"/>
    <n v="0.89445438282647582"/>
    <x v="4"/>
    <x v="0"/>
  </r>
  <r>
    <x v="32"/>
    <x v="105"/>
    <n v="95.169946332737027"/>
    <x v="4"/>
    <x v="0"/>
  </r>
  <r>
    <x v="32"/>
    <x v="106"/>
    <n v="4.8300536672629697"/>
    <x v="4"/>
    <x v="0"/>
  </r>
  <r>
    <x v="33"/>
    <x v="105"/>
    <n v="95.527728085867622"/>
    <x v="4"/>
    <x v="0"/>
  </r>
  <r>
    <x v="33"/>
    <x v="106"/>
    <n v="4.4722719141323797"/>
    <x v="4"/>
    <x v="0"/>
  </r>
  <r>
    <x v="34"/>
    <x v="105"/>
    <n v="98.568872987477633"/>
    <x v="4"/>
    <x v="0"/>
  </r>
  <r>
    <x v="34"/>
    <x v="106"/>
    <n v="1.4311270125223614"/>
    <x v="4"/>
    <x v="0"/>
  </r>
  <r>
    <x v="21"/>
    <x v="103"/>
    <n v="55.595667870036102"/>
    <x v="5"/>
    <x v="0"/>
  </r>
  <r>
    <x v="21"/>
    <x v="104"/>
    <n v="12.996389891696751"/>
    <x v="5"/>
    <x v="0"/>
  </r>
  <r>
    <x v="21"/>
    <x v="4"/>
    <n v="31.407942238267147"/>
    <x v="5"/>
    <x v="0"/>
  </r>
  <r>
    <x v="22"/>
    <x v="105"/>
    <n v="98.194945848375454"/>
    <x v="5"/>
    <x v="0"/>
  </r>
  <r>
    <x v="22"/>
    <x v="106"/>
    <n v="1.8050541516245486"/>
    <x v="5"/>
    <x v="0"/>
  </r>
  <r>
    <x v="23"/>
    <x v="105"/>
    <n v="91.335740072202171"/>
    <x v="5"/>
    <x v="0"/>
  </r>
  <r>
    <x v="23"/>
    <x v="106"/>
    <n v="8.6642599277978345"/>
    <x v="5"/>
    <x v="0"/>
  </r>
  <r>
    <x v="24"/>
    <x v="105"/>
    <n v="99.638989169675085"/>
    <x v="5"/>
    <x v="0"/>
  </r>
  <r>
    <x v="24"/>
    <x v="106"/>
    <n v="0.36101083032490977"/>
    <x v="5"/>
    <x v="0"/>
  </r>
  <r>
    <x v="25"/>
    <x v="105"/>
    <n v="100"/>
    <x v="5"/>
    <x v="0"/>
  </r>
  <r>
    <x v="25"/>
    <x v="106"/>
    <n v="0"/>
    <x v="5"/>
    <x v="0"/>
  </r>
  <r>
    <x v="26"/>
    <x v="105"/>
    <n v="79.783393501805051"/>
    <x v="5"/>
    <x v="0"/>
  </r>
  <r>
    <x v="26"/>
    <x v="106"/>
    <n v="20.216606498194945"/>
    <x v="5"/>
    <x v="0"/>
  </r>
  <r>
    <x v="27"/>
    <x v="105"/>
    <n v="95.667870036101078"/>
    <x v="5"/>
    <x v="0"/>
  </r>
  <r>
    <x v="27"/>
    <x v="106"/>
    <n v="4.3321299638989172"/>
    <x v="5"/>
    <x v="0"/>
  </r>
  <r>
    <x v="28"/>
    <x v="105"/>
    <n v="90.974729241877256"/>
    <x v="5"/>
    <x v="0"/>
  </r>
  <r>
    <x v="28"/>
    <x v="106"/>
    <n v="9.025270758122744"/>
    <x v="5"/>
    <x v="0"/>
  </r>
  <r>
    <x v="29"/>
    <x v="105"/>
    <n v="97.472924187725638"/>
    <x v="5"/>
    <x v="0"/>
  </r>
  <r>
    <x v="29"/>
    <x v="106"/>
    <n v="2.5270758122743682"/>
    <x v="5"/>
    <x v="0"/>
  </r>
  <r>
    <x v="30"/>
    <x v="105"/>
    <n v="75.812274368231044"/>
    <x v="5"/>
    <x v="0"/>
  </r>
  <r>
    <x v="30"/>
    <x v="106"/>
    <n v="24.187725631768952"/>
    <x v="5"/>
    <x v="0"/>
  </r>
  <r>
    <x v="31"/>
    <x v="105"/>
    <n v="99.277978339350184"/>
    <x v="5"/>
    <x v="0"/>
  </r>
  <r>
    <x v="31"/>
    <x v="106"/>
    <n v="0.72202166064981954"/>
    <x v="5"/>
    <x v="0"/>
  </r>
  <r>
    <x v="32"/>
    <x v="105"/>
    <n v="92.057761732851986"/>
    <x v="5"/>
    <x v="0"/>
  </r>
  <r>
    <x v="32"/>
    <x v="106"/>
    <n v="7.9422382671480145"/>
    <x v="5"/>
    <x v="0"/>
  </r>
  <r>
    <x v="33"/>
    <x v="105"/>
    <n v="93.862815884476532"/>
    <x v="5"/>
    <x v="0"/>
  </r>
  <r>
    <x v="33"/>
    <x v="106"/>
    <n v="6.1371841155234659"/>
    <x v="5"/>
    <x v="0"/>
  </r>
  <r>
    <x v="34"/>
    <x v="105"/>
    <n v="98.194945848375454"/>
    <x v="5"/>
    <x v="0"/>
  </r>
  <r>
    <x v="34"/>
    <x v="106"/>
    <n v="1.8050541516245486"/>
    <x v="5"/>
    <x v="0"/>
  </r>
  <r>
    <x v="21"/>
    <x v="103"/>
    <n v="48.458149779735685"/>
    <x v="6"/>
    <x v="0"/>
  </r>
  <r>
    <x v="21"/>
    <x v="104"/>
    <n v="13.215859030837004"/>
    <x v="6"/>
    <x v="0"/>
  </r>
  <r>
    <x v="21"/>
    <x v="4"/>
    <n v="38.325991189427313"/>
    <x v="6"/>
    <x v="0"/>
  </r>
  <r>
    <x v="22"/>
    <x v="105"/>
    <n v="98.23788546255507"/>
    <x v="6"/>
    <x v="0"/>
  </r>
  <r>
    <x v="22"/>
    <x v="106"/>
    <n v="1.7621145374449338"/>
    <x v="6"/>
    <x v="0"/>
  </r>
  <r>
    <x v="23"/>
    <x v="105"/>
    <n v="95.594713656387668"/>
    <x v="6"/>
    <x v="0"/>
  </r>
  <r>
    <x v="23"/>
    <x v="106"/>
    <n v="4.4052863436123344"/>
    <x v="6"/>
    <x v="0"/>
  </r>
  <r>
    <x v="24"/>
    <x v="105"/>
    <n v="100"/>
    <x v="6"/>
    <x v="0"/>
  </r>
  <r>
    <x v="24"/>
    <x v="106"/>
    <n v="0"/>
    <x v="6"/>
    <x v="0"/>
  </r>
  <r>
    <x v="25"/>
    <x v="105"/>
    <n v="98.23788546255507"/>
    <x v="6"/>
    <x v="0"/>
  </r>
  <r>
    <x v="25"/>
    <x v="106"/>
    <n v="1.7621145374449338"/>
    <x v="6"/>
    <x v="0"/>
  </r>
  <r>
    <x v="26"/>
    <x v="105"/>
    <n v="74.889867841409696"/>
    <x v="6"/>
    <x v="0"/>
  </r>
  <r>
    <x v="26"/>
    <x v="106"/>
    <n v="25.110132158590307"/>
    <x v="6"/>
    <x v="0"/>
  </r>
  <r>
    <x v="27"/>
    <x v="105"/>
    <n v="96.916299559471369"/>
    <x v="6"/>
    <x v="0"/>
  </r>
  <r>
    <x v="27"/>
    <x v="106"/>
    <n v="3.0837004405286343"/>
    <x v="6"/>
    <x v="0"/>
  </r>
  <r>
    <x v="28"/>
    <x v="105"/>
    <n v="97.356828193832598"/>
    <x v="6"/>
    <x v="0"/>
  </r>
  <r>
    <x v="28"/>
    <x v="106"/>
    <n v="2.643171806167401"/>
    <x v="6"/>
    <x v="0"/>
  </r>
  <r>
    <x v="29"/>
    <x v="105"/>
    <n v="97.797356828193827"/>
    <x v="6"/>
    <x v="0"/>
  </r>
  <r>
    <x v="29"/>
    <x v="106"/>
    <n v="2.2026431718061672"/>
    <x v="6"/>
    <x v="0"/>
  </r>
  <r>
    <x v="30"/>
    <x v="105"/>
    <n v="83.259911894273131"/>
    <x v="6"/>
    <x v="0"/>
  </r>
  <r>
    <x v="30"/>
    <x v="106"/>
    <n v="16.740088105726873"/>
    <x v="6"/>
    <x v="0"/>
  </r>
  <r>
    <x v="31"/>
    <x v="105"/>
    <n v="99.559471365638771"/>
    <x v="6"/>
    <x v="0"/>
  </r>
  <r>
    <x v="31"/>
    <x v="106"/>
    <n v="0.44052863436123346"/>
    <x v="6"/>
    <x v="0"/>
  </r>
  <r>
    <x v="32"/>
    <x v="105"/>
    <n v="93.832599118942724"/>
    <x v="6"/>
    <x v="0"/>
  </r>
  <r>
    <x v="32"/>
    <x v="106"/>
    <n v="6.1674008810572687"/>
    <x v="6"/>
    <x v="0"/>
  </r>
  <r>
    <x v="33"/>
    <x v="105"/>
    <n v="97.356828193832598"/>
    <x v="6"/>
    <x v="0"/>
  </r>
  <r>
    <x v="33"/>
    <x v="106"/>
    <n v="2.643171806167401"/>
    <x v="6"/>
    <x v="0"/>
  </r>
  <r>
    <x v="34"/>
    <x v="105"/>
    <n v="99.118942731277528"/>
    <x v="6"/>
    <x v="0"/>
  </r>
  <r>
    <x v="34"/>
    <x v="106"/>
    <n v="0.88105726872246692"/>
    <x v="6"/>
    <x v="0"/>
  </r>
  <r>
    <x v="21"/>
    <x v="103"/>
    <n v="42.249240121580549"/>
    <x v="7"/>
    <x v="0"/>
  </r>
  <r>
    <x v="21"/>
    <x v="104"/>
    <n v="15.19756838905775"/>
    <x v="7"/>
    <x v="0"/>
  </r>
  <r>
    <x v="21"/>
    <x v="4"/>
    <n v="42.553191489361701"/>
    <x v="7"/>
    <x v="0"/>
  </r>
  <r>
    <x v="22"/>
    <x v="105"/>
    <n v="97.264437689969611"/>
    <x v="7"/>
    <x v="0"/>
  </r>
  <r>
    <x v="22"/>
    <x v="106"/>
    <n v="2.735562310030395"/>
    <x v="7"/>
    <x v="0"/>
  </r>
  <r>
    <x v="23"/>
    <x v="105"/>
    <n v="94.224924012158056"/>
    <x v="7"/>
    <x v="0"/>
  </r>
  <r>
    <x v="23"/>
    <x v="106"/>
    <n v="5.7750759878419453"/>
    <x v="7"/>
    <x v="0"/>
  </r>
  <r>
    <x v="24"/>
    <x v="105"/>
    <n v="99.392097264437695"/>
    <x v="7"/>
    <x v="0"/>
  </r>
  <r>
    <x v="24"/>
    <x v="106"/>
    <n v="0.60790273556231"/>
    <x v="7"/>
    <x v="0"/>
  </r>
  <r>
    <x v="25"/>
    <x v="105"/>
    <n v="99.088145896656542"/>
    <x v="7"/>
    <x v="0"/>
  </r>
  <r>
    <x v="25"/>
    <x v="106"/>
    <n v="0.91185410334346506"/>
    <x v="7"/>
    <x v="0"/>
  </r>
  <r>
    <x v="26"/>
    <x v="105"/>
    <n v="88.145896656534958"/>
    <x v="7"/>
    <x v="0"/>
  </r>
  <r>
    <x v="26"/>
    <x v="106"/>
    <n v="11.854103343465045"/>
    <x v="7"/>
    <x v="0"/>
  </r>
  <r>
    <x v="27"/>
    <x v="105"/>
    <n v="95.744680851063833"/>
    <x v="7"/>
    <x v="0"/>
  </r>
  <r>
    <x v="27"/>
    <x v="106"/>
    <n v="4.2553191489361701"/>
    <x v="7"/>
    <x v="0"/>
  </r>
  <r>
    <x v="28"/>
    <x v="105"/>
    <n v="96.352583586626139"/>
    <x v="7"/>
    <x v="0"/>
  </r>
  <r>
    <x v="28"/>
    <x v="106"/>
    <n v="3.6474164133738602"/>
    <x v="7"/>
    <x v="0"/>
  </r>
  <r>
    <x v="29"/>
    <x v="105"/>
    <n v="99.392097264437695"/>
    <x v="7"/>
    <x v="0"/>
  </r>
  <r>
    <x v="29"/>
    <x v="106"/>
    <n v="0.60790273556231"/>
    <x v="7"/>
    <x v="0"/>
  </r>
  <r>
    <x v="30"/>
    <x v="105"/>
    <n v="81.762917933130694"/>
    <x v="7"/>
    <x v="0"/>
  </r>
  <r>
    <x v="30"/>
    <x v="106"/>
    <n v="18.237082066869302"/>
    <x v="7"/>
    <x v="0"/>
  </r>
  <r>
    <x v="31"/>
    <x v="105"/>
    <n v="98.176291793313069"/>
    <x v="7"/>
    <x v="0"/>
  </r>
  <r>
    <x v="31"/>
    <x v="106"/>
    <n v="1.8237082066869301"/>
    <x v="7"/>
    <x v="0"/>
  </r>
  <r>
    <x v="32"/>
    <x v="105"/>
    <n v="97.568389057750764"/>
    <x v="7"/>
    <x v="0"/>
  </r>
  <r>
    <x v="32"/>
    <x v="106"/>
    <n v="2.43161094224924"/>
    <x v="7"/>
    <x v="0"/>
  </r>
  <r>
    <x v="33"/>
    <x v="105"/>
    <n v="95.136778115501514"/>
    <x v="7"/>
    <x v="0"/>
  </r>
  <r>
    <x v="33"/>
    <x v="106"/>
    <n v="4.86322188449848"/>
    <x v="7"/>
    <x v="0"/>
  </r>
  <r>
    <x v="34"/>
    <x v="105"/>
    <n v="97.872340425531917"/>
    <x v="7"/>
    <x v="0"/>
  </r>
  <r>
    <x v="34"/>
    <x v="106"/>
    <n v="2.1276595744680851"/>
    <x v="7"/>
    <x v="0"/>
  </r>
  <r>
    <x v="21"/>
    <x v="103"/>
    <n v="48.771929824561404"/>
    <x v="8"/>
    <x v="0"/>
  </r>
  <r>
    <x v="21"/>
    <x v="104"/>
    <n v="17.543859649122808"/>
    <x v="8"/>
    <x v="0"/>
  </r>
  <r>
    <x v="21"/>
    <x v="4"/>
    <n v="33.684210526315788"/>
    <x v="8"/>
    <x v="0"/>
  </r>
  <r>
    <x v="22"/>
    <x v="105"/>
    <n v="98.94736842105263"/>
    <x v="8"/>
    <x v="0"/>
  </r>
  <r>
    <x v="22"/>
    <x v="106"/>
    <n v="1.0526315789473684"/>
    <x v="8"/>
    <x v="0"/>
  </r>
  <r>
    <x v="23"/>
    <x v="105"/>
    <n v="87.017543859649123"/>
    <x v="8"/>
    <x v="0"/>
  </r>
  <r>
    <x v="23"/>
    <x v="106"/>
    <n v="12.982456140350877"/>
    <x v="8"/>
    <x v="0"/>
  </r>
  <r>
    <x v="24"/>
    <x v="105"/>
    <n v="99.298245614035082"/>
    <x v="8"/>
    <x v="0"/>
  </r>
  <r>
    <x v="24"/>
    <x v="106"/>
    <n v="0.70175438596491224"/>
    <x v="8"/>
    <x v="0"/>
  </r>
  <r>
    <x v="25"/>
    <x v="105"/>
    <n v="97.89473684210526"/>
    <x v="8"/>
    <x v="0"/>
  </r>
  <r>
    <x v="25"/>
    <x v="106"/>
    <n v="2.1052631578947367"/>
    <x v="8"/>
    <x v="0"/>
  </r>
  <r>
    <x v="26"/>
    <x v="105"/>
    <n v="86.315789473684205"/>
    <x v="8"/>
    <x v="0"/>
  </r>
  <r>
    <x v="26"/>
    <x v="106"/>
    <n v="13.684210526315789"/>
    <x v="8"/>
    <x v="0"/>
  </r>
  <r>
    <x v="27"/>
    <x v="105"/>
    <n v="97.543859649122808"/>
    <x v="8"/>
    <x v="0"/>
  </r>
  <r>
    <x v="27"/>
    <x v="106"/>
    <n v="2.4561403508771931"/>
    <x v="8"/>
    <x v="0"/>
  </r>
  <r>
    <x v="28"/>
    <x v="105"/>
    <n v="94.736842105263165"/>
    <x v="8"/>
    <x v="0"/>
  </r>
  <r>
    <x v="28"/>
    <x v="106"/>
    <n v="5.2631578947368425"/>
    <x v="8"/>
    <x v="0"/>
  </r>
  <r>
    <x v="29"/>
    <x v="105"/>
    <n v="94.035087719298247"/>
    <x v="8"/>
    <x v="0"/>
  </r>
  <r>
    <x v="29"/>
    <x v="106"/>
    <n v="5.9649122807017543"/>
    <x v="8"/>
    <x v="0"/>
  </r>
  <r>
    <x v="30"/>
    <x v="105"/>
    <n v="76.491228070175438"/>
    <x v="8"/>
    <x v="0"/>
  </r>
  <r>
    <x v="30"/>
    <x v="106"/>
    <n v="23.508771929824562"/>
    <x v="8"/>
    <x v="0"/>
  </r>
  <r>
    <x v="31"/>
    <x v="105"/>
    <n v="99.649122807017548"/>
    <x v="8"/>
    <x v="0"/>
  </r>
  <r>
    <x v="31"/>
    <x v="106"/>
    <n v="0.35087719298245612"/>
    <x v="8"/>
    <x v="0"/>
  </r>
  <r>
    <x v="32"/>
    <x v="105"/>
    <n v="96.491228070175438"/>
    <x v="8"/>
    <x v="0"/>
  </r>
  <r>
    <x v="32"/>
    <x v="106"/>
    <n v="3.5087719298245612"/>
    <x v="8"/>
    <x v="0"/>
  </r>
  <r>
    <x v="33"/>
    <x v="105"/>
    <n v="96.140350877192986"/>
    <x v="8"/>
    <x v="0"/>
  </r>
  <r>
    <x v="33"/>
    <x v="106"/>
    <n v="3.8596491228070176"/>
    <x v="8"/>
    <x v="0"/>
  </r>
  <r>
    <x v="34"/>
    <x v="105"/>
    <n v="99.298245614035082"/>
    <x v="8"/>
    <x v="0"/>
  </r>
  <r>
    <x v="34"/>
    <x v="106"/>
    <n v="0.70175438596491224"/>
    <x v="8"/>
    <x v="0"/>
  </r>
  <r>
    <x v="21"/>
    <x v="103"/>
    <n v="50.692520775623265"/>
    <x v="9"/>
    <x v="0"/>
  </r>
  <r>
    <x v="21"/>
    <x v="104"/>
    <n v="17.174515235457065"/>
    <x v="9"/>
    <x v="0"/>
  </r>
  <r>
    <x v="21"/>
    <x v="4"/>
    <n v="32.13296398891967"/>
    <x v="9"/>
    <x v="0"/>
  </r>
  <r>
    <x v="22"/>
    <x v="105"/>
    <n v="98.337950138504155"/>
    <x v="9"/>
    <x v="0"/>
  </r>
  <r>
    <x v="22"/>
    <x v="106"/>
    <n v="1.6620498614958448"/>
    <x v="9"/>
    <x v="0"/>
  </r>
  <r>
    <x v="23"/>
    <x v="105"/>
    <n v="78.94736842105263"/>
    <x v="9"/>
    <x v="0"/>
  </r>
  <r>
    <x v="23"/>
    <x v="106"/>
    <n v="21.05263157894737"/>
    <x v="9"/>
    <x v="0"/>
  </r>
  <r>
    <x v="24"/>
    <x v="105"/>
    <n v="98.89196675900277"/>
    <x v="9"/>
    <x v="0"/>
  </r>
  <r>
    <x v="24"/>
    <x v="106"/>
    <n v="1.10803324099723"/>
    <x v="9"/>
    <x v="0"/>
  </r>
  <r>
    <x v="25"/>
    <x v="105"/>
    <n v="98.337950138504155"/>
    <x v="9"/>
    <x v="0"/>
  </r>
  <r>
    <x v="25"/>
    <x v="106"/>
    <n v="1.6620498614958448"/>
    <x v="9"/>
    <x v="0"/>
  </r>
  <r>
    <x v="26"/>
    <x v="105"/>
    <n v="85.31855955678671"/>
    <x v="9"/>
    <x v="0"/>
  </r>
  <r>
    <x v="26"/>
    <x v="106"/>
    <n v="14.681440443213296"/>
    <x v="9"/>
    <x v="0"/>
  </r>
  <r>
    <x v="27"/>
    <x v="105"/>
    <n v="97.229916897506925"/>
    <x v="9"/>
    <x v="0"/>
  </r>
  <r>
    <x v="27"/>
    <x v="106"/>
    <n v="2.770083102493075"/>
    <x v="9"/>
    <x v="0"/>
  </r>
  <r>
    <x v="28"/>
    <x v="105"/>
    <n v="96.39889196675901"/>
    <x v="9"/>
    <x v="0"/>
  </r>
  <r>
    <x v="28"/>
    <x v="106"/>
    <n v="3.601108033240997"/>
    <x v="9"/>
    <x v="0"/>
  </r>
  <r>
    <x v="29"/>
    <x v="105"/>
    <n v="99.445983379501385"/>
    <x v="9"/>
    <x v="0"/>
  </r>
  <r>
    <x v="29"/>
    <x v="106"/>
    <n v="0.554016620498615"/>
    <x v="9"/>
    <x v="0"/>
  </r>
  <r>
    <x v="30"/>
    <x v="105"/>
    <n v="83.10249307479225"/>
    <x v="9"/>
    <x v="0"/>
  </r>
  <r>
    <x v="30"/>
    <x v="106"/>
    <n v="16.897506925207757"/>
    <x v="9"/>
    <x v="0"/>
  </r>
  <r>
    <x v="31"/>
    <x v="105"/>
    <n v="98.060941828254855"/>
    <x v="9"/>
    <x v="0"/>
  </r>
  <r>
    <x v="31"/>
    <x v="106"/>
    <n v="1.9390581717451523"/>
    <x v="9"/>
    <x v="0"/>
  </r>
  <r>
    <x v="32"/>
    <x v="105"/>
    <n v="95.29085872576178"/>
    <x v="9"/>
    <x v="0"/>
  </r>
  <r>
    <x v="32"/>
    <x v="106"/>
    <n v="4.7091412742382275"/>
    <x v="9"/>
    <x v="0"/>
  </r>
  <r>
    <x v="33"/>
    <x v="105"/>
    <n v="97.78393351800554"/>
    <x v="9"/>
    <x v="0"/>
  </r>
  <r>
    <x v="33"/>
    <x v="106"/>
    <n v="2.21606648199446"/>
    <x v="9"/>
    <x v="0"/>
  </r>
  <r>
    <x v="34"/>
    <x v="105"/>
    <n v="98.060941828254855"/>
    <x v="9"/>
    <x v="0"/>
  </r>
  <r>
    <x v="34"/>
    <x v="106"/>
    <n v="1.9390581717451523"/>
    <x v="9"/>
    <x v="0"/>
  </r>
  <r>
    <x v="21"/>
    <x v="103"/>
    <n v="62.753036437246962"/>
    <x v="10"/>
    <x v="0"/>
  </r>
  <r>
    <x v="21"/>
    <x v="104"/>
    <n v="16.194331983805668"/>
    <x v="10"/>
    <x v="0"/>
  </r>
  <r>
    <x v="21"/>
    <x v="4"/>
    <n v="21.05263157894737"/>
    <x v="10"/>
    <x v="0"/>
  </r>
  <r>
    <x v="22"/>
    <x v="105"/>
    <n v="97.570850202429156"/>
    <x v="10"/>
    <x v="0"/>
  </r>
  <r>
    <x v="22"/>
    <x v="106"/>
    <n v="2.42914979757085"/>
    <x v="10"/>
    <x v="0"/>
  </r>
  <r>
    <x v="23"/>
    <x v="105"/>
    <n v="82.591093117408903"/>
    <x v="10"/>
    <x v="0"/>
  </r>
  <r>
    <x v="23"/>
    <x v="106"/>
    <n v="17.408906882591094"/>
    <x v="10"/>
    <x v="0"/>
  </r>
  <r>
    <x v="24"/>
    <x v="105"/>
    <n v="99.190283400809719"/>
    <x v="10"/>
    <x v="0"/>
  </r>
  <r>
    <x v="24"/>
    <x v="106"/>
    <n v="0.80971659919028338"/>
    <x v="10"/>
    <x v="0"/>
  </r>
  <r>
    <x v="25"/>
    <x v="105"/>
    <n v="97.165991902834008"/>
    <x v="10"/>
    <x v="0"/>
  </r>
  <r>
    <x v="25"/>
    <x v="106"/>
    <n v="2.834008097165992"/>
    <x v="10"/>
    <x v="0"/>
  </r>
  <r>
    <x v="26"/>
    <x v="105"/>
    <n v="80.161943319838059"/>
    <x v="10"/>
    <x v="0"/>
  </r>
  <r>
    <x v="26"/>
    <x v="106"/>
    <n v="19.838056680161944"/>
    <x v="10"/>
    <x v="0"/>
  </r>
  <r>
    <x v="27"/>
    <x v="105"/>
    <n v="94.331983805668017"/>
    <x v="10"/>
    <x v="0"/>
  </r>
  <r>
    <x v="27"/>
    <x v="106"/>
    <n v="5.668016194331984"/>
    <x v="10"/>
    <x v="0"/>
  </r>
  <r>
    <x v="28"/>
    <x v="105"/>
    <n v="94.331983805668017"/>
    <x v="10"/>
    <x v="0"/>
  </r>
  <r>
    <x v="28"/>
    <x v="106"/>
    <n v="5.668016194331984"/>
    <x v="10"/>
    <x v="0"/>
  </r>
  <r>
    <x v="29"/>
    <x v="105"/>
    <n v="97.165991902834008"/>
    <x v="10"/>
    <x v="0"/>
  </r>
  <r>
    <x v="29"/>
    <x v="106"/>
    <n v="2.834008097165992"/>
    <x v="10"/>
    <x v="0"/>
  </r>
  <r>
    <x v="30"/>
    <x v="105"/>
    <n v="74.493927125506076"/>
    <x v="10"/>
    <x v="0"/>
  </r>
  <r>
    <x v="30"/>
    <x v="106"/>
    <n v="25.506072874493928"/>
    <x v="10"/>
    <x v="0"/>
  </r>
  <r>
    <x v="31"/>
    <x v="105"/>
    <n v="98.785425101214571"/>
    <x v="10"/>
    <x v="0"/>
  </r>
  <r>
    <x v="31"/>
    <x v="106"/>
    <n v="1.214574898785425"/>
    <x v="10"/>
    <x v="0"/>
  </r>
  <r>
    <x v="32"/>
    <x v="105"/>
    <n v="93.117408906882588"/>
    <x v="10"/>
    <x v="0"/>
  </r>
  <r>
    <x v="32"/>
    <x v="106"/>
    <n v="6.8825910931174086"/>
    <x v="10"/>
    <x v="0"/>
  </r>
  <r>
    <x v="33"/>
    <x v="105"/>
    <n v="93.522267206477736"/>
    <x v="10"/>
    <x v="0"/>
  </r>
  <r>
    <x v="33"/>
    <x v="106"/>
    <n v="6.4777327935222671"/>
    <x v="10"/>
    <x v="0"/>
  </r>
  <r>
    <x v="34"/>
    <x v="105"/>
    <n v="95.951417004048579"/>
    <x v="10"/>
    <x v="0"/>
  </r>
  <r>
    <x v="34"/>
    <x v="106"/>
    <n v="4.048582995951417"/>
    <x v="10"/>
    <x v="0"/>
  </r>
  <r>
    <x v="21"/>
    <x v="103"/>
    <n v="53.225806451612904"/>
    <x v="11"/>
    <x v="0"/>
  </r>
  <r>
    <x v="21"/>
    <x v="104"/>
    <n v="16.532258064516128"/>
    <x v="11"/>
    <x v="0"/>
  </r>
  <r>
    <x v="21"/>
    <x v="4"/>
    <n v="30.241935483870968"/>
    <x v="11"/>
    <x v="0"/>
  </r>
  <r>
    <x v="22"/>
    <x v="105"/>
    <n v="99.193548387096769"/>
    <x v="11"/>
    <x v="0"/>
  </r>
  <r>
    <x v="22"/>
    <x v="106"/>
    <n v="0.80645161290322576"/>
    <x v="11"/>
    <x v="0"/>
  </r>
  <r>
    <x v="23"/>
    <x v="105"/>
    <n v="84.274193548387103"/>
    <x v="11"/>
    <x v="0"/>
  </r>
  <r>
    <x v="23"/>
    <x v="106"/>
    <n v="15.725806451612904"/>
    <x v="11"/>
    <x v="0"/>
  </r>
  <r>
    <x v="24"/>
    <x v="105"/>
    <n v="98.790322580645167"/>
    <x v="11"/>
    <x v="0"/>
  </r>
  <r>
    <x v="24"/>
    <x v="106"/>
    <n v="1.2096774193548387"/>
    <x v="11"/>
    <x v="0"/>
  </r>
  <r>
    <x v="25"/>
    <x v="105"/>
    <n v="98.387096774193552"/>
    <x v="11"/>
    <x v="0"/>
  </r>
  <r>
    <x v="25"/>
    <x v="106"/>
    <n v="1.6129032258064515"/>
    <x v="11"/>
    <x v="0"/>
  </r>
  <r>
    <x v="26"/>
    <x v="105"/>
    <n v="79.032258064516128"/>
    <x v="11"/>
    <x v="0"/>
  </r>
  <r>
    <x v="26"/>
    <x v="106"/>
    <n v="20.967741935483872"/>
    <x v="11"/>
    <x v="0"/>
  </r>
  <r>
    <x v="27"/>
    <x v="105"/>
    <n v="95.564516129032256"/>
    <x v="11"/>
    <x v="0"/>
  </r>
  <r>
    <x v="27"/>
    <x v="106"/>
    <n v="4.435483870967742"/>
    <x v="11"/>
    <x v="0"/>
  </r>
  <r>
    <x v="28"/>
    <x v="105"/>
    <n v="98.387096774193552"/>
    <x v="11"/>
    <x v="0"/>
  </r>
  <r>
    <x v="28"/>
    <x v="106"/>
    <n v="1.6129032258064515"/>
    <x v="11"/>
    <x v="0"/>
  </r>
  <r>
    <x v="29"/>
    <x v="105"/>
    <n v="98.387096774193552"/>
    <x v="11"/>
    <x v="0"/>
  </r>
  <r>
    <x v="29"/>
    <x v="106"/>
    <n v="1.6129032258064515"/>
    <x v="11"/>
    <x v="0"/>
  </r>
  <r>
    <x v="30"/>
    <x v="105"/>
    <n v="80.645161290322577"/>
    <x v="11"/>
    <x v="0"/>
  </r>
  <r>
    <x v="30"/>
    <x v="106"/>
    <n v="19.35483870967742"/>
    <x v="11"/>
    <x v="0"/>
  </r>
  <r>
    <x v="31"/>
    <x v="105"/>
    <n v="97.983870967741936"/>
    <x v="11"/>
    <x v="0"/>
  </r>
  <r>
    <x v="31"/>
    <x v="106"/>
    <n v="2.0161290322580645"/>
    <x v="11"/>
    <x v="0"/>
  </r>
  <r>
    <x v="32"/>
    <x v="105"/>
    <n v="95.564516129032256"/>
    <x v="11"/>
    <x v="0"/>
  </r>
  <r>
    <x v="32"/>
    <x v="106"/>
    <n v="4.435483870967742"/>
    <x v="11"/>
    <x v="0"/>
  </r>
  <r>
    <x v="33"/>
    <x v="105"/>
    <n v="97.177419354838705"/>
    <x v="11"/>
    <x v="0"/>
  </r>
  <r>
    <x v="33"/>
    <x v="106"/>
    <n v="2.8225806451612905"/>
    <x v="11"/>
    <x v="0"/>
  </r>
  <r>
    <x v="34"/>
    <x v="105"/>
    <n v="95.967741935483872"/>
    <x v="11"/>
    <x v="0"/>
  </r>
  <r>
    <x v="34"/>
    <x v="106"/>
    <n v="4.032258064516129"/>
    <x v="11"/>
    <x v="0"/>
  </r>
  <r>
    <x v="21"/>
    <x v="103"/>
    <n v="69.058295964125563"/>
    <x v="12"/>
    <x v="0"/>
  </r>
  <r>
    <x v="21"/>
    <x v="104"/>
    <n v="8.071748878923767"/>
    <x v="12"/>
    <x v="0"/>
  </r>
  <r>
    <x v="21"/>
    <x v="4"/>
    <n v="22.869955156950674"/>
    <x v="12"/>
    <x v="0"/>
  </r>
  <r>
    <x v="22"/>
    <x v="105"/>
    <n v="96.860986547085204"/>
    <x v="12"/>
    <x v="0"/>
  </r>
  <r>
    <x v="22"/>
    <x v="106"/>
    <n v="3.1390134529147984"/>
    <x v="12"/>
    <x v="0"/>
  </r>
  <r>
    <x v="23"/>
    <x v="105"/>
    <n v="83.856502242152473"/>
    <x v="12"/>
    <x v="0"/>
  </r>
  <r>
    <x v="23"/>
    <x v="106"/>
    <n v="16.143497757847534"/>
    <x v="12"/>
    <x v="0"/>
  </r>
  <r>
    <x v="24"/>
    <x v="105"/>
    <n v="98.654708520179369"/>
    <x v="12"/>
    <x v="0"/>
  </r>
  <r>
    <x v="24"/>
    <x v="106"/>
    <n v="1.3452914798206279"/>
    <x v="12"/>
    <x v="0"/>
  </r>
  <r>
    <x v="25"/>
    <x v="105"/>
    <n v="98.654708520179369"/>
    <x v="12"/>
    <x v="0"/>
  </r>
  <r>
    <x v="25"/>
    <x v="106"/>
    <n v="1.3452914798206279"/>
    <x v="12"/>
    <x v="0"/>
  </r>
  <r>
    <x v="26"/>
    <x v="105"/>
    <n v="63.677130044843047"/>
    <x v="12"/>
    <x v="0"/>
  </r>
  <r>
    <x v="26"/>
    <x v="106"/>
    <n v="36.322869955156953"/>
    <x v="12"/>
    <x v="0"/>
  </r>
  <r>
    <x v="27"/>
    <x v="105"/>
    <n v="92.376681614349778"/>
    <x v="12"/>
    <x v="0"/>
  </r>
  <r>
    <x v="27"/>
    <x v="106"/>
    <n v="7.623318385650224"/>
    <x v="12"/>
    <x v="0"/>
  </r>
  <r>
    <x v="28"/>
    <x v="105"/>
    <n v="92.825112107623312"/>
    <x v="12"/>
    <x v="0"/>
  </r>
  <r>
    <x v="28"/>
    <x v="106"/>
    <n v="7.1748878923766819"/>
    <x v="12"/>
    <x v="0"/>
  </r>
  <r>
    <x v="29"/>
    <x v="105"/>
    <n v="97.757847533632287"/>
    <x v="12"/>
    <x v="0"/>
  </r>
  <r>
    <x v="29"/>
    <x v="106"/>
    <n v="2.2421524663677128"/>
    <x v="12"/>
    <x v="0"/>
  </r>
  <r>
    <x v="30"/>
    <x v="105"/>
    <n v="76.233183856502237"/>
    <x v="12"/>
    <x v="0"/>
  </r>
  <r>
    <x v="30"/>
    <x v="106"/>
    <n v="23.766816143497756"/>
    <x v="12"/>
    <x v="0"/>
  </r>
  <r>
    <x v="31"/>
    <x v="105"/>
    <n v="97.309417040358738"/>
    <x v="12"/>
    <x v="0"/>
  </r>
  <r>
    <x v="31"/>
    <x v="106"/>
    <n v="2.6905829596412558"/>
    <x v="12"/>
    <x v="0"/>
  </r>
  <r>
    <x v="32"/>
    <x v="105"/>
    <n v="91.928251121076229"/>
    <x v="12"/>
    <x v="0"/>
  </r>
  <r>
    <x v="32"/>
    <x v="106"/>
    <n v="8.071748878923767"/>
    <x v="12"/>
    <x v="0"/>
  </r>
  <r>
    <x v="33"/>
    <x v="105"/>
    <n v="91.928251121076229"/>
    <x v="12"/>
    <x v="0"/>
  </r>
  <r>
    <x v="33"/>
    <x v="106"/>
    <n v="8.071748878923767"/>
    <x v="12"/>
    <x v="0"/>
  </r>
  <r>
    <x v="34"/>
    <x v="105"/>
    <n v="86.54708520179372"/>
    <x v="12"/>
    <x v="0"/>
  </r>
  <r>
    <x v="34"/>
    <x v="106"/>
    <n v="13.452914798206278"/>
    <x v="12"/>
    <x v="0"/>
  </r>
  <r>
    <x v="21"/>
    <x v="103"/>
    <n v="72.727272727272734"/>
    <x v="13"/>
    <x v="0"/>
  </r>
  <r>
    <x v="21"/>
    <x v="104"/>
    <n v="8.4415584415584419"/>
    <x v="13"/>
    <x v="0"/>
  </r>
  <r>
    <x v="21"/>
    <x v="4"/>
    <n v="18.831168831168831"/>
    <x v="13"/>
    <x v="0"/>
  </r>
  <r>
    <x v="22"/>
    <x v="105"/>
    <n v="96.103896103896105"/>
    <x v="13"/>
    <x v="0"/>
  </r>
  <r>
    <x v="22"/>
    <x v="106"/>
    <n v="3.8961038961038961"/>
    <x v="13"/>
    <x v="0"/>
  </r>
  <r>
    <x v="23"/>
    <x v="105"/>
    <n v="77.272727272727266"/>
    <x v="13"/>
    <x v="0"/>
  </r>
  <r>
    <x v="23"/>
    <x v="106"/>
    <n v="22.727272727272727"/>
    <x v="13"/>
    <x v="0"/>
  </r>
  <r>
    <x v="24"/>
    <x v="105"/>
    <n v="98.051948051948045"/>
    <x v="13"/>
    <x v="0"/>
  </r>
  <r>
    <x v="24"/>
    <x v="106"/>
    <n v="1.948051948051948"/>
    <x v="13"/>
    <x v="0"/>
  </r>
  <r>
    <x v="25"/>
    <x v="105"/>
    <n v="94.15584415584415"/>
    <x v="13"/>
    <x v="0"/>
  </r>
  <r>
    <x v="25"/>
    <x v="106"/>
    <n v="5.8441558441558445"/>
    <x v="13"/>
    <x v="0"/>
  </r>
  <r>
    <x v="26"/>
    <x v="105"/>
    <n v="77.922077922077918"/>
    <x v="13"/>
    <x v="0"/>
  </r>
  <r>
    <x v="26"/>
    <x v="106"/>
    <n v="22.077922077922079"/>
    <x v="13"/>
    <x v="0"/>
  </r>
  <r>
    <x v="27"/>
    <x v="105"/>
    <n v="95.454545454545453"/>
    <x v="13"/>
    <x v="0"/>
  </r>
  <r>
    <x v="27"/>
    <x v="106"/>
    <n v="4.5454545454545459"/>
    <x v="13"/>
    <x v="0"/>
  </r>
  <r>
    <x v="28"/>
    <x v="105"/>
    <n v="92.857142857142861"/>
    <x v="13"/>
    <x v="0"/>
  </r>
  <r>
    <x v="28"/>
    <x v="106"/>
    <n v="7.1428571428571432"/>
    <x v="13"/>
    <x v="0"/>
  </r>
  <r>
    <x v="29"/>
    <x v="105"/>
    <n v="98.051948051948045"/>
    <x v="13"/>
    <x v="0"/>
  </r>
  <r>
    <x v="29"/>
    <x v="106"/>
    <n v="1.948051948051948"/>
    <x v="13"/>
    <x v="0"/>
  </r>
  <r>
    <x v="30"/>
    <x v="105"/>
    <n v="55.194805194805198"/>
    <x v="13"/>
    <x v="0"/>
  </r>
  <r>
    <x v="30"/>
    <x v="106"/>
    <n v="44.805194805194802"/>
    <x v="13"/>
    <x v="0"/>
  </r>
  <r>
    <x v="31"/>
    <x v="105"/>
    <n v="97.402597402597408"/>
    <x v="13"/>
    <x v="0"/>
  </r>
  <r>
    <x v="31"/>
    <x v="106"/>
    <n v="2.5974025974025974"/>
    <x v="13"/>
    <x v="0"/>
  </r>
  <r>
    <x v="32"/>
    <x v="105"/>
    <n v="92.20779220779221"/>
    <x v="13"/>
    <x v="0"/>
  </r>
  <r>
    <x v="32"/>
    <x v="106"/>
    <n v="7.7922077922077921"/>
    <x v="13"/>
    <x v="0"/>
  </r>
  <r>
    <x v="33"/>
    <x v="105"/>
    <n v="95.454545454545453"/>
    <x v="13"/>
    <x v="0"/>
  </r>
  <r>
    <x v="33"/>
    <x v="106"/>
    <n v="4.5454545454545459"/>
    <x v="13"/>
    <x v="0"/>
  </r>
  <r>
    <x v="34"/>
    <x v="105"/>
    <n v="96.103896103896105"/>
    <x v="13"/>
    <x v="0"/>
  </r>
  <r>
    <x v="34"/>
    <x v="106"/>
    <n v="3.8961038961038961"/>
    <x v="13"/>
    <x v="0"/>
  </r>
  <r>
    <x v="21"/>
    <x v="103"/>
    <n v="49.732620320855617"/>
    <x v="14"/>
    <x v="0"/>
  </r>
  <r>
    <x v="21"/>
    <x v="104"/>
    <n v="17.647058823529413"/>
    <x v="14"/>
    <x v="0"/>
  </r>
  <r>
    <x v="21"/>
    <x v="4"/>
    <n v="32.62032085561497"/>
    <x v="14"/>
    <x v="0"/>
  </r>
  <r>
    <x v="22"/>
    <x v="105"/>
    <n v="96.256684491978604"/>
    <x v="14"/>
    <x v="0"/>
  </r>
  <r>
    <x v="22"/>
    <x v="106"/>
    <n v="3.7433155080213902"/>
    <x v="14"/>
    <x v="0"/>
  </r>
  <r>
    <x v="23"/>
    <x v="105"/>
    <n v="88.235294117647058"/>
    <x v="14"/>
    <x v="0"/>
  </r>
  <r>
    <x v="23"/>
    <x v="106"/>
    <n v="11.764705882352942"/>
    <x v="14"/>
    <x v="0"/>
  </r>
  <r>
    <x v="24"/>
    <x v="105"/>
    <n v="97.326203208556151"/>
    <x v="14"/>
    <x v="0"/>
  </r>
  <r>
    <x v="24"/>
    <x v="106"/>
    <n v="2.6737967914438503"/>
    <x v="14"/>
    <x v="0"/>
  </r>
  <r>
    <x v="25"/>
    <x v="105"/>
    <n v="96.791443850267385"/>
    <x v="14"/>
    <x v="0"/>
  </r>
  <r>
    <x v="25"/>
    <x v="106"/>
    <n v="3.2085561497326203"/>
    <x v="14"/>
    <x v="0"/>
  </r>
  <r>
    <x v="26"/>
    <x v="105"/>
    <n v="94.652406417112303"/>
    <x v="14"/>
    <x v="0"/>
  </r>
  <r>
    <x v="26"/>
    <x v="106"/>
    <n v="5.3475935828877006"/>
    <x v="14"/>
    <x v="0"/>
  </r>
  <r>
    <x v="27"/>
    <x v="105"/>
    <n v="93.048128342245988"/>
    <x v="14"/>
    <x v="0"/>
  </r>
  <r>
    <x v="27"/>
    <x v="106"/>
    <n v="6.9518716577540109"/>
    <x v="14"/>
    <x v="0"/>
  </r>
  <r>
    <x v="28"/>
    <x v="105"/>
    <n v="96.791443850267385"/>
    <x v="14"/>
    <x v="0"/>
  </r>
  <r>
    <x v="28"/>
    <x v="106"/>
    <n v="3.2085561497326203"/>
    <x v="14"/>
    <x v="0"/>
  </r>
  <r>
    <x v="29"/>
    <x v="105"/>
    <n v="97.326203208556151"/>
    <x v="14"/>
    <x v="0"/>
  </r>
  <r>
    <x v="29"/>
    <x v="106"/>
    <n v="2.6737967914438503"/>
    <x v="14"/>
    <x v="0"/>
  </r>
  <r>
    <x v="30"/>
    <x v="105"/>
    <n v="73.796791443850267"/>
    <x v="14"/>
    <x v="0"/>
  </r>
  <r>
    <x v="30"/>
    <x v="106"/>
    <n v="26.203208556149733"/>
    <x v="14"/>
    <x v="0"/>
  </r>
  <r>
    <x v="31"/>
    <x v="105"/>
    <n v="96.256684491978604"/>
    <x v="14"/>
    <x v="0"/>
  </r>
  <r>
    <x v="31"/>
    <x v="106"/>
    <n v="3.7433155080213902"/>
    <x v="14"/>
    <x v="0"/>
  </r>
  <r>
    <x v="32"/>
    <x v="105"/>
    <n v="95.721925133689837"/>
    <x v="14"/>
    <x v="0"/>
  </r>
  <r>
    <x v="32"/>
    <x v="106"/>
    <n v="4.2780748663101607"/>
    <x v="14"/>
    <x v="0"/>
  </r>
  <r>
    <x v="33"/>
    <x v="105"/>
    <n v="97.326203208556151"/>
    <x v="14"/>
    <x v="0"/>
  </r>
  <r>
    <x v="33"/>
    <x v="106"/>
    <n v="2.6737967914438503"/>
    <x v="14"/>
    <x v="0"/>
  </r>
  <r>
    <x v="34"/>
    <x v="105"/>
    <n v="97.326203208556151"/>
    <x v="14"/>
    <x v="0"/>
  </r>
  <r>
    <x v="34"/>
    <x v="106"/>
    <n v="2.6737967914438503"/>
    <x v="14"/>
    <x v="0"/>
  </r>
  <r>
    <x v="21"/>
    <x v="103"/>
    <n v="85.84905660377359"/>
    <x v="15"/>
    <x v="0"/>
  </r>
  <r>
    <x v="21"/>
    <x v="104"/>
    <n v="2.358490566037736"/>
    <x v="15"/>
    <x v="0"/>
  </r>
  <r>
    <x v="21"/>
    <x v="4"/>
    <n v="11.79245283018868"/>
    <x v="15"/>
    <x v="0"/>
  </r>
  <r>
    <x v="22"/>
    <x v="105"/>
    <n v="99.056603773584911"/>
    <x v="15"/>
    <x v="0"/>
  </r>
  <r>
    <x v="22"/>
    <x v="106"/>
    <n v="0.94339622641509435"/>
    <x v="15"/>
    <x v="0"/>
  </r>
  <r>
    <x v="23"/>
    <x v="105"/>
    <n v="75"/>
    <x v="15"/>
    <x v="0"/>
  </r>
  <r>
    <x v="23"/>
    <x v="106"/>
    <n v="25"/>
    <x v="15"/>
    <x v="0"/>
  </r>
  <r>
    <x v="24"/>
    <x v="105"/>
    <n v="98.584905660377359"/>
    <x v="15"/>
    <x v="0"/>
  </r>
  <r>
    <x v="24"/>
    <x v="106"/>
    <n v="1.4150943396226414"/>
    <x v="15"/>
    <x v="0"/>
  </r>
  <r>
    <x v="25"/>
    <x v="105"/>
    <n v="96.698113207547166"/>
    <x v="15"/>
    <x v="0"/>
  </r>
  <r>
    <x v="25"/>
    <x v="106"/>
    <n v="3.3018867924528301"/>
    <x v="15"/>
    <x v="0"/>
  </r>
  <r>
    <x v="26"/>
    <x v="105"/>
    <n v="61.320754716981135"/>
    <x v="15"/>
    <x v="0"/>
  </r>
  <r>
    <x v="26"/>
    <x v="106"/>
    <n v="38.679245283018865"/>
    <x v="15"/>
    <x v="0"/>
  </r>
  <r>
    <x v="27"/>
    <x v="105"/>
    <n v="91.509433962264154"/>
    <x v="15"/>
    <x v="0"/>
  </r>
  <r>
    <x v="27"/>
    <x v="106"/>
    <n v="8.4905660377358494"/>
    <x v="15"/>
    <x v="0"/>
  </r>
  <r>
    <x v="28"/>
    <x v="105"/>
    <n v="73.584905660377359"/>
    <x v="15"/>
    <x v="0"/>
  </r>
  <r>
    <x v="28"/>
    <x v="106"/>
    <n v="26.415094339622641"/>
    <x v="15"/>
    <x v="0"/>
  </r>
  <r>
    <x v="29"/>
    <x v="105"/>
    <n v="83.490566037735846"/>
    <x v="15"/>
    <x v="0"/>
  </r>
  <r>
    <x v="29"/>
    <x v="106"/>
    <n v="16.509433962264151"/>
    <x v="15"/>
    <x v="0"/>
  </r>
  <r>
    <x v="30"/>
    <x v="105"/>
    <n v="37.735849056603776"/>
    <x v="15"/>
    <x v="0"/>
  </r>
  <r>
    <x v="30"/>
    <x v="106"/>
    <n v="62.264150943396224"/>
    <x v="15"/>
    <x v="0"/>
  </r>
  <r>
    <x v="31"/>
    <x v="105"/>
    <n v="99.056603773584911"/>
    <x v="15"/>
    <x v="0"/>
  </r>
  <r>
    <x v="31"/>
    <x v="106"/>
    <n v="0.94339622641509435"/>
    <x v="15"/>
    <x v="0"/>
  </r>
  <r>
    <x v="32"/>
    <x v="105"/>
    <n v="80.660377358490564"/>
    <x v="15"/>
    <x v="0"/>
  </r>
  <r>
    <x v="32"/>
    <x v="106"/>
    <n v="19.339622641509433"/>
    <x v="15"/>
    <x v="0"/>
  </r>
  <r>
    <x v="33"/>
    <x v="105"/>
    <n v="91.509433962264154"/>
    <x v="15"/>
    <x v="0"/>
  </r>
  <r>
    <x v="33"/>
    <x v="106"/>
    <n v="8.4905660377358494"/>
    <x v="15"/>
    <x v="0"/>
  </r>
  <r>
    <x v="34"/>
    <x v="105"/>
    <n v="96.698113207547166"/>
    <x v="15"/>
    <x v="0"/>
  </r>
  <r>
    <x v="34"/>
    <x v="106"/>
    <n v="3.3018867924528301"/>
    <x v="15"/>
    <x v="0"/>
  </r>
  <r>
    <x v="21"/>
    <x v="103"/>
    <n v="71.800947867298575"/>
    <x v="16"/>
    <x v="0"/>
  </r>
  <r>
    <x v="21"/>
    <x v="104"/>
    <n v="9.24170616113744"/>
    <x v="16"/>
    <x v="0"/>
  </r>
  <r>
    <x v="21"/>
    <x v="4"/>
    <n v="18.957345971563981"/>
    <x v="16"/>
    <x v="0"/>
  </r>
  <r>
    <x v="22"/>
    <x v="105"/>
    <n v="96.445497630331758"/>
    <x v="16"/>
    <x v="0"/>
  </r>
  <r>
    <x v="22"/>
    <x v="106"/>
    <n v="3.5545023696682465"/>
    <x v="16"/>
    <x v="0"/>
  </r>
  <r>
    <x v="23"/>
    <x v="105"/>
    <n v="79.146919431279628"/>
    <x v="16"/>
    <x v="0"/>
  </r>
  <r>
    <x v="23"/>
    <x v="106"/>
    <n v="20.85308056872038"/>
    <x v="16"/>
    <x v="0"/>
  </r>
  <r>
    <x v="24"/>
    <x v="105"/>
    <n v="96.682464454976298"/>
    <x v="16"/>
    <x v="0"/>
  </r>
  <r>
    <x v="24"/>
    <x v="106"/>
    <n v="3.3175355450236967"/>
    <x v="16"/>
    <x v="0"/>
  </r>
  <r>
    <x v="25"/>
    <x v="105"/>
    <n v="95.023696682464461"/>
    <x v="16"/>
    <x v="0"/>
  </r>
  <r>
    <x v="25"/>
    <x v="106"/>
    <n v="4.9763033175355451"/>
    <x v="16"/>
    <x v="0"/>
  </r>
  <r>
    <x v="26"/>
    <x v="105"/>
    <n v="82.938388625592424"/>
    <x v="16"/>
    <x v="0"/>
  </r>
  <r>
    <x v="26"/>
    <x v="106"/>
    <n v="17.061611374407583"/>
    <x v="16"/>
    <x v="0"/>
  </r>
  <r>
    <x v="27"/>
    <x v="105"/>
    <n v="90.995260663507111"/>
    <x v="16"/>
    <x v="0"/>
  </r>
  <r>
    <x v="27"/>
    <x v="106"/>
    <n v="9.0047393364928912"/>
    <x v="16"/>
    <x v="0"/>
  </r>
  <r>
    <x v="28"/>
    <x v="105"/>
    <n v="87.914691943127963"/>
    <x v="16"/>
    <x v="0"/>
  </r>
  <r>
    <x v="28"/>
    <x v="106"/>
    <n v="12.085308056872037"/>
    <x v="16"/>
    <x v="0"/>
  </r>
  <r>
    <x v="29"/>
    <x v="105"/>
    <n v="96.445497630331758"/>
    <x v="16"/>
    <x v="0"/>
  </r>
  <r>
    <x v="29"/>
    <x v="106"/>
    <n v="3.5545023696682465"/>
    <x v="16"/>
    <x v="0"/>
  </r>
  <r>
    <x v="30"/>
    <x v="105"/>
    <n v="49.763033175355453"/>
    <x v="16"/>
    <x v="0"/>
  </r>
  <r>
    <x v="30"/>
    <x v="106"/>
    <n v="50.236966824644547"/>
    <x v="16"/>
    <x v="0"/>
  </r>
  <r>
    <x v="31"/>
    <x v="105"/>
    <n v="96.682464454976298"/>
    <x v="16"/>
    <x v="0"/>
  </r>
  <r>
    <x v="31"/>
    <x v="106"/>
    <n v="3.3175355450236967"/>
    <x v="16"/>
    <x v="0"/>
  </r>
  <r>
    <x v="32"/>
    <x v="105"/>
    <n v="89.099526066350705"/>
    <x v="16"/>
    <x v="0"/>
  </r>
  <r>
    <x v="32"/>
    <x v="106"/>
    <n v="10.900473933649289"/>
    <x v="16"/>
    <x v="0"/>
  </r>
  <r>
    <x v="33"/>
    <x v="105"/>
    <n v="89.810426540284354"/>
    <x v="16"/>
    <x v="0"/>
  </r>
  <r>
    <x v="33"/>
    <x v="106"/>
    <n v="10.189573459715639"/>
    <x v="16"/>
    <x v="0"/>
  </r>
  <r>
    <x v="34"/>
    <x v="105"/>
    <n v="95.260663507109001"/>
    <x v="16"/>
    <x v="0"/>
  </r>
  <r>
    <x v="34"/>
    <x v="106"/>
    <n v="4.7393364928909953"/>
    <x v="16"/>
    <x v="0"/>
  </r>
  <r>
    <x v="21"/>
    <x v="103"/>
    <n v="53.563636363636363"/>
    <x v="0"/>
    <x v="1"/>
  </r>
  <r>
    <x v="21"/>
    <x v="104"/>
    <n v="23.045454545454547"/>
    <x v="0"/>
    <x v="1"/>
  </r>
  <r>
    <x v="21"/>
    <x v="4"/>
    <n v="23.390909090909091"/>
    <x v="0"/>
    <x v="1"/>
  </r>
  <r>
    <x v="22"/>
    <x v="105"/>
    <n v="97.409090909090907"/>
    <x v="0"/>
    <x v="1"/>
  </r>
  <r>
    <x v="22"/>
    <x v="106"/>
    <n v="2.5909090909090908"/>
    <x v="0"/>
    <x v="1"/>
  </r>
  <r>
    <x v="23"/>
    <x v="105"/>
    <n v="86.9"/>
    <x v="0"/>
    <x v="1"/>
  </r>
  <r>
    <x v="23"/>
    <x v="106"/>
    <n v="13.1"/>
    <x v="0"/>
    <x v="1"/>
  </r>
  <r>
    <x v="24"/>
    <x v="105"/>
    <n v="99.045454545454547"/>
    <x v="0"/>
    <x v="1"/>
  </r>
  <r>
    <x v="24"/>
    <x v="106"/>
    <n v="0.95454545454545459"/>
    <x v="0"/>
    <x v="1"/>
  </r>
  <r>
    <x v="25"/>
    <x v="105"/>
    <n v="97.436363636363637"/>
    <x v="0"/>
    <x v="1"/>
  </r>
  <r>
    <x v="25"/>
    <x v="106"/>
    <n v="2.5636363636363635"/>
    <x v="0"/>
    <x v="1"/>
  </r>
  <r>
    <x v="26"/>
    <x v="105"/>
    <n v="87.927272727272722"/>
    <x v="0"/>
    <x v="1"/>
  </r>
  <r>
    <x v="26"/>
    <x v="106"/>
    <n v="12.072727272727272"/>
    <x v="0"/>
    <x v="1"/>
  </r>
  <r>
    <x v="27"/>
    <x v="105"/>
    <n v="94.618181818181824"/>
    <x v="0"/>
    <x v="1"/>
  </r>
  <r>
    <x v="27"/>
    <x v="106"/>
    <n v="5.3818181818181818"/>
    <x v="0"/>
    <x v="1"/>
  </r>
  <r>
    <x v="28"/>
    <x v="105"/>
    <n v="94.63636363636364"/>
    <x v="0"/>
    <x v="1"/>
  </r>
  <r>
    <x v="28"/>
    <x v="106"/>
    <n v="5.3636363636363633"/>
    <x v="0"/>
    <x v="1"/>
  </r>
  <r>
    <x v="29"/>
    <x v="105"/>
    <n v="97.718181818181819"/>
    <x v="0"/>
    <x v="1"/>
  </r>
  <r>
    <x v="29"/>
    <x v="106"/>
    <n v="2.2818181818181817"/>
    <x v="0"/>
    <x v="1"/>
  </r>
  <r>
    <x v="30"/>
    <x v="105"/>
    <n v="70.154545454545456"/>
    <x v="0"/>
    <x v="1"/>
  </r>
  <r>
    <x v="30"/>
    <x v="106"/>
    <n v="29.845454545454544"/>
    <x v="0"/>
    <x v="1"/>
  </r>
  <r>
    <x v="31"/>
    <x v="105"/>
    <n v="98.36363636363636"/>
    <x v="0"/>
    <x v="1"/>
  </r>
  <r>
    <x v="31"/>
    <x v="106"/>
    <n v="1.6363636363636365"/>
    <x v="0"/>
    <x v="1"/>
  </r>
  <r>
    <x v="32"/>
    <x v="105"/>
    <n v="93.190909090909088"/>
    <x v="0"/>
    <x v="1"/>
  </r>
  <r>
    <x v="32"/>
    <x v="106"/>
    <n v="6.8090909090909095"/>
    <x v="0"/>
    <x v="1"/>
  </r>
  <r>
    <x v="33"/>
    <x v="105"/>
    <n v="94.818181818181813"/>
    <x v="0"/>
    <x v="1"/>
  </r>
  <r>
    <x v="33"/>
    <x v="106"/>
    <n v="5.1818181818181817"/>
    <x v="0"/>
    <x v="1"/>
  </r>
  <r>
    <x v="34"/>
    <x v="105"/>
    <n v="0"/>
    <x v="0"/>
    <x v="1"/>
  </r>
  <r>
    <x v="34"/>
    <x v="106"/>
    <n v="0"/>
    <x v="0"/>
    <x v="1"/>
  </r>
  <r>
    <x v="21"/>
    <x v="103"/>
    <n v="62.860892388451447"/>
    <x v="1"/>
    <x v="1"/>
  </r>
  <r>
    <x v="21"/>
    <x v="104"/>
    <n v="14.260717410323709"/>
    <x v="1"/>
    <x v="1"/>
  </r>
  <r>
    <x v="21"/>
    <x v="4"/>
    <n v="22.878390201224846"/>
    <x v="1"/>
    <x v="1"/>
  </r>
  <r>
    <x v="22"/>
    <x v="105"/>
    <n v="98.512685914260715"/>
    <x v="1"/>
    <x v="1"/>
  </r>
  <r>
    <x v="22"/>
    <x v="106"/>
    <n v="1.4873140857392826"/>
    <x v="1"/>
    <x v="1"/>
  </r>
  <r>
    <x v="23"/>
    <x v="105"/>
    <n v="87.882764654418196"/>
    <x v="1"/>
    <x v="1"/>
  </r>
  <r>
    <x v="23"/>
    <x v="106"/>
    <n v="12.117235345581802"/>
    <x v="1"/>
    <x v="1"/>
  </r>
  <r>
    <x v="24"/>
    <x v="105"/>
    <n v="98.99387576552931"/>
    <x v="1"/>
    <x v="1"/>
  </r>
  <r>
    <x v="24"/>
    <x v="106"/>
    <n v="1.0061242344706911"/>
    <x v="1"/>
    <x v="1"/>
  </r>
  <r>
    <x v="25"/>
    <x v="105"/>
    <n v="97.769028871391072"/>
    <x v="1"/>
    <x v="1"/>
  </r>
  <r>
    <x v="25"/>
    <x v="106"/>
    <n v="2.2309711286089238"/>
    <x v="1"/>
    <x v="1"/>
  </r>
  <r>
    <x v="26"/>
    <x v="105"/>
    <n v="90.98862642169729"/>
    <x v="1"/>
    <x v="1"/>
  </r>
  <r>
    <x v="26"/>
    <x v="106"/>
    <n v="9.0113735783027114"/>
    <x v="1"/>
    <x v="1"/>
  </r>
  <r>
    <x v="27"/>
    <x v="105"/>
    <n v="91.644794400699908"/>
    <x v="1"/>
    <x v="1"/>
  </r>
  <r>
    <x v="27"/>
    <x v="106"/>
    <n v="8.3552055993000867"/>
    <x v="1"/>
    <x v="1"/>
  </r>
  <r>
    <x v="28"/>
    <x v="105"/>
    <n v="91.469816272965886"/>
    <x v="1"/>
    <x v="1"/>
  </r>
  <r>
    <x v="28"/>
    <x v="106"/>
    <n v="8.530183727034121"/>
    <x v="1"/>
    <x v="1"/>
  </r>
  <r>
    <x v="29"/>
    <x v="105"/>
    <n v="97.769028871391072"/>
    <x v="1"/>
    <x v="1"/>
  </r>
  <r>
    <x v="29"/>
    <x v="106"/>
    <n v="2.2309711286089238"/>
    <x v="1"/>
    <x v="1"/>
  </r>
  <r>
    <x v="30"/>
    <x v="105"/>
    <n v="59.973753280839894"/>
    <x v="1"/>
    <x v="1"/>
  </r>
  <r>
    <x v="30"/>
    <x v="106"/>
    <n v="40.026246719160106"/>
    <x v="1"/>
    <x v="1"/>
  </r>
  <r>
    <x v="31"/>
    <x v="105"/>
    <n v="98.250218722659667"/>
    <x v="1"/>
    <x v="1"/>
  </r>
  <r>
    <x v="31"/>
    <x v="106"/>
    <n v="1.7497812773403325"/>
    <x v="1"/>
    <x v="1"/>
  </r>
  <r>
    <x v="32"/>
    <x v="105"/>
    <n v="89.195100612423445"/>
    <x v="1"/>
    <x v="1"/>
  </r>
  <r>
    <x v="32"/>
    <x v="106"/>
    <n v="10.804899387576553"/>
    <x v="1"/>
    <x v="1"/>
  </r>
  <r>
    <x v="33"/>
    <x v="105"/>
    <n v="91.426071741032374"/>
    <x v="1"/>
    <x v="1"/>
  </r>
  <r>
    <x v="33"/>
    <x v="106"/>
    <n v="8.5739282589676282"/>
    <x v="1"/>
    <x v="1"/>
  </r>
  <r>
    <x v="34"/>
    <x v="105"/>
    <n v="0"/>
    <x v="1"/>
    <x v="1"/>
  </r>
  <r>
    <x v="34"/>
    <x v="106"/>
    <n v="0"/>
    <x v="1"/>
    <x v="1"/>
  </r>
  <r>
    <x v="21"/>
    <x v="103"/>
    <n v="39.021535580524343"/>
    <x v="2"/>
    <x v="1"/>
  </r>
  <r>
    <x v="21"/>
    <x v="104"/>
    <n v="33.544007490636702"/>
    <x v="2"/>
    <x v="1"/>
  </r>
  <r>
    <x v="21"/>
    <x v="4"/>
    <n v="27.434456928838951"/>
    <x v="2"/>
    <x v="1"/>
  </r>
  <r>
    <x v="22"/>
    <x v="105"/>
    <n v="96.55898876404494"/>
    <x v="2"/>
    <x v="1"/>
  </r>
  <r>
    <x v="22"/>
    <x v="106"/>
    <n v="3.441011235955056"/>
    <x v="2"/>
    <x v="1"/>
  </r>
  <r>
    <x v="23"/>
    <x v="105"/>
    <n v="89.044943820224717"/>
    <x v="2"/>
    <x v="1"/>
  </r>
  <r>
    <x v="23"/>
    <x v="106"/>
    <n v="10.955056179775282"/>
    <x v="2"/>
    <x v="1"/>
  </r>
  <r>
    <x v="24"/>
    <x v="105"/>
    <n v="99.391385767790268"/>
    <x v="2"/>
    <x v="1"/>
  </r>
  <r>
    <x v="24"/>
    <x v="106"/>
    <n v="0.60861423220973787"/>
    <x v="2"/>
    <x v="1"/>
  </r>
  <r>
    <x v="25"/>
    <x v="105"/>
    <n v="98.010299625468164"/>
    <x v="2"/>
    <x v="1"/>
  </r>
  <r>
    <x v="25"/>
    <x v="106"/>
    <n v="1.9897003745318351"/>
    <x v="2"/>
    <x v="1"/>
  </r>
  <r>
    <x v="26"/>
    <x v="105"/>
    <n v="97.425093632958806"/>
    <x v="2"/>
    <x v="1"/>
  </r>
  <r>
    <x v="26"/>
    <x v="106"/>
    <n v="2.5749063670411987"/>
    <x v="2"/>
    <x v="1"/>
  </r>
  <r>
    <x v="27"/>
    <x v="105"/>
    <n v="96.395131086142328"/>
    <x v="2"/>
    <x v="1"/>
  </r>
  <r>
    <x v="27"/>
    <x v="106"/>
    <n v="3.6048689138576777"/>
    <x v="2"/>
    <x v="1"/>
  </r>
  <r>
    <x v="28"/>
    <x v="105"/>
    <n v="97.542134831460672"/>
    <x v="2"/>
    <x v="1"/>
  </r>
  <r>
    <x v="28"/>
    <x v="106"/>
    <n v="2.457865168539326"/>
    <x v="2"/>
    <x v="1"/>
  </r>
  <r>
    <x v="29"/>
    <x v="105"/>
    <n v="97.846441947565538"/>
    <x v="2"/>
    <x v="1"/>
  </r>
  <r>
    <x v="29"/>
    <x v="106"/>
    <n v="2.1535580524344571"/>
    <x v="2"/>
    <x v="1"/>
  </r>
  <r>
    <x v="30"/>
    <x v="105"/>
    <n v="79.002808988764045"/>
    <x v="2"/>
    <x v="1"/>
  </r>
  <r>
    <x v="30"/>
    <x v="106"/>
    <n v="20.997191011235955"/>
    <x v="2"/>
    <x v="1"/>
  </r>
  <r>
    <x v="31"/>
    <x v="105"/>
    <n v="98.712546816479403"/>
    <x v="2"/>
    <x v="1"/>
  </r>
  <r>
    <x v="31"/>
    <x v="106"/>
    <n v="1.2874531835205993"/>
    <x v="2"/>
    <x v="1"/>
  </r>
  <r>
    <x v="32"/>
    <x v="105"/>
    <n v="97.027153558052433"/>
    <x v="2"/>
    <x v="1"/>
  </r>
  <r>
    <x v="32"/>
    <x v="106"/>
    <n v="2.9728464419475658"/>
    <x v="2"/>
    <x v="1"/>
  </r>
  <r>
    <x v="33"/>
    <x v="105"/>
    <n v="97.565543071161045"/>
    <x v="2"/>
    <x v="1"/>
  </r>
  <r>
    <x v="33"/>
    <x v="106"/>
    <n v="2.4344569288389515"/>
    <x v="2"/>
    <x v="1"/>
  </r>
  <r>
    <x v="34"/>
    <x v="105"/>
    <n v="0"/>
    <x v="2"/>
    <x v="1"/>
  </r>
  <r>
    <x v="34"/>
    <x v="106"/>
    <n v="0"/>
    <x v="2"/>
    <x v="1"/>
  </r>
  <r>
    <x v="21"/>
    <x v="103"/>
    <n v="72.862453531598518"/>
    <x v="3"/>
    <x v="1"/>
  </r>
  <r>
    <x v="21"/>
    <x v="104"/>
    <n v="11.338289962825279"/>
    <x v="3"/>
    <x v="1"/>
  </r>
  <r>
    <x v="21"/>
    <x v="4"/>
    <n v="15.799256505576208"/>
    <x v="3"/>
    <x v="1"/>
  </r>
  <r>
    <x v="22"/>
    <x v="105"/>
    <n v="98.451053283767038"/>
    <x v="3"/>
    <x v="1"/>
  </r>
  <r>
    <x v="22"/>
    <x v="106"/>
    <n v="1.5489467162329615"/>
    <x v="3"/>
    <x v="1"/>
  </r>
  <r>
    <x v="23"/>
    <x v="105"/>
    <n v="82.775712515489474"/>
    <x v="3"/>
    <x v="1"/>
  </r>
  <r>
    <x v="23"/>
    <x v="106"/>
    <n v="17.224287484510533"/>
    <x v="3"/>
    <x v="1"/>
  </r>
  <r>
    <x v="24"/>
    <x v="105"/>
    <n v="99.008674101610907"/>
    <x v="3"/>
    <x v="1"/>
  </r>
  <r>
    <x v="24"/>
    <x v="106"/>
    <n v="0.99132589838909546"/>
    <x v="3"/>
    <x v="1"/>
  </r>
  <r>
    <x v="25"/>
    <x v="105"/>
    <n v="95.229244114002483"/>
    <x v="3"/>
    <x v="1"/>
  </r>
  <r>
    <x v="25"/>
    <x v="106"/>
    <n v="4.7707558859975219"/>
    <x v="3"/>
    <x v="1"/>
  </r>
  <r>
    <x v="26"/>
    <x v="105"/>
    <n v="67.71995043370508"/>
    <x v="3"/>
    <x v="1"/>
  </r>
  <r>
    <x v="26"/>
    <x v="106"/>
    <n v="32.28004956629492"/>
    <x v="3"/>
    <x v="1"/>
  </r>
  <r>
    <x v="27"/>
    <x v="105"/>
    <n v="94.175960346964061"/>
    <x v="3"/>
    <x v="1"/>
  </r>
  <r>
    <x v="27"/>
    <x v="106"/>
    <n v="5.8240396530359355"/>
    <x v="3"/>
    <x v="1"/>
  </r>
  <r>
    <x v="28"/>
    <x v="105"/>
    <n v="93.742255266418837"/>
    <x v="3"/>
    <x v="1"/>
  </r>
  <r>
    <x v="28"/>
    <x v="106"/>
    <n v="6.2577447335811645"/>
    <x v="3"/>
    <x v="1"/>
  </r>
  <r>
    <x v="29"/>
    <x v="105"/>
    <n v="99.008674101610907"/>
    <x v="3"/>
    <x v="1"/>
  </r>
  <r>
    <x v="29"/>
    <x v="106"/>
    <n v="0.99132589838909546"/>
    <x v="3"/>
    <x v="1"/>
  </r>
  <r>
    <x v="30"/>
    <x v="105"/>
    <n v="58.054522924411401"/>
    <x v="3"/>
    <x v="1"/>
  </r>
  <r>
    <x v="30"/>
    <x v="106"/>
    <n v="41.945477075588599"/>
    <x v="3"/>
    <x v="1"/>
  </r>
  <r>
    <x v="31"/>
    <x v="105"/>
    <n v="98.203221809169762"/>
    <x v="3"/>
    <x v="1"/>
  </r>
  <r>
    <x v="31"/>
    <x v="106"/>
    <n v="1.7967781908302354"/>
    <x v="3"/>
    <x v="1"/>
  </r>
  <r>
    <x v="32"/>
    <x v="105"/>
    <n v="90.396530359355637"/>
    <x v="3"/>
    <x v="1"/>
  </r>
  <r>
    <x v="32"/>
    <x v="106"/>
    <n v="9.6034696406443611"/>
    <x v="3"/>
    <x v="1"/>
  </r>
  <r>
    <x v="33"/>
    <x v="105"/>
    <n v="92.379182156133822"/>
    <x v="3"/>
    <x v="1"/>
  </r>
  <r>
    <x v="33"/>
    <x v="106"/>
    <n v="7.6208178438661713"/>
    <x v="3"/>
    <x v="1"/>
  </r>
  <r>
    <x v="34"/>
    <x v="105"/>
    <n v="0"/>
    <x v="3"/>
    <x v="1"/>
  </r>
  <r>
    <x v="34"/>
    <x v="106"/>
    <n v="0"/>
    <x v="3"/>
    <x v="1"/>
  </r>
  <r>
    <x v="21"/>
    <x v="103"/>
    <n v="45.346320346320347"/>
    <x v="4"/>
    <x v="1"/>
  </r>
  <r>
    <x v="21"/>
    <x v="104"/>
    <n v="24.675324675324674"/>
    <x v="4"/>
    <x v="1"/>
  </r>
  <r>
    <x v="21"/>
    <x v="4"/>
    <n v="29.978354978354979"/>
    <x v="4"/>
    <x v="1"/>
  </r>
  <r>
    <x v="22"/>
    <x v="105"/>
    <n v="96.969696969696969"/>
    <x v="4"/>
    <x v="1"/>
  </r>
  <r>
    <x v="22"/>
    <x v="106"/>
    <n v="3.0303030303030303"/>
    <x v="4"/>
    <x v="1"/>
  </r>
  <r>
    <x v="23"/>
    <x v="105"/>
    <n v="90.367965367965368"/>
    <x v="4"/>
    <x v="1"/>
  </r>
  <r>
    <x v="23"/>
    <x v="106"/>
    <n v="9.6320346320346317"/>
    <x v="4"/>
    <x v="1"/>
  </r>
  <r>
    <x v="24"/>
    <x v="105"/>
    <n v="99.458874458874462"/>
    <x v="4"/>
    <x v="1"/>
  </r>
  <r>
    <x v="24"/>
    <x v="106"/>
    <n v="0.54112554112554112"/>
    <x v="4"/>
    <x v="1"/>
  </r>
  <r>
    <x v="25"/>
    <x v="105"/>
    <n v="99.242424242424249"/>
    <x v="4"/>
    <x v="1"/>
  </r>
  <r>
    <x v="25"/>
    <x v="106"/>
    <n v="0.75757575757575757"/>
    <x v="4"/>
    <x v="1"/>
  </r>
  <r>
    <x v="26"/>
    <x v="105"/>
    <n v="91.666666666666671"/>
    <x v="4"/>
    <x v="1"/>
  </r>
  <r>
    <x v="26"/>
    <x v="106"/>
    <n v="8.3333333333333339"/>
    <x v="4"/>
    <x v="1"/>
  </r>
  <r>
    <x v="27"/>
    <x v="105"/>
    <n v="96.53679653679653"/>
    <x v="4"/>
    <x v="1"/>
  </r>
  <r>
    <x v="27"/>
    <x v="106"/>
    <n v="3.4632034632034632"/>
    <x v="4"/>
    <x v="1"/>
  </r>
  <r>
    <x v="28"/>
    <x v="105"/>
    <n v="95.34632034632034"/>
    <x v="4"/>
    <x v="1"/>
  </r>
  <r>
    <x v="28"/>
    <x v="106"/>
    <n v="4.6536796536796539"/>
    <x v="4"/>
    <x v="1"/>
  </r>
  <r>
    <x v="29"/>
    <x v="105"/>
    <n v="97.402597402597408"/>
    <x v="4"/>
    <x v="1"/>
  </r>
  <r>
    <x v="29"/>
    <x v="106"/>
    <n v="2.5974025974025974"/>
    <x v="4"/>
    <x v="1"/>
  </r>
  <r>
    <x v="30"/>
    <x v="105"/>
    <n v="74.891774891774887"/>
    <x v="4"/>
    <x v="1"/>
  </r>
  <r>
    <x v="30"/>
    <x v="106"/>
    <n v="25.10822510822511"/>
    <x v="4"/>
    <x v="1"/>
  </r>
  <r>
    <x v="31"/>
    <x v="105"/>
    <n v="98.376623376623371"/>
    <x v="4"/>
    <x v="1"/>
  </r>
  <r>
    <x v="31"/>
    <x v="106"/>
    <n v="1.6233766233766234"/>
    <x v="4"/>
    <x v="1"/>
  </r>
  <r>
    <x v="32"/>
    <x v="105"/>
    <n v="94.913419913419915"/>
    <x v="4"/>
    <x v="1"/>
  </r>
  <r>
    <x v="32"/>
    <x v="106"/>
    <n v="5.0865800865800868"/>
    <x v="4"/>
    <x v="1"/>
  </r>
  <r>
    <x v="33"/>
    <x v="105"/>
    <n v="96.53679653679653"/>
    <x v="4"/>
    <x v="1"/>
  </r>
  <r>
    <x v="33"/>
    <x v="106"/>
    <n v="3.4632034632034632"/>
    <x v="4"/>
    <x v="1"/>
  </r>
  <r>
    <x v="34"/>
    <x v="105"/>
    <n v="0"/>
    <x v="4"/>
    <x v="1"/>
  </r>
  <r>
    <x v="34"/>
    <x v="106"/>
    <n v="0"/>
    <x v="4"/>
    <x v="1"/>
  </r>
  <r>
    <x v="21"/>
    <x v="103"/>
    <n v="53.8860103626943"/>
    <x v="5"/>
    <x v="1"/>
  </r>
  <r>
    <x v="21"/>
    <x v="104"/>
    <n v="13.989637305699482"/>
    <x v="5"/>
    <x v="1"/>
  </r>
  <r>
    <x v="21"/>
    <x v="4"/>
    <n v="32.124352331606218"/>
    <x v="5"/>
    <x v="1"/>
  </r>
  <r>
    <x v="22"/>
    <x v="105"/>
    <n v="95.336787564766837"/>
    <x v="5"/>
    <x v="1"/>
  </r>
  <r>
    <x v="22"/>
    <x v="106"/>
    <n v="4.6632124352331603"/>
    <x v="5"/>
    <x v="1"/>
  </r>
  <r>
    <x v="23"/>
    <x v="105"/>
    <n v="90.673575129533674"/>
    <x v="5"/>
    <x v="1"/>
  </r>
  <r>
    <x v="23"/>
    <x v="106"/>
    <n v="9.3264248704663206"/>
    <x v="5"/>
    <x v="1"/>
  </r>
  <r>
    <x v="24"/>
    <x v="105"/>
    <n v="99.481865284974091"/>
    <x v="5"/>
    <x v="1"/>
  </r>
  <r>
    <x v="24"/>
    <x v="106"/>
    <n v="0.51813471502590669"/>
    <x v="5"/>
    <x v="1"/>
  </r>
  <r>
    <x v="25"/>
    <x v="105"/>
    <n v="98.963730569948183"/>
    <x v="5"/>
    <x v="1"/>
  </r>
  <r>
    <x v="25"/>
    <x v="106"/>
    <n v="1.0362694300518134"/>
    <x v="5"/>
    <x v="1"/>
  </r>
  <r>
    <x v="26"/>
    <x v="105"/>
    <n v="88.601036269430054"/>
    <x v="5"/>
    <x v="1"/>
  </r>
  <r>
    <x v="26"/>
    <x v="106"/>
    <n v="11.398963730569948"/>
    <x v="5"/>
    <x v="1"/>
  </r>
  <r>
    <x v="27"/>
    <x v="105"/>
    <n v="96.373056994818654"/>
    <x v="5"/>
    <x v="1"/>
  </r>
  <r>
    <x v="27"/>
    <x v="106"/>
    <n v="3.6269430051813472"/>
    <x v="5"/>
    <x v="1"/>
  </r>
  <r>
    <x v="28"/>
    <x v="105"/>
    <n v="93.264248704663217"/>
    <x v="5"/>
    <x v="1"/>
  </r>
  <r>
    <x v="28"/>
    <x v="106"/>
    <n v="6.7357512953367875"/>
    <x v="5"/>
    <x v="1"/>
  </r>
  <r>
    <x v="29"/>
    <x v="105"/>
    <n v="97.409326424870471"/>
    <x v="5"/>
    <x v="1"/>
  </r>
  <r>
    <x v="29"/>
    <x v="106"/>
    <n v="2.5906735751295336"/>
    <x v="5"/>
    <x v="1"/>
  </r>
  <r>
    <x v="30"/>
    <x v="105"/>
    <n v="62.176165803108809"/>
    <x v="5"/>
    <x v="1"/>
  </r>
  <r>
    <x v="30"/>
    <x v="106"/>
    <n v="37.823834196891191"/>
    <x v="5"/>
    <x v="1"/>
  </r>
  <r>
    <x v="31"/>
    <x v="105"/>
    <n v="98.445595854922274"/>
    <x v="5"/>
    <x v="1"/>
  </r>
  <r>
    <x v="31"/>
    <x v="106"/>
    <n v="1.5544041450777202"/>
    <x v="5"/>
    <x v="1"/>
  </r>
  <r>
    <x v="32"/>
    <x v="105"/>
    <n v="94.30051813471502"/>
    <x v="5"/>
    <x v="1"/>
  </r>
  <r>
    <x v="32"/>
    <x v="106"/>
    <n v="5.6994818652849739"/>
    <x v="5"/>
    <x v="1"/>
  </r>
  <r>
    <x v="33"/>
    <x v="105"/>
    <n v="93.782383419689126"/>
    <x v="5"/>
    <x v="1"/>
  </r>
  <r>
    <x v="33"/>
    <x v="106"/>
    <n v="6.2176165803108807"/>
    <x v="5"/>
    <x v="1"/>
  </r>
  <r>
    <x v="34"/>
    <x v="105"/>
    <n v="0"/>
    <x v="5"/>
    <x v="1"/>
  </r>
  <r>
    <x v="34"/>
    <x v="106"/>
    <n v="0"/>
    <x v="5"/>
    <x v="1"/>
  </r>
  <r>
    <x v="21"/>
    <x v="103"/>
    <n v="43.75"/>
    <x v="6"/>
    <x v="1"/>
  </r>
  <r>
    <x v="21"/>
    <x v="104"/>
    <n v="23.125"/>
    <x v="6"/>
    <x v="1"/>
  </r>
  <r>
    <x v="21"/>
    <x v="4"/>
    <n v="33.125"/>
    <x v="6"/>
    <x v="1"/>
  </r>
  <r>
    <x v="22"/>
    <x v="105"/>
    <n v="96.875"/>
    <x v="6"/>
    <x v="1"/>
  </r>
  <r>
    <x v="22"/>
    <x v="106"/>
    <n v="3.125"/>
    <x v="6"/>
    <x v="1"/>
  </r>
  <r>
    <x v="23"/>
    <x v="105"/>
    <n v="95"/>
    <x v="6"/>
    <x v="1"/>
  </r>
  <r>
    <x v="23"/>
    <x v="106"/>
    <n v="5"/>
    <x v="6"/>
    <x v="1"/>
  </r>
  <r>
    <x v="24"/>
    <x v="105"/>
    <n v="98.75"/>
    <x v="6"/>
    <x v="1"/>
  </r>
  <r>
    <x v="24"/>
    <x v="106"/>
    <n v="1.25"/>
    <x v="6"/>
    <x v="1"/>
  </r>
  <r>
    <x v="25"/>
    <x v="105"/>
    <n v="98.75"/>
    <x v="6"/>
    <x v="1"/>
  </r>
  <r>
    <x v="25"/>
    <x v="106"/>
    <n v="1.25"/>
    <x v="6"/>
    <x v="1"/>
  </r>
  <r>
    <x v="26"/>
    <x v="105"/>
    <n v="92.5"/>
    <x v="6"/>
    <x v="1"/>
  </r>
  <r>
    <x v="26"/>
    <x v="106"/>
    <n v="7.5"/>
    <x v="6"/>
    <x v="1"/>
  </r>
  <r>
    <x v="27"/>
    <x v="105"/>
    <n v="94.375"/>
    <x v="6"/>
    <x v="1"/>
  </r>
  <r>
    <x v="27"/>
    <x v="106"/>
    <n v="5.625"/>
    <x v="6"/>
    <x v="1"/>
  </r>
  <r>
    <x v="28"/>
    <x v="105"/>
    <n v="95.625"/>
    <x v="6"/>
    <x v="1"/>
  </r>
  <r>
    <x v="28"/>
    <x v="106"/>
    <n v="4.375"/>
    <x v="6"/>
    <x v="1"/>
  </r>
  <r>
    <x v="29"/>
    <x v="105"/>
    <n v="98.75"/>
    <x v="6"/>
    <x v="1"/>
  </r>
  <r>
    <x v="29"/>
    <x v="106"/>
    <n v="1.25"/>
    <x v="6"/>
    <x v="1"/>
  </r>
  <r>
    <x v="30"/>
    <x v="105"/>
    <n v="76.875"/>
    <x v="6"/>
    <x v="1"/>
  </r>
  <r>
    <x v="30"/>
    <x v="106"/>
    <n v="23.125"/>
    <x v="6"/>
    <x v="1"/>
  </r>
  <r>
    <x v="31"/>
    <x v="105"/>
    <n v="96.25"/>
    <x v="6"/>
    <x v="1"/>
  </r>
  <r>
    <x v="31"/>
    <x v="106"/>
    <n v="3.75"/>
    <x v="6"/>
    <x v="1"/>
  </r>
  <r>
    <x v="32"/>
    <x v="105"/>
    <n v="95.625"/>
    <x v="6"/>
    <x v="1"/>
  </r>
  <r>
    <x v="32"/>
    <x v="106"/>
    <n v="4.375"/>
    <x v="6"/>
    <x v="1"/>
  </r>
  <r>
    <x v="33"/>
    <x v="105"/>
    <n v="96.25"/>
    <x v="6"/>
    <x v="1"/>
  </r>
  <r>
    <x v="33"/>
    <x v="106"/>
    <n v="3.75"/>
    <x v="6"/>
    <x v="1"/>
  </r>
  <r>
    <x v="34"/>
    <x v="105"/>
    <n v="0"/>
    <x v="6"/>
    <x v="1"/>
  </r>
  <r>
    <x v="34"/>
    <x v="106"/>
    <n v="0"/>
    <x v="6"/>
    <x v="1"/>
  </r>
  <r>
    <x v="21"/>
    <x v="103"/>
    <n v="36.577181208053695"/>
    <x v="7"/>
    <x v="1"/>
  </r>
  <r>
    <x v="21"/>
    <x v="104"/>
    <n v="30.872483221476511"/>
    <x v="7"/>
    <x v="1"/>
  </r>
  <r>
    <x v="21"/>
    <x v="4"/>
    <n v="32.550335570469798"/>
    <x v="7"/>
    <x v="1"/>
  </r>
  <r>
    <x v="22"/>
    <x v="105"/>
    <n v="98.322147651006716"/>
    <x v="7"/>
    <x v="1"/>
  </r>
  <r>
    <x v="22"/>
    <x v="106"/>
    <n v="1.6778523489932886"/>
    <x v="7"/>
    <x v="1"/>
  </r>
  <r>
    <x v="23"/>
    <x v="105"/>
    <n v="92.281879194630875"/>
    <x v="7"/>
    <x v="1"/>
  </r>
  <r>
    <x v="23"/>
    <x v="106"/>
    <n v="7.7181208053691277"/>
    <x v="7"/>
    <x v="1"/>
  </r>
  <r>
    <x v="24"/>
    <x v="105"/>
    <n v="99.664429530201346"/>
    <x v="7"/>
    <x v="1"/>
  </r>
  <r>
    <x v="24"/>
    <x v="106"/>
    <n v="0.33557046979865773"/>
    <x v="7"/>
    <x v="1"/>
  </r>
  <r>
    <x v="25"/>
    <x v="105"/>
    <n v="99.664429530201346"/>
    <x v="7"/>
    <x v="1"/>
  </r>
  <r>
    <x v="25"/>
    <x v="106"/>
    <n v="0.33557046979865773"/>
    <x v="7"/>
    <x v="1"/>
  </r>
  <r>
    <x v="26"/>
    <x v="105"/>
    <n v="94.295302013422813"/>
    <x v="7"/>
    <x v="1"/>
  </r>
  <r>
    <x v="26"/>
    <x v="106"/>
    <n v="5.7046979865771812"/>
    <x v="7"/>
    <x v="1"/>
  </r>
  <r>
    <x v="27"/>
    <x v="105"/>
    <n v="96.644295302013418"/>
    <x v="7"/>
    <x v="1"/>
  </r>
  <r>
    <x v="27"/>
    <x v="106"/>
    <n v="3.3557046979865772"/>
    <x v="7"/>
    <x v="1"/>
  </r>
  <r>
    <x v="28"/>
    <x v="105"/>
    <n v="98.322147651006716"/>
    <x v="7"/>
    <x v="1"/>
  </r>
  <r>
    <x v="28"/>
    <x v="106"/>
    <n v="1.6778523489932886"/>
    <x v="7"/>
    <x v="1"/>
  </r>
  <r>
    <x v="29"/>
    <x v="105"/>
    <n v="98.322147651006716"/>
    <x v="7"/>
    <x v="1"/>
  </r>
  <r>
    <x v="29"/>
    <x v="106"/>
    <n v="1.6778523489932886"/>
    <x v="7"/>
    <x v="1"/>
  </r>
  <r>
    <x v="30"/>
    <x v="105"/>
    <n v="78.523489932885909"/>
    <x v="7"/>
    <x v="1"/>
  </r>
  <r>
    <x v="30"/>
    <x v="106"/>
    <n v="21.476510067114095"/>
    <x v="7"/>
    <x v="1"/>
  </r>
  <r>
    <x v="31"/>
    <x v="105"/>
    <n v="98.993288590604024"/>
    <x v="7"/>
    <x v="1"/>
  </r>
  <r>
    <x v="31"/>
    <x v="106"/>
    <n v="1.0067114093959733"/>
    <x v="7"/>
    <x v="1"/>
  </r>
  <r>
    <x v="32"/>
    <x v="105"/>
    <n v="97.651006711409394"/>
    <x v="7"/>
    <x v="1"/>
  </r>
  <r>
    <x v="32"/>
    <x v="106"/>
    <n v="2.348993288590604"/>
    <x v="7"/>
    <x v="1"/>
  </r>
  <r>
    <x v="33"/>
    <x v="105"/>
    <n v="97.986577181208048"/>
    <x v="7"/>
    <x v="1"/>
  </r>
  <r>
    <x v="33"/>
    <x v="106"/>
    <n v="2.0134228187919465"/>
    <x v="7"/>
    <x v="1"/>
  </r>
  <r>
    <x v="34"/>
    <x v="105"/>
    <n v="0"/>
    <x v="7"/>
    <x v="1"/>
  </r>
  <r>
    <x v="34"/>
    <x v="106"/>
    <n v="0"/>
    <x v="7"/>
    <x v="1"/>
  </r>
  <r>
    <x v="21"/>
    <x v="103"/>
    <n v="49.816849816849818"/>
    <x v="8"/>
    <x v="1"/>
  </r>
  <r>
    <x v="21"/>
    <x v="104"/>
    <n v="26.373626373626372"/>
    <x v="8"/>
    <x v="1"/>
  </r>
  <r>
    <x v="21"/>
    <x v="4"/>
    <n v="23.80952380952381"/>
    <x v="8"/>
    <x v="1"/>
  </r>
  <r>
    <x v="22"/>
    <x v="105"/>
    <n v="96.703296703296701"/>
    <x v="8"/>
    <x v="1"/>
  </r>
  <r>
    <x v="22"/>
    <x v="106"/>
    <n v="3.2967032967032965"/>
    <x v="8"/>
    <x v="1"/>
  </r>
  <r>
    <x v="23"/>
    <x v="105"/>
    <n v="85.347985347985343"/>
    <x v="8"/>
    <x v="1"/>
  </r>
  <r>
    <x v="23"/>
    <x v="106"/>
    <n v="14.652014652014651"/>
    <x v="8"/>
    <x v="1"/>
  </r>
  <r>
    <x v="24"/>
    <x v="105"/>
    <n v="99.633699633699635"/>
    <x v="8"/>
    <x v="1"/>
  </r>
  <r>
    <x v="24"/>
    <x v="106"/>
    <n v="0.36630036630036628"/>
    <x v="8"/>
    <x v="1"/>
  </r>
  <r>
    <x v="25"/>
    <x v="105"/>
    <n v="99.26739926739927"/>
    <x v="8"/>
    <x v="1"/>
  </r>
  <r>
    <x v="25"/>
    <x v="106"/>
    <n v="0.73260073260073255"/>
    <x v="8"/>
    <x v="1"/>
  </r>
  <r>
    <x v="26"/>
    <x v="105"/>
    <n v="90.476190476190482"/>
    <x v="8"/>
    <x v="1"/>
  </r>
  <r>
    <x v="26"/>
    <x v="106"/>
    <n v="9.5238095238095237"/>
    <x v="8"/>
    <x v="1"/>
  </r>
  <r>
    <x v="27"/>
    <x v="105"/>
    <n v="97.802197802197796"/>
    <x v="8"/>
    <x v="1"/>
  </r>
  <r>
    <x v="27"/>
    <x v="106"/>
    <n v="2.197802197802198"/>
    <x v="8"/>
    <x v="1"/>
  </r>
  <r>
    <x v="28"/>
    <x v="105"/>
    <n v="93.406593406593402"/>
    <x v="8"/>
    <x v="1"/>
  </r>
  <r>
    <x v="28"/>
    <x v="106"/>
    <n v="6.5934065934065931"/>
    <x v="8"/>
    <x v="1"/>
  </r>
  <r>
    <x v="29"/>
    <x v="105"/>
    <n v="95.604395604395606"/>
    <x v="8"/>
    <x v="1"/>
  </r>
  <r>
    <x v="29"/>
    <x v="106"/>
    <n v="4.395604395604396"/>
    <x v="8"/>
    <x v="1"/>
  </r>
  <r>
    <x v="30"/>
    <x v="105"/>
    <n v="78.754578754578759"/>
    <x v="8"/>
    <x v="1"/>
  </r>
  <r>
    <x v="30"/>
    <x v="106"/>
    <n v="21.245421245421245"/>
    <x v="8"/>
    <x v="1"/>
  </r>
  <r>
    <x v="31"/>
    <x v="105"/>
    <n v="98.901098901098905"/>
    <x v="8"/>
    <x v="1"/>
  </r>
  <r>
    <x v="31"/>
    <x v="106"/>
    <n v="1.098901098901099"/>
    <x v="8"/>
    <x v="1"/>
  </r>
  <r>
    <x v="32"/>
    <x v="105"/>
    <n v="91.941391941391942"/>
    <x v="8"/>
    <x v="1"/>
  </r>
  <r>
    <x v="32"/>
    <x v="106"/>
    <n v="8.0586080586080584"/>
    <x v="8"/>
    <x v="1"/>
  </r>
  <r>
    <x v="33"/>
    <x v="105"/>
    <n v="97.069597069597066"/>
    <x v="8"/>
    <x v="1"/>
  </r>
  <r>
    <x v="33"/>
    <x v="106"/>
    <n v="2.9304029304029302"/>
    <x v="8"/>
    <x v="1"/>
  </r>
  <r>
    <x v="34"/>
    <x v="105"/>
    <n v="0"/>
    <x v="8"/>
    <x v="1"/>
  </r>
  <r>
    <x v="34"/>
    <x v="106"/>
    <n v="0"/>
    <x v="8"/>
    <x v="1"/>
  </r>
  <r>
    <x v="21"/>
    <x v="103"/>
    <n v="49.709302325581397"/>
    <x v="9"/>
    <x v="1"/>
  </r>
  <r>
    <x v="21"/>
    <x v="104"/>
    <n v="26.453488372093023"/>
    <x v="9"/>
    <x v="1"/>
  </r>
  <r>
    <x v="21"/>
    <x v="4"/>
    <n v="23.837209302325583"/>
    <x v="9"/>
    <x v="1"/>
  </r>
  <r>
    <x v="22"/>
    <x v="105"/>
    <n v="98.255813953488371"/>
    <x v="9"/>
    <x v="1"/>
  </r>
  <r>
    <x v="22"/>
    <x v="106"/>
    <n v="1.7441860465116279"/>
    <x v="9"/>
    <x v="1"/>
  </r>
  <r>
    <x v="23"/>
    <x v="105"/>
    <n v="79.941860465116278"/>
    <x v="9"/>
    <x v="1"/>
  </r>
  <r>
    <x v="23"/>
    <x v="106"/>
    <n v="20.058139534883722"/>
    <x v="9"/>
    <x v="1"/>
  </r>
  <r>
    <x v="24"/>
    <x v="105"/>
    <n v="98.54651162790698"/>
    <x v="9"/>
    <x v="1"/>
  </r>
  <r>
    <x v="24"/>
    <x v="106"/>
    <n v="1.4534883720930232"/>
    <x v="9"/>
    <x v="1"/>
  </r>
  <r>
    <x v="25"/>
    <x v="105"/>
    <n v="98.54651162790698"/>
    <x v="9"/>
    <x v="1"/>
  </r>
  <r>
    <x v="25"/>
    <x v="106"/>
    <n v="1.4534883720930232"/>
    <x v="9"/>
    <x v="1"/>
  </r>
  <r>
    <x v="26"/>
    <x v="105"/>
    <n v="86.627906976744185"/>
    <x v="9"/>
    <x v="1"/>
  </r>
  <r>
    <x v="26"/>
    <x v="106"/>
    <n v="13.372093023255815"/>
    <x v="9"/>
    <x v="1"/>
  </r>
  <r>
    <x v="27"/>
    <x v="105"/>
    <n v="97.965116279069761"/>
    <x v="9"/>
    <x v="1"/>
  </r>
  <r>
    <x v="27"/>
    <x v="106"/>
    <n v="2.0348837209302326"/>
    <x v="9"/>
    <x v="1"/>
  </r>
  <r>
    <x v="28"/>
    <x v="105"/>
    <n v="96.511627906976742"/>
    <x v="9"/>
    <x v="1"/>
  </r>
  <r>
    <x v="28"/>
    <x v="106"/>
    <n v="3.4883720930232558"/>
    <x v="9"/>
    <x v="1"/>
  </r>
  <r>
    <x v="29"/>
    <x v="105"/>
    <n v="98.837209302325576"/>
    <x v="9"/>
    <x v="1"/>
  </r>
  <r>
    <x v="29"/>
    <x v="106"/>
    <n v="1.1627906976744187"/>
    <x v="9"/>
    <x v="1"/>
  </r>
  <r>
    <x v="30"/>
    <x v="105"/>
    <n v="80.813953488372093"/>
    <x v="9"/>
    <x v="1"/>
  </r>
  <r>
    <x v="30"/>
    <x v="106"/>
    <n v="19.186046511627907"/>
    <x v="9"/>
    <x v="1"/>
  </r>
  <r>
    <x v="31"/>
    <x v="105"/>
    <n v="98.255813953488371"/>
    <x v="9"/>
    <x v="1"/>
  </r>
  <r>
    <x v="31"/>
    <x v="106"/>
    <n v="1.7441860465116279"/>
    <x v="9"/>
    <x v="1"/>
  </r>
  <r>
    <x v="32"/>
    <x v="105"/>
    <n v="96.220930232558146"/>
    <x v="9"/>
    <x v="1"/>
  </r>
  <r>
    <x v="32"/>
    <x v="106"/>
    <n v="3.7790697674418605"/>
    <x v="9"/>
    <x v="1"/>
  </r>
  <r>
    <x v="33"/>
    <x v="105"/>
    <n v="96.511627906976742"/>
    <x v="9"/>
    <x v="1"/>
  </r>
  <r>
    <x v="33"/>
    <x v="106"/>
    <n v="3.4883720930232558"/>
    <x v="9"/>
    <x v="1"/>
  </r>
  <r>
    <x v="34"/>
    <x v="105"/>
    <n v="0"/>
    <x v="9"/>
    <x v="1"/>
  </r>
  <r>
    <x v="34"/>
    <x v="106"/>
    <n v="0"/>
    <x v="9"/>
    <x v="1"/>
  </r>
  <r>
    <x v="21"/>
    <x v="103"/>
    <n v="69.230769230769226"/>
    <x v="10"/>
    <x v="1"/>
  </r>
  <r>
    <x v="21"/>
    <x v="104"/>
    <n v="13.765182186234817"/>
    <x v="10"/>
    <x v="1"/>
  </r>
  <r>
    <x v="21"/>
    <x v="4"/>
    <n v="17.004048582995953"/>
    <x v="10"/>
    <x v="1"/>
  </r>
  <r>
    <x v="22"/>
    <x v="105"/>
    <n v="95.951417004048579"/>
    <x v="10"/>
    <x v="1"/>
  </r>
  <r>
    <x v="22"/>
    <x v="106"/>
    <n v="4.048582995951417"/>
    <x v="10"/>
    <x v="1"/>
  </r>
  <r>
    <x v="23"/>
    <x v="105"/>
    <n v="82.995951417004051"/>
    <x v="10"/>
    <x v="1"/>
  </r>
  <r>
    <x v="23"/>
    <x v="106"/>
    <n v="17.004048582995953"/>
    <x v="10"/>
    <x v="1"/>
  </r>
  <r>
    <x v="24"/>
    <x v="105"/>
    <n v="98.785425101214571"/>
    <x v="10"/>
    <x v="1"/>
  </r>
  <r>
    <x v="24"/>
    <x v="106"/>
    <n v="1.214574898785425"/>
    <x v="10"/>
    <x v="1"/>
  </r>
  <r>
    <x v="25"/>
    <x v="105"/>
    <n v="94.331983805668017"/>
    <x v="10"/>
    <x v="1"/>
  </r>
  <r>
    <x v="25"/>
    <x v="106"/>
    <n v="5.668016194331984"/>
    <x v="10"/>
    <x v="1"/>
  </r>
  <r>
    <x v="26"/>
    <x v="105"/>
    <n v="81.376518218623488"/>
    <x v="10"/>
    <x v="1"/>
  </r>
  <r>
    <x v="26"/>
    <x v="106"/>
    <n v="18.623481781376519"/>
    <x v="10"/>
    <x v="1"/>
  </r>
  <r>
    <x v="27"/>
    <x v="105"/>
    <n v="93.927125506072869"/>
    <x v="10"/>
    <x v="1"/>
  </r>
  <r>
    <x v="27"/>
    <x v="106"/>
    <n v="6.0728744939271255"/>
    <x v="10"/>
    <x v="1"/>
  </r>
  <r>
    <x v="28"/>
    <x v="105"/>
    <n v="94.331983805668017"/>
    <x v="10"/>
    <x v="1"/>
  </r>
  <r>
    <x v="28"/>
    <x v="106"/>
    <n v="5.668016194331984"/>
    <x v="10"/>
    <x v="1"/>
  </r>
  <r>
    <x v="29"/>
    <x v="105"/>
    <n v="97.570850202429156"/>
    <x v="10"/>
    <x v="1"/>
  </r>
  <r>
    <x v="29"/>
    <x v="106"/>
    <n v="2.42914979757085"/>
    <x v="10"/>
    <x v="1"/>
  </r>
  <r>
    <x v="30"/>
    <x v="105"/>
    <n v="70.040485829959508"/>
    <x v="10"/>
    <x v="1"/>
  </r>
  <r>
    <x v="30"/>
    <x v="106"/>
    <n v="29.959514170040485"/>
    <x v="10"/>
    <x v="1"/>
  </r>
  <r>
    <x v="31"/>
    <x v="105"/>
    <n v="96.761133603238861"/>
    <x v="10"/>
    <x v="1"/>
  </r>
  <r>
    <x v="31"/>
    <x v="106"/>
    <n v="3.2388663967611335"/>
    <x v="10"/>
    <x v="1"/>
  </r>
  <r>
    <x v="32"/>
    <x v="105"/>
    <n v="84.615384615384613"/>
    <x v="10"/>
    <x v="1"/>
  </r>
  <r>
    <x v="32"/>
    <x v="106"/>
    <n v="15.384615384615385"/>
    <x v="10"/>
    <x v="1"/>
  </r>
  <r>
    <x v="33"/>
    <x v="105"/>
    <n v="93.927125506072869"/>
    <x v="10"/>
    <x v="1"/>
  </r>
  <r>
    <x v="33"/>
    <x v="106"/>
    <n v="6.0728744939271255"/>
    <x v="10"/>
    <x v="1"/>
  </r>
  <r>
    <x v="34"/>
    <x v="105"/>
    <n v="0"/>
    <x v="10"/>
    <x v="1"/>
  </r>
  <r>
    <x v="34"/>
    <x v="106"/>
    <n v="0"/>
    <x v="10"/>
    <x v="1"/>
  </r>
  <r>
    <x v="21"/>
    <x v="103"/>
    <n v="52.592592592592595"/>
    <x v="11"/>
    <x v="1"/>
  </r>
  <r>
    <x v="21"/>
    <x v="104"/>
    <n v="27.777777777777779"/>
    <x v="11"/>
    <x v="1"/>
  </r>
  <r>
    <x v="21"/>
    <x v="4"/>
    <n v="19.62962962962963"/>
    <x v="11"/>
    <x v="1"/>
  </r>
  <r>
    <x v="22"/>
    <x v="105"/>
    <n v="98.518518518518519"/>
    <x v="11"/>
    <x v="1"/>
  </r>
  <r>
    <x v="22"/>
    <x v="106"/>
    <n v="1.4814814814814814"/>
    <x v="11"/>
    <x v="1"/>
  </r>
  <r>
    <x v="23"/>
    <x v="105"/>
    <n v="85.555555555555557"/>
    <x v="11"/>
    <x v="1"/>
  </r>
  <r>
    <x v="23"/>
    <x v="106"/>
    <n v="14.444444444444445"/>
    <x v="11"/>
    <x v="1"/>
  </r>
  <r>
    <x v="24"/>
    <x v="105"/>
    <n v="98.888888888888886"/>
    <x v="11"/>
    <x v="1"/>
  </r>
  <r>
    <x v="24"/>
    <x v="106"/>
    <n v="1.1111111111111112"/>
    <x v="11"/>
    <x v="1"/>
  </r>
  <r>
    <x v="25"/>
    <x v="105"/>
    <n v="98.518518518518519"/>
    <x v="11"/>
    <x v="1"/>
  </r>
  <r>
    <x v="25"/>
    <x v="106"/>
    <n v="1.4814814814814814"/>
    <x v="11"/>
    <x v="1"/>
  </r>
  <r>
    <x v="26"/>
    <x v="105"/>
    <n v="78.888888888888886"/>
    <x v="11"/>
    <x v="1"/>
  </r>
  <r>
    <x v="26"/>
    <x v="106"/>
    <n v="21.111111111111111"/>
    <x v="11"/>
    <x v="1"/>
  </r>
  <r>
    <x v="27"/>
    <x v="105"/>
    <n v="94.444444444444443"/>
    <x v="11"/>
    <x v="1"/>
  </r>
  <r>
    <x v="27"/>
    <x v="106"/>
    <n v="5.5555555555555554"/>
    <x v="11"/>
    <x v="1"/>
  </r>
  <r>
    <x v="28"/>
    <x v="105"/>
    <n v="97.407407407407405"/>
    <x v="11"/>
    <x v="1"/>
  </r>
  <r>
    <x v="28"/>
    <x v="106"/>
    <n v="2.5925925925925926"/>
    <x v="11"/>
    <x v="1"/>
  </r>
  <r>
    <x v="29"/>
    <x v="105"/>
    <n v="98.148148148148152"/>
    <x v="11"/>
    <x v="1"/>
  </r>
  <r>
    <x v="29"/>
    <x v="106"/>
    <n v="1.8518518518518519"/>
    <x v="11"/>
    <x v="1"/>
  </r>
  <r>
    <x v="30"/>
    <x v="105"/>
    <n v="84.81481481481481"/>
    <x v="11"/>
    <x v="1"/>
  </r>
  <r>
    <x v="30"/>
    <x v="106"/>
    <n v="15.185185185185185"/>
    <x v="11"/>
    <x v="1"/>
  </r>
  <r>
    <x v="31"/>
    <x v="105"/>
    <n v="99.259259259259252"/>
    <x v="11"/>
    <x v="1"/>
  </r>
  <r>
    <x v="31"/>
    <x v="106"/>
    <n v="0.7407407407407407"/>
    <x v="11"/>
    <x v="1"/>
  </r>
  <r>
    <x v="32"/>
    <x v="105"/>
    <n v="95.18518518518519"/>
    <x v="11"/>
    <x v="1"/>
  </r>
  <r>
    <x v="32"/>
    <x v="106"/>
    <n v="4.8148148148148149"/>
    <x v="11"/>
    <x v="1"/>
  </r>
  <r>
    <x v="33"/>
    <x v="105"/>
    <n v="96.296296296296291"/>
    <x v="11"/>
    <x v="1"/>
  </r>
  <r>
    <x v="33"/>
    <x v="106"/>
    <n v="3.7037037037037037"/>
    <x v="11"/>
    <x v="1"/>
  </r>
  <r>
    <x v="34"/>
    <x v="105"/>
    <n v="0"/>
    <x v="11"/>
    <x v="1"/>
  </r>
  <r>
    <x v="34"/>
    <x v="106"/>
    <n v="0"/>
    <x v="11"/>
    <x v="1"/>
  </r>
  <r>
    <x v="21"/>
    <x v="103"/>
    <n v="65.646258503401356"/>
    <x v="12"/>
    <x v="1"/>
  </r>
  <r>
    <x v="21"/>
    <x v="104"/>
    <n v="11.904761904761905"/>
    <x v="12"/>
    <x v="1"/>
  </r>
  <r>
    <x v="21"/>
    <x v="4"/>
    <n v="22.448979591836736"/>
    <x v="12"/>
    <x v="1"/>
  </r>
  <r>
    <x v="22"/>
    <x v="105"/>
    <n v="97.959183673469383"/>
    <x v="12"/>
    <x v="1"/>
  </r>
  <r>
    <x v="22"/>
    <x v="106"/>
    <n v="2.0408163265306123"/>
    <x v="12"/>
    <x v="1"/>
  </r>
  <r>
    <x v="23"/>
    <x v="105"/>
    <n v="89.455782312925166"/>
    <x v="12"/>
    <x v="1"/>
  </r>
  <r>
    <x v="23"/>
    <x v="106"/>
    <n v="10.544217687074831"/>
    <x v="12"/>
    <x v="1"/>
  </r>
  <r>
    <x v="24"/>
    <x v="105"/>
    <n v="96.258503401360542"/>
    <x v="12"/>
    <x v="1"/>
  </r>
  <r>
    <x v="24"/>
    <x v="106"/>
    <n v="3.7414965986394559"/>
    <x v="12"/>
    <x v="1"/>
  </r>
  <r>
    <x v="25"/>
    <x v="105"/>
    <n v="96.938775510204081"/>
    <x v="12"/>
    <x v="1"/>
  </r>
  <r>
    <x v="25"/>
    <x v="106"/>
    <n v="3.0612244897959182"/>
    <x v="12"/>
    <x v="1"/>
  </r>
  <r>
    <x v="26"/>
    <x v="105"/>
    <n v="67.006802721088434"/>
    <x v="12"/>
    <x v="1"/>
  </r>
  <r>
    <x v="26"/>
    <x v="106"/>
    <n v="32.993197278911566"/>
    <x v="12"/>
    <x v="1"/>
  </r>
  <r>
    <x v="27"/>
    <x v="105"/>
    <n v="91.496598639455783"/>
    <x v="12"/>
    <x v="1"/>
  </r>
  <r>
    <x v="27"/>
    <x v="106"/>
    <n v="8.5034013605442169"/>
    <x v="12"/>
    <x v="1"/>
  </r>
  <r>
    <x v="28"/>
    <x v="105"/>
    <n v="93.877551020408163"/>
    <x v="12"/>
    <x v="1"/>
  </r>
  <r>
    <x v="28"/>
    <x v="106"/>
    <n v="6.1224489795918364"/>
    <x v="12"/>
    <x v="1"/>
  </r>
  <r>
    <x v="29"/>
    <x v="105"/>
    <n v="97.959183673469383"/>
    <x v="12"/>
    <x v="1"/>
  </r>
  <r>
    <x v="29"/>
    <x v="106"/>
    <n v="2.0408163265306123"/>
    <x v="12"/>
    <x v="1"/>
  </r>
  <r>
    <x v="30"/>
    <x v="105"/>
    <n v="71.428571428571431"/>
    <x v="12"/>
    <x v="1"/>
  </r>
  <r>
    <x v="30"/>
    <x v="106"/>
    <n v="28.571428571428573"/>
    <x v="12"/>
    <x v="1"/>
  </r>
  <r>
    <x v="31"/>
    <x v="105"/>
    <n v="98.639455782312922"/>
    <x v="12"/>
    <x v="1"/>
  </r>
  <r>
    <x v="31"/>
    <x v="106"/>
    <n v="1.3605442176870748"/>
    <x v="12"/>
    <x v="1"/>
  </r>
  <r>
    <x v="32"/>
    <x v="105"/>
    <n v="93.877551020408163"/>
    <x v="12"/>
    <x v="1"/>
  </r>
  <r>
    <x v="32"/>
    <x v="106"/>
    <n v="6.1224489795918364"/>
    <x v="12"/>
    <x v="1"/>
  </r>
  <r>
    <x v="33"/>
    <x v="105"/>
    <n v="91.496598639455783"/>
    <x v="12"/>
    <x v="1"/>
  </r>
  <r>
    <x v="33"/>
    <x v="106"/>
    <n v="8.5034013605442169"/>
    <x v="12"/>
    <x v="1"/>
  </r>
  <r>
    <x v="34"/>
    <x v="105"/>
    <n v="0"/>
    <x v="12"/>
    <x v="1"/>
  </r>
  <r>
    <x v="34"/>
    <x v="106"/>
    <n v="0"/>
    <x v="12"/>
    <x v="1"/>
  </r>
  <r>
    <x v="21"/>
    <x v="103"/>
    <n v="71.794871794871796"/>
    <x v="13"/>
    <x v="1"/>
  </r>
  <r>
    <x v="21"/>
    <x v="104"/>
    <n v="15.384615384615385"/>
    <x v="13"/>
    <x v="1"/>
  </r>
  <r>
    <x v="21"/>
    <x v="4"/>
    <n v="12.820512820512821"/>
    <x v="13"/>
    <x v="1"/>
  </r>
  <r>
    <x v="22"/>
    <x v="105"/>
    <n v="95.512820512820511"/>
    <x v="13"/>
    <x v="1"/>
  </r>
  <r>
    <x v="22"/>
    <x v="106"/>
    <n v="4.4871794871794872"/>
    <x v="13"/>
    <x v="1"/>
  </r>
  <r>
    <x v="23"/>
    <x v="105"/>
    <n v="78.84615384615384"/>
    <x v="13"/>
    <x v="1"/>
  </r>
  <r>
    <x v="23"/>
    <x v="106"/>
    <n v="21.153846153846153"/>
    <x v="13"/>
    <x v="1"/>
  </r>
  <r>
    <x v="24"/>
    <x v="105"/>
    <n v="98.717948717948715"/>
    <x v="13"/>
    <x v="1"/>
  </r>
  <r>
    <x v="24"/>
    <x v="106"/>
    <n v="1.2820512820512822"/>
    <x v="13"/>
    <x v="1"/>
  </r>
  <r>
    <x v="25"/>
    <x v="105"/>
    <n v="95.512820512820511"/>
    <x v="13"/>
    <x v="1"/>
  </r>
  <r>
    <x v="25"/>
    <x v="106"/>
    <n v="4.4871794871794872"/>
    <x v="13"/>
    <x v="1"/>
  </r>
  <r>
    <x v="26"/>
    <x v="105"/>
    <n v="72.435897435897431"/>
    <x v="13"/>
    <x v="1"/>
  </r>
  <r>
    <x v="26"/>
    <x v="106"/>
    <n v="27.564102564102566"/>
    <x v="13"/>
    <x v="1"/>
  </r>
  <r>
    <x v="27"/>
    <x v="105"/>
    <n v="92.948717948717942"/>
    <x v="13"/>
    <x v="1"/>
  </r>
  <r>
    <x v="27"/>
    <x v="106"/>
    <n v="7.0512820512820511"/>
    <x v="13"/>
    <x v="1"/>
  </r>
  <r>
    <x v="28"/>
    <x v="105"/>
    <n v="94.230769230769226"/>
    <x v="13"/>
    <x v="1"/>
  </r>
  <r>
    <x v="28"/>
    <x v="106"/>
    <n v="5.7692307692307692"/>
    <x v="13"/>
    <x v="1"/>
  </r>
  <r>
    <x v="29"/>
    <x v="105"/>
    <n v="98.07692307692308"/>
    <x v="13"/>
    <x v="1"/>
  </r>
  <r>
    <x v="29"/>
    <x v="106"/>
    <n v="1.9230769230769231"/>
    <x v="13"/>
    <x v="1"/>
  </r>
  <r>
    <x v="30"/>
    <x v="105"/>
    <n v="61.53846153846154"/>
    <x v="13"/>
    <x v="1"/>
  </r>
  <r>
    <x v="30"/>
    <x v="106"/>
    <n v="38.46153846153846"/>
    <x v="13"/>
    <x v="1"/>
  </r>
  <r>
    <x v="31"/>
    <x v="105"/>
    <n v="99.358974358974365"/>
    <x v="13"/>
    <x v="1"/>
  </r>
  <r>
    <x v="31"/>
    <x v="106"/>
    <n v="0.64102564102564108"/>
    <x v="13"/>
    <x v="1"/>
  </r>
  <r>
    <x v="32"/>
    <x v="105"/>
    <n v="89.102564102564102"/>
    <x v="13"/>
    <x v="1"/>
  </r>
  <r>
    <x v="32"/>
    <x v="106"/>
    <n v="10.897435897435898"/>
    <x v="13"/>
    <x v="1"/>
  </r>
  <r>
    <x v="33"/>
    <x v="105"/>
    <n v="94.871794871794876"/>
    <x v="13"/>
    <x v="1"/>
  </r>
  <r>
    <x v="33"/>
    <x v="106"/>
    <n v="5.1282051282051286"/>
    <x v="13"/>
    <x v="1"/>
  </r>
  <r>
    <x v="34"/>
    <x v="105"/>
    <n v="0"/>
    <x v="13"/>
    <x v="1"/>
  </r>
  <r>
    <x v="34"/>
    <x v="106"/>
    <n v="0"/>
    <x v="13"/>
    <x v="1"/>
  </r>
  <r>
    <x v="21"/>
    <x v="103"/>
    <n v="54.054054054054056"/>
    <x v="14"/>
    <x v="1"/>
  </r>
  <r>
    <x v="21"/>
    <x v="104"/>
    <n v="27.702702702702702"/>
    <x v="14"/>
    <x v="1"/>
  </r>
  <r>
    <x v="21"/>
    <x v="4"/>
    <n v="18.243243243243242"/>
    <x v="14"/>
    <x v="1"/>
  </r>
  <r>
    <x v="22"/>
    <x v="105"/>
    <n v="94.594594594594597"/>
    <x v="14"/>
    <x v="1"/>
  </r>
  <r>
    <x v="22"/>
    <x v="106"/>
    <n v="5.4054054054054053"/>
    <x v="14"/>
    <x v="1"/>
  </r>
  <r>
    <x v="23"/>
    <x v="105"/>
    <n v="84.459459459459453"/>
    <x v="14"/>
    <x v="1"/>
  </r>
  <r>
    <x v="23"/>
    <x v="106"/>
    <n v="15.54054054054054"/>
    <x v="14"/>
    <x v="1"/>
  </r>
  <r>
    <x v="24"/>
    <x v="105"/>
    <n v="98.648648648648646"/>
    <x v="14"/>
    <x v="1"/>
  </r>
  <r>
    <x v="24"/>
    <x v="106"/>
    <n v="1.3513513513513513"/>
    <x v="14"/>
    <x v="1"/>
  </r>
  <r>
    <x v="25"/>
    <x v="105"/>
    <n v="96.621621621621628"/>
    <x v="14"/>
    <x v="1"/>
  </r>
  <r>
    <x v="25"/>
    <x v="106"/>
    <n v="3.3783783783783785"/>
    <x v="14"/>
    <x v="1"/>
  </r>
  <r>
    <x v="26"/>
    <x v="105"/>
    <n v="93.243243243243242"/>
    <x v="14"/>
    <x v="1"/>
  </r>
  <r>
    <x v="26"/>
    <x v="106"/>
    <n v="6.756756756756757"/>
    <x v="14"/>
    <x v="1"/>
  </r>
  <r>
    <x v="27"/>
    <x v="105"/>
    <n v="92.567567567567565"/>
    <x v="14"/>
    <x v="1"/>
  </r>
  <r>
    <x v="27"/>
    <x v="106"/>
    <n v="7.4324324324324325"/>
    <x v="14"/>
    <x v="1"/>
  </r>
  <r>
    <x v="28"/>
    <x v="105"/>
    <n v="95.270270270270274"/>
    <x v="14"/>
    <x v="1"/>
  </r>
  <r>
    <x v="28"/>
    <x v="106"/>
    <n v="4.7297297297297298"/>
    <x v="14"/>
    <x v="1"/>
  </r>
  <r>
    <x v="29"/>
    <x v="105"/>
    <n v="95.945945945945951"/>
    <x v="14"/>
    <x v="1"/>
  </r>
  <r>
    <x v="29"/>
    <x v="106"/>
    <n v="4.0540540540540544"/>
    <x v="14"/>
    <x v="1"/>
  </r>
  <r>
    <x v="30"/>
    <x v="105"/>
    <n v="77.027027027027032"/>
    <x v="14"/>
    <x v="1"/>
  </r>
  <r>
    <x v="30"/>
    <x v="106"/>
    <n v="22.972972972972972"/>
    <x v="14"/>
    <x v="1"/>
  </r>
  <r>
    <x v="31"/>
    <x v="105"/>
    <n v="93.243243243243242"/>
    <x v="14"/>
    <x v="1"/>
  </r>
  <r>
    <x v="31"/>
    <x v="106"/>
    <n v="6.756756756756757"/>
    <x v="14"/>
    <x v="1"/>
  </r>
  <r>
    <x v="32"/>
    <x v="105"/>
    <n v="94.594594594594597"/>
    <x v="14"/>
    <x v="1"/>
  </r>
  <r>
    <x v="32"/>
    <x v="106"/>
    <n v="5.4054054054054053"/>
    <x v="14"/>
    <x v="1"/>
  </r>
  <r>
    <x v="33"/>
    <x v="105"/>
    <n v="97.297297297297291"/>
    <x v="14"/>
    <x v="1"/>
  </r>
  <r>
    <x v="33"/>
    <x v="106"/>
    <n v="2.7027027027027026"/>
    <x v="14"/>
    <x v="1"/>
  </r>
  <r>
    <x v="34"/>
    <x v="105"/>
    <n v="0"/>
    <x v="14"/>
    <x v="1"/>
  </r>
  <r>
    <x v="34"/>
    <x v="106"/>
    <n v="0"/>
    <x v="14"/>
    <x v="1"/>
  </r>
  <r>
    <x v="21"/>
    <x v="103"/>
    <n v="87.162162162162161"/>
    <x v="15"/>
    <x v="1"/>
  </r>
  <r>
    <x v="21"/>
    <x v="104"/>
    <n v="6.756756756756757"/>
    <x v="15"/>
    <x v="1"/>
  </r>
  <r>
    <x v="21"/>
    <x v="4"/>
    <n v="6.0810810810810807"/>
    <x v="15"/>
    <x v="1"/>
  </r>
  <r>
    <x v="22"/>
    <x v="105"/>
    <n v="97.972972972972968"/>
    <x v="15"/>
    <x v="1"/>
  </r>
  <r>
    <x v="22"/>
    <x v="106"/>
    <n v="2.0270270270270272"/>
    <x v="15"/>
    <x v="1"/>
  </r>
  <r>
    <x v="23"/>
    <x v="105"/>
    <n v="75"/>
    <x v="15"/>
    <x v="1"/>
  </r>
  <r>
    <x v="23"/>
    <x v="106"/>
    <n v="25"/>
    <x v="15"/>
    <x v="1"/>
  </r>
  <r>
    <x v="24"/>
    <x v="105"/>
    <n v="99.324324324324323"/>
    <x v="15"/>
    <x v="1"/>
  </r>
  <r>
    <x v="24"/>
    <x v="106"/>
    <n v="0.67567567567567566"/>
    <x v="15"/>
    <x v="1"/>
  </r>
  <r>
    <x v="25"/>
    <x v="105"/>
    <n v="97.972972972972968"/>
    <x v="15"/>
    <x v="1"/>
  </r>
  <r>
    <x v="25"/>
    <x v="106"/>
    <n v="2.0270270270270272"/>
    <x v="15"/>
    <x v="1"/>
  </r>
  <r>
    <x v="26"/>
    <x v="105"/>
    <n v="52.027027027027025"/>
    <x v="15"/>
    <x v="1"/>
  </r>
  <r>
    <x v="26"/>
    <x v="106"/>
    <n v="47.972972972972975"/>
    <x v="15"/>
    <x v="1"/>
  </r>
  <r>
    <x v="27"/>
    <x v="105"/>
    <n v="90.540540540540547"/>
    <x v="15"/>
    <x v="1"/>
  </r>
  <r>
    <x v="27"/>
    <x v="106"/>
    <n v="9.4594594594594597"/>
    <x v="15"/>
    <x v="1"/>
  </r>
  <r>
    <x v="28"/>
    <x v="105"/>
    <n v="68.918918918918919"/>
    <x v="15"/>
    <x v="1"/>
  </r>
  <r>
    <x v="28"/>
    <x v="106"/>
    <n v="31.081081081081081"/>
    <x v="15"/>
    <x v="1"/>
  </r>
  <r>
    <x v="29"/>
    <x v="105"/>
    <n v="84.459459459459453"/>
    <x v="15"/>
    <x v="1"/>
  </r>
  <r>
    <x v="29"/>
    <x v="106"/>
    <n v="15.54054054054054"/>
    <x v="15"/>
    <x v="1"/>
  </r>
  <r>
    <x v="30"/>
    <x v="105"/>
    <n v="36.486486486486484"/>
    <x v="15"/>
    <x v="1"/>
  </r>
  <r>
    <x v="30"/>
    <x v="106"/>
    <n v="63.513513513513516"/>
    <x v="15"/>
    <x v="1"/>
  </r>
  <r>
    <x v="31"/>
    <x v="105"/>
    <n v="97.297297297297291"/>
    <x v="15"/>
    <x v="1"/>
  </r>
  <r>
    <x v="31"/>
    <x v="106"/>
    <n v="2.7027027027027026"/>
    <x v="15"/>
    <x v="1"/>
  </r>
  <r>
    <x v="32"/>
    <x v="105"/>
    <n v="79.729729729729726"/>
    <x v="15"/>
    <x v="1"/>
  </r>
  <r>
    <x v="32"/>
    <x v="106"/>
    <n v="20.27027027027027"/>
    <x v="15"/>
    <x v="1"/>
  </r>
  <r>
    <x v="33"/>
    <x v="105"/>
    <n v="92.567567567567565"/>
    <x v="15"/>
    <x v="1"/>
  </r>
  <r>
    <x v="33"/>
    <x v="106"/>
    <n v="7.4324324324324325"/>
    <x v="15"/>
    <x v="1"/>
  </r>
  <r>
    <x v="34"/>
    <x v="105"/>
    <n v="0"/>
    <x v="15"/>
    <x v="1"/>
  </r>
  <r>
    <x v="34"/>
    <x v="106"/>
    <n v="0"/>
    <x v="15"/>
    <x v="1"/>
  </r>
  <r>
    <x v="21"/>
    <x v="103"/>
    <n v="65.656565656565661"/>
    <x v="16"/>
    <x v="1"/>
  </r>
  <r>
    <x v="21"/>
    <x v="104"/>
    <n v="18.518518518518519"/>
    <x v="16"/>
    <x v="1"/>
  </r>
  <r>
    <x v="21"/>
    <x v="4"/>
    <n v="15.824915824915825"/>
    <x v="16"/>
    <x v="1"/>
  </r>
  <r>
    <x v="22"/>
    <x v="105"/>
    <n v="97.643097643097647"/>
    <x v="16"/>
    <x v="1"/>
  </r>
  <r>
    <x v="22"/>
    <x v="106"/>
    <n v="2.3569023569023568"/>
    <x v="16"/>
    <x v="1"/>
  </r>
  <r>
    <x v="23"/>
    <x v="105"/>
    <n v="81.481481481481481"/>
    <x v="16"/>
    <x v="1"/>
  </r>
  <r>
    <x v="23"/>
    <x v="106"/>
    <n v="18.518518518518519"/>
    <x v="16"/>
    <x v="1"/>
  </r>
  <r>
    <x v="24"/>
    <x v="105"/>
    <n v="97.306397306397301"/>
    <x v="16"/>
    <x v="1"/>
  </r>
  <r>
    <x v="24"/>
    <x v="106"/>
    <n v="2.6936026936026938"/>
    <x v="16"/>
    <x v="1"/>
  </r>
  <r>
    <x v="25"/>
    <x v="105"/>
    <n v="94.949494949494948"/>
    <x v="16"/>
    <x v="1"/>
  </r>
  <r>
    <x v="25"/>
    <x v="106"/>
    <n v="5.0505050505050502"/>
    <x v="16"/>
    <x v="1"/>
  </r>
  <r>
    <x v="26"/>
    <x v="105"/>
    <n v="85.18518518518519"/>
    <x v="16"/>
    <x v="1"/>
  </r>
  <r>
    <x v="26"/>
    <x v="106"/>
    <n v="14.814814814814815"/>
    <x v="16"/>
    <x v="1"/>
  </r>
  <r>
    <x v="27"/>
    <x v="105"/>
    <n v="92.255892255892249"/>
    <x v="16"/>
    <x v="1"/>
  </r>
  <r>
    <x v="27"/>
    <x v="106"/>
    <n v="7.7441077441077439"/>
    <x v="16"/>
    <x v="1"/>
  </r>
  <r>
    <x v="28"/>
    <x v="105"/>
    <n v="88.888888888888886"/>
    <x v="16"/>
    <x v="1"/>
  </r>
  <r>
    <x v="28"/>
    <x v="106"/>
    <n v="11.111111111111111"/>
    <x v="16"/>
    <x v="1"/>
  </r>
  <r>
    <x v="29"/>
    <x v="105"/>
    <n v="94.949494949494948"/>
    <x v="16"/>
    <x v="1"/>
  </r>
  <r>
    <x v="29"/>
    <x v="106"/>
    <n v="5.0505050505050502"/>
    <x v="16"/>
    <x v="1"/>
  </r>
  <r>
    <x v="30"/>
    <x v="105"/>
    <n v="63.299663299663301"/>
    <x v="16"/>
    <x v="1"/>
  </r>
  <r>
    <x v="30"/>
    <x v="106"/>
    <n v="36.700336700336699"/>
    <x v="16"/>
    <x v="1"/>
  </r>
  <r>
    <x v="31"/>
    <x v="105"/>
    <n v="97.979797979797979"/>
    <x v="16"/>
    <x v="1"/>
  </r>
  <r>
    <x v="31"/>
    <x v="106"/>
    <n v="2.0202020202020203"/>
    <x v="16"/>
    <x v="1"/>
  </r>
  <r>
    <x v="32"/>
    <x v="105"/>
    <n v="87.878787878787875"/>
    <x v="16"/>
    <x v="1"/>
  </r>
  <r>
    <x v="32"/>
    <x v="106"/>
    <n v="12.121212121212121"/>
    <x v="16"/>
    <x v="1"/>
  </r>
  <r>
    <x v="33"/>
    <x v="105"/>
    <n v="89.898989898989896"/>
    <x v="16"/>
    <x v="1"/>
  </r>
  <r>
    <x v="33"/>
    <x v="106"/>
    <n v="10.1010101010101"/>
    <x v="16"/>
    <x v="1"/>
  </r>
  <r>
    <x v="34"/>
    <x v="105"/>
    <n v="0"/>
    <x v="16"/>
    <x v="1"/>
  </r>
  <r>
    <x v="34"/>
    <x v="106"/>
    <n v="0"/>
    <x v="16"/>
    <x v="1"/>
  </r>
  <r>
    <x v="35"/>
    <x v="107"/>
    <n v="5.0505050505050502"/>
    <x v="0"/>
    <x v="0"/>
  </r>
  <r>
    <x v="35"/>
    <x v="108"/>
    <n v="2.5252525252525251"/>
    <x v="0"/>
    <x v="0"/>
  </r>
  <r>
    <x v="35"/>
    <x v="109"/>
    <n v="14.646464646464647"/>
    <x v="0"/>
    <x v="0"/>
  </r>
  <r>
    <x v="35"/>
    <x v="110"/>
    <n v="39.898989898989896"/>
    <x v="0"/>
    <x v="0"/>
  </r>
  <r>
    <x v="35"/>
    <x v="111"/>
    <n v="37.878787878787875"/>
    <x v="0"/>
    <x v="0"/>
  </r>
  <r>
    <x v="36"/>
    <x v="107"/>
    <n v="4.1767068273092374"/>
    <x v="0"/>
    <x v="0"/>
  </r>
  <r>
    <x v="36"/>
    <x v="108"/>
    <n v="3.5341365461847389"/>
    <x v="0"/>
    <x v="0"/>
  </r>
  <r>
    <x v="36"/>
    <x v="109"/>
    <n v="13.012048192771084"/>
    <x v="0"/>
    <x v="0"/>
  </r>
  <r>
    <x v="36"/>
    <x v="110"/>
    <n v="36.706827309236949"/>
    <x v="0"/>
    <x v="0"/>
  </r>
  <r>
    <x v="36"/>
    <x v="111"/>
    <n v="42.570281124497996"/>
    <x v="0"/>
    <x v="0"/>
  </r>
  <r>
    <x v="37"/>
    <x v="107"/>
    <n v="7.4074074074074074"/>
    <x v="0"/>
    <x v="0"/>
  </r>
  <r>
    <x v="37"/>
    <x v="108"/>
    <n v="3.7037037037037037"/>
    <x v="0"/>
    <x v="0"/>
  </r>
  <r>
    <x v="37"/>
    <x v="109"/>
    <n v="8.6419753086419746"/>
    <x v="0"/>
    <x v="0"/>
  </r>
  <r>
    <x v="37"/>
    <x v="110"/>
    <n v="38.271604938271608"/>
    <x v="0"/>
    <x v="0"/>
  </r>
  <r>
    <x v="37"/>
    <x v="111"/>
    <n v="41.97530864197531"/>
    <x v="0"/>
    <x v="0"/>
  </r>
  <r>
    <x v="38"/>
    <x v="107"/>
    <n v="3.4042553191489362"/>
    <x v="0"/>
    <x v="0"/>
  </r>
  <r>
    <x v="38"/>
    <x v="108"/>
    <n v="3.4042553191489362"/>
    <x v="0"/>
    <x v="0"/>
  </r>
  <r>
    <x v="38"/>
    <x v="109"/>
    <n v="14.468085106382979"/>
    <x v="0"/>
    <x v="0"/>
  </r>
  <r>
    <x v="38"/>
    <x v="110"/>
    <n v="34.468085106382979"/>
    <x v="0"/>
    <x v="0"/>
  </r>
  <r>
    <x v="38"/>
    <x v="111"/>
    <n v="44.255319148936174"/>
    <x v="0"/>
    <x v="0"/>
  </r>
  <r>
    <x v="39"/>
    <x v="107"/>
    <n v="2.9159519725557463"/>
    <x v="0"/>
    <x v="0"/>
  </r>
  <r>
    <x v="39"/>
    <x v="108"/>
    <n v="1.5437392795883362"/>
    <x v="0"/>
    <x v="0"/>
  </r>
  <r>
    <x v="39"/>
    <x v="109"/>
    <n v="9.9485420240137223"/>
    <x v="0"/>
    <x v="0"/>
  </r>
  <r>
    <x v="39"/>
    <x v="110"/>
    <n v="39.108061749571185"/>
    <x v="0"/>
    <x v="0"/>
  </r>
  <r>
    <x v="39"/>
    <x v="111"/>
    <n v="46.483704974271014"/>
    <x v="0"/>
    <x v="0"/>
  </r>
  <r>
    <x v="40"/>
    <x v="107"/>
    <n v="4"/>
    <x v="0"/>
    <x v="0"/>
  </r>
  <r>
    <x v="40"/>
    <x v="108"/>
    <n v="3.6"/>
    <x v="0"/>
    <x v="0"/>
  </r>
  <r>
    <x v="40"/>
    <x v="109"/>
    <n v="10"/>
    <x v="0"/>
    <x v="0"/>
  </r>
  <r>
    <x v="40"/>
    <x v="110"/>
    <n v="38.200000000000003"/>
    <x v="0"/>
    <x v="0"/>
  </r>
  <r>
    <x v="40"/>
    <x v="111"/>
    <n v="44.2"/>
    <x v="0"/>
    <x v="0"/>
  </r>
  <r>
    <x v="35"/>
    <x v="107"/>
    <n v="0"/>
    <x v="1"/>
    <x v="0"/>
  </r>
  <r>
    <x v="35"/>
    <x v="108"/>
    <n v="0"/>
    <x v="1"/>
    <x v="0"/>
  </r>
  <r>
    <x v="35"/>
    <x v="109"/>
    <n v="33.333333333333336"/>
    <x v="1"/>
    <x v="0"/>
  </r>
  <r>
    <x v="35"/>
    <x v="110"/>
    <n v="33.333333333333336"/>
    <x v="1"/>
    <x v="0"/>
  </r>
  <r>
    <x v="35"/>
    <x v="111"/>
    <n v="33.333333333333336"/>
    <x v="1"/>
    <x v="0"/>
  </r>
  <r>
    <x v="36"/>
    <x v="107"/>
    <n v="4.4609665427509295"/>
    <x v="1"/>
    <x v="0"/>
  </r>
  <r>
    <x v="36"/>
    <x v="108"/>
    <n v="4.8327137546468402"/>
    <x v="1"/>
    <x v="0"/>
  </r>
  <r>
    <x v="36"/>
    <x v="109"/>
    <n v="16.356877323420075"/>
    <x v="1"/>
    <x v="0"/>
  </r>
  <r>
    <x v="36"/>
    <x v="110"/>
    <n v="38.661710037174721"/>
    <x v="1"/>
    <x v="0"/>
  </r>
  <r>
    <x v="36"/>
    <x v="111"/>
    <n v="35.687732342007436"/>
    <x v="1"/>
    <x v="0"/>
  </r>
  <r>
    <x v="37"/>
    <x v="107"/>
    <n v="4.7619047619047619"/>
    <x v="1"/>
    <x v="0"/>
  </r>
  <r>
    <x v="37"/>
    <x v="108"/>
    <n v="4.7619047619047619"/>
    <x v="1"/>
    <x v="0"/>
  </r>
  <r>
    <x v="37"/>
    <x v="109"/>
    <n v="9.5238095238095237"/>
    <x v="1"/>
    <x v="0"/>
  </r>
  <r>
    <x v="37"/>
    <x v="110"/>
    <n v="42.857142857142854"/>
    <x v="1"/>
    <x v="0"/>
  </r>
  <r>
    <x v="37"/>
    <x v="111"/>
    <n v="38.095238095238095"/>
    <x v="1"/>
    <x v="0"/>
  </r>
  <r>
    <x v="38"/>
    <x v="107"/>
    <n v="1.7857142857142858"/>
    <x v="1"/>
    <x v="0"/>
  </r>
  <r>
    <x v="38"/>
    <x v="108"/>
    <n v="0"/>
    <x v="1"/>
    <x v="0"/>
  </r>
  <r>
    <x v="38"/>
    <x v="109"/>
    <n v="10.714285714285714"/>
    <x v="1"/>
    <x v="0"/>
  </r>
  <r>
    <x v="38"/>
    <x v="110"/>
    <n v="37.5"/>
    <x v="1"/>
    <x v="0"/>
  </r>
  <r>
    <x v="38"/>
    <x v="111"/>
    <n v="50"/>
    <x v="1"/>
    <x v="0"/>
  </r>
  <r>
    <x v="39"/>
    <x v="107"/>
    <n v="1.6483516483516483"/>
    <x v="1"/>
    <x v="0"/>
  </r>
  <r>
    <x v="39"/>
    <x v="108"/>
    <n v="1.098901098901099"/>
    <x v="1"/>
    <x v="0"/>
  </r>
  <r>
    <x v="39"/>
    <x v="109"/>
    <n v="12.637362637362637"/>
    <x v="1"/>
    <x v="0"/>
  </r>
  <r>
    <x v="39"/>
    <x v="110"/>
    <n v="43.956043956043956"/>
    <x v="1"/>
    <x v="0"/>
  </r>
  <r>
    <x v="39"/>
    <x v="111"/>
    <n v="40.659340659340657"/>
    <x v="1"/>
    <x v="0"/>
  </r>
  <r>
    <x v="40"/>
    <x v="107"/>
    <n v="0.51813471502590669"/>
    <x v="1"/>
    <x v="0"/>
  </r>
  <r>
    <x v="40"/>
    <x v="108"/>
    <n v="2.5906735751295336"/>
    <x v="1"/>
    <x v="0"/>
  </r>
  <r>
    <x v="40"/>
    <x v="109"/>
    <n v="9.8445595854922274"/>
    <x v="1"/>
    <x v="0"/>
  </r>
  <r>
    <x v="40"/>
    <x v="110"/>
    <n v="43.523316062176164"/>
    <x v="1"/>
    <x v="0"/>
  </r>
  <r>
    <x v="40"/>
    <x v="111"/>
    <n v="43.523316062176164"/>
    <x v="1"/>
    <x v="0"/>
  </r>
  <r>
    <x v="35"/>
    <x v="107"/>
    <n v="10.416666666666666"/>
    <x v="2"/>
    <x v="0"/>
  </r>
  <r>
    <x v="35"/>
    <x v="108"/>
    <n v="4.166666666666667"/>
    <x v="2"/>
    <x v="0"/>
  </r>
  <r>
    <x v="35"/>
    <x v="109"/>
    <n v="9.375"/>
    <x v="2"/>
    <x v="0"/>
  </r>
  <r>
    <x v="35"/>
    <x v="110"/>
    <n v="37.5"/>
    <x v="2"/>
    <x v="0"/>
  </r>
  <r>
    <x v="35"/>
    <x v="111"/>
    <n v="38.541666666666664"/>
    <x v="2"/>
    <x v="0"/>
  </r>
  <r>
    <x v="36"/>
    <x v="107"/>
    <n v="5.0139275766016711"/>
    <x v="2"/>
    <x v="0"/>
  </r>
  <r>
    <x v="36"/>
    <x v="108"/>
    <n v="5.8495821727019495"/>
    <x v="2"/>
    <x v="0"/>
  </r>
  <r>
    <x v="36"/>
    <x v="109"/>
    <n v="12.813370473537605"/>
    <x v="2"/>
    <x v="0"/>
  </r>
  <r>
    <x v="36"/>
    <x v="110"/>
    <n v="32.033426183844014"/>
    <x v="2"/>
    <x v="0"/>
  </r>
  <r>
    <x v="36"/>
    <x v="111"/>
    <n v="44.289693593314766"/>
    <x v="2"/>
    <x v="0"/>
  </r>
  <r>
    <x v="37"/>
    <x v="107"/>
    <n v="5.2631578947368425"/>
    <x v="2"/>
    <x v="0"/>
  </r>
  <r>
    <x v="37"/>
    <x v="108"/>
    <n v="5.2631578947368425"/>
    <x v="2"/>
    <x v="0"/>
  </r>
  <r>
    <x v="37"/>
    <x v="109"/>
    <n v="10.526315789473685"/>
    <x v="2"/>
    <x v="0"/>
  </r>
  <r>
    <x v="37"/>
    <x v="110"/>
    <n v="26.315789473684209"/>
    <x v="2"/>
    <x v="0"/>
  </r>
  <r>
    <x v="37"/>
    <x v="111"/>
    <n v="52.631578947368418"/>
    <x v="2"/>
    <x v="0"/>
  </r>
  <r>
    <x v="38"/>
    <x v="107"/>
    <n v="7.2463768115942031"/>
    <x v="2"/>
    <x v="0"/>
  </r>
  <r>
    <x v="38"/>
    <x v="108"/>
    <n v="4.3478260869565215"/>
    <x v="2"/>
    <x v="0"/>
  </r>
  <r>
    <x v="38"/>
    <x v="109"/>
    <n v="18.840579710144926"/>
    <x v="2"/>
    <x v="0"/>
  </r>
  <r>
    <x v="38"/>
    <x v="110"/>
    <n v="33.333333333333336"/>
    <x v="2"/>
    <x v="0"/>
  </r>
  <r>
    <x v="38"/>
    <x v="111"/>
    <n v="36.231884057971016"/>
    <x v="2"/>
    <x v="0"/>
  </r>
  <r>
    <x v="39"/>
    <x v="107"/>
    <n v="3.3613445378151261"/>
    <x v="2"/>
    <x v="0"/>
  </r>
  <r>
    <x v="39"/>
    <x v="108"/>
    <n v="1.680672268907563"/>
    <x v="2"/>
    <x v="0"/>
  </r>
  <r>
    <x v="39"/>
    <x v="109"/>
    <n v="10.92436974789916"/>
    <x v="2"/>
    <x v="0"/>
  </r>
  <r>
    <x v="39"/>
    <x v="110"/>
    <n v="42.857142857142854"/>
    <x v="2"/>
    <x v="0"/>
  </r>
  <r>
    <x v="39"/>
    <x v="111"/>
    <n v="41.176470588235297"/>
    <x v="2"/>
    <x v="0"/>
  </r>
  <r>
    <x v="40"/>
    <x v="107"/>
    <n v="6.557377049180328"/>
    <x v="2"/>
    <x v="0"/>
  </r>
  <r>
    <x v="40"/>
    <x v="108"/>
    <n v="4.0983606557377046"/>
    <x v="2"/>
    <x v="0"/>
  </r>
  <r>
    <x v="40"/>
    <x v="109"/>
    <n v="10.655737704918034"/>
    <x v="2"/>
    <x v="0"/>
  </r>
  <r>
    <x v="40"/>
    <x v="110"/>
    <n v="29.508196721311474"/>
    <x v="2"/>
    <x v="0"/>
  </r>
  <r>
    <x v="40"/>
    <x v="111"/>
    <n v="49.180327868852459"/>
    <x v="2"/>
    <x v="0"/>
  </r>
  <r>
    <x v="35"/>
    <x v="107"/>
    <n v="0"/>
    <x v="3"/>
    <x v="0"/>
  </r>
  <r>
    <x v="35"/>
    <x v="108"/>
    <n v="0"/>
    <x v="3"/>
    <x v="0"/>
  </r>
  <r>
    <x v="35"/>
    <x v="109"/>
    <n v="8.695652173913043"/>
    <x v="3"/>
    <x v="0"/>
  </r>
  <r>
    <x v="35"/>
    <x v="110"/>
    <n v="39.130434782608695"/>
    <x v="3"/>
    <x v="0"/>
  </r>
  <r>
    <x v="35"/>
    <x v="111"/>
    <n v="52.173913043478258"/>
    <x v="3"/>
    <x v="0"/>
  </r>
  <r>
    <x v="36"/>
    <x v="107"/>
    <n v="5.7017543859649127"/>
    <x v="3"/>
    <x v="0"/>
  </r>
  <r>
    <x v="36"/>
    <x v="108"/>
    <n v="1.3157894736842106"/>
    <x v="3"/>
    <x v="0"/>
  </r>
  <r>
    <x v="36"/>
    <x v="109"/>
    <n v="10.964912280701755"/>
    <x v="3"/>
    <x v="0"/>
  </r>
  <r>
    <x v="36"/>
    <x v="110"/>
    <n v="36.842105263157897"/>
    <x v="3"/>
    <x v="0"/>
  </r>
  <r>
    <x v="36"/>
    <x v="111"/>
    <n v="45.175438596491226"/>
    <x v="3"/>
    <x v="0"/>
  </r>
  <r>
    <x v="37"/>
    <x v="107"/>
    <n v="18.181818181818183"/>
    <x v="3"/>
    <x v="0"/>
  </r>
  <r>
    <x v="37"/>
    <x v="108"/>
    <n v="0"/>
    <x v="3"/>
    <x v="0"/>
  </r>
  <r>
    <x v="37"/>
    <x v="109"/>
    <n v="0"/>
    <x v="3"/>
    <x v="0"/>
  </r>
  <r>
    <x v="37"/>
    <x v="110"/>
    <n v="36.363636363636367"/>
    <x v="3"/>
    <x v="0"/>
  </r>
  <r>
    <x v="37"/>
    <x v="111"/>
    <n v="45.454545454545453"/>
    <x v="3"/>
    <x v="0"/>
  </r>
  <r>
    <x v="38"/>
    <x v="107"/>
    <n v="1.9607843137254901"/>
    <x v="3"/>
    <x v="0"/>
  </r>
  <r>
    <x v="38"/>
    <x v="108"/>
    <n v="1.9607843137254901"/>
    <x v="3"/>
    <x v="0"/>
  </r>
  <r>
    <x v="38"/>
    <x v="109"/>
    <n v="7.8431372549019605"/>
    <x v="3"/>
    <x v="0"/>
  </r>
  <r>
    <x v="38"/>
    <x v="110"/>
    <n v="29.411764705882351"/>
    <x v="3"/>
    <x v="0"/>
  </r>
  <r>
    <x v="38"/>
    <x v="111"/>
    <n v="58.823529411764703"/>
    <x v="3"/>
    <x v="0"/>
  </r>
  <r>
    <x v="39"/>
    <x v="107"/>
    <n v="5.2896725440806049"/>
    <x v="3"/>
    <x v="0"/>
  </r>
  <r>
    <x v="39"/>
    <x v="108"/>
    <n v="1.7632241813602014"/>
    <x v="3"/>
    <x v="0"/>
  </r>
  <r>
    <x v="39"/>
    <x v="109"/>
    <n v="9.3198992443324933"/>
    <x v="3"/>
    <x v="0"/>
  </r>
  <r>
    <x v="39"/>
    <x v="110"/>
    <n v="32.7455919395466"/>
    <x v="3"/>
    <x v="0"/>
  </r>
  <r>
    <x v="39"/>
    <x v="111"/>
    <n v="50.8816120906801"/>
    <x v="3"/>
    <x v="0"/>
  </r>
  <r>
    <x v="40"/>
    <x v="107"/>
    <n v="5.3571428571428568"/>
    <x v="3"/>
    <x v="0"/>
  </r>
  <r>
    <x v="40"/>
    <x v="108"/>
    <n v="5.3571428571428568"/>
    <x v="3"/>
    <x v="0"/>
  </r>
  <r>
    <x v="40"/>
    <x v="109"/>
    <n v="7.1428571428571432"/>
    <x v="3"/>
    <x v="0"/>
  </r>
  <r>
    <x v="40"/>
    <x v="110"/>
    <n v="33.928571428571431"/>
    <x v="3"/>
    <x v="0"/>
  </r>
  <r>
    <x v="40"/>
    <x v="111"/>
    <n v="48.214285714285715"/>
    <x v="3"/>
    <x v="0"/>
  </r>
  <r>
    <x v="35"/>
    <x v="107"/>
    <n v="0"/>
    <x v="4"/>
    <x v="0"/>
  </r>
  <r>
    <x v="35"/>
    <x v="108"/>
    <n v="0"/>
    <x v="4"/>
    <x v="0"/>
  </r>
  <r>
    <x v="35"/>
    <x v="109"/>
    <n v="18.75"/>
    <x v="4"/>
    <x v="0"/>
  </r>
  <r>
    <x v="35"/>
    <x v="110"/>
    <n v="68.75"/>
    <x v="4"/>
    <x v="0"/>
  </r>
  <r>
    <x v="35"/>
    <x v="111"/>
    <n v="12.5"/>
    <x v="4"/>
    <x v="0"/>
  </r>
  <r>
    <x v="36"/>
    <x v="107"/>
    <n v="0"/>
    <x v="4"/>
    <x v="0"/>
  </r>
  <r>
    <x v="36"/>
    <x v="108"/>
    <n v="3.0769230769230771"/>
    <x v="4"/>
    <x v="0"/>
  </r>
  <r>
    <x v="36"/>
    <x v="109"/>
    <n v="13.846153846153847"/>
    <x v="4"/>
    <x v="0"/>
  </r>
  <r>
    <x v="36"/>
    <x v="110"/>
    <n v="41.53846153846154"/>
    <x v="4"/>
    <x v="0"/>
  </r>
  <r>
    <x v="36"/>
    <x v="111"/>
    <n v="41.53846153846154"/>
    <x v="4"/>
    <x v="0"/>
  </r>
  <r>
    <x v="37"/>
    <x v="107"/>
    <n v="0"/>
    <x v="4"/>
    <x v="0"/>
  </r>
  <r>
    <x v="37"/>
    <x v="108"/>
    <n v="0"/>
    <x v="4"/>
    <x v="0"/>
  </r>
  <r>
    <x v="37"/>
    <x v="109"/>
    <n v="0"/>
    <x v="4"/>
    <x v="0"/>
  </r>
  <r>
    <x v="37"/>
    <x v="110"/>
    <n v="50"/>
    <x v="4"/>
    <x v="0"/>
  </r>
  <r>
    <x v="37"/>
    <x v="111"/>
    <n v="50"/>
    <x v="4"/>
    <x v="0"/>
  </r>
  <r>
    <x v="38"/>
    <x v="107"/>
    <n v="0"/>
    <x v="4"/>
    <x v="0"/>
  </r>
  <r>
    <x v="38"/>
    <x v="108"/>
    <n v="18.181818181818183"/>
    <x v="4"/>
    <x v="0"/>
  </r>
  <r>
    <x v="38"/>
    <x v="109"/>
    <n v="36.363636363636367"/>
    <x v="4"/>
    <x v="0"/>
  </r>
  <r>
    <x v="38"/>
    <x v="110"/>
    <n v="18.181818181818183"/>
    <x v="4"/>
    <x v="0"/>
  </r>
  <r>
    <x v="38"/>
    <x v="111"/>
    <n v="27.272727272727273"/>
    <x v="4"/>
    <x v="0"/>
  </r>
  <r>
    <x v="39"/>
    <x v="107"/>
    <n v="2.8985507246376812"/>
    <x v="4"/>
    <x v="0"/>
  </r>
  <r>
    <x v="39"/>
    <x v="108"/>
    <n v="2.8985507246376812"/>
    <x v="4"/>
    <x v="0"/>
  </r>
  <r>
    <x v="39"/>
    <x v="109"/>
    <n v="11.594202898550725"/>
    <x v="4"/>
    <x v="0"/>
  </r>
  <r>
    <x v="39"/>
    <x v="110"/>
    <n v="44.927536231884055"/>
    <x v="4"/>
    <x v="0"/>
  </r>
  <r>
    <x v="39"/>
    <x v="111"/>
    <n v="37.681159420289852"/>
    <x v="4"/>
    <x v="0"/>
  </r>
  <r>
    <x v="40"/>
    <x v="107"/>
    <n v="6.0606060606060606"/>
    <x v="4"/>
    <x v="0"/>
  </r>
  <r>
    <x v="40"/>
    <x v="108"/>
    <n v="3.0303030303030303"/>
    <x v="4"/>
    <x v="0"/>
  </r>
  <r>
    <x v="40"/>
    <x v="109"/>
    <n v="30.303030303030305"/>
    <x v="4"/>
    <x v="0"/>
  </r>
  <r>
    <x v="40"/>
    <x v="110"/>
    <n v="30.303030303030305"/>
    <x v="4"/>
    <x v="0"/>
  </r>
  <r>
    <x v="40"/>
    <x v="111"/>
    <n v="30.303030303030305"/>
    <x v="4"/>
    <x v="0"/>
  </r>
  <r>
    <x v="35"/>
    <x v="107"/>
    <n v="0"/>
    <x v="5"/>
    <x v="0"/>
  </r>
  <r>
    <x v="35"/>
    <x v="108"/>
    <n v="0"/>
    <x v="5"/>
    <x v="0"/>
  </r>
  <r>
    <x v="35"/>
    <x v="109"/>
    <n v="25"/>
    <x v="5"/>
    <x v="0"/>
  </r>
  <r>
    <x v="35"/>
    <x v="110"/>
    <n v="75"/>
    <x v="5"/>
    <x v="0"/>
  </r>
  <r>
    <x v="35"/>
    <x v="111"/>
    <n v="0"/>
    <x v="5"/>
    <x v="0"/>
  </r>
  <r>
    <x v="36"/>
    <x v="107"/>
    <n v="0"/>
    <x v="5"/>
    <x v="0"/>
  </r>
  <r>
    <x v="36"/>
    <x v="108"/>
    <n v="6.25"/>
    <x v="5"/>
    <x v="0"/>
  </r>
  <r>
    <x v="36"/>
    <x v="109"/>
    <n v="0"/>
    <x v="5"/>
    <x v="0"/>
  </r>
  <r>
    <x v="36"/>
    <x v="110"/>
    <n v="31.25"/>
    <x v="5"/>
    <x v="0"/>
  </r>
  <r>
    <x v="36"/>
    <x v="111"/>
    <n v="62.5"/>
    <x v="5"/>
    <x v="0"/>
  </r>
  <r>
    <x v="37"/>
    <x v="107"/>
    <n v="0"/>
    <x v="5"/>
    <x v="0"/>
  </r>
  <r>
    <x v="37"/>
    <x v="108"/>
    <n v="0"/>
    <x v="5"/>
    <x v="0"/>
  </r>
  <r>
    <x v="37"/>
    <x v="109"/>
    <n v="0"/>
    <x v="5"/>
    <x v="0"/>
  </r>
  <r>
    <x v="37"/>
    <x v="110"/>
    <n v="0"/>
    <x v="5"/>
    <x v="0"/>
  </r>
  <r>
    <x v="37"/>
    <x v="111"/>
    <n v="0"/>
    <x v="5"/>
    <x v="0"/>
  </r>
  <r>
    <x v="38"/>
    <x v="107"/>
    <n v="0"/>
    <x v="5"/>
    <x v="0"/>
  </r>
  <r>
    <x v="38"/>
    <x v="108"/>
    <n v="0"/>
    <x v="5"/>
    <x v="0"/>
  </r>
  <r>
    <x v="38"/>
    <x v="109"/>
    <n v="0"/>
    <x v="5"/>
    <x v="0"/>
  </r>
  <r>
    <x v="38"/>
    <x v="110"/>
    <n v="0"/>
    <x v="5"/>
    <x v="0"/>
  </r>
  <r>
    <x v="38"/>
    <x v="111"/>
    <n v="0"/>
    <x v="5"/>
    <x v="0"/>
  </r>
  <r>
    <x v="39"/>
    <x v="107"/>
    <n v="0"/>
    <x v="5"/>
    <x v="0"/>
  </r>
  <r>
    <x v="39"/>
    <x v="108"/>
    <n v="2.3809523809523809"/>
    <x v="5"/>
    <x v="0"/>
  </r>
  <r>
    <x v="39"/>
    <x v="109"/>
    <n v="4.7619047619047619"/>
    <x v="5"/>
    <x v="0"/>
  </r>
  <r>
    <x v="39"/>
    <x v="110"/>
    <n v="52.38095238095238"/>
    <x v="5"/>
    <x v="0"/>
  </r>
  <r>
    <x v="39"/>
    <x v="111"/>
    <n v="40.476190476190474"/>
    <x v="5"/>
    <x v="0"/>
  </r>
  <r>
    <x v="40"/>
    <x v="107"/>
    <n v="11.111111111111111"/>
    <x v="5"/>
    <x v="0"/>
  </r>
  <r>
    <x v="40"/>
    <x v="108"/>
    <n v="0"/>
    <x v="5"/>
    <x v="0"/>
  </r>
  <r>
    <x v="40"/>
    <x v="109"/>
    <n v="11.111111111111111"/>
    <x v="5"/>
    <x v="0"/>
  </r>
  <r>
    <x v="40"/>
    <x v="110"/>
    <n v="22.222222222222221"/>
    <x v="5"/>
    <x v="0"/>
  </r>
  <r>
    <x v="40"/>
    <x v="111"/>
    <n v="55.555555555555557"/>
    <x v="5"/>
    <x v="0"/>
  </r>
  <r>
    <x v="35"/>
    <x v="107"/>
    <n v="0"/>
    <x v="6"/>
    <x v="0"/>
  </r>
  <r>
    <x v="35"/>
    <x v="108"/>
    <n v="0"/>
    <x v="6"/>
    <x v="0"/>
  </r>
  <r>
    <x v="35"/>
    <x v="109"/>
    <n v="0"/>
    <x v="6"/>
    <x v="0"/>
  </r>
  <r>
    <x v="35"/>
    <x v="110"/>
    <n v="75"/>
    <x v="6"/>
    <x v="0"/>
  </r>
  <r>
    <x v="35"/>
    <x v="111"/>
    <n v="25"/>
    <x v="6"/>
    <x v="0"/>
  </r>
  <r>
    <x v="36"/>
    <x v="107"/>
    <n v="0"/>
    <x v="6"/>
    <x v="0"/>
  </r>
  <r>
    <x v="36"/>
    <x v="108"/>
    <n v="0"/>
    <x v="6"/>
    <x v="0"/>
  </r>
  <r>
    <x v="36"/>
    <x v="109"/>
    <n v="11.111111111111111"/>
    <x v="6"/>
    <x v="0"/>
  </r>
  <r>
    <x v="36"/>
    <x v="110"/>
    <n v="55.555555555555557"/>
    <x v="6"/>
    <x v="0"/>
  </r>
  <r>
    <x v="36"/>
    <x v="111"/>
    <n v="33.333333333333336"/>
    <x v="6"/>
    <x v="0"/>
  </r>
  <r>
    <x v="37"/>
    <x v="107"/>
    <n v="0"/>
    <x v="6"/>
    <x v="0"/>
  </r>
  <r>
    <x v="37"/>
    <x v="108"/>
    <n v="0"/>
    <x v="6"/>
    <x v="0"/>
  </r>
  <r>
    <x v="37"/>
    <x v="109"/>
    <n v="0"/>
    <x v="6"/>
    <x v="0"/>
  </r>
  <r>
    <x v="37"/>
    <x v="110"/>
    <n v="0"/>
    <x v="6"/>
    <x v="0"/>
  </r>
  <r>
    <x v="37"/>
    <x v="111"/>
    <n v="0"/>
    <x v="6"/>
    <x v="0"/>
  </r>
  <r>
    <x v="38"/>
    <x v="107"/>
    <n v="0"/>
    <x v="6"/>
    <x v="0"/>
  </r>
  <r>
    <x v="38"/>
    <x v="108"/>
    <n v="25"/>
    <x v="6"/>
    <x v="0"/>
  </r>
  <r>
    <x v="38"/>
    <x v="109"/>
    <n v="50"/>
    <x v="6"/>
    <x v="0"/>
  </r>
  <r>
    <x v="38"/>
    <x v="110"/>
    <n v="0"/>
    <x v="6"/>
    <x v="0"/>
  </r>
  <r>
    <x v="38"/>
    <x v="111"/>
    <n v="25"/>
    <x v="6"/>
    <x v="0"/>
  </r>
  <r>
    <x v="39"/>
    <x v="107"/>
    <n v="2.7027027027027026"/>
    <x v="6"/>
    <x v="0"/>
  </r>
  <r>
    <x v="39"/>
    <x v="108"/>
    <n v="2.7027027027027026"/>
    <x v="6"/>
    <x v="0"/>
  </r>
  <r>
    <x v="39"/>
    <x v="109"/>
    <n v="18.918918918918919"/>
    <x v="6"/>
    <x v="0"/>
  </r>
  <r>
    <x v="39"/>
    <x v="110"/>
    <n v="45.945945945945944"/>
    <x v="6"/>
    <x v="0"/>
  </r>
  <r>
    <x v="39"/>
    <x v="111"/>
    <n v="29.72972972972973"/>
    <x v="6"/>
    <x v="0"/>
  </r>
  <r>
    <x v="40"/>
    <x v="107"/>
    <n v="0"/>
    <x v="6"/>
    <x v="0"/>
  </r>
  <r>
    <x v="40"/>
    <x v="108"/>
    <n v="0"/>
    <x v="6"/>
    <x v="0"/>
  </r>
  <r>
    <x v="40"/>
    <x v="109"/>
    <n v="50"/>
    <x v="6"/>
    <x v="0"/>
  </r>
  <r>
    <x v="40"/>
    <x v="110"/>
    <n v="33.333333333333336"/>
    <x v="6"/>
    <x v="0"/>
  </r>
  <r>
    <x v="40"/>
    <x v="111"/>
    <n v="16.666666666666668"/>
    <x v="6"/>
    <x v="0"/>
  </r>
  <r>
    <x v="35"/>
    <x v="107"/>
    <n v="0"/>
    <x v="7"/>
    <x v="0"/>
  </r>
  <r>
    <x v="35"/>
    <x v="108"/>
    <n v="0"/>
    <x v="7"/>
    <x v="0"/>
  </r>
  <r>
    <x v="35"/>
    <x v="109"/>
    <n v="20"/>
    <x v="7"/>
    <x v="0"/>
  </r>
  <r>
    <x v="35"/>
    <x v="110"/>
    <n v="80"/>
    <x v="7"/>
    <x v="0"/>
  </r>
  <r>
    <x v="35"/>
    <x v="111"/>
    <n v="0"/>
    <x v="7"/>
    <x v="0"/>
  </r>
  <r>
    <x v="36"/>
    <x v="107"/>
    <n v="0"/>
    <x v="7"/>
    <x v="0"/>
  </r>
  <r>
    <x v="36"/>
    <x v="108"/>
    <n v="6.25"/>
    <x v="7"/>
    <x v="0"/>
  </r>
  <r>
    <x v="36"/>
    <x v="109"/>
    <n v="18.75"/>
    <x v="7"/>
    <x v="0"/>
  </r>
  <r>
    <x v="36"/>
    <x v="110"/>
    <n v="50"/>
    <x v="7"/>
    <x v="0"/>
  </r>
  <r>
    <x v="36"/>
    <x v="111"/>
    <n v="25"/>
    <x v="7"/>
    <x v="0"/>
  </r>
  <r>
    <x v="37"/>
    <x v="107"/>
    <n v="0"/>
    <x v="7"/>
    <x v="0"/>
  </r>
  <r>
    <x v="37"/>
    <x v="108"/>
    <n v="0"/>
    <x v="7"/>
    <x v="0"/>
  </r>
  <r>
    <x v="37"/>
    <x v="109"/>
    <n v="0"/>
    <x v="7"/>
    <x v="0"/>
  </r>
  <r>
    <x v="37"/>
    <x v="110"/>
    <n v="0"/>
    <x v="7"/>
    <x v="0"/>
  </r>
  <r>
    <x v="37"/>
    <x v="111"/>
    <n v="0"/>
    <x v="7"/>
    <x v="0"/>
  </r>
  <r>
    <x v="38"/>
    <x v="107"/>
    <n v="0"/>
    <x v="7"/>
    <x v="0"/>
  </r>
  <r>
    <x v="38"/>
    <x v="108"/>
    <n v="0"/>
    <x v="7"/>
    <x v="0"/>
  </r>
  <r>
    <x v="38"/>
    <x v="109"/>
    <n v="50"/>
    <x v="7"/>
    <x v="0"/>
  </r>
  <r>
    <x v="38"/>
    <x v="110"/>
    <n v="0"/>
    <x v="7"/>
    <x v="0"/>
  </r>
  <r>
    <x v="38"/>
    <x v="111"/>
    <n v="50"/>
    <x v="7"/>
    <x v="0"/>
  </r>
  <r>
    <x v="39"/>
    <x v="107"/>
    <n v="6.25"/>
    <x v="7"/>
    <x v="0"/>
  </r>
  <r>
    <x v="39"/>
    <x v="108"/>
    <n v="6.25"/>
    <x v="7"/>
    <x v="0"/>
  </r>
  <r>
    <x v="39"/>
    <x v="109"/>
    <n v="12.5"/>
    <x v="7"/>
    <x v="0"/>
  </r>
  <r>
    <x v="39"/>
    <x v="110"/>
    <n v="46.875"/>
    <x v="7"/>
    <x v="0"/>
  </r>
  <r>
    <x v="39"/>
    <x v="111"/>
    <n v="28.125"/>
    <x v="7"/>
    <x v="0"/>
  </r>
  <r>
    <x v="40"/>
    <x v="107"/>
    <n v="9.0909090909090917"/>
    <x v="7"/>
    <x v="0"/>
  </r>
  <r>
    <x v="40"/>
    <x v="108"/>
    <n v="0"/>
    <x v="7"/>
    <x v="0"/>
  </r>
  <r>
    <x v="40"/>
    <x v="109"/>
    <n v="18.181818181818183"/>
    <x v="7"/>
    <x v="0"/>
  </r>
  <r>
    <x v="40"/>
    <x v="110"/>
    <n v="45.454545454545453"/>
    <x v="7"/>
    <x v="0"/>
  </r>
  <r>
    <x v="40"/>
    <x v="111"/>
    <n v="27.272727272727273"/>
    <x v="7"/>
    <x v="0"/>
  </r>
  <r>
    <x v="35"/>
    <x v="107"/>
    <n v="0"/>
    <x v="8"/>
    <x v="0"/>
  </r>
  <r>
    <x v="35"/>
    <x v="108"/>
    <n v="0"/>
    <x v="8"/>
    <x v="0"/>
  </r>
  <r>
    <x v="35"/>
    <x v="109"/>
    <n v="33.333333333333336"/>
    <x v="8"/>
    <x v="0"/>
  </r>
  <r>
    <x v="35"/>
    <x v="110"/>
    <n v="33.333333333333336"/>
    <x v="8"/>
    <x v="0"/>
  </r>
  <r>
    <x v="35"/>
    <x v="111"/>
    <n v="33.333333333333336"/>
    <x v="8"/>
    <x v="0"/>
  </r>
  <r>
    <x v="36"/>
    <x v="107"/>
    <n v="0"/>
    <x v="8"/>
    <x v="0"/>
  </r>
  <r>
    <x v="36"/>
    <x v="108"/>
    <n v="0"/>
    <x v="8"/>
    <x v="0"/>
  </r>
  <r>
    <x v="36"/>
    <x v="109"/>
    <n v="20.833333333333332"/>
    <x v="8"/>
    <x v="0"/>
  </r>
  <r>
    <x v="36"/>
    <x v="110"/>
    <n v="37.5"/>
    <x v="8"/>
    <x v="0"/>
  </r>
  <r>
    <x v="36"/>
    <x v="111"/>
    <n v="41.666666666666664"/>
    <x v="8"/>
    <x v="0"/>
  </r>
  <r>
    <x v="37"/>
    <x v="107"/>
    <n v="0"/>
    <x v="8"/>
    <x v="0"/>
  </r>
  <r>
    <x v="37"/>
    <x v="108"/>
    <n v="0"/>
    <x v="8"/>
    <x v="0"/>
  </r>
  <r>
    <x v="37"/>
    <x v="109"/>
    <n v="0"/>
    <x v="8"/>
    <x v="0"/>
  </r>
  <r>
    <x v="37"/>
    <x v="110"/>
    <n v="50"/>
    <x v="8"/>
    <x v="0"/>
  </r>
  <r>
    <x v="37"/>
    <x v="111"/>
    <n v="50"/>
    <x v="8"/>
    <x v="0"/>
  </r>
  <r>
    <x v="38"/>
    <x v="107"/>
    <n v="0"/>
    <x v="8"/>
    <x v="0"/>
  </r>
  <r>
    <x v="38"/>
    <x v="108"/>
    <n v="20"/>
    <x v="8"/>
    <x v="0"/>
  </r>
  <r>
    <x v="38"/>
    <x v="109"/>
    <n v="20"/>
    <x v="8"/>
    <x v="0"/>
  </r>
  <r>
    <x v="38"/>
    <x v="110"/>
    <n v="40"/>
    <x v="8"/>
    <x v="0"/>
  </r>
  <r>
    <x v="38"/>
    <x v="111"/>
    <n v="20"/>
    <x v="8"/>
    <x v="0"/>
  </r>
  <r>
    <x v="39"/>
    <x v="107"/>
    <n v="3.7037037037037037"/>
    <x v="8"/>
    <x v="0"/>
  </r>
  <r>
    <x v="39"/>
    <x v="108"/>
    <n v="0"/>
    <x v="8"/>
    <x v="0"/>
  </r>
  <r>
    <x v="39"/>
    <x v="109"/>
    <n v="11.111111111111111"/>
    <x v="8"/>
    <x v="0"/>
  </r>
  <r>
    <x v="39"/>
    <x v="110"/>
    <n v="29.62962962962963"/>
    <x v="8"/>
    <x v="0"/>
  </r>
  <r>
    <x v="39"/>
    <x v="111"/>
    <n v="55.555555555555557"/>
    <x v="8"/>
    <x v="0"/>
  </r>
  <r>
    <x v="40"/>
    <x v="107"/>
    <n v="0"/>
    <x v="8"/>
    <x v="0"/>
  </r>
  <r>
    <x v="40"/>
    <x v="108"/>
    <n v="14.285714285714286"/>
    <x v="8"/>
    <x v="0"/>
  </r>
  <r>
    <x v="40"/>
    <x v="109"/>
    <n v="57.142857142857146"/>
    <x v="8"/>
    <x v="0"/>
  </r>
  <r>
    <x v="40"/>
    <x v="110"/>
    <n v="14.285714285714286"/>
    <x v="8"/>
    <x v="0"/>
  </r>
  <r>
    <x v="40"/>
    <x v="111"/>
    <n v="14.285714285714286"/>
    <x v="8"/>
    <x v="0"/>
  </r>
  <r>
    <x v="35"/>
    <x v="107"/>
    <n v="0"/>
    <x v="9"/>
    <x v="0"/>
  </r>
  <r>
    <x v="35"/>
    <x v="108"/>
    <n v="0"/>
    <x v="9"/>
    <x v="0"/>
  </r>
  <r>
    <x v="35"/>
    <x v="109"/>
    <n v="20"/>
    <x v="9"/>
    <x v="0"/>
  </r>
  <r>
    <x v="35"/>
    <x v="110"/>
    <n v="60"/>
    <x v="9"/>
    <x v="0"/>
  </r>
  <r>
    <x v="35"/>
    <x v="111"/>
    <n v="20"/>
    <x v="9"/>
    <x v="0"/>
  </r>
  <r>
    <x v="36"/>
    <x v="107"/>
    <n v="1.5151515151515151"/>
    <x v="9"/>
    <x v="0"/>
  </r>
  <r>
    <x v="36"/>
    <x v="108"/>
    <n v="0"/>
    <x v="9"/>
    <x v="0"/>
  </r>
  <r>
    <x v="36"/>
    <x v="109"/>
    <n v="9.0909090909090917"/>
    <x v="9"/>
    <x v="0"/>
  </r>
  <r>
    <x v="36"/>
    <x v="110"/>
    <n v="51.515151515151516"/>
    <x v="9"/>
    <x v="0"/>
  </r>
  <r>
    <x v="36"/>
    <x v="111"/>
    <n v="37.878787878787875"/>
    <x v="9"/>
    <x v="0"/>
  </r>
  <r>
    <x v="37"/>
    <x v="107"/>
    <n v="0"/>
    <x v="9"/>
    <x v="0"/>
  </r>
  <r>
    <x v="37"/>
    <x v="108"/>
    <n v="0"/>
    <x v="9"/>
    <x v="0"/>
  </r>
  <r>
    <x v="37"/>
    <x v="109"/>
    <n v="0"/>
    <x v="9"/>
    <x v="0"/>
  </r>
  <r>
    <x v="37"/>
    <x v="110"/>
    <n v="75"/>
    <x v="9"/>
    <x v="0"/>
  </r>
  <r>
    <x v="37"/>
    <x v="111"/>
    <n v="25"/>
    <x v="9"/>
    <x v="0"/>
  </r>
  <r>
    <x v="38"/>
    <x v="107"/>
    <n v="0"/>
    <x v="9"/>
    <x v="0"/>
  </r>
  <r>
    <x v="38"/>
    <x v="108"/>
    <n v="0"/>
    <x v="9"/>
    <x v="0"/>
  </r>
  <r>
    <x v="38"/>
    <x v="109"/>
    <n v="0"/>
    <x v="9"/>
    <x v="0"/>
  </r>
  <r>
    <x v="38"/>
    <x v="110"/>
    <n v="40"/>
    <x v="9"/>
    <x v="0"/>
  </r>
  <r>
    <x v="38"/>
    <x v="111"/>
    <n v="60"/>
    <x v="9"/>
    <x v="0"/>
  </r>
  <r>
    <x v="39"/>
    <x v="107"/>
    <n v="0"/>
    <x v="9"/>
    <x v="0"/>
  </r>
  <r>
    <x v="39"/>
    <x v="108"/>
    <n v="0"/>
    <x v="9"/>
    <x v="0"/>
  </r>
  <r>
    <x v="39"/>
    <x v="109"/>
    <n v="4.3478260869565215"/>
    <x v="9"/>
    <x v="0"/>
  </r>
  <r>
    <x v="39"/>
    <x v="110"/>
    <n v="69.565217391304344"/>
    <x v="9"/>
    <x v="0"/>
  </r>
  <r>
    <x v="39"/>
    <x v="111"/>
    <n v="26.086956521739129"/>
    <x v="9"/>
    <x v="0"/>
  </r>
  <r>
    <x v="40"/>
    <x v="107"/>
    <n v="0"/>
    <x v="9"/>
    <x v="0"/>
  </r>
  <r>
    <x v="40"/>
    <x v="108"/>
    <n v="0"/>
    <x v="9"/>
    <x v="0"/>
  </r>
  <r>
    <x v="40"/>
    <x v="109"/>
    <n v="0"/>
    <x v="9"/>
    <x v="0"/>
  </r>
  <r>
    <x v="40"/>
    <x v="110"/>
    <n v="77.777777777777771"/>
    <x v="9"/>
    <x v="0"/>
  </r>
  <r>
    <x v="40"/>
    <x v="111"/>
    <n v="22.222222222222221"/>
    <x v="9"/>
    <x v="0"/>
  </r>
  <r>
    <x v="35"/>
    <x v="107"/>
    <n v="0"/>
    <x v="10"/>
    <x v="0"/>
  </r>
  <r>
    <x v="35"/>
    <x v="108"/>
    <n v="0"/>
    <x v="10"/>
    <x v="0"/>
  </r>
  <r>
    <x v="35"/>
    <x v="109"/>
    <n v="0"/>
    <x v="10"/>
    <x v="0"/>
  </r>
  <r>
    <x v="35"/>
    <x v="110"/>
    <n v="0"/>
    <x v="10"/>
    <x v="0"/>
  </r>
  <r>
    <x v="35"/>
    <x v="111"/>
    <n v="100"/>
    <x v="10"/>
    <x v="0"/>
  </r>
  <r>
    <x v="36"/>
    <x v="107"/>
    <n v="0"/>
    <x v="10"/>
    <x v="0"/>
  </r>
  <r>
    <x v="36"/>
    <x v="108"/>
    <n v="2.7777777777777777"/>
    <x v="10"/>
    <x v="0"/>
  </r>
  <r>
    <x v="36"/>
    <x v="109"/>
    <n v="11.111111111111111"/>
    <x v="10"/>
    <x v="0"/>
  </r>
  <r>
    <x v="36"/>
    <x v="110"/>
    <n v="58.333333333333336"/>
    <x v="10"/>
    <x v="0"/>
  </r>
  <r>
    <x v="36"/>
    <x v="111"/>
    <n v="27.777777777777779"/>
    <x v="10"/>
    <x v="0"/>
  </r>
  <r>
    <x v="37"/>
    <x v="107"/>
    <n v="0"/>
    <x v="10"/>
    <x v="0"/>
  </r>
  <r>
    <x v="37"/>
    <x v="108"/>
    <n v="0"/>
    <x v="10"/>
    <x v="0"/>
  </r>
  <r>
    <x v="37"/>
    <x v="109"/>
    <n v="0"/>
    <x v="10"/>
    <x v="0"/>
  </r>
  <r>
    <x v="37"/>
    <x v="110"/>
    <n v="0"/>
    <x v="10"/>
    <x v="0"/>
  </r>
  <r>
    <x v="37"/>
    <x v="111"/>
    <n v="100"/>
    <x v="10"/>
    <x v="0"/>
  </r>
  <r>
    <x v="38"/>
    <x v="107"/>
    <n v="0"/>
    <x v="10"/>
    <x v="0"/>
  </r>
  <r>
    <x v="38"/>
    <x v="108"/>
    <n v="0"/>
    <x v="10"/>
    <x v="0"/>
  </r>
  <r>
    <x v="38"/>
    <x v="109"/>
    <n v="0"/>
    <x v="10"/>
    <x v="0"/>
  </r>
  <r>
    <x v="38"/>
    <x v="110"/>
    <n v="50"/>
    <x v="10"/>
    <x v="0"/>
  </r>
  <r>
    <x v="38"/>
    <x v="111"/>
    <n v="50"/>
    <x v="10"/>
    <x v="0"/>
  </r>
  <r>
    <x v="39"/>
    <x v="107"/>
    <n v="0"/>
    <x v="10"/>
    <x v="0"/>
  </r>
  <r>
    <x v="39"/>
    <x v="108"/>
    <n v="0"/>
    <x v="10"/>
    <x v="0"/>
  </r>
  <r>
    <x v="39"/>
    <x v="109"/>
    <n v="17.142857142857142"/>
    <x v="10"/>
    <x v="0"/>
  </r>
  <r>
    <x v="39"/>
    <x v="110"/>
    <n v="31.428571428571427"/>
    <x v="10"/>
    <x v="0"/>
  </r>
  <r>
    <x v="39"/>
    <x v="111"/>
    <n v="51.428571428571431"/>
    <x v="10"/>
    <x v="0"/>
  </r>
  <r>
    <x v="40"/>
    <x v="107"/>
    <n v="0"/>
    <x v="10"/>
    <x v="0"/>
  </r>
  <r>
    <x v="40"/>
    <x v="108"/>
    <n v="9.0909090909090917"/>
    <x v="10"/>
    <x v="0"/>
  </r>
  <r>
    <x v="40"/>
    <x v="109"/>
    <n v="0"/>
    <x v="10"/>
    <x v="0"/>
  </r>
  <r>
    <x v="40"/>
    <x v="110"/>
    <n v="54.545454545454547"/>
    <x v="10"/>
    <x v="0"/>
  </r>
  <r>
    <x v="40"/>
    <x v="111"/>
    <n v="36.363636363636367"/>
    <x v="10"/>
    <x v="0"/>
  </r>
  <r>
    <x v="35"/>
    <x v="107"/>
    <n v="0"/>
    <x v="11"/>
    <x v="0"/>
  </r>
  <r>
    <x v="35"/>
    <x v="108"/>
    <n v="0"/>
    <x v="11"/>
    <x v="0"/>
  </r>
  <r>
    <x v="35"/>
    <x v="109"/>
    <n v="50"/>
    <x v="11"/>
    <x v="0"/>
  </r>
  <r>
    <x v="35"/>
    <x v="110"/>
    <n v="50"/>
    <x v="11"/>
    <x v="0"/>
  </r>
  <r>
    <x v="35"/>
    <x v="111"/>
    <n v="0"/>
    <x v="11"/>
    <x v="0"/>
  </r>
  <r>
    <x v="36"/>
    <x v="107"/>
    <n v="3.0303030303030303"/>
    <x v="11"/>
    <x v="0"/>
  </r>
  <r>
    <x v="36"/>
    <x v="108"/>
    <n v="0"/>
    <x v="11"/>
    <x v="0"/>
  </r>
  <r>
    <x v="36"/>
    <x v="109"/>
    <n v="15.151515151515152"/>
    <x v="11"/>
    <x v="0"/>
  </r>
  <r>
    <x v="36"/>
    <x v="110"/>
    <n v="48.484848484848484"/>
    <x v="11"/>
    <x v="0"/>
  </r>
  <r>
    <x v="36"/>
    <x v="111"/>
    <n v="33.333333333333336"/>
    <x v="11"/>
    <x v="0"/>
  </r>
  <r>
    <x v="37"/>
    <x v="107"/>
    <n v="0"/>
    <x v="11"/>
    <x v="0"/>
  </r>
  <r>
    <x v="37"/>
    <x v="108"/>
    <n v="0"/>
    <x v="11"/>
    <x v="0"/>
  </r>
  <r>
    <x v="37"/>
    <x v="109"/>
    <n v="0"/>
    <x v="11"/>
    <x v="0"/>
  </r>
  <r>
    <x v="37"/>
    <x v="110"/>
    <n v="66.666666666666671"/>
    <x v="11"/>
    <x v="0"/>
  </r>
  <r>
    <x v="37"/>
    <x v="111"/>
    <n v="33.333333333333336"/>
    <x v="11"/>
    <x v="0"/>
  </r>
  <r>
    <x v="38"/>
    <x v="107"/>
    <n v="0"/>
    <x v="11"/>
    <x v="0"/>
  </r>
  <r>
    <x v="38"/>
    <x v="108"/>
    <n v="0"/>
    <x v="11"/>
    <x v="0"/>
  </r>
  <r>
    <x v="38"/>
    <x v="109"/>
    <n v="33.333333333333336"/>
    <x v="11"/>
    <x v="0"/>
  </r>
  <r>
    <x v="38"/>
    <x v="110"/>
    <n v="33.333333333333336"/>
    <x v="11"/>
    <x v="0"/>
  </r>
  <r>
    <x v="38"/>
    <x v="111"/>
    <n v="33.333333333333336"/>
    <x v="11"/>
    <x v="0"/>
  </r>
  <r>
    <x v="39"/>
    <x v="107"/>
    <n v="0"/>
    <x v="11"/>
    <x v="0"/>
  </r>
  <r>
    <x v="39"/>
    <x v="108"/>
    <n v="0"/>
    <x v="11"/>
    <x v="0"/>
  </r>
  <r>
    <x v="39"/>
    <x v="109"/>
    <n v="2.4390243902439024"/>
    <x v="11"/>
    <x v="0"/>
  </r>
  <r>
    <x v="39"/>
    <x v="110"/>
    <n v="63.414634146341463"/>
    <x v="11"/>
    <x v="0"/>
  </r>
  <r>
    <x v="39"/>
    <x v="111"/>
    <n v="34.146341463414636"/>
    <x v="11"/>
    <x v="0"/>
  </r>
  <r>
    <x v="40"/>
    <x v="107"/>
    <n v="0"/>
    <x v="11"/>
    <x v="0"/>
  </r>
  <r>
    <x v="40"/>
    <x v="108"/>
    <n v="0"/>
    <x v="11"/>
    <x v="0"/>
  </r>
  <r>
    <x v="40"/>
    <x v="109"/>
    <n v="12.5"/>
    <x v="11"/>
    <x v="0"/>
  </r>
  <r>
    <x v="40"/>
    <x v="110"/>
    <n v="37.5"/>
    <x v="11"/>
    <x v="0"/>
  </r>
  <r>
    <x v="40"/>
    <x v="111"/>
    <n v="50"/>
    <x v="11"/>
    <x v="0"/>
  </r>
  <r>
    <x v="35"/>
    <x v="107"/>
    <n v="0"/>
    <x v="12"/>
    <x v="0"/>
  </r>
  <r>
    <x v="35"/>
    <x v="108"/>
    <n v="0"/>
    <x v="12"/>
    <x v="0"/>
  </r>
  <r>
    <x v="35"/>
    <x v="109"/>
    <n v="28.571428571428573"/>
    <x v="12"/>
    <x v="0"/>
  </r>
  <r>
    <x v="35"/>
    <x v="110"/>
    <n v="14.285714285714286"/>
    <x v="12"/>
    <x v="0"/>
  </r>
  <r>
    <x v="35"/>
    <x v="111"/>
    <n v="57.142857142857146"/>
    <x v="12"/>
    <x v="0"/>
  </r>
  <r>
    <x v="36"/>
    <x v="107"/>
    <n v="3.0303030303030303"/>
    <x v="12"/>
    <x v="0"/>
  </r>
  <r>
    <x v="36"/>
    <x v="108"/>
    <n v="0"/>
    <x v="12"/>
    <x v="0"/>
  </r>
  <r>
    <x v="36"/>
    <x v="109"/>
    <n v="6.0606060606060606"/>
    <x v="12"/>
    <x v="0"/>
  </r>
  <r>
    <x v="36"/>
    <x v="110"/>
    <n v="39.393939393939391"/>
    <x v="12"/>
    <x v="0"/>
  </r>
  <r>
    <x v="36"/>
    <x v="111"/>
    <n v="51.515151515151516"/>
    <x v="12"/>
    <x v="0"/>
  </r>
  <r>
    <x v="37"/>
    <x v="107"/>
    <n v="50"/>
    <x v="12"/>
    <x v="0"/>
  </r>
  <r>
    <x v="37"/>
    <x v="108"/>
    <n v="0"/>
    <x v="12"/>
    <x v="0"/>
  </r>
  <r>
    <x v="37"/>
    <x v="109"/>
    <n v="50"/>
    <x v="12"/>
    <x v="0"/>
  </r>
  <r>
    <x v="37"/>
    <x v="110"/>
    <n v="0"/>
    <x v="12"/>
    <x v="0"/>
  </r>
  <r>
    <x v="37"/>
    <x v="111"/>
    <n v="0"/>
    <x v="12"/>
    <x v="0"/>
  </r>
  <r>
    <x v="38"/>
    <x v="107"/>
    <n v="0"/>
    <x v="12"/>
    <x v="0"/>
  </r>
  <r>
    <x v="38"/>
    <x v="108"/>
    <n v="0"/>
    <x v="12"/>
    <x v="0"/>
  </r>
  <r>
    <x v="38"/>
    <x v="109"/>
    <n v="100"/>
    <x v="12"/>
    <x v="0"/>
  </r>
  <r>
    <x v="38"/>
    <x v="110"/>
    <n v="0"/>
    <x v="12"/>
    <x v="0"/>
  </r>
  <r>
    <x v="38"/>
    <x v="111"/>
    <n v="0"/>
    <x v="12"/>
    <x v="0"/>
  </r>
  <r>
    <x v="39"/>
    <x v="107"/>
    <n v="1.5151515151515151"/>
    <x v="12"/>
    <x v="0"/>
  </r>
  <r>
    <x v="39"/>
    <x v="108"/>
    <n v="0"/>
    <x v="12"/>
    <x v="0"/>
  </r>
  <r>
    <x v="39"/>
    <x v="109"/>
    <n v="4.5454545454545459"/>
    <x v="12"/>
    <x v="0"/>
  </r>
  <r>
    <x v="39"/>
    <x v="110"/>
    <n v="50"/>
    <x v="12"/>
    <x v="0"/>
  </r>
  <r>
    <x v="39"/>
    <x v="111"/>
    <n v="43.939393939393938"/>
    <x v="12"/>
    <x v="0"/>
  </r>
  <r>
    <x v="40"/>
    <x v="107"/>
    <n v="0"/>
    <x v="12"/>
    <x v="0"/>
  </r>
  <r>
    <x v="40"/>
    <x v="108"/>
    <n v="0"/>
    <x v="12"/>
    <x v="0"/>
  </r>
  <r>
    <x v="40"/>
    <x v="109"/>
    <n v="8.3333333333333339"/>
    <x v="12"/>
    <x v="0"/>
  </r>
  <r>
    <x v="40"/>
    <x v="110"/>
    <n v="58.333333333333336"/>
    <x v="12"/>
    <x v="0"/>
  </r>
  <r>
    <x v="40"/>
    <x v="111"/>
    <n v="33.333333333333336"/>
    <x v="12"/>
    <x v="0"/>
  </r>
  <r>
    <x v="35"/>
    <x v="107"/>
    <n v="0"/>
    <x v="13"/>
    <x v="0"/>
  </r>
  <r>
    <x v="35"/>
    <x v="108"/>
    <n v="0"/>
    <x v="13"/>
    <x v="0"/>
  </r>
  <r>
    <x v="35"/>
    <x v="109"/>
    <n v="33.333333333333336"/>
    <x v="13"/>
    <x v="0"/>
  </r>
  <r>
    <x v="35"/>
    <x v="110"/>
    <n v="16.666666666666668"/>
    <x v="13"/>
    <x v="0"/>
  </r>
  <r>
    <x v="35"/>
    <x v="111"/>
    <n v="50"/>
    <x v="13"/>
    <x v="0"/>
  </r>
  <r>
    <x v="36"/>
    <x v="107"/>
    <n v="0"/>
    <x v="13"/>
    <x v="0"/>
  </r>
  <r>
    <x v="36"/>
    <x v="108"/>
    <n v="3.0303030303030303"/>
    <x v="13"/>
    <x v="0"/>
  </r>
  <r>
    <x v="36"/>
    <x v="109"/>
    <n v="6.0606060606060606"/>
    <x v="13"/>
    <x v="0"/>
  </r>
  <r>
    <x v="36"/>
    <x v="110"/>
    <n v="30.303030303030305"/>
    <x v="13"/>
    <x v="0"/>
  </r>
  <r>
    <x v="36"/>
    <x v="111"/>
    <n v="60.606060606060609"/>
    <x v="13"/>
    <x v="0"/>
  </r>
  <r>
    <x v="37"/>
    <x v="107"/>
    <n v="0"/>
    <x v="13"/>
    <x v="0"/>
  </r>
  <r>
    <x v="37"/>
    <x v="108"/>
    <n v="0"/>
    <x v="13"/>
    <x v="0"/>
  </r>
  <r>
    <x v="37"/>
    <x v="109"/>
    <n v="33.333333333333336"/>
    <x v="13"/>
    <x v="0"/>
  </r>
  <r>
    <x v="37"/>
    <x v="110"/>
    <n v="33.333333333333336"/>
    <x v="13"/>
    <x v="0"/>
  </r>
  <r>
    <x v="37"/>
    <x v="111"/>
    <n v="33.333333333333336"/>
    <x v="13"/>
    <x v="0"/>
  </r>
  <r>
    <x v="38"/>
    <x v="107"/>
    <n v="0"/>
    <x v="13"/>
    <x v="0"/>
  </r>
  <r>
    <x v="38"/>
    <x v="108"/>
    <n v="0"/>
    <x v="13"/>
    <x v="0"/>
  </r>
  <r>
    <x v="38"/>
    <x v="109"/>
    <n v="12.5"/>
    <x v="13"/>
    <x v="0"/>
  </r>
  <r>
    <x v="38"/>
    <x v="110"/>
    <n v="50"/>
    <x v="13"/>
    <x v="0"/>
  </r>
  <r>
    <x v="38"/>
    <x v="111"/>
    <n v="37.5"/>
    <x v="13"/>
    <x v="0"/>
  </r>
  <r>
    <x v="39"/>
    <x v="107"/>
    <n v="0"/>
    <x v="13"/>
    <x v="0"/>
  </r>
  <r>
    <x v="39"/>
    <x v="108"/>
    <n v="0"/>
    <x v="13"/>
    <x v="0"/>
  </r>
  <r>
    <x v="39"/>
    <x v="109"/>
    <n v="12"/>
    <x v="13"/>
    <x v="0"/>
  </r>
  <r>
    <x v="39"/>
    <x v="110"/>
    <n v="32"/>
    <x v="13"/>
    <x v="0"/>
  </r>
  <r>
    <x v="39"/>
    <x v="111"/>
    <n v="56"/>
    <x v="13"/>
    <x v="0"/>
  </r>
  <r>
    <x v="40"/>
    <x v="107"/>
    <n v="16.666666666666668"/>
    <x v="13"/>
    <x v="0"/>
  </r>
  <r>
    <x v="40"/>
    <x v="108"/>
    <n v="0"/>
    <x v="13"/>
    <x v="0"/>
  </r>
  <r>
    <x v="40"/>
    <x v="109"/>
    <n v="0"/>
    <x v="13"/>
    <x v="0"/>
  </r>
  <r>
    <x v="40"/>
    <x v="110"/>
    <n v="16.666666666666668"/>
    <x v="13"/>
    <x v="0"/>
  </r>
  <r>
    <x v="40"/>
    <x v="111"/>
    <n v="66.666666666666671"/>
    <x v="13"/>
    <x v="0"/>
  </r>
  <r>
    <x v="35"/>
    <x v="107"/>
    <n v="0"/>
    <x v="14"/>
    <x v="0"/>
  </r>
  <r>
    <x v="35"/>
    <x v="108"/>
    <n v="0"/>
    <x v="14"/>
    <x v="0"/>
  </r>
  <r>
    <x v="35"/>
    <x v="109"/>
    <n v="16.666666666666668"/>
    <x v="14"/>
    <x v="0"/>
  </r>
  <r>
    <x v="35"/>
    <x v="110"/>
    <n v="83.333333333333329"/>
    <x v="14"/>
    <x v="0"/>
  </r>
  <r>
    <x v="35"/>
    <x v="111"/>
    <n v="0"/>
    <x v="14"/>
    <x v="0"/>
  </r>
  <r>
    <x v="36"/>
    <x v="107"/>
    <n v="8.3333333333333339"/>
    <x v="14"/>
    <x v="0"/>
  </r>
  <r>
    <x v="36"/>
    <x v="108"/>
    <n v="0"/>
    <x v="14"/>
    <x v="0"/>
  </r>
  <r>
    <x v="36"/>
    <x v="109"/>
    <n v="16.666666666666668"/>
    <x v="14"/>
    <x v="0"/>
  </r>
  <r>
    <x v="36"/>
    <x v="110"/>
    <n v="25"/>
    <x v="14"/>
    <x v="0"/>
  </r>
  <r>
    <x v="36"/>
    <x v="111"/>
    <n v="50"/>
    <x v="14"/>
    <x v="0"/>
  </r>
  <r>
    <x v="37"/>
    <x v="107"/>
    <n v="0"/>
    <x v="14"/>
    <x v="0"/>
  </r>
  <r>
    <x v="37"/>
    <x v="108"/>
    <n v="0"/>
    <x v="14"/>
    <x v="0"/>
  </r>
  <r>
    <x v="37"/>
    <x v="109"/>
    <n v="0"/>
    <x v="14"/>
    <x v="0"/>
  </r>
  <r>
    <x v="37"/>
    <x v="110"/>
    <n v="33.333333333333336"/>
    <x v="14"/>
    <x v="0"/>
  </r>
  <r>
    <x v="37"/>
    <x v="111"/>
    <n v="66.666666666666671"/>
    <x v="14"/>
    <x v="0"/>
  </r>
  <r>
    <x v="38"/>
    <x v="107"/>
    <n v="0"/>
    <x v="14"/>
    <x v="0"/>
  </r>
  <r>
    <x v="38"/>
    <x v="108"/>
    <n v="0"/>
    <x v="14"/>
    <x v="0"/>
  </r>
  <r>
    <x v="38"/>
    <x v="109"/>
    <n v="0"/>
    <x v="14"/>
    <x v="0"/>
  </r>
  <r>
    <x v="38"/>
    <x v="110"/>
    <n v="60"/>
    <x v="14"/>
    <x v="0"/>
  </r>
  <r>
    <x v="38"/>
    <x v="111"/>
    <n v="40"/>
    <x v="14"/>
    <x v="0"/>
  </r>
  <r>
    <x v="39"/>
    <x v="107"/>
    <n v="0"/>
    <x v="14"/>
    <x v="0"/>
  </r>
  <r>
    <x v="39"/>
    <x v="108"/>
    <n v="0"/>
    <x v="14"/>
    <x v="0"/>
  </r>
  <r>
    <x v="39"/>
    <x v="109"/>
    <n v="25"/>
    <x v="14"/>
    <x v="0"/>
  </r>
  <r>
    <x v="39"/>
    <x v="110"/>
    <n v="25"/>
    <x v="14"/>
    <x v="0"/>
  </r>
  <r>
    <x v="39"/>
    <x v="111"/>
    <n v="50"/>
    <x v="14"/>
    <x v="0"/>
  </r>
  <r>
    <x v="40"/>
    <x v="107"/>
    <n v="9.0909090909090917"/>
    <x v="14"/>
    <x v="0"/>
  </r>
  <r>
    <x v="40"/>
    <x v="108"/>
    <n v="0"/>
    <x v="14"/>
    <x v="0"/>
  </r>
  <r>
    <x v="40"/>
    <x v="109"/>
    <n v="0"/>
    <x v="14"/>
    <x v="0"/>
  </r>
  <r>
    <x v="40"/>
    <x v="110"/>
    <n v="27.272727272727273"/>
    <x v="14"/>
    <x v="0"/>
  </r>
  <r>
    <x v="40"/>
    <x v="111"/>
    <n v="63.636363636363633"/>
    <x v="14"/>
    <x v="0"/>
  </r>
  <r>
    <x v="35"/>
    <x v="107"/>
    <n v="0"/>
    <x v="15"/>
    <x v="0"/>
  </r>
  <r>
    <x v="35"/>
    <x v="108"/>
    <n v="0"/>
    <x v="15"/>
    <x v="0"/>
  </r>
  <r>
    <x v="35"/>
    <x v="109"/>
    <n v="0"/>
    <x v="15"/>
    <x v="0"/>
  </r>
  <r>
    <x v="35"/>
    <x v="110"/>
    <n v="0"/>
    <x v="15"/>
    <x v="0"/>
  </r>
  <r>
    <x v="35"/>
    <x v="111"/>
    <n v="0"/>
    <x v="15"/>
    <x v="0"/>
  </r>
  <r>
    <x v="36"/>
    <x v="107"/>
    <n v="0"/>
    <x v="15"/>
    <x v="0"/>
  </r>
  <r>
    <x v="36"/>
    <x v="108"/>
    <n v="0"/>
    <x v="15"/>
    <x v="0"/>
  </r>
  <r>
    <x v="36"/>
    <x v="109"/>
    <n v="0"/>
    <x v="15"/>
    <x v="0"/>
  </r>
  <r>
    <x v="36"/>
    <x v="110"/>
    <n v="0"/>
    <x v="15"/>
    <x v="0"/>
  </r>
  <r>
    <x v="36"/>
    <x v="111"/>
    <n v="0"/>
    <x v="15"/>
    <x v="0"/>
  </r>
  <r>
    <x v="37"/>
    <x v="107"/>
    <n v="0"/>
    <x v="15"/>
    <x v="0"/>
  </r>
  <r>
    <x v="37"/>
    <x v="108"/>
    <n v="0"/>
    <x v="15"/>
    <x v="0"/>
  </r>
  <r>
    <x v="37"/>
    <x v="109"/>
    <n v="0"/>
    <x v="15"/>
    <x v="0"/>
  </r>
  <r>
    <x v="37"/>
    <x v="110"/>
    <n v="0"/>
    <x v="15"/>
    <x v="0"/>
  </r>
  <r>
    <x v="37"/>
    <x v="111"/>
    <n v="0"/>
    <x v="15"/>
    <x v="0"/>
  </r>
  <r>
    <x v="38"/>
    <x v="107"/>
    <n v="0"/>
    <x v="15"/>
    <x v="0"/>
  </r>
  <r>
    <x v="38"/>
    <x v="108"/>
    <n v="0"/>
    <x v="15"/>
    <x v="0"/>
  </r>
  <r>
    <x v="38"/>
    <x v="109"/>
    <n v="0"/>
    <x v="15"/>
    <x v="0"/>
  </r>
  <r>
    <x v="38"/>
    <x v="110"/>
    <n v="0"/>
    <x v="15"/>
    <x v="0"/>
  </r>
  <r>
    <x v="38"/>
    <x v="111"/>
    <n v="0"/>
    <x v="15"/>
    <x v="0"/>
  </r>
  <r>
    <x v="39"/>
    <x v="107"/>
    <n v="0"/>
    <x v="15"/>
    <x v="0"/>
  </r>
  <r>
    <x v="39"/>
    <x v="108"/>
    <n v="0"/>
    <x v="15"/>
    <x v="0"/>
  </r>
  <r>
    <x v="39"/>
    <x v="109"/>
    <n v="0"/>
    <x v="15"/>
    <x v="0"/>
  </r>
  <r>
    <x v="39"/>
    <x v="110"/>
    <n v="0"/>
    <x v="15"/>
    <x v="0"/>
  </r>
  <r>
    <x v="39"/>
    <x v="111"/>
    <n v="0"/>
    <x v="15"/>
    <x v="0"/>
  </r>
  <r>
    <x v="40"/>
    <x v="107"/>
    <n v="0"/>
    <x v="15"/>
    <x v="0"/>
  </r>
  <r>
    <x v="40"/>
    <x v="108"/>
    <n v="0"/>
    <x v="15"/>
    <x v="0"/>
  </r>
  <r>
    <x v="40"/>
    <x v="109"/>
    <n v="0"/>
    <x v="15"/>
    <x v="0"/>
  </r>
  <r>
    <x v="40"/>
    <x v="110"/>
    <n v="0"/>
    <x v="15"/>
    <x v="0"/>
  </r>
  <r>
    <x v="40"/>
    <x v="111"/>
    <n v="0"/>
    <x v="15"/>
    <x v="0"/>
  </r>
  <r>
    <x v="35"/>
    <x v="107"/>
    <n v="0"/>
    <x v="16"/>
    <x v="0"/>
  </r>
  <r>
    <x v="35"/>
    <x v="108"/>
    <n v="12.5"/>
    <x v="16"/>
    <x v="0"/>
  </r>
  <r>
    <x v="35"/>
    <x v="109"/>
    <n v="0"/>
    <x v="16"/>
    <x v="0"/>
  </r>
  <r>
    <x v="35"/>
    <x v="110"/>
    <n v="50"/>
    <x v="16"/>
    <x v="0"/>
  </r>
  <r>
    <x v="35"/>
    <x v="111"/>
    <n v="37.5"/>
    <x v="16"/>
    <x v="0"/>
  </r>
  <r>
    <x v="36"/>
    <x v="107"/>
    <n v="7.1428571428571432"/>
    <x v="16"/>
    <x v="0"/>
  </r>
  <r>
    <x v="36"/>
    <x v="108"/>
    <n v="0"/>
    <x v="16"/>
    <x v="0"/>
  </r>
  <r>
    <x v="36"/>
    <x v="109"/>
    <n v="14.285714285714286"/>
    <x v="16"/>
    <x v="0"/>
  </r>
  <r>
    <x v="36"/>
    <x v="110"/>
    <n v="24.285714285714285"/>
    <x v="16"/>
    <x v="0"/>
  </r>
  <r>
    <x v="36"/>
    <x v="111"/>
    <n v="54.285714285714285"/>
    <x v="16"/>
    <x v="0"/>
  </r>
  <r>
    <x v="37"/>
    <x v="107"/>
    <n v="0"/>
    <x v="16"/>
    <x v="0"/>
  </r>
  <r>
    <x v="37"/>
    <x v="108"/>
    <n v="12.5"/>
    <x v="16"/>
    <x v="0"/>
  </r>
  <r>
    <x v="37"/>
    <x v="109"/>
    <n v="12.5"/>
    <x v="16"/>
    <x v="0"/>
  </r>
  <r>
    <x v="37"/>
    <x v="110"/>
    <n v="37.5"/>
    <x v="16"/>
    <x v="0"/>
  </r>
  <r>
    <x v="37"/>
    <x v="111"/>
    <n v="37.5"/>
    <x v="16"/>
    <x v="0"/>
  </r>
  <r>
    <x v="38"/>
    <x v="107"/>
    <n v="6.666666666666667"/>
    <x v="16"/>
    <x v="0"/>
  </r>
  <r>
    <x v="38"/>
    <x v="108"/>
    <n v="13.333333333333334"/>
    <x v="16"/>
    <x v="0"/>
  </r>
  <r>
    <x v="38"/>
    <x v="109"/>
    <n v="13.333333333333334"/>
    <x v="16"/>
    <x v="0"/>
  </r>
  <r>
    <x v="38"/>
    <x v="110"/>
    <n v="40"/>
    <x v="16"/>
    <x v="0"/>
  </r>
  <r>
    <x v="38"/>
    <x v="111"/>
    <n v="26.666666666666668"/>
    <x v="16"/>
    <x v="0"/>
  </r>
  <r>
    <x v="39"/>
    <x v="107"/>
    <n v="2.0408163265306123"/>
    <x v="16"/>
    <x v="0"/>
  </r>
  <r>
    <x v="39"/>
    <x v="108"/>
    <n v="2.0408163265306123"/>
    <x v="16"/>
    <x v="0"/>
  </r>
  <r>
    <x v="39"/>
    <x v="109"/>
    <n v="12.244897959183673"/>
    <x v="16"/>
    <x v="0"/>
  </r>
  <r>
    <x v="39"/>
    <x v="110"/>
    <n v="16.326530612244898"/>
    <x v="16"/>
    <x v="0"/>
  </r>
  <r>
    <x v="39"/>
    <x v="111"/>
    <n v="67.34693877551021"/>
    <x v="16"/>
    <x v="0"/>
  </r>
  <r>
    <x v="40"/>
    <x v="107"/>
    <n v="12"/>
    <x v="16"/>
    <x v="0"/>
  </r>
  <r>
    <x v="40"/>
    <x v="108"/>
    <n v="8"/>
    <x v="16"/>
    <x v="0"/>
  </r>
  <r>
    <x v="40"/>
    <x v="109"/>
    <n v="0"/>
    <x v="16"/>
    <x v="0"/>
  </r>
  <r>
    <x v="40"/>
    <x v="110"/>
    <n v="44"/>
    <x v="16"/>
    <x v="0"/>
  </r>
  <r>
    <x v="40"/>
    <x v="111"/>
    <n v="36"/>
    <x v="16"/>
    <x v="0"/>
  </r>
  <r>
    <x v="35"/>
    <x v="107"/>
    <n v="1.6129032258064515"/>
    <x v="0"/>
    <x v="1"/>
  </r>
  <r>
    <x v="35"/>
    <x v="108"/>
    <n v="4.032258064516129"/>
    <x v="0"/>
    <x v="1"/>
  </r>
  <r>
    <x v="35"/>
    <x v="109"/>
    <n v="8.870967741935484"/>
    <x v="0"/>
    <x v="1"/>
  </r>
  <r>
    <x v="35"/>
    <x v="110"/>
    <n v="44.354838709677416"/>
    <x v="0"/>
    <x v="1"/>
  </r>
  <r>
    <x v="35"/>
    <x v="111"/>
    <n v="41.12903225806452"/>
    <x v="0"/>
    <x v="1"/>
  </r>
  <r>
    <x v="36"/>
    <x v="107"/>
    <n v="3.4874290348742902"/>
    <x v="0"/>
    <x v="1"/>
  </r>
  <r>
    <x v="36"/>
    <x v="108"/>
    <n v="4.3795620437956204"/>
    <x v="0"/>
    <x v="1"/>
  </r>
  <r>
    <x v="36"/>
    <x v="109"/>
    <n v="12.408759124087592"/>
    <x v="0"/>
    <x v="1"/>
  </r>
  <r>
    <x v="36"/>
    <x v="110"/>
    <n v="36.253041362530411"/>
    <x v="0"/>
    <x v="1"/>
  </r>
  <r>
    <x v="36"/>
    <x v="111"/>
    <n v="43.471208434712082"/>
    <x v="0"/>
    <x v="1"/>
  </r>
  <r>
    <x v="37"/>
    <x v="107"/>
    <n v="2.5"/>
    <x v="0"/>
    <x v="1"/>
  </r>
  <r>
    <x v="37"/>
    <x v="108"/>
    <n v="3.75"/>
    <x v="0"/>
    <x v="1"/>
  </r>
  <r>
    <x v="37"/>
    <x v="109"/>
    <n v="13.75"/>
    <x v="0"/>
    <x v="1"/>
  </r>
  <r>
    <x v="37"/>
    <x v="110"/>
    <n v="33.75"/>
    <x v="0"/>
    <x v="1"/>
  </r>
  <r>
    <x v="37"/>
    <x v="111"/>
    <n v="46.25"/>
    <x v="0"/>
    <x v="1"/>
  </r>
  <r>
    <x v="38"/>
    <x v="107"/>
    <n v="1.271186440677966"/>
    <x v="0"/>
    <x v="1"/>
  </r>
  <r>
    <x v="38"/>
    <x v="108"/>
    <n v="2.5423728813559321"/>
    <x v="0"/>
    <x v="1"/>
  </r>
  <r>
    <x v="38"/>
    <x v="109"/>
    <n v="9.7457627118644066"/>
    <x v="0"/>
    <x v="1"/>
  </r>
  <r>
    <x v="38"/>
    <x v="110"/>
    <n v="33.050847457627121"/>
    <x v="0"/>
    <x v="1"/>
  </r>
  <r>
    <x v="38"/>
    <x v="111"/>
    <n v="53.389830508474574"/>
    <x v="0"/>
    <x v="1"/>
  </r>
  <r>
    <x v="39"/>
    <x v="107"/>
    <n v="3.45489443378119"/>
    <x v="0"/>
    <x v="1"/>
  </r>
  <r>
    <x v="39"/>
    <x v="108"/>
    <n v="1.9193857965451055"/>
    <x v="0"/>
    <x v="1"/>
  </r>
  <r>
    <x v="39"/>
    <x v="109"/>
    <n v="10.940499040307103"/>
    <x v="0"/>
    <x v="1"/>
  </r>
  <r>
    <x v="39"/>
    <x v="110"/>
    <n v="39.251439539347409"/>
    <x v="0"/>
    <x v="1"/>
  </r>
  <r>
    <x v="39"/>
    <x v="111"/>
    <n v="44.433781190019197"/>
    <x v="0"/>
    <x v="1"/>
  </r>
  <r>
    <x v="40"/>
    <x v="107"/>
    <n v="3.0927835051546393"/>
    <x v="0"/>
    <x v="1"/>
  </r>
  <r>
    <x v="40"/>
    <x v="108"/>
    <n v="2.268041237113402"/>
    <x v="0"/>
    <x v="1"/>
  </r>
  <r>
    <x v="40"/>
    <x v="109"/>
    <n v="14.020618556701031"/>
    <x v="0"/>
    <x v="1"/>
  </r>
  <r>
    <x v="40"/>
    <x v="110"/>
    <n v="35.670103092783506"/>
    <x v="0"/>
    <x v="1"/>
  </r>
  <r>
    <x v="40"/>
    <x v="111"/>
    <n v="44.948453608247419"/>
    <x v="0"/>
    <x v="1"/>
  </r>
  <r>
    <x v="35"/>
    <x v="107"/>
    <n v="0"/>
    <x v="1"/>
    <x v="1"/>
  </r>
  <r>
    <x v="35"/>
    <x v="108"/>
    <n v="7.4074074074074074"/>
    <x v="1"/>
    <x v="1"/>
  </r>
  <r>
    <x v="35"/>
    <x v="109"/>
    <n v="11.111111111111111"/>
    <x v="1"/>
    <x v="1"/>
  </r>
  <r>
    <x v="35"/>
    <x v="110"/>
    <n v="37.037037037037038"/>
    <x v="1"/>
    <x v="1"/>
  </r>
  <r>
    <x v="35"/>
    <x v="111"/>
    <n v="44.444444444444443"/>
    <x v="1"/>
    <x v="1"/>
  </r>
  <r>
    <x v="36"/>
    <x v="107"/>
    <n v="3.2921810699588478"/>
    <x v="1"/>
    <x v="1"/>
  </r>
  <r>
    <x v="36"/>
    <x v="108"/>
    <n v="4.1152263374485596"/>
    <x v="1"/>
    <x v="1"/>
  </r>
  <r>
    <x v="36"/>
    <x v="109"/>
    <n v="21.810699588477366"/>
    <x v="1"/>
    <x v="1"/>
  </r>
  <r>
    <x v="36"/>
    <x v="110"/>
    <n v="39.91769547325103"/>
    <x v="1"/>
    <x v="1"/>
  </r>
  <r>
    <x v="36"/>
    <x v="111"/>
    <n v="30.864197530864196"/>
    <x v="1"/>
    <x v="1"/>
  </r>
  <r>
    <x v="37"/>
    <x v="107"/>
    <n v="0"/>
    <x v="1"/>
    <x v="1"/>
  </r>
  <r>
    <x v="37"/>
    <x v="108"/>
    <n v="6.25"/>
    <x v="1"/>
    <x v="1"/>
  </r>
  <r>
    <x v="37"/>
    <x v="109"/>
    <n v="12.5"/>
    <x v="1"/>
    <x v="1"/>
  </r>
  <r>
    <x v="37"/>
    <x v="110"/>
    <n v="18.75"/>
    <x v="1"/>
    <x v="1"/>
  </r>
  <r>
    <x v="37"/>
    <x v="111"/>
    <n v="62.5"/>
    <x v="1"/>
    <x v="1"/>
  </r>
  <r>
    <x v="38"/>
    <x v="107"/>
    <n v="2.2727272727272729"/>
    <x v="1"/>
    <x v="1"/>
  </r>
  <r>
    <x v="38"/>
    <x v="108"/>
    <n v="0"/>
    <x v="1"/>
    <x v="1"/>
  </r>
  <r>
    <x v="38"/>
    <x v="109"/>
    <n v="18.181818181818183"/>
    <x v="1"/>
    <x v="1"/>
  </r>
  <r>
    <x v="38"/>
    <x v="110"/>
    <n v="43.18181818181818"/>
    <x v="1"/>
    <x v="1"/>
  </r>
  <r>
    <x v="38"/>
    <x v="111"/>
    <n v="36.363636363636367"/>
    <x v="1"/>
    <x v="1"/>
  </r>
  <r>
    <x v="39"/>
    <x v="107"/>
    <n v="0"/>
    <x v="1"/>
    <x v="1"/>
  </r>
  <r>
    <x v="39"/>
    <x v="108"/>
    <n v="0"/>
    <x v="1"/>
    <x v="1"/>
  </r>
  <r>
    <x v="39"/>
    <x v="109"/>
    <n v="12.269938650306749"/>
    <x v="1"/>
    <x v="1"/>
  </r>
  <r>
    <x v="39"/>
    <x v="110"/>
    <n v="47.852760736196316"/>
    <x v="1"/>
    <x v="1"/>
  </r>
  <r>
    <x v="39"/>
    <x v="111"/>
    <n v="39.877300613496935"/>
    <x v="1"/>
    <x v="1"/>
  </r>
  <r>
    <x v="40"/>
    <x v="107"/>
    <n v="0"/>
    <x v="1"/>
    <x v="1"/>
  </r>
  <r>
    <x v="40"/>
    <x v="108"/>
    <n v="1.2658227848101267"/>
    <x v="1"/>
    <x v="1"/>
  </r>
  <r>
    <x v="40"/>
    <x v="109"/>
    <n v="15.189873417721518"/>
    <x v="1"/>
    <x v="1"/>
  </r>
  <r>
    <x v="40"/>
    <x v="110"/>
    <n v="39.240506329113927"/>
    <x v="1"/>
    <x v="1"/>
  </r>
  <r>
    <x v="40"/>
    <x v="111"/>
    <n v="44.303797468354432"/>
    <x v="1"/>
    <x v="1"/>
  </r>
  <r>
    <x v="35"/>
    <x v="107"/>
    <n v="1.5267175572519085"/>
    <x v="2"/>
    <x v="1"/>
  </r>
  <r>
    <x v="35"/>
    <x v="108"/>
    <n v="3.8167938931297711"/>
    <x v="2"/>
    <x v="1"/>
  </r>
  <r>
    <x v="35"/>
    <x v="109"/>
    <n v="9.9236641221374047"/>
    <x v="2"/>
    <x v="1"/>
  </r>
  <r>
    <x v="35"/>
    <x v="110"/>
    <n v="44.274809160305345"/>
    <x v="2"/>
    <x v="1"/>
  </r>
  <r>
    <x v="35"/>
    <x v="111"/>
    <n v="40.458015267175576"/>
    <x v="2"/>
    <x v="1"/>
  </r>
  <r>
    <x v="36"/>
    <x v="107"/>
    <n v="2.2113022113022112"/>
    <x v="2"/>
    <x v="1"/>
  </r>
  <r>
    <x v="36"/>
    <x v="108"/>
    <n v="3.9312039312039313"/>
    <x v="2"/>
    <x v="1"/>
  </r>
  <r>
    <x v="36"/>
    <x v="109"/>
    <n v="10.565110565110565"/>
    <x v="2"/>
    <x v="1"/>
  </r>
  <r>
    <x v="36"/>
    <x v="110"/>
    <n v="33.906633906633907"/>
    <x v="2"/>
    <x v="1"/>
  </r>
  <r>
    <x v="36"/>
    <x v="111"/>
    <n v="49.385749385749385"/>
    <x v="2"/>
    <x v="1"/>
  </r>
  <r>
    <x v="37"/>
    <x v="107"/>
    <n v="5"/>
    <x v="2"/>
    <x v="1"/>
  </r>
  <r>
    <x v="37"/>
    <x v="108"/>
    <n v="5"/>
    <x v="2"/>
    <x v="1"/>
  </r>
  <r>
    <x v="37"/>
    <x v="109"/>
    <n v="15"/>
    <x v="2"/>
    <x v="1"/>
  </r>
  <r>
    <x v="37"/>
    <x v="110"/>
    <n v="45"/>
    <x v="2"/>
    <x v="1"/>
  </r>
  <r>
    <x v="37"/>
    <x v="111"/>
    <n v="30"/>
    <x v="2"/>
    <x v="1"/>
  </r>
  <r>
    <x v="38"/>
    <x v="107"/>
    <n v="2.6315789473684212"/>
    <x v="2"/>
    <x v="1"/>
  </r>
  <r>
    <x v="38"/>
    <x v="108"/>
    <n v="1.3157894736842106"/>
    <x v="2"/>
    <x v="1"/>
  </r>
  <r>
    <x v="38"/>
    <x v="109"/>
    <n v="10.526315789473685"/>
    <x v="2"/>
    <x v="1"/>
  </r>
  <r>
    <x v="38"/>
    <x v="110"/>
    <n v="26.315789473684209"/>
    <x v="2"/>
    <x v="1"/>
  </r>
  <r>
    <x v="38"/>
    <x v="111"/>
    <n v="59.210526315789473"/>
    <x v="2"/>
    <x v="1"/>
  </r>
  <r>
    <x v="39"/>
    <x v="107"/>
    <n v="1.0309278350515463"/>
    <x v="2"/>
    <x v="1"/>
  </r>
  <r>
    <x v="39"/>
    <x v="108"/>
    <n v="2.0618556701030926"/>
    <x v="2"/>
    <x v="1"/>
  </r>
  <r>
    <x v="39"/>
    <x v="109"/>
    <n v="10.309278350515465"/>
    <x v="2"/>
    <x v="1"/>
  </r>
  <r>
    <x v="39"/>
    <x v="110"/>
    <n v="35.051546391752581"/>
    <x v="2"/>
    <x v="1"/>
  </r>
  <r>
    <x v="39"/>
    <x v="111"/>
    <n v="51.546391752577321"/>
    <x v="2"/>
    <x v="1"/>
  </r>
  <r>
    <x v="40"/>
    <x v="107"/>
    <n v="3.5460992907801416"/>
    <x v="2"/>
    <x v="1"/>
  </r>
  <r>
    <x v="40"/>
    <x v="108"/>
    <n v="0"/>
    <x v="2"/>
    <x v="1"/>
  </r>
  <r>
    <x v="40"/>
    <x v="109"/>
    <n v="8.5106382978723403"/>
    <x v="2"/>
    <x v="1"/>
  </r>
  <r>
    <x v="40"/>
    <x v="110"/>
    <n v="37.588652482269502"/>
    <x v="2"/>
    <x v="1"/>
  </r>
  <r>
    <x v="40"/>
    <x v="111"/>
    <n v="50.354609929078016"/>
    <x v="2"/>
    <x v="1"/>
  </r>
  <r>
    <x v="35"/>
    <x v="107"/>
    <n v="0"/>
    <x v="3"/>
    <x v="1"/>
  </r>
  <r>
    <x v="35"/>
    <x v="108"/>
    <n v="4.5454545454545459"/>
    <x v="3"/>
    <x v="1"/>
  </r>
  <r>
    <x v="35"/>
    <x v="109"/>
    <n v="9.0909090909090917"/>
    <x v="3"/>
    <x v="1"/>
  </r>
  <r>
    <x v="35"/>
    <x v="110"/>
    <n v="45.454545454545453"/>
    <x v="3"/>
    <x v="1"/>
  </r>
  <r>
    <x v="35"/>
    <x v="111"/>
    <n v="40.909090909090907"/>
    <x v="3"/>
    <x v="1"/>
  </r>
  <r>
    <x v="36"/>
    <x v="107"/>
    <n v="3.4782608695652173"/>
    <x v="3"/>
    <x v="1"/>
  </r>
  <r>
    <x v="36"/>
    <x v="108"/>
    <n v="6.9565217391304346"/>
    <x v="3"/>
    <x v="1"/>
  </r>
  <r>
    <x v="36"/>
    <x v="109"/>
    <n v="8.695652173913043"/>
    <x v="3"/>
    <x v="1"/>
  </r>
  <r>
    <x v="36"/>
    <x v="110"/>
    <n v="30.869565217391305"/>
    <x v="3"/>
    <x v="1"/>
  </r>
  <r>
    <x v="36"/>
    <x v="111"/>
    <n v="50"/>
    <x v="3"/>
    <x v="1"/>
  </r>
  <r>
    <x v="37"/>
    <x v="107"/>
    <n v="0"/>
    <x v="3"/>
    <x v="1"/>
  </r>
  <r>
    <x v="37"/>
    <x v="108"/>
    <n v="9.0909090909090917"/>
    <x v="3"/>
    <x v="1"/>
  </r>
  <r>
    <x v="37"/>
    <x v="109"/>
    <n v="18.181818181818183"/>
    <x v="3"/>
    <x v="1"/>
  </r>
  <r>
    <x v="37"/>
    <x v="110"/>
    <n v="18.181818181818183"/>
    <x v="3"/>
    <x v="1"/>
  </r>
  <r>
    <x v="37"/>
    <x v="111"/>
    <n v="54.545454545454547"/>
    <x v="3"/>
    <x v="1"/>
  </r>
  <r>
    <x v="38"/>
    <x v="107"/>
    <n v="0"/>
    <x v="3"/>
    <x v="1"/>
  </r>
  <r>
    <x v="38"/>
    <x v="108"/>
    <n v="1.4705882352941178"/>
    <x v="3"/>
    <x v="1"/>
  </r>
  <r>
    <x v="38"/>
    <x v="109"/>
    <n v="5.882352941176471"/>
    <x v="3"/>
    <x v="1"/>
  </r>
  <r>
    <x v="38"/>
    <x v="110"/>
    <n v="36.764705882352942"/>
    <x v="3"/>
    <x v="1"/>
  </r>
  <r>
    <x v="38"/>
    <x v="111"/>
    <n v="55.882352941176471"/>
    <x v="3"/>
    <x v="1"/>
  </r>
  <r>
    <x v="39"/>
    <x v="107"/>
    <n v="4.8192771084337354"/>
    <x v="3"/>
    <x v="1"/>
  </r>
  <r>
    <x v="39"/>
    <x v="108"/>
    <n v="3.6144578313253013"/>
    <x v="3"/>
    <x v="1"/>
  </r>
  <r>
    <x v="39"/>
    <x v="109"/>
    <n v="9.8795180722891569"/>
    <x v="3"/>
    <x v="1"/>
  </r>
  <r>
    <x v="39"/>
    <x v="110"/>
    <n v="34.939759036144579"/>
    <x v="3"/>
    <x v="1"/>
  </r>
  <r>
    <x v="39"/>
    <x v="111"/>
    <n v="46.746987951807228"/>
    <x v="3"/>
    <x v="1"/>
  </r>
  <r>
    <x v="40"/>
    <x v="107"/>
    <n v="4.3478260869565215"/>
    <x v="3"/>
    <x v="1"/>
  </r>
  <r>
    <x v="40"/>
    <x v="108"/>
    <n v="2.8985507246376812"/>
    <x v="3"/>
    <x v="1"/>
  </r>
  <r>
    <x v="40"/>
    <x v="109"/>
    <n v="15.942028985507246"/>
    <x v="3"/>
    <x v="1"/>
  </r>
  <r>
    <x v="40"/>
    <x v="110"/>
    <n v="36.231884057971016"/>
    <x v="3"/>
    <x v="1"/>
  </r>
  <r>
    <x v="40"/>
    <x v="111"/>
    <n v="40.579710144927539"/>
    <x v="3"/>
    <x v="1"/>
  </r>
  <r>
    <x v="35"/>
    <x v="107"/>
    <n v="0"/>
    <x v="4"/>
    <x v="1"/>
  </r>
  <r>
    <x v="35"/>
    <x v="108"/>
    <n v="4.5454545454545459"/>
    <x v="4"/>
    <x v="1"/>
  </r>
  <r>
    <x v="35"/>
    <x v="109"/>
    <n v="13.636363636363637"/>
    <x v="4"/>
    <x v="1"/>
  </r>
  <r>
    <x v="35"/>
    <x v="110"/>
    <n v="50"/>
    <x v="4"/>
    <x v="1"/>
  </r>
  <r>
    <x v="35"/>
    <x v="111"/>
    <n v="31.818181818181817"/>
    <x v="4"/>
    <x v="1"/>
  </r>
  <r>
    <x v="36"/>
    <x v="107"/>
    <n v="4.2857142857142856"/>
    <x v="4"/>
    <x v="1"/>
  </r>
  <r>
    <x v="36"/>
    <x v="108"/>
    <n v="4.2857142857142856"/>
    <x v="4"/>
    <x v="1"/>
  </r>
  <r>
    <x v="36"/>
    <x v="109"/>
    <n v="12.857142857142858"/>
    <x v="4"/>
    <x v="1"/>
  </r>
  <r>
    <x v="36"/>
    <x v="110"/>
    <n v="42.857142857142854"/>
    <x v="4"/>
    <x v="1"/>
  </r>
  <r>
    <x v="36"/>
    <x v="111"/>
    <n v="35.714285714285715"/>
    <x v="4"/>
    <x v="1"/>
  </r>
  <r>
    <x v="37"/>
    <x v="107"/>
    <n v="25"/>
    <x v="4"/>
    <x v="1"/>
  </r>
  <r>
    <x v="37"/>
    <x v="108"/>
    <n v="0"/>
    <x v="4"/>
    <x v="1"/>
  </r>
  <r>
    <x v="37"/>
    <x v="109"/>
    <n v="0"/>
    <x v="4"/>
    <x v="1"/>
  </r>
  <r>
    <x v="37"/>
    <x v="110"/>
    <n v="25"/>
    <x v="4"/>
    <x v="1"/>
  </r>
  <r>
    <x v="37"/>
    <x v="111"/>
    <n v="50"/>
    <x v="4"/>
    <x v="1"/>
  </r>
  <r>
    <x v="38"/>
    <x v="107"/>
    <n v="0"/>
    <x v="4"/>
    <x v="1"/>
  </r>
  <r>
    <x v="38"/>
    <x v="108"/>
    <n v="0"/>
    <x v="4"/>
    <x v="1"/>
  </r>
  <r>
    <x v="38"/>
    <x v="109"/>
    <n v="20"/>
    <x v="4"/>
    <x v="1"/>
  </r>
  <r>
    <x v="38"/>
    <x v="110"/>
    <n v="20"/>
    <x v="4"/>
    <x v="1"/>
  </r>
  <r>
    <x v="38"/>
    <x v="111"/>
    <n v="60"/>
    <x v="4"/>
    <x v="1"/>
  </r>
  <r>
    <x v="39"/>
    <x v="107"/>
    <n v="3.225806451612903"/>
    <x v="4"/>
    <x v="1"/>
  </r>
  <r>
    <x v="39"/>
    <x v="108"/>
    <n v="0"/>
    <x v="4"/>
    <x v="1"/>
  </r>
  <r>
    <x v="39"/>
    <x v="109"/>
    <n v="8.064516129032258"/>
    <x v="4"/>
    <x v="1"/>
  </r>
  <r>
    <x v="39"/>
    <x v="110"/>
    <n v="46.774193548387096"/>
    <x v="4"/>
    <x v="1"/>
  </r>
  <r>
    <x v="39"/>
    <x v="111"/>
    <n v="41.935483870967744"/>
    <x v="4"/>
    <x v="1"/>
  </r>
  <r>
    <x v="40"/>
    <x v="107"/>
    <n v="8"/>
    <x v="4"/>
    <x v="1"/>
  </r>
  <r>
    <x v="40"/>
    <x v="108"/>
    <n v="20"/>
    <x v="4"/>
    <x v="1"/>
  </r>
  <r>
    <x v="40"/>
    <x v="109"/>
    <n v="24"/>
    <x v="4"/>
    <x v="1"/>
  </r>
  <r>
    <x v="40"/>
    <x v="110"/>
    <n v="20"/>
    <x v="4"/>
    <x v="1"/>
  </r>
  <r>
    <x v="40"/>
    <x v="111"/>
    <n v="28"/>
    <x v="4"/>
    <x v="1"/>
  </r>
  <r>
    <x v="35"/>
    <x v="107"/>
    <n v="0"/>
    <x v="5"/>
    <x v="1"/>
  </r>
  <r>
    <x v="35"/>
    <x v="108"/>
    <n v="12.5"/>
    <x v="5"/>
    <x v="1"/>
  </r>
  <r>
    <x v="35"/>
    <x v="109"/>
    <n v="12.5"/>
    <x v="5"/>
    <x v="1"/>
  </r>
  <r>
    <x v="35"/>
    <x v="110"/>
    <n v="62.5"/>
    <x v="5"/>
    <x v="1"/>
  </r>
  <r>
    <x v="35"/>
    <x v="111"/>
    <n v="12.5"/>
    <x v="5"/>
    <x v="1"/>
  </r>
  <r>
    <x v="36"/>
    <x v="107"/>
    <n v="15.384615384615385"/>
    <x v="5"/>
    <x v="1"/>
  </r>
  <r>
    <x v="36"/>
    <x v="108"/>
    <n v="0"/>
    <x v="5"/>
    <x v="1"/>
  </r>
  <r>
    <x v="36"/>
    <x v="109"/>
    <n v="0"/>
    <x v="5"/>
    <x v="1"/>
  </r>
  <r>
    <x v="36"/>
    <x v="110"/>
    <n v="38.46153846153846"/>
    <x v="5"/>
    <x v="1"/>
  </r>
  <r>
    <x v="36"/>
    <x v="111"/>
    <n v="46.153846153846153"/>
    <x v="5"/>
    <x v="1"/>
  </r>
  <r>
    <x v="37"/>
    <x v="107"/>
    <n v="0"/>
    <x v="5"/>
    <x v="1"/>
  </r>
  <r>
    <x v="37"/>
    <x v="108"/>
    <n v="0"/>
    <x v="5"/>
    <x v="1"/>
  </r>
  <r>
    <x v="37"/>
    <x v="109"/>
    <n v="0"/>
    <x v="5"/>
    <x v="1"/>
  </r>
  <r>
    <x v="37"/>
    <x v="110"/>
    <n v="0"/>
    <x v="5"/>
    <x v="1"/>
  </r>
  <r>
    <x v="37"/>
    <x v="111"/>
    <n v="0"/>
    <x v="5"/>
    <x v="1"/>
  </r>
  <r>
    <x v="38"/>
    <x v="107"/>
    <n v="0"/>
    <x v="5"/>
    <x v="1"/>
  </r>
  <r>
    <x v="38"/>
    <x v="108"/>
    <n v="0"/>
    <x v="5"/>
    <x v="1"/>
  </r>
  <r>
    <x v="38"/>
    <x v="109"/>
    <n v="0"/>
    <x v="5"/>
    <x v="1"/>
  </r>
  <r>
    <x v="38"/>
    <x v="110"/>
    <n v="0"/>
    <x v="5"/>
    <x v="1"/>
  </r>
  <r>
    <x v="38"/>
    <x v="111"/>
    <n v="100"/>
    <x v="5"/>
    <x v="1"/>
  </r>
  <r>
    <x v="39"/>
    <x v="107"/>
    <n v="0"/>
    <x v="5"/>
    <x v="1"/>
  </r>
  <r>
    <x v="39"/>
    <x v="108"/>
    <n v="0"/>
    <x v="5"/>
    <x v="1"/>
  </r>
  <r>
    <x v="39"/>
    <x v="109"/>
    <n v="0"/>
    <x v="5"/>
    <x v="1"/>
  </r>
  <r>
    <x v="39"/>
    <x v="110"/>
    <n v="52.941176470588232"/>
    <x v="5"/>
    <x v="1"/>
  </r>
  <r>
    <x v="39"/>
    <x v="111"/>
    <n v="47.058823529411768"/>
    <x v="5"/>
    <x v="1"/>
  </r>
  <r>
    <x v="40"/>
    <x v="107"/>
    <n v="20"/>
    <x v="5"/>
    <x v="1"/>
  </r>
  <r>
    <x v="40"/>
    <x v="108"/>
    <n v="20"/>
    <x v="5"/>
    <x v="1"/>
  </r>
  <r>
    <x v="40"/>
    <x v="109"/>
    <n v="0"/>
    <x v="5"/>
    <x v="1"/>
  </r>
  <r>
    <x v="40"/>
    <x v="110"/>
    <n v="40"/>
    <x v="5"/>
    <x v="1"/>
  </r>
  <r>
    <x v="40"/>
    <x v="111"/>
    <n v="20"/>
    <x v="5"/>
    <x v="1"/>
  </r>
  <r>
    <x v="35"/>
    <x v="107"/>
    <n v="0"/>
    <x v="6"/>
    <x v="1"/>
  </r>
  <r>
    <x v="35"/>
    <x v="108"/>
    <n v="0"/>
    <x v="6"/>
    <x v="1"/>
  </r>
  <r>
    <x v="35"/>
    <x v="109"/>
    <n v="0"/>
    <x v="6"/>
    <x v="1"/>
  </r>
  <r>
    <x v="35"/>
    <x v="110"/>
    <n v="100"/>
    <x v="6"/>
    <x v="1"/>
  </r>
  <r>
    <x v="35"/>
    <x v="111"/>
    <n v="0"/>
    <x v="6"/>
    <x v="1"/>
  </r>
  <r>
    <x v="36"/>
    <x v="107"/>
    <n v="0"/>
    <x v="6"/>
    <x v="1"/>
  </r>
  <r>
    <x v="36"/>
    <x v="108"/>
    <n v="16.666666666666668"/>
    <x v="6"/>
    <x v="1"/>
  </r>
  <r>
    <x v="36"/>
    <x v="109"/>
    <n v="33.333333333333336"/>
    <x v="6"/>
    <x v="1"/>
  </r>
  <r>
    <x v="36"/>
    <x v="110"/>
    <n v="50"/>
    <x v="6"/>
    <x v="1"/>
  </r>
  <r>
    <x v="36"/>
    <x v="111"/>
    <n v="0"/>
    <x v="6"/>
    <x v="1"/>
  </r>
  <r>
    <x v="37"/>
    <x v="107"/>
    <n v="0"/>
    <x v="6"/>
    <x v="1"/>
  </r>
  <r>
    <x v="37"/>
    <x v="108"/>
    <n v="0"/>
    <x v="6"/>
    <x v="1"/>
  </r>
  <r>
    <x v="37"/>
    <x v="109"/>
    <n v="0"/>
    <x v="6"/>
    <x v="1"/>
  </r>
  <r>
    <x v="37"/>
    <x v="110"/>
    <n v="50"/>
    <x v="6"/>
    <x v="1"/>
  </r>
  <r>
    <x v="37"/>
    <x v="111"/>
    <n v="50"/>
    <x v="6"/>
    <x v="1"/>
  </r>
  <r>
    <x v="38"/>
    <x v="107"/>
    <n v="0"/>
    <x v="6"/>
    <x v="1"/>
  </r>
  <r>
    <x v="38"/>
    <x v="108"/>
    <n v="0"/>
    <x v="6"/>
    <x v="1"/>
  </r>
  <r>
    <x v="38"/>
    <x v="109"/>
    <n v="50"/>
    <x v="6"/>
    <x v="1"/>
  </r>
  <r>
    <x v="38"/>
    <x v="110"/>
    <n v="50"/>
    <x v="6"/>
    <x v="1"/>
  </r>
  <r>
    <x v="38"/>
    <x v="111"/>
    <n v="0"/>
    <x v="6"/>
    <x v="1"/>
  </r>
  <r>
    <x v="39"/>
    <x v="107"/>
    <n v="0"/>
    <x v="6"/>
    <x v="1"/>
  </r>
  <r>
    <x v="39"/>
    <x v="108"/>
    <n v="0"/>
    <x v="6"/>
    <x v="1"/>
  </r>
  <r>
    <x v="39"/>
    <x v="109"/>
    <n v="14.285714285714286"/>
    <x v="6"/>
    <x v="1"/>
  </r>
  <r>
    <x v="39"/>
    <x v="110"/>
    <n v="57.142857142857146"/>
    <x v="6"/>
    <x v="1"/>
  </r>
  <r>
    <x v="39"/>
    <x v="111"/>
    <n v="28.571428571428573"/>
    <x v="6"/>
    <x v="1"/>
  </r>
  <r>
    <x v="40"/>
    <x v="107"/>
    <n v="0"/>
    <x v="6"/>
    <x v="1"/>
  </r>
  <r>
    <x v="40"/>
    <x v="108"/>
    <n v="37.5"/>
    <x v="6"/>
    <x v="1"/>
  </r>
  <r>
    <x v="40"/>
    <x v="109"/>
    <n v="12.5"/>
    <x v="6"/>
    <x v="1"/>
  </r>
  <r>
    <x v="40"/>
    <x v="110"/>
    <n v="12.5"/>
    <x v="6"/>
    <x v="1"/>
  </r>
  <r>
    <x v="40"/>
    <x v="111"/>
    <n v="37.5"/>
    <x v="6"/>
    <x v="1"/>
  </r>
  <r>
    <x v="35"/>
    <x v="107"/>
    <n v="0"/>
    <x v="7"/>
    <x v="1"/>
  </r>
  <r>
    <x v="35"/>
    <x v="108"/>
    <n v="0"/>
    <x v="7"/>
    <x v="1"/>
  </r>
  <r>
    <x v="35"/>
    <x v="109"/>
    <n v="66.666666666666671"/>
    <x v="7"/>
    <x v="1"/>
  </r>
  <r>
    <x v="35"/>
    <x v="110"/>
    <n v="0"/>
    <x v="7"/>
    <x v="1"/>
  </r>
  <r>
    <x v="35"/>
    <x v="111"/>
    <n v="33.333333333333336"/>
    <x v="7"/>
    <x v="1"/>
  </r>
  <r>
    <x v="36"/>
    <x v="107"/>
    <n v="0"/>
    <x v="7"/>
    <x v="1"/>
  </r>
  <r>
    <x v="36"/>
    <x v="108"/>
    <n v="0"/>
    <x v="7"/>
    <x v="1"/>
  </r>
  <r>
    <x v="36"/>
    <x v="109"/>
    <n v="11.764705882352942"/>
    <x v="7"/>
    <x v="1"/>
  </r>
  <r>
    <x v="36"/>
    <x v="110"/>
    <n v="58.823529411764703"/>
    <x v="7"/>
    <x v="1"/>
  </r>
  <r>
    <x v="36"/>
    <x v="111"/>
    <n v="29.411764705882351"/>
    <x v="7"/>
    <x v="1"/>
  </r>
  <r>
    <x v="37"/>
    <x v="107"/>
    <n v="100"/>
    <x v="7"/>
    <x v="1"/>
  </r>
  <r>
    <x v="37"/>
    <x v="108"/>
    <n v="0"/>
    <x v="7"/>
    <x v="1"/>
  </r>
  <r>
    <x v="37"/>
    <x v="109"/>
    <n v="0"/>
    <x v="7"/>
    <x v="1"/>
  </r>
  <r>
    <x v="37"/>
    <x v="110"/>
    <n v="0"/>
    <x v="7"/>
    <x v="1"/>
  </r>
  <r>
    <x v="37"/>
    <x v="111"/>
    <n v="0"/>
    <x v="7"/>
    <x v="1"/>
  </r>
  <r>
    <x v="38"/>
    <x v="107"/>
    <n v="0"/>
    <x v="7"/>
    <x v="1"/>
  </r>
  <r>
    <x v="38"/>
    <x v="108"/>
    <n v="0"/>
    <x v="7"/>
    <x v="1"/>
  </r>
  <r>
    <x v="38"/>
    <x v="109"/>
    <n v="0"/>
    <x v="7"/>
    <x v="1"/>
  </r>
  <r>
    <x v="38"/>
    <x v="110"/>
    <n v="0"/>
    <x v="7"/>
    <x v="1"/>
  </r>
  <r>
    <x v="38"/>
    <x v="111"/>
    <n v="0"/>
    <x v="7"/>
    <x v="1"/>
  </r>
  <r>
    <x v="39"/>
    <x v="107"/>
    <n v="0"/>
    <x v="7"/>
    <x v="1"/>
  </r>
  <r>
    <x v="39"/>
    <x v="108"/>
    <n v="0"/>
    <x v="7"/>
    <x v="1"/>
  </r>
  <r>
    <x v="39"/>
    <x v="109"/>
    <n v="20"/>
    <x v="7"/>
    <x v="1"/>
  </r>
  <r>
    <x v="39"/>
    <x v="110"/>
    <n v="60"/>
    <x v="7"/>
    <x v="1"/>
  </r>
  <r>
    <x v="39"/>
    <x v="111"/>
    <n v="20"/>
    <x v="7"/>
    <x v="1"/>
  </r>
  <r>
    <x v="40"/>
    <x v="107"/>
    <n v="14.285714285714286"/>
    <x v="7"/>
    <x v="1"/>
  </r>
  <r>
    <x v="40"/>
    <x v="108"/>
    <n v="0"/>
    <x v="7"/>
    <x v="1"/>
  </r>
  <r>
    <x v="40"/>
    <x v="109"/>
    <n v="42.857142857142854"/>
    <x v="7"/>
    <x v="1"/>
  </r>
  <r>
    <x v="40"/>
    <x v="110"/>
    <n v="14.285714285714286"/>
    <x v="7"/>
    <x v="1"/>
  </r>
  <r>
    <x v="40"/>
    <x v="111"/>
    <n v="28.571428571428573"/>
    <x v="7"/>
    <x v="1"/>
  </r>
  <r>
    <x v="35"/>
    <x v="107"/>
    <n v="0"/>
    <x v="8"/>
    <x v="1"/>
  </r>
  <r>
    <x v="35"/>
    <x v="108"/>
    <n v="0"/>
    <x v="8"/>
    <x v="1"/>
  </r>
  <r>
    <x v="35"/>
    <x v="109"/>
    <n v="0"/>
    <x v="8"/>
    <x v="1"/>
  </r>
  <r>
    <x v="35"/>
    <x v="110"/>
    <n v="37.5"/>
    <x v="8"/>
    <x v="1"/>
  </r>
  <r>
    <x v="35"/>
    <x v="111"/>
    <n v="62.5"/>
    <x v="8"/>
    <x v="1"/>
  </r>
  <r>
    <x v="36"/>
    <x v="107"/>
    <n v="2.9411764705882355"/>
    <x v="8"/>
    <x v="1"/>
  </r>
  <r>
    <x v="36"/>
    <x v="108"/>
    <n v="5.882352941176471"/>
    <x v="8"/>
    <x v="1"/>
  </r>
  <r>
    <x v="36"/>
    <x v="109"/>
    <n v="14.705882352941176"/>
    <x v="8"/>
    <x v="1"/>
  </r>
  <r>
    <x v="36"/>
    <x v="110"/>
    <n v="35.294117647058826"/>
    <x v="8"/>
    <x v="1"/>
  </r>
  <r>
    <x v="36"/>
    <x v="111"/>
    <n v="41.176470588235297"/>
    <x v="8"/>
    <x v="1"/>
  </r>
  <r>
    <x v="37"/>
    <x v="107"/>
    <n v="0"/>
    <x v="8"/>
    <x v="1"/>
  </r>
  <r>
    <x v="37"/>
    <x v="108"/>
    <n v="0"/>
    <x v="8"/>
    <x v="1"/>
  </r>
  <r>
    <x v="37"/>
    <x v="109"/>
    <n v="0"/>
    <x v="8"/>
    <x v="1"/>
  </r>
  <r>
    <x v="37"/>
    <x v="110"/>
    <n v="0"/>
    <x v="8"/>
    <x v="1"/>
  </r>
  <r>
    <x v="37"/>
    <x v="111"/>
    <n v="100"/>
    <x v="8"/>
    <x v="1"/>
  </r>
  <r>
    <x v="38"/>
    <x v="107"/>
    <n v="0"/>
    <x v="8"/>
    <x v="1"/>
  </r>
  <r>
    <x v="38"/>
    <x v="108"/>
    <n v="0"/>
    <x v="8"/>
    <x v="1"/>
  </r>
  <r>
    <x v="38"/>
    <x v="109"/>
    <n v="0"/>
    <x v="8"/>
    <x v="1"/>
  </r>
  <r>
    <x v="38"/>
    <x v="110"/>
    <n v="0"/>
    <x v="8"/>
    <x v="1"/>
  </r>
  <r>
    <x v="38"/>
    <x v="111"/>
    <n v="100"/>
    <x v="8"/>
    <x v="1"/>
  </r>
  <r>
    <x v="39"/>
    <x v="107"/>
    <n v="8.695652173913043"/>
    <x v="8"/>
    <x v="1"/>
  </r>
  <r>
    <x v="39"/>
    <x v="108"/>
    <n v="0"/>
    <x v="8"/>
    <x v="1"/>
  </r>
  <r>
    <x v="39"/>
    <x v="109"/>
    <n v="4.3478260869565215"/>
    <x v="8"/>
    <x v="1"/>
  </r>
  <r>
    <x v="39"/>
    <x v="110"/>
    <n v="30.434782608695652"/>
    <x v="8"/>
    <x v="1"/>
  </r>
  <r>
    <x v="39"/>
    <x v="111"/>
    <n v="56.521739130434781"/>
    <x v="8"/>
    <x v="1"/>
  </r>
  <r>
    <x v="40"/>
    <x v="107"/>
    <n v="0"/>
    <x v="8"/>
    <x v="1"/>
  </r>
  <r>
    <x v="40"/>
    <x v="108"/>
    <n v="20"/>
    <x v="8"/>
    <x v="1"/>
  </r>
  <r>
    <x v="40"/>
    <x v="109"/>
    <n v="40"/>
    <x v="8"/>
    <x v="1"/>
  </r>
  <r>
    <x v="40"/>
    <x v="110"/>
    <n v="20"/>
    <x v="8"/>
    <x v="1"/>
  </r>
  <r>
    <x v="40"/>
    <x v="111"/>
    <n v="20"/>
    <x v="8"/>
    <x v="1"/>
  </r>
  <r>
    <x v="35"/>
    <x v="107"/>
    <n v="0"/>
    <x v="9"/>
    <x v="1"/>
  </r>
  <r>
    <x v="35"/>
    <x v="108"/>
    <n v="0"/>
    <x v="9"/>
    <x v="1"/>
  </r>
  <r>
    <x v="35"/>
    <x v="109"/>
    <n v="0"/>
    <x v="9"/>
    <x v="1"/>
  </r>
  <r>
    <x v="35"/>
    <x v="110"/>
    <n v="33.333333333333336"/>
    <x v="9"/>
    <x v="1"/>
  </r>
  <r>
    <x v="35"/>
    <x v="111"/>
    <n v="66.666666666666671"/>
    <x v="9"/>
    <x v="1"/>
  </r>
  <r>
    <x v="36"/>
    <x v="107"/>
    <n v="1.5873015873015872"/>
    <x v="9"/>
    <x v="1"/>
  </r>
  <r>
    <x v="36"/>
    <x v="108"/>
    <n v="4.7619047619047619"/>
    <x v="9"/>
    <x v="1"/>
  </r>
  <r>
    <x v="36"/>
    <x v="109"/>
    <n v="7.9365079365079367"/>
    <x v="9"/>
    <x v="1"/>
  </r>
  <r>
    <x v="36"/>
    <x v="110"/>
    <n v="53.968253968253968"/>
    <x v="9"/>
    <x v="1"/>
  </r>
  <r>
    <x v="36"/>
    <x v="111"/>
    <n v="31.746031746031747"/>
    <x v="9"/>
    <x v="1"/>
  </r>
  <r>
    <x v="37"/>
    <x v="107"/>
    <n v="0"/>
    <x v="9"/>
    <x v="1"/>
  </r>
  <r>
    <x v="37"/>
    <x v="108"/>
    <n v="0"/>
    <x v="9"/>
    <x v="1"/>
  </r>
  <r>
    <x v="37"/>
    <x v="109"/>
    <n v="25"/>
    <x v="9"/>
    <x v="1"/>
  </r>
  <r>
    <x v="37"/>
    <x v="110"/>
    <n v="50"/>
    <x v="9"/>
    <x v="1"/>
  </r>
  <r>
    <x v="37"/>
    <x v="111"/>
    <n v="25"/>
    <x v="9"/>
    <x v="1"/>
  </r>
  <r>
    <x v="38"/>
    <x v="107"/>
    <n v="0"/>
    <x v="9"/>
    <x v="1"/>
  </r>
  <r>
    <x v="38"/>
    <x v="108"/>
    <n v="0"/>
    <x v="9"/>
    <x v="1"/>
  </r>
  <r>
    <x v="38"/>
    <x v="109"/>
    <n v="25"/>
    <x v="9"/>
    <x v="1"/>
  </r>
  <r>
    <x v="38"/>
    <x v="110"/>
    <n v="75"/>
    <x v="9"/>
    <x v="1"/>
  </r>
  <r>
    <x v="38"/>
    <x v="111"/>
    <n v="0"/>
    <x v="9"/>
    <x v="1"/>
  </r>
  <r>
    <x v="39"/>
    <x v="107"/>
    <n v="0"/>
    <x v="9"/>
    <x v="1"/>
  </r>
  <r>
    <x v="39"/>
    <x v="108"/>
    <n v="2.8571428571428572"/>
    <x v="9"/>
    <x v="1"/>
  </r>
  <r>
    <x v="39"/>
    <x v="109"/>
    <n v="8.5714285714285712"/>
    <x v="9"/>
    <x v="1"/>
  </r>
  <r>
    <x v="39"/>
    <x v="110"/>
    <n v="68.571428571428569"/>
    <x v="9"/>
    <x v="1"/>
  </r>
  <r>
    <x v="39"/>
    <x v="111"/>
    <n v="20"/>
    <x v="9"/>
    <x v="1"/>
  </r>
  <r>
    <x v="40"/>
    <x v="107"/>
    <n v="0"/>
    <x v="9"/>
    <x v="1"/>
  </r>
  <r>
    <x v="40"/>
    <x v="108"/>
    <n v="0"/>
    <x v="9"/>
    <x v="1"/>
  </r>
  <r>
    <x v="40"/>
    <x v="109"/>
    <n v="20"/>
    <x v="9"/>
    <x v="1"/>
  </r>
  <r>
    <x v="40"/>
    <x v="110"/>
    <n v="40"/>
    <x v="9"/>
    <x v="1"/>
  </r>
  <r>
    <x v="40"/>
    <x v="111"/>
    <n v="40"/>
    <x v="9"/>
    <x v="1"/>
  </r>
  <r>
    <x v="35"/>
    <x v="107"/>
    <n v="12.5"/>
    <x v="10"/>
    <x v="1"/>
  </r>
  <r>
    <x v="35"/>
    <x v="108"/>
    <n v="0"/>
    <x v="10"/>
    <x v="1"/>
  </r>
  <r>
    <x v="35"/>
    <x v="109"/>
    <n v="0"/>
    <x v="10"/>
    <x v="1"/>
  </r>
  <r>
    <x v="35"/>
    <x v="110"/>
    <n v="75"/>
    <x v="10"/>
    <x v="1"/>
  </r>
  <r>
    <x v="35"/>
    <x v="111"/>
    <n v="12.5"/>
    <x v="10"/>
    <x v="1"/>
  </r>
  <r>
    <x v="36"/>
    <x v="107"/>
    <n v="2.6315789473684212"/>
    <x v="10"/>
    <x v="1"/>
  </r>
  <r>
    <x v="36"/>
    <x v="108"/>
    <n v="0"/>
    <x v="10"/>
    <x v="1"/>
  </r>
  <r>
    <x v="36"/>
    <x v="109"/>
    <n v="13.157894736842104"/>
    <x v="10"/>
    <x v="1"/>
  </r>
  <r>
    <x v="36"/>
    <x v="110"/>
    <n v="36.842105263157897"/>
    <x v="10"/>
    <x v="1"/>
  </r>
  <r>
    <x v="36"/>
    <x v="111"/>
    <n v="47.368421052631582"/>
    <x v="10"/>
    <x v="1"/>
  </r>
  <r>
    <x v="37"/>
    <x v="107"/>
    <n v="0"/>
    <x v="10"/>
    <x v="1"/>
  </r>
  <r>
    <x v="37"/>
    <x v="108"/>
    <n v="0"/>
    <x v="10"/>
    <x v="1"/>
  </r>
  <r>
    <x v="37"/>
    <x v="109"/>
    <n v="33.333333333333336"/>
    <x v="10"/>
    <x v="1"/>
  </r>
  <r>
    <x v="37"/>
    <x v="110"/>
    <n v="33.333333333333336"/>
    <x v="10"/>
    <x v="1"/>
  </r>
  <r>
    <x v="37"/>
    <x v="111"/>
    <n v="33.333333333333336"/>
    <x v="10"/>
    <x v="1"/>
  </r>
  <r>
    <x v="38"/>
    <x v="107"/>
    <n v="0"/>
    <x v="10"/>
    <x v="1"/>
  </r>
  <r>
    <x v="38"/>
    <x v="108"/>
    <n v="0"/>
    <x v="10"/>
    <x v="1"/>
  </r>
  <r>
    <x v="38"/>
    <x v="109"/>
    <n v="0"/>
    <x v="10"/>
    <x v="1"/>
  </r>
  <r>
    <x v="38"/>
    <x v="110"/>
    <n v="40"/>
    <x v="10"/>
    <x v="1"/>
  </r>
  <r>
    <x v="38"/>
    <x v="111"/>
    <n v="60"/>
    <x v="10"/>
    <x v="1"/>
  </r>
  <r>
    <x v="39"/>
    <x v="107"/>
    <n v="0"/>
    <x v="10"/>
    <x v="1"/>
  </r>
  <r>
    <x v="39"/>
    <x v="108"/>
    <n v="0"/>
    <x v="10"/>
    <x v="1"/>
  </r>
  <r>
    <x v="39"/>
    <x v="109"/>
    <n v="11.111111111111111"/>
    <x v="10"/>
    <x v="1"/>
  </r>
  <r>
    <x v="39"/>
    <x v="110"/>
    <n v="47.222222222222221"/>
    <x v="10"/>
    <x v="1"/>
  </r>
  <r>
    <x v="39"/>
    <x v="111"/>
    <n v="41.666666666666664"/>
    <x v="10"/>
    <x v="1"/>
  </r>
  <r>
    <x v="40"/>
    <x v="107"/>
    <n v="0"/>
    <x v="10"/>
    <x v="1"/>
  </r>
  <r>
    <x v="40"/>
    <x v="108"/>
    <n v="7.1428571428571432"/>
    <x v="10"/>
    <x v="1"/>
  </r>
  <r>
    <x v="40"/>
    <x v="109"/>
    <n v="7.1428571428571432"/>
    <x v="10"/>
    <x v="1"/>
  </r>
  <r>
    <x v="40"/>
    <x v="110"/>
    <n v="42.857142857142854"/>
    <x v="10"/>
    <x v="1"/>
  </r>
  <r>
    <x v="40"/>
    <x v="111"/>
    <n v="42.857142857142854"/>
    <x v="10"/>
    <x v="1"/>
  </r>
  <r>
    <x v="35"/>
    <x v="107"/>
    <n v="0"/>
    <x v="11"/>
    <x v="1"/>
  </r>
  <r>
    <x v="35"/>
    <x v="108"/>
    <n v="0"/>
    <x v="11"/>
    <x v="1"/>
  </r>
  <r>
    <x v="35"/>
    <x v="109"/>
    <n v="0"/>
    <x v="11"/>
    <x v="1"/>
  </r>
  <r>
    <x v="35"/>
    <x v="110"/>
    <n v="66.666666666666671"/>
    <x v="11"/>
    <x v="1"/>
  </r>
  <r>
    <x v="35"/>
    <x v="111"/>
    <n v="33.333333333333336"/>
    <x v="11"/>
    <x v="1"/>
  </r>
  <r>
    <x v="36"/>
    <x v="107"/>
    <n v="0"/>
    <x v="11"/>
    <x v="1"/>
  </r>
  <r>
    <x v="36"/>
    <x v="108"/>
    <n v="2.9411764705882355"/>
    <x v="11"/>
    <x v="1"/>
  </r>
  <r>
    <x v="36"/>
    <x v="109"/>
    <n v="2.9411764705882355"/>
    <x v="11"/>
    <x v="1"/>
  </r>
  <r>
    <x v="36"/>
    <x v="110"/>
    <n v="44.117647058823529"/>
    <x v="11"/>
    <x v="1"/>
  </r>
  <r>
    <x v="36"/>
    <x v="111"/>
    <n v="50"/>
    <x v="11"/>
    <x v="1"/>
  </r>
  <r>
    <x v="37"/>
    <x v="107"/>
    <n v="0"/>
    <x v="11"/>
    <x v="1"/>
  </r>
  <r>
    <x v="37"/>
    <x v="108"/>
    <n v="0"/>
    <x v="11"/>
    <x v="1"/>
  </r>
  <r>
    <x v="37"/>
    <x v="109"/>
    <n v="0"/>
    <x v="11"/>
    <x v="1"/>
  </r>
  <r>
    <x v="37"/>
    <x v="110"/>
    <n v="33.333333333333336"/>
    <x v="11"/>
    <x v="1"/>
  </r>
  <r>
    <x v="37"/>
    <x v="111"/>
    <n v="66.666666666666671"/>
    <x v="11"/>
    <x v="1"/>
  </r>
  <r>
    <x v="38"/>
    <x v="107"/>
    <n v="0"/>
    <x v="11"/>
    <x v="1"/>
  </r>
  <r>
    <x v="38"/>
    <x v="108"/>
    <n v="0"/>
    <x v="11"/>
    <x v="1"/>
  </r>
  <r>
    <x v="38"/>
    <x v="109"/>
    <n v="0"/>
    <x v="11"/>
    <x v="1"/>
  </r>
  <r>
    <x v="38"/>
    <x v="110"/>
    <n v="25"/>
    <x v="11"/>
    <x v="1"/>
  </r>
  <r>
    <x v="38"/>
    <x v="111"/>
    <n v="75"/>
    <x v="11"/>
    <x v="1"/>
  </r>
  <r>
    <x v="39"/>
    <x v="107"/>
    <n v="0"/>
    <x v="11"/>
    <x v="1"/>
  </r>
  <r>
    <x v="39"/>
    <x v="108"/>
    <n v="0"/>
    <x v="11"/>
    <x v="1"/>
  </r>
  <r>
    <x v="39"/>
    <x v="109"/>
    <n v="10"/>
    <x v="11"/>
    <x v="1"/>
  </r>
  <r>
    <x v="39"/>
    <x v="110"/>
    <n v="47.5"/>
    <x v="11"/>
    <x v="1"/>
  </r>
  <r>
    <x v="39"/>
    <x v="111"/>
    <n v="42.5"/>
    <x v="11"/>
    <x v="1"/>
  </r>
  <r>
    <x v="40"/>
    <x v="107"/>
    <n v="0"/>
    <x v="11"/>
    <x v="1"/>
  </r>
  <r>
    <x v="40"/>
    <x v="108"/>
    <n v="0"/>
    <x v="11"/>
    <x v="1"/>
  </r>
  <r>
    <x v="40"/>
    <x v="109"/>
    <n v="8.3333333333333339"/>
    <x v="11"/>
    <x v="1"/>
  </r>
  <r>
    <x v="40"/>
    <x v="110"/>
    <n v="16.666666666666668"/>
    <x v="11"/>
    <x v="1"/>
  </r>
  <r>
    <x v="40"/>
    <x v="111"/>
    <n v="75"/>
    <x v="11"/>
    <x v="1"/>
  </r>
  <r>
    <x v="35"/>
    <x v="107"/>
    <n v="0"/>
    <x v="12"/>
    <x v="1"/>
  </r>
  <r>
    <x v="35"/>
    <x v="108"/>
    <n v="0"/>
    <x v="12"/>
    <x v="1"/>
  </r>
  <r>
    <x v="35"/>
    <x v="109"/>
    <n v="0"/>
    <x v="12"/>
    <x v="1"/>
  </r>
  <r>
    <x v="35"/>
    <x v="110"/>
    <n v="40"/>
    <x v="12"/>
    <x v="1"/>
  </r>
  <r>
    <x v="35"/>
    <x v="111"/>
    <n v="60"/>
    <x v="12"/>
    <x v="1"/>
  </r>
  <r>
    <x v="36"/>
    <x v="107"/>
    <n v="0"/>
    <x v="12"/>
    <x v="1"/>
  </r>
  <r>
    <x v="36"/>
    <x v="108"/>
    <n v="0"/>
    <x v="12"/>
    <x v="1"/>
  </r>
  <r>
    <x v="36"/>
    <x v="109"/>
    <n v="23.076923076923077"/>
    <x v="12"/>
    <x v="1"/>
  </r>
  <r>
    <x v="36"/>
    <x v="110"/>
    <n v="34.615384615384613"/>
    <x v="12"/>
    <x v="1"/>
  </r>
  <r>
    <x v="36"/>
    <x v="111"/>
    <n v="42.307692307692307"/>
    <x v="12"/>
    <x v="1"/>
  </r>
  <r>
    <x v="37"/>
    <x v="107"/>
    <n v="0"/>
    <x v="12"/>
    <x v="1"/>
  </r>
  <r>
    <x v="37"/>
    <x v="108"/>
    <n v="0"/>
    <x v="12"/>
    <x v="1"/>
  </r>
  <r>
    <x v="37"/>
    <x v="109"/>
    <n v="0"/>
    <x v="12"/>
    <x v="1"/>
  </r>
  <r>
    <x v="37"/>
    <x v="110"/>
    <n v="50"/>
    <x v="12"/>
    <x v="1"/>
  </r>
  <r>
    <x v="37"/>
    <x v="111"/>
    <n v="50"/>
    <x v="12"/>
    <x v="1"/>
  </r>
  <r>
    <x v="38"/>
    <x v="107"/>
    <n v="0"/>
    <x v="12"/>
    <x v="1"/>
  </r>
  <r>
    <x v="38"/>
    <x v="108"/>
    <n v="40"/>
    <x v="12"/>
    <x v="1"/>
  </r>
  <r>
    <x v="38"/>
    <x v="109"/>
    <n v="0"/>
    <x v="12"/>
    <x v="1"/>
  </r>
  <r>
    <x v="38"/>
    <x v="110"/>
    <n v="20"/>
    <x v="12"/>
    <x v="1"/>
  </r>
  <r>
    <x v="38"/>
    <x v="111"/>
    <n v="40"/>
    <x v="12"/>
    <x v="1"/>
  </r>
  <r>
    <x v="39"/>
    <x v="107"/>
    <n v="1.408450704225352"/>
    <x v="12"/>
    <x v="1"/>
  </r>
  <r>
    <x v="39"/>
    <x v="108"/>
    <n v="1.408450704225352"/>
    <x v="12"/>
    <x v="1"/>
  </r>
  <r>
    <x v="39"/>
    <x v="109"/>
    <n v="14.084507042253522"/>
    <x v="12"/>
    <x v="1"/>
  </r>
  <r>
    <x v="39"/>
    <x v="110"/>
    <n v="42.25352112676056"/>
    <x v="12"/>
    <x v="1"/>
  </r>
  <r>
    <x v="39"/>
    <x v="111"/>
    <n v="40.845070422535208"/>
    <x v="12"/>
    <x v="1"/>
  </r>
  <r>
    <x v="40"/>
    <x v="107"/>
    <n v="0"/>
    <x v="12"/>
    <x v="1"/>
  </r>
  <r>
    <x v="40"/>
    <x v="108"/>
    <n v="0"/>
    <x v="12"/>
    <x v="1"/>
  </r>
  <r>
    <x v="40"/>
    <x v="109"/>
    <n v="22.222222222222221"/>
    <x v="12"/>
    <x v="1"/>
  </r>
  <r>
    <x v="40"/>
    <x v="110"/>
    <n v="38.888888888888886"/>
    <x v="12"/>
    <x v="1"/>
  </r>
  <r>
    <x v="40"/>
    <x v="111"/>
    <n v="38.888888888888886"/>
    <x v="12"/>
    <x v="1"/>
  </r>
  <r>
    <x v="35"/>
    <x v="107"/>
    <n v="0"/>
    <x v="13"/>
    <x v="1"/>
  </r>
  <r>
    <x v="35"/>
    <x v="108"/>
    <n v="0"/>
    <x v="13"/>
    <x v="1"/>
  </r>
  <r>
    <x v="35"/>
    <x v="109"/>
    <n v="0"/>
    <x v="13"/>
    <x v="1"/>
  </r>
  <r>
    <x v="35"/>
    <x v="110"/>
    <n v="42.857142857142854"/>
    <x v="13"/>
    <x v="1"/>
  </r>
  <r>
    <x v="35"/>
    <x v="111"/>
    <n v="57.142857142857146"/>
    <x v="13"/>
    <x v="1"/>
  </r>
  <r>
    <x v="36"/>
    <x v="107"/>
    <n v="4"/>
    <x v="13"/>
    <x v="1"/>
  </r>
  <r>
    <x v="36"/>
    <x v="108"/>
    <n v="8"/>
    <x v="13"/>
    <x v="1"/>
  </r>
  <r>
    <x v="36"/>
    <x v="109"/>
    <n v="4"/>
    <x v="13"/>
    <x v="1"/>
  </r>
  <r>
    <x v="36"/>
    <x v="110"/>
    <n v="44"/>
    <x v="13"/>
    <x v="1"/>
  </r>
  <r>
    <x v="36"/>
    <x v="111"/>
    <n v="40"/>
    <x v="13"/>
    <x v="1"/>
  </r>
  <r>
    <x v="37"/>
    <x v="107"/>
    <n v="0"/>
    <x v="13"/>
    <x v="1"/>
  </r>
  <r>
    <x v="37"/>
    <x v="108"/>
    <n v="0"/>
    <x v="13"/>
    <x v="1"/>
  </r>
  <r>
    <x v="37"/>
    <x v="109"/>
    <n v="0"/>
    <x v="13"/>
    <x v="1"/>
  </r>
  <r>
    <x v="37"/>
    <x v="110"/>
    <n v="0"/>
    <x v="13"/>
    <x v="1"/>
  </r>
  <r>
    <x v="37"/>
    <x v="111"/>
    <n v="100"/>
    <x v="13"/>
    <x v="1"/>
  </r>
  <r>
    <x v="38"/>
    <x v="107"/>
    <n v="0"/>
    <x v="13"/>
    <x v="1"/>
  </r>
  <r>
    <x v="38"/>
    <x v="108"/>
    <n v="0"/>
    <x v="13"/>
    <x v="1"/>
  </r>
  <r>
    <x v="38"/>
    <x v="109"/>
    <n v="0"/>
    <x v="13"/>
    <x v="1"/>
  </r>
  <r>
    <x v="38"/>
    <x v="110"/>
    <n v="25"/>
    <x v="13"/>
    <x v="1"/>
  </r>
  <r>
    <x v="38"/>
    <x v="111"/>
    <n v="75"/>
    <x v="13"/>
    <x v="1"/>
  </r>
  <r>
    <x v="39"/>
    <x v="107"/>
    <n v="0"/>
    <x v="13"/>
    <x v="1"/>
  </r>
  <r>
    <x v="39"/>
    <x v="108"/>
    <n v="0"/>
    <x v="13"/>
    <x v="1"/>
  </r>
  <r>
    <x v="39"/>
    <x v="109"/>
    <n v="8.8235294117647065"/>
    <x v="13"/>
    <x v="1"/>
  </r>
  <r>
    <x v="39"/>
    <x v="110"/>
    <n v="23.529411764705884"/>
    <x v="13"/>
    <x v="1"/>
  </r>
  <r>
    <x v="39"/>
    <x v="111"/>
    <n v="67.647058823529406"/>
    <x v="13"/>
    <x v="1"/>
  </r>
  <r>
    <x v="40"/>
    <x v="107"/>
    <n v="0"/>
    <x v="13"/>
    <x v="1"/>
  </r>
  <r>
    <x v="40"/>
    <x v="108"/>
    <n v="0"/>
    <x v="13"/>
    <x v="1"/>
  </r>
  <r>
    <x v="40"/>
    <x v="109"/>
    <n v="16.666666666666668"/>
    <x v="13"/>
    <x v="1"/>
  </r>
  <r>
    <x v="40"/>
    <x v="110"/>
    <n v="33.333333333333336"/>
    <x v="13"/>
    <x v="1"/>
  </r>
  <r>
    <x v="40"/>
    <x v="111"/>
    <n v="50"/>
    <x v="13"/>
    <x v="1"/>
  </r>
  <r>
    <x v="35"/>
    <x v="107"/>
    <n v="0"/>
    <x v="14"/>
    <x v="1"/>
  </r>
  <r>
    <x v="35"/>
    <x v="108"/>
    <n v="0"/>
    <x v="14"/>
    <x v="1"/>
  </r>
  <r>
    <x v="35"/>
    <x v="109"/>
    <n v="12.5"/>
    <x v="14"/>
    <x v="1"/>
  </r>
  <r>
    <x v="35"/>
    <x v="110"/>
    <n v="50"/>
    <x v="14"/>
    <x v="1"/>
  </r>
  <r>
    <x v="35"/>
    <x v="111"/>
    <n v="37.5"/>
    <x v="14"/>
    <x v="1"/>
  </r>
  <r>
    <x v="36"/>
    <x v="107"/>
    <n v="10"/>
    <x v="14"/>
    <x v="1"/>
  </r>
  <r>
    <x v="36"/>
    <x v="108"/>
    <n v="5"/>
    <x v="14"/>
    <x v="1"/>
  </r>
  <r>
    <x v="36"/>
    <x v="109"/>
    <n v="10"/>
    <x v="14"/>
    <x v="1"/>
  </r>
  <r>
    <x v="36"/>
    <x v="110"/>
    <n v="35"/>
    <x v="14"/>
    <x v="1"/>
  </r>
  <r>
    <x v="36"/>
    <x v="111"/>
    <n v="40"/>
    <x v="14"/>
    <x v="1"/>
  </r>
  <r>
    <x v="37"/>
    <x v="107"/>
    <n v="0"/>
    <x v="14"/>
    <x v="1"/>
  </r>
  <r>
    <x v="37"/>
    <x v="108"/>
    <n v="0"/>
    <x v="14"/>
    <x v="1"/>
  </r>
  <r>
    <x v="37"/>
    <x v="109"/>
    <n v="0"/>
    <x v="14"/>
    <x v="1"/>
  </r>
  <r>
    <x v="37"/>
    <x v="110"/>
    <n v="0"/>
    <x v="14"/>
    <x v="1"/>
  </r>
  <r>
    <x v="37"/>
    <x v="111"/>
    <n v="100"/>
    <x v="14"/>
    <x v="1"/>
  </r>
  <r>
    <x v="38"/>
    <x v="107"/>
    <n v="0"/>
    <x v="14"/>
    <x v="1"/>
  </r>
  <r>
    <x v="38"/>
    <x v="108"/>
    <n v="0"/>
    <x v="14"/>
    <x v="1"/>
  </r>
  <r>
    <x v="38"/>
    <x v="109"/>
    <n v="0"/>
    <x v="14"/>
    <x v="1"/>
  </r>
  <r>
    <x v="38"/>
    <x v="110"/>
    <n v="20"/>
    <x v="14"/>
    <x v="1"/>
  </r>
  <r>
    <x v="38"/>
    <x v="111"/>
    <n v="80"/>
    <x v="14"/>
    <x v="1"/>
  </r>
  <r>
    <x v="39"/>
    <x v="107"/>
    <n v="0"/>
    <x v="14"/>
    <x v="1"/>
  </r>
  <r>
    <x v="39"/>
    <x v="108"/>
    <n v="0"/>
    <x v="14"/>
    <x v="1"/>
  </r>
  <r>
    <x v="39"/>
    <x v="109"/>
    <n v="28.571428571428573"/>
    <x v="14"/>
    <x v="1"/>
  </r>
  <r>
    <x v="39"/>
    <x v="110"/>
    <n v="57.142857142857146"/>
    <x v="14"/>
    <x v="1"/>
  </r>
  <r>
    <x v="39"/>
    <x v="111"/>
    <n v="14.285714285714286"/>
    <x v="14"/>
    <x v="1"/>
  </r>
  <r>
    <x v="40"/>
    <x v="107"/>
    <n v="0"/>
    <x v="14"/>
    <x v="1"/>
  </r>
  <r>
    <x v="40"/>
    <x v="108"/>
    <n v="0"/>
    <x v="14"/>
    <x v="1"/>
  </r>
  <r>
    <x v="40"/>
    <x v="109"/>
    <n v="20"/>
    <x v="14"/>
    <x v="1"/>
  </r>
  <r>
    <x v="40"/>
    <x v="110"/>
    <n v="20"/>
    <x v="14"/>
    <x v="1"/>
  </r>
  <r>
    <x v="40"/>
    <x v="111"/>
    <n v="60"/>
    <x v="14"/>
    <x v="1"/>
  </r>
  <r>
    <x v="35"/>
    <x v="107"/>
    <n v="0"/>
    <x v="15"/>
    <x v="1"/>
  </r>
  <r>
    <x v="35"/>
    <x v="108"/>
    <n v="0"/>
    <x v="15"/>
    <x v="1"/>
  </r>
  <r>
    <x v="35"/>
    <x v="109"/>
    <n v="0"/>
    <x v="15"/>
    <x v="1"/>
  </r>
  <r>
    <x v="35"/>
    <x v="110"/>
    <n v="0"/>
    <x v="15"/>
    <x v="1"/>
  </r>
  <r>
    <x v="35"/>
    <x v="111"/>
    <n v="0"/>
    <x v="15"/>
    <x v="1"/>
  </r>
  <r>
    <x v="36"/>
    <x v="107"/>
    <n v="0"/>
    <x v="15"/>
    <x v="1"/>
  </r>
  <r>
    <x v="36"/>
    <x v="108"/>
    <n v="0"/>
    <x v="15"/>
    <x v="1"/>
  </r>
  <r>
    <x v="36"/>
    <x v="109"/>
    <n v="0"/>
    <x v="15"/>
    <x v="1"/>
  </r>
  <r>
    <x v="36"/>
    <x v="110"/>
    <n v="0"/>
    <x v="15"/>
    <x v="1"/>
  </r>
  <r>
    <x v="36"/>
    <x v="111"/>
    <n v="0"/>
    <x v="15"/>
    <x v="1"/>
  </r>
  <r>
    <x v="37"/>
    <x v="107"/>
    <n v="0"/>
    <x v="15"/>
    <x v="1"/>
  </r>
  <r>
    <x v="37"/>
    <x v="108"/>
    <n v="0"/>
    <x v="15"/>
    <x v="1"/>
  </r>
  <r>
    <x v="37"/>
    <x v="109"/>
    <n v="0"/>
    <x v="15"/>
    <x v="1"/>
  </r>
  <r>
    <x v="37"/>
    <x v="110"/>
    <n v="0"/>
    <x v="15"/>
    <x v="1"/>
  </r>
  <r>
    <x v="37"/>
    <x v="111"/>
    <n v="0"/>
    <x v="15"/>
    <x v="1"/>
  </r>
  <r>
    <x v="38"/>
    <x v="107"/>
    <n v="0"/>
    <x v="15"/>
    <x v="1"/>
  </r>
  <r>
    <x v="38"/>
    <x v="108"/>
    <n v="0"/>
    <x v="15"/>
    <x v="1"/>
  </r>
  <r>
    <x v="38"/>
    <x v="109"/>
    <n v="0"/>
    <x v="15"/>
    <x v="1"/>
  </r>
  <r>
    <x v="38"/>
    <x v="110"/>
    <n v="0"/>
    <x v="15"/>
    <x v="1"/>
  </r>
  <r>
    <x v="38"/>
    <x v="111"/>
    <n v="0"/>
    <x v="15"/>
    <x v="1"/>
  </r>
  <r>
    <x v="39"/>
    <x v="107"/>
    <n v="0"/>
    <x v="15"/>
    <x v="1"/>
  </r>
  <r>
    <x v="39"/>
    <x v="108"/>
    <n v="0"/>
    <x v="15"/>
    <x v="1"/>
  </r>
  <r>
    <x v="39"/>
    <x v="109"/>
    <n v="0"/>
    <x v="15"/>
    <x v="1"/>
  </r>
  <r>
    <x v="39"/>
    <x v="110"/>
    <n v="0"/>
    <x v="15"/>
    <x v="1"/>
  </r>
  <r>
    <x v="39"/>
    <x v="111"/>
    <n v="0"/>
    <x v="15"/>
    <x v="1"/>
  </r>
  <r>
    <x v="40"/>
    <x v="107"/>
    <n v="0"/>
    <x v="15"/>
    <x v="1"/>
  </r>
  <r>
    <x v="40"/>
    <x v="108"/>
    <n v="0"/>
    <x v="15"/>
    <x v="1"/>
  </r>
  <r>
    <x v="40"/>
    <x v="109"/>
    <n v="0"/>
    <x v="15"/>
    <x v="1"/>
  </r>
  <r>
    <x v="40"/>
    <x v="110"/>
    <n v="0"/>
    <x v="15"/>
    <x v="1"/>
  </r>
  <r>
    <x v="40"/>
    <x v="111"/>
    <n v="0"/>
    <x v="15"/>
    <x v="1"/>
  </r>
  <r>
    <x v="35"/>
    <x v="107"/>
    <n v="14.285714285714286"/>
    <x v="16"/>
    <x v="1"/>
  </r>
  <r>
    <x v="35"/>
    <x v="108"/>
    <n v="14.285714285714286"/>
    <x v="16"/>
    <x v="1"/>
  </r>
  <r>
    <x v="35"/>
    <x v="109"/>
    <n v="0"/>
    <x v="16"/>
    <x v="1"/>
  </r>
  <r>
    <x v="35"/>
    <x v="110"/>
    <n v="28.571428571428573"/>
    <x v="16"/>
    <x v="1"/>
  </r>
  <r>
    <x v="35"/>
    <x v="111"/>
    <n v="42.857142857142854"/>
    <x v="16"/>
    <x v="1"/>
  </r>
  <r>
    <x v="36"/>
    <x v="107"/>
    <n v="6.3829787234042552"/>
    <x v="16"/>
    <x v="1"/>
  </r>
  <r>
    <x v="36"/>
    <x v="108"/>
    <n v="0"/>
    <x v="16"/>
    <x v="1"/>
  </r>
  <r>
    <x v="36"/>
    <x v="109"/>
    <n v="8.5106382978723403"/>
    <x v="16"/>
    <x v="1"/>
  </r>
  <r>
    <x v="36"/>
    <x v="110"/>
    <n v="29.787234042553191"/>
    <x v="16"/>
    <x v="1"/>
  </r>
  <r>
    <x v="36"/>
    <x v="111"/>
    <n v="55.319148936170215"/>
    <x v="16"/>
    <x v="1"/>
  </r>
  <r>
    <x v="37"/>
    <x v="107"/>
    <n v="0"/>
    <x v="16"/>
    <x v="1"/>
  </r>
  <r>
    <x v="37"/>
    <x v="108"/>
    <n v="0"/>
    <x v="16"/>
    <x v="1"/>
  </r>
  <r>
    <x v="37"/>
    <x v="109"/>
    <n v="25"/>
    <x v="16"/>
    <x v="1"/>
  </r>
  <r>
    <x v="37"/>
    <x v="110"/>
    <n v="50"/>
    <x v="16"/>
    <x v="1"/>
  </r>
  <r>
    <x v="37"/>
    <x v="111"/>
    <n v="25"/>
    <x v="16"/>
    <x v="1"/>
  </r>
  <r>
    <x v="38"/>
    <x v="107"/>
    <n v="0"/>
    <x v="16"/>
    <x v="1"/>
  </r>
  <r>
    <x v="38"/>
    <x v="108"/>
    <n v="0"/>
    <x v="16"/>
    <x v="1"/>
  </r>
  <r>
    <x v="38"/>
    <x v="109"/>
    <n v="0"/>
    <x v="16"/>
    <x v="1"/>
  </r>
  <r>
    <x v="38"/>
    <x v="110"/>
    <n v="25"/>
    <x v="16"/>
    <x v="1"/>
  </r>
  <r>
    <x v="38"/>
    <x v="111"/>
    <n v="75"/>
    <x v="16"/>
    <x v="1"/>
  </r>
  <r>
    <x v="39"/>
    <x v="107"/>
    <n v="3.225806451612903"/>
    <x v="16"/>
    <x v="1"/>
  </r>
  <r>
    <x v="39"/>
    <x v="108"/>
    <n v="0"/>
    <x v="16"/>
    <x v="1"/>
  </r>
  <r>
    <x v="39"/>
    <x v="109"/>
    <n v="3.225806451612903"/>
    <x v="16"/>
    <x v="1"/>
  </r>
  <r>
    <x v="39"/>
    <x v="110"/>
    <n v="41.935483870967744"/>
    <x v="16"/>
    <x v="1"/>
  </r>
  <r>
    <x v="39"/>
    <x v="111"/>
    <n v="51.612903225806448"/>
    <x v="16"/>
    <x v="1"/>
  </r>
  <r>
    <x v="40"/>
    <x v="107"/>
    <n v="5.5555555555555554"/>
    <x v="16"/>
    <x v="1"/>
  </r>
  <r>
    <x v="40"/>
    <x v="108"/>
    <n v="0"/>
    <x v="16"/>
    <x v="1"/>
  </r>
  <r>
    <x v="40"/>
    <x v="109"/>
    <n v="22.222222222222221"/>
    <x v="16"/>
    <x v="1"/>
  </r>
  <r>
    <x v="40"/>
    <x v="110"/>
    <n v="38.888888888888886"/>
    <x v="16"/>
    <x v="1"/>
  </r>
  <r>
    <x v="40"/>
    <x v="111"/>
    <n v="33.333333333333336"/>
    <x v="16"/>
    <x v="1"/>
  </r>
  <r>
    <x v="41"/>
    <x v="107"/>
    <n v="2.6639344262295084"/>
    <x v="0"/>
    <x v="0"/>
  </r>
  <r>
    <x v="41"/>
    <x v="108"/>
    <n v="2.0491803278688523"/>
    <x v="0"/>
    <x v="0"/>
  </r>
  <r>
    <x v="41"/>
    <x v="109"/>
    <n v="13.934426229508198"/>
    <x v="0"/>
    <x v="0"/>
  </r>
  <r>
    <x v="41"/>
    <x v="110"/>
    <n v="40.16393442622951"/>
    <x v="0"/>
    <x v="0"/>
  </r>
  <r>
    <x v="41"/>
    <x v="111"/>
    <n v="41.188524590163937"/>
    <x v="0"/>
    <x v="0"/>
  </r>
  <r>
    <x v="42"/>
    <x v="107"/>
    <n v="7.4468085106382977"/>
    <x v="0"/>
    <x v="0"/>
  </r>
  <r>
    <x v="42"/>
    <x v="108"/>
    <n v="5.8510638297872344"/>
    <x v="0"/>
    <x v="0"/>
  </r>
  <r>
    <x v="42"/>
    <x v="109"/>
    <n v="14.893617021276595"/>
    <x v="0"/>
    <x v="0"/>
  </r>
  <r>
    <x v="42"/>
    <x v="110"/>
    <n v="27.127659574468087"/>
    <x v="0"/>
    <x v="0"/>
  </r>
  <r>
    <x v="42"/>
    <x v="111"/>
    <n v="44.680851063829785"/>
    <x v="0"/>
    <x v="0"/>
  </r>
  <r>
    <x v="43"/>
    <x v="107"/>
    <n v="3.2030975008799718"/>
    <x v="0"/>
    <x v="0"/>
  </r>
  <r>
    <x v="43"/>
    <x v="108"/>
    <n v="2.2879267863428372"/>
    <x v="0"/>
    <x v="0"/>
  </r>
  <r>
    <x v="43"/>
    <x v="109"/>
    <n v="7.9901443153819081"/>
    <x v="0"/>
    <x v="0"/>
  </r>
  <r>
    <x v="43"/>
    <x v="110"/>
    <n v="32.770151355156635"/>
    <x v="0"/>
    <x v="0"/>
  </r>
  <r>
    <x v="43"/>
    <x v="111"/>
    <n v="53.748680042238647"/>
    <x v="0"/>
    <x v="0"/>
  </r>
  <r>
    <x v="44"/>
    <x v="107"/>
    <n v="4.1958041958041958"/>
    <x v="0"/>
    <x v="0"/>
  </r>
  <r>
    <x v="44"/>
    <x v="108"/>
    <n v="2.7972027972027971"/>
    <x v="0"/>
    <x v="0"/>
  </r>
  <r>
    <x v="44"/>
    <x v="109"/>
    <n v="9.0909090909090917"/>
    <x v="0"/>
    <x v="0"/>
  </r>
  <r>
    <x v="44"/>
    <x v="110"/>
    <n v="24.475524475524477"/>
    <x v="0"/>
    <x v="0"/>
  </r>
  <r>
    <x v="44"/>
    <x v="111"/>
    <n v="59.44055944055944"/>
    <x v="0"/>
    <x v="0"/>
  </r>
  <r>
    <x v="45"/>
    <x v="107"/>
    <n v="3.6101083032490973"/>
    <x v="0"/>
    <x v="0"/>
  </r>
  <r>
    <x v="45"/>
    <x v="108"/>
    <n v="2.5270758122743682"/>
    <x v="0"/>
    <x v="0"/>
  </r>
  <r>
    <x v="45"/>
    <x v="109"/>
    <n v="12.454873646209386"/>
    <x v="0"/>
    <x v="0"/>
  </r>
  <r>
    <x v="45"/>
    <x v="110"/>
    <n v="37.906137184115522"/>
    <x v="0"/>
    <x v="0"/>
  </r>
  <r>
    <x v="45"/>
    <x v="111"/>
    <n v="43.501805054151625"/>
    <x v="0"/>
    <x v="0"/>
  </r>
  <r>
    <x v="46"/>
    <x v="107"/>
    <n v="1.6203703703703705"/>
    <x v="0"/>
    <x v="0"/>
  </r>
  <r>
    <x v="46"/>
    <x v="108"/>
    <n v="2.7777777777777777"/>
    <x v="0"/>
    <x v="0"/>
  </r>
  <r>
    <x v="46"/>
    <x v="109"/>
    <n v="13.888888888888889"/>
    <x v="0"/>
    <x v="0"/>
  </r>
  <r>
    <x v="46"/>
    <x v="110"/>
    <n v="37.962962962962962"/>
    <x v="0"/>
    <x v="0"/>
  </r>
  <r>
    <x v="46"/>
    <x v="111"/>
    <n v="43.75"/>
    <x v="0"/>
    <x v="0"/>
  </r>
  <r>
    <x v="47"/>
    <x v="107"/>
    <n v="12.55813953488372"/>
    <x v="0"/>
    <x v="0"/>
  </r>
  <r>
    <x v="47"/>
    <x v="108"/>
    <n v="8.3720930232558146"/>
    <x v="0"/>
    <x v="0"/>
  </r>
  <r>
    <x v="47"/>
    <x v="109"/>
    <n v="33.953488372093027"/>
    <x v="0"/>
    <x v="0"/>
  </r>
  <r>
    <x v="47"/>
    <x v="110"/>
    <n v="26.511627906976745"/>
    <x v="0"/>
    <x v="0"/>
  </r>
  <r>
    <x v="47"/>
    <x v="111"/>
    <n v="18.604651162790699"/>
    <x v="0"/>
    <x v="0"/>
  </r>
  <r>
    <x v="41"/>
    <x v="107"/>
    <n v="1.0695187165775402"/>
    <x v="1"/>
    <x v="0"/>
  </r>
  <r>
    <x v="41"/>
    <x v="108"/>
    <n v="1.6042780748663101"/>
    <x v="1"/>
    <x v="0"/>
  </r>
  <r>
    <x v="41"/>
    <x v="109"/>
    <n v="18.71657754010695"/>
    <x v="1"/>
    <x v="0"/>
  </r>
  <r>
    <x v="41"/>
    <x v="110"/>
    <n v="48.128342245989302"/>
    <x v="1"/>
    <x v="0"/>
  </r>
  <r>
    <x v="41"/>
    <x v="111"/>
    <n v="30.481283422459892"/>
    <x v="1"/>
    <x v="0"/>
  </r>
  <r>
    <x v="42"/>
    <x v="107"/>
    <n v="2.3809523809523809"/>
    <x v="1"/>
    <x v="0"/>
  </r>
  <r>
    <x v="42"/>
    <x v="108"/>
    <n v="4.7619047619047619"/>
    <x v="1"/>
    <x v="0"/>
  </r>
  <r>
    <x v="42"/>
    <x v="109"/>
    <n v="14.285714285714286"/>
    <x v="1"/>
    <x v="0"/>
  </r>
  <r>
    <x v="42"/>
    <x v="110"/>
    <n v="28.571428571428573"/>
    <x v="1"/>
    <x v="0"/>
  </r>
  <r>
    <x v="42"/>
    <x v="111"/>
    <n v="50"/>
    <x v="1"/>
    <x v="0"/>
  </r>
  <r>
    <x v="43"/>
    <x v="107"/>
    <n v="0.45819014891179838"/>
    <x v="1"/>
    <x v="0"/>
  </r>
  <r>
    <x v="43"/>
    <x v="108"/>
    <n v="1.3745704467353952"/>
    <x v="1"/>
    <x v="0"/>
  </r>
  <r>
    <x v="43"/>
    <x v="109"/>
    <n v="7.9037800687285227"/>
    <x v="1"/>
    <x v="0"/>
  </r>
  <r>
    <x v="43"/>
    <x v="110"/>
    <n v="41.122565864833909"/>
    <x v="1"/>
    <x v="0"/>
  </r>
  <r>
    <x v="43"/>
    <x v="111"/>
    <n v="49.140893470790381"/>
    <x v="1"/>
    <x v="0"/>
  </r>
  <r>
    <x v="44"/>
    <x v="107"/>
    <n v="0"/>
    <x v="1"/>
    <x v="0"/>
  </r>
  <r>
    <x v="44"/>
    <x v="108"/>
    <n v="2.9411764705882355"/>
    <x v="1"/>
    <x v="0"/>
  </r>
  <r>
    <x v="44"/>
    <x v="109"/>
    <n v="11.764705882352942"/>
    <x v="1"/>
    <x v="0"/>
  </r>
  <r>
    <x v="44"/>
    <x v="110"/>
    <n v="41.176470588235297"/>
    <x v="1"/>
    <x v="0"/>
  </r>
  <r>
    <x v="44"/>
    <x v="111"/>
    <n v="44.117647058823529"/>
    <x v="1"/>
    <x v="0"/>
  </r>
  <r>
    <x v="45"/>
    <x v="107"/>
    <n v="0.98039215686274506"/>
    <x v="1"/>
    <x v="0"/>
  </r>
  <r>
    <x v="45"/>
    <x v="108"/>
    <n v="2.4509803921568629"/>
    <x v="1"/>
    <x v="0"/>
  </r>
  <r>
    <x v="45"/>
    <x v="109"/>
    <n v="11.274509803921569"/>
    <x v="1"/>
    <x v="0"/>
  </r>
  <r>
    <x v="45"/>
    <x v="110"/>
    <n v="46.078431372549019"/>
    <x v="1"/>
    <x v="0"/>
  </r>
  <r>
    <x v="45"/>
    <x v="111"/>
    <n v="39.215686274509807"/>
    <x v="1"/>
    <x v="0"/>
  </r>
  <r>
    <x v="46"/>
    <x v="107"/>
    <n v="0.6211180124223602"/>
    <x v="1"/>
    <x v="0"/>
  </r>
  <r>
    <x v="46"/>
    <x v="108"/>
    <n v="1.2422360248447204"/>
    <x v="1"/>
    <x v="0"/>
  </r>
  <r>
    <x v="46"/>
    <x v="109"/>
    <n v="19.254658385093169"/>
    <x v="1"/>
    <x v="0"/>
  </r>
  <r>
    <x v="46"/>
    <x v="110"/>
    <n v="36.645962732919251"/>
    <x v="1"/>
    <x v="0"/>
  </r>
  <r>
    <x v="46"/>
    <x v="111"/>
    <n v="42.236024844720497"/>
    <x v="1"/>
    <x v="0"/>
  </r>
  <r>
    <x v="47"/>
    <x v="107"/>
    <n v="8.235294117647058"/>
    <x v="1"/>
    <x v="0"/>
  </r>
  <r>
    <x v="47"/>
    <x v="108"/>
    <n v="9.4117647058823533"/>
    <x v="1"/>
    <x v="0"/>
  </r>
  <r>
    <x v="47"/>
    <x v="109"/>
    <n v="38.823529411764703"/>
    <x v="1"/>
    <x v="0"/>
  </r>
  <r>
    <x v="47"/>
    <x v="110"/>
    <n v="31.764705882352942"/>
    <x v="1"/>
    <x v="0"/>
  </r>
  <r>
    <x v="47"/>
    <x v="111"/>
    <n v="11.764705882352942"/>
    <x v="1"/>
    <x v="0"/>
  </r>
  <r>
    <x v="41"/>
    <x v="107"/>
    <n v="1.5384615384615385"/>
    <x v="2"/>
    <x v="0"/>
  </r>
  <r>
    <x v="41"/>
    <x v="108"/>
    <n v="4.615384615384615"/>
    <x v="2"/>
    <x v="0"/>
  </r>
  <r>
    <x v="41"/>
    <x v="109"/>
    <n v="9.2307692307692299"/>
    <x v="2"/>
    <x v="0"/>
  </r>
  <r>
    <x v="41"/>
    <x v="110"/>
    <n v="38.46153846153846"/>
    <x v="2"/>
    <x v="0"/>
  </r>
  <r>
    <x v="41"/>
    <x v="111"/>
    <n v="46.153846153846153"/>
    <x v="2"/>
    <x v="0"/>
  </r>
  <r>
    <x v="42"/>
    <x v="107"/>
    <n v="12.068965517241379"/>
    <x v="2"/>
    <x v="0"/>
  </r>
  <r>
    <x v="42"/>
    <x v="108"/>
    <n v="8.6206896551724146"/>
    <x v="2"/>
    <x v="0"/>
  </r>
  <r>
    <x v="42"/>
    <x v="109"/>
    <n v="17.241379310344829"/>
    <x v="2"/>
    <x v="0"/>
  </r>
  <r>
    <x v="42"/>
    <x v="110"/>
    <n v="24.137931034482758"/>
    <x v="2"/>
    <x v="0"/>
  </r>
  <r>
    <x v="42"/>
    <x v="111"/>
    <n v="37.931034482758619"/>
    <x v="2"/>
    <x v="0"/>
  </r>
  <r>
    <x v="43"/>
    <x v="107"/>
    <n v="6.0693641618497107"/>
    <x v="2"/>
    <x v="0"/>
  </r>
  <r>
    <x v="43"/>
    <x v="108"/>
    <n v="3.7572254335260116"/>
    <x v="2"/>
    <x v="0"/>
  </r>
  <r>
    <x v="43"/>
    <x v="109"/>
    <n v="11.705202312138729"/>
    <x v="2"/>
    <x v="0"/>
  </r>
  <r>
    <x v="43"/>
    <x v="110"/>
    <n v="29.190751445086704"/>
    <x v="2"/>
    <x v="0"/>
  </r>
  <r>
    <x v="43"/>
    <x v="111"/>
    <n v="49.277456647398843"/>
    <x v="2"/>
    <x v="0"/>
  </r>
  <r>
    <x v="44"/>
    <x v="107"/>
    <n v="10"/>
    <x v="2"/>
    <x v="0"/>
  </r>
  <r>
    <x v="44"/>
    <x v="108"/>
    <n v="2"/>
    <x v="2"/>
    <x v="0"/>
  </r>
  <r>
    <x v="44"/>
    <x v="109"/>
    <n v="8"/>
    <x v="2"/>
    <x v="0"/>
  </r>
  <r>
    <x v="44"/>
    <x v="110"/>
    <n v="18"/>
    <x v="2"/>
    <x v="0"/>
  </r>
  <r>
    <x v="44"/>
    <x v="111"/>
    <n v="62"/>
    <x v="2"/>
    <x v="0"/>
  </r>
  <r>
    <x v="45"/>
    <x v="107"/>
    <n v="13.043478260869565"/>
    <x v="2"/>
    <x v="0"/>
  </r>
  <r>
    <x v="45"/>
    <x v="108"/>
    <n v="0"/>
    <x v="2"/>
    <x v="0"/>
  </r>
  <r>
    <x v="45"/>
    <x v="109"/>
    <n v="20.289855072463769"/>
    <x v="2"/>
    <x v="0"/>
  </r>
  <r>
    <x v="45"/>
    <x v="110"/>
    <n v="33.333333333333336"/>
    <x v="2"/>
    <x v="0"/>
  </r>
  <r>
    <x v="45"/>
    <x v="111"/>
    <n v="33.333333333333336"/>
    <x v="2"/>
    <x v="0"/>
  </r>
  <r>
    <x v="46"/>
    <x v="107"/>
    <n v="4.3478260869565215"/>
    <x v="2"/>
    <x v="0"/>
  </r>
  <r>
    <x v="46"/>
    <x v="108"/>
    <n v="2.8985507246376812"/>
    <x v="2"/>
    <x v="0"/>
  </r>
  <r>
    <x v="46"/>
    <x v="109"/>
    <n v="10.144927536231885"/>
    <x v="2"/>
    <x v="0"/>
  </r>
  <r>
    <x v="46"/>
    <x v="110"/>
    <n v="40.579710144927539"/>
    <x v="2"/>
    <x v="0"/>
  </r>
  <r>
    <x v="46"/>
    <x v="111"/>
    <n v="42.028985507246375"/>
    <x v="2"/>
    <x v="0"/>
  </r>
  <r>
    <x v="47"/>
    <x v="107"/>
    <n v="26.470588235294116"/>
    <x v="2"/>
    <x v="0"/>
  </r>
  <r>
    <x v="47"/>
    <x v="108"/>
    <n v="2.9411764705882355"/>
    <x v="2"/>
    <x v="0"/>
  </r>
  <r>
    <x v="47"/>
    <x v="109"/>
    <n v="26.470588235294116"/>
    <x v="2"/>
    <x v="0"/>
  </r>
  <r>
    <x v="47"/>
    <x v="110"/>
    <n v="23.529411764705884"/>
    <x v="2"/>
    <x v="0"/>
  </r>
  <r>
    <x v="47"/>
    <x v="111"/>
    <n v="20.588235294117649"/>
    <x v="2"/>
    <x v="0"/>
  </r>
  <r>
    <x v="41"/>
    <x v="107"/>
    <n v="8.8607594936708853"/>
    <x v="3"/>
    <x v="0"/>
  </r>
  <r>
    <x v="41"/>
    <x v="108"/>
    <n v="2.5316455696202533"/>
    <x v="3"/>
    <x v="0"/>
  </r>
  <r>
    <x v="41"/>
    <x v="109"/>
    <n v="10.126582278481013"/>
    <x v="3"/>
    <x v="0"/>
  </r>
  <r>
    <x v="41"/>
    <x v="110"/>
    <n v="43.037974683544306"/>
    <x v="3"/>
    <x v="0"/>
  </r>
  <r>
    <x v="41"/>
    <x v="111"/>
    <n v="35.443037974683541"/>
    <x v="3"/>
    <x v="0"/>
  </r>
  <r>
    <x v="42"/>
    <x v="107"/>
    <n v="23.529411764705884"/>
    <x v="3"/>
    <x v="0"/>
  </r>
  <r>
    <x v="42"/>
    <x v="108"/>
    <n v="0"/>
    <x v="3"/>
    <x v="0"/>
  </r>
  <r>
    <x v="42"/>
    <x v="109"/>
    <n v="0"/>
    <x v="3"/>
    <x v="0"/>
  </r>
  <r>
    <x v="42"/>
    <x v="110"/>
    <n v="17.647058823529413"/>
    <x v="3"/>
    <x v="0"/>
  </r>
  <r>
    <x v="42"/>
    <x v="111"/>
    <n v="58.823529411764703"/>
    <x v="3"/>
    <x v="0"/>
  </r>
  <r>
    <x v="43"/>
    <x v="107"/>
    <n v="4.972375690607735"/>
    <x v="3"/>
    <x v="0"/>
  </r>
  <r>
    <x v="43"/>
    <x v="108"/>
    <n v="1.8416206261510129"/>
    <x v="3"/>
    <x v="0"/>
  </r>
  <r>
    <x v="43"/>
    <x v="109"/>
    <n v="4.0515653775322287"/>
    <x v="3"/>
    <x v="0"/>
  </r>
  <r>
    <x v="43"/>
    <x v="110"/>
    <n v="27.624309392265193"/>
    <x v="3"/>
    <x v="0"/>
  </r>
  <r>
    <x v="43"/>
    <x v="111"/>
    <n v="61.510128913443829"/>
    <x v="3"/>
    <x v="0"/>
  </r>
  <r>
    <x v="44"/>
    <x v="107"/>
    <n v="6.25"/>
    <x v="3"/>
    <x v="0"/>
  </r>
  <r>
    <x v="44"/>
    <x v="108"/>
    <n v="6.25"/>
    <x v="3"/>
    <x v="0"/>
  </r>
  <r>
    <x v="44"/>
    <x v="109"/>
    <n v="6.25"/>
    <x v="3"/>
    <x v="0"/>
  </r>
  <r>
    <x v="44"/>
    <x v="110"/>
    <n v="31.25"/>
    <x v="3"/>
    <x v="0"/>
  </r>
  <r>
    <x v="44"/>
    <x v="111"/>
    <n v="50"/>
    <x v="3"/>
    <x v="0"/>
  </r>
  <r>
    <x v="45"/>
    <x v="107"/>
    <n v="4.166666666666667"/>
    <x v="3"/>
    <x v="0"/>
  </r>
  <r>
    <x v="45"/>
    <x v="108"/>
    <n v="4.166666666666667"/>
    <x v="3"/>
    <x v="0"/>
  </r>
  <r>
    <x v="45"/>
    <x v="109"/>
    <n v="10.416666666666666"/>
    <x v="3"/>
    <x v="0"/>
  </r>
  <r>
    <x v="45"/>
    <x v="110"/>
    <n v="34.375"/>
    <x v="3"/>
    <x v="0"/>
  </r>
  <r>
    <x v="45"/>
    <x v="111"/>
    <n v="46.875"/>
    <x v="3"/>
    <x v="0"/>
  </r>
  <r>
    <x v="46"/>
    <x v="107"/>
    <n v="1.3698630136986301"/>
    <x v="3"/>
    <x v="0"/>
  </r>
  <r>
    <x v="46"/>
    <x v="108"/>
    <n v="2.7397260273972601"/>
    <x v="3"/>
    <x v="0"/>
  </r>
  <r>
    <x v="46"/>
    <x v="109"/>
    <n v="10.95890410958904"/>
    <x v="3"/>
    <x v="0"/>
  </r>
  <r>
    <x v="46"/>
    <x v="110"/>
    <n v="47.945205479452056"/>
    <x v="3"/>
    <x v="0"/>
  </r>
  <r>
    <x v="46"/>
    <x v="111"/>
    <n v="36.986301369863014"/>
    <x v="3"/>
    <x v="0"/>
  </r>
  <r>
    <x v="47"/>
    <x v="107"/>
    <n v="14.285714285714286"/>
    <x v="3"/>
    <x v="0"/>
  </r>
  <r>
    <x v="47"/>
    <x v="108"/>
    <n v="10.714285714285714"/>
    <x v="3"/>
    <x v="0"/>
  </r>
  <r>
    <x v="47"/>
    <x v="109"/>
    <n v="25"/>
    <x v="3"/>
    <x v="0"/>
  </r>
  <r>
    <x v="47"/>
    <x v="110"/>
    <n v="17.857142857142858"/>
    <x v="3"/>
    <x v="0"/>
  </r>
  <r>
    <x v="47"/>
    <x v="111"/>
    <n v="32.142857142857146"/>
    <x v="3"/>
    <x v="0"/>
  </r>
  <r>
    <x v="41"/>
    <x v="107"/>
    <n v="2.8571428571428572"/>
    <x v="4"/>
    <x v="0"/>
  </r>
  <r>
    <x v="41"/>
    <x v="108"/>
    <n v="2.8571428571428572"/>
    <x v="4"/>
    <x v="0"/>
  </r>
  <r>
    <x v="41"/>
    <x v="109"/>
    <n v="5.7142857142857144"/>
    <x v="4"/>
    <x v="0"/>
  </r>
  <r>
    <x v="41"/>
    <x v="110"/>
    <n v="31.428571428571427"/>
    <x v="4"/>
    <x v="0"/>
  </r>
  <r>
    <x v="41"/>
    <x v="111"/>
    <n v="57.142857142857146"/>
    <x v="4"/>
    <x v="0"/>
  </r>
  <r>
    <x v="42"/>
    <x v="107"/>
    <n v="0"/>
    <x v="4"/>
    <x v="0"/>
  </r>
  <r>
    <x v="42"/>
    <x v="108"/>
    <n v="5.5555555555555554"/>
    <x v="4"/>
    <x v="0"/>
  </r>
  <r>
    <x v="42"/>
    <x v="109"/>
    <n v="27.777777777777779"/>
    <x v="4"/>
    <x v="0"/>
  </r>
  <r>
    <x v="42"/>
    <x v="110"/>
    <n v="22.222222222222221"/>
    <x v="4"/>
    <x v="0"/>
  </r>
  <r>
    <x v="42"/>
    <x v="111"/>
    <n v="44.444444444444443"/>
    <x v="4"/>
    <x v="0"/>
  </r>
  <r>
    <x v="43"/>
    <x v="107"/>
    <n v="3.1914893617021276"/>
    <x v="4"/>
    <x v="0"/>
  </r>
  <r>
    <x v="43"/>
    <x v="108"/>
    <n v="0.53191489361702127"/>
    <x v="4"/>
    <x v="0"/>
  </r>
  <r>
    <x v="43"/>
    <x v="109"/>
    <n v="7.9787234042553195"/>
    <x v="4"/>
    <x v="0"/>
  </r>
  <r>
    <x v="43"/>
    <x v="110"/>
    <n v="33.51063829787234"/>
    <x v="4"/>
    <x v="0"/>
  </r>
  <r>
    <x v="43"/>
    <x v="111"/>
    <n v="54.787234042553195"/>
    <x v="4"/>
    <x v="0"/>
  </r>
  <r>
    <x v="44"/>
    <x v="107"/>
    <n v="0"/>
    <x v="4"/>
    <x v="0"/>
  </r>
  <r>
    <x v="44"/>
    <x v="108"/>
    <n v="0"/>
    <x v="4"/>
    <x v="0"/>
  </r>
  <r>
    <x v="44"/>
    <x v="109"/>
    <n v="12.5"/>
    <x v="4"/>
    <x v="0"/>
  </r>
  <r>
    <x v="44"/>
    <x v="110"/>
    <n v="12.5"/>
    <x v="4"/>
    <x v="0"/>
  </r>
  <r>
    <x v="44"/>
    <x v="111"/>
    <n v="75"/>
    <x v="4"/>
    <x v="0"/>
  </r>
  <r>
    <x v="45"/>
    <x v="107"/>
    <n v="5"/>
    <x v="4"/>
    <x v="0"/>
  </r>
  <r>
    <x v="45"/>
    <x v="108"/>
    <n v="2.5"/>
    <x v="4"/>
    <x v="0"/>
  </r>
  <r>
    <x v="45"/>
    <x v="109"/>
    <n v="2.5"/>
    <x v="4"/>
    <x v="0"/>
  </r>
  <r>
    <x v="45"/>
    <x v="110"/>
    <n v="35"/>
    <x v="4"/>
    <x v="0"/>
  </r>
  <r>
    <x v="45"/>
    <x v="111"/>
    <n v="55"/>
    <x v="4"/>
    <x v="0"/>
  </r>
  <r>
    <x v="46"/>
    <x v="107"/>
    <n v="2.5"/>
    <x v="4"/>
    <x v="0"/>
  </r>
  <r>
    <x v="46"/>
    <x v="108"/>
    <n v="7.5"/>
    <x v="4"/>
    <x v="0"/>
  </r>
  <r>
    <x v="46"/>
    <x v="109"/>
    <n v="20"/>
    <x v="4"/>
    <x v="0"/>
  </r>
  <r>
    <x v="46"/>
    <x v="110"/>
    <n v="32.5"/>
    <x v="4"/>
    <x v="0"/>
  </r>
  <r>
    <x v="46"/>
    <x v="111"/>
    <n v="37.5"/>
    <x v="4"/>
    <x v="0"/>
  </r>
  <r>
    <x v="47"/>
    <x v="107"/>
    <n v="20"/>
    <x v="4"/>
    <x v="0"/>
  </r>
  <r>
    <x v="47"/>
    <x v="108"/>
    <n v="20"/>
    <x v="4"/>
    <x v="0"/>
  </r>
  <r>
    <x v="47"/>
    <x v="109"/>
    <n v="20"/>
    <x v="4"/>
    <x v="0"/>
  </r>
  <r>
    <x v="47"/>
    <x v="110"/>
    <n v="20"/>
    <x v="4"/>
    <x v="0"/>
  </r>
  <r>
    <x v="47"/>
    <x v="111"/>
    <n v="20"/>
    <x v="4"/>
    <x v="0"/>
  </r>
  <r>
    <x v="41"/>
    <x v="107"/>
    <n v="0"/>
    <x v="5"/>
    <x v="0"/>
  </r>
  <r>
    <x v="41"/>
    <x v="108"/>
    <n v="0"/>
    <x v="5"/>
    <x v="0"/>
  </r>
  <r>
    <x v="41"/>
    <x v="109"/>
    <n v="0"/>
    <x v="5"/>
    <x v="0"/>
  </r>
  <r>
    <x v="41"/>
    <x v="110"/>
    <n v="45.454545454545453"/>
    <x v="5"/>
    <x v="0"/>
  </r>
  <r>
    <x v="41"/>
    <x v="111"/>
    <n v="54.545454545454547"/>
    <x v="5"/>
    <x v="0"/>
  </r>
  <r>
    <x v="42"/>
    <x v="107"/>
    <n v="0"/>
    <x v="5"/>
    <x v="0"/>
  </r>
  <r>
    <x v="42"/>
    <x v="108"/>
    <n v="0"/>
    <x v="5"/>
    <x v="0"/>
  </r>
  <r>
    <x v="42"/>
    <x v="109"/>
    <n v="25"/>
    <x v="5"/>
    <x v="0"/>
  </r>
  <r>
    <x v="42"/>
    <x v="110"/>
    <n v="25"/>
    <x v="5"/>
    <x v="0"/>
  </r>
  <r>
    <x v="42"/>
    <x v="111"/>
    <n v="50"/>
    <x v="5"/>
    <x v="0"/>
  </r>
  <r>
    <x v="43"/>
    <x v="107"/>
    <n v="0"/>
    <x v="5"/>
    <x v="0"/>
  </r>
  <r>
    <x v="43"/>
    <x v="108"/>
    <n v="0"/>
    <x v="5"/>
    <x v="0"/>
  </r>
  <r>
    <x v="43"/>
    <x v="109"/>
    <n v="4"/>
    <x v="5"/>
    <x v="0"/>
  </r>
  <r>
    <x v="43"/>
    <x v="110"/>
    <n v="36"/>
    <x v="5"/>
    <x v="0"/>
  </r>
  <r>
    <x v="43"/>
    <x v="111"/>
    <n v="60"/>
    <x v="5"/>
    <x v="0"/>
  </r>
  <r>
    <x v="44"/>
    <x v="107"/>
    <n v="0"/>
    <x v="5"/>
    <x v="0"/>
  </r>
  <r>
    <x v="44"/>
    <x v="108"/>
    <n v="0"/>
    <x v="5"/>
    <x v="0"/>
  </r>
  <r>
    <x v="44"/>
    <x v="109"/>
    <n v="0"/>
    <x v="5"/>
    <x v="0"/>
  </r>
  <r>
    <x v="44"/>
    <x v="110"/>
    <n v="0"/>
    <x v="5"/>
    <x v="0"/>
  </r>
  <r>
    <x v="44"/>
    <x v="111"/>
    <n v="100"/>
    <x v="5"/>
    <x v="0"/>
  </r>
  <r>
    <x v="45"/>
    <x v="107"/>
    <n v="0"/>
    <x v="5"/>
    <x v="0"/>
  </r>
  <r>
    <x v="45"/>
    <x v="108"/>
    <n v="0"/>
    <x v="5"/>
    <x v="0"/>
  </r>
  <r>
    <x v="45"/>
    <x v="109"/>
    <n v="0"/>
    <x v="5"/>
    <x v="0"/>
  </r>
  <r>
    <x v="45"/>
    <x v="110"/>
    <n v="31.25"/>
    <x v="5"/>
    <x v="0"/>
  </r>
  <r>
    <x v="45"/>
    <x v="111"/>
    <n v="68.75"/>
    <x v="5"/>
    <x v="0"/>
  </r>
  <r>
    <x v="46"/>
    <x v="107"/>
    <n v="0"/>
    <x v="5"/>
    <x v="0"/>
  </r>
  <r>
    <x v="46"/>
    <x v="108"/>
    <n v="8.3333333333333339"/>
    <x v="5"/>
    <x v="0"/>
  </r>
  <r>
    <x v="46"/>
    <x v="109"/>
    <n v="16.666666666666668"/>
    <x v="5"/>
    <x v="0"/>
  </r>
  <r>
    <x v="46"/>
    <x v="110"/>
    <n v="41.666666666666664"/>
    <x v="5"/>
    <x v="0"/>
  </r>
  <r>
    <x v="46"/>
    <x v="111"/>
    <n v="33.333333333333336"/>
    <x v="5"/>
    <x v="0"/>
  </r>
  <r>
    <x v="47"/>
    <x v="107"/>
    <n v="0"/>
    <x v="5"/>
    <x v="0"/>
  </r>
  <r>
    <x v="47"/>
    <x v="108"/>
    <n v="0"/>
    <x v="5"/>
    <x v="0"/>
  </r>
  <r>
    <x v="47"/>
    <x v="109"/>
    <n v="0"/>
    <x v="5"/>
    <x v="0"/>
  </r>
  <r>
    <x v="47"/>
    <x v="110"/>
    <n v="0"/>
    <x v="5"/>
    <x v="0"/>
  </r>
  <r>
    <x v="47"/>
    <x v="111"/>
    <n v="100"/>
    <x v="5"/>
    <x v="0"/>
  </r>
  <r>
    <x v="41"/>
    <x v="107"/>
    <n v="0"/>
    <x v="6"/>
    <x v="0"/>
  </r>
  <r>
    <x v="41"/>
    <x v="108"/>
    <n v="0"/>
    <x v="6"/>
    <x v="0"/>
  </r>
  <r>
    <x v="41"/>
    <x v="109"/>
    <n v="0"/>
    <x v="6"/>
    <x v="0"/>
  </r>
  <r>
    <x v="41"/>
    <x v="110"/>
    <n v="0"/>
    <x v="6"/>
    <x v="0"/>
  </r>
  <r>
    <x v="41"/>
    <x v="111"/>
    <n v="100"/>
    <x v="6"/>
    <x v="0"/>
  </r>
  <r>
    <x v="42"/>
    <x v="107"/>
    <n v="0"/>
    <x v="6"/>
    <x v="0"/>
  </r>
  <r>
    <x v="42"/>
    <x v="108"/>
    <n v="0"/>
    <x v="6"/>
    <x v="0"/>
  </r>
  <r>
    <x v="42"/>
    <x v="109"/>
    <n v="50"/>
    <x v="6"/>
    <x v="0"/>
  </r>
  <r>
    <x v="42"/>
    <x v="110"/>
    <n v="0"/>
    <x v="6"/>
    <x v="0"/>
  </r>
  <r>
    <x v="42"/>
    <x v="111"/>
    <n v="50"/>
    <x v="6"/>
    <x v="0"/>
  </r>
  <r>
    <x v="43"/>
    <x v="107"/>
    <n v="8.8235294117647065"/>
    <x v="6"/>
    <x v="0"/>
  </r>
  <r>
    <x v="43"/>
    <x v="108"/>
    <n v="0"/>
    <x v="6"/>
    <x v="0"/>
  </r>
  <r>
    <x v="43"/>
    <x v="109"/>
    <n v="8.8235294117647065"/>
    <x v="6"/>
    <x v="0"/>
  </r>
  <r>
    <x v="43"/>
    <x v="110"/>
    <n v="35.294117647058826"/>
    <x v="6"/>
    <x v="0"/>
  </r>
  <r>
    <x v="43"/>
    <x v="111"/>
    <n v="47.058823529411768"/>
    <x v="6"/>
    <x v="0"/>
  </r>
  <r>
    <x v="44"/>
    <x v="107"/>
    <n v="0"/>
    <x v="6"/>
    <x v="0"/>
  </r>
  <r>
    <x v="44"/>
    <x v="108"/>
    <n v="0"/>
    <x v="6"/>
    <x v="0"/>
  </r>
  <r>
    <x v="44"/>
    <x v="109"/>
    <n v="0"/>
    <x v="6"/>
    <x v="0"/>
  </r>
  <r>
    <x v="44"/>
    <x v="110"/>
    <n v="0"/>
    <x v="6"/>
    <x v="0"/>
  </r>
  <r>
    <x v="44"/>
    <x v="111"/>
    <n v="100"/>
    <x v="6"/>
    <x v="0"/>
  </r>
  <r>
    <x v="45"/>
    <x v="107"/>
    <n v="0"/>
    <x v="6"/>
    <x v="0"/>
  </r>
  <r>
    <x v="45"/>
    <x v="108"/>
    <n v="10"/>
    <x v="6"/>
    <x v="0"/>
  </r>
  <r>
    <x v="45"/>
    <x v="109"/>
    <n v="0"/>
    <x v="6"/>
    <x v="0"/>
  </r>
  <r>
    <x v="45"/>
    <x v="110"/>
    <n v="50"/>
    <x v="6"/>
    <x v="0"/>
  </r>
  <r>
    <x v="45"/>
    <x v="111"/>
    <n v="40"/>
    <x v="6"/>
    <x v="0"/>
  </r>
  <r>
    <x v="46"/>
    <x v="107"/>
    <n v="0"/>
    <x v="6"/>
    <x v="0"/>
  </r>
  <r>
    <x v="46"/>
    <x v="108"/>
    <n v="20"/>
    <x v="6"/>
    <x v="0"/>
  </r>
  <r>
    <x v="46"/>
    <x v="109"/>
    <n v="20"/>
    <x v="6"/>
    <x v="0"/>
  </r>
  <r>
    <x v="46"/>
    <x v="110"/>
    <n v="20"/>
    <x v="6"/>
    <x v="0"/>
  </r>
  <r>
    <x v="46"/>
    <x v="111"/>
    <n v="40"/>
    <x v="6"/>
    <x v="0"/>
  </r>
  <r>
    <x v="47"/>
    <x v="107"/>
    <n v="0"/>
    <x v="6"/>
    <x v="0"/>
  </r>
  <r>
    <x v="47"/>
    <x v="108"/>
    <n v="0"/>
    <x v="6"/>
    <x v="0"/>
  </r>
  <r>
    <x v="47"/>
    <x v="109"/>
    <n v="0"/>
    <x v="6"/>
    <x v="0"/>
  </r>
  <r>
    <x v="47"/>
    <x v="110"/>
    <n v="0"/>
    <x v="6"/>
    <x v="0"/>
  </r>
  <r>
    <x v="47"/>
    <x v="111"/>
    <n v="0"/>
    <x v="6"/>
    <x v="0"/>
  </r>
  <r>
    <x v="41"/>
    <x v="107"/>
    <n v="0"/>
    <x v="7"/>
    <x v="0"/>
  </r>
  <r>
    <x v="41"/>
    <x v="108"/>
    <n v="0"/>
    <x v="7"/>
    <x v="0"/>
  </r>
  <r>
    <x v="41"/>
    <x v="109"/>
    <n v="14.285714285714286"/>
    <x v="7"/>
    <x v="0"/>
  </r>
  <r>
    <x v="41"/>
    <x v="110"/>
    <n v="14.285714285714286"/>
    <x v="7"/>
    <x v="0"/>
  </r>
  <r>
    <x v="41"/>
    <x v="111"/>
    <n v="71.428571428571431"/>
    <x v="7"/>
    <x v="0"/>
  </r>
  <r>
    <x v="42"/>
    <x v="107"/>
    <n v="0"/>
    <x v="7"/>
    <x v="0"/>
  </r>
  <r>
    <x v="42"/>
    <x v="108"/>
    <n v="100"/>
    <x v="7"/>
    <x v="0"/>
  </r>
  <r>
    <x v="42"/>
    <x v="109"/>
    <n v="0"/>
    <x v="7"/>
    <x v="0"/>
  </r>
  <r>
    <x v="42"/>
    <x v="110"/>
    <n v="0"/>
    <x v="7"/>
    <x v="0"/>
  </r>
  <r>
    <x v="42"/>
    <x v="111"/>
    <n v="0"/>
    <x v="7"/>
    <x v="0"/>
  </r>
  <r>
    <x v="43"/>
    <x v="107"/>
    <n v="3.7735849056603774"/>
    <x v="7"/>
    <x v="0"/>
  </r>
  <r>
    <x v="43"/>
    <x v="108"/>
    <n v="1.8867924528301887"/>
    <x v="7"/>
    <x v="0"/>
  </r>
  <r>
    <x v="43"/>
    <x v="109"/>
    <n v="11.320754716981131"/>
    <x v="7"/>
    <x v="0"/>
  </r>
  <r>
    <x v="43"/>
    <x v="110"/>
    <n v="33.962264150943398"/>
    <x v="7"/>
    <x v="0"/>
  </r>
  <r>
    <x v="43"/>
    <x v="111"/>
    <n v="49.056603773584904"/>
    <x v="7"/>
    <x v="0"/>
  </r>
  <r>
    <x v="44"/>
    <x v="107"/>
    <n v="0"/>
    <x v="7"/>
    <x v="0"/>
  </r>
  <r>
    <x v="44"/>
    <x v="108"/>
    <n v="0"/>
    <x v="7"/>
    <x v="0"/>
  </r>
  <r>
    <x v="44"/>
    <x v="109"/>
    <n v="20"/>
    <x v="7"/>
    <x v="0"/>
  </r>
  <r>
    <x v="44"/>
    <x v="110"/>
    <n v="20"/>
    <x v="7"/>
    <x v="0"/>
  </r>
  <r>
    <x v="44"/>
    <x v="111"/>
    <n v="60"/>
    <x v="7"/>
    <x v="0"/>
  </r>
  <r>
    <x v="45"/>
    <x v="107"/>
    <n v="0"/>
    <x v="7"/>
    <x v="0"/>
  </r>
  <r>
    <x v="45"/>
    <x v="108"/>
    <n v="0"/>
    <x v="7"/>
    <x v="0"/>
  </r>
  <r>
    <x v="45"/>
    <x v="109"/>
    <n v="14.285714285714286"/>
    <x v="7"/>
    <x v="0"/>
  </r>
  <r>
    <x v="45"/>
    <x v="110"/>
    <n v="14.285714285714286"/>
    <x v="7"/>
    <x v="0"/>
  </r>
  <r>
    <x v="45"/>
    <x v="111"/>
    <n v="71.428571428571431"/>
    <x v="7"/>
    <x v="0"/>
  </r>
  <r>
    <x v="46"/>
    <x v="107"/>
    <n v="7.6923076923076925"/>
    <x v="7"/>
    <x v="0"/>
  </r>
  <r>
    <x v="46"/>
    <x v="108"/>
    <n v="0"/>
    <x v="7"/>
    <x v="0"/>
  </r>
  <r>
    <x v="46"/>
    <x v="109"/>
    <n v="23.076923076923077"/>
    <x v="7"/>
    <x v="0"/>
  </r>
  <r>
    <x v="46"/>
    <x v="110"/>
    <n v="15.384615384615385"/>
    <x v="7"/>
    <x v="0"/>
  </r>
  <r>
    <x v="46"/>
    <x v="111"/>
    <n v="53.846153846153847"/>
    <x v="7"/>
    <x v="0"/>
  </r>
  <r>
    <x v="47"/>
    <x v="107"/>
    <n v="50"/>
    <x v="7"/>
    <x v="0"/>
  </r>
  <r>
    <x v="47"/>
    <x v="108"/>
    <n v="0"/>
    <x v="7"/>
    <x v="0"/>
  </r>
  <r>
    <x v="47"/>
    <x v="109"/>
    <n v="50"/>
    <x v="7"/>
    <x v="0"/>
  </r>
  <r>
    <x v="47"/>
    <x v="110"/>
    <n v="0"/>
    <x v="7"/>
    <x v="0"/>
  </r>
  <r>
    <x v="47"/>
    <x v="111"/>
    <n v="0"/>
    <x v="7"/>
    <x v="0"/>
  </r>
  <r>
    <x v="41"/>
    <x v="107"/>
    <n v="7.6923076923076925"/>
    <x v="8"/>
    <x v="0"/>
  </r>
  <r>
    <x v="41"/>
    <x v="108"/>
    <n v="7.6923076923076925"/>
    <x v="8"/>
    <x v="0"/>
  </r>
  <r>
    <x v="41"/>
    <x v="109"/>
    <n v="7.6923076923076925"/>
    <x v="8"/>
    <x v="0"/>
  </r>
  <r>
    <x v="41"/>
    <x v="110"/>
    <n v="38.46153846153846"/>
    <x v="8"/>
    <x v="0"/>
  </r>
  <r>
    <x v="41"/>
    <x v="111"/>
    <n v="38.46153846153846"/>
    <x v="8"/>
    <x v="0"/>
  </r>
  <r>
    <x v="42"/>
    <x v="107"/>
    <n v="0"/>
    <x v="8"/>
    <x v="0"/>
  </r>
  <r>
    <x v="42"/>
    <x v="108"/>
    <n v="0"/>
    <x v="8"/>
    <x v="0"/>
  </r>
  <r>
    <x v="42"/>
    <x v="109"/>
    <n v="27.272727272727273"/>
    <x v="8"/>
    <x v="0"/>
  </r>
  <r>
    <x v="42"/>
    <x v="110"/>
    <n v="27.272727272727273"/>
    <x v="8"/>
    <x v="0"/>
  </r>
  <r>
    <x v="42"/>
    <x v="111"/>
    <n v="45.454545454545453"/>
    <x v="8"/>
    <x v="0"/>
  </r>
  <r>
    <x v="43"/>
    <x v="107"/>
    <n v="1.9607843137254901"/>
    <x v="8"/>
    <x v="0"/>
  </r>
  <r>
    <x v="43"/>
    <x v="108"/>
    <n v="0"/>
    <x v="8"/>
    <x v="0"/>
  </r>
  <r>
    <x v="43"/>
    <x v="109"/>
    <n v="7.8431372549019605"/>
    <x v="8"/>
    <x v="0"/>
  </r>
  <r>
    <x v="43"/>
    <x v="110"/>
    <n v="29.411764705882351"/>
    <x v="8"/>
    <x v="0"/>
  </r>
  <r>
    <x v="43"/>
    <x v="111"/>
    <n v="60.784313725490193"/>
    <x v="8"/>
    <x v="0"/>
  </r>
  <r>
    <x v="44"/>
    <x v="107"/>
    <n v="0"/>
    <x v="8"/>
    <x v="0"/>
  </r>
  <r>
    <x v="44"/>
    <x v="108"/>
    <n v="0"/>
    <x v="8"/>
    <x v="0"/>
  </r>
  <r>
    <x v="44"/>
    <x v="109"/>
    <n v="0"/>
    <x v="8"/>
    <x v="0"/>
  </r>
  <r>
    <x v="44"/>
    <x v="110"/>
    <n v="0"/>
    <x v="8"/>
    <x v="0"/>
  </r>
  <r>
    <x v="44"/>
    <x v="111"/>
    <n v="0"/>
    <x v="8"/>
    <x v="0"/>
  </r>
  <r>
    <x v="45"/>
    <x v="107"/>
    <n v="28.571428571428573"/>
    <x v="8"/>
    <x v="0"/>
  </r>
  <r>
    <x v="45"/>
    <x v="108"/>
    <n v="0"/>
    <x v="8"/>
    <x v="0"/>
  </r>
  <r>
    <x v="45"/>
    <x v="109"/>
    <n v="0"/>
    <x v="8"/>
    <x v="0"/>
  </r>
  <r>
    <x v="45"/>
    <x v="110"/>
    <n v="42.857142857142854"/>
    <x v="8"/>
    <x v="0"/>
  </r>
  <r>
    <x v="45"/>
    <x v="111"/>
    <n v="28.571428571428573"/>
    <x v="8"/>
    <x v="0"/>
  </r>
  <r>
    <x v="46"/>
    <x v="107"/>
    <n v="0"/>
    <x v="8"/>
    <x v="0"/>
  </r>
  <r>
    <x v="46"/>
    <x v="108"/>
    <n v="10"/>
    <x v="8"/>
    <x v="0"/>
  </r>
  <r>
    <x v="46"/>
    <x v="109"/>
    <n v="20"/>
    <x v="8"/>
    <x v="0"/>
  </r>
  <r>
    <x v="46"/>
    <x v="110"/>
    <n v="50"/>
    <x v="8"/>
    <x v="0"/>
  </r>
  <r>
    <x v="46"/>
    <x v="111"/>
    <n v="20"/>
    <x v="8"/>
    <x v="0"/>
  </r>
  <r>
    <x v="47"/>
    <x v="107"/>
    <n v="0"/>
    <x v="8"/>
    <x v="0"/>
  </r>
  <r>
    <x v="47"/>
    <x v="108"/>
    <n v="50"/>
    <x v="8"/>
    <x v="0"/>
  </r>
  <r>
    <x v="47"/>
    <x v="109"/>
    <n v="0"/>
    <x v="8"/>
    <x v="0"/>
  </r>
  <r>
    <x v="47"/>
    <x v="110"/>
    <n v="50"/>
    <x v="8"/>
    <x v="0"/>
  </r>
  <r>
    <x v="47"/>
    <x v="111"/>
    <n v="0"/>
    <x v="8"/>
    <x v="0"/>
  </r>
  <r>
    <x v="41"/>
    <x v="107"/>
    <n v="0"/>
    <x v="9"/>
    <x v="0"/>
  </r>
  <r>
    <x v="41"/>
    <x v="108"/>
    <n v="0"/>
    <x v="9"/>
    <x v="0"/>
  </r>
  <r>
    <x v="41"/>
    <x v="109"/>
    <n v="16.666666666666668"/>
    <x v="9"/>
    <x v="0"/>
  </r>
  <r>
    <x v="41"/>
    <x v="110"/>
    <n v="50"/>
    <x v="9"/>
    <x v="0"/>
  </r>
  <r>
    <x v="41"/>
    <x v="111"/>
    <n v="33.333333333333336"/>
    <x v="9"/>
    <x v="0"/>
  </r>
  <r>
    <x v="42"/>
    <x v="107"/>
    <n v="0"/>
    <x v="9"/>
    <x v="0"/>
  </r>
  <r>
    <x v="42"/>
    <x v="108"/>
    <n v="0"/>
    <x v="9"/>
    <x v="0"/>
  </r>
  <r>
    <x v="42"/>
    <x v="109"/>
    <n v="0"/>
    <x v="9"/>
    <x v="0"/>
  </r>
  <r>
    <x v="42"/>
    <x v="110"/>
    <n v="0"/>
    <x v="9"/>
    <x v="0"/>
  </r>
  <r>
    <x v="42"/>
    <x v="111"/>
    <n v="0"/>
    <x v="9"/>
    <x v="0"/>
  </r>
  <r>
    <x v="43"/>
    <x v="107"/>
    <n v="0"/>
    <x v="9"/>
    <x v="0"/>
  </r>
  <r>
    <x v="43"/>
    <x v="108"/>
    <n v="0"/>
    <x v="9"/>
    <x v="0"/>
  </r>
  <r>
    <x v="43"/>
    <x v="109"/>
    <n v="9.433962264150944"/>
    <x v="9"/>
    <x v="0"/>
  </r>
  <r>
    <x v="43"/>
    <x v="110"/>
    <n v="60.377358490566039"/>
    <x v="9"/>
    <x v="0"/>
  </r>
  <r>
    <x v="43"/>
    <x v="111"/>
    <n v="30.188679245283019"/>
    <x v="9"/>
    <x v="0"/>
  </r>
  <r>
    <x v="44"/>
    <x v="107"/>
    <n v="0"/>
    <x v="9"/>
    <x v="0"/>
  </r>
  <r>
    <x v="44"/>
    <x v="108"/>
    <n v="0"/>
    <x v="9"/>
    <x v="0"/>
  </r>
  <r>
    <x v="44"/>
    <x v="109"/>
    <n v="0"/>
    <x v="9"/>
    <x v="0"/>
  </r>
  <r>
    <x v="44"/>
    <x v="110"/>
    <n v="28.571428571428573"/>
    <x v="9"/>
    <x v="0"/>
  </r>
  <r>
    <x v="44"/>
    <x v="111"/>
    <n v="71.428571428571431"/>
    <x v="9"/>
    <x v="0"/>
  </r>
  <r>
    <x v="45"/>
    <x v="107"/>
    <n v="0"/>
    <x v="9"/>
    <x v="0"/>
  </r>
  <r>
    <x v="45"/>
    <x v="108"/>
    <n v="0"/>
    <x v="9"/>
    <x v="0"/>
  </r>
  <r>
    <x v="45"/>
    <x v="109"/>
    <n v="23.529411764705884"/>
    <x v="9"/>
    <x v="0"/>
  </r>
  <r>
    <x v="45"/>
    <x v="110"/>
    <n v="47.058823529411768"/>
    <x v="9"/>
    <x v="0"/>
  </r>
  <r>
    <x v="45"/>
    <x v="111"/>
    <n v="29.411764705882351"/>
    <x v="9"/>
    <x v="0"/>
  </r>
  <r>
    <x v="46"/>
    <x v="107"/>
    <n v="0"/>
    <x v="9"/>
    <x v="0"/>
  </r>
  <r>
    <x v="46"/>
    <x v="108"/>
    <n v="0"/>
    <x v="9"/>
    <x v="0"/>
  </r>
  <r>
    <x v="46"/>
    <x v="109"/>
    <n v="0"/>
    <x v="9"/>
    <x v="0"/>
  </r>
  <r>
    <x v="46"/>
    <x v="110"/>
    <n v="83.333333333333329"/>
    <x v="9"/>
    <x v="0"/>
  </r>
  <r>
    <x v="46"/>
    <x v="111"/>
    <n v="16.666666666666668"/>
    <x v="9"/>
    <x v="0"/>
  </r>
  <r>
    <x v="47"/>
    <x v="107"/>
    <n v="0"/>
    <x v="9"/>
    <x v="0"/>
  </r>
  <r>
    <x v="47"/>
    <x v="108"/>
    <n v="33.333333333333336"/>
    <x v="9"/>
    <x v="0"/>
  </r>
  <r>
    <x v="47"/>
    <x v="109"/>
    <n v="0"/>
    <x v="9"/>
    <x v="0"/>
  </r>
  <r>
    <x v="47"/>
    <x v="110"/>
    <n v="66.666666666666671"/>
    <x v="9"/>
    <x v="0"/>
  </r>
  <r>
    <x v="47"/>
    <x v="111"/>
    <n v="0"/>
    <x v="9"/>
    <x v="0"/>
  </r>
  <r>
    <x v="41"/>
    <x v="107"/>
    <n v="0"/>
    <x v="10"/>
    <x v="0"/>
  </r>
  <r>
    <x v="41"/>
    <x v="108"/>
    <n v="0"/>
    <x v="10"/>
    <x v="0"/>
  </r>
  <r>
    <x v="41"/>
    <x v="109"/>
    <n v="25"/>
    <x v="10"/>
    <x v="0"/>
  </r>
  <r>
    <x v="41"/>
    <x v="110"/>
    <n v="50"/>
    <x v="10"/>
    <x v="0"/>
  </r>
  <r>
    <x v="41"/>
    <x v="111"/>
    <n v="25"/>
    <x v="10"/>
    <x v="0"/>
  </r>
  <r>
    <x v="42"/>
    <x v="107"/>
    <n v="0"/>
    <x v="10"/>
    <x v="0"/>
  </r>
  <r>
    <x v="42"/>
    <x v="108"/>
    <n v="0"/>
    <x v="10"/>
    <x v="0"/>
  </r>
  <r>
    <x v="42"/>
    <x v="109"/>
    <n v="0"/>
    <x v="10"/>
    <x v="0"/>
  </r>
  <r>
    <x v="42"/>
    <x v="110"/>
    <n v="60"/>
    <x v="10"/>
    <x v="0"/>
  </r>
  <r>
    <x v="42"/>
    <x v="111"/>
    <n v="40"/>
    <x v="10"/>
    <x v="0"/>
  </r>
  <r>
    <x v="43"/>
    <x v="107"/>
    <n v="0"/>
    <x v="10"/>
    <x v="0"/>
  </r>
  <r>
    <x v="43"/>
    <x v="108"/>
    <n v="7.8431372549019605"/>
    <x v="10"/>
    <x v="0"/>
  </r>
  <r>
    <x v="43"/>
    <x v="109"/>
    <n v="1.9607843137254901"/>
    <x v="10"/>
    <x v="0"/>
  </r>
  <r>
    <x v="43"/>
    <x v="110"/>
    <n v="35.294117647058826"/>
    <x v="10"/>
    <x v="0"/>
  </r>
  <r>
    <x v="43"/>
    <x v="111"/>
    <n v="54.901960784313722"/>
    <x v="10"/>
    <x v="0"/>
  </r>
  <r>
    <x v="44"/>
    <x v="107"/>
    <n v="0"/>
    <x v="10"/>
    <x v="0"/>
  </r>
  <r>
    <x v="44"/>
    <x v="108"/>
    <n v="0"/>
    <x v="10"/>
    <x v="0"/>
  </r>
  <r>
    <x v="44"/>
    <x v="109"/>
    <n v="0"/>
    <x v="10"/>
    <x v="0"/>
  </r>
  <r>
    <x v="44"/>
    <x v="110"/>
    <n v="0"/>
    <x v="10"/>
    <x v="0"/>
  </r>
  <r>
    <x v="44"/>
    <x v="111"/>
    <n v="100"/>
    <x v="10"/>
    <x v="0"/>
  </r>
  <r>
    <x v="45"/>
    <x v="107"/>
    <n v="0"/>
    <x v="10"/>
    <x v="0"/>
  </r>
  <r>
    <x v="45"/>
    <x v="108"/>
    <n v="6.666666666666667"/>
    <x v="10"/>
    <x v="0"/>
  </r>
  <r>
    <x v="45"/>
    <x v="109"/>
    <n v="6.666666666666667"/>
    <x v="10"/>
    <x v="0"/>
  </r>
  <r>
    <x v="45"/>
    <x v="110"/>
    <n v="33.333333333333336"/>
    <x v="10"/>
    <x v="0"/>
  </r>
  <r>
    <x v="45"/>
    <x v="111"/>
    <n v="53.333333333333336"/>
    <x v="10"/>
    <x v="0"/>
  </r>
  <r>
    <x v="46"/>
    <x v="107"/>
    <n v="0"/>
    <x v="10"/>
    <x v="0"/>
  </r>
  <r>
    <x v="46"/>
    <x v="108"/>
    <n v="0"/>
    <x v="10"/>
    <x v="0"/>
  </r>
  <r>
    <x v="46"/>
    <x v="109"/>
    <n v="18.181818181818183"/>
    <x v="10"/>
    <x v="0"/>
  </r>
  <r>
    <x v="46"/>
    <x v="110"/>
    <n v="27.272727272727273"/>
    <x v="10"/>
    <x v="0"/>
  </r>
  <r>
    <x v="46"/>
    <x v="111"/>
    <n v="54.545454545454547"/>
    <x v="10"/>
    <x v="0"/>
  </r>
  <r>
    <x v="47"/>
    <x v="107"/>
    <n v="20"/>
    <x v="10"/>
    <x v="0"/>
  </r>
  <r>
    <x v="47"/>
    <x v="108"/>
    <n v="0"/>
    <x v="10"/>
    <x v="0"/>
  </r>
  <r>
    <x v="47"/>
    <x v="109"/>
    <n v="40"/>
    <x v="10"/>
    <x v="0"/>
  </r>
  <r>
    <x v="47"/>
    <x v="110"/>
    <n v="40"/>
    <x v="10"/>
    <x v="0"/>
  </r>
  <r>
    <x v="47"/>
    <x v="111"/>
    <n v="0"/>
    <x v="10"/>
    <x v="0"/>
  </r>
  <r>
    <x v="41"/>
    <x v="107"/>
    <n v="0"/>
    <x v="11"/>
    <x v="0"/>
  </r>
  <r>
    <x v="41"/>
    <x v="108"/>
    <n v="0"/>
    <x v="11"/>
    <x v="0"/>
  </r>
  <r>
    <x v="41"/>
    <x v="109"/>
    <n v="0"/>
    <x v="11"/>
    <x v="0"/>
  </r>
  <r>
    <x v="41"/>
    <x v="110"/>
    <n v="33.333333333333336"/>
    <x v="11"/>
    <x v="0"/>
  </r>
  <r>
    <x v="41"/>
    <x v="111"/>
    <n v="66.666666666666671"/>
    <x v="11"/>
    <x v="0"/>
  </r>
  <r>
    <x v="42"/>
    <x v="107"/>
    <n v="0"/>
    <x v="11"/>
    <x v="0"/>
  </r>
  <r>
    <x v="42"/>
    <x v="108"/>
    <n v="0"/>
    <x v="11"/>
    <x v="0"/>
  </r>
  <r>
    <x v="42"/>
    <x v="109"/>
    <n v="0"/>
    <x v="11"/>
    <x v="0"/>
  </r>
  <r>
    <x v="42"/>
    <x v="110"/>
    <n v="33.333333333333336"/>
    <x v="11"/>
    <x v="0"/>
  </r>
  <r>
    <x v="42"/>
    <x v="111"/>
    <n v="66.666666666666671"/>
    <x v="11"/>
    <x v="0"/>
  </r>
  <r>
    <x v="43"/>
    <x v="107"/>
    <n v="2.3809523809523809"/>
    <x v="11"/>
    <x v="0"/>
  </r>
  <r>
    <x v="43"/>
    <x v="108"/>
    <n v="7.1428571428571432"/>
    <x v="11"/>
    <x v="0"/>
  </r>
  <r>
    <x v="43"/>
    <x v="109"/>
    <n v="9.5238095238095237"/>
    <x v="11"/>
    <x v="0"/>
  </r>
  <r>
    <x v="43"/>
    <x v="110"/>
    <n v="35.714285714285715"/>
    <x v="11"/>
    <x v="0"/>
  </r>
  <r>
    <x v="43"/>
    <x v="111"/>
    <n v="45.238095238095241"/>
    <x v="11"/>
    <x v="0"/>
  </r>
  <r>
    <x v="44"/>
    <x v="107"/>
    <n v="0"/>
    <x v="11"/>
    <x v="0"/>
  </r>
  <r>
    <x v="44"/>
    <x v="108"/>
    <n v="0"/>
    <x v="11"/>
    <x v="0"/>
  </r>
  <r>
    <x v="44"/>
    <x v="109"/>
    <n v="0"/>
    <x v="11"/>
    <x v="0"/>
  </r>
  <r>
    <x v="44"/>
    <x v="110"/>
    <n v="0"/>
    <x v="11"/>
    <x v="0"/>
  </r>
  <r>
    <x v="44"/>
    <x v="111"/>
    <n v="100"/>
    <x v="11"/>
    <x v="0"/>
  </r>
  <r>
    <x v="45"/>
    <x v="107"/>
    <n v="0"/>
    <x v="11"/>
    <x v="0"/>
  </r>
  <r>
    <x v="45"/>
    <x v="108"/>
    <n v="0"/>
    <x v="11"/>
    <x v="0"/>
  </r>
  <r>
    <x v="45"/>
    <x v="109"/>
    <n v="11.111111111111111"/>
    <x v="11"/>
    <x v="0"/>
  </r>
  <r>
    <x v="45"/>
    <x v="110"/>
    <n v="55.555555555555557"/>
    <x v="11"/>
    <x v="0"/>
  </r>
  <r>
    <x v="45"/>
    <x v="111"/>
    <n v="33.333333333333336"/>
    <x v="11"/>
    <x v="0"/>
  </r>
  <r>
    <x v="46"/>
    <x v="107"/>
    <n v="0"/>
    <x v="11"/>
    <x v="0"/>
  </r>
  <r>
    <x v="46"/>
    <x v="108"/>
    <n v="0"/>
    <x v="11"/>
    <x v="0"/>
  </r>
  <r>
    <x v="46"/>
    <x v="109"/>
    <n v="0"/>
    <x v="11"/>
    <x v="0"/>
  </r>
  <r>
    <x v="46"/>
    <x v="110"/>
    <n v="40"/>
    <x v="11"/>
    <x v="0"/>
  </r>
  <r>
    <x v="46"/>
    <x v="111"/>
    <n v="60"/>
    <x v="11"/>
    <x v="0"/>
  </r>
  <r>
    <x v="47"/>
    <x v="107"/>
    <n v="12.5"/>
    <x v="11"/>
    <x v="0"/>
  </r>
  <r>
    <x v="47"/>
    <x v="108"/>
    <n v="0"/>
    <x v="11"/>
    <x v="0"/>
  </r>
  <r>
    <x v="47"/>
    <x v="109"/>
    <n v="62.5"/>
    <x v="11"/>
    <x v="0"/>
  </r>
  <r>
    <x v="47"/>
    <x v="110"/>
    <n v="0"/>
    <x v="11"/>
    <x v="0"/>
  </r>
  <r>
    <x v="47"/>
    <x v="111"/>
    <n v="25"/>
    <x v="11"/>
    <x v="0"/>
  </r>
  <r>
    <x v="41"/>
    <x v="107"/>
    <n v="0"/>
    <x v="12"/>
    <x v="0"/>
  </r>
  <r>
    <x v="41"/>
    <x v="108"/>
    <n v="0"/>
    <x v="12"/>
    <x v="0"/>
  </r>
  <r>
    <x v="41"/>
    <x v="109"/>
    <n v="10"/>
    <x v="12"/>
    <x v="0"/>
  </r>
  <r>
    <x v="41"/>
    <x v="110"/>
    <n v="40"/>
    <x v="12"/>
    <x v="0"/>
  </r>
  <r>
    <x v="41"/>
    <x v="111"/>
    <n v="50"/>
    <x v="12"/>
    <x v="0"/>
  </r>
  <r>
    <x v="42"/>
    <x v="107"/>
    <n v="0"/>
    <x v="12"/>
    <x v="0"/>
  </r>
  <r>
    <x v="42"/>
    <x v="108"/>
    <n v="0"/>
    <x v="12"/>
    <x v="0"/>
  </r>
  <r>
    <x v="42"/>
    <x v="109"/>
    <n v="0"/>
    <x v="12"/>
    <x v="0"/>
  </r>
  <r>
    <x v="42"/>
    <x v="110"/>
    <n v="75"/>
    <x v="12"/>
    <x v="0"/>
  </r>
  <r>
    <x v="42"/>
    <x v="111"/>
    <n v="25"/>
    <x v="12"/>
    <x v="0"/>
  </r>
  <r>
    <x v="43"/>
    <x v="107"/>
    <n v="2.1276595744680851"/>
    <x v="12"/>
    <x v="0"/>
  </r>
  <r>
    <x v="43"/>
    <x v="108"/>
    <n v="0"/>
    <x v="12"/>
    <x v="0"/>
  </r>
  <r>
    <x v="43"/>
    <x v="109"/>
    <n v="8.5106382978723403"/>
    <x v="12"/>
    <x v="0"/>
  </r>
  <r>
    <x v="43"/>
    <x v="110"/>
    <n v="38.297872340425535"/>
    <x v="12"/>
    <x v="0"/>
  </r>
  <r>
    <x v="43"/>
    <x v="111"/>
    <n v="51.063829787234042"/>
    <x v="12"/>
    <x v="0"/>
  </r>
  <r>
    <x v="44"/>
    <x v="107"/>
    <n v="0"/>
    <x v="12"/>
    <x v="0"/>
  </r>
  <r>
    <x v="44"/>
    <x v="108"/>
    <n v="0"/>
    <x v="12"/>
    <x v="0"/>
  </r>
  <r>
    <x v="44"/>
    <x v="109"/>
    <n v="0"/>
    <x v="12"/>
    <x v="0"/>
  </r>
  <r>
    <x v="44"/>
    <x v="110"/>
    <n v="0"/>
    <x v="12"/>
    <x v="0"/>
  </r>
  <r>
    <x v="44"/>
    <x v="111"/>
    <n v="100"/>
    <x v="12"/>
    <x v="0"/>
  </r>
  <r>
    <x v="45"/>
    <x v="107"/>
    <n v="0"/>
    <x v="12"/>
    <x v="0"/>
  </r>
  <r>
    <x v="45"/>
    <x v="108"/>
    <n v="0"/>
    <x v="12"/>
    <x v="0"/>
  </r>
  <r>
    <x v="45"/>
    <x v="109"/>
    <n v="43.75"/>
    <x v="12"/>
    <x v="0"/>
  </r>
  <r>
    <x v="45"/>
    <x v="110"/>
    <n v="6.25"/>
    <x v="12"/>
    <x v="0"/>
  </r>
  <r>
    <x v="45"/>
    <x v="111"/>
    <n v="50"/>
    <x v="12"/>
    <x v="0"/>
  </r>
  <r>
    <x v="46"/>
    <x v="107"/>
    <n v="0"/>
    <x v="12"/>
    <x v="0"/>
  </r>
  <r>
    <x v="46"/>
    <x v="108"/>
    <n v="0"/>
    <x v="12"/>
    <x v="0"/>
  </r>
  <r>
    <x v="46"/>
    <x v="109"/>
    <n v="6.666666666666667"/>
    <x v="12"/>
    <x v="0"/>
  </r>
  <r>
    <x v="46"/>
    <x v="110"/>
    <n v="33.333333333333336"/>
    <x v="12"/>
    <x v="0"/>
  </r>
  <r>
    <x v="46"/>
    <x v="111"/>
    <n v="60"/>
    <x v="12"/>
    <x v="0"/>
  </r>
  <r>
    <x v="47"/>
    <x v="107"/>
    <n v="9.5238095238095237"/>
    <x v="12"/>
    <x v="0"/>
  </r>
  <r>
    <x v="47"/>
    <x v="108"/>
    <n v="0"/>
    <x v="12"/>
    <x v="0"/>
  </r>
  <r>
    <x v="47"/>
    <x v="109"/>
    <n v="33.333333333333336"/>
    <x v="12"/>
    <x v="0"/>
  </r>
  <r>
    <x v="47"/>
    <x v="110"/>
    <n v="38.095238095238095"/>
    <x v="12"/>
    <x v="0"/>
  </r>
  <r>
    <x v="47"/>
    <x v="111"/>
    <n v="19.047619047619047"/>
    <x v="12"/>
    <x v="0"/>
  </r>
  <r>
    <x v="41"/>
    <x v="107"/>
    <n v="0"/>
    <x v="13"/>
    <x v="0"/>
  </r>
  <r>
    <x v="41"/>
    <x v="108"/>
    <n v="0"/>
    <x v="13"/>
    <x v="0"/>
  </r>
  <r>
    <x v="41"/>
    <x v="109"/>
    <n v="0"/>
    <x v="13"/>
    <x v="0"/>
  </r>
  <r>
    <x v="41"/>
    <x v="110"/>
    <n v="37.5"/>
    <x v="13"/>
    <x v="0"/>
  </r>
  <r>
    <x v="41"/>
    <x v="111"/>
    <n v="62.5"/>
    <x v="13"/>
    <x v="0"/>
  </r>
  <r>
    <x v="42"/>
    <x v="107"/>
    <n v="0"/>
    <x v="13"/>
    <x v="0"/>
  </r>
  <r>
    <x v="42"/>
    <x v="108"/>
    <n v="0"/>
    <x v="13"/>
    <x v="0"/>
  </r>
  <r>
    <x v="42"/>
    <x v="109"/>
    <n v="0"/>
    <x v="13"/>
    <x v="0"/>
  </r>
  <r>
    <x v="42"/>
    <x v="110"/>
    <n v="100"/>
    <x v="13"/>
    <x v="0"/>
  </r>
  <r>
    <x v="42"/>
    <x v="111"/>
    <n v="0"/>
    <x v="13"/>
    <x v="0"/>
  </r>
  <r>
    <x v="43"/>
    <x v="107"/>
    <n v="3.5087719298245612"/>
    <x v="13"/>
    <x v="0"/>
  </r>
  <r>
    <x v="43"/>
    <x v="108"/>
    <n v="5.2631578947368425"/>
    <x v="13"/>
    <x v="0"/>
  </r>
  <r>
    <x v="43"/>
    <x v="109"/>
    <n v="3.5087719298245612"/>
    <x v="13"/>
    <x v="0"/>
  </r>
  <r>
    <x v="43"/>
    <x v="110"/>
    <n v="29.82456140350877"/>
    <x v="13"/>
    <x v="0"/>
  </r>
  <r>
    <x v="43"/>
    <x v="111"/>
    <n v="57.89473684210526"/>
    <x v="13"/>
    <x v="0"/>
  </r>
  <r>
    <x v="44"/>
    <x v="107"/>
    <n v="0"/>
    <x v="13"/>
    <x v="0"/>
  </r>
  <r>
    <x v="44"/>
    <x v="108"/>
    <n v="0"/>
    <x v="13"/>
    <x v="0"/>
  </r>
  <r>
    <x v="44"/>
    <x v="109"/>
    <n v="33.333333333333336"/>
    <x v="13"/>
    <x v="0"/>
  </r>
  <r>
    <x v="44"/>
    <x v="110"/>
    <n v="0"/>
    <x v="13"/>
    <x v="0"/>
  </r>
  <r>
    <x v="44"/>
    <x v="111"/>
    <n v="66.666666666666671"/>
    <x v="13"/>
    <x v="0"/>
  </r>
  <r>
    <x v="45"/>
    <x v="107"/>
    <n v="9.0909090909090917"/>
    <x v="13"/>
    <x v="0"/>
  </r>
  <r>
    <x v="45"/>
    <x v="108"/>
    <n v="0"/>
    <x v="13"/>
    <x v="0"/>
  </r>
  <r>
    <x v="45"/>
    <x v="109"/>
    <n v="9.0909090909090917"/>
    <x v="13"/>
    <x v="0"/>
  </r>
  <r>
    <x v="45"/>
    <x v="110"/>
    <n v="54.545454545454547"/>
    <x v="13"/>
    <x v="0"/>
  </r>
  <r>
    <x v="45"/>
    <x v="111"/>
    <n v="27.272727272727273"/>
    <x v="13"/>
    <x v="0"/>
  </r>
  <r>
    <x v="46"/>
    <x v="107"/>
    <n v="0"/>
    <x v="13"/>
    <x v="0"/>
  </r>
  <r>
    <x v="46"/>
    <x v="108"/>
    <n v="0"/>
    <x v="13"/>
    <x v="0"/>
  </r>
  <r>
    <x v="46"/>
    <x v="109"/>
    <n v="0"/>
    <x v="13"/>
    <x v="0"/>
  </r>
  <r>
    <x v="46"/>
    <x v="110"/>
    <n v="0"/>
    <x v="13"/>
    <x v="0"/>
  </r>
  <r>
    <x v="46"/>
    <x v="111"/>
    <n v="100"/>
    <x v="13"/>
    <x v="0"/>
  </r>
  <r>
    <x v="47"/>
    <x v="107"/>
    <n v="0"/>
    <x v="13"/>
    <x v="0"/>
  </r>
  <r>
    <x v="47"/>
    <x v="108"/>
    <n v="0"/>
    <x v="13"/>
    <x v="0"/>
  </r>
  <r>
    <x v="47"/>
    <x v="109"/>
    <n v="40"/>
    <x v="13"/>
    <x v="0"/>
  </r>
  <r>
    <x v="47"/>
    <x v="110"/>
    <n v="20"/>
    <x v="13"/>
    <x v="0"/>
  </r>
  <r>
    <x v="47"/>
    <x v="111"/>
    <n v="40"/>
    <x v="13"/>
    <x v="0"/>
  </r>
  <r>
    <x v="41"/>
    <x v="107"/>
    <n v="0"/>
    <x v="14"/>
    <x v="0"/>
  </r>
  <r>
    <x v="41"/>
    <x v="108"/>
    <n v="0"/>
    <x v="14"/>
    <x v="0"/>
  </r>
  <r>
    <x v="41"/>
    <x v="109"/>
    <n v="0"/>
    <x v="14"/>
    <x v="0"/>
  </r>
  <r>
    <x v="41"/>
    <x v="110"/>
    <n v="100"/>
    <x v="14"/>
    <x v="0"/>
  </r>
  <r>
    <x v="41"/>
    <x v="111"/>
    <n v="0"/>
    <x v="14"/>
    <x v="0"/>
  </r>
  <r>
    <x v="42"/>
    <x v="107"/>
    <n v="0"/>
    <x v="14"/>
    <x v="0"/>
  </r>
  <r>
    <x v="42"/>
    <x v="108"/>
    <n v="0"/>
    <x v="14"/>
    <x v="0"/>
  </r>
  <r>
    <x v="42"/>
    <x v="109"/>
    <n v="0"/>
    <x v="14"/>
    <x v="0"/>
  </r>
  <r>
    <x v="42"/>
    <x v="110"/>
    <n v="25"/>
    <x v="14"/>
    <x v="0"/>
  </r>
  <r>
    <x v="42"/>
    <x v="111"/>
    <n v="75"/>
    <x v="14"/>
    <x v="0"/>
  </r>
  <r>
    <x v="43"/>
    <x v="107"/>
    <n v="7.1428571428571432"/>
    <x v="14"/>
    <x v="0"/>
  </r>
  <r>
    <x v="43"/>
    <x v="108"/>
    <n v="2.3809523809523809"/>
    <x v="14"/>
    <x v="0"/>
  </r>
  <r>
    <x v="43"/>
    <x v="109"/>
    <n v="16.666666666666668"/>
    <x v="14"/>
    <x v="0"/>
  </r>
  <r>
    <x v="43"/>
    <x v="110"/>
    <n v="35.714285714285715"/>
    <x v="14"/>
    <x v="0"/>
  </r>
  <r>
    <x v="43"/>
    <x v="111"/>
    <n v="38.095238095238095"/>
    <x v="14"/>
    <x v="0"/>
  </r>
  <r>
    <x v="44"/>
    <x v="107"/>
    <n v="0"/>
    <x v="14"/>
    <x v="0"/>
  </r>
  <r>
    <x v="44"/>
    <x v="108"/>
    <n v="0"/>
    <x v="14"/>
    <x v="0"/>
  </r>
  <r>
    <x v="44"/>
    <x v="109"/>
    <n v="20"/>
    <x v="14"/>
    <x v="0"/>
  </r>
  <r>
    <x v="44"/>
    <x v="110"/>
    <n v="0"/>
    <x v="14"/>
    <x v="0"/>
  </r>
  <r>
    <x v="44"/>
    <x v="111"/>
    <n v="80"/>
    <x v="14"/>
    <x v="0"/>
  </r>
  <r>
    <x v="45"/>
    <x v="107"/>
    <n v="40"/>
    <x v="14"/>
    <x v="0"/>
  </r>
  <r>
    <x v="45"/>
    <x v="108"/>
    <n v="0"/>
    <x v="14"/>
    <x v="0"/>
  </r>
  <r>
    <x v="45"/>
    <x v="109"/>
    <n v="20"/>
    <x v="14"/>
    <x v="0"/>
  </r>
  <r>
    <x v="45"/>
    <x v="110"/>
    <n v="20"/>
    <x v="14"/>
    <x v="0"/>
  </r>
  <r>
    <x v="45"/>
    <x v="111"/>
    <n v="20"/>
    <x v="14"/>
    <x v="0"/>
  </r>
  <r>
    <x v="46"/>
    <x v="107"/>
    <n v="0"/>
    <x v="14"/>
    <x v="0"/>
  </r>
  <r>
    <x v="46"/>
    <x v="108"/>
    <n v="0"/>
    <x v="14"/>
    <x v="0"/>
  </r>
  <r>
    <x v="46"/>
    <x v="109"/>
    <n v="33.333333333333336"/>
    <x v="14"/>
    <x v="0"/>
  </r>
  <r>
    <x v="46"/>
    <x v="110"/>
    <n v="66.666666666666671"/>
    <x v="14"/>
    <x v="0"/>
  </r>
  <r>
    <x v="46"/>
    <x v="111"/>
    <n v="0"/>
    <x v="14"/>
    <x v="0"/>
  </r>
  <r>
    <x v="47"/>
    <x v="107"/>
    <n v="0"/>
    <x v="14"/>
    <x v="0"/>
  </r>
  <r>
    <x v="47"/>
    <x v="108"/>
    <n v="0"/>
    <x v="14"/>
    <x v="0"/>
  </r>
  <r>
    <x v="47"/>
    <x v="109"/>
    <n v="0"/>
    <x v="14"/>
    <x v="0"/>
  </r>
  <r>
    <x v="47"/>
    <x v="110"/>
    <n v="0"/>
    <x v="14"/>
    <x v="0"/>
  </r>
  <r>
    <x v="47"/>
    <x v="111"/>
    <n v="100"/>
    <x v="14"/>
    <x v="0"/>
  </r>
  <r>
    <x v="41"/>
    <x v="107"/>
    <n v="0"/>
    <x v="15"/>
    <x v="0"/>
  </r>
  <r>
    <x v="41"/>
    <x v="108"/>
    <n v="0"/>
    <x v="15"/>
    <x v="0"/>
  </r>
  <r>
    <x v="41"/>
    <x v="109"/>
    <n v="9.7560975609756095"/>
    <x v="15"/>
    <x v="0"/>
  </r>
  <r>
    <x v="41"/>
    <x v="110"/>
    <n v="12.195121951219512"/>
    <x v="15"/>
    <x v="0"/>
  </r>
  <r>
    <x v="41"/>
    <x v="111"/>
    <n v="78.048780487804876"/>
    <x v="15"/>
    <x v="0"/>
  </r>
  <r>
    <x v="42"/>
    <x v="107"/>
    <n v="4.166666666666667"/>
    <x v="15"/>
    <x v="0"/>
  </r>
  <r>
    <x v="42"/>
    <x v="108"/>
    <n v="8.3333333333333339"/>
    <x v="15"/>
    <x v="0"/>
  </r>
  <r>
    <x v="42"/>
    <x v="109"/>
    <n v="16.666666666666668"/>
    <x v="15"/>
    <x v="0"/>
  </r>
  <r>
    <x v="42"/>
    <x v="110"/>
    <n v="25"/>
    <x v="15"/>
    <x v="0"/>
  </r>
  <r>
    <x v="42"/>
    <x v="111"/>
    <n v="45.833333333333336"/>
    <x v="15"/>
    <x v="0"/>
  </r>
  <r>
    <x v="43"/>
    <x v="107"/>
    <n v="0"/>
    <x v="15"/>
    <x v="0"/>
  </r>
  <r>
    <x v="43"/>
    <x v="108"/>
    <n v="2.8846153846153846"/>
    <x v="15"/>
    <x v="0"/>
  </r>
  <r>
    <x v="43"/>
    <x v="109"/>
    <n v="2.8846153846153846"/>
    <x v="15"/>
    <x v="0"/>
  </r>
  <r>
    <x v="43"/>
    <x v="110"/>
    <n v="13.461538461538462"/>
    <x v="15"/>
    <x v="0"/>
  </r>
  <r>
    <x v="43"/>
    <x v="111"/>
    <n v="80.769230769230774"/>
    <x v="15"/>
    <x v="0"/>
  </r>
  <r>
    <x v="44"/>
    <x v="107"/>
    <n v="0"/>
    <x v="15"/>
    <x v="0"/>
  </r>
  <r>
    <x v="44"/>
    <x v="108"/>
    <n v="50"/>
    <x v="15"/>
    <x v="0"/>
  </r>
  <r>
    <x v="44"/>
    <x v="109"/>
    <n v="0"/>
    <x v="15"/>
    <x v="0"/>
  </r>
  <r>
    <x v="44"/>
    <x v="110"/>
    <n v="0"/>
    <x v="15"/>
    <x v="0"/>
  </r>
  <r>
    <x v="44"/>
    <x v="111"/>
    <n v="50"/>
    <x v="15"/>
    <x v="0"/>
  </r>
  <r>
    <x v="45"/>
    <x v="107"/>
    <n v="0"/>
    <x v="15"/>
    <x v="0"/>
  </r>
  <r>
    <x v="45"/>
    <x v="108"/>
    <n v="2.9411764705882355"/>
    <x v="15"/>
    <x v="0"/>
  </r>
  <r>
    <x v="45"/>
    <x v="109"/>
    <n v="14.705882352941176"/>
    <x v="15"/>
    <x v="0"/>
  </r>
  <r>
    <x v="45"/>
    <x v="110"/>
    <n v="29.411764705882351"/>
    <x v="15"/>
    <x v="0"/>
  </r>
  <r>
    <x v="45"/>
    <x v="111"/>
    <n v="52.941176470588232"/>
    <x v="15"/>
    <x v="0"/>
  </r>
  <r>
    <x v="46"/>
    <x v="107"/>
    <n v="0"/>
    <x v="15"/>
    <x v="0"/>
  </r>
  <r>
    <x v="46"/>
    <x v="108"/>
    <n v="14.285714285714286"/>
    <x v="15"/>
    <x v="0"/>
  </r>
  <r>
    <x v="46"/>
    <x v="109"/>
    <n v="0"/>
    <x v="15"/>
    <x v="0"/>
  </r>
  <r>
    <x v="46"/>
    <x v="110"/>
    <n v="7.1428571428571432"/>
    <x v="15"/>
    <x v="0"/>
  </r>
  <r>
    <x v="46"/>
    <x v="111"/>
    <n v="78.571428571428569"/>
    <x v="15"/>
    <x v="0"/>
  </r>
  <r>
    <x v="47"/>
    <x v="107"/>
    <n v="0"/>
    <x v="15"/>
    <x v="0"/>
  </r>
  <r>
    <x v="47"/>
    <x v="108"/>
    <n v="0"/>
    <x v="15"/>
    <x v="0"/>
  </r>
  <r>
    <x v="47"/>
    <x v="109"/>
    <n v="75"/>
    <x v="15"/>
    <x v="0"/>
  </r>
  <r>
    <x v="47"/>
    <x v="110"/>
    <n v="25"/>
    <x v="15"/>
    <x v="0"/>
  </r>
  <r>
    <x v="47"/>
    <x v="111"/>
    <n v="0"/>
    <x v="15"/>
    <x v="0"/>
  </r>
  <r>
    <x v="41"/>
    <x v="107"/>
    <n v="5.5555555555555554"/>
    <x v="16"/>
    <x v="0"/>
  </r>
  <r>
    <x v="41"/>
    <x v="108"/>
    <n v="2.7777777777777777"/>
    <x v="16"/>
    <x v="0"/>
  </r>
  <r>
    <x v="41"/>
    <x v="109"/>
    <n v="22.222222222222221"/>
    <x v="16"/>
    <x v="0"/>
  </r>
  <r>
    <x v="41"/>
    <x v="110"/>
    <n v="25"/>
    <x v="16"/>
    <x v="0"/>
  </r>
  <r>
    <x v="41"/>
    <x v="111"/>
    <n v="44.444444444444443"/>
    <x v="16"/>
    <x v="0"/>
  </r>
  <r>
    <x v="42"/>
    <x v="107"/>
    <n v="9.0909090909090917"/>
    <x v="16"/>
    <x v="0"/>
  </r>
  <r>
    <x v="42"/>
    <x v="108"/>
    <n v="9.0909090909090917"/>
    <x v="16"/>
    <x v="0"/>
  </r>
  <r>
    <x v="42"/>
    <x v="109"/>
    <n v="27.272727272727273"/>
    <x v="16"/>
    <x v="0"/>
  </r>
  <r>
    <x v="42"/>
    <x v="110"/>
    <n v="18.181818181818183"/>
    <x v="16"/>
    <x v="0"/>
  </r>
  <r>
    <x v="42"/>
    <x v="111"/>
    <n v="36.363636363636367"/>
    <x v="16"/>
    <x v="0"/>
  </r>
  <r>
    <x v="43"/>
    <x v="107"/>
    <n v="3.3557046979865772"/>
    <x v="16"/>
    <x v="0"/>
  </r>
  <r>
    <x v="43"/>
    <x v="108"/>
    <n v="1.3422818791946309"/>
    <x v="16"/>
    <x v="0"/>
  </r>
  <r>
    <x v="43"/>
    <x v="109"/>
    <n v="9.3959731543624159"/>
    <x v="16"/>
    <x v="0"/>
  </r>
  <r>
    <x v="43"/>
    <x v="110"/>
    <n v="18.791946308724832"/>
    <x v="16"/>
    <x v="0"/>
  </r>
  <r>
    <x v="43"/>
    <x v="111"/>
    <n v="67.114093959731548"/>
    <x v="16"/>
    <x v="0"/>
  </r>
  <r>
    <x v="44"/>
    <x v="107"/>
    <n v="0"/>
    <x v="16"/>
    <x v="0"/>
  </r>
  <r>
    <x v="44"/>
    <x v="108"/>
    <n v="0"/>
    <x v="16"/>
    <x v="0"/>
  </r>
  <r>
    <x v="44"/>
    <x v="109"/>
    <n v="11.111111111111111"/>
    <x v="16"/>
    <x v="0"/>
  </r>
  <r>
    <x v="44"/>
    <x v="110"/>
    <n v="44.444444444444443"/>
    <x v="16"/>
    <x v="0"/>
  </r>
  <r>
    <x v="44"/>
    <x v="111"/>
    <n v="44.444444444444443"/>
    <x v="16"/>
    <x v="0"/>
  </r>
  <r>
    <x v="45"/>
    <x v="107"/>
    <n v="0"/>
    <x v="16"/>
    <x v="0"/>
  </r>
  <r>
    <x v="45"/>
    <x v="108"/>
    <n v="5.2631578947368425"/>
    <x v="16"/>
    <x v="0"/>
  </r>
  <r>
    <x v="45"/>
    <x v="109"/>
    <n v="2.6315789473684212"/>
    <x v="16"/>
    <x v="0"/>
  </r>
  <r>
    <x v="45"/>
    <x v="110"/>
    <n v="26.315789473684209"/>
    <x v="16"/>
    <x v="0"/>
  </r>
  <r>
    <x v="45"/>
    <x v="111"/>
    <n v="65.78947368421052"/>
    <x v="16"/>
    <x v="0"/>
  </r>
  <r>
    <x v="46"/>
    <x v="107"/>
    <n v="3.225806451612903"/>
    <x v="16"/>
    <x v="0"/>
  </r>
  <r>
    <x v="46"/>
    <x v="108"/>
    <n v="3.225806451612903"/>
    <x v="16"/>
    <x v="0"/>
  </r>
  <r>
    <x v="46"/>
    <x v="109"/>
    <n v="6.4516129032258061"/>
    <x v="16"/>
    <x v="0"/>
  </r>
  <r>
    <x v="46"/>
    <x v="110"/>
    <n v="35.483870967741936"/>
    <x v="16"/>
    <x v="0"/>
  </r>
  <r>
    <x v="46"/>
    <x v="111"/>
    <n v="51.612903225806448"/>
    <x v="16"/>
    <x v="0"/>
  </r>
  <r>
    <x v="47"/>
    <x v="107"/>
    <n v="12.5"/>
    <x v="16"/>
    <x v="0"/>
  </r>
  <r>
    <x v="47"/>
    <x v="108"/>
    <n v="25"/>
    <x v="16"/>
    <x v="0"/>
  </r>
  <r>
    <x v="47"/>
    <x v="109"/>
    <n v="25"/>
    <x v="16"/>
    <x v="0"/>
  </r>
  <r>
    <x v="47"/>
    <x v="110"/>
    <n v="12.5"/>
    <x v="16"/>
    <x v="0"/>
  </r>
  <r>
    <x v="47"/>
    <x v="111"/>
    <n v="25"/>
    <x v="16"/>
    <x v="0"/>
  </r>
  <r>
    <x v="41"/>
    <x v="107"/>
    <n v="3.4482758620689653"/>
    <x v="0"/>
    <x v="1"/>
  </r>
  <r>
    <x v="41"/>
    <x v="108"/>
    <n v="3.2327586206896552"/>
    <x v="0"/>
    <x v="1"/>
  </r>
  <r>
    <x v="41"/>
    <x v="109"/>
    <n v="13.362068965517242"/>
    <x v="0"/>
    <x v="1"/>
  </r>
  <r>
    <x v="41"/>
    <x v="110"/>
    <n v="40.301724137931032"/>
    <x v="0"/>
    <x v="1"/>
  </r>
  <r>
    <x v="41"/>
    <x v="111"/>
    <n v="39.655172413793103"/>
    <x v="0"/>
    <x v="1"/>
  </r>
  <r>
    <x v="42"/>
    <x v="107"/>
    <n v="7.8534031413612562"/>
    <x v="0"/>
    <x v="1"/>
  </r>
  <r>
    <x v="42"/>
    <x v="108"/>
    <n v="3.1413612565445028"/>
    <x v="0"/>
    <x v="1"/>
  </r>
  <r>
    <x v="42"/>
    <x v="109"/>
    <n v="18.848167539267017"/>
    <x v="0"/>
    <x v="1"/>
  </r>
  <r>
    <x v="42"/>
    <x v="110"/>
    <n v="38.219895287958117"/>
    <x v="0"/>
    <x v="1"/>
  </r>
  <r>
    <x v="42"/>
    <x v="111"/>
    <n v="31.937172774869111"/>
    <x v="0"/>
    <x v="1"/>
  </r>
  <r>
    <x v="43"/>
    <x v="107"/>
    <n v="2.9197080291970803"/>
    <x v="0"/>
    <x v="1"/>
  </r>
  <r>
    <x v="43"/>
    <x v="108"/>
    <n v="1.7031630170316301"/>
    <x v="0"/>
    <x v="1"/>
  </r>
  <r>
    <x v="43"/>
    <x v="109"/>
    <n v="7.2992700729927007"/>
    <x v="0"/>
    <x v="1"/>
  </r>
  <r>
    <x v="43"/>
    <x v="110"/>
    <n v="34.376086200903721"/>
    <x v="0"/>
    <x v="1"/>
  </r>
  <r>
    <x v="43"/>
    <x v="111"/>
    <n v="53.701772679874871"/>
    <x v="0"/>
    <x v="1"/>
  </r>
  <r>
    <x v="44"/>
    <x v="107"/>
    <n v="2.6143790849673203"/>
    <x v="0"/>
    <x v="1"/>
  </r>
  <r>
    <x v="44"/>
    <x v="108"/>
    <n v="0.65359477124183007"/>
    <x v="0"/>
    <x v="1"/>
  </r>
  <r>
    <x v="44"/>
    <x v="109"/>
    <n v="8.4967320261437909"/>
    <x v="0"/>
    <x v="1"/>
  </r>
  <r>
    <x v="44"/>
    <x v="110"/>
    <n v="37.908496732026144"/>
    <x v="0"/>
    <x v="1"/>
  </r>
  <r>
    <x v="44"/>
    <x v="111"/>
    <n v="50.326797385620914"/>
    <x v="0"/>
    <x v="1"/>
  </r>
  <r>
    <x v="45"/>
    <x v="107"/>
    <n v="2.9220779220779223"/>
    <x v="0"/>
    <x v="1"/>
  </r>
  <r>
    <x v="45"/>
    <x v="108"/>
    <n v="2.1103896103896105"/>
    <x v="0"/>
    <x v="1"/>
  </r>
  <r>
    <x v="45"/>
    <x v="109"/>
    <n v="11.85064935064935"/>
    <x v="0"/>
    <x v="1"/>
  </r>
  <r>
    <x v="45"/>
    <x v="110"/>
    <n v="34.090909090909093"/>
    <x v="0"/>
    <x v="1"/>
  </r>
  <r>
    <x v="45"/>
    <x v="111"/>
    <n v="49.025974025974023"/>
    <x v="0"/>
    <x v="1"/>
  </r>
  <r>
    <x v="46"/>
    <x v="107"/>
    <n v="2.2883295194508011"/>
    <x v="0"/>
    <x v="1"/>
  </r>
  <r>
    <x v="46"/>
    <x v="108"/>
    <n v="2.2883295194508011"/>
    <x v="0"/>
    <x v="1"/>
  </r>
  <r>
    <x v="46"/>
    <x v="109"/>
    <n v="11.670480549199084"/>
    <x v="0"/>
    <x v="1"/>
  </r>
  <r>
    <x v="46"/>
    <x v="110"/>
    <n v="44.851258581235697"/>
    <x v="0"/>
    <x v="1"/>
  </r>
  <r>
    <x v="46"/>
    <x v="111"/>
    <n v="38.901601830663616"/>
    <x v="0"/>
    <x v="1"/>
  </r>
  <r>
    <x v="47"/>
    <x v="107"/>
    <n v="0"/>
    <x v="0"/>
    <x v="1"/>
  </r>
  <r>
    <x v="47"/>
    <x v="108"/>
    <n v="0"/>
    <x v="0"/>
    <x v="1"/>
  </r>
  <r>
    <x v="47"/>
    <x v="109"/>
    <n v="0"/>
    <x v="0"/>
    <x v="1"/>
  </r>
  <r>
    <x v="47"/>
    <x v="110"/>
    <n v="0"/>
    <x v="0"/>
    <x v="1"/>
  </r>
  <r>
    <x v="47"/>
    <x v="111"/>
    <n v="0"/>
    <x v="0"/>
    <x v="1"/>
  </r>
  <r>
    <x v="41"/>
    <x v="107"/>
    <n v="0.62893081761006286"/>
    <x v="1"/>
    <x v="1"/>
  </r>
  <r>
    <x v="41"/>
    <x v="108"/>
    <n v="1.2578616352201257"/>
    <x v="1"/>
    <x v="1"/>
  </r>
  <r>
    <x v="41"/>
    <x v="109"/>
    <n v="18.238993710691823"/>
    <x v="1"/>
    <x v="1"/>
  </r>
  <r>
    <x v="41"/>
    <x v="110"/>
    <n v="47.169811320754718"/>
    <x v="1"/>
    <x v="1"/>
  </r>
  <r>
    <x v="41"/>
    <x v="111"/>
    <n v="32.704402515723274"/>
    <x v="1"/>
    <x v="1"/>
  </r>
  <r>
    <x v="42"/>
    <x v="107"/>
    <n v="2.5"/>
    <x v="1"/>
    <x v="1"/>
  </r>
  <r>
    <x v="42"/>
    <x v="108"/>
    <n v="7.5"/>
    <x v="1"/>
    <x v="1"/>
  </r>
  <r>
    <x v="42"/>
    <x v="109"/>
    <n v="22.5"/>
    <x v="1"/>
    <x v="1"/>
  </r>
  <r>
    <x v="42"/>
    <x v="110"/>
    <n v="45"/>
    <x v="1"/>
    <x v="1"/>
  </r>
  <r>
    <x v="42"/>
    <x v="111"/>
    <n v="22.5"/>
    <x v="1"/>
    <x v="1"/>
  </r>
  <r>
    <x v="43"/>
    <x v="107"/>
    <n v="0.60386473429951693"/>
    <x v="1"/>
    <x v="1"/>
  </r>
  <r>
    <x v="43"/>
    <x v="108"/>
    <n v="0.60386473429951693"/>
    <x v="1"/>
    <x v="1"/>
  </r>
  <r>
    <x v="43"/>
    <x v="109"/>
    <n v="7.3671497584541061"/>
    <x v="1"/>
    <x v="1"/>
  </r>
  <r>
    <x v="43"/>
    <x v="110"/>
    <n v="38.164251207729471"/>
    <x v="1"/>
    <x v="1"/>
  </r>
  <r>
    <x v="43"/>
    <x v="111"/>
    <n v="53.260869565217391"/>
    <x v="1"/>
    <x v="1"/>
  </r>
  <r>
    <x v="44"/>
    <x v="107"/>
    <n v="0"/>
    <x v="1"/>
    <x v="1"/>
  </r>
  <r>
    <x v="44"/>
    <x v="108"/>
    <n v="0"/>
    <x v="1"/>
    <x v="1"/>
  </r>
  <r>
    <x v="44"/>
    <x v="109"/>
    <n v="9.0909090909090917"/>
    <x v="1"/>
    <x v="1"/>
  </r>
  <r>
    <x v="44"/>
    <x v="110"/>
    <n v="45.454545454545453"/>
    <x v="1"/>
    <x v="1"/>
  </r>
  <r>
    <x v="44"/>
    <x v="111"/>
    <n v="45.454545454545453"/>
    <x v="1"/>
    <x v="1"/>
  </r>
  <r>
    <x v="45"/>
    <x v="107"/>
    <n v="1.408450704225352"/>
    <x v="1"/>
    <x v="1"/>
  </r>
  <r>
    <x v="45"/>
    <x v="108"/>
    <n v="1.408450704225352"/>
    <x v="1"/>
    <x v="1"/>
  </r>
  <r>
    <x v="45"/>
    <x v="109"/>
    <n v="14.553990610328638"/>
    <x v="1"/>
    <x v="1"/>
  </r>
  <r>
    <x v="45"/>
    <x v="110"/>
    <n v="36.619718309859152"/>
    <x v="1"/>
    <x v="1"/>
  </r>
  <r>
    <x v="45"/>
    <x v="111"/>
    <n v="46.009389671361504"/>
    <x v="1"/>
    <x v="1"/>
  </r>
  <r>
    <x v="46"/>
    <x v="107"/>
    <n v="1.875"/>
    <x v="1"/>
    <x v="1"/>
  </r>
  <r>
    <x v="46"/>
    <x v="108"/>
    <n v="1.25"/>
    <x v="1"/>
    <x v="1"/>
  </r>
  <r>
    <x v="46"/>
    <x v="109"/>
    <n v="12.5"/>
    <x v="1"/>
    <x v="1"/>
  </r>
  <r>
    <x v="46"/>
    <x v="110"/>
    <n v="48.75"/>
    <x v="1"/>
    <x v="1"/>
  </r>
  <r>
    <x v="46"/>
    <x v="111"/>
    <n v="35.625"/>
    <x v="1"/>
    <x v="1"/>
  </r>
  <r>
    <x v="47"/>
    <x v="107"/>
    <n v="0"/>
    <x v="1"/>
    <x v="1"/>
  </r>
  <r>
    <x v="47"/>
    <x v="108"/>
    <n v="0"/>
    <x v="1"/>
    <x v="1"/>
  </r>
  <r>
    <x v="47"/>
    <x v="109"/>
    <n v="0"/>
    <x v="1"/>
    <x v="1"/>
  </r>
  <r>
    <x v="47"/>
    <x v="110"/>
    <n v="0"/>
    <x v="1"/>
    <x v="1"/>
  </r>
  <r>
    <x v="47"/>
    <x v="111"/>
    <n v="0"/>
    <x v="1"/>
    <x v="1"/>
  </r>
  <r>
    <x v="41"/>
    <x v="107"/>
    <n v="1.1764705882352942"/>
    <x v="2"/>
    <x v="1"/>
  </r>
  <r>
    <x v="41"/>
    <x v="108"/>
    <n v="1.1764705882352942"/>
    <x v="2"/>
    <x v="1"/>
  </r>
  <r>
    <x v="41"/>
    <x v="109"/>
    <n v="7.0588235294117645"/>
    <x v="2"/>
    <x v="1"/>
  </r>
  <r>
    <x v="41"/>
    <x v="110"/>
    <n v="42.352941176470587"/>
    <x v="2"/>
    <x v="1"/>
  </r>
  <r>
    <x v="41"/>
    <x v="111"/>
    <n v="48.235294117647058"/>
    <x v="2"/>
    <x v="1"/>
  </r>
  <r>
    <x v="42"/>
    <x v="107"/>
    <n v="11.39240506329114"/>
    <x v="2"/>
    <x v="1"/>
  </r>
  <r>
    <x v="42"/>
    <x v="108"/>
    <n v="0"/>
    <x v="2"/>
    <x v="1"/>
  </r>
  <r>
    <x v="42"/>
    <x v="109"/>
    <n v="18.9873417721519"/>
    <x v="2"/>
    <x v="1"/>
  </r>
  <r>
    <x v="42"/>
    <x v="110"/>
    <n v="34.177215189873415"/>
    <x v="2"/>
    <x v="1"/>
  </r>
  <r>
    <x v="42"/>
    <x v="111"/>
    <n v="35.443037974683541"/>
    <x v="2"/>
    <x v="1"/>
  </r>
  <r>
    <x v="43"/>
    <x v="107"/>
    <n v="2.6960784313725492"/>
    <x v="2"/>
    <x v="1"/>
  </r>
  <r>
    <x v="43"/>
    <x v="108"/>
    <n v="2.9411764705882355"/>
    <x v="2"/>
    <x v="1"/>
  </r>
  <r>
    <x v="43"/>
    <x v="109"/>
    <n v="10.171568627450981"/>
    <x v="2"/>
    <x v="1"/>
  </r>
  <r>
    <x v="43"/>
    <x v="110"/>
    <n v="35.049019607843135"/>
    <x v="2"/>
    <x v="1"/>
  </r>
  <r>
    <x v="43"/>
    <x v="111"/>
    <n v="49.142156862745097"/>
    <x v="2"/>
    <x v="1"/>
  </r>
  <r>
    <x v="44"/>
    <x v="107"/>
    <n v="1.9607843137254901"/>
    <x v="2"/>
    <x v="1"/>
  </r>
  <r>
    <x v="44"/>
    <x v="108"/>
    <n v="0"/>
    <x v="2"/>
    <x v="1"/>
  </r>
  <r>
    <x v="44"/>
    <x v="109"/>
    <n v="9.8039215686274517"/>
    <x v="2"/>
    <x v="1"/>
  </r>
  <r>
    <x v="44"/>
    <x v="110"/>
    <n v="39.215686274509807"/>
    <x v="2"/>
    <x v="1"/>
  </r>
  <r>
    <x v="44"/>
    <x v="111"/>
    <n v="49.019607843137258"/>
    <x v="2"/>
    <x v="1"/>
  </r>
  <r>
    <x v="45"/>
    <x v="107"/>
    <n v="2.0408163265306123"/>
    <x v="2"/>
    <x v="1"/>
  </r>
  <r>
    <x v="45"/>
    <x v="108"/>
    <n v="2.0408163265306123"/>
    <x v="2"/>
    <x v="1"/>
  </r>
  <r>
    <x v="45"/>
    <x v="109"/>
    <n v="6.1224489795918364"/>
    <x v="2"/>
    <x v="1"/>
  </r>
  <r>
    <x v="45"/>
    <x v="110"/>
    <n v="35.714285714285715"/>
    <x v="2"/>
    <x v="1"/>
  </r>
  <r>
    <x v="45"/>
    <x v="111"/>
    <n v="54.081632653061227"/>
    <x v="2"/>
    <x v="1"/>
  </r>
  <r>
    <x v="46"/>
    <x v="107"/>
    <n v="2.4096385542168677"/>
    <x v="2"/>
    <x v="1"/>
  </r>
  <r>
    <x v="46"/>
    <x v="108"/>
    <n v="1.2048192771084338"/>
    <x v="2"/>
    <x v="1"/>
  </r>
  <r>
    <x v="46"/>
    <x v="109"/>
    <n v="14.457831325301205"/>
    <x v="2"/>
    <x v="1"/>
  </r>
  <r>
    <x v="46"/>
    <x v="110"/>
    <n v="32.53012048192771"/>
    <x v="2"/>
    <x v="1"/>
  </r>
  <r>
    <x v="46"/>
    <x v="111"/>
    <n v="49.397590361445786"/>
    <x v="2"/>
    <x v="1"/>
  </r>
  <r>
    <x v="47"/>
    <x v="107"/>
    <n v="0"/>
    <x v="2"/>
    <x v="1"/>
  </r>
  <r>
    <x v="47"/>
    <x v="108"/>
    <n v="0"/>
    <x v="2"/>
    <x v="1"/>
  </r>
  <r>
    <x v="47"/>
    <x v="109"/>
    <n v="0"/>
    <x v="2"/>
    <x v="1"/>
  </r>
  <r>
    <x v="47"/>
    <x v="110"/>
    <n v="0"/>
    <x v="2"/>
    <x v="1"/>
  </r>
  <r>
    <x v="47"/>
    <x v="111"/>
    <n v="0"/>
    <x v="2"/>
    <x v="1"/>
  </r>
  <r>
    <x v="41"/>
    <x v="107"/>
    <n v="2.5316455696202533"/>
    <x v="3"/>
    <x v="1"/>
  </r>
  <r>
    <x v="41"/>
    <x v="108"/>
    <n v="2.5316455696202533"/>
    <x v="3"/>
    <x v="1"/>
  </r>
  <r>
    <x v="41"/>
    <x v="109"/>
    <n v="12.658227848101266"/>
    <x v="3"/>
    <x v="1"/>
  </r>
  <r>
    <x v="41"/>
    <x v="110"/>
    <n v="39.240506329113927"/>
    <x v="3"/>
    <x v="1"/>
  </r>
  <r>
    <x v="41"/>
    <x v="111"/>
    <n v="43.037974683544306"/>
    <x v="3"/>
    <x v="1"/>
  </r>
  <r>
    <x v="42"/>
    <x v="107"/>
    <n v="12.5"/>
    <x v="3"/>
    <x v="1"/>
  </r>
  <r>
    <x v="42"/>
    <x v="108"/>
    <n v="0"/>
    <x v="3"/>
    <x v="1"/>
  </r>
  <r>
    <x v="42"/>
    <x v="109"/>
    <n v="12.5"/>
    <x v="3"/>
    <x v="1"/>
  </r>
  <r>
    <x v="42"/>
    <x v="110"/>
    <n v="25"/>
    <x v="3"/>
    <x v="1"/>
  </r>
  <r>
    <x v="42"/>
    <x v="111"/>
    <n v="50"/>
    <x v="3"/>
    <x v="1"/>
  </r>
  <r>
    <x v="43"/>
    <x v="107"/>
    <n v="5.06993006993007"/>
    <x v="3"/>
    <x v="1"/>
  </r>
  <r>
    <x v="43"/>
    <x v="108"/>
    <n v="1.9230769230769231"/>
    <x v="3"/>
    <x v="1"/>
  </r>
  <r>
    <x v="43"/>
    <x v="109"/>
    <n v="4.72027972027972"/>
    <x v="3"/>
    <x v="1"/>
  </r>
  <r>
    <x v="43"/>
    <x v="110"/>
    <n v="26.573426573426573"/>
    <x v="3"/>
    <x v="1"/>
  </r>
  <r>
    <x v="43"/>
    <x v="111"/>
    <n v="61.713286713286713"/>
    <x v="3"/>
    <x v="1"/>
  </r>
  <r>
    <x v="44"/>
    <x v="107"/>
    <n v="4"/>
    <x v="3"/>
    <x v="1"/>
  </r>
  <r>
    <x v="44"/>
    <x v="108"/>
    <n v="4"/>
    <x v="3"/>
    <x v="1"/>
  </r>
  <r>
    <x v="44"/>
    <x v="109"/>
    <n v="4"/>
    <x v="3"/>
    <x v="1"/>
  </r>
  <r>
    <x v="44"/>
    <x v="110"/>
    <n v="32"/>
    <x v="3"/>
    <x v="1"/>
  </r>
  <r>
    <x v="44"/>
    <x v="111"/>
    <n v="56"/>
    <x v="3"/>
    <x v="1"/>
  </r>
  <r>
    <x v="45"/>
    <x v="107"/>
    <n v="4.0650406504065044"/>
    <x v="3"/>
    <x v="1"/>
  </r>
  <r>
    <x v="45"/>
    <x v="108"/>
    <n v="0.81300813008130079"/>
    <x v="3"/>
    <x v="1"/>
  </r>
  <r>
    <x v="45"/>
    <x v="109"/>
    <n v="9.7560975609756095"/>
    <x v="3"/>
    <x v="1"/>
  </r>
  <r>
    <x v="45"/>
    <x v="110"/>
    <n v="33.333333333333336"/>
    <x v="3"/>
    <x v="1"/>
  </r>
  <r>
    <x v="45"/>
    <x v="111"/>
    <n v="52.032520325203251"/>
    <x v="3"/>
    <x v="1"/>
  </r>
  <r>
    <x v="46"/>
    <x v="107"/>
    <n v="2.1276595744680851"/>
    <x v="3"/>
    <x v="1"/>
  </r>
  <r>
    <x v="46"/>
    <x v="108"/>
    <n v="3.1914893617021276"/>
    <x v="3"/>
    <x v="1"/>
  </r>
  <r>
    <x v="46"/>
    <x v="109"/>
    <n v="11.702127659574469"/>
    <x v="3"/>
    <x v="1"/>
  </r>
  <r>
    <x v="46"/>
    <x v="110"/>
    <n v="41.48936170212766"/>
    <x v="3"/>
    <x v="1"/>
  </r>
  <r>
    <x v="46"/>
    <x v="111"/>
    <n v="41.48936170212766"/>
    <x v="3"/>
    <x v="1"/>
  </r>
  <r>
    <x v="47"/>
    <x v="107"/>
    <n v="0"/>
    <x v="3"/>
    <x v="1"/>
  </r>
  <r>
    <x v="47"/>
    <x v="108"/>
    <n v="0"/>
    <x v="3"/>
    <x v="1"/>
  </r>
  <r>
    <x v="47"/>
    <x v="109"/>
    <n v="0"/>
    <x v="3"/>
    <x v="1"/>
  </r>
  <r>
    <x v="47"/>
    <x v="110"/>
    <n v="0"/>
    <x v="3"/>
    <x v="1"/>
  </r>
  <r>
    <x v="47"/>
    <x v="111"/>
    <n v="0"/>
    <x v="3"/>
    <x v="1"/>
  </r>
  <r>
    <x v="41"/>
    <x v="107"/>
    <n v="0"/>
    <x v="4"/>
    <x v="1"/>
  </r>
  <r>
    <x v="41"/>
    <x v="108"/>
    <n v="10.344827586206897"/>
    <x v="4"/>
    <x v="1"/>
  </r>
  <r>
    <x v="41"/>
    <x v="109"/>
    <n v="13.793103448275861"/>
    <x v="4"/>
    <x v="1"/>
  </r>
  <r>
    <x v="41"/>
    <x v="110"/>
    <n v="41.379310344827587"/>
    <x v="4"/>
    <x v="1"/>
  </r>
  <r>
    <x v="41"/>
    <x v="111"/>
    <n v="34.482758620689658"/>
    <x v="4"/>
    <x v="1"/>
  </r>
  <r>
    <x v="42"/>
    <x v="107"/>
    <n v="5.882352941176471"/>
    <x v="4"/>
    <x v="1"/>
  </r>
  <r>
    <x v="42"/>
    <x v="108"/>
    <n v="0"/>
    <x v="4"/>
    <x v="1"/>
  </r>
  <r>
    <x v="42"/>
    <x v="109"/>
    <n v="5.882352941176471"/>
    <x v="4"/>
    <x v="1"/>
  </r>
  <r>
    <x v="42"/>
    <x v="110"/>
    <n v="58.823529411764703"/>
    <x v="4"/>
    <x v="1"/>
  </r>
  <r>
    <x v="42"/>
    <x v="111"/>
    <n v="29.411764705882351"/>
    <x v="4"/>
    <x v="1"/>
  </r>
  <r>
    <x v="43"/>
    <x v="107"/>
    <n v="1.6129032258064515"/>
    <x v="4"/>
    <x v="1"/>
  </r>
  <r>
    <x v="43"/>
    <x v="108"/>
    <n v="1.6129032258064515"/>
    <x v="4"/>
    <x v="1"/>
  </r>
  <r>
    <x v="43"/>
    <x v="109"/>
    <n v="5.913978494623656"/>
    <x v="4"/>
    <x v="1"/>
  </r>
  <r>
    <x v="43"/>
    <x v="110"/>
    <n v="46.236559139784944"/>
    <x v="4"/>
    <x v="1"/>
  </r>
  <r>
    <x v="43"/>
    <x v="111"/>
    <n v="44.623655913978496"/>
    <x v="4"/>
    <x v="1"/>
  </r>
  <r>
    <x v="44"/>
    <x v="107"/>
    <n v="0"/>
    <x v="4"/>
    <x v="1"/>
  </r>
  <r>
    <x v="44"/>
    <x v="108"/>
    <n v="0"/>
    <x v="4"/>
    <x v="1"/>
  </r>
  <r>
    <x v="44"/>
    <x v="109"/>
    <n v="9.0909090909090917"/>
    <x v="4"/>
    <x v="1"/>
  </r>
  <r>
    <x v="44"/>
    <x v="110"/>
    <n v="54.545454545454547"/>
    <x v="4"/>
    <x v="1"/>
  </r>
  <r>
    <x v="44"/>
    <x v="111"/>
    <n v="36.363636363636367"/>
    <x v="4"/>
    <x v="1"/>
  </r>
  <r>
    <x v="45"/>
    <x v="107"/>
    <n v="0"/>
    <x v="4"/>
    <x v="1"/>
  </r>
  <r>
    <x v="45"/>
    <x v="108"/>
    <n v="5.2631578947368425"/>
    <x v="4"/>
    <x v="1"/>
  </r>
  <r>
    <x v="45"/>
    <x v="109"/>
    <n v="10.526315789473685"/>
    <x v="4"/>
    <x v="1"/>
  </r>
  <r>
    <x v="45"/>
    <x v="110"/>
    <n v="26.315789473684209"/>
    <x v="4"/>
    <x v="1"/>
  </r>
  <r>
    <x v="45"/>
    <x v="111"/>
    <n v="57.89473684210526"/>
    <x v="4"/>
    <x v="1"/>
  </r>
  <r>
    <x v="46"/>
    <x v="107"/>
    <n v="4.7619047619047619"/>
    <x v="4"/>
    <x v="1"/>
  </r>
  <r>
    <x v="46"/>
    <x v="108"/>
    <n v="0"/>
    <x v="4"/>
    <x v="1"/>
  </r>
  <r>
    <x v="46"/>
    <x v="109"/>
    <n v="9.5238095238095237"/>
    <x v="4"/>
    <x v="1"/>
  </r>
  <r>
    <x v="46"/>
    <x v="110"/>
    <n v="57.142857142857146"/>
    <x v="4"/>
    <x v="1"/>
  </r>
  <r>
    <x v="46"/>
    <x v="111"/>
    <n v="28.571428571428573"/>
    <x v="4"/>
    <x v="1"/>
  </r>
  <r>
    <x v="47"/>
    <x v="107"/>
    <n v="0"/>
    <x v="4"/>
    <x v="1"/>
  </r>
  <r>
    <x v="47"/>
    <x v="108"/>
    <n v="0"/>
    <x v="4"/>
    <x v="1"/>
  </r>
  <r>
    <x v="47"/>
    <x v="109"/>
    <n v="0"/>
    <x v="4"/>
    <x v="1"/>
  </r>
  <r>
    <x v="47"/>
    <x v="110"/>
    <n v="0"/>
    <x v="4"/>
    <x v="1"/>
  </r>
  <r>
    <x v="47"/>
    <x v="111"/>
    <n v="0"/>
    <x v="4"/>
    <x v="1"/>
  </r>
  <r>
    <x v="41"/>
    <x v="107"/>
    <n v="0"/>
    <x v="5"/>
    <x v="1"/>
  </r>
  <r>
    <x v="41"/>
    <x v="108"/>
    <n v="11.111111111111111"/>
    <x v="5"/>
    <x v="1"/>
  </r>
  <r>
    <x v="41"/>
    <x v="109"/>
    <n v="11.111111111111111"/>
    <x v="5"/>
    <x v="1"/>
  </r>
  <r>
    <x v="41"/>
    <x v="110"/>
    <n v="22.222222222222221"/>
    <x v="5"/>
    <x v="1"/>
  </r>
  <r>
    <x v="41"/>
    <x v="111"/>
    <n v="55.555555555555557"/>
    <x v="5"/>
    <x v="1"/>
  </r>
  <r>
    <x v="42"/>
    <x v="107"/>
    <n v="25"/>
    <x v="5"/>
    <x v="1"/>
  </r>
  <r>
    <x v="42"/>
    <x v="108"/>
    <n v="0"/>
    <x v="5"/>
    <x v="1"/>
  </r>
  <r>
    <x v="42"/>
    <x v="109"/>
    <n v="0"/>
    <x v="5"/>
    <x v="1"/>
  </r>
  <r>
    <x v="42"/>
    <x v="110"/>
    <n v="25"/>
    <x v="5"/>
    <x v="1"/>
  </r>
  <r>
    <x v="42"/>
    <x v="111"/>
    <n v="50"/>
    <x v="5"/>
    <x v="1"/>
  </r>
  <r>
    <x v="43"/>
    <x v="107"/>
    <n v="3.6363636363636362"/>
    <x v="5"/>
    <x v="1"/>
  </r>
  <r>
    <x v="43"/>
    <x v="108"/>
    <n v="0"/>
    <x v="5"/>
    <x v="1"/>
  </r>
  <r>
    <x v="43"/>
    <x v="109"/>
    <n v="5.4545454545454541"/>
    <x v="5"/>
    <x v="1"/>
  </r>
  <r>
    <x v="43"/>
    <x v="110"/>
    <n v="36.363636363636367"/>
    <x v="5"/>
    <x v="1"/>
  </r>
  <r>
    <x v="43"/>
    <x v="111"/>
    <n v="54.545454545454547"/>
    <x v="5"/>
    <x v="1"/>
  </r>
  <r>
    <x v="44"/>
    <x v="107"/>
    <n v="0"/>
    <x v="5"/>
    <x v="1"/>
  </r>
  <r>
    <x v="44"/>
    <x v="108"/>
    <n v="0"/>
    <x v="5"/>
    <x v="1"/>
  </r>
  <r>
    <x v="44"/>
    <x v="109"/>
    <n v="0"/>
    <x v="5"/>
    <x v="1"/>
  </r>
  <r>
    <x v="44"/>
    <x v="110"/>
    <n v="0"/>
    <x v="5"/>
    <x v="1"/>
  </r>
  <r>
    <x v="44"/>
    <x v="111"/>
    <n v="100"/>
    <x v="5"/>
    <x v="1"/>
  </r>
  <r>
    <x v="45"/>
    <x v="107"/>
    <n v="0"/>
    <x v="5"/>
    <x v="1"/>
  </r>
  <r>
    <x v="45"/>
    <x v="108"/>
    <n v="0"/>
    <x v="5"/>
    <x v="1"/>
  </r>
  <r>
    <x v="45"/>
    <x v="109"/>
    <n v="9.0909090909090917"/>
    <x v="5"/>
    <x v="1"/>
  </r>
  <r>
    <x v="45"/>
    <x v="110"/>
    <n v="9.0909090909090917"/>
    <x v="5"/>
    <x v="1"/>
  </r>
  <r>
    <x v="45"/>
    <x v="111"/>
    <n v="81.818181818181813"/>
    <x v="5"/>
    <x v="1"/>
  </r>
  <r>
    <x v="46"/>
    <x v="107"/>
    <n v="12.5"/>
    <x v="5"/>
    <x v="1"/>
  </r>
  <r>
    <x v="46"/>
    <x v="108"/>
    <n v="0"/>
    <x v="5"/>
    <x v="1"/>
  </r>
  <r>
    <x v="46"/>
    <x v="109"/>
    <n v="12.5"/>
    <x v="5"/>
    <x v="1"/>
  </r>
  <r>
    <x v="46"/>
    <x v="110"/>
    <n v="62.5"/>
    <x v="5"/>
    <x v="1"/>
  </r>
  <r>
    <x v="46"/>
    <x v="111"/>
    <n v="12.5"/>
    <x v="5"/>
    <x v="1"/>
  </r>
  <r>
    <x v="47"/>
    <x v="107"/>
    <n v="0"/>
    <x v="5"/>
    <x v="1"/>
  </r>
  <r>
    <x v="47"/>
    <x v="108"/>
    <n v="0"/>
    <x v="5"/>
    <x v="1"/>
  </r>
  <r>
    <x v="47"/>
    <x v="109"/>
    <n v="0"/>
    <x v="5"/>
    <x v="1"/>
  </r>
  <r>
    <x v="47"/>
    <x v="110"/>
    <n v="0"/>
    <x v="5"/>
    <x v="1"/>
  </r>
  <r>
    <x v="47"/>
    <x v="111"/>
    <n v="0"/>
    <x v="5"/>
    <x v="1"/>
  </r>
  <r>
    <x v="41"/>
    <x v="107"/>
    <n v="0"/>
    <x v="6"/>
    <x v="1"/>
  </r>
  <r>
    <x v="41"/>
    <x v="108"/>
    <n v="14.285714285714286"/>
    <x v="6"/>
    <x v="1"/>
  </r>
  <r>
    <x v="41"/>
    <x v="109"/>
    <n v="28.571428571428573"/>
    <x v="6"/>
    <x v="1"/>
  </r>
  <r>
    <x v="41"/>
    <x v="110"/>
    <n v="28.571428571428573"/>
    <x v="6"/>
    <x v="1"/>
  </r>
  <r>
    <x v="41"/>
    <x v="111"/>
    <n v="28.571428571428573"/>
    <x v="6"/>
    <x v="1"/>
  </r>
  <r>
    <x v="42"/>
    <x v="107"/>
    <n v="0"/>
    <x v="6"/>
    <x v="1"/>
  </r>
  <r>
    <x v="42"/>
    <x v="108"/>
    <n v="0"/>
    <x v="6"/>
    <x v="1"/>
  </r>
  <r>
    <x v="42"/>
    <x v="109"/>
    <n v="0"/>
    <x v="6"/>
    <x v="1"/>
  </r>
  <r>
    <x v="42"/>
    <x v="110"/>
    <n v="0"/>
    <x v="6"/>
    <x v="1"/>
  </r>
  <r>
    <x v="42"/>
    <x v="111"/>
    <n v="100"/>
    <x v="6"/>
    <x v="1"/>
  </r>
  <r>
    <x v="43"/>
    <x v="107"/>
    <n v="0"/>
    <x v="6"/>
    <x v="1"/>
  </r>
  <r>
    <x v="43"/>
    <x v="108"/>
    <n v="3.4482758620689653"/>
    <x v="6"/>
    <x v="1"/>
  </r>
  <r>
    <x v="43"/>
    <x v="109"/>
    <n v="13.793103448275861"/>
    <x v="6"/>
    <x v="1"/>
  </r>
  <r>
    <x v="43"/>
    <x v="110"/>
    <n v="44.827586206896555"/>
    <x v="6"/>
    <x v="1"/>
  </r>
  <r>
    <x v="43"/>
    <x v="111"/>
    <n v="37.931034482758619"/>
    <x v="6"/>
    <x v="1"/>
  </r>
  <r>
    <x v="44"/>
    <x v="107"/>
    <n v="0"/>
    <x v="6"/>
    <x v="1"/>
  </r>
  <r>
    <x v="44"/>
    <x v="108"/>
    <n v="0"/>
    <x v="6"/>
    <x v="1"/>
  </r>
  <r>
    <x v="44"/>
    <x v="109"/>
    <n v="20"/>
    <x v="6"/>
    <x v="1"/>
  </r>
  <r>
    <x v="44"/>
    <x v="110"/>
    <n v="20"/>
    <x v="6"/>
    <x v="1"/>
  </r>
  <r>
    <x v="44"/>
    <x v="111"/>
    <n v="60"/>
    <x v="6"/>
    <x v="1"/>
  </r>
  <r>
    <x v="45"/>
    <x v="107"/>
    <n v="0"/>
    <x v="6"/>
    <x v="1"/>
  </r>
  <r>
    <x v="45"/>
    <x v="108"/>
    <n v="0"/>
    <x v="6"/>
    <x v="1"/>
  </r>
  <r>
    <x v="45"/>
    <x v="109"/>
    <n v="0"/>
    <x v="6"/>
    <x v="1"/>
  </r>
  <r>
    <x v="45"/>
    <x v="110"/>
    <n v="16.666666666666668"/>
    <x v="6"/>
    <x v="1"/>
  </r>
  <r>
    <x v="45"/>
    <x v="111"/>
    <n v="83.333333333333329"/>
    <x v="6"/>
    <x v="1"/>
  </r>
  <r>
    <x v="46"/>
    <x v="107"/>
    <n v="0"/>
    <x v="6"/>
    <x v="1"/>
  </r>
  <r>
    <x v="46"/>
    <x v="108"/>
    <n v="0"/>
    <x v="6"/>
    <x v="1"/>
  </r>
  <r>
    <x v="46"/>
    <x v="109"/>
    <n v="0"/>
    <x v="6"/>
    <x v="1"/>
  </r>
  <r>
    <x v="46"/>
    <x v="110"/>
    <n v="60"/>
    <x v="6"/>
    <x v="1"/>
  </r>
  <r>
    <x v="46"/>
    <x v="111"/>
    <n v="40"/>
    <x v="6"/>
    <x v="1"/>
  </r>
  <r>
    <x v="47"/>
    <x v="107"/>
    <n v="0"/>
    <x v="6"/>
    <x v="1"/>
  </r>
  <r>
    <x v="47"/>
    <x v="108"/>
    <n v="0"/>
    <x v="6"/>
    <x v="1"/>
  </r>
  <r>
    <x v="47"/>
    <x v="109"/>
    <n v="0"/>
    <x v="6"/>
    <x v="1"/>
  </r>
  <r>
    <x v="47"/>
    <x v="110"/>
    <n v="0"/>
    <x v="6"/>
    <x v="1"/>
  </r>
  <r>
    <x v="47"/>
    <x v="111"/>
    <n v="0"/>
    <x v="6"/>
    <x v="1"/>
  </r>
  <r>
    <x v="41"/>
    <x v="107"/>
    <n v="0"/>
    <x v="7"/>
    <x v="1"/>
  </r>
  <r>
    <x v="41"/>
    <x v="108"/>
    <n v="0"/>
    <x v="7"/>
    <x v="1"/>
  </r>
  <r>
    <x v="41"/>
    <x v="109"/>
    <n v="33.333333333333336"/>
    <x v="7"/>
    <x v="1"/>
  </r>
  <r>
    <x v="41"/>
    <x v="110"/>
    <n v="33.333333333333336"/>
    <x v="7"/>
    <x v="1"/>
  </r>
  <r>
    <x v="41"/>
    <x v="111"/>
    <n v="33.333333333333336"/>
    <x v="7"/>
    <x v="1"/>
  </r>
  <r>
    <x v="42"/>
    <x v="107"/>
    <n v="0"/>
    <x v="7"/>
    <x v="1"/>
  </r>
  <r>
    <x v="42"/>
    <x v="108"/>
    <n v="0"/>
    <x v="7"/>
    <x v="1"/>
  </r>
  <r>
    <x v="42"/>
    <x v="109"/>
    <n v="0"/>
    <x v="7"/>
    <x v="1"/>
  </r>
  <r>
    <x v="42"/>
    <x v="110"/>
    <n v="100"/>
    <x v="7"/>
    <x v="1"/>
  </r>
  <r>
    <x v="42"/>
    <x v="111"/>
    <n v="0"/>
    <x v="7"/>
    <x v="1"/>
  </r>
  <r>
    <x v="43"/>
    <x v="107"/>
    <n v="0"/>
    <x v="7"/>
    <x v="1"/>
  </r>
  <r>
    <x v="43"/>
    <x v="108"/>
    <n v="1.7857142857142858"/>
    <x v="7"/>
    <x v="1"/>
  </r>
  <r>
    <x v="43"/>
    <x v="109"/>
    <n v="3.5714285714285716"/>
    <x v="7"/>
    <x v="1"/>
  </r>
  <r>
    <x v="43"/>
    <x v="110"/>
    <n v="53.571428571428569"/>
    <x v="7"/>
    <x v="1"/>
  </r>
  <r>
    <x v="43"/>
    <x v="111"/>
    <n v="41.071428571428569"/>
    <x v="7"/>
    <x v="1"/>
  </r>
  <r>
    <x v="44"/>
    <x v="107"/>
    <n v="0"/>
    <x v="7"/>
    <x v="1"/>
  </r>
  <r>
    <x v="44"/>
    <x v="108"/>
    <n v="0"/>
    <x v="7"/>
    <x v="1"/>
  </r>
  <r>
    <x v="44"/>
    <x v="109"/>
    <n v="0"/>
    <x v="7"/>
    <x v="1"/>
  </r>
  <r>
    <x v="44"/>
    <x v="110"/>
    <n v="100"/>
    <x v="7"/>
    <x v="1"/>
  </r>
  <r>
    <x v="44"/>
    <x v="111"/>
    <n v="0"/>
    <x v="7"/>
    <x v="1"/>
  </r>
  <r>
    <x v="45"/>
    <x v="107"/>
    <n v="0"/>
    <x v="7"/>
    <x v="1"/>
  </r>
  <r>
    <x v="45"/>
    <x v="108"/>
    <n v="20"/>
    <x v="7"/>
    <x v="1"/>
  </r>
  <r>
    <x v="45"/>
    <x v="109"/>
    <n v="20"/>
    <x v="7"/>
    <x v="1"/>
  </r>
  <r>
    <x v="45"/>
    <x v="110"/>
    <n v="20"/>
    <x v="7"/>
    <x v="1"/>
  </r>
  <r>
    <x v="45"/>
    <x v="111"/>
    <n v="40"/>
    <x v="7"/>
    <x v="1"/>
  </r>
  <r>
    <x v="46"/>
    <x v="107"/>
    <n v="0"/>
    <x v="7"/>
    <x v="1"/>
  </r>
  <r>
    <x v="46"/>
    <x v="108"/>
    <n v="0"/>
    <x v="7"/>
    <x v="1"/>
  </r>
  <r>
    <x v="46"/>
    <x v="109"/>
    <n v="0"/>
    <x v="7"/>
    <x v="1"/>
  </r>
  <r>
    <x v="46"/>
    <x v="110"/>
    <n v="60"/>
    <x v="7"/>
    <x v="1"/>
  </r>
  <r>
    <x v="46"/>
    <x v="111"/>
    <n v="40"/>
    <x v="7"/>
    <x v="1"/>
  </r>
  <r>
    <x v="47"/>
    <x v="107"/>
    <n v="0"/>
    <x v="7"/>
    <x v="1"/>
  </r>
  <r>
    <x v="47"/>
    <x v="108"/>
    <n v="0"/>
    <x v="7"/>
    <x v="1"/>
  </r>
  <r>
    <x v="47"/>
    <x v="109"/>
    <n v="0"/>
    <x v="7"/>
    <x v="1"/>
  </r>
  <r>
    <x v="47"/>
    <x v="110"/>
    <n v="0"/>
    <x v="7"/>
    <x v="1"/>
  </r>
  <r>
    <x v="47"/>
    <x v="111"/>
    <n v="0"/>
    <x v="7"/>
    <x v="1"/>
  </r>
  <r>
    <x v="41"/>
    <x v="107"/>
    <n v="0"/>
    <x v="8"/>
    <x v="1"/>
  </r>
  <r>
    <x v="41"/>
    <x v="108"/>
    <n v="10"/>
    <x v="8"/>
    <x v="1"/>
  </r>
  <r>
    <x v="41"/>
    <x v="109"/>
    <n v="0"/>
    <x v="8"/>
    <x v="1"/>
  </r>
  <r>
    <x v="41"/>
    <x v="110"/>
    <n v="70"/>
    <x v="8"/>
    <x v="1"/>
  </r>
  <r>
    <x v="41"/>
    <x v="111"/>
    <n v="20"/>
    <x v="8"/>
    <x v="1"/>
  </r>
  <r>
    <x v="42"/>
    <x v="107"/>
    <n v="0"/>
    <x v="8"/>
    <x v="1"/>
  </r>
  <r>
    <x v="42"/>
    <x v="108"/>
    <n v="0"/>
    <x v="8"/>
    <x v="1"/>
  </r>
  <r>
    <x v="42"/>
    <x v="109"/>
    <n v="10"/>
    <x v="8"/>
    <x v="1"/>
  </r>
  <r>
    <x v="42"/>
    <x v="110"/>
    <n v="70"/>
    <x v="8"/>
    <x v="1"/>
  </r>
  <r>
    <x v="42"/>
    <x v="111"/>
    <n v="20"/>
    <x v="8"/>
    <x v="1"/>
  </r>
  <r>
    <x v="43"/>
    <x v="107"/>
    <n v="2.1739130434782608"/>
    <x v="8"/>
    <x v="1"/>
  </r>
  <r>
    <x v="43"/>
    <x v="108"/>
    <n v="2.1739130434782608"/>
    <x v="8"/>
    <x v="1"/>
  </r>
  <r>
    <x v="43"/>
    <x v="109"/>
    <n v="4.3478260869565215"/>
    <x v="8"/>
    <x v="1"/>
  </r>
  <r>
    <x v="43"/>
    <x v="110"/>
    <n v="50"/>
    <x v="8"/>
    <x v="1"/>
  </r>
  <r>
    <x v="43"/>
    <x v="111"/>
    <n v="41.304347826086953"/>
    <x v="8"/>
    <x v="1"/>
  </r>
  <r>
    <x v="44"/>
    <x v="107"/>
    <n v="0"/>
    <x v="8"/>
    <x v="1"/>
  </r>
  <r>
    <x v="44"/>
    <x v="108"/>
    <n v="0"/>
    <x v="8"/>
    <x v="1"/>
  </r>
  <r>
    <x v="44"/>
    <x v="109"/>
    <n v="0"/>
    <x v="8"/>
    <x v="1"/>
  </r>
  <r>
    <x v="44"/>
    <x v="110"/>
    <n v="100"/>
    <x v="8"/>
    <x v="1"/>
  </r>
  <r>
    <x v="44"/>
    <x v="111"/>
    <n v="0"/>
    <x v="8"/>
    <x v="1"/>
  </r>
  <r>
    <x v="45"/>
    <x v="107"/>
    <n v="0"/>
    <x v="8"/>
    <x v="1"/>
  </r>
  <r>
    <x v="45"/>
    <x v="108"/>
    <n v="6.25"/>
    <x v="8"/>
    <x v="1"/>
  </r>
  <r>
    <x v="45"/>
    <x v="109"/>
    <n v="12.5"/>
    <x v="8"/>
    <x v="1"/>
  </r>
  <r>
    <x v="45"/>
    <x v="110"/>
    <n v="43.75"/>
    <x v="8"/>
    <x v="1"/>
  </r>
  <r>
    <x v="45"/>
    <x v="111"/>
    <n v="37.5"/>
    <x v="8"/>
    <x v="1"/>
  </r>
  <r>
    <x v="46"/>
    <x v="107"/>
    <n v="0"/>
    <x v="8"/>
    <x v="1"/>
  </r>
  <r>
    <x v="46"/>
    <x v="108"/>
    <n v="0"/>
    <x v="8"/>
    <x v="1"/>
  </r>
  <r>
    <x v="46"/>
    <x v="109"/>
    <n v="33.333333333333336"/>
    <x v="8"/>
    <x v="1"/>
  </r>
  <r>
    <x v="46"/>
    <x v="110"/>
    <n v="33.333333333333336"/>
    <x v="8"/>
    <x v="1"/>
  </r>
  <r>
    <x v="46"/>
    <x v="111"/>
    <n v="33.333333333333336"/>
    <x v="8"/>
    <x v="1"/>
  </r>
  <r>
    <x v="47"/>
    <x v="107"/>
    <n v="0"/>
    <x v="8"/>
    <x v="1"/>
  </r>
  <r>
    <x v="47"/>
    <x v="108"/>
    <n v="0"/>
    <x v="8"/>
    <x v="1"/>
  </r>
  <r>
    <x v="47"/>
    <x v="109"/>
    <n v="0"/>
    <x v="8"/>
    <x v="1"/>
  </r>
  <r>
    <x v="47"/>
    <x v="110"/>
    <n v="0"/>
    <x v="8"/>
    <x v="1"/>
  </r>
  <r>
    <x v="47"/>
    <x v="111"/>
    <n v="0"/>
    <x v="8"/>
    <x v="1"/>
  </r>
  <r>
    <x v="41"/>
    <x v="107"/>
    <n v="0"/>
    <x v="9"/>
    <x v="1"/>
  </r>
  <r>
    <x v="41"/>
    <x v="108"/>
    <n v="0"/>
    <x v="9"/>
    <x v="1"/>
  </r>
  <r>
    <x v="41"/>
    <x v="109"/>
    <n v="25"/>
    <x v="9"/>
    <x v="1"/>
  </r>
  <r>
    <x v="41"/>
    <x v="110"/>
    <n v="62.5"/>
    <x v="9"/>
    <x v="1"/>
  </r>
  <r>
    <x v="41"/>
    <x v="111"/>
    <n v="12.5"/>
    <x v="9"/>
    <x v="1"/>
  </r>
  <r>
    <x v="42"/>
    <x v="107"/>
    <n v="0"/>
    <x v="9"/>
    <x v="1"/>
  </r>
  <r>
    <x v="42"/>
    <x v="108"/>
    <n v="0"/>
    <x v="9"/>
    <x v="1"/>
  </r>
  <r>
    <x v="42"/>
    <x v="109"/>
    <n v="66.666666666666671"/>
    <x v="9"/>
    <x v="1"/>
  </r>
  <r>
    <x v="42"/>
    <x v="110"/>
    <n v="0"/>
    <x v="9"/>
    <x v="1"/>
  </r>
  <r>
    <x v="42"/>
    <x v="111"/>
    <n v="33.333333333333336"/>
    <x v="9"/>
    <x v="1"/>
  </r>
  <r>
    <x v="43"/>
    <x v="107"/>
    <n v="0"/>
    <x v="9"/>
    <x v="1"/>
  </r>
  <r>
    <x v="43"/>
    <x v="108"/>
    <n v="0"/>
    <x v="9"/>
    <x v="1"/>
  </r>
  <r>
    <x v="43"/>
    <x v="109"/>
    <n v="8.3333333333333339"/>
    <x v="9"/>
    <x v="1"/>
  </r>
  <r>
    <x v="43"/>
    <x v="110"/>
    <n v="60"/>
    <x v="9"/>
    <x v="1"/>
  </r>
  <r>
    <x v="43"/>
    <x v="111"/>
    <n v="31.666666666666668"/>
    <x v="9"/>
    <x v="1"/>
  </r>
  <r>
    <x v="44"/>
    <x v="107"/>
    <n v="0"/>
    <x v="9"/>
    <x v="1"/>
  </r>
  <r>
    <x v="44"/>
    <x v="108"/>
    <n v="0"/>
    <x v="9"/>
    <x v="1"/>
  </r>
  <r>
    <x v="44"/>
    <x v="109"/>
    <n v="0"/>
    <x v="9"/>
    <x v="1"/>
  </r>
  <r>
    <x v="44"/>
    <x v="110"/>
    <n v="60"/>
    <x v="9"/>
    <x v="1"/>
  </r>
  <r>
    <x v="44"/>
    <x v="111"/>
    <n v="40"/>
    <x v="9"/>
    <x v="1"/>
  </r>
  <r>
    <x v="45"/>
    <x v="107"/>
    <n v="0"/>
    <x v="9"/>
    <x v="1"/>
  </r>
  <r>
    <x v="45"/>
    <x v="108"/>
    <n v="0"/>
    <x v="9"/>
    <x v="1"/>
  </r>
  <r>
    <x v="45"/>
    <x v="109"/>
    <n v="14.285714285714286"/>
    <x v="9"/>
    <x v="1"/>
  </r>
  <r>
    <x v="45"/>
    <x v="110"/>
    <n v="71.428571428571431"/>
    <x v="9"/>
    <x v="1"/>
  </r>
  <r>
    <x v="45"/>
    <x v="111"/>
    <n v="14.285714285714286"/>
    <x v="9"/>
    <x v="1"/>
  </r>
  <r>
    <x v="46"/>
    <x v="107"/>
    <n v="0"/>
    <x v="9"/>
    <x v="1"/>
  </r>
  <r>
    <x v="46"/>
    <x v="108"/>
    <n v="0"/>
    <x v="9"/>
    <x v="1"/>
  </r>
  <r>
    <x v="46"/>
    <x v="109"/>
    <n v="0"/>
    <x v="9"/>
    <x v="1"/>
  </r>
  <r>
    <x v="46"/>
    <x v="110"/>
    <n v="87.5"/>
    <x v="9"/>
    <x v="1"/>
  </r>
  <r>
    <x v="46"/>
    <x v="111"/>
    <n v="12.5"/>
    <x v="9"/>
    <x v="1"/>
  </r>
  <r>
    <x v="47"/>
    <x v="107"/>
    <n v="0"/>
    <x v="9"/>
    <x v="1"/>
  </r>
  <r>
    <x v="47"/>
    <x v="108"/>
    <n v="0"/>
    <x v="9"/>
    <x v="1"/>
  </r>
  <r>
    <x v="47"/>
    <x v="109"/>
    <n v="0"/>
    <x v="9"/>
    <x v="1"/>
  </r>
  <r>
    <x v="47"/>
    <x v="110"/>
    <n v="0"/>
    <x v="9"/>
    <x v="1"/>
  </r>
  <r>
    <x v="47"/>
    <x v="111"/>
    <n v="0"/>
    <x v="9"/>
    <x v="1"/>
  </r>
  <r>
    <x v="41"/>
    <x v="107"/>
    <n v="0"/>
    <x v="10"/>
    <x v="1"/>
  </r>
  <r>
    <x v="41"/>
    <x v="108"/>
    <n v="0"/>
    <x v="10"/>
    <x v="1"/>
  </r>
  <r>
    <x v="41"/>
    <x v="109"/>
    <n v="0"/>
    <x v="10"/>
    <x v="1"/>
  </r>
  <r>
    <x v="41"/>
    <x v="110"/>
    <n v="50"/>
    <x v="10"/>
    <x v="1"/>
  </r>
  <r>
    <x v="41"/>
    <x v="111"/>
    <n v="50"/>
    <x v="10"/>
    <x v="1"/>
  </r>
  <r>
    <x v="42"/>
    <x v="107"/>
    <n v="0"/>
    <x v="10"/>
    <x v="1"/>
  </r>
  <r>
    <x v="42"/>
    <x v="108"/>
    <n v="0"/>
    <x v="10"/>
    <x v="1"/>
  </r>
  <r>
    <x v="42"/>
    <x v="109"/>
    <n v="50"/>
    <x v="10"/>
    <x v="1"/>
  </r>
  <r>
    <x v="42"/>
    <x v="110"/>
    <n v="50"/>
    <x v="10"/>
    <x v="1"/>
  </r>
  <r>
    <x v="42"/>
    <x v="111"/>
    <n v="0"/>
    <x v="10"/>
    <x v="1"/>
  </r>
  <r>
    <x v="43"/>
    <x v="107"/>
    <n v="0"/>
    <x v="10"/>
    <x v="1"/>
  </r>
  <r>
    <x v="43"/>
    <x v="108"/>
    <n v="1.4925373134328359"/>
    <x v="10"/>
    <x v="1"/>
  </r>
  <r>
    <x v="43"/>
    <x v="109"/>
    <n v="8.9552238805970141"/>
    <x v="10"/>
    <x v="1"/>
  </r>
  <r>
    <x v="43"/>
    <x v="110"/>
    <n v="35.820895522388057"/>
    <x v="10"/>
    <x v="1"/>
  </r>
  <r>
    <x v="43"/>
    <x v="111"/>
    <n v="53.731343283582092"/>
    <x v="10"/>
    <x v="1"/>
  </r>
  <r>
    <x v="44"/>
    <x v="107"/>
    <n v="0"/>
    <x v="10"/>
    <x v="1"/>
  </r>
  <r>
    <x v="44"/>
    <x v="108"/>
    <n v="0"/>
    <x v="10"/>
    <x v="1"/>
  </r>
  <r>
    <x v="44"/>
    <x v="109"/>
    <n v="16.666666666666668"/>
    <x v="10"/>
    <x v="1"/>
  </r>
  <r>
    <x v="44"/>
    <x v="110"/>
    <n v="16.666666666666668"/>
    <x v="10"/>
    <x v="1"/>
  </r>
  <r>
    <x v="44"/>
    <x v="111"/>
    <n v="66.666666666666671"/>
    <x v="10"/>
    <x v="1"/>
  </r>
  <r>
    <x v="45"/>
    <x v="107"/>
    <n v="0"/>
    <x v="10"/>
    <x v="1"/>
  </r>
  <r>
    <x v="45"/>
    <x v="108"/>
    <n v="0"/>
    <x v="10"/>
    <x v="1"/>
  </r>
  <r>
    <x v="45"/>
    <x v="109"/>
    <n v="21.212121212121211"/>
    <x v="10"/>
    <x v="1"/>
  </r>
  <r>
    <x v="45"/>
    <x v="110"/>
    <n v="33.333333333333336"/>
    <x v="10"/>
    <x v="1"/>
  </r>
  <r>
    <x v="45"/>
    <x v="111"/>
    <n v="45.454545454545453"/>
    <x v="10"/>
    <x v="1"/>
  </r>
  <r>
    <x v="46"/>
    <x v="107"/>
    <n v="0"/>
    <x v="10"/>
    <x v="1"/>
  </r>
  <r>
    <x v="46"/>
    <x v="108"/>
    <n v="11.111111111111111"/>
    <x v="10"/>
    <x v="1"/>
  </r>
  <r>
    <x v="46"/>
    <x v="109"/>
    <n v="11.111111111111111"/>
    <x v="10"/>
    <x v="1"/>
  </r>
  <r>
    <x v="46"/>
    <x v="110"/>
    <n v="55.555555555555557"/>
    <x v="10"/>
    <x v="1"/>
  </r>
  <r>
    <x v="46"/>
    <x v="111"/>
    <n v="22.222222222222221"/>
    <x v="10"/>
    <x v="1"/>
  </r>
  <r>
    <x v="47"/>
    <x v="107"/>
    <n v="0"/>
    <x v="10"/>
    <x v="1"/>
  </r>
  <r>
    <x v="47"/>
    <x v="108"/>
    <n v="0"/>
    <x v="10"/>
    <x v="1"/>
  </r>
  <r>
    <x v="47"/>
    <x v="109"/>
    <n v="0"/>
    <x v="10"/>
    <x v="1"/>
  </r>
  <r>
    <x v="47"/>
    <x v="110"/>
    <n v="0"/>
    <x v="10"/>
    <x v="1"/>
  </r>
  <r>
    <x v="47"/>
    <x v="111"/>
    <n v="0"/>
    <x v="10"/>
    <x v="1"/>
  </r>
  <r>
    <x v="41"/>
    <x v="107"/>
    <n v="0"/>
    <x v="11"/>
    <x v="1"/>
  </r>
  <r>
    <x v="41"/>
    <x v="108"/>
    <n v="20"/>
    <x v="11"/>
    <x v="1"/>
  </r>
  <r>
    <x v="41"/>
    <x v="109"/>
    <n v="20"/>
    <x v="11"/>
    <x v="1"/>
  </r>
  <r>
    <x v="41"/>
    <x v="110"/>
    <n v="0"/>
    <x v="11"/>
    <x v="1"/>
  </r>
  <r>
    <x v="41"/>
    <x v="111"/>
    <n v="60"/>
    <x v="11"/>
    <x v="1"/>
  </r>
  <r>
    <x v="42"/>
    <x v="107"/>
    <n v="0"/>
    <x v="11"/>
    <x v="1"/>
  </r>
  <r>
    <x v="42"/>
    <x v="108"/>
    <n v="0"/>
    <x v="11"/>
    <x v="1"/>
  </r>
  <r>
    <x v="42"/>
    <x v="109"/>
    <n v="0"/>
    <x v="11"/>
    <x v="1"/>
  </r>
  <r>
    <x v="42"/>
    <x v="110"/>
    <n v="25"/>
    <x v="11"/>
    <x v="1"/>
  </r>
  <r>
    <x v="42"/>
    <x v="111"/>
    <n v="75"/>
    <x v="11"/>
    <x v="1"/>
  </r>
  <r>
    <x v="43"/>
    <x v="107"/>
    <n v="0"/>
    <x v="11"/>
    <x v="1"/>
  </r>
  <r>
    <x v="43"/>
    <x v="108"/>
    <n v="0"/>
    <x v="11"/>
    <x v="1"/>
  </r>
  <r>
    <x v="43"/>
    <x v="109"/>
    <n v="5.7142857142857144"/>
    <x v="11"/>
    <x v="1"/>
  </r>
  <r>
    <x v="43"/>
    <x v="110"/>
    <n v="42.857142857142854"/>
    <x v="11"/>
    <x v="1"/>
  </r>
  <r>
    <x v="43"/>
    <x v="111"/>
    <n v="51.428571428571431"/>
    <x v="11"/>
    <x v="1"/>
  </r>
  <r>
    <x v="44"/>
    <x v="107"/>
    <n v="0"/>
    <x v="11"/>
    <x v="1"/>
  </r>
  <r>
    <x v="44"/>
    <x v="108"/>
    <n v="0"/>
    <x v="11"/>
    <x v="1"/>
  </r>
  <r>
    <x v="44"/>
    <x v="109"/>
    <n v="0"/>
    <x v="11"/>
    <x v="1"/>
  </r>
  <r>
    <x v="44"/>
    <x v="110"/>
    <n v="0"/>
    <x v="11"/>
    <x v="1"/>
  </r>
  <r>
    <x v="44"/>
    <x v="111"/>
    <n v="100"/>
    <x v="11"/>
    <x v="1"/>
  </r>
  <r>
    <x v="45"/>
    <x v="107"/>
    <n v="0"/>
    <x v="11"/>
    <x v="1"/>
  </r>
  <r>
    <x v="45"/>
    <x v="108"/>
    <n v="0"/>
    <x v="11"/>
    <x v="1"/>
  </r>
  <r>
    <x v="45"/>
    <x v="109"/>
    <n v="8.3333333333333339"/>
    <x v="11"/>
    <x v="1"/>
  </r>
  <r>
    <x v="45"/>
    <x v="110"/>
    <n v="75"/>
    <x v="11"/>
    <x v="1"/>
  </r>
  <r>
    <x v="45"/>
    <x v="111"/>
    <n v="16.666666666666668"/>
    <x v="11"/>
    <x v="1"/>
  </r>
  <r>
    <x v="46"/>
    <x v="107"/>
    <n v="0"/>
    <x v="11"/>
    <x v="1"/>
  </r>
  <r>
    <x v="46"/>
    <x v="108"/>
    <n v="0"/>
    <x v="11"/>
    <x v="1"/>
  </r>
  <r>
    <x v="46"/>
    <x v="109"/>
    <n v="0"/>
    <x v="11"/>
    <x v="1"/>
  </r>
  <r>
    <x v="46"/>
    <x v="110"/>
    <n v="75"/>
    <x v="11"/>
    <x v="1"/>
  </r>
  <r>
    <x v="46"/>
    <x v="111"/>
    <n v="25"/>
    <x v="11"/>
    <x v="1"/>
  </r>
  <r>
    <x v="47"/>
    <x v="107"/>
    <n v="0"/>
    <x v="11"/>
    <x v="1"/>
  </r>
  <r>
    <x v="47"/>
    <x v="108"/>
    <n v="0"/>
    <x v="11"/>
    <x v="1"/>
  </r>
  <r>
    <x v="47"/>
    <x v="109"/>
    <n v="0"/>
    <x v="11"/>
    <x v="1"/>
  </r>
  <r>
    <x v="47"/>
    <x v="110"/>
    <n v="0"/>
    <x v="11"/>
    <x v="1"/>
  </r>
  <r>
    <x v="47"/>
    <x v="111"/>
    <n v="0"/>
    <x v="11"/>
    <x v="1"/>
  </r>
  <r>
    <x v="41"/>
    <x v="107"/>
    <n v="0"/>
    <x v="12"/>
    <x v="1"/>
  </r>
  <r>
    <x v="41"/>
    <x v="108"/>
    <n v="0"/>
    <x v="12"/>
    <x v="1"/>
  </r>
  <r>
    <x v="41"/>
    <x v="109"/>
    <n v="25"/>
    <x v="12"/>
    <x v="1"/>
  </r>
  <r>
    <x v="41"/>
    <x v="110"/>
    <n v="43.75"/>
    <x v="12"/>
    <x v="1"/>
  </r>
  <r>
    <x v="41"/>
    <x v="111"/>
    <n v="31.25"/>
    <x v="12"/>
    <x v="1"/>
  </r>
  <r>
    <x v="42"/>
    <x v="107"/>
    <n v="20"/>
    <x v="12"/>
    <x v="1"/>
  </r>
  <r>
    <x v="42"/>
    <x v="108"/>
    <n v="0"/>
    <x v="12"/>
    <x v="1"/>
  </r>
  <r>
    <x v="42"/>
    <x v="109"/>
    <n v="0"/>
    <x v="12"/>
    <x v="1"/>
  </r>
  <r>
    <x v="42"/>
    <x v="110"/>
    <n v="40"/>
    <x v="12"/>
    <x v="1"/>
  </r>
  <r>
    <x v="42"/>
    <x v="111"/>
    <n v="40"/>
    <x v="12"/>
    <x v="1"/>
  </r>
  <r>
    <x v="43"/>
    <x v="107"/>
    <n v="1.4285714285714286"/>
    <x v="12"/>
    <x v="1"/>
  </r>
  <r>
    <x v="43"/>
    <x v="108"/>
    <n v="0"/>
    <x v="12"/>
    <x v="1"/>
  </r>
  <r>
    <x v="43"/>
    <x v="109"/>
    <n v="1.4285714285714286"/>
    <x v="12"/>
    <x v="1"/>
  </r>
  <r>
    <x v="43"/>
    <x v="110"/>
    <n v="28.571428571428573"/>
    <x v="12"/>
    <x v="1"/>
  </r>
  <r>
    <x v="43"/>
    <x v="111"/>
    <n v="68.571428571428569"/>
    <x v="12"/>
    <x v="1"/>
  </r>
  <r>
    <x v="44"/>
    <x v="107"/>
    <n v="0"/>
    <x v="12"/>
    <x v="1"/>
  </r>
  <r>
    <x v="44"/>
    <x v="108"/>
    <n v="0"/>
    <x v="12"/>
    <x v="1"/>
  </r>
  <r>
    <x v="44"/>
    <x v="109"/>
    <n v="0"/>
    <x v="12"/>
    <x v="1"/>
  </r>
  <r>
    <x v="44"/>
    <x v="110"/>
    <n v="66.666666666666671"/>
    <x v="12"/>
    <x v="1"/>
  </r>
  <r>
    <x v="44"/>
    <x v="111"/>
    <n v="33.333333333333336"/>
    <x v="12"/>
    <x v="1"/>
  </r>
  <r>
    <x v="45"/>
    <x v="107"/>
    <n v="6.666666666666667"/>
    <x v="12"/>
    <x v="1"/>
  </r>
  <r>
    <x v="45"/>
    <x v="108"/>
    <n v="0"/>
    <x v="12"/>
    <x v="1"/>
  </r>
  <r>
    <x v="45"/>
    <x v="109"/>
    <n v="6.666666666666667"/>
    <x v="12"/>
    <x v="1"/>
  </r>
  <r>
    <x v="45"/>
    <x v="110"/>
    <n v="33.333333333333336"/>
    <x v="12"/>
    <x v="1"/>
  </r>
  <r>
    <x v="45"/>
    <x v="111"/>
    <n v="53.333333333333336"/>
    <x v="12"/>
    <x v="1"/>
  </r>
  <r>
    <x v="46"/>
    <x v="107"/>
    <n v="0"/>
    <x v="12"/>
    <x v="1"/>
  </r>
  <r>
    <x v="46"/>
    <x v="108"/>
    <n v="0"/>
    <x v="12"/>
    <x v="1"/>
  </r>
  <r>
    <x v="46"/>
    <x v="109"/>
    <n v="0"/>
    <x v="12"/>
    <x v="1"/>
  </r>
  <r>
    <x v="46"/>
    <x v="110"/>
    <n v="73.333333333333329"/>
    <x v="12"/>
    <x v="1"/>
  </r>
  <r>
    <x v="46"/>
    <x v="111"/>
    <n v="26.666666666666668"/>
    <x v="12"/>
    <x v="1"/>
  </r>
  <r>
    <x v="47"/>
    <x v="107"/>
    <n v="0"/>
    <x v="12"/>
    <x v="1"/>
  </r>
  <r>
    <x v="47"/>
    <x v="108"/>
    <n v="0"/>
    <x v="12"/>
    <x v="1"/>
  </r>
  <r>
    <x v="47"/>
    <x v="109"/>
    <n v="0"/>
    <x v="12"/>
    <x v="1"/>
  </r>
  <r>
    <x v="47"/>
    <x v="110"/>
    <n v="0"/>
    <x v="12"/>
    <x v="1"/>
  </r>
  <r>
    <x v="47"/>
    <x v="111"/>
    <n v="0"/>
    <x v="12"/>
    <x v="1"/>
  </r>
  <r>
    <x v="41"/>
    <x v="107"/>
    <n v="14.285714285714286"/>
    <x v="13"/>
    <x v="1"/>
  </r>
  <r>
    <x v="41"/>
    <x v="108"/>
    <n v="0"/>
    <x v="13"/>
    <x v="1"/>
  </r>
  <r>
    <x v="41"/>
    <x v="109"/>
    <n v="0"/>
    <x v="13"/>
    <x v="1"/>
  </r>
  <r>
    <x v="41"/>
    <x v="110"/>
    <n v="71.428571428571431"/>
    <x v="13"/>
    <x v="1"/>
  </r>
  <r>
    <x v="41"/>
    <x v="111"/>
    <n v="14.285714285714286"/>
    <x v="13"/>
    <x v="1"/>
  </r>
  <r>
    <x v="42"/>
    <x v="107"/>
    <n v="0"/>
    <x v="13"/>
    <x v="1"/>
  </r>
  <r>
    <x v="42"/>
    <x v="108"/>
    <n v="0"/>
    <x v="13"/>
    <x v="1"/>
  </r>
  <r>
    <x v="42"/>
    <x v="109"/>
    <n v="0"/>
    <x v="13"/>
    <x v="1"/>
  </r>
  <r>
    <x v="42"/>
    <x v="110"/>
    <n v="0"/>
    <x v="13"/>
    <x v="1"/>
  </r>
  <r>
    <x v="42"/>
    <x v="111"/>
    <n v="100"/>
    <x v="13"/>
    <x v="1"/>
  </r>
  <r>
    <x v="43"/>
    <x v="107"/>
    <n v="3.8461538461538463"/>
    <x v="13"/>
    <x v="1"/>
  </r>
  <r>
    <x v="43"/>
    <x v="108"/>
    <n v="0"/>
    <x v="13"/>
    <x v="1"/>
  </r>
  <r>
    <x v="43"/>
    <x v="109"/>
    <n v="0"/>
    <x v="13"/>
    <x v="1"/>
  </r>
  <r>
    <x v="43"/>
    <x v="110"/>
    <n v="28.846153846153847"/>
    <x v="13"/>
    <x v="1"/>
  </r>
  <r>
    <x v="43"/>
    <x v="111"/>
    <n v="67.307692307692307"/>
    <x v="13"/>
    <x v="1"/>
  </r>
  <r>
    <x v="44"/>
    <x v="107"/>
    <n v="0"/>
    <x v="13"/>
    <x v="1"/>
  </r>
  <r>
    <x v="44"/>
    <x v="108"/>
    <n v="0"/>
    <x v="13"/>
    <x v="1"/>
  </r>
  <r>
    <x v="44"/>
    <x v="109"/>
    <n v="0"/>
    <x v="13"/>
    <x v="1"/>
  </r>
  <r>
    <x v="44"/>
    <x v="110"/>
    <n v="0"/>
    <x v="13"/>
    <x v="1"/>
  </r>
  <r>
    <x v="44"/>
    <x v="111"/>
    <n v="100"/>
    <x v="13"/>
    <x v="1"/>
  </r>
  <r>
    <x v="45"/>
    <x v="107"/>
    <n v="0"/>
    <x v="13"/>
    <x v="1"/>
  </r>
  <r>
    <x v="45"/>
    <x v="108"/>
    <n v="7.6923076923076925"/>
    <x v="13"/>
    <x v="1"/>
  </r>
  <r>
    <x v="45"/>
    <x v="109"/>
    <n v="7.6923076923076925"/>
    <x v="13"/>
    <x v="1"/>
  </r>
  <r>
    <x v="45"/>
    <x v="110"/>
    <n v="23.076923076923077"/>
    <x v="13"/>
    <x v="1"/>
  </r>
  <r>
    <x v="45"/>
    <x v="111"/>
    <n v="61.53846153846154"/>
    <x v="13"/>
    <x v="1"/>
  </r>
  <r>
    <x v="46"/>
    <x v="107"/>
    <n v="0"/>
    <x v="13"/>
    <x v="1"/>
  </r>
  <r>
    <x v="46"/>
    <x v="108"/>
    <n v="0"/>
    <x v="13"/>
    <x v="1"/>
  </r>
  <r>
    <x v="46"/>
    <x v="109"/>
    <n v="0"/>
    <x v="13"/>
    <x v="1"/>
  </r>
  <r>
    <x v="46"/>
    <x v="110"/>
    <n v="25"/>
    <x v="13"/>
    <x v="1"/>
  </r>
  <r>
    <x v="46"/>
    <x v="111"/>
    <n v="75"/>
    <x v="13"/>
    <x v="1"/>
  </r>
  <r>
    <x v="47"/>
    <x v="107"/>
    <n v="0"/>
    <x v="13"/>
    <x v="1"/>
  </r>
  <r>
    <x v="47"/>
    <x v="108"/>
    <n v="0"/>
    <x v="13"/>
    <x v="1"/>
  </r>
  <r>
    <x v="47"/>
    <x v="109"/>
    <n v="0"/>
    <x v="13"/>
    <x v="1"/>
  </r>
  <r>
    <x v="47"/>
    <x v="110"/>
    <n v="0"/>
    <x v="13"/>
    <x v="1"/>
  </r>
  <r>
    <x v="47"/>
    <x v="111"/>
    <n v="0"/>
    <x v="13"/>
    <x v="1"/>
  </r>
  <r>
    <x v="41"/>
    <x v="107"/>
    <n v="0"/>
    <x v="14"/>
    <x v="1"/>
  </r>
  <r>
    <x v="41"/>
    <x v="108"/>
    <n v="0"/>
    <x v="14"/>
    <x v="1"/>
  </r>
  <r>
    <x v="41"/>
    <x v="109"/>
    <n v="50"/>
    <x v="14"/>
    <x v="1"/>
  </r>
  <r>
    <x v="41"/>
    <x v="110"/>
    <n v="25"/>
    <x v="14"/>
    <x v="1"/>
  </r>
  <r>
    <x v="41"/>
    <x v="111"/>
    <n v="25"/>
    <x v="14"/>
    <x v="1"/>
  </r>
  <r>
    <x v="42"/>
    <x v="107"/>
    <n v="0"/>
    <x v="14"/>
    <x v="1"/>
  </r>
  <r>
    <x v="42"/>
    <x v="108"/>
    <n v="0"/>
    <x v="14"/>
    <x v="1"/>
  </r>
  <r>
    <x v="42"/>
    <x v="109"/>
    <n v="0"/>
    <x v="14"/>
    <x v="1"/>
  </r>
  <r>
    <x v="42"/>
    <x v="110"/>
    <n v="50"/>
    <x v="14"/>
    <x v="1"/>
  </r>
  <r>
    <x v="42"/>
    <x v="111"/>
    <n v="50"/>
    <x v="14"/>
    <x v="1"/>
  </r>
  <r>
    <x v="43"/>
    <x v="107"/>
    <n v="3.4482758620689653"/>
    <x v="14"/>
    <x v="1"/>
  </r>
  <r>
    <x v="43"/>
    <x v="108"/>
    <n v="3.4482758620689653"/>
    <x v="14"/>
    <x v="1"/>
  </r>
  <r>
    <x v="43"/>
    <x v="109"/>
    <n v="13.793103448275861"/>
    <x v="14"/>
    <x v="1"/>
  </r>
  <r>
    <x v="43"/>
    <x v="110"/>
    <n v="27.586206896551722"/>
    <x v="14"/>
    <x v="1"/>
  </r>
  <r>
    <x v="43"/>
    <x v="111"/>
    <n v="51.724137931034484"/>
    <x v="14"/>
    <x v="1"/>
  </r>
  <r>
    <x v="44"/>
    <x v="107"/>
    <n v="0"/>
    <x v="14"/>
    <x v="1"/>
  </r>
  <r>
    <x v="44"/>
    <x v="108"/>
    <n v="0"/>
    <x v="14"/>
    <x v="1"/>
  </r>
  <r>
    <x v="44"/>
    <x v="109"/>
    <n v="0"/>
    <x v="14"/>
    <x v="1"/>
  </r>
  <r>
    <x v="44"/>
    <x v="110"/>
    <n v="25"/>
    <x v="14"/>
    <x v="1"/>
  </r>
  <r>
    <x v="44"/>
    <x v="111"/>
    <n v="75"/>
    <x v="14"/>
    <x v="1"/>
  </r>
  <r>
    <x v="45"/>
    <x v="107"/>
    <n v="0"/>
    <x v="14"/>
    <x v="1"/>
  </r>
  <r>
    <x v="45"/>
    <x v="108"/>
    <n v="0"/>
    <x v="14"/>
    <x v="1"/>
  </r>
  <r>
    <x v="45"/>
    <x v="109"/>
    <n v="0"/>
    <x v="14"/>
    <x v="1"/>
  </r>
  <r>
    <x v="45"/>
    <x v="110"/>
    <n v="33.333333333333336"/>
    <x v="14"/>
    <x v="1"/>
  </r>
  <r>
    <x v="45"/>
    <x v="111"/>
    <n v="66.666666666666671"/>
    <x v="14"/>
    <x v="1"/>
  </r>
  <r>
    <x v="46"/>
    <x v="107"/>
    <n v="0"/>
    <x v="14"/>
    <x v="1"/>
  </r>
  <r>
    <x v="46"/>
    <x v="108"/>
    <n v="0"/>
    <x v="14"/>
    <x v="1"/>
  </r>
  <r>
    <x v="46"/>
    <x v="109"/>
    <n v="0"/>
    <x v="14"/>
    <x v="1"/>
  </r>
  <r>
    <x v="46"/>
    <x v="110"/>
    <n v="0"/>
    <x v="14"/>
    <x v="1"/>
  </r>
  <r>
    <x v="46"/>
    <x v="111"/>
    <n v="100"/>
    <x v="14"/>
    <x v="1"/>
  </r>
  <r>
    <x v="47"/>
    <x v="107"/>
    <n v="0"/>
    <x v="14"/>
    <x v="1"/>
  </r>
  <r>
    <x v="47"/>
    <x v="108"/>
    <n v="0"/>
    <x v="14"/>
    <x v="1"/>
  </r>
  <r>
    <x v="47"/>
    <x v="109"/>
    <n v="0"/>
    <x v="14"/>
    <x v="1"/>
  </r>
  <r>
    <x v="47"/>
    <x v="110"/>
    <n v="0"/>
    <x v="14"/>
    <x v="1"/>
  </r>
  <r>
    <x v="47"/>
    <x v="111"/>
    <n v="0"/>
    <x v="14"/>
    <x v="1"/>
  </r>
  <r>
    <x v="41"/>
    <x v="107"/>
    <n v="30.555555555555557"/>
    <x v="15"/>
    <x v="1"/>
  </r>
  <r>
    <x v="41"/>
    <x v="108"/>
    <n v="8.3333333333333339"/>
    <x v="15"/>
    <x v="1"/>
  </r>
  <r>
    <x v="41"/>
    <x v="109"/>
    <n v="5.5555555555555554"/>
    <x v="15"/>
    <x v="1"/>
  </r>
  <r>
    <x v="41"/>
    <x v="110"/>
    <n v="5.5555555555555554"/>
    <x v="15"/>
    <x v="1"/>
  </r>
  <r>
    <x v="41"/>
    <x v="111"/>
    <n v="50"/>
    <x v="15"/>
    <x v="1"/>
  </r>
  <r>
    <x v="42"/>
    <x v="107"/>
    <n v="13.333333333333334"/>
    <x v="15"/>
    <x v="1"/>
  </r>
  <r>
    <x v="42"/>
    <x v="108"/>
    <n v="13.333333333333334"/>
    <x v="15"/>
    <x v="1"/>
  </r>
  <r>
    <x v="42"/>
    <x v="109"/>
    <n v="33.333333333333336"/>
    <x v="15"/>
    <x v="1"/>
  </r>
  <r>
    <x v="42"/>
    <x v="110"/>
    <n v="26.666666666666668"/>
    <x v="15"/>
    <x v="1"/>
  </r>
  <r>
    <x v="42"/>
    <x v="111"/>
    <n v="13.333333333333334"/>
    <x v="15"/>
    <x v="1"/>
  </r>
  <r>
    <x v="43"/>
    <x v="107"/>
    <n v="26.315789473684209"/>
    <x v="15"/>
    <x v="1"/>
  </r>
  <r>
    <x v="43"/>
    <x v="108"/>
    <n v="3.9473684210526314"/>
    <x v="15"/>
    <x v="1"/>
  </r>
  <r>
    <x v="43"/>
    <x v="109"/>
    <n v="6.5789473684210522"/>
    <x v="15"/>
    <x v="1"/>
  </r>
  <r>
    <x v="43"/>
    <x v="110"/>
    <n v="10.526315789473685"/>
    <x v="15"/>
    <x v="1"/>
  </r>
  <r>
    <x v="43"/>
    <x v="111"/>
    <n v="52.631578947368418"/>
    <x v="15"/>
    <x v="1"/>
  </r>
  <r>
    <x v="44"/>
    <x v="107"/>
    <n v="25"/>
    <x v="15"/>
    <x v="1"/>
  </r>
  <r>
    <x v="44"/>
    <x v="108"/>
    <n v="0"/>
    <x v="15"/>
    <x v="1"/>
  </r>
  <r>
    <x v="44"/>
    <x v="109"/>
    <n v="50"/>
    <x v="15"/>
    <x v="1"/>
  </r>
  <r>
    <x v="44"/>
    <x v="110"/>
    <n v="25"/>
    <x v="15"/>
    <x v="1"/>
  </r>
  <r>
    <x v="44"/>
    <x v="111"/>
    <n v="0"/>
    <x v="15"/>
    <x v="1"/>
  </r>
  <r>
    <x v="45"/>
    <x v="107"/>
    <n v="26.923076923076923"/>
    <x v="15"/>
    <x v="1"/>
  </r>
  <r>
    <x v="45"/>
    <x v="108"/>
    <n v="15.384615384615385"/>
    <x v="15"/>
    <x v="1"/>
  </r>
  <r>
    <x v="45"/>
    <x v="109"/>
    <n v="23.076923076923077"/>
    <x v="15"/>
    <x v="1"/>
  </r>
  <r>
    <x v="45"/>
    <x v="110"/>
    <n v="3.8461538461538463"/>
    <x v="15"/>
    <x v="1"/>
  </r>
  <r>
    <x v="45"/>
    <x v="111"/>
    <n v="30.76923076923077"/>
    <x v="15"/>
    <x v="1"/>
  </r>
  <r>
    <x v="46"/>
    <x v="107"/>
    <n v="22.222222222222221"/>
    <x v="15"/>
    <x v="1"/>
  </r>
  <r>
    <x v="46"/>
    <x v="108"/>
    <n v="22.222222222222221"/>
    <x v="15"/>
    <x v="1"/>
  </r>
  <r>
    <x v="46"/>
    <x v="109"/>
    <n v="11.111111111111111"/>
    <x v="15"/>
    <x v="1"/>
  </r>
  <r>
    <x v="46"/>
    <x v="110"/>
    <n v="33.333333333333336"/>
    <x v="15"/>
    <x v="1"/>
  </r>
  <r>
    <x v="46"/>
    <x v="111"/>
    <n v="11.111111111111111"/>
    <x v="15"/>
    <x v="1"/>
  </r>
  <r>
    <x v="47"/>
    <x v="107"/>
    <n v="0"/>
    <x v="15"/>
    <x v="1"/>
  </r>
  <r>
    <x v="47"/>
    <x v="108"/>
    <n v="0"/>
    <x v="15"/>
    <x v="1"/>
  </r>
  <r>
    <x v="47"/>
    <x v="109"/>
    <n v="0"/>
    <x v="15"/>
    <x v="1"/>
  </r>
  <r>
    <x v="47"/>
    <x v="110"/>
    <n v="0"/>
    <x v="15"/>
    <x v="1"/>
  </r>
  <r>
    <x v="47"/>
    <x v="111"/>
    <n v="0"/>
    <x v="15"/>
    <x v="1"/>
  </r>
  <r>
    <x v="41"/>
    <x v="107"/>
    <n v="0"/>
    <x v="16"/>
    <x v="1"/>
  </r>
  <r>
    <x v="41"/>
    <x v="108"/>
    <n v="11.538461538461538"/>
    <x v="16"/>
    <x v="1"/>
  </r>
  <r>
    <x v="41"/>
    <x v="109"/>
    <n v="7.6923076923076925"/>
    <x v="16"/>
    <x v="1"/>
  </r>
  <r>
    <x v="41"/>
    <x v="110"/>
    <n v="30.76923076923077"/>
    <x v="16"/>
    <x v="1"/>
  </r>
  <r>
    <x v="41"/>
    <x v="111"/>
    <n v="50"/>
    <x v="16"/>
    <x v="1"/>
  </r>
  <r>
    <x v="42"/>
    <x v="107"/>
    <n v="0"/>
    <x v="16"/>
    <x v="1"/>
  </r>
  <r>
    <x v="42"/>
    <x v="108"/>
    <n v="8.3333333333333339"/>
    <x v="16"/>
    <x v="1"/>
  </r>
  <r>
    <x v="42"/>
    <x v="109"/>
    <n v="16.666666666666668"/>
    <x v="16"/>
    <x v="1"/>
  </r>
  <r>
    <x v="42"/>
    <x v="110"/>
    <n v="50"/>
    <x v="16"/>
    <x v="1"/>
  </r>
  <r>
    <x v="42"/>
    <x v="111"/>
    <n v="25"/>
    <x v="16"/>
    <x v="1"/>
  </r>
  <r>
    <x v="43"/>
    <x v="107"/>
    <n v="1.1627906976744187"/>
    <x v="16"/>
    <x v="1"/>
  </r>
  <r>
    <x v="43"/>
    <x v="108"/>
    <n v="1.1627906976744187"/>
    <x v="16"/>
    <x v="1"/>
  </r>
  <r>
    <x v="43"/>
    <x v="109"/>
    <n v="5.8139534883720927"/>
    <x v="16"/>
    <x v="1"/>
  </r>
  <r>
    <x v="43"/>
    <x v="110"/>
    <n v="26.744186046511629"/>
    <x v="16"/>
    <x v="1"/>
  </r>
  <r>
    <x v="43"/>
    <x v="111"/>
    <n v="65.116279069767444"/>
    <x v="16"/>
    <x v="1"/>
  </r>
  <r>
    <x v="44"/>
    <x v="107"/>
    <n v="20"/>
    <x v="16"/>
    <x v="1"/>
  </r>
  <r>
    <x v="44"/>
    <x v="108"/>
    <n v="0"/>
    <x v="16"/>
    <x v="1"/>
  </r>
  <r>
    <x v="44"/>
    <x v="109"/>
    <n v="0"/>
    <x v="16"/>
    <x v="1"/>
  </r>
  <r>
    <x v="44"/>
    <x v="110"/>
    <n v="0"/>
    <x v="16"/>
    <x v="1"/>
  </r>
  <r>
    <x v="44"/>
    <x v="111"/>
    <n v="80"/>
    <x v="16"/>
    <x v="1"/>
  </r>
  <r>
    <x v="45"/>
    <x v="107"/>
    <n v="0"/>
    <x v="16"/>
    <x v="1"/>
  </r>
  <r>
    <x v="45"/>
    <x v="108"/>
    <n v="0"/>
    <x v="16"/>
    <x v="1"/>
  </r>
  <r>
    <x v="45"/>
    <x v="109"/>
    <n v="9.375"/>
    <x v="16"/>
    <x v="1"/>
  </r>
  <r>
    <x v="45"/>
    <x v="110"/>
    <n v="31.25"/>
    <x v="16"/>
    <x v="1"/>
  </r>
  <r>
    <x v="45"/>
    <x v="111"/>
    <n v="59.375"/>
    <x v="16"/>
    <x v="1"/>
  </r>
  <r>
    <x v="46"/>
    <x v="107"/>
    <n v="0"/>
    <x v="16"/>
    <x v="1"/>
  </r>
  <r>
    <x v="46"/>
    <x v="108"/>
    <n v="4"/>
    <x v="16"/>
    <x v="1"/>
  </r>
  <r>
    <x v="46"/>
    <x v="109"/>
    <n v="16"/>
    <x v="16"/>
    <x v="1"/>
  </r>
  <r>
    <x v="46"/>
    <x v="110"/>
    <n v="28"/>
    <x v="16"/>
    <x v="1"/>
  </r>
  <r>
    <x v="46"/>
    <x v="111"/>
    <n v="52"/>
    <x v="16"/>
    <x v="1"/>
  </r>
  <r>
    <x v="47"/>
    <x v="107"/>
    <n v="0"/>
    <x v="16"/>
    <x v="1"/>
  </r>
  <r>
    <x v="47"/>
    <x v="108"/>
    <n v="0"/>
    <x v="16"/>
    <x v="1"/>
  </r>
  <r>
    <x v="47"/>
    <x v="109"/>
    <n v="0"/>
    <x v="16"/>
    <x v="1"/>
  </r>
  <r>
    <x v="47"/>
    <x v="110"/>
    <n v="0"/>
    <x v="16"/>
    <x v="1"/>
  </r>
  <r>
    <x v="47"/>
    <x v="111"/>
    <n v="0"/>
    <x v="16"/>
    <x v="1"/>
  </r>
  <r>
    <x v="48"/>
    <x v="112"/>
    <n v="7.6868686868686869"/>
    <x v="0"/>
    <x v="0"/>
  </r>
  <r>
    <x v="48"/>
    <x v="113"/>
    <n v="7.833734939759033"/>
    <x v="0"/>
    <x v="0"/>
  </r>
  <r>
    <x v="48"/>
    <x v="114"/>
    <n v="7.7654320987654328"/>
    <x v="0"/>
    <x v="0"/>
  </r>
  <r>
    <x v="48"/>
    <x v="115"/>
    <n v="7.9659574468085061"/>
    <x v="0"/>
    <x v="0"/>
  </r>
  <r>
    <x v="48"/>
    <x v="116"/>
    <n v="8.1895368782161206"/>
    <x v="0"/>
    <x v="0"/>
  </r>
  <r>
    <x v="48"/>
    <x v="117"/>
    <n v="7.9820000000000064"/>
    <x v="0"/>
    <x v="0"/>
  </r>
  <r>
    <x v="48"/>
    <x v="118"/>
    <n v="7.9508196721311544"/>
    <x v="0"/>
    <x v="0"/>
  </r>
  <r>
    <x v="48"/>
    <x v="119"/>
    <n v="7.5265957446808542"/>
    <x v="0"/>
    <x v="0"/>
  </r>
  <r>
    <x v="48"/>
    <x v="120"/>
    <n v="8.2988384371699624"/>
    <x v="0"/>
    <x v="0"/>
  </r>
  <r>
    <x v="48"/>
    <x v="121"/>
    <n v="8.3076923076923084"/>
    <x v="0"/>
    <x v="0"/>
  </r>
  <r>
    <x v="48"/>
    <x v="122"/>
    <n v="7.9675090252707532"/>
    <x v="0"/>
    <x v="0"/>
  </r>
  <r>
    <x v="48"/>
    <x v="123"/>
    <n v="8.0555555555555589"/>
    <x v="0"/>
    <x v="0"/>
  </r>
  <r>
    <x v="48"/>
    <x v="124"/>
    <n v="6.0465116279069804"/>
    <x v="0"/>
    <x v="0"/>
  </r>
  <r>
    <x v="48"/>
    <x v="112"/>
    <n v="7.6666666666666661"/>
    <x v="1"/>
    <x v="0"/>
  </r>
  <r>
    <x v="48"/>
    <x v="113"/>
    <n v="7.5613382899628281"/>
    <x v="1"/>
    <x v="0"/>
  </r>
  <r>
    <x v="48"/>
    <x v="114"/>
    <n v="7.8571428571428559"/>
    <x v="1"/>
    <x v="0"/>
  </r>
  <r>
    <x v="48"/>
    <x v="115"/>
    <n v="8.25"/>
    <x v="1"/>
    <x v="0"/>
  </r>
  <r>
    <x v="48"/>
    <x v="116"/>
    <n v="8.0219780219780237"/>
    <x v="1"/>
    <x v="0"/>
  </r>
  <r>
    <x v="48"/>
    <x v="117"/>
    <n v="8.207253886010367"/>
    <x v="1"/>
    <x v="0"/>
  </r>
  <r>
    <x v="48"/>
    <x v="118"/>
    <n v="7.6524064171123012"/>
    <x v="1"/>
    <x v="0"/>
  </r>
  <r>
    <x v="48"/>
    <x v="119"/>
    <n v="7.9761904761904798"/>
    <x v="1"/>
    <x v="0"/>
  </r>
  <r>
    <x v="48"/>
    <x v="120"/>
    <n v="8.3688430698740035"/>
    <x v="1"/>
    <x v="0"/>
  </r>
  <r>
    <x v="48"/>
    <x v="121"/>
    <n v="8.1764705882352935"/>
    <x v="1"/>
    <x v="0"/>
  </r>
  <r>
    <x v="48"/>
    <x v="122"/>
    <n v="8.0343137254901897"/>
    <x v="1"/>
    <x v="0"/>
  </r>
  <r>
    <x v="48"/>
    <x v="123"/>
    <n v="8.0186335403726687"/>
    <x v="1"/>
    <x v="0"/>
  </r>
  <r>
    <x v="48"/>
    <x v="124"/>
    <n v="5.9882352941176453"/>
    <x v="1"/>
    <x v="0"/>
  </r>
  <r>
    <x v="48"/>
    <x v="112"/>
    <n v="7.3645833333333339"/>
    <x v="2"/>
    <x v="0"/>
  </r>
  <r>
    <x v="48"/>
    <x v="113"/>
    <n v="7.732590529247906"/>
    <x v="2"/>
    <x v="0"/>
  </r>
  <r>
    <x v="48"/>
    <x v="114"/>
    <n v="8.1578947368421044"/>
    <x v="2"/>
    <x v="0"/>
  </r>
  <r>
    <x v="48"/>
    <x v="115"/>
    <n v="7.5362318840579725"/>
    <x v="2"/>
    <x v="0"/>
  </r>
  <r>
    <x v="48"/>
    <x v="116"/>
    <n v="8.0504201680672285"/>
    <x v="2"/>
    <x v="0"/>
  </r>
  <r>
    <x v="48"/>
    <x v="117"/>
    <n v="7.9016393442622945"/>
    <x v="2"/>
    <x v="0"/>
  </r>
  <r>
    <x v="48"/>
    <x v="118"/>
    <n v="8.1538461538461551"/>
    <x v="2"/>
    <x v="0"/>
  </r>
  <r>
    <x v="48"/>
    <x v="119"/>
    <n v="6.931034482758621"/>
    <x v="2"/>
    <x v="0"/>
  </r>
  <r>
    <x v="48"/>
    <x v="120"/>
    <n v="7.8815028901734117"/>
    <x v="2"/>
    <x v="0"/>
  </r>
  <r>
    <x v="48"/>
    <x v="121"/>
    <n v="8.1"/>
    <x v="2"/>
    <x v="0"/>
  </r>
  <r>
    <x v="48"/>
    <x v="122"/>
    <n v="7.1304347826086945"/>
    <x v="2"/>
    <x v="0"/>
  </r>
  <r>
    <x v="48"/>
    <x v="123"/>
    <n v="7.8695652173913038"/>
    <x v="2"/>
    <x v="0"/>
  </r>
  <r>
    <x v="48"/>
    <x v="124"/>
    <n v="5.6764705882352944"/>
    <x v="2"/>
    <x v="0"/>
  </r>
  <r>
    <x v="48"/>
    <x v="112"/>
    <n v="8.5652173913043494"/>
    <x v="3"/>
    <x v="0"/>
  </r>
  <r>
    <x v="48"/>
    <x v="113"/>
    <n v="8"/>
    <x v="3"/>
    <x v="0"/>
  </r>
  <r>
    <x v="48"/>
    <x v="114"/>
    <n v="7.3636363636363633"/>
    <x v="3"/>
    <x v="0"/>
  </r>
  <r>
    <x v="48"/>
    <x v="115"/>
    <n v="8.5882352941176467"/>
    <x v="3"/>
    <x v="0"/>
  </r>
  <r>
    <x v="48"/>
    <x v="116"/>
    <n v="8.1612090680100717"/>
    <x v="3"/>
    <x v="0"/>
  </r>
  <r>
    <x v="48"/>
    <x v="117"/>
    <n v="8.0892857142857135"/>
    <x v="3"/>
    <x v="0"/>
  </r>
  <r>
    <x v="48"/>
    <x v="118"/>
    <n v="7.6202531645569618"/>
    <x v="3"/>
    <x v="0"/>
  </r>
  <r>
    <x v="48"/>
    <x v="119"/>
    <n v="7.4117647058823533"/>
    <x v="3"/>
    <x v="0"/>
  </r>
  <r>
    <x v="48"/>
    <x v="120"/>
    <n v="8.4825046040515613"/>
    <x v="3"/>
    <x v="0"/>
  </r>
  <r>
    <x v="48"/>
    <x v="121"/>
    <n v="7.8125"/>
    <x v="3"/>
    <x v="0"/>
  </r>
  <r>
    <x v="48"/>
    <x v="122"/>
    <n v="8.03125"/>
    <x v="3"/>
    <x v="0"/>
  </r>
  <r>
    <x v="48"/>
    <x v="123"/>
    <n v="8"/>
    <x v="3"/>
    <x v="0"/>
  </r>
  <r>
    <x v="48"/>
    <x v="124"/>
    <n v="6.2142857142857135"/>
    <x v="3"/>
    <x v="0"/>
  </r>
  <r>
    <x v="48"/>
    <x v="112"/>
    <n v="7.5"/>
    <x v="4"/>
    <x v="0"/>
  </r>
  <r>
    <x v="48"/>
    <x v="113"/>
    <n v="7.8461538461538449"/>
    <x v="4"/>
    <x v="0"/>
  </r>
  <r>
    <x v="48"/>
    <x v="114"/>
    <n v="8.5"/>
    <x v="4"/>
    <x v="0"/>
  </r>
  <r>
    <x v="48"/>
    <x v="115"/>
    <n v="6.7272727272727275"/>
    <x v="4"/>
    <x v="0"/>
  </r>
  <r>
    <x v="48"/>
    <x v="116"/>
    <n v="7.8768115942028984"/>
    <x v="4"/>
    <x v="0"/>
  </r>
  <r>
    <x v="48"/>
    <x v="117"/>
    <n v="6.9696969696969688"/>
    <x v="4"/>
    <x v="0"/>
  </r>
  <r>
    <x v="48"/>
    <x v="118"/>
    <n v="8.4571428571428555"/>
    <x v="4"/>
    <x v="0"/>
  </r>
  <r>
    <x v="48"/>
    <x v="119"/>
    <n v="7.666666666666667"/>
    <x v="4"/>
    <x v="0"/>
  </r>
  <r>
    <x v="48"/>
    <x v="120"/>
    <n v="8.3882978723404253"/>
    <x v="4"/>
    <x v="0"/>
  </r>
  <r>
    <x v="48"/>
    <x v="121"/>
    <n v="9.125"/>
    <x v="4"/>
    <x v="0"/>
  </r>
  <r>
    <x v="48"/>
    <x v="122"/>
    <n v="8.375"/>
    <x v="4"/>
    <x v="0"/>
  </r>
  <r>
    <x v="48"/>
    <x v="123"/>
    <n v="7.6"/>
    <x v="4"/>
    <x v="0"/>
  </r>
  <r>
    <x v="48"/>
    <x v="124"/>
    <n v="5.8"/>
    <x v="4"/>
    <x v="0"/>
  </r>
  <r>
    <x v="48"/>
    <x v="112"/>
    <n v="7.25"/>
    <x v="5"/>
    <x v="0"/>
  </r>
  <r>
    <x v="48"/>
    <x v="113"/>
    <n v="8.4375"/>
    <x v="5"/>
    <x v="0"/>
  </r>
  <r>
    <x v="48"/>
    <x v="114"/>
    <m/>
    <x v="5"/>
    <x v="0"/>
  </r>
  <r>
    <x v="48"/>
    <x v="115"/>
    <m/>
    <x v="5"/>
    <x v="0"/>
  </r>
  <r>
    <x v="48"/>
    <x v="116"/>
    <n v="8.2142857142857153"/>
    <x v="5"/>
    <x v="0"/>
  </r>
  <r>
    <x v="48"/>
    <x v="117"/>
    <n v="7.4444444444444446"/>
    <x v="5"/>
    <x v="0"/>
  </r>
  <r>
    <x v="48"/>
    <x v="118"/>
    <n v="8.8181818181818183"/>
    <x v="5"/>
    <x v="0"/>
  </r>
  <r>
    <x v="48"/>
    <x v="119"/>
    <n v="8"/>
    <x v="5"/>
    <x v="0"/>
  </r>
  <r>
    <x v="48"/>
    <x v="120"/>
    <n v="8.7799999999999994"/>
    <x v="5"/>
    <x v="0"/>
  </r>
  <r>
    <x v="48"/>
    <x v="121"/>
    <n v="9.5"/>
    <x v="5"/>
    <x v="0"/>
  </r>
  <r>
    <x v="48"/>
    <x v="122"/>
    <n v="9"/>
    <x v="5"/>
    <x v="0"/>
  </r>
  <r>
    <x v="48"/>
    <x v="123"/>
    <n v="7.75"/>
    <x v="5"/>
    <x v="0"/>
  </r>
  <r>
    <x v="48"/>
    <x v="124"/>
    <n v="10"/>
    <x v="5"/>
    <x v="0"/>
  </r>
  <r>
    <x v="48"/>
    <x v="112"/>
    <n v="8.5"/>
    <x v="6"/>
    <x v="0"/>
  </r>
  <r>
    <x v="48"/>
    <x v="113"/>
    <n v="7.8888888888888884"/>
    <x v="6"/>
    <x v="0"/>
  </r>
  <r>
    <x v="48"/>
    <x v="114"/>
    <m/>
    <x v="6"/>
    <x v="0"/>
  </r>
  <r>
    <x v="48"/>
    <x v="115"/>
    <n v="6"/>
    <x v="6"/>
    <x v="0"/>
  </r>
  <r>
    <x v="48"/>
    <x v="116"/>
    <n v="7.6216216216216219"/>
    <x v="6"/>
    <x v="0"/>
  </r>
  <r>
    <x v="48"/>
    <x v="117"/>
    <n v="7.166666666666667"/>
    <x v="6"/>
    <x v="0"/>
  </r>
  <r>
    <x v="49"/>
    <x v="4"/>
    <n v="5.5579868708971549"/>
    <x v="1"/>
    <x v="1"/>
  </r>
  <r>
    <x v="50"/>
    <x v="125"/>
    <n v="56.159579131959667"/>
    <x v="1"/>
    <x v="1"/>
  </r>
  <r>
    <x v="50"/>
    <x v="126"/>
    <n v="38.272687417799212"/>
    <x v="1"/>
    <x v="1"/>
  </r>
  <r>
    <x v="50"/>
    <x v="4"/>
    <n v="5.5677334502411222"/>
    <x v="1"/>
    <x v="1"/>
  </r>
  <r>
    <x v="51"/>
    <x v="125"/>
    <n v="43.675417661097853"/>
    <x v="1"/>
    <x v="1"/>
  </r>
  <r>
    <x v="51"/>
    <x v="126"/>
    <n v="49.164677804295941"/>
    <x v="1"/>
    <x v="1"/>
  </r>
  <r>
    <x v="51"/>
    <x v="4"/>
    <n v="7.1599045346062056"/>
    <x v="1"/>
    <x v="1"/>
  </r>
  <r>
    <x v="52"/>
    <x v="125"/>
    <n v="51.601579640193066"/>
    <x v="1"/>
    <x v="1"/>
  </r>
  <r>
    <x v="52"/>
    <x v="126"/>
    <n v="42.8258007898201"/>
    <x v="1"/>
    <x v="1"/>
  </r>
  <r>
    <x v="52"/>
    <x v="4"/>
    <n v="5.5726195699868359"/>
    <x v="1"/>
    <x v="1"/>
  </r>
  <r>
    <x v="53"/>
    <x v="125"/>
    <n v="54.581673306772906"/>
    <x v="1"/>
    <x v="1"/>
  </r>
  <r>
    <x v="53"/>
    <x v="126"/>
    <n v="39.796370075254536"/>
    <x v="1"/>
    <x v="1"/>
  </r>
  <r>
    <x v="53"/>
    <x v="4"/>
    <n v="5.621956617972554"/>
    <x v="1"/>
    <x v="1"/>
  </r>
  <r>
    <x v="54"/>
    <x v="125"/>
    <n v="78.477690288713916"/>
    <x v="1"/>
    <x v="1"/>
  </r>
  <r>
    <x v="54"/>
    <x v="126"/>
    <n v="15.966754155730534"/>
    <x v="1"/>
    <x v="1"/>
  </r>
  <r>
    <x v="54"/>
    <x v="4"/>
    <n v="5.5555555555555554"/>
    <x v="1"/>
    <x v="1"/>
  </r>
  <r>
    <x v="55"/>
    <x v="125"/>
    <n v="87.357830271216102"/>
    <x v="1"/>
    <x v="1"/>
  </r>
  <r>
    <x v="55"/>
    <x v="126"/>
    <n v="7.0866141732283463"/>
    <x v="1"/>
    <x v="1"/>
  </r>
  <r>
    <x v="55"/>
    <x v="4"/>
    <n v="5.5555555555555554"/>
    <x v="1"/>
    <x v="1"/>
  </r>
  <r>
    <x v="56"/>
    <x v="125"/>
    <n v="73.916100304663701"/>
    <x v="2"/>
    <x v="1"/>
  </r>
  <r>
    <x v="56"/>
    <x v="126"/>
    <n v="10.80384344973049"/>
    <x v="2"/>
    <x v="1"/>
  </r>
  <r>
    <x v="56"/>
    <x v="4"/>
    <n v="15.280056245605811"/>
    <x v="2"/>
    <x v="1"/>
  </r>
  <r>
    <x v="57"/>
    <x v="125"/>
    <n v="82.958801498127343"/>
    <x v="2"/>
    <x v="1"/>
  </r>
  <r>
    <x v="57"/>
    <x v="126"/>
    <n v="1.7790262172284643"/>
    <x v="2"/>
    <x v="1"/>
  </r>
  <r>
    <x v="57"/>
    <x v="4"/>
    <n v="15.262172284644194"/>
    <x v="2"/>
    <x v="1"/>
  </r>
  <r>
    <x v="58"/>
    <x v="125"/>
    <n v="81.03407755581668"/>
    <x v="2"/>
    <x v="1"/>
  </r>
  <r>
    <x v="58"/>
    <x v="126"/>
    <n v="3.6427732079905994"/>
    <x v="2"/>
    <x v="1"/>
  </r>
  <r>
    <x v="58"/>
    <x v="4"/>
    <n v="15.323149236192714"/>
    <x v="2"/>
    <x v="1"/>
  </r>
  <r>
    <x v="59"/>
    <x v="125"/>
    <n v="82.482435597189692"/>
    <x v="2"/>
    <x v="1"/>
  </r>
  <r>
    <x v="59"/>
    <x v="126"/>
    <n v="2.2482435597189694"/>
    <x v="2"/>
    <x v="1"/>
  </r>
  <r>
    <x v="59"/>
    <x v="4"/>
    <n v="15.269320843091334"/>
    <x v="2"/>
    <x v="1"/>
  </r>
  <r>
    <x v="60"/>
    <x v="125"/>
    <n v="83.614232209737821"/>
    <x v="2"/>
    <x v="1"/>
  </r>
  <r>
    <x v="60"/>
    <x v="126"/>
    <n v="1.1235955056179776"/>
    <x v="2"/>
    <x v="1"/>
  </r>
  <r>
    <x v="60"/>
    <x v="4"/>
    <n v="15.262172284644194"/>
    <x v="2"/>
    <x v="1"/>
  </r>
  <r>
    <x v="49"/>
    <x v="125"/>
    <n v="69.662921348314612"/>
    <x v="2"/>
    <x v="1"/>
  </r>
  <r>
    <x v="49"/>
    <x v="126"/>
    <n v="15.074906367041198"/>
    <x v="2"/>
    <x v="1"/>
  </r>
  <r>
    <x v="49"/>
    <x v="4"/>
    <n v="15.262172284644194"/>
    <x v="2"/>
    <x v="1"/>
  </r>
  <r>
    <x v="50"/>
    <x v="125"/>
    <n v="82.162921348314612"/>
    <x v="2"/>
    <x v="1"/>
  </r>
  <r>
    <x v="50"/>
    <x v="126"/>
    <n v="2.5749063670411987"/>
    <x v="2"/>
    <x v="1"/>
  </r>
  <r>
    <x v="50"/>
    <x v="4"/>
    <n v="15.262172284644194"/>
    <x v="2"/>
    <x v="1"/>
  </r>
  <r>
    <x v="51"/>
    <x v="125"/>
    <n v="72.588582677165348"/>
    <x v="2"/>
    <x v="1"/>
  </r>
  <r>
    <x v="51"/>
    <x v="126"/>
    <n v="11.786417322834646"/>
    <x v="2"/>
    <x v="1"/>
  </r>
  <r>
    <x v="51"/>
    <x v="4"/>
    <n v="15.625"/>
    <x v="2"/>
    <x v="1"/>
  </r>
  <r>
    <x v="52"/>
    <x v="125"/>
    <n v="79.85476692433825"/>
    <x v="2"/>
    <x v="1"/>
  </r>
  <r>
    <x v="52"/>
    <x v="126"/>
    <n v="4.872335441555399"/>
    <x v="2"/>
    <x v="1"/>
  </r>
  <r>
    <x v="52"/>
    <x v="4"/>
    <n v="15.272897634106348"/>
    <x v="2"/>
    <x v="1"/>
  </r>
  <r>
    <x v="53"/>
    <x v="125"/>
    <n v="75.744680851063833"/>
    <x v="2"/>
    <x v="1"/>
  </r>
  <r>
    <x v="53"/>
    <x v="126"/>
    <n v="8.9612015018773459"/>
    <x v="2"/>
    <x v="1"/>
  </r>
  <r>
    <x v="53"/>
    <x v="4"/>
    <n v="15.294117647058824"/>
    <x v="2"/>
    <x v="1"/>
  </r>
  <r>
    <x v="54"/>
    <x v="125"/>
    <n v="80.688202247191015"/>
    <x v="2"/>
    <x v="1"/>
  </r>
  <r>
    <x v="54"/>
    <x v="126"/>
    <n v="4.0496254681647939"/>
    <x v="2"/>
    <x v="1"/>
  </r>
  <r>
    <x v="54"/>
    <x v="4"/>
    <n v="15.262172284644194"/>
    <x v="2"/>
    <x v="1"/>
  </r>
  <r>
    <x v="55"/>
    <x v="125"/>
    <n v="83.754681647940075"/>
    <x v="2"/>
    <x v="1"/>
  </r>
  <r>
    <x v="55"/>
    <x v="126"/>
    <n v="0.9831460674157303"/>
    <x v="2"/>
    <x v="1"/>
  </r>
  <r>
    <x v="55"/>
    <x v="4"/>
    <n v="15.262172284644194"/>
    <x v="2"/>
    <x v="1"/>
  </r>
  <r>
    <x v="56"/>
    <x v="125"/>
    <n v="52.46105919003115"/>
    <x v="3"/>
    <x v="1"/>
  </r>
  <r>
    <x v="56"/>
    <x v="126"/>
    <n v="40.498442367601243"/>
    <x v="3"/>
    <x v="1"/>
  </r>
  <r>
    <x v="56"/>
    <x v="4"/>
    <n v="7.0404984423676016"/>
    <x v="3"/>
    <x v="1"/>
  </r>
  <r>
    <x v="57"/>
    <x v="125"/>
    <n v="77.385377942998758"/>
    <x v="3"/>
    <x v="1"/>
  </r>
  <r>
    <x v="57"/>
    <x v="126"/>
    <n v="15.613382899628252"/>
    <x v="3"/>
    <x v="1"/>
  </r>
  <r>
    <x v="57"/>
    <x v="4"/>
    <n v="7.0012391573729866"/>
    <x v="3"/>
    <x v="1"/>
  </r>
  <r>
    <x v="58"/>
    <x v="125"/>
    <n v="81.727781230578003"/>
    <x v="3"/>
    <x v="1"/>
  </r>
  <r>
    <x v="58"/>
    <x v="126"/>
    <n v="11.311373523927905"/>
    <x v="3"/>
    <x v="1"/>
  </r>
  <r>
    <x v="58"/>
    <x v="4"/>
    <n v="6.9608452454940961"/>
    <x v="3"/>
    <x v="1"/>
  </r>
  <r>
    <x v="59"/>
    <x v="125"/>
    <n v="70.887647423960274"/>
    <x v="3"/>
    <x v="1"/>
  </r>
  <r>
    <x v="59"/>
    <x v="126"/>
    <n v="22.098075729360644"/>
    <x v="3"/>
    <x v="1"/>
  </r>
  <r>
    <x v="59"/>
    <x v="4"/>
    <n v="7.0142768466790812"/>
    <x v="3"/>
    <x v="1"/>
  </r>
  <r>
    <x v="60"/>
    <x v="125"/>
    <n v="75.945443273403598"/>
    <x v="3"/>
    <x v="1"/>
  </r>
  <r>
    <x v="60"/>
    <x v="126"/>
    <n v="17.048977061376316"/>
    <x v="3"/>
    <x v="1"/>
  </r>
  <r>
    <x v="60"/>
    <x v="4"/>
    <n v="7.005579665220087"/>
    <x v="3"/>
    <x v="1"/>
  </r>
  <r>
    <x v="49"/>
    <x v="125"/>
    <n v="36.143831370117795"/>
    <x v="3"/>
    <x v="1"/>
  </r>
  <r>
    <x v="49"/>
    <x v="126"/>
    <n v="56.850588964662123"/>
    <x v="3"/>
    <x v="1"/>
  </r>
  <r>
    <x v="49"/>
    <x v="4"/>
    <n v="7.005579665220087"/>
    <x v="3"/>
    <x v="1"/>
  </r>
  <r>
    <x v="50"/>
    <x v="125"/>
    <n v="69.540942928039698"/>
    <x v="3"/>
    <x v="1"/>
  </r>
  <r>
    <x v="48"/>
    <x v="118"/>
    <n v="9.75"/>
    <x v="6"/>
    <x v="0"/>
  </r>
  <r>
    <x v="48"/>
    <x v="119"/>
    <n v="8"/>
    <x v="6"/>
    <x v="0"/>
  </r>
  <r>
    <x v="48"/>
    <x v="120"/>
    <n v="7.8529411764705896"/>
    <x v="6"/>
    <x v="0"/>
  </r>
  <r>
    <x v="48"/>
    <x v="121"/>
    <n v="10"/>
    <x v="6"/>
    <x v="0"/>
  </r>
  <r>
    <x v="48"/>
    <x v="122"/>
    <n v="8"/>
    <x v="6"/>
    <x v="0"/>
  </r>
  <r>
    <x v="48"/>
    <x v="123"/>
    <n v="7.6"/>
    <x v="6"/>
    <x v="0"/>
  </r>
  <r>
    <x v="48"/>
    <x v="124"/>
    <m/>
    <x v="6"/>
    <x v="0"/>
  </r>
  <r>
    <x v="48"/>
    <x v="112"/>
    <n v="7"/>
    <x v="7"/>
    <x v="0"/>
  </r>
  <r>
    <x v="48"/>
    <x v="113"/>
    <n v="7.1875"/>
    <x v="7"/>
    <x v="0"/>
  </r>
  <r>
    <x v="48"/>
    <x v="114"/>
    <m/>
    <x v="7"/>
    <x v="0"/>
  </r>
  <r>
    <x v="48"/>
    <x v="115"/>
    <n v="7.5"/>
    <x v="7"/>
    <x v="0"/>
  </r>
  <r>
    <x v="48"/>
    <x v="116"/>
    <n v="7.28125"/>
    <x v="7"/>
    <x v="0"/>
  </r>
  <r>
    <x v="48"/>
    <x v="117"/>
    <n v="7.1818181818181825"/>
    <x v="7"/>
    <x v="0"/>
  </r>
  <r>
    <x v="48"/>
    <x v="118"/>
    <n v="9"/>
    <x v="7"/>
    <x v="0"/>
  </r>
  <r>
    <x v="48"/>
    <x v="119"/>
    <n v="3"/>
    <x v="7"/>
    <x v="0"/>
  </r>
  <r>
    <x v="48"/>
    <x v="120"/>
    <n v="8.1509433962264186"/>
    <x v="7"/>
    <x v="0"/>
  </r>
  <r>
    <x v="48"/>
    <x v="121"/>
    <n v="8.8000000000000007"/>
    <x v="7"/>
    <x v="0"/>
  </r>
  <r>
    <x v="48"/>
    <x v="122"/>
    <n v="9.1428571428571423"/>
    <x v="7"/>
    <x v="0"/>
  </r>
  <r>
    <x v="48"/>
    <x v="123"/>
    <n v="7.8461538461538458"/>
    <x v="7"/>
    <x v="0"/>
  </r>
  <r>
    <x v="48"/>
    <x v="124"/>
    <n v="3.5"/>
    <x v="7"/>
    <x v="0"/>
  </r>
  <r>
    <x v="48"/>
    <x v="112"/>
    <n v="7.333333333333333"/>
    <x v="8"/>
    <x v="0"/>
  </r>
  <r>
    <x v="48"/>
    <x v="113"/>
    <n v="7.875"/>
    <x v="8"/>
    <x v="0"/>
  </r>
  <r>
    <x v="48"/>
    <x v="114"/>
    <n v="8.5"/>
    <x v="8"/>
    <x v="0"/>
  </r>
  <r>
    <x v="48"/>
    <x v="115"/>
    <n v="7"/>
    <x v="8"/>
    <x v="0"/>
  </r>
  <r>
    <x v="48"/>
    <x v="116"/>
    <n v="8.4074074074074066"/>
    <x v="8"/>
    <x v="0"/>
  </r>
  <r>
    <x v="48"/>
    <x v="117"/>
    <n v="5.8571428571428568"/>
    <x v="8"/>
    <x v="0"/>
  </r>
  <r>
    <x v="48"/>
    <x v="118"/>
    <n v="7.4615384615384617"/>
    <x v="8"/>
    <x v="0"/>
  </r>
  <r>
    <x v="48"/>
    <x v="119"/>
    <n v="7.9090909090909083"/>
    <x v="8"/>
    <x v="0"/>
  </r>
  <r>
    <x v="48"/>
    <x v="120"/>
    <n v="8.6078431372548962"/>
    <x v="8"/>
    <x v="0"/>
  </r>
  <r>
    <x v="48"/>
    <x v="121"/>
    <m/>
    <x v="8"/>
    <x v="0"/>
  </r>
  <r>
    <x v="48"/>
    <x v="122"/>
    <n v="6.7142857142857135"/>
    <x v="8"/>
    <x v="0"/>
  </r>
  <r>
    <x v="48"/>
    <x v="123"/>
    <n v="7.1"/>
    <x v="8"/>
    <x v="0"/>
  </r>
  <r>
    <x v="48"/>
    <x v="124"/>
    <n v="6"/>
    <x v="8"/>
    <x v="0"/>
  </r>
  <r>
    <x v="48"/>
    <x v="112"/>
    <n v="8"/>
    <x v="9"/>
    <x v="0"/>
  </r>
  <r>
    <x v="48"/>
    <x v="113"/>
    <n v="8.0303030303030294"/>
    <x v="9"/>
    <x v="0"/>
  </r>
  <r>
    <x v="48"/>
    <x v="114"/>
    <n v="8.5"/>
    <x v="9"/>
    <x v="0"/>
  </r>
  <r>
    <x v="48"/>
    <x v="115"/>
    <n v="8.8000000000000007"/>
    <x v="9"/>
    <x v="0"/>
  </r>
  <r>
    <x v="48"/>
    <x v="116"/>
    <n v="8.0652173913043459"/>
    <x v="9"/>
    <x v="0"/>
  </r>
  <r>
    <x v="48"/>
    <x v="117"/>
    <n v="8"/>
    <x v="9"/>
    <x v="0"/>
  </r>
  <r>
    <x v="48"/>
    <x v="118"/>
    <n v="7.666666666666667"/>
    <x v="9"/>
    <x v="0"/>
  </r>
  <r>
    <x v="48"/>
    <x v="119"/>
    <m/>
    <x v="9"/>
    <x v="0"/>
  </r>
  <r>
    <x v="48"/>
    <x v="120"/>
    <n v="8.0188679245282994"/>
    <x v="9"/>
    <x v="0"/>
  </r>
  <r>
    <x v="48"/>
    <x v="121"/>
    <n v="8.5714285714285712"/>
    <x v="9"/>
    <x v="0"/>
  </r>
  <r>
    <x v="48"/>
    <x v="122"/>
    <n v="7.7058823529411749"/>
    <x v="9"/>
    <x v="0"/>
  </r>
  <r>
    <x v="48"/>
    <x v="123"/>
    <n v="8.1666666666666661"/>
    <x v="9"/>
    <x v="0"/>
  </r>
  <r>
    <x v="48"/>
    <x v="124"/>
    <n v="6"/>
    <x v="9"/>
    <x v="0"/>
  </r>
  <r>
    <x v="48"/>
    <x v="112"/>
    <n v="9.6666666666666661"/>
    <x v="10"/>
    <x v="0"/>
  </r>
  <r>
    <x v="48"/>
    <x v="113"/>
    <n v="7.916666666666667"/>
    <x v="10"/>
    <x v="0"/>
  </r>
  <r>
    <x v="48"/>
    <x v="114"/>
    <n v="9.5"/>
    <x v="10"/>
    <x v="0"/>
  </r>
  <r>
    <x v="48"/>
    <x v="115"/>
    <n v="8.6666666666666679"/>
    <x v="10"/>
    <x v="0"/>
  </r>
  <r>
    <x v="48"/>
    <x v="116"/>
    <n v="8.4285714285714288"/>
    <x v="10"/>
    <x v="0"/>
  </r>
  <r>
    <x v="48"/>
    <x v="117"/>
    <n v="8"/>
    <x v="10"/>
    <x v="0"/>
  </r>
  <r>
    <x v="48"/>
    <x v="118"/>
    <n v="7.625"/>
    <x v="10"/>
    <x v="0"/>
  </r>
  <r>
    <x v="48"/>
    <x v="119"/>
    <n v="8.8000000000000007"/>
    <x v="10"/>
    <x v="0"/>
  </r>
  <r>
    <x v="48"/>
    <x v="120"/>
    <n v="8.4313725490196099"/>
    <x v="10"/>
    <x v="0"/>
  </r>
  <r>
    <x v="48"/>
    <x v="121"/>
    <n v="10"/>
    <x v="10"/>
    <x v="0"/>
  </r>
  <r>
    <x v="48"/>
    <x v="122"/>
    <n v="8.3333333333333304"/>
    <x v="10"/>
    <x v="0"/>
  </r>
  <r>
    <x v="48"/>
    <x v="123"/>
    <n v="8.3636363636363651"/>
    <x v="10"/>
    <x v="0"/>
  </r>
  <r>
    <x v="48"/>
    <x v="124"/>
    <n v="5.4"/>
    <x v="10"/>
    <x v="0"/>
  </r>
  <r>
    <x v="48"/>
    <x v="112"/>
    <n v="7"/>
    <x v="11"/>
    <x v="0"/>
  </r>
  <r>
    <x v="48"/>
    <x v="113"/>
    <n v="7.7272727272727293"/>
    <x v="11"/>
    <x v="0"/>
  </r>
  <r>
    <x v="48"/>
    <x v="114"/>
    <n v="8.3333333333333339"/>
    <x v="11"/>
    <x v="0"/>
  </r>
  <r>
    <x v="48"/>
    <x v="115"/>
    <n v="7.333333333333333"/>
    <x v="11"/>
    <x v="0"/>
  </r>
  <r>
    <x v="48"/>
    <x v="116"/>
    <n v="8.4146341463414664"/>
    <x v="11"/>
    <x v="0"/>
  </r>
  <r>
    <x v="48"/>
    <x v="117"/>
    <n v="8.5"/>
    <x v="11"/>
    <x v="0"/>
  </r>
  <r>
    <x v="48"/>
    <x v="118"/>
    <n v="9"/>
    <x v="11"/>
    <x v="0"/>
  </r>
  <r>
    <x v="48"/>
    <x v="119"/>
    <n v="9"/>
    <x v="11"/>
    <x v="0"/>
  </r>
  <r>
    <x v="48"/>
    <x v="120"/>
    <n v="7.9761904761904754"/>
    <x v="11"/>
    <x v="0"/>
  </r>
  <r>
    <x v="48"/>
    <x v="121"/>
    <n v="9.8000000000000007"/>
    <x v="11"/>
    <x v="0"/>
  </r>
  <r>
    <x v="48"/>
    <x v="122"/>
    <n v="8"/>
    <x v="11"/>
    <x v="0"/>
  </r>
  <r>
    <x v="48"/>
    <x v="123"/>
    <n v="9"/>
    <x v="11"/>
    <x v="0"/>
  </r>
  <r>
    <x v="48"/>
    <x v="124"/>
    <n v="6.125"/>
    <x v="11"/>
    <x v="0"/>
  </r>
  <r>
    <x v="48"/>
    <x v="112"/>
    <n v="8.2857142857142865"/>
    <x v="12"/>
    <x v="0"/>
  </r>
  <r>
    <x v="48"/>
    <x v="113"/>
    <n v="8.3636363636363633"/>
    <x v="12"/>
    <x v="0"/>
  </r>
  <r>
    <x v="48"/>
    <x v="114"/>
    <n v="4"/>
    <x v="12"/>
    <x v="0"/>
  </r>
  <r>
    <x v="48"/>
    <x v="115"/>
    <n v="6"/>
    <x v="12"/>
    <x v="0"/>
  </r>
  <r>
    <x v="48"/>
    <x v="116"/>
    <n v="8.348484848484846"/>
    <x v="12"/>
    <x v="0"/>
  </r>
  <r>
    <x v="48"/>
    <x v="117"/>
    <n v="8.1666666666666679"/>
    <x v="12"/>
    <x v="0"/>
  </r>
  <r>
    <x v="48"/>
    <x v="118"/>
    <n v="8.5"/>
    <x v="12"/>
    <x v="0"/>
  </r>
  <r>
    <x v="48"/>
    <x v="119"/>
    <n v="8.25"/>
    <x v="12"/>
    <x v="0"/>
  </r>
  <r>
    <x v="48"/>
    <x v="120"/>
    <n v="8.531914893617019"/>
    <x v="12"/>
    <x v="0"/>
  </r>
  <r>
    <x v="48"/>
    <x v="121"/>
    <n v="9.6666666666666661"/>
    <x v="12"/>
    <x v="0"/>
  </r>
  <r>
    <x v="48"/>
    <x v="122"/>
    <n v="7.8125"/>
    <x v="12"/>
    <x v="0"/>
  </r>
  <r>
    <x v="48"/>
    <x v="123"/>
    <n v="8.8000000000000007"/>
    <x v="12"/>
    <x v="0"/>
  </r>
  <r>
    <x v="48"/>
    <x v="124"/>
    <n v="6.666666666666667"/>
    <x v="12"/>
    <x v="0"/>
  </r>
  <r>
    <x v="48"/>
    <x v="112"/>
    <n v="7.6666666666666661"/>
    <x v="13"/>
    <x v="0"/>
  </r>
  <r>
    <x v="48"/>
    <x v="113"/>
    <n v="8.6363636363636385"/>
    <x v="13"/>
    <x v="0"/>
  </r>
  <r>
    <x v="48"/>
    <x v="114"/>
    <n v="7.333333333333333"/>
    <x v="13"/>
    <x v="0"/>
  </r>
  <r>
    <x v="48"/>
    <x v="115"/>
    <n v="8.375"/>
    <x v="13"/>
    <x v="0"/>
  </r>
  <r>
    <x v="48"/>
    <x v="116"/>
    <n v="8.6"/>
    <x v="13"/>
    <x v="0"/>
  </r>
  <r>
    <x v="48"/>
    <x v="117"/>
    <n v="8"/>
    <x v="13"/>
    <x v="0"/>
  </r>
  <r>
    <x v="48"/>
    <x v="118"/>
    <n v="9.125"/>
    <x v="13"/>
    <x v="0"/>
  </r>
  <r>
    <x v="48"/>
    <x v="119"/>
    <n v="7.5"/>
    <x v="13"/>
    <x v="0"/>
  </r>
  <r>
    <x v="48"/>
    <x v="120"/>
    <n v="8.4035087719298254"/>
    <x v="13"/>
    <x v="0"/>
  </r>
  <r>
    <x v="48"/>
    <x v="121"/>
    <n v="8.3333333333333339"/>
    <x v="13"/>
    <x v="0"/>
  </r>
  <r>
    <x v="48"/>
    <x v="122"/>
    <n v="7.3636363636363651"/>
    <x v="13"/>
    <x v="0"/>
  </r>
  <r>
    <x v="48"/>
    <x v="123"/>
    <n v="9.75"/>
    <x v="13"/>
    <x v="0"/>
  </r>
  <r>
    <x v="48"/>
    <x v="124"/>
    <n v="7.4"/>
    <x v="13"/>
    <x v="0"/>
  </r>
  <r>
    <x v="48"/>
    <x v="112"/>
    <n v="7.3333333333333339"/>
    <x v="14"/>
    <x v="0"/>
  </r>
  <r>
    <x v="48"/>
    <x v="113"/>
    <n v="7.75"/>
    <x v="14"/>
    <x v="0"/>
  </r>
  <r>
    <x v="48"/>
    <x v="114"/>
    <n v="9"/>
    <x v="14"/>
    <x v="0"/>
  </r>
  <r>
    <x v="48"/>
    <x v="115"/>
    <n v="8.8000000000000007"/>
    <x v="14"/>
    <x v="0"/>
  </r>
  <r>
    <x v="48"/>
    <x v="116"/>
    <n v="8.125"/>
    <x v="14"/>
    <x v="0"/>
  </r>
  <r>
    <x v="48"/>
    <x v="117"/>
    <n v="8.545454545454545"/>
    <x v="14"/>
    <x v="0"/>
  </r>
  <r>
    <x v="48"/>
    <x v="118"/>
    <n v="7.25"/>
    <x v="14"/>
    <x v="0"/>
  </r>
  <r>
    <x v="48"/>
    <x v="119"/>
    <n v="9.5"/>
    <x v="14"/>
    <x v="0"/>
  </r>
  <r>
    <x v="48"/>
    <x v="120"/>
    <n v="7.7142857142857162"/>
    <x v="14"/>
    <x v="0"/>
  </r>
  <r>
    <x v="48"/>
    <x v="121"/>
    <n v="9"/>
    <x v="14"/>
    <x v="0"/>
  </r>
  <r>
    <x v="48"/>
    <x v="122"/>
    <n v="5.2"/>
    <x v="14"/>
    <x v="0"/>
  </r>
  <r>
    <x v="48"/>
    <x v="123"/>
    <n v="7.333333333333333"/>
    <x v="14"/>
    <x v="0"/>
  </r>
  <r>
    <x v="48"/>
    <x v="124"/>
    <n v="10"/>
    <x v="14"/>
    <x v="0"/>
  </r>
  <r>
    <x v="48"/>
    <x v="112"/>
    <n v="9.5"/>
    <x v="15"/>
    <x v="0"/>
  </r>
  <r>
    <x v="48"/>
    <x v="113"/>
    <n v="7.9024390243902438"/>
    <x v="15"/>
    <x v="0"/>
  </r>
  <r>
    <x v="48"/>
    <x v="114"/>
    <n v="5.666666666666667"/>
    <x v="15"/>
    <x v="0"/>
  </r>
  <r>
    <x v="48"/>
    <x v="115"/>
    <n v="7.8"/>
    <x v="15"/>
    <x v="0"/>
  </r>
  <r>
    <x v="48"/>
    <x v="116"/>
    <n v="8.9333333333333318"/>
    <x v="15"/>
    <x v="0"/>
  </r>
  <r>
    <x v="48"/>
    <x v="117"/>
    <n v="7.6428571428571423"/>
    <x v="15"/>
    <x v="0"/>
  </r>
  <r>
    <x v="48"/>
    <x v="118"/>
    <n v="9.1951219512195106"/>
    <x v="15"/>
    <x v="0"/>
  </r>
  <r>
    <x v="48"/>
    <x v="119"/>
    <n v="7.625"/>
    <x v="15"/>
    <x v="0"/>
  </r>
  <r>
    <x v="48"/>
    <x v="120"/>
    <n v="9.2403846153846114"/>
    <x v="15"/>
    <x v="0"/>
  </r>
  <r>
    <x v="48"/>
    <x v="121"/>
    <n v="6.5"/>
    <x v="15"/>
    <x v="0"/>
  </r>
  <r>
    <x v="48"/>
    <x v="122"/>
    <n v="8.3823529411764675"/>
    <x v="15"/>
    <x v="0"/>
  </r>
  <r>
    <x v="48"/>
    <x v="123"/>
    <n v="8.7142857142857153"/>
    <x v="15"/>
    <x v="0"/>
  </r>
  <r>
    <x v="48"/>
    <x v="124"/>
    <n v="5.75"/>
    <x v="15"/>
    <x v="0"/>
  </r>
  <r>
    <x v="48"/>
    <x v="112"/>
    <n v="8"/>
    <x v="16"/>
    <x v="0"/>
  </r>
  <r>
    <x v="48"/>
    <x v="113"/>
    <n v="8.0142857142857178"/>
    <x v="16"/>
    <x v="0"/>
  </r>
  <r>
    <x v="48"/>
    <x v="114"/>
    <n v="7.375"/>
    <x v="16"/>
    <x v="0"/>
  </r>
  <r>
    <x v="48"/>
    <x v="115"/>
    <n v="6.9333333333333336"/>
    <x v="16"/>
    <x v="0"/>
  </r>
  <r>
    <x v="48"/>
    <x v="116"/>
    <n v="8.6938775510204067"/>
    <x v="16"/>
    <x v="0"/>
  </r>
  <r>
    <x v="48"/>
    <x v="117"/>
    <n v="7.4"/>
    <x v="16"/>
    <x v="0"/>
  </r>
  <r>
    <x v="48"/>
    <x v="118"/>
    <n v="7.6944444444444438"/>
    <x v="16"/>
    <x v="0"/>
  </r>
  <r>
    <x v="48"/>
    <x v="119"/>
    <n v="6.7272727272727275"/>
    <x v="16"/>
    <x v="0"/>
  </r>
  <r>
    <x v="48"/>
    <x v="120"/>
    <n v="8.583892617449667"/>
    <x v="16"/>
    <x v="0"/>
  </r>
  <r>
    <x v="48"/>
    <x v="121"/>
    <n v="8.4444444444444464"/>
    <x v="16"/>
    <x v="0"/>
  </r>
  <r>
    <x v="48"/>
    <x v="122"/>
    <n v="8.7368421052631575"/>
    <x v="16"/>
    <x v="0"/>
  </r>
  <r>
    <x v="48"/>
    <x v="123"/>
    <n v="8.2903225806451619"/>
    <x v="16"/>
    <x v="0"/>
  </r>
  <r>
    <x v="48"/>
    <x v="124"/>
    <n v="5.6875"/>
    <x v="16"/>
    <x v="0"/>
  </r>
  <r>
    <x v="48"/>
    <x v="112"/>
    <n v="8.0040322580645196"/>
    <x v="0"/>
    <x v="1"/>
  </r>
  <r>
    <x v="48"/>
    <x v="113"/>
    <n v="7.8872668288726668"/>
    <x v="0"/>
    <x v="1"/>
  </r>
  <r>
    <x v="48"/>
    <x v="114"/>
    <n v="8.0749999999999993"/>
    <x v="0"/>
    <x v="1"/>
  </r>
  <r>
    <x v="48"/>
    <x v="115"/>
    <n v="8.3940677966101642"/>
    <x v="0"/>
    <x v="1"/>
  </r>
  <r>
    <x v="48"/>
    <x v="116"/>
    <n v="8.0642994241842736"/>
    <x v="0"/>
    <x v="1"/>
  </r>
  <r>
    <x v="48"/>
    <x v="117"/>
    <n v="8.0185567010309242"/>
    <x v="0"/>
    <x v="1"/>
  </r>
  <r>
    <x v="48"/>
    <x v="118"/>
    <n v="7.8275862068965596"/>
    <x v="0"/>
    <x v="1"/>
  </r>
  <r>
    <x v="48"/>
    <x v="119"/>
    <n v="7.2460732984293195"/>
    <x v="0"/>
    <x v="1"/>
  </r>
  <r>
    <x v="48"/>
    <x v="120"/>
    <n v="8.3451511991658105"/>
    <x v="0"/>
    <x v="1"/>
  </r>
  <r>
    <x v="48"/>
    <x v="121"/>
    <n v="8.359477124183007"/>
    <x v="0"/>
    <x v="1"/>
  </r>
  <r>
    <x v="48"/>
    <x v="122"/>
    <n v="8.1379870129870167"/>
    <x v="0"/>
    <x v="1"/>
  </r>
  <r>
    <x v="48"/>
    <x v="123"/>
    <n v="7.9862700228832937"/>
    <x v="0"/>
    <x v="1"/>
  </r>
  <r>
    <x v="48"/>
    <x v="124"/>
    <n v="0"/>
    <x v="0"/>
    <x v="1"/>
  </r>
  <r>
    <x v="48"/>
    <x v="112"/>
    <n v="7.814814814814814"/>
    <x v="1"/>
    <x v="1"/>
  </r>
  <r>
    <x v="48"/>
    <x v="113"/>
    <n v="7.4074074074074066"/>
    <x v="1"/>
    <x v="1"/>
  </r>
  <r>
    <x v="48"/>
    <x v="114"/>
    <n v="8.4375"/>
    <x v="1"/>
    <x v="1"/>
  </r>
  <r>
    <x v="48"/>
    <x v="115"/>
    <n v="7.9318181818181817"/>
    <x v="1"/>
    <x v="1"/>
  </r>
  <r>
    <x v="48"/>
    <x v="116"/>
    <n v="8.1840490797545993"/>
    <x v="1"/>
    <x v="1"/>
  </r>
  <r>
    <x v="48"/>
    <x v="117"/>
    <n v="8.2151898734177209"/>
    <x v="1"/>
    <x v="1"/>
  </r>
  <r>
    <x v="48"/>
    <x v="118"/>
    <n v="7.8176100628930802"/>
    <x v="1"/>
    <x v="1"/>
  </r>
  <r>
    <x v="48"/>
    <x v="119"/>
    <n v="7"/>
    <x v="1"/>
    <x v="1"/>
  </r>
  <r>
    <x v="48"/>
    <x v="120"/>
    <n v="8.4963768115941942"/>
    <x v="1"/>
    <x v="1"/>
  </r>
  <r>
    <x v="48"/>
    <x v="121"/>
    <n v="8.4545454545454568"/>
    <x v="1"/>
    <x v="1"/>
  </r>
  <r>
    <x v="48"/>
    <x v="122"/>
    <n v="8.0798122065727735"/>
    <x v="1"/>
    <x v="1"/>
  </r>
  <r>
    <x v="48"/>
    <x v="123"/>
    <n v="7.9187500000000002"/>
    <x v="1"/>
    <x v="1"/>
  </r>
  <r>
    <x v="48"/>
    <x v="124"/>
    <n v="0"/>
    <x v="1"/>
    <x v="1"/>
  </r>
  <r>
    <x v="48"/>
    <x v="112"/>
    <n v="8.0381679389313021"/>
    <x v="2"/>
    <x v="1"/>
  </r>
  <r>
    <x v="48"/>
    <x v="113"/>
    <n v="8.1302211302211393"/>
    <x v="2"/>
    <x v="1"/>
  </r>
  <r>
    <x v="48"/>
    <x v="114"/>
    <n v="7.6"/>
    <x v="2"/>
    <x v="1"/>
  </r>
  <r>
    <x v="48"/>
    <x v="115"/>
    <n v="8.5131578947368389"/>
    <x v="2"/>
    <x v="1"/>
  </r>
  <r>
    <x v="48"/>
    <x v="116"/>
    <n v="8.2886597938144373"/>
    <x v="2"/>
    <x v="1"/>
  </r>
  <r>
    <x v="48"/>
    <x v="117"/>
    <n v="8.3191489361702171"/>
    <x v="2"/>
    <x v="1"/>
  </r>
  <r>
    <x v="48"/>
    <x v="118"/>
    <n v="8.388235294117651"/>
    <x v="2"/>
    <x v="1"/>
  </r>
  <r>
    <x v="48"/>
    <x v="119"/>
    <n v="7.3164556962025324"/>
    <x v="2"/>
    <x v="1"/>
  </r>
  <r>
    <x v="48"/>
    <x v="120"/>
    <n v="8.1605392156862688"/>
    <x v="2"/>
    <x v="1"/>
  </r>
  <r>
    <x v="48"/>
    <x v="121"/>
    <n v="8.4705882352941142"/>
    <x v="2"/>
    <x v="1"/>
  </r>
  <r>
    <x v="48"/>
    <x v="122"/>
    <n v="8.4795918367346967"/>
    <x v="2"/>
    <x v="1"/>
  </r>
  <r>
    <x v="48"/>
    <x v="123"/>
    <n v="8.1927710843373518"/>
    <x v="2"/>
    <x v="1"/>
  </r>
  <r>
    <x v="48"/>
    <x v="124"/>
    <n v="0"/>
    <x v="2"/>
    <x v="1"/>
  </r>
  <r>
    <x v="48"/>
    <x v="112"/>
    <n v="8.0454545454545467"/>
    <x v="3"/>
    <x v="1"/>
  </r>
  <r>
    <x v="48"/>
    <x v="113"/>
    <n v="8.1"/>
    <x v="3"/>
    <x v="1"/>
  </r>
  <r>
    <x v="48"/>
    <x v="114"/>
    <n v="7.9090909090909092"/>
    <x v="3"/>
    <x v="1"/>
  </r>
  <r>
    <x v="48"/>
    <x v="115"/>
    <n v="8.6176470588235308"/>
    <x v="3"/>
    <x v="1"/>
  </r>
  <r>
    <x v="48"/>
    <x v="116"/>
    <n v="8.0144578313252968"/>
    <x v="3"/>
    <x v="1"/>
  </r>
  <r>
    <x v="48"/>
    <x v="117"/>
    <n v="7.8115942028985517"/>
    <x v="3"/>
    <x v="1"/>
  </r>
  <r>
    <x v="48"/>
    <x v="118"/>
    <n v="7.9873417721519004"/>
    <x v="3"/>
    <x v="1"/>
  </r>
  <r>
    <x v="48"/>
    <x v="119"/>
    <n v="7.625"/>
    <x v="3"/>
    <x v="1"/>
  </r>
  <r>
    <x v="48"/>
    <x v="120"/>
    <n v="8.4580419580419477"/>
    <x v="3"/>
    <x v="1"/>
  </r>
  <r>
    <x v="48"/>
    <x v="121"/>
    <n v="8.4"/>
    <x v="3"/>
    <x v="1"/>
  </r>
  <r>
    <x v="48"/>
    <x v="122"/>
    <n v="8.292682926829265"/>
    <x v="3"/>
    <x v="1"/>
  </r>
  <r>
    <x v="48"/>
    <x v="123"/>
    <n v="8.0744680851063837"/>
    <x v="3"/>
    <x v="1"/>
  </r>
  <r>
    <x v="48"/>
    <x v="124"/>
    <n v="0"/>
    <x v="3"/>
    <x v="1"/>
  </r>
  <r>
    <x v="48"/>
    <x v="112"/>
    <n v="7.8181818181818166"/>
    <x v="4"/>
    <x v="1"/>
  </r>
  <r>
    <x v="48"/>
    <x v="113"/>
    <n v="7.6714285714285726"/>
    <x v="4"/>
    <x v="1"/>
  </r>
  <r>
    <x v="48"/>
    <x v="114"/>
    <n v="7.25"/>
    <x v="4"/>
    <x v="1"/>
  </r>
  <r>
    <x v="48"/>
    <x v="115"/>
    <n v="8.6"/>
    <x v="4"/>
    <x v="1"/>
  </r>
  <r>
    <x v="48"/>
    <x v="116"/>
    <n v="8.2096774193548399"/>
    <x v="4"/>
    <x v="1"/>
  </r>
  <r>
    <x v="48"/>
    <x v="117"/>
    <n v="6.28"/>
    <x v="4"/>
    <x v="1"/>
  </r>
  <r>
    <x v="48"/>
    <x v="118"/>
    <n v="7.6896551724137927"/>
    <x v="4"/>
    <x v="1"/>
  </r>
  <r>
    <x v="48"/>
    <x v="119"/>
    <n v="7.5882352941176459"/>
    <x v="4"/>
    <x v="1"/>
  </r>
  <r>
    <x v="48"/>
    <x v="120"/>
    <n v="8.2903225806451672"/>
    <x v="4"/>
    <x v="1"/>
  </r>
  <r>
    <x v="48"/>
    <x v="121"/>
    <n v="8"/>
    <x v="4"/>
    <x v="1"/>
  </r>
  <r>
    <x v="48"/>
    <x v="122"/>
    <n v="8.3421052631578956"/>
    <x v="4"/>
    <x v="1"/>
  </r>
  <r>
    <x v="48"/>
    <x v="123"/>
    <n v="7.8571428571428577"/>
    <x v="4"/>
    <x v="1"/>
  </r>
  <r>
    <x v="48"/>
    <x v="124"/>
    <n v="0"/>
    <x v="4"/>
    <x v="1"/>
  </r>
  <r>
    <x v="48"/>
    <x v="112"/>
    <n v="6.875"/>
    <x v="5"/>
    <x v="1"/>
  </r>
  <r>
    <x v="48"/>
    <x v="113"/>
    <n v="7.384615384615385"/>
    <x v="5"/>
    <x v="1"/>
  </r>
  <r>
    <x v="48"/>
    <x v="114"/>
    <m/>
    <x v="5"/>
    <x v="1"/>
  </r>
  <r>
    <x v="48"/>
    <x v="115"/>
    <n v="10"/>
    <x v="5"/>
    <x v="1"/>
  </r>
  <r>
    <x v="48"/>
    <x v="116"/>
    <n v="8.5882352941176467"/>
    <x v="5"/>
    <x v="1"/>
  </r>
  <r>
    <x v="48"/>
    <x v="117"/>
    <n v="5.8"/>
    <x v="5"/>
    <x v="1"/>
  </r>
  <r>
    <x v="48"/>
    <x v="118"/>
    <n v="8.2222222222222214"/>
    <x v="5"/>
    <x v="1"/>
  </r>
  <r>
    <x v="48"/>
    <x v="119"/>
    <n v="7"/>
    <x v="5"/>
    <x v="1"/>
  </r>
  <r>
    <x v="48"/>
    <x v="120"/>
    <n v="8.2909090909090875"/>
    <x v="5"/>
    <x v="1"/>
  </r>
  <r>
    <x v="48"/>
    <x v="121"/>
    <n v="9"/>
    <x v="5"/>
    <x v="1"/>
  </r>
  <r>
    <x v="48"/>
    <x v="122"/>
    <n v="8.7272727272727284"/>
    <x v="5"/>
    <x v="1"/>
  </r>
  <r>
    <x v="48"/>
    <x v="123"/>
    <n v="7"/>
    <x v="5"/>
    <x v="1"/>
  </r>
  <r>
    <x v="48"/>
    <x v="124"/>
    <n v="0"/>
    <x v="5"/>
    <x v="1"/>
  </r>
  <r>
    <x v="48"/>
    <x v="112"/>
    <n v="8"/>
    <x v="6"/>
    <x v="1"/>
  </r>
  <r>
    <x v="48"/>
    <x v="113"/>
    <n v="6.5"/>
    <x v="6"/>
    <x v="1"/>
  </r>
  <r>
    <x v="48"/>
    <x v="114"/>
    <n v="9"/>
    <x v="6"/>
    <x v="1"/>
  </r>
  <r>
    <x v="48"/>
    <x v="115"/>
    <n v="7"/>
    <x v="6"/>
    <x v="1"/>
  </r>
  <r>
    <x v="48"/>
    <x v="116"/>
    <n v="8.1428571428571441"/>
    <x v="6"/>
    <x v="1"/>
  </r>
  <r>
    <x v="48"/>
    <x v="117"/>
    <n v="6.375"/>
    <x v="6"/>
    <x v="1"/>
  </r>
  <r>
    <x v="48"/>
    <x v="118"/>
    <n v="7.2857142857142856"/>
    <x v="6"/>
    <x v="1"/>
  </r>
  <r>
    <x v="48"/>
    <x v="119"/>
    <n v="9"/>
    <x v="6"/>
    <x v="1"/>
  </r>
  <r>
    <x v="48"/>
    <x v="120"/>
    <n v="8.0689655172413772"/>
    <x v="6"/>
    <x v="1"/>
  </r>
  <r>
    <x v="48"/>
    <x v="121"/>
    <n v="8"/>
    <x v="6"/>
    <x v="1"/>
  </r>
  <r>
    <x v="48"/>
    <x v="122"/>
    <n v="9.3333333333333321"/>
    <x v="6"/>
    <x v="1"/>
  </r>
  <r>
    <x v="48"/>
    <x v="123"/>
    <n v="8.6"/>
    <x v="6"/>
    <x v="1"/>
  </r>
  <r>
    <x v="48"/>
    <x v="124"/>
    <n v="0"/>
    <x v="6"/>
    <x v="1"/>
  </r>
  <r>
    <x v="48"/>
    <x v="112"/>
    <n v="7.333333333333333"/>
    <x v="7"/>
    <x v="1"/>
  </r>
  <r>
    <x v="48"/>
    <x v="113"/>
    <n v="8.0588235294117645"/>
    <x v="7"/>
    <x v="1"/>
  </r>
  <r>
    <x v="48"/>
    <x v="114"/>
    <n v="1"/>
    <x v="7"/>
    <x v="1"/>
  </r>
  <r>
    <x v="48"/>
    <x v="115"/>
    <m/>
    <x v="7"/>
    <x v="1"/>
  </r>
  <r>
    <x v="48"/>
    <x v="116"/>
    <n v="7.7333333333333334"/>
    <x v="7"/>
    <x v="1"/>
  </r>
  <r>
    <x v="48"/>
    <x v="117"/>
    <n v="6.4285714285714288"/>
    <x v="7"/>
    <x v="1"/>
  </r>
  <r>
    <x v="48"/>
    <x v="118"/>
    <n v="7"/>
    <x v="7"/>
    <x v="1"/>
  </r>
  <r>
    <x v="48"/>
    <x v="119"/>
    <n v="7.5"/>
    <x v="7"/>
    <x v="1"/>
  </r>
  <r>
    <x v="48"/>
    <x v="120"/>
    <n v="8.3928571428571459"/>
    <x v="7"/>
    <x v="1"/>
  </r>
  <r>
    <x v="48"/>
    <x v="121"/>
    <n v="7.666666666666667"/>
    <x v="7"/>
    <x v="1"/>
  </r>
  <r>
    <x v="48"/>
    <x v="122"/>
    <n v="7.4"/>
    <x v="7"/>
    <x v="1"/>
  </r>
  <r>
    <x v="48"/>
    <x v="123"/>
    <n v="8.6"/>
    <x v="7"/>
    <x v="1"/>
  </r>
  <r>
    <x v="48"/>
    <x v="124"/>
    <n v="0"/>
    <x v="7"/>
    <x v="1"/>
  </r>
  <r>
    <x v="48"/>
    <x v="112"/>
    <n v="8.875"/>
    <x v="8"/>
    <x v="1"/>
  </r>
  <r>
    <x v="48"/>
    <x v="113"/>
    <n v="7.7941176470588225"/>
    <x v="8"/>
    <x v="1"/>
  </r>
  <r>
    <x v="48"/>
    <x v="114"/>
    <n v="10"/>
    <x v="8"/>
    <x v="1"/>
  </r>
  <r>
    <x v="48"/>
    <x v="115"/>
    <n v="9.5"/>
    <x v="8"/>
    <x v="1"/>
  </r>
  <r>
    <x v="48"/>
    <x v="116"/>
    <n v="8.2608695652173925"/>
    <x v="8"/>
    <x v="1"/>
  </r>
  <r>
    <x v="48"/>
    <x v="117"/>
    <n v="6.4"/>
    <x v="8"/>
    <x v="1"/>
  </r>
  <r>
    <x v="48"/>
    <x v="118"/>
    <n v="7.7"/>
    <x v="8"/>
    <x v="1"/>
  </r>
  <r>
    <x v="48"/>
    <x v="119"/>
    <n v="7.7"/>
    <x v="8"/>
    <x v="1"/>
  </r>
  <r>
    <x v="48"/>
    <x v="120"/>
    <n v="8.304347826086957"/>
    <x v="8"/>
    <x v="1"/>
  </r>
  <r>
    <x v="48"/>
    <x v="121"/>
    <n v="8"/>
    <x v="8"/>
    <x v="1"/>
  </r>
  <r>
    <x v="48"/>
    <x v="122"/>
    <n v="8"/>
    <x v="8"/>
    <x v="1"/>
  </r>
  <r>
    <x v="48"/>
    <x v="123"/>
    <n v="7.666666666666667"/>
    <x v="8"/>
    <x v="1"/>
  </r>
  <r>
    <x v="48"/>
    <x v="124"/>
    <n v="0"/>
    <x v="8"/>
    <x v="1"/>
  </r>
  <r>
    <x v="48"/>
    <x v="112"/>
    <n v="8.6666666666666661"/>
    <x v="9"/>
    <x v="1"/>
  </r>
  <r>
    <x v="48"/>
    <x v="113"/>
    <n v="7.8095238095238093"/>
    <x v="9"/>
    <x v="1"/>
  </r>
  <r>
    <x v="48"/>
    <x v="114"/>
    <n v="8"/>
    <x v="9"/>
    <x v="1"/>
  </r>
  <r>
    <x v="48"/>
    <x v="115"/>
    <n v="7.25"/>
    <x v="9"/>
    <x v="1"/>
  </r>
  <r>
    <x v="48"/>
    <x v="116"/>
    <n v="7.8285714285714283"/>
    <x v="9"/>
    <x v="1"/>
  </r>
  <r>
    <x v="48"/>
    <x v="117"/>
    <n v="8.1999999999999993"/>
    <x v="9"/>
    <x v="1"/>
  </r>
  <r>
    <x v="48"/>
    <x v="118"/>
    <n v="7.375"/>
    <x v="9"/>
    <x v="1"/>
  </r>
  <r>
    <x v="48"/>
    <x v="119"/>
    <n v="7"/>
    <x v="9"/>
    <x v="1"/>
  </r>
  <r>
    <x v="48"/>
    <x v="120"/>
    <n v="7.9833333333333343"/>
    <x v="9"/>
    <x v="1"/>
  </r>
  <r>
    <x v="48"/>
    <x v="121"/>
    <n v="8.6"/>
    <x v="9"/>
    <x v="1"/>
  </r>
  <r>
    <x v="48"/>
    <x v="122"/>
    <n v="7.7142857142857144"/>
    <x v="9"/>
    <x v="1"/>
  </r>
  <r>
    <x v="48"/>
    <x v="123"/>
    <n v="8"/>
    <x v="9"/>
    <x v="1"/>
  </r>
  <r>
    <x v="48"/>
    <x v="124"/>
    <n v="0"/>
    <x v="9"/>
    <x v="1"/>
  </r>
  <r>
    <x v="48"/>
    <x v="112"/>
    <n v="7"/>
    <x v="10"/>
    <x v="1"/>
  </r>
  <r>
    <x v="48"/>
    <x v="113"/>
    <n v="8.1052631578947345"/>
    <x v="10"/>
    <x v="1"/>
  </r>
  <r>
    <x v="48"/>
    <x v="114"/>
    <n v="7.666666666666667"/>
    <x v="10"/>
    <x v="1"/>
  </r>
  <r>
    <x v="48"/>
    <x v="115"/>
    <n v="8.6"/>
    <x v="10"/>
    <x v="1"/>
  </r>
  <r>
    <x v="48"/>
    <x v="116"/>
    <n v="8.4166666666666661"/>
    <x v="10"/>
    <x v="1"/>
  </r>
  <r>
    <x v="48"/>
    <x v="117"/>
    <n v="8"/>
    <x v="10"/>
    <x v="1"/>
  </r>
  <r>
    <x v="48"/>
    <x v="118"/>
    <n v="8.6999999999999993"/>
    <x v="10"/>
    <x v="1"/>
  </r>
  <r>
    <x v="48"/>
    <x v="119"/>
    <n v="7"/>
    <x v="10"/>
    <x v="1"/>
  </r>
  <r>
    <x v="48"/>
    <x v="120"/>
    <n v="8.4925373134328392"/>
    <x v="10"/>
    <x v="1"/>
  </r>
  <r>
    <x v="48"/>
    <x v="121"/>
    <n v="8.5"/>
    <x v="10"/>
    <x v="1"/>
  </r>
  <r>
    <x v="48"/>
    <x v="122"/>
    <n v="8.1515151515151505"/>
    <x v="10"/>
    <x v="1"/>
  </r>
  <r>
    <x v="48"/>
    <x v="123"/>
    <n v="7.2222222222222223"/>
    <x v="10"/>
    <x v="1"/>
  </r>
  <r>
    <x v="48"/>
    <x v="124"/>
    <n v="0"/>
    <x v="10"/>
    <x v="1"/>
  </r>
  <r>
    <x v="48"/>
    <x v="112"/>
    <n v="8"/>
    <x v="11"/>
    <x v="1"/>
  </r>
  <r>
    <x v="48"/>
    <x v="113"/>
    <n v="8.3235294117647101"/>
    <x v="11"/>
    <x v="1"/>
  </r>
  <r>
    <x v="48"/>
    <x v="114"/>
    <n v="9"/>
    <x v="11"/>
    <x v="1"/>
  </r>
  <r>
    <x v="48"/>
    <x v="115"/>
    <n v="9.25"/>
    <x v="11"/>
    <x v="1"/>
  </r>
  <r>
    <x v="48"/>
    <x v="116"/>
    <n v="8.1750000000000007"/>
    <x v="11"/>
    <x v="1"/>
  </r>
  <r>
    <x v="48"/>
    <x v="117"/>
    <n v="9"/>
    <x v="11"/>
    <x v="1"/>
  </r>
  <r>
    <x v="48"/>
    <x v="118"/>
    <n v="7"/>
    <x v="11"/>
    <x v="1"/>
  </r>
  <r>
    <x v="48"/>
    <x v="119"/>
    <n v="9"/>
    <x v="11"/>
    <x v="1"/>
  </r>
  <r>
    <x v="48"/>
    <x v="120"/>
    <n v="8.5428571428571445"/>
    <x v="11"/>
    <x v="1"/>
  </r>
  <r>
    <x v="48"/>
    <x v="121"/>
    <n v="10"/>
    <x v="11"/>
    <x v="1"/>
  </r>
  <r>
    <x v="48"/>
    <x v="122"/>
    <n v="7.9166666666666661"/>
    <x v="11"/>
    <x v="1"/>
  </r>
  <r>
    <x v="48"/>
    <x v="123"/>
    <n v="8.25"/>
    <x v="11"/>
    <x v="1"/>
  </r>
  <r>
    <x v="48"/>
    <x v="124"/>
    <n v="0"/>
    <x v="11"/>
    <x v="1"/>
  </r>
  <r>
    <x v="48"/>
    <x v="112"/>
    <n v="9"/>
    <x v="12"/>
    <x v="1"/>
  </r>
  <r>
    <x v="48"/>
    <x v="113"/>
    <n v="8.0769230769230749"/>
    <x v="12"/>
    <x v="1"/>
  </r>
  <r>
    <x v="48"/>
    <x v="114"/>
    <n v="8.875"/>
    <x v="12"/>
    <x v="1"/>
  </r>
  <r>
    <x v="48"/>
    <x v="115"/>
    <n v="6.6"/>
    <x v="12"/>
    <x v="1"/>
  </r>
  <r>
    <x v="48"/>
    <x v="116"/>
    <n v="8.0563380281690122"/>
    <x v="12"/>
    <x v="1"/>
  </r>
  <r>
    <x v="48"/>
    <x v="117"/>
    <n v="8.0555555555555554"/>
    <x v="12"/>
    <x v="1"/>
  </r>
  <r>
    <x v="48"/>
    <x v="118"/>
    <n v="7.625"/>
    <x v="12"/>
    <x v="1"/>
  </r>
  <r>
    <x v="48"/>
    <x v="119"/>
    <n v="7"/>
    <x v="12"/>
    <x v="1"/>
  </r>
  <r>
    <x v="48"/>
    <x v="120"/>
    <n v="8.9857142857142858"/>
    <x v="12"/>
    <x v="1"/>
  </r>
  <r>
    <x v="48"/>
    <x v="121"/>
    <n v="8.3333333333333339"/>
    <x v="12"/>
    <x v="1"/>
  </r>
  <r>
    <x v="48"/>
    <x v="122"/>
    <n v="8.2666666666666657"/>
    <x v="12"/>
    <x v="1"/>
  </r>
  <r>
    <x v="48"/>
    <x v="123"/>
    <n v="8.1999999999999993"/>
    <x v="12"/>
    <x v="1"/>
  </r>
  <r>
    <x v="48"/>
    <x v="124"/>
    <n v="0"/>
    <x v="12"/>
    <x v="1"/>
  </r>
  <r>
    <x v="48"/>
    <x v="112"/>
    <n v="8.7142857142857135"/>
    <x v="13"/>
    <x v="1"/>
  </r>
  <r>
    <x v="48"/>
    <x v="113"/>
    <n v="7.8"/>
    <x v="13"/>
    <x v="1"/>
  </r>
  <r>
    <x v="48"/>
    <x v="114"/>
    <n v="9"/>
    <x v="13"/>
    <x v="1"/>
  </r>
  <r>
    <x v="48"/>
    <x v="115"/>
    <n v="9.25"/>
    <x v="13"/>
    <x v="1"/>
  </r>
  <r>
    <x v="48"/>
    <x v="116"/>
    <n v="8.9411764705882355"/>
    <x v="13"/>
    <x v="1"/>
  </r>
  <r>
    <x v="48"/>
    <x v="117"/>
    <n v="8.3333333333333321"/>
    <x v="13"/>
    <x v="1"/>
  </r>
  <r>
    <x v="48"/>
    <x v="118"/>
    <n v="7"/>
    <x v="13"/>
    <x v="1"/>
  </r>
  <r>
    <x v="48"/>
    <x v="119"/>
    <n v="9.5"/>
    <x v="13"/>
    <x v="1"/>
  </r>
  <r>
    <x v="48"/>
    <x v="120"/>
    <n v="8.8076923076923084"/>
    <x v="13"/>
    <x v="1"/>
  </r>
  <r>
    <x v="48"/>
    <x v="121"/>
    <n v="10"/>
    <x v="13"/>
    <x v="1"/>
  </r>
  <r>
    <x v="48"/>
    <x v="122"/>
    <n v="8.615384615384615"/>
    <x v="13"/>
    <x v="1"/>
  </r>
  <r>
    <x v="48"/>
    <x v="123"/>
    <n v="9.5"/>
    <x v="13"/>
    <x v="1"/>
  </r>
  <r>
    <x v="48"/>
    <x v="124"/>
    <n v="0"/>
    <x v="13"/>
    <x v="1"/>
  </r>
  <r>
    <x v="48"/>
    <x v="112"/>
    <n v="8"/>
    <x v="14"/>
    <x v="1"/>
  </r>
  <r>
    <x v="48"/>
    <x v="113"/>
    <n v="7.55"/>
    <x v="14"/>
    <x v="1"/>
  </r>
  <r>
    <x v="48"/>
    <x v="114"/>
    <n v="9.5"/>
    <x v="14"/>
    <x v="1"/>
  </r>
  <r>
    <x v="48"/>
    <x v="115"/>
    <n v="9.4"/>
    <x v="14"/>
    <x v="1"/>
  </r>
  <r>
    <x v="48"/>
    <x v="116"/>
    <n v="7.4285714285714279"/>
    <x v="14"/>
    <x v="1"/>
  </r>
  <r>
    <x v="48"/>
    <x v="117"/>
    <n v="8.6"/>
    <x v="14"/>
    <x v="1"/>
  </r>
  <r>
    <x v="48"/>
    <x v="118"/>
    <n v="7"/>
    <x v="14"/>
    <x v="1"/>
  </r>
  <r>
    <x v="48"/>
    <x v="119"/>
    <n v="9"/>
    <x v="14"/>
    <x v="1"/>
  </r>
  <r>
    <x v="48"/>
    <x v="120"/>
    <n v="8.1034482758620694"/>
    <x v="14"/>
    <x v="1"/>
  </r>
  <r>
    <x v="48"/>
    <x v="121"/>
    <n v="9.25"/>
    <x v="14"/>
    <x v="1"/>
  </r>
  <r>
    <x v="48"/>
    <x v="122"/>
    <n v="8.6666666666666661"/>
    <x v="14"/>
    <x v="1"/>
  </r>
  <r>
    <x v="48"/>
    <x v="123"/>
    <n v="10"/>
    <x v="14"/>
    <x v="1"/>
  </r>
  <r>
    <x v="48"/>
    <x v="124"/>
    <n v="0"/>
    <x v="14"/>
    <x v="1"/>
  </r>
  <r>
    <x v="48"/>
    <x v="112"/>
    <n v="10"/>
    <x v="15"/>
    <x v="1"/>
  </r>
  <r>
    <x v="48"/>
    <x v="113"/>
    <n v="6.3333333333333339"/>
    <x v="15"/>
    <x v="1"/>
  </r>
  <r>
    <x v="48"/>
    <x v="114"/>
    <m/>
    <x v="15"/>
    <x v="1"/>
  </r>
  <r>
    <x v="48"/>
    <x v="115"/>
    <n v="4.333333333333333"/>
    <x v="15"/>
    <x v="1"/>
  </r>
  <r>
    <x v="48"/>
    <x v="116"/>
    <n v="6.5098039215686274"/>
    <x v="15"/>
    <x v="1"/>
  </r>
  <r>
    <x v="48"/>
    <x v="117"/>
    <n v="4.7777777777777777"/>
    <x v="15"/>
    <x v="1"/>
  </r>
  <r>
    <x v="48"/>
    <x v="118"/>
    <n v="6.3888888888888893"/>
    <x v="15"/>
    <x v="1"/>
  </r>
  <r>
    <x v="48"/>
    <x v="119"/>
    <n v="5.8"/>
    <x v="15"/>
    <x v="1"/>
  </r>
  <r>
    <x v="48"/>
    <x v="120"/>
    <n v="6.75"/>
    <x v="15"/>
    <x v="1"/>
  </r>
  <r>
    <x v="48"/>
    <x v="121"/>
    <n v="4.75"/>
    <x v="15"/>
    <x v="1"/>
  </r>
  <r>
    <x v="48"/>
    <x v="122"/>
    <n v="5.3076923076923075"/>
    <x v="15"/>
    <x v="1"/>
  </r>
  <r>
    <x v="48"/>
    <x v="123"/>
    <n v="5.1111111111111116"/>
    <x v="15"/>
    <x v="1"/>
  </r>
  <r>
    <x v="48"/>
    <x v="124"/>
    <n v="0"/>
    <x v="15"/>
    <x v="1"/>
  </r>
  <r>
    <x v="48"/>
    <x v="112"/>
    <n v="7.1428571428571423"/>
    <x v="16"/>
    <x v="1"/>
  </r>
  <r>
    <x v="48"/>
    <x v="113"/>
    <n v="8.2340425531914896"/>
    <x v="16"/>
    <x v="1"/>
  </r>
  <r>
    <x v="48"/>
    <x v="114"/>
    <n v="7.75"/>
    <x v="16"/>
    <x v="1"/>
  </r>
  <r>
    <x v="48"/>
    <x v="115"/>
    <n v="9.25"/>
    <x v="16"/>
    <x v="1"/>
  </r>
  <r>
    <x v="48"/>
    <x v="116"/>
    <n v="8.5806451612903221"/>
    <x v="16"/>
    <x v="1"/>
  </r>
  <r>
    <x v="48"/>
    <x v="117"/>
    <n v="7.6111111111111116"/>
    <x v="16"/>
    <x v="1"/>
  </r>
  <r>
    <x v="48"/>
    <x v="118"/>
    <n v="8.1538461538461551"/>
    <x v="16"/>
    <x v="1"/>
  </r>
  <r>
    <x v="48"/>
    <x v="119"/>
    <n v="7.3333333333333339"/>
    <x v="16"/>
    <x v="1"/>
  </r>
  <r>
    <x v="48"/>
    <x v="120"/>
    <n v="8.7558139534883725"/>
    <x v="16"/>
    <x v="1"/>
  </r>
  <r>
    <x v="48"/>
    <x v="121"/>
    <n v="7.6"/>
    <x v="16"/>
    <x v="1"/>
  </r>
  <r>
    <x v="48"/>
    <x v="122"/>
    <n v="8.75"/>
    <x v="16"/>
    <x v="1"/>
  </r>
  <r>
    <x v="48"/>
    <x v="123"/>
    <n v="8.2799999999999994"/>
    <x v="16"/>
    <x v="1"/>
  </r>
  <r>
    <x v="48"/>
    <x v="124"/>
    <n v="0"/>
    <x v="16"/>
    <x v="1"/>
  </r>
  <r>
    <x v="56"/>
    <x v="125"/>
    <n v="56.977278999172107"/>
    <x v="0"/>
    <x v="0"/>
  </r>
  <r>
    <x v="56"/>
    <x v="126"/>
    <n v="29.712078005703248"/>
    <x v="0"/>
    <x v="0"/>
  </r>
  <r>
    <x v="56"/>
    <x v="4"/>
    <n v="13.310642995124644"/>
    <x v="0"/>
    <x v="0"/>
  </r>
  <r>
    <x v="57"/>
    <x v="125"/>
    <n v="76.259319876341152"/>
    <x v="0"/>
    <x v="0"/>
  </r>
  <r>
    <x v="57"/>
    <x v="126"/>
    <n v="10.538279687215857"/>
    <x v="0"/>
    <x v="0"/>
  </r>
  <r>
    <x v="57"/>
    <x v="4"/>
    <n v="13.202400436442989"/>
    <x v="0"/>
    <x v="0"/>
  </r>
  <r>
    <x v="58"/>
    <x v="125"/>
    <n v="75.280693747147424"/>
    <x v="0"/>
    <x v="0"/>
  </r>
  <r>
    <x v="58"/>
    <x v="126"/>
    <n v="11.465084436330443"/>
    <x v="0"/>
    <x v="0"/>
  </r>
  <r>
    <x v="58"/>
    <x v="4"/>
    <n v="13.254221816522136"/>
    <x v="0"/>
    <x v="0"/>
  </r>
  <r>
    <x v="59"/>
    <x v="125"/>
    <n v="72.692342878053239"/>
    <x v="0"/>
    <x v="0"/>
  </r>
  <r>
    <x v="59"/>
    <x v="126"/>
    <n v="14.051779343152502"/>
    <x v="0"/>
    <x v="0"/>
  </r>
  <r>
    <x v="59"/>
    <x v="4"/>
    <n v="13.255877778794256"/>
    <x v="0"/>
    <x v="0"/>
  </r>
  <r>
    <x v="60"/>
    <x v="125"/>
    <n v="79.343576688789895"/>
    <x v="0"/>
    <x v="0"/>
  </r>
  <r>
    <x v="60"/>
    <x v="126"/>
    <n v="7.4461314664969542"/>
    <x v="0"/>
    <x v="0"/>
  </r>
  <r>
    <x v="60"/>
    <x v="4"/>
    <n v="13.210291844713156"/>
    <x v="0"/>
    <x v="0"/>
  </r>
  <r>
    <x v="49"/>
    <x v="125"/>
    <n v="47.571844307020733"/>
    <x v="0"/>
    <x v="0"/>
  </r>
  <r>
    <x v="49"/>
    <x v="126"/>
    <n v="39.214259730811207"/>
    <x v="0"/>
    <x v="0"/>
  </r>
  <r>
    <x v="49"/>
    <x v="4"/>
    <n v="13.213895962168062"/>
    <x v="0"/>
    <x v="0"/>
  </r>
  <r>
    <x v="50"/>
    <x v="125"/>
    <n v="69.760669760669757"/>
    <x v="0"/>
    <x v="0"/>
  </r>
  <r>
    <x v="50"/>
    <x v="126"/>
    <n v="17.026117026117028"/>
    <x v="0"/>
    <x v="0"/>
  </r>
  <r>
    <x v="50"/>
    <x v="4"/>
    <n v="13.213213213213214"/>
    <x v="0"/>
    <x v="0"/>
  </r>
  <r>
    <x v="51"/>
    <x v="125"/>
    <n v="56.76154612913944"/>
    <x v="0"/>
    <x v="0"/>
  </r>
  <r>
    <x v="51"/>
    <x v="126"/>
    <n v="28.297707387307565"/>
    <x v="0"/>
    <x v="0"/>
  </r>
  <r>
    <x v="51"/>
    <x v="4"/>
    <n v="14.940746483552996"/>
    <x v="0"/>
    <x v="0"/>
  </r>
  <r>
    <x v="52"/>
    <x v="125"/>
    <n v="65.087463556851318"/>
    <x v="0"/>
    <x v="0"/>
  </r>
  <r>
    <x v="52"/>
    <x v="126"/>
    <n v="21.674562682215743"/>
    <x v="0"/>
    <x v="0"/>
  </r>
  <r>
    <x v="52"/>
    <x v="4"/>
    <n v="13.237973760932945"/>
    <x v="0"/>
    <x v="0"/>
  </r>
  <r>
    <x v="53"/>
    <x v="125"/>
    <n v="61.164396700556303"/>
    <x v="0"/>
    <x v="0"/>
  </r>
  <r>
    <x v="53"/>
    <x v="126"/>
    <n v="25.666602723959333"/>
    <x v="0"/>
    <x v="0"/>
  </r>
  <r>
    <x v="53"/>
    <x v="4"/>
    <n v="13.169000575484366"/>
    <x v="0"/>
    <x v="0"/>
  </r>
  <r>
    <x v="54"/>
    <x v="125"/>
    <n v="71.827272727272728"/>
    <x v="0"/>
    <x v="0"/>
  </r>
  <r>
    <x v="54"/>
    <x v="126"/>
    <n v="14.963636363636363"/>
    <x v="0"/>
    <x v="0"/>
  </r>
  <r>
    <x v="54"/>
    <x v="4"/>
    <n v="13.209090909090909"/>
    <x v="0"/>
    <x v="0"/>
  </r>
  <r>
    <x v="55"/>
    <x v="125"/>
    <n v="82.545454545454547"/>
    <x v="0"/>
    <x v="0"/>
  </r>
  <r>
    <x v="55"/>
    <x v="126"/>
    <n v="4.2454545454545451"/>
    <x v="0"/>
    <x v="0"/>
  </r>
  <r>
    <x v="55"/>
    <x v="4"/>
    <n v="13.209090909090909"/>
    <x v="0"/>
    <x v="0"/>
  </r>
  <r>
    <x v="56"/>
    <x v="125"/>
    <n v="39.114082741328879"/>
    <x v="1"/>
    <x v="0"/>
  </r>
  <r>
    <x v="56"/>
    <x v="126"/>
    <n v="56.247388215628916"/>
    <x v="1"/>
    <x v="0"/>
  </r>
  <r>
    <x v="56"/>
    <x v="4"/>
    <n v="4.6385290430422064"/>
    <x v="1"/>
    <x v="0"/>
  </r>
  <r>
    <x v="57"/>
    <x v="125"/>
    <n v="70.954854174990018"/>
    <x v="1"/>
    <x v="0"/>
  </r>
  <r>
    <x v="57"/>
    <x v="126"/>
    <n v="24.410707151418297"/>
    <x v="1"/>
    <x v="0"/>
  </r>
  <r>
    <x v="57"/>
    <x v="4"/>
    <n v="4.6344386735916903"/>
    <x v="1"/>
    <x v="0"/>
  </r>
  <r>
    <x v="58"/>
    <x v="125"/>
    <n v="69.814366424535919"/>
    <x v="1"/>
    <x v="0"/>
  </r>
  <r>
    <x v="58"/>
    <x v="126"/>
    <n v="25.504439063761097"/>
    <x v="1"/>
    <x v="0"/>
  </r>
  <r>
    <x v="58"/>
    <x v="4"/>
    <n v="4.6811945117029863"/>
    <x v="1"/>
    <x v="0"/>
  </r>
  <r>
    <x v="59"/>
    <x v="125"/>
    <n v="64.729950900163672"/>
    <x v="1"/>
    <x v="0"/>
  </r>
  <r>
    <x v="59"/>
    <x v="126"/>
    <n v="30.646481178396073"/>
    <x v="1"/>
    <x v="0"/>
  </r>
  <r>
    <x v="59"/>
    <x v="4"/>
    <n v="4.6235679214402623"/>
    <x v="1"/>
    <x v="0"/>
  </r>
  <r>
    <x v="60"/>
    <x v="125"/>
    <n v="82.221334398721538"/>
    <x v="1"/>
    <x v="0"/>
  </r>
  <r>
    <x v="60"/>
    <x v="126"/>
    <n v="13.104274870155812"/>
    <x v="1"/>
    <x v="0"/>
  </r>
  <r>
    <x v="60"/>
    <x v="4"/>
    <n v="4.6743907311226529"/>
    <x v="1"/>
    <x v="0"/>
  </r>
  <r>
    <x v="49"/>
    <x v="125"/>
    <n v="30.347860855657736"/>
    <x v="1"/>
    <x v="0"/>
  </r>
  <r>
    <x v="49"/>
    <x v="126"/>
    <n v="64.97401039584166"/>
    <x v="1"/>
    <x v="0"/>
  </r>
  <r>
    <x v="49"/>
    <x v="4"/>
    <n v="4.6781287485005993"/>
    <x v="1"/>
    <x v="0"/>
  </r>
  <r>
    <x v="50"/>
    <x v="125"/>
    <n v="55.546655987184621"/>
    <x v="1"/>
    <x v="0"/>
  </r>
  <r>
    <x v="50"/>
    <x v="126"/>
    <n v="39.767721265518624"/>
    <x v="1"/>
    <x v="0"/>
  </r>
  <r>
    <x v="50"/>
    <x v="4"/>
    <n v="4.6856227472967564"/>
    <x v="1"/>
    <x v="0"/>
  </r>
  <r>
    <x v="51"/>
    <x v="125"/>
    <n v="44.154929577464792"/>
    <x v="1"/>
    <x v="0"/>
  </r>
  <r>
    <x v="51"/>
    <x v="126"/>
    <n v="49.718309859154928"/>
    <x v="1"/>
    <x v="0"/>
  </r>
  <r>
    <x v="51"/>
    <x v="4"/>
    <n v="6.126760563380282"/>
    <x v="1"/>
    <x v="0"/>
  </r>
  <r>
    <x v="52"/>
    <x v="125"/>
    <n v="50.220088035214083"/>
    <x v="1"/>
    <x v="0"/>
  </r>
  <r>
    <x v="52"/>
    <x v="126"/>
    <n v="45.098039215686278"/>
    <x v="1"/>
    <x v="0"/>
  </r>
  <r>
    <x v="52"/>
    <x v="4"/>
    <n v="4.6818727490996395"/>
    <x v="1"/>
    <x v="0"/>
  </r>
  <r>
    <x v="53"/>
    <x v="125"/>
    <n v="50.181965224423777"/>
    <x v="1"/>
    <x v="0"/>
  </r>
  <r>
    <x v="53"/>
    <x v="126"/>
    <n v="45.127375657096643"/>
    <x v="1"/>
    <x v="0"/>
  </r>
  <r>
    <x v="53"/>
    <x v="4"/>
    <n v="4.6906591184795792"/>
    <x v="1"/>
    <x v="0"/>
  </r>
  <r>
    <x v="54"/>
    <x v="125"/>
    <n v="76.158146964856229"/>
    <x v="1"/>
    <x v="0"/>
  </r>
  <r>
    <x v="54"/>
    <x v="126"/>
    <n v="19.169329073482427"/>
    <x v="1"/>
    <x v="0"/>
  </r>
  <r>
    <x v="54"/>
    <x v="4"/>
    <n v="4.6725239616613417"/>
    <x v="1"/>
    <x v="0"/>
  </r>
  <r>
    <x v="55"/>
    <x v="125"/>
    <n v="87.300319488817891"/>
    <x v="1"/>
    <x v="0"/>
  </r>
  <r>
    <x v="55"/>
    <x v="126"/>
    <n v="8.0271565495207664"/>
    <x v="1"/>
    <x v="0"/>
  </r>
  <r>
    <x v="55"/>
    <x v="4"/>
    <n v="4.6725239616613417"/>
    <x v="1"/>
    <x v="0"/>
  </r>
  <r>
    <x v="56"/>
    <x v="125"/>
    <n v="69.329896907216494"/>
    <x v="2"/>
    <x v="0"/>
  </r>
  <r>
    <x v="56"/>
    <x v="126"/>
    <n v="10.18041237113402"/>
    <x v="2"/>
    <x v="0"/>
  </r>
  <r>
    <x v="56"/>
    <x v="4"/>
    <n v="20.489690721649485"/>
    <x v="2"/>
    <x v="0"/>
  </r>
  <r>
    <x v="57"/>
    <x v="125"/>
    <n v="77.717671303451823"/>
    <x v="2"/>
    <x v="0"/>
  </r>
  <r>
    <x v="57"/>
    <x v="126"/>
    <n v="1.8031942297784647"/>
    <x v="2"/>
    <x v="0"/>
  </r>
  <r>
    <x v="57"/>
    <x v="4"/>
    <n v="20.479134466769708"/>
    <x v="2"/>
    <x v="0"/>
  </r>
  <r>
    <x v="58"/>
    <x v="125"/>
    <n v="75.92258064516129"/>
    <x v="2"/>
    <x v="0"/>
  </r>
  <r>
    <x v="58"/>
    <x v="126"/>
    <n v="3.5612903225806454"/>
    <x v="2"/>
    <x v="0"/>
  </r>
  <r>
    <x v="58"/>
    <x v="4"/>
    <n v="20.516129032258064"/>
    <x v="2"/>
    <x v="0"/>
  </r>
  <r>
    <x v="59"/>
    <x v="125"/>
    <n v="77.620396600566579"/>
    <x v="2"/>
    <x v="0"/>
  </r>
  <r>
    <x v="59"/>
    <x v="126"/>
    <n v="1.9057429822302343"/>
    <x v="2"/>
    <x v="0"/>
  </r>
  <r>
    <x v="59"/>
    <x v="4"/>
    <n v="20.473860417203195"/>
    <x v="2"/>
    <x v="0"/>
  </r>
  <r>
    <x v="60"/>
    <x v="125"/>
    <n v="77.929436003090387"/>
    <x v="2"/>
    <x v="0"/>
  </r>
  <r>
    <x v="60"/>
    <x v="126"/>
    <n v="1.5967035797064126"/>
    <x v="2"/>
    <x v="0"/>
  </r>
  <r>
    <x v="60"/>
    <x v="4"/>
    <n v="20.473860417203195"/>
    <x v="2"/>
    <x v="0"/>
  </r>
  <r>
    <x v="49"/>
    <x v="125"/>
    <n v="65.121071612570844"/>
    <x v="2"/>
    <x v="0"/>
  </r>
  <r>
    <x v="49"/>
    <x v="126"/>
    <n v="14.399793920659453"/>
    <x v="2"/>
    <x v="0"/>
  </r>
  <r>
    <x v="49"/>
    <x v="4"/>
    <n v="20.479134466769708"/>
    <x v="2"/>
    <x v="0"/>
  </r>
  <r>
    <x v="50"/>
    <x v="125"/>
    <n v="77.253992787223083"/>
    <x v="2"/>
    <x v="0"/>
  </r>
  <r>
    <x v="50"/>
    <x v="126"/>
    <n v="2.2668727460072127"/>
    <x v="2"/>
    <x v="0"/>
  </r>
  <r>
    <x v="50"/>
    <x v="4"/>
    <n v="20.479134466769708"/>
    <x v="2"/>
    <x v="0"/>
  </r>
  <r>
    <x v="51"/>
    <x v="125"/>
    <n v="67.547169811320757"/>
    <x v="2"/>
    <x v="0"/>
  </r>
  <r>
    <x v="51"/>
    <x v="126"/>
    <n v="11.455525606469003"/>
    <x v="2"/>
    <x v="0"/>
  </r>
  <r>
    <x v="51"/>
    <x v="4"/>
    <n v="20.997304582210244"/>
    <x v="2"/>
    <x v="0"/>
  </r>
  <r>
    <x v="52"/>
    <x v="125"/>
    <n v="74.310033531080734"/>
    <x v="2"/>
    <x v="0"/>
  </r>
  <r>
    <x v="52"/>
    <x v="126"/>
    <n v="5.1844209440288882"/>
    <x v="2"/>
    <x v="0"/>
  </r>
  <r>
    <x v="52"/>
    <x v="4"/>
    <n v="20.50554552489038"/>
    <x v="2"/>
    <x v="0"/>
  </r>
  <r>
    <x v="53"/>
    <x v="125"/>
    <n v="69.902912621359221"/>
    <x v="2"/>
    <x v="0"/>
  </r>
  <r>
    <x v="53"/>
    <x v="126"/>
    <n v="9.4868238557558939"/>
    <x v="2"/>
    <x v="0"/>
  </r>
  <r>
    <x v="53"/>
    <x v="4"/>
    <n v="20.610263522884882"/>
    <x v="2"/>
    <x v="0"/>
  </r>
  <r>
    <x v="54"/>
    <x v="125"/>
    <n v="76.255472572753021"/>
    <x v="2"/>
    <x v="0"/>
  </r>
  <r>
    <x v="54"/>
    <x v="126"/>
    <n v="3.2706670100437805"/>
    <x v="2"/>
    <x v="0"/>
  </r>
  <r>
    <x v="54"/>
    <x v="4"/>
    <n v="20.473860417203195"/>
    <x v="2"/>
    <x v="0"/>
  </r>
  <r>
    <x v="55"/>
    <x v="125"/>
    <n v="78.6762812258563"/>
    <x v="2"/>
    <x v="0"/>
  </r>
  <r>
    <x v="55"/>
    <x v="126"/>
    <n v="0.84985835694050993"/>
    <x v="2"/>
    <x v="0"/>
  </r>
  <r>
    <x v="55"/>
    <x v="4"/>
    <n v="20.473860417203195"/>
    <x v="2"/>
    <x v="0"/>
  </r>
  <r>
    <x v="56"/>
    <x v="125"/>
    <n v="53.578874218207091"/>
    <x v="3"/>
    <x v="0"/>
  </r>
  <r>
    <x v="56"/>
    <x v="126"/>
    <n v="39.124391938846422"/>
    <x v="3"/>
    <x v="0"/>
  </r>
  <r>
    <x v="56"/>
    <x v="4"/>
    <n v="7.296733842946491"/>
    <x v="3"/>
    <x v="0"/>
  </r>
  <r>
    <x v="57"/>
    <x v="125"/>
    <n v="77.099236641221367"/>
    <x v="3"/>
    <x v="0"/>
  </r>
  <r>
    <x v="57"/>
    <x v="126"/>
    <n v="15.614156835530881"/>
    <x v="3"/>
    <x v="0"/>
  </r>
  <r>
    <x v="57"/>
    <x v="4"/>
    <n v="7.2866065232477446"/>
    <x v="3"/>
    <x v="0"/>
  </r>
  <r>
    <x v="58"/>
    <x v="125"/>
    <n v="81.319444444444443"/>
    <x v="3"/>
    <x v="0"/>
  </r>
  <r>
    <x v="58"/>
    <x v="126"/>
    <n v="11.388888888888889"/>
    <x v="3"/>
    <x v="0"/>
  </r>
  <r>
    <x v="58"/>
    <x v="4"/>
    <n v="7.291666666666667"/>
    <x v="3"/>
    <x v="0"/>
  </r>
  <r>
    <x v="59"/>
    <x v="125"/>
    <n v="68.450312717164692"/>
    <x v="3"/>
    <x v="0"/>
  </r>
  <r>
    <x v="59"/>
    <x v="126"/>
    <n v="24.252953439888813"/>
    <x v="3"/>
    <x v="0"/>
  </r>
  <r>
    <x v="59"/>
    <x v="4"/>
    <n v="7.296733842946491"/>
    <x v="3"/>
    <x v="0"/>
  </r>
  <r>
    <x v="60"/>
    <x v="125"/>
    <n v="74.531575294934072"/>
    <x v="3"/>
    <x v="0"/>
  </r>
  <r>
    <x v="60"/>
    <x v="126"/>
    <n v="18.181818181818183"/>
    <x v="3"/>
    <x v="0"/>
  </r>
  <r>
    <x v="60"/>
    <x v="4"/>
    <n v="7.2866065232477446"/>
    <x v="3"/>
    <x v="0"/>
  </r>
  <r>
    <x v="49"/>
    <x v="125"/>
    <n v="35.66967383761277"/>
    <x v="3"/>
    <x v="0"/>
  </r>
  <r>
    <x v="49"/>
    <x v="126"/>
    <n v="57.043719639139489"/>
    <x v="3"/>
    <x v="0"/>
  </r>
  <r>
    <x v="49"/>
    <x v="4"/>
    <n v="7.2866065232477446"/>
    <x v="3"/>
    <x v="0"/>
  </r>
  <r>
    <x v="50"/>
    <x v="125"/>
    <n v="67.963863794301602"/>
    <x v="3"/>
    <x v="0"/>
  </r>
  <r>
    <x v="50"/>
    <x v="126"/>
    <n v="24.808895066018067"/>
    <x v="3"/>
    <x v="0"/>
  </r>
  <r>
    <x v="50"/>
    <x v="4"/>
    <n v="7.2272411396803333"/>
    <x v="3"/>
    <x v="0"/>
  </r>
  <r>
    <x v="51"/>
    <x v="125"/>
    <n v="40.72620215897939"/>
    <x v="3"/>
    <x v="0"/>
  </r>
  <r>
    <x v="51"/>
    <x v="126"/>
    <n v="51.815505397448476"/>
    <x v="3"/>
    <x v="0"/>
  </r>
  <r>
    <x v="51"/>
    <x v="4"/>
    <n v="7.4582924435721294"/>
    <x v="3"/>
    <x v="0"/>
  </r>
  <r>
    <x v="52"/>
    <x v="125"/>
    <n v="61.11888111888112"/>
    <x v="3"/>
    <x v="0"/>
  </r>
  <r>
    <x v="52"/>
    <x v="126"/>
    <n v="31.53846153846154"/>
    <x v="3"/>
    <x v="0"/>
  </r>
  <r>
    <x v="52"/>
    <x v="4"/>
    <n v="7.3426573426573425"/>
    <x v="3"/>
    <x v="0"/>
  </r>
  <r>
    <x v="53"/>
    <x v="125"/>
    <n v="51.369356032568469"/>
    <x v="3"/>
    <x v="0"/>
  </r>
  <r>
    <x v="53"/>
    <x v="126"/>
    <n v="41.154700222057734"/>
    <x v="3"/>
    <x v="0"/>
  </r>
  <r>
    <x v="53"/>
    <x v="4"/>
    <n v="7.4759437453737974"/>
    <x v="3"/>
    <x v="0"/>
  </r>
  <r>
    <x v="54"/>
    <x v="125"/>
    <n v="57.46009715475364"/>
    <x v="3"/>
    <x v="0"/>
  </r>
  <r>
    <x v="54"/>
    <x v="126"/>
    <n v="35.253296321998612"/>
    <x v="3"/>
    <x v="0"/>
  </r>
  <r>
    <x v="54"/>
    <x v="4"/>
    <n v="7.2866065232477446"/>
    <x v="3"/>
    <x v="0"/>
  </r>
  <r>
    <x v="55"/>
    <x v="125"/>
    <n v="85.079805690492719"/>
    <x v="3"/>
    <x v="0"/>
  </r>
  <r>
    <x v="55"/>
    <x v="126"/>
    <n v="7.6335877862595423"/>
    <x v="3"/>
    <x v="0"/>
  </r>
  <r>
    <x v="55"/>
    <x v="4"/>
    <n v="7.2866065232477446"/>
    <x v="3"/>
    <x v="0"/>
  </r>
  <r>
    <x v="56"/>
    <x v="125"/>
    <n v="63.921217547000893"/>
    <x v="4"/>
    <x v="0"/>
  </r>
  <r>
    <x v="56"/>
    <x v="126"/>
    <n v="16.651745747538047"/>
    <x v="4"/>
    <x v="0"/>
  </r>
  <r>
    <x v="56"/>
    <x v="4"/>
    <n v="19.427036705461056"/>
    <x v="4"/>
    <x v="0"/>
  </r>
  <r>
    <x v="57"/>
    <x v="125"/>
    <n v="78.711985688729868"/>
    <x v="4"/>
    <x v="0"/>
  </r>
  <r>
    <x v="57"/>
    <x v="126"/>
    <n v="1.8783542039355994"/>
    <x v="4"/>
    <x v="0"/>
  </r>
  <r>
    <x v="57"/>
    <x v="4"/>
    <n v="19.409660107334528"/>
    <x v="4"/>
    <x v="0"/>
  </r>
  <r>
    <x v="58"/>
    <x v="125"/>
    <n v="76.654740608228977"/>
    <x v="4"/>
    <x v="0"/>
  </r>
  <r>
    <x v="58"/>
    <x v="126"/>
    <n v="3.9355992844364938"/>
    <x v="4"/>
    <x v="0"/>
  </r>
  <r>
    <x v="58"/>
    <x v="4"/>
    <n v="19.409660107334528"/>
    <x v="4"/>
    <x v="0"/>
  </r>
  <r>
    <x v="59"/>
    <x v="125"/>
    <n v="73.524150268336314"/>
    <x v="4"/>
    <x v="0"/>
  </r>
  <r>
    <x v="59"/>
    <x v="126"/>
    <n v="7.0661896243291595"/>
    <x v="4"/>
    <x v="0"/>
  </r>
  <r>
    <x v="59"/>
    <x v="4"/>
    <n v="19.409660107334528"/>
    <x v="4"/>
    <x v="0"/>
  </r>
  <r>
    <x v="60"/>
    <x v="125"/>
    <n v="77.817531305903401"/>
    <x v="4"/>
    <x v="0"/>
  </r>
  <r>
    <x v="60"/>
    <x v="126"/>
    <n v="2.7728085867620753"/>
    <x v="4"/>
    <x v="0"/>
  </r>
  <r>
    <x v="60"/>
    <x v="4"/>
    <n v="19.409660107334528"/>
    <x v="4"/>
    <x v="0"/>
  </r>
  <r>
    <x v="49"/>
    <x v="125"/>
    <n v="50.894454382826474"/>
    <x v="4"/>
    <x v="0"/>
  </r>
  <r>
    <x v="49"/>
    <x v="126"/>
    <n v="29.695885509838998"/>
    <x v="4"/>
    <x v="0"/>
  </r>
  <r>
    <x v="49"/>
    <x v="4"/>
    <n v="19.409660107334528"/>
    <x v="4"/>
    <x v="0"/>
  </r>
  <r>
    <x v="50"/>
    <x v="125"/>
    <n v="73.07692307692308"/>
    <x v="4"/>
    <x v="0"/>
  </r>
  <r>
    <x v="50"/>
    <x v="126"/>
    <n v="7.5134168157423975"/>
    <x v="4"/>
    <x v="0"/>
  </r>
  <r>
    <x v="50"/>
    <x v="4"/>
    <n v="19.409660107334528"/>
    <x v="4"/>
    <x v="0"/>
  </r>
  <r>
    <x v="51"/>
    <x v="125"/>
    <n v="59.400826446280995"/>
    <x v="4"/>
    <x v="0"/>
  </r>
  <r>
    <x v="51"/>
    <x v="126"/>
    <n v="20.454545454545453"/>
    <x v="4"/>
    <x v="0"/>
  </r>
  <r>
    <x v="51"/>
    <x v="4"/>
    <n v="20.144628099173552"/>
    <x v="4"/>
    <x v="0"/>
  </r>
  <r>
    <x v="52"/>
    <x v="125"/>
    <n v="72.182468694096599"/>
    <x v="4"/>
    <x v="0"/>
  </r>
  <r>
    <x v="52"/>
    <x v="126"/>
    <n v="8.4078711985688734"/>
    <x v="4"/>
    <x v="0"/>
  </r>
  <r>
    <x v="52"/>
    <x v="4"/>
    <n v="19.409660107334528"/>
    <x v="4"/>
    <x v="0"/>
  </r>
  <r>
    <x v="53"/>
    <x v="125"/>
    <n v="71.201588877855016"/>
    <x v="4"/>
    <x v="0"/>
  </r>
  <r>
    <x v="53"/>
    <x v="126"/>
    <n v="8.6395233366434958"/>
    <x v="4"/>
    <x v="0"/>
  </r>
  <r>
    <x v="53"/>
    <x v="4"/>
    <n v="20.158887785501488"/>
    <x v="4"/>
    <x v="0"/>
  </r>
  <r>
    <x v="54"/>
    <x v="125"/>
    <n v="71.019677996422189"/>
    <x v="4"/>
    <x v="0"/>
  </r>
  <r>
    <x v="54"/>
    <x v="126"/>
    <n v="9.5706618962432923"/>
    <x v="4"/>
    <x v="0"/>
  </r>
  <r>
    <x v="54"/>
    <x v="4"/>
    <n v="19.409660107334528"/>
    <x v="4"/>
    <x v="0"/>
  </r>
  <r>
    <x v="55"/>
    <x v="125"/>
    <n v="78.264758497316635"/>
    <x v="4"/>
    <x v="0"/>
  </r>
  <r>
    <x v="55"/>
    <x v="126"/>
    <n v="2.3255813953488373"/>
    <x v="4"/>
    <x v="0"/>
  </r>
  <r>
    <x v="55"/>
    <x v="4"/>
    <n v="19.409660107334528"/>
    <x v="4"/>
    <x v="0"/>
  </r>
  <r>
    <x v="56"/>
    <x v="125"/>
    <n v="64.620938628158839"/>
    <x v="5"/>
    <x v="0"/>
  </r>
  <r>
    <x v="56"/>
    <x v="126"/>
    <n v="19.133574007220215"/>
    <x v="5"/>
    <x v="0"/>
  </r>
  <r>
    <x v="56"/>
    <x v="4"/>
    <n v="16.245487364620939"/>
    <x v="5"/>
    <x v="0"/>
  </r>
  <r>
    <x v="57"/>
    <x v="125"/>
    <n v="81.949458483754512"/>
    <x v="5"/>
    <x v="0"/>
  </r>
  <r>
    <x v="57"/>
    <x v="126"/>
    <n v="1.8050541516245486"/>
    <x v="5"/>
    <x v="0"/>
  </r>
  <r>
    <x v="57"/>
    <x v="4"/>
    <n v="16.245487364620939"/>
    <x v="5"/>
    <x v="0"/>
  </r>
  <r>
    <x v="58"/>
    <x v="125"/>
    <n v="80.144404332129966"/>
    <x v="5"/>
    <x v="0"/>
  </r>
  <r>
    <x v="58"/>
    <x v="126"/>
    <n v="3.6101083032490973"/>
    <x v="5"/>
    <x v="0"/>
  </r>
  <r>
    <x v="58"/>
    <x v="4"/>
    <n v="16.245487364620939"/>
    <x v="5"/>
    <x v="0"/>
  </r>
  <r>
    <x v="59"/>
    <x v="125"/>
    <n v="73.285198555956683"/>
    <x v="5"/>
    <x v="0"/>
  </r>
  <r>
    <x v="59"/>
    <x v="126"/>
    <n v="10.469314079422382"/>
    <x v="5"/>
    <x v="0"/>
  </r>
  <r>
    <x v="59"/>
    <x v="4"/>
    <n v="16.245487364620939"/>
    <x v="5"/>
    <x v="0"/>
  </r>
  <r>
    <x v="60"/>
    <x v="125"/>
    <n v="80.505415162454867"/>
    <x v="5"/>
    <x v="0"/>
  </r>
  <r>
    <x v="60"/>
    <x v="126"/>
    <n v="3.2490974729241877"/>
    <x v="5"/>
    <x v="0"/>
  </r>
  <r>
    <x v="60"/>
    <x v="4"/>
    <n v="16.245487364620939"/>
    <x v="5"/>
    <x v="0"/>
  </r>
  <r>
    <x v="49"/>
    <x v="125"/>
    <n v="51.624548736462096"/>
    <x v="5"/>
    <x v="0"/>
  </r>
  <r>
    <x v="49"/>
    <x v="126"/>
    <n v="32.129963898916969"/>
    <x v="5"/>
    <x v="0"/>
  </r>
  <r>
    <x v="49"/>
    <x v="4"/>
    <n v="16.245487364620939"/>
    <x v="5"/>
    <x v="0"/>
  </r>
  <r>
    <x v="50"/>
    <x v="125"/>
    <n v="72.563176895306853"/>
    <x v="5"/>
    <x v="0"/>
  </r>
  <r>
    <x v="50"/>
    <x v="126"/>
    <n v="11.191335740072201"/>
    <x v="5"/>
    <x v="0"/>
  </r>
  <r>
    <x v="50"/>
    <x v="4"/>
    <n v="16.245487364620939"/>
    <x v="5"/>
    <x v="0"/>
  </r>
  <r>
    <x v="51"/>
    <x v="125"/>
    <n v="60.476190476190474"/>
    <x v="5"/>
    <x v="0"/>
  </r>
  <r>
    <x v="51"/>
    <x v="126"/>
    <n v="23.333333333333332"/>
    <x v="5"/>
    <x v="0"/>
  </r>
  <r>
    <x v="51"/>
    <x v="4"/>
    <n v="16.19047619047619"/>
    <x v="5"/>
    <x v="0"/>
  </r>
  <r>
    <x v="52"/>
    <x v="125"/>
    <n v="77.61732851985559"/>
    <x v="5"/>
    <x v="0"/>
  </r>
  <r>
    <x v="52"/>
    <x v="126"/>
    <n v="6.1371841155234659"/>
    <x v="5"/>
    <x v="0"/>
  </r>
  <r>
    <x v="52"/>
    <x v="4"/>
    <n v="16.245487364620939"/>
    <x v="5"/>
    <x v="0"/>
  </r>
  <r>
    <x v="53"/>
    <x v="125"/>
    <n v="78.070175438596493"/>
    <x v="5"/>
    <x v="0"/>
  </r>
  <r>
    <x v="53"/>
    <x v="126"/>
    <n v="5.7017543859649127"/>
    <x v="5"/>
    <x v="0"/>
  </r>
  <r>
    <x v="53"/>
    <x v="4"/>
    <n v="16.228070175438596"/>
    <x v="5"/>
    <x v="0"/>
  </r>
  <r>
    <x v="54"/>
    <x v="125"/>
    <n v="72.563176895306853"/>
    <x v="5"/>
    <x v="0"/>
  </r>
  <r>
    <x v="54"/>
    <x v="126"/>
    <n v="11.191335740072201"/>
    <x v="5"/>
    <x v="0"/>
  </r>
  <r>
    <x v="54"/>
    <x v="4"/>
    <n v="16.245487364620939"/>
    <x v="5"/>
    <x v="0"/>
  </r>
  <r>
    <x v="55"/>
    <x v="125"/>
    <n v="81.588447653429597"/>
    <x v="5"/>
    <x v="0"/>
  </r>
  <r>
    <x v="55"/>
    <x v="126"/>
    <n v="2.1660649819494586"/>
    <x v="5"/>
    <x v="0"/>
  </r>
  <r>
    <x v="55"/>
    <x v="4"/>
    <n v="16.245487364620939"/>
    <x v="5"/>
    <x v="0"/>
  </r>
  <r>
    <x v="56"/>
    <x v="125"/>
    <n v="60.792951541850222"/>
    <x v="6"/>
    <x v="0"/>
  </r>
  <r>
    <x v="56"/>
    <x v="126"/>
    <n v="14.977973568281937"/>
    <x v="6"/>
    <x v="0"/>
  </r>
  <r>
    <x v="56"/>
    <x v="4"/>
    <n v="24.229074889867842"/>
    <x v="6"/>
    <x v="0"/>
  </r>
  <r>
    <x v="57"/>
    <x v="125"/>
    <n v="74.008810572687224"/>
    <x v="6"/>
    <x v="0"/>
  </r>
  <r>
    <x v="57"/>
    <x v="126"/>
    <n v="1.7621145374449338"/>
    <x v="6"/>
    <x v="0"/>
  </r>
  <r>
    <x v="57"/>
    <x v="4"/>
    <n v="24.229074889867842"/>
    <x v="6"/>
    <x v="0"/>
  </r>
  <r>
    <x v="58"/>
    <x v="125"/>
    <n v="68.722466960352421"/>
    <x v="6"/>
    <x v="0"/>
  </r>
  <r>
    <x v="58"/>
    <x v="126"/>
    <n v="7.0484581497797354"/>
    <x v="6"/>
    <x v="0"/>
  </r>
  <r>
    <x v="58"/>
    <x v="4"/>
    <n v="24.229074889867842"/>
    <x v="6"/>
    <x v="0"/>
  </r>
  <r>
    <x v="59"/>
    <x v="125"/>
    <n v="68.281938325991192"/>
    <x v="6"/>
    <x v="0"/>
  </r>
  <r>
    <x v="59"/>
    <x v="126"/>
    <n v="7.4889867841409687"/>
    <x v="6"/>
    <x v="0"/>
  </r>
  <r>
    <x v="59"/>
    <x v="4"/>
    <n v="24.229074889867842"/>
    <x v="6"/>
    <x v="0"/>
  </r>
  <r>
    <x v="60"/>
    <x v="125"/>
    <n v="73.127753303964752"/>
    <x v="6"/>
    <x v="0"/>
  </r>
  <r>
    <x v="60"/>
    <x v="126"/>
    <n v="2.643171806167401"/>
    <x v="6"/>
    <x v="0"/>
  </r>
  <r>
    <x v="60"/>
    <x v="4"/>
    <n v="24.229074889867842"/>
    <x v="6"/>
    <x v="0"/>
  </r>
  <r>
    <x v="49"/>
    <x v="125"/>
    <n v="52.863436123348016"/>
    <x v="6"/>
    <x v="0"/>
  </r>
  <r>
    <x v="49"/>
    <x v="126"/>
    <n v="22.907488986784141"/>
    <x v="6"/>
    <x v="0"/>
  </r>
  <r>
    <x v="49"/>
    <x v="4"/>
    <n v="24.229074889867842"/>
    <x v="6"/>
    <x v="0"/>
  </r>
  <r>
    <x v="50"/>
    <x v="125"/>
    <n v="66.519823788546262"/>
    <x v="6"/>
    <x v="0"/>
  </r>
  <r>
    <x v="50"/>
    <x v="126"/>
    <n v="9.251101321585903"/>
    <x v="6"/>
    <x v="0"/>
  </r>
  <r>
    <x v="50"/>
    <x v="4"/>
    <n v="24.229074889867842"/>
    <x v="6"/>
    <x v="0"/>
  </r>
  <r>
    <x v="51"/>
    <x v="125"/>
    <n v="55.882352941176471"/>
    <x v="6"/>
    <x v="0"/>
  </r>
  <r>
    <x v="51"/>
    <x v="126"/>
    <n v="18.627450980392158"/>
    <x v="6"/>
    <x v="0"/>
  </r>
  <r>
    <x v="51"/>
    <x v="4"/>
    <n v="25.490196078431371"/>
    <x v="6"/>
    <x v="0"/>
  </r>
  <r>
    <x v="52"/>
    <x v="125"/>
    <n v="66.079295154185019"/>
    <x v="6"/>
    <x v="0"/>
  </r>
  <r>
    <x v="52"/>
    <x v="126"/>
    <n v="9.6916299559471373"/>
    <x v="6"/>
    <x v="0"/>
  </r>
  <r>
    <x v="52"/>
    <x v="4"/>
    <n v="24.229074889867842"/>
    <x v="6"/>
    <x v="0"/>
  </r>
  <r>
    <x v="53"/>
    <x v="125"/>
    <n v="66.04651162790698"/>
    <x v="6"/>
    <x v="0"/>
  </r>
  <r>
    <x v="53"/>
    <x v="126"/>
    <n v="9.3023255813953494"/>
    <x v="6"/>
    <x v="0"/>
  </r>
  <r>
    <x v="53"/>
    <x v="4"/>
    <n v="24.651162790697676"/>
    <x v="6"/>
    <x v="0"/>
  </r>
  <r>
    <x v="54"/>
    <x v="125"/>
    <n v="68.281938325991192"/>
    <x v="6"/>
    <x v="0"/>
  </r>
  <r>
    <x v="54"/>
    <x v="126"/>
    <n v="7.4889867841409687"/>
    <x v="6"/>
    <x v="0"/>
  </r>
  <r>
    <x v="54"/>
    <x v="4"/>
    <n v="24.229074889867842"/>
    <x v="6"/>
    <x v="0"/>
  </r>
  <r>
    <x v="55"/>
    <x v="125"/>
    <n v="74.008810572687224"/>
    <x v="6"/>
    <x v="0"/>
  </r>
  <r>
    <x v="55"/>
    <x v="126"/>
    <n v="1.7621145374449338"/>
    <x v="6"/>
    <x v="0"/>
  </r>
  <r>
    <x v="55"/>
    <x v="4"/>
    <n v="24.229074889867842"/>
    <x v="6"/>
    <x v="0"/>
  </r>
  <r>
    <x v="56"/>
    <x v="125"/>
    <n v="64.634146341463421"/>
    <x v="7"/>
    <x v="0"/>
  </r>
  <r>
    <x v="56"/>
    <x v="126"/>
    <n v="12.5"/>
    <x v="7"/>
    <x v="0"/>
  </r>
  <r>
    <x v="56"/>
    <x v="4"/>
    <n v="22.865853658536587"/>
    <x v="7"/>
    <x v="0"/>
  </r>
  <r>
    <x v="57"/>
    <x v="125"/>
    <n v="75.075987841945292"/>
    <x v="7"/>
    <x v="0"/>
  </r>
  <r>
    <x v="57"/>
    <x v="126"/>
    <n v="2.1276595744680851"/>
    <x v="7"/>
    <x v="0"/>
  </r>
  <r>
    <x v="57"/>
    <x v="4"/>
    <n v="22.796352583586625"/>
    <x v="7"/>
    <x v="0"/>
  </r>
  <r>
    <x v="58"/>
    <x v="125"/>
    <n v="75.379939209726444"/>
    <x v="7"/>
    <x v="0"/>
  </r>
  <r>
    <x v="58"/>
    <x v="126"/>
    <n v="1.8237082066869301"/>
    <x v="7"/>
    <x v="0"/>
  </r>
  <r>
    <x v="58"/>
    <x v="4"/>
    <n v="22.796352583586625"/>
    <x v="7"/>
    <x v="0"/>
  </r>
  <r>
    <x v="59"/>
    <x v="125"/>
    <n v="72.340425531914889"/>
    <x v="7"/>
    <x v="0"/>
  </r>
  <r>
    <x v="59"/>
    <x v="126"/>
    <n v="4.86322188449848"/>
    <x v="7"/>
    <x v="0"/>
  </r>
  <r>
    <x v="59"/>
    <x v="4"/>
    <n v="22.796352583586625"/>
    <x v="7"/>
    <x v="0"/>
  </r>
  <r>
    <x v="60"/>
    <x v="125"/>
    <n v="74.468085106382972"/>
    <x v="7"/>
    <x v="0"/>
  </r>
  <r>
    <x v="60"/>
    <x v="126"/>
    <n v="2.735562310030395"/>
    <x v="7"/>
    <x v="0"/>
  </r>
  <r>
    <x v="60"/>
    <x v="4"/>
    <n v="22.796352583586625"/>
    <x v="7"/>
    <x v="0"/>
  </r>
  <r>
    <x v="49"/>
    <x v="125"/>
    <n v="52.887537993920972"/>
    <x v="7"/>
    <x v="0"/>
  </r>
  <r>
    <x v="49"/>
    <x v="126"/>
    <n v="24.316109422492403"/>
    <x v="7"/>
    <x v="0"/>
  </r>
  <r>
    <x v="49"/>
    <x v="4"/>
    <n v="22.796352583586625"/>
    <x v="7"/>
    <x v="0"/>
  </r>
  <r>
    <x v="50"/>
    <x v="125"/>
    <n v="73.252279635258361"/>
    <x v="7"/>
    <x v="0"/>
  </r>
  <r>
    <x v="50"/>
    <x v="126"/>
    <n v="3.9513677811550152"/>
    <x v="7"/>
    <x v="0"/>
  </r>
  <r>
    <x v="50"/>
    <x v="4"/>
    <n v="22.796352583586625"/>
    <x v="7"/>
    <x v="0"/>
  </r>
  <r>
    <x v="51"/>
    <x v="125"/>
    <n v="59.450171821305844"/>
    <x v="7"/>
    <x v="0"/>
  </r>
  <r>
    <x v="51"/>
    <x v="126"/>
    <n v="17.182130584192439"/>
    <x v="7"/>
    <x v="0"/>
  </r>
  <r>
    <x v="51"/>
    <x v="4"/>
    <n v="23.367697594501717"/>
    <x v="7"/>
    <x v="0"/>
  </r>
  <r>
    <x v="52"/>
    <x v="125"/>
    <n v="70.212765957446805"/>
    <x v="7"/>
    <x v="0"/>
  </r>
  <r>
    <x v="52"/>
    <x v="126"/>
    <n v="6.9908814589665651"/>
    <x v="7"/>
    <x v="0"/>
  </r>
  <r>
    <x v="52"/>
    <x v="4"/>
    <n v="22.796352583586625"/>
    <x v="7"/>
    <x v="0"/>
  </r>
  <r>
    <x v="53"/>
    <x v="125"/>
    <n v="69.706840390879478"/>
    <x v="7"/>
    <x v="0"/>
  </r>
  <r>
    <x v="53"/>
    <x v="126"/>
    <n v="6.5146579804560263"/>
    <x v="7"/>
    <x v="0"/>
  </r>
  <r>
    <x v="53"/>
    <x v="4"/>
    <n v="23.778501628664497"/>
    <x v="7"/>
    <x v="0"/>
  </r>
  <r>
    <x v="54"/>
    <x v="125"/>
    <n v="69.908814589665653"/>
    <x v="7"/>
    <x v="0"/>
  </r>
  <r>
    <x v="54"/>
    <x v="126"/>
    <n v="7.2948328267477205"/>
    <x v="7"/>
    <x v="0"/>
  </r>
  <r>
    <x v="54"/>
    <x v="4"/>
    <n v="22.796352583586625"/>
    <x v="7"/>
    <x v="0"/>
  </r>
  <r>
    <x v="55"/>
    <x v="125"/>
    <n v="76.291793313069903"/>
    <x v="7"/>
    <x v="0"/>
  </r>
  <r>
    <x v="55"/>
    <x v="126"/>
    <n v="0.91185410334346506"/>
    <x v="7"/>
    <x v="0"/>
  </r>
  <r>
    <x v="55"/>
    <x v="4"/>
    <n v="22.796352583586625"/>
    <x v="7"/>
    <x v="0"/>
  </r>
  <r>
    <x v="56"/>
    <x v="125"/>
    <n v="64.912280701754383"/>
    <x v="8"/>
    <x v="0"/>
  </r>
  <r>
    <x v="56"/>
    <x v="126"/>
    <n v="20.350877192982455"/>
    <x v="8"/>
    <x v="0"/>
  </r>
  <r>
    <x v="56"/>
    <x v="4"/>
    <n v="14.736842105263158"/>
    <x v="8"/>
    <x v="0"/>
  </r>
  <r>
    <x v="57"/>
    <x v="125"/>
    <n v="83.508771929824562"/>
    <x v="8"/>
    <x v="0"/>
  </r>
  <r>
    <x v="57"/>
    <x v="126"/>
    <n v="1.7543859649122806"/>
    <x v="8"/>
    <x v="0"/>
  </r>
  <r>
    <x v="57"/>
    <x v="4"/>
    <n v="14.736842105263158"/>
    <x v="8"/>
    <x v="0"/>
  </r>
  <r>
    <x v="58"/>
    <x v="125"/>
    <n v="81.05263157894737"/>
    <x v="8"/>
    <x v="0"/>
  </r>
  <r>
    <x v="58"/>
    <x v="126"/>
    <n v="4.2105263157894735"/>
    <x v="8"/>
    <x v="0"/>
  </r>
  <r>
    <x v="58"/>
    <x v="4"/>
    <n v="14.736842105263158"/>
    <x v="8"/>
    <x v="0"/>
  </r>
  <r>
    <x v="59"/>
    <x v="125"/>
    <n v="79.298245614035082"/>
    <x v="8"/>
    <x v="0"/>
  </r>
  <r>
    <x v="59"/>
    <x v="126"/>
    <n v="5.9649122807017543"/>
    <x v="8"/>
    <x v="0"/>
  </r>
  <r>
    <x v="59"/>
    <x v="4"/>
    <n v="14.736842105263158"/>
    <x v="8"/>
    <x v="0"/>
  </r>
  <r>
    <x v="60"/>
    <x v="125"/>
    <n v="82.807017543859644"/>
    <x v="8"/>
    <x v="0"/>
  </r>
  <r>
    <x v="60"/>
    <x v="126"/>
    <n v="2.4561403508771931"/>
    <x v="8"/>
    <x v="0"/>
  </r>
  <r>
    <x v="60"/>
    <x v="4"/>
    <n v="14.736842105263158"/>
    <x v="8"/>
    <x v="0"/>
  </r>
  <r>
    <x v="49"/>
    <x v="125"/>
    <n v="46.315789473684212"/>
    <x v="8"/>
    <x v="0"/>
  </r>
  <r>
    <x v="49"/>
    <x v="126"/>
    <n v="38.94736842105263"/>
    <x v="8"/>
    <x v="0"/>
  </r>
  <r>
    <x v="49"/>
    <x v="4"/>
    <n v="14.736842105263158"/>
    <x v="8"/>
    <x v="0"/>
  </r>
  <r>
    <x v="50"/>
    <x v="125"/>
    <n v="78.596491228070178"/>
    <x v="8"/>
    <x v="0"/>
  </r>
  <r>
    <x v="50"/>
    <x v="126"/>
    <n v="6.666666666666667"/>
    <x v="8"/>
    <x v="0"/>
  </r>
  <r>
    <x v="50"/>
    <x v="4"/>
    <n v="14.736842105263158"/>
    <x v="8"/>
    <x v="0"/>
  </r>
  <r>
    <x v="51"/>
    <x v="125"/>
    <n v="61.216730038022817"/>
    <x v="8"/>
    <x v="0"/>
  </r>
  <r>
    <x v="51"/>
    <x v="126"/>
    <n v="23.193916349809886"/>
    <x v="8"/>
    <x v="0"/>
  </r>
  <r>
    <x v="51"/>
    <x v="4"/>
    <n v="15.589353612167301"/>
    <x v="8"/>
    <x v="0"/>
  </r>
  <r>
    <x v="52"/>
    <x v="125"/>
    <n v="74.035087719298247"/>
    <x v="8"/>
    <x v="0"/>
  </r>
  <r>
    <x v="52"/>
    <x v="126"/>
    <n v="11.228070175438596"/>
    <x v="8"/>
    <x v="0"/>
  </r>
  <r>
    <x v="52"/>
    <x v="4"/>
    <n v="14.736842105263158"/>
    <x v="8"/>
    <x v="0"/>
  </r>
  <r>
    <x v="53"/>
    <x v="125"/>
    <n v="71.206225680933855"/>
    <x v="8"/>
    <x v="0"/>
  </r>
  <r>
    <x v="53"/>
    <x v="126"/>
    <n v="13.229571984435797"/>
    <x v="8"/>
    <x v="0"/>
  </r>
  <r>
    <x v="53"/>
    <x v="4"/>
    <n v="15.56420233463035"/>
    <x v="8"/>
    <x v="0"/>
  </r>
  <r>
    <x v="54"/>
    <x v="125"/>
    <n v="72.982456140350877"/>
    <x v="8"/>
    <x v="0"/>
  </r>
  <r>
    <x v="54"/>
    <x v="126"/>
    <n v="12.280701754385966"/>
    <x v="8"/>
    <x v="0"/>
  </r>
  <r>
    <x v="54"/>
    <x v="4"/>
    <n v="14.736842105263158"/>
    <x v="8"/>
    <x v="0"/>
  </r>
  <r>
    <x v="55"/>
    <x v="125"/>
    <n v="80.701754385964918"/>
    <x v="8"/>
    <x v="0"/>
  </r>
  <r>
    <x v="55"/>
    <x v="126"/>
    <n v="4.5614035087719298"/>
    <x v="8"/>
    <x v="0"/>
  </r>
  <r>
    <x v="55"/>
    <x v="4"/>
    <n v="14.736842105263158"/>
    <x v="8"/>
    <x v="0"/>
  </r>
  <r>
    <x v="56"/>
    <x v="125"/>
    <n v="63.711911357340718"/>
    <x v="9"/>
    <x v="0"/>
  </r>
  <r>
    <x v="56"/>
    <x v="126"/>
    <n v="25.207756232686979"/>
    <x v="9"/>
    <x v="0"/>
  </r>
  <r>
    <x v="56"/>
    <x v="4"/>
    <n v="11.0803324099723"/>
    <x v="9"/>
    <x v="0"/>
  </r>
  <r>
    <x v="57"/>
    <x v="125"/>
    <n v="85.041551246537395"/>
    <x v="9"/>
    <x v="0"/>
  </r>
  <r>
    <x v="57"/>
    <x v="126"/>
    <n v="3.8781163434903045"/>
    <x v="9"/>
    <x v="0"/>
  </r>
  <r>
    <x v="57"/>
    <x v="4"/>
    <n v="11.0803324099723"/>
    <x v="9"/>
    <x v="0"/>
  </r>
  <r>
    <x v="58"/>
    <x v="125"/>
    <n v="78.116343490304715"/>
    <x v="9"/>
    <x v="0"/>
  </r>
  <r>
    <x v="58"/>
    <x v="126"/>
    <n v="10.803324099722992"/>
    <x v="9"/>
    <x v="0"/>
  </r>
  <r>
    <x v="58"/>
    <x v="4"/>
    <n v="11.0803324099723"/>
    <x v="9"/>
    <x v="0"/>
  </r>
  <r>
    <x v="59"/>
    <x v="125"/>
    <n v="81.16343490304709"/>
    <x v="9"/>
    <x v="0"/>
  </r>
  <r>
    <x v="59"/>
    <x v="126"/>
    <n v="7.7562326869806091"/>
    <x v="9"/>
    <x v="0"/>
  </r>
  <r>
    <x v="59"/>
    <x v="4"/>
    <n v="11.0803324099723"/>
    <x v="9"/>
    <x v="0"/>
  </r>
  <r>
    <x v="60"/>
    <x v="125"/>
    <n v="86.42659279778394"/>
    <x v="9"/>
    <x v="0"/>
  </r>
  <r>
    <x v="60"/>
    <x v="126"/>
    <n v="2.4930747922437675"/>
    <x v="9"/>
    <x v="0"/>
  </r>
  <r>
    <x v="60"/>
    <x v="4"/>
    <n v="11.0803324099723"/>
    <x v="9"/>
    <x v="0"/>
  </r>
  <r>
    <x v="49"/>
    <x v="125"/>
    <n v="44.044321329639892"/>
    <x v="9"/>
    <x v="0"/>
  </r>
  <r>
    <x v="49"/>
    <x v="126"/>
    <n v="44.875346260387815"/>
    <x v="9"/>
    <x v="0"/>
  </r>
  <r>
    <x v="49"/>
    <x v="4"/>
    <n v="11.0803324099723"/>
    <x v="9"/>
    <x v="0"/>
  </r>
  <r>
    <x v="50"/>
    <x v="125"/>
    <n v="79.77839335180056"/>
    <x v="9"/>
    <x v="0"/>
  </r>
  <r>
    <x v="50"/>
    <x v="126"/>
    <n v="9.1412742382271475"/>
    <x v="9"/>
    <x v="0"/>
  </r>
  <r>
    <x v="50"/>
    <x v="4"/>
    <n v="11.0803324099723"/>
    <x v="9"/>
    <x v="0"/>
  </r>
  <r>
    <x v="51"/>
    <x v="125"/>
    <n v="60.518731988472624"/>
    <x v="9"/>
    <x v="0"/>
  </r>
  <r>
    <x v="51"/>
    <x v="126"/>
    <n v="28.24207492795389"/>
    <x v="9"/>
    <x v="0"/>
  </r>
  <r>
    <x v="51"/>
    <x v="4"/>
    <n v="11.239193083573488"/>
    <x v="9"/>
    <x v="0"/>
  </r>
  <r>
    <x v="52"/>
    <x v="125"/>
    <n v="73.40720221606648"/>
    <x v="9"/>
    <x v="0"/>
  </r>
  <r>
    <x v="52"/>
    <x v="126"/>
    <n v="15.512465373961218"/>
    <x v="9"/>
    <x v="0"/>
  </r>
  <r>
    <x v="52"/>
    <x v="4"/>
    <n v="11.0803324099723"/>
    <x v="9"/>
    <x v="0"/>
  </r>
  <r>
    <x v="53"/>
    <x v="125"/>
    <n v="61.408450704225352"/>
    <x v="9"/>
    <x v="0"/>
  </r>
  <r>
    <x v="53"/>
    <x v="126"/>
    <n v="27.887323943661972"/>
    <x v="9"/>
    <x v="0"/>
  </r>
  <r>
    <x v="53"/>
    <x v="4"/>
    <n v="10.704225352112676"/>
    <x v="9"/>
    <x v="0"/>
  </r>
  <r>
    <x v="54"/>
    <x v="125"/>
    <n v="72.576177285318565"/>
    <x v="9"/>
    <x v="0"/>
  </r>
  <r>
    <x v="54"/>
    <x v="126"/>
    <n v="16.343490304709142"/>
    <x v="9"/>
    <x v="0"/>
  </r>
  <r>
    <x v="54"/>
    <x v="4"/>
    <n v="11.0803324099723"/>
    <x v="9"/>
    <x v="0"/>
  </r>
  <r>
    <x v="55"/>
    <x v="125"/>
    <n v="86.149584487534625"/>
    <x v="9"/>
    <x v="0"/>
  </r>
  <r>
    <x v="55"/>
    <x v="126"/>
    <n v="2.770083102493075"/>
    <x v="9"/>
    <x v="0"/>
  </r>
  <r>
    <x v="55"/>
    <x v="4"/>
    <n v="11.0803324099723"/>
    <x v="9"/>
    <x v="0"/>
  </r>
  <r>
    <x v="56"/>
    <x v="125"/>
    <n v="52.845528455284551"/>
    <x v="10"/>
    <x v="0"/>
  </r>
  <r>
    <x v="56"/>
    <x v="126"/>
    <n v="41.056910569105689"/>
    <x v="10"/>
    <x v="0"/>
  </r>
  <r>
    <x v="56"/>
    <x v="4"/>
    <n v="6.0975609756097562"/>
    <x v="10"/>
    <x v="0"/>
  </r>
  <r>
    <x v="57"/>
    <x v="125"/>
    <n v="76.92307692307692"/>
    <x v="10"/>
    <x v="0"/>
  </r>
  <r>
    <x v="57"/>
    <x v="126"/>
    <n v="17.004048582995953"/>
    <x v="10"/>
    <x v="0"/>
  </r>
  <r>
    <x v="57"/>
    <x v="4"/>
    <n v="6.0728744939271255"/>
    <x v="10"/>
    <x v="0"/>
  </r>
  <r>
    <x v="58"/>
    <x v="125"/>
    <n v="72.764227642276424"/>
    <x v="10"/>
    <x v="0"/>
  </r>
  <r>
    <x v="58"/>
    <x v="126"/>
    <n v="21.13821138211382"/>
    <x v="10"/>
    <x v="0"/>
  </r>
  <r>
    <x v="58"/>
    <x v="4"/>
    <n v="6.0975609756097562"/>
    <x v="10"/>
    <x v="0"/>
  </r>
  <r>
    <x v="59"/>
    <x v="125"/>
    <n v="70.731707317073173"/>
    <x v="10"/>
    <x v="0"/>
  </r>
  <r>
    <x v="59"/>
    <x v="126"/>
    <n v="23.170731707317074"/>
    <x v="10"/>
    <x v="0"/>
  </r>
  <r>
    <x v="59"/>
    <x v="4"/>
    <n v="6.0975609756097562"/>
    <x v="10"/>
    <x v="0"/>
  </r>
  <r>
    <x v="60"/>
    <x v="125"/>
    <n v="79.352226720647778"/>
    <x v="10"/>
    <x v="0"/>
  </r>
  <r>
    <x v="60"/>
    <x v="126"/>
    <n v="14.574898785425102"/>
    <x v="10"/>
    <x v="0"/>
  </r>
  <r>
    <x v="60"/>
    <x v="4"/>
    <n v="6.0728744939271255"/>
    <x v="10"/>
    <x v="0"/>
  </r>
  <r>
    <x v="49"/>
    <x v="125"/>
    <n v="34.008097165991906"/>
    <x v="10"/>
    <x v="0"/>
  </r>
  <r>
    <x v="49"/>
    <x v="126"/>
    <n v="59.91902834008097"/>
    <x v="10"/>
    <x v="0"/>
  </r>
  <r>
    <x v="49"/>
    <x v="4"/>
    <n v="6.0728744939271255"/>
    <x v="10"/>
    <x v="0"/>
  </r>
  <r>
    <x v="50"/>
    <x v="125"/>
    <n v="71.138211382113823"/>
    <x v="10"/>
    <x v="0"/>
  </r>
  <r>
    <x v="50"/>
    <x v="126"/>
    <n v="22.764227642276424"/>
    <x v="10"/>
    <x v="0"/>
  </r>
  <r>
    <x v="50"/>
    <x v="4"/>
    <n v="6.0975609756097562"/>
    <x v="10"/>
    <x v="0"/>
  </r>
  <r>
    <x v="51"/>
    <x v="125"/>
    <n v="50.678733031674206"/>
    <x v="10"/>
    <x v="0"/>
  </r>
  <r>
    <x v="51"/>
    <x v="126"/>
    <n v="42.533936651583709"/>
    <x v="10"/>
    <x v="0"/>
  </r>
  <r>
    <x v="51"/>
    <x v="4"/>
    <n v="6.7873303167420813"/>
    <x v="10"/>
    <x v="0"/>
  </r>
  <r>
    <x v="52"/>
    <x v="125"/>
    <n v="53.036437246963565"/>
    <x v="10"/>
    <x v="0"/>
  </r>
  <r>
    <x v="52"/>
    <x v="126"/>
    <n v="40.890688259109311"/>
    <x v="10"/>
    <x v="0"/>
  </r>
  <r>
    <x v="52"/>
    <x v="4"/>
    <n v="6.0728744939271255"/>
    <x v="10"/>
    <x v="0"/>
  </r>
  <r>
    <x v="53"/>
    <x v="125"/>
    <n v="45.493562231759654"/>
    <x v="10"/>
    <x v="0"/>
  </r>
  <r>
    <x v="53"/>
    <x v="126"/>
    <n v="48.497854077253216"/>
    <x v="10"/>
    <x v="0"/>
  </r>
  <r>
    <x v="53"/>
    <x v="4"/>
    <n v="6.0085836909871242"/>
    <x v="10"/>
    <x v="0"/>
  </r>
  <r>
    <x v="54"/>
    <x v="125"/>
    <n v="65.18218623481782"/>
    <x v="10"/>
    <x v="0"/>
  </r>
  <r>
    <x v="54"/>
    <x v="126"/>
    <n v="28.74493927125506"/>
    <x v="10"/>
    <x v="0"/>
  </r>
  <r>
    <x v="54"/>
    <x v="4"/>
    <n v="6.0728744939271255"/>
    <x v="10"/>
    <x v="0"/>
  </r>
  <r>
    <x v="55"/>
    <x v="125"/>
    <n v="87.854251012145752"/>
    <x v="10"/>
    <x v="0"/>
  </r>
  <r>
    <x v="55"/>
    <x v="126"/>
    <n v="6.0728744939271255"/>
    <x v="10"/>
    <x v="0"/>
  </r>
  <r>
    <x v="55"/>
    <x v="4"/>
    <n v="6.0728744939271255"/>
    <x v="10"/>
    <x v="0"/>
  </r>
  <r>
    <x v="56"/>
    <x v="125"/>
    <n v="66.532258064516128"/>
    <x v="11"/>
    <x v="0"/>
  </r>
  <r>
    <x v="56"/>
    <x v="126"/>
    <n v="23.387096774193548"/>
    <x v="11"/>
    <x v="0"/>
  </r>
  <r>
    <x v="56"/>
    <x v="4"/>
    <n v="10.080645161290322"/>
    <x v="11"/>
    <x v="0"/>
  </r>
  <r>
    <x v="57"/>
    <x v="125"/>
    <n v="87.096774193548384"/>
    <x v="11"/>
    <x v="0"/>
  </r>
  <r>
    <x v="57"/>
    <x v="126"/>
    <n v="2.8225806451612905"/>
    <x v="11"/>
    <x v="0"/>
  </r>
  <r>
    <x v="57"/>
    <x v="4"/>
    <n v="10.080645161290322"/>
    <x v="11"/>
    <x v="0"/>
  </r>
  <r>
    <x v="58"/>
    <x v="125"/>
    <n v="81.781376518218622"/>
    <x v="11"/>
    <x v="0"/>
  </r>
  <r>
    <x v="58"/>
    <x v="126"/>
    <n v="8.097165991902834"/>
    <x v="11"/>
    <x v="0"/>
  </r>
  <r>
    <x v="58"/>
    <x v="4"/>
    <n v="10.121457489878543"/>
    <x v="11"/>
    <x v="0"/>
  </r>
  <r>
    <x v="59"/>
    <x v="125"/>
    <n v="80.645161290322577"/>
    <x v="11"/>
    <x v="0"/>
  </r>
  <r>
    <x v="59"/>
    <x v="126"/>
    <n v="9.2741935483870961"/>
    <x v="11"/>
    <x v="0"/>
  </r>
  <r>
    <x v="59"/>
    <x v="4"/>
    <n v="10.080645161290322"/>
    <x v="11"/>
    <x v="0"/>
  </r>
  <r>
    <x v="60"/>
    <x v="125"/>
    <n v="87.096774193548384"/>
    <x v="11"/>
    <x v="0"/>
  </r>
  <r>
    <x v="60"/>
    <x v="126"/>
    <n v="2.8225806451612905"/>
    <x v="11"/>
    <x v="0"/>
  </r>
  <r>
    <x v="60"/>
    <x v="4"/>
    <n v="10.080645161290322"/>
    <x v="11"/>
    <x v="0"/>
  </r>
  <r>
    <x v="49"/>
    <x v="125"/>
    <n v="55.241935483870968"/>
    <x v="11"/>
    <x v="0"/>
  </r>
  <r>
    <x v="49"/>
    <x v="126"/>
    <n v="34.677419354838712"/>
    <x v="11"/>
    <x v="0"/>
  </r>
  <r>
    <x v="49"/>
    <x v="4"/>
    <n v="10.080645161290322"/>
    <x v="11"/>
    <x v="0"/>
  </r>
  <r>
    <x v="50"/>
    <x v="125"/>
    <n v="76.209677419354833"/>
    <x v="11"/>
    <x v="0"/>
  </r>
  <r>
    <x v="50"/>
    <x v="126"/>
    <n v="13.709677419354838"/>
    <x v="11"/>
    <x v="0"/>
  </r>
  <r>
    <x v="50"/>
    <x v="4"/>
    <n v="10.080645161290322"/>
    <x v="11"/>
    <x v="0"/>
  </r>
  <r>
    <x v="51"/>
    <x v="125"/>
    <n v="67.34693877551021"/>
    <x v="11"/>
    <x v="0"/>
  </r>
  <r>
    <x v="51"/>
    <x v="126"/>
    <n v="22.448979591836736"/>
    <x v="11"/>
    <x v="0"/>
  </r>
  <r>
    <x v="51"/>
    <x v="4"/>
    <n v="10.204081632653061"/>
    <x v="11"/>
    <x v="0"/>
  </r>
  <r>
    <x v="52"/>
    <x v="125"/>
    <n v="72.58064516129032"/>
    <x v="11"/>
    <x v="0"/>
  </r>
  <r>
    <x v="52"/>
    <x v="126"/>
    <n v="17.338709677419356"/>
    <x v="11"/>
    <x v="0"/>
  </r>
  <r>
    <x v="52"/>
    <x v="4"/>
    <n v="10.080645161290322"/>
    <x v="11"/>
    <x v="0"/>
  </r>
  <r>
    <x v="53"/>
    <x v="125"/>
    <n v="69.26229508196721"/>
    <x v="11"/>
    <x v="0"/>
  </r>
  <r>
    <x v="53"/>
    <x v="126"/>
    <n v="20.901639344262296"/>
    <x v="11"/>
    <x v="0"/>
  </r>
  <r>
    <x v="53"/>
    <x v="4"/>
    <n v="9.8360655737704921"/>
    <x v="11"/>
    <x v="0"/>
  </r>
  <r>
    <x v="54"/>
    <x v="125"/>
    <n v="74.596774193548384"/>
    <x v="11"/>
    <x v="0"/>
  </r>
  <r>
    <x v="54"/>
    <x v="126"/>
    <n v="15.32258064516129"/>
    <x v="11"/>
    <x v="0"/>
  </r>
  <r>
    <x v="54"/>
    <x v="4"/>
    <n v="10.080645161290322"/>
    <x v="11"/>
    <x v="0"/>
  </r>
  <r>
    <x v="55"/>
    <x v="125"/>
    <n v="83.467741935483872"/>
    <x v="11"/>
    <x v="0"/>
  </r>
  <r>
    <x v="55"/>
    <x v="126"/>
    <n v="6.4516129032258061"/>
    <x v="11"/>
    <x v="0"/>
  </r>
  <r>
    <x v="55"/>
    <x v="4"/>
    <n v="10.080645161290322"/>
    <x v="11"/>
    <x v="0"/>
  </r>
  <r>
    <x v="56"/>
    <x v="125"/>
    <n v="47.297297297297298"/>
    <x v="12"/>
    <x v="0"/>
  </r>
  <r>
    <x v="56"/>
    <x v="126"/>
    <n v="42.342342342342342"/>
    <x v="12"/>
    <x v="0"/>
  </r>
  <r>
    <x v="56"/>
    <x v="4"/>
    <n v="10.36036036036036"/>
    <x v="12"/>
    <x v="0"/>
  </r>
  <r>
    <x v="57"/>
    <x v="125"/>
    <n v="70.403587443946194"/>
    <x v="12"/>
    <x v="0"/>
  </r>
  <r>
    <x v="57"/>
    <x v="126"/>
    <n v="19.282511210762333"/>
    <x v="12"/>
    <x v="0"/>
  </r>
  <r>
    <x v="57"/>
    <x v="4"/>
    <n v="10.31390134529148"/>
    <x v="12"/>
    <x v="0"/>
  </r>
  <r>
    <x v="58"/>
    <x v="125"/>
    <n v="76.681614349775785"/>
    <x v="12"/>
    <x v="0"/>
  </r>
  <r>
    <x v="58"/>
    <x v="126"/>
    <n v="13.004484304932735"/>
    <x v="12"/>
    <x v="0"/>
  </r>
  <r>
    <x v="58"/>
    <x v="4"/>
    <n v="10.31390134529148"/>
    <x v="12"/>
    <x v="0"/>
  </r>
  <r>
    <x v="59"/>
    <x v="125"/>
    <n v="77.477477477477478"/>
    <x v="12"/>
    <x v="0"/>
  </r>
  <r>
    <x v="59"/>
    <x v="126"/>
    <n v="12.162162162162161"/>
    <x v="12"/>
    <x v="0"/>
  </r>
  <r>
    <x v="59"/>
    <x v="4"/>
    <n v="10.36036036036036"/>
    <x v="12"/>
    <x v="0"/>
  </r>
  <r>
    <x v="60"/>
    <x v="125"/>
    <n v="84.304932735426007"/>
    <x v="12"/>
    <x v="0"/>
  </r>
  <r>
    <x v="60"/>
    <x v="126"/>
    <n v="5.3811659192825116"/>
    <x v="12"/>
    <x v="0"/>
  </r>
  <r>
    <x v="60"/>
    <x v="4"/>
    <n v="10.31390134529148"/>
    <x v="12"/>
    <x v="0"/>
  </r>
  <r>
    <x v="49"/>
    <x v="125"/>
    <n v="42.600896860986545"/>
    <x v="12"/>
    <x v="0"/>
  </r>
  <r>
    <x v="49"/>
    <x v="126"/>
    <n v="47.085201793721971"/>
    <x v="12"/>
    <x v="0"/>
  </r>
  <r>
    <x v="49"/>
    <x v="4"/>
    <n v="10.31390134529148"/>
    <x v="12"/>
    <x v="0"/>
  </r>
  <r>
    <x v="50"/>
    <x v="125"/>
    <n v="69.506726457399097"/>
    <x v="12"/>
    <x v="0"/>
  </r>
  <r>
    <x v="50"/>
    <x v="126"/>
    <n v="20.179372197309416"/>
    <x v="12"/>
    <x v="0"/>
  </r>
  <r>
    <x v="50"/>
    <x v="4"/>
    <n v="10.31390134529148"/>
    <x v="12"/>
    <x v="0"/>
  </r>
  <r>
    <x v="51"/>
    <x v="125"/>
    <n v="44.549763033175353"/>
    <x v="12"/>
    <x v="0"/>
  </r>
  <r>
    <x v="51"/>
    <x v="126"/>
    <n v="45.023696682464454"/>
    <x v="12"/>
    <x v="0"/>
  </r>
  <r>
    <x v="51"/>
    <x v="4"/>
    <n v="10.42654028436019"/>
    <x v="12"/>
    <x v="0"/>
  </r>
  <r>
    <x v="52"/>
    <x v="125"/>
    <n v="61.434977578475333"/>
    <x v="12"/>
    <x v="0"/>
  </r>
  <r>
    <x v="52"/>
    <x v="126"/>
    <n v="28.251121076233183"/>
    <x v="12"/>
    <x v="0"/>
  </r>
  <r>
    <x v="52"/>
    <x v="4"/>
    <n v="10.31390134529148"/>
    <x v="12"/>
    <x v="0"/>
  </r>
  <r>
    <x v="53"/>
    <x v="125"/>
    <n v="59.534883720930232"/>
    <x v="12"/>
    <x v="0"/>
  </r>
  <r>
    <x v="53"/>
    <x v="126"/>
    <n v="30.232558139534884"/>
    <x v="12"/>
    <x v="0"/>
  </r>
  <r>
    <x v="53"/>
    <x v="4"/>
    <n v="10.232558139534884"/>
    <x v="12"/>
    <x v="0"/>
  </r>
  <r>
    <x v="54"/>
    <x v="125"/>
    <n v="71.74887892376681"/>
    <x v="12"/>
    <x v="0"/>
  </r>
  <r>
    <x v="54"/>
    <x v="126"/>
    <n v="17.937219730941703"/>
    <x v="12"/>
    <x v="0"/>
  </r>
  <r>
    <x v="54"/>
    <x v="4"/>
    <n v="10.31390134529148"/>
    <x v="12"/>
    <x v="0"/>
  </r>
  <r>
    <x v="55"/>
    <x v="125"/>
    <n v="85.20179372197309"/>
    <x v="12"/>
    <x v="0"/>
  </r>
  <r>
    <x v="55"/>
    <x v="126"/>
    <n v="4.4843049327354256"/>
    <x v="12"/>
    <x v="0"/>
  </r>
  <r>
    <x v="55"/>
    <x v="4"/>
    <n v="10.31390134529148"/>
    <x v="12"/>
    <x v="0"/>
  </r>
  <r>
    <x v="56"/>
    <x v="125"/>
    <n v="56.493506493506494"/>
    <x v="13"/>
    <x v="0"/>
  </r>
  <r>
    <x v="56"/>
    <x v="126"/>
    <n v="37.662337662337663"/>
    <x v="13"/>
    <x v="0"/>
  </r>
  <r>
    <x v="56"/>
    <x v="4"/>
    <n v="5.8441558441558445"/>
    <x v="13"/>
    <x v="0"/>
  </r>
  <r>
    <x v="57"/>
    <x v="125"/>
    <n v="79.220779220779221"/>
    <x v="13"/>
    <x v="0"/>
  </r>
  <r>
    <x v="57"/>
    <x v="126"/>
    <n v="14.935064935064934"/>
    <x v="13"/>
    <x v="0"/>
  </r>
  <r>
    <x v="57"/>
    <x v="4"/>
    <n v="5.8441558441558445"/>
    <x v="13"/>
    <x v="0"/>
  </r>
  <r>
    <x v="58"/>
    <x v="125"/>
    <n v="80.132450331125824"/>
    <x v="13"/>
    <x v="0"/>
  </r>
  <r>
    <x v="58"/>
    <x v="126"/>
    <n v="13.907284768211921"/>
    <x v="13"/>
    <x v="0"/>
  </r>
  <r>
    <x v="58"/>
    <x v="4"/>
    <n v="5.9602649006622519"/>
    <x v="13"/>
    <x v="0"/>
  </r>
  <r>
    <x v="59"/>
    <x v="125"/>
    <n v="77.272727272727266"/>
    <x v="13"/>
    <x v="0"/>
  </r>
  <r>
    <x v="59"/>
    <x v="126"/>
    <n v="16.883116883116884"/>
    <x v="13"/>
    <x v="0"/>
  </r>
  <r>
    <x v="59"/>
    <x v="4"/>
    <n v="5.8441558441558445"/>
    <x v="13"/>
    <x v="0"/>
  </r>
  <r>
    <x v="60"/>
    <x v="125"/>
    <n v="82.467532467532465"/>
    <x v="13"/>
    <x v="0"/>
  </r>
  <r>
    <x v="60"/>
    <x v="126"/>
    <n v="11.688311688311689"/>
    <x v="13"/>
    <x v="0"/>
  </r>
  <r>
    <x v="60"/>
    <x v="4"/>
    <n v="5.8441558441558445"/>
    <x v="13"/>
    <x v="0"/>
  </r>
  <r>
    <x v="49"/>
    <x v="125"/>
    <n v="42.20779220779221"/>
    <x v="13"/>
    <x v="0"/>
  </r>
  <r>
    <x v="49"/>
    <x v="126"/>
    <n v="51.948051948051948"/>
    <x v="13"/>
    <x v="0"/>
  </r>
  <r>
    <x v="49"/>
    <x v="4"/>
    <n v="5.8441558441558445"/>
    <x v="13"/>
    <x v="0"/>
  </r>
  <r>
    <x v="50"/>
    <x v="125"/>
    <n v="74.675324675324674"/>
    <x v="13"/>
    <x v="0"/>
  </r>
  <r>
    <x v="50"/>
    <x v="126"/>
    <n v="19.480519480519479"/>
    <x v="13"/>
    <x v="0"/>
  </r>
  <r>
    <x v="50"/>
    <x v="4"/>
    <n v="5.8441558441558445"/>
    <x v="13"/>
    <x v="0"/>
  </r>
  <r>
    <x v="51"/>
    <x v="125"/>
    <n v="54.887218045112782"/>
    <x v="13"/>
    <x v="0"/>
  </r>
  <r>
    <x v="51"/>
    <x v="126"/>
    <n v="39.097744360902254"/>
    <x v="13"/>
    <x v="0"/>
  </r>
  <r>
    <x v="51"/>
    <x v="4"/>
    <n v="6.0150375939849621"/>
    <x v="13"/>
    <x v="0"/>
  </r>
  <r>
    <x v="52"/>
    <x v="125"/>
    <n v="65.584415584415581"/>
    <x v="13"/>
    <x v="0"/>
  </r>
  <r>
    <x v="52"/>
    <x v="126"/>
    <n v="28.571428571428573"/>
    <x v="13"/>
    <x v="0"/>
  </r>
  <r>
    <x v="52"/>
    <x v="4"/>
    <n v="5.8441558441558445"/>
    <x v="13"/>
    <x v="0"/>
  </r>
  <r>
    <x v="53"/>
    <x v="125"/>
    <n v="54.60526315789474"/>
    <x v="13"/>
    <x v="0"/>
  </r>
  <r>
    <x v="53"/>
    <x v="126"/>
    <n v="39.473684210526315"/>
    <x v="13"/>
    <x v="0"/>
  </r>
  <r>
    <x v="53"/>
    <x v="4"/>
    <n v="5.9210526315789478"/>
    <x v="13"/>
    <x v="0"/>
  </r>
  <r>
    <x v="54"/>
    <x v="125"/>
    <n v="59.740259740259738"/>
    <x v="13"/>
    <x v="0"/>
  </r>
  <r>
    <x v="54"/>
    <x v="126"/>
    <n v="34.415584415584412"/>
    <x v="13"/>
    <x v="0"/>
  </r>
  <r>
    <x v="54"/>
    <x v="4"/>
    <n v="5.8441558441558445"/>
    <x v="13"/>
    <x v="0"/>
  </r>
  <r>
    <x v="55"/>
    <x v="125"/>
    <n v="88.961038961038966"/>
    <x v="13"/>
    <x v="0"/>
  </r>
  <r>
    <x v="55"/>
    <x v="126"/>
    <n v="5.1948051948051948"/>
    <x v="13"/>
    <x v="0"/>
  </r>
  <r>
    <x v="55"/>
    <x v="4"/>
    <n v="5.8441558441558445"/>
    <x v="13"/>
    <x v="0"/>
  </r>
  <r>
    <x v="56"/>
    <x v="125"/>
    <n v="59.13978494623656"/>
    <x v="14"/>
    <x v="0"/>
  </r>
  <r>
    <x v="56"/>
    <x v="126"/>
    <n v="17.741935483870968"/>
    <x v="14"/>
    <x v="0"/>
  </r>
  <r>
    <x v="56"/>
    <x v="4"/>
    <n v="23.118279569892472"/>
    <x v="14"/>
    <x v="0"/>
  </r>
  <r>
    <x v="57"/>
    <x v="125"/>
    <n v="72.192513368983953"/>
    <x v="14"/>
    <x v="0"/>
  </r>
  <r>
    <x v="57"/>
    <x v="126"/>
    <n v="4.8128342245989302"/>
    <x v="14"/>
    <x v="0"/>
  </r>
  <r>
    <x v="57"/>
    <x v="4"/>
    <n v="22.994652406417114"/>
    <x v="14"/>
    <x v="0"/>
  </r>
  <r>
    <x v="58"/>
    <x v="125"/>
    <n v="73.796791443850267"/>
    <x v="14"/>
    <x v="0"/>
  </r>
  <r>
    <x v="58"/>
    <x v="126"/>
    <n v="3.2085561497326203"/>
    <x v="14"/>
    <x v="0"/>
  </r>
  <r>
    <x v="58"/>
    <x v="4"/>
    <n v="22.994652406417114"/>
    <x v="14"/>
    <x v="0"/>
  </r>
  <r>
    <x v="59"/>
    <x v="125"/>
    <n v="72.727272727272734"/>
    <x v="14"/>
    <x v="0"/>
  </r>
  <r>
    <x v="59"/>
    <x v="126"/>
    <n v="4.2780748663101607"/>
    <x v="14"/>
    <x v="0"/>
  </r>
  <r>
    <x v="59"/>
    <x v="4"/>
    <n v="22.994652406417114"/>
    <x v="14"/>
    <x v="0"/>
  </r>
  <r>
    <x v="60"/>
    <x v="125"/>
    <n v="76.470588235294116"/>
    <x v="14"/>
    <x v="0"/>
  </r>
  <r>
    <x v="60"/>
    <x v="126"/>
    <n v="0.53475935828877008"/>
    <x v="14"/>
    <x v="0"/>
  </r>
  <r>
    <x v="60"/>
    <x v="4"/>
    <n v="22.994652406417114"/>
    <x v="14"/>
    <x v="0"/>
  </r>
  <r>
    <x v="49"/>
    <x v="125"/>
    <n v="62.032085561497325"/>
    <x v="14"/>
    <x v="0"/>
  </r>
  <r>
    <x v="49"/>
    <x v="126"/>
    <n v="14.973262032085561"/>
    <x v="14"/>
    <x v="0"/>
  </r>
  <r>
    <x v="49"/>
    <x v="4"/>
    <n v="22.994652406417114"/>
    <x v="14"/>
    <x v="0"/>
  </r>
  <r>
    <x v="50"/>
    <x v="125"/>
    <n v="74.331550802139034"/>
    <x v="14"/>
    <x v="0"/>
  </r>
  <r>
    <x v="50"/>
    <x v="126"/>
    <n v="2.6737967914438503"/>
    <x v="14"/>
    <x v="0"/>
  </r>
  <r>
    <x v="50"/>
    <x v="4"/>
    <n v="22.994652406417114"/>
    <x v="14"/>
    <x v="0"/>
  </r>
  <r>
    <x v="51"/>
    <x v="125"/>
    <n v="58.241758241758241"/>
    <x v="14"/>
    <x v="0"/>
  </r>
  <r>
    <x v="51"/>
    <x v="126"/>
    <n v="18.131868131868131"/>
    <x v="14"/>
    <x v="0"/>
  </r>
  <r>
    <x v="51"/>
    <x v="4"/>
    <n v="23.626373626373628"/>
    <x v="14"/>
    <x v="0"/>
  </r>
  <r>
    <x v="52"/>
    <x v="125"/>
    <n v="70.588235294117652"/>
    <x v="14"/>
    <x v="0"/>
  </r>
  <r>
    <x v="52"/>
    <x v="126"/>
    <n v="6.4171122994652405"/>
    <x v="14"/>
    <x v="0"/>
  </r>
  <r>
    <x v="52"/>
    <x v="4"/>
    <n v="22.994652406417114"/>
    <x v="14"/>
    <x v="0"/>
  </r>
  <r>
    <x v="53"/>
    <x v="125"/>
    <n v="67.79661016949153"/>
    <x v="14"/>
    <x v="0"/>
  </r>
  <r>
    <x v="53"/>
    <x v="126"/>
    <n v="9.0395480225988702"/>
    <x v="14"/>
    <x v="0"/>
  </r>
  <r>
    <x v="53"/>
    <x v="4"/>
    <n v="23.163841807909606"/>
    <x v="14"/>
    <x v="0"/>
  </r>
  <r>
    <x v="54"/>
    <x v="125"/>
    <n v="73.262032085561501"/>
    <x v="14"/>
    <x v="0"/>
  </r>
  <r>
    <x v="54"/>
    <x v="126"/>
    <n v="3.7433155080213902"/>
    <x v="14"/>
    <x v="0"/>
  </r>
  <r>
    <x v="54"/>
    <x v="4"/>
    <n v="22.994652406417114"/>
    <x v="14"/>
    <x v="0"/>
  </r>
  <r>
    <x v="55"/>
    <x v="125"/>
    <n v="74.866310160427801"/>
    <x v="14"/>
    <x v="0"/>
  </r>
  <r>
    <x v="55"/>
    <x v="126"/>
    <n v="2.1390374331550803"/>
    <x v="14"/>
    <x v="0"/>
  </r>
  <r>
    <x v="55"/>
    <x v="4"/>
    <n v="22.994652406417114"/>
    <x v="14"/>
    <x v="0"/>
  </r>
  <r>
    <x v="56"/>
    <x v="125"/>
    <n v="37.440758293838861"/>
    <x v="15"/>
    <x v="0"/>
  </r>
  <r>
    <x v="56"/>
    <x v="126"/>
    <n v="50.236966824644547"/>
    <x v="15"/>
    <x v="0"/>
  </r>
  <r>
    <x v="56"/>
    <x v="4"/>
    <n v="12.322274881516588"/>
    <x v="15"/>
    <x v="0"/>
  </r>
  <r>
    <x v="57"/>
    <x v="125"/>
    <n v="76.415094339622641"/>
    <x v="15"/>
    <x v="0"/>
  </r>
  <r>
    <x v="57"/>
    <x v="126"/>
    <n v="11.320754716981131"/>
    <x v="15"/>
    <x v="0"/>
  </r>
  <r>
    <x v="57"/>
    <x v="4"/>
    <n v="12.264150943396226"/>
    <x v="15"/>
    <x v="0"/>
  </r>
  <r>
    <x v="58"/>
    <x v="125"/>
    <n v="71.226415094339629"/>
    <x v="15"/>
    <x v="0"/>
  </r>
  <r>
    <x v="58"/>
    <x v="126"/>
    <n v="16.509433962264151"/>
    <x v="15"/>
    <x v="0"/>
  </r>
  <r>
    <x v="58"/>
    <x v="4"/>
    <n v="12.264150943396226"/>
    <x v="15"/>
    <x v="0"/>
  </r>
  <r>
    <x v="59"/>
    <x v="125"/>
    <n v="70.754716981132077"/>
    <x v="15"/>
    <x v="0"/>
  </r>
  <r>
    <x v="59"/>
    <x v="126"/>
    <n v="16.981132075471699"/>
    <x v="15"/>
    <x v="0"/>
  </r>
  <r>
    <x v="59"/>
    <x v="4"/>
    <n v="12.264150943396226"/>
    <x v="15"/>
    <x v="0"/>
  </r>
  <r>
    <x v="60"/>
    <x v="125"/>
    <n v="81.603773584905667"/>
    <x v="15"/>
    <x v="0"/>
  </r>
  <r>
    <x v="60"/>
    <x v="126"/>
    <n v="6.132075471698113"/>
    <x v="15"/>
    <x v="0"/>
  </r>
  <r>
    <x v="60"/>
    <x v="4"/>
    <n v="12.264150943396226"/>
    <x v="15"/>
    <x v="0"/>
  </r>
  <r>
    <x v="49"/>
    <x v="125"/>
    <n v="29.245283018867923"/>
    <x v="15"/>
    <x v="0"/>
  </r>
  <r>
    <x v="49"/>
    <x v="126"/>
    <n v="58.490566037735846"/>
    <x v="15"/>
    <x v="0"/>
  </r>
  <r>
    <x v="49"/>
    <x v="4"/>
    <n v="12.264150943396226"/>
    <x v="15"/>
    <x v="0"/>
  </r>
  <r>
    <x v="50"/>
    <x v="125"/>
    <n v="71.226415094339629"/>
    <x v="15"/>
    <x v="0"/>
  </r>
  <r>
    <x v="50"/>
    <x v="126"/>
    <n v="16.509433962264151"/>
    <x v="15"/>
    <x v="0"/>
  </r>
  <r>
    <x v="50"/>
    <x v="4"/>
    <n v="12.264150943396226"/>
    <x v="15"/>
    <x v="0"/>
  </r>
  <r>
    <x v="51"/>
    <x v="125"/>
    <n v="48.07692307692308"/>
    <x v="15"/>
    <x v="0"/>
  </r>
  <r>
    <x v="51"/>
    <x v="126"/>
    <n v="39.42307692307692"/>
    <x v="15"/>
    <x v="0"/>
  </r>
  <r>
    <x v="51"/>
    <x v="4"/>
    <n v="12.5"/>
    <x v="15"/>
    <x v="0"/>
  </r>
  <r>
    <x v="52"/>
    <x v="125"/>
    <n v="59.715639810426538"/>
    <x v="15"/>
    <x v="0"/>
  </r>
  <r>
    <x v="52"/>
    <x v="126"/>
    <n v="27.962085308056871"/>
    <x v="15"/>
    <x v="0"/>
  </r>
  <r>
    <x v="52"/>
    <x v="4"/>
    <n v="12.322274881516588"/>
    <x v="15"/>
    <x v="0"/>
  </r>
  <r>
    <x v="53"/>
    <x v="125"/>
    <n v="71.84466019417475"/>
    <x v="15"/>
    <x v="0"/>
  </r>
  <r>
    <x v="53"/>
    <x v="126"/>
    <n v="15.533980582524272"/>
    <x v="15"/>
    <x v="0"/>
  </r>
  <r>
    <x v="53"/>
    <x v="4"/>
    <n v="12.621359223300971"/>
    <x v="15"/>
    <x v="0"/>
  </r>
  <r>
    <x v="54"/>
    <x v="125"/>
    <n v="63.20754716981132"/>
    <x v="15"/>
    <x v="0"/>
  </r>
  <r>
    <x v="54"/>
    <x v="126"/>
    <n v="24.528301886792452"/>
    <x v="15"/>
    <x v="0"/>
  </r>
  <r>
    <x v="54"/>
    <x v="4"/>
    <n v="12.264150943396226"/>
    <x v="15"/>
    <x v="0"/>
  </r>
  <r>
    <x v="55"/>
    <x v="125"/>
    <n v="84.433962264150949"/>
    <x v="15"/>
    <x v="0"/>
  </r>
  <r>
    <x v="55"/>
    <x v="126"/>
    <n v="3.3018867924528301"/>
    <x v="15"/>
    <x v="0"/>
  </r>
  <r>
    <x v="55"/>
    <x v="4"/>
    <n v="12.264150943396226"/>
    <x v="15"/>
    <x v="0"/>
  </r>
  <r>
    <x v="56"/>
    <x v="125"/>
    <n v="42.753623188405797"/>
    <x v="16"/>
    <x v="0"/>
  </r>
  <r>
    <x v="56"/>
    <x v="126"/>
    <n v="48.067632850241544"/>
    <x v="16"/>
    <x v="0"/>
  </r>
  <r>
    <x v="56"/>
    <x v="4"/>
    <n v="9.1787439613526569"/>
    <x v="16"/>
    <x v="0"/>
  </r>
  <r>
    <x v="57"/>
    <x v="125"/>
    <n v="74.407582938388629"/>
    <x v="16"/>
    <x v="0"/>
  </r>
  <r>
    <x v="57"/>
    <x v="126"/>
    <n v="16.587677725118482"/>
    <x v="16"/>
    <x v="0"/>
  </r>
  <r>
    <x v="57"/>
    <x v="4"/>
    <n v="9.0047393364928912"/>
    <x v="16"/>
    <x v="0"/>
  </r>
  <r>
    <x v="58"/>
    <x v="125"/>
    <n v="72.661870503597129"/>
    <x v="16"/>
    <x v="0"/>
  </r>
  <r>
    <x v="58"/>
    <x v="126"/>
    <n v="18.225419664268586"/>
    <x v="16"/>
    <x v="0"/>
  </r>
  <r>
    <x v="58"/>
    <x v="4"/>
    <n v="9.1127098321342928"/>
    <x v="16"/>
    <x v="0"/>
  </r>
  <r>
    <x v="59"/>
    <x v="125"/>
    <n v="71.702637889688248"/>
    <x v="16"/>
    <x v="0"/>
  </r>
  <r>
    <x v="59"/>
    <x v="126"/>
    <n v="19.18465227817746"/>
    <x v="16"/>
    <x v="0"/>
  </r>
  <r>
    <x v="59"/>
    <x v="4"/>
    <n v="9.1127098321342928"/>
    <x v="16"/>
    <x v="0"/>
  </r>
  <r>
    <x v="60"/>
    <x v="125"/>
    <n v="81.516587677725113"/>
    <x v="16"/>
    <x v="0"/>
  </r>
  <r>
    <x v="60"/>
    <x v="126"/>
    <n v="9.4786729857819907"/>
    <x v="16"/>
    <x v="0"/>
  </r>
  <r>
    <x v="60"/>
    <x v="4"/>
    <n v="9.0047393364928912"/>
    <x v="16"/>
    <x v="0"/>
  </r>
  <r>
    <x v="49"/>
    <x v="125"/>
    <n v="33.886255924170619"/>
    <x v="16"/>
    <x v="0"/>
  </r>
  <r>
    <x v="49"/>
    <x v="126"/>
    <n v="57.109004739336491"/>
    <x v="16"/>
    <x v="0"/>
  </r>
  <r>
    <x v="49"/>
    <x v="4"/>
    <n v="9.0047393364928912"/>
    <x v="16"/>
    <x v="0"/>
  </r>
  <r>
    <x v="50"/>
    <x v="125"/>
    <n v="64.691943127962091"/>
    <x v="16"/>
    <x v="0"/>
  </r>
  <r>
    <x v="50"/>
    <x v="126"/>
    <n v="26.303317535545023"/>
    <x v="16"/>
    <x v="0"/>
  </r>
  <r>
    <x v="50"/>
    <x v="4"/>
    <n v="9.0047393364928912"/>
    <x v="16"/>
    <x v="0"/>
  </r>
  <r>
    <x v="51"/>
    <x v="125"/>
    <n v="38.904109589041099"/>
    <x v="16"/>
    <x v="0"/>
  </r>
  <r>
    <x v="51"/>
    <x v="126"/>
    <n v="51.780821917808218"/>
    <x v="16"/>
    <x v="0"/>
  </r>
  <r>
    <x v="51"/>
    <x v="4"/>
    <n v="9.3150684931506849"/>
    <x v="16"/>
    <x v="0"/>
  </r>
  <r>
    <x v="52"/>
    <x v="125"/>
    <n v="60.570071258907362"/>
    <x v="16"/>
    <x v="0"/>
  </r>
  <r>
    <x v="52"/>
    <x v="126"/>
    <n v="30.403800475059381"/>
    <x v="16"/>
    <x v="0"/>
  </r>
  <r>
    <x v="52"/>
    <x v="4"/>
    <n v="9.026128266033254"/>
    <x v="16"/>
    <x v="0"/>
  </r>
  <r>
    <x v="53"/>
    <x v="125"/>
    <n v="57.107843137254903"/>
    <x v="16"/>
    <x v="0"/>
  </r>
  <r>
    <x v="53"/>
    <x v="126"/>
    <n v="34.068627450980394"/>
    <x v="16"/>
    <x v="0"/>
  </r>
  <r>
    <x v="53"/>
    <x v="4"/>
    <n v="8.8235294117647065"/>
    <x v="16"/>
    <x v="0"/>
  </r>
  <r>
    <x v="54"/>
    <x v="125"/>
    <n v="66.350710900473928"/>
    <x v="16"/>
    <x v="0"/>
  </r>
  <r>
    <x v="54"/>
    <x v="126"/>
    <n v="24.644549763033176"/>
    <x v="16"/>
    <x v="0"/>
  </r>
  <r>
    <x v="54"/>
    <x v="4"/>
    <n v="9.0047393364928912"/>
    <x v="16"/>
    <x v="0"/>
  </r>
  <r>
    <x v="55"/>
    <x v="125"/>
    <n v="84.597156398104261"/>
    <x v="16"/>
    <x v="0"/>
  </r>
  <r>
    <x v="55"/>
    <x v="126"/>
    <n v="6.3981042654028437"/>
    <x v="16"/>
    <x v="0"/>
  </r>
  <r>
    <x v="55"/>
    <x v="4"/>
    <n v="9.0047393364928912"/>
    <x v="16"/>
    <x v="0"/>
  </r>
  <r>
    <x v="56"/>
    <x v="125"/>
    <n v="59.981549815498155"/>
    <x v="0"/>
    <x v="1"/>
  </r>
  <r>
    <x v="56"/>
    <x v="126"/>
    <n v="28.957564575645755"/>
    <x v="0"/>
    <x v="1"/>
  </r>
  <r>
    <x v="56"/>
    <x v="4"/>
    <n v="11.060885608856088"/>
    <x v="0"/>
    <x v="1"/>
  </r>
  <r>
    <x v="57"/>
    <x v="125"/>
    <n v="78.716246931539231"/>
    <x v="0"/>
    <x v="1"/>
  </r>
  <r>
    <x v="57"/>
    <x v="126"/>
    <n v="10.246386035094099"/>
    <x v="0"/>
    <x v="1"/>
  </r>
  <r>
    <x v="57"/>
    <x v="4"/>
    <n v="11.037367033366669"/>
    <x v="0"/>
    <x v="1"/>
  </r>
  <r>
    <x v="58"/>
    <x v="125"/>
    <n v="78.781224265715068"/>
    <x v="0"/>
    <x v="1"/>
  </r>
  <r>
    <x v="58"/>
    <x v="126"/>
    <n v="10.147314484399304"/>
    <x v="0"/>
    <x v="1"/>
  </r>
  <r>
    <x v="58"/>
    <x v="4"/>
    <n v="11.071461249885626"/>
    <x v="0"/>
    <x v="1"/>
  </r>
  <r>
    <x v="59"/>
    <x v="125"/>
    <n v="75.966294193075655"/>
    <x v="0"/>
    <x v="1"/>
  </r>
  <r>
    <x v="59"/>
    <x v="126"/>
    <n v="13.006045063198387"/>
    <x v="0"/>
    <x v="1"/>
  </r>
  <r>
    <x v="59"/>
    <x v="4"/>
    <n v="11.027660743725956"/>
    <x v="0"/>
    <x v="1"/>
  </r>
  <r>
    <x v="60"/>
    <x v="125"/>
    <n v="82.007455223202115"/>
    <x v="0"/>
    <x v="1"/>
  </r>
  <r>
    <x v="60"/>
    <x v="126"/>
    <n v="6.9551777434312214"/>
    <x v="0"/>
    <x v="1"/>
  </r>
  <r>
    <x v="60"/>
    <x v="4"/>
    <n v="11.037367033366669"/>
    <x v="0"/>
    <x v="1"/>
  </r>
  <r>
    <x v="49"/>
    <x v="125"/>
    <n v="51.023006274438487"/>
    <x v="0"/>
    <x v="1"/>
  </r>
  <r>
    <x v="49"/>
    <x v="126"/>
    <n v="37.937619350732021"/>
    <x v="0"/>
    <x v="1"/>
  </r>
  <r>
    <x v="49"/>
    <x v="4"/>
    <n v="11.039374374829499"/>
    <x v="0"/>
    <x v="1"/>
  </r>
  <r>
    <x v="50"/>
    <x v="125"/>
    <n v="73.250841597670828"/>
    <x v="0"/>
    <x v="1"/>
  </r>
  <r>
    <x v="50"/>
    <x v="126"/>
    <n v="15.703757619870803"/>
    <x v="0"/>
    <x v="1"/>
  </r>
  <r>
    <x v="50"/>
    <x v="4"/>
    <n v="11.045400782458374"/>
    <x v="0"/>
    <x v="1"/>
  </r>
  <r>
    <x v="51"/>
    <x v="125"/>
    <n v="60.169398306016937"/>
    <x v="0"/>
    <x v="1"/>
  </r>
  <r>
    <x v="51"/>
    <x v="126"/>
    <n v="27.642723572764272"/>
    <x v="0"/>
    <x v="1"/>
  </r>
  <r>
    <x v="51"/>
    <x v="4"/>
    <n v="12.187878121218787"/>
    <x v="0"/>
    <x v="1"/>
  </r>
  <r>
    <x v="52"/>
    <x v="125"/>
    <n v="68.869644484958982"/>
    <x v="0"/>
    <x v="1"/>
  </r>
  <r>
    <x v="52"/>
    <x v="126"/>
    <n v="20.07292616226071"/>
    <x v="0"/>
    <x v="1"/>
  </r>
  <r>
    <x v="52"/>
    <x v="4"/>
    <n v="11.057429352780311"/>
    <x v="0"/>
    <x v="1"/>
  </r>
  <r>
    <x v="53"/>
    <x v="125"/>
    <n v="65.354028935517874"/>
    <x v="0"/>
    <x v="1"/>
  </r>
  <r>
    <x v="53"/>
    <x v="126"/>
    <n v="23.627479160678355"/>
    <x v="0"/>
    <x v="1"/>
  </r>
  <r>
    <x v="53"/>
    <x v="4"/>
    <n v="11.018491903803776"/>
    <x v="0"/>
    <x v="1"/>
  </r>
  <r>
    <x v="54"/>
    <x v="125"/>
    <n v="75.063636363636363"/>
    <x v="0"/>
    <x v="1"/>
  </r>
  <r>
    <x v="54"/>
    <x v="126"/>
    <n v="13.9"/>
    <x v="0"/>
    <x v="1"/>
  </r>
  <r>
    <x v="54"/>
    <x v="4"/>
    <n v="11.036363636363637"/>
    <x v="0"/>
    <x v="1"/>
  </r>
  <r>
    <x v="55"/>
    <x v="125"/>
    <n v="84.890909090909091"/>
    <x v="0"/>
    <x v="1"/>
  </r>
  <r>
    <x v="55"/>
    <x v="126"/>
    <n v="4.0727272727272723"/>
    <x v="0"/>
    <x v="1"/>
  </r>
  <r>
    <x v="55"/>
    <x v="4"/>
    <n v="11.036363636363637"/>
    <x v="0"/>
    <x v="1"/>
  </r>
  <r>
    <x v="56"/>
    <x v="125"/>
    <n v="39.730483271375462"/>
    <x v="1"/>
    <x v="1"/>
  </r>
  <r>
    <x v="56"/>
    <x v="126"/>
    <n v="55.065055762081784"/>
    <x v="1"/>
    <x v="1"/>
  </r>
  <r>
    <x v="56"/>
    <x v="4"/>
    <n v="5.2044609665427508"/>
    <x v="1"/>
    <x v="1"/>
  </r>
  <r>
    <x v="57"/>
    <x v="125"/>
    <n v="71.772428884026255"/>
    <x v="1"/>
    <x v="1"/>
  </r>
  <r>
    <x v="57"/>
    <x v="126"/>
    <n v="22.669584245076585"/>
    <x v="1"/>
    <x v="1"/>
  </r>
  <r>
    <x v="57"/>
    <x v="4"/>
    <n v="5.5579868708971549"/>
    <x v="1"/>
    <x v="1"/>
  </r>
  <r>
    <x v="58"/>
    <x v="125"/>
    <n v="71.85283687943263"/>
    <x v="1"/>
    <x v="1"/>
  </r>
  <r>
    <x v="58"/>
    <x v="126"/>
    <n v="22.606382978723403"/>
    <x v="1"/>
    <x v="1"/>
  </r>
  <r>
    <x v="58"/>
    <x v="4"/>
    <n v="5.5407801418439719"/>
    <x v="1"/>
    <x v="1"/>
  </r>
  <r>
    <x v="59"/>
    <x v="125"/>
    <n v="67.013104383190239"/>
    <x v="1"/>
    <x v="1"/>
  </r>
  <r>
    <x v="59"/>
    <x v="126"/>
    <n v="27.654767284229553"/>
    <x v="1"/>
    <x v="1"/>
  </r>
  <r>
    <x v="59"/>
    <x v="4"/>
    <n v="5.3321283325802078"/>
    <x v="1"/>
    <x v="1"/>
  </r>
  <r>
    <x v="60"/>
    <x v="125"/>
    <n v="82.939632545931758"/>
    <x v="1"/>
    <x v="1"/>
  </r>
  <r>
    <x v="60"/>
    <x v="126"/>
    <n v="11.504811898512687"/>
    <x v="1"/>
    <x v="1"/>
  </r>
  <r>
    <x v="60"/>
    <x v="4"/>
    <n v="5.5555555555555554"/>
    <x v="1"/>
    <x v="1"/>
  </r>
  <r>
    <x v="49"/>
    <x v="125"/>
    <n v="33.741794310722099"/>
    <x v="1"/>
    <x v="1"/>
  </r>
  <r>
    <x v="49"/>
    <x v="126"/>
    <n v="60.700218818380741"/>
    <x v="1"/>
    <x v="1"/>
  </r>
  <r>
    <x v="50"/>
    <x v="126"/>
    <n v="23.449131513647643"/>
    <x v="3"/>
    <x v="1"/>
  </r>
  <r>
    <x v="50"/>
    <x v="4"/>
    <n v="7.0099255583126547"/>
    <x v="3"/>
    <x v="1"/>
  </r>
  <r>
    <x v="51"/>
    <x v="125"/>
    <n v="45.1505016722408"/>
    <x v="3"/>
    <x v="1"/>
  </r>
  <r>
    <x v="51"/>
    <x v="126"/>
    <n v="47.157190635451506"/>
    <x v="3"/>
    <x v="1"/>
  </r>
  <r>
    <x v="51"/>
    <x v="4"/>
    <n v="7.6923076923076925"/>
    <x v="3"/>
    <x v="1"/>
  </r>
  <r>
    <x v="52"/>
    <x v="125"/>
    <n v="62.601626016260163"/>
    <x v="3"/>
    <x v="1"/>
  </r>
  <r>
    <x v="52"/>
    <x v="126"/>
    <n v="30.331457160725453"/>
    <x v="3"/>
    <x v="1"/>
  </r>
  <r>
    <x v="52"/>
    <x v="4"/>
    <n v="7.0669168230143837"/>
    <x v="3"/>
    <x v="1"/>
  </r>
  <r>
    <x v="53"/>
    <x v="125"/>
    <n v="54.297135243171219"/>
    <x v="3"/>
    <x v="1"/>
  </r>
  <r>
    <x v="53"/>
    <x v="126"/>
    <n v="38.574283810792807"/>
    <x v="3"/>
    <x v="1"/>
  </r>
  <r>
    <x v="53"/>
    <x v="4"/>
    <n v="7.1285809460359761"/>
    <x v="3"/>
    <x v="1"/>
  </r>
  <r>
    <x v="54"/>
    <x v="125"/>
    <n v="59.851301115241633"/>
    <x v="3"/>
    <x v="1"/>
  </r>
  <r>
    <x v="54"/>
    <x v="126"/>
    <n v="33.147459727385375"/>
    <x v="3"/>
    <x v="1"/>
  </r>
  <r>
    <x v="54"/>
    <x v="4"/>
    <n v="7.0012391573729866"/>
    <x v="3"/>
    <x v="1"/>
  </r>
  <r>
    <x v="55"/>
    <x v="125"/>
    <n v="86.18339529120199"/>
    <x v="3"/>
    <x v="1"/>
  </r>
  <r>
    <x v="55"/>
    <x v="126"/>
    <n v="6.8153655514250309"/>
    <x v="3"/>
    <x v="1"/>
  </r>
  <r>
    <x v="55"/>
    <x v="4"/>
    <n v="7.0012391573729866"/>
    <x v="3"/>
    <x v="1"/>
  </r>
  <r>
    <x v="56"/>
    <x v="125"/>
    <n v="67.640692640692635"/>
    <x v="4"/>
    <x v="1"/>
  </r>
  <r>
    <x v="56"/>
    <x v="126"/>
    <n v="17.965367965367964"/>
    <x v="4"/>
    <x v="1"/>
  </r>
  <r>
    <x v="56"/>
    <x v="4"/>
    <n v="14.393939393939394"/>
    <x v="4"/>
    <x v="1"/>
  </r>
  <r>
    <x v="57"/>
    <x v="125"/>
    <n v="81.601731601731601"/>
    <x v="4"/>
    <x v="1"/>
  </r>
  <r>
    <x v="57"/>
    <x v="126"/>
    <n v="4.0043290043290041"/>
    <x v="4"/>
    <x v="1"/>
  </r>
  <r>
    <x v="57"/>
    <x v="4"/>
    <n v="14.393939393939394"/>
    <x v="4"/>
    <x v="1"/>
  </r>
  <r>
    <x v="58"/>
    <x v="125"/>
    <n v="81.709956709956714"/>
    <x v="4"/>
    <x v="1"/>
  </r>
  <r>
    <x v="58"/>
    <x v="126"/>
    <n v="3.8961038961038961"/>
    <x v="4"/>
    <x v="1"/>
  </r>
  <r>
    <x v="58"/>
    <x v="4"/>
    <n v="14.393939393939394"/>
    <x v="4"/>
    <x v="1"/>
  </r>
  <r>
    <x v="59"/>
    <x v="125"/>
    <n v="77.813852813852819"/>
    <x v="4"/>
    <x v="1"/>
  </r>
  <r>
    <x v="59"/>
    <x v="126"/>
    <n v="7.7922077922077921"/>
    <x v="4"/>
    <x v="1"/>
  </r>
  <r>
    <x v="59"/>
    <x v="4"/>
    <n v="14.393939393939394"/>
    <x v="4"/>
    <x v="1"/>
  </r>
  <r>
    <x v="60"/>
    <x v="125"/>
    <n v="81.926406926406926"/>
    <x v="4"/>
    <x v="1"/>
  </r>
  <r>
    <x v="60"/>
    <x v="126"/>
    <n v="3.6796536796536796"/>
    <x v="4"/>
    <x v="1"/>
  </r>
  <r>
    <x v="60"/>
    <x v="4"/>
    <n v="14.393939393939394"/>
    <x v="4"/>
    <x v="1"/>
  </r>
  <r>
    <x v="49"/>
    <x v="125"/>
    <n v="52.813852813852812"/>
    <x v="4"/>
    <x v="1"/>
  </r>
  <r>
    <x v="49"/>
    <x v="126"/>
    <n v="32.79220779220779"/>
    <x v="4"/>
    <x v="1"/>
  </r>
  <r>
    <x v="49"/>
    <x v="4"/>
    <n v="14.393939393939394"/>
    <x v="4"/>
    <x v="1"/>
  </r>
  <r>
    <x v="50"/>
    <x v="125"/>
    <n v="79.545454545454547"/>
    <x v="4"/>
    <x v="1"/>
  </r>
  <r>
    <x v="50"/>
    <x v="126"/>
    <n v="6.0606060606060606"/>
    <x v="4"/>
    <x v="1"/>
  </r>
  <r>
    <x v="50"/>
    <x v="4"/>
    <n v="14.393939393939394"/>
    <x v="4"/>
    <x v="1"/>
  </r>
  <r>
    <x v="51"/>
    <x v="125"/>
    <n v="60.745341614906835"/>
    <x v="4"/>
    <x v="1"/>
  </r>
  <r>
    <x v="51"/>
    <x v="126"/>
    <n v="24.844720496894411"/>
    <x v="4"/>
    <x v="1"/>
  </r>
  <r>
    <x v="51"/>
    <x v="4"/>
    <n v="14.409937888198758"/>
    <x v="4"/>
    <x v="1"/>
  </r>
  <r>
    <x v="52"/>
    <x v="125"/>
    <n v="75"/>
    <x v="4"/>
    <x v="1"/>
  </r>
  <r>
    <x v="52"/>
    <x v="126"/>
    <n v="10.606060606060606"/>
    <x v="4"/>
    <x v="1"/>
  </r>
  <r>
    <x v="52"/>
    <x v="4"/>
    <n v="14.393939393939394"/>
    <x v="4"/>
    <x v="1"/>
  </r>
  <r>
    <x v="53"/>
    <x v="125"/>
    <n v="74.822695035460995"/>
    <x v="4"/>
    <x v="1"/>
  </r>
  <r>
    <x v="53"/>
    <x v="126"/>
    <n v="10.99290780141844"/>
    <x v="4"/>
    <x v="1"/>
  </r>
  <r>
    <x v="53"/>
    <x v="4"/>
    <n v="14.184397163120567"/>
    <x v="4"/>
    <x v="1"/>
  </r>
  <r>
    <x v="54"/>
    <x v="125"/>
    <n v="75.324675324675326"/>
    <x v="4"/>
    <x v="1"/>
  </r>
  <r>
    <x v="54"/>
    <x v="126"/>
    <n v="10.281385281385282"/>
    <x v="4"/>
    <x v="1"/>
  </r>
  <r>
    <x v="54"/>
    <x v="4"/>
    <n v="14.393939393939394"/>
    <x v="4"/>
    <x v="1"/>
  </r>
  <r>
    <x v="55"/>
    <x v="125"/>
    <n v="82.142857142857139"/>
    <x v="4"/>
    <x v="1"/>
  </r>
  <r>
    <x v="55"/>
    <x v="126"/>
    <n v="3.4632034632034632"/>
    <x v="4"/>
    <x v="1"/>
  </r>
  <r>
    <x v="55"/>
    <x v="4"/>
    <n v="14.393939393939394"/>
    <x v="4"/>
    <x v="1"/>
  </r>
  <r>
    <x v="56"/>
    <x v="125"/>
    <n v="63.212435233160619"/>
    <x v="5"/>
    <x v="1"/>
  </r>
  <r>
    <x v="56"/>
    <x v="126"/>
    <n v="18.652849740932641"/>
    <x v="5"/>
    <x v="1"/>
  </r>
  <r>
    <x v="56"/>
    <x v="4"/>
    <n v="18.134715025906736"/>
    <x v="5"/>
    <x v="1"/>
  </r>
  <r>
    <x v="57"/>
    <x v="125"/>
    <n v="78.756476683937819"/>
    <x v="5"/>
    <x v="1"/>
  </r>
  <r>
    <x v="57"/>
    <x v="126"/>
    <n v="3.1088082901554404"/>
    <x v="5"/>
    <x v="1"/>
  </r>
  <r>
    <x v="57"/>
    <x v="4"/>
    <n v="18.134715025906736"/>
    <x v="5"/>
    <x v="1"/>
  </r>
  <r>
    <x v="58"/>
    <x v="125"/>
    <n v="79.274611398963728"/>
    <x v="5"/>
    <x v="1"/>
  </r>
  <r>
    <x v="58"/>
    <x v="126"/>
    <n v="2.5906735751295336"/>
    <x v="5"/>
    <x v="1"/>
  </r>
  <r>
    <x v="58"/>
    <x v="4"/>
    <n v="18.134715025906736"/>
    <x v="5"/>
    <x v="1"/>
  </r>
  <r>
    <x v="59"/>
    <x v="125"/>
    <n v="70.466321243523311"/>
    <x v="5"/>
    <x v="1"/>
  </r>
  <r>
    <x v="59"/>
    <x v="126"/>
    <n v="11.398963730569948"/>
    <x v="5"/>
    <x v="1"/>
  </r>
  <r>
    <x v="59"/>
    <x v="4"/>
    <n v="18.134715025906736"/>
    <x v="5"/>
    <x v="1"/>
  </r>
  <r>
    <x v="60"/>
    <x v="125"/>
    <n v="79.792746113989637"/>
    <x v="5"/>
    <x v="1"/>
  </r>
  <r>
    <x v="60"/>
    <x v="126"/>
    <n v="2.0725388601036268"/>
    <x v="5"/>
    <x v="1"/>
  </r>
  <r>
    <x v="60"/>
    <x v="4"/>
    <n v="18.134715025906736"/>
    <x v="5"/>
    <x v="1"/>
  </r>
  <r>
    <x v="49"/>
    <x v="125"/>
    <n v="47.15025906735751"/>
    <x v="5"/>
    <x v="1"/>
  </r>
  <r>
    <x v="49"/>
    <x v="126"/>
    <n v="34.715025906735754"/>
    <x v="5"/>
    <x v="1"/>
  </r>
  <r>
    <x v="49"/>
    <x v="4"/>
    <n v="18.134715025906736"/>
    <x v="5"/>
    <x v="1"/>
  </r>
  <r>
    <x v="50"/>
    <x v="125"/>
    <n v="74.093264248704656"/>
    <x v="5"/>
    <x v="1"/>
  </r>
  <r>
    <x v="50"/>
    <x v="126"/>
    <n v="7.7720207253886011"/>
    <x v="5"/>
    <x v="1"/>
  </r>
  <r>
    <x v="50"/>
    <x v="4"/>
    <n v="18.134715025906736"/>
    <x v="5"/>
    <x v="1"/>
  </r>
  <r>
    <x v="51"/>
    <x v="125"/>
    <n v="54.666666666666664"/>
    <x v="5"/>
    <x v="1"/>
  </r>
  <r>
    <x v="51"/>
    <x v="126"/>
    <n v="26.666666666666668"/>
    <x v="5"/>
    <x v="1"/>
  </r>
  <r>
    <x v="51"/>
    <x v="4"/>
    <n v="18.666666666666668"/>
    <x v="5"/>
    <x v="1"/>
  </r>
  <r>
    <x v="52"/>
    <x v="125"/>
    <n v="72.538860103626945"/>
    <x v="5"/>
    <x v="1"/>
  </r>
  <r>
    <x v="52"/>
    <x v="126"/>
    <n v="9.3264248704663206"/>
    <x v="5"/>
    <x v="1"/>
  </r>
  <r>
    <x v="52"/>
    <x v="4"/>
    <n v="18.134715025906736"/>
    <x v="5"/>
    <x v="1"/>
  </r>
  <r>
    <x v="53"/>
    <x v="125"/>
    <n v="74.850299401197603"/>
    <x v="5"/>
    <x v="1"/>
  </r>
  <r>
    <x v="53"/>
    <x v="126"/>
    <n v="7.7844311377245505"/>
    <x v="5"/>
    <x v="1"/>
  </r>
  <r>
    <x v="53"/>
    <x v="4"/>
    <n v="17.365269461077844"/>
    <x v="5"/>
    <x v="1"/>
  </r>
  <r>
    <x v="54"/>
    <x v="125"/>
    <n v="71.502590673575128"/>
    <x v="5"/>
    <x v="1"/>
  </r>
  <r>
    <x v="54"/>
    <x v="126"/>
    <n v="10.362694300518134"/>
    <x v="5"/>
    <x v="1"/>
  </r>
  <r>
    <x v="54"/>
    <x v="4"/>
    <n v="18.134715025906736"/>
    <x v="5"/>
    <x v="1"/>
  </r>
  <r>
    <x v="55"/>
    <x v="125"/>
    <n v="79.792746113989637"/>
    <x v="5"/>
    <x v="1"/>
  </r>
  <r>
    <x v="55"/>
    <x v="126"/>
    <n v="2.0725388601036268"/>
    <x v="5"/>
    <x v="1"/>
  </r>
  <r>
    <x v="55"/>
    <x v="4"/>
    <n v="18.134715025906736"/>
    <x v="5"/>
    <x v="1"/>
  </r>
  <r>
    <x v="56"/>
    <x v="125"/>
    <n v="61.25"/>
    <x v="6"/>
    <x v="1"/>
  </r>
  <r>
    <x v="56"/>
    <x v="126"/>
    <n v="22.5"/>
    <x v="6"/>
    <x v="1"/>
  </r>
  <r>
    <x v="56"/>
    <x v="4"/>
    <n v="16.25"/>
    <x v="6"/>
    <x v="1"/>
  </r>
  <r>
    <x v="57"/>
    <x v="125"/>
    <n v="78.125"/>
    <x v="6"/>
    <x v="1"/>
  </r>
  <r>
    <x v="57"/>
    <x v="126"/>
    <n v="5.625"/>
    <x v="6"/>
    <x v="1"/>
  </r>
  <r>
    <x v="57"/>
    <x v="4"/>
    <n v="16.25"/>
    <x v="6"/>
    <x v="1"/>
  </r>
  <r>
    <x v="58"/>
    <x v="125"/>
    <n v="79.375"/>
    <x v="6"/>
    <x v="1"/>
  </r>
  <r>
    <x v="58"/>
    <x v="126"/>
    <n v="4.375"/>
    <x v="6"/>
    <x v="1"/>
  </r>
  <r>
    <x v="58"/>
    <x v="4"/>
    <n v="16.25"/>
    <x v="6"/>
    <x v="1"/>
  </r>
  <r>
    <x v="59"/>
    <x v="125"/>
    <n v="78.75"/>
    <x v="6"/>
    <x v="1"/>
  </r>
  <r>
    <x v="59"/>
    <x v="126"/>
    <n v="5"/>
    <x v="6"/>
    <x v="1"/>
  </r>
  <r>
    <x v="59"/>
    <x v="4"/>
    <n v="16.25"/>
    <x v="6"/>
    <x v="1"/>
  </r>
  <r>
    <x v="60"/>
    <x v="125"/>
    <n v="77.5"/>
    <x v="6"/>
    <x v="1"/>
  </r>
  <r>
    <x v="60"/>
    <x v="126"/>
    <n v="6.25"/>
    <x v="6"/>
    <x v="1"/>
  </r>
  <r>
    <x v="60"/>
    <x v="4"/>
    <n v="16.25"/>
    <x v="6"/>
    <x v="1"/>
  </r>
  <r>
    <x v="49"/>
    <x v="125"/>
    <n v="60.625"/>
    <x v="6"/>
    <x v="1"/>
  </r>
  <r>
    <x v="49"/>
    <x v="126"/>
    <n v="23.125"/>
    <x v="6"/>
    <x v="1"/>
  </r>
  <r>
    <x v="49"/>
    <x v="4"/>
    <n v="16.25"/>
    <x v="6"/>
    <x v="1"/>
  </r>
  <r>
    <x v="50"/>
    <x v="125"/>
    <n v="76.875"/>
    <x v="6"/>
    <x v="1"/>
  </r>
  <r>
    <x v="50"/>
    <x v="126"/>
    <n v="6.875"/>
    <x v="6"/>
    <x v="1"/>
  </r>
  <r>
    <x v="50"/>
    <x v="4"/>
    <n v="16.25"/>
    <x v="6"/>
    <x v="1"/>
  </r>
  <r>
    <x v="51"/>
    <x v="125"/>
    <n v="60.99290780141844"/>
    <x v="6"/>
    <x v="1"/>
  </r>
  <r>
    <x v="51"/>
    <x v="126"/>
    <n v="22.695035460992909"/>
    <x v="6"/>
    <x v="1"/>
  </r>
  <r>
    <x v="51"/>
    <x v="4"/>
    <n v="16.312056737588652"/>
    <x v="6"/>
    <x v="1"/>
  </r>
  <r>
    <x v="52"/>
    <x v="125"/>
    <n v="76.25"/>
    <x v="6"/>
    <x v="1"/>
  </r>
  <r>
    <x v="52"/>
    <x v="126"/>
    <n v="7.5"/>
    <x v="6"/>
    <x v="1"/>
  </r>
  <r>
    <x v="52"/>
    <x v="4"/>
    <n v="16.25"/>
    <x v="6"/>
    <x v="1"/>
  </r>
  <r>
    <x v="53"/>
    <x v="125"/>
    <n v="72.185430463576154"/>
    <x v="6"/>
    <x v="1"/>
  </r>
  <r>
    <x v="53"/>
    <x v="126"/>
    <n v="11.920529801324504"/>
    <x v="6"/>
    <x v="1"/>
  </r>
  <r>
    <x v="53"/>
    <x v="4"/>
    <n v="15.894039735099337"/>
    <x v="6"/>
    <x v="1"/>
  </r>
  <r>
    <x v="54"/>
    <x v="125"/>
    <n v="74.375"/>
    <x v="6"/>
    <x v="1"/>
  </r>
  <r>
    <x v="54"/>
    <x v="126"/>
    <n v="9.375"/>
    <x v="6"/>
    <x v="1"/>
  </r>
  <r>
    <x v="54"/>
    <x v="4"/>
    <n v="16.25"/>
    <x v="6"/>
    <x v="1"/>
  </r>
  <r>
    <x v="55"/>
    <x v="125"/>
    <n v="81.25"/>
    <x v="6"/>
    <x v="1"/>
  </r>
  <r>
    <x v="55"/>
    <x v="126"/>
    <n v="2.5"/>
    <x v="6"/>
    <x v="1"/>
  </r>
  <r>
    <x v="55"/>
    <x v="4"/>
    <n v="16.25"/>
    <x v="6"/>
    <x v="1"/>
  </r>
  <r>
    <x v="56"/>
    <x v="125"/>
    <n v="71.812080536912745"/>
    <x v="7"/>
    <x v="1"/>
  </r>
  <r>
    <x v="56"/>
    <x v="126"/>
    <n v="12.751677852348994"/>
    <x v="7"/>
    <x v="1"/>
  </r>
  <r>
    <x v="56"/>
    <x v="4"/>
    <n v="15.436241610738255"/>
    <x v="7"/>
    <x v="1"/>
  </r>
  <r>
    <x v="57"/>
    <x v="125"/>
    <n v="81.543624161073822"/>
    <x v="7"/>
    <x v="1"/>
  </r>
  <r>
    <x v="57"/>
    <x v="126"/>
    <n v="3.0201342281879193"/>
    <x v="7"/>
    <x v="1"/>
  </r>
  <r>
    <x v="57"/>
    <x v="4"/>
    <n v="15.436241610738255"/>
    <x v="7"/>
    <x v="1"/>
  </r>
  <r>
    <x v="58"/>
    <x v="125"/>
    <n v="81.87919463087249"/>
    <x v="7"/>
    <x v="1"/>
  </r>
  <r>
    <x v="58"/>
    <x v="126"/>
    <n v="2.6845637583892619"/>
    <x v="7"/>
    <x v="1"/>
  </r>
  <r>
    <x v="58"/>
    <x v="4"/>
    <n v="15.436241610738255"/>
    <x v="7"/>
    <x v="1"/>
  </r>
  <r>
    <x v="59"/>
    <x v="125"/>
    <n v="79.865771812080538"/>
    <x v="7"/>
    <x v="1"/>
  </r>
  <r>
    <x v="59"/>
    <x v="126"/>
    <n v="4.6979865771812079"/>
    <x v="7"/>
    <x v="1"/>
  </r>
  <r>
    <x v="59"/>
    <x v="4"/>
    <n v="15.436241610738255"/>
    <x v="7"/>
    <x v="1"/>
  </r>
  <r>
    <x v="60"/>
    <x v="125"/>
    <n v="81.87919463087249"/>
    <x v="7"/>
    <x v="1"/>
  </r>
  <r>
    <x v="60"/>
    <x v="126"/>
    <n v="2.6845637583892619"/>
    <x v="7"/>
    <x v="1"/>
  </r>
  <r>
    <x v="60"/>
    <x v="4"/>
    <n v="15.436241610738255"/>
    <x v="7"/>
    <x v="1"/>
  </r>
  <r>
    <x v="49"/>
    <x v="125"/>
    <n v="60.067114093959731"/>
    <x v="7"/>
    <x v="1"/>
  </r>
  <r>
    <x v="49"/>
    <x v="126"/>
    <n v="24.496644295302012"/>
    <x v="7"/>
    <x v="1"/>
  </r>
  <r>
    <x v="49"/>
    <x v="4"/>
    <n v="15.436241610738255"/>
    <x v="7"/>
    <x v="1"/>
  </r>
  <r>
    <x v="50"/>
    <x v="125"/>
    <n v="79.194630872483216"/>
    <x v="7"/>
    <x v="1"/>
  </r>
  <r>
    <x v="50"/>
    <x v="126"/>
    <n v="5.3691275167785237"/>
    <x v="7"/>
    <x v="1"/>
  </r>
  <r>
    <x v="50"/>
    <x v="4"/>
    <n v="15.436241610738255"/>
    <x v="7"/>
    <x v="1"/>
  </r>
  <r>
    <x v="51"/>
    <x v="125"/>
    <n v="65.250965250965251"/>
    <x v="7"/>
    <x v="1"/>
  </r>
  <r>
    <x v="51"/>
    <x v="126"/>
    <n v="18.918918918918919"/>
    <x v="7"/>
    <x v="1"/>
  </r>
  <r>
    <x v="51"/>
    <x v="4"/>
    <n v="15.83011583011583"/>
    <x v="7"/>
    <x v="1"/>
  </r>
  <r>
    <x v="52"/>
    <x v="125"/>
    <n v="75.838926174496649"/>
    <x v="7"/>
    <x v="1"/>
  </r>
  <r>
    <x v="52"/>
    <x v="126"/>
    <n v="8.724832214765101"/>
    <x v="7"/>
    <x v="1"/>
  </r>
  <r>
    <x v="52"/>
    <x v="4"/>
    <n v="15.436241610738255"/>
    <x v="7"/>
    <x v="1"/>
  </r>
  <r>
    <x v="53"/>
    <x v="125"/>
    <n v="77.41935483870968"/>
    <x v="7"/>
    <x v="1"/>
  </r>
  <r>
    <x v="53"/>
    <x v="126"/>
    <n v="6.8100358422939067"/>
    <x v="7"/>
    <x v="1"/>
  </r>
  <r>
    <x v="53"/>
    <x v="4"/>
    <n v="15.770609318996415"/>
    <x v="7"/>
    <x v="1"/>
  </r>
  <r>
    <x v="54"/>
    <x v="125"/>
    <n v="77.181208053691279"/>
    <x v="7"/>
    <x v="1"/>
  </r>
  <r>
    <x v="54"/>
    <x v="126"/>
    <n v="7.3825503355704694"/>
    <x v="7"/>
    <x v="1"/>
  </r>
  <r>
    <x v="54"/>
    <x v="4"/>
    <n v="15.436241610738255"/>
    <x v="7"/>
    <x v="1"/>
  </r>
  <r>
    <x v="55"/>
    <x v="125"/>
    <n v="83.22147651006712"/>
    <x v="7"/>
    <x v="1"/>
  </r>
  <r>
    <x v="55"/>
    <x v="126"/>
    <n v="1.3422818791946309"/>
    <x v="7"/>
    <x v="1"/>
  </r>
  <r>
    <x v="55"/>
    <x v="4"/>
    <n v="15.436241610738255"/>
    <x v="7"/>
    <x v="1"/>
  </r>
  <r>
    <x v="56"/>
    <x v="125"/>
    <n v="69.963369963369956"/>
    <x v="8"/>
    <x v="1"/>
  </r>
  <r>
    <x v="56"/>
    <x v="126"/>
    <n v="20.512820512820515"/>
    <x v="8"/>
    <x v="1"/>
  </r>
  <r>
    <x v="56"/>
    <x v="4"/>
    <n v="9.5238095238095237"/>
    <x v="8"/>
    <x v="1"/>
  </r>
  <r>
    <x v="57"/>
    <x v="125"/>
    <n v="85.714285714285708"/>
    <x v="8"/>
    <x v="1"/>
  </r>
  <r>
    <x v="57"/>
    <x v="126"/>
    <n v="4.7619047619047619"/>
    <x v="8"/>
    <x v="1"/>
  </r>
  <r>
    <x v="57"/>
    <x v="4"/>
    <n v="9.5238095238095237"/>
    <x v="8"/>
    <x v="1"/>
  </r>
  <r>
    <x v="58"/>
    <x v="125"/>
    <n v="84.615384615384613"/>
    <x v="8"/>
    <x v="1"/>
  </r>
  <r>
    <x v="58"/>
    <x v="126"/>
    <n v="5.8608058608058604"/>
    <x v="8"/>
    <x v="1"/>
  </r>
  <r>
    <x v="58"/>
    <x v="4"/>
    <n v="9.5238095238095237"/>
    <x v="8"/>
    <x v="1"/>
  </r>
  <r>
    <x v="59"/>
    <x v="125"/>
    <n v="80.219780219780219"/>
    <x v="8"/>
    <x v="1"/>
  </r>
  <r>
    <x v="59"/>
    <x v="126"/>
    <n v="10.256410256410257"/>
    <x v="8"/>
    <x v="1"/>
  </r>
  <r>
    <x v="59"/>
    <x v="4"/>
    <n v="9.5238095238095237"/>
    <x v="8"/>
    <x v="1"/>
  </r>
  <r>
    <x v="60"/>
    <x v="125"/>
    <n v="86.080586080586087"/>
    <x v="8"/>
    <x v="1"/>
  </r>
  <r>
    <x v="60"/>
    <x v="126"/>
    <n v="4.395604395604396"/>
    <x v="8"/>
    <x v="1"/>
  </r>
  <r>
    <x v="60"/>
    <x v="4"/>
    <n v="9.5238095238095237"/>
    <x v="8"/>
    <x v="1"/>
  </r>
  <r>
    <x v="49"/>
    <x v="125"/>
    <n v="44.322344322344321"/>
    <x v="8"/>
    <x v="1"/>
  </r>
  <r>
    <x v="49"/>
    <x v="126"/>
    <n v="46.153846153846153"/>
    <x v="8"/>
    <x v="1"/>
  </r>
  <r>
    <x v="49"/>
    <x v="4"/>
    <n v="9.5238095238095237"/>
    <x v="8"/>
    <x v="1"/>
  </r>
  <r>
    <x v="50"/>
    <x v="125"/>
    <n v="85.347985347985343"/>
    <x v="8"/>
    <x v="1"/>
  </r>
  <r>
    <x v="50"/>
    <x v="126"/>
    <n v="5.1282051282051286"/>
    <x v="8"/>
    <x v="1"/>
  </r>
  <r>
    <x v="50"/>
    <x v="4"/>
    <n v="9.5238095238095237"/>
    <x v="8"/>
    <x v="1"/>
  </r>
  <r>
    <x v="51"/>
    <x v="125"/>
    <n v="59.607843137254903"/>
    <x v="8"/>
    <x v="1"/>
  </r>
  <r>
    <x v="51"/>
    <x v="126"/>
    <n v="30.980392156862745"/>
    <x v="8"/>
    <x v="1"/>
  </r>
  <r>
    <x v="51"/>
    <x v="4"/>
    <n v="9.4117647058823533"/>
    <x v="8"/>
    <x v="1"/>
  </r>
  <r>
    <x v="52"/>
    <x v="125"/>
    <n v="75.091575091575095"/>
    <x v="8"/>
    <x v="1"/>
  </r>
  <r>
    <x v="52"/>
    <x v="126"/>
    <n v="15.384615384615385"/>
    <x v="8"/>
    <x v="1"/>
  </r>
  <r>
    <x v="52"/>
    <x v="4"/>
    <n v="9.5238095238095237"/>
    <x v="8"/>
    <x v="1"/>
  </r>
  <r>
    <x v="53"/>
    <x v="125"/>
    <n v="73.493975903614455"/>
    <x v="8"/>
    <x v="1"/>
  </r>
  <r>
    <x v="53"/>
    <x v="126"/>
    <n v="17.269076305220885"/>
    <x v="8"/>
    <x v="1"/>
  </r>
  <r>
    <x v="53"/>
    <x v="4"/>
    <n v="9.236947791164658"/>
    <x v="8"/>
    <x v="1"/>
  </r>
  <r>
    <x v="54"/>
    <x v="125"/>
    <n v="76.556776556776555"/>
    <x v="8"/>
    <x v="1"/>
  </r>
  <r>
    <x v="54"/>
    <x v="126"/>
    <n v="13.91941391941392"/>
    <x v="8"/>
    <x v="1"/>
  </r>
  <r>
    <x v="54"/>
    <x v="4"/>
    <n v="9.5238095238095237"/>
    <x v="8"/>
    <x v="1"/>
  </r>
  <r>
    <x v="55"/>
    <x v="125"/>
    <n v="83.150183150183153"/>
    <x v="8"/>
    <x v="1"/>
  </r>
  <r>
    <x v="55"/>
    <x v="126"/>
    <n v="7.3260073260073257"/>
    <x v="8"/>
    <x v="1"/>
  </r>
  <r>
    <x v="55"/>
    <x v="4"/>
    <n v="9.5238095238095237"/>
    <x v="8"/>
    <x v="1"/>
  </r>
  <r>
    <x v="56"/>
    <x v="125"/>
    <n v="63.953488372093027"/>
    <x v="9"/>
    <x v="1"/>
  </r>
  <r>
    <x v="56"/>
    <x v="126"/>
    <n v="25.872093023255815"/>
    <x v="9"/>
    <x v="1"/>
  </r>
  <r>
    <x v="56"/>
    <x v="4"/>
    <n v="10.174418604651162"/>
    <x v="9"/>
    <x v="1"/>
  </r>
  <r>
    <x v="57"/>
    <x v="125"/>
    <n v="85.174418604651166"/>
    <x v="9"/>
    <x v="1"/>
  </r>
  <r>
    <x v="57"/>
    <x v="126"/>
    <n v="4.6511627906976747"/>
    <x v="9"/>
    <x v="1"/>
  </r>
  <r>
    <x v="57"/>
    <x v="4"/>
    <n v="10.174418604651162"/>
    <x v="9"/>
    <x v="1"/>
  </r>
  <r>
    <x v="58"/>
    <x v="125"/>
    <n v="82.798833819241977"/>
    <x v="9"/>
    <x v="1"/>
  </r>
  <r>
    <x v="58"/>
    <x v="126"/>
    <n v="6.9970845481049562"/>
    <x v="9"/>
    <x v="1"/>
  </r>
  <r>
    <x v="58"/>
    <x v="4"/>
    <n v="10.204081632653061"/>
    <x v="9"/>
    <x v="1"/>
  </r>
  <r>
    <x v="59"/>
    <x v="125"/>
    <n v="81.632653061224488"/>
    <x v="9"/>
    <x v="1"/>
  </r>
  <r>
    <x v="59"/>
    <x v="126"/>
    <n v="8.1632653061224492"/>
    <x v="9"/>
    <x v="1"/>
  </r>
  <r>
    <x v="59"/>
    <x v="4"/>
    <n v="10.204081632653061"/>
    <x v="9"/>
    <x v="1"/>
  </r>
  <r>
    <x v="60"/>
    <x v="125"/>
    <n v="85.174418604651166"/>
    <x v="9"/>
    <x v="1"/>
  </r>
  <r>
    <x v="60"/>
    <x v="126"/>
    <n v="4.6511627906976747"/>
    <x v="9"/>
    <x v="1"/>
  </r>
  <r>
    <x v="60"/>
    <x v="4"/>
    <n v="10.174418604651162"/>
    <x v="9"/>
    <x v="1"/>
  </r>
  <r>
    <x v="49"/>
    <x v="125"/>
    <n v="43.313953488372093"/>
    <x v="9"/>
    <x v="1"/>
  </r>
  <r>
    <x v="49"/>
    <x v="126"/>
    <n v="46.511627906976742"/>
    <x v="9"/>
    <x v="1"/>
  </r>
  <r>
    <x v="49"/>
    <x v="4"/>
    <n v="10.174418604651162"/>
    <x v="9"/>
    <x v="1"/>
  </r>
  <r>
    <x v="50"/>
    <x v="125"/>
    <n v="80.813953488372093"/>
    <x v="9"/>
    <x v="1"/>
  </r>
  <r>
    <x v="50"/>
    <x v="126"/>
    <n v="9.0116279069767433"/>
    <x v="9"/>
    <x v="1"/>
  </r>
  <r>
    <x v="50"/>
    <x v="4"/>
    <n v="10.174418604651162"/>
    <x v="9"/>
    <x v="1"/>
  </r>
  <r>
    <x v="51"/>
    <x v="125"/>
    <n v="60"/>
    <x v="9"/>
    <x v="1"/>
  </r>
  <r>
    <x v="51"/>
    <x v="126"/>
    <n v="30.149253731343283"/>
    <x v="9"/>
    <x v="1"/>
  </r>
  <r>
    <x v="51"/>
    <x v="4"/>
    <n v="9.8507462686567155"/>
    <x v="9"/>
    <x v="1"/>
  </r>
  <r>
    <x v="52"/>
    <x v="125"/>
    <n v="75.801749271137027"/>
    <x v="9"/>
    <x v="1"/>
  </r>
  <r>
    <x v="52"/>
    <x v="126"/>
    <n v="13.994169096209912"/>
    <x v="9"/>
    <x v="1"/>
  </r>
  <r>
    <x v="52"/>
    <x v="4"/>
    <n v="10.204081632653061"/>
    <x v="9"/>
    <x v="1"/>
  </r>
  <r>
    <x v="53"/>
    <x v="125"/>
    <n v="59.696969696969695"/>
    <x v="9"/>
    <x v="1"/>
  </r>
  <r>
    <x v="53"/>
    <x v="126"/>
    <n v="29.696969696969695"/>
    <x v="9"/>
    <x v="1"/>
  </r>
  <r>
    <x v="53"/>
    <x v="4"/>
    <n v="10.606060606060606"/>
    <x v="9"/>
    <x v="1"/>
  </r>
  <r>
    <x v="54"/>
    <x v="125"/>
    <n v="72.674418604651166"/>
    <x v="9"/>
    <x v="1"/>
  </r>
  <r>
    <x v="54"/>
    <x v="126"/>
    <n v="17.151162790697676"/>
    <x v="9"/>
    <x v="1"/>
  </r>
  <r>
    <x v="54"/>
    <x v="4"/>
    <n v="10.174418604651162"/>
    <x v="9"/>
    <x v="1"/>
  </r>
  <r>
    <x v="55"/>
    <x v="125"/>
    <n v="84.593023255813947"/>
    <x v="9"/>
    <x v="1"/>
  </r>
  <r>
    <x v="55"/>
    <x v="126"/>
    <n v="5.2325581395348841"/>
    <x v="9"/>
    <x v="1"/>
  </r>
  <r>
    <x v="55"/>
    <x v="4"/>
    <n v="10.174418604651162"/>
    <x v="9"/>
    <x v="1"/>
  </r>
  <r>
    <x v="56"/>
    <x v="125"/>
    <n v="59.591836734693878"/>
    <x v="10"/>
    <x v="1"/>
  </r>
  <r>
    <x v="56"/>
    <x v="126"/>
    <n v="35.510204081632651"/>
    <x v="10"/>
    <x v="1"/>
  </r>
  <r>
    <x v="56"/>
    <x v="4"/>
    <n v="4.8979591836734695"/>
    <x v="10"/>
    <x v="1"/>
  </r>
  <r>
    <x v="57"/>
    <x v="125"/>
    <n v="80.566801619433193"/>
    <x v="10"/>
    <x v="1"/>
  </r>
  <r>
    <x v="57"/>
    <x v="126"/>
    <n v="14.574898785425102"/>
    <x v="10"/>
    <x v="1"/>
  </r>
  <r>
    <x v="57"/>
    <x v="4"/>
    <n v="4.8582995951417001"/>
    <x v="10"/>
    <x v="1"/>
  </r>
  <r>
    <x v="58"/>
    <x v="125"/>
    <n v="76.446280991735534"/>
    <x v="10"/>
    <x v="1"/>
  </r>
  <r>
    <x v="58"/>
    <x v="126"/>
    <n v="18.595041322314049"/>
    <x v="10"/>
    <x v="1"/>
  </r>
  <r>
    <x v="58"/>
    <x v="4"/>
    <n v="4.9586776859504136"/>
    <x v="10"/>
    <x v="1"/>
  </r>
  <r>
    <x v="59"/>
    <x v="125"/>
    <n v="70.445344129554655"/>
    <x v="10"/>
    <x v="1"/>
  </r>
  <r>
    <x v="59"/>
    <x v="126"/>
    <n v="24.696356275303643"/>
    <x v="10"/>
    <x v="1"/>
  </r>
  <r>
    <x v="59"/>
    <x v="4"/>
    <n v="4.8582995951417001"/>
    <x v="10"/>
    <x v="1"/>
  </r>
  <r>
    <x v="60"/>
    <x v="125"/>
    <n v="80.161943319838059"/>
    <x v="10"/>
    <x v="1"/>
  </r>
  <r>
    <x v="60"/>
    <x v="126"/>
    <n v="14.979757085020243"/>
    <x v="10"/>
    <x v="1"/>
  </r>
  <r>
    <x v="60"/>
    <x v="4"/>
    <n v="4.8582995951417001"/>
    <x v="10"/>
    <x v="1"/>
  </r>
  <r>
    <x v="49"/>
    <x v="125"/>
    <n v="30.76923076923077"/>
    <x v="10"/>
    <x v="1"/>
  </r>
  <r>
    <x v="49"/>
    <x v="126"/>
    <n v="64.372469635627525"/>
    <x v="10"/>
    <x v="1"/>
  </r>
  <r>
    <x v="49"/>
    <x v="4"/>
    <n v="4.8582995951417001"/>
    <x v="10"/>
    <x v="1"/>
  </r>
  <r>
    <x v="50"/>
    <x v="125"/>
    <n v="68.825910931174093"/>
    <x v="10"/>
    <x v="1"/>
  </r>
  <r>
    <x v="50"/>
    <x v="126"/>
    <n v="26.315789473684209"/>
    <x v="10"/>
    <x v="1"/>
  </r>
  <r>
    <x v="50"/>
    <x v="4"/>
    <n v="4.8582995951417001"/>
    <x v="10"/>
    <x v="1"/>
  </r>
  <r>
    <x v="51"/>
    <x v="125"/>
    <n v="48.584905660377359"/>
    <x v="10"/>
    <x v="1"/>
  </r>
  <r>
    <x v="51"/>
    <x v="126"/>
    <n v="46.698113207547166"/>
    <x v="10"/>
    <x v="1"/>
  </r>
  <r>
    <x v="51"/>
    <x v="4"/>
    <n v="4.716981132075472"/>
    <x v="10"/>
    <x v="1"/>
  </r>
  <r>
    <x v="52"/>
    <x v="125"/>
    <n v="63.008130081300813"/>
    <x v="10"/>
    <x v="1"/>
  </r>
  <r>
    <x v="52"/>
    <x v="126"/>
    <n v="32.113821138211385"/>
    <x v="10"/>
    <x v="1"/>
  </r>
  <r>
    <x v="52"/>
    <x v="4"/>
    <n v="4.8780487804878048"/>
    <x v="10"/>
    <x v="1"/>
  </r>
  <r>
    <x v="53"/>
    <x v="125"/>
    <n v="51.082251082251084"/>
    <x v="10"/>
    <x v="1"/>
  </r>
  <r>
    <x v="53"/>
    <x v="126"/>
    <n v="43.722943722943725"/>
    <x v="10"/>
    <x v="1"/>
  </r>
  <r>
    <x v="53"/>
    <x v="4"/>
    <n v="5.1948051948051948"/>
    <x v="10"/>
    <x v="1"/>
  </r>
  <r>
    <x v="54"/>
    <x v="125"/>
    <n v="69.635627530364374"/>
    <x v="10"/>
    <x v="1"/>
  </r>
  <r>
    <x v="54"/>
    <x v="126"/>
    <n v="25.506072874493928"/>
    <x v="10"/>
    <x v="1"/>
  </r>
  <r>
    <x v="54"/>
    <x v="4"/>
    <n v="4.8582995951417001"/>
    <x v="10"/>
    <x v="1"/>
  </r>
  <r>
    <x v="55"/>
    <x v="125"/>
    <n v="88.663967611336034"/>
    <x v="10"/>
    <x v="1"/>
  </r>
  <r>
    <x v="55"/>
    <x v="126"/>
    <n v="6.4777327935222671"/>
    <x v="10"/>
    <x v="1"/>
  </r>
  <r>
    <x v="55"/>
    <x v="4"/>
    <n v="4.8582995951417001"/>
    <x v="10"/>
    <x v="1"/>
  </r>
  <r>
    <x v="56"/>
    <x v="125"/>
    <n v="66.171003717472118"/>
    <x v="11"/>
    <x v="1"/>
  </r>
  <r>
    <x v="56"/>
    <x v="126"/>
    <n v="21.189591078066915"/>
    <x v="11"/>
    <x v="1"/>
  </r>
  <r>
    <x v="56"/>
    <x v="4"/>
    <n v="12.639405204460967"/>
    <x v="11"/>
    <x v="1"/>
  </r>
  <r>
    <x v="57"/>
    <x v="125"/>
    <n v="81.851851851851848"/>
    <x v="11"/>
    <x v="1"/>
  </r>
  <r>
    <x v="57"/>
    <x v="126"/>
    <n v="5.5555555555555554"/>
    <x v="11"/>
    <x v="1"/>
  </r>
  <r>
    <x v="57"/>
    <x v="4"/>
    <n v="12.592592592592593"/>
    <x v="11"/>
    <x v="1"/>
  </r>
  <r>
    <x v="58"/>
    <x v="125"/>
    <n v="79.477611940298502"/>
    <x v="11"/>
    <x v="1"/>
  </r>
  <r>
    <x v="58"/>
    <x v="126"/>
    <n v="8.2089552238805972"/>
    <x v="11"/>
    <x v="1"/>
  </r>
  <r>
    <x v="58"/>
    <x v="4"/>
    <n v="12.313432835820896"/>
    <x v="11"/>
    <x v="1"/>
  </r>
  <r>
    <x v="59"/>
    <x v="125"/>
    <n v="78.148148148148152"/>
    <x v="11"/>
    <x v="1"/>
  </r>
  <r>
    <x v="59"/>
    <x v="126"/>
    <n v="9.2592592592592595"/>
    <x v="11"/>
    <x v="1"/>
  </r>
  <r>
    <x v="59"/>
    <x v="4"/>
    <n v="12.592592592592593"/>
    <x v="11"/>
    <x v="1"/>
  </r>
  <r>
    <x v="60"/>
    <x v="125"/>
    <n v="80"/>
    <x v="11"/>
    <x v="1"/>
  </r>
  <r>
    <x v="60"/>
    <x v="126"/>
    <n v="7.4074074074074074"/>
    <x v="11"/>
    <x v="1"/>
  </r>
  <r>
    <x v="60"/>
    <x v="4"/>
    <n v="12.592592592592593"/>
    <x v="11"/>
    <x v="1"/>
  </r>
  <r>
    <x v="49"/>
    <x v="125"/>
    <n v="50.74074074074074"/>
    <x v="11"/>
    <x v="1"/>
  </r>
  <r>
    <x v="49"/>
    <x v="126"/>
    <n v="36.666666666666664"/>
    <x v="11"/>
    <x v="1"/>
  </r>
  <r>
    <x v="49"/>
    <x v="4"/>
    <n v="12.592592592592593"/>
    <x v="11"/>
    <x v="1"/>
  </r>
  <r>
    <x v="50"/>
    <x v="125"/>
    <n v="74.074074074074076"/>
    <x v="11"/>
    <x v="1"/>
  </r>
  <r>
    <x v="50"/>
    <x v="126"/>
    <n v="13.333333333333334"/>
    <x v="11"/>
    <x v="1"/>
  </r>
  <r>
    <x v="50"/>
    <x v="4"/>
    <n v="12.592592592592593"/>
    <x v="11"/>
    <x v="1"/>
  </r>
  <r>
    <x v="51"/>
    <x v="125"/>
    <n v="60.754716981132077"/>
    <x v="11"/>
    <x v="1"/>
  </r>
  <r>
    <x v="51"/>
    <x v="126"/>
    <n v="26.79245283018868"/>
    <x v="11"/>
    <x v="1"/>
  </r>
  <r>
    <x v="51"/>
    <x v="4"/>
    <n v="12.452830188679245"/>
    <x v="11"/>
    <x v="1"/>
  </r>
  <r>
    <x v="52"/>
    <x v="125"/>
    <n v="70.631970260223042"/>
    <x v="11"/>
    <x v="1"/>
  </r>
  <r>
    <x v="52"/>
    <x v="126"/>
    <n v="16.728624535315983"/>
    <x v="11"/>
    <x v="1"/>
  </r>
  <r>
    <x v="52"/>
    <x v="4"/>
    <n v="12.639405204460967"/>
    <x v="11"/>
    <x v="1"/>
  </r>
  <r>
    <x v="53"/>
    <x v="125"/>
    <n v="62.45353159851301"/>
    <x v="11"/>
    <x v="1"/>
  </r>
  <r>
    <x v="53"/>
    <x v="126"/>
    <n v="24.907063197026023"/>
    <x v="11"/>
    <x v="1"/>
  </r>
  <r>
    <x v="53"/>
    <x v="4"/>
    <n v="12.639405204460967"/>
    <x v="11"/>
    <x v="1"/>
  </r>
  <r>
    <x v="54"/>
    <x v="125"/>
    <n v="71.851851851851848"/>
    <x v="11"/>
    <x v="1"/>
  </r>
  <r>
    <x v="54"/>
    <x v="126"/>
    <n v="15.555555555555555"/>
    <x v="11"/>
    <x v="1"/>
  </r>
  <r>
    <x v="54"/>
    <x v="4"/>
    <n v="12.592592592592593"/>
    <x v="11"/>
    <x v="1"/>
  </r>
  <r>
    <x v="55"/>
    <x v="125"/>
    <n v="80.740740740740748"/>
    <x v="11"/>
    <x v="1"/>
  </r>
  <r>
    <x v="55"/>
    <x v="126"/>
    <n v="6.666666666666667"/>
    <x v="11"/>
    <x v="1"/>
  </r>
  <r>
    <x v="55"/>
    <x v="4"/>
    <n v="12.592592592592593"/>
    <x v="11"/>
    <x v="1"/>
  </r>
  <r>
    <x v="56"/>
    <x v="125"/>
    <n v="44.557823129251702"/>
    <x v="12"/>
    <x v="1"/>
  </r>
  <r>
    <x v="56"/>
    <x v="126"/>
    <n v="43.197278911564624"/>
    <x v="12"/>
    <x v="1"/>
  </r>
  <r>
    <x v="56"/>
    <x v="4"/>
    <n v="12.244897959183673"/>
    <x v="12"/>
    <x v="1"/>
  </r>
  <r>
    <x v="57"/>
    <x v="125"/>
    <n v="63.945578231292515"/>
    <x v="12"/>
    <x v="1"/>
  </r>
  <r>
    <x v="57"/>
    <x v="126"/>
    <n v="23.80952380952381"/>
    <x v="12"/>
    <x v="1"/>
  </r>
  <r>
    <x v="57"/>
    <x v="4"/>
    <n v="12.244897959183673"/>
    <x v="12"/>
    <x v="1"/>
  </r>
  <r>
    <x v="58"/>
    <x v="125"/>
    <n v="73.630136986301366"/>
    <x v="12"/>
    <x v="1"/>
  </r>
  <r>
    <x v="58"/>
    <x v="126"/>
    <n v="14.04109589041096"/>
    <x v="12"/>
    <x v="1"/>
  </r>
  <r>
    <x v="58"/>
    <x v="4"/>
    <n v="12.328767123287671"/>
    <x v="12"/>
    <x v="1"/>
  </r>
  <r>
    <x v="59"/>
    <x v="125"/>
    <n v="75.767918088737204"/>
    <x v="12"/>
    <x v="1"/>
  </r>
  <r>
    <x v="59"/>
    <x v="126"/>
    <n v="11.945392491467576"/>
    <x v="12"/>
    <x v="1"/>
  </r>
  <r>
    <x v="59"/>
    <x v="4"/>
    <n v="12.286689419795222"/>
    <x v="12"/>
    <x v="1"/>
  </r>
  <r>
    <x v="60"/>
    <x v="125"/>
    <n v="85.034013605442183"/>
    <x v="12"/>
    <x v="1"/>
  </r>
  <r>
    <x v="60"/>
    <x v="126"/>
    <n v="2.7210884353741496"/>
    <x v="12"/>
    <x v="1"/>
  </r>
  <r>
    <x v="60"/>
    <x v="4"/>
    <n v="12.244897959183673"/>
    <x v="12"/>
    <x v="1"/>
  </r>
  <r>
    <x v="49"/>
    <x v="125"/>
    <n v="38.56655290102389"/>
    <x v="12"/>
    <x v="1"/>
  </r>
  <r>
    <x v="49"/>
    <x v="126"/>
    <n v="49.146757679180887"/>
    <x v="12"/>
    <x v="1"/>
  </r>
  <r>
    <x v="49"/>
    <x v="4"/>
    <n v="12.286689419795222"/>
    <x v="12"/>
    <x v="1"/>
  </r>
  <r>
    <x v="50"/>
    <x v="125"/>
    <n v="72.789115646258509"/>
    <x v="12"/>
    <x v="1"/>
  </r>
  <r>
    <x v="50"/>
    <x v="126"/>
    <n v="14.965986394557824"/>
    <x v="12"/>
    <x v="1"/>
  </r>
  <r>
    <x v="50"/>
    <x v="4"/>
    <n v="12.244897959183673"/>
    <x v="12"/>
    <x v="1"/>
  </r>
  <r>
    <x v="51"/>
    <x v="125"/>
    <n v="43.060498220640568"/>
    <x v="12"/>
    <x v="1"/>
  </r>
  <r>
    <x v="51"/>
    <x v="126"/>
    <n v="44.128113879003557"/>
    <x v="12"/>
    <x v="1"/>
  </r>
  <r>
    <x v="51"/>
    <x v="4"/>
    <n v="12.811387900355871"/>
    <x v="12"/>
    <x v="1"/>
  </r>
  <r>
    <x v="52"/>
    <x v="125"/>
    <n v="61.224489795918366"/>
    <x v="12"/>
    <x v="1"/>
  </r>
  <r>
    <x v="52"/>
    <x v="126"/>
    <n v="26.530612244897959"/>
    <x v="12"/>
    <x v="1"/>
  </r>
  <r>
    <x v="52"/>
    <x v="4"/>
    <n v="12.244897959183673"/>
    <x v="12"/>
    <x v="1"/>
  </r>
  <r>
    <x v="53"/>
    <x v="125"/>
    <n v="56.643356643356647"/>
    <x v="12"/>
    <x v="1"/>
  </r>
  <r>
    <x v="53"/>
    <x v="126"/>
    <n v="31.11888111888112"/>
    <x v="12"/>
    <x v="1"/>
  </r>
  <r>
    <x v="53"/>
    <x v="4"/>
    <n v="12.237762237762238"/>
    <x v="12"/>
    <x v="1"/>
  </r>
  <r>
    <x v="54"/>
    <x v="125"/>
    <n v="72.10884353741497"/>
    <x v="12"/>
    <x v="1"/>
  </r>
  <r>
    <x v="54"/>
    <x v="126"/>
    <n v="15.646258503401361"/>
    <x v="12"/>
    <x v="1"/>
  </r>
  <r>
    <x v="54"/>
    <x v="4"/>
    <n v="12.244897959183673"/>
    <x v="12"/>
    <x v="1"/>
  </r>
  <r>
    <x v="55"/>
    <x v="125"/>
    <n v="81.632653061224488"/>
    <x v="12"/>
    <x v="1"/>
  </r>
  <r>
    <x v="55"/>
    <x v="126"/>
    <n v="6.1224489795918364"/>
    <x v="12"/>
    <x v="1"/>
  </r>
  <r>
    <x v="55"/>
    <x v="4"/>
    <n v="12.244897959183673"/>
    <x v="12"/>
    <x v="1"/>
  </r>
  <r>
    <x v="56"/>
    <x v="125"/>
    <n v="50"/>
    <x v="13"/>
    <x v="1"/>
  </r>
  <r>
    <x v="56"/>
    <x v="126"/>
    <n v="41.666666666666664"/>
    <x v="13"/>
    <x v="1"/>
  </r>
  <r>
    <x v="56"/>
    <x v="4"/>
    <n v="8.3333333333333339"/>
    <x v="13"/>
    <x v="1"/>
  </r>
  <r>
    <x v="57"/>
    <x v="125"/>
    <n v="68.589743589743591"/>
    <x v="13"/>
    <x v="1"/>
  </r>
  <r>
    <x v="57"/>
    <x v="126"/>
    <n v="23.076923076923077"/>
    <x v="13"/>
    <x v="1"/>
  </r>
  <r>
    <x v="57"/>
    <x v="4"/>
    <n v="8.3333333333333339"/>
    <x v="13"/>
    <x v="1"/>
  </r>
  <r>
    <x v="58"/>
    <x v="125"/>
    <n v="76.623376623376629"/>
    <x v="13"/>
    <x v="1"/>
  </r>
  <r>
    <x v="58"/>
    <x v="126"/>
    <n v="14.935064935064934"/>
    <x v="13"/>
    <x v="1"/>
  </r>
  <r>
    <x v="58"/>
    <x v="4"/>
    <n v="8.4415584415584419"/>
    <x v="13"/>
    <x v="1"/>
  </r>
  <r>
    <x v="59"/>
    <x v="125"/>
    <n v="66.666666666666671"/>
    <x v="13"/>
    <x v="1"/>
  </r>
  <r>
    <x v="59"/>
    <x v="126"/>
    <n v="25"/>
    <x v="13"/>
    <x v="1"/>
  </r>
  <r>
    <x v="59"/>
    <x v="4"/>
    <n v="8.3333333333333339"/>
    <x v="13"/>
    <x v="1"/>
  </r>
  <r>
    <x v="60"/>
    <x v="125"/>
    <n v="76.92307692307692"/>
    <x v="13"/>
    <x v="1"/>
  </r>
  <r>
    <x v="60"/>
    <x v="126"/>
    <n v="14.743589743589743"/>
    <x v="13"/>
    <x v="1"/>
  </r>
  <r>
    <x v="60"/>
    <x v="4"/>
    <n v="8.3333333333333339"/>
    <x v="13"/>
    <x v="1"/>
  </r>
  <r>
    <x v="49"/>
    <x v="125"/>
    <n v="37.179487179487182"/>
    <x v="13"/>
    <x v="1"/>
  </r>
  <r>
    <x v="49"/>
    <x v="126"/>
    <n v="54.487179487179489"/>
    <x v="13"/>
    <x v="1"/>
  </r>
  <r>
    <x v="49"/>
    <x v="4"/>
    <n v="8.3333333333333339"/>
    <x v="13"/>
    <x v="1"/>
  </r>
  <r>
    <x v="50"/>
    <x v="125"/>
    <n v="66.666666666666671"/>
    <x v="13"/>
    <x v="1"/>
  </r>
  <r>
    <x v="50"/>
    <x v="126"/>
    <n v="25"/>
    <x v="13"/>
    <x v="1"/>
  </r>
  <r>
    <x v="50"/>
    <x v="4"/>
    <n v="8.3333333333333339"/>
    <x v="13"/>
    <x v="1"/>
  </r>
  <r>
    <x v="51"/>
    <x v="125"/>
    <n v="48.837209302325583"/>
    <x v="13"/>
    <x v="1"/>
  </r>
  <r>
    <x v="51"/>
    <x v="126"/>
    <n v="44.961240310077521"/>
    <x v="13"/>
    <x v="1"/>
  </r>
  <r>
    <x v="51"/>
    <x v="4"/>
    <n v="6.2015503875968996"/>
    <x v="13"/>
    <x v="1"/>
  </r>
  <r>
    <x v="52"/>
    <x v="125"/>
    <n v="63.46153846153846"/>
    <x v="13"/>
    <x v="1"/>
  </r>
  <r>
    <x v="52"/>
    <x v="126"/>
    <n v="28.205128205128204"/>
    <x v="13"/>
    <x v="1"/>
  </r>
  <r>
    <x v="52"/>
    <x v="4"/>
    <n v="8.3333333333333339"/>
    <x v="13"/>
    <x v="1"/>
  </r>
  <r>
    <x v="53"/>
    <x v="125"/>
    <n v="55.405405405405403"/>
    <x v="13"/>
    <x v="1"/>
  </r>
  <r>
    <x v="53"/>
    <x v="126"/>
    <n v="35.810810810810814"/>
    <x v="13"/>
    <x v="1"/>
  </r>
  <r>
    <x v="53"/>
    <x v="4"/>
    <n v="8.7837837837837842"/>
    <x v="13"/>
    <x v="1"/>
  </r>
  <r>
    <x v="54"/>
    <x v="125"/>
    <n v="61.53846153846154"/>
    <x v="13"/>
    <x v="1"/>
  </r>
  <r>
    <x v="54"/>
    <x v="126"/>
    <n v="30.128205128205128"/>
    <x v="13"/>
    <x v="1"/>
  </r>
  <r>
    <x v="54"/>
    <x v="4"/>
    <n v="8.3333333333333339"/>
    <x v="13"/>
    <x v="1"/>
  </r>
  <r>
    <x v="55"/>
    <x v="125"/>
    <n v="88.461538461538467"/>
    <x v="13"/>
    <x v="1"/>
  </r>
  <r>
    <x v="55"/>
    <x v="126"/>
    <n v="3.2051282051282053"/>
    <x v="13"/>
    <x v="1"/>
  </r>
  <r>
    <x v="55"/>
    <x v="4"/>
    <n v="8.3333333333333339"/>
    <x v="13"/>
    <x v="1"/>
  </r>
  <r>
    <x v="56"/>
    <x v="125"/>
    <n v="58.783783783783782"/>
    <x v="14"/>
    <x v="1"/>
  </r>
  <r>
    <x v="56"/>
    <x v="126"/>
    <n v="22.297297297297298"/>
    <x v="14"/>
    <x v="1"/>
  </r>
  <r>
    <x v="56"/>
    <x v="4"/>
    <n v="18.918918918918919"/>
    <x v="14"/>
    <x v="1"/>
  </r>
  <r>
    <x v="57"/>
    <x v="125"/>
    <n v="75"/>
    <x v="14"/>
    <x v="1"/>
  </r>
  <r>
    <x v="57"/>
    <x v="126"/>
    <n v="6.0810810810810807"/>
    <x v="14"/>
    <x v="1"/>
  </r>
  <r>
    <x v="57"/>
    <x v="4"/>
    <n v="18.918918918918919"/>
    <x v="14"/>
    <x v="1"/>
  </r>
  <r>
    <x v="58"/>
    <x v="125"/>
    <n v="74.829931972789112"/>
    <x v="14"/>
    <x v="1"/>
  </r>
  <r>
    <x v="58"/>
    <x v="126"/>
    <n v="6.1224489795918364"/>
    <x v="14"/>
    <x v="1"/>
  </r>
  <r>
    <x v="58"/>
    <x v="4"/>
    <n v="19.047619047619047"/>
    <x v="14"/>
    <x v="1"/>
  </r>
  <r>
    <x v="59"/>
    <x v="125"/>
    <n v="78.378378378378372"/>
    <x v="14"/>
    <x v="1"/>
  </r>
  <r>
    <x v="59"/>
    <x v="126"/>
    <n v="2.7027027027027026"/>
    <x v="14"/>
    <x v="1"/>
  </r>
  <r>
    <x v="59"/>
    <x v="4"/>
    <n v="18.918918918918919"/>
    <x v="14"/>
    <x v="1"/>
  </r>
  <r>
    <x v="60"/>
    <x v="125"/>
    <n v="79.729729729729726"/>
    <x v="14"/>
    <x v="1"/>
  </r>
  <r>
    <x v="60"/>
    <x v="126"/>
    <n v="1.3513513513513513"/>
    <x v="14"/>
    <x v="1"/>
  </r>
  <r>
    <x v="60"/>
    <x v="4"/>
    <n v="18.918918918918919"/>
    <x v="14"/>
    <x v="1"/>
  </r>
  <r>
    <x v="49"/>
    <x v="125"/>
    <n v="64.86486486486487"/>
    <x v="14"/>
    <x v="1"/>
  </r>
  <r>
    <x v="49"/>
    <x v="126"/>
    <n v="16.216216216216218"/>
    <x v="14"/>
    <x v="1"/>
  </r>
  <r>
    <x v="49"/>
    <x v="4"/>
    <n v="18.918918918918919"/>
    <x v="14"/>
    <x v="1"/>
  </r>
  <r>
    <x v="50"/>
    <x v="125"/>
    <n v="78.378378378378372"/>
    <x v="14"/>
    <x v="1"/>
  </r>
  <r>
    <x v="50"/>
    <x v="126"/>
    <n v="2.7027027027027026"/>
    <x v="14"/>
    <x v="1"/>
  </r>
  <r>
    <x v="50"/>
    <x v="4"/>
    <n v="18.918918918918919"/>
    <x v="14"/>
    <x v="1"/>
  </r>
  <r>
    <x v="51"/>
    <x v="125"/>
    <n v="66.666666666666671"/>
    <x v="14"/>
    <x v="1"/>
  </r>
  <r>
    <x v="51"/>
    <x v="126"/>
    <n v="14.583333333333334"/>
    <x v="14"/>
    <x v="1"/>
  </r>
  <r>
    <x v="51"/>
    <x v="4"/>
    <n v="18.75"/>
    <x v="14"/>
    <x v="1"/>
  </r>
  <r>
    <x v="52"/>
    <x v="125"/>
    <n v="75"/>
    <x v="14"/>
    <x v="1"/>
  </r>
  <r>
    <x v="52"/>
    <x v="126"/>
    <n v="6.0810810810810807"/>
    <x v="14"/>
    <x v="1"/>
  </r>
  <r>
    <x v="52"/>
    <x v="4"/>
    <n v="18.918918918918919"/>
    <x v="14"/>
    <x v="1"/>
  </r>
  <r>
    <x v="53"/>
    <x v="125"/>
    <n v="71.83098591549296"/>
    <x v="14"/>
    <x v="1"/>
  </r>
  <r>
    <x v="53"/>
    <x v="126"/>
    <n v="9.1549295774647881"/>
    <x v="14"/>
    <x v="1"/>
  </r>
  <r>
    <x v="53"/>
    <x v="4"/>
    <n v="19.014084507042252"/>
    <x v="14"/>
    <x v="1"/>
  </r>
  <r>
    <x v="54"/>
    <x v="125"/>
    <n v="79.054054054054049"/>
    <x v="14"/>
    <x v="1"/>
  </r>
  <r>
    <x v="54"/>
    <x v="126"/>
    <n v="2.0270270270270272"/>
    <x v="14"/>
    <x v="1"/>
  </r>
  <r>
    <x v="54"/>
    <x v="4"/>
    <n v="18.918918918918919"/>
    <x v="14"/>
    <x v="1"/>
  </r>
  <r>
    <x v="55"/>
    <x v="125"/>
    <n v="79.054054054054049"/>
    <x v="14"/>
    <x v="1"/>
  </r>
  <r>
    <x v="55"/>
    <x v="126"/>
    <n v="2.0270270270270272"/>
    <x v="14"/>
    <x v="1"/>
  </r>
  <r>
    <x v="55"/>
    <x v="4"/>
    <n v="18.918918918918919"/>
    <x v="14"/>
    <x v="1"/>
  </r>
  <r>
    <x v="56"/>
    <x v="125"/>
    <n v="40.54054054054054"/>
    <x v="15"/>
    <x v="1"/>
  </r>
  <r>
    <x v="56"/>
    <x v="126"/>
    <n v="52.027027027027025"/>
    <x v="15"/>
    <x v="1"/>
  </r>
  <r>
    <x v="56"/>
    <x v="4"/>
    <n v="7.4324324324324325"/>
    <x v="15"/>
    <x v="1"/>
  </r>
  <r>
    <x v="57"/>
    <x v="125"/>
    <n v="83.78378378378379"/>
    <x v="15"/>
    <x v="1"/>
  </r>
  <r>
    <x v="57"/>
    <x v="126"/>
    <n v="8.7837837837837842"/>
    <x v="15"/>
    <x v="1"/>
  </r>
  <r>
    <x v="57"/>
    <x v="4"/>
    <n v="7.4324324324324325"/>
    <x v="15"/>
    <x v="1"/>
  </r>
  <r>
    <x v="58"/>
    <x v="125"/>
    <n v="79.729729729729726"/>
    <x v="15"/>
    <x v="1"/>
  </r>
  <r>
    <x v="58"/>
    <x v="126"/>
    <n v="12.837837837837839"/>
    <x v="15"/>
    <x v="1"/>
  </r>
  <r>
    <x v="58"/>
    <x v="4"/>
    <n v="7.4324324324324325"/>
    <x v="15"/>
    <x v="1"/>
  </r>
  <r>
    <x v="59"/>
    <x v="125"/>
    <n v="71.621621621621628"/>
    <x v="15"/>
    <x v="1"/>
  </r>
  <r>
    <x v="59"/>
    <x v="126"/>
    <n v="20.945945945945947"/>
    <x v="15"/>
    <x v="1"/>
  </r>
  <r>
    <x v="59"/>
    <x v="4"/>
    <n v="7.4324324324324325"/>
    <x v="15"/>
    <x v="1"/>
  </r>
  <r>
    <x v="60"/>
    <x v="125"/>
    <n v="84.459459459459453"/>
    <x v="15"/>
    <x v="1"/>
  </r>
  <r>
    <x v="60"/>
    <x v="126"/>
    <n v="8.1081081081081088"/>
    <x v="15"/>
    <x v="1"/>
  </r>
  <r>
    <x v="60"/>
    <x v="4"/>
    <n v="7.4324324324324325"/>
    <x v="15"/>
    <x v="1"/>
  </r>
  <r>
    <x v="49"/>
    <x v="125"/>
    <n v="36.486486486486484"/>
    <x v="15"/>
    <x v="1"/>
  </r>
  <r>
    <x v="49"/>
    <x v="126"/>
    <n v="56.081081081081081"/>
    <x v="15"/>
    <x v="1"/>
  </r>
  <r>
    <x v="49"/>
    <x v="4"/>
    <n v="7.4324324324324325"/>
    <x v="15"/>
    <x v="1"/>
  </r>
  <r>
    <x v="50"/>
    <x v="125"/>
    <n v="78.378378378378372"/>
    <x v="15"/>
    <x v="1"/>
  </r>
  <r>
    <x v="50"/>
    <x v="126"/>
    <n v="14.189189189189189"/>
    <x v="15"/>
    <x v="1"/>
  </r>
  <r>
    <x v="50"/>
    <x v="4"/>
    <n v="7.4324324324324325"/>
    <x v="15"/>
    <x v="1"/>
  </r>
  <r>
    <x v="51"/>
    <x v="125"/>
    <n v="48.591549295774648"/>
    <x v="15"/>
    <x v="1"/>
  </r>
  <r>
    <x v="51"/>
    <x v="126"/>
    <n v="44.366197183098592"/>
    <x v="15"/>
    <x v="1"/>
  </r>
  <r>
    <x v="51"/>
    <x v="4"/>
    <n v="7.042253521126761"/>
    <x v="15"/>
    <x v="1"/>
  </r>
  <r>
    <x v="52"/>
    <x v="125"/>
    <n v="56.756756756756758"/>
    <x v="15"/>
    <x v="1"/>
  </r>
  <r>
    <x v="52"/>
    <x v="126"/>
    <n v="35.810810810810814"/>
    <x v="15"/>
    <x v="1"/>
  </r>
  <r>
    <x v="52"/>
    <x v="4"/>
    <n v="7.4324324324324325"/>
    <x v="15"/>
    <x v="1"/>
  </r>
  <r>
    <x v="53"/>
    <x v="125"/>
    <n v="70.833333333333329"/>
    <x v="15"/>
    <x v="1"/>
  </r>
  <r>
    <x v="53"/>
    <x v="126"/>
    <n v="22.222222222222221"/>
    <x v="15"/>
    <x v="1"/>
  </r>
  <r>
    <x v="53"/>
    <x v="4"/>
    <n v="6.9444444444444446"/>
    <x v="15"/>
    <x v="1"/>
  </r>
  <r>
    <x v="54"/>
    <x v="125"/>
    <n v="64.86486486486487"/>
    <x v="15"/>
    <x v="1"/>
  </r>
  <r>
    <x v="54"/>
    <x v="126"/>
    <n v="27.702702702702702"/>
    <x v="15"/>
    <x v="1"/>
  </r>
  <r>
    <x v="54"/>
    <x v="4"/>
    <n v="7.4324324324324325"/>
    <x v="15"/>
    <x v="1"/>
  </r>
  <r>
    <x v="55"/>
    <x v="125"/>
    <n v="87.837837837837839"/>
    <x v="15"/>
    <x v="1"/>
  </r>
  <r>
    <x v="55"/>
    <x v="126"/>
    <n v="4.7297297297297298"/>
    <x v="15"/>
    <x v="1"/>
  </r>
  <r>
    <x v="55"/>
    <x v="4"/>
    <n v="7.4324324324324325"/>
    <x v="15"/>
    <x v="1"/>
  </r>
  <r>
    <x v="56"/>
    <x v="125"/>
    <n v="43.75"/>
    <x v="16"/>
    <x v="1"/>
  </r>
  <r>
    <x v="56"/>
    <x v="126"/>
    <n v="49.305555555555557"/>
    <x v="16"/>
    <x v="1"/>
  </r>
  <r>
    <x v="56"/>
    <x v="4"/>
    <n v="6.9444444444444446"/>
    <x v="16"/>
    <x v="1"/>
  </r>
  <r>
    <x v="57"/>
    <x v="125"/>
    <n v="76.767676767676761"/>
    <x v="16"/>
    <x v="1"/>
  </r>
  <r>
    <x v="57"/>
    <x v="126"/>
    <n v="16.498316498316498"/>
    <x v="16"/>
    <x v="1"/>
  </r>
  <r>
    <x v="57"/>
    <x v="4"/>
    <n v="6.7340067340067344"/>
    <x v="16"/>
    <x v="1"/>
  </r>
  <r>
    <x v="58"/>
    <x v="125"/>
    <n v="78.350515463917532"/>
    <x v="16"/>
    <x v="1"/>
  </r>
  <r>
    <x v="58"/>
    <x v="126"/>
    <n v="14.776632302405499"/>
    <x v="16"/>
    <x v="1"/>
  </r>
  <r>
    <x v="58"/>
    <x v="4"/>
    <n v="6.8728522336769755"/>
    <x v="16"/>
    <x v="1"/>
  </r>
  <r>
    <x v="59"/>
    <x v="125"/>
    <n v="72.881355932203391"/>
    <x v="16"/>
    <x v="1"/>
  </r>
  <r>
    <x v="59"/>
    <x v="126"/>
    <n v="20.677966101694917"/>
    <x v="16"/>
    <x v="1"/>
  </r>
  <r>
    <x v="59"/>
    <x v="4"/>
    <n v="6.4406779661016946"/>
    <x v="16"/>
    <x v="1"/>
  </r>
  <r>
    <x v="60"/>
    <x v="125"/>
    <n v="84.17508417508418"/>
    <x v="16"/>
    <x v="1"/>
  </r>
  <r>
    <x v="60"/>
    <x v="126"/>
    <n v="9.0909090909090917"/>
    <x v="16"/>
    <x v="1"/>
  </r>
  <r>
    <x v="60"/>
    <x v="4"/>
    <n v="6.7340067340067344"/>
    <x v="16"/>
    <x v="1"/>
  </r>
  <r>
    <x v="49"/>
    <x v="125"/>
    <n v="37.037037037037038"/>
    <x v="16"/>
    <x v="1"/>
  </r>
  <r>
    <x v="49"/>
    <x v="126"/>
    <n v="56.228956228956228"/>
    <x v="16"/>
    <x v="1"/>
  </r>
  <r>
    <x v="49"/>
    <x v="4"/>
    <n v="6.7340067340067344"/>
    <x v="16"/>
    <x v="1"/>
  </r>
  <r>
    <x v="50"/>
    <x v="125"/>
    <n v="69.830508474576277"/>
    <x v="16"/>
    <x v="1"/>
  </r>
  <r>
    <x v="50"/>
    <x v="126"/>
    <n v="23.389830508474578"/>
    <x v="16"/>
    <x v="1"/>
  </r>
  <r>
    <x v="50"/>
    <x v="4"/>
    <n v="6.7796610169491522"/>
    <x v="16"/>
    <x v="1"/>
  </r>
  <r>
    <x v="51"/>
    <x v="125"/>
    <n v="49.042145593869733"/>
    <x v="16"/>
    <x v="1"/>
  </r>
  <r>
    <x v="51"/>
    <x v="126"/>
    <n v="44.061302681992338"/>
    <x v="16"/>
    <x v="1"/>
  </r>
  <r>
    <x v="51"/>
    <x v="4"/>
    <n v="6.8965517241379306"/>
    <x v="16"/>
    <x v="1"/>
  </r>
  <r>
    <x v="52"/>
    <x v="125"/>
    <n v="66.779661016949149"/>
    <x v="16"/>
    <x v="1"/>
  </r>
  <r>
    <x v="52"/>
    <x v="126"/>
    <n v="26.779661016949152"/>
    <x v="16"/>
    <x v="1"/>
  </r>
  <r>
    <x v="52"/>
    <x v="4"/>
    <n v="6.4406779661016946"/>
    <x v="16"/>
    <x v="1"/>
  </r>
  <r>
    <x v="53"/>
    <x v="125"/>
    <n v="63.986013986013987"/>
    <x v="16"/>
    <x v="1"/>
  </r>
  <r>
    <x v="53"/>
    <x v="126"/>
    <n v="29.37062937062937"/>
    <x v="16"/>
    <x v="1"/>
  </r>
  <r>
    <x v="53"/>
    <x v="4"/>
    <n v="6.6433566433566433"/>
    <x v="16"/>
    <x v="1"/>
  </r>
  <r>
    <x v="54"/>
    <x v="125"/>
    <n v="73.063973063973066"/>
    <x v="16"/>
    <x v="1"/>
  </r>
  <r>
    <x v="54"/>
    <x v="126"/>
    <n v="20.202020202020201"/>
    <x v="16"/>
    <x v="1"/>
  </r>
  <r>
    <x v="54"/>
    <x v="4"/>
    <n v="6.7340067340067344"/>
    <x v="16"/>
    <x v="1"/>
  </r>
  <r>
    <x v="55"/>
    <x v="125"/>
    <n v="87.542087542087543"/>
    <x v="16"/>
    <x v="1"/>
  </r>
  <r>
    <x v="55"/>
    <x v="126"/>
    <n v="5.7239057239057241"/>
    <x v="16"/>
    <x v="1"/>
  </r>
  <r>
    <x v="55"/>
    <x v="4"/>
    <n v="6.7340067340067344"/>
    <x v="16"/>
    <x v="1"/>
  </r>
  <r>
    <x v="61"/>
    <x v="127"/>
    <n v="19.998160242847945"/>
    <x v="0"/>
    <x v="0"/>
  </r>
  <r>
    <x v="61"/>
    <x v="128"/>
    <n v="3.9186827338791281"/>
    <x v="0"/>
    <x v="0"/>
  </r>
  <r>
    <x v="61"/>
    <x v="129"/>
    <n v="6.0436022445037256"/>
    <x v="0"/>
    <x v="0"/>
  </r>
  <r>
    <x v="61"/>
    <x v="130"/>
    <n v="26.648882347530126"/>
    <x v="0"/>
    <x v="0"/>
  </r>
  <r>
    <x v="61"/>
    <x v="131"/>
    <n v="30.328396651641985"/>
    <x v="0"/>
    <x v="0"/>
  </r>
  <r>
    <x v="61"/>
    <x v="4"/>
    <n v="13.310642995124644"/>
    <x v="0"/>
    <x v="0"/>
  </r>
  <r>
    <x v="62"/>
    <x v="127"/>
    <n v="8.9288961629387167"/>
    <x v="0"/>
    <x v="0"/>
  </r>
  <r>
    <x v="62"/>
    <x v="128"/>
    <n v="0.74559010729223496"/>
    <x v="0"/>
    <x v="0"/>
  </r>
  <r>
    <x v="62"/>
    <x v="129"/>
    <n v="0.90925622840516462"/>
    <x v="0"/>
    <x v="0"/>
  </r>
  <r>
    <x v="62"/>
    <x v="130"/>
    <n v="46.01745771958538"/>
    <x v="0"/>
    <x v="0"/>
  </r>
  <r>
    <x v="62"/>
    <x v="131"/>
    <n v="30.241862156755772"/>
    <x v="0"/>
    <x v="0"/>
  </r>
  <r>
    <x v="62"/>
    <x v="4"/>
    <n v="13.202400436442989"/>
    <x v="0"/>
    <x v="0"/>
  </r>
  <r>
    <x v="63"/>
    <x v="127"/>
    <n v="8.1829779478768003"/>
    <x v="0"/>
    <x v="0"/>
  </r>
  <r>
    <x v="63"/>
    <x v="128"/>
    <n v="2.660834700200474"/>
    <x v="0"/>
    <x v="0"/>
  </r>
  <r>
    <x v="63"/>
    <x v="129"/>
    <n v="0.81100783670493892"/>
    <x v="0"/>
    <x v="0"/>
  </r>
  <r>
    <x v="63"/>
    <x v="130"/>
    <n v="44.90614178968471"/>
    <x v="0"/>
    <x v="0"/>
  </r>
  <r>
    <x v="63"/>
    <x v="131"/>
    <n v="30.244213595771825"/>
    <x v="0"/>
    <x v="0"/>
  </r>
  <r>
    <x v="63"/>
    <x v="4"/>
    <n v="13.231273920174958"/>
    <x v="0"/>
    <x v="0"/>
  </r>
  <r>
    <x v="64"/>
    <x v="127"/>
    <n v="10.163754459793248"/>
    <x v="0"/>
    <x v="0"/>
  </r>
  <r>
    <x v="64"/>
    <x v="128"/>
    <n v="2.0309212331900102"/>
    <x v="0"/>
    <x v="0"/>
  </r>
  <r>
    <x v="64"/>
    <x v="129"/>
    <n v="1.9028451193852347"/>
    <x v="0"/>
    <x v="0"/>
  </r>
  <r>
    <x v="64"/>
    <x v="130"/>
    <n v="42.402341963223861"/>
    <x v="0"/>
    <x v="0"/>
  </r>
  <r>
    <x v="64"/>
    <x v="131"/>
    <n v="30.290000914829385"/>
    <x v="0"/>
    <x v="0"/>
  </r>
  <r>
    <x v="64"/>
    <x v="4"/>
    <n v="13.255877778794256"/>
    <x v="0"/>
    <x v="0"/>
  </r>
  <r>
    <x v="65"/>
    <x v="127"/>
    <n v="5.6459678152559327"/>
    <x v="0"/>
    <x v="0"/>
  </r>
  <r>
    <x v="65"/>
    <x v="128"/>
    <n v="1.363760341849259"/>
    <x v="0"/>
    <x v="0"/>
  </r>
  <r>
    <x v="65"/>
    <x v="129"/>
    <n v="0.45458678061641966"/>
    <x v="0"/>
    <x v="0"/>
  </r>
  <r>
    <x v="65"/>
    <x v="130"/>
    <n v="49.104464042185654"/>
    <x v="0"/>
    <x v="0"/>
  </r>
  <r>
    <x v="65"/>
    <x v="131"/>
    <n v="30.239112646604237"/>
    <x v="0"/>
    <x v="0"/>
  </r>
  <r>
    <x v="65"/>
    <x v="4"/>
    <n v="13.210291844713156"/>
    <x v="0"/>
    <x v="0"/>
  </r>
  <r>
    <x v="66"/>
    <x v="127"/>
    <n v="24.272462713714077"/>
    <x v="0"/>
    <x v="0"/>
  </r>
  <r>
    <x v="66"/>
    <x v="128"/>
    <n v="13.523099308839578"/>
    <x v="0"/>
    <x v="0"/>
  </r>
  <r>
    <x v="66"/>
    <x v="129"/>
    <n v="1.6187704619861767"/>
    <x v="0"/>
    <x v="0"/>
  </r>
  <r>
    <x v="66"/>
    <x v="130"/>
    <n v="17.333575845762095"/>
    <x v="0"/>
    <x v="0"/>
  </r>
  <r>
    <x v="66"/>
    <x v="131"/>
    <n v="30.238268461258638"/>
    <x v="0"/>
    <x v="0"/>
  </r>
  <r>
    <x v="66"/>
    <x v="4"/>
    <n v="13.213895962168062"/>
    <x v="0"/>
    <x v="0"/>
  </r>
  <r>
    <x v="61"/>
    <x v="127"/>
    <n v="43.29293773506059"/>
    <x v="1"/>
    <x v="0"/>
  </r>
  <r>
    <x v="61"/>
    <x v="128"/>
    <n v="4.3460091934809864"/>
    <x v="1"/>
    <x v="0"/>
  </r>
  <r>
    <x v="61"/>
    <x v="129"/>
    <n v="9.2352695361470953"/>
    <x v="1"/>
    <x v="0"/>
  </r>
  <r>
    <x v="61"/>
    <x v="130"/>
    <n v="26.911826159632259"/>
    <x v="1"/>
    <x v="0"/>
  </r>
  <r>
    <x v="61"/>
    <x v="131"/>
    <n v="12.202256581696615"/>
    <x v="1"/>
    <x v="0"/>
  </r>
  <r>
    <x v="61"/>
    <x v="4"/>
    <n v="4.6385290430422064"/>
    <x v="1"/>
    <x v="0"/>
  </r>
  <r>
    <x v="62"/>
    <x v="127"/>
    <n v="21.813823411905712"/>
    <x v="1"/>
    <x v="0"/>
  </r>
  <r>
    <x v="62"/>
    <x v="128"/>
    <n v="1.278465840990811"/>
    <x v="1"/>
    <x v="0"/>
  </r>
  <r>
    <x v="62"/>
    <x v="129"/>
    <n v="1.4782261286456253"/>
    <x v="1"/>
    <x v="0"/>
  </r>
  <r>
    <x v="62"/>
    <x v="130"/>
    <n v="58.250099880143829"/>
    <x v="1"/>
    <x v="0"/>
  </r>
  <r>
    <x v="62"/>
    <x v="131"/>
    <n v="12.704754294846184"/>
    <x v="1"/>
    <x v="0"/>
  </r>
  <r>
    <x v="62"/>
    <x v="4"/>
    <n v="4.6344386735916903"/>
    <x v="1"/>
    <x v="0"/>
  </r>
  <r>
    <x v="63"/>
    <x v="127"/>
    <n v="20.2328382175833"/>
    <x v="1"/>
    <x v="0"/>
  </r>
  <r>
    <x v="63"/>
    <x v="128"/>
    <n v="4.1348855881172222"/>
    <x v="1"/>
    <x v="0"/>
  </r>
  <r>
    <x v="63"/>
    <x v="129"/>
    <n v="1.6057808109193095"/>
    <x v="1"/>
    <x v="0"/>
  </r>
  <r>
    <x v="63"/>
    <x v="130"/>
    <n v="56.804496186270576"/>
    <x v="1"/>
    <x v="0"/>
  </r>
  <r>
    <x v="63"/>
    <x v="131"/>
    <n v="12.645523885989562"/>
    <x v="1"/>
    <x v="0"/>
  </r>
  <r>
    <x v="63"/>
    <x v="4"/>
    <n v="4.6567643516659976"/>
    <x v="1"/>
    <x v="0"/>
  </r>
  <r>
    <x v="64"/>
    <x v="127"/>
    <n v="24.427168576104748"/>
    <x v="1"/>
    <x v="0"/>
  </r>
  <r>
    <x v="64"/>
    <x v="128"/>
    <n v="2.6186579378068742"/>
    <x v="1"/>
    <x v="0"/>
  </r>
  <r>
    <x v="64"/>
    <x v="129"/>
    <n v="3.6824877250409167"/>
    <x v="1"/>
    <x v="0"/>
  </r>
  <r>
    <x v="64"/>
    <x v="130"/>
    <n v="52.332242225859247"/>
    <x v="1"/>
    <x v="0"/>
  </r>
  <r>
    <x v="64"/>
    <x v="131"/>
    <n v="12.397708674304418"/>
    <x v="1"/>
    <x v="0"/>
  </r>
  <r>
    <x v="64"/>
    <x v="4"/>
    <n v="4.6235679214402623"/>
    <x v="1"/>
    <x v="0"/>
  </r>
  <r>
    <x v="65"/>
    <x v="127"/>
    <n v="10.946863763483819"/>
    <x v="1"/>
    <x v="0"/>
  </r>
  <r>
    <x v="65"/>
    <x v="128"/>
    <n v="1.5181781861765882"/>
    <x v="1"/>
    <x v="0"/>
  </r>
  <r>
    <x v="65"/>
    <x v="129"/>
    <n v="0.63923292049540548"/>
    <x v="1"/>
    <x v="0"/>
  </r>
  <r>
    <x v="65"/>
    <x v="130"/>
    <n v="69.516580103875356"/>
    <x v="1"/>
    <x v="0"/>
  </r>
  <r>
    <x v="65"/>
    <x v="131"/>
    <n v="12.704754294846184"/>
    <x v="1"/>
    <x v="0"/>
  </r>
  <r>
    <x v="65"/>
    <x v="4"/>
    <n v="4.6743907311226529"/>
    <x v="1"/>
    <x v="0"/>
  </r>
  <r>
    <x v="66"/>
    <x v="127"/>
    <n v="43.382646941223513"/>
    <x v="1"/>
    <x v="0"/>
  </r>
  <r>
    <x v="66"/>
    <x v="128"/>
    <n v="19.752099160335867"/>
    <x v="1"/>
    <x v="0"/>
  </r>
  <r>
    <x v="66"/>
    <x v="129"/>
    <n v="2.1191523390643741"/>
    <x v="1"/>
    <x v="0"/>
  </r>
  <r>
    <x v="66"/>
    <x v="130"/>
    <n v="17.632946821271492"/>
    <x v="1"/>
    <x v="0"/>
  </r>
  <r>
    <x v="66"/>
    <x v="131"/>
    <n v="12.714914034386245"/>
    <x v="1"/>
    <x v="0"/>
  </r>
  <r>
    <x v="66"/>
    <x v="4"/>
    <n v="4.6781287485005993"/>
    <x v="1"/>
    <x v="0"/>
  </r>
  <r>
    <x v="61"/>
    <x v="127"/>
    <n v="4.536082474226804"/>
    <x v="2"/>
    <x v="0"/>
  </r>
  <r>
    <x v="61"/>
    <x v="128"/>
    <n v="2.5773195876288661"/>
    <x v="2"/>
    <x v="0"/>
  </r>
  <r>
    <x v="61"/>
    <x v="129"/>
    <n v="3.0927835051546393"/>
    <x v="2"/>
    <x v="0"/>
  </r>
  <r>
    <x v="61"/>
    <x v="130"/>
    <n v="18.659793814432991"/>
    <x v="2"/>
    <x v="0"/>
  </r>
  <r>
    <x v="61"/>
    <x v="131"/>
    <n v="50.670103092783506"/>
    <x v="2"/>
    <x v="0"/>
  </r>
  <r>
    <x v="61"/>
    <x v="4"/>
    <n v="20.489690721649485"/>
    <x v="2"/>
    <x v="0"/>
  </r>
  <r>
    <x v="62"/>
    <x v="127"/>
    <n v="1.0046367851622875"/>
    <x v="2"/>
    <x v="0"/>
  </r>
  <r>
    <x v="62"/>
    <x v="128"/>
    <n v="0.36063884595569295"/>
    <x v="2"/>
    <x v="0"/>
  </r>
  <r>
    <x v="62"/>
    <x v="129"/>
    <n v="0.43791859866048427"/>
    <x v="2"/>
    <x v="0"/>
  </r>
  <r>
    <x v="62"/>
    <x v="130"/>
    <n v="27.047913446676972"/>
    <x v="2"/>
    <x v="0"/>
  </r>
  <r>
    <x v="62"/>
    <x v="131"/>
    <n v="50.669757856774858"/>
    <x v="2"/>
    <x v="0"/>
  </r>
  <r>
    <x v="62"/>
    <x v="4"/>
    <n v="20.479134466769708"/>
    <x v="2"/>
    <x v="0"/>
  </r>
  <r>
    <x v="63"/>
    <x v="127"/>
    <n v="1.7530291312193864"/>
    <x v="2"/>
    <x v="0"/>
  </r>
  <r>
    <x v="63"/>
    <x v="128"/>
    <n v="1.4952307295694767"/>
    <x v="2"/>
    <x v="0"/>
  </r>
  <r>
    <x v="63"/>
    <x v="129"/>
    <n v="0.41247744263985564"/>
    <x v="2"/>
    <x v="0"/>
  </r>
  <r>
    <x v="63"/>
    <x v="130"/>
    <n v="25.186903841196184"/>
    <x v="2"/>
    <x v="0"/>
  </r>
  <r>
    <x v="63"/>
    <x v="131"/>
    <n v="50.657385924207269"/>
    <x v="2"/>
    <x v="0"/>
  </r>
  <r>
    <x v="63"/>
    <x v="4"/>
    <n v="20.494972931167826"/>
    <x v="2"/>
    <x v="0"/>
  </r>
  <r>
    <x v="64"/>
    <x v="127"/>
    <n v="1.0301313417460727"/>
    <x v="2"/>
    <x v="0"/>
  </r>
  <r>
    <x v="64"/>
    <x v="128"/>
    <n v="0.33479268606747359"/>
    <x v="2"/>
    <x v="0"/>
  </r>
  <r>
    <x v="64"/>
    <x v="129"/>
    <n v="0.54081895441668815"/>
    <x v="2"/>
    <x v="0"/>
  </r>
  <r>
    <x v="64"/>
    <x v="130"/>
    <n v="26.963687870203451"/>
    <x v="2"/>
    <x v="0"/>
  </r>
  <r>
    <x v="64"/>
    <x v="131"/>
    <n v="50.656708730363121"/>
    <x v="2"/>
    <x v="0"/>
  </r>
  <r>
    <x v="64"/>
    <x v="4"/>
    <n v="20.473860417203195"/>
    <x v="2"/>
    <x v="0"/>
  </r>
  <r>
    <x v="65"/>
    <x v="127"/>
    <n v="0.72109193922225079"/>
    <x v="2"/>
    <x v="0"/>
  </r>
  <r>
    <x v="65"/>
    <x v="128"/>
    <n v="0.66958537213494718"/>
    <x v="2"/>
    <x v="0"/>
  </r>
  <r>
    <x v="65"/>
    <x v="129"/>
    <n v="0.20602626834921453"/>
    <x v="2"/>
    <x v="0"/>
  </r>
  <r>
    <x v="65"/>
    <x v="130"/>
    <n v="27.272727272727273"/>
    <x v="2"/>
    <x v="0"/>
  </r>
  <r>
    <x v="65"/>
    <x v="131"/>
    <n v="50.656708730363121"/>
    <x v="2"/>
    <x v="0"/>
  </r>
  <r>
    <x v="65"/>
    <x v="4"/>
    <n v="20.473860417203195"/>
    <x v="2"/>
    <x v="0"/>
  </r>
  <r>
    <x v="66"/>
    <x v="127"/>
    <n v="7.3930963420917051"/>
    <x v="2"/>
    <x v="0"/>
  </r>
  <r>
    <x v="66"/>
    <x v="128"/>
    <n v="6.3884595569294182"/>
    <x v="2"/>
    <x v="0"/>
  </r>
  <r>
    <x v="66"/>
    <x v="129"/>
    <n v="0.7470376094796497"/>
    <x v="2"/>
    <x v="0"/>
  </r>
  <r>
    <x v="66"/>
    <x v="130"/>
    <n v="14.477073673364245"/>
    <x v="2"/>
    <x v="0"/>
  </r>
  <r>
    <x v="66"/>
    <x v="131"/>
    <n v="50.643997939206592"/>
    <x v="2"/>
    <x v="0"/>
  </r>
  <r>
    <x v="66"/>
    <x v="4"/>
    <n v="20.479134466769708"/>
    <x v="2"/>
    <x v="0"/>
  </r>
  <r>
    <x v="61"/>
    <x v="127"/>
    <n v="26.337734537873523"/>
    <x v="3"/>
    <x v="0"/>
  </r>
  <r>
    <x v="61"/>
    <x v="128"/>
    <n v="6.323835997220292"/>
    <x v="3"/>
    <x v="0"/>
  </r>
  <r>
    <x v="61"/>
    <x v="129"/>
    <n v="6.7407922168172343"/>
    <x v="3"/>
    <x v="0"/>
  </r>
  <r>
    <x v="61"/>
    <x v="130"/>
    <n v="39.888811674774146"/>
    <x v="3"/>
    <x v="0"/>
  </r>
  <r>
    <x v="61"/>
    <x v="131"/>
    <n v="13.690062543432939"/>
    <x v="3"/>
    <x v="0"/>
  </r>
  <r>
    <x v="61"/>
    <x v="4"/>
    <n v="7.296733842946491"/>
    <x v="3"/>
    <x v="0"/>
  </r>
  <r>
    <x v="62"/>
    <x v="127"/>
    <n v="13.1852879944483"/>
    <x v="3"/>
    <x v="0"/>
  </r>
  <r>
    <x v="62"/>
    <x v="128"/>
    <n v="1.31852879944483"/>
    <x v="3"/>
    <x v="0"/>
  </r>
  <r>
    <x v="62"/>
    <x v="129"/>
    <n v="1.1797362942401111"/>
    <x v="3"/>
    <x v="0"/>
  </r>
  <r>
    <x v="62"/>
    <x v="130"/>
    <n v="63.358778625954201"/>
    <x v="3"/>
    <x v="0"/>
  </r>
  <r>
    <x v="62"/>
    <x v="131"/>
    <n v="13.740458015267176"/>
    <x v="3"/>
    <x v="0"/>
  </r>
  <r>
    <x v="62"/>
    <x v="4"/>
    <n v="7.2866065232477446"/>
    <x v="3"/>
    <x v="0"/>
  </r>
  <r>
    <x v="63"/>
    <x v="127"/>
    <n v="7.708333333333333"/>
    <x v="3"/>
    <x v="0"/>
  </r>
  <r>
    <x v="63"/>
    <x v="128"/>
    <n v="3.0555555555555554"/>
    <x v="3"/>
    <x v="0"/>
  </r>
  <r>
    <x v="63"/>
    <x v="129"/>
    <n v="0.69444444444444442"/>
    <x v="3"/>
    <x v="0"/>
  </r>
  <r>
    <x v="63"/>
    <x v="130"/>
    <n v="67.638888888888886"/>
    <x v="3"/>
    <x v="0"/>
  </r>
  <r>
    <x v="63"/>
    <x v="131"/>
    <n v="13.680555555555555"/>
    <x v="3"/>
    <x v="0"/>
  </r>
  <r>
    <x v="63"/>
    <x v="4"/>
    <n v="7.291666666666667"/>
    <x v="3"/>
    <x v="0"/>
  </r>
  <r>
    <x v="64"/>
    <x v="127"/>
    <n v="16.191799861014594"/>
    <x v="3"/>
    <x v="0"/>
  </r>
  <r>
    <x v="64"/>
    <x v="128"/>
    <n v="4.9339819318971507"/>
    <x v="3"/>
    <x v="0"/>
  </r>
  <r>
    <x v="64"/>
    <x v="129"/>
    <n v="3.1966643502432244"/>
    <x v="3"/>
    <x v="0"/>
  </r>
  <r>
    <x v="64"/>
    <x v="130"/>
    <n v="54.690757470465599"/>
    <x v="3"/>
    <x v="0"/>
  </r>
  <r>
    <x v="64"/>
    <x v="131"/>
    <n v="13.759555246699097"/>
    <x v="3"/>
    <x v="0"/>
  </r>
  <r>
    <x v="64"/>
    <x v="4"/>
    <n v="7.296733842946491"/>
    <x v="3"/>
    <x v="0"/>
  </r>
  <r>
    <x v="65"/>
    <x v="127"/>
    <n v="13.601665510062457"/>
    <x v="3"/>
    <x v="0"/>
  </r>
  <r>
    <x v="65"/>
    <x v="128"/>
    <n v="3.6780013879250522"/>
    <x v="3"/>
    <x v="0"/>
  </r>
  <r>
    <x v="65"/>
    <x v="129"/>
    <n v="1.0409437890353921"/>
    <x v="3"/>
    <x v="0"/>
  </r>
  <r>
    <x v="65"/>
    <x v="130"/>
    <n v="60.791117279666899"/>
    <x v="3"/>
    <x v="0"/>
  </r>
  <r>
    <x v="65"/>
    <x v="131"/>
    <n v="13.740458015267176"/>
    <x v="3"/>
    <x v="0"/>
  </r>
  <r>
    <x v="65"/>
    <x v="4"/>
    <n v="7.2866065232477446"/>
    <x v="3"/>
    <x v="0"/>
  </r>
  <r>
    <x v="66"/>
    <x v="127"/>
    <n v="37.682165163081194"/>
    <x v="3"/>
    <x v="0"/>
  </r>
  <r>
    <x v="66"/>
    <x v="128"/>
    <n v="16.793893129770993"/>
    <x v="3"/>
    <x v="0"/>
  </r>
  <r>
    <x v="66"/>
    <x v="129"/>
    <n v="2.775850104094379"/>
    <x v="3"/>
    <x v="0"/>
  </r>
  <r>
    <x v="66"/>
    <x v="130"/>
    <n v="21.929215822345594"/>
    <x v="3"/>
    <x v="0"/>
  </r>
  <r>
    <x v="66"/>
    <x v="131"/>
    <n v="13.740458015267176"/>
    <x v="3"/>
    <x v="0"/>
  </r>
  <r>
    <x v="66"/>
    <x v="4"/>
    <n v="7.2866065232477446"/>
    <x v="3"/>
    <x v="0"/>
  </r>
  <r>
    <x v="61"/>
    <x v="127"/>
    <n v="9.5792300805729624"/>
    <x v="4"/>
    <x v="0"/>
  </r>
  <r>
    <x v="61"/>
    <x v="128"/>
    <n v="1.9695613249776187"/>
    <x v="4"/>
    <x v="0"/>
  </r>
  <r>
    <x v="61"/>
    <x v="129"/>
    <n v="5.2820053715308859"/>
    <x v="4"/>
    <x v="0"/>
  </r>
  <r>
    <x v="61"/>
    <x v="130"/>
    <n v="30.170098478066247"/>
    <x v="4"/>
    <x v="0"/>
  </r>
  <r>
    <x v="61"/>
    <x v="131"/>
    <n v="33.751119068934649"/>
    <x v="4"/>
    <x v="0"/>
  </r>
  <r>
    <x v="61"/>
    <x v="4"/>
    <n v="19.427036705461056"/>
    <x v="4"/>
    <x v="0"/>
  </r>
  <r>
    <x v="62"/>
    <x v="127"/>
    <n v="1.4311270125223614"/>
    <x v="4"/>
    <x v="0"/>
  </r>
  <r>
    <x v="62"/>
    <x v="128"/>
    <n v="0.26833631484794274"/>
    <x v="4"/>
    <x v="0"/>
  </r>
  <r>
    <x v="62"/>
    <x v="129"/>
    <n v="0.17889087656529518"/>
    <x v="4"/>
    <x v="0"/>
  </r>
  <r>
    <x v="62"/>
    <x v="130"/>
    <n v="44.991055456171736"/>
    <x v="4"/>
    <x v="0"/>
  </r>
  <r>
    <x v="62"/>
    <x v="131"/>
    <n v="33.720930232558139"/>
    <x v="4"/>
    <x v="0"/>
  </r>
  <r>
    <x v="62"/>
    <x v="4"/>
    <n v="19.409660107334528"/>
    <x v="4"/>
    <x v="0"/>
  </r>
  <r>
    <x v="63"/>
    <x v="127"/>
    <n v="2.8622540250447228"/>
    <x v="4"/>
    <x v="0"/>
  </r>
  <r>
    <x v="63"/>
    <x v="128"/>
    <n v="0.62611806797853309"/>
    <x v="4"/>
    <x v="0"/>
  </r>
  <r>
    <x v="63"/>
    <x v="129"/>
    <n v="0.53667262969588547"/>
    <x v="4"/>
    <x v="0"/>
  </r>
  <r>
    <x v="63"/>
    <x v="130"/>
    <n v="42.933810375670838"/>
    <x v="4"/>
    <x v="0"/>
  </r>
  <r>
    <x v="63"/>
    <x v="131"/>
    <n v="33.720930232558139"/>
    <x v="4"/>
    <x v="0"/>
  </r>
  <r>
    <x v="63"/>
    <x v="4"/>
    <n v="19.409660107334528"/>
    <x v="4"/>
    <x v="0"/>
  </r>
  <r>
    <x v="64"/>
    <x v="127"/>
    <n v="3.6672629695885508"/>
    <x v="4"/>
    <x v="0"/>
  </r>
  <r>
    <x v="64"/>
    <x v="128"/>
    <n v="2.1466905187835419"/>
    <x v="4"/>
    <x v="0"/>
  </r>
  <r>
    <x v="64"/>
    <x v="129"/>
    <n v="1.3416815742397137"/>
    <x v="4"/>
    <x v="0"/>
  </r>
  <r>
    <x v="64"/>
    <x v="130"/>
    <n v="39.803220035778175"/>
    <x v="4"/>
    <x v="0"/>
  </r>
  <r>
    <x v="64"/>
    <x v="131"/>
    <n v="33.720930232558139"/>
    <x v="4"/>
    <x v="0"/>
  </r>
  <r>
    <x v="64"/>
    <x v="4"/>
    <n v="19.409660107334528"/>
    <x v="4"/>
    <x v="0"/>
  </r>
  <r>
    <x v="65"/>
    <x v="127"/>
    <n v="1.4311270125223614"/>
    <x v="4"/>
    <x v="0"/>
  </r>
  <r>
    <x v="65"/>
    <x v="128"/>
    <n v="0.89445438282647582"/>
    <x v="4"/>
    <x v="0"/>
  </r>
  <r>
    <x v="65"/>
    <x v="129"/>
    <n v="0.44722719141323791"/>
    <x v="4"/>
    <x v="0"/>
  </r>
  <r>
    <x v="65"/>
    <x v="130"/>
    <n v="44.096601073345262"/>
    <x v="4"/>
    <x v="0"/>
  </r>
  <r>
    <x v="65"/>
    <x v="131"/>
    <n v="33.720930232558139"/>
    <x v="4"/>
    <x v="0"/>
  </r>
  <r>
    <x v="65"/>
    <x v="4"/>
    <n v="19.409660107334528"/>
    <x v="4"/>
    <x v="0"/>
  </r>
  <r>
    <x v="66"/>
    <x v="127"/>
    <n v="16.010733452593918"/>
    <x v="4"/>
    <x v="0"/>
  </r>
  <r>
    <x v="66"/>
    <x v="128"/>
    <n v="11.806797853309481"/>
    <x v="4"/>
    <x v="0"/>
  </r>
  <r>
    <x v="66"/>
    <x v="129"/>
    <n v="1.9677996422182469"/>
    <x v="4"/>
    <x v="0"/>
  </r>
  <r>
    <x v="66"/>
    <x v="130"/>
    <n v="17.173524150268335"/>
    <x v="4"/>
    <x v="0"/>
  </r>
  <r>
    <x v="66"/>
    <x v="131"/>
    <n v="33.720930232558139"/>
    <x v="4"/>
    <x v="0"/>
  </r>
  <r>
    <x v="66"/>
    <x v="4"/>
    <n v="19.409660107334528"/>
    <x v="4"/>
    <x v="0"/>
  </r>
  <r>
    <x v="61"/>
    <x v="127"/>
    <n v="9.3862815884476536"/>
    <x v="5"/>
    <x v="0"/>
  </r>
  <r>
    <x v="61"/>
    <x v="128"/>
    <n v="2.1660649819494586"/>
    <x v="5"/>
    <x v="0"/>
  </r>
  <r>
    <x v="61"/>
    <x v="129"/>
    <n v="7.9422382671480145"/>
    <x v="5"/>
    <x v="0"/>
  </r>
  <r>
    <x v="61"/>
    <x v="130"/>
    <n v="31.768953068592058"/>
    <x v="5"/>
    <x v="0"/>
  </r>
  <r>
    <x v="61"/>
    <x v="131"/>
    <n v="32.851985559566785"/>
    <x v="5"/>
    <x v="0"/>
  </r>
  <r>
    <x v="61"/>
    <x v="4"/>
    <n v="16.245487364620939"/>
    <x v="5"/>
    <x v="0"/>
  </r>
  <r>
    <x v="62"/>
    <x v="127"/>
    <n v="1.0830324909747293"/>
    <x v="5"/>
    <x v="0"/>
  </r>
  <r>
    <x v="62"/>
    <x v="128"/>
    <n v="0"/>
    <x v="5"/>
    <x v="0"/>
  </r>
  <r>
    <x v="62"/>
    <x v="129"/>
    <n v="0.72202166064981954"/>
    <x v="5"/>
    <x v="0"/>
  </r>
  <r>
    <x v="62"/>
    <x v="130"/>
    <n v="49.097472924187727"/>
    <x v="5"/>
    <x v="0"/>
  </r>
  <r>
    <x v="62"/>
    <x v="131"/>
    <n v="32.851985559566785"/>
    <x v="5"/>
    <x v="0"/>
  </r>
  <r>
    <x v="62"/>
    <x v="4"/>
    <n v="16.245487364620939"/>
    <x v="5"/>
    <x v="0"/>
  </r>
  <r>
    <x v="63"/>
    <x v="127"/>
    <n v="2.5270758122743682"/>
    <x v="5"/>
    <x v="0"/>
  </r>
  <r>
    <x v="63"/>
    <x v="128"/>
    <n v="0.36101083032490977"/>
    <x v="5"/>
    <x v="0"/>
  </r>
  <r>
    <x v="63"/>
    <x v="129"/>
    <n v="0.72202166064981954"/>
    <x v="5"/>
    <x v="0"/>
  </r>
  <r>
    <x v="63"/>
    <x v="130"/>
    <n v="47.292418772563174"/>
    <x v="5"/>
    <x v="0"/>
  </r>
  <r>
    <x v="63"/>
    <x v="131"/>
    <n v="32.851985559566785"/>
    <x v="5"/>
    <x v="0"/>
  </r>
  <r>
    <x v="63"/>
    <x v="4"/>
    <n v="16.245487364620939"/>
    <x v="5"/>
    <x v="0"/>
  </r>
  <r>
    <x v="64"/>
    <x v="127"/>
    <n v="4.6931407942238268"/>
    <x v="5"/>
    <x v="0"/>
  </r>
  <r>
    <x v="64"/>
    <x v="128"/>
    <n v="2.8880866425992782"/>
    <x v="5"/>
    <x v="0"/>
  </r>
  <r>
    <x v="64"/>
    <x v="129"/>
    <n v="2.8880866425992782"/>
    <x v="5"/>
    <x v="0"/>
  </r>
  <r>
    <x v="64"/>
    <x v="130"/>
    <n v="40.433212996389891"/>
    <x v="5"/>
    <x v="0"/>
  </r>
  <r>
    <x v="64"/>
    <x v="131"/>
    <n v="32.851985559566785"/>
    <x v="5"/>
    <x v="0"/>
  </r>
  <r>
    <x v="64"/>
    <x v="4"/>
    <n v="16.245487364620939"/>
    <x v="5"/>
    <x v="0"/>
  </r>
  <r>
    <x v="65"/>
    <x v="127"/>
    <n v="1.4440433212996391"/>
    <x v="5"/>
    <x v="0"/>
  </r>
  <r>
    <x v="65"/>
    <x v="128"/>
    <n v="1.4440433212996391"/>
    <x v="5"/>
    <x v="0"/>
  </r>
  <r>
    <x v="65"/>
    <x v="129"/>
    <n v="0.36101083032490977"/>
    <x v="5"/>
    <x v="0"/>
  </r>
  <r>
    <x v="65"/>
    <x v="130"/>
    <n v="47.653429602888089"/>
    <x v="5"/>
    <x v="0"/>
  </r>
  <r>
    <x v="65"/>
    <x v="131"/>
    <n v="32.851985559566785"/>
    <x v="5"/>
    <x v="0"/>
  </r>
  <r>
    <x v="65"/>
    <x v="4"/>
    <n v="16.245487364620939"/>
    <x v="5"/>
    <x v="0"/>
  </r>
  <r>
    <x v="66"/>
    <x v="127"/>
    <n v="14.440433212996389"/>
    <x v="5"/>
    <x v="0"/>
  </r>
  <r>
    <x v="66"/>
    <x v="128"/>
    <n v="14.440433212996389"/>
    <x v="5"/>
    <x v="0"/>
  </r>
  <r>
    <x v="66"/>
    <x v="129"/>
    <n v="3.2490974729241877"/>
    <x v="5"/>
    <x v="0"/>
  </r>
  <r>
    <x v="66"/>
    <x v="130"/>
    <n v="18.772563176895307"/>
    <x v="5"/>
    <x v="0"/>
  </r>
  <r>
    <x v="66"/>
    <x v="131"/>
    <n v="32.851985559566785"/>
    <x v="5"/>
    <x v="0"/>
  </r>
  <r>
    <x v="66"/>
    <x v="4"/>
    <n v="16.245487364620939"/>
    <x v="5"/>
    <x v="0"/>
  </r>
  <r>
    <x v="61"/>
    <x v="127"/>
    <n v="8.8105726872246688"/>
    <x v="6"/>
    <x v="0"/>
  </r>
  <r>
    <x v="61"/>
    <x v="128"/>
    <n v="1.7621145374449338"/>
    <x v="6"/>
    <x v="0"/>
  </r>
  <r>
    <x v="61"/>
    <x v="129"/>
    <n v="4.8458149779735686"/>
    <x v="6"/>
    <x v="0"/>
  </r>
  <r>
    <x v="61"/>
    <x v="130"/>
    <n v="24.669603524229075"/>
    <x v="6"/>
    <x v="0"/>
  </r>
  <r>
    <x v="61"/>
    <x v="131"/>
    <n v="36.123348017621147"/>
    <x v="6"/>
    <x v="0"/>
  </r>
  <r>
    <x v="61"/>
    <x v="4"/>
    <n v="24.229074889867842"/>
    <x v="6"/>
    <x v="0"/>
  </r>
  <r>
    <x v="62"/>
    <x v="127"/>
    <n v="0.88105726872246692"/>
    <x v="6"/>
    <x v="0"/>
  </r>
  <r>
    <x v="62"/>
    <x v="128"/>
    <n v="0.88105726872246692"/>
    <x v="6"/>
    <x v="0"/>
  </r>
  <r>
    <x v="62"/>
    <x v="129"/>
    <n v="0"/>
    <x v="6"/>
    <x v="0"/>
  </r>
  <r>
    <x v="62"/>
    <x v="130"/>
    <n v="37.885462555066077"/>
    <x v="6"/>
    <x v="0"/>
  </r>
  <r>
    <x v="62"/>
    <x v="131"/>
    <n v="36.123348017621147"/>
    <x v="6"/>
    <x v="0"/>
  </r>
  <r>
    <x v="62"/>
    <x v="4"/>
    <n v="24.229074889867842"/>
    <x v="6"/>
    <x v="0"/>
  </r>
  <r>
    <x v="63"/>
    <x v="127"/>
    <n v="3.9647577092511015"/>
    <x v="6"/>
    <x v="0"/>
  </r>
  <r>
    <x v="63"/>
    <x v="128"/>
    <n v="1.7621145374449338"/>
    <x v="6"/>
    <x v="0"/>
  </r>
  <r>
    <x v="63"/>
    <x v="129"/>
    <n v="1.7621145374449338"/>
    <x v="6"/>
    <x v="0"/>
  </r>
  <r>
    <x v="63"/>
    <x v="130"/>
    <n v="32.59911894273128"/>
    <x v="6"/>
    <x v="0"/>
  </r>
  <r>
    <x v="63"/>
    <x v="131"/>
    <n v="36.123348017621147"/>
    <x v="6"/>
    <x v="0"/>
  </r>
  <r>
    <x v="63"/>
    <x v="4"/>
    <n v="24.229074889867842"/>
    <x v="6"/>
    <x v="0"/>
  </r>
  <r>
    <x v="64"/>
    <x v="127"/>
    <n v="3.5242290748898677"/>
    <x v="6"/>
    <x v="0"/>
  </r>
  <r>
    <x v="64"/>
    <x v="128"/>
    <n v="1.7621145374449338"/>
    <x v="6"/>
    <x v="0"/>
  </r>
  <r>
    <x v="64"/>
    <x v="129"/>
    <n v="2.2026431718061672"/>
    <x v="6"/>
    <x v="0"/>
  </r>
  <r>
    <x v="64"/>
    <x v="130"/>
    <n v="32.158590308370044"/>
    <x v="6"/>
    <x v="0"/>
  </r>
  <r>
    <x v="64"/>
    <x v="131"/>
    <n v="36.123348017621147"/>
    <x v="6"/>
    <x v="0"/>
  </r>
  <r>
    <x v="64"/>
    <x v="4"/>
    <n v="24.229074889867842"/>
    <x v="6"/>
    <x v="0"/>
  </r>
  <r>
    <x v="65"/>
    <x v="127"/>
    <n v="0.88105726872246692"/>
    <x v="6"/>
    <x v="0"/>
  </r>
  <r>
    <x v="65"/>
    <x v="128"/>
    <n v="0.88105726872246692"/>
    <x v="6"/>
    <x v="0"/>
  </r>
  <r>
    <x v="65"/>
    <x v="129"/>
    <n v="0.88105726872246692"/>
    <x v="6"/>
    <x v="0"/>
  </r>
  <r>
    <x v="65"/>
    <x v="130"/>
    <n v="37.004405286343612"/>
    <x v="6"/>
    <x v="0"/>
  </r>
  <r>
    <x v="65"/>
    <x v="131"/>
    <n v="36.123348017621147"/>
    <x v="6"/>
    <x v="0"/>
  </r>
  <r>
    <x v="65"/>
    <x v="4"/>
    <n v="24.229074889867842"/>
    <x v="6"/>
    <x v="0"/>
  </r>
  <r>
    <x v="66"/>
    <x v="127"/>
    <n v="16.29955947136564"/>
    <x v="6"/>
    <x v="0"/>
  </r>
  <r>
    <x v="66"/>
    <x v="128"/>
    <n v="5.286343612334802"/>
    <x v="6"/>
    <x v="0"/>
  </r>
  <r>
    <x v="66"/>
    <x v="129"/>
    <n v="1.3215859030837005"/>
    <x v="6"/>
    <x v="0"/>
  </r>
  <r>
    <x v="66"/>
    <x v="130"/>
    <n v="16.740088105726873"/>
    <x v="6"/>
    <x v="0"/>
  </r>
  <r>
    <x v="66"/>
    <x v="131"/>
    <n v="36.123348017621147"/>
    <x v="6"/>
    <x v="0"/>
  </r>
  <r>
    <x v="66"/>
    <x v="4"/>
    <n v="24.229074889867842"/>
    <x v="6"/>
    <x v="0"/>
  </r>
  <r>
    <x v="61"/>
    <x v="127"/>
    <n v="7.6219512195121952"/>
    <x v="7"/>
    <x v="0"/>
  </r>
  <r>
    <x v="61"/>
    <x v="128"/>
    <n v="1.524390243902439"/>
    <x v="7"/>
    <x v="0"/>
  </r>
  <r>
    <x v="61"/>
    <x v="129"/>
    <n v="3.3536585365853657"/>
    <x v="7"/>
    <x v="0"/>
  </r>
  <r>
    <x v="61"/>
    <x v="130"/>
    <n v="26.829268292682926"/>
    <x v="7"/>
    <x v="0"/>
  </r>
  <r>
    <x v="61"/>
    <x v="131"/>
    <n v="37.804878048780488"/>
    <x v="7"/>
    <x v="0"/>
  </r>
  <r>
    <x v="61"/>
    <x v="4"/>
    <n v="22.865853658536587"/>
    <x v="7"/>
    <x v="0"/>
  </r>
  <r>
    <x v="62"/>
    <x v="127"/>
    <n v="1.8237082066869301"/>
    <x v="7"/>
    <x v="0"/>
  </r>
  <r>
    <x v="62"/>
    <x v="128"/>
    <n v="0.303951367781155"/>
    <x v="7"/>
    <x v="0"/>
  </r>
  <r>
    <x v="62"/>
    <x v="129"/>
    <n v="0"/>
    <x v="7"/>
    <x v="0"/>
  </r>
  <r>
    <x v="62"/>
    <x v="130"/>
    <n v="37.38601823708207"/>
    <x v="7"/>
    <x v="0"/>
  </r>
  <r>
    <x v="62"/>
    <x v="131"/>
    <n v="37.689969604863222"/>
    <x v="7"/>
    <x v="0"/>
  </r>
  <r>
    <x v="62"/>
    <x v="4"/>
    <n v="22.796352583586625"/>
    <x v="7"/>
    <x v="0"/>
  </r>
  <r>
    <x v="63"/>
    <x v="127"/>
    <n v="1.5197568389057752"/>
    <x v="7"/>
    <x v="0"/>
  </r>
  <r>
    <x v="63"/>
    <x v="128"/>
    <n v="0.303951367781155"/>
    <x v="7"/>
    <x v="0"/>
  </r>
  <r>
    <x v="63"/>
    <x v="129"/>
    <n v="0"/>
    <x v="7"/>
    <x v="0"/>
  </r>
  <r>
    <x v="63"/>
    <x v="130"/>
    <n v="37.689969604863222"/>
    <x v="7"/>
    <x v="0"/>
  </r>
  <r>
    <x v="63"/>
    <x v="131"/>
    <n v="37.689969604863222"/>
    <x v="7"/>
    <x v="0"/>
  </r>
  <r>
    <x v="63"/>
    <x v="4"/>
    <n v="22.796352583586625"/>
    <x v="7"/>
    <x v="0"/>
  </r>
  <r>
    <x v="64"/>
    <x v="127"/>
    <n v="3.0395136778115504"/>
    <x v="7"/>
    <x v="0"/>
  </r>
  <r>
    <x v="64"/>
    <x v="128"/>
    <n v="1.5197568389057752"/>
    <x v="7"/>
    <x v="0"/>
  </r>
  <r>
    <x v="64"/>
    <x v="129"/>
    <n v="0.303951367781155"/>
    <x v="7"/>
    <x v="0"/>
  </r>
  <r>
    <x v="64"/>
    <x v="130"/>
    <n v="34.650455927051674"/>
    <x v="7"/>
    <x v="0"/>
  </r>
  <r>
    <x v="64"/>
    <x v="131"/>
    <n v="37.689969604863222"/>
    <x v="7"/>
    <x v="0"/>
  </r>
  <r>
    <x v="64"/>
    <x v="4"/>
    <n v="22.796352583586625"/>
    <x v="7"/>
    <x v="0"/>
  </r>
  <r>
    <x v="65"/>
    <x v="127"/>
    <n v="1.8237082066869301"/>
    <x v="7"/>
    <x v="0"/>
  </r>
  <r>
    <x v="65"/>
    <x v="128"/>
    <n v="0.60790273556231"/>
    <x v="7"/>
    <x v="0"/>
  </r>
  <r>
    <x v="65"/>
    <x v="129"/>
    <n v="0.303951367781155"/>
    <x v="7"/>
    <x v="0"/>
  </r>
  <r>
    <x v="65"/>
    <x v="130"/>
    <n v="36.778115501519757"/>
    <x v="7"/>
    <x v="0"/>
  </r>
  <r>
    <x v="65"/>
    <x v="131"/>
    <n v="37.689969604863222"/>
    <x v="7"/>
    <x v="0"/>
  </r>
  <r>
    <x v="65"/>
    <x v="4"/>
    <n v="22.796352583586625"/>
    <x v="7"/>
    <x v="0"/>
  </r>
  <r>
    <x v="66"/>
    <x v="127"/>
    <n v="13.677811550151976"/>
    <x v="7"/>
    <x v="0"/>
  </r>
  <r>
    <x v="66"/>
    <x v="128"/>
    <n v="9.4224924012158056"/>
    <x v="7"/>
    <x v="0"/>
  </r>
  <r>
    <x v="66"/>
    <x v="129"/>
    <n v="1.21580547112462"/>
    <x v="7"/>
    <x v="0"/>
  </r>
  <r>
    <x v="66"/>
    <x v="130"/>
    <n v="15.19756838905775"/>
    <x v="7"/>
    <x v="0"/>
  </r>
  <r>
    <x v="66"/>
    <x v="131"/>
    <n v="37.689969604863222"/>
    <x v="7"/>
    <x v="0"/>
  </r>
  <r>
    <x v="66"/>
    <x v="4"/>
    <n v="22.796352583586625"/>
    <x v="7"/>
    <x v="0"/>
  </r>
  <r>
    <x v="61"/>
    <x v="127"/>
    <n v="12.631578947368421"/>
    <x v="8"/>
    <x v="0"/>
  </r>
  <r>
    <x v="61"/>
    <x v="128"/>
    <n v="2.4561403508771931"/>
    <x v="8"/>
    <x v="0"/>
  </r>
  <r>
    <x v="61"/>
    <x v="129"/>
    <n v="5.2631578947368425"/>
    <x v="8"/>
    <x v="0"/>
  </r>
  <r>
    <x v="61"/>
    <x v="130"/>
    <n v="36.842105263157897"/>
    <x v="8"/>
    <x v="0"/>
  </r>
  <r>
    <x v="61"/>
    <x v="131"/>
    <n v="28.07017543859649"/>
    <x v="8"/>
    <x v="0"/>
  </r>
  <r>
    <x v="61"/>
    <x v="4"/>
    <n v="14.736842105263158"/>
    <x v="8"/>
    <x v="0"/>
  </r>
  <r>
    <x v="62"/>
    <x v="127"/>
    <n v="1.7543859649122806"/>
    <x v="8"/>
    <x v="0"/>
  </r>
  <r>
    <x v="62"/>
    <x v="128"/>
    <n v="0"/>
    <x v="8"/>
    <x v="0"/>
  </r>
  <r>
    <x v="62"/>
    <x v="129"/>
    <n v="0"/>
    <x v="8"/>
    <x v="0"/>
  </r>
  <r>
    <x v="62"/>
    <x v="130"/>
    <n v="55.438596491228068"/>
    <x v="8"/>
    <x v="0"/>
  </r>
  <r>
    <x v="62"/>
    <x v="131"/>
    <n v="28.07017543859649"/>
    <x v="8"/>
    <x v="0"/>
  </r>
  <r>
    <x v="62"/>
    <x v="4"/>
    <n v="14.736842105263158"/>
    <x v="8"/>
    <x v="0"/>
  </r>
  <r>
    <x v="63"/>
    <x v="127"/>
    <n v="3.8596491228070176"/>
    <x v="8"/>
    <x v="0"/>
  </r>
  <r>
    <x v="63"/>
    <x v="128"/>
    <n v="0.35087719298245612"/>
    <x v="8"/>
    <x v="0"/>
  </r>
  <r>
    <x v="63"/>
    <x v="129"/>
    <n v="0"/>
    <x v="8"/>
    <x v="0"/>
  </r>
  <r>
    <x v="63"/>
    <x v="130"/>
    <n v="52.982456140350877"/>
    <x v="8"/>
    <x v="0"/>
  </r>
  <r>
    <x v="63"/>
    <x v="131"/>
    <n v="28.07017543859649"/>
    <x v="8"/>
    <x v="0"/>
  </r>
  <r>
    <x v="63"/>
    <x v="4"/>
    <n v="14.736842105263158"/>
    <x v="8"/>
    <x v="0"/>
  </r>
  <r>
    <x v="64"/>
    <x v="127"/>
    <n v="3.5087719298245612"/>
    <x v="8"/>
    <x v="0"/>
  </r>
  <r>
    <x v="64"/>
    <x v="128"/>
    <n v="2.4561403508771931"/>
    <x v="8"/>
    <x v="0"/>
  </r>
  <r>
    <x v="64"/>
    <x v="129"/>
    <n v="0.35087719298245612"/>
    <x v="8"/>
    <x v="0"/>
  </r>
  <r>
    <x v="64"/>
    <x v="130"/>
    <n v="51.228070175438596"/>
    <x v="8"/>
    <x v="0"/>
  </r>
  <r>
    <x v="64"/>
    <x v="131"/>
    <n v="28.07017543859649"/>
    <x v="8"/>
    <x v="0"/>
  </r>
  <r>
    <x v="64"/>
    <x v="4"/>
    <n v="14.736842105263158"/>
    <x v="8"/>
    <x v="0"/>
  </r>
  <r>
    <x v="65"/>
    <x v="127"/>
    <n v="1.4035087719298245"/>
    <x v="8"/>
    <x v="0"/>
  </r>
  <r>
    <x v="65"/>
    <x v="128"/>
    <n v="0.70175438596491224"/>
    <x v="8"/>
    <x v="0"/>
  </r>
  <r>
    <x v="65"/>
    <x v="129"/>
    <n v="0.35087719298245612"/>
    <x v="8"/>
    <x v="0"/>
  </r>
  <r>
    <x v="65"/>
    <x v="130"/>
    <n v="54.736842105263158"/>
    <x v="8"/>
    <x v="0"/>
  </r>
  <r>
    <x v="65"/>
    <x v="131"/>
    <n v="28.07017543859649"/>
    <x v="8"/>
    <x v="0"/>
  </r>
  <r>
    <x v="65"/>
    <x v="4"/>
    <n v="14.736842105263158"/>
    <x v="8"/>
    <x v="0"/>
  </r>
  <r>
    <x v="66"/>
    <x v="127"/>
    <n v="20"/>
    <x v="8"/>
    <x v="0"/>
  </r>
  <r>
    <x v="66"/>
    <x v="128"/>
    <n v="17.192982456140349"/>
    <x v="8"/>
    <x v="0"/>
  </r>
  <r>
    <x v="66"/>
    <x v="129"/>
    <n v="2.1052631578947367"/>
    <x v="8"/>
    <x v="0"/>
  </r>
  <r>
    <x v="66"/>
    <x v="130"/>
    <n v="18.245614035087719"/>
    <x v="8"/>
    <x v="0"/>
  </r>
  <r>
    <x v="66"/>
    <x v="131"/>
    <n v="28.07017543859649"/>
    <x v="8"/>
    <x v="0"/>
  </r>
  <r>
    <x v="66"/>
    <x v="4"/>
    <n v="14.736842105263158"/>
    <x v="8"/>
    <x v="0"/>
  </r>
  <r>
    <x v="61"/>
    <x v="127"/>
    <n v="17.72853185595568"/>
    <x v="9"/>
    <x v="0"/>
  </r>
  <r>
    <x v="61"/>
    <x v="128"/>
    <n v="2.21606648199446"/>
    <x v="9"/>
    <x v="0"/>
  </r>
  <r>
    <x v="61"/>
    <x v="129"/>
    <n v="5.54016620498615"/>
    <x v="9"/>
    <x v="0"/>
  </r>
  <r>
    <x v="61"/>
    <x v="130"/>
    <n v="33.795013850415515"/>
    <x v="9"/>
    <x v="0"/>
  </r>
  <r>
    <x v="61"/>
    <x v="131"/>
    <n v="29.916897506925206"/>
    <x v="9"/>
    <x v="0"/>
  </r>
  <r>
    <x v="61"/>
    <x v="4"/>
    <n v="11.0803324099723"/>
    <x v="9"/>
    <x v="0"/>
  </r>
  <r>
    <x v="62"/>
    <x v="127"/>
    <n v="3.601108033240997"/>
    <x v="9"/>
    <x v="0"/>
  </r>
  <r>
    <x v="62"/>
    <x v="128"/>
    <n v="0"/>
    <x v="9"/>
    <x v="0"/>
  </r>
  <r>
    <x v="62"/>
    <x v="129"/>
    <n v="0.2770083102493075"/>
    <x v="9"/>
    <x v="0"/>
  </r>
  <r>
    <x v="62"/>
    <x v="130"/>
    <n v="55.124653739612185"/>
    <x v="9"/>
    <x v="0"/>
  </r>
  <r>
    <x v="62"/>
    <x v="131"/>
    <n v="29.916897506925206"/>
    <x v="9"/>
    <x v="0"/>
  </r>
  <r>
    <x v="62"/>
    <x v="4"/>
    <n v="11.0803324099723"/>
    <x v="9"/>
    <x v="0"/>
  </r>
  <r>
    <x v="63"/>
    <x v="127"/>
    <n v="6.6481994459833791"/>
    <x v="9"/>
    <x v="0"/>
  </r>
  <r>
    <x v="63"/>
    <x v="128"/>
    <n v="3.8781163434903045"/>
    <x v="9"/>
    <x v="0"/>
  </r>
  <r>
    <x v="63"/>
    <x v="129"/>
    <n v="0.2770083102493075"/>
    <x v="9"/>
    <x v="0"/>
  </r>
  <r>
    <x v="63"/>
    <x v="130"/>
    <n v="48.199445983379505"/>
    <x v="9"/>
    <x v="0"/>
  </r>
  <r>
    <x v="63"/>
    <x v="131"/>
    <n v="29.916897506925206"/>
    <x v="9"/>
    <x v="0"/>
  </r>
  <r>
    <x v="63"/>
    <x v="4"/>
    <n v="11.0803324099723"/>
    <x v="9"/>
    <x v="0"/>
  </r>
  <r>
    <x v="64"/>
    <x v="127"/>
    <n v="6.094182825484765"/>
    <x v="9"/>
    <x v="0"/>
  </r>
  <r>
    <x v="64"/>
    <x v="128"/>
    <n v="0.83102493074792239"/>
    <x v="9"/>
    <x v="0"/>
  </r>
  <r>
    <x v="64"/>
    <x v="129"/>
    <n v="1.10803324099723"/>
    <x v="9"/>
    <x v="0"/>
  </r>
  <r>
    <x v="64"/>
    <x v="130"/>
    <n v="51.24653739612188"/>
    <x v="9"/>
    <x v="0"/>
  </r>
  <r>
    <x v="64"/>
    <x v="131"/>
    <n v="29.916897506925206"/>
    <x v="9"/>
    <x v="0"/>
  </r>
  <r>
    <x v="64"/>
    <x v="4"/>
    <n v="11.0803324099723"/>
    <x v="9"/>
    <x v="0"/>
  </r>
  <r>
    <x v="65"/>
    <x v="127"/>
    <n v="1.9390581717451523"/>
    <x v="9"/>
    <x v="0"/>
  </r>
  <r>
    <x v="65"/>
    <x v="128"/>
    <n v="0.554016620498615"/>
    <x v="9"/>
    <x v="0"/>
  </r>
  <r>
    <x v="65"/>
    <x v="129"/>
    <n v="0"/>
    <x v="9"/>
    <x v="0"/>
  </r>
  <r>
    <x v="65"/>
    <x v="130"/>
    <n v="56.509695290858723"/>
    <x v="9"/>
    <x v="0"/>
  </r>
  <r>
    <x v="65"/>
    <x v="131"/>
    <n v="29.916897506925206"/>
    <x v="9"/>
    <x v="0"/>
  </r>
  <r>
    <x v="65"/>
    <x v="4"/>
    <n v="11.0803324099723"/>
    <x v="9"/>
    <x v="0"/>
  </r>
  <r>
    <x v="66"/>
    <x v="127"/>
    <n v="27.977839335180054"/>
    <x v="9"/>
    <x v="0"/>
  </r>
  <r>
    <x v="66"/>
    <x v="128"/>
    <n v="16.343490304709142"/>
    <x v="9"/>
    <x v="0"/>
  </r>
  <r>
    <x v="66"/>
    <x v="129"/>
    <n v="1.10803324099723"/>
    <x v="9"/>
    <x v="0"/>
  </r>
  <r>
    <x v="66"/>
    <x v="130"/>
    <n v="14.127423822714681"/>
    <x v="9"/>
    <x v="0"/>
  </r>
  <r>
    <x v="66"/>
    <x v="131"/>
    <n v="29.916897506925206"/>
    <x v="9"/>
    <x v="0"/>
  </r>
  <r>
    <x v="66"/>
    <x v="4"/>
    <n v="11.0803324099723"/>
    <x v="9"/>
    <x v="0"/>
  </r>
  <r>
    <x v="61"/>
    <x v="127"/>
    <n v="33.739837398373986"/>
    <x v="10"/>
    <x v="0"/>
  </r>
  <r>
    <x v="61"/>
    <x v="128"/>
    <n v="2.4390243902439024"/>
    <x v="10"/>
    <x v="0"/>
  </r>
  <r>
    <x v="61"/>
    <x v="129"/>
    <n v="4.8780487804878048"/>
    <x v="10"/>
    <x v="0"/>
  </r>
  <r>
    <x v="61"/>
    <x v="130"/>
    <n v="34.552845528455286"/>
    <x v="10"/>
    <x v="0"/>
  </r>
  <r>
    <x v="61"/>
    <x v="131"/>
    <n v="18.292682926829269"/>
    <x v="10"/>
    <x v="0"/>
  </r>
  <r>
    <x v="61"/>
    <x v="4"/>
    <n v="6.0975609756097562"/>
    <x v="10"/>
    <x v="0"/>
  </r>
  <r>
    <x v="62"/>
    <x v="127"/>
    <n v="16.599190283400809"/>
    <x v="10"/>
    <x v="0"/>
  </r>
  <r>
    <x v="62"/>
    <x v="128"/>
    <n v="0"/>
    <x v="10"/>
    <x v="0"/>
  </r>
  <r>
    <x v="62"/>
    <x v="129"/>
    <n v="0.40485829959514169"/>
    <x v="10"/>
    <x v="0"/>
  </r>
  <r>
    <x v="62"/>
    <x v="130"/>
    <n v="58.704453441295549"/>
    <x v="10"/>
    <x v="0"/>
  </r>
  <r>
    <x v="62"/>
    <x v="131"/>
    <n v="18.218623481781375"/>
    <x v="10"/>
    <x v="0"/>
  </r>
  <r>
    <x v="62"/>
    <x v="4"/>
    <n v="6.0728744939271255"/>
    <x v="10"/>
    <x v="0"/>
  </r>
  <r>
    <x v="63"/>
    <x v="127"/>
    <n v="15.447154471544716"/>
    <x v="10"/>
    <x v="0"/>
  </r>
  <r>
    <x v="63"/>
    <x v="128"/>
    <n v="5.691056910569106"/>
    <x v="10"/>
    <x v="0"/>
  </r>
  <r>
    <x v="63"/>
    <x v="129"/>
    <n v="0"/>
    <x v="10"/>
    <x v="0"/>
  </r>
  <r>
    <x v="63"/>
    <x v="130"/>
    <n v="54.471544715447152"/>
    <x v="10"/>
    <x v="0"/>
  </r>
  <r>
    <x v="63"/>
    <x v="131"/>
    <n v="18.292682926829269"/>
    <x v="10"/>
    <x v="0"/>
  </r>
  <r>
    <x v="63"/>
    <x v="4"/>
    <n v="6.0975609756097562"/>
    <x v="10"/>
    <x v="0"/>
  </r>
  <r>
    <x v="64"/>
    <x v="127"/>
    <n v="19.105691056910569"/>
    <x v="10"/>
    <x v="0"/>
  </r>
  <r>
    <x v="64"/>
    <x v="128"/>
    <n v="2.845528455284553"/>
    <x v="10"/>
    <x v="0"/>
  </r>
  <r>
    <x v="64"/>
    <x v="129"/>
    <n v="1.2195121951219512"/>
    <x v="10"/>
    <x v="0"/>
  </r>
  <r>
    <x v="64"/>
    <x v="130"/>
    <n v="52.439024390243901"/>
    <x v="10"/>
    <x v="0"/>
  </r>
  <r>
    <x v="64"/>
    <x v="131"/>
    <n v="18.292682926829269"/>
    <x v="10"/>
    <x v="0"/>
  </r>
  <r>
    <x v="64"/>
    <x v="4"/>
    <n v="6.0975609756097562"/>
    <x v="10"/>
    <x v="0"/>
  </r>
  <r>
    <x v="65"/>
    <x v="127"/>
    <n v="12.955465587044534"/>
    <x v="10"/>
    <x v="0"/>
  </r>
  <r>
    <x v="65"/>
    <x v="128"/>
    <n v="1.6194331983805668"/>
    <x v="10"/>
    <x v="0"/>
  </r>
  <r>
    <x v="65"/>
    <x v="129"/>
    <n v="0"/>
    <x v="10"/>
    <x v="0"/>
  </r>
  <r>
    <x v="65"/>
    <x v="130"/>
    <n v="61.133603238866399"/>
    <x v="10"/>
    <x v="0"/>
  </r>
  <r>
    <x v="65"/>
    <x v="131"/>
    <n v="18.218623481781375"/>
    <x v="10"/>
    <x v="0"/>
  </r>
  <r>
    <x v="65"/>
    <x v="4"/>
    <n v="6.0728744939271255"/>
    <x v="10"/>
    <x v="0"/>
  </r>
  <r>
    <x v="66"/>
    <x v="127"/>
    <n v="44.129554655870443"/>
    <x v="10"/>
    <x v="0"/>
  </r>
  <r>
    <x v="66"/>
    <x v="128"/>
    <n v="14.979757085020243"/>
    <x v="10"/>
    <x v="0"/>
  </r>
  <r>
    <x v="66"/>
    <x v="129"/>
    <n v="0.80971659919028338"/>
    <x v="10"/>
    <x v="0"/>
  </r>
  <r>
    <x v="66"/>
    <x v="130"/>
    <n v="15.789473684210526"/>
    <x v="10"/>
    <x v="0"/>
  </r>
  <r>
    <x v="66"/>
    <x v="131"/>
    <n v="18.218623481781375"/>
    <x v="10"/>
    <x v="0"/>
  </r>
  <r>
    <x v="66"/>
    <x v="4"/>
    <n v="6.0728744939271255"/>
    <x v="10"/>
    <x v="0"/>
  </r>
  <r>
    <x v="61"/>
    <x v="127"/>
    <n v="13.306451612903226"/>
    <x v="11"/>
    <x v="0"/>
  </r>
  <r>
    <x v="61"/>
    <x v="128"/>
    <n v="3.225806451612903"/>
    <x v="11"/>
    <x v="0"/>
  </r>
  <r>
    <x v="61"/>
    <x v="129"/>
    <n v="6.854838709677419"/>
    <x v="11"/>
    <x v="0"/>
  </r>
  <r>
    <x v="61"/>
    <x v="130"/>
    <n v="28.225806451612904"/>
    <x v="11"/>
    <x v="0"/>
  </r>
  <r>
    <x v="61"/>
    <x v="131"/>
    <n v="38.306451612903224"/>
    <x v="11"/>
    <x v="0"/>
  </r>
  <r>
    <x v="61"/>
    <x v="4"/>
    <n v="10.080645161290322"/>
    <x v="11"/>
    <x v="0"/>
  </r>
  <r>
    <x v="62"/>
    <x v="127"/>
    <n v="2.8225806451612905"/>
    <x v="11"/>
    <x v="0"/>
  </r>
  <r>
    <x v="62"/>
    <x v="128"/>
    <n v="0"/>
    <x v="11"/>
    <x v="0"/>
  </r>
  <r>
    <x v="62"/>
    <x v="129"/>
    <n v="0"/>
    <x v="11"/>
    <x v="0"/>
  </r>
  <r>
    <x v="62"/>
    <x v="130"/>
    <n v="48.79032258064516"/>
    <x v="11"/>
    <x v="0"/>
  </r>
  <r>
    <x v="62"/>
    <x v="131"/>
    <n v="38.306451612903224"/>
    <x v="11"/>
    <x v="0"/>
  </r>
  <r>
    <x v="62"/>
    <x v="4"/>
    <n v="10.080645161290322"/>
    <x v="11"/>
    <x v="0"/>
  </r>
  <r>
    <x v="63"/>
    <x v="127"/>
    <n v="4.8582995951417001"/>
    <x v="11"/>
    <x v="0"/>
  </r>
  <r>
    <x v="63"/>
    <x v="128"/>
    <n v="2.0242914979757085"/>
    <x v="11"/>
    <x v="0"/>
  </r>
  <r>
    <x v="63"/>
    <x v="129"/>
    <n v="1.214574898785425"/>
    <x v="11"/>
    <x v="0"/>
  </r>
  <r>
    <x v="63"/>
    <x v="130"/>
    <n v="43.724696356275302"/>
    <x v="11"/>
    <x v="0"/>
  </r>
  <r>
    <x v="63"/>
    <x v="131"/>
    <n v="38.056680161943319"/>
    <x v="11"/>
    <x v="0"/>
  </r>
  <r>
    <x v="63"/>
    <x v="4"/>
    <n v="10.121457489878543"/>
    <x v="11"/>
    <x v="0"/>
  </r>
  <r>
    <x v="64"/>
    <x v="127"/>
    <n v="6.854838709677419"/>
    <x v="11"/>
    <x v="0"/>
  </r>
  <r>
    <x v="64"/>
    <x v="128"/>
    <n v="1.2096774193548387"/>
    <x v="11"/>
    <x v="0"/>
  </r>
  <r>
    <x v="64"/>
    <x v="129"/>
    <n v="1.2096774193548387"/>
    <x v="11"/>
    <x v="0"/>
  </r>
  <r>
    <x v="64"/>
    <x v="130"/>
    <n v="42.338709677419352"/>
    <x v="11"/>
    <x v="0"/>
  </r>
  <r>
    <x v="64"/>
    <x v="131"/>
    <n v="38.306451612903224"/>
    <x v="11"/>
    <x v="0"/>
  </r>
  <r>
    <x v="64"/>
    <x v="4"/>
    <n v="10.080645161290322"/>
    <x v="11"/>
    <x v="0"/>
  </r>
  <r>
    <x v="65"/>
    <x v="127"/>
    <n v="2.0161290322580645"/>
    <x v="11"/>
    <x v="0"/>
  </r>
  <r>
    <x v="65"/>
    <x v="128"/>
    <n v="0.80645161290322576"/>
    <x v="11"/>
    <x v="0"/>
  </r>
  <r>
    <x v="65"/>
    <x v="129"/>
    <n v="0"/>
    <x v="11"/>
    <x v="0"/>
  </r>
  <r>
    <x v="65"/>
    <x v="130"/>
    <n v="48.79032258064516"/>
    <x v="11"/>
    <x v="0"/>
  </r>
  <r>
    <x v="65"/>
    <x v="131"/>
    <n v="38.306451612903224"/>
    <x v="11"/>
    <x v="0"/>
  </r>
  <r>
    <x v="65"/>
    <x v="4"/>
    <n v="10.080645161290322"/>
    <x v="11"/>
    <x v="0"/>
  </r>
  <r>
    <x v="66"/>
    <x v="127"/>
    <n v="20.967741935483872"/>
    <x v="11"/>
    <x v="0"/>
  </r>
  <r>
    <x v="66"/>
    <x v="128"/>
    <n v="11.693548387096774"/>
    <x v="11"/>
    <x v="0"/>
  </r>
  <r>
    <x v="66"/>
    <x v="129"/>
    <n v="2.0161290322580645"/>
    <x v="11"/>
    <x v="0"/>
  </r>
  <r>
    <x v="66"/>
    <x v="130"/>
    <n v="16.93548387096774"/>
    <x v="11"/>
    <x v="0"/>
  </r>
  <r>
    <x v="66"/>
    <x v="131"/>
    <n v="38.306451612903224"/>
    <x v="11"/>
    <x v="0"/>
  </r>
  <r>
    <x v="66"/>
    <x v="4"/>
    <n v="10.080645161290322"/>
    <x v="11"/>
    <x v="0"/>
  </r>
  <r>
    <x v="61"/>
    <x v="127"/>
    <n v="27.027027027027028"/>
    <x v="12"/>
    <x v="0"/>
  </r>
  <r>
    <x v="61"/>
    <x v="128"/>
    <n v="6.756756756756757"/>
    <x v="12"/>
    <x v="0"/>
  </r>
  <r>
    <x v="61"/>
    <x v="129"/>
    <n v="9.0090090090090094"/>
    <x v="12"/>
    <x v="0"/>
  </r>
  <r>
    <x v="61"/>
    <x v="130"/>
    <n v="28.378378378378379"/>
    <x v="12"/>
    <x v="0"/>
  </r>
  <r>
    <x v="61"/>
    <x v="131"/>
    <n v="18.918918918918919"/>
    <x v="12"/>
    <x v="0"/>
  </r>
  <r>
    <x v="61"/>
    <x v="4"/>
    <n v="10.36036036036036"/>
    <x v="12"/>
    <x v="0"/>
  </r>
  <r>
    <x v="62"/>
    <x v="127"/>
    <n v="16.591928251121075"/>
    <x v="12"/>
    <x v="0"/>
  </r>
  <r>
    <x v="62"/>
    <x v="128"/>
    <n v="0.44843049327354262"/>
    <x v="12"/>
    <x v="0"/>
  </r>
  <r>
    <x v="62"/>
    <x v="129"/>
    <n v="2.2421524663677128"/>
    <x v="12"/>
    <x v="0"/>
  </r>
  <r>
    <x v="62"/>
    <x v="130"/>
    <n v="51.121076233183857"/>
    <x v="12"/>
    <x v="0"/>
  </r>
  <r>
    <x v="62"/>
    <x v="131"/>
    <n v="19.282511210762333"/>
    <x v="12"/>
    <x v="0"/>
  </r>
  <r>
    <x v="62"/>
    <x v="4"/>
    <n v="10.31390134529148"/>
    <x v="12"/>
    <x v="0"/>
  </r>
  <r>
    <x v="63"/>
    <x v="127"/>
    <n v="9.8654708520179373"/>
    <x v="12"/>
    <x v="0"/>
  </r>
  <r>
    <x v="63"/>
    <x v="128"/>
    <n v="2.2421524663677128"/>
    <x v="12"/>
    <x v="0"/>
  </r>
  <r>
    <x v="63"/>
    <x v="129"/>
    <n v="0.89686098654708524"/>
    <x v="12"/>
    <x v="0"/>
  </r>
  <r>
    <x v="63"/>
    <x v="130"/>
    <n v="57.399103139013455"/>
    <x v="12"/>
    <x v="0"/>
  </r>
  <r>
    <x v="63"/>
    <x v="131"/>
    <n v="19.282511210762333"/>
    <x v="12"/>
    <x v="0"/>
  </r>
  <r>
    <x v="63"/>
    <x v="4"/>
    <n v="10.31390134529148"/>
    <x v="12"/>
    <x v="0"/>
  </r>
  <r>
    <x v="64"/>
    <x v="127"/>
    <n v="9.4594594594594597"/>
    <x v="12"/>
    <x v="0"/>
  </r>
  <r>
    <x v="64"/>
    <x v="128"/>
    <n v="0.90090090090090091"/>
    <x v="12"/>
    <x v="0"/>
  </r>
  <r>
    <x v="64"/>
    <x v="129"/>
    <n v="1.8018018018018018"/>
    <x v="12"/>
    <x v="0"/>
  </r>
  <r>
    <x v="64"/>
    <x v="130"/>
    <n v="58.108108108108105"/>
    <x v="12"/>
    <x v="0"/>
  </r>
  <r>
    <x v="64"/>
    <x v="131"/>
    <n v="19.36936936936937"/>
    <x v="12"/>
    <x v="0"/>
  </r>
  <r>
    <x v="64"/>
    <x v="4"/>
    <n v="10.36036036036036"/>
    <x v="12"/>
    <x v="0"/>
  </r>
  <r>
    <x v="65"/>
    <x v="127"/>
    <n v="4.4843049327354256"/>
    <x v="12"/>
    <x v="0"/>
  </r>
  <r>
    <x v="65"/>
    <x v="128"/>
    <n v="0.44843049327354262"/>
    <x v="12"/>
    <x v="0"/>
  </r>
  <r>
    <x v="65"/>
    <x v="129"/>
    <n v="0.44843049327354262"/>
    <x v="12"/>
    <x v="0"/>
  </r>
  <r>
    <x v="65"/>
    <x v="130"/>
    <n v="65.02242152466367"/>
    <x v="12"/>
    <x v="0"/>
  </r>
  <r>
    <x v="65"/>
    <x v="131"/>
    <n v="19.282511210762333"/>
    <x v="12"/>
    <x v="0"/>
  </r>
  <r>
    <x v="65"/>
    <x v="4"/>
    <n v="10.31390134529148"/>
    <x v="12"/>
    <x v="0"/>
  </r>
  <r>
    <x v="66"/>
    <x v="127"/>
    <n v="27.3542600896861"/>
    <x v="12"/>
    <x v="0"/>
  </r>
  <r>
    <x v="66"/>
    <x v="128"/>
    <n v="18.385650224215247"/>
    <x v="12"/>
    <x v="0"/>
  </r>
  <r>
    <x v="66"/>
    <x v="129"/>
    <n v="1.3452914798206279"/>
    <x v="12"/>
    <x v="0"/>
  </r>
  <r>
    <x v="66"/>
    <x v="130"/>
    <n v="23.318385650224215"/>
    <x v="12"/>
    <x v="0"/>
  </r>
  <r>
    <x v="66"/>
    <x v="131"/>
    <n v="19.282511210762333"/>
    <x v="12"/>
    <x v="0"/>
  </r>
  <r>
    <x v="66"/>
    <x v="4"/>
    <n v="10.31390134529148"/>
    <x v="12"/>
    <x v="0"/>
  </r>
  <r>
    <x v="61"/>
    <x v="127"/>
    <n v="21.428571428571427"/>
    <x v="13"/>
    <x v="0"/>
  </r>
  <r>
    <x v="61"/>
    <x v="128"/>
    <n v="6.4935064935064934"/>
    <x v="13"/>
    <x v="0"/>
  </r>
  <r>
    <x v="61"/>
    <x v="129"/>
    <n v="9.7402597402597397"/>
    <x v="13"/>
    <x v="0"/>
  </r>
  <r>
    <x v="61"/>
    <x v="130"/>
    <n v="40.909090909090907"/>
    <x v="13"/>
    <x v="0"/>
  </r>
  <r>
    <x v="61"/>
    <x v="131"/>
    <n v="15.584415584415584"/>
    <x v="13"/>
    <x v="0"/>
  </r>
  <r>
    <x v="61"/>
    <x v="4"/>
    <n v="5.8441558441558445"/>
    <x v="13"/>
    <x v="0"/>
  </r>
  <r>
    <x v="62"/>
    <x v="127"/>
    <n v="11.038961038961039"/>
    <x v="13"/>
    <x v="0"/>
  </r>
  <r>
    <x v="62"/>
    <x v="128"/>
    <n v="1.2987012987012987"/>
    <x v="13"/>
    <x v="0"/>
  </r>
  <r>
    <x v="62"/>
    <x v="129"/>
    <n v="2.5974025974025974"/>
    <x v="13"/>
    <x v="0"/>
  </r>
  <r>
    <x v="62"/>
    <x v="130"/>
    <n v="63.636363636363633"/>
    <x v="13"/>
    <x v="0"/>
  </r>
  <r>
    <x v="62"/>
    <x v="131"/>
    <n v="15.584415584415584"/>
    <x v="13"/>
    <x v="0"/>
  </r>
  <r>
    <x v="62"/>
    <x v="4"/>
    <n v="5.8441558441558445"/>
    <x v="13"/>
    <x v="0"/>
  </r>
  <r>
    <x v="63"/>
    <x v="127"/>
    <n v="8.6092715231788084"/>
    <x v="13"/>
    <x v="0"/>
  </r>
  <r>
    <x v="63"/>
    <x v="128"/>
    <n v="3.9735099337748343"/>
    <x v="13"/>
    <x v="0"/>
  </r>
  <r>
    <x v="63"/>
    <x v="129"/>
    <n v="1.3245033112582782"/>
    <x v="13"/>
    <x v="0"/>
  </r>
  <r>
    <x v="63"/>
    <x v="130"/>
    <n v="64.238410596026483"/>
    <x v="13"/>
    <x v="0"/>
  </r>
  <r>
    <x v="63"/>
    <x v="131"/>
    <n v="15.894039735099337"/>
    <x v="13"/>
    <x v="0"/>
  </r>
  <r>
    <x v="63"/>
    <x v="4"/>
    <n v="5.9602649006622519"/>
    <x v="13"/>
    <x v="0"/>
  </r>
  <r>
    <x v="64"/>
    <x v="127"/>
    <n v="7.1428571428571432"/>
    <x v="13"/>
    <x v="0"/>
  </r>
  <r>
    <x v="64"/>
    <x v="128"/>
    <n v="4.5454545454545459"/>
    <x v="13"/>
    <x v="0"/>
  </r>
  <r>
    <x v="64"/>
    <x v="129"/>
    <n v="5.1948051948051948"/>
    <x v="13"/>
    <x v="0"/>
  </r>
  <r>
    <x v="64"/>
    <x v="130"/>
    <n v="61.688311688311686"/>
    <x v="13"/>
    <x v="0"/>
  </r>
  <r>
    <x v="64"/>
    <x v="131"/>
    <n v="15.584415584415584"/>
    <x v="13"/>
    <x v="0"/>
  </r>
  <r>
    <x v="64"/>
    <x v="4"/>
    <n v="5.8441558441558445"/>
    <x v="13"/>
    <x v="0"/>
  </r>
  <r>
    <x v="65"/>
    <x v="127"/>
    <n v="8.4415584415584419"/>
    <x v="13"/>
    <x v="0"/>
  </r>
  <r>
    <x v="65"/>
    <x v="128"/>
    <n v="2.5974025974025974"/>
    <x v="13"/>
    <x v="0"/>
  </r>
  <r>
    <x v="65"/>
    <x v="129"/>
    <n v="0.64935064935064934"/>
    <x v="13"/>
    <x v="0"/>
  </r>
  <r>
    <x v="65"/>
    <x v="130"/>
    <n v="66.883116883116884"/>
    <x v="13"/>
    <x v="0"/>
  </r>
  <r>
    <x v="65"/>
    <x v="131"/>
    <n v="15.584415584415584"/>
    <x v="13"/>
    <x v="0"/>
  </r>
  <r>
    <x v="65"/>
    <x v="4"/>
    <n v="5.8441558441558445"/>
    <x v="13"/>
    <x v="0"/>
  </r>
  <r>
    <x v="66"/>
    <x v="127"/>
    <n v="29.870129870129869"/>
    <x v="13"/>
    <x v="0"/>
  </r>
  <r>
    <x v="66"/>
    <x v="128"/>
    <n v="20.779220779220779"/>
    <x v="13"/>
    <x v="0"/>
  </r>
  <r>
    <x v="66"/>
    <x v="129"/>
    <n v="1.948051948051948"/>
    <x v="13"/>
    <x v="0"/>
  </r>
  <r>
    <x v="66"/>
    <x v="130"/>
    <n v="26.623376623376622"/>
    <x v="13"/>
    <x v="0"/>
  </r>
  <r>
    <x v="66"/>
    <x v="131"/>
    <n v="15.584415584415584"/>
    <x v="13"/>
    <x v="0"/>
  </r>
  <r>
    <x v="66"/>
    <x v="4"/>
    <n v="5.8441558441558445"/>
    <x v="13"/>
    <x v="0"/>
  </r>
  <r>
    <x v="61"/>
    <x v="127"/>
    <n v="6.989247311827957"/>
    <x v="14"/>
    <x v="0"/>
  </r>
  <r>
    <x v="61"/>
    <x v="128"/>
    <n v="2.6881720430107525"/>
    <x v="14"/>
    <x v="0"/>
  </r>
  <r>
    <x v="61"/>
    <x v="129"/>
    <n v="8.064516129032258"/>
    <x v="14"/>
    <x v="0"/>
  </r>
  <r>
    <x v="61"/>
    <x v="130"/>
    <n v="19.892473118279568"/>
    <x v="14"/>
    <x v="0"/>
  </r>
  <r>
    <x v="61"/>
    <x v="131"/>
    <n v="39.247311827956992"/>
    <x v="14"/>
    <x v="0"/>
  </r>
  <r>
    <x v="61"/>
    <x v="4"/>
    <n v="23.118279569892472"/>
    <x v="14"/>
    <x v="0"/>
  </r>
  <r>
    <x v="62"/>
    <x v="127"/>
    <n v="2.6737967914438503"/>
    <x v="14"/>
    <x v="0"/>
  </r>
  <r>
    <x v="62"/>
    <x v="128"/>
    <n v="0"/>
    <x v="14"/>
    <x v="0"/>
  </r>
  <r>
    <x v="62"/>
    <x v="129"/>
    <n v="2.1390374331550803"/>
    <x v="14"/>
    <x v="0"/>
  </r>
  <r>
    <x v="62"/>
    <x v="130"/>
    <n v="33.155080213903744"/>
    <x v="14"/>
    <x v="0"/>
  </r>
  <r>
    <x v="62"/>
    <x v="131"/>
    <n v="39.037433155080215"/>
    <x v="14"/>
    <x v="0"/>
  </r>
  <r>
    <x v="62"/>
    <x v="4"/>
    <n v="22.994652406417114"/>
    <x v="14"/>
    <x v="0"/>
  </r>
  <r>
    <x v="63"/>
    <x v="127"/>
    <n v="2.6737967914438503"/>
    <x v="14"/>
    <x v="0"/>
  </r>
  <r>
    <x v="63"/>
    <x v="128"/>
    <n v="0"/>
    <x v="14"/>
    <x v="0"/>
  </r>
  <r>
    <x v="63"/>
    <x v="129"/>
    <n v="0.53475935828877008"/>
    <x v="14"/>
    <x v="0"/>
  </r>
  <r>
    <x v="63"/>
    <x v="130"/>
    <n v="34.759358288770052"/>
    <x v="14"/>
    <x v="0"/>
  </r>
  <r>
    <x v="63"/>
    <x v="131"/>
    <n v="39.037433155080215"/>
    <x v="14"/>
    <x v="0"/>
  </r>
  <r>
    <x v="63"/>
    <x v="4"/>
    <n v="22.994652406417114"/>
    <x v="14"/>
    <x v="0"/>
  </r>
  <r>
    <x v="64"/>
    <x v="127"/>
    <n v="2.6737967914438503"/>
    <x v="14"/>
    <x v="0"/>
  </r>
  <r>
    <x v="64"/>
    <x v="128"/>
    <n v="0.53475935828877008"/>
    <x v="14"/>
    <x v="0"/>
  </r>
  <r>
    <x v="64"/>
    <x v="129"/>
    <n v="1.0695187165775402"/>
    <x v="14"/>
    <x v="0"/>
  </r>
  <r>
    <x v="64"/>
    <x v="130"/>
    <n v="33.689839572192511"/>
    <x v="14"/>
    <x v="0"/>
  </r>
  <r>
    <x v="64"/>
    <x v="131"/>
    <n v="39.037433155080215"/>
    <x v="14"/>
    <x v="0"/>
  </r>
  <r>
    <x v="64"/>
    <x v="4"/>
    <n v="22.994652406417114"/>
    <x v="14"/>
    <x v="0"/>
  </r>
  <r>
    <x v="65"/>
    <x v="127"/>
    <n v="0.53475935828877008"/>
    <x v="14"/>
    <x v="0"/>
  </r>
  <r>
    <x v="65"/>
    <x v="128"/>
    <n v="0"/>
    <x v="14"/>
    <x v="0"/>
  </r>
  <r>
    <x v="65"/>
    <x v="129"/>
    <n v="0"/>
    <x v="14"/>
    <x v="0"/>
  </r>
  <r>
    <x v="65"/>
    <x v="130"/>
    <n v="37.433155080213901"/>
    <x v="14"/>
    <x v="0"/>
  </r>
  <r>
    <x v="65"/>
    <x v="131"/>
    <n v="39.037433155080215"/>
    <x v="14"/>
    <x v="0"/>
  </r>
  <r>
    <x v="65"/>
    <x v="4"/>
    <n v="22.994652406417114"/>
    <x v="14"/>
    <x v="0"/>
  </r>
  <r>
    <x v="66"/>
    <x v="127"/>
    <n v="8.0213903743315509"/>
    <x v="14"/>
    <x v="0"/>
  </r>
  <r>
    <x v="66"/>
    <x v="128"/>
    <n v="4.2780748663101607"/>
    <x v="14"/>
    <x v="0"/>
  </r>
  <r>
    <x v="66"/>
    <x v="129"/>
    <n v="2.6737967914438503"/>
    <x v="14"/>
    <x v="0"/>
  </r>
  <r>
    <x v="66"/>
    <x v="130"/>
    <n v="22.994652406417114"/>
    <x v="14"/>
    <x v="0"/>
  </r>
  <r>
    <x v="66"/>
    <x v="131"/>
    <n v="39.037433155080215"/>
    <x v="14"/>
    <x v="0"/>
  </r>
  <r>
    <x v="66"/>
    <x v="4"/>
    <n v="22.994652406417114"/>
    <x v="14"/>
    <x v="0"/>
  </r>
  <r>
    <x v="61"/>
    <x v="127"/>
    <n v="28.90995260663507"/>
    <x v="15"/>
    <x v="0"/>
  </r>
  <r>
    <x v="61"/>
    <x v="128"/>
    <n v="11.374407582938389"/>
    <x v="15"/>
    <x v="0"/>
  </r>
  <r>
    <x v="61"/>
    <x v="129"/>
    <n v="10.42654028436019"/>
    <x v="15"/>
    <x v="0"/>
  </r>
  <r>
    <x v="61"/>
    <x v="130"/>
    <n v="29.857819905213269"/>
    <x v="15"/>
    <x v="0"/>
  </r>
  <r>
    <x v="61"/>
    <x v="131"/>
    <n v="7.5829383886255926"/>
    <x v="15"/>
    <x v="0"/>
  </r>
  <r>
    <x v="61"/>
    <x v="4"/>
    <n v="12.322274881516588"/>
    <x v="15"/>
    <x v="0"/>
  </r>
  <r>
    <x v="62"/>
    <x v="127"/>
    <n v="8.9622641509433958"/>
    <x v="15"/>
    <x v="0"/>
  </r>
  <r>
    <x v="62"/>
    <x v="128"/>
    <n v="1.4150943396226414"/>
    <x v="15"/>
    <x v="0"/>
  </r>
  <r>
    <x v="62"/>
    <x v="129"/>
    <n v="0.94339622641509435"/>
    <x v="15"/>
    <x v="0"/>
  </r>
  <r>
    <x v="62"/>
    <x v="130"/>
    <n v="68.867924528301884"/>
    <x v="15"/>
    <x v="0"/>
  </r>
  <r>
    <x v="62"/>
    <x v="131"/>
    <n v="7.5471698113207548"/>
    <x v="15"/>
    <x v="0"/>
  </r>
  <r>
    <x v="62"/>
    <x v="4"/>
    <n v="12.264150943396226"/>
    <x v="15"/>
    <x v="0"/>
  </r>
  <r>
    <x v="63"/>
    <x v="127"/>
    <n v="8.0188679245283012"/>
    <x v="15"/>
    <x v="0"/>
  </r>
  <r>
    <x v="63"/>
    <x v="128"/>
    <n v="7.5471698113207548"/>
    <x v="15"/>
    <x v="0"/>
  </r>
  <r>
    <x v="63"/>
    <x v="129"/>
    <n v="0.94339622641509435"/>
    <x v="15"/>
    <x v="0"/>
  </r>
  <r>
    <x v="63"/>
    <x v="130"/>
    <n v="63.679245283018865"/>
    <x v="15"/>
    <x v="0"/>
  </r>
  <r>
    <x v="63"/>
    <x v="131"/>
    <n v="7.5471698113207548"/>
    <x v="15"/>
    <x v="0"/>
  </r>
  <r>
    <x v="63"/>
    <x v="4"/>
    <n v="12.264150943396226"/>
    <x v="15"/>
    <x v="0"/>
  </r>
  <r>
    <x v="64"/>
    <x v="127"/>
    <n v="10.849056603773585"/>
    <x v="15"/>
    <x v="0"/>
  </r>
  <r>
    <x v="64"/>
    <x v="128"/>
    <n v="5.1886792452830193"/>
    <x v="15"/>
    <x v="0"/>
  </r>
  <r>
    <x v="64"/>
    <x v="129"/>
    <n v="0.94339622641509435"/>
    <x v="15"/>
    <x v="0"/>
  </r>
  <r>
    <x v="64"/>
    <x v="130"/>
    <n v="63.20754716981132"/>
    <x v="15"/>
    <x v="0"/>
  </r>
  <r>
    <x v="64"/>
    <x v="131"/>
    <n v="7.5471698113207548"/>
    <x v="15"/>
    <x v="0"/>
  </r>
  <r>
    <x v="64"/>
    <x v="4"/>
    <n v="12.264150943396226"/>
    <x v="15"/>
    <x v="0"/>
  </r>
  <r>
    <x v="65"/>
    <x v="127"/>
    <n v="4.716981132075472"/>
    <x v="15"/>
    <x v="0"/>
  </r>
  <r>
    <x v="65"/>
    <x v="128"/>
    <n v="1.4150943396226414"/>
    <x v="15"/>
    <x v="0"/>
  </r>
  <r>
    <x v="65"/>
    <x v="129"/>
    <n v="0"/>
    <x v="15"/>
    <x v="0"/>
  </r>
  <r>
    <x v="65"/>
    <x v="130"/>
    <n v="74.056603773584911"/>
    <x v="15"/>
    <x v="0"/>
  </r>
  <r>
    <x v="65"/>
    <x v="131"/>
    <n v="7.5471698113207548"/>
    <x v="15"/>
    <x v="0"/>
  </r>
  <r>
    <x v="65"/>
    <x v="4"/>
    <n v="12.264150943396226"/>
    <x v="15"/>
    <x v="0"/>
  </r>
  <r>
    <x v="66"/>
    <x v="127"/>
    <n v="21.69811320754717"/>
    <x v="15"/>
    <x v="0"/>
  </r>
  <r>
    <x v="66"/>
    <x v="128"/>
    <n v="35.849056603773583"/>
    <x v="15"/>
    <x v="0"/>
  </r>
  <r>
    <x v="66"/>
    <x v="129"/>
    <n v="0.94339622641509435"/>
    <x v="15"/>
    <x v="0"/>
  </r>
  <r>
    <x v="66"/>
    <x v="130"/>
    <n v="21.69811320754717"/>
    <x v="15"/>
    <x v="0"/>
  </r>
  <r>
    <x v="66"/>
    <x v="131"/>
    <n v="7.5471698113207548"/>
    <x v="15"/>
    <x v="0"/>
  </r>
  <r>
    <x v="66"/>
    <x v="4"/>
    <n v="12.264150943396226"/>
    <x v="15"/>
    <x v="0"/>
  </r>
  <r>
    <x v="61"/>
    <x v="127"/>
    <n v="31.159420289855074"/>
    <x v="16"/>
    <x v="0"/>
  </r>
  <r>
    <x v="61"/>
    <x v="128"/>
    <n v="7.9710144927536231"/>
    <x v="16"/>
    <x v="0"/>
  </r>
  <r>
    <x v="61"/>
    <x v="129"/>
    <n v="9.420289855072463"/>
    <x v="16"/>
    <x v="0"/>
  </r>
  <r>
    <x v="61"/>
    <x v="130"/>
    <n v="27.777777777777779"/>
    <x v="16"/>
    <x v="0"/>
  </r>
  <r>
    <x v="61"/>
    <x v="131"/>
    <n v="14.97584541062802"/>
    <x v="16"/>
    <x v="0"/>
  </r>
  <r>
    <x v="61"/>
    <x v="4"/>
    <n v="9.1787439613526569"/>
    <x v="16"/>
    <x v="0"/>
  </r>
  <r>
    <x v="62"/>
    <x v="127"/>
    <n v="12.322274881516588"/>
    <x v="16"/>
    <x v="0"/>
  </r>
  <r>
    <x v="62"/>
    <x v="128"/>
    <n v="1.8957345971563981"/>
    <x v="16"/>
    <x v="0"/>
  </r>
  <r>
    <x v="62"/>
    <x v="129"/>
    <n v="2.3696682464454977"/>
    <x v="16"/>
    <x v="0"/>
  </r>
  <r>
    <x v="62"/>
    <x v="130"/>
    <n v="59.715639810426538"/>
    <x v="16"/>
    <x v="0"/>
  </r>
  <r>
    <x v="62"/>
    <x v="131"/>
    <n v="14.691943127962086"/>
    <x v="16"/>
    <x v="0"/>
  </r>
  <r>
    <x v="62"/>
    <x v="4"/>
    <n v="9.0047393364928912"/>
    <x v="16"/>
    <x v="0"/>
  </r>
  <r>
    <x v="63"/>
    <x v="127"/>
    <n v="12.410501193317423"/>
    <x v="16"/>
    <x v="0"/>
  </r>
  <r>
    <x v="63"/>
    <x v="128"/>
    <n v="4.7732696897374698"/>
    <x v="16"/>
    <x v="0"/>
  </r>
  <r>
    <x v="63"/>
    <x v="129"/>
    <n v="1.431980906921241"/>
    <x v="16"/>
    <x v="0"/>
  </r>
  <r>
    <x v="63"/>
    <x v="130"/>
    <n v="57.517899761336515"/>
    <x v="16"/>
    <x v="0"/>
  </r>
  <r>
    <x v="63"/>
    <x v="131"/>
    <n v="14.797136038186158"/>
    <x v="16"/>
    <x v="0"/>
  </r>
  <r>
    <x v="63"/>
    <x v="4"/>
    <n v="9.0692124105011942"/>
    <x v="16"/>
    <x v="0"/>
  </r>
  <r>
    <x v="64"/>
    <x v="127"/>
    <n v="12.949640287769784"/>
    <x v="16"/>
    <x v="0"/>
  </r>
  <r>
    <x v="64"/>
    <x v="128"/>
    <n v="3.8369304556354917"/>
    <x v="16"/>
    <x v="0"/>
  </r>
  <r>
    <x v="64"/>
    <x v="129"/>
    <n v="2.3980815347721824"/>
    <x v="16"/>
    <x v="0"/>
  </r>
  <r>
    <x v="64"/>
    <x v="130"/>
    <n v="56.834532374100718"/>
    <x v="16"/>
    <x v="0"/>
  </r>
  <r>
    <x v="64"/>
    <x v="131"/>
    <n v="14.86810551558753"/>
    <x v="16"/>
    <x v="0"/>
  </r>
  <r>
    <x v="64"/>
    <x v="4"/>
    <n v="9.1127098321342928"/>
    <x v="16"/>
    <x v="0"/>
  </r>
  <r>
    <x v="65"/>
    <x v="127"/>
    <n v="6.8720379146919433"/>
    <x v="16"/>
    <x v="0"/>
  </r>
  <r>
    <x v="65"/>
    <x v="128"/>
    <n v="1.6587677725118484"/>
    <x v="16"/>
    <x v="0"/>
  </r>
  <r>
    <x v="65"/>
    <x v="129"/>
    <n v="0.94786729857819907"/>
    <x v="16"/>
    <x v="0"/>
  </r>
  <r>
    <x v="65"/>
    <x v="130"/>
    <n v="66.824644549763036"/>
    <x v="16"/>
    <x v="0"/>
  </r>
  <r>
    <x v="65"/>
    <x v="131"/>
    <n v="14.691943127962086"/>
    <x v="16"/>
    <x v="0"/>
  </r>
  <r>
    <x v="65"/>
    <x v="4"/>
    <n v="9.0047393364928912"/>
    <x v="16"/>
    <x v="0"/>
  </r>
  <r>
    <x v="66"/>
    <x v="127"/>
    <n v="34.360189573459714"/>
    <x v="16"/>
    <x v="0"/>
  </r>
  <r>
    <x v="66"/>
    <x v="128"/>
    <n v="21.09004739336493"/>
    <x v="16"/>
    <x v="0"/>
  </r>
  <r>
    <x v="66"/>
    <x v="129"/>
    <n v="2.3696682464454977"/>
    <x v="16"/>
    <x v="0"/>
  </r>
  <r>
    <x v="66"/>
    <x v="130"/>
    <n v="19.194312796208532"/>
    <x v="16"/>
    <x v="0"/>
  </r>
  <r>
    <x v="66"/>
    <x v="131"/>
    <n v="14.691943127962086"/>
    <x v="16"/>
    <x v="0"/>
  </r>
  <r>
    <x v="66"/>
    <x v="4"/>
    <n v="9.0047393364928912"/>
    <x v="16"/>
    <x v="0"/>
  </r>
  <r>
    <x v="61"/>
    <x v="127"/>
    <n v="19.132841328413285"/>
    <x v="0"/>
    <x v="1"/>
  </r>
  <r>
    <x v="61"/>
    <x v="128"/>
    <n v="3.9483394833948338"/>
    <x v="0"/>
    <x v="1"/>
  </r>
  <r>
    <x v="61"/>
    <x v="129"/>
    <n v="6.2084870848708489"/>
    <x v="0"/>
    <x v="1"/>
  </r>
  <r>
    <x v="61"/>
    <x v="130"/>
    <n v="26.236162361623617"/>
    <x v="0"/>
    <x v="1"/>
  </r>
  <r>
    <x v="61"/>
    <x v="131"/>
    <n v="33.745387453874535"/>
    <x v="0"/>
    <x v="1"/>
  </r>
  <r>
    <x v="61"/>
    <x v="4"/>
    <n v="11.060885608856088"/>
    <x v="0"/>
    <x v="1"/>
  </r>
  <r>
    <x v="62"/>
    <x v="127"/>
    <n v="8.5916901536503314"/>
    <x v="0"/>
    <x v="1"/>
  </r>
  <r>
    <x v="62"/>
    <x v="128"/>
    <n v="0.56368760796436035"/>
    <x v="0"/>
    <x v="1"/>
  </r>
  <r>
    <x v="62"/>
    <x v="129"/>
    <n v="1.1455586871533776"/>
    <x v="0"/>
    <x v="1"/>
  </r>
  <r>
    <x v="62"/>
    <x v="130"/>
    <n v="44.976816074188562"/>
    <x v="0"/>
    <x v="1"/>
  </r>
  <r>
    <x v="62"/>
    <x v="131"/>
    <n v="33.739430857350669"/>
    <x v="0"/>
    <x v="1"/>
  </r>
  <r>
    <x v="62"/>
    <x v="4"/>
    <n v="11.037367033366669"/>
    <x v="0"/>
    <x v="1"/>
  </r>
  <r>
    <x v="63"/>
    <x v="127"/>
    <n v="7.1317687882385172"/>
    <x v="0"/>
    <x v="1"/>
  </r>
  <r>
    <x v="63"/>
    <x v="128"/>
    <n v="2.5385809515112774"/>
    <x v="0"/>
    <x v="1"/>
  </r>
  <r>
    <x v="63"/>
    <x v="129"/>
    <n v="0.69400054789516941"/>
    <x v="0"/>
    <x v="1"/>
  </r>
  <r>
    <x v="63"/>
    <x v="130"/>
    <n v="44.808693270021003"/>
    <x v="0"/>
    <x v="1"/>
  </r>
  <r>
    <x v="63"/>
    <x v="131"/>
    <n v="33.81426353757648"/>
    <x v="0"/>
    <x v="1"/>
  </r>
  <r>
    <x v="63"/>
    <x v="4"/>
    <n v="11.049219249383619"/>
    <x v="0"/>
    <x v="1"/>
  </r>
  <r>
    <x v="64"/>
    <x v="127"/>
    <n v="9.3406593406593412"/>
    <x v="0"/>
    <x v="1"/>
  </r>
  <r>
    <x v="64"/>
    <x v="128"/>
    <n v="1.9047619047619047"/>
    <x v="0"/>
    <x v="1"/>
  </r>
  <r>
    <x v="64"/>
    <x v="129"/>
    <n v="1.858974358974359"/>
    <x v="0"/>
    <x v="1"/>
  </r>
  <r>
    <x v="64"/>
    <x v="130"/>
    <n v="42.115384615384613"/>
    <x v="0"/>
    <x v="1"/>
  </r>
  <r>
    <x v="64"/>
    <x v="131"/>
    <n v="33.836996336996336"/>
    <x v="0"/>
    <x v="1"/>
  </r>
  <r>
    <x v="64"/>
    <x v="4"/>
    <n v="11.025641025641026"/>
    <x v="0"/>
    <x v="1"/>
  </r>
  <r>
    <x v="65"/>
    <x v="127"/>
    <n v="5.4004909537230654"/>
    <x v="0"/>
    <x v="1"/>
  </r>
  <r>
    <x v="65"/>
    <x v="128"/>
    <n v="1.0910082734794073"/>
    <x v="0"/>
    <x v="1"/>
  </r>
  <r>
    <x v="65"/>
    <x v="129"/>
    <n v="0.49095372306573326"/>
    <x v="0"/>
    <x v="1"/>
  </r>
  <r>
    <x v="65"/>
    <x v="130"/>
    <n v="48.268024365851439"/>
    <x v="0"/>
    <x v="1"/>
  </r>
  <r>
    <x v="65"/>
    <x v="131"/>
    <n v="33.739430857350669"/>
    <x v="0"/>
    <x v="1"/>
  </r>
  <r>
    <x v="65"/>
    <x v="4"/>
    <n v="11.037367033366669"/>
    <x v="0"/>
    <x v="1"/>
  </r>
  <r>
    <x v="66"/>
    <x v="127"/>
    <n v="23.933800127307446"/>
    <x v="0"/>
    <x v="1"/>
  </r>
  <r>
    <x v="66"/>
    <x v="128"/>
    <n v="12.83986541784123"/>
    <x v="0"/>
    <x v="1"/>
  </r>
  <r>
    <x v="66"/>
    <x v="129"/>
    <n v="1.5640629262526144"/>
    <x v="0"/>
    <x v="1"/>
  </r>
  <r>
    <x v="66"/>
    <x v="130"/>
    <n v="17.277439301627716"/>
    <x v="0"/>
    <x v="1"/>
  </r>
  <r>
    <x v="66"/>
    <x v="131"/>
    <n v="33.745566972810764"/>
    <x v="0"/>
    <x v="1"/>
  </r>
  <r>
    <x v="66"/>
    <x v="4"/>
    <n v="11.039374374829499"/>
    <x v="0"/>
    <x v="1"/>
  </r>
  <r>
    <x v="61"/>
    <x v="127"/>
    <n v="40.892193308550183"/>
    <x v="1"/>
    <x v="1"/>
  </r>
  <r>
    <x v="61"/>
    <x v="128"/>
    <n v="4.8791821561338287"/>
    <x v="1"/>
    <x v="1"/>
  </r>
  <r>
    <x v="61"/>
    <x v="129"/>
    <n v="10.130111524163569"/>
    <x v="1"/>
    <x v="1"/>
  </r>
  <r>
    <x v="61"/>
    <x v="130"/>
    <n v="25.371747211895912"/>
    <x v="1"/>
    <x v="1"/>
  </r>
  <r>
    <x v="61"/>
    <x v="131"/>
    <n v="14.358736059479554"/>
    <x v="1"/>
    <x v="1"/>
  </r>
  <r>
    <x v="61"/>
    <x v="4"/>
    <n v="5.2044609665427508"/>
    <x v="1"/>
    <x v="1"/>
  </r>
  <r>
    <x v="62"/>
    <x v="127"/>
    <n v="19.518599562363239"/>
    <x v="1"/>
    <x v="1"/>
  </r>
  <r>
    <x v="62"/>
    <x v="128"/>
    <n v="1.0503282275711159"/>
    <x v="1"/>
    <x v="1"/>
  </r>
  <r>
    <x v="62"/>
    <x v="129"/>
    <n v="2.2319474835886215"/>
    <x v="1"/>
    <x v="1"/>
  </r>
  <r>
    <x v="62"/>
    <x v="130"/>
    <n v="56.236323851203501"/>
    <x v="1"/>
    <x v="1"/>
  </r>
  <r>
    <x v="62"/>
    <x v="131"/>
    <n v="15.536105032822757"/>
    <x v="1"/>
    <x v="1"/>
  </r>
  <r>
    <x v="62"/>
    <x v="4"/>
    <n v="5.5579868708971549"/>
    <x v="1"/>
    <x v="1"/>
  </r>
  <r>
    <x v="63"/>
    <x v="127"/>
    <n v="17.37979708866343"/>
    <x v="1"/>
    <x v="1"/>
  </r>
  <r>
    <x v="63"/>
    <x v="128"/>
    <n v="4.2346713718570799"/>
    <x v="1"/>
    <x v="1"/>
  </r>
  <r>
    <x v="63"/>
    <x v="129"/>
    <n v="1.3674459638288488"/>
    <x v="1"/>
    <x v="1"/>
  </r>
  <r>
    <x v="63"/>
    <x v="130"/>
    <n v="55.977062196735773"/>
    <x v="1"/>
    <x v="1"/>
  </r>
  <r>
    <x v="63"/>
    <x v="131"/>
    <n v="15.52712836347596"/>
    <x v="1"/>
    <x v="1"/>
  </r>
  <r>
    <x v="63"/>
    <x v="4"/>
    <n v="5.5138950154389059"/>
    <x v="1"/>
    <x v="1"/>
  </r>
  <r>
    <x v="64"/>
    <x v="127"/>
    <n v="20.857787810383748"/>
    <x v="1"/>
    <x v="1"/>
  </r>
  <r>
    <x v="64"/>
    <x v="128"/>
    <n v="3.0248306997742662"/>
    <x v="1"/>
    <x v="1"/>
  </r>
  <r>
    <x v="64"/>
    <x v="129"/>
    <n v="4.0180586907449207"/>
    <x v="1"/>
    <x v="1"/>
  </r>
  <r>
    <x v="64"/>
    <x v="130"/>
    <n v="51.602708803611741"/>
    <x v="1"/>
    <x v="1"/>
  </r>
  <r>
    <x v="64"/>
    <x v="131"/>
    <n v="15.349887133182845"/>
    <x v="1"/>
    <x v="1"/>
  </r>
  <r>
    <x v="64"/>
    <x v="4"/>
    <n v="5.3273137697516928"/>
    <x v="1"/>
    <x v="1"/>
  </r>
  <r>
    <x v="65"/>
    <x v="127"/>
    <n v="9.6237970253718288"/>
    <x v="1"/>
    <x v="1"/>
  </r>
  <r>
    <x v="65"/>
    <x v="128"/>
    <n v="1.3123359580052494"/>
    <x v="1"/>
    <x v="1"/>
  </r>
  <r>
    <x v="65"/>
    <x v="129"/>
    <n v="0.61242344706911633"/>
    <x v="1"/>
    <x v="1"/>
  </r>
  <r>
    <x v="65"/>
    <x v="130"/>
    <n v="67.410323709536314"/>
    <x v="1"/>
    <x v="1"/>
  </r>
  <r>
    <x v="65"/>
    <x v="131"/>
    <n v="15.529308836395451"/>
    <x v="1"/>
    <x v="1"/>
  </r>
  <r>
    <x v="65"/>
    <x v="4"/>
    <n v="5.5555555555555554"/>
    <x v="1"/>
    <x v="1"/>
  </r>
  <r>
    <x v="66"/>
    <x v="127"/>
    <n v="39.956236323851201"/>
    <x v="1"/>
    <x v="1"/>
  </r>
  <r>
    <x v="66"/>
    <x v="128"/>
    <n v="19.387308533916848"/>
    <x v="1"/>
    <x v="1"/>
  </r>
  <r>
    <x v="66"/>
    <x v="129"/>
    <n v="2.0568927789934355"/>
    <x v="1"/>
    <x v="1"/>
  </r>
  <r>
    <x v="66"/>
    <x v="130"/>
    <n v="18.205689277899342"/>
    <x v="1"/>
    <x v="1"/>
  </r>
  <r>
    <x v="66"/>
    <x v="131"/>
    <n v="15.536105032822757"/>
    <x v="1"/>
    <x v="1"/>
  </r>
  <r>
    <x v="66"/>
    <x v="4"/>
    <n v="5.5579868708971549"/>
    <x v="1"/>
    <x v="1"/>
  </r>
  <r>
    <x v="61"/>
    <x v="127"/>
    <n v="4.7340051558471998"/>
    <x v="2"/>
    <x v="1"/>
  </r>
  <r>
    <x v="61"/>
    <x v="128"/>
    <n v="2.437309585188657"/>
    <x v="2"/>
    <x v="1"/>
  </r>
  <r>
    <x v="61"/>
    <x v="129"/>
    <n v="3.6559643777829858"/>
    <x v="2"/>
    <x v="1"/>
  </r>
  <r>
    <x v="61"/>
    <x v="130"/>
    <n v="18.256386219826577"/>
    <x v="2"/>
    <x v="1"/>
  </r>
  <r>
    <x v="61"/>
    <x v="131"/>
    <n v="55.65971408483712"/>
    <x v="2"/>
    <x v="1"/>
  </r>
  <r>
    <x v="61"/>
    <x v="4"/>
    <n v="15.280056245605811"/>
    <x v="2"/>
    <x v="1"/>
  </r>
  <r>
    <x v="62"/>
    <x v="127"/>
    <n v="1.0299625468164795"/>
    <x v="2"/>
    <x v="1"/>
  </r>
  <r>
    <x v="62"/>
    <x v="128"/>
    <n v="0.23408239700374531"/>
    <x v="2"/>
    <x v="1"/>
  </r>
  <r>
    <x v="62"/>
    <x v="129"/>
    <n v="0.51498127340823974"/>
    <x v="2"/>
    <x v="1"/>
  </r>
  <r>
    <x v="62"/>
    <x v="130"/>
    <n v="27.317415730337078"/>
    <x v="2"/>
    <x v="1"/>
  </r>
  <r>
    <x v="62"/>
    <x v="131"/>
    <n v="55.641385767790261"/>
    <x v="2"/>
    <x v="1"/>
  </r>
  <r>
    <x v="62"/>
    <x v="4"/>
    <n v="15.262172284644194"/>
    <x v="2"/>
    <x v="1"/>
  </r>
  <r>
    <x v="63"/>
    <x v="127"/>
    <n v="1.8309859154929577"/>
    <x v="2"/>
    <x v="1"/>
  </r>
  <r>
    <x v="63"/>
    <x v="128"/>
    <n v="1.4788732394366197"/>
    <x v="2"/>
    <x v="1"/>
  </r>
  <r>
    <x v="63"/>
    <x v="129"/>
    <n v="0.46948356807511737"/>
    <x v="2"/>
    <x v="1"/>
  </r>
  <r>
    <x v="63"/>
    <x v="130"/>
    <n v="25.23474178403756"/>
    <x v="2"/>
    <x v="1"/>
  </r>
  <r>
    <x v="63"/>
    <x v="131"/>
    <n v="55.70422535211268"/>
    <x v="2"/>
    <x v="1"/>
  </r>
  <r>
    <x v="63"/>
    <x v="4"/>
    <n v="15.305164319248826"/>
    <x v="2"/>
    <x v="1"/>
  </r>
  <r>
    <x v="64"/>
    <x v="127"/>
    <n v="1.1241217798594847"/>
    <x v="2"/>
    <x v="1"/>
  </r>
  <r>
    <x v="64"/>
    <x v="128"/>
    <n v="0.49180327868852458"/>
    <x v="2"/>
    <x v="1"/>
  </r>
  <r>
    <x v="64"/>
    <x v="129"/>
    <n v="0.63231850117096022"/>
    <x v="2"/>
    <x v="1"/>
  </r>
  <r>
    <x v="64"/>
    <x v="130"/>
    <n v="26.838407494145198"/>
    <x v="2"/>
    <x v="1"/>
  </r>
  <r>
    <x v="64"/>
    <x v="131"/>
    <n v="55.644028103044498"/>
    <x v="2"/>
    <x v="1"/>
  </r>
  <r>
    <x v="64"/>
    <x v="4"/>
    <n v="15.269320843091334"/>
    <x v="2"/>
    <x v="1"/>
  </r>
  <r>
    <x v="65"/>
    <x v="127"/>
    <n v="0.51498127340823974"/>
    <x v="2"/>
    <x v="1"/>
  </r>
  <r>
    <x v="65"/>
    <x v="128"/>
    <n v="0.46816479400749061"/>
    <x v="2"/>
    <x v="1"/>
  </r>
  <r>
    <x v="65"/>
    <x v="129"/>
    <n v="0.1404494382022472"/>
    <x v="2"/>
    <x v="1"/>
  </r>
  <r>
    <x v="65"/>
    <x v="130"/>
    <n v="27.972846441947567"/>
    <x v="2"/>
    <x v="1"/>
  </r>
  <r>
    <x v="65"/>
    <x v="131"/>
    <n v="55.641385767790261"/>
    <x v="2"/>
    <x v="1"/>
  </r>
  <r>
    <x v="65"/>
    <x v="4"/>
    <n v="15.262172284644194"/>
    <x v="2"/>
    <x v="1"/>
  </r>
  <r>
    <x v="66"/>
    <x v="127"/>
    <n v="8.0992509363295877"/>
    <x v="2"/>
    <x v="1"/>
  </r>
  <r>
    <x v="66"/>
    <x v="128"/>
    <n v="6.25"/>
    <x v="2"/>
    <x v="1"/>
  </r>
  <r>
    <x v="66"/>
    <x v="129"/>
    <n v="0.74906367041198507"/>
    <x v="2"/>
    <x v="1"/>
  </r>
  <r>
    <x v="66"/>
    <x v="130"/>
    <n v="14.021535580524345"/>
    <x v="2"/>
    <x v="1"/>
  </r>
  <r>
    <x v="66"/>
    <x v="131"/>
    <n v="55.641385767790261"/>
    <x v="2"/>
    <x v="1"/>
  </r>
  <r>
    <x v="66"/>
    <x v="4"/>
    <n v="15.262172284644194"/>
    <x v="2"/>
    <x v="1"/>
  </r>
  <r>
    <x v="61"/>
    <x v="127"/>
    <n v="26.978193146417446"/>
    <x v="3"/>
    <x v="1"/>
  </r>
  <r>
    <x v="61"/>
    <x v="128"/>
    <n v="6.4174454828660439"/>
    <x v="3"/>
    <x v="1"/>
  </r>
  <r>
    <x v="61"/>
    <x v="129"/>
    <n v="7.6012461059190031"/>
    <x v="3"/>
    <x v="1"/>
  </r>
  <r>
    <x v="61"/>
    <x v="130"/>
    <n v="38.068535825545169"/>
    <x v="3"/>
    <x v="1"/>
  </r>
  <r>
    <x v="61"/>
    <x v="131"/>
    <n v="14.392523364485982"/>
    <x v="3"/>
    <x v="1"/>
  </r>
  <r>
    <x v="61"/>
    <x v="4"/>
    <n v="7.0404984423676016"/>
    <x v="3"/>
    <x v="1"/>
  </r>
  <r>
    <x v="62"/>
    <x v="127"/>
    <n v="13.754646840148698"/>
    <x v="3"/>
    <x v="1"/>
  </r>
  <r>
    <x v="62"/>
    <x v="128"/>
    <n v="0.74349442379182151"/>
    <x v="3"/>
    <x v="1"/>
  </r>
  <r>
    <x v="62"/>
    <x v="129"/>
    <n v="1.3011152416356877"/>
    <x v="3"/>
    <x v="1"/>
  </r>
  <r>
    <x v="62"/>
    <x v="130"/>
    <n v="62.949194547707556"/>
    <x v="3"/>
    <x v="1"/>
  </r>
  <r>
    <x v="62"/>
    <x v="131"/>
    <n v="14.436183395291202"/>
    <x v="3"/>
    <x v="1"/>
  </r>
  <r>
    <x v="62"/>
    <x v="4"/>
    <n v="7.0012391573729866"/>
    <x v="3"/>
    <x v="1"/>
  </r>
  <r>
    <x v="63"/>
    <x v="127"/>
    <n v="7.8784119106699748"/>
    <x v="3"/>
    <x v="1"/>
  </r>
  <r>
    <x v="63"/>
    <x v="128"/>
    <n v="2.9776674937965262"/>
    <x v="3"/>
    <x v="1"/>
  </r>
  <r>
    <x v="63"/>
    <x v="129"/>
    <n v="0.68238213399503722"/>
    <x v="3"/>
    <x v="1"/>
  </r>
  <r>
    <x v="63"/>
    <x v="130"/>
    <n v="67.121588089330018"/>
    <x v="3"/>
    <x v="1"/>
  </r>
  <r>
    <x v="63"/>
    <x v="131"/>
    <n v="14.454094292803971"/>
    <x v="3"/>
    <x v="1"/>
  </r>
  <r>
    <x v="63"/>
    <x v="4"/>
    <n v="6.9478908188585606"/>
    <x v="3"/>
    <x v="1"/>
  </r>
  <r>
    <x v="64"/>
    <x v="127"/>
    <n v="16.139044072004967"/>
    <x v="3"/>
    <x v="1"/>
  </r>
  <r>
    <x v="64"/>
    <x v="128"/>
    <n v="3.2278088144009933"/>
    <x v="3"/>
    <x v="1"/>
  </r>
  <r>
    <x v="64"/>
    <x v="129"/>
    <n v="2.8553693358162633"/>
    <x v="3"/>
    <x v="1"/>
  </r>
  <r>
    <x v="64"/>
    <x v="130"/>
    <n v="56.424581005586589"/>
    <x v="3"/>
    <x v="1"/>
  </r>
  <r>
    <x v="64"/>
    <x v="131"/>
    <n v="14.46306641837368"/>
    <x v="3"/>
    <x v="1"/>
  </r>
  <r>
    <x v="64"/>
    <x v="4"/>
    <n v="7.0142768466790812"/>
    <x v="3"/>
    <x v="1"/>
  </r>
  <r>
    <x v="65"/>
    <x v="127"/>
    <n v="12.957222566646001"/>
    <x v="3"/>
    <x v="1"/>
  </r>
  <r>
    <x v="65"/>
    <x v="128"/>
    <n v="2.8518288902665838"/>
    <x v="3"/>
    <x v="1"/>
  </r>
  <r>
    <x v="65"/>
    <x v="129"/>
    <n v="1.3639181649101053"/>
    <x v="3"/>
    <x v="1"/>
  </r>
  <r>
    <x v="65"/>
    <x v="130"/>
    <n v="61.500309981401116"/>
    <x v="3"/>
    <x v="1"/>
  </r>
  <r>
    <x v="65"/>
    <x v="131"/>
    <n v="14.445133292002479"/>
    <x v="3"/>
    <x v="1"/>
  </r>
  <r>
    <x v="65"/>
    <x v="4"/>
    <n v="7.005579665220087"/>
    <x v="3"/>
    <x v="1"/>
  </r>
  <r>
    <x v="66"/>
    <x v="127"/>
    <n v="39.739615623062619"/>
    <x v="3"/>
    <x v="1"/>
  </r>
  <r>
    <x v="66"/>
    <x v="128"/>
    <n v="15.375077495350279"/>
    <x v="3"/>
    <x v="1"/>
  </r>
  <r>
    <x v="66"/>
    <x v="129"/>
    <n v="2.4798512089274642"/>
    <x v="3"/>
    <x v="1"/>
  </r>
  <r>
    <x v="66"/>
    <x v="130"/>
    <n v="21.698698078115314"/>
    <x v="3"/>
    <x v="1"/>
  </r>
  <r>
    <x v="66"/>
    <x v="131"/>
    <n v="14.445133292002479"/>
    <x v="3"/>
    <x v="1"/>
  </r>
  <r>
    <x v="66"/>
    <x v="4"/>
    <n v="7.005579665220087"/>
    <x v="3"/>
    <x v="1"/>
  </r>
  <r>
    <x v="61"/>
    <x v="127"/>
    <n v="11.147186147186147"/>
    <x v="4"/>
    <x v="1"/>
  </r>
  <r>
    <x v="61"/>
    <x v="128"/>
    <n v="1.5151515151515151"/>
    <x v="4"/>
    <x v="1"/>
  </r>
  <r>
    <x v="61"/>
    <x v="129"/>
    <n v="5.5194805194805197"/>
    <x v="4"/>
    <x v="1"/>
  </r>
  <r>
    <x v="61"/>
    <x v="130"/>
    <n v="34.307359307359306"/>
    <x v="4"/>
    <x v="1"/>
  </r>
  <r>
    <x v="61"/>
    <x v="131"/>
    <n v="33.333333333333336"/>
    <x v="4"/>
    <x v="1"/>
  </r>
  <r>
    <x v="61"/>
    <x v="4"/>
    <n v="14.393939393939394"/>
    <x v="4"/>
    <x v="1"/>
  </r>
  <r>
    <x v="62"/>
    <x v="127"/>
    <n v="3.2467532467532467"/>
    <x v="4"/>
    <x v="1"/>
  </r>
  <r>
    <x v="62"/>
    <x v="128"/>
    <n v="0.10822510822510822"/>
    <x v="4"/>
    <x v="1"/>
  </r>
  <r>
    <x v="62"/>
    <x v="129"/>
    <n v="0.64935064935064934"/>
    <x v="4"/>
    <x v="1"/>
  </r>
  <r>
    <x v="62"/>
    <x v="130"/>
    <n v="48.268398268398265"/>
    <x v="4"/>
    <x v="1"/>
  </r>
  <r>
    <x v="62"/>
    <x v="131"/>
    <n v="33.333333333333336"/>
    <x v="4"/>
    <x v="1"/>
  </r>
  <r>
    <x v="62"/>
    <x v="4"/>
    <n v="14.393939393939394"/>
    <x v="4"/>
    <x v="1"/>
  </r>
  <r>
    <x v="63"/>
    <x v="127"/>
    <n v="2.5974025974025974"/>
    <x v="4"/>
    <x v="1"/>
  </r>
  <r>
    <x v="63"/>
    <x v="128"/>
    <n v="1.1904761904761905"/>
    <x v="4"/>
    <x v="1"/>
  </r>
  <r>
    <x v="63"/>
    <x v="129"/>
    <n v="0.10822510822510822"/>
    <x v="4"/>
    <x v="1"/>
  </r>
  <r>
    <x v="63"/>
    <x v="130"/>
    <n v="48.376623376623378"/>
    <x v="4"/>
    <x v="1"/>
  </r>
  <r>
    <x v="63"/>
    <x v="131"/>
    <n v="33.333333333333336"/>
    <x v="4"/>
    <x v="1"/>
  </r>
  <r>
    <x v="63"/>
    <x v="4"/>
    <n v="14.393939393939394"/>
    <x v="4"/>
    <x v="1"/>
  </r>
  <r>
    <x v="64"/>
    <x v="127"/>
    <n v="4.6536796536796539"/>
    <x v="4"/>
    <x v="1"/>
  </r>
  <r>
    <x v="64"/>
    <x v="128"/>
    <n v="2.0562770562770565"/>
    <x v="4"/>
    <x v="1"/>
  </r>
  <r>
    <x v="64"/>
    <x v="129"/>
    <n v="1.0822510822510822"/>
    <x v="4"/>
    <x v="1"/>
  </r>
  <r>
    <x v="64"/>
    <x v="130"/>
    <n v="44.480519480519483"/>
    <x v="4"/>
    <x v="1"/>
  </r>
  <r>
    <x v="64"/>
    <x v="131"/>
    <n v="33.333333333333336"/>
    <x v="4"/>
    <x v="1"/>
  </r>
  <r>
    <x v="64"/>
    <x v="4"/>
    <n v="14.393939393939394"/>
    <x v="4"/>
    <x v="1"/>
  </r>
  <r>
    <x v="65"/>
    <x v="127"/>
    <n v="2.4891774891774894"/>
    <x v="4"/>
    <x v="1"/>
  </r>
  <r>
    <x v="65"/>
    <x v="128"/>
    <n v="0.64935064935064934"/>
    <x v="4"/>
    <x v="1"/>
  </r>
  <r>
    <x v="65"/>
    <x v="129"/>
    <n v="0.54112554112554112"/>
    <x v="4"/>
    <x v="1"/>
  </r>
  <r>
    <x v="65"/>
    <x v="130"/>
    <n v="48.593073593073591"/>
    <x v="4"/>
    <x v="1"/>
  </r>
  <r>
    <x v="65"/>
    <x v="131"/>
    <n v="33.333333333333336"/>
    <x v="4"/>
    <x v="1"/>
  </r>
  <r>
    <x v="65"/>
    <x v="4"/>
    <n v="14.393939393939394"/>
    <x v="4"/>
    <x v="1"/>
  </r>
  <r>
    <x v="66"/>
    <x v="127"/>
    <n v="18.939393939393938"/>
    <x v="4"/>
    <x v="1"/>
  </r>
  <r>
    <x v="66"/>
    <x v="128"/>
    <n v="12.445887445887445"/>
    <x v="4"/>
    <x v="1"/>
  </r>
  <r>
    <x v="66"/>
    <x v="129"/>
    <n v="1.5151515151515151"/>
    <x v="4"/>
    <x v="1"/>
  </r>
  <r>
    <x v="66"/>
    <x v="130"/>
    <n v="19.480519480519479"/>
    <x v="4"/>
    <x v="1"/>
  </r>
  <r>
    <x v="66"/>
    <x v="131"/>
    <n v="33.333333333333336"/>
    <x v="4"/>
    <x v="1"/>
  </r>
  <r>
    <x v="66"/>
    <x v="4"/>
    <n v="14.393939393939394"/>
    <x v="4"/>
    <x v="1"/>
  </r>
  <r>
    <x v="61"/>
    <x v="127"/>
    <n v="10.362694300518134"/>
    <x v="5"/>
    <x v="1"/>
  </r>
  <r>
    <x v="61"/>
    <x v="128"/>
    <n v="3.1088082901554404"/>
    <x v="5"/>
    <x v="1"/>
  </r>
  <r>
    <x v="61"/>
    <x v="129"/>
    <n v="6.2176165803108807"/>
    <x v="5"/>
    <x v="1"/>
  </r>
  <r>
    <x v="61"/>
    <x v="130"/>
    <n v="39.37823834196891"/>
    <x v="5"/>
    <x v="1"/>
  </r>
  <r>
    <x v="61"/>
    <x v="131"/>
    <n v="23.834196891191709"/>
    <x v="5"/>
    <x v="1"/>
  </r>
  <r>
    <x v="61"/>
    <x v="4"/>
    <n v="18.134715025906736"/>
    <x v="5"/>
    <x v="1"/>
  </r>
  <r>
    <x v="62"/>
    <x v="127"/>
    <n v="2.5906735751295336"/>
    <x v="5"/>
    <x v="1"/>
  </r>
  <r>
    <x v="62"/>
    <x v="128"/>
    <n v="0"/>
    <x v="5"/>
    <x v="1"/>
  </r>
  <r>
    <x v="62"/>
    <x v="129"/>
    <n v="0.51813471502590669"/>
    <x v="5"/>
    <x v="1"/>
  </r>
  <r>
    <x v="62"/>
    <x v="130"/>
    <n v="54.922279792746117"/>
    <x v="5"/>
    <x v="1"/>
  </r>
  <r>
    <x v="62"/>
    <x v="131"/>
    <n v="23.834196891191709"/>
    <x v="5"/>
    <x v="1"/>
  </r>
  <r>
    <x v="62"/>
    <x v="4"/>
    <n v="18.134715025906736"/>
    <x v="5"/>
    <x v="1"/>
  </r>
  <r>
    <x v="63"/>
    <x v="127"/>
    <n v="2.0725388601036268"/>
    <x v="5"/>
    <x v="1"/>
  </r>
  <r>
    <x v="63"/>
    <x v="128"/>
    <n v="0.51813471502590669"/>
    <x v="5"/>
    <x v="1"/>
  </r>
  <r>
    <x v="63"/>
    <x v="129"/>
    <n v="0"/>
    <x v="5"/>
    <x v="1"/>
  </r>
  <r>
    <x v="63"/>
    <x v="130"/>
    <n v="55.440414507772019"/>
    <x v="5"/>
    <x v="1"/>
  </r>
  <r>
    <x v="63"/>
    <x v="131"/>
    <n v="23.834196891191709"/>
    <x v="5"/>
    <x v="1"/>
  </r>
  <r>
    <x v="63"/>
    <x v="4"/>
    <n v="18.134715025906736"/>
    <x v="5"/>
    <x v="1"/>
  </r>
  <r>
    <x v="64"/>
    <x v="127"/>
    <n v="7.2538860103626943"/>
    <x v="5"/>
    <x v="1"/>
  </r>
  <r>
    <x v="64"/>
    <x v="128"/>
    <n v="1.5544041450777202"/>
    <x v="5"/>
    <x v="1"/>
  </r>
  <r>
    <x v="64"/>
    <x v="129"/>
    <n v="2.5906735751295336"/>
    <x v="5"/>
    <x v="1"/>
  </r>
  <r>
    <x v="64"/>
    <x v="130"/>
    <n v="46.632124352331608"/>
    <x v="5"/>
    <x v="1"/>
  </r>
  <r>
    <x v="64"/>
    <x v="131"/>
    <n v="23.834196891191709"/>
    <x v="5"/>
    <x v="1"/>
  </r>
  <r>
    <x v="64"/>
    <x v="4"/>
    <n v="18.134715025906736"/>
    <x v="5"/>
    <x v="1"/>
  </r>
  <r>
    <x v="65"/>
    <x v="127"/>
    <n v="1.5544041450777202"/>
    <x v="5"/>
    <x v="1"/>
  </r>
  <r>
    <x v="65"/>
    <x v="128"/>
    <n v="0"/>
    <x v="5"/>
    <x v="1"/>
  </r>
  <r>
    <x v="65"/>
    <x v="129"/>
    <n v="0.51813471502590669"/>
    <x v="5"/>
    <x v="1"/>
  </r>
  <r>
    <x v="65"/>
    <x v="130"/>
    <n v="55.958549222797927"/>
    <x v="5"/>
    <x v="1"/>
  </r>
  <r>
    <x v="65"/>
    <x v="131"/>
    <n v="23.834196891191709"/>
    <x v="5"/>
    <x v="1"/>
  </r>
  <r>
    <x v="65"/>
    <x v="4"/>
    <n v="18.134715025906736"/>
    <x v="5"/>
    <x v="1"/>
  </r>
  <r>
    <x v="66"/>
    <x v="127"/>
    <n v="18.134715025906736"/>
    <x v="5"/>
    <x v="1"/>
  </r>
  <r>
    <x v="66"/>
    <x v="128"/>
    <n v="16.062176165803109"/>
    <x v="5"/>
    <x v="1"/>
  </r>
  <r>
    <x v="66"/>
    <x v="129"/>
    <n v="0.51813471502590669"/>
    <x v="5"/>
    <x v="1"/>
  </r>
  <r>
    <x v="66"/>
    <x v="130"/>
    <n v="23.316062176165804"/>
    <x v="5"/>
    <x v="1"/>
  </r>
  <r>
    <x v="66"/>
    <x v="131"/>
    <n v="23.834196891191709"/>
    <x v="5"/>
    <x v="1"/>
  </r>
  <r>
    <x v="66"/>
    <x v="4"/>
    <n v="18.134715025906736"/>
    <x v="5"/>
    <x v="1"/>
  </r>
  <r>
    <x v="61"/>
    <x v="127"/>
    <n v="16.25"/>
    <x v="6"/>
    <x v="1"/>
  </r>
  <r>
    <x v="61"/>
    <x v="128"/>
    <n v="1.25"/>
    <x v="6"/>
    <x v="1"/>
  </r>
  <r>
    <x v="61"/>
    <x v="129"/>
    <n v="5"/>
    <x v="6"/>
    <x v="1"/>
  </r>
  <r>
    <x v="61"/>
    <x v="130"/>
    <n v="24.375"/>
    <x v="6"/>
    <x v="1"/>
  </r>
  <r>
    <x v="61"/>
    <x v="131"/>
    <n v="36.875"/>
    <x v="6"/>
    <x v="1"/>
  </r>
  <r>
    <x v="61"/>
    <x v="4"/>
    <n v="16.25"/>
    <x v="6"/>
    <x v="1"/>
  </r>
  <r>
    <x v="62"/>
    <x v="127"/>
    <n v="3.75"/>
    <x v="6"/>
    <x v="1"/>
  </r>
  <r>
    <x v="62"/>
    <x v="128"/>
    <n v="0.625"/>
    <x v="6"/>
    <x v="1"/>
  </r>
  <r>
    <x v="62"/>
    <x v="129"/>
    <n v="1.25"/>
    <x v="6"/>
    <x v="1"/>
  </r>
  <r>
    <x v="62"/>
    <x v="130"/>
    <n v="41.25"/>
    <x v="6"/>
    <x v="1"/>
  </r>
  <r>
    <x v="62"/>
    <x v="131"/>
    <n v="36.875"/>
    <x v="6"/>
    <x v="1"/>
  </r>
  <r>
    <x v="62"/>
    <x v="4"/>
    <n v="16.25"/>
    <x v="6"/>
    <x v="1"/>
  </r>
  <r>
    <x v="63"/>
    <x v="127"/>
    <n v="4.375"/>
    <x v="6"/>
    <x v="1"/>
  </r>
  <r>
    <x v="63"/>
    <x v="128"/>
    <n v="0"/>
    <x v="6"/>
    <x v="1"/>
  </r>
  <r>
    <x v="63"/>
    <x v="129"/>
    <n v="0"/>
    <x v="6"/>
    <x v="1"/>
  </r>
  <r>
    <x v="63"/>
    <x v="130"/>
    <n v="42.5"/>
    <x v="6"/>
    <x v="1"/>
  </r>
  <r>
    <x v="63"/>
    <x v="131"/>
    <n v="36.875"/>
    <x v="6"/>
    <x v="1"/>
  </r>
  <r>
    <x v="63"/>
    <x v="4"/>
    <n v="16.25"/>
    <x v="6"/>
    <x v="1"/>
  </r>
  <r>
    <x v="64"/>
    <x v="127"/>
    <n v="3.125"/>
    <x v="6"/>
    <x v="1"/>
  </r>
  <r>
    <x v="64"/>
    <x v="128"/>
    <n v="1.875"/>
    <x v="6"/>
    <x v="1"/>
  </r>
  <r>
    <x v="64"/>
    <x v="129"/>
    <n v="0"/>
    <x v="6"/>
    <x v="1"/>
  </r>
  <r>
    <x v="64"/>
    <x v="130"/>
    <n v="41.875"/>
    <x v="6"/>
    <x v="1"/>
  </r>
  <r>
    <x v="64"/>
    <x v="131"/>
    <n v="36.875"/>
    <x v="6"/>
    <x v="1"/>
  </r>
  <r>
    <x v="64"/>
    <x v="4"/>
    <n v="16.25"/>
    <x v="6"/>
    <x v="1"/>
  </r>
  <r>
    <x v="65"/>
    <x v="127"/>
    <n v="4.375"/>
    <x v="6"/>
    <x v="1"/>
  </r>
  <r>
    <x v="65"/>
    <x v="128"/>
    <n v="1.25"/>
    <x v="6"/>
    <x v="1"/>
  </r>
  <r>
    <x v="65"/>
    <x v="129"/>
    <n v="0.625"/>
    <x v="6"/>
    <x v="1"/>
  </r>
  <r>
    <x v="65"/>
    <x v="130"/>
    <n v="40.625"/>
    <x v="6"/>
    <x v="1"/>
  </r>
  <r>
    <x v="65"/>
    <x v="131"/>
    <n v="36.875"/>
    <x v="6"/>
    <x v="1"/>
  </r>
  <r>
    <x v="65"/>
    <x v="4"/>
    <n v="16.25"/>
    <x v="6"/>
    <x v="1"/>
  </r>
  <r>
    <x v="66"/>
    <x v="127"/>
    <n v="14.375"/>
    <x v="6"/>
    <x v="1"/>
  </r>
  <r>
    <x v="66"/>
    <x v="128"/>
    <n v="8.75"/>
    <x v="6"/>
    <x v="1"/>
  </r>
  <r>
    <x v="66"/>
    <x v="129"/>
    <n v="0"/>
    <x v="6"/>
    <x v="1"/>
  </r>
  <r>
    <x v="66"/>
    <x v="130"/>
    <n v="23.75"/>
    <x v="6"/>
    <x v="1"/>
  </r>
  <r>
    <x v="66"/>
    <x v="131"/>
    <n v="36.875"/>
    <x v="6"/>
    <x v="1"/>
  </r>
  <r>
    <x v="66"/>
    <x v="4"/>
    <n v="16.25"/>
    <x v="6"/>
    <x v="1"/>
  </r>
  <r>
    <x v="61"/>
    <x v="127"/>
    <n v="6.375838926174497"/>
    <x v="7"/>
    <x v="1"/>
  </r>
  <r>
    <x v="61"/>
    <x v="128"/>
    <n v="0.33557046979865773"/>
    <x v="7"/>
    <x v="1"/>
  </r>
  <r>
    <x v="61"/>
    <x v="129"/>
    <n v="6.0402684563758386"/>
    <x v="7"/>
    <x v="1"/>
  </r>
  <r>
    <x v="61"/>
    <x v="130"/>
    <n v="29.530201342281877"/>
    <x v="7"/>
    <x v="1"/>
  </r>
  <r>
    <x v="61"/>
    <x v="131"/>
    <n v="42.281879194630875"/>
    <x v="7"/>
    <x v="1"/>
  </r>
  <r>
    <x v="61"/>
    <x v="4"/>
    <n v="15.436241610738255"/>
    <x v="7"/>
    <x v="1"/>
  </r>
  <r>
    <x v="62"/>
    <x v="127"/>
    <n v="2.6845637583892619"/>
    <x v="7"/>
    <x v="1"/>
  </r>
  <r>
    <x v="62"/>
    <x v="128"/>
    <n v="0"/>
    <x v="7"/>
    <x v="1"/>
  </r>
  <r>
    <x v="62"/>
    <x v="129"/>
    <n v="0.33557046979865773"/>
    <x v="7"/>
    <x v="1"/>
  </r>
  <r>
    <x v="62"/>
    <x v="130"/>
    <n v="39.261744966442954"/>
    <x v="7"/>
    <x v="1"/>
  </r>
  <r>
    <x v="62"/>
    <x v="131"/>
    <n v="42.281879194630875"/>
    <x v="7"/>
    <x v="1"/>
  </r>
  <r>
    <x v="62"/>
    <x v="4"/>
    <n v="15.436241610738255"/>
    <x v="7"/>
    <x v="1"/>
  </r>
  <r>
    <x v="63"/>
    <x v="127"/>
    <n v="1.0067114093959733"/>
    <x v="7"/>
    <x v="1"/>
  </r>
  <r>
    <x v="63"/>
    <x v="128"/>
    <n v="1.3422818791946309"/>
    <x v="7"/>
    <x v="1"/>
  </r>
  <r>
    <x v="63"/>
    <x v="129"/>
    <n v="0.33557046979865773"/>
    <x v="7"/>
    <x v="1"/>
  </r>
  <r>
    <x v="63"/>
    <x v="130"/>
    <n v="39.597315436241608"/>
    <x v="7"/>
    <x v="1"/>
  </r>
  <r>
    <x v="63"/>
    <x v="131"/>
    <n v="42.281879194630875"/>
    <x v="7"/>
    <x v="1"/>
  </r>
  <r>
    <x v="63"/>
    <x v="4"/>
    <n v="15.436241610738255"/>
    <x v="7"/>
    <x v="1"/>
  </r>
  <r>
    <x v="64"/>
    <x v="127"/>
    <n v="2.0134228187919465"/>
    <x v="7"/>
    <x v="1"/>
  </r>
  <r>
    <x v="64"/>
    <x v="128"/>
    <n v="1.3422818791946309"/>
    <x v="7"/>
    <x v="1"/>
  </r>
  <r>
    <x v="64"/>
    <x v="129"/>
    <n v="1.3422818791946309"/>
    <x v="7"/>
    <x v="1"/>
  </r>
  <r>
    <x v="64"/>
    <x v="130"/>
    <n v="37.583892617449663"/>
    <x v="7"/>
    <x v="1"/>
  </r>
  <r>
    <x v="64"/>
    <x v="131"/>
    <n v="42.281879194630875"/>
    <x v="7"/>
    <x v="1"/>
  </r>
  <r>
    <x v="64"/>
    <x v="4"/>
    <n v="15.436241610738255"/>
    <x v="7"/>
    <x v="1"/>
  </r>
  <r>
    <x v="65"/>
    <x v="127"/>
    <n v="1.6778523489932886"/>
    <x v="7"/>
    <x v="1"/>
  </r>
  <r>
    <x v="65"/>
    <x v="128"/>
    <n v="0.33557046979865773"/>
    <x v="7"/>
    <x v="1"/>
  </r>
  <r>
    <x v="65"/>
    <x v="129"/>
    <n v="0.67114093959731547"/>
    <x v="7"/>
    <x v="1"/>
  </r>
  <r>
    <x v="65"/>
    <x v="130"/>
    <n v="39.597315436241608"/>
    <x v="7"/>
    <x v="1"/>
  </r>
  <r>
    <x v="65"/>
    <x v="131"/>
    <n v="42.281879194630875"/>
    <x v="7"/>
    <x v="1"/>
  </r>
  <r>
    <x v="65"/>
    <x v="4"/>
    <n v="15.436241610738255"/>
    <x v="7"/>
    <x v="1"/>
  </r>
  <r>
    <x v="66"/>
    <x v="127"/>
    <n v="14.429530201342281"/>
    <x v="7"/>
    <x v="1"/>
  </r>
  <r>
    <x v="66"/>
    <x v="128"/>
    <n v="8.053691275167786"/>
    <x v="7"/>
    <x v="1"/>
  </r>
  <r>
    <x v="66"/>
    <x v="129"/>
    <n v="2.0134228187919465"/>
    <x v="7"/>
    <x v="1"/>
  </r>
  <r>
    <x v="66"/>
    <x v="130"/>
    <n v="17.785234899328859"/>
    <x v="7"/>
    <x v="1"/>
  </r>
  <r>
    <x v="66"/>
    <x v="131"/>
    <n v="42.281879194630875"/>
    <x v="7"/>
    <x v="1"/>
  </r>
  <r>
    <x v="66"/>
    <x v="4"/>
    <n v="15.436241610738255"/>
    <x v="7"/>
    <x v="1"/>
  </r>
  <r>
    <x v="61"/>
    <x v="127"/>
    <n v="13.91941391941392"/>
    <x v="8"/>
    <x v="1"/>
  </r>
  <r>
    <x v="61"/>
    <x v="128"/>
    <n v="1.8315018315018314"/>
    <x v="8"/>
    <x v="1"/>
  </r>
  <r>
    <x v="61"/>
    <x v="129"/>
    <n v="4.7619047619047619"/>
    <x v="8"/>
    <x v="1"/>
  </r>
  <r>
    <x v="61"/>
    <x v="130"/>
    <n v="41.758241758241759"/>
    <x v="8"/>
    <x v="1"/>
  </r>
  <r>
    <x v="61"/>
    <x v="131"/>
    <n v="28.205128205128204"/>
    <x v="8"/>
    <x v="1"/>
  </r>
  <r>
    <x v="61"/>
    <x v="4"/>
    <n v="9.5238095238095237"/>
    <x v="8"/>
    <x v="1"/>
  </r>
  <r>
    <x v="62"/>
    <x v="127"/>
    <n v="4.0293040293040292"/>
    <x v="8"/>
    <x v="1"/>
  </r>
  <r>
    <x v="62"/>
    <x v="128"/>
    <n v="0"/>
    <x v="8"/>
    <x v="1"/>
  </r>
  <r>
    <x v="62"/>
    <x v="129"/>
    <n v="0.73260073260073255"/>
    <x v="8"/>
    <x v="1"/>
  </r>
  <r>
    <x v="62"/>
    <x v="130"/>
    <n v="57.509157509157511"/>
    <x v="8"/>
    <x v="1"/>
  </r>
  <r>
    <x v="62"/>
    <x v="131"/>
    <n v="28.205128205128204"/>
    <x v="8"/>
    <x v="1"/>
  </r>
  <r>
    <x v="62"/>
    <x v="4"/>
    <n v="9.5238095238095237"/>
    <x v="8"/>
    <x v="1"/>
  </r>
  <r>
    <x v="63"/>
    <x v="127"/>
    <n v="3.6630036630036629"/>
    <x v="8"/>
    <x v="1"/>
  </r>
  <r>
    <x v="63"/>
    <x v="128"/>
    <n v="2.197802197802198"/>
    <x v="8"/>
    <x v="1"/>
  </r>
  <r>
    <x v="63"/>
    <x v="129"/>
    <n v="0"/>
    <x v="8"/>
    <x v="1"/>
  </r>
  <r>
    <x v="63"/>
    <x v="130"/>
    <n v="56.410256410256409"/>
    <x v="8"/>
    <x v="1"/>
  </r>
  <r>
    <x v="63"/>
    <x v="131"/>
    <n v="28.205128205128204"/>
    <x v="8"/>
    <x v="1"/>
  </r>
  <r>
    <x v="63"/>
    <x v="4"/>
    <n v="9.5238095238095237"/>
    <x v="8"/>
    <x v="1"/>
  </r>
  <r>
    <x v="64"/>
    <x v="127"/>
    <n v="6.5934065934065931"/>
    <x v="8"/>
    <x v="1"/>
  </r>
  <r>
    <x v="64"/>
    <x v="128"/>
    <n v="3.2967032967032965"/>
    <x v="8"/>
    <x v="1"/>
  </r>
  <r>
    <x v="64"/>
    <x v="129"/>
    <n v="0.36630036630036628"/>
    <x v="8"/>
    <x v="1"/>
  </r>
  <r>
    <x v="64"/>
    <x v="130"/>
    <n v="52.014652014652015"/>
    <x v="8"/>
    <x v="1"/>
  </r>
  <r>
    <x v="64"/>
    <x v="131"/>
    <n v="28.205128205128204"/>
    <x v="8"/>
    <x v="1"/>
  </r>
  <r>
    <x v="64"/>
    <x v="4"/>
    <n v="9.5238095238095237"/>
    <x v="8"/>
    <x v="1"/>
  </r>
  <r>
    <x v="65"/>
    <x v="127"/>
    <n v="2.9304029304029302"/>
    <x v="8"/>
    <x v="1"/>
  </r>
  <r>
    <x v="65"/>
    <x v="128"/>
    <n v="1.098901098901099"/>
    <x v="8"/>
    <x v="1"/>
  </r>
  <r>
    <x v="65"/>
    <x v="129"/>
    <n v="0.36630036630036628"/>
    <x v="8"/>
    <x v="1"/>
  </r>
  <r>
    <x v="65"/>
    <x v="130"/>
    <n v="57.875457875457876"/>
    <x v="8"/>
    <x v="1"/>
  </r>
  <r>
    <x v="65"/>
    <x v="131"/>
    <n v="28.205128205128204"/>
    <x v="8"/>
    <x v="1"/>
  </r>
  <r>
    <x v="65"/>
    <x v="4"/>
    <n v="9.5238095238095237"/>
    <x v="8"/>
    <x v="1"/>
  </r>
  <r>
    <x v="66"/>
    <x v="127"/>
    <n v="27.106227106227106"/>
    <x v="8"/>
    <x v="1"/>
  </r>
  <r>
    <x v="66"/>
    <x v="128"/>
    <n v="16.84981684981685"/>
    <x v="8"/>
    <x v="1"/>
  </r>
  <r>
    <x v="66"/>
    <x v="129"/>
    <n v="2.5641025641025643"/>
    <x v="8"/>
    <x v="1"/>
  </r>
  <r>
    <x v="66"/>
    <x v="130"/>
    <n v="16.117216117216117"/>
    <x v="8"/>
    <x v="1"/>
  </r>
  <r>
    <x v="66"/>
    <x v="131"/>
    <n v="28.205128205128204"/>
    <x v="8"/>
    <x v="1"/>
  </r>
  <r>
    <x v="66"/>
    <x v="4"/>
    <n v="9.5238095238095237"/>
    <x v="8"/>
    <x v="1"/>
  </r>
  <r>
    <x v="61"/>
    <x v="127"/>
    <n v="18.313953488372093"/>
    <x v="9"/>
    <x v="1"/>
  </r>
  <r>
    <x v="61"/>
    <x v="128"/>
    <n v="2.9069767441860463"/>
    <x v="9"/>
    <x v="1"/>
  </r>
  <r>
    <x v="61"/>
    <x v="129"/>
    <n v="4.941860465116279"/>
    <x v="9"/>
    <x v="1"/>
  </r>
  <r>
    <x v="61"/>
    <x v="130"/>
    <n v="36.337209302325583"/>
    <x v="9"/>
    <x v="1"/>
  </r>
  <r>
    <x v="61"/>
    <x v="131"/>
    <n v="27.61627906976744"/>
    <x v="9"/>
    <x v="1"/>
  </r>
  <r>
    <x v="61"/>
    <x v="4"/>
    <n v="10.174418604651162"/>
    <x v="9"/>
    <x v="1"/>
  </r>
  <r>
    <x v="62"/>
    <x v="127"/>
    <n v="4.3604651162790695"/>
    <x v="9"/>
    <x v="1"/>
  </r>
  <r>
    <x v="62"/>
    <x v="128"/>
    <n v="0.29069767441860467"/>
    <x v="9"/>
    <x v="1"/>
  </r>
  <r>
    <x v="62"/>
    <x v="129"/>
    <n v="0"/>
    <x v="9"/>
    <x v="1"/>
  </r>
  <r>
    <x v="62"/>
    <x v="130"/>
    <n v="57.558139534883722"/>
    <x v="9"/>
    <x v="1"/>
  </r>
  <r>
    <x v="62"/>
    <x v="131"/>
    <n v="27.61627906976744"/>
    <x v="9"/>
    <x v="1"/>
  </r>
  <r>
    <x v="62"/>
    <x v="4"/>
    <n v="10.174418604651162"/>
    <x v="9"/>
    <x v="1"/>
  </r>
  <r>
    <x v="63"/>
    <x v="127"/>
    <n v="4.3731778425655978"/>
    <x v="9"/>
    <x v="1"/>
  </r>
  <r>
    <x v="63"/>
    <x v="128"/>
    <n v="2.3323615160349855"/>
    <x v="9"/>
    <x v="1"/>
  </r>
  <r>
    <x v="63"/>
    <x v="129"/>
    <n v="0.29154518950437319"/>
    <x v="9"/>
    <x v="1"/>
  </r>
  <r>
    <x v="63"/>
    <x v="130"/>
    <n v="55.102040816326529"/>
    <x v="9"/>
    <x v="1"/>
  </r>
  <r>
    <x v="63"/>
    <x v="131"/>
    <n v="27.696793002915452"/>
    <x v="9"/>
    <x v="1"/>
  </r>
  <r>
    <x v="63"/>
    <x v="4"/>
    <n v="10.204081632653061"/>
    <x v="9"/>
    <x v="1"/>
  </r>
  <r>
    <x v="64"/>
    <x v="127"/>
    <n v="5.5393586005830908"/>
    <x v="9"/>
    <x v="1"/>
  </r>
  <r>
    <x v="64"/>
    <x v="128"/>
    <n v="1.1661807580174928"/>
    <x v="9"/>
    <x v="1"/>
  </r>
  <r>
    <x v="64"/>
    <x v="129"/>
    <n v="1.4577259475218658"/>
    <x v="9"/>
    <x v="1"/>
  </r>
  <r>
    <x v="64"/>
    <x v="130"/>
    <n v="53.935860058309039"/>
    <x v="9"/>
    <x v="1"/>
  </r>
  <r>
    <x v="64"/>
    <x v="131"/>
    <n v="27.696793002915452"/>
    <x v="9"/>
    <x v="1"/>
  </r>
  <r>
    <x v="64"/>
    <x v="4"/>
    <n v="10.204081632653061"/>
    <x v="9"/>
    <x v="1"/>
  </r>
  <r>
    <x v="65"/>
    <x v="127"/>
    <n v="4.0697674418604652"/>
    <x v="9"/>
    <x v="1"/>
  </r>
  <r>
    <x v="65"/>
    <x v="128"/>
    <n v="0.29069767441860467"/>
    <x v="9"/>
    <x v="1"/>
  </r>
  <r>
    <x v="65"/>
    <x v="129"/>
    <n v="0.29069767441860467"/>
    <x v="9"/>
    <x v="1"/>
  </r>
  <r>
    <x v="65"/>
    <x v="130"/>
    <n v="57.558139534883722"/>
    <x v="9"/>
    <x v="1"/>
  </r>
  <r>
    <x v="65"/>
    <x v="131"/>
    <n v="27.61627906976744"/>
    <x v="9"/>
    <x v="1"/>
  </r>
  <r>
    <x v="65"/>
    <x v="4"/>
    <n v="10.174418604651162"/>
    <x v="9"/>
    <x v="1"/>
  </r>
  <r>
    <x v="66"/>
    <x v="127"/>
    <n v="31.976744186046513"/>
    <x v="9"/>
    <x v="1"/>
  </r>
  <r>
    <x v="66"/>
    <x v="128"/>
    <n v="14.825581395348838"/>
    <x v="9"/>
    <x v="1"/>
  </r>
  <r>
    <x v="66"/>
    <x v="129"/>
    <n v="0.87209302325581395"/>
    <x v="9"/>
    <x v="1"/>
  </r>
  <r>
    <x v="66"/>
    <x v="130"/>
    <n v="15.697674418604651"/>
    <x v="9"/>
    <x v="1"/>
  </r>
  <r>
    <x v="66"/>
    <x v="131"/>
    <n v="27.61627906976744"/>
    <x v="9"/>
    <x v="1"/>
  </r>
  <r>
    <x v="66"/>
    <x v="4"/>
    <n v="10.174418604651162"/>
    <x v="9"/>
    <x v="1"/>
  </r>
  <r>
    <x v="61"/>
    <x v="127"/>
    <n v="23.673469387755102"/>
    <x v="10"/>
    <x v="1"/>
  </r>
  <r>
    <x v="61"/>
    <x v="128"/>
    <n v="8.5714285714285712"/>
    <x v="10"/>
    <x v="1"/>
  </r>
  <r>
    <x v="61"/>
    <x v="129"/>
    <n v="3.6734693877551021"/>
    <x v="10"/>
    <x v="1"/>
  </r>
  <r>
    <x v="61"/>
    <x v="130"/>
    <n v="43.673469387755105"/>
    <x v="10"/>
    <x v="1"/>
  </r>
  <r>
    <x v="61"/>
    <x v="131"/>
    <n v="15.918367346938776"/>
    <x v="10"/>
    <x v="1"/>
  </r>
  <r>
    <x v="61"/>
    <x v="4"/>
    <n v="4.8979591836734695"/>
    <x v="10"/>
    <x v="1"/>
  </r>
  <r>
    <x v="62"/>
    <x v="127"/>
    <n v="12.955465587044534"/>
    <x v="10"/>
    <x v="1"/>
  </r>
  <r>
    <x v="62"/>
    <x v="128"/>
    <n v="1.6194331983805668"/>
    <x v="10"/>
    <x v="1"/>
  </r>
  <r>
    <x v="62"/>
    <x v="129"/>
    <n v="0"/>
    <x v="10"/>
    <x v="1"/>
  </r>
  <r>
    <x v="62"/>
    <x v="130"/>
    <n v="64.777327935222672"/>
    <x v="10"/>
    <x v="1"/>
  </r>
  <r>
    <x v="62"/>
    <x v="131"/>
    <n v="15.789473684210526"/>
    <x v="10"/>
    <x v="1"/>
  </r>
  <r>
    <x v="62"/>
    <x v="4"/>
    <n v="4.8582995951417001"/>
    <x v="10"/>
    <x v="1"/>
  </r>
  <r>
    <x v="63"/>
    <x v="127"/>
    <n v="7.8512396694214877"/>
    <x v="10"/>
    <x v="1"/>
  </r>
  <r>
    <x v="63"/>
    <x v="128"/>
    <n v="9.9173553719008272"/>
    <x v="10"/>
    <x v="1"/>
  </r>
  <r>
    <x v="63"/>
    <x v="129"/>
    <n v="0.82644628099173556"/>
    <x v="10"/>
    <x v="1"/>
  </r>
  <r>
    <x v="63"/>
    <x v="130"/>
    <n v="60.330578512396691"/>
    <x v="10"/>
    <x v="1"/>
  </r>
  <r>
    <x v="63"/>
    <x v="131"/>
    <n v="16.115702479338843"/>
    <x v="10"/>
    <x v="1"/>
  </r>
  <r>
    <x v="63"/>
    <x v="4"/>
    <n v="4.9586776859504136"/>
    <x v="10"/>
    <x v="1"/>
  </r>
  <r>
    <x v="64"/>
    <x v="127"/>
    <n v="17.004048582995953"/>
    <x v="10"/>
    <x v="1"/>
  </r>
  <r>
    <x v="64"/>
    <x v="128"/>
    <n v="7.6923076923076925"/>
    <x v="10"/>
    <x v="1"/>
  </r>
  <r>
    <x v="64"/>
    <x v="129"/>
    <n v="0.40485829959514169"/>
    <x v="10"/>
    <x v="1"/>
  </r>
  <r>
    <x v="64"/>
    <x v="130"/>
    <n v="54.655870445344128"/>
    <x v="10"/>
    <x v="1"/>
  </r>
  <r>
    <x v="64"/>
    <x v="131"/>
    <n v="15.789473684210526"/>
    <x v="10"/>
    <x v="1"/>
  </r>
  <r>
    <x v="64"/>
    <x v="4"/>
    <n v="4.8582995951417001"/>
    <x v="10"/>
    <x v="1"/>
  </r>
  <r>
    <x v="65"/>
    <x v="127"/>
    <n v="11.740890688259109"/>
    <x v="10"/>
    <x v="1"/>
  </r>
  <r>
    <x v="65"/>
    <x v="128"/>
    <n v="3.2388663967611335"/>
    <x v="10"/>
    <x v="1"/>
  </r>
  <r>
    <x v="65"/>
    <x v="129"/>
    <n v="0"/>
    <x v="10"/>
    <x v="1"/>
  </r>
  <r>
    <x v="65"/>
    <x v="130"/>
    <n v="64.372469635627525"/>
    <x v="10"/>
    <x v="1"/>
  </r>
  <r>
    <x v="65"/>
    <x v="131"/>
    <n v="15.789473684210526"/>
    <x v="10"/>
    <x v="1"/>
  </r>
  <r>
    <x v="65"/>
    <x v="4"/>
    <n v="4.8582995951417001"/>
    <x v="10"/>
    <x v="1"/>
  </r>
  <r>
    <x v="66"/>
    <x v="127"/>
    <n v="36.032388663967609"/>
    <x v="10"/>
    <x v="1"/>
  </r>
  <r>
    <x v="66"/>
    <x v="128"/>
    <n v="26.720647773279353"/>
    <x v="10"/>
    <x v="1"/>
  </r>
  <r>
    <x v="66"/>
    <x v="129"/>
    <n v="2.42914979757085"/>
    <x v="10"/>
    <x v="1"/>
  </r>
  <r>
    <x v="66"/>
    <x v="130"/>
    <n v="14.979757085020243"/>
    <x v="10"/>
    <x v="1"/>
  </r>
  <r>
    <x v="66"/>
    <x v="131"/>
    <n v="15.789473684210526"/>
    <x v="10"/>
    <x v="1"/>
  </r>
  <r>
    <x v="66"/>
    <x v="4"/>
    <n v="4.8582995951417001"/>
    <x v="10"/>
    <x v="1"/>
  </r>
  <r>
    <x v="61"/>
    <x v="127"/>
    <n v="15.241635687732343"/>
    <x v="11"/>
    <x v="1"/>
  </r>
  <r>
    <x v="61"/>
    <x v="128"/>
    <n v="1.8587360594795539"/>
    <x v="11"/>
    <x v="1"/>
  </r>
  <r>
    <x v="61"/>
    <x v="129"/>
    <n v="4.4609665427509295"/>
    <x v="11"/>
    <x v="1"/>
  </r>
  <r>
    <x v="61"/>
    <x v="130"/>
    <n v="34.20074349442379"/>
    <x v="11"/>
    <x v="1"/>
  </r>
  <r>
    <x v="61"/>
    <x v="131"/>
    <n v="31.970260223048328"/>
    <x v="11"/>
    <x v="1"/>
  </r>
  <r>
    <x v="61"/>
    <x v="4"/>
    <n v="12.639405204460967"/>
    <x v="11"/>
    <x v="1"/>
  </r>
  <r>
    <x v="62"/>
    <x v="127"/>
    <n v="4.0740740740740744"/>
    <x v="11"/>
    <x v="1"/>
  </r>
  <r>
    <x v="62"/>
    <x v="128"/>
    <n v="0.37037037037037035"/>
    <x v="11"/>
    <x v="1"/>
  </r>
  <r>
    <x v="62"/>
    <x v="129"/>
    <n v="1.1111111111111112"/>
    <x v="11"/>
    <x v="1"/>
  </r>
  <r>
    <x v="62"/>
    <x v="130"/>
    <n v="50"/>
    <x v="11"/>
    <x v="1"/>
  </r>
  <r>
    <x v="62"/>
    <x v="131"/>
    <n v="31.851851851851851"/>
    <x v="11"/>
    <x v="1"/>
  </r>
  <r>
    <x v="62"/>
    <x v="4"/>
    <n v="12.592592592592593"/>
    <x v="11"/>
    <x v="1"/>
  </r>
  <r>
    <x v="63"/>
    <x v="127"/>
    <n v="6.3432835820895521"/>
    <x v="11"/>
    <x v="1"/>
  </r>
  <r>
    <x v="63"/>
    <x v="128"/>
    <n v="1.4925373134328359"/>
    <x v="11"/>
    <x v="1"/>
  </r>
  <r>
    <x v="63"/>
    <x v="129"/>
    <n v="0.37313432835820898"/>
    <x v="11"/>
    <x v="1"/>
  </r>
  <r>
    <x v="63"/>
    <x v="130"/>
    <n v="47.388059701492537"/>
    <x v="11"/>
    <x v="1"/>
  </r>
  <r>
    <x v="63"/>
    <x v="131"/>
    <n v="32.089552238805972"/>
    <x v="11"/>
    <x v="1"/>
  </r>
  <r>
    <x v="63"/>
    <x v="4"/>
    <n v="12.313432835820896"/>
    <x v="11"/>
    <x v="1"/>
  </r>
  <r>
    <x v="64"/>
    <x v="127"/>
    <n v="6.2962962962962967"/>
    <x v="11"/>
    <x v="1"/>
  </r>
  <r>
    <x v="64"/>
    <x v="128"/>
    <n v="1.1111111111111112"/>
    <x v="11"/>
    <x v="1"/>
  </r>
  <r>
    <x v="64"/>
    <x v="129"/>
    <n v="1.8518518518518519"/>
    <x v="11"/>
    <x v="1"/>
  </r>
  <r>
    <x v="64"/>
    <x v="130"/>
    <n v="46.296296296296298"/>
    <x v="11"/>
    <x v="1"/>
  </r>
  <r>
    <x v="64"/>
    <x v="131"/>
    <n v="31.851851851851851"/>
    <x v="11"/>
    <x v="1"/>
  </r>
  <r>
    <x v="64"/>
    <x v="4"/>
    <n v="12.592592592592593"/>
    <x v="11"/>
    <x v="1"/>
  </r>
  <r>
    <x v="65"/>
    <x v="127"/>
    <n v="6.666666666666667"/>
    <x v="11"/>
    <x v="1"/>
  </r>
  <r>
    <x v="65"/>
    <x v="128"/>
    <n v="0.37037037037037035"/>
    <x v="11"/>
    <x v="1"/>
  </r>
  <r>
    <x v="65"/>
    <x v="129"/>
    <n v="0.37037037037037035"/>
    <x v="11"/>
    <x v="1"/>
  </r>
  <r>
    <x v="65"/>
    <x v="130"/>
    <n v="48.148148148148145"/>
    <x v="11"/>
    <x v="1"/>
  </r>
  <r>
    <x v="65"/>
    <x v="131"/>
    <n v="31.851851851851851"/>
    <x v="11"/>
    <x v="1"/>
  </r>
  <r>
    <x v="65"/>
    <x v="4"/>
    <n v="12.592592592592593"/>
    <x v="11"/>
    <x v="1"/>
  </r>
  <r>
    <x v="66"/>
    <x v="127"/>
    <n v="24.444444444444443"/>
    <x v="11"/>
    <x v="1"/>
  </r>
  <r>
    <x v="66"/>
    <x v="128"/>
    <n v="11.481481481481481"/>
    <x v="11"/>
    <x v="1"/>
  </r>
  <r>
    <x v="66"/>
    <x v="129"/>
    <n v="1.1111111111111112"/>
    <x v="11"/>
    <x v="1"/>
  </r>
  <r>
    <x v="66"/>
    <x v="130"/>
    <n v="18.888888888888889"/>
    <x v="11"/>
    <x v="1"/>
  </r>
  <r>
    <x v="66"/>
    <x v="131"/>
    <n v="31.851851851851851"/>
    <x v="11"/>
    <x v="1"/>
  </r>
  <r>
    <x v="66"/>
    <x v="4"/>
    <n v="12.592592592592593"/>
    <x v="11"/>
    <x v="1"/>
  </r>
  <r>
    <x v="61"/>
    <x v="127"/>
    <n v="30.612244897959183"/>
    <x v="12"/>
    <x v="1"/>
  </r>
  <r>
    <x v="61"/>
    <x v="128"/>
    <n v="3.7414965986394559"/>
    <x v="12"/>
    <x v="1"/>
  </r>
  <r>
    <x v="61"/>
    <x v="129"/>
    <n v="9.183673469387756"/>
    <x v="12"/>
    <x v="1"/>
  </r>
  <r>
    <x v="61"/>
    <x v="130"/>
    <n v="26.19047619047619"/>
    <x v="12"/>
    <x v="1"/>
  </r>
  <r>
    <x v="61"/>
    <x v="131"/>
    <n v="18.367346938775512"/>
    <x v="12"/>
    <x v="1"/>
  </r>
  <r>
    <x v="61"/>
    <x v="4"/>
    <n v="12.244897959183673"/>
    <x v="12"/>
    <x v="1"/>
  </r>
  <r>
    <x v="62"/>
    <x v="127"/>
    <n v="19.047619047619047"/>
    <x v="12"/>
    <x v="1"/>
  </r>
  <r>
    <x v="62"/>
    <x v="128"/>
    <n v="0.68027210884353739"/>
    <x v="12"/>
    <x v="1"/>
  </r>
  <r>
    <x v="62"/>
    <x v="129"/>
    <n v="4.0816326530612246"/>
    <x v="12"/>
    <x v="1"/>
  </r>
  <r>
    <x v="62"/>
    <x v="130"/>
    <n v="45.57823129251701"/>
    <x v="12"/>
    <x v="1"/>
  </r>
  <r>
    <x v="62"/>
    <x v="131"/>
    <n v="18.367346938775512"/>
    <x v="12"/>
    <x v="1"/>
  </r>
  <r>
    <x v="62"/>
    <x v="4"/>
    <n v="12.244897959183673"/>
    <x v="12"/>
    <x v="1"/>
  </r>
  <r>
    <x v="63"/>
    <x v="127"/>
    <n v="11.643835616438356"/>
    <x v="12"/>
    <x v="1"/>
  </r>
  <r>
    <x v="63"/>
    <x v="128"/>
    <n v="1.0273972602739727"/>
    <x v="12"/>
    <x v="1"/>
  </r>
  <r>
    <x v="63"/>
    <x v="129"/>
    <n v="1.3698630136986301"/>
    <x v="12"/>
    <x v="1"/>
  </r>
  <r>
    <x v="63"/>
    <x v="130"/>
    <n v="55.136986301369866"/>
    <x v="12"/>
    <x v="1"/>
  </r>
  <r>
    <x v="63"/>
    <x v="131"/>
    <n v="18.493150684931507"/>
    <x v="12"/>
    <x v="1"/>
  </r>
  <r>
    <x v="63"/>
    <x v="4"/>
    <n v="12.328767123287671"/>
    <x v="12"/>
    <x v="1"/>
  </r>
  <r>
    <x v="64"/>
    <x v="127"/>
    <n v="9.8976109215017072"/>
    <x v="12"/>
    <x v="1"/>
  </r>
  <r>
    <x v="64"/>
    <x v="128"/>
    <n v="0.68259385665529015"/>
    <x v="12"/>
    <x v="1"/>
  </r>
  <r>
    <x v="64"/>
    <x v="129"/>
    <n v="1.3651877133105803"/>
    <x v="12"/>
    <x v="1"/>
  </r>
  <r>
    <x v="64"/>
    <x v="130"/>
    <n v="57.337883959044369"/>
    <x v="12"/>
    <x v="1"/>
  </r>
  <r>
    <x v="64"/>
    <x v="131"/>
    <n v="18.430034129692832"/>
    <x v="12"/>
    <x v="1"/>
  </r>
  <r>
    <x v="64"/>
    <x v="4"/>
    <n v="12.286689419795222"/>
    <x v="12"/>
    <x v="1"/>
  </r>
  <r>
    <x v="65"/>
    <x v="127"/>
    <n v="2.0408163265306123"/>
    <x v="12"/>
    <x v="1"/>
  </r>
  <r>
    <x v="65"/>
    <x v="128"/>
    <n v="0.3401360544217687"/>
    <x v="12"/>
    <x v="1"/>
  </r>
  <r>
    <x v="65"/>
    <x v="129"/>
    <n v="0.3401360544217687"/>
    <x v="12"/>
    <x v="1"/>
  </r>
  <r>
    <x v="65"/>
    <x v="130"/>
    <n v="66.666666666666671"/>
    <x v="12"/>
    <x v="1"/>
  </r>
  <r>
    <x v="65"/>
    <x v="131"/>
    <n v="18.367346938775512"/>
    <x v="12"/>
    <x v="1"/>
  </r>
  <r>
    <x v="65"/>
    <x v="4"/>
    <n v="12.244897959183673"/>
    <x v="12"/>
    <x v="1"/>
  </r>
  <r>
    <x v="66"/>
    <x v="127"/>
    <n v="29.351535836177476"/>
    <x v="12"/>
    <x v="1"/>
  </r>
  <r>
    <x v="66"/>
    <x v="128"/>
    <n v="18.771331058020479"/>
    <x v="12"/>
    <x v="1"/>
  </r>
  <r>
    <x v="66"/>
    <x v="129"/>
    <n v="1.3651877133105803"/>
    <x v="12"/>
    <x v="1"/>
  </r>
  <r>
    <x v="66"/>
    <x v="130"/>
    <n v="20.136518771331058"/>
    <x v="12"/>
    <x v="1"/>
  </r>
  <r>
    <x v="66"/>
    <x v="131"/>
    <n v="18.430034129692832"/>
    <x v="12"/>
    <x v="1"/>
  </r>
  <r>
    <x v="66"/>
    <x v="4"/>
    <n v="12.286689419795222"/>
    <x v="12"/>
    <x v="1"/>
  </r>
  <r>
    <x v="61"/>
    <x v="127"/>
    <n v="30.76923076923077"/>
    <x v="13"/>
    <x v="1"/>
  </r>
  <r>
    <x v="61"/>
    <x v="128"/>
    <n v="2.5641025641025643"/>
    <x v="13"/>
    <x v="1"/>
  </r>
  <r>
    <x v="61"/>
    <x v="129"/>
    <n v="8.9743589743589745"/>
    <x v="13"/>
    <x v="1"/>
  </r>
  <r>
    <x v="61"/>
    <x v="130"/>
    <n v="33.974358974358971"/>
    <x v="13"/>
    <x v="1"/>
  </r>
  <r>
    <x v="61"/>
    <x v="131"/>
    <n v="16.025641025641026"/>
    <x v="13"/>
    <x v="1"/>
  </r>
  <r>
    <x v="61"/>
    <x v="4"/>
    <n v="8.3333333333333339"/>
    <x v="13"/>
    <x v="1"/>
  </r>
  <r>
    <x v="62"/>
    <x v="127"/>
    <n v="20.512820512820515"/>
    <x v="13"/>
    <x v="1"/>
  </r>
  <r>
    <x v="62"/>
    <x v="128"/>
    <n v="0"/>
    <x v="13"/>
    <x v="1"/>
  </r>
  <r>
    <x v="62"/>
    <x v="129"/>
    <n v="2.5641025641025643"/>
    <x v="13"/>
    <x v="1"/>
  </r>
  <r>
    <x v="62"/>
    <x v="130"/>
    <n v="52.564102564102562"/>
    <x v="13"/>
    <x v="1"/>
  </r>
  <r>
    <x v="62"/>
    <x v="131"/>
    <n v="16.025641025641026"/>
    <x v="13"/>
    <x v="1"/>
  </r>
  <r>
    <x v="62"/>
    <x v="4"/>
    <n v="8.3333333333333339"/>
    <x v="13"/>
    <x v="1"/>
  </r>
  <r>
    <x v="63"/>
    <x v="127"/>
    <n v="12.337662337662337"/>
    <x v="13"/>
    <x v="1"/>
  </r>
  <r>
    <x v="63"/>
    <x v="128"/>
    <n v="2.5974025974025974"/>
    <x v="13"/>
    <x v="1"/>
  </r>
  <r>
    <x v="63"/>
    <x v="129"/>
    <n v="0"/>
    <x v="13"/>
    <x v="1"/>
  </r>
  <r>
    <x v="63"/>
    <x v="130"/>
    <n v="60.38961038961039"/>
    <x v="13"/>
    <x v="1"/>
  </r>
  <r>
    <x v="63"/>
    <x v="131"/>
    <n v="16.233766233766232"/>
    <x v="13"/>
    <x v="1"/>
  </r>
  <r>
    <x v="63"/>
    <x v="4"/>
    <n v="8.4415584415584419"/>
    <x v="13"/>
    <x v="1"/>
  </r>
  <r>
    <x v="64"/>
    <x v="127"/>
    <n v="19.871794871794872"/>
    <x v="13"/>
    <x v="1"/>
  </r>
  <r>
    <x v="64"/>
    <x v="128"/>
    <n v="1.9230769230769231"/>
    <x v="13"/>
    <x v="1"/>
  </r>
  <r>
    <x v="64"/>
    <x v="129"/>
    <n v="3.2051282051282053"/>
    <x v="13"/>
    <x v="1"/>
  </r>
  <r>
    <x v="64"/>
    <x v="130"/>
    <n v="50.641025641025642"/>
    <x v="13"/>
    <x v="1"/>
  </r>
  <r>
    <x v="64"/>
    <x v="131"/>
    <n v="16.025641025641026"/>
    <x v="13"/>
    <x v="1"/>
  </r>
  <r>
    <x v="64"/>
    <x v="4"/>
    <n v="8.3333333333333339"/>
    <x v="13"/>
    <x v="1"/>
  </r>
  <r>
    <x v="65"/>
    <x v="127"/>
    <n v="13.461538461538462"/>
    <x v="13"/>
    <x v="1"/>
  </r>
  <r>
    <x v="65"/>
    <x v="128"/>
    <n v="0"/>
    <x v="13"/>
    <x v="1"/>
  </r>
  <r>
    <x v="65"/>
    <x v="129"/>
    <n v="1.2820512820512822"/>
    <x v="13"/>
    <x v="1"/>
  </r>
  <r>
    <x v="65"/>
    <x v="130"/>
    <n v="60.897435897435898"/>
    <x v="13"/>
    <x v="1"/>
  </r>
  <r>
    <x v="65"/>
    <x v="131"/>
    <n v="16.025641025641026"/>
    <x v="13"/>
    <x v="1"/>
  </r>
  <r>
    <x v="65"/>
    <x v="4"/>
    <n v="8.3333333333333339"/>
    <x v="13"/>
    <x v="1"/>
  </r>
  <r>
    <x v="66"/>
    <x v="127"/>
    <n v="39.102564102564102"/>
    <x v="13"/>
    <x v="1"/>
  </r>
  <r>
    <x v="66"/>
    <x v="128"/>
    <n v="10.897435897435898"/>
    <x v="13"/>
    <x v="1"/>
  </r>
  <r>
    <x v="66"/>
    <x v="129"/>
    <n v="5.7692307692307692"/>
    <x v="13"/>
    <x v="1"/>
  </r>
  <r>
    <x v="66"/>
    <x v="130"/>
    <n v="21.153846153846153"/>
    <x v="13"/>
    <x v="1"/>
  </r>
  <r>
    <x v="66"/>
    <x v="131"/>
    <n v="16.025641025641026"/>
    <x v="13"/>
    <x v="1"/>
  </r>
  <r>
    <x v="66"/>
    <x v="4"/>
    <n v="8.3333333333333339"/>
    <x v="13"/>
    <x v="1"/>
  </r>
  <r>
    <x v="61"/>
    <x v="127"/>
    <n v="8.1081081081081088"/>
    <x v="14"/>
    <x v="1"/>
  </r>
  <r>
    <x v="61"/>
    <x v="128"/>
    <n v="6.0810810810810807"/>
    <x v="14"/>
    <x v="1"/>
  </r>
  <r>
    <x v="61"/>
    <x v="129"/>
    <n v="8.1081081081081088"/>
    <x v="14"/>
    <x v="1"/>
  </r>
  <r>
    <x v="61"/>
    <x v="130"/>
    <n v="14.189189189189189"/>
    <x v="14"/>
    <x v="1"/>
  </r>
  <r>
    <x v="61"/>
    <x v="131"/>
    <n v="44.594594594594597"/>
    <x v="14"/>
    <x v="1"/>
  </r>
  <r>
    <x v="61"/>
    <x v="4"/>
    <n v="18.918918918918919"/>
    <x v="14"/>
    <x v="1"/>
  </r>
  <r>
    <x v="62"/>
    <x v="127"/>
    <n v="4.7297297297297298"/>
    <x v="14"/>
    <x v="1"/>
  </r>
  <r>
    <x v="62"/>
    <x v="128"/>
    <n v="0.67567567567567566"/>
    <x v="14"/>
    <x v="1"/>
  </r>
  <r>
    <x v="62"/>
    <x v="129"/>
    <n v="0.67567567567567566"/>
    <x v="14"/>
    <x v="1"/>
  </r>
  <r>
    <x v="62"/>
    <x v="130"/>
    <n v="30.405405405405407"/>
    <x v="14"/>
    <x v="1"/>
  </r>
  <r>
    <x v="62"/>
    <x v="131"/>
    <n v="44.594594594594597"/>
    <x v="14"/>
    <x v="1"/>
  </r>
  <r>
    <x v="62"/>
    <x v="4"/>
    <n v="18.918918918918919"/>
    <x v="14"/>
    <x v="1"/>
  </r>
  <r>
    <x v="63"/>
    <x v="127"/>
    <n v="4.0540540540540544"/>
    <x v="14"/>
    <x v="1"/>
  </r>
  <r>
    <x v="63"/>
    <x v="128"/>
    <n v="2.0270270270270272"/>
    <x v="14"/>
    <x v="1"/>
  </r>
  <r>
    <x v="63"/>
    <x v="129"/>
    <n v="0.67567567567567566"/>
    <x v="14"/>
    <x v="1"/>
  </r>
  <r>
    <x v="63"/>
    <x v="130"/>
    <n v="29.72972972972973"/>
    <x v="14"/>
    <x v="1"/>
  </r>
  <r>
    <x v="63"/>
    <x v="131"/>
    <n v="44.594594594594597"/>
    <x v="14"/>
    <x v="1"/>
  </r>
  <r>
    <x v="63"/>
    <x v="4"/>
    <n v="18.918918918918919"/>
    <x v="14"/>
    <x v="1"/>
  </r>
  <r>
    <x v="64"/>
    <x v="127"/>
    <n v="2.0270270270270272"/>
    <x v="14"/>
    <x v="1"/>
  </r>
  <r>
    <x v="64"/>
    <x v="128"/>
    <n v="0"/>
    <x v="14"/>
    <x v="1"/>
  </r>
  <r>
    <x v="64"/>
    <x v="129"/>
    <n v="0.67567567567567566"/>
    <x v="14"/>
    <x v="1"/>
  </r>
  <r>
    <x v="64"/>
    <x v="130"/>
    <n v="33.783783783783782"/>
    <x v="14"/>
    <x v="1"/>
  </r>
  <r>
    <x v="64"/>
    <x v="131"/>
    <n v="44.594594594594597"/>
    <x v="14"/>
    <x v="1"/>
  </r>
  <r>
    <x v="64"/>
    <x v="4"/>
    <n v="18.918918918918919"/>
    <x v="14"/>
    <x v="1"/>
  </r>
  <r>
    <x v="65"/>
    <x v="127"/>
    <n v="1.3513513513513513"/>
    <x v="14"/>
    <x v="1"/>
  </r>
  <r>
    <x v="65"/>
    <x v="128"/>
    <n v="0"/>
    <x v="14"/>
    <x v="1"/>
  </r>
  <r>
    <x v="65"/>
    <x v="129"/>
    <n v="0"/>
    <x v="14"/>
    <x v="1"/>
  </r>
  <r>
    <x v="65"/>
    <x v="130"/>
    <n v="35.135135135135137"/>
    <x v="14"/>
    <x v="1"/>
  </r>
  <r>
    <x v="65"/>
    <x v="131"/>
    <n v="44.594594594594597"/>
    <x v="14"/>
    <x v="1"/>
  </r>
  <r>
    <x v="65"/>
    <x v="4"/>
    <n v="18.918918918918919"/>
    <x v="14"/>
    <x v="1"/>
  </r>
  <r>
    <x v="66"/>
    <x v="127"/>
    <n v="7.4324324324324325"/>
    <x v="14"/>
    <x v="1"/>
  </r>
  <r>
    <x v="66"/>
    <x v="128"/>
    <n v="8.1081081081081088"/>
    <x v="14"/>
    <x v="1"/>
  </r>
  <r>
    <x v="66"/>
    <x v="129"/>
    <n v="0.67567567567567566"/>
    <x v="14"/>
    <x v="1"/>
  </r>
  <r>
    <x v="66"/>
    <x v="130"/>
    <n v="20.27027027027027"/>
    <x v="14"/>
    <x v="1"/>
  </r>
  <r>
    <x v="66"/>
    <x v="131"/>
    <n v="44.594594594594597"/>
    <x v="14"/>
    <x v="1"/>
  </r>
  <r>
    <x v="66"/>
    <x v="4"/>
    <n v="18.918918918918919"/>
    <x v="14"/>
    <x v="1"/>
  </r>
  <r>
    <x v="61"/>
    <x v="127"/>
    <n v="27.702702702702702"/>
    <x v="15"/>
    <x v="1"/>
  </r>
  <r>
    <x v="61"/>
    <x v="128"/>
    <n v="16.891891891891891"/>
    <x v="15"/>
    <x v="1"/>
  </r>
  <r>
    <x v="61"/>
    <x v="129"/>
    <n v="8.7837837837837842"/>
    <x v="15"/>
    <x v="1"/>
  </r>
  <r>
    <x v="61"/>
    <x v="130"/>
    <n v="26.351351351351351"/>
    <x v="15"/>
    <x v="1"/>
  </r>
  <r>
    <x v="61"/>
    <x v="131"/>
    <n v="14.189189189189189"/>
    <x v="15"/>
    <x v="1"/>
  </r>
  <r>
    <x v="61"/>
    <x v="4"/>
    <n v="7.4324324324324325"/>
    <x v="15"/>
    <x v="1"/>
  </r>
  <r>
    <x v="62"/>
    <x v="127"/>
    <n v="6.0810810810810807"/>
    <x v="15"/>
    <x v="1"/>
  </r>
  <r>
    <x v="62"/>
    <x v="128"/>
    <n v="2.0270270270270272"/>
    <x v="15"/>
    <x v="1"/>
  </r>
  <r>
    <x v="62"/>
    <x v="129"/>
    <n v="0.67567567567567566"/>
    <x v="15"/>
    <x v="1"/>
  </r>
  <r>
    <x v="62"/>
    <x v="130"/>
    <n v="69.594594594594597"/>
    <x v="15"/>
    <x v="1"/>
  </r>
  <r>
    <x v="62"/>
    <x v="131"/>
    <n v="14.189189189189189"/>
    <x v="15"/>
    <x v="1"/>
  </r>
  <r>
    <x v="62"/>
    <x v="4"/>
    <n v="7.4324324324324325"/>
    <x v="15"/>
    <x v="1"/>
  </r>
  <r>
    <x v="63"/>
    <x v="127"/>
    <n v="7.4324324324324325"/>
    <x v="15"/>
    <x v="1"/>
  </r>
  <r>
    <x v="63"/>
    <x v="128"/>
    <n v="5.4054054054054053"/>
    <x v="15"/>
    <x v="1"/>
  </r>
  <r>
    <x v="63"/>
    <x v="129"/>
    <n v="1.3513513513513513"/>
    <x v="15"/>
    <x v="1"/>
  </r>
  <r>
    <x v="63"/>
    <x v="130"/>
    <n v="65.540540540540547"/>
    <x v="15"/>
    <x v="1"/>
  </r>
  <r>
    <x v="63"/>
    <x v="131"/>
    <n v="14.189189189189189"/>
    <x v="15"/>
    <x v="1"/>
  </r>
  <r>
    <x v="63"/>
    <x v="4"/>
    <n v="7.4324324324324325"/>
    <x v="15"/>
    <x v="1"/>
  </r>
  <r>
    <x v="64"/>
    <x v="127"/>
    <n v="14.864864864864865"/>
    <x v="15"/>
    <x v="1"/>
  </r>
  <r>
    <x v="64"/>
    <x v="128"/>
    <n v="6.0810810810810807"/>
    <x v="15"/>
    <x v="1"/>
  </r>
  <r>
    <x v="64"/>
    <x v="129"/>
    <n v="0.67567567567567566"/>
    <x v="15"/>
    <x v="1"/>
  </r>
  <r>
    <x v="64"/>
    <x v="130"/>
    <n v="57.432432432432435"/>
    <x v="15"/>
    <x v="1"/>
  </r>
  <r>
    <x v="64"/>
    <x v="131"/>
    <n v="14.189189189189189"/>
    <x v="15"/>
    <x v="1"/>
  </r>
  <r>
    <x v="64"/>
    <x v="4"/>
    <n v="7.4324324324324325"/>
    <x v="15"/>
    <x v="1"/>
  </r>
  <r>
    <x v="65"/>
    <x v="127"/>
    <n v="4.7297297297297298"/>
    <x v="15"/>
    <x v="1"/>
  </r>
  <r>
    <x v="65"/>
    <x v="128"/>
    <n v="2.7027027027027026"/>
    <x v="15"/>
    <x v="1"/>
  </r>
  <r>
    <x v="65"/>
    <x v="129"/>
    <n v="0.67567567567567566"/>
    <x v="15"/>
    <x v="1"/>
  </r>
  <r>
    <x v="65"/>
    <x v="130"/>
    <n v="70.270270270270274"/>
    <x v="15"/>
    <x v="1"/>
  </r>
  <r>
    <x v="65"/>
    <x v="131"/>
    <n v="14.189189189189189"/>
    <x v="15"/>
    <x v="1"/>
  </r>
  <r>
    <x v="65"/>
    <x v="4"/>
    <n v="7.4324324324324325"/>
    <x v="15"/>
    <x v="1"/>
  </r>
  <r>
    <x v="66"/>
    <x v="127"/>
    <n v="23.648648648648649"/>
    <x v="15"/>
    <x v="1"/>
  </r>
  <r>
    <x v="66"/>
    <x v="128"/>
    <n v="32.432432432432435"/>
    <x v="15"/>
    <x v="1"/>
  </r>
  <r>
    <x v="66"/>
    <x v="129"/>
    <n v="2.0270270270270272"/>
    <x v="15"/>
    <x v="1"/>
  </r>
  <r>
    <x v="66"/>
    <x v="130"/>
    <n v="22.297297297297298"/>
    <x v="15"/>
    <x v="1"/>
  </r>
  <r>
    <x v="66"/>
    <x v="131"/>
    <n v="14.189189189189189"/>
    <x v="15"/>
    <x v="1"/>
  </r>
  <r>
    <x v="66"/>
    <x v="4"/>
    <n v="7.4324324324324325"/>
    <x v="15"/>
    <x v="1"/>
  </r>
  <r>
    <x v="61"/>
    <x v="127"/>
    <n v="35.763888888888886"/>
    <x v="16"/>
    <x v="1"/>
  </r>
  <r>
    <x v="61"/>
    <x v="128"/>
    <n v="5.9027777777777777"/>
    <x v="16"/>
    <x v="1"/>
  </r>
  <r>
    <x v="61"/>
    <x v="129"/>
    <n v="7.6388888888888893"/>
    <x v="16"/>
    <x v="1"/>
  </r>
  <r>
    <x v="61"/>
    <x v="130"/>
    <n v="26.736111111111111"/>
    <x v="16"/>
    <x v="1"/>
  </r>
  <r>
    <x v="61"/>
    <x v="131"/>
    <n v="17.013888888888889"/>
    <x v="16"/>
    <x v="1"/>
  </r>
  <r>
    <x v="61"/>
    <x v="4"/>
    <n v="6.9444444444444446"/>
    <x v="16"/>
    <x v="1"/>
  </r>
  <r>
    <x v="62"/>
    <x v="127"/>
    <n v="13.804713804713804"/>
    <x v="16"/>
    <x v="1"/>
  </r>
  <r>
    <x v="62"/>
    <x v="128"/>
    <n v="1.0101010101010102"/>
    <x v="16"/>
    <x v="1"/>
  </r>
  <r>
    <x v="62"/>
    <x v="129"/>
    <n v="1.6835016835016836"/>
    <x v="16"/>
    <x v="1"/>
  </r>
  <r>
    <x v="62"/>
    <x v="130"/>
    <n v="59.25925925925926"/>
    <x v="16"/>
    <x v="1"/>
  </r>
  <r>
    <x v="62"/>
    <x v="131"/>
    <n v="17.508417508417509"/>
    <x v="16"/>
    <x v="1"/>
  </r>
  <r>
    <x v="62"/>
    <x v="4"/>
    <n v="6.7340067340067344"/>
    <x v="16"/>
    <x v="1"/>
  </r>
  <r>
    <x v="63"/>
    <x v="127"/>
    <n v="12.627986348122867"/>
    <x v="16"/>
    <x v="1"/>
  </r>
  <r>
    <x v="63"/>
    <x v="128"/>
    <n v="2.0477815699658701"/>
    <x v="16"/>
    <x v="1"/>
  </r>
  <r>
    <x v="63"/>
    <x v="129"/>
    <n v="0.68259385665529015"/>
    <x v="16"/>
    <x v="1"/>
  </r>
  <r>
    <x v="63"/>
    <x v="130"/>
    <n v="60.409556313993171"/>
    <x v="16"/>
    <x v="1"/>
  </r>
  <r>
    <x v="63"/>
    <x v="131"/>
    <n v="17.406143344709896"/>
    <x v="16"/>
    <x v="1"/>
  </r>
  <r>
    <x v="63"/>
    <x v="4"/>
    <n v="6.8259385665529013"/>
    <x v="16"/>
    <x v="1"/>
  </r>
  <r>
    <x v="64"/>
    <x v="127"/>
    <n v="14.915254237288135"/>
    <x v="16"/>
    <x v="1"/>
  </r>
  <r>
    <x v="64"/>
    <x v="128"/>
    <n v="3.0508474576271185"/>
    <x v="16"/>
    <x v="1"/>
  </r>
  <r>
    <x v="64"/>
    <x v="129"/>
    <n v="3.0508474576271185"/>
    <x v="16"/>
    <x v="1"/>
  </r>
  <r>
    <x v="64"/>
    <x v="130"/>
    <n v="55.254237288135592"/>
    <x v="16"/>
    <x v="1"/>
  </r>
  <r>
    <x v="64"/>
    <x v="131"/>
    <n v="17.627118644067796"/>
    <x v="16"/>
    <x v="1"/>
  </r>
  <r>
    <x v="64"/>
    <x v="4"/>
    <n v="6.4406779661016946"/>
    <x v="16"/>
    <x v="1"/>
  </r>
  <r>
    <x v="65"/>
    <x v="127"/>
    <n v="7.7441077441077439"/>
    <x v="16"/>
    <x v="1"/>
  </r>
  <r>
    <x v="65"/>
    <x v="128"/>
    <n v="1.0101010101010102"/>
    <x v="16"/>
    <x v="1"/>
  </r>
  <r>
    <x v="65"/>
    <x v="129"/>
    <n v="0.33670033670033672"/>
    <x v="16"/>
    <x v="1"/>
  </r>
  <r>
    <x v="65"/>
    <x v="130"/>
    <n v="66.666666666666671"/>
    <x v="16"/>
    <x v="1"/>
  </r>
  <r>
    <x v="65"/>
    <x v="131"/>
    <n v="17.508417508417509"/>
    <x v="16"/>
    <x v="1"/>
  </r>
  <r>
    <x v="65"/>
    <x v="4"/>
    <n v="6.7340067340067344"/>
    <x v="16"/>
    <x v="1"/>
  </r>
  <r>
    <x v="66"/>
    <x v="127"/>
    <n v="33.333333333333336"/>
    <x v="16"/>
    <x v="1"/>
  </r>
  <r>
    <x v="66"/>
    <x v="128"/>
    <n v="19.865319865319865"/>
    <x v="16"/>
    <x v="1"/>
  </r>
  <r>
    <x v="66"/>
    <x v="129"/>
    <n v="3.3670033670033672"/>
    <x v="16"/>
    <x v="1"/>
  </r>
  <r>
    <x v="66"/>
    <x v="130"/>
    <n v="19.528619528619529"/>
    <x v="16"/>
    <x v="1"/>
  </r>
  <r>
    <x v="66"/>
    <x v="131"/>
    <n v="17.508417508417509"/>
    <x v="16"/>
    <x v="1"/>
  </r>
  <r>
    <x v="66"/>
    <x v="4"/>
    <n v="6.7340067340067344"/>
    <x v="16"/>
    <x v="1"/>
  </r>
  <r>
    <x v="67"/>
    <x v="127"/>
    <n v="11.12021112021112"/>
    <x v="0"/>
    <x v="0"/>
  </r>
  <r>
    <x v="67"/>
    <x v="128"/>
    <n v="4.2497042497042496"/>
    <x v="0"/>
    <x v="0"/>
  </r>
  <r>
    <x v="67"/>
    <x v="129"/>
    <n v="1.7199017199017199"/>
    <x v="0"/>
    <x v="0"/>
  </r>
  <r>
    <x v="67"/>
    <x v="130"/>
    <n v="39.494039494039491"/>
    <x v="0"/>
    <x v="0"/>
  </r>
  <r>
    <x v="67"/>
    <x v="131"/>
    <n v="30.266630266630266"/>
    <x v="0"/>
    <x v="0"/>
  </r>
  <r>
    <x v="67"/>
    <x v="4"/>
    <n v="13.213213213213214"/>
    <x v="0"/>
    <x v="0"/>
  </r>
  <r>
    <x v="68"/>
    <x v="127"/>
    <n v="18.616199514455971"/>
    <x v="0"/>
    <x v="0"/>
  </r>
  <r>
    <x v="68"/>
    <x v="128"/>
    <n v="7.6362833811520634"/>
    <x v="0"/>
    <x v="0"/>
  </r>
  <r>
    <x v="68"/>
    <x v="129"/>
    <n v="2.5049657912160672"/>
    <x v="0"/>
    <x v="0"/>
  </r>
  <r>
    <x v="68"/>
    <x v="130"/>
    <n v="22.445376296623262"/>
    <x v="0"/>
    <x v="0"/>
  </r>
  <r>
    <x v="68"/>
    <x v="131"/>
    <n v="34.109468108585304"/>
    <x v="0"/>
    <x v="0"/>
  </r>
  <r>
    <x v="68"/>
    <x v="4"/>
    <n v="14.886338556610021"/>
    <x v="0"/>
    <x v="0"/>
  </r>
  <r>
    <x v="69"/>
    <x v="127"/>
    <n v="15.933715742511154"/>
    <x v="0"/>
    <x v="0"/>
  </r>
  <r>
    <x v="69"/>
    <x v="128"/>
    <n v="4.4614404079031234"/>
    <x v="0"/>
    <x v="0"/>
  </r>
  <r>
    <x v="69"/>
    <x v="129"/>
    <n v="1.3748520440681054"/>
    <x v="0"/>
    <x v="0"/>
  </r>
  <r>
    <x v="69"/>
    <x v="130"/>
    <n v="34.771920240371486"/>
    <x v="0"/>
    <x v="0"/>
  </r>
  <r>
    <x v="69"/>
    <x v="131"/>
    <n v="30.274059910771193"/>
    <x v="0"/>
    <x v="0"/>
  </r>
  <r>
    <x v="69"/>
    <x v="4"/>
    <n v="13.229536556496404"/>
    <x v="0"/>
    <x v="0"/>
  </r>
  <r>
    <x v="70"/>
    <x v="127"/>
    <n v="17.024745827738347"/>
    <x v="0"/>
    <x v="0"/>
  </r>
  <r>
    <x v="70"/>
    <x v="128"/>
    <n v="6.8578553615960098"/>
    <x v="0"/>
    <x v="0"/>
  </r>
  <r>
    <x v="70"/>
    <x v="129"/>
    <n v="2.06215231152887"/>
    <x v="0"/>
    <x v="0"/>
  </r>
  <r>
    <x v="70"/>
    <x v="130"/>
    <n v="31.028198733934396"/>
    <x v="0"/>
    <x v="0"/>
  </r>
  <r>
    <x v="70"/>
    <x v="131"/>
    <n v="30.136197966621907"/>
    <x v="0"/>
    <x v="0"/>
  </r>
  <r>
    <x v="70"/>
    <x v="4"/>
    <n v="13.169000575484366"/>
    <x v="0"/>
    <x v="0"/>
  </r>
  <r>
    <x v="71"/>
    <x v="127"/>
    <n v="10.245454545454546"/>
    <x v="0"/>
    <x v="0"/>
  </r>
  <r>
    <x v="71"/>
    <x v="128"/>
    <n v="4.1090909090909093"/>
    <x v="0"/>
    <x v="0"/>
  </r>
  <r>
    <x v="71"/>
    <x v="129"/>
    <n v="0.65454545454545454"/>
    <x v="0"/>
    <x v="0"/>
  </r>
  <r>
    <x v="71"/>
    <x v="130"/>
    <n v="41.590909090909093"/>
    <x v="0"/>
    <x v="0"/>
  </r>
  <r>
    <x v="71"/>
    <x v="131"/>
    <n v="30.236363636363638"/>
    <x v="0"/>
    <x v="0"/>
  </r>
  <r>
    <x v="71"/>
    <x v="4"/>
    <n v="13.209090909090909"/>
    <x v="0"/>
    <x v="0"/>
  </r>
  <r>
    <x v="72"/>
    <x v="127"/>
    <n v="3.1727272727272728"/>
    <x v="0"/>
    <x v="0"/>
  </r>
  <r>
    <x v="72"/>
    <x v="128"/>
    <n v="0.40909090909090912"/>
    <x v="0"/>
    <x v="0"/>
  </r>
  <r>
    <x v="72"/>
    <x v="129"/>
    <n v="0.67272727272727273"/>
    <x v="0"/>
    <x v="0"/>
  </r>
  <r>
    <x v="72"/>
    <x v="130"/>
    <n v="52.309090909090912"/>
    <x v="0"/>
    <x v="0"/>
  </r>
  <r>
    <x v="72"/>
    <x v="131"/>
    <n v="30.236363636363638"/>
    <x v="0"/>
    <x v="0"/>
  </r>
  <r>
    <x v="72"/>
    <x v="4"/>
    <n v="13.209090909090909"/>
    <x v="0"/>
    <x v="0"/>
  </r>
  <r>
    <x v="67"/>
    <x v="127"/>
    <n v="28.554265118141771"/>
    <x v="1"/>
    <x v="0"/>
  </r>
  <r>
    <x v="67"/>
    <x v="128"/>
    <n v="8.8105726872246688"/>
    <x v="1"/>
    <x v="0"/>
  </r>
  <r>
    <x v="67"/>
    <x v="129"/>
    <n v="2.6031237484981977"/>
    <x v="1"/>
    <x v="0"/>
  </r>
  <r>
    <x v="67"/>
    <x v="130"/>
    <n v="42.811373648378051"/>
    <x v="1"/>
    <x v="0"/>
  </r>
  <r>
    <x v="67"/>
    <x v="131"/>
    <n v="12.735282338806568"/>
    <x v="1"/>
    <x v="0"/>
  </r>
  <r>
    <x v="67"/>
    <x v="4"/>
    <n v="4.6856227472967564"/>
    <x v="1"/>
    <x v="0"/>
  </r>
  <r>
    <x v="68"/>
    <x v="127"/>
    <n v="39.29068150208623"/>
    <x v="1"/>
    <x v="0"/>
  </r>
  <r>
    <x v="68"/>
    <x v="128"/>
    <n v="7.5799721835883167"/>
    <x v="1"/>
    <x v="0"/>
  </r>
  <r>
    <x v="68"/>
    <x v="129"/>
    <n v="3.963838664812239"/>
    <x v="1"/>
    <x v="0"/>
  </r>
  <r>
    <x v="68"/>
    <x v="130"/>
    <n v="26.495132127955493"/>
    <x v="1"/>
    <x v="0"/>
  </r>
  <r>
    <x v="68"/>
    <x v="131"/>
    <n v="17.107093184979139"/>
    <x v="1"/>
    <x v="0"/>
  </r>
  <r>
    <x v="68"/>
    <x v="4"/>
    <n v="6.0500695410292069"/>
    <x v="1"/>
    <x v="0"/>
  </r>
  <r>
    <x v="69"/>
    <x v="127"/>
    <n v="36"/>
    <x v="1"/>
    <x v="0"/>
  </r>
  <r>
    <x v="69"/>
    <x v="128"/>
    <n v="6.84"/>
    <x v="1"/>
    <x v="0"/>
  </r>
  <r>
    <x v="69"/>
    <x v="129"/>
    <n v="2.3199999999999998"/>
    <x v="1"/>
    <x v="0"/>
  </r>
  <r>
    <x v="69"/>
    <x v="130"/>
    <n v="37.479999999999997"/>
    <x v="1"/>
    <x v="0"/>
  </r>
  <r>
    <x v="69"/>
    <x v="131"/>
    <n v="12.72"/>
    <x v="1"/>
    <x v="0"/>
  </r>
  <r>
    <x v="69"/>
    <x v="4"/>
    <n v="4.68"/>
    <x v="1"/>
    <x v="0"/>
  </r>
  <r>
    <x v="70"/>
    <x v="127"/>
    <n v="34.290335624747271"/>
    <x v="1"/>
    <x v="0"/>
  </r>
  <r>
    <x v="70"/>
    <x v="128"/>
    <n v="9.5430651031136264"/>
    <x v="1"/>
    <x v="0"/>
  </r>
  <r>
    <x v="70"/>
    <x v="129"/>
    <n v="1.8196522442377678"/>
    <x v="1"/>
    <x v="0"/>
  </r>
  <r>
    <x v="70"/>
    <x v="130"/>
    <n v="37.484836231298019"/>
    <x v="1"/>
    <x v="0"/>
  </r>
  <r>
    <x v="70"/>
    <x v="131"/>
    <n v="12.697128993125759"/>
    <x v="1"/>
    <x v="0"/>
  </r>
  <r>
    <x v="70"/>
    <x v="4"/>
    <n v="4.6906591184795792"/>
    <x v="1"/>
    <x v="0"/>
  </r>
  <r>
    <x v="71"/>
    <x v="127"/>
    <n v="15.894568690095847"/>
    <x v="1"/>
    <x v="0"/>
  </r>
  <r>
    <x v="71"/>
    <x v="128"/>
    <n v="2.5958466453674123"/>
    <x v="1"/>
    <x v="0"/>
  </r>
  <r>
    <x v="71"/>
    <x v="129"/>
    <n v="0.67891373801916932"/>
    <x v="1"/>
    <x v="0"/>
  </r>
  <r>
    <x v="71"/>
    <x v="130"/>
    <n v="63.45846645367412"/>
    <x v="1"/>
    <x v="0"/>
  </r>
  <r>
    <x v="71"/>
    <x v="131"/>
    <n v="12.699680511182109"/>
    <x v="1"/>
    <x v="0"/>
  </r>
  <r>
    <x v="71"/>
    <x v="4"/>
    <n v="4.6725239616613417"/>
    <x v="1"/>
    <x v="0"/>
  </r>
  <r>
    <x v="72"/>
    <x v="127"/>
    <n v="6.8290734824281154"/>
    <x v="1"/>
    <x v="0"/>
  </r>
  <r>
    <x v="72"/>
    <x v="128"/>
    <n v="0.75878594249201281"/>
    <x v="1"/>
    <x v="0"/>
  </r>
  <r>
    <x v="72"/>
    <x v="129"/>
    <n v="0.43929712460063897"/>
    <x v="1"/>
    <x v="0"/>
  </r>
  <r>
    <x v="72"/>
    <x v="130"/>
    <n v="74.600638977635782"/>
    <x v="1"/>
    <x v="0"/>
  </r>
  <r>
    <x v="72"/>
    <x v="131"/>
    <n v="12.699680511182109"/>
    <x v="1"/>
    <x v="0"/>
  </r>
  <r>
    <x v="72"/>
    <x v="4"/>
    <n v="4.6725239616613417"/>
    <x v="1"/>
    <x v="0"/>
  </r>
  <r>
    <x v="67"/>
    <x v="127"/>
    <n v="1.0046367851622875"/>
    <x v="2"/>
    <x v="0"/>
  </r>
  <r>
    <x v="67"/>
    <x v="128"/>
    <n v="0.77279752704791349"/>
    <x v="2"/>
    <x v="0"/>
  </r>
  <r>
    <x v="67"/>
    <x v="129"/>
    <n v="0.48943843379701185"/>
    <x v="2"/>
    <x v="0"/>
  </r>
  <r>
    <x v="67"/>
    <x v="130"/>
    <n v="26.584234930448222"/>
    <x v="2"/>
    <x v="0"/>
  </r>
  <r>
    <x v="67"/>
    <x v="131"/>
    <n v="50.669757856774858"/>
    <x v="2"/>
    <x v="0"/>
  </r>
  <r>
    <x v="67"/>
    <x v="4"/>
    <n v="20.479134466769708"/>
    <x v="2"/>
    <x v="0"/>
  </r>
  <r>
    <x v="68"/>
    <x v="127"/>
    <n v="5.2560646900269541"/>
    <x v="2"/>
    <x v="0"/>
  </r>
  <r>
    <x v="68"/>
    <x v="128"/>
    <n v="4.5283018867924527"/>
    <x v="2"/>
    <x v="0"/>
  </r>
  <r>
    <x v="68"/>
    <x v="129"/>
    <n v="1.6981132075471699"/>
    <x v="2"/>
    <x v="0"/>
  </r>
  <r>
    <x v="68"/>
    <x v="130"/>
    <n v="16.19946091644205"/>
    <x v="2"/>
    <x v="0"/>
  </r>
  <r>
    <x v="68"/>
    <x v="131"/>
    <n v="51.347708894878707"/>
    <x v="2"/>
    <x v="0"/>
  </r>
  <r>
    <x v="68"/>
    <x v="4"/>
    <n v="20.997304582210244"/>
    <x v="2"/>
    <x v="0"/>
  </r>
  <r>
    <x v="69"/>
    <x v="127"/>
    <n v="3.0927835051546393"/>
    <x v="2"/>
    <x v="0"/>
  </r>
  <r>
    <x v="69"/>
    <x v="128"/>
    <n v="1.7010309278350515"/>
    <x v="2"/>
    <x v="0"/>
  </r>
  <r>
    <x v="69"/>
    <x v="129"/>
    <n v="0.46391752577319589"/>
    <x v="2"/>
    <x v="0"/>
  </r>
  <r>
    <x v="69"/>
    <x v="130"/>
    <n v="23.582474226804123"/>
    <x v="2"/>
    <x v="0"/>
  </r>
  <r>
    <x v="69"/>
    <x v="131"/>
    <n v="50.670103092783506"/>
    <x v="2"/>
    <x v="0"/>
  </r>
  <r>
    <x v="69"/>
    <x v="4"/>
    <n v="20.489690721649485"/>
    <x v="2"/>
    <x v="0"/>
  </r>
  <r>
    <x v="70"/>
    <x v="127"/>
    <n v="5.4368932038834954"/>
    <x v="2"/>
    <x v="0"/>
  </r>
  <r>
    <x v="70"/>
    <x v="128"/>
    <n v="1.6643550624133148"/>
    <x v="2"/>
    <x v="0"/>
  </r>
  <r>
    <x v="70"/>
    <x v="129"/>
    <n v="2.3855755894590844"/>
    <x v="2"/>
    <x v="0"/>
  </r>
  <r>
    <x v="70"/>
    <x v="130"/>
    <n v="18.945908460471568"/>
    <x v="2"/>
    <x v="0"/>
  </r>
  <r>
    <x v="70"/>
    <x v="131"/>
    <n v="50.957004160887656"/>
    <x v="2"/>
    <x v="0"/>
  </r>
  <r>
    <x v="70"/>
    <x v="4"/>
    <n v="20.610263522884882"/>
    <x v="2"/>
    <x v="0"/>
  </r>
  <r>
    <x v="71"/>
    <x v="127"/>
    <n v="2.0602626834921454"/>
    <x v="2"/>
    <x v="0"/>
  </r>
  <r>
    <x v="71"/>
    <x v="128"/>
    <n v="1.0558846252897245"/>
    <x v="2"/>
    <x v="0"/>
  </r>
  <r>
    <x v="71"/>
    <x v="129"/>
    <n v="0.15451970126191089"/>
    <x v="2"/>
    <x v="0"/>
  </r>
  <r>
    <x v="71"/>
    <x v="130"/>
    <n v="25.598763842389904"/>
    <x v="2"/>
    <x v="0"/>
  </r>
  <r>
    <x v="71"/>
    <x v="131"/>
    <n v="50.656708730363121"/>
    <x v="2"/>
    <x v="0"/>
  </r>
  <r>
    <x v="71"/>
    <x v="4"/>
    <n v="20.473860417203195"/>
    <x v="2"/>
    <x v="0"/>
  </r>
  <r>
    <x v="72"/>
    <x v="127"/>
    <n v="0.59232552150399176"/>
    <x v="2"/>
    <x v="0"/>
  </r>
  <r>
    <x v="72"/>
    <x v="128"/>
    <n v="0"/>
    <x v="2"/>
    <x v="0"/>
  </r>
  <r>
    <x v="72"/>
    <x v="129"/>
    <n v="0.25753283543651817"/>
    <x v="2"/>
    <x v="0"/>
  </r>
  <r>
    <x v="72"/>
    <x v="130"/>
    <n v="28.019572495493176"/>
    <x v="2"/>
    <x v="0"/>
  </r>
  <r>
    <x v="72"/>
    <x v="131"/>
    <n v="50.656708730363121"/>
    <x v="2"/>
    <x v="0"/>
  </r>
  <r>
    <x v="72"/>
    <x v="4"/>
    <n v="20.473860417203195"/>
    <x v="2"/>
    <x v="0"/>
  </r>
  <r>
    <x v="67"/>
    <x v="127"/>
    <n v="14.662960389159139"/>
    <x v="3"/>
    <x v="0"/>
  </r>
  <r>
    <x v="67"/>
    <x v="128"/>
    <n v="6.0458651841556641"/>
    <x v="3"/>
    <x v="0"/>
  </r>
  <r>
    <x v="67"/>
    <x v="129"/>
    <n v="4.2390548992355805"/>
    <x v="3"/>
    <x v="0"/>
  </r>
  <r>
    <x v="67"/>
    <x v="130"/>
    <n v="54.204308547602501"/>
    <x v="3"/>
    <x v="0"/>
  </r>
  <r>
    <x v="67"/>
    <x v="131"/>
    <n v="13.759555246699097"/>
    <x v="3"/>
    <x v="0"/>
  </r>
  <r>
    <x v="67"/>
    <x v="4"/>
    <n v="7.2272411396803333"/>
    <x v="3"/>
    <x v="0"/>
  </r>
  <r>
    <x v="68"/>
    <x v="127"/>
    <n v="34.723569350145489"/>
    <x v="3"/>
    <x v="0"/>
  </r>
  <r>
    <x v="68"/>
    <x v="128"/>
    <n v="14.354995150339477"/>
    <x v="3"/>
    <x v="0"/>
  </r>
  <r>
    <x v="68"/>
    <x v="129"/>
    <n v="3.7827352085354025"/>
    <x v="3"/>
    <x v="0"/>
  </r>
  <r>
    <x v="68"/>
    <x v="130"/>
    <n v="26.188166828322018"/>
    <x v="3"/>
    <x v="0"/>
  </r>
  <r>
    <x v="68"/>
    <x v="131"/>
    <n v="14.064015518913676"/>
    <x v="3"/>
    <x v="0"/>
  </r>
  <r>
    <x v="68"/>
    <x v="4"/>
    <n v="7.3714839961202712"/>
    <x v="3"/>
    <x v="0"/>
  </r>
  <r>
    <x v="69"/>
    <x v="127"/>
    <n v="23.16817864619679"/>
    <x v="3"/>
    <x v="0"/>
  </r>
  <r>
    <x v="69"/>
    <x v="128"/>
    <n v="5.7920446615491974"/>
    <x v="3"/>
    <x v="0"/>
  </r>
  <r>
    <x v="69"/>
    <x v="129"/>
    <n v="2.8611304954640615"/>
    <x v="3"/>
    <x v="0"/>
  </r>
  <r>
    <x v="69"/>
    <x v="130"/>
    <n v="47.173761339846479"/>
    <x v="3"/>
    <x v="0"/>
  </r>
  <r>
    <x v="69"/>
    <x v="131"/>
    <n v="13.817166782972784"/>
    <x v="3"/>
    <x v="0"/>
  </r>
  <r>
    <x v="69"/>
    <x v="4"/>
    <n v="7.3272854152128399"/>
    <x v="3"/>
    <x v="0"/>
  </r>
  <r>
    <x v="70"/>
    <x v="127"/>
    <n v="25.610658771280534"/>
    <x v="3"/>
    <x v="0"/>
  </r>
  <r>
    <x v="70"/>
    <x v="128"/>
    <n v="14.137675795706883"/>
    <x v="3"/>
    <x v="0"/>
  </r>
  <r>
    <x v="70"/>
    <x v="129"/>
    <n v="2.0725388601036268"/>
    <x v="3"/>
    <x v="0"/>
  </r>
  <r>
    <x v="70"/>
    <x v="130"/>
    <n v="37.379718726868987"/>
    <x v="3"/>
    <x v="0"/>
  </r>
  <r>
    <x v="70"/>
    <x v="131"/>
    <n v="13.989637305699482"/>
    <x v="3"/>
    <x v="0"/>
  </r>
  <r>
    <x v="70"/>
    <x v="4"/>
    <n v="7.4759437453737974"/>
    <x v="3"/>
    <x v="0"/>
  </r>
  <r>
    <x v="71"/>
    <x v="127"/>
    <n v="22.276197085357392"/>
    <x v="3"/>
    <x v="0"/>
  </r>
  <r>
    <x v="71"/>
    <x v="128"/>
    <n v="11.589174184594032"/>
    <x v="3"/>
    <x v="0"/>
  </r>
  <r>
    <x v="71"/>
    <x v="129"/>
    <n v="1.6655100624566272"/>
    <x v="3"/>
    <x v="0"/>
  </r>
  <r>
    <x v="71"/>
    <x v="130"/>
    <n v="43.719639139486468"/>
    <x v="3"/>
    <x v="0"/>
  </r>
  <r>
    <x v="71"/>
    <x v="131"/>
    <n v="13.740458015267176"/>
    <x v="3"/>
    <x v="0"/>
  </r>
  <r>
    <x v="71"/>
    <x v="4"/>
    <n v="7.2866065232477446"/>
    <x v="3"/>
    <x v="0"/>
  </r>
  <r>
    <x v="72"/>
    <x v="127"/>
    <n v="5.6904927133934766"/>
    <x v="3"/>
    <x v="0"/>
  </r>
  <r>
    <x v="72"/>
    <x v="128"/>
    <n v="0.83275503122831362"/>
    <x v="3"/>
    <x v="0"/>
  </r>
  <r>
    <x v="72"/>
    <x v="129"/>
    <n v="1.1797362942401111"/>
    <x v="3"/>
    <x v="0"/>
  </r>
  <r>
    <x v="72"/>
    <x v="130"/>
    <n v="71.33934767522554"/>
    <x v="3"/>
    <x v="0"/>
  </r>
  <r>
    <x v="72"/>
    <x v="131"/>
    <n v="13.740458015267176"/>
    <x v="3"/>
    <x v="0"/>
  </r>
  <r>
    <x v="72"/>
    <x v="4"/>
    <n v="7.2866065232477446"/>
    <x v="3"/>
    <x v="0"/>
  </r>
  <r>
    <x v="67"/>
    <x v="127"/>
    <n v="4.3828264758497317"/>
    <x v="4"/>
    <x v="0"/>
  </r>
  <r>
    <x v="67"/>
    <x v="128"/>
    <n v="1.6100178890876566"/>
    <x v="4"/>
    <x v="0"/>
  </r>
  <r>
    <x v="67"/>
    <x v="129"/>
    <n v="1.5205724508050089"/>
    <x v="4"/>
    <x v="0"/>
  </r>
  <r>
    <x v="67"/>
    <x v="130"/>
    <n v="39.355992844364934"/>
    <x v="4"/>
    <x v="0"/>
  </r>
  <r>
    <x v="67"/>
    <x v="131"/>
    <n v="33.720930232558139"/>
    <x v="4"/>
    <x v="0"/>
  </r>
  <r>
    <x v="67"/>
    <x v="4"/>
    <n v="19.409660107334528"/>
    <x v="4"/>
    <x v="0"/>
  </r>
  <r>
    <x v="68"/>
    <x v="127"/>
    <n v="12.88659793814433"/>
    <x v="4"/>
    <x v="0"/>
  </r>
  <r>
    <x v="68"/>
    <x v="128"/>
    <n v="5.463917525773196"/>
    <x v="4"/>
    <x v="0"/>
  </r>
  <r>
    <x v="68"/>
    <x v="129"/>
    <n v="2.3711340206185567"/>
    <x v="4"/>
    <x v="0"/>
  </r>
  <r>
    <x v="68"/>
    <x v="130"/>
    <n v="24.123711340206185"/>
    <x v="4"/>
    <x v="0"/>
  </r>
  <r>
    <x v="68"/>
    <x v="131"/>
    <n v="35.154639175257735"/>
    <x v="4"/>
    <x v="0"/>
  </r>
  <r>
    <x v="68"/>
    <x v="4"/>
    <n v="20.103092783505154"/>
    <x v="4"/>
    <x v="0"/>
  </r>
  <r>
    <x v="69"/>
    <x v="127"/>
    <n v="5.8139534883720927"/>
    <x v="4"/>
    <x v="0"/>
  </r>
  <r>
    <x v="69"/>
    <x v="128"/>
    <n v="1.4311270125223614"/>
    <x v="4"/>
    <x v="0"/>
  </r>
  <r>
    <x v="69"/>
    <x v="129"/>
    <n v="1.1627906976744187"/>
    <x v="4"/>
    <x v="0"/>
  </r>
  <r>
    <x v="69"/>
    <x v="130"/>
    <n v="38.46153846153846"/>
    <x v="4"/>
    <x v="0"/>
  </r>
  <r>
    <x v="69"/>
    <x v="131"/>
    <n v="33.720930232558139"/>
    <x v="4"/>
    <x v="0"/>
  </r>
  <r>
    <x v="69"/>
    <x v="4"/>
    <n v="19.409660107334528"/>
    <x v="4"/>
    <x v="0"/>
  </r>
  <r>
    <x v="70"/>
    <x v="127"/>
    <n v="6.2562065541211522"/>
    <x v="4"/>
    <x v="0"/>
  </r>
  <r>
    <x v="70"/>
    <x v="128"/>
    <n v="0.99304865938430986"/>
    <x v="4"/>
    <x v="0"/>
  </r>
  <r>
    <x v="70"/>
    <x v="129"/>
    <n v="1.3902681231380338"/>
    <x v="4"/>
    <x v="0"/>
  </r>
  <r>
    <x v="70"/>
    <x v="130"/>
    <n v="36.643495531281033"/>
    <x v="4"/>
    <x v="0"/>
  </r>
  <r>
    <x v="70"/>
    <x v="131"/>
    <n v="34.558093346573983"/>
    <x v="4"/>
    <x v="0"/>
  </r>
  <r>
    <x v="70"/>
    <x v="4"/>
    <n v="20.158887785501488"/>
    <x v="4"/>
    <x v="0"/>
  </r>
  <r>
    <x v="71"/>
    <x v="127"/>
    <n v="6.1717352415026836"/>
    <x v="4"/>
    <x v="0"/>
  </r>
  <r>
    <x v="71"/>
    <x v="128"/>
    <n v="2.6833631484794274"/>
    <x v="4"/>
    <x v="0"/>
  </r>
  <r>
    <x v="71"/>
    <x v="129"/>
    <n v="0.7155635062611807"/>
    <x v="4"/>
    <x v="0"/>
  </r>
  <r>
    <x v="71"/>
    <x v="130"/>
    <n v="37.298747763864043"/>
    <x v="4"/>
    <x v="0"/>
  </r>
  <r>
    <x v="71"/>
    <x v="131"/>
    <n v="33.720930232558139"/>
    <x v="4"/>
    <x v="0"/>
  </r>
  <r>
    <x v="71"/>
    <x v="4"/>
    <n v="19.409660107334528"/>
    <x v="4"/>
    <x v="0"/>
  </r>
  <r>
    <x v="72"/>
    <x v="127"/>
    <n v="0.98389982110912344"/>
    <x v="4"/>
    <x v="0"/>
  </r>
  <r>
    <x v="72"/>
    <x v="128"/>
    <n v="8.9445438282647588E-2"/>
    <x v="4"/>
    <x v="0"/>
  </r>
  <r>
    <x v="72"/>
    <x v="129"/>
    <n v="1.2522361359570662"/>
    <x v="4"/>
    <x v="0"/>
  </r>
  <r>
    <x v="72"/>
    <x v="130"/>
    <n v="44.543828264758496"/>
    <x v="4"/>
    <x v="0"/>
  </r>
  <r>
    <x v="72"/>
    <x v="131"/>
    <n v="33.720930232558139"/>
    <x v="4"/>
    <x v="0"/>
  </r>
  <r>
    <x v="72"/>
    <x v="4"/>
    <n v="19.409660107334528"/>
    <x v="4"/>
    <x v="0"/>
  </r>
  <r>
    <x v="67"/>
    <x v="127"/>
    <n v="5.7761732851985563"/>
    <x v="5"/>
    <x v="0"/>
  </r>
  <r>
    <x v="67"/>
    <x v="128"/>
    <n v="1.8050541516245486"/>
    <x v="5"/>
    <x v="0"/>
  </r>
  <r>
    <x v="67"/>
    <x v="129"/>
    <n v="3.6101083032490973"/>
    <x v="5"/>
    <x v="0"/>
  </r>
  <r>
    <x v="67"/>
    <x v="130"/>
    <n v="39.711191335740075"/>
    <x v="5"/>
    <x v="0"/>
  </r>
  <r>
    <x v="67"/>
    <x v="131"/>
    <n v="32.851985559566785"/>
    <x v="5"/>
    <x v="0"/>
  </r>
  <r>
    <x v="67"/>
    <x v="4"/>
    <n v="16.245487364620939"/>
    <x v="5"/>
    <x v="0"/>
  </r>
  <r>
    <x v="68"/>
    <x v="127"/>
    <n v="13.80952380952381"/>
    <x v="5"/>
    <x v="0"/>
  </r>
  <r>
    <x v="68"/>
    <x v="128"/>
    <n v="5.2380952380952381"/>
    <x v="5"/>
    <x v="0"/>
  </r>
  <r>
    <x v="68"/>
    <x v="129"/>
    <n v="4.2857142857142856"/>
    <x v="5"/>
    <x v="0"/>
  </r>
  <r>
    <x v="68"/>
    <x v="130"/>
    <n v="26.19047619047619"/>
    <x v="5"/>
    <x v="0"/>
  </r>
  <r>
    <x v="68"/>
    <x v="131"/>
    <n v="34.285714285714285"/>
    <x v="5"/>
    <x v="0"/>
  </r>
  <r>
    <x v="68"/>
    <x v="4"/>
    <n v="16.19047619047619"/>
    <x v="5"/>
    <x v="0"/>
  </r>
  <r>
    <x v="69"/>
    <x v="127"/>
    <n v="3.9711191335740073"/>
    <x v="5"/>
    <x v="0"/>
  </r>
  <r>
    <x v="69"/>
    <x v="128"/>
    <n v="0.72202166064981954"/>
    <x v="5"/>
    <x v="0"/>
  </r>
  <r>
    <x v="69"/>
    <x v="129"/>
    <n v="1.4440433212996391"/>
    <x v="5"/>
    <x v="0"/>
  </r>
  <r>
    <x v="69"/>
    <x v="130"/>
    <n v="44.765342960288805"/>
    <x v="5"/>
    <x v="0"/>
  </r>
  <r>
    <x v="69"/>
    <x v="131"/>
    <n v="32.851985559566785"/>
    <x v="5"/>
    <x v="0"/>
  </r>
  <r>
    <x v="69"/>
    <x v="4"/>
    <n v="16.245487364620939"/>
    <x v="5"/>
    <x v="0"/>
  </r>
  <r>
    <x v="70"/>
    <x v="127"/>
    <n v="4.8245614035087723"/>
    <x v="5"/>
    <x v="0"/>
  </r>
  <r>
    <x v="70"/>
    <x v="128"/>
    <n v="0.43859649122807015"/>
    <x v="5"/>
    <x v="0"/>
  </r>
  <r>
    <x v="70"/>
    <x v="129"/>
    <n v="0.43859649122807015"/>
    <x v="5"/>
    <x v="0"/>
  </r>
  <r>
    <x v="70"/>
    <x v="130"/>
    <n v="46.491228070175438"/>
    <x v="5"/>
    <x v="0"/>
  </r>
  <r>
    <x v="70"/>
    <x v="131"/>
    <n v="31.578947368421051"/>
    <x v="5"/>
    <x v="0"/>
  </r>
  <r>
    <x v="70"/>
    <x v="4"/>
    <n v="16.228070175438596"/>
    <x v="5"/>
    <x v="0"/>
  </r>
  <r>
    <x v="71"/>
    <x v="127"/>
    <n v="7.2202166064981945"/>
    <x v="5"/>
    <x v="0"/>
  </r>
  <r>
    <x v="71"/>
    <x v="128"/>
    <n v="3.2490974729241877"/>
    <x v="5"/>
    <x v="0"/>
  </r>
  <r>
    <x v="71"/>
    <x v="129"/>
    <n v="0.72202166064981954"/>
    <x v="5"/>
    <x v="0"/>
  </r>
  <r>
    <x v="71"/>
    <x v="130"/>
    <n v="39.711191335740075"/>
    <x v="5"/>
    <x v="0"/>
  </r>
  <r>
    <x v="71"/>
    <x v="131"/>
    <n v="32.851985559566785"/>
    <x v="5"/>
    <x v="0"/>
  </r>
  <r>
    <x v="71"/>
    <x v="4"/>
    <n v="16.245487364620939"/>
    <x v="5"/>
    <x v="0"/>
  </r>
  <r>
    <x v="72"/>
    <x v="127"/>
    <n v="1.0830324909747293"/>
    <x v="5"/>
    <x v="0"/>
  </r>
  <r>
    <x v="72"/>
    <x v="128"/>
    <n v="0"/>
    <x v="5"/>
    <x v="0"/>
  </r>
  <r>
    <x v="72"/>
    <x v="129"/>
    <n v="1.0830324909747293"/>
    <x v="5"/>
    <x v="0"/>
  </r>
  <r>
    <x v="72"/>
    <x v="130"/>
    <n v="48.736462093862819"/>
    <x v="5"/>
    <x v="0"/>
  </r>
  <r>
    <x v="72"/>
    <x v="131"/>
    <n v="32.851985559566785"/>
    <x v="5"/>
    <x v="0"/>
  </r>
  <r>
    <x v="72"/>
    <x v="4"/>
    <n v="16.245487364620939"/>
    <x v="5"/>
    <x v="0"/>
  </r>
  <r>
    <x v="67"/>
    <x v="127"/>
    <n v="6.1674008810572687"/>
    <x v="6"/>
    <x v="0"/>
  </r>
  <r>
    <x v="67"/>
    <x v="128"/>
    <n v="1.7621145374449338"/>
    <x v="6"/>
    <x v="0"/>
  </r>
  <r>
    <x v="67"/>
    <x v="129"/>
    <n v="1.3215859030837005"/>
    <x v="6"/>
    <x v="0"/>
  </r>
  <r>
    <x v="67"/>
    <x v="130"/>
    <n v="30.396475770925111"/>
    <x v="6"/>
    <x v="0"/>
  </r>
  <r>
    <x v="67"/>
    <x v="131"/>
    <n v="36.123348017621147"/>
    <x v="6"/>
    <x v="0"/>
  </r>
  <r>
    <x v="67"/>
    <x v="4"/>
    <n v="24.229074889867842"/>
    <x v="6"/>
    <x v="0"/>
  </r>
  <r>
    <x v="68"/>
    <x v="127"/>
    <n v="12.682926829268293"/>
    <x v="6"/>
    <x v="0"/>
  </r>
  <r>
    <x v="68"/>
    <x v="128"/>
    <n v="4.3902439024390247"/>
    <x v="6"/>
    <x v="0"/>
  </r>
  <r>
    <x v="68"/>
    <x v="129"/>
    <n v="1.9512195121951219"/>
    <x v="6"/>
    <x v="0"/>
  </r>
  <r>
    <x v="68"/>
    <x v="130"/>
    <n v="18.048780487804876"/>
    <x v="6"/>
    <x v="0"/>
  </r>
  <r>
    <x v="68"/>
    <x v="131"/>
    <n v="37.560975609756099"/>
    <x v="6"/>
    <x v="0"/>
  </r>
  <r>
    <x v="68"/>
    <x v="4"/>
    <n v="25.365853658536587"/>
    <x v="6"/>
    <x v="0"/>
  </r>
  <r>
    <x v="69"/>
    <x v="127"/>
    <n v="7.0484581497797354"/>
    <x v="6"/>
    <x v="0"/>
  </r>
  <r>
    <x v="69"/>
    <x v="128"/>
    <n v="1.3215859030837005"/>
    <x v="6"/>
    <x v="0"/>
  </r>
  <r>
    <x v="69"/>
    <x v="129"/>
    <n v="1.3215859030837005"/>
    <x v="6"/>
    <x v="0"/>
  </r>
  <r>
    <x v="69"/>
    <x v="130"/>
    <n v="29.955947136563875"/>
    <x v="6"/>
    <x v="0"/>
  </r>
  <r>
    <x v="69"/>
    <x v="131"/>
    <n v="36.123348017621147"/>
    <x v="6"/>
    <x v="0"/>
  </r>
  <r>
    <x v="69"/>
    <x v="4"/>
    <n v="24.229074889867842"/>
    <x v="6"/>
    <x v="0"/>
  </r>
  <r>
    <x v="70"/>
    <x v="127"/>
    <n v="7.9069767441860463"/>
    <x v="6"/>
    <x v="0"/>
  </r>
  <r>
    <x v="70"/>
    <x v="128"/>
    <n v="0.46511627906976744"/>
    <x v="6"/>
    <x v="0"/>
  </r>
  <r>
    <x v="70"/>
    <x v="129"/>
    <n v="0.93023255813953487"/>
    <x v="6"/>
    <x v="0"/>
  </r>
  <r>
    <x v="70"/>
    <x v="130"/>
    <n v="27.906976744186046"/>
    <x v="6"/>
    <x v="0"/>
  </r>
  <r>
    <x v="70"/>
    <x v="131"/>
    <n v="38.139534883720927"/>
    <x v="6"/>
    <x v="0"/>
  </r>
  <r>
    <x v="70"/>
    <x v="4"/>
    <n v="24.651162790697676"/>
    <x v="6"/>
    <x v="0"/>
  </r>
  <r>
    <x v="71"/>
    <x v="127"/>
    <n v="5.286343612334802"/>
    <x v="6"/>
    <x v="0"/>
  </r>
  <r>
    <x v="71"/>
    <x v="128"/>
    <n v="1.7621145374449338"/>
    <x v="6"/>
    <x v="0"/>
  </r>
  <r>
    <x v="71"/>
    <x v="129"/>
    <n v="0.44052863436123346"/>
    <x v="6"/>
    <x v="0"/>
  </r>
  <r>
    <x v="71"/>
    <x v="130"/>
    <n v="32.158590308370044"/>
    <x v="6"/>
    <x v="0"/>
  </r>
  <r>
    <x v="71"/>
    <x v="131"/>
    <n v="36.123348017621147"/>
    <x v="6"/>
    <x v="0"/>
  </r>
  <r>
    <x v="71"/>
    <x v="4"/>
    <n v="24.229074889867842"/>
    <x v="6"/>
    <x v="0"/>
  </r>
  <r>
    <x v="72"/>
    <x v="127"/>
    <n v="0.88105726872246692"/>
    <x v="6"/>
    <x v="0"/>
  </r>
  <r>
    <x v="72"/>
    <x v="128"/>
    <n v="0"/>
    <x v="6"/>
    <x v="0"/>
  </r>
  <r>
    <x v="72"/>
    <x v="129"/>
    <n v="0.88105726872246692"/>
    <x v="6"/>
    <x v="0"/>
  </r>
  <r>
    <x v="72"/>
    <x v="130"/>
    <n v="37.885462555066077"/>
    <x v="6"/>
    <x v="0"/>
  </r>
  <r>
    <x v="72"/>
    <x v="131"/>
    <n v="36.123348017621147"/>
    <x v="6"/>
    <x v="0"/>
  </r>
  <r>
    <x v="72"/>
    <x v="4"/>
    <n v="24.229074889867842"/>
    <x v="6"/>
    <x v="0"/>
  </r>
  <r>
    <x v="67"/>
    <x v="127"/>
    <n v="2.43161094224924"/>
    <x v="7"/>
    <x v="0"/>
  </r>
  <r>
    <x v="67"/>
    <x v="128"/>
    <n v="0.91185410334346506"/>
    <x v="7"/>
    <x v="0"/>
  </r>
  <r>
    <x v="67"/>
    <x v="129"/>
    <n v="0.60790273556231"/>
    <x v="7"/>
    <x v="0"/>
  </r>
  <r>
    <x v="67"/>
    <x v="130"/>
    <n v="35.562310030395139"/>
    <x v="7"/>
    <x v="0"/>
  </r>
  <r>
    <x v="67"/>
    <x v="131"/>
    <n v="37.689969604863222"/>
    <x v="7"/>
    <x v="0"/>
  </r>
  <r>
    <x v="67"/>
    <x v="4"/>
    <n v="22.796352583586625"/>
    <x v="7"/>
    <x v="0"/>
  </r>
  <r>
    <x v="68"/>
    <x v="127"/>
    <n v="9.9656357388316152"/>
    <x v="7"/>
    <x v="0"/>
  </r>
  <r>
    <x v="68"/>
    <x v="128"/>
    <n v="5.4982817869415808"/>
    <x v="7"/>
    <x v="0"/>
  </r>
  <r>
    <x v="68"/>
    <x v="129"/>
    <n v="2.0618556701030926"/>
    <x v="7"/>
    <x v="0"/>
  </r>
  <r>
    <x v="68"/>
    <x v="130"/>
    <n v="20.274914089347078"/>
    <x v="7"/>
    <x v="0"/>
  </r>
  <r>
    <x v="68"/>
    <x v="131"/>
    <n v="39.175257731958766"/>
    <x v="7"/>
    <x v="0"/>
  </r>
  <r>
    <x v="68"/>
    <x v="4"/>
    <n v="23.367697594501717"/>
    <x v="7"/>
    <x v="0"/>
  </r>
  <r>
    <x v="69"/>
    <x v="127"/>
    <n v="4.2553191489361701"/>
    <x v="7"/>
    <x v="0"/>
  </r>
  <r>
    <x v="69"/>
    <x v="128"/>
    <n v="1.8237082066869301"/>
    <x v="7"/>
    <x v="0"/>
  </r>
  <r>
    <x v="69"/>
    <x v="129"/>
    <n v="0.91185410334346506"/>
    <x v="7"/>
    <x v="0"/>
  </r>
  <r>
    <x v="69"/>
    <x v="130"/>
    <n v="32.522796352583583"/>
    <x v="7"/>
    <x v="0"/>
  </r>
  <r>
    <x v="69"/>
    <x v="131"/>
    <n v="37.689969604863222"/>
    <x v="7"/>
    <x v="0"/>
  </r>
  <r>
    <x v="69"/>
    <x v="4"/>
    <n v="22.796352583586625"/>
    <x v="7"/>
    <x v="0"/>
  </r>
  <r>
    <x v="70"/>
    <x v="127"/>
    <n v="3.9087947882736156"/>
    <x v="7"/>
    <x v="0"/>
  </r>
  <r>
    <x v="70"/>
    <x v="128"/>
    <n v="0.65146579804560256"/>
    <x v="7"/>
    <x v="0"/>
  </r>
  <r>
    <x v="70"/>
    <x v="129"/>
    <n v="1.9543973941368078"/>
    <x v="7"/>
    <x v="0"/>
  </r>
  <r>
    <x v="70"/>
    <x v="130"/>
    <n v="30.944625407166125"/>
    <x v="7"/>
    <x v="0"/>
  </r>
  <r>
    <x v="70"/>
    <x v="131"/>
    <n v="38.762214983713356"/>
    <x v="7"/>
    <x v="0"/>
  </r>
  <r>
    <x v="70"/>
    <x v="4"/>
    <n v="23.778501628664497"/>
    <x v="7"/>
    <x v="0"/>
  </r>
  <r>
    <x v="71"/>
    <x v="127"/>
    <n v="4.2553191489361701"/>
    <x v="7"/>
    <x v="0"/>
  </r>
  <r>
    <x v="71"/>
    <x v="128"/>
    <n v="2.735562310030395"/>
    <x v="7"/>
    <x v="0"/>
  </r>
  <r>
    <x v="71"/>
    <x v="129"/>
    <n v="0.303951367781155"/>
    <x v="7"/>
    <x v="0"/>
  </r>
  <r>
    <x v="71"/>
    <x v="130"/>
    <n v="32.218844984802431"/>
    <x v="7"/>
    <x v="0"/>
  </r>
  <r>
    <x v="71"/>
    <x v="131"/>
    <n v="37.689969604863222"/>
    <x v="7"/>
    <x v="0"/>
  </r>
  <r>
    <x v="71"/>
    <x v="4"/>
    <n v="22.796352583586625"/>
    <x v="7"/>
    <x v="0"/>
  </r>
  <r>
    <x v="72"/>
    <x v="127"/>
    <n v="0.60790273556231"/>
    <x v="7"/>
    <x v="0"/>
  </r>
  <r>
    <x v="72"/>
    <x v="128"/>
    <n v="0"/>
    <x v="7"/>
    <x v="0"/>
  </r>
  <r>
    <x v="72"/>
    <x v="129"/>
    <n v="0.303951367781155"/>
    <x v="7"/>
    <x v="0"/>
  </r>
  <r>
    <x v="72"/>
    <x v="130"/>
    <n v="38.601823708206688"/>
    <x v="7"/>
    <x v="0"/>
  </r>
  <r>
    <x v="72"/>
    <x v="131"/>
    <n v="37.689969604863222"/>
    <x v="7"/>
    <x v="0"/>
  </r>
  <r>
    <x v="72"/>
    <x v="4"/>
    <n v="22.796352583586625"/>
    <x v="7"/>
    <x v="0"/>
  </r>
  <r>
    <x v="67"/>
    <x v="127"/>
    <n v="3.8596491228070176"/>
    <x v="8"/>
    <x v="0"/>
  </r>
  <r>
    <x v="67"/>
    <x v="128"/>
    <n v="2.1052631578947367"/>
    <x v="8"/>
    <x v="0"/>
  </r>
  <r>
    <x v="67"/>
    <x v="129"/>
    <n v="0.70175438596491224"/>
    <x v="8"/>
    <x v="0"/>
  </r>
  <r>
    <x v="67"/>
    <x v="130"/>
    <n v="50.526315789473685"/>
    <x v="8"/>
    <x v="0"/>
  </r>
  <r>
    <x v="67"/>
    <x v="131"/>
    <n v="28.07017543859649"/>
    <x v="8"/>
    <x v="0"/>
  </r>
  <r>
    <x v="67"/>
    <x v="4"/>
    <n v="14.736842105263158"/>
    <x v="8"/>
    <x v="0"/>
  </r>
  <r>
    <x v="68"/>
    <x v="127"/>
    <n v="15.530303030303031"/>
    <x v="8"/>
    <x v="0"/>
  </r>
  <r>
    <x v="68"/>
    <x v="128"/>
    <n v="6.4393939393939394"/>
    <x v="8"/>
    <x v="0"/>
  </r>
  <r>
    <x v="68"/>
    <x v="129"/>
    <n v="1.5151515151515151"/>
    <x v="8"/>
    <x v="0"/>
  </r>
  <r>
    <x v="68"/>
    <x v="130"/>
    <n v="31.439393939393938"/>
    <x v="8"/>
    <x v="0"/>
  </r>
  <r>
    <x v="68"/>
    <x v="131"/>
    <n v="29.545454545454547"/>
    <x v="8"/>
    <x v="0"/>
  </r>
  <r>
    <x v="68"/>
    <x v="4"/>
    <n v="15.530303030303031"/>
    <x v="8"/>
    <x v="0"/>
  </r>
  <r>
    <x v="69"/>
    <x v="127"/>
    <n v="8.4210526315789469"/>
    <x v="8"/>
    <x v="0"/>
  </r>
  <r>
    <x v="69"/>
    <x v="128"/>
    <n v="1.7543859649122806"/>
    <x v="8"/>
    <x v="0"/>
  </r>
  <r>
    <x v="69"/>
    <x v="129"/>
    <n v="1.0526315789473684"/>
    <x v="8"/>
    <x v="0"/>
  </r>
  <r>
    <x v="69"/>
    <x v="130"/>
    <n v="45.964912280701753"/>
    <x v="8"/>
    <x v="0"/>
  </r>
  <r>
    <x v="69"/>
    <x v="131"/>
    <n v="28.07017543859649"/>
    <x v="8"/>
    <x v="0"/>
  </r>
  <r>
    <x v="69"/>
    <x v="4"/>
    <n v="14.736842105263158"/>
    <x v="8"/>
    <x v="0"/>
  </r>
  <r>
    <x v="70"/>
    <x v="127"/>
    <n v="8.9494163424124515"/>
    <x v="8"/>
    <x v="0"/>
  </r>
  <r>
    <x v="70"/>
    <x v="128"/>
    <n v="2.3346303501945527"/>
    <x v="8"/>
    <x v="0"/>
  </r>
  <r>
    <x v="70"/>
    <x v="129"/>
    <n v="1.9455252918287937"/>
    <x v="8"/>
    <x v="0"/>
  </r>
  <r>
    <x v="70"/>
    <x v="130"/>
    <n v="42.023346303501945"/>
    <x v="8"/>
    <x v="0"/>
  </r>
  <r>
    <x v="70"/>
    <x v="131"/>
    <n v="29.182879377431906"/>
    <x v="8"/>
    <x v="0"/>
  </r>
  <r>
    <x v="70"/>
    <x v="4"/>
    <n v="15.56420233463035"/>
    <x v="8"/>
    <x v="0"/>
  </r>
  <r>
    <x v="71"/>
    <x v="127"/>
    <n v="8.0701754385964914"/>
    <x v="8"/>
    <x v="0"/>
  </r>
  <r>
    <x v="71"/>
    <x v="128"/>
    <n v="2.807017543859649"/>
    <x v="8"/>
    <x v="0"/>
  </r>
  <r>
    <x v="71"/>
    <x v="129"/>
    <n v="1.4035087719298245"/>
    <x v="8"/>
    <x v="0"/>
  </r>
  <r>
    <x v="71"/>
    <x v="130"/>
    <n v="44.912280701754383"/>
    <x v="8"/>
    <x v="0"/>
  </r>
  <r>
    <x v="71"/>
    <x v="131"/>
    <n v="28.07017543859649"/>
    <x v="8"/>
    <x v="0"/>
  </r>
  <r>
    <x v="71"/>
    <x v="4"/>
    <n v="14.736842105263158"/>
    <x v="8"/>
    <x v="0"/>
  </r>
  <r>
    <x v="72"/>
    <x v="127"/>
    <n v="1.4035087719298245"/>
    <x v="8"/>
    <x v="0"/>
  </r>
  <r>
    <x v="72"/>
    <x v="128"/>
    <n v="0.35087719298245612"/>
    <x v="8"/>
    <x v="0"/>
  </r>
  <r>
    <x v="72"/>
    <x v="129"/>
    <n v="2.807017543859649"/>
    <x v="8"/>
    <x v="0"/>
  </r>
  <r>
    <x v="72"/>
    <x v="130"/>
    <n v="52.631578947368418"/>
    <x v="8"/>
    <x v="0"/>
  </r>
  <r>
    <x v="72"/>
    <x v="131"/>
    <n v="28.07017543859649"/>
    <x v="8"/>
    <x v="0"/>
  </r>
  <r>
    <x v="72"/>
    <x v="4"/>
    <n v="14.736842105263158"/>
    <x v="8"/>
    <x v="0"/>
  </r>
  <r>
    <x v="67"/>
    <x v="127"/>
    <n v="5.54016620498615"/>
    <x v="9"/>
    <x v="0"/>
  </r>
  <r>
    <x v="67"/>
    <x v="128"/>
    <n v="3.0470914127423825"/>
    <x v="9"/>
    <x v="0"/>
  </r>
  <r>
    <x v="67"/>
    <x v="129"/>
    <n v="0.554016620498615"/>
    <x v="9"/>
    <x v="0"/>
  </r>
  <r>
    <x v="67"/>
    <x v="130"/>
    <n v="49.86149584487535"/>
    <x v="9"/>
    <x v="0"/>
  </r>
  <r>
    <x v="67"/>
    <x v="131"/>
    <n v="29.916897506925206"/>
    <x v="9"/>
    <x v="0"/>
  </r>
  <r>
    <x v="67"/>
    <x v="4"/>
    <n v="11.0803324099723"/>
    <x v="9"/>
    <x v="0"/>
  </r>
  <r>
    <x v="68"/>
    <x v="127"/>
    <n v="19.884726224783861"/>
    <x v="9"/>
    <x v="0"/>
  </r>
  <r>
    <x v="68"/>
    <x v="128"/>
    <n v="8.0691642651296824"/>
    <x v="9"/>
    <x v="0"/>
  </r>
  <r>
    <x v="68"/>
    <x v="129"/>
    <n v="0.86455331412103742"/>
    <x v="9"/>
    <x v="0"/>
  </r>
  <r>
    <x v="68"/>
    <x v="130"/>
    <n v="29.394812680115272"/>
    <x v="9"/>
    <x v="0"/>
  </r>
  <r>
    <x v="68"/>
    <x v="131"/>
    <n v="31.123919308357348"/>
    <x v="9"/>
    <x v="0"/>
  </r>
  <r>
    <x v="68"/>
    <x v="4"/>
    <n v="11.239193083573488"/>
    <x v="9"/>
    <x v="0"/>
  </r>
  <r>
    <x v="69"/>
    <x v="127"/>
    <n v="11.0803324099723"/>
    <x v="9"/>
    <x v="0"/>
  </r>
  <r>
    <x v="69"/>
    <x v="128"/>
    <n v="4.1551246537396125"/>
    <x v="9"/>
    <x v="0"/>
  </r>
  <r>
    <x v="69"/>
    <x v="129"/>
    <n v="0.554016620498615"/>
    <x v="9"/>
    <x v="0"/>
  </r>
  <r>
    <x v="69"/>
    <x v="130"/>
    <n v="43.490304709141277"/>
    <x v="9"/>
    <x v="0"/>
  </r>
  <r>
    <x v="69"/>
    <x v="131"/>
    <n v="29.916897506925206"/>
    <x v="9"/>
    <x v="0"/>
  </r>
  <r>
    <x v="69"/>
    <x v="4"/>
    <n v="11.0803324099723"/>
    <x v="9"/>
    <x v="0"/>
  </r>
  <r>
    <x v="70"/>
    <x v="127"/>
    <n v="14.084507042253522"/>
    <x v="9"/>
    <x v="0"/>
  </r>
  <r>
    <x v="70"/>
    <x v="128"/>
    <n v="12.67605633802817"/>
    <x v="9"/>
    <x v="0"/>
  </r>
  <r>
    <x v="70"/>
    <x v="129"/>
    <n v="1.971830985915493"/>
    <x v="9"/>
    <x v="0"/>
  </r>
  <r>
    <x v="70"/>
    <x v="130"/>
    <n v="30.985915492957748"/>
    <x v="9"/>
    <x v="0"/>
  </r>
  <r>
    <x v="70"/>
    <x v="131"/>
    <n v="30.422535211267604"/>
    <x v="9"/>
    <x v="0"/>
  </r>
  <r>
    <x v="70"/>
    <x v="4"/>
    <n v="10.704225352112676"/>
    <x v="9"/>
    <x v="0"/>
  </r>
  <r>
    <x v="71"/>
    <x v="127"/>
    <n v="9.6952908587257625"/>
    <x v="9"/>
    <x v="0"/>
  </r>
  <r>
    <x v="71"/>
    <x v="128"/>
    <n v="6.3711911357340716"/>
    <x v="9"/>
    <x v="0"/>
  </r>
  <r>
    <x v="71"/>
    <x v="129"/>
    <n v="0.554016620498615"/>
    <x v="9"/>
    <x v="0"/>
  </r>
  <r>
    <x v="71"/>
    <x v="130"/>
    <n v="42.659279778393355"/>
    <x v="9"/>
    <x v="0"/>
  </r>
  <r>
    <x v="71"/>
    <x v="131"/>
    <n v="29.916897506925206"/>
    <x v="9"/>
    <x v="0"/>
  </r>
  <r>
    <x v="71"/>
    <x v="4"/>
    <n v="11.0803324099723"/>
    <x v="9"/>
    <x v="0"/>
  </r>
  <r>
    <x v="72"/>
    <x v="127"/>
    <n v="1.3850415512465375"/>
    <x v="9"/>
    <x v="0"/>
  </r>
  <r>
    <x v="72"/>
    <x v="128"/>
    <n v="0"/>
    <x v="9"/>
    <x v="0"/>
  </r>
  <r>
    <x v="72"/>
    <x v="129"/>
    <n v="1.3850415512465375"/>
    <x v="9"/>
    <x v="0"/>
  </r>
  <r>
    <x v="72"/>
    <x v="130"/>
    <n v="56.232686980609415"/>
    <x v="9"/>
    <x v="0"/>
  </r>
  <r>
    <x v="72"/>
    <x v="131"/>
    <n v="29.916897506925206"/>
    <x v="9"/>
    <x v="0"/>
  </r>
  <r>
    <x v="72"/>
    <x v="4"/>
    <n v="11.0803324099723"/>
    <x v="9"/>
    <x v="0"/>
  </r>
  <r>
    <x v="67"/>
    <x v="127"/>
    <n v="16.260162601626018"/>
    <x v="10"/>
    <x v="0"/>
  </r>
  <r>
    <x v="67"/>
    <x v="128"/>
    <n v="6.5040650406504064"/>
    <x v="10"/>
    <x v="0"/>
  </r>
  <r>
    <x v="67"/>
    <x v="129"/>
    <n v="0"/>
    <x v="10"/>
    <x v="0"/>
  </r>
  <r>
    <x v="67"/>
    <x v="130"/>
    <n v="52.845528455284551"/>
    <x v="10"/>
    <x v="0"/>
  </r>
  <r>
    <x v="67"/>
    <x v="131"/>
    <n v="18.292682926829269"/>
    <x v="10"/>
    <x v="0"/>
  </r>
  <r>
    <x v="67"/>
    <x v="4"/>
    <n v="6.0975609756097562"/>
    <x v="10"/>
    <x v="0"/>
  </r>
  <r>
    <x v="68"/>
    <x v="127"/>
    <n v="34.389140271493211"/>
    <x v="10"/>
    <x v="0"/>
  </r>
  <r>
    <x v="68"/>
    <x v="128"/>
    <n v="6.3348416289592757"/>
    <x v="10"/>
    <x v="0"/>
  </r>
  <r>
    <x v="68"/>
    <x v="129"/>
    <n v="1.8099547511312217"/>
    <x v="10"/>
    <x v="0"/>
  </r>
  <r>
    <x v="68"/>
    <x v="130"/>
    <n v="32.126696832579185"/>
    <x v="10"/>
    <x v="0"/>
  </r>
  <r>
    <x v="68"/>
    <x v="131"/>
    <n v="18.552036199095024"/>
    <x v="10"/>
    <x v="0"/>
  </r>
  <r>
    <x v="68"/>
    <x v="4"/>
    <n v="6.7873303167420813"/>
    <x v="10"/>
    <x v="0"/>
  </r>
  <r>
    <x v="69"/>
    <x v="127"/>
    <n v="31.578947368421051"/>
    <x v="10"/>
    <x v="0"/>
  </r>
  <r>
    <x v="69"/>
    <x v="128"/>
    <n v="8.097165991902834"/>
    <x v="10"/>
    <x v="0"/>
  </r>
  <r>
    <x v="69"/>
    <x v="129"/>
    <n v="1.214574898785425"/>
    <x v="10"/>
    <x v="0"/>
  </r>
  <r>
    <x v="69"/>
    <x v="130"/>
    <n v="34.817813765182187"/>
    <x v="10"/>
    <x v="0"/>
  </r>
  <r>
    <x v="69"/>
    <x v="131"/>
    <n v="18.218623481781375"/>
    <x v="10"/>
    <x v="0"/>
  </r>
  <r>
    <x v="69"/>
    <x v="4"/>
    <n v="6.0728744939271255"/>
    <x v="10"/>
    <x v="0"/>
  </r>
  <r>
    <x v="70"/>
    <x v="127"/>
    <n v="33.047210300429185"/>
    <x v="10"/>
    <x v="0"/>
  </r>
  <r>
    <x v="70"/>
    <x v="128"/>
    <n v="14.163090128755364"/>
    <x v="10"/>
    <x v="0"/>
  </r>
  <r>
    <x v="70"/>
    <x v="129"/>
    <n v="1.7167381974248928"/>
    <x v="10"/>
    <x v="0"/>
  </r>
  <r>
    <x v="70"/>
    <x v="130"/>
    <n v="27.467811158798284"/>
    <x v="10"/>
    <x v="0"/>
  </r>
  <r>
    <x v="70"/>
    <x v="131"/>
    <n v="18.025751072961373"/>
    <x v="10"/>
    <x v="0"/>
  </r>
  <r>
    <x v="70"/>
    <x v="4"/>
    <n v="6.0085836909871242"/>
    <x v="10"/>
    <x v="0"/>
  </r>
  <r>
    <x v="71"/>
    <x v="127"/>
    <n v="23.076923076923077"/>
    <x v="10"/>
    <x v="0"/>
  </r>
  <r>
    <x v="71"/>
    <x v="128"/>
    <n v="5.2631578947368425"/>
    <x v="10"/>
    <x v="0"/>
  </r>
  <r>
    <x v="71"/>
    <x v="129"/>
    <n v="0.40485829959514169"/>
    <x v="10"/>
    <x v="0"/>
  </r>
  <r>
    <x v="71"/>
    <x v="130"/>
    <n v="46.963562753036435"/>
    <x v="10"/>
    <x v="0"/>
  </r>
  <r>
    <x v="71"/>
    <x v="131"/>
    <n v="18.218623481781375"/>
    <x v="10"/>
    <x v="0"/>
  </r>
  <r>
    <x v="71"/>
    <x v="4"/>
    <n v="6.0728744939271255"/>
    <x v="10"/>
    <x v="0"/>
  </r>
  <r>
    <x v="72"/>
    <x v="127"/>
    <n v="5.2631578947368425"/>
    <x v="10"/>
    <x v="0"/>
  </r>
  <r>
    <x v="72"/>
    <x v="128"/>
    <n v="0"/>
    <x v="10"/>
    <x v="0"/>
  </r>
  <r>
    <x v="72"/>
    <x v="129"/>
    <n v="0.80971659919028338"/>
    <x v="10"/>
    <x v="0"/>
  </r>
  <r>
    <x v="72"/>
    <x v="130"/>
    <n v="69.635627530364374"/>
    <x v="10"/>
    <x v="0"/>
  </r>
  <r>
    <x v="72"/>
    <x v="131"/>
    <n v="18.218623481781375"/>
    <x v="10"/>
    <x v="0"/>
  </r>
  <r>
    <x v="72"/>
    <x v="4"/>
    <n v="6.0728744939271255"/>
    <x v="10"/>
    <x v="0"/>
  </r>
  <r>
    <x v="67"/>
    <x v="127"/>
    <n v="8.4677419354838701"/>
    <x v="11"/>
    <x v="0"/>
  </r>
  <r>
    <x v="67"/>
    <x v="128"/>
    <n v="4.032258064516129"/>
    <x v="11"/>
    <x v="0"/>
  </r>
  <r>
    <x v="67"/>
    <x v="129"/>
    <n v="1.2096774193548387"/>
    <x v="11"/>
    <x v="0"/>
  </r>
  <r>
    <x v="67"/>
    <x v="130"/>
    <n v="37.903225806451616"/>
    <x v="11"/>
    <x v="0"/>
  </r>
  <r>
    <x v="67"/>
    <x v="131"/>
    <n v="38.306451612903224"/>
    <x v="11"/>
    <x v="0"/>
  </r>
  <r>
    <x v="67"/>
    <x v="4"/>
    <n v="10.080645161290322"/>
    <x v="11"/>
    <x v="0"/>
  </r>
  <r>
    <x v="68"/>
    <x v="127"/>
    <n v="12.244897959183673"/>
    <x v="11"/>
    <x v="0"/>
  </r>
  <r>
    <x v="68"/>
    <x v="128"/>
    <n v="8.1632653061224492"/>
    <x v="11"/>
    <x v="0"/>
  </r>
  <r>
    <x v="68"/>
    <x v="129"/>
    <n v="2.0408163265306123"/>
    <x v="11"/>
    <x v="0"/>
  </r>
  <r>
    <x v="68"/>
    <x v="130"/>
    <n v="28.571428571428573"/>
    <x v="11"/>
    <x v="0"/>
  </r>
  <r>
    <x v="68"/>
    <x v="131"/>
    <n v="38.775510204081634"/>
    <x v="11"/>
    <x v="0"/>
  </r>
  <r>
    <x v="68"/>
    <x v="4"/>
    <n v="10.204081632653061"/>
    <x v="11"/>
    <x v="0"/>
  </r>
  <r>
    <x v="69"/>
    <x v="127"/>
    <n v="11.290322580645162"/>
    <x v="11"/>
    <x v="0"/>
  </r>
  <r>
    <x v="69"/>
    <x v="128"/>
    <n v="4.838709677419355"/>
    <x v="11"/>
    <x v="0"/>
  </r>
  <r>
    <x v="69"/>
    <x v="129"/>
    <n v="1.2096774193548387"/>
    <x v="11"/>
    <x v="0"/>
  </r>
  <r>
    <x v="69"/>
    <x v="130"/>
    <n v="34.274193548387096"/>
    <x v="11"/>
    <x v="0"/>
  </r>
  <r>
    <x v="69"/>
    <x v="131"/>
    <n v="38.306451612903224"/>
    <x v="11"/>
    <x v="0"/>
  </r>
  <r>
    <x v="69"/>
    <x v="4"/>
    <n v="10.080645161290322"/>
    <x v="11"/>
    <x v="0"/>
  </r>
  <r>
    <x v="70"/>
    <x v="127"/>
    <n v="11.475409836065573"/>
    <x v="11"/>
    <x v="0"/>
  </r>
  <r>
    <x v="70"/>
    <x v="128"/>
    <n v="6.1475409836065573"/>
    <x v="11"/>
    <x v="0"/>
  </r>
  <r>
    <x v="70"/>
    <x v="129"/>
    <n v="3.278688524590164"/>
    <x v="11"/>
    <x v="0"/>
  </r>
  <r>
    <x v="70"/>
    <x v="130"/>
    <n v="30.737704918032787"/>
    <x v="11"/>
    <x v="0"/>
  </r>
  <r>
    <x v="70"/>
    <x v="131"/>
    <n v="38.524590163934427"/>
    <x v="11"/>
    <x v="0"/>
  </r>
  <r>
    <x v="70"/>
    <x v="4"/>
    <n v="9.8360655737704921"/>
    <x v="11"/>
    <x v="0"/>
  </r>
  <r>
    <x v="71"/>
    <x v="127"/>
    <n v="8.4677419354838701"/>
    <x v="11"/>
    <x v="0"/>
  </r>
  <r>
    <x v="71"/>
    <x v="128"/>
    <n v="5.645161290322581"/>
    <x v="11"/>
    <x v="0"/>
  </r>
  <r>
    <x v="71"/>
    <x v="129"/>
    <n v="1.2096774193548387"/>
    <x v="11"/>
    <x v="0"/>
  </r>
  <r>
    <x v="71"/>
    <x v="130"/>
    <n v="36.29032258064516"/>
    <x v="11"/>
    <x v="0"/>
  </r>
  <r>
    <x v="71"/>
    <x v="131"/>
    <n v="38.306451612903224"/>
    <x v="11"/>
    <x v="0"/>
  </r>
  <r>
    <x v="71"/>
    <x v="4"/>
    <n v="10.080645161290322"/>
    <x v="11"/>
    <x v="0"/>
  </r>
  <r>
    <x v="72"/>
    <x v="127"/>
    <n v="4.435483870967742"/>
    <x v="11"/>
    <x v="0"/>
  </r>
  <r>
    <x v="72"/>
    <x v="128"/>
    <n v="0.40322580645161288"/>
    <x v="11"/>
    <x v="0"/>
  </r>
  <r>
    <x v="72"/>
    <x v="129"/>
    <n v="1.6129032258064515"/>
    <x v="11"/>
    <x v="0"/>
  </r>
  <r>
    <x v="72"/>
    <x v="130"/>
    <n v="45.161290322580648"/>
    <x v="11"/>
    <x v="0"/>
  </r>
  <r>
    <x v="72"/>
    <x v="131"/>
    <n v="38.306451612903224"/>
    <x v="11"/>
    <x v="0"/>
  </r>
  <r>
    <x v="72"/>
    <x v="4"/>
    <n v="10.080645161290322"/>
    <x v="11"/>
    <x v="0"/>
  </r>
  <r>
    <x v="67"/>
    <x v="127"/>
    <n v="12.107623318385651"/>
    <x v="12"/>
    <x v="0"/>
  </r>
  <r>
    <x v="67"/>
    <x v="128"/>
    <n v="5.8295964125560538"/>
    <x v="12"/>
    <x v="0"/>
  </r>
  <r>
    <x v="67"/>
    <x v="129"/>
    <n v="2.2421524663677128"/>
    <x v="12"/>
    <x v="0"/>
  </r>
  <r>
    <x v="67"/>
    <x v="130"/>
    <n v="50.224215246636774"/>
    <x v="12"/>
    <x v="0"/>
  </r>
  <r>
    <x v="67"/>
    <x v="131"/>
    <n v="19.282511210762333"/>
    <x v="12"/>
    <x v="0"/>
  </r>
  <r>
    <x v="67"/>
    <x v="4"/>
    <n v="10.31390134529148"/>
    <x v="12"/>
    <x v="0"/>
  </r>
  <r>
    <x v="68"/>
    <x v="127"/>
    <n v="25.118483412322274"/>
    <x v="12"/>
    <x v="0"/>
  </r>
  <r>
    <x v="68"/>
    <x v="128"/>
    <n v="16.113744075829384"/>
    <x v="12"/>
    <x v="0"/>
  </r>
  <r>
    <x v="68"/>
    <x v="129"/>
    <n v="3.7914691943127963"/>
    <x v="12"/>
    <x v="0"/>
  </r>
  <r>
    <x v="68"/>
    <x v="130"/>
    <n v="24.170616113744074"/>
    <x v="12"/>
    <x v="0"/>
  </r>
  <r>
    <x v="68"/>
    <x v="131"/>
    <n v="20.379146919431278"/>
    <x v="12"/>
    <x v="0"/>
  </r>
  <r>
    <x v="68"/>
    <x v="4"/>
    <n v="10.42654028436019"/>
    <x v="12"/>
    <x v="0"/>
  </r>
  <r>
    <x v="69"/>
    <x v="127"/>
    <n v="17.937219730941703"/>
    <x v="12"/>
    <x v="0"/>
  </r>
  <r>
    <x v="69"/>
    <x v="128"/>
    <n v="8.9686098654708513"/>
    <x v="12"/>
    <x v="0"/>
  </r>
  <r>
    <x v="69"/>
    <x v="129"/>
    <n v="1.3452914798206279"/>
    <x v="12"/>
    <x v="0"/>
  </r>
  <r>
    <x v="69"/>
    <x v="130"/>
    <n v="42.152466367713004"/>
    <x v="12"/>
    <x v="0"/>
  </r>
  <r>
    <x v="69"/>
    <x v="131"/>
    <n v="19.282511210762333"/>
    <x v="12"/>
    <x v="0"/>
  </r>
  <r>
    <x v="69"/>
    <x v="4"/>
    <n v="10.31390134529148"/>
    <x v="12"/>
    <x v="0"/>
  </r>
  <r>
    <x v="70"/>
    <x v="127"/>
    <n v="17.209302325581394"/>
    <x v="12"/>
    <x v="0"/>
  </r>
  <r>
    <x v="70"/>
    <x v="128"/>
    <n v="11.627906976744185"/>
    <x v="12"/>
    <x v="0"/>
  </r>
  <r>
    <x v="70"/>
    <x v="129"/>
    <n v="1.8604651162790697"/>
    <x v="12"/>
    <x v="0"/>
  </r>
  <r>
    <x v="70"/>
    <x v="130"/>
    <n v="40.465116279069768"/>
    <x v="12"/>
    <x v="0"/>
  </r>
  <r>
    <x v="70"/>
    <x v="131"/>
    <n v="19.069767441860463"/>
    <x v="12"/>
    <x v="0"/>
  </r>
  <r>
    <x v="70"/>
    <x v="4"/>
    <n v="10.232558139534884"/>
    <x v="12"/>
    <x v="0"/>
  </r>
  <r>
    <x v="71"/>
    <x v="127"/>
    <n v="10.762331838565023"/>
    <x v="12"/>
    <x v="0"/>
  </r>
  <r>
    <x v="71"/>
    <x v="128"/>
    <n v="7.1748878923766819"/>
    <x v="12"/>
    <x v="0"/>
  </r>
  <r>
    <x v="71"/>
    <x v="129"/>
    <n v="0"/>
    <x v="12"/>
    <x v="0"/>
  </r>
  <r>
    <x v="71"/>
    <x v="130"/>
    <n v="52.466367713004487"/>
    <x v="12"/>
    <x v="0"/>
  </r>
  <r>
    <x v="71"/>
    <x v="131"/>
    <n v="19.282511210762333"/>
    <x v="12"/>
    <x v="0"/>
  </r>
  <r>
    <x v="71"/>
    <x v="4"/>
    <n v="10.31390134529148"/>
    <x v="12"/>
    <x v="0"/>
  </r>
  <r>
    <x v="72"/>
    <x v="127"/>
    <n v="3.5874439461883409"/>
    <x v="12"/>
    <x v="0"/>
  </r>
  <r>
    <x v="72"/>
    <x v="128"/>
    <n v="0.44843049327354262"/>
    <x v="12"/>
    <x v="0"/>
  </r>
  <r>
    <x v="72"/>
    <x v="129"/>
    <n v="0.44843049327354262"/>
    <x v="12"/>
    <x v="0"/>
  </r>
  <r>
    <x v="72"/>
    <x v="130"/>
    <n v="65.919282511210767"/>
    <x v="12"/>
    <x v="0"/>
  </r>
  <r>
    <x v="72"/>
    <x v="131"/>
    <n v="19.282511210762333"/>
    <x v="12"/>
    <x v="0"/>
  </r>
  <r>
    <x v="72"/>
    <x v="4"/>
    <n v="10.31390134529148"/>
    <x v="12"/>
    <x v="0"/>
  </r>
  <r>
    <x v="67"/>
    <x v="127"/>
    <n v="9.0909090909090917"/>
    <x v="13"/>
    <x v="0"/>
  </r>
  <r>
    <x v="67"/>
    <x v="128"/>
    <n v="8.4415584415584419"/>
    <x v="13"/>
    <x v="0"/>
  </r>
  <r>
    <x v="67"/>
    <x v="129"/>
    <n v="1.948051948051948"/>
    <x v="13"/>
    <x v="0"/>
  </r>
  <r>
    <x v="67"/>
    <x v="130"/>
    <n v="59.090909090909093"/>
    <x v="13"/>
    <x v="0"/>
  </r>
  <r>
    <x v="67"/>
    <x v="131"/>
    <n v="15.584415584415584"/>
    <x v="13"/>
    <x v="0"/>
  </r>
  <r>
    <x v="67"/>
    <x v="4"/>
    <n v="5.8441558441558445"/>
    <x v="13"/>
    <x v="0"/>
  </r>
  <r>
    <x v="68"/>
    <x v="127"/>
    <n v="24.81203007518797"/>
    <x v="13"/>
    <x v="0"/>
  </r>
  <r>
    <x v="68"/>
    <x v="128"/>
    <n v="12.781954887218046"/>
    <x v="13"/>
    <x v="0"/>
  </r>
  <r>
    <x v="68"/>
    <x v="129"/>
    <n v="1.5037593984962405"/>
    <x v="13"/>
    <x v="0"/>
  </r>
  <r>
    <x v="68"/>
    <x v="130"/>
    <n v="36.842105263157897"/>
    <x v="13"/>
    <x v="0"/>
  </r>
  <r>
    <x v="68"/>
    <x v="131"/>
    <n v="18.045112781954888"/>
    <x v="13"/>
    <x v="0"/>
  </r>
  <r>
    <x v="68"/>
    <x v="4"/>
    <n v="6.0150375939849621"/>
    <x v="13"/>
    <x v="0"/>
  </r>
  <r>
    <x v="69"/>
    <x v="127"/>
    <n v="18.181818181818183"/>
    <x v="13"/>
    <x v="0"/>
  </r>
  <r>
    <x v="69"/>
    <x v="128"/>
    <n v="8.4415584415584419"/>
    <x v="13"/>
    <x v="0"/>
  </r>
  <r>
    <x v="69"/>
    <x v="129"/>
    <n v="1.948051948051948"/>
    <x v="13"/>
    <x v="0"/>
  </r>
  <r>
    <x v="69"/>
    <x v="130"/>
    <n v="50"/>
    <x v="13"/>
    <x v="0"/>
  </r>
  <r>
    <x v="69"/>
    <x v="131"/>
    <n v="15.584415584415584"/>
    <x v="13"/>
    <x v="0"/>
  </r>
  <r>
    <x v="69"/>
    <x v="4"/>
    <n v="5.8441558441558445"/>
    <x v="13"/>
    <x v="0"/>
  </r>
  <r>
    <x v="70"/>
    <x v="127"/>
    <n v="20.394736842105264"/>
    <x v="13"/>
    <x v="0"/>
  </r>
  <r>
    <x v="70"/>
    <x v="128"/>
    <n v="17.763157894736842"/>
    <x v="13"/>
    <x v="0"/>
  </r>
  <r>
    <x v="70"/>
    <x v="129"/>
    <n v="1.3157894736842106"/>
    <x v="13"/>
    <x v="0"/>
  </r>
  <r>
    <x v="70"/>
    <x v="130"/>
    <n v="39.473684210526315"/>
    <x v="13"/>
    <x v="0"/>
  </r>
  <r>
    <x v="70"/>
    <x v="131"/>
    <n v="15.131578947368421"/>
    <x v="13"/>
    <x v="0"/>
  </r>
  <r>
    <x v="70"/>
    <x v="4"/>
    <n v="5.9210526315789478"/>
    <x v="13"/>
    <x v="0"/>
  </r>
  <r>
    <x v="71"/>
    <x v="127"/>
    <n v="14.935064935064934"/>
    <x v="13"/>
    <x v="0"/>
  </r>
  <r>
    <x v="71"/>
    <x v="128"/>
    <n v="18.181818181818183"/>
    <x v="13"/>
    <x v="0"/>
  </r>
  <r>
    <x v="71"/>
    <x v="129"/>
    <n v="1.2987012987012987"/>
    <x v="13"/>
    <x v="0"/>
  </r>
  <r>
    <x v="71"/>
    <x v="130"/>
    <n v="44.155844155844157"/>
    <x v="13"/>
    <x v="0"/>
  </r>
  <r>
    <x v="71"/>
    <x v="131"/>
    <n v="15.584415584415584"/>
    <x v="13"/>
    <x v="0"/>
  </r>
  <r>
    <x v="71"/>
    <x v="4"/>
    <n v="5.8441558441558445"/>
    <x v="13"/>
    <x v="0"/>
  </r>
  <r>
    <x v="72"/>
    <x v="127"/>
    <n v="2.5974025974025974"/>
    <x v="13"/>
    <x v="0"/>
  </r>
  <r>
    <x v="72"/>
    <x v="128"/>
    <n v="0"/>
    <x v="13"/>
    <x v="0"/>
  </r>
  <r>
    <x v="72"/>
    <x v="129"/>
    <n v="2.5974025974025974"/>
    <x v="13"/>
    <x v="0"/>
  </r>
  <r>
    <x v="72"/>
    <x v="130"/>
    <n v="73.376623376623371"/>
    <x v="13"/>
    <x v="0"/>
  </r>
  <r>
    <x v="72"/>
    <x v="131"/>
    <n v="15.584415584415584"/>
    <x v="13"/>
    <x v="0"/>
  </r>
  <r>
    <x v="72"/>
    <x v="4"/>
    <n v="5.8441558441558445"/>
    <x v="13"/>
    <x v="0"/>
  </r>
  <r>
    <x v="67"/>
    <x v="127"/>
    <n v="1.0695187165775402"/>
    <x v="14"/>
    <x v="0"/>
  </r>
  <r>
    <x v="67"/>
    <x v="128"/>
    <n v="0.53475935828877008"/>
    <x v="14"/>
    <x v="0"/>
  </r>
  <r>
    <x v="67"/>
    <x v="129"/>
    <n v="1.0695187165775402"/>
    <x v="14"/>
    <x v="0"/>
  </r>
  <r>
    <x v="67"/>
    <x v="130"/>
    <n v="35.294117647058826"/>
    <x v="14"/>
    <x v="0"/>
  </r>
  <r>
    <x v="67"/>
    <x v="131"/>
    <n v="39.037433155080215"/>
    <x v="14"/>
    <x v="0"/>
  </r>
  <r>
    <x v="67"/>
    <x v="4"/>
    <n v="22.994652406417114"/>
    <x v="14"/>
    <x v="0"/>
  </r>
  <r>
    <x v="68"/>
    <x v="127"/>
    <n v="9.3406593406593412"/>
    <x v="14"/>
    <x v="0"/>
  </r>
  <r>
    <x v="68"/>
    <x v="128"/>
    <n v="6.0439560439560438"/>
    <x v="14"/>
    <x v="0"/>
  </r>
  <r>
    <x v="68"/>
    <x v="129"/>
    <n v="2.7472527472527473"/>
    <x v="14"/>
    <x v="0"/>
  </r>
  <r>
    <x v="68"/>
    <x v="130"/>
    <n v="19.780219780219781"/>
    <x v="14"/>
    <x v="0"/>
  </r>
  <r>
    <x v="68"/>
    <x v="131"/>
    <n v="38.46153846153846"/>
    <x v="14"/>
    <x v="0"/>
  </r>
  <r>
    <x v="68"/>
    <x v="4"/>
    <n v="23.626373626373628"/>
    <x v="14"/>
    <x v="0"/>
  </r>
  <r>
    <x v="69"/>
    <x v="127"/>
    <n v="5.882352941176471"/>
    <x v="14"/>
    <x v="0"/>
  </r>
  <r>
    <x v="69"/>
    <x v="128"/>
    <n v="0"/>
    <x v="14"/>
    <x v="0"/>
  </r>
  <r>
    <x v="69"/>
    <x v="129"/>
    <n v="0.53475935828877008"/>
    <x v="14"/>
    <x v="0"/>
  </r>
  <r>
    <x v="69"/>
    <x v="130"/>
    <n v="31.550802139037433"/>
    <x v="14"/>
    <x v="0"/>
  </r>
  <r>
    <x v="69"/>
    <x v="131"/>
    <n v="39.037433155080215"/>
    <x v="14"/>
    <x v="0"/>
  </r>
  <r>
    <x v="69"/>
    <x v="4"/>
    <n v="22.994652406417114"/>
    <x v="14"/>
    <x v="0"/>
  </r>
  <r>
    <x v="70"/>
    <x v="127"/>
    <n v="5.6497175141242941"/>
    <x v="14"/>
    <x v="0"/>
  </r>
  <r>
    <x v="70"/>
    <x v="128"/>
    <n v="1.6949152542372881"/>
    <x v="14"/>
    <x v="0"/>
  </r>
  <r>
    <x v="70"/>
    <x v="129"/>
    <n v="1.6949152542372881"/>
    <x v="14"/>
    <x v="0"/>
  </r>
  <r>
    <x v="70"/>
    <x v="130"/>
    <n v="29.378531073446329"/>
    <x v="14"/>
    <x v="0"/>
  </r>
  <r>
    <x v="70"/>
    <x v="131"/>
    <n v="38.418079096045197"/>
    <x v="14"/>
    <x v="0"/>
  </r>
  <r>
    <x v="70"/>
    <x v="4"/>
    <n v="23.163841807909606"/>
    <x v="14"/>
    <x v="0"/>
  </r>
  <r>
    <x v="71"/>
    <x v="127"/>
    <n v="2.1390374331550803"/>
    <x v="14"/>
    <x v="0"/>
  </r>
  <r>
    <x v="71"/>
    <x v="128"/>
    <n v="0"/>
    <x v="14"/>
    <x v="0"/>
  </r>
  <r>
    <x v="71"/>
    <x v="129"/>
    <n v="1.6042780748663101"/>
    <x v="14"/>
    <x v="0"/>
  </r>
  <r>
    <x v="71"/>
    <x v="130"/>
    <n v="34.224598930481285"/>
    <x v="14"/>
    <x v="0"/>
  </r>
  <r>
    <x v="71"/>
    <x v="131"/>
    <n v="39.037433155080215"/>
    <x v="14"/>
    <x v="0"/>
  </r>
  <r>
    <x v="71"/>
    <x v="4"/>
    <n v="22.994652406417114"/>
    <x v="14"/>
    <x v="0"/>
  </r>
  <r>
    <x v="72"/>
    <x v="127"/>
    <n v="0.53475935828877008"/>
    <x v="14"/>
    <x v="0"/>
  </r>
  <r>
    <x v="72"/>
    <x v="128"/>
    <n v="0"/>
    <x v="14"/>
    <x v="0"/>
  </r>
  <r>
    <x v="72"/>
    <x v="129"/>
    <n v="1.6042780748663101"/>
    <x v="14"/>
    <x v="0"/>
  </r>
  <r>
    <x v="72"/>
    <x v="130"/>
    <n v="35.828877005347593"/>
    <x v="14"/>
    <x v="0"/>
  </r>
  <r>
    <x v="72"/>
    <x v="131"/>
    <n v="39.037433155080215"/>
    <x v="14"/>
    <x v="0"/>
  </r>
  <r>
    <x v="72"/>
    <x v="4"/>
    <n v="22.994652406417114"/>
    <x v="14"/>
    <x v="0"/>
  </r>
  <r>
    <x v="67"/>
    <x v="127"/>
    <n v="8.9622641509433958"/>
    <x v="15"/>
    <x v="0"/>
  </r>
  <r>
    <x v="67"/>
    <x v="128"/>
    <n v="6.6037735849056602"/>
    <x v="15"/>
    <x v="0"/>
  </r>
  <r>
    <x v="67"/>
    <x v="129"/>
    <n v="0.94339622641509435"/>
    <x v="15"/>
    <x v="0"/>
  </r>
  <r>
    <x v="67"/>
    <x v="130"/>
    <n v="63.679245283018865"/>
    <x v="15"/>
    <x v="0"/>
  </r>
  <r>
    <x v="67"/>
    <x v="131"/>
    <n v="7.5471698113207548"/>
    <x v="15"/>
    <x v="0"/>
  </r>
  <r>
    <x v="67"/>
    <x v="4"/>
    <n v="12.264150943396226"/>
    <x v="15"/>
    <x v="0"/>
  </r>
  <r>
    <x v="68"/>
    <x v="127"/>
    <n v="22.596153846153847"/>
    <x v="15"/>
    <x v="0"/>
  </r>
  <r>
    <x v="68"/>
    <x v="128"/>
    <n v="15.865384615384615"/>
    <x v="15"/>
    <x v="0"/>
  </r>
  <r>
    <x v="68"/>
    <x v="129"/>
    <n v="0.96153846153846156"/>
    <x v="15"/>
    <x v="0"/>
  </r>
  <r>
    <x v="68"/>
    <x v="130"/>
    <n v="40.384615384615387"/>
    <x v="15"/>
    <x v="0"/>
  </r>
  <r>
    <x v="68"/>
    <x v="131"/>
    <n v="7.6923076923076925"/>
    <x v="15"/>
    <x v="0"/>
  </r>
  <r>
    <x v="68"/>
    <x v="4"/>
    <n v="12.5"/>
    <x v="15"/>
    <x v="0"/>
  </r>
  <r>
    <x v="69"/>
    <x v="127"/>
    <n v="13.270142180094787"/>
    <x v="15"/>
    <x v="0"/>
  </r>
  <r>
    <x v="69"/>
    <x v="128"/>
    <n v="14.691943127962086"/>
    <x v="15"/>
    <x v="0"/>
  </r>
  <r>
    <x v="69"/>
    <x v="129"/>
    <n v="0"/>
    <x v="15"/>
    <x v="0"/>
  </r>
  <r>
    <x v="69"/>
    <x v="130"/>
    <n v="52.132701421800945"/>
    <x v="15"/>
    <x v="0"/>
  </r>
  <r>
    <x v="69"/>
    <x v="131"/>
    <n v="7.5829383886255926"/>
    <x v="15"/>
    <x v="0"/>
  </r>
  <r>
    <x v="69"/>
    <x v="4"/>
    <n v="12.322274881516588"/>
    <x v="15"/>
    <x v="0"/>
  </r>
  <r>
    <x v="70"/>
    <x v="127"/>
    <n v="9.7087378640776691"/>
    <x v="15"/>
    <x v="0"/>
  </r>
  <r>
    <x v="70"/>
    <x v="128"/>
    <n v="4.8543689320388346"/>
    <x v="15"/>
    <x v="0"/>
  </r>
  <r>
    <x v="70"/>
    <x v="129"/>
    <n v="0.970873786407767"/>
    <x v="15"/>
    <x v="0"/>
  </r>
  <r>
    <x v="70"/>
    <x v="130"/>
    <n v="64.077669902912618"/>
    <x v="15"/>
    <x v="0"/>
  </r>
  <r>
    <x v="70"/>
    <x v="131"/>
    <n v="7.766990291262136"/>
    <x v="15"/>
    <x v="0"/>
  </r>
  <r>
    <x v="70"/>
    <x v="4"/>
    <n v="12.621359223300971"/>
    <x v="15"/>
    <x v="0"/>
  </r>
  <r>
    <x v="71"/>
    <x v="127"/>
    <n v="13.20754716981132"/>
    <x v="15"/>
    <x v="0"/>
  </r>
  <r>
    <x v="71"/>
    <x v="128"/>
    <n v="10.849056603773585"/>
    <x v="15"/>
    <x v="0"/>
  </r>
  <r>
    <x v="71"/>
    <x v="129"/>
    <n v="0.47169811320754718"/>
    <x v="15"/>
    <x v="0"/>
  </r>
  <r>
    <x v="71"/>
    <x v="130"/>
    <n v="55.660377358490564"/>
    <x v="15"/>
    <x v="0"/>
  </r>
  <r>
    <x v="71"/>
    <x v="131"/>
    <n v="7.5471698113207548"/>
    <x v="15"/>
    <x v="0"/>
  </r>
  <r>
    <x v="71"/>
    <x v="4"/>
    <n v="12.264150943396226"/>
    <x v="15"/>
    <x v="0"/>
  </r>
  <r>
    <x v="72"/>
    <x v="127"/>
    <n v="1.8867924528301887"/>
    <x v="15"/>
    <x v="0"/>
  </r>
  <r>
    <x v="72"/>
    <x v="128"/>
    <n v="1.4150943396226414"/>
    <x v="15"/>
    <x v="0"/>
  </r>
  <r>
    <x v="72"/>
    <x v="129"/>
    <n v="0"/>
    <x v="15"/>
    <x v="0"/>
  </r>
  <r>
    <x v="72"/>
    <x v="130"/>
    <n v="76.886792452830193"/>
    <x v="15"/>
    <x v="0"/>
  </r>
  <r>
    <x v="72"/>
    <x v="131"/>
    <n v="7.5471698113207548"/>
    <x v="15"/>
    <x v="0"/>
  </r>
  <r>
    <x v="72"/>
    <x v="4"/>
    <n v="12.264150943396226"/>
    <x v="15"/>
    <x v="0"/>
  </r>
  <r>
    <x v="67"/>
    <x v="127"/>
    <n v="15.876777251184834"/>
    <x v="16"/>
    <x v="0"/>
  </r>
  <r>
    <x v="67"/>
    <x v="128"/>
    <n v="8.0568720379146921"/>
    <x v="16"/>
    <x v="0"/>
  </r>
  <r>
    <x v="67"/>
    <x v="129"/>
    <n v="2.3696682464454977"/>
    <x v="16"/>
    <x v="0"/>
  </r>
  <r>
    <x v="67"/>
    <x v="130"/>
    <n v="50"/>
    <x v="16"/>
    <x v="0"/>
  </r>
  <r>
    <x v="67"/>
    <x v="131"/>
    <n v="14.691943127962086"/>
    <x v="16"/>
    <x v="0"/>
  </r>
  <r>
    <x v="67"/>
    <x v="4"/>
    <n v="9.0047393364928912"/>
    <x v="16"/>
    <x v="0"/>
  </r>
  <r>
    <x v="68"/>
    <x v="127"/>
    <n v="32.513661202185794"/>
    <x v="16"/>
    <x v="0"/>
  </r>
  <r>
    <x v="68"/>
    <x v="128"/>
    <n v="15.573770491803279"/>
    <x v="16"/>
    <x v="0"/>
  </r>
  <r>
    <x v="68"/>
    <x v="129"/>
    <n v="4.3715846994535523"/>
    <x v="16"/>
    <x v="0"/>
  </r>
  <r>
    <x v="68"/>
    <x v="130"/>
    <n v="23.224043715846996"/>
    <x v="16"/>
    <x v="0"/>
  </r>
  <r>
    <x v="68"/>
    <x v="131"/>
    <n v="15.573770491803279"/>
    <x v="16"/>
    <x v="0"/>
  </r>
  <r>
    <x v="68"/>
    <x v="4"/>
    <n v="9.2896174863387984"/>
    <x v="16"/>
    <x v="0"/>
  </r>
  <r>
    <x v="69"/>
    <x v="127"/>
    <n v="19.002375296912113"/>
    <x v="16"/>
    <x v="0"/>
  </r>
  <r>
    <x v="69"/>
    <x v="128"/>
    <n v="10.213776722090261"/>
    <x v="16"/>
    <x v="0"/>
  </r>
  <r>
    <x v="69"/>
    <x v="129"/>
    <n v="1.4251781472684086"/>
    <x v="16"/>
    <x v="0"/>
  </r>
  <r>
    <x v="69"/>
    <x v="130"/>
    <n v="45.843230403800476"/>
    <x v="16"/>
    <x v="0"/>
  </r>
  <r>
    <x v="69"/>
    <x v="131"/>
    <n v="14.726840855106888"/>
    <x v="16"/>
    <x v="0"/>
  </r>
  <r>
    <x v="69"/>
    <x v="4"/>
    <n v="9.026128266033254"/>
    <x v="16"/>
    <x v="0"/>
  </r>
  <r>
    <x v="70"/>
    <x v="127"/>
    <n v="16.911764705882351"/>
    <x v="16"/>
    <x v="0"/>
  </r>
  <r>
    <x v="70"/>
    <x v="128"/>
    <n v="14.705882352941176"/>
    <x v="16"/>
    <x v="0"/>
  </r>
  <r>
    <x v="70"/>
    <x v="129"/>
    <n v="2.9411764705882355"/>
    <x v="16"/>
    <x v="0"/>
  </r>
  <r>
    <x v="70"/>
    <x v="130"/>
    <n v="41.911764705882355"/>
    <x v="16"/>
    <x v="0"/>
  </r>
  <r>
    <x v="70"/>
    <x v="131"/>
    <n v="15.196078431372548"/>
    <x v="16"/>
    <x v="0"/>
  </r>
  <r>
    <x v="70"/>
    <x v="4"/>
    <n v="8.8235294117647065"/>
    <x v="16"/>
    <x v="0"/>
  </r>
  <r>
    <x v="71"/>
    <x v="127"/>
    <n v="15.876777251184834"/>
    <x v="16"/>
    <x v="0"/>
  </r>
  <r>
    <x v="71"/>
    <x v="128"/>
    <n v="7.5829383886255926"/>
    <x v="16"/>
    <x v="0"/>
  </r>
  <r>
    <x v="71"/>
    <x v="129"/>
    <n v="1.1848341232227488"/>
    <x v="16"/>
    <x v="0"/>
  </r>
  <r>
    <x v="71"/>
    <x v="130"/>
    <n v="51.658767772511851"/>
    <x v="16"/>
    <x v="0"/>
  </r>
  <r>
    <x v="71"/>
    <x v="131"/>
    <n v="14.691943127962086"/>
    <x v="16"/>
    <x v="0"/>
  </r>
  <r>
    <x v="71"/>
    <x v="4"/>
    <n v="9.0047393364928912"/>
    <x v="16"/>
    <x v="0"/>
  </r>
  <r>
    <x v="72"/>
    <x v="127"/>
    <n v="3.7914691943127963"/>
    <x v="16"/>
    <x v="0"/>
  </r>
  <r>
    <x v="72"/>
    <x v="128"/>
    <n v="1.8957345971563981"/>
    <x v="16"/>
    <x v="0"/>
  </r>
  <r>
    <x v="72"/>
    <x v="129"/>
    <n v="0.7109004739336493"/>
    <x v="16"/>
    <x v="0"/>
  </r>
  <r>
    <x v="72"/>
    <x v="130"/>
    <n v="69.905213270142184"/>
    <x v="16"/>
    <x v="0"/>
  </r>
  <r>
    <x v="72"/>
    <x v="131"/>
    <n v="14.691943127962086"/>
    <x v="16"/>
    <x v="0"/>
  </r>
  <r>
    <x v="72"/>
    <x v="4"/>
    <n v="9.0047393364928912"/>
    <x v="16"/>
    <x v="0"/>
  </r>
  <r>
    <x v="67"/>
    <x v="127"/>
    <n v="10.272040760622327"/>
    <x v="0"/>
    <x v="1"/>
  </r>
  <r>
    <x v="67"/>
    <x v="128"/>
    <n v="3.6939313984168867"/>
    <x v="0"/>
    <x v="1"/>
  </r>
  <r>
    <x v="67"/>
    <x v="129"/>
    <n v="1.8560640524065144"/>
    <x v="0"/>
    <x v="1"/>
  </r>
  <r>
    <x v="67"/>
    <x v="130"/>
    <n v="39.532344645619141"/>
    <x v="0"/>
    <x v="1"/>
  </r>
  <r>
    <x v="67"/>
    <x v="131"/>
    <n v="33.71849695205168"/>
    <x v="0"/>
    <x v="1"/>
  </r>
  <r>
    <x v="67"/>
    <x v="4"/>
    <n v="11.045400782458374"/>
    <x v="0"/>
    <x v="1"/>
  </r>
  <r>
    <x v="68"/>
    <x v="127"/>
    <n v="17.584583378955436"/>
    <x v="0"/>
    <x v="1"/>
  </r>
  <r>
    <x v="68"/>
    <x v="128"/>
    <n v="7.7192598270009851"/>
    <x v="0"/>
    <x v="1"/>
  </r>
  <r>
    <x v="68"/>
    <x v="129"/>
    <n v="2.9453629694514398"/>
    <x v="0"/>
    <x v="1"/>
  </r>
  <r>
    <x v="68"/>
    <x v="130"/>
    <n v="21.92050804773897"/>
    <x v="0"/>
    <x v="1"/>
  </r>
  <r>
    <x v="68"/>
    <x v="131"/>
    <n v="37.97218876601336"/>
    <x v="0"/>
    <x v="1"/>
  </r>
  <r>
    <x v="68"/>
    <x v="4"/>
    <n v="12.13182962881857"/>
    <x v="0"/>
    <x v="1"/>
  </r>
  <r>
    <x v="69"/>
    <x v="127"/>
    <n v="14.560364464692483"/>
    <x v="0"/>
    <x v="1"/>
  </r>
  <r>
    <x v="69"/>
    <x v="128"/>
    <n v="4.4555808656036451"/>
    <x v="0"/>
    <x v="1"/>
  </r>
  <r>
    <x v="69"/>
    <x v="129"/>
    <n v="1.2665148063781322"/>
    <x v="0"/>
    <x v="1"/>
  </r>
  <r>
    <x v="69"/>
    <x v="130"/>
    <n v="35.052391799544417"/>
    <x v="0"/>
    <x v="1"/>
  </r>
  <r>
    <x v="69"/>
    <x v="131"/>
    <n v="33.785876993166291"/>
    <x v="0"/>
    <x v="1"/>
  </r>
  <r>
    <x v="69"/>
    <x v="4"/>
    <n v="11.052391799544418"/>
    <x v="0"/>
    <x v="1"/>
  </r>
  <r>
    <x v="70"/>
    <x v="127"/>
    <n v="15.512120341094183"/>
    <x v="0"/>
    <x v="1"/>
  </r>
  <r>
    <x v="70"/>
    <x v="128"/>
    <n v="6.476956979975089"/>
    <x v="0"/>
    <x v="1"/>
  </r>
  <r>
    <x v="70"/>
    <x v="129"/>
    <n v="1.973747245377024"/>
    <x v="0"/>
    <x v="1"/>
  </r>
  <r>
    <x v="70"/>
    <x v="130"/>
    <n v="31.551212034109419"/>
    <x v="0"/>
    <x v="1"/>
  </r>
  <r>
    <x v="70"/>
    <x v="131"/>
    <n v="33.802816901408448"/>
    <x v="0"/>
    <x v="1"/>
  </r>
  <r>
    <x v="70"/>
    <x v="4"/>
    <n v="11.018491903803776"/>
    <x v="0"/>
    <x v="1"/>
  </r>
  <r>
    <x v="71"/>
    <x v="127"/>
    <n v="9.8545454545454554"/>
    <x v="0"/>
    <x v="1"/>
  </r>
  <r>
    <x v="71"/>
    <x v="128"/>
    <n v="3.7636363636363637"/>
    <x v="0"/>
    <x v="1"/>
  </r>
  <r>
    <x v="71"/>
    <x v="129"/>
    <n v="0.41818181818181815"/>
    <x v="0"/>
    <x v="1"/>
  </r>
  <r>
    <x v="71"/>
    <x v="130"/>
    <n v="41.327272727272728"/>
    <x v="0"/>
    <x v="1"/>
  </r>
  <r>
    <x v="71"/>
    <x v="131"/>
    <n v="33.736363636363635"/>
    <x v="0"/>
    <x v="1"/>
  </r>
  <r>
    <x v="71"/>
    <x v="4"/>
    <n v="11.036363636363637"/>
    <x v="0"/>
    <x v="1"/>
  </r>
  <r>
    <x v="72"/>
    <x v="127"/>
    <n v="3.1090909090909089"/>
    <x v="0"/>
    <x v="1"/>
  </r>
  <r>
    <x v="72"/>
    <x v="128"/>
    <n v="0.39090909090909093"/>
    <x v="0"/>
    <x v="1"/>
  </r>
  <r>
    <x v="72"/>
    <x v="129"/>
    <n v="0.60909090909090913"/>
    <x v="0"/>
    <x v="1"/>
  </r>
  <r>
    <x v="72"/>
    <x v="130"/>
    <n v="51.154545454545456"/>
    <x v="0"/>
    <x v="1"/>
  </r>
  <r>
    <x v="72"/>
    <x v="131"/>
    <n v="33.736363636363635"/>
    <x v="0"/>
    <x v="1"/>
  </r>
  <r>
    <x v="72"/>
    <x v="4"/>
    <n v="11.036363636363637"/>
    <x v="0"/>
    <x v="1"/>
  </r>
  <r>
    <x v="67"/>
    <x v="127"/>
    <n v="26.698816308636562"/>
    <x v="1"/>
    <x v="1"/>
  </r>
  <r>
    <x v="67"/>
    <x v="128"/>
    <n v="8.8557650153441472"/>
    <x v="1"/>
    <x v="1"/>
  </r>
  <r>
    <x v="67"/>
    <x v="129"/>
    <n v="3.0249890398947832"/>
    <x v="1"/>
    <x v="1"/>
  </r>
  <r>
    <x v="67"/>
    <x v="130"/>
    <n v="40.815431828145549"/>
    <x v="1"/>
    <x v="1"/>
  </r>
  <r>
    <x v="67"/>
    <x v="131"/>
    <n v="15.344147303814117"/>
    <x v="1"/>
    <x v="1"/>
  </r>
  <r>
    <x v="67"/>
    <x v="4"/>
    <n v="5.5677334502411222"/>
    <x v="1"/>
    <x v="1"/>
  </r>
  <r>
    <x v="68"/>
    <x v="127"/>
    <n v="36.349453978159126"/>
    <x v="1"/>
    <x v="1"/>
  </r>
  <r>
    <x v="68"/>
    <x v="128"/>
    <n v="9.3603744149765991"/>
    <x v="1"/>
    <x v="1"/>
  </r>
  <r>
    <x v="68"/>
    <x v="129"/>
    <n v="5.1482059282371297"/>
    <x v="1"/>
    <x v="1"/>
  </r>
  <r>
    <x v="68"/>
    <x v="130"/>
    <n v="21.684867394695789"/>
    <x v="1"/>
    <x v="1"/>
  </r>
  <r>
    <x v="68"/>
    <x v="131"/>
    <n v="21.138845553822154"/>
    <x v="1"/>
    <x v="1"/>
  </r>
  <r>
    <x v="68"/>
    <x v="4"/>
    <n v="7.0202808112324497"/>
    <x v="1"/>
    <x v="1"/>
  </r>
  <r>
    <x v="69"/>
    <x v="127"/>
    <n v="32.733655111891181"/>
    <x v="1"/>
    <x v="1"/>
  </r>
  <r>
    <x v="69"/>
    <x v="128"/>
    <n v="7.6349275998244845"/>
    <x v="1"/>
    <x v="1"/>
  </r>
  <r>
    <x v="69"/>
    <x v="129"/>
    <n v="2.7643703378674855"/>
    <x v="1"/>
    <x v="1"/>
  </r>
  <r>
    <x v="69"/>
    <x v="130"/>
    <n v="36.068451075032911"/>
    <x v="1"/>
    <x v="1"/>
  </r>
  <r>
    <x v="69"/>
    <x v="131"/>
    <n v="15.533128565160158"/>
    <x v="1"/>
    <x v="1"/>
  </r>
  <r>
    <x v="69"/>
    <x v="4"/>
    <n v="5.5726195699868359"/>
    <x v="1"/>
    <x v="1"/>
  </r>
  <r>
    <x v="70"/>
    <x v="127"/>
    <n v="28.375387339530764"/>
    <x v="1"/>
    <x v="1"/>
  </r>
  <r>
    <x v="70"/>
    <x v="128"/>
    <n v="10.624169986719787"/>
    <x v="1"/>
    <x v="1"/>
  </r>
  <r>
    <x v="70"/>
    <x v="129"/>
    <n v="1.593625498007968"/>
    <x v="1"/>
    <x v="1"/>
  </r>
  <r>
    <x v="70"/>
    <x v="130"/>
    <n v="39.176626826029214"/>
    <x v="1"/>
    <x v="1"/>
  </r>
  <r>
    <x v="70"/>
    <x v="131"/>
    <n v="15.405046480743692"/>
    <x v="1"/>
    <x v="1"/>
  </r>
  <r>
    <x v="70"/>
    <x v="4"/>
    <n v="5.621956617972554"/>
    <x v="1"/>
    <x v="1"/>
  </r>
  <r>
    <x v="71"/>
    <x v="127"/>
    <n v="13.254593175853019"/>
    <x v="1"/>
    <x v="1"/>
  </r>
  <r>
    <x v="71"/>
    <x v="128"/>
    <n v="2.537182852143482"/>
    <x v="1"/>
    <x v="1"/>
  </r>
  <r>
    <x v="71"/>
    <x v="129"/>
    <n v="0.30621172353455817"/>
    <x v="1"/>
    <x v="1"/>
  </r>
  <r>
    <x v="71"/>
    <x v="130"/>
    <n v="62.948381452318458"/>
    <x v="1"/>
    <x v="1"/>
  </r>
  <r>
    <x v="71"/>
    <x v="131"/>
    <n v="15.529308836395451"/>
    <x v="1"/>
    <x v="1"/>
  </r>
  <r>
    <x v="71"/>
    <x v="4"/>
    <n v="5.5555555555555554"/>
    <x v="1"/>
    <x v="1"/>
  </r>
  <r>
    <x v="72"/>
    <x v="127"/>
    <n v="5.7305336832895888"/>
    <x v="1"/>
    <x v="1"/>
  </r>
  <r>
    <x v="72"/>
    <x v="128"/>
    <n v="0.96237970253718286"/>
    <x v="1"/>
    <x v="1"/>
  </r>
  <r>
    <x v="72"/>
    <x v="129"/>
    <n v="0.39370078740157483"/>
    <x v="1"/>
    <x v="1"/>
  </r>
  <r>
    <x v="72"/>
    <x v="130"/>
    <n v="71.828521434820644"/>
    <x v="1"/>
    <x v="1"/>
  </r>
  <r>
    <x v="72"/>
    <x v="131"/>
    <n v="15.529308836395451"/>
    <x v="1"/>
    <x v="1"/>
  </r>
  <r>
    <x v="72"/>
    <x v="4"/>
    <n v="5.5555555555555554"/>
    <x v="1"/>
    <x v="1"/>
  </r>
  <r>
    <x v="67"/>
    <x v="127"/>
    <n v="1.3342696629213484"/>
    <x v="2"/>
    <x v="1"/>
  </r>
  <r>
    <x v="67"/>
    <x v="128"/>
    <n v="0.67883895131086147"/>
    <x v="2"/>
    <x v="1"/>
  </r>
  <r>
    <x v="67"/>
    <x v="129"/>
    <n v="0.60861423220973787"/>
    <x v="2"/>
    <x v="1"/>
  </r>
  <r>
    <x v="67"/>
    <x v="130"/>
    <n v="26.521535580524343"/>
    <x v="2"/>
    <x v="1"/>
  </r>
  <r>
    <x v="67"/>
    <x v="131"/>
    <n v="55.641385767790261"/>
    <x v="2"/>
    <x v="1"/>
  </r>
  <r>
    <x v="67"/>
    <x v="4"/>
    <n v="15.262172284644194"/>
    <x v="2"/>
    <x v="1"/>
  </r>
  <r>
    <x v="68"/>
    <x v="127"/>
    <n v="5.5090998524348258"/>
    <x v="2"/>
    <x v="1"/>
  </r>
  <r>
    <x v="68"/>
    <x v="128"/>
    <n v="4.3039842597147073"/>
    <x v="2"/>
    <x v="1"/>
  </r>
  <r>
    <x v="68"/>
    <x v="129"/>
    <n v="2.0659124446630597"/>
    <x v="2"/>
    <x v="1"/>
  </r>
  <r>
    <x v="68"/>
    <x v="130"/>
    <n v="15.789473684210526"/>
    <x v="2"/>
    <x v="1"/>
  </r>
  <r>
    <x v="68"/>
    <x v="131"/>
    <n v="56.763403836694543"/>
    <x v="2"/>
    <x v="1"/>
  </r>
  <r>
    <x v="68"/>
    <x v="4"/>
    <n v="15.617314313821938"/>
    <x v="2"/>
    <x v="1"/>
  </r>
  <r>
    <x v="69"/>
    <x v="127"/>
    <n v="2.9508196721311477"/>
    <x v="2"/>
    <x v="1"/>
  </r>
  <r>
    <x v="69"/>
    <x v="128"/>
    <n v="1.5222482435597189"/>
    <x v="2"/>
    <x v="1"/>
  </r>
  <r>
    <x v="69"/>
    <x v="129"/>
    <n v="0.42154566744730682"/>
    <x v="2"/>
    <x v="1"/>
  </r>
  <r>
    <x v="69"/>
    <x v="130"/>
    <n v="24.192037470725996"/>
    <x v="2"/>
    <x v="1"/>
  </r>
  <r>
    <x v="69"/>
    <x v="131"/>
    <n v="55.644028103044498"/>
    <x v="2"/>
    <x v="1"/>
  </r>
  <r>
    <x v="69"/>
    <x v="4"/>
    <n v="15.269320843091334"/>
    <x v="2"/>
    <x v="1"/>
  </r>
  <r>
    <x v="70"/>
    <x v="127"/>
    <n v="5.1564455569461831"/>
    <x v="2"/>
    <x v="1"/>
  </r>
  <r>
    <x v="70"/>
    <x v="128"/>
    <n v="1.902377972465582"/>
    <x v="2"/>
    <x v="1"/>
  </r>
  <r>
    <x v="70"/>
    <x v="129"/>
    <n v="1.9524405506883604"/>
    <x v="2"/>
    <x v="1"/>
  </r>
  <r>
    <x v="70"/>
    <x v="130"/>
    <n v="19.474342928660825"/>
    <x v="2"/>
    <x v="1"/>
  </r>
  <r>
    <x v="70"/>
    <x v="131"/>
    <n v="56.270337922403002"/>
    <x v="2"/>
    <x v="1"/>
  </r>
  <r>
    <x v="70"/>
    <x v="4"/>
    <n v="15.294117647058824"/>
    <x v="2"/>
    <x v="1"/>
  </r>
  <r>
    <x v="71"/>
    <x v="127"/>
    <n v="2.411048689138577"/>
    <x v="2"/>
    <x v="1"/>
  </r>
  <r>
    <x v="71"/>
    <x v="128"/>
    <n v="1.3810861423220975"/>
    <x v="2"/>
    <x v="1"/>
  </r>
  <r>
    <x v="71"/>
    <x v="129"/>
    <n v="0.25749063670411987"/>
    <x v="2"/>
    <x v="1"/>
  </r>
  <r>
    <x v="71"/>
    <x v="130"/>
    <n v="25.04681647940075"/>
    <x v="2"/>
    <x v="1"/>
  </r>
  <r>
    <x v="71"/>
    <x v="131"/>
    <n v="55.641385767790261"/>
    <x v="2"/>
    <x v="1"/>
  </r>
  <r>
    <x v="71"/>
    <x v="4"/>
    <n v="15.262172284644194"/>
    <x v="2"/>
    <x v="1"/>
  </r>
  <r>
    <x v="72"/>
    <x v="127"/>
    <n v="0.5617977528089888"/>
    <x v="2"/>
    <x v="1"/>
  </r>
  <r>
    <x v="72"/>
    <x v="128"/>
    <n v="0.16385767790262173"/>
    <x v="2"/>
    <x v="1"/>
  </r>
  <r>
    <x v="72"/>
    <x v="129"/>
    <n v="0.2808988764044944"/>
    <x v="2"/>
    <x v="1"/>
  </r>
  <r>
    <x v="72"/>
    <x v="130"/>
    <n v="28.113295880149813"/>
    <x v="2"/>
    <x v="1"/>
  </r>
  <r>
    <x v="72"/>
    <x v="131"/>
    <n v="55.641385767790261"/>
    <x v="2"/>
    <x v="1"/>
  </r>
  <r>
    <x v="72"/>
    <x v="4"/>
    <n v="15.262172284644194"/>
    <x v="2"/>
    <x v="1"/>
  </r>
  <r>
    <x v="67"/>
    <x v="127"/>
    <n v="15.074441687344914"/>
    <x v="3"/>
    <x v="1"/>
  </r>
  <r>
    <x v="67"/>
    <x v="128"/>
    <n v="4.3424317617866004"/>
    <x v="3"/>
    <x v="1"/>
  </r>
  <r>
    <x v="67"/>
    <x v="129"/>
    <n v="4.2183622828784122"/>
    <x v="3"/>
    <x v="1"/>
  </r>
  <r>
    <x v="67"/>
    <x v="130"/>
    <n v="55.086848635235732"/>
    <x v="3"/>
    <x v="1"/>
  </r>
  <r>
    <x v="67"/>
    <x v="131"/>
    <n v="14.454094292803971"/>
    <x v="3"/>
    <x v="1"/>
  </r>
  <r>
    <x v="67"/>
    <x v="4"/>
    <n v="7.0099255583126547"/>
    <x v="3"/>
    <x v="1"/>
  </r>
  <r>
    <x v="68"/>
    <x v="127"/>
    <n v="31.404958677685951"/>
    <x v="3"/>
    <x v="1"/>
  </r>
  <r>
    <x v="68"/>
    <x v="128"/>
    <n v="13.388429752066116"/>
    <x v="3"/>
    <x v="1"/>
  </r>
  <r>
    <x v="68"/>
    <x v="129"/>
    <n v="3.553719008264463"/>
    <x v="3"/>
    <x v="1"/>
  </r>
  <r>
    <x v="68"/>
    <x v="130"/>
    <n v="29.421487603305785"/>
    <x v="3"/>
    <x v="1"/>
  </r>
  <r>
    <x v="68"/>
    <x v="131"/>
    <n v="15.206611570247935"/>
    <x v="3"/>
    <x v="1"/>
  </r>
  <r>
    <x v="68"/>
    <x v="4"/>
    <n v="7.6033057851239674"/>
    <x v="3"/>
    <x v="1"/>
  </r>
  <r>
    <x v="69"/>
    <x v="127"/>
    <n v="23.283395755305868"/>
    <x v="3"/>
    <x v="1"/>
  </r>
  <r>
    <x v="69"/>
    <x v="128"/>
    <n v="5.3058676654182273"/>
    <x v="3"/>
    <x v="1"/>
  </r>
  <r>
    <x v="69"/>
    <x v="129"/>
    <n v="2.184769038701623"/>
    <x v="3"/>
    <x v="1"/>
  </r>
  <r>
    <x v="69"/>
    <x v="130"/>
    <n v="47.940074906367045"/>
    <x v="3"/>
    <x v="1"/>
  </r>
  <r>
    <x v="69"/>
    <x v="131"/>
    <n v="14.544319600499376"/>
    <x v="3"/>
    <x v="1"/>
  </r>
  <r>
    <x v="69"/>
    <x v="4"/>
    <n v="7.0536828963795255"/>
    <x v="3"/>
    <x v="1"/>
  </r>
  <r>
    <x v="70"/>
    <x v="127"/>
    <n v="25.183211192538309"/>
    <x v="3"/>
    <x v="1"/>
  </r>
  <r>
    <x v="70"/>
    <x v="128"/>
    <n v="10.726182544970021"/>
    <x v="3"/>
    <x v="1"/>
  </r>
  <r>
    <x v="70"/>
    <x v="129"/>
    <n v="2.9980013324450367"/>
    <x v="3"/>
    <x v="1"/>
  </r>
  <r>
    <x v="70"/>
    <x v="130"/>
    <n v="39.70686209193871"/>
    <x v="3"/>
    <x v="1"/>
  </r>
  <r>
    <x v="70"/>
    <x v="131"/>
    <n v="14.590273151232511"/>
    <x v="3"/>
    <x v="1"/>
  </r>
  <r>
    <x v="70"/>
    <x v="4"/>
    <n v="7.1285809460359761"/>
    <x v="3"/>
    <x v="1"/>
  </r>
  <r>
    <x v="71"/>
    <x v="127"/>
    <n v="23.110285006195788"/>
    <x v="3"/>
    <x v="1"/>
  </r>
  <r>
    <x v="71"/>
    <x v="128"/>
    <n v="9.6654275092936803"/>
    <x v="3"/>
    <x v="1"/>
  </r>
  <r>
    <x v="71"/>
    <x v="129"/>
    <n v="0.86741016109045854"/>
    <x v="3"/>
    <x v="1"/>
  </r>
  <r>
    <x v="71"/>
    <x v="130"/>
    <n v="45.41511771995043"/>
    <x v="3"/>
    <x v="1"/>
  </r>
  <r>
    <x v="71"/>
    <x v="131"/>
    <n v="14.436183395291202"/>
    <x v="3"/>
    <x v="1"/>
  </r>
  <r>
    <x v="71"/>
    <x v="4"/>
    <n v="7.0012391573729866"/>
    <x v="3"/>
    <x v="1"/>
  </r>
  <r>
    <x v="72"/>
    <x v="127"/>
    <n v="5.0185873605947959"/>
    <x v="3"/>
    <x v="1"/>
  </r>
  <r>
    <x v="72"/>
    <x v="128"/>
    <n v="0.37174721189591076"/>
    <x v="3"/>
    <x v="1"/>
  </r>
  <r>
    <x v="72"/>
    <x v="129"/>
    <n v="1.486988847583643"/>
    <x v="3"/>
    <x v="1"/>
  </r>
  <r>
    <x v="72"/>
    <x v="130"/>
    <n v="71.74721189591078"/>
    <x v="3"/>
    <x v="1"/>
  </r>
  <r>
    <x v="72"/>
    <x v="131"/>
    <n v="14.436183395291202"/>
    <x v="3"/>
    <x v="1"/>
  </r>
  <r>
    <x v="72"/>
    <x v="4"/>
    <n v="7.0012391573729866"/>
    <x v="3"/>
    <x v="1"/>
  </r>
  <r>
    <x v="67"/>
    <x v="127"/>
    <n v="3.8961038961038961"/>
    <x v="4"/>
    <x v="1"/>
  </r>
  <r>
    <x v="67"/>
    <x v="128"/>
    <n v="0.64935064935064934"/>
    <x v="4"/>
    <x v="1"/>
  </r>
  <r>
    <x v="67"/>
    <x v="129"/>
    <n v="1.5151515151515151"/>
    <x v="4"/>
    <x v="1"/>
  </r>
  <r>
    <x v="67"/>
    <x v="130"/>
    <n v="46.212121212121211"/>
    <x v="4"/>
    <x v="1"/>
  </r>
  <r>
    <x v="67"/>
    <x v="131"/>
    <n v="33.333333333333336"/>
    <x v="4"/>
    <x v="1"/>
  </r>
  <r>
    <x v="67"/>
    <x v="4"/>
    <n v="14.393939393939394"/>
    <x v="4"/>
    <x v="1"/>
  </r>
  <r>
    <x v="68"/>
    <x v="127"/>
    <n v="15.031055900621118"/>
    <x v="4"/>
    <x v="1"/>
  </r>
  <r>
    <x v="68"/>
    <x v="128"/>
    <n v="7.2049689440993792"/>
    <x v="4"/>
    <x v="1"/>
  </r>
  <r>
    <x v="68"/>
    <x v="129"/>
    <n v="2.7329192546583849"/>
    <x v="4"/>
    <x v="1"/>
  </r>
  <r>
    <x v="68"/>
    <x v="130"/>
    <n v="26.086956521739129"/>
    <x v="4"/>
    <x v="1"/>
  </r>
  <r>
    <x v="68"/>
    <x v="131"/>
    <n v="34.658385093167702"/>
    <x v="4"/>
    <x v="1"/>
  </r>
  <r>
    <x v="68"/>
    <x v="4"/>
    <n v="14.409937888198758"/>
    <x v="4"/>
    <x v="1"/>
  </r>
  <r>
    <x v="69"/>
    <x v="127"/>
    <n v="7.6839826839826841"/>
    <x v="4"/>
    <x v="1"/>
  </r>
  <r>
    <x v="69"/>
    <x v="128"/>
    <n v="2.0562770562770565"/>
    <x v="4"/>
    <x v="1"/>
  </r>
  <r>
    <x v="69"/>
    <x v="129"/>
    <n v="1.1904761904761905"/>
    <x v="4"/>
    <x v="1"/>
  </r>
  <r>
    <x v="69"/>
    <x v="130"/>
    <n v="41.666666666666664"/>
    <x v="4"/>
    <x v="1"/>
  </r>
  <r>
    <x v="69"/>
    <x v="131"/>
    <n v="33.333333333333336"/>
    <x v="4"/>
    <x v="1"/>
  </r>
  <r>
    <x v="69"/>
    <x v="4"/>
    <n v="14.393939393939394"/>
    <x v="4"/>
    <x v="1"/>
  </r>
  <r>
    <x v="70"/>
    <x v="127"/>
    <n v="7.6832151300236404"/>
    <x v="4"/>
    <x v="1"/>
  </r>
  <r>
    <x v="70"/>
    <x v="128"/>
    <n v="1.5366430260047281"/>
    <x v="4"/>
    <x v="1"/>
  </r>
  <r>
    <x v="70"/>
    <x v="129"/>
    <n v="1.7730496453900708"/>
    <x v="4"/>
    <x v="1"/>
  </r>
  <r>
    <x v="70"/>
    <x v="130"/>
    <n v="40.543735224586285"/>
    <x v="4"/>
    <x v="1"/>
  </r>
  <r>
    <x v="70"/>
    <x v="131"/>
    <n v="34.278959810874703"/>
    <x v="4"/>
    <x v="1"/>
  </r>
  <r>
    <x v="70"/>
    <x v="4"/>
    <n v="14.184397163120567"/>
    <x v="4"/>
    <x v="1"/>
  </r>
  <r>
    <x v="71"/>
    <x v="127"/>
    <n v="6.6017316017316015"/>
    <x v="4"/>
    <x v="1"/>
  </r>
  <r>
    <x v="71"/>
    <x v="128"/>
    <n v="3.3549783549783552"/>
    <x v="4"/>
    <x v="1"/>
  </r>
  <r>
    <x v="71"/>
    <x v="129"/>
    <n v="0.32467532467532467"/>
    <x v="4"/>
    <x v="1"/>
  </r>
  <r>
    <x v="71"/>
    <x v="130"/>
    <n v="41.99134199134199"/>
    <x v="4"/>
    <x v="1"/>
  </r>
  <r>
    <x v="71"/>
    <x v="131"/>
    <n v="33.333333333333336"/>
    <x v="4"/>
    <x v="1"/>
  </r>
  <r>
    <x v="71"/>
    <x v="4"/>
    <n v="14.393939393939394"/>
    <x v="4"/>
    <x v="1"/>
  </r>
  <r>
    <x v="72"/>
    <x v="127"/>
    <n v="2.3809523809523809"/>
    <x v="4"/>
    <x v="1"/>
  </r>
  <r>
    <x v="72"/>
    <x v="128"/>
    <n v="0"/>
    <x v="4"/>
    <x v="1"/>
  </r>
  <r>
    <x v="72"/>
    <x v="129"/>
    <n v="1.1904761904761905"/>
    <x v="4"/>
    <x v="1"/>
  </r>
  <r>
    <x v="72"/>
    <x v="130"/>
    <n v="48.80952380952381"/>
    <x v="4"/>
    <x v="1"/>
  </r>
  <r>
    <x v="72"/>
    <x v="131"/>
    <n v="33.333333333333336"/>
    <x v="4"/>
    <x v="1"/>
  </r>
  <r>
    <x v="72"/>
    <x v="4"/>
    <n v="14.393939393939394"/>
    <x v="4"/>
    <x v="1"/>
  </r>
  <r>
    <x v="67"/>
    <x v="127"/>
    <n v="5.1813471502590671"/>
    <x v="5"/>
    <x v="1"/>
  </r>
  <r>
    <x v="67"/>
    <x v="128"/>
    <n v="0"/>
    <x v="5"/>
    <x v="1"/>
  </r>
  <r>
    <x v="67"/>
    <x v="129"/>
    <n v="2.5906735751295336"/>
    <x v="5"/>
    <x v="1"/>
  </r>
  <r>
    <x v="67"/>
    <x v="130"/>
    <n v="50.259067357512954"/>
    <x v="5"/>
    <x v="1"/>
  </r>
  <r>
    <x v="67"/>
    <x v="131"/>
    <n v="23.834196891191709"/>
    <x v="5"/>
    <x v="1"/>
  </r>
  <r>
    <x v="67"/>
    <x v="4"/>
    <n v="18.134715025906736"/>
    <x v="5"/>
    <x v="1"/>
  </r>
  <r>
    <x v="68"/>
    <x v="127"/>
    <n v="16"/>
    <x v="5"/>
    <x v="1"/>
  </r>
  <r>
    <x v="68"/>
    <x v="128"/>
    <n v="8.6666666666666661"/>
    <x v="5"/>
    <x v="1"/>
  </r>
  <r>
    <x v="68"/>
    <x v="129"/>
    <n v="2.6666666666666665"/>
    <x v="5"/>
    <x v="1"/>
  </r>
  <r>
    <x v="68"/>
    <x v="130"/>
    <n v="30"/>
    <x v="5"/>
    <x v="1"/>
  </r>
  <r>
    <x v="68"/>
    <x v="131"/>
    <n v="24.666666666666668"/>
    <x v="5"/>
    <x v="1"/>
  </r>
  <r>
    <x v="68"/>
    <x v="4"/>
    <n v="18.666666666666668"/>
    <x v="5"/>
    <x v="1"/>
  </r>
  <r>
    <x v="69"/>
    <x v="127"/>
    <n v="7.2538860103626943"/>
    <x v="5"/>
    <x v="1"/>
  </r>
  <r>
    <x v="69"/>
    <x v="128"/>
    <n v="1.0362694300518134"/>
    <x v="5"/>
    <x v="1"/>
  </r>
  <r>
    <x v="69"/>
    <x v="129"/>
    <n v="1.0362694300518134"/>
    <x v="5"/>
    <x v="1"/>
  </r>
  <r>
    <x v="69"/>
    <x v="130"/>
    <n v="48.704663212435236"/>
    <x v="5"/>
    <x v="1"/>
  </r>
  <r>
    <x v="69"/>
    <x v="131"/>
    <n v="23.834196891191709"/>
    <x v="5"/>
    <x v="1"/>
  </r>
  <r>
    <x v="69"/>
    <x v="4"/>
    <n v="18.134715025906736"/>
    <x v="5"/>
    <x v="1"/>
  </r>
  <r>
    <x v="70"/>
    <x v="127"/>
    <n v="6.5868263473053892"/>
    <x v="5"/>
    <x v="1"/>
  </r>
  <r>
    <x v="70"/>
    <x v="128"/>
    <n v="0"/>
    <x v="5"/>
    <x v="1"/>
  </r>
  <r>
    <x v="70"/>
    <x v="129"/>
    <n v="1.1976047904191616"/>
    <x v="5"/>
    <x v="1"/>
  </r>
  <r>
    <x v="70"/>
    <x v="130"/>
    <n v="50.299401197604787"/>
    <x v="5"/>
    <x v="1"/>
  </r>
  <r>
    <x v="70"/>
    <x v="131"/>
    <n v="24.550898203592816"/>
    <x v="5"/>
    <x v="1"/>
  </r>
  <r>
    <x v="70"/>
    <x v="4"/>
    <n v="17.365269461077844"/>
    <x v="5"/>
    <x v="1"/>
  </r>
  <r>
    <x v="71"/>
    <x v="127"/>
    <n v="7.7720207253886011"/>
    <x v="5"/>
    <x v="1"/>
  </r>
  <r>
    <x v="71"/>
    <x v="128"/>
    <n v="2.5906735751295336"/>
    <x v="5"/>
    <x v="1"/>
  </r>
  <r>
    <x v="71"/>
    <x v="129"/>
    <n v="0"/>
    <x v="5"/>
    <x v="1"/>
  </r>
  <r>
    <x v="71"/>
    <x v="130"/>
    <n v="47.668393782383419"/>
    <x v="5"/>
    <x v="1"/>
  </r>
  <r>
    <x v="71"/>
    <x v="131"/>
    <n v="23.834196891191709"/>
    <x v="5"/>
    <x v="1"/>
  </r>
  <r>
    <x v="71"/>
    <x v="4"/>
    <n v="18.134715025906736"/>
    <x v="5"/>
    <x v="1"/>
  </r>
  <r>
    <x v="72"/>
    <x v="127"/>
    <n v="1.5544041450777202"/>
    <x v="5"/>
    <x v="1"/>
  </r>
  <r>
    <x v="72"/>
    <x v="128"/>
    <n v="0"/>
    <x v="5"/>
    <x v="1"/>
  </r>
  <r>
    <x v="72"/>
    <x v="129"/>
    <n v="0.51813471502590669"/>
    <x v="5"/>
    <x v="1"/>
  </r>
  <r>
    <x v="72"/>
    <x v="130"/>
    <n v="55.958549222797927"/>
    <x v="5"/>
    <x v="1"/>
  </r>
  <r>
    <x v="72"/>
    <x v="131"/>
    <n v="23.834196891191709"/>
    <x v="5"/>
    <x v="1"/>
  </r>
  <r>
    <x v="72"/>
    <x v="4"/>
    <n v="18.134715025906736"/>
    <x v="5"/>
    <x v="1"/>
  </r>
  <r>
    <x v="67"/>
    <x v="127"/>
    <n v="4.375"/>
    <x v="6"/>
    <x v="1"/>
  </r>
  <r>
    <x v="67"/>
    <x v="128"/>
    <n v="0"/>
    <x v="6"/>
    <x v="1"/>
  </r>
  <r>
    <x v="67"/>
    <x v="129"/>
    <n v="2.5"/>
    <x v="6"/>
    <x v="1"/>
  </r>
  <r>
    <x v="67"/>
    <x v="130"/>
    <n v="40"/>
    <x v="6"/>
    <x v="1"/>
  </r>
  <r>
    <x v="67"/>
    <x v="131"/>
    <n v="36.875"/>
    <x v="6"/>
    <x v="1"/>
  </r>
  <r>
    <x v="67"/>
    <x v="4"/>
    <n v="16.25"/>
    <x v="6"/>
    <x v="1"/>
  </r>
  <r>
    <x v="68"/>
    <x v="127"/>
    <n v="15.602836879432624"/>
    <x v="6"/>
    <x v="1"/>
  </r>
  <r>
    <x v="68"/>
    <x v="128"/>
    <n v="4.9645390070921982"/>
    <x v="6"/>
    <x v="1"/>
  </r>
  <r>
    <x v="68"/>
    <x v="129"/>
    <n v="2.1276595744680851"/>
    <x v="6"/>
    <x v="1"/>
  </r>
  <r>
    <x v="68"/>
    <x v="130"/>
    <n v="22.695035460992909"/>
    <x v="6"/>
    <x v="1"/>
  </r>
  <r>
    <x v="68"/>
    <x v="131"/>
    <n v="38.297872340425535"/>
    <x v="6"/>
    <x v="1"/>
  </r>
  <r>
    <x v="68"/>
    <x v="4"/>
    <n v="16.312056737588652"/>
    <x v="6"/>
    <x v="1"/>
  </r>
  <r>
    <x v="69"/>
    <x v="127"/>
    <n v="4.375"/>
    <x v="6"/>
    <x v="1"/>
  </r>
  <r>
    <x v="69"/>
    <x v="128"/>
    <n v="3.125"/>
    <x v="6"/>
    <x v="1"/>
  </r>
  <r>
    <x v="69"/>
    <x v="129"/>
    <n v="0.625"/>
    <x v="6"/>
    <x v="1"/>
  </r>
  <r>
    <x v="69"/>
    <x v="130"/>
    <n v="39.375"/>
    <x v="6"/>
    <x v="1"/>
  </r>
  <r>
    <x v="69"/>
    <x v="131"/>
    <n v="36.875"/>
    <x v="6"/>
    <x v="1"/>
  </r>
  <r>
    <x v="69"/>
    <x v="4"/>
    <n v="16.25"/>
    <x v="6"/>
    <x v="1"/>
  </r>
  <r>
    <x v="70"/>
    <x v="127"/>
    <n v="8.6092715231788084"/>
    <x v="6"/>
    <x v="1"/>
  </r>
  <r>
    <x v="70"/>
    <x v="128"/>
    <n v="0.66225165562913912"/>
    <x v="6"/>
    <x v="1"/>
  </r>
  <r>
    <x v="70"/>
    <x v="129"/>
    <n v="2.6490066225165565"/>
    <x v="6"/>
    <x v="1"/>
  </r>
  <r>
    <x v="70"/>
    <x v="130"/>
    <n v="35.76158940397351"/>
    <x v="6"/>
    <x v="1"/>
  </r>
  <r>
    <x v="70"/>
    <x v="131"/>
    <n v="36.423841059602651"/>
    <x v="6"/>
    <x v="1"/>
  </r>
  <r>
    <x v="70"/>
    <x v="4"/>
    <n v="15.894039735099337"/>
    <x v="6"/>
    <x v="1"/>
  </r>
  <r>
    <x v="71"/>
    <x v="127"/>
    <n v="4.375"/>
    <x v="6"/>
    <x v="1"/>
  </r>
  <r>
    <x v="71"/>
    <x v="128"/>
    <n v="5"/>
    <x v="6"/>
    <x v="1"/>
  </r>
  <r>
    <x v="71"/>
    <x v="129"/>
    <n v="0"/>
    <x v="6"/>
    <x v="1"/>
  </r>
  <r>
    <x v="71"/>
    <x v="130"/>
    <n v="37.5"/>
    <x v="6"/>
    <x v="1"/>
  </r>
  <r>
    <x v="71"/>
    <x v="131"/>
    <n v="36.875"/>
    <x v="6"/>
    <x v="1"/>
  </r>
  <r>
    <x v="71"/>
    <x v="4"/>
    <n v="16.25"/>
    <x v="6"/>
    <x v="1"/>
  </r>
  <r>
    <x v="72"/>
    <x v="127"/>
    <n v="2.5"/>
    <x v="6"/>
    <x v="1"/>
  </r>
  <r>
    <x v="72"/>
    <x v="128"/>
    <n v="0"/>
    <x v="6"/>
    <x v="1"/>
  </r>
  <r>
    <x v="72"/>
    <x v="129"/>
    <n v="0.625"/>
    <x v="6"/>
    <x v="1"/>
  </r>
  <r>
    <x v="72"/>
    <x v="130"/>
    <n v="44.375"/>
    <x v="6"/>
    <x v="1"/>
  </r>
  <r>
    <x v="72"/>
    <x v="131"/>
    <n v="36.875"/>
    <x v="6"/>
    <x v="1"/>
  </r>
  <r>
    <x v="72"/>
    <x v="4"/>
    <n v="16.25"/>
    <x v="6"/>
    <x v="1"/>
  </r>
  <r>
    <x v="67"/>
    <x v="127"/>
    <n v="3.3557046979865772"/>
    <x v="7"/>
    <x v="1"/>
  </r>
  <r>
    <x v="67"/>
    <x v="128"/>
    <n v="1.0067114093959733"/>
    <x v="7"/>
    <x v="1"/>
  </r>
  <r>
    <x v="67"/>
    <x v="129"/>
    <n v="1.0067114093959733"/>
    <x v="7"/>
    <x v="1"/>
  </r>
  <r>
    <x v="67"/>
    <x v="130"/>
    <n v="36.912751677852349"/>
    <x v="7"/>
    <x v="1"/>
  </r>
  <r>
    <x v="67"/>
    <x v="131"/>
    <n v="42.281879194630875"/>
    <x v="7"/>
    <x v="1"/>
  </r>
  <r>
    <x v="67"/>
    <x v="4"/>
    <n v="15.436241610738255"/>
    <x v="7"/>
    <x v="1"/>
  </r>
  <r>
    <x v="68"/>
    <x v="127"/>
    <n v="10.810810810810811"/>
    <x v="7"/>
    <x v="1"/>
  </r>
  <r>
    <x v="68"/>
    <x v="128"/>
    <n v="5.4054054054054053"/>
    <x v="7"/>
    <x v="1"/>
  </r>
  <r>
    <x v="68"/>
    <x v="129"/>
    <n v="2.7027027027027026"/>
    <x v="7"/>
    <x v="1"/>
  </r>
  <r>
    <x v="68"/>
    <x v="130"/>
    <n v="20.849420849420849"/>
    <x v="7"/>
    <x v="1"/>
  </r>
  <r>
    <x v="68"/>
    <x v="131"/>
    <n v="44.401544401544399"/>
    <x v="7"/>
    <x v="1"/>
  </r>
  <r>
    <x v="68"/>
    <x v="4"/>
    <n v="15.83011583011583"/>
    <x v="7"/>
    <x v="1"/>
  </r>
  <r>
    <x v="69"/>
    <x v="127"/>
    <n v="5.7046979865771812"/>
    <x v="7"/>
    <x v="1"/>
  </r>
  <r>
    <x v="69"/>
    <x v="128"/>
    <n v="1.6778523489932886"/>
    <x v="7"/>
    <x v="1"/>
  </r>
  <r>
    <x v="69"/>
    <x v="129"/>
    <n v="1.3422818791946309"/>
    <x v="7"/>
    <x v="1"/>
  </r>
  <r>
    <x v="69"/>
    <x v="130"/>
    <n v="33.557046979865774"/>
    <x v="7"/>
    <x v="1"/>
  </r>
  <r>
    <x v="69"/>
    <x v="131"/>
    <n v="42.281879194630875"/>
    <x v="7"/>
    <x v="1"/>
  </r>
  <r>
    <x v="69"/>
    <x v="4"/>
    <n v="15.436241610738255"/>
    <x v="7"/>
    <x v="1"/>
  </r>
  <r>
    <x v="70"/>
    <x v="127"/>
    <n v="4.301075268817204"/>
    <x v="7"/>
    <x v="1"/>
  </r>
  <r>
    <x v="70"/>
    <x v="128"/>
    <n v="2.150537634408602"/>
    <x v="7"/>
    <x v="1"/>
  </r>
  <r>
    <x v="70"/>
    <x v="129"/>
    <n v="0.35842293906810035"/>
    <x v="7"/>
    <x v="1"/>
  </r>
  <r>
    <x v="70"/>
    <x v="130"/>
    <n v="33.691756272401435"/>
    <x v="7"/>
    <x v="1"/>
  </r>
  <r>
    <x v="70"/>
    <x v="131"/>
    <n v="43.727598566308245"/>
    <x v="7"/>
    <x v="1"/>
  </r>
  <r>
    <x v="70"/>
    <x v="4"/>
    <n v="15.770609318996415"/>
    <x v="7"/>
    <x v="1"/>
  </r>
  <r>
    <x v="71"/>
    <x v="127"/>
    <n v="5.3691275167785237"/>
    <x v="7"/>
    <x v="1"/>
  </r>
  <r>
    <x v="71"/>
    <x v="128"/>
    <n v="1.6778523489932886"/>
    <x v="7"/>
    <x v="1"/>
  </r>
  <r>
    <x v="71"/>
    <x v="129"/>
    <n v="0.33557046979865773"/>
    <x v="7"/>
    <x v="1"/>
  </r>
  <r>
    <x v="71"/>
    <x v="130"/>
    <n v="34.899328859060404"/>
    <x v="7"/>
    <x v="1"/>
  </r>
  <r>
    <x v="71"/>
    <x v="131"/>
    <n v="42.281879194630875"/>
    <x v="7"/>
    <x v="1"/>
  </r>
  <r>
    <x v="71"/>
    <x v="4"/>
    <n v="15.436241610738255"/>
    <x v="7"/>
    <x v="1"/>
  </r>
  <r>
    <x v="72"/>
    <x v="127"/>
    <n v="0.67114093959731547"/>
    <x v="7"/>
    <x v="1"/>
  </r>
  <r>
    <x v="72"/>
    <x v="128"/>
    <n v="0"/>
    <x v="7"/>
    <x v="1"/>
  </r>
  <r>
    <x v="72"/>
    <x v="129"/>
    <n v="0.67114093959731547"/>
    <x v="7"/>
    <x v="1"/>
  </r>
  <r>
    <x v="72"/>
    <x v="130"/>
    <n v="40.939597315436245"/>
    <x v="7"/>
    <x v="1"/>
  </r>
  <r>
    <x v="72"/>
    <x v="131"/>
    <n v="42.281879194630875"/>
    <x v="7"/>
    <x v="1"/>
  </r>
  <r>
    <x v="72"/>
    <x v="4"/>
    <n v="15.436241610738255"/>
    <x v="7"/>
    <x v="1"/>
  </r>
  <r>
    <x v="67"/>
    <x v="127"/>
    <n v="3.2967032967032965"/>
    <x v="8"/>
    <x v="1"/>
  </r>
  <r>
    <x v="67"/>
    <x v="128"/>
    <n v="1.098901098901099"/>
    <x v="8"/>
    <x v="1"/>
  </r>
  <r>
    <x v="67"/>
    <x v="129"/>
    <n v="0.73260073260073255"/>
    <x v="8"/>
    <x v="1"/>
  </r>
  <r>
    <x v="67"/>
    <x v="130"/>
    <n v="57.142857142857146"/>
    <x v="8"/>
    <x v="1"/>
  </r>
  <r>
    <x v="67"/>
    <x v="131"/>
    <n v="28.205128205128204"/>
    <x v="8"/>
    <x v="1"/>
  </r>
  <r>
    <x v="67"/>
    <x v="4"/>
    <n v="9.5238095238095237"/>
    <x v="8"/>
    <x v="1"/>
  </r>
  <r>
    <x v="68"/>
    <x v="127"/>
    <n v="18.431372549019606"/>
    <x v="8"/>
    <x v="1"/>
  </r>
  <r>
    <x v="68"/>
    <x v="128"/>
    <n v="9.4117647058823533"/>
    <x v="8"/>
    <x v="1"/>
  </r>
  <r>
    <x v="68"/>
    <x v="129"/>
    <n v="3.1372549019607843"/>
    <x v="8"/>
    <x v="1"/>
  </r>
  <r>
    <x v="68"/>
    <x v="130"/>
    <n v="30.980392156862745"/>
    <x v="8"/>
    <x v="1"/>
  </r>
  <r>
    <x v="68"/>
    <x v="131"/>
    <n v="28.627450980392158"/>
    <x v="8"/>
    <x v="1"/>
  </r>
  <r>
    <x v="68"/>
    <x v="4"/>
    <n v="9.4117647058823533"/>
    <x v="8"/>
    <x v="1"/>
  </r>
  <r>
    <x v="69"/>
    <x v="127"/>
    <n v="12.087912087912088"/>
    <x v="8"/>
    <x v="1"/>
  </r>
  <r>
    <x v="69"/>
    <x v="128"/>
    <n v="2.5641025641025643"/>
    <x v="8"/>
    <x v="1"/>
  </r>
  <r>
    <x v="69"/>
    <x v="129"/>
    <n v="1.4652014652014651"/>
    <x v="8"/>
    <x v="1"/>
  </r>
  <r>
    <x v="69"/>
    <x v="130"/>
    <n v="46.886446886446883"/>
    <x v="8"/>
    <x v="1"/>
  </r>
  <r>
    <x v="69"/>
    <x v="131"/>
    <n v="28.205128205128204"/>
    <x v="8"/>
    <x v="1"/>
  </r>
  <r>
    <x v="69"/>
    <x v="4"/>
    <n v="9.5238095238095237"/>
    <x v="8"/>
    <x v="1"/>
  </r>
  <r>
    <x v="70"/>
    <x v="127"/>
    <n v="11.646586345381525"/>
    <x v="8"/>
    <x v="1"/>
  </r>
  <r>
    <x v="70"/>
    <x v="128"/>
    <n v="2.4096385542168677"/>
    <x v="8"/>
    <x v="1"/>
  </r>
  <r>
    <x v="70"/>
    <x v="129"/>
    <n v="3.2128514056224899"/>
    <x v="8"/>
    <x v="1"/>
  </r>
  <r>
    <x v="70"/>
    <x v="130"/>
    <n v="44.578313253012048"/>
    <x v="8"/>
    <x v="1"/>
  </r>
  <r>
    <x v="70"/>
    <x v="131"/>
    <n v="28.91566265060241"/>
    <x v="8"/>
    <x v="1"/>
  </r>
  <r>
    <x v="70"/>
    <x v="4"/>
    <n v="9.236947791164658"/>
    <x v="8"/>
    <x v="1"/>
  </r>
  <r>
    <x v="71"/>
    <x v="127"/>
    <n v="8.4249084249084252"/>
    <x v="8"/>
    <x v="1"/>
  </r>
  <r>
    <x v="71"/>
    <x v="128"/>
    <n v="4.7619047619047619"/>
    <x v="8"/>
    <x v="1"/>
  </r>
  <r>
    <x v="71"/>
    <x v="129"/>
    <n v="0.73260073260073255"/>
    <x v="8"/>
    <x v="1"/>
  </r>
  <r>
    <x v="71"/>
    <x v="130"/>
    <n v="48.35164835164835"/>
    <x v="8"/>
    <x v="1"/>
  </r>
  <r>
    <x v="71"/>
    <x v="131"/>
    <n v="28.205128205128204"/>
    <x v="8"/>
    <x v="1"/>
  </r>
  <r>
    <x v="71"/>
    <x v="4"/>
    <n v="9.5238095238095237"/>
    <x v="8"/>
    <x v="1"/>
  </r>
  <r>
    <x v="72"/>
    <x v="127"/>
    <n v="4.7619047619047619"/>
    <x v="8"/>
    <x v="1"/>
  </r>
  <r>
    <x v="72"/>
    <x v="128"/>
    <n v="0"/>
    <x v="8"/>
    <x v="1"/>
  </r>
  <r>
    <x v="72"/>
    <x v="129"/>
    <n v="2.5641025641025643"/>
    <x v="8"/>
    <x v="1"/>
  </r>
  <r>
    <x v="72"/>
    <x v="130"/>
    <n v="54.945054945054942"/>
    <x v="8"/>
    <x v="1"/>
  </r>
  <r>
    <x v="72"/>
    <x v="131"/>
    <n v="28.205128205128204"/>
    <x v="8"/>
    <x v="1"/>
  </r>
  <r>
    <x v="72"/>
    <x v="4"/>
    <n v="9.5238095238095237"/>
    <x v="8"/>
    <x v="1"/>
  </r>
  <r>
    <x v="67"/>
    <x v="127"/>
    <n v="5.8139534883720927"/>
    <x v="9"/>
    <x v="1"/>
  </r>
  <r>
    <x v="67"/>
    <x v="128"/>
    <n v="2.6162790697674421"/>
    <x v="9"/>
    <x v="1"/>
  </r>
  <r>
    <x v="67"/>
    <x v="129"/>
    <n v="0.58139534883720934"/>
    <x v="9"/>
    <x v="1"/>
  </r>
  <r>
    <x v="67"/>
    <x v="130"/>
    <n v="53.197674418604649"/>
    <x v="9"/>
    <x v="1"/>
  </r>
  <r>
    <x v="67"/>
    <x v="131"/>
    <n v="27.61627906976744"/>
    <x v="9"/>
    <x v="1"/>
  </r>
  <r>
    <x v="67"/>
    <x v="4"/>
    <n v="10.174418604651162"/>
    <x v="9"/>
    <x v="1"/>
  </r>
  <r>
    <x v="68"/>
    <x v="127"/>
    <n v="20"/>
    <x v="9"/>
    <x v="1"/>
  </r>
  <r>
    <x v="68"/>
    <x v="128"/>
    <n v="7.7611940298507465"/>
    <x v="9"/>
    <x v="1"/>
  </r>
  <r>
    <x v="68"/>
    <x v="129"/>
    <n v="2.6865671641791047"/>
    <x v="9"/>
    <x v="1"/>
  </r>
  <r>
    <x v="68"/>
    <x v="130"/>
    <n v="31.940298507462686"/>
    <x v="9"/>
    <x v="1"/>
  </r>
  <r>
    <x v="68"/>
    <x v="131"/>
    <n v="28.059701492537314"/>
    <x v="9"/>
    <x v="1"/>
  </r>
  <r>
    <x v="68"/>
    <x v="4"/>
    <n v="9.8507462686567155"/>
    <x v="9"/>
    <x v="1"/>
  </r>
  <r>
    <x v="69"/>
    <x v="127"/>
    <n v="10.174418604651162"/>
    <x v="9"/>
    <x v="1"/>
  </r>
  <r>
    <x v="69"/>
    <x v="128"/>
    <n v="3.7790697674418605"/>
    <x v="9"/>
    <x v="1"/>
  </r>
  <r>
    <x v="69"/>
    <x v="129"/>
    <n v="0.29069767441860467"/>
    <x v="9"/>
    <x v="1"/>
  </r>
  <r>
    <x v="69"/>
    <x v="130"/>
    <n v="47.965116279069768"/>
    <x v="9"/>
    <x v="1"/>
  </r>
  <r>
    <x v="69"/>
    <x v="131"/>
    <n v="27.61627906976744"/>
    <x v="9"/>
    <x v="1"/>
  </r>
  <r>
    <x v="69"/>
    <x v="4"/>
    <n v="10.174418604651162"/>
    <x v="9"/>
    <x v="1"/>
  </r>
  <r>
    <x v="70"/>
    <x v="127"/>
    <n v="15.454545454545455"/>
    <x v="9"/>
    <x v="1"/>
  </r>
  <r>
    <x v="70"/>
    <x v="128"/>
    <n v="14.545454545454545"/>
    <x v="9"/>
    <x v="1"/>
  </r>
  <r>
    <x v="70"/>
    <x v="129"/>
    <n v="0.30303030303030304"/>
    <x v="9"/>
    <x v="1"/>
  </r>
  <r>
    <x v="70"/>
    <x v="130"/>
    <n v="32.121212121212125"/>
    <x v="9"/>
    <x v="1"/>
  </r>
  <r>
    <x v="70"/>
    <x v="131"/>
    <n v="27.575757575757574"/>
    <x v="9"/>
    <x v="1"/>
  </r>
  <r>
    <x v="70"/>
    <x v="4"/>
    <n v="10.606060606060606"/>
    <x v="9"/>
    <x v="1"/>
  </r>
  <r>
    <x v="71"/>
    <x v="127"/>
    <n v="11.627906976744185"/>
    <x v="9"/>
    <x v="1"/>
  </r>
  <r>
    <x v="71"/>
    <x v="128"/>
    <n v="6.1046511627906979"/>
    <x v="9"/>
    <x v="1"/>
  </r>
  <r>
    <x v="71"/>
    <x v="129"/>
    <n v="0"/>
    <x v="9"/>
    <x v="1"/>
  </r>
  <r>
    <x v="71"/>
    <x v="130"/>
    <n v="45.058139534883722"/>
    <x v="9"/>
    <x v="1"/>
  </r>
  <r>
    <x v="71"/>
    <x v="131"/>
    <n v="27.61627906976744"/>
    <x v="9"/>
    <x v="1"/>
  </r>
  <r>
    <x v="71"/>
    <x v="4"/>
    <n v="10.174418604651162"/>
    <x v="9"/>
    <x v="1"/>
  </r>
  <r>
    <x v="72"/>
    <x v="127"/>
    <n v="4.3604651162790695"/>
    <x v="9"/>
    <x v="1"/>
  </r>
  <r>
    <x v="72"/>
    <x v="128"/>
    <n v="0.29069767441860467"/>
    <x v="9"/>
    <x v="1"/>
  </r>
  <r>
    <x v="72"/>
    <x v="129"/>
    <n v="0.58139534883720934"/>
    <x v="9"/>
    <x v="1"/>
  </r>
  <r>
    <x v="72"/>
    <x v="130"/>
    <n v="56.97674418604651"/>
    <x v="9"/>
    <x v="1"/>
  </r>
  <r>
    <x v="72"/>
    <x v="131"/>
    <n v="27.61627906976744"/>
    <x v="9"/>
    <x v="1"/>
  </r>
  <r>
    <x v="72"/>
    <x v="4"/>
    <n v="10.174418604651162"/>
    <x v="9"/>
    <x v="1"/>
  </r>
  <r>
    <x v="67"/>
    <x v="127"/>
    <n v="14.17004048582996"/>
    <x v="10"/>
    <x v="1"/>
  </r>
  <r>
    <x v="67"/>
    <x v="128"/>
    <n v="10.931174089068826"/>
    <x v="10"/>
    <x v="1"/>
  </r>
  <r>
    <x v="67"/>
    <x v="129"/>
    <n v="1.214574898785425"/>
    <x v="10"/>
    <x v="1"/>
  </r>
  <r>
    <x v="67"/>
    <x v="130"/>
    <n v="53.036437246963565"/>
    <x v="10"/>
    <x v="1"/>
  </r>
  <r>
    <x v="67"/>
    <x v="131"/>
    <n v="15.789473684210526"/>
    <x v="10"/>
    <x v="1"/>
  </r>
  <r>
    <x v="67"/>
    <x v="4"/>
    <n v="4.8582995951417001"/>
    <x v="10"/>
    <x v="1"/>
  </r>
  <r>
    <x v="68"/>
    <x v="127"/>
    <n v="31.132075471698112"/>
    <x v="10"/>
    <x v="1"/>
  </r>
  <r>
    <x v="68"/>
    <x v="128"/>
    <n v="13.679245283018869"/>
    <x v="10"/>
    <x v="1"/>
  </r>
  <r>
    <x v="68"/>
    <x v="129"/>
    <n v="2.358490566037736"/>
    <x v="10"/>
    <x v="1"/>
  </r>
  <r>
    <x v="68"/>
    <x v="130"/>
    <n v="32.075471698113205"/>
    <x v="10"/>
    <x v="1"/>
  </r>
  <r>
    <x v="68"/>
    <x v="131"/>
    <n v="16.509433962264151"/>
    <x v="10"/>
    <x v="1"/>
  </r>
  <r>
    <x v="68"/>
    <x v="4"/>
    <n v="4.716981132075472"/>
    <x v="10"/>
    <x v="1"/>
  </r>
  <r>
    <x v="69"/>
    <x v="127"/>
    <n v="19.918699186991869"/>
    <x v="10"/>
    <x v="1"/>
  </r>
  <r>
    <x v="69"/>
    <x v="128"/>
    <n v="11.788617886178862"/>
    <x v="10"/>
    <x v="1"/>
  </r>
  <r>
    <x v="69"/>
    <x v="129"/>
    <n v="0.4065040650406504"/>
    <x v="10"/>
    <x v="1"/>
  </r>
  <r>
    <x v="69"/>
    <x v="130"/>
    <n v="47.154471544715449"/>
    <x v="10"/>
    <x v="1"/>
  </r>
  <r>
    <x v="69"/>
    <x v="131"/>
    <n v="15.853658536585366"/>
    <x v="10"/>
    <x v="1"/>
  </r>
  <r>
    <x v="69"/>
    <x v="4"/>
    <n v="4.8780487804878048"/>
    <x v="10"/>
    <x v="1"/>
  </r>
  <r>
    <x v="70"/>
    <x v="127"/>
    <n v="25.541125541125542"/>
    <x v="10"/>
    <x v="1"/>
  </r>
  <r>
    <x v="70"/>
    <x v="128"/>
    <n v="16.883116883116884"/>
    <x v="10"/>
    <x v="1"/>
  </r>
  <r>
    <x v="70"/>
    <x v="129"/>
    <n v="1.2987012987012987"/>
    <x v="10"/>
    <x v="1"/>
  </r>
  <r>
    <x v="70"/>
    <x v="130"/>
    <n v="34.632034632034632"/>
    <x v="10"/>
    <x v="1"/>
  </r>
  <r>
    <x v="70"/>
    <x v="131"/>
    <n v="16.450216450216452"/>
    <x v="10"/>
    <x v="1"/>
  </r>
  <r>
    <x v="70"/>
    <x v="4"/>
    <n v="5.1948051948051948"/>
    <x v="10"/>
    <x v="1"/>
  </r>
  <r>
    <x v="71"/>
    <x v="127"/>
    <n v="19.02834008097166"/>
    <x v="10"/>
    <x v="1"/>
  </r>
  <r>
    <x v="71"/>
    <x v="128"/>
    <n v="6.8825910931174086"/>
    <x v="10"/>
    <x v="1"/>
  </r>
  <r>
    <x v="71"/>
    <x v="129"/>
    <n v="0"/>
    <x v="10"/>
    <x v="1"/>
  </r>
  <r>
    <x v="71"/>
    <x v="130"/>
    <n v="53.846153846153847"/>
    <x v="10"/>
    <x v="1"/>
  </r>
  <r>
    <x v="71"/>
    <x v="131"/>
    <n v="15.789473684210526"/>
    <x v="10"/>
    <x v="1"/>
  </r>
  <r>
    <x v="71"/>
    <x v="4"/>
    <n v="4.8582995951417001"/>
    <x v="10"/>
    <x v="1"/>
  </r>
  <r>
    <x v="72"/>
    <x v="127"/>
    <n v="5.2631578947368425"/>
    <x v="10"/>
    <x v="1"/>
  </r>
  <r>
    <x v="72"/>
    <x v="128"/>
    <n v="0.80971659919028338"/>
    <x v="10"/>
    <x v="1"/>
  </r>
  <r>
    <x v="72"/>
    <x v="129"/>
    <n v="0.40485829959514169"/>
    <x v="10"/>
    <x v="1"/>
  </r>
  <r>
    <x v="72"/>
    <x v="130"/>
    <n v="72.874493927125499"/>
    <x v="10"/>
    <x v="1"/>
  </r>
  <r>
    <x v="72"/>
    <x v="131"/>
    <n v="15.789473684210526"/>
    <x v="10"/>
    <x v="1"/>
  </r>
  <r>
    <x v="72"/>
    <x v="4"/>
    <n v="4.8582995951417001"/>
    <x v="10"/>
    <x v="1"/>
  </r>
  <r>
    <x v="67"/>
    <x v="127"/>
    <n v="8.1481481481481488"/>
    <x v="11"/>
    <x v="1"/>
  </r>
  <r>
    <x v="67"/>
    <x v="128"/>
    <n v="3.3333333333333335"/>
    <x v="11"/>
    <x v="1"/>
  </r>
  <r>
    <x v="67"/>
    <x v="129"/>
    <n v="1.8518518518518519"/>
    <x v="11"/>
    <x v="1"/>
  </r>
  <r>
    <x v="67"/>
    <x v="130"/>
    <n v="42.222222222222221"/>
    <x v="11"/>
    <x v="1"/>
  </r>
  <r>
    <x v="67"/>
    <x v="131"/>
    <n v="31.851851851851851"/>
    <x v="11"/>
    <x v="1"/>
  </r>
  <r>
    <x v="67"/>
    <x v="4"/>
    <n v="12.592592592592593"/>
    <x v="11"/>
    <x v="1"/>
  </r>
  <r>
    <x v="68"/>
    <x v="127"/>
    <n v="17.735849056603772"/>
    <x v="11"/>
    <x v="1"/>
  </r>
  <r>
    <x v="68"/>
    <x v="128"/>
    <n v="7.5471698113207548"/>
    <x v="11"/>
    <x v="1"/>
  </r>
  <r>
    <x v="68"/>
    <x v="129"/>
    <n v="1.5094339622641511"/>
    <x v="11"/>
    <x v="1"/>
  </r>
  <r>
    <x v="68"/>
    <x v="130"/>
    <n v="28.30188679245283"/>
    <x v="11"/>
    <x v="1"/>
  </r>
  <r>
    <x v="68"/>
    <x v="131"/>
    <n v="32.452830188679243"/>
    <x v="11"/>
    <x v="1"/>
  </r>
  <r>
    <x v="68"/>
    <x v="4"/>
    <n v="12.452830188679245"/>
    <x v="11"/>
    <x v="1"/>
  </r>
  <r>
    <x v="69"/>
    <x v="127"/>
    <n v="13.011152416356877"/>
    <x v="11"/>
    <x v="1"/>
  </r>
  <r>
    <x v="69"/>
    <x v="128"/>
    <n v="3.7174721189591078"/>
    <x v="11"/>
    <x v="1"/>
  </r>
  <r>
    <x v="69"/>
    <x v="129"/>
    <n v="0"/>
    <x v="11"/>
    <x v="1"/>
  </r>
  <r>
    <x v="69"/>
    <x v="130"/>
    <n v="38.661710037174721"/>
    <x v="11"/>
    <x v="1"/>
  </r>
  <r>
    <x v="69"/>
    <x v="131"/>
    <n v="31.970260223048328"/>
    <x v="11"/>
    <x v="1"/>
  </r>
  <r>
    <x v="69"/>
    <x v="4"/>
    <n v="12.639405204460967"/>
    <x v="11"/>
    <x v="1"/>
  </r>
  <r>
    <x v="70"/>
    <x v="127"/>
    <n v="14.49814126394052"/>
    <x v="11"/>
    <x v="1"/>
  </r>
  <r>
    <x v="70"/>
    <x v="128"/>
    <n v="8.5501858736059475"/>
    <x v="11"/>
    <x v="1"/>
  </r>
  <r>
    <x v="70"/>
    <x v="129"/>
    <n v="2.2304832713754648"/>
    <x v="11"/>
    <x v="1"/>
  </r>
  <r>
    <x v="70"/>
    <x v="130"/>
    <n v="30.483271375464685"/>
    <x v="11"/>
    <x v="1"/>
  </r>
  <r>
    <x v="70"/>
    <x v="131"/>
    <n v="31.970260223048328"/>
    <x v="11"/>
    <x v="1"/>
  </r>
  <r>
    <x v="70"/>
    <x v="4"/>
    <n v="12.639405204460967"/>
    <x v="11"/>
    <x v="1"/>
  </r>
  <r>
    <x v="71"/>
    <x v="127"/>
    <n v="10"/>
    <x v="11"/>
    <x v="1"/>
  </r>
  <r>
    <x v="71"/>
    <x v="128"/>
    <n v="5.5555555555555554"/>
    <x v="11"/>
    <x v="1"/>
  </r>
  <r>
    <x v="71"/>
    <x v="129"/>
    <n v="0"/>
    <x v="11"/>
    <x v="1"/>
  </r>
  <r>
    <x v="71"/>
    <x v="130"/>
    <n v="40"/>
    <x v="11"/>
    <x v="1"/>
  </r>
  <r>
    <x v="71"/>
    <x v="131"/>
    <n v="31.851851851851851"/>
    <x v="11"/>
    <x v="1"/>
  </r>
  <r>
    <x v="71"/>
    <x v="4"/>
    <n v="12.592592592592593"/>
    <x v="11"/>
    <x v="1"/>
  </r>
  <r>
    <x v="72"/>
    <x v="127"/>
    <n v="4.4444444444444446"/>
    <x v="11"/>
    <x v="1"/>
  </r>
  <r>
    <x v="72"/>
    <x v="128"/>
    <n v="0"/>
    <x v="11"/>
    <x v="1"/>
  </r>
  <r>
    <x v="72"/>
    <x v="129"/>
    <n v="2.2222222222222223"/>
    <x v="11"/>
    <x v="1"/>
  </r>
  <r>
    <x v="72"/>
    <x v="130"/>
    <n v="48.888888888888886"/>
    <x v="11"/>
    <x v="1"/>
  </r>
  <r>
    <x v="72"/>
    <x v="131"/>
    <n v="31.851851851851851"/>
    <x v="11"/>
    <x v="1"/>
  </r>
  <r>
    <x v="72"/>
    <x v="4"/>
    <n v="12.592592592592593"/>
    <x v="11"/>
    <x v="1"/>
  </r>
  <r>
    <x v="67"/>
    <x v="127"/>
    <n v="8.8435374149659864"/>
    <x v="12"/>
    <x v="1"/>
  </r>
  <r>
    <x v="67"/>
    <x v="128"/>
    <n v="5.1020408163265305"/>
    <x v="12"/>
    <x v="1"/>
  </r>
  <r>
    <x v="67"/>
    <x v="129"/>
    <n v="1.0204081632653061"/>
    <x v="12"/>
    <x v="1"/>
  </r>
  <r>
    <x v="67"/>
    <x v="130"/>
    <n v="54.42176870748299"/>
    <x v="12"/>
    <x v="1"/>
  </r>
  <r>
    <x v="67"/>
    <x v="131"/>
    <n v="18.367346938775512"/>
    <x v="12"/>
    <x v="1"/>
  </r>
  <r>
    <x v="67"/>
    <x v="4"/>
    <n v="12.244897959183673"/>
    <x v="12"/>
    <x v="1"/>
  </r>
  <r>
    <x v="68"/>
    <x v="127"/>
    <n v="29.181494661921707"/>
    <x v="12"/>
    <x v="1"/>
  </r>
  <r>
    <x v="68"/>
    <x v="128"/>
    <n v="11.743772241992882"/>
    <x v="12"/>
    <x v="1"/>
  </r>
  <r>
    <x v="68"/>
    <x v="129"/>
    <n v="3.5587188612099645"/>
    <x v="12"/>
    <x v="1"/>
  </r>
  <r>
    <x v="68"/>
    <x v="130"/>
    <n v="24.555160142348754"/>
    <x v="12"/>
    <x v="1"/>
  </r>
  <r>
    <x v="68"/>
    <x v="131"/>
    <n v="18.505338078291814"/>
    <x v="12"/>
    <x v="1"/>
  </r>
  <r>
    <x v="68"/>
    <x v="4"/>
    <n v="12.811387900355871"/>
    <x v="12"/>
    <x v="1"/>
  </r>
  <r>
    <x v="69"/>
    <x v="127"/>
    <n v="18.027210884353742"/>
    <x v="12"/>
    <x v="1"/>
  </r>
  <r>
    <x v="69"/>
    <x v="128"/>
    <n v="7.8231292517006805"/>
    <x v="12"/>
    <x v="1"/>
  </r>
  <r>
    <x v="69"/>
    <x v="129"/>
    <n v="1.0204081632653061"/>
    <x v="12"/>
    <x v="1"/>
  </r>
  <r>
    <x v="69"/>
    <x v="130"/>
    <n v="42.857142857142854"/>
    <x v="12"/>
    <x v="1"/>
  </r>
  <r>
    <x v="69"/>
    <x v="131"/>
    <n v="18.367346938775512"/>
    <x v="12"/>
    <x v="1"/>
  </r>
  <r>
    <x v="69"/>
    <x v="4"/>
    <n v="12.244897959183673"/>
    <x v="12"/>
    <x v="1"/>
  </r>
  <r>
    <x v="70"/>
    <x v="127"/>
    <n v="20.27972027972028"/>
    <x v="12"/>
    <x v="1"/>
  </r>
  <r>
    <x v="70"/>
    <x v="128"/>
    <n v="9.0909090909090917"/>
    <x v="12"/>
    <x v="1"/>
  </r>
  <r>
    <x v="70"/>
    <x v="129"/>
    <n v="2.0979020979020979"/>
    <x v="12"/>
    <x v="1"/>
  </r>
  <r>
    <x v="70"/>
    <x v="130"/>
    <n v="38.46153846153846"/>
    <x v="12"/>
    <x v="1"/>
  </r>
  <r>
    <x v="70"/>
    <x v="131"/>
    <n v="18.181818181818183"/>
    <x v="12"/>
    <x v="1"/>
  </r>
  <r>
    <x v="70"/>
    <x v="4"/>
    <n v="12.237762237762238"/>
    <x v="12"/>
    <x v="1"/>
  </r>
  <r>
    <x v="71"/>
    <x v="127"/>
    <n v="11.564625850340136"/>
    <x v="12"/>
    <x v="1"/>
  </r>
  <r>
    <x v="71"/>
    <x v="128"/>
    <n v="3.0612244897959182"/>
    <x v="12"/>
    <x v="1"/>
  </r>
  <r>
    <x v="71"/>
    <x v="129"/>
    <n v="1.0204081632653061"/>
    <x v="12"/>
    <x v="1"/>
  </r>
  <r>
    <x v="71"/>
    <x v="130"/>
    <n v="53.741496598639458"/>
    <x v="12"/>
    <x v="1"/>
  </r>
  <r>
    <x v="71"/>
    <x v="131"/>
    <n v="18.367346938775512"/>
    <x v="12"/>
    <x v="1"/>
  </r>
  <r>
    <x v="71"/>
    <x v="4"/>
    <n v="12.244897959183673"/>
    <x v="12"/>
    <x v="1"/>
  </r>
  <r>
    <x v="72"/>
    <x v="127"/>
    <n v="5.4421768707482991"/>
    <x v="12"/>
    <x v="1"/>
  </r>
  <r>
    <x v="72"/>
    <x v="128"/>
    <n v="0.68027210884353739"/>
    <x v="12"/>
    <x v="1"/>
  </r>
  <r>
    <x v="72"/>
    <x v="129"/>
    <n v="0.3401360544217687"/>
    <x v="12"/>
    <x v="1"/>
  </r>
  <r>
    <x v="72"/>
    <x v="130"/>
    <n v="63.265306122448976"/>
    <x v="12"/>
    <x v="1"/>
  </r>
  <r>
    <x v="72"/>
    <x v="131"/>
    <n v="18.367346938775512"/>
    <x v="12"/>
    <x v="1"/>
  </r>
  <r>
    <x v="72"/>
    <x v="4"/>
    <n v="12.244897959183673"/>
    <x v="12"/>
    <x v="1"/>
  </r>
  <r>
    <x v="67"/>
    <x v="127"/>
    <n v="15.384615384615385"/>
    <x v="13"/>
    <x v="1"/>
  </r>
  <r>
    <x v="67"/>
    <x v="128"/>
    <n v="5.1282051282051286"/>
    <x v="13"/>
    <x v="1"/>
  </r>
  <r>
    <x v="67"/>
    <x v="129"/>
    <n v="4.4871794871794872"/>
    <x v="13"/>
    <x v="1"/>
  </r>
  <r>
    <x v="67"/>
    <x v="130"/>
    <n v="50.641025641025642"/>
    <x v="13"/>
    <x v="1"/>
  </r>
  <r>
    <x v="67"/>
    <x v="131"/>
    <n v="16.025641025641026"/>
    <x v="13"/>
    <x v="1"/>
  </r>
  <r>
    <x v="67"/>
    <x v="4"/>
    <n v="8.3333333333333339"/>
    <x v="13"/>
    <x v="1"/>
  </r>
  <r>
    <x v="68"/>
    <x v="127"/>
    <n v="33.07692307692308"/>
    <x v="13"/>
    <x v="1"/>
  </r>
  <r>
    <x v="68"/>
    <x v="128"/>
    <n v="9.2307692307692299"/>
    <x v="13"/>
    <x v="1"/>
  </r>
  <r>
    <x v="68"/>
    <x v="129"/>
    <n v="3.0769230769230771"/>
    <x v="13"/>
    <x v="1"/>
  </r>
  <r>
    <x v="68"/>
    <x v="130"/>
    <n v="29.23076923076923"/>
    <x v="13"/>
    <x v="1"/>
  </r>
  <r>
    <x v="68"/>
    <x v="131"/>
    <n v="19.23076923076923"/>
    <x v="13"/>
    <x v="1"/>
  </r>
  <r>
    <x v="68"/>
    <x v="4"/>
    <n v="6.1538461538461542"/>
    <x v="13"/>
    <x v="1"/>
  </r>
  <r>
    <x v="69"/>
    <x v="127"/>
    <n v="23.717948717948719"/>
    <x v="13"/>
    <x v="1"/>
  </r>
  <r>
    <x v="69"/>
    <x v="128"/>
    <n v="3.8461538461538463"/>
    <x v="13"/>
    <x v="1"/>
  </r>
  <r>
    <x v="69"/>
    <x v="129"/>
    <n v="0.64102564102564108"/>
    <x v="13"/>
    <x v="1"/>
  </r>
  <r>
    <x v="69"/>
    <x v="130"/>
    <n v="47.435897435897438"/>
    <x v="13"/>
    <x v="1"/>
  </r>
  <r>
    <x v="69"/>
    <x v="131"/>
    <n v="16.025641025641026"/>
    <x v="13"/>
    <x v="1"/>
  </r>
  <r>
    <x v="69"/>
    <x v="4"/>
    <n v="8.3333333333333339"/>
    <x v="13"/>
    <x v="1"/>
  </r>
  <r>
    <x v="70"/>
    <x v="127"/>
    <n v="26.351351351351351"/>
    <x v="13"/>
    <x v="1"/>
  </r>
  <r>
    <x v="70"/>
    <x v="128"/>
    <n v="8.1081081081081088"/>
    <x v="13"/>
    <x v="1"/>
  </r>
  <r>
    <x v="70"/>
    <x v="129"/>
    <n v="2.7027027027027026"/>
    <x v="13"/>
    <x v="1"/>
  </r>
  <r>
    <x v="70"/>
    <x v="130"/>
    <n v="39.189189189189186"/>
    <x v="13"/>
    <x v="1"/>
  </r>
  <r>
    <x v="70"/>
    <x v="131"/>
    <n v="16.216216216216218"/>
    <x v="13"/>
    <x v="1"/>
  </r>
  <r>
    <x v="70"/>
    <x v="4"/>
    <n v="8.7837837837837842"/>
    <x v="13"/>
    <x v="1"/>
  </r>
  <r>
    <x v="71"/>
    <x v="127"/>
    <n v="20.512820512820515"/>
    <x v="13"/>
    <x v="1"/>
  </r>
  <r>
    <x v="71"/>
    <x v="128"/>
    <n v="6.4102564102564106"/>
    <x v="13"/>
    <x v="1"/>
  </r>
  <r>
    <x v="71"/>
    <x v="129"/>
    <n v="3.2051282051282053"/>
    <x v="13"/>
    <x v="1"/>
  </r>
  <r>
    <x v="71"/>
    <x v="130"/>
    <n v="45.512820512820511"/>
    <x v="13"/>
    <x v="1"/>
  </r>
  <r>
    <x v="71"/>
    <x v="131"/>
    <n v="16.025641025641026"/>
    <x v="13"/>
    <x v="1"/>
  </r>
  <r>
    <x v="71"/>
    <x v="4"/>
    <n v="8.3333333333333339"/>
    <x v="13"/>
    <x v="1"/>
  </r>
  <r>
    <x v="72"/>
    <x v="127"/>
    <n v="3.2051282051282053"/>
    <x v="13"/>
    <x v="1"/>
  </r>
  <r>
    <x v="72"/>
    <x v="128"/>
    <n v="0"/>
    <x v="13"/>
    <x v="1"/>
  </r>
  <r>
    <x v="72"/>
    <x v="129"/>
    <n v="0"/>
    <x v="13"/>
    <x v="1"/>
  </r>
  <r>
    <x v="72"/>
    <x v="130"/>
    <n v="72.435897435897431"/>
    <x v="13"/>
    <x v="1"/>
  </r>
  <r>
    <x v="72"/>
    <x v="131"/>
    <n v="16.025641025641026"/>
    <x v="13"/>
    <x v="1"/>
  </r>
  <r>
    <x v="72"/>
    <x v="4"/>
    <n v="8.3333333333333339"/>
    <x v="13"/>
    <x v="1"/>
  </r>
  <r>
    <x v="67"/>
    <x v="127"/>
    <n v="0.67567567567567566"/>
    <x v="14"/>
    <x v="1"/>
  </r>
  <r>
    <x v="67"/>
    <x v="128"/>
    <n v="1.3513513513513513"/>
    <x v="14"/>
    <x v="1"/>
  </r>
  <r>
    <x v="67"/>
    <x v="129"/>
    <n v="0.67567567567567566"/>
    <x v="14"/>
    <x v="1"/>
  </r>
  <r>
    <x v="67"/>
    <x v="130"/>
    <n v="33.783783783783782"/>
    <x v="14"/>
    <x v="1"/>
  </r>
  <r>
    <x v="67"/>
    <x v="131"/>
    <n v="44.594594594594597"/>
    <x v="14"/>
    <x v="1"/>
  </r>
  <r>
    <x v="67"/>
    <x v="4"/>
    <n v="18.918918918918919"/>
    <x v="14"/>
    <x v="1"/>
  </r>
  <r>
    <x v="68"/>
    <x v="127"/>
    <n v="4.166666666666667"/>
    <x v="14"/>
    <x v="1"/>
  </r>
  <r>
    <x v="68"/>
    <x v="128"/>
    <n v="7.6388888888888893"/>
    <x v="14"/>
    <x v="1"/>
  </r>
  <r>
    <x v="68"/>
    <x v="129"/>
    <n v="2.7777777777777777"/>
    <x v="14"/>
    <x v="1"/>
  </r>
  <r>
    <x v="68"/>
    <x v="130"/>
    <n v="21.527777777777779"/>
    <x v="14"/>
    <x v="1"/>
  </r>
  <r>
    <x v="68"/>
    <x v="131"/>
    <n v="45.138888888888886"/>
    <x v="14"/>
    <x v="1"/>
  </r>
  <r>
    <x v="68"/>
    <x v="4"/>
    <n v="18.75"/>
    <x v="14"/>
    <x v="1"/>
  </r>
  <r>
    <x v="69"/>
    <x v="127"/>
    <n v="2.7027027027027026"/>
    <x v="14"/>
    <x v="1"/>
  </r>
  <r>
    <x v="69"/>
    <x v="128"/>
    <n v="2.7027027027027026"/>
    <x v="14"/>
    <x v="1"/>
  </r>
  <r>
    <x v="69"/>
    <x v="129"/>
    <n v="1.3513513513513513"/>
    <x v="14"/>
    <x v="1"/>
  </r>
  <r>
    <x v="69"/>
    <x v="130"/>
    <n v="30.405405405405407"/>
    <x v="14"/>
    <x v="1"/>
  </r>
  <r>
    <x v="69"/>
    <x v="131"/>
    <n v="44.594594594594597"/>
    <x v="14"/>
    <x v="1"/>
  </r>
  <r>
    <x v="69"/>
    <x v="4"/>
    <n v="18.918918918918919"/>
    <x v="14"/>
    <x v="1"/>
  </r>
  <r>
    <x v="70"/>
    <x v="127"/>
    <n v="3.5211267605633805"/>
    <x v="14"/>
    <x v="1"/>
  </r>
  <r>
    <x v="70"/>
    <x v="128"/>
    <n v="2.816901408450704"/>
    <x v="14"/>
    <x v="1"/>
  </r>
  <r>
    <x v="70"/>
    <x v="129"/>
    <n v="3.5211267605633805"/>
    <x v="14"/>
    <x v="1"/>
  </r>
  <r>
    <x v="70"/>
    <x v="130"/>
    <n v="27.464788732394368"/>
    <x v="14"/>
    <x v="1"/>
  </r>
  <r>
    <x v="70"/>
    <x v="131"/>
    <n v="44.366197183098592"/>
    <x v="14"/>
    <x v="1"/>
  </r>
  <r>
    <x v="70"/>
    <x v="4"/>
    <n v="19.014084507042252"/>
    <x v="14"/>
    <x v="1"/>
  </r>
  <r>
    <x v="71"/>
    <x v="127"/>
    <n v="1.3513513513513513"/>
    <x v="14"/>
    <x v="1"/>
  </r>
  <r>
    <x v="71"/>
    <x v="128"/>
    <n v="0.67567567567567566"/>
    <x v="14"/>
    <x v="1"/>
  </r>
  <r>
    <x v="71"/>
    <x v="129"/>
    <n v="0"/>
    <x v="14"/>
    <x v="1"/>
  </r>
  <r>
    <x v="71"/>
    <x v="130"/>
    <n v="34.45945945945946"/>
    <x v="14"/>
    <x v="1"/>
  </r>
  <r>
    <x v="71"/>
    <x v="131"/>
    <n v="44.594594594594597"/>
    <x v="14"/>
    <x v="1"/>
  </r>
  <r>
    <x v="71"/>
    <x v="4"/>
    <n v="18.918918918918919"/>
    <x v="14"/>
    <x v="1"/>
  </r>
  <r>
    <x v="72"/>
    <x v="127"/>
    <n v="2.0270270270270272"/>
    <x v="14"/>
    <x v="1"/>
  </r>
  <r>
    <x v="72"/>
    <x v="128"/>
    <n v="0"/>
    <x v="14"/>
    <x v="1"/>
  </r>
  <r>
    <x v="72"/>
    <x v="129"/>
    <n v="0"/>
    <x v="14"/>
    <x v="1"/>
  </r>
  <r>
    <x v="72"/>
    <x v="130"/>
    <n v="34.45945945945946"/>
    <x v="14"/>
    <x v="1"/>
  </r>
  <r>
    <x v="72"/>
    <x v="131"/>
    <n v="44.594594594594597"/>
    <x v="14"/>
    <x v="1"/>
  </r>
  <r>
    <x v="72"/>
    <x v="4"/>
    <n v="18.918918918918919"/>
    <x v="14"/>
    <x v="1"/>
  </r>
  <r>
    <x v="67"/>
    <x v="127"/>
    <n v="6.756756756756757"/>
    <x v="15"/>
    <x v="1"/>
  </r>
  <r>
    <x v="67"/>
    <x v="128"/>
    <n v="6.756756756756757"/>
    <x v="15"/>
    <x v="1"/>
  </r>
  <r>
    <x v="67"/>
    <x v="129"/>
    <n v="1.3513513513513513"/>
    <x v="15"/>
    <x v="1"/>
  </r>
  <r>
    <x v="67"/>
    <x v="130"/>
    <n v="64.189189189189193"/>
    <x v="15"/>
    <x v="1"/>
  </r>
  <r>
    <x v="67"/>
    <x v="131"/>
    <n v="14.189189189189189"/>
    <x v="15"/>
    <x v="1"/>
  </r>
  <r>
    <x v="67"/>
    <x v="4"/>
    <n v="7.4324324324324325"/>
    <x v="15"/>
    <x v="1"/>
  </r>
  <r>
    <x v="68"/>
    <x v="127"/>
    <n v="19.718309859154928"/>
    <x v="15"/>
    <x v="1"/>
  </r>
  <r>
    <x v="68"/>
    <x v="128"/>
    <n v="21.12676056338028"/>
    <x v="15"/>
    <x v="1"/>
  </r>
  <r>
    <x v="68"/>
    <x v="129"/>
    <n v="5.6338028169014081"/>
    <x v="15"/>
    <x v="1"/>
  </r>
  <r>
    <x v="68"/>
    <x v="130"/>
    <n v="34.507042253521128"/>
    <x v="15"/>
    <x v="1"/>
  </r>
  <r>
    <x v="68"/>
    <x v="131"/>
    <n v="14.084507042253522"/>
    <x v="15"/>
    <x v="1"/>
  </r>
  <r>
    <x v="68"/>
    <x v="4"/>
    <n v="7.042253521126761"/>
    <x v="15"/>
    <x v="1"/>
  </r>
  <r>
    <x v="69"/>
    <x v="127"/>
    <n v="11.486486486486486"/>
    <x v="15"/>
    <x v="1"/>
  </r>
  <r>
    <x v="69"/>
    <x v="128"/>
    <n v="25"/>
    <x v="15"/>
    <x v="1"/>
  </r>
  <r>
    <x v="69"/>
    <x v="129"/>
    <n v="0.67567567567567566"/>
    <x v="15"/>
    <x v="1"/>
  </r>
  <r>
    <x v="69"/>
    <x v="130"/>
    <n v="42.567567567567565"/>
    <x v="15"/>
    <x v="1"/>
  </r>
  <r>
    <x v="69"/>
    <x v="131"/>
    <n v="14.189189189189189"/>
    <x v="15"/>
    <x v="1"/>
  </r>
  <r>
    <x v="69"/>
    <x v="4"/>
    <n v="7.4324324324324325"/>
    <x v="15"/>
    <x v="1"/>
  </r>
  <r>
    <x v="70"/>
    <x v="127"/>
    <n v="13.888888888888889"/>
    <x v="15"/>
    <x v="1"/>
  </r>
  <r>
    <x v="70"/>
    <x v="128"/>
    <n v="7.6388888888888893"/>
    <x v="15"/>
    <x v="1"/>
  </r>
  <r>
    <x v="70"/>
    <x v="129"/>
    <n v="2.0833333333333335"/>
    <x v="15"/>
    <x v="1"/>
  </r>
  <r>
    <x v="70"/>
    <x v="130"/>
    <n v="57.638888888888886"/>
    <x v="15"/>
    <x v="1"/>
  </r>
  <r>
    <x v="70"/>
    <x v="131"/>
    <n v="13.194444444444445"/>
    <x v="15"/>
    <x v="1"/>
  </r>
  <r>
    <x v="70"/>
    <x v="4"/>
    <n v="6.9444444444444446"/>
    <x v="15"/>
    <x v="1"/>
  </r>
  <r>
    <x v="71"/>
    <x v="127"/>
    <n v="14.864864864864865"/>
    <x v="15"/>
    <x v="1"/>
  </r>
  <r>
    <x v="71"/>
    <x v="128"/>
    <n v="12.837837837837839"/>
    <x v="15"/>
    <x v="1"/>
  </r>
  <r>
    <x v="71"/>
    <x v="129"/>
    <n v="0.67567567567567566"/>
    <x v="15"/>
    <x v="1"/>
  </r>
  <r>
    <x v="71"/>
    <x v="130"/>
    <n v="50.675675675675677"/>
    <x v="15"/>
    <x v="1"/>
  </r>
  <r>
    <x v="71"/>
    <x v="131"/>
    <n v="14.189189189189189"/>
    <x v="15"/>
    <x v="1"/>
  </r>
  <r>
    <x v="71"/>
    <x v="4"/>
    <n v="7.4324324324324325"/>
    <x v="15"/>
    <x v="1"/>
  </r>
  <r>
    <x v="72"/>
    <x v="127"/>
    <n v="2.7027027027027026"/>
    <x v="15"/>
    <x v="1"/>
  </r>
  <r>
    <x v="72"/>
    <x v="128"/>
    <n v="1.3513513513513513"/>
    <x v="15"/>
    <x v="1"/>
  </r>
  <r>
    <x v="72"/>
    <x v="129"/>
    <n v="0.67567567567567566"/>
    <x v="15"/>
    <x v="1"/>
  </r>
  <r>
    <x v="72"/>
    <x v="130"/>
    <n v="73.648648648648646"/>
    <x v="15"/>
    <x v="1"/>
  </r>
  <r>
    <x v="72"/>
    <x v="131"/>
    <n v="14.189189189189189"/>
    <x v="15"/>
    <x v="1"/>
  </r>
  <r>
    <x v="72"/>
    <x v="4"/>
    <n v="7.4324324324324325"/>
    <x v="15"/>
    <x v="1"/>
  </r>
  <r>
    <x v="67"/>
    <x v="127"/>
    <n v="15.59322033898305"/>
    <x v="16"/>
    <x v="1"/>
  </r>
  <r>
    <x v="67"/>
    <x v="128"/>
    <n v="6.4406779661016946"/>
    <x v="16"/>
    <x v="1"/>
  </r>
  <r>
    <x v="67"/>
    <x v="129"/>
    <n v="1.3559322033898304"/>
    <x v="16"/>
    <x v="1"/>
  </r>
  <r>
    <x v="67"/>
    <x v="130"/>
    <n v="52.203389830508478"/>
    <x v="16"/>
    <x v="1"/>
  </r>
  <r>
    <x v="67"/>
    <x v="131"/>
    <n v="17.627118644067796"/>
    <x v="16"/>
    <x v="1"/>
  </r>
  <r>
    <x v="67"/>
    <x v="4"/>
    <n v="6.7796610169491522"/>
    <x v="16"/>
    <x v="1"/>
  </r>
  <r>
    <x v="68"/>
    <x v="127"/>
    <n v="29.118773946360154"/>
    <x v="16"/>
    <x v="1"/>
  </r>
  <r>
    <x v="68"/>
    <x v="128"/>
    <n v="11.111111111111111"/>
    <x v="16"/>
    <x v="1"/>
  </r>
  <r>
    <x v="68"/>
    <x v="129"/>
    <n v="3.8314176245210727"/>
    <x v="16"/>
    <x v="1"/>
  </r>
  <r>
    <x v="68"/>
    <x v="130"/>
    <n v="30.268199233716476"/>
    <x v="16"/>
    <x v="1"/>
  </r>
  <r>
    <x v="68"/>
    <x v="131"/>
    <n v="18.773946360153257"/>
    <x v="16"/>
    <x v="1"/>
  </r>
  <r>
    <x v="68"/>
    <x v="4"/>
    <n v="6.8965517241379306"/>
    <x v="16"/>
    <x v="1"/>
  </r>
  <r>
    <x v="69"/>
    <x v="127"/>
    <n v="17.627118644067796"/>
    <x v="16"/>
    <x v="1"/>
  </r>
  <r>
    <x v="69"/>
    <x v="128"/>
    <n v="8.1355932203389827"/>
    <x v="16"/>
    <x v="1"/>
  </r>
  <r>
    <x v="69"/>
    <x v="129"/>
    <n v="1.0169491525423728"/>
    <x v="16"/>
    <x v="1"/>
  </r>
  <r>
    <x v="69"/>
    <x v="130"/>
    <n v="49.491525423728817"/>
    <x v="16"/>
    <x v="1"/>
  </r>
  <r>
    <x v="69"/>
    <x v="131"/>
    <n v="17.288135593220339"/>
    <x v="16"/>
    <x v="1"/>
  </r>
  <r>
    <x v="69"/>
    <x v="4"/>
    <n v="6.4406779661016946"/>
    <x v="16"/>
    <x v="1"/>
  </r>
  <r>
    <x v="70"/>
    <x v="127"/>
    <n v="20.27972027972028"/>
    <x v="16"/>
    <x v="1"/>
  </r>
  <r>
    <x v="70"/>
    <x v="128"/>
    <n v="8.0419580419580416"/>
    <x v="16"/>
    <x v="1"/>
  </r>
  <r>
    <x v="70"/>
    <x v="129"/>
    <n v="1.3986013986013985"/>
    <x v="16"/>
    <x v="1"/>
  </r>
  <r>
    <x v="70"/>
    <x v="130"/>
    <n v="46.503496503496507"/>
    <x v="16"/>
    <x v="1"/>
  </r>
  <r>
    <x v="70"/>
    <x v="131"/>
    <n v="17.482517482517483"/>
    <x v="16"/>
    <x v="1"/>
  </r>
  <r>
    <x v="70"/>
    <x v="4"/>
    <n v="6.6433566433566433"/>
    <x v="16"/>
    <x v="1"/>
  </r>
  <r>
    <x v="71"/>
    <x v="127"/>
    <n v="13.468013468013469"/>
    <x v="16"/>
    <x v="1"/>
  </r>
  <r>
    <x v="71"/>
    <x v="128"/>
    <n v="6.0606060606060606"/>
    <x v="16"/>
    <x v="1"/>
  </r>
  <r>
    <x v="71"/>
    <x v="129"/>
    <n v="0.67340067340067344"/>
    <x v="16"/>
    <x v="1"/>
  </r>
  <r>
    <x v="71"/>
    <x v="130"/>
    <n v="55.555555555555557"/>
    <x v="16"/>
    <x v="1"/>
  </r>
  <r>
    <x v="71"/>
    <x v="131"/>
    <n v="17.508417508417509"/>
    <x v="16"/>
    <x v="1"/>
  </r>
  <r>
    <x v="71"/>
    <x v="4"/>
    <n v="6.7340067340067344"/>
    <x v="16"/>
    <x v="1"/>
  </r>
  <r>
    <x v="72"/>
    <x v="127"/>
    <n v="5.3872053872053876"/>
    <x v="16"/>
    <x v="1"/>
  </r>
  <r>
    <x v="72"/>
    <x v="128"/>
    <n v="0.33670033670033672"/>
    <x v="16"/>
    <x v="1"/>
  </r>
  <r>
    <x v="72"/>
    <x v="129"/>
    <n v="0"/>
    <x v="16"/>
    <x v="1"/>
  </r>
  <r>
    <x v="72"/>
    <x v="130"/>
    <n v="70.033670033670035"/>
    <x v="16"/>
    <x v="1"/>
  </r>
  <r>
    <x v="72"/>
    <x v="131"/>
    <n v="17.508417508417509"/>
    <x v="16"/>
    <x v="1"/>
  </r>
  <r>
    <x v="72"/>
    <x v="4"/>
    <n v="6.7340067340067344"/>
    <x v="16"/>
    <x v="1"/>
  </r>
  <r>
    <x v="73"/>
    <x v="127"/>
    <n v="33.518181818181816"/>
    <x v="0"/>
    <x v="0"/>
  </r>
  <r>
    <x v="73"/>
    <x v="132"/>
    <n v="20.581818181818182"/>
    <x v="0"/>
    <x v="0"/>
  </r>
  <r>
    <x v="73"/>
    <x v="133"/>
    <n v="10.545454545454545"/>
    <x v="0"/>
    <x v="0"/>
  </r>
  <r>
    <x v="74"/>
    <x v="134"/>
    <n v="43.445454545454545"/>
    <x v="0"/>
    <x v="0"/>
  </r>
  <r>
    <x v="74"/>
    <x v="127"/>
    <n v="28.127272727272729"/>
    <x v="0"/>
    <x v="0"/>
  </r>
  <r>
    <x v="74"/>
    <x v="132"/>
    <n v="14.318181818181818"/>
    <x v="0"/>
    <x v="0"/>
  </r>
  <r>
    <x v="74"/>
    <x v="135"/>
    <n v="3.5636363636363635"/>
    <x v="0"/>
    <x v="0"/>
  </r>
  <r>
    <x v="74"/>
    <x v="133"/>
    <n v="6.372727272727273"/>
    <x v="0"/>
    <x v="0"/>
  </r>
  <r>
    <x v="74"/>
    <x v="136"/>
    <n v="1.4727272727272727"/>
    <x v="0"/>
    <x v="0"/>
  </r>
  <r>
    <x v="74"/>
    <x v="137"/>
    <n v="2.3454545454545452"/>
    <x v="0"/>
    <x v="0"/>
  </r>
  <r>
    <x v="74"/>
    <x v="138"/>
    <n v="0.35454545454545455"/>
    <x v="0"/>
    <x v="0"/>
  </r>
  <r>
    <x v="75"/>
    <x v="131"/>
    <n v="30.236363636363638"/>
    <x v="0"/>
    <x v="0"/>
  </r>
  <r>
    <x v="75"/>
    <x v="139"/>
    <n v="33.518181818181816"/>
    <x v="0"/>
    <x v="0"/>
  </r>
  <r>
    <x v="75"/>
    <x v="128"/>
    <n v="20.581818181818182"/>
    <x v="0"/>
    <x v="0"/>
  </r>
  <r>
    <x v="75"/>
    <x v="129"/>
    <n v="10.545454545454545"/>
    <x v="0"/>
    <x v="0"/>
  </r>
  <r>
    <x v="75"/>
    <x v="4"/>
    <n v="13.209090909090909"/>
    <x v="0"/>
    <x v="0"/>
  </r>
  <r>
    <x v="73"/>
    <x v="127"/>
    <n v="59.824281150159742"/>
    <x v="1"/>
    <x v="0"/>
  </r>
  <r>
    <x v="73"/>
    <x v="132"/>
    <n v="24.76038338658147"/>
    <x v="1"/>
    <x v="0"/>
  </r>
  <r>
    <x v="73"/>
    <x v="133"/>
    <n v="13.458466453674122"/>
    <x v="1"/>
    <x v="0"/>
  </r>
  <r>
    <x v="74"/>
    <x v="134"/>
    <n v="17.37220447284345"/>
    <x v="1"/>
    <x v="0"/>
  </r>
  <r>
    <x v="74"/>
    <x v="127"/>
    <n v="48.921725239616613"/>
    <x v="1"/>
    <x v="0"/>
  </r>
  <r>
    <x v="74"/>
    <x v="132"/>
    <n v="12.539936102236421"/>
    <x v="1"/>
    <x v="0"/>
  </r>
  <r>
    <x v="74"/>
    <x v="135"/>
    <n v="7.7076677316293933"/>
    <x v="1"/>
    <x v="0"/>
  </r>
  <r>
    <x v="74"/>
    <x v="133"/>
    <n v="6.3099041533546325"/>
    <x v="1"/>
    <x v="0"/>
  </r>
  <r>
    <x v="74"/>
    <x v="136"/>
    <n v="2.6357827476038338"/>
    <x v="1"/>
    <x v="0"/>
  </r>
  <r>
    <x v="74"/>
    <x v="137"/>
    <n v="3.9536741214057507"/>
    <x v="1"/>
    <x v="0"/>
  </r>
  <r>
    <x v="74"/>
    <x v="138"/>
    <n v="0.5591054313099042"/>
    <x v="1"/>
    <x v="0"/>
  </r>
  <r>
    <x v="75"/>
    <x v="131"/>
    <n v="12.699680511182109"/>
    <x v="1"/>
    <x v="0"/>
  </r>
  <r>
    <x v="75"/>
    <x v="139"/>
    <n v="59.824281150159742"/>
    <x v="1"/>
    <x v="0"/>
  </r>
  <r>
    <x v="75"/>
    <x v="128"/>
    <n v="24.76038338658147"/>
    <x v="1"/>
    <x v="0"/>
  </r>
  <r>
    <x v="75"/>
    <x v="129"/>
    <n v="13.458466453674122"/>
    <x v="1"/>
    <x v="0"/>
  </r>
  <r>
    <x v="75"/>
    <x v="4"/>
    <n v="4.6725239616613417"/>
    <x v="1"/>
    <x v="0"/>
  </r>
  <r>
    <x v="73"/>
    <x v="127"/>
    <n v="12.310069533865567"/>
    <x v="2"/>
    <x v="0"/>
  </r>
  <r>
    <x v="73"/>
    <x v="132"/>
    <n v="11.408704609837754"/>
    <x v="2"/>
    <x v="0"/>
  </r>
  <r>
    <x v="73"/>
    <x v="133"/>
    <n v="6.8503734226113826"/>
    <x v="2"/>
    <x v="0"/>
  </r>
  <r>
    <x v="74"/>
    <x v="134"/>
    <n v="71.13056914756632"/>
    <x v="2"/>
    <x v="0"/>
  </r>
  <r>
    <x v="74"/>
    <x v="127"/>
    <n v="11.666237445274273"/>
    <x v="2"/>
    <x v="0"/>
  </r>
  <r>
    <x v="74"/>
    <x v="132"/>
    <n v="10.043780582024208"/>
    <x v="2"/>
    <x v="0"/>
  </r>
  <r>
    <x v="74"/>
    <x v="135"/>
    <n v="0.30903940252382178"/>
    <x v="2"/>
    <x v="0"/>
  </r>
  <r>
    <x v="74"/>
    <x v="133"/>
    <n v="5.5112026783414887"/>
    <x v="2"/>
    <x v="0"/>
  </r>
  <r>
    <x v="74"/>
    <x v="136"/>
    <n v="0.28328611898016998"/>
    <x v="2"/>
    <x v="0"/>
  </r>
  <r>
    <x v="74"/>
    <x v="137"/>
    <n v="1.0043780582024209"/>
    <x v="2"/>
    <x v="0"/>
  </r>
  <r>
    <x v="74"/>
    <x v="138"/>
    <n v="5.1506567087303633E-2"/>
    <x v="2"/>
    <x v="0"/>
  </r>
  <r>
    <x v="75"/>
    <x v="131"/>
    <n v="50.656708730363121"/>
    <x v="2"/>
    <x v="0"/>
  </r>
  <r>
    <x v="75"/>
    <x v="139"/>
    <n v="12.310069533865567"/>
    <x v="2"/>
    <x v="0"/>
  </r>
  <r>
    <x v="75"/>
    <x v="128"/>
    <n v="11.408704609837754"/>
    <x v="2"/>
    <x v="0"/>
  </r>
  <r>
    <x v="75"/>
    <x v="129"/>
    <n v="6.8503734226113826"/>
    <x v="2"/>
    <x v="0"/>
  </r>
  <r>
    <x v="75"/>
    <x v="4"/>
    <n v="20.473860417203195"/>
    <x v="2"/>
    <x v="0"/>
  </r>
  <r>
    <x v="73"/>
    <x v="127"/>
    <n v="48.022206800832755"/>
    <x v="3"/>
    <x v="0"/>
  </r>
  <r>
    <x v="73"/>
    <x v="132"/>
    <n v="30.187369882026371"/>
    <x v="3"/>
    <x v="0"/>
  </r>
  <r>
    <x v="73"/>
    <x v="133"/>
    <n v="14.226231783483692"/>
    <x v="3"/>
    <x v="0"/>
  </r>
  <r>
    <x v="74"/>
    <x v="134"/>
    <n v="21.027064538514921"/>
    <x v="3"/>
    <x v="0"/>
  </r>
  <r>
    <x v="74"/>
    <x v="127"/>
    <n v="38.931297709923662"/>
    <x v="3"/>
    <x v="0"/>
  </r>
  <r>
    <x v="74"/>
    <x v="132"/>
    <n v="20.194309507286608"/>
    <x v="3"/>
    <x v="0"/>
  </r>
  <r>
    <x v="74"/>
    <x v="135"/>
    <n v="5.6210964607911169"/>
    <x v="3"/>
    <x v="0"/>
  </r>
  <r>
    <x v="74"/>
    <x v="133"/>
    <n v="7.1478140180430261"/>
    <x v="3"/>
    <x v="0"/>
  </r>
  <r>
    <x v="74"/>
    <x v="136"/>
    <n v="2.7064538514920193"/>
    <x v="3"/>
    <x v="0"/>
  </r>
  <r>
    <x v="74"/>
    <x v="137"/>
    <n v="3.6086051353226924"/>
    <x v="3"/>
    <x v="0"/>
  </r>
  <r>
    <x v="74"/>
    <x v="138"/>
    <n v="0.76335877862595425"/>
    <x v="3"/>
    <x v="0"/>
  </r>
  <r>
    <x v="75"/>
    <x v="131"/>
    <n v="13.740458015267176"/>
    <x v="3"/>
    <x v="0"/>
  </r>
  <r>
    <x v="75"/>
    <x v="139"/>
    <n v="48.022206800832755"/>
    <x v="3"/>
    <x v="0"/>
  </r>
  <r>
    <x v="75"/>
    <x v="128"/>
    <n v="30.187369882026371"/>
    <x v="3"/>
    <x v="0"/>
  </r>
  <r>
    <x v="75"/>
    <x v="129"/>
    <n v="14.226231783483692"/>
    <x v="3"/>
    <x v="0"/>
  </r>
  <r>
    <x v="75"/>
    <x v="4"/>
    <n v="7.2866065232477446"/>
    <x v="3"/>
    <x v="0"/>
  </r>
  <r>
    <x v="73"/>
    <x v="127"/>
    <n v="21.91413237924866"/>
    <x v="4"/>
    <x v="0"/>
  </r>
  <r>
    <x v="73"/>
    <x v="132"/>
    <n v="18.51520572450805"/>
    <x v="4"/>
    <x v="0"/>
  </r>
  <r>
    <x v="73"/>
    <x v="133"/>
    <n v="10.375670840787119"/>
    <x v="4"/>
    <x v="0"/>
  </r>
  <r>
    <x v="74"/>
    <x v="134"/>
    <n v="53.130590339892663"/>
    <x v="4"/>
    <x v="0"/>
  </r>
  <r>
    <x v="74"/>
    <x v="127"/>
    <n v="19.767441860465116"/>
    <x v="4"/>
    <x v="0"/>
  </r>
  <r>
    <x v="74"/>
    <x v="132"/>
    <n v="15.742397137745975"/>
    <x v="4"/>
    <x v="0"/>
  </r>
  <r>
    <x v="74"/>
    <x v="135"/>
    <n v="0.98389982110912344"/>
    <x v="4"/>
    <x v="0"/>
  </r>
  <r>
    <x v="74"/>
    <x v="133"/>
    <n v="7.6028622540250446"/>
    <x v="4"/>
    <x v="0"/>
  </r>
  <r>
    <x v="74"/>
    <x v="136"/>
    <n v="0.98389982110912344"/>
    <x v="4"/>
    <x v="0"/>
  </r>
  <r>
    <x v="74"/>
    <x v="137"/>
    <n v="1.6100178890876566"/>
    <x v="4"/>
    <x v="0"/>
  </r>
  <r>
    <x v="74"/>
    <x v="138"/>
    <n v="0.17889087656529518"/>
    <x v="4"/>
    <x v="0"/>
  </r>
  <r>
    <x v="75"/>
    <x v="131"/>
    <n v="33.720930232558139"/>
    <x v="4"/>
    <x v="0"/>
  </r>
  <r>
    <x v="75"/>
    <x v="139"/>
    <n v="21.91413237924866"/>
    <x v="4"/>
    <x v="0"/>
  </r>
  <r>
    <x v="75"/>
    <x v="128"/>
    <n v="18.51520572450805"/>
    <x v="4"/>
    <x v="0"/>
  </r>
  <r>
    <x v="75"/>
    <x v="129"/>
    <n v="10.375670840787119"/>
    <x v="4"/>
    <x v="0"/>
  </r>
  <r>
    <x v="75"/>
    <x v="4"/>
    <n v="19.409660107334528"/>
    <x v="4"/>
    <x v="0"/>
  </r>
  <r>
    <x v="73"/>
    <x v="127"/>
    <n v="19.133574007220215"/>
    <x v="5"/>
    <x v="0"/>
  </r>
  <r>
    <x v="73"/>
    <x v="132"/>
    <n v="22.021660649819495"/>
    <x v="5"/>
    <x v="0"/>
  </r>
  <r>
    <x v="73"/>
    <x v="133"/>
    <n v="15.884476534296029"/>
    <x v="5"/>
    <x v="0"/>
  </r>
  <r>
    <x v="74"/>
    <x v="134"/>
    <n v="49.097472924187727"/>
    <x v="5"/>
    <x v="0"/>
  </r>
  <r>
    <x v="74"/>
    <x v="127"/>
    <n v="15.523465703971119"/>
    <x v="5"/>
    <x v="0"/>
  </r>
  <r>
    <x v="74"/>
    <x v="132"/>
    <n v="18.772563176895307"/>
    <x v="5"/>
    <x v="0"/>
  </r>
  <r>
    <x v="74"/>
    <x v="135"/>
    <n v="0.72202166064981954"/>
    <x v="5"/>
    <x v="0"/>
  </r>
  <r>
    <x v="74"/>
    <x v="133"/>
    <n v="10.830324909747292"/>
    <x v="5"/>
    <x v="0"/>
  </r>
  <r>
    <x v="74"/>
    <x v="136"/>
    <n v="2.5270758122743682"/>
    <x v="5"/>
    <x v="0"/>
  </r>
  <r>
    <x v="74"/>
    <x v="137"/>
    <n v="2.1660649819494586"/>
    <x v="5"/>
    <x v="0"/>
  </r>
  <r>
    <x v="74"/>
    <x v="138"/>
    <n v="0.36101083032490977"/>
    <x v="5"/>
    <x v="0"/>
  </r>
  <r>
    <x v="75"/>
    <x v="131"/>
    <n v="32.851985559566785"/>
    <x v="5"/>
    <x v="0"/>
  </r>
  <r>
    <x v="75"/>
    <x v="139"/>
    <n v="19.133574007220215"/>
    <x v="5"/>
    <x v="0"/>
  </r>
  <r>
    <x v="75"/>
    <x v="128"/>
    <n v="22.021660649819495"/>
    <x v="5"/>
    <x v="0"/>
  </r>
  <r>
    <x v="75"/>
    <x v="129"/>
    <n v="15.884476534296029"/>
    <x v="5"/>
    <x v="0"/>
  </r>
  <r>
    <x v="75"/>
    <x v="4"/>
    <n v="16.245487364620939"/>
    <x v="5"/>
    <x v="0"/>
  </r>
  <r>
    <x v="73"/>
    <x v="127"/>
    <n v="21.58590308370044"/>
    <x v="6"/>
    <x v="0"/>
  </r>
  <r>
    <x v="73"/>
    <x v="132"/>
    <n v="11.013215859030836"/>
    <x v="6"/>
    <x v="0"/>
  </r>
  <r>
    <x v="73"/>
    <x v="133"/>
    <n v="8.3700440528634363"/>
    <x v="6"/>
    <x v="0"/>
  </r>
  <r>
    <x v="74"/>
    <x v="134"/>
    <n v="60.352422907488986"/>
    <x v="6"/>
    <x v="0"/>
  </r>
  <r>
    <x v="74"/>
    <x v="127"/>
    <n v="21.145374449339208"/>
    <x v="6"/>
    <x v="0"/>
  </r>
  <r>
    <x v="74"/>
    <x v="132"/>
    <n v="10.13215859030837"/>
    <x v="6"/>
    <x v="0"/>
  </r>
  <r>
    <x v="74"/>
    <x v="135"/>
    <n v="0"/>
    <x v="6"/>
    <x v="0"/>
  </r>
  <r>
    <x v="74"/>
    <x v="133"/>
    <n v="7.4889867841409687"/>
    <x v="6"/>
    <x v="0"/>
  </r>
  <r>
    <x v="74"/>
    <x v="136"/>
    <n v="0"/>
    <x v="6"/>
    <x v="0"/>
  </r>
  <r>
    <x v="74"/>
    <x v="137"/>
    <n v="0.44052863436123346"/>
    <x v="6"/>
    <x v="0"/>
  </r>
  <r>
    <x v="74"/>
    <x v="138"/>
    <n v="0.44052863436123346"/>
    <x v="6"/>
    <x v="0"/>
  </r>
  <r>
    <x v="75"/>
    <x v="131"/>
    <n v="36.123348017621147"/>
    <x v="6"/>
    <x v="0"/>
  </r>
  <r>
    <x v="75"/>
    <x v="139"/>
    <n v="21.58590308370044"/>
    <x v="6"/>
    <x v="0"/>
  </r>
  <r>
    <x v="75"/>
    <x v="128"/>
    <n v="11.013215859030836"/>
    <x v="6"/>
    <x v="0"/>
  </r>
  <r>
    <x v="75"/>
    <x v="129"/>
    <n v="8.3700440528634363"/>
    <x v="6"/>
    <x v="0"/>
  </r>
  <r>
    <x v="75"/>
    <x v="4"/>
    <n v="24.229074889867842"/>
    <x v="6"/>
    <x v="0"/>
  </r>
  <r>
    <x v="73"/>
    <x v="127"/>
    <n v="20.060790273556233"/>
    <x v="7"/>
    <x v="0"/>
  </r>
  <r>
    <x v="73"/>
    <x v="132"/>
    <n v="15.501519756838906"/>
    <x v="7"/>
    <x v="0"/>
  </r>
  <r>
    <x v="73"/>
    <x v="133"/>
    <n v="6.3829787234042552"/>
    <x v="7"/>
    <x v="0"/>
  </r>
  <r>
    <x v="74"/>
    <x v="134"/>
    <n v="60.486322188449847"/>
    <x v="7"/>
    <x v="0"/>
  </r>
  <r>
    <x v="74"/>
    <x v="127"/>
    <n v="18.541033434650455"/>
    <x v="7"/>
    <x v="0"/>
  </r>
  <r>
    <x v="74"/>
    <x v="132"/>
    <n v="13.373860182370821"/>
    <x v="7"/>
    <x v="0"/>
  </r>
  <r>
    <x v="74"/>
    <x v="135"/>
    <n v="1.21580547112462"/>
    <x v="7"/>
    <x v="0"/>
  </r>
  <r>
    <x v="74"/>
    <x v="133"/>
    <n v="5.1671732522796354"/>
    <x v="7"/>
    <x v="0"/>
  </r>
  <r>
    <x v="74"/>
    <x v="136"/>
    <n v="0.303951367781155"/>
    <x v="7"/>
    <x v="0"/>
  </r>
  <r>
    <x v="74"/>
    <x v="137"/>
    <n v="0.91185410334346506"/>
    <x v="7"/>
    <x v="0"/>
  </r>
  <r>
    <x v="74"/>
    <x v="138"/>
    <n v="0"/>
    <x v="7"/>
    <x v="0"/>
  </r>
  <r>
    <x v="75"/>
    <x v="131"/>
    <n v="37.689969604863222"/>
    <x v="7"/>
    <x v="0"/>
  </r>
  <r>
    <x v="75"/>
    <x v="139"/>
    <n v="20.060790273556233"/>
    <x v="7"/>
    <x v="0"/>
  </r>
  <r>
    <x v="75"/>
    <x v="128"/>
    <n v="15.501519756838906"/>
    <x v="7"/>
    <x v="0"/>
  </r>
  <r>
    <x v="75"/>
    <x v="129"/>
    <n v="6.3829787234042552"/>
    <x v="7"/>
    <x v="0"/>
  </r>
  <r>
    <x v="75"/>
    <x v="4"/>
    <n v="22.796352583586625"/>
    <x v="7"/>
    <x v="0"/>
  </r>
  <r>
    <x v="73"/>
    <x v="127"/>
    <n v="27.017543859649123"/>
    <x v="8"/>
    <x v="0"/>
  </r>
  <r>
    <x v="73"/>
    <x v="132"/>
    <n v="24.561403508771932"/>
    <x v="8"/>
    <x v="0"/>
  </r>
  <r>
    <x v="73"/>
    <x v="133"/>
    <n v="11.228070175438596"/>
    <x v="8"/>
    <x v="0"/>
  </r>
  <r>
    <x v="74"/>
    <x v="134"/>
    <n v="42.807017543859651"/>
    <x v="8"/>
    <x v="0"/>
  </r>
  <r>
    <x v="74"/>
    <x v="127"/>
    <n v="24.210526315789473"/>
    <x v="8"/>
    <x v="0"/>
  </r>
  <r>
    <x v="74"/>
    <x v="132"/>
    <n v="20"/>
    <x v="8"/>
    <x v="0"/>
  </r>
  <r>
    <x v="74"/>
    <x v="135"/>
    <n v="1.7543859649122806"/>
    <x v="8"/>
    <x v="0"/>
  </r>
  <r>
    <x v="74"/>
    <x v="133"/>
    <n v="7.3684210526315788"/>
    <x v="8"/>
    <x v="0"/>
  </r>
  <r>
    <x v="74"/>
    <x v="136"/>
    <n v="1.0526315789473684"/>
    <x v="8"/>
    <x v="0"/>
  </r>
  <r>
    <x v="74"/>
    <x v="137"/>
    <n v="2.807017543859649"/>
    <x v="8"/>
    <x v="0"/>
  </r>
  <r>
    <x v="74"/>
    <x v="138"/>
    <n v="0"/>
    <x v="8"/>
    <x v="0"/>
  </r>
  <r>
    <x v="75"/>
    <x v="131"/>
    <n v="28.07017543859649"/>
    <x v="8"/>
    <x v="0"/>
  </r>
  <r>
    <x v="75"/>
    <x v="139"/>
    <n v="27.017543859649123"/>
    <x v="8"/>
    <x v="0"/>
  </r>
  <r>
    <x v="75"/>
    <x v="128"/>
    <n v="24.561403508771932"/>
    <x v="8"/>
    <x v="0"/>
  </r>
  <r>
    <x v="75"/>
    <x v="129"/>
    <n v="11.228070175438596"/>
    <x v="8"/>
    <x v="0"/>
  </r>
  <r>
    <x v="75"/>
    <x v="4"/>
    <n v="14.736842105263158"/>
    <x v="8"/>
    <x v="0"/>
  </r>
  <r>
    <x v="73"/>
    <x v="127"/>
    <n v="33.518005540166207"/>
    <x v="9"/>
    <x v="0"/>
  </r>
  <r>
    <x v="73"/>
    <x v="132"/>
    <n v="25.207756232686979"/>
    <x v="9"/>
    <x v="0"/>
  </r>
  <r>
    <x v="73"/>
    <x v="133"/>
    <n v="8.310249307479225"/>
    <x v="9"/>
    <x v="0"/>
  </r>
  <r>
    <x v="74"/>
    <x v="134"/>
    <n v="40.99722991689751"/>
    <x v="9"/>
    <x v="0"/>
  </r>
  <r>
    <x v="74"/>
    <x v="127"/>
    <n v="28.254847645429361"/>
    <x v="9"/>
    <x v="0"/>
  </r>
  <r>
    <x v="74"/>
    <x v="132"/>
    <n v="19.667590027700832"/>
    <x v="9"/>
    <x v="0"/>
  </r>
  <r>
    <x v="74"/>
    <x v="135"/>
    <n v="2.770083102493075"/>
    <x v="9"/>
    <x v="0"/>
  </r>
  <r>
    <x v="74"/>
    <x v="133"/>
    <n v="3.8781163434903045"/>
    <x v="9"/>
    <x v="0"/>
  </r>
  <r>
    <x v="74"/>
    <x v="136"/>
    <n v="1.6620498614958448"/>
    <x v="9"/>
    <x v="0"/>
  </r>
  <r>
    <x v="74"/>
    <x v="137"/>
    <n v="1.9390581717451523"/>
    <x v="9"/>
    <x v="0"/>
  </r>
  <r>
    <x v="74"/>
    <x v="138"/>
    <n v="0.83102493074792239"/>
    <x v="9"/>
    <x v="0"/>
  </r>
  <r>
    <x v="75"/>
    <x v="131"/>
    <n v="29.916897506925206"/>
    <x v="9"/>
    <x v="0"/>
  </r>
  <r>
    <x v="75"/>
    <x v="139"/>
    <n v="33.518005540166207"/>
    <x v="9"/>
    <x v="0"/>
  </r>
  <r>
    <x v="75"/>
    <x v="128"/>
    <n v="25.207756232686979"/>
    <x v="9"/>
    <x v="0"/>
  </r>
  <r>
    <x v="75"/>
    <x v="129"/>
    <n v="8.310249307479225"/>
    <x v="9"/>
    <x v="0"/>
  </r>
  <r>
    <x v="75"/>
    <x v="4"/>
    <n v="11.0803324099723"/>
    <x v="9"/>
    <x v="0"/>
  </r>
  <r>
    <x v="73"/>
    <x v="127"/>
    <n v="55.465587044534416"/>
    <x v="10"/>
    <x v="0"/>
  </r>
  <r>
    <x v="73"/>
    <x v="132"/>
    <n v="21.457489878542511"/>
    <x v="10"/>
    <x v="0"/>
  </r>
  <r>
    <x v="73"/>
    <x v="133"/>
    <n v="7.6923076923076925"/>
    <x v="10"/>
    <x v="0"/>
  </r>
  <r>
    <x v="74"/>
    <x v="134"/>
    <n v="24.291497975708502"/>
    <x v="10"/>
    <x v="0"/>
  </r>
  <r>
    <x v="74"/>
    <x v="127"/>
    <n v="48.582995951417004"/>
    <x v="10"/>
    <x v="0"/>
  </r>
  <r>
    <x v="74"/>
    <x v="132"/>
    <n v="14.574898785425102"/>
    <x v="10"/>
    <x v="0"/>
  </r>
  <r>
    <x v="74"/>
    <x v="135"/>
    <n v="4.8582995951417001"/>
    <x v="10"/>
    <x v="0"/>
  </r>
  <r>
    <x v="74"/>
    <x v="133"/>
    <n v="4.048582995951417"/>
    <x v="10"/>
    <x v="0"/>
  </r>
  <r>
    <x v="74"/>
    <x v="136"/>
    <n v="1.6194331983805668"/>
    <x v="10"/>
    <x v="0"/>
  </r>
  <r>
    <x v="74"/>
    <x v="137"/>
    <n v="1.6194331983805668"/>
    <x v="10"/>
    <x v="0"/>
  </r>
  <r>
    <x v="74"/>
    <x v="138"/>
    <n v="0.40485829959514169"/>
    <x v="10"/>
    <x v="0"/>
  </r>
  <r>
    <x v="75"/>
    <x v="131"/>
    <n v="18.218623481781375"/>
    <x v="10"/>
    <x v="0"/>
  </r>
  <r>
    <x v="75"/>
    <x v="139"/>
    <n v="55.465587044534416"/>
    <x v="10"/>
    <x v="0"/>
  </r>
  <r>
    <x v="75"/>
    <x v="128"/>
    <n v="21.457489878542511"/>
    <x v="10"/>
    <x v="0"/>
  </r>
  <r>
    <x v="75"/>
    <x v="129"/>
    <n v="7.6923076923076925"/>
    <x v="10"/>
    <x v="0"/>
  </r>
  <r>
    <x v="75"/>
    <x v="4"/>
    <n v="6.0728744939271255"/>
    <x v="10"/>
    <x v="0"/>
  </r>
  <r>
    <x v="73"/>
    <x v="127"/>
    <n v="24.193548387096776"/>
    <x v="11"/>
    <x v="0"/>
  </r>
  <r>
    <x v="73"/>
    <x v="132"/>
    <n v="18.14516129032258"/>
    <x v="11"/>
    <x v="0"/>
  </r>
  <r>
    <x v="73"/>
    <x v="133"/>
    <n v="11.693548387096774"/>
    <x v="11"/>
    <x v="0"/>
  </r>
  <r>
    <x v="74"/>
    <x v="134"/>
    <n v="48.387096774193552"/>
    <x v="11"/>
    <x v="0"/>
  </r>
  <r>
    <x v="74"/>
    <x v="127"/>
    <n v="22.580645161290324"/>
    <x v="11"/>
    <x v="0"/>
  </r>
  <r>
    <x v="74"/>
    <x v="132"/>
    <n v="15.725806451612904"/>
    <x v="11"/>
    <x v="0"/>
  </r>
  <r>
    <x v="74"/>
    <x v="135"/>
    <n v="1.6129032258064515"/>
    <x v="11"/>
    <x v="0"/>
  </r>
  <r>
    <x v="74"/>
    <x v="133"/>
    <n v="10.887096774193548"/>
    <x v="11"/>
    <x v="0"/>
  </r>
  <r>
    <x v="74"/>
    <x v="136"/>
    <n v="0"/>
    <x v="11"/>
    <x v="0"/>
  </r>
  <r>
    <x v="74"/>
    <x v="137"/>
    <n v="0.80645161290322576"/>
    <x v="11"/>
    <x v="0"/>
  </r>
  <r>
    <x v="74"/>
    <x v="138"/>
    <n v="0"/>
    <x v="11"/>
    <x v="0"/>
  </r>
  <r>
    <x v="75"/>
    <x v="131"/>
    <n v="38.306451612903224"/>
    <x v="11"/>
    <x v="0"/>
  </r>
  <r>
    <x v="75"/>
    <x v="139"/>
    <n v="24.193548387096776"/>
    <x v="11"/>
    <x v="0"/>
  </r>
  <r>
    <x v="75"/>
    <x v="128"/>
    <n v="18.14516129032258"/>
    <x v="11"/>
    <x v="0"/>
  </r>
  <r>
    <x v="75"/>
    <x v="129"/>
    <n v="11.693548387096774"/>
    <x v="11"/>
    <x v="0"/>
  </r>
  <r>
    <x v="75"/>
    <x v="4"/>
    <n v="10.080645161290322"/>
    <x v="11"/>
    <x v="0"/>
  </r>
  <r>
    <x v="73"/>
    <x v="127"/>
    <n v="39.461883408071749"/>
    <x v="12"/>
    <x v="0"/>
  </r>
  <r>
    <x v="73"/>
    <x v="132"/>
    <n v="28.699551569506728"/>
    <x v="12"/>
    <x v="0"/>
  </r>
  <r>
    <x v="73"/>
    <x v="133"/>
    <n v="13.004484304932735"/>
    <x v="12"/>
    <x v="0"/>
  </r>
  <r>
    <x v="74"/>
    <x v="134"/>
    <n v="29.59641255605381"/>
    <x v="12"/>
    <x v="0"/>
  </r>
  <r>
    <x v="74"/>
    <x v="127"/>
    <n v="31.390134529147982"/>
    <x v="12"/>
    <x v="0"/>
  </r>
  <r>
    <x v="74"/>
    <x v="132"/>
    <n v="21.524663677130047"/>
    <x v="12"/>
    <x v="0"/>
  </r>
  <r>
    <x v="74"/>
    <x v="135"/>
    <n v="4.4843049327354256"/>
    <x v="12"/>
    <x v="0"/>
  </r>
  <r>
    <x v="74"/>
    <x v="133"/>
    <n v="7.1748878923766819"/>
    <x v="12"/>
    <x v="0"/>
  </r>
  <r>
    <x v="74"/>
    <x v="136"/>
    <n v="3.1390134529147984"/>
    <x v="12"/>
    <x v="0"/>
  </r>
  <r>
    <x v="74"/>
    <x v="137"/>
    <n v="2.2421524663677128"/>
    <x v="12"/>
    <x v="0"/>
  </r>
  <r>
    <x v="74"/>
    <x v="138"/>
    <n v="0.44843049327354262"/>
    <x v="12"/>
    <x v="0"/>
  </r>
  <r>
    <x v="75"/>
    <x v="131"/>
    <n v="19.282511210762333"/>
    <x v="12"/>
    <x v="0"/>
  </r>
  <r>
    <x v="75"/>
    <x v="139"/>
    <n v="39.461883408071749"/>
    <x v="12"/>
    <x v="0"/>
  </r>
  <r>
    <x v="75"/>
    <x v="128"/>
    <n v="28.699551569506728"/>
    <x v="12"/>
    <x v="0"/>
  </r>
  <r>
    <x v="75"/>
    <x v="129"/>
    <n v="13.004484304932735"/>
    <x v="12"/>
    <x v="0"/>
  </r>
  <r>
    <x v="75"/>
    <x v="4"/>
    <n v="10.31390134529148"/>
    <x v="12"/>
    <x v="0"/>
  </r>
  <r>
    <x v="73"/>
    <x v="127"/>
    <n v="40.909090909090907"/>
    <x v="13"/>
    <x v="0"/>
  </r>
  <r>
    <x v="73"/>
    <x v="132"/>
    <n v="37.662337662337663"/>
    <x v="13"/>
    <x v="0"/>
  </r>
  <r>
    <x v="73"/>
    <x v="133"/>
    <n v="12.337662337662337"/>
    <x v="13"/>
    <x v="0"/>
  </r>
  <r>
    <x v="74"/>
    <x v="134"/>
    <n v="21.428571428571427"/>
    <x v="13"/>
    <x v="0"/>
  </r>
  <r>
    <x v="74"/>
    <x v="127"/>
    <n v="33.766233766233768"/>
    <x v="13"/>
    <x v="0"/>
  </r>
  <r>
    <x v="74"/>
    <x v="132"/>
    <n v="27.272727272727273"/>
    <x v="13"/>
    <x v="0"/>
  </r>
  <r>
    <x v="74"/>
    <x v="135"/>
    <n v="5.1948051948051948"/>
    <x v="13"/>
    <x v="0"/>
  </r>
  <r>
    <x v="74"/>
    <x v="133"/>
    <n v="5.8441558441558445"/>
    <x v="13"/>
    <x v="0"/>
  </r>
  <r>
    <x v="74"/>
    <x v="136"/>
    <n v="1.2987012987012987"/>
    <x v="13"/>
    <x v="0"/>
  </r>
  <r>
    <x v="74"/>
    <x v="137"/>
    <n v="4.5454545454545459"/>
    <x v="13"/>
    <x v="0"/>
  </r>
  <r>
    <x v="74"/>
    <x v="138"/>
    <n v="0.64935064935064934"/>
    <x v="13"/>
    <x v="0"/>
  </r>
  <r>
    <x v="75"/>
    <x v="131"/>
    <n v="15.584415584415584"/>
    <x v="13"/>
    <x v="0"/>
  </r>
  <r>
    <x v="75"/>
    <x v="139"/>
    <n v="40.909090909090907"/>
    <x v="13"/>
    <x v="0"/>
  </r>
  <r>
    <x v="75"/>
    <x v="128"/>
    <n v="37.662337662337663"/>
    <x v="13"/>
    <x v="0"/>
  </r>
  <r>
    <x v="75"/>
    <x v="129"/>
    <n v="12.337662337662337"/>
    <x v="13"/>
    <x v="0"/>
  </r>
  <r>
    <x v="75"/>
    <x v="4"/>
    <n v="5.8441558441558445"/>
    <x v="13"/>
    <x v="0"/>
  </r>
  <r>
    <x v="73"/>
    <x v="127"/>
    <n v="16.577540106951872"/>
    <x v="14"/>
    <x v="0"/>
  </r>
  <r>
    <x v="73"/>
    <x v="132"/>
    <n v="11.229946524064172"/>
    <x v="14"/>
    <x v="0"/>
  </r>
  <r>
    <x v="73"/>
    <x v="133"/>
    <n v="14.438502673796792"/>
    <x v="14"/>
    <x v="0"/>
  </r>
  <r>
    <x v="74"/>
    <x v="134"/>
    <n v="62.032085561497325"/>
    <x v="14"/>
    <x v="0"/>
  </r>
  <r>
    <x v="74"/>
    <x v="127"/>
    <n v="12.834224598930481"/>
    <x v="14"/>
    <x v="0"/>
  </r>
  <r>
    <x v="74"/>
    <x v="132"/>
    <n v="8.0213903743315509"/>
    <x v="14"/>
    <x v="0"/>
  </r>
  <r>
    <x v="74"/>
    <x v="135"/>
    <n v="2.6737967914438503"/>
    <x v="14"/>
    <x v="0"/>
  </r>
  <r>
    <x v="74"/>
    <x v="133"/>
    <n v="12.834224598930481"/>
    <x v="14"/>
    <x v="0"/>
  </r>
  <r>
    <x v="74"/>
    <x v="136"/>
    <n v="1.0695187165775402"/>
    <x v="14"/>
    <x v="0"/>
  </r>
  <r>
    <x v="74"/>
    <x v="137"/>
    <n v="0.53475935828877008"/>
    <x v="14"/>
    <x v="0"/>
  </r>
  <r>
    <x v="74"/>
    <x v="138"/>
    <n v="0"/>
    <x v="14"/>
    <x v="0"/>
  </r>
  <r>
    <x v="75"/>
    <x v="131"/>
    <n v="39.037433155080215"/>
    <x v="14"/>
    <x v="0"/>
  </r>
  <r>
    <x v="75"/>
    <x v="139"/>
    <n v="16.577540106951872"/>
    <x v="14"/>
    <x v="0"/>
  </r>
  <r>
    <x v="75"/>
    <x v="128"/>
    <n v="11.229946524064172"/>
    <x v="14"/>
    <x v="0"/>
  </r>
  <r>
    <x v="75"/>
    <x v="129"/>
    <n v="14.438502673796792"/>
    <x v="14"/>
    <x v="0"/>
  </r>
  <r>
    <x v="75"/>
    <x v="4"/>
    <n v="22.994652406417114"/>
    <x v="14"/>
    <x v="0"/>
  </r>
  <r>
    <x v="73"/>
    <x v="127"/>
    <n v="36.320754716981135"/>
    <x v="15"/>
    <x v="0"/>
  </r>
  <r>
    <x v="73"/>
    <x v="132"/>
    <n v="47.169811320754718"/>
    <x v="15"/>
    <x v="0"/>
  </r>
  <r>
    <x v="73"/>
    <x v="133"/>
    <n v="12.264150943396226"/>
    <x v="15"/>
    <x v="0"/>
  </r>
  <r>
    <x v="74"/>
    <x v="134"/>
    <n v="19.811320754716981"/>
    <x v="15"/>
    <x v="0"/>
  </r>
  <r>
    <x v="74"/>
    <x v="127"/>
    <n v="26.886792452830189"/>
    <x v="15"/>
    <x v="0"/>
  </r>
  <r>
    <x v="74"/>
    <x v="132"/>
    <n v="32.547169811320757"/>
    <x v="15"/>
    <x v="0"/>
  </r>
  <r>
    <x v="74"/>
    <x v="135"/>
    <n v="8.4905660377358494"/>
    <x v="15"/>
    <x v="0"/>
  </r>
  <r>
    <x v="74"/>
    <x v="133"/>
    <n v="5.1886792452830193"/>
    <x v="15"/>
    <x v="0"/>
  </r>
  <r>
    <x v="74"/>
    <x v="136"/>
    <n v="0.94339622641509435"/>
    <x v="15"/>
    <x v="0"/>
  </r>
  <r>
    <x v="74"/>
    <x v="137"/>
    <n v="6.132075471698113"/>
    <x v="15"/>
    <x v="0"/>
  </r>
  <r>
    <x v="74"/>
    <x v="138"/>
    <n v="0"/>
    <x v="15"/>
    <x v="0"/>
  </r>
  <r>
    <x v="75"/>
    <x v="131"/>
    <n v="7.5471698113207548"/>
    <x v="15"/>
    <x v="0"/>
  </r>
  <r>
    <x v="75"/>
    <x v="139"/>
    <n v="36.320754716981135"/>
    <x v="15"/>
    <x v="0"/>
  </r>
  <r>
    <x v="75"/>
    <x v="128"/>
    <n v="47.169811320754718"/>
    <x v="15"/>
    <x v="0"/>
  </r>
  <r>
    <x v="75"/>
    <x v="129"/>
    <n v="12.264150943396226"/>
    <x v="15"/>
    <x v="0"/>
  </r>
  <r>
    <x v="75"/>
    <x v="4"/>
    <n v="12.264150943396226"/>
    <x v="15"/>
    <x v="0"/>
  </r>
  <r>
    <x v="73"/>
    <x v="127"/>
    <n v="46.682464454976305"/>
    <x v="16"/>
    <x v="0"/>
  </r>
  <r>
    <x v="73"/>
    <x v="132"/>
    <n v="30.09478672985782"/>
    <x v="16"/>
    <x v="0"/>
  </r>
  <r>
    <x v="73"/>
    <x v="133"/>
    <n v="13.507109004739336"/>
    <x v="16"/>
    <x v="0"/>
  </r>
  <r>
    <x v="74"/>
    <x v="134"/>
    <n v="23.696682464454977"/>
    <x v="16"/>
    <x v="0"/>
  </r>
  <r>
    <x v="74"/>
    <x v="127"/>
    <n v="36.255924170616112"/>
    <x v="16"/>
    <x v="0"/>
  </r>
  <r>
    <x v="74"/>
    <x v="132"/>
    <n v="19.90521327014218"/>
    <x v="16"/>
    <x v="0"/>
  </r>
  <r>
    <x v="74"/>
    <x v="135"/>
    <n v="6.6350710900473935"/>
    <x v="16"/>
    <x v="0"/>
  </r>
  <r>
    <x v="74"/>
    <x v="133"/>
    <n v="7.109004739336493"/>
    <x v="16"/>
    <x v="0"/>
  </r>
  <r>
    <x v="74"/>
    <x v="136"/>
    <n v="2.8436018957345972"/>
    <x v="16"/>
    <x v="0"/>
  </r>
  <r>
    <x v="74"/>
    <x v="137"/>
    <n v="2.6066350710900474"/>
    <x v="16"/>
    <x v="0"/>
  </r>
  <r>
    <x v="74"/>
    <x v="138"/>
    <n v="0.94786729857819907"/>
    <x v="16"/>
    <x v="0"/>
  </r>
  <r>
    <x v="75"/>
    <x v="131"/>
    <n v="14.691943127962086"/>
    <x v="16"/>
    <x v="0"/>
  </r>
  <r>
    <x v="75"/>
    <x v="139"/>
    <n v="46.682464454976305"/>
    <x v="16"/>
    <x v="0"/>
  </r>
  <r>
    <x v="75"/>
    <x v="128"/>
    <n v="30.09478672985782"/>
    <x v="16"/>
    <x v="0"/>
  </r>
  <r>
    <x v="75"/>
    <x v="129"/>
    <n v="13.507109004739336"/>
    <x v="16"/>
    <x v="0"/>
  </r>
  <r>
    <x v="75"/>
    <x v="4"/>
    <n v="9.0047393364928912"/>
    <x v="16"/>
    <x v="0"/>
  </r>
  <r>
    <x v="73"/>
    <x v="127"/>
    <n v="32.954545454545453"/>
    <x v="0"/>
    <x v="1"/>
  </r>
  <r>
    <x v="73"/>
    <x v="132"/>
    <n v="19.727272727272727"/>
    <x v="0"/>
    <x v="1"/>
  </r>
  <r>
    <x v="73"/>
    <x v="133"/>
    <n v="10.790909090909091"/>
    <x v="0"/>
    <x v="1"/>
  </r>
  <r>
    <x v="74"/>
    <x v="134"/>
    <n v="44.772727272727273"/>
    <x v="0"/>
    <x v="1"/>
  </r>
  <r>
    <x v="74"/>
    <x v="127"/>
    <n v="27.6"/>
    <x v="0"/>
    <x v="1"/>
  </r>
  <r>
    <x v="74"/>
    <x v="132"/>
    <n v="13.418181818181818"/>
    <x v="0"/>
    <x v="1"/>
  </r>
  <r>
    <x v="74"/>
    <x v="135"/>
    <n v="3.418181818181818"/>
    <x v="0"/>
    <x v="1"/>
  </r>
  <r>
    <x v="74"/>
    <x v="133"/>
    <n v="6.4636363636363638"/>
    <x v="0"/>
    <x v="1"/>
  </r>
  <r>
    <x v="74"/>
    <x v="136"/>
    <n v="1.4363636363636363"/>
    <x v="0"/>
    <x v="1"/>
  </r>
  <r>
    <x v="74"/>
    <x v="137"/>
    <n v="2.3909090909090911"/>
    <x v="0"/>
    <x v="1"/>
  </r>
  <r>
    <x v="74"/>
    <x v="138"/>
    <n v="0.5"/>
    <x v="0"/>
    <x v="1"/>
  </r>
  <r>
    <x v="75"/>
    <x v="131"/>
    <n v="33.736363636363635"/>
    <x v="0"/>
    <x v="1"/>
  </r>
  <r>
    <x v="75"/>
    <x v="139"/>
    <n v="32.954545454545453"/>
    <x v="0"/>
    <x v="1"/>
  </r>
  <r>
    <x v="75"/>
    <x v="128"/>
    <n v="19.727272727272727"/>
    <x v="0"/>
    <x v="1"/>
  </r>
  <r>
    <x v="75"/>
    <x v="129"/>
    <n v="10.790909090909091"/>
    <x v="0"/>
    <x v="1"/>
  </r>
  <r>
    <x v="75"/>
    <x v="4"/>
    <n v="11.036363636363637"/>
    <x v="0"/>
    <x v="1"/>
  </r>
  <r>
    <x v="73"/>
    <x v="127"/>
    <n v="55.511811023622045"/>
    <x v="1"/>
    <x v="1"/>
  </r>
  <r>
    <x v="73"/>
    <x v="132"/>
    <n v="24.453193350831146"/>
    <x v="1"/>
    <x v="1"/>
  </r>
  <r>
    <x v="73"/>
    <x v="133"/>
    <n v="14.47944006999125"/>
    <x v="1"/>
    <x v="1"/>
  </r>
  <r>
    <x v="74"/>
    <x v="134"/>
    <n v="21.084864391951005"/>
    <x v="1"/>
    <x v="1"/>
  </r>
  <r>
    <x v="74"/>
    <x v="127"/>
    <n v="44.575678040244966"/>
    <x v="1"/>
    <x v="1"/>
  </r>
  <r>
    <x v="74"/>
    <x v="132"/>
    <n v="12.510936132983376"/>
    <x v="1"/>
    <x v="1"/>
  </r>
  <r>
    <x v="74"/>
    <x v="135"/>
    <n v="7.349081364829396"/>
    <x v="1"/>
    <x v="1"/>
  </r>
  <r>
    <x v="74"/>
    <x v="133"/>
    <n v="7.5678040244969376"/>
    <x v="1"/>
    <x v="1"/>
  </r>
  <r>
    <x v="74"/>
    <x v="136"/>
    <n v="2.3184601924759405"/>
    <x v="1"/>
    <x v="1"/>
  </r>
  <r>
    <x v="74"/>
    <x v="137"/>
    <n v="3.3245844269466316"/>
    <x v="1"/>
    <x v="1"/>
  </r>
  <r>
    <x v="74"/>
    <x v="138"/>
    <n v="1.268591426071741"/>
    <x v="1"/>
    <x v="1"/>
  </r>
  <r>
    <x v="75"/>
    <x v="131"/>
    <n v="15.529308836395451"/>
    <x v="1"/>
    <x v="1"/>
  </r>
  <r>
    <x v="75"/>
    <x v="139"/>
    <n v="55.511811023622045"/>
    <x v="1"/>
    <x v="1"/>
  </r>
  <r>
    <x v="75"/>
    <x v="128"/>
    <n v="24.453193350831146"/>
    <x v="1"/>
    <x v="1"/>
  </r>
  <r>
    <x v="75"/>
    <x v="129"/>
    <n v="14.47944006999125"/>
    <x v="1"/>
    <x v="1"/>
  </r>
  <r>
    <x v="75"/>
    <x v="4"/>
    <n v="5.5555555555555554"/>
    <x v="1"/>
    <x v="1"/>
  </r>
  <r>
    <x v="73"/>
    <x v="127"/>
    <n v="12.874531835205993"/>
    <x v="2"/>
    <x v="1"/>
  </r>
  <r>
    <x v="73"/>
    <x v="132"/>
    <n v="11.212546816479401"/>
    <x v="2"/>
    <x v="1"/>
  </r>
  <r>
    <x v="73"/>
    <x v="133"/>
    <n v="7.1629213483146064"/>
    <x v="2"/>
    <x v="1"/>
  </r>
  <r>
    <x v="74"/>
    <x v="134"/>
    <n v="70.903558052434462"/>
    <x v="2"/>
    <x v="1"/>
  </r>
  <r>
    <x v="74"/>
    <x v="127"/>
    <n v="12.078651685393259"/>
    <x v="2"/>
    <x v="1"/>
  </r>
  <r>
    <x v="74"/>
    <x v="132"/>
    <n v="9.3867041198501866"/>
    <x v="2"/>
    <x v="1"/>
  </r>
  <r>
    <x v="74"/>
    <x v="135"/>
    <n v="0.46816479400749061"/>
    <x v="2"/>
    <x v="1"/>
  </r>
  <r>
    <x v="74"/>
    <x v="133"/>
    <n v="5.5243445692883899"/>
    <x v="2"/>
    <x v="1"/>
  </r>
  <r>
    <x v="74"/>
    <x v="136"/>
    <n v="0.2808988764044944"/>
    <x v="2"/>
    <x v="1"/>
  </r>
  <r>
    <x v="74"/>
    <x v="137"/>
    <n v="1.3108614232209739"/>
    <x v="2"/>
    <x v="1"/>
  </r>
  <r>
    <x v="74"/>
    <x v="138"/>
    <n v="4.6816479400749067E-2"/>
    <x v="2"/>
    <x v="1"/>
  </r>
  <r>
    <x v="75"/>
    <x v="131"/>
    <n v="55.641385767790261"/>
    <x v="2"/>
    <x v="1"/>
  </r>
  <r>
    <x v="75"/>
    <x v="139"/>
    <n v="12.874531835205993"/>
    <x v="2"/>
    <x v="1"/>
  </r>
  <r>
    <x v="75"/>
    <x v="128"/>
    <n v="11.212546816479401"/>
    <x v="2"/>
    <x v="1"/>
  </r>
  <r>
    <x v="75"/>
    <x v="129"/>
    <n v="7.1629213483146064"/>
    <x v="2"/>
    <x v="1"/>
  </r>
  <r>
    <x v="75"/>
    <x v="4"/>
    <n v="15.262172284644194"/>
    <x v="2"/>
    <x v="1"/>
  </r>
  <r>
    <x v="73"/>
    <x v="127"/>
    <n v="49.442379182156131"/>
    <x v="3"/>
    <x v="1"/>
  </r>
  <r>
    <x v="73"/>
    <x v="132"/>
    <n v="27.323420074349443"/>
    <x v="3"/>
    <x v="1"/>
  </r>
  <r>
    <x v="73"/>
    <x v="133"/>
    <n v="14.622057001239158"/>
    <x v="3"/>
    <x v="1"/>
  </r>
  <r>
    <x v="74"/>
    <x v="134"/>
    <n v="21.437422552664188"/>
    <x v="3"/>
    <x v="1"/>
  </r>
  <r>
    <x v="74"/>
    <x v="127"/>
    <n v="41.387856257744737"/>
    <x v="3"/>
    <x v="1"/>
  </r>
  <r>
    <x v="74"/>
    <x v="132"/>
    <n v="17.843866171003718"/>
    <x v="3"/>
    <x v="1"/>
  </r>
  <r>
    <x v="74"/>
    <x v="135"/>
    <n v="4.7087980173482036"/>
    <x v="3"/>
    <x v="1"/>
  </r>
  <r>
    <x v="74"/>
    <x v="133"/>
    <n v="7.2490706319702598"/>
    <x v="3"/>
    <x v="1"/>
  </r>
  <r>
    <x v="74"/>
    <x v="136"/>
    <n v="2.6022304832713754"/>
    <x v="3"/>
    <x v="1"/>
  </r>
  <r>
    <x v="74"/>
    <x v="137"/>
    <n v="4.0272614622056997"/>
    <x v="3"/>
    <x v="1"/>
  </r>
  <r>
    <x v="74"/>
    <x v="138"/>
    <n v="0.74349442379182151"/>
    <x v="3"/>
    <x v="1"/>
  </r>
  <r>
    <x v="75"/>
    <x v="131"/>
    <n v="14.436183395291202"/>
    <x v="3"/>
    <x v="1"/>
  </r>
  <r>
    <x v="75"/>
    <x v="139"/>
    <n v="49.442379182156131"/>
    <x v="3"/>
    <x v="1"/>
  </r>
  <r>
    <x v="75"/>
    <x v="128"/>
    <n v="27.323420074349443"/>
    <x v="3"/>
    <x v="1"/>
  </r>
  <r>
    <x v="75"/>
    <x v="129"/>
    <n v="14.622057001239158"/>
    <x v="3"/>
    <x v="1"/>
  </r>
  <r>
    <x v="75"/>
    <x v="4"/>
    <n v="7.0012391573729866"/>
    <x v="3"/>
    <x v="1"/>
  </r>
  <r>
    <x v="73"/>
    <x v="127"/>
    <n v="26.623376623376622"/>
    <x v="4"/>
    <x v="1"/>
  </r>
  <r>
    <x v="73"/>
    <x v="132"/>
    <n v="19.696969696969695"/>
    <x v="4"/>
    <x v="1"/>
  </r>
  <r>
    <x v="73"/>
    <x v="133"/>
    <n v="10.930735930735931"/>
    <x v="4"/>
    <x v="1"/>
  </r>
  <r>
    <x v="74"/>
    <x v="134"/>
    <n v="47.727272727272727"/>
    <x v="4"/>
    <x v="1"/>
  </r>
  <r>
    <x v="74"/>
    <x v="127"/>
    <n v="23.7012987012987"/>
    <x v="4"/>
    <x v="1"/>
  </r>
  <r>
    <x v="74"/>
    <x v="132"/>
    <n v="16.558441558441558"/>
    <x v="4"/>
    <x v="1"/>
  </r>
  <r>
    <x v="74"/>
    <x v="135"/>
    <n v="1.0822510822510822"/>
    <x v="4"/>
    <x v="1"/>
  </r>
  <r>
    <x v="74"/>
    <x v="133"/>
    <n v="7.4675324675324672"/>
    <x v="4"/>
    <x v="1"/>
  </r>
  <r>
    <x v="74"/>
    <x v="136"/>
    <n v="1.4069264069264069"/>
    <x v="4"/>
    <x v="1"/>
  </r>
  <r>
    <x v="74"/>
    <x v="137"/>
    <n v="1.6233766233766234"/>
    <x v="4"/>
    <x v="1"/>
  </r>
  <r>
    <x v="74"/>
    <x v="138"/>
    <n v="0.4329004329004329"/>
    <x v="4"/>
    <x v="1"/>
  </r>
  <r>
    <x v="75"/>
    <x v="131"/>
    <n v="33.333333333333336"/>
    <x v="4"/>
    <x v="1"/>
  </r>
  <r>
    <x v="75"/>
    <x v="139"/>
    <n v="26.623376623376622"/>
    <x v="4"/>
    <x v="1"/>
  </r>
  <r>
    <x v="75"/>
    <x v="128"/>
    <n v="19.696969696969695"/>
    <x v="4"/>
    <x v="1"/>
  </r>
  <r>
    <x v="75"/>
    <x v="129"/>
    <n v="10.930735930735931"/>
    <x v="4"/>
    <x v="1"/>
  </r>
  <r>
    <x v="75"/>
    <x v="4"/>
    <n v="14.393939393939394"/>
    <x v="4"/>
    <x v="1"/>
  </r>
  <r>
    <x v="73"/>
    <x v="127"/>
    <n v="27.461139896373059"/>
    <x v="5"/>
    <x v="1"/>
  </r>
  <r>
    <x v="73"/>
    <x v="132"/>
    <n v="25.906735751295336"/>
    <x v="5"/>
    <x v="1"/>
  </r>
  <r>
    <x v="73"/>
    <x v="133"/>
    <n v="12.435233160621761"/>
    <x v="5"/>
    <x v="1"/>
  </r>
  <r>
    <x v="74"/>
    <x v="134"/>
    <n v="41.968911917098445"/>
    <x v="5"/>
    <x v="1"/>
  </r>
  <r>
    <x v="74"/>
    <x v="127"/>
    <n v="22.797927461139896"/>
    <x v="5"/>
    <x v="1"/>
  </r>
  <r>
    <x v="74"/>
    <x v="132"/>
    <n v="21.243523316062177"/>
    <x v="5"/>
    <x v="1"/>
  </r>
  <r>
    <x v="74"/>
    <x v="135"/>
    <n v="1.5544041450777202"/>
    <x v="5"/>
    <x v="1"/>
  </r>
  <r>
    <x v="74"/>
    <x v="133"/>
    <n v="7.2538860103626943"/>
    <x v="5"/>
    <x v="1"/>
  </r>
  <r>
    <x v="74"/>
    <x v="136"/>
    <n v="2.0725388601036268"/>
    <x v="5"/>
    <x v="1"/>
  </r>
  <r>
    <x v="74"/>
    <x v="137"/>
    <n v="2.0725388601036268"/>
    <x v="5"/>
    <x v="1"/>
  </r>
  <r>
    <x v="74"/>
    <x v="138"/>
    <n v="1.0362694300518134"/>
    <x v="5"/>
    <x v="1"/>
  </r>
  <r>
    <x v="75"/>
    <x v="131"/>
    <n v="23.834196891191709"/>
    <x v="5"/>
    <x v="1"/>
  </r>
  <r>
    <x v="75"/>
    <x v="139"/>
    <n v="27.461139896373059"/>
    <x v="5"/>
    <x v="1"/>
  </r>
  <r>
    <x v="75"/>
    <x v="128"/>
    <n v="25.906735751295336"/>
    <x v="5"/>
    <x v="1"/>
  </r>
  <r>
    <x v="75"/>
    <x v="129"/>
    <n v="12.435233160621761"/>
    <x v="5"/>
    <x v="1"/>
  </r>
  <r>
    <x v="75"/>
    <x v="4"/>
    <n v="18.134715025906736"/>
    <x v="5"/>
    <x v="1"/>
  </r>
  <r>
    <x v="73"/>
    <x v="127"/>
    <n v="24.375"/>
    <x v="6"/>
    <x v="1"/>
  </r>
  <r>
    <x v="73"/>
    <x v="132"/>
    <n v="16.25"/>
    <x v="6"/>
    <x v="1"/>
  </r>
  <r>
    <x v="73"/>
    <x v="133"/>
    <n v="9.375"/>
    <x v="6"/>
    <x v="1"/>
  </r>
  <r>
    <x v="74"/>
    <x v="134"/>
    <n v="53.125"/>
    <x v="6"/>
    <x v="1"/>
  </r>
  <r>
    <x v="74"/>
    <x v="127"/>
    <n v="23.125"/>
    <x v="6"/>
    <x v="1"/>
  </r>
  <r>
    <x v="74"/>
    <x v="132"/>
    <n v="13.75"/>
    <x v="6"/>
    <x v="1"/>
  </r>
  <r>
    <x v="74"/>
    <x v="135"/>
    <n v="0.625"/>
    <x v="6"/>
    <x v="1"/>
  </r>
  <r>
    <x v="74"/>
    <x v="133"/>
    <n v="6.875"/>
    <x v="6"/>
    <x v="1"/>
  </r>
  <r>
    <x v="74"/>
    <x v="136"/>
    <n v="0.625"/>
    <x v="6"/>
    <x v="1"/>
  </r>
  <r>
    <x v="74"/>
    <x v="137"/>
    <n v="1.875"/>
    <x v="6"/>
    <x v="1"/>
  </r>
  <r>
    <x v="74"/>
    <x v="138"/>
    <n v="0"/>
    <x v="6"/>
    <x v="1"/>
  </r>
  <r>
    <x v="75"/>
    <x v="131"/>
    <n v="36.875"/>
    <x v="6"/>
    <x v="1"/>
  </r>
  <r>
    <x v="75"/>
    <x v="139"/>
    <n v="24.375"/>
    <x v="6"/>
    <x v="1"/>
  </r>
  <r>
    <x v="75"/>
    <x v="128"/>
    <n v="16.25"/>
    <x v="6"/>
    <x v="1"/>
  </r>
  <r>
    <x v="75"/>
    <x v="129"/>
    <n v="9.375"/>
    <x v="6"/>
    <x v="1"/>
  </r>
  <r>
    <x v="75"/>
    <x v="4"/>
    <n v="16.25"/>
    <x v="6"/>
    <x v="1"/>
  </r>
  <r>
    <x v="73"/>
    <x v="127"/>
    <n v="20.469798657718123"/>
    <x v="7"/>
    <x v="1"/>
  </r>
  <r>
    <x v="73"/>
    <x v="132"/>
    <n v="13.087248322147651"/>
    <x v="7"/>
    <x v="1"/>
  </r>
  <r>
    <x v="73"/>
    <x v="133"/>
    <n v="10.40268456375839"/>
    <x v="7"/>
    <x v="1"/>
  </r>
  <r>
    <x v="74"/>
    <x v="134"/>
    <n v="57.718120805369125"/>
    <x v="7"/>
    <x v="1"/>
  </r>
  <r>
    <x v="74"/>
    <x v="127"/>
    <n v="19.127516778523489"/>
    <x v="7"/>
    <x v="1"/>
  </r>
  <r>
    <x v="74"/>
    <x v="132"/>
    <n v="12.416107382550335"/>
    <x v="7"/>
    <x v="1"/>
  </r>
  <r>
    <x v="74"/>
    <x v="135"/>
    <n v="0.33557046979865773"/>
    <x v="7"/>
    <x v="1"/>
  </r>
  <r>
    <x v="74"/>
    <x v="133"/>
    <n v="9.0604026845637584"/>
    <x v="7"/>
    <x v="1"/>
  </r>
  <r>
    <x v="74"/>
    <x v="136"/>
    <n v="1.0067114093959733"/>
    <x v="7"/>
    <x v="1"/>
  </r>
  <r>
    <x v="74"/>
    <x v="137"/>
    <n v="0.33557046979865773"/>
    <x v="7"/>
    <x v="1"/>
  </r>
  <r>
    <x v="74"/>
    <x v="138"/>
    <n v="0"/>
    <x v="7"/>
    <x v="1"/>
  </r>
  <r>
    <x v="75"/>
    <x v="131"/>
    <n v="42.281879194630875"/>
    <x v="7"/>
    <x v="1"/>
  </r>
  <r>
    <x v="75"/>
    <x v="139"/>
    <n v="20.469798657718123"/>
    <x v="7"/>
    <x v="1"/>
  </r>
  <r>
    <x v="75"/>
    <x v="128"/>
    <n v="13.087248322147651"/>
    <x v="7"/>
    <x v="1"/>
  </r>
  <r>
    <x v="75"/>
    <x v="129"/>
    <n v="10.40268456375839"/>
    <x v="7"/>
    <x v="1"/>
  </r>
  <r>
    <x v="75"/>
    <x v="4"/>
    <n v="15.436241610738255"/>
    <x v="7"/>
    <x v="1"/>
  </r>
  <r>
    <x v="73"/>
    <x v="127"/>
    <n v="34.065934065934066"/>
    <x v="8"/>
    <x v="1"/>
  </r>
  <r>
    <x v="73"/>
    <x v="132"/>
    <n v="24.542124542124544"/>
    <x v="8"/>
    <x v="1"/>
  </r>
  <r>
    <x v="73"/>
    <x v="133"/>
    <n v="11.355311355311356"/>
    <x v="8"/>
    <x v="1"/>
  </r>
  <r>
    <x v="74"/>
    <x v="134"/>
    <n v="37.72893772893773"/>
    <x v="8"/>
    <x v="1"/>
  </r>
  <r>
    <x v="74"/>
    <x v="127"/>
    <n v="29.670329670329672"/>
    <x v="8"/>
    <x v="1"/>
  </r>
  <r>
    <x v="74"/>
    <x v="132"/>
    <n v="19.413919413919412"/>
    <x v="8"/>
    <x v="1"/>
  </r>
  <r>
    <x v="74"/>
    <x v="135"/>
    <n v="1.8315018315018314"/>
    <x v="8"/>
    <x v="1"/>
  </r>
  <r>
    <x v="74"/>
    <x v="133"/>
    <n v="6.2271062271062272"/>
    <x v="8"/>
    <x v="1"/>
  </r>
  <r>
    <x v="74"/>
    <x v="136"/>
    <n v="1.8315018315018314"/>
    <x v="8"/>
    <x v="1"/>
  </r>
  <r>
    <x v="74"/>
    <x v="137"/>
    <n v="2.5641025641025643"/>
    <x v="8"/>
    <x v="1"/>
  </r>
  <r>
    <x v="74"/>
    <x v="138"/>
    <n v="0.73260073260073255"/>
    <x v="8"/>
    <x v="1"/>
  </r>
  <r>
    <x v="75"/>
    <x v="131"/>
    <n v="28.205128205128204"/>
    <x v="8"/>
    <x v="1"/>
  </r>
  <r>
    <x v="75"/>
    <x v="139"/>
    <n v="34.065934065934066"/>
    <x v="8"/>
    <x v="1"/>
  </r>
  <r>
    <x v="75"/>
    <x v="128"/>
    <n v="24.542124542124544"/>
    <x v="8"/>
    <x v="1"/>
  </r>
  <r>
    <x v="75"/>
    <x v="129"/>
    <n v="11.355311355311356"/>
    <x v="8"/>
    <x v="1"/>
  </r>
  <r>
    <x v="75"/>
    <x v="4"/>
    <n v="9.5238095238095237"/>
    <x v="8"/>
    <x v="1"/>
  </r>
  <r>
    <x v="73"/>
    <x v="127"/>
    <n v="37.790697674418603"/>
    <x v="9"/>
    <x v="1"/>
  </r>
  <r>
    <x v="73"/>
    <x v="132"/>
    <n v="25"/>
    <x v="9"/>
    <x v="1"/>
  </r>
  <r>
    <x v="73"/>
    <x v="133"/>
    <n v="7.8488372093023253"/>
    <x v="9"/>
    <x v="1"/>
  </r>
  <r>
    <x v="74"/>
    <x v="134"/>
    <n v="37.790697674418603"/>
    <x v="9"/>
    <x v="1"/>
  </r>
  <r>
    <x v="74"/>
    <x v="127"/>
    <n v="30.232558139534884"/>
    <x v="9"/>
    <x v="1"/>
  </r>
  <r>
    <x v="74"/>
    <x v="132"/>
    <n v="17.732558139534884"/>
    <x v="9"/>
    <x v="1"/>
  </r>
  <r>
    <x v="74"/>
    <x v="135"/>
    <n v="6.3953488372093021"/>
    <x v="9"/>
    <x v="1"/>
  </r>
  <r>
    <x v="74"/>
    <x v="133"/>
    <n v="5.8139534883720927"/>
    <x v="9"/>
    <x v="1"/>
  </r>
  <r>
    <x v="74"/>
    <x v="136"/>
    <n v="1.1627906976744187"/>
    <x v="9"/>
    <x v="1"/>
  </r>
  <r>
    <x v="74"/>
    <x v="137"/>
    <n v="0.87209302325581395"/>
    <x v="9"/>
    <x v="1"/>
  </r>
  <r>
    <x v="74"/>
    <x v="138"/>
    <n v="0"/>
    <x v="9"/>
    <x v="1"/>
  </r>
  <r>
    <x v="75"/>
    <x v="131"/>
    <n v="27.61627906976744"/>
    <x v="9"/>
    <x v="1"/>
  </r>
  <r>
    <x v="75"/>
    <x v="139"/>
    <n v="37.790697674418603"/>
    <x v="9"/>
    <x v="1"/>
  </r>
  <r>
    <x v="75"/>
    <x v="128"/>
    <n v="25"/>
    <x v="9"/>
    <x v="1"/>
  </r>
  <r>
    <x v="75"/>
    <x v="129"/>
    <n v="7.8488372093023253"/>
    <x v="9"/>
    <x v="1"/>
  </r>
  <r>
    <x v="75"/>
    <x v="4"/>
    <n v="10.174418604651162"/>
    <x v="9"/>
    <x v="1"/>
  </r>
  <r>
    <x v="73"/>
    <x v="127"/>
    <n v="50.202429149797574"/>
    <x v="10"/>
    <x v="1"/>
  </r>
  <r>
    <x v="73"/>
    <x v="132"/>
    <n v="35.222672064777328"/>
    <x v="10"/>
    <x v="1"/>
  </r>
  <r>
    <x v="73"/>
    <x v="133"/>
    <n v="8.097165991902834"/>
    <x v="10"/>
    <x v="1"/>
  </r>
  <r>
    <x v="74"/>
    <x v="134"/>
    <n v="20.647773279352226"/>
    <x v="10"/>
    <x v="1"/>
  </r>
  <r>
    <x v="74"/>
    <x v="127"/>
    <n v="40.48582995951417"/>
    <x v="10"/>
    <x v="1"/>
  </r>
  <r>
    <x v="74"/>
    <x v="132"/>
    <n v="22.672064777327936"/>
    <x v="10"/>
    <x v="1"/>
  </r>
  <r>
    <x v="74"/>
    <x v="135"/>
    <n v="8.097165991902834"/>
    <x v="10"/>
    <x v="1"/>
  </r>
  <r>
    <x v="74"/>
    <x v="133"/>
    <n v="2.42914979757085"/>
    <x v="10"/>
    <x v="1"/>
  </r>
  <r>
    <x v="74"/>
    <x v="136"/>
    <n v="1.214574898785425"/>
    <x v="10"/>
    <x v="1"/>
  </r>
  <r>
    <x v="74"/>
    <x v="137"/>
    <n v="4.048582995951417"/>
    <x v="10"/>
    <x v="1"/>
  </r>
  <r>
    <x v="74"/>
    <x v="138"/>
    <n v="0.40485829959514169"/>
    <x v="10"/>
    <x v="1"/>
  </r>
  <r>
    <x v="75"/>
    <x v="131"/>
    <n v="15.789473684210526"/>
    <x v="10"/>
    <x v="1"/>
  </r>
  <r>
    <x v="75"/>
    <x v="139"/>
    <n v="50.202429149797574"/>
    <x v="10"/>
    <x v="1"/>
  </r>
  <r>
    <x v="75"/>
    <x v="128"/>
    <n v="35.222672064777328"/>
    <x v="10"/>
    <x v="1"/>
  </r>
  <r>
    <x v="75"/>
    <x v="129"/>
    <n v="8.097165991902834"/>
    <x v="10"/>
    <x v="1"/>
  </r>
  <r>
    <x v="75"/>
    <x v="4"/>
    <n v="4.8582995951417001"/>
    <x v="10"/>
    <x v="1"/>
  </r>
  <r>
    <x v="73"/>
    <x v="127"/>
    <n v="31.481481481481481"/>
    <x v="11"/>
    <x v="1"/>
  </r>
  <r>
    <x v="73"/>
    <x v="132"/>
    <n v="20"/>
    <x v="11"/>
    <x v="1"/>
  </r>
  <r>
    <x v="73"/>
    <x v="133"/>
    <n v="9.6296296296296298"/>
    <x v="11"/>
    <x v="1"/>
  </r>
  <r>
    <x v="74"/>
    <x v="134"/>
    <n v="44.444444444444443"/>
    <x v="11"/>
    <x v="1"/>
  </r>
  <r>
    <x v="74"/>
    <x v="127"/>
    <n v="27.407407407407408"/>
    <x v="11"/>
    <x v="1"/>
  </r>
  <r>
    <x v="74"/>
    <x v="132"/>
    <n v="16.296296296296298"/>
    <x v="11"/>
    <x v="1"/>
  </r>
  <r>
    <x v="74"/>
    <x v="135"/>
    <n v="2.2222222222222223"/>
    <x v="11"/>
    <x v="1"/>
  </r>
  <r>
    <x v="74"/>
    <x v="133"/>
    <n v="6.666666666666667"/>
    <x v="11"/>
    <x v="1"/>
  </r>
  <r>
    <x v="74"/>
    <x v="136"/>
    <n v="1.4814814814814814"/>
    <x v="11"/>
    <x v="1"/>
  </r>
  <r>
    <x v="74"/>
    <x v="137"/>
    <n v="1.1111111111111112"/>
    <x v="11"/>
    <x v="1"/>
  </r>
  <r>
    <x v="74"/>
    <x v="138"/>
    <n v="0.37037037037037035"/>
    <x v="11"/>
    <x v="1"/>
  </r>
  <r>
    <x v="75"/>
    <x v="131"/>
    <n v="31.851851851851851"/>
    <x v="11"/>
    <x v="1"/>
  </r>
  <r>
    <x v="75"/>
    <x v="139"/>
    <n v="31.481481481481481"/>
    <x v="11"/>
    <x v="1"/>
  </r>
  <r>
    <x v="75"/>
    <x v="128"/>
    <n v="20"/>
    <x v="11"/>
    <x v="1"/>
  </r>
  <r>
    <x v="75"/>
    <x v="129"/>
    <n v="9.6296296296296298"/>
    <x v="11"/>
    <x v="1"/>
  </r>
  <r>
    <x v="75"/>
    <x v="4"/>
    <n v="12.592592592592593"/>
    <x v="11"/>
    <x v="1"/>
  </r>
  <r>
    <x v="73"/>
    <x v="127"/>
    <n v="45.238095238095241"/>
    <x v="12"/>
    <x v="1"/>
  </r>
  <r>
    <x v="73"/>
    <x v="132"/>
    <n v="25.170068027210885"/>
    <x v="12"/>
    <x v="1"/>
  </r>
  <r>
    <x v="73"/>
    <x v="133"/>
    <n v="12.244897959183673"/>
    <x v="12"/>
    <x v="1"/>
  </r>
  <r>
    <x v="74"/>
    <x v="134"/>
    <n v="30.612244897959183"/>
    <x v="12"/>
    <x v="1"/>
  </r>
  <r>
    <x v="74"/>
    <x v="127"/>
    <n v="36.054421768707485"/>
    <x v="12"/>
    <x v="1"/>
  </r>
  <r>
    <x v="74"/>
    <x v="132"/>
    <n v="14.625850340136054"/>
    <x v="12"/>
    <x v="1"/>
  </r>
  <r>
    <x v="74"/>
    <x v="135"/>
    <n v="6.4625850340136051"/>
    <x v="12"/>
    <x v="1"/>
  </r>
  <r>
    <x v="74"/>
    <x v="133"/>
    <n v="5.7823129251700678"/>
    <x v="12"/>
    <x v="1"/>
  </r>
  <r>
    <x v="74"/>
    <x v="136"/>
    <n v="2.3809523809523809"/>
    <x v="12"/>
    <x v="1"/>
  </r>
  <r>
    <x v="74"/>
    <x v="137"/>
    <n v="3.7414965986394559"/>
    <x v="12"/>
    <x v="1"/>
  </r>
  <r>
    <x v="74"/>
    <x v="138"/>
    <n v="0.3401360544217687"/>
    <x v="12"/>
    <x v="1"/>
  </r>
  <r>
    <x v="75"/>
    <x v="131"/>
    <n v="18.367346938775512"/>
    <x v="12"/>
    <x v="1"/>
  </r>
  <r>
    <x v="75"/>
    <x v="139"/>
    <n v="45.238095238095241"/>
    <x v="12"/>
    <x v="1"/>
  </r>
  <r>
    <x v="75"/>
    <x v="128"/>
    <n v="25.170068027210885"/>
    <x v="12"/>
    <x v="1"/>
  </r>
  <r>
    <x v="75"/>
    <x v="129"/>
    <n v="12.244897959183673"/>
    <x v="12"/>
    <x v="1"/>
  </r>
  <r>
    <x v="75"/>
    <x v="4"/>
    <n v="12.244897959183673"/>
    <x v="12"/>
    <x v="1"/>
  </r>
  <r>
    <x v="73"/>
    <x v="127"/>
    <n v="50.641025641025642"/>
    <x v="13"/>
    <x v="1"/>
  </r>
  <r>
    <x v="73"/>
    <x v="132"/>
    <n v="19.871794871794872"/>
    <x v="13"/>
    <x v="1"/>
  </r>
  <r>
    <x v="73"/>
    <x v="133"/>
    <n v="16.666666666666668"/>
    <x v="13"/>
    <x v="1"/>
  </r>
  <r>
    <x v="74"/>
    <x v="134"/>
    <n v="24.358974358974358"/>
    <x v="13"/>
    <x v="1"/>
  </r>
  <r>
    <x v="74"/>
    <x v="127"/>
    <n v="41.025641025641029"/>
    <x v="13"/>
    <x v="1"/>
  </r>
  <r>
    <x v="74"/>
    <x v="132"/>
    <n v="14.102564102564102"/>
    <x v="13"/>
    <x v="1"/>
  </r>
  <r>
    <x v="74"/>
    <x v="135"/>
    <n v="3.8461538461538463"/>
    <x v="13"/>
    <x v="1"/>
  </r>
  <r>
    <x v="74"/>
    <x v="133"/>
    <n v="10.897435897435898"/>
    <x v="13"/>
    <x v="1"/>
  </r>
  <r>
    <x v="74"/>
    <x v="136"/>
    <n v="3.8461538461538463"/>
    <x v="13"/>
    <x v="1"/>
  </r>
  <r>
    <x v="74"/>
    <x v="137"/>
    <n v="0"/>
    <x v="13"/>
    <x v="1"/>
  </r>
  <r>
    <x v="74"/>
    <x v="138"/>
    <n v="1.9230769230769231"/>
    <x v="13"/>
    <x v="1"/>
  </r>
  <r>
    <x v="75"/>
    <x v="131"/>
    <n v="16.025641025641026"/>
    <x v="13"/>
    <x v="1"/>
  </r>
  <r>
    <x v="75"/>
    <x v="139"/>
    <n v="50.641025641025642"/>
    <x v="13"/>
    <x v="1"/>
  </r>
  <r>
    <x v="75"/>
    <x v="128"/>
    <n v="19.871794871794872"/>
    <x v="13"/>
    <x v="1"/>
  </r>
  <r>
    <x v="75"/>
    <x v="129"/>
    <n v="16.666666666666668"/>
    <x v="13"/>
    <x v="1"/>
  </r>
  <r>
    <x v="75"/>
    <x v="4"/>
    <n v="8.3333333333333339"/>
    <x v="13"/>
    <x v="1"/>
  </r>
  <r>
    <x v="73"/>
    <x v="127"/>
    <n v="15.54054054054054"/>
    <x v="14"/>
    <x v="1"/>
  </r>
  <r>
    <x v="73"/>
    <x v="132"/>
    <n v="12.837837837837839"/>
    <x v="14"/>
    <x v="1"/>
  </r>
  <r>
    <x v="73"/>
    <x v="133"/>
    <n v="12.162162162162161"/>
    <x v="14"/>
    <x v="1"/>
  </r>
  <r>
    <x v="74"/>
    <x v="134"/>
    <n v="63.513513513513516"/>
    <x v="14"/>
    <x v="1"/>
  </r>
  <r>
    <x v="74"/>
    <x v="127"/>
    <n v="13.513513513513514"/>
    <x v="14"/>
    <x v="1"/>
  </r>
  <r>
    <x v="74"/>
    <x v="132"/>
    <n v="10.135135135135135"/>
    <x v="14"/>
    <x v="1"/>
  </r>
  <r>
    <x v="74"/>
    <x v="135"/>
    <n v="0.67567567567567566"/>
    <x v="14"/>
    <x v="1"/>
  </r>
  <r>
    <x v="74"/>
    <x v="133"/>
    <n v="8.7837837837837842"/>
    <x v="14"/>
    <x v="1"/>
  </r>
  <r>
    <x v="74"/>
    <x v="136"/>
    <n v="1.3513513513513513"/>
    <x v="14"/>
    <x v="1"/>
  </r>
  <r>
    <x v="74"/>
    <x v="137"/>
    <n v="2.0270270270270272"/>
    <x v="14"/>
    <x v="1"/>
  </r>
  <r>
    <x v="74"/>
    <x v="138"/>
    <n v="0"/>
    <x v="14"/>
    <x v="1"/>
  </r>
  <r>
    <x v="75"/>
    <x v="131"/>
    <n v="44.594594594594597"/>
    <x v="14"/>
    <x v="1"/>
  </r>
  <r>
    <x v="75"/>
    <x v="139"/>
    <n v="15.54054054054054"/>
    <x v="14"/>
    <x v="1"/>
  </r>
  <r>
    <x v="75"/>
    <x v="128"/>
    <n v="12.837837837837839"/>
    <x v="14"/>
    <x v="1"/>
  </r>
  <r>
    <x v="75"/>
    <x v="129"/>
    <n v="12.162162162162161"/>
    <x v="14"/>
    <x v="1"/>
  </r>
  <r>
    <x v="75"/>
    <x v="4"/>
    <n v="18.918918918918919"/>
    <x v="14"/>
    <x v="1"/>
  </r>
  <r>
    <x v="73"/>
    <x v="127"/>
    <n v="32.432432432432435"/>
    <x v="15"/>
    <x v="1"/>
  </r>
  <r>
    <x v="73"/>
    <x v="132"/>
    <n v="49.324324324324323"/>
    <x v="15"/>
    <x v="1"/>
  </r>
  <r>
    <x v="73"/>
    <x v="133"/>
    <n v="12.837837837837839"/>
    <x v="15"/>
    <x v="1"/>
  </r>
  <r>
    <x v="74"/>
    <x v="134"/>
    <n v="21.621621621621621"/>
    <x v="15"/>
    <x v="1"/>
  </r>
  <r>
    <x v="74"/>
    <x v="127"/>
    <n v="22.297297297297298"/>
    <x v="15"/>
    <x v="1"/>
  </r>
  <r>
    <x v="74"/>
    <x v="132"/>
    <n v="34.45945945945946"/>
    <x v="15"/>
    <x v="1"/>
  </r>
  <r>
    <x v="74"/>
    <x v="135"/>
    <n v="8.7837837837837842"/>
    <x v="15"/>
    <x v="1"/>
  </r>
  <r>
    <x v="74"/>
    <x v="133"/>
    <n v="5.4054054054054053"/>
    <x v="15"/>
    <x v="1"/>
  </r>
  <r>
    <x v="74"/>
    <x v="136"/>
    <n v="1.3513513513513513"/>
    <x v="15"/>
    <x v="1"/>
  </r>
  <r>
    <x v="74"/>
    <x v="137"/>
    <n v="6.0810810810810807"/>
    <x v="15"/>
    <x v="1"/>
  </r>
  <r>
    <x v="74"/>
    <x v="138"/>
    <n v="0"/>
    <x v="15"/>
    <x v="1"/>
  </r>
  <r>
    <x v="75"/>
    <x v="131"/>
    <n v="14.189189189189189"/>
    <x v="15"/>
    <x v="1"/>
  </r>
  <r>
    <x v="75"/>
    <x v="139"/>
    <n v="32.432432432432435"/>
    <x v="15"/>
    <x v="1"/>
  </r>
  <r>
    <x v="75"/>
    <x v="128"/>
    <n v="49.324324324324323"/>
    <x v="15"/>
    <x v="1"/>
  </r>
  <r>
    <x v="75"/>
    <x v="129"/>
    <n v="12.837837837837839"/>
    <x v="15"/>
    <x v="1"/>
  </r>
  <r>
    <x v="75"/>
    <x v="4"/>
    <n v="7.4324324324324325"/>
    <x v="15"/>
    <x v="1"/>
  </r>
  <r>
    <x v="73"/>
    <x v="127"/>
    <n v="47.138047138047135"/>
    <x v="16"/>
    <x v="1"/>
  </r>
  <r>
    <x v="73"/>
    <x v="132"/>
    <n v="28.619528619528619"/>
    <x v="16"/>
    <x v="1"/>
  </r>
  <r>
    <x v="73"/>
    <x v="133"/>
    <n v="13.804713804713804"/>
    <x v="16"/>
    <x v="1"/>
  </r>
  <r>
    <x v="74"/>
    <x v="134"/>
    <n v="24.242424242424242"/>
    <x v="16"/>
    <x v="1"/>
  </r>
  <r>
    <x v="74"/>
    <x v="127"/>
    <n v="38.047138047138048"/>
    <x v="16"/>
    <x v="1"/>
  </r>
  <r>
    <x v="74"/>
    <x v="132"/>
    <n v="18.855218855218855"/>
    <x v="16"/>
    <x v="1"/>
  </r>
  <r>
    <x v="74"/>
    <x v="135"/>
    <n v="5.0505050505050502"/>
    <x v="16"/>
    <x v="1"/>
  </r>
  <r>
    <x v="74"/>
    <x v="133"/>
    <n v="5.7239057239057241"/>
    <x v="16"/>
    <x v="1"/>
  </r>
  <r>
    <x v="74"/>
    <x v="136"/>
    <n v="3.3670033670033672"/>
    <x v="16"/>
    <x v="1"/>
  </r>
  <r>
    <x v="74"/>
    <x v="137"/>
    <n v="4.0404040404040407"/>
    <x v="16"/>
    <x v="1"/>
  </r>
  <r>
    <x v="74"/>
    <x v="138"/>
    <n v="0.67340067340067344"/>
    <x v="16"/>
    <x v="1"/>
  </r>
  <r>
    <x v="75"/>
    <x v="131"/>
    <n v="17.508417508417509"/>
    <x v="16"/>
    <x v="1"/>
  </r>
  <r>
    <x v="75"/>
    <x v="139"/>
    <n v="47.138047138047135"/>
    <x v="16"/>
    <x v="1"/>
  </r>
  <r>
    <x v="75"/>
    <x v="128"/>
    <n v="28.619528619528619"/>
    <x v="16"/>
    <x v="1"/>
  </r>
  <r>
    <x v="75"/>
    <x v="129"/>
    <n v="13.804713804713804"/>
    <x v="16"/>
    <x v="1"/>
  </r>
  <r>
    <x v="75"/>
    <x v="4"/>
    <n v="6.7340067340067344"/>
    <x v="16"/>
    <x v="1"/>
  </r>
  <r>
    <x v="76"/>
    <x v="140"/>
    <n v="6.6665309446254009"/>
    <x v="0"/>
    <x v="0"/>
  </r>
  <r>
    <x v="76"/>
    <x v="141"/>
    <n v="7.2348484848484809"/>
    <x v="0"/>
    <x v="0"/>
  </r>
  <r>
    <x v="76"/>
    <x v="142"/>
    <n v="7.2004287245444889"/>
    <x v="0"/>
    <x v="0"/>
  </r>
  <r>
    <x v="76"/>
    <x v="143"/>
    <n v="6.89326334208224"/>
    <x v="0"/>
    <x v="0"/>
  </r>
  <r>
    <x v="76"/>
    <x v="144"/>
    <n v="7.9672386895475906"/>
    <x v="0"/>
    <x v="0"/>
  </r>
  <r>
    <x v="76"/>
    <x v="145"/>
    <n v="8.2936132465996355"/>
    <x v="0"/>
    <x v="0"/>
  </r>
  <r>
    <x v="76"/>
    <x v="146"/>
    <n v="7.4235463029432927"/>
    <x v="0"/>
    <x v="0"/>
  </r>
  <r>
    <x v="76"/>
    <x v="147"/>
    <n v="7.5"/>
    <x v="0"/>
    <x v="0"/>
  </r>
  <r>
    <x v="76"/>
    <x v="148"/>
    <n v="7.5429645542427552"/>
    <x v="0"/>
    <x v="0"/>
  </r>
  <r>
    <x v="76"/>
    <x v="149"/>
    <n v="7.6257907542579053"/>
    <x v="0"/>
    <x v="0"/>
  </r>
  <r>
    <x v="76"/>
    <x v="150"/>
    <n v="8.3195876288659889"/>
    <x v="0"/>
    <x v="0"/>
  </r>
  <r>
    <x v="76"/>
    <x v="151"/>
    <n v="7.7031700288184473"/>
    <x v="0"/>
    <x v="0"/>
  </r>
  <r>
    <x v="76"/>
    <x v="140"/>
    <n v="6.6458527493010227"/>
    <x v="1"/>
    <x v="0"/>
  </r>
  <r>
    <x v="76"/>
    <x v="141"/>
    <n v="7.0517928286852536"/>
    <x v="1"/>
    <x v="0"/>
  </r>
  <r>
    <x v="76"/>
    <x v="142"/>
    <n v="7.1133603238866456"/>
    <x v="1"/>
    <x v="0"/>
  </r>
  <r>
    <x v="76"/>
    <x v="143"/>
    <n v="6.8677966101694921"/>
    <x v="1"/>
    <x v="0"/>
  </r>
  <r>
    <x v="76"/>
    <x v="144"/>
    <n v="7.9961832061068723"/>
    <x v="1"/>
    <x v="0"/>
  </r>
  <r>
    <x v="76"/>
    <x v="145"/>
    <n v="8.129129129129133"/>
    <x v="1"/>
    <x v="0"/>
  </r>
  <r>
    <x v="76"/>
    <x v="146"/>
    <n v="7.3423423423423468"/>
    <x v="1"/>
    <x v="0"/>
  </r>
  <r>
    <x v="76"/>
    <x v="147"/>
    <n v="7.2408376963350767"/>
    <x v="1"/>
    <x v="0"/>
  </r>
  <r>
    <x v="76"/>
    <x v="148"/>
    <n v="7.4961997828447391"/>
    <x v="1"/>
    <x v="0"/>
  </r>
  <r>
    <x v="76"/>
    <x v="149"/>
    <n v="7.6659364731653943"/>
    <x v="1"/>
    <x v="0"/>
  </r>
  <r>
    <x v="76"/>
    <x v="150"/>
    <n v="8.0313315926892894"/>
    <x v="1"/>
    <x v="0"/>
  </r>
  <r>
    <x v="76"/>
    <x v="151"/>
    <n v="7.3333333333333321"/>
    <x v="1"/>
    <x v="0"/>
  </r>
  <r>
    <x v="76"/>
    <x v="140"/>
    <n v="6.6225806451612907"/>
    <x v="2"/>
    <x v="0"/>
  </r>
  <r>
    <x v="76"/>
    <x v="141"/>
    <n v="7.4074074074074057"/>
    <x v="2"/>
    <x v="0"/>
  </r>
  <r>
    <x v="76"/>
    <x v="142"/>
    <n v="7.5784313725490176"/>
    <x v="2"/>
    <x v="0"/>
  </r>
  <r>
    <x v="76"/>
    <x v="143"/>
    <n v="6.9433962264150937"/>
    <x v="2"/>
    <x v="0"/>
  </r>
  <r>
    <x v="76"/>
    <x v="144"/>
    <n v="7.5102040816326525"/>
    <x v="2"/>
    <x v="0"/>
  </r>
  <r>
    <x v="76"/>
    <x v="145"/>
    <n v="8.2676991150442412"/>
    <x v="2"/>
    <x v="0"/>
  </r>
  <r>
    <x v="76"/>
    <x v="146"/>
    <n v="7.6865671641791042"/>
    <x v="2"/>
    <x v="0"/>
  </r>
  <r>
    <x v="76"/>
    <x v="147"/>
    <n v="7.7066246056782335"/>
    <x v="2"/>
    <x v="0"/>
  </r>
  <r>
    <x v="76"/>
    <x v="148"/>
    <n v="7.8129032258064539"/>
    <x v="2"/>
    <x v="0"/>
  </r>
  <r>
    <x v="76"/>
    <x v="149"/>
    <n v="7.5564202334630313"/>
    <x v="2"/>
    <x v="0"/>
  </r>
  <r>
    <x v="76"/>
    <x v="150"/>
    <n v="8.3030303030303045"/>
    <x v="2"/>
    <x v="0"/>
  </r>
  <r>
    <x v="76"/>
    <x v="151"/>
    <n v="7.875"/>
    <x v="2"/>
    <x v="0"/>
  </r>
  <r>
    <x v="76"/>
    <x v="140"/>
    <n v="6.4444444444444446"/>
    <x v="3"/>
    <x v="0"/>
  </r>
  <r>
    <x v="76"/>
    <x v="141"/>
    <n v="7.4808743169398912"/>
    <x v="3"/>
    <x v="0"/>
  </r>
  <r>
    <x v="76"/>
    <x v="142"/>
    <n v="7.3759999999999994"/>
    <x v="3"/>
    <x v="0"/>
  </r>
  <r>
    <x v="76"/>
    <x v="143"/>
    <n v="6.8932806324110674"/>
    <x v="3"/>
    <x v="0"/>
  </r>
  <r>
    <x v="76"/>
    <x v="144"/>
    <n v="7.8947368421052646"/>
    <x v="3"/>
    <x v="0"/>
  </r>
  <r>
    <x v="76"/>
    <x v="145"/>
    <n v="8.5514018691588678"/>
    <x v="3"/>
    <x v="0"/>
  </r>
  <r>
    <x v="76"/>
    <x v="146"/>
    <n v="7.5"/>
    <x v="3"/>
    <x v="0"/>
  </r>
  <r>
    <x v="76"/>
    <x v="147"/>
    <n v="7.5566750629722899"/>
    <x v="3"/>
    <x v="0"/>
  </r>
  <r>
    <x v="76"/>
    <x v="148"/>
    <n v="7.4651810584958245"/>
    <x v="3"/>
    <x v="0"/>
  </r>
  <r>
    <x v="76"/>
    <x v="149"/>
    <n v="7.5302325581395353"/>
    <x v="3"/>
    <x v="0"/>
  </r>
  <r>
    <x v="76"/>
    <x v="150"/>
    <n v="8.5777202072538898"/>
    <x v="3"/>
    <x v="0"/>
  </r>
  <r>
    <x v="76"/>
    <x v="151"/>
    <n v="8.2307692307692282"/>
    <x v="3"/>
    <x v="0"/>
  </r>
  <r>
    <x v="76"/>
    <x v="140"/>
    <n v="6.7542372881355917"/>
    <x v="4"/>
    <x v="0"/>
  </r>
  <r>
    <x v="76"/>
    <x v="141"/>
    <n v="6.6"/>
    <x v="4"/>
    <x v="0"/>
  </r>
  <r>
    <x v="76"/>
    <x v="142"/>
    <n v="7.1785714285714288"/>
    <x v="4"/>
    <x v="0"/>
  </r>
  <r>
    <x v="76"/>
    <x v="143"/>
    <n v="7"/>
    <x v="4"/>
    <x v="0"/>
  </r>
  <r>
    <x v="76"/>
    <x v="144"/>
    <n v="8.2631578947368407"/>
    <x v="4"/>
    <x v="0"/>
  </r>
  <r>
    <x v="76"/>
    <x v="145"/>
    <n v="8.1046025104602464"/>
    <x v="4"/>
    <x v="0"/>
  </r>
  <r>
    <x v="76"/>
    <x v="146"/>
    <n v="7.7"/>
    <x v="4"/>
    <x v="0"/>
  </r>
  <r>
    <x v="76"/>
    <x v="147"/>
    <n v="7.2698412698412707"/>
    <x v="4"/>
    <x v="0"/>
  </r>
  <r>
    <x v="76"/>
    <x v="148"/>
    <n v="7.416666666666667"/>
    <x v="4"/>
    <x v="0"/>
  </r>
  <r>
    <x v="76"/>
    <x v="149"/>
    <n v="7.0185185185185173"/>
    <x v="4"/>
    <x v="0"/>
  </r>
  <r>
    <x v="76"/>
    <x v="150"/>
    <n v="8.6296296296296298"/>
    <x v="4"/>
    <x v="0"/>
  </r>
  <r>
    <x v="76"/>
    <x v="151"/>
    <n v="8.3809523809523778"/>
    <x v="4"/>
    <x v="0"/>
  </r>
  <r>
    <x v="76"/>
    <x v="140"/>
    <n v="7.2777777777777786"/>
    <x v="5"/>
    <x v="0"/>
  </r>
  <r>
    <x v="76"/>
    <x v="141"/>
    <n v="7"/>
    <x v="5"/>
    <x v="0"/>
  </r>
  <r>
    <x v="76"/>
    <x v="142"/>
    <n v="8"/>
    <x v="5"/>
    <x v="0"/>
  </r>
  <r>
    <x v="76"/>
    <x v="143"/>
    <n v="7.6190476190476186"/>
    <x v="5"/>
    <x v="0"/>
  </r>
  <r>
    <x v="76"/>
    <x v="144"/>
    <n v="8.75"/>
    <x v="5"/>
    <x v="0"/>
  </r>
  <r>
    <x v="76"/>
    <x v="145"/>
    <n v="8.0909090909090882"/>
    <x v="5"/>
    <x v="0"/>
  </r>
  <r>
    <x v="76"/>
    <x v="146"/>
    <n v="8.0476190476190474"/>
    <x v="5"/>
    <x v="0"/>
  </r>
  <r>
    <x v="76"/>
    <x v="147"/>
    <n v="7.75"/>
    <x v="5"/>
    <x v="0"/>
  </r>
  <r>
    <x v="76"/>
    <x v="148"/>
    <n v="8.7272727272727284"/>
    <x v="5"/>
    <x v="0"/>
  </r>
  <r>
    <x v="76"/>
    <x v="149"/>
    <n v="7.4285714285714288"/>
    <x v="5"/>
    <x v="0"/>
  </r>
  <r>
    <x v="76"/>
    <x v="150"/>
    <n v="9.1999999999999993"/>
    <x v="5"/>
    <x v="0"/>
  </r>
  <r>
    <x v="76"/>
    <x v="151"/>
    <n v="8.5"/>
    <x v="5"/>
    <x v="0"/>
  </r>
  <r>
    <x v="76"/>
    <x v="140"/>
    <n v="6.0526315789473681"/>
    <x v="6"/>
    <x v="0"/>
  </r>
  <r>
    <x v="76"/>
    <x v="141"/>
    <n v="4.333333333333333"/>
    <x v="6"/>
    <x v="0"/>
  </r>
  <r>
    <x v="76"/>
    <x v="142"/>
    <n v="5.7777777777777777"/>
    <x v="6"/>
    <x v="0"/>
  </r>
  <r>
    <x v="76"/>
    <x v="143"/>
    <n v="5.7777777777777777"/>
    <x v="6"/>
    <x v="0"/>
  </r>
  <r>
    <x v="76"/>
    <x v="144"/>
    <n v="5.5"/>
    <x v="6"/>
    <x v="0"/>
  </r>
  <r>
    <x v="76"/>
    <x v="145"/>
    <n v="8.28125"/>
    <x v="6"/>
    <x v="0"/>
  </r>
  <r>
    <x v="76"/>
    <x v="146"/>
    <n v="6.3636363636363642"/>
    <x v="6"/>
    <x v="0"/>
  </r>
  <r>
    <x v="76"/>
    <x v="147"/>
    <n v="6.8636363636363642"/>
    <x v="6"/>
    <x v="0"/>
  </r>
  <r>
    <x v="76"/>
    <x v="148"/>
    <n v="6.1"/>
    <x v="6"/>
    <x v="0"/>
  </r>
  <r>
    <x v="76"/>
    <x v="149"/>
    <n v="5.4"/>
    <x v="6"/>
    <x v="0"/>
  </r>
  <r>
    <x v="76"/>
    <x v="150"/>
    <n v="8.5714285714285694"/>
    <x v="6"/>
    <x v="0"/>
  </r>
  <r>
    <x v="76"/>
    <x v="151"/>
    <n v="9"/>
    <x v="6"/>
    <x v="0"/>
  </r>
  <r>
    <x v="76"/>
    <x v="140"/>
    <n v="6.3478260869565233"/>
    <x v="7"/>
    <x v="0"/>
  </r>
  <r>
    <x v="76"/>
    <x v="141"/>
    <n v="5.75"/>
    <x v="7"/>
    <x v="0"/>
  </r>
  <r>
    <x v="76"/>
    <x v="142"/>
    <n v="7.5"/>
    <x v="7"/>
    <x v="0"/>
  </r>
  <r>
    <x v="76"/>
    <x v="143"/>
    <n v="5.5555555555555554"/>
    <x v="7"/>
    <x v="0"/>
  </r>
  <r>
    <x v="76"/>
    <x v="144"/>
    <n v="8.3333333333333339"/>
    <x v="7"/>
    <x v="0"/>
  </r>
  <r>
    <x v="76"/>
    <x v="145"/>
    <n v="7.7627118644067803"/>
    <x v="7"/>
    <x v="0"/>
  </r>
  <r>
    <x v="76"/>
    <x v="146"/>
    <n v="7.6"/>
    <x v="7"/>
    <x v="0"/>
  </r>
  <r>
    <x v="76"/>
    <x v="147"/>
    <n v="6.7878787878787881"/>
    <x v="7"/>
    <x v="0"/>
  </r>
  <r>
    <x v="76"/>
    <x v="148"/>
    <n v="7.1875"/>
    <x v="7"/>
    <x v="0"/>
  </r>
  <r>
    <x v="76"/>
    <x v="149"/>
    <n v="6.25"/>
    <x v="7"/>
    <x v="0"/>
  </r>
  <r>
    <x v="76"/>
    <x v="150"/>
    <n v="8.0526315789473699"/>
    <x v="7"/>
    <x v="0"/>
  </r>
  <r>
    <x v="76"/>
    <x v="151"/>
    <n v="8.6666666666666661"/>
    <x v="7"/>
    <x v="0"/>
  </r>
  <r>
    <x v="76"/>
    <x v="140"/>
    <n v="6.85"/>
    <x v="8"/>
    <x v="0"/>
  </r>
  <r>
    <x v="76"/>
    <x v="141"/>
    <n v="8.4"/>
    <x v="8"/>
    <x v="0"/>
  </r>
  <r>
    <x v="76"/>
    <x v="142"/>
    <n v="7.8888888888888884"/>
    <x v="8"/>
    <x v="0"/>
  </r>
  <r>
    <x v="76"/>
    <x v="143"/>
    <n v="8"/>
    <x v="8"/>
    <x v="0"/>
  </r>
  <r>
    <x v="76"/>
    <x v="144"/>
    <n v="8.5"/>
    <x v="8"/>
    <x v="0"/>
  </r>
  <r>
    <x v="76"/>
    <x v="145"/>
    <n v="8.2926829268292668"/>
    <x v="8"/>
    <x v="0"/>
  </r>
  <r>
    <x v="76"/>
    <x v="146"/>
    <n v="8.3076923076923066"/>
    <x v="8"/>
    <x v="0"/>
  </r>
  <r>
    <x v="76"/>
    <x v="147"/>
    <n v="7.4857142857142849"/>
    <x v="8"/>
    <x v="0"/>
  </r>
  <r>
    <x v="76"/>
    <x v="148"/>
    <n v="7.5217391304347831"/>
    <x v="8"/>
    <x v="0"/>
  </r>
  <r>
    <x v="76"/>
    <x v="149"/>
    <n v="7.92"/>
    <x v="8"/>
    <x v="0"/>
  </r>
  <r>
    <x v="76"/>
    <x v="150"/>
    <n v="8.6428571428571423"/>
    <x v="8"/>
    <x v="0"/>
  </r>
  <r>
    <x v="76"/>
    <x v="151"/>
    <n v="8"/>
    <x v="8"/>
    <x v="0"/>
  </r>
  <r>
    <x v="76"/>
    <x v="140"/>
    <n v="6.8030303030303036"/>
    <x v="9"/>
    <x v="0"/>
  </r>
  <r>
    <x v="76"/>
    <x v="141"/>
    <n v="7.1111111111111107"/>
    <x v="9"/>
    <x v="0"/>
  </r>
  <r>
    <x v="76"/>
    <x v="142"/>
    <n v="7.0357142857142856"/>
    <x v="9"/>
    <x v="0"/>
  </r>
  <r>
    <x v="76"/>
    <x v="143"/>
    <n v="6.8125"/>
    <x v="9"/>
    <x v="0"/>
  </r>
  <r>
    <x v="76"/>
    <x v="144"/>
    <n v="7.8571428571428568"/>
    <x v="9"/>
    <x v="0"/>
  </r>
  <r>
    <x v="76"/>
    <x v="145"/>
    <n v="8.099173553719007"/>
    <x v="9"/>
    <x v="0"/>
  </r>
  <r>
    <x v="76"/>
    <x v="146"/>
    <n v="7.454545454545455"/>
    <x v="9"/>
    <x v="0"/>
  </r>
  <r>
    <x v="76"/>
    <x v="147"/>
    <n v="7.454545454545455"/>
    <x v="9"/>
    <x v="0"/>
  </r>
  <r>
    <x v="76"/>
    <x v="148"/>
    <n v="6.9743589743589745"/>
    <x v="9"/>
    <x v="0"/>
  </r>
  <r>
    <x v="76"/>
    <x v="149"/>
    <n v="7.884057971014494"/>
    <x v="9"/>
    <x v="0"/>
  </r>
  <r>
    <x v="76"/>
    <x v="150"/>
    <n v="7.8666666666666654"/>
    <x v="9"/>
    <x v="0"/>
  </r>
  <r>
    <x v="76"/>
    <x v="151"/>
    <n v="8"/>
    <x v="9"/>
    <x v="0"/>
  </r>
  <r>
    <x v="76"/>
    <x v="140"/>
    <n v="6.25"/>
    <x v="10"/>
    <x v="0"/>
  </r>
  <r>
    <x v="76"/>
    <x v="141"/>
    <n v="6.75"/>
    <x v="10"/>
    <x v="0"/>
  </r>
  <r>
    <x v="76"/>
    <x v="142"/>
    <n v="7.115384615384615"/>
    <x v="10"/>
    <x v="0"/>
  </r>
  <r>
    <x v="76"/>
    <x v="143"/>
    <n v="6.64864864864865"/>
    <x v="10"/>
    <x v="0"/>
  </r>
  <r>
    <x v="76"/>
    <x v="144"/>
    <n v="7.6551724137931032"/>
    <x v="10"/>
    <x v="0"/>
  </r>
  <r>
    <x v="76"/>
    <x v="145"/>
    <n v="8.7009345794392488"/>
    <x v="10"/>
    <x v="0"/>
  </r>
  <r>
    <x v="76"/>
    <x v="146"/>
    <n v="7.2750000000000004"/>
    <x v="10"/>
    <x v="0"/>
  </r>
  <r>
    <x v="76"/>
    <x v="147"/>
    <n v="7.1818181818181825"/>
    <x v="10"/>
    <x v="0"/>
  </r>
  <r>
    <x v="76"/>
    <x v="148"/>
    <n v="7.342465753424654"/>
    <x v="10"/>
    <x v="0"/>
  </r>
  <r>
    <x v="76"/>
    <x v="149"/>
    <n v="7.5733333333333333"/>
    <x v="10"/>
    <x v="0"/>
  </r>
  <r>
    <x v="76"/>
    <x v="150"/>
    <n v="8.2115384615384581"/>
    <x v="10"/>
    <x v="0"/>
  </r>
  <r>
    <x v="76"/>
    <x v="151"/>
    <n v="7.5"/>
    <x v="10"/>
    <x v="0"/>
  </r>
  <r>
    <x v="76"/>
    <x v="140"/>
    <n v="6.7317073170731714"/>
    <x v="11"/>
    <x v="0"/>
  </r>
  <r>
    <x v="76"/>
    <x v="141"/>
    <n v="6.75"/>
    <x v="11"/>
    <x v="0"/>
  </r>
  <r>
    <x v="76"/>
    <x v="142"/>
    <n v="7.1818181818181817"/>
    <x v="11"/>
    <x v="0"/>
  </r>
  <r>
    <x v="76"/>
    <x v="143"/>
    <n v="6.470588235294116"/>
    <x v="11"/>
    <x v="0"/>
  </r>
  <r>
    <x v="76"/>
    <x v="144"/>
    <n v="7.333333333333333"/>
    <x v="11"/>
    <x v="0"/>
  </r>
  <r>
    <x v="76"/>
    <x v="145"/>
    <n v="8.370967741935484"/>
    <x v="11"/>
    <x v="0"/>
  </r>
  <r>
    <x v="76"/>
    <x v="146"/>
    <n v="7.5416666666666661"/>
    <x v="11"/>
    <x v="0"/>
  </r>
  <r>
    <x v="76"/>
    <x v="147"/>
    <n v="7.2571428571428571"/>
    <x v="11"/>
    <x v="0"/>
  </r>
  <r>
    <x v="76"/>
    <x v="148"/>
    <n v="6.9375"/>
    <x v="11"/>
    <x v="0"/>
  </r>
  <r>
    <x v="76"/>
    <x v="149"/>
    <n v="7.7777777777777777"/>
    <x v="11"/>
    <x v="0"/>
  </r>
  <r>
    <x v="76"/>
    <x v="150"/>
    <n v="8.2068965517241352"/>
    <x v="11"/>
    <x v="0"/>
  </r>
  <r>
    <x v="76"/>
    <x v="151"/>
    <n v="7.454545454545455"/>
    <x v="11"/>
    <x v="0"/>
  </r>
  <r>
    <x v="76"/>
    <x v="140"/>
    <n v="7.0133333333333319"/>
    <x v="12"/>
    <x v="0"/>
  </r>
  <r>
    <x v="76"/>
    <x v="141"/>
    <n v="7.2727272727272707"/>
    <x v="12"/>
    <x v="0"/>
  </r>
  <r>
    <x v="76"/>
    <x v="142"/>
    <n v="7.4285714285714288"/>
    <x v="12"/>
    <x v="0"/>
  </r>
  <r>
    <x v="76"/>
    <x v="143"/>
    <n v="6.8636363636363633"/>
    <x v="12"/>
    <x v="0"/>
  </r>
  <r>
    <x v="76"/>
    <x v="144"/>
    <n v="7.8"/>
    <x v="12"/>
    <x v="0"/>
  </r>
  <r>
    <x v="76"/>
    <x v="145"/>
    <n v="8.5555555555555536"/>
    <x v="12"/>
    <x v="0"/>
  </r>
  <r>
    <x v="76"/>
    <x v="146"/>
    <n v="7.7586206896551735"/>
    <x v="12"/>
    <x v="0"/>
  </r>
  <r>
    <x v="76"/>
    <x v="147"/>
    <n v="7.4305555555555554"/>
    <x v="12"/>
    <x v="0"/>
  </r>
  <r>
    <x v="76"/>
    <x v="148"/>
    <n v="7.979591836734695"/>
    <x v="12"/>
    <x v="0"/>
  </r>
  <r>
    <x v="76"/>
    <x v="149"/>
    <n v="7.7735849056603774"/>
    <x v="12"/>
    <x v="0"/>
  </r>
  <r>
    <x v="76"/>
    <x v="150"/>
    <n v="8.235294117647058"/>
    <x v="12"/>
    <x v="0"/>
  </r>
  <r>
    <x v="76"/>
    <x v="151"/>
    <n v="7.375"/>
    <x v="12"/>
    <x v="0"/>
  </r>
  <r>
    <x v="76"/>
    <x v="140"/>
    <n v="6.7435897435897427"/>
    <x v="13"/>
    <x v="0"/>
  </r>
  <r>
    <x v="76"/>
    <x v="141"/>
    <n v="7.882352941176471"/>
    <x v="13"/>
    <x v="0"/>
  </r>
  <r>
    <x v="76"/>
    <x v="142"/>
    <n v="6"/>
    <x v="13"/>
    <x v="0"/>
  </r>
  <r>
    <x v="76"/>
    <x v="143"/>
    <n v="7.5882352941176467"/>
    <x v="13"/>
    <x v="0"/>
  </r>
  <r>
    <x v="76"/>
    <x v="144"/>
    <n v="9.0769230769230766"/>
    <x v="13"/>
    <x v="0"/>
  </r>
  <r>
    <x v="76"/>
    <x v="145"/>
    <n v="8.6666666666666661"/>
    <x v="13"/>
    <x v="0"/>
  </r>
  <r>
    <x v="76"/>
    <x v="146"/>
    <n v="7.3"/>
    <x v="13"/>
    <x v="0"/>
  </r>
  <r>
    <x v="76"/>
    <x v="147"/>
    <n v="7.71875"/>
    <x v="13"/>
    <x v="0"/>
  </r>
  <r>
    <x v="76"/>
    <x v="148"/>
    <n v="7.625"/>
    <x v="13"/>
    <x v="0"/>
  </r>
  <r>
    <x v="76"/>
    <x v="149"/>
    <n v="7.8095238095238093"/>
    <x v="13"/>
    <x v="0"/>
  </r>
  <r>
    <x v="76"/>
    <x v="150"/>
    <n v="8.35"/>
    <x v="13"/>
    <x v="0"/>
  </r>
  <r>
    <x v="76"/>
    <x v="151"/>
    <n v="6.5714285714285712"/>
    <x v="13"/>
    <x v="0"/>
  </r>
  <r>
    <x v="76"/>
    <x v="140"/>
    <n v="7.4615384615384608"/>
    <x v="14"/>
    <x v="0"/>
  </r>
  <r>
    <x v="76"/>
    <x v="141"/>
    <n v="7.6666666666666661"/>
    <x v="14"/>
    <x v="0"/>
  </r>
  <r>
    <x v="76"/>
    <x v="142"/>
    <n v="8.25"/>
    <x v="14"/>
    <x v="0"/>
  </r>
  <r>
    <x v="76"/>
    <x v="143"/>
    <n v="6.75"/>
    <x v="14"/>
    <x v="0"/>
  </r>
  <r>
    <x v="76"/>
    <x v="144"/>
    <m/>
    <x v="14"/>
    <x v="0"/>
  </r>
  <r>
    <x v="76"/>
    <x v="145"/>
    <n v="8"/>
    <x v="14"/>
    <x v="0"/>
  </r>
  <r>
    <x v="76"/>
    <x v="146"/>
    <n v="6"/>
    <x v="14"/>
    <x v="0"/>
  </r>
  <r>
    <x v="76"/>
    <x v="147"/>
    <n v="8.0909090909090899"/>
    <x v="14"/>
    <x v="0"/>
  </r>
  <r>
    <x v="76"/>
    <x v="148"/>
    <n v="7.5"/>
    <x v="14"/>
    <x v="0"/>
  </r>
  <r>
    <x v="76"/>
    <x v="149"/>
    <n v="7.4"/>
    <x v="14"/>
    <x v="0"/>
  </r>
  <r>
    <x v="76"/>
    <x v="150"/>
    <n v="9"/>
    <x v="14"/>
    <x v="0"/>
  </r>
  <r>
    <x v="76"/>
    <x v="151"/>
    <n v="7.666666666666667"/>
    <x v="14"/>
    <x v="0"/>
  </r>
  <r>
    <x v="76"/>
    <x v="140"/>
    <n v="7.2153846153846146"/>
    <x v="15"/>
    <x v="0"/>
  </r>
  <r>
    <x v="76"/>
    <x v="141"/>
    <n v="6.8571428571428568"/>
    <x v="15"/>
    <x v="0"/>
  </r>
  <r>
    <x v="76"/>
    <x v="142"/>
    <n v="8.2083333333333339"/>
    <x v="15"/>
    <x v="0"/>
  </r>
  <r>
    <x v="76"/>
    <x v="143"/>
    <n v="7.6190476190476186"/>
    <x v="15"/>
    <x v="0"/>
  </r>
  <r>
    <x v="76"/>
    <x v="144"/>
    <n v="8.5"/>
    <x v="15"/>
    <x v="0"/>
  </r>
  <r>
    <x v="76"/>
    <x v="145"/>
    <n v="8.0229885057471257"/>
    <x v="15"/>
    <x v="0"/>
  </r>
  <r>
    <x v="76"/>
    <x v="146"/>
    <n v="8.2608695652173889"/>
    <x v="15"/>
    <x v="0"/>
  </r>
  <r>
    <x v="76"/>
    <x v="147"/>
    <n v="8.1698113207547145"/>
    <x v="15"/>
    <x v="0"/>
  </r>
  <r>
    <x v="76"/>
    <x v="148"/>
    <n v="8.6097560975609753"/>
    <x v="15"/>
    <x v="0"/>
  </r>
  <r>
    <x v="76"/>
    <x v="149"/>
    <n v="7.666666666666667"/>
    <x v="15"/>
    <x v="0"/>
  </r>
  <r>
    <x v="76"/>
    <x v="150"/>
    <n v="8.2058823529411793"/>
    <x v="15"/>
    <x v="0"/>
  </r>
  <r>
    <x v="76"/>
    <x v="151"/>
    <n v="10"/>
    <x v="15"/>
    <x v="0"/>
  </r>
  <r>
    <x v="76"/>
    <x v="140"/>
    <n v="7"/>
    <x v="16"/>
    <x v="0"/>
  </r>
  <r>
    <x v="76"/>
    <x v="141"/>
    <n v="8.1525423728813582"/>
    <x v="16"/>
    <x v="0"/>
  </r>
  <r>
    <x v="76"/>
    <x v="142"/>
    <n v="6.8039215686274499"/>
    <x v="16"/>
    <x v="0"/>
  </r>
  <r>
    <x v="76"/>
    <x v="143"/>
    <n v="6.8730158730158717"/>
    <x v="16"/>
    <x v="0"/>
  </r>
  <r>
    <x v="76"/>
    <x v="144"/>
    <n v="8.7037037037037024"/>
    <x v="16"/>
    <x v="0"/>
  </r>
  <r>
    <x v="76"/>
    <x v="145"/>
    <n v="8.6885245901639347"/>
    <x v="16"/>
    <x v="0"/>
  </r>
  <r>
    <x v="76"/>
    <x v="146"/>
    <n v="7.3157894736842097"/>
    <x v="16"/>
    <x v="0"/>
  </r>
  <r>
    <x v="76"/>
    <x v="147"/>
    <n v="8.0218978102189755"/>
    <x v="16"/>
    <x v="0"/>
  </r>
  <r>
    <x v="76"/>
    <x v="148"/>
    <n v="7.8105263157894749"/>
    <x v="16"/>
    <x v="0"/>
  </r>
  <r>
    <x v="76"/>
    <x v="149"/>
    <n v="7.8252427184465994"/>
    <x v="16"/>
    <x v="0"/>
  </r>
  <r>
    <x v="76"/>
    <x v="150"/>
    <n v="8.5810810810810807"/>
    <x v="16"/>
    <x v="0"/>
  </r>
  <r>
    <x v="76"/>
    <x v="151"/>
    <n v="7.4666666666666668"/>
    <x v="16"/>
    <x v="0"/>
  </r>
  <r>
    <x v="76"/>
    <x v="140"/>
    <n v="6.503762541806025"/>
    <x v="0"/>
    <x v="1"/>
  </r>
  <r>
    <x v="76"/>
    <x v="141"/>
    <n v="7.4650900900900927"/>
    <x v="0"/>
    <x v="1"/>
  </r>
  <r>
    <x v="76"/>
    <x v="142"/>
    <n v="7.068376068376069"/>
    <x v="0"/>
    <x v="1"/>
  </r>
  <r>
    <x v="76"/>
    <x v="143"/>
    <n v="6.5071090047393447"/>
    <x v="0"/>
    <x v="1"/>
  </r>
  <r>
    <x v="76"/>
    <x v="144"/>
    <n v="7.9689119170984437"/>
    <x v="0"/>
    <x v="1"/>
  </r>
  <r>
    <x v="76"/>
    <x v="145"/>
    <n v="8.4204925509273476"/>
    <x v="0"/>
    <x v="1"/>
  </r>
  <r>
    <x v="76"/>
    <x v="146"/>
    <n v="7.4950419527078589"/>
    <x v="0"/>
    <x v="1"/>
  </r>
  <r>
    <x v="76"/>
    <x v="147"/>
    <n v="7.5588235294117707"/>
    <x v="0"/>
    <x v="1"/>
  </r>
  <r>
    <x v="76"/>
    <x v="148"/>
    <n v="7.4877353108956157"/>
    <x v="0"/>
    <x v="1"/>
  </r>
  <r>
    <x v="76"/>
    <x v="149"/>
    <n v="7.5694950546590336"/>
    <x v="0"/>
    <x v="1"/>
  </r>
  <r>
    <x v="76"/>
    <x v="150"/>
    <n v="8.3742489270386216"/>
    <x v="0"/>
    <x v="1"/>
  </r>
  <r>
    <x v="76"/>
    <x v="151"/>
    <n v="7.7988165680473323"/>
    <x v="0"/>
    <x v="1"/>
  </r>
  <r>
    <x v="76"/>
    <x v="140"/>
    <n v="6.4978858350951327"/>
    <x v="1"/>
    <x v="1"/>
  </r>
  <r>
    <x v="76"/>
    <x v="141"/>
    <n v="7.3576470588235292"/>
    <x v="1"/>
    <x v="1"/>
  </r>
  <r>
    <x v="76"/>
    <x v="142"/>
    <n v="7.0824999999999996"/>
    <x v="1"/>
    <x v="1"/>
  </r>
  <r>
    <x v="76"/>
    <x v="143"/>
    <n v="6.7175257731958844"/>
    <x v="1"/>
    <x v="1"/>
  </r>
  <r>
    <x v="76"/>
    <x v="144"/>
    <n v="7.8028169014084474"/>
    <x v="1"/>
    <x v="1"/>
  </r>
  <r>
    <x v="76"/>
    <x v="145"/>
    <n v="8.2955536181342531"/>
    <x v="1"/>
    <x v="1"/>
  </r>
  <r>
    <x v="76"/>
    <x v="146"/>
    <n v="7.5689655172413781"/>
    <x v="1"/>
    <x v="1"/>
  </r>
  <r>
    <x v="76"/>
    <x v="147"/>
    <n v="7.4721649484536155"/>
    <x v="1"/>
    <x v="1"/>
  </r>
  <r>
    <x v="76"/>
    <x v="148"/>
    <n v="7.5313653136531382"/>
    <x v="1"/>
    <x v="1"/>
  </r>
  <r>
    <x v="76"/>
    <x v="149"/>
    <n v="7.726141078838177"/>
    <x v="1"/>
    <x v="1"/>
  </r>
  <r>
    <x v="76"/>
    <x v="150"/>
    <n v="8.166666666666659"/>
    <x v="1"/>
    <x v="1"/>
  </r>
  <r>
    <x v="76"/>
    <x v="151"/>
    <n v="7.4672131147540988"/>
    <x v="1"/>
    <x v="1"/>
  </r>
  <r>
    <x v="76"/>
    <x v="140"/>
    <n v="6.8532608695652195"/>
    <x v="2"/>
    <x v="1"/>
  </r>
  <r>
    <x v="76"/>
    <x v="141"/>
    <n v="7.3"/>
    <x v="2"/>
    <x v="1"/>
  </r>
  <r>
    <x v="76"/>
    <x v="142"/>
    <n v="6.9918032786885247"/>
    <x v="2"/>
    <x v="1"/>
  </r>
  <r>
    <x v="76"/>
    <x v="143"/>
    <n v="6.3880597014925371"/>
    <x v="2"/>
    <x v="1"/>
  </r>
  <r>
    <x v="76"/>
    <x v="144"/>
    <n v="7.7027027027027017"/>
    <x v="2"/>
    <x v="1"/>
  </r>
  <r>
    <x v="76"/>
    <x v="145"/>
    <n v="8.4442307692307654"/>
    <x v="2"/>
    <x v="1"/>
  </r>
  <r>
    <x v="76"/>
    <x v="146"/>
    <n v="7.359550561797751"/>
    <x v="2"/>
    <x v="1"/>
  </r>
  <r>
    <x v="76"/>
    <x v="147"/>
    <n v="7.8333333333333393"/>
    <x v="2"/>
    <x v="1"/>
  </r>
  <r>
    <x v="76"/>
    <x v="148"/>
    <n v="7.6467065868263475"/>
    <x v="2"/>
    <x v="1"/>
  </r>
  <r>
    <x v="76"/>
    <x v="149"/>
    <n v="7.589473684210529"/>
    <x v="2"/>
    <x v="1"/>
  </r>
  <r>
    <x v="76"/>
    <x v="150"/>
    <n v="8.466666666666665"/>
    <x v="2"/>
    <x v="1"/>
  </r>
  <r>
    <x v="76"/>
    <x v="151"/>
    <n v="7.5897435897435894"/>
    <x v="2"/>
    <x v="1"/>
  </r>
  <r>
    <x v="76"/>
    <x v="140"/>
    <n v="6.2201257861635213"/>
    <x v="3"/>
    <x v="1"/>
  </r>
  <r>
    <x v="76"/>
    <x v="141"/>
    <n v="7.530612244897962"/>
    <x v="3"/>
    <x v="1"/>
  </r>
  <r>
    <x v="76"/>
    <x v="142"/>
    <n v="7.0737704918032751"/>
    <x v="3"/>
    <x v="1"/>
  </r>
  <r>
    <x v="76"/>
    <x v="143"/>
    <n v="6.2430278884462176"/>
    <x v="3"/>
    <x v="1"/>
  </r>
  <r>
    <x v="76"/>
    <x v="144"/>
    <n v="8.0943396226415167"/>
    <x v="3"/>
    <x v="1"/>
  </r>
  <r>
    <x v="76"/>
    <x v="145"/>
    <n v="8.5275813295615368"/>
    <x v="3"/>
    <x v="1"/>
  </r>
  <r>
    <x v="76"/>
    <x v="146"/>
    <n v="7.4080882352941195"/>
    <x v="3"/>
    <x v="1"/>
  </r>
  <r>
    <x v="76"/>
    <x v="147"/>
    <n v="7.3033175355450251"/>
    <x v="3"/>
    <x v="1"/>
  </r>
  <r>
    <x v="76"/>
    <x v="148"/>
    <n v="7.2717391304347778"/>
    <x v="3"/>
    <x v="1"/>
  </r>
  <r>
    <x v="76"/>
    <x v="149"/>
    <n v="7.3106575963718825"/>
    <x v="3"/>
    <x v="1"/>
  </r>
  <r>
    <x v="76"/>
    <x v="150"/>
    <n v="8.4425427872860634"/>
    <x v="3"/>
    <x v="1"/>
  </r>
  <r>
    <x v="76"/>
    <x v="151"/>
    <n v="8.139534883720934"/>
    <x v="3"/>
    <x v="1"/>
  </r>
  <r>
    <x v="76"/>
    <x v="140"/>
    <n v="6.1683168316831676"/>
    <x v="4"/>
    <x v="1"/>
  </r>
  <r>
    <x v="76"/>
    <x v="141"/>
    <n v="7.5652173913043477"/>
    <x v="4"/>
    <x v="1"/>
  </r>
  <r>
    <x v="76"/>
    <x v="142"/>
    <n v="6.7647058823529402"/>
    <x v="4"/>
    <x v="1"/>
  </r>
  <r>
    <x v="76"/>
    <x v="143"/>
    <n v="6.1860465116279064"/>
    <x v="4"/>
    <x v="1"/>
  </r>
  <r>
    <x v="76"/>
    <x v="144"/>
    <n v="8.9499999999999993"/>
    <x v="4"/>
    <x v="1"/>
  </r>
  <r>
    <x v="76"/>
    <x v="145"/>
    <n v="8.31111111111111"/>
    <x v="4"/>
    <x v="1"/>
  </r>
  <r>
    <x v="76"/>
    <x v="146"/>
    <n v="7.3235294117647056"/>
    <x v="4"/>
    <x v="1"/>
  </r>
  <r>
    <x v="76"/>
    <x v="147"/>
    <n v="7.5118110236220463"/>
    <x v="4"/>
    <x v="1"/>
  </r>
  <r>
    <x v="76"/>
    <x v="148"/>
    <n v="7.4626865671641767"/>
    <x v="4"/>
    <x v="1"/>
  </r>
  <r>
    <x v="76"/>
    <x v="149"/>
    <n v="6.7118644067796609"/>
    <x v="4"/>
    <x v="1"/>
  </r>
  <r>
    <x v="76"/>
    <x v="150"/>
    <n v="8.5483870967741922"/>
    <x v="4"/>
    <x v="1"/>
  </r>
  <r>
    <x v="76"/>
    <x v="151"/>
    <n v="7.9090909090909101"/>
    <x v="4"/>
    <x v="1"/>
  </r>
  <r>
    <x v="76"/>
    <x v="140"/>
    <n v="7.2857142857142856"/>
    <x v="5"/>
    <x v="1"/>
  </r>
  <r>
    <x v="76"/>
    <x v="141"/>
    <n v="8"/>
    <x v="5"/>
    <x v="1"/>
  </r>
  <r>
    <x v="76"/>
    <x v="142"/>
    <n v="8.3333333333333339"/>
    <x v="5"/>
    <x v="1"/>
  </r>
  <r>
    <x v="76"/>
    <x v="143"/>
    <n v="7.375"/>
    <x v="5"/>
    <x v="1"/>
  </r>
  <r>
    <x v="76"/>
    <x v="144"/>
    <n v="8"/>
    <x v="5"/>
    <x v="1"/>
  </r>
  <r>
    <x v="76"/>
    <x v="145"/>
    <n v="8.612244897959183"/>
    <x v="5"/>
    <x v="1"/>
  </r>
  <r>
    <x v="76"/>
    <x v="146"/>
    <n v="7.8888888888888893"/>
    <x v="5"/>
    <x v="1"/>
  </r>
  <r>
    <x v="76"/>
    <x v="147"/>
    <n v="8"/>
    <x v="5"/>
    <x v="1"/>
  </r>
  <r>
    <x v="76"/>
    <x v="148"/>
    <n v="8"/>
    <x v="5"/>
    <x v="1"/>
  </r>
  <r>
    <x v="76"/>
    <x v="149"/>
    <n v="6.1111111111111107"/>
    <x v="5"/>
    <x v="1"/>
  </r>
  <r>
    <x v="76"/>
    <x v="150"/>
    <n v="8.8333333333333339"/>
    <x v="5"/>
    <x v="1"/>
  </r>
  <r>
    <x v="76"/>
    <x v="151"/>
    <n v="9"/>
    <x v="5"/>
    <x v="1"/>
  </r>
  <r>
    <x v="76"/>
    <x v="140"/>
    <n v="5.2"/>
    <x v="6"/>
    <x v="1"/>
  </r>
  <r>
    <x v="76"/>
    <x v="141"/>
    <n v="6.25"/>
    <x v="6"/>
    <x v="1"/>
  </r>
  <r>
    <x v="76"/>
    <x v="142"/>
    <n v="6"/>
    <x v="6"/>
    <x v="1"/>
  </r>
  <r>
    <x v="76"/>
    <x v="143"/>
    <n v="5.4"/>
    <x v="6"/>
    <x v="1"/>
  </r>
  <r>
    <x v="76"/>
    <x v="144"/>
    <n v="8.6666666666666679"/>
    <x v="6"/>
    <x v="1"/>
  </r>
  <r>
    <x v="76"/>
    <x v="145"/>
    <n v="8.321428571428573"/>
    <x v="6"/>
    <x v="1"/>
  </r>
  <r>
    <x v="76"/>
    <x v="146"/>
    <n v="7"/>
    <x v="6"/>
    <x v="1"/>
  </r>
  <r>
    <x v="76"/>
    <x v="147"/>
    <n v="7.4705882352941178"/>
    <x v="6"/>
    <x v="1"/>
  </r>
  <r>
    <x v="76"/>
    <x v="148"/>
    <n v="7.7777777777777786"/>
    <x v="6"/>
    <x v="1"/>
  </r>
  <r>
    <x v="76"/>
    <x v="149"/>
    <n v="6.2222222222222223"/>
    <x v="6"/>
    <x v="1"/>
  </r>
  <r>
    <x v="76"/>
    <x v="150"/>
    <n v="8"/>
    <x v="6"/>
    <x v="1"/>
  </r>
  <r>
    <x v="76"/>
    <x v="151"/>
    <n v="8"/>
    <x v="6"/>
    <x v="1"/>
  </r>
  <r>
    <x v="76"/>
    <x v="140"/>
    <n v="6.6923076923076925"/>
    <x v="7"/>
    <x v="1"/>
  </r>
  <r>
    <x v="76"/>
    <x v="141"/>
    <n v="7.3333333333333339"/>
    <x v="7"/>
    <x v="1"/>
  </r>
  <r>
    <x v="76"/>
    <x v="142"/>
    <n v="8"/>
    <x v="7"/>
    <x v="1"/>
  </r>
  <r>
    <x v="76"/>
    <x v="143"/>
    <n v="6.8571428571428568"/>
    <x v="7"/>
    <x v="1"/>
  </r>
  <r>
    <x v="76"/>
    <x v="144"/>
    <n v="9"/>
    <x v="7"/>
    <x v="1"/>
  </r>
  <r>
    <x v="76"/>
    <x v="145"/>
    <n v="8.45614035087719"/>
    <x v="7"/>
    <x v="1"/>
  </r>
  <r>
    <x v="76"/>
    <x v="146"/>
    <n v="7.1"/>
    <x v="7"/>
    <x v="1"/>
  </r>
  <r>
    <x v="76"/>
    <x v="147"/>
    <n v="7.5588235294117645"/>
    <x v="7"/>
    <x v="1"/>
  </r>
  <r>
    <x v="76"/>
    <x v="148"/>
    <n v="7.875"/>
    <x v="7"/>
    <x v="1"/>
  </r>
  <r>
    <x v="76"/>
    <x v="149"/>
    <n v="6.7692307692307692"/>
    <x v="7"/>
    <x v="1"/>
  </r>
  <r>
    <x v="76"/>
    <x v="150"/>
    <n v="8.8571428571428559"/>
    <x v="7"/>
    <x v="1"/>
  </r>
  <r>
    <x v="76"/>
    <x v="151"/>
    <n v="6.666666666666667"/>
    <x v="7"/>
    <x v="1"/>
  </r>
  <r>
    <x v="76"/>
    <x v="140"/>
    <n v="5.647058823529413"/>
    <x v="8"/>
    <x v="1"/>
  </r>
  <r>
    <x v="76"/>
    <x v="141"/>
    <n v="8.1"/>
    <x v="8"/>
    <x v="1"/>
  </r>
  <r>
    <x v="76"/>
    <x v="142"/>
    <n v="6"/>
    <x v="8"/>
    <x v="1"/>
  </r>
  <r>
    <x v="76"/>
    <x v="143"/>
    <n v="4.8666666666666671"/>
    <x v="8"/>
    <x v="1"/>
  </r>
  <r>
    <x v="76"/>
    <x v="144"/>
    <n v="9.2857142857142847"/>
    <x v="8"/>
    <x v="1"/>
  </r>
  <r>
    <x v="76"/>
    <x v="145"/>
    <n v="8.054945054945053"/>
    <x v="8"/>
    <x v="1"/>
  </r>
  <r>
    <x v="76"/>
    <x v="146"/>
    <n v="7.2857142857142856"/>
    <x v="8"/>
    <x v="1"/>
  </r>
  <r>
    <x v="76"/>
    <x v="147"/>
    <n v="7.2244897959183678"/>
    <x v="8"/>
    <x v="1"/>
  </r>
  <r>
    <x v="76"/>
    <x v="148"/>
    <n v="6.9333333333333327"/>
    <x v="8"/>
    <x v="1"/>
  </r>
  <r>
    <x v="76"/>
    <x v="149"/>
    <n v="7.0357142857142856"/>
    <x v="8"/>
    <x v="1"/>
  </r>
  <r>
    <x v="76"/>
    <x v="150"/>
    <n v="8.5"/>
    <x v="8"/>
    <x v="1"/>
  </r>
  <r>
    <x v="76"/>
    <x v="151"/>
    <n v="8.0666666666666664"/>
    <x v="8"/>
    <x v="1"/>
  </r>
  <r>
    <x v="76"/>
    <x v="140"/>
    <n v="6.5538461538461528"/>
    <x v="9"/>
    <x v="1"/>
  </r>
  <r>
    <x v="76"/>
    <x v="141"/>
    <n v="7"/>
    <x v="9"/>
    <x v="1"/>
  </r>
  <r>
    <x v="76"/>
    <x v="142"/>
    <n v="7.333333333333333"/>
    <x v="9"/>
    <x v="1"/>
  </r>
  <r>
    <x v="76"/>
    <x v="143"/>
    <n v="6.6"/>
    <x v="9"/>
    <x v="1"/>
  </r>
  <r>
    <x v="76"/>
    <x v="144"/>
    <n v="7.545454545454545"/>
    <x v="9"/>
    <x v="1"/>
  </r>
  <r>
    <x v="76"/>
    <x v="145"/>
    <n v="8.1428571428571459"/>
    <x v="9"/>
    <x v="1"/>
  </r>
  <r>
    <x v="76"/>
    <x v="146"/>
    <n v="7.1363636363636358"/>
    <x v="9"/>
    <x v="1"/>
  </r>
  <r>
    <x v="76"/>
    <x v="147"/>
    <n v="7.540540540540543"/>
    <x v="9"/>
    <x v="1"/>
  </r>
  <r>
    <x v="76"/>
    <x v="148"/>
    <n v="7.3947368421052628"/>
    <x v="9"/>
    <x v="1"/>
  </r>
  <r>
    <x v="76"/>
    <x v="149"/>
    <n v="7.4473684210526319"/>
    <x v="9"/>
    <x v="1"/>
  </r>
  <r>
    <x v="76"/>
    <x v="150"/>
    <n v="8"/>
    <x v="9"/>
    <x v="1"/>
  </r>
  <r>
    <x v="76"/>
    <x v="151"/>
    <n v="7.75"/>
    <x v="9"/>
    <x v="1"/>
  </r>
  <r>
    <x v="76"/>
    <x v="140"/>
    <n v="5.5428571428571418"/>
    <x v="10"/>
    <x v="1"/>
  </r>
  <r>
    <x v="76"/>
    <x v="141"/>
    <n v="7.1851851851851851"/>
    <x v="10"/>
    <x v="1"/>
  </r>
  <r>
    <x v="76"/>
    <x v="142"/>
    <n v="7.21875"/>
    <x v="10"/>
    <x v="1"/>
  </r>
  <r>
    <x v="76"/>
    <x v="143"/>
    <n v="6.3333333333333321"/>
    <x v="10"/>
    <x v="1"/>
  </r>
  <r>
    <x v="76"/>
    <x v="144"/>
    <n v="7.9333333333333327"/>
    <x v="10"/>
    <x v="1"/>
  </r>
  <r>
    <x v="76"/>
    <x v="145"/>
    <n v="8.7599999999999945"/>
    <x v="10"/>
    <x v="1"/>
  </r>
  <r>
    <x v="76"/>
    <x v="146"/>
    <n v="7.6938775510204085"/>
    <x v="10"/>
    <x v="1"/>
  </r>
  <r>
    <x v="76"/>
    <x v="147"/>
    <n v="7.2"/>
    <x v="10"/>
    <x v="1"/>
  </r>
  <r>
    <x v="76"/>
    <x v="148"/>
    <n v="7.2333333333333316"/>
    <x v="10"/>
    <x v="1"/>
  </r>
  <r>
    <x v="76"/>
    <x v="149"/>
    <n v="7.5374999999999996"/>
    <x v="10"/>
    <x v="1"/>
  </r>
  <r>
    <x v="76"/>
    <x v="150"/>
    <n v="8.607843137254898"/>
    <x v="10"/>
    <x v="1"/>
  </r>
  <r>
    <x v="76"/>
    <x v="151"/>
    <n v="8.1999999999999993"/>
    <x v="10"/>
    <x v="1"/>
  </r>
  <r>
    <x v="76"/>
    <x v="140"/>
    <n v="6.5454545454545467"/>
    <x v="11"/>
    <x v="1"/>
  </r>
  <r>
    <x v="76"/>
    <x v="141"/>
    <n v="6.5"/>
    <x v="11"/>
    <x v="1"/>
  </r>
  <r>
    <x v="76"/>
    <x v="142"/>
    <n v="7.125"/>
    <x v="11"/>
    <x v="1"/>
  </r>
  <r>
    <x v="76"/>
    <x v="143"/>
    <n v="7.0588235294117645"/>
    <x v="11"/>
    <x v="1"/>
  </r>
  <r>
    <x v="76"/>
    <x v="144"/>
    <n v="8"/>
    <x v="11"/>
    <x v="1"/>
  </r>
  <r>
    <x v="76"/>
    <x v="145"/>
    <n v="8.5"/>
    <x v="11"/>
    <x v="1"/>
  </r>
  <r>
    <x v="76"/>
    <x v="146"/>
    <n v="7.045454545454545"/>
    <x v="11"/>
    <x v="1"/>
  </r>
  <r>
    <x v="76"/>
    <x v="147"/>
    <n v="7.5818181818181829"/>
    <x v="11"/>
    <x v="1"/>
  </r>
  <r>
    <x v="76"/>
    <x v="148"/>
    <n v="7.0303030303030285"/>
    <x v="11"/>
    <x v="1"/>
  </r>
  <r>
    <x v="76"/>
    <x v="149"/>
    <n v="7.9056603773584913"/>
    <x v="11"/>
    <x v="1"/>
  </r>
  <r>
    <x v="76"/>
    <x v="150"/>
    <n v="8.6451612903225836"/>
    <x v="11"/>
    <x v="1"/>
  </r>
  <r>
    <x v="76"/>
    <x v="151"/>
    <n v="8.4"/>
    <x v="11"/>
    <x v="1"/>
  </r>
  <r>
    <x v="76"/>
    <x v="140"/>
    <n v="6.4893617021276624"/>
    <x v="12"/>
    <x v="1"/>
  </r>
  <r>
    <x v="76"/>
    <x v="141"/>
    <n v="7.5283018867924518"/>
    <x v="12"/>
    <x v="1"/>
  </r>
  <r>
    <x v="76"/>
    <x v="142"/>
    <n v="7.1071428571428568"/>
    <x v="12"/>
    <x v="1"/>
  </r>
  <r>
    <x v="76"/>
    <x v="143"/>
    <n v="6.4074074074074074"/>
    <x v="12"/>
    <x v="1"/>
  </r>
  <r>
    <x v="76"/>
    <x v="144"/>
    <n v="7.333333333333333"/>
    <x v="12"/>
    <x v="1"/>
  </r>
  <r>
    <x v="76"/>
    <x v="145"/>
    <n v="8.7788461538461444"/>
    <x v="12"/>
    <x v="1"/>
  </r>
  <r>
    <x v="76"/>
    <x v="146"/>
    <n v="7.8125"/>
    <x v="12"/>
    <x v="1"/>
  </r>
  <r>
    <x v="76"/>
    <x v="147"/>
    <n v="7.7127659574468126"/>
    <x v="12"/>
    <x v="1"/>
  </r>
  <r>
    <x v="76"/>
    <x v="148"/>
    <n v="7.612903225806452"/>
    <x v="12"/>
    <x v="1"/>
  </r>
  <r>
    <x v="76"/>
    <x v="149"/>
    <n v="7.5857142857142854"/>
    <x v="12"/>
    <x v="1"/>
  </r>
  <r>
    <x v="76"/>
    <x v="150"/>
    <n v="8.0555555555555554"/>
    <x v="12"/>
    <x v="1"/>
  </r>
  <r>
    <x v="76"/>
    <x v="151"/>
    <n v="8.8000000000000007"/>
    <x v="12"/>
    <x v="1"/>
  </r>
  <r>
    <x v="76"/>
    <x v="140"/>
    <n v="6.5957446808510634"/>
    <x v="13"/>
    <x v="1"/>
  </r>
  <r>
    <x v="76"/>
    <x v="141"/>
    <n v="8.482758620689653"/>
    <x v="13"/>
    <x v="1"/>
  </r>
  <r>
    <x v="76"/>
    <x v="142"/>
    <n v="6.166666666666667"/>
    <x v="13"/>
    <x v="1"/>
  </r>
  <r>
    <x v="76"/>
    <x v="143"/>
    <n v="6.4444444444444446"/>
    <x v="13"/>
    <x v="1"/>
  </r>
  <r>
    <x v="76"/>
    <x v="144"/>
    <n v="7.8125"/>
    <x v="13"/>
    <x v="1"/>
  </r>
  <r>
    <x v="76"/>
    <x v="145"/>
    <n v="8.546875"/>
    <x v="13"/>
    <x v="1"/>
  </r>
  <r>
    <x v="76"/>
    <x v="146"/>
    <n v="6.8076923076923057"/>
    <x v="13"/>
    <x v="1"/>
  </r>
  <r>
    <x v="76"/>
    <x v="147"/>
    <n v="7.5"/>
    <x v="13"/>
    <x v="1"/>
  </r>
  <r>
    <x v="76"/>
    <x v="148"/>
    <n v="7.4"/>
    <x v="13"/>
    <x v="1"/>
  </r>
  <r>
    <x v="76"/>
    <x v="149"/>
    <n v="7.8461538461538467"/>
    <x v="13"/>
    <x v="1"/>
  </r>
  <r>
    <x v="76"/>
    <x v="150"/>
    <n v="8.9166666666666643"/>
    <x v="13"/>
    <x v="1"/>
  </r>
  <r>
    <x v="76"/>
    <x v="151"/>
    <n v="9.4"/>
    <x v="13"/>
    <x v="1"/>
  </r>
  <r>
    <x v="76"/>
    <x v="140"/>
    <n v="7.28"/>
    <x v="14"/>
    <x v="1"/>
  </r>
  <r>
    <x v="76"/>
    <x v="141"/>
    <n v="7.833333333333333"/>
    <x v="14"/>
    <x v="1"/>
  </r>
  <r>
    <x v="76"/>
    <x v="142"/>
    <n v="7.166666666666667"/>
    <x v="14"/>
    <x v="1"/>
  </r>
  <r>
    <x v="76"/>
    <x v="143"/>
    <n v="6.666666666666667"/>
    <x v="14"/>
    <x v="1"/>
  </r>
  <r>
    <x v="76"/>
    <x v="144"/>
    <n v="7"/>
    <x v="14"/>
    <x v="1"/>
  </r>
  <r>
    <x v="76"/>
    <x v="145"/>
    <n v="8.1999999999999993"/>
    <x v="14"/>
    <x v="1"/>
  </r>
  <r>
    <x v="76"/>
    <x v="146"/>
    <n v="7.5"/>
    <x v="14"/>
    <x v="1"/>
  </r>
  <r>
    <x v="76"/>
    <x v="147"/>
    <n v="8"/>
    <x v="14"/>
    <x v="1"/>
  </r>
  <r>
    <x v="76"/>
    <x v="148"/>
    <n v="8.1428571428571423"/>
    <x v="14"/>
    <x v="1"/>
  </r>
  <r>
    <x v="76"/>
    <x v="149"/>
    <n v="7.9"/>
    <x v="14"/>
    <x v="1"/>
  </r>
  <r>
    <x v="76"/>
    <x v="150"/>
    <n v="8.5"/>
    <x v="14"/>
    <x v="1"/>
  </r>
  <r>
    <x v="76"/>
    <x v="151"/>
    <n v="8"/>
    <x v="14"/>
    <x v="1"/>
  </r>
  <r>
    <x v="76"/>
    <x v="140"/>
    <n v="7.3703703703703702"/>
    <x v="15"/>
    <x v="1"/>
  </r>
  <r>
    <x v="76"/>
    <x v="141"/>
    <n v="8.5833333333333321"/>
    <x v="15"/>
    <x v="1"/>
  </r>
  <r>
    <x v="76"/>
    <x v="142"/>
    <n v="7.2307692307692299"/>
    <x v="15"/>
    <x v="1"/>
  </r>
  <r>
    <x v="76"/>
    <x v="143"/>
    <n v="6.4"/>
    <x v="15"/>
    <x v="1"/>
  </r>
  <r>
    <x v="76"/>
    <x v="144"/>
    <n v="8.1999999999999993"/>
    <x v="15"/>
    <x v="1"/>
  </r>
  <r>
    <x v="76"/>
    <x v="145"/>
    <n v="8.7846153846153836"/>
    <x v="15"/>
    <x v="1"/>
  </r>
  <r>
    <x v="76"/>
    <x v="146"/>
    <n v="8.0714285714285712"/>
    <x v="15"/>
    <x v="1"/>
  </r>
  <r>
    <x v="76"/>
    <x v="147"/>
    <n v="8.0925925925925917"/>
    <x v="15"/>
    <x v="1"/>
  </r>
  <r>
    <x v="76"/>
    <x v="148"/>
    <n v="8.0666666666666664"/>
    <x v="15"/>
    <x v="1"/>
  </r>
  <r>
    <x v="76"/>
    <x v="149"/>
    <n v="7.846153846153844"/>
    <x v="15"/>
    <x v="1"/>
  </r>
  <r>
    <x v="76"/>
    <x v="150"/>
    <n v="7.612903225806452"/>
    <x v="15"/>
    <x v="1"/>
  </r>
  <r>
    <x v="76"/>
    <x v="151"/>
    <n v="5.8"/>
    <x v="15"/>
    <x v="1"/>
  </r>
  <r>
    <x v="76"/>
    <x v="140"/>
    <n v="6.8910891089108919"/>
    <x v="16"/>
    <x v="1"/>
  </r>
  <r>
    <x v="76"/>
    <x v="141"/>
    <n v="7.8857142857142861"/>
    <x v="16"/>
    <x v="1"/>
  </r>
  <r>
    <x v="76"/>
    <x v="142"/>
    <n v="7.4444444444444438"/>
    <x v="16"/>
    <x v="1"/>
  </r>
  <r>
    <x v="76"/>
    <x v="143"/>
    <n v="6.2765957446808507"/>
    <x v="16"/>
    <x v="1"/>
  </r>
  <r>
    <x v="76"/>
    <x v="144"/>
    <n v="8.4666666666666668"/>
    <x v="16"/>
    <x v="1"/>
  </r>
  <r>
    <x v="76"/>
    <x v="145"/>
    <n v="8.4214876033057813"/>
    <x v="16"/>
    <x v="1"/>
  </r>
  <r>
    <x v="76"/>
    <x v="146"/>
    <n v="7.4509803921568629"/>
    <x v="16"/>
    <x v="1"/>
  </r>
  <r>
    <x v="76"/>
    <x v="147"/>
    <n v="7.9431818181818166"/>
    <x v="16"/>
    <x v="1"/>
  </r>
  <r>
    <x v="76"/>
    <x v="148"/>
    <n v="7.7931034482758603"/>
    <x v="16"/>
    <x v="1"/>
  </r>
  <r>
    <x v="76"/>
    <x v="149"/>
    <n v="7.8644067796610182"/>
    <x v="16"/>
    <x v="1"/>
  </r>
  <r>
    <x v="76"/>
    <x v="150"/>
    <n v="8.8536585365853693"/>
    <x v="16"/>
    <x v="1"/>
  </r>
  <r>
    <x v="76"/>
    <x v="151"/>
    <n v="7.4"/>
    <x v="16"/>
    <x v="1"/>
  </r>
  <r>
    <x v="77"/>
    <x v="152"/>
    <n v="18.890909090909091"/>
    <x v="0"/>
    <x v="0"/>
  </r>
  <r>
    <x v="77"/>
    <x v="153"/>
    <n v="55.354545454545452"/>
    <x v="0"/>
    <x v="0"/>
  </r>
  <r>
    <x v="77"/>
    <x v="154"/>
    <n v="22.372727272727271"/>
    <x v="0"/>
    <x v="0"/>
  </r>
  <r>
    <x v="77"/>
    <x v="155"/>
    <n v="1.0363636363636364"/>
    <x v="0"/>
    <x v="0"/>
  </r>
  <r>
    <x v="77"/>
    <x v="4"/>
    <n v="2.3454545454545452"/>
    <x v="0"/>
    <x v="0"/>
  </r>
  <r>
    <x v="78"/>
    <x v="156"/>
    <n v="47.009090909090908"/>
    <x v="0"/>
    <x v="0"/>
  </r>
  <r>
    <x v="78"/>
    <x v="157"/>
    <n v="26.336363636363636"/>
    <x v="0"/>
    <x v="0"/>
  </r>
  <r>
    <x v="78"/>
    <x v="158"/>
    <n v="4.9272727272727277"/>
    <x v="0"/>
    <x v="0"/>
  </r>
  <r>
    <x v="78"/>
    <x v="159"/>
    <n v="0.10909090909090909"/>
    <x v="0"/>
    <x v="0"/>
  </r>
  <r>
    <x v="78"/>
    <x v="160"/>
    <n v="2.4818181818181819"/>
    <x v="0"/>
    <x v="0"/>
  </r>
  <r>
    <x v="78"/>
    <x v="161"/>
    <n v="0.47272727272727272"/>
    <x v="0"/>
    <x v="0"/>
  </r>
  <r>
    <x v="78"/>
    <x v="162"/>
    <n v="6.0363636363636362"/>
    <x v="0"/>
    <x v="0"/>
  </r>
  <r>
    <x v="78"/>
    <x v="163"/>
    <n v="5.9"/>
    <x v="0"/>
    <x v="0"/>
  </r>
  <r>
    <x v="78"/>
    <x v="164"/>
    <n v="1.1454545454545455"/>
    <x v="0"/>
    <x v="0"/>
  </r>
  <r>
    <x v="78"/>
    <x v="165"/>
    <n v="3.7181818181818183"/>
    <x v="0"/>
    <x v="0"/>
  </r>
  <r>
    <x v="78"/>
    <x v="166"/>
    <n v="1.1454545454545455"/>
    <x v="0"/>
    <x v="0"/>
  </r>
  <r>
    <x v="78"/>
    <x v="4"/>
    <n v="0.71818181818181814"/>
    <x v="0"/>
    <x v="0"/>
  </r>
  <r>
    <x v="79"/>
    <x v="167"/>
    <n v="44.790909090909089"/>
    <x v="0"/>
    <x v="0"/>
  </r>
  <r>
    <x v="79"/>
    <x v="168"/>
    <n v="22.954545454545453"/>
    <x v="0"/>
    <x v="0"/>
  </r>
  <r>
    <x v="79"/>
    <x v="169"/>
    <n v="6.790909090909091"/>
    <x v="0"/>
    <x v="0"/>
  </r>
  <r>
    <x v="79"/>
    <x v="170"/>
    <n v="0.74545454545454548"/>
    <x v="0"/>
    <x v="0"/>
  </r>
  <r>
    <x v="79"/>
    <x v="171"/>
    <n v="19.936363636363637"/>
    <x v="0"/>
    <x v="0"/>
  </r>
  <r>
    <x v="79"/>
    <x v="172"/>
    <n v="1.0818181818181818"/>
    <x v="0"/>
    <x v="0"/>
  </r>
  <r>
    <x v="79"/>
    <x v="4"/>
    <n v="3.7"/>
    <x v="0"/>
    <x v="0"/>
  </r>
  <r>
    <x v="80"/>
    <x v="173"/>
    <n v="16.227272727272727"/>
    <x v="0"/>
    <x v="0"/>
  </r>
  <r>
    <x v="80"/>
    <x v="174"/>
    <n v="83.772727272727266"/>
    <x v="0"/>
    <x v="0"/>
  </r>
  <r>
    <x v="80"/>
    <x v="175"/>
    <n v="27.309090909090909"/>
    <x v="0"/>
    <x v="0"/>
  </r>
  <r>
    <x v="80"/>
    <x v="176"/>
    <n v="6.1818181818181817"/>
    <x v="0"/>
    <x v="0"/>
  </r>
  <r>
    <x v="80"/>
    <x v="177"/>
    <n v="30.854545454545455"/>
    <x v="0"/>
    <x v="0"/>
  </r>
  <r>
    <x v="80"/>
    <x v="178"/>
    <n v="6.6727272727272728"/>
    <x v="0"/>
    <x v="0"/>
  </r>
  <r>
    <x v="80"/>
    <x v="179"/>
    <n v="12.754545454545454"/>
    <x v="0"/>
    <x v="0"/>
  </r>
  <r>
    <x v="80"/>
    <x v="180"/>
    <n v="89.663636363636357"/>
    <x v="0"/>
    <x v="0"/>
  </r>
  <r>
    <x v="80"/>
    <x v="181"/>
    <n v="10.336363636363636"/>
    <x v="0"/>
    <x v="0"/>
  </r>
  <r>
    <x v="80"/>
    <x v="182"/>
    <n v="98.927272727272722"/>
    <x v="0"/>
    <x v="0"/>
  </r>
  <r>
    <x v="80"/>
    <x v="183"/>
    <n v="1.0727272727272728"/>
    <x v="0"/>
    <x v="0"/>
  </r>
  <r>
    <x v="80"/>
    <x v="184"/>
    <n v="99.336363636363643"/>
    <x v="0"/>
    <x v="0"/>
  </r>
  <r>
    <x v="80"/>
    <x v="185"/>
    <n v="0.66363636363636369"/>
    <x v="0"/>
    <x v="0"/>
  </r>
  <r>
    <x v="81"/>
    <x v="186"/>
    <n v="99.74545454545455"/>
    <x v="0"/>
    <x v="0"/>
  </r>
  <r>
    <x v="81"/>
    <x v="187"/>
    <n v="0.25454545454545452"/>
    <x v="0"/>
    <x v="0"/>
  </r>
  <r>
    <x v="77"/>
    <x v="152"/>
    <n v="17.172523961661341"/>
    <x v="1"/>
    <x v="0"/>
  </r>
  <r>
    <x v="77"/>
    <x v="153"/>
    <n v="56.509584664536739"/>
    <x v="1"/>
    <x v="0"/>
  </r>
  <r>
    <x v="77"/>
    <x v="154"/>
    <n v="20.726837060702877"/>
    <x v="1"/>
    <x v="0"/>
  </r>
  <r>
    <x v="77"/>
    <x v="155"/>
    <n v="2.1565495207667733"/>
    <x v="1"/>
    <x v="0"/>
  </r>
  <r>
    <x v="77"/>
    <x v="4"/>
    <n v="3.4345047923322682"/>
    <x v="1"/>
    <x v="0"/>
  </r>
  <r>
    <x v="78"/>
    <x v="156"/>
    <n v="67.332268370607025"/>
    <x v="1"/>
    <x v="0"/>
  </r>
  <r>
    <x v="78"/>
    <x v="157"/>
    <n v="11.421725239616613"/>
    <x v="1"/>
    <x v="0"/>
  </r>
  <r>
    <x v="78"/>
    <x v="158"/>
    <n v="5.5511182108626196"/>
    <x v="1"/>
    <x v="0"/>
  </r>
  <r>
    <x v="78"/>
    <x v="159"/>
    <n v="3.9936102236421724E-2"/>
    <x v="1"/>
    <x v="0"/>
  </r>
  <r>
    <x v="78"/>
    <x v="160"/>
    <n v="2.2763578274760383"/>
    <x v="1"/>
    <x v="0"/>
  </r>
  <r>
    <x v="78"/>
    <x v="161"/>
    <n v="0.87859424920127793"/>
    <x v="1"/>
    <x v="0"/>
  </r>
  <r>
    <x v="78"/>
    <x v="162"/>
    <n v="1.2779552715654952"/>
    <x v="1"/>
    <x v="0"/>
  </r>
  <r>
    <x v="78"/>
    <x v="163"/>
    <n v="8.6261980830670932"/>
    <x v="1"/>
    <x v="0"/>
  </r>
  <r>
    <x v="78"/>
    <x v="164"/>
    <n v="3.9936102236421724E-2"/>
    <x v="1"/>
    <x v="0"/>
  </r>
  <r>
    <x v="78"/>
    <x v="165"/>
    <n v="0.47923322683706071"/>
    <x v="1"/>
    <x v="0"/>
  </r>
  <r>
    <x v="78"/>
    <x v="166"/>
    <n v="1.1182108626198084"/>
    <x v="1"/>
    <x v="0"/>
  </r>
  <r>
    <x v="78"/>
    <x v="4"/>
    <n v="0.95846645367412142"/>
    <x v="1"/>
    <x v="0"/>
  </r>
  <r>
    <x v="79"/>
    <x v="167"/>
    <n v="68.21086261980831"/>
    <x v="1"/>
    <x v="0"/>
  </r>
  <r>
    <x v="79"/>
    <x v="168"/>
    <n v="12.100638977635782"/>
    <x v="1"/>
    <x v="0"/>
  </r>
  <r>
    <x v="79"/>
    <x v="169"/>
    <n v="3.0750798722044728"/>
    <x v="1"/>
    <x v="0"/>
  </r>
  <r>
    <x v="79"/>
    <x v="170"/>
    <n v="0.91853035143769968"/>
    <x v="1"/>
    <x v="0"/>
  </r>
  <r>
    <x v="79"/>
    <x v="171"/>
    <n v="12.26038338658147"/>
    <x v="1"/>
    <x v="0"/>
  </r>
  <r>
    <x v="79"/>
    <x v="172"/>
    <n v="1.0782747603833867"/>
    <x v="1"/>
    <x v="0"/>
  </r>
  <r>
    <x v="79"/>
    <x v="4"/>
    <n v="2.3562300319488818"/>
    <x v="1"/>
    <x v="0"/>
  </r>
  <r>
    <x v="80"/>
    <x v="173"/>
    <n v="16.214057507987221"/>
    <x v="1"/>
    <x v="0"/>
  </r>
  <r>
    <x v="80"/>
    <x v="174"/>
    <n v="83.785942492012779"/>
    <x v="1"/>
    <x v="0"/>
  </r>
  <r>
    <x v="80"/>
    <x v="175"/>
    <n v="8.9456869009584672"/>
    <x v="1"/>
    <x v="0"/>
  </r>
  <r>
    <x v="80"/>
    <x v="176"/>
    <n v="5.7507987220447285"/>
    <x v="1"/>
    <x v="0"/>
  </r>
  <r>
    <x v="80"/>
    <x v="177"/>
    <n v="39.856230031948883"/>
    <x v="1"/>
    <x v="0"/>
  </r>
  <r>
    <x v="80"/>
    <x v="178"/>
    <n v="10.982428115015974"/>
    <x v="1"/>
    <x v="0"/>
  </r>
  <r>
    <x v="80"/>
    <x v="179"/>
    <n v="18.250798722044728"/>
    <x v="1"/>
    <x v="0"/>
  </r>
  <r>
    <x v="80"/>
    <x v="180"/>
    <n v="85.902555910543128"/>
    <x v="1"/>
    <x v="0"/>
  </r>
  <r>
    <x v="80"/>
    <x v="181"/>
    <n v="14.09744408945687"/>
    <x v="1"/>
    <x v="0"/>
  </r>
  <r>
    <x v="80"/>
    <x v="182"/>
    <n v="98.322683706070293"/>
    <x v="1"/>
    <x v="0"/>
  </r>
  <r>
    <x v="80"/>
    <x v="183"/>
    <n v="1.6773162939297124"/>
    <x v="1"/>
    <x v="0"/>
  </r>
  <r>
    <x v="80"/>
    <x v="184"/>
    <n v="98.961661341853031"/>
    <x v="1"/>
    <x v="0"/>
  </r>
  <r>
    <x v="80"/>
    <x v="185"/>
    <n v="1.0383386581469649"/>
    <x v="1"/>
    <x v="0"/>
  </r>
  <r>
    <x v="81"/>
    <x v="186"/>
    <n v="99.840255591054316"/>
    <x v="1"/>
    <x v="0"/>
  </r>
  <r>
    <x v="81"/>
    <x v="187"/>
    <n v="0.15974440894568689"/>
    <x v="1"/>
    <x v="0"/>
  </r>
  <r>
    <x v="77"/>
    <x v="152"/>
    <n v="27.195467422096318"/>
    <x v="2"/>
    <x v="0"/>
  </r>
  <r>
    <x v="77"/>
    <x v="153"/>
    <n v="38.346639196497556"/>
    <x v="2"/>
    <x v="0"/>
  </r>
  <r>
    <x v="77"/>
    <x v="154"/>
    <n v="32.861189801699716"/>
    <x v="2"/>
    <x v="0"/>
  </r>
  <r>
    <x v="77"/>
    <x v="155"/>
    <n v="0.38629925315477726"/>
    <x v="2"/>
    <x v="0"/>
  </r>
  <r>
    <x v="77"/>
    <x v="4"/>
    <n v="1.2104043265516353"/>
    <x v="2"/>
    <x v="0"/>
  </r>
  <r>
    <x v="78"/>
    <x v="156"/>
    <n v="24.285346381663661"/>
    <x v="2"/>
    <x v="0"/>
  </r>
  <r>
    <x v="78"/>
    <x v="157"/>
    <n v="33.530775173834662"/>
    <x v="2"/>
    <x v="0"/>
  </r>
  <r>
    <x v="78"/>
    <x v="158"/>
    <n v="6.592840587174865"/>
    <x v="2"/>
    <x v="0"/>
  </r>
  <r>
    <x v="78"/>
    <x v="159"/>
    <n v="0.1802729848055627"/>
    <x v="2"/>
    <x v="0"/>
  </r>
  <r>
    <x v="78"/>
    <x v="160"/>
    <n v="3.3221735771310841"/>
    <x v="2"/>
    <x v="0"/>
  </r>
  <r>
    <x v="78"/>
    <x v="161"/>
    <n v="0.10301313417460727"/>
    <x v="2"/>
    <x v="0"/>
  </r>
  <r>
    <x v="78"/>
    <x v="162"/>
    <n v="12.438835951583828"/>
    <x v="2"/>
    <x v="0"/>
  </r>
  <r>
    <x v="78"/>
    <x v="163"/>
    <n v="6.3610610352819981"/>
    <x v="2"/>
    <x v="0"/>
  </r>
  <r>
    <x v="78"/>
    <x v="164"/>
    <n v="2.4723152201905743"/>
    <x v="2"/>
    <x v="0"/>
  </r>
  <r>
    <x v="78"/>
    <x v="165"/>
    <n v="8.215297450424929"/>
    <x v="2"/>
    <x v="0"/>
  </r>
  <r>
    <x v="78"/>
    <x v="166"/>
    <n v="2.0087561164048418"/>
    <x v="2"/>
    <x v="0"/>
  </r>
  <r>
    <x v="78"/>
    <x v="4"/>
    <n v="0.48931238732938448"/>
    <x v="2"/>
    <x v="0"/>
  </r>
  <r>
    <x v="79"/>
    <x v="167"/>
    <n v="21.220705639969097"/>
    <x v="2"/>
    <x v="0"/>
  </r>
  <r>
    <x v="79"/>
    <x v="168"/>
    <n v="25.598763842389904"/>
    <x v="2"/>
    <x v="0"/>
  </r>
  <r>
    <x v="79"/>
    <x v="169"/>
    <n v="10.018027298480556"/>
    <x v="2"/>
    <x v="0"/>
  </r>
  <r>
    <x v="79"/>
    <x v="170"/>
    <n v="0.61807880504764356"/>
    <x v="2"/>
    <x v="0"/>
  </r>
  <r>
    <x v="79"/>
    <x v="171"/>
    <n v="35.977337110481585"/>
    <x v="2"/>
    <x v="0"/>
  </r>
  <r>
    <x v="79"/>
    <x v="172"/>
    <n v="1.7769765645119753"/>
    <x v="2"/>
    <x v="0"/>
  </r>
  <r>
    <x v="79"/>
    <x v="4"/>
    <n v="4.7901107391192381"/>
    <x v="2"/>
    <x v="0"/>
  </r>
  <r>
    <x v="80"/>
    <x v="173"/>
    <n v="22.714396085500901"/>
    <x v="2"/>
    <x v="0"/>
  </r>
  <r>
    <x v="80"/>
    <x v="174"/>
    <n v="77.285603914499092"/>
    <x v="2"/>
    <x v="0"/>
  </r>
  <r>
    <x v="80"/>
    <x v="175"/>
    <n v="37.908833376255473"/>
    <x v="2"/>
    <x v="0"/>
  </r>
  <r>
    <x v="80"/>
    <x v="176"/>
    <n v="3.9917589492660315"/>
    <x v="2"/>
    <x v="0"/>
  </r>
  <r>
    <x v="80"/>
    <x v="177"/>
    <n v="24.002060262683493"/>
    <x v="2"/>
    <x v="0"/>
  </r>
  <r>
    <x v="80"/>
    <x v="178"/>
    <n v="2.0087561164048418"/>
    <x v="2"/>
    <x v="0"/>
  </r>
  <r>
    <x v="80"/>
    <x v="179"/>
    <n v="9.37419520988926"/>
    <x v="2"/>
    <x v="0"/>
  </r>
  <r>
    <x v="80"/>
    <x v="180"/>
    <n v="92.27401493690445"/>
    <x v="2"/>
    <x v="0"/>
  </r>
  <r>
    <x v="80"/>
    <x v="181"/>
    <n v="7.7259850630955444"/>
    <x v="2"/>
    <x v="0"/>
  </r>
  <r>
    <x v="80"/>
    <x v="182"/>
    <n v="99.665207313932527"/>
    <x v="2"/>
    <x v="0"/>
  </r>
  <r>
    <x v="80"/>
    <x v="183"/>
    <n v="0.33479268606747359"/>
    <x v="2"/>
    <x v="0"/>
  </r>
  <r>
    <x v="80"/>
    <x v="184"/>
    <n v="99.742467164563479"/>
    <x v="2"/>
    <x v="0"/>
  </r>
  <r>
    <x v="80"/>
    <x v="185"/>
    <n v="0.25753283543651817"/>
    <x v="2"/>
    <x v="0"/>
  </r>
  <r>
    <x v="81"/>
    <x v="186"/>
    <n v="99.716713881019828"/>
    <x v="2"/>
    <x v="0"/>
  </r>
  <r>
    <x v="81"/>
    <x v="187"/>
    <n v="0.28328611898016998"/>
    <x v="2"/>
    <x v="0"/>
  </r>
  <r>
    <x v="77"/>
    <x v="152"/>
    <n v="9.021512838306732"/>
    <x v="3"/>
    <x v="0"/>
  </r>
  <r>
    <x v="77"/>
    <x v="153"/>
    <n v="72.519083969465655"/>
    <x v="3"/>
    <x v="0"/>
  </r>
  <r>
    <x v="77"/>
    <x v="154"/>
    <n v="15.544760582928522"/>
    <x v="3"/>
    <x v="0"/>
  </r>
  <r>
    <x v="77"/>
    <x v="155"/>
    <n v="0.41637751561415681"/>
    <x v="3"/>
    <x v="0"/>
  </r>
  <r>
    <x v="77"/>
    <x v="4"/>
    <n v="2.4982650936849411"/>
    <x v="3"/>
    <x v="0"/>
  </r>
  <r>
    <x v="78"/>
    <x v="156"/>
    <n v="66.967383761276892"/>
    <x v="3"/>
    <x v="0"/>
  </r>
  <r>
    <x v="78"/>
    <x v="157"/>
    <n v="19.916724496877169"/>
    <x v="3"/>
    <x v="0"/>
  </r>
  <r>
    <x v="78"/>
    <x v="158"/>
    <n v="2.2900763358778624"/>
    <x v="3"/>
    <x v="0"/>
  </r>
  <r>
    <x v="78"/>
    <x v="159"/>
    <n v="0.13879250520471895"/>
    <x v="3"/>
    <x v="0"/>
  </r>
  <r>
    <x v="78"/>
    <x v="160"/>
    <n v="2.9840388619014573"/>
    <x v="3"/>
    <x v="0"/>
  </r>
  <r>
    <x v="78"/>
    <x v="161"/>
    <n v="0.34698126301179738"/>
    <x v="3"/>
    <x v="0"/>
  </r>
  <r>
    <x v="78"/>
    <x v="162"/>
    <n v="2.2206800832755031"/>
    <x v="3"/>
    <x v="0"/>
  </r>
  <r>
    <x v="78"/>
    <x v="163"/>
    <n v="3.5392088827203332"/>
    <x v="3"/>
    <x v="0"/>
  </r>
  <r>
    <x v="78"/>
    <x v="164"/>
    <n v="0.41637751561415681"/>
    <x v="3"/>
    <x v="0"/>
  </r>
  <r>
    <x v="78"/>
    <x v="165"/>
    <n v="0.55517002081887579"/>
    <x v="3"/>
    <x v="0"/>
  </r>
  <r>
    <x v="78"/>
    <x v="166"/>
    <n v="6.9396252602359473E-2"/>
    <x v="3"/>
    <x v="0"/>
  </r>
  <r>
    <x v="78"/>
    <x v="4"/>
    <n v="0.55517002081887579"/>
    <x v="3"/>
    <x v="0"/>
  </r>
  <r>
    <x v="79"/>
    <x v="167"/>
    <n v="63.913948646773072"/>
    <x v="3"/>
    <x v="0"/>
  </r>
  <r>
    <x v="79"/>
    <x v="168"/>
    <n v="17.626648160999306"/>
    <x v="3"/>
    <x v="0"/>
  </r>
  <r>
    <x v="79"/>
    <x v="169"/>
    <n v="4.4413601665510063"/>
    <x v="3"/>
    <x v="0"/>
  </r>
  <r>
    <x v="79"/>
    <x v="170"/>
    <n v="0.69396252602359476"/>
    <x v="3"/>
    <x v="0"/>
  </r>
  <r>
    <x v="79"/>
    <x v="171"/>
    <n v="9.6460791117279658"/>
    <x v="3"/>
    <x v="0"/>
  </r>
  <r>
    <x v="79"/>
    <x v="172"/>
    <n v="0.4857737682165163"/>
    <x v="3"/>
    <x v="0"/>
  </r>
  <r>
    <x v="79"/>
    <x v="4"/>
    <n v="3.1922276197085355"/>
    <x v="3"/>
    <x v="0"/>
  </r>
  <r>
    <x v="80"/>
    <x v="173"/>
    <n v="8.7439278278972932"/>
    <x v="3"/>
    <x v="0"/>
  </r>
  <r>
    <x v="80"/>
    <x v="174"/>
    <n v="91.256072172102705"/>
    <x v="3"/>
    <x v="0"/>
  </r>
  <r>
    <x v="80"/>
    <x v="175"/>
    <n v="11.936155447605829"/>
    <x v="3"/>
    <x v="0"/>
  </r>
  <r>
    <x v="80"/>
    <x v="176"/>
    <n v="6.106870229007634"/>
    <x v="3"/>
    <x v="0"/>
  </r>
  <r>
    <x v="80"/>
    <x v="177"/>
    <n v="50.728660652324777"/>
    <x v="3"/>
    <x v="0"/>
  </r>
  <r>
    <x v="80"/>
    <x v="178"/>
    <n v="8.6051353226925738"/>
    <x v="3"/>
    <x v="0"/>
  </r>
  <r>
    <x v="80"/>
    <x v="179"/>
    <n v="13.879250520471894"/>
    <x v="3"/>
    <x v="0"/>
  </r>
  <r>
    <x v="80"/>
    <x v="180"/>
    <n v="83.414295628036086"/>
    <x v="3"/>
    <x v="0"/>
  </r>
  <r>
    <x v="80"/>
    <x v="181"/>
    <n v="16.585704371963914"/>
    <x v="3"/>
    <x v="0"/>
  </r>
  <r>
    <x v="80"/>
    <x v="182"/>
    <n v="98.959056210964604"/>
    <x v="3"/>
    <x v="0"/>
  </r>
  <r>
    <x v="80"/>
    <x v="183"/>
    <n v="1.0409437890353921"/>
    <x v="3"/>
    <x v="0"/>
  </r>
  <r>
    <x v="80"/>
    <x v="184"/>
    <n v="99.444829979181122"/>
    <x v="3"/>
    <x v="0"/>
  </r>
  <r>
    <x v="80"/>
    <x v="185"/>
    <n v="0.55517002081887579"/>
    <x v="3"/>
    <x v="0"/>
  </r>
  <r>
    <x v="81"/>
    <x v="186"/>
    <n v="99.375433726578763"/>
    <x v="3"/>
    <x v="0"/>
  </r>
  <r>
    <x v="81"/>
    <x v="187"/>
    <n v="0.62456627342123527"/>
    <x v="3"/>
    <x v="0"/>
  </r>
  <r>
    <x v="77"/>
    <x v="152"/>
    <n v="7.3345259391771016"/>
    <x v="4"/>
    <x v="0"/>
  </r>
  <r>
    <x v="77"/>
    <x v="153"/>
    <n v="78.890876565295173"/>
    <x v="4"/>
    <x v="0"/>
  </r>
  <r>
    <x v="77"/>
    <x v="154"/>
    <n v="12.254025044722718"/>
    <x v="4"/>
    <x v="0"/>
  </r>
  <r>
    <x v="77"/>
    <x v="155"/>
    <n v="0.44722719141323791"/>
    <x v="4"/>
    <x v="0"/>
  </r>
  <r>
    <x v="77"/>
    <x v="4"/>
    <n v="1.0733452593917709"/>
    <x v="4"/>
    <x v="0"/>
  </r>
  <r>
    <x v="78"/>
    <x v="156"/>
    <n v="31.753130590339893"/>
    <x v="4"/>
    <x v="0"/>
  </r>
  <r>
    <x v="78"/>
    <x v="157"/>
    <n v="58.676207513416813"/>
    <x v="4"/>
    <x v="0"/>
  </r>
  <r>
    <x v="78"/>
    <x v="158"/>
    <n v="1.5205724508050089"/>
    <x v="4"/>
    <x v="0"/>
  </r>
  <r>
    <x v="78"/>
    <x v="159"/>
    <n v="0"/>
    <x v="4"/>
    <x v="0"/>
  </r>
  <r>
    <x v="78"/>
    <x v="160"/>
    <n v="0.80500894454382832"/>
    <x v="4"/>
    <x v="0"/>
  </r>
  <r>
    <x v="78"/>
    <x v="161"/>
    <n v="0.53667262969588547"/>
    <x v="4"/>
    <x v="0"/>
  </r>
  <r>
    <x v="78"/>
    <x v="162"/>
    <n v="2.1466905187835419"/>
    <x v="4"/>
    <x v="0"/>
  </r>
  <r>
    <x v="78"/>
    <x v="163"/>
    <n v="2.0572450805008944"/>
    <x v="4"/>
    <x v="0"/>
  </r>
  <r>
    <x v="78"/>
    <x v="164"/>
    <n v="0.17889087656529518"/>
    <x v="4"/>
    <x v="0"/>
  </r>
  <r>
    <x v="78"/>
    <x v="165"/>
    <n v="1.5205724508050089"/>
    <x v="4"/>
    <x v="0"/>
  </r>
  <r>
    <x v="78"/>
    <x v="166"/>
    <n v="8.9445438282647588E-2"/>
    <x v="4"/>
    <x v="0"/>
  </r>
  <r>
    <x v="78"/>
    <x v="4"/>
    <n v="0.7155635062611807"/>
    <x v="4"/>
    <x v="0"/>
  </r>
  <r>
    <x v="79"/>
    <x v="167"/>
    <n v="23.792486583184257"/>
    <x v="4"/>
    <x v="0"/>
  </r>
  <r>
    <x v="79"/>
    <x v="168"/>
    <n v="53.756708407871201"/>
    <x v="4"/>
    <x v="0"/>
  </r>
  <r>
    <x v="79"/>
    <x v="169"/>
    <n v="10.196779964221825"/>
    <x v="4"/>
    <x v="0"/>
  </r>
  <r>
    <x v="79"/>
    <x v="170"/>
    <n v="0.17889087656529518"/>
    <x v="4"/>
    <x v="0"/>
  </r>
  <r>
    <x v="79"/>
    <x v="171"/>
    <n v="6.7978533094812166"/>
    <x v="4"/>
    <x v="0"/>
  </r>
  <r>
    <x v="79"/>
    <x v="172"/>
    <n v="0.62611806797853309"/>
    <x v="4"/>
    <x v="0"/>
  </r>
  <r>
    <x v="79"/>
    <x v="4"/>
    <n v="4.6511627906976747"/>
    <x v="4"/>
    <x v="0"/>
  </r>
  <r>
    <x v="80"/>
    <x v="173"/>
    <n v="6.3506261180679786"/>
    <x v="4"/>
    <x v="0"/>
  </r>
  <r>
    <x v="80"/>
    <x v="174"/>
    <n v="93.649373881932021"/>
    <x v="4"/>
    <x v="0"/>
  </r>
  <r>
    <x v="80"/>
    <x v="175"/>
    <n v="60.644007155635066"/>
    <x v="4"/>
    <x v="0"/>
  </r>
  <r>
    <x v="80"/>
    <x v="176"/>
    <n v="14.758497316636852"/>
    <x v="4"/>
    <x v="0"/>
  </r>
  <r>
    <x v="80"/>
    <x v="177"/>
    <n v="8.3184257602862246"/>
    <x v="4"/>
    <x v="0"/>
  </r>
  <r>
    <x v="80"/>
    <x v="178"/>
    <n v="2.9516994633273703"/>
    <x v="4"/>
    <x v="0"/>
  </r>
  <r>
    <x v="80"/>
    <x v="179"/>
    <n v="6.9767441860465116"/>
    <x v="4"/>
    <x v="0"/>
  </r>
  <r>
    <x v="80"/>
    <x v="180"/>
    <n v="93.381037567084078"/>
    <x v="4"/>
    <x v="0"/>
  </r>
  <r>
    <x v="80"/>
    <x v="181"/>
    <n v="6.6189624329159216"/>
    <x v="4"/>
    <x v="0"/>
  </r>
  <r>
    <x v="80"/>
    <x v="182"/>
    <n v="98.837209302325576"/>
    <x v="4"/>
    <x v="0"/>
  </r>
  <r>
    <x v="80"/>
    <x v="183"/>
    <n v="1.1627906976744187"/>
    <x v="4"/>
    <x v="0"/>
  </r>
  <r>
    <x v="80"/>
    <x v="184"/>
    <n v="99.373881932021462"/>
    <x v="4"/>
    <x v="0"/>
  </r>
  <r>
    <x v="80"/>
    <x v="185"/>
    <n v="0.62611806797853309"/>
    <x v="4"/>
    <x v="0"/>
  </r>
  <r>
    <x v="81"/>
    <x v="186"/>
    <n v="100"/>
    <x v="4"/>
    <x v="0"/>
  </r>
  <r>
    <x v="81"/>
    <x v="187"/>
    <n v="0"/>
    <x v="4"/>
    <x v="0"/>
  </r>
  <r>
    <x v="77"/>
    <x v="152"/>
    <n v="6.1371841155234659"/>
    <x v="5"/>
    <x v="0"/>
  </r>
  <r>
    <x v="77"/>
    <x v="153"/>
    <n v="79.42238267148015"/>
    <x v="5"/>
    <x v="0"/>
  </r>
  <r>
    <x v="77"/>
    <x v="154"/>
    <n v="13.35740072202166"/>
    <x v="5"/>
    <x v="0"/>
  </r>
  <r>
    <x v="77"/>
    <x v="155"/>
    <n v="0.72202166064981954"/>
    <x v="5"/>
    <x v="0"/>
  </r>
  <r>
    <x v="77"/>
    <x v="4"/>
    <n v="0.36101083032490977"/>
    <x v="5"/>
    <x v="0"/>
  </r>
  <r>
    <x v="78"/>
    <x v="156"/>
    <n v="33.2129963898917"/>
    <x v="5"/>
    <x v="0"/>
  </r>
  <r>
    <x v="78"/>
    <x v="157"/>
    <n v="55.595667870036102"/>
    <x v="5"/>
    <x v="0"/>
  </r>
  <r>
    <x v="78"/>
    <x v="158"/>
    <n v="0.36101083032490977"/>
    <x v="5"/>
    <x v="0"/>
  </r>
  <r>
    <x v="78"/>
    <x v="159"/>
    <n v="0"/>
    <x v="5"/>
    <x v="0"/>
  </r>
  <r>
    <x v="78"/>
    <x v="160"/>
    <n v="1.0830324909747293"/>
    <x v="5"/>
    <x v="0"/>
  </r>
  <r>
    <x v="78"/>
    <x v="161"/>
    <n v="0"/>
    <x v="5"/>
    <x v="0"/>
  </r>
  <r>
    <x v="78"/>
    <x v="162"/>
    <n v="1.8050541516245486"/>
    <x v="5"/>
    <x v="0"/>
  </r>
  <r>
    <x v="78"/>
    <x v="163"/>
    <n v="3.6101083032490973"/>
    <x v="5"/>
    <x v="0"/>
  </r>
  <r>
    <x v="78"/>
    <x v="164"/>
    <n v="0"/>
    <x v="5"/>
    <x v="0"/>
  </r>
  <r>
    <x v="78"/>
    <x v="165"/>
    <n v="3.9711191335740073"/>
    <x v="5"/>
    <x v="0"/>
  </r>
  <r>
    <x v="78"/>
    <x v="166"/>
    <n v="0"/>
    <x v="5"/>
    <x v="0"/>
  </r>
  <r>
    <x v="78"/>
    <x v="4"/>
    <n v="0.36101083032490977"/>
    <x v="5"/>
    <x v="0"/>
  </r>
  <r>
    <x v="79"/>
    <x v="167"/>
    <n v="22.021660649819495"/>
    <x v="5"/>
    <x v="0"/>
  </r>
  <r>
    <x v="79"/>
    <x v="168"/>
    <n v="56.678700361010833"/>
    <x v="5"/>
    <x v="0"/>
  </r>
  <r>
    <x v="79"/>
    <x v="169"/>
    <n v="14.079422382671479"/>
    <x v="5"/>
    <x v="0"/>
  </r>
  <r>
    <x v="79"/>
    <x v="170"/>
    <n v="0.36101083032490977"/>
    <x v="5"/>
    <x v="0"/>
  </r>
  <r>
    <x v="79"/>
    <x v="171"/>
    <n v="1.0830324909747293"/>
    <x v="5"/>
    <x v="0"/>
  </r>
  <r>
    <x v="79"/>
    <x v="172"/>
    <n v="0.72202166064981954"/>
    <x v="5"/>
    <x v="0"/>
  </r>
  <r>
    <x v="79"/>
    <x v="4"/>
    <n v="5.0541516245487363"/>
    <x v="5"/>
    <x v="0"/>
  </r>
  <r>
    <x v="80"/>
    <x v="173"/>
    <n v="7.581227436823105"/>
    <x v="5"/>
    <x v="0"/>
  </r>
  <r>
    <x v="80"/>
    <x v="174"/>
    <n v="92.418772563176901"/>
    <x v="5"/>
    <x v="0"/>
  </r>
  <r>
    <x v="80"/>
    <x v="175"/>
    <n v="61.73285198555957"/>
    <x v="5"/>
    <x v="0"/>
  </r>
  <r>
    <x v="80"/>
    <x v="176"/>
    <n v="16.967509025270758"/>
    <x v="5"/>
    <x v="0"/>
  </r>
  <r>
    <x v="80"/>
    <x v="177"/>
    <n v="7.9422382671480145"/>
    <x v="5"/>
    <x v="0"/>
  </r>
  <r>
    <x v="80"/>
    <x v="178"/>
    <n v="2.8880866425992782"/>
    <x v="5"/>
    <x v="0"/>
  </r>
  <r>
    <x v="80"/>
    <x v="179"/>
    <n v="2.8880866425992782"/>
    <x v="5"/>
    <x v="0"/>
  </r>
  <r>
    <x v="80"/>
    <x v="180"/>
    <n v="94.945848375451263"/>
    <x v="5"/>
    <x v="0"/>
  </r>
  <r>
    <x v="80"/>
    <x v="181"/>
    <n v="5.0541516245487363"/>
    <x v="5"/>
    <x v="0"/>
  </r>
  <r>
    <x v="80"/>
    <x v="182"/>
    <n v="98.194945848375454"/>
    <x v="5"/>
    <x v="0"/>
  </r>
  <r>
    <x v="80"/>
    <x v="183"/>
    <n v="1.8050541516245486"/>
    <x v="5"/>
    <x v="0"/>
  </r>
  <r>
    <x v="80"/>
    <x v="184"/>
    <n v="99.638989169675085"/>
    <x v="5"/>
    <x v="0"/>
  </r>
  <r>
    <x v="80"/>
    <x v="185"/>
    <n v="0.36101083032490977"/>
    <x v="5"/>
    <x v="0"/>
  </r>
  <r>
    <x v="81"/>
    <x v="186"/>
    <n v="100"/>
    <x v="5"/>
    <x v="0"/>
  </r>
  <r>
    <x v="81"/>
    <x v="187"/>
    <n v="0"/>
    <x v="5"/>
    <x v="0"/>
  </r>
  <r>
    <x v="77"/>
    <x v="152"/>
    <n v="13.656387665198238"/>
    <x v="6"/>
    <x v="0"/>
  </r>
  <r>
    <x v="77"/>
    <x v="153"/>
    <n v="68.722466960352421"/>
    <x v="6"/>
    <x v="0"/>
  </r>
  <r>
    <x v="77"/>
    <x v="154"/>
    <n v="16.29955947136564"/>
    <x v="6"/>
    <x v="0"/>
  </r>
  <r>
    <x v="77"/>
    <x v="155"/>
    <n v="0"/>
    <x v="6"/>
    <x v="0"/>
  </r>
  <r>
    <x v="77"/>
    <x v="4"/>
    <n v="1.3215859030837005"/>
    <x v="6"/>
    <x v="0"/>
  </r>
  <r>
    <x v="78"/>
    <x v="156"/>
    <n v="30.837004405286343"/>
    <x v="6"/>
    <x v="0"/>
  </r>
  <r>
    <x v="78"/>
    <x v="157"/>
    <n v="53.744493392070481"/>
    <x v="6"/>
    <x v="0"/>
  </r>
  <r>
    <x v="78"/>
    <x v="158"/>
    <n v="4.4052863436123344"/>
    <x v="6"/>
    <x v="0"/>
  </r>
  <r>
    <x v="78"/>
    <x v="159"/>
    <n v="0"/>
    <x v="6"/>
    <x v="0"/>
  </r>
  <r>
    <x v="78"/>
    <x v="160"/>
    <n v="1.7621145374449338"/>
    <x v="6"/>
    <x v="0"/>
  </r>
  <r>
    <x v="78"/>
    <x v="161"/>
    <n v="1.3215859030837005"/>
    <x v="6"/>
    <x v="0"/>
  </r>
  <r>
    <x v="78"/>
    <x v="162"/>
    <n v="3.9647577092511015"/>
    <x v="6"/>
    <x v="0"/>
  </r>
  <r>
    <x v="78"/>
    <x v="163"/>
    <n v="2.2026431718061672"/>
    <x v="6"/>
    <x v="0"/>
  </r>
  <r>
    <x v="78"/>
    <x v="164"/>
    <n v="0.44052863436123346"/>
    <x v="6"/>
    <x v="0"/>
  </r>
  <r>
    <x v="78"/>
    <x v="165"/>
    <n v="0.44052863436123346"/>
    <x v="6"/>
    <x v="0"/>
  </r>
  <r>
    <x v="78"/>
    <x v="166"/>
    <n v="0.44052863436123346"/>
    <x v="6"/>
    <x v="0"/>
  </r>
  <r>
    <x v="78"/>
    <x v="4"/>
    <n v="0.44052863436123346"/>
    <x v="6"/>
    <x v="0"/>
  </r>
  <r>
    <x v="79"/>
    <x v="167"/>
    <n v="26.431718061674008"/>
    <x v="6"/>
    <x v="0"/>
  </r>
  <r>
    <x v="79"/>
    <x v="168"/>
    <n v="45.374449339207047"/>
    <x v="6"/>
    <x v="0"/>
  </r>
  <r>
    <x v="79"/>
    <x v="169"/>
    <n v="4.4052863436123344"/>
    <x v="6"/>
    <x v="0"/>
  </r>
  <r>
    <x v="79"/>
    <x v="170"/>
    <n v="0"/>
    <x v="6"/>
    <x v="0"/>
  </r>
  <r>
    <x v="79"/>
    <x v="171"/>
    <n v="17.621145374449338"/>
    <x v="6"/>
    <x v="0"/>
  </r>
  <r>
    <x v="79"/>
    <x v="172"/>
    <n v="0"/>
    <x v="6"/>
    <x v="0"/>
  </r>
  <r>
    <x v="79"/>
    <x v="4"/>
    <n v="6.1674008810572687"/>
    <x v="6"/>
    <x v="0"/>
  </r>
  <r>
    <x v="80"/>
    <x v="173"/>
    <n v="9.6916299559471373"/>
    <x v="6"/>
    <x v="0"/>
  </r>
  <r>
    <x v="80"/>
    <x v="174"/>
    <n v="90.308370044052865"/>
    <x v="6"/>
    <x v="0"/>
  </r>
  <r>
    <x v="80"/>
    <x v="175"/>
    <n v="65.198237885462561"/>
    <x v="6"/>
    <x v="0"/>
  </r>
  <r>
    <x v="80"/>
    <x v="176"/>
    <n v="10.572687224669604"/>
    <x v="6"/>
    <x v="0"/>
  </r>
  <r>
    <x v="80"/>
    <x v="177"/>
    <n v="3.0837004405286343"/>
    <x v="6"/>
    <x v="0"/>
  </r>
  <r>
    <x v="80"/>
    <x v="178"/>
    <n v="4.8458149779735686"/>
    <x v="6"/>
    <x v="0"/>
  </r>
  <r>
    <x v="80"/>
    <x v="179"/>
    <n v="6.607929515418502"/>
    <x v="6"/>
    <x v="0"/>
  </r>
  <r>
    <x v="80"/>
    <x v="180"/>
    <n v="92.951541850220266"/>
    <x v="6"/>
    <x v="0"/>
  </r>
  <r>
    <x v="80"/>
    <x v="181"/>
    <n v="7.0484581497797354"/>
    <x v="6"/>
    <x v="0"/>
  </r>
  <r>
    <x v="80"/>
    <x v="182"/>
    <n v="99.559471365638771"/>
    <x v="6"/>
    <x v="0"/>
  </r>
  <r>
    <x v="80"/>
    <x v="183"/>
    <n v="0.44052863436123346"/>
    <x v="6"/>
    <x v="0"/>
  </r>
  <r>
    <x v="80"/>
    <x v="184"/>
    <n v="98.23788546255507"/>
    <x v="6"/>
    <x v="0"/>
  </r>
  <r>
    <x v="80"/>
    <x v="185"/>
    <n v="1.7621145374449338"/>
    <x v="6"/>
    <x v="0"/>
  </r>
  <r>
    <x v="81"/>
    <x v="186"/>
    <n v="100"/>
    <x v="6"/>
    <x v="0"/>
  </r>
  <r>
    <x v="81"/>
    <x v="187"/>
    <n v="0"/>
    <x v="6"/>
    <x v="0"/>
  </r>
  <r>
    <x v="77"/>
    <x v="152"/>
    <n v="6.3829787234042552"/>
    <x v="7"/>
    <x v="0"/>
  </r>
  <r>
    <x v="77"/>
    <x v="153"/>
    <n v="82.674772036474167"/>
    <x v="7"/>
    <x v="0"/>
  </r>
  <r>
    <x v="77"/>
    <x v="154"/>
    <n v="9.1185410334346511"/>
    <x v="7"/>
    <x v="0"/>
  </r>
  <r>
    <x v="77"/>
    <x v="155"/>
    <n v="0.60790273556231"/>
    <x v="7"/>
    <x v="0"/>
  </r>
  <r>
    <x v="77"/>
    <x v="4"/>
    <n v="1.21580547112462"/>
    <x v="7"/>
    <x v="0"/>
  </r>
  <r>
    <x v="78"/>
    <x v="156"/>
    <n v="34.042553191489361"/>
    <x v="7"/>
    <x v="0"/>
  </r>
  <r>
    <x v="78"/>
    <x v="157"/>
    <n v="58.358662613981764"/>
    <x v="7"/>
    <x v="0"/>
  </r>
  <r>
    <x v="78"/>
    <x v="158"/>
    <n v="0.303951367781155"/>
    <x v="7"/>
    <x v="0"/>
  </r>
  <r>
    <x v="78"/>
    <x v="159"/>
    <n v="0"/>
    <x v="7"/>
    <x v="0"/>
  </r>
  <r>
    <x v="78"/>
    <x v="160"/>
    <n v="0.303951367781155"/>
    <x v="7"/>
    <x v="0"/>
  </r>
  <r>
    <x v="78"/>
    <x v="161"/>
    <n v="0.91185410334346506"/>
    <x v="7"/>
    <x v="0"/>
  </r>
  <r>
    <x v="78"/>
    <x v="162"/>
    <n v="2.1276595744680851"/>
    <x v="7"/>
    <x v="0"/>
  </r>
  <r>
    <x v="78"/>
    <x v="163"/>
    <n v="1.21580547112462"/>
    <x v="7"/>
    <x v="0"/>
  </r>
  <r>
    <x v="78"/>
    <x v="164"/>
    <n v="0"/>
    <x v="7"/>
    <x v="0"/>
  </r>
  <r>
    <x v="78"/>
    <x v="165"/>
    <n v="1.21580547112462"/>
    <x v="7"/>
    <x v="0"/>
  </r>
  <r>
    <x v="78"/>
    <x v="166"/>
    <n v="0"/>
    <x v="7"/>
    <x v="0"/>
  </r>
  <r>
    <x v="78"/>
    <x v="4"/>
    <n v="1.5197568389057752"/>
    <x v="7"/>
    <x v="0"/>
  </r>
  <r>
    <x v="79"/>
    <x v="167"/>
    <n v="30.3951367781155"/>
    <x v="7"/>
    <x v="0"/>
  </r>
  <r>
    <x v="79"/>
    <x v="168"/>
    <n v="51.975683890577507"/>
    <x v="7"/>
    <x v="0"/>
  </r>
  <r>
    <x v="79"/>
    <x v="169"/>
    <n v="7.9027355623100304"/>
    <x v="7"/>
    <x v="0"/>
  </r>
  <r>
    <x v="79"/>
    <x v="170"/>
    <n v="0"/>
    <x v="7"/>
    <x v="0"/>
  </r>
  <r>
    <x v="79"/>
    <x v="171"/>
    <n v="5.1671732522796354"/>
    <x v="7"/>
    <x v="0"/>
  </r>
  <r>
    <x v="79"/>
    <x v="172"/>
    <n v="0.60790273556231"/>
    <x v="7"/>
    <x v="0"/>
  </r>
  <r>
    <x v="79"/>
    <x v="4"/>
    <n v="3.9513677811550152"/>
    <x v="7"/>
    <x v="0"/>
  </r>
  <r>
    <x v="80"/>
    <x v="173"/>
    <n v="5.4711246200607899"/>
    <x v="7"/>
    <x v="0"/>
  </r>
  <r>
    <x v="80"/>
    <x v="174"/>
    <n v="94.528875379939208"/>
    <x v="7"/>
    <x v="0"/>
  </r>
  <r>
    <x v="80"/>
    <x v="175"/>
    <n v="57.446808510638299"/>
    <x v="7"/>
    <x v="0"/>
  </r>
  <r>
    <x v="80"/>
    <x v="176"/>
    <n v="20.060790273556233"/>
    <x v="7"/>
    <x v="0"/>
  </r>
  <r>
    <x v="80"/>
    <x v="177"/>
    <n v="7.598784194528875"/>
    <x v="7"/>
    <x v="0"/>
  </r>
  <r>
    <x v="80"/>
    <x v="178"/>
    <n v="1.8237082066869301"/>
    <x v="7"/>
    <x v="0"/>
  </r>
  <r>
    <x v="80"/>
    <x v="179"/>
    <n v="7.598784194528875"/>
    <x v="7"/>
    <x v="0"/>
  </r>
  <r>
    <x v="80"/>
    <x v="180"/>
    <n v="93.313069908814583"/>
    <x v="7"/>
    <x v="0"/>
  </r>
  <r>
    <x v="80"/>
    <x v="181"/>
    <n v="6.6869300911854106"/>
    <x v="7"/>
    <x v="0"/>
  </r>
  <r>
    <x v="80"/>
    <x v="182"/>
    <n v="99.088145896656542"/>
    <x v="7"/>
    <x v="0"/>
  </r>
  <r>
    <x v="80"/>
    <x v="183"/>
    <n v="0.91185410334346506"/>
    <x v="7"/>
    <x v="0"/>
  </r>
  <r>
    <x v="80"/>
    <x v="184"/>
    <n v="99.392097264437695"/>
    <x v="7"/>
    <x v="0"/>
  </r>
  <r>
    <x v="80"/>
    <x v="185"/>
    <n v="0.60790273556231"/>
    <x v="7"/>
    <x v="0"/>
  </r>
  <r>
    <x v="81"/>
    <x v="186"/>
    <n v="100"/>
    <x v="7"/>
    <x v="0"/>
  </r>
  <r>
    <x v="81"/>
    <x v="187"/>
    <n v="0"/>
    <x v="7"/>
    <x v="0"/>
  </r>
  <r>
    <x v="77"/>
    <x v="152"/>
    <n v="4.5614035087719298"/>
    <x v="8"/>
    <x v="0"/>
  </r>
  <r>
    <x v="77"/>
    <x v="153"/>
    <n v="82.10526315789474"/>
    <x v="8"/>
    <x v="0"/>
  </r>
  <r>
    <x v="77"/>
    <x v="154"/>
    <n v="11.578947368421053"/>
    <x v="8"/>
    <x v="0"/>
  </r>
  <r>
    <x v="77"/>
    <x v="155"/>
    <n v="0.35087719298245612"/>
    <x v="8"/>
    <x v="0"/>
  </r>
  <r>
    <x v="77"/>
    <x v="4"/>
    <n v="1.4035087719298245"/>
    <x v="8"/>
    <x v="0"/>
  </r>
  <r>
    <x v="78"/>
    <x v="156"/>
    <n v="28.421052631578949"/>
    <x v="8"/>
    <x v="0"/>
  </r>
  <r>
    <x v="78"/>
    <x v="157"/>
    <n v="65.964912280701753"/>
    <x v="8"/>
    <x v="0"/>
  </r>
  <r>
    <x v="78"/>
    <x v="158"/>
    <n v="1.7543859649122806"/>
    <x v="8"/>
    <x v="0"/>
  </r>
  <r>
    <x v="78"/>
    <x v="159"/>
    <n v="0"/>
    <x v="8"/>
    <x v="0"/>
  </r>
  <r>
    <x v="78"/>
    <x v="160"/>
    <n v="0.35087719298245612"/>
    <x v="8"/>
    <x v="0"/>
  </r>
  <r>
    <x v="78"/>
    <x v="161"/>
    <n v="0"/>
    <x v="8"/>
    <x v="0"/>
  </r>
  <r>
    <x v="78"/>
    <x v="162"/>
    <n v="1.0526315789473684"/>
    <x v="8"/>
    <x v="0"/>
  </r>
  <r>
    <x v="78"/>
    <x v="163"/>
    <n v="1.4035087719298245"/>
    <x v="8"/>
    <x v="0"/>
  </r>
  <r>
    <x v="78"/>
    <x v="164"/>
    <n v="0.35087719298245612"/>
    <x v="8"/>
    <x v="0"/>
  </r>
  <r>
    <x v="78"/>
    <x v="165"/>
    <n v="0.35087719298245612"/>
    <x v="8"/>
    <x v="0"/>
  </r>
  <r>
    <x v="78"/>
    <x v="166"/>
    <n v="0"/>
    <x v="8"/>
    <x v="0"/>
  </r>
  <r>
    <x v="78"/>
    <x v="4"/>
    <n v="0.35087719298245612"/>
    <x v="8"/>
    <x v="0"/>
  </r>
  <r>
    <x v="79"/>
    <x v="167"/>
    <n v="15.789473684210526"/>
    <x v="8"/>
    <x v="0"/>
  </r>
  <r>
    <x v="79"/>
    <x v="168"/>
    <n v="59.649122807017541"/>
    <x v="8"/>
    <x v="0"/>
  </r>
  <r>
    <x v="79"/>
    <x v="169"/>
    <n v="13.684210526315789"/>
    <x v="8"/>
    <x v="0"/>
  </r>
  <r>
    <x v="79"/>
    <x v="170"/>
    <n v="0.35087719298245612"/>
    <x v="8"/>
    <x v="0"/>
  </r>
  <r>
    <x v="79"/>
    <x v="171"/>
    <n v="5.6140350877192979"/>
    <x v="8"/>
    <x v="0"/>
  </r>
  <r>
    <x v="79"/>
    <x v="172"/>
    <n v="1.0526315789473684"/>
    <x v="8"/>
    <x v="0"/>
  </r>
  <r>
    <x v="79"/>
    <x v="4"/>
    <n v="3.8596491228070176"/>
    <x v="8"/>
    <x v="0"/>
  </r>
  <r>
    <x v="80"/>
    <x v="173"/>
    <n v="3.5087719298245612"/>
    <x v="8"/>
    <x v="0"/>
  </r>
  <r>
    <x v="80"/>
    <x v="174"/>
    <n v="96.491228070175438"/>
    <x v="8"/>
    <x v="0"/>
  </r>
  <r>
    <x v="80"/>
    <x v="175"/>
    <n v="59.649122807017541"/>
    <x v="8"/>
    <x v="0"/>
  </r>
  <r>
    <x v="80"/>
    <x v="176"/>
    <n v="9.8245614035087723"/>
    <x v="8"/>
    <x v="0"/>
  </r>
  <r>
    <x v="80"/>
    <x v="177"/>
    <n v="13.684210526315789"/>
    <x v="8"/>
    <x v="0"/>
  </r>
  <r>
    <x v="80"/>
    <x v="178"/>
    <n v="2.807017543859649"/>
    <x v="8"/>
    <x v="0"/>
  </r>
  <r>
    <x v="80"/>
    <x v="179"/>
    <n v="10.526315789473685"/>
    <x v="8"/>
    <x v="0"/>
  </r>
  <r>
    <x v="80"/>
    <x v="180"/>
    <n v="92.280701754385959"/>
    <x v="8"/>
    <x v="0"/>
  </r>
  <r>
    <x v="80"/>
    <x v="181"/>
    <n v="7.7192982456140351"/>
    <x v="8"/>
    <x v="0"/>
  </r>
  <r>
    <x v="80"/>
    <x v="182"/>
    <n v="98.596491228070178"/>
    <x v="8"/>
    <x v="0"/>
  </r>
  <r>
    <x v="80"/>
    <x v="183"/>
    <n v="1.4035087719298245"/>
    <x v="8"/>
    <x v="0"/>
  </r>
  <r>
    <x v="80"/>
    <x v="184"/>
    <n v="100"/>
    <x v="8"/>
    <x v="0"/>
  </r>
  <r>
    <x v="80"/>
    <x v="185"/>
    <n v="0"/>
    <x v="8"/>
    <x v="0"/>
  </r>
  <r>
    <x v="81"/>
    <x v="186"/>
    <n v="100"/>
    <x v="8"/>
    <x v="0"/>
  </r>
  <r>
    <x v="81"/>
    <x v="187"/>
    <n v="0"/>
    <x v="8"/>
    <x v="0"/>
  </r>
  <r>
    <x v="77"/>
    <x v="152"/>
    <n v="8.310249307479225"/>
    <x v="9"/>
    <x v="0"/>
  </r>
  <r>
    <x v="77"/>
    <x v="153"/>
    <n v="81.16343490304709"/>
    <x v="9"/>
    <x v="0"/>
  </r>
  <r>
    <x v="77"/>
    <x v="154"/>
    <n v="9.1412742382271475"/>
    <x v="9"/>
    <x v="0"/>
  </r>
  <r>
    <x v="77"/>
    <x v="155"/>
    <n v="0.2770083102493075"/>
    <x v="9"/>
    <x v="0"/>
  </r>
  <r>
    <x v="77"/>
    <x v="4"/>
    <n v="1.10803324099723"/>
    <x v="9"/>
    <x v="0"/>
  </r>
  <r>
    <x v="78"/>
    <x v="156"/>
    <n v="65.927977839335185"/>
    <x v="9"/>
    <x v="0"/>
  </r>
  <r>
    <x v="78"/>
    <x v="157"/>
    <n v="25.207756232686979"/>
    <x v="9"/>
    <x v="0"/>
  </r>
  <r>
    <x v="78"/>
    <x v="158"/>
    <n v="2.21606648199446"/>
    <x v="9"/>
    <x v="0"/>
  </r>
  <r>
    <x v="78"/>
    <x v="159"/>
    <n v="0"/>
    <x v="9"/>
    <x v="0"/>
  </r>
  <r>
    <x v="78"/>
    <x v="160"/>
    <n v="0.554016620498615"/>
    <x v="9"/>
    <x v="0"/>
  </r>
  <r>
    <x v="78"/>
    <x v="161"/>
    <n v="0"/>
    <x v="9"/>
    <x v="0"/>
  </r>
  <r>
    <x v="78"/>
    <x v="162"/>
    <n v="1.10803324099723"/>
    <x v="9"/>
    <x v="0"/>
  </r>
  <r>
    <x v="78"/>
    <x v="163"/>
    <n v="2.21606648199446"/>
    <x v="9"/>
    <x v="0"/>
  </r>
  <r>
    <x v="78"/>
    <x v="164"/>
    <n v="0.2770083102493075"/>
    <x v="9"/>
    <x v="0"/>
  </r>
  <r>
    <x v="78"/>
    <x v="165"/>
    <n v="1.10803324099723"/>
    <x v="9"/>
    <x v="0"/>
  </r>
  <r>
    <x v="78"/>
    <x v="166"/>
    <n v="0.2770083102493075"/>
    <x v="9"/>
    <x v="0"/>
  </r>
  <r>
    <x v="78"/>
    <x v="4"/>
    <n v="1.10803324099723"/>
    <x v="9"/>
    <x v="0"/>
  </r>
  <r>
    <x v="79"/>
    <x v="167"/>
    <n v="60.664819944598335"/>
    <x v="9"/>
    <x v="0"/>
  </r>
  <r>
    <x v="79"/>
    <x v="168"/>
    <n v="26.315789473684209"/>
    <x v="9"/>
    <x v="0"/>
  </r>
  <r>
    <x v="79"/>
    <x v="169"/>
    <n v="3.0470914127423825"/>
    <x v="9"/>
    <x v="0"/>
  </r>
  <r>
    <x v="79"/>
    <x v="170"/>
    <n v="0.554016620498615"/>
    <x v="9"/>
    <x v="0"/>
  </r>
  <r>
    <x v="79"/>
    <x v="171"/>
    <n v="6.3711911357340716"/>
    <x v="9"/>
    <x v="0"/>
  </r>
  <r>
    <x v="79"/>
    <x v="172"/>
    <n v="0"/>
    <x v="9"/>
    <x v="0"/>
  </r>
  <r>
    <x v="79"/>
    <x v="4"/>
    <n v="3.0470914127423825"/>
    <x v="9"/>
    <x v="0"/>
  </r>
  <r>
    <x v="80"/>
    <x v="173"/>
    <n v="4.1551246537396125"/>
    <x v="9"/>
    <x v="0"/>
  </r>
  <r>
    <x v="80"/>
    <x v="174"/>
    <n v="95.844875346260395"/>
    <x v="9"/>
    <x v="0"/>
  </r>
  <r>
    <x v="80"/>
    <x v="175"/>
    <n v="35.734072022160667"/>
    <x v="9"/>
    <x v="0"/>
  </r>
  <r>
    <x v="80"/>
    <x v="176"/>
    <n v="12.465373961218837"/>
    <x v="9"/>
    <x v="0"/>
  </r>
  <r>
    <x v="80"/>
    <x v="177"/>
    <n v="32.686980609418285"/>
    <x v="9"/>
    <x v="0"/>
  </r>
  <r>
    <x v="80"/>
    <x v="178"/>
    <n v="4.1551246537396125"/>
    <x v="9"/>
    <x v="0"/>
  </r>
  <r>
    <x v="80"/>
    <x v="179"/>
    <n v="10.803324099722992"/>
    <x v="9"/>
    <x v="0"/>
  </r>
  <r>
    <x v="80"/>
    <x v="180"/>
    <n v="89.473684210526315"/>
    <x v="9"/>
    <x v="0"/>
  </r>
  <r>
    <x v="80"/>
    <x v="181"/>
    <n v="10.526315789473685"/>
    <x v="9"/>
    <x v="0"/>
  </r>
  <r>
    <x v="80"/>
    <x v="182"/>
    <n v="99.168975069252085"/>
    <x v="9"/>
    <x v="0"/>
  </r>
  <r>
    <x v="80"/>
    <x v="183"/>
    <n v="0.83102493074792239"/>
    <x v="9"/>
    <x v="0"/>
  </r>
  <r>
    <x v="80"/>
    <x v="184"/>
    <n v="99.168975069252085"/>
    <x v="9"/>
    <x v="0"/>
  </r>
  <r>
    <x v="80"/>
    <x v="185"/>
    <n v="0.83102493074792239"/>
    <x v="9"/>
    <x v="0"/>
  </r>
  <r>
    <x v="81"/>
    <x v="186"/>
    <n v="99.7229916897507"/>
    <x v="9"/>
    <x v="0"/>
  </r>
  <r>
    <x v="81"/>
    <x v="187"/>
    <n v="0.2770083102493075"/>
    <x v="9"/>
    <x v="0"/>
  </r>
  <r>
    <x v="77"/>
    <x v="152"/>
    <n v="22.267206477732792"/>
    <x v="10"/>
    <x v="0"/>
  </r>
  <r>
    <x v="77"/>
    <x v="153"/>
    <n v="53.036437246963565"/>
    <x v="10"/>
    <x v="0"/>
  </r>
  <r>
    <x v="77"/>
    <x v="154"/>
    <n v="13.765182186234817"/>
    <x v="10"/>
    <x v="0"/>
  </r>
  <r>
    <x v="77"/>
    <x v="155"/>
    <n v="1.6194331983805668"/>
    <x v="10"/>
    <x v="0"/>
  </r>
  <r>
    <x v="77"/>
    <x v="4"/>
    <n v="9.3117408906882595"/>
    <x v="10"/>
    <x v="0"/>
  </r>
  <r>
    <x v="78"/>
    <x v="156"/>
    <n v="58.704453441295549"/>
    <x v="10"/>
    <x v="0"/>
  </r>
  <r>
    <x v="78"/>
    <x v="157"/>
    <n v="14.574898785425102"/>
    <x v="10"/>
    <x v="0"/>
  </r>
  <r>
    <x v="78"/>
    <x v="158"/>
    <n v="2.42914979757085"/>
    <x v="10"/>
    <x v="0"/>
  </r>
  <r>
    <x v="78"/>
    <x v="159"/>
    <n v="0.40485829959514169"/>
    <x v="10"/>
    <x v="0"/>
  </r>
  <r>
    <x v="78"/>
    <x v="160"/>
    <n v="1.6194331983805668"/>
    <x v="10"/>
    <x v="0"/>
  </r>
  <r>
    <x v="78"/>
    <x v="161"/>
    <n v="0.80971659919028338"/>
    <x v="10"/>
    <x v="0"/>
  </r>
  <r>
    <x v="78"/>
    <x v="162"/>
    <n v="11.336032388663968"/>
    <x v="10"/>
    <x v="0"/>
  </r>
  <r>
    <x v="78"/>
    <x v="163"/>
    <n v="5.2631578947368425"/>
    <x v="10"/>
    <x v="0"/>
  </r>
  <r>
    <x v="78"/>
    <x v="164"/>
    <n v="1.6194331983805668"/>
    <x v="10"/>
    <x v="0"/>
  </r>
  <r>
    <x v="78"/>
    <x v="165"/>
    <n v="2.42914979757085"/>
    <x v="10"/>
    <x v="0"/>
  </r>
  <r>
    <x v="78"/>
    <x v="166"/>
    <n v="0"/>
    <x v="10"/>
    <x v="0"/>
  </r>
  <r>
    <x v="78"/>
    <x v="4"/>
    <n v="0.80971659919028338"/>
    <x v="10"/>
    <x v="0"/>
  </r>
  <r>
    <x v="79"/>
    <x v="167"/>
    <n v="61.943319838056681"/>
    <x v="10"/>
    <x v="0"/>
  </r>
  <r>
    <x v="79"/>
    <x v="168"/>
    <n v="21.05263157894737"/>
    <x v="10"/>
    <x v="0"/>
  </r>
  <r>
    <x v="79"/>
    <x v="169"/>
    <n v="4.8582995951417001"/>
    <x v="10"/>
    <x v="0"/>
  </r>
  <r>
    <x v="79"/>
    <x v="170"/>
    <n v="0.80971659919028338"/>
    <x v="10"/>
    <x v="0"/>
  </r>
  <r>
    <x v="79"/>
    <x v="171"/>
    <n v="9.3117408906882595"/>
    <x v="10"/>
    <x v="0"/>
  </r>
  <r>
    <x v="79"/>
    <x v="172"/>
    <n v="0.40485829959514169"/>
    <x v="10"/>
    <x v="0"/>
  </r>
  <r>
    <x v="79"/>
    <x v="4"/>
    <n v="1.6194331983805668"/>
    <x v="10"/>
    <x v="0"/>
  </r>
  <r>
    <x v="80"/>
    <x v="173"/>
    <n v="22.267206477732792"/>
    <x v="10"/>
    <x v="0"/>
  </r>
  <r>
    <x v="80"/>
    <x v="174"/>
    <n v="77.732793522267201"/>
    <x v="10"/>
    <x v="0"/>
  </r>
  <r>
    <x v="80"/>
    <x v="175"/>
    <n v="12.550607287449393"/>
    <x v="10"/>
    <x v="0"/>
  </r>
  <r>
    <x v="80"/>
    <x v="176"/>
    <n v="1.6194331983805668"/>
    <x v="10"/>
    <x v="0"/>
  </r>
  <r>
    <x v="80"/>
    <x v="177"/>
    <n v="29.149797570850204"/>
    <x v="10"/>
    <x v="0"/>
  </r>
  <r>
    <x v="80"/>
    <x v="178"/>
    <n v="12.550607287449393"/>
    <x v="10"/>
    <x v="0"/>
  </r>
  <r>
    <x v="80"/>
    <x v="179"/>
    <n v="21.862348178137651"/>
    <x v="10"/>
    <x v="0"/>
  </r>
  <r>
    <x v="80"/>
    <x v="180"/>
    <n v="87.044534412955471"/>
    <x v="10"/>
    <x v="0"/>
  </r>
  <r>
    <x v="80"/>
    <x v="181"/>
    <n v="12.955465587044534"/>
    <x v="10"/>
    <x v="0"/>
  </r>
  <r>
    <x v="80"/>
    <x v="182"/>
    <n v="96.356275303643727"/>
    <x v="10"/>
    <x v="0"/>
  </r>
  <r>
    <x v="80"/>
    <x v="183"/>
    <n v="3.6437246963562755"/>
    <x v="10"/>
    <x v="0"/>
  </r>
  <r>
    <x v="80"/>
    <x v="184"/>
    <n v="97.97570850202429"/>
    <x v="10"/>
    <x v="0"/>
  </r>
  <r>
    <x v="80"/>
    <x v="185"/>
    <n v="2.0242914979757085"/>
    <x v="10"/>
    <x v="0"/>
  </r>
  <r>
    <x v="81"/>
    <x v="186"/>
    <n v="100"/>
    <x v="10"/>
    <x v="0"/>
  </r>
  <r>
    <x v="81"/>
    <x v="187"/>
    <n v="0"/>
    <x v="10"/>
    <x v="0"/>
  </r>
  <r>
    <x v="77"/>
    <x v="152"/>
    <n v="11.693548387096774"/>
    <x v="11"/>
    <x v="0"/>
  </r>
  <r>
    <x v="77"/>
    <x v="153"/>
    <n v="76.612903225806448"/>
    <x v="11"/>
    <x v="0"/>
  </r>
  <r>
    <x v="77"/>
    <x v="154"/>
    <n v="6.854838709677419"/>
    <x v="11"/>
    <x v="0"/>
  </r>
  <r>
    <x v="77"/>
    <x v="155"/>
    <n v="2.0161290322580645"/>
    <x v="11"/>
    <x v="0"/>
  </r>
  <r>
    <x v="77"/>
    <x v="4"/>
    <n v="2.8225806451612905"/>
    <x v="11"/>
    <x v="0"/>
  </r>
  <r>
    <x v="78"/>
    <x v="156"/>
    <n v="67.338709677419359"/>
    <x v="11"/>
    <x v="0"/>
  </r>
  <r>
    <x v="78"/>
    <x v="157"/>
    <n v="17.741935483870968"/>
    <x v="11"/>
    <x v="0"/>
  </r>
  <r>
    <x v="78"/>
    <x v="158"/>
    <n v="2.0161290322580645"/>
    <x v="11"/>
    <x v="0"/>
  </r>
  <r>
    <x v="78"/>
    <x v="159"/>
    <n v="0"/>
    <x v="11"/>
    <x v="0"/>
  </r>
  <r>
    <x v="78"/>
    <x v="160"/>
    <n v="3.225806451612903"/>
    <x v="11"/>
    <x v="0"/>
  </r>
  <r>
    <x v="78"/>
    <x v="161"/>
    <n v="0"/>
    <x v="11"/>
    <x v="0"/>
  </r>
  <r>
    <x v="78"/>
    <x v="162"/>
    <n v="2.8225806451612905"/>
    <x v="11"/>
    <x v="0"/>
  </r>
  <r>
    <x v="78"/>
    <x v="163"/>
    <n v="4.032258064516129"/>
    <x v="11"/>
    <x v="0"/>
  </r>
  <r>
    <x v="78"/>
    <x v="164"/>
    <n v="0"/>
    <x v="11"/>
    <x v="0"/>
  </r>
  <r>
    <x v="78"/>
    <x v="165"/>
    <n v="2.0161290322580645"/>
    <x v="11"/>
    <x v="0"/>
  </r>
  <r>
    <x v="78"/>
    <x v="166"/>
    <n v="0"/>
    <x v="11"/>
    <x v="0"/>
  </r>
  <r>
    <x v="78"/>
    <x v="4"/>
    <n v="0.80645161290322576"/>
    <x v="11"/>
    <x v="0"/>
  </r>
  <r>
    <x v="79"/>
    <x v="167"/>
    <n v="65.322580645161295"/>
    <x v="11"/>
    <x v="0"/>
  </r>
  <r>
    <x v="79"/>
    <x v="168"/>
    <n v="17.741935483870968"/>
    <x v="11"/>
    <x v="0"/>
  </r>
  <r>
    <x v="79"/>
    <x v="169"/>
    <n v="4.032258064516129"/>
    <x v="11"/>
    <x v="0"/>
  </r>
  <r>
    <x v="79"/>
    <x v="170"/>
    <n v="0"/>
    <x v="11"/>
    <x v="0"/>
  </r>
  <r>
    <x v="79"/>
    <x v="171"/>
    <n v="9.2741935483870961"/>
    <x v="11"/>
    <x v="0"/>
  </r>
  <r>
    <x v="79"/>
    <x v="172"/>
    <n v="0.80645161290322576"/>
    <x v="11"/>
    <x v="0"/>
  </r>
  <r>
    <x v="79"/>
    <x v="4"/>
    <n v="2.8225806451612905"/>
    <x v="11"/>
    <x v="0"/>
  </r>
  <r>
    <x v="80"/>
    <x v="173"/>
    <n v="8.4677419354838701"/>
    <x v="11"/>
    <x v="0"/>
  </r>
  <r>
    <x v="80"/>
    <x v="174"/>
    <n v="91.532258064516128"/>
    <x v="11"/>
    <x v="0"/>
  </r>
  <r>
    <x v="80"/>
    <x v="175"/>
    <n v="13.709677419354838"/>
    <x v="11"/>
    <x v="0"/>
  </r>
  <r>
    <x v="80"/>
    <x v="176"/>
    <n v="4.032258064516129"/>
    <x v="11"/>
    <x v="0"/>
  </r>
  <r>
    <x v="80"/>
    <x v="177"/>
    <n v="40.725806451612904"/>
    <x v="11"/>
    <x v="0"/>
  </r>
  <r>
    <x v="80"/>
    <x v="178"/>
    <n v="6.854838709677419"/>
    <x v="11"/>
    <x v="0"/>
  </r>
  <r>
    <x v="80"/>
    <x v="179"/>
    <n v="26.20967741935484"/>
    <x v="11"/>
    <x v="0"/>
  </r>
  <r>
    <x v="80"/>
    <x v="180"/>
    <n v="95.967741935483872"/>
    <x v="11"/>
    <x v="0"/>
  </r>
  <r>
    <x v="80"/>
    <x v="181"/>
    <n v="4.032258064516129"/>
    <x v="11"/>
    <x v="0"/>
  </r>
  <r>
    <x v="80"/>
    <x v="182"/>
    <n v="99.596774193548384"/>
    <x v="11"/>
    <x v="0"/>
  </r>
  <r>
    <x v="80"/>
    <x v="183"/>
    <n v="0.40322580645161288"/>
    <x v="11"/>
    <x v="0"/>
  </r>
  <r>
    <x v="80"/>
    <x v="184"/>
    <n v="99.193548387096769"/>
    <x v="11"/>
    <x v="0"/>
  </r>
  <r>
    <x v="80"/>
    <x v="185"/>
    <n v="0.80645161290322576"/>
    <x v="11"/>
    <x v="0"/>
  </r>
  <r>
    <x v="81"/>
    <x v="186"/>
    <n v="100"/>
    <x v="11"/>
    <x v="0"/>
  </r>
  <r>
    <x v="81"/>
    <x v="187"/>
    <n v="0"/>
    <x v="11"/>
    <x v="0"/>
  </r>
  <r>
    <x v="77"/>
    <x v="152"/>
    <n v="19.282511210762333"/>
    <x v="12"/>
    <x v="0"/>
  </r>
  <r>
    <x v="77"/>
    <x v="153"/>
    <n v="65.919282511210767"/>
    <x v="12"/>
    <x v="0"/>
  </r>
  <r>
    <x v="77"/>
    <x v="154"/>
    <n v="11.659192825112108"/>
    <x v="12"/>
    <x v="0"/>
  </r>
  <r>
    <x v="77"/>
    <x v="155"/>
    <n v="0"/>
    <x v="12"/>
    <x v="0"/>
  </r>
  <r>
    <x v="77"/>
    <x v="4"/>
    <n v="3.1390134529147984"/>
    <x v="12"/>
    <x v="0"/>
  </r>
  <r>
    <x v="78"/>
    <x v="156"/>
    <n v="68.609865470852014"/>
    <x v="12"/>
    <x v="0"/>
  </r>
  <r>
    <x v="78"/>
    <x v="157"/>
    <n v="10.31390134529148"/>
    <x v="12"/>
    <x v="0"/>
  </r>
  <r>
    <x v="78"/>
    <x v="158"/>
    <n v="1.3452914798206279"/>
    <x v="12"/>
    <x v="0"/>
  </r>
  <r>
    <x v="78"/>
    <x v="159"/>
    <n v="0"/>
    <x v="12"/>
    <x v="0"/>
  </r>
  <r>
    <x v="78"/>
    <x v="160"/>
    <n v="1.3452914798206279"/>
    <x v="12"/>
    <x v="0"/>
  </r>
  <r>
    <x v="78"/>
    <x v="161"/>
    <n v="0.89686098654708524"/>
    <x v="12"/>
    <x v="0"/>
  </r>
  <r>
    <x v="78"/>
    <x v="162"/>
    <n v="4.4843049327354256"/>
    <x v="12"/>
    <x v="0"/>
  </r>
  <r>
    <x v="78"/>
    <x v="163"/>
    <n v="8.071748878923767"/>
    <x v="12"/>
    <x v="0"/>
  </r>
  <r>
    <x v="78"/>
    <x v="164"/>
    <n v="1.7937219730941705"/>
    <x v="12"/>
    <x v="0"/>
  </r>
  <r>
    <x v="78"/>
    <x v="165"/>
    <n v="3.1390134529147984"/>
    <x v="12"/>
    <x v="0"/>
  </r>
  <r>
    <x v="78"/>
    <x v="166"/>
    <n v="0"/>
    <x v="12"/>
    <x v="0"/>
  </r>
  <r>
    <x v="78"/>
    <x v="4"/>
    <n v="0"/>
    <x v="12"/>
    <x v="0"/>
  </r>
  <r>
    <x v="79"/>
    <x v="167"/>
    <n v="72.645739910313907"/>
    <x v="12"/>
    <x v="0"/>
  </r>
  <r>
    <x v="79"/>
    <x v="168"/>
    <n v="11.659192825112108"/>
    <x v="12"/>
    <x v="0"/>
  </r>
  <r>
    <x v="79"/>
    <x v="169"/>
    <n v="1.7937219730941705"/>
    <x v="12"/>
    <x v="0"/>
  </r>
  <r>
    <x v="79"/>
    <x v="170"/>
    <n v="0.89686098654708524"/>
    <x v="12"/>
    <x v="0"/>
  </r>
  <r>
    <x v="79"/>
    <x v="171"/>
    <n v="10.31390134529148"/>
    <x v="12"/>
    <x v="0"/>
  </r>
  <r>
    <x v="79"/>
    <x v="172"/>
    <n v="0.44843049327354262"/>
    <x v="12"/>
    <x v="0"/>
  </r>
  <r>
    <x v="79"/>
    <x v="4"/>
    <n v="2.2421524663677128"/>
    <x v="12"/>
    <x v="0"/>
  </r>
  <r>
    <x v="80"/>
    <x v="173"/>
    <n v="17.937219730941703"/>
    <x v="12"/>
    <x v="0"/>
  </r>
  <r>
    <x v="80"/>
    <x v="174"/>
    <n v="82.062780269058294"/>
    <x v="12"/>
    <x v="0"/>
  </r>
  <r>
    <x v="80"/>
    <x v="175"/>
    <n v="9.4170403587443943"/>
    <x v="12"/>
    <x v="0"/>
  </r>
  <r>
    <x v="80"/>
    <x v="176"/>
    <n v="1.7937219730941705"/>
    <x v="12"/>
    <x v="0"/>
  </r>
  <r>
    <x v="80"/>
    <x v="177"/>
    <n v="14.349775784753364"/>
    <x v="12"/>
    <x v="0"/>
  </r>
  <r>
    <x v="80"/>
    <x v="178"/>
    <n v="35.874439461883405"/>
    <x v="12"/>
    <x v="0"/>
  </r>
  <r>
    <x v="80"/>
    <x v="179"/>
    <n v="20.627802690582961"/>
    <x v="12"/>
    <x v="0"/>
  </r>
  <r>
    <x v="80"/>
    <x v="180"/>
    <n v="90.582959641255599"/>
    <x v="12"/>
    <x v="0"/>
  </r>
  <r>
    <x v="80"/>
    <x v="181"/>
    <n v="9.4170403587443943"/>
    <x v="12"/>
    <x v="0"/>
  </r>
  <r>
    <x v="80"/>
    <x v="182"/>
    <n v="98.654708520179369"/>
    <x v="12"/>
    <x v="0"/>
  </r>
  <r>
    <x v="80"/>
    <x v="183"/>
    <n v="1.3452914798206279"/>
    <x v="12"/>
    <x v="0"/>
  </r>
  <r>
    <x v="80"/>
    <x v="184"/>
    <n v="98.654708520179369"/>
    <x v="12"/>
    <x v="0"/>
  </r>
  <r>
    <x v="80"/>
    <x v="185"/>
    <n v="1.3452914798206279"/>
    <x v="12"/>
    <x v="0"/>
  </r>
  <r>
    <x v="81"/>
    <x v="186"/>
    <n v="99.551569506726452"/>
    <x v="12"/>
    <x v="0"/>
  </r>
  <r>
    <x v="81"/>
    <x v="187"/>
    <n v="0.44843049327354262"/>
    <x v="12"/>
    <x v="0"/>
  </r>
  <r>
    <x v="77"/>
    <x v="152"/>
    <n v="5.8441558441558445"/>
    <x v="13"/>
    <x v="0"/>
  </r>
  <r>
    <x v="77"/>
    <x v="153"/>
    <n v="77.272727272727266"/>
    <x v="13"/>
    <x v="0"/>
  </r>
  <r>
    <x v="77"/>
    <x v="154"/>
    <n v="11.688311688311689"/>
    <x v="13"/>
    <x v="0"/>
  </r>
  <r>
    <x v="77"/>
    <x v="155"/>
    <n v="0.64935064935064934"/>
    <x v="13"/>
    <x v="0"/>
  </r>
  <r>
    <x v="77"/>
    <x v="4"/>
    <n v="4.5454545454545459"/>
    <x v="13"/>
    <x v="0"/>
  </r>
  <r>
    <x v="78"/>
    <x v="156"/>
    <n v="62.337662337662337"/>
    <x v="13"/>
    <x v="0"/>
  </r>
  <r>
    <x v="78"/>
    <x v="157"/>
    <n v="25.974025974025974"/>
    <x v="13"/>
    <x v="0"/>
  </r>
  <r>
    <x v="78"/>
    <x v="158"/>
    <n v="1.948051948051948"/>
    <x v="13"/>
    <x v="0"/>
  </r>
  <r>
    <x v="78"/>
    <x v="159"/>
    <n v="0"/>
    <x v="13"/>
    <x v="0"/>
  </r>
  <r>
    <x v="78"/>
    <x v="160"/>
    <n v="0"/>
    <x v="13"/>
    <x v="0"/>
  </r>
  <r>
    <x v="78"/>
    <x v="161"/>
    <n v="0"/>
    <x v="13"/>
    <x v="0"/>
  </r>
  <r>
    <x v="78"/>
    <x v="162"/>
    <n v="3.2467532467532467"/>
    <x v="13"/>
    <x v="0"/>
  </r>
  <r>
    <x v="78"/>
    <x v="163"/>
    <n v="4.5454545454545459"/>
    <x v="13"/>
    <x v="0"/>
  </r>
  <r>
    <x v="78"/>
    <x v="164"/>
    <n v="0.64935064935064934"/>
    <x v="13"/>
    <x v="0"/>
  </r>
  <r>
    <x v="78"/>
    <x v="165"/>
    <n v="0.64935064935064934"/>
    <x v="13"/>
    <x v="0"/>
  </r>
  <r>
    <x v="78"/>
    <x v="166"/>
    <n v="0.64935064935064934"/>
    <x v="13"/>
    <x v="0"/>
  </r>
  <r>
    <x v="78"/>
    <x v="4"/>
    <n v="0"/>
    <x v="13"/>
    <x v="0"/>
  </r>
  <r>
    <x v="79"/>
    <x v="167"/>
    <n v="59.090909090909093"/>
    <x v="13"/>
    <x v="0"/>
  </r>
  <r>
    <x v="79"/>
    <x v="168"/>
    <n v="24.025974025974026"/>
    <x v="13"/>
    <x v="0"/>
  </r>
  <r>
    <x v="79"/>
    <x v="169"/>
    <n v="8.4415584415584419"/>
    <x v="13"/>
    <x v="0"/>
  </r>
  <r>
    <x v="79"/>
    <x v="170"/>
    <n v="0"/>
    <x v="13"/>
    <x v="0"/>
  </r>
  <r>
    <x v="79"/>
    <x v="171"/>
    <n v="7.1428571428571432"/>
    <x v="13"/>
    <x v="0"/>
  </r>
  <r>
    <x v="79"/>
    <x v="172"/>
    <n v="0"/>
    <x v="13"/>
    <x v="0"/>
  </r>
  <r>
    <x v="79"/>
    <x v="4"/>
    <n v="1.2987012987012987"/>
    <x v="13"/>
    <x v="0"/>
  </r>
  <r>
    <x v="80"/>
    <x v="173"/>
    <n v="9.7402597402597397"/>
    <x v="13"/>
    <x v="0"/>
  </r>
  <r>
    <x v="80"/>
    <x v="174"/>
    <n v="90.259740259740255"/>
    <x v="13"/>
    <x v="0"/>
  </r>
  <r>
    <x v="80"/>
    <x v="175"/>
    <n v="10.38961038961039"/>
    <x v="13"/>
    <x v="0"/>
  </r>
  <r>
    <x v="80"/>
    <x v="176"/>
    <n v="10.38961038961039"/>
    <x v="13"/>
    <x v="0"/>
  </r>
  <r>
    <x v="80"/>
    <x v="177"/>
    <n v="50"/>
    <x v="13"/>
    <x v="0"/>
  </r>
  <r>
    <x v="80"/>
    <x v="178"/>
    <n v="8.4415584415584419"/>
    <x v="13"/>
    <x v="0"/>
  </r>
  <r>
    <x v="80"/>
    <x v="179"/>
    <n v="11.038961038961039"/>
    <x v="13"/>
    <x v="0"/>
  </r>
  <r>
    <x v="80"/>
    <x v="180"/>
    <n v="90.259740259740255"/>
    <x v="13"/>
    <x v="0"/>
  </r>
  <r>
    <x v="80"/>
    <x v="181"/>
    <n v="9.7402597402597397"/>
    <x v="13"/>
    <x v="0"/>
  </r>
  <r>
    <x v="80"/>
    <x v="182"/>
    <n v="100"/>
    <x v="13"/>
    <x v="0"/>
  </r>
  <r>
    <x v="80"/>
    <x v="183"/>
    <n v="0"/>
    <x v="13"/>
    <x v="0"/>
  </r>
  <r>
    <x v="80"/>
    <x v="184"/>
    <n v="100"/>
    <x v="13"/>
    <x v="0"/>
  </r>
  <r>
    <x v="80"/>
    <x v="185"/>
    <n v="0"/>
    <x v="13"/>
    <x v="0"/>
  </r>
  <r>
    <x v="81"/>
    <x v="186"/>
    <n v="100"/>
    <x v="13"/>
    <x v="0"/>
  </r>
  <r>
    <x v="81"/>
    <x v="187"/>
    <n v="0"/>
    <x v="13"/>
    <x v="0"/>
  </r>
  <r>
    <x v="77"/>
    <x v="152"/>
    <n v="35.828877005347593"/>
    <x v="14"/>
    <x v="0"/>
  </r>
  <r>
    <x v="77"/>
    <x v="153"/>
    <n v="14.973262032085561"/>
    <x v="14"/>
    <x v="0"/>
  </r>
  <r>
    <x v="77"/>
    <x v="154"/>
    <n v="44.919786096256686"/>
    <x v="14"/>
    <x v="0"/>
  </r>
  <r>
    <x v="77"/>
    <x v="155"/>
    <n v="1.0695187165775402"/>
    <x v="14"/>
    <x v="0"/>
  </r>
  <r>
    <x v="77"/>
    <x v="4"/>
    <n v="3.2085561497326203"/>
    <x v="14"/>
    <x v="0"/>
  </r>
  <r>
    <x v="78"/>
    <x v="156"/>
    <n v="18.181818181818183"/>
    <x v="14"/>
    <x v="0"/>
  </r>
  <r>
    <x v="78"/>
    <x v="157"/>
    <n v="26.737967914438503"/>
    <x v="14"/>
    <x v="0"/>
  </r>
  <r>
    <x v="78"/>
    <x v="158"/>
    <n v="23.529411764705884"/>
    <x v="14"/>
    <x v="0"/>
  </r>
  <r>
    <x v="78"/>
    <x v="159"/>
    <n v="0"/>
    <x v="14"/>
    <x v="0"/>
  </r>
  <r>
    <x v="78"/>
    <x v="160"/>
    <n v="3.2085561497326203"/>
    <x v="14"/>
    <x v="0"/>
  </r>
  <r>
    <x v="78"/>
    <x v="161"/>
    <n v="1.6042780748663101"/>
    <x v="14"/>
    <x v="0"/>
  </r>
  <r>
    <x v="78"/>
    <x v="162"/>
    <n v="8.5561497326203213"/>
    <x v="14"/>
    <x v="0"/>
  </r>
  <r>
    <x v="78"/>
    <x v="163"/>
    <n v="11.764705882352942"/>
    <x v="14"/>
    <x v="0"/>
  </r>
  <r>
    <x v="78"/>
    <x v="164"/>
    <n v="3.7433155080213902"/>
    <x v="14"/>
    <x v="0"/>
  </r>
  <r>
    <x v="78"/>
    <x v="165"/>
    <n v="1.0695187165775402"/>
    <x v="14"/>
    <x v="0"/>
  </r>
  <r>
    <x v="78"/>
    <x v="166"/>
    <n v="0.53475935828877008"/>
    <x v="14"/>
    <x v="0"/>
  </r>
  <r>
    <x v="78"/>
    <x v="4"/>
    <n v="1.0695187165775402"/>
    <x v="14"/>
    <x v="0"/>
  </r>
  <r>
    <x v="79"/>
    <x v="167"/>
    <n v="15.508021390374331"/>
    <x v="14"/>
    <x v="0"/>
  </r>
  <r>
    <x v="79"/>
    <x v="168"/>
    <n v="12.299465240641711"/>
    <x v="14"/>
    <x v="0"/>
  </r>
  <r>
    <x v="79"/>
    <x v="169"/>
    <n v="2.6737967914438503"/>
    <x v="14"/>
    <x v="0"/>
  </r>
  <r>
    <x v="79"/>
    <x v="170"/>
    <n v="1.6042780748663101"/>
    <x v="14"/>
    <x v="0"/>
  </r>
  <r>
    <x v="79"/>
    <x v="171"/>
    <n v="65.240641711229941"/>
    <x v="14"/>
    <x v="0"/>
  </r>
  <r>
    <x v="79"/>
    <x v="172"/>
    <n v="0"/>
    <x v="14"/>
    <x v="0"/>
  </r>
  <r>
    <x v="79"/>
    <x v="4"/>
    <n v="2.6737967914438503"/>
    <x v="14"/>
    <x v="0"/>
  </r>
  <r>
    <x v="80"/>
    <x v="173"/>
    <n v="31.550802139037433"/>
    <x v="14"/>
    <x v="0"/>
  </r>
  <r>
    <x v="80"/>
    <x v="174"/>
    <n v="68.44919786096257"/>
    <x v="14"/>
    <x v="0"/>
  </r>
  <r>
    <x v="80"/>
    <x v="175"/>
    <n v="44.919786096256686"/>
    <x v="14"/>
    <x v="0"/>
  </r>
  <r>
    <x v="80"/>
    <x v="176"/>
    <n v="4.8128342245989302"/>
    <x v="14"/>
    <x v="0"/>
  </r>
  <r>
    <x v="80"/>
    <x v="177"/>
    <n v="10.160427807486631"/>
    <x v="14"/>
    <x v="0"/>
  </r>
  <r>
    <x v="80"/>
    <x v="178"/>
    <n v="3.2085561497326203"/>
    <x v="14"/>
    <x v="0"/>
  </r>
  <r>
    <x v="80"/>
    <x v="179"/>
    <n v="5.3475935828877006"/>
    <x v="14"/>
    <x v="0"/>
  </r>
  <r>
    <x v="80"/>
    <x v="180"/>
    <n v="93.048128342245988"/>
    <x v="14"/>
    <x v="0"/>
  </r>
  <r>
    <x v="80"/>
    <x v="181"/>
    <n v="6.9518716577540109"/>
    <x v="14"/>
    <x v="0"/>
  </r>
  <r>
    <x v="80"/>
    <x v="182"/>
    <n v="100"/>
    <x v="14"/>
    <x v="0"/>
  </r>
  <r>
    <x v="80"/>
    <x v="183"/>
    <n v="0"/>
    <x v="14"/>
    <x v="0"/>
  </r>
  <r>
    <x v="80"/>
    <x v="184"/>
    <n v="99.465240641711233"/>
    <x v="14"/>
    <x v="0"/>
  </r>
  <r>
    <x v="80"/>
    <x v="185"/>
    <n v="0.53475935828877008"/>
    <x v="14"/>
    <x v="0"/>
  </r>
  <r>
    <x v="81"/>
    <x v="186"/>
    <n v="99.465240641711233"/>
    <x v="14"/>
    <x v="0"/>
  </r>
  <r>
    <x v="81"/>
    <x v="187"/>
    <n v="0.53475935828877008"/>
    <x v="14"/>
    <x v="0"/>
  </r>
  <r>
    <x v="77"/>
    <x v="152"/>
    <n v="25"/>
    <x v="15"/>
    <x v="0"/>
  </r>
  <r>
    <x v="77"/>
    <x v="153"/>
    <n v="57.547169811320757"/>
    <x v="15"/>
    <x v="0"/>
  </r>
  <r>
    <x v="77"/>
    <x v="154"/>
    <n v="10.849056603773585"/>
    <x v="15"/>
    <x v="0"/>
  </r>
  <r>
    <x v="77"/>
    <x v="155"/>
    <n v="4.2452830188679247"/>
    <x v="15"/>
    <x v="0"/>
  </r>
  <r>
    <x v="77"/>
    <x v="4"/>
    <n v="2.358490566037736"/>
    <x v="15"/>
    <x v="0"/>
  </r>
  <r>
    <x v="78"/>
    <x v="156"/>
    <n v="68.396226415094333"/>
    <x v="15"/>
    <x v="0"/>
  </r>
  <r>
    <x v="78"/>
    <x v="157"/>
    <n v="5.6603773584905657"/>
    <x v="15"/>
    <x v="0"/>
  </r>
  <r>
    <x v="78"/>
    <x v="158"/>
    <n v="1.8867924528301887"/>
    <x v="15"/>
    <x v="0"/>
  </r>
  <r>
    <x v="78"/>
    <x v="159"/>
    <n v="0"/>
    <x v="15"/>
    <x v="0"/>
  </r>
  <r>
    <x v="78"/>
    <x v="160"/>
    <n v="2.8301886792452828"/>
    <x v="15"/>
    <x v="0"/>
  </r>
  <r>
    <x v="78"/>
    <x v="161"/>
    <n v="1.4150943396226414"/>
    <x v="15"/>
    <x v="0"/>
  </r>
  <r>
    <x v="78"/>
    <x v="162"/>
    <n v="7.5471698113207548"/>
    <x v="15"/>
    <x v="0"/>
  </r>
  <r>
    <x v="78"/>
    <x v="163"/>
    <n v="2.358490566037736"/>
    <x v="15"/>
    <x v="0"/>
  </r>
  <r>
    <x v="78"/>
    <x v="164"/>
    <n v="0.47169811320754718"/>
    <x v="15"/>
    <x v="0"/>
  </r>
  <r>
    <x v="78"/>
    <x v="165"/>
    <n v="3.7735849056603774"/>
    <x v="15"/>
    <x v="0"/>
  </r>
  <r>
    <x v="78"/>
    <x v="166"/>
    <n v="3.3018867924528301"/>
    <x v="15"/>
    <x v="0"/>
  </r>
  <r>
    <x v="78"/>
    <x v="4"/>
    <n v="2.358490566037736"/>
    <x v="15"/>
    <x v="0"/>
  </r>
  <r>
    <x v="79"/>
    <x v="167"/>
    <n v="70.283018867924525"/>
    <x v="15"/>
    <x v="0"/>
  </r>
  <r>
    <x v="79"/>
    <x v="168"/>
    <n v="11.320754716981131"/>
    <x v="15"/>
    <x v="0"/>
  </r>
  <r>
    <x v="79"/>
    <x v="169"/>
    <n v="7.0754716981132075"/>
    <x v="15"/>
    <x v="0"/>
  </r>
  <r>
    <x v="79"/>
    <x v="170"/>
    <n v="3.3018867924528301"/>
    <x v="15"/>
    <x v="0"/>
  </r>
  <r>
    <x v="79"/>
    <x v="171"/>
    <n v="2.8301886792452828"/>
    <x v="15"/>
    <x v="0"/>
  </r>
  <r>
    <x v="79"/>
    <x v="172"/>
    <n v="1.8867924528301887"/>
    <x v="15"/>
    <x v="0"/>
  </r>
  <r>
    <x v="79"/>
    <x v="4"/>
    <n v="3.3018867924528301"/>
    <x v="15"/>
    <x v="0"/>
  </r>
  <r>
    <x v="80"/>
    <x v="173"/>
    <n v="13.20754716981132"/>
    <x v="15"/>
    <x v="0"/>
  </r>
  <r>
    <x v="80"/>
    <x v="174"/>
    <n v="86.79245283018868"/>
    <x v="15"/>
    <x v="0"/>
  </r>
  <r>
    <x v="80"/>
    <x v="175"/>
    <n v="29.245283018867923"/>
    <x v="15"/>
    <x v="0"/>
  </r>
  <r>
    <x v="80"/>
    <x v="176"/>
    <n v="8.4905660377358494"/>
    <x v="15"/>
    <x v="0"/>
  </r>
  <r>
    <x v="80"/>
    <x v="177"/>
    <n v="33.018867924528301"/>
    <x v="15"/>
    <x v="0"/>
  </r>
  <r>
    <x v="80"/>
    <x v="178"/>
    <n v="11.79245283018868"/>
    <x v="15"/>
    <x v="0"/>
  </r>
  <r>
    <x v="80"/>
    <x v="179"/>
    <n v="4.2452830188679247"/>
    <x v="15"/>
    <x v="0"/>
  </r>
  <r>
    <x v="80"/>
    <x v="180"/>
    <n v="97.64150943396227"/>
    <x v="15"/>
    <x v="0"/>
  </r>
  <r>
    <x v="80"/>
    <x v="181"/>
    <n v="2.358490566037736"/>
    <x v="15"/>
    <x v="0"/>
  </r>
  <r>
    <x v="80"/>
    <x v="182"/>
    <n v="94.811320754716988"/>
    <x v="15"/>
    <x v="0"/>
  </r>
  <r>
    <x v="80"/>
    <x v="183"/>
    <n v="5.1886792452830193"/>
    <x v="15"/>
    <x v="0"/>
  </r>
  <r>
    <x v="80"/>
    <x v="184"/>
    <n v="99.056603773584911"/>
    <x v="15"/>
    <x v="0"/>
  </r>
  <r>
    <x v="80"/>
    <x v="185"/>
    <n v="0.94339622641509435"/>
    <x v="15"/>
    <x v="0"/>
  </r>
  <r>
    <x v="81"/>
    <x v="186"/>
    <n v="100"/>
    <x v="15"/>
    <x v="0"/>
  </r>
  <r>
    <x v="81"/>
    <x v="187"/>
    <n v="0"/>
    <x v="15"/>
    <x v="0"/>
  </r>
  <r>
    <x v="77"/>
    <x v="152"/>
    <n v="22.274881516587676"/>
    <x v="16"/>
    <x v="0"/>
  </r>
  <r>
    <x v="77"/>
    <x v="153"/>
    <n v="54.028436018957343"/>
    <x v="16"/>
    <x v="0"/>
  </r>
  <r>
    <x v="77"/>
    <x v="154"/>
    <n v="16.587677725118482"/>
    <x v="16"/>
    <x v="0"/>
  </r>
  <r>
    <x v="77"/>
    <x v="155"/>
    <n v="2.8436018957345972"/>
    <x v="16"/>
    <x v="0"/>
  </r>
  <r>
    <x v="77"/>
    <x v="4"/>
    <n v="4.2654028436018958"/>
    <x v="16"/>
    <x v="0"/>
  </r>
  <r>
    <x v="78"/>
    <x v="156"/>
    <n v="57.81990521327014"/>
    <x v="16"/>
    <x v="0"/>
  </r>
  <r>
    <x v="78"/>
    <x v="157"/>
    <n v="16.587677725118482"/>
    <x v="16"/>
    <x v="0"/>
  </r>
  <r>
    <x v="78"/>
    <x v="158"/>
    <n v="5.6872037914691944"/>
    <x v="16"/>
    <x v="0"/>
  </r>
  <r>
    <x v="78"/>
    <x v="159"/>
    <n v="0.23696682464454977"/>
    <x v="16"/>
    <x v="0"/>
  </r>
  <r>
    <x v="78"/>
    <x v="160"/>
    <n v="1.4218009478672986"/>
    <x v="16"/>
    <x v="0"/>
  </r>
  <r>
    <x v="78"/>
    <x v="161"/>
    <n v="1.1848341232227488"/>
    <x v="16"/>
    <x v="0"/>
  </r>
  <r>
    <x v="78"/>
    <x v="162"/>
    <n v="1.6587677725118484"/>
    <x v="16"/>
    <x v="0"/>
  </r>
  <r>
    <x v="78"/>
    <x v="163"/>
    <n v="6.8720379146919433"/>
    <x v="16"/>
    <x v="0"/>
  </r>
  <r>
    <x v="78"/>
    <x v="164"/>
    <n v="0.7109004739336493"/>
    <x v="16"/>
    <x v="0"/>
  </r>
  <r>
    <x v="78"/>
    <x v="165"/>
    <n v="4.7393364928909953"/>
    <x v="16"/>
    <x v="0"/>
  </r>
  <r>
    <x v="78"/>
    <x v="166"/>
    <n v="1.8957345971563981"/>
    <x v="16"/>
    <x v="0"/>
  </r>
  <r>
    <x v="78"/>
    <x v="4"/>
    <n v="1.1848341232227488"/>
    <x v="16"/>
    <x v="0"/>
  </r>
  <r>
    <x v="79"/>
    <x v="167"/>
    <n v="57.582938388625593"/>
    <x v="16"/>
    <x v="0"/>
  </r>
  <r>
    <x v="79"/>
    <x v="168"/>
    <n v="17.061611374407583"/>
    <x v="16"/>
    <x v="0"/>
  </r>
  <r>
    <x v="79"/>
    <x v="169"/>
    <n v="7.8199052132701423"/>
    <x v="16"/>
    <x v="0"/>
  </r>
  <r>
    <x v="79"/>
    <x v="170"/>
    <n v="1.6587677725118484"/>
    <x v="16"/>
    <x v="0"/>
  </r>
  <r>
    <x v="79"/>
    <x v="171"/>
    <n v="10.189573459715639"/>
    <x v="16"/>
    <x v="0"/>
  </r>
  <r>
    <x v="79"/>
    <x v="172"/>
    <n v="0.23696682464454977"/>
    <x v="16"/>
    <x v="0"/>
  </r>
  <r>
    <x v="79"/>
    <x v="4"/>
    <n v="5.4502369668246446"/>
    <x v="16"/>
    <x v="0"/>
  </r>
  <r>
    <x v="80"/>
    <x v="173"/>
    <n v="15.876777251184834"/>
    <x v="16"/>
    <x v="0"/>
  </r>
  <r>
    <x v="80"/>
    <x v="174"/>
    <n v="84.123222748815166"/>
    <x v="16"/>
    <x v="0"/>
  </r>
  <r>
    <x v="80"/>
    <x v="175"/>
    <n v="19.194312796208532"/>
    <x v="16"/>
    <x v="0"/>
  </r>
  <r>
    <x v="80"/>
    <x v="176"/>
    <n v="5.2132701421800949"/>
    <x v="16"/>
    <x v="0"/>
  </r>
  <r>
    <x v="80"/>
    <x v="177"/>
    <n v="35.781990521327018"/>
    <x v="16"/>
    <x v="0"/>
  </r>
  <r>
    <x v="80"/>
    <x v="178"/>
    <n v="8.7677725118483405"/>
    <x v="16"/>
    <x v="0"/>
  </r>
  <r>
    <x v="80"/>
    <x v="179"/>
    <n v="15.165876777251185"/>
    <x v="16"/>
    <x v="0"/>
  </r>
  <r>
    <x v="80"/>
    <x v="180"/>
    <n v="91.232227488151665"/>
    <x v="16"/>
    <x v="0"/>
  </r>
  <r>
    <x v="80"/>
    <x v="181"/>
    <n v="8.7677725118483405"/>
    <x v="16"/>
    <x v="0"/>
  </r>
  <r>
    <x v="80"/>
    <x v="182"/>
    <n v="98.104265402843609"/>
    <x v="16"/>
    <x v="0"/>
  </r>
  <r>
    <x v="80"/>
    <x v="183"/>
    <n v="1.8957345971563981"/>
    <x v="16"/>
    <x v="0"/>
  </r>
  <r>
    <x v="80"/>
    <x v="184"/>
    <n v="98.578199052132703"/>
    <x v="16"/>
    <x v="0"/>
  </r>
  <r>
    <x v="80"/>
    <x v="185"/>
    <n v="1.4218009478672986"/>
    <x v="16"/>
    <x v="0"/>
  </r>
  <r>
    <x v="81"/>
    <x v="186"/>
    <n v="99.763033175355446"/>
    <x v="16"/>
    <x v="0"/>
  </r>
  <r>
    <x v="81"/>
    <x v="187"/>
    <n v="0.23696682464454977"/>
    <x v="16"/>
    <x v="0"/>
  </r>
  <r>
    <x v="77"/>
    <x v="152"/>
    <n v="20.463636363636365"/>
    <x v="0"/>
    <x v="1"/>
  </r>
  <r>
    <x v="77"/>
    <x v="153"/>
    <n v="53.845454545454544"/>
    <x v="0"/>
    <x v="1"/>
  </r>
  <r>
    <x v="77"/>
    <x v="154"/>
    <n v="19.218181818181819"/>
    <x v="0"/>
    <x v="1"/>
  </r>
  <r>
    <x v="77"/>
    <x v="155"/>
    <n v="2.2999999999999998"/>
    <x v="0"/>
    <x v="1"/>
  </r>
  <r>
    <x v="77"/>
    <x v="4"/>
    <n v="4.1727272727272728"/>
    <x v="0"/>
    <x v="1"/>
  </r>
  <r>
    <x v="78"/>
    <x v="156"/>
    <n v="49.118181818181817"/>
    <x v="0"/>
    <x v="1"/>
  </r>
  <r>
    <x v="78"/>
    <x v="157"/>
    <n v="19.336363636363636"/>
    <x v="0"/>
    <x v="1"/>
  </r>
  <r>
    <x v="78"/>
    <x v="158"/>
    <n v="5.6454545454545455"/>
    <x v="0"/>
    <x v="1"/>
  </r>
  <r>
    <x v="78"/>
    <x v="159"/>
    <n v="0.16363636363636364"/>
    <x v="0"/>
    <x v="1"/>
  </r>
  <r>
    <x v="78"/>
    <x v="160"/>
    <n v="3.0363636363636362"/>
    <x v="0"/>
    <x v="1"/>
  </r>
  <r>
    <x v="78"/>
    <x v="161"/>
    <n v="0.50909090909090904"/>
    <x v="0"/>
    <x v="1"/>
  </r>
  <r>
    <x v="78"/>
    <x v="162"/>
    <n v="7.6909090909090905"/>
    <x v="0"/>
    <x v="1"/>
  </r>
  <r>
    <x v="78"/>
    <x v="163"/>
    <n v="6.4909090909090912"/>
    <x v="0"/>
    <x v="1"/>
  </r>
  <r>
    <x v="78"/>
    <x v="164"/>
    <n v="1.3727272727272728"/>
    <x v="0"/>
    <x v="1"/>
  </r>
  <r>
    <x v="78"/>
    <x v="165"/>
    <n v="4.0363636363636362"/>
    <x v="0"/>
    <x v="1"/>
  </r>
  <r>
    <x v="78"/>
    <x v="166"/>
    <n v="1.3545454545454545"/>
    <x v="0"/>
    <x v="1"/>
  </r>
  <r>
    <x v="78"/>
    <x v="4"/>
    <n v="1.2454545454545454"/>
    <x v="0"/>
    <x v="1"/>
  </r>
  <r>
    <x v="79"/>
    <x v="167"/>
    <n v="45.309090909090912"/>
    <x v="0"/>
    <x v="1"/>
  </r>
  <r>
    <x v="79"/>
    <x v="168"/>
    <n v="19.227272727272727"/>
    <x v="0"/>
    <x v="1"/>
  </r>
  <r>
    <x v="79"/>
    <x v="169"/>
    <n v="9.1"/>
    <x v="0"/>
    <x v="1"/>
  </r>
  <r>
    <x v="79"/>
    <x v="170"/>
    <n v="1.3090909090909091"/>
    <x v="0"/>
    <x v="1"/>
  </r>
  <r>
    <x v="79"/>
    <x v="171"/>
    <n v="20.290909090909089"/>
    <x v="0"/>
    <x v="1"/>
  </r>
  <r>
    <x v="79"/>
    <x v="172"/>
    <n v="1.6363636363636365"/>
    <x v="0"/>
    <x v="1"/>
  </r>
  <r>
    <x v="79"/>
    <x v="4"/>
    <n v="3.1272727272727274"/>
    <x v="0"/>
    <x v="1"/>
  </r>
  <r>
    <x v="80"/>
    <x v="173"/>
    <n v="17.272727272727273"/>
    <x v="0"/>
    <x v="1"/>
  </r>
  <r>
    <x v="80"/>
    <x v="174"/>
    <n v="82.727272727272734"/>
    <x v="0"/>
    <x v="1"/>
  </r>
  <r>
    <x v="80"/>
    <x v="175"/>
    <n v="29.209090909090911"/>
    <x v="0"/>
    <x v="1"/>
  </r>
  <r>
    <x v="80"/>
    <x v="176"/>
    <n v="5.7727272727272725"/>
    <x v="0"/>
    <x v="1"/>
  </r>
  <r>
    <x v="80"/>
    <x v="177"/>
    <n v="29.936363636363637"/>
    <x v="0"/>
    <x v="1"/>
  </r>
  <r>
    <x v="80"/>
    <x v="178"/>
    <n v="4.4090909090909092"/>
    <x v="0"/>
    <x v="1"/>
  </r>
  <r>
    <x v="80"/>
    <x v="179"/>
    <n v="13.4"/>
    <x v="0"/>
    <x v="1"/>
  </r>
  <r>
    <x v="80"/>
    <x v="180"/>
    <n v="87.663636363636357"/>
    <x v="0"/>
    <x v="1"/>
  </r>
  <r>
    <x v="80"/>
    <x v="181"/>
    <n v="12.336363636363636"/>
    <x v="0"/>
    <x v="1"/>
  </r>
  <r>
    <x v="80"/>
    <x v="182"/>
    <n v="98.7"/>
    <x v="0"/>
    <x v="1"/>
  </r>
  <r>
    <x v="80"/>
    <x v="183"/>
    <n v="1.3"/>
    <x v="0"/>
    <x v="1"/>
  </r>
  <r>
    <x v="80"/>
    <x v="184"/>
    <n v="99.563636363636363"/>
    <x v="0"/>
    <x v="1"/>
  </r>
  <r>
    <x v="80"/>
    <x v="185"/>
    <n v="0.43636363636363634"/>
    <x v="0"/>
    <x v="1"/>
  </r>
  <r>
    <x v="81"/>
    <x v="186"/>
    <n v="99.74545454545455"/>
    <x v="0"/>
    <x v="1"/>
  </r>
  <r>
    <x v="81"/>
    <x v="187"/>
    <n v="0.25454545454545452"/>
    <x v="0"/>
    <x v="1"/>
  </r>
  <r>
    <x v="77"/>
    <x v="152"/>
    <n v="15.179352580927384"/>
    <x v="1"/>
    <x v="1"/>
  </r>
  <r>
    <x v="77"/>
    <x v="153"/>
    <n v="56.474190726159229"/>
    <x v="1"/>
    <x v="1"/>
  </r>
  <r>
    <x v="77"/>
    <x v="154"/>
    <n v="15.310586176727909"/>
    <x v="1"/>
    <x v="1"/>
  </r>
  <r>
    <x v="77"/>
    <x v="155"/>
    <n v="6.0367454068241466"/>
    <x v="1"/>
    <x v="1"/>
  </r>
  <r>
    <x v="77"/>
    <x v="4"/>
    <n v="6.99912510936133"/>
    <x v="1"/>
    <x v="1"/>
  </r>
  <r>
    <x v="78"/>
    <x v="156"/>
    <n v="71.128608923884514"/>
    <x v="1"/>
    <x v="1"/>
  </r>
  <r>
    <x v="78"/>
    <x v="157"/>
    <n v="8.1802274715660541"/>
    <x v="1"/>
    <x v="1"/>
  </r>
  <r>
    <x v="78"/>
    <x v="158"/>
    <n v="2.8871391076115485"/>
    <x v="1"/>
    <x v="1"/>
  </r>
  <r>
    <x v="78"/>
    <x v="159"/>
    <n v="8.7489063867016617E-2"/>
    <x v="1"/>
    <x v="1"/>
  </r>
  <r>
    <x v="78"/>
    <x v="160"/>
    <n v="2.930883639545057"/>
    <x v="1"/>
    <x v="1"/>
  </r>
  <r>
    <x v="78"/>
    <x v="161"/>
    <n v="0.65616797900262469"/>
    <x v="1"/>
    <x v="1"/>
  </r>
  <r>
    <x v="78"/>
    <x v="162"/>
    <n v="2.0997375328083989"/>
    <x v="1"/>
    <x v="1"/>
  </r>
  <r>
    <x v="78"/>
    <x v="163"/>
    <n v="8.3114610673665794"/>
    <x v="1"/>
    <x v="1"/>
  </r>
  <r>
    <x v="78"/>
    <x v="164"/>
    <n v="0.26246719160104987"/>
    <x v="1"/>
    <x v="1"/>
  </r>
  <r>
    <x v="78"/>
    <x v="165"/>
    <n v="0.30621172353455817"/>
    <x v="1"/>
    <x v="1"/>
  </r>
  <r>
    <x v="78"/>
    <x v="166"/>
    <n v="1.3998250218722659"/>
    <x v="1"/>
    <x v="1"/>
  </r>
  <r>
    <x v="78"/>
    <x v="4"/>
    <n v="1.7497812773403325"/>
    <x v="1"/>
    <x v="1"/>
  </r>
  <r>
    <x v="79"/>
    <x v="167"/>
    <n v="71.741032370953633"/>
    <x v="1"/>
    <x v="1"/>
  </r>
  <r>
    <x v="79"/>
    <x v="168"/>
    <n v="8.4426946631671047"/>
    <x v="1"/>
    <x v="1"/>
  </r>
  <r>
    <x v="79"/>
    <x v="169"/>
    <n v="5.3368328958880138"/>
    <x v="1"/>
    <x v="1"/>
  </r>
  <r>
    <x v="79"/>
    <x v="170"/>
    <n v="2.0559930008748908"/>
    <x v="1"/>
    <x v="1"/>
  </r>
  <r>
    <x v="79"/>
    <x v="171"/>
    <n v="8.3552055993000867"/>
    <x v="1"/>
    <x v="1"/>
  </r>
  <r>
    <x v="79"/>
    <x v="172"/>
    <n v="1.6622922134733158"/>
    <x v="1"/>
    <x v="1"/>
  </r>
  <r>
    <x v="79"/>
    <x v="4"/>
    <n v="2.4059492563429572"/>
    <x v="1"/>
    <x v="1"/>
  </r>
  <r>
    <x v="80"/>
    <x v="173"/>
    <n v="15.966754155730534"/>
    <x v="1"/>
    <x v="1"/>
  </r>
  <r>
    <x v="80"/>
    <x v="174"/>
    <n v="84.033245844269473"/>
    <x v="1"/>
    <x v="1"/>
  </r>
  <r>
    <x v="80"/>
    <x v="175"/>
    <n v="9.9300087489063866"/>
    <x v="1"/>
    <x v="1"/>
  </r>
  <r>
    <x v="80"/>
    <x v="176"/>
    <n v="5.2493438320209975"/>
    <x v="1"/>
    <x v="1"/>
  </r>
  <r>
    <x v="80"/>
    <x v="177"/>
    <n v="39.676290463692041"/>
    <x v="1"/>
    <x v="1"/>
  </r>
  <r>
    <x v="80"/>
    <x v="178"/>
    <n v="10.061242344706912"/>
    <x v="1"/>
    <x v="1"/>
  </r>
  <r>
    <x v="80"/>
    <x v="179"/>
    <n v="19.116360454943131"/>
    <x v="1"/>
    <x v="1"/>
  </r>
  <r>
    <x v="80"/>
    <x v="180"/>
    <n v="85.083114610673661"/>
    <x v="1"/>
    <x v="1"/>
  </r>
  <r>
    <x v="80"/>
    <x v="181"/>
    <n v="14.916885389326334"/>
    <x v="1"/>
    <x v="1"/>
  </r>
  <r>
    <x v="80"/>
    <x v="182"/>
    <n v="97.812773403324584"/>
    <x v="1"/>
    <x v="1"/>
  </r>
  <r>
    <x v="80"/>
    <x v="183"/>
    <n v="2.1872265966754156"/>
    <x v="1"/>
    <x v="1"/>
  </r>
  <r>
    <x v="80"/>
    <x v="184"/>
    <n v="99.343832020997382"/>
    <x v="1"/>
    <x v="1"/>
  </r>
  <r>
    <x v="80"/>
    <x v="185"/>
    <n v="0.65616797900262469"/>
    <x v="1"/>
    <x v="1"/>
  </r>
  <r>
    <x v="81"/>
    <x v="186"/>
    <n v="100"/>
    <x v="1"/>
    <x v="1"/>
  </r>
  <r>
    <x v="81"/>
    <x v="187"/>
    <n v="0"/>
    <x v="1"/>
    <x v="1"/>
  </r>
  <r>
    <x v="77"/>
    <x v="152"/>
    <n v="31.109550561797754"/>
    <x v="2"/>
    <x v="1"/>
  </r>
  <r>
    <x v="77"/>
    <x v="153"/>
    <n v="35.276217228464418"/>
    <x v="2"/>
    <x v="1"/>
  </r>
  <r>
    <x v="77"/>
    <x v="154"/>
    <n v="30.992509363295881"/>
    <x v="2"/>
    <x v="1"/>
  </r>
  <r>
    <x v="77"/>
    <x v="155"/>
    <n v="0.67883895131086147"/>
    <x v="2"/>
    <x v="1"/>
  </r>
  <r>
    <x v="77"/>
    <x v="4"/>
    <n v="1.9428838951310861"/>
    <x v="2"/>
    <x v="1"/>
  </r>
  <r>
    <x v="78"/>
    <x v="156"/>
    <n v="25.468164794007489"/>
    <x v="2"/>
    <x v="1"/>
  </r>
  <r>
    <x v="78"/>
    <x v="157"/>
    <n v="23.946629213483146"/>
    <x v="2"/>
    <x v="1"/>
  </r>
  <r>
    <x v="78"/>
    <x v="158"/>
    <n v="9.6207865168539328"/>
    <x v="2"/>
    <x v="1"/>
  </r>
  <r>
    <x v="78"/>
    <x v="159"/>
    <n v="0.30430711610486894"/>
    <x v="2"/>
    <x v="1"/>
  </r>
  <r>
    <x v="78"/>
    <x v="160"/>
    <n v="3.9325842696629212"/>
    <x v="2"/>
    <x v="1"/>
  </r>
  <r>
    <x v="78"/>
    <x v="161"/>
    <n v="0.25749063670411987"/>
    <x v="2"/>
    <x v="1"/>
  </r>
  <r>
    <x v="78"/>
    <x v="162"/>
    <n v="14.817415730337078"/>
    <x v="2"/>
    <x v="1"/>
  </r>
  <r>
    <x v="78"/>
    <x v="163"/>
    <n v="7.8183520599250933"/>
    <x v="2"/>
    <x v="1"/>
  </r>
  <r>
    <x v="78"/>
    <x v="164"/>
    <n v="2.6217228464419478"/>
    <x v="2"/>
    <x v="1"/>
  </r>
  <r>
    <x v="78"/>
    <x v="165"/>
    <n v="8.0524344569288395"/>
    <x v="2"/>
    <x v="1"/>
  </r>
  <r>
    <x v="78"/>
    <x v="166"/>
    <n v="2.3642322097378279"/>
    <x v="2"/>
    <x v="1"/>
  </r>
  <r>
    <x v="78"/>
    <x v="4"/>
    <n v="0.79588014981273403"/>
    <x v="2"/>
    <x v="1"/>
  </r>
  <r>
    <x v="79"/>
    <x v="167"/>
    <n v="21.044007490636705"/>
    <x v="2"/>
    <x v="1"/>
  </r>
  <r>
    <x v="79"/>
    <x v="168"/>
    <n v="20.084269662921347"/>
    <x v="2"/>
    <x v="1"/>
  </r>
  <r>
    <x v="79"/>
    <x v="169"/>
    <n v="12.242509363295881"/>
    <x v="2"/>
    <x v="1"/>
  </r>
  <r>
    <x v="79"/>
    <x v="170"/>
    <n v="1.1704119850187267"/>
    <x v="2"/>
    <x v="1"/>
  </r>
  <r>
    <x v="79"/>
    <x v="171"/>
    <n v="38.412921348314605"/>
    <x v="2"/>
    <x v="1"/>
  </r>
  <r>
    <x v="79"/>
    <x v="172"/>
    <n v="2.808988764044944"/>
    <x v="2"/>
    <x v="1"/>
  </r>
  <r>
    <x v="79"/>
    <x v="4"/>
    <n v="4.2368913857677901"/>
    <x v="2"/>
    <x v="1"/>
  </r>
  <r>
    <x v="80"/>
    <x v="173"/>
    <n v="24.485018726591761"/>
    <x v="2"/>
    <x v="1"/>
  </r>
  <r>
    <x v="80"/>
    <x v="174"/>
    <n v="75.514981273408239"/>
    <x v="2"/>
    <x v="1"/>
  </r>
  <r>
    <x v="80"/>
    <x v="175"/>
    <n v="41.736891385767791"/>
    <x v="2"/>
    <x v="1"/>
  </r>
  <r>
    <x v="80"/>
    <x v="176"/>
    <n v="3.5814606741573032"/>
    <x v="2"/>
    <x v="1"/>
  </r>
  <r>
    <x v="80"/>
    <x v="177"/>
    <n v="21.301498127340825"/>
    <x v="2"/>
    <x v="1"/>
  </r>
  <r>
    <x v="80"/>
    <x v="178"/>
    <n v="0.86610486891385763"/>
    <x v="2"/>
    <x v="1"/>
  </r>
  <r>
    <x v="80"/>
    <x v="179"/>
    <n v="8.0290262172284645"/>
    <x v="2"/>
    <x v="1"/>
  </r>
  <r>
    <x v="80"/>
    <x v="180"/>
    <n v="90.098314606741567"/>
    <x v="2"/>
    <x v="1"/>
  </r>
  <r>
    <x v="80"/>
    <x v="181"/>
    <n v="9.9016853932584272"/>
    <x v="2"/>
    <x v="1"/>
  </r>
  <r>
    <x v="80"/>
    <x v="182"/>
    <n v="99.367977528089881"/>
    <x v="2"/>
    <x v="1"/>
  </r>
  <r>
    <x v="80"/>
    <x v="183"/>
    <n v="0.6320224719101124"/>
    <x v="2"/>
    <x v="1"/>
  </r>
  <r>
    <x v="80"/>
    <x v="184"/>
    <n v="99.859550561797747"/>
    <x v="2"/>
    <x v="1"/>
  </r>
  <r>
    <x v="80"/>
    <x v="185"/>
    <n v="0.1404494382022472"/>
    <x v="2"/>
    <x v="1"/>
  </r>
  <r>
    <x v="81"/>
    <x v="186"/>
    <n v="99.742509363295881"/>
    <x v="2"/>
    <x v="1"/>
  </r>
  <r>
    <x v="81"/>
    <x v="187"/>
    <n v="0.25749063670411987"/>
    <x v="2"/>
    <x v="1"/>
  </r>
  <r>
    <x v="77"/>
    <x v="152"/>
    <n v="8.8599752168525399"/>
    <x v="3"/>
    <x v="1"/>
  </r>
  <r>
    <x v="77"/>
    <x v="153"/>
    <n v="75.774473358116481"/>
    <x v="3"/>
    <x v="1"/>
  </r>
  <r>
    <x v="77"/>
    <x v="154"/>
    <n v="9.7273853779429995"/>
    <x v="3"/>
    <x v="1"/>
  </r>
  <r>
    <x v="77"/>
    <x v="155"/>
    <n v="1.2391573729863692"/>
    <x v="3"/>
    <x v="1"/>
  </r>
  <r>
    <x v="77"/>
    <x v="4"/>
    <n v="4.3990086741016112"/>
    <x v="3"/>
    <x v="1"/>
  </r>
  <r>
    <x v="78"/>
    <x v="156"/>
    <n v="66.852540272614618"/>
    <x v="3"/>
    <x v="1"/>
  </r>
  <r>
    <x v="78"/>
    <x v="157"/>
    <n v="17.657992565055761"/>
    <x v="3"/>
    <x v="1"/>
  </r>
  <r>
    <x v="78"/>
    <x v="158"/>
    <n v="1.6109045848822801"/>
    <x v="3"/>
    <x v="1"/>
  </r>
  <r>
    <x v="78"/>
    <x v="159"/>
    <n v="6.1957868649318466E-2"/>
    <x v="3"/>
    <x v="1"/>
  </r>
  <r>
    <x v="78"/>
    <x v="160"/>
    <n v="3.0978934324659231"/>
    <x v="3"/>
    <x v="1"/>
  </r>
  <r>
    <x v="78"/>
    <x v="161"/>
    <n v="0.37174721189591076"/>
    <x v="3"/>
    <x v="1"/>
  </r>
  <r>
    <x v="78"/>
    <x v="162"/>
    <n v="3.2218091697645601"/>
    <x v="3"/>
    <x v="1"/>
  </r>
  <r>
    <x v="78"/>
    <x v="163"/>
    <n v="4.337050805452292"/>
    <x v="3"/>
    <x v="1"/>
  </r>
  <r>
    <x v="78"/>
    <x v="164"/>
    <n v="0.92936802973977695"/>
    <x v="3"/>
    <x v="1"/>
  </r>
  <r>
    <x v="78"/>
    <x v="165"/>
    <n v="1.0532837670384139"/>
    <x v="3"/>
    <x v="1"/>
  </r>
  <r>
    <x v="78"/>
    <x v="166"/>
    <n v="0.12391573729863693"/>
    <x v="3"/>
    <x v="1"/>
  </r>
  <r>
    <x v="78"/>
    <x v="4"/>
    <n v="0.68153655514250311"/>
    <x v="3"/>
    <x v="1"/>
  </r>
  <r>
    <x v="79"/>
    <x v="167"/>
    <n v="67.224287484510526"/>
    <x v="3"/>
    <x v="1"/>
  </r>
  <r>
    <x v="79"/>
    <x v="168"/>
    <n v="15.241635687732343"/>
    <x v="3"/>
    <x v="1"/>
  </r>
  <r>
    <x v="79"/>
    <x v="169"/>
    <n v="5.2664188351920691"/>
    <x v="3"/>
    <x v="1"/>
  </r>
  <r>
    <x v="79"/>
    <x v="170"/>
    <n v="1.0532837670384139"/>
    <x v="3"/>
    <x v="1"/>
  </r>
  <r>
    <x v="79"/>
    <x v="171"/>
    <n v="8.6741016109045841"/>
    <x v="3"/>
    <x v="1"/>
  </r>
  <r>
    <x v="79"/>
    <x v="172"/>
    <n v="0.43370508054522927"/>
    <x v="3"/>
    <x v="1"/>
  </r>
  <r>
    <x v="79"/>
    <x v="4"/>
    <n v="2.1065675340768277"/>
    <x v="3"/>
    <x v="1"/>
  </r>
  <r>
    <x v="80"/>
    <x v="173"/>
    <n v="10.346964064436184"/>
    <x v="3"/>
    <x v="1"/>
  </r>
  <r>
    <x v="80"/>
    <x v="174"/>
    <n v="89.653035935563821"/>
    <x v="3"/>
    <x v="1"/>
  </r>
  <r>
    <x v="80"/>
    <x v="175"/>
    <n v="11.586121437422552"/>
    <x v="3"/>
    <x v="1"/>
  </r>
  <r>
    <x v="80"/>
    <x v="176"/>
    <n v="5.3283767038413883"/>
    <x v="3"/>
    <x v="1"/>
  </r>
  <r>
    <x v="80"/>
    <x v="177"/>
    <n v="50.743494423791823"/>
    <x v="3"/>
    <x v="1"/>
  </r>
  <r>
    <x v="80"/>
    <x v="178"/>
    <n v="3.6555142503097895"/>
    <x v="3"/>
    <x v="1"/>
  </r>
  <r>
    <x v="80"/>
    <x v="179"/>
    <n v="18.339529120198264"/>
    <x v="3"/>
    <x v="1"/>
  </r>
  <r>
    <x v="80"/>
    <x v="180"/>
    <n v="82.094175960346959"/>
    <x v="3"/>
    <x v="1"/>
  </r>
  <r>
    <x v="80"/>
    <x v="181"/>
    <n v="17.905824039653037"/>
    <x v="3"/>
    <x v="1"/>
  </r>
  <r>
    <x v="80"/>
    <x v="182"/>
    <n v="98.698884758364315"/>
    <x v="3"/>
    <x v="1"/>
  </r>
  <r>
    <x v="80"/>
    <x v="183"/>
    <n v="1.3011152416356877"/>
    <x v="3"/>
    <x v="1"/>
  </r>
  <r>
    <x v="80"/>
    <x v="184"/>
    <n v="99.504337050805447"/>
    <x v="3"/>
    <x v="1"/>
  </r>
  <r>
    <x v="80"/>
    <x v="185"/>
    <n v="0.49566294919454773"/>
    <x v="3"/>
    <x v="1"/>
  </r>
  <r>
    <x v="81"/>
    <x v="186"/>
    <n v="99.194547707558854"/>
    <x v="3"/>
    <x v="1"/>
  </r>
  <r>
    <x v="81"/>
    <x v="187"/>
    <n v="0.80545229244114003"/>
    <x v="3"/>
    <x v="1"/>
  </r>
  <r>
    <x v="77"/>
    <x v="152"/>
    <n v="11.688311688311689"/>
    <x v="4"/>
    <x v="1"/>
  </r>
  <r>
    <x v="77"/>
    <x v="153"/>
    <n v="78.679653679653683"/>
    <x v="4"/>
    <x v="1"/>
  </r>
  <r>
    <x v="77"/>
    <x v="154"/>
    <n v="5.6277056277056277"/>
    <x v="4"/>
    <x v="1"/>
  </r>
  <r>
    <x v="77"/>
    <x v="155"/>
    <n v="1.5151515151515151"/>
    <x v="4"/>
    <x v="1"/>
  </r>
  <r>
    <x v="77"/>
    <x v="4"/>
    <n v="2.4891774891774894"/>
    <x v="4"/>
    <x v="1"/>
  </r>
  <r>
    <x v="78"/>
    <x v="156"/>
    <n v="45.454545454545453"/>
    <x v="4"/>
    <x v="1"/>
  </r>
  <r>
    <x v="78"/>
    <x v="157"/>
    <n v="41.125541125541126"/>
    <x v="4"/>
    <x v="1"/>
  </r>
  <r>
    <x v="78"/>
    <x v="158"/>
    <n v="3.8961038961038961"/>
    <x v="4"/>
    <x v="1"/>
  </r>
  <r>
    <x v="78"/>
    <x v="159"/>
    <n v="0"/>
    <x v="4"/>
    <x v="1"/>
  </r>
  <r>
    <x v="78"/>
    <x v="160"/>
    <n v="0.97402597402597402"/>
    <x v="4"/>
    <x v="1"/>
  </r>
  <r>
    <x v="78"/>
    <x v="161"/>
    <n v="0.10822510822510822"/>
    <x v="4"/>
    <x v="1"/>
  </r>
  <r>
    <x v="78"/>
    <x v="162"/>
    <n v="1.4069264069264069"/>
    <x v="4"/>
    <x v="1"/>
  </r>
  <r>
    <x v="78"/>
    <x v="163"/>
    <n v="2.5974025974025974"/>
    <x v="4"/>
    <x v="1"/>
  </r>
  <r>
    <x v="78"/>
    <x v="164"/>
    <n v="0.21645021645021645"/>
    <x v="4"/>
    <x v="1"/>
  </r>
  <r>
    <x v="78"/>
    <x v="165"/>
    <n v="1.7316017316017316"/>
    <x v="4"/>
    <x v="1"/>
  </r>
  <r>
    <x v="78"/>
    <x v="166"/>
    <n v="0.4329004329004329"/>
    <x v="4"/>
    <x v="1"/>
  </r>
  <r>
    <x v="78"/>
    <x v="4"/>
    <n v="2.0562770562770565"/>
    <x v="4"/>
    <x v="1"/>
  </r>
  <r>
    <x v="79"/>
    <x v="167"/>
    <n v="21.212121212121211"/>
    <x v="4"/>
    <x v="1"/>
  </r>
  <r>
    <x v="79"/>
    <x v="168"/>
    <n v="54.112554112554115"/>
    <x v="4"/>
    <x v="1"/>
  </r>
  <r>
    <x v="79"/>
    <x v="169"/>
    <n v="15.367965367965368"/>
    <x v="4"/>
    <x v="1"/>
  </r>
  <r>
    <x v="79"/>
    <x v="170"/>
    <n v="0.4329004329004329"/>
    <x v="4"/>
    <x v="1"/>
  </r>
  <r>
    <x v="79"/>
    <x v="171"/>
    <n v="5.7359307359307357"/>
    <x v="4"/>
    <x v="1"/>
  </r>
  <r>
    <x v="79"/>
    <x v="172"/>
    <n v="0.21645021645021645"/>
    <x v="4"/>
    <x v="1"/>
  </r>
  <r>
    <x v="79"/>
    <x v="4"/>
    <n v="2.9220779220779223"/>
    <x v="4"/>
    <x v="1"/>
  </r>
  <r>
    <x v="80"/>
    <x v="173"/>
    <n v="6.0606060606060606"/>
    <x v="4"/>
    <x v="1"/>
  </r>
  <r>
    <x v="80"/>
    <x v="174"/>
    <n v="93.939393939393938"/>
    <x v="4"/>
    <x v="1"/>
  </r>
  <r>
    <x v="80"/>
    <x v="175"/>
    <n v="56.385281385281388"/>
    <x v="4"/>
    <x v="1"/>
  </r>
  <r>
    <x v="80"/>
    <x v="176"/>
    <n v="16.99134199134199"/>
    <x v="4"/>
    <x v="1"/>
  </r>
  <r>
    <x v="80"/>
    <x v="177"/>
    <n v="10.281385281385282"/>
    <x v="4"/>
    <x v="1"/>
  </r>
  <r>
    <x v="80"/>
    <x v="178"/>
    <n v="1.8398268398268398"/>
    <x v="4"/>
    <x v="1"/>
  </r>
  <r>
    <x v="80"/>
    <x v="179"/>
    <n v="8.4415584415584419"/>
    <x v="4"/>
    <x v="1"/>
  </r>
  <r>
    <x v="80"/>
    <x v="180"/>
    <n v="90.151515151515156"/>
    <x v="4"/>
    <x v="1"/>
  </r>
  <r>
    <x v="80"/>
    <x v="181"/>
    <n v="9.8484848484848477"/>
    <x v="4"/>
    <x v="1"/>
  </r>
  <r>
    <x v="80"/>
    <x v="182"/>
    <n v="99.242424242424249"/>
    <x v="4"/>
    <x v="1"/>
  </r>
  <r>
    <x v="80"/>
    <x v="183"/>
    <n v="0.75757575757575757"/>
    <x v="4"/>
    <x v="1"/>
  </r>
  <r>
    <x v="80"/>
    <x v="184"/>
    <n v="99.783549783549788"/>
    <x v="4"/>
    <x v="1"/>
  </r>
  <r>
    <x v="80"/>
    <x v="185"/>
    <n v="0.21645021645021645"/>
    <x v="4"/>
    <x v="1"/>
  </r>
  <r>
    <x v="81"/>
    <x v="186"/>
    <n v="100"/>
    <x v="4"/>
    <x v="1"/>
  </r>
  <r>
    <x v="81"/>
    <x v="187"/>
    <n v="0"/>
    <x v="4"/>
    <x v="1"/>
  </r>
  <r>
    <x v="77"/>
    <x v="152"/>
    <n v="15.025906735751295"/>
    <x v="5"/>
    <x v="1"/>
  </r>
  <r>
    <x v="77"/>
    <x v="153"/>
    <n v="77.202072538860108"/>
    <x v="5"/>
    <x v="1"/>
  </r>
  <r>
    <x v="77"/>
    <x v="154"/>
    <n v="3.6269430051813472"/>
    <x v="5"/>
    <x v="1"/>
  </r>
  <r>
    <x v="77"/>
    <x v="155"/>
    <n v="2.0725388601036268"/>
    <x v="5"/>
    <x v="1"/>
  </r>
  <r>
    <x v="77"/>
    <x v="4"/>
    <n v="2.0725388601036268"/>
    <x v="5"/>
    <x v="1"/>
  </r>
  <r>
    <x v="78"/>
    <x v="156"/>
    <n v="41.968911917098445"/>
    <x v="5"/>
    <x v="1"/>
  </r>
  <r>
    <x v="78"/>
    <x v="157"/>
    <n v="43.005181347150256"/>
    <x v="5"/>
    <x v="1"/>
  </r>
  <r>
    <x v="78"/>
    <x v="158"/>
    <n v="2.0725388601036268"/>
    <x v="5"/>
    <x v="1"/>
  </r>
  <r>
    <x v="78"/>
    <x v="159"/>
    <n v="0"/>
    <x v="5"/>
    <x v="1"/>
  </r>
  <r>
    <x v="78"/>
    <x v="160"/>
    <n v="0"/>
    <x v="5"/>
    <x v="1"/>
  </r>
  <r>
    <x v="78"/>
    <x v="161"/>
    <n v="0.51813471502590669"/>
    <x v="5"/>
    <x v="1"/>
  </r>
  <r>
    <x v="78"/>
    <x v="162"/>
    <n v="0.51813471502590669"/>
    <x v="5"/>
    <x v="1"/>
  </r>
  <r>
    <x v="78"/>
    <x v="163"/>
    <n v="3.6269430051813472"/>
    <x v="5"/>
    <x v="1"/>
  </r>
  <r>
    <x v="78"/>
    <x v="164"/>
    <n v="0"/>
    <x v="5"/>
    <x v="1"/>
  </r>
  <r>
    <x v="78"/>
    <x v="165"/>
    <n v="5.6994818652849739"/>
    <x v="5"/>
    <x v="1"/>
  </r>
  <r>
    <x v="78"/>
    <x v="166"/>
    <n v="0"/>
    <x v="5"/>
    <x v="1"/>
  </r>
  <r>
    <x v="78"/>
    <x v="4"/>
    <n v="2.5906735751295336"/>
    <x v="5"/>
    <x v="1"/>
  </r>
  <r>
    <x v="79"/>
    <x v="167"/>
    <n v="24.870466321243523"/>
    <x v="5"/>
    <x v="1"/>
  </r>
  <r>
    <x v="79"/>
    <x v="168"/>
    <n v="54.404145077720209"/>
    <x v="5"/>
    <x v="1"/>
  </r>
  <r>
    <x v="79"/>
    <x v="169"/>
    <n v="12.435233160621761"/>
    <x v="5"/>
    <x v="1"/>
  </r>
  <r>
    <x v="79"/>
    <x v="170"/>
    <n v="0.51813471502590669"/>
    <x v="5"/>
    <x v="1"/>
  </r>
  <r>
    <x v="79"/>
    <x v="171"/>
    <n v="2.5906735751295336"/>
    <x v="5"/>
    <x v="1"/>
  </r>
  <r>
    <x v="79"/>
    <x v="172"/>
    <n v="0.51813471502590669"/>
    <x v="5"/>
    <x v="1"/>
  </r>
  <r>
    <x v="79"/>
    <x v="4"/>
    <n v="4.6632124352331603"/>
    <x v="5"/>
    <x v="1"/>
  </r>
  <r>
    <x v="80"/>
    <x v="173"/>
    <n v="6.7357512953367875"/>
    <x v="5"/>
    <x v="1"/>
  </r>
  <r>
    <x v="80"/>
    <x v="174"/>
    <n v="93.264248704663217"/>
    <x v="5"/>
    <x v="1"/>
  </r>
  <r>
    <x v="80"/>
    <x v="175"/>
    <n v="58.549222797927463"/>
    <x v="5"/>
    <x v="1"/>
  </r>
  <r>
    <x v="80"/>
    <x v="176"/>
    <n v="17.616580310880828"/>
    <x v="5"/>
    <x v="1"/>
  </r>
  <r>
    <x v="80"/>
    <x v="177"/>
    <n v="10.362694300518134"/>
    <x v="5"/>
    <x v="1"/>
  </r>
  <r>
    <x v="80"/>
    <x v="178"/>
    <n v="0.51813471502590669"/>
    <x v="5"/>
    <x v="1"/>
  </r>
  <r>
    <x v="80"/>
    <x v="179"/>
    <n v="6.2176165803108807"/>
    <x v="5"/>
    <x v="1"/>
  </r>
  <r>
    <x v="80"/>
    <x v="180"/>
    <n v="87.564766839378237"/>
    <x v="5"/>
    <x v="1"/>
  </r>
  <r>
    <x v="80"/>
    <x v="181"/>
    <n v="12.435233160621761"/>
    <x v="5"/>
    <x v="1"/>
  </r>
  <r>
    <x v="80"/>
    <x v="182"/>
    <n v="100"/>
    <x v="5"/>
    <x v="1"/>
  </r>
  <r>
    <x v="80"/>
    <x v="183"/>
    <n v="0"/>
    <x v="5"/>
    <x v="1"/>
  </r>
  <r>
    <x v="80"/>
    <x v="184"/>
    <n v="100"/>
    <x v="5"/>
    <x v="1"/>
  </r>
  <r>
    <x v="80"/>
    <x v="185"/>
    <n v="0"/>
    <x v="5"/>
    <x v="1"/>
  </r>
  <r>
    <x v="81"/>
    <x v="186"/>
    <n v="100"/>
    <x v="5"/>
    <x v="1"/>
  </r>
  <r>
    <x v="81"/>
    <x v="187"/>
    <n v="0"/>
    <x v="5"/>
    <x v="1"/>
  </r>
  <r>
    <x v="77"/>
    <x v="152"/>
    <n v="15"/>
    <x v="6"/>
    <x v="1"/>
  </r>
  <r>
    <x v="77"/>
    <x v="153"/>
    <n v="70"/>
    <x v="6"/>
    <x v="1"/>
  </r>
  <r>
    <x v="77"/>
    <x v="154"/>
    <n v="10.625"/>
    <x v="6"/>
    <x v="1"/>
  </r>
  <r>
    <x v="77"/>
    <x v="155"/>
    <n v="1.25"/>
    <x v="6"/>
    <x v="1"/>
  </r>
  <r>
    <x v="77"/>
    <x v="4"/>
    <n v="3.125"/>
    <x v="6"/>
    <x v="1"/>
  </r>
  <r>
    <x v="78"/>
    <x v="156"/>
    <n v="31.875"/>
    <x v="6"/>
    <x v="1"/>
  </r>
  <r>
    <x v="78"/>
    <x v="157"/>
    <n v="45.625"/>
    <x v="6"/>
    <x v="1"/>
  </r>
  <r>
    <x v="78"/>
    <x v="158"/>
    <n v="10"/>
    <x v="6"/>
    <x v="1"/>
  </r>
  <r>
    <x v="78"/>
    <x v="159"/>
    <n v="0"/>
    <x v="6"/>
    <x v="1"/>
  </r>
  <r>
    <x v="78"/>
    <x v="160"/>
    <n v="1.875"/>
    <x v="6"/>
    <x v="1"/>
  </r>
  <r>
    <x v="78"/>
    <x v="161"/>
    <n v="0"/>
    <x v="6"/>
    <x v="1"/>
  </r>
  <r>
    <x v="78"/>
    <x v="162"/>
    <n v="3.125"/>
    <x v="6"/>
    <x v="1"/>
  </r>
  <r>
    <x v="78"/>
    <x v="163"/>
    <n v="3.125"/>
    <x v="6"/>
    <x v="1"/>
  </r>
  <r>
    <x v="78"/>
    <x v="164"/>
    <n v="0"/>
    <x v="6"/>
    <x v="1"/>
  </r>
  <r>
    <x v="78"/>
    <x v="165"/>
    <n v="0.625"/>
    <x v="6"/>
    <x v="1"/>
  </r>
  <r>
    <x v="78"/>
    <x v="166"/>
    <n v="0.625"/>
    <x v="6"/>
    <x v="1"/>
  </r>
  <r>
    <x v="78"/>
    <x v="4"/>
    <n v="3.125"/>
    <x v="6"/>
    <x v="1"/>
  </r>
  <r>
    <x v="79"/>
    <x v="167"/>
    <n v="17.5"/>
    <x v="6"/>
    <x v="1"/>
  </r>
  <r>
    <x v="79"/>
    <x v="168"/>
    <n v="53.125"/>
    <x v="6"/>
    <x v="1"/>
  </r>
  <r>
    <x v="79"/>
    <x v="169"/>
    <n v="8.75"/>
    <x v="6"/>
    <x v="1"/>
  </r>
  <r>
    <x v="79"/>
    <x v="170"/>
    <n v="0.625"/>
    <x v="6"/>
    <x v="1"/>
  </r>
  <r>
    <x v="79"/>
    <x v="171"/>
    <n v="16.875"/>
    <x v="6"/>
    <x v="1"/>
  </r>
  <r>
    <x v="79"/>
    <x v="172"/>
    <n v="0"/>
    <x v="6"/>
    <x v="1"/>
  </r>
  <r>
    <x v="79"/>
    <x v="4"/>
    <n v="3.125"/>
    <x v="6"/>
    <x v="1"/>
  </r>
  <r>
    <x v="80"/>
    <x v="173"/>
    <n v="8.75"/>
    <x v="6"/>
    <x v="1"/>
  </r>
  <r>
    <x v="80"/>
    <x v="174"/>
    <n v="91.25"/>
    <x v="6"/>
    <x v="1"/>
  </r>
  <r>
    <x v="80"/>
    <x v="175"/>
    <n v="59.375"/>
    <x v="6"/>
    <x v="1"/>
  </r>
  <r>
    <x v="80"/>
    <x v="176"/>
    <n v="17.5"/>
    <x v="6"/>
    <x v="1"/>
  </r>
  <r>
    <x v="80"/>
    <x v="177"/>
    <n v="3.75"/>
    <x v="6"/>
    <x v="1"/>
  </r>
  <r>
    <x v="80"/>
    <x v="178"/>
    <n v="4.375"/>
    <x v="6"/>
    <x v="1"/>
  </r>
  <r>
    <x v="80"/>
    <x v="179"/>
    <n v="6.25"/>
    <x v="6"/>
    <x v="1"/>
  </r>
  <r>
    <x v="80"/>
    <x v="180"/>
    <n v="91.875"/>
    <x v="6"/>
    <x v="1"/>
  </r>
  <r>
    <x v="80"/>
    <x v="181"/>
    <n v="8.125"/>
    <x v="6"/>
    <x v="1"/>
  </r>
  <r>
    <x v="80"/>
    <x v="182"/>
    <n v="99.375"/>
    <x v="6"/>
    <x v="1"/>
  </r>
  <r>
    <x v="80"/>
    <x v="183"/>
    <n v="0.625"/>
    <x v="6"/>
    <x v="1"/>
  </r>
  <r>
    <x v="80"/>
    <x v="184"/>
    <n v="100"/>
    <x v="6"/>
    <x v="1"/>
  </r>
  <r>
    <x v="80"/>
    <x v="185"/>
    <n v="0"/>
    <x v="6"/>
    <x v="1"/>
  </r>
  <r>
    <x v="81"/>
    <x v="186"/>
    <n v="100"/>
    <x v="6"/>
    <x v="1"/>
  </r>
  <r>
    <x v="81"/>
    <x v="187"/>
    <n v="0"/>
    <x v="6"/>
    <x v="1"/>
  </r>
  <r>
    <x v="77"/>
    <x v="152"/>
    <n v="10.067114093959731"/>
    <x v="7"/>
    <x v="1"/>
  </r>
  <r>
    <x v="77"/>
    <x v="153"/>
    <n v="78.523489932885909"/>
    <x v="7"/>
    <x v="1"/>
  </r>
  <r>
    <x v="77"/>
    <x v="154"/>
    <n v="5.3691275167785237"/>
    <x v="7"/>
    <x v="1"/>
  </r>
  <r>
    <x v="77"/>
    <x v="155"/>
    <n v="2.348993288590604"/>
    <x v="7"/>
    <x v="1"/>
  </r>
  <r>
    <x v="77"/>
    <x v="4"/>
    <n v="3.6912751677852347"/>
    <x v="7"/>
    <x v="1"/>
  </r>
  <r>
    <x v="78"/>
    <x v="156"/>
    <n v="47.986577181208055"/>
    <x v="7"/>
    <x v="1"/>
  </r>
  <r>
    <x v="78"/>
    <x v="157"/>
    <n v="39.597315436241608"/>
    <x v="7"/>
    <x v="1"/>
  </r>
  <r>
    <x v="78"/>
    <x v="158"/>
    <n v="2.0134228187919465"/>
    <x v="7"/>
    <x v="1"/>
  </r>
  <r>
    <x v="78"/>
    <x v="159"/>
    <n v="0"/>
    <x v="7"/>
    <x v="1"/>
  </r>
  <r>
    <x v="78"/>
    <x v="160"/>
    <n v="0.67114093959731547"/>
    <x v="7"/>
    <x v="1"/>
  </r>
  <r>
    <x v="78"/>
    <x v="161"/>
    <n v="0"/>
    <x v="7"/>
    <x v="1"/>
  </r>
  <r>
    <x v="78"/>
    <x v="162"/>
    <n v="2.0134228187919465"/>
    <x v="7"/>
    <x v="1"/>
  </r>
  <r>
    <x v="78"/>
    <x v="163"/>
    <n v="3.3557046979865772"/>
    <x v="7"/>
    <x v="1"/>
  </r>
  <r>
    <x v="78"/>
    <x v="164"/>
    <n v="0.33557046979865773"/>
    <x v="7"/>
    <x v="1"/>
  </r>
  <r>
    <x v="78"/>
    <x v="165"/>
    <n v="1.0067114093959733"/>
    <x v="7"/>
    <x v="1"/>
  </r>
  <r>
    <x v="78"/>
    <x v="166"/>
    <n v="0.33557046979865773"/>
    <x v="7"/>
    <x v="1"/>
  </r>
  <r>
    <x v="78"/>
    <x v="4"/>
    <n v="2.6845637583892619"/>
    <x v="7"/>
    <x v="1"/>
  </r>
  <r>
    <x v="79"/>
    <x v="167"/>
    <n v="29.19463087248322"/>
    <x v="7"/>
    <x v="1"/>
  </r>
  <r>
    <x v="79"/>
    <x v="168"/>
    <n v="50.671140939597315"/>
    <x v="7"/>
    <x v="1"/>
  </r>
  <r>
    <x v="79"/>
    <x v="169"/>
    <n v="12.416107382550335"/>
    <x v="7"/>
    <x v="1"/>
  </r>
  <r>
    <x v="79"/>
    <x v="170"/>
    <n v="0.33557046979865773"/>
    <x v="7"/>
    <x v="1"/>
  </r>
  <r>
    <x v="79"/>
    <x v="171"/>
    <n v="4.3624161073825505"/>
    <x v="7"/>
    <x v="1"/>
  </r>
  <r>
    <x v="79"/>
    <x v="172"/>
    <n v="0.33557046979865773"/>
    <x v="7"/>
    <x v="1"/>
  </r>
  <r>
    <x v="79"/>
    <x v="4"/>
    <n v="2.6845637583892619"/>
    <x v="7"/>
    <x v="1"/>
  </r>
  <r>
    <x v="80"/>
    <x v="173"/>
    <n v="5.7046979865771812"/>
    <x v="7"/>
    <x v="1"/>
  </r>
  <r>
    <x v="80"/>
    <x v="174"/>
    <n v="94.295302013422813"/>
    <x v="7"/>
    <x v="1"/>
  </r>
  <r>
    <x v="80"/>
    <x v="175"/>
    <n v="56.375838926174495"/>
    <x v="7"/>
    <x v="1"/>
  </r>
  <r>
    <x v="80"/>
    <x v="176"/>
    <n v="16.44295302013423"/>
    <x v="7"/>
    <x v="1"/>
  </r>
  <r>
    <x v="80"/>
    <x v="177"/>
    <n v="11.073825503355705"/>
    <x v="7"/>
    <x v="1"/>
  </r>
  <r>
    <x v="80"/>
    <x v="178"/>
    <n v="1.3422818791946309"/>
    <x v="7"/>
    <x v="1"/>
  </r>
  <r>
    <x v="80"/>
    <x v="179"/>
    <n v="9.0604026845637584"/>
    <x v="7"/>
    <x v="1"/>
  </r>
  <r>
    <x v="80"/>
    <x v="180"/>
    <n v="92.617449664429529"/>
    <x v="7"/>
    <x v="1"/>
  </r>
  <r>
    <x v="80"/>
    <x v="181"/>
    <n v="7.3825503355704694"/>
    <x v="7"/>
    <x v="1"/>
  </r>
  <r>
    <x v="80"/>
    <x v="182"/>
    <n v="99.664429530201346"/>
    <x v="7"/>
    <x v="1"/>
  </r>
  <r>
    <x v="80"/>
    <x v="183"/>
    <n v="0.33557046979865773"/>
    <x v="7"/>
    <x v="1"/>
  </r>
  <r>
    <x v="80"/>
    <x v="184"/>
    <n v="100"/>
    <x v="7"/>
    <x v="1"/>
  </r>
  <r>
    <x v="80"/>
    <x v="185"/>
    <n v="0"/>
    <x v="7"/>
    <x v="1"/>
  </r>
  <r>
    <x v="81"/>
    <x v="186"/>
    <n v="100"/>
    <x v="7"/>
    <x v="1"/>
  </r>
  <r>
    <x v="81"/>
    <x v="187"/>
    <n v="0"/>
    <x v="7"/>
    <x v="1"/>
  </r>
  <r>
    <x v="77"/>
    <x v="152"/>
    <n v="9.1575091575091569"/>
    <x v="8"/>
    <x v="1"/>
  </r>
  <r>
    <x v="77"/>
    <x v="153"/>
    <n v="84.981684981684978"/>
    <x v="8"/>
    <x v="1"/>
  </r>
  <r>
    <x v="77"/>
    <x v="154"/>
    <n v="4.395604395604396"/>
    <x v="8"/>
    <x v="1"/>
  </r>
  <r>
    <x v="77"/>
    <x v="155"/>
    <n v="0.36630036630036628"/>
    <x v="8"/>
    <x v="1"/>
  </r>
  <r>
    <x v="77"/>
    <x v="4"/>
    <n v="1.098901098901099"/>
    <x v="8"/>
    <x v="1"/>
  </r>
  <r>
    <x v="78"/>
    <x v="156"/>
    <n v="53.113553113553117"/>
    <x v="8"/>
    <x v="1"/>
  </r>
  <r>
    <x v="78"/>
    <x v="157"/>
    <n v="38.827838827838825"/>
    <x v="8"/>
    <x v="1"/>
  </r>
  <r>
    <x v="78"/>
    <x v="158"/>
    <n v="3.6630036630036629"/>
    <x v="8"/>
    <x v="1"/>
  </r>
  <r>
    <x v="78"/>
    <x v="159"/>
    <n v="0"/>
    <x v="8"/>
    <x v="1"/>
  </r>
  <r>
    <x v="78"/>
    <x v="160"/>
    <n v="1.4652014652014651"/>
    <x v="8"/>
    <x v="1"/>
  </r>
  <r>
    <x v="78"/>
    <x v="161"/>
    <n v="0"/>
    <x v="8"/>
    <x v="1"/>
  </r>
  <r>
    <x v="78"/>
    <x v="162"/>
    <n v="0.36630036630036628"/>
    <x v="8"/>
    <x v="1"/>
  </r>
  <r>
    <x v="78"/>
    <x v="163"/>
    <n v="0.73260073260073255"/>
    <x v="8"/>
    <x v="1"/>
  </r>
  <r>
    <x v="78"/>
    <x v="164"/>
    <n v="0.36630036630036628"/>
    <x v="8"/>
    <x v="1"/>
  </r>
  <r>
    <x v="78"/>
    <x v="165"/>
    <n v="0.36630036630036628"/>
    <x v="8"/>
    <x v="1"/>
  </r>
  <r>
    <x v="78"/>
    <x v="166"/>
    <n v="0.73260073260073255"/>
    <x v="8"/>
    <x v="1"/>
  </r>
  <r>
    <x v="78"/>
    <x v="4"/>
    <n v="0.36630036630036628"/>
    <x v="8"/>
    <x v="1"/>
  </r>
  <r>
    <x v="79"/>
    <x v="167"/>
    <n v="12.087912087912088"/>
    <x v="8"/>
    <x v="1"/>
  </r>
  <r>
    <x v="79"/>
    <x v="168"/>
    <n v="58.241758241758241"/>
    <x v="8"/>
    <x v="1"/>
  </r>
  <r>
    <x v="79"/>
    <x v="169"/>
    <n v="24.542124542124544"/>
    <x v="8"/>
    <x v="1"/>
  </r>
  <r>
    <x v="79"/>
    <x v="170"/>
    <n v="0.36630036630036628"/>
    <x v="8"/>
    <x v="1"/>
  </r>
  <r>
    <x v="79"/>
    <x v="171"/>
    <n v="2.9304029304029302"/>
    <x v="8"/>
    <x v="1"/>
  </r>
  <r>
    <x v="79"/>
    <x v="172"/>
    <n v="0"/>
    <x v="8"/>
    <x v="1"/>
  </r>
  <r>
    <x v="79"/>
    <x v="4"/>
    <n v="1.8315018315018314"/>
    <x v="8"/>
    <x v="1"/>
  </r>
  <r>
    <x v="80"/>
    <x v="173"/>
    <n v="4.395604395604396"/>
    <x v="8"/>
    <x v="1"/>
  </r>
  <r>
    <x v="80"/>
    <x v="174"/>
    <n v="95.604395604395606"/>
    <x v="8"/>
    <x v="1"/>
  </r>
  <r>
    <x v="80"/>
    <x v="175"/>
    <n v="53.113553113553117"/>
    <x v="8"/>
    <x v="1"/>
  </r>
  <r>
    <x v="80"/>
    <x v="176"/>
    <n v="16.84981684981685"/>
    <x v="8"/>
    <x v="1"/>
  </r>
  <r>
    <x v="80"/>
    <x v="177"/>
    <n v="13.186813186813186"/>
    <x v="8"/>
    <x v="1"/>
  </r>
  <r>
    <x v="80"/>
    <x v="178"/>
    <n v="1.8315018315018314"/>
    <x v="8"/>
    <x v="1"/>
  </r>
  <r>
    <x v="80"/>
    <x v="179"/>
    <n v="10.622710622710622"/>
    <x v="8"/>
    <x v="1"/>
  </r>
  <r>
    <x v="80"/>
    <x v="180"/>
    <n v="88.278388278388277"/>
    <x v="8"/>
    <x v="1"/>
  </r>
  <r>
    <x v="80"/>
    <x v="181"/>
    <n v="11.721611721611721"/>
    <x v="8"/>
    <x v="1"/>
  </r>
  <r>
    <x v="80"/>
    <x v="182"/>
    <n v="98.168498168498175"/>
    <x v="8"/>
    <x v="1"/>
  </r>
  <r>
    <x v="80"/>
    <x v="183"/>
    <n v="1.8315018315018314"/>
    <x v="8"/>
    <x v="1"/>
  </r>
  <r>
    <x v="80"/>
    <x v="184"/>
    <n v="99.26739926739927"/>
    <x v="8"/>
    <x v="1"/>
  </r>
  <r>
    <x v="80"/>
    <x v="185"/>
    <n v="0.73260073260073255"/>
    <x v="8"/>
    <x v="1"/>
  </r>
  <r>
    <x v="81"/>
    <x v="186"/>
    <n v="100"/>
    <x v="8"/>
    <x v="1"/>
  </r>
  <r>
    <x v="81"/>
    <x v="187"/>
    <n v="0"/>
    <x v="8"/>
    <x v="1"/>
  </r>
  <r>
    <x v="77"/>
    <x v="152"/>
    <n v="9.3023255813953494"/>
    <x v="9"/>
    <x v="1"/>
  </r>
  <r>
    <x v="77"/>
    <x v="153"/>
    <n v="76.45348837209302"/>
    <x v="9"/>
    <x v="1"/>
  </r>
  <r>
    <x v="77"/>
    <x v="154"/>
    <n v="9.3023255813953494"/>
    <x v="9"/>
    <x v="1"/>
  </r>
  <r>
    <x v="77"/>
    <x v="155"/>
    <n v="1.7441860465116279"/>
    <x v="9"/>
    <x v="1"/>
  </r>
  <r>
    <x v="77"/>
    <x v="4"/>
    <n v="3.1976744186046511"/>
    <x v="9"/>
    <x v="1"/>
  </r>
  <r>
    <x v="78"/>
    <x v="156"/>
    <n v="69.186046511627907"/>
    <x v="9"/>
    <x v="1"/>
  </r>
  <r>
    <x v="78"/>
    <x v="157"/>
    <n v="18.604651162790699"/>
    <x v="9"/>
    <x v="1"/>
  </r>
  <r>
    <x v="78"/>
    <x v="158"/>
    <n v="3.4883720930232558"/>
    <x v="9"/>
    <x v="1"/>
  </r>
  <r>
    <x v="78"/>
    <x v="159"/>
    <n v="0"/>
    <x v="9"/>
    <x v="1"/>
  </r>
  <r>
    <x v="78"/>
    <x v="160"/>
    <n v="2.0348837209302326"/>
    <x v="9"/>
    <x v="1"/>
  </r>
  <r>
    <x v="78"/>
    <x v="161"/>
    <n v="0.29069767441860467"/>
    <x v="9"/>
    <x v="1"/>
  </r>
  <r>
    <x v="78"/>
    <x v="162"/>
    <n v="2.3255813953488373"/>
    <x v="9"/>
    <x v="1"/>
  </r>
  <r>
    <x v="78"/>
    <x v="163"/>
    <n v="2.0348837209302326"/>
    <x v="9"/>
    <x v="1"/>
  </r>
  <r>
    <x v="78"/>
    <x v="164"/>
    <n v="0"/>
    <x v="9"/>
    <x v="1"/>
  </r>
  <r>
    <x v="78"/>
    <x v="165"/>
    <n v="1.1627906976744187"/>
    <x v="9"/>
    <x v="1"/>
  </r>
  <r>
    <x v="78"/>
    <x v="166"/>
    <n v="0"/>
    <x v="9"/>
    <x v="1"/>
  </r>
  <r>
    <x v="78"/>
    <x v="4"/>
    <n v="0.87209302325581395"/>
    <x v="9"/>
    <x v="1"/>
  </r>
  <r>
    <x v="79"/>
    <x v="167"/>
    <n v="56.395348837209305"/>
    <x v="9"/>
    <x v="1"/>
  </r>
  <r>
    <x v="79"/>
    <x v="168"/>
    <n v="27.61627906976744"/>
    <x v="9"/>
    <x v="1"/>
  </r>
  <r>
    <x v="79"/>
    <x v="169"/>
    <n v="4.6511627906976747"/>
    <x v="9"/>
    <x v="1"/>
  </r>
  <r>
    <x v="79"/>
    <x v="170"/>
    <n v="0.58139534883720934"/>
    <x v="9"/>
    <x v="1"/>
  </r>
  <r>
    <x v="79"/>
    <x v="171"/>
    <n v="8.1395348837209305"/>
    <x v="9"/>
    <x v="1"/>
  </r>
  <r>
    <x v="79"/>
    <x v="172"/>
    <n v="0"/>
    <x v="9"/>
    <x v="1"/>
  </r>
  <r>
    <x v="79"/>
    <x v="4"/>
    <n v="2.6162790697674421"/>
    <x v="9"/>
    <x v="1"/>
  </r>
  <r>
    <x v="80"/>
    <x v="173"/>
    <n v="5.2325581395348841"/>
    <x v="9"/>
    <x v="1"/>
  </r>
  <r>
    <x v="80"/>
    <x v="174"/>
    <n v="94.767441860465112"/>
    <x v="9"/>
    <x v="1"/>
  </r>
  <r>
    <x v="80"/>
    <x v="175"/>
    <n v="42.151162790697676"/>
    <x v="9"/>
    <x v="1"/>
  </r>
  <r>
    <x v="80"/>
    <x v="176"/>
    <n v="7.2674418604651159"/>
    <x v="9"/>
    <x v="1"/>
  </r>
  <r>
    <x v="80"/>
    <x v="177"/>
    <n v="25.290697674418606"/>
    <x v="9"/>
    <x v="1"/>
  </r>
  <r>
    <x v="80"/>
    <x v="178"/>
    <n v="2.6162790697674421"/>
    <x v="9"/>
    <x v="1"/>
  </r>
  <r>
    <x v="80"/>
    <x v="179"/>
    <n v="17.441860465116278"/>
    <x v="9"/>
    <x v="1"/>
  </r>
  <r>
    <x v="80"/>
    <x v="180"/>
    <n v="90.406976744186053"/>
    <x v="9"/>
    <x v="1"/>
  </r>
  <r>
    <x v="80"/>
    <x v="181"/>
    <n v="9.5930232558139537"/>
    <x v="9"/>
    <x v="1"/>
  </r>
  <r>
    <x v="80"/>
    <x v="182"/>
    <n v="99.127906976744185"/>
    <x v="9"/>
    <x v="1"/>
  </r>
  <r>
    <x v="80"/>
    <x v="183"/>
    <n v="0.87209302325581395"/>
    <x v="9"/>
    <x v="1"/>
  </r>
  <r>
    <x v="80"/>
    <x v="184"/>
    <n v="99.70930232558139"/>
    <x v="9"/>
    <x v="1"/>
  </r>
  <r>
    <x v="80"/>
    <x v="185"/>
    <n v="0.29069767441860467"/>
    <x v="9"/>
    <x v="1"/>
  </r>
  <r>
    <x v="81"/>
    <x v="186"/>
    <n v="99.70930232558139"/>
    <x v="9"/>
    <x v="1"/>
  </r>
  <r>
    <x v="81"/>
    <x v="187"/>
    <n v="0.29069767441860467"/>
    <x v="9"/>
    <x v="1"/>
  </r>
  <r>
    <x v="77"/>
    <x v="152"/>
    <n v="10.931174089068826"/>
    <x v="10"/>
    <x v="1"/>
  </r>
  <r>
    <x v="77"/>
    <x v="153"/>
    <n v="56.680161943319838"/>
    <x v="10"/>
    <x v="1"/>
  </r>
  <r>
    <x v="77"/>
    <x v="154"/>
    <n v="17.408906882591094"/>
    <x v="10"/>
    <x v="1"/>
  </r>
  <r>
    <x v="77"/>
    <x v="155"/>
    <n v="6.4777327935222671"/>
    <x v="10"/>
    <x v="1"/>
  </r>
  <r>
    <x v="77"/>
    <x v="4"/>
    <n v="8.5020242914979764"/>
    <x v="10"/>
    <x v="1"/>
  </r>
  <r>
    <x v="78"/>
    <x v="156"/>
    <n v="67.206477732793516"/>
    <x v="10"/>
    <x v="1"/>
  </r>
  <r>
    <x v="78"/>
    <x v="157"/>
    <n v="10.931174089068826"/>
    <x v="10"/>
    <x v="1"/>
  </r>
  <r>
    <x v="78"/>
    <x v="158"/>
    <n v="2.0242914979757085"/>
    <x v="10"/>
    <x v="1"/>
  </r>
  <r>
    <x v="78"/>
    <x v="159"/>
    <n v="0.40485829959514169"/>
    <x v="10"/>
    <x v="1"/>
  </r>
  <r>
    <x v="78"/>
    <x v="160"/>
    <n v="1.6194331983805668"/>
    <x v="10"/>
    <x v="1"/>
  </r>
  <r>
    <x v="78"/>
    <x v="161"/>
    <n v="1.214574898785425"/>
    <x v="10"/>
    <x v="1"/>
  </r>
  <r>
    <x v="78"/>
    <x v="162"/>
    <n v="9.7165991902834001"/>
    <x v="10"/>
    <x v="1"/>
  </r>
  <r>
    <x v="78"/>
    <x v="163"/>
    <n v="2.0242914979757085"/>
    <x v="10"/>
    <x v="1"/>
  </r>
  <r>
    <x v="78"/>
    <x v="164"/>
    <n v="0.40485829959514169"/>
    <x v="10"/>
    <x v="1"/>
  </r>
  <r>
    <x v="78"/>
    <x v="165"/>
    <n v="2.42914979757085"/>
    <x v="10"/>
    <x v="1"/>
  </r>
  <r>
    <x v="78"/>
    <x v="166"/>
    <n v="0.40485829959514169"/>
    <x v="10"/>
    <x v="1"/>
  </r>
  <r>
    <x v="78"/>
    <x v="4"/>
    <n v="1.6194331983805668"/>
    <x v="10"/>
    <x v="1"/>
  </r>
  <r>
    <x v="79"/>
    <x v="167"/>
    <n v="70.850202429149803"/>
    <x v="10"/>
    <x v="1"/>
  </r>
  <r>
    <x v="79"/>
    <x v="168"/>
    <n v="16.599190283400809"/>
    <x v="10"/>
    <x v="1"/>
  </r>
  <r>
    <x v="79"/>
    <x v="169"/>
    <n v="4.048582995951417"/>
    <x v="10"/>
    <x v="1"/>
  </r>
  <r>
    <x v="79"/>
    <x v="170"/>
    <n v="1.214574898785425"/>
    <x v="10"/>
    <x v="1"/>
  </r>
  <r>
    <x v="79"/>
    <x v="171"/>
    <n v="4.8582995951417001"/>
    <x v="10"/>
    <x v="1"/>
  </r>
  <r>
    <x v="79"/>
    <x v="172"/>
    <n v="0"/>
    <x v="10"/>
    <x v="1"/>
  </r>
  <r>
    <x v="79"/>
    <x v="4"/>
    <n v="2.42914979757085"/>
    <x v="10"/>
    <x v="1"/>
  </r>
  <r>
    <x v="80"/>
    <x v="173"/>
    <n v="12.955465587044534"/>
    <x v="10"/>
    <x v="1"/>
  </r>
  <r>
    <x v="80"/>
    <x v="174"/>
    <n v="87.044534412955471"/>
    <x v="10"/>
    <x v="1"/>
  </r>
  <r>
    <x v="80"/>
    <x v="175"/>
    <n v="16.599190283400809"/>
    <x v="10"/>
    <x v="1"/>
  </r>
  <r>
    <x v="80"/>
    <x v="176"/>
    <n v="2.0242914979757085"/>
    <x v="10"/>
    <x v="1"/>
  </r>
  <r>
    <x v="80"/>
    <x v="177"/>
    <n v="40.08097165991903"/>
    <x v="10"/>
    <x v="1"/>
  </r>
  <r>
    <x v="80"/>
    <x v="178"/>
    <n v="11.336032388663968"/>
    <x v="10"/>
    <x v="1"/>
  </r>
  <r>
    <x v="80"/>
    <x v="179"/>
    <n v="17.004048582995953"/>
    <x v="10"/>
    <x v="1"/>
  </r>
  <r>
    <x v="80"/>
    <x v="180"/>
    <n v="80.566801619433193"/>
    <x v="10"/>
    <x v="1"/>
  </r>
  <r>
    <x v="80"/>
    <x v="181"/>
    <n v="19.4331983805668"/>
    <x v="10"/>
    <x v="1"/>
  </r>
  <r>
    <x v="80"/>
    <x v="182"/>
    <n v="97.97570850202429"/>
    <x v="10"/>
    <x v="1"/>
  </r>
  <r>
    <x v="80"/>
    <x v="183"/>
    <n v="2.0242914979757085"/>
    <x v="10"/>
    <x v="1"/>
  </r>
  <r>
    <x v="80"/>
    <x v="184"/>
    <n v="99.190283400809719"/>
    <x v="10"/>
    <x v="1"/>
  </r>
  <r>
    <x v="80"/>
    <x v="185"/>
    <n v="0.80971659919028338"/>
    <x v="10"/>
    <x v="1"/>
  </r>
  <r>
    <x v="81"/>
    <x v="186"/>
    <n v="100"/>
    <x v="10"/>
    <x v="1"/>
  </r>
  <r>
    <x v="81"/>
    <x v="187"/>
    <n v="0"/>
    <x v="10"/>
    <x v="1"/>
  </r>
  <r>
    <x v="77"/>
    <x v="152"/>
    <n v="13.703703703703704"/>
    <x v="11"/>
    <x v="1"/>
  </r>
  <r>
    <x v="77"/>
    <x v="153"/>
    <n v="65.18518518518519"/>
    <x v="11"/>
    <x v="1"/>
  </r>
  <r>
    <x v="77"/>
    <x v="154"/>
    <n v="9.6296296296296298"/>
    <x v="11"/>
    <x v="1"/>
  </r>
  <r>
    <x v="77"/>
    <x v="155"/>
    <n v="2.9629629629629628"/>
    <x v="11"/>
    <x v="1"/>
  </r>
  <r>
    <x v="77"/>
    <x v="4"/>
    <n v="8.518518518518519"/>
    <x v="11"/>
    <x v="1"/>
  </r>
  <r>
    <x v="78"/>
    <x v="156"/>
    <n v="63.333333333333336"/>
    <x v="11"/>
    <x v="1"/>
  </r>
  <r>
    <x v="78"/>
    <x v="157"/>
    <n v="11.481481481481481"/>
    <x v="11"/>
    <x v="1"/>
  </r>
  <r>
    <x v="78"/>
    <x v="158"/>
    <n v="1.4814814814814814"/>
    <x v="11"/>
    <x v="1"/>
  </r>
  <r>
    <x v="78"/>
    <x v="159"/>
    <n v="0"/>
    <x v="11"/>
    <x v="1"/>
  </r>
  <r>
    <x v="78"/>
    <x v="160"/>
    <n v="2.5925925925925926"/>
    <x v="11"/>
    <x v="1"/>
  </r>
  <r>
    <x v="78"/>
    <x v="161"/>
    <n v="0"/>
    <x v="11"/>
    <x v="1"/>
  </r>
  <r>
    <x v="78"/>
    <x v="162"/>
    <n v="4.8148148148148149"/>
    <x v="11"/>
    <x v="1"/>
  </r>
  <r>
    <x v="78"/>
    <x v="163"/>
    <n v="7.0370370370370372"/>
    <x v="11"/>
    <x v="1"/>
  </r>
  <r>
    <x v="78"/>
    <x v="164"/>
    <n v="1.4814814814814814"/>
    <x v="11"/>
    <x v="1"/>
  </r>
  <r>
    <x v="78"/>
    <x v="165"/>
    <n v="5.5555555555555554"/>
    <x v="11"/>
    <x v="1"/>
  </r>
  <r>
    <x v="78"/>
    <x v="166"/>
    <n v="0.7407407407407407"/>
    <x v="11"/>
    <x v="1"/>
  </r>
  <r>
    <x v="78"/>
    <x v="4"/>
    <n v="1.4814814814814814"/>
    <x v="11"/>
    <x v="1"/>
  </r>
  <r>
    <x v="79"/>
    <x v="167"/>
    <n v="63.333333333333336"/>
    <x v="11"/>
    <x v="1"/>
  </r>
  <r>
    <x v="79"/>
    <x v="168"/>
    <n v="13.703703703703704"/>
    <x v="11"/>
    <x v="1"/>
  </r>
  <r>
    <x v="79"/>
    <x v="169"/>
    <n v="7.7777777777777777"/>
    <x v="11"/>
    <x v="1"/>
  </r>
  <r>
    <x v="79"/>
    <x v="170"/>
    <n v="0.7407407407407407"/>
    <x v="11"/>
    <x v="1"/>
  </r>
  <r>
    <x v="79"/>
    <x v="171"/>
    <n v="12.962962962962964"/>
    <x v="11"/>
    <x v="1"/>
  </r>
  <r>
    <x v="79"/>
    <x v="172"/>
    <n v="0.37037037037037035"/>
    <x v="11"/>
    <x v="1"/>
  </r>
  <r>
    <x v="79"/>
    <x v="4"/>
    <n v="1.1111111111111112"/>
    <x v="11"/>
    <x v="1"/>
  </r>
  <r>
    <x v="80"/>
    <x v="173"/>
    <n v="14.444444444444445"/>
    <x v="11"/>
    <x v="1"/>
  </r>
  <r>
    <x v="80"/>
    <x v="174"/>
    <n v="85.555555555555557"/>
    <x v="11"/>
    <x v="1"/>
  </r>
  <r>
    <x v="80"/>
    <x v="175"/>
    <n v="12.962962962962964"/>
    <x v="11"/>
    <x v="1"/>
  </r>
  <r>
    <x v="80"/>
    <x v="176"/>
    <n v="5.5555555555555554"/>
    <x v="11"/>
    <x v="1"/>
  </r>
  <r>
    <x v="80"/>
    <x v="177"/>
    <n v="43.703703703703702"/>
    <x v="11"/>
    <x v="1"/>
  </r>
  <r>
    <x v="80"/>
    <x v="178"/>
    <n v="3.3333333333333335"/>
    <x v="11"/>
    <x v="1"/>
  </r>
  <r>
    <x v="80"/>
    <x v="179"/>
    <n v="20"/>
    <x v="11"/>
    <x v="1"/>
  </r>
  <r>
    <x v="80"/>
    <x v="180"/>
    <n v="95.18518518518519"/>
    <x v="11"/>
    <x v="1"/>
  </r>
  <r>
    <x v="80"/>
    <x v="181"/>
    <n v="4.8148148148148149"/>
    <x v="11"/>
    <x v="1"/>
  </r>
  <r>
    <x v="80"/>
    <x v="182"/>
    <n v="98.518518518518519"/>
    <x v="11"/>
    <x v="1"/>
  </r>
  <r>
    <x v="80"/>
    <x v="183"/>
    <n v="1.4814814814814814"/>
    <x v="11"/>
    <x v="1"/>
  </r>
  <r>
    <x v="80"/>
    <x v="184"/>
    <n v="99.259259259259252"/>
    <x v="11"/>
    <x v="1"/>
  </r>
  <r>
    <x v="80"/>
    <x v="185"/>
    <n v="0.7407407407407407"/>
    <x v="11"/>
    <x v="1"/>
  </r>
  <r>
    <x v="81"/>
    <x v="186"/>
    <n v="100"/>
    <x v="11"/>
    <x v="1"/>
  </r>
  <r>
    <x v="81"/>
    <x v="187"/>
    <n v="0"/>
    <x v="11"/>
    <x v="1"/>
  </r>
  <r>
    <x v="77"/>
    <x v="152"/>
    <n v="18.707482993197278"/>
    <x v="12"/>
    <x v="1"/>
  </r>
  <r>
    <x v="77"/>
    <x v="153"/>
    <n v="65.986394557823132"/>
    <x v="12"/>
    <x v="1"/>
  </r>
  <r>
    <x v="77"/>
    <x v="154"/>
    <n v="7.8231292517006805"/>
    <x v="12"/>
    <x v="1"/>
  </r>
  <r>
    <x v="77"/>
    <x v="155"/>
    <n v="1.0204081632653061"/>
    <x v="12"/>
    <x v="1"/>
  </r>
  <r>
    <x v="77"/>
    <x v="4"/>
    <n v="6.4625850340136051"/>
    <x v="12"/>
    <x v="1"/>
  </r>
  <r>
    <x v="78"/>
    <x v="156"/>
    <n v="63.265306122448976"/>
    <x v="12"/>
    <x v="1"/>
  </r>
  <r>
    <x v="78"/>
    <x v="157"/>
    <n v="11.224489795918368"/>
    <x v="12"/>
    <x v="1"/>
  </r>
  <r>
    <x v="78"/>
    <x v="158"/>
    <n v="2.0408163265306123"/>
    <x v="12"/>
    <x v="1"/>
  </r>
  <r>
    <x v="78"/>
    <x v="159"/>
    <n v="0"/>
    <x v="12"/>
    <x v="1"/>
  </r>
  <r>
    <x v="78"/>
    <x v="160"/>
    <n v="2.0408163265306123"/>
    <x v="12"/>
    <x v="1"/>
  </r>
  <r>
    <x v="78"/>
    <x v="161"/>
    <n v="2.0408163265306123"/>
    <x v="12"/>
    <x v="1"/>
  </r>
  <r>
    <x v="78"/>
    <x v="162"/>
    <n v="7.8231292517006805"/>
    <x v="12"/>
    <x v="1"/>
  </r>
  <r>
    <x v="78"/>
    <x v="163"/>
    <n v="6.1224489795918364"/>
    <x v="12"/>
    <x v="1"/>
  </r>
  <r>
    <x v="78"/>
    <x v="164"/>
    <n v="1.0204081632653061"/>
    <x v="12"/>
    <x v="1"/>
  </r>
  <r>
    <x v="78"/>
    <x v="165"/>
    <n v="3.4013605442176869"/>
    <x v="12"/>
    <x v="1"/>
  </r>
  <r>
    <x v="78"/>
    <x v="166"/>
    <n v="0.68027210884353739"/>
    <x v="12"/>
    <x v="1"/>
  </r>
  <r>
    <x v="78"/>
    <x v="4"/>
    <n v="0.3401360544217687"/>
    <x v="12"/>
    <x v="1"/>
  </r>
  <r>
    <x v="79"/>
    <x v="167"/>
    <n v="67.006802721088434"/>
    <x v="12"/>
    <x v="1"/>
  </r>
  <r>
    <x v="79"/>
    <x v="168"/>
    <n v="14.965986394557824"/>
    <x v="12"/>
    <x v="1"/>
  </r>
  <r>
    <x v="79"/>
    <x v="169"/>
    <n v="5.1020408163265305"/>
    <x v="12"/>
    <x v="1"/>
  </r>
  <r>
    <x v="79"/>
    <x v="170"/>
    <n v="2.0408163265306123"/>
    <x v="12"/>
    <x v="1"/>
  </r>
  <r>
    <x v="79"/>
    <x v="171"/>
    <n v="7.4829931972789119"/>
    <x v="12"/>
    <x v="1"/>
  </r>
  <r>
    <x v="79"/>
    <x v="172"/>
    <n v="0.68027210884353739"/>
    <x v="12"/>
    <x v="1"/>
  </r>
  <r>
    <x v="79"/>
    <x v="4"/>
    <n v="2.7210884353741496"/>
    <x v="12"/>
    <x v="1"/>
  </r>
  <r>
    <x v="80"/>
    <x v="173"/>
    <n v="19.387755102040817"/>
    <x v="12"/>
    <x v="1"/>
  </r>
  <r>
    <x v="80"/>
    <x v="174"/>
    <n v="80.612244897959187"/>
    <x v="12"/>
    <x v="1"/>
  </r>
  <r>
    <x v="80"/>
    <x v="175"/>
    <n v="11.224489795918368"/>
    <x v="12"/>
    <x v="1"/>
  </r>
  <r>
    <x v="80"/>
    <x v="176"/>
    <n v="3.4013605442176869"/>
    <x v="12"/>
    <x v="1"/>
  </r>
  <r>
    <x v="80"/>
    <x v="177"/>
    <n v="17.687074829931973"/>
    <x v="12"/>
    <x v="1"/>
  </r>
  <r>
    <x v="80"/>
    <x v="178"/>
    <n v="23.80952380952381"/>
    <x v="12"/>
    <x v="1"/>
  </r>
  <r>
    <x v="80"/>
    <x v="179"/>
    <n v="24.489795918367346"/>
    <x v="12"/>
    <x v="1"/>
  </r>
  <r>
    <x v="80"/>
    <x v="180"/>
    <n v="89.795918367346943"/>
    <x v="12"/>
    <x v="1"/>
  </r>
  <r>
    <x v="80"/>
    <x v="181"/>
    <n v="10.204081632653061"/>
    <x v="12"/>
    <x v="1"/>
  </r>
  <r>
    <x v="80"/>
    <x v="182"/>
    <n v="99.659863945578238"/>
    <x v="12"/>
    <x v="1"/>
  </r>
  <r>
    <x v="80"/>
    <x v="183"/>
    <n v="0.3401360544217687"/>
    <x v="12"/>
    <x v="1"/>
  </r>
  <r>
    <x v="80"/>
    <x v="184"/>
    <n v="98.639455782312922"/>
    <x v="12"/>
    <x v="1"/>
  </r>
  <r>
    <x v="80"/>
    <x v="185"/>
    <n v="1.3605442176870748"/>
    <x v="12"/>
    <x v="1"/>
  </r>
  <r>
    <x v="81"/>
    <x v="186"/>
    <n v="100"/>
    <x v="12"/>
    <x v="1"/>
  </r>
  <r>
    <x v="81"/>
    <x v="187"/>
    <n v="0"/>
    <x v="12"/>
    <x v="1"/>
  </r>
  <r>
    <x v="77"/>
    <x v="152"/>
    <n v="14.102564102564102"/>
    <x v="13"/>
    <x v="1"/>
  </r>
  <r>
    <x v="77"/>
    <x v="153"/>
    <n v="61.53846153846154"/>
    <x v="13"/>
    <x v="1"/>
  </r>
  <r>
    <x v="77"/>
    <x v="154"/>
    <n v="15.384615384615385"/>
    <x v="13"/>
    <x v="1"/>
  </r>
  <r>
    <x v="77"/>
    <x v="155"/>
    <n v="2.5641025641025643"/>
    <x v="13"/>
    <x v="1"/>
  </r>
  <r>
    <x v="77"/>
    <x v="4"/>
    <n v="6.4102564102564106"/>
    <x v="13"/>
    <x v="1"/>
  </r>
  <r>
    <x v="78"/>
    <x v="156"/>
    <n v="60.256410256410255"/>
    <x v="13"/>
    <x v="1"/>
  </r>
  <r>
    <x v="78"/>
    <x v="157"/>
    <n v="18.589743589743591"/>
    <x v="13"/>
    <x v="1"/>
  </r>
  <r>
    <x v="78"/>
    <x v="158"/>
    <n v="2.5641025641025643"/>
    <x v="13"/>
    <x v="1"/>
  </r>
  <r>
    <x v="78"/>
    <x v="159"/>
    <n v="0"/>
    <x v="13"/>
    <x v="1"/>
  </r>
  <r>
    <x v="78"/>
    <x v="160"/>
    <n v="3.8461538461538463"/>
    <x v="13"/>
    <x v="1"/>
  </r>
  <r>
    <x v="78"/>
    <x v="161"/>
    <n v="2.5641025641025643"/>
    <x v="13"/>
    <x v="1"/>
  </r>
  <r>
    <x v="78"/>
    <x v="162"/>
    <n v="2.5641025641025643"/>
    <x v="13"/>
    <x v="1"/>
  </r>
  <r>
    <x v="78"/>
    <x v="163"/>
    <n v="3.2051282051282053"/>
    <x v="13"/>
    <x v="1"/>
  </r>
  <r>
    <x v="78"/>
    <x v="164"/>
    <n v="2.5641025641025643"/>
    <x v="13"/>
    <x v="1"/>
  </r>
  <r>
    <x v="78"/>
    <x v="165"/>
    <n v="1.2820512820512822"/>
    <x v="13"/>
    <x v="1"/>
  </r>
  <r>
    <x v="78"/>
    <x v="166"/>
    <n v="0"/>
    <x v="13"/>
    <x v="1"/>
  </r>
  <r>
    <x v="78"/>
    <x v="4"/>
    <n v="2.5641025641025643"/>
    <x v="13"/>
    <x v="1"/>
  </r>
  <r>
    <x v="79"/>
    <x v="167"/>
    <n v="54.487179487179489"/>
    <x v="13"/>
    <x v="1"/>
  </r>
  <r>
    <x v="79"/>
    <x v="168"/>
    <n v="18.589743589743591"/>
    <x v="13"/>
    <x v="1"/>
  </r>
  <r>
    <x v="79"/>
    <x v="169"/>
    <n v="10.256410256410257"/>
    <x v="13"/>
    <x v="1"/>
  </r>
  <r>
    <x v="79"/>
    <x v="170"/>
    <n v="0.64102564102564108"/>
    <x v="13"/>
    <x v="1"/>
  </r>
  <r>
    <x v="79"/>
    <x v="171"/>
    <n v="9.615384615384615"/>
    <x v="13"/>
    <x v="1"/>
  </r>
  <r>
    <x v="79"/>
    <x v="172"/>
    <n v="3.2051282051282053"/>
    <x v="13"/>
    <x v="1"/>
  </r>
  <r>
    <x v="79"/>
    <x v="4"/>
    <n v="3.2051282051282053"/>
    <x v="13"/>
    <x v="1"/>
  </r>
  <r>
    <x v="80"/>
    <x v="173"/>
    <n v="12.179487179487179"/>
    <x v="13"/>
    <x v="1"/>
  </r>
  <r>
    <x v="80"/>
    <x v="174"/>
    <n v="87.820512820512818"/>
    <x v="13"/>
    <x v="1"/>
  </r>
  <r>
    <x v="80"/>
    <x v="175"/>
    <n v="26.282051282051281"/>
    <x v="13"/>
    <x v="1"/>
  </r>
  <r>
    <x v="80"/>
    <x v="176"/>
    <n v="14.743589743589743"/>
    <x v="13"/>
    <x v="1"/>
  </r>
  <r>
    <x v="80"/>
    <x v="177"/>
    <n v="31.410256410256409"/>
    <x v="13"/>
    <x v="1"/>
  </r>
  <r>
    <x v="80"/>
    <x v="178"/>
    <n v="1.2820512820512822"/>
    <x v="13"/>
    <x v="1"/>
  </r>
  <r>
    <x v="80"/>
    <x v="179"/>
    <n v="14.102564102564102"/>
    <x v="13"/>
    <x v="1"/>
  </r>
  <r>
    <x v="80"/>
    <x v="180"/>
    <n v="80.769230769230774"/>
    <x v="13"/>
    <x v="1"/>
  </r>
  <r>
    <x v="80"/>
    <x v="181"/>
    <n v="19.23076923076923"/>
    <x v="13"/>
    <x v="1"/>
  </r>
  <r>
    <x v="80"/>
    <x v="182"/>
    <n v="98.07692307692308"/>
    <x v="13"/>
    <x v="1"/>
  </r>
  <r>
    <x v="80"/>
    <x v="183"/>
    <n v="1.9230769230769231"/>
    <x v="13"/>
    <x v="1"/>
  </r>
  <r>
    <x v="80"/>
    <x v="184"/>
    <n v="98.717948717948715"/>
    <x v="13"/>
    <x v="1"/>
  </r>
  <r>
    <x v="80"/>
    <x v="185"/>
    <n v="1.2820512820512822"/>
    <x v="13"/>
    <x v="1"/>
  </r>
  <r>
    <x v="81"/>
    <x v="186"/>
    <n v="99.358974358974365"/>
    <x v="13"/>
    <x v="1"/>
  </r>
  <r>
    <x v="81"/>
    <x v="187"/>
    <n v="0.64102564102564108"/>
    <x v="13"/>
    <x v="1"/>
  </r>
  <r>
    <x v="77"/>
    <x v="152"/>
    <n v="27.702702702702702"/>
    <x v="14"/>
    <x v="1"/>
  </r>
  <r>
    <x v="77"/>
    <x v="153"/>
    <n v="41.891891891891895"/>
    <x v="14"/>
    <x v="1"/>
  </r>
  <r>
    <x v="77"/>
    <x v="154"/>
    <n v="23.648648648648649"/>
    <x v="14"/>
    <x v="1"/>
  </r>
  <r>
    <x v="77"/>
    <x v="155"/>
    <n v="0.67567567567567566"/>
    <x v="14"/>
    <x v="1"/>
  </r>
  <r>
    <x v="77"/>
    <x v="4"/>
    <n v="6.0810810810810807"/>
    <x v="14"/>
    <x v="1"/>
  </r>
  <r>
    <x v="78"/>
    <x v="156"/>
    <n v="33.108108108108105"/>
    <x v="14"/>
    <x v="1"/>
  </r>
  <r>
    <x v="78"/>
    <x v="157"/>
    <n v="22.297297297297298"/>
    <x v="14"/>
    <x v="1"/>
  </r>
  <r>
    <x v="78"/>
    <x v="158"/>
    <n v="19.594594594594593"/>
    <x v="14"/>
    <x v="1"/>
  </r>
  <r>
    <x v="78"/>
    <x v="159"/>
    <n v="0"/>
    <x v="14"/>
    <x v="1"/>
  </r>
  <r>
    <x v="78"/>
    <x v="160"/>
    <n v="2.7027027027027026"/>
    <x v="14"/>
    <x v="1"/>
  </r>
  <r>
    <x v="78"/>
    <x v="161"/>
    <n v="0.67567567567567566"/>
    <x v="14"/>
    <x v="1"/>
  </r>
  <r>
    <x v="78"/>
    <x v="162"/>
    <n v="6.0810810810810807"/>
    <x v="14"/>
    <x v="1"/>
  </r>
  <r>
    <x v="78"/>
    <x v="163"/>
    <n v="12.162162162162161"/>
    <x v="14"/>
    <x v="1"/>
  </r>
  <r>
    <x v="78"/>
    <x v="164"/>
    <n v="2.7027027027027026"/>
    <x v="14"/>
    <x v="1"/>
  </r>
  <r>
    <x v="78"/>
    <x v="165"/>
    <n v="0"/>
    <x v="14"/>
    <x v="1"/>
  </r>
  <r>
    <x v="78"/>
    <x v="166"/>
    <n v="0"/>
    <x v="14"/>
    <x v="1"/>
  </r>
  <r>
    <x v="78"/>
    <x v="4"/>
    <n v="0.67567567567567566"/>
    <x v="14"/>
    <x v="1"/>
  </r>
  <r>
    <x v="79"/>
    <x v="167"/>
    <n v="29.054054054054053"/>
    <x v="14"/>
    <x v="1"/>
  </r>
  <r>
    <x v="79"/>
    <x v="168"/>
    <n v="17.567567567567568"/>
    <x v="14"/>
    <x v="1"/>
  </r>
  <r>
    <x v="79"/>
    <x v="169"/>
    <n v="8.1081081081081088"/>
    <x v="14"/>
    <x v="1"/>
  </r>
  <r>
    <x v="79"/>
    <x v="170"/>
    <n v="2.0270270270270272"/>
    <x v="14"/>
    <x v="1"/>
  </r>
  <r>
    <x v="79"/>
    <x v="171"/>
    <n v="39.189189189189186"/>
    <x v="14"/>
    <x v="1"/>
  </r>
  <r>
    <x v="79"/>
    <x v="172"/>
    <n v="0.67567567567567566"/>
    <x v="14"/>
    <x v="1"/>
  </r>
  <r>
    <x v="79"/>
    <x v="4"/>
    <n v="3.3783783783783785"/>
    <x v="14"/>
    <x v="1"/>
  </r>
  <r>
    <x v="80"/>
    <x v="173"/>
    <n v="23.648648648648649"/>
    <x v="14"/>
    <x v="1"/>
  </r>
  <r>
    <x v="80"/>
    <x v="174"/>
    <n v="76.351351351351354"/>
    <x v="14"/>
    <x v="1"/>
  </r>
  <r>
    <x v="80"/>
    <x v="175"/>
    <n v="46.621621621621621"/>
    <x v="14"/>
    <x v="1"/>
  </r>
  <r>
    <x v="80"/>
    <x v="176"/>
    <n v="6.756756756756757"/>
    <x v="14"/>
    <x v="1"/>
  </r>
  <r>
    <x v="80"/>
    <x v="177"/>
    <n v="12.162162162162161"/>
    <x v="14"/>
    <x v="1"/>
  </r>
  <r>
    <x v="80"/>
    <x v="178"/>
    <n v="0.67567567567567566"/>
    <x v="14"/>
    <x v="1"/>
  </r>
  <r>
    <x v="80"/>
    <x v="179"/>
    <n v="10.135135135135135"/>
    <x v="14"/>
    <x v="1"/>
  </r>
  <r>
    <x v="80"/>
    <x v="180"/>
    <n v="88.513513513513516"/>
    <x v="14"/>
    <x v="1"/>
  </r>
  <r>
    <x v="80"/>
    <x v="181"/>
    <n v="11.486486486486486"/>
    <x v="14"/>
    <x v="1"/>
  </r>
  <r>
    <x v="80"/>
    <x v="182"/>
    <n v="99.324324324324323"/>
    <x v="14"/>
    <x v="1"/>
  </r>
  <r>
    <x v="80"/>
    <x v="183"/>
    <n v="0.67567567567567566"/>
    <x v="14"/>
    <x v="1"/>
  </r>
  <r>
    <x v="80"/>
    <x v="184"/>
    <n v="100"/>
    <x v="14"/>
    <x v="1"/>
  </r>
  <r>
    <x v="80"/>
    <x v="185"/>
    <n v="0"/>
    <x v="14"/>
    <x v="1"/>
  </r>
  <r>
    <x v="81"/>
    <x v="186"/>
    <n v="100"/>
    <x v="14"/>
    <x v="1"/>
  </r>
  <r>
    <x v="81"/>
    <x v="187"/>
    <n v="0"/>
    <x v="14"/>
    <x v="1"/>
  </r>
  <r>
    <x v="77"/>
    <x v="152"/>
    <n v="16.216216216216218"/>
    <x v="15"/>
    <x v="1"/>
  </r>
  <r>
    <x v="77"/>
    <x v="153"/>
    <n v="69.594594594594597"/>
    <x v="15"/>
    <x v="1"/>
  </r>
  <r>
    <x v="77"/>
    <x v="154"/>
    <n v="4.7297297297297298"/>
    <x v="15"/>
    <x v="1"/>
  </r>
  <r>
    <x v="77"/>
    <x v="155"/>
    <n v="3.3783783783783785"/>
    <x v="15"/>
    <x v="1"/>
  </r>
  <r>
    <x v="77"/>
    <x v="4"/>
    <n v="6.0810810810810807"/>
    <x v="15"/>
    <x v="1"/>
  </r>
  <r>
    <x v="78"/>
    <x v="156"/>
    <n v="80.405405405405403"/>
    <x v="15"/>
    <x v="1"/>
  </r>
  <r>
    <x v="78"/>
    <x v="157"/>
    <n v="3.3783783783783785"/>
    <x v="15"/>
    <x v="1"/>
  </r>
  <r>
    <x v="78"/>
    <x v="158"/>
    <n v="0"/>
    <x v="15"/>
    <x v="1"/>
  </r>
  <r>
    <x v="78"/>
    <x v="159"/>
    <n v="0.67567567567567566"/>
    <x v="15"/>
    <x v="1"/>
  </r>
  <r>
    <x v="78"/>
    <x v="160"/>
    <n v="1.3513513513513513"/>
    <x v="15"/>
    <x v="1"/>
  </r>
  <r>
    <x v="78"/>
    <x v="161"/>
    <n v="0"/>
    <x v="15"/>
    <x v="1"/>
  </r>
  <r>
    <x v="78"/>
    <x v="162"/>
    <n v="6.756756756756757"/>
    <x v="15"/>
    <x v="1"/>
  </r>
  <r>
    <x v="78"/>
    <x v="163"/>
    <n v="1.3513513513513513"/>
    <x v="15"/>
    <x v="1"/>
  </r>
  <r>
    <x v="78"/>
    <x v="164"/>
    <n v="0"/>
    <x v="15"/>
    <x v="1"/>
  </r>
  <r>
    <x v="78"/>
    <x v="165"/>
    <n v="0.67567567567567566"/>
    <x v="15"/>
    <x v="1"/>
  </r>
  <r>
    <x v="78"/>
    <x v="166"/>
    <n v="2.0270270270270272"/>
    <x v="15"/>
    <x v="1"/>
  </r>
  <r>
    <x v="78"/>
    <x v="4"/>
    <n v="3.3783783783783785"/>
    <x v="15"/>
    <x v="1"/>
  </r>
  <r>
    <x v="79"/>
    <x v="167"/>
    <n v="79.054054054054049"/>
    <x v="15"/>
    <x v="1"/>
  </r>
  <r>
    <x v="79"/>
    <x v="168"/>
    <n v="6.0810810810810807"/>
    <x v="15"/>
    <x v="1"/>
  </r>
  <r>
    <x v="79"/>
    <x v="169"/>
    <n v="9.4594594594594597"/>
    <x v="15"/>
    <x v="1"/>
  </r>
  <r>
    <x v="79"/>
    <x v="170"/>
    <n v="2.7027027027027026"/>
    <x v="15"/>
    <x v="1"/>
  </r>
  <r>
    <x v="79"/>
    <x v="171"/>
    <n v="0.67567567567567566"/>
    <x v="15"/>
    <x v="1"/>
  </r>
  <r>
    <x v="79"/>
    <x v="172"/>
    <n v="0"/>
    <x v="15"/>
    <x v="1"/>
  </r>
  <r>
    <x v="79"/>
    <x v="4"/>
    <n v="2.0270270270270272"/>
    <x v="15"/>
    <x v="1"/>
  </r>
  <r>
    <x v="80"/>
    <x v="173"/>
    <n v="6.0810810810810807"/>
    <x v="15"/>
    <x v="1"/>
  </r>
  <r>
    <x v="80"/>
    <x v="174"/>
    <n v="93.918918918918919"/>
    <x v="15"/>
    <x v="1"/>
  </r>
  <r>
    <x v="80"/>
    <x v="175"/>
    <n v="33.108108108108105"/>
    <x v="15"/>
    <x v="1"/>
  </r>
  <r>
    <x v="80"/>
    <x v="176"/>
    <n v="12.162162162162161"/>
    <x v="15"/>
    <x v="1"/>
  </r>
  <r>
    <x v="80"/>
    <x v="177"/>
    <n v="35.135135135135137"/>
    <x v="15"/>
    <x v="1"/>
  </r>
  <r>
    <x v="80"/>
    <x v="178"/>
    <n v="6.756756756756757"/>
    <x v="15"/>
    <x v="1"/>
  </r>
  <r>
    <x v="80"/>
    <x v="179"/>
    <n v="6.756756756756757"/>
    <x v="15"/>
    <x v="1"/>
  </r>
  <r>
    <x v="80"/>
    <x v="180"/>
    <n v="97.297297297297291"/>
    <x v="15"/>
    <x v="1"/>
  </r>
  <r>
    <x v="80"/>
    <x v="181"/>
    <n v="2.7027027027027026"/>
    <x v="15"/>
    <x v="1"/>
  </r>
  <r>
    <x v="80"/>
    <x v="182"/>
    <n v="93.243243243243242"/>
    <x v="15"/>
    <x v="1"/>
  </r>
  <r>
    <x v="80"/>
    <x v="183"/>
    <n v="6.756756756756757"/>
    <x v="15"/>
    <x v="1"/>
  </r>
  <r>
    <x v="80"/>
    <x v="184"/>
    <n v="99.324324324324323"/>
    <x v="15"/>
    <x v="1"/>
  </r>
  <r>
    <x v="80"/>
    <x v="185"/>
    <n v="0.67567567567567566"/>
    <x v="15"/>
    <x v="1"/>
  </r>
  <r>
    <x v="81"/>
    <x v="186"/>
    <n v="100"/>
    <x v="15"/>
    <x v="1"/>
  </r>
  <r>
    <x v="81"/>
    <x v="187"/>
    <n v="0"/>
    <x v="15"/>
    <x v="1"/>
  </r>
  <r>
    <x v="77"/>
    <x v="152"/>
    <n v="28.956228956228955"/>
    <x v="16"/>
    <x v="1"/>
  </r>
  <r>
    <x v="77"/>
    <x v="153"/>
    <n v="47.474747474747474"/>
    <x v="16"/>
    <x v="1"/>
  </r>
  <r>
    <x v="77"/>
    <x v="154"/>
    <n v="13.804713804713804"/>
    <x v="16"/>
    <x v="1"/>
  </r>
  <r>
    <x v="77"/>
    <x v="155"/>
    <n v="3.0303030303030303"/>
    <x v="16"/>
    <x v="1"/>
  </r>
  <r>
    <x v="77"/>
    <x v="4"/>
    <n v="6.7340067340067344"/>
    <x v="16"/>
    <x v="1"/>
  </r>
  <r>
    <x v="78"/>
    <x v="156"/>
    <n v="56.228956228956228"/>
    <x v="16"/>
    <x v="1"/>
  </r>
  <r>
    <x v="78"/>
    <x v="157"/>
    <n v="10.1010101010101"/>
    <x v="16"/>
    <x v="1"/>
  </r>
  <r>
    <x v="78"/>
    <x v="158"/>
    <n v="7.4074074074074074"/>
    <x v="16"/>
    <x v="1"/>
  </r>
  <r>
    <x v="78"/>
    <x v="159"/>
    <n v="0"/>
    <x v="16"/>
    <x v="1"/>
  </r>
  <r>
    <x v="78"/>
    <x v="160"/>
    <n v="1.3468013468013469"/>
    <x v="16"/>
    <x v="1"/>
  </r>
  <r>
    <x v="78"/>
    <x v="161"/>
    <n v="2.6936026936026938"/>
    <x v="16"/>
    <x v="1"/>
  </r>
  <r>
    <x v="78"/>
    <x v="162"/>
    <n v="3.0303030303030303"/>
    <x v="16"/>
    <x v="1"/>
  </r>
  <r>
    <x v="78"/>
    <x v="163"/>
    <n v="7.4074074074074074"/>
    <x v="16"/>
    <x v="1"/>
  </r>
  <r>
    <x v="78"/>
    <x v="164"/>
    <n v="0"/>
    <x v="16"/>
    <x v="1"/>
  </r>
  <r>
    <x v="78"/>
    <x v="165"/>
    <n v="7.4074074074074074"/>
    <x v="16"/>
    <x v="1"/>
  </r>
  <r>
    <x v="78"/>
    <x v="166"/>
    <n v="0.67340067340067344"/>
    <x v="16"/>
    <x v="1"/>
  </r>
  <r>
    <x v="78"/>
    <x v="4"/>
    <n v="3.7037037037037037"/>
    <x v="16"/>
    <x v="1"/>
  </r>
  <r>
    <x v="79"/>
    <x v="167"/>
    <n v="61.27946127946128"/>
    <x v="16"/>
    <x v="1"/>
  </r>
  <r>
    <x v="79"/>
    <x v="168"/>
    <n v="12.457912457912458"/>
    <x v="16"/>
    <x v="1"/>
  </r>
  <r>
    <x v="79"/>
    <x v="169"/>
    <n v="8.4175084175084169"/>
    <x v="16"/>
    <x v="1"/>
  </r>
  <r>
    <x v="79"/>
    <x v="170"/>
    <n v="1.6835016835016836"/>
    <x v="16"/>
    <x v="1"/>
  </r>
  <r>
    <x v="79"/>
    <x v="171"/>
    <n v="12.121212121212121"/>
    <x v="16"/>
    <x v="1"/>
  </r>
  <r>
    <x v="79"/>
    <x v="172"/>
    <n v="1.3468013468013469"/>
    <x v="16"/>
    <x v="1"/>
  </r>
  <r>
    <x v="79"/>
    <x v="4"/>
    <n v="2.6936026936026938"/>
    <x v="16"/>
    <x v="1"/>
  </r>
  <r>
    <x v="80"/>
    <x v="173"/>
    <n v="19.19191919191919"/>
    <x v="16"/>
    <x v="1"/>
  </r>
  <r>
    <x v="80"/>
    <x v="174"/>
    <n v="80.808080808080803"/>
    <x v="16"/>
    <x v="1"/>
  </r>
  <r>
    <x v="80"/>
    <x v="175"/>
    <n v="27.609427609427609"/>
    <x v="16"/>
    <x v="1"/>
  </r>
  <r>
    <x v="80"/>
    <x v="176"/>
    <n v="4.3771043771043772"/>
    <x v="16"/>
    <x v="1"/>
  </r>
  <r>
    <x v="80"/>
    <x v="177"/>
    <n v="29.292929292929294"/>
    <x v="16"/>
    <x v="1"/>
  </r>
  <r>
    <x v="80"/>
    <x v="178"/>
    <n v="4.3771043771043772"/>
    <x v="16"/>
    <x v="1"/>
  </r>
  <r>
    <x v="80"/>
    <x v="179"/>
    <n v="15.151515151515152"/>
    <x v="16"/>
    <x v="1"/>
  </r>
  <r>
    <x v="80"/>
    <x v="180"/>
    <n v="87.205387205387211"/>
    <x v="16"/>
    <x v="1"/>
  </r>
  <r>
    <x v="80"/>
    <x v="181"/>
    <n v="12.794612794612794"/>
    <x v="16"/>
    <x v="1"/>
  </r>
  <r>
    <x v="80"/>
    <x v="182"/>
    <n v="96.296296296296291"/>
    <x v="16"/>
    <x v="1"/>
  </r>
  <r>
    <x v="80"/>
    <x v="183"/>
    <n v="3.7037037037037037"/>
    <x v="16"/>
    <x v="1"/>
  </r>
  <r>
    <x v="80"/>
    <x v="184"/>
    <n v="98.316498316498311"/>
    <x v="16"/>
    <x v="1"/>
  </r>
  <r>
    <x v="80"/>
    <x v="185"/>
    <n v="1.6835016835016836"/>
    <x v="16"/>
    <x v="1"/>
  </r>
  <r>
    <x v="81"/>
    <x v="186"/>
    <n v="99.326599326599322"/>
    <x v="16"/>
    <x v="1"/>
  </r>
  <r>
    <x v="81"/>
    <x v="187"/>
    <n v="0.67340067340067344"/>
    <x v="16"/>
    <x v="1"/>
  </r>
  <r>
    <x v="82"/>
    <x v="188"/>
    <n v="52.372727272727275"/>
    <x v="0"/>
    <x v="0"/>
  </r>
  <r>
    <x v="82"/>
    <x v="189"/>
    <n v="17"/>
    <x v="0"/>
    <x v="0"/>
  </r>
  <r>
    <x v="82"/>
    <x v="190"/>
    <n v="6.2454545454545451"/>
    <x v="0"/>
    <x v="0"/>
  </r>
  <r>
    <x v="82"/>
    <x v="191"/>
    <n v="25.363636363636363"/>
    <x v="0"/>
    <x v="0"/>
  </r>
  <r>
    <x v="82"/>
    <x v="192"/>
    <n v="0.44545454545454544"/>
    <x v="0"/>
    <x v="0"/>
  </r>
  <r>
    <x v="82"/>
    <x v="193"/>
    <n v="2.3181818181818183"/>
    <x v="0"/>
    <x v="0"/>
  </r>
  <r>
    <x v="83"/>
    <x v="4"/>
    <n v="2.1818181818181817"/>
    <x v="0"/>
    <x v="0"/>
  </r>
  <r>
    <x v="83"/>
    <x v="105"/>
    <n v="87.909090909090907"/>
    <x v="0"/>
    <x v="0"/>
  </r>
  <r>
    <x v="83"/>
    <x v="194"/>
    <n v="9.9090909090909083"/>
    <x v="0"/>
    <x v="0"/>
  </r>
  <r>
    <x v="84"/>
    <x v="195"/>
    <n v="8.8181818181818183"/>
    <x v="0"/>
    <x v="0"/>
  </r>
  <r>
    <x v="84"/>
    <x v="196"/>
    <n v="11.227272727272727"/>
    <x v="0"/>
    <x v="0"/>
  </r>
  <r>
    <x v="84"/>
    <x v="197"/>
    <n v="19.863636363636363"/>
    <x v="0"/>
    <x v="0"/>
  </r>
  <r>
    <x v="84"/>
    <x v="198"/>
    <n v="19.736363636363638"/>
    <x v="0"/>
    <x v="0"/>
  </r>
  <r>
    <x v="84"/>
    <x v="199"/>
    <n v="20.063636363636363"/>
    <x v="0"/>
    <x v="0"/>
  </r>
  <r>
    <x v="84"/>
    <x v="200"/>
    <n v="18.390909090909091"/>
    <x v="0"/>
    <x v="0"/>
  </r>
  <r>
    <x v="84"/>
    <x v="4"/>
    <n v="1.9"/>
    <x v="0"/>
    <x v="0"/>
  </r>
  <r>
    <x v="85"/>
    <x v="201"/>
    <n v="76.858122509498699"/>
    <x v="0"/>
    <x v="0"/>
  </r>
  <r>
    <x v="86"/>
    <x v="195"/>
    <n v="8.045454545454545"/>
    <x v="0"/>
    <x v="0"/>
  </r>
  <r>
    <x v="86"/>
    <x v="196"/>
    <n v="10.3"/>
    <x v="0"/>
    <x v="0"/>
  </r>
  <r>
    <x v="86"/>
    <x v="197"/>
    <n v="18.118181818181817"/>
    <x v="0"/>
    <x v="0"/>
  </r>
  <r>
    <x v="86"/>
    <x v="198"/>
    <n v="17.845454545454544"/>
    <x v="0"/>
    <x v="0"/>
  </r>
  <r>
    <x v="86"/>
    <x v="199"/>
    <n v="17.790909090909089"/>
    <x v="0"/>
    <x v="0"/>
  </r>
  <r>
    <x v="86"/>
    <x v="200"/>
    <n v="17.827272727272728"/>
    <x v="0"/>
    <x v="0"/>
  </r>
  <r>
    <x v="86"/>
    <x v="4"/>
    <n v="10.072727272727272"/>
    <x v="0"/>
    <x v="0"/>
  </r>
  <r>
    <x v="87"/>
    <x v="202"/>
    <n v="79.958249090174078"/>
    <x v="0"/>
    <x v="0"/>
  </r>
  <r>
    <x v="88"/>
    <x v="203"/>
    <n v="54.4"/>
    <x v="0"/>
    <x v="0"/>
  </r>
  <r>
    <x v="88"/>
    <x v="204"/>
    <n v="37.1"/>
    <x v="0"/>
    <x v="0"/>
  </r>
  <r>
    <x v="88"/>
    <x v="4"/>
    <n v="8.5"/>
    <x v="0"/>
    <x v="0"/>
  </r>
  <r>
    <x v="89"/>
    <x v="205"/>
    <n v="34.200000000000003"/>
    <x v="0"/>
    <x v="0"/>
  </r>
  <r>
    <x v="89"/>
    <x v="206"/>
    <n v="1.7636363636363637"/>
    <x v="0"/>
    <x v="0"/>
  </r>
  <r>
    <x v="89"/>
    <x v="207"/>
    <n v="1.1363636363636365"/>
    <x v="0"/>
    <x v="0"/>
  </r>
  <r>
    <x v="89"/>
    <x v="203"/>
    <n v="54.4"/>
    <x v="0"/>
    <x v="0"/>
  </r>
  <r>
    <x v="89"/>
    <x v="4"/>
    <n v="8.5"/>
    <x v="0"/>
    <x v="0"/>
  </r>
  <r>
    <x v="89"/>
    <x v="208"/>
    <n v="5.556684051605826"/>
    <x v="0"/>
    <x v="0"/>
  </r>
  <r>
    <x v="89"/>
    <x v="209"/>
    <n v="6.7865168539325804"/>
    <x v="0"/>
    <x v="0"/>
  </r>
  <r>
    <x v="89"/>
    <x v="210"/>
    <n v="12.990384615384615"/>
    <x v="0"/>
    <x v="0"/>
  </r>
  <r>
    <x v="82"/>
    <x v="188"/>
    <n v="56.589456869009588"/>
    <x v="1"/>
    <x v="0"/>
  </r>
  <r>
    <x v="82"/>
    <x v="189"/>
    <n v="27.116613418530353"/>
    <x v="1"/>
    <x v="0"/>
  </r>
  <r>
    <x v="82"/>
    <x v="190"/>
    <n v="7.9872204472843453"/>
    <x v="1"/>
    <x v="0"/>
  </r>
  <r>
    <x v="82"/>
    <x v="191"/>
    <n v="10.862619808306709"/>
    <x v="1"/>
    <x v="0"/>
  </r>
  <r>
    <x v="82"/>
    <x v="192"/>
    <n v="0.15974440894568689"/>
    <x v="1"/>
    <x v="0"/>
  </r>
  <r>
    <x v="82"/>
    <x v="193"/>
    <n v="1.9568690095846646"/>
    <x v="1"/>
    <x v="0"/>
  </r>
  <r>
    <x v="83"/>
    <x v="4"/>
    <n v="2.2763578274760383"/>
    <x v="1"/>
    <x v="0"/>
  </r>
  <r>
    <x v="83"/>
    <x v="105"/>
    <n v="91.892971246006397"/>
    <x v="1"/>
    <x v="0"/>
  </r>
  <r>
    <x v="83"/>
    <x v="194"/>
    <n v="5.8306709265175716"/>
    <x v="1"/>
    <x v="0"/>
  </r>
  <r>
    <x v="84"/>
    <x v="195"/>
    <n v="17.971246006389777"/>
    <x v="1"/>
    <x v="0"/>
  </r>
  <r>
    <x v="84"/>
    <x v="196"/>
    <n v="18.370607028753994"/>
    <x v="1"/>
    <x v="0"/>
  </r>
  <r>
    <x v="84"/>
    <x v="197"/>
    <n v="29.313099041533548"/>
    <x v="1"/>
    <x v="0"/>
  </r>
  <r>
    <x v="84"/>
    <x v="198"/>
    <n v="20.447284345047922"/>
    <x v="1"/>
    <x v="0"/>
  </r>
  <r>
    <x v="84"/>
    <x v="199"/>
    <n v="10.463258785942491"/>
    <x v="1"/>
    <x v="0"/>
  </r>
  <r>
    <x v="84"/>
    <x v="200"/>
    <n v="2.2763578274760383"/>
    <x v="1"/>
    <x v="0"/>
  </r>
  <r>
    <x v="84"/>
    <x v="4"/>
    <n v="1.1581469648562299"/>
    <x v="1"/>
    <x v="0"/>
  </r>
  <r>
    <x v="85"/>
    <x v="201"/>
    <n v="36.148686868686944"/>
    <x v="1"/>
    <x v="0"/>
  </r>
  <r>
    <x v="86"/>
    <x v="195"/>
    <n v="16.094249201277954"/>
    <x v="1"/>
    <x v="0"/>
  </r>
  <r>
    <x v="86"/>
    <x v="196"/>
    <n v="16.613418530351439"/>
    <x v="1"/>
    <x v="0"/>
  </r>
  <r>
    <x v="86"/>
    <x v="197"/>
    <n v="26.557507987220447"/>
    <x v="1"/>
    <x v="0"/>
  </r>
  <r>
    <x v="86"/>
    <x v="198"/>
    <n v="17.971246006389777"/>
    <x v="1"/>
    <x v="0"/>
  </r>
  <r>
    <x v="86"/>
    <x v="199"/>
    <n v="9.6645367412140573"/>
    <x v="1"/>
    <x v="0"/>
  </r>
  <r>
    <x v="86"/>
    <x v="200"/>
    <n v="2.1565495207667733"/>
    <x v="1"/>
    <x v="0"/>
  </r>
  <r>
    <x v="86"/>
    <x v="4"/>
    <n v="10.942492012779553"/>
    <x v="1"/>
    <x v="0"/>
  </r>
  <r>
    <x v="87"/>
    <x v="202"/>
    <n v="36.576681614349731"/>
    <x v="1"/>
    <x v="0"/>
  </r>
  <r>
    <x v="88"/>
    <x v="203"/>
    <n v="30.191693290734825"/>
    <x v="1"/>
    <x v="0"/>
  </r>
  <r>
    <x v="88"/>
    <x v="204"/>
    <n v="64.41693290734824"/>
    <x v="1"/>
    <x v="0"/>
  </r>
  <r>
    <x v="88"/>
    <x v="4"/>
    <n v="5.3913738019169326"/>
    <x v="1"/>
    <x v="0"/>
  </r>
  <r>
    <x v="89"/>
    <x v="205"/>
    <n v="57.747603833865817"/>
    <x v="1"/>
    <x v="0"/>
  </r>
  <r>
    <x v="89"/>
    <x v="206"/>
    <n v="4.1932907348242807"/>
    <x v="1"/>
    <x v="0"/>
  </r>
  <r>
    <x v="89"/>
    <x v="207"/>
    <n v="2.4760383386581468"/>
    <x v="1"/>
    <x v="0"/>
  </r>
  <r>
    <x v="89"/>
    <x v="203"/>
    <n v="30.191693290734825"/>
    <x v="1"/>
    <x v="0"/>
  </r>
  <r>
    <x v="89"/>
    <x v="4"/>
    <n v="5.3913738019169326"/>
    <x v="1"/>
    <x v="0"/>
  </r>
  <r>
    <x v="89"/>
    <x v="208"/>
    <n v="4.3037615330021284"/>
    <x v="1"/>
    <x v="0"/>
  </r>
  <r>
    <x v="89"/>
    <x v="209"/>
    <n v="5.1145833333333339"/>
    <x v="1"/>
    <x v="0"/>
  </r>
  <r>
    <x v="89"/>
    <x v="210"/>
    <n v="6.4807692307692299"/>
    <x v="1"/>
    <x v="0"/>
  </r>
  <r>
    <x v="82"/>
    <x v="188"/>
    <n v="34.895699201648213"/>
    <x v="2"/>
    <x v="0"/>
  </r>
  <r>
    <x v="82"/>
    <x v="189"/>
    <n v="13.803759979397373"/>
    <x v="2"/>
    <x v="0"/>
  </r>
  <r>
    <x v="82"/>
    <x v="190"/>
    <n v="5.6399690960597475"/>
    <x v="2"/>
    <x v="0"/>
  </r>
  <r>
    <x v="82"/>
    <x v="191"/>
    <n v="47.205768735513779"/>
    <x v="2"/>
    <x v="0"/>
  </r>
  <r>
    <x v="82"/>
    <x v="192"/>
    <n v="0.38629925315477726"/>
    <x v="2"/>
    <x v="0"/>
  </r>
  <r>
    <x v="82"/>
    <x v="193"/>
    <n v="1.1846510430079835"/>
    <x v="2"/>
    <x v="0"/>
  </r>
  <r>
    <x v="83"/>
    <x v="4"/>
    <n v="1.3134174607262425"/>
    <x v="2"/>
    <x v="0"/>
  </r>
  <r>
    <x v="83"/>
    <x v="105"/>
    <n v="97.347411795003865"/>
    <x v="2"/>
    <x v="0"/>
  </r>
  <r>
    <x v="83"/>
    <x v="194"/>
    <n v="1.3391707442698944"/>
    <x v="2"/>
    <x v="0"/>
  </r>
  <r>
    <x v="84"/>
    <x v="195"/>
    <n v="5.2536698429049702"/>
    <x v="2"/>
    <x v="0"/>
  </r>
  <r>
    <x v="84"/>
    <x v="196"/>
    <n v="6.7473602884367754"/>
    <x v="2"/>
    <x v="0"/>
  </r>
  <r>
    <x v="84"/>
    <x v="197"/>
    <n v="14.808138037599795"/>
    <x v="2"/>
    <x v="0"/>
  </r>
  <r>
    <x v="84"/>
    <x v="198"/>
    <n v="18.465104300798352"/>
    <x v="2"/>
    <x v="0"/>
  </r>
  <r>
    <x v="84"/>
    <x v="199"/>
    <n v="24.079320113314449"/>
    <x v="2"/>
    <x v="0"/>
  </r>
  <r>
    <x v="84"/>
    <x v="200"/>
    <n v="29.178470254957507"/>
    <x v="2"/>
    <x v="0"/>
  </r>
  <r>
    <x v="84"/>
    <x v="4"/>
    <n v="1.4679371619881534"/>
    <x v="2"/>
    <x v="0"/>
  </r>
  <r>
    <x v="85"/>
    <x v="201"/>
    <n v="104.15185572399383"/>
    <x v="2"/>
    <x v="0"/>
  </r>
  <r>
    <x v="86"/>
    <x v="195"/>
    <n v="4.6355910378573268"/>
    <x v="2"/>
    <x v="0"/>
  </r>
  <r>
    <x v="86"/>
    <x v="196"/>
    <n v="6.3868143188256505"/>
    <x v="2"/>
    <x v="0"/>
  </r>
  <r>
    <x v="86"/>
    <x v="197"/>
    <n v="12.928148338913211"/>
    <x v="2"/>
    <x v="0"/>
  </r>
  <r>
    <x v="86"/>
    <x v="198"/>
    <n v="16.250321916044296"/>
    <x v="2"/>
    <x v="0"/>
  </r>
  <r>
    <x v="86"/>
    <x v="199"/>
    <n v="19.85578161215555"/>
    <x v="2"/>
    <x v="0"/>
  </r>
  <r>
    <x v="86"/>
    <x v="200"/>
    <n v="28.611898016997166"/>
    <x v="2"/>
    <x v="0"/>
  </r>
  <r>
    <x v="86"/>
    <x v="4"/>
    <n v="11.331444759206798"/>
    <x v="2"/>
    <x v="0"/>
  </r>
  <r>
    <x v="87"/>
    <x v="202"/>
    <n v="111.51931455126309"/>
    <x v="2"/>
    <x v="0"/>
  </r>
  <r>
    <x v="88"/>
    <x v="203"/>
    <n v="75.611640484161725"/>
    <x v="2"/>
    <x v="0"/>
  </r>
  <r>
    <x v="88"/>
    <x v="204"/>
    <n v="16.945660571722893"/>
    <x v="2"/>
    <x v="0"/>
  </r>
  <r>
    <x v="88"/>
    <x v="4"/>
    <n v="7.4426989441153744"/>
    <x v="2"/>
    <x v="0"/>
  </r>
  <r>
    <x v="89"/>
    <x v="205"/>
    <n v="15.554983260365697"/>
    <x v="2"/>
    <x v="0"/>
  </r>
  <r>
    <x v="89"/>
    <x v="206"/>
    <n v="0.72109193922225079"/>
    <x v="2"/>
    <x v="0"/>
  </r>
  <r>
    <x v="89"/>
    <x v="207"/>
    <n v="0.66958537213494718"/>
    <x v="2"/>
    <x v="0"/>
  </r>
  <r>
    <x v="89"/>
    <x v="203"/>
    <n v="75.611640484161725"/>
    <x v="2"/>
    <x v="0"/>
  </r>
  <r>
    <x v="89"/>
    <x v="4"/>
    <n v="7.4426989441153744"/>
    <x v="2"/>
    <x v="0"/>
  </r>
  <r>
    <x v="89"/>
    <x v="208"/>
    <n v="7.0340715502555318"/>
    <x v="2"/>
    <x v="0"/>
  </r>
  <r>
    <x v="89"/>
    <x v="209"/>
    <n v="7.7037037037037024"/>
    <x v="2"/>
    <x v="0"/>
  </r>
  <r>
    <x v="89"/>
    <x v="210"/>
    <n v="21.826086956521738"/>
    <x v="2"/>
    <x v="0"/>
  </r>
  <r>
    <x v="82"/>
    <x v="188"/>
    <n v="66.897987508674532"/>
    <x v="3"/>
    <x v="0"/>
  </r>
  <r>
    <x v="82"/>
    <x v="189"/>
    <n v="17.557251908396946"/>
    <x v="3"/>
    <x v="0"/>
  </r>
  <r>
    <x v="82"/>
    <x v="190"/>
    <n v="5.2741151977793201"/>
    <x v="3"/>
    <x v="0"/>
  </r>
  <r>
    <x v="82"/>
    <x v="191"/>
    <n v="8.3969465648854964"/>
    <x v="3"/>
    <x v="0"/>
  </r>
  <r>
    <x v="82"/>
    <x v="192"/>
    <n v="0.69396252602359476"/>
    <x v="3"/>
    <x v="0"/>
  </r>
  <r>
    <x v="82"/>
    <x v="193"/>
    <n v="4.0249826509368498"/>
    <x v="3"/>
    <x v="0"/>
  </r>
  <r>
    <x v="83"/>
    <x v="4"/>
    <n v="0.41637751561415681"/>
    <x v="3"/>
    <x v="0"/>
  </r>
  <r>
    <x v="83"/>
    <x v="105"/>
    <n v="78.278972935461482"/>
    <x v="3"/>
    <x v="0"/>
  </r>
  <r>
    <x v="83"/>
    <x v="194"/>
    <n v="21.30464954892436"/>
    <x v="3"/>
    <x v="0"/>
  </r>
  <r>
    <x v="84"/>
    <x v="195"/>
    <n v="4.2331714087439281"/>
    <x v="3"/>
    <x v="0"/>
  </r>
  <r>
    <x v="84"/>
    <x v="196"/>
    <n v="9.9236641221374047"/>
    <x v="3"/>
    <x v="0"/>
  </r>
  <r>
    <x v="84"/>
    <x v="197"/>
    <n v="17.071478140180432"/>
    <x v="3"/>
    <x v="0"/>
  </r>
  <r>
    <x v="84"/>
    <x v="198"/>
    <n v="18.390006939625259"/>
    <x v="3"/>
    <x v="0"/>
  </r>
  <r>
    <x v="84"/>
    <x v="199"/>
    <n v="26.023594725884802"/>
    <x v="3"/>
    <x v="0"/>
  </r>
  <r>
    <x v="84"/>
    <x v="200"/>
    <n v="22.345593337959752"/>
    <x v="3"/>
    <x v="0"/>
  </r>
  <r>
    <x v="84"/>
    <x v="4"/>
    <n v="2.0124913254684249"/>
    <x v="3"/>
    <x v="0"/>
  </r>
  <r>
    <x v="85"/>
    <x v="201"/>
    <n v="86.087110481586492"/>
    <x v="3"/>
    <x v="0"/>
  </r>
  <r>
    <x v="86"/>
    <x v="195"/>
    <n v="3.7473976405274114"/>
    <x v="3"/>
    <x v="0"/>
  </r>
  <r>
    <x v="86"/>
    <x v="196"/>
    <n v="9.4378903539208885"/>
    <x v="3"/>
    <x v="0"/>
  </r>
  <r>
    <x v="86"/>
    <x v="197"/>
    <n v="16.308119361554475"/>
    <x v="3"/>
    <x v="0"/>
  </r>
  <r>
    <x v="86"/>
    <x v="198"/>
    <n v="17.626648160999306"/>
    <x v="3"/>
    <x v="0"/>
  </r>
  <r>
    <x v="86"/>
    <x v="199"/>
    <n v="24.843858431644691"/>
    <x v="3"/>
    <x v="0"/>
  </r>
  <r>
    <x v="86"/>
    <x v="200"/>
    <n v="21.16585704371964"/>
    <x v="3"/>
    <x v="0"/>
  </r>
  <r>
    <x v="86"/>
    <x v="4"/>
    <n v="6.8702290076335881"/>
    <x v="3"/>
    <x v="0"/>
  </r>
  <r>
    <x v="87"/>
    <x v="202"/>
    <n v="87.114008941877998"/>
    <x v="3"/>
    <x v="0"/>
  </r>
  <r>
    <x v="88"/>
    <x v="203"/>
    <n v="41.013185287994446"/>
    <x v="3"/>
    <x v="0"/>
  </r>
  <r>
    <x v="88"/>
    <x v="204"/>
    <n v="49.548924358084662"/>
    <x v="3"/>
    <x v="0"/>
  </r>
  <r>
    <x v="88"/>
    <x v="4"/>
    <n v="9.4378903539208885"/>
    <x v="3"/>
    <x v="0"/>
  </r>
  <r>
    <x v="89"/>
    <x v="205"/>
    <n v="47.189451769604439"/>
    <x v="3"/>
    <x v="0"/>
  </r>
  <r>
    <x v="89"/>
    <x v="206"/>
    <n v="1.3879250520471895"/>
    <x v="3"/>
    <x v="0"/>
  </r>
  <r>
    <x v="89"/>
    <x v="207"/>
    <n v="0.9715475364330326"/>
    <x v="3"/>
    <x v="0"/>
  </r>
  <r>
    <x v="89"/>
    <x v="203"/>
    <n v="41.013185287994446"/>
    <x v="3"/>
    <x v="0"/>
  </r>
  <r>
    <x v="89"/>
    <x v="4"/>
    <n v="9.4378903539208885"/>
    <x v="3"/>
    <x v="0"/>
  </r>
  <r>
    <x v="89"/>
    <x v="208"/>
    <n v="6.9984984984984946"/>
    <x v="3"/>
    <x v="0"/>
  </r>
  <r>
    <x v="89"/>
    <x v="209"/>
    <n v="12.210526315789473"/>
    <x v="3"/>
    <x v="0"/>
  </r>
  <r>
    <x v="89"/>
    <x v="210"/>
    <n v="12.81818181818182"/>
    <x v="3"/>
    <x v="0"/>
  </r>
  <r>
    <x v="82"/>
    <x v="188"/>
    <n v="74.0608228980322"/>
    <x v="4"/>
    <x v="0"/>
  </r>
  <r>
    <x v="82"/>
    <x v="189"/>
    <n v="6.7084078711985686"/>
    <x v="4"/>
    <x v="0"/>
  </r>
  <r>
    <x v="82"/>
    <x v="190"/>
    <n v="6.0822898032200357"/>
    <x v="4"/>
    <x v="0"/>
  </r>
  <r>
    <x v="82"/>
    <x v="191"/>
    <n v="12.701252236135957"/>
    <x v="4"/>
    <x v="0"/>
  </r>
  <r>
    <x v="82"/>
    <x v="192"/>
    <n v="0.17889087656529518"/>
    <x v="4"/>
    <x v="0"/>
  </r>
  <r>
    <x v="82"/>
    <x v="193"/>
    <n v="2.8622540250447228"/>
    <x v="4"/>
    <x v="0"/>
  </r>
  <r>
    <x v="83"/>
    <x v="4"/>
    <n v="6.0822898032200357"/>
    <x v="4"/>
    <x v="0"/>
  </r>
  <r>
    <x v="83"/>
    <x v="105"/>
    <n v="90.250447227191415"/>
    <x v="4"/>
    <x v="0"/>
  </r>
  <r>
    <x v="83"/>
    <x v="194"/>
    <n v="3.6672629695885508"/>
    <x v="4"/>
    <x v="0"/>
  </r>
  <r>
    <x v="84"/>
    <x v="195"/>
    <n v="7.3345259391771016"/>
    <x v="4"/>
    <x v="0"/>
  </r>
  <r>
    <x v="84"/>
    <x v="196"/>
    <n v="10.196779964221825"/>
    <x v="4"/>
    <x v="0"/>
  </r>
  <r>
    <x v="84"/>
    <x v="197"/>
    <n v="17.173524150268335"/>
    <x v="4"/>
    <x v="0"/>
  </r>
  <r>
    <x v="84"/>
    <x v="198"/>
    <n v="19.499105545617173"/>
    <x v="4"/>
    <x v="0"/>
  </r>
  <r>
    <x v="84"/>
    <x v="199"/>
    <n v="21.288014311270125"/>
    <x v="4"/>
    <x v="0"/>
  </r>
  <r>
    <x v="84"/>
    <x v="200"/>
    <n v="22.093023255813954"/>
    <x v="4"/>
    <x v="0"/>
  </r>
  <r>
    <x v="84"/>
    <x v="4"/>
    <n v="2.4150268336314848"/>
    <x v="4"/>
    <x v="0"/>
  </r>
  <r>
    <x v="85"/>
    <x v="201"/>
    <n v="83.823098075160459"/>
    <x v="4"/>
    <x v="0"/>
  </r>
  <r>
    <x v="86"/>
    <x v="195"/>
    <n v="7.1556350626118066"/>
    <x v="4"/>
    <x v="0"/>
  </r>
  <r>
    <x v="86"/>
    <x v="196"/>
    <n v="9.6601073345259394"/>
    <x v="4"/>
    <x v="0"/>
  </r>
  <r>
    <x v="86"/>
    <x v="197"/>
    <n v="16.815742397137747"/>
    <x v="4"/>
    <x v="0"/>
  </r>
  <r>
    <x v="86"/>
    <x v="198"/>
    <n v="18.962432915921287"/>
    <x v="4"/>
    <x v="0"/>
  </r>
  <r>
    <x v="86"/>
    <x v="199"/>
    <n v="19.767441860465116"/>
    <x v="4"/>
    <x v="0"/>
  </r>
  <r>
    <x v="86"/>
    <x v="200"/>
    <n v="21.466905187835419"/>
    <x v="4"/>
    <x v="0"/>
  </r>
  <r>
    <x v="86"/>
    <x v="4"/>
    <n v="6.1717352415026836"/>
    <x v="4"/>
    <x v="0"/>
  </r>
  <r>
    <x v="87"/>
    <x v="202"/>
    <n v="84.209723546234542"/>
    <x v="4"/>
    <x v="0"/>
  </r>
  <r>
    <x v="88"/>
    <x v="203"/>
    <n v="64.758497316636848"/>
    <x v="4"/>
    <x v="0"/>
  </r>
  <r>
    <x v="88"/>
    <x v="204"/>
    <n v="24.597495527728086"/>
    <x v="4"/>
    <x v="0"/>
  </r>
  <r>
    <x v="88"/>
    <x v="4"/>
    <n v="10.644007155635062"/>
    <x v="4"/>
    <x v="0"/>
  </r>
  <r>
    <x v="89"/>
    <x v="205"/>
    <n v="23.434704830053668"/>
    <x v="4"/>
    <x v="0"/>
  </r>
  <r>
    <x v="89"/>
    <x v="206"/>
    <n v="1.0733452593917709"/>
    <x v="4"/>
    <x v="0"/>
  </r>
  <r>
    <x v="89"/>
    <x v="207"/>
    <n v="8.9445438282647588E-2"/>
    <x v="4"/>
    <x v="0"/>
  </r>
  <r>
    <x v="89"/>
    <x v="203"/>
    <n v="64.758497316636848"/>
    <x v="4"/>
    <x v="0"/>
  </r>
  <r>
    <x v="89"/>
    <x v="4"/>
    <n v="10.644007155635062"/>
    <x v="4"/>
    <x v="0"/>
  </r>
  <r>
    <x v="89"/>
    <x v="208"/>
    <n v="4.1620553359683834"/>
    <x v="4"/>
    <x v="0"/>
  </r>
  <r>
    <x v="89"/>
    <x v="209"/>
    <n v="3.8181818181818183"/>
    <x v="4"/>
    <x v="0"/>
  </r>
  <r>
    <x v="89"/>
    <x v="210"/>
    <n v="7"/>
    <x v="4"/>
    <x v="0"/>
  </r>
  <r>
    <x v="82"/>
    <x v="188"/>
    <n v="73.285198555956683"/>
    <x v="5"/>
    <x v="0"/>
  </r>
  <r>
    <x v="82"/>
    <x v="189"/>
    <n v="3.9711191335740073"/>
    <x v="5"/>
    <x v="0"/>
  </r>
  <r>
    <x v="82"/>
    <x v="190"/>
    <n v="11.191335740072201"/>
    <x v="5"/>
    <x v="0"/>
  </r>
  <r>
    <x v="82"/>
    <x v="191"/>
    <n v="12.635379061371841"/>
    <x v="5"/>
    <x v="0"/>
  </r>
  <r>
    <x v="82"/>
    <x v="192"/>
    <n v="0"/>
    <x v="5"/>
    <x v="0"/>
  </r>
  <r>
    <x v="82"/>
    <x v="193"/>
    <n v="3.2490974729241877"/>
    <x v="5"/>
    <x v="0"/>
  </r>
  <r>
    <x v="83"/>
    <x v="4"/>
    <n v="1.4440433212996391"/>
    <x v="5"/>
    <x v="0"/>
  </r>
  <r>
    <x v="83"/>
    <x v="105"/>
    <n v="96.028880866425993"/>
    <x v="5"/>
    <x v="0"/>
  </r>
  <r>
    <x v="83"/>
    <x v="194"/>
    <n v="2.5270758122743682"/>
    <x v="5"/>
    <x v="0"/>
  </r>
  <r>
    <x v="84"/>
    <x v="195"/>
    <n v="7.581227436823105"/>
    <x v="5"/>
    <x v="0"/>
  </r>
  <r>
    <x v="84"/>
    <x v="196"/>
    <n v="10.108303249097473"/>
    <x v="5"/>
    <x v="0"/>
  </r>
  <r>
    <x v="84"/>
    <x v="197"/>
    <n v="16.60649819494585"/>
    <x v="5"/>
    <x v="0"/>
  </r>
  <r>
    <x v="84"/>
    <x v="198"/>
    <n v="18.050541516245488"/>
    <x v="5"/>
    <x v="0"/>
  </r>
  <r>
    <x v="84"/>
    <x v="199"/>
    <n v="22.382671480144403"/>
    <x v="5"/>
    <x v="0"/>
  </r>
  <r>
    <x v="84"/>
    <x v="200"/>
    <n v="23.104693140794225"/>
    <x v="5"/>
    <x v="0"/>
  </r>
  <r>
    <x v="84"/>
    <x v="4"/>
    <n v="2.1660649819494586"/>
    <x v="5"/>
    <x v="0"/>
  </r>
  <r>
    <x v="85"/>
    <x v="201"/>
    <n v="84.298892988929865"/>
    <x v="5"/>
    <x v="0"/>
  </r>
  <r>
    <x v="86"/>
    <x v="195"/>
    <n v="7.2202166064981945"/>
    <x v="5"/>
    <x v="0"/>
  </r>
  <r>
    <x v="86"/>
    <x v="196"/>
    <n v="9.7472924187725631"/>
    <x v="5"/>
    <x v="0"/>
  </r>
  <r>
    <x v="86"/>
    <x v="197"/>
    <n v="15.884476534296029"/>
    <x v="5"/>
    <x v="0"/>
  </r>
  <r>
    <x v="86"/>
    <x v="198"/>
    <n v="17.689530685920577"/>
    <x v="5"/>
    <x v="0"/>
  </r>
  <r>
    <x v="86"/>
    <x v="199"/>
    <n v="21.299638989169676"/>
    <x v="5"/>
    <x v="0"/>
  </r>
  <r>
    <x v="86"/>
    <x v="200"/>
    <n v="22.743682310469314"/>
    <x v="5"/>
    <x v="0"/>
  </r>
  <r>
    <x v="86"/>
    <x v="4"/>
    <n v="5.4151624548736459"/>
    <x v="5"/>
    <x v="0"/>
  </r>
  <r>
    <x v="87"/>
    <x v="202"/>
    <n v="85.110687022900777"/>
    <x v="5"/>
    <x v="0"/>
  </r>
  <r>
    <x v="88"/>
    <x v="203"/>
    <n v="69.314079422382676"/>
    <x v="5"/>
    <x v="0"/>
  </r>
  <r>
    <x v="88"/>
    <x v="204"/>
    <n v="23.104693140794225"/>
    <x v="5"/>
    <x v="0"/>
  </r>
  <r>
    <x v="88"/>
    <x v="4"/>
    <n v="7.581227436823105"/>
    <x v="5"/>
    <x v="0"/>
  </r>
  <r>
    <x v="89"/>
    <x v="205"/>
    <n v="22.021660649819495"/>
    <x v="5"/>
    <x v="0"/>
  </r>
  <r>
    <x v="89"/>
    <x v="206"/>
    <n v="1.0830324909747293"/>
    <x v="5"/>
    <x v="0"/>
  </r>
  <r>
    <x v="89"/>
    <x v="207"/>
    <n v="0"/>
    <x v="5"/>
    <x v="0"/>
  </r>
  <r>
    <x v="89"/>
    <x v="203"/>
    <n v="69.314079422382676"/>
    <x v="5"/>
    <x v="0"/>
  </r>
  <r>
    <x v="89"/>
    <x v="4"/>
    <n v="7.581227436823105"/>
    <x v="5"/>
    <x v="0"/>
  </r>
  <r>
    <x v="89"/>
    <x v="208"/>
    <n v="3.491525423728814"/>
    <x v="5"/>
    <x v="0"/>
  </r>
  <r>
    <x v="89"/>
    <x v="209"/>
    <n v="1"/>
    <x v="5"/>
    <x v="0"/>
  </r>
  <r>
    <x v="89"/>
    <x v="210"/>
    <m/>
    <x v="5"/>
    <x v="0"/>
  </r>
  <r>
    <x v="82"/>
    <x v="188"/>
    <n v="63.436123348017624"/>
    <x v="6"/>
    <x v="0"/>
  </r>
  <r>
    <x v="82"/>
    <x v="189"/>
    <n v="9.251101321585903"/>
    <x v="6"/>
    <x v="0"/>
  </r>
  <r>
    <x v="82"/>
    <x v="190"/>
    <n v="5.286343612334802"/>
    <x v="6"/>
    <x v="0"/>
  </r>
  <r>
    <x v="82"/>
    <x v="191"/>
    <n v="22.466960352422909"/>
    <x v="6"/>
    <x v="0"/>
  </r>
  <r>
    <x v="82"/>
    <x v="192"/>
    <n v="0"/>
    <x v="6"/>
    <x v="0"/>
  </r>
  <r>
    <x v="82"/>
    <x v="193"/>
    <n v="1.3215859030837005"/>
    <x v="6"/>
    <x v="0"/>
  </r>
  <r>
    <x v="83"/>
    <x v="4"/>
    <n v="7.4889867841409687"/>
    <x v="6"/>
    <x v="0"/>
  </r>
  <r>
    <x v="83"/>
    <x v="105"/>
    <n v="86.784140969162991"/>
    <x v="6"/>
    <x v="0"/>
  </r>
  <r>
    <x v="83"/>
    <x v="194"/>
    <n v="5.7268722466960353"/>
    <x v="6"/>
    <x v="0"/>
  </r>
  <r>
    <x v="84"/>
    <x v="195"/>
    <n v="4.4052863436123344"/>
    <x v="6"/>
    <x v="0"/>
  </r>
  <r>
    <x v="84"/>
    <x v="196"/>
    <n v="8.8105726872246688"/>
    <x v="6"/>
    <x v="0"/>
  </r>
  <r>
    <x v="84"/>
    <x v="197"/>
    <n v="14.537444933920705"/>
    <x v="6"/>
    <x v="0"/>
  </r>
  <r>
    <x v="84"/>
    <x v="198"/>
    <n v="18.942731277533039"/>
    <x v="6"/>
    <x v="0"/>
  </r>
  <r>
    <x v="84"/>
    <x v="199"/>
    <n v="21.145374449339208"/>
    <x v="6"/>
    <x v="0"/>
  </r>
  <r>
    <x v="84"/>
    <x v="200"/>
    <n v="28.634361233480178"/>
    <x v="6"/>
    <x v="0"/>
  </r>
  <r>
    <x v="84"/>
    <x v="4"/>
    <n v="3.5242290748898677"/>
    <x v="6"/>
    <x v="0"/>
  </r>
  <r>
    <x v="85"/>
    <x v="201"/>
    <n v="102.34703196347029"/>
    <x v="6"/>
    <x v="0"/>
  </r>
  <r>
    <x v="86"/>
    <x v="195"/>
    <n v="5.286343612334802"/>
    <x v="6"/>
    <x v="0"/>
  </r>
  <r>
    <x v="86"/>
    <x v="196"/>
    <n v="8.3700440528634363"/>
    <x v="6"/>
    <x v="0"/>
  </r>
  <r>
    <x v="86"/>
    <x v="197"/>
    <n v="15.418502202643172"/>
    <x v="6"/>
    <x v="0"/>
  </r>
  <r>
    <x v="86"/>
    <x v="198"/>
    <n v="18.502202643171806"/>
    <x v="6"/>
    <x v="0"/>
  </r>
  <r>
    <x v="86"/>
    <x v="199"/>
    <n v="18.502202643171806"/>
    <x v="6"/>
    <x v="0"/>
  </r>
  <r>
    <x v="86"/>
    <x v="200"/>
    <n v="26.872246696035241"/>
    <x v="6"/>
    <x v="0"/>
  </r>
  <r>
    <x v="86"/>
    <x v="4"/>
    <n v="7.0484581497797354"/>
    <x v="6"/>
    <x v="0"/>
  </r>
  <r>
    <x v="87"/>
    <x v="202"/>
    <n v="101.36018957345972"/>
    <x v="6"/>
    <x v="0"/>
  </r>
  <r>
    <x v="88"/>
    <x v="203"/>
    <n v="64.317180616740089"/>
    <x v="6"/>
    <x v="0"/>
  </r>
  <r>
    <x v="88"/>
    <x v="204"/>
    <n v="22.466960352422909"/>
    <x v="6"/>
    <x v="0"/>
  </r>
  <r>
    <x v="88"/>
    <x v="4"/>
    <n v="13.215859030837004"/>
    <x v="6"/>
    <x v="0"/>
  </r>
  <r>
    <x v="89"/>
    <x v="205"/>
    <n v="21.58590308370044"/>
    <x v="6"/>
    <x v="0"/>
  </r>
  <r>
    <x v="89"/>
    <x v="206"/>
    <n v="0.88105726872246692"/>
    <x v="6"/>
    <x v="0"/>
  </r>
  <r>
    <x v="89"/>
    <x v="207"/>
    <n v="0"/>
    <x v="6"/>
    <x v="0"/>
  </r>
  <r>
    <x v="89"/>
    <x v="203"/>
    <n v="64.317180616740089"/>
    <x v="6"/>
    <x v="0"/>
  </r>
  <r>
    <x v="89"/>
    <x v="4"/>
    <n v="13.215859030837004"/>
    <x v="6"/>
    <x v="0"/>
  </r>
  <r>
    <x v="89"/>
    <x v="208"/>
    <n v="6.1818181818181808"/>
    <x v="6"/>
    <x v="0"/>
  </r>
  <r>
    <x v="89"/>
    <x v="209"/>
    <n v="7"/>
    <x v="6"/>
    <x v="0"/>
  </r>
  <r>
    <x v="89"/>
    <x v="210"/>
    <m/>
    <x v="6"/>
    <x v="0"/>
  </r>
  <r>
    <x v="82"/>
    <x v="188"/>
    <n v="79.331306990881458"/>
    <x v="7"/>
    <x v="0"/>
  </r>
  <r>
    <x v="82"/>
    <x v="189"/>
    <n v="5.4711246200607899"/>
    <x v="7"/>
    <x v="0"/>
  </r>
  <r>
    <x v="82"/>
    <x v="190"/>
    <n v="3.9513677811550152"/>
    <x v="7"/>
    <x v="0"/>
  </r>
  <r>
    <x v="82"/>
    <x v="191"/>
    <n v="10.638297872340425"/>
    <x v="7"/>
    <x v="0"/>
  </r>
  <r>
    <x v="82"/>
    <x v="192"/>
    <n v="0.303951367781155"/>
    <x v="7"/>
    <x v="0"/>
  </r>
  <r>
    <x v="82"/>
    <x v="193"/>
    <n v="2.1276595744680851"/>
    <x v="7"/>
    <x v="0"/>
  </r>
  <r>
    <x v="83"/>
    <x v="4"/>
    <n v="6.0790273556231007"/>
    <x v="7"/>
    <x v="0"/>
  </r>
  <r>
    <x v="83"/>
    <x v="105"/>
    <n v="89.665653495440736"/>
    <x v="7"/>
    <x v="0"/>
  </r>
  <r>
    <x v="83"/>
    <x v="194"/>
    <n v="4.2553191489361701"/>
    <x v="7"/>
    <x v="0"/>
  </r>
  <r>
    <x v="84"/>
    <x v="195"/>
    <n v="6.6869300911854106"/>
    <x v="7"/>
    <x v="0"/>
  </r>
  <r>
    <x v="84"/>
    <x v="196"/>
    <n v="10.94224924012158"/>
    <x v="7"/>
    <x v="0"/>
  </r>
  <r>
    <x v="84"/>
    <x v="197"/>
    <n v="20.972644376899694"/>
    <x v="7"/>
    <x v="0"/>
  </r>
  <r>
    <x v="84"/>
    <x v="198"/>
    <n v="20.060790273556233"/>
    <x v="7"/>
    <x v="0"/>
  </r>
  <r>
    <x v="84"/>
    <x v="199"/>
    <n v="23.404255319148938"/>
    <x v="7"/>
    <x v="0"/>
  </r>
  <r>
    <x v="84"/>
    <x v="200"/>
    <n v="16.717325227963524"/>
    <x v="7"/>
    <x v="0"/>
  </r>
  <r>
    <x v="84"/>
    <x v="4"/>
    <n v="1.21580547112462"/>
    <x v="7"/>
    <x v="0"/>
  </r>
  <r>
    <x v="85"/>
    <x v="201"/>
    <n v="74.867692307692309"/>
    <x v="7"/>
    <x v="0"/>
  </r>
  <r>
    <x v="86"/>
    <x v="195"/>
    <n v="6.0790273556231007"/>
    <x v="7"/>
    <x v="0"/>
  </r>
  <r>
    <x v="86"/>
    <x v="196"/>
    <n v="10.030395136778116"/>
    <x v="7"/>
    <x v="0"/>
  </r>
  <r>
    <x v="86"/>
    <x v="197"/>
    <n v="20.060790273556233"/>
    <x v="7"/>
    <x v="0"/>
  </r>
  <r>
    <x v="86"/>
    <x v="198"/>
    <n v="19.45288753799392"/>
    <x v="7"/>
    <x v="0"/>
  </r>
  <r>
    <x v="86"/>
    <x v="199"/>
    <n v="21.88449848024316"/>
    <x v="7"/>
    <x v="0"/>
  </r>
  <r>
    <x v="86"/>
    <x v="200"/>
    <n v="16.717325227963524"/>
    <x v="7"/>
    <x v="0"/>
  </r>
  <r>
    <x v="86"/>
    <x v="4"/>
    <n v="5.7750759878419453"/>
    <x v="7"/>
    <x v="0"/>
  </r>
  <r>
    <x v="87"/>
    <x v="202"/>
    <n v="76.170967741935527"/>
    <x v="7"/>
    <x v="0"/>
  </r>
  <r>
    <x v="88"/>
    <x v="203"/>
    <n v="64.437689969604861"/>
    <x v="7"/>
    <x v="0"/>
  </r>
  <r>
    <x v="88"/>
    <x v="204"/>
    <n v="23.70820668693009"/>
    <x v="7"/>
    <x v="0"/>
  </r>
  <r>
    <x v="88"/>
    <x v="4"/>
    <n v="11.854103343465045"/>
    <x v="7"/>
    <x v="0"/>
  </r>
  <r>
    <x v="89"/>
    <x v="205"/>
    <n v="22.492401215805472"/>
    <x v="7"/>
    <x v="0"/>
  </r>
  <r>
    <x v="89"/>
    <x v="206"/>
    <n v="0.91185410334346506"/>
    <x v="7"/>
    <x v="0"/>
  </r>
  <r>
    <x v="89"/>
    <x v="207"/>
    <n v="0.303951367781155"/>
    <x v="7"/>
    <x v="0"/>
  </r>
  <r>
    <x v="89"/>
    <x v="203"/>
    <n v="64.437689969604861"/>
    <x v="7"/>
    <x v="0"/>
  </r>
  <r>
    <x v="89"/>
    <x v="4"/>
    <n v="11.854103343465045"/>
    <x v="7"/>
    <x v="0"/>
  </r>
  <r>
    <x v="89"/>
    <x v="208"/>
    <n v="3.2328767123287681"/>
    <x v="7"/>
    <x v="0"/>
  </r>
  <r>
    <x v="89"/>
    <x v="209"/>
    <n v="5.3333333333333339"/>
    <x v="7"/>
    <x v="0"/>
  </r>
  <r>
    <x v="89"/>
    <x v="210"/>
    <n v="7"/>
    <x v="7"/>
    <x v="0"/>
  </r>
  <r>
    <x v="82"/>
    <x v="188"/>
    <n v="77.192982456140356"/>
    <x v="8"/>
    <x v="0"/>
  </r>
  <r>
    <x v="82"/>
    <x v="189"/>
    <n v="8.7719298245614041"/>
    <x v="8"/>
    <x v="0"/>
  </r>
  <r>
    <x v="82"/>
    <x v="190"/>
    <n v="4.2105263157894735"/>
    <x v="8"/>
    <x v="0"/>
  </r>
  <r>
    <x v="82"/>
    <x v="191"/>
    <n v="7.3684210526315788"/>
    <x v="8"/>
    <x v="0"/>
  </r>
  <r>
    <x v="82"/>
    <x v="192"/>
    <n v="0.35087719298245612"/>
    <x v="8"/>
    <x v="0"/>
  </r>
  <r>
    <x v="82"/>
    <x v="193"/>
    <n v="4.5614035087719298"/>
    <x v="8"/>
    <x v="0"/>
  </r>
  <r>
    <x v="83"/>
    <x v="4"/>
    <n v="9.473684210526315"/>
    <x v="8"/>
    <x v="0"/>
  </r>
  <r>
    <x v="83"/>
    <x v="105"/>
    <n v="88.070175438596493"/>
    <x v="8"/>
    <x v="0"/>
  </r>
  <r>
    <x v="83"/>
    <x v="194"/>
    <n v="2.4561403508771931"/>
    <x v="8"/>
    <x v="0"/>
  </r>
  <r>
    <x v="84"/>
    <x v="195"/>
    <n v="10.175438596491228"/>
    <x v="8"/>
    <x v="0"/>
  </r>
  <r>
    <x v="84"/>
    <x v="196"/>
    <n v="10.526315789473685"/>
    <x v="8"/>
    <x v="0"/>
  </r>
  <r>
    <x v="84"/>
    <x v="197"/>
    <n v="15.43859649122807"/>
    <x v="8"/>
    <x v="0"/>
  </r>
  <r>
    <x v="84"/>
    <x v="198"/>
    <n v="20.701754385964911"/>
    <x v="8"/>
    <x v="0"/>
  </r>
  <r>
    <x v="84"/>
    <x v="199"/>
    <n v="17.894736842105264"/>
    <x v="8"/>
    <x v="0"/>
  </r>
  <r>
    <x v="84"/>
    <x v="200"/>
    <n v="22.105263157894736"/>
    <x v="8"/>
    <x v="0"/>
  </r>
  <r>
    <x v="84"/>
    <x v="4"/>
    <n v="3.1578947368421053"/>
    <x v="8"/>
    <x v="0"/>
  </r>
  <r>
    <x v="85"/>
    <x v="201"/>
    <n v="79.202898550724669"/>
    <x v="8"/>
    <x v="0"/>
  </r>
  <r>
    <x v="86"/>
    <x v="195"/>
    <n v="9.8245614035087723"/>
    <x v="8"/>
    <x v="0"/>
  </r>
  <r>
    <x v="86"/>
    <x v="196"/>
    <n v="10.175438596491228"/>
    <x v="8"/>
    <x v="0"/>
  </r>
  <r>
    <x v="86"/>
    <x v="197"/>
    <n v="15.087719298245615"/>
    <x v="8"/>
    <x v="0"/>
  </r>
  <r>
    <x v="86"/>
    <x v="198"/>
    <n v="20"/>
    <x v="8"/>
    <x v="0"/>
  </r>
  <r>
    <x v="86"/>
    <x v="199"/>
    <n v="16.842105263157894"/>
    <x v="8"/>
    <x v="0"/>
  </r>
  <r>
    <x v="86"/>
    <x v="200"/>
    <n v="21.403508771929825"/>
    <x v="8"/>
    <x v="0"/>
  </r>
  <r>
    <x v="86"/>
    <x v="4"/>
    <n v="6.666666666666667"/>
    <x v="8"/>
    <x v="0"/>
  </r>
  <r>
    <x v="87"/>
    <x v="202"/>
    <n v="79.086466165413498"/>
    <x v="8"/>
    <x v="0"/>
  </r>
  <r>
    <x v="88"/>
    <x v="203"/>
    <n v="61.05263157894737"/>
    <x v="8"/>
    <x v="0"/>
  </r>
  <r>
    <x v="88"/>
    <x v="204"/>
    <n v="28.771929824561404"/>
    <x v="8"/>
    <x v="0"/>
  </r>
  <r>
    <x v="88"/>
    <x v="4"/>
    <n v="10.175438596491228"/>
    <x v="8"/>
    <x v="0"/>
  </r>
  <r>
    <x v="89"/>
    <x v="205"/>
    <n v="27.368421052631579"/>
    <x v="8"/>
    <x v="0"/>
  </r>
  <r>
    <x v="89"/>
    <x v="206"/>
    <n v="1.4035087719298245"/>
    <x v="8"/>
    <x v="0"/>
  </r>
  <r>
    <x v="89"/>
    <x v="207"/>
    <n v="0"/>
    <x v="8"/>
    <x v="0"/>
  </r>
  <r>
    <x v="89"/>
    <x v="203"/>
    <n v="61.05263157894737"/>
    <x v="8"/>
    <x v="0"/>
  </r>
  <r>
    <x v="89"/>
    <x v="4"/>
    <n v="10.175438596491228"/>
    <x v="8"/>
    <x v="0"/>
  </r>
  <r>
    <x v="89"/>
    <x v="208"/>
    <n v="4.4025974025974008"/>
    <x v="8"/>
    <x v="0"/>
  </r>
  <r>
    <x v="89"/>
    <x v="209"/>
    <n v="2.5"/>
    <x v="8"/>
    <x v="0"/>
  </r>
  <r>
    <x v="89"/>
    <x v="210"/>
    <m/>
    <x v="8"/>
    <x v="0"/>
  </r>
  <r>
    <x v="82"/>
    <x v="188"/>
    <n v="71.468144044321335"/>
    <x v="9"/>
    <x v="0"/>
  </r>
  <r>
    <x v="82"/>
    <x v="189"/>
    <n v="9.1412742382271475"/>
    <x v="9"/>
    <x v="0"/>
  </r>
  <r>
    <x v="82"/>
    <x v="190"/>
    <n v="2.770083102493075"/>
    <x v="9"/>
    <x v="0"/>
  </r>
  <r>
    <x v="82"/>
    <x v="191"/>
    <n v="15.235457063711911"/>
    <x v="9"/>
    <x v="0"/>
  </r>
  <r>
    <x v="82"/>
    <x v="192"/>
    <n v="0.554016620498615"/>
    <x v="9"/>
    <x v="0"/>
  </r>
  <r>
    <x v="82"/>
    <x v="193"/>
    <n v="3.601108033240997"/>
    <x v="9"/>
    <x v="0"/>
  </r>
  <r>
    <x v="83"/>
    <x v="4"/>
    <n v="1.6620498614958448"/>
    <x v="9"/>
    <x v="0"/>
  </r>
  <r>
    <x v="83"/>
    <x v="105"/>
    <n v="80.609418282548475"/>
    <x v="9"/>
    <x v="0"/>
  </r>
  <r>
    <x v="83"/>
    <x v="194"/>
    <n v="17.72853185595568"/>
    <x v="9"/>
    <x v="0"/>
  </r>
  <r>
    <x v="84"/>
    <x v="195"/>
    <n v="4.1551246537396125"/>
    <x v="9"/>
    <x v="0"/>
  </r>
  <r>
    <x v="84"/>
    <x v="196"/>
    <n v="8.0332409972299175"/>
    <x v="9"/>
    <x v="0"/>
  </r>
  <r>
    <x v="84"/>
    <x v="197"/>
    <n v="18.005540166204987"/>
    <x v="9"/>
    <x v="0"/>
  </r>
  <r>
    <x v="84"/>
    <x v="198"/>
    <n v="27.977839335180054"/>
    <x v="9"/>
    <x v="0"/>
  </r>
  <r>
    <x v="84"/>
    <x v="199"/>
    <n v="23.545706371191137"/>
    <x v="9"/>
    <x v="0"/>
  </r>
  <r>
    <x v="84"/>
    <x v="200"/>
    <n v="18.005540166204987"/>
    <x v="9"/>
    <x v="0"/>
  </r>
  <r>
    <x v="84"/>
    <x v="4"/>
    <n v="0.2770083102493075"/>
    <x v="9"/>
    <x v="0"/>
  </r>
  <r>
    <x v="85"/>
    <x v="201"/>
    <n v="75.77222222222224"/>
    <x v="9"/>
    <x v="0"/>
  </r>
  <r>
    <x v="86"/>
    <x v="195"/>
    <n v="3.601108033240997"/>
    <x v="9"/>
    <x v="0"/>
  </r>
  <r>
    <x v="86"/>
    <x v="196"/>
    <n v="7.7562326869806091"/>
    <x v="9"/>
    <x v="0"/>
  </r>
  <r>
    <x v="86"/>
    <x v="197"/>
    <n v="17.72853185595568"/>
    <x v="9"/>
    <x v="0"/>
  </r>
  <r>
    <x v="86"/>
    <x v="198"/>
    <n v="26.592797783933516"/>
    <x v="9"/>
    <x v="0"/>
  </r>
  <r>
    <x v="86"/>
    <x v="199"/>
    <n v="22.991689750692522"/>
    <x v="9"/>
    <x v="0"/>
  </r>
  <r>
    <x v="86"/>
    <x v="200"/>
    <n v="17.174515235457065"/>
    <x v="9"/>
    <x v="0"/>
  </r>
  <r>
    <x v="86"/>
    <x v="4"/>
    <n v="4.1551246537396125"/>
    <x v="9"/>
    <x v="0"/>
  </r>
  <r>
    <x v="87"/>
    <x v="202"/>
    <n v="76.494219653179158"/>
    <x v="9"/>
    <x v="0"/>
  </r>
  <r>
    <x v="88"/>
    <x v="203"/>
    <n v="52.35457063711911"/>
    <x v="9"/>
    <x v="0"/>
  </r>
  <r>
    <x v="88"/>
    <x v="204"/>
    <n v="35.45706371191136"/>
    <x v="9"/>
    <x v="0"/>
  </r>
  <r>
    <x v="88"/>
    <x v="4"/>
    <n v="12.18836565096953"/>
    <x v="9"/>
    <x v="0"/>
  </r>
  <r>
    <x v="89"/>
    <x v="205"/>
    <n v="34.903047091412745"/>
    <x v="9"/>
    <x v="0"/>
  </r>
  <r>
    <x v="89"/>
    <x v="206"/>
    <n v="0"/>
    <x v="9"/>
    <x v="0"/>
  </r>
  <r>
    <x v="89"/>
    <x v="207"/>
    <n v="0.554016620498615"/>
    <x v="9"/>
    <x v="0"/>
  </r>
  <r>
    <x v="89"/>
    <x v="203"/>
    <n v="52.35457063711911"/>
    <x v="9"/>
    <x v="0"/>
  </r>
  <r>
    <x v="89"/>
    <x v="4"/>
    <n v="12.18836565096953"/>
    <x v="9"/>
    <x v="0"/>
  </r>
  <r>
    <x v="89"/>
    <x v="208"/>
    <n v="4.5666666666666647"/>
    <x v="9"/>
    <x v="0"/>
  </r>
  <r>
    <x v="89"/>
    <x v="209"/>
    <m/>
    <x v="9"/>
    <x v="0"/>
  </r>
  <r>
    <x v="89"/>
    <x v="210"/>
    <n v="8"/>
    <x v="9"/>
    <x v="0"/>
  </r>
  <r>
    <x v="82"/>
    <x v="188"/>
    <n v="56.275303643724698"/>
    <x v="10"/>
    <x v="0"/>
  </r>
  <r>
    <x v="82"/>
    <x v="189"/>
    <n v="23.886639676113361"/>
    <x v="10"/>
    <x v="0"/>
  </r>
  <r>
    <x v="82"/>
    <x v="190"/>
    <n v="6.0728744939271255"/>
    <x v="10"/>
    <x v="0"/>
  </r>
  <r>
    <x v="82"/>
    <x v="191"/>
    <n v="14.979757085020243"/>
    <x v="10"/>
    <x v="0"/>
  </r>
  <r>
    <x v="82"/>
    <x v="192"/>
    <n v="1.6194331983805668"/>
    <x v="10"/>
    <x v="0"/>
  </r>
  <r>
    <x v="82"/>
    <x v="193"/>
    <n v="2.0242914979757085"/>
    <x v="10"/>
    <x v="0"/>
  </r>
  <r>
    <x v="83"/>
    <x v="4"/>
    <n v="1.6194331983805668"/>
    <x v="10"/>
    <x v="0"/>
  </r>
  <r>
    <x v="83"/>
    <x v="105"/>
    <n v="62.348178137651821"/>
    <x v="10"/>
    <x v="0"/>
  </r>
  <r>
    <x v="83"/>
    <x v="194"/>
    <n v="36.032388663967609"/>
    <x v="10"/>
    <x v="0"/>
  </r>
  <r>
    <x v="84"/>
    <x v="195"/>
    <n v="4.8582995951417001"/>
    <x v="10"/>
    <x v="0"/>
  </r>
  <r>
    <x v="84"/>
    <x v="196"/>
    <n v="10.526315789473685"/>
    <x v="10"/>
    <x v="0"/>
  </r>
  <r>
    <x v="84"/>
    <x v="197"/>
    <n v="22.672064777327936"/>
    <x v="10"/>
    <x v="0"/>
  </r>
  <r>
    <x v="84"/>
    <x v="198"/>
    <n v="21.05263157894737"/>
    <x v="10"/>
    <x v="0"/>
  </r>
  <r>
    <x v="84"/>
    <x v="199"/>
    <n v="25.506072874493928"/>
    <x v="10"/>
    <x v="0"/>
  </r>
  <r>
    <x v="84"/>
    <x v="200"/>
    <n v="12.550607287449393"/>
    <x v="10"/>
    <x v="0"/>
  </r>
  <r>
    <x v="84"/>
    <x v="4"/>
    <n v="2.834008097165992"/>
    <x v="10"/>
    <x v="0"/>
  </r>
  <r>
    <x v="85"/>
    <x v="201"/>
    <n v="70.56666666666672"/>
    <x v="10"/>
    <x v="0"/>
  </r>
  <r>
    <x v="86"/>
    <x v="195"/>
    <n v="4.4534412955465585"/>
    <x v="10"/>
    <x v="0"/>
  </r>
  <r>
    <x v="86"/>
    <x v="196"/>
    <n v="9.3117408906882595"/>
    <x v="10"/>
    <x v="0"/>
  </r>
  <r>
    <x v="86"/>
    <x v="197"/>
    <n v="21.05263157894737"/>
    <x v="10"/>
    <x v="0"/>
  </r>
  <r>
    <x v="86"/>
    <x v="198"/>
    <n v="18.218623481781375"/>
    <x v="10"/>
    <x v="0"/>
  </r>
  <r>
    <x v="86"/>
    <x v="199"/>
    <n v="21.05263157894737"/>
    <x v="10"/>
    <x v="0"/>
  </r>
  <r>
    <x v="86"/>
    <x v="200"/>
    <n v="10.526315789473685"/>
    <x v="10"/>
    <x v="0"/>
  </r>
  <r>
    <x v="86"/>
    <x v="4"/>
    <n v="15.384615384615385"/>
    <x v="10"/>
    <x v="0"/>
  </r>
  <r>
    <x v="87"/>
    <x v="202"/>
    <n v="69.167464114832569"/>
    <x v="10"/>
    <x v="0"/>
  </r>
  <r>
    <x v="88"/>
    <x v="203"/>
    <n v="27.935222672064778"/>
    <x v="10"/>
    <x v="0"/>
  </r>
  <r>
    <x v="88"/>
    <x v="204"/>
    <n v="52.631578947368418"/>
    <x v="10"/>
    <x v="0"/>
  </r>
  <r>
    <x v="88"/>
    <x v="4"/>
    <n v="19.4331983805668"/>
    <x v="10"/>
    <x v="0"/>
  </r>
  <r>
    <x v="89"/>
    <x v="205"/>
    <n v="49.392712550607285"/>
    <x v="10"/>
    <x v="0"/>
  </r>
  <r>
    <x v="89"/>
    <x v="206"/>
    <n v="0.80971659919028338"/>
    <x v="10"/>
    <x v="0"/>
  </r>
  <r>
    <x v="89"/>
    <x v="207"/>
    <n v="2.42914979757085"/>
    <x v="10"/>
    <x v="0"/>
  </r>
  <r>
    <x v="89"/>
    <x v="203"/>
    <n v="27.935222672064778"/>
    <x v="10"/>
    <x v="0"/>
  </r>
  <r>
    <x v="89"/>
    <x v="4"/>
    <n v="19.4331983805668"/>
    <x v="10"/>
    <x v="0"/>
  </r>
  <r>
    <x v="89"/>
    <x v="208"/>
    <n v="6.0747663551401869"/>
    <x v="10"/>
    <x v="0"/>
  </r>
  <r>
    <x v="89"/>
    <x v="209"/>
    <n v="6.5"/>
    <x v="10"/>
    <x v="0"/>
  </r>
  <r>
    <x v="89"/>
    <x v="210"/>
    <n v="13"/>
    <x v="10"/>
    <x v="0"/>
  </r>
  <r>
    <x v="82"/>
    <x v="188"/>
    <n v="72.177419354838705"/>
    <x v="11"/>
    <x v="0"/>
  </r>
  <r>
    <x v="82"/>
    <x v="189"/>
    <n v="11.693548387096774"/>
    <x v="11"/>
    <x v="0"/>
  </r>
  <r>
    <x v="82"/>
    <x v="190"/>
    <n v="3.225806451612903"/>
    <x v="11"/>
    <x v="0"/>
  </r>
  <r>
    <x v="82"/>
    <x v="191"/>
    <n v="15.725806451612904"/>
    <x v="11"/>
    <x v="0"/>
  </r>
  <r>
    <x v="82"/>
    <x v="192"/>
    <n v="0"/>
    <x v="11"/>
    <x v="0"/>
  </r>
  <r>
    <x v="82"/>
    <x v="193"/>
    <n v="2.0161290322580645"/>
    <x v="11"/>
    <x v="0"/>
  </r>
  <r>
    <x v="83"/>
    <x v="4"/>
    <n v="2.0161290322580645"/>
    <x v="11"/>
    <x v="0"/>
  </r>
  <r>
    <x v="83"/>
    <x v="105"/>
    <n v="77.822580645161295"/>
    <x v="11"/>
    <x v="0"/>
  </r>
  <r>
    <x v="83"/>
    <x v="194"/>
    <n v="20.161290322580644"/>
    <x v="11"/>
    <x v="0"/>
  </r>
  <r>
    <x v="84"/>
    <x v="195"/>
    <n v="12.096774193548388"/>
    <x v="11"/>
    <x v="0"/>
  </r>
  <r>
    <x v="84"/>
    <x v="196"/>
    <n v="12.096774193548388"/>
    <x v="11"/>
    <x v="0"/>
  </r>
  <r>
    <x v="84"/>
    <x v="197"/>
    <n v="12.903225806451612"/>
    <x v="11"/>
    <x v="0"/>
  </r>
  <r>
    <x v="84"/>
    <x v="198"/>
    <n v="14.919354838709678"/>
    <x v="11"/>
    <x v="0"/>
  </r>
  <r>
    <x v="84"/>
    <x v="199"/>
    <n v="26.20967741935484"/>
    <x v="11"/>
    <x v="0"/>
  </r>
  <r>
    <x v="84"/>
    <x v="200"/>
    <n v="20.56451612903226"/>
    <x v="11"/>
    <x v="0"/>
  </r>
  <r>
    <x v="84"/>
    <x v="4"/>
    <n v="1.2096774193548387"/>
    <x v="11"/>
    <x v="0"/>
  </r>
  <r>
    <x v="85"/>
    <x v="201"/>
    <n v="81.816326530612287"/>
    <x v="11"/>
    <x v="0"/>
  </r>
  <r>
    <x v="86"/>
    <x v="195"/>
    <n v="11.693548387096774"/>
    <x v="11"/>
    <x v="0"/>
  </r>
  <r>
    <x v="86"/>
    <x v="196"/>
    <n v="10.483870967741936"/>
    <x v="11"/>
    <x v="0"/>
  </r>
  <r>
    <x v="86"/>
    <x v="197"/>
    <n v="11.693548387096774"/>
    <x v="11"/>
    <x v="0"/>
  </r>
  <r>
    <x v="86"/>
    <x v="198"/>
    <n v="14.112903225806452"/>
    <x v="11"/>
    <x v="0"/>
  </r>
  <r>
    <x v="86"/>
    <x v="199"/>
    <n v="23.79032258064516"/>
    <x v="11"/>
    <x v="0"/>
  </r>
  <r>
    <x v="86"/>
    <x v="200"/>
    <n v="20.56451612903226"/>
    <x v="11"/>
    <x v="0"/>
  </r>
  <r>
    <x v="86"/>
    <x v="4"/>
    <n v="7.661290322580645"/>
    <x v="11"/>
    <x v="0"/>
  </r>
  <r>
    <x v="87"/>
    <x v="202"/>
    <n v="83.480349344978166"/>
    <x v="11"/>
    <x v="0"/>
  </r>
  <r>
    <x v="88"/>
    <x v="203"/>
    <n v="58.064516129032256"/>
    <x v="11"/>
    <x v="0"/>
  </r>
  <r>
    <x v="88"/>
    <x v="204"/>
    <n v="26.612903225806452"/>
    <x v="11"/>
    <x v="0"/>
  </r>
  <r>
    <x v="88"/>
    <x v="4"/>
    <n v="15.32258064516129"/>
    <x v="11"/>
    <x v="0"/>
  </r>
  <r>
    <x v="89"/>
    <x v="205"/>
    <n v="24.596774193548388"/>
    <x v="11"/>
    <x v="0"/>
  </r>
  <r>
    <x v="89"/>
    <x v="206"/>
    <n v="0.80645161290322576"/>
    <x v="11"/>
    <x v="0"/>
  </r>
  <r>
    <x v="89"/>
    <x v="207"/>
    <n v="1.2096774193548387"/>
    <x v="11"/>
    <x v="0"/>
  </r>
  <r>
    <x v="89"/>
    <x v="203"/>
    <n v="58.064516129032256"/>
    <x v="11"/>
    <x v="0"/>
  </r>
  <r>
    <x v="89"/>
    <x v="4"/>
    <n v="15.32258064516129"/>
    <x v="11"/>
    <x v="0"/>
  </r>
  <r>
    <x v="89"/>
    <x v="208"/>
    <n v="7.5"/>
    <x v="11"/>
    <x v="0"/>
  </r>
  <r>
    <x v="89"/>
    <x v="209"/>
    <n v="7"/>
    <x v="11"/>
    <x v="0"/>
  </r>
  <r>
    <x v="89"/>
    <x v="210"/>
    <n v="67.666666666666671"/>
    <x v="11"/>
    <x v="0"/>
  </r>
  <r>
    <x v="82"/>
    <x v="188"/>
    <n v="60.986547085201792"/>
    <x v="12"/>
    <x v="0"/>
  </r>
  <r>
    <x v="82"/>
    <x v="189"/>
    <n v="16.591928251121075"/>
    <x v="12"/>
    <x v="0"/>
  </r>
  <r>
    <x v="82"/>
    <x v="190"/>
    <n v="5.3811659192825116"/>
    <x v="12"/>
    <x v="0"/>
  </r>
  <r>
    <x v="82"/>
    <x v="191"/>
    <n v="15.246636771300448"/>
    <x v="12"/>
    <x v="0"/>
  </r>
  <r>
    <x v="82"/>
    <x v="192"/>
    <n v="0"/>
    <x v="12"/>
    <x v="0"/>
  </r>
  <r>
    <x v="82"/>
    <x v="193"/>
    <n v="5.3811659192825116"/>
    <x v="12"/>
    <x v="0"/>
  </r>
  <r>
    <x v="83"/>
    <x v="4"/>
    <n v="2.6905829596412558"/>
    <x v="12"/>
    <x v="0"/>
  </r>
  <r>
    <x v="83"/>
    <x v="105"/>
    <n v="46.63677130044843"/>
    <x v="12"/>
    <x v="0"/>
  </r>
  <r>
    <x v="83"/>
    <x v="194"/>
    <n v="50.672645739910315"/>
    <x v="12"/>
    <x v="0"/>
  </r>
  <r>
    <x v="84"/>
    <x v="195"/>
    <n v="16.143497757847534"/>
    <x v="12"/>
    <x v="0"/>
  </r>
  <r>
    <x v="84"/>
    <x v="196"/>
    <n v="14.798206278026905"/>
    <x v="12"/>
    <x v="0"/>
  </r>
  <r>
    <x v="84"/>
    <x v="197"/>
    <n v="23.318385650224215"/>
    <x v="12"/>
    <x v="0"/>
  </r>
  <r>
    <x v="84"/>
    <x v="198"/>
    <n v="22.421524663677129"/>
    <x v="12"/>
    <x v="0"/>
  </r>
  <r>
    <x v="84"/>
    <x v="199"/>
    <n v="15.246636771300448"/>
    <x v="12"/>
    <x v="0"/>
  </r>
  <r>
    <x v="84"/>
    <x v="200"/>
    <n v="5.3811659192825116"/>
    <x v="12"/>
    <x v="0"/>
  </r>
  <r>
    <x v="84"/>
    <x v="4"/>
    <n v="2.6905829596412558"/>
    <x v="12"/>
    <x v="0"/>
  </r>
  <r>
    <x v="85"/>
    <x v="201"/>
    <n v="48.096774193548356"/>
    <x v="12"/>
    <x v="0"/>
  </r>
  <r>
    <x v="86"/>
    <x v="195"/>
    <n v="15.246636771300448"/>
    <x v="12"/>
    <x v="0"/>
  </r>
  <r>
    <x v="86"/>
    <x v="196"/>
    <n v="12.556053811659194"/>
    <x v="12"/>
    <x v="0"/>
  </r>
  <r>
    <x v="86"/>
    <x v="197"/>
    <n v="19.282511210762333"/>
    <x v="12"/>
    <x v="0"/>
  </r>
  <r>
    <x v="86"/>
    <x v="198"/>
    <n v="19.730941704035875"/>
    <x v="12"/>
    <x v="0"/>
  </r>
  <r>
    <x v="86"/>
    <x v="199"/>
    <n v="14.798206278026905"/>
    <x v="12"/>
    <x v="0"/>
  </r>
  <r>
    <x v="86"/>
    <x v="200"/>
    <n v="4.9327354260089686"/>
    <x v="12"/>
    <x v="0"/>
  </r>
  <r>
    <x v="86"/>
    <x v="4"/>
    <n v="13.452914798206278"/>
    <x v="12"/>
    <x v="0"/>
  </r>
  <r>
    <x v="87"/>
    <x v="202"/>
    <n v="49.76165803108811"/>
    <x v="12"/>
    <x v="0"/>
  </r>
  <r>
    <x v="88"/>
    <x v="203"/>
    <n v="40.358744394618832"/>
    <x v="12"/>
    <x v="0"/>
  </r>
  <r>
    <x v="88"/>
    <x v="204"/>
    <n v="45.291479820627799"/>
    <x v="12"/>
    <x v="0"/>
  </r>
  <r>
    <x v="88"/>
    <x v="4"/>
    <n v="14.349775784753364"/>
    <x v="12"/>
    <x v="0"/>
  </r>
  <r>
    <x v="89"/>
    <x v="205"/>
    <n v="42.152466367713004"/>
    <x v="12"/>
    <x v="0"/>
  </r>
  <r>
    <x v="89"/>
    <x v="206"/>
    <n v="0.89686098654708524"/>
    <x v="12"/>
    <x v="0"/>
  </r>
  <r>
    <x v="89"/>
    <x v="207"/>
    <n v="2.2421524663677128"/>
    <x v="12"/>
    <x v="0"/>
  </r>
  <r>
    <x v="89"/>
    <x v="203"/>
    <n v="40.358744394618832"/>
    <x v="12"/>
    <x v="0"/>
  </r>
  <r>
    <x v="89"/>
    <x v="4"/>
    <n v="14.349775784753364"/>
    <x v="12"/>
    <x v="0"/>
  </r>
  <r>
    <x v="89"/>
    <x v="208"/>
    <n v="5"/>
    <x v="12"/>
    <x v="0"/>
  </r>
  <r>
    <x v="89"/>
    <x v="209"/>
    <n v="7.5"/>
    <x v="12"/>
    <x v="0"/>
  </r>
  <r>
    <x v="89"/>
    <x v="210"/>
    <n v="12"/>
    <x v="12"/>
    <x v="0"/>
  </r>
  <r>
    <x v="82"/>
    <x v="188"/>
    <n v="69.480519480519476"/>
    <x v="13"/>
    <x v="0"/>
  </r>
  <r>
    <x v="82"/>
    <x v="189"/>
    <n v="12.987012987012987"/>
    <x v="13"/>
    <x v="0"/>
  </r>
  <r>
    <x v="82"/>
    <x v="190"/>
    <n v="3.8961038961038961"/>
    <x v="13"/>
    <x v="0"/>
  </r>
  <r>
    <x v="82"/>
    <x v="191"/>
    <n v="12.987012987012987"/>
    <x v="13"/>
    <x v="0"/>
  </r>
  <r>
    <x v="82"/>
    <x v="192"/>
    <n v="1.948051948051948"/>
    <x v="13"/>
    <x v="0"/>
  </r>
  <r>
    <x v="82"/>
    <x v="193"/>
    <n v="1.2987012987012987"/>
    <x v="13"/>
    <x v="0"/>
  </r>
  <r>
    <x v="83"/>
    <x v="4"/>
    <n v="0"/>
    <x v="13"/>
    <x v="0"/>
  </r>
  <r>
    <x v="83"/>
    <x v="105"/>
    <n v="82.467532467532465"/>
    <x v="13"/>
    <x v="0"/>
  </r>
  <r>
    <x v="83"/>
    <x v="194"/>
    <n v="17.532467532467532"/>
    <x v="13"/>
    <x v="0"/>
  </r>
  <r>
    <x v="84"/>
    <x v="195"/>
    <n v="2.5974025974025974"/>
    <x v="13"/>
    <x v="0"/>
  </r>
  <r>
    <x v="84"/>
    <x v="196"/>
    <n v="9.7402597402597397"/>
    <x v="13"/>
    <x v="0"/>
  </r>
  <r>
    <x v="84"/>
    <x v="197"/>
    <n v="23.376623376623378"/>
    <x v="13"/>
    <x v="0"/>
  </r>
  <r>
    <x v="84"/>
    <x v="198"/>
    <n v="25.324675324675326"/>
    <x v="13"/>
    <x v="0"/>
  </r>
  <r>
    <x v="84"/>
    <x v="199"/>
    <n v="18.181818181818183"/>
    <x v="13"/>
    <x v="0"/>
  </r>
  <r>
    <x v="84"/>
    <x v="200"/>
    <n v="16.883116883116884"/>
    <x v="13"/>
    <x v="0"/>
  </r>
  <r>
    <x v="84"/>
    <x v="4"/>
    <n v="3.8961038961038961"/>
    <x v="13"/>
    <x v="0"/>
  </r>
  <r>
    <x v="85"/>
    <x v="201"/>
    <n v="68.729729729729669"/>
    <x v="13"/>
    <x v="0"/>
  </r>
  <r>
    <x v="86"/>
    <x v="195"/>
    <n v="1.948051948051948"/>
    <x v="13"/>
    <x v="0"/>
  </r>
  <r>
    <x v="86"/>
    <x v="196"/>
    <n v="9.0909090909090917"/>
    <x v="13"/>
    <x v="0"/>
  </r>
  <r>
    <x v="86"/>
    <x v="197"/>
    <n v="22.727272727272727"/>
    <x v="13"/>
    <x v="0"/>
  </r>
  <r>
    <x v="86"/>
    <x v="198"/>
    <n v="23.376623376623378"/>
    <x v="13"/>
    <x v="0"/>
  </r>
  <r>
    <x v="86"/>
    <x v="199"/>
    <n v="17.532467532467532"/>
    <x v="13"/>
    <x v="0"/>
  </r>
  <r>
    <x v="86"/>
    <x v="200"/>
    <n v="14.935064935064934"/>
    <x v="13"/>
    <x v="0"/>
  </r>
  <r>
    <x v="86"/>
    <x v="4"/>
    <n v="10.38961038961039"/>
    <x v="13"/>
    <x v="0"/>
  </r>
  <r>
    <x v="87"/>
    <x v="202"/>
    <n v="67.492753623188392"/>
    <x v="13"/>
    <x v="0"/>
  </r>
  <r>
    <x v="88"/>
    <x v="203"/>
    <n v="42.857142857142854"/>
    <x v="13"/>
    <x v="0"/>
  </r>
  <r>
    <x v="88"/>
    <x v="204"/>
    <n v="47.402597402597401"/>
    <x v="13"/>
    <x v="0"/>
  </r>
  <r>
    <x v="88"/>
    <x v="4"/>
    <n v="9.7402597402597397"/>
    <x v="13"/>
    <x v="0"/>
  </r>
  <r>
    <x v="89"/>
    <x v="205"/>
    <n v="44.155844155844157"/>
    <x v="13"/>
    <x v="0"/>
  </r>
  <r>
    <x v="89"/>
    <x v="206"/>
    <n v="1.948051948051948"/>
    <x v="13"/>
    <x v="0"/>
  </r>
  <r>
    <x v="89"/>
    <x v="207"/>
    <n v="1.2987012987012987"/>
    <x v="13"/>
    <x v="0"/>
  </r>
  <r>
    <x v="89"/>
    <x v="203"/>
    <n v="42.857142857142854"/>
    <x v="13"/>
    <x v="0"/>
  </r>
  <r>
    <x v="89"/>
    <x v="4"/>
    <n v="9.7402597402597397"/>
    <x v="13"/>
    <x v="0"/>
  </r>
  <r>
    <x v="89"/>
    <x v="208"/>
    <n v="6.4153846153846139"/>
    <x v="13"/>
    <x v="0"/>
  </r>
  <r>
    <x v="89"/>
    <x v="209"/>
    <n v="5.6666666666666661"/>
    <x v="13"/>
    <x v="0"/>
  </r>
  <r>
    <x v="89"/>
    <x v="210"/>
    <n v="12"/>
    <x v="13"/>
    <x v="0"/>
  </r>
  <r>
    <x v="82"/>
    <x v="188"/>
    <n v="14.438502673796792"/>
    <x v="14"/>
    <x v="0"/>
  </r>
  <r>
    <x v="82"/>
    <x v="189"/>
    <n v="15.508021390374331"/>
    <x v="14"/>
    <x v="0"/>
  </r>
  <r>
    <x v="82"/>
    <x v="190"/>
    <n v="11.229946524064172"/>
    <x v="14"/>
    <x v="0"/>
  </r>
  <r>
    <x v="82"/>
    <x v="191"/>
    <n v="61.497326203208559"/>
    <x v="14"/>
    <x v="0"/>
  </r>
  <r>
    <x v="82"/>
    <x v="192"/>
    <n v="1.0695187165775402"/>
    <x v="14"/>
    <x v="0"/>
  </r>
  <r>
    <x v="82"/>
    <x v="193"/>
    <n v="2.6737967914438503"/>
    <x v="14"/>
    <x v="0"/>
  </r>
  <r>
    <x v="83"/>
    <x v="4"/>
    <n v="2.6737967914438503"/>
    <x v="14"/>
    <x v="0"/>
  </r>
  <r>
    <x v="83"/>
    <x v="105"/>
    <n v="95.721925133689837"/>
    <x v="14"/>
    <x v="0"/>
  </r>
  <r>
    <x v="83"/>
    <x v="194"/>
    <n v="1.6042780748663101"/>
    <x v="14"/>
    <x v="0"/>
  </r>
  <r>
    <x v="84"/>
    <x v="195"/>
    <n v="7.4866310160427805"/>
    <x v="14"/>
    <x v="0"/>
  </r>
  <r>
    <x v="84"/>
    <x v="196"/>
    <n v="8.0213903743315509"/>
    <x v="14"/>
    <x v="0"/>
  </r>
  <r>
    <x v="84"/>
    <x v="197"/>
    <n v="22.994652406417114"/>
    <x v="14"/>
    <x v="0"/>
  </r>
  <r>
    <x v="84"/>
    <x v="198"/>
    <n v="25.668449197860962"/>
    <x v="14"/>
    <x v="0"/>
  </r>
  <r>
    <x v="84"/>
    <x v="199"/>
    <n v="20.320855614973262"/>
    <x v="14"/>
    <x v="0"/>
  </r>
  <r>
    <x v="84"/>
    <x v="200"/>
    <n v="14.438502673796792"/>
    <x v="14"/>
    <x v="0"/>
  </r>
  <r>
    <x v="84"/>
    <x v="4"/>
    <n v="1.0695187165775402"/>
    <x v="14"/>
    <x v="0"/>
  </r>
  <r>
    <x v="85"/>
    <x v="201"/>
    <n v="66.01621621621625"/>
    <x v="14"/>
    <x v="0"/>
  </r>
  <r>
    <x v="86"/>
    <x v="195"/>
    <n v="10.695187165775401"/>
    <x v="14"/>
    <x v="0"/>
  </r>
  <r>
    <x v="86"/>
    <x v="196"/>
    <n v="6.4171122994652405"/>
    <x v="14"/>
    <x v="0"/>
  </r>
  <r>
    <x v="86"/>
    <x v="197"/>
    <n v="19.786096256684491"/>
    <x v="14"/>
    <x v="0"/>
  </r>
  <r>
    <x v="86"/>
    <x v="198"/>
    <n v="21.390374331550802"/>
    <x v="14"/>
    <x v="0"/>
  </r>
  <r>
    <x v="86"/>
    <x v="199"/>
    <n v="15.508021390374331"/>
    <x v="14"/>
    <x v="0"/>
  </r>
  <r>
    <x v="86"/>
    <x v="200"/>
    <n v="11.764705882352942"/>
    <x v="14"/>
    <x v="0"/>
  </r>
  <r>
    <x v="86"/>
    <x v="4"/>
    <n v="14.438502673796792"/>
    <x v="14"/>
    <x v="0"/>
  </r>
  <r>
    <x v="87"/>
    <x v="202"/>
    <n v="61.693750000000001"/>
    <x v="14"/>
    <x v="0"/>
  </r>
  <r>
    <x v="88"/>
    <x v="203"/>
    <n v="62.566844919786099"/>
    <x v="14"/>
    <x v="0"/>
  </r>
  <r>
    <x v="88"/>
    <x v="204"/>
    <n v="22.459893048128343"/>
    <x v="14"/>
    <x v="0"/>
  </r>
  <r>
    <x v="88"/>
    <x v="4"/>
    <n v="14.973262032085561"/>
    <x v="14"/>
    <x v="0"/>
  </r>
  <r>
    <x v="89"/>
    <x v="205"/>
    <n v="19.251336898395721"/>
    <x v="14"/>
    <x v="0"/>
  </r>
  <r>
    <x v="89"/>
    <x v="206"/>
    <n v="2.6737967914438503"/>
    <x v="14"/>
    <x v="0"/>
  </r>
  <r>
    <x v="89"/>
    <x v="207"/>
    <n v="0.53475935828877008"/>
    <x v="14"/>
    <x v="0"/>
  </r>
  <r>
    <x v="89"/>
    <x v="203"/>
    <n v="62.566844919786099"/>
    <x v="14"/>
    <x v="0"/>
  </r>
  <r>
    <x v="89"/>
    <x v="4"/>
    <n v="14.973262032085561"/>
    <x v="14"/>
    <x v="0"/>
  </r>
  <r>
    <x v="89"/>
    <x v="208"/>
    <n v="6.75"/>
    <x v="14"/>
    <x v="0"/>
  </r>
  <r>
    <x v="89"/>
    <x v="209"/>
    <n v="7.25"/>
    <x v="14"/>
    <x v="0"/>
  </r>
  <r>
    <x v="89"/>
    <x v="210"/>
    <m/>
    <x v="14"/>
    <x v="0"/>
  </r>
  <r>
    <x v="82"/>
    <x v="188"/>
    <n v="55.660377358490564"/>
    <x v="15"/>
    <x v="0"/>
  </r>
  <r>
    <x v="82"/>
    <x v="189"/>
    <n v="13.679245283018869"/>
    <x v="15"/>
    <x v="0"/>
  </r>
  <r>
    <x v="82"/>
    <x v="190"/>
    <n v="9.9056603773584904"/>
    <x v="15"/>
    <x v="0"/>
  </r>
  <r>
    <x v="82"/>
    <x v="191"/>
    <n v="25.471698113207548"/>
    <x v="15"/>
    <x v="0"/>
  </r>
  <r>
    <x v="82"/>
    <x v="192"/>
    <n v="0.94339622641509435"/>
    <x v="15"/>
    <x v="0"/>
  </r>
  <r>
    <x v="82"/>
    <x v="193"/>
    <n v="5.1886792452830193"/>
    <x v="15"/>
    <x v="0"/>
  </r>
  <r>
    <x v="83"/>
    <x v="4"/>
    <n v="6.6037735849056602"/>
    <x v="15"/>
    <x v="0"/>
  </r>
  <r>
    <x v="83"/>
    <x v="105"/>
    <n v="79.716981132075475"/>
    <x v="15"/>
    <x v="0"/>
  </r>
  <r>
    <x v="83"/>
    <x v="194"/>
    <n v="13.679245283018869"/>
    <x v="15"/>
    <x v="0"/>
  </r>
  <r>
    <x v="84"/>
    <x v="195"/>
    <n v="1.8867924528301887"/>
    <x v="15"/>
    <x v="0"/>
  </r>
  <r>
    <x v="84"/>
    <x v="196"/>
    <n v="18.867924528301888"/>
    <x v="15"/>
    <x v="0"/>
  </r>
  <r>
    <x v="84"/>
    <x v="197"/>
    <n v="35.849056603773583"/>
    <x v="15"/>
    <x v="0"/>
  </r>
  <r>
    <x v="84"/>
    <x v="198"/>
    <n v="30.660377358490567"/>
    <x v="15"/>
    <x v="0"/>
  </r>
  <r>
    <x v="84"/>
    <x v="199"/>
    <n v="6.6037735849056602"/>
    <x v="15"/>
    <x v="0"/>
  </r>
  <r>
    <x v="84"/>
    <x v="200"/>
    <n v="1.4150943396226414"/>
    <x v="15"/>
    <x v="0"/>
  </r>
  <r>
    <x v="84"/>
    <x v="4"/>
    <n v="4.716981132075472"/>
    <x v="15"/>
    <x v="0"/>
  </r>
  <r>
    <x v="85"/>
    <x v="201"/>
    <n v="39.589108910891099"/>
    <x v="15"/>
    <x v="0"/>
  </r>
  <r>
    <x v="86"/>
    <x v="195"/>
    <n v="0.94339622641509435"/>
    <x v="15"/>
    <x v="0"/>
  </r>
  <r>
    <x v="86"/>
    <x v="196"/>
    <n v="15.09433962264151"/>
    <x v="15"/>
    <x v="0"/>
  </r>
  <r>
    <x v="86"/>
    <x v="197"/>
    <n v="34.905660377358494"/>
    <x v="15"/>
    <x v="0"/>
  </r>
  <r>
    <x v="86"/>
    <x v="198"/>
    <n v="30.660377358490567"/>
    <x v="15"/>
    <x v="0"/>
  </r>
  <r>
    <x v="86"/>
    <x v="199"/>
    <n v="6.132075471698113"/>
    <x v="15"/>
    <x v="0"/>
  </r>
  <r>
    <x v="86"/>
    <x v="200"/>
    <n v="2.8301886792452828"/>
    <x v="15"/>
    <x v="0"/>
  </r>
  <r>
    <x v="86"/>
    <x v="4"/>
    <n v="9.433962264150944"/>
    <x v="15"/>
    <x v="0"/>
  </r>
  <r>
    <x v="87"/>
    <x v="202"/>
    <n v="43.755208333333343"/>
    <x v="15"/>
    <x v="0"/>
  </r>
  <r>
    <x v="88"/>
    <x v="203"/>
    <n v="53.301886792452834"/>
    <x v="15"/>
    <x v="0"/>
  </r>
  <r>
    <x v="88"/>
    <x v="204"/>
    <n v="38.679245283018865"/>
    <x v="15"/>
    <x v="0"/>
  </r>
  <r>
    <x v="88"/>
    <x v="4"/>
    <n v="8.0188679245283012"/>
    <x v="15"/>
    <x v="0"/>
  </r>
  <r>
    <x v="89"/>
    <x v="205"/>
    <n v="38.20754716981132"/>
    <x v="15"/>
    <x v="0"/>
  </r>
  <r>
    <x v="89"/>
    <x v="206"/>
    <n v="0.47169811320754718"/>
    <x v="15"/>
    <x v="0"/>
  </r>
  <r>
    <x v="89"/>
    <x v="207"/>
    <n v="0"/>
    <x v="15"/>
    <x v="0"/>
  </r>
  <r>
    <x v="89"/>
    <x v="203"/>
    <n v="53.301886792452834"/>
    <x v="15"/>
    <x v="0"/>
  </r>
  <r>
    <x v="89"/>
    <x v="4"/>
    <n v="8.0188679245283012"/>
    <x v="15"/>
    <x v="0"/>
  </r>
  <r>
    <x v="89"/>
    <x v="208"/>
    <n v="6.8181818181818175"/>
    <x v="15"/>
    <x v="0"/>
  </r>
  <r>
    <x v="89"/>
    <x v="209"/>
    <n v="1"/>
    <x v="15"/>
    <x v="0"/>
  </r>
  <r>
    <x v="89"/>
    <x v="210"/>
    <m/>
    <x v="15"/>
    <x v="0"/>
  </r>
  <r>
    <x v="82"/>
    <x v="188"/>
    <n v="55.213270142180093"/>
    <x v="16"/>
    <x v="0"/>
  </r>
  <r>
    <x v="82"/>
    <x v="189"/>
    <n v="21.563981042654028"/>
    <x v="16"/>
    <x v="0"/>
  </r>
  <r>
    <x v="82"/>
    <x v="190"/>
    <n v="7.3459715639810428"/>
    <x v="16"/>
    <x v="0"/>
  </r>
  <r>
    <x v="82"/>
    <x v="191"/>
    <n v="16.113744075829384"/>
    <x v="16"/>
    <x v="0"/>
  </r>
  <r>
    <x v="82"/>
    <x v="192"/>
    <n v="1.1848341232227488"/>
    <x v="16"/>
    <x v="0"/>
  </r>
  <r>
    <x v="82"/>
    <x v="193"/>
    <n v="4.028436018957346"/>
    <x v="16"/>
    <x v="0"/>
  </r>
  <r>
    <x v="83"/>
    <x v="4"/>
    <n v="4.2654028436018958"/>
    <x v="16"/>
    <x v="0"/>
  </r>
  <r>
    <x v="83"/>
    <x v="105"/>
    <n v="55.687203791469194"/>
    <x v="16"/>
    <x v="0"/>
  </r>
  <r>
    <x v="83"/>
    <x v="194"/>
    <n v="40.047393364928908"/>
    <x v="16"/>
    <x v="0"/>
  </r>
  <r>
    <x v="84"/>
    <x v="195"/>
    <n v="13.744075829383887"/>
    <x v="16"/>
    <x v="0"/>
  </r>
  <r>
    <x v="84"/>
    <x v="196"/>
    <n v="16.113744075829384"/>
    <x v="16"/>
    <x v="0"/>
  </r>
  <r>
    <x v="84"/>
    <x v="197"/>
    <n v="18.48341232227488"/>
    <x v="16"/>
    <x v="0"/>
  </r>
  <r>
    <x v="84"/>
    <x v="198"/>
    <n v="15.876777251184834"/>
    <x v="16"/>
    <x v="0"/>
  </r>
  <r>
    <x v="84"/>
    <x v="199"/>
    <n v="16.587677725118482"/>
    <x v="16"/>
    <x v="0"/>
  </r>
  <r>
    <x v="84"/>
    <x v="200"/>
    <n v="11.611374407582938"/>
    <x v="16"/>
    <x v="0"/>
  </r>
  <r>
    <x v="84"/>
    <x v="4"/>
    <n v="7.5829383886255926"/>
    <x v="16"/>
    <x v="0"/>
  </r>
  <r>
    <x v="85"/>
    <x v="201"/>
    <n v="59.843589743589746"/>
    <x v="16"/>
    <x v="0"/>
  </r>
  <r>
    <x v="86"/>
    <x v="195"/>
    <n v="13.270142180094787"/>
    <x v="16"/>
    <x v="0"/>
  </r>
  <r>
    <x v="86"/>
    <x v="196"/>
    <n v="14.691943127962086"/>
    <x v="16"/>
    <x v="0"/>
  </r>
  <r>
    <x v="86"/>
    <x v="197"/>
    <n v="16.350710900473935"/>
    <x v="16"/>
    <x v="0"/>
  </r>
  <r>
    <x v="86"/>
    <x v="198"/>
    <n v="13.033175355450236"/>
    <x v="16"/>
    <x v="0"/>
  </r>
  <r>
    <x v="86"/>
    <x v="199"/>
    <n v="16.350710900473935"/>
    <x v="16"/>
    <x v="0"/>
  </r>
  <r>
    <x v="86"/>
    <x v="200"/>
    <n v="11.848341232227488"/>
    <x v="16"/>
    <x v="0"/>
  </r>
  <r>
    <x v="86"/>
    <x v="4"/>
    <n v="14.454976303317535"/>
    <x v="16"/>
    <x v="0"/>
  </r>
  <r>
    <x v="87"/>
    <x v="202"/>
    <n v="63.565096952908604"/>
    <x v="16"/>
    <x v="0"/>
  </r>
  <r>
    <x v="88"/>
    <x v="203"/>
    <n v="44.786729857819907"/>
    <x v="16"/>
    <x v="0"/>
  </r>
  <r>
    <x v="88"/>
    <x v="204"/>
    <n v="47.156398104265406"/>
    <x v="16"/>
    <x v="0"/>
  </r>
  <r>
    <x v="88"/>
    <x v="4"/>
    <n v="8.0568720379146921"/>
    <x v="16"/>
    <x v="0"/>
  </r>
  <r>
    <x v="89"/>
    <x v="205"/>
    <n v="43.127962085308056"/>
    <x v="16"/>
    <x v="0"/>
  </r>
  <r>
    <x v="89"/>
    <x v="206"/>
    <n v="3.3175355450236967"/>
    <x v="16"/>
    <x v="0"/>
  </r>
  <r>
    <x v="89"/>
    <x v="207"/>
    <n v="0.7109004739336493"/>
    <x v="16"/>
    <x v="0"/>
  </r>
  <r>
    <x v="89"/>
    <x v="203"/>
    <n v="44.786729857819907"/>
    <x v="16"/>
    <x v="0"/>
  </r>
  <r>
    <x v="89"/>
    <x v="4"/>
    <n v="8.0568720379146921"/>
    <x v="16"/>
    <x v="0"/>
  </r>
  <r>
    <x v="89"/>
    <x v="208"/>
    <n v="6.086705202312138"/>
    <x v="16"/>
    <x v="0"/>
  </r>
  <r>
    <x v="89"/>
    <x v="209"/>
    <n v="12.75"/>
    <x v="16"/>
    <x v="0"/>
  </r>
  <r>
    <x v="89"/>
    <x v="210"/>
    <n v="9.3333333333333339"/>
    <x v="16"/>
    <x v="0"/>
  </r>
  <r>
    <x v="82"/>
    <x v="188"/>
    <n v="50.272727272727273"/>
    <x v="0"/>
    <x v="1"/>
  </r>
  <r>
    <x v="82"/>
    <x v="189"/>
    <n v="16.054545454545455"/>
    <x v="0"/>
    <x v="1"/>
  </r>
  <r>
    <x v="82"/>
    <x v="190"/>
    <n v="4.8818181818181818"/>
    <x v="0"/>
    <x v="1"/>
  </r>
  <r>
    <x v="82"/>
    <x v="191"/>
    <n v="28.981818181818181"/>
    <x v="0"/>
    <x v="1"/>
  </r>
  <r>
    <x v="82"/>
    <x v="192"/>
    <n v="0.71818181818181814"/>
    <x v="0"/>
    <x v="1"/>
  </r>
  <r>
    <x v="82"/>
    <x v="193"/>
    <n v="2.9"/>
    <x v="0"/>
    <x v="1"/>
  </r>
  <r>
    <x v="83"/>
    <x v="4"/>
    <n v="1.3636363636363635"/>
    <x v="0"/>
    <x v="1"/>
  </r>
  <r>
    <x v="83"/>
    <x v="105"/>
    <n v="89.390909090909091"/>
    <x v="0"/>
    <x v="1"/>
  </r>
  <r>
    <x v="83"/>
    <x v="194"/>
    <n v="9.245454545454546"/>
    <x v="0"/>
    <x v="1"/>
  </r>
  <r>
    <x v="84"/>
    <x v="195"/>
    <n v="9.8909090909090907"/>
    <x v="0"/>
    <x v="1"/>
  </r>
  <r>
    <x v="84"/>
    <x v="196"/>
    <n v="11.463636363636363"/>
    <x v="0"/>
    <x v="1"/>
  </r>
  <r>
    <x v="84"/>
    <x v="197"/>
    <n v="19.690909090909091"/>
    <x v="0"/>
    <x v="1"/>
  </r>
  <r>
    <x v="84"/>
    <x v="198"/>
    <n v="19.809090909090909"/>
    <x v="0"/>
    <x v="1"/>
  </r>
  <r>
    <x v="84"/>
    <x v="199"/>
    <n v="19.463636363636365"/>
    <x v="0"/>
    <x v="1"/>
  </r>
  <r>
    <x v="84"/>
    <x v="200"/>
    <n v="17.690909090909091"/>
    <x v="0"/>
    <x v="1"/>
  </r>
  <r>
    <x v="84"/>
    <x v="4"/>
    <n v="1.990909090909091"/>
    <x v="0"/>
    <x v="1"/>
  </r>
  <r>
    <x v="85"/>
    <x v="201"/>
    <n v="75.430850570448001"/>
    <x v="0"/>
    <x v="1"/>
  </r>
  <r>
    <x v="86"/>
    <x v="195"/>
    <n v="8.709090909090909"/>
    <x v="0"/>
    <x v="1"/>
  </r>
  <r>
    <x v="86"/>
    <x v="196"/>
    <n v="10.409090909090908"/>
    <x v="0"/>
    <x v="1"/>
  </r>
  <r>
    <x v="86"/>
    <x v="197"/>
    <n v="17.972727272727273"/>
    <x v="0"/>
    <x v="1"/>
  </r>
  <r>
    <x v="86"/>
    <x v="198"/>
    <n v="17.372727272727271"/>
    <x v="0"/>
    <x v="1"/>
  </r>
  <r>
    <x v="86"/>
    <x v="199"/>
    <n v="17.372727272727271"/>
    <x v="0"/>
    <x v="1"/>
  </r>
  <r>
    <x v="86"/>
    <x v="200"/>
    <n v="16.554545454545455"/>
    <x v="0"/>
    <x v="1"/>
  </r>
  <r>
    <x v="86"/>
    <x v="4"/>
    <n v="11.609090909090909"/>
    <x v="0"/>
    <x v="1"/>
  </r>
  <r>
    <x v="87"/>
    <x v="202"/>
    <n v="78.712537282731532"/>
    <x v="0"/>
    <x v="1"/>
  </r>
  <r>
    <x v="88"/>
    <x v="203"/>
    <n v="54.218181818181819"/>
    <x v="0"/>
    <x v="1"/>
  </r>
  <r>
    <x v="88"/>
    <x v="204"/>
    <n v="37.172727272727272"/>
    <x v="0"/>
    <x v="1"/>
  </r>
  <r>
    <x v="88"/>
    <x v="4"/>
    <n v="8.6090909090909093"/>
    <x v="0"/>
    <x v="1"/>
  </r>
  <r>
    <x v="89"/>
    <x v="205"/>
    <n v="34.363636363636367"/>
    <x v="0"/>
    <x v="1"/>
  </r>
  <r>
    <x v="89"/>
    <x v="206"/>
    <n v="1.6454545454545455"/>
    <x v="0"/>
    <x v="1"/>
  </r>
  <r>
    <x v="89"/>
    <x v="207"/>
    <n v="1.1636363636363636"/>
    <x v="0"/>
    <x v="1"/>
  </r>
  <r>
    <x v="89"/>
    <x v="203"/>
    <n v="54.218181818181819"/>
    <x v="0"/>
    <x v="1"/>
  </r>
  <r>
    <x v="89"/>
    <x v="4"/>
    <n v="8.6090909090909093"/>
    <x v="0"/>
    <x v="1"/>
  </r>
  <r>
    <x v="89"/>
    <x v="208"/>
    <n v="5.527671232876715"/>
    <x v="0"/>
    <x v="1"/>
  </r>
  <r>
    <x v="89"/>
    <x v="209"/>
    <n v="6.4909090909090921"/>
    <x v="0"/>
    <x v="1"/>
  </r>
  <r>
    <x v="89"/>
    <x v="210"/>
    <n v="18.117647058823533"/>
    <x v="0"/>
    <x v="1"/>
  </r>
  <r>
    <x v="82"/>
    <x v="188"/>
    <n v="60.84864391951006"/>
    <x v="1"/>
    <x v="1"/>
  </r>
  <r>
    <x v="82"/>
    <x v="189"/>
    <n v="21.872265966754156"/>
    <x v="1"/>
    <x v="1"/>
  </r>
  <r>
    <x v="82"/>
    <x v="190"/>
    <n v="5.9930008748906385"/>
    <x v="1"/>
    <x v="1"/>
  </r>
  <r>
    <x v="82"/>
    <x v="191"/>
    <n v="12.204724409448819"/>
    <x v="1"/>
    <x v="1"/>
  </r>
  <r>
    <x v="82"/>
    <x v="192"/>
    <n v="0.56867891513560809"/>
    <x v="1"/>
    <x v="1"/>
  </r>
  <r>
    <x v="82"/>
    <x v="193"/>
    <n v="3.5870516185476817"/>
    <x v="1"/>
    <x v="1"/>
  </r>
  <r>
    <x v="83"/>
    <x v="4"/>
    <n v="1.4873140857392826"/>
    <x v="1"/>
    <x v="1"/>
  </r>
  <r>
    <x v="83"/>
    <x v="105"/>
    <n v="92.432195975503063"/>
    <x v="1"/>
    <x v="1"/>
  </r>
  <r>
    <x v="83"/>
    <x v="194"/>
    <n v="6.0804899387576556"/>
    <x v="1"/>
    <x v="1"/>
  </r>
  <r>
    <x v="84"/>
    <x v="195"/>
    <n v="20.909886264216972"/>
    <x v="1"/>
    <x v="1"/>
  </r>
  <r>
    <x v="84"/>
    <x v="196"/>
    <n v="19.553805774278214"/>
    <x v="1"/>
    <x v="1"/>
  </r>
  <r>
    <x v="84"/>
    <x v="197"/>
    <n v="26.946631671041121"/>
    <x v="1"/>
    <x v="1"/>
  </r>
  <r>
    <x v="84"/>
    <x v="198"/>
    <n v="19.947506561679791"/>
    <x v="1"/>
    <x v="1"/>
  </r>
  <r>
    <x v="84"/>
    <x v="199"/>
    <n v="9.4488188976377945"/>
    <x v="1"/>
    <x v="1"/>
  </r>
  <r>
    <x v="84"/>
    <x v="200"/>
    <n v="1.6185476815398074"/>
    <x v="1"/>
    <x v="1"/>
  </r>
  <r>
    <x v="84"/>
    <x v="4"/>
    <n v="1.5748031496062993"/>
    <x v="1"/>
    <x v="1"/>
  </r>
  <r>
    <x v="85"/>
    <x v="201"/>
    <n v="33.644000000000041"/>
    <x v="1"/>
    <x v="1"/>
  </r>
  <r>
    <x v="86"/>
    <x v="195"/>
    <n v="17.279090113735784"/>
    <x v="1"/>
    <x v="1"/>
  </r>
  <r>
    <x v="86"/>
    <x v="196"/>
    <n v="17.760279965004376"/>
    <x v="1"/>
    <x v="1"/>
  </r>
  <r>
    <x v="86"/>
    <x v="197"/>
    <n v="24.890638670166229"/>
    <x v="1"/>
    <x v="1"/>
  </r>
  <r>
    <x v="86"/>
    <x v="198"/>
    <n v="17.716535433070867"/>
    <x v="1"/>
    <x v="1"/>
  </r>
  <r>
    <x v="86"/>
    <x v="199"/>
    <n v="8.4426946631671047"/>
    <x v="1"/>
    <x v="1"/>
  </r>
  <r>
    <x v="86"/>
    <x v="200"/>
    <n v="1.3560804899387577"/>
    <x v="1"/>
    <x v="1"/>
  </r>
  <r>
    <x v="86"/>
    <x v="4"/>
    <n v="12.554680664916885"/>
    <x v="1"/>
    <x v="1"/>
  </r>
  <r>
    <x v="87"/>
    <x v="202"/>
    <n v="33.889944972486276"/>
    <x v="1"/>
    <x v="1"/>
  </r>
  <r>
    <x v="88"/>
    <x v="203"/>
    <n v="31.889763779527559"/>
    <x v="1"/>
    <x v="1"/>
  </r>
  <r>
    <x v="88"/>
    <x v="204"/>
    <n v="61.504811898512685"/>
    <x v="1"/>
    <x v="1"/>
  </r>
  <r>
    <x v="88"/>
    <x v="4"/>
    <n v="6.605424321959755"/>
    <x v="1"/>
    <x v="1"/>
  </r>
  <r>
    <x v="89"/>
    <x v="205"/>
    <n v="54.330708661417326"/>
    <x v="1"/>
    <x v="1"/>
  </r>
  <r>
    <x v="89"/>
    <x v="206"/>
    <n v="4.6806649168853891"/>
    <x v="1"/>
    <x v="1"/>
  </r>
  <r>
    <x v="89"/>
    <x v="207"/>
    <n v="2.4934383202099739"/>
    <x v="1"/>
    <x v="1"/>
  </r>
  <r>
    <x v="89"/>
    <x v="203"/>
    <n v="31.889763779527559"/>
    <x v="1"/>
    <x v="1"/>
  </r>
  <r>
    <x v="89"/>
    <x v="4"/>
    <n v="6.605424321959755"/>
    <x v="1"/>
    <x v="1"/>
  </r>
  <r>
    <x v="89"/>
    <x v="208"/>
    <n v="4.2291149710504587"/>
    <x v="1"/>
    <x v="1"/>
  </r>
  <r>
    <x v="89"/>
    <x v="209"/>
    <n v="5.24"/>
    <x v="1"/>
    <x v="1"/>
  </r>
  <r>
    <x v="89"/>
    <x v="210"/>
    <n v="5.7826086956521747"/>
    <x v="1"/>
    <x v="1"/>
  </r>
  <r>
    <x v="82"/>
    <x v="188"/>
    <n v="28.955992509363295"/>
    <x v="2"/>
    <x v="1"/>
  </r>
  <r>
    <x v="82"/>
    <x v="189"/>
    <n v="15.074906367041198"/>
    <x v="2"/>
    <x v="1"/>
  </r>
  <r>
    <x v="82"/>
    <x v="190"/>
    <n v="3.9325842696629212"/>
    <x v="2"/>
    <x v="1"/>
  </r>
  <r>
    <x v="82"/>
    <x v="191"/>
    <n v="52.785580524344567"/>
    <x v="2"/>
    <x v="1"/>
  </r>
  <r>
    <x v="82"/>
    <x v="192"/>
    <n v="0.6320224719101124"/>
    <x v="2"/>
    <x v="1"/>
  </r>
  <r>
    <x v="82"/>
    <x v="193"/>
    <n v="2.0599250936329589"/>
    <x v="2"/>
    <x v="1"/>
  </r>
  <r>
    <x v="83"/>
    <x v="4"/>
    <n v="1.1470037453183521"/>
    <x v="2"/>
    <x v="1"/>
  </r>
  <r>
    <x v="83"/>
    <x v="105"/>
    <n v="97.073970037453179"/>
    <x v="2"/>
    <x v="1"/>
  </r>
  <r>
    <x v="83"/>
    <x v="194"/>
    <n v="1.7790262172284643"/>
    <x v="2"/>
    <x v="1"/>
  </r>
  <r>
    <x v="84"/>
    <x v="195"/>
    <n v="5.571161048689139"/>
    <x v="2"/>
    <x v="1"/>
  </r>
  <r>
    <x v="84"/>
    <x v="196"/>
    <n v="6.6713483146067416"/>
    <x v="2"/>
    <x v="1"/>
  </r>
  <r>
    <x v="84"/>
    <x v="197"/>
    <n v="14.396067415730338"/>
    <x v="2"/>
    <x v="1"/>
  </r>
  <r>
    <x v="84"/>
    <x v="198"/>
    <n v="20.318352059925093"/>
    <x v="2"/>
    <x v="1"/>
  </r>
  <r>
    <x v="84"/>
    <x v="199"/>
    <n v="23.572097378277153"/>
    <x v="2"/>
    <x v="1"/>
  </r>
  <r>
    <x v="84"/>
    <x v="200"/>
    <n v="28.20692883895131"/>
    <x v="2"/>
    <x v="1"/>
  </r>
  <r>
    <x v="84"/>
    <x v="4"/>
    <n v="1.2640449438202248"/>
    <x v="2"/>
    <x v="1"/>
  </r>
  <r>
    <x v="85"/>
    <x v="201"/>
    <n v="102.74561403508757"/>
    <x v="2"/>
    <x v="1"/>
  </r>
  <r>
    <x v="86"/>
    <x v="195"/>
    <n v="4.868913857677903"/>
    <x v="2"/>
    <x v="1"/>
  </r>
  <r>
    <x v="86"/>
    <x v="196"/>
    <n v="5.8754681647940075"/>
    <x v="2"/>
    <x v="1"/>
  </r>
  <r>
    <x v="86"/>
    <x v="197"/>
    <n v="12.382958801498127"/>
    <x v="2"/>
    <x v="1"/>
  </r>
  <r>
    <x v="86"/>
    <x v="198"/>
    <n v="17.181647940074907"/>
    <x v="2"/>
    <x v="1"/>
  </r>
  <r>
    <x v="86"/>
    <x v="199"/>
    <n v="20.318352059925093"/>
    <x v="2"/>
    <x v="1"/>
  </r>
  <r>
    <x v="86"/>
    <x v="200"/>
    <n v="26.568352059925093"/>
    <x v="2"/>
    <x v="1"/>
  </r>
  <r>
    <x v="86"/>
    <x v="4"/>
    <n v="12.804307116104869"/>
    <x v="2"/>
    <x v="1"/>
  </r>
  <r>
    <x v="87"/>
    <x v="202"/>
    <n v="110.91785234899318"/>
    <x v="2"/>
    <x v="1"/>
  </r>
  <r>
    <x v="88"/>
    <x v="203"/>
    <n v="74.250936329588015"/>
    <x v="2"/>
    <x v="1"/>
  </r>
  <r>
    <x v="88"/>
    <x v="204"/>
    <n v="18.164794007490638"/>
    <x v="2"/>
    <x v="1"/>
  </r>
  <r>
    <x v="88"/>
    <x v="4"/>
    <n v="7.584269662921348"/>
    <x v="2"/>
    <x v="1"/>
  </r>
  <r>
    <x v="89"/>
    <x v="205"/>
    <n v="16.99438202247191"/>
    <x v="2"/>
    <x v="1"/>
  </r>
  <r>
    <x v="89"/>
    <x v="206"/>
    <n v="0.6320224719101124"/>
    <x v="2"/>
    <x v="1"/>
  </r>
  <r>
    <x v="89"/>
    <x v="207"/>
    <n v="0.53838951310861427"/>
    <x v="2"/>
    <x v="1"/>
  </r>
  <r>
    <x v="89"/>
    <x v="203"/>
    <n v="74.250936329588015"/>
    <x v="2"/>
    <x v="1"/>
  </r>
  <r>
    <x v="89"/>
    <x v="4"/>
    <n v="7.584269662921348"/>
    <x v="2"/>
    <x v="1"/>
  </r>
  <r>
    <x v="89"/>
    <x v="208"/>
    <n v="7.6517985611510859"/>
    <x v="2"/>
    <x v="1"/>
  </r>
  <r>
    <x v="89"/>
    <x v="209"/>
    <n v="8.875"/>
    <x v="2"/>
    <x v="1"/>
  </r>
  <r>
    <x v="89"/>
    <x v="210"/>
    <n v="21.0625"/>
    <x v="2"/>
    <x v="1"/>
  </r>
  <r>
    <x v="82"/>
    <x v="188"/>
    <n v="68.339529120198264"/>
    <x v="3"/>
    <x v="1"/>
  </r>
  <r>
    <x v="82"/>
    <x v="189"/>
    <n v="15.30359355638166"/>
    <x v="3"/>
    <x v="1"/>
  </r>
  <r>
    <x v="82"/>
    <x v="190"/>
    <n v="3.9653035935563818"/>
    <x v="3"/>
    <x v="1"/>
  </r>
  <r>
    <x v="82"/>
    <x v="191"/>
    <n v="10.161090458488228"/>
    <x v="3"/>
    <x v="1"/>
  </r>
  <r>
    <x v="82"/>
    <x v="192"/>
    <n v="1.2391573729863692"/>
    <x v="3"/>
    <x v="1"/>
  </r>
  <r>
    <x v="82"/>
    <x v="193"/>
    <n v="3.4696406443618342"/>
    <x v="3"/>
    <x v="1"/>
  </r>
  <r>
    <x v="83"/>
    <x v="4"/>
    <n v="0.49566294919454773"/>
    <x v="3"/>
    <x v="1"/>
  </r>
  <r>
    <x v="83"/>
    <x v="105"/>
    <n v="79.182156133828997"/>
    <x v="3"/>
    <x v="1"/>
  </r>
  <r>
    <x v="83"/>
    <x v="194"/>
    <n v="20.322180916976457"/>
    <x v="3"/>
    <x v="1"/>
  </r>
  <r>
    <x v="84"/>
    <x v="195"/>
    <n v="6.5675340768277568"/>
    <x v="3"/>
    <x v="1"/>
  </r>
  <r>
    <x v="84"/>
    <x v="196"/>
    <n v="12.701363073110285"/>
    <x v="3"/>
    <x v="1"/>
  </r>
  <r>
    <x v="84"/>
    <x v="197"/>
    <n v="19.083023543990087"/>
    <x v="3"/>
    <x v="1"/>
  </r>
  <r>
    <x v="84"/>
    <x v="198"/>
    <n v="18.029739776951672"/>
    <x v="3"/>
    <x v="1"/>
  </r>
  <r>
    <x v="84"/>
    <x v="199"/>
    <n v="21.871127633209419"/>
    <x v="3"/>
    <x v="1"/>
  </r>
  <r>
    <x v="84"/>
    <x v="200"/>
    <n v="19.888475836431226"/>
    <x v="3"/>
    <x v="1"/>
  </r>
  <r>
    <x v="84"/>
    <x v="4"/>
    <n v="1.8587360594795539"/>
    <x v="3"/>
    <x v="1"/>
  </r>
  <r>
    <x v="85"/>
    <x v="201"/>
    <n v="78.049873737373744"/>
    <x v="3"/>
    <x v="1"/>
  </r>
  <r>
    <x v="86"/>
    <x v="195"/>
    <n v="6.7534076827757126"/>
    <x v="3"/>
    <x v="1"/>
  </r>
  <r>
    <x v="86"/>
    <x v="196"/>
    <n v="11.895910780669144"/>
    <x v="3"/>
    <x v="1"/>
  </r>
  <r>
    <x v="86"/>
    <x v="197"/>
    <n v="17.967781908302353"/>
    <x v="3"/>
    <x v="1"/>
  </r>
  <r>
    <x v="86"/>
    <x v="198"/>
    <n v="16.109045848822799"/>
    <x v="3"/>
    <x v="1"/>
  </r>
  <r>
    <x v="86"/>
    <x v="199"/>
    <n v="20.817843866171003"/>
    <x v="3"/>
    <x v="1"/>
  </r>
  <r>
    <x v="86"/>
    <x v="200"/>
    <n v="18.339529120198264"/>
    <x v="3"/>
    <x v="1"/>
  </r>
  <r>
    <x v="86"/>
    <x v="4"/>
    <n v="8.1164807930607186"/>
    <x v="3"/>
    <x v="1"/>
  </r>
  <r>
    <x v="87"/>
    <x v="202"/>
    <n v="77.868509777477968"/>
    <x v="3"/>
    <x v="1"/>
  </r>
  <r>
    <x v="88"/>
    <x v="203"/>
    <n v="39.714993804213137"/>
    <x v="3"/>
    <x v="1"/>
  </r>
  <r>
    <x v="88"/>
    <x v="204"/>
    <n v="50.123915737298638"/>
    <x v="3"/>
    <x v="1"/>
  </r>
  <r>
    <x v="88"/>
    <x v="4"/>
    <n v="10.161090458488228"/>
    <x v="3"/>
    <x v="1"/>
  </r>
  <r>
    <x v="89"/>
    <x v="205"/>
    <n v="47.831474597273854"/>
    <x v="3"/>
    <x v="1"/>
  </r>
  <r>
    <x v="89"/>
    <x v="206"/>
    <n v="0.86741016109045854"/>
    <x v="3"/>
    <x v="1"/>
  </r>
  <r>
    <x v="89"/>
    <x v="207"/>
    <n v="1.4250309789343247"/>
    <x v="3"/>
    <x v="1"/>
  </r>
  <r>
    <x v="89"/>
    <x v="203"/>
    <n v="39.714993804213137"/>
    <x v="3"/>
    <x v="1"/>
  </r>
  <r>
    <x v="89"/>
    <x v="4"/>
    <n v="10.161090458488228"/>
    <x v="3"/>
    <x v="1"/>
  </r>
  <r>
    <x v="89"/>
    <x v="208"/>
    <n v="6.3736702127659655"/>
    <x v="3"/>
    <x v="1"/>
  </r>
  <r>
    <x v="89"/>
    <x v="209"/>
    <n v="7.5"/>
    <x v="3"/>
    <x v="1"/>
  </r>
  <r>
    <x v="89"/>
    <x v="210"/>
    <n v="30.888888888888889"/>
    <x v="3"/>
    <x v="1"/>
  </r>
  <r>
    <x v="82"/>
    <x v="188"/>
    <n v="73.484848484848484"/>
    <x v="4"/>
    <x v="1"/>
  </r>
  <r>
    <x v="82"/>
    <x v="189"/>
    <n v="8.4415584415584419"/>
    <x v="4"/>
    <x v="1"/>
  </r>
  <r>
    <x v="82"/>
    <x v="190"/>
    <n v="4.9783549783549788"/>
    <x v="4"/>
    <x v="1"/>
  </r>
  <r>
    <x v="82"/>
    <x v="191"/>
    <n v="13.311688311688311"/>
    <x v="4"/>
    <x v="1"/>
  </r>
  <r>
    <x v="82"/>
    <x v="192"/>
    <n v="0.21645021645021645"/>
    <x v="4"/>
    <x v="1"/>
  </r>
  <r>
    <x v="82"/>
    <x v="193"/>
    <n v="3.0303030303030303"/>
    <x v="4"/>
    <x v="1"/>
  </r>
  <r>
    <x v="83"/>
    <x v="4"/>
    <n v="3.0303030303030303"/>
    <x v="4"/>
    <x v="1"/>
  </r>
  <r>
    <x v="83"/>
    <x v="105"/>
    <n v="91.233766233766232"/>
    <x v="4"/>
    <x v="1"/>
  </r>
  <r>
    <x v="83"/>
    <x v="194"/>
    <n v="5.7359307359307357"/>
    <x v="4"/>
    <x v="1"/>
  </r>
  <r>
    <x v="84"/>
    <x v="195"/>
    <n v="6.9264069264069263"/>
    <x v="4"/>
    <x v="1"/>
  </r>
  <r>
    <x v="84"/>
    <x v="196"/>
    <n v="9.7402597402597397"/>
    <x v="4"/>
    <x v="1"/>
  </r>
  <r>
    <x v="84"/>
    <x v="197"/>
    <n v="18.506493506493506"/>
    <x v="4"/>
    <x v="1"/>
  </r>
  <r>
    <x v="84"/>
    <x v="198"/>
    <n v="18.722943722943722"/>
    <x v="4"/>
    <x v="1"/>
  </r>
  <r>
    <x v="84"/>
    <x v="199"/>
    <n v="22.186147186147185"/>
    <x v="4"/>
    <x v="1"/>
  </r>
  <r>
    <x v="84"/>
    <x v="200"/>
    <n v="18.614718614718615"/>
    <x v="4"/>
    <x v="1"/>
  </r>
  <r>
    <x v="84"/>
    <x v="4"/>
    <n v="5.3030303030303028"/>
    <x v="4"/>
    <x v="1"/>
  </r>
  <r>
    <x v="85"/>
    <x v="201"/>
    <n v="79.873142857142867"/>
    <x v="4"/>
    <x v="1"/>
  </r>
  <r>
    <x v="86"/>
    <x v="195"/>
    <n v="6.8181818181818183"/>
    <x v="4"/>
    <x v="1"/>
  </r>
  <r>
    <x v="86"/>
    <x v="196"/>
    <n v="9.3073593073593077"/>
    <x v="4"/>
    <x v="1"/>
  </r>
  <r>
    <x v="86"/>
    <x v="197"/>
    <n v="17.640692640692642"/>
    <x v="4"/>
    <x v="1"/>
  </r>
  <r>
    <x v="86"/>
    <x v="198"/>
    <n v="17.857142857142858"/>
    <x v="4"/>
    <x v="1"/>
  </r>
  <r>
    <x v="86"/>
    <x v="199"/>
    <n v="20.238095238095237"/>
    <x v="4"/>
    <x v="1"/>
  </r>
  <r>
    <x v="86"/>
    <x v="200"/>
    <n v="17.207792207792206"/>
    <x v="4"/>
    <x v="1"/>
  </r>
  <r>
    <x v="86"/>
    <x v="4"/>
    <n v="10.930735930735931"/>
    <x v="4"/>
    <x v="1"/>
  </r>
  <r>
    <x v="87"/>
    <x v="202"/>
    <n v="79.125151883353425"/>
    <x v="4"/>
    <x v="1"/>
  </r>
  <r>
    <x v="88"/>
    <x v="203"/>
    <n v="61.038961038961041"/>
    <x v="4"/>
    <x v="1"/>
  </r>
  <r>
    <x v="88"/>
    <x v="204"/>
    <n v="29.004329004329005"/>
    <x v="4"/>
    <x v="1"/>
  </r>
  <r>
    <x v="88"/>
    <x v="4"/>
    <n v="9.9567099567099575"/>
    <x v="4"/>
    <x v="1"/>
  </r>
  <r>
    <x v="89"/>
    <x v="205"/>
    <n v="28.246753246753247"/>
    <x v="4"/>
    <x v="1"/>
  </r>
  <r>
    <x v="89"/>
    <x v="206"/>
    <n v="0.4329004329004329"/>
    <x v="4"/>
    <x v="1"/>
  </r>
  <r>
    <x v="89"/>
    <x v="207"/>
    <n v="0.32467532467532467"/>
    <x v="4"/>
    <x v="1"/>
  </r>
  <r>
    <x v="89"/>
    <x v="203"/>
    <n v="61.038961038961041"/>
    <x v="4"/>
    <x v="1"/>
  </r>
  <r>
    <x v="89"/>
    <x v="4"/>
    <n v="9.9567099567099575"/>
    <x v="4"/>
    <x v="1"/>
  </r>
  <r>
    <x v="89"/>
    <x v="208"/>
    <n v="4.1952191235059733"/>
    <x v="4"/>
    <x v="1"/>
  </r>
  <r>
    <x v="89"/>
    <x v="209"/>
    <n v="9.5"/>
    <x v="4"/>
    <x v="1"/>
  </r>
  <r>
    <x v="89"/>
    <x v="210"/>
    <n v="5.333333333333333"/>
    <x v="4"/>
    <x v="1"/>
  </r>
  <r>
    <x v="82"/>
    <x v="188"/>
    <n v="73.056994818652853"/>
    <x v="5"/>
    <x v="1"/>
  </r>
  <r>
    <x v="82"/>
    <x v="189"/>
    <n v="9.3264248704663206"/>
    <x v="5"/>
    <x v="1"/>
  </r>
  <r>
    <x v="82"/>
    <x v="190"/>
    <n v="8.8082901554404138"/>
    <x v="5"/>
    <x v="1"/>
  </r>
  <r>
    <x v="82"/>
    <x v="191"/>
    <n v="9.8445595854922274"/>
    <x v="5"/>
    <x v="1"/>
  </r>
  <r>
    <x v="82"/>
    <x v="192"/>
    <n v="0.51813471502590669"/>
    <x v="5"/>
    <x v="1"/>
  </r>
  <r>
    <x v="82"/>
    <x v="193"/>
    <n v="3.1088082901554404"/>
    <x v="5"/>
    <x v="1"/>
  </r>
  <r>
    <x v="83"/>
    <x v="4"/>
    <n v="3.1088082901554404"/>
    <x v="5"/>
    <x v="1"/>
  </r>
  <r>
    <x v="83"/>
    <x v="105"/>
    <n v="92.746113989637308"/>
    <x v="5"/>
    <x v="1"/>
  </r>
  <r>
    <x v="83"/>
    <x v="194"/>
    <n v="4.1450777202072535"/>
    <x v="5"/>
    <x v="1"/>
  </r>
  <r>
    <x v="84"/>
    <x v="195"/>
    <n v="2.5906735751295336"/>
    <x v="5"/>
    <x v="1"/>
  </r>
  <r>
    <x v="84"/>
    <x v="196"/>
    <n v="6.7357512953367875"/>
    <x v="5"/>
    <x v="1"/>
  </r>
  <r>
    <x v="84"/>
    <x v="197"/>
    <n v="15.544041450777202"/>
    <x v="5"/>
    <x v="1"/>
  </r>
  <r>
    <x v="84"/>
    <x v="198"/>
    <n v="16.062176165803109"/>
    <x v="5"/>
    <x v="1"/>
  </r>
  <r>
    <x v="84"/>
    <x v="199"/>
    <n v="19.689119170984455"/>
    <x v="5"/>
    <x v="1"/>
  </r>
  <r>
    <x v="84"/>
    <x v="200"/>
    <n v="29.015544041450777"/>
    <x v="5"/>
    <x v="1"/>
  </r>
  <r>
    <x v="84"/>
    <x v="4"/>
    <n v="10.362694300518134"/>
    <x v="5"/>
    <x v="1"/>
  </r>
  <r>
    <x v="85"/>
    <x v="201"/>
    <n v="99.901734104046199"/>
    <x v="5"/>
    <x v="1"/>
  </r>
  <r>
    <x v="86"/>
    <x v="195"/>
    <n v="3.1088082901554404"/>
    <x v="5"/>
    <x v="1"/>
  </r>
  <r>
    <x v="86"/>
    <x v="196"/>
    <n v="6.7357512953367875"/>
    <x v="5"/>
    <x v="1"/>
  </r>
  <r>
    <x v="86"/>
    <x v="197"/>
    <n v="14.507772020725389"/>
    <x v="5"/>
    <x v="1"/>
  </r>
  <r>
    <x v="86"/>
    <x v="198"/>
    <n v="16.580310880829014"/>
    <x v="5"/>
    <x v="1"/>
  </r>
  <r>
    <x v="86"/>
    <x v="199"/>
    <n v="16.062176165803109"/>
    <x v="5"/>
    <x v="1"/>
  </r>
  <r>
    <x v="86"/>
    <x v="200"/>
    <n v="27.979274611398964"/>
    <x v="5"/>
    <x v="1"/>
  </r>
  <r>
    <x v="86"/>
    <x v="4"/>
    <n v="15.025906735751295"/>
    <x v="5"/>
    <x v="1"/>
  </r>
  <r>
    <x v="87"/>
    <x v="202"/>
    <n v="101.37804878048779"/>
    <x v="5"/>
    <x v="1"/>
  </r>
  <r>
    <x v="88"/>
    <x v="203"/>
    <n v="55.440414507772019"/>
    <x v="5"/>
    <x v="1"/>
  </r>
  <r>
    <x v="88"/>
    <x v="204"/>
    <n v="30.051813471502591"/>
    <x v="5"/>
    <x v="1"/>
  </r>
  <r>
    <x v="88"/>
    <x v="4"/>
    <n v="14.507772020725389"/>
    <x v="5"/>
    <x v="1"/>
  </r>
  <r>
    <x v="89"/>
    <x v="205"/>
    <n v="29.533678756476682"/>
    <x v="5"/>
    <x v="1"/>
  </r>
  <r>
    <x v="89"/>
    <x v="206"/>
    <n v="0.51813471502590669"/>
    <x v="5"/>
    <x v="1"/>
  </r>
  <r>
    <x v="89"/>
    <x v="207"/>
    <n v="0"/>
    <x v="5"/>
    <x v="1"/>
  </r>
  <r>
    <x v="89"/>
    <x v="203"/>
    <n v="55.440414507772019"/>
    <x v="5"/>
    <x v="1"/>
  </r>
  <r>
    <x v="89"/>
    <x v="4"/>
    <n v="14.507772020725389"/>
    <x v="5"/>
    <x v="1"/>
  </r>
  <r>
    <x v="89"/>
    <x v="208"/>
    <n v="4.0535714285714262"/>
    <x v="5"/>
    <x v="1"/>
  </r>
  <r>
    <x v="89"/>
    <x v="209"/>
    <n v="20"/>
    <x v="5"/>
    <x v="1"/>
  </r>
  <r>
    <x v="89"/>
    <x v="210"/>
    <m/>
    <x v="5"/>
    <x v="1"/>
  </r>
  <r>
    <x v="82"/>
    <x v="188"/>
    <n v="63.75"/>
    <x v="6"/>
    <x v="1"/>
  </r>
  <r>
    <x v="82"/>
    <x v="189"/>
    <n v="8.125"/>
    <x v="6"/>
    <x v="1"/>
  </r>
  <r>
    <x v="82"/>
    <x v="190"/>
    <n v="2.5"/>
    <x v="6"/>
    <x v="1"/>
  </r>
  <r>
    <x v="82"/>
    <x v="191"/>
    <n v="28.125"/>
    <x v="6"/>
    <x v="1"/>
  </r>
  <r>
    <x v="82"/>
    <x v="192"/>
    <n v="0"/>
    <x v="6"/>
    <x v="1"/>
  </r>
  <r>
    <x v="82"/>
    <x v="193"/>
    <n v="2.5"/>
    <x v="6"/>
    <x v="1"/>
  </r>
  <r>
    <x v="83"/>
    <x v="4"/>
    <n v="1.25"/>
    <x v="6"/>
    <x v="1"/>
  </r>
  <r>
    <x v="83"/>
    <x v="105"/>
    <n v="95"/>
    <x v="6"/>
    <x v="1"/>
  </r>
  <r>
    <x v="83"/>
    <x v="194"/>
    <n v="3.75"/>
    <x v="6"/>
    <x v="1"/>
  </r>
  <r>
    <x v="84"/>
    <x v="195"/>
    <n v="8.125"/>
    <x v="6"/>
    <x v="1"/>
  </r>
  <r>
    <x v="84"/>
    <x v="196"/>
    <n v="3.125"/>
    <x v="6"/>
    <x v="1"/>
  </r>
  <r>
    <x v="84"/>
    <x v="197"/>
    <n v="21.25"/>
    <x v="6"/>
    <x v="1"/>
  </r>
  <r>
    <x v="84"/>
    <x v="198"/>
    <n v="23.75"/>
    <x v="6"/>
    <x v="1"/>
  </r>
  <r>
    <x v="84"/>
    <x v="199"/>
    <n v="24.375"/>
    <x v="6"/>
    <x v="1"/>
  </r>
  <r>
    <x v="84"/>
    <x v="200"/>
    <n v="17.5"/>
    <x v="6"/>
    <x v="1"/>
  </r>
  <r>
    <x v="84"/>
    <x v="4"/>
    <n v="1.875"/>
    <x v="6"/>
    <x v="1"/>
  </r>
  <r>
    <x v="85"/>
    <x v="201"/>
    <n v="80.082802547770683"/>
    <x v="6"/>
    <x v="1"/>
  </r>
  <r>
    <x v="86"/>
    <x v="195"/>
    <n v="8.125"/>
    <x v="6"/>
    <x v="1"/>
  </r>
  <r>
    <x v="86"/>
    <x v="196"/>
    <n v="3.125"/>
    <x v="6"/>
    <x v="1"/>
  </r>
  <r>
    <x v="86"/>
    <x v="197"/>
    <n v="21.25"/>
    <x v="6"/>
    <x v="1"/>
  </r>
  <r>
    <x v="86"/>
    <x v="198"/>
    <n v="21.875"/>
    <x v="6"/>
    <x v="1"/>
  </r>
  <r>
    <x v="86"/>
    <x v="199"/>
    <n v="22.5"/>
    <x v="6"/>
    <x v="1"/>
  </r>
  <r>
    <x v="86"/>
    <x v="200"/>
    <n v="14.375"/>
    <x v="6"/>
    <x v="1"/>
  </r>
  <r>
    <x v="86"/>
    <x v="4"/>
    <n v="8.75"/>
    <x v="6"/>
    <x v="1"/>
  </r>
  <r>
    <x v="87"/>
    <x v="202"/>
    <n v="74.595890410958916"/>
    <x v="6"/>
    <x v="1"/>
  </r>
  <r>
    <x v="88"/>
    <x v="203"/>
    <n v="66.25"/>
    <x v="6"/>
    <x v="1"/>
  </r>
  <r>
    <x v="88"/>
    <x v="204"/>
    <n v="25.625"/>
    <x v="6"/>
    <x v="1"/>
  </r>
  <r>
    <x v="88"/>
    <x v="4"/>
    <n v="8.125"/>
    <x v="6"/>
    <x v="1"/>
  </r>
  <r>
    <x v="89"/>
    <x v="205"/>
    <n v="25"/>
    <x v="6"/>
    <x v="1"/>
  </r>
  <r>
    <x v="89"/>
    <x v="206"/>
    <n v="0"/>
    <x v="6"/>
    <x v="1"/>
  </r>
  <r>
    <x v="89"/>
    <x v="207"/>
    <n v="0.625"/>
    <x v="6"/>
    <x v="1"/>
  </r>
  <r>
    <x v="89"/>
    <x v="203"/>
    <n v="66.25"/>
    <x v="6"/>
    <x v="1"/>
  </r>
  <r>
    <x v="89"/>
    <x v="4"/>
    <n v="8.125"/>
    <x v="6"/>
    <x v="1"/>
  </r>
  <r>
    <x v="89"/>
    <x v="208"/>
    <n v="5.1794871794871797"/>
    <x v="6"/>
    <x v="1"/>
  </r>
  <r>
    <x v="89"/>
    <x v="209"/>
    <m/>
    <x v="6"/>
    <x v="1"/>
  </r>
  <r>
    <x v="89"/>
    <x v="210"/>
    <n v="7"/>
    <x v="6"/>
    <x v="1"/>
  </r>
  <r>
    <x v="82"/>
    <x v="188"/>
    <n v="75.167785234899327"/>
    <x v="7"/>
    <x v="1"/>
  </r>
  <r>
    <x v="82"/>
    <x v="189"/>
    <n v="8.053691275167786"/>
    <x v="7"/>
    <x v="1"/>
  </r>
  <r>
    <x v="82"/>
    <x v="190"/>
    <n v="4.3624161073825505"/>
    <x v="7"/>
    <x v="1"/>
  </r>
  <r>
    <x v="82"/>
    <x v="191"/>
    <n v="12.080536912751677"/>
    <x v="7"/>
    <x v="1"/>
  </r>
  <r>
    <x v="82"/>
    <x v="192"/>
    <n v="0"/>
    <x v="7"/>
    <x v="1"/>
  </r>
  <r>
    <x v="82"/>
    <x v="193"/>
    <n v="2.6845637583892619"/>
    <x v="7"/>
    <x v="1"/>
  </r>
  <r>
    <x v="83"/>
    <x v="4"/>
    <n v="3.6912751677852347"/>
    <x v="7"/>
    <x v="1"/>
  </r>
  <r>
    <x v="83"/>
    <x v="105"/>
    <n v="86.241610738255034"/>
    <x v="7"/>
    <x v="1"/>
  </r>
  <r>
    <x v="83"/>
    <x v="194"/>
    <n v="10.067114093959731"/>
    <x v="7"/>
    <x v="1"/>
  </r>
  <r>
    <x v="84"/>
    <x v="195"/>
    <n v="5.0335570469798654"/>
    <x v="7"/>
    <x v="1"/>
  </r>
  <r>
    <x v="84"/>
    <x v="196"/>
    <n v="11.409395973154362"/>
    <x v="7"/>
    <x v="1"/>
  </r>
  <r>
    <x v="84"/>
    <x v="197"/>
    <n v="22.818791946308725"/>
    <x v="7"/>
    <x v="1"/>
  </r>
  <r>
    <x v="84"/>
    <x v="198"/>
    <n v="19.463087248322147"/>
    <x v="7"/>
    <x v="1"/>
  </r>
  <r>
    <x v="84"/>
    <x v="199"/>
    <n v="21.476510067114095"/>
    <x v="7"/>
    <x v="1"/>
  </r>
  <r>
    <x v="84"/>
    <x v="200"/>
    <n v="15.436241610738255"/>
    <x v="7"/>
    <x v="1"/>
  </r>
  <r>
    <x v="84"/>
    <x v="4"/>
    <n v="4.3624161073825505"/>
    <x v="7"/>
    <x v="1"/>
  </r>
  <r>
    <x v="85"/>
    <x v="201"/>
    <n v="72.045614035087652"/>
    <x v="7"/>
    <x v="1"/>
  </r>
  <r>
    <x v="86"/>
    <x v="195"/>
    <n v="5.7046979865771812"/>
    <x v="7"/>
    <x v="1"/>
  </r>
  <r>
    <x v="86"/>
    <x v="196"/>
    <n v="10.067114093959731"/>
    <x v="7"/>
    <x v="1"/>
  </r>
  <r>
    <x v="86"/>
    <x v="197"/>
    <n v="20.469798657718123"/>
    <x v="7"/>
    <x v="1"/>
  </r>
  <r>
    <x v="86"/>
    <x v="198"/>
    <n v="18.120805369127517"/>
    <x v="7"/>
    <x v="1"/>
  </r>
  <r>
    <x v="86"/>
    <x v="199"/>
    <n v="19.463087248322147"/>
    <x v="7"/>
    <x v="1"/>
  </r>
  <r>
    <x v="86"/>
    <x v="200"/>
    <n v="14.093959731543624"/>
    <x v="7"/>
    <x v="1"/>
  </r>
  <r>
    <x v="86"/>
    <x v="4"/>
    <n v="12.080536912751677"/>
    <x v="7"/>
    <x v="1"/>
  </r>
  <r>
    <x v="87"/>
    <x v="202"/>
    <n v="71.69465648854964"/>
    <x v="7"/>
    <x v="1"/>
  </r>
  <r>
    <x v="88"/>
    <x v="203"/>
    <n v="67.114093959731548"/>
    <x v="7"/>
    <x v="1"/>
  </r>
  <r>
    <x v="88"/>
    <x v="204"/>
    <n v="24.161073825503355"/>
    <x v="7"/>
    <x v="1"/>
  </r>
  <r>
    <x v="89"/>
    <x v="4"/>
    <n v="8.724832214765101"/>
    <x v="7"/>
    <x v="1"/>
  </r>
  <r>
    <x v="89"/>
    <x v="205"/>
    <n v="23.48993288590604"/>
    <x v="7"/>
    <x v="1"/>
  </r>
  <r>
    <x v="89"/>
    <x v="206"/>
    <n v="0.33557046979865773"/>
    <x v="7"/>
    <x v="1"/>
  </r>
  <r>
    <x v="89"/>
    <x v="207"/>
    <n v="0.33557046979865773"/>
    <x v="7"/>
    <x v="1"/>
  </r>
  <r>
    <x v="89"/>
    <x v="203"/>
    <n v="67.114093959731548"/>
    <x v="7"/>
    <x v="1"/>
  </r>
  <r>
    <x v="89"/>
    <x v="4"/>
    <n v="8.724832214765101"/>
    <x v="7"/>
    <x v="1"/>
  </r>
  <r>
    <x v="89"/>
    <x v="208"/>
    <n v="4.1176470588235308"/>
    <x v="7"/>
    <x v="1"/>
  </r>
  <r>
    <x v="89"/>
    <x v="209"/>
    <n v="10"/>
    <x v="7"/>
    <x v="1"/>
  </r>
  <r>
    <x v="89"/>
    <x v="210"/>
    <n v="3"/>
    <x v="7"/>
    <x v="1"/>
  </r>
  <r>
    <x v="82"/>
    <x v="188"/>
    <n v="77.65567765567765"/>
    <x v="8"/>
    <x v="1"/>
  </r>
  <r>
    <x v="82"/>
    <x v="189"/>
    <n v="8.4249084249084252"/>
    <x v="8"/>
    <x v="1"/>
  </r>
  <r>
    <x v="82"/>
    <x v="190"/>
    <n v="4.395604395604396"/>
    <x v="8"/>
    <x v="1"/>
  </r>
  <r>
    <x v="82"/>
    <x v="191"/>
    <n v="8.4249084249084252"/>
    <x v="8"/>
    <x v="1"/>
  </r>
  <r>
    <x v="82"/>
    <x v="192"/>
    <n v="0.36630036630036628"/>
    <x v="8"/>
    <x v="1"/>
  </r>
  <r>
    <x v="82"/>
    <x v="193"/>
    <n v="3.6630036630036629"/>
    <x v="8"/>
    <x v="1"/>
  </r>
  <r>
    <x v="83"/>
    <x v="4"/>
    <n v="3.2967032967032965"/>
    <x v="8"/>
    <x v="1"/>
  </r>
  <r>
    <x v="83"/>
    <x v="105"/>
    <n v="93.406593406593402"/>
    <x v="8"/>
    <x v="1"/>
  </r>
  <r>
    <x v="83"/>
    <x v="194"/>
    <n v="3.2967032967032965"/>
    <x v="8"/>
    <x v="1"/>
  </r>
  <r>
    <x v="84"/>
    <x v="195"/>
    <n v="11.355311355311356"/>
    <x v="8"/>
    <x v="1"/>
  </r>
  <r>
    <x v="84"/>
    <x v="196"/>
    <n v="13.91941391941392"/>
    <x v="8"/>
    <x v="1"/>
  </r>
  <r>
    <x v="84"/>
    <x v="197"/>
    <n v="14.285714285714286"/>
    <x v="8"/>
    <x v="1"/>
  </r>
  <r>
    <x v="84"/>
    <x v="198"/>
    <n v="16.84981684981685"/>
    <x v="8"/>
    <x v="1"/>
  </r>
  <r>
    <x v="84"/>
    <x v="199"/>
    <n v="23.443223443223442"/>
    <x v="8"/>
    <x v="1"/>
  </r>
  <r>
    <x v="84"/>
    <x v="200"/>
    <n v="15.384615384615385"/>
    <x v="8"/>
    <x v="1"/>
  </r>
  <r>
    <x v="84"/>
    <x v="4"/>
    <n v="4.7619047619047619"/>
    <x v="8"/>
    <x v="1"/>
  </r>
  <r>
    <x v="85"/>
    <x v="201"/>
    <n v="75.000000000000057"/>
    <x v="8"/>
    <x v="1"/>
  </r>
  <r>
    <x v="86"/>
    <x v="195"/>
    <n v="9.8901098901098905"/>
    <x v="8"/>
    <x v="1"/>
  </r>
  <r>
    <x v="86"/>
    <x v="196"/>
    <n v="13.91941391941392"/>
    <x v="8"/>
    <x v="1"/>
  </r>
  <r>
    <x v="86"/>
    <x v="197"/>
    <n v="14.652014652014651"/>
    <x v="8"/>
    <x v="1"/>
  </r>
  <r>
    <x v="86"/>
    <x v="198"/>
    <n v="16.117216117216117"/>
    <x v="8"/>
    <x v="1"/>
  </r>
  <r>
    <x v="86"/>
    <x v="199"/>
    <n v="22.710622710622712"/>
    <x v="8"/>
    <x v="1"/>
  </r>
  <r>
    <x v="86"/>
    <x v="200"/>
    <n v="14.652014652014651"/>
    <x v="8"/>
    <x v="1"/>
  </r>
  <r>
    <x v="86"/>
    <x v="4"/>
    <n v="8.0586080586080584"/>
    <x v="8"/>
    <x v="1"/>
  </r>
  <r>
    <x v="87"/>
    <x v="202"/>
    <n v="74.976095617529893"/>
    <x v="8"/>
    <x v="1"/>
  </r>
  <r>
    <x v="88"/>
    <x v="203"/>
    <n v="55.311355311355314"/>
    <x v="8"/>
    <x v="1"/>
  </r>
  <r>
    <x v="88"/>
    <x v="204"/>
    <n v="35.531135531135533"/>
    <x v="8"/>
    <x v="1"/>
  </r>
  <r>
    <x v="88"/>
    <x v="4"/>
    <n v="9.1575091575091569"/>
    <x v="8"/>
    <x v="1"/>
  </r>
  <r>
    <x v="89"/>
    <x v="205"/>
    <n v="34.432234432234431"/>
    <x v="8"/>
    <x v="1"/>
  </r>
  <r>
    <x v="89"/>
    <x v="206"/>
    <n v="0.73260073260073255"/>
    <x v="8"/>
    <x v="1"/>
  </r>
  <r>
    <x v="89"/>
    <x v="207"/>
    <n v="0.36630036630036628"/>
    <x v="8"/>
    <x v="1"/>
  </r>
  <r>
    <x v="89"/>
    <x v="203"/>
    <n v="55.311355311355314"/>
    <x v="8"/>
    <x v="1"/>
  </r>
  <r>
    <x v="89"/>
    <x v="4"/>
    <n v="9.1575091575091569"/>
    <x v="8"/>
    <x v="1"/>
  </r>
  <r>
    <x v="89"/>
    <x v="208"/>
    <n v="3.9090909090909105"/>
    <x v="8"/>
    <x v="1"/>
  </r>
  <r>
    <x v="89"/>
    <x v="209"/>
    <n v="4"/>
    <x v="8"/>
    <x v="1"/>
  </r>
  <r>
    <x v="89"/>
    <x v="210"/>
    <n v="6"/>
    <x v="8"/>
    <x v="1"/>
  </r>
  <r>
    <x v="82"/>
    <x v="188"/>
    <n v="72.674418604651166"/>
    <x v="9"/>
    <x v="1"/>
  </r>
  <r>
    <x v="82"/>
    <x v="189"/>
    <n v="8.1395348837209305"/>
    <x v="9"/>
    <x v="1"/>
  </r>
  <r>
    <x v="82"/>
    <x v="190"/>
    <n v="4.0697674418604652"/>
    <x v="9"/>
    <x v="1"/>
  </r>
  <r>
    <x v="82"/>
    <x v="191"/>
    <n v="13.953488372093023"/>
    <x v="9"/>
    <x v="1"/>
  </r>
  <r>
    <x v="82"/>
    <x v="192"/>
    <n v="1.1627906976744187"/>
    <x v="9"/>
    <x v="1"/>
  </r>
  <r>
    <x v="82"/>
    <x v="193"/>
    <n v="4.3604651162790695"/>
    <x v="9"/>
    <x v="1"/>
  </r>
  <r>
    <x v="83"/>
    <x v="4"/>
    <n v="0.87209302325581395"/>
    <x v="9"/>
    <x v="1"/>
  </r>
  <r>
    <x v="83"/>
    <x v="105"/>
    <n v="83.139534883720927"/>
    <x v="9"/>
    <x v="1"/>
  </r>
  <r>
    <x v="83"/>
    <x v="194"/>
    <n v="15.988372093023257"/>
    <x v="9"/>
    <x v="1"/>
  </r>
  <r>
    <x v="84"/>
    <x v="195"/>
    <n v="4.6511627906976747"/>
    <x v="9"/>
    <x v="1"/>
  </r>
  <r>
    <x v="84"/>
    <x v="196"/>
    <n v="11.046511627906977"/>
    <x v="9"/>
    <x v="1"/>
  </r>
  <r>
    <x v="84"/>
    <x v="197"/>
    <n v="19.476744186046513"/>
    <x v="9"/>
    <x v="1"/>
  </r>
  <r>
    <x v="84"/>
    <x v="198"/>
    <n v="22.965116279069768"/>
    <x v="9"/>
    <x v="1"/>
  </r>
  <r>
    <x v="84"/>
    <x v="199"/>
    <n v="22.674418604651162"/>
    <x v="9"/>
    <x v="1"/>
  </r>
  <r>
    <x v="84"/>
    <x v="200"/>
    <n v="17.732558139534884"/>
    <x v="9"/>
    <x v="1"/>
  </r>
  <r>
    <x v="84"/>
    <x v="4"/>
    <n v="1.4534883720930232"/>
    <x v="9"/>
    <x v="1"/>
  </r>
  <r>
    <x v="85"/>
    <x v="201"/>
    <n v="73.64896755162242"/>
    <x v="9"/>
    <x v="1"/>
  </r>
  <r>
    <x v="86"/>
    <x v="195"/>
    <n v="4.0697674418604652"/>
    <x v="9"/>
    <x v="1"/>
  </r>
  <r>
    <x v="86"/>
    <x v="196"/>
    <n v="10.174418604651162"/>
    <x v="9"/>
    <x v="1"/>
  </r>
  <r>
    <x v="86"/>
    <x v="197"/>
    <n v="20.63953488372093"/>
    <x v="9"/>
    <x v="1"/>
  </r>
  <r>
    <x v="86"/>
    <x v="198"/>
    <n v="22.093023255813954"/>
    <x v="9"/>
    <x v="1"/>
  </r>
  <r>
    <x v="86"/>
    <x v="199"/>
    <n v="20.348837209302324"/>
    <x v="9"/>
    <x v="1"/>
  </r>
  <r>
    <x v="86"/>
    <x v="200"/>
    <n v="17.441860465116278"/>
    <x v="9"/>
    <x v="1"/>
  </r>
  <r>
    <x v="86"/>
    <x v="4"/>
    <n v="5.2325581395348841"/>
    <x v="9"/>
    <x v="1"/>
  </r>
  <r>
    <x v="87"/>
    <x v="202"/>
    <n v="73.625766871165666"/>
    <x v="9"/>
    <x v="1"/>
  </r>
  <r>
    <x v="88"/>
    <x v="203"/>
    <n v="46.220930232558139"/>
    <x v="9"/>
    <x v="1"/>
  </r>
  <r>
    <x v="88"/>
    <x v="204"/>
    <n v="41.279069767441861"/>
    <x v="9"/>
    <x v="1"/>
  </r>
  <r>
    <x v="88"/>
    <x v="4"/>
    <n v="12.5"/>
    <x v="9"/>
    <x v="1"/>
  </r>
  <r>
    <x v="89"/>
    <x v="205"/>
    <n v="40.406976744186046"/>
    <x v="9"/>
    <x v="1"/>
  </r>
  <r>
    <x v="89"/>
    <x v="206"/>
    <n v="0.29069767441860467"/>
    <x v="9"/>
    <x v="1"/>
  </r>
  <r>
    <x v="89"/>
    <x v="207"/>
    <n v="0.58139534883720934"/>
    <x v="9"/>
    <x v="1"/>
  </r>
  <r>
    <x v="89"/>
    <x v="203"/>
    <n v="46.220930232558139"/>
    <x v="9"/>
    <x v="1"/>
  </r>
  <r>
    <x v="89"/>
    <x v="4"/>
    <n v="12.5"/>
    <x v="9"/>
    <x v="1"/>
  </r>
  <r>
    <x v="89"/>
    <x v="208"/>
    <n v="3.9850746268656723"/>
    <x v="9"/>
    <x v="1"/>
  </r>
  <r>
    <x v="89"/>
    <x v="209"/>
    <n v="5"/>
    <x v="9"/>
    <x v="1"/>
  </r>
  <r>
    <x v="89"/>
    <x v="210"/>
    <n v="23"/>
    <x v="9"/>
    <x v="1"/>
  </r>
  <r>
    <x v="82"/>
    <x v="188"/>
    <n v="65.18218623481782"/>
    <x v="10"/>
    <x v="1"/>
  </r>
  <r>
    <x v="82"/>
    <x v="189"/>
    <n v="19.02834008097166"/>
    <x v="10"/>
    <x v="1"/>
  </r>
  <r>
    <x v="82"/>
    <x v="190"/>
    <n v="6.0728744939271255"/>
    <x v="10"/>
    <x v="1"/>
  </r>
  <r>
    <x v="82"/>
    <x v="191"/>
    <n v="11.336032388663968"/>
    <x v="10"/>
    <x v="1"/>
  </r>
  <r>
    <x v="82"/>
    <x v="192"/>
    <n v="0.80971659919028338"/>
    <x v="10"/>
    <x v="1"/>
  </r>
  <r>
    <x v="82"/>
    <x v="193"/>
    <n v="2.834008097165992"/>
    <x v="10"/>
    <x v="1"/>
  </r>
  <r>
    <x v="83"/>
    <x v="4"/>
    <n v="0"/>
    <x v="10"/>
    <x v="1"/>
  </r>
  <r>
    <x v="83"/>
    <x v="105"/>
    <n v="76.518218623481786"/>
    <x v="10"/>
    <x v="1"/>
  </r>
  <r>
    <x v="83"/>
    <x v="194"/>
    <n v="23.481781376518217"/>
    <x v="10"/>
    <x v="1"/>
  </r>
  <r>
    <x v="84"/>
    <x v="195"/>
    <n v="7.287449392712551"/>
    <x v="10"/>
    <x v="1"/>
  </r>
  <r>
    <x v="84"/>
    <x v="196"/>
    <n v="7.6923076923076925"/>
    <x v="10"/>
    <x v="1"/>
  </r>
  <r>
    <x v="84"/>
    <x v="197"/>
    <n v="20.647773279352226"/>
    <x v="10"/>
    <x v="1"/>
  </r>
  <r>
    <x v="84"/>
    <x v="198"/>
    <n v="24.696356275303643"/>
    <x v="10"/>
    <x v="1"/>
  </r>
  <r>
    <x v="84"/>
    <x v="199"/>
    <n v="27.530364372469634"/>
    <x v="10"/>
    <x v="1"/>
  </r>
  <r>
    <x v="84"/>
    <x v="200"/>
    <n v="9.7165991902834001"/>
    <x v="10"/>
    <x v="1"/>
  </r>
  <r>
    <x v="84"/>
    <x v="4"/>
    <n v="2.42914979757085"/>
    <x v="10"/>
    <x v="1"/>
  </r>
  <r>
    <x v="85"/>
    <x v="201"/>
    <n v="66.547717842323635"/>
    <x v="10"/>
    <x v="1"/>
  </r>
  <r>
    <x v="86"/>
    <x v="195"/>
    <n v="7.287449392712551"/>
    <x v="10"/>
    <x v="1"/>
  </r>
  <r>
    <x v="86"/>
    <x v="196"/>
    <n v="6.8825910931174086"/>
    <x v="10"/>
    <x v="1"/>
  </r>
  <r>
    <x v="86"/>
    <x v="197"/>
    <n v="20.647773279352226"/>
    <x v="10"/>
    <x v="1"/>
  </r>
  <r>
    <x v="86"/>
    <x v="198"/>
    <n v="23.076923076923077"/>
    <x v="10"/>
    <x v="1"/>
  </r>
  <r>
    <x v="86"/>
    <x v="199"/>
    <n v="25.101214574898787"/>
    <x v="10"/>
    <x v="1"/>
  </r>
  <r>
    <x v="86"/>
    <x v="200"/>
    <n v="9.3117408906882595"/>
    <x v="10"/>
    <x v="1"/>
  </r>
  <r>
    <x v="86"/>
    <x v="4"/>
    <n v="7.6923076923076925"/>
    <x v="10"/>
    <x v="1"/>
  </r>
  <r>
    <x v="87"/>
    <x v="202"/>
    <n v="66.675438596491205"/>
    <x v="10"/>
    <x v="1"/>
  </r>
  <r>
    <x v="88"/>
    <x v="203"/>
    <n v="34.817813765182187"/>
    <x v="10"/>
    <x v="1"/>
  </r>
  <r>
    <x v="88"/>
    <x v="204"/>
    <n v="52.226720647773277"/>
    <x v="10"/>
    <x v="1"/>
  </r>
  <r>
    <x v="88"/>
    <x v="4"/>
    <n v="12.955465587044534"/>
    <x v="10"/>
    <x v="1"/>
  </r>
  <r>
    <x v="89"/>
    <x v="205"/>
    <n v="51.012145748987855"/>
    <x v="10"/>
    <x v="1"/>
  </r>
  <r>
    <x v="89"/>
    <x v="206"/>
    <n v="1.214574898785425"/>
    <x v="10"/>
    <x v="1"/>
  </r>
  <r>
    <x v="89"/>
    <x v="207"/>
    <n v="0"/>
    <x v="10"/>
    <x v="1"/>
  </r>
  <r>
    <x v="89"/>
    <x v="203"/>
    <n v="34.817813765182187"/>
    <x v="10"/>
    <x v="1"/>
  </r>
  <r>
    <x v="89"/>
    <x v="4"/>
    <n v="12.955465587044534"/>
    <x v="10"/>
    <x v="1"/>
  </r>
  <r>
    <x v="89"/>
    <x v="208"/>
    <n v="5.8571428571428603"/>
    <x v="10"/>
    <x v="1"/>
  </r>
  <r>
    <x v="89"/>
    <x v="209"/>
    <n v="10.333333333333334"/>
    <x v="10"/>
    <x v="1"/>
  </r>
  <r>
    <x v="89"/>
    <x v="210"/>
    <m/>
    <x v="10"/>
    <x v="1"/>
  </r>
  <r>
    <x v="82"/>
    <x v="188"/>
    <n v="52.592592592592595"/>
    <x v="11"/>
    <x v="1"/>
  </r>
  <r>
    <x v="82"/>
    <x v="189"/>
    <n v="12.962962962962964"/>
    <x v="11"/>
    <x v="1"/>
  </r>
  <r>
    <x v="82"/>
    <x v="190"/>
    <n v="3.7037037037037037"/>
    <x v="11"/>
    <x v="1"/>
  </r>
  <r>
    <x v="82"/>
    <x v="191"/>
    <n v="30.74074074074074"/>
    <x v="11"/>
    <x v="1"/>
  </r>
  <r>
    <x v="82"/>
    <x v="192"/>
    <n v="0.37037037037037035"/>
    <x v="11"/>
    <x v="1"/>
  </r>
  <r>
    <x v="82"/>
    <x v="193"/>
    <n v="2.9629629629629628"/>
    <x v="11"/>
    <x v="1"/>
  </r>
  <r>
    <x v="83"/>
    <x v="4"/>
    <n v="1.1111111111111112"/>
    <x v="11"/>
    <x v="1"/>
  </r>
  <r>
    <x v="83"/>
    <x v="105"/>
    <n v="86.296296296296291"/>
    <x v="11"/>
    <x v="1"/>
  </r>
  <r>
    <x v="83"/>
    <x v="194"/>
    <n v="12.592592592592593"/>
    <x v="11"/>
    <x v="1"/>
  </r>
  <r>
    <x v="84"/>
    <x v="195"/>
    <n v="8.518518518518519"/>
    <x v="11"/>
    <x v="1"/>
  </r>
  <r>
    <x v="84"/>
    <x v="196"/>
    <n v="11.111111111111111"/>
    <x v="11"/>
    <x v="1"/>
  </r>
  <r>
    <x v="84"/>
    <x v="197"/>
    <n v="17.407407407407408"/>
    <x v="11"/>
    <x v="1"/>
  </r>
  <r>
    <x v="84"/>
    <x v="198"/>
    <n v="16.296296296296298"/>
    <x v="11"/>
    <x v="1"/>
  </r>
  <r>
    <x v="84"/>
    <x v="199"/>
    <n v="26.296296296296298"/>
    <x v="11"/>
    <x v="1"/>
  </r>
  <r>
    <x v="84"/>
    <x v="200"/>
    <n v="19.62962962962963"/>
    <x v="11"/>
    <x v="1"/>
  </r>
  <r>
    <x v="84"/>
    <x v="4"/>
    <n v="0.7407407407407407"/>
    <x v="11"/>
    <x v="1"/>
  </r>
  <r>
    <x v="85"/>
    <x v="201"/>
    <n v="78.138059701492509"/>
    <x v="11"/>
    <x v="1"/>
  </r>
  <r>
    <x v="86"/>
    <x v="195"/>
    <n v="8.1481481481481488"/>
    <x v="11"/>
    <x v="1"/>
  </r>
  <r>
    <x v="86"/>
    <x v="196"/>
    <n v="10.37037037037037"/>
    <x v="11"/>
    <x v="1"/>
  </r>
  <r>
    <x v="86"/>
    <x v="197"/>
    <n v="15.185185185185185"/>
    <x v="11"/>
    <x v="1"/>
  </r>
  <r>
    <x v="86"/>
    <x v="198"/>
    <n v="13.333333333333334"/>
    <x v="11"/>
    <x v="1"/>
  </r>
  <r>
    <x v="86"/>
    <x v="199"/>
    <n v="23.703703703703702"/>
    <x v="11"/>
    <x v="1"/>
  </r>
  <r>
    <x v="86"/>
    <x v="200"/>
    <n v="18.518518518518519"/>
    <x v="11"/>
    <x v="1"/>
  </r>
  <r>
    <x v="86"/>
    <x v="4"/>
    <n v="10.74074074074074"/>
    <x v="11"/>
    <x v="1"/>
  </r>
  <r>
    <x v="87"/>
    <x v="202"/>
    <n v="81.174273858921168"/>
    <x v="11"/>
    <x v="1"/>
  </r>
  <r>
    <x v="88"/>
    <x v="203"/>
    <n v="55.185185185185183"/>
    <x v="11"/>
    <x v="1"/>
  </r>
  <r>
    <x v="88"/>
    <x v="204"/>
    <n v="32.962962962962962"/>
    <x v="11"/>
    <x v="1"/>
  </r>
  <r>
    <x v="88"/>
    <x v="4"/>
    <n v="11.851851851851851"/>
    <x v="11"/>
    <x v="1"/>
  </r>
  <r>
    <x v="89"/>
    <x v="205"/>
    <n v="29.62962962962963"/>
    <x v="11"/>
    <x v="1"/>
  </r>
  <r>
    <x v="89"/>
    <x v="206"/>
    <n v="1.4814814814814814"/>
    <x v="11"/>
    <x v="1"/>
  </r>
  <r>
    <x v="89"/>
    <x v="207"/>
    <n v="1.8518518518518519"/>
    <x v="11"/>
    <x v="1"/>
  </r>
  <r>
    <x v="89"/>
    <x v="203"/>
    <n v="55.185185185185183"/>
    <x v="11"/>
    <x v="1"/>
  </r>
  <r>
    <x v="89"/>
    <x v="4"/>
    <n v="11.851851851851851"/>
    <x v="11"/>
    <x v="1"/>
  </r>
  <r>
    <x v="89"/>
    <x v="208"/>
    <n v="4.7532467532467555"/>
    <x v="11"/>
    <x v="1"/>
  </r>
  <r>
    <x v="89"/>
    <x v="209"/>
    <n v="4.5"/>
    <x v="11"/>
    <x v="1"/>
  </r>
  <r>
    <x v="89"/>
    <x v="210"/>
    <n v="44.4"/>
    <x v="11"/>
    <x v="1"/>
  </r>
  <r>
    <x v="82"/>
    <x v="188"/>
    <n v="59.183673469387756"/>
    <x v="12"/>
    <x v="1"/>
  </r>
  <r>
    <x v="82"/>
    <x v="189"/>
    <n v="17.006802721088434"/>
    <x v="12"/>
    <x v="1"/>
  </r>
  <r>
    <x v="82"/>
    <x v="190"/>
    <n v="7.8231292517006805"/>
    <x v="12"/>
    <x v="1"/>
  </r>
  <r>
    <x v="82"/>
    <x v="191"/>
    <n v="14.625850340136054"/>
    <x v="12"/>
    <x v="1"/>
  </r>
  <r>
    <x v="82"/>
    <x v="192"/>
    <n v="0.68027210884353739"/>
    <x v="12"/>
    <x v="1"/>
  </r>
  <r>
    <x v="82"/>
    <x v="193"/>
    <n v="3.7414965986394559"/>
    <x v="12"/>
    <x v="1"/>
  </r>
  <r>
    <x v="83"/>
    <x v="4"/>
    <n v="2.0408163265306123"/>
    <x v="12"/>
    <x v="1"/>
  </r>
  <r>
    <x v="83"/>
    <x v="105"/>
    <n v="62.925170068027214"/>
    <x v="12"/>
    <x v="1"/>
  </r>
  <r>
    <x v="83"/>
    <x v="194"/>
    <n v="35.034013605442176"/>
    <x v="12"/>
    <x v="1"/>
  </r>
  <r>
    <x v="84"/>
    <x v="195"/>
    <n v="19.727891156462587"/>
    <x v="12"/>
    <x v="1"/>
  </r>
  <r>
    <x v="84"/>
    <x v="196"/>
    <n v="12.92517006802721"/>
    <x v="12"/>
    <x v="1"/>
  </r>
  <r>
    <x v="84"/>
    <x v="197"/>
    <n v="30.952380952380953"/>
    <x v="12"/>
    <x v="1"/>
  </r>
  <r>
    <x v="84"/>
    <x v="198"/>
    <n v="16.326530612244898"/>
    <x v="12"/>
    <x v="1"/>
  </r>
  <r>
    <x v="84"/>
    <x v="199"/>
    <n v="12.585034013605442"/>
    <x v="12"/>
    <x v="1"/>
  </r>
  <r>
    <x v="84"/>
    <x v="200"/>
    <n v="3.7414965986394559"/>
    <x v="12"/>
    <x v="1"/>
  </r>
  <r>
    <x v="84"/>
    <x v="4"/>
    <n v="3.7414965986394559"/>
    <x v="12"/>
    <x v="1"/>
  </r>
  <r>
    <x v="85"/>
    <x v="201"/>
    <n v="40.017667844522975"/>
    <x v="12"/>
    <x v="1"/>
  </r>
  <r>
    <x v="86"/>
    <x v="195"/>
    <n v="17.006802721088434"/>
    <x v="12"/>
    <x v="1"/>
  </r>
  <r>
    <x v="86"/>
    <x v="196"/>
    <n v="10.204081632653061"/>
    <x v="12"/>
    <x v="1"/>
  </r>
  <r>
    <x v="86"/>
    <x v="197"/>
    <n v="27.891156462585034"/>
    <x v="12"/>
    <x v="1"/>
  </r>
  <r>
    <x v="86"/>
    <x v="198"/>
    <n v="13.945578231292517"/>
    <x v="12"/>
    <x v="1"/>
  </r>
  <r>
    <x v="86"/>
    <x v="199"/>
    <n v="10.884353741496598"/>
    <x v="12"/>
    <x v="1"/>
  </r>
  <r>
    <x v="86"/>
    <x v="200"/>
    <n v="3.0612244897959182"/>
    <x v="12"/>
    <x v="1"/>
  </r>
  <r>
    <x v="86"/>
    <x v="4"/>
    <n v="17.006802721088434"/>
    <x v="12"/>
    <x v="1"/>
  </r>
  <r>
    <x v="87"/>
    <x v="202"/>
    <n v="41.389344262295118"/>
    <x v="12"/>
    <x v="1"/>
  </r>
  <r>
    <x v="88"/>
    <x v="203"/>
    <n v="35.034013605442176"/>
    <x v="12"/>
    <x v="1"/>
  </r>
  <r>
    <x v="88"/>
    <x v="204"/>
    <n v="50.34013605442177"/>
    <x v="12"/>
    <x v="1"/>
  </r>
  <r>
    <x v="88"/>
    <x v="4"/>
    <n v="14.625850340136054"/>
    <x v="12"/>
    <x v="1"/>
  </r>
  <r>
    <x v="89"/>
    <x v="205"/>
    <n v="46.598639455782312"/>
    <x v="12"/>
    <x v="1"/>
  </r>
  <r>
    <x v="89"/>
    <x v="206"/>
    <n v="1.7006802721088434"/>
    <x v="12"/>
    <x v="1"/>
  </r>
  <r>
    <x v="89"/>
    <x v="207"/>
    <n v="2.0408163265306123"/>
    <x v="12"/>
    <x v="1"/>
  </r>
  <r>
    <x v="89"/>
    <x v="203"/>
    <n v="35.034013605442176"/>
    <x v="12"/>
    <x v="1"/>
  </r>
  <r>
    <x v="89"/>
    <x v="4"/>
    <n v="14.625850340136054"/>
    <x v="12"/>
    <x v="1"/>
  </r>
  <r>
    <x v="89"/>
    <x v="208"/>
    <n v="5.2461538461538444"/>
    <x v="12"/>
    <x v="1"/>
  </r>
  <r>
    <x v="89"/>
    <x v="209"/>
    <n v="9"/>
    <x v="12"/>
    <x v="1"/>
  </r>
  <r>
    <x v="89"/>
    <x v="210"/>
    <n v="14.2"/>
    <x v="12"/>
    <x v="1"/>
  </r>
  <r>
    <x v="82"/>
    <x v="188"/>
    <n v="57.692307692307693"/>
    <x v="13"/>
    <x v="1"/>
  </r>
  <r>
    <x v="82"/>
    <x v="189"/>
    <n v="19.871794871794872"/>
    <x v="13"/>
    <x v="1"/>
  </r>
  <r>
    <x v="82"/>
    <x v="190"/>
    <n v="7.0512820512820511"/>
    <x v="13"/>
    <x v="1"/>
  </r>
  <r>
    <x v="82"/>
    <x v="191"/>
    <n v="15.384615384615385"/>
    <x v="13"/>
    <x v="1"/>
  </r>
  <r>
    <x v="82"/>
    <x v="192"/>
    <n v="0.64102564102564108"/>
    <x v="13"/>
    <x v="1"/>
  </r>
  <r>
    <x v="82"/>
    <x v="193"/>
    <n v="2.5641025641025643"/>
    <x v="13"/>
    <x v="1"/>
  </r>
  <r>
    <x v="83"/>
    <x v="4"/>
    <n v="0"/>
    <x v="13"/>
    <x v="1"/>
  </r>
  <r>
    <x v="83"/>
    <x v="105"/>
    <n v="73.07692307692308"/>
    <x v="13"/>
    <x v="1"/>
  </r>
  <r>
    <x v="83"/>
    <x v="194"/>
    <n v="26.923076923076923"/>
    <x v="13"/>
    <x v="1"/>
  </r>
  <r>
    <x v="84"/>
    <x v="195"/>
    <n v="8.3333333333333339"/>
    <x v="13"/>
    <x v="1"/>
  </r>
  <r>
    <x v="84"/>
    <x v="196"/>
    <n v="12.820512820512821"/>
    <x v="13"/>
    <x v="1"/>
  </r>
  <r>
    <x v="84"/>
    <x v="197"/>
    <n v="17.948717948717949"/>
    <x v="13"/>
    <x v="1"/>
  </r>
  <r>
    <x v="84"/>
    <x v="198"/>
    <n v="26.923076923076923"/>
    <x v="13"/>
    <x v="1"/>
  </r>
  <r>
    <x v="84"/>
    <x v="199"/>
    <n v="21.153846153846153"/>
    <x v="13"/>
    <x v="1"/>
  </r>
  <r>
    <x v="84"/>
    <x v="200"/>
    <n v="10.897435897435898"/>
    <x v="13"/>
    <x v="1"/>
  </r>
  <r>
    <x v="84"/>
    <x v="4"/>
    <n v="1.9230769230769231"/>
    <x v="13"/>
    <x v="1"/>
  </r>
  <r>
    <x v="85"/>
    <x v="201"/>
    <n v="64.313725490196092"/>
    <x v="13"/>
    <x v="1"/>
  </r>
  <r>
    <x v="86"/>
    <x v="195"/>
    <n v="7.0512820512820511"/>
    <x v="13"/>
    <x v="1"/>
  </r>
  <r>
    <x v="86"/>
    <x v="196"/>
    <n v="11.538461538461538"/>
    <x v="13"/>
    <x v="1"/>
  </r>
  <r>
    <x v="86"/>
    <x v="197"/>
    <n v="16.025641025641026"/>
    <x v="13"/>
    <x v="1"/>
  </r>
  <r>
    <x v="86"/>
    <x v="198"/>
    <n v="23.717948717948719"/>
    <x v="13"/>
    <x v="1"/>
  </r>
  <r>
    <x v="86"/>
    <x v="199"/>
    <n v="19.871794871794872"/>
    <x v="13"/>
    <x v="1"/>
  </r>
  <r>
    <x v="86"/>
    <x v="200"/>
    <n v="11.538461538461538"/>
    <x v="13"/>
    <x v="1"/>
  </r>
  <r>
    <x v="86"/>
    <x v="4"/>
    <n v="10.256410256410257"/>
    <x v="13"/>
    <x v="1"/>
  </r>
  <r>
    <x v="87"/>
    <x v="202"/>
    <n v="69.464285714285722"/>
    <x v="13"/>
    <x v="1"/>
  </r>
  <r>
    <x v="88"/>
    <x v="203"/>
    <n v="39.102564102564102"/>
    <x v="13"/>
    <x v="1"/>
  </r>
  <r>
    <x v="88"/>
    <x v="204"/>
    <n v="50.641025641025642"/>
    <x v="13"/>
    <x v="1"/>
  </r>
  <r>
    <x v="88"/>
    <x v="4"/>
    <n v="10.256410256410257"/>
    <x v="13"/>
    <x v="1"/>
  </r>
  <r>
    <x v="89"/>
    <x v="205"/>
    <n v="48.717948717948715"/>
    <x v="13"/>
    <x v="1"/>
  </r>
  <r>
    <x v="89"/>
    <x v="206"/>
    <n v="0.64102564102564108"/>
    <x v="13"/>
    <x v="1"/>
  </r>
  <r>
    <x v="89"/>
    <x v="207"/>
    <n v="1.2820512820512822"/>
    <x v="13"/>
    <x v="1"/>
  </r>
  <r>
    <x v="89"/>
    <x v="203"/>
    <n v="39.102564102564102"/>
    <x v="13"/>
    <x v="1"/>
  </r>
  <r>
    <x v="89"/>
    <x v="4"/>
    <n v="10.256410256410257"/>
    <x v="13"/>
    <x v="1"/>
  </r>
  <r>
    <x v="89"/>
    <x v="208"/>
    <n v="6.4324324324324333"/>
    <x v="13"/>
    <x v="1"/>
  </r>
  <r>
    <x v="89"/>
    <x v="209"/>
    <n v="2"/>
    <x v="13"/>
    <x v="1"/>
  </r>
  <r>
    <x v="89"/>
    <x v="210"/>
    <n v="125"/>
    <x v="13"/>
    <x v="1"/>
  </r>
  <r>
    <x v="82"/>
    <x v="188"/>
    <n v="38.513513513513516"/>
    <x v="14"/>
    <x v="1"/>
  </r>
  <r>
    <x v="82"/>
    <x v="189"/>
    <n v="14.864864864864865"/>
    <x v="14"/>
    <x v="1"/>
  </r>
  <r>
    <x v="82"/>
    <x v="190"/>
    <n v="7.4324324324324325"/>
    <x v="14"/>
    <x v="1"/>
  </r>
  <r>
    <x v="82"/>
    <x v="191"/>
    <n v="40.54054054054054"/>
    <x v="14"/>
    <x v="1"/>
  </r>
  <r>
    <x v="82"/>
    <x v="192"/>
    <n v="0.67567567567567566"/>
    <x v="14"/>
    <x v="1"/>
  </r>
  <r>
    <x v="82"/>
    <x v="193"/>
    <n v="2.7027027027027026"/>
    <x v="14"/>
    <x v="1"/>
  </r>
  <r>
    <x v="83"/>
    <x v="4"/>
    <n v="0"/>
    <x v="14"/>
    <x v="1"/>
  </r>
  <r>
    <x v="83"/>
    <x v="105"/>
    <n v="97.972972972972968"/>
    <x v="14"/>
    <x v="1"/>
  </r>
  <r>
    <x v="83"/>
    <x v="194"/>
    <n v="2.0270270270270272"/>
    <x v="14"/>
    <x v="1"/>
  </r>
  <r>
    <x v="84"/>
    <x v="195"/>
    <n v="6.0810810810810807"/>
    <x v="14"/>
    <x v="1"/>
  </r>
  <r>
    <x v="84"/>
    <x v="196"/>
    <n v="12.837837837837839"/>
    <x v="14"/>
    <x v="1"/>
  </r>
  <r>
    <x v="84"/>
    <x v="197"/>
    <n v="24.324324324324323"/>
    <x v="14"/>
    <x v="1"/>
  </r>
  <r>
    <x v="84"/>
    <x v="198"/>
    <n v="20.27027027027027"/>
    <x v="14"/>
    <x v="1"/>
  </r>
  <r>
    <x v="84"/>
    <x v="199"/>
    <n v="21.621621621621621"/>
    <x v="14"/>
    <x v="1"/>
  </r>
  <r>
    <x v="84"/>
    <x v="200"/>
    <n v="14.189189189189189"/>
    <x v="14"/>
    <x v="1"/>
  </r>
  <r>
    <x v="84"/>
    <x v="4"/>
    <n v="0.67567567567567566"/>
    <x v="14"/>
    <x v="1"/>
  </r>
  <r>
    <x v="85"/>
    <x v="201"/>
    <n v="65.993197278911566"/>
    <x v="14"/>
    <x v="1"/>
  </r>
  <r>
    <x v="86"/>
    <x v="195"/>
    <n v="6.0810810810810807"/>
    <x v="14"/>
    <x v="1"/>
  </r>
  <r>
    <x v="86"/>
    <x v="196"/>
    <n v="11.486486486486486"/>
    <x v="14"/>
    <x v="1"/>
  </r>
  <r>
    <x v="86"/>
    <x v="197"/>
    <n v="21.621621621621621"/>
    <x v="14"/>
    <x v="1"/>
  </r>
  <r>
    <x v="86"/>
    <x v="198"/>
    <n v="14.189189189189189"/>
    <x v="14"/>
    <x v="1"/>
  </r>
  <r>
    <x v="86"/>
    <x v="199"/>
    <n v="18.243243243243242"/>
    <x v="14"/>
    <x v="1"/>
  </r>
  <r>
    <x v="86"/>
    <x v="200"/>
    <n v="10.810810810810811"/>
    <x v="14"/>
    <x v="1"/>
  </r>
  <r>
    <x v="86"/>
    <x v="4"/>
    <n v="17.567567567567568"/>
    <x v="14"/>
    <x v="1"/>
  </r>
  <r>
    <x v="87"/>
    <x v="202"/>
    <n v="62.770491803278702"/>
    <x v="14"/>
    <x v="1"/>
  </r>
  <r>
    <x v="88"/>
    <x v="203"/>
    <n v="67.567567567567565"/>
    <x v="14"/>
    <x v="1"/>
  </r>
  <r>
    <x v="88"/>
    <x v="204"/>
    <n v="22.972972972972972"/>
    <x v="14"/>
    <x v="1"/>
  </r>
  <r>
    <x v="88"/>
    <x v="4"/>
    <n v="9.4594594594594597"/>
    <x v="14"/>
    <x v="1"/>
  </r>
  <r>
    <x v="89"/>
    <x v="205"/>
    <n v="20.27027027027027"/>
    <x v="14"/>
    <x v="1"/>
  </r>
  <r>
    <x v="89"/>
    <x v="206"/>
    <n v="2.7027027027027026"/>
    <x v="14"/>
    <x v="1"/>
  </r>
  <r>
    <x v="89"/>
    <x v="207"/>
    <n v="0"/>
    <x v="14"/>
    <x v="1"/>
  </r>
  <r>
    <x v="89"/>
    <x v="203"/>
    <n v="67.567567567567565"/>
    <x v="14"/>
    <x v="1"/>
  </r>
  <r>
    <x v="89"/>
    <x v="4"/>
    <n v="9.4594594594594597"/>
    <x v="14"/>
    <x v="1"/>
  </r>
  <r>
    <x v="89"/>
    <x v="208"/>
    <n v="6.206896551724137"/>
    <x v="14"/>
    <x v="1"/>
  </r>
  <r>
    <x v="89"/>
    <x v="209"/>
    <n v="6.75"/>
    <x v="14"/>
    <x v="1"/>
  </r>
  <r>
    <x v="89"/>
    <x v="210"/>
    <m/>
    <x v="14"/>
    <x v="1"/>
  </r>
  <r>
    <x v="82"/>
    <x v="188"/>
    <n v="69.594594594594597"/>
    <x v="15"/>
    <x v="1"/>
  </r>
  <r>
    <x v="82"/>
    <x v="189"/>
    <n v="8.1081081081081088"/>
    <x v="15"/>
    <x v="1"/>
  </r>
  <r>
    <x v="82"/>
    <x v="190"/>
    <n v="4.7297297297297298"/>
    <x v="15"/>
    <x v="1"/>
  </r>
  <r>
    <x v="82"/>
    <x v="191"/>
    <n v="17.567567567567568"/>
    <x v="15"/>
    <x v="1"/>
  </r>
  <r>
    <x v="82"/>
    <x v="192"/>
    <n v="2.0270270270270272"/>
    <x v="15"/>
    <x v="1"/>
  </r>
  <r>
    <x v="82"/>
    <x v="193"/>
    <n v="4.0540540540540544"/>
    <x v="15"/>
    <x v="1"/>
  </r>
  <r>
    <x v="83"/>
    <x v="4"/>
    <n v="8.7837837837837842"/>
    <x v="15"/>
    <x v="1"/>
  </r>
  <r>
    <x v="83"/>
    <x v="105"/>
    <n v="80.405405405405403"/>
    <x v="15"/>
    <x v="1"/>
  </r>
  <r>
    <x v="83"/>
    <x v="194"/>
    <n v="10.810810810810811"/>
    <x v="15"/>
    <x v="1"/>
  </r>
  <r>
    <x v="84"/>
    <x v="195"/>
    <n v="9.4594594594594597"/>
    <x v="15"/>
    <x v="1"/>
  </r>
  <r>
    <x v="84"/>
    <x v="196"/>
    <n v="18.918918918918919"/>
    <x v="15"/>
    <x v="1"/>
  </r>
  <r>
    <x v="84"/>
    <x v="197"/>
    <n v="44.594594594594597"/>
    <x v="15"/>
    <x v="1"/>
  </r>
  <r>
    <x v="84"/>
    <x v="198"/>
    <n v="18.243243243243242"/>
    <x v="15"/>
    <x v="1"/>
  </r>
  <r>
    <x v="84"/>
    <x v="199"/>
    <n v="5.4054054054054053"/>
    <x v="15"/>
    <x v="1"/>
  </r>
  <r>
    <x v="84"/>
    <x v="200"/>
    <n v="0.67567567567567566"/>
    <x v="15"/>
    <x v="1"/>
  </r>
  <r>
    <x v="84"/>
    <x v="4"/>
    <n v="2.7027027027027026"/>
    <x v="15"/>
    <x v="1"/>
  </r>
  <r>
    <x v="85"/>
    <x v="201"/>
    <n v="30.798611111111114"/>
    <x v="15"/>
    <x v="1"/>
  </r>
  <r>
    <x v="86"/>
    <x v="195"/>
    <n v="7.4324324324324325"/>
    <x v="15"/>
    <x v="1"/>
  </r>
  <r>
    <x v="86"/>
    <x v="196"/>
    <n v="16.891891891891891"/>
    <x v="15"/>
    <x v="1"/>
  </r>
  <r>
    <x v="86"/>
    <x v="197"/>
    <n v="41.216216216216218"/>
    <x v="15"/>
    <x v="1"/>
  </r>
  <r>
    <x v="86"/>
    <x v="198"/>
    <n v="20.27027027027027"/>
    <x v="15"/>
    <x v="1"/>
  </r>
  <r>
    <x v="86"/>
    <x v="199"/>
    <n v="8.7837837837837842"/>
    <x v="15"/>
    <x v="1"/>
  </r>
  <r>
    <x v="86"/>
    <x v="200"/>
    <n v="0.67567567567567566"/>
    <x v="15"/>
    <x v="1"/>
  </r>
  <r>
    <x v="86"/>
    <x v="4"/>
    <n v="4.7297297297297298"/>
    <x v="15"/>
    <x v="1"/>
  </r>
  <r>
    <x v="87"/>
    <x v="202"/>
    <n v="34.546099290780134"/>
    <x v="15"/>
    <x v="1"/>
  </r>
  <r>
    <x v="88"/>
    <x v="203"/>
    <n v="56.756756756756758"/>
    <x v="15"/>
    <x v="1"/>
  </r>
  <r>
    <x v="88"/>
    <x v="204"/>
    <n v="36.486486486486484"/>
    <x v="15"/>
    <x v="1"/>
  </r>
  <r>
    <x v="88"/>
    <x v="4"/>
    <n v="6.756756756756757"/>
    <x v="15"/>
    <x v="1"/>
  </r>
  <r>
    <x v="89"/>
    <x v="205"/>
    <n v="35.135135135135137"/>
    <x v="15"/>
    <x v="1"/>
  </r>
  <r>
    <x v="89"/>
    <x v="206"/>
    <n v="0"/>
    <x v="15"/>
    <x v="1"/>
  </r>
  <r>
    <x v="89"/>
    <x v="207"/>
    <n v="1.3513513513513513"/>
    <x v="15"/>
    <x v="1"/>
  </r>
  <r>
    <x v="89"/>
    <x v="203"/>
    <n v="56.756756756756758"/>
    <x v="15"/>
    <x v="1"/>
  </r>
  <r>
    <x v="89"/>
    <x v="4"/>
    <n v="6.756756756756757"/>
    <x v="15"/>
    <x v="1"/>
  </r>
  <r>
    <x v="89"/>
    <x v="208"/>
    <n v="6.4038461538461533"/>
    <x v="15"/>
    <x v="1"/>
  </r>
  <r>
    <x v="89"/>
    <x v="209"/>
    <m/>
    <x v="15"/>
    <x v="1"/>
  </r>
  <r>
    <x v="89"/>
    <x v="210"/>
    <n v="7.5"/>
    <x v="15"/>
    <x v="1"/>
  </r>
  <r>
    <x v="82"/>
    <x v="188"/>
    <n v="48.148148148148145"/>
    <x v="16"/>
    <x v="1"/>
  </r>
  <r>
    <x v="82"/>
    <x v="189"/>
    <n v="24.242424242424242"/>
    <x v="16"/>
    <x v="1"/>
  </r>
  <r>
    <x v="82"/>
    <x v="190"/>
    <n v="10.437710437710438"/>
    <x v="16"/>
    <x v="1"/>
  </r>
  <r>
    <x v="82"/>
    <x v="191"/>
    <n v="18.518518518518519"/>
    <x v="16"/>
    <x v="1"/>
  </r>
  <r>
    <x v="82"/>
    <x v="192"/>
    <n v="1.0101010101010102"/>
    <x v="16"/>
    <x v="1"/>
  </r>
  <r>
    <x v="82"/>
    <x v="193"/>
    <n v="3.3670033670033672"/>
    <x v="16"/>
    <x v="1"/>
  </r>
  <r>
    <x v="83"/>
    <x v="4"/>
    <n v="2.0202020202020203"/>
    <x v="16"/>
    <x v="1"/>
  </r>
  <r>
    <x v="83"/>
    <x v="105"/>
    <n v="60.942760942760941"/>
    <x v="16"/>
    <x v="1"/>
  </r>
  <r>
    <x v="83"/>
    <x v="194"/>
    <n v="37.037037037037038"/>
    <x v="16"/>
    <x v="1"/>
  </r>
  <r>
    <x v="84"/>
    <x v="195"/>
    <n v="17.171717171717173"/>
    <x v="16"/>
    <x v="1"/>
  </r>
  <r>
    <x v="84"/>
    <x v="196"/>
    <n v="14.141414141414142"/>
    <x v="16"/>
    <x v="1"/>
  </r>
  <r>
    <x v="84"/>
    <x v="197"/>
    <n v="23.569023569023567"/>
    <x v="16"/>
    <x v="1"/>
  </r>
  <r>
    <x v="84"/>
    <x v="198"/>
    <n v="20.202020202020201"/>
    <x v="16"/>
    <x v="1"/>
  </r>
  <r>
    <x v="84"/>
    <x v="199"/>
    <n v="11.111111111111111"/>
    <x v="16"/>
    <x v="1"/>
  </r>
  <r>
    <x v="84"/>
    <x v="200"/>
    <n v="7.7441077441077439"/>
    <x v="16"/>
    <x v="1"/>
  </r>
  <r>
    <x v="84"/>
    <x v="4"/>
    <n v="6.0606060606060606"/>
    <x v="16"/>
    <x v="1"/>
  </r>
  <r>
    <x v="85"/>
    <x v="201"/>
    <n v="47.931899641577047"/>
    <x v="16"/>
    <x v="1"/>
  </r>
  <r>
    <x v="86"/>
    <x v="195"/>
    <n v="16.161616161616163"/>
    <x v="16"/>
    <x v="1"/>
  </r>
  <r>
    <x v="86"/>
    <x v="196"/>
    <n v="13.468013468013469"/>
    <x v="16"/>
    <x v="1"/>
  </r>
  <r>
    <x v="86"/>
    <x v="197"/>
    <n v="21.212121212121211"/>
    <x v="16"/>
    <x v="1"/>
  </r>
  <r>
    <x v="86"/>
    <x v="198"/>
    <n v="16.498316498316498"/>
    <x v="16"/>
    <x v="1"/>
  </r>
  <r>
    <x v="86"/>
    <x v="199"/>
    <n v="9.4276094276094273"/>
    <x v="16"/>
    <x v="1"/>
  </r>
  <r>
    <x v="86"/>
    <x v="200"/>
    <n v="7.7441077441077439"/>
    <x v="16"/>
    <x v="1"/>
  </r>
  <r>
    <x v="86"/>
    <x v="4"/>
    <n v="15.488215488215488"/>
    <x v="16"/>
    <x v="1"/>
  </r>
  <r>
    <x v="87"/>
    <x v="202"/>
    <n v="50.549800796812733"/>
    <x v="16"/>
    <x v="1"/>
  </r>
  <r>
    <x v="88"/>
    <x v="203"/>
    <n v="39.057239057239059"/>
    <x v="16"/>
    <x v="1"/>
  </r>
  <r>
    <x v="88"/>
    <x v="204"/>
    <n v="52.188552188552187"/>
    <x v="16"/>
    <x v="1"/>
  </r>
  <r>
    <x v="88"/>
    <x v="4"/>
    <n v="8.7542087542087543"/>
    <x v="16"/>
    <x v="1"/>
  </r>
  <r>
    <x v="89"/>
    <x v="205"/>
    <n v="46.801346801346803"/>
    <x v="16"/>
    <x v="1"/>
  </r>
  <r>
    <x v="89"/>
    <x v="206"/>
    <n v="3.7037037037037037"/>
    <x v="16"/>
    <x v="1"/>
  </r>
  <r>
    <x v="89"/>
    <x v="207"/>
    <n v="1.6835016835016836"/>
    <x v="16"/>
    <x v="1"/>
  </r>
  <r>
    <x v="89"/>
    <x v="203"/>
    <n v="39.057239057239059"/>
    <x v="16"/>
    <x v="1"/>
  </r>
  <r>
    <x v="89"/>
    <x v="4"/>
    <n v="8.7542087542087543"/>
    <x v="16"/>
    <x v="1"/>
  </r>
  <r>
    <x v="89"/>
    <x v="208"/>
    <n v="4.9296875"/>
    <x v="16"/>
    <x v="1"/>
  </r>
  <r>
    <x v="89"/>
    <x v="209"/>
    <n v="9.6"/>
    <x v="16"/>
    <x v="1"/>
  </r>
  <r>
    <x v="89"/>
    <x v="210"/>
    <n v="23"/>
    <x v="16"/>
    <x v="1"/>
  </r>
  <r>
    <x v="90"/>
    <x v="211"/>
    <n v="28.545454545454547"/>
    <x v="0"/>
    <x v="0"/>
  </r>
  <r>
    <x v="90"/>
    <x v="212"/>
    <n v="68.281818181818181"/>
    <x v="0"/>
    <x v="0"/>
  </r>
  <r>
    <x v="90"/>
    <x v="4"/>
    <n v="3.1727272727272728"/>
    <x v="0"/>
    <x v="0"/>
  </r>
  <r>
    <x v="91"/>
    <x v="213"/>
    <n v="24.545454545454547"/>
    <x v="0"/>
    <x v="0"/>
  </r>
  <r>
    <x v="91"/>
    <x v="214"/>
    <n v="7.0636363636363635"/>
    <x v="0"/>
    <x v="0"/>
  </r>
  <r>
    <x v="91"/>
    <x v="215"/>
    <n v="20.572727272727274"/>
    <x v="0"/>
    <x v="0"/>
  </r>
  <r>
    <x v="91"/>
    <x v="216"/>
    <n v="4.1545454545454543"/>
    <x v="0"/>
    <x v="0"/>
  </r>
  <r>
    <x v="91"/>
    <x v="217"/>
    <n v="7.5090909090909088"/>
    <x v="0"/>
    <x v="0"/>
  </r>
  <r>
    <x v="91"/>
    <x v="218"/>
    <n v="3.3636363636363638"/>
    <x v="0"/>
    <x v="0"/>
  </r>
  <r>
    <x v="91"/>
    <x v="219"/>
    <n v="1.0727272727272728"/>
    <x v="0"/>
    <x v="0"/>
  </r>
  <r>
    <x v="91"/>
    <x v="220"/>
    <n v="31.718181818181819"/>
    <x v="0"/>
    <x v="0"/>
  </r>
  <r>
    <x v="92"/>
    <x v="221"/>
    <n v="24.545454545454547"/>
    <x v="0"/>
    <x v="0"/>
  </r>
  <r>
    <x v="92"/>
    <x v="222"/>
    <n v="11.218181818181819"/>
    <x v="0"/>
    <x v="0"/>
  </r>
  <r>
    <x v="92"/>
    <x v="223"/>
    <n v="32.518181818181816"/>
    <x v="0"/>
    <x v="0"/>
  </r>
  <r>
    <x v="92"/>
    <x v="224"/>
    <n v="28.545454545454547"/>
    <x v="0"/>
    <x v="0"/>
  </r>
  <r>
    <x v="92"/>
    <x v="4"/>
    <n v="3.1727272727272728"/>
    <x v="0"/>
    <x v="0"/>
  </r>
  <r>
    <x v="93"/>
    <x v="225"/>
    <n v="18.958611481975968"/>
    <x v="0"/>
    <x v="0"/>
  </r>
  <r>
    <x v="93"/>
    <x v="226"/>
    <n v="81.041388518024036"/>
    <x v="0"/>
    <x v="0"/>
  </r>
  <r>
    <x v="94"/>
    <x v="225"/>
    <n v="37.338044758539461"/>
    <x v="0"/>
    <x v="0"/>
  </r>
  <r>
    <x v="94"/>
    <x v="226"/>
    <n v="62.661955241460539"/>
    <x v="0"/>
    <x v="0"/>
  </r>
  <r>
    <x v="95"/>
    <x v="225"/>
    <n v="31.138107416879794"/>
    <x v="0"/>
    <x v="0"/>
  </r>
  <r>
    <x v="95"/>
    <x v="226"/>
    <n v="68.861892583120209"/>
    <x v="0"/>
    <x v="0"/>
  </r>
  <r>
    <x v="96"/>
    <x v="225"/>
    <n v="60.17316017316017"/>
    <x v="0"/>
    <x v="0"/>
  </r>
  <r>
    <x v="96"/>
    <x v="226"/>
    <n v="39.82683982683983"/>
    <x v="0"/>
    <x v="0"/>
  </r>
  <r>
    <x v="97"/>
    <x v="225"/>
    <n v="40.776699029126213"/>
    <x v="0"/>
    <x v="0"/>
  </r>
  <r>
    <x v="97"/>
    <x v="226"/>
    <n v="59.223300970873787"/>
    <x v="0"/>
    <x v="0"/>
  </r>
  <r>
    <x v="98"/>
    <x v="227"/>
    <n v="36.905871388630011"/>
    <x v="0"/>
    <x v="0"/>
  </r>
  <r>
    <x v="98"/>
    <x v="228"/>
    <n v="63.094128611369989"/>
    <x v="0"/>
    <x v="0"/>
  </r>
  <r>
    <x v="99"/>
    <x v="227"/>
    <n v="2772"/>
    <x v="0"/>
    <x v="0"/>
  </r>
  <r>
    <x v="99"/>
    <x v="228"/>
    <n v="4739"/>
    <x v="0"/>
    <x v="0"/>
  </r>
  <r>
    <x v="90"/>
    <x v="211"/>
    <n v="39.496805111821089"/>
    <x v="1"/>
    <x v="0"/>
  </r>
  <r>
    <x v="90"/>
    <x v="212"/>
    <n v="56.110223642172521"/>
    <x v="1"/>
    <x v="0"/>
  </r>
  <r>
    <x v="90"/>
    <x v="4"/>
    <n v="4.3929712460063897"/>
    <x v="1"/>
    <x v="0"/>
  </r>
  <r>
    <x v="91"/>
    <x v="213"/>
    <n v="27.476038338658146"/>
    <x v="1"/>
    <x v="0"/>
  </r>
  <r>
    <x v="91"/>
    <x v="214"/>
    <n v="3.1150159744408947"/>
    <x v="1"/>
    <x v="0"/>
  </r>
  <r>
    <x v="91"/>
    <x v="215"/>
    <n v="10.862619808306709"/>
    <x v="1"/>
    <x v="0"/>
  </r>
  <r>
    <x v="91"/>
    <x v="216"/>
    <n v="4.1134185303514377"/>
    <x v="1"/>
    <x v="0"/>
  </r>
  <r>
    <x v="91"/>
    <x v="217"/>
    <n v="5.3913738019169326"/>
    <x v="1"/>
    <x v="0"/>
  </r>
  <r>
    <x v="91"/>
    <x v="218"/>
    <n v="3.4345047923322682"/>
    <x v="1"/>
    <x v="0"/>
  </r>
  <r>
    <x v="91"/>
    <x v="219"/>
    <n v="1.7172523961661341"/>
    <x v="1"/>
    <x v="0"/>
  </r>
  <r>
    <x v="91"/>
    <x v="220"/>
    <n v="43.889776357827479"/>
    <x v="1"/>
    <x v="0"/>
  </r>
  <r>
    <x v="92"/>
    <x v="221"/>
    <n v="27.476038338658146"/>
    <x v="1"/>
    <x v="0"/>
  </r>
  <r>
    <x v="92"/>
    <x v="222"/>
    <n v="7.2284345047923324"/>
    <x v="1"/>
    <x v="0"/>
  </r>
  <r>
    <x v="92"/>
    <x v="223"/>
    <n v="21.405750798722046"/>
    <x v="1"/>
    <x v="0"/>
  </r>
  <r>
    <x v="92"/>
    <x v="224"/>
    <n v="39.496805111821089"/>
    <x v="1"/>
    <x v="0"/>
  </r>
  <r>
    <x v="92"/>
    <x v="4"/>
    <n v="4.3929712460063897"/>
    <x v="1"/>
    <x v="0"/>
  </r>
  <r>
    <x v="93"/>
    <x v="225"/>
    <n v="13.575525812619503"/>
    <x v="1"/>
    <x v="0"/>
  </r>
  <r>
    <x v="93"/>
    <x v="226"/>
    <n v="86.424474187380497"/>
    <x v="1"/>
    <x v="0"/>
  </r>
  <r>
    <x v="94"/>
    <x v="225"/>
    <n v="35.825545171339563"/>
    <x v="1"/>
    <x v="0"/>
  </r>
  <r>
    <x v="94"/>
    <x v="226"/>
    <n v="64.17445482866043"/>
    <x v="1"/>
    <x v="0"/>
  </r>
  <r>
    <x v="95"/>
    <x v="225"/>
    <n v="9.5238095238095237"/>
    <x v="1"/>
    <x v="0"/>
  </r>
  <r>
    <x v="95"/>
    <x v="226"/>
    <n v="90.476190476190482"/>
    <x v="1"/>
    <x v="0"/>
  </r>
  <r>
    <x v="96"/>
    <x v="225"/>
    <n v="67.272727272727266"/>
    <x v="1"/>
    <x v="0"/>
  </r>
  <r>
    <x v="96"/>
    <x v="226"/>
    <n v="32.727272727272727"/>
    <x v="1"/>
    <x v="0"/>
  </r>
  <r>
    <x v="97"/>
    <x v="225"/>
    <n v="71.428571428571431"/>
    <x v="1"/>
    <x v="0"/>
  </r>
  <r>
    <x v="97"/>
    <x v="226"/>
    <n v="28.571428571428573"/>
    <x v="1"/>
    <x v="0"/>
  </r>
  <r>
    <x v="98"/>
    <x v="227"/>
    <n v="48.540925266903912"/>
    <x v="1"/>
    <x v="0"/>
  </r>
  <r>
    <x v="98"/>
    <x v="228"/>
    <n v="51.459074733096088"/>
    <x v="1"/>
    <x v="0"/>
  </r>
  <r>
    <x v="99"/>
    <x v="227"/>
    <n v="682"/>
    <x v="1"/>
    <x v="0"/>
  </r>
  <r>
    <x v="99"/>
    <x v="228"/>
    <n v="723"/>
    <x v="1"/>
    <x v="0"/>
  </r>
  <r>
    <x v="90"/>
    <x v="211"/>
    <n v="20.216327581766674"/>
    <x v="2"/>
    <x v="0"/>
  </r>
  <r>
    <x v="90"/>
    <x v="212"/>
    <n v="78.032449137265004"/>
    <x v="2"/>
    <x v="0"/>
  </r>
  <r>
    <x v="90"/>
    <x v="4"/>
    <n v="1.7512232809683235"/>
    <x v="2"/>
    <x v="0"/>
  </r>
  <r>
    <x v="91"/>
    <x v="213"/>
    <n v="16.456348184393509"/>
    <x v="2"/>
    <x v="0"/>
  </r>
  <r>
    <x v="91"/>
    <x v="214"/>
    <n v="5.3051764099922742"/>
    <x v="2"/>
    <x v="0"/>
  </r>
  <r>
    <x v="91"/>
    <x v="215"/>
    <n v="36.363636363636367"/>
    <x v="2"/>
    <x v="0"/>
  </r>
  <r>
    <x v="91"/>
    <x v="216"/>
    <n v="2.2920422353850114"/>
    <x v="2"/>
    <x v="0"/>
  </r>
  <r>
    <x v="91"/>
    <x v="217"/>
    <n v="11.125418490857584"/>
    <x v="2"/>
    <x v="0"/>
  </r>
  <r>
    <x v="91"/>
    <x v="218"/>
    <n v="5.5112026783414887"/>
    <x v="2"/>
    <x v="0"/>
  </r>
  <r>
    <x v="91"/>
    <x v="219"/>
    <n v="0.97862477465876896"/>
    <x v="2"/>
    <x v="0"/>
  </r>
  <r>
    <x v="91"/>
    <x v="220"/>
    <n v="21.967550862734999"/>
    <x v="2"/>
    <x v="0"/>
  </r>
  <r>
    <x v="92"/>
    <x v="221"/>
    <n v="16.456348184393509"/>
    <x v="2"/>
    <x v="0"/>
  </r>
  <r>
    <x v="92"/>
    <x v="222"/>
    <n v="7.5972186453772856"/>
    <x v="2"/>
    <x v="0"/>
  </r>
  <r>
    <x v="92"/>
    <x v="223"/>
    <n v="53.978882307494203"/>
    <x v="2"/>
    <x v="0"/>
  </r>
  <r>
    <x v="92"/>
    <x v="224"/>
    <n v="20.216327581766674"/>
    <x v="2"/>
    <x v="0"/>
  </r>
  <r>
    <x v="92"/>
    <x v="4"/>
    <n v="1.7512232809683235"/>
    <x v="2"/>
    <x v="0"/>
  </r>
  <r>
    <x v="93"/>
    <x v="225"/>
    <n v="12.279704377487208"/>
    <x v="2"/>
    <x v="0"/>
  </r>
  <r>
    <x v="93"/>
    <x v="226"/>
    <n v="87.720295622512793"/>
    <x v="2"/>
    <x v="0"/>
  </r>
  <r>
    <x v="94"/>
    <x v="225"/>
    <n v="31.937172774869111"/>
    <x v="2"/>
    <x v="0"/>
  </r>
  <r>
    <x v="94"/>
    <x v="226"/>
    <n v="68.062827225130889"/>
    <x v="2"/>
    <x v="0"/>
  </r>
  <r>
    <x v="95"/>
    <x v="225"/>
    <n v="10.034013605442176"/>
    <x v="2"/>
    <x v="0"/>
  </r>
  <r>
    <x v="95"/>
    <x v="226"/>
    <n v="89.965986394557817"/>
    <x v="2"/>
    <x v="0"/>
  </r>
  <r>
    <x v="96"/>
    <x v="225"/>
    <n v="44.244604316546763"/>
    <x v="2"/>
    <x v="0"/>
  </r>
  <r>
    <x v="96"/>
    <x v="226"/>
    <n v="55.755395683453237"/>
    <x v="2"/>
    <x v="0"/>
  </r>
  <r>
    <x v="97"/>
    <x v="225"/>
    <n v="22.807017543859651"/>
    <x v="2"/>
    <x v="0"/>
  </r>
  <r>
    <x v="97"/>
    <x v="226"/>
    <n v="77.192982456140356"/>
    <x v="2"/>
    <x v="0"/>
  </r>
  <r>
    <x v="98"/>
    <x v="227"/>
    <n v="22.970297029702969"/>
    <x v="2"/>
    <x v="0"/>
  </r>
  <r>
    <x v="98"/>
    <x v="228"/>
    <n v="77.029702970297024"/>
    <x v="2"/>
    <x v="0"/>
  </r>
  <r>
    <x v="99"/>
    <x v="227"/>
    <n v="696"/>
    <x v="2"/>
    <x v="0"/>
  </r>
  <r>
    <x v="99"/>
    <x v="228"/>
    <n v="2334"/>
    <x v="2"/>
    <x v="0"/>
  </r>
  <r>
    <x v="90"/>
    <x v="211"/>
    <n v="32.269257460097158"/>
    <x v="3"/>
    <x v="0"/>
  </r>
  <r>
    <x v="90"/>
    <x v="212"/>
    <n v="63.289382373351842"/>
    <x v="3"/>
    <x v="0"/>
  </r>
  <r>
    <x v="90"/>
    <x v="4"/>
    <n v="4.4413601665510063"/>
    <x v="3"/>
    <x v="0"/>
  </r>
  <r>
    <x v="91"/>
    <x v="213"/>
    <n v="34.073560027758504"/>
    <x v="3"/>
    <x v="0"/>
  </r>
  <r>
    <x v="91"/>
    <x v="214"/>
    <n v="12.768910478834142"/>
    <x v="3"/>
    <x v="0"/>
  </r>
  <r>
    <x v="91"/>
    <x v="215"/>
    <n v="3.6780013879250522"/>
    <x v="3"/>
    <x v="0"/>
  </r>
  <r>
    <x v="91"/>
    <x v="216"/>
    <n v="8.1887578070784173"/>
    <x v="3"/>
    <x v="0"/>
  </r>
  <r>
    <x v="91"/>
    <x v="217"/>
    <n v="2.9840388619014573"/>
    <x v="3"/>
    <x v="0"/>
  </r>
  <r>
    <x v="91"/>
    <x v="218"/>
    <n v="1.31852879944483"/>
    <x v="3"/>
    <x v="0"/>
  </r>
  <r>
    <x v="91"/>
    <x v="219"/>
    <n v="0.27758501040943789"/>
    <x v="3"/>
    <x v="0"/>
  </r>
  <r>
    <x v="91"/>
    <x v="220"/>
    <n v="36.710617626648158"/>
    <x v="3"/>
    <x v="0"/>
  </r>
  <r>
    <x v="92"/>
    <x v="221"/>
    <n v="34.073560027758504"/>
    <x v="3"/>
    <x v="0"/>
  </r>
  <r>
    <x v="92"/>
    <x v="222"/>
    <n v="20.957668285912561"/>
    <x v="3"/>
    <x v="0"/>
  </r>
  <r>
    <x v="92"/>
    <x v="223"/>
    <n v="8.258154059680777"/>
    <x v="3"/>
    <x v="0"/>
  </r>
  <r>
    <x v="92"/>
    <x v="224"/>
    <n v="32.269257460097158"/>
    <x v="3"/>
    <x v="0"/>
  </r>
  <r>
    <x v="92"/>
    <x v="4"/>
    <n v="4.4413601665510063"/>
    <x v="3"/>
    <x v="0"/>
  </r>
  <r>
    <x v="93"/>
    <x v="225"/>
    <n v="65.263157894736835"/>
    <x v="3"/>
    <x v="0"/>
  </r>
  <r>
    <x v="93"/>
    <x v="226"/>
    <n v="34.736842105263158"/>
    <x v="3"/>
    <x v="0"/>
  </r>
  <r>
    <x v="94"/>
    <x v="225"/>
    <n v="67.961165048543691"/>
    <x v="3"/>
    <x v="0"/>
  </r>
  <r>
    <x v="94"/>
    <x v="226"/>
    <n v="32.038834951456309"/>
    <x v="3"/>
    <x v="0"/>
  </r>
  <r>
    <x v="95"/>
    <x v="225"/>
    <n v="76.262626262626256"/>
    <x v="3"/>
    <x v="0"/>
  </r>
  <r>
    <x v="95"/>
    <x v="226"/>
    <n v="23.737373737373737"/>
    <x v="3"/>
    <x v="0"/>
  </r>
  <r>
    <x v="96"/>
    <x v="225"/>
    <n v="77.304964539007088"/>
    <x v="3"/>
    <x v="0"/>
  </r>
  <r>
    <x v="96"/>
    <x v="226"/>
    <n v="22.695035460992909"/>
    <x v="3"/>
    <x v="0"/>
  </r>
  <r>
    <x v="97"/>
    <x v="225"/>
    <n v="100"/>
    <x v="3"/>
    <x v="0"/>
  </r>
  <r>
    <x v="97"/>
    <x v="226"/>
    <n v="0"/>
    <x v="3"/>
    <x v="0"/>
  </r>
  <r>
    <x v="98"/>
    <x v="227"/>
    <n v="50.986842105263158"/>
    <x v="3"/>
    <x v="0"/>
  </r>
  <r>
    <x v="98"/>
    <x v="228"/>
    <n v="49.013157894736842"/>
    <x v="3"/>
    <x v="0"/>
  </r>
  <r>
    <x v="99"/>
    <x v="227"/>
    <n v="465"/>
    <x v="3"/>
    <x v="0"/>
  </r>
  <r>
    <x v="99"/>
    <x v="228"/>
    <n v="447"/>
    <x v="3"/>
    <x v="0"/>
  </r>
  <r>
    <x v="90"/>
    <x v="211"/>
    <n v="16.100178890876567"/>
    <x v="4"/>
    <x v="0"/>
  </r>
  <r>
    <x v="90"/>
    <x v="212"/>
    <n v="81.395348837209298"/>
    <x v="4"/>
    <x v="0"/>
  </r>
  <r>
    <x v="90"/>
    <x v="4"/>
    <n v="2.5044722719141324"/>
    <x v="4"/>
    <x v="0"/>
  </r>
  <r>
    <x v="91"/>
    <x v="213"/>
    <n v="23.255813953488371"/>
    <x v="4"/>
    <x v="0"/>
  </r>
  <r>
    <x v="91"/>
    <x v="214"/>
    <n v="12.522361359570661"/>
    <x v="4"/>
    <x v="0"/>
  </r>
  <r>
    <x v="91"/>
    <x v="215"/>
    <n v="28.264758497316638"/>
    <x v="4"/>
    <x v="0"/>
  </r>
  <r>
    <x v="91"/>
    <x v="216"/>
    <n v="4.3828264758497317"/>
    <x v="4"/>
    <x v="0"/>
  </r>
  <r>
    <x v="91"/>
    <x v="217"/>
    <n v="10.912343470483005"/>
    <x v="4"/>
    <x v="0"/>
  </r>
  <r>
    <x v="91"/>
    <x v="218"/>
    <n v="1.5205724508050089"/>
    <x v="4"/>
    <x v="0"/>
  </r>
  <r>
    <x v="91"/>
    <x v="219"/>
    <n v="0.53667262969588547"/>
    <x v="4"/>
    <x v="0"/>
  </r>
  <r>
    <x v="91"/>
    <x v="220"/>
    <n v="18.604651162790699"/>
    <x v="4"/>
    <x v="0"/>
  </r>
  <r>
    <x v="92"/>
    <x v="221"/>
    <n v="23.255813953488371"/>
    <x v="4"/>
    <x v="0"/>
  </r>
  <r>
    <x v="92"/>
    <x v="222"/>
    <n v="16.905187835420392"/>
    <x v="4"/>
    <x v="0"/>
  </r>
  <r>
    <x v="92"/>
    <x v="223"/>
    <n v="41.234347048300535"/>
    <x v="4"/>
    <x v="0"/>
  </r>
  <r>
    <x v="92"/>
    <x v="224"/>
    <n v="16.100178890876567"/>
    <x v="4"/>
    <x v="0"/>
  </r>
  <r>
    <x v="92"/>
    <x v="4"/>
    <n v="2.5044722719141324"/>
    <x v="4"/>
    <x v="0"/>
  </r>
  <r>
    <x v="93"/>
    <x v="225"/>
    <n v="27.702702702702702"/>
    <x v="4"/>
    <x v="0"/>
  </r>
  <r>
    <x v="93"/>
    <x v="226"/>
    <n v="72.297297297297291"/>
    <x v="4"/>
    <x v="0"/>
  </r>
  <r>
    <x v="94"/>
    <x v="225"/>
    <n v="41.176470588235297"/>
    <x v="4"/>
    <x v="0"/>
  </r>
  <r>
    <x v="94"/>
    <x v="226"/>
    <n v="58.823529411764703"/>
    <x v="4"/>
    <x v="0"/>
  </r>
  <r>
    <x v="95"/>
    <x v="225"/>
    <n v="29.258517034068138"/>
    <x v="4"/>
    <x v="0"/>
  </r>
  <r>
    <x v="95"/>
    <x v="226"/>
    <n v="70.741482965931866"/>
    <x v="4"/>
    <x v="0"/>
  </r>
  <r>
    <x v="96"/>
    <x v="225"/>
    <n v="40.384615384615387"/>
    <x v="4"/>
    <x v="0"/>
  </r>
  <r>
    <x v="96"/>
    <x v="226"/>
    <n v="59.615384615384613"/>
    <x v="4"/>
    <x v="0"/>
  </r>
  <r>
    <x v="97"/>
    <x v="225"/>
    <n v="46.153846153846153"/>
    <x v="4"/>
    <x v="0"/>
  </r>
  <r>
    <x v="97"/>
    <x v="226"/>
    <n v="53.846153846153847"/>
    <x v="4"/>
    <x v="0"/>
  </r>
  <r>
    <x v="98"/>
    <x v="227"/>
    <n v="34.725274725274723"/>
    <x v="4"/>
    <x v="0"/>
  </r>
  <r>
    <x v="98"/>
    <x v="228"/>
    <n v="65.27472527472527"/>
    <x v="4"/>
    <x v="0"/>
  </r>
  <r>
    <x v="99"/>
    <x v="227"/>
    <n v="316"/>
    <x v="4"/>
    <x v="0"/>
  </r>
  <r>
    <x v="99"/>
    <x v="228"/>
    <n v="594"/>
    <x v="4"/>
    <x v="0"/>
  </r>
  <r>
    <x v="90"/>
    <x v="211"/>
    <n v="15.884476534296029"/>
    <x v="5"/>
    <x v="0"/>
  </r>
  <r>
    <x v="90"/>
    <x v="212"/>
    <n v="83.393501805054157"/>
    <x v="5"/>
    <x v="0"/>
  </r>
  <r>
    <x v="90"/>
    <x v="4"/>
    <n v="0.72202166064981954"/>
    <x v="5"/>
    <x v="0"/>
  </r>
  <r>
    <x v="91"/>
    <x v="213"/>
    <n v="29.602888086642601"/>
    <x v="5"/>
    <x v="0"/>
  </r>
  <r>
    <x v="91"/>
    <x v="214"/>
    <n v="11.191335740072201"/>
    <x v="5"/>
    <x v="0"/>
  </r>
  <r>
    <x v="91"/>
    <x v="215"/>
    <n v="21.660649819494584"/>
    <x v="5"/>
    <x v="0"/>
  </r>
  <r>
    <x v="91"/>
    <x v="216"/>
    <n v="6.4981949458483754"/>
    <x v="5"/>
    <x v="0"/>
  </r>
  <r>
    <x v="91"/>
    <x v="217"/>
    <n v="13.35740072202166"/>
    <x v="5"/>
    <x v="0"/>
  </r>
  <r>
    <x v="91"/>
    <x v="218"/>
    <n v="0.72202166064981954"/>
    <x v="5"/>
    <x v="0"/>
  </r>
  <r>
    <x v="91"/>
    <x v="219"/>
    <n v="0.36101083032490977"/>
    <x v="5"/>
    <x v="0"/>
  </r>
  <r>
    <x v="91"/>
    <x v="220"/>
    <n v="16.60649819494585"/>
    <x v="5"/>
    <x v="0"/>
  </r>
  <r>
    <x v="92"/>
    <x v="221"/>
    <n v="29.602888086642601"/>
    <x v="5"/>
    <x v="0"/>
  </r>
  <r>
    <x v="92"/>
    <x v="222"/>
    <n v="17.689530685920577"/>
    <x v="5"/>
    <x v="0"/>
  </r>
  <r>
    <x v="92"/>
    <x v="223"/>
    <n v="36.101083032490976"/>
    <x v="5"/>
    <x v="0"/>
  </r>
  <r>
    <x v="92"/>
    <x v="224"/>
    <n v="15.884476534296029"/>
    <x v="5"/>
    <x v="0"/>
  </r>
  <r>
    <x v="92"/>
    <x v="4"/>
    <n v="0.72202166064981954"/>
    <x v="5"/>
    <x v="0"/>
  </r>
  <r>
    <x v="93"/>
    <x v="225"/>
    <n v="33.333333333333336"/>
    <x v="5"/>
    <x v="0"/>
  </r>
  <r>
    <x v="93"/>
    <x v="226"/>
    <n v="66.666666666666671"/>
    <x v="5"/>
    <x v="0"/>
  </r>
  <r>
    <x v="94"/>
    <x v="225"/>
    <n v="57.142857142857146"/>
    <x v="5"/>
    <x v="0"/>
  </r>
  <r>
    <x v="94"/>
    <x v="226"/>
    <n v="42.857142857142854"/>
    <x v="5"/>
    <x v="0"/>
  </r>
  <r>
    <x v="95"/>
    <x v="225"/>
    <n v="32.799999999999997"/>
    <x v="5"/>
    <x v="0"/>
  </r>
  <r>
    <x v="95"/>
    <x v="226"/>
    <n v="67.2"/>
    <x v="5"/>
    <x v="0"/>
  </r>
  <r>
    <x v="96"/>
    <x v="225"/>
    <n v="50"/>
    <x v="5"/>
    <x v="0"/>
  </r>
  <r>
    <x v="96"/>
    <x v="226"/>
    <n v="50"/>
    <x v="5"/>
    <x v="0"/>
  </r>
  <r>
    <x v="97"/>
    <x v="225"/>
    <n v="0"/>
    <x v="5"/>
    <x v="0"/>
  </r>
  <r>
    <x v="97"/>
    <x v="226"/>
    <n v="100"/>
    <x v="5"/>
    <x v="0"/>
  </r>
  <r>
    <x v="98"/>
    <x v="227"/>
    <n v="48.917748917748916"/>
    <x v="5"/>
    <x v="0"/>
  </r>
  <r>
    <x v="98"/>
    <x v="228"/>
    <n v="51.082251082251084"/>
    <x v="5"/>
    <x v="0"/>
  </r>
  <r>
    <x v="99"/>
    <x v="227"/>
    <n v="113"/>
    <x v="5"/>
    <x v="0"/>
  </r>
  <r>
    <x v="99"/>
    <x v="228"/>
    <n v="118"/>
    <x v="5"/>
    <x v="0"/>
  </r>
  <r>
    <x v="90"/>
    <x v="211"/>
    <n v="18.942731277533039"/>
    <x v="6"/>
    <x v="0"/>
  </r>
  <r>
    <x v="90"/>
    <x v="212"/>
    <n v="78.854625550660799"/>
    <x v="6"/>
    <x v="0"/>
  </r>
  <r>
    <x v="90"/>
    <x v="4"/>
    <n v="2.2026431718061672"/>
    <x v="6"/>
    <x v="0"/>
  </r>
  <r>
    <x v="91"/>
    <x v="213"/>
    <n v="17.621145374449338"/>
    <x v="6"/>
    <x v="0"/>
  </r>
  <r>
    <x v="91"/>
    <x v="214"/>
    <n v="10.13215859030837"/>
    <x v="6"/>
    <x v="0"/>
  </r>
  <r>
    <x v="91"/>
    <x v="215"/>
    <n v="35.242290748898675"/>
    <x v="6"/>
    <x v="0"/>
  </r>
  <r>
    <x v="91"/>
    <x v="216"/>
    <n v="2.643171806167401"/>
    <x v="6"/>
    <x v="0"/>
  </r>
  <r>
    <x v="91"/>
    <x v="217"/>
    <n v="7.0484581497797354"/>
    <x v="6"/>
    <x v="0"/>
  </r>
  <r>
    <x v="91"/>
    <x v="218"/>
    <n v="5.286343612334802"/>
    <x v="6"/>
    <x v="0"/>
  </r>
  <r>
    <x v="91"/>
    <x v="219"/>
    <n v="0.88105726872246692"/>
    <x v="6"/>
    <x v="0"/>
  </r>
  <r>
    <x v="91"/>
    <x v="220"/>
    <n v="21.145374449339208"/>
    <x v="6"/>
    <x v="0"/>
  </r>
  <r>
    <x v="92"/>
    <x v="221"/>
    <n v="17.621145374449338"/>
    <x v="6"/>
    <x v="0"/>
  </r>
  <r>
    <x v="92"/>
    <x v="222"/>
    <n v="12.775330396475772"/>
    <x v="6"/>
    <x v="0"/>
  </r>
  <r>
    <x v="92"/>
    <x v="223"/>
    <n v="48.458149779735685"/>
    <x v="6"/>
    <x v="0"/>
  </r>
  <r>
    <x v="92"/>
    <x v="224"/>
    <n v="18.942731277533039"/>
    <x v="6"/>
    <x v="0"/>
  </r>
  <r>
    <x v="92"/>
    <x v="4"/>
    <n v="2.2026431718061672"/>
    <x v="6"/>
    <x v="0"/>
  </r>
  <r>
    <x v="93"/>
    <x v="225"/>
    <n v="19.642857142857142"/>
    <x v="6"/>
    <x v="0"/>
  </r>
  <r>
    <x v="93"/>
    <x v="226"/>
    <n v="80.357142857142861"/>
    <x v="6"/>
    <x v="0"/>
  </r>
  <r>
    <x v="94"/>
    <x v="225"/>
    <n v="41.025641025641029"/>
    <x v="6"/>
    <x v="0"/>
  </r>
  <r>
    <x v="94"/>
    <x v="226"/>
    <n v="58.974358974358971"/>
    <x v="6"/>
    <x v="0"/>
  </r>
  <r>
    <x v="95"/>
    <x v="225"/>
    <n v="22.891566265060241"/>
    <x v="6"/>
    <x v="0"/>
  </r>
  <r>
    <x v="95"/>
    <x v="226"/>
    <n v="77.108433734939766"/>
    <x v="6"/>
    <x v="0"/>
  </r>
  <r>
    <x v="96"/>
    <x v="225"/>
    <n v="46.666666666666664"/>
    <x v="6"/>
    <x v="0"/>
  </r>
  <r>
    <x v="96"/>
    <x v="226"/>
    <n v="53.333333333333336"/>
    <x v="6"/>
    <x v="0"/>
  </r>
  <r>
    <x v="97"/>
    <x v="225"/>
    <n v="50"/>
    <x v="6"/>
    <x v="0"/>
  </r>
  <r>
    <x v="97"/>
    <x v="226"/>
    <n v="50"/>
    <x v="6"/>
    <x v="0"/>
  </r>
  <r>
    <x v="98"/>
    <x v="227"/>
    <n v="22.346368715083798"/>
    <x v="6"/>
    <x v="0"/>
  </r>
  <r>
    <x v="98"/>
    <x v="228"/>
    <n v="77.653631284916202"/>
    <x v="6"/>
    <x v="0"/>
  </r>
  <r>
    <x v="99"/>
    <x v="227"/>
    <n v="40"/>
    <x v="6"/>
    <x v="0"/>
  </r>
  <r>
    <x v="99"/>
    <x v="228"/>
    <n v="139"/>
    <x v="6"/>
    <x v="0"/>
  </r>
  <r>
    <x v="90"/>
    <x v="211"/>
    <n v="18.237082066869302"/>
    <x v="7"/>
    <x v="0"/>
  </r>
  <r>
    <x v="90"/>
    <x v="212"/>
    <n v="78.419452887538"/>
    <x v="7"/>
    <x v="0"/>
  </r>
  <r>
    <x v="90"/>
    <x v="4"/>
    <n v="3.3434650455927053"/>
    <x v="7"/>
    <x v="0"/>
  </r>
  <r>
    <x v="91"/>
    <x v="213"/>
    <n v="21.88449848024316"/>
    <x v="7"/>
    <x v="0"/>
  </r>
  <r>
    <x v="91"/>
    <x v="214"/>
    <n v="12.158054711246201"/>
    <x v="7"/>
    <x v="0"/>
  </r>
  <r>
    <x v="91"/>
    <x v="215"/>
    <n v="25.227963525835865"/>
    <x v="7"/>
    <x v="0"/>
  </r>
  <r>
    <x v="91"/>
    <x v="216"/>
    <n v="4.86322188449848"/>
    <x v="7"/>
    <x v="0"/>
  </r>
  <r>
    <x v="91"/>
    <x v="217"/>
    <n v="13.069908814589665"/>
    <x v="7"/>
    <x v="0"/>
  </r>
  <r>
    <x v="91"/>
    <x v="218"/>
    <n v="0.60790273556231"/>
    <x v="7"/>
    <x v="0"/>
  </r>
  <r>
    <x v="91"/>
    <x v="219"/>
    <n v="0.60790273556231"/>
    <x v="7"/>
    <x v="0"/>
  </r>
  <r>
    <x v="91"/>
    <x v="220"/>
    <n v="21.580547112462007"/>
    <x v="7"/>
    <x v="0"/>
  </r>
  <r>
    <x v="92"/>
    <x v="221"/>
    <n v="21.88449848024316"/>
    <x v="7"/>
    <x v="0"/>
  </r>
  <r>
    <x v="92"/>
    <x v="222"/>
    <n v="17.021276595744681"/>
    <x v="7"/>
    <x v="0"/>
  </r>
  <r>
    <x v="92"/>
    <x v="223"/>
    <n v="39.513677811550153"/>
    <x v="7"/>
    <x v="0"/>
  </r>
  <r>
    <x v="92"/>
    <x v="224"/>
    <n v="18.237082066869302"/>
    <x v="7"/>
    <x v="0"/>
  </r>
  <r>
    <x v="92"/>
    <x v="4"/>
    <n v="3.3434650455927053"/>
    <x v="7"/>
    <x v="0"/>
  </r>
  <r>
    <x v="93"/>
    <x v="225"/>
    <n v="30.555555555555557"/>
    <x v="7"/>
    <x v="0"/>
  </r>
  <r>
    <x v="93"/>
    <x v="226"/>
    <n v="69.444444444444443"/>
    <x v="7"/>
    <x v="0"/>
  </r>
  <r>
    <x v="94"/>
    <x v="225"/>
    <n v="39.130434782608695"/>
    <x v="7"/>
    <x v="0"/>
  </r>
  <r>
    <x v="94"/>
    <x v="226"/>
    <n v="60.869565217391305"/>
    <x v="7"/>
    <x v="0"/>
  </r>
  <r>
    <x v="95"/>
    <x v="225"/>
    <n v="29.530201342281877"/>
    <x v="7"/>
    <x v="0"/>
  </r>
  <r>
    <x v="95"/>
    <x v="226"/>
    <n v="70.469798657718115"/>
    <x v="7"/>
    <x v="0"/>
  </r>
  <r>
    <x v="96"/>
    <x v="225"/>
    <n v="35.714285714285715"/>
    <x v="7"/>
    <x v="0"/>
  </r>
  <r>
    <x v="96"/>
    <x v="226"/>
    <n v="64.285714285714292"/>
    <x v="7"/>
    <x v="0"/>
  </r>
  <r>
    <x v="97"/>
    <x v="225"/>
    <n v="40"/>
    <x v="7"/>
    <x v="0"/>
  </r>
  <r>
    <x v="97"/>
    <x v="226"/>
    <n v="60"/>
    <x v="7"/>
    <x v="0"/>
  </r>
  <r>
    <x v="98"/>
    <x v="227"/>
    <n v="39.534883720930232"/>
    <x v="7"/>
    <x v="0"/>
  </r>
  <r>
    <x v="98"/>
    <x v="228"/>
    <n v="60.465116279069768"/>
    <x v="7"/>
    <x v="0"/>
  </r>
  <r>
    <x v="99"/>
    <x v="227"/>
    <n v="102"/>
    <x v="7"/>
    <x v="0"/>
  </r>
  <r>
    <x v="99"/>
    <x v="228"/>
    <n v="156"/>
    <x v="7"/>
    <x v="0"/>
  </r>
  <r>
    <x v="90"/>
    <x v="211"/>
    <n v="11.578947368421053"/>
    <x v="8"/>
    <x v="0"/>
  </r>
  <r>
    <x v="90"/>
    <x v="212"/>
    <n v="84.912280701754383"/>
    <x v="8"/>
    <x v="0"/>
  </r>
  <r>
    <x v="90"/>
    <x v="4"/>
    <n v="3.5087719298245612"/>
    <x v="8"/>
    <x v="0"/>
  </r>
  <r>
    <x v="91"/>
    <x v="213"/>
    <n v="23.157894736842106"/>
    <x v="8"/>
    <x v="0"/>
  </r>
  <r>
    <x v="91"/>
    <x v="214"/>
    <n v="16.140350877192983"/>
    <x v="8"/>
    <x v="0"/>
  </r>
  <r>
    <x v="91"/>
    <x v="215"/>
    <n v="32.631578947368418"/>
    <x v="8"/>
    <x v="0"/>
  </r>
  <r>
    <x v="91"/>
    <x v="216"/>
    <n v="3.1578947368421053"/>
    <x v="8"/>
    <x v="0"/>
  </r>
  <r>
    <x v="91"/>
    <x v="217"/>
    <n v="9.1228070175438596"/>
    <x v="8"/>
    <x v="0"/>
  </r>
  <r>
    <x v="91"/>
    <x v="218"/>
    <n v="0.35087719298245612"/>
    <x v="8"/>
    <x v="0"/>
  </r>
  <r>
    <x v="91"/>
    <x v="219"/>
    <n v="0.35087719298245612"/>
    <x v="8"/>
    <x v="0"/>
  </r>
  <r>
    <x v="91"/>
    <x v="220"/>
    <n v="15.087719298245615"/>
    <x v="8"/>
    <x v="0"/>
  </r>
  <r>
    <x v="92"/>
    <x v="221"/>
    <n v="23.157894736842106"/>
    <x v="8"/>
    <x v="0"/>
  </r>
  <r>
    <x v="92"/>
    <x v="222"/>
    <n v="19.298245614035089"/>
    <x v="8"/>
    <x v="0"/>
  </r>
  <r>
    <x v="92"/>
    <x v="223"/>
    <n v="42.456140350877192"/>
    <x v="8"/>
    <x v="0"/>
  </r>
  <r>
    <x v="92"/>
    <x v="224"/>
    <n v="11.578947368421053"/>
    <x v="8"/>
    <x v="0"/>
  </r>
  <r>
    <x v="92"/>
    <x v="4"/>
    <n v="3.5087719298245612"/>
    <x v="8"/>
    <x v="0"/>
  </r>
  <r>
    <x v="93"/>
    <x v="225"/>
    <n v="34.375"/>
    <x v="8"/>
    <x v="0"/>
  </r>
  <r>
    <x v="93"/>
    <x v="226"/>
    <n v="65.625"/>
    <x v="8"/>
    <x v="0"/>
  </r>
  <r>
    <x v="94"/>
    <x v="225"/>
    <n v="34.615384615384613"/>
    <x v="8"/>
    <x v="0"/>
  </r>
  <r>
    <x v="94"/>
    <x v="226"/>
    <n v="65.384615384615387"/>
    <x v="8"/>
    <x v="0"/>
  </r>
  <r>
    <x v="95"/>
    <x v="225"/>
    <n v="29.577464788732396"/>
    <x v="8"/>
    <x v="0"/>
  </r>
  <r>
    <x v="95"/>
    <x v="226"/>
    <n v="70.422535211267601"/>
    <x v="8"/>
    <x v="0"/>
  </r>
  <r>
    <x v="96"/>
    <x v="225"/>
    <n v="33.333333333333336"/>
    <x v="8"/>
    <x v="0"/>
  </r>
  <r>
    <x v="96"/>
    <x v="226"/>
    <n v="66.666666666666671"/>
    <x v="8"/>
    <x v="0"/>
  </r>
  <r>
    <x v="97"/>
    <x v="225"/>
    <n v="75"/>
    <x v="8"/>
    <x v="0"/>
  </r>
  <r>
    <x v="97"/>
    <x v="226"/>
    <n v="25"/>
    <x v="8"/>
    <x v="0"/>
  </r>
  <r>
    <x v="98"/>
    <x v="227"/>
    <n v="25.206611570247933"/>
    <x v="8"/>
    <x v="0"/>
  </r>
  <r>
    <x v="98"/>
    <x v="228"/>
    <n v="74.793388429752071"/>
    <x v="8"/>
    <x v="0"/>
  </r>
  <r>
    <x v="99"/>
    <x v="227"/>
    <n v="61"/>
    <x v="8"/>
    <x v="0"/>
  </r>
  <r>
    <x v="99"/>
    <x v="228"/>
    <n v="181"/>
    <x v="8"/>
    <x v="0"/>
  </r>
  <r>
    <x v="90"/>
    <x v="211"/>
    <n v="33.2409972299169"/>
    <x v="9"/>
    <x v="0"/>
  </r>
  <r>
    <x v="90"/>
    <x v="212"/>
    <n v="65.096952908587255"/>
    <x v="9"/>
    <x v="0"/>
  </r>
  <r>
    <x v="90"/>
    <x v="4"/>
    <n v="1.6620498614958448"/>
    <x v="9"/>
    <x v="0"/>
  </r>
  <r>
    <x v="91"/>
    <x v="213"/>
    <n v="31.578947368421051"/>
    <x v="9"/>
    <x v="0"/>
  </r>
  <r>
    <x v="91"/>
    <x v="214"/>
    <n v="15.789473684210526"/>
    <x v="9"/>
    <x v="0"/>
  </r>
  <r>
    <x v="91"/>
    <x v="215"/>
    <n v="4.7091412742382275"/>
    <x v="9"/>
    <x v="0"/>
  </r>
  <r>
    <x v="91"/>
    <x v="216"/>
    <n v="9.97229916897507"/>
    <x v="9"/>
    <x v="0"/>
  </r>
  <r>
    <x v="91"/>
    <x v="217"/>
    <n v="2.21606648199446"/>
    <x v="9"/>
    <x v="0"/>
  </r>
  <r>
    <x v="91"/>
    <x v="218"/>
    <n v="0.554016620498615"/>
    <x v="9"/>
    <x v="0"/>
  </r>
  <r>
    <x v="91"/>
    <x v="219"/>
    <n v="0.2770083102493075"/>
    <x v="9"/>
    <x v="0"/>
  </r>
  <r>
    <x v="91"/>
    <x v="220"/>
    <n v="34.903047091412745"/>
    <x v="9"/>
    <x v="0"/>
  </r>
  <r>
    <x v="92"/>
    <x v="221"/>
    <n v="31.578947368421051"/>
    <x v="9"/>
    <x v="0"/>
  </r>
  <r>
    <x v="92"/>
    <x v="222"/>
    <n v="25.761772853185594"/>
    <x v="9"/>
    <x v="0"/>
  </r>
  <r>
    <x v="92"/>
    <x v="223"/>
    <n v="7.7562326869806091"/>
    <x v="9"/>
    <x v="0"/>
  </r>
  <r>
    <x v="92"/>
    <x v="224"/>
    <n v="33.2409972299169"/>
    <x v="9"/>
    <x v="0"/>
  </r>
  <r>
    <x v="92"/>
    <x v="4"/>
    <n v="1.6620498614958448"/>
    <x v="9"/>
    <x v="0"/>
  </r>
  <r>
    <x v="93"/>
    <x v="225"/>
    <n v="80"/>
    <x v="9"/>
    <x v="0"/>
  </r>
  <r>
    <x v="93"/>
    <x v="226"/>
    <n v="20"/>
    <x v="9"/>
    <x v="0"/>
  </r>
  <r>
    <x v="94"/>
    <x v="225"/>
    <n v="76"/>
    <x v="9"/>
    <x v="0"/>
  </r>
  <r>
    <x v="94"/>
    <x v="226"/>
    <n v="24"/>
    <x v="9"/>
    <x v="0"/>
  </r>
  <r>
    <x v="95"/>
    <x v="225"/>
    <n v="77.922077922077918"/>
    <x v="9"/>
    <x v="0"/>
  </r>
  <r>
    <x v="95"/>
    <x v="226"/>
    <n v="22.077922077922079"/>
    <x v="9"/>
    <x v="0"/>
  </r>
  <r>
    <x v="96"/>
    <x v="225"/>
    <n v="69.230769230769226"/>
    <x v="9"/>
    <x v="0"/>
  </r>
  <r>
    <x v="96"/>
    <x v="226"/>
    <n v="30.76923076923077"/>
    <x v="9"/>
    <x v="0"/>
  </r>
  <r>
    <x v="97"/>
    <x v="225"/>
    <n v="57.142857142857146"/>
    <x v="9"/>
    <x v="0"/>
  </r>
  <r>
    <x v="97"/>
    <x v="226"/>
    <n v="42.857142857142854"/>
    <x v="9"/>
    <x v="0"/>
  </r>
  <r>
    <x v="98"/>
    <x v="227"/>
    <n v="52.765957446808514"/>
    <x v="9"/>
    <x v="0"/>
  </r>
  <r>
    <x v="98"/>
    <x v="228"/>
    <n v="47.234042553191486"/>
    <x v="9"/>
    <x v="0"/>
  </r>
  <r>
    <x v="99"/>
    <x v="227"/>
    <n v="124"/>
    <x v="9"/>
    <x v="0"/>
  </r>
  <r>
    <x v="99"/>
    <x v="228"/>
    <n v="111"/>
    <x v="9"/>
    <x v="0"/>
  </r>
  <r>
    <x v="90"/>
    <x v="211"/>
    <n v="43.724696356275302"/>
    <x v="10"/>
    <x v="0"/>
  </r>
  <r>
    <x v="90"/>
    <x v="212"/>
    <n v="53.036437246963565"/>
    <x v="10"/>
    <x v="0"/>
  </r>
  <r>
    <x v="90"/>
    <x v="4"/>
    <n v="3.2388663967611335"/>
    <x v="10"/>
    <x v="0"/>
  </r>
  <r>
    <x v="91"/>
    <x v="213"/>
    <n v="25.506072874493928"/>
    <x v="10"/>
    <x v="0"/>
  </r>
  <r>
    <x v="91"/>
    <x v="214"/>
    <n v="4.8582995951417001"/>
    <x v="10"/>
    <x v="0"/>
  </r>
  <r>
    <x v="91"/>
    <x v="215"/>
    <n v="7.287449392712551"/>
    <x v="10"/>
    <x v="0"/>
  </r>
  <r>
    <x v="91"/>
    <x v="216"/>
    <n v="2.42914979757085"/>
    <x v="10"/>
    <x v="0"/>
  </r>
  <r>
    <x v="91"/>
    <x v="217"/>
    <n v="6.0728744939271255"/>
    <x v="10"/>
    <x v="0"/>
  </r>
  <r>
    <x v="91"/>
    <x v="218"/>
    <n v="4.048582995951417"/>
    <x v="10"/>
    <x v="0"/>
  </r>
  <r>
    <x v="91"/>
    <x v="219"/>
    <n v="2.834008097165992"/>
    <x v="10"/>
    <x v="0"/>
  </r>
  <r>
    <x v="91"/>
    <x v="220"/>
    <n v="46.963562753036435"/>
    <x v="10"/>
    <x v="0"/>
  </r>
  <r>
    <x v="92"/>
    <x v="221"/>
    <n v="25.506072874493928"/>
    <x v="10"/>
    <x v="0"/>
  </r>
  <r>
    <x v="92"/>
    <x v="222"/>
    <n v="7.287449392712551"/>
    <x v="10"/>
    <x v="0"/>
  </r>
  <r>
    <x v="92"/>
    <x v="223"/>
    <n v="20.242914979757085"/>
    <x v="10"/>
    <x v="0"/>
  </r>
  <r>
    <x v="92"/>
    <x v="224"/>
    <n v="43.724696356275302"/>
    <x v="10"/>
    <x v="0"/>
  </r>
  <r>
    <x v="92"/>
    <x v="4"/>
    <n v="3.2388663967611335"/>
    <x v="10"/>
    <x v="0"/>
  </r>
  <r>
    <x v="93"/>
    <x v="225"/>
    <n v="25"/>
    <x v="10"/>
    <x v="0"/>
  </r>
  <r>
    <x v="93"/>
    <x v="226"/>
    <n v="75"/>
    <x v="10"/>
    <x v="0"/>
  </r>
  <r>
    <x v="94"/>
    <x v="225"/>
    <n v="50"/>
    <x v="10"/>
    <x v="0"/>
  </r>
  <r>
    <x v="94"/>
    <x v="226"/>
    <n v="50"/>
    <x v="10"/>
    <x v="0"/>
  </r>
  <r>
    <x v="95"/>
    <x v="225"/>
    <n v="16.666666666666668"/>
    <x v="10"/>
    <x v="0"/>
  </r>
  <r>
    <x v="95"/>
    <x v="226"/>
    <n v="83.333333333333329"/>
    <x v="10"/>
    <x v="0"/>
  </r>
  <r>
    <x v="96"/>
    <x v="225"/>
    <n v="64.285714285714292"/>
    <x v="10"/>
    <x v="0"/>
  </r>
  <r>
    <x v="96"/>
    <x v="226"/>
    <n v="35.714285714285715"/>
    <x v="10"/>
    <x v="0"/>
  </r>
  <r>
    <x v="97"/>
    <x v="225"/>
    <n v="100"/>
    <x v="10"/>
    <x v="0"/>
  </r>
  <r>
    <x v="97"/>
    <x v="226"/>
    <n v="0"/>
    <x v="10"/>
    <x v="0"/>
  </r>
  <r>
    <x v="98"/>
    <x v="227"/>
    <n v="49.618320610687022"/>
    <x v="10"/>
    <x v="0"/>
  </r>
  <r>
    <x v="98"/>
    <x v="228"/>
    <n v="50.381679389312978"/>
    <x v="10"/>
    <x v="0"/>
  </r>
  <r>
    <x v="99"/>
    <x v="227"/>
    <n v="65"/>
    <x v="10"/>
    <x v="0"/>
  </r>
  <r>
    <x v="99"/>
    <x v="228"/>
    <n v="66"/>
    <x v="10"/>
    <x v="0"/>
  </r>
  <r>
    <x v="90"/>
    <x v="211"/>
    <n v="41.935483870967744"/>
    <x v="11"/>
    <x v="0"/>
  </r>
  <r>
    <x v="90"/>
    <x v="212"/>
    <n v="54.435483870967744"/>
    <x v="11"/>
    <x v="0"/>
  </r>
  <r>
    <x v="90"/>
    <x v="4"/>
    <n v="3.629032258064516"/>
    <x v="11"/>
    <x v="0"/>
  </r>
  <r>
    <x v="91"/>
    <x v="213"/>
    <n v="28.225806451612904"/>
    <x v="11"/>
    <x v="0"/>
  </r>
  <r>
    <x v="91"/>
    <x v="214"/>
    <n v="10.887096774193548"/>
    <x v="11"/>
    <x v="0"/>
  </r>
  <r>
    <x v="91"/>
    <x v="215"/>
    <n v="8.870967741935484"/>
    <x v="11"/>
    <x v="0"/>
  </r>
  <r>
    <x v="91"/>
    <x v="216"/>
    <n v="5.241935483870968"/>
    <x v="11"/>
    <x v="0"/>
  </r>
  <r>
    <x v="91"/>
    <x v="217"/>
    <n v="1.2096774193548387"/>
    <x v="11"/>
    <x v="0"/>
  </r>
  <r>
    <x v="91"/>
    <x v="218"/>
    <n v="0"/>
    <x v="11"/>
    <x v="0"/>
  </r>
  <r>
    <x v="91"/>
    <x v="219"/>
    <n v="0"/>
    <x v="11"/>
    <x v="0"/>
  </r>
  <r>
    <x v="91"/>
    <x v="220"/>
    <n v="45.564516129032256"/>
    <x v="11"/>
    <x v="0"/>
  </r>
  <r>
    <x v="92"/>
    <x v="221"/>
    <n v="28.225806451612904"/>
    <x v="11"/>
    <x v="0"/>
  </r>
  <r>
    <x v="92"/>
    <x v="222"/>
    <n v="16.129032258064516"/>
    <x v="11"/>
    <x v="0"/>
  </r>
  <r>
    <x v="92"/>
    <x v="223"/>
    <n v="10.080645161290322"/>
    <x v="11"/>
    <x v="0"/>
  </r>
  <r>
    <x v="92"/>
    <x v="224"/>
    <n v="41.935483870967744"/>
    <x v="11"/>
    <x v="0"/>
  </r>
  <r>
    <x v="92"/>
    <x v="4"/>
    <n v="3.629032258064516"/>
    <x v="11"/>
    <x v="0"/>
  </r>
  <r>
    <x v="93"/>
    <x v="225"/>
    <n v="54.166666666666664"/>
    <x v="11"/>
    <x v="0"/>
  </r>
  <r>
    <x v="93"/>
    <x v="226"/>
    <n v="45.833333333333336"/>
    <x v="11"/>
    <x v="0"/>
  </r>
  <r>
    <x v="94"/>
    <x v="225"/>
    <n v="70"/>
    <x v="11"/>
    <x v="0"/>
  </r>
  <r>
    <x v="94"/>
    <x v="226"/>
    <n v="30"/>
    <x v="11"/>
    <x v="0"/>
  </r>
  <r>
    <x v="95"/>
    <x v="225"/>
    <n v="62.162162162162161"/>
    <x v="11"/>
    <x v="0"/>
  </r>
  <r>
    <x v="95"/>
    <x v="226"/>
    <n v="37.837837837837839"/>
    <x v="11"/>
    <x v="0"/>
  </r>
  <r>
    <x v="96"/>
    <x v="225"/>
    <n v="100"/>
    <x v="11"/>
    <x v="0"/>
  </r>
  <r>
    <x v="96"/>
    <x v="226"/>
    <n v="0"/>
    <x v="11"/>
    <x v="0"/>
  </r>
  <r>
    <x v="97"/>
    <x v="225"/>
    <n v="0"/>
    <x v="11"/>
    <x v="0"/>
  </r>
  <r>
    <x v="97"/>
    <x v="226"/>
    <n v="0"/>
    <x v="11"/>
    <x v="0"/>
  </r>
  <r>
    <x v="98"/>
    <x v="227"/>
    <n v="45.185185185185183"/>
    <x v="11"/>
    <x v="0"/>
  </r>
  <r>
    <x v="98"/>
    <x v="228"/>
    <n v="54.814814814814817"/>
    <x v="11"/>
    <x v="0"/>
  </r>
  <r>
    <x v="99"/>
    <x v="227"/>
    <n v="61"/>
    <x v="11"/>
    <x v="0"/>
  </r>
  <r>
    <x v="99"/>
    <x v="228"/>
    <n v="74"/>
    <x v="11"/>
    <x v="0"/>
  </r>
  <r>
    <x v="90"/>
    <x v="211"/>
    <n v="47.982062780269061"/>
    <x v="12"/>
    <x v="0"/>
  </r>
  <r>
    <x v="90"/>
    <x v="212"/>
    <n v="47.085201793721971"/>
    <x v="12"/>
    <x v="0"/>
  </r>
  <r>
    <x v="90"/>
    <x v="4"/>
    <n v="4.9327354260089686"/>
    <x v="12"/>
    <x v="0"/>
  </r>
  <r>
    <x v="91"/>
    <x v="213"/>
    <n v="26.00896860986547"/>
    <x v="12"/>
    <x v="0"/>
  </r>
  <r>
    <x v="91"/>
    <x v="214"/>
    <n v="0.89686098654708524"/>
    <x v="12"/>
    <x v="0"/>
  </r>
  <r>
    <x v="91"/>
    <x v="215"/>
    <n v="7.1748878923766819"/>
    <x v="12"/>
    <x v="0"/>
  </r>
  <r>
    <x v="91"/>
    <x v="216"/>
    <n v="2.2421524663677128"/>
    <x v="12"/>
    <x v="0"/>
  </r>
  <r>
    <x v="91"/>
    <x v="217"/>
    <n v="7.623318385650224"/>
    <x v="12"/>
    <x v="0"/>
  </r>
  <r>
    <x v="91"/>
    <x v="218"/>
    <n v="1.3452914798206279"/>
    <x v="12"/>
    <x v="0"/>
  </r>
  <r>
    <x v="91"/>
    <x v="219"/>
    <n v="1.7937219730941705"/>
    <x v="12"/>
    <x v="0"/>
  </r>
  <r>
    <x v="91"/>
    <x v="220"/>
    <n v="52.914798206278029"/>
    <x v="12"/>
    <x v="0"/>
  </r>
  <r>
    <x v="92"/>
    <x v="221"/>
    <n v="26.00896860986547"/>
    <x v="12"/>
    <x v="0"/>
  </r>
  <r>
    <x v="92"/>
    <x v="222"/>
    <n v="3.1390134529147984"/>
    <x v="12"/>
    <x v="0"/>
  </r>
  <r>
    <x v="92"/>
    <x v="223"/>
    <n v="17.937219730941703"/>
    <x v="12"/>
    <x v="0"/>
  </r>
  <r>
    <x v="92"/>
    <x v="224"/>
    <n v="47.982062780269061"/>
    <x v="12"/>
    <x v="0"/>
  </r>
  <r>
    <x v="92"/>
    <x v="4"/>
    <n v="4.9327354260089686"/>
    <x v="12"/>
    <x v="0"/>
  </r>
  <r>
    <x v="93"/>
    <x v="225"/>
    <n v="8.8235294117647065"/>
    <x v="12"/>
    <x v="0"/>
  </r>
  <r>
    <x v="93"/>
    <x v="226"/>
    <n v="91.17647058823529"/>
    <x v="12"/>
    <x v="0"/>
  </r>
  <r>
    <x v="94"/>
    <x v="225"/>
    <n v="57.142857142857146"/>
    <x v="12"/>
    <x v="0"/>
  </r>
  <r>
    <x v="94"/>
    <x v="226"/>
    <n v="42.857142857142854"/>
    <x v="12"/>
    <x v="0"/>
  </r>
  <r>
    <x v="95"/>
    <x v="225"/>
    <n v="0"/>
    <x v="12"/>
    <x v="0"/>
  </r>
  <r>
    <x v="95"/>
    <x v="226"/>
    <n v="100"/>
    <x v="12"/>
    <x v="0"/>
  </r>
  <r>
    <x v="96"/>
    <x v="225"/>
    <n v="43.75"/>
    <x v="12"/>
    <x v="0"/>
  </r>
  <r>
    <x v="96"/>
    <x v="226"/>
    <n v="56.25"/>
    <x v="12"/>
    <x v="0"/>
  </r>
  <r>
    <x v="97"/>
    <x v="225"/>
    <n v="0"/>
    <x v="12"/>
    <x v="0"/>
  </r>
  <r>
    <x v="97"/>
    <x v="226"/>
    <n v="0"/>
    <x v="12"/>
    <x v="0"/>
  </r>
  <r>
    <x v="98"/>
    <x v="227"/>
    <n v="60"/>
    <x v="12"/>
    <x v="0"/>
  </r>
  <r>
    <x v="98"/>
    <x v="228"/>
    <n v="40"/>
    <x v="12"/>
    <x v="0"/>
  </r>
  <r>
    <x v="99"/>
    <x v="227"/>
    <n v="63"/>
    <x v="12"/>
    <x v="0"/>
  </r>
  <r>
    <x v="99"/>
    <x v="228"/>
    <n v="42"/>
    <x v="12"/>
    <x v="0"/>
  </r>
  <r>
    <x v="90"/>
    <x v="211"/>
    <n v="28.571428571428573"/>
    <x v="13"/>
    <x v="0"/>
  </r>
  <r>
    <x v="90"/>
    <x v="212"/>
    <n v="71.428571428571431"/>
    <x v="13"/>
    <x v="0"/>
  </r>
  <r>
    <x v="90"/>
    <x v="4"/>
    <n v="0"/>
    <x v="13"/>
    <x v="0"/>
  </r>
  <r>
    <x v="91"/>
    <x v="213"/>
    <n v="40.909090909090907"/>
    <x v="13"/>
    <x v="0"/>
  </r>
  <r>
    <x v="91"/>
    <x v="214"/>
    <n v="12.337662337662337"/>
    <x v="13"/>
    <x v="0"/>
  </r>
  <r>
    <x v="91"/>
    <x v="215"/>
    <n v="6.4935064935064934"/>
    <x v="13"/>
    <x v="0"/>
  </r>
  <r>
    <x v="91"/>
    <x v="216"/>
    <n v="8.4415584415584419"/>
    <x v="13"/>
    <x v="0"/>
  </r>
  <r>
    <x v="91"/>
    <x v="217"/>
    <n v="3.2467532467532467"/>
    <x v="13"/>
    <x v="0"/>
  </r>
  <r>
    <x v="91"/>
    <x v="218"/>
    <n v="0"/>
    <x v="13"/>
    <x v="0"/>
  </r>
  <r>
    <x v="91"/>
    <x v="219"/>
    <n v="0"/>
    <x v="13"/>
    <x v="0"/>
  </r>
  <r>
    <x v="91"/>
    <x v="220"/>
    <n v="28.571428571428573"/>
    <x v="13"/>
    <x v="0"/>
  </r>
  <r>
    <x v="92"/>
    <x v="221"/>
    <n v="40.909090909090907"/>
    <x v="13"/>
    <x v="0"/>
  </r>
  <r>
    <x v="92"/>
    <x v="222"/>
    <n v="20.779220779220779"/>
    <x v="13"/>
    <x v="0"/>
  </r>
  <r>
    <x v="92"/>
    <x v="223"/>
    <n v="9.7402597402597397"/>
    <x v="13"/>
    <x v="0"/>
  </r>
  <r>
    <x v="92"/>
    <x v="224"/>
    <n v="28.571428571428573"/>
    <x v="13"/>
    <x v="0"/>
  </r>
  <r>
    <x v="92"/>
    <x v="4"/>
    <n v="0"/>
    <x v="13"/>
    <x v="0"/>
  </r>
  <r>
    <x v="93"/>
    <x v="225"/>
    <n v="58.823529411764703"/>
    <x v="13"/>
    <x v="0"/>
  </r>
  <r>
    <x v="93"/>
    <x v="226"/>
    <n v="41.176470588235297"/>
    <x v="13"/>
    <x v="0"/>
  </r>
  <r>
    <x v="94"/>
    <x v="225"/>
    <n v="66.666666666666671"/>
    <x v="13"/>
    <x v="0"/>
  </r>
  <r>
    <x v="94"/>
    <x v="226"/>
    <n v="33.333333333333336"/>
    <x v="13"/>
    <x v="0"/>
  </r>
  <r>
    <x v="95"/>
    <x v="225"/>
    <n v="72.41379310344827"/>
    <x v="13"/>
    <x v="0"/>
  </r>
  <r>
    <x v="95"/>
    <x v="226"/>
    <n v="27.586206896551722"/>
    <x v="13"/>
    <x v="0"/>
  </r>
  <r>
    <x v="96"/>
    <x v="225"/>
    <n v="100"/>
    <x v="13"/>
    <x v="0"/>
  </r>
  <r>
    <x v="96"/>
    <x v="226"/>
    <n v="0"/>
    <x v="13"/>
    <x v="0"/>
  </r>
  <r>
    <x v="97"/>
    <x v="225"/>
    <n v="0"/>
    <x v="13"/>
    <x v="0"/>
  </r>
  <r>
    <x v="97"/>
    <x v="226"/>
    <n v="0"/>
    <x v="13"/>
    <x v="0"/>
  </r>
  <r>
    <x v="98"/>
    <x v="227"/>
    <n v="60"/>
    <x v="13"/>
    <x v="0"/>
  </r>
  <r>
    <x v="98"/>
    <x v="228"/>
    <n v="40"/>
    <x v="13"/>
    <x v="0"/>
  </r>
  <r>
    <x v="99"/>
    <x v="227"/>
    <n v="66"/>
    <x v="13"/>
    <x v="0"/>
  </r>
  <r>
    <x v="99"/>
    <x v="228"/>
    <n v="44"/>
    <x v="13"/>
    <x v="0"/>
  </r>
  <r>
    <x v="90"/>
    <x v="211"/>
    <n v="11.764705882352942"/>
    <x v="14"/>
    <x v="0"/>
  </r>
  <r>
    <x v="90"/>
    <x v="212"/>
    <n v="86.631016042780743"/>
    <x v="14"/>
    <x v="0"/>
  </r>
  <r>
    <x v="90"/>
    <x v="4"/>
    <n v="1.6042780748663101"/>
    <x v="14"/>
    <x v="0"/>
  </r>
  <r>
    <x v="91"/>
    <x v="213"/>
    <n v="16.577540106951872"/>
    <x v="14"/>
    <x v="0"/>
  </r>
  <r>
    <x v="91"/>
    <x v="214"/>
    <n v="10.160427807486631"/>
    <x v="14"/>
    <x v="0"/>
  </r>
  <r>
    <x v="91"/>
    <x v="215"/>
    <n v="42.780748663101605"/>
    <x v="14"/>
    <x v="0"/>
  </r>
  <r>
    <x v="91"/>
    <x v="216"/>
    <n v="1.6042780748663101"/>
    <x v="14"/>
    <x v="0"/>
  </r>
  <r>
    <x v="91"/>
    <x v="217"/>
    <n v="9.6256684491978604"/>
    <x v="14"/>
    <x v="0"/>
  </r>
  <r>
    <x v="91"/>
    <x v="218"/>
    <n v="4.8128342245989302"/>
    <x v="14"/>
    <x v="0"/>
  </r>
  <r>
    <x v="91"/>
    <x v="219"/>
    <n v="1.0695187165775402"/>
    <x v="14"/>
    <x v="0"/>
  </r>
  <r>
    <x v="91"/>
    <x v="220"/>
    <n v="13.368983957219251"/>
    <x v="14"/>
    <x v="0"/>
  </r>
  <r>
    <x v="92"/>
    <x v="221"/>
    <n v="16.577540106951872"/>
    <x v="14"/>
    <x v="0"/>
  </r>
  <r>
    <x v="92"/>
    <x v="222"/>
    <n v="11.764705882352942"/>
    <x v="14"/>
    <x v="0"/>
  </r>
  <r>
    <x v="92"/>
    <x v="223"/>
    <n v="58.288770053475936"/>
    <x v="14"/>
    <x v="0"/>
  </r>
  <r>
    <x v="92"/>
    <x v="224"/>
    <n v="11.764705882352942"/>
    <x v="14"/>
    <x v="0"/>
  </r>
  <r>
    <x v="92"/>
    <x v="4"/>
    <n v="1.6042780748663101"/>
    <x v="14"/>
    <x v="0"/>
  </r>
  <r>
    <x v="93"/>
    <x v="225"/>
    <n v="17.600000000000001"/>
    <x v="14"/>
    <x v="0"/>
  </r>
  <r>
    <x v="93"/>
    <x v="226"/>
    <n v="82.4"/>
    <x v="14"/>
    <x v="0"/>
  </r>
  <r>
    <x v="94"/>
    <x v="225"/>
    <n v="27.5"/>
    <x v="14"/>
    <x v="0"/>
  </r>
  <r>
    <x v="94"/>
    <x v="226"/>
    <n v="72.5"/>
    <x v="14"/>
    <x v="0"/>
  </r>
  <r>
    <x v="95"/>
    <x v="225"/>
    <n v="20"/>
    <x v="14"/>
    <x v="0"/>
  </r>
  <r>
    <x v="95"/>
    <x v="226"/>
    <n v="80"/>
    <x v="14"/>
    <x v="0"/>
  </r>
  <r>
    <x v="96"/>
    <x v="225"/>
    <n v="28.571428571428573"/>
    <x v="14"/>
    <x v="0"/>
  </r>
  <r>
    <x v="96"/>
    <x v="226"/>
    <n v="71.428571428571431"/>
    <x v="14"/>
    <x v="0"/>
  </r>
  <r>
    <x v="97"/>
    <x v="225"/>
    <n v="50"/>
    <x v="14"/>
    <x v="0"/>
  </r>
  <r>
    <x v="97"/>
    <x v="226"/>
    <n v="50"/>
    <x v="14"/>
    <x v="0"/>
  </r>
  <r>
    <x v="98"/>
    <x v="227"/>
    <n v="13.580246913580247"/>
    <x v="14"/>
    <x v="0"/>
  </r>
  <r>
    <x v="98"/>
    <x v="228"/>
    <n v="86.419753086419746"/>
    <x v="14"/>
    <x v="0"/>
  </r>
  <r>
    <x v="99"/>
    <x v="227"/>
    <n v="22"/>
    <x v="14"/>
    <x v="0"/>
  </r>
  <r>
    <x v="99"/>
    <x v="228"/>
    <n v="140"/>
    <x v="14"/>
    <x v="0"/>
  </r>
  <r>
    <x v="90"/>
    <x v="211"/>
    <n v="34.433962264150942"/>
    <x v="15"/>
    <x v="0"/>
  </r>
  <r>
    <x v="90"/>
    <x v="212"/>
    <n v="54.716981132075475"/>
    <x v="15"/>
    <x v="0"/>
  </r>
  <r>
    <x v="90"/>
    <x v="4"/>
    <n v="10.849056603773585"/>
    <x v="15"/>
    <x v="0"/>
  </r>
  <r>
    <x v="91"/>
    <x v="213"/>
    <n v="42.452830188679243"/>
    <x v="15"/>
    <x v="0"/>
  </r>
  <r>
    <x v="91"/>
    <x v="214"/>
    <n v="5.1886792452830193"/>
    <x v="15"/>
    <x v="0"/>
  </r>
  <r>
    <x v="91"/>
    <x v="215"/>
    <n v="2.358490566037736"/>
    <x v="15"/>
    <x v="0"/>
  </r>
  <r>
    <x v="91"/>
    <x v="216"/>
    <n v="1.4150943396226414"/>
    <x v="15"/>
    <x v="0"/>
  </r>
  <r>
    <x v="91"/>
    <x v="217"/>
    <n v="0.94339622641509435"/>
    <x v="15"/>
    <x v="0"/>
  </r>
  <r>
    <x v="91"/>
    <x v="218"/>
    <n v="0.94339622641509435"/>
    <x v="15"/>
    <x v="0"/>
  </r>
  <r>
    <x v="91"/>
    <x v="219"/>
    <n v="1.4150943396226414"/>
    <x v="15"/>
    <x v="0"/>
  </r>
  <r>
    <x v="91"/>
    <x v="220"/>
    <n v="45.283018867924525"/>
    <x v="15"/>
    <x v="0"/>
  </r>
  <r>
    <x v="92"/>
    <x v="221"/>
    <n v="42.452830188679243"/>
    <x v="15"/>
    <x v="0"/>
  </r>
  <r>
    <x v="92"/>
    <x v="222"/>
    <n v="6.6037735849056602"/>
    <x v="15"/>
    <x v="0"/>
  </r>
  <r>
    <x v="92"/>
    <x v="223"/>
    <n v="5.6603773584905657"/>
    <x v="15"/>
    <x v="0"/>
  </r>
  <r>
    <x v="92"/>
    <x v="224"/>
    <n v="34.433962264150942"/>
    <x v="15"/>
    <x v="0"/>
  </r>
  <r>
    <x v="92"/>
    <x v="4"/>
    <n v="10.849056603773585"/>
    <x v="15"/>
    <x v="0"/>
  </r>
  <r>
    <x v="93"/>
    <x v="225"/>
    <n v="46.153846153846153"/>
    <x v="15"/>
    <x v="0"/>
  </r>
  <r>
    <x v="93"/>
    <x v="226"/>
    <n v="53.846153846153847"/>
    <x v="15"/>
    <x v="0"/>
  </r>
  <r>
    <x v="94"/>
    <x v="225"/>
    <n v="100"/>
    <x v="15"/>
    <x v="0"/>
  </r>
  <r>
    <x v="94"/>
    <x v="226"/>
    <n v="0"/>
    <x v="15"/>
    <x v="0"/>
  </r>
  <r>
    <x v="95"/>
    <x v="225"/>
    <n v="50"/>
    <x v="15"/>
    <x v="0"/>
  </r>
  <r>
    <x v="95"/>
    <x v="226"/>
    <n v="50"/>
    <x v="15"/>
    <x v="0"/>
  </r>
  <r>
    <x v="96"/>
    <x v="225"/>
    <n v="90"/>
    <x v="15"/>
    <x v="0"/>
  </r>
  <r>
    <x v="96"/>
    <x v="226"/>
    <n v="10"/>
    <x v="15"/>
    <x v="0"/>
  </r>
  <r>
    <x v="97"/>
    <x v="225"/>
    <n v="0"/>
    <x v="15"/>
    <x v="0"/>
  </r>
  <r>
    <x v="97"/>
    <x v="226"/>
    <n v="0"/>
    <x v="15"/>
    <x v="0"/>
  </r>
  <r>
    <x v="98"/>
    <x v="227"/>
    <n v="62.068965517241381"/>
    <x v="15"/>
    <x v="0"/>
  </r>
  <r>
    <x v="98"/>
    <x v="228"/>
    <n v="37.931034482758619"/>
    <x v="15"/>
    <x v="0"/>
  </r>
  <r>
    <x v="99"/>
    <x v="227"/>
    <n v="72"/>
    <x v="15"/>
    <x v="0"/>
  </r>
  <r>
    <x v="99"/>
    <x v="228"/>
    <n v="44"/>
    <x v="15"/>
    <x v="0"/>
  </r>
  <r>
    <x v="90"/>
    <x v="211"/>
    <n v="33.886255924170619"/>
    <x v="16"/>
    <x v="0"/>
  </r>
  <r>
    <x v="90"/>
    <x v="212"/>
    <n v="61.611374407582936"/>
    <x v="16"/>
    <x v="0"/>
  </r>
  <r>
    <x v="90"/>
    <x v="4"/>
    <n v="4.5023696682464456"/>
    <x v="16"/>
    <x v="0"/>
  </r>
  <r>
    <x v="91"/>
    <x v="213"/>
    <n v="31.51658767772512"/>
    <x v="16"/>
    <x v="0"/>
  </r>
  <r>
    <x v="91"/>
    <x v="214"/>
    <n v="5.2132701421800949"/>
    <x v="16"/>
    <x v="0"/>
  </r>
  <r>
    <x v="91"/>
    <x v="215"/>
    <n v="9.9526066350710902"/>
    <x v="16"/>
    <x v="0"/>
  </r>
  <r>
    <x v="91"/>
    <x v="216"/>
    <n v="4.5023696682464456"/>
    <x v="16"/>
    <x v="0"/>
  </r>
  <r>
    <x v="91"/>
    <x v="217"/>
    <n v="6.1611374407582939"/>
    <x v="16"/>
    <x v="0"/>
  </r>
  <r>
    <x v="91"/>
    <x v="218"/>
    <n v="1.8957345971563981"/>
    <x v="16"/>
    <x v="0"/>
  </r>
  <r>
    <x v="91"/>
    <x v="219"/>
    <n v="2.3696682464454977"/>
    <x v="16"/>
    <x v="0"/>
  </r>
  <r>
    <x v="91"/>
    <x v="220"/>
    <n v="38.388625592417064"/>
    <x v="16"/>
    <x v="0"/>
  </r>
  <r>
    <x v="92"/>
    <x v="221"/>
    <n v="31.51658767772512"/>
    <x v="16"/>
    <x v="0"/>
  </r>
  <r>
    <x v="92"/>
    <x v="222"/>
    <n v="9.7156398104265396"/>
    <x v="16"/>
    <x v="0"/>
  </r>
  <r>
    <x v="92"/>
    <x v="223"/>
    <n v="20.379146919431278"/>
    <x v="16"/>
    <x v="0"/>
  </r>
  <r>
    <x v="92"/>
    <x v="224"/>
    <n v="33.886255924170619"/>
    <x v="16"/>
    <x v="0"/>
  </r>
  <r>
    <x v="92"/>
    <x v="4"/>
    <n v="4.5023696682464456"/>
    <x v="16"/>
    <x v="0"/>
  </r>
  <r>
    <x v="93"/>
    <x v="225"/>
    <n v="23.943661971830984"/>
    <x v="16"/>
    <x v="0"/>
  </r>
  <r>
    <x v="93"/>
    <x v="226"/>
    <n v="76.056338028169009"/>
    <x v="16"/>
    <x v="0"/>
  </r>
  <r>
    <x v="94"/>
    <x v="225"/>
    <n v="47.916666666666664"/>
    <x v="16"/>
    <x v="0"/>
  </r>
  <r>
    <x v="94"/>
    <x v="226"/>
    <n v="52.083333333333336"/>
    <x v="16"/>
    <x v="0"/>
  </r>
  <r>
    <x v="95"/>
    <x v="225"/>
    <n v="35"/>
    <x v="16"/>
    <x v="0"/>
  </r>
  <r>
    <x v="95"/>
    <x v="226"/>
    <n v="65"/>
    <x v="16"/>
    <x v="0"/>
  </r>
  <r>
    <x v="96"/>
    <x v="225"/>
    <n v="77.142857142857139"/>
    <x v="16"/>
    <x v="0"/>
  </r>
  <r>
    <x v="96"/>
    <x v="226"/>
    <n v="22.857142857142858"/>
    <x v="16"/>
    <x v="0"/>
  </r>
  <r>
    <x v="97"/>
    <x v="225"/>
    <n v="33.333333333333336"/>
    <x v="16"/>
    <x v="0"/>
  </r>
  <r>
    <x v="97"/>
    <x v="226"/>
    <n v="66.666666666666671"/>
    <x v="16"/>
    <x v="0"/>
  </r>
  <r>
    <x v="98"/>
    <x v="227"/>
    <n v="53.846153846153847"/>
    <x v="16"/>
    <x v="0"/>
  </r>
  <r>
    <x v="98"/>
    <x v="228"/>
    <n v="46.153846153846153"/>
    <x v="16"/>
    <x v="0"/>
  </r>
  <r>
    <x v="99"/>
    <x v="227"/>
    <n v="140"/>
    <x v="16"/>
    <x v="0"/>
  </r>
  <r>
    <x v="99"/>
    <x v="228"/>
    <n v="120"/>
    <x v="16"/>
    <x v="0"/>
  </r>
  <r>
    <x v="90"/>
    <x v="211"/>
    <n v="32.009090909090908"/>
    <x v="0"/>
    <x v="1"/>
  </r>
  <r>
    <x v="90"/>
    <x v="212"/>
    <n v="64.090909090909093"/>
    <x v="0"/>
    <x v="1"/>
  </r>
  <r>
    <x v="90"/>
    <x v="4"/>
    <n v="3.9"/>
    <x v="0"/>
    <x v="1"/>
  </r>
  <r>
    <x v="91"/>
    <x v="213"/>
    <n v="23.772727272727273"/>
    <x v="0"/>
    <x v="1"/>
  </r>
  <r>
    <x v="91"/>
    <x v="214"/>
    <n v="6.6545454545454543"/>
    <x v="0"/>
    <x v="1"/>
  </r>
  <r>
    <x v="91"/>
    <x v="215"/>
    <n v="19.181818181818183"/>
    <x v="0"/>
    <x v="1"/>
  </r>
  <r>
    <x v="91"/>
    <x v="216"/>
    <n v="3.4272727272727272"/>
    <x v="0"/>
    <x v="1"/>
  </r>
  <r>
    <x v="91"/>
    <x v="217"/>
    <n v="7.663636363636364"/>
    <x v="0"/>
    <x v="1"/>
  </r>
  <r>
    <x v="91"/>
    <x v="218"/>
    <n v="2.5272727272727273"/>
    <x v="0"/>
    <x v="1"/>
  </r>
  <r>
    <x v="91"/>
    <x v="219"/>
    <n v="0.86363636363636365"/>
    <x v="0"/>
    <x v="1"/>
  </r>
  <r>
    <x v="91"/>
    <x v="220"/>
    <n v="35.909090909090907"/>
    <x v="0"/>
    <x v="1"/>
  </r>
  <r>
    <x v="92"/>
    <x v="221"/>
    <n v="23.772727272727273"/>
    <x v="0"/>
    <x v="1"/>
  </r>
  <r>
    <x v="92"/>
    <x v="222"/>
    <n v="10.081818181818182"/>
    <x v="0"/>
    <x v="1"/>
  </r>
  <r>
    <x v="92"/>
    <x v="223"/>
    <n v="30.236363636363638"/>
    <x v="0"/>
    <x v="1"/>
  </r>
  <r>
    <x v="92"/>
    <x v="224"/>
    <n v="32.009090909090908"/>
    <x v="0"/>
    <x v="1"/>
  </r>
  <r>
    <x v="92"/>
    <x v="4"/>
    <n v="3.9"/>
    <x v="0"/>
    <x v="1"/>
  </r>
  <r>
    <x v="93"/>
    <x v="225"/>
    <n v="18.756737333812431"/>
    <x v="0"/>
    <x v="1"/>
  </r>
  <r>
    <x v="93"/>
    <x v="226"/>
    <n v="81.243262666187562"/>
    <x v="0"/>
    <x v="1"/>
  </r>
  <r>
    <x v="94"/>
    <x v="225"/>
    <n v="42.285298398835515"/>
    <x v="0"/>
    <x v="1"/>
  </r>
  <r>
    <x v="94"/>
    <x v="226"/>
    <n v="57.714701601164485"/>
    <x v="0"/>
    <x v="1"/>
  </r>
  <r>
    <x v="95"/>
    <x v="225"/>
    <n v="30.930720783764869"/>
    <x v="0"/>
    <x v="1"/>
  </r>
  <r>
    <x v="95"/>
    <x v="226"/>
    <n v="69.069279216235131"/>
    <x v="0"/>
    <x v="1"/>
  </r>
  <r>
    <x v="96"/>
    <x v="225"/>
    <n v="47.797062750333779"/>
    <x v="0"/>
    <x v="1"/>
  </r>
  <r>
    <x v="96"/>
    <x v="226"/>
    <n v="52.202937249666221"/>
    <x v="0"/>
    <x v="1"/>
  </r>
  <r>
    <x v="97"/>
    <x v="225"/>
    <n v="50.684931506849317"/>
    <x v="0"/>
    <x v="1"/>
  </r>
  <r>
    <x v="97"/>
    <x v="226"/>
    <n v="49.315068493150683"/>
    <x v="0"/>
    <x v="1"/>
  </r>
  <r>
    <x v="98"/>
    <x v="227"/>
    <n v="37.432624113475178"/>
    <x v="0"/>
    <x v="1"/>
  </r>
  <r>
    <x v="98"/>
    <x v="228"/>
    <n v="62.567375886524822"/>
    <x v="0"/>
    <x v="1"/>
  </r>
  <r>
    <x v="99"/>
    <x v="227"/>
    <n v="2639"/>
    <x v="0"/>
    <x v="1"/>
  </r>
  <r>
    <x v="99"/>
    <x v="228"/>
    <n v="4411"/>
    <x v="0"/>
    <x v="1"/>
  </r>
  <r>
    <x v="90"/>
    <x v="211"/>
    <n v="45.056867891513562"/>
    <x v="1"/>
    <x v="1"/>
  </r>
  <r>
    <x v="90"/>
    <x v="212"/>
    <n v="48.731408573928256"/>
    <x v="1"/>
    <x v="1"/>
  </r>
  <r>
    <x v="90"/>
    <x v="4"/>
    <n v="6.21172353455818"/>
    <x v="1"/>
    <x v="1"/>
  </r>
  <r>
    <x v="91"/>
    <x v="213"/>
    <n v="27.865266841644793"/>
    <x v="1"/>
    <x v="1"/>
  </r>
  <r>
    <x v="91"/>
    <x v="214"/>
    <n v="2.4934383202099739"/>
    <x v="1"/>
    <x v="1"/>
  </r>
  <r>
    <x v="91"/>
    <x v="215"/>
    <n v="8.5739282589676282"/>
    <x v="1"/>
    <x v="1"/>
  </r>
  <r>
    <x v="91"/>
    <x v="216"/>
    <n v="2.8871391076115485"/>
    <x v="1"/>
    <x v="1"/>
  </r>
  <r>
    <x v="91"/>
    <x v="217"/>
    <n v="4.2869641294838141"/>
    <x v="1"/>
    <x v="1"/>
  </r>
  <r>
    <x v="91"/>
    <x v="218"/>
    <n v="1.4873140857392826"/>
    <x v="1"/>
    <x v="1"/>
  </r>
  <r>
    <x v="91"/>
    <x v="219"/>
    <n v="1.1373578302712162"/>
    <x v="1"/>
    <x v="1"/>
  </r>
  <r>
    <x v="91"/>
    <x v="220"/>
    <n v="51.268591426071744"/>
    <x v="1"/>
    <x v="1"/>
  </r>
  <r>
    <x v="92"/>
    <x v="221"/>
    <n v="27.865266841644793"/>
    <x v="1"/>
    <x v="1"/>
  </r>
  <r>
    <x v="92"/>
    <x v="222"/>
    <n v="5.3805774278215219"/>
    <x v="1"/>
    <x v="1"/>
  </r>
  <r>
    <x v="92"/>
    <x v="223"/>
    <n v="15.485564304461942"/>
    <x v="1"/>
    <x v="1"/>
  </r>
  <r>
    <x v="92"/>
    <x v="224"/>
    <n v="45.056867891513562"/>
    <x v="1"/>
    <x v="1"/>
  </r>
  <r>
    <x v="92"/>
    <x v="4"/>
    <n v="6.21172353455818"/>
    <x v="1"/>
    <x v="1"/>
  </r>
  <r>
    <x v="93"/>
    <x v="225"/>
    <n v="16.314199395770391"/>
    <x v="1"/>
    <x v="1"/>
  </r>
  <r>
    <x v="93"/>
    <x v="226"/>
    <n v="83.685800604229613"/>
    <x v="1"/>
    <x v="1"/>
  </r>
  <r>
    <x v="94"/>
    <x v="225"/>
    <n v="39.393939393939391"/>
    <x v="1"/>
    <x v="1"/>
  </r>
  <r>
    <x v="94"/>
    <x v="226"/>
    <n v="60.606060606060609"/>
    <x v="1"/>
    <x v="1"/>
  </r>
  <r>
    <x v="95"/>
    <x v="225"/>
    <n v="15.625"/>
    <x v="1"/>
    <x v="1"/>
  </r>
  <r>
    <x v="95"/>
    <x v="226"/>
    <n v="84.375"/>
    <x v="1"/>
    <x v="1"/>
  </r>
  <r>
    <x v="96"/>
    <x v="225"/>
    <n v="59.016393442622949"/>
    <x v="1"/>
    <x v="1"/>
  </r>
  <r>
    <x v="96"/>
    <x v="226"/>
    <n v="40.983606557377051"/>
    <x v="1"/>
    <x v="1"/>
  </r>
  <r>
    <x v="97"/>
    <x v="225"/>
    <n v="92.857142857142861"/>
    <x v="1"/>
    <x v="1"/>
  </r>
  <r>
    <x v="97"/>
    <x v="226"/>
    <n v="7.1428571428571432"/>
    <x v="1"/>
    <x v="1"/>
  </r>
  <r>
    <x v="98"/>
    <x v="227"/>
    <n v="51.70556552962298"/>
    <x v="1"/>
    <x v="1"/>
  </r>
  <r>
    <x v="98"/>
    <x v="228"/>
    <n v="48.29443447037702"/>
    <x v="1"/>
    <x v="1"/>
  </r>
  <r>
    <x v="99"/>
    <x v="227"/>
    <n v="576"/>
    <x v="1"/>
    <x v="1"/>
  </r>
  <r>
    <x v="99"/>
    <x v="228"/>
    <n v="538"/>
    <x v="1"/>
    <x v="1"/>
  </r>
  <r>
    <x v="90"/>
    <x v="211"/>
    <n v="22.659176029962548"/>
    <x v="2"/>
    <x v="1"/>
  </r>
  <r>
    <x v="90"/>
    <x v="212"/>
    <n v="74.765917602996254"/>
    <x v="2"/>
    <x v="1"/>
  </r>
  <r>
    <x v="90"/>
    <x v="4"/>
    <n v="2.5749063670411987"/>
    <x v="2"/>
    <x v="1"/>
  </r>
  <r>
    <x v="91"/>
    <x v="213"/>
    <n v="16.549625468164795"/>
    <x v="2"/>
    <x v="1"/>
  </r>
  <r>
    <x v="91"/>
    <x v="214"/>
    <n v="5.8286516853932584"/>
    <x v="2"/>
    <x v="1"/>
  </r>
  <r>
    <x v="91"/>
    <x v="215"/>
    <n v="33.309925093632955"/>
    <x v="2"/>
    <x v="1"/>
  </r>
  <r>
    <x v="91"/>
    <x v="216"/>
    <n v="2.1301498127340825"/>
    <x v="2"/>
    <x v="1"/>
  </r>
  <r>
    <x v="91"/>
    <x v="217"/>
    <n v="11.165730337078651"/>
    <x v="2"/>
    <x v="1"/>
  </r>
  <r>
    <x v="91"/>
    <x v="218"/>
    <n v="4.7518726591760299"/>
    <x v="2"/>
    <x v="1"/>
  </r>
  <r>
    <x v="91"/>
    <x v="219"/>
    <n v="1.0299625468164795"/>
    <x v="2"/>
    <x v="1"/>
  </r>
  <r>
    <x v="91"/>
    <x v="220"/>
    <n v="25.234082397003746"/>
    <x v="2"/>
    <x v="1"/>
  </r>
  <r>
    <x v="92"/>
    <x v="221"/>
    <n v="16.549625468164795"/>
    <x v="2"/>
    <x v="1"/>
  </r>
  <r>
    <x v="92"/>
    <x v="222"/>
    <n v="7.9588014981273405"/>
    <x v="2"/>
    <x v="1"/>
  </r>
  <r>
    <x v="92"/>
    <x v="223"/>
    <n v="50.257490636704119"/>
    <x v="2"/>
    <x v="1"/>
  </r>
  <r>
    <x v="92"/>
    <x v="224"/>
    <n v="22.659176029962548"/>
    <x v="2"/>
    <x v="1"/>
  </r>
  <r>
    <x v="92"/>
    <x v="4"/>
    <n v="2.5749063670411987"/>
    <x v="2"/>
    <x v="1"/>
  </r>
  <r>
    <x v="93"/>
    <x v="225"/>
    <n v="12.619300106044539"/>
    <x v="2"/>
    <x v="1"/>
  </r>
  <r>
    <x v="93"/>
    <x v="226"/>
    <n v="87.380699893955466"/>
    <x v="2"/>
    <x v="1"/>
  </r>
  <r>
    <x v="94"/>
    <x v="225"/>
    <n v="39.370932754880691"/>
    <x v="2"/>
    <x v="1"/>
  </r>
  <r>
    <x v="94"/>
    <x v="226"/>
    <n v="60.629067245119309"/>
    <x v="2"/>
    <x v="1"/>
  </r>
  <r>
    <x v="95"/>
    <x v="225"/>
    <n v="13.333333333333334"/>
    <x v="2"/>
    <x v="1"/>
  </r>
  <r>
    <x v="95"/>
    <x v="226"/>
    <n v="86.666666666666671"/>
    <x v="2"/>
    <x v="1"/>
  </r>
  <r>
    <x v="96"/>
    <x v="225"/>
    <n v="26.602564102564102"/>
    <x v="2"/>
    <x v="1"/>
  </r>
  <r>
    <x v="96"/>
    <x v="226"/>
    <n v="73.397435897435898"/>
    <x v="2"/>
    <x v="1"/>
  </r>
  <r>
    <x v="97"/>
    <x v="225"/>
    <n v="30.76923076923077"/>
    <x v="2"/>
    <x v="1"/>
  </r>
  <r>
    <x v="97"/>
    <x v="226"/>
    <n v="69.230769230769226"/>
    <x v="2"/>
    <x v="1"/>
  </r>
  <r>
    <x v="98"/>
    <x v="227"/>
    <n v="23.857232310582344"/>
    <x v="2"/>
    <x v="1"/>
  </r>
  <r>
    <x v="98"/>
    <x v="228"/>
    <n v="76.142767689417653"/>
    <x v="2"/>
    <x v="1"/>
  </r>
  <r>
    <x v="99"/>
    <x v="227"/>
    <n v="762"/>
    <x v="2"/>
    <x v="1"/>
  </r>
  <r>
    <x v="99"/>
    <x v="228"/>
    <n v="2432"/>
    <x v="2"/>
    <x v="1"/>
  </r>
  <r>
    <x v="90"/>
    <x v="211"/>
    <n v="37.608426270136306"/>
    <x v="3"/>
    <x v="1"/>
  </r>
  <r>
    <x v="90"/>
    <x v="212"/>
    <n v="58.798017348203224"/>
    <x v="3"/>
    <x v="1"/>
  </r>
  <r>
    <x v="90"/>
    <x v="4"/>
    <n v="3.5935563816604708"/>
    <x v="3"/>
    <x v="1"/>
  </r>
  <r>
    <x v="91"/>
    <x v="213"/>
    <n v="33.023543990086743"/>
    <x v="3"/>
    <x v="1"/>
  </r>
  <r>
    <x v="91"/>
    <x v="214"/>
    <n v="12.825278810408921"/>
    <x v="3"/>
    <x v="1"/>
  </r>
  <r>
    <x v="91"/>
    <x v="215"/>
    <n v="3.7794299876084261"/>
    <x v="3"/>
    <x v="1"/>
  </r>
  <r>
    <x v="91"/>
    <x v="216"/>
    <n v="6.0718711276332096"/>
    <x v="3"/>
    <x v="1"/>
  </r>
  <r>
    <x v="91"/>
    <x v="217"/>
    <n v="2.5402726146220571"/>
    <x v="3"/>
    <x v="1"/>
  </r>
  <r>
    <x v="91"/>
    <x v="218"/>
    <n v="0.3097893432465923"/>
    <x v="3"/>
    <x v="1"/>
  </r>
  <r>
    <x v="91"/>
    <x v="219"/>
    <n v="0.24783147459727387"/>
    <x v="3"/>
    <x v="1"/>
  </r>
  <r>
    <x v="91"/>
    <x v="220"/>
    <n v="41.201982651796776"/>
    <x v="3"/>
    <x v="1"/>
  </r>
  <r>
    <x v="92"/>
    <x v="221"/>
    <n v="33.023543990086743"/>
    <x v="3"/>
    <x v="1"/>
  </r>
  <r>
    <x v="92"/>
    <x v="222"/>
    <n v="18.89714993804213"/>
    <x v="3"/>
    <x v="1"/>
  </r>
  <r>
    <x v="92"/>
    <x v="223"/>
    <n v="6.8773234200743492"/>
    <x v="3"/>
    <x v="1"/>
  </r>
  <r>
    <x v="92"/>
    <x v="224"/>
    <n v="37.608426270136306"/>
    <x v="3"/>
    <x v="1"/>
  </r>
  <r>
    <x v="92"/>
    <x v="4"/>
    <n v="3.5935563816604708"/>
    <x v="3"/>
    <x v="1"/>
  </r>
  <r>
    <x v="93"/>
    <x v="225"/>
    <n v="74.545454545454547"/>
    <x v="3"/>
    <x v="1"/>
  </r>
  <r>
    <x v="93"/>
    <x v="226"/>
    <n v="25.454545454545453"/>
    <x v="3"/>
    <x v="1"/>
  </r>
  <r>
    <x v="94"/>
    <x v="225"/>
    <n v="87.5"/>
    <x v="3"/>
    <x v="1"/>
  </r>
  <r>
    <x v="94"/>
    <x v="226"/>
    <n v="12.5"/>
    <x v="3"/>
    <x v="1"/>
  </r>
  <r>
    <x v="95"/>
    <x v="225"/>
    <n v="70.48458149779735"/>
    <x v="3"/>
    <x v="1"/>
  </r>
  <r>
    <x v="95"/>
    <x v="226"/>
    <n v="29.515418502202643"/>
    <x v="3"/>
    <x v="1"/>
  </r>
  <r>
    <x v="96"/>
    <x v="225"/>
    <n v="86.915887850467286"/>
    <x v="3"/>
    <x v="1"/>
  </r>
  <r>
    <x v="96"/>
    <x v="226"/>
    <n v="13.084112149532711"/>
    <x v="3"/>
    <x v="1"/>
  </r>
  <r>
    <x v="97"/>
    <x v="225"/>
    <n v="100"/>
    <x v="3"/>
    <x v="1"/>
  </r>
  <r>
    <x v="97"/>
    <x v="226"/>
    <n v="0"/>
    <x v="3"/>
    <x v="1"/>
  </r>
  <r>
    <x v="98"/>
    <x v="227"/>
    <n v="49.63119072708114"/>
    <x v="3"/>
    <x v="1"/>
  </r>
  <r>
    <x v="98"/>
    <x v="228"/>
    <n v="50.36880927291886"/>
    <x v="3"/>
    <x v="1"/>
  </r>
  <r>
    <x v="99"/>
    <x v="227"/>
    <n v="471"/>
    <x v="3"/>
    <x v="1"/>
  </r>
  <r>
    <x v="99"/>
    <x v="228"/>
    <n v="478"/>
    <x v="3"/>
    <x v="1"/>
  </r>
  <r>
    <x v="90"/>
    <x v="211"/>
    <n v="21.428571428571427"/>
    <x v="4"/>
    <x v="1"/>
  </r>
  <r>
    <x v="90"/>
    <x v="212"/>
    <n v="75.757575757575751"/>
    <x v="4"/>
    <x v="1"/>
  </r>
  <r>
    <x v="90"/>
    <x v="4"/>
    <n v="2.8138528138528138"/>
    <x v="4"/>
    <x v="1"/>
  </r>
  <r>
    <x v="91"/>
    <x v="213"/>
    <n v="21.645021645021647"/>
    <x v="4"/>
    <x v="1"/>
  </r>
  <r>
    <x v="91"/>
    <x v="214"/>
    <n v="8.4415584415584419"/>
    <x v="4"/>
    <x v="1"/>
  </r>
  <r>
    <x v="91"/>
    <x v="215"/>
    <n v="27.056277056277057"/>
    <x v="4"/>
    <x v="1"/>
  </r>
  <r>
    <x v="91"/>
    <x v="216"/>
    <n v="4.112554112554113"/>
    <x v="4"/>
    <x v="1"/>
  </r>
  <r>
    <x v="91"/>
    <x v="217"/>
    <n v="13.203463203463203"/>
    <x v="4"/>
    <x v="1"/>
  </r>
  <r>
    <x v="91"/>
    <x v="218"/>
    <n v="0.86580086580086579"/>
    <x v="4"/>
    <x v="1"/>
  </r>
  <r>
    <x v="91"/>
    <x v="219"/>
    <n v="0.4329004329004329"/>
    <x v="4"/>
    <x v="1"/>
  </r>
  <r>
    <x v="91"/>
    <x v="220"/>
    <n v="24.242424242424242"/>
    <x v="4"/>
    <x v="1"/>
  </r>
  <r>
    <x v="92"/>
    <x v="221"/>
    <n v="21.645021645021647"/>
    <x v="4"/>
    <x v="1"/>
  </r>
  <r>
    <x v="92"/>
    <x v="222"/>
    <n v="12.554112554112555"/>
    <x v="4"/>
    <x v="1"/>
  </r>
  <r>
    <x v="92"/>
    <x v="223"/>
    <n v="41.558441558441558"/>
    <x v="4"/>
    <x v="1"/>
  </r>
  <r>
    <x v="92"/>
    <x v="224"/>
    <n v="21.428571428571427"/>
    <x v="4"/>
    <x v="1"/>
  </r>
  <r>
    <x v="92"/>
    <x v="4"/>
    <n v="2.8138528138528138"/>
    <x v="4"/>
    <x v="1"/>
  </r>
  <r>
    <x v="93"/>
    <x v="225"/>
    <n v="21.621621621621621"/>
    <x v="4"/>
    <x v="1"/>
  </r>
  <r>
    <x v="93"/>
    <x v="226"/>
    <n v="78.378378378378372"/>
    <x v="4"/>
    <x v="1"/>
  </r>
  <r>
    <x v="94"/>
    <x v="225"/>
    <n v="26.086956521739129"/>
    <x v="4"/>
    <x v="1"/>
  </r>
  <r>
    <x v="94"/>
    <x v="226"/>
    <n v="73.913043478260875"/>
    <x v="4"/>
    <x v="1"/>
  </r>
  <r>
    <x v="95"/>
    <x v="225"/>
    <n v="22.872340425531913"/>
    <x v="4"/>
    <x v="1"/>
  </r>
  <r>
    <x v="95"/>
    <x v="226"/>
    <n v="77.127659574468083"/>
    <x v="4"/>
    <x v="1"/>
  </r>
  <r>
    <x v="96"/>
    <x v="225"/>
    <n v="36.170212765957444"/>
    <x v="4"/>
    <x v="1"/>
  </r>
  <r>
    <x v="96"/>
    <x v="226"/>
    <n v="63.829787234042556"/>
    <x v="4"/>
    <x v="1"/>
  </r>
  <r>
    <x v="97"/>
    <x v="225"/>
    <n v="55.555555555555557"/>
    <x v="4"/>
    <x v="1"/>
  </r>
  <r>
    <x v="97"/>
    <x v="226"/>
    <n v="44.444444444444443"/>
    <x v="4"/>
    <x v="1"/>
  </r>
  <r>
    <x v="98"/>
    <x v="227"/>
    <n v="38"/>
    <x v="4"/>
    <x v="1"/>
  </r>
  <r>
    <x v="98"/>
    <x v="228"/>
    <n v="62"/>
    <x v="4"/>
    <x v="1"/>
  </r>
  <r>
    <x v="99"/>
    <x v="227"/>
    <n v="266"/>
    <x v="4"/>
    <x v="1"/>
  </r>
  <r>
    <x v="99"/>
    <x v="228"/>
    <n v="434"/>
    <x v="4"/>
    <x v="1"/>
  </r>
  <r>
    <x v="90"/>
    <x v="211"/>
    <n v="24.352331606217618"/>
    <x v="5"/>
    <x v="1"/>
  </r>
  <r>
    <x v="90"/>
    <x v="212"/>
    <n v="74.093264248704656"/>
    <x v="5"/>
    <x v="1"/>
  </r>
  <r>
    <x v="90"/>
    <x v="229"/>
    <n v="1.5544041450777202"/>
    <x v="5"/>
    <x v="1"/>
  </r>
  <r>
    <x v="91"/>
    <x v="213"/>
    <n v="21.243523316062177"/>
    <x v="5"/>
    <x v="1"/>
  </r>
  <r>
    <x v="91"/>
    <x v="214"/>
    <n v="10.362694300518134"/>
    <x v="5"/>
    <x v="1"/>
  </r>
  <r>
    <x v="91"/>
    <x v="215"/>
    <n v="20.207253886010363"/>
    <x v="5"/>
    <x v="1"/>
  </r>
  <r>
    <x v="91"/>
    <x v="216"/>
    <n v="6.2176165803108807"/>
    <x v="5"/>
    <x v="1"/>
  </r>
  <r>
    <x v="91"/>
    <x v="217"/>
    <n v="14.507772020725389"/>
    <x v="5"/>
    <x v="1"/>
  </r>
  <r>
    <x v="91"/>
    <x v="218"/>
    <n v="0.51813471502590669"/>
    <x v="5"/>
    <x v="1"/>
  </r>
  <r>
    <x v="91"/>
    <x v="219"/>
    <n v="1.0362694300518134"/>
    <x v="5"/>
    <x v="1"/>
  </r>
  <r>
    <x v="91"/>
    <x v="220"/>
    <n v="25.906735751295336"/>
    <x v="5"/>
    <x v="1"/>
  </r>
  <r>
    <x v="92"/>
    <x v="221"/>
    <n v="21.243523316062177"/>
    <x v="5"/>
    <x v="1"/>
  </r>
  <r>
    <x v="92"/>
    <x v="222"/>
    <n v="16.580310880829014"/>
    <x v="5"/>
    <x v="1"/>
  </r>
  <r>
    <x v="92"/>
    <x v="223"/>
    <n v="36.269430051813472"/>
    <x v="5"/>
    <x v="1"/>
  </r>
  <r>
    <x v="92"/>
    <x v="224"/>
    <n v="24.352331606217618"/>
    <x v="5"/>
    <x v="1"/>
  </r>
  <r>
    <x v="92"/>
    <x v="4"/>
    <n v="1.5544041450777202"/>
    <x v="5"/>
    <x v="1"/>
  </r>
  <r>
    <x v="93"/>
    <x v="225"/>
    <n v="35"/>
    <x v="5"/>
    <x v="1"/>
  </r>
  <r>
    <x v="93"/>
    <x v="226"/>
    <n v="65"/>
    <x v="5"/>
    <x v="1"/>
  </r>
  <r>
    <x v="94"/>
    <x v="225"/>
    <n v="36.363636363636367"/>
    <x v="5"/>
    <x v="1"/>
  </r>
  <r>
    <x v="94"/>
    <x v="226"/>
    <n v="63.636363636363633"/>
    <x v="5"/>
    <x v="1"/>
  </r>
  <r>
    <x v="95"/>
    <x v="225"/>
    <n v="30.76923076923077"/>
    <x v="5"/>
    <x v="1"/>
  </r>
  <r>
    <x v="95"/>
    <x v="226"/>
    <n v="69.230769230769226"/>
    <x v="5"/>
    <x v="1"/>
  </r>
  <r>
    <x v="96"/>
    <x v="225"/>
    <n v="25"/>
    <x v="5"/>
    <x v="1"/>
  </r>
  <r>
    <x v="96"/>
    <x v="226"/>
    <n v="75"/>
    <x v="5"/>
    <x v="1"/>
  </r>
  <r>
    <x v="97"/>
    <x v="225"/>
    <n v="66.666666666666671"/>
    <x v="5"/>
    <x v="1"/>
  </r>
  <r>
    <x v="97"/>
    <x v="226"/>
    <n v="33.333333333333336"/>
    <x v="5"/>
    <x v="1"/>
  </r>
  <r>
    <x v="98"/>
    <x v="227"/>
    <n v="48.251748251748253"/>
    <x v="5"/>
    <x v="1"/>
  </r>
  <r>
    <x v="98"/>
    <x v="228"/>
    <n v="51.748251748251747"/>
    <x v="5"/>
    <x v="1"/>
  </r>
  <r>
    <x v="99"/>
    <x v="227"/>
    <n v="69"/>
    <x v="5"/>
    <x v="1"/>
  </r>
  <r>
    <x v="100"/>
    <x v="228"/>
    <n v="74"/>
    <x v="5"/>
    <x v="1"/>
  </r>
  <r>
    <x v="90"/>
    <x v="211"/>
    <n v="15"/>
    <x v="6"/>
    <x v="1"/>
  </r>
  <r>
    <x v="90"/>
    <x v="212"/>
    <n v="81.875"/>
    <x v="6"/>
    <x v="1"/>
  </r>
  <r>
    <x v="90"/>
    <x v="4"/>
    <n v="3.125"/>
    <x v="6"/>
    <x v="1"/>
  </r>
  <r>
    <x v="91"/>
    <x v="213"/>
    <n v="16.875"/>
    <x v="6"/>
    <x v="1"/>
  </r>
  <r>
    <x v="91"/>
    <x v="214"/>
    <n v="8.125"/>
    <x v="6"/>
    <x v="1"/>
  </r>
  <r>
    <x v="91"/>
    <x v="215"/>
    <n v="37.5"/>
    <x v="6"/>
    <x v="1"/>
  </r>
  <r>
    <x v="91"/>
    <x v="216"/>
    <n v="1.875"/>
    <x v="6"/>
    <x v="1"/>
  </r>
  <r>
    <x v="91"/>
    <x v="217"/>
    <n v="15.625"/>
    <x v="6"/>
    <x v="1"/>
  </r>
  <r>
    <x v="91"/>
    <x v="218"/>
    <n v="1.25"/>
    <x v="6"/>
    <x v="1"/>
  </r>
  <r>
    <x v="91"/>
    <x v="219"/>
    <n v="0.625"/>
    <x v="6"/>
    <x v="1"/>
  </r>
  <r>
    <x v="91"/>
    <x v="220"/>
    <n v="18.125"/>
    <x v="6"/>
    <x v="1"/>
  </r>
  <r>
    <x v="92"/>
    <x v="221"/>
    <n v="16.875"/>
    <x v="6"/>
    <x v="1"/>
  </r>
  <r>
    <x v="92"/>
    <x v="222"/>
    <n v="10"/>
    <x v="6"/>
    <x v="1"/>
  </r>
  <r>
    <x v="92"/>
    <x v="223"/>
    <n v="55"/>
    <x v="6"/>
    <x v="1"/>
  </r>
  <r>
    <x v="92"/>
    <x v="224"/>
    <n v="15"/>
    <x v="6"/>
    <x v="1"/>
  </r>
  <r>
    <x v="92"/>
    <x v="4"/>
    <n v="3.125"/>
    <x v="6"/>
    <x v="1"/>
  </r>
  <r>
    <x v="93"/>
    <x v="225"/>
    <n v="8.3333333333333339"/>
    <x v="6"/>
    <x v="1"/>
  </r>
  <r>
    <x v="93"/>
    <x v="226"/>
    <n v="91.666666666666671"/>
    <x v="6"/>
    <x v="1"/>
  </r>
  <r>
    <x v="94"/>
    <x v="225"/>
    <n v="13.636363636363637"/>
    <x v="6"/>
    <x v="1"/>
  </r>
  <r>
    <x v="94"/>
    <x v="226"/>
    <n v="86.36363636363636"/>
    <x v="6"/>
    <x v="1"/>
  </r>
  <r>
    <x v="95"/>
    <x v="225"/>
    <n v="18.181818181818183"/>
    <x v="6"/>
    <x v="1"/>
  </r>
  <r>
    <x v="95"/>
    <x v="226"/>
    <n v="81.818181818181813"/>
    <x v="6"/>
    <x v="1"/>
  </r>
  <r>
    <x v="96"/>
    <x v="225"/>
    <n v="37.5"/>
    <x v="6"/>
    <x v="1"/>
  </r>
  <r>
    <x v="96"/>
    <x v="226"/>
    <n v="62.5"/>
    <x v="6"/>
    <x v="1"/>
  </r>
  <r>
    <x v="97"/>
    <x v="225"/>
    <n v="100"/>
    <x v="6"/>
    <x v="1"/>
  </r>
  <r>
    <x v="97"/>
    <x v="226"/>
    <n v="0"/>
    <x v="6"/>
    <x v="1"/>
  </r>
  <r>
    <x v="98"/>
    <x v="227"/>
    <n v="28.244274809160306"/>
    <x v="6"/>
    <x v="1"/>
  </r>
  <r>
    <x v="98"/>
    <x v="228"/>
    <n v="71.755725190839698"/>
    <x v="6"/>
    <x v="1"/>
  </r>
  <r>
    <x v="99"/>
    <x v="227"/>
    <n v="37"/>
    <x v="6"/>
    <x v="1"/>
  </r>
  <r>
    <x v="99"/>
    <x v="228"/>
    <n v="94"/>
    <x v="6"/>
    <x v="1"/>
  </r>
  <r>
    <x v="90"/>
    <x v="211"/>
    <n v="24.832214765100669"/>
    <x v="7"/>
    <x v="1"/>
  </r>
  <r>
    <x v="90"/>
    <x v="212"/>
    <n v="72.483221476510067"/>
    <x v="7"/>
    <x v="1"/>
  </r>
  <r>
    <x v="90"/>
    <x v="4"/>
    <n v="2.6845637583892619"/>
    <x v="7"/>
    <x v="1"/>
  </r>
  <r>
    <x v="91"/>
    <x v="213"/>
    <n v="22.818791946308725"/>
    <x v="7"/>
    <x v="1"/>
  </r>
  <r>
    <x v="91"/>
    <x v="214"/>
    <n v="7.3825503355704694"/>
    <x v="7"/>
    <x v="1"/>
  </r>
  <r>
    <x v="91"/>
    <x v="215"/>
    <n v="26.174496644295303"/>
    <x v="7"/>
    <x v="1"/>
  </r>
  <r>
    <x v="91"/>
    <x v="216"/>
    <n v="3.3557046979865772"/>
    <x v="7"/>
    <x v="1"/>
  </r>
  <r>
    <x v="91"/>
    <x v="217"/>
    <n v="11.74496644295302"/>
    <x v="7"/>
    <x v="1"/>
  </r>
  <r>
    <x v="91"/>
    <x v="218"/>
    <n v="1.0067114093959733"/>
    <x v="7"/>
    <x v="1"/>
  </r>
  <r>
    <x v="91"/>
    <x v="219"/>
    <n v="0"/>
    <x v="7"/>
    <x v="1"/>
  </r>
  <r>
    <x v="91"/>
    <x v="220"/>
    <n v="27.516778523489933"/>
    <x v="7"/>
    <x v="1"/>
  </r>
  <r>
    <x v="92"/>
    <x v="221"/>
    <n v="22.818791946308725"/>
    <x v="7"/>
    <x v="1"/>
  </r>
  <r>
    <x v="92"/>
    <x v="222"/>
    <n v="10.738255033557047"/>
    <x v="7"/>
    <x v="1"/>
  </r>
  <r>
    <x v="92"/>
    <x v="223"/>
    <n v="38.926174496644293"/>
    <x v="7"/>
    <x v="1"/>
  </r>
  <r>
    <x v="92"/>
    <x v="224"/>
    <n v="24.832214765100669"/>
    <x v="7"/>
    <x v="1"/>
  </r>
  <r>
    <x v="92"/>
    <x v="4"/>
    <n v="2.6845637583892619"/>
    <x v="7"/>
    <x v="1"/>
  </r>
  <r>
    <x v="93"/>
    <x v="225"/>
    <n v="28.571428571428573"/>
    <x v="7"/>
    <x v="1"/>
  </r>
  <r>
    <x v="93"/>
    <x v="226"/>
    <n v="71.428571428571431"/>
    <x v="7"/>
    <x v="1"/>
  </r>
  <r>
    <x v="94"/>
    <x v="225"/>
    <n v="35.294117647058826"/>
    <x v="7"/>
    <x v="1"/>
  </r>
  <r>
    <x v="94"/>
    <x v="226"/>
    <n v="64.705882352941174"/>
    <x v="7"/>
    <x v="1"/>
  </r>
  <r>
    <x v="95"/>
    <x v="225"/>
    <n v="18.75"/>
    <x v="7"/>
    <x v="1"/>
  </r>
  <r>
    <x v="95"/>
    <x v="226"/>
    <n v="81.25"/>
    <x v="7"/>
    <x v="1"/>
  </r>
  <r>
    <x v="96"/>
    <x v="225"/>
    <n v="40"/>
    <x v="7"/>
    <x v="1"/>
  </r>
  <r>
    <x v="96"/>
    <x v="226"/>
    <n v="60"/>
    <x v="7"/>
    <x v="1"/>
  </r>
  <r>
    <x v="97"/>
    <x v="225"/>
    <n v="66.666666666666671"/>
    <x v="7"/>
    <x v="1"/>
  </r>
  <r>
    <x v="97"/>
    <x v="226"/>
    <n v="33.333333333333336"/>
    <x v="7"/>
    <x v="1"/>
  </r>
  <r>
    <x v="98"/>
    <x v="227"/>
    <n v="37.962962962962962"/>
    <x v="7"/>
    <x v="1"/>
  </r>
  <r>
    <x v="98"/>
    <x v="228"/>
    <n v="62.037037037037038"/>
    <x v="7"/>
    <x v="1"/>
  </r>
  <r>
    <x v="99"/>
    <x v="227"/>
    <n v="82"/>
    <x v="7"/>
    <x v="1"/>
  </r>
  <r>
    <x v="100"/>
    <x v="228"/>
    <n v="134"/>
    <x v="7"/>
    <x v="1"/>
  </r>
  <r>
    <x v="90"/>
    <x v="211"/>
    <n v="19.413919413919412"/>
    <x v="8"/>
    <x v="1"/>
  </r>
  <r>
    <x v="90"/>
    <x v="212"/>
    <n v="76.92307692307692"/>
    <x v="8"/>
    <x v="1"/>
  </r>
  <r>
    <x v="90"/>
    <x v="4"/>
    <n v="3.6630036630036629"/>
    <x v="8"/>
    <x v="1"/>
  </r>
  <r>
    <x v="91"/>
    <x v="213"/>
    <n v="23.443223443223442"/>
    <x v="8"/>
    <x v="1"/>
  </r>
  <r>
    <x v="91"/>
    <x v="214"/>
    <n v="8.4249084249084252"/>
    <x v="8"/>
    <x v="1"/>
  </r>
  <r>
    <x v="91"/>
    <x v="215"/>
    <n v="26.739926739926741"/>
    <x v="8"/>
    <x v="1"/>
  </r>
  <r>
    <x v="91"/>
    <x v="216"/>
    <n v="4.7619047619047619"/>
    <x v="8"/>
    <x v="1"/>
  </r>
  <r>
    <x v="91"/>
    <x v="217"/>
    <n v="12.454212454212454"/>
    <x v="8"/>
    <x v="1"/>
  </r>
  <r>
    <x v="91"/>
    <x v="218"/>
    <n v="0.73260073260073255"/>
    <x v="8"/>
    <x v="1"/>
  </r>
  <r>
    <x v="91"/>
    <x v="219"/>
    <n v="0.36630036630036628"/>
    <x v="8"/>
    <x v="1"/>
  </r>
  <r>
    <x v="91"/>
    <x v="220"/>
    <n v="23.076923076923077"/>
    <x v="8"/>
    <x v="1"/>
  </r>
  <r>
    <x v="92"/>
    <x v="221"/>
    <n v="23.443223443223442"/>
    <x v="8"/>
    <x v="1"/>
  </r>
  <r>
    <x v="92"/>
    <x v="222"/>
    <n v="13.186813186813186"/>
    <x v="8"/>
    <x v="1"/>
  </r>
  <r>
    <x v="92"/>
    <x v="223"/>
    <n v="40.293040293040292"/>
    <x v="8"/>
    <x v="1"/>
  </r>
  <r>
    <x v="92"/>
    <x v="224"/>
    <n v="19.413919413919412"/>
    <x v="8"/>
    <x v="1"/>
  </r>
  <r>
    <x v="92"/>
    <x v="4"/>
    <n v="3.6630036630036629"/>
    <x v="8"/>
    <x v="1"/>
  </r>
  <r>
    <x v="93"/>
    <x v="225"/>
    <n v="20"/>
    <x v="8"/>
    <x v="1"/>
  </r>
  <r>
    <x v="93"/>
    <x v="226"/>
    <n v="80"/>
    <x v="8"/>
    <x v="1"/>
  </r>
  <r>
    <x v="94"/>
    <x v="225"/>
    <n v="26.315789473684209"/>
    <x v="8"/>
    <x v="1"/>
  </r>
  <r>
    <x v="94"/>
    <x v="226"/>
    <n v="73.684210526315795"/>
    <x v="8"/>
    <x v="1"/>
  </r>
  <r>
    <x v="95"/>
    <x v="225"/>
    <n v="24.166666666666668"/>
    <x v="8"/>
    <x v="1"/>
  </r>
  <r>
    <x v="95"/>
    <x v="226"/>
    <n v="75.833333333333329"/>
    <x v="8"/>
    <x v="1"/>
  </r>
  <r>
    <x v="96"/>
    <x v="225"/>
    <n v="41.176470588235297"/>
    <x v="8"/>
    <x v="1"/>
  </r>
  <r>
    <x v="96"/>
    <x v="226"/>
    <n v="58.823529411764703"/>
    <x v="8"/>
    <x v="1"/>
  </r>
  <r>
    <x v="97"/>
    <x v="225"/>
    <n v="0"/>
    <x v="8"/>
    <x v="1"/>
  </r>
  <r>
    <x v="97"/>
    <x v="226"/>
    <n v="100"/>
    <x v="8"/>
    <x v="1"/>
  </r>
  <r>
    <x v="98"/>
    <x v="227"/>
    <n v="37.142857142857146"/>
    <x v="8"/>
    <x v="1"/>
  </r>
  <r>
    <x v="98"/>
    <x v="228"/>
    <n v="62.857142857142854"/>
    <x v="8"/>
    <x v="1"/>
  </r>
  <r>
    <x v="99"/>
    <x v="227"/>
    <n v="78"/>
    <x v="8"/>
    <x v="1"/>
  </r>
  <r>
    <x v="99"/>
    <x v="228"/>
    <n v="132"/>
    <x v="8"/>
    <x v="1"/>
  </r>
  <r>
    <x v="90"/>
    <x v="211"/>
    <n v="31.395348837209301"/>
    <x v="9"/>
    <x v="1"/>
  </r>
  <r>
    <x v="90"/>
    <x v="212"/>
    <n v="65.406976744186053"/>
    <x v="9"/>
    <x v="1"/>
  </r>
  <r>
    <x v="90"/>
    <x v="4"/>
    <n v="3.1976744186046511"/>
    <x v="9"/>
    <x v="1"/>
  </r>
  <r>
    <x v="91"/>
    <x v="213"/>
    <n v="28.197674418604652"/>
    <x v="9"/>
    <x v="1"/>
  </r>
  <r>
    <x v="91"/>
    <x v="214"/>
    <n v="15.988372093023257"/>
    <x v="9"/>
    <x v="1"/>
  </r>
  <r>
    <x v="91"/>
    <x v="215"/>
    <n v="6.9767441860465116"/>
    <x v="9"/>
    <x v="1"/>
  </r>
  <r>
    <x v="91"/>
    <x v="216"/>
    <n v="9.8837209302325579"/>
    <x v="9"/>
    <x v="1"/>
  </r>
  <r>
    <x v="91"/>
    <x v="217"/>
    <n v="2.3255813953488373"/>
    <x v="9"/>
    <x v="1"/>
  </r>
  <r>
    <x v="91"/>
    <x v="218"/>
    <n v="1.7441860465116279"/>
    <x v="9"/>
    <x v="1"/>
  </r>
  <r>
    <x v="91"/>
    <x v="219"/>
    <n v="0.29069767441860467"/>
    <x v="9"/>
    <x v="1"/>
  </r>
  <r>
    <x v="91"/>
    <x v="220"/>
    <n v="34.593023255813954"/>
    <x v="9"/>
    <x v="1"/>
  </r>
  <r>
    <x v="92"/>
    <x v="221"/>
    <n v="28.197674418604652"/>
    <x v="9"/>
    <x v="1"/>
  </r>
  <r>
    <x v="92"/>
    <x v="222"/>
    <n v="25.872093023255815"/>
    <x v="9"/>
    <x v="1"/>
  </r>
  <r>
    <x v="92"/>
    <x v="223"/>
    <n v="11.337209302325581"/>
    <x v="9"/>
    <x v="1"/>
  </r>
  <r>
    <x v="92"/>
    <x v="224"/>
    <n v="31.395348837209301"/>
    <x v="9"/>
    <x v="1"/>
  </r>
  <r>
    <x v="92"/>
    <x v="4"/>
    <n v="3.1976744186046511"/>
    <x v="9"/>
    <x v="1"/>
  </r>
  <r>
    <x v="93"/>
    <x v="225"/>
    <n v="54.054054054054056"/>
    <x v="9"/>
    <x v="1"/>
  </r>
  <r>
    <x v="93"/>
    <x v="226"/>
    <n v="45.945945945945944"/>
    <x v="9"/>
    <x v="1"/>
  </r>
  <r>
    <x v="94"/>
    <x v="225"/>
    <n v="70.833333333333329"/>
    <x v="9"/>
    <x v="1"/>
  </r>
  <r>
    <x v="94"/>
    <x v="226"/>
    <n v="29.166666666666668"/>
    <x v="9"/>
    <x v="1"/>
  </r>
  <r>
    <x v="95"/>
    <x v="225"/>
    <n v="75.581395348837205"/>
    <x v="9"/>
    <x v="1"/>
  </r>
  <r>
    <x v="95"/>
    <x v="226"/>
    <n v="24.418604651162791"/>
    <x v="9"/>
    <x v="1"/>
  </r>
  <r>
    <x v="96"/>
    <x v="225"/>
    <n v="90.909090909090907"/>
    <x v="9"/>
    <x v="1"/>
  </r>
  <r>
    <x v="96"/>
    <x v="226"/>
    <n v="9.0909090909090917"/>
    <x v="9"/>
    <x v="1"/>
  </r>
  <r>
    <x v="97"/>
    <x v="225"/>
    <n v="66.666666666666671"/>
    <x v="9"/>
    <x v="1"/>
  </r>
  <r>
    <x v="97"/>
    <x v="226"/>
    <n v="33.333333333333336"/>
    <x v="9"/>
    <x v="1"/>
  </r>
  <r>
    <x v="98"/>
    <x v="227"/>
    <n v="48.444444444444443"/>
    <x v="9"/>
    <x v="1"/>
  </r>
  <r>
    <x v="98"/>
    <x v="228"/>
    <n v="51.555555555555557"/>
    <x v="9"/>
    <x v="1"/>
  </r>
  <r>
    <x v="99"/>
    <x v="227"/>
    <n v="109"/>
    <x v="9"/>
    <x v="1"/>
  </r>
  <r>
    <x v="99"/>
    <x v="228"/>
    <n v="116"/>
    <x v="9"/>
    <x v="1"/>
  </r>
  <r>
    <x v="90"/>
    <x v="211"/>
    <n v="48.178137651821864"/>
    <x v="10"/>
    <x v="1"/>
  </r>
  <r>
    <x v="90"/>
    <x v="212"/>
    <n v="46.963562753036435"/>
    <x v="10"/>
    <x v="1"/>
  </r>
  <r>
    <x v="90"/>
    <x v="4"/>
    <n v="4.8582995951417001"/>
    <x v="10"/>
    <x v="1"/>
  </r>
  <r>
    <x v="91"/>
    <x v="213"/>
    <n v="25.910931174089068"/>
    <x v="10"/>
    <x v="1"/>
  </r>
  <r>
    <x v="91"/>
    <x v="214"/>
    <n v="2.42914979757085"/>
    <x v="10"/>
    <x v="1"/>
  </r>
  <r>
    <x v="91"/>
    <x v="215"/>
    <n v="9.3117408906882595"/>
    <x v="10"/>
    <x v="1"/>
  </r>
  <r>
    <x v="91"/>
    <x v="216"/>
    <n v="1.214574898785425"/>
    <x v="10"/>
    <x v="1"/>
  </r>
  <r>
    <x v="91"/>
    <x v="217"/>
    <n v="5.668016194331984"/>
    <x v="10"/>
    <x v="1"/>
  </r>
  <r>
    <x v="91"/>
    <x v="218"/>
    <n v="1.214574898785425"/>
    <x v="10"/>
    <x v="1"/>
  </r>
  <r>
    <x v="91"/>
    <x v="219"/>
    <n v="1.214574898785425"/>
    <x v="10"/>
    <x v="1"/>
  </r>
  <r>
    <x v="91"/>
    <x v="220"/>
    <n v="53.036437246963565"/>
    <x v="10"/>
    <x v="1"/>
  </r>
  <r>
    <x v="92"/>
    <x v="221"/>
    <n v="25.910931174089068"/>
    <x v="10"/>
    <x v="1"/>
  </r>
  <r>
    <x v="92"/>
    <x v="222"/>
    <n v="3.6437246963562755"/>
    <x v="10"/>
    <x v="1"/>
  </r>
  <r>
    <x v="92"/>
    <x v="223"/>
    <n v="17.408906882591094"/>
    <x v="10"/>
    <x v="1"/>
  </r>
  <r>
    <x v="92"/>
    <x v="224"/>
    <n v="48.178137651821864"/>
    <x v="10"/>
    <x v="1"/>
  </r>
  <r>
    <x v="92"/>
    <x v="4"/>
    <n v="4.8582995951417001"/>
    <x v="10"/>
    <x v="1"/>
  </r>
  <r>
    <x v="93"/>
    <x v="225"/>
    <n v="14.814814814814815"/>
    <x v="10"/>
    <x v="1"/>
  </r>
  <r>
    <x v="93"/>
    <x v="226"/>
    <n v="85.18518518518519"/>
    <x v="10"/>
    <x v="1"/>
  </r>
  <r>
    <x v="94"/>
    <x v="225"/>
    <n v="50"/>
    <x v="10"/>
    <x v="1"/>
  </r>
  <r>
    <x v="94"/>
    <x v="226"/>
    <n v="50"/>
    <x v="10"/>
    <x v="1"/>
  </r>
  <r>
    <x v="95"/>
    <x v="225"/>
    <n v="13.636363636363637"/>
    <x v="10"/>
    <x v="1"/>
  </r>
  <r>
    <x v="95"/>
    <x v="226"/>
    <n v="86.36363636363636"/>
    <x v="10"/>
    <x v="1"/>
  </r>
  <r>
    <x v="96"/>
    <x v="225"/>
    <n v="33.333333333333336"/>
    <x v="10"/>
    <x v="1"/>
  </r>
  <r>
    <x v="96"/>
    <x v="226"/>
    <n v="66.666666666666671"/>
    <x v="10"/>
    <x v="1"/>
  </r>
  <r>
    <x v="97"/>
    <x v="225"/>
    <n v="100"/>
    <x v="10"/>
    <x v="1"/>
  </r>
  <r>
    <x v="97"/>
    <x v="226"/>
    <n v="0"/>
    <x v="10"/>
    <x v="1"/>
  </r>
  <r>
    <x v="98"/>
    <x v="227"/>
    <n v="61.206896551724135"/>
    <x v="10"/>
    <x v="1"/>
  </r>
  <r>
    <x v="98"/>
    <x v="228"/>
    <n v="38.793103448275865"/>
    <x v="10"/>
    <x v="1"/>
  </r>
  <r>
    <x v="99"/>
    <x v="227"/>
    <n v="71"/>
    <x v="10"/>
    <x v="1"/>
  </r>
  <r>
    <x v="99"/>
    <x v="228"/>
    <n v="45"/>
    <x v="10"/>
    <x v="1"/>
  </r>
  <r>
    <x v="90"/>
    <x v="211"/>
    <n v="40.370370370370374"/>
    <x v="11"/>
    <x v="1"/>
  </r>
  <r>
    <x v="90"/>
    <x v="212"/>
    <n v="58.148148148148145"/>
    <x v="11"/>
    <x v="1"/>
  </r>
  <r>
    <x v="90"/>
    <x v="4"/>
    <n v="1.4814814814814814"/>
    <x v="11"/>
    <x v="1"/>
  </r>
  <r>
    <x v="91"/>
    <x v="213"/>
    <n v="29.62962962962963"/>
    <x v="11"/>
    <x v="1"/>
  </r>
  <r>
    <x v="91"/>
    <x v="214"/>
    <n v="10.74074074074074"/>
    <x v="11"/>
    <x v="1"/>
  </r>
  <r>
    <x v="91"/>
    <x v="215"/>
    <n v="8.8888888888888893"/>
    <x v="11"/>
    <x v="1"/>
  </r>
  <r>
    <x v="91"/>
    <x v="216"/>
    <n v="5.5555555555555554"/>
    <x v="11"/>
    <x v="1"/>
  </r>
  <r>
    <x v="91"/>
    <x v="217"/>
    <n v="2.9629629629629628"/>
    <x v="11"/>
    <x v="1"/>
  </r>
  <r>
    <x v="91"/>
    <x v="218"/>
    <n v="0"/>
    <x v="11"/>
    <x v="1"/>
  </r>
  <r>
    <x v="91"/>
    <x v="219"/>
    <n v="0.37037037037037035"/>
    <x v="11"/>
    <x v="1"/>
  </r>
  <r>
    <x v="91"/>
    <x v="220"/>
    <n v="41.851851851851855"/>
    <x v="11"/>
    <x v="1"/>
  </r>
  <r>
    <x v="92"/>
    <x v="221"/>
    <n v="29.62962962962963"/>
    <x v="11"/>
    <x v="1"/>
  </r>
  <r>
    <x v="92"/>
    <x v="222"/>
    <n v="16.296296296296298"/>
    <x v="11"/>
    <x v="1"/>
  </r>
  <r>
    <x v="92"/>
    <x v="223"/>
    <n v="12.222222222222221"/>
    <x v="11"/>
    <x v="1"/>
  </r>
  <r>
    <x v="92"/>
    <x v="224"/>
    <n v="40.370370370370374"/>
    <x v="11"/>
    <x v="1"/>
  </r>
  <r>
    <x v="92"/>
    <x v="4"/>
    <n v="1.4814814814814814"/>
    <x v="11"/>
    <x v="1"/>
  </r>
  <r>
    <x v="93"/>
    <x v="225"/>
    <n v="43.243243243243242"/>
    <x v="11"/>
    <x v="1"/>
  </r>
  <r>
    <x v="93"/>
    <x v="226"/>
    <n v="56.756756756756758"/>
    <x v="11"/>
    <x v="1"/>
  </r>
  <r>
    <x v="94"/>
    <x v="225"/>
    <n v="64.285714285714292"/>
    <x v="11"/>
    <x v="1"/>
  </r>
  <r>
    <x v="94"/>
    <x v="226"/>
    <n v="35.714285714285715"/>
    <x v="11"/>
    <x v="1"/>
  </r>
  <r>
    <x v="95"/>
    <x v="225"/>
    <n v="65.714285714285708"/>
    <x v="11"/>
    <x v="1"/>
  </r>
  <r>
    <x v="95"/>
    <x v="226"/>
    <n v="34.285714285714285"/>
    <x v="11"/>
    <x v="1"/>
  </r>
  <r>
    <x v="96"/>
    <x v="225"/>
    <n v="83.333333333333329"/>
    <x v="11"/>
    <x v="1"/>
  </r>
  <r>
    <x v="96"/>
    <x v="226"/>
    <n v="16.666666666666668"/>
    <x v="11"/>
    <x v="1"/>
  </r>
  <r>
    <x v="97"/>
    <x v="225"/>
    <n v="0"/>
    <x v="11"/>
    <x v="1"/>
  </r>
  <r>
    <x v="97"/>
    <x v="226"/>
    <n v="0"/>
    <x v="11"/>
    <x v="1"/>
  </r>
  <r>
    <x v="98"/>
    <x v="227"/>
    <n v="43.949044585987259"/>
    <x v="11"/>
    <x v="1"/>
  </r>
  <r>
    <x v="98"/>
    <x v="228"/>
    <n v="56.050955414012741"/>
    <x v="11"/>
    <x v="1"/>
  </r>
  <r>
    <x v="99"/>
    <x v="227"/>
    <n v="69"/>
    <x v="11"/>
    <x v="1"/>
  </r>
  <r>
    <x v="99"/>
    <x v="228"/>
    <n v="88"/>
    <x v="11"/>
    <x v="1"/>
  </r>
  <r>
    <x v="90"/>
    <x v="211"/>
    <n v="44.897959183673471"/>
    <x v="12"/>
    <x v="1"/>
  </r>
  <r>
    <x v="90"/>
    <x v="212"/>
    <n v="45.918367346938773"/>
    <x v="12"/>
    <x v="1"/>
  </r>
  <r>
    <x v="90"/>
    <x v="4"/>
    <n v="9.183673469387756"/>
    <x v="12"/>
    <x v="1"/>
  </r>
  <r>
    <x v="91"/>
    <x v="213"/>
    <n v="22.789115646258505"/>
    <x v="12"/>
    <x v="1"/>
  </r>
  <r>
    <x v="91"/>
    <x v="214"/>
    <n v="2.7210884353741496"/>
    <x v="12"/>
    <x v="1"/>
  </r>
  <r>
    <x v="91"/>
    <x v="215"/>
    <n v="9.8639455782312933"/>
    <x v="12"/>
    <x v="1"/>
  </r>
  <r>
    <x v="91"/>
    <x v="216"/>
    <n v="0.68027210884353739"/>
    <x v="12"/>
    <x v="1"/>
  </r>
  <r>
    <x v="91"/>
    <x v="217"/>
    <n v="6.1224489795918364"/>
    <x v="12"/>
    <x v="1"/>
  </r>
  <r>
    <x v="91"/>
    <x v="218"/>
    <n v="2.0408163265306123"/>
    <x v="12"/>
    <x v="1"/>
  </r>
  <r>
    <x v="91"/>
    <x v="219"/>
    <n v="1.7006802721088434"/>
    <x v="12"/>
    <x v="1"/>
  </r>
  <r>
    <x v="91"/>
    <x v="220"/>
    <n v="54.081632653061227"/>
    <x v="12"/>
    <x v="1"/>
  </r>
  <r>
    <x v="92"/>
    <x v="221"/>
    <n v="22.789115646258505"/>
    <x v="12"/>
    <x v="1"/>
  </r>
  <r>
    <x v="92"/>
    <x v="222"/>
    <n v="3.4013605442176869"/>
    <x v="12"/>
    <x v="1"/>
  </r>
  <r>
    <x v="92"/>
    <x v="223"/>
    <n v="19.727891156462587"/>
    <x v="12"/>
    <x v="1"/>
  </r>
  <r>
    <x v="92"/>
    <x v="224"/>
    <n v="44.897959183673471"/>
    <x v="12"/>
    <x v="1"/>
  </r>
  <r>
    <x v="92"/>
    <x v="4"/>
    <n v="9.183673469387756"/>
    <x v="12"/>
    <x v="1"/>
  </r>
  <r>
    <x v="93"/>
    <x v="225"/>
    <n v="14.634146341463415"/>
    <x v="12"/>
    <x v="1"/>
  </r>
  <r>
    <x v="93"/>
    <x v="226"/>
    <n v="85.365853658536579"/>
    <x v="12"/>
    <x v="1"/>
  </r>
  <r>
    <x v="94"/>
    <x v="225"/>
    <n v="30"/>
    <x v="12"/>
    <x v="1"/>
  </r>
  <r>
    <x v="94"/>
    <x v="226"/>
    <n v="70"/>
    <x v="12"/>
    <x v="1"/>
  </r>
  <r>
    <x v="95"/>
    <x v="225"/>
    <n v="14.285714285714286"/>
    <x v="12"/>
    <x v="1"/>
  </r>
  <r>
    <x v="95"/>
    <x v="226"/>
    <n v="85.714285714285708"/>
    <x v="12"/>
    <x v="1"/>
  </r>
  <r>
    <x v="96"/>
    <x v="225"/>
    <n v="50"/>
    <x v="12"/>
    <x v="1"/>
  </r>
  <r>
    <x v="96"/>
    <x v="226"/>
    <n v="50"/>
    <x v="12"/>
    <x v="1"/>
  </r>
  <r>
    <x v="97"/>
    <x v="225"/>
    <n v="0"/>
    <x v="12"/>
    <x v="1"/>
  </r>
  <r>
    <x v="97"/>
    <x v="226"/>
    <n v="0"/>
    <x v="12"/>
    <x v="1"/>
  </r>
  <r>
    <x v="98"/>
    <x v="227"/>
    <n v="54.074074074074076"/>
    <x v="12"/>
    <x v="1"/>
  </r>
  <r>
    <x v="98"/>
    <x v="228"/>
    <n v="45.925925925925924"/>
    <x v="12"/>
    <x v="1"/>
  </r>
  <r>
    <x v="99"/>
    <x v="227"/>
    <n v="73"/>
    <x v="12"/>
    <x v="1"/>
  </r>
  <r>
    <x v="99"/>
    <x v="228"/>
    <n v="62"/>
    <x v="12"/>
    <x v="1"/>
  </r>
  <r>
    <x v="90"/>
    <x v="211"/>
    <n v="33.974358974358971"/>
    <x v="13"/>
    <x v="1"/>
  </r>
  <r>
    <x v="90"/>
    <x v="212"/>
    <n v="62.820512820512818"/>
    <x v="13"/>
    <x v="1"/>
  </r>
  <r>
    <x v="90"/>
    <x v="4"/>
    <n v="3.2051282051282053"/>
    <x v="13"/>
    <x v="1"/>
  </r>
  <r>
    <x v="91"/>
    <x v="213"/>
    <n v="28.846153846153847"/>
    <x v="13"/>
    <x v="1"/>
  </r>
  <r>
    <x v="91"/>
    <x v="214"/>
    <n v="10.256410256410257"/>
    <x v="13"/>
    <x v="1"/>
  </r>
  <r>
    <x v="91"/>
    <x v="215"/>
    <n v="5.7692307692307692"/>
    <x v="13"/>
    <x v="1"/>
  </r>
  <r>
    <x v="91"/>
    <x v="216"/>
    <n v="6.4102564102564106"/>
    <x v="13"/>
    <x v="1"/>
  </r>
  <r>
    <x v="91"/>
    <x v="217"/>
    <n v="9.615384615384615"/>
    <x v="13"/>
    <x v="1"/>
  </r>
  <r>
    <x v="91"/>
    <x v="218"/>
    <n v="0.64102564102564108"/>
    <x v="13"/>
    <x v="1"/>
  </r>
  <r>
    <x v="91"/>
    <x v="219"/>
    <n v="1.2820512820512822"/>
    <x v="13"/>
    <x v="1"/>
  </r>
  <r>
    <x v="91"/>
    <x v="220"/>
    <n v="37.179487179487182"/>
    <x v="13"/>
    <x v="1"/>
  </r>
  <r>
    <x v="92"/>
    <x v="221"/>
    <n v="28.846153846153847"/>
    <x v="13"/>
    <x v="1"/>
  </r>
  <r>
    <x v="92"/>
    <x v="222"/>
    <n v="16.666666666666668"/>
    <x v="13"/>
    <x v="1"/>
  </r>
  <r>
    <x v="92"/>
    <x v="223"/>
    <n v="17.307692307692307"/>
    <x v="13"/>
    <x v="1"/>
  </r>
  <r>
    <x v="92"/>
    <x v="224"/>
    <n v="33.974358974358971"/>
    <x v="13"/>
    <x v="1"/>
  </r>
  <r>
    <x v="92"/>
    <x v="4"/>
    <n v="3.2051282051282053"/>
    <x v="13"/>
    <x v="1"/>
  </r>
  <r>
    <x v="93"/>
    <x v="225"/>
    <n v="45.833333333333336"/>
    <x v="13"/>
    <x v="1"/>
  </r>
  <r>
    <x v="93"/>
    <x v="226"/>
    <n v="54.166666666666664"/>
    <x v="13"/>
    <x v="1"/>
  </r>
  <r>
    <x v="94"/>
    <x v="225"/>
    <n v="81.818181818181813"/>
    <x v="13"/>
    <x v="1"/>
  </r>
  <r>
    <x v="94"/>
    <x v="226"/>
    <n v="18.181818181818183"/>
    <x v="13"/>
    <x v="1"/>
  </r>
  <r>
    <x v="95"/>
    <x v="225"/>
    <n v="50"/>
    <x v="13"/>
    <x v="1"/>
  </r>
  <r>
    <x v="95"/>
    <x v="226"/>
    <n v="50"/>
    <x v="13"/>
    <x v="1"/>
  </r>
  <r>
    <x v="96"/>
    <x v="225"/>
    <n v="60"/>
    <x v="13"/>
    <x v="1"/>
  </r>
  <r>
    <x v="96"/>
    <x v="226"/>
    <n v="40"/>
    <x v="13"/>
    <x v="1"/>
  </r>
  <r>
    <x v="97"/>
    <x v="225"/>
    <n v="0"/>
    <x v="13"/>
    <x v="1"/>
  </r>
  <r>
    <x v="97"/>
    <x v="226"/>
    <n v="100"/>
    <x v="13"/>
    <x v="1"/>
  </r>
  <r>
    <x v="98"/>
    <x v="227"/>
    <n v="52.04081632653061"/>
    <x v="13"/>
    <x v="1"/>
  </r>
  <r>
    <x v="98"/>
    <x v="228"/>
    <n v="47.95918367346939"/>
    <x v="13"/>
    <x v="1"/>
  </r>
  <r>
    <x v="99"/>
    <x v="227"/>
    <n v="51"/>
    <x v="13"/>
    <x v="1"/>
  </r>
  <r>
    <x v="99"/>
    <x v="228"/>
    <n v="47"/>
    <x v="13"/>
    <x v="1"/>
  </r>
  <r>
    <x v="90"/>
    <x v="211"/>
    <n v="18.243243243243242"/>
    <x v="14"/>
    <x v="1"/>
  </r>
  <r>
    <x v="90"/>
    <x v="212"/>
    <n v="77.027027027027032"/>
    <x v="14"/>
    <x v="1"/>
  </r>
  <r>
    <x v="90"/>
    <x v="4"/>
    <n v="4.7297297297297298"/>
    <x v="14"/>
    <x v="1"/>
  </r>
  <r>
    <x v="91"/>
    <x v="213"/>
    <n v="19.594594594594593"/>
    <x v="14"/>
    <x v="1"/>
  </r>
  <r>
    <x v="91"/>
    <x v="214"/>
    <n v="6.0810810810810807"/>
    <x v="14"/>
    <x v="1"/>
  </r>
  <r>
    <x v="91"/>
    <x v="215"/>
    <n v="28.378378378378379"/>
    <x v="14"/>
    <x v="1"/>
  </r>
  <r>
    <x v="91"/>
    <x v="216"/>
    <n v="3.3783783783783785"/>
    <x v="14"/>
    <x v="1"/>
  </r>
  <r>
    <x v="91"/>
    <x v="217"/>
    <n v="16.216216216216218"/>
    <x v="14"/>
    <x v="1"/>
  </r>
  <r>
    <x v="91"/>
    <x v="218"/>
    <n v="2.0270270270270272"/>
    <x v="14"/>
    <x v="1"/>
  </r>
  <r>
    <x v="91"/>
    <x v="219"/>
    <n v="1.3513513513513513"/>
    <x v="14"/>
    <x v="1"/>
  </r>
  <r>
    <x v="91"/>
    <x v="220"/>
    <n v="22.972972972972972"/>
    <x v="14"/>
    <x v="1"/>
  </r>
  <r>
    <x v="92"/>
    <x v="221"/>
    <n v="19.594594594594593"/>
    <x v="14"/>
    <x v="1"/>
  </r>
  <r>
    <x v="92"/>
    <x v="222"/>
    <n v="9.4594594594594597"/>
    <x v="14"/>
    <x v="1"/>
  </r>
  <r>
    <x v="92"/>
    <x v="223"/>
    <n v="47.972972972972975"/>
    <x v="14"/>
    <x v="1"/>
  </r>
  <r>
    <x v="92"/>
    <x v="224"/>
    <n v="18.243243243243242"/>
    <x v="14"/>
    <x v="1"/>
  </r>
  <r>
    <x v="92"/>
    <x v="4"/>
    <n v="4.7297297297297298"/>
    <x v="14"/>
    <x v="1"/>
  </r>
  <r>
    <x v="93"/>
    <x v="225"/>
    <n v="18.571428571428573"/>
    <x v="14"/>
    <x v="1"/>
  </r>
  <r>
    <x v="93"/>
    <x v="226"/>
    <n v="81.428571428571431"/>
    <x v="14"/>
    <x v="1"/>
  </r>
  <r>
    <x v="94"/>
    <x v="225"/>
    <n v="29.72972972972973"/>
    <x v="14"/>
    <x v="1"/>
  </r>
  <r>
    <x v="94"/>
    <x v="226"/>
    <n v="70.270270270270274"/>
    <x v="14"/>
    <x v="1"/>
  </r>
  <r>
    <x v="95"/>
    <x v="225"/>
    <n v="6.666666666666667"/>
    <x v="14"/>
    <x v="1"/>
  </r>
  <r>
    <x v="95"/>
    <x v="226"/>
    <n v="93.333333333333329"/>
    <x v="14"/>
    <x v="1"/>
  </r>
  <r>
    <x v="96"/>
    <x v="225"/>
    <n v="37.5"/>
    <x v="14"/>
    <x v="1"/>
  </r>
  <r>
    <x v="96"/>
    <x v="226"/>
    <n v="62.5"/>
    <x v="14"/>
    <x v="1"/>
  </r>
  <r>
    <x v="97"/>
    <x v="225"/>
    <n v="0"/>
    <x v="14"/>
    <x v="1"/>
  </r>
  <r>
    <x v="97"/>
    <x v="226"/>
    <n v="100"/>
    <x v="14"/>
    <x v="1"/>
  </r>
  <r>
    <x v="98"/>
    <x v="227"/>
    <n v="41.228070175438596"/>
    <x v="14"/>
    <x v="1"/>
  </r>
  <r>
    <x v="98"/>
    <x v="228"/>
    <n v="58.771929824561404"/>
    <x v="14"/>
    <x v="1"/>
  </r>
  <r>
    <x v="99"/>
    <x v="227"/>
    <n v="47"/>
    <x v="14"/>
    <x v="1"/>
  </r>
  <r>
    <x v="99"/>
    <x v="228"/>
    <n v="67"/>
    <x v="14"/>
    <x v="1"/>
  </r>
  <r>
    <x v="90"/>
    <x v="211"/>
    <n v="37.162162162162161"/>
    <x v="15"/>
    <x v="1"/>
  </r>
  <r>
    <x v="90"/>
    <x v="212"/>
    <n v="52.702702702702702"/>
    <x v="15"/>
    <x v="1"/>
  </r>
  <r>
    <x v="90"/>
    <x v="4"/>
    <n v="10.135135135135135"/>
    <x v="15"/>
    <x v="1"/>
  </r>
  <r>
    <x v="91"/>
    <x v="213"/>
    <n v="43.243243243243242"/>
    <x v="15"/>
    <x v="1"/>
  </r>
  <r>
    <x v="91"/>
    <x v="214"/>
    <n v="4.7297297297297298"/>
    <x v="15"/>
    <x v="1"/>
  </r>
  <r>
    <x v="91"/>
    <x v="215"/>
    <n v="1.3513513513513513"/>
    <x v="15"/>
    <x v="1"/>
  </r>
  <r>
    <x v="91"/>
    <x v="216"/>
    <n v="1.3513513513513513"/>
    <x v="15"/>
    <x v="1"/>
  </r>
  <r>
    <x v="91"/>
    <x v="217"/>
    <n v="1.3513513513513513"/>
    <x v="15"/>
    <x v="1"/>
  </r>
  <r>
    <x v="91"/>
    <x v="218"/>
    <n v="0.67567567567567566"/>
    <x v="15"/>
    <x v="1"/>
  </r>
  <r>
    <x v="91"/>
    <x v="219"/>
    <n v="0"/>
    <x v="15"/>
    <x v="1"/>
  </r>
  <r>
    <x v="91"/>
    <x v="220"/>
    <n v="47.297297297297298"/>
    <x v="15"/>
    <x v="1"/>
  </r>
  <r>
    <x v="92"/>
    <x v="221"/>
    <n v="43.243243243243242"/>
    <x v="15"/>
    <x v="1"/>
  </r>
  <r>
    <x v="92"/>
    <x v="222"/>
    <n v="6.0810810810810807"/>
    <x v="15"/>
    <x v="1"/>
  </r>
  <r>
    <x v="92"/>
    <x v="223"/>
    <n v="3.3783783783783785"/>
    <x v="15"/>
    <x v="1"/>
  </r>
  <r>
    <x v="92"/>
    <x v="224"/>
    <n v="37.162162162162161"/>
    <x v="15"/>
    <x v="1"/>
  </r>
  <r>
    <x v="92"/>
    <x v="4"/>
    <n v="10.135135135135135"/>
    <x v="15"/>
    <x v="1"/>
  </r>
  <r>
    <x v="93"/>
    <x v="225"/>
    <n v="25"/>
    <x v="15"/>
    <x v="1"/>
  </r>
  <r>
    <x v="93"/>
    <x v="226"/>
    <n v="75"/>
    <x v="15"/>
    <x v="1"/>
  </r>
  <r>
    <x v="94"/>
    <x v="225"/>
    <n v="66.666666666666671"/>
    <x v="15"/>
    <x v="1"/>
  </r>
  <r>
    <x v="94"/>
    <x v="226"/>
    <n v="33.333333333333336"/>
    <x v="15"/>
    <x v="1"/>
  </r>
  <r>
    <x v="95"/>
    <x v="225"/>
    <n v="60"/>
    <x v="15"/>
    <x v="1"/>
  </r>
  <r>
    <x v="95"/>
    <x v="226"/>
    <n v="40"/>
    <x v="15"/>
    <x v="1"/>
  </r>
  <r>
    <x v="96"/>
    <x v="225"/>
    <n v="80"/>
    <x v="15"/>
    <x v="1"/>
  </r>
  <r>
    <x v="96"/>
    <x v="226"/>
    <n v="20"/>
    <x v="15"/>
    <x v="1"/>
  </r>
  <r>
    <x v="97"/>
    <x v="225"/>
    <n v="100"/>
    <x v="15"/>
    <x v="1"/>
  </r>
  <r>
    <x v="97"/>
    <x v="226"/>
    <n v="0"/>
    <x v="15"/>
    <x v="1"/>
  </r>
  <r>
    <x v="98"/>
    <x v="227"/>
    <n v="73.07692307692308"/>
    <x v="15"/>
    <x v="1"/>
  </r>
  <r>
    <x v="98"/>
    <x v="228"/>
    <n v="26.923076923076923"/>
    <x v="15"/>
    <x v="1"/>
  </r>
  <r>
    <x v="99"/>
    <x v="227"/>
    <n v="57"/>
    <x v="15"/>
    <x v="1"/>
  </r>
  <r>
    <x v="100"/>
    <x v="228"/>
    <n v="21"/>
    <x v="15"/>
    <x v="1"/>
  </r>
  <r>
    <x v="90"/>
    <x v="211"/>
    <n v="38.72053872053872"/>
    <x v="16"/>
    <x v="1"/>
  </r>
  <r>
    <x v="90"/>
    <x v="212"/>
    <n v="57.239057239057239"/>
    <x v="16"/>
    <x v="1"/>
  </r>
  <r>
    <x v="90"/>
    <x v="4"/>
    <n v="4.0404040404040407"/>
    <x v="16"/>
    <x v="1"/>
  </r>
  <r>
    <x v="91"/>
    <x v="213"/>
    <n v="30.976430976430976"/>
    <x v="16"/>
    <x v="1"/>
  </r>
  <r>
    <x v="91"/>
    <x v="214"/>
    <n v="3.7037037037037037"/>
    <x v="16"/>
    <x v="1"/>
  </r>
  <r>
    <x v="91"/>
    <x v="215"/>
    <n v="9.0909090909090917"/>
    <x v="16"/>
    <x v="1"/>
  </r>
  <r>
    <x v="91"/>
    <x v="216"/>
    <n v="4.3771043771043772"/>
    <x v="16"/>
    <x v="1"/>
  </r>
  <r>
    <x v="91"/>
    <x v="217"/>
    <n v="5.3872053872053876"/>
    <x v="16"/>
    <x v="1"/>
  </r>
  <r>
    <x v="91"/>
    <x v="218"/>
    <n v="2.6936026936026938"/>
    <x v="16"/>
    <x v="1"/>
  </r>
  <r>
    <x v="91"/>
    <x v="219"/>
    <n v="1.0101010101010102"/>
    <x v="16"/>
    <x v="1"/>
  </r>
  <r>
    <x v="91"/>
    <x v="220"/>
    <n v="42.760942760942761"/>
    <x v="16"/>
    <x v="1"/>
  </r>
  <r>
    <x v="92"/>
    <x v="221"/>
    <n v="30.976430976430976"/>
    <x v="16"/>
    <x v="1"/>
  </r>
  <r>
    <x v="92"/>
    <x v="222"/>
    <n v="8.0808080808080813"/>
    <x v="16"/>
    <x v="1"/>
  </r>
  <r>
    <x v="92"/>
    <x v="223"/>
    <n v="18.181818181818183"/>
    <x v="16"/>
    <x v="1"/>
  </r>
  <r>
    <x v="92"/>
    <x v="224"/>
    <n v="38.72053872053872"/>
    <x v="16"/>
    <x v="1"/>
  </r>
  <r>
    <x v="92"/>
    <x v="4"/>
    <n v="4.0404040404040407"/>
    <x v="16"/>
    <x v="1"/>
  </r>
  <r>
    <x v="93"/>
    <x v="225"/>
    <n v="24"/>
    <x v="16"/>
    <x v="1"/>
  </r>
  <r>
    <x v="93"/>
    <x v="226"/>
    <n v="76"/>
    <x v="16"/>
    <x v="1"/>
  </r>
  <r>
    <x v="94"/>
    <x v="225"/>
    <n v="57.142857142857146"/>
    <x v="16"/>
    <x v="1"/>
  </r>
  <r>
    <x v="94"/>
    <x v="226"/>
    <n v="42.857142857142854"/>
    <x v="16"/>
    <x v="1"/>
  </r>
  <r>
    <x v="95"/>
    <x v="225"/>
    <n v="31.25"/>
    <x v="16"/>
    <x v="1"/>
  </r>
  <r>
    <x v="95"/>
    <x v="226"/>
    <n v="68.75"/>
    <x v="16"/>
    <x v="1"/>
  </r>
  <r>
    <x v="96"/>
    <x v="225"/>
    <n v="54.545454545454547"/>
    <x v="16"/>
    <x v="1"/>
  </r>
  <r>
    <x v="96"/>
    <x v="226"/>
    <n v="45.454545454545453"/>
    <x v="16"/>
    <x v="1"/>
  </r>
  <r>
    <x v="97"/>
    <x v="225"/>
    <n v="0"/>
    <x v="16"/>
    <x v="1"/>
  </r>
  <r>
    <x v="97"/>
    <x v="226"/>
    <n v="100"/>
    <x v="16"/>
    <x v="1"/>
  </r>
  <r>
    <x v="98"/>
    <x v="227"/>
    <n v="51.176470588235297"/>
    <x v="16"/>
    <x v="1"/>
  </r>
  <r>
    <x v="98"/>
    <x v="228"/>
    <n v="48.823529411764703"/>
    <x v="16"/>
    <x v="1"/>
  </r>
  <r>
    <x v="99"/>
    <x v="227"/>
    <n v="87"/>
    <x v="16"/>
    <x v="1"/>
  </r>
  <r>
    <x v="99"/>
    <x v="228"/>
    <n v="83"/>
    <x v="16"/>
    <x v="1"/>
  </r>
  <r>
    <x v="101"/>
    <x v="230"/>
    <n v="7.8729867875397757"/>
    <x v="0"/>
    <x v="0"/>
  </r>
  <r>
    <x v="101"/>
    <x v="231"/>
    <n v="8.1394923857867916"/>
    <x v="0"/>
    <x v="0"/>
  </r>
  <r>
    <x v="101"/>
    <x v="232"/>
    <n v="7.4358738199401655"/>
    <x v="0"/>
    <x v="0"/>
  </r>
  <r>
    <x v="101"/>
    <x v="233"/>
    <n v="7.5033098209441347"/>
    <x v="0"/>
    <x v="0"/>
  </r>
  <r>
    <x v="101"/>
    <x v="234"/>
    <n v="7.8009189997862789"/>
    <x v="0"/>
    <x v="0"/>
  </r>
  <r>
    <x v="101"/>
    <x v="235"/>
    <n v="7.2661998224677173"/>
    <x v="0"/>
    <x v="0"/>
  </r>
  <r>
    <x v="101"/>
    <x v="236"/>
    <n v="7.5508947469693863"/>
    <x v="0"/>
    <x v="0"/>
  </r>
  <r>
    <x v="101"/>
    <x v="237"/>
    <n v="7.4033830845771211"/>
    <x v="0"/>
    <x v="0"/>
  </r>
  <r>
    <x v="101"/>
    <x v="238"/>
    <n v="7.446118192352249"/>
    <x v="0"/>
    <x v="0"/>
  </r>
  <r>
    <x v="101"/>
    <x v="239"/>
    <n v="7.749427803761586"/>
    <x v="0"/>
    <x v="0"/>
  </r>
  <r>
    <x v="101"/>
    <x v="240"/>
    <n v="8.0056985468704944"/>
    <x v="0"/>
    <x v="0"/>
  </r>
  <r>
    <x v="101"/>
    <x v="241"/>
    <n v="8.3708250071367409"/>
    <x v="0"/>
    <x v="0"/>
  </r>
  <r>
    <x v="101"/>
    <x v="242"/>
    <n v="7.2238596491227991"/>
    <x v="0"/>
    <x v="0"/>
  </r>
  <r>
    <x v="101"/>
    <x v="243"/>
    <n v="7.0336549776417892"/>
    <x v="0"/>
    <x v="0"/>
  </r>
  <r>
    <x v="101"/>
    <x v="244"/>
    <n v="7.4301189464740638"/>
    <x v="0"/>
    <x v="0"/>
  </r>
  <r>
    <x v="101"/>
    <x v="245"/>
    <n v="7.2451553720903581"/>
    <x v="0"/>
    <x v="0"/>
  </r>
  <r>
    <x v="101"/>
    <x v="246"/>
    <n v="7.812154108131109"/>
    <x v="0"/>
    <x v="0"/>
  </r>
  <r>
    <x v="101"/>
    <x v="247"/>
    <n v="6.9408366320744408"/>
    <x v="0"/>
    <x v="0"/>
  </r>
  <r>
    <x v="101"/>
    <x v="248"/>
    <n v="7.5512367491166144"/>
    <x v="0"/>
    <x v="0"/>
  </r>
  <r>
    <x v="101"/>
    <x v="249"/>
    <n v="7.0656143608789899"/>
    <x v="0"/>
    <x v="0"/>
  </r>
  <r>
    <x v="101"/>
    <x v="250"/>
    <n v="7.0384709033357886"/>
    <x v="0"/>
    <x v="0"/>
  </r>
  <r>
    <x v="101"/>
    <x v="251"/>
    <n v="6.9447270261105318"/>
    <x v="0"/>
    <x v="0"/>
  </r>
  <r>
    <x v="101"/>
    <x v="252"/>
    <n v="6.8739469578783083"/>
    <x v="0"/>
    <x v="0"/>
  </r>
  <r>
    <x v="101"/>
    <x v="253"/>
    <n v="8.1248628216071452"/>
    <x v="0"/>
    <x v="0"/>
  </r>
  <r>
    <x v="101"/>
    <x v="254"/>
    <n v="7.5286016949152614"/>
    <x v="0"/>
    <x v="0"/>
  </r>
  <r>
    <x v="101"/>
    <x v="255"/>
    <n v="8.0045843520782594"/>
    <x v="0"/>
    <x v="0"/>
  </r>
  <r>
    <x v="101"/>
    <x v="256"/>
    <n v="7.8657882983474607"/>
    <x v="0"/>
    <x v="0"/>
  </r>
  <r>
    <x v="101"/>
    <x v="257"/>
    <n v="7.3833032083144952"/>
    <x v="0"/>
    <x v="0"/>
  </r>
  <r>
    <x v="101"/>
    <x v="258"/>
    <n v="7.3247228119839596"/>
    <x v="0"/>
    <x v="0"/>
  </r>
  <r>
    <x v="101"/>
    <x v="259"/>
    <n v="8.0459246080284679"/>
    <x v="0"/>
    <x v="0"/>
  </r>
  <r>
    <x v="101"/>
    <x v="260"/>
    <n v="7.1469331966512755"/>
    <x v="0"/>
    <x v="0"/>
  </r>
  <r>
    <x v="101"/>
    <x v="261"/>
    <n v="6.8036835065336136"/>
    <x v="0"/>
    <x v="0"/>
  </r>
  <r>
    <x v="101"/>
    <x v="262"/>
    <n v="7.3724415613466068"/>
    <x v="0"/>
    <x v="0"/>
  </r>
  <r>
    <x v="101"/>
    <x v="263"/>
    <n v="7.2055079842629004"/>
    <x v="0"/>
    <x v="0"/>
  </r>
  <r>
    <x v="101"/>
    <x v="264"/>
    <n v="6.7142084775086532"/>
    <x v="0"/>
    <x v="0"/>
  </r>
  <r>
    <x v="101"/>
    <x v="265"/>
    <n v="7.5035201853666926"/>
    <x v="0"/>
    <x v="0"/>
  </r>
  <r>
    <x v="101"/>
    <x v="230"/>
    <n v="7.4561403508771891"/>
    <x v="1"/>
    <x v="0"/>
  </r>
  <r>
    <x v="101"/>
    <x v="231"/>
    <n v="8.0395379831186045"/>
    <x v="1"/>
    <x v="0"/>
  </r>
  <r>
    <x v="101"/>
    <x v="232"/>
    <n v="6.9526266416510287"/>
    <x v="1"/>
    <x v="0"/>
  </r>
  <r>
    <x v="101"/>
    <x v="233"/>
    <n v="7.2019543973941387"/>
    <x v="1"/>
    <x v="0"/>
  </r>
  <r>
    <x v="101"/>
    <x v="234"/>
    <n v="7.3544494720965297"/>
    <x v="1"/>
    <x v="0"/>
  </r>
  <r>
    <x v="101"/>
    <x v="235"/>
    <n v="7.3646649260226198"/>
    <x v="1"/>
    <x v="0"/>
  </r>
  <r>
    <x v="101"/>
    <x v="236"/>
    <n v="7.5535864978902989"/>
    <x v="1"/>
    <x v="0"/>
  </r>
  <r>
    <x v="101"/>
    <x v="237"/>
    <n v="7.3968804159445343"/>
    <x v="1"/>
    <x v="0"/>
  </r>
  <r>
    <x v="101"/>
    <x v="238"/>
    <n v="7.6575225032147474"/>
    <x v="1"/>
    <x v="0"/>
  </r>
  <r>
    <x v="101"/>
    <x v="239"/>
    <n v="7.9061418685121243"/>
    <x v="1"/>
    <x v="0"/>
  </r>
  <r>
    <x v="101"/>
    <x v="240"/>
    <n v="7.4748819235723545"/>
    <x v="1"/>
    <x v="0"/>
  </r>
  <r>
    <x v="101"/>
    <x v="241"/>
    <n v="8.1604255319148926"/>
    <x v="1"/>
    <x v="0"/>
  </r>
  <r>
    <x v="101"/>
    <x v="242"/>
    <n v="6.9756232686980573"/>
    <x v="1"/>
    <x v="0"/>
  </r>
  <r>
    <x v="101"/>
    <x v="243"/>
    <n v="6.5281973816716929"/>
    <x v="1"/>
    <x v="0"/>
  </r>
  <r>
    <x v="101"/>
    <x v="244"/>
    <n v="6.9226078799249651"/>
    <x v="1"/>
    <x v="0"/>
  </r>
  <r>
    <x v="101"/>
    <x v="245"/>
    <n v="6.7941613062840105"/>
    <x v="1"/>
    <x v="0"/>
  </r>
  <r>
    <x v="101"/>
    <x v="246"/>
    <n v="7.862619808306718"/>
    <x v="1"/>
    <x v="0"/>
  </r>
  <r>
    <x v="101"/>
    <x v="247"/>
    <n v="6.7078861409239448"/>
    <x v="1"/>
    <x v="0"/>
  </r>
  <r>
    <x v="101"/>
    <x v="248"/>
    <n v="7.4230769230769234"/>
    <x v="1"/>
    <x v="0"/>
  </r>
  <r>
    <x v="101"/>
    <x v="249"/>
    <n v="6.8338945005611613"/>
    <x v="1"/>
    <x v="0"/>
  </r>
  <r>
    <x v="101"/>
    <x v="250"/>
    <n v="6.6287809349220925"/>
    <x v="1"/>
    <x v="0"/>
  </r>
  <r>
    <x v="101"/>
    <x v="251"/>
    <n v="6.6980198019801973"/>
    <x v="1"/>
    <x v="0"/>
  </r>
  <r>
    <x v="101"/>
    <x v="252"/>
    <n v="6.7603833865814629"/>
    <x v="1"/>
    <x v="0"/>
  </r>
  <r>
    <x v="101"/>
    <x v="253"/>
    <n v="7.6717460317460366"/>
    <x v="1"/>
    <x v="0"/>
  </r>
  <r>
    <x v="101"/>
    <x v="254"/>
    <n v="6.8495440729483255"/>
    <x v="1"/>
    <x v="0"/>
  </r>
  <r>
    <x v="101"/>
    <x v="255"/>
    <n v="7.4425855513308008"/>
    <x v="1"/>
    <x v="0"/>
  </r>
  <r>
    <x v="101"/>
    <x v="256"/>
    <n v="7.59430840502979"/>
    <x v="1"/>
    <x v="0"/>
  </r>
  <r>
    <x v="101"/>
    <x v="257"/>
    <n v="6.5582290664100054"/>
    <x v="1"/>
    <x v="0"/>
  </r>
  <r>
    <x v="101"/>
    <x v="258"/>
    <n v="6.592942345924456"/>
    <x v="1"/>
    <x v="0"/>
  </r>
  <r>
    <x v="101"/>
    <x v="259"/>
    <n v="8.1633281972264875"/>
    <x v="1"/>
    <x v="0"/>
  </r>
  <r>
    <x v="101"/>
    <x v="260"/>
    <n v="7.2607526881720341"/>
    <x v="1"/>
    <x v="0"/>
  </r>
  <r>
    <x v="101"/>
    <x v="261"/>
    <n v="6.8030797946803583"/>
    <x v="1"/>
    <x v="0"/>
  </r>
  <r>
    <x v="101"/>
    <x v="262"/>
    <n v="6.9056709713644038"/>
    <x v="1"/>
    <x v="0"/>
  </r>
  <r>
    <x v="101"/>
    <x v="263"/>
    <n v="6.9625000000000057"/>
    <x v="1"/>
    <x v="0"/>
  </r>
  <r>
    <x v="101"/>
    <x v="264"/>
    <n v="6.5788944723618048"/>
    <x v="1"/>
    <x v="0"/>
  </r>
  <r>
    <x v="101"/>
    <x v="265"/>
    <n v="7.2470102901640869"/>
    <x v="1"/>
    <x v="0"/>
  </r>
  <r>
    <x v="101"/>
    <x v="230"/>
    <n v="8.2241379310344627"/>
    <x v="2"/>
    <x v="0"/>
  </r>
  <r>
    <x v="101"/>
    <x v="231"/>
    <n v="8.2562007586810466"/>
    <x v="2"/>
    <x v="0"/>
  </r>
  <r>
    <x v="101"/>
    <x v="232"/>
    <n v="7.6804088586030455"/>
    <x v="2"/>
    <x v="0"/>
  </r>
  <r>
    <x v="101"/>
    <x v="233"/>
    <n v="7.9425252216447539"/>
    <x v="2"/>
    <x v="0"/>
  </r>
  <r>
    <x v="101"/>
    <x v="234"/>
    <n v="8.1816124469589493"/>
    <x v="2"/>
    <x v="0"/>
  </r>
  <r>
    <x v="101"/>
    <x v="235"/>
    <n v="7.4488340192043996"/>
    <x v="2"/>
    <x v="0"/>
  </r>
  <r>
    <x v="101"/>
    <x v="236"/>
    <n v="7.6156092381205367"/>
    <x v="2"/>
    <x v="0"/>
  </r>
  <r>
    <x v="101"/>
    <x v="237"/>
    <n v="7.5657425199011703"/>
    <x v="2"/>
    <x v="0"/>
  </r>
  <r>
    <x v="101"/>
    <x v="238"/>
    <n v="7.3090567051867854"/>
    <x v="2"/>
    <x v="0"/>
  </r>
  <r>
    <x v="101"/>
    <x v="239"/>
    <n v="7.5933972911963812"/>
    <x v="2"/>
    <x v="0"/>
  </r>
  <r>
    <x v="101"/>
    <x v="240"/>
    <n v="8.2607781282860149"/>
    <x v="2"/>
    <x v="0"/>
  </r>
  <r>
    <x v="101"/>
    <x v="241"/>
    <n v="8.507280910775739"/>
    <x v="2"/>
    <x v="0"/>
  </r>
  <r>
    <x v="101"/>
    <x v="242"/>
    <n v="7.3042635658914632"/>
    <x v="2"/>
    <x v="0"/>
  </r>
  <r>
    <x v="101"/>
    <x v="243"/>
    <n v="7.2992518703241878"/>
    <x v="2"/>
    <x v="0"/>
  </r>
  <r>
    <x v="101"/>
    <x v="244"/>
    <n v="7.7504363001745222"/>
    <x v="2"/>
    <x v="0"/>
  </r>
  <r>
    <x v="101"/>
    <x v="245"/>
    <n v="7.5487033523086566"/>
    <x v="2"/>
    <x v="0"/>
  </r>
  <r>
    <x v="101"/>
    <x v="246"/>
    <n v="7.9029673590504252"/>
    <x v="2"/>
    <x v="0"/>
  </r>
  <r>
    <x v="101"/>
    <x v="247"/>
    <n v="7.0072695551032194"/>
    <x v="2"/>
    <x v="0"/>
  </r>
  <r>
    <x v="101"/>
    <x v="248"/>
    <n v="7.3272946859903412"/>
    <x v="2"/>
    <x v="0"/>
  </r>
  <r>
    <x v="101"/>
    <x v="249"/>
    <n v="7.3102652825836199"/>
    <x v="2"/>
    <x v="0"/>
  </r>
  <r>
    <x v="101"/>
    <x v="250"/>
    <n v="7.5118110236220446"/>
    <x v="2"/>
    <x v="0"/>
  </r>
  <r>
    <x v="101"/>
    <x v="251"/>
    <n v="7.1042128603104189"/>
    <x v="2"/>
    <x v="0"/>
  </r>
  <r>
    <x v="101"/>
    <x v="252"/>
    <n v="6.9709228824273026"/>
    <x v="2"/>
    <x v="0"/>
  </r>
  <r>
    <x v="101"/>
    <x v="253"/>
    <n v="8.2147734326505617"/>
    <x v="2"/>
    <x v="0"/>
  </r>
  <r>
    <x v="101"/>
    <x v="254"/>
    <n v="7.7763300760043439"/>
    <x v="2"/>
    <x v="0"/>
  </r>
  <r>
    <x v="101"/>
    <x v="255"/>
    <n v="8.2286141202838987"/>
    <x v="2"/>
    <x v="0"/>
  </r>
  <r>
    <x v="101"/>
    <x v="256"/>
    <n v="7.9935622317596557"/>
    <x v="2"/>
    <x v="0"/>
  </r>
  <r>
    <x v="101"/>
    <x v="257"/>
    <n v="7.5911549475023783"/>
    <x v="2"/>
    <x v="0"/>
  </r>
  <r>
    <x v="101"/>
    <x v="258"/>
    <n v="7.7437269989963378"/>
    <x v="2"/>
    <x v="0"/>
  </r>
  <r>
    <x v="101"/>
    <x v="259"/>
    <n v="8.0241796200345394"/>
    <x v="2"/>
    <x v="0"/>
  </r>
  <r>
    <x v="101"/>
    <x v="260"/>
    <n v="7.012705882352944"/>
    <x v="2"/>
    <x v="0"/>
  </r>
  <r>
    <x v="101"/>
    <x v="261"/>
    <n v="6.7431982232093279"/>
    <x v="2"/>
    <x v="0"/>
  </r>
  <r>
    <x v="101"/>
    <x v="262"/>
    <n v="7.50452290633209"/>
    <x v="2"/>
    <x v="0"/>
  </r>
  <r>
    <x v="101"/>
    <x v="263"/>
    <n v="7.3404390709513256"/>
    <x v="2"/>
    <x v="0"/>
  </r>
  <r>
    <x v="101"/>
    <x v="264"/>
    <n v="6.7489819662594535"/>
    <x v="2"/>
    <x v="0"/>
  </r>
  <r>
    <x v="101"/>
    <x v="265"/>
    <n v="7.6624573516645542"/>
    <x v="2"/>
    <x v="0"/>
  </r>
  <r>
    <x v="101"/>
    <x v="230"/>
    <n v="7.8533916849015322"/>
    <x v="3"/>
    <x v="0"/>
  </r>
  <r>
    <x v="101"/>
    <x v="231"/>
    <n v="8.2618492618492727"/>
    <x v="3"/>
    <x v="0"/>
  </r>
  <r>
    <x v="101"/>
    <x v="232"/>
    <n v="7.6063055780113089"/>
    <x v="3"/>
    <x v="0"/>
  </r>
  <r>
    <x v="101"/>
    <x v="233"/>
    <n v="7.3728675873273808"/>
    <x v="3"/>
    <x v="0"/>
  </r>
  <r>
    <x v="101"/>
    <x v="234"/>
    <n v="7.6225941422594135"/>
    <x v="3"/>
    <x v="0"/>
  </r>
  <r>
    <x v="101"/>
    <x v="235"/>
    <n v="6.8625840179238295"/>
    <x v="3"/>
    <x v="0"/>
  </r>
  <r>
    <x v="101"/>
    <x v="236"/>
    <n v="7.2399049881235129"/>
    <x v="3"/>
    <x v="0"/>
  </r>
  <r>
    <x v="101"/>
    <x v="237"/>
    <n v="6.8506191950464297"/>
    <x v="3"/>
    <x v="0"/>
  </r>
  <r>
    <x v="101"/>
    <x v="238"/>
    <n v="7.3131462333825707"/>
    <x v="3"/>
    <x v="0"/>
  </r>
  <r>
    <x v="101"/>
    <x v="239"/>
    <n v="7.7773556231002976"/>
    <x v="3"/>
    <x v="0"/>
  </r>
  <r>
    <x v="101"/>
    <x v="240"/>
    <n v="7.9686588921282802"/>
    <x v="3"/>
    <x v="0"/>
  </r>
  <r>
    <x v="101"/>
    <x v="241"/>
    <n v="8.3017621145374356"/>
    <x v="3"/>
    <x v="0"/>
  </r>
  <r>
    <x v="101"/>
    <x v="242"/>
    <n v="7.0649953574744684"/>
    <x v="3"/>
    <x v="0"/>
  </r>
  <r>
    <x v="101"/>
    <x v="243"/>
    <n v="6.85067114093959"/>
    <x v="3"/>
    <x v="0"/>
  </r>
  <r>
    <x v="101"/>
    <x v="244"/>
    <n v="7.4138559708295384"/>
    <x v="3"/>
    <x v="0"/>
  </r>
  <r>
    <x v="101"/>
    <x v="245"/>
    <n v="7.4244741873804898"/>
    <x v="3"/>
    <x v="0"/>
  </r>
  <r>
    <x v="101"/>
    <x v="246"/>
    <n v="7.7108655616943036"/>
    <x v="3"/>
    <x v="0"/>
  </r>
  <r>
    <x v="101"/>
    <x v="247"/>
    <n v="6.9925023430178035"/>
    <x v="3"/>
    <x v="0"/>
  </r>
  <r>
    <x v="101"/>
    <x v="248"/>
    <n v="7.9251207729468698"/>
    <x v="3"/>
    <x v="0"/>
  </r>
  <r>
    <x v="101"/>
    <x v="249"/>
    <n v="6.9891067538126359"/>
    <x v="3"/>
    <x v="0"/>
  </r>
  <r>
    <x v="101"/>
    <x v="250"/>
    <n v="6.5985748218527291"/>
    <x v="3"/>
    <x v="0"/>
  </r>
  <r>
    <x v="101"/>
    <x v="251"/>
    <n v="6.7836990595611306"/>
    <x v="3"/>
    <x v="0"/>
  </r>
  <r>
    <x v="101"/>
    <x v="252"/>
    <n v="6.8653846153846141"/>
    <x v="3"/>
    <x v="0"/>
  </r>
  <r>
    <x v="101"/>
    <x v="253"/>
    <n v="8.3304431599229236"/>
    <x v="3"/>
    <x v="0"/>
  </r>
  <r>
    <x v="101"/>
    <x v="254"/>
    <n v="7.7963446475195806"/>
    <x v="3"/>
    <x v="0"/>
  </r>
  <r>
    <x v="101"/>
    <x v="255"/>
    <n v="8.1151832460733093"/>
    <x v="3"/>
    <x v="0"/>
  </r>
  <r>
    <x v="101"/>
    <x v="256"/>
    <n v="8.0502793296089443"/>
    <x v="3"/>
    <x v="0"/>
  </r>
  <r>
    <x v="101"/>
    <x v="257"/>
    <n v="7.2662819455894603"/>
    <x v="3"/>
    <x v="0"/>
  </r>
  <r>
    <x v="101"/>
    <x v="258"/>
    <n v="7.1099656357388312"/>
    <x v="3"/>
    <x v="0"/>
  </r>
  <r>
    <x v="101"/>
    <x v="259"/>
    <n v="8.1845493562231617"/>
    <x v="3"/>
    <x v="0"/>
  </r>
  <r>
    <x v="101"/>
    <x v="260"/>
    <n v="7.608964451313752"/>
    <x v="3"/>
    <x v="0"/>
  </r>
  <r>
    <x v="101"/>
    <x v="261"/>
    <n v="6.8045789043336002"/>
    <x v="3"/>
    <x v="0"/>
  </r>
  <r>
    <x v="101"/>
    <x v="262"/>
    <n v="7.773087071240103"/>
    <x v="3"/>
    <x v="0"/>
  </r>
  <r>
    <x v="101"/>
    <x v="263"/>
    <n v="7.3671726755218172"/>
    <x v="3"/>
    <x v="0"/>
  </r>
  <r>
    <x v="101"/>
    <x v="264"/>
    <n v="6.7192832764505086"/>
    <x v="3"/>
    <x v="0"/>
  </r>
  <r>
    <x v="101"/>
    <x v="265"/>
    <n v="7.4799614908540697"/>
    <x v="3"/>
    <x v="0"/>
  </r>
  <r>
    <x v="101"/>
    <x v="230"/>
    <n v="7.4976700838769812"/>
    <x v="4"/>
    <x v="0"/>
  </r>
  <r>
    <x v="101"/>
    <x v="231"/>
    <n v="7.9903100775193918"/>
    <x v="4"/>
    <x v="0"/>
  </r>
  <r>
    <x v="101"/>
    <x v="232"/>
    <n v="7.337365591397857"/>
    <x v="4"/>
    <x v="0"/>
  </r>
  <r>
    <x v="101"/>
    <x v="233"/>
    <n v="6.8926096997690491"/>
    <x v="4"/>
    <x v="0"/>
  </r>
  <r>
    <x v="101"/>
    <x v="234"/>
    <n v="7.450450450450445"/>
    <x v="4"/>
    <x v="0"/>
  </r>
  <r>
    <x v="101"/>
    <x v="235"/>
    <n v="6.9989847715736131"/>
    <x v="4"/>
    <x v="0"/>
  </r>
  <r>
    <x v="101"/>
    <x v="236"/>
    <n v="7.698275862068968"/>
    <x v="4"/>
    <x v="0"/>
  </r>
  <r>
    <x v="101"/>
    <x v="237"/>
    <n v="7.3694736842105257"/>
    <x v="4"/>
    <x v="0"/>
  </r>
  <r>
    <x v="101"/>
    <x v="238"/>
    <n v="7.4453125"/>
    <x v="4"/>
    <x v="0"/>
  </r>
  <r>
    <x v="101"/>
    <x v="239"/>
    <n v="7.6156941649899297"/>
    <x v="4"/>
    <x v="0"/>
  </r>
  <r>
    <x v="101"/>
    <x v="240"/>
    <n v="7.7448210922787126"/>
    <x v="4"/>
    <x v="0"/>
  </r>
  <r>
    <x v="101"/>
    <x v="241"/>
    <n v="8.0793201133144485"/>
    <x v="4"/>
    <x v="0"/>
  </r>
  <r>
    <x v="101"/>
    <x v="242"/>
    <n v="7.0725689404934631"/>
    <x v="4"/>
    <x v="0"/>
  </r>
  <r>
    <x v="101"/>
    <x v="243"/>
    <n v="7.3434835566382484"/>
    <x v="4"/>
    <x v="0"/>
  </r>
  <r>
    <x v="101"/>
    <x v="244"/>
    <n v="7.3217477656405068"/>
    <x v="4"/>
    <x v="0"/>
  </r>
  <r>
    <x v="101"/>
    <x v="245"/>
    <n v="6.921679909194089"/>
    <x v="4"/>
    <x v="0"/>
  </r>
  <r>
    <x v="101"/>
    <x v="246"/>
    <n v="7.626984126984123"/>
    <x v="4"/>
    <x v="0"/>
  </r>
  <r>
    <x v="101"/>
    <x v="247"/>
    <n v="6.6770938446014059"/>
    <x v="4"/>
    <x v="0"/>
  </r>
  <r>
    <x v="101"/>
    <x v="248"/>
    <n v="7.3586206896551776"/>
    <x v="4"/>
    <x v="0"/>
  </r>
  <r>
    <x v="101"/>
    <x v="249"/>
    <n v="6.7725631768953072"/>
    <x v="4"/>
    <x v="0"/>
  </r>
  <r>
    <x v="101"/>
    <x v="250"/>
    <n v="6.5889967637540492"/>
    <x v="4"/>
    <x v="0"/>
  </r>
  <r>
    <x v="101"/>
    <x v="251"/>
    <n v="7.1566666666666645"/>
    <x v="4"/>
    <x v="0"/>
  </r>
  <r>
    <x v="101"/>
    <x v="252"/>
    <n v="6.6983050847457664"/>
    <x v="4"/>
    <x v="0"/>
  </r>
  <r>
    <x v="101"/>
    <x v="253"/>
    <n v="8.1084337349397551"/>
    <x v="4"/>
    <x v="0"/>
  </r>
  <r>
    <x v="101"/>
    <x v="254"/>
    <n v="7.8305084745762699"/>
    <x v="4"/>
    <x v="0"/>
  </r>
  <r>
    <x v="101"/>
    <x v="255"/>
    <n v="8.0303030303030205"/>
    <x v="4"/>
    <x v="0"/>
  </r>
  <r>
    <x v="101"/>
    <x v="256"/>
    <n v="7.814404432132962"/>
    <x v="4"/>
    <x v="0"/>
  </r>
  <r>
    <x v="101"/>
    <x v="257"/>
    <n v="7.7535667963683563"/>
    <x v="4"/>
    <x v="0"/>
  </r>
  <r>
    <x v="101"/>
    <x v="258"/>
    <n v="7.4523160762942826"/>
    <x v="4"/>
    <x v="0"/>
  </r>
  <r>
    <x v="101"/>
    <x v="259"/>
    <n v="7.7845373891001284"/>
    <x v="4"/>
    <x v="0"/>
  </r>
  <r>
    <x v="101"/>
    <x v="260"/>
    <n v="6.7139959432048624"/>
    <x v="4"/>
    <x v="0"/>
  </r>
  <r>
    <x v="101"/>
    <x v="261"/>
    <n v="6.3633540372670838"/>
    <x v="4"/>
    <x v="0"/>
  </r>
  <r>
    <x v="101"/>
    <x v="262"/>
    <n v="7.2203389830508451"/>
    <x v="4"/>
    <x v="0"/>
  </r>
  <r>
    <x v="101"/>
    <x v="263"/>
    <n v="6.8870056497175112"/>
    <x v="4"/>
    <x v="0"/>
  </r>
  <r>
    <x v="101"/>
    <x v="264"/>
    <n v="6.2398720682302775"/>
    <x v="4"/>
    <x v="0"/>
  </r>
  <r>
    <x v="101"/>
    <x v="265"/>
    <n v="7.3387722250676815"/>
    <x v="4"/>
    <x v="0"/>
  </r>
  <r>
    <x v="101"/>
    <x v="230"/>
    <n v="7.8089887640449422"/>
    <x v="5"/>
    <x v="0"/>
  </r>
  <r>
    <x v="101"/>
    <x v="231"/>
    <n v="8.4615384615384635"/>
    <x v="5"/>
    <x v="0"/>
  </r>
  <r>
    <x v="101"/>
    <x v="232"/>
    <n v="8.0764705882352956"/>
    <x v="5"/>
    <x v="0"/>
  </r>
  <r>
    <x v="101"/>
    <x v="233"/>
    <n v="7.5736842105263165"/>
    <x v="5"/>
    <x v="0"/>
  </r>
  <r>
    <x v="101"/>
    <x v="234"/>
    <n v="7.913793103448274"/>
    <x v="5"/>
    <x v="0"/>
  </r>
  <r>
    <x v="101"/>
    <x v="235"/>
    <n v="7.75"/>
    <x v="5"/>
    <x v="0"/>
  </r>
  <r>
    <x v="101"/>
    <x v="236"/>
    <n v="8.0613026819923341"/>
    <x v="5"/>
    <x v="0"/>
  </r>
  <r>
    <x v="101"/>
    <x v="237"/>
    <n v="8.0158730158730158"/>
    <x v="5"/>
    <x v="0"/>
  </r>
  <r>
    <x v="101"/>
    <x v="238"/>
    <n v="8.0787401574803059"/>
    <x v="5"/>
    <x v="0"/>
  </r>
  <r>
    <x v="101"/>
    <x v="239"/>
    <n v="8.0960000000000019"/>
    <x v="5"/>
    <x v="0"/>
  </r>
  <r>
    <x v="101"/>
    <x v="240"/>
    <n v="8.0992366412213741"/>
    <x v="5"/>
    <x v="0"/>
  </r>
  <r>
    <x v="101"/>
    <x v="241"/>
    <n v="8.3141762452107209"/>
    <x v="5"/>
    <x v="0"/>
  </r>
  <r>
    <x v="101"/>
    <x v="242"/>
    <n v="7.4640522875816977"/>
    <x v="5"/>
    <x v="0"/>
  </r>
  <r>
    <x v="101"/>
    <x v="243"/>
    <n v="7.6363636363636376"/>
    <x v="5"/>
    <x v="0"/>
  </r>
  <r>
    <x v="101"/>
    <x v="244"/>
    <n v="7.746987951807232"/>
    <x v="5"/>
    <x v="0"/>
  </r>
  <r>
    <x v="101"/>
    <x v="245"/>
    <n v="7.4867256637168165"/>
    <x v="5"/>
    <x v="0"/>
  </r>
  <r>
    <x v="101"/>
    <x v="246"/>
    <n v="8.0634920634920668"/>
    <x v="5"/>
    <x v="0"/>
  </r>
  <r>
    <x v="101"/>
    <x v="247"/>
    <n v="7.3127572016460904"/>
    <x v="5"/>
    <x v="0"/>
  </r>
  <r>
    <x v="101"/>
    <x v="248"/>
    <n v="7.9629629629629655"/>
    <x v="5"/>
    <x v="0"/>
  </r>
  <r>
    <x v="101"/>
    <x v="249"/>
    <n v="7.7040816326530592"/>
    <x v="5"/>
    <x v="0"/>
  </r>
  <r>
    <x v="101"/>
    <x v="250"/>
    <n v="7.6590909090909101"/>
    <x v="5"/>
    <x v="0"/>
  </r>
  <r>
    <x v="101"/>
    <x v="251"/>
    <n v="7.9680851063829783"/>
    <x v="5"/>
    <x v="0"/>
  </r>
  <r>
    <x v="101"/>
    <x v="252"/>
    <n v="7.2222222222222223"/>
    <x v="5"/>
    <x v="0"/>
  </r>
  <r>
    <x v="101"/>
    <x v="253"/>
    <n v="8.5514403292180994"/>
    <x v="5"/>
    <x v="0"/>
  </r>
  <r>
    <x v="101"/>
    <x v="254"/>
    <n v="8.5813953488372086"/>
    <x v="5"/>
    <x v="0"/>
  </r>
  <r>
    <x v="101"/>
    <x v="255"/>
    <n v="8.4175824175824179"/>
    <x v="5"/>
    <x v="0"/>
  </r>
  <r>
    <x v="101"/>
    <x v="256"/>
    <n v="8.4615384615384652"/>
    <x v="5"/>
    <x v="0"/>
  </r>
  <r>
    <x v="101"/>
    <x v="257"/>
    <n v="8.1142857142857157"/>
    <x v="5"/>
    <x v="0"/>
  </r>
  <r>
    <x v="101"/>
    <x v="258"/>
    <n v="7.8756476683937775"/>
    <x v="5"/>
    <x v="0"/>
  </r>
  <r>
    <x v="101"/>
    <x v="259"/>
    <n v="8.0227272727272698"/>
    <x v="5"/>
    <x v="0"/>
  </r>
  <r>
    <x v="101"/>
    <x v="260"/>
    <n v="7.5"/>
    <x v="5"/>
    <x v="0"/>
  </r>
  <r>
    <x v="101"/>
    <x v="261"/>
    <n v="7.0474308300395219"/>
    <x v="5"/>
    <x v="0"/>
  </r>
  <r>
    <x v="101"/>
    <x v="262"/>
    <n v="7.6244897959183646"/>
    <x v="5"/>
    <x v="0"/>
  </r>
  <r>
    <x v="101"/>
    <x v="263"/>
    <n v="7.4244897959183653"/>
    <x v="5"/>
    <x v="0"/>
  </r>
  <r>
    <x v="101"/>
    <x v="264"/>
    <n v="6.9920318725099611"/>
    <x v="5"/>
    <x v="0"/>
  </r>
  <r>
    <x v="101"/>
    <x v="265"/>
    <n v="7.8540207340991852"/>
    <x v="5"/>
    <x v="0"/>
  </r>
  <r>
    <x v="101"/>
    <x v="230"/>
    <n v="7.4818181818181761"/>
    <x v="6"/>
    <x v="0"/>
  </r>
  <r>
    <x v="101"/>
    <x v="231"/>
    <n v="7.8861386138613838"/>
    <x v="6"/>
    <x v="0"/>
  </r>
  <r>
    <x v="101"/>
    <x v="232"/>
    <n v="7.4647887323943687"/>
    <x v="6"/>
    <x v="0"/>
  </r>
  <r>
    <x v="101"/>
    <x v="233"/>
    <n v="6.9152542372881358"/>
    <x v="6"/>
    <x v="0"/>
  </r>
  <r>
    <x v="101"/>
    <x v="234"/>
    <n v="7.3406593406593421"/>
    <x v="6"/>
    <x v="0"/>
  </r>
  <r>
    <x v="101"/>
    <x v="235"/>
    <n v="6.9019607843137258"/>
    <x v="6"/>
    <x v="0"/>
  </r>
  <r>
    <x v="101"/>
    <x v="236"/>
    <n v="7.6511627906976765"/>
    <x v="6"/>
    <x v="0"/>
  </r>
  <r>
    <x v="101"/>
    <x v="237"/>
    <n v="7.1463414634146334"/>
    <x v="6"/>
    <x v="0"/>
  </r>
  <r>
    <x v="101"/>
    <x v="238"/>
    <n v="7.2216981132075491"/>
    <x v="6"/>
    <x v="0"/>
  </r>
  <r>
    <x v="101"/>
    <x v="239"/>
    <n v="7.2390243902439027"/>
    <x v="6"/>
    <x v="0"/>
  </r>
  <r>
    <x v="101"/>
    <x v="240"/>
    <n v="7.3640552995391699"/>
    <x v="6"/>
    <x v="0"/>
  </r>
  <r>
    <x v="101"/>
    <x v="241"/>
    <n v="7.8842592592592577"/>
    <x v="6"/>
    <x v="0"/>
  </r>
  <r>
    <x v="101"/>
    <x v="242"/>
    <n v="6.75"/>
    <x v="6"/>
    <x v="0"/>
  </r>
  <r>
    <x v="101"/>
    <x v="243"/>
    <n v="7.2928176795580146"/>
    <x v="6"/>
    <x v="0"/>
  </r>
  <r>
    <x v="101"/>
    <x v="244"/>
    <n v="7.1792452830188669"/>
    <x v="6"/>
    <x v="0"/>
  </r>
  <r>
    <x v="101"/>
    <x v="245"/>
    <n v="6.64"/>
    <x v="6"/>
    <x v="0"/>
  </r>
  <r>
    <x v="101"/>
    <x v="246"/>
    <n v="7.349282296650717"/>
    <x v="6"/>
    <x v="0"/>
  </r>
  <r>
    <x v="101"/>
    <x v="247"/>
    <n v="6.6618357487922699"/>
    <x v="6"/>
    <x v="0"/>
  </r>
  <r>
    <x v="101"/>
    <x v="248"/>
    <n v="6.78481012658228"/>
    <x v="6"/>
    <x v="0"/>
  </r>
  <r>
    <x v="101"/>
    <x v="249"/>
    <n v="6"/>
    <x v="6"/>
    <x v="0"/>
  </r>
  <r>
    <x v="101"/>
    <x v="250"/>
    <n v="6.333333333333333"/>
    <x v="6"/>
    <x v="0"/>
  </r>
  <r>
    <x v="101"/>
    <x v="251"/>
    <n v="6.65"/>
    <x v="6"/>
    <x v="0"/>
  </r>
  <r>
    <x v="101"/>
    <x v="252"/>
    <n v="6.1090909090909076"/>
    <x v="6"/>
    <x v="0"/>
  </r>
  <r>
    <x v="101"/>
    <x v="253"/>
    <n v="7.9378531073446341"/>
    <x v="6"/>
    <x v="0"/>
  </r>
  <r>
    <x v="101"/>
    <x v="254"/>
    <n v="7.6923076923076916"/>
    <x v="6"/>
    <x v="0"/>
  </r>
  <r>
    <x v="101"/>
    <x v="255"/>
    <n v="7.9642857142857144"/>
    <x v="6"/>
    <x v="0"/>
  </r>
  <r>
    <x v="101"/>
    <x v="256"/>
    <n v="7.6111111111111116"/>
    <x v="6"/>
    <x v="0"/>
  </r>
  <r>
    <x v="101"/>
    <x v="257"/>
    <n v="7.8571428571428559"/>
    <x v="6"/>
    <x v="0"/>
  </r>
  <r>
    <x v="101"/>
    <x v="258"/>
    <n v="7.4248366013071898"/>
    <x v="6"/>
    <x v="0"/>
  </r>
  <r>
    <x v="101"/>
    <x v="259"/>
    <n v="7.590643274853802"/>
    <x v="6"/>
    <x v="0"/>
  </r>
  <r>
    <x v="101"/>
    <x v="260"/>
    <n v="5.7594936708860729"/>
    <x v="6"/>
    <x v="0"/>
  </r>
  <r>
    <x v="101"/>
    <x v="261"/>
    <n v="6.1641025641025617"/>
    <x v="6"/>
    <x v="0"/>
  </r>
  <r>
    <x v="101"/>
    <x v="262"/>
    <n v="7.0101522842639632"/>
    <x v="6"/>
    <x v="0"/>
  </r>
  <r>
    <x v="101"/>
    <x v="263"/>
    <n v="6.7126436781609193"/>
    <x v="6"/>
    <x v="0"/>
  </r>
  <r>
    <x v="101"/>
    <x v="264"/>
    <n v="5.9526315789473694"/>
    <x v="6"/>
    <x v="0"/>
  </r>
  <r>
    <x v="101"/>
    <x v="265"/>
    <n v="7.1613935300391018"/>
    <x v="6"/>
    <x v="0"/>
  </r>
  <r>
    <x v="101"/>
    <x v="230"/>
    <n v="7.1777777777777763"/>
    <x v="7"/>
    <x v="0"/>
  </r>
  <r>
    <x v="101"/>
    <x v="231"/>
    <n v="7.6730769230769242"/>
    <x v="7"/>
    <x v="0"/>
  </r>
  <r>
    <x v="101"/>
    <x v="232"/>
    <n v="6.9508196721311499"/>
    <x v="7"/>
    <x v="0"/>
  </r>
  <r>
    <x v="101"/>
    <x v="233"/>
    <n v="6.1918819188191856"/>
    <x v="7"/>
    <x v="0"/>
  </r>
  <r>
    <x v="101"/>
    <x v="234"/>
    <n v="7.133828996282527"/>
    <x v="7"/>
    <x v="0"/>
  </r>
  <r>
    <x v="101"/>
    <x v="235"/>
    <n v="6.3321167883211702"/>
    <x v="7"/>
    <x v="0"/>
  </r>
  <r>
    <x v="101"/>
    <x v="236"/>
    <n v="7.5457516339869271"/>
    <x v="7"/>
    <x v="0"/>
  </r>
  <r>
    <x v="101"/>
    <x v="237"/>
    <n v="6.9665427509293689"/>
    <x v="7"/>
    <x v="0"/>
  </r>
  <r>
    <x v="101"/>
    <x v="238"/>
    <n v="7.1092715231788102"/>
    <x v="7"/>
    <x v="0"/>
  </r>
  <r>
    <x v="101"/>
    <x v="239"/>
    <n v="7.1770833333333348"/>
    <x v="7"/>
    <x v="0"/>
  </r>
  <r>
    <x v="101"/>
    <x v="240"/>
    <n v="7.5852090032154322"/>
    <x v="7"/>
    <x v="0"/>
  </r>
  <r>
    <x v="101"/>
    <x v="241"/>
    <n v="7.8942307692307647"/>
    <x v="7"/>
    <x v="0"/>
  </r>
  <r>
    <x v="101"/>
    <x v="242"/>
    <n v="6.9230769230769242"/>
    <x v="7"/>
    <x v="0"/>
  </r>
  <r>
    <x v="101"/>
    <x v="243"/>
    <n v="7.2569169960474298"/>
    <x v="7"/>
    <x v="0"/>
  </r>
  <r>
    <x v="101"/>
    <x v="244"/>
    <n v="7.1103448275862053"/>
    <x v="7"/>
    <x v="0"/>
  </r>
  <r>
    <x v="101"/>
    <x v="245"/>
    <n v="6.5433070866141732"/>
    <x v="7"/>
    <x v="0"/>
  </r>
  <r>
    <x v="101"/>
    <x v="246"/>
    <n v="7.3999999999999941"/>
    <x v="7"/>
    <x v="0"/>
  </r>
  <r>
    <x v="101"/>
    <x v="247"/>
    <n v="5.8586206896551767"/>
    <x v="7"/>
    <x v="0"/>
  </r>
  <r>
    <x v="101"/>
    <x v="248"/>
    <n v="6.7669902912621351"/>
    <x v="7"/>
    <x v="0"/>
  </r>
  <r>
    <x v="101"/>
    <x v="249"/>
    <n v="6.078125"/>
    <x v="7"/>
    <x v="0"/>
  </r>
  <r>
    <x v="101"/>
    <x v="250"/>
    <n v="6.1294117647058828"/>
    <x v="7"/>
    <x v="0"/>
  </r>
  <r>
    <x v="101"/>
    <x v="251"/>
    <n v="6.5"/>
    <x v="7"/>
    <x v="0"/>
  </r>
  <r>
    <x v="101"/>
    <x v="252"/>
    <n v="6.1111111111111116"/>
    <x v="7"/>
    <x v="0"/>
  </r>
  <r>
    <x v="101"/>
    <x v="253"/>
    <n v="7.665024630541871"/>
    <x v="7"/>
    <x v="0"/>
  </r>
  <r>
    <x v="101"/>
    <x v="254"/>
    <n v="7.328125"/>
    <x v="7"/>
    <x v="0"/>
  </r>
  <r>
    <x v="101"/>
    <x v="255"/>
    <n v="7.7241379310344831"/>
    <x v="7"/>
    <x v="0"/>
  </r>
  <r>
    <x v="101"/>
    <x v="256"/>
    <n v="7.40625"/>
    <x v="7"/>
    <x v="0"/>
  </r>
  <r>
    <x v="101"/>
    <x v="257"/>
    <n v="7.4795918367346923"/>
    <x v="7"/>
    <x v="0"/>
  </r>
  <r>
    <x v="101"/>
    <x v="258"/>
    <n v="7.2"/>
    <x v="7"/>
    <x v="0"/>
  </r>
  <r>
    <x v="101"/>
    <x v="259"/>
    <n v="7.4577114427860707"/>
    <x v="7"/>
    <x v="0"/>
  </r>
  <r>
    <x v="101"/>
    <x v="260"/>
    <n v="6.1592920353982326"/>
    <x v="7"/>
    <x v="0"/>
  </r>
  <r>
    <x v="101"/>
    <x v="261"/>
    <n v="5.523985239852399"/>
    <x v="7"/>
    <x v="0"/>
  </r>
  <r>
    <x v="101"/>
    <x v="262"/>
    <n v="6.9402985074626873"/>
    <x v="7"/>
    <x v="0"/>
  </r>
  <r>
    <x v="101"/>
    <x v="263"/>
    <n v="6.5622489959839383"/>
    <x v="7"/>
    <x v="0"/>
  </r>
  <r>
    <x v="101"/>
    <x v="264"/>
    <n v="5.468401486988844"/>
    <x v="7"/>
    <x v="0"/>
  </r>
  <r>
    <x v="101"/>
    <x v="265"/>
    <n v="6.9463522094078005"/>
    <x v="7"/>
    <x v="0"/>
  </r>
  <r>
    <x v="101"/>
    <x v="230"/>
    <n v="7.5756457564575657"/>
    <x v="8"/>
    <x v="0"/>
  </r>
  <r>
    <x v="101"/>
    <x v="231"/>
    <n v="7.9806201550387552"/>
    <x v="8"/>
    <x v="0"/>
  </r>
  <r>
    <x v="101"/>
    <x v="232"/>
    <n v="7.0744680851063855"/>
    <x v="8"/>
    <x v="0"/>
  </r>
  <r>
    <x v="101"/>
    <x v="233"/>
    <n v="7.1403508771929829"/>
    <x v="8"/>
    <x v="0"/>
  </r>
  <r>
    <x v="101"/>
    <x v="234"/>
    <n v="7.4390243902438984"/>
    <x v="8"/>
    <x v="0"/>
  </r>
  <r>
    <x v="101"/>
    <x v="235"/>
    <n v="7.0509803921568643"/>
    <x v="8"/>
    <x v="0"/>
  </r>
  <r>
    <x v="101"/>
    <x v="236"/>
    <n v="7.5534351145038183"/>
    <x v="8"/>
    <x v="0"/>
  </r>
  <r>
    <x v="101"/>
    <x v="237"/>
    <n v="7.3303571428571397"/>
    <x v="8"/>
    <x v="0"/>
  </r>
  <r>
    <x v="101"/>
    <x v="238"/>
    <n v="7.3984375"/>
    <x v="8"/>
    <x v="0"/>
  </r>
  <r>
    <x v="101"/>
    <x v="239"/>
    <n v="7.9482071713147393"/>
    <x v="8"/>
    <x v="0"/>
  </r>
  <r>
    <x v="101"/>
    <x v="240"/>
    <n v="7.8897058823529331"/>
    <x v="8"/>
    <x v="0"/>
  </r>
  <r>
    <x v="101"/>
    <x v="241"/>
    <n v="8.2222222222222214"/>
    <x v="8"/>
    <x v="0"/>
  </r>
  <r>
    <x v="101"/>
    <x v="242"/>
    <n v="7.2322580645161292"/>
    <x v="8"/>
    <x v="0"/>
  </r>
  <r>
    <x v="101"/>
    <x v="243"/>
    <n v="7.2010582010582018"/>
    <x v="8"/>
    <x v="0"/>
  </r>
  <r>
    <x v="101"/>
    <x v="244"/>
    <n v="7.265625"/>
    <x v="8"/>
    <x v="0"/>
  </r>
  <r>
    <x v="101"/>
    <x v="245"/>
    <n v="7"/>
    <x v="8"/>
    <x v="0"/>
  </r>
  <r>
    <x v="101"/>
    <x v="246"/>
    <n v="7.6809338521400807"/>
    <x v="8"/>
    <x v="0"/>
  </r>
  <r>
    <x v="101"/>
    <x v="247"/>
    <n v="7.0199203187251022"/>
    <x v="8"/>
    <x v="0"/>
  </r>
  <r>
    <x v="101"/>
    <x v="248"/>
    <n v="7.5677966101694913"/>
    <x v="8"/>
    <x v="0"/>
  </r>
  <r>
    <x v="101"/>
    <x v="249"/>
    <n v="6.6885245901639365"/>
    <x v="8"/>
    <x v="0"/>
  </r>
  <r>
    <x v="101"/>
    <x v="250"/>
    <n v="6.0547945205479454"/>
    <x v="8"/>
    <x v="0"/>
  </r>
  <r>
    <x v="101"/>
    <x v="251"/>
    <n v="7.125"/>
    <x v="8"/>
    <x v="0"/>
  </r>
  <r>
    <x v="101"/>
    <x v="252"/>
    <n v="6.9540229885057459"/>
    <x v="8"/>
    <x v="0"/>
  </r>
  <r>
    <x v="101"/>
    <x v="253"/>
    <n v="8.1690821256038681"/>
    <x v="8"/>
    <x v="0"/>
  </r>
  <r>
    <x v="101"/>
    <x v="254"/>
    <n v="7.5374999999999996"/>
    <x v="8"/>
    <x v="0"/>
  </r>
  <r>
    <x v="101"/>
    <x v="255"/>
    <n v="7.8976377952755863"/>
    <x v="8"/>
    <x v="0"/>
  </r>
  <r>
    <x v="101"/>
    <x v="256"/>
    <n v="7.7647058823529385"/>
    <x v="8"/>
    <x v="0"/>
  </r>
  <r>
    <x v="101"/>
    <x v="257"/>
    <n v="7.5637254901960791"/>
    <x v="8"/>
    <x v="0"/>
  </r>
  <r>
    <x v="101"/>
    <x v="258"/>
    <n v="7.3030303030303028"/>
    <x v="8"/>
    <x v="0"/>
  </r>
  <r>
    <x v="101"/>
    <x v="259"/>
    <n v="8.0203045685279228"/>
    <x v="8"/>
    <x v="0"/>
  </r>
  <r>
    <x v="101"/>
    <x v="260"/>
    <n v="6.6722689075630246"/>
    <x v="8"/>
    <x v="0"/>
  </r>
  <r>
    <x v="101"/>
    <x v="261"/>
    <n v="6.7408906882591095"/>
    <x v="8"/>
    <x v="0"/>
  </r>
  <r>
    <x v="101"/>
    <x v="262"/>
    <n v="7.2948717948717956"/>
    <x v="8"/>
    <x v="0"/>
  </r>
  <r>
    <x v="101"/>
    <x v="263"/>
    <n v="6.7926267281106005"/>
    <x v="8"/>
    <x v="0"/>
  </r>
  <r>
    <x v="101"/>
    <x v="264"/>
    <n v="6.5614035087719325"/>
    <x v="8"/>
    <x v="0"/>
  </r>
  <r>
    <x v="101"/>
    <x v="265"/>
    <n v="7.3896103896103877"/>
    <x v="8"/>
    <x v="0"/>
  </r>
  <r>
    <x v="101"/>
    <x v="230"/>
    <n v="7.8107344632768374"/>
    <x v="9"/>
    <x v="0"/>
  </r>
  <r>
    <x v="101"/>
    <x v="231"/>
    <n v="8.0171428571428542"/>
    <x v="9"/>
    <x v="0"/>
  </r>
  <r>
    <x v="101"/>
    <x v="232"/>
    <n v="7.559259259259262"/>
    <x v="9"/>
    <x v="0"/>
  </r>
  <r>
    <x v="101"/>
    <x v="233"/>
    <n v="7.413793103448274"/>
    <x v="9"/>
    <x v="0"/>
  </r>
  <r>
    <x v="101"/>
    <x v="234"/>
    <n v="7.6459627329192568"/>
    <x v="9"/>
    <x v="0"/>
  </r>
  <r>
    <x v="101"/>
    <x v="235"/>
    <n v="7.2652439024390247"/>
    <x v="9"/>
    <x v="0"/>
  </r>
  <r>
    <x v="101"/>
    <x v="236"/>
    <n v="7.502857142857148"/>
    <x v="9"/>
    <x v="0"/>
  </r>
  <r>
    <x v="101"/>
    <x v="237"/>
    <n v="7.272171253822628"/>
    <x v="9"/>
    <x v="0"/>
  </r>
  <r>
    <x v="101"/>
    <x v="238"/>
    <n v="7.3821839080459766"/>
    <x v="9"/>
    <x v="0"/>
  </r>
  <r>
    <x v="101"/>
    <x v="239"/>
    <n v="7.3712574850299379"/>
    <x v="9"/>
    <x v="0"/>
  </r>
  <r>
    <x v="101"/>
    <x v="240"/>
    <n v="8.0113636363636331"/>
    <x v="9"/>
    <x v="0"/>
  </r>
  <r>
    <x v="101"/>
    <x v="241"/>
    <n v="8.2272727272727266"/>
    <x v="9"/>
    <x v="0"/>
  </r>
  <r>
    <x v="101"/>
    <x v="242"/>
    <n v="7.2405063291139244"/>
    <x v="9"/>
    <x v="0"/>
  </r>
  <r>
    <x v="101"/>
    <x v="243"/>
    <n v="6.9607142857142836"/>
    <x v="9"/>
    <x v="0"/>
  </r>
  <r>
    <x v="101"/>
    <x v="244"/>
    <n v="7.234177215189872"/>
    <x v="9"/>
    <x v="0"/>
  </r>
  <r>
    <x v="101"/>
    <x v="245"/>
    <n v="7.107011070110703"/>
    <x v="9"/>
    <x v="0"/>
  </r>
  <r>
    <x v="101"/>
    <x v="246"/>
    <n v="7.3699059561128513"/>
    <x v="9"/>
    <x v="0"/>
  </r>
  <r>
    <x v="101"/>
    <x v="247"/>
    <n v="7.2443729903536962"/>
    <x v="9"/>
    <x v="0"/>
  </r>
  <r>
    <x v="101"/>
    <x v="248"/>
    <n v="7.3548387096774208"/>
    <x v="9"/>
    <x v="0"/>
  </r>
  <r>
    <x v="101"/>
    <x v="249"/>
    <n v="7.1714285714285735"/>
    <x v="9"/>
    <x v="0"/>
  </r>
  <r>
    <x v="101"/>
    <x v="250"/>
    <n v="6.9662921348314608"/>
    <x v="9"/>
    <x v="0"/>
  </r>
  <r>
    <x v="101"/>
    <x v="251"/>
    <n v="7.3382352941176476"/>
    <x v="9"/>
    <x v="0"/>
  </r>
  <r>
    <x v="101"/>
    <x v="252"/>
    <n v="7.15"/>
    <x v="9"/>
    <x v="0"/>
  </r>
  <r>
    <x v="101"/>
    <x v="253"/>
    <n v="7.6531365313653152"/>
    <x v="9"/>
    <x v="0"/>
  </r>
  <r>
    <x v="101"/>
    <x v="254"/>
    <n v="7.2282608695652186"/>
    <x v="9"/>
    <x v="0"/>
  </r>
  <r>
    <x v="101"/>
    <x v="255"/>
    <n v="7.6192893401015267"/>
    <x v="9"/>
    <x v="0"/>
  </r>
  <r>
    <x v="101"/>
    <x v="256"/>
    <n v="7.5231788079470165"/>
    <x v="9"/>
    <x v="0"/>
  </r>
  <r>
    <x v="101"/>
    <x v="257"/>
    <n v="7.328571428571431"/>
    <x v="9"/>
    <x v="0"/>
  </r>
  <r>
    <x v="101"/>
    <x v="258"/>
    <n v="6.9596774193548372"/>
    <x v="9"/>
    <x v="0"/>
  </r>
  <r>
    <x v="101"/>
    <x v="259"/>
    <n v="7.3695652173913038"/>
    <x v="9"/>
    <x v="0"/>
  </r>
  <r>
    <x v="101"/>
    <x v="260"/>
    <n v="6.8040540540540535"/>
    <x v="9"/>
    <x v="0"/>
  </r>
  <r>
    <x v="101"/>
    <x v="261"/>
    <n v="7.0401234567901234"/>
    <x v="9"/>
    <x v="0"/>
  </r>
  <r>
    <x v="101"/>
    <x v="262"/>
    <n v="7.2556634304207135"/>
    <x v="9"/>
    <x v="0"/>
  </r>
  <r>
    <x v="101"/>
    <x v="263"/>
    <n v="7.1331168831168847"/>
    <x v="9"/>
    <x v="0"/>
  </r>
  <r>
    <x v="101"/>
    <x v="264"/>
    <n v="6.8670886075949333"/>
    <x v="9"/>
    <x v="0"/>
  </r>
  <r>
    <x v="101"/>
    <x v="265"/>
    <n v="7.3952271984308586"/>
    <x v="9"/>
    <x v="0"/>
  </r>
  <r>
    <x v="101"/>
    <x v="230"/>
    <n v="7.8130434782608704"/>
    <x v="10"/>
    <x v="0"/>
  </r>
  <r>
    <x v="101"/>
    <x v="231"/>
    <n v="7.88"/>
    <x v="10"/>
    <x v="0"/>
  </r>
  <r>
    <x v="101"/>
    <x v="232"/>
    <n v="7.1449999999999996"/>
    <x v="10"/>
    <x v="0"/>
  </r>
  <r>
    <x v="101"/>
    <x v="233"/>
    <n v="7.0785340314136107"/>
    <x v="10"/>
    <x v="0"/>
  </r>
  <r>
    <x v="101"/>
    <x v="234"/>
    <n v="7.705314009661838"/>
    <x v="10"/>
    <x v="0"/>
  </r>
  <r>
    <x v="101"/>
    <x v="235"/>
    <n v="6.5333333333333341"/>
    <x v="10"/>
    <x v="0"/>
  </r>
  <r>
    <x v="101"/>
    <x v="236"/>
    <n v="7.1203319502074685"/>
    <x v="10"/>
    <x v="0"/>
  </r>
  <r>
    <x v="101"/>
    <x v="237"/>
    <n v="6.6866952789699585"/>
    <x v="10"/>
    <x v="0"/>
  </r>
  <r>
    <x v="101"/>
    <x v="238"/>
    <n v="7.1410256410256423"/>
    <x v="10"/>
    <x v="0"/>
  </r>
  <r>
    <x v="101"/>
    <x v="239"/>
    <n v="7.3948497854077271"/>
    <x v="10"/>
    <x v="0"/>
  </r>
  <r>
    <x v="101"/>
    <x v="240"/>
    <n v="7.9294605809128598"/>
    <x v="10"/>
    <x v="0"/>
  </r>
  <r>
    <x v="101"/>
    <x v="241"/>
    <n v="8.1750000000000007"/>
    <x v="10"/>
    <x v="0"/>
  </r>
  <r>
    <x v="101"/>
    <x v="242"/>
    <n v="6.9715909090909056"/>
    <x v="10"/>
    <x v="0"/>
  </r>
  <r>
    <x v="101"/>
    <x v="243"/>
    <n v="6.6995073891625614"/>
    <x v="10"/>
    <x v="0"/>
  </r>
  <r>
    <x v="101"/>
    <x v="244"/>
    <n v="7.2843601895734595"/>
    <x v="10"/>
    <x v="0"/>
  </r>
  <r>
    <x v="101"/>
    <x v="245"/>
    <n v="6.6243386243386215"/>
    <x v="10"/>
    <x v="0"/>
  </r>
  <r>
    <x v="101"/>
    <x v="246"/>
    <n v="7.4354066985645932"/>
    <x v="10"/>
    <x v="0"/>
  </r>
  <r>
    <x v="101"/>
    <x v="247"/>
    <n v="7.2575757575757578"/>
    <x v="10"/>
    <x v="0"/>
  </r>
  <r>
    <x v="101"/>
    <x v="248"/>
    <n v="7.4423076923076907"/>
    <x v="10"/>
    <x v="0"/>
  </r>
  <r>
    <x v="101"/>
    <x v="249"/>
    <n v="6.7391304347826084"/>
    <x v="10"/>
    <x v="0"/>
  </r>
  <r>
    <x v="101"/>
    <x v="250"/>
    <n v="6.0317460317460307"/>
    <x v="10"/>
    <x v="0"/>
  </r>
  <r>
    <x v="101"/>
    <x v="251"/>
    <n v="6.5769230769230766"/>
    <x v="10"/>
    <x v="0"/>
  </r>
  <r>
    <x v="101"/>
    <x v="252"/>
    <n v="6.1754385964912277"/>
    <x v="10"/>
    <x v="0"/>
  </r>
  <r>
    <x v="101"/>
    <x v="253"/>
    <n v="8.0487804878048852"/>
    <x v="10"/>
    <x v="0"/>
  </r>
  <r>
    <x v="101"/>
    <x v="254"/>
    <n v="7.2884615384615383"/>
    <x v="10"/>
    <x v="0"/>
  </r>
  <r>
    <x v="101"/>
    <x v="255"/>
    <n v="7.7024793388429771"/>
    <x v="10"/>
    <x v="0"/>
  </r>
  <r>
    <x v="101"/>
    <x v="256"/>
    <n v="7.9154929577464799"/>
    <x v="10"/>
    <x v="0"/>
  </r>
  <r>
    <x v="101"/>
    <x v="257"/>
    <n v="7.3567839195979907"/>
    <x v="10"/>
    <x v="0"/>
  </r>
  <r>
    <x v="101"/>
    <x v="258"/>
    <n v="6.75"/>
    <x v="10"/>
    <x v="0"/>
  </r>
  <r>
    <x v="101"/>
    <x v="259"/>
    <n v="7.6631578947368428"/>
    <x v="10"/>
    <x v="0"/>
  </r>
  <r>
    <x v="101"/>
    <x v="260"/>
    <n v="6.4117647058823497"/>
    <x v="10"/>
    <x v="0"/>
  </r>
  <r>
    <x v="101"/>
    <x v="261"/>
    <n v="6.7853658536585337"/>
    <x v="10"/>
    <x v="0"/>
  </r>
  <r>
    <x v="101"/>
    <x v="262"/>
    <n v="6.9418604651162799"/>
    <x v="10"/>
    <x v="0"/>
  </r>
  <r>
    <x v="101"/>
    <x v="263"/>
    <n v="6.8736263736263705"/>
    <x v="10"/>
    <x v="0"/>
  </r>
  <r>
    <x v="101"/>
    <x v="264"/>
    <n v="6.7540106951871612"/>
    <x v="10"/>
    <x v="0"/>
  </r>
  <r>
    <x v="101"/>
    <x v="265"/>
    <n v="7.2219160317717641"/>
    <x v="10"/>
    <x v="0"/>
  </r>
  <r>
    <x v="101"/>
    <x v="230"/>
    <n v="8.2784810126582347"/>
    <x v="11"/>
    <x v="0"/>
  </r>
  <r>
    <x v="101"/>
    <x v="231"/>
    <n v="8.2951541850220263"/>
    <x v="11"/>
    <x v="0"/>
  </r>
  <r>
    <x v="101"/>
    <x v="232"/>
    <n v="7.9223744292237432"/>
    <x v="11"/>
    <x v="0"/>
  </r>
  <r>
    <x v="101"/>
    <x v="233"/>
    <n v="7.6056338028168984"/>
    <x v="11"/>
    <x v="0"/>
  </r>
  <r>
    <x v="101"/>
    <x v="234"/>
    <n v="8.1415525114155223"/>
    <x v="11"/>
    <x v="0"/>
  </r>
  <r>
    <x v="101"/>
    <x v="235"/>
    <n v="7.4888888888888907"/>
    <x v="11"/>
    <x v="0"/>
  </r>
  <r>
    <x v="101"/>
    <x v="236"/>
    <n v="7.6286919831223621"/>
    <x v="11"/>
    <x v="0"/>
  </r>
  <r>
    <x v="101"/>
    <x v="237"/>
    <n v="7.5345622119815667"/>
    <x v="11"/>
    <x v="0"/>
  </r>
  <r>
    <x v="101"/>
    <x v="238"/>
    <n v="7.7947598253275068"/>
    <x v="11"/>
    <x v="0"/>
  </r>
  <r>
    <x v="101"/>
    <x v="239"/>
    <n v="7.9"/>
    <x v="11"/>
    <x v="0"/>
  </r>
  <r>
    <x v="101"/>
    <x v="240"/>
    <n v="8.2521008403361176"/>
    <x v="11"/>
    <x v="0"/>
  </r>
  <r>
    <x v="101"/>
    <x v="241"/>
    <n v="8.5127118644067785"/>
    <x v="11"/>
    <x v="0"/>
  </r>
  <r>
    <x v="101"/>
    <x v="242"/>
    <n v="7.0719999999999992"/>
    <x v="11"/>
    <x v="0"/>
  </r>
  <r>
    <x v="101"/>
    <x v="243"/>
    <n v="6.5448717948717956"/>
    <x v="11"/>
    <x v="0"/>
  </r>
  <r>
    <x v="101"/>
    <x v="244"/>
    <n v="7.5245901639344277"/>
    <x v="11"/>
    <x v="0"/>
  </r>
  <r>
    <x v="101"/>
    <x v="245"/>
    <n v="7.271676300578032"/>
    <x v="11"/>
    <x v="0"/>
  </r>
  <r>
    <x v="101"/>
    <x v="246"/>
    <n v="7.734375"/>
    <x v="11"/>
    <x v="0"/>
  </r>
  <r>
    <x v="101"/>
    <x v="247"/>
    <n v="7.4293478260869579"/>
    <x v="11"/>
    <x v="0"/>
  </r>
  <r>
    <x v="101"/>
    <x v="248"/>
    <n v="7.4761904761904763"/>
    <x v="11"/>
    <x v="0"/>
  </r>
  <r>
    <x v="101"/>
    <x v="249"/>
    <n v="7.2253521126760551"/>
    <x v="11"/>
    <x v="0"/>
  </r>
  <r>
    <x v="101"/>
    <x v="250"/>
    <n v="6.851851851851853"/>
    <x v="11"/>
    <x v="0"/>
  </r>
  <r>
    <x v="101"/>
    <x v="251"/>
    <n v="7.25"/>
    <x v="11"/>
    <x v="0"/>
  </r>
  <r>
    <x v="101"/>
    <x v="252"/>
    <n v="7.0322580645161308"/>
    <x v="11"/>
    <x v="0"/>
  </r>
  <r>
    <x v="101"/>
    <x v="253"/>
    <n v="8.0457142857142898"/>
    <x v="11"/>
    <x v="0"/>
  </r>
  <r>
    <x v="101"/>
    <x v="254"/>
    <n v="7.5373134328358224"/>
    <x v="11"/>
    <x v="0"/>
  </r>
  <r>
    <x v="101"/>
    <x v="255"/>
    <n v="7.8976377952755916"/>
    <x v="11"/>
    <x v="0"/>
  </r>
  <r>
    <x v="101"/>
    <x v="256"/>
    <n v="8.2441860465116275"/>
    <x v="11"/>
    <x v="0"/>
  </r>
  <r>
    <x v="101"/>
    <x v="257"/>
    <n v="7.9722222222222188"/>
    <x v="11"/>
    <x v="0"/>
  </r>
  <r>
    <x v="101"/>
    <x v="258"/>
    <n v="7.4883720930232585"/>
    <x v="11"/>
    <x v="0"/>
  </r>
  <r>
    <x v="101"/>
    <x v="259"/>
    <n v="7.7752808988764048"/>
    <x v="11"/>
    <x v="0"/>
  </r>
  <r>
    <x v="101"/>
    <x v="260"/>
    <n v="7.0250000000000004"/>
    <x v="11"/>
    <x v="0"/>
  </r>
  <r>
    <x v="101"/>
    <x v="261"/>
    <n v="7.2330097087378658"/>
    <x v="11"/>
    <x v="0"/>
  </r>
  <r>
    <x v="101"/>
    <x v="262"/>
    <n v="7.5409836065573836"/>
    <x v="11"/>
    <x v="0"/>
  </r>
  <r>
    <x v="101"/>
    <x v="263"/>
    <n v="7.4866310160427805"/>
    <x v="11"/>
    <x v="0"/>
  </r>
  <r>
    <x v="101"/>
    <x v="264"/>
    <n v="7.1701030927835054"/>
    <x v="11"/>
    <x v="0"/>
  </r>
  <r>
    <x v="101"/>
    <x v="265"/>
    <n v="7.6853913630229407"/>
    <x v="11"/>
    <x v="0"/>
  </r>
  <r>
    <x v="101"/>
    <x v="230"/>
    <n v="7.5117370892018798"/>
    <x v="12"/>
    <x v="0"/>
  </r>
  <r>
    <x v="101"/>
    <x v="231"/>
    <n v="7.5463917525773203"/>
    <x v="12"/>
    <x v="0"/>
  </r>
  <r>
    <x v="101"/>
    <x v="232"/>
    <n v="7.0855614973262027"/>
    <x v="12"/>
    <x v="0"/>
  </r>
  <r>
    <x v="101"/>
    <x v="233"/>
    <n v="7.038251366120222"/>
    <x v="12"/>
    <x v="0"/>
  </r>
  <r>
    <x v="101"/>
    <x v="234"/>
    <n v="7.2435233160621797"/>
    <x v="12"/>
    <x v="0"/>
  </r>
  <r>
    <x v="101"/>
    <x v="235"/>
    <n v="7.1509433962264177"/>
    <x v="12"/>
    <x v="0"/>
  </r>
  <r>
    <x v="101"/>
    <x v="236"/>
    <n v="7.8027522935779849"/>
    <x v="12"/>
    <x v="0"/>
  </r>
  <r>
    <x v="101"/>
    <x v="237"/>
    <n v="7.7809523809523764"/>
    <x v="12"/>
    <x v="0"/>
  </r>
  <r>
    <x v="101"/>
    <x v="238"/>
    <n v="7.7511737089201898"/>
    <x v="12"/>
    <x v="0"/>
  </r>
  <r>
    <x v="101"/>
    <x v="239"/>
    <n v="8.1279620853080559"/>
    <x v="12"/>
    <x v="0"/>
  </r>
  <r>
    <x v="101"/>
    <x v="240"/>
    <n v="8.2883720930232556"/>
    <x v="12"/>
    <x v="0"/>
  </r>
  <r>
    <x v="101"/>
    <x v="241"/>
    <n v="8.6543778801843327"/>
    <x v="12"/>
    <x v="0"/>
  </r>
  <r>
    <x v="101"/>
    <x v="242"/>
    <n v="7.2925531914893638"/>
    <x v="12"/>
    <x v="0"/>
  </r>
  <r>
    <x v="101"/>
    <x v="243"/>
    <n v="7.3842364532019689"/>
    <x v="12"/>
    <x v="0"/>
  </r>
  <r>
    <x v="101"/>
    <x v="244"/>
    <n v="7.0824742268041243"/>
    <x v="12"/>
    <x v="0"/>
  </r>
  <r>
    <x v="101"/>
    <x v="245"/>
    <n v="6.8938547486033528"/>
    <x v="12"/>
    <x v="0"/>
  </r>
  <r>
    <x v="101"/>
    <x v="246"/>
    <n v="7.5797872340425503"/>
    <x v="12"/>
    <x v="0"/>
  </r>
  <r>
    <x v="101"/>
    <x v="247"/>
    <n v="6.8191489361702127"/>
    <x v="12"/>
    <x v="0"/>
  </r>
  <r>
    <x v="101"/>
    <x v="248"/>
    <n v="7.7007874015748046"/>
    <x v="12"/>
    <x v="0"/>
  </r>
  <r>
    <x v="101"/>
    <x v="249"/>
    <n v="7.3018867924528301"/>
    <x v="12"/>
    <x v="0"/>
  </r>
  <r>
    <x v="101"/>
    <x v="250"/>
    <n v="7.6115702479338854"/>
    <x v="12"/>
    <x v="0"/>
  </r>
  <r>
    <x v="101"/>
    <x v="251"/>
    <n v="7.2783505154639165"/>
    <x v="12"/>
    <x v="0"/>
  </r>
  <r>
    <x v="101"/>
    <x v="252"/>
    <n v="6.9677419354838719"/>
    <x v="12"/>
    <x v="0"/>
  </r>
  <r>
    <x v="101"/>
    <x v="253"/>
    <n v="8.2189349112426004"/>
    <x v="12"/>
    <x v="0"/>
  </r>
  <r>
    <x v="101"/>
    <x v="254"/>
    <n v="7.567901234567902"/>
    <x v="12"/>
    <x v="0"/>
  </r>
  <r>
    <x v="101"/>
    <x v="255"/>
    <n v="7.8473282442748076"/>
    <x v="12"/>
    <x v="0"/>
  </r>
  <r>
    <x v="101"/>
    <x v="256"/>
    <n v="7.8991596638655466"/>
    <x v="12"/>
    <x v="0"/>
  </r>
  <r>
    <x v="101"/>
    <x v="257"/>
    <n v="8.04712041884817"/>
    <x v="12"/>
    <x v="0"/>
  </r>
  <r>
    <x v="101"/>
    <x v="258"/>
    <n v="7.4535519125683036"/>
    <x v="12"/>
    <x v="0"/>
  </r>
  <r>
    <x v="101"/>
    <x v="259"/>
    <n v="8.0314136125654478"/>
    <x v="12"/>
    <x v="0"/>
  </r>
  <r>
    <x v="101"/>
    <x v="260"/>
    <n v="7.0704225352112697"/>
    <x v="12"/>
    <x v="0"/>
  </r>
  <r>
    <x v="101"/>
    <x v="261"/>
    <n v="7.1121951219512223"/>
    <x v="12"/>
    <x v="0"/>
  </r>
  <r>
    <x v="101"/>
    <x v="262"/>
    <n v="7.0222222222222239"/>
    <x v="12"/>
    <x v="0"/>
  </r>
  <r>
    <x v="101"/>
    <x v="263"/>
    <n v="7.1189189189189204"/>
    <x v="12"/>
    <x v="0"/>
  </r>
  <r>
    <x v="101"/>
    <x v="264"/>
    <n v="6.9895833333333357"/>
    <x v="12"/>
    <x v="0"/>
  </r>
  <r>
    <x v="101"/>
    <x v="265"/>
    <n v="7.510050661872854"/>
    <x v="12"/>
    <x v="0"/>
  </r>
  <r>
    <x v="101"/>
    <x v="230"/>
    <n v="7.897260273972603"/>
    <x v="13"/>
    <x v="0"/>
  </r>
  <r>
    <x v="101"/>
    <x v="231"/>
    <n v="8.3546099290780163"/>
    <x v="13"/>
    <x v="0"/>
  </r>
  <r>
    <x v="101"/>
    <x v="232"/>
    <n v="7.6058394160583953"/>
    <x v="13"/>
    <x v="0"/>
  </r>
  <r>
    <x v="101"/>
    <x v="233"/>
    <n v="7.5925925925925908"/>
    <x v="13"/>
    <x v="0"/>
  </r>
  <r>
    <x v="101"/>
    <x v="234"/>
    <n v="8.0238095238095255"/>
    <x v="13"/>
    <x v="0"/>
  </r>
  <r>
    <x v="101"/>
    <x v="235"/>
    <n v="7.04"/>
    <x v="13"/>
    <x v="0"/>
  </r>
  <r>
    <x v="101"/>
    <x v="236"/>
    <n v="7.4452054794520546"/>
    <x v="13"/>
    <x v="0"/>
  </r>
  <r>
    <x v="101"/>
    <x v="237"/>
    <n v="6.8630136986301364"/>
    <x v="13"/>
    <x v="0"/>
  </r>
  <r>
    <x v="101"/>
    <x v="238"/>
    <n v="7.3424657534246585"/>
    <x v="13"/>
    <x v="0"/>
  </r>
  <r>
    <x v="101"/>
    <x v="239"/>
    <n v="7.8402777777777777"/>
    <x v="13"/>
    <x v="0"/>
  </r>
  <r>
    <x v="101"/>
    <x v="240"/>
    <n v="8.2466666666666608"/>
    <x v="13"/>
    <x v="0"/>
  </r>
  <r>
    <x v="101"/>
    <x v="241"/>
    <n v="8.4600000000000009"/>
    <x v="13"/>
    <x v="0"/>
  </r>
  <r>
    <x v="101"/>
    <x v="242"/>
    <n v="7.2622950819672143"/>
    <x v="13"/>
    <x v="0"/>
  </r>
  <r>
    <x v="101"/>
    <x v="243"/>
    <n v="6.9117647058823515"/>
    <x v="13"/>
    <x v="0"/>
  </r>
  <r>
    <x v="101"/>
    <x v="244"/>
    <n v="7.6315789473684248"/>
    <x v="13"/>
    <x v="0"/>
  </r>
  <r>
    <x v="101"/>
    <x v="245"/>
    <n v="7.5"/>
    <x v="13"/>
    <x v="0"/>
  </r>
  <r>
    <x v="101"/>
    <x v="246"/>
    <n v="7.7352941176470589"/>
    <x v="13"/>
    <x v="0"/>
  </r>
  <r>
    <x v="101"/>
    <x v="247"/>
    <n v="6.8731343283582076"/>
    <x v="13"/>
    <x v="0"/>
  </r>
  <r>
    <x v="101"/>
    <x v="248"/>
    <n v="8.1948051948051948"/>
    <x v="13"/>
    <x v="0"/>
  </r>
  <r>
    <x v="101"/>
    <x v="249"/>
    <n v="7.4285714285714288"/>
    <x v="13"/>
    <x v="0"/>
  </r>
  <r>
    <x v="101"/>
    <x v="250"/>
    <n v="7.3076923076923057"/>
    <x v="13"/>
    <x v="0"/>
  </r>
  <r>
    <x v="101"/>
    <x v="251"/>
    <n v="7"/>
    <x v="13"/>
    <x v="0"/>
  </r>
  <r>
    <x v="101"/>
    <x v="252"/>
    <n v="6.9069767441860455"/>
    <x v="13"/>
    <x v="0"/>
  </r>
  <r>
    <x v="101"/>
    <x v="253"/>
    <n v="8.4876033057851306"/>
    <x v="13"/>
    <x v="0"/>
  </r>
  <r>
    <x v="101"/>
    <x v="254"/>
    <n v="8.16"/>
    <x v="13"/>
    <x v="0"/>
  </r>
  <r>
    <x v="101"/>
    <x v="255"/>
    <n v="8.2087912087912063"/>
    <x v="13"/>
    <x v="0"/>
  </r>
  <r>
    <x v="101"/>
    <x v="256"/>
    <n v="8.1234567901234556"/>
    <x v="13"/>
    <x v="0"/>
  </r>
  <r>
    <x v="101"/>
    <x v="257"/>
    <n v="7.7555555555555582"/>
    <x v="13"/>
    <x v="0"/>
  </r>
  <r>
    <x v="101"/>
    <x v="258"/>
    <n v="7.55639097744361"/>
    <x v="13"/>
    <x v="0"/>
  </r>
  <r>
    <x v="101"/>
    <x v="259"/>
    <n v="8.3149606299212575"/>
    <x v="13"/>
    <x v="0"/>
  </r>
  <r>
    <x v="101"/>
    <x v="260"/>
    <n v="7.52"/>
    <x v="13"/>
    <x v="0"/>
  </r>
  <r>
    <x v="101"/>
    <x v="261"/>
    <n v="6.8273381294964031"/>
    <x v="13"/>
    <x v="0"/>
  </r>
  <r>
    <x v="101"/>
    <x v="262"/>
    <n v="7.653543307086613"/>
    <x v="13"/>
    <x v="0"/>
  </r>
  <r>
    <x v="101"/>
    <x v="263"/>
    <n v="7.3445378151260501"/>
    <x v="13"/>
    <x v="0"/>
  </r>
  <r>
    <x v="101"/>
    <x v="264"/>
    <n v="6.8721804511278206"/>
    <x v="13"/>
    <x v="0"/>
  </r>
  <r>
    <x v="101"/>
    <x v="265"/>
    <n v="7.6148238153098422"/>
    <x v="13"/>
    <x v="0"/>
  </r>
  <r>
    <x v="101"/>
    <x v="230"/>
    <n v="8.1695906432748568"/>
    <x v="14"/>
    <x v="0"/>
  </r>
  <r>
    <x v="101"/>
    <x v="231"/>
    <n v="8.035211267605634"/>
    <x v="14"/>
    <x v="0"/>
  </r>
  <r>
    <x v="101"/>
    <x v="232"/>
    <n v="7.4307692307692328"/>
    <x v="14"/>
    <x v="0"/>
  </r>
  <r>
    <x v="101"/>
    <x v="233"/>
    <n v="8.071428571428573"/>
    <x v="14"/>
    <x v="0"/>
  </r>
  <r>
    <x v="101"/>
    <x v="234"/>
    <n v="8.2866242038216562"/>
    <x v="14"/>
    <x v="0"/>
  </r>
  <r>
    <x v="101"/>
    <x v="235"/>
    <n v="7.3101265822784809"/>
    <x v="14"/>
    <x v="0"/>
  </r>
  <r>
    <x v="101"/>
    <x v="236"/>
    <n v="7.4360465116279073"/>
    <x v="14"/>
    <x v="0"/>
  </r>
  <r>
    <x v="101"/>
    <x v="237"/>
    <n v="7.4451612903225799"/>
    <x v="14"/>
    <x v="0"/>
  </r>
  <r>
    <x v="101"/>
    <x v="238"/>
    <n v="7.4647058823529457"/>
    <x v="14"/>
    <x v="0"/>
  </r>
  <r>
    <x v="101"/>
    <x v="239"/>
    <n v="7.5389610389610384"/>
    <x v="14"/>
    <x v="0"/>
  </r>
  <r>
    <x v="101"/>
    <x v="240"/>
    <n v="8.5842696629213542"/>
    <x v="14"/>
    <x v="0"/>
  </r>
  <r>
    <x v="101"/>
    <x v="241"/>
    <n v="8.8771929824561457"/>
    <x v="14"/>
    <x v="0"/>
  </r>
  <r>
    <x v="101"/>
    <x v="242"/>
    <n v="7.7403846153846159"/>
    <x v="14"/>
    <x v="0"/>
  </r>
  <r>
    <x v="101"/>
    <x v="243"/>
    <n v="7.3103448275862073"/>
    <x v="14"/>
    <x v="0"/>
  </r>
  <r>
    <x v="101"/>
    <x v="244"/>
    <n v="7.6607142857142865"/>
    <x v="14"/>
    <x v="0"/>
  </r>
  <r>
    <x v="101"/>
    <x v="245"/>
    <n v="7.3666666666666627"/>
    <x v="14"/>
    <x v="0"/>
  </r>
  <r>
    <x v="101"/>
    <x v="246"/>
    <n v="7.8703703703703667"/>
    <x v="14"/>
    <x v="0"/>
  </r>
  <r>
    <x v="101"/>
    <x v="247"/>
    <n v="7.8975903614457819"/>
    <x v="14"/>
    <x v="0"/>
  </r>
  <r>
    <x v="101"/>
    <x v="248"/>
    <n v="7.4285714285714288"/>
    <x v="14"/>
    <x v="0"/>
  </r>
  <r>
    <x v="101"/>
    <x v="249"/>
    <n v="7.6122448979591839"/>
    <x v="14"/>
    <x v="0"/>
  </r>
  <r>
    <x v="101"/>
    <x v="250"/>
    <n v="7.6956521739130421"/>
    <x v="14"/>
    <x v="0"/>
  </r>
  <r>
    <x v="101"/>
    <x v="251"/>
    <n v="7.1864406779661021"/>
    <x v="14"/>
    <x v="0"/>
  </r>
  <r>
    <x v="101"/>
    <x v="252"/>
    <n v="6.7555555555555555"/>
    <x v="14"/>
    <x v="0"/>
  </r>
  <r>
    <x v="101"/>
    <x v="253"/>
    <n v="8.2162162162162193"/>
    <x v="14"/>
    <x v="0"/>
  </r>
  <r>
    <x v="101"/>
    <x v="254"/>
    <n v="7.4117647058823541"/>
    <x v="14"/>
    <x v="0"/>
  </r>
  <r>
    <x v="101"/>
    <x v="255"/>
    <n v="8.4100719424460415"/>
    <x v="14"/>
    <x v="0"/>
  </r>
  <r>
    <x v="101"/>
    <x v="256"/>
    <n v="8.1578947368421062"/>
    <x v="14"/>
    <x v="0"/>
  </r>
  <r>
    <x v="101"/>
    <x v="257"/>
    <n v="7.9931034482758623"/>
    <x v="14"/>
    <x v="0"/>
  </r>
  <r>
    <x v="101"/>
    <x v="258"/>
    <n v="7.8243243243243237"/>
    <x v="14"/>
    <x v="0"/>
  </r>
  <r>
    <x v="101"/>
    <x v="259"/>
    <n v="8.0562500000000004"/>
    <x v="14"/>
    <x v="0"/>
  </r>
  <r>
    <x v="101"/>
    <x v="260"/>
    <n v="6.4395604395604398"/>
    <x v="14"/>
    <x v="0"/>
  </r>
  <r>
    <x v="101"/>
    <x v="261"/>
    <n v="7.6529411764705868"/>
    <x v="14"/>
    <x v="0"/>
  </r>
  <r>
    <x v="101"/>
    <x v="262"/>
    <n v="7.6407185628742518"/>
    <x v="14"/>
    <x v="0"/>
  </r>
  <r>
    <x v="101"/>
    <x v="263"/>
    <n v="7.3888888888888893"/>
    <x v="14"/>
    <x v="0"/>
  </r>
  <r>
    <x v="101"/>
    <x v="264"/>
    <n v="7.414634146341462"/>
    <x v="14"/>
    <x v="0"/>
  </r>
  <r>
    <x v="101"/>
    <x v="265"/>
    <n v="7.7691321077383524"/>
    <x v="14"/>
    <x v="0"/>
  </r>
  <r>
    <x v="101"/>
    <x v="230"/>
    <n v="7.9648241206030175"/>
    <x v="15"/>
    <x v="0"/>
  </r>
  <r>
    <x v="101"/>
    <x v="231"/>
    <n v="8.43"/>
    <x v="15"/>
    <x v="0"/>
  </r>
  <r>
    <x v="101"/>
    <x v="232"/>
    <n v="7.9726027397260291"/>
    <x v="15"/>
    <x v="0"/>
  </r>
  <r>
    <x v="101"/>
    <x v="233"/>
    <n v="7.1801242236024843"/>
    <x v="15"/>
    <x v="0"/>
  </r>
  <r>
    <x v="101"/>
    <x v="234"/>
    <n v="7.9060773480662947"/>
    <x v="15"/>
    <x v="0"/>
  </r>
  <r>
    <x v="101"/>
    <x v="235"/>
    <n v="7.5412371134020635"/>
    <x v="15"/>
    <x v="0"/>
  </r>
  <r>
    <x v="101"/>
    <x v="236"/>
    <n v="7.9550000000000001"/>
    <x v="15"/>
    <x v="0"/>
  </r>
  <r>
    <x v="101"/>
    <x v="237"/>
    <n v="8.65"/>
    <x v="15"/>
    <x v="0"/>
  </r>
  <r>
    <x v="101"/>
    <x v="238"/>
    <n v="8.11"/>
    <x v="15"/>
    <x v="0"/>
  </r>
  <r>
    <x v="101"/>
    <x v="239"/>
    <n v="8.8069306930693063"/>
    <x v="15"/>
    <x v="0"/>
  </r>
  <r>
    <x v="101"/>
    <x v="240"/>
    <n v="8.7707317073170685"/>
    <x v="15"/>
    <x v="0"/>
  </r>
  <r>
    <x v="101"/>
    <x v="241"/>
    <n v="9.1902439024390254"/>
    <x v="15"/>
    <x v="0"/>
  </r>
  <r>
    <x v="101"/>
    <x v="242"/>
    <n v="8.8155339805825239"/>
    <x v="15"/>
    <x v="0"/>
  </r>
  <r>
    <x v="101"/>
    <x v="243"/>
    <n v="7.7586206896551753"/>
    <x v="15"/>
    <x v="0"/>
  </r>
  <r>
    <x v="101"/>
    <x v="244"/>
    <n v="8.1702127659574462"/>
    <x v="15"/>
    <x v="0"/>
  </r>
  <r>
    <x v="101"/>
    <x v="245"/>
    <n v="8.1925133689839527"/>
    <x v="15"/>
    <x v="0"/>
  </r>
  <r>
    <x v="101"/>
    <x v="246"/>
    <n v="8.8253968253968189"/>
    <x v="15"/>
    <x v="0"/>
  </r>
  <r>
    <x v="101"/>
    <x v="247"/>
    <n v="7.5434782608695672"/>
    <x v="15"/>
    <x v="0"/>
  </r>
  <r>
    <x v="101"/>
    <x v="248"/>
    <n v="7.3333333333333348"/>
    <x v="15"/>
    <x v="0"/>
  </r>
  <r>
    <x v="101"/>
    <x v="249"/>
    <n v="6.5851063829787213"/>
    <x v="15"/>
    <x v="0"/>
  </r>
  <r>
    <x v="101"/>
    <x v="250"/>
    <n v="6.3058823529411763"/>
    <x v="15"/>
    <x v="0"/>
  </r>
  <r>
    <x v="101"/>
    <x v="251"/>
    <n v="6.141414141414141"/>
    <x v="15"/>
    <x v="0"/>
  </r>
  <r>
    <x v="101"/>
    <x v="252"/>
    <n v="7.17741935483871"/>
    <x v="15"/>
    <x v="0"/>
  </r>
  <r>
    <x v="101"/>
    <x v="253"/>
    <n v="9.0406976744186007"/>
    <x v="15"/>
    <x v="0"/>
  </r>
  <r>
    <x v="101"/>
    <x v="254"/>
    <n v="6.7333333333333325"/>
    <x v="15"/>
    <x v="0"/>
  </r>
  <r>
    <x v="101"/>
    <x v="255"/>
    <n v="8.5970149253731325"/>
    <x v="15"/>
    <x v="0"/>
  </r>
  <r>
    <x v="101"/>
    <x v="256"/>
    <n v="8.8383838383838338"/>
    <x v="15"/>
    <x v="0"/>
  </r>
  <r>
    <x v="101"/>
    <x v="257"/>
    <n v="9.2032967032967097"/>
    <x v="15"/>
    <x v="0"/>
  </r>
  <r>
    <x v="101"/>
    <x v="258"/>
    <n v="8.4831460674157313"/>
    <x v="15"/>
    <x v="0"/>
  </r>
  <r>
    <x v="101"/>
    <x v="259"/>
    <n v="9.0952380952380949"/>
    <x v="15"/>
    <x v="0"/>
  </r>
  <r>
    <x v="101"/>
    <x v="260"/>
    <n v="8.3437500000000071"/>
    <x v="15"/>
    <x v="0"/>
  </r>
  <r>
    <x v="101"/>
    <x v="261"/>
    <n v="7.7074468085106389"/>
    <x v="15"/>
    <x v="0"/>
  </r>
  <r>
    <x v="101"/>
    <x v="262"/>
    <n v="7.7934782608695663"/>
    <x v="15"/>
    <x v="0"/>
  </r>
  <r>
    <x v="101"/>
    <x v="263"/>
    <n v="7.529729729729727"/>
    <x v="15"/>
    <x v="0"/>
  </r>
  <r>
    <x v="101"/>
    <x v="264"/>
    <n v="7.4708994708994725"/>
    <x v="15"/>
    <x v="0"/>
  </r>
  <r>
    <x v="101"/>
    <x v="265"/>
    <n v="8.1243363589655697"/>
    <x v="15"/>
    <x v="0"/>
  </r>
  <r>
    <x v="101"/>
    <x v="230"/>
    <n v="7.9268929503916459"/>
    <x v="16"/>
    <x v="0"/>
  </r>
  <r>
    <x v="101"/>
    <x v="231"/>
    <n v="7.9491978609625704"/>
    <x v="16"/>
    <x v="0"/>
  </r>
  <r>
    <x v="101"/>
    <x v="232"/>
    <n v="7.6017191977077374"/>
    <x v="16"/>
    <x v="0"/>
  </r>
  <r>
    <x v="101"/>
    <x v="233"/>
    <n v="7.5983146067415754"/>
    <x v="16"/>
    <x v="0"/>
  </r>
  <r>
    <x v="101"/>
    <x v="234"/>
    <n v="7.9335260115606969"/>
    <x v="16"/>
    <x v="0"/>
  </r>
  <r>
    <x v="101"/>
    <x v="235"/>
    <n v="7.3315789473684134"/>
    <x v="16"/>
    <x v="0"/>
  </r>
  <r>
    <x v="101"/>
    <x v="236"/>
    <n v="7.525906735751299"/>
    <x v="16"/>
    <x v="0"/>
  </r>
  <r>
    <x v="101"/>
    <x v="237"/>
    <n v="7.6612466124661225"/>
    <x v="16"/>
    <x v="0"/>
  </r>
  <r>
    <x v="101"/>
    <x v="238"/>
    <n v="7.5130208333333304"/>
    <x v="16"/>
    <x v="0"/>
  </r>
  <r>
    <x v="101"/>
    <x v="239"/>
    <n v="8.2389610389610368"/>
    <x v="16"/>
    <x v="0"/>
  </r>
  <r>
    <x v="101"/>
    <x v="240"/>
    <n v="8.5143603133159331"/>
    <x v="16"/>
    <x v="0"/>
  </r>
  <r>
    <x v="101"/>
    <x v="241"/>
    <n v="8.669230769230774"/>
    <x v="16"/>
    <x v="0"/>
  </r>
  <r>
    <x v="101"/>
    <x v="242"/>
    <n v="7.879518072289156"/>
    <x v="16"/>
    <x v="0"/>
  </r>
  <r>
    <x v="101"/>
    <x v="243"/>
    <n v="7.428961748633883"/>
    <x v="16"/>
    <x v="0"/>
  </r>
  <r>
    <x v="101"/>
    <x v="244"/>
    <n v="7.5616045845272248"/>
    <x v="16"/>
    <x v="0"/>
  </r>
  <r>
    <x v="101"/>
    <x v="245"/>
    <n v="7.3463855421686741"/>
    <x v="16"/>
    <x v="0"/>
  </r>
  <r>
    <x v="101"/>
    <x v="246"/>
    <n v="7.7196531791907521"/>
    <x v="16"/>
    <x v="0"/>
  </r>
  <r>
    <x v="101"/>
    <x v="247"/>
    <n v="6.9181286549707623"/>
    <x v="16"/>
    <x v="0"/>
  </r>
  <r>
    <x v="101"/>
    <x v="248"/>
    <n v="8.0663900414937775"/>
    <x v="16"/>
    <x v="0"/>
  </r>
  <r>
    <x v="101"/>
    <x v="249"/>
    <n v="7.5133689839572186"/>
    <x v="16"/>
    <x v="0"/>
  </r>
  <r>
    <x v="101"/>
    <x v="250"/>
    <n v="7.2694300518134742"/>
    <x v="16"/>
    <x v="0"/>
  </r>
  <r>
    <x v="101"/>
    <x v="251"/>
    <n v="7.2658227848101253"/>
    <x v="16"/>
    <x v="0"/>
  </r>
  <r>
    <x v="101"/>
    <x v="252"/>
    <n v="7.117021276595743"/>
    <x v="16"/>
    <x v="0"/>
  </r>
  <r>
    <x v="101"/>
    <x v="253"/>
    <n v="8.591772151898736"/>
    <x v="16"/>
    <x v="0"/>
  </r>
  <r>
    <x v="101"/>
    <x v="254"/>
    <n v="8.0656934306569337"/>
    <x v="16"/>
    <x v="0"/>
  </r>
  <r>
    <x v="101"/>
    <x v="255"/>
    <n v="8.1299212598425221"/>
    <x v="16"/>
    <x v="0"/>
  </r>
  <r>
    <x v="101"/>
    <x v="256"/>
    <n v="8.0986547085201757"/>
    <x v="16"/>
    <x v="0"/>
  </r>
  <r>
    <x v="101"/>
    <x v="257"/>
    <n v="8.0865671641791135"/>
    <x v="16"/>
    <x v="0"/>
  </r>
  <r>
    <x v="101"/>
    <x v="258"/>
    <n v="7.9696048632218837"/>
    <x v="16"/>
    <x v="0"/>
  </r>
  <r>
    <x v="101"/>
    <x v="259"/>
    <n v="7.941368078175894"/>
    <x v="16"/>
    <x v="0"/>
  </r>
  <r>
    <x v="101"/>
    <x v="260"/>
    <n v="7.4923076923076923"/>
    <x v="16"/>
    <x v="0"/>
  </r>
  <r>
    <x v="101"/>
    <x v="261"/>
    <n v="7.0948275862068968"/>
    <x v="16"/>
    <x v="0"/>
  </r>
  <r>
    <x v="101"/>
    <x v="262"/>
    <n v="7.5272727272727264"/>
    <x v="16"/>
    <x v="0"/>
  </r>
  <r>
    <x v="101"/>
    <x v="263"/>
    <n v="7.5"/>
    <x v="16"/>
    <x v="0"/>
  </r>
  <r>
    <x v="101"/>
    <x v="264"/>
    <n v="7.0507462686567148"/>
    <x v="16"/>
    <x v="0"/>
  </r>
  <r>
    <x v="101"/>
    <x v="265"/>
    <n v="7.7306540869091931"/>
    <x v="16"/>
    <x v="0"/>
  </r>
  <r>
    <x v="101"/>
    <x v="230"/>
    <n v="7.9594461901021214"/>
    <x v="0"/>
    <x v="1"/>
  </r>
  <r>
    <x v="101"/>
    <x v="231"/>
    <n v="8.131380060047638"/>
    <x v="0"/>
    <x v="1"/>
  </r>
  <r>
    <x v="101"/>
    <x v="232"/>
    <n v="7.4655917747400604"/>
    <x v="0"/>
    <x v="1"/>
  </r>
  <r>
    <x v="101"/>
    <x v="233"/>
    <n v="7.608579387186631"/>
    <x v="0"/>
    <x v="1"/>
  </r>
  <r>
    <x v="101"/>
    <x v="234"/>
    <n v="7.8923027166882234"/>
    <x v="0"/>
    <x v="1"/>
  </r>
  <r>
    <x v="101"/>
    <x v="235"/>
    <n v="7.2148148148148463"/>
    <x v="0"/>
    <x v="1"/>
  </r>
  <r>
    <x v="101"/>
    <x v="236"/>
    <n v="7.5288367546431969"/>
    <x v="0"/>
    <x v="1"/>
  </r>
  <r>
    <x v="101"/>
    <x v="237"/>
    <n v="7.3401999394123028"/>
    <x v="0"/>
    <x v="1"/>
  </r>
  <r>
    <x v="101"/>
    <x v="238"/>
    <n v="7.3639752771509936"/>
    <x v="0"/>
    <x v="1"/>
  </r>
  <r>
    <x v="101"/>
    <x v="239"/>
    <n v="7.7351667170343683"/>
    <x v="0"/>
    <x v="1"/>
  </r>
  <r>
    <x v="101"/>
    <x v="240"/>
    <n v="8.25172744721689"/>
    <x v="0"/>
    <x v="1"/>
  </r>
  <r>
    <x v="101"/>
    <x v="241"/>
    <n v="8.5549884437596511"/>
    <x v="0"/>
    <x v="1"/>
  </r>
  <r>
    <x v="101"/>
    <x v="242"/>
    <n v="7.313731170336041"/>
    <x v="0"/>
    <x v="1"/>
  </r>
  <r>
    <x v="101"/>
    <x v="243"/>
    <n v="7.0495479204339837"/>
    <x v="0"/>
    <x v="1"/>
  </r>
  <r>
    <x v="101"/>
    <x v="244"/>
    <n v="7.5259608178995636"/>
    <x v="0"/>
    <x v="1"/>
  </r>
  <r>
    <x v="101"/>
    <x v="245"/>
    <n v="7.3292332452006006"/>
    <x v="0"/>
    <x v="1"/>
  </r>
  <r>
    <x v="101"/>
    <x v="246"/>
    <n v="7.8253096392030157"/>
    <x v="0"/>
    <x v="1"/>
  </r>
  <r>
    <x v="101"/>
    <x v="247"/>
    <n v="7.2601599654128828"/>
    <x v="0"/>
    <x v="1"/>
  </r>
  <r>
    <x v="101"/>
    <x v="248"/>
    <n v="7.6573616600790366"/>
    <x v="0"/>
    <x v="1"/>
  </r>
  <r>
    <x v="101"/>
    <x v="249"/>
    <n v="7.1636129861780775"/>
    <x v="0"/>
    <x v="1"/>
  </r>
  <r>
    <x v="101"/>
    <x v="250"/>
    <n v="7.1291996047430768"/>
    <x v="0"/>
    <x v="1"/>
  </r>
  <r>
    <x v="101"/>
    <x v="251"/>
    <n v="7.0184201204392487"/>
    <x v="0"/>
    <x v="1"/>
  </r>
  <r>
    <x v="101"/>
    <x v="252"/>
    <n v="6.9116003943476771"/>
    <x v="0"/>
    <x v="1"/>
  </r>
  <r>
    <x v="101"/>
    <x v="253"/>
    <n v="8.1364356194420289"/>
    <x v="0"/>
    <x v="1"/>
  </r>
  <r>
    <x v="101"/>
    <x v="254"/>
    <n v="7.5932944606414043"/>
    <x v="0"/>
    <x v="1"/>
  </r>
  <r>
    <x v="101"/>
    <x v="255"/>
    <n v="7.9412206855080898"/>
    <x v="0"/>
    <x v="1"/>
  </r>
  <r>
    <x v="101"/>
    <x v="256"/>
    <n v="7.8609031086907164"/>
    <x v="0"/>
    <x v="1"/>
  </r>
  <r>
    <x v="101"/>
    <x v="257"/>
    <n v="7.1858536038560832"/>
    <x v="0"/>
    <x v="1"/>
  </r>
  <r>
    <x v="101"/>
    <x v="258"/>
    <n v="7.2102674823077839"/>
    <x v="0"/>
    <x v="1"/>
  </r>
  <r>
    <x v="101"/>
    <x v="259"/>
    <n v="8.0135181188231428"/>
    <x v="0"/>
    <x v="1"/>
  </r>
  <r>
    <x v="101"/>
    <x v="260"/>
    <n v="7.1427332639611389"/>
    <x v="0"/>
    <x v="1"/>
  </r>
  <r>
    <x v="101"/>
    <x v="261"/>
    <n v="7.1457943925233662"/>
    <x v="0"/>
    <x v="1"/>
  </r>
  <r>
    <x v="101"/>
    <x v="262"/>
    <n v="7.5027920482465982"/>
    <x v="0"/>
    <x v="1"/>
  </r>
  <r>
    <x v="101"/>
    <x v="263"/>
    <n v="7.3344220226292025"/>
    <x v="0"/>
    <x v="1"/>
  </r>
  <r>
    <x v="101"/>
    <x v="264"/>
    <n v="7.0394578642474555"/>
    <x v="0"/>
    <x v="1"/>
  </r>
  <r>
    <x v="101"/>
    <x v="265"/>
    <n v="7.5665030683715351"/>
    <x v="0"/>
    <x v="1"/>
  </r>
  <r>
    <x v="101"/>
    <x v="230"/>
    <n v="7.5200992555831165"/>
    <x v="1"/>
    <x v="1"/>
  </r>
  <r>
    <x v="101"/>
    <x v="231"/>
    <n v="8.0840420210104913"/>
    <x v="1"/>
    <x v="1"/>
  </r>
  <r>
    <x v="101"/>
    <x v="232"/>
    <n v="6.9191022964509488"/>
    <x v="1"/>
    <x v="1"/>
  </r>
  <r>
    <x v="101"/>
    <x v="233"/>
    <n v="7.172924378635642"/>
    <x v="1"/>
    <x v="1"/>
  </r>
  <r>
    <x v="101"/>
    <x v="234"/>
    <n v="7.3880090497737623"/>
    <x v="1"/>
    <x v="1"/>
  </r>
  <r>
    <x v="101"/>
    <x v="235"/>
    <n v="7.4147783251231498"/>
    <x v="1"/>
    <x v="1"/>
  </r>
  <r>
    <x v="101"/>
    <x v="236"/>
    <n v="7.6877677296525482"/>
    <x v="1"/>
    <x v="1"/>
  </r>
  <r>
    <x v="101"/>
    <x v="237"/>
    <n v="7.5482625482625414"/>
    <x v="1"/>
    <x v="1"/>
  </r>
  <r>
    <x v="101"/>
    <x v="238"/>
    <n v="7.7979700338327715"/>
    <x v="1"/>
    <x v="1"/>
  </r>
  <r>
    <x v="101"/>
    <x v="239"/>
    <n v="8.0009708737864287"/>
    <x v="1"/>
    <x v="1"/>
  </r>
  <r>
    <x v="101"/>
    <x v="240"/>
    <n v="7.4966248794599784"/>
    <x v="1"/>
    <x v="1"/>
  </r>
  <r>
    <x v="101"/>
    <x v="241"/>
    <n v="8.2378664103796275"/>
    <x v="1"/>
    <x v="1"/>
  </r>
  <r>
    <x v="101"/>
    <x v="242"/>
    <n v="6.9353826850690066"/>
    <x v="1"/>
    <x v="1"/>
  </r>
  <r>
    <x v="101"/>
    <x v="243"/>
    <n v="6.4889267461669489"/>
    <x v="1"/>
    <x v="1"/>
  </r>
  <r>
    <x v="101"/>
    <x v="244"/>
    <n v="7.0240837696335001"/>
    <x v="1"/>
    <x v="1"/>
  </r>
  <r>
    <x v="101"/>
    <x v="245"/>
    <n v="6.8736323851203425"/>
    <x v="1"/>
    <x v="1"/>
  </r>
  <r>
    <x v="101"/>
    <x v="246"/>
    <n v="7.9797263051191107"/>
    <x v="1"/>
    <x v="1"/>
  </r>
  <r>
    <x v="101"/>
    <x v="247"/>
    <n v="6.8285864978902948"/>
    <x v="1"/>
    <x v="1"/>
  </r>
  <r>
    <x v="101"/>
    <x v="248"/>
    <n v="7.4284313725490199"/>
    <x v="1"/>
    <x v="1"/>
  </r>
  <r>
    <x v="101"/>
    <x v="249"/>
    <n v="6.8550913838120096"/>
    <x v="1"/>
    <x v="1"/>
  </r>
  <r>
    <x v="101"/>
    <x v="250"/>
    <n v="6.671067106710673"/>
    <x v="1"/>
    <x v="1"/>
  </r>
  <r>
    <x v="101"/>
    <x v="251"/>
    <n v="6.7946175637393837"/>
    <x v="1"/>
    <x v="1"/>
  </r>
  <r>
    <x v="101"/>
    <x v="252"/>
    <n v="6.8884803921568656"/>
    <x v="1"/>
    <x v="1"/>
  </r>
  <r>
    <x v="101"/>
    <x v="253"/>
    <n v="7.6492220650636478"/>
    <x v="1"/>
    <x v="1"/>
  </r>
  <r>
    <x v="101"/>
    <x v="254"/>
    <n v="6.8382608695652243"/>
    <x v="1"/>
    <x v="1"/>
  </r>
  <r>
    <x v="101"/>
    <x v="255"/>
    <n v="7.3519278096800615"/>
    <x v="1"/>
    <x v="1"/>
  </r>
  <r>
    <x v="101"/>
    <x v="256"/>
    <n v="7.5898407884761241"/>
    <x v="1"/>
    <x v="1"/>
  </r>
  <r>
    <x v="101"/>
    <x v="257"/>
    <n v="6.5127118644067838"/>
    <x v="1"/>
    <x v="1"/>
  </r>
  <r>
    <x v="101"/>
    <x v="258"/>
    <n v="6.6128306133933634"/>
    <x v="1"/>
    <x v="1"/>
  </r>
  <r>
    <x v="101"/>
    <x v="259"/>
    <n v="8.2089820359281429"/>
    <x v="1"/>
    <x v="1"/>
  </r>
  <r>
    <x v="101"/>
    <x v="260"/>
    <n v="7.2934537246049613"/>
    <x v="1"/>
    <x v="1"/>
  </r>
  <r>
    <x v="101"/>
    <x v="261"/>
    <n v="6.8364978902953535"/>
    <x v="1"/>
    <x v="1"/>
  </r>
  <r>
    <x v="101"/>
    <x v="262"/>
    <n v="6.9553516819571826"/>
    <x v="1"/>
    <x v="1"/>
  </r>
  <r>
    <x v="101"/>
    <x v="263"/>
    <n v="7.009345794392515"/>
    <x v="1"/>
    <x v="1"/>
  </r>
  <r>
    <x v="101"/>
    <x v="264"/>
    <n v="6.5910885504794123"/>
    <x v="1"/>
    <x v="1"/>
  </r>
  <r>
    <x v="101"/>
    <x v="265"/>
    <n v="7.2917928370053247"/>
    <x v="1"/>
    <x v="1"/>
  </r>
  <r>
    <x v="101"/>
    <x v="230"/>
    <n v="8.2753731343283814"/>
    <x v="2"/>
    <x v="1"/>
  </r>
  <r>
    <x v="101"/>
    <x v="231"/>
    <n v="8.2701821147050847"/>
    <x v="2"/>
    <x v="1"/>
  </r>
  <r>
    <x v="101"/>
    <x v="232"/>
    <n v="7.7309388783868913"/>
    <x v="2"/>
    <x v="1"/>
  </r>
  <r>
    <x v="101"/>
    <x v="233"/>
    <n v="8.0295235311312716"/>
    <x v="2"/>
    <x v="1"/>
  </r>
  <r>
    <x v="101"/>
    <x v="234"/>
    <n v="8.218181818181824"/>
    <x v="2"/>
    <x v="1"/>
  </r>
  <r>
    <x v="101"/>
    <x v="235"/>
    <n v="7.2766928734466259"/>
    <x v="2"/>
    <x v="1"/>
  </r>
  <r>
    <x v="101"/>
    <x v="236"/>
    <n v="7.4978080857281872"/>
    <x v="2"/>
    <x v="1"/>
  </r>
  <r>
    <x v="101"/>
    <x v="237"/>
    <n v="7.4035976691157908"/>
    <x v="2"/>
    <x v="1"/>
  </r>
  <r>
    <x v="101"/>
    <x v="238"/>
    <n v="7.172677865612644"/>
    <x v="2"/>
    <x v="1"/>
  </r>
  <r>
    <x v="101"/>
    <x v="239"/>
    <n v="7.521469218830819"/>
    <x v="2"/>
    <x v="1"/>
  </r>
  <r>
    <x v="101"/>
    <x v="240"/>
    <n v="8.4962605548853904"/>
    <x v="2"/>
    <x v="1"/>
  </r>
  <r>
    <x v="101"/>
    <x v="241"/>
    <n v="8.6675590167923922"/>
    <x v="2"/>
    <x v="1"/>
  </r>
  <r>
    <x v="101"/>
    <x v="242"/>
    <n v="7.3947736817545389"/>
    <x v="2"/>
    <x v="1"/>
  </r>
  <r>
    <x v="101"/>
    <x v="243"/>
    <n v="7.3060881264715762"/>
    <x v="2"/>
    <x v="1"/>
  </r>
  <r>
    <x v="101"/>
    <x v="244"/>
    <n v="7.9336132248753568"/>
    <x v="2"/>
    <x v="1"/>
  </r>
  <r>
    <x v="101"/>
    <x v="245"/>
    <n v="7.6833002551743581"/>
    <x v="2"/>
    <x v="1"/>
  </r>
  <r>
    <x v="101"/>
    <x v="246"/>
    <n v="8.012276487856921"/>
    <x v="2"/>
    <x v="1"/>
  </r>
  <r>
    <x v="101"/>
    <x v="247"/>
    <n v="7.6854817537411479"/>
    <x v="2"/>
    <x v="1"/>
  </r>
  <r>
    <x v="101"/>
    <x v="248"/>
    <n v="7.6254107338444683"/>
    <x v="2"/>
    <x v="1"/>
  </r>
  <r>
    <x v="101"/>
    <x v="249"/>
    <n v="7.5097613882863348"/>
    <x v="2"/>
    <x v="1"/>
  </r>
  <r>
    <x v="101"/>
    <x v="250"/>
    <n v="7.5901262916188257"/>
    <x v="2"/>
    <x v="1"/>
  </r>
  <r>
    <x v="101"/>
    <x v="251"/>
    <n v="7.1469428007889571"/>
    <x v="2"/>
    <x v="1"/>
  </r>
  <r>
    <x v="101"/>
    <x v="252"/>
    <n v="7.0353477765108376"/>
    <x v="2"/>
    <x v="1"/>
  </r>
  <r>
    <x v="101"/>
    <x v="253"/>
    <n v="8.2244955953395582"/>
    <x v="2"/>
    <x v="1"/>
  </r>
  <r>
    <x v="101"/>
    <x v="254"/>
    <n v="7.7752808988764075"/>
    <x v="2"/>
    <x v="1"/>
  </r>
  <r>
    <x v="101"/>
    <x v="255"/>
    <n v="8.2025486250838373"/>
    <x v="2"/>
    <x v="1"/>
  </r>
  <r>
    <x v="101"/>
    <x v="256"/>
    <n v="7.9520676691729353"/>
    <x v="2"/>
    <x v="1"/>
  </r>
  <r>
    <x v="101"/>
    <x v="257"/>
    <n v="7.2525862068965559"/>
    <x v="2"/>
    <x v="1"/>
  </r>
  <r>
    <x v="101"/>
    <x v="258"/>
    <n v="7.554476479514415"/>
    <x v="2"/>
    <x v="1"/>
  </r>
  <r>
    <x v="101"/>
    <x v="259"/>
    <n v="8.0069314849373416"/>
    <x v="2"/>
    <x v="1"/>
  </r>
  <r>
    <x v="101"/>
    <x v="260"/>
    <n v="7.046461137646542"/>
    <x v="2"/>
    <x v="1"/>
  </r>
  <r>
    <x v="101"/>
    <x v="261"/>
    <n v="7.4851031321619477"/>
    <x v="2"/>
    <x v="1"/>
  </r>
  <r>
    <x v="101"/>
    <x v="262"/>
    <n v="7.7113951011714628"/>
    <x v="2"/>
    <x v="1"/>
  </r>
  <r>
    <x v="101"/>
    <x v="263"/>
    <n v="7.542470486610986"/>
    <x v="2"/>
    <x v="1"/>
  </r>
  <r>
    <x v="101"/>
    <x v="264"/>
    <n v="7.3883881230116613"/>
    <x v="2"/>
    <x v="1"/>
  </r>
  <r>
    <x v="101"/>
    <x v="265"/>
    <n v="7.7527584419431275"/>
    <x v="2"/>
    <x v="1"/>
  </r>
  <r>
    <x v="101"/>
    <x v="230"/>
    <n v="7.9147540983606515"/>
    <x v="3"/>
    <x v="1"/>
  </r>
  <r>
    <x v="101"/>
    <x v="231"/>
    <n v="8.1918844566712608"/>
    <x v="3"/>
    <x v="1"/>
  </r>
  <r>
    <x v="101"/>
    <x v="232"/>
    <n v="7.6228782287822874"/>
    <x v="3"/>
    <x v="1"/>
  </r>
  <r>
    <x v="101"/>
    <x v="233"/>
    <n v="7.494169096209907"/>
    <x v="3"/>
    <x v="1"/>
  </r>
  <r>
    <x v="101"/>
    <x v="234"/>
    <n v="7.7989614243323357"/>
    <x v="3"/>
    <x v="1"/>
  </r>
  <r>
    <x v="101"/>
    <x v="235"/>
    <n v="6.8930232558139473"/>
    <x v="3"/>
    <x v="1"/>
  </r>
  <r>
    <x v="101"/>
    <x v="236"/>
    <n v="7.2959545777146859"/>
    <x v="3"/>
    <x v="1"/>
  </r>
  <r>
    <x v="101"/>
    <x v="237"/>
    <n v="6.7534435261707975"/>
    <x v="3"/>
    <x v="1"/>
  </r>
  <r>
    <x v="101"/>
    <x v="238"/>
    <n v="7.2787318361955045"/>
    <x v="3"/>
    <x v="1"/>
  </r>
  <r>
    <x v="101"/>
    <x v="239"/>
    <n v="7.791864406779661"/>
    <x v="3"/>
    <x v="1"/>
  </r>
  <r>
    <x v="101"/>
    <x v="240"/>
    <n v="8.3525179856115077"/>
    <x v="3"/>
    <x v="1"/>
  </r>
  <r>
    <x v="101"/>
    <x v="241"/>
    <n v="8.5778795811518282"/>
    <x v="3"/>
    <x v="1"/>
  </r>
  <r>
    <x v="101"/>
    <x v="242"/>
    <n v="7.323308270676697"/>
    <x v="3"/>
    <x v="1"/>
  </r>
  <r>
    <x v="101"/>
    <x v="243"/>
    <n v="6.9400749063670419"/>
    <x v="3"/>
    <x v="1"/>
  </r>
  <r>
    <x v="101"/>
    <x v="244"/>
    <n v="7.3598360655737673"/>
    <x v="3"/>
    <x v="1"/>
  </r>
  <r>
    <x v="101"/>
    <x v="245"/>
    <n v="7.3551401869158912"/>
    <x v="3"/>
    <x v="1"/>
  </r>
  <r>
    <x v="101"/>
    <x v="246"/>
    <n v="7.5471074380165337"/>
    <x v="3"/>
    <x v="1"/>
  </r>
  <r>
    <x v="101"/>
    <x v="247"/>
    <n v="6.8992443324937014"/>
    <x v="3"/>
    <x v="1"/>
  </r>
  <r>
    <x v="101"/>
    <x v="248"/>
    <n v="8.0158192090395435"/>
    <x v="3"/>
    <x v="1"/>
  </r>
  <r>
    <x v="101"/>
    <x v="249"/>
    <n v="7.0984555984555939"/>
    <x v="3"/>
    <x v="1"/>
  </r>
  <r>
    <x v="101"/>
    <x v="250"/>
    <n v="6.8063829787234047"/>
    <x v="3"/>
    <x v="1"/>
  </r>
  <r>
    <x v="101"/>
    <x v="251"/>
    <n v="6.8736263736263767"/>
    <x v="3"/>
    <x v="1"/>
  </r>
  <r>
    <x v="101"/>
    <x v="252"/>
    <n v="6.9085365853658534"/>
    <x v="3"/>
    <x v="1"/>
  </r>
  <r>
    <x v="101"/>
    <x v="253"/>
    <n v="8.2896039603960308"/>
    <x v="3"/>
    <x v="1"/>
  </r>
  <r>
    <x v="101"/>
    <x v="254"/>
    <n v="7.8262806236080129"/>
    <x v="3"/>
    <x v="1"/>
  </r>
  <r>
    <x v="101"/>
    <x v="255"/>
    <n v="7.9953650057937402"/>
    <x v="3"/>
    <x v="1"/>
  </r>
  <r>
    <x v="101"/>
    <x v="256"/>
    <n v="7.9513444302176692"/>
    <x v="3"/>
    <x v="1"/>
  </r>
  <r>
    <x v="101"/>
    <x v="257"/>
    <n v="7.2161383285302625"/>
    <x v="3"/>
    <x v="1"/>
  </r>
  <r>
    <x v="101"/>
    <x v="258"/>
    <n v="6.9780736100234941"/>
    <x v="3"/>
    <x v="1"/>
  </r>
  <r>
    <x v="101"/>
    <x v="259"/>
    <n v="8.1378776142524991"/>
    <x v="3"/>
    <x v="1"/>
  </r>
  <r>
    <x v="101"/>
    <x v="260"/>
    <n v="7.616147308781871"/>
    <x v="3"/>
    <x v="1"/>
  </r>
  <r>
    <x v="101"/>
    <x v="261"/>
    <n v="6.844827586206895"/>
    <x v="3"/>
    <x v="1"/>
  </r>
  <r>
    <x v="101"/>
    <x v="262"/>
    <n v="7.8239875389408144"/>
    <x v="3"/>
    <x v="1"/>
  </r>
  <r>
    <x v="101"/>
    <x v="263"/>
    <n v="7.3652542372881475"/>
    <x v="3"/>
    <x v="1"/>
  </r>
  <r>
    <x v="101"/>
    <x v="264"/>
    <n v="6.7319277108433733"/>
    <x v="3"/>
    <x v="1"/>
  </r>
  <r>
    <x v="101"/>
    <x v="265"/>
    <n v="7.511284295407612"/>
    <x v="3"/>
    <x v="1"/>
  </r>
  <r>
    <x v="101"/>
    <x v="230"/>
    <n v="7.6151121605667038"/>
    <x v="4"/>
    <x v="1"/>
  </r>
  <r>
    <x v="101"/>
    <x v="231"/>
    <n v="7.6824242424242488"/>
    <x v="4"/>
    <x v="1"/>
  </r>
  <r>
    <x v="101"/>
    <x v="232"/>
    <n v="7.2464678178963924"/>
    <x v="4"/>
    <x v="1"/>
  </r>
  <r>
    <x v="101"/>
    <x v="233"/>
    <n v="7.2029569892473129"/>
    <x v="4"/>
    <x v="1"/>
  </r>
  <r>
    <x v="101"/>
    <x v="234"/>
    <n v="7.6375488917861816"/>
    <x v="4"/>
    <x v="1"/>
  </r>
  <r>
    <x v="101"/>
    <x v="235"/>
    <n v="6.9197452229299374"/>
    <x v="4"/>
    <x v="1"/>
  </r>
  <r>
    <x v="101"/>
    <x v="236"/>
    <n v="7.5717761557177647"/>
    <x v="4"/>
    <x v="1"/>
  </r>
  <r>
    <x v="101"/>
    <x v="237"/>
    <n v="7.2885154061624604"/>
    <x v="4"/>
    <x v="1"/>
  </r>
  <r>
    <x v="101"/>
    <x v="238"/>
    <n v="6.931989924433255"/>
    <x v="4"/>
    <x v="1"/>
  </r>
  <r>
    <x v="101"/>
    <x v="239"/>
    <n v="7.48025477707007"/>
    <x v="4"/>
    <x v="1"/>
  </r>
  <r>
    <x v="101"/>
    <x v="240"/>
    <n v="8.3873239436619791"/>
    <x v="4"/>
    <x v="1"/>
  </r>
  <r>
    <x v="101"/>
    <x v="241"/>
    <n v="8.6226415094339544"/>
    <x v="4"/>
    <x v="1"/>
  </r>
  <r>
    <x v="101"/>
    <x v="242"/>
    <n v="7.5505617977528114"/>
    <x v="4"/>
    <x v="1"/>
  </r>
  <r>
    <x v="101"/>
    <x v="243"/>
    <n v="7.3512747875354085"/>
    <x v="4"/>
    <x v="1"/>
  </r>
  <r>
    <x v="101"/>
    <x v="244"/>
    <n v="7.279650436953804"/>
    <x v="4"/>
    <x v="1"/>
  </r>
  <r>
    <x v="101"/>
    <x v="245"/>
    <n v="7.0291666666666677"/>
    <x v="4"/>
    <x v="1"/>
  </r>
  <r>
    <x v="101"/>
    <x v="246"/>
    <n v="7.3808900523560226"/>
    <x v="4"/>
    <x v="1"/>
  </r>
  <r>
    <x v="101"/>
    <x v="247"/>
    <n v="6.7784891165172869"/>
    <x v="4"/>
    <x v="1"/>
  </r>
  <r>
    <x v="101"/>
    <x v="248"/>
    <n v="7.5283582089552246"/>
    <x v="4"/>
    <x v="1"/>
  </r>
  <r>
    <x v="101"/>
    <x v="249"/>
    <n v="6.8281938325991201"/>
    <x v="4"/>
    <x v="1"/>
  </r>
  <r>
    <x v="101"/>
    <x v="250"/>
    <n v="6.5242290748898686"/>
    <x v="4"/>
    <x v="1"/>
  </r>
  <r>
    <x v="101"/>
    <x v="251"/>
    <n v="7.2194092827004219"/>
    <x v="4"/>
    <x v="1"/>
  </r>
  <r>
    <x v="101"/>
    <x v="252"/>
    <n v="6.6450216450216493"/>
    <x v="4"/>
    <x v="1"/>
  </r>
  <r>
    <x v="101"/>
    <x v="253"/>
    <n v="8.261941448382121"/>
    <x v="4"/>
    <x v="1"/>
  </r>
  <r>
    <x v="101"/>
    <x v="254"/>
    <n v="8.0446428571428523"/>
    <x v="4"/>
    <x v="1"/>
  </r>
  <r>
    <x v="101"/>
    <x v="255"/>
    <n v="7.8580246913580254"/>
    <x v="4"/>
    <x v="1"/>
  </r>
  <r>
    <x v="101"/>
    <x v="256"/>
    <n v="8.0193548387096794"/>
    <x v="4"/>
    <x v="1"/>
  </r>
  <r>
    <x v="101"/>
    <x v="257"/>
    <n v="7.5711947626841285"/>
    <x v="4"/>
    <x v="1"/>
  </r>
  <r>
    <x v="101"/>
    <x v="258"/>
    <n v="7.4040590405904032"/>
    <x v="4"/>
    <x v="1"/>
  </r>
  <r>
    <x v="101"/>
    <x v="259"/>
    <n v="7.6484098939929277"/>
    <x v="4"/>
    <x v="1"/>
  </r>
  <r>
    <x v="101"/>
    <x v="260"/>
    <n v="6.4393203883495085"/>
    <x v="4"/>
    <x v="1"/>
  </r>
  <r>
    <x v="101"/>
    <x v="261"/>
    <n v="6.4531886024423386"/>
    <x v="4"/>
    <x v="1"/>
  </r>
  <r>
    <x v="101"/>
    <x v="262"/>
    <n v="7.1051212938005417"/>
    <x v="4"/>
    <x v="1"/>
  </r>
  <r>
    <x v="101"/>
    <x v="263"/>
    <n v="6.9970760233918119"/>
    <x v="4"/>
    <x v="1"/>
  </r>
  <r>
    <x v="101"/>
    <x v="264"/>
    <n v="6.6174298375184595"/>
    <x v="4"/>
    <x v="1"/>
  </r>
  <r>
    <x v="101"/>
    <x v="265"/>
    <n v="7.3791912306558638"/>
    <x v="4"/>
    <x v="1"/>
  </r>
  <r>
    <x v="101"/>
    <x v="230"/>
    <n v="7.9659090909090935"/>
    <x v="5"/>
    <x v="1"/>
  </r>
  <r>
    <x v="101"/>
    <x v="231"/>
    <n v="8.2317073170731767"/>
    <x v="5"/>
    <x v="1"/>
  </r>
  <r>
    <x v="101"/>
    <x v="232"/>
    <n v="7.9645390070922009"/>
    <x v="5"/>
    <x v="1"/>
  </r>
  <r>
    <x v="101"/>
    <x v="233"/>
    <n v="7.6835443037974711"/>
    <x v="5"/>
    <x v="1"/>
  </r>
  <r>
    <x v="101"/>
    <x v="234"/>
    <n v="7.8869047619047619"/>
    <x v="5"/>
    <x v="1"/>
  </r>
  <r>
    <x v="101"/>
    <x v="235"/>
    <n v="7.485029940119758"/>
    <x v="5"/>
    <x v="1"/>
  </r>
  <r>
    <x v="101"/>
    <x v="236"/>
    <n v="7.8146067415730309"/>
    <x v="5"/>
    <x v="1"/>
  </r>
  <r>
    <x v="101"/>
    <x v="237"/>
    <n v="7.7560975609756104"/>
    <x v="5"/>
    <x v="1"/>
  </r>
  <r>
    <x v="101"/>
    <x v="238"/>
    <n v="7.8218390804597711"/>
    <x v="5"/>
    <x v="1"/>
  </r>
  <r>
    <x v="101"/>
    <x v="239"/>
    <n v="7.9595375722543338"/>
    <x v="5"/>
    <x v="1"/>
  </r>
  <r>
    <x v="101"/>
    <x v="240"/>
    <n v="8.7692307692307647"/>
    <x v="5"/>
    <x v="1"/>
  </r>
  <r>
    <x v="101"/>
    <x v="241"/>
    <n v="8.8121546961326001"/>
    <x v="5"/>
    <x v="1"/>
  </r>
  <r>
    <x v="101"/>
    <x v="242"/>
    <n v="7.7744360902255654"/>
    <x v="5"/>
    <x v="1"/>
  </r>
  <r>
    <x v="101"/>
    <x v="243"/>
    <n v="7.7450980392156881"/>
    <x v="5"/>
    <x v="1"/>
  </r>
  <r>
    <x v="101"/>
    <x v="244"/>
    <n v="7.7953216374269028"/>
    <x v="5"/>
    <x v="1"/>
  </r>
  <r>
    <x v="101"/>
    <x v="245"/>
    <n v="7.6604938271604901"/>
    <x v="5"/>
    <x v="1"/>
  </r>
  <r>
    <x v="101"/>
    <x v="246"/>
    <n v="7.7777777777777795"/>
    <x v="5"/>
    <x v="1"/>
  </r>
  <r>
    <x v="101"/>
    <x v="247"/>
    <n v="7.3076923076923048"/>
    <x v="5"/>
    <x v="1"/>
  </r>
  <r>
    <x v="101"/>
    <x v="248"/>
    <n v="8.0000000000000053"/>
    <x v="5"/>
    <x v="1"/>
  </r>
  <r>
    <x v="101"/>
    <x v="249"/>
    <n v="7.7222222222222214"/>
    <x v="5"/>
    <x v="1"/>
  </r>
  <r>
    <x v="101"/>
    <x v="250"/>
    <n v="7.2786885245901605"/>
    <x v="5"/>
    <x v="1"/>
  </r>
  <r>
    <x v="101"/>
    <x v="251"/>
    <n v="7.88"/>
    <x v="5"/>
    <x v="1"/>
  </r>
  <r>
    <x v="101"/>
    <x v="252"/>
    <n v="7.174603174603174"/>
    <x v="5"/>
    <x v="1"/>
  </r>
  <r>
    <x v="101"/>
    <x v="253"/>
    <n v="8.5253164556962044"/>
    <x v="5"/>
    <x v="1"/>
  </r>
  <r>
    <x v="101"/>
    <x v="254"/>
    <n v="8.5833333333333304"/>
    <x v="5"/>
    <x v="1"/>
  </r>
  <r>
    <x v="101"/>
    <x v="255"/>
    <n v="8.3278688524590123"/>
    <x v="5"/>
    <x v="1"/>
  </r>
  <r>
    <x v="101"/>
    <x v="256"/>
    <n v="8.4459459459459456"/>
    <x v="5"/>
    <x v="1"/>
  </r>
  <r>
    <x v="101"/>
    <x v="257"/>
    <n v="7.9640287769784202"/>
    <x v="5"/>
    <x v="1"/>
  </r>
  <r>
    <x v="101"/>
    <x v="258"/>
    <n v="7.8045112781954877"/>
    <x v="5"/>
    <x v="1"/>
  </r>
  <r>
    <x v="101"/>
    <x v="259"/>
    <n v="7.948905109489055"/>
    <x v="5"/>
    <x v="1"/>
  </r>
  <r>
    <x v="101"/>
    <x v="260"/>
    <n v="7.3603603603603593"/>
    <x v="5"/>
    <x v="1"/>
  </r>
  <r>
    <x v="101"/>
    <x v="261"/>
    <n v="7.155279503105592"/>
    <x v="5"/>
    <x v="1"/>
  </r>
  <r>
    <x v="101"/>
    <x v="262"/>
    <n v="7.8690476190476168"/>
    <x v="5"/>
    <x v="1"/>
  </r>
  <r>
    <x v="101"/>
    <x v="263"/>
    <n v="7.7289156626506008"/>
    <x v="5"/>
    <x v="1"/>
  </r>
  <r>
    <x v="101"/>
    <x v="264"/>
    <n v="7.2095808383233528"/>
    <x v="5"/>
    <x v="1"/>
  </r>
  <r>
    <x v="101"/>
    <x v="265"/>
    <n v="7.8714948557595301"/>
    <x v="5"/>
    <x v="1"/>
  </r>
  <r>
    <x v="101"/>
    <x v="230"/>
    <n v="7.1041666666666661"/>
    <x v="6"/>
    <x v="1"/>
  </r>
  <r>
    <x v="101"/>
    <x v="231"/>
    <n v="6.986206896551721"/>
    <x v="6"/>
    <x v="1"/>
  </r>
  <r>
    <x v="101"/>
    <x v="232"/>
    <n v="6.9736842105263159"/>
    <x v="6"/>
    <x v="1"/>
  </r>
  <r>
    <x v="101"/>
    <x v="233"/>
    <n v="6.8805970149253701"/>
    <x v="6"/>
    <x v="1"/>
  </r>
  <r>
    <x v="101"/>
    <x v="234"/>
    <n v="7.2045454545454541"/>
    <x v="6"/>
    <x v="1"/>
  </r>
  <r>
    <x v="101"/>
    <x v="235"/>
    <n v="6.6736111111111107"/>
    <x v="6"/>
    <x v="1"/>
  </r>
  <r>
    <x v="101"/>
    <x v="236"/>
    <n v="7.5616438356164384"/>
    <x v="6"/>
    <x v="1"/>
  </r>
  <r>
    <x v="101"/>
    <x v="237"/>
    <n v="7.1102941176470598"/>
    <x v="6"/>
    <x v="1"/>
  </r>
  <r>
    <x v="101"/>
    <x v="238"/>
    <n v="6.5214285714285705"/>
    <x v="6"/>
    <x v="1"/>
  </r>
  <r>
    <x v="101"/>
    <x v="239"/>
    <n v="7.2428571428571429"/>
    <x v="6"/>
    <x v="1"/>
  </r>
  <r>
    <x v="101"/>
    <x v="240"/>
    <n v="8.1148648648648614"/>
    <x v="6"/>
    <x v="1"/>
  </r>
  <r>
    <x v="101"/>
    <x v="241"/>
    <n v="8.6258503401360525"/>
    <x v="6"/>
    <x v="1"/>
  </r>
  <r>
    <x v="101"/>
    <x v="242"/>
    <n v="7.6837606837606822"/>
    <x v="6"/>
    <x v="1"/>
  </r>
  <r>
    <x v="101"/>
    <x v="243"/>
    <n v="7.5496183206106888"/>
    <x v="6"/>
    <x v="1"/>
  </r>
  <r>
    <x v="101"/>
    <x v="244"/>
    <n v="6.9580419580419548"/>
    <x v="6"/>
    <x v="1"/>
  </r>
  <r>
    <x v="101"/>
    <x v="245"/>
    <n v="6.5275590551181075"/>
    <x v="6"/>
    <x v="1"/>
  </r>
  <r>
    <x v="101"/>
    <x v="246"/>
    <n v="7.014598540145986"/>
    <x v="6"/>
    <x v="1"/>
  </r>
  <r>
    <x v="101"/>
    <x v="247"/>
    <n v="6.6595744680851103"/>
    <x v="6"/>
    <x v="1"/>
  </r>
  <r>
    <x v="101"/>
    <x v="248"/>
    <n v="7.1578947368421035"/>
    <x v="6"/>
    <x v="1"/>
  </r>
  <r>
    <x v="101"/>
    <x v="249"/>
    <n v="6.4318181818181817"/>
    <x v="6"/>
    <x v="1"/>
  </r>
  <r>
    <x v="101"/>
    <x v="250"/>
    <n v="5.6857142857142842"/>
    <x v="6"/>
    <x v="1"/>
  </r>
  <r>
    <x v="101"/>
    <x v="251"/>
    <n v="7.238095238095239"/>
    <x v="6"/>
    <x v="1"/>
  </r>
  <r>
    <x v="101"/>
    <x v="252"/>
    <n v="6.0277777777777768"/>
    <x v="6"/>
    <x v="1"/>
  </r>
  <r>
    <x v="101"/>
    <x v="253"/>
    <n v="8.033333333333335"/>
    <x v="6"/>
    <x v="1"/>
  </r>
  <r>
    <x v="101"/>
    <x v="254"/>
    <n v="7.5"/>
    <x v="6"/>
    <x v="1"/>
  </r>
  <r>
    <x v="101"/>
    <x v="255"/>
    <n v="7.7216494845360835"/>
    <x v="6"/>
    <x v="1"/>
  </r>
  <r>
    <x v="101"/>
    <x v="256"/>
    <n v="8.0943396226415132"/>
    <x v="6"/>
    <x v="1"/>
  </r>
  <r>
    <x v="101"/>
    <x v="257"/>
    <n v="7.7222222222222223"/>
    <x v="6"/>
    <x v="1"/>
  </r>
  <r>
    <x v="101"/>
    <x v="258"/>
    <n v="7.5376344086021518"/>
    <x v="6"/>
    <x v="1"/>
  </r>
  <r>
    <x v="101"/>
    <x v="259"/>
    <n v="7.2857142857142856"/>
    <x v="6"/>
    <x v="1"/>
  </r>
  <r>
    <x v="101"/>
    <x v="260"/>
    <n v="5.7228915662650612"/>
    <x v="6"/>
    <x v="1"/>
  </r>
  <r>
    <x v="101"/>
    <x v="261"/>
    <n v="6.2424242424242404"/>
    <x v="6"/>
    <x v="1"/>
  </r>
  <r>
    <x v="101"/>
    <x v="262"/>
    <n v="6.6615384615384627"/>
    <x v="6"/>
    <x v="1"/>
  </r>
  <r>
    <x v="101"/>
    <x v="263"/>
    <n v="6.6583333333333332"/>
    <x v="6"/>
    <x v="1"/>
  </r>
  <r>
    <x v="101"/>
    <x v="264"/>
    <n v="6.4272727272727268"/>
    <x v="6"/>
    <x v="1"/>
  </r>
  <r>
    <x v="101"/>
    <x v="265"/>
    <n v="7.1219700876740566"/>
    <x v="6"/>
    <x v="1"/>
  </r>
  <r>
    <x v="101"/>
    <x v="230"/>
    <n v="7.5539568345323751"/>
    <x v="7"/>
    <x v="1"/>
  </r>
  <r>
    <x v="101"/>
    <x v="231"/>
    <n v="7.5127272727272709"/>
    <x v="7"/>
    <x v="1"/>
  </r>
  <r>
    <x v="101"/>
    <x v="232"/>
    <n v="7.1010101010101021"/>
    <x v="7"/>
    <x v="1"/>
  </r>
  <r>
    <x v="101"/>
    <x v="233"/>
    <n v="6.8912133891213392"/>
    <x v="7"/>
    <x v="1"/>
  </r>
  <r>
    <x v="101"/>
    <x v="234"/>
    <n v="7.4639999999999995"/>
    <x v="7"/>
    <x v="1"/>
  </r>
  <r>
    <x v="101"/>
    <x v="235"/>
    <n v="6.6064257028112419"/>
    <x v="7"/>
    <x v="1"/>
  </r>
  <r>
    <x v="101"/>
    <x v="236"/>
    <n v="7.428571428571427"/>
    <x v="7"/>
    <x v="1"/>
  </r>
  <r>
    <x v="101"/>
    <x v="237"/>
    <n v="7.1181818181818146"/>
    <x v="7"/>
    <x v="1"/>
  </r>
  <r>
    <x v="101"/>
    <x v="238"/>
    <n v="6.72265625"/>
    <x v="7"/>
    <x v="1"/>
  </r>
  <r>
    <x v="101"/>
    <x v="239"/>
    <n v="7.0647773279352224"/>
    <x v="7"/>
    <x v="1"/>
  </r>
  <r>
    <x v="101"/>
    <x v="240"/>
    <n v="8.1721611721611698"/>
    <x v="7"/>
    <x v="1"/>
  </r>
  <r>
    <x v="101"/>
    <x v="241"/>
    <n v="8.3492647058823497"/>
    <x v="7"/>
    <x v="1"/>
  </r>
  <r>
    <x v="101"/>
    <x v="242"/>
    <n v="7.358744394618836"/>
    <x v="7"/>
    <x v="1"/>
  </r>
  <r>
    <x v="101"/>
    <x v="243"/>
    <n v="7.2100840336134473"/>
    <x v="7"/>
    <x v="1"/>
  </r>
  <r>
    <x v="101"/>
    <x v="244"/>
    <n v="6.9609375"/>
    <x v="7"/>
    <x v="1"/>
  </r>
  <r>
    <x v="101"/>
    <x v="245"/>
    <n v="6.6666666666666661"/>
    <x v="7"/>
    <x v="1"/>
  </r>
  <r>
    <x v="101"/>
    <x v="246"/>
    <n v="7.0464135021097052"/>
    <x v="7"/>
    <x v="1"/>
  </r>
  <r>
    <x v="101"/>
    <x v="247"/>
    <n v="6.144578313253013"/>
    <x v="7"/>
    <x v="1"/>
  </r>
  <r>
    <x v="101"/>
    <x v="248"/>
    <n v="7"/>
    <x v="7"/>
    <x v="1"/>
  </r>
  <r>
    <x v="101"/>
    <x v="249"/>
    <n v="6.3174603174603163"/>
    <x v="7"/>
    <x v="1"/>
  </r>
  <r>
    <x v="101"/>
    <x v="250"/>
    <n v="6.4868421052631566"/>
    <x v="7"/>
    <x v="1"/>
  </r>
  <r>
    <x v="101"/>
    <x v="251"/>
    <n v="6.5636363636363644"/>
    <x v="7"/>
    <x v="1"/>
  </r>
  <r>
    <x v="101"/>
    <x v="252"/>
    <n v="6.2835820895522376"/>
    <x v="7"/>
    <x v="1"/>
  </r>
  <r>
    <x v="101"/>
    <x v="253"/>
    <n v="7.9408866995073861"/>
    <x v="7"/>
    <x v="1"/>
  </r>
  <r>
    <x v="101"/>
    <x v="254"/>
    <n v="7.725806451612903"/>
    <x v="7"/>
    <x v="1"/>
  </r>
  <r>
    <x v="101"/>
    <x v="255"/>
    <n v="7.4632352941176459"/>
    <x v="7"/>
    <x v="1"/>
  </r>
  <r>
    <x v="101"/>
    <x v="256"/>
    <n v="7.4588235294117657"/>
    <x v="7"/>
    <x v="1"/>
  </r>
  <r>
    <x v="101"/>
    <x v="257"/>
    <n v="7.2925531914893629"/>
    <x v="7"/>
    <x v="1"/>
  </r>
  <r>
    <x v="101"/>
    <x v="258"/>
    <n v="7.0062499999999996"/>
    <x v="7"/>
    <x v="1"/>
  </r>
  <r>
    <x v="101"/>
    <x v="259"/>
    <n v="7.4761904761904772"/>
    <x v="7"/>
    <x v="1"/>
  </r>
  <r>
    <x v="101"/>
    <x v="260"/>
    <n v="5.8867924528301883"/>
    <x v="7"/>
    <x v="1"/>
  </r>
  <r>
    <x v="101"/>
    <x v="261"/>
    <n v="5.7555555555555564"/>
    <x v="7"/>
    <x v="1"/>
  </r>
  <r>
    <x v="101"/>
    <x v="262"/>
    <n v="6.5964912280701729"/>
    <x v="7"/>
    <x v="1"/>
  </r>
  <r>
    <x v="101"/>
    <x v="263"/>
    <n v="6.2970297029702964"/>
    <x v="7"/>
    <x v="1"/>
  </r>
  <r>
    <x v="101"/>
    <x v="264"/>
    <n v="5.8325358851674647"/>
    <x v="7"/>
    <x v="1"/>
  </r>
  <r>
    <x v="101"/>
    <x v="265"/>
    <n v="7.0536664695446438"/>
    <x v="7"/>
    <x v="1"/>
  </r>
  <r>
    <x v="101"/>
    <x v="230"/>
    <n v="7.7309236947791167"/>
    <x v="8"/>
    <x v="1"/>
  </r>
  <r>
    <x v="101"/>
    <x v="231"/>
    <n v="7.9211618257261422"/>
    <x v="8"/>
    <x v="1"/>
  </r>
  <r>
    <x v="101"/>
    <x v="232"/>
    <n v="7.0217391304347831"/>
    <x v="8"/>
    <x v="1"/>
  </r>
  <r>
    <x v="101"/>
    <x v="233"/>
    <n v="7.3990610328638509"/>
    <x v="8"/>
    <x v="1"/>
  </r>
  <r>
    <x v="101"/>
    <x v="234"/>
    <n v="7.9078341013824902"/>
    <x v="8"/>
    <x v="1"/>
  </r>
  <r>
    <x v="101"/>
    <x v="235"/>
    <n v="7.0044444444444407"/>
    <x v="8"/>
    <x v="1"/>
  </r>
  <r>
    <x v="101"/>
    <x v="236"/>
    <n v="7.552301255230125"/>
    <x v="8"/>
    <x v="1"/>
  </r>
  <r>
    <x v="101"/>
    <x v="237"/>
    <n v="7.2113402061855654"/>
    <x v="8"/>
    <x v="1"/>
  </r>
  <r>
    <x v="101"/>
    <x v="238"/>
    <n v="6.7366071428571441"/>
    <x v="8"/>
    <x v="1"/>
  </r>
  <r>
    <x v="101"/>
    <x v="239"/>
    <n v="7.7155555555555546"/>
    <x v="8"/>
    <x v="1"/>
  </r>
  <r>
    <x v="101"/>
    <x v="240"/>
    <n v="8.5060240963855467"/>
    <x v="8"/>
    <x v="1"/>
  </r>
  <r>
    <x v="101"/>
    <x v="241"/>
    <n v="8.7822580645161334"/>
    <x v="8"/>
    <x v="1"/>
  </r>
  <r>
    <x v="101"/>
    <x v="242"/>
    <n v="7.5333333333333341"/>
    <x v="8"/>
    <x v="1"/>
  </r>
  <r>
    <x v="101"/>
    <x v="243"/>
    <n v="7.0652173913043477"/>
    <x v="8"/>
    <x v="1"/>
  </r>
  <r>
    <x v="101"/>
    <x v="244"/>
    <n v="7.4502164502164501"/>
    <x v="8"/>
    <x v="1"/>
  </r>
  <r>
    <x v="101"/>
    <x v="245"/>
    <n v="7.2378640776699052"/>
    <x v="8"/>
    <x v="1"/>
  </r>
  <r>
    <x v="101"/>
    <x v="246"/>
    <n v="7.6621004566210109"/>
    <x v="8"/>
    <x v="1"/>
  </r>
  <r>
    <x v="101"/>
    <x v="247"/>
    <n v="7.1621621621621614"/>
    <x v="8"/>
    <x v="1"/>
  </r>
  <r>
    <x v="101"/>
    <x v="248"/>
    <n v="7.7653061224489797"/>
    <x v="8"/>
    <x v="1"/>
  </r>
  <r>
    <x v="101"/>
    <x v="249"/>
    <n v="6.5208333333333339"/>
    <x v="8"/>
    <x v="1"/>
  </r>
  <r>
    <x v="101"/>
    <x v="250"/>
    <n v="6.2727272727272716"/>
    <x v="8"/>
    <x v="1"/>
  </r>
  <r>
    <x v="101"/>
    <x v="251"/>
    <n v="7"/>
    <x v="8"/>
    <x v="1"/>
  </r>
  <r>
    <x v="101"/>
    <x v="252"/>
    <n v="6.8461538461538449"/>
    <x v="8"/>
    <x v="1"/>
  </r>
  <r>
    <x v="101"/>
    <x v="253"/>
    <n v="8.5654761904761951"/>
    <x v="8"/>
    <x v="1"/>
  </r>
  <r>
    <x v="101"/>
    <x v="254"/>
    <n v="8.1"/>
    <x v="8"/>
    <x v="1"/>
  </r>
  <r>
    <x v="101"/>
    <x v="255"/>
    <n v="7.9312977099236646"/>
    <x v="8"/>
    <x v="1"/>
  </r>
  <r>
    <x v="101"/>
    <x v="256"/>
    <n v="8.1428571428571406"/>
    <x v="8"/>
    <x v="1"/>
  </r>
  <r>
    <x v="101"/>
    <x v="257"/>
    <n v="7.4659090909090899"/>
    <x v="8"/>
    <x v="1"/>
  </r>
  <r>
    <x v="101"/>
    <x v="258"/>
    <n v="7.3910256410256396"/>
    <x v="8"/>
    <x v="1"/>
  </r>
  <r>
    <x v="101"/>
    <x v="259"/>
    <n v="7.838926174496641"/>
    <x v="8"/>
    <x v="1"/>
  </r>
  <r>
    <x v="101"/>
    <x v="260"/>
    <n v="6.5803571428571432"/>
    <x v="8"/>
    <x v="1"/>
  </r>
  <r>
    <x v="101"/>
    <x v="261"/>
    <n v="6.7808219178082174"/>
    <x v="8"/>
    <x v="1"/>
  </r>
  <r>
    <x v="101"/>
    <x v="262"/>
    <n v="7.3148148148148175"/>
    <x v="8"/>
    <x v="1"/>
  </r>
  <r>
    <x v="101"/>
    <x v="263"/>
    <n v="7.3061224489795951"/>
    <x v="8"/>
    <x v="1"/>
  </r>
  <r>
    <x v="101"/>
    <x v="264"/>
    <n v="7.0680628272251314"/>
    <x v="8"/>
    <x v="1"/>
  </r>
  <r>
    <x v="101"/>
    <x v="265"/>
    <n v="7.5033535089154233"/>
    <x v="8"/>
    <x v="1"/>
  </r>
  <r>
    <x v="101"/>
    <x v="230"/>
    <n v="7.722891566265063"/>
    <x v="9"/>
    <x v="1"/>
  </r>
  <r>
    <x v="101"/>
    <x v="231"/>
    <n v="7.81039755351682"/>
    <x v="9"/>
    <x v="1"/>
  </r>
  <r>
    <x v="101"/>
    <x v="232"/>
    <n v="7.5019920318725104"/>
    <x v="9"/>
    <x v="1"/>
  </r>
  <r>
    <x v="101"/>
    <x v="233"/>
    <n v="7.3711340206185563"/>
    <x v="9"/>
    <x v="1"/>
  </r>
  <r>
    <x v="101"/>
    <x v="234"/>
    <n v="7.6655844155844113"/>
    <x v="9"/>
    <x v="1"/>
  </r>
  <r>
    <x v="101"/>
    <x v="235"/>
    <n v="7.0607028753993593"/>
    <x v="9"/>
    <x v="1"/>
  </r>
  <r>
    <x v="101"/>
    <x v="236"/>
    <n v="7.375"/>
    <x v="9"/>
    <x v="1"/>
  </r>
  <r>
    <x v="101"/>
    <x v="237"/>
    <n v="7.1019736842105292"/>
    <x v="9"/>
    <x v="1"/>
  </r>
  <r>
    <x v="101"/>
    <x v="238"/>
    <n v="7.2592592592592569"/>
    <x v="9"/>
    <x v="1"/>
  </r>
  <r>
    <x v="101"/>
    <x v="239"/>
    <n v="7.2064516129032281"/>
    <x v="9"/>
    <x v="1"/>
  </r>
  <r>
    <x v="101"/>
    <x v="240"/>
    <n v="8.1151515151515152"/>
    <x v="9"/>
    <x v="1"/>
  </r>
  <r>
    <x v="101"/>
    <x v="241"/>
    <n v="8.2140672782874642"/>
    <x v="9"/>
    <x v="1"/>
  </r>
  <r>
    <x v="101"/>
    <x v="242"/>
    <n v="7.25"/>
    <x v="9"/>
    <x v="1"/>
  </r>
  <r>
    <x v="101"/>
    <x v="243"/>
    <n v="6.83984375"/>
    <x v="9"/>
    <x v="1"/>
  </r>
  <r>
    <x v="101"/>
    <x v="244"/>
    <n v="7.2155477031802127"/>
    <x v="9"/>
    <x v="1"/>
  </r>
  <r>
    <x v="101"/>
    <x v="245"/>
    <n v="6.9404255319148946"/>
    <x v="9"/>
    <x v="1"/>
  </r>
  <r>
    <x v="101"/>
    <x v="246"/>
    <n v="7.2241379310344822"/>
    <x v="9"/>
    <x v="1"/>
  </r>
  <r>
    <x v="101"/>
    <x v="247"/>
    <n v="7.2178571428571416"/>
    <x v="9"/>
    <x v="1"/>
  </r>
  <r>
    <x v="101"/>
    <x v="248"/>
    <n v="7.3355263157894699"/>
    <x v="9"/>
    <x v="1"/>
  </r>
  <r>
    <x v="101"/>
    <x v="249"/>
    <n v="7.0729166666666687"/>
    <x v="9"/>
    <x v="1"/>
  </r>
  <r>
    <x v="101"/>
    <x v="250"/>
    <n v="6.9108910891089117"/>
    <x v="9"/>
    <x v="1"/>
  </r>
  <r>
    <x v="101"/>
    <x v="251"/>
    <n v="7.0149253731343295"/>
    <x v="9"/>
    <x v="1"/>
  </r>
  <r>
    <x v="101"/>
    <x v="252"/>
    <n v="6.9801980198019802"/>
    <x v="9"/>
    <x v="1"/>
  </r>
  <r>
    <x v="101"/>
    <x v="253"/>
    <n v="7.5992063492063497"/>
    <x v="9"/>
    <x v="1"/>
  </r>
  <r>
    <x v="101"/>
    <x v="254"/>
    <n v="7.5212765957446832"/>
    <x v="9"/>
    <x v="1"/>
  </r>
  <r>
    <x v="101"/>
    <x v="255"/>
    <n v="7.4866310160427769"/>
    <x v="9"/>
    <x v="1"/>
  </r>
  <r>
    <x v="101"/>
    <x v="256"/>
    <n v="7.6875"/>
    <x v="9"/>
    <x v="1"/>
  </r>
  <r>
    <x v="101"/>
    <x v="257"/>
    <n v="7.1811594202898519"/>
    <x v="9"/>
    <x v="1"/>
  </r>
  <r>
    <x v="101"/>
    <x v="258"/>
    <n v="6.8481012658227858"/>
    <x v="9"/>
    <x v="1"/>
  </r>
  <r>
    <x v="101"/>
    <x v="259"/>
    <n v="7.3888888888888902"/>
    <x v="9"/>
    <x v="1"/>
  </r>
  <r>
    <x v="101"/>
    <x v="260"/>
    <n v="6.746575342465758"/>
    <x v="9"/>
    <x v="1"/>
  </r>
  <r>
    <x v="101"/>
    <x v="261"/>
    <n v="7.1368078175895739"/>
    <x v="9"/>
    <x v="1"/>
  </r>
  <r>
    <x v="101"/>
    <x v="262"/>
    <n v="7.3993174061433464"/>
    <x v="9"/>
    <x v="1"/>
  </r>
  <r>
    <x v="101"/>
    <x v="263"/>
    <n v="7.0769230769230775"/>
    <x v="9"/>
    <x v="1"/>
  </r>
  <r>
    <x v="101"/>
    <x v="264"/>
    <n v="6.911262798634815"/>
    <x v="9"/>
    <x v="1"/>
  </r>
  <r>
    <x v="101"/>
    <x v="265"/>
    <n v="7.3365418067957737"/>
    <x v="9"/>
    <x v="1"/>
  </r>
  <r>
    <x v="101"/>
    <x v="230"/>
    <n v="8.1822033898305104"/>
    <x v="10"/>
    <x v="1"/>
  </r>
  <r>
    <x v="101"/>
    <x v="231"/>
    <n v="8.0991379310344858"/>
    <x v="10"/>
    <x v="1"/>
  </r>
  <r>
    <x v="101"/>
    <x v="232"/>
    <n v="7.5804878048780475"/>
    <x v="10"/>
    <x v="1"/>
  </r>
  <r>
    <x v="101"/>
    <x v="233"/>
    <n v="7.4349999999999996"/>
    <x v="10"/>
    <x v="1"/>
  </r>
  <r>
    <x v="101"/>
    <x v="234"/>
    <n v="8.0849056603773644"/>
    <x v="10"/>
    <x v="1"/>
  </r>
  <r>
    <x v="101"/>
    <x v="235"/>
    <n v="6.9439655172413808"/>
    <x v="10"/>
    <x v="1"/>
  </r>
  <r>
    <x v="101"/>
    <x v="236"/>
    <n v="7.3679653679653647"/>
    <x v="10"/>
    <x v="1"/>
  </r>
  <r>
    <x v="101"/>
    <x v="237"/>
    <n v="6.8078602620087363"/>
    <x v="10"/>
    <x v="1"/>
  </r>
  <r>
    <x v="101"/>
    <x v="238"/>
    <n v="7.5720524017467268"/>
    <x v="10"/>
    <x v="1"/>
  </r>
  <r>
    <x v="101"/>
    <x v="239"/>
    <n v="7.7423580786026198"/>
    <x v="10"/>
    <x v="1"/>
  </r>
  <r>
    <x v="101"/>
    <x v="240"/>
    <n v="8.2489451476793256"/>
    <x v="10"/>
    <x v="1"/>
  </r>
  <r>
    <x v="101"/>
    <x v="241"/>
    <n v="8.4364406779661092"/>
    <x v="10"/>
    <x v="1"/>
  </r>
  <r>
    <x v="101"/>
    <x v="242"/>
    <n v="6.8765432098765471"/>
    <x v="10"/>
    <x v="1"/>
  </r>
  <r>
    <x v="101"/>
    <x v="243"/>
    <n v="6.5347593582887669"/>
    <x v="10"/>
    <x v="1"/>
  </r>
  <r>
    <x v="101"/>
    <x v="244"/>
    <n v="7.2163461538461569"/>
    <x v="10"/>
    <x v="1"/>
  </r>
  <r>
    <x v="101"/>
    <x v="245"/>
    <n v="6.6594594594594563"/>
    <x v="10"/>
    <x v="1"/>
  </r>
  <r>
    <x v="101"/>
    <x v="246"/>
    <n v="7.3732057416267915"/>
    <x v="10"/>
    <x v="1"/>
  </r>
  <r>
    <x v="101"/>
    <x v="247"/>
    <n v="7.3781094527363171"/>
    <x v="10"/>
    <x v="1"/>
  </r>
  <r>
    <x v="101"/>
    <x v="248"/>
    <n v="7.2371134020618566"/>
    <x v="10"/>
    <x v="1"/>
  </r>
  <r>
    <x v="101"/>
    <x v="249"/>
    <n v="7.0222222222222213"/>
    <x v="10"/>
    <x v="1"/>
  </r>
  <r>
    <x v="101"/>
    <x v="250"/>
    <n v="6.1571428571428584"/>
    <x v="10"/>
    <x v="1"/>
  </r>
  <r>
    <x v="101"/>
    <x v="251"/>
    <n v="7.3396226415094352"/>
    <x v="10"/>
    <x v="1"/>
  </r>
  <r>
    <x v="101"/>
    <x v="252"/>
    <n v="6.2835820895522385"/>
    <x v="10"/>
    <x v="1"/>
  </r>
  <r>
    <x v="101"/>
    <x v="253"/>
    <n v="8.2750000000000004"/>
    <x v="10"/>
    <x v="1"/>
  </r>
  <r>
    <x v="101"/>
    <x v="254"/>
    <n v="7.6111111111111125"/>
    <x v="10"/>
    <x v="1"/>
  </r>
  <r>
    <x v="101"/>
    <x v="255"/>
    <n v="7.5042735042735051"/>
    <x v="10"/>
    <x v="1"/>
  </r>
  <r>
    <x v="101"/>
    <x v="256"/>
    <n v="8.3037037037037074"/>
    <x v="10"/>
    <x v="1"/>
  </r>
  <r>
    <x v="101"/>
    <x v="257"/>
    <n v="7.4902912621359228"/>
    <x v="10"/>
    <x v="1"/>
  </r>
  <r>
    <x v="101"/>
    <x v="258"/>
    <n v="6.7391304347826084"/>
    <x v="10"/>
    <x v="1"/>
  </r>
  <r>
    <x v="101"/>
    <x v="259"/>
    <n v="7.4239130434782625"/>
    <x v="10"/>
    <x v="1"/>
  </r>
  <r>
    <x v="101"/>
    <x v="260"/>
    <n v="6.4566929133858268"/>
    <x v="10"/>
    <x v="1"/>
  </r>
  <r>
    <x v="101"/>
    <x v="261"/>
    <n v="7.2322274881516586"/>
    <x v="10"/>
    <x v="1"/>
  </r>
  <r>
    <x v="101"/>
    <x v="262"/>
    <n v="7.2076502732240444"/>
    <x v="10"/>
    <x v="1"/>
  </r>
  <r>
    <x v="101"/>
    <x v="263"/>
    <n v="7.1822916666666687"/>
    <x v="10"/>
    <x v="1"/>
  </r>
  <r>
    <x v="101"/>
    <x v="264"/>
    <n v="7.1317073170731717"/>
    <x v="10"/>
    <x v="1"/>
  </r>
  <r>
    <x v="101"/>
    <x v="265"/>
    <n v="7.4162214667314199"/>
    <x v="10"/>
    <x v="1"/>
  </r>
  <r>
    <x v="101"/>
    <x v="230"/>
    <n v="8.3319999999999936"/>
    <x v="11"/>
    <x v="1"/>
  </r>
  <r>
    <x v="101"/>
    <x v="231"/>
    <n v="8.351239669421485"/>
    <x v="11"/>
    <x v="1"/>
  </r>
  <r>
    <x v="101"/>
    <x v="232"/>
    <n v="8.0172413793103434"/>
    <x v="11"/>
    <x v="1"/>
  </r>
  <r>
    <x v="101"/>
    <x v="233"/>
    <n v="7.6740088105726905"/>
    <x v="11"/>
    <x v="1"/>
  </r>
  <r>
    <x v="101"/>
    <x v="234"/>
    <n v="8.2282157676348557"/>
    <x v="11"/>
    <x v="1"/>
  </r>
  <r>
    <x v="101"/>
    <x v="235"/>
    <n v="7.4899598393574269"/>
    <x v="11"/>
    <x v="1"/>
  </r>
  <r>
    <x v="101"/>
    <x v="236"/>
    <n v="7.5517241379310347"/>
    <x v="11"/>
    <x v="1"/>
  </r>
  <r>
    <x v="101"/>
    <x v="237"/>
    <n v="7.4791666666666687"/>
    <x v="11"/>
    <x v="1"/>
  </r>
  <r>
    <x v="101"/>
    <x v="238"/>
    <n v="7.69140625"/>
    <x v="11"/>
    <x v="1"/>
  </r>
  <r>
    <x v="101"/>
    <x v="239"/>
    <n v="7.9479999999999995"/>
    <x v="11"/>
    <x v="1"/>
  </r>
  <r>
    <x v="101"/>
    <x v="240"/>
    <n v="8.6145038167938992"/>
    <x v="11"/>
    <x v="1"/>
  </r>
  <r>
    <x v="101"/>
    <x v="241"/>
    <n v="8.8441064638783278"/>
    <x v="11"/>
    <x v="1"/>
  </r>
  <r>
    <x v="101"/>
    <x v="242"/>
    <n v="7.575163398692812"/>
    <x v="11"/>
    <x v="1"/>
  </r>
  <r>
    <x v="101"/>
    <x v="243"/>
    <n v="6.882978723404257"/>
    <x v="11"/>
    <x v="1"/>
  </r>
  <r>
    <x v="101"/>
    <x v="244"/>
    <n v="7.4318181818181799"/>
    <x v="11"/>
    <x v="1"/>
  </r>
  <r>
    <x v="101"/>
    <x v="245"/>
    <n v="7.2110552763819111"/>
    <x v="11"/>
    <x v="1"/>
  </r>
  <r>
    <x v="101"/>
    <x v="246"/>
    <n v="7.6636771300448396"/>
    <x v="11"/>
    <x v="1"/>
  </r>
  <r>
    <x v="101"/>
    <x v="247"/>
    <n v="7.4684684684684663"/>
    <x v="11"/>
    <x v="1"/>
  </r>
  <r>
    <x v="101"/>
    <x v="248"/>
    <n v="7.6299212598425168"/>
    <x v="11"/>
    <x v="1"/>
  </r>
  <r>
    <x v="101"/>
    <x v="249"/>
    <n v="7.3673469387755111"/>
    <x v="11"/>
    <x v="1"/>
  </r>
  <r>
    <x v="101"/>
    <x v="250"/>
    <n v="7.2222222222222214"/>
    <x v="11"/>
    <x v="1"/>
  </r>
  <r>
    <x v="101"/>
    <x v="251"/>
    <n v="7.4705882352941178"/>
    <x v="11"/>
    <x v="1"/>
  </r>
  <r>
    <x v="101"/>
    <x v="252"/>
    <n v="7.0547945205479445"/>
    <x v="11"/>
    <x v="1"/>
  </r>
  <r>
    <x v="101"/>
    <x v="253"/>
    <n v="8.191176470588232"/>
    <x v="11"/>
    <x v="1"/>
  </r>
  <r>
    <x v="101"/>
    <x v="254"/>
    <n v="7.6595744680851068"/>
    <x v="11"/>
    <x v="1"/>
  </r>
  <r>
    <x v="101"/>
    <x v="255"/>
    <n v="7.8693181818181772"/>
    <x v="11"/>
    <x v="1"/>
  </r>
  <r>
    <x v="101"/>
    <x v="256"/>
    <n v="7.8666666666666645"/>
    <x v="11"/>
    <x v="1"/>
  </r>
  <r>
    <x v="101"/>
    <x v="257"/>
    <n v="7.5"/>
    <x v="11"/>
    <x v="1"/>
  </r>
  <r>
    <x v="101"/>
    <x v="258"/>
    <n v="7.2195121951219487"/>
    <x v="11"/>
    <x v="1"/>
  </r>
  <r>
    <x v="101"/>
    <x v="259"/>
    <n v="7.751173708920188"/>
    <x v="11"/>
    <x v="1"/>
  </r>
  <r>
    <x v="101"/>
    <x v="260"/>
    <n v="7.1194029850746272"/>
    <x v="11"/>
    <x v="1"/>
  </r>
  <r>
    <x v="101"/>
    <x v="261"/>
    <n v="7.3934426229508174"/>
    <x v="11"/>
    <x v="1"/>
  </r>
  <r>
    <x v="101"/>
    <x v="262"/>
    <n v="7.7222222222222205"/>
    <x v="11"/>
    <x v="1"/>
  </r>
  <r>
    <x v="101"/>
    <x v="263"/>
    <n v="7.5044642857142811"/>
    <x v="11"/>
    <x v="1"/>
  </r>
  <r>
    <x v="101"/>
    <x v="264"/>
    <n v="7.2703862660944214"/>
    <x v="11"/>
    <x v="1"/>
  </r>
  <r>
    <x v="101"/>
    <x v="265"/>
    <n v="7.7239076789084056"/>
    <x v="11"/>
    <x v="1"/>
  </r>
  <r>
    <x v="101"/>
    <x v="230"/>
    <n v="7.5238095238095237"/>
    <x v="12"/>
    <x v="1"/>
  </r>
  <r>
    <x v="101"/>
    <x v="231"/>
    <n v="7.6317991631799176"/>
    <x v="12"/>
    <x v="1"/>
  </r>
  <r>
    <x v="101"/>
    <x v="232"/>
    <n v="6.8571428571428532"/>
    <x v="12"/>
    <x v="1"/>
  </r>
  <r>
    <x v="101"/>
    <x v="233"/>
    <n v="7.1896551724137918"/>
    <x v="12"/>
    <x v="1"/>
  </r>
  <r>
    <x v="101"/>
    <x v="234"/>
    <n v="7.5485232067510522"/>
    <x v="12"/>
    <x v="1"/>
  </r>
  <r>
    <x v="101"/>
    <x v="235"/>
    <n v="7.0522388059701502"/>
    <x v="12"/>
    <x v="1"/>
  </r>
  <r>
    <x v="101"/>
    <x v="236"/>
    <n v="7.3736654804270509"/>
    <x v="12"/>
    <x v="1"/>
  </r>
  <r>
    <x v="101"/>
    <x v="237"/>
    <n v="7.6315789473684132"/>
    <x v="12"/>
    <x v="1"/>
  </r>
  <r>
    <x v="101"/>
    <x v="238"/>
    <n v="7.695167286245356"/>
    <x v="12"/>
    <x v="1"/>
  </r>
  <r>
    <x v="101"/>
    <x v="239"/>
    <n v="8.0516605166051605"/>
    <x v="12"/>
    <x v="1"/>
  </r>
  <r>
    <x v="101"/>
    <x v="240"/>
    <n v="8.3626760563380316"/>
    <x v="12"/>
    <x v="1"/>
  </r>
  <r>
    <x v="101"/>
    <x v="241"/>
    <n v="8.7234042553191493"/>
    <x v="12"/>
    <x v="1"/>
  </r>
  <r>
    <x v="101"/>
    <x v="242"/>
    <n v="7.0370370370370363"/>
    <x v="12"/>
    <x v="1"/>
  </r>
  <r>
    <x v="101"/>
    <x v="243"/>
    <n v="7.1766917293233101"/>
    <x v="12"/>
    <x v="1"/>
  </r>
  <r>
    <x v="101"/>
    <x v="244"/>
    <n v="7.0364372469635645"/>
    <x v="12"/>
    <x v="1"/>
  </r>
  <r>
    <x v="101"/>
    <x v="245"/>
    <n v="6.6837209302325604"/>
    <x v="12"/>
    <x v="1"/>
  </r>
  <r>
    <x v="101"/>
    <x v="246"/>
    <n v="7.4615384615384581"/>
    <x v="12"/>
    <x v="1"/>
  </r>
  <r>
    <x v="101"/>
    <x v="247"/>
    <n v="6.9063829787234026"/>
    <x v="12"/>
    <x v="1"/>
  </r>
  <r>
    <x v="101"/>
    <x v="248"/>
    <n v="7.6730769230769242"/>
    <x v="12"/>
    <x v="1"/>
  </r>
  <r>
    <x v="101"/>
    <x v="249"/>
    <n v="7.0603448275862046"/>
    <x v="12"/>
    <x v="1"/>
  </r>
  <r>
    <x v="101"/>
    <x v="250"/>
    <n v="7.4202898550724639"/>
    <x v="12"/>
    <x v="1"/>
  </r>
  <r>
    <x v="101"/>
    <x v="251"/>
    <n v="7.0108695652173898"/>
    <x v="12"/>
    <x v="1"/>
  </r>
  <r>
    <x v="101"/>
    <x v="252"/>
    <n v="6.5229357798165131"/>
    <x v="12"/>
    <x v="1"/>
  </r>
  <r>
    <x v="101"/>
    <x v="253"/>
    <n v="8.0280373831775691"/>
    <x v="12"/>
    <x v="1"/>
  </r>
  <r>
    <x v="101"/>
    <x v="254"/>
    <n v="7.69"/>
    <x v="12"/>
    <x v="1"/>
  </r>
  <r>
    <x v="101"/>
    <x v="255"/>
    <n v="7.7823834196891202"/>
    <x v="12"/>
    <x v="1"/>
  </r>
  <r>
    <x v="101"/>
    <x v="256"/>
    <n v="7.9364161849710975"/>
    <x v="12"/>
    <x v="1"/>
  </r>
  <r>
    <x v="101"/>
    <x v="257"/>
    <n v="7.7509881422924902"/>
    <x v="12"/>
    <x v="1"/>
  </r>
  <r>
    <x v="101"/>
    <x v="258"/>
    <n v="7.2571428571428616"/>
    <x v="12"/>
    <x v="1"/>
  </r>
  <r>
    <x v="101"/>
    <x v="259"/>
    <n v="7.9076923076923089"/>
    <x v="12"/>
    <x v="1"/>
  </r>
  <r>
    <x v="101"/>
    <x v="260"/>
    <n v="7.1555555555555559"/>
    <x v="12"/>
    <x v="1"/>
  </r>
  <r>
    <x v="101"/>
    <x v="261"/>
    <n v="7.1072796934865883"/>
    <x v="12"/>
    <x v="1"/>
  </r>
  <r>
    <x v="101"/>
    <x v="262"/>
    <n v="6.9051724137931032"/>
    <x v="12"/>
    <x v="1"/>
  </r>
  <r>
    <x v="101"/>
    <x v="263"/>
    <n v="7.1021276595744682"/>
    <x v="12"/>
    <x v="1"/>
  </r>
  <r>
    <x v="101"/>
    <x v="264"/>
    <n v="7.0645161290322553"/>
    <x v="12"/>
    <x v="1"/>
  </r>
  <r>
    <x v="101"/>
    <x v="265"/>
    <n v="7.4415016713808182"/>
    <x v="12"/>
    <x v="1"/>
  </r>
  <r>
    <x v="101"/>
    <x v="230"/>
    <n v="7.9652777777777803"/>
    <x v="13"/>
    <x v="1"/>
  </r>
  <r>
    <x v="101"/>
    <x v="231"/>
    <n v="8.2071428571428608"/>
    <x v="13"/>
    <x v="1"/>
  </r>
  <r>
    <x v="101"/>
    <x v="232"/>
    <n v="7.7008547008546993"/>
    <x v="13"/>
    <x v="1"/>
  </r>
  <r>
    <x v="101"/>
    <x v="233"/>
    <n v="7.5230769230769221"/>
    <x v="13"/>
    <x v="1"/>
  </r>
  <r>
    <x v="101"/>
    <x v="234"/>
    <n v="7.9032258064516103"/>
    <x v="13"/>
    <x v="1"/>
  </r>
  <r>
    <x v="101"/>
    <x v="235"/>
    <n v="6.8978102189780994"/>
    <x v="13"/>
    <x v="1"/>
  </r>
  <r>
    <x v="101"/>
    <x v="236"/>
    <n v="7.4328358208955212"/>
    <x v="13"/>
    <x v="1"/>
  </r>
  <r>
    <x v="101"/>
    <x v="237"/>
    <n v="6.8014705882352953"/>
    <x v="13"/>
    <x v="1"/>
  </r>
  <r>
    <x v="101"/>
    <x v="238"/>
    <n v="7.5140845070422531"/>
    <x v="13"/>
    <x v="1"/>
  </r>
  <r>
    <x v="101"/>
    <x v="239"/>
    <n v="7.9565217391304346"/>
    <x v="13"/>
    <x v="1"/>
  </r>
  <r>
    <x v="101"/>
    <x v="240"/>
    <n v="8.358620689655174"/>
    <x v="13"/>
    <x v="1"/>
  </r>
  <r>
    <x v="101"/>
    <x v="241"/>
    <n v="8.4178082191780792"/>
    <x v="13"/>
    <x v="1"/>
  </r>
  <r>
    <x v="101"/>
    <x v="242"/>
    <n v="7.6513761467889889"/>
    <x v="13"/>
    <x v="1"/>
  </r>
  <r>
    <x v="101"/>
    <x v="243"/>
    <n v="7.1774193548387109"/>
    <x v="13"/>
    <x v="1"/>
  </r>
  <r>
    <x v="101"/>
    <x v="244"/>
    <n v="7.359375"/>
    <x v="13"/>
    <x v="1"/>
  </r>
  <r>
    <x v="101"/>
    <x v="245"/>
    <n v="7.2868217054263562"/>
    <x v="13"/>
    <x v="1"/>
  </r>
  <r>
    <x v="101"/>
    <x v="246"/>
    <n v="7.5503875968992276"/>
    <x v="13"/>
    <x v="1"/>
  </r>
  <r>
    <x v="101"/>
    <x v="247"/>
    <n v="7.0454545454545467"/>
    <x v="13"/>
    <x v="1"/>
  </r>
  <r>
    <x v="101"/>
    <x v="248"/>
    <n v="8.0987654320987623"/>
    <x v="13"/>
    <x v="1"/>
  </r>
  <r>
    <x v="101"/>
    <x v="249"/>
    <n v="7.3653846153846159"/>
    <x v="13"/>
    <x v="1"/>
  </r>
  <r>
    <x v="101"/>
    <x v="250"/>
    <n v="6.7872340425531918"/>
    <x v="13"/>
    <x v="1"/>
  </r>
  <r>
    <x v="101"/>
    <x v="251"/>
    <n v="6.25"/>
    <x v="13"/>
    <x v="1"/>
  </r>
  <r>
    <x v="101"/>
    <x v="252"/>
    <n v="6.3777777777777782"/>
    <x v="13"/>
    <x v="1"/>
  </r>
  <r>
    <x v="101"/>
    <x v="253"/>
    <n v="8.1735537190082646"/>
    <x v="13"/>
    <x v="1"/>
  </r>
  <r>
    <x v="101"/>
    <x v="254"/>
    <n v="8.1025641025641022"/>
    <x v="13"/>
    <x v="1"/>
  </r>
  <r>
    <x v="101"/>
    <x v="255"/>
    <n v="8.0256410256410238"/>
    <x v="13"/>
    <x v="1"/>
  </r>
  <r>
    <x v="101"/>
    <x v="256"/>
    <n v="7.8024691358024718"/>
    <x v="13"/>
    <x v="1"/>
  </r>
  <r>
    <x v="101"/>
    <x v="257"/>
    <n v="7.5267175572519074"/>
    <x v="13"/>
    <x v="1"/>
  </r>
  <r>
    <x v="101"/>
    <x v="258"/>
    <n v="7.0991735537190079"/>
    <x v="13"/>
    <x v="1"/>
  </r>
  <r>
    <x v="101"/>
    <x v="259"/>
    <n v="7.9040000000000008"/>
    <x v="13"/>
    <x v="1"/>
  </r>
  <r>
    <x v="101"/>
    <x v="260"/>
    <n v="7.1866666666666692"/>
    <x v="13"/>
    <x v="1"/>
  </r>
  <r>
    <x v="101"/>
    <x v="261"/>
    <n v="6.8283582089552244"/>
    <x v="13"/>
    <x v="1"/>
  </r>
  <r>
    <x v="101"/>
    <x v="262"/>
    <n v="7.529411764705884"/>
    <x v="13"/>
    <x v="1"/>
  </r>
  <r>
    <x v="101"/>
    <x v="263"/>
    <n v="7.1523809523809501"/>
    <x v="13"/>
    <x v="1"/>
  </r>
  <r>
    <x v="101"/>
    <x v="264"/>
    <n v="6.8125"/>
    <x v="13"/>
    <x v="1"/>
  </r>
  <r>
    <x v="101"/>
    <x v="265"/>
    <n v="7.5284469502819054"/>
    <x v="13"/>
    <x v="1"/>
  </r>
  <r>
    <x v="101"/>
    <x v="230"/>
    <n v="8.3955223880597014"/>
    <x v="14"/>
    <x v="1"/>
  </r>
  <r>
    <x v="101"/>
    <x v="231"/>
    <n v="8.3739837398373975"/>
    <x v="14"/>
    <x v="1"/>
  </r>
  <r>
    <x v="101"/>
    <x v="232"/>
    <n v="7.7403846153846141"/>
    <x v="14"/>
    <x v="1"/>
  </r>
  <r>
    <x v="101"/>
    <x v="233"/>
    <n v="8.1666666666666625"/>
    <x v="14"/>
    <x v="1"/>
  </r>
  <r>
    <x v="101"/>
    <x v="234"/>
    <n v="8.289256198347104"/>
    <x v="14"/>
    <x v="1"/>
  </r>
  <r>
    <x v="101"/>
    <x v="235"/>
    <n v="7.767441860465115"/>
    <x v="14"/>
    <x v="1"/>
  </r>
  <r>
    <x v="101"/>
    <x v="236"/>
    <n v="8.0277777777777803"/>
    <x v="14"/>
    <x v="1"/>
  </r>
  <r>
    <x v="101"/>
    <x v="237"/>
    <n v="7.8321167883211675"/>
    <x v="14"/>
    <x v="1"/>
  </r>
  <r>
    <x v="101"/>
    <x v="238"/>
    <n v="7.6618705035971235"/>
    <x v="14"/>
    <x v="1"/>
  </r>
  <r>
    <x v="101"/>
    <x v="239"/>
    <n v="7.899224806201552"/>
    <x v="14"/>
    <x v="1"/>
  </r>
  <r>
    <x v="101"/>
    <x v="240"/>
    <n v="8.7304964539007024"/>
    <x v="14"/>
    <x v="1"/>
  </r>
  <r>
    <x v="101"/>
    <x v="241"/>
    <n v="8.8951048951048932"/>
    <x v="14"/>
    <x v="1"/>
  </r>
  <r>
    <x v="101"/>
    <x v="242"/>
    <n v="8.0606060606060623"/>
    <x v="14"/>
    <x v="1"/>
  </r>
  <r>
    <x v="101"/>
    <x v="243"/>
    <n v="7.7589285714285703"/>
    <x v="14"/>
    <x v="1"/>
  </r>
  <r>
    <x v="101"/>
    <x v="244"/>
    <n v="7.8214285714285694"/>
    <x v="14"/>
    <x v="1"/>
  </r>
  <r>
    <x v="101"/>
    <x v="245"/>
    <n v="7.569230769230769"/>
    <x v="14"/>
    <x v="1"/>
  </r>
  <r>
    <x v="101"/>
    <x v="246"/>
    <n v="7.9703703703703743"/>
    <x v="14"/>
    <x v="1"/>
  </r>
  <r>
    <x v="101"/>
    <x v="247"/>
    <n v="7.9270072992700742"/>
    <x v="14"/>
    <x v="1"/>
  </r>
  <r>
    <x v="101"/>
    <x v="248"/>
    <n v="7.5"/>
    <x v="14"/>
    <x v="1"/>
  </r>
  <r>
    <x v="101"/>
    <x v="249"/>
    <n v="7.6363636363636358"/>
    <x v="14"/>
    <x v="1"/>
  </r>
  <r>
    <x v="101"/>
    <x v="250"/>
    <n v="7.5714285714285721"/>
    <x v="14"/>
    <x v="1"/>
  </r>
  <r>
    <x v="101"/>
    <x v="251"/>
    <n v="7.1458333333333339"/>
    <x v="14"/>
    <x v="1"/>
  </r>
  <r>
    <x v="101"/>
    <x v="252"/>
    <n v="6.4444444444444446"/>
    <x v="14"/>
    <x v="1"/>
  </r>
  <r>
    <x v="101"/>
    <x v="253"/>
    <n v="8.3114754098360653"/>
    <x v="14"/>
    <x v="1"/>
  </r>
  <r>
    <x v="101"/>
    <x v="254"/>
    <n v="7.9333333333333336"/>
    <x v="14"/>
    <x v="1"/>
  </r>
  <r>
    <x v="101"/>
    <x v="255"/>
    <n v="8.3027522935779849"/>
    <x v="14"/>
    <x v="1"/>
  </r>
  <r>
    <x v="101"/>
    <x v="256"/>
    <n v="8.1999999999999993"/>
    <x v="14"/>
    <x v="1"/>
  </r>
  <r>
    <x v="101"/>
    <x v="257"/>
    <n v="7.9090909090909074"/>
    <x v="14"/>
    <x v="1"/>
  </r>
  <r>
    <x v="101"/>
    <x v="258"/>
    <n v="7.826086956521741"/>
    <x v="14"/>
    <x v="1"/>
  </r>
  <r>
    <x v="101"/>
    <x v="259"/>
    <n v="7.913385826771651"/>
    <x v="14"/>
    <x v="1"/>
  </r>
  <r>
    <x v="101"/>
    <x v="260"/>
    <n v="6.9080459770114953"/>
    <x v="14"/>
    <x v="1"/>
  </r>
  <r>
    <x v="101"/>
    <x v="261"/>
    <n v="7.6838235294117663"/>
    <x v="14"/>
    <x v="1"/>
  </r>
  <r>
    <x v="101"/>
    <x v="262"/>
    <n v="7.9457364341085279"/>
    <x v="14"/>
    <x v="1"/>
  </r>
  <r>
    <x v="101"/>
    <x v="263"/>
    <n v="7.8907563025210079"/>
    <x v="14"/>
    <x v="1"/>
  </r>
  <r>
    <x v="101"/>
    <x v="264"/>
    <n v="7.6461538461538465"/>
    <x v="14"/>
    <x v="1"/>
  </r>
  <r>
    <x v="101"/>
    <x v="265"/>
    <n v="7.9417225373904072"/>
    <x v="14"/>
    <x v="1"/>
  </r>
  <r>
    <x v="101"/>
    <x v="230"/>
    <n v="8.0218978102189773"/>
    <x v="15"/>
    <x v="1"/>
  </r>
  <r>
    <x v="101"/>
    <x v="231"/>
    <n v="8.3984962406015065"/>
    <x v="15"/>
    <x v="1"/>
  </r>
  <r>
    <x v="101"/>
    <x v="232"/>
    <n v="7.9009900990099027"/>
    <x v="15"/>
    <x v="1"/>
  </r>
  <r>
    <x v="101"/>
    <x v="233"/>
    <n v="7.2972972972972965"/>
    <x v="15"/>
    <x v="1"/>
  </r>
  <r>
    <x v="101"/>
    <x v="234"/>
    <n v="7.9745762711864403"/>
    <x v="15"/>
    <x v="1"/>
  </r>
  <r>
    <x v="101"/>
    <x v="235"/>
    <n v="7.7619047619047592"/>
    <x v="15"/>
    <x v="1"/>
  </r>
  <r>
    <x v="101"/>
    <x v="236"/>
    <n v="8.2857142857142829"/>
    <x v="15"/>
    <x v="1"/>
  </r>
  <r>
    <x v="101"/>
    <x v="237"/>
    <n v="8.6058394160583944"/>
    <x v="15"/>
    <x v="1"/>
  </r>
  <r>
    <x v="101"/>
    <x v="238"/>
    <n v="7.9044117647058814"/>
    <x v="15"/>
    <x v="1"/>
  </r>
  <r>
    <x v="101"/>
    <x v="239"/>
    <n v="9.0714285714285783"/>
    <x v="15"/>
    <x v="1"/>
  </r>
  <r>
    <x v="101"/>
    <x v="240"/>
    <n v="8.8642857142857139"/>
    <x v="15"/>
    <x v="1"/>
  </r>
  <r>
    <x v="101"/>
    <x v="241"/>
    <n v="9.1914893617021249"/>
    <x v="15"/>
    <x v="1"/>
  </r>
  <r>
    <x v="101"/>
    <x v="242"/>
    <n v="9"/>
    <x v="15"/>
    <x v="1"/>
  </r>
  <r>
    <x v="101"/>
    <x v="243"/>
    <n v="7.9270072992700751"/>
    <x v="15"/>
    <x v="1"/>
  </r>
  <r>
    <x v="101"/>
    <x v="244"/>
    <n v="8.2720000000000038"/>
    <x v="15"/>
    <x v="1"/>
  </r>
  <r>
    <x v="101"/>
    <x v="245"/>
    <n v="8.421875"/>
    <x v="15"/>
    <x v="1"/>
  </r>
  <r>
    <x v="101"/>
    <x v="246"/>
    <n v="8.7131782945736411"/>
    <x v="15"/>
    <x v="1"/>
  </r>
  <r>
    <x v="101"/>
    <x v="247"/>
    <n v="7.4841269841269868"/>
    <x v="15"/>
    <x v="1"/>
  </r>
  <r>
    <x v="101"/>
    <x v="248"/>
    <n v="7.6164383561643829"/>
    <x v="15"/>
    <x v="1"/>
  </r>
  <r>
    <x v="101"/>
    <x v="249"/>
    <n v="7.0384615384615383"/>
    <x v="15"/>
    <x v="1"/>
  </r>
  <r>
    <x v="101"/>
    <x v="250"/>
    <n v="6.2765957446808525"/>
    <x v="15"/>
    <x v="1"/>
  </r>
  <r>
    <x v="101"/>
    <x v="251"/>
    <n v="6.6666666666666661"/>
    <x v="15"/>
    <x v="1"/>
  </r>
  <r>
    <x v="101"/>
    <x v="252"/>
    <n v="7.7971014492753596"/>
    <x v="15"/>
    <x v="1"/>
  </r>
  <r>
    <x v="101"/>
    <x v="253"/>
    <n v="9.1140350877192997"/>
    <x v="15"/>
    <x v="1"/>
  </r>
  <r>
    <x v="101"/>
    <x v="254"/>
    <n v="7.75"/>
    <x v="15"/>
    <x v="1"/>
  </r>
  <r>
    <x v="101"/>
    <x v="255"/>
    <n v="8.7710843373493947"/>
    <x v="15"/>
    <x v="1"/>
  </r>
  <r>
    <x v="101"/>
    <x v="256"/>
    <n v="8.7931034482758683"/>
    <x v="15"/>
    <x v="1"/>
  </r>
  <r>
    <x v="101"/>
    <x v="257"/>
    <n v="8.806451612903226"/>
    <x v="15"/>
    <x v="1"/>
  </r>
  <r>
    <x v="101"/>
    <x v="258"/>
    <n v="8.2358490566037759"/>
    <x v="15"/>
    <x v="1"/>
  </r>
  <r>
    <x v="101"/>
    <x v="259"/>
    <n v="9"/>
    <x v="15"/>
    <x v="1"/>
  </r>
  <r>
    <x v="101"/>
    <x v="260"/>
    <n v="8.5730337078651679"/>
    <x v="15"/>
    <x v="1"/>
  </r>
  <r>
    <x v="101"/>
    <x v="261"/>
    <n v="7.842105263157892"/>
    <x v="15"/>
    <x v="1"/>
  </r>
  <r>
    <x v="101"/>
    <x v="262"/>
    <n v="8.1176470588235325"/>
    <x v="15"/>
    <x v="1"/>
  </r>
  <r>
    <x v="101"/>
    <x v="263"/>
    <n v="7.8292682926829249"/>
    <x v="15"/>
    <x v="1"/>
  </r>
  <r>
    <x v="101"/>
    <x v="264"/>
    <n v="7.5483870967741922"/>
    <x v="15"/>
    <x v="1"/>
  </r>
  <r>
    <x v="101"/>
    <x v="265"/>
    <n v="8.2406639004149351"/>
    <x v="15"/>
    <x v="1"/>
  </r>
  <r>
    <x v="101"/>
    <x v="230"/>
    <n v="7.8081180811808135"/>
    <x v="16"/>
    <x v="1"/>
  </r>
  <r>
    <x v="101"/>
    <x v="231"/>
    <n v="8.0150375939849621"/>
    <x v="16"/>
    <x v="1"/>
  </r>
  <r>
    <x v="101"/>
    <x v="232"/>
    <n v="7.5127118644067776"/>
    <x v="16"/>
    <x v="1"/>
  </r>
  <r>
    <x v="101"/>
    <x v="233"/>
    <n v="7.6528925619834709"/>
    <x v="16"/>
    <x v="1"/>
  </r>
  <r>
    <x v="101"/>
    <x v="234"/>
    <n v="7.6666666666666714"/>
    <x v="16"/>
    <x v="1"/>
  </r>
  <r>
    <x v="101"/>
    <x v="235"/>
    <n v="7.4175824175824197"/>
    <x v="16"/>
    <x v="1"/>
  </r>
  <r>
    <x v="101"/>
    <x v="236"/>
    <n v="7.7142857142857144"/>
    <x v="16"/>
    <x v="1"/>
  </r>
  <r>
    <x v="101"/>
    <x v="237"/>
    <n v="7.7992565055762073"/>
    <x v="16"/>
    <x v="1"/>
  </r>
  <r>
    <x v="101"/>
    <x v="238"/>
    <n v="7.4578754578754616"/>
    <x v="16"/>
    <x v="1"/>
  </r>
  <r>
    <x v="101"/>
    <x v="239"/>
    <n v="8.3905109489051029"/>
    <x v="16"/>
    <x v="1"/>
  </r>
  <r>
    <x v="101"/>
    <x v="240"/>
    <n v="8.3701067615658289"/>
    <x v="16"/>
    <x v="1"/>
  </r>
  <r>
    <x v="101"/>
    <x v="241"/>
    <n v="8.5642857142857167"/>
    <x v="16"/>
    <x v="1"/>
  </r>
  <r>
    <x v="101"/>
    <x v="242"/>
    <n v="7.4778761061946906"/>
    <x v="16"/>
    <x v="1"/>
  </r>
  <r>
    <x v="101"/>
    <x v="243"/>
    <n v="7.4080000000000004"/>
    <x v="16"/>
    <x v="1"/>
  </r>
  <r>
    <x v="101"/>
    <x v="244"/>
    <n v="7.467741935483871"/>
    <x v="16"/>
    <x v="1"/>
  </r>
  <r>
    <x v="101"/>
    <x v="245"/>
    <n v="7.2477876106194721"/>
    <x v="16"/>
    <x v="1"/>
  </r>
  <r>
    <x v="101"/>
    <x v="246"/>
    <n v="7.6694214876033024"/>
    <x v="16"/>
    <x v="1"/>
  </r>
  <r>
    <x v="101"/>
    <x v="247"/>
    <n v="7.0041322314049603"/>
    <x v="16"/>
    <x v="1"/>
  </r>
  <r>
    <x v="101"/>
    <x v="248"/>
    <n v="8.0063694267515917"/>
    <x v="16"/>
    <x v="1"/>
  </r>
  <r>
    <x v="101"/>
    <x v="249"/>
    <n v="7.2521008403361344"/>
    <x v="16"/>
    <x v="1"/>
  </r>
  <r>
    <x v="101"/>
    <x v="250"/>
    <n v="6.9121621621621623"/>
    <x v="16"/>
    <x v="1"/>
  </r>
  <r>
    <x v="101"/>
    <x v="251"/>
    <n v="7.3103448275862055"/>
    <x v="16"/>
    <x v="1"/>
  </r>
  <r>
    <x v="101"/>
    <x v="252"/>
    <n v="7.1186440677966099"/>
    <x v="16"/>
    <x v="1"/>
  </r>
  <r>
    <x v="101"/>
    <x v="253"/>
    <n v="8.5745614035087723"/>
    <x v="16"/>
    <x v="1"/>
  </r>
  <r>
    <x v="101"/>
    <x v="254"/>
    <n v="7.5974025974025983"/>
    <x v="16"/>
    <x v="1"/>
  </r>
  <r>
    <x v="101"/>
    <x v="255"/>
    <n v="7.9245283018867934"/>
    <x v="16"/>
    <x v="1"/>
  </r>
  <r>
    <x v="101"/>
    <x v="256"/>
    <n v="8.0448717948717903"/>
    <x v="16"/>
    <x v="1"/>
  </r>
  <r>
    <x v="101"/>
    <x v="257"/>
    <n v="7.8626609442060076"/>
    <x v="16"/>
    <x v="1"/>
  </r>
  <r>
    <x v="101"/>
    <x v="258"/>
    <n v="7.6909871244635211"/>
    <x v="16"/>
    <x v="1"/>
  </r>
  <r>
    <x v="101"/>
    <x v="259"/>
    <n v="8.0625"/>
    <x v="16"/>
    <x v="1"/>
  </r>
  <r>
    <x v="101"/>
    <x v="260"/>
    <n v="7.2134831460674187"/>
    <x v="16"/>
    <x v="1"/>
  </r>
  <r>
    <x v="101"/>
    <x v="261"/>
    <n v="7.1230158730158761"/>
    <x v="16"/>
    <x v="1"/>
  </r>
  <r>
    <x v="101"/>
    <x v="262"/>
    <n v="7.6504065040650406"/>
    <x v="16"/>
    <x v="1"/>
  </r>
  <r>
    <x v="101"/>
    <x v="263"/>
    <n v="7.5"/>
    <x v="16"/>
    <x v="1"/>
  </r>
  <r>
    <x v="101"/>
    <x v="264"/>
    <n v="7.1176470588235317"/>
    <x v="16"/>
    <x v="1"/>
  </r>
  <r>
    <x v="101"/>
    <x v="265"/>
    <n v="7.6793358412245407"/>
    <x v="16"/>
    <x v="1"/>
  </r>
  <r>
    <x v="101"/>
    <x v="266"/>
    <n v="7.7623530898521098"/>
    <x v="0"/>
    <x v="0"/>
  </r>
  <r>
    <x v="101"/>
    <x v="267"/>
    <n v="7.5876393341623958"/>
    <x v="0"/>
    <x v="0"/>
  </r>
  <r>
    <x v="101"/>
    <x v="268"/>
    <n v="7.3597071583514335"/>
    <x v="0"/>
    <x v="0"/>
  </r>
  <r>
    <x v="101"/>
    <x v="269"/>
    <n v="7.1208208829001522"/>
    <x v="0"/>
    <x v="0"/>
  </r>
  <r>
    <x v="101"/>
    <x v="270"/>
    <n v="7.6936397105497001"/>
    <x v="0"/>
    <x v="0"/>
  </r>
  <r>
    <x v="101"/>
    <x v="271"/>
    <n v="7.3402401791166048"/>
    <x v="0"/>
    <x v="0"/>
  </r>
  <r>
    <x v="101"/>
    <x v="272"/>
    <n v="7.09179680220638"/>
    <x v="0"/>
    <x v="0"/>
  </r>
  <r>
    <x v="101"/>
    <x v="266"/>
    <n v="7.4090362003518226"/>
    <x v="1"/>
    <x v="0"/>
  </r>
  <r>
    <x v="101"/>
    <x v="267"/>
    <n v="7.4751878950774078"/>
    <x v="1"/>
    <x v="0"/>
  </r>
  <r>
    <x v="101"/>
    <x v="268"/>
    <n v="7.0804760221515393"/>
    <x v="1"/>
    <x v="0"/>
  </r>
  <r>
    <x v="101"/>
    <x v="269"/>
    <n v="6.8952284263959376"/>
    <x v="1"/>
    <x v="0"/>
  </r>
  <r>
    <x v="101"/>
    <x v="270"/>
    <n v="7.0767296972346871"/>
    <x v="1"/>
    <x v="0"/>
  </r>
  <r>
    <x v="101"/>
    <x v="271"/>
    <n v="7.3999641448547724"/>
    <x v="1"/>
    <x v="0"/>
  </r>
  <r>
    <x v="101"/>
    <x v="272"/>
    <n v="6.8105781057810617"/>
    <x v="1"/>
    <x v="0"/>
  </r>
  <r>
    <x v="101"/>
    <x v="266"/>
    <n v="8.072630331753551"/>
    <x v="2"/>
    <x v="0"/>
  </r>
  <r>
    <x v="101"/>
    <x v="267"/>
    <n v="7.6897829195372429"/>
    <x v="2"/>
    <x v="0"/>
  </r>
  <r>
    <x v="101"/>
    <x v="268"/>
    <n v="7.5506003430531727"/>
    <x v="2"/>
    <x v="0"/>
  </r>
  <r>
    <x v="101"/>
    <x v="269"/>
    <n v="7.283184039087951"/>
    <x v="2"/>
    <x v="0"/>
  </r>
  <r>
    <x v="101"/>
    <x v="270"/>
    <n v="7.9309276865456573"/>
    <x v="2"/>
    <x v="0"/>
  </r>
  <r>
    <x v="101"/>
    <x v="271"/>
    <n v="7.2890990109770657"/>
    <x v="2"/>
    <x v="0"/>
  </r>
  <r>
    <x v="101"/>
    <x v="272"/>
    <n v="7.1934452438049457"/>
    <x v="2"/>
    <x v="0"/>
  </r>
  <r>
    <x v="101"/>
    <x v="266"/>
    <n v="7.7509887676000639"/>
    <x v="3"/>
    <x v="0"/>
  </r>
  <r>
    <x v="101"/>
    <x v="267"/>
    <n v="7.3775395521742908"/>
    <x v="3"/>
    <x v="0"/>
  </r>
  <r>
    <x v="101"/>
    <x v="268"/>
    <n v="7.3868715083798975"/>
    <x v="3"/>
    <x v="0"/>
  </r>
  <r>
    <x v="101"/>
    <x v="269"/>
    <n v="7.1843687374749514"/>
    <x v="3"/>
    <x v="0"/>
  </r>
  <r>
    <x v="101"/>
    <x v="270"/>
    <n v="7.7087912087912027"/>
    <x v="3"/>
    <x v="0"/>
  </r>
  <r>
    <x v="101"/>
    <x v="271"/>
    <n v="7.5057660626029747"/>
    <x v="3"/>
    <x v="0"/>
  </r>
  <r>
    <x v="101"/>
    <x v="272"/>
    <n v="7.2786202795123351"/>
    <x v="3"/>
    <x v="0"/>
  </r>
  <r>
    <x v="101"/>
    <x v="266"/>
    <n v="7.4592656962850281"/>
    <x v="4"/>
    <x v="0"/>
  </r>
  <r>
    <x v="101"/>
    <x v="267"/>
    <n v="7.5114742698191863"/>
    <x v="4"/>
    <x v="0"/>
  </r>
  <r>
    <x v="101"/>
    <x v="268"/>
    <n v="7.1458708515564648"/>
    <x v="4"/>
    <x v="0"/>
  </r>
  <r>
    <x v="101"/>
    <x v="269"/>
    <n v="6.9529702970297071"/>
    <x v="4"/>
    <x v="0"/>
  </r>
  <r>
    <x v="101"/>
    <x v="270"/>
    <n v="7.8323570432357084"/>
    <x v="4"/>
    <x v="0"/>
  </r>
  <r>
    <x v="101"/>
    <x v="271"/>
    <n v="6.9390569395017812"/>
    <x v="4"/>
    <x v="0"/>
  </r>
  <r>
    <x v="101"/>
    <x v="272"/>
    <n v="6.7813516443802015"/>
    <x v="4"/>
    <x v="0"/>
  </r>
  <r>
    <x v="101"/>
    <x v="266"/>
    <n v="7.983020554066127"/>
    <x v="5"/>
    <x v="0"/>
  </r>
  <r>
    <x v="101"/>
    <x v="267"/>
    <n v="7.979001399906676"/>
    <x v="5"/>
    <x v="0"/>
  </r>
  <r>
    <x v="101"/>
    <x v="268"/>
    <n v="7.6597938144329927"/>
    <x v="5"/>
    <x v="0"/>
  </r>
  <r>
    <x v="101"/>
    <x v="269"/>
    <n v="7.7287128712871294"/>
    <x v="5"/>
    <x v="0"/>
  </r>
  <r>
    <x v="101"/>
    <x v="270"/>
    <n v="8.3004975124378095"/>
    <x v="5"/>
    <x v="0"/>
  </r>
  <r>
    <x v="101"/>
    <x v="271"/>
    <n v="7.5007633587786229"/>
    <x v="5"/>
    <x v="0"/>
  </r>
  <r>
    <x v="101"/>
    <x v="272"/>
    <n v="7.3441295546558676"/>
    <x v="5"/>
    <x v="0"/>
  </r>
  <r>
    <x v="101"/>
    <x v="266"/>
    <n v="7.4312026002166824"/>
    <x v="6"/>
    <x v="0"/>
  </r>
  <r>
    <x v="101"/>
    <x v="267"/>
    <n v="7.2914600550964224"/>
    <x v="6"/>
    <x v="0"/>
  </r>
  <r>
    <x v="101"/>
    <x v="268"/>
    <n v="6.9726027397260246"/>
    <x v="6"/>
    <x v="0"/>
  </r>
  <r>
    <x v="101"/>
    <x v="269"/>
    <n v="6.4115755627009623"/>
    <x v="6"/>
    <x v="0"/>
  </r>
  <r>
    <x v="101"/>
    <x v="270"/>
    <n v="7.7721354166666643"/>
    <x v="6"/>
    <x v="0"/>
  </r>
  <r>
    <x v="101"/>
    <x v="271"/>
    <n v="6.640449438202249"/>
    <x v="6"/>
    <x v="0"/>
  </r>
  <r>
    <x v="101"/>
    <x v="272"/>
    <n v="6.5597147950089107"/>
    <x v="6"/>
    <x v="0"/>
  </r>
  <r>
    <x v="101"/>
    <x v="266"/>
    <n v="7.0503189227498204"/>
    <x v="7"/>
    <x v="0"/>
  </r>
  <r>
    <x v="101"/>
    <x v="267"/>
    <n v="7.2239747634069422"/>
    <x v="7"/>
    <x v="0"/>
  </r>
  <r>
    <x v="101"/>
    <x v="268"/>
    <n v="6.7339857651245563"/>
    <x v="7"/>
    <x v="0"/>
  </r>
  <r>
    <x v="101"/>
    <x v="269"/>
    <n v="6.3543307086614185"/>
    <x v="7"/>
    <x v="0"/>
  </r>
  <r>
    <x v="101"/>
    <x v="270"/>
    <n v="7.4832214765100673"/>
    <x v="7"/>
    <x v="0"/>
  </r>
  <r>
    <x v="101"/>
    <x v="271"/>
    <n v="6.3111111111111136"/>
    <x v="7"/>
    <x v="0"/>
  </r>
  <r>
    <x v="101"/>
    <x v="272"/>
    <n v="6.3167938931297751"/>
    <x v="7"/>
    <x v="0"/>
  </r>
  <r>
    <x v="101"/>
    <x v="266"/>
    <n v="7.473913043478257"/>
    <x v="8"/>
    <x v="0"/>
  </r>
  <r>
    <x v="101"/>
    <x v="267"/>
    <n v="7.570759137769449"/>
    <x v="8"/>
    <x v="0"/>
  </r>
  <r>
    <x v="101"/>
    <x v="268"/>
    <n v="7.2505050505050521"/>
    <x v="8"/>
    <x v="0"/>
  </r>
  <r>
    <x v="101"/>
    <x v="269"/>
    <n v="6.9642004773269708"/>
    <x v="8"/>
    <x v="0"/>
  </r>
  <r>
    <x v="101"/>
    <x v="270"/>
    <n v="7.7102396514161251"/>
    <x v="8"/>
    <x v="0"/>
  </r>
  <r>
    <x v="101"/>
    <x v="271"/>
    <n v="7.1740674955595045"/>
    <x v="8"/>
    <x v="0"/>
  </r>
  <r>
    <x v="101"/>
    <x v="272"/>
    <n v="6.8880706921944004"/>
    <x v="8"/>
    <x v="0"/>
  </r>
  <r>
    <x v="101"/>
    <x v="266"/>
    <n v="7.7021671826625386"/>
    <x v="9"/>
    <x v="0"/>
  </r>
  <r>
    <x v="101"/>
    <x v="267"/>
    <n v="7.4962173314993095"/>
    <x v="9"/>
    <x v="0"/>
  </r>
  <r>
    <x v="101"/>
    <x v="268"/>
    <n v="7.2440427280197213"/>
    <x v="9"/>
    <x v="0"/>
  </r>
  <r>
    <x v="101"/>
    <x v="269"/>
    <n v="7.2088974854932273"/>
    <x v="9"/>
    <x v="0"/>
  </r>
  <r>
    <x v="101"/>
    <x v="270"/>
    <n v="7.3882163034705437"/>
    <x v="9"/>
    <x v="0"/>
  </r>
  <r>
    <x v="101"/>
    <x v="271"/>
    <n v="7.1149732620320867"/>
    <x v="9"/>
    <x v="0"/>
  </r>
  <r>
    <x v="101"/>
    <x v="272"/>
    <n v="7.0836012861736348"/>
    <x v="9"/>
    <x v="0"/>
  </r>
  <r>
    <x v="101"/>
    <x v="266"/>
    <n v="7.5460588793922092"/>
    <x v="10"/>
    <x v="0"/>
  </r>
  <r>
    <x v="101"/>
    <x v="267"/>
    <n v="7.2053307008884531"/>
    <x v="10"/>
    <x v="0"/>
  </r>
  <r>
    <x v="101"/>
    <x v="268"/>
    <n v="7.1623296158612142"/>
    <x v="10"/>
    <x v="0"/>
  </r>
  <r>
    <x v="101"/>
    <x v="269"/>
    <n v="6.70434782608696"/>
    <x v="10"/>
    <x v="0"/>
  </r>
  <r>
    <x v="101"/>
    <x v="270"/>
    <n v="7.4919168591224015"/>
    <x v="10"/>
    <x v="0"/>
  </r>
  <r>
    <x v="101"/>
    <x v="271"/>
    <n v="7.0037664783427509"/>
    <x v="10"/>
    <x v="0"/>
  </r>
  <r>
    <x v="101"/>
    <x v="272"/>
    <n v="6.8539741219963037"/>
    <x v="10"/>
    <x v="0"/>
  </r>
  <r>
    <x v="101"/>
    <x v="266"/>
    <n v="8.0565022421524723"/>
    <x v="11"/>
    <x v="0"/>
  </r>
  <r>
    <x v="101"/>
    <x v="267"/>
    <n v="7.7158789166224109"/>
    <x v="11"/>
    <x v="0"/>
  </r>
  <r>
    <x v="101"/>
    <x v="268"/>
    <n v="7.4959016393442637"/>
    <x v="11"/>
    <x v="0"/>
  </r>
  <r>
    <x v="101"/>
    <x v="269"/>
    <n v="7.1950464396284808"/>
    <x v="11"/>
    <x v="0"/>
  </r>
  <r>
    <x v="101"/>
    <x v="270"/>
    <n v="7.8661710037174748"/>
    <x v="11"/>
    <x v="0"/>
  </r>
  <r>
    <x v="101"/>
    <x v="271"/>
    <n v="7.375"/>
    <x v="11"/>
    <x v="0"/>
  </r>
  <r>
    <x v="101"/>
    <x v="272"/>
    <n v="7.3953900709219837"/>
    <x v="11"/>
    <x v="0"/>
  </r>
  <r>
    <x v="101"/>
    <x v="266"/>
    <n v="7.293814432989695"/>
    <x v="12"/>
    <x v="0"/>
  </r>
  <r>
    <x v="101"/>
    <x v="267"/>
    <n v="7.8150503444621089"/>
    <x v="12"/>
    <x v="0"/>
  </r>
  <r>
    <x v="101"/>
    <x v="268"/>
    <n v="7.0961281708945263"/>
    <x v="12"/>
    <x v="0"/>
  </r>
  <r>
    <x v="101"/>
    <x v="269"/>
    <n v="7.4025735294117645"/>
    <x v="12"/>
    <x v="0"/>
  </r>
  <r>
    <x v="101"/>
    <x v="270"/>
    <n v="7.861556064073226"/>
    <x v="12"/>
    <x v="0"/>
  </r>
  <r>
    <x v="101"/>
    <x v="271"/>
    <n v="7.4275092936802967"/>
    <x v="12"/>
    <x v="0"/>
  </r>
  <r>
    <x v="101"/>
    <x v="272"/>
    <n v="7.0430879712746863"/>
    <x v="12"/>
    <x v="0"/>
  </r>
  <r>
    <x v="101"/>
    <x v="266"/>
    <n v="7.896350364963503"/>
    <x v="13"/>
    <x v="0"/>
  </r>
  <r>
    <x v="101"/>
    <x v="267"/>
    <n v="7.5023255813953478"/>
    <x v="13"/>
    <x v="0"/>
  </r>
  <r>
    <x v="101"/>
    <x v="268"/>
    <n v="7.4352720450281433"/>
    <x v="13"/>
    <x v="0"/>
  </r>
  <r>
    <x v="101"/>
    <x v="269"/>
    <n v="7.4782608695652204"/>
    <x v="13"/>
    <x v="0"/>
  </r>
  <r>
    <x v="101"/>
    <x v="270"/>
    <n v="8.0065466448445104"/>
    <x v="13"/>
    <x v="0"/>
  </r>
  <r>
    <x v="101"/>
    <x v="271"/>
    <n v="7.5337243401759517"/>
    <x v="13"/>
    <x v="0"/>
  </r>
  <r>
    <x v="101"/>
    <x v="272"/>
    <n v="7.2823218997361501"/>
    <x v="13"/>
    <x v="0"/>
  </r>
  <r>
    <x v="101"/>
    <x v="266"/>
    <n v="8.0202702702702684"/>
    <x v="14"/>
    <x v="0"/>
  </r>
  <r>
    <x v="101"/>
    <x v="267"/>
    <n v="7.7675906183368841"/>
    <x v="14"/>
    <x v="0"/>
  </r>
  <r>
    <x v="101"/>
    <x v="268"/>
    <n v="7.7058823529411766"/>
    <x v="14"/>
    <x v="0"/>
  </r>
  <r>
    <x v="101"/>
    <x v="269"/>
    <n v="7.3920265780730885"/>
    <x v="14"/>
    <x v="0"/>
  </r>
  <r>
    <x v="101"/>
    <x v="270"/>
    <n v="8.0595930232558146"/>
    <x v="14"/>
    <x v="0"/>
  </r>
  <r>
    <x v="101"/>
    <x v="271"/>
    <n v="7.5439429928741113"/>
    <x v="14"/>
    <x v="0"/>
  </r>
  <r>
    <x v="101"/>
    <x v="272"/>
    <n v="7.4863157894736823"/>
    <x v="14"/>
    <x v="0"/>
  </r>
  <r>
    <x v="101"/>
    <x v="266"/>
    <n v="7.9165727170236782"/>
    <x v="15"/>
    <x v="0"/>
  </r>
  <r>
    <x v="101"/>
    <x v="267"/>
    <n v="8.4066115702479358"/>
    <x v="15"/>
    <x v="0"/>
  </r>
  <r>
    <x v="101"/>
    <x v="268"/>
    <n v="8.1871657754010645"/>
    <x v="15"/>
    <x v="0"/>
  </r>
  <r>
    <x v="101"/>
    <x v="269"/>
    <n v="6.7616279069767433"/>
    <x v="15"/>
    <x v="0"/>
  </r>
  <r>
    <x v="101"/>
    <x v="270"/>
    <n v="8.7283950617283956"/>
    <x v="15"/>
    <x v="0"/>
  </r>
  <r>
    <x v="101"/>
    <x v="271"/>
    <n v="8.3881188118811867"/>
    <x v="15"/>
    <x v="0"/>
  </r>
  <r>
    <x v="101"/>
    <x v="272"/>
    <n v="7.5967741935483906"/>
    <x v="15"/>
    <x v="0"/>
  </r>
  <r>
    <x v="101"/>
    <x v="266"/>
    <n v="7.8053097345132709"/>
    <x v="16"/>
    <x v="0"/>
  </r>
  <r>
    <x v="101"/>
    <x v="267"/>
    <n v="7.8672592592592583"/>
    <x v="16"/>
    <x v="0"/>
  </r>
  <r>
    <x v="101"/>
    <x v="268"/>
    <n v="7.3886048210372541"/>
    <x v="16"/>
    <x v="0"/>
  </r>
  <r>
    <x v="101"/>
    <x v="269"/>
    <n v="7.4850051706308136"/>
    <x v="16"/>
    <x v="0"/>
  </r>
  <r>
    <x v="101"/>
    <x v="270"/>
    <n v="8.1693851944792932"/>
    <x v="16"/>
    <x v="0"/>
  </r>
  <r>
    <x v="101"/>
    <x v="271"/>
    <n v="7.4918032786885203"/>
    <x v="16"/>
    <x v="0"/>
  </r>
  <r>
    <x v="101"/>
    <x v="272"/>
    <n v="7.3577889447236178"/>
    <x v="16"/>
    <x v="0"/>
  </r>
  <r>
    <x v="101"/>
    <x v="266"/>
    <n v="7.8235911945641048"/>
    <x v="0"/>
    <x v="1"/>
  </r>
  <r>
    <x v="101"/>
    <x v="267"/>
    <n v="7.6226375715975356"/>
    <x v="0"/>
    <x v="1"/>
  </r>
  <r>
    <x v="101"/>
    <x v="268"/>
    <n v="7.4879295732290876"/>
    <x v="0"/>
    <x v="1"/>
  </r>
  <r>
    <x v="101"/>
    <x v="269"/>
    <n v="7.2035963216775025"/>
    <x v="0"/>
    <x v="1"/>
  </r>
  <r>
    <x v="101"/>
    <x v="270"/>
    <n v="7.6219251336898282"/>
    <x v="0"/>
    <x v="1"/>
  </r>
  <r>
    <x v="101"/>
    <x v="271"/>
    <n v="7.4607215174180812"/>
    <x v="0"/>
    <x v="1"/>
  </r>
  <r>
    <x v="101"/>
    <x v="272"/>
    <n v="7.289773579247246"/>
    <x v="0"/>
    <x v="1"/>
  </r>
  <r>
    <x v="101"/>
    <x v="266"/>
    <n v="7.4247575346751438"/>
    <x v="1"/>
    <x v="1"/>
  </r>
  <r>
    <x v="101"/>
    <x v="267"/>
    <n v="7.5458468781526893"/>
    <x v="1"/>
    <x v="1"/>
  </r>
  <r>
    <x v="101"/>
    <x v="268"/>
    <n v="7.1870645458130742"/>
    <x v="1"/>
    <x v="1"/>
  </r>
  <r>
    <x v="101"/>
    <x v="269"/>
    <n v="6.9504387004979842"/>
    <x v="1"/>
    <x v="1"/>
  </r>
  <r>
    <x v="101"/>
    <x v="270"/>
    <n v="7.0517578125"/>
    <x v="1"/>
    <x v="1"/>
  </r>
  <r>
    <x v="101"/>
    <x v="271"/>
    <n v="7.4288049029622165"/>
    <x v="1"/>
    <x v="1"/>
  </r>
  <r>
    <x v="101"/>
    <x v="272"/>
    <n v="6.847265624999987"/>
    <x v="1"/>
    <x v="1"/>
  </r>
  <r>
    <x v="101"/>
    <x v="266"/>
    <n v="8.1202941013875769"/>
    <x v="2"/>
    <x v="1"/>
  </r>
  <r>
    <x v="101"/>
    <x v="267"/>
    <n v="7.6686598557692216"/>
    <x v="2"/>
    <x v="1"/>
  </r>
  <r>
    <x v="101"/>
    <x v="268"/>
    <n v="7.8306700684839461"/>
    <x v="2"/>
    <x v="1"/>
  </r>
  <r>
    <x v="101"/>
    <x v="269"/>
    <n v="7.4113021214338017"/>
    <x v="2"/>
    <x v="1"/>
  </r>
  <r>
    <x v="101"/>
    <x v="270"/>
    <n v="7.8076897969841301"/>
    <x v="2"/>
    <x v="1"/>
  </r>
  <r>
    <x v="101"/>
    <x v="271"/>
    <n v="7.5800020038072278"/>
    <x v="2"/>
    <x v="1"/>
  </r>
  <r>
    <x v="101"/>
    <x v="272"/>
    <n v="7.5473138805563078"/>
    <x v="2"/>
    <x v="1"/>
  </r>
  <r>
    <x v="101"/>
    <x v="266"/>
    <n v="7.8118797845194203"/>
    <x v="3"/>
    <x v="1"/>
  </r>
  <r>
    <x v="101"/>
    <x v="267"/>
    <n v="7.4847033374536442"/>
    <x v="3"/>
    <x v="1"/>
  </r>
  <r>
    <x v="101"/>
    <x v="268"/>
    <n v="7.2915798249270649"/>
    <x v="3"/>
    <x v="1"/>
  </r>
  <r>
    <x v="101"/>
    <x v="269"/>
    <n v="7.2814217662147325"/>
    <x v="3"/>
    <x v="1"/>
  </r>
  <r>
    <x v="101"/>
    <x v="270"/>
    <n v="7.6378559463986573"/>
    <x v="3"/>
    <x v="1"/>
  </r>
  <r>
    <x v="101"/>
    <x v="271"/>
    <n v="7.4980820300973816"/>
    <x v="3"/>
    <x v="1"/>
  </r>
  <r>
    <x v="101"/>
    <x v="272"/>
    <n v="7.2987869198312181"/>
    <x v="3"/>
    <x v="1"/>
  </r>
  <r>
    <x v="101"/>
    <x v="266"/>
    <n v="7.4924083769633576"/>
    <x v="4"/>
    <x v="1"/>
  </r>
  <r>
    <x v="101"/>
    <x v="267"/>
    <n v="7.5895511617838114"/>
    <x v="4"/>
    <x v="1"/>
  </r>
  <r>
    <x v="101"/>
    <x v="268"/>
    <n v="7.1183953033268113"/>
    <x v="4"/>
    <x v="1"/>
  </r>
  <r>
    <x v="101"/>
    <x v="269"/>
    <n v="7"/>
    <x v="4"/>
    <x v="1"/>
  </r>
  <r>
    <x v="101"/>
    <x v="270"/>
    <n v="7.8341601700921322"/>
    <x v="4"/>
    <x v="1"/>
  </r>
  <r>
    <x v="101"/>
    <x v="271"/>
    <n v="6.8443148688046671"/>
    <x v="4"/>
    <x v="1"/>
  </r>
  <r>
    <x v="101"/>
    <x v="272"/>
    <n v="6.9129814550641902"/>
    <x v="4"/>
    <x v="1"/>
  </r>
  <r>
    <x v="101"/>
    <x v="266"/>
    <n v="7.9479553903345721"/>
    <x v="5"/>
    <x v="1"/>
  </r>
  <r>
    <x v="101"/>
    <x v="267"/>
    <n v="8.0139534883720955"/>
    <x v="5"/>
    <x v="1"/>
  </r>
  <r>
    <x v="101"/>
    <x v="268"/>
    <n v="7.6359583952451704"/>
    <x v="5"/>
    <x v="1"/>
  </r>
  <r>
    <x v="101"/>
    <x v="269"/>
    <n v="7.656593406593406"/>
    <x v="5"/>
    <x v="1"/>
  </r>
  <r>
    <x v="101"/>
    <x v="270"/>
    <n v="8.2392550143266483"/>
    <x v="5"/>
    <x v="1"/>
  </r>
  <r>
    <x v="101"/>
    <x v="271"/>
    <n v="7.4767726161369223"/>
    <x v="5"/>
    <x v="1"/>
  </r>
  <r>
    <x v="101"/>
    <x v="272"/>
    <n v="7.6027944111776433"/>
    <x v="5"/>
    <x v="1"/>
  </r>
  <r>
    <x v="101"/>
    <x v="266"/>
    <n v="7.0313901345291487"/>
    <x v="6"/>
    <x v="1"/>
  </r>
  <r>
    <x v="101"/>
    <x v="267"/>
    <n v="7.4587670136108901"/>
    <x v="6"/>
    <x v="1"/>
  </r>
  <r>
    <x v="101"/>
    <x v="268"/>
    <n v="6.7956204379562077"/>
    <x v="6"/>
    <x v="1"/>
  </r>
  <r>
    <x v="101"/>
    <x v="269"/>
    <n v="6.5934579439252321"/>
    <x v="6"/>
    <x v="1"/>
  </r>
  <r>
    <x v="101"/>
    <x v="270"/>
    <n v="7.7827788649706449"/>
    <x v="6"/>
    <x v="1"/>
  </r>
  <r>
    <x v="101"/>
    <x v="271"/>
    <n v="6.4678899082568835"/>
    <x v="6"/>
    <x v="1"/>
  </r>
  <r>
    <x v="101"/>
    <x v="272"/>
    <n v="6.5888888888888886"/>
    <x v="6"/>
    <x v="1"/>
  </r>
  <r>
    <x v="101"/>
    <x v="266"/>
    <n v="7.3266129032258061"/>
    <x v="7"/>
    <x v="1"/>
  </r>
  <r>
    <x v="101"/>
    <x v="267"/>
    <n v="7.358068842199379"/>
    <x v="7"/>
    <x v="1"/>
  </r>
  <r>
    <x v="101"/>
    <x v="268"/>
    <n v="6.703205791106515"/>
    <x v="7"/>
    <x v="1"/>
  </r>
  <r>
    <x v="101"/>
    <x v="269"/>
    <n v="6.5574712643678161"/>
    <x v="7"/>
    <x v="1"/>
  </r>
  <r>
    <x v="101"/>
    <x v="270"/>
    <n v="7.4724220623501187"/>
    <x v="7"/>
    <x v="1"/>
  </r>
  <r>
    <x v="101"/>
    <x v="271"/>
    <n v="6.3627254509018023"/>
    <x v="7"/>
    <x v="1"/>
  </r>
  <r>
    <x v="101"/>
    <x v="272"/>
    <n v="6.2519561815336449"/>
    <x v="7"/>
    <x v="1"/>
  </r>
  <r>
    <x v="101"/>
    <x v="266"/>
    <n v="7.625"/>
    <x v="8"/>
    <x v="1"/>
  </r>
  <r>
    <x v="101"/>
    <x v="267"/>
    <n v="7.6114551083591282"/>
    <x v="8"/>
    <x v="1"/>
  </r>
  <r>
    <x v="101"/>
    <x v="268"/>
    <n v="7.3804100227790448"/>
    <x v="8"/>
    <x v="1"/>
  </r>
  <r>
    <x v="101"/>
    <x v="269"/>
    <n v="7.0060422960725068"/>
    <x v="8"/>
    <x v="1"/>
  </r>
  <r>
    <x v="101"/>
    <x v="270"/>
    <n v="7.8921694480102698"/>
    <x v="8"/>
    <x v="1"/>
  </r>
  <r>
    <x v="101"/>
    <x v="271"/>
    <n v="7.0625"/>
    <x v="8"/>
    <x v="1"/>
  </r>
  <r>
    <x v="101"/>
    <x v="272"/>
    <n v="7.2338308457711431"/>
    <x v="8"/>
    <x v="1"/>
  </r>
  <r>
    <x v="101"/>
    <x v="266"/>
    <n v="7.6255798542080804"/>
    <x v="9"/>
    <x v="1"/>
  </r>
  <r>
    <x v="101"/>
    <x v="267"/>
    <n v="7.4058345642540617"/>
    <x v="9"/>
    <x v="1"/>
  </r>
  <r>
    <x v="101"/>
    <x v="268"/>
    <n v="7.1590073529411722"/>
    <x v="9"/>
    <x v="1"/>
  </r>
  <r>
    <x v="101"/>
    <x v="269"/>
    <n v="7.0928433268858804"/>
    <x v="9"/>
    <x v="1"/>
  </r>
  <r>
    <x v="101"/>
    <x v="270"/>
    <n v="7.3441127694859034"/>
    <x v="9"/>
    <x v="1"/>
  </r>
  <r>
    <x v="101"/>
    <x v="271"/>
    <n v="7.1521438450899026"/>
    <x v="9"/>
    <x v="1"/>
  </r>
  <r>
    <x v="101"/>
    <x v="272"/>
    <n v="7.1295871559633053"/>
    <x v="9"/>
    <x v="1"/>
  </r>
  <r>
    <x v="101"/>
    <x v="266"/>
    <n v="7.8940092165898621"/>
    <x v="10"/>
    <x v="1"/>
  </r>
  <r>
    <x v="101"/>
    <x v="267"/>
    <n v="7.4345841784989855"/>
    <x v="10"/>
    <x v="1"/>
  </r>
  <r>
    <x v="101"/>
    <x v="268"/>
    <n v="7.1693648816936459"/>
    <x v="10"/>
    <x v="1"/>
  </r>
  <r>
    <x v="101"/>
    <x v="269"/>
    <n v="6.8302387267904514"/>
    <x v="10"/>
    <x v="1"/>
  </r>
  <r>
    <x v="101"/>
    <x v="270"/>
    <n v="7.6133651551312642"/>
    <x v="10"/>
    <x v="1"/>
  </r>
  <r>
    <x v="101"/>
    <x v="271"/>
    <n v="7.1111111111111134"/>
    <x v="10"/>
    <x v="1"/>
  </r>
  <r>
    <x v="101"/>
    <x v="272"/>
    <n v="7.1724137931034484"/>
    <x v="10"/>
    <x v="1"/>
  </r>
  <r>
    <x v="101"/>
    <x v="266"/>
    <n v="8.1283557046979826"/>
    <x v="11"/>
    <x v="1"/>
  </r>
  <r>
    <x v="101"/>
    <x v="267"/>
    <n v="7.8336475023562704"/>
    <x v="11"/>
    <x v="1"/>
  </r>
  <r>
    <x v="101"/>
    <x v="268"/>
    <n v="7.4502314814814801"/>
    <x v="11"/>
    <x v="1"/>
  </r>
  <r>
    <x v="101"/>
    <x v="269"/>
    <n v="7.383561643835618"/>
    <x v="11"/>
    <x v="1"/>
  </r>
  <r>
    <x v="101"/>
    <x v="270"/>
    <n v="7.7056491575817656"/>
    <x v="11"/>
    <x v="1"/>
  </r>
  <r>
    <x v="101"/>
    <x v="271"/>
    <n v="7.4602368866328215"/>
    <x v="11"/>
    <x v="1"/>
  </r>
  <r>
    <x v="101"/>
    <x v="272"/>
    <n v="7.4933135215453186"/>
    <x v="11"/>
    <x v="1"/>
  </r>
  <r>
    <x v="101"/>
    <x v="266"/>
    <n v="7.3589108910891072"/>
    <x v="12"/>
    <x v="1"/>
  </r>
  <r>
    <x v="101"/>
    <x v="267"/>
    <n v="7.6946502057613166"/>
    <x v="12"/>
    <x v="1"/>
  </r>
  <r>
    <x v="101"/>
    <x v="268"/>
    <n v="7.0290010741138582"/>
    <x v="12"/>
    <x v="1"/>
  </r>
  <r>
    <x v="101"/>
    <x v="269"/>
    <n v="7.1947626841243846"/>
    <x v="12"/>
    <x v="1"/>
  </r>
  <r>
    <x v="101"/>
    <x v="270"/>
    <n v="7.7258064516129066"/>
    <x v="12"/>
    <x v="1"/>
  </r>
  <r>
    <x v="101"/>
    <x v="271"/>
    <n v="7.4165477888730393"/>
    <x v="12"/>
    <x v="1"/>
  </r>
  <r>
    <x v="101"/>
    <x v="272"/>
    <n v="7.0251748251748252"/>
    <x v="12"/>
    <x v="1"/>
  </r>
  <r>
    <x v="101"/>
    <x v="266"/>
    <n v="7.8702290076335899"/>
    <x v="13"/>
    <x v="1"/>
  </r>
  <r>
    <x v="101"/>
    <x v="267"/>
    <n v="7.5937241948802647"/>
    <x v="13"/>
    <x v="1"/>
  </r>
  <r>
    <x v="101"/>
    <x v="268"/>
    <n v="7.3088803088803083"/>
    <x v="13"/>
    <x v="1"/>
  </r>
  <r>
    <x v="101"/>
    <x v="269"/>
    <n v="7.1647509578544044"/>
    <x v="13"/>
    <x v="1"/>
  </r>
  <r>
    <x v="101"/>
    <x v="270"/>
    <n v="7.7197898423817888"/>
    <x v="13"/>
    <x v="1"/>
  </r>
  <r>
    <x v="101"/>
    <x v="271"/>
    <n v="7.3113772455089832"/>
    <x v="13"/>
    <x v="1"/>
  </r>
  <r>
    <x v="101"/>
    <x v="272"/>
    <n v="7.15625"/>
    <x v="13"/>
    <x v="1"/>
  </r>
  <r>
    <x v="101"/>
    <x v="266"/>
    <n v="8.2114093959731527"/>
    <x v="14"/>
    <x v="1"/>
  </r>
  <r>
    <x v="101"/>
    <x v="267"/>
    <n v="8.086104006820122"/>
    <x v="14"/>
    <x v="1"/>
  </r>
  <r>
    <x v="101"/>
    <x v="268"/>
    <n v="7.8247232472324715"/>
    <x v="14"/>
    <x v="1"/>
  </r>
  <r>
    <x v="101"/>
    <x v="269"/>
    <n v="7.3140794223826706"/>
    <x v="14"/>
    <x v="1"/>
  </r>
  <r>
    <x v="101"/>
    <x v="270"/>
    <n v="8.0836298932384381"/>
    <x v="14"/>
    <x v="1"/>
  </r>
  <r>
    <x v="101"/>
    <x v="271"/>
    <n v="7.5742857142857103"/>
    <x v="14"/>
    <x v="1"/>
  </r>
  <r>
    <x v="101"/>
    <x v="272"/>
    <n v="7.8253968253968242"/>
    <x v="14"/>
    <x v="1"/>
  </r>
  <r>
    <x v="101"/>
    <x v="266"/>
    <n v="7.9416666666666664"/>
    <x v="15"/>
    <x v="1"/>
  </r>
  <r>
    <x v="101"/>
    <x v="267"/>
    <n v="8.5256305939788408"/>
    <x v="15"/>
    <x v="1"/>
  </r>
  <r>
    <x v="101"/>
    <x v="268"/>
    <n v="8.2263779527559056"/>
    <x v="15"/>
    <x v="1"/>
  </r>
  <r>
    <x v="101"/>
    <x v="269"/>
    <n v="7.1746575342465775"/>
    <x v="15"/>
    <x v="1"/>
  </r>
  <r>
    <x v="101"/>
    <x v="270"/>
    <n v="8.6847195357833709"/>
    <x v="15"/>
    <x v="1"/>
  </r>
  <r>
    <x v="101"/>
    <x v="271"/>
    <n v="8.4418604651162816"/>
    <x v="15"/>
    <x v="1"/>
  </r>
  <r>
    <x v="101"/>
    <x v="272"/>
    <n v="7.8278688524590168"/>
    <x v="15"/>
    <x v="1"/>
  </r>
  <r>
    <x v="101"/>
    <x v="266"/>
    <n v="7.7396166134185291"/>
    <x v="16"/>
    <x v="1"/>
  </r>
  <r>
    <x v="101"/>
    <x v="267"/>
    <n v="7.8595178719867018"/>
    <x v="16"/>
    <x v="1"/>
  </r>
  <r>
    <x v="101"/>
    <x v="268"/>
    <n v="7.3496868475991564"/>
    <x v="16"/>
    <x v="1"/>
  </r>
  <r>
    <x v="101"/>
    <x v="269"/>
    <n v="7.3434022257551659"/>
    <x v="16"/>
    <x v="1"/>
  </r>
  <r>
    <x v="101"/>
    <x v="270"/>
    <n v="7.9917127071823186"/>
    <x v="16"/>
    <x v="1"/>
  </r>
  <r>
    <x v="101"/>
    <x v="271"/>
    <n v="7.4694189602446484"/>
    <x v="16"/>
    <x v="1"/>
  </r>
  <r>
    <x v="101"/>
    <x v="272"/>
    <n v="7.4254143646408828"/>
    <x v="16"/>
    <x v="1"/>
  </r>
  <r>
    <x v="102"/>
    <x v="273"/>
    <n v="7.209090909090909"/>
    <x v="0"/>
    <x v="0"/>
  </r>
  <r>
    <x v="102"/>
    <x v="274"/>
    <n v="17.145454545454545"/>
    <x v="0"/>
    <x v="0"/>
  </r>
  <r>
    <x v="102"/>
    <x v="275"/>
    <n v="14.963636363636363"/>
    <x v="0"/>
    <x v="0"/>
  </r>
  <r>
    <x v="102"/>
    <x v="276"/>
    <n v="3.918181818181818"/>
    <x v="0"/>
    <x v="0"/>
  </r>
  <r>
    <x v="102"/>
    <x v="277"/>
    <n v="6.1545454545454543"/>
    <x v="0"/>
    <x v="0"/>
  </r>
  <r>
    <x v="102"/>
    <x v="278"/>
    <n v="12.818181818181817"/>
    <x v="0"/>
    <x v="0"/>
  </r>
  <r>
    <x v="102"/>
    <x v="279"/>
    <n v="7.9818181818181815"/>
    <x v="0"/>
    <x v="0"/>
  </r>
  <r>
    <x v="102"/>
    <x v="280"/>
    <n v="0.80909090909090908"/>
    <x v="0"/>
    <x v="0"/>
  </r>
  <r>
    <x v="102"/>
    <x v="281"/>
    <n v="2.3909090909090907"/>
    <x v="0"/>
    <x v="0"/>
  </r>
  <r>
    <x v="102"/>
    <x v="282"/>
    <n v="4.372727272727273"/>
    <x v="0"/>
    <x v="0"/>
  </r>
  <r>
    <x v="102"/>
    <x v="283"/>
    <n v="0.18181818181818182"/>
    <x v="0"/>
    <x v="0"/>
  </r>
  <r>
    <x v="102"/>
    <x v="284"/>
    <n v="2.290909090909091"/>
    <x v="0"/>
    <x v="0"/>
  </r>
  <r>
    <x v="102"/>
    <x v="285"/>
    <n v="1.1272727272727272"/>
    <x v="0"/>
    <x v="0"/>
  </r>
  <r>
    <x v="102"/>
    <x v="286"/>
    <n v="8.4090909090909083"/>
    <x v="0"/>
    <x v="0"/>
  </r>
  <r>
    <x v="102"/>
    <x v="287"/>
    <n v="1.8090909090909091"/>
    <x v="0"/>
    <x v="0"/>
  </r>
  <r>
    <x v="102"/>
    <x v="288"/>
    <n v="1.6"/>
    <x v="0"/>
    <x v="0"/>
  </r>
  <r>
    <x v="102"/>
    <x v="289"/>
    <n v="1.9090909090909092"/>
    <x v="0"/>
    <x v="0"/>
  </r>
  <r>
    <x v="102"/>
    <x v="181"/>
    <n v="0.67272727272727273"/>
    <x v="0"/>
    <x v="0"/>
  </r>
  <r>
    <x v="102"/>
    <x v="290"/>
    <n v="6.5272727272727273"/>
    <x v="0"/>
    <x v="0"/>
  </r>
  <r>
    <x v="102"/>
    <x v="291"/>
    <n v="11.836363636363636"/>
    <x v="0"/>
    <x v="0"/>
  </r>
  <r>
    <x v="102"/>
    <x v="292"/>
    <n v="0.97272727272727266"/>
    <x v="0"/>
    <x v="0"/>
  </r>
  <r>
    <x v="102"/>
    <x v="293"/>
    <n v="42"/>
    <x v="0"/>
    <x v="0"/>
  </r>
  <r>
    <x v="102"/>
    <x v="273"/>
    <n v="5.7907348242811505"/>
    <x v="1"/>
    <x v="0"/>
  </r>
  <r>
    <x v="102"/>
    <x v="274"/>
    <n v="17.731629392971247"/>
    <x v="1"/>
    <x v="0"/>
  </r>
  <r>
    <x v="102"/>
    <x v="275"/>
    <n v="12.779552715654951"/>
    <x v="1"/>
    <x v="0"/>
  </r>
  <r>
    <x v="102"/>
    <x v="276"/>
    <n v="3.9536741214057507"/>
    <x v="1"/>
    <x v="0"/>
  </r>
  <r>
    <x v="102"/>
    <x v="277"/>
    <n v="8.9856230031948883"/>
    <x v="1"/>
    <x v="0"/>
  </r>
  <r>
    <x v="102"/>
    <x v="278"/>
    <n v="2.4760383386581468"/>
    <x v="1"/>
    <x v="0"/>
  </r>
  <r>
    <x v="102"/>
    <x v="279"/>
    <n v="6.3897763578274756"/>
    <x v="1"/>
    <x v="0"/>
  </r>
  <r>
    <x v="102"/>
    <x v="280"/>
    <n v="0.59904153354632583"/>
    <x v="1"/>
    <x v="0"/>
  </r>
  <r>
    <x v="102"/>
    <x v="281"/>
    <n v="2.2763578274760383"/>
    <x v="1"/>
    <x v="0"/>
  </r>
  <r>
    <x v="102"/>
    <x v="282"/>
    <n v="6.7092651757188495"/>
    <x v="1"/>
    <x v="0"/>
  </r>
  <r>
    <x v="102"/>
    <x v="283"/>
    <n v="0.43929712460063897"/>
    <x v="1"/>
    <x v="0"/>
  </r>
  <r>
    <x v="102"/>
    <x v="284"/>
    <n v="3.9536741214057507"/>
    <x v="1"/>
    <x v="0"/>
  </r>
  <r>
    <x v="102"/>
    <x v="285"/>
    <n v="1.0383386581469649"/>
    <x v="1"/>
    <x v="0"/>
  </r>
  <r>
    <x v="102"/>
    <x v="286"/>
    <n v="9.5846645367412133"/>
    <x v="1"/>
    <x v="0"/>
  </r>
  <r>
    <x v="102"/>
    <x v="287"/>
    <n v="2.1964856230031948"/>
    <x v="1"/>
    <x v="0"/>
  </r>
  <r>
    <x v="102"/>
    <x v="288"/>
    <n v="1.0383386581469649"/>
    <x v="1"/>
    <x v="0"/>
  </r>
  <r>
    <x v="102"/>
    <x v="289"/>
    <n v="2.3162939297124598"/>
    <x v="1"/>
    <x v="0"/>
  </r>
  <r>
    <x v="102"/>
    <x v="181"/>
    <n v="0.99840255591054305"/>
    <x v="1"/>
    <x v="0"/>
  </r>
  <r>
    <x v="102"/>
    <x v="290"/>
    <n v="16.613418530351439"/>
    <x v="1"/>
    <x v="0"/>
  </r>
  <r>
    <x v="102"/>
    <x v="291"/>
    <n v="13.777955271565496"/>
    <x v="1"/>
    <x v="0"/>
  </r>
  <r>
    <x v="102"/>
    <x v="292"/>
    <n v="1.9169329073482428"/>
    <x v="1"/>
    <x v="0"/>
  </r>
  <r>
    <x v="102"/>
    <x v="293"/>
    <n v="40.135782747603834"/>
    <x v="1"/>
    <x v="0"/>
  </r>
  <r>
    <x v="102"/>
    <x v="273"/>
    <n v="11.357198042750451"/>
    <x v="2"/>
    <x v="0"/>
  </r>
  <r>
    <x v="102"/>
    <x v="274"/>
    <n v="15.812516095802215"/>
    <x v="2"/>
    <x v="0"/>
  </r>
  <r>
    <x v="102"/>
    <x v="275"/>
    <n v="16.868400721091938"/>
    <x v="2"/>
    <x v="0"/>
  </r>
  <r>
    <x v="102"/>
    <x v="276"/>
    <n v="4.2750450682462011"/>
    <x v="2"/>
    <x v="0"/>
  </r>
  <r>
    <x v="102"/>
    <x v="277"/>
    <n v="4.1462786505279423"/>
    <x v="2"/>
    <x v="0"/>
  </r>
  <r>
    <x v="102"/>
    <x v="278"/>
    <n v="25.573010558846253"/>
    <x v="2"/>
    <x v="0"/>
  </r>
  <r>
    <x v="102"/>
    <x v="279"/>
    <n v="10.378573268091682"/>
    <x v="2"/>
    <x v="0"/>
  </r>
  <r>
    <x v="102"/>
    <x v="280"/>
    <n v="0.97862477465876907"/>
    <x v="2"/>
    <x v="0"/>
  </r>
  <r>
    <x v="102"/>
    <x v="281"/>
    <n v="1.9314962657738861"/>
    <x v="2"/>
    <x v="0"/>
  </r>
  <r>
    <x v="102"/>
    <x v="282"/>
    <n v="3.1161473087818696"/>
    <x v="2"/>
    <x v="0"/>
  </r>
  <r>
    <x v="102"/>
    <x v="283"/>
    <n v="7.7259850630955446E-2"/>
    <x v="2"/>
    <x v="0"/>
  </r>
  <r>
    <x v="102"/>
    <x v="284"/>
    <n v="0.56657223796033995"/>
    <x v="2"/>
    <x v="0"/>
  </r>
  <r>
    <x v="102"/>
    <x v="285"/>
    <n v="1.1588977594643317"/>
    <x v="2"/>
    <x v="0"/>
  </r>
  <r>
    <x v="102"/>
    <x v="286"/>
    <n v="8.8848828225598773"/>
    <x v="2"/>
    <x v="0"/>
  </r>
  <r>
    <x v="102"/>
    <x v="287"/>
    <n v="0.25753283543651817"/>
    <x v="2"/>
    <x v="0"/>
  </r>
  <r>
    <x v="102"/>
    <x v="288"/>
    <n v="2.6783414885397887"/>
    <x v="2"/>
    <x v="0"/>
  </r>
  <r>
    <x v="102"/>
    <x v="289"/>
    <n v="1.5967035797064124"/>
    <x v="2"/>
    <x v="0"/>
  </r>
  <r>
    <x v="102"/>
    <x v="181"/>
    <n v="0.46355910378573273"/>
    <x v="2"/>
    <x v="0"/>
  </r>
  <r>
    <x v="102"/>
    <x v="290"/>
    <n v="3.7084728302858618"/>
    <x v="2"/>
    <x v="0"/>
  </r>
  <r>
    <x v="102"/>
    <x v="291"/>
    <n v="13.62348699459181"/>
    <x v="2"/>
    <x v="0"/>
  </r>
  <r>
    <x v="102"/>
    <x v="292"/>
    <n v="0.54081895441668815"/>
    <x v="2"/>
    <x v="0"/>
  </r>
  <r>
    <x v="102"/>
    <x v="293"/>
    <n v="36.440896214267319"/>
    <x v="2"/>
    <x v="0"/>
  </r>
  <r>
    <x v="102"/>
    <x v="273"/>
    <n v="5.343511450381679"/>
    <x v="3"/>
    <x v="0"/>
  </r>
  <r>
    <x v="102"/>
    <x v="274"/>
    <n v="17.279666897987507"/>
    <x v="3"/>
    <x v="0"/>
  </r>
  <r>
    <x v="102"/>
    <x v="275"/>
    <n v="18.320610687022899"/>
    <x v="3"/>
    <x v="0"/>
  </r>
  <r>
    <x v="102"/>
    <x v="276"/>
    <n v="4.9271339347675225"/>
    <x v="3"/>
    <x v="0"/>
  </r>
  <r>
    <x v="102"/>
    <x v="277"/>
    <n v="7.5641915336571834"/>
    <x v="3"/>
    <x v="0"/>
  </r>
  <r>
    <x v="102"/>
    <x v="278"/>
    <n v="5.0659264399722419"/>
    <x v="3"/>
    <x v="0"/>
  </r>
  <r>
    <x v="102"/>
    <x v="279"/>
    <n v="4.3719639139486466"/>
    <x v="3"/>
    <x v="0"/>
  </r>
  <r>
    <x v="102"/>
    <x v="280"/>
    <n v="0.62456627342123527"/>
    <x v="3"/>
    <x v="0"/>
  </r>
  <r>
    <x v="102"/>
    <x v="281"/>
    <n v="1.1797362942401111"/>
    <x v="3"/>
    <x v="0"/>
  </r>
  <r>
    <x v="102"/>
    <x v="282"/>
    <n v="5.0659264399722419"/>
    <x v="3"/>
    <x v="0"/>
  </r>
  <r>
    <x v="102"/>
    <x v="283"/>
    <n v="6.9396252602359473E-2"/>
    <x v="3"/>
    <x v="0"/>
  </r>
  <r>
    <x v="102"/>
    <x v="284"/>
    <n v="2.0124913254684249"/>
    <x v="3"/>
    <x v="0"/>
  </r>
  <r>
    <x v="102"/>
    <x v="285"/>
    <n v="0.90215128383067322"/>
    <x v="3"/>
    <x v="0"/>
  </r>
  <r>
    <x v="102"/>
    <x v="286"/>
    <n v="6.3150589868147113"/>
    <x v="3"/>
    <x v="0"/>
  </r>
  <r>
    <x v="102"/>
    <x v="287"/>
    <n v="4.788341429562804"/>
    <x v="3"/>
    <x v="0"/>
  </r>
  <r>
    <x v="102"/>
    <x v="288"/>
    <n v="0.13879250520471895"/>
    <x v="3"/>
    <x v="0"/>
  </r>
  <r>
    <x v="102"/>
    <x v="289"/>
    <n v="2.2206800832755031"/>
    <x v="3"/>
    <x v="0"/>
  </r>
  <r>
    <x v="102"/>
    <x v="181"/>
    <n v="0.69396252602359465"/>
    <x v="3"/>
    <x v="0"/>
  </r>
  <r>
    <x v="102"/>
    <x v="290"/>
    <n v="4.7189451769604442"/>
    <x v="3"/>
    <x v="0"/>
  </r>
  <r>
    <x v="102"/>
    <x v="291"/>
    <n v="8.1887578070784173"/>
    <x v="3"/>
    <x v="0"/>
  </r>
  <r>
    <x v="102"/>
    <x v="292"/>
    <n v="0.34698126301179733"/>
    <x v="3"/>
    <x v="0"/>
  </r>
  <r>
    <x v="102"/>
    <x v="293"/>
    <n v="47.883414295628036"/>
    <x v="3"/>
    <x v="0"/>
  </r>
  <r>
    <x v="102"/>
    <x v="273"/>
    <n v="2.7728085867620753"/>
    <x v="4"/>
    <x v="0"/>
  </r>
  <r>
    <x v="102"/>
    <x v="274"/>
    <n v="20.393559928443651"/>
    <x v="4"/>
    <x v="0"/>
  </r>
  <r>
    <x v="102"/>
    <x v="275"/>
    <n v="12.075134168157424"/>
    <x v="4"/>
    <x v="0"/>
  </r>
  <r>
    <x v="102"/>
    <x v="276"/>
    <n v="3.2200357781753133"/>
    <x v="4"/>
    <x v="0"/>
  </r>
  <r>
    <x v="102"/>
    <x v="277"/>
    <n v="3.5778175313059033"/>
    <x v="4"/>
    <x v="0"/>
  </r>
  <r>
    <x v="102"/>
    <x v="278"/>
    <n v="10.733452593917709"/>
    <x v="4"/>
    <x v="0"/>
  </r>
  <r>
    <x v="102"/>
    <x v="279"/>
    <n v="7.2450805008944545"/>
    <x v="4"/>
    <x v="0"/>
  </r>
  <r>
    <x v="102"/>
    <x v="280"/>
    <n v="0.89445438282647582"/>
    <x v="4"/>
    <x v="0"/>
  </r>
  <r>
    <x v="102"/>
    <x v="281"/>
    <n v="3.1305903398926653"/>
    <x v="4"/>
    <x v="0"/>
  </r>
  <r>
    <x v="102"/>
    <x v="282"/>
    <n v="2.5939177101967799"/>
    <x v="4"/>
    <x v="0"/>
  </r>
  <r>
    <x v="102"/>
    <x v="283"/>
    <n v="0"/>
    <x v="4"/>
    <x v="0"/>
  </r>
  <r>
    <x v="102"/>
    <x v="284"/>
    <n v="1.4311270125223614"/>
    <x v="4"/>
    <x v="0"/>
  </r>
  <r>
    <x v="102"/>
    <x v="285"/>
    <n v="1.5205724508050089"/>
    <x v="4"/>
    <x v="0"/>
  </r>
  <r>
    <x v="102"/>
    <x v="286"/>
    <n v="9.3917710196779964"/>
    <x v="4"/>
    <x v="0"/>
  </r>
  <r>
    <x v="102"/>
    <x v="287"/>
    <n v="0.89445438282647582"/>
    <x v="4"/>
    <x v="0"/>
  </r>
  <r>
    <x v="102"/>
    <x v="288"/>
    <n v="0.62611806797853309"/>
    <x v="4"/>
    <x v="0"/>
  </r>
  <r>
    <x v="102"/>
    <x v="289"/>
    <n v="0.80500894454382832"/>
    <x v="4"/>
    <x v="0"/>
  </r>
  <r>
    <x v="102"/>
    <x v="181"/>
    <n v="0.53667262969588547"/>
    <x v="4"/>
    <x v="0"/>
  </r>
  <r>
    <x v="102"/>
    <x v="290"/>
    <n v="1.5205724508050089"/>
    <x v="4"/>
    <x v="0"/>
  </r>
  <r>
    <x v="102"/>
    <x v="291"/>
    <n v="10.286225402504472"/>
    <x v="4"/>
    <x v="0"/>
  </r>
  <r>
    <x v="102"/>
    <x v="292"/>
    <n v="0.7155635062611807"/>
    <x v="4"/>
    <x v="0"/>
  </r>
  <r>
    <x v="102"/>
    <x v="293"/>
    <n v="50.268336314847936"/>
    <x v="4"/>
    <x v="0"/>
  </r>
  <r>
    <x v="102"/>
    <x v="273"/>
    <n v="1.4440433212996391"/>
    <x v="5"/>
    <x v="0"/>
  </r>
  <r>
    <x v="102"/>
    <x v="274"/>
    <n v="24.187725631768952"/>
    <x v="5"/>
    <x v="0"/>
  </r>
  <r>
    <x v="102"/>
    <x v="275"/>
    <n v="15.884476534296029"/>
    <x v="5"/>
    <x v="0"/>
  </r>
  <r>
    <x v="102"/>
    <x v="276"/>
    <n v="5.7761732851985563"/>
    <x v="5"/>
    <x v="0"/>
  </r>
  <r>
    <x v="102"/>
    <x v="277"/>
    <n v="3.9711191335740073"/>
    <x v="5"/>
    <x v="0"/>
  </r>
  <r>
    <x v="102"/>
    <x v="278"/>
    <n v="10.108303249097473"/>
    <x v="5"/>
    <x v="0"/>
  </r>
  <r>
    <x v="102"/>
    <x v="279"/>
    <n v="4.6931407942238268"/>
    <x v="5"/>
    <x v="0"/>
  </r>
  <r>
    <x v="102"/>
    <x v="280"/>
    <n v="0.36101083032490977"/>
    <x v="5"/>
    <x v="0"/>
  </r>
  <r>
    <x v="102"/>
    <x v="281"/>
    <n v="3.9711191335740073"/>
    <x v="5"/>
    <x v="0"/>
  </r>
  <r>
    <x v="102"/>
    <x v="282"/>
    <n v="2.1660649819494582"/>
    <x v="5"/>
    <x v="0"/>
  </r>
  <r>
    <x v="102"/>
    <x v="283"/>
    <n v="0"/>
    <x v="5"/>
    <x v="0"/>
  </r>
  <r>
    <x v="102"/>
    <x v="284"/>
    <n v="2.5270758122743682"/>
    <x v="5"/>
    <x v="0"/>
  </r>
  <r>
    <x v="102"/>
    <x v="285"/>
    <n v="1.8050541516245486"/>
    <x v="5"/>
    <x v="0"/>
  </r>
  <r>
    <x v="102"/>
    <x v="286"/>
    <n v="12.274368231046932"/>
    <x v="5"/>
    <x v="0"/>
  </r>
  <r>
    <x v="102"/>
    <x v="287"/>
    <n v="1.0830324909747291"/>
    <x v="5"/>
    <x v="0"/>
  </r>
  <r>
    <x v="102"/>
    <x v="288"/>
    <n v="1.0830324909747291"/>
    <x v="5"/>
    <x v="0"/>
  </r>
  <r>
    <x v="102"/>
    <x v="289"/>
    <n v="1.0830324909747291"/>
    <x v="5"/>
    <x v="0"/>
  </r>
  <r>
    <x v="102"/>
    <x v="181"/>
    <n v="0.72202166064981954"/>
    <x v="5"/>
    <x v="0"/>
  </r>
  <r>
    <x v="102"/>
    <x v="290"/>
    <n v="1.0830324909747291"/>
    <x v="5"/>
    <x v="0"/>
  </r>
  <r>
    <x v="102"/>
    <x v="291"/>
    <n v="12.63537906137184"/>
    <x v="5"/>
    <x v="0"/>
  </r>
  <r>
    <x v="102"/>
    <x v="292"/>
    <n v="0.36101083032490977"/>
    <x v="5"/>
    <x v="0"/>
  </r>
  <r>
    <x v="102"/>
    <x v="293"/>
    <n v="45.487364620938628"/>
    <x v="5"/>
    <x v="0"/>
  </r>
  <r>
    <x v="102"/>
    <x v="273"/>
    <n v="2.2026431718061676"/>
    <x v="6"/>
    <x v="0"/>
  </r>
  <r>
    <x v="102"/>
    <x v="274"/>
    <n v="18.942731277533039"/>
    <x v="6"/>
    <x v="0"/>
  </r>
  <r>
    <x v="102"/>
    <x v="275"/>
    <n v="14.537444933920703"/>
    <x v="6"/>
    <x v="0"/>
  </r>
  <r>
    <x v="102"/>
    <x v="276"/>
    <n v="2.2026431718061676"/>
    <x v="6"/>
    <x v="0"/>
  </r>
  <r>
    <x v="102"/>
    <x v="277"/>
    <n v="5.286343612334802"/>
    <x v="6"/>
    <x v="0"/>
  </r>
  <r>
    <x v="102"/>
    <x v="278"/>
    <n v="14.096916299559473"/>
    <x v="6"/>
    <x v="0"/>
  </r>
  <r>
    <x v="102"/>
    <x v="279"/>
    <n v="9.6916299559471373"/>
    <x v="6"/>
    <x v="0"/>
  </r>
  <r>
    <x v="102"/>
    <x v="280"/>
    <n v="1.3215859030837005"/>
    <x v="6"/>
    <x v="0"/>
  </r>
  <r>
    <x v="102"/>
    <x v="281"/>
    <n v="4.4052863436123353"/>
    <x v="6"/>
    <x v="0"/>
  </r>
  <r>
    <x v="102"/>
    <x v="282"/>
    <n v="3.5242290748898681"/>
    <x v="6"/>
    <x v="0"/>
  </r>
  <r>
    <x v="102"/>
    <x v="283"/>
    <n v="0"/>
    <x v="6"/>
    <x v="0"/>
  </r>
  <r>
    <x v="102"/>
    <x v="284"/>
    <n v="0.88105726872246704"/>
    <x v="6"/>
    <x v="0"/>
  </r>
  <r>
    <x v="102"/>
    <x v="285"/>
    <n v="1.7621145374449341"/>
    <x v="6"/>
    <x v="0"/>
  </r>
  <r>
    <x v="102"/>
    <x v="286"/>
    <n v="7.4889867841409687"/>
    <x v="6"/>
    <x v="0"/>
  </r>
  <r>
    <x v="102"/>
    <x v="287"/>
    <n v="0.88105726872246704"/>
    <x v="6"/>
    <x v="0"/>
  </r>
  <r>
    <x v="102"/>
    <x v="288"/>
    <n v="0.44052863436123352"/>
    <x v="6"/>
    <x v="0"/>
  </r>
  <r>
    <x v="102"/>
    <x v="289"/>
    <n v="0"/>
    <x v="6"/>
    <x v="0"/>
  </r>
  <r>
    <x v="102"/>
    <x v="181"/>
    <n v="0.44052863436123352"/>
    <x v="6"/>
    <x v="0"/>
  </r>
  <r>
    <x v="102"/>
    <x v="290"/>
    <n v="0.88105726872246704"/>
    <x v="6"/>
    <x v="0"/>
  </r>
  <r>
    <x v="102"/>
    <x v="291"/>
    <n v="7.929515418502203"/>
    <x v="6"/>
    <x v="0"/>
  </r>
  <r>
    <x v="102"/>
    <x v="292"/>
    <n v="1.3215859030837005"/>
    <x v="6"/>
    <x v="0"/>
  </r>
  <r>
    <x v="102"/>
    <x v="293"/>
    <n v="51.101321585903079"/>
    <x v="6"/>
    <x v="0"/>
  </r>
  <r>
    <x v="102"/>
    <x v="273"/>
    <n v="4.5592705167173255"/>
    <x v="7"/>
    <x v="0"/>
  </r>
  <r>
    <x v="102"/>
    <x v="274"/>
    <n v="20.060790273556233"/>
    <x v="7"/>
    <x v="0"/>
  </r>
  <r>
    <x v="102"/>
    <x v="275"/>
    <n v="10.030395136778116"/>
    <x v="7"/>
    <x v="0"/>
  </r>
  <r>
    <x v="102"/>
    <x v="276"/>
    <n v="1.5197568389057752"/>
    <x v="7"/>
    <x v="0"/>
  </r>
  <r>
    <x v="102"/>
    <x v="277"/>
    <n v="3.9513677811550152"/>
    <x v="7"/>
    <x v="0"/>
  </r>
  <r>
    <x v="102"/>
    <x v="278"/>
    <n v="10.030395136778116"/>
    <x v="7"/>
    <x v="0"/>
  </r>
  <r>
    <x v="102"/>
    <x v="279"/>
    <n v="7.9027355623100304"/>
    <x v="7"/>
    <x v="0"/>
  </r>
  <r>
    <x v="102"/>
    <x v="280"/>
    <n v="1.5197568389057752"/>
    <x v="7"/>
    <x v="0"/>
  </r>
  <r>
    <x v="102"/>
    <x v="281"/>
    <n v="2.43161094224924"/>
    <x v="7"/>
    <x v="0"/>
  </r>
  <r>
    <x v="102"/>
    <x v="282"/>
    <n v="1.8237082066869299"/>
    <x v="7"/>
    <x v="0"/>
  </r>
  <r>
    <x v="102"/>
    <x v="283"/>
    <n v="0"/>
    <x v="7"/>
    <x v="0"/>
  </r>
  <r>
    <x v="102"/>
    <x v="284"/>
    <n v="1.5197568389057752"/>
    <x v="7"/>
    <x v="0"/>
  </r>
  <r>
    <x v="102"/>
    <x v="285"/>
    <n v="1.21580547112462"/>
    <x v="7"/>
    <x v="0"/>
  </r>
  <r>
    <x v="102"/>
    <x v="286"/>
    <n v="8.8145896656534948"/>
    <x v="7"/>
    <x v="0"/>
  </r>
  <r>
    <x v="102"/>
    <x v="287"/>
    <n v="1.21580547112462"/>
    <x v="7"/>
    <x v="0"/>
  </r>
  <r>
    <x v="102"/>
    <x v="288"/>
    <n v="0"/>
    <x v="7"/>
    <x v="0"/>
  </r>
  <r>
    <x v="102"/>
    <x v="289"/>
    <n v="1.21580547112462"/>
    <x v="7"/>
    <x v="0"/>
  </r>
  <r>
    <x v="102"/>
    <x v="181"/>
    <n v="0.60790273556231"/>
    <x v="7"/>
    <x v="0"/>
  </r>
  <r>
    <x v="102"/>
    <x v="290"/>
    <n v="0.60790273556231"/>
    <x v="7"/>
    <x v="0"/>
  </r>
  <r>
    <x v="102"/>
    <x v="291"/>
    <n v="14.893617021276595"/>
    <x v="7"/>
    <x v="0"/>
  </r>
  <r>
    <x v="102"/>
    <x v="292"/>
    <n v="1.21580547112462"/>
    <x v="7"/>
    <x v="0"/>
  </r>
  <r>
    <x v="102"/>
    <x v="293"/>
    <n v="48.024316109422493"/>
    <x v="7"/>
    <x v="0"/>
  </r>
  <r>
    <x v="102"/>
    <x v="273"/>
    <n v="2.4561403508771931"/>
    <x v="8"/>
    <x v="0"/>
  </r>
  <r>
    <x v="102"/>
    <x v="274"/>
    <n v="18.245614035087719"/>
    <x v="8"/>
    <x v="0"/>
  </r>
  <r>
    <x v="102"/>
    <x v="275"/>
    <n v="8.7719298245614024"/>
    <x v="8"/>
    <x v="0"/>
  </r>
  <r>
    <x v="102"/>
    <x v="276"/>
    <n v="3.5087719298245612"/>
    <x v="8"/>
    <x v="0"/>
  </r>
  <r>
    <x v="102"/>
    <x v="277"/>
    <n v="1.4035087719298245"/>
    <x v="8"/>
    <x v="0"/>
  </r>
  <r>
    <x v="102"/>
    <x v="278"/>
    <n v="9.4736842105263168"/>
    <x v="8"/>
    <x v="0"/>
  </r>
  <r>
    <x v="102"/>
    <x v="279"/>
    <n v="7.0175438596491224"/>
    <x v="8"/>
    <x v="0"/>
  </r>
  <r>
    <x v="102"/>
    <x v="280"/>
    <n v="0.35087719298245612"/>
    <x v="8"/>
    <x v="0"/>
  </r>
  <r>
    <x v="102"/>
    <x v="281"/>
    <n v="2.1052631578947367"/>
    <x v="8"/>
    <x v="0"/>
  </r>
  <r>
    <x v="102"/>
    <x v="282"/>
    <n v="3.1578947368421053"/>
    <x v="8"/>
    <x v="0"/>
  </r>
  <r>
    <x v="102"/>
    <x v="283"/>
    <n v="0"/>
    <x v="8"/>
    <x v="0"/>
  </r>
  <r>
    <x v="102"/>
    <x v="284"/>
    <n v="0.70175438596491224"/>
    <x v="8"/>
    <x v="0"/>
  </r>
  <r>
    <x v="102"/>
    <x v="285"/>
    <n v="1.4035087719298245"/>
    <x v="8"/>
    <x v="0"/>
  </r>
  <r>
    <x v="102"/>
    <x v="286"/>
    <n v="8.7719298245614024"/>
    <x v="8"/>
    <x v="0"/>
  </r>
  <r>
    <x v="102"/>
    <x v="287"/>
    <n v="0.35087719298245612"/>
    <x v="8"/>
    <x v="0"/>
  </r>
  <r>
    <x v="102"/>
    <x v="288"/>
    <n v="1.0526315789473684"/>
    <x v="8"/>
    <x v="0"/>
  </r>
  <r>
    <x v="102"/>
    <x v="289"/>
    <n v="0.70175438596491224"/>
    <x v="8"/>
    <x v="0"/>
  </r>
  <r>
    <x v="102"/>
    <x v="181"/>
    <n v="0.35087719298245612"/>
    <x v="8"/>
    <x v="0"/>
  </r>
  <r>
    <x v="102"/>
    <x v="290"/>
    <n v="3.5087719298245612"/>
    <x v="8"/>
    <x v="0"/>
  </r>
  <r>
    <x v="102"/>
    <x v="291"/>
    <n v="4.5614035087719298"/>
    <x v="8"/>
    <x v="0"/>
  </r>
  <r>
    <x v="102"/>
    <x v="292"/>
    <n v="0"/>
    <x v="8"/>
    <x v="0"/>
  </r>
  <r>
    <x v="102"/>
    <x v="293"/>
    <n v="56.84210526315789"/>
    <x v="8"/>
    <x v="0"/>
  </r>
  <r>
    <x v="102"/>
    <x v="273"/>
    <n v="4.1551246537396125"/>
    <x v="9"/>
    <x v="0"/>
  </r>
  <r>
    <x v="102"/>
    <x v="274"/>
    <n v="17.72853185595568"/>
    <x v="9"/>
    <x v="0"/>
  </r>
  <r>
    <x v="102"/>
    <x v="275"/>
    <n v="11.634349030470915"/>
    <x v="9"/>
    <x v="0"/>
  </r>
  <r>
    <x v="102"/>
    <x v="276"/>
    <n v="1.3850415512465373"/>
    <x v="9"/>
    <x v="0"/>
  </r>
  <r>
    <x v="102"/>
    <x v="277"/>
    <n v="4.43213296398892"/>
    <x v="9"/>
    <x v="0"/>
  </r>
  <r>
    <x v="102"/>
    <x v="278"/>
    <n v="11.634349030470915"/>
    <x v="9"/>
    <x v="0"/>
  </r>
  <r>
    <x v="102"/>
    <x v="279"/>
    <n v="8.5872576177285325"/>
    <x v="9"/>
    <x v="0"/>
  </r>
  <r>
    <x v="102"/>
    <x v="280"/>
    <n v="1.9390581717451523"/>
    <x v="9"/>
    <x v="0"/>
  </r>
  <r>
    <x v="102"/>
    <x v="281"/>
    <n v="4.1551246537396125"/>
    <x v="9"/>
    <x v="0"/>
  </r>
  <r>
    <x v="102"/>
    <x v="282"/>
    <n v="4.7091412742382275"/>
    <x v="9"/>
    <x v="0"/>
  </r>
  <r>
    <x v="102"/>
    <x v="283"/>
    <n v="0.2770083102493075"/>
    <x v="9"/>
    <x v="0"/>
  </r>
  <r>
    <x v="102"/>
    <x v="284"/>
    <n v="1.10803324099723"/>
    <x v="9"/>
    <x v="0"/>
  </r>
  <r>
    <x v="102"/>
    <x v="285"/>
    <n v="0.554016620498615"/>
    <x v="9"/>
    <x v="0"/>
  </r>
  <r>
    <x v="102"/>
    <x v="286"/>
    <n v="4.1551246537396125"/>
    <x v="9"/>
    <x v="0"/>
  </r>
  <r>
    <x v="102"/>
    <x v="287"/>
    <n v="2.4930747922437675"/>
    <x v="9"/>
    <x v="0"/>
  </r>
  <r>
    <x v="102"/>
    <x v="288"/>
    <n v="0.8310249307479225"/>
    <x v="9"/>
    <x v="0"/>
  </r>
  <r>
    <x v="102"/>
    <x v="289"/>
    <n v="1.9390581717451523"/>
    <x v="9"/>
    <x v="0"/>
  </r>
  <r>
    <x v="102"/>
    <x v="181"/>
    <n v="1.3850415512465373"/>
    <x v="9"/>
    <x v="0"/>
  </r>
  <r>
    <x v="102"/>
    <x v="290"/>
    <n v="2.21606648199446"/>
    <x v="9"/>
    <x v="0"/>
  </r>
  <r>
    <x v="102"/>
    <x v="291"/>
    <n v="7.7562326869806091"/>
    <x v="9"/>
    <x v="0"/>
  </r>
  <r>
    <x v="102"/>
    <x v="292"/>
    <n v="1.10803324099723"/>
    <x v="9"/>
    <x v="0"/>
  </r>
  <r>
    <x v="102"/>
    <x v="293"/>
    <n v="49.86149584487535"/>
    <x v="9"/>
    <x v="0"/>
  </r>
  <r>
    <x v="102"/>
    <x v="273"/>
    <n v="5.668016194331984"/>
    <x v="10"/>
    <x v="0"/>
  </r>
  <r>
    <x v="102"/>
    <x v="274"/>
    <n v="16.194331983805668"/>
    <x v="10"/>
    <x v="0"/>
  </r>
  <r>
    <x v="102"/>
    <x v="275"/>
    <n v="21.457489878542511"/>
    <x v="10"/>
    <x v="0"/>
  </r>
  <r>
    <x v="102"/>
    <x v="276"/>
    <n v="3.2388663967611335"/>
    <x v="10"/>
    <x v="0"/>
  </r>
  <r>
    <x v="102"/>
    <x v="277"/>
    <n v="9.3117408906882595"/>
    <x v="10"/>
    <x v="0"/>
  </r>
  <r>
    <x v="102"/>
    <x v="278"/>
    <n v="6.4777327935222671"/>
    <x v="10"/>
    <x v="0"/>
  </r>
  <r>
    <x v="102"/>
    <x v="279"/>
    <n v="6.8825910931174086"/>
    <x v="10"/>
    <x v="0"/>
  </r>
  <r>
    <x v="102"/>
    <x v="280"/>
    <n v="1.214574898785425"/>
    <x v="10"/>
    <x v="0"/>
  </r>
  <r>
    <x v="102"/>
    <x v="281"/>
    <n v="4.8582995951417001"/>
    <x v="10"/>
    <x v="0"/>
  </r>
  <r>
    <x v="102"/>
    <x v="282"/>
    <n v="6.4777327935222671"/>
    <x v="10"/>
    <x v="0"/>
  </r>
  <r>
    <x v="102"/>
    <x v="283"/>
    <n v="0"/>
    <x v="10"/>
    <x v="0"/>
  </r>
  <r>
    <x v="102"/>
    <x v="284"/>
    <n v="12.550607287449392"/>
    <x v="10"/>
    <x v="0"/>
  </r>
  <r>
    <x v="102"/>
    <x v="285"/>
    <n v="0.80971659919028338"/>
    <x v="10"/>
    <x v="0"/>
  </r>
  <r>
    <x v="102"/>
    <x v="286"/>
    <n v="10.931174089068826"/>
    <x v="10"/>
    <x v="0"/>
  </r>
  <r>
    <x v="102"/>
    <x v="287"/>
    <n v="8.097165991902834"/>
    <x v="10"/>
    <x v="0"/>
  </r>
  <r>
    <x v="102"/>
    <x v="288"/>
    <n v="2.834008097165992"/>
    <x v="10"/>
    <x v="0"/>
  </r>
  <r>
    <x v="102"/>
    <x v="289"/>
    <n v="2.42914979757085"/>
    <x v="10"/>
    <x v="0"/>
  </r>
  <r>
    <x v="102"/>
    <x v="181"/>
    <n v="0"/>
    <x v="10"/>
    <x v="0"/>
  </r>
  <r>
    <x v="102"/>
    <x v="290"/>
    <n v="8.9068825910931171"/>
    <x v="10"/>
    <x v="0"/>
  </r>
  <r>
    <x v="102"/>
    <x v="291"/>
    <n v="9.3117408906882595"/>
    <x v="10"/>
    <x v="0"/>
  </r>
  <r>
    <x v="102"/>
    <x v="292"/>
    <n v="1.214574898785425"/>
    <x v="10"/>
    <x v="0"/>
  </r>
  <r>
    <x v="102"/>
    <x v="293"/>
    <n v="30.76923076923077"/>
    <x v="10"/>
    <x v="0"/>
  </r>
  <r>
    <x v="102"/>
    <x v="273"/>
    <n v="4.435483870967742"/>
    <x v="11"/>
    <x v="0"/>
  </r>
  <r>
    <x v="102"/>
    <x v="274"/>
    <n v="24.193548387096776"/>
    <x v="11"/>
    <x v="0"/>
  </r>
  <r>
    <x v="102"/>
    <x v="275"/>
    <n v="11.29032258064516"/>
    <x v="11"/>
    <x v="0"/>
  </r>
  <r>
    <x v="102"/>
    <x v="276"/>
    <n v="1.2096774193548387"/>
    <x v="11"/>
    <x v="0"/>
  </r>
  <r>
    <x v="102"/>
    <x v="277"/>
    <n v="4.838709677419355"/>
    <x v="11"/>
    <x v="0"/>
  </r>
  <r>
    <x v="102"/>
    <x v="278"/>
    <n v="11.29032258064516"/>
    <x v="11"/>
    <x v="0"/>
  </r>
  <r>
    <x v="102"/>
    <x v="279"/>
    <n v="4.838709677419355"/>
    <x v="11"/>
    <x v="0"/>
  </r>
  <r>
    <x v="102"/>
    <x v="280"/>
    <n v="0"/>
    <x v="11"/>
    <x v="0"/>
  </r>
  <r>
    <x v="102"/>
    <x v="281"/>
    <n v="2.4193548387096775"/>
    <x v="11"/>
    <x v="0"/>
  </r>
  <r>
    <x v="102"/>
    <x v="282"/>
    <n v="4.435483870967742"/>
    <x v="11"/>
    <x v="0"/>
  </r>
  <r>
    <x v="102"/>
    <x v="283"/>
    <n v="0"/>
    <x v="11"/>
    <x v="0"/>
  </r>
  <r>
    <x v="102"/>
    <x v="284"/>
    <n v="3.6290322580645165"/>
    <x v="11"/>
    <x v="0"/>
  </r>
  <r>
    <x v="102"/>
    <x v="285"/>
    <n v="0.40322580645161288"/>
    <x v="11"/>
    <x v="0"/>
  </r>
  <r>
    <x v="102"/>
    <x v="286"/>
    <n v="9.2741935483870961"/>
    <x v="11"/>
    <x v="0"/>
  </r>
  <r>
    <x v="102"/>
    <x v="287"/>
    <n v="2.0161290322580645"/>
    <x v="11"/>
    <x v="0"/>
  </r>
  <r>
    <x v="102"/>
    <x v="288"/>
    <n v="2.0161290322580645"/>
    <x v="11"/>
    <x v="0"/>
  </r>
  <r>
    <x v="102"/>
    <x v="289"/>
    <n v="4.032258064516129"/>
    <x v="11"/>
    <x v="0"/>
  </r>
  <r>
    <x v="102"/>
    <x v="181"/>
    <n v="0.80645161290322576"/>
    <x v="11"/>
    <x v="0"/>
  </r>
  <r>
    <x v="102"/>
    <x v="290"/>
    <n v="2.82258064516129"/>
    <x v="11"/>
    <x v="0"/>
  </r>
  <r>
    <x v="102"/>
    <x v="291"/>
    <n v="8.870967741935484"/>
    <x v="11"/>
    <x v="0"/>
  </r>
  <r>
    <x v="102"/>
    <x v="292"/>
    <n v="0"/>
    <x v="11"/>
    <x v="0"/>
  </r>
  <r>
    <x v="102"/>
    <x v="293"/>
    <n v="46.37096774193548"/>
    <x v="11"/>
    <x v="0"/>
  </r>
  <r>
    <x v="102"/>
    <x v="273"/>
    <n v="8.071748878923767"/>
    <x v="12"/>
    <x v="0"/>
  </r>
  <r>
    <x v="102"/>
    <x v="274"/>
    <n v="16.143497757847534"/>
    <x v="12"/>
    <x v="0"/>
  </r>
  <r>
    <x v="102"/>
    <x v="275"/>
    <n v="12.556053811659194"/>
    <x v="12"/>
    <x v="0"/>
  </r>
  <r>
    <x v="102"/>
    <x v="276"/>
    <n v="3.1390134529147984"/>
    <x v="12"/>
    <x v="0"/>
  </r>
  <r>
    <x v="102"/>
    <x v="277"/>
    <n v="8.9686098654708513"/>
    <x v="12"/>
    <x v="0"/>
  </r>
  <r>
    <x v="102"/>
    <x v="278"/>
    <n v="3.1390134529147984"/>
    <x v="12"/>
    <x v="0"/>
  </r>
  <r>
    <x v="102"/>
    <x v="279"/>
    <n v="8.9686098654708513"/>
    <x v="12"/>
    <x v="0"/>
  </r>
  <r>
    <x v="102"/>
    <x v="280"/>
    <n v="0.44843049327354262"/>
    <x v="12"/>
    <x v="0"/>
  </r>
  <r>
    <x v="102"/>
    <x v="281"/>
    <n v="3.5874439461883409"/>
    <x v="12"/>
    <x v="0"/>
  </r>
  <r>
    <x v="102"/>
    <x v="282"/>
    <n v="4.4843049327354256"/>
    <x v="12"/>
    <x v="0"/>
  </r>
  <r>
    <x v="102"/>
    <x v="283"/>
    <n v="0.89686098654708524"/>
    <x v="12"/>
    <x v="0"/>
  </r>
  <r>
    <x v="102"/>
    <x v="284"/>
    <n v="3.5874439461883409"/>
    <x v="12"/>
    <x v="0"/>
  </r>
  <r>
    <x v="102"/>
    <x v="285"/>
    <n v="1.3452914798206279"/>
    <x v="12"/>
    <x v="0"/>
  </r>
  <r>
    <x v="102"/>
    <x v="286"/>
    <n v="5.8295964125560538"/>
    <x v="12"/>
    <x v="0"/>
  </r>
  <r>
    <x v="102"/>
    <x v="287"/>
    <n v="2.2421524663677128"/>
    <x v="12"/>
    <x v="0"/>
  </r>
  <r>
    <x v="102"/>
    <x v="288"/>
    <n v="2.2421524663677128"/>
    <x v="12"/>
    <x v="0"/>
  </r>
  <r>
    <x v="102"/>
    <x v="289"/>
    <n v="2.2421524663677128"/>
    <x v="12"/>
    <x v="0"/>
  </r>
  <r>
    <x v="102"/>
    <x v="181"/>
    <n v="0.89686098654708524"/>
    <x v="12"/>
    <x v="0"/>
  </r>
  <r>
    <x v="102"/>
    <x v="290"/>
    <n v="1.7937219730941705"/>
    <x v="12"/>
    <x v="0"/>
  </r>
  <r>
    <x v="102"/>
    <x v="291"/>
    <n v="11.210762331838566"/>
    <x v="12"/>
    <x v="0"/>
  </r>
  <r>
    <x v="102"/>
    <x v="292"/>
    <n v="1.3452914798206279"/>
    <x v="12"/>
    <x v="0"/>
  </r>
  <r>
    <x v="102"/>
    <x v="293"/>
    <n v="48.430493273542602"/>
    <x v="12"/>
    <x v="0"/>
  </r>
  <r>
    <x v="102"/>
    <x v="273"/>
    <n v="5.1948051948051948"/>
    <x v="13"/>
    <x v="0"/>
  </r>
  <r>
    <x v="102"/>
    <x v="274"/>
    <n v="20.779220779220779"/>
    <x v="13"/>
    <x v="0"/>
  </r>
  <r>
    <x v="102"/>
    <x v="275"/>
    <n v="18.831168831168831"/>
    <x v="13"/>
    <x v="0"/>
  </r>
  <r>
    <x v="102"/>
    <x v="276"/>
    <n v="4.5454545454545459"/>
    <x v="13"/>
    <x v="0"/>
  </r>
  <r>
    <x v="102"/>
    <x v="277"/>
    <n v="9.0909090909090917"/>
    <x v="13"/>
    <x v="0"/>
  </r>
  <r>
    <x v="102"/>
    <x v="278"/>
    <n v="9.7402597402597415"/>
    <x v="13"/>
    <x v="0"/>
  </r>
  <r>
    <x v="102"/>
    <x v="279"/>
    <n v="7.1428571428571423"/>
    <x v="13"/>
    <x v="0"/>
  </r>
  <r>
    <x v="102"/>
    <x v="280"/>
    <n v="1.2987012987012987"/>
    <x v="13"/>
    <x v="0"/>
  </r>
  <r>
    <x v="102"/>
    <x v="281"/>
    <n v="1.948051948051948"/>
    <x v="13"/>
    <x v="0"/>
  </r>
  <r>
    <x v="102"/>
    <x v="282"/>
    <n v="2.5974025974025974"/>
    <x v="13"/>
    <x v="0"/>
  </r>
  <r>
    <x v="102"/>
    <x v="283"/>
    <n v="0"/>
    <x v="13"/>
    <x v="0"/>
  </r>
  <r>
    <x v="102"/>
    <x v="284"/>
    <n v="1.948051948051948"/>
    <x v="13"/>
    <x v="0"/>
  </r>
  <r>
    <x v="102"/>
    <x v="285"/>
    <n v="0.64935064935064934"/>
    <x v="13"/>
    <x v="0"/>
  </r>
  <r>
    <x v="102"/>
    <x v="286"/>
    <n v="9.7402597402597415"/>
    <x v="13"/>
    <x v="0"/>
  </r>
  <r>
    <x v="102"/>
    <x v="287"/>
    <n v="4.5454545454545459"/>
    <x v="13"/>
    <x v="0"/>
  </r>
  <r>
    <x v="102"/>
    <x v="288"/>
    <n v="0"/>
    <x v="13"/>
    <x v="0"/>
  </r>
  <r>
    <x v="102"/>
    <x v="289"/>
    <n v="1.948051948051948"/>
    <x v="13"/>
    <x v="0"/>
  </r>
  <r>
    <x v="102"/>
    <x v="181"/>
    <n v="0.64935064935064934"/>
    <x v="13"/>
    <x v="0"/>
  </r>
  <r>
    <x v="102"/>
    <x v="290"/>
    <n v="1.948051948051948"/>
    <x v="13"/>
    <x v="0"/>
  </r>
  <r>
    <x v="102"/>
    <x v="291"/>
    <n v="11.688311688311687"/>
    <x v="13"/>
    <x v="0"/>
  </r>
  <r>
    <x v="102"/>
    <x v="292"/>
    <n v="0.64935064935064934"/>
    <x v="13"/>
    <x v="0"/>
  </r>
  <r>
    <x v="102"/>
    <x v="293"/>
    <n v="40.909090909090914"/>
    <x v="13"/>
    <x v="0"/>
  </r>
  <r>
    <x v="102"/>
    <x v="273"/>
    <n v="6.9518716577540109"/>
    <x v="14"/>
    <x v="0"/>
  </r>
  <r>
    <x v="102"/>
    <x v="274"/>
    <n v="11.229946524064172"/>
    <x v="14"/>
    <x v="0"/>
  </r>
  <r>
    <x v="102"/>
    <x v="275"/>
    <n v="14.973262032085561"/>
    <x v="14"/>
    <x v="0"/>
  </r>
  <r>
    <x v="102"/>
    <x v="276"/>
    <n v="4.2780748663101598"/>
    <x v="14"/>
    <x v="0"/>
  </r>
  <r>
    <x v="102"/>
    <x v="277"/>
    <n v="2.6737967914438503"/>
    <x v="14"/>
    <x v="0"/>
  </r>
  <r>
    <x v="102"/>
    <x v="278"/>
    <n v="16.042780748663102"/>
    <x v="14"/>
    <x v="0"/>
  </r>
  <r>
    <x v="102"/>
    <x v="279"/>
    <n v="16.577540106951872"/>
    <x v="14"/>
    <x v="0"/>
  </r>
  <r>
    <x v="102"/>
    <x v="280"/>
    <n v="0"/>
    <x v="14"/>
    <x v="0"/>
  </r>
  <r>
    <x v="102"/>
    <x v="281"/>
    <n v="5.3475935828877006"/>
    <x v="14"/>
    <x v="0"/>
  </r>
  <r>
    <x v="102"/>
    <x v="282"/>
    <n v="4.8128342245989302"/>
    <x v="14"/>
    <x v="0"/>
  </r>
  <r>
    <x v="102"/>
    <x v="283"/>
    <n v="0.53475935828876997"/>
    <x v="14"/>
    <x v="0"/>
  </r>
  <r>
    <x v="102"/>
    <x v="284"/>
    <n v="0.53475935828876997"/>
    <x v="14"/>
    <x v="0"/>
  </r>
  <r>
    <x v="102"/>
    <x v="285"/>
    <n v="3.2085561497326207"/>
    <x v="14"/>
    <x v="0"/>
  </r>
  <r>
    <x v="102"/>
    <x v="286"/>
    <n v="4.8128342245989302"/>
    <x v="14"/>
    <x v="0"/>
  </r>
  <r>
    <x v="102"/>
    <x v="287"/>
    <n v="0"/>
    <x v="14"/>
    <x v="0"/>
  </r>
  <r>
    <x v="102"/>
    <x v="288"/>
    <n v="4.2780748663101598"/>
    <x v="14"/>
    <x v="0"/>
  </r>
  <r>
    <x v="102"/>
    <x v="289"/>
    <n v="3.2085561497326207"/>
    <x v="14"/>
    <x v="0"/>
  </r>
  <r>
    <x v="102"/>
    <x v="181"/>
    <n v="0"/>
    <x v="14"/>
    <x v="0"/>
  </r>
  <r>
    <x v="102"/>
    <x v="290"/>
    <n v="6.4171122994652414"/>
    <x v="14"/>
    <x v="0"/>
  </r>
  <r>
    <x v="102"/>
    <x v="291"/>
    <n v="8.0213903743315509"/>
    <x v="14"/>
    <x v="0"/>
  </r>
  <r>
    <x v="102"/>
    <x v="292"/>
    <n v="2.6737967914438503"/>
    <x v="14"/>
    <x v="0"/>
  </r>
  <r>
    <x v="102"/>
    <x v="293"/>
    <n v="39.037433155080215"/>
    <x v="14"/>
    <x v="0"/>
  </r>
  <r>
    <x v="102"/>
    <x v="273"/>
    <n v="6.6037735849056602"/>
    <x v="15"/>
    <x v="0"/>
  </r>
  <r>
    <x v="102"/>
    <x v="274"/>
    <n v="19.339622641509436"/>
    <x v="15"/>
    <x v="0"/>
  </r>
  <r>
    <x v="102"/>
    <x v="275"/>
    <n v="7.5471698113207548"/>
    <x v="15"/>
    <x v="0"/>
  </r>
  <r>
    <x v="102"/>
    <x v="276"/>
    <n v="2.8301886792452833"/>
    <x v="15"/>
    <x v="0"/>
  </r>
  <r>
    <x v="102"/>
    <x v="277"/>
    <n v="8.9622641509433958"/>
    <x v="15"/>
    <x v="0"/>
  </r>
  <r>
    <x v="102"/>
    <x v="278"/>
    <n v="3.3018867924528301"/>
    <x v="15"/>
    <x v="0"/>
  </r>
  <r>
    <x v="102"/>
    <x v="279"/>
    <n v="7.5471698113207548"/>
    <x v="15"/>
    <x v="0"/>
  </r>
  <r>
    <x v="102"/>
    <x v="280"/>
    <n v="1.4150943396226416"/>
    <x v="15"/>
    <x v="0"/>
  </r>
  <r>
    <x v="102"/>
    <x v="281"/>
    <n v="3.7735849056603774"/>
    <x v="15"/>
    <x v="0"/>
  </r>
  <r>
    <x v="102"/>
    <x v="282"/>
    <n v="5.6603773584905666"/>
    <x v="15"/>
    <x v="0"/>
  </r>
  <r>
    <x v="102"/>
    <x v="283"/>
    <n v="0.47169811320754718"/>
    <x v="15"/>
    <x v="0"/>
  </r>
  <r>
    <x v="102"/>
    <x v="284"/>
    <n v="8.4905660377358494"/>
    <x v="15"/>
    <x v="0"/>
  </r>
  <r>
    <x v="102"/>
    <x v="285"/>
    <n v="1.8867924528301887"/>
    <x v="15"/>
    <x v="0"/>
  </r>
  <r>
    <x v="102"/>
    <x v="286"/>
    <n v="11.320754716981133"/>
    <x v="15"/>
    <x v="0"/>
  </r>
  <r>
    <x v="102"/>
    <x v="287"/>
    <n v="0.47169811320754718"/>
    <x v="15"/>
    <x v="0"/>
  </r>
  <r>
    <x v="102"/>
    <x v="288"/>
    <n v="0"/>
    <x v="15"/>
    <x v="0"/>
  </r>
  <r>
    <x v="102"/>
    <x v="289"/>
    <n v="1.4150943396226416"/>
    <x v="15"/>
    <x v="0"/>
  </r>
  <r>
    <x v="102"/>
    <x v="181"/>
    <n v="0.47169811320754718"/>
    <x v="15"/>
    <x v="0"/>
  </r>
  <r>
    <x v="102"/>
    <x v="290"/>
    <n v="0.47169811320754718"/>
    <x v="15"/>
    <x v="0"/>
  </r>
  <r>
    <x v="102"/>
    <x v="291"/>
    <n v="8.4905660377358494"/>
    <x v="15"/>
    <x v="0"/>
  </r>
  <r>
    <x v="102"/>
    <x v="292"/>
    <n v="0.94339622641509435"/>
    <x v="15"/>
    <x v="0"/>
  </r>
  <r>
    <x v="102"/>
    <x v="293"/>
    <n v="48.584905660377359"/>
    <x v="15"/>
    <x v="0"/>
  </r>
  <r>
    <x v="102"/>
    <x v="273"/>
    <n v="1.4218009478672986"/>
    <x v="16"/>
    <x v="0"/>
  </r>
  <r>
    <x v="102"/>
    <x v="274"/>
    <n v="13.507109004739338"/>
    <x v="16"/>
    <x v="0"/>
  </r>
  <r>
    <x v="102"/>
    <x v="275"/>
    <n v="11.374407582938389"/>
    <x v="16"/>
    <x v="0"/>
  </r>
  <r>
    <x v="102"/>
    <x v="276"/>
    <n v="3.5545023696682465"/>
    <x v="16"/>
    <x v="0"/>
  </r>
  <r>
    <x v="102"/>
    <x v="277"/>
    <n v="7.8199052132701423"/>
    <x v="16"/>
    <x v="0"/>
  </r>
  <r>
    <x v="102"/>
    <x v="278"/>
    <n v="4.028436018957346"/>
    <x v="16"/>
    <x v="0"/>
  </r>
  <r>
    <x v="102"/>
    <x v="279"/>
    <n v="7.8199052132701423"/>
    <x v="16"/>
    <x v="0"/>
  </r>
  <r>
    <x v="102"/>
    <x v="280"/>
    <n v="0.23696682464454977"/>
    <x v="16"/>
    <x v="0"/>
  </r>
  <r>
    <x v="102"/>
    <x v="281"/>
    <n v="4.028436018957346"/>
    <x v="16"/>
    <x v="0"/>
  </r>
  <r>
    <x v="102"/>
    <x v="282"/>
    <n v="2.6066350710900474"/>
    <x v="16"/>
    <x v="0"/>
  </r>
  <r>
    <x v="102"/>
    <x v="283"/>
    <n v="0"/>
    <x v="16"/>
    <x v="0"/>
  </r>
  <r>
    <x v="102"/>
    <x v="284"/>
    <n v="2.8436018957345972"/>
    <x v="16"/>
    <x v="0"/>
  </r>
  <r>
    <x v="102"/>
    <x v="285"/>
    <n v="0.94786729857819907"/>
    <x v="16"/>
    <x v="0"/>
  </r>
  <r>
    <x v="102"/>
    <x v="286"/>
    <n v="4.2654028436018958"/>
    <x v="16"/>
    <x v="0"/>
  </r>
  <r>
    <x v="102"/>
    <x v="287"/>
    <n v="1.8957345971563981"/>
    <x v="16"/>
    <x v="0"/>
  </r>
  <r>
    <x v="102"/>
    <x v="288"/>
    <n v="2.1327014218009479"/>
    <x v="16"/>
    <x v="0"/>
  </r>
  <r>
    <x v="102"/>
    <x v="289"/>
    <n v="2.1327014218009479"/>
    <x v="16"/>
    <x v="0"/>
  </r>
  <r>
    <x v="102"/>
    <x v="181"/>
    <n v="0.94786729857819907"/>
    <x v="16"/>
    <x v="0"/>
  </r>
  <r>
    <x v="102"/>
    <x v="290"/>
    <n v="3.7914691943127963"/>
    <x v="16"/>
    <x v="0"/>
  </r>
  <r>
    <x v="102"/>
    <x v="291"/>
    <n v="10.900473933649289"/>
    <x v="16"/>
    <x v="0"/>
  </r>
  <r>
    <x v="102"/>
    <x v="292"/>
    <n v="1.6587677725118484"/>
    <x v="16"/>
    <x v="0"/>
  </r>
  <r>
    <x v="102"/>
    <x v="293"/>
    <n v="54.502369668246445"/>
    <x v="16"/>
    <x v="0"/>
  </r>
  <r>
    <x v="102"/>
    <x v="273"/>
    <n v="8.3545454545454554"/>
    <x v="0"/>
    <x v="1"/>
  </r>
  <r>
    <x v="102"/>
    <x v="274"/>
    <n v="17.445454545454545"/>
    <x v="0"/>
    <x v="1"/>
  </r>
  <r>
    <x v="102"/>
    <x v="275"/>
    <n v="19.3"/>
    <x v="0"/>
    <x v="1"/>
  </r>
  <r>
    <x v="102"/>
    <x v="276"/>
    <n v="4.5636363636363635"/>
    <x v="0"/>
    <x v="1"/>
  </r>
  <r>
    <x v="102"/>
    <x v="277"/>
    <n v="6.4909090909090912"/>
    <x v="0"/>
    <x v="1"/>
  </r>
  <r>
    <x v="102"/>
    <x v="278"/>
    <n v="12.572727272727272"/>
    <x v="0"/>
    <x v="1"/>
  </r>
  <r>
    <x v="102"/>
    <x v="279"/>
    <n v="6.7545454545454549"/>
    <x v="0"/>
    <x v="1"/>
  </r>
  <r>
    <x v="102"/>
    <x v="280"/>
    <n v="0.75454545454545452"/>
    <x v="0"/>
    <x v="1"/>
  </r>
  <r>
    <x v="102"/>
    <x v="281"/>
    <n v="2.7363636363636363"/>
    <x v="0"/>
    <x v="1"/>
  </r>
  <r>
    <x v="102"/>
    <x v="282"/>
    <n v="4.3818181818181818"/>
    <x v="0"/>
    <x v="1"/>
  </r>
  <r>
    <x v="102"/>
    <x v="283"/>
    <n v="0.17272727272727273"/>
    <x v="0"/>
    <x v="1"/>
  </r>
  <r>
    <x v="102"/>
    <x v="284"/>
    <n v="2.2999999999999998"/>
    <x v="0"/>
    <x v="1"/>
  </r>
  <r>
    <x v="102"/>
    <x v="285"/>
    <n v="1.3090909090909091"/>
    <x v="0"/>
    <x v="1"/>
  </r>
  <r>
    <x v="102"/>
    <x v="286"/>
    <n v="6.7727272727272725"/>
    <x v="0"/>
    <x v="1"/>
  </r>
  <r>
    <x v="102"/>
    <x v="287"/>
    <n v="1.8636363636363635"/>
    <x v="0"/>
    <x v="1"/>
  </r>
  <r>
    <x v="102"/>
    <x v="288"/>
    <n v="2.2636363636363637"/>
    <x v="0"/>
    <x v="1"/>
  </r>
  <r>
    <x v="102"/>
    <x v="289"/>
    <n v="2.3454545454545452"/>
    <x v="0"/>
    <x v="1"/>
  </r>
  <r>
    <x v="102"/>
    <x v="181"/>
    <n v="0.78181818181818186"/>
    <x v="0"/>
    <x v="1"/>
  </r>
  <r>
    <x v="102"/>
    <x v="290"/>
    <n v="8.036363636363637"/>
    <x v="0"/>
    <x v="1"/>
  </r>
  <r>
    <x v="102"/>
    <x v="291"/>
    <n v="8.3818181818181809"/>
    <x v="0"/>
    <x v="1"/>
  </r>
  <r>
    <x v="102"/>
    <x v="292"/>
    <n v="1.3"/>
    <x v="0"/>
    <x v="1"/>
  </r>
  <r>
    <x v="102"/>
    <x v="293"/>
    <n v="41.081818181818178"/>
    <x v="0"/>
    <x v="1"/>
  </r>
  <r>
    <x v="102"/>
    <x v="273"/>
    <n v="6.7366579177602803"/>
    <x v="1"/>
    <x v="1"/>
  </r>
  <r>
    <x v="102"/>
    <x v="274"/>
    <n v="18.678915135608047"/>
    <x v="1"/>
    <x v="1"/>
  </r>
  <r>
    <x v="102"/>
    <x v="275"/>
    <n v="15.529308836395451"/>
    <x v="1"/>
    <x v="1"/>
  </r>
  <r>
    <x v="102"/>
    <x v="276"/>
    <n v="3.499562554680665"/>
    <x v="1"/>
    <x v="1"/>
  </r>
  <r>
    <x v="102"/>
    <x v="277"/>
    <n v="9.3613298337707782"/>
    <x v="1"/>
    <x v="1"/>
  </r>
  <r>
    <x v="102"/>
    <x v="278"/>
    <n v="1.837270341207349"/>
    <x v="1"/>
    <x v="1"/>
  </r>
  <r>
    <x v="102"/>
    <x v="279"/>
    <n v="5.8180227471566051"/>
    <x v="1"/>
    <x v="1"/>
  </r>
  <r>
    <x v="102"/>
    <x v="280"/>
    <n v="0.43744531933508313"/>
    <x v="1"/>
    <x v="1"/>
  </r>
  <r>
    <x v="102"/>
    <x v="281"/>
    <n v="3.3245844269466316"/>
    <x v="1"/>
    <x v="1"/>
  </r>
  <r>
    <x v="102"/>
    <x v="282"/>
    <n v="6.9116360454943129"/>
    <x v="1"/>
    <x v="1"/>
  </r>
  <r>
    <x v="102"/>
    <x v="283"/>
    <n v="0.26246719160104987"/>
    <x v="1"/>
    <x v="1"/>
  </r>
  <r>
    <x v="102"/>
    <x v="284"/>
    <n v="3.9370078740157481"/>
    <x v="1"/>
    <x v="1"/>
  </r>
  <r>
    <x v="102"/>
    <x v="285"/>
    <n v="1.3560804899387577"/>
    <x v="1"/>
    <x v="1"/>
  </r>
  <r>
    <x v="102"/>
    <x v="286"/>
    <n v="9.8862642169728776"/>
    <x v="1"/>
    <x v="1"/>
  </r>
  <r>
    <x v="102"/>
    <x v="287"/>
    <n v="1.7060367454068242"/>
    <x v="1"/>
    <x v="1"/>
  </r>
  <r>
    <x v="102"/>
    <x v="288"/>
    <n v="0.8311461067366579"/>
    <x v="1"/>
    <x v="1"/>
  </r>
  <r>
    <x v="102"/>
    <x v="289"/>
    <n v="3.7182852143482066"/>
    <x v="1"/>
    <x v="1"/>
  </r>
  <r>
    <x v="102"/>
    <x v="181"/>
    <n v="1.2248468941382327"/>
    <x v="1"/>
    <x v="1"/>
  </r>
  <r>
    <x v="102"/>
    <x v="290"/>
    <n v="15.660542432195976"/>
    <x v="1"/>
    <x v="1"/>
  </r>
  <r>
    <x v="102"/>
    <x v="291"/>
    <n v="13.079615048118985"/>
    <x v="1"/>
    <x v="1"/>
  </r>
  <r>
    <x v="102"/>
    <x v="292"/>
    <n v="1.9247594050743657"/>
    <x v="1"/>
    <x v="1"/>
  </r>
  <r>
    <x v="102"/>
    <x v="293"/>
    <n v="40.376202974628171"/>
    <x v="1"/>
    <x v="1"/>
  </r>
  <r>
    <x v="102"/>
    <x v="273"/>
    <n v="13.436329588014981"/>
    <x v="2"/>
    <x v="1"/>
  </r>
  <r>
    <x v="102"/>
    <x v="274"/>
    <n v="16.619850187265918"/>
    <x v="2"/>
    <x v="1"/>
  </r>
  <r>
    <x v="102"/>
    <x v="275"/>
    <n v="20.692883895131086"/>
    <x v="2"/>
    <x v="1"/>
  </r>
  <r>
    <x v="102"/>
    <x v="276"/>
    <n v="5.547752808988764"/>
    <x v="2"/>
    <x v="1"/>
  </r>
  <r>
    <x v="102"/>
    <x v="277"/>
    <n v="4.0262172284644198"/>
    <x v="2"/>
    <x v="1"/>
  </r>
  <r>
    <x v="102"/>
    <x v="278"/>
    <n v="25.140449438202246"/>
    <x v="2"/>
    <x v="1"/>
  </r>
  <r>
    <x v="102"/>
    <x v="279"/>
    <n v="7.9822097378277155"/>
    <x v="2"/>
    <x v="1"/>
  </r>
  <r>
    <x v="102"/>
    <x v="280"/>
    <n v="0.79588014981273403"/>
    <x v="2"/>
    <x v="1"/>
  </r>
  <r>
    <x v="102"/>
    <x v="281"/>
    <n v="2.2940074906367043"/>
    <x v="2"/>
    <x v="1"/>
  </r>
  <r>
    <x v="102"/>
    <x v="282"/>
    <n v="2.457865168539326"/>
    <x v="2"/>
    <x v="1"/>
  </r>
  <r>
    <x v="102"/>
    <x v="283"/>
    <n v="9.3632958801498134E-2"/>
    <x v="2"/>
    <x v="1"/>
  </r>
  <r>
    <x v="102"/>
    <x v="284"/>
    <n v="0.6320224719101124"/>
    <x v="2"/>
    <x v="1"/>
  </r>
  <r>
    <x v="102"/>
    <x v="285"/>
    <n v="1.2172284644194757"/>
    <x v="2"/>
    <x v="1"/>
  </r>
  <r>
    <x v="102"/>
    <x v="286"/>
    <n v="6.9990636704119851"/>
    <x v="2"/>
    <x v="1"/>
  </r>
  <r>
    <x v="102"/>
    <x v="287"/>
    <n v="0.67883895131086147"/>
    <x v="2"/>
    <x v="1"/>
  </r>
  <r>
    <x v="102"/>
    <x v="288"/>
    <n v="4.213483146067416"/>
    <x v="2"/>
    <x v="1"/>
  </r>
  <r>
    <x v="102"/>
    <x v="289"/>
    <n v="1.7556179775280898"/>
    <x v="2"/>
    <x v="1"/>
  </r>
  <r>
    <x v="102"/>
    <x v="181"/>
    <n v="0.53838951310861427"/>
    <x v="2"/>
    <x v="1"/>
  </r>
  <r>
    <x v="102"/>
    <x v="290"/>
    <n v="7.5608614232209739"/>
    <x v="2"/>
    <x v="1"/>
  </r>
  <r>
    <x v="102"/>
    <x v="291"/>
    <n v="5.2434456928838955"/>
    <x v="2"/>
    <x v="1"/>
  </r>
  <r>
    <x v="102"/>
    <x v="292"/>
    <n v="0.9831460674157303"/>
    <x v="2"/>
    <x v="1"/>
  </r>
  <r>
    <x v="102"/>
    <x v="293"/>
    <n v="35.814606741573037"/>
    <x v="2"/>
    <x v="1"/>
  </r>
  <r>
    <x v="102"/>
    <x v="273"/>
    <n v="4.337050805452292"/>
    <x v="3"/>
    <x v="1"/>
  </r>
  <r>
    <x v="102"/>
    <x v="274"/>
    <n v="17.905824039653037"/>
    <x v="3"/>
    <x v="1"/>
  </r>
  <r>
    <x v="102"/>
    <x v="275"/>
    <n v="27.199504337050804"/>
    <x v="3"/>
    <x v="1"/>
  </r>
  <r>
    <x v="102"/>
    <x v="276"/>
    <n v="5.6381660470879797"/>
    <x v="3"/>
    <x v="1"/>
  </r>
  <r>
    <x v="102"/>
    <x v="277"/>
    <n v="10.099132589838909"/>
    <x v="3"/>
    <x v="1"/>
  </r>
  <r>
    <x v="102"/>
    <x v="278"/>
    <n v="4.7087980173482036"/>
    <x v="3"/>
    <x v="1"/>
  </r>
  <r>
    <x v="102"/>
    <x v="279"/>
    <n v="4.337050805452292"/>
    <x v="3"/>
    <x v="1"/>
  </r>
  <r>
    <x v="102"/>
    <x v="280"/>
    <n v="1.0532837670384139"/>
    <x v="3"/>
    <x v="1"/>
  </r>
  <r>
    <x v="102"/>
    <x v="281"/>
    <n v="2.4163568773234201"/>
    <x v="3"/>
    <x v="1"/>
  </r>
  <r>
    <x v="102"/>
    <x v="282"/>
    <n v="6.8153655514250309"/>
    <x v="3"/>
    <x v="1"/>
  </r>
  <r>
    <x v="102"/>
    <x v="283"/>
    <n v="0.3097893432465923"/>
    <x v="3"/>
    <x v="1"/>
  </r>
  <r>
    <x v="102"/>
    <x v="284"/>
    <n v="1.5489467162329615"/>
    <x v="3"/>
    <x v="1"/>
  </r>
  <r>
    <x v="102"/>
    <x v="285"/>
    <n v="1.3630731102850062"/>
    <x v="3"/>
    <x v="1"/>
  </r>
  <r>
    <x v="102"/>
    <x v="286"/>
    <n v="3.7794299876084261"/>
    <x v="3"/>
    <x v="1"/>
  </r>
  <r>
    <x v="102"/>
    <x v="287"/>
    <n v="4.8327137546468402"/>
    <x v="3"/>
    <x v="1"/>
  </r>
  <r>
    <x v="102"/>
    <x v="288"/>
    <n v="0.68153655514250311"/>
    <x v="3"/>
    <x v="1"/>
  </r>
  <r>
    <x v="102"/>
    <x v="289"/>
    <n v="2.2304832713754648"/>
    <x v="3"/>
    <x v="1"/>
  </r>
  <r>
    <x v="102"/>
    <x v="181"/>
    <n v="0.99132589838909546"/>
    <x v="3"/>
    <x v="1"/>
  </r>
  <r>
    <x v="102"/>
    <x v="290"/>
    <n v="4.0892193308550189"/>
    <x v="3"/>
    <x v="1"/>
  </r>
  <r>
    <x v="102"/>
    <x v="291"/>
    <n v="9.7273853779429995"/>
    <x v="3"/>
    <x v="1"/>
  </r>
  <r>
    <x v="102"/>
    <x v="292"/>
    <n v="0.74349442379182151"/>
    <x v="3"/>
    <x v="1"/>
  </r>
  <r>
    <x v="102"/>
    <x v="293"/>
    <n v="42.317224287484514"/>
    <x v="3"/>
    <x v="1"/>
  </r>
  <r>
    <x v="102"/>
    <x v="273"/>
    <n v="3.3549783549783552"/>
    <x v="4"/>
    <x v="1"/>
  </r>
  <r>
    <x v="102"/>
    <x v="274"/>
    <n v="14.718614718614718"/>
    <x v="4"/>
    <x v="1"/>
  </r>
  <r>
    <x v="102"/>
    <x v="275"/>
    <n v="13.095238095238095"/>
    <x v="4"/>
    <x v="1"/>
  </r>
  <r>
    <x v="102"/>
    <x v="276"/>
    <n v="2.4891774891774894"/>
    <x v="4"/>
    <x v="1"/>
  </r>
  <r>
    <x v="102"/>
    <x v="277"/>
    <n v="4.437229437229437"/>
    <x v="4"/>
    <x v="1"/>
  </r>
  <r>
    <x v="102"/>
    <x v="278"/>
    <n v="5.7359307359307357"/>
    <x v="4"/>
    <x v="1"/>
  </r>
  <r>
    <x v="102"/>
    <x v="279"/>
    <n v="6.6017316017316015"/>
    <x v="4"/>
    <x v="1"/>
  </r>
  <r>
    <x v="102"/>
    <x v="280"/>
    <n v="0.4329004329004329"/>
    <x v="4"/>
    <x v="1"/>
  </r>
  <r>
    <x v="102"/>
    <x v="281"/>
    <n v="2.0562770562770565"/>
    <x v="4"/>
    <x v="1"/>
  </r>
  <r>
    <x v="102"/>
    <x v="282"/>
    <n v="2.9220779220779223"/>
    <x v="4"/>
    <x v="1"/>
  </r>
  <r>
    <x v="102"/>
    <x v="283"/>
    <n v="0"/>
    <x v="4"/>
    <x v="1"/>
  </r>
  <r>
    <x v="102"/>
    <x v="284"/>
    <n v="2.4891774891774894"/>
    <x v="4"/>
    <x v="1"/>
  </r>
  <r>
    <x v="102"/>
    <x v="285"/>
    <n v="0.54112554112554112"/>
    <x v="4"/>
    <x v="1"/>
  </r>
  <r>
    <x v="102"/>
    <x v="286"/>
    <n v="5.5194805194805197"/>
    <x v="4"/>
    <x v="1"/>
  </r>
  <r>
    <x v="102"/>
    <x v="287"/>
    <n v="1.7316017316017316"/>
    <x v="4"/>
    <x v="1"/>
  </r>
  <r>
    <x v="102"/>
    <x v="288"/>
    <n v="0.75757575757575757"/>
    <x v="4"/>
    <x v="1"/>
  </r>
  <r>
    <x v="102"/>
    <x v="289"/>
    <n v="1.1904761904761905"/>
    <x v="4"/>
    <x v="1"/>
  </r>
  <r>
    <x v="102"/>
    <x v="181"/>
    <n v="0.4329004329004329"/>
    <x v="4"/>
    <x v="1"/>
  </r>
  <r>
    <x v="102"/>
    <x v="290"/>
    <n v="3.6796536796536796"/>
    <x v="4"/>
    <x v="1"/>
  </r>
  <r>
    <x v="102"/>
    <x v="291"/>
    <n v="7.2510822510822512"/>
    <x v="4"/>
    <x v="1"/>
  </r>
  <r>
    <x v="102"/>
    <x v="292"/>
    <n v="0.97402597402597402"/>
    <x v="4"/>
    <x v="1"/>
  </r>
  <r>
    <x v="102"/>
    <x v="293"/>
    <n v="58.333333333333336"/>
    <x v="4"/>
    <x v="1"/>
  </r>
  <r>
    <x v="102"/>
    <x v="273"/>
    <n v="2.0725388601036268"/>
    <x v="5"/>
    <x v="1"/>
  </r>
  <r>
    <x v="102"/>
    <x v="274"/>
    <n v="9.8445595854922274"/>
    <x v="5"/>
    <x v="1"/>
  </r>
  <r>
    <x v="102"/>
    <x v="275"/>
    <n v="13.989637305699482"/>
    <x v="5"/>
    <x v="1"/>
  </r>
  <r>
    <x v="102"/>
    <x v="276"/>
    <n v="3.6269430051813472"/>
    <x v="5"/>
    <x v="1"/>
  </r>
  <r>
    <x v="102"/>
    <x v="277"/>
    <n v="2.0725388601036268"/>
    <x v="5"/>
    <x v="1"/>
  </r>
  <r>
    <x v="102"/>
    <x v="278"/>
    <n v="5.1813471502590671"/>
    <x v="5"/>
    <x v="1"/>
  </r>
  <r>
    <x v="102"/>
    <x v="279"/>
    <n v="9.8445595854922274"/>
    <x v="5"/>
    <x v="1"/>
  </r>
  <r>
    <x v="102"/>
    <x v="280"/>
    <n v="1.0362694300518134"/>
    <x v="5"/>
    <x v="1"/>
  </r>
  <r>
    <x v="102"/>
    <x v="281"/>
    <n v="2.0725388601036268"/>
    <x v="5"/>
    <x v="1"/>
  </r>
  <r>
    <x v="102"/>
    <x v="282"/>
    <n v="3.6269430051813472"/>
    <x v="5"/>
    <x v="1"/>
  </r>
  <r>
    <x v="102"/>
    <x v="283"/>
    <n v="0"/>
    <x v="5"/>
    <x v="1"/>
  </r>
  <r>
    <x v="102"/>
    <x v="284"/>
    <n v="3.1088082901554404"/>
    <x v="5"/>
    <x v="1"/>
  </r>
  <r>
    <x v="102"/>
    <x v="285"/>
    <n v="0.51813471502590669"/>
    <x v="5"/>
    <x v="1"/>
  </r>
  <r>
    <x v="102"/>
    <x v="286"/>
    <n v="3.1088082901554404"/>
    <x v="5"/>
    <x v="1"/>
  </r>
  <r>
    <x v="102"/>
    <x v="287"/>
    <n v="2.0725388601036268"/>
    <x v="5"/>
    <x v="1"/>
  </r>
  <r>
    <x v="102"/>
    <x v="288"/>
    <n v="0"/>
    <x v="5"/>
    <x v="1"/>
  </r>
  <r>
    <x v="102"/>
    <x v="289"/>
    <n v="0"/>
    <x v="5"/>
    <x v="1"/>
  </r>
  <r>
    <x v="102"/>
    <x v="181"/>
    <n v="0"/>
    <x v="5"/>
    <x v="1"/>
  </r>
  <r>
    <x v="102"/>
    <x v="290"/>
    <n v="4.6632124352331603"/>
    <x v="5"/>
    <x v="1"/>
  </r>
  <r>
    <x v="102"/>
    <x v="291"/>
    <n v="6.7357512953367875"/>
    <x v="5"/>
    <x v="1"/>
  </r>
  <r>
    <x v="102"/>
    <x v="292"/>
    <n v="2.0725388601036268"/>
    <x v="5"/>
    <x v="1"/>
  </r>
  <r>
    <x v="102"/>
    <x v="293"/>
    <n v="63.212435233160619"/>
    <x v="5"/>
    <x v="1"/>
  </r>
  <r>
    <x v="102"/>
    <x v="273"/>
    <n v="3.75"/>
    <x v="6"/>
    <x v="1"/>
  </r>
  <r>
    <x v="102"/>
    <x v="274"/>
    <n v="22.5"/>
    <x v="6"/>
    <x v="1"/>
  </r>
  <r>
    <x v="102"/>
    <x v="275"/>
    <n v="13.75"/>
    <x v="6"/>
    <x v="1"/>
  </r>
  <r>
    <x v="102"/>
    <x v="276"/>
    <n v="1.875"/>
    <x v="6"/>
    <x v="1"/>
  </r>
  <r>
    <x v="102"/>
    <x v="277"/>
    <n v="6.875"/>
    <x v="6"/>
    <x v="1"/>
  </r>
  <r>
    <x v="102"/>
    <x v="278"/>
    <n v="6.25"/>
    <x v="6"/>
    <x v="1"/>
  </r>
  <r>
    <x v="102"/>
    <x v="279"/>
    <n v="5.625"/>
    <x v="6"/>
    <x v="1"/>
  </r>
  <r>
    <x v="102"/>
    <x v="280"/>
    <n v="0.625"/>
    <x v="6"/>
    <x v="1"/>
  </r>
  <r>
    <x v="102"/>
    <x v="281"/>
    <n v="3.125"/>
    <x v="6"/>
    <x v="1"/>
  </r>
  <r>
    <x v="102"/>
    <x v="282"/>
    <n v="2.5"/>
    <x v="6"/>
    <x v="1"/>
  </r>
  <r>
    <x v="102"/>
    <x v="283"/>
    <n v="0"/>
    <x v="6"/>
    <x v="1"/>
  </r>
  <r>
    <x v="102"/>
    <x v="284"/>
    <n v="2.5"/>
    <x v="6"/>
    <x v="1"/>
  </r>
  <r>
    <x v="102"/>
    <x v="285"/>
    <n v="0"/>
    <x v="6"/>
    <x v="1"/>
  </r>
  <r>
    <x v="102"/>
    <x v="286"/>
    <n v="6.875"/>
    <x v="6"/>
    <x v="1"/>
  </r>
  <r>
    <x v="102"/>
    <x v="287"/>
    <n v="0"/>
    <x v="6"/>
    <x v="1"/>
  </r>
  <r>
    <x v="102"/>
    <x v="288"/>
    <n v="1.875"/>
    <x v="6"/>
    <x v="1"/>
  </r>
  <r>
    <x v="102"/>
    <x v="289"/>
    <n v="0.625"/>
    <x v="6"/>
    <x v="1"/>
  </r>
  <r>
    <x v="102"/>
    <x v="181"/>
    <n v="0.625"/>
    <x v="6"/>
    <x v="1"/>
  </r>
  <r>
    <x v="102"/>
    <x v="290"/>
    <n v="1.25"/>
    <x v="6"/>
    <x v="1"/>
  </r>
  <r>
    <x v="102"/>
    <x v="291"/>
    <n v="8.75"/>
    <x v="6"/>
    <x v="1"/>
  </r>
  <r>
    <x v="102"/>
    <x v="292"/>
    <n v="1.875"/>
    <x v="6"/>
    <x v="1"/>
  </r>
  <r>
    <x v="102"/>
    <x v="293"/>
    <n v="51.25"/>
    <x v="6"/>
    <x v="1"/>
  </r>
  <r>
    <x v="102"/>
    <x v="273"/>
    <n v="3.0201342281879193"/>
    <x v="7"/>
    <x v="1"/>
  </r>
  <r>
    <x v="102"/>
    <x v="274"/>
    <n v="14.093959731543624"/>
    <x v="7"/>
    <x v="1"/>
  </r>
  <r>
    <x v="102"/>
    <x v="275"/>
    <n v="10.738255033557047"/>
    <x v="7"/>
    <x v="1"/>
  </r>
  <r>
    <x v="102"/>
    <x v="276"/>
    <n v="2.348993288590604"/>
    <x v="7"/>
    <x v="1"/>
  </r>
  <r>
    <x v="102"/>
    <x v="277"/>
    <n v="5.0335570469798654"/>
    <x v="7"/>
    <x v="1"/>
  </r>
  <r>
    <x v="102"/>
    <x v="278"/>
    <n v="5.3691275167785237"/>
    <x v="7"/>
    <x v="1"/>
  </r>
  <r>
    <x v="102"/>
    <x v="279"/>
    <n v="5.7046979865771812"/>
    <x v="7"/>
    <x v="1"/>
  </r>
  <r>
    <x v="102"/>
    <x v="280"/>
    <n v="0.33557046979865773"/>
    <x v="7"/>
    <x v="1"/>
  </r>
  <r>
    <x v="102"/>
    <x v="281"/>
    <n v="2.0134228187919465"/>
    <x v="7"/>
    <x v="1"/>
  </r>
  <r>
    <x v="102"/>
    <x v="282"/>
    <n v="2.348993288590604"/>
    <x v="7"/>
    <x v="1"/>
  </r>
  <r>
    <x v="102"/>
    <x v="283"/>
    <n v="0"/>
    <x v="7"/>
    <x v="1"/>
  </r>
  <r>
    <x v="102"/>
    <x v="284"/>
    <n v="2.348993288590604"/>
    <x v="7"/>
    <x v="1"/>
  </r>
  <r>
    <x v="102"/>
    <x v="285"/>
    <n v="1.0067114093959733"/>
    <x v="7"/>
    <x v="1"/>
  </r>
  <r>
    <x v="102"/>
    <x v="286"/>
    <n v="7.7181208053691277"/>
    <x v="7"/>
    <x v="1"/>
  </r>
  <r>
    <x v="102"/>
    <x v="287"/>
    <n v="2.348993288590604"/>
    <x v="7"/>
    <x v="1"/>
  </r>
  <r>
    <x v="102"/>
    <x v="288"/>
    <n v="1.0067114093959733"/>
    <x v="7"/>
    <x v="1"/>
  </r>
  <r>
    <x v="102"/>
    <x v="289"/>
    <n v="1.6778523489932886"/>
    <x v="7"/>
    <x v="1"/>
  </r>
  <r>
    <x v="102"/>
    <x v="181"/>
    <n v="0.67114093959731547"/>
    <x v="7"/>
    <x v="1"/>
  </r>
  <r>
    <x v="102"/>
    <x v="290"/>
    <n v="2.6845637583892619"/>
    <x v="7"/>
    <x v="1"/>
  </r>
  <r>
    <x v="102"/>
    <x v="291"/>
    <n v="9.3959731543624159"/>
    <x v="7"/>
    <x v="1"/>
  </r>
  <r>
    <x v="102"/>
    <x v="292"/>
    <n v="0.67114093959731547"/>
    <x v="7"/>
    <x v="1"/>
  </r>
  <r>
    <x v="102"/>
    <x v="293"/>
    <n v="58.724832214765101"/>
    <x v="7"/>
    <x v="1"/>
  </r>
  <r>
    <x v="102"/>
    <x v="273"/>
    <n v="4.395604395604396"/>
    <x v="8"/>
    <x v="1"/>
  </r>
  <r>
    <x v="102"/>
    <x v="274"/>
    <n v="14.285714285714286"/>
    <x v="8"/>
    <x v="1"/>
  </r>
  <r>
    <x v="102"/>
    <x v="275"/>
    <n v="14.652014652014651"/>
    <x v="8"/>
    <x v="1"/>
  </r>
  <r>
    <x v="102"/>
    <x v="276"/>
    <n v="2.197802197802198"/>
    <x v="8"/>
    <x v="1"/>
  </r>
  <r>
    <x v="102"/>
    <x v="277"/>
    <n v="4.0293040293040292"/>
    <x v="8"/>
    <x v="1"/>
  </r>
  <r>
    <x v="102"/>
    <x v="278"/>
    <n v="6.2271062271062272"/>
    <x v="8"/>
    <x v="1"/>
  </r>
  <r>
    <x v="102"/>
    <x v="279"/>
    <n v="5.8608058608058604"/>
    <x v="8"/>
    <x v="1"/>
  </r>
  <r>
    <x v="102"/>
    <x v="280"/>
    <n v="0"/>
    <x v="8"/>
    <x v="1"/>
  </r>
  <r>
    <x v="102"/>
    <x v="281"/>
    <n v="1.4652014652014651"/>
    <x v="8"/>
    <x v="1"/>
  </r>
  <r>
    <x v="102"/>
    <x v="282"/>
    <n v="3.2967032967032965"/>
    <x v="8"/>
    <x v="1"/>
  </r>
  <r>
    <x v="102"/>
    <x v="283"/>
    <n v="0"/>
    <x v="8"/>
    <x v="1"/>
  </r>
  <r>
    <x v="102"/>
    <x v="284"/>
    <n v="2.197802197802198"/>
    <x v="8"/>
    <x v="1"/>
  </r>
  <r>
    <x v="102"/>
    <x v="285"/>
    <n v="0.36630036630036628"/>
    <x v="8"/>
    <x v="1"/>
  </r>
  <r>
    <x v="102"/>
    <x v="286"/>
    <n v="4.0293040293040292"/>
    <x v="8"/>
    <x v="1"/>
  </r>
  <r>
    <x v="102"/>
    <x v="287"/>
    <n v="1.8315018315018314"/>
    <x v="8"/>
    <x v="1"/>
  </r>
  <r>
    <x v="102"/>
    <x v="288"/>
    <n v="0.36630036630036628"/>
    <x v="8"/>
    <x v="1"/>
  </r>
  <r>
    <x v="102"/>
    <x v="289"/>
    <n v="1.8315018315018314"/>
    <x v="8"/>
    <x v="1"/>
  </r>
  <r>
    <x v="102"/>
    <x v="181"/>
    <n v="0.36630036630036628"/>
    <x v="8"/>
    <x v="1"/>
  </r>
  <r>
    <x v="102"/>
    <x v="290"/>
    <n v="5.4945054945054945"/>
    <x v="8"/>
    <x v="1"/>
  </r>
  <r>
    <x v="102"/>
    <x v="291"/>
    <n v="4.395604395604396"/>
    <x v="8"/>
    <x v="1"/>
  </r>
  <r>
    <x v="102"/>
    <x v="292"/>
    <n v="0"/>
    <x v="8"/>
    <x v="1"/>
  </r>
  <r>
    <x v="102"/>
    <x v="293"/>
    <n v="58.608058608058606"/>
    <x v="8"/>
    <x v="1"/>
  </r>
  <r>
    <x v="102"/>
    <x v="273"/>
    <n v="2.6162790697674421"/>
    <x v="9"/>
    <x v="1"/>
  </r>
  <r>
    <x v="102"/>
    <x v="274"/>
    <n v="22.38372093023256"/>
    <x v="9"/>
    <x v="1"/>
  </r>
  <r>
    <x v="102"/>
    <x v="275"/>
    <n v="17.732558139534884"/>
    <x v="9"/>
    <x v="1"/>
  </r>
  <r>
    <x v="102"/>
    <x v="276"/>
    <n v="4.6511627906976747"/>
    <x v="9"/>
    <x v="1"/>
  </r>
  <r>
    <x v="102"/>
    <x v="277"/>
    <n v="4.3604651162790695"/>
    <x v="9"/>
    <x v="1"/>
  </r>
  <r>
    <x v="102"/>
    <x v="278"/>
    <n v="13.081395348837209"/>
    <x v="9"/>
    <x v="1"/>
  </r>
  <r>
    <x v="102"/>
    <x v="279"/>
    <n v="6.1046511627906979"/>
    <x v="9"/>
    <x v="1"/>
  </r>
  <r>
    <x v="102"/>
    <x v="280"/>
    <n v="0.87209302325581395"/>
    <x v="9"/>
    <x v="1"/>
  </r>
  <r>
    <x v="102"/>
    <x v="281"/>
    <n v="2.9069767441860463"/>
    <x v="9"/>
    <x v="1"/>
  </r>
  <r>
    <x v="102"/>
    <x v="282"/>
    <n v="3.1976744186046511"/>
    <x v="9"/>
    <x v="1"/>
  </r>
  <r>
    <x v="102"/>
    <x v="283"/>
    <n v="0.29069767441860467"/>
    <x v="9"/>
    <x v="1"/>
  </r>
  <r>
    <x v="102"/>
    <x v="284"/>
    <n v="0.87209302325581395"/>
    <x v="9"/>
    <x v="1"/>
  </r>
  <r>
    <x v="102"/>
    <x v="285"/>
    <n v="0.58139534883720934"/>
    <x v="9"/>
    <x v="1"/>
  </r>
  <r>
    <x v="102"/>
    <x v="286"/>
    <n v="6.1046511627906979"/>
    <x v="9"/>
    <x v="1"/>
  </r>
  <r>
    <x v="102"/>
    <x v="287"/>
    <n v="1.4534883720930232"/>
    <x v="9"/>
    <x v="1"/>
  </r>
  <r>
    <x v="102"/>
    <x v="288"/>
    <n v="1.7441860465116279"/>
    <x v="9"/>
    <x v="1"/>
  </r>
  <r>
    <x v="102"/>
    <x v="289"/>
    <n v="3.4883720930232558"/>
    <x v="9"/>
    <x v="1"/>
  </r>
  <r>
    <x v="102"/>
    <x v="181"/>
    <n v="1.1627906976744187"/>
    <x v="9"/>
    <x v="1"/>
  </r>
  <r>
    <x v="102"/>
    <x v="290"/>
    <n v="3.7790697674418605"/>
    <x v="9"/>
    <x v="1"/>
  </r>
  <r>
    <x v="102"/>
    <x v="291"/>
    <n v="8.4302325581395348"/>
    <x v="9"/>
    <x v="1"/>
  </r>
  <r>
    <x v="102"/>
    <x v="292"/>
    <n v="1.1627906976744187"/>
    <x v="9"/>
    <x v="1"/>
  </r>
  <r>
    <x v="102"/>
    <x v="293"/>
    <n v="43.604651162790695"/>
    <x v="9"/>
    <x v="1"/>
  </r>
  <r>
    <x v="102"/>
    <x v="273"/>
    <n v="5.668016194331984"/>
    <x v="10"/>
    <x v="1"/>
  </r>
  <r>
    <x v="102"/>
    <x v="274"/>
    <n v="22.267206477732792"/>
    <x v="10"/>
    <x v="1"/>
  </r>
  <r>
    <x v="102"/>
    <x v="275"/>
    <n v="15.384615384615385"/>
    <x v="10"/>
    <x v="1"/>
  </r>
  <r>
    <x v="102"/>
    <x v="276"/>
    <n v="3.6437246963562755"/>
    <x v="10"/>
    <x v="1"/>
  </r>
  <r>
    <x v="102"/>
    <x v="277"/>
    <n v="8.097165991902834"/>
    <x v="10"/>
    <x v="1"/>
  </r>
  <r>
    <x v="102"/>
    <x v="278"/>
    <n v="2.42914979757085"/>
    <x v="10"/>
    <x v="1"/>
  </r>
  <r>
    <x v="102"/>
    <x v="279"/>
    <n v="6.0728744939271255"/>
    <x v="10"/>
    <x v="1"/>
  </r>
  <r>
    <x v="102"/>
    <x v="280"/>
    <n v="0.80971659919028338"/>
    <x v="10"/>
    <x v="1"/>
  </r>
  <r>
    <x v="102"/>
    <x v="281"/>
    <n v="6.4777327935222671"/>
    <x v="10"/>
    <x v="1"/>
  </r>
  <r>
    <x v="102"/>
    <x v="282"/>
    <n v="3.6437246963562755"/>
    <x v="10"/>
    <x v="1"/>
  </r>
  <r>
    <x v="102"/>
    <x v="283"/>
    <n v="0"/>
    <x v="10"/>
    <x v="1"/>
  </r>
  <r>
    <x v="102"/>
    <x v="284"/>
    <n v="12.145748987854251"/>
    <x v="10"/>
    <x v="1"/>
  </r>
  <r>
    <x v="102"/>
    <x v="285"/>
    <n v="0.40485829959514169"/>
    <x v="10"/>
    <x v="1"/>
  </r>
  <r>
    <x v="102"/>
    <x v="286"/>
    <n v="6.0728744939271255"/>
    <x v="10"/>
    <x v="1"/>
  </r>
  <r>
    <x v="102"/>
    <x v="287"/>
    <n v="6.4777327935222671"/>
    <x v="10"/>
    <x v="1"/>
  </r>
  <r>
    <x v="102"/>
    <x v="288"/>
    <n v="1.6194331983805668"/>
    <x v="10"/>
    <x v="1"/>
  </r>
  <r>
    <x v="102"/>
    <x v="289"/>
    <n v="2.0242914979757085"/>
    <x v="10"/>
    <x v="1"/>
  </r>
  <r>
    <x v="102"/>
    <x v="181"/>
    <n v="0.40485829959514169"/>
    <x v="10"/>
    <x v="1"/>
  </r>
  <r>
    <x v="102"/>
    <x v="290"/>
    <n v="12.550607287449393"/>
    <x v="10"/>
    <x v="1"/>
  </r>
  <r>
    <x v="102"/>
    <x v="291"/>
    <n v="9.3117408906882595"/>
    <x v="10"/>
    <x v="1"/>
  </r>
  <r>
    <x v="102"/>
    <x v="292"/>
    <n v="1.6194331983805668"/>
    <x v="10"/>
    <x v="1"/>
  </r>
  <r>
    <x v="102"/>
    <x v="293"/>
    <n v="38.866396761133601"/>
    <x v="10"/>
    <x v="1"/>
  </r>
  <r>
    <x v="102"/>
    <x v="273"/>
    <n v="2.5925925925925926"/>
    <x v="11"/>
    <x v="1"/>
  </r>
  <r>
    <x v="102"/>
    <x v="274"/>
    <n v="22.222222222222221"/>
    <x v="11"/>
    <x v="1"/>
  </r>
  <r>
    <x v="102"/>
    <x v="275"/>
    <n v="20.37037037037037"/>
    <x v="11"/>
    <x v="1"/>
  </r>
  <r>
    <x v="102"/>
    <x v="276"/>
    <n v="3.7037037037037037"/>
    <x v="11"/>
    <x v="1"/>
  </r>
  <r>
    <x v="102"/>
    <x v="277"/>
    <n v="4.8148148148148149"/>
    <x v="11"/>
    <x v="1"/>
  </r>
  <r>
    <x v="102"/>
    <x v="278"/>
    <n v="13.333333333333334"/>
    <x v="11"/>
    <x v="1"/>
  </r>
  <r>
    <x v="102"/>
    <x v="279"/>
    <n v="5.9259259259259256"/>
    <x v="11"/>
    <x v="1"/>
  </r>
  <r>
    <x v="102"/>
    <x v="280"/>
    <n v="0.37037037037037035"/>
    <x v="11"/>
    <x v="1"/>
  </r>
  <r>
    <x v="102"/>
    <x v="281"/>
    <n v="2.9629629629629628"/>
    <x v="11"/>
    <x v="1"/>
  </r>
  <r>
    <x v="102"/>
    <x v="282"/>
    <n v="5.1851851851851851"/>
    <x v="11"/>
    <x v="1"/>
  </r>
  <r>
    <x v="102"/>
    <x v="283"/>
    <n v="0"/>
    <x v="11"/>
    <x v="1"/>
  </r>
  <r>
    <x v="102"/>
    <x v="284"/>
    <n v="5.9259259259259256"/>
    <x v="11"/>
    <x v="1"/>
  </r>
  <r>
    <x v="102"/>
    <x v="285"/>
    <n v="1.4814814814814814"/>
    <x v="11"/>
    <x v="1"/>
  </r>
  <r>
    <x v="102"/>
    <x v="286"/>
    <n v="4.0740740740740744"/>
    <x v="11"/>
    <x v="1"/>
  </r>
  <r>
    <x v="102"/>
    <x v="287"/>
    <n v="0.7407407407407407"/>
    <x v="11"/>
    <x v="1"/>
  </r>
  <r>
    <x v="102"/>
    <x v="288"/>
    <n v="0.7407407407407407"/>
    <x v="11"/>
    <x v="1"/>
  </r>
  <r>
    <x v="102"/>
    <x v="289"/>
    <n v="3.7037037037037037"/>
    <x v="11"/>
    <x v="1"/>
  </r>
  <r>
    <x v="102"/>
    <x v="181"/>
    <n v="0.7407407407407407"/>
    <x v="11"/>
    <x v="1"/>
  </r>
  <r>
    <x v="102"/>
    <x v="290"/>
    <n v="4.4444444444444446"/>
    <x v="11"/>
    <x v="1"/>
  </r>
  <r>
    <x v="102"/>
    <x v="291"/>
    <n v="7.7777777777777777"/>
    <x v="11"/>
    <x v="1"/>
  </r>
  <r>
    <x v="102"/>
    <x v="292"/>
    <n v="1.1111111111111112"/>
    <x v="11"/>
    <x v="1"/>
  </r>
  <r>
    <x v="102"/>
    <x v="293"/>
    <n v="43.333333333333336"/>
    <x v="11"/>
    <x v="1"/>
  </r>
  <r>
    <x v="102"/>
    <x v="273"/>
    <n v="5.4421768707482991"/>
    <x v="12"/>
    <x v="1"/>
  </r>
  <r>
    <x v="102"/>
    <x v="274"/>
    <n v="14.285714285714286"/>
    <x v="12"/>
    <x v="1"/>
  </r>
  <r>
    <x v="102"/>
    <x v="275"/>
    <n v="14.285714285714286"/>
    <x v="12"/>
    <x v="1"/>
  </r>
  <r>
    <x v="102"/>
    <x v="276"/>
    <n v="2.7210884353741496"/>
    <x v="12"/>
    <x v="1"/>
  </r>
  <r>
    <x v="102"/>
    <x v="277"/>
    <n v="5.4421768707482991"/>
    <x v="12"/>
    <x v="1"/>
  </r>
  <r>
    <x v="102"/>
    <x v="278"/>
    <n v="2.0408163265306123"/>
    <x v="12"/>
    <x v="1"/>
  </r>
  <r>
    <x v="102"/>
    <x v="279"/>
    <n v="7.4829931972789119"/>
    <x v="12"/>
    <x v="1"/>
  </r>
  <r>
    <x v="102"/>
    <x v="280"/>
    <n v="1.3605442176870748"/>
    <x v="12"/>
    <x v="1"/>
  </r>
  <r>
    <x v="102"/>
    <x v="281"/>
    <n v="3.4013605442176869"/>
    <x v="12"/>
    <x v="1"/>
  </r>
  <r>
    <x v="102"/>
    <x v="282"/>
    <n v="1.7006802721088434"/>
    <x v="12"/>
    <x v="1"/>
  </r>
  <r>
    <x v="102"/>
    <x v="283"/>
    <n v="0.3401360544217687"/>
    <x v="12"/>
    <x v="1"/>
  </r>
  <r>
    <x v="102"/>
    <x v="284"/>
    <n v="1.7006802721088434"/>
    <x v="12"/>
    <x v="1"/>
  </r>
  <r>
    <x v="102"/>
    <x v="285"/>
    <n v="4.7619047619047619"/>
    <x v="12"/>
    <x v="1"/>
  </r>
  <r>
    <x v="102"/>
    <x v="286"/>
    <n v="5.4421768707482991"/>
    <x v="12"/>
    <x v="1"/>
  </r>
  <r>
    <x v="102"/>
    <x v="287"/>
    <n v="3.0612244897959182"/>
    <x v="12"/>
    <x v="1"/>
  </r>
  <r>
    <x v="102"/>
    <x v="288"/>
    <n v="1.3605442176870748"/>
    <x v="12"/>
    <x v="1"/>
  </r>
  <r>
    <x v="102"/>
    <x v="289"/>
    <n v="2.7210884353741496"/>
    <x v="12"/>
    <x v="1"/>
  </r>
  <r>
    <x v="102"/>
    <x v="181"/>
    <n v="0.3401360544217687"/>
    <x v="12"/>
    <x v="1"/>
  </r>
  <r>
    <x v="102"/>
    <x v="290"/>
    <n v="2.3809523809523809"/>
    <x v="12"/>
    <x v="1"/>
  </r>
  <r>
    <x v="102"/>
    <x v="291"/>
    <n v="9.183673469387756"/>
    <x v="12"/>
    <x v="1"/>
  </r>
  <r>
    <x v="102"/>
    <x v="292"/>
    <n v="2.0408163265306123"/>
    <x v="12"/>
    <x v="1"/>
  </r>
  <r>
    <x v="102"/>
    <x v="293"/>
    <n v="51.700680272108841"/>
    <x v="12"/>
    <x v="1"/>
  </r>
  <r>
    <x v="102"/>
    <x v="273"/>
    <n v="1.9230769230769231"/>
    <x v="13"/>
    <x v="1"/>
  </r>
  <r>
    <x v="102"/>
    <x v="274"/>
    <n v="18.589743589743591"/>
    <x v="13"/>
    <x v="1"/>
  </r>
  <r>
    <x v="102"/>
    <x v="275"/>
    <n v="29.487179487179485"/>
    <x v="13"/>
    <x v="1"/>
  </r>
  <r>
    <x v="102"/>
    <x v="276"/>
    <n v="3.2051282051282053"/>
    <x v="13"/>
    <x v="1"/>
  </r>
  <r>
    <x v="102"/>
    <x v="277"/>
    <n v="8.3333333333333339"/>
    <x v="13"/>
    <x v="1"/>
  </r>
  <r>
    <x v="102"/>
    <x v="278"/>
    <n v="2.5641025641025643"/>
    <x v="13"/>
    <x v="1"/>
  </r>
  <r>
    <x v="102"/>
    <x v="279"/>
    <n v="5.7692307692307692"/>
    <x v="13"/>
    <x v="1"/>
  </r>
  <r>
    <x v="102"/>
    <x v="280"/>
    <n v="1.2820512820512822"/>
    <x v="13"/>
    <x v="1"/>
  </r>
  <r>
    <x v="102"/>
    <x v="281"/>
    <n v="5.1282051282051286"/>
    <x v="13"/>
    <x v="1"/>
  </r>
  <r>
    <x v="102"/>
    <x v="282"/>
    <n v="5.1282051282051286"/>
    <x v="13"/>
    <x v="1"/>
  </r>
  <r>
    <x v="102"/>
    <x v="283"/>
    <n v="0"/>
    <x v="13"/>
    <x v="1"/>
  </r>
  <r>
    <x v="102"/>
    <x v="284"/>
    <n v="3.8461538461538463"/>
    <x v="13"/>
    <x v="1"/>
  </r>
  <r>
    <x v="102"/>
    <x v="285"/>
    <n v="0.64102564102564108"/>
    <x v="13"/>
    <x v="1"/>
  </r>
  <r>
    <x v="102"/>
    <x v="286"/>
    <n v="4.4871794871794872"/>
    <x v="13"/>
    <x v="1"/>
  </r>
  <r>
    <x v="102"/>
    <x v="287"/>
    <n v="1.9230769230769231"/>
    <x v="13"/>
    <x v="1"/>
  </r>
  <r>
    <x v="102"/>
    <x v="288"/>
    <n v="0.64102564102564108"/>
    <x v="13"/>
    <x v="1"/>
  </r>
  <r>
    <x v="102"/>
    <x v="289"/>
    <n v="1.9230769230769231"/>
    <x v="13"/>
    <x v="1"/>
  </r>
  <r>
    <x v="102"/>
    <x v="181"/>
    <n v="1.2820512820512822"/>
    <x v="13"/>
    <x v="1"/>
  </r>
  <r>
    <x v="102"/>
    <x v="290"/>
    <n v="1.9230769230769231"/>
    <x v="13"/>
    <x v="1"/>
  </r>
  <r>
    <x v="102"/>
    <x v="291"/>
    <n v="10.256410256410257"/>
    <x v="13"/>
    <x v="1"/>
  </r>
  <r>
    <x v="102"/>
    <x v="292"/>
    <n v="1.2820512820512822"/>
    <x v="13"/>
    <x v="1"/>
  </r>
  <r>
    <x v="102"/>
    <x v="293"/>
    <n v="46.153846153846153"/>
    <x v="13"/>
    <x v="1"/>
  </r>
  <r>
    <x v="102"/>
    <x v="273"/>
    <n v="8.7837837837837842"/>
    <x v="14"/>
    <x v="1"/>
  </r>
  <r>
    <x v="102"/>
    <x v="274"/>
    <n v="13.513513513513514"/>
    <x v="14"/>
    <x v="1"/>
  </r>
  <r>
    <x v="102"/>
    <x v="275"/>
    <n v="12.162162162162161"/>
    <x v="14"/>
    <x v="1"/>
  </r>
  <r>
    <x v="102"/>
    <x v="276"/>
    <n v="4.0540540540540544"/>
    <x v="14"/>
    <x v="1"/>
  </r>
  <r>
    <x v="102"/>
    <x v="277"/>
    <n v="6.0810810810810807"/>
    <x v="14"/>
    <x v="1"/>
  </r>
  <r>
    <x v="102"/>
    <x v="278"/>
    <n v="16.891891891891891"/>
    <x v="14"/>
    <x v="1"/>
  </r>
  <r>
    <x v="102"/>
    <x v="279"/>
    <n v="14.864864864864865"/>
    <x v="14"/>
    <x v="1"/>
  </r>
  <r>
    <x v="102"/>
    <x v="280"/>
    <n v="2.7027027027027026"/>
    <x v="14"/>
    <x v="1"/>
  </r>
  <r>
    <x v="102"/>
    <x v="281"/>
    <n v="2.7027027027027026"/>
    <x v="14"/>
    <x v="1"/>
  </r>
  <r>
    <x v="102"/>
    <x v="282"/>
    <n v="4.0540540540540544"/>
    <x v="14"/>
    <x v="1"/>
  </r>
  <r>
    <x v="102"/>
    <x v="283"/>
    <n v="0"/>
    <x v="14"/>
    <x v="1"/>
  </r>
  <r>
    <x v="102"/>
    <x v="284"/>
    <n v="2.7027027027027026"/>
    <x v="14"/>
    <x v="1"/>
  </r>
  <r>
    <x v="102"/>
    <x v="285"/>
    <n v="4.7297297297297298"/>
    <x v="14"/>
    <x v="1"/>
  </r>
  <r>
    <x v="102"/>
    <x v="286"/>
    <n v="6.0810810810810807"/>
    <x v="14"/>
    <x v="1"/>
  </r>
  <r>
    <x v="102"/>
    <x v="287"/>
    <n v="0"/>
    <x v="14"/>
    <x v="1"/>
  </r>
  <r>
    <x v="102"/>
    <x v="288"/>
    <n v="7.4324324324324325"/>
    <x v="14"/>
    <x v="1"/>
  </r>
  <r>
    <x v="102"/>
    <x v="289"/>
    <n v="1.3513513513513513"/>
    <x v="14"/>
    <x v="1"/>
  </r>
  <r>
    <x v="102"/>
    <x v="181"/>
    <n v="0.67567567567567566"/>
    <x v="14"/>
    <x v="1"/>
  </r>
  <r>
    <x v="102"/>
    <x v="290"/>
    <n v="6.756756756756757"/>
    <x v="14"/>
    <x v="1"/>
  </r>
  <r>
    <x v="102"/>
    <x v="291"/>
    <n v="8.1081081081081088"/>
    <x v="14"/>
    <x v="1"/>
  </r>
  <r>
    <x v="102"/>
    <x v="292"/>
    <n v="2.0270270270270272"/>
    <x v="14"/>
    <x v="1"/>
  </r>
  <r>
    <x v="102"/>
    <x v="293"/>
    <n v="35.135135135135137"/>
    <x v="14"/>
    <x v="1"/>
  </r>
  <r>
    <x v="102"/>
    <x v="273"/>
    <n v="4.7297297297297298"/>
    <x v="15"/>
    <x v="1"/>
  </r>
  <r>
    <x v="102"/>
    <x v="274"/>
    <n v="29.72972972972973"/>
    <x v="15"/>
    <x v="1"/>
  </r>
  <r>
    <x v="102"/>
    <x v="275"/>
    <n v="12.162162162162161"/>
    <x v="15"/>
    <x v="1"/>
  </r>
  <r>
    <x v="102"/>
    <x v="276"/>
    <n v="4.0540540540540544"/>
    <x v="15"/>
    <x v="1"/>
  </r>
  <r>
    <x v="102"/>
    <x v="277"/>
    <n v="12.837837837837839"/>
    <x v="15"/>
    <x v="1"/>
  </r>
  <r>
    <x v="102"/>
    <x v="278"/>
    <n v="4.0540540540540544"/>
    <x v="15"/>
    <x v="1"/>
  </r>
  <r>
    <x v="102"/>
    <x v="279"/>
    <n v="6.756756756756757"/>
    <x v="15"/>
    <x v="1"/>
  </r>
  <r>
    <x v="102"/>
    <x v="280"/>
    <n v="0"/>
    <x v="15"/>
    <x v="1"/>
  </r>
  <r>
    <x v="102"/>
    <x v="281"/>
    <n v="3.3783783783783785"/>
    <x v="15"/>
    <x v="1"/>
  </r>
  <r>
    <x v="102"/>
    <x v="282"/>
    <n v="10.135135135135135"/>
    <x v="15"/>
    <x v="1"/>
  </r>
  <r>
    <x v="102"/>
    <x v="283"/>
    <n v="1.3513513513513513"/>
    <x v="15"/>
    <x v="1"/>
  </r>
  <r>
    <x v="102"/>
    <x v="284"/>
    <n v="7.4324324324324325"/>
    <x v="15"/>
    <x v="1"/>
  </r>
  <r>
    <x v="102"/>
    <x v="285"/>
    <n v="2.0270270270270272"/>
    <x v="15"/>
    <x v="1"/>
  </r>
  <r>
    <x v="102"/>
    <x v="286"/>
    <n v="8.7837837837837842"/>
    <x v="15"/>
    <x v="1"/>
  </r>
  <r>
    <x v="102"/>
    <x v="287"/>
    <n v="0.67567567567567566"/>
    <x v="15"/>
    <x v="1"/>
  </r>
  <r>
    <x v="102"/>
    <x v="288"/>
    <n v="1.3513513513513513"/>
    <x v="15"/>
    <x v="1"/>
  </r>
  <r>
    <x v="102"/>
    <x v="289"/>
    <n v="2.7027027027027026"/>
    <x v="15"/>
    <x v="1"/>
  </r>
  <r>
    <x v="102"/>
    <x v="181"/>
    <n v="0.67567567567567566"/>
    <x v="15"/>
    <x v="1"/>
  </r>
  <r>
    <x v="102"/>
    <x v="290"/>
    <n v="0.67567567567567566"/>
    <x v="15"/>
    <x v="1"/>
  </r>
  <r>
    <x v="102"/>
    <x v="291"/>
    <n v="8.1081081081081088"/>
    <x v="15"/>
    <x v="1"/>
  </r>
  <r>
    <x v="102"/>
    <x v="292"/>
    <n v="4.7297297297297298"/>
    <x v="15"/>
    <x v="1"/>
  </r>
  <r>
    <x v="102"/>
    <x v="293"/>
    <n v="40.54054054054054"/>
    <x v="15"/>
    <x v="1"/>
  </r>
  <r>
    <x v="102"/>
    <x v="273"/>
    <n v="7.0707070707070709"/>
    <x v="16"/>
    <x v="1"/>
  </r>
  <r>
    <x v="102"/>
    <x v="274"/>
    <n v="10.1010101010101"/>
    <x v="16"/>
    <x v="1"/>
  </r>
  <r>
    <x v="102"/>
    <x v="275"/>
    <n v="15.488215488215488"/>
    <x v="16"/>
    <x v="1"/>
  </r>
  <r>
    <x v="102"/>
    <x v="276"/>
    <n v="3.7037037037037037"/>
    <x v="16"/>
    <x v="1"/>
  </r>
  <r>
    <x v="102"/>
    <x v="277"/>
    <n v="6.3973063973063971"/>
    <x v="16"/>
    <x v="1"/>
  </r>
  <r>
    <x v="102"/>
    <x v="278"/>
    <n v="3.3670033670033672"/>
    <x v="16"/>
    <x v="1"/>
  </r>
  <r>
    <x v="102"/>
    <x v="279"/>
    <n v="7.7441077441077439"/>
    <x v="16"/>
    <x v="1"/>
  </r>
  <r>
    <x v="102"/>
    <x v="280"/>
    <n v="0.67340067340067344"/>
    <x v="16"/>
    <x v="1"/>
  </r>
  <r>
    <x v="102"/>
    <x v="281"/>
    <n v="2.6936026936026938"/>
    <x v="16"/>
    <x v="1"/>
  </r>
  <r>
    <x v="102"/>
    <x v="282"/>
    <n v="4.7138047138047137"/>
    <x v="16"/>
    <x v="1"/>
  </r>
  <r>
    <x v="102"/>
    <x v="283"/>
    <n v="0"/>
    <x v="16"/>
    <x v="1"/>
  </r>
  <r>
    <x v="102"/>
    <x v="284"/>
    <n v="4.3771043771043772"/>
    <x v="16"/>
    <x v="1"/>
  </r>
  <r>
    <x v="102"/>
    <x v="285"/>
    <n v="0.67340067340067344"/>
    <x v="16"/>
    <x v="1"/>
  </r>
  <r>
    <x v="102"/>
    <x v="286"/>
    <n v="5.3872053872053876"/>
    <x v="16"/>
    <x v="1"/>
  </r>
  <r>
    <x v="102"/>
    <x v="287"/>
    <n v="2.3569023569023568"/>
    <x v="16"/>
    <x v="1"/>
  </r>
  <r>
    <x v="102"/>
    <x v="288"/>
    <n v="0.67340067340067344"/>
    <x v="16"/>
    <x v="1"/>
  </r>
  <r>
    <x v="102"/>
    <x v="289"/>
    <n v="2.3569023569023568"/>
    <x v="16"/>
    <x v="1"/>
  </r>
  <r>
    <x v="102"/>
    <x v="181"/>
    <n v="1.0101010101010102"/>
    <x v="16"/>
    <x v="1"/>
  </r>
  <r>
    <x v="102"/>
    <x v="290"/>
    <n v="8.7542087542087543"/>
    <x v="16"/>
    <x v="1"/>
  </r>
  <r>
    <x v="102"/>
    <x v="291"/>
    <n v="11.784511784511784"/>
    <x v="16"/>
    <x v="1"/>
  </r>
  <r>
    <x v="102"/>
    <x v="292"/>
    <n v="2.3569023569023568"/>
    <x v="16"/>
    <x v="1"/>
  </r>
  <r>
    <x v="102"/>
    <x v="293"/>
    <n v="48.821548821548824"/>
    <x v="16"/>
    <x v="1"/>
  </r>
  <r>
    <x v="103"/>
    <x v="294"/>
    <n v="643.17659762201754"/>
    <x v="0"/>
    <x v="0"/>
  </r>
  <r>
    <x v="103"/>
    <x v="295"/>
    <n v="376.69051645709465"/>
    <x v="0"/>
    <x v="0"/>
  </r>
  <r>
    <x v="103"/>
    <x v="296"/>
    <n v="1015.4233629359832"/>
    <x v="0"/>
    <x v="0"/>
  </r>
  <r>
    <x v="103"/>
    <x v="297"/>
    <n v="68.307611983919543"/>
    <x v="0"/>
    <x v="0"/>
  </r>
  <r>
    <x v="103"/>
    <x v="298"/>
    <n v="40.062917528009486"/>
    <x v="0"/>
    <x v="0"/>
  </r>
  <r>
    <x v="103"/>
    <x v="299"/>
    <n v="107.80798338039341"/>
    <x v="0"/>
    <x v="0"/>
  </r>
  <r>
    <x v="103"/>
    <x v="294"/>
    <n v="495.81818437929809"/>
    <x v="1"/>
    <x v="0"/>
  </r>
  <r>
    <x v="103"/>
    <x v="295"/>
    <n v="339.11581428034975"/>
    <x v="1"/>
    <x v="0"/>
  </r>
  <r>
    <x v="103"/>
    <x v="296"/>
    <n v="829.47876924418688"/>
    <x v="1"/>
    <x v="0"/>
  </r>
  <r>
    <x v="103"/>
    <x v="297"/>
    <n v="73.948275529781526"/>
    <x v="1"/>
    <x v="0"/>
  </r>
  <r>
    <x v="103"/>
    <x v="298"/>
    <n v="50.91419447203463"/>
    <x v="1"/>
    <x v="0"/>
  </r>
  <r>
    <x v="103"/>
    <x v="299"/>
    <n v="123.73739125050295"/>
    <x v="1"/>
    <x v="0"/>
  </r>
  <r>
    <x v="103"/>
    <x v="294"/>
    <n v="539.65196832336642"/>
    <x v="2"/>
    <x v="0"/>
  </r>
  <r>
    <x v="103"/>
    <x v="295"/>
    <n v="370.52899487247851"/>
    <x v="2"/>
    <x v="0"/>
  </r>
  <r>
    <x v="103"/>
    <x v="296"/>
    <n v="910.92622708745546"/>
    <x v="2"/>
    <x v="0"/>
  </r>
  <r>
    <x v="103"/>
    <x v="297"/>
    <n v="55.900964002711412"/>
    <x v="2"/>
    <x v="0"/>
  </r>
  <r>
    <x v="103"/>
    <x v="298"/>
    <n v="38.286385669917728"/>
    <x v="2"/>
    <x v="0"/>
  </r>
  <r>
    <x v="103"/>
    <x v="299"/>
    <n v="94.305613214201884"/>
    <x v="2"/>
    <x v="0"/>
  </r>
  <r>
    <x v="103"/>
    <x v="294"/>
    <n v="858.05011168995873"/>
    <x v="3"/>
    <x v="0"/>
  </r>
  <r>
    <x v="103"/>
    <x v="295"/>
    <n v="330.72474802551159"/>
    <x v="3"/>
    <x v="0"/>
  </r>
  <r>
    <x v="103"/>
    <x v="296"/>
    <n v="1186.348507320613"/>
    <x v="3"/>
    <x v="0"/>
  </r>
  <r>
    <x v="103"/>
    <x v="297"/>
    <n v="71.147165109812875"/>
    <x v="3"/>
    <x v="0"/>
  </r>
  <r>
    <x v="103"/>
    <x v="298"/>
    <n v="27.589114386057755"/>
    <x v="3"/>
    <x v="0"/>
  </r>
  <r>
    <x v="103"/>
    <x v="299"/>
    <n v="98.368768884465979"/>
    <x v="3"/>
    <x v="0"/>
  </r>
  <r>
    <x v="103"/>
    <x v="294"/>
    <n v="722.31166008283526"/>
    <x v="4"/>
    <x v="0"/>
  </r>
  <r>
    <x v="103"/>
    <x v="295"/>
    <n v="395.61895988076498"/>
    <x v="4"/>
    <x v="0"/>
  </r>
  <r>
    <x v="103"/>
    <x v="296"/>
    <n v="1119.6303441057012"/>
    <x v="4"/>
    <x v="0"/>
  </r>
  <r>
    <x v="103"/>
    <x v="297"/>
    <n v="72.5500674034637"/>
    <x v="4"/>
    <x v="0"/>
  </r>
  <r>
    <x v="103"/>
    <x v="298"/>
    <n v="40.158162079779849"/>
    <x v="4"/>
    <x v="0"/>
  </r>
  <r>
    <x v="103"/>
    <x v="299"/>
    <n v="112.45735244328776"/>
    <x v="4"/>
    <x v="0"/>
  </r>
  <r>
    <x v="103"/>
    <x v="294"/>
    <n v="729.74629789549567"/>
    <x v="5"/>
    <x v="0"/>
  </r>
  <r>
    <x v="103"/>
    <x v="295"/>
    <n v="407.28295591291982"/>
    <x v="5"/>
    <x v="0"/>
  </r>
  <r>
    <x v="103"/>
    <x v="296"/>
    <n v="1141.2032750746951"/>
    <x v="5"/>
    <x v="0"/>
  </r>
  <r>
    <x v="103"/>
    <x v="297"/>
    <n v="71.821932113651499"/>
    <x v="5"/>
    <x v="0"/>
  </r>
  <r>
    <x v="103"/>
    <x v="298"/>
    <n v="40.920340510656075"/>
    <x v="5"/>
    <x v="0"/>
  </r>
  <r>
    <x v="103"/>
    <x v="299"/>
    <n v="112.31769778985456"/>
    <x v="5"/>
    <x v="0"/>
  </r>
  <r>
    <x v="103"/>
    <x v="294"/>
    <n v="789.90253633514556"/>
    <x v="6"/>
    <x v="0"/>
  </r>
  <r>
    <x v="103"/>
    <x v="295"/>
    <n v="530.76521533227594"/>
    <x v="6"/>
    <x v="0"/>
  </r>
  <r>
    <x v="103"/>
    <x v="296"/>
    <n v="1320.7943795140225"/>
    <x v="6"/>
    <x v="0"/>
  </r>
  <r>
    <x v="103"/>
    <x v="297"/>
    <n v="66.3350682776356"/>
    <x v="6"/>
    <x v="0"/>
  </r>
  <r>
    <x v="103"/>
    <x v="298"/>
    <n v="44.689801142591492"/>
    <x v="6"/>
    <x v="0"/>
  </r>
  <r>
    <x v="103"/>
    <x v="299"/>
    <n v="110.91872897671777"/>
    <x v="6"/>
    <x v="0"/>
  </r>
  <r>
    <x v="103"/>
    <x v="294"/>
    <n v="678.66733569761789"/>
    <x v="7"/>
    <x v="0"/>
  </r>
  <r>
    <x v="103"/>
    <x v="295"/>
    <n v="324.36166784123913"/>
    <x v="7"/>
    <x v="0"/>
  </r>
  <r>
    <x v="103"/>
    <x v="296"/>
    <n v="1006.3713265557216"/>
    <x v="7"/>
    <x v="0"/>
  </r>
  <r>
    <x v="103"/>
    <x v="297"/>
    <n v="73.237482269527135"/>
    <x v="7"/>
    <x v="0"/>
  </r>
  <r>
    <x v="103"/>
    <x v="298"/>
    <n v="35.371225959485471"/>
    <x v="7"/>
    <x v="0"/>
  </r>
  <r>
    <x v="103"/>
    <x v="299"/>
    <n v="108.60122229018585"/>
    <x v="7"/>
    <x v="0"/>
  </r>
  <r>
    <x v="103"/>
    <x v="294"/>
    <n v="711.84721492058691"/>
    <x v="8"/>
    <x v="0"/>
  </r>
  <r>
    <x v="103"/>
    <x v="295"/>
    <n v="358.89798511797164"/>
    <x v="8"/>
    <x v="0"/>
  </r>
  <r>
    <x v="103"/>
    <x v="296"/>
    <n v="1069.2164224605192"/>
    <x v="8"/>
    <x v="0"/>
  </r>
  <r>
    <x v="103"/>
    <x v="297"/>
    <n v="79.233877279146583"/>
    <x v="8"/>
    <x v="0"/>
  </r>
  <r>
    <x v="103"/>
    <x v="298"/>
    <n v="40.206731823357664"/>
    <x v="8"/>
    <x v="0"/>
  </r>
  <r>
    <x v="103"/>
    <x v="299"/>
    <n v="119.01172193465148"/>
    <x v="8"/>
    <x v="0"/>
  </r>
  <r>
    <x v="103"/>
    <x v="294"/>
    <n v="817.78486985318318"/>
    <x v="9"/>
    <x v="0"/>
  </r>
  <r>
    <x v="103"/>
    <x v="295"/>
    <n v="360.15741107153855"/>
    <x v="9"/>
    <x v="0"/>
  </r>
  <r>
    <x v="103"/>
    <x v="296"/>
    <n v="1176.723559005093"/>
    <x v="9"/>
    <x v="0"/>
  </r>
  <r>
    <x v="103"/>
    <x v="297"/>
    <n v="80.895556136629452"/>
    <x v="9"/>
    <x v="0"/>
  </r>
  <r>
    <x v="103"/>
    <x v="298"/>
    <n v="35.33065907522429"/>
    <x v="9"/>
    <x v="0"/>
  </r>
  <r>
    <x v="103"/>
    <x v="299"/>
    <n v="116.53459213118118"/>
    <x v="9"/>
    <x v="0"/>
  </r>
  <r>
    <x v="103"/>
    <x v="294"/>
    <n v="749.77792667565177"/>
    <x v="10"/>
    <x v="0"/>
  </r>
  <r>
    <x v="103"/>
    <x v="295"/>
    <n v="329.41025164789414"/>
    <x v="10"/>
    <x v="0"/>
  </r>
  <r>
    <x v="103"/>
    <x v="296"/>
    <n v="1083.2156898674828"/>
    <x v="10"/>
    <x v="0"/>
  </r>
  <r>
    <x v="103"/>
    <x v="297"/>
    <n v="77.851273135216985"/>
    <x v="10"/>
    <x v="0"/>
  </r>
  <r>
    <x v="103"/>
    <x v="298"/>
    <n v="34.578976692320389"/>
    <x v="10"/>
    <x v="0"/>
  </r>
  <r>
    <x v="103"/>
    <x v="299"/>
    <n v="112.47293036502823"/>
    <x v="10"/>
    <x v="0"/>
  </r>
  <r>
    <x v="103"/>
    <x v="294"/>
    <n v="904.88175680676147"/>
    <x v="11"/>
    <x v="0"/>
  </r>
  <r>
    <x v="103"/>
    <x v="295"/>
    <n v="294.48924731182808"/>
    <x v="11"/>
    <x v="0"/>
  </r>
  <r>
    <x v="103"/>
    <x v="296"/>
    <n v="1195.8904148154202"/>
    <x v="11"/>
    <x v="0"/>
  </r>
  <r>
    <x v="103"/>
    <x v="297"/>
    <n v="83.913161711104735"/>
    <x v="11"/>
    <x v="0"/>
  </r>
  <r>
    <x v="103"/>
    <x v="298"/>
    <n v="26.261536617523671"/>
    <x v="11"/>
    <x v="0"/>
  </r>
  <r>
    <x v="103"/>
    <x v="299"/>
    <n v="110.89951257421187"/>
    <x v="11"/>
    <x v="0"/>
  </r>
  <r>
    <x v="103"/>
    <x v="294"/>
    <n v="759.88355991162109"/>
    <x v="12"/>
    <x v="0"/>
  </r>
  <r>
    <x v="103"/>
    <x v="295"/>
    <n v="379.75485799701039"/>
    <x v="12"/>
    <x v="0"/>
  </r>
  <r>
    <x v="103"/>
    <x v="296"/>
    <n v="1132.1733459019977"/>
    <x v="12"/>
    <x v="0"/>
  </r>
  <r>
    <x v="103"/>
    <x v="297"/>
    <n v="81.00470223018749"/>
    <x v="12"/>
    <x v="0"/>
  </r>
  <r>
    <x v="103"/>
    <x v="298"/>
    <n v="40.558109833971905"/>
    <x v="12"/>
    <x v="0"/>
  </r>
  <r>
    <x v="103"/>
    <x v="299"/>
    <n v="120.55035135462882"/>
    <x v="12"/>
    <x v="0"/>
  </r>
  <r>
    <x v="103"/>
    <x v="294"/>
    <n v="981.95942652915357"/>
    <x v="13"/>
    <x v="0"/>
  </r>
  <r>
    <x v="103"/>
    <x v="295"/>
    <n v="381.18548199522434"/>
    <x v="13"/>
    <x v="0"/>
  </r>
  <r>
    <x v="103"/>
    <x v="296"/>
    <n v="1359.4598518752766"/>
    <x v="13"/>
    <x v="0"/>
  </r>
  <r>
    <x v="103"/>
    <x v="297"/>
    <n v="95.109604493843634"/>
    <x v="13"/>
    <x v="0"/>
  </r>
  <r>
    <x v="103"/>
    <x v="298"/>
    <n v="36.80411550298718"/>
    <x v="13"/>
    <x v="0"/>
  </r>
  <r>
    <x v="103"/>
    <x v="299"/>
    <n v="131.67314793660466"/>
    <x v="13"/>
    <x v="0"/>
  </r>
  <r>
    <x v="103"/>
    <x v="294"/>
    <n v="421.18860218320384"/>
    <x v="14"/>
    <x v="0"/>
  </r>
  <r>
    <x v="103"/>
    <x v="295"/>
    <n v="580.75566107693385"/>
    <x v="14"/>
    <x v="0"/>
  </r>
  <r>
    <x v="103"/>
    <x v="296"/>
    <n v="1008.6177706729927"/>
    <x v="14"/>
    <x v="0"/>
  </r>
  <r>
    <x v="103"/>
    <x v="297"/>
    <n v="47.841696006431469"/>
    <x v="14"/>
    <x v="0"/>
  </r>
  <r>
    <x v="103"/>
    <x v="298"/>
    <n v="65.343747666297631"/>
    <x v="14"/>
    <x v="0"/>
  </r>
  <r>
    <x v="103"/>
    <x v="299"/>
    <n v="114.56621694200784"/>
    <x v="14"/>
    <x v="0"/>
  </r>
  <r>
    <x v="103"/>
    <x v="294"/>
    <n v="1290.9470904066429"/>
    <x v="15"/>
    <x v="0"/>
  </r>
  <r>
    <x v="103"/>
    <x v="295"/>
    <n v="930.42924528301853"/>
    <x v="15"/>
    <x v="0"/>
  </r>
  <r>
    <x v="103"/>
    <x v="296"/>
    <n v="2239.6732808828333"/>
    <x v="15"/>
    <x v="0"/>
  </r>
  <r>
    <x v="103"/>
    <x v="297"/>
    <n v="103.27576723253145"/>
    <x v="15"/>
    <x v="0"/>
  </r>
  <r>
    <x v="103"/>
    <x v="298"/>
    <n v="75.691097467382932"/>
    <x v="15"/>
    <x v="0"/>
  </r>
  <r>
    <x v="103"/>
    <x v="299"/>
    <n v="179.17386247062663"/>
    <x v="15"/>
    <x v="0"/>
  </r>
  <r>
    <x v="103"/>
    <x v="294"/>
    <n v="812.64253904892769"/>
    <x v="16"/>
    <x v="0"/>
  </r>
  <r>
    <x v="103"/>
    <x v="295"/>
    <n v="481.14174112095287"/>
    <x v="16"/>
    <x v="0"/>
  </r>
  <r>
    <x v="103"/>
    <x v="296"/>
    <n v="1266.3333289138609"/>
    <x v="16"/>
    <x v="0"/>
  </r>
  <r>
    <x v="103"/>
    <x v="297"/>
    <n v="88.403549284421985"/>
    <x v="16"/>
    <x v="0"/>
  </r>
  <r>
    <x v="103"/>
    <x v="298"/>
    <n v="49.41392425238309"/>
    <x v="16"/>
    <x v="0"/>
  </r>
  <r>
    <x v="103"/>
    <x v="299"/>
    <n v="137.53127929137514"/>
    <x v="16"/>
    <x v="0"/>
  </r>
  <r>
    <x v="103"/>
    <x v="294"/>
    <n v="637.36725732437719"/>
    <x v="0"/>
    <x v="1"/>
  </r>
  <r>
    <x v="103"/>
    <x v="295"/>
    <n v="388.1446143833125"/>
    <x v="0"/>
    <x v="1"/>
  </r>
  <r>
    <x v="103"/>
    <x v="296"/>
    <n v="1022.408668346693"/>
    <x v="0"/>
    <x v="1"/>
  </r>
  <r>
    <x v="103"/>
    <x v="297"/>
    <n v="66.468318345722523"/>
    <x v="0"/>
    <x v="1"/>
  </r>
  <r>
    <x v="103"/>
    <x v="298"/>
    <n v="40.642639932184302"/>
    <x v="0"/>
    <x v="1"/>
  </r>
  <r>
    <x v="103"/>
    <x v="299"/>
    <n v="106.61051162250645"/>
    <x v="0"/>
    <x v="1"/>
  </r>
  <r>
    <x v="103"/>
    <x v="294"/>
    <n v="501.12180882248003"/>
    <x v="1"/>
    <x v="1"/>
  </r>
  <r>
    <x v="103"/>
    <x v="295"/>
    <n v="351.23191440308398"/>
    <x v="1"/>
    <x v="1"/>
  </r>
  <r>
    <x v="103"/>
    <x v="296"/>
    <n v="845.26460365064736"/>
    <x v="1"/>
    <x v="1"/>
  </r>
  <r>
    <x v="103"/>
    <x v="297"/>
    <n v="73.188751010941672"/>
    <x v="1"/>
    <x v="1"/>
  </r>
  <r>
    <x v="103"/>
    <x v="298"/>
    <n v="51.275390960856477"/>
    <x v="1"/>
    <x v="1"/>
  </r>
  <r>
    <x v="103"/>
    <x v="299"/>
    <n v="123.43162429830487"/>
    <x v="1"/>
    <x v="1"/>
  </r>
  <r>
    <x v="103"/>
    <x v="294"/>
    <n v="566.7977269871966"/>
    <x v="2"/>
    <x v="1"/>
  </r>
  <r>
    <x v="103"/>
    <x v="295"/>
    <n v="412.26003166070404"/>
    <x v="2"/>
    <x v="1"/>
  </r>
  <r>
    <x v="103"/>
    <x v="296"/>
    <n v="978.17226795332783"/>
    <x v="2"/>
    <x v="1"/>
  </r>
  <r>
    <x v="103"/>
    <x v="297"/>
    <n v="58.336013863258493"/>
    <x v="2"/>
    <x v="1"/>
  </r>
  <r>
    <x v="103"/>
    <x v="298"/>
    <n v="42.566159643613943"/>
    <x v="2"/>
    <x v="1"/>
  </r>
  <r>
    <x v="103"/>
    <x v="299"/>
    <n v="100.6363392942461"/>
    <x v="2"/>
    <x v="1"/>
  </r>
  <r>
    <x v="103"/>
    <x v="294"/>
    <n v="829.5364924473331"/>
    <x v="3"/>
    <x v="1"/>
  </r>
  <r>
    <x v="103"/>
    <x v="295"/>
    <n v="326.33927342105761"/>
    <x v="3"/>
    <x v="1"/>
  </r>
  <r>
    <x v="103"/>
    <x v="296"/>
    <n v="1158.6488509308892"/>
    <x v="3"/>
    <x v="1"/>
  </r>
  <r>
    <x v="103"/>
    <x v="297"/>
    <n v="65.892855711728586"/>
    <x v="3"/>
    <x v="1"/>
  </r>
  <r>
    <x v="103"/>
    <x v="298"/>
    <n v="26.148616755279139"/>
    <x v="3"/>
    <x v="1"/>
  </r>
  <r>
    <x v="103"/>
    <x v="299"/>
    <n v="92.079220336856793"/>
    <x v="3"/>
    <x v="1"/>
  </r>
  <r>
    <x v="103"/>
    <x v="294"/>
    <n v="722.27764824565475"/>
    <x v="4"/>
    <x v="1"/>
  </r>
  <r>
    <x v="103"/>
    <x v="295"/>
    <n v="373.82556060569425"/>
    <x v="4"/>
    <x v="1"/>
  </r>
  <r>
    <x v="103"/>
    <x v="296"/>
    <n v="1097.8577314782735"/>
    <x v="4"/>
    <x v="1"/>
  </r>
  <r>
    <x v="103"/>
    <x v="297"/>
    <n v="80.424699640698094"/>
    <x v="4"/>
    <x v="1"/>
  </r>
  <r>
    <x v="103"/>
    <x v="298"/>
    <n v="41.91542991451724"/>
    <x v="4"/>
    <x v="1"/>
  </r>
  <r>
    <x v="103"/>
    <x v="299"/>
    <n v="122.26429386152984"/>
    <x v="4"/>
    <x v="1"/>
  </r>
  <r>
    <x v="103"/>
    <x v="294"/>
    <n v="724.00836970141131"/>
    <x v="5"/>
    <x v="1"/>
  </r>
  <r>
    <x v="103"/>
    <x v="295"/>
    <n v="414.05543154761898"/>
    <x v="5"/>
    <x v="1"/>
  </r>
  <r>
    <x v="103"/>
    <x v="296"/>
    <n v="1142.8044497025423"/>
    <x v="5"/>
    <x v="1"/>
  </r>
  <r>
    <x v="103"/>
    <x v="297"/>
    <n v="74.66927050445365"/>
    <x v="5"/>
    <x v="1"/>
  </r>
  <r>
    <x v="103"/>
    <x v="298"/>
    <n v="44.71239755744817"/>
    <x v="5"/>
    <x v="1"/>
  </r>
  <r>
    <x v="103"/>
    <x v="299"/>
    <n v="117.96206351301713"/>
    <x v="5"/>
    <x v="1"/>
  </r>
  <r>
    <x v="103"/>
    <x v="294"/>
    <n v="758.28515811001512"/>
    <x v="6"/>
    <x v="1"/>
  </r>
  <r>
    <x v="103"/>
    <x v="295"/>
    <n v="479.66349627987154"/>
    <x v="6"/>
    <x v="1"/>
  </r>
  <r>
    <x v="103"/>
    <x v="296"/>
    <n v="1233.0185772504271"/>
    <x v="6"/>
    <x v="1"/>
  </r>
  <r>
    <x v="103"/>
    <x v="297"/>
    <n v="75.197487940174938"/>
    <x v="6"/>
    <x v="1"/>
  </r>
  <r>
    <x v="103"/>
    <x v="298"/>
    <n v="46.760573824953767"/>
    <x v="6"/>
    <x v="1"/>
  </r>
  <r>
    <x v="103"/>
    <x v="299"/>
    <n v="122.34737466031687"/>
    <x v="6"/>
    <x v="1"/>
  </r>
  <r>
    <x v="103"/>
    <x v="294"/>
    <n v="713.77861177805141"/>
    <x v="7"/>
    <x v="1"/>
  </r>
  <r>
    <x v="103"/>
    <x v="295"/>
    <n v="305.72295648559117"/>
    <x v="7"/>
    <x v="1"/>
  </r>
  <r>
    <x v="103"/>
    <x v="296"/>
    <n v="1021.3326741341351"/>
    <x v="7"/>
    <x v="1"/>
  </r>
  <r>
    <x v="103"/>
    <x v="297"/>
    <n v="84.496132301685506"/>
    <x v="7"/>
    <x v="1"/>
  </r>
  <r>
    <x v="103"/>
    <x v="298"/>
    <n v="36.239236687631703"/>
    <x v="7"/>
    <x v="1"/>
  </r>
  <r>
    <x v="103"/>
    <x v="299"/>
    <n v="120.87894802512184"/>
    <x v="7"/>
    <x v="1"/>
  </r>
  <r>
    <x v="103"/>
    <x v="294"/>
    <n v="707.75623331991835"/>
    <x v="8"/>
    <x v="1"/>
  </r>
  <r>
    <x v="103"/>
    <x v="295"/>
    <n v="358.17191735108821"/>
    <x v="8"/>
    <x v="1"/>
  </r>
  <r>
    <x v="103"/>
    <x v="296"/>
    <n v="1068.470797536902"/>
    <x v="8"/>
    <x v="1"/>
  </r>
  <r>
    <x v="103"/>
    <x v="297"/>
    <n v="84.446035329235784"/>
    <x v="8"/>
    <x v="1"/>
  </r>
  <r>
    <x v="103"/>
    <x v="298"/>
    <n v="42.524121134655601"/>
    <x v="8"/>
    <x v="1"/>
  </r>
  <r>
    <x v="103"/>
    <x v="299"/>
    <n v="127.3218019609191"/>
    <x v="8"/>
    <x v="1"/>
  </r>
  <r>
    <x v="103"/>
    <x v="294"/>
    <n v="705.07475223996926"/>
    <x v="9"/>
    <x v="1"/>
  </r>
  <r>
    <x v="103"/>
    <x v="295"/>
    <n v="322.18525480367623"/>
    <x v="9"/>
    <x v="1"/>
  </r>
  <r>
    <x v="103"/>
    <x v="296"/>
    <n v="1030.1857119324475"/>
    <x v="9"/>
    <x v="1"/>
  </r>
  <r>
    <x v="103"/>
    <x v="297"/>
    <n v="71.901253366171986"/>
    <x v="9"/>
    <x v="1"/>
  </r>
  <r>
    <x v="103"/>
    <x v="298"/>
    <n v="32.735400220694324"/>
    <x v="9"/>
    <x v="1"/>
  </r>
  <r>
    <x v="103"/>
    <x v="299"/>
    <n v="105.00157303697708"/>
    <x v="9"/>
    <x v="1"/>
  </r>
  <r>
    <x v="103"/>
    <x v="294"/>
    <n v="774.87455548551338"/>
    <x v="10"/>
    <x v="1"/>
  </r>
  <r>
    <x v="103"/>
    <x v="295"/>
    <n v="337.08232118758417"/>
    <x v="10"/>
    <x v="1"/>
  </r>
  <r>
    <x v="103"/>
    <x v="296"/>
    <n v="1116.3927505364595"/>
    <x v="10"/>
    <x v="1"/>
  </r>
  <r>
    <x v="103"/>
    <x v="297"/>
    <n v="80.147368205141277"/>
    <x v="10"/>
    <x v="1"/>
  </r>
  <r>
    <x v="103"/>
    <x v="298"/>
    <n v="35.324282279734113"/>
    <x v="10"/>
    <x v="1"/>
  </r>
  <r>
    <x v="103"/>
    <x v="299"/>
    <n v="115.47151755774578"/>
    <x v="10"/>
    <x v="1"/>
  </r>
  <r>
    <x v="103"/>
    <x v="294"/>
    <n v="820.75364243128104"/>
    <x v="11"/>
    <x v="1"/>
  </r>
  <r>
    <x v="103"/>
    <x v="295"/>
    <n v="401.38148148148127"/>
    <x v="11"/>
    <x v="1"/>
  </r>
  <r>
    <x v="103"/>
    <x v="296"/>
    <n v="1220.72629868128"/>
    <x v="11"/>
    <x v="1"/>
  </r>
  <r>
    <x v="103"/>
    <x v="297"/>
    <n v="77.819604615706595"/>
    <x v="11"/>
    <x v="1"/>
  </r>
  <r>
    <x v="103"/>
    <x v="298"/>
    <n v="37.721197354681514"/>
    <x v="11"/>
    <x v="1"/>
  </r>
  <r>
    <x v="103"/>
    <x v="299"/>
    <n v="115.74293794903997"/>
    <x v="11"/>
    <x v="1"/>
  </r>
  <r>
    <x v="103"/>
    <x v="294"/>
    <n v="679.23969077387437"/>
    <x v="12"/>
    <x v="1"/>
  </r>
  <r>
    <x v="103"/>
    <x v="295"/>
    <n v="394.64448236632558"/>
    <x v="12"/>
    <x v="1"/>
  </r>
  <r>
    <x v="103"/>
    <x v="296"/>
    <n v="1046.5841828395949"/>
    <x v="12"/>
    <x v="1"/>
  </r>
  <r>
    <x v="103"/>
    <x v="297"/>
    <n v="69.925555613537114"/>
    <x v="12"/>
    <x v="1"/>
  </r>
  <r>
    <x v="103"/>
    <x v="298"/>
    <n v="35.55683681836814"/>
    <x v="12"/>
    <x v="1"/>
  </r>
  <r>
    <x v="103"/>
    <x v="299"/>
    <n v="108.77305442513514"/>
    <x v="12"/>
    <x v="1"/>
  </r>
  <r>
    <x v="103"/>
    <x v="294"/>
    <n v="888.2245653680335"/>
    <x v="13"/>
    <x v="1"/>
  </r>
  <r>
    <x v="103"/>
    <x v="295"/>
    <n v="469.675366578872"/>
    <x v="13"/>
    <x v="1"/>
  </r>
  <r>
    <x v="103"/>
    <x v="296"/>
    <n v="1330.9262947168802"/>
    <x v="13"/>
    <x v="1"/>
  </r>
  <r>
    <x v="103"/>
    <x v="297"/>
    <n v="74.844815496971563"/>
    <x v="13"/>
    <x v="1"/>
  </r>
  <r>
    <x v="103"/>
    <x v="298"/>
    <n v="38.340846251336473"/>
    <x v="13"/>
    <x v="1"/>
  </r>
  <r>
    <x v="103"/>
    <x v="299"/>
    <n v="112.14836523562994"/>
    <x v="13"/>
    <x v="1"/>
  </r>
  <r>
    <x v="103"/>
    <x v="294"/>
    <n v="470.44104692620027"/>
    <x v="14"/>
    <x v="1"/>
  </r>
  <r>
    <x v="103"/>
    <x v="295"/>
    <n v="560.22699485199439"/>
    <x v="14"/>
    <x v="1"/>
  </r>
  <r>
    <x v="103"/>
    <x v="296"/>
    <n v="1026.2126013180841"/>
    <x v="14"/>
    <x v="1"/>
  </r>
  <r>
    <x v="103"/>
    <x v="297"/>
    <n v="52.867153481934565"/>
    <x v="14"/>
    <x v="1"/>
  </r>
  <r>
    <x v="103"/>
    <x v="298"/>
    <n v="61.508601808675969"/>
    <x v="14"/>
    <x v="1"/>
  </r>
  <r>
    <x v="103"/>
    <x v="299"/>
    <n v="115.80817659026162"/>
    <x v="14"/>
    <x v="1"/>
  </r>
  <r>
    <x v="103"/>
    <x v="294"/>
    <n v="1079.0852150467911"/>
    <x v="15"/>
    <x v="1"/>
  </r>
  <r>
    <x v="103"/>
    <x v="295"/>
    <n v="801.59968333761935"/>
    <x v="15"/>
    <x v="1"/>
  </r>
  <r>
    <x v="103"/>
    <x v="296"/>
    <n v="1852.445689655"/>
    <x v="15"/>
    <x v="1"/>
  </r>
  <r>
    <x v="103"/>
    <x v="297"/>
    <n v="87.156882753779229"/>
    <x v="15"/>
    <x v="1"/>
  </r>
  <r>
    <x v="103"/>
    <x v="298"/>
    <n v="65.581400295172855"/>
    <x v="15"/>
    <x v="1"/>
  </r>
  <r>
    <x v="103"/>
    <x v="299"/>
    <n v="149.62061339521151"/>
    <x v="15"/>
    <x v="1"/>
  </r>
  <r>
    <x v="103"/>
    <x v="294"/>
    <n v="700.42645430130904"/>
    <x v="16"/>
    <x v="1"/>
  </r>
  <r>
    <x v="103"/>
    <x v="295"/>
    <n v="469.28937091958767"/>
    <x v="16"/>
    <x v="1"/>
  </r>
  <r>
    <x v="103"/>
    <x v="296"/>
    <n v="1169.55375605155"/>
    <x v="16"/>
    <x v="1"/>
  </r>
  <r>
    <x v="103"/>
    <x v="297"/>
    <n v="76.077483808162384"/>
    <x v="16"/>
    <x v="1"/>
  </r>
  <r>
    <x v="103"/>
    <x v="298"/>
    <n v="52.595827608723646"/>
    <x v="16"/>
    <x v="1"/>
  </r>
  <r>
    <x v="103"/>
    <x v="299"/>
    <n v="127.03219073520495"/>
    <x v="16"/>
    <x v="1"/>
  </r>
  <r>
    <x v="104"/>
    <x v="255"/>
    <n v="10.301729735791728"/>
    <x v="0"/>
    <x v="0"/>
  </r>
  <r>
    <x v="104"/>
    <x v="181"/>
    <n v="20.396411753618594"/>
    <x v="0"/>
    <x v="0"/>
  </r>
  <r>
    <x v="104"/>
    <x v="300"/>
    <n v="28.143811648762"/>
    <x v="0"/>
    <x v="0"/>
  </r>
  <r>
    <x v="104"/>
    <x v="301"/>
    <n v="10.967378259977421"/>
    <x v="0"/>
    <x v="0"/>
  </r>
  <r>
    <x v="104"/>
    <x v="302"/>
    <n v="5.6637693514429559"/>
    <x v="0"/>
    <x v="0"/>
  </r>
  <r>
    <x v="104"/>
    <x v="303"/>
    <n v="14.540267812433424"/>
    <x v="0"/>
    <x v="0"/>
  </r>
  <r>
    <x v="104"/>
    <x v="274"/>
    <n v="13.093067725966309"/>
    <x v="0"/>
    <x v="0"/>
  </r>
  <r>
    <x v="104"/>
    <x v="304"/>
    <n v="3.4863015293011728"/>
    <x v="0"/>
    <x v="0"/>
  </r>
  <r>
    <x v="104"/>
    <x v="305"/>
    <n v="29.53707811558667"/>
    <x v="0"/>
    <x v="0"/>
  </r>
  <r>
    <x v="104"/>
    <x v="306"/>
    <n v="4.9546369193843001"/>
    <x v="0"/>
    <x v="0"/>
  </r>
  <r>
    <x v="104"/>
    <x v="307"/>
    <n v="110.50488743682094"/>
    <x v="0"/>
    <x v="0"/>
  </r>
  <r>
    <x v="104"/>
    <x v="308"/>
    <n v="47.089341623422484"/>
    <x v="0"/>
    <x v="0"/>
  </r>
  <r>
    <x v="104"/>
    <x v="309"/>
    <n v="70.39547530314573"/>
    <x v="0"/>
    <x v="0"/>
  </r>
  <r>
    <x v="104"/>
    <x v="310"/>
    <n v="2.6601298658886949"/>
    <x v="0"/>
    <x v="0"/>
  </r>
  <r>
    <x v="104"/>
    <x v="59"/>
    <n v="2.4491558320173068"/>
    <x v="0"/>
    <x v="0"/>
  </r>
  <r>
    <x v="104"/>
    <x v="311"/>
    <n v="2.5070735435347227"/>
    <x v="0"/>
    <x v="0"/>
  </r>
  <r>
    <x v="104"/>
    <x v="255"/>
    <n v="7.8003310907124135"/>
    <x v="1"/>
    <x v="0"/>
  </r>
  <r>
    <x v="104"/>
    <x v="181"/>
    <n v="33.476396750409471"/>
    <x v="1"/>
    <x v="0"/>
  </r>
  <r>
    <x v="104"/>
    <x v="300"/>
    <n v="37.090600985272559"/>
    <x v="1"/>
    <x v="0"/>
  </r>
  <r>
    <x v="104"/>
    <x v="301"/>
    <n v="12.896416636655461"/>
    <x v="1"/>
    <x v="0"/>
  </r>
  <r>
    <x v="104"/>
    <x v="302"/>
    <n v="3.6599500494479815"/>
    <x v="1"/>
    <x v="0"/>
  </r>
  <r>
    <x v="104"/>
    <x v="303"/>
    <n v="21.18498772054102"/>
    <x v="1"/>
    <x v="0"/>
  </r>
  <r>
    <x v="104"/>
    <x v="274"/>
    <n v="12.472385335802569"/>
    <x v="1"/>
    <x v="0"/>
  </r>
  <r>
    <x v="104"/>
    <x v="304"/>
    <n v="3.3438699790003192"/>
    <x v="1"/>
    <x v="0"/>
  </r>
  <r>
    <x v="104"/>
    <x v="305"/>
    <n v="25.562677489635885"/>
    <x v="1"/>
    <x v="0"/>
  </r>
  <r>
    <x v="104"/>
    <x v="306"/>
    <n v="3.0678104087094371"/>
    <x v="1"/>
    <x v="0"/>
  </r>
  <r>
    <x v="104"/>
    <x v="307"/>
    <n v="61.36942535124232"/>
    <x v="1"/>
    <x v="0"/>
  </r>
  <r>
    <x v="104"/>
    <x v="308"/>
    <n v="22.700281724380787"/>
    <x v="1"/>
    <x v="0"/>
  </r>
  <r>
    <x v="104"/>
    <x v="309"/>
    <n v="86.380671462181155"/>
    <x v="1"/>
    <x v="0"/>
  </r>
  <r>
    <x v="104"/>
    <x v="310"/>
    <n v="5.4156005661136914"/>
    <x v="1"/>
    <x v="0"/>
  </r>
  <r>
    <x v="104"/>
    <x v="59"/>
    <n v="0.40139277847321525"/>
    <x v="1"/>
    <x v="0"/>
  </r>
  <r>
    <x v="104"/>
    <x v="311"/>
    <n v="2.2930159517716291"/>
    <x v="1"/>
    <x v="0"/>
  </r>
  <r>
    <x v="104"/>
    <x v="255"/>
    <n v="13.750922587589987"/>
    <x v="2"/>
    <x v="0"/>
  </r>
  <r>
    <x v="104"/>
    <x v="181"/>
    <n v="6.6915237017603282"/>
    <x v="2"/>
    <x v="0"/>
  </r>
  <r>
    <x v="104"/>
    <x v="300"/>
    <n v="15.567952272060211"/>
    <x v="2"/>
    <x v="0"/>
  </r>
  <r>
    <x v="104"/>
    <x v="301"/>
    <n v="12.166671881982129"/>
    <x v="2"/>
    <x v="0"/>
  </r>
  <r>
    <x v="104"/>
    <x v="302"/>
    <n v="5.6808903312218719"/>
    <x v="2"/>
    <x v="0"/>
  </r>
  <r>
    <x v="104"/>
    <x v="303"/>
    <n v="9.1588066937374304"/>
    <x v="2"/>
    <x v="0"/>
  </r>
  <r>
    <x v="104"/>
    <x v="274"/>
    <n v="6.8714716003583298"/>
    <x v="2"/>
    <x v="0"/>
  </r>
  <r>
    <x v="104"/>
    <x v="304"/>
    <n v="2.6861676616400763"/>
    <x v="2"/>
    <x v="0"/>
  </r>
  <r>
    <x v="104"/>
    <x v="305"/>
    <n v="30.601769203295991"/>
    <x v="2"/>
    <x v="0"/>
  </r>
  <r>
    <x v="104"/>
    <x v="306"/>
    <n v="5.5192237744074699"/>
    <x v="2"/>
    <x v="0"/>
  </r>
  <r>
    <x v="104"/>
    <x v="307"/>
    <n v="146.12586586258669"/>
    <x v="2"/>
    <x v="0"/>
  </r>
  <r>
    <x v="104"/>
    <x v="308"/>
    <n v="56.702666439313667"/>
    <x v="2"/>
    <x v="0"/>
  </r>
  <r>
    <x v="104"/>
    <x v="309"/>
    <n v="51.748668114657939"/>
    <x v="2"/>
    <x v="0"/>
  </r>
  <r>
    <x v="104"/>
    <x v="310"/>
    <n v="0.76749581351441576"/>
    <x v="2"/>
    <x v="0"/>
  </r>
  <r>
    <x v="104"/>
    <x v="59"/>
    <n v="4.9088387736878003"/>
    <x v="2"/>
    <x v="0"/>
  </r>
  <r>
    <x v="104"/>
    <x v="311"/>
    <n v="1.5800601606647515"/>
    <x v="2"/>
    <x v="0"/>
  </r>
  <r>
    <x v="104"/>
    <x v="255"/>
    <n v="6.2771985525358733"/>
    <x v="3"/>
    <x v="0"/>
  </r>
  <r>
    <x v="104"/>
    <x v="181"/>
    <n v="31.092271447336053"/>
    <x v="3"/>
    <x v="0"/>
  </r>
  <r>
    <x v="104"/>
    <x v="300"/>
    <n v="37.31452739816487"/>
    <x v="3"/>
    <x v="0"/>
  </r>
  <r>
    <x v="104"/>
    <x v="301"/>
    <n v="4.1428050468831241"/>
    <x v="3"/>
    <x v="0"/>
  </r>
  <r>
    <x v="104"/>
    <x v="302"/>
    <n v="8.0090384728054111"/>
    <x v="3"/>
    <x v="0"/>
  </r>
  <r>
    <x v="104"/>
    <x v="303"/>
    <n v="18.511628380009952"/>
    <x v="3"/>
    <x v="0"/>
  </r>
  <r>
    <x v="104"/>
    <x v="274"/>
    <n v="25.234271573907272"/>
    <x v="3"/>
    <x v="0"/>
  </r>
  <r>
    <x v="104"/>
    <x v="304"/>
    <n v="4.2953962860339399"/>
    <x v="3"/>
    <x v="0"/>
  </r>
  <r>
    <x v="104"/>
    <x v="305"/>
    <n v="37.942412089633571"/>
    <x v="3"/>
    <x v="0"/>
  </r>
  <r>
    <x v="104"/>
    <x v="306"/>
    <n v="6.8536307968526557"/>
    <x v="3"/>
    <x v="0"/>
  </r>
  <r>
    <x v="104"/>
    <x v="307"/>
    <n v="65.877070907886903"/>
    <x v="3"/>
    <x v="0"/>
  </r>
  <r>
    <x v="104"/>
    <x v="308"/>
    <n v="40.505312474541789"/>
    <x v="3"/>
    <x v="0"/>
  </r>
  <r>
    <x v="104"/>
    <x v="309"/>
    <n v="37.564743726728736"/>
    <x v="3"/>
    <x v="0"/>
  </r>
  <r>
    <x v="104"/>
    <x v="310"/>
    <n v="1.9196354653664143"/>
    <x v="3"/>
    <x v="0"/>
  </r>
  <r>
    <x v="104"/>
    <x v="59"/>
    <n v="1.2468682273203069"/>
    <x v="3"/>
    <x v="0"/>
  </r>
  <r>
    <x v="104"/>
    <x v="311"/>
    <n v="3.9379371795047264"/>
    <x v="3"/>
    <x v="0"/>
  </r>
  <r>
    <x v="104"/>
    <x v="255"/>
    <n v="8.5260793835970663"/>
    <x v="4"/>
    <x v="0"/>
  </r>
  <r>
    <x v="104"/>
    <x v="181"/>
    <n v="10.394120849182407"/>
    <x v="4"/>
    <x v="0"/>
  </r>
  <r>
    <x v="104"/>
    <x v="300"/>
    <n v="16.433691888109095"/>
    <x v="4"/>
    <x v="0"/>
  </r>
  <r>
    <x v="104"/>
    <x v="301"/>
    <n v="7.0536867470916063"/>
    <x v="4"/>
    <x v="0"/>
  </r>
  <r>
    <x v="104"/>
    <x v="302"/>
    <n v="3.8391296236064743"/>
    <x v="4"/>
    <x v="0"/>
  </r>
  <r>
    <x v="104"/>
    <x v="303"/>
    <n v="8.5831727648723195"/>
    <x v="4"/>
    <x v="0"/>
  </r>
  <r>
    <x v="104"/>
    <x v="274"/>
    <n v="11.677019860246238"/>
    <x v="4"/>
    <x v="0"/>
  </r>
  <r>
    <x v="104"/>
    <x v="304"/>
    <n v="2.988959802132479"/>
    <x v="4"/>
    <x v="0"/>
  </r>
  <r>
    <x v="104"/>
    <x v="305"/>
    <n v="16.681807432294747"/>
    <x v="4"/>
    <x v="0"/>
  </r>
  <r>
    <x v="104"/>
    <x v="306"/>
    <n v="3.926045806378577"/>
    <x v="4"/>
    <x v="0"/>
  </r>
  <r>
    <x v="104"/>
    <x v="307"/>
    <n v="155.47559246025594"/>
    <x v="4"/>
    <x v="0"/>
  </r>
  <r>
    <x v="104"/>
    <x v="308"/>
    <n v="72.801588272078561"/>
    <x v="4"/>
    <x v="0"/>
  </r>
  <r>
    <x v="104"/>
    <x v="309"/>
    <n v="74.525822364846974"/>
    <x v="4"/>
    <x v="0"/>
  </r>
  <r>
    <x v="104"/>
    <x v="310"/>
    <n v="0.432245406267667"/>
    <x v="4"/>
    <x v="0"/>
  </r>
  <r>
    <x v="104"/>
    <x v="59"/>
    <n v="0.79849435096257559"/>
    <x v="4"/>
    <x v="0"/>
  </r>
  <r>
    <x v="104"/>
    <x v="311"/>
    <n v="1.4815028688419256"/>
    <x v="4"/>
    <x v="0"/>
  </r>
  <r>
    <x v="104"/>
    <x v="255"/>
    <n v="11.996633673896572"/>
    <x v="5"/>
    <x v="0"/>
  </r>
  <r>
    <x v="104"/>
    <x v="181"/>
    <n v="9.4628115152237182"/>
    <x v="5"/>
    <x v="0"/>
  </r>
  <r>
    <x v="104"/>
    <x v="300"/>
    <n v="20.653892649174466"/>
    <x v="5"/>
    <x v="0"/>
  </r>
  <r>
    <x v="104"/>
    <x v="301"/>
    <n v="9.126116729492928"/>
    <x v="5"/>
    <x v="0"/>
  </r>
  <r>
    <x v="104"/>
    <x v="302"/>
    <n v="4.3441269144719898"/>
    <x v="5"/>
    <x v="0"/>
  </r>
  <r>
    <x v="104"/>
    <x v="303"/>
    <n v="10.302552490814143"/>
    <x v="5"/>
    <x v="0"/>
  </r>
  <r>
    <x v="104"/>
    <x v="274"/>
    <n v="14.92372264191895"/>
    <x v="5"/>
    <x v="0"/>
  </r>
  <r>
    <x v="104"/>
    <x v="304"/>
    <n v="1.4290138788689102"/>
    <x v="5"/>
    <x v="0"/>
  </r>
  <r>
    <x v="104"/>
    <x v="305"/>
    <n v="12.953795815445622"/>
    <x v="5"/>
    <x v="0"/>
  </r>
  <r>
    <x v="104"/>
    <x v="306"/>
    <n v="4.2962231847948464"/>
    <x v="5"/>
    <x v="0"/>
  </r>
  <r>
    <x v="104"/>
    <x v="307"/>
    <n v="133.63831781594607"/>
    <x v="5"/>
    <x v="0"/>
  </r>
  <r>
    <x v="104"/>
    <x v="308"/>
    <n v="83.599279388442923"/>
    <x v="5"/>
    <x v="0"/>
  </r>
  <r>
    <x v="104"/>
    <x v="309"/>
    <n v="87.147662621902995"/>
    <x v="5"/>
    <x v="0"/>
  </r>
  <r>
    <x v="104"/>
    <x v="310"/>
    <n v="0.18819322373163871"/>
    <x v="5"/>
    <x v="0"/>
  </r>
  <r>
    <x v="104"/>
    <x v="59"/>
    <n v="1.1291593423898332"/>
    <x v="5"/>
    <x v="0"/>
  </r>
  <r>
    <x v="104"/>
    <x v="311"/>
    <n v="2.0914540264042767"/>
    <x v="5"/>
    <x v="0"/>
  </r>
  <r>
    <x v="104"/>
    <x v="255"/>
    <n v="10.060619711837916"/>
    <x v="6"/>
    <x v="0"/>
  </r>
  <r>
    <x v="104"/>
    <x v="181"/>
    <n v="13.577829817903845"/>
    <x v="6"/>
    <x v="0"/>
  </r>
  <r>
    <x v="104"/>
    <x v="300"/>
    <n v="10.077356732357085"/>
    <x v="6"/>
    <x v="0"/>
  </r>
  <r>
    <x v="104"/>
    <x v="301"/>
    <n v="9.389281206318973"/>
    <x v="6"/>
    <x v="0"/>
  </r>
  <r>
    <x v="104"/>
    <x v="302"/>
    <n v="4.8519319637695384"/>
    <x v="6"/>
    <x v="0"/>
  </r>
  <r>
    <x v="104"/>
    <x v="303"/>
    <n v="9.1112824298857671"/>
    <x v="6"/>
    <x v="0"/>
  </r>
  <r>
    <x v="104"/>
    <x v="274"/>
    <n v="26.565592211268299"/>
    <x v="6"/>
    <x v="0"/>
  </r>
  <r>
    <x v="104"/>
    <x v="304"/>
    <n v="10.448809511124086"/>
    <x v="6"/>
    <x v="0"/>
  </r>
  <r>
    <x v="104"/>
    <x v="305"/>
    <n v="20.316684226480529"/>
    <x v="6"/>
    <x v="0"/>
  </r>
  <r>
    <x v="104"/>
    <x v="306"/>
    <n v="4.5375673701665322"/>
    <x v="6"/>
    <x v="0"/>
  </r>
  <r>
    <x v="104"/>
    <x v="307"/>
    <n v="220.5857687155667"/>
    <x v="6"/>
    <x v="0"/>
  </r>
  <r>
    <x v="104"/>
    <x v="308"/>
    <n v="88.215588244606593"/>
    <x v="6"/>
    <x v="0"/>
  </r>
  <r>
    <x v="104"/>
    <x v="309"/>
    <n v="101.07105130067939"/>
    <x v="6"/>
    <x v="0"/>
  </r>
  <r>
    <x v="104"/>
    <x v="310"/>
    <n v="0.51041655574322908"/>
    <x v="6"/>
    <x v="0"/>
  </r>
  <r>
    <x v="104"/>
    <x v="59"/>
    <n v="0"/>
    <x v="6"/>
    <x v="0"/>
  </r>
  <r>
    <x v="104"/>
    <x v="311"/>
    <n v="1.4454353345676785"/>
    <x v="6"/>
    <x v="0"/>
  </r>
  <r>
    <x v="104"/>
    <x v="255"/>
    <n v="6.5882830121951663"/>
    <x v="7"/>
    <x v="0"/>
  </r>
  <r>
    <x v="104"/>
    <x v="181"/>
    <n v="5.5548029648901407"/>
    <x v="7"/>
    <x v="0"/>
  </r>
  <r>
    <x v="104"/>
    <x v="300"/>
    <n v="13.410311979937607"/>
    <x v="7"/>
    <x v="0"/>
  </r>
  <r>
    <x v="104"/>
    <x v="301"/>
    <n v="5.1001485461419103"/>
    <x v="7"/>
    <x v="0"/>
  </r>
  <r>
    <x v="104"/>
    <x v="302"/>
    <n v="2.2867048885533938"/>
    <x v="7"/>
    <x v="0"/>
  </r>
  <r>
    <x v="104"/>
    <x v="303"/>
    <n v="6.4415682518408142"/>
    <x v="7"/>
    <x v="0"/>
  </r>
  <r>
    <x v="104"/>
    <x v="274"/>
    <n v="6.3901794384346253"/>
    <x v="7"/>
    <x v="0"/>
  </r>
  <r>
    <x v="104"/>
    <x v="304"/>
    <n v="1.3859351987691679"/>
    <x v="7"/>
    <x v="0"/>
  </r>
  <r>
    <x v="104"/>
    <x v="305"/>
    <n v="18.919622595705924"/>
    <x v="7"/>
    <x v="0"/>
  </r>
  <r>
    <x v="104"/>
    <x v="306"/>
    <n v="3.6740174900017237"/>
    <x v="7"/>
    <x v="0"/>
  </r>
  <r>
    <x v="104"/>
    <x v="307"/>
    <n v="138.38327189886252"/>
    <x v="7"/>
    <x v="0"/>
  </r>
  <r>
    <x v="104"/>
    <x v="308"/>
    <n v="66.2979520644422"/>
    <x v="7"/>
    <x v="0"/>
  </r>
  <r>
    <x v="104"/>
    <x v="309"/>
    <n v="47.419748130836574"/>
    <x v="7"/>
    <x v="0"/>
  </r>
  <r>
    <x v="104"/>
    <x v="310"/>
    <n v="0.28855117377894102"/>
    <x v="7"/>
    <x v="0"/>
  </r>
  <r>
    <x v="104"/>
    <x v="59"/>
    <n v="1.2874633404665314"/>
    <x v="7"/>
    <x v="0"/>
  </r>
  <r>
    <x v="104"/>
    <x v="311"/>
    <n v="0.93310686638216456"/>
    <x v="7"/>
    <x v="0"/>
  </r>
  <r>
    <x v="104"/>
    <x v="255"/>
    <n v="5.888502100775189"/>
    <x v="8"/>
    <x v="0"/>
  </r>
  <r>
    <x v="104"/>
    <x v="181"/>
    <n v="14.739381430985262"/>
    <x v="8"/>
    <x v="0"/>
  </r>
  <r>
    <x v="104"/>
    <x v="300"/>
    <n v="20.434277689420721"/>
    <x v="8"/>
    <x v="0"/>
  </r>
  <r>
    <x v="104"/>
    <x v="301"/>
    <n v="5.3206266697789202"/>
    <x v="8"/>
    <x v="0"/>
  </r>
  <r>
    <x v="104"/>
    <x v="302"/>
    <n v="4.3739998247574325"/>
    <x v="8"/>
    <x v="0"/>
  </r>
  <r>
    <x v="104"/>
    <x v="303"/>
    <n v="8.859520576792864"/>
    <x v="8"/>
    <x v="0"/>
  </r>
  <r>
    <x v="104"/>
    <x v="274"/>
    <n v="2.8805440146629224"/>
    <x v="8"/>
    <x v="0"/>
  </r>
  <r>
    <x v="104"/>
    <x v="304"/>
    <n v="0.7241078865312961"/>
    <x v="8"/>
    <x v="0"/>
  </r>
  <r>
    <x v="104"/>
    <x v="305"/>
    <n v="14.721592480531399"/>
    <x v="8"/>
    <x v="0"/>
  </r>
  <r>
    <x v="104"/>
    <x v="306"/>
    <n v="3.2975199244973283"/>
    <x v="8"/>
    <x v="0"/>
  </r>
  <r>
    <x v="104"/>
    <x v="307"/>
    <n v="146.16182885513595"/>
    <x v="8"/>
    <x v="0"/>
  </r>
  <r>
    <x v="104"/>
    <x v="308"/>
    <n v="56.023968890157441"/>
    <x v="8"/>
    <x v="0"/>
  </r>
  <r>
    <x v="104"/>
    <x v="309"/>
    <n v="72.699266177135328"/>
    <x v="8"/>
    <x v="0"/>
  </r>
  <r>
    <x v="104"/>
    <x v="310"/>
    <n v="0.80287913832619828"/>
    <x v="8"/>
    <x v="0"/>
  </r>
  <r>
    <x v="104"/>
    <x v="59"/>
    <n v="0.45161951530848682"/>
    <x v="8"/>
    <x v="0"/>
  </r>
  <r>
    <x v="104"/>
    <x v="311"/>
    <n v="1.5183499431750993"/>
    <x v="8"/>
    <x v="0"/>
  </r>
  <r>
    <x v="104"/>
    <x v="255"/>
    <n v="7.728291112583884"/>
    <x v="9"/>
    <x v="0"/>
  </r>
  <r>
    <x v="104"/>
    <x v="181"/>
    <n v="17.919578849213799"/>
    <x v="9"/>
    <x v="0"/>
  </r>
  <r>
    <x v="104"/>
    <x v="300"/>
    <n v="26.600523085734849"/>
    <x v="9"/>
    <x v="0"/>
  </r>
  <r>
    <x v="104"/>
    <x v="301"/>
    <n v="8.5712843260478326"/>
    <x v="9"/>
    <x v="0"/>
  </r>
  <r>
    <x v="104"/>
    <x v="302"/>
    <n v="4.0857081186912065"/>
    <x v="9"/>
    <x v="0"/>
  </r>
  <r>
    <x v="104"/>
    <x v="303"/>
    <n v="7.8839534639639606"/>
    <x v="9"/>
    <x v="0"/>
  </r>
  <r>
    <x v="104"/>
    <x v="274"/>
    <n v="5.6575864729508991"/>
    <x v="9"/>
    <x v="0"/>
  </r>
  <r>
    <x v="104"/>
    <x v="304"/>
    <n v="1.102127234990435"/>
    <x v="9"/>
    <x v="0"/>
  </r>
  <r>
    <x v="104"/>
    <x v="305"/>
    <n v="32.663762357494633"/>
    <x v="9"/>
    <x v="0"/>
  </r>
  <r>
    <x v="104"/>
    <x v="306"/>
    <n v="2.1023689300350874"/>
    <x v="9"/>
    <x v="0"/>
  </r>
  <r>
    <x v="104"/>
    <x v="307"/>
    <n v="136.59929394852531"/>
    <x v="9"/>
    <x v="0"/>
  </r>
  <r>
    <x v="104"/>
    <x v="308"/>
    <n v="47.191350456703006"/>
    <x v="9"/>
    <x v="0"/>
  </r>
  <r>
    <x v="104"/>
    <x v="309"/>
    <n v="59.278140757040802"/>
    <x v="9"/>
    <x v="0"/>
  </r>
  <r>
    <x v="104"/>
    <x v="310"/>
    <n v="0.14254178905876291"/>
    <x v="9"/>
    <x v="0"/>
  </r>
  <r>
    <x v="104"/>
    <x v="59"/>
    <n v="0"/>
    <x v="9"/>
    <x v="0"/>
  </r>
  <r>
    <x v="104"/>
    <x v="311"/>
    <n v="2.6309001685038353"/>
    <x v="9"/>
    <x v="0"/>
  </r>
  <r>
    <x v="104"/>
    <x v="255"/>
    <n v="5.4802123427678202"/>
    <x v="10"/>
    <x v="0"/>
  </r>
  <r>
    <x v="104"/>
    <x v="181"/>
    <n v="35.472019593908399"/>
    <x v="10"/>
    <x v="0"/>
  </r>
  <r>
    <x v="104"/>
    <x v="300"/>
    <n v="29.640443042647423"/>
    <x v="10"/>
    <x v="0"/>
  </r>
  <r>
    <x v="104"/>
    <x v="301"/>
    <n v="2.5581178815771746"/>
    <x v="10"/>
    <x v="0"/>
  </r>
  <r>
    <x v="104"/>
    <x v="302"/>
    <n v="6.5769402662735761"/>
    <x v="10"/>
    <x v="0"/>
  </r>
  <r>
    <x v="104"/>
    <x v="303"/>
    <n v="11.677753293003619"/>
    <x v="10"/>
    <x v="0"/>
  </r>
  <r>
    <x v="104"/>
    <x v="274"/>
    <n v="12.728898462188667"/>
    <x v="10"/>
    <x v="0"/>
  </r>
  <r>
    <x v="104"/>
    <x v="304"/>
    <n v="5.9963599217677137"/>
    <x v="10"/>
    <x v="0"/>
  </r>
  <r>
    <x v="104"/>
    <x v="305"/>
    <n v="16.232944177789577"/>
    <x v="10"/>
    <x v="0"/>
  </r>
  <r>
    <x v="104"/>
    <x v="306"/>
    <n v="3.6515556213124096"/>
    <x v="10"/>
    <x v="0"/>
  </r>
  <r>
    <x v="104"/>
    <x v="307"/>
    <n v="60.111246214379122"/>
    <x v="10"/>
    <x v="0"/>
  </r>
  <r>
    <x v="104"/>
    <x v="308"/>
    <n v="35.022635327251919"/>
    <x v="10"/>
    <x v="0"/>
  </r>
  <r>
    <x v="104"/>
    <x v="309"/>
    <n v="84.290395470939202"/>
    <x v="10"/>
    <x v="0"/>
  </r>
  <r>
    <x v="104"/>
    <x v="310"/>
    <n v="15.433018248582545"/>
    <x v="10"/>
    <x v="0"/>
  </r>
  <r>
    <x v="104"/>
    <x v="59"/>
    <n v="3.6740385437442797"/>
    <x v="10"/>
    <x v="0"/>
  </r>
  <r>
    <x v="104"/>
    <x v="311"/>
    <n v="0.86367323976078225"/>
    <x v="10"/>
    <x v="0"/>
  </r>
  <r>
    <x v="104"/>
    <x v="255"/>
    <n v="5.929013752942434"/>
    <x v="11"/>
    <x v="0"/>
  </r>
  <r>
    <x v="104"/>
    <x v="181"/>
    <n v="14.660497971583643"/>
    <x v="11"/>
    <x v="0"/>
  </r>
  <r>
    <x v="104"/>
    <x v="300"/>
    <n v="22.117197188345326"/>
    <x v="11"/>
    <x v="0"/>
  </r>
  <r>
    <x v="104"/>
    <x v="301"/>
    <n v="1.6331334640274437"/>
    <x v="11"/>
    <x v="0"/>
  </r>
  <r>
    <x v="104"/>
    <x v="302"/>
    <n v="3.2239264308393634"/>
    <x v="11"/>
    <x v="0"/>
  </r>
  <r>
    <x v="104"/>
    <x v="303"/>
    <n v="4.6178024820298651"/>
    <x v="11"/>
    <x v="0"/>
  </r>
  <r>
    <x v="104"/>
    <x v="274"/>
    <n v="8.8713422737293222"/>
    <x v="11"/>
    <x v="0"/>
  </r>
  <r>
    <x v="104"/>
    <x v="304"/>
    <n v="8.7026523562515941"/>
    <x v="11"/>
    <x v="0"/>
  </r>
  <r>
    <x v="104"/>
    <x v="305"/>
    <n v="26.923246865138193"/>
    <x v="11"/>
    <x v="0"/>
  </r>
  <r>
    <x v="104"/>
    <x v="306"/>
    <n v="4.1490326914293947"/>
    <x v="11"/>
    <x v="0"/>
  </r>
  <r>
    <x v="104"/>
    <x v="307"/>
    <n v="74.435266176279711"/>
    <x v="11"/>
    <x v="0"/>
  </r>
  <r>
    <x v="104"/>
    <x v="308"/>
    <n v="48.188526366651807"/>
    <x v="11"/>
    <x v="0"/>
  </r>
  <r>
    <x v="104"/>
    <x v="309"/>
    <n v="61.968678031844682"/>
    <x v="11"/>
    <x v="0"/>
  </r>
  <r>
    <x v="104"/>
    <x v="310"/>
    <n v="4.3751847122710554"/>
    <x v="11"/>
    <x v="0"/>
  </r>
  <r>
    <x v="104"/>
    <x v="59"/>
    <n v="1.0081070765601514"/>
    <x v="11"/>
    <x v="0"/>
  </r>
  <r>
    <x v="104"/>
    <x v="311"/>
    <n v="3.6856394719039125"/>
    <x v="11"/>
    <x v="0"/>
  </r>
  <r>
    <x v="104"/>
    <x v="255"/>
    <n v="12.107362142037859"/>
    <x v="12"/>
    <x v="0"/>
  </r>
  <r>
    <x v="104"/>
    <x v="181"/>
    <n v="30.508498967040779"/>
    <x v="12"/>
    <x v="0"/>
  </r>
  <r>
    <x v="104"/>
    <x v="300"/>
    <n v="38.396857638780077"/>
    <x v="12"/>
    <x v="0"/>
  </r>
  <r>
    <x v="104"/>
    <x v="301"/>
    <n v="31.674236504288608"/>
    <x v="12"/>
    <x v="0"/>
  </r>
  <r>
    <x v="104"/>
    <x v="302"/>
    <n v="10.313455154666821"/>
    <x v="12"/>
    <x v="0"/>
  </r>
  <r>
    <x v="104"/>
    <x v="303"/>
    <n v="12.083956789929898"/>
    <x v="12"/>
    <x v="0"/>
  </r>
  <r>
    <x v="104"/>
    <x v="274"/>
    <n v="16.765027211520984"/>
    <x v="12"/>
    <x v="0"/>
  </r>
  <r>
    <x v="104"/>
    <x v="304"/>
    <n v="8.8608133012569379"/>
    <x v="12"/>
    <x v="0"/>
  </r>
  <r>
    <x v="104"/>
    <x v="305"/>
    <n v="28.621725582596227"/>
    <x v="12"/>
    <x v="0"/>
  </r>
  <r>
    <x v="104"/>
    <x v="306"/>
    <n v="7.0151880358409038"/>
    <x v="12"/>
    <x v="0"/>
  </r>
  <r>
    <x v="104"/>
    <x v="307"/>
    <n v="59.935821668965644"/>
    <x v="12"/>
    <x v="0"/>
  </r>
  <r>
    <x v="104"/>
    <x v="308"/>
    <n v="29.73763237019487"/>
    <x v="12"/>
    <x v="0"/>
  </r>
  <r>
    <x v="104"/>
    <x v="309"/>
    <n v="78.524201310832183"/>
    <x v="12"/>
    <x v="0"/>
  </r>
  <r>
    <x v="104"/>
    <x v="310"/>
    <n v="10.334217967020656"/>
    <x v="12"/>
    <x v="0"/>
  </r>
  <r>
    <x v="104"/>
    <x v="59"/>
    <n v="1.0192653337335438"/>
    <x v="12"/>
    <x v="0"/>
  </r>
  <r>
    <x v="104"/>
    <x v="311"/>
    <n v="3.8565980183044011"/>
    <x v="12"/>
    <x v="0"/>
  </r>
  <r>
    <x v="104"/>
    <x v="255"/>
    <n v="5.7905773051954474"/>
    <x v="13"/>
    <x v="0"/>
  </r>
  <r>
    <x v="104"/>
    <x v="181"/>
    <n v="30.207317368802332"/>
    <x v="13"/>
    <x v="0"/>
  </r>
  <r>
    <x v="104"/>
    <x v="300"/>
    <n v="39.815642332937479"/>
    <x v="13"/>
    <x v="0"/>
  </r>
  <r>
    <x v="104"/>
    <x v="301"/>
    <n v="11.145520314868387"/>
    <x v="13"/>
    <x v="0"/>
  </r>
  <r>
    <x v="104"/>
    <x v="302"/>
    <n v="21.52113839139458"/>
    <x v="13"/>
    <x v="0"/>
  </r>
  <r>
    <x v="104"/>
    <x v="303"/>
    <n v="21.169649549352027"/>
    <x v="13"/>
    <x v="0"/>
  </r>
  <r>
    <x v="104"/>
    <x v="274"/>
    <n v="0"/>
    <x v="13"/>
    <x v="0"/>
  </r>
  <r>
    <x v="104"/>
    <x v="304"/>
    <n v="2.2651701990568935"/>
    <x v="13"/>
    <x v="0"/>
  </r>
  <r>
    <x v="104"/>
    <x v="305"/>
    <n v="42.811883483873068"/>
    <x v="13"/>
    <x v="0"/>
  </r>
  <r>
    <x v="104"/>
    <x v="306"/>
    <n v="5.9267876039299949"/>
    <x v="13"/>
    <x v="0"/>
  </r>
  <r>
    <x v="104"/>
    <x v="307"/>
    <n v="102.99677246899792"/>
    <x v="13"/>
    <x v="0"/>
  </r>
  <r>
    <x v="104"/>
    <x v="308"/>
    <n v="29.238471014944398"/>
    <x v="13"/>
    <x v="0"/>
  </r>
  <r>
    <x v="104"/>
    <x v="309"/>
    <n v="60.570489782525748"/>
    <x v="13"/>
    <x v="0"/>
  </r>
  <r>
    <x v="104"/>
    <x v="310"/>
    <n v="0.60646504712302207"/>
    <x v="13"/>
    <x v="0"/>
  </r>
  <r>
    <x v="104"/>
    <x v="59"/>
    <n v="2.5194006258468988"/>
    <x v="13"/>
    <x v="0"/>
  </r>
  <r>
    <x v="104"/>
    <x v="311"/>
    <n v="4.6001965063759043"/>
    <x v="13"/>
    <x v="0"/>
  </r>
  <r>
    <x v="104"/>
    <x v="255"/>
    <n v="25.248583547887954"/>
    <x v="14"/>
    <x v="0"/>
  </r>
  <r>
    <x v="104"/>
    <x v="181"/>
    <n v="15.939765139804514"/>
    <x v="14"/>
    <x v="0"/>
  </r>
  <r>
    <x v="104"/>
    <x v="300"/>
    <n v="16.167776919248787"/>
    <x v="14"/>
    <x v="0"/>
  </r>
  <r>
    <x v="104"/>
    <x v="301"/>
    <n v="33.877958521530118"/>
    <x v="14"/>
    <x v="0"/>
  </r>
  <r>
    <x v="104"/>
    <x v="302"/>
    <n v="8.030289857303643"/>
    <x v="14"/>
    <x v="0"/>
  </r>
  <r>
    <x v="104"/>
    <x v="303"/>
    <n v="14.240602358404026"/>
    <x v="14"/>
    <x v="0"/>
  </r>
  <r>
    <x v="104"/>
    <x v="274"/>
    <n v="54.482939673672959"/>
    <x v="14"/>
    <x v="0"/>
  </r>
  <r>
    <x v="104"/>
    <x v="304"/>
    <n v="5.3535265715357623"/>
    <x v="14"/>
    <x v="0"/>
  </r>
  <r>
    <x v="104"/>
    <x v="305"/>
    <n v="51.133858321571388"/>
    <x v="14"/>
    <x v="0"/>
  </r>
  <r>
    <x v="104"/>
    <x v="306"/>
    <n v="5.9827757461966034"/>
    <x v="14"/>
    <x v="0"/>
  </r>
  <r>
    <x v="104"/>
    <x v="307"/>
    <n v="178.30346976878741"/>
    <x v="14"/>
    <x v="0"/>
  </r>
  <r>
    <x v="104"/>
    <x v="308"/>
    <n v="72.008732583480025"/>
    <x v="14"/>
    <x v="0"/>
  </r>
  <r>
    <x v="104"/>
    <x v="309"/>
    <n v="93.268535064714413"/>
    <x v="14"/>
    <x v="0"/>
  </r>
  <r>
    <x v="104"/>
    <x v="310"/>
    <n v="1.0973066885756524"/>
    <x v="14"/>
    <x v="0"/>
  </r>
  <r>
    <x v="104"/>
    <x v="59"/>
    <n v="0"/>
    <x v="14"/>
    <x v="0"/>
  </r>
  <r>
    <x v="104"/>
    <x v="311"/>
    <n v="5.6195403142207665"/>
    <x v="14"/>
    <x v="0"/>
  </r>
  <r>
    <x v="104"/>
    <x v="255"/>
    <n v="14.65398492182562"/>
    <x v="15"/>
    <x v="0"/>
  </r>
  <r>
    <x v="104"/>
    <x v="181"/>
    <n v="44.755155567396663"/>
    <x v="15"/>
    <x v="0"/>
  </r>
  <r>
    <x v="104"/>
    <x v="300"/>
    <n v="134.43671527389751"/>
    <x v="15"/>
    <x v="0"/>
  </r>
  <r>
    <x v="104"/>
    <x v="301"/>
    <n v="4.0506873692345762"/>
    <x v="15"/>
    <x v="0"/>
  </r>
  <r>
    <x v="104"/>
    <x v="302"/>
    <n v="3.9283669608720904"/>
    <x v="15"/>
    <x v="0"/>
  </r>
  <r>
    <x v="104"/>
    <x v="303"/>
    <n v="48.94792279557533"/>
    <x v="15"/>
    <x v="0"/>
  </r>
  <r>
    <x v="104"/>
    <x v="274"/>
    <n v="19.785326052631842"/>
    <x v="15"/>
    <x v="0"/>
  </r>
  <r>
    <x v="104"/>
    <x v="304"/>
    <n v="4.7846098194094822"/>
    <x v="15"/>
    <x v="0"/>
  </r>
  <r>
    <x v="104"/>
    <x v="305"/>
    <n v="27.910223946555305"/>
    <x v="15"/>
    <x v="0"/>
  </r>
  <r>
    <x v="104"/>
    <x v="306"/>
    <n v="7.5264688191654754"/>
    <x v="15"/>
    <x v="0"/>
  </r>
  <r>
    <x v="104"/>
    <x v="307"/>
    <n v="160.34700054372604"/>
    <x v="15"/>
    <x v="0"/>
  </r>
  <r>
    <x v="104"/>
    <x v="308"/>
    <n v="81.21040096428959"/>
    <x v="15"/>
    <x v="0"/>
  </r>
  <r>
    <x v="104"/>
    <x v="309"/>
    <n v="364.29840389002345"/>
    <x v="15"/>
    <x v="0"/>
  </r>
  <r>
    <x v="104"/>
    <x v="310"/>
    <n v="3.5849288912389623"/>
    <x v="15"/>
    <x v="0"/>
  </r>
  <r>
    <x v="104"/>
    <x v="59"/>
    <n v="5.410325754494492"/>
    <x v="15"/>
    <x v="0"/>
  </r>
  <r>
    <x v="104"/>
    <x v="311"/>
    <n v="4.7987237126820741"/>
    <x v="15"/>
    <x v="0"/>
  </r>
  <r>
    <x v="104"/>
    <x v="255"/>
    <n v="8.8850079548651255"/>
    <x v="16"/>
    <x v="0"/>
  </r>
  <r>
    <x v="104"/>
    <x v="181"/>
    <n v="41.640544487644298"/>
    <x v="16"/>
    <x v="0"/>
  </r>
  <r>
    <x v="104"/>
    <x v="300"/>
    <n v="43.104169425503237"/>
    <x v="16"/>
    <x v="0"/>
  </r>
  <r>
    <x v="104"/>
    <x v="301"/>
    <n v="16.824510620041593"/>
    <x v="16"/>
    <x v="0"/>
  </r>
  <r>
    <x v="104"/>
    <x v="302"/>
    <n v="6.4319630213378671"/>
    <x v="16"/>
    <x v="0"/>
  </r>
  <r>
    <x v="104"/>
    <x v="303"/>
    <n v="24.898263712242375"/>
    <x v="16"/>
    <x v="0"/>
  </r>
  <r>
    <x v="104"/>
    <x v="274"/>
    <n v="31.847910585754402"/>
    <x v="16"/>
    <x v="0"/>
  </r>
  <r>
    <x v="104"/>
    <x v="304"/>
    <n v="3.1304342540971546"/>
    <x v="16"/>
    <x v="0"/>
  </r>
  <r>
    <x v="104"/>
    <x v="305"/>
    <n v="35.900752615485693"/>
    <x v="16"/>
    <x v="0"/>
  </r>
  <r>
    <x v="104"/>
    <x v="306"/>
    <n v="6.4393659004239625"/>
    <x v="16"/>
    <x v="0"/>
  </r>
  <r>
    <x v="104"/>
    <x v="307"/>
    <n v="83.972279293829388"/>
    <x v="16"/>
    <x v="0"/>
  </r>
  <r>
    <x v="104"/>
    <x v="308"/>
    <n v="42.943536848367003"/>
    <x v="16"/>
    <x v="0"/>
  </r>
  <r>
    <x v="104"/>
    <x v="309"/>
    <n v="124.61173223726169"/>
    <x v="16"/>
    <x v="0"/>
  </r>
  <r>
    <x v="104"/>
    <x v="310"/>
    <n v="2.4320787375142099"/>
    <x v="16"/>
    <x v="0"/>
  </r>
  <r>
    <x v="104"/>
    <x v="59"/>
    <n v="0.95512670726132776"/>
    <x v="16"/>
    <x v="0"/>
  </r>
  <r>
    <x v="104"/>
    <x v="311"/>
    <n v="7.1240647193236253"/>
    <x v="16"/>
    <x v="0"/>
  </r>
  <r>
    <x v="104"/>
    <x v="255"/>
    <n v="11.558713018813995"/>
    <x v="0"/>
    <x v="1"/>
  </r>
  <r>
    <x v="104"/>
    <x v="181"/>
    <n v="19.556528694952988"/>
    <x v="0"/>
    <x v="1"/>
  </r>
  <r>
    <x v="104"/>
    <x v="300"/>
    <n v="27.924778521968584"/>
    <x v="0"/>
    <x v="1"/>
  </r>
  <r>
    <x v="104"/>
    <x v="301"/>
    <n v="12.266775166398935"/>
    <x v="0"/>
    <x v="1"/>
  </r>
  <r>
    <x v="104"/>
    <x v="302"/>
    <n v="5.7457419261931904"/>
    <x v="0"/>
    <x v="1"/>
  </r>
  <r>
    <x v="104"/>
    <x v="303"/>
    <n v="14.905876835747511"/>
    <x v="0"/>
    <x v="1"/>
  </r>
  <r>
    <x v="104"/>
    <x v="274"/>
    <n v="11.473846250323755"/>
    <x v="0"/>
    <x v="1"/>
  </r>
  <r>
    <x v="104"/>
    <x v="304"/>
    <n v="3.988175729093058"/>
    <x v="0"/>
    <x v="1"/>
  </r>
  <r>
    <x v="104"/>
    <x v="305"/>
    <n v="30.91747259438738"/>
    <x v="0"/>
    <x v="1"/>
  </r>
  <r>
    <x v="104"/>
    <x v="306"/>
    <n v="5.4704327301810531"/>
    <x v="0"/>
    <x v="1"/>
  </r>
  <r>
    <x v="104"/>
    <x v="307"/>
    <n v="111.1588407966847"/>
    <x v="0"/>
    <x v="1"/>
  </r>
  <r>
    <x v="104"/>
    <x v="308"/>
    <n v="50.246789024851459"/>
    <x v="0"/>
    <x v="1"/>
  </r>
  <r>
    <x v="104"/>
    <x v="309"/>
    <n v="73.635720525149708"/>
    <x v="0"/>
    <x v="1"/>
  </r>
  <r>
    <x v="104"/>
    <x v="310"/>
    <n v="0"/>
    <x v="0"/>
    <x v="1"/>
  </r>
  <r>
    <x v="104"/>
    <x v="59"/>
    <n v="6.7405440934034253"/>
    <x v="0"/>
    <x v="1"/>
  </r>
  <r>
    <x v="104"/>
    <x v="311"/>
    <n v="2.5543784751634786"/>
    <x v="0"/>
    <x v="1"/>
  </r>
  <r>
    <x v="104"/>
    <x v="255"/>
    <n v="8.1424707281869146"/>
    <x v="1"/>
    <x v="1"/>
  </r>
  <r>
    <x v="104"/>
    <x v="181"/>
    <n v="31.872088649727967"/>
    <x v="1"/>
    <x v="1"/>
  </r>
  <r>
    <x v="104"/>
    <x v="300"/>
    <n v="40.16214513407327"/>
    <x v="1"/>
    <x v="1"/>
  </r>
  <r>
    <x v="104"/>
    <x v="301"/>
    <n v="13.24971716561225"/>
    <x v="1"/>
    <x v="1"/>
  </r>
  <r>
    <x v="104"/>
    <x v="302"/>
    <n v="4.1108528569927385"/>
    <x v="1"/>
    <x v="1"/>
  </r>
  <r>
    <x v="104"/>
    <x v="303"/>
    <n v="21.223328966490886"/>
    <x v="1"/>
    <x v="1"/>
  </r>
  <r>
    <x v="104"/>
    <x v="274"/>
    <n v="14.248342084129154"/>
    <x v="1"/>
    <x v="1"/>
  </r>
  <r>
    <x v="104"/>
    <x v="304"/>
    <n v="5.6128331105581646"/>
    <x v="1"/>
    <x v="1"/>
  </r>
  <r>
    <x v="104"/>
    <x v="305"/>
    <n v="27.706127881466788"/>
    <x v="1"/>
    <x v="1"/>
  </r>
  <r>
    <x v="104"/>
    <x v="306"/>
    <n v="3.9865389694087123"/>
    <x v="1"/>
    <x v="1"/>
  </r>
  <r>
    <x v="104"/>
    <x v="307"/>
    <n v="63.32911392007432"/>
    <x v="1"/>
    <x v="1"/>
  </r>
  <r>
    <x v="104"/>
    <x v="308"/>
    <n v="21.742813711729521"/>
    <x v="1"/>
    <x v="1"/>
  </r>
  <r>
    <x v="104"/>
    <x v="309"/>
    <n v="92.940011329706365"/>
    <x v="1"/>
    <x v="1"/>
  </r>
  <r>
    <x v="104"/>
    <x v="310"/>
    <n v="0"/>
    <x v="1"/>
    <x v="1"/>
  </r>
  <r>
    <x v="104"/>
    <x v="59"/>
    <n v="0.42429713972485361"/>
    <x v="1"/>
    <x v="1"/>
  </r>
  <r>
    <x v="104"/>
    <x v="311"/>
    <n v="2.4812327552019502"/>
    <x v="1"/>
    <x v="1"/>
  </r>
  <r>
    <x v="104"/>
    <x v="255"/>
    <n v="15.775071849629226"/>
    <x v="2"/>
    <x v="1"/>
  </r>
  <r>
    <x v="104"/>
    <x v="181"/>
    <n v="8.2085152539054871"/>
    <x v="2"/>
    <x v="1"/>
  </r>
  <r>
    <x v="104"/>
    <x v="300"/>
    <n v="16.417645341509786"/>
    <x v="2"/>
    <x v="1"/>
  </r>
  <r>
    <x v="104"/>
    <x v="301"/>
    <n v="15.194904068335351"/>
    <x v="2"/>
    <x v="1"/>
  </r>
  <r>
    <x v="104"/>
    <x v="302"/>
    <n v="5.7923867410329581"/>
    <x v="2"/>
    <x v="1"/>
  </r>
  <r>
    <x v="104"/>
    <x v="303"/>
    <n v="11.735509631005044"/>
    <x v="2"/>
    <x v="1"/>
  </r>
  <r>
    <x v="104"/>
    <x v="274"/>
    <n v="9.5594653202413991"/>
    <x v="2"/>
    <x v="1"/>
  </r>
  <r>
    <x v="104"/>
    <x v="304"/>
    <n v="2.8836881996417811"/>
    <x v="2"/>
    <x v="1"/>
  </r>
  <r>
    <x v="104"/>
    <x v="305"/>
    <n v="30.836477640798954"/>
    <x v="2"/>
    <x v="1"/>
  </r>
  <r>
    <x v="104"/>
    <x v="306"/>
    <n v="5.7828172648000411"/>
    <x v="2"/>
    <x v="1"/>
  </r>
  <r>
    <x v="104"/>
    <x v="307"/>
    <n v="147.54414136989465"/>
    <x v="2"/>
    <x v="1"/>
  </r>
  <r>
    <x v="104"/>
    <x v="308"/>
    <n v="63.966936766798646"/>
    <x v="2"/>
    <x v="1"/>
  </r>
  <r>
    <x v="104"/>
    <x v="309"/>
    <n v="65.982251307996677"/>
    <x v="2"/>
    <x v="1"/>
  </r>
  <r>
    <x v="104"/>
    <x v="310"/>
    <n v="0"/>
    <x v="2"/>
    <x v="1"/>
  </r>
  <r>
    <x v="104"/>
    <x v="59"/>
    <n v="11.523814188157523"/>
    <x v="2"/>
    <x v="1"/>
  </r>
  <r>
    <x v="104"/>
    <x v="311"/>
    <n v="1.0564067169564197"/>
    <x v="2"/>
    <x v="1"/>
  </r>
  <r>
    <x v="104"/>
    <x v="255"/>
    <n v="6.9396656325617334"/>
    <x v="3"/>
    <x v="1"/>
  </r>
  <r>
    <x v="104"/>
    <x v="181"/>
    <n v="30.627187753221659"/>
    <x v="3"/>
    <x v="1"/>
  </r>
  <r>
    <x v="104"/>
    <x v="300"/>
    <n v="33.995920372176968"/>
    <x v="3"/>
    <x v="1"/>
  </r>
  <r>
    <x v="104"/>
    <x v="301"/>
    <n v="4.4406541703884024"/>
    <x v="3"/>
    <x v="1"/>
  </r>
  <r>
    <x v="104"/>
    <x v="302"/>
    <n v="6.0680590001307575"/>
    <x v="3"/>
    <x v="1"/>
  </r>
  <r>
    <x v="104"/>
    <x v="303"/>
    <n v="18.527374771182803"/>
    <x v="3"/>
    <x v="1"/>
  </r>
  <r>
    <x v="104"/>
    <x v="274"/>
    <n v="12.1177241095276"/>
    <x v="3"/>
    <x v="1"/>
  </r>
  <r>
    <x v="104"/>
    <x v="304"/>
    <n v="4.9950642171161892"/>
    <x v="3"/>
    <x v="1"/>
  </r>
  <r>
    <x v="104"/>
    <x v="305"/>
    <n v="39.480044635656746"/>
    <x v="3"/>
    <x v="1"/>
  </r>
  <r>
    <x v="104"/>
    <x v="306"/>
    <n v="7.9224198450475312"/>
    <x v="3"/>
    <x v="1"/>
  </r>
  <r>
    <x v="104"/>
    <x v="307"/>
    <n v="73.286482980322006"/>
    <x v="3"/>
    <x v="1"/>
  </r>
  <r>
    <x v="104"/>
    <x v="308"/>
    <n v="42.641161050770648"/>
    <x v="3"/>
    <x v="1"/>
  </r>
  <r>
    <x v="104"/>
    <x v="309"/>
    <n v="39.194967337697584"/>
    <x v="3"/>
    <x v="1"/>
  </r>
  <r>
    <x v="104"/>
    <x v="310"/>
    <n v="0"/>
    <x v="3"/>
    <x v="1"/>
  </r>
  <r>
    <x v="104"/>
    <x v="59"/>
    <n v="1.5784524839083911"/>
    <x v="3"/>
    <x v="1"/>
  </r>
  <r>
    <x v="104"/>
    <x v="311"/>
    <n v="4.5240950613484108"/>
    <x v="3"/>
    <x v="1"/>
  </r>
  <r>
    <x v="104"/>
    <x v="255"/>
    <n v="8.2140612351196083"/>
    <x v="4"/>
    <x v="1"/>
  </r>
  <r>
    <x v="104"/>
    <x v="181"/>
    <n v="13.011973706138571"/>
    <x v="4"/>
    <x v="1"/>
  </r>
  <r>
    <x v="104"/>
    <x v="300"/>
    <n v="17.45977172847082"/>
    <x v="4"/>
    <x v="1"/>
  </r>
  <r>
    <x v="104"/>
    <x v="301"/>
    <n v="5.1144303171480017"/>
    <x v="4"/>
    <x v="1"/>
  </r>
  <r>
    <x v="104"/>
    <x v="302"/>
    <n v="5.7390264945322507"/>
    <x v="4"/>
    <x v="1"/>
  </r>
  <r>
    <x v="104"/>
    <x v="303"/>
    <n v="10.74373234748847"/>
    <x v="4"/>
    <x v="1"/>
  </r>
  <r>
    <x v="104"/>
    <x v="274"/>
    <n v="4.7604516843818692"/>
    <x v="4"/>
    <x v="1"/>
  </r>
  <r>
    <x v="104"/>
    <x v="304"/>
    <n v="2.8169953996534134"/>
    <x v="4"/>
    <x v="1"/>
  </r>
  <r>
    <x v="104"/>
    <x v="305"/>
    <n v="21.621445857548647"/>
    <x v="4"/>
    <x v="1"/>
  </r>
  <r>
    <x v="104"/>
    <x v="306"/>
    <n v="3.929841997706693"/>
    <x v="4"/>
    <x v="1"/>
  </r>
  <r>
    <x v="104"/>
    <x v="307"/>
    <n v="135.76455480167425"/>
    <x v="4"/>
    <x v="1"/>
  </r>
  <r>
    <x v="104"/>
    <x v="308"/>
    <n v="61.345885088645467"/>
    <x v="4"/>
    <x v="1"/>
  </r>
  <r>
    <x v="104"/>
    <x v="309"/>
    <n v="78.264665218469986"/>
    <x v="4"/>
    <x v="1"/>
  </r>
  <r>
    <x v="104"/>
    <x v="310"/>
    <n v="0"/>
    <x v="4"/>
    <x v="1"/>
  </r>
  <r>
    <x v="104"/>
    <x v="59"/>
    <n v="3.5845383607793631"/>
    <x v="4"/>
    <x v="1"/>
  </r>
  <r>
    <x v="104"/>
    <x v="311"/>
    <n v="1.4541863679370919"/>
    <x v="4"/>
    <x v="1"/>
  </r>
  <r>
    <x v="104"/>
    <x v="255"/>
    <n v="9.1783651986319708"/>
    <x v="5"/>
    <x v="1"/>
  </r>
  <r>
    <x v="104"/>
    <x v="181"/>
    <n v="14.935660014384055"/>
    <x v="5"/>
    <x v="1"/>
  </r>
  <r>
    <x v="104"/>
    <x v="300"/>
    <n v="28.27003100061296"/>
    <x v="5"/>
    <x v="1"/>
  </r>
  <r>
    <x v="104"/>
    <x v="301"/>
    <n v="7.0247704162960272"/>
    <x v="5"/>
    <x v="1"/>
  </r>
  <r>
    <x v="104"/>
    <x v="302"/>
    <n v="6.5002714424274917"/>
    <x v="5"/>
    <x v="1"/>
  </r>
  <r>
    <x v="104"/>
    <x v="303"/>
    <n v="17.850661669343786"/>
    <x v="5"/>
    <x v="1"/>
  </r>
  <r>
    <x v="104"/>
    <x v="274"/>
    <n v="7.7098883966541925"/>
    <x v="5"/>
    <x v="1"/>
  </r>
  <r>
    <x v="104"/>
    <x v="304"/>
    <n v="6.5444688156731292"/>
    <x v="5"/>
    <x v="1"/>
  </r>
  <r>
    <x v="104"/>
    <x v="305"/>
    <n v="26.688272750608498"/>
    <x v="5"/>
    <x v="1"/>
  </r>
  <r>
    <x v="104"/>
    <x v="306"/>
    <n v="2.791771395823988"/>
    <x v="5"/>
    <x v="1"/>
  </r>
  <r>
    <x v="104"/>
    <x v="307"/>
    <n v="129.82596873075633"/>
    <x v="5"/>
    <x v="1"/>
  </r>
  <r>
    <x v="104"/>
    <x v="308"/>
    <n v="56.377403341721312"/>
    <x v="5"/>
    <x v="1"/>
  </r>
  <r>
    <x v="104"/>
    <x v="309"/>
    <n v="98.118682187007821"/>
    <x v="5"/>
    <x v="1"/>
  </r>
  <r>
    <x v="104"/>
    <x v="310"/>
    <n v="0"/>
    <x v="5"/>
    <x v="1"/>
  </r>
  <r>
    <x v="104"/>
    <x v="59"/>
    <n v="0.21570431165699169"/>
    <x v="5"/>
    <x v="1"/>
  </r>
  <r>
    <x v="104"/>
    <x v="311"/>
    <n v="2.0235118760203519"/>
    <x v="5"/>
    <x v="1"/>
  </r>
  <r>
    <x v="104"/>
    <x v="255"/>
    <n v="12.074395395408658"/>
    <x v="6"/>
    <x v="1"/>
  </r>
  <r>
    <x v="104"/>
    <x v="181"/>
    <n v="16.325142003871658"/>
    <x v="6"/>
    <x v="1"/>
  </r>
  <r>
    <x v="104"/>
    <x v="300"/>
    <n v="13.363535523448814"/>
    <x v="6"/>
    <x v="1"/>
  </r>
  <r>
    <x v="104"/>
    <x v="301"/>
    <n v="4.0694898781327442"/>
    <x v="6"/>
    <x v="1"/>
  </r>
  <r>
    <x v="104"/>
    <x v="302"/>
    <n v="9.2942938739865273"/>
    <x v="6"/>
    <x v="1"/>
  </r>
  <r>
    <x v="104"/>
    <x v="303"/>
    <n v="8.0493446543660401"/>
    <x v="6"/>
    <x v="1"/>
  </r>
  <r>
    <x v="104"/>
    <x v="274"/>
    <n v="6.1897031013013919"/>
    <x v="6"/>
    <x v="1"/>
  </r>
  <r>
    <x v="104"/>
    <x v="304"/>
    <n v="3.3230242557296115"/>
    <x v="6"/>
    <x v="1"/>
  </r>
  <r>
    <x v="104"/>
    <x v="305"/>
    <n v="30.834807906921498"/>
    <x v="6"/>
    <x v="1"/>
  </r>
  <r>
    <x v="104"/>
    <x v="306"/>
    <n v="6.4415752374777933"/>
    <x v="6"/>
    <x v="1"/>
  </r>
  <r>
    <x v="104"/>
    <x v="307"/>
    <n v="164.60449314793127"/>
    <x v="6"/>
    <x v="1"/>
  </r>
  <r>
    <x v="104"/>
    <x v="308"/>
    <n v="90.942992412967897"/>
    <x v="6"/>
    <x v="1"/>
  </r>
  <r>
    <x v="104"/>
    <x v="309"/>
    <n v="103.73816281203635"/>
    <x v="6"/>
    <x v="1"/>
  </r>
  <r>
    <x v="104"/>
    <x v="310"/>
    <n v="0"/>
    <x v="6"/>
    <x v="1"/>
  </r>
  <r>
    <x v="104"/>
    <x v="59"/>
    <n v="9.0450435306549597"/>
    <x v="6"/>
    <x v="1"/>
  </r>
  <r>
    <x v="104"/>
    <x v="311"/>
    <n v="1.3674925456363538"/>
    <x v="6"/>
    <x v="1"/>
  </r>
  <r>
    <x v="104"/>
    <x v="255"/>
    <n v="6.656591885579104"/>
    <x v="7"/>
    <x v="1"/>
  </r>
  <r>
    <x v="104"/>
    <x v="181"/>
    <n v="8.3373319026622603"/>
    <x v="7"/>
    <x v="1"/>
  </r>
  <r>
    <x v="104"/>
    <x v="300"/>
    <n v="12.229995977720492"/>
    <x v="7"/>
    <x v="1"/>
  </r>
  <r>
    <x v="104"/>
    <x v="301"/>
    <n v="6.1132559252904297"/>
    <x v="7"/>
    <x v="1"/>
  </r>
  <r>
    <x v="104"/>
    <x v="302"/>
    <n v="4.5999997465983631"/>
    <x v="7"/>
    <x v="1"/>
  </r>
  <r>
    <x v="104"/>
    <x v="303"/>
    <n v="7.5403508197745133"/>
    <x v="7"/>
    <x v="1"/>
  </r>
  <r>
    <x v="104"/>
    <x v="274"/>
    <n v="4.3442185328654919"/>
    <x v="7"/>
    <x v="1"/>
  </r>
  <r>
    <x v="104"/>
    <x v="304"/>
    <n v="1.2766222776773681"/>
    <x v="7"/>
    <x v="1"/>
  </r>
  <r>
    <x v="104"/>
    <x v="305"/>
    <n v="14.075979901992808"/>
    <x v="7"/>
    <x v="1"/>
  </r>
  <r>
    <x v="104"/>
    <x v="306"/>
    <n v="3.6882173611426659"/>
    <x v="7"/>
    <x v="1"/>
  </r>
  <r>
    <x v="104"/>
    <x v="307"/>
    <n v="121.52222391517408"/>
    <x v="7"/>
    <x v="1"/>
  </r>
  <r>
    <x v="104"/>
    <x v="308"/>
    <n v="55.852891964216141"/>
    <x v="7"/>
    <x v="1"/>
  </r>
  <r>
    <x v="104"/>
    <x v="309"/>
    <n v="58.085338816014627"/>
    <x v="7"/>
    <x v="1"/>
  </r>
  <r>
    <x v="104"/>
    <x v="310"/>
    <n v="0"/>
    <x v="7"/>
    <x v="1"/>
  </r>
  <r>
    <x v="104"/>
    <x v="59"/>
    <n v="0.24669385020427306"/>
    <x v="7"/>
    <x v="1"/>
  </r>
  <r>
    <x v="104"/>
    <x v="311"/>
    <n v="1.1532436086785123"/>
    <x v="7"/>
    <x v="1"/>
  </r>
  <r>
    <x v="104"/>
    <x v="255"/>
    <n v="6.9742763000792092"/>
    <x v="8"/>
    <x v="1"/>
  </r>
  <r>
    <x v="104"/>
    <x v="181"/>
    <n v="14.763453020020899"/>
    <x v="8"/>
    <x v="1"/>
  </r>
  <r>
    <x v="104"/>
    <x v="300"/>
    <n v="18.076598743677451"/>
    <x v="8"/>
    <x v="1"/>
  </r>
  <r>
    <x v="104"/>
    <x v="301"/>
    <n v="3.3910216341231227"/>
    <x v="8"/>
    <x v="1"/>
  </r>
  <r>
    <x v="104"/>
    <x v="302"/>
    <n v="4.360289198618938"/>
    <x v="8"/>
    <x v="1"/>
  </r>
  <r>
    <x v="104"/>
    <x v="303"/>
    <n v="10.896902710400431"/>
    <x v="8"/>
    <x v="1"/>
  </r>
  <r>
    <x v="104"/>
    <x v="274"/>
    <n v="2.357343793923079"/>
    <x v="8"/>
    <x v="1"/>
  </r>
  <r>
    <x v="104"/>
    <x v="304"/>
    <n v="1.5994920313889449"/>
    <x v="8"/>
    <x v="1"/>
  </r>
  <r>
    <x v="104"/>
    <x v="305"/>
    <n v="20.821836343843671"/>
    <x v="8"/>
    <x v="1"/>
  </r>
  <r>
    <x v="104"/>
    <x v="306"/>
    <n v="3.5133652345240152"/>
    <x v="8"/>
    <x v="1"/>
  </r>
  <r>
    <x v="104"/>
    <x v="307"/>
    <n v="138.79126024161462"/>
    <x v="8"/>
    <x v="1"/>
  </r>
  <r>
    <x v="104"/>
    <x v="308"/>
    <n v="53.520665264357568"/>
    <x v="8"/>
    <x v="1"/>
  </r>
  <r>
    <x v="104"/>
    <x v="309"/>
    <n v="71.424945142501059"/>
    <x v="8"/>
    <x v="1"/>
  </r>
  <r>
    <x v="104"/>
    <x v="310"/>
    <n v="0"/>
    <x v="8"/>
    <x v="1"/>
  </r>
  <r>
    <x v="104"/>
    <x v="59"/>
    <n v="6.2394515099542973"/>
    <x v="8"/>
    <x v="1"/>
  </r>
  <r>
    <x v="104"/>
    <x v="311"/>
    <n v="1.4410161820608731"/>
    <x v="8"/>
    <x v="1"/>
  </r>
  <r>
    <x v="104"/>
    <x v="255"/>
    <n v="5.200647054916173"/>
    <x v="9"/>
    <x v="1"/>
  </r>
  <r>
    <x v="104"/>
    <x v="181"/>
    <n v="17.946177692917786"/>
    <x v="9"/>
    <x v="1"/>
  </r>
  <r>
    <x v="104"/>
    <x v="300"/>
    <n v="27.539990730688658"/>
    <x v="9"/>
    <x v="1"/>
  </r>
  <r>
    <x v="104"/>
    <x v="301"/>
    <n v="14.429830513502177"/>
    <x v="9"/>
    <x v="1"/>
  </r>
  <r>
    <x v="104"/>
    <x v="302"/>
    <n v="3.5540789437200124"/>
    <x v="9"/>
    <x v="1"/>
  </r>
  <r>
    <x v="104"/>
    <x v="303"/>
    <n v="6.8947065891371988"/>
    <x v="9"/>
    <x v="1"/>
  </r>
  <r>
    <x v="104"/>
    <x v="274"/>
    <n v="4.177925667547715"/>
    <x v="9"/>
    <x v="1"/>
  </r>
  <r>
    <x v="104"/>
    <x v="304"/>
    <n v="2.1902135833700398"/>
    <x v="9"/>
    <x v="1"/>
  </r>
  <r>
    <x v="104"/>
    <x v="305"/>
    <n v="23.985982840126226"/>
    <x v="9"/>
    <x v="1"/>
  </r>
  <r>
    <x v="104"/>
    <x v="306"/>
    <n v="2.3167770203652687"/>
    <x v="9"/>
    <x v="1"/>
  </r>
  <r>
    <x v="104"/>
    <x v="307"/>
    <n v="110.43659062862501"/>
    <x v="9"/>
    <x v="1"/>
  </r>
  <r>
    <x v="104"/>
    <x v="308"/>
    <n v="46.621706999585122"/>
    <x v="9"/>
    <x v="1"/>
  </r>
  <r>
    <x v="104"/>
    <x v="309"/>
    <n v="50.629599923356061"/>
    <x v="9"/>
    <x v="1"/>
  </r>
  <r>
    <x v="104"/>
    <x v="310"/>
    <n v="0"/>
    <x v="9"/>
    <x v="1"/>
  </r>
  <r>
    <x v="104"/>
    <x v="59"/>
    <n v="3.0694964088105667"/>
    <x v="9"/>
    <x v="1"/>
  </r>
  <r>
    <x v="104"/>
    <x v="311"/>
    <n v="3.19153020700807"/>
    <x v="9"/>
    <x v="1"/>
  </r>
  <r>
    <x v="104"/>
    <x v="255"/>
    <n v="4.7333366297848203"/>
    <x v="10"/>
    <x v="1"/>
  </r>
  <r>
    <x v="104"/>
    <x v="181"/>
    <n v="30.165029028919925"/>
    <x v="10"/>
    <x v="1"/>
  </r>
  <r>
    <x v="104"/>
    <x v="300"/>
    <n v="49.718672514010038"/>
    <x v="10"/>
    <x v="1"/>
  </r>
  <r>
    <x v="104"/>
    <x v="301"/>
    <n v="2.6030935439577894"/>
    <x v="10"/>
    <x v="1"/>
  </r>
  <r>
    <x v="104"/>
    <x v="302"/>
    <n v="7.0685966295751221"/>
    <x v="10"/>
    <x v="1"/>
  </r>
  <r>
    <x v="104"/>
    <x v="303"/>
    <n v="11.738081190196294"/>
    <x v="10"/>
    <x v="1"/>
  </r>
  <r>
    <x v="104"/>
    <x v="274"/>
    <n v="10.523511290807873"/>
    <x v="10"/>
    <x v="1"/>
  </r>
  <r>
    <x v="104"/>
    <x v="304"/>
    <n v="3.2961473541231618"/>
    <x v="10"/>
    <x v="1"/>
  </r>
  <r>
    <x v="104"/>
    <x v="305"/>
    <n v="21.140212087962677"/>
    <x v="10"/>
    <x v="1"/>
  </r>
  <r>
    <x v="104"/>
    <x v="306"/>
    <n v="2.9427175226444056"/>
    <x v="10"/>
    <x v="1"/>
  </r>
  <r>
    <x v="104"/>
    <x v="307"/>
    <n v="74.368056264678572"/>
    <x v="10"/>
    <x v="1"/>
  </r>
  <r>
    <x v="104"/>
    <x v="308"/>
    <n v="32.309492143122853"/>
    <x v="10"/>
    <x v="1"/>
  </r>
  <r>
    <x v="104"/>
    <x v="309"/>
    <n v="79.199690566343421"/>
    <x v="10"/>
    <x v="1"/>
  </r>
  <r>
    <x v="104"/>
    <x v="310"/>
    <n v="0"/>
    <x v="10"/>
    <x v="1"/>
  </r>
  <r>
    <x v="104"/>
    <x v="59"/>
    <n v="4.2867172919591283"/>
    <x v="10"/>
    <x v="1"/>
  </r>
  <r>
    <x v="104"/>
    <x v="311"/>
    <n v="2.9889671294980729"/>
    <x v="10"/>
    <x v="1"/>
  </r>
  <r>
    <x v="104"/>
    <x v="255"/>
    <n v="8.8017680155542575"/>
    <x v="11"/>
    <x v="1"/>
  </r>
  <r>
    <x v="104"/>
    <x v="181"/>
    <n v="15.179687749317072"/>
    <x v="11"/>
    <x v="1"/>
  </r>
  <r>
    <x v="104"/>
    <x v="300"/>
    <n v="17.590791996641354"/>
    <x v="11"/>
    <x v="1"/>
  </r>
  <r>
    <x v="104"/>
    <x v="301"/>
    <n v="5.1982245852959057"/>
    <x v="11"/>
    <x v="1"/>
  </r>
  <r>
    <x v="104"/>
    <x v="302"/>
    <n v="2.9787503720385979"/>
    <x v="11"/>
    <x v="1"/>
  </r>
  <r>
    <x v="104"/>
    <x v="303"/>
    <n v="7.9220942679909632"/>
    <x v="11"/>
    <x v="1"/>
  </r>
  <r>
    <x v="104"/>
    <x v="274"/>
    <n v="12.6266552023478"/>
    <x v="11"/>
    <x v="1"/>
  </r>
  <r>
    <x v="104"/>
    <x v="304"/>
    <n v="4.5174248492861855"/>
    <x v="11"/>
    <x v="1"/>
  </r>
  <r>
    <x v="104"/>
    <x v="305"/>
    <n v="44.194701759395265"/>
    <x v="11"/>
    <x v="1"/>
  </r>
  <r>
    <x v="104"/>
    <x v="306"/>
    <n v="3.2910462903500526"/>
    <x v="11"/>
    <x v="1"/>
  </r>
  <r>
    <x v="104"/>
    <x v="307"/>
    <n v="92.669185662196682"/>
    <x v="11"/>
    <x v="1"/>
  </r>
  <r>
    <x v="104"/>
    <x v="308"/>
    <n v="53.396297087890765"/>
    <x v="11"/>
    <x v="1"/>
  </r>
  <r>
    <x v="104"/>
    <x v="309"/>
    <n v="99.893778801639328"/>
    <x v="11"/>
    <x v="1"/>
  </r>
  <r>
    <x v="104"/>
    <x v="310"/>
    <n v="0"/>
    <x v="11"/>
    <x v="1"/>
  </r>
  <r>
    <x v="104"/>
    <x v="59"/>
    <n v="30.739952612143398"/>
    <x v="11"/>
    <x v="1"/>
  </r>
  <r>
    <x v="104"/>
    <x v="311"/>
    <n v="2.3811222293936098"/>
    <x v="11"/>
    <x v="1"/>
  </r>
  <r>
    <x v="104"/>
    <x v="255"/>
    <n v="15.590170056887715"/>
    <x v="12"/>
    <x v="1"/>
  </r>
  <r>
    <x v="104"/>
    <x v="181"/>
    <n v="31.962416213397642"/>
    <x v="12"/>
    <x v="1"/>
  </r>
  <r>
    <x v="104"/>
    <x v="300"/>
    <n v="44.783398448153676"/>
    <x v="12"/>
    <x v="1"/>
  </r>
  <r>
    <x v="104"/>
    <x v="301"/>
    <n v="29.727913071619898"/>
    <x v="12"/>
    <x v="1"/>
  </r>
  <r>
    <x v="104"/>
    <x v="302"/>
    <n v="4.9072325984724223"/>
    <x v="12"/>
    <x v="1"/>
  </r>
  <r>
    <x v="104"/>
    <x v="303"/>
    <n v="13.637755588132546"/>
    <x v="12"/>
    <x v="1"/>
  </r>
  <r>
    <x v="104"/>
    <x v="274"/>
    <n v="5.3433770781641394"/>
    <x v="12"/>
    <x v="1"/>
  </r>
  <r>
    <x v="104"/>
    <x v="304"/>
    <n v="5.311455604710166"/>
    <x v="12"/>
    <x v="1"/>
  </r>
  <r>
    <x v="104"/>
    <x v="305"/>
    <n v="27.926084684158472"/>
    <x v="12"/>
    <x v="1"/>
  </r>
  <r>
    <x v="104"/>
    <x v="306"/>
    <n v="4.7049476090847788"/>
    <x v="12"/>
    <x v="1"/>
  </r>
  <r>
    <x v="104"/>
    <x v="307"/>
    <n v="73.0536798895549"/>
    <x v="12"/>
    <x v="1"/>
  </r>
  <r>
    <x v="104"/>
    <x v="308"/>
    <n v="41.239767922225731"/>
    <x v="12"/>
    <x v="1"/>
  </r>
  <r>
    <x v="104"/>
    <x v="309"/>
    <n v="86.214348238565606"/>
    <x v="12"/>
    <x v="1"/>
  </r>
  <r>
    <x v="104"/>
    <x v="310"/>
    <n v="0"/>
    <x v="12"/>
    <x v="1"/>
  </r>
  <r>
    <x v="104"/>
    <x v="59"/>
    <n v="4.3718539730433816"/>
    <x v="12"/>
    <x v="1"/>
  </r>
  <r>
    <x v="104"/>
    <x v="311"/>
    <n v="5.8700813901546001"/>
    <x v="12"/>
    <x v="1"/>
  </r>
  <r>
    <x v="104"/>
    <x v="255"/>
    <n v="8.4475209068695936"/>
    <x v="13"/>
    <x v="1"/>
  </r>
  <r>
    <x v="104"/>
    <x v="181"/>
    <n v="41.326044281134969"/>
    <x v="13"/>
    <x v="1"/>
  </r>
  <r>
    <x v="104"/>
    <x v="300"/>
    <n v="27.329797391857237"/>
    <x v="13"/>
    <x v="1"/>
  </r>
  <r>
    <x v="104"/>
    <x v="301"/>
    <n v="4.554092845522355"/>
    <x v="13"/>
    <x v="1"/>
  </r>
  <r>
    <x v="104"/>
    <x v="302"/>
    <n v="20.844788192722955"/>
    <x v="13"/>
    <x v="1"/>
  </r>
  <r>
    <x v="104"/>
    <x v="303"/>
    <n v="17.940443848413594"/>
    <x v="13"/>
    <x v="1"/>
  </r>
  <r>
    <x v="104"/>
    <x v="274"/>
    <n v="39.591882164844762"/>
    <x v="13"/>
    <x v="1"/>
  </r>
  <r>
    <x v="104"/>
    <x v="304"/>
    <n v="5.1366534402914574"/>
    <x v="13"/>
    <x v="1"/>
  </r>
  <r>
    <x v="104"/>
    <x v="305"/>
    <n v="42.488256475219984"/>
    <x v="13"/>
    <x v="1"/>
  </r>
  <r>
    <x v="104"/>
    <x v="306"/>
    <n v="10.489967266149863"/>
    <x v="13"/>
    <x v="1"/>
  </r>
  <r>
    <x v="104"/>
    <x v="307"/>
    <n v="111.55008751526238"/>
    <x v="13"/>
    <x v="1"/>
  </r>
  <r>
    <x v="104"/>
    <x v="308"/>
    <n v="47.375124867469033"/>
    <x v="13"/>
    <x v="1"/>
  </r>
  <r>
    <x v="104"/>
    <x v="309"/>
    <n v="65.789945400243624"/>
    <x v="13"/>
    <x v="1"/>
  </r>
  <r>
    <x v="104"/>
    <x v="310"/>
    <n v="0"/>
    <x v="13"/>
    <x v="1"/>
  </r>
  <r>
    <x v="104"/>
    <x v="59"/>
    <n v="0.46708644569460112"/>
    <x v="13"/>
    <x v="1"/>
  </r>
  <r>
    <x v="104"/>
    <x v="311"/>
    <n v="26.343675537175471"/>
    <x v="13"/>
    <x v="1"/>
  </r>
  <r>
    <x v="104"/>
    <x v="255"/>
    <n v="21.67366670674582"/>
    <x v="14"/>
    <x v="1"/>
  </r>
  <r>
    <x v="104"/>
    <x v="181"/>
    <n v="14.519737503822121"/>
    <x v="14"/>
    <x v="1"/>
  </r>
  <r>
    <x v="104"/>
    <x v="300"/>
    <n v="22.049872491502022"/>
    <x v="14"/>
    <x v="1"/>
  </r>
  <r>
    <x v="104"/>
    <x v="301"/>
    <n v="31.309952159804801"/>
    <x v="14"/>
    <x v="1"/>
  </r>
  <r>
    <x v="104"/>
    <x v="302"/>
    <n v="10.540985124240645"/>
    <x v="14"/>
    <x v="1"/>
  </r>
  <r>
    <x v="104"/>
    <x v="303"/>
    <n v="11.950101511623433"/>
    <x v="14"/>
    <x v="1"/>
  </r>
  <r>
    <x v="104"/>
    <x v="274"/>
    <n v="16.319505978095719"/>
    <x v="14"/>
    <x v="1"/>
  </r>
  <r>
    <x v="104"/>
    <x v="304"/>
    <n v="7.2809362758574032"/>
    <x v="14"/>
    <x v="1"/>
  </r>
  <r>
    <x v="104"/>
    <x v="305"/>
    <n v="46.086111526516717"/>
    <x v="14"/>
    <x v="1"/>
  </r>
  <r>
    <x v="104"/>
    <x v="306"/>
    <n v="8.2705079720800825"/>
    <x v="14"/>
    <x v="1"/>
  </r>
  <r>
    <x v="104"/>
    <x v="307"/>
    <n v="160.89388423676064"/>
    <x v="14"/>
    <x v="1"/>
  </r>
  <r>
    <x v="104"/>
    <x v="308"/>
    <n v="84.332094498714454"/>
    <x v="14"/>
    <x v="1"/>
  </r>
  <r>
    <x v="104"/>
    <x v="309"/>
    <n v="123.69104466453486"/>
    <x v="14"/>
    <x v="1"/>
  </r>
  <r>
    <x v="104"/>
    <x v="310"/>
    <n v="0"/>
    <x v="14"/>
    <x v="1"/>
  </r>
  <r>
    <x v="104"/>
    <x v="59"/>
    <n v="0"/>
    <x v="14"/>
    <x v="1"/>
  </r>
  <r>
    <x v="104"/>
    <x v="311"/>
    <n v="1.3085942016959329"/>
    <x v="14"/>
    <x v="1"/>
  </r>
  <r>
    <x v="104"/>
    <x v="255"/>
    <n v="13.986695296765859"/>
    <x v="15"/>
    <x v="1"/>
  </r>
  <r>
    <x v="104"/>
    <x v="181"/>
    <n v="39.354226187734064"/>
    <x v="15"/>
    <x v="1"/>
  </r>
  <r>
    <x v="104"/>
    <x v="300"/>
    <n v="137.79934852885302"/>
    <x v="15"/>
    <x v="1"/>
  </r>
  <r>
    <x v="104"/>
    <x v="301"/>
    <n v="6.0924197584173854"/>
    <x v="15"/>
    <x v="1"/>
  </r>
  <r>
    <x v="104"/>
    <x v="302"/>
    <n v="6.868524186241256"/>
    <x v="15"/>
    <x v="1"/>
  </r>
  <r>
    <x v="104"/>
    <x v="303"/>
    <n v="35.157887511093868"/>
    <x v="15"/>
    <x v="1"/>
  </r>
  <r>
    <x v="104"/>
    <x v="274"/>
    <n v="12.068423852661192"/>
    <x v="15"/>
    <x v="1"/>
  </r>
  <r>
    <x v="104"/>
    <x v="304"/>
    <n v="2.2080170971589137"/>
    <x v="15"/>
    <x v="1"/>
  </r>
  <r>
    <x v="104"/>
    <x v="305"/>
    <n v="18.52302567739638"/>
    <x v="15"/>
    <x v="1"/>
  </r>
  <r>
    <x v="104"/>
    <x v="306"/>
    <n v="5.5957129246101083"/>
    <x v="15"/>
    <x v="1"/>
  </r>
  <r>
    <x v="104"/>
    <x v="307"/>
    <n v="138.48374814802816"/>
    <x v="15"/>
    <x v="1"/>
  </r>
  <r>
    <x v="104"/>
    <x v="308"/>
    <n v="83.400160421556549"/>
    <x v="15"/>
    <x v="1"/>
  </r>
  <r>
    <x v="104"/>
    <x v="309"/>
    <n v="293.90075568853473"/>
    <x v="15"/>
    <x v="1"/>
  </r>
  <r>
    <x v="104"/>
    <x v="310"/>
    <n v="0"/>
    <x v="15"/>
    <x v="1"/>
  </r>
  <r>
    <x v="104"/>
    <x v="59"/>
    <n v="3.4924699252074203"/>
    <x v="15"/>
    <x v="1"/>
  </r>
  <r>
    <x v="104"/>
    <x v="311"/>
    <n v="4.6682681333605833"/>
    <x v="15"/>
    <x v="1"/>
  </r>
  <r>
    <x v="104"/>
    <x v="255"/>
    <n v="15.409577736848869"/>
    <x v="16"/>
    <x v="1"/>
  </r>
  <r>
    <x v="104"/>
    <x v="181"/>
    <n v="33.39457613918389"/>
    <x v="16"/>
    <x v="1"/>
  </r>
  <r>
    <x v="104"/>
    <x v="300"/>
    <n v="43.52568635993098"/>
    <x v="16"/>
    <x v="1"/>
  </r>
  <r>
    <x v="104"/>
    <x v="301"/>
    <n v="22.007342299099943"/>
    <x v="16"/>
    <x v="1"/>
  </r>
  <r>
    <x v="104"/>
    <x v="302"/>
    <n v="10.355674626473045"/>
    <x v="16"/>
    <x v="1"/>
  </r>
  <r>
    <x v="104"/>
    <x v="303"/>
    <n v="21.347571620196693"/>
    <x v="16"/>
    <x v="1"/>
  </r>
  <r>
    <x v="104"/>
    <x v="274"/>
    <n v="41.755771611631658"/>
    <x v="16"/>
    <x v="1"/>
  </r>
  <r>
    <x v="104"/>
    <x v="304"/>
    <n v="7.4812085056661433"/>
    <x v="16"/>
    <x v="1"/>
  </r>
  <r>
    <x v="104"/>
    <x v="305"/>
    <n v="32.465423839527006"/>
    <x v="16"/>
    <x v="1"/>
  </r>
  <r>
    <x v="104"/>
    <x v="306"/>
    <n v="6.4395521489542196"/>
    <x v="16"/>
    <x v="1"/>
  </r>
  <r>
    <x v="104"/>
    <x v="307"/>
    <n v="71.08592871751118"/>
    <x v="16"/>
    <x v="1"/>
  </r>
  <r>
    <x v="104"/>
    <x v="308"/>
    <n v="44.404342962476825"/>
    <x v="16"/>
    <x v="1"/>
  </r>
  <r>
    <x v="104"/>
    <x v="309"/>
    <n v="104.54199376479697"/>
    <x v="16"/>
    <x v="1"/>
  </r>
  <r>
    <x v="104"/>
    <x v="310"/>
    <n v="0"/>
    <x v="16"/>
    <x v="1"/>
  </r>
  <r>
    <x v="104"/>
    <x v="59"/>
    <n v="12.65124196987772"/>
    <x v="16"/>
    <x v="1"/>
  </r>
  <r>
    <x v="104"/>
    <x v="311"/>
    <n v="2.4234786174125706"/>
    <x v="16"/>
    <x v="1"/>
  </r>
  <r>
    <x v="105"/>
    <x v="255"/>
    <n v="1.0956404017882289"/>
    <x v="0"/>
    <x v="0"/>
  </r>
  <r>
    <x v="105"/>
    <x v="181"/>
    <n v="2.1692602448238771"/>
    <x v="0"/>
    <x v="0"/>
  </r>
  <r>
    <x v="105"/>
    <x v="300"/>
    <n v="2.9932349123437856"/>
    <x v="0"/>
    <x v="0"/>
  </r>
  <r>
    <x v="105"/>
    <x v="301"/>
    <n v="1.1664354464256979"/>
    <x v="0"/>
    <x v="0"/>
  </r>
  <r>
    <x v="105"/>
    <x v="302"/>
    <n v="0.60237015404228056"/>
    <x v="0"/>
    <x v="0"/>
  </r>
  <r>
    <x v="105"/>
    <x v="303"/>
    <n v="1.5464300924895871"/>
    <x v="0"/>
    <x v="0"/>
  </r>
  <r>
    <x v="105"/>
    <x v="274"/>
    <n v="1.3925131363209649"/>
    <x v="0"/>
    <x v="0"/>
  </r>
  <r>
    <x v="105"/>
    <x v="304"/>
    <n v="0.37078557740137341"/>
    <x v="0"/>
    <x v="0"/>
  </r>
  <r>
    <x v="105"/>
    <x v="305"/>
    <n v="3.1414157587317484"/>
    <x v="0"/>
    <x v="0"/>
  </r>
  <r>
    <x v="105"/>
    <x v="306"/>
    <n v="0.52695037865422556"/>
    <x v="0"/>
    <x v="0"/>
  </r>
  <r>
    <x v="105"/>
    <x v="307"/>
    <n v="11.752746614016731"/>
    <x v="0"/>
    <x v="0"/>
  </r>
  <r>
    <x v="105"/>
    <x v="308"/>
    <n v="5.008186634617096"/>
    <x v="0"/>
    <x v="0"/>
  </r>
  <r>
    <x v="105"/>
    <x v="309"/>
    <n v="7.4869103367410741"/>
    <x v="0"/>
    <x v="0"/>
  </r>
  <r>
    <x v="105"/>
    <x v="310"/>
    <n v="0.28291809529277617"/>
    <x v="0"/>
    <x v="0"/>
  </r>
  <r>
    <x v="105"/>
    <x v="59"/>
    <n v="0.26047995323643619"/>
    <x v="0"/>
    <x v="0"/>
  </r>
  <r>
    <x v="105"/>
    <x v="311"/>
    <n v="0.2666397910835806"/>
    <x v="0"/>
    <x v="0"/>
  </r>
  <r>
    <x v="105"/>
    <x v="255"/>
    <n v="1.1711266693403581"/>
    <x v="1"/>
    <x v="0"/>
  </r>
  <r>
    <x v="105"/>
    <x v="181"/>
    <n v="5.0260816588290105"/>
    <x v="1"/>
    <x v="0"/>
  </r>
  <r>
    <x v="105"/>
    <x v="300"/>
    <n v="5.5687113137331368"/>
    <x v="1"/>
    <x v="0"/>
  </r>
  <r>
    <x v="105"/>
    <x v="301"/>
    <n v="1.9362431269225131"/>
    <x v="1"/>
    <x v="0"/>
  </r>
  <r>
    <x v="105"/>
    <x v="302"/>
    <n v="0.5494978432986779"/>
    <x v="1"/>
    <x v="0"/>
  </r>
  <r>
    <x v="105"/>
    <x v="303"/>
    <n v="3.1806732074122377"/>
    <x v="1"/>
    <x v="0"/>
  </r>
  <r>
    <x v="105"/>
    <x v="274"/>
    <n v="1.8725798850307476"/>
    <x v="1"/>
    <x v="0"/>
  </r>
  <r>
    <x v="105"/>
    <x v="304"/>
    <n v="0.50204219098810055"/>
    <x v="1"/>
    <x v="0"/>
  </r>
  <r>
    <x v="105"/>
    <x v="305"/>
    <n v="3.8379311082710483"/>
    <x v="1"/>
    <x v="0"/>
  </r>
  <r>
    <x v="105"/>
    <x v="306"/>
    <n v="0.46059513940342595"/>
    <x v="1"/>
    <x v="0"/>
  </r>
  <r>
    <x v="105"/>
    <x v="307"/>
    <n v="9.2138871895459822"/>
    <x v="1"/>
    <x v="0"/>
  </r>
  <r>
    <x v="105"/>
    <x v="308"/>
    <n v="3.4081765273548004"/>
    <x v="1"/>
    <x v="0"/>
  </r>
  <r>
    <x v="105"/>
    <x v="309"/>
    <n v="12.969027453890895"/>
    <x v="1"/>
    <x v="0"/>
  </r>
  <r>
    <x v="105"/>
    <x v="310"/>
    <n v="0.81308782662086077"/>
    <x v="1"/>
    <x v="0"/>
  </r>
  <r>
    <x v="105"/>
    <x v="59"/>
    <n v="6.026433779334326E-2"/>
    <x v="1"/>
    <x v="0"/>
  </r>
  <r>
    <x v="105"/>
    <x v="311"/>
    <n v="0.3442689935995219"/>
    <x v="1"/>
    <x v="0"/>
  </r>
  <r>
    <x v="105"/>
    <x v="255"/>
    <n v="1.4208689003861745"/>
    <x v="2"/>
    <x v="0"/>
  </r>
  <r>
    <x v="105"/>
    <x v="181"/>
    <n v="0.69142836514903105"/>
    <x v="2"/>
    <x v="0"/>
  </r>
  <r>
    <x v="105"/>
    <x v="300"/>
    <n v="1.6086207369118377"/>
    <x v="2"/>
    <x v="0"/>
  </r>
  <r>
    <x v="105"/>
    <x v="301"/>
    <n v="1.2571698799259361"/>
    <x v="2"/>
    <x v="0"/>
  </r>
  <r>
    <x v="105"/>
    <x v="302"/>
    <n v="0.58700064280940656"/>
    <x v="2"/>
    <x v="0"/>
  </r>
  <r>
    <x v="105"/>
    <x v="303"/>
    <n v="0.94637021718998993"/>
    <x v="2"/>
    <x v="0"/>
  </r>
  <r>
    <x v="105"/>
    <x v="274"/>
    <n v="0.71002219921209919"/>
    <x v="2"/>
    <x v="0"/>
  </r>
  <r>
    <x v="105"/>
    <x v="304"/>
    <n v="0.27755898321265737"/>
    <x v="2"/>
    <x v="0"/>
  </r>
  <r>
    <x v="105"/>
    <x v="305"/>
    <n v="3.1620498101705374"/>
    <x v="2"/>
    <x v="0"/>
  </r>
  <r>
    <x v="105"/>
    <x v="306"/>
    <n v="0.57029580127263146"/>
    <x v="2"/>
    <x v="0"/>
  </r>
  <r>
    <x v="105"/>
    <x v="307"/>
    <n v="15.09903768446272"/>
    <x v="2"/>
    <x v="0"/>
  </r>
  <r>
    <x v="105"/>
    <x v="308"/>
    <n v="5.8590290796417017"/>
    <x v="2"/>
    <x v="0"/>
  </r>
  <r>
    <x v="105"/>
    <x v="309"/>
    <n v="5.3471374514813235"/>
    <x v="2"/>
    <x v="0"/>
  </r>
  <r>
    <x v="105"/>
    <x v="310"/>
    <n v="7.930456488667853E-2"/>
    <x v="2"/>
    <x v="0"/>
  </r>
  <r>
    <x v="105"/>
    <x v="59"/>
    <n v="0.5072253375084429"/>
    <x v="2"/>
    <x v="0"/>
  </r>
  <r>
    <x v="105"/>
    <x v="311"/>
    <n v="0.16326601569656579"/>
    <x v="2"/>
    <x v="0"/>
  </r>
  <r>
    <x v="105"/>
    <x v="255"/>
    <n v="0.52364496435129015"/>
    <x v="3"/>
    <x v="0"/>
  </r>
  <r>
    <x v="105"/>
    <x v="181"/>
    <n v="2.5937225399798036"/>
    <x v="3"/>
    <x v="0"/>
  </r>
  <r>
    <x v="105"/>
    <x v="300"/>
    <n v="3.1127841832091834"/>
    <x v="3"/>
    <x v="0"/>
  </r>
  <r>
    <x v="105"/>
    <x v="301"/>
    <n v="0.34559349731148448"/>
    <x v="3"/>
    <x v="0"/>
  </r>
  <r>
    <x v="105"/>
    <x v="302"/>
    <n v="0.6681153432506981"/>
    <x v="3"/>
    <x v="0"/>
  </r>
  <r>
    <x v="105"/>
    <x v="303"/>
    <n v="1.5442431686693443"/>
    <x v="3"/>
    <x v="0"/>
  </r>
  <r>
    <x v="105"/>
    <x v="274"/>
    <n v="2.105047200301049"/>
    <x v="3"/>
    <x v="0"/>
  </r>
  <r>
    <x v="105"/>
    <x v="304"/>
    <n v="0.35832268427549446"/>
    <x v="3"/>
    <x v="0"/>
  </r>
  <r>
    <x v="105"/>
    <x v="305"/>
    <n v="3.1651624303092452"/>
    <x v="3"/>
    <x v="0"/>
  </r>
  <r>
    <x v="105"/>
    <x v="306"/>
    <n v="0.57173103961240224"/>
    <x v="3"/>
    <x v="0"/>
  </r>
  <r>
    <x v="105"/>
    <x v="307"/>
    <n v="5.4954763910075641"/>
    <x v="3"/>
    <x v="0"/>
  </r>
  <r>
    <x v="105"/>
    <x v="308"/>
    <n v="3.3789600136514184"/>
    <x v="3"/>
    <x v="0"/>
  </r>
  <r>
    <x v="105"/>
    <x v="309"/>
    <n v="3.1336572716345881"/>
    <x v="3"/>
    <x v="0"/>
  </r>
  <r>
    <x v="105"/>
    <x v="310"/>
    <n v="0.16013631501638295"/>
    <x v="3"/>
    <x v="0"/>
  </r>
  <r>
    <x v="105"/>
    <x v="59"/>
    <n v="0.10401395829388445"/>
    <x v="3"/>
    <x v="0"/>
  </r>
  <r>
    <x v="105"/>
    <x v="311"/>
    <n v="0.32850338518387634"/>
    <x v="3"/>
    <x v="0"/>
  </r>
  <r>
    <x v="105"/>
    <x v="255"/>
    <n v="0.8654582123535054"/>
    <x v="4"/>
    <x v="0"/>
  </r>
  <r>
    <x v="105"/>
    <x v="181"/>
    <n v="1.0550778199914601"/>
    <x v="4"/>
    <x v="0"/>
  </r>
  <r>
    <x v="105"/>
    <x v="300"/>
    <n v="1.6681376004091144"/>
    <x v="4"/>
    <x v="0"/>
  </r>
  <r>
    <x v="105"/>
    <x v="301"/>
    <n v="0.71599979873328723"/>
    <x v="4"/>
    <x v="0"/>
  </r>
  <r>
    <x v="105"/>
    <x v="302"/>
    <n v="0.38969919368004635"/>
    <x v="4"/>
    <x v="0"/>
  </r>
  <r>
    <x v="105"/>
    <x v="303"/>
    <n v="0.87125360006602959"/>
    <x v="4"/>
    <x v="0"/>
  </r>
  <r>
    <x v="105"/>
    <x v="274"/>
    <n v="1.1853012714504554"/>
    <x v="4"/>
    <x v="0"/>
  </r>
  <r>
    <x v="105"/>
    <x v="304"/>
    <n v="0.30340085879645035"/>
    <x v="4"/>
    <x v="0"/>
  </r>
  <r>
    <x v="105"/>
    <x v="305"/>
    <n v="1.6933231077996653"/>
    <x v="4"/>
    <x v="0"/>
  </r>
  <r>
    <x v="105"/>
    <x v="306"/>
    <n v="0.39852180965418926"/>
    <x v="4"/>
    <x v="0"/>
  </r>
  <r>
    <x v="105"/>
    <x v="307"/>
    <n v="15.781887812835134"/>
    <x v="4"/>
    <x v="0"/>
  </r>
  <r>
    <x v="105"/>
    <x v="308"/>
    <n v="7.3898833927895371"/>
    <x v="4"/>
    <x v="0"/>
  </r>
  <r>
    <x v="105"/>
    <x v="309"/>
    <n v="7.5649055206009486"/>
    <x v="4"/>
    <x v="0"/>
  </r>
  <r>
    <x v="105"/>
    <x v="310"/>
    <n v="4.3876009098170667E-2"/>
    <x v="4"/>
    <x v="0"/>
  </r>
  <r>
    <x v="105"/>
    <x v="59"/>
    <n v="8.105290397459218E-2"/>
    <x v="4"/>
    <x v="0"/>
  </r>
  <r>
    <x v="105"/>
    <x v="311"/>
    <n v="0.1503831675472376"/>
    <x v="4"/>
    <x v="0"/>
  </r>
  <r>
    <x v="105"/>
    <x v="255"/>
    <n v="1.2053201043414408"/>
    <x v="5"/>
    <x v="0"/>
  </r>
  <r>
    <x v="105"/>
    <x v="181"/>
    <n v="0.95074312285708107"/>
    <x v="5"/>
    <x v="0"/>
  </r>
  <r>
    <x v="105"/>
    <x v="300"/>
    <n v="2.0751281334136089"/>
    <x v="5"/>
    <x v="0"/>
  </r>
  <r>
    <x v="105"/>
    <x v="301"/>
    <n v="0.91691488359432027"/>
    <x v="5"/>
    <x v="0"/>
  </r>
  <r>
    <x v="105"/>
    <x v="302"/>
    <n v="0.43646106467491519"/>
    <x v="5"/>
    <x v="0"/>
  </r>
  <r>
    <x v="105"/>
    <x v="303"/>
    <n v="1.0351131809776988"/>
    <x v="5"/>
    <x v="0"/>
  </r>
  <r>
    <x v="105"/>
    <x v="274"/>
    <n v="1.4994092026882662"/>
    <x v="5"/>
    <x v="0"/>
  </r>
  <r>
    <x v="105"/>
    <x v="304"/>
    <n v="0.14357520654576988"/>
    <x v="5"/>
    <x v="0"/>
  </r>
  <r>
    <x v="105"/>
    <x v="305"/>
    <n v="1.3014876463106404"/>
    <x v="5"/>
    <x v="0"/>
  </r>
  <r>
    <x v="105"/>
    <x v="306"/>
    <n v="0.43164810380419794"/>
    <x v="5"/>
    <x v="0"/>
  </r>
  <r>
    <x v="105"/>
    <x v="307"/>
    <n v="13.426845859636222"/>
    <x v="5"/>
    <x v="0"/>
  </r>
  <r>
    <x v="105"/>
    <x v="308"/>
    <n v="8.3993472581061699"/>
    <x v="5"/>
    <x v="0"/>
  </r>
  <r>
    <x v="105"/>
    <x v="309"/>
    <n v="8.7558587400315915"/>
    <x v="5"/>
    <x v="0"/>
  </r>
  <r>
    <x v="105"/>
    <x v="310"/>
    <n v="1.8908060563534244E-2"/>
    <x v="5"/>
    <x v="0"/>
  </r>
  <r>
    <x v="105"/>
    <x v="59"/>
    <n v="0.11344836338120552"/>
    <x v="5"/>
    <x v="0"/>
  </r>
  <r>
    <x v="105"/>
    <x v="311"/>
    <n v="0.21013157972941038"/>
    <x v="5"/>
    <x v="0"/>
  </r>
  <r>
    <x v="105"/>
    <x v="255"/>
    <n v="0.84709223834837044"/>
    <x v="6"/>
    <x v="0"/>
  </r>
  <r>
    <x v="105"/>
    <x v="181"/>
    <n v="1.1432371545490252"/>
    <x v="6"/>
    <x v="0"/>
  </r>
  <r>
    <x v="105"/>
    <x v="300"/>
    <n v="0.84850147561018541"/>
    <x v="6"/>
    <x v="0"/>
  </r>
  <r>
    <x v="105"/>
    <x v="301"/>
    <n v="0.7905663330246312"/>
    <x v="6"/>
    <x v="0"/>
  </r>
  <r>
    <x v="105"/>
    <x v="302"/>
    <n v="0.4085269123797049"/>
    <x v="6"/>
    <x v="0"/>
  </r>
  <r>
    <x v="105"/>
    <x v="303"/>
    <n v="0.76715916601782908"/>
    <x v="6"/>
    <x v="0"/>
  </r>
  <r>
    <x v="105"/>
    <x v="274"/>
    <n v="2.2367913323285977"/>
    <x v="6"/>
    <x v="0"/>
  </r>
  <r>
    <x v="105"/>
    <x v="304"/>
    <n v="0.87977735868885909"/>
    <x v="6"/>
    <x v="0"/>
  </r>
  <r>
    <x v="105"/>
    <x v="305"/>
    <n v="1.7106406971109342"/>
    <x v="6"/>
    <x v="0"/>
  </r>
  <r>
    <x v="105"/>
    <x v="306"/>
    <n v="0.38205778673138108"/>
    <x v="6"/>
    <x v="0"/>
  </r>
  <r>
    <x v="105"/>
    <x v="307"/>
    <n v="18.573059902979828"/>
    <x v="6"/>
    <x v="0"/>
  </r>
  <r>
    <x v="105"/>
    <x v="308"/>
    <n v="7.427647823266204"/>
    <x v="6"/>
    <x v="0"/>
  </r>
  <r>
    <x v="105"/>
    <x v="309"/>
    <n v="8.5100625538776704"/>
    <x v="6"/>
    <x v="0"/>
  </r>
  <r>
    <x v="105"/>
    <x v="310"/>
    <n v="4.2976468157905401E-2"/>
    <x v="6"/>
    <x v="0"/>
  </r>
  <r>
    <x v="105"/>
    <x v="59"/>
    <n v="0"/>
    <x v="6"/>
    <x v="0"/>
  </r>
  <r>
    <x v="105"/>
    <x v="311"/>
    <n v="0.12170393952034984"/>
    <x v="6"/>
    <x v="0"/>
  </r>
  <r>
    <x v="105"/>
    <x v="255"/>
    <n v="0.71844385515817288"/>
    <x v="7"/>
    <x v="0"/>
  </r>
  <r>
    <x v="105"/>
    <x v="181"/>
    <n v="0.60574417482560694"/>
    <x v="7"/>
    <x v="0"/>
  </r>
  <r>
    <x v="105"/>
    <x v="300"/>
    <n v="1.4623774084850738"/>
    <x v="7"/>
    <x v="0"/>
  </r>
  <r>
    <x v="105"/>
    <x v="301"/>
    <n v="0.55616469064656482"/>
    <x v="7"/>
    <x v="0"/>
  </r>
  <r>
    <x v="105"/>
    <x v="302"/>
    <n v="0.24936225002786389"/>
    <x v="7"/>
    <x v="0"/>
  </r>
  <r>
    <x v="105"/>
    <x v="303"/>
    <n v="0.70244479776454227"/>
    <x v="7"/>
    <x v="0"/>
  </r>
  <r>
    <x v="105"/>
    <x v="274"/>
    <n v="0.69684091323996944"/>
    <x v="7"/>
    <x v="0"/>
  </r>
  <r>
    <x v="105"/>
    <x v="304"/>
    <n v="0.15113446483097642"/>
    <x v="7"/>
    <x v="0"/>
  </r>
  <r>
    <x v="105"/>
    <x v="305"/>
    <n v="2.0631607006918262"/>
    <x v="7"/>
    <x v="0"/>
  </r>
  <r>
    <x v="105"/>
    <x v="306"/>
    <n v="0.40064691886329629"/>
    <x v="7"/>
    <x v="0"/>
  </r>
  <r>
    <x v="105"/>
    <x v="307"/>
    <n v="15.090519209388715"/>
    <x v="7"/>
    <x v="0"/>
  </r>
  <r>
    <x v="105"/>
    <x v="308"/>
    <n v="7.2297070696723393"/>
    <x v="7"/>
    <x v="0"/>
  </r>
  <r>
    <x v="105"/>
    <x v="309"/>
    <n v="5.1710630212281092"/>
    <x v="7"/>
    <x v="0"/>
  </r>
  <r>
    <x v="105"/>
    <x v="310"/>
    <n v="3.1466137279838061E-2"/>
    <x v="7"/>
    <x v="0"/>
  </r>
  <r>
    <x v="105"/>
    <x v="59"/>
    <n v="0.14039623434321771"/>
    <x v="7"/>
    <x v="0"/>
  </r>
  <r>
    <x v="105"/>
    <x v="311"/>
    <n v="0.10175411303935417"/>
    <x v="7"/>
    <x v="0"/>
  </r>
  <r>
    <x v="105"/>
    <x v="255"/>
    <n v="0.65967889100665333"/>
    <x v="8"/>
    <x v="0"/>
  </r>
  <r>
    <x v="105"/>
    <x v="181"/>
    <n v="1.6512278725749969"/>
    <x v="8"/>
    <x v="0"/>
  </r>
  <r>
    <x v="105"/>
    <x v="300"/>
    <n v="2.2892174298289714"/>
    <x v="8"/>
    <x v="0"/>
  </r>
  <r>
    <x v="105"/>
    <x v="301"/>
    <n v="0.59606077078891162"/>
    <x v="8"/>
    <x v="0"/>
  </r>
  <r>
    <x v="105"/>
    <x v="302"/>
    <n v="0.49001177282070296"/>
    <x v="8"/>
    <x v="0"/>
  </r>
  <r>
    <x v="105"/>
    <x v="303"/>
    <n v="0.99251704574919897"/>
    <x v="8"/>
    <x v="0"/>
  </r>
  <r>
    <x v="105"/>
    <x v="274"/>
    <n v="0.32270245447285073"/>
    <x v="8"/>
    <x v="0"/>
  </r>
  <r>
    <x v="105"/>
    <x v="304"/>
    <n v="8.1120576910935396E-2"/>
    <x v="8"/>
    <x v="0"/>
  </r>
  <r>
    <x v="105"/>
    <x v="305"/>
    <n v="1.6492350066633055"/>
    <x v="8"/>
    <x v="0"/>
  </r>
  <r>
    <x v="105"/>
    <x v="306"/>
    <n v="0.36941555757929928"/>
    <x v="8"/>
    <x v="0"/>
  </r>
  <r>
    <x v="105"/>
    <x v="307"/>
    <n v="16.37426148730885"/>
    <x v="8"/>
    <x v="0"/>
  </r>
  <r>
    <x v="105"/>
    <x v="308"/>
    <n v="6.2762700997228231"/>
    <x v="8"/>
    <x v="0"/>
  </r>
  <r>
    <x v="105"/>
    <x v="309"/>
    <n v="8.1443753382403887"/>
    <x v="8"/>
    <x v="0"/>
  </r>
  <r>
    <x v="105"/>
    <x v="310"/>
    <n v="8.994518648701498E-2"/>
    <x v="8"/>
    <x v="0"/>
  </r>
  <r>
    <x v="105"/>
    <x v="59"/>
    <n v="5.0594167398945913E-2"/>
    <x v="8"/>
    <x v="0"/>
  </r>
  <r>
    <x v="105"/>
    <x v="311"/>
    <n v="0.17009816580381407"/>
    <x v="8"/>
    <x v="0"/>
  </r>
  <r>
    <x v="105"/>
    <x v="255"/>
    <n v="0.75812855751162578"/>
    <x v="9"/>
    <x v="0"/>
  </r>
  <r>
    <x v="105"/>
    <x v="181"/>
    <n v="1.7578717295016772"/>
    <x v="9"/>
    <x v="0"/>
  </r>
  <r>
    <x v="105"/>
    <x v="300"/>
    <n v="2.6094534874864874"/>
    <x v="9"/>
    <x v="0"/>
  </r>
  <r>
    <x v="105"/>
    <x v="301"/>
    <n v="0.84082435915849685"/>
    <x v="9"/>
    <x v="0"/>
  </r>
  <r>
    <x v="105"/>
    <x v="302"/>
    <n v="0.40079908446943585"/>
    <x v="9"/>
    <x v="0"/>
  </r>
  <r>
    <x v="105"/>
    <x v="303"/>
    <n v="0.77339869578559473"/>
    <x v="9"/>
    <x v="0"/>
  </r>
  <r>
    <x v="105"/>
    <x v="274"/>
    <n v="0.55499693389545346"/>
    <x v="9"/>
    <x v="0"/>
  </r>
  <r>
    <x v="105"/>
    <x v="304"/>
    <n v="0.10811628582378981"/>
    <x v="9"/>
    <x v="0"/>
  </r>
  <r>
    <x v="105"/>
    <x v="305"/>
    <n v="3.204244079091183"/>
    <x v="9"/>
    <x v="0"/>
  </r>
  <r>
    <x v="105"/>
    <x v="306"/>
    <n v="0.20623782166920276"/>
    <x v="9"/>
    <x v="0"/>
  </r>
  <r>
    <x v="105"/>
    <x v="307"/>
    <n v="13.400093781363495"/>
    <x v="9"/>
    <x v="0"/>
  </r>
  <r>
    <x v="105"/>
    <x v="308"/>
    <n v="4.6293688899102614"/>
    <x v="9"/>
    <x v="0"/>
  </r>
  <r>
    <x v="105"/>
    <x v="309"/>
    <n v="5.815056742742315"/>
    <x v="9"/>
    <x v="0"/>
  </r>
  <r>
    <x v="105"/>
    <x v="310"/>
    <n v="1.3983039633210168E-2"/>
    <x v="9"/>
    <x v="0"/>
  </r>
  <r>
    <x v="105"/>
    <x v="59"/>
    <n v="0"/>
    <x v="9"/>
    <x v="0"/>
  </r>
  <r>
    <x v="105"/>
    <x v="311"/>
    <n v="0.25808558718203367"/>
    <x v="9"/>
    <x v="0"/>
  </r>
  <r>
    <x v="105"/>
    <x v="255"/>
    <n v="0.57527090890932919"/>
    <x v="10"/>
    <x v="0"/>
  </r>
  <r>
    <x v="105"/>
    <x v="181"/>
    <n v="3.7235821673163505"/>
    <x v="10"/>
    <x v="0"/>
  </r>
  <r>
    <x v="105"/>
    <x v="300"/>
    <n v="3.111427722708846"/>
    <x v="10"/>
    <x v="0"/>
  </r>
  <r>
    <x v="105"/>
    <x v="301"/>
    <n v="0.26853171132578069"/>
    <x v="10"/>
    <x v="0"/>
  </r>
  <r>
    <x v="105"/>
    <x v="302"/>
    <n v="0.69039704452595541"/>
    <x v="10"/>
    <x v="0"/>
  </r>
  <r>
    <x v="105"/>
    <x v="303"/>
    <n v="1.2258415058954077"/>
    <x v="10"/>
    <x v="0"/>
  </r>
  <r>
    <x v="105"/>
    <x v="274"/>
    <n v="1.3361827115004681"/>
    <x v="10"/>
    <x v="0"/>
  </r>
  <r>
    <x v="105"/>
    <x v="304"/>
    <n v="0.62945214648390369"/>
    <x v="10"/>
    <x v="0"/>
  </r>
  <r>
    <x v="105"/>
    <x v="305"/>
    <n v="1.7040107147955899"/>
    <x v="10"/>
    <x v="0"/>
  </r>
  <r>
    <x v="105"/>
    <x v="306"/>
    <n v="0.383312468535557"/>
    <x v="10"/>
    <x v="0"/>
  </r>
  <r>
    <x v="105"/>
    <x v="307"/>
    <n v="6.3100203208464265"/>
    <x v="10"/>
    <x v="0"/>
  </r>
  <r>
    <x v="105"/>
    <x v="308"/>
    <n v="3.6764092332474378"/>
    <x v="10"/>
    <x v="0"/>
  </r>
  <r>
    <x v="105"/>
    <x v="309"/>
    <n v="8.8481630604853301"/>
    <x v="10"/>
    <x v="0"/>
  </r>
  <r>
    <x v="105"/>
    <x v="310"/>
    <n v="1.6200405896302128"/>
    <x v="10"/>
    <x v="0"/>
  </r>
  <r>
    <x v="105"/>
    <x v="59"/>
    <n v="0.38567255431569775"/>
    <x v="10"/>
    <x v="0"/>
  </r>
  <r>
    <x v="105"/>
    <x v="311"/>
    <n v="9.0661831798093159E-2"/>
    <x v="10"/>
    <x v="0"/>
  </r>
  <r>
    <x v="105"/>
    <x v="255"/>
    <n v="0.52872902219695217"/>
    <x v="11"/>
    <x v="0"/>
  </r>
  <r>
    <x v="105"/>
    <x v="181"/>
    <n v="1.3073727065633753"/>
    <x v="11"/>
    <x v="0"/>
  </r>
  <r>
    <x v="105"/>
    <x v="300"/>
    <n v="1.9723354558466888"/>
    <x v="11"/>
    <x v="0"/>
  </r>
  <r>
    <x v="105"/>
    <x v="301"/>
    <n v="0.14563721649723352"/>
    <x v="11"/>
    <x v="0"/>
  </r>
  <r>
    <x v="105"/>
    <x v="302"/>
    <n v="0.28749865330750163"/>
    <x v="11"/>
    <x v="0"/>
  </r>
  <r>
    <x v="105"/>
    <x v="303"/>
    <n v="0.41179971792283587"/>
    <x v="11"/>
    <x v="0"/>
  </r>
  <r>
    <x v="105"/>
    <x v="274"/>
    <n v="0.79111574393558992"/>
    <x v="11"/>
    <x v="0"/>
  </r>
  <r>
    <x v="105"/>
    <x v="304"/>
    <n v="0.77607255819863219"/>
    <x v="11"/>
    <x v="0"/>
  </r>
  <r>
    <x v="105"/>
    <x v="305"/>
    <n v="2.400922410123798"/>
    <x v="11"/>
    <x v="0"/>
  </r>
  <r>
    <x v="105"/>
    <x v="306"/>
    <n v="0.36999644281714855"/>
    <x v="11"/>
    <x v="0"/>
  </r>
  <r>
    <x v="105"/>
    <x v="307"/>
    <n v="6.6378806226959233"/>
    <x v="11"/>
    <x v="0"/>
  </r>
  <r>
    <x v="105"/>
    <x v="308"/>
    <n v="4.2972867813483084"/>
    <x v="11"/>
    <x v="0"/>
  </r>
  <r>
    <x v="105"/>
    <x v="309"/>
    <n v="5.5261532369282556"/>
    <x v="11"/>
    <x v="0"/>
  </r>
  <r>
    <x v="105"/>
    <x v="310"/>
    <n v="0.39016390098641557"/>
    <x v="11"/>
    <x v="0"/>
  </r>
  <r>
    <x v="105"/>
    <x v="59"/>
    <n v="8.9899516356316961E-2"/>
    <x v="11"/>
    <x v="0"/>
  </r>
  <r>
    <x v="105"/>
    <x v="311"/>
    <n v="0.32867263179869483"/>
    <x v="11"/>
    <x v="0"/>
  </r>
  <r>
    <x v="105"/>
    <x v="255"/>
    <n v="1.293075554441782"/>
    <x v="12"/>
    <x v="0"/>
  </r>
  <r>
    <x v="105"/>
    <x v="181"/>
    <n v="3.2583310678400785"/>
    <x v="12"/>
    <x v="0"/>
  </r>
  <r>
    <x v="105"/>
    <x v="300"/>
    <n v="4.1008138187011269"/>
    <x v="12"/>
    <x v="0"/>
  </r>
  <r>
    <x v="105"/>
    <x v="301"/>
    <n v="3.3828327301036194"/>
    <x v="12"/>
    <x v="0"/>
  </r>
  <r>
    <x v="105"/>
    <x v="302"/>
    <n v="1.1014849135491853"/>
    <x v="12"/>
    <x v="0"/>
  </r>
  <r>
    <x v="105"/>
    <x v="303"/>
    <n v="1.2905758449015161"/>
    <x v="12"/>
    <x v="0"/>
  </r>
  <r>
    <x v="105"/>
    <x v="274"/>
    <n v="1.7905177529545868"/>
    <x v="12"/>
    <x v="0"/>
  </r>
  <r>
    <x v="105"/>
    <x v="304"/>
    <n v="0.9463416504694907"/>
    <x v="12"/>
    <x v="0"/>
  </r>
  <r>
    <x v="105"/>
    <x v="305"/>
    <n v="3.0568222245780428"/>
    <x v="12"/>
    <x v="0"/>
  </r>
  <r>
    <x v="105"/>
    <x v="306"/>
    <n v="0.74922745785082423"/>
    <x v="12"/>
    <x v="0"/>
  </r>
  <r>
    <x v="105"/>
    <x v="307"/>
    <n v="6.4011916820782222"/>
    <x v="12"/>
    <x v="0"/>
  </r>
  <r>
    <x v="105"/>
    <x v="308"/>
    <n v="3.1760019245945665"/>
    <x v="12"/>
    <x v="0"/>
  </r>
  <r>
    <x v="105"/>
    <x v="309"/>
    <n v="8.3864448717986448"/>
    <x v="12"/>
    <x v="0"/>
  </r>
  <r>
    <x v="105"/>
    <x v="310"/>
    <n v="1.1037023978187763"/>
    <x v="12"/>
    <x v="0"/>
  </r>
  <r>
    <x v="105"/>
    <x v="59"/>
    <n v="0.10885831868897516"/>
    <x v="12"/>
    <x v="0"/>
  </r>
  <r>
    <x v="105"/>
    <x v="311"/>
    <n v="0.41188762360243347"/>
    <x v="12"/>
    <x v="0"/>
  </r>
  <r>
    <x v="105"/>
    <x v="255"/>
    <n v="0.55909022257059537"/>
    <x v="13"/>
    <x v="0"/>
  </r>
  <r>
    <x v="105"/>
    <x v="181"/>
    <n v="2.9165685735395388"/>
    <x v="13"/>
    <x v="0"/>
  </r>
  <r>
    <x v="105"/>
    <x v="300"/>
    <n v="3.844268914904315"/>
    <x v="13"/>
    <x v="0"/>
  </r>
  <r>
    <x v="105"/>
    <x v="301"/>
    <n v="1.0761192028148796"/>
    <x v="13"/>
    <x v="0"/>
  </r>
  <r>
    <x v="105"/>
    <x v="302"/>
    <n v="2.0779030171001684"/>
    <x v="13"/>
    <x v="0"/>
  </r>
  <r>
    <x v="105"/>
    <x v="303"/>
    <n v="2.0439661633857158"/>
    <x v="13"/>
    <x v="0"/>
  </r>
  <r>
    <x v="105"/>
    <x v="274"/>
    <n v="0"/>
    <x v="13"/>
    <x v="0"/>
  </r>
  <r>
    <x v="105"/>
    <x v="304"/>
    <n v="0.21870608818480361"/>
    <x v="13"/>
    <x v="0"/>
  </r>
  <r>
    <x v="105"/>
    <x v="305"/>
    <n v="4.1335611639601604"/>
    <x v="13"/>
    <x v="0"/>
  </r>
  <r>
    <x v="105"/>
    <x v="306"/>
    <n v="0.57224156175875907"/>
    <x v="13"/>
    <x v="0"/>
  </r>
  <r>
    <x v="105"/>
    <x v="307"/>
    <n v="9.9445159625239441"/>
    <x v="13"/>
    <x v="0"/>
  </r>
  <r>
    <x v="105"/>
    <x v="308"/>
    <n v="2.8230247876498091"/>
    <x v="13"/>
    <x v="0"/>
  </r>
  <r>
    <x v="105"/>
    <x v="309"/>
    <n v="5.8481852203817999"/>
    <x v="13"/>
    <x v="0"/>
  </r>
  <r>
    <x v="105"/>
    <x v="310"/>
    <n v="5.8555245929119433E-2"/>
    <x v="13"/>
    <x v="0"/>
  </r>
  <r>
    <x v="105"/>
    <x v="59"/>
    <n v="0.24325247421970064"/>
    <x v="13"/>
    <x v="0"/>
  </r>
  <r>
    <x v="105"/>
    <x v="311"/>
    <n v="0.44415690406388075"/>
    <x v="13"/>
    <x v="0"/>
  </r>
  <r>
    <x v="105"/>
    <x v="255"/>
    <n v="2.8408454413086925"/>
    <x v="14"/>
    <x v="0"/>
  </r>
  <r>
    <x v="105"/>
    <x v="181"/>
    <n v="1.7934633460550187"/>
    <x v="14"/>
    <x v="0"/>
  </r>
  <r>
    <x v="105"/>
    <x v="300"/>
    <n v="1.8191181010225785"/>
    <x v="14"/>
    <x v="0"/>
  </r>
  <r>
    <x v="105"/>
    <x v="301"/>
    <n v="3.8117799299194521"/>
    <x v="14"/>
    <x v="0"/>
  </r>
  <r>
    <x v="105"/>
    <x v="302"/>
    <n v="0.90352840151370684"/>
    <x v="14"/>
    <x v="0"/>
  </r>
  <r>
    <x v="105"/>
    <x v="303"/>
    <n v="1.6022819741405248"/>
    <x v="14"/>
    <x v="0"/>
  </r>
  <r>
    <x v="105"/>
    <x v="274"/>
    <n v="6.1301502520919593"/>
    <x v="14"/>
    <x v="0"/>
  </r>
  <r>
    <x v="105"/>
    <x v="304"/>
    <n v="0.60235226767580419"/>
    <x v="14"/>
    <x v="0"/>
  </r>
  <r>
    <x v="105"/>
    <x v="305"/>
    <n v="5.7533282227038791"/>
    <x v="14"/>
    <x v="0"/>
  </r>
  <r>
    <x v="105"/>
    <x v="306"/>
    <n v="0.67315226506544179"/>
    <x v="14"/>
    <x v="0"/>
  </r>
  <r>
    <x v="105"/>
    <x v="307"/>
    <n v="20.061822410808208"/>
    <x v="14"/>
    <x v="0"/>
  </r>
  <r>
    <x v="105"/>
    <x v="308"/>
    <n v="8.10206557948902"/>
    <x v="14"/>
    <x v="0"/>
  </r>
  <r>
    <x v="105"/>
    <x v="309"/>
    <n v="10.494113151083992"/>
    <x v="14"/>
    <x v="0"/>
  </r>
  <r>
    <x v="105"/>
    <x v="310"/>
    <n v="0.12346350828137603"/>
    <x v="14"/>
    <x v="0"/>
  </r>
  <r>
    <x v="105"/>
    <x v="59"/>
    <n v="0"/>
    <x v="14"/>
    <x v="0"/>
  </r>
  <r>
    <x v="105"/>
    <x v="311"/>
    <n v="0.63228281513795626"/>
    <x v="14"/>
    <x v="0"/>
  </r>
  <r>
    <x v="105"/>
    <x v="255"/>
    <n v="1.1921123574163583"/>
    <x v="15"/>
    <x v="0"/>
  </r>
  <r>
    <x v="105"/>
    <x v="181"/>
    <n v="3.6408645357974225"/>
    <x v="15"/>
    <x v="0"/>
  </r>
  <r>
    <x v="105"/>
    <x v="300"/>
    <n v="10.93652480355574"/>
    <x v="15"/>
    <x v="0"/>
  </r>
  <r>
    <x v="105"/>
    <x v="301"/>
    <n v="0.32952637078961233"/>
    <x v="15"/>
    <x v="0"/>
  </r>
  <r>
    <x v="105"/>
    <x v="302"/>
    <n v="0.31957551638713888"/>
    <x v="15"/>
    <x v="0"/>
  </r>
  <r>
    <x v="105"/>
    <x v="303"/>
    <n v="3.9819492067006776"/>
    <x v="15"/>
    <x v="0"/>
  </r>
  <r>
    <x v="105"/>
    <x v="274"/>
    <n v="1.6095506996001334"/>
    <x v="15"/>
    <x v="0"/>
  </r>
  <r>
    <x v="105"/>
    <x v="304"/>
    <n v="0.38923149720445516"/>
    <x v="15"/>
    <x v="0"/>
  </r>
  <r>
    <x v="105"/>
    <x v="305"/>
    <n v="2.2705170670259878"/>
    <x v="15"/>
    <x v="0"/>
  </r>
  <r>
    <x v="105"/>
    <x v="306"/>
    <n v="0.61228372588759805"/>
    <x v="15"/>
    <x v="0"/>
  </r>
  <r>
    <x v="105"/>
    <x v="307"/>
    <n v="13.044345401101285"/>
    <x v="15"/>
    <x v="0"/>
  </r>
  <r>
    <x v="105"/>
    <x v="308"/>
    <n v="6.6065253278700702"/>
    <x v="15"/>
    <x v="0"/>
  </r>
  <r>
    <x v="105"/>
    <x v="309"/>
    <n v="29.635940761582855"/>
    <x v="15"/>
    <x v="0"/>
  </r>
  <r>
    <x v="105"/>
    <x v="310"/>
    <n v="0.29163657902634676"/>
    <x v="15"/>
    <x v="0"/>
  </r>
  <r>
    <x v="105"/>
    <x v="59"/>
    <n v="0.44013394472480144"/>
    <x v="15"/>
    <x v="0"/>
  </r>
  <r>
    <x v="105"/>
    <x v="311"/>
    <n v="0.39037967271243279"/>
    <x v="15"/>
    <x v="0"/>
  </r>
  <r>
    <x v="105"/>
    <x v="255"/>
    <n v="0.91250264223730437"/>
    <x v="16"/>
    <x v="0"/>
  </r>
  <r>
    <x v="105"/>
    <x v="181"/>
    <n v="4.2765416825957363"/>
    <x v="16"/>
    <x v="0"/>
  </r>
  <r>
    <x v="105"/>
    <x v="300"/>
    <n v="4.4268579940526545"/>
    <x v="16"/>
    <x v="0"/>
  </r>
  <r>
    <x v="105"/>
    <x v="301"/>
    <n v="1.7279005796197482"/>
    <x v="16"/>
    <x v="0"/>
  </r>
  <r>
    <x v="105"/>
    <x v="302"/>
    <n v="0.66057152470298808"/>
    <x v="16"/>
    <x v="0"/>
  </r>
  <r>
    <x v="105"/>
    <x v="303"/>
    <n v="2.5570862220896258"/>
    <x v="16"/>
    <x v="0"/>
  </r>
  <r>
    <x v="105"/>
    <x v="274"/>
    <n v="3.2708245965413361"/>
    <x v="16"/>
    <x v="0"/>
  </r>
  <r>
    <x v="105"/>
    <x v="304"/>
    <n v="0.32149994043051777"/>
    <x v="16"/>
    <x v="0"/>
  </r>
  <r>
    <x v="105"/>
    <x v="305"/>
    <n v="3.6870570950924675"/>
    <x v="16"/>
    <x v="0"/>
  </r>
  <r>
    <x v="105"/>
    <x v="306"/>
    <n v="0.6613318106543945"/>
    <x v="16"/>
    <x v="0"/>
  </r>
  <r>
    <x v="105"/>
    <x v="307"/>
    <n v="8.6240695697240177"/>
    <x v="16"/>
    <x v="0"/>
  </r>
  <r>
    <x v="105"/>
    <x v="308"/>
    <n v="4.4103608055514361"/>
    <x v="16"/>
    <x v="0"/>
  </r>
  <r>
    <x v="105"/>
    <x v="309"/>
    <n v="12.797797762016158"/>
    <x v="16"/>
    <x v="0"/>
  </r>
  <r>
    <x v="105"/>
    <x v="310"/>
    <n v="0.24977786011949266"/>
    <x v="16"/>
    <x v="0"/>
  </r>
  <r>
    <x v="105"/>
    <x v="59"/>
    <n v="9.809283778639083E-2"/>
    <x v="16"/>
    <x v="0"/>
  </r>
  <r>
    <x v="105"/>
    <x v="311"/>
    <n v="0.73165132916879272"/>
    <x v="16"/>
    <x v="0"/>
  </r>
  <r>
    <x v="105"/>
    <x v="255"/>
    <n v="1.2103133571735756"/>
    <x v="0"/>
    <x v="1"/>
  </r>
  <r>
    <x v="105"/>
    <x v="181"/>
    <n v="2.0477649943313789"/>
    <x v="0"/>
    <x v="1"/>
  </r>
  <r>
    <x v="105"/>
    <x v="300"/>
    <n v="2.9240048079954843"/>
    <x v="0"/>
    <x v="1"/>
  </r>
  <r>
    <x v="105"/>
    <x v="301"/>
    <n v="1.2844545763158879"/>
    <x v="0"/>
    <x v="1"/>
  </r>
  <r>
    <x v="105"/>
    <x v="302"/>
    <n v="0.6016368940750314"/>
    <x v="0"/>
    <x v="1"/>
  </r>
  <r>
    <x v="105"/>
    <x v="303"/>
    <n v="1.5607950301495159"/>
    <x v="0"/>
    <x v="1"/>
  </r>
  <r>
    <x v="105"/>
    <x v="274"/>
    <n v="1.2014269540492093"/>
    <x v="0"/>
    <x v="1"/>
  </r>
  <r>
    <x v="105"/>
    <x v="304"/>
    <n v="0.41760205896798497"/>
    <x v="0"/>
    <x v="1"/>
  </r>
  <r>
    <x v="105"/>
    <x v="305"/>
    <n v="3.2373699381693055"/>
    <x v="0"/>
    <x v="1"/>
  </r>
  <r>
    <x v="105"/>
    <x v="306"/>
    <n v="0.57280925584714648"/>
    <x v="0"/>
    <x v="1"/>
  </r>
  <r>
    <x v="105"/>
    <x v="307"/>
    <n v="11.639447191497302"/>
    <x v="0"/>
    <x v="1"/>
  </r>
  <r>
    <x v="105"/>
    <x v="308"/>
    <n v="5.2613435261238015"/>
    <x v="0"/>
    <x v="1"/>
  </r>
  <r>
    <x v="105"/>
    <x v="309"/>
    <n v="7.7103995896104642"/>
    <x v="0"/>
    <x v="1"/>
  </r>
  <r>
    <x v="105"/>
    <x v="310"/>
    <n v="0"/>
    <x v="0"/>
    <x v="1"/>
  </r>
  <r>
    <x v="105"/>
    <x v="59"/>
    <n v="0.70580267349700943"/>
    <x v="0"/>
    <x v="1"/>
  </r>
  <r>
    <x v="105"/>
    <x v="311"/>
    <n v="0.26746908438117872"/>
    <x v="0"/>
    <x v="1"/>
  </r>
  <r>
    <x v="105"/>
    <x v="255"/>
    <n v="1.1886971338714081"/>
    <x v="1"/>
    <x v="1"/>
  </r>
  <r>
    <x v="105"/>
    <x v="181"/>
    <n v="4.6529194507602583"/>
    <x v="1"/>
    <x v="1"/>
  </r>
  <r>
    <x v="105"/>
    <x v="300"/>
    <n v="5.8631622273735617"/>
    <x v="1"/>
    <x v="1"/>
  </r>
  <r>
    <x v="105"/>
    <x v="301"/>
    <n v="1.9342901368804928"/>
    <x v="1"/>
    <x v="1"/>
  </r>
  <r>
    <x v="105"/>
    <x v="302"/>
    <n v="0.6001322168661255"/>
    <x v="1"/>
    <x v="1"/>
  </r>
  <r>
    <x v="105"/>
    <x v="303"/>
    <n v="3.0983360156696964"/>
    <x v="1"/>
    <x v="1"/>
  </r>
  <r>
    <x v="105"/>
    <x v="274"/>
    <n v="2.0800766699955973"/>
    <x v="1"/>
    <x v="1"/>
  </r>
  <r>
    <x v="105"/>
    <x v="304"/>
    <n v="0.81940222496871884"/>
    <x v="1"/>
    <x v="1"/>
  </r>
  <r>
    <x v="105"/>
    <x v="305"/>
    <n v="4.0447421799584049"/>
    <x v="1"/>
    <x v="1"/>
  </r>
  <r>
    <x v="105"/>
    <x v="306"/>
    <n v="0.58198397086015685"/>
    <x v="1"/>
    <x v="1"/>
  </r>
  <r>
    <x v="105"/>
    <x v="307"/>
    <n v="9.245244928767546"/>
    <x v="1"/>
    <x v="1"/>
  </r>
  <r>
    <x v="105"/>
    <x v="308"/>
    <n v="3.1741741793387881"/>
    <x v="1"/>
    <x v="1"/>
  </r>
  <r>
    <x v="105"/>
    <x v="309"/>
    <n v="13.568059226440477"/>
    <x v="1"/>
    <x v="1"/>
  </r>
  <r>
    <x v="105"/>
    <x v="310"/>
    <n v="0"/>
    <x v="1"/>
    <x v="1"/>
  </r>
  <r>
    <x v="105"/>
    <x v="59"/>
    <n v="6.1941984286761169E-2"/>
    <x v="1"/>
    <x v="1"/>
  </r>
  <r>
    <x v="105"/>
    <x v="311"/>
    <n v="0.36222841481840523"/>
    <x v="1"/>
    <x v="1"/>
  </r>
  <r>
    <x v="105"/>
    <x v="255"/>
    <n v="1.6287880831810475"/>
    <x v="2"/>
    <x v="1"/>
  </r>
  <r>
    <x v="105"/>
    <x v="181"/>
    <n v="0.84753539975067782"/>
    <x v="2"/>
    <x v="1"/>
  </r>
  <r>
    <x v="105"/>
    <x v="300"/>
    <n v="1.6951342815451294"/>
    <x v="2"/>
    <x v="1"/>
  </r>
  <r>
    <x v="105"/>
    <x v="301"/>
    <n v="1.5688853215692644"/>
    <x v="2"/>
    <x v="1"/>
  </r>
  <r>
    <x v="105"/>
    <x v="302"/>
    <n v="0.59806830592610871"/>
    <x v="2"/>
    <x v="1"/>
  </r>
  <r>
    <x v="105"/>
    <x v="303"/>
    <n v="1.2117002330792344"/>
    <x v="2"/>
    <x v="1"/>
  </r>
  <r>
    <x v="105"/>
    <x v="274"/>
    <n v="0.98702201445489579"/>
    <x v="2"/>
    <x v="1"/>
  </r>
  <r>
    <x v="105"/>
    <x v="304"/>
    <n v="0.29774298462524945"/>
    <x v="2"/>
    <x v="1"/>
  </r>
  <r>
    <x v="105"/>
    <x v="305"/>
    <n v="3.1838896068034428"/>
    <x v="2"/>
    <x v="1"/>
  </r>
  <r>
    <x v="105"/>
    <x v="306"/>
    <n v="0.59708025027735834"/>
    <x v="2"/>
    <x v="1"/>
  </r>
  <r>
    <x v="105"/>
    <x v="307"/>
    <n v="15.234044034614806"/>
    <x v="2"/>
    <x v="1"/>
  </r>
  <r>
    <x v="105"/>
    <x v="308"/>
    <n v="6.6046345345683095"/>
    <x v="2"/>
    <x v="1"/>
  </r>
  <r>
    <x v="105"/>
    <x v="309"/>
    <n v="6.8127172830879008"/>
    <x v="2"/>
    <x v="1"/>
  </r>
  <r>
    <x v="105"/>
    <x v="310"/>
    <n v="0"/>
    <x v="2"/>
    <x v="1"/>
  </r>
  <r>
    <x v="105"/>
    <x v="59"/>
    <n v="1.1898425187144173"/>
    <x v="2"/>
    <x v="1"/>
  </r>
  <r>
    <x v="105"/>
    <x v="311"/>
    <n v="0.10907479141601994"/>
    <x v="2"/>
    <x v="1"/>
  </r>
  <r>
    <x v="105"/>
    <x v="255"/>
    <n v="0.55605522171248811"/>
    <x v="3"/>
    <x v="1"/>
  </r>
  <r>
    <x v="105"/>
    <x v="181"/>
    <n v="2.4540674692796456"/>
    <x v="3"/>
    <x v="1"/>
  </r>
  <r>
    <x v="105"/>
    <x v="300"/>
    <n v="2.7239942153946095"/>
    <x v="3"/>
    <x v="1"/>
  </r>
  <r>
    <x v="105"/>
    <x v="301"/>
    <n v="0.35581670213011518"/>
    <x v="3"/>
    <x v="1"/>
  </r>
  <r>
    <x v="105"/>
    <x v="302"/>
    <n v="0.48621591750042437"/>
    <x v="3"/>
    <x v="1"/>
  </r>
  <r>
    <x v="105"/>
    <x v="303"/>
    <n v="1.4845446497884631"/>
    <x v="3"/>
    <x v="1"/>
  </r>
  <r>
    <x v="105"/>
    <x v="274"/>
    <n v="0.97095798603869932"/>
    <x v="3"/>
    <x v="1"/>
  </r>
  <r>
    <x v="105"/>
    <x v="304"/>
    <n v="0.4002399665603707"/>
    <x v="3"/>
    <x v="1"/>
  </r>
  <r>
    <x v="105"/>
    <x v="305"/>
    <n v="3.1634211409397883"/>
    <x v="3"/>
    <x v="1"/>
  </r>
  <r>
    <x v="105"/>
    <x v="306"/>
    <n v="0.63480045821906828"/>
    <x v="3"/>
    <x v="1"/>
  </r>
  <r>
    <x v="105"/>
    <x v="307"/>
    <n v="5.8722327126167899"/>
    <x v="3"/>
    <x v="1"/>
  </r>
  <r>
    <x v="105"/>
    <x v="308"/>
    <n v="3.416712204534766"/>
    <x v="3"/>
    <x v="1"/>
  </r>
  <r>
    <x v="105"/>
    <x v="309"/>
    <n v="3.1405787262594469"/>
    <x v="3"/>
    <x v="1"/>
  </r>
  <r>
    <x v="105"/>
    <x v="310"/>
    <n v="0"/>
    <x v="3"/>
    <x v="1"/>
  </r>
  <r>
    <x v="105"/>
    <x v="59"/>
    <n v="0.12647680628645916"/>
    <x v="3"/>
    <x v="1"/>
  </r>
  <r>
    <x v="105"/>
    <x v="311"/>
    <n v="0.3625025780179888"/>
    <x v="3"/>
    <x v="1"/>
  </r>
  <r>
    <x v="105"/>
    <x v="255"/>
    <n v="0.92100686602692505"/>
    <x v="4"/>
    <x v="1"/>
  </r>
  <r>
    <x v="105"/>
    <x v="181"/>
    <n v="1.458975868438473"/>
    <x v="4"/>
    <x v="1"/>
  </r>
  <r>
    <x v="105"/>
    <x v="300"/>
    <n v="1.9576880645144368"/>
    <x v="4"/>
    <x v="1"/>
  </r>
  <r>
    <x v="105"/>
    <x v="301"/>
    <n v="0.57345876821199293"/>
    <x v="4"/>
    <x v="1"/>
  </r>
  <r>
    <x v="105"/>
    <x v="302"/>
    <n v="0.64349201381351306"/>
    <x v="4"/>
    <x v="1"/>
  </r>
  <r>
    <x v="105"/>
    <x v="303"/>
    <n v="1.2046478563473195"/>
    <x v="4"/>
    <x v="1"/>
  </r>
  <r>
    <x v="105"/>
    <x v="274"/>
    <n v="0.53376868776670339"/>
    <x v="4"/>
    <x v="1"/>
  </r>
  <r>
    <x v="105"/>
    <x v="304"/>
    <n v="0.31585740967625947"/>
    <x v="4"/>
    <x v="1"/>
  </r>
  <r>
    <x v="105"/>
    <x v="305"/>
    <n v="2.4243184361824026"/>
    <x v="4"/>
    <x v="1"/>
  </r>
  <r>
    <x v="105"/>
    <x v="306"/>
    <n v="0.4406360457618525"/>
    <x v="4"/>
    <x v="1"/>
  </r>
  <r>
    <x v="105"/>
    <x v="307"/>
    <n v="15.222687481414866"/>
    <x v="4"/>
    <x v="1"/>
  </r>
  <r>
    <x v="105"/>
    <x v="308"/>
    <n v="6.8784465749503809"/>
    <x v="4"/>
    <x v="1"/>
  </r>
  <r>
    <x v="105"/>
    <x v="309"/>
    <n v="8.775475610690405"/>
    <x v="4"/>
    <x v="1"/>
  </r>
  <r>
    <x v="105"/>
    <x v="310"/>
    <n v="0"/>
    <x v="4"/>
    <x v="1"/>
  </r>
  <r>
    <x v="105"/>
    <x v="59"/>
    <n v="0.40191865476963573"/>
    <x v="4"/>
    <x v="1"/>
  </r>
  <r>
    <x v="105"/>
    <x v="311"/>
    <n v="0.16305157595204059"/>
    <x v="4"/>
    <x v="1"/>
  </r>
  <r>
    <x v="105"/>
    <x v="255"/>
    <n v="0.99113954900862711"/>
    <x v="5"/>
    <x v="1"/>
  </r>
  <r>
    <x v="105"/>
    <x v="181"/>
    <n v="1.6128496753440611"/>
    <x v="5"/>
    <x v="1"/>
  </r>
  <r>
    <x v="105"/>
    <x v="300"/>
    <n v="3.0527817503474091"/>
    <x v="5"/>
    <x v="1"/>
  </r>
  <r>
    <x v="105"/>
    <x v="301"/>
    <n v="0.75858038241216985"/>
    <x v="5"/>
    <x v="1"/>
  </r>
  <r>
    <x v="105"/>
    <x v="302"/>
    <n v="0.70194157308553418"/>
    <x v="5"/>
    <x v="1"/>
  </r>
  <r>
    <x v="105"/>
    <x v="303"/>
    <n v="1.9276305064758203"/>
    <x v="5"/>
    <x v="1"/>
  </r>
  <r>
    <x v="105"/>
    <x v="274"/>
    <n v="0.83256387635410856"/>
    <x v="5"/>
    <x v="1"/>
  </r>
  <r>
    <x v="105"/>
    <x v="304"/>
    <n v="0.70671429280609754"/>
    <x v="5"/>
    <x v="1"/>
  </r>
  <r>
    <x v="105"/>
    <x v="305"/>
    <n v="2.8819732104144182"/>
    <x v="5"/>
    <x v="1"/>
  </r>
  <r>
    <x v="105"/>
    <x v="306"/>
    <n v="0.30147362654567278"/>
    <x v="5"/>
    <x v="1"/>
  </r>
  <r>
    <x v="105"/>
    <x v="307"/>
    <n v="14.019452191397763"/>
    <x v="5"/>
    <x v="1"/>
  </r>
  <r>
    <x v="105"/>
    <x v="308"/>
    <n v="6.087998561085767"/>
    <x v="5"/>
    <x v="1"/>
  </r>
  <r>
    <x v="105"/>
    <x v="309"/>
    <n v="10.595493239541906"/>
    <x v="5"/>
    <x v="1"/>
  </r>
  <r>
    <x v="105"/>
    <x v="310"/>
    <n v="0"/>
    <x v="5"/>
    <x v="1"/>
  </r>
  <r>
    <x v="105"/>
    <x v="59"/>
    <n v="2.3293154014703256E-2"/>
    <x v="5"/>
    <x v="1"/>
  </r>
  <r>
    <x v="105"/>
    <x v="311"/>
    <n v="0.21851196861412117"/>
    <x v="5"/>
    <x v="1"/>
  </r>
  <r>
    <x v="105"/>
    <x v="255"/>
    <n v="1.1770869821397763"/>
    <x v="6"/>
    <x v="1"/>
  </r>
  <r>
    <x v="105"/>
    <x v="181"/>
    <n v="1.591476136490247"/>
    <x v="6"/>
    <x v="1"/>
  </r>
  <r>
    <x v="105"/>
    <x v="300"/>
    <n v="1.302760360655034"/>
    <x v="6"/>
    <x v="1"/>
  </r>
  <r>
    <x v="105"/>
    <x v="301"/>
    <n v="0.39671912361931744"/>
    <x v="6"/>
    <x v="1"/>
  </r>
  <r>
    <x v="105"/>
    <x v="302"/>
    <n v="0.90606543590671862"/>
    <x v="6"/>
    <x v="1"/>
  </r>
  <r>
    <x v="105"/>
    <x v="303"/>
    <n v="0.78470006133917836"/>
    <x v="6"/>
    <x v="1"/>
  </r>
  <r>
    <x v="105"/>
    <x v="274"/>
    <n v="0.60341066407536548"/>
    <x v="6"/>
    <x v="1"/>
  </r>
  <r>
    <x v="105"/>
    <x v="304"/>
    <n v="0.32394902309074708"/>
    <x v="6"/>
    <x v="1"/>
  </r>
  <r>
    <x v="105"/>
    <x v="305"/>
    <n v="3.0059683980383278"/>
    <x v="6"/>
    <x v="1"/>
  </r>
  <r>
    <x v="105"/>
    <x v="306"/>
    <n v="0.62796472272162429"/>
    <x v="6"/>
    <x v="1"/>
  </r>
  <r>
    <x v="105"/>
    <x v="307"/>
    <n v="16.046667327112857"/>
    <x v="6"/>
    <x v="1"/>
  </r>
  <r>
    <x v="105"/>
    <x v="308"/>
    <n v="8.8656871818895713"/>
    <x v="6"/>
    <x v="1"/>
  </r>
  <r>
    <x v="105"/>
    <x v="309"/>
    <n v="10.113039783638126"/>
    <x v="6"/>
    <x v="1"/>
  </r>
  <r>
    <x v="105"/>
    <x v="310"/>
    <n v="0"/>
    <x v="6"/>
    <x v="1"/>
  </r>
  <r>
    <x v="105"/>
    <x v="59"/>
    <n v="0.88176696589462789"/>
    <x v="6"/>
    <x v="1"/>
  </r>
  <r>
    <x v="105"/>
    <x v="311"/>
    <n v="0.13331165834223171"/>
    <x v="6"/>
    <x v="1"/>
  </r>
  <r>
    <x v="105"/>
    <x v="255"/>
    <n v="0.7890470890622806"/>
    <x v="7"/>
    <x v="1"/>
  </r>
  <r>
    <x v="105"/>
    <x v="181"/>
    <n v="0.98827561932909891"/>
    <x v="7"/>
    <x v="1"/>
  </r>
  <r>
    <x v="105"/>
    <x v="300"/>
    <n v="1.4496972161339341"/>
    <x v="7"/>
    <x v="1"/>
  </r>
  <r>
    <x v="105"/>
    <x v="301"/>
    <n v="0.72464211047595495"/>
    <x v="7"/>
    <x v="1"/>
  </r>
  <r>
    <x v="105"/>
    <x v="302"/>
    <n v="0.54526647752041135"/>
    <x v="7"/>
    <x v="1"/>
  </r>
  <r>
    <x v="105"/>
    <x v="303"/>
    <n v="0.89380451244741699"/>
    <x v="7"/>
    <x v="1"/>
  </r>
  <r>
    <x v="105"/>
    <x v="274"/>
    <n v="0.51494714510497919"/>
    <x v="7"/>
    <x v="1"/>
  </r>
  <r>
    <x v="105"/>
    <x v="304"/>
    <n v="0.15132595017814465"/>
    <x v="7"/>
    <x v="1"/>
  </r>
  <r>
    <x v="105"/>
    <x v="305"/>
    <n v="1.668513130785148"/>
    <x v="7"/>
    <x v="1"/>
  </r>
  <r>
    <x v="105"/>
    <x v="306"/>
    <n v="0.43718726078779457"/>
    <x v="7"/>
    <x v="1"/>
  </r>
  <r>
    <x v="105"/>
    <x v="307"/>
    <n v="14.404782309754127"/>
    <x v="7"/>
    <x v="1"/>
  </r>
  <r>
    <x v="105"/>
    <x v="308"/>
    <n v="6.6205894213748691"/>
    <x v="7"/>
    <x v="1"/>
  </r>
  <r>
    <x v="105"/>
    <x v="309"/>
    <n v="6.8852151818505876"/>
    <x v="7"/>
    <x v="1"/>
  </r>
  <r>
    <x v="105"/>
    <x v="310"/>
    <n v="0"/>
    <x v="7"/>
    <x v="1"/>
  </r>
  <r>
    <x v="105"/>
    <x v="59"/>
    <n v="2.9242150899313226E-2"/>
    <x v="7"/>
    <x v="1"/>
  </r>
  <r>
    <x v="105"/>
    <x v="311"/>
    <n v="0.13670111192768372"/>
    <x v="7"/>
    <x v="1"/>
  </r>
  <r>
    <x v="105"/>
    <x v="255"/>
    <n v="0.8280240740382121"/>
    <x v="8"/>
    <x v="1"/>
  </r>
  <r>
    <x v="105"/>
    <x v="181"/>
    <n v="1.752797565013394"/>
    <x v="8"/>
    <x v="1"/>
  </r>
  <r>
    <x v="105"/>
    <x v="300"/>
    <n v="2.146152273365459"/>
    <x v="8"/>
    <x v="1"/>
  </r>
  <r>
    <x v="105"/>
    <x v="301"/>
    <n v="0.40260056066411581"/>
    <x v="8"/>
    <x v="1"/>
  </r>
  <r>
    <x v="105"/>
    <x v="302"/>
    <n v="0.51767728591198192"/>
    <x v="8"/>
    <x v="1"/>
  </r>
  <r>
    <x v="105"/>
    <x v="303"/>
    <n v="1.2937396495979536"/>
    <x v="8"/>
    <x v="1"/>
  </r>
  <r>
    <x v="105"/>
    <x v="274"/>
    <n v="0.27987669661592196"/>
    <x v="8"/>
    <x v="1"/>
  </r>
  <r>
    <x v="105"/>
    <x v="304"/>
    <n v="0.18990040704399513"/>
    <x v="8"/>
    <x v="1"/>
  </r>
  <r>
    <x v="105"/>
    <x v="305"/>
    <n v="2.4720818356724057"/>
    <x v="8"/>
    <x v="1"/>
  </r>
  <r>
    <x v="105"/>
    <x v="306"/>
    <n v="0.41712585935859064"/>
    <x v="8"/>
    <x v="1"/>
  </r>
  <r>
    <x v="105"/>
    <x v="307"/>
    <n v="16.478054467795374"/>
    <x v="8"/>
    <x v="1"/>
  </r>
  <r>
    <x v="105"/>
    <x v="308"/>
    <n v="6.3542649288106787"/>
    <x v="8"/>
    <x v="1"/>
  </r>
  <r>
    <x v="105"/>
    <x v="309"/>
    <n v="8.4799585677696694"/>
    <x v="8"/>
    <x v="1"/>
  </r>
  <r>
    <x v="105"/>
    <x v="310"/>
    <n v="0"/>
    <x v="8"/>
    <x v="1"/>
  </r>
  <r>
    <x v="105"/>
    <x v="59"/>
    <n v="0.7407816720679048"/>
    <x v="8"/>
    <x v="1"/>
  </r>
  <r>
    <x v="105"/>
    <x v="311"/>
    <n v="0.17108529092996838"/>
    <x v="8"/>
    <x v="1"/>
  </r>
  <r>
    <x v="105"/>
    <x v="255"/>
    <n v="0.52840798953693657"/>
    <x v="9"/>
    <x v="1"/>
  </r>
  <r>
    <x v="105"/>
    <x v="181"/>
    <n v="1.8234084286921803"/>
    <x v="9"/>
    <x v="1"/>
  </r>
  <r>
    <x v="105"/>
    <x v="300"/>
    <n v="2.7981808763801248"/>
    <x v="9"/>
    <x v="1"/>
  </r>
  <r>
    <x v="105"/>
    <x v="301"/>
    <n v="1.4661325120670656"/>
    <x v="9"/>
    <x v="1"/>
  </r>
  <r>
    <x v="105"/>
    <x v="302"/>
    <n v="0.36110962529775503"/>
    <x v="9"/>
    <x v="1"/>
  </r>
  <r>
    <x v="105"/>
    <x v="303"/>
    <n v="0.70053168552730871"/>
    <x v="9"/>
    <x v="1"/>
  </r>
  <r>
    <x v="105"/>
    <x v="274"/>
    <n v="0.4244951213016393"/>
    <x v="9"/>
    <x v="1"/>
  </r>
  <r>
    <x v="105"/>
    <x v="304"/>
    <n v="0.22253506996807856"/>
    <x v="9"/>
    <x v="1"/>
  </r>
  <r>
    <x v="105"/>
    <x v="305"/>
    <n v="2.4370784703871555"/>
    <x v="9"/>
    <x v="1"/>
  </r>
  <r>
    <x v="105"/>
    <x v="306"/>
    <n v="0.23539445661465247"/>
    <x v="9"/>
    <x v="1"/>
  </r>
  <r>
    <x v="105"/>
    <x v="307"/>
    <n v="11.220830063870967"/>
    <x v="9"/>
    <x v="1"/>
  </r>
  <r>
    <x v="105"/>
    <x v="308"/>
    <n v="4.7369648823107813"/>
    <x v="9"/>
    <x v="1"/>
  </r>
  <r>
    <x v="105"/>
    <x v="309"/>
    <n v="5.1441839494318966"/>
    <x v="9"/>
    <x v="1"/>
  </r>
  <r>
    <x v="105"/>
    <x v="310"/>
    <n v="0"/>
    <x v="9"/>
    <x v="1"/>
  </r>
  <r>
    <x v="105"/>
    <x v="59"/>
    <n v="0.31187396667059208"/>
    <x v="9"/>
    <x v="1"/>
  </r>
  <r>
    <x v="105"/>
    <x v="311"/>
    <n v="0.32427312263718339"/>
    <x v="9"/>
    <x v="1"/>
  </r>
  <r>
    <x v="105"/>
    <x v="255"/>
    <n v="0.49602636722819266"/>
    <x v="10"/>
    <x v="1"/>
  </r>
  <r>
    <x v="105"/>
    <x v="181"/>
    <n v="3.1611209886055245"/>
    <x v="10"/>
    <x v="1"/>
  </r>
  <r>
    <x v="105"/>
    <x v="300"/>
    <n v="5.2102300004074964"/>
    <x v="10"/>
    <x v="1"/>
  </r>
  <r>
    <x v="105"/>
    <x v="301"/>
    <n v="0.27278918343554248"/>
    <x v="10"/>
    <x v="1"/>
  </r>
  <r>
    <x v="105"/>
    <x v="302"/>
    <n v="0.74074814064703143"/>
    <x v="10"/>
    <x v="1"/>
  </r>
  <r>
    <x v="105"/>
    <x v="303"/>
    <n v="1.2300831794562932"/>
    <x v="10"/>
    <x v="1"/>
  </r>
  <r>
    <x v="105"/>
    <x v="274"/>
    <n v="1.1028032621253898"/>
    <x v="10"/>
    <x v="1"/>
  </r>
  <r>
    <x v="105"/>
    <x v="304"/>
    <n v="0.34541722378804418"/>
    <x v="10"/>
    <x v="1"/>
  </r>
  <r>
    <x v="105"/>
    <x v="305"/>
    <n v="2.2153722468081383"/>
    <x v="10"/>
    <x v="1"/>
  </r>
  <r>
    <x v="105"/>
    <x v="306"/>
    <n v="0.30837981675569304"/>
    <x v="10"/>
    <x v="1"/>
  </r>
  <r>
    <x v="105"/>
    <x v="307"/>
    <n v="7.793343189382945"/>
    <x v="10"/>
    <x v="1"/>
  </r>
  <r>
    <x v="105"/>
    <x v="308"/>
    <n v="3.3858483493217411"/>
    <x v="10"/>
    <x v="1"/>
  </r>
  <r>
    <x v="105"/>
    <x v="309"/>
    <n v="8.2996705854420032"/>
    <x v="10"/>
    <x v="1"/>
  </r>
  <r>
    <x v="105"/>
    <x v="310"/>
    <n v="0"/>
    <x v="10"/>
    <x v="1"/>
  </r>
  <r>
    <x v="105"/>
    <x v="59"/>
    <n v="0.44922323763848304"/>
    <x v="10"/>
    <x v="1"/>
  </r>
  <r>
    <x v="105"/>
    <x v="311"/>
    <n v="0.31322650869156704"/>
    <x v="10"/>
    <x v="1"/>
  </r>
  <r>
    <x v="105"/>
    <x v="255"/>
    <n v="0.82717624928633982"/>
    <x v="11"/>
    <x v="1"/>
  </r>
  <r>
    <x v="105"/>
    <x v="181"/>
    <n v="1.4265630672870213"/>
    <x v="11"/>
    <x v="1"/>
  </r>
  <r>
    <x v="105"/>
    <x v="300"/>
    <n v="1.6531548343519562"/>
    <x v="11"/>
    <x v="1"/>
  </r>
  <r>
    <x v="105"/>
    <x v="301"/>
    <n v="0.48852093213710263"/>
    <x v="11"/>
    <x v="1"/>
  </r>
  <r>
    <x v="105"/>
    <x v="302"/>
    <n v="0.27993825285430629"/>
    <x v="11"/>
    <x v="1"/>
  </r>
  <r>
    <x v="105"/>
    <x v="303"/>
    <n v="0.74450590057694432"/>
    <x v="11"/>
    <x v="1"/>
  </r>
  <r>
    <x v="105"/>
    <x v="274"/>
    <n v="1.1866331029007693"/>
    <x v="11"/>
    <x v="1"/>
  </r>
  <r>
    <x v="105"/>
    <x v="304"/>
    <n v="0.42454044876688846"/>
    <x v="11"/>
    <x v="1"/>
  </r>
  <r>
    <x v="105"/>
    <x v="305"/>
    <n v="4.1533482335665619"/>
    <x v="11"/>
    <x v="1"/>
  </r>
  <r>
    <x v="105"/>
    <x v="306"/>
    <n v="0.30928732975792356"/>
    <x v="11"/>
    <x v="1"/>
  </r>
  <r>
    <x v="105"/>
    <x v="307"/>
    <n v="8.7089036299314788"/>
    <x v="11"/>
    <x v="1"/>
  </r>
  <r>
    <x v="105"/>
    <x v="308"/>
    <n v="5.0180996219041152"/>
    <x v="11"/>
    <x v="1"/>
  </r>
  <r>
    <x v="105"/>
    <x v="309"/>
    <n v="9.3878594766594627"/>
    <x v="11"/>
    <x v="1"/>
  </r>
  <r>
    <x v="105"/>
    <x v="310"/>
    <n v="0"/>
    <x v="11"/>
    <x v="1"/>
  </r>
  <r>
    <x v="105"/>
    <x v="59"/>
    <n v="2.8888921703023773"/>
    <x v="11"/>
    <x v="1"/>
  </r>
  <r>
    <x v="105"/>
    <x v="311"/>
    <n v="0.22377410439828566"/>
    <x v="11"/>
    <x v="1"/>
  </r>
  <r>
    <x v="105"/>
    <x v="255"/>
    <n v="1.40464939319437"/>
    <x v="12"/>
    <x v="1"/>
  </r>
  <r>
    <x v="105"/>
    <x v="181"/>
    <n v="2.8797625924125123"/>
    <x v="12"/>
    <x v="1"/>
  </r>
  <r>
    <x v="105"/>
    <x v="300"/>
    <n v="4.0349125908084291"/>
    <x v="12"/>
    <x v="1"/>
  </r>
  <r>
    <x v="105"/>
    <x v="301"/>
    <n v="2.6784374323445923"/>
    <x v="12"/>
    <x v="1"/>
  </r>
  <r>
    <x v="105"/>
    <x v="302"/>
    <n v="0.44213381037897226"/>
    <x v="12"/>
    <x v="1"/>
  </r>
  <r>
    <x v="105"/>
    <x v="303"/>
    <n v="1.228739971501484"/>
    <x v="12"/>
    <x v="1"/>
  </r>
  <r>
    <x v="105"/>
    <x v="274"/>
    <n v="0.48142973059719835"/>
    <x v="12"/>
    <x v="1"/>
  </r>
  <r>
    <x v="105"/>
    <x v="304"/>
    <n v="0.47855365688194207"/>
    <x v="12"/>
    <x v="1"/>
  </r>
  <r>
    <x v="105"/>
    <x v="305"/>
    <n v="2.5160955757867201"/>
    <x v="12"/>
    <x v="1"/>
  </r>
  <r>
    <x v="105"/>
    <x v="306"/>
    <n v="0.42390825629207823"/>
    <x v="12"/>
    <x v="1"/>
  </r>
  <r>
    <x v="105"/>
    <x v="307"/>
    <n v="6.5820197440465966"/>
    <x v="12"/>
    <x v="1"/>
  </r>
  <r>
    <x v="105"/>
    <x v="308"/>
    <n v="3.7156371467441929"/>
    <x v="12"/>
    <x v="1"/>
  </r>
  <r>
    <x v="105"/>
    <x v="309"/>
    <n v="7.7677749181733331"/>
    <x v="12"/>
    <x v="1"/>
  </r>
  <r>
    <x v="105"/>
    <x v="310"/>
    <n v="0"/>
    <x v="12"/>
    <x v="1"/>
  </r>
  <r>
    <x v="105"/>
    <x v="59"/>
    <n v="0.39389705230679833"/>
    <x v="12"/>
    <x v="1"/>
  </r>
  <r>
    <x v="105"/>
    <x v="311"/>
    <n v="0.52888494689892196"/>
    <x v="12"/>
    <x v="1"/>
  </r>
  <r>
    <x v="105"/>
    <x v="255"/>
    <n v="0.68959354341792656"/>
    <x v="13"/>
    <x v="1"/>
  </r>
  <r>
    <x v="105"/>
    <x v="181"/>
    <n v="3.3735546351946897"/>
    <x v="13"/>
    <x v="1"/>
  </r>
  <r>
    <x v="105"/>
    <x v="300"/>
    <n v="2.2310038687230382"/>
    <x v="13"/>
    <x v="1"/>
  </r>
  <r>
    <x v="105"/>
    <x v="301"/>
    <n v="0.37176268126713102"/>
    <x v="13"/>
    <x v="1"/>
  </r>
  <r>
    <x v="105"/>
    <x v="302"/>
    <n v="1.7016153626712598"/>
    <x v="13"/>
    <x v="1"/>
  </r>
  <r>
    <x v="105"/>
    <x v="303"/>
    <n v="1.464526028441925"/>
    <x v="13"/>
    <x v="1"/>
  </r>
  <r>
    <x v="105"/>
    <x v="274"/>
    <n v="3.2319903808036505"/>
    <x v="13"/>
    <x v="1"/>
  </r>
  <r>
    <x v="105"/>
    <x v="304"/>
    <n v="0.4193186481870575"/>
    <x v="13"/>
    <x v="1"/>
  </r>
  <r>
    <x v="105"/>
    <x v="305"/>
    <n v="3.4684291000179575"/>
    <x v="13"/>
    <x v="1"/>
  </r>
  <r>
    <x v="105"/>
    <x v="306"/>
    <n v="0.85632385846121328"/>
    <x v="13"/>
    <x v="1"/>
  </r>
  <r>
    <x v="105"/>
    <x v="307"/>
    <n v="9.1061295930826436"/>
    <x v="13"/>
    <x v="1"/>
  </r>
  <r>
    <x v="105"/>
    <x v="308"/>
    <n v="3.8673571320382849"/>
    <x v="13"/>
    <x v="1"/>
  </r>
  <r>
    <x v="105"/>
    <x v="309"/>
    <n v="5.3706077877749907"/>
    <x v="13"/>
    <x v="1"/>
  </r>
  <r>
    <x v="105"/>
    <x v="310"/>
    <n v="0"/>
    <x v="13"/>
    <x v="1"/>
  </r>
  <r>
    <x v="105"/>
    <x v="59"/>
    <n v="3.8129505770987816E-2"/>
    <x v="13"/>
    <x v="1"/>
  </r>
  <r>
    <x v="105"/>
    <x v="311"/>
    <n v="2.1505041254837129"/>
    <x v="13"/>
    <x v="1"/>
  </r>
  <r>
    <x v="105"/>
    <x v="255"/>
    <n v="2.3796013891679375"/>
    <x v="14"/>
    <x v="1"/>
  </r>
  <r>
    <x v="105"/>
    <x v="181"/>
    <n v="1.5941551562059886"/>
    <x v="14"/>
    <x v="1"/>
  </r>
  <r>
    <x v="105"/>
    <x v="300"/>
    <n v="2.4209058818563052"/>
    <x v="14"/>
    <x v="1"/>
  </r>
  <r>
    <x v="105"/>
    <x v="301"/>
    <n v="3.4375911866847964"/>
    <x v="14"/>
    <x v="1"/>
  </r>
  <r>
    <x v="105"/>
    <x v="302"/>
    <n v="1.15731884153384"/>
    <x v="14"/>
    <x v="1"/>
  </r>
  <r>
    <x v="105"/>
    <x v="303"/>
    <n v="1.3120289493473787"/>
    <x v="14"/>
    <x v="1"/>
  </r>
  <r>
    <x v="105"/>
    <x v="274"/>
    <n v="1.7917558492271271"/>
    <x v="14"/>
    <x v="1"/>
  </r>
  <r>
    <x v="105"/>
    <x v="304"/>
    <n v="0.79939062969354291"/>
    <x v="14"/>
    <x v="1"/>
  </r>
  <r>
    <x v="105"/>
    <x v="305"/>
    <n v="5.0598994851071746"/>
    <x v="14"/>
    <x v="1"/>
  </r>
  <r>
    <x v="105"/>
    <x v="306"/>
    <n v="0.90803796726101793"/>
    <x v="14"/>
    <x v="1"/>
  </r>
  <r>
    <x v="105"/>
    <x v="307"/>
    <n v="17.664907171395072"/>
    <x v="14"/>
    <x v="1"/>
  </r>
  <r>
    <x v="105"/>
    <x v="308"/>
    <n v="9.2590133425888226"/>
    <x v="14"/>
    <x v="1"/>
  </r>
  <r>
    <x v="105"/>
    <x v="309"/>
    <n v="13.580322411239727"/>
    <x v="14"/>
    <x v="1"/>
  </r>
  <r>
    <x v="105"/>
    <x v="310"/>
    <n v="0"/>
    <x v="14"/>
    <x v="1"/>
  </r>
  <r>
    <x v="105"/>
    <x v="59"/>
    <n v="0"/>
    <x v="14"/>
    <x v="1"/>
  </r>
  <r>
    <x v="105"/>
    <x v="311"/>
    <n v="0.14367354736720916"/>
    <x v="14"/>
    <x v="1"/>
  </r>
  <r>
    <x v="105"/>
    <x v="255"/>
    <n v="1.1442956903932269"/>
    <x v="15"/>
    <x v="1"/>
  </r>
  <r>
    <x v="105"/>
    <x v="181"/>
    <n v="3.2196934636731029"/>
    <x v="15"/>
    <x v="1"/>
  </r>
  <r>
    <x v="105"/>
    <x v="300"/>
    <n v="11.273799658524181"/>
    <x v="15"/>
    <x v="1"/>
  </r>
  <r>
    <x v="105"/>
    <x v="301"/>
    <n v="0.49844009079368362"/>
    <x v="15"/>
    <x v="1"/>
  </r>
  <r>
    <x v="105"/>
    <x v="302"/>
    <n v="0.56193564376103178"/>
    <x v="15"/>
    <x v="1"/>
  </r>
  <r>
    <x v="105"/>
    <x v="303"/>
    <n v="2.8763777510458231"/>
    <x v="15"/>
    <x v="1"/>
  </r>
  <r>
    <x v="105"/>
    <x v="274"/>
    <n v="0.98735584864226422"/>
    <x v="15"/>
    <x v="1"/>
  </r>
  <r>
    <x v="105"/>
    <x v="304"/>
    <n v="0.18064484819210563"/>
    <x v="15"/>
    <x v="1"/>
  </r>
  <r>
    <x v="105"/>
    <x v="305"/>
    <n v="1.5154271974873772"/>
    <x v="15"/>
    <x v="1"/>
  </r>
  <r>
    <x v="105"/>
    <x v="306"/>
    <n v="0.45780293689458051"/>
    <x v="15"/>
    <x v="1"/>
  </r>
  <r>
    <x v="105"/>
    <x v="307"/>
    <n v="11.329792551635244"/>
    <x v="15"/>
    <x v="1"/>
  </r>
  <r>
    <x v="105"/>
    <x v="308"/>
    <n v="6.8232303716917437"/>
    <x v="15"/>
    <x v="1"/>
  </r>
  <r>
    <x v="105"/>
    <x v="309"/>
    <n v="24.044948502986824"/>
    <x v="15"/>
    <x v="1"/>
  </r>
  <r>
    <x v="105"/>
    <x v="310"/>
    <n v="0"/>
    <x v="15"/>
    <x v="1"/>
  </r>
  <r>
    <x v="105"/>
    <x v="59"/>
    <n v="0.28572998835306679"/>
    <x v="15"/>
    <x v="1"/>
  </r>
  <r>
    <x v="105"/>
    <x v="311"/>
    <n v="0.38192575109859933"/>
    <x v="15"/>
    <x v="1"/>
  </r>
  <r>
    <x v="105"/>
    <x v="255"/>
    <n v="1.7270356935260818"/>
    <x v="16"/>
    <x v="1"/>
  </r>
  <r>
    <x v="105"/>
    <x v="181"/>
    <n v="3.742712872957592"/>
    <x v="16"/>
    <x v="1"/>
  </r>
  <r>
    <x v="105"/>
    <x v="300"/>
    <n v="4.8781618297733926"/>
    <x v="16"/>
    <x v="1"/>
  </r>
  <r>
    <x v="105"/>
    <x v="301"/>
    <n v="2.4664832689934681"/>
    <x v="16"/>
    <x v="1"/>
  </r>
  <r>
    <x v="105"/>
    <x v="302"/>
    <n v="1.1606171185141503"/>
    <x v="16"/>
    <x v="1"/>
  </r>
  <r>
    <x v="105"/>
    <x v="303"/>
    <n v="2.3925391589427987"/>
    <x v="16"/>
    <x v="1"/>
  </r>
  <r>
    <x v="105"/>
    <x v="274"/>
    <n v="4.6797977994923032"/>
    <x v="16"/>
    <x v="1"/>
  </r>
  <r>
    <x v="105"/>
    <x v="304"/>
    <n v="0.83845997214446955"/>
    <x v="16"/>
    <x v="1"/>
  </r>
  <r>
    <x v="105"/>
    <x v="305"/>
    <n v="3.6385776906941594"/>
    <x v="16"/>
    <x v="1"/>
  </r>
  <r>
    <x v="105"/>
    <x v="306"/>
    <n v="0.72171584461864302"/>
    <x v="16"/>
    <x v="1"/>
  </r>
  <r>
    <x v="105"/>
    <x v="307"/>
    <n v="7.9669889921135217"/>
    <x v="16"/>
    <x v="1"/>
  </r>
  <r>
    <x v="105"/>
    <x v="308"/>
    <n v="4.9766376829643821"/>
    <x v="16"/>
    <x v="1"/>
  </r>
  <r>
    <x v="105"/>
    <x v="309"/>
    <n v="11.716593263450843"/>
    <x v="16"/>
    <x v="1"/>
  </r>
  <r>
    <x v="105"/>
    <x v="310"/>
    <n v="0"/>
    <x v="16"/>
    <x v="1"/>
  </r>
  <r>
    <x v="105"/>
    <x v="59"/>
    <n v="1.4178939113410114"/>
    <x v="16"/>
    <x v="1"/>
  </r>
  <r>
    <x v="105"/>
    <x v="311"/>
    <n v="0.27161250919680541"/>
    <x v="16"/>
    <x v="1"/>
  </r>
  <r>
    <x v="106"/>
    <x v="312"/>
    <n v="0.65454545454545454"/>
    <x v="0"/>
    <x v="0"/>
  </r>
  <r>
    <x v="106"/>
    <x v="313"/>
    <n v="1.2818181818181817"/>
    <x v="0"/>
    <x v="0"/>
  </r>
  <r>
    <x v="106"/>
    <x v="314"/>
    <n v="7.8090909090909095"/>
    <x v="0"/>
    <x v="0"/>
  </r>
  <r>
    <x v="106"/>
    <x v="241"/>
    <n v="71.390909090909091"/>
    <x v="0"/>
    <x v="0"/>
  </r>
  <r>
    <x v="106"/>
    <x v="315"/>
    <n v="62.290909090909089"/>
    <x v="0"/>
    <x v="0"/>
  </r>
  <r>
    <x v="106"/>
    <x v="316"/>
    <n v="13.918181818181818"/>
    <x v="0"/>
    <x v="0"/>
  </r>
  <r>
    <x v="106"/>
    <x v="239"/>
    <n v="27.418181818181818"/>
    <x v="0"/>
    <x v="0"/>
  </r>
  <r>
    <x v="106"/>
    <x v="317"/>
    <n v="6.9727272727272727"/>
    <x v="0"/>
    <x v="0"/>
  </r>
  <r>
    <x v="106"/>
    <x v="60"/>
    <n v="2.8909090909090911"/>
    <x v="0"/>
    <x v="0"/>
  </r>
  <r>
    <x v="106"/>
    <x v="318"/>
    <n v="4.4636363636363638"/>
    <x v="0"/>
    <x v="0"/>
  </r>
  <r>
    <x v="106"/>
    <x v="319"/>
    <n v="19.354545454545455"/>
    <x v="0"/>
    <x v="0"/>
  </r>
  <r>
    <x v="106"/>
    <x v="320"/>
    <n v="4.836363636363636"/>
    <x v="0"/>
    <x v="0"/>
  </r>
  <r>
    <x v="106"/>
    <x v="187"/>
    <n v="0.25454545454545452"/>
    <x v="0"/>
    <x v="0"/>
  </r>
  <r>
    <x v="106"/>
    <x v="321"/>
    <n v="4.3272727272727272"/>
    <x v="0"/>
    <x v="0"/>
  </r>
  <r>
    <x v="106"/>
    <x v="322"/>
    <n v="10.527272727272727"/>
    <x v="0"/>
    <x v="0"/>
  </r>
  <r>
    <x v="106"/>
    <x v="323"/>
    <n v="1.1454545454545455"/>
    <x v="0"/>
    <x v="0"/>
  </r>
  <r>
    <x v="106"/>
    <x v="324"/>
    <n v="31.654545454545456"/>
    <x v="0"/>
    <x v="0"/>
  </r>
  <r>
    <x v="106"/>
    <x v="325"/>
    <n v="1.4545454545454546"/>
    <x v="0"/>
    <x v="0"/>
  </r>
  <r>
    <x v="106"/>
    <x v="326"/>
    <n v="1.1181818181818182"/>
    <x v="0"/>
    <x v="0"/>
  </r>
  <r>
    <x v="106"/>
    <x v="327"/>
    <n v="0.50909090909090904"/>
    <x v="0"/>
    <x v="0"/>
  </r>
  <r>
    <x v="106"/>
    <x v="328"/>
    <n v="2.5090909090909093"/>
    <x v="0"/>
    <x v="0"/>
  </r>
  <r>
    <x v="106"/>
    <x v="4"/>
    <n v="3.1818181818181817"/>
    <x v="0"/>
    <x v="0"/>
  </r>
  <r>
    <x v="106"/>
    <x v="312"/>
    <n v="0.87859424920127793"/>
    <x v="1"/>
    <x v="0"/>
  </r>
  <r>
    <x v="106"/>
    <x v="313"/>
    <n v="3.2747603833865813"/>
    <x v="1"/>
    <x v="0"/>
  </r>
  <r>
    <x v="106"/>
    <x v="314"/>
    <n v="15.05591054313099"/>
    <x v="1"/>
    <x v="0"/>
  </r>
  <r>
    <x v="106"/>
    <x v="241"/>
    <n v="44.64856230031949"/>
    <x v="1"/>
    <x v="0"/>
  </r>
  <r>
    <x v="106"/>
    <x v="315"/>
    <n v="54.512779552715656"/>
    <x v="1"/>
    <x v="0"/>
  </r>
  <r>
    <x v="106"/>
    <x v="316"/>
    <n v="7.2683706070287544"/>
    <x v="1"/>
    <x v="0"/>
  </r>
  <r>
    <x v="106"/>
    <x v="239"/>
    <n v="36.142172523961662"/>
    <x v="1"/>
    <x v="0"/>
  </r>
  <r>
    <x v="106"/>
    <x v="317"/>
    <n v="5.8706070287539935"/>
    <x v="1"/>
    <x v="0"/>
  </r>
  <r>
    <x v="106"/>
    <x v="60"/>
    <n v="2.9552715654952078"/>
    <x v="1"/>
    <x v="0"/>
  </r>
  <r>
    <x v="106"/>
    <x v="318"/>
    <n v="10.982428115015974"/>
    <x v="1"/>
    <x v="0"/>
  </r>
  <r>
    <x v="106"/>
    <x v="319"/>
    <n v="20.327476038338659"/>
    <x v="1"/>
    <x v="0"/>
  </r>
  <r>
    <x v="106"/>
    <x v="320"/>
    <n v="9.0255591054313093"/>
    <x v="1"/>
    <x v="0"/>
  </r>
  <r>
    <x v="106"/>
    <x v="187"/>
    <n v="0.19968051118210864"/>
    <x v="1"/>
    <x v="0"/>
  </r>
  <r>
    <x v="106"/>
    <x v="321"/>
    <n v="2.6757188498402558"/>
    <x v="1"/>
    <x v="0"/>
  </r>
  <r>
    <x v="106"/>
    <x v="322"/>
    <n v="17.212460063897762"/>
    <x v="1"/>
    <x v="0"/>
  </r>
  <r>
    <x v="106"/>
    <x v="323"/>
    <n v="1.5974440894568691"/>
    <x v="1"/>
    <x v="0"/>
  </r>
  <r>
    <x v="106"/>
    <x v="324"/>
    <n v="37.699680511182109"/>
    <x v="1"/>
    <x v="0"/>
  </r>
  <r>
    <x v="106"/>
    <x v="325"/>
    <n v="0.5591054313099042"/>
    <x v="1"/>
    <x v="0"/>
  </r>
  <r>
    <x v="106"/>
    <x v="326"/>
    <n v="1.0782747603833867"/>
    <x v="1"/>
    <x v="0"/>
  </r>
  <r>
    <x v="106"/>
    <x v="327"/>
    <n v="0.35942492012779553"/>
    <x v="1"/>
    <x v="0"/>
  </r>
  <r>
    <x v="106"/>
    <x v="328"/>
    <n v="3.8338658146964857"/>
    <x v="1"/>
    <x v="0"/>
  </r>
  <r>
    <x v="106"/>
    <x v="4"/>
    <n v="1.9968051118210863"/>
    <x v="1"/>
    <x v="0"/>
  </r>
  <r>
    <x v="106"/>
    <x v="312"/>
    <n v="0.15451970126191089"/>
    <x v="2"/>
    <x v="0"/>
  </r>
  <r>
    <x v="106"/>
    <x v="313"/>
    <n v="0.46355910378573267"/>
    <x v="2"/>
    <x v="0"/>
  </r>
  <r>
    <x v="106"/>
    <x v="314"/>
    <n v="6.3868143188256505"/>
    <x v="2"/>
    <x v="0"/>
  </r>
  <r>
    <x v="106"/>
    <x v="241"/>
    <n v="89.054854493947985"/>
    <x v="2"/>
    <x v="0"/>
  </r>
  <r>
    <x v="106"/>
    <x v="315"/>
    <n v="63.662116919907291"/>
    <x v="2"/>
    <x v="0"/>
  </r>
  <r>
    <x v="106"/>
    <x v="316"/>
    <n v="27.633273242338397"/>
    <x v="2"/>
    <x v="0"/>
  </r>
  <r>
    <x v="106"/>
    <x v="239"/>
    <n v="10.661859387071852"/>
    <x v="2"/>
    <x v="0"/>
  </r>
  <r>
    <x v="106"/>
    <x v="317"/>
    <n v="2.0860159670357969"/>
    <x v="2"/>
    <x v="0"/>
  </r>
  <r>
    <x v="106"/>
    <x v="60"/>
    <n v="3.1676538758691732"/>
    <x v="2"/>
    <x v="0"/>
  </r>
  <r>
    <x v="106"/>
    <x v="318"/>
    <n v="1.4679371619881534"/>
    <x v="2"/>
    <x v="0"/>
  </r>
  <r>
    <x v="106"/>
    <x v="319"/>
    <n v="21.066185938707186"/>
    <x v="2"/>
    <x v="0"/>
  </r>
  <r>
    <x v="106"/>
    <x v="320"/>
    <n v="2.6010816379088335"/>
    <x v="2"/>
    <x v="0"/>
  </r>
  <r>
    <x v="106"/>
    <x v="187"/>
    <n v="0.23177955189286634"/>
    <x v="2"/>
    <x v="0"/>
  </r>
  <r>
    <x v="106"/>
    <x v="321"/>
    <n v="7.2624259593098124"/>
    <x v="2"/>
    <x v="0"/>
  </r>
  <r>
    <x v="106"/>
    <x v="322"/>
    <n v="7.7259850630955444"/>
    <x v="2"/>
    <x v="0"/>
  </r>
  <r>
    <x v="106"/>
    <x v="323"/>
    <n v="0.77259850630955451"/>
    <x v="2"/>
    <x v="0"/>
  </r>
  <r>
    <x v="106"/>
    <x v="324"/>
    <n v="32.397630697913982"/>
    <x v="2"/>
    <x v="0"/>
  </r>
  <r>
    <x v="106"/>
    <x v="325"/>
    <n v="1.9572495493175379"/>
    <x v="2"/>
    <x v="0"/>
  </r>
  <r>
    <x v="106"/>
    <x v="326"/>
    <n v="0.87561164048416174"/>
    <x v="2"/>
    <x v="0"/>
  </r>
  <r>
    <x v="106"/>
    <x v="327"/>
    <n v="0.25753283543651817"/>
    <x v="2"/>
    <x v="0"/>
  </r>
  <r>
    <x v="106"/>
    <x v="328"/>
    <n v="2.5238217872778779"/>
    <x v="2"/>
    <x v="0"/>
  </r>
  <r>
    <x v="106"/>
    <x v="4"/>
    <n v="1.8542364151429307"/>
    <x v="2"/>
    <x v="0"/>
  </r>
  <r>
    <x v="106"/>
    <x v="312"/>
    <n v="0.41637751561415681"/>
    <x v="3"/>
    <x v="0"/>
  </r>
  <r>
    <x v="106"/>
    <x v="313"/>
    <n v="0.62456627342123527"/>
    <x v="3"/>
    <x v="0"/>
  </r>
  <r>
    <x v="106"/>
    <x v="314"/>
    <n v="4.3719639139486466"/>
    <x v="3"/>
    <x v="0"/>
  </r>
  <r>
    <x v="106"/>
    <x v="241"/>
    <n v="78.764746703678"/>
    <x v="3"/>
    <x v="0"/>
  </r>
  <r>
    <x v="106"/>
    <x v="315"/>
    <n v="62.942401110340043"/>
    <x v="3"/>
    <x v="0"/>
  </r>
  <r>
    <x v="106"/>
    <x v="316"/>
    <n v="4.2331714087439281"/>
    <x v="3"/>
    <x v="0"/>
  </r>
  <r>
    <x v="106"/>
    <x v="239"/>
    <n v="57.182512144344209"/>
    <x v="3"/>
    <x v="0"/>
  </r>
  <r>
    <x v="106"/>
    <x v="317"/>
    <n v="20.124913254684248"/>
    <x v="3"/>
    <x v="0"/>
  </r>
  <r>
    <x v="106"/>
    <x v="60"/>
    <n v="4.0249826509368498"/>
    <x v="3"/>
    <x v="0"/>
  </r>
  <r>
    <x v="106"/>
    <x v="318"/>
    <n v="3.8861901457321304"/>
    <x v="3"/>
    <x v="0"/>
  </r>
  <r>
    <x v="106"/>
    <x v="319"/>
    <n v="12.560721721027065"/>
    <x v="3"/>
    <x v="0"/>
  </r>
  <r>
    <x v="106"/>
    <x v="320"/>
    <n v="2.7064538514920193"/>
    <x v="3"/>
    <x v="0"/>
  </r>
  <r>
    <x v="106"/>
    <x v="187"/>
    <n v="0.4857737682165163"/>
    <x v="3"/>
    <x v="0"/>
  </r>
  <r>
    <x v="106"/>
    <x v="321"/>
    <n v="2.6370575988896601"/>
    <x v="3"/>
    <x v="0"/>
  </r>
  <r>
    <x v="106"/>
    <x v="322"/>
    <n v="6.9396252602359469"/>
    <x v="3"/>
    <x v="0"/>
  </r>
  <r>
    <x v="106"/>
    <x v="323"/>
    <n v="0.55517002081887579"/>
    <x v="3"/>
    <x v="0"/>
  </r>
  <r>
    <x v="106"/>
    <x v="324"/>
    <n v="7.5641915336571826"/>
    <x v="3"/>
    <x v="0"/>
  </r>
  <r>
    <x v="106"/>
    <x v="325"/>
    <n v="1.6655100624566272"/>
    <x v="3"/>
    <x v="0"/>
  </r>
  <r>
    <x v="106"/>
    <x v="326"/>
    <n v="0.83275503122831362"/>
    <x v="3"/>
    <x v="0"/>
  </r>
  <r>
    <x v="106"/>
    <x v="327"/>
    <n v="0.69396252602359476"/>
    <x v="3"/>
    <x v="0"/>
  </r>
  <r>
    <x v="106"/>
    <x v="328"/>
    <n v="2.775850104094379"/>
    <x v="3"/>
    <x v="0"/>
  </r>
  <r>
    <x v="106"/>
    <x v="4"/>
    <n v="4.3025676613462869"/>
    <x v="3"/>
    <x v="0"/>
  </r>
  <r>
    <x v="106"/>
    <x v="312"/>
    <n v="0.7155635062611807"/>
    <x v="4"/>
    <x v="0"/>
  </r>
  <r>
    <x v="106"/>
    <x v="313"/>
    <n v="0.44722719141323791"/>
    <x v="4"/>
    <x v="0"/>
  </r>
  <r>
    <x v="106"/>
    <x v="314"/>
    <n v="3.8461538461538463"/>
    <x v="4"/>
    <x v="0"/>
  </r>
  <r>
    <x v="106"/>
    <x v="241"/>
    <n v="78.890876565295173"/>
    <x v="4"/>
    <x v="0"/>
  </r>
  <r>
    <x v="106"/>
    <x v="315"/>
    <n v="67.53130590339893"/>
    <x v="4"/>
    <x v="0"/>
  </r>
  <r>
    <x v="106"/>
    <x v="316"/>
    <n v="5.9928443649373886"/>
    <x v="4"/>
    <x v="0"/>
  </r>
  <r>
    <x v="106"/>
    <x v="239"/>
    <n v="20.572450805008945"/>
    <x v="4"/>
    <x v="0"/>
  </r>
  <r>
    <x v="106"/>
    <x v="317"/>
    <n v="8.8550983899821105"/>
    <x v="4"/>
    <x v="0"/>
  </r>
  <r>
    <x v="106"/>
    <x v="60"/>
    <n v="1.2522361359570662"/>
    <x v="4"/>
    <x v="0"/>
  </r>
  <r>
    <x v="106"/>
    <x v="318"/>
    <n v="1.3416815742397137"/>
    <x v="4"/>
    <x v="0"/>
  </r>
  <r>
    <x v="106"/>
    <x v="319"/>
    <n v="24.0608228980322"/>
    <x v="4"/>
    <x v="0"/>
  </r>
  <r>
    <x v="106"/>
    <x v="320"/>
    <n v="2.9516994633273703"/>
    <x v="4"/>
    <x v="0"/>
  </r>
  <r>
    <x v="106"/>
    <x v="187"/>
    <n v="0.17889087656529518"/>
    <x v="4"/>
    <x v="0"/>
  </r>
  <r>
    <x v="106"/>
    <x v="321"/>
    <n v="1.3416815742397137"/>
    <x v="4"/>
    <x v="0"/>
  </r>
  <r>
    <x v="106"/>
    <x v="322"/>
    <n v="10.733452593917709"/>
    <x v="4"/>
    <x v="0"/>
  </r>
  <r>
    <x v="106"/>
    <x v="323"/>
    <n v="2.7728085867620753"/>
    <x v="4"/>
    <x v="0"/>
  </r>
  <r>
    <x v="106"/>
    <x v="324"/>
    <n v="39.355992844364934"/>
    <x v="4"/>
    <x v="0"/>
  </r>
  <r>
    <x v="106"/>
    <x v="325"/>
    <n v="1.6100178890876566"/>
    <x v="4"/>
    <x v="0"/>
  </r>
  <r>
    <x v="106"/>
    <x v="326"/>
    <n v="0.53667262969588547"/>
    <x v="4"/>
    <x v="0"/>
  </r>
  <r>
    <x v="106"/>
    <x v="327"/>
    <n v="0.89445438282647582"/>
    <x v="4"/>
    <x v="0"/>
  </r>
  <r>
    <x v="106"/>
    <x v="328"/>
    <n v="0.53667262969588547"/>
    <x v="4"/>
    <x v="0"/>
  </r>
  <r>
    <x v="106"/>
    <x v="4"/>
    <n v="4.3828264758497317"/>
    <x v="4"/>
    <x v="0"/>
  </r>
  <r>
    <x v="106"/>
    <x v="312"/>
    <n v="0.36101083032490977"/>
    <x v="5"/>
    <x v="0"/>
  </r>
  <r>
    <x v="106"/>
    <x v="313"/>
    <n v="0"/>
    <x v="5"/>
    <x v="0"/>
  </r>
  <r>
    <x v="106"/>
    <x v="314"/>
    <n v="4.3321299638989172"/>
    <x v="5"/>
    <x v="0"/>
  </r>
  <r>
    <x v="106"/>
    <x v="241"/>
    <n v="86.642599277978334"/>
    <x v="5"/>
    <x v="0"/>
  </r>
  <r>
    <x v="106"/>
    <x v="315"/>
    <n v="47.292418772563174"/>
    <x v="5"/>
    <x v="0"/>
  </r>
  <r>
    <x v="106"/>
    <x v="316"/>
    <n v="3.9711191335740073"/>
    <x v="5"/>
    <x v="0"/>
  </r>
  <r>
    <x v="106"/>
    <x v="239"/>
    <n v="27.797833935018051"/>
    <x v="5"/>
    <x v="0"/>
  </r>
  <r>
    <x v="106"/>
    <x v="317"/>
    <n v="10.469314079422382"/>
    <x v="5"/>
    <x v="0"/>
  </r>
  <r>
    <x v="106"/>
    <x v="60"/>
    <n v="0"/>
    <x v="5"/>
    <x v="0"/>
  </r>
  <r>
    <x v="106"/>
    <x v="318"/>
    <n v="1.4440433212996391"/>
    <x v="5"/>
    <x v="0"/>
  </r>
  <r>
    <x v="106"/>
    <x v="319"/>
    <n v="27.797833935018051"/>
    <x v="5"/>
    <x v="0"/>
  </r>
  <r>
    <x v="106"/>
    <x v="320"/>
    <n v="3.6101083032490973"/>
    <x v="5"/>
    <x v="0"/>
  </r>
  <r>
    <x v="106"/>
    <x v="187"/>
    <n v="0.72202166064981954"/>
    <x v="5"/>
    <x v="0"/>
  </r>
  <r>
    <x v="106"/>
    <x v="321"/>
    <n v="3.2490974729241877"/>
    <x v="5"/>
    <x v="0"/>
  </r>
  <r>
    <x v="106"/>
    <x v="322"/>
    <n v="13.35740072202166"/>
    <x v="5"/>
    <x v="0"/>
  </r>
  <r>
    <x v="106"/>
    <x v="323"/>
    <n v="3.6101083032490973"/>
    <x v="5"/>
    <x v="0"/>
  </r>
  <r>
    <x v="106"/>
    <x v="324"/>
    <n v="47.292418772563174"/>
    <x v="5"/>
    <x v="0"/>
  </r>
  <r>
    <x v="106"/>
    <x v="325"/>
    <n v="2.1660649819494586"/>
    <x v="5"/>
    <x v="0"/>
  </r>
  <r>
    <x v="106"/>
    <x v="326"/>
    <n v="0"/>
    <x v="5"/>
    <x v="0"/>
  </r>
  <r>
    <x v="106"/>
    <x v="327"/>
    <n v="2.1660649819494586"/>
    <x v="5"/>
    <x v="0"/>
  </r>
  <r>
    <x v="106"/>
    <x v="328"/>
    <n v="0.72202166064981954"/>
    <x v="5"/>
    <x v="0"/>
  </r>
  <r>
    <x v="106"/>
    <x v="4"/>
    <n v="1.4440433212996391"/>
    <x v="5"/>
    <x v="0"/>
  </r>
  <r>
    <x v="106"/>
    <x v="312"/>
    <n v="0.88105726872246692"/>
    <x v="6"/>
    <x v="0"/>
  </r>
  <r>
    <x v="106"/>
    <x v="313"/>
    <n v="0.44052863436123346"/>
    <x v="6"/>
    <x v="0"/>
  </r>
  <r>
    <x v="106"/>
    <x v="314"/>
    <n v="5.7268722466960353"/>
    <x v="6"/>
    <x v="0"/>
  </r>
  <r>
    <x v="106"/>
    <x v="241"/>
    <n v="71.806167400881051"/>
    <x v="6"/>
    <x v="0"/>
  </r>
  <r>
    <x v="106"/>
    <x v="315"/>
    <n v="79.295154185022028"/>
    <x v="6"/>
    <x v="0"/>
  </r>
  <r>
    <x v="106"/>
    <x v="316"/>
    <n v="7.929515418502203"/>
    <x v="6"/>
    <x v="0"/>
  </r>
  <r>
    <x v="106"/>
    <x v="239"/>
    <n v="15.859030837004406"/>
    <x v="6"/>
    <x v="0"/>
  </r>
  <r>
    <x v="106"/>
    <x v="317"/>
    <n v="10.572687224669604"/>
    <x v="6"/>
    <x v="0"/>
  </r>
  <r>
    <x v="106"/>
    <x v="60"/>
    <n v="2.2026431718061672"/>
    <x v="6"/>
    <x v="0"/>
  </r>
  <r>
    <x v="106"/>
    <x v="318"/>
    <n v="0.44052863436123346"/>
    <x v="6"/>
    <x v="0"/>
  </r>
  <r>
    <x v="106"/>
    <x v="319"/>
    <n v="19.823788546255507"/>
    <x v="6"/>
    <x v="0"/>
  </r>
  <r>
    <x v="106"/>
    <x v="320"/>
    <n v="3.0837004405286343"/>
    <x v="6"/>
    <x v="0"/>
  </r>
  <r>
    <x v="106"/>
    <x v="187"/>
    <n v="0"/>
    <x v="6"/>
    <x v="0"/>
  </r>
  <r>
    <x v="106"/>
    <x v="321"/>
    <n v="0.44052863436123346"/>
    <x v="6"/>
    <x v="0"/>
  </r>
  <r>
    <x v="106"/>
    <x v="322"/>
    <n v="10.572687224669604"/>
    <x v="6"/>
    <x v="0"/>
  </r>
  <r>
    <x v="106"/>
    <x v="323"/>
    <n v="3.0837004405286343"/>
    <x v="6"/>
    <x v="0"/>
  </r>
  <r>
    <x v="106"/>
    <x v="324"/>
    <n v="36.563876651982376"/>
    <x v="6"/>
    <x v="0"/>
  </r>
  <r>
    <x v="106"/>
    <x v="325"/>
    <n v="1.7621145374449338"/>
    <x v="6"/>
    <x v="0"/>
  </r>
  <r>
    <x v="106"/>
    <x v="326"/>
    <n v="0.44052863436123346"/>
    <x v="6"/>
    <x v="0"/>
  </r>
  <r>
    <x v="106"/>
    <x v="327"/>
    <n v="0.44052863436123346"/>
    <x v="6"/>
    <x v="0"/>
  </r>
  <r>
    <x v="106"/>
    <x v="328"/>
    <n v="0.44052863436123346"/>
    <x v="6"/>
    <x v="0"/>
  </r>
  <r>
    <x v="106"/>
    <x v="4"/>
    <n v="4.4052863436123344"/>
    <x v="6"/>
    <x v="0"/>
  </r>
  <r>
    <x v="106"/>
    <x v="312"/>
    <n v="0.91185410334346506"/>
    <x v="7"/>
    <x v="0"/>
  </r>
  <r>
    <x v="106"/>
    <x v="313"/>
    <n v="0.91185410334346506"/>
    <x v="7"/>
    <x v="0"/>
  </r>
  <r>
    <x v="106"/>
    <x v="314"/>
    <n v="4.2553191489361701"/>
    <x v="7"/>
    <x v="0"/>
  </r>
  <r>
    <x v="106"/>
    <x v="241"/>
    <n v="77.507598784194528"/>
    <x v="7"/>
    <x v="0"/>
  </r>
  <r>
    <x v="106"/>
    <x v="315"/>
    <n v="75.075987841945292"/>
    <x v="7"/>
    <x v="0"/>
  </r>
  <r>
    <x v="106"/>
    <x v="316"/>
    <n v="6.0790273556231007"/>
    <x v="7"/>
    <x v="0"/>
  </r>
  <r>
    <x v="106"/>
    <x v="239"/>
    <n v="15.19756838905775"/>
    <x v="7"/>
    <x v="0"/>
  </r>
  <r>
    <x v="106"/>
    <x v="317"/>
    <n v="6.9908814589665651"/>
    <x v="7"/>
    <x v="0"/>
  </r>
  <r>
    <x v="106"/>
    <x v="60"/>
    <n v="0.91185410334346506"/>
    <x v="7"/>
    <x v="0"/>
  </r>
  <r>
    <x v="106"/>
    <x v="318"/>
    <n v="1.8237082066869301"/>
    <x v="7"/>
    <x v="0"/>
  </r>
  <r>
    <x v="106"/>
    <x v="319"/>
    <n v="22.492401215805472"/>
    <x v="7"/>
    <x v="0"/>
  </r>
  <r>
    <x v="106"/>
    <x v="320"/>
    <n v="2.1276595744680851"/>
    <x v="7"/>
    <x v="0"/>
  </r>
  <r>
    <x v="106"/>
    <x v="187"/>
    <n v="0"/>
    <x v="7"/>
    <x v="0"/>
  </r>
  <r>
    <x v="106"/>
    <x v="321"/>
    <n v="0.60790273556231"/>
    <x v="7"/>
    <x v="0"/>
  </r>
  <r>
    <x v="106"/>
    <x v="322"/>
    <n v="7.598784194528875"/>
    <x v="7"/>
    <x v="0"/>
  </r>
  <r>
    <x v="106"/>
    <x v="323"/>
    <n v="3.6474164133738602"/>
    <x v="7"/>
    <x v="0"/>
  </r>
  <r>
    <x v="106"/>
    <x v="324"/>
    <n v="45.288753799392097"/>
    <x v="7"/>
    <x v="0"/>
  </r>
  <r>
    <x v="106"/>
    <x v="325"/>
    <n v="1.8237082066869301"/>
    <x v="7"/>
    <x v="0"/>
  </r>
  <r>
    <x v="106"/>
    <x v="326"/>
    <n v="0"/>
    <x v="7"/>
    <x v="0"/>
  </r>
  <r>
    <x v="106"/>
    <x v="327"/>
    <n v="0.60790273556231"/>
    <x v="7"/>
    <x v="0"/>
  </r>
  <r>
    <x v="106"/>
    <x v="328"/>
    <n v="0.60790273556231"/>
    <x v="7"/>
    <x v="0"/>
  </r>
  <r>
    <x v="106"/>
    <x v="4"/>
    <n v="3.9513677811550152"/>
    <x v="7"/>
    <x v="0"/>
  </r>
  <r>
    <x v="106"/>
    <x v="312"/>
    <n v="0.70175438596491224"/>
    <x v="8"/>
    <x v="0"/>
  </r>
  <r>
    <x v="106"/>
    <x v="313"/>
    <n v="0.35087719298245612"/>
    <x v="8"/>
    <x v="0"/>
  </r>
  <r>
    <x v="106"/>
    <x v="314"/>
    <n v="1.4035087719298245"/>
    <x v="8"/>
    <x v="0"/>
  </r>
  <r>
    <x v="106"/>
    <x v="241"/>
    <n v="78.596491228070178"/>
    <x v="8"/>
    <x v="0"/>
  </r>
  <r>
    <x v="106"/>
    <x v="315"/>
    <n v="69.122807017543863"/>
    <x v="8"/>
    <x v="0"/>
  </r>
  <r>
    <x v="106"/>
    <x v="316"/>
    <n v="6.3157894736842106"/>
    <x v="8"/>
    <x v="0"/>
  </r>
  <r>
    <x v="106"/>
    <x v="239"/>
    <n v="23.508771929824562"/>
    <x v="8"/>
    <x v="0"/>
  </r>
  <r>
    <x v="106"/>
    <x v="317"/>
    <n v="8.0701754385964914"/>
    <x v="8"/>
    <x v="0"/>
  </r>
  <r>
    <x v="106"/>
    <x v="60"/>
    <n v="2.1052631578947367"/>
    <x v="8"/>
    <x v="0"/>
  </r>
  <r>
    <x v="106"/>
    <x v="318"/>
    <n v="1.4035087719298245"/>
    <x v="8"/>
    <x v="0"/>
  </r>
  <r>
    <x v="106"/>
    <x v="319"/>
    <n v="25.614035087719298"/>
    <x v="8"/>
    <x v="0"/>
  </r>
  <r>
    <x v="106"/>
    <x v="320"/>
    <n v="3.1578947368421053"/>
    <x v="8"/>
    <x v="0"/>
  </r>
  <r>
    <x v="106"/>
    <x v="187"/>
    <n v="0"/>
    <x v="8"/>
    <x v="0"/>
  </r>
  <r>
    <x v="106"/>
    <x v="321"/>
    <n v="1.0526315789473684"/>
    <x v="8"/>
    <x v="0"/>
  </r>
  <r>
    <x v="106"/>
    <x v="322"/>
    <n v="11.929824561403509"/>
    <x v="8"/>
    <x v="0"/>
  </r>
  <r>
    <x v="106"/>
    <x v="323"/>
    <n v="0.70175438596491224"/>
    <x v="8"/>
    <x v="0"/>
  </r>
  <r>
    <x v="106"/>
    <x v="324"/>
    <n v="27.017543859649123"/>
    <x v="8"/>
    <x v="0"/>
  </r>
  <r>
    <x v="106"/>
    <x v="325"/>
    <n v="0.70175438596491224"/>
    <x v="8"/>
    <x v="0"/>
  </r>
  <r>
    <x v="106"/>
    <x v="326"/>
    <n v="1.7543859649122806"/>
    <x v="8"/>
    <x v="0"/>
  </r>
  <r>
    <x v="106"/>
    <x v="327"/>
    <n v="0.35087719298245612"/>
    <x v="8"/>
    <x v="0"/>
  </r>
  <r>
    <x v="106"/>
    <x v="328"/>
    <n v="0.35087719298245612"/>
    <x v="8"/>
    <x v="0"/>
  </r>
  <r>
    <x v="106"/>
    <x v="4"/>
    <n v="7.7192982456140351"/>
    <x v="8"/>
    <x v="0"/>
  </r>
  <r>
    <x v="106"/>
    <x v="312"/>
    <n v="0.554016620498615"/>
    <x v="9"/>
    <x v="0"/>
  </r>
  <r>
    <x v="106"/>
    <x v="313"/>
    <n v="0.554016620498615"/>
    <x v="9"/>
    <x v="0"/>
  </r>
  <r>
    <x v="106"/>
    <x v="314"/>
    <n v="4.7091412742382275"/>
    <x v="9"/>
    <x v="0"/>
  </r>
  <r>
    <x v="106"/>
    <x v="241"/>
    <n v="73.684210526315795"/>
    <x v="9"/>
    <x v="0"/>
  </r>
  <r>
    <x v="106"/>
    <x v="315"/>
    <n v="72.29916897506925"/>
    <x v="9"/>
    <x v="0"/>
  </r>
  <r>
    <x v="106"/>
    <x v="316"/>
    <n v="4.986149584487535"/>
    <x v="9"/>
    <x v="0"/>
  </r>
  <r>
    <x v="106"/>
    <x v="239"/>
    <n v="26.038781163434901"/>
    <x v="9"/>
    <x v="0"/>
  </r>
  <r>
    <x v="106"/>
    <x v="317"/>
    <n v="4.1551246537396125"/>
    <x v="9"/>
    <x v="0"/>
  </r>
  <r>
    <x v="106"/>
    <x v="60"/>
    <n v="0.554016620498615"/>
    <x v="9"/>
    <x v="0"/>
  </r>
  <r>
    <x v="106"/>
    <x v="318"/>
    <n v="2.4930747922437675"/>
    <x v="9"/>
    <x v="0"/>
  </r>
  <r>
    <x v="106"/>
    <x v="319"/>
    <n v="10.249307479224377"/>
    <x v="9"/>
    <x v="0"/>
  </r>
  <r>
    <x v="106"/>
    <x v="320"/>
    <n v="4.1551246537396125"/>
    <x v="9"/>
    <x v="0"/>
  </r>
  <r>
    <x v="106"/>
    <x v="187"/>
    <n v="0"/>
    <x v="9"/>
    <x v="0"/>
  </r>
  <r>
    <x v="106"/>
    <x v="321"/>
    <n v="1.9390581717451523"/>
    <x v="9"/>
    <x v="0"/>
  </r>
  <r>
    <x v="106"/>
    <x v="322"/>
    <n v="4.43213296398892"/>
    <x v="9"/>
    <x v="0"/>
  </r>
  <r>
    <x v="106"/>
    <x v="323"/>
    <n v="0.2770083102493075"/>
    <x v="9"/>
    <x v="0"/>
  </r>
  <r>
    <x v="106"/>
    <x v="324"/>
    <n v="48.75346260387812"/>
    <x v="9"/>
    <x v="0"/>
  </r>
  <r>
    <x v="106"/>
    <x v="325"/>
    <n v="1.10803324099723"/>
    <x v="9"/>
    <x v="0"/>
  </r>
  <r>
    <x v="106"/>
    <x v="326"/>
    <n v="1.6620498614958448"/>
    <x v="9"/>
    <x v="0"/>
  </r>
  <r>
    <x v="106"/>
    <x v="327"/>
    <n v="0.554016620498615"/>
    <x v="9"/>
    <x v="0"/>
  </r>
  <r>
    <x v="106"/>
    <x v="328"/>
    <n v="1.3850415512465375"/>
    <x v="9"/>
    <x v="0"/>
  </r>
  <r>
    <x v="106"/>
    <x v="4"/>
    <n v="5.8171745152354575"/>
    <x v="9"/>
    <x v="0"/>
  </r>
  <r>
    <x v="106"/>
    <x v="312"/>
    <n v="0"/>
    <x v="10"/>
    <x v="0"/>
  </r>
  <r>
    <x v="106"/>
    <x v="313"/>
    <n v="0"/>
    <x v="10"/>
    <x v="0"/>
  </r>
  <r>
    <x v="106"/>
    <x v="314"/>
    <n v="8.097165991902834"/>
    <x v="10"/>
    <x v="0"/>
  </r>
  <r>
    <x v="106"/>
    <x v="241"/>
    <n v="68.825910931174093"/>
    <x v="10"/>
    <x v="0"/>
  </r>
  <r>
    <x v="106"/>
    <x v="315"/>
    <n v="61.133603238866399"/>
    <x v="10"/>
    <x v="0"/>
  </r>
  <r>
    <x v="106"/>
    <x v="316"/>
    <n v="0.80971659919028338"/>
    <x v="10"/>
    <x v="0"/>
  </r>
  <r>
    <x v="106"/>
    <x v="239"/>
    <n v="40.890688259109311"/>
    <x v="10"/>
    <x v="0"/>
  </r>
  <r>
    <x v="106"/>
    <x v="317"/>
    <n v="10.526315789473685"/>
    <x v="10"/>
    <x v="0"/>
  </r>
  <r>
    <x v="106"/>
    <x v="60"/>
    <n v="3.2388663967611335"/>
    <x v="10"/>
    <x v="0"/>
  </r>
  <r>
    <x v="106"/>
    <x v="318"/>
    <n v="3.2388663967611335"/>
    <x v="10"/>
    <x v="0"/>
  </r>
  <r>
    <x v="106"/>
    <x v="319"/>
    <n v="14.574898785425102"/>
    <x v="10"/>
    <x v="0"/>
  </r>
  <r>
    <x v="106"/>
    <x v="320"/>
    <n v="5.2631578947368425"/>
    <x v="10"/>
    <x v="0"/>
  </r>
  <r>
    <x v="106"/>
    <x v="187"/>
    <n v="0.40485829959514169"/>
    <x v="10"/>
    <x v="0"/>
  </r>
  <r>
    <x v="106"/>
    <x v="321"/>
    <n v="5.668016194331984"/>
    <x v="10"/>
    <x v="0"/>
  </r>
  <r>
    <x v="106"/>
    <x v="322"/>
    <n v="16.194331983805668"/>
    <x v="10"/>
    <x v="0"/>
  </r>
  <r>
    <x v="106"/>
    <x v="323"/>
    <n v="2.0242914979757085"/>
    <x v="10"/>
    <x v="0"/>
  </r>
  <r>
    <x v="106"/>
    <x v="324"/>
    <n v="28.74493927125506"/>
    <x v="10"/>
    <x v="0"/>
  </r>
  <r>
    <x v="106"/>
    <x v="325"/>
    <n v="1.6194331983805668"/>
    <x v="10"/>
    <x v="0"/>
  </r>
  <r>
    <x v="106"/>
    <x v="326"/>
    <n v="3.2388663967611335"/>
    <x v="10"/>
    <x v="0"/>
  </r>
  <r>
    <x v="106"/>
    <x v="327"/>
    <n v="1.214574898785425"/>
    <x v="10"/>
    <x v="0"/>
  </r>
  <r>
    <x v="106"/>
    <x v="328"/>
    <n v="4.8582995951417001"/>
    <x v="10"/>
    <x v="0"/>
  </r>
  <r>
    <x v="106"/>
    <x v="4"/>
    <n v="4.048582995951417"/>
    <x v="10"/>
    <x v="0"/>
  </r>
  <r>
    <x v="106"/>
    <x v="312"/>
    <n v="0.40322580645161288"/>
    <x v="11"/>
    <x v="0"/>
  </r>
  <r>
    <x v="106"/>
    <x v="313"/>
    <n v="0.40322580645161288"/>
    <x v="11"/>
    <x v="0"/>
  </r>
  <r>
    <x v="106"/>
    <x v="314"/>
    <n v="4.032258064516129"/>
    <x v="11"/>
    <x v="0"/>
  </r>
  <r>
    <x v="106"/>
    <x v="241"/>
    <n v="77.822580645161295"/>
    <x v="11"/>
    <x v="0"/>
  </r>
  <r>
    <x v="106"/>
    <x v="315"/>
    <n v="64.112903225806448"/>
    <x v="11"/>
    <x v="0"/>
  </r>
  <r>
    <x v="106"/>
    <x v="316"/>
    <n v="6.0483870967741939"/>
    <x v="11"/>
    <x v="0"/>
  </r>
  <r>
    <x v="106"/>
    <x v="239"/>
    <n v="31.048387096774192"/>
    <x v="11"/>
    <x v="0"/>
  </r>
  <r>
    <x v="106"/>
    <x v="317"/>
    <n v="2.0161290322580645"/>
    <x v="11"/>
    <x v="0"/>
  </r>
  <r>
    <x v="106"/>
    <x v="60"/>
    <n v="1.6129032258064515"/>
    <x v="11"/>
    <x v="0"/>
  </r>
  <r>
    <x v="106"/>
    <x v="318"/>
    <n v="2.8225806451612905"/>
    <x v="11"/>
    <x v="0"/>
  </r>
  <r>
    <x v="106"/>
    <x v="319"/>
    <n v="16.129032258064516"/>
    <x v="11"/>
    <x v="0"/>
  </r>
  <r>
    <x v="106"/>
    <x v="320"/>
    <n v="4.032258064516129"/>
    <x v="11"/>
    <x v="0"/>
  </r>
  <r>
    <x v="106"/>
    <x v="187"/>
    <n v="0"/>
    <x v="11"/>
    <x v="0"/>
  </r>
  <r>
    <x v="106"/>
    <x v="321"/>
    <n v="1.6129032258064515"/>
    <x v="11"/>
    <x v="0"/>
  </r>
  <r>
    <x v="106"/>
    <x v="322"/>
    <n v="13.306451612903226"/>
    <x v="11"/>
    <x v="0"/>
  </r>
  <r>
    <x v="106"/>
    <x v="323"/>
    <n v="0.40322580645161288"/>
    <x v="11"/>
    <x v="0"/>
  </r>
  <r>
    <x v="106"/>
    <x v="324"/>
    <n v="49.596774193548384"/>
    <x v="11"/>
    <x v="0"/>
  </r>
  <r>
    <x v="106"/>
    <x v="325"/>
    <n v="1.2096774193548387"/>
    <x v="11"/>
    <x v="0"/>
  </r>
  <r>
    <x v="106"/>
    <x v="326"/>
    <n v="0"/>
    <x v="11"/>
    <x v="0"/>
  </r>
  <r>
    <x v="106"/>
    <x v="327"/>
    <n v="0.80645161290322576"/>
    <x v="11"/>
    <x v="0"/>
  </r>
  <r>
    <x v="106"/>
    <x v="328"/>
    <n v="1.6129032258064515"/>
    <x v="11"/>
    <x v="0"/>
  </r>
  <r>
    <x v="106"/>
    <x v="4"/>
    <n v="2.4193548387096775"/>
    <x v="11"/>
    <x v="0"/>
  </r>
  <r>
    <x v="106"/>
    <x v="312"/>
    <n v="4.4843049327354256"/>
    <x v="12"/>
    <x v="0"/>
  </r>
  <r>
    <x v="106"/>
    <x v="313"/>
    <n v="1.3452914798206279"/>
    <x v="12"/>
    <x v="0"/>
  </r>
  <r>
    <x v="106"/>
    <x v="314"/>
    <n v="8.52017937219731"/>
    <x v="12"/>
    <x v="0"/>
  </r>
  <r>
    <x v="106"/>
    <x v="241"/>
    <n v="61.434977578475333"/>
    <x v="12"/>
    <x v="0"/>
  </r>
  <r>
    <x v="106"/>
    <x v="315"/>
    <n v="45.291479820627799"/>
    <x v="12"/>
    <x v="0"/>
  </r>
  <r>
    <x v="106"/>
    <x v="316"/>
    <n v="8.9686098654708513"/>
    <x v="12"/>
    <x v="0"/>
  </r>
  <r>
    <x v="106"/>
    <x v="239"/>
    <n v="25.560538116591928"/>
    <x v="12"/>
    <x v="0"/>
  </r>
  <r>
    <x v="106"/>
    <x v="317"/>
    <n v="4.9327354260089686"/>
    <x v="12"/>
    <x v="0"/>
  </r>
  <r>
    <x v="106"/>
    <x v="60"/>
    <n v="4.4843049327354256"/>
    <x v="12"/>
    <x v="0"/>
  </r>
  <r>
    <x v="106"/>
    <x v="318"/>
    <n v="3.1390134529147984"/>
    <x v="12"/>
    <x v="0"/>
  </r>
  <r>
    <x v="106"/>
    <x v="319"/>
    <n v="16.591928251121075"/>
    <x v="12"/>
    <x v="0"/>
  </r>
  <r>
    <x v="106"/>
    <x v="320"/>
    <n v="6.7264573991031389"/>
    <x v="12"/>
    <x v="0"/>
  </r>
  <r>
    <x v="106"/>
    <x v="187"/>
    <n v="0.44843049327354262"/>
    <x v="12"/>
    <x v="0"/>
  </r>
  <r>
    <x v="106"/>
    <x v="321"/>
    <n v="4.9327354260089686"/>
    <x v="12"/>
    <x v="0"/>
  </r>
  <r>
    <x v="106"/>
    <x v="322"/>
    <n v="13.452914798206278"/>
    <x v="12"/>
    <x v="0"/>
  </r>
  <r>
    <x v="106"/>
    <x v="323"/>
    <n v="0"/>
    <x v="12"/>
    <x v="0"/>
  </r>
  <r>
    <x v="106"/>
    <x v="324"/>
    <n v="35.874439461883405"/>
    <x v="12"/>
    <x v="0"/>
  </r>
  <r>
    <x v="106"/>
    <x v="325"/>
    <n v="0.89686098654708524"/>
    <x v="12"/>
    <x v="0"/>
  </r>
  <r>
    <x v="106"/>
    <x v="326"/>
    <n v="1.3452914798206279"/>
    <x v="12"/>
    <x v="0"/>
  </r>
  <r>
    <x v="106"/>
    <x v="327"/>
    <n v="0.44843049327354262"/>
    <x v="12"/>
    <x v="0"/>
  </r>
  <r>
    <x v="106"/>
    <x v="328"/>
    <n v="0.89686098654708524"/>
    <x v="12"/>
    <x v="0"/>
  </r>
  <r>
    <x v="106"/>
    <x v="4"/>
    <n v="11.659192825112108"/>
    <x v="12"/>
    <x v="0"/>
  </r>
  <r>
    <x v="106"/>
    <x v="312"/>
    <n v="0"/>
    <x v="13"/>
    <x v="0"/>
  </r>
  <r>
    <x v="106"/>
    <x v="313"/>
    <n v="0.64935064935064934"/>
    <x v="13"/>
    <x v="0"/>
  </r>
  <r>
    <x v="106"/>
    <x v="314"/>
    <n v="5.8441558441558445"/>
    <x v="13"/>
    <x v="0"/>
  </r>
  <r>
    <x v="106"/>
    <x v="241"/>
    <n v="72.727272727272734"/>
    <x v="13"/>
    <x v="0"/>
  </r>
  <r>
    <x v="106"/>
    <x v="315"/>
    <n v="71.428571428571431"/>
    <x v="13"/>
    <x v="0"/>
  </r>
  <r>
    <x v="106"/>
    <x v="316"/>
    <n v="7.1428571428571432"/>
    <x v="13"/>
    <x v="0"/>
  </r>
  <r>
    <x v="106"/>
    <x v="239"/>
    <n v="44.805194805194802"/>
    <x v="13"/>
    <x v="0"/>
  </r>
  <r>
    <x v="106"/>
    <x v="317"/>
    <n v="11.688311688311689"/>
    <x v="13"/>
    <x v="0"/>
  </r>
  <r>
    <x v="106"/>
    <x v="60"/>
    <n v="4.5454545454545459"/>
    <x v="13"/>
    <x v="0"/>
  </r>
  <r>
    <x v="106"/>
    <x v="318"/>
    <n v="4.5454545454545459"/>
    <x v="13"/>
    <x v="0"/>
  </r>
  <r>
    <x v="106"/>
    <x v="319"/>
    <n v="10.38961038961039"/>
    <x v="13"/>
    <x v="0"/>
  </r>
  <r>
    <x v="106"/>
    <x v="320"/>
    <n v="1.948051948051948"/>
    <x v="13"/>
    <x v="0"/>
  </r>
  <r>
    <x v="106"/>
    <x v="187"/>
    <n v="0"/>
    <x v="13"/>
    <x v="0"/>
  </r>
  <r>
    <x v="106"/>
    <x v="321"/>
    <n v="2.5974025974025974"/>
    <x v="13"/>
    <x v="0"/>
  </r>
  <r>
    <x v="106"/>
    <x v="322"/>
    <n v="7.7922077922077921"/>
    <x v="13"/>
    <x v="0"/>
  </r>
  <r>
    <x v="106"/>
    <x v="323"/>
    <n v="0"/>
    <x v="13"/>
    <x v="0"/>
  </r>
  <r>
    <x v="106"/>
    <x v="324"/>
    <n v="12.987012987012987"/>
    <x v="13"/>
    <x v="0"/>
  </r>
  <r>
    <x v="106"/>
    <x v="325"/>
    <n v="3.8961038961038961"/>
    <x v="13"/>
    <x v="0"/>
  </r>
  <r>
    <x v="106"/>
    <x v="326"/>
    <n v="1.948051948051948"/>
    <x v="13"/>
    <x v="0"/>
  </r>
  <r>
    <x v="106"/>
    <x v="327"/>
    <n v="1.2987012987012987"/>
    <x v="13"/>
    <x v="0"/>
  </r>
  <r>
    <x v="106"/>
    <x v="328"/>
    <n v="1.2987012987012987"/>
    <x v="13"/>
    <x v="0"/>
  </r>
  <r>
    <x v="106"/>
    <x v="4"/>
    <n v="5.1948051948051948"/>
    <x v="13"/>
    <x v="0"/>
  </r>
  <r>
    <x v="106"/>
    <x v="312"/>
    <n v="1.0695187165775402"/>
    <x v="14"/>
    <x v="0"/>
  </r>
  <r>
    <x v="106"/>
    <x v="313"/>
    <n v="0.53475935828877008"/>
    <x v="14"/>
    <x v="0"/>
  </r>
  <r>
    <x v="106"/>
    <x v="314"/>
    <n v="5.3475935828877006"/>
    <x v="14"/>
    <x v="0"/>
  </r>
  <r>
    <x v="106"/>
    <x v="241"/>
    <n v="77.540106951871664"/>
    <x v="14"/>
    <x v="0"/>
  </r>
  <r>
    <x v="106"/>
    <x v="315"/>
    <n v="61.497326203208559"/>
    <x v="14"/>
    <x v="0"/>
  </r>
  <r>
    <x v="106"/>
    <x v="316"/>
    <n v="25.668449197860962"/>
    <x v="14"/>
    <x v="0"/>
  </r>
  <r>
    <x v="106"/>
    <x v="239"/>
    <n v="8.0213903743315509"/>
    <x v="14"/>
    <x v="0"/>
  </r>
  <r>
    <x v="106"/>
    <x v="317"/>
    <n v="2.6737967914438503"/>
    <x v="14"/>
    <x v="0"/>
  </r>
  <r>
    <x v="106"/>
    <x v="60"/>
    <n v="1.0695187165775402"/>
    <x v="14"/>
    <x v="0"/>
  </r>
  <r>
    <x v="106"/>
    <x v="318"/>
    <n v="2.6737967914438503"/>
    <x v="14"/>
    <x v="0"/>
  </r>
  <r>
    <x v="106"/>
    <x v="319"/>
    <n v="18.181818181818183"/>
    <x v="14"/>
    <x v="0"/>
  </r>
  <r>
    <x v="106"/>
    <x v="320"/>
    <n v="3.2085561497326203"/>
    <x v="14"/>
    <x v="0"/>
  </r>
  <r>
    <x v="106"/>
    <x v="187"/>
    <n v="0"/>
    <x v="14"/>
    <x v="0"/>
  </r>
  <r>
    <x v="106"/>
    <x v="321"/>
    <n v="8.0213903743315509"/>
    <x v="14"/>
    <x v="0"/>
  </r>
  <r>
    <x v="106"/>
    <x v="322"/>
    <n v="13.368983957219251"/>
    <x v="14"/>
    <x v="0"/>
  </r>
  <r>
    <x v="106"/>
    <x v="323"/>
    <n v="0.53475935828877008"/>
    <x v="14"/>
    <x v="0"/>
  </r>
  <r>
    <x v="106"/>
    <x v="324"/>
    <n v="25.133689839572192"/>
    <x v="14"/>
    <x v="0"/>
  </r>
  <r>
    <x v="106"/>
    <x v="325"/>
    <n v="2.1390374331550803"/>
    <x v="14"/>
    <x v="0"/>
  </r>
  <r>
    <x v="106"/>
    <x v="326"/>
    <n v="5.3475935828877006"/>
    <x v="14"/>
    <x v="0"/>
  </r>
  <r>
    <x v="106"/>
    <x v="327"/>
    <n v="0"/>
    <x v="14"/>
    <x v="0"/>
  </r>
  <r>
    <x v="106"/>
    <x v="328"/>
    <n v="1.0695187165775402"/>
    <x v="14"/>
    <x v="0"/>
  </r>
  <r>
    <x v="106"/>
    <x v="4"/>
    <n v="5.882352941176471"/>
    <x v="14"/>
    <x v="0"/>
  </r>
  <r>
    <x v="106"/>
    <x v="312"/>
    <n v="0.94339622641509435"/>
    <x v="15"/>
    <x v="0"/>
  </r>
  <r>
    <x v="106"/>
    <x v="313"/>
    <n v="2.8301886792452828"/>
    <x v="15"/>
    <x v="0"/>
  </r>
  <r>
    <x v="106"/>
    <x v="314"/>
    <n v="0"/>
    <x v="15"/>
    <x v="0"/>
  </r>
  <r>
    <x v="106"/>
    <x v="241"/>
    <n v="16.509433962264151"/>
    <x v="15"/>
    <x v="0"/>
  </r>
  <r>
    <x v="106"/>
    <x v="315"/>
    <n v="80.660377358490564"/>
    <x v="15"/>
    <x v="0"/>
  </r>
  <r>
    <x v="106"/>
    <x v="316"/>
    <n v="3.3018867924528301"/>
    <x v="15"/>
    <x v="0"/>
  </r>
  <r>
    <x v="106"/>
    <x v="239"/>
    <n v="40.566037735849058"/>
    <x v="15"/>
    <x v="0"/>
  </r>
  <r>
    <x v="106"/>
    <x v="317"/>
    <n v="12.264150943396226"/>
    <x v="15"/>
    <x v="0"/>
  </r>
  <r>
    <x v="106"/>
    <x v="60"/>
    <n v="0.94339622641509435"/>
    <x v="15"/>
    <x v="0"/>
  </r>
  <r>
    <x v="106"/>
    <x v="318"/>
    <n v="12.264150943396226"/>
    <x v="15"/>
    <x v="0"/>
  </r>
  <r>
    <x v="106"/>
    <x v="319"/>
    <n v="31.60377358490566"/>
    <x v="15"/>
    <x v="0"/>
  </r>
  <r>
    <x v="106"/>
    <x v="320"/>
    <n v="6.132075471698113"/>
    <x v="15"/>
    <x v="0"/>
  </r>
  <r>
    <x v="106"/>
    <x v="187"/>
    <n v="0"/>
    <x v="15"/>
    <x v="0"/>
  </r>
  <r>
    <x v="106"/>
    <x v="321"/>
    <n v="1.8867924528301887"/>
    <x v="15"/>
    <x v="0"/>
  </r>
  <r>
    <x v="106"/>
    <x v="322"/>
    <n v="7.5471698113207548"/>
    <x v="15"/>
    <x v="0"/>
  </r>
  <r>
    <x v="106"/>
    <x v="323"/>
    <n v="2.358490566037736"/>
    <x v="15"/>
    <x v="0"/>
  </r>
  <r>
    <x v="106"/>
    <x v="324"/>
    <n v="56.60377358490566"/>
    <x v="15"/>
    <x v="0"/>
  </r>
  <r>
    <x v="106"/>
    <x v="325"/>
    <n v="0.47169811320754718"/>
    <x v="15"/>
    <x v="0"/>
  </r>
  <r>
    <x v="106"/>
    <x v="326"/>
    <n v="1.4150943396226414"/>
    <x v="15"/>
    <x v="0"/>
  </r>
  <r>
    <x v="106"/>
    <x v="327"/>
    <n v="0.94339622641509435"/>
    <x v="15"/>
    <x v="0"/>
  </r>
  <r>
    <x v="106"/>
    <x v="328"/>
    <n v="1.8867924528301887"/>
    <x v="15"/>
    <x v="0"/>
  </r>
  <r>
    <x v="106"/>
    <x v="4"/>
    <n v="1.4150943396226414"/>
    <x v="15"/>
    <x v="0"/>
  </r>
  <r>
    <x v="106"/>
    <x v="312"/>
    <n v="3.080568720379147"/>
    <x v="16"/>
    <x v="0"/>
  </r>
  <r>
    <x v="106"/>
    <x v="313"/>
    <n v="3.080568720379147"/>
    <x v="16"/>
    <x v="0"/>
  </r>
  <r>
    <x v="106"/>
    <x v="314"/>
    <n v="10.189573459715639"/>
    <x v="16"/>
    <x v="0"/>
  </r>
  <r>
    <x v="106"/>
    <x v="241"/>
    <n v="47.867298578199055"/>
    <x v="16"/>
    <x v="0"/>
  </r>
  <r>
    <x v="106"/>
    <x v="315"/>
    <n v="67.535545023696685"/>
    <x v="16"/>
    <x v="0"/>
  </r>
  <r>
    <x v="106"/>
    <x v="316"/>
    <n v="6.3981042654028437"/>
    <x v="16"/>
    <x v="0"/>
  </r>
  <r>
    <x v="106"/>
    <x v="239"/>
    <n v="34.123222748815166"/>
    <x v="16"/>
    <x v="0"/>
  </r>
  <r>
    <x v="106"/>
    <x v="317"/>
    <n v="10.42654028436019"/>
    <x v="16"/>
    <x v="0"/>
  </r>
  <r>
    <x v="106"/>
    <x v="60"/>
    <n v="3.3175355450236967"/>
    <x v="16"/>
    <x v="0"/>
  </r>
  <r>
    <x v="106"/>
    <x v="318"/>
    <n v="4.5023696682464456"/>
    <x v="16"/>
    <x v="0"/>
  </r>
  <r>
    <x v="106"/>
    <x v="319"/>
    <n v="20.142180094786731"/>
    <x v="16"/>
    <x v="0"/>
  </r>
  <r>
    <x v="106"/>
    <x v="320"/>
    <n v="13.744075829383887"/>
    <x v="16"/>
    <x v="0"/>
  </r>
  <r>
    <x v="106"/>
    <x v="187"/>
    <n v="0.7109004739336493"/>
    <x v="16"/>
    <x v="0"/>
  </r>
  <r>
    <x v="106"/>
    <x v="321"/>
    <n v="3.5545023696682465"/>
    <x v="16"/>
    <x v="0"/>
  </r>
  <r>
    <x v="106"/>
    <x v="322"/>
    <n v="8.293838862559241"/>
    <x v="16"/>
    <x v="0"/>
  </r>
  <r>
    <x v="106"/>
    <x v="323"/>
    <n v="0.94786729857819907"/>
    <x v="16"/>
    <x v="0"/>
  </r>
  <r>
    <x v="106"/>
    <x v="324"/>
    <n v="22.274881516587676"/>
    <x v="16"/>
    <x v="0"/>
  </r>
  <r>
    <x v="106"/>
    <x v="325"/>
    <n v="0.94786729857819907"/>
    <x v="16"/>
    <x v="0"/>
  </r>
  <r>
    <x v="106"/>
    <x v="326"/>
    <n v="2.6066350710900474"/>
    <x v="16"/>
    <x v="0"/>
  </r>
  <r>
    <x v="106"/>
    <x v="327"/>
    <n v="1.1848341232227488"/>
    <x v="16"/>
    <x v="0"/>
  </r>
  <r>
    <x v="106"/>
    <x v="328"/>
    <n v="1.1848341232227488"/>
    <x v="16"/>
    <x v="0"/>
  </r>
  <r>
    <x v="106"/>
    <x v="4"/>
    <n v="7.5829383886255926"/>
    <x v="16"/>
    <x v="0"/>
  </r>
  <r>
    <x v="106"/>
    <x v="312"/>
    <n v="0.75454545454545452"/>
    <x v="0"/>
    <x v="1"/>
  </r>
  <r>
    <x v="106"/>
    <x v="313"/>
    <n v="1.9545454545454546"/>
    <x v="0"/>
    <x v="1"/>
  </r>
  <r>
    <x v="106"/>
    <x v="314"/>
    <n v="8.0636363636363644"/>
    <x v="0"/>
    <x v="1"/>
  </r>
  <r>
    <x v="106"/>
    <x v="241"/>
    <n v="73.263636363636365"/>
    <x v="0"/>
    <x v="1"/>
  </r>
  <r>
    <x v="106"/>
    <x v="315"/>
    <n v="59.918181818181822"/>
    <x v="0"/>
    <x v="1"/>
  </r>
  <r>
    <x v="106"/>
    <x v="316"/>
    <n v="13.236363636363636"/>
    <x v="0"/>
    <x v="1"/>
  </r>
  <r>
    <x v="106"/>
    <x v="239"/>
    <n v="26.390909090909091"/>
    <x v="0"/>
    <x v="1"/>
  </r>
  <r>
    <x v="106"/>
    <x v="317"/>
    <n v="6.3545454545454545"/>
    <x v="0"/>
    <x v="1"/>
  </r>
  <r>
    <x v="106"/>
    <x v="60"/>
    <n v="2.8909090909090911"/>
    <x v="0"/>
    <x v="1"/>
  </r>
  <r>
    <x v="106"/>
    <x v="318"/>
    <n v="4.1818181818181817"/>
    <x v="0"/>
    <x v="1"/>
  </r>
  <r>
    <x v="106"/>
    <x v="319"/>
    <n v="20.727272727272727"/>
    <x v="0"/>
    <x v="1"/>
  </r>
  <r>
    <x v="106"/>
    <x v="320"/>
    <n v="4.7"/>
    <x v="0"/>
    <x v="1"/>
  </r>
  <r>
    <x v="106"/>
    <x v="187"/>
    <n v="0.5"/>
    <x v="0"/>
    <x v="1"/>
  </r>
  <r>
    <x v="106"/>
    <x v="321"/>
    <n v="5.2727272727272725"/>
    <x v="0"/>
    <x v="1"/>
  </r>
  <r>
    <x v="106"/>
    <x v="322"/>
    <n v="11.036363636363637"/>
    <x v="0"/>
    <x v="1"/>
  </r>
  <r>
    <x v="106"/>
    <x v="323"/>
    <n v="1.1727272727272726"/>
    <x v="0"/>
    <x v="1"/>
  </r>
  <r>
    <x v="106"/>
    <x v="324"/>
    <n v="28.727272727272727"/>
    <x v="0"/>
    <x v="1"/>
  </r>
  <r>
    <x v="106"/>
    <x v="325"/>
    <n v="1.5909090909090908"/>
    <x v="0"/>
    <x v="1"/>
  </r>
  <r>
    <x v="106"/>
    <x v="326"/>
    <n v="1.2454545454545454"/>
    <x v="0"/>
    <x v="1"/>
  </r>
  <r>
    <x v="106"/>
    <x v="327"/>
    <n v="0.50909090909090904"/>
    <x v="0"/>
    <x v="1"/>
  </r>
  <r>
    <x v="106"/>
    <x v="328"/>
    <n v="3.0727272727272728"/>
    <x v="0"/>
    <x v="1"/>
  </r>
  <r>
    <x v="106"/>
    <x v="4"/>
    <n v="3.5"/>
    <x v="0"/>
    <x v="1"/>
  </r>
  <r>
    <x v="106"/>
    <x v="312"/>
    <n v="1.9247594050743657"/>
    <x v="1"/>
    <x v="1"/>
  </r>
  <r>
    <x v="106"/>
    <x v="313"/>
    <n v="6.0367454068241466"/>
    <x v="1"/>
    <x v="1"/>
  </r>
  <r>
    <x v="106"/>
    <x v="314"/>
    <n v="15.748031496062993"/>
    <x v="1"/>
    <x v="1"/>
  </r>
  <r>
    <x v="106"/>
    <x v="241"/>
    <n v="43.919510061242342"/>
    <x v="1"/>
    <x v="1"/>
  </r>
  <r>
    <x v="106"/>
    <x v="315"/>
    <n v="52.624671916010499"/>
    <x v="1"/>
    <x v="1"/>
  </r>
  <r>
    <x v="106"/>
    <x v="316"/>
    <n v="5.5118110236220472"/>
    <x v="1"/>
    <x v="1"/>
  </r>
  <r>
    <x v="106"/>
    <x v="239"/>
    <n v="32.54593175853018"/>
    <x v="1"/>
    <x v="1"/>
  </r>
  <r>
    <x v="106"/>
    <x v="317"/>
    <n v="5.4680664916885391"/>
    <x v="1"/>
    <x v="1"/>
  </r>
  <r>
    <x v="106"/>
    <x v="60"/>
    <n v="2.2309711286089238"/>
    <x v="1"/>
    <x v="1"/>
  </r>
  <r>
    <x v="106"/>
    <x v="318"/>
    <n v="9.7987751531058613"/>
    <x v="1"/>
    <x v="1"/>
  </r>
  <r>
    <x v="106"/>
    <x v="319"/>
    <n v="20.866141732283463"/>
    <x v="1"/>
    <x v="1"/>
  </r>
  <r>
    <x v="106"/>
    <x v="320"/>
    <n v="9.2738407699037619"/>
    <x v="1"/>
    <x v="1"/>
  </r>
  <r>
    <x v="106"/>
    <x v="187"/>
    <n v="0.13123359580052493"/>
    <x v="1"/>
    <x v="1"/>
  </r>
  <r>
    <x v="106"/>
    <x v="321"/>
    <n v="2.7996500437445317"/>
    <x v="1"/>
    <x v="1"/>
  </r>
  <r>
    <x v="106"/>
    <x v="322"/>
    <n v="15.135608048993875"/>
    <x v="1"/>
    <x v="1"/>
  </r>
  <r>
    <x v="106"/>
    <x v="323"/>
    <n v="1.7497812773403325"/>
    <x v="1"/>
    <x v="1"/>
  </r>
  <r>
    <x v="106"/>
    <x v="324"/>
    <n v="39.326334208223969"/>
    <x v="1"/>
    <x v="1"/>
  </r>
  <r>
    <x v="106"/>
    <x v="325"/>
    <n v="0.43744531933508313"/>
    <x v="1"/>
    <x v="1"/>
  </r>
  <r>
    <x v="106"/>
    <x v="326"/>
    <n v="1.1811023622047243"/>
    <x v="1"/>
    <x v="1"/>
  </r>
  <r>
    <x v="106"/>
    <x v="327"/>
    <n v="0.43744531933508313"/>
    <x v="1"/>
    <x v="1"/>
  </r>
  <r>
    <x v="106"/>
    <x v="328"/>
    <n v="3.1933508311461067"/>
    <x v="1"/>
    <x v="1"/>
  </r>
  <r>
    <x v="106"/>
    <x v="4"/>
    <n v="3.3245844269466316"/>
    <x v="1"/>
    <x v="1"/>
  </r>
  <r>
    <x v="106"/>
    <x v="312"/>
    <n v="0.16385767790262173"/>
    <x v="2"/>
    <x v="1"/>
  </r>
  <r>
    <x v="106"/>
    <x v="313"/>
    <n v="0.65543071161048694"/>
    <x v="2"/>
    <x v="1"/>
  </r>
  <r>
    <x v="106"/>
    <x v="314"/>
    <n v="6.7415730337078648"/>
    <x v="2"/>
    <x v="1"/>
  </r>
  <r>
    <x v="106"/>
    <x v="241"/>
    <n v="89.161985018726597"/>
    <x v="2"/>
    <x v="1"/>
  </r>
  <r>
    <x v="106"/>
    <x v="315"/>
    <n v="59.59737827715356"/>
    <x v="2"/>
    <x v="1"/>
  </r>
  <r>
    <x v="106"/>
    <x v="316"/>
    <n v="24.882958801498127"/>
    <x v="2"/>
    <x v="1"/>
  </r>
  <r>
    <x v="106"/>
    <x v="239"/>
    <n v="9.9719101123595504"/>
    <x v="2"/>
    <x v="1"/>
  </r>
  <r>
    <x v="106"/>
    <x v="317"/>
    <n v="2.1535580524344571"/>
    <x v="2"/>
    <x v="1"/>
  </r>
  <r>
    <x v="106"/>
    <x v="60"/>
    <n v="2.9260299625468167"/>
    <x v="2"/>
    <x v="1"/>
  </r>
  <r>
    <x v="106"/>
    <x v="318"/>
    <n v="1.8024344569288389"/>
    <x v="2"/>
    <x v="1"/>
  </r>
  <r>
    <x v="106"/>
    <x v="319"/>
    <n v="22.612359550561798"/>
    <x v="2"/>
    <x v="1"/>
  </r>
  <r>
    <x v="106"/>
    <x v="320"/>
    <n v="2.5749063670411987"/>
    <x v="2"/>
    <x v="1"/>
  </r>
  <r>
    <x v="106"/>
    <x v="187"/>
    <n v="0.37453183520599254"/>
    <x v="2"/>
    <x v="1"/>
  </r>
  <r>
    <x v="106"/>
    <x v="321"/>
    <n v="8.3801498127340821"/>
    <x v="2"/>
    <x v="1"/>
  </r>
  <r>
    <x v="106"/>
    <x v="322"/>
    <n v="10.369850187265918"/>
    <x v="2"/>
    <x v="1"/>
  </r>
  <r>
    <x v="106"/>
    <x v="323"/>
    <n v="0.72565543071161054"/>
    <x v="2"/>
    <x v="1"/>
  </r>
  <r>
    <x v="106"/>
    <x v="324"/>
    <n v="31.29681647940075"/>
    <x v="2"/>
    <x v="1"/>
  </r>
  <r>
    <x v="106"/>
    <x v="325"/>
    <n v="2.2237827715355807"/>
    <x v="2"/>
    <x v="1"/>
  </r>
  <r>
    <x v="106"/>
    <x v="326"/>
    <n v="1.053370786516854"/>
    <x v="2"/>
    <x v="1"/>
  </r>
  <r>
    <x v="106"/>
    <x v="327"/>
    <n v="0.21067415730337077"/>
    <x v="2"/>
    <x v="1"/>
  </r>
  <r>
    <x v="106"/>
    <x v="328"/>
    <n v="3.5580524344569286"/>
    <x v="2"/>
    <x v="1"/>
  </r>
  <r>
    <x v="106"/>
    <x v="4"/>
    <n v="1.9897003745318351"/>
    <x v="2"/>
    <x v="1"/>
  </r>
  <r>
    <x v="106"/>
    <x v="312"/>
    <n v="0.18587360594795538"/>
    <x v="3"/>
    <x v="1"/>
  </r>
  <r>
    <x v="106"/>
    <x v="313"/>
    <n v="0.80545229244114003"/>
    <x v="3"/>
    <x v="1"/>
  </r>
  <r>
    <x v="106"/>
    <x v="314"/>
    <n v="4.8946716232961585"/>
    <x v="3"/>
    <x v="1"/>
  </r>
  <r>
    <x v="106"/>
    <x v="241"/>
    <n v="76.641883519206942"/>
    <x v="3"/>
    <x v="1"/>
  </r>
  <r>
    <x v="106"/>
    <x v="315"/>
    <n v="64.064436183395287"/>
    <x v="3"/>
    <x v="1"/>
  </r>
  <r>
    <x v="106"/>
    <x v="316"/>
    <n v="4.337050805452292"/>
    <x v="3"/>
    <x v="1"/>
  </r>
  <r>
    <x v="106"/>
    <x v="239"/>
    <n v="55.328376703841386"/>
    <x v="3"/>
    <x v="1"/>
  </r>
  <r>
    <x v="106"/>
    <x v="317"/>
    <n v="18.835192069392814"/>
    <x v="3"/>
    <x v="1"/>
  </r>
  <r>
    <x v="106"/>
    <x v="60"/>
    <n v="3.2837670384138784"/>
    <x v="3"/>
    <x v="1"/>
  </r>
  <r>
    <x v="106"/>
    <x v="318"/>
    <n v="3.7794299876084261"/>
    <x v="3"/>
    <x v="1"/>
  </r>
  <r>
    <x v="106"/>
    <x v="319"/>
    <n v="11.338289962825279"/>
    <x v="3"/>
    <x v="1"/>
  </r>
  <r>
    <x v="106"/>
    <x v="320"/>
    <n v="3.6555142503097895"/>
    <x v="3"/>
    <x v="1"/>
  </r>
  <r>
    <x v="106"/>
    <x v="187"/>
    <n v="0.99132589838909546"/>
    <x v="3"/>
    <x v="1"/>
  </r>
  <r>
    <x v="106"/>
    <x v="321"/>
    <n v="3.7794299876084261"/>
    <x v="3"/>
    <x v="1"/>
  </r>
  <r>
    <x v="106"/>
    <x v="322"/>
    <n v="8.3023543990086743"/>
    <x v="3"/>
    <x v="1"/>
  </r>
  <r>
    <x v="106"/>
    <x v="323"/>
    <n v="0.3097893432465923"/>
    <x v="3"/>
    <x v="1"/>
  </r>
  <r>
    <x v="106"/>
    <x v="324"/>
    <n v="9.355638166047088"/>
    <x v="3"/>
    <x v="1"/>
  </r>
  <r>
    <x v="106"/>
    <x v="325"/>
    <n v="1.3011152416356877"/>
    <x v="3"/>
    <x v="1"/>
  </r>
  <r>
    <x v="106"/>
    <x v="326"/>
    <n v="0.55762081784386619"/>
    <x v="3"/>
    <x v="1"/>
  </r>
  <r>
    <x v="106"/>
    <x v="327"/>
    <n v="0.80545229244114003"/>
    <x v="3"/>
    <x v="1"/>
  </r>
  <r>
    <x v="106"/>
    <x v="328"/>
    <n v="2.7881040892193307"/>
    <x v="3"/>
    <x v="1"/>
  </r>
  <r>
    <x v="106"/>
    <x v="4"/>
    <n v="4.2750929368029738"/>
    <x v="3"/>
    <x v="1"/>
  </r>
  <r>
    <x v="106"/>
    <x v="312"/>
    <n v="0.32467532467532467"/>
    <x v="4"/>
    <x v="1"/>
  </r>
  <r>
    <x v="106"/>
    <x v="313"/>
    <n v="0.4329004329004329"/>
    <x v="4"/>
    <x v="1"/>
  </r>
  <r>
    <x v="106"/>
    <x v="314"/>
    <n v="4.437229437229437"/>
    <x v="4"/>
    <x v="1"/>
  </r>
  <r>
    <x v="106"/>
    <x v="241"/>
    <n v="84.090909090909093"/>
    <x v="4"/>
    <x v="1"/>
  </r>
  <r>
    <x v="106"/>
    <x v="315"/>
    <n v="67.748917748917748"/>
    <x v="4"/>
    <x v="1"/>
  </r>
  <r>
    <x v="106"/>
    <x v="316"/>
    <n v="5.4112554112554117"/>
    <x v="4"/>
    <x v="1"/>
  </r>
  <r>
    <x v="106"/>
    <x v="239"/>
    <n v="24.89177489177489"/>
    <x v="4"/>
    <x v="1"/>
  </r>
  <r>
    <x v="106"/>
    <x v="317"/>
    <n v="6.1688311688311686"/>
    <x v="4"/>
    <x v="1"/>
  </r>
  <r>
    <x v="106"/>
    <x v="60"/>
    <n v="3.0303030303030303"/>
    <x v="4"/>
    <x v="1"/>
  </r>
  <r>
    <x v="106"/>
    <x v="318"/>
    <n v="2.4891774891774894"/>
    <x v="4"/>
    <x v="1"/>
  </r>
  <r>
    <x v="106"/>
    <x v="319"/>
    <n v="33.658008658008661"/>
    <x v="4"/>
    <x v="1"/>
  </r>
  <r>
    <x v="106"/>
    <x v="320"/>
    <n v="4.9783549783549788"/>
    <x v="4"/>
    <x v="1"/>
  </r>
  <r>
    <x v="106"/>
    <x v="187"/>
    <n v="1.0822510822510822"/>
    <x v="4"/>
    <x v="1"/>
  </r>
  <r>
    <x v="106"/>
    <x v="321"/>
    <n v="1.2987012987012987"/>
    <x v="4"/>
    <x v="1"/>
  </r>
  <r>
    <x v="106"/>
    <x v="322"/>
    <n v="5.9523809523809526"/>
    <x v="4"/>
    <x v="1"/>
  </r>
  <r>
    <x v="106"/>
    <x v="323"/>
    <n v="3.7878787878787881"/>
    <x v="4"/>
    <x v="1"/>
  </r>
  <r>
    <x v="106"/>
    <x v="324"/>
    <n v="15.909090909090908"/>
    <x v="4"/>
    <x v="1"/>
  </r>
  <r>
    <x v="106"/>
    <x v="325"/>
    <n v="1.5151515151515151"/>
    <x v="4"/>
    <x v="1"/>
  </r>
  <r>
    <x v="106"/>
    <x v="326"/>
    <n v="1.0822510822510822"/>
    <x v="4"/>
    <x v="1"/>
  </r>
  <r>
    <x v="106"/>
    <x v="327"/>
    <n v="1.1904761904761905"/>
    <x v="4"/>
    <x v="1"/>
  </r>
  <r>
    <x v="106"/>
    <x v="328"/>
    <n v="2.0562770562770565"/>
    <x v="4"/>
    <x v="1"/>
  </r>
  <r>
    <x v="106"/>
    <x v="4"/>
    <n v="5.7359307359307357"/>
    <x v="4"/>
    <x v="1"/>
  </r>
  <r>
    <x v="106"/>
    <x v="312"/>
    <n v="0"/>
    <x v="5"/>
    <x v="1"/>
  </r>
  <r>
    <x v="106"/>
    <x v="313"/>
    <n v="0.51813471502590669"/>
    <x v="5"/>
    <x v="1"/>
  </r>
  <r>
    <x v="106"/>
    <x v="314"/>
    <n v="4.1450777202072535"/>
    <x v="5"/>
    <x v="1"/>
  </r>
  <r>
    <x v="106"/>
    <x v="241"/>
    <n v="87.046632124352328"/>
    <x v="5"/>
    <x v="1"/>
  </r>
  <r>
    <x v="106"/>
    <x v="315"/>
    <n v="62.176165803108809"/>
    <x v="5"/>
    <x v="1"/>
  </r>
  <r>
    <x v="106"/>
    <x v="316"/>
    <n v="3.6269430051813472"/>
    <x v="5"/>
    <x v="1"/>
  </r>
  <r>
    <x v="106"/>
    <x v="239"/>
    <n v="26.94300518134715"/>
    <x v="5"/>
    <x v="1"/>
  </r>
  <r>
    <x v="106"/>
    <x v="317"/>
    <n v="9.3264248704663206"/>
    <x v="5"/>
    <x v="1"/>
  </r>
  <r>
    <x v="106"/>
    <x v="60"/>
    <n v="1.0362694300518134"/>
    <x v="5"/>
    <x v="1"/>
  </r>
  <r>
    <x v="106"/>
    <x v="318"/>
    <n v="1.5544041450777202"/>
    <x v="5"/>
    <x v="1"/>
  </r>
  <r>
    <x v="106"/>
    <x v="319"/>
    <n v="38.3419689119171"/>
    <x v="5"/>
    <x v="1"/>
  </r>
  <r>
    <x v="106"/>
    <x v="320"/>
    <n v="8.290155440414507"/>
    <x v="5"/>
    <x v="1"/>
  </r>
  <r>
    <x v="106"/>
    <x v="187"/>
    <n v="3.6269430051813472"/>
    <x v="5"/>
    <x v="1"/>
  </r>
  <r>
    <x v="106"/>
    <x v="321"/>
    <n v="2.0725388601036268"/>
    <x v="5"/>
    <x v="1"/>
  </r>
  <r>
    <x v="106"/>
    <x v="322"/>
    <n v="3.6269430051813472"/>
    <x v="5"/>
    <x v="1"/>
  </r>
  <r>
    <x v="106"/>
    <x v="323"/>
    <n v="2.0725388601036268"/>
    <x v="5"/>
    <x v="1"/>
  </r>
  <r>
    <x v="106"/>
    <x v="324"/>
    <n v="20.207253886010363"/>
    <x v="5"/>
    <x v="1"/>
  </r>
  <r>
    <x v="106"/>
    <x v="325"/>
    <n v="1.5544041450777202"/>
    <x v="5"/>
    <x v="1"/>
  </r>
  <r>
    <x v="106"/>
    <x v="326"/>
    <n v="2.0725388601036268"/>
    <x v="5"/>
    <x v="1"/>
  </r>
  <r>
    <x v="106"/>
    <x v="327"/>
    <n v="2.0725388601036268"/>
    <x v="5"/>
    <x v="1"/>
  </r>
  <r>
    <x v="106"/>
    <x v="328"/>
    <n v="3.1088082901554404"/>
    <x v="5"/>
    <x v="1"/>
  </r>
  <r>
    <x v="106"/>
    <x v="4"/>
    <n v="3.6269430051813472"/>
    <x v="5"/>
    <x v="1"/>
  </r>
  <r>
    <x v="106"/>
    <x v="312"/>
    <n v="0"/>
    <x v="6"/>
    <x v="1"/>
  </r>
  <r>
    <x v="106"/>
    <x v="313"/>
    <n v="0.625"/>
    <x v="6"/>
    <x v="1"/>
  </r>
  <r>
    <x v="106"/>
    <x v="314"/>
    <n v="6.875"/>
    <x v="6"/>
    <x v="1"/>
  </r>
  <r>
    <x v="106"/>
    <x v="241"/>
    <n v="85"/>
    <x v="6"/>
    <x v="1"/>
  </r>
  <r>
    <x v="106"/>
    <x v="315"/>
    <n v="75.625"/>
    <x v="6"/>
    <x v="1"/>
  </r>
  <r>
    <x v="106"/>
    <x v="316"/>
    <n v="5"/>
    <x v="6"/>
    <x v="1"/>
  </r>
  <r>
    <x v="106"/>
    <x v="239"/>
    <n v="16.875"/>
    <x v="6"/>
    <x v="1"/>
  </r>
  <r>
    <x v="106"/>
    <x v="317"/>
    <n v="6.25"/>
    <x v="6"/>
    <x v="1"/>
  </r>
  <r>
    <x v="106"/>
    <x v="60"/>
    <n v="2.5"/>
    <x v="6"/>
    <x v="1"/>
  </r>
  <r>
    <x v="106"/>
    <x v="318"/>
    <n v="1.875"/>
    <x v="6"/>
    <x v="1"/>
  </r>
  <r>
    <x v="106"/>
    <x v="319"/>
    <n v="30.625"/>
    <x v="6"/>
    <x v="1"/>
  </r>
  <r>
    <x v="106"/>
    <x v="320"/>
    <n v="3.125"/>
    <x v="6"/>
    <x v="1"/>
  </r>
  <r>
    <x v="106"/>
    <x v="187"/>
    <n v="0"/>
    <x v="6"/>
    <x v="1"/>
  </r>
  <r>
    <x v="106"/>
    <x v="321"/>
    <n v="1.25"/>
    <x v="6"/>
    <x v="1"/>
  </r>
  <r>
    <x v="106"/>
    <x v="322"/>
    <n v="6.875"/>
    <x v="6"/>
    <x v="1"/>
  </r>
  <r>
    <x v="106"/>
    <x v="323"/>
    <n v="5.625"/>
    <x v="6"/>
    <x v="1"/>
  </r>
  <r>
    <x v="106"/>
    <x v="324"/>
    <n v="16.875"/>
    <x v="6"/>
    <x v="1"/>
  </r>
  <r>
    <x v="106"/>
    <x v="325"/>
    <n v="1.875"/>
    <x v="6"/>
    <x v="1"/>
  </r>
  <r>
    <x v="106"/>
    <x v="326"/>
    <n v="2.5"/>
    <x v="6"/>
    <x v="1"/>
  </r>
  <r>
    <x v="106"/>
    <x v="327"/>
    <n v="1.875"/>
    <x v="6"/>
    <x v="1"/>
  </r>
  <r>
    <x v="106"/>
    <x v="328"/>
    <n v="3.125"/>
    <x v="6"/>
    <x v="1"/>
  </r>
  <r>
    <x v="106"/>
    <x v="4"/>
    <n v="5"/>
    <x v="6"/>
    <x v="1"/>
  </r>
  <r>
    <x v="106"/>
    <x v="312"/>
    <n v="0.67114093959731547"/>
    <x v="7"/>
    <x v="1"/>
  </r>
  <r>
    <x v="106"/>
    <x v="313"/>
    <n v="0.67114093959731547"/>
    <x v="7"/>
    <x v="1"/>
  </r>
  <r>
    <x v="106"/>
    <x v="314"/>
    <n v="4.6979865771812079"/>
    <x v="7"/>
    <x v="1"/>
  </r>
  <r>
    <x v="106"/>
    <x v="241"/>
    <n v="81.87919463087249"/>
    <x v="7"/>
    <x v="1"/>
  </r>
  <r>
    <x v="106"/>
    <x v="315"/>
    <n v="69.463087248322154"/>
    <x v="7"/>
    <x v="1"/>
  </r>
  <r>
    <x v="106"/>
    <x v="316"/>
    <n v="7.3825503355704694"/>
    <x v="7"/>
    <x v="1"/>
  </r>
  <r>
    <x v="106"/>
    <x v="239"/>
    <n v="19.798657718120804"/>
    <x v="7"/>
    <x v="1"/>
  </r>
  <r>
    <x v="106"/>
    <x v="317"/>
    <n v="2.6845637583892619"/>
    <x v="7"/>
    <x v="1"/>
  </r>
  <r>
    <x v="106"/>
    <x v="60"/>
    <n v="1.6778523489932886"/>
    <x v="7"/>
    <x v="1"/>
  </r>
  <r>
    <x v="106"/>
    <x v="318"/>
    <n v="2.348993288590604"/>
    <x v="7"/>
    <x v="1"/>
  </r>
  <r>
    <x v="106"/>
    <x v="319"/>
    <n v="33.892617449664428"/>
    <x v="7"/>
    <x v="1"/>
  </r>
  <r>
    <x v="106"/>
    <x v="320"/>
    <n v="6.7114093959731544"/>
    <x v="7"/>
    <x v="1"/>
  </r>
  <r>
    <x v="106"/>
    <x v="187"/>
    <n v="0.33557046979865773"/>
    <x v="7"/>
    <x v="1"/>
  </r>
  <r>
    <x v="106"/>
    <x v="321"/>
    <n v="1.6778523489932886"/>
    <x v="7"/>
    <x v="1"/>
  </r>
  <r>
    <x v="106"/>
    <x v="322"/>
    <n v="7.0469798657718119"/>
    <x v="7"/>
    <x v="1"/>
  </r>
  <r>
    <x v="106"/>
    <x v="323"/>
    <n v="4.026845637583893"/>
    <x v="7"/>
    <x v="1"/>
  </r>
  <r>
    <x v="106"/>
    <x v="324"/>
    <n v="12.416107382550335"/>
    <x v="7"/>
    <x v="1"/>
  </r>
  <r>
    <x v="106"/>
    <x v="325"/>
    <n v="1.0067114093959733"/>
    <x v="7"/>
    <x v="1"/>
  </r>
  <r>
    <x v="106"/>
    <x v="326"/>
    <n v="0"/>
    <x v="7"/>
    <x v="1"/>
  </r>
  <r>
    <x v="106"/>
    <x v="327"/>
    <n v="0.67114093959731547"/>
    <x v="7"/>
    <x v="1"/>
  </r>
  <r>
    <x v="106"/>
    <x v="328"/>
    <n v="1.6778523489932886"/>
    <x v="7"/>
    <x v="1"/>
  </r>
  <r>
    <x v="106"/>
    <x v="4"/>
    <n v="8.724832214765101"/>
    <x v="7"/>
    <x v="1"/>
  </r>
  <r>
    <x v="106"/>
    <x v="312"/>
    <n v="0.36630036630036628"/>
    <x v="8"/>
    <x v="1"/>
  </r>
  <r>
    <x v="106"/>
    <x v="313"/>
    <n v="0"/>
    <x v="8"/>
    <x v="1"/>
  </r>
  <r>
    <x v="106"/>
    <x v="314"/>
    <n v="2.9304029304029302"/>
    <x v="8"/>
    <x v="1"/>
  </r>
  <r>
    <x v="106"/>
    <x v="241"/>
    <n v="83.882783882783883"/>
    <x v="8"/>
    <x v="1"/>
  </r>
  <r>
    <x v="106"/>
    <x v="315"/>
    <n v="65.201465201465197"/>
    <x v="8"/>
    <x v="1"/>
  </r>
  <r>
    <x v="106"/>
    <x v="316"/>
    <n v="4.7619047619047619"/>
    <x v="8"/>
    <x v="1"/>
  </r>
  <r>
    <x v="106"/>
    <x v="239"/>
    <n v="33.699633699633701"/>
    <x v="8"/>
    <x v="1"/>
  </r>
  <r>
    <x v="106"/>
    <x v="317"/>
    <n v="7.6923076923076925"/>
    <x v="8"/>
    <x v="1"/>
  </r>
  <r>
    <x v="106"/>
    <x v="60"/>
    <n v="6.2271062271062272"/>
    <x v="8"/>
    <x v="1"/>
  </r>
  <r>
    <x v="106"/>
    <x v="318"/>
    <n v="3.6630036630036629"/>
    <x v="8"/>
    <x v="1"/>
  </r>
  <r>
    <x v="106"/>
    <x v="319"/>
    <n v="31.868131868131869"/>
    <x v="8"/>
    <x v="1"/>
  </r>
  <r>
    <x v="106"/>
    <x v="320"/>
    <n v="1.8315018315018314"/>
    <x v="8"/>
    <x v="1"/>
  </r>
  <r>
    <x v="106"/>
    <x v="187"/>
    <n v="0.73260073260073255"/>
    <x v="8"/>
    <x v="1"/>
  </r>
  <r>
    <x v="106"/>
    <x v="321"/>
    <n v="0.36630036630036628"/>
    <x v="8"/>
    <x v="1"/>
  </r>
  <r>
    <x v="106"/>
    <x v="322"/>
    <n v="5.8608058608058604"/>
    <x v="8"/>
    <x v="1"/>
  </r>
  <r>
    <x v="106"/>
    <x v="323"/>
    <n v="3.6630036630036629"/>
    <x v="8"/>
    <x v="1"/>
  </r>
  <r>
    <x v="106"/>
    <x v="324"/>
    <n v="16.117216117216117"/>
    <x v="8"/>
    <x v="1"/>
  </r>
  <r>
    <x v="106"/>
    <x v="325"/>
    <n v="1.8315018315018314"/>
    <x v="8"/>
    <x v="1"/>
  </r>
  <r>
    <x v="106"/>
    <x v="326"/>
    <n v="0.73260073260073255"/>
    <x v="8"/>
    <x v="1"/>
  </r>
  <r>
    <x v="106"/>
    <x v="327"/>
    <n v="0.73260073260073255"/>
    <x v="8"/>
    <x v="1"/>
  </r>
  <r>
    <x v="106"/>
    <x v="328"/>
    <n v="1.098901098901099"/>
    <x v="8"/>
    <x v="1"/>
  </r>
  <r>
    <x v="106"/>
    <x v="4"/>
    <n v="4.395604395604396"/>
    <x v="8"/>
    <x v="1"/>
  </r>
  <r>
    <x v="106"/>
    <x v="312"/>
    <n v="0"/>
    <x v="9"/>
    <x v="1"/>
  </r>
  <r>
    <x v="106"/>
    <x v="313"/>
    <n v="0.29069767441860467"/>
    <x v="9"/>
    <x v="1"/>
  </r>
  <r>
    <x v="106"/>
    <x v="314"/>
    <n v="4.0697674418604652"/>
    <x v="9"/>
    <x v="1"/>
  </r>
  <r>
    <x v="106"/>
    <x v="241"/>
    <n v="71.511627906976742"/>
    <x v="9"/>
    <x v="1"/>
  </r>
  <r>
    <x v="106"/>
    <x v="315"/>
    <n v="69.476744186046517"/>
    <x v="9"/>
    <x v="1"/>
  </r>
  <r>
    <x v="106"/>
    <x v="316"/>
    <n v="7.8488372093023253"/>
    <x v="9"/>
    <x v="1"/>
  </r>
  <r>
    <x v="106"/>
    <x v="239"/>
    <n v="26.744186046511629"/>
    <x v="9"/>
    <x v="1"/>
  </r>
  <r>
    <x v="106"/>
    <x v="317"/>
    <n v="5.5232558139534884"/>
    <x v="9"/>
    <x v="1"/>
  </r>
  <r>
    <x v="106"/>
    <x v="60"/>
    <n v="0.87209302325581395"/>
    <x v="9"/>
    <x v="1"/>
  </r>
  <r>
    <x v="106"/>
    <x v="318"/>
    <n v="1.1627906976744187"/>
    <x v="9"/>
    <x v="1"/>
  </r>
  <r>
    <x v="106"/>
    <x v="319"/>
    <n v="16.279069767441861"/>
    <x v="9"/>
    <x v="1"/>
  </r>
  <r>
    <x v="106"/>
    <x v="320"/>
    <n v="3.4883720930232558"/>
    <x v="9"/>
    <x v="1"/>
  </r>
  <r>
    <x v="106"/>
    <x v="187"/>
    <n v="0"/>
    <x v="9"/>
    <x v="1"/>
  </r>
  <r>
    <x v="106"/>
    <x v="321"/>
    <n v="1.4534883720930232"/>
    <x v="9"/>
    <x v="1"/>
  </r>
  <r>
    <x v="106"/>
    <x v="322"/>
    <n v="6.1046511627906979"/>
    <x v="9"/>
    <x v="1"/>
  </r>
  <r>
    <x v="106"/>
    <x v="323"/>
    <n v="1.4534883720930232"/>
    <x v="9"/>
    <x v="1"/>
  </r>
  <r>
    <x v="106"/>
    <x v="324"/>
    <n v="42.151162790697676"/>
    <x v="9"/>
    <x v="1"/>
  </r>
  <r>
    <x v="106"/>
    <x v="325"/>
    <n v="1.4534883720930232"/>
    <x v="9"/>
    <x v="1"/>
  </r>
  <r>
    <x v="106"/>
    <x v="326"/>
    <n v="1.1627906976744187"/>
    <x v="9"/>
    <x v="1"/>
  </r>
  <r>
    <x v="106"/>
    <x v="327"/>
    <n v="0.29069767441860467"/>
    <x v="9"/>
    <x v="1"/>
  </r>
  <r>
    <x v="106"/>
    <x v="328"/>
    <n v="2.3255813953488373"/>
    <x v="9"/>
    <x v="1"/>
  </r>
  <r>
    <x v="106"/>
    <x v="4"/>
    <n v="5.8139534883720927"/>
    <x v="9"/>
    <x v="1"/>
  </r>
  <r>
    <x v="106"/>
    <x v="312"/>
    <n v="0"/>
    <x v="10"/>
    <x v="1"/>
  </r>
  <r>
    <x v="106"/>
    <x v="313"/>
    <n v="2.0242914979757085"/>
    <x v="10"/>
    <x v="1"/>
  </r>
  <r>
    <x v="106"/>
    <x v="314"/>
    <n v="2.0242914979757085"/>
    <x v="10"/>
    <x v="1"/>
  </r>
  <r>
    <x v="106"/>
    <x v="241"/>
    <n v="74.089068825910928"/>
    <x v="10"/>
    <x v="1"/>
  </r>
  <r>
    <x v="106"/>
    <x v="315"/>
    <n v="56.275303643724698"/>
    <x v="10"/>
    <x v="1"/>
  </r>
  <r>
    <x v="106"/>
    <x v="316"/>
    <n v="2.834008097165992"/>
    <x v="10"/>
    <x v="1"/>
  </r>
  <r>
    <x v="106"/>
    <x v="239"/>
    <n v="43.724696356275302"/>
    <x v="10"/>
    <x v="1"/>
  </r>
  <r>
    <x v="106"/>
    <x v="317"/>
    <n v="6.4777327935222671"/>
    <x v="10"/>
    <x v="1"/>
  </r>
  <r>
    <x v="106"/>
    <x v="60"/>
    <n v="4.4534412955465585"/>
    <x v="10"/>
    <x v="1"/>
  </r>
  <r>
    <x v="106"/>
    <x v="318"/>
    <n v="6.0728744939271255"/>
    <x v="10"/>
    <x v="1"/>
  </r>
  <r>
    <x v="106"/>
    <x v="319"/>
    <n v="21.05263157894737"/>
    <x v="10"/>
    <x v="1"/>
  </r>
  <r>
    <x v="106"/>
    <x v="320"/>
    <n v="5.2631578947368425"/>
    <x v="10"/>
    <x v="1"/>
  </r>
  <r>
    <x v="106"/>
    <x v="187"/>
    <n v="0.40485829959514169"/>
    <x v="10"/>
    <x v="1"/>
  </r>
  <r>
    <x v="106"/>
    <x v="321"/>
    <n v="5.668016194331984"/>
    <x v="10"/>
    <x v="1"/>
  </r>
  <r>
    <x v="106"/>
    <x v="322"/>
    <n v="15.789473684210526"/>
    <x v="10"/>
    <x v="1"/>
  </r>
  <r>
    <x v="106"/>
    <x v="323"/>
    <n v="0.80971659919028338"/>
    <x v="10"/>
    <x v="1"/>
  </r>
  <r>
    <x v="106"/>
    <x v="324"/>
    <n v="27.530364372469634"/>
    <x v="10"/>
    <x v="1"/>
  </r>
  <r>
    <x v="106"/>
    <x v="325"/>
    <n v="3.2388663967611335"/>
    <x v="10"/>
    <x v="1"/>
  </r>
  <r>
    <x v="106"/>
    <x v="326"/>
    <n v="2.0242914979757085"/>
    <x v="10"/>
    <x v="1"/>
  </r>
  <r>
    <x v="106"/>
    <x v="327"/>
    <n v="0.40485829959514169"/>
    <x v="10"/>
    <x v="1"/>
  </r>
  <r>
    <x v="106"/>
    <x v="328"/>
    <n v="4.8582995951417001"/>
    <x v="10"/>
    <x v="1"/>
  </r>
  <r>
    <x v="106"/>
    <x v="4"/>
    <n v="2.42914979757085"/>
    <x v="10"/>
    <x v="1"/>
  </r>
  <r>
    <x v="106"/>
    <x v="312"/>
    <n v="1.1111111111111112"/>
    <x v="11"/>
    <x v="1"/>
  </r>
  <r>
    <x v="106"/>
    <x v="313"/>
    <n v="2.2222222222222223"/>
    <x v="11"/>
    <x v="1"/>
  </r>
  <r>
    <x v="106"/>
    <x v="314"/>
    <n v="7.0370370370370372"/>
    <x v="11"/>
    <x v="1"/>
  </r>
  <r>
    <x v="106"/>
    <x v="241"/>
    <n v="77.407407407407405"/>
    <x v="11"/>
    <x v="1"/>
  </r>
  <r>
    <x v="106"/>
    <x v="315"/>
    <n v="61.481481481481481"/>
    <x v="11"/>
    <x v="1"/>
  </r>
  <r>
    <x v="106"/>
    <x v="316"/>
    <n v="3.7037037037037037"/>
    <x v="11"/>
    <x v="1"/>
  </r>
  <r>
    <x v="106"/>
    <x v="239"/>
    <n v="26.666666666666668"/>
    <x v="11"/>
    <x v="1"/>
  </r>
  <r>
    <x v="106"/>
    <x v="317"/>
    <n v="2.9629629629629628"/>
    <x v="11"/>
    <x v="1"/>
  </r>
  <r>
    <x v="106"/>
    <x v="60"/>
    <n v="1.1111111111111112"/>
    <x v="11"/>
    <x v="1"/>
  </r>
  <r>
    <x v="106"/>
    <x v="318"/>
    <n v="2.5925925925925926"/>
    <x v="11"/>
    <x v="1"/>
  </r>
  <r>
    <x v="106"/>
    <x v="319"/>
    <n v="14.444444444444445"/>
    <x v="11"/>
    <x v="1"/>
  </r>
  <r>
    <x v="106"/>
    <x v="320"/>
    <n v="4.4444444444444446"/>
    <x v="11"/>
    <x v="1"/>
  </r>
  <r>
    <x v="106"/>
    <x v="187"/>
    <n v="0"/>
    <x v="11"/>
    <x v="1"/>
  </r>
  <r>
    <x v="106"/>
    <x v="321"/>
    <n v="6.2962962962962967"/>
    <x v="11"/>
    <x v="1"/>
  </r>
  <r>
    <x v="106"/>
    <x v="322"/>
    <n v="9.2592592592592595"/>
    <x v="11"/>
    <x v="1"/>
  </r>
  <r>
    <x v="106"/>
    <x v="323"/>
    <n v="1.1111111111111112"/>
    <x v="11"/>
    <x v="1"/>
  </r>
  <r>
    <x v="106"/>
    <x v="324"/>
    <n v="48.148148148148145"/>
    <x v="11"/>
    <x v="1"/>
  </r>
  <r>
    <x v="106"/>
    <x v="325"/>
    <n v="0.37037037037037035"/>
    <x v="11"/>
    <x v="1"/>
  </r>
  <r>
    <x v="106"/>
    <x v="326"/>
    <n v="1.4814814814814814"/>
    <x v="11"/>
    <x v="1"/>
  </r>
  <r>
    <x v="106"/>
    <x v="327"/>
    <n v="1.8518518518518519"/>
    <x v="11"/>
    <x v="1"/>
  </r>
  <r>
    <x v="106"/>
    <x v="328"/>
    <n v="2.2222222222222223"/>
    <x v="11"/>
    <x v="1"/>
  </r>
  <r>
    <x v="106"/>
    <x v="4"/>
    <n v="4.8148148148148149"/>
    <x v="11"/>
    <x v="1"/>
  </r>
  <r>
    <x v="106"/>
    <x v="312"/>
    <n v="3.7414965986394559"/>
    <x v="12"/>
    <x v="1"/>
  </r>
  <r>
    <x v="106"/>
    <x v="313"/>
    <n v="1.0204081632653061"/>
    <x v="12"/>
    <x v="1"/>
  </r>
  <r>
    <x v="106"/>
    <x v="314"/>
    <n v="6.8027210884353737"/>
    <x v="12"/>
    <x v="1"/>
  </r>
  <r>
    <x v="106"/>
    <x v="241"/>
    <n v="66.326530612244895"/>
    <x v="12"/>
    <x v="1"/>
  </r>
  <r>
    <x v="106"/>
    <x v="315"/>
    <n v="47.95918367346939"/>
    <x v="12"/>
    <x v="1"/>
  </r>
  <r>
    <x v="106"/>
    <x v="316"/>
    <n v="8.5034013605442169"/>
    <x v="12"/>
    <x v="1"/>
  </r>
  <r>
    <x v="106"/>
    <x v="239"/>
    <n v="24.489795918367346"/>
    <x v="12"/>
    <x v="1"/>
  </r>
  <r>
    <x v="106"/>
    <x v="317"/>
    <n v="4.0816326530612246"/>
    <x v="12"/>
    <x v="1"/>
  </r>
  <r>
    <x v="106"/>
    <x v="60"/>
    <n v="9.183673469387756"/>
    <x v="12"/>
    <x v="1"/>
  </r>
  <r>
    <x v="106"/>
    <x v="318"/>
    <n v="3.0612244897959182"/>
    <x v="12"/>
    <x v="1"/>
  </r>
  <r>
    <x v="106"/>
    <x v="319"/>
    <n v="19.727891156462587"/>
    <x v="12"/>
    <x v="1"/>
  </r>
  <r>
    <x v="106"/>
    <x v="320"/>
    <n v="6.1224489795918364"/>
    <x v="12"/>
    <x v="1"/>
  </r>
  <r>
    <x v="106"/>
    <x v="187"/>
    <n v="0.3401360544217687"/>
    <x v="12"/>
    <x v="1"/>
  </r>
  <r>
    <x v="106"/>
    <x v="321"/>
    <n v="6.4625850340136051"/>
    <x v="12"/>
    <x v="1"/>
  </r>
  <r>
    <x v="106"/>
    <x v="322"/>
    <n v="21.428571428571427"/>
    <x v="12"/>
    <x v="1"/>
  </r>
  <r>
    <x v="106"/>
    <x v="323"/>
    <n v="1.0204081632653061"/>
    <x v="12"/>
    <x v="1"/>
  </r>
  <r>
    <x v="106"/>
    <x v="324"/>
    <n v="25.85034013605442"/>
    <x v="12"/>
    <x v="1"/>
  </r>
  <r>
    <x v="106"/>
    <x v="325"/>
    <n v="1.0204081632653061"/>
    <x v="12"/>
    <x v="1"/>
  </r>
  <r>
    <x v="106"/>
    <x v="326"/>
    <n v="3.7414965986394559"/>
    <x v="12"/>
    <x v="1"/>
  </r>
  <r>
    <x v="106"/>
    <x v="327"/>
    <n v="0"/>
    <x v="12"/>
    <x v="1"/>
  </r>
  <r>
    <x v="106"/>
    <x v="328"/>
    <n v="1.3605442176870748"/>
    <x v="12"/>
    <x v="1"/>
  </r>
  <r>
    <x v="106"/>
    <x v="4"/>
    <n v="7.4829931972789119"/>
    <x v="12"/>
    <x v="1"/>
  </r>
  <r>
    <x v="106"/>
    <x v="312"/>
    <n v="0.64102564102564108"/>
    <x v="13"/>
    <x v="1"/>
  </r>
  <r>
    <x v="106"/>
    <x v="313"/>
    <n v="0.64102564102564108"/>
    <x v="13"/>
    <x v="1"/>
  </r>
  <r>
    <x v="106"/>
    <x v="314"/>
    <n v="8.9743589743589745"/>
    <x v="13"/>
    <x v="1"/>
  </r>
  <r>
    <x v="106"/>
    <x v="241"/>
    <n v="73.717948717948715"/>
    <x v="13"/>
    <x v="1"/>
  </r>
  <r>
    <x v="106"/>
    <x v="315"/>
    <n v="68.589743589743591"/>
    <x v="13"/>
    <x v="1"/>
  </r>
  <r>
    <x v="106"/>
    <x v="316"/>
    <n v="5.7692307692307692"/>
    <x v="13"/>
    <x v="1"/>
  </r>
  <r>
    <x v="106"/>
    <x v="239"/>
    <n v="50"/>
    <x v="13"/>
    <x v="1"/>
  </r>
  <r>
    <x v="106"/>
    <x v="317"/>
    <n v="10.897435897435898"/>
    <x v="13"/>
    <x v="1"/>
  </r>
  <r>
    <x v="106"/>
    <x v="60"/>
    <n v="1.2820512820512822"/>
    <x v="13"/>
    <x v="1"/>
  </r>
  <r>
    <x v="106"/>
    <x v="318"/>
    <n v="2.5641025641025643"/>
    <x v="13"/>
    <x v="1"/>
  </r>
  <r>
    <x v="106"/>
    <x v="319"/>
    <n v="13.461538461538462"/>
    <x v="13"/>
    <x v="1"/>
  </r>
  <r>
    <x v="106"/>
    <x v="320"/>
    <n v="1.2820512820512822"/>
    <x v="13"/>
    <x v="1"/>
  </r>
  <r>
    <x v="106"/>
    <x v="187"/>
    <n v="0.64102564102564108"/>
    <x v="13"/>
    <x v="1"/>
  </r>
  <r>
    <x v="106"/>
    <x v="321"/>
    <n v="1.9230769230769231"/>
    <x v="13"/>
    <x v="1"/>
  </r>
  <r>
    <x v="106"/>
    <x v="322"/>
    <n v="7.6923076923076925"/>
    <x v="13"/>
    <x v="1"/>
  </r>
  <r>
    <x v="106"/>
    <x v="323"/>
    <n v="0"/>
    <x v="13"/>
    <x v="1"/>
  </r>
  <r>
    <x v="106"/>
    <x v="324"/>
    <n v="12.820512820512821"/>
    <x v="13"/>
    <x v="1"/>
  </r>
  <r>
    <x v="106"/>
    <x v="325"/>
    <n v="4.4871794871794872"/>
    <x v="13"/>
    <x v="1"/>
  </r>
  <r>
    <x v="106"/>
    <x v="326"/>
    <n v="0.64102564102564108"/>
    <x v="13"/>
    <x v="1"/>
  </r>
  <r>
    <x v="106"/>
    <x v="327"/>
    <n v="1.9230769230769231"/>
    <x v="13"/>
    <x v="1"/>
  </r>
  <r>
    <x v="106"/>
    <x v="328"/>
    <n v="3.8461538461538463"/>
    <x v="13"/>
    <x v="1"/>
  </r>
  <r>
    <x v="106"/>
    <x v="4"/>
    <n v="5.1282051282051286"/>
    <x v="13"/>
    <x v="1"/>
  </r>
  <r>
    <x v="106"/>
    <x v="312"/>
    <n v="0"/>
    <x v="14"/>
    <x v="1"/>
  </r>
  <r>
    <x v="106"/>
    <x v="313"/>
    <n v="2.0270270270270272"/>
    <x v="14"/>
    <x v="1"/>
  </r>
  <r>
    <x v="106"/>
    <x v="314"/>
    <n v="4.7297297297297298"/>
    <x v="14"/>
    <x v="1"/>
  </r>
  <r>
    <x v="106"/>
    <x v="241"/>
    <n v="77.027027027027032"/>
    <x v="14"/>
    <x v="1"/>
  </r>
  <r>
    <x v="106"/>
    <x v="315"/>
    <n v="60.810810810810814"/>
    <x v="14"/>
    <x v="1"/>
  </r>
  <r>
    <x v="106"/>
    <x v="316"/>
    <n v="22.972972972972972"/>
    <x v="14"/>
    <x v="1"/>
  </r>
  <r>
    <x v="106"/>
    <x v="239"/>
    <n v="7.4324324324324325"/>
    <x v="14"/>
    <x v="1"/>
  </r>
  <r>
    <x v="106"/>
    <x v="317"/>
    <n v="2.0270270270270272"/>
    <x v="14"/>
    <x v="1"/>
  </r>
  <r>
    <x v="106"/>
    <x v="60"/>
    <n v="0.67567567567567566"/>
    <x v="14"/>
    <x v="1"/>
  </r>
  <r>
    <x v="106"/>
    <x v="318"/>
    <n v="0"/>
    <x v="14"/>
    <x v="1"/>
  </r>
  <r>
    <x v="106"/>
    <x v="319"/>
    <n v="20.945945945945947"/>
    <x v="14"/>
    <x v="1"/>
  </r>
  <r>
    <x v="106"/>
    <x v="320"/>
    <n v="2.0270270270270272"/>
    <x v="14"/>
    <x v="1"/>
  </r>
  <r>
    <x v="106"/>
    <x v="187"/>
    <n v="0"/>
    <x v="14"/>
    <x v="1"/>
  </r>
  <r>
    <x v="106"/>
    <x v="321"/>
    <n v="10.810810810810811"/>
    <x v="14"/>
    <x v="1"/>
  </r>
  <r>
    <x v="106"/>
    <x v="322"/>
    <n v="14.189189189189189"/>
    <x v="14"/>
    <x v="1"/>
  </r>
  <r>
    <x v="106"/>
    <x v="323"/>
    <n v="1.3513513513513513"/>
    <x v="14"/>
    <x v="1"/>
  </r>
  <r>
    <x v="106"/>
    <x v="324"/>
    <n v="33.783783783783782"/>
    <x v="14"/>
    <x v="1"/>
  </r>
  <r>
    <x v="106"/>
    <x v="325"/>
    <n v="4.0540540540540544"/>
    <x v="14"/>
    <x v="1"/>
  </r>
  <r>
    <x v="106"/>
    <x v="326"/>
    <n v="2.7027027027027026"/>
    <x v="14"/>
    <x v="1"/>
  </r>
  <r>
    <x v="106"/>
    <x v="327"/>
    <n v="0.67567567567567566"/>
    <x v="14"/>
    <x v="1"/>
  </r>
  <r>
    <x v="106"/>
    <x v="328"/>
    <n v="0.67567567567567566"/>
    <x v="14"/>
    <x v="1"/>
  </r>
  <r>
    <x v="106"/>
    <x v="4"/>
    <n v="6.0810810810810807"/>
    <x v="14"/>
    <x v="1"/>
  </r>
  <r>
    <x v="106"/>
    <x v="312"/>
    <n v="0"/>
    <x v="15"/>
    <x v="1"/>
  </r>
  <r>
    <x v="106"/>
    <x v="313"/>
    <n v="3.3783783783783785"/>
    <x v="15"/>
    <x v="1"/>
  </r>
  <r>
    <x v="106"/>
    <x v="314"/>
    <n v="4.0540540540540544"/>
    <x v="15"/>
    <x v="1"/>
  </r>
  <r>
    <x v="106"/>
    <x v="241"/>
    <n v="12.162162162162161"/>
    <x v="15"/>
    <x v="1"/>
  </r>
  <r>
    <x v="106"/>
    <x v="315"/>
    <n v="82.432432432432435"/>
    <x v="15"/>
    <x v="1"/>
  </r>
  <r>
    <x v="106"/>
    <x v="316"/>
    <n v="4.0540540540540544"/>
    <x v="15"/>
    <x v="1"/>
  </r>
  <r>
    <x v="106"/>
    <x v="239"/>
    <n v="43.918918918918919"/>
    <x v="15"/>
    <x v="1"/>
  </r>
  <r>
    <x v="106"/>
    <x v="317"/>
    <n v="14.864864864864865"/>
    <x v="15"/>
    <x v="1"/>
  </r>
  <r>
    <x v="106"/>
    <x v="60"/>
    <n v="1.3513513513513513"/>
    <x v="15"/>
    <x v="1"/>
  </r>
  <r>
    <x v="106"/>
    <x v="318"/>
    <n v="13.513513513513514"/>
    <x v="15"/>
    <x v="1"/>
  </r>
  <r>
    <x v="106"/>
    <x v="319"/>
    <n v="24.324324324324323"/>
    <x v="15"/>
    <x v="1"/>
  </r>
  <r>
    <x v="106"/>
    <x v="320"/>
    <n v="6.0810810810810807"/>
    <x v="15"/>
    <x v="1"/>
  </r>
  <r>
    <x v="106"/>
    <x v="187"/>
    <n v="0.67567567567567566"/>
    <x v="15"/>
    <x v="1"/>
  </r>
  <r>
    <x v="106"/>
    <x v="321"/>
    <n v="1.3513513513513513"/>
    <x v="15"/>
    <x v="1"/>
  </r>
  <r>
    <x v="106"/>
    <x v="322"/>
    <n v="10.810810810810811"/>
    <x v="15"/>
    <x v="1"/>
  </r>
  <r>
    <x v="106"/>
    <x v="323"/>
    <n v="1.3513513513513513"/>
    <x v="15"/>
    <x v="1"/>
  </r>
  <r>
    <x v="106"/>
    <x v="324"/>
    <n v="51.351351351351354"/>
    <x v="15"/>
    <x v="1"/>
  </r>
  <r>
    <x v="106"/>
    <x v="325"/>
    <n v="0.67567567567567566"/>
    <x v="15"/>
    <x v="1"/>
  </r>
  <r>
    <x v="106"/>
    <x v="326"/>
    <n v="2.7027027027027026"/>
    <x v="15"/>
    <x v="1"/>
  </r>
  <r>
    <x v="106"/>
    <x v="327"/>
    <n v="1.3513513513513513"/>
    <x v="15"/>
    <x v="1"/>
  </r>
  <r>
    <x v="106"/>
    <x v="328"/>
    <n v="2.7027027027027026"/>
    <x v="15"/>
    <x v="1"/>
  </r>
  <r>
    <x v="106"/>
    <x v="4"/>
    <n v="2.7027027027027026"/>
    <x v="15"/>
    <x v="1"/>
  </r>
  <r>
    <x v="106"/>
    <x v="312"/>
    <n v="3.7037037037037037"/>
    <x v="16"/>
    <x v="1"/>
  </r>
  <r>
    <x v="106"/>
    <x v="313"/>
    <n v="2.6936026936026938"/>
    <x v="16"/>
    <x v="1"/>
  </r>
  <r>
    <x v="106"/>
    <x v="314"/>
    <n v="11.447811447811448"/>
    <x v="16"/>
    <x v="1"/>
  </r>
  <r>
    <x v="106"/>
    <x v="241"/>
    <n v="51.178451178451176"/>
    <x v="16"/>
    <x v="1"/>
  </r>
  <r>
    <x v="106"/>
    <x v="315"/>
    <n v="59.932659932659931"/>
    <x v="16"/>
    <x v="1"/>
  </r>
  <r>
    <x v="106"/>
    <x v="316"/>
    <n v="9.7643097643097647"/>
    <x v="16"/>
    <x v="1"/>
  </r>
  <r>
    <x v="106"/>
    <x v="239"/>
    <n v="37.710437710437709"/>
    <x v="16"/>
    <x v="1"/>
  </r>
  <r>
    <x v="106"/>
    <x v="317"/>
    <n v="8.0808080808080813"/>
    <x v="16"/>
    <x v="1"/>
  </r>
  <r>
    <x v="106"/>
    <x v="60"/>
    <n v="4.0404040404040407"/>
    <x v="16"/>
    <x v="1"/>
  </r>
  <r>
    <x v="106"/>
    <x v="318"/>
    <n v="5.3872053872053876"/>
    <x v="16"/>
    <x v="1"/>
  </r>
  <r>
    <x v="106"/>
    <x v="319"/>
    <n v="16.835016835016834"/>
    <x v="16"/>
    <x v="1"/>
  </r>
  <r>
    <x v="106"/>
    <x v="320"/>
    <n v="7.0707070707070709"/>
    <x v="16"/>
    <x v="1"/>
  </r>
  <r>
    <x v="106"/>
    <x v="187"/>
    <n v="2.0202020202020203"/>
    <x v="16"/>
    <x v="1"/>
  </r>
  <r>
    <x v="106"/>
    <x v="321"/>
    <n v="3.0303030303030303"/>
    <x v="16"/>
    <x v="1"/>
  </r>
  <r>
    <x v="106"/>
    <x v="322"/>
    <n v="13.131313131313131"/>
    <x v="16"/>
    <x v="1"/>
  </r>
  <r>
    <x v="106"/>
    <x v="323"/>
    <n v="0.33670033670033672"/>
    <x v="16"/>
    <x v="1"/>
  </r>
  <r>
    <x v="106"/>
    <x v="324"/>
    <n v="20.53872053872054"/>
    <x v="16"/>
    <x v="1"/>
  </r>
  <r>
    <x v="106"/>
    <x v="325"/>
    <n v="1.3468013468013469"/>
    <x v="16"/>
    <x v="1"/>
  </r>
  <r>
    <x v="106"/>
    <x v="326"/>
    <n v="4.3771043771043772"/>
    <x v="16"/>
    <x v="1"/>
  </r>
  <r>
    <x v="106"/>
    <x v="327"/>
    <n v="0"/>
    <x v="16"/>
    <x v="1"/>
  </r>
  <r>
    <x v="106"/>
    <x v="328"/>
    <n v="2.6936026936026938"/>
    <x v="16"/>
    <x v="1"/>
  </r>
  <r>
    <x v="106"/>
    <x v="4"/>
    <n v="6.7340067340067344"/>
    <x v="16"/>
    <x v="1"/>
  </r>
  <r>
    <x v="107"/>
    <x v="329"/>
    <n v="11000"/>
    <x v="0"/>
    <x v="0"/>
  </r>
  <r>
    <x v="107"/>
    <x v="329"/>
    <n v="2504"/>
    <x v="1"/>
    <x v="0"/>
  </r>
  <r>
    <x v="107"/>
    <x v="329"/>
    <n v="3883"/>
    <x v="2"/>
    <x v="0"/>
  </r>
  <r>
    <x v="107"/>
    <x v="329"/>
    <n v="1441"/>
    <x v="3"/>
    <x v="0"/>
  </r>
  <r>
    <x v="107"/>
    <x v="329"/>
    <n v="1118"/>
    <x v="4"/>
    <x v="0"/>
  </r>
  <r>
    <x v="107"/>
    <x v="329"/>
    <n v="277"/>
    <x v="5"/>
    <x v="0"/>
  </r>
  <r>
    <x v="107"/>
    <x v="329"/>
    <n v="227"/>
    <x v="6"/>
    <x v="0"/>
  </r>
  <r>
    <x v="107"/>
    <x v="329"/>
    <n v="329"/>
    <x v="7"/>
    <x v="0"/>
  </r>
  <r>
    <x v="107"/>
    <x v="329"/>
    <n v="285"/>
    <x v="8"/>
    <x v="0"/>
  </r>
  <r>
    <x v="107"/>
    <x v="329"/>
    <n v="361"/>
    <x v="9"/>
    <x v="0"/>
  </r>
  <r>
    <x v="107"/>
    <x v="329"/>
    <n v="247"/>
    <x v="10"/>
    <x v="0"/>
  </r>
  <r>
    <x v="107"/>
    <x v="329"/>
    <n v="248"/>
    <x v="11"/>
    <x v="0"/>
  </r>
  <r>
    <x v="107"/>
    <x v="329"/>
    <n v="223"/>
    <x v="12"/>
    <x v="0"/>
  </r>
  <r>
    <x v="107"/>
    <x v="329"/>
    <n v="154"/>
    <x v="13"/>
    <x v="0"/>
  </r>
  <r>
    <x v="107"/>
    <x v="329"/>
    <n v="187"/>
    <x v="14"/>
    <x v="0"/>
  </r>
  <r>
    <x v="107"/>
    <x v="329"/>
    <n v="212"/>
    <x v="15"/>
    <x v="0"/>
  </r>
  <r>
    <x v="107"/>
    <x v="329"/>
    <n v="422"/>
    <x v="16"/>
    <x v="0"/>
  </r>
  <r>
    <x v="107"/>
    <x v="329"/>
    <n v="11000"/>
    <x v="0"/>
    <x v="1"/>
  </r>
  <r>
    <x v="107"/>
    <x v="329"/>
    <n v="2286"/>
    <x v="1"/>
    <x v="1"/>
  </r>
  <r>
    <x v="107"/>
    <x v="329"/>
    <n v="4272"/>
    <x v="2"/>
    <x v="1"/>
  </r>
  <r>
    <x v="107"/>
    <x v="329"/>
    <n v="1614"/>
    <x v="3"/>
    <x v="1"/>
  </r>
  <r>
    <x v="107"/>
    <x v="329"/>
    <n v="924"/>
    <x v="4"/>
    <x v="1"/>
  </r>
  <r>
    <x v="107"/>
    <x v="329"/>
    <n v="193"/>
    <x v="5"/>
    <x v="1"/>
  </r>
  <r>
    <x v="107"/>
    <x v="329"/>
    <n v="160"/>
    <x v="6"/>
    <x v="1"/>
  </r>
  <r>
    <x v="107"/>
    <x v="329"/>
    <n v="298"/>
    <x v="7"/>
    <x v="1"/>
  </r>
  <r>
    <x v="107"/>
    <x v="329"/>
    <n v="273"/>
    <x v="8"/>
    <x v="1"/>
  </r>
  <r>
    <x v="107"/>
    <x v="329"/>
    <n v="344"/>
    <x v="9"/>
    <x v="1"/>
  </r>
  <r>
    <x v="107"/>
    <x v="329"/>
    <n v="247"/>
    <x v="10"/>
    <x v="1"/>
  </r>
  <r>
    <x v="107"/>
    <x v="329"/>
    <n v="270"/>
    <x v="11"/>
    <x v="1"/>
  </r>
  <r>
    <x v="107"/>
    <x v="329"/>
    <n v="294"/>
    <x v="12"/>
    <x v="1"/>
  </r>
  <r>
    <x v="107"/>
    <x v="329"/>
    <n v="156"/>
    <x v="13"/>
    <x v="1"/>
  </r>
  <r>
    <x v="107"/>
    <x v="329"/>
    <n v="148"/>
    <x v="14"/>
    <x v="1"/>
  </r>
  <r>
    <x v="107"/>
    <x v="329"/>
    <n v="148"/>
    <x v="15"/>
    <x v="1"/>
  </r>
  <r>
    <x v="107"/>
    <x v="329"/>
    <n v="297"/>
    <x v="16"/>
    <x v="1"/>
  </r>
  <r>
    <x v="0"/>
    <x v="0"/>
    <n v="89.261869436201778"/>
    <x v="17"/>
    <x v="2"/>
  </r>
  <r>
    <x v="0"/>
    <x v="1"/>
    <n v="10.738130563798219"/>
    <x v="17"/>
    <x v="2"/>
  </r>
  <r>
    <x v="1"/>
    <x v="2"/>
    <n v="51.7433234421365"/>
    <x v="17"/>
    <x v="2"/>
  </r>
  <r>
    <x v="1"/>
    <x v="3"/>
    <n v="46.36498516320475"/>
    <x v="17"/>
    <x v="2"/>
  </r>
  <r>
    <x v="1"/>
    <x v="4"/>
    <n v="1.8916913946587537"/>
    <x v="17"/>
    <x v="2"/>
  </r>
  <r>
    <x v="2"/>
    <x v="5"/>
    <n v="8.8649851632047483"/>
    <x v="17"/>
    <x v="2"/>
  </r>
  <r>
    <x v="2"/>
    <x v="6"/>
    <n v="9.068991097922849"/>
    <x v="17"/>
    <x v="2"/>
  </r>
  <r>
    <x v="2"/>
    <x v="7"/>
    <n v="23.571958456973295"/>
    <x v="17"/>
    <x v="2"/>
  </r>
  <r>
    <x v="2"/>
    <x v="8"/>
    <n v="9.7551928783382795"/>
    <x v="17"/>
    <x v="2"/>
  </r>
  <r>
    <x v="2"/>
    <x v="9"/>
    <n v="19.844213649851632"/>
    <x v="17"/>
    <x v="2"/>
  </r>
  <r>
    <x v="2"/>
    <x v="10"/>
    <n v="23.405044510385757"/>
    <x v="17"/>
    <x v="2"/>
  </r>
  <r>
    <x v="2"/>
    <x v="4"/>
    <n v="5.4896142433234418"/>
    <x v="17"/>
    <x v="2"/>
  </r>
  <r>
    <x v="2"/>
    <x v="11"/>
    <n v="47.711145996860303"/>
    <x v="17"/>
    <x v="2"/>
  </r>
  <r>
    <x v="3"/>
    <x v="330"/>
    <n v="7.2700296735905043"/>
    <x v="17"/>
    <x v="2"/>
  </r>
  <r>
    <x v="3"/>
    <x v="14"/>
    <n v="7.3998516320474774"/>
    <x v="17"/>
    <x v="2"/>
  </r>
  <r>
    <x v="3"/>
    <x v="15"/>
    <n v="14.540059347181009"/>
    <x v="17"/>
    <x v="2"/>
  </r>
  <r>
    <x v="3"/>
    <x v="16"/>
    <n v="13.798219584569733"/>
    <x v="17"/>
    <x v="2"/>
  </r>
  <r>
    <x v="3"/>
    <x v="17"/>
    <n v="11.739614243323443"/>
    <x v="17"/>
    <x v="2"/>
  </r>
  <r>
    <x v="3"/>
    <x v="18"/>
    <n v="26.26112759643917"/>
    <x v="17"/>
    <x v="2"/>
  </r>
  <r>
    <x v="3"/>
    <x v="4"/>
    <n v="18.991097922848663"/>
    <x v="17"/>
    <x v="2"/>
  </r>
  <r>
    <x v="3"/>
    <x v="19"/>
    <n v="41928.26442307698"/>
    <x v="17"/>
    <x v="2"/>
  </r>
  <r>
    <x v="0"/>
    <x v="0"/>
    <n v="59.733333333333334"/>
    <x v="1"/>
    <x v="2"/>
  </r>
  <r>
    <x v="0"/>
    <x v="1"/>
    <n v="40.266666666666666"/>
    <x v="1"/>
    <x v="2"/>
  </r>
  <r>
    <x v="1"/>
    <x v="2"/>
    <n v="54.93333333333333"/>
    <x v="1"/>
    <x v="2"/>
  </r>
  <r>
    <x v="1"/>
    <x v="3"/>
    <n v="43.733333333333334"/>
    <x v="1"/>
    <x v="2"/>
  </r>
  <r>
    <x v="1"/>
    <x v="4"/>
    <n v="1.3333333333333333"/>
    <x v="1"/>
    <x v="2"/>
  </r>
  <r>
    <x v="2"/>
    <x v="5"/>
    <n v="13.955555555555556"/>
    <x v="1"/>
    <x v="2"/>
  </r>
  <r>
    <x v="2"/>
    <x v="6"/>
    <n v="17.244444444444444"/>
    <x v="1"/>
    <x v="2"/>
  </r>
  <r>
    <x v="2"/>
    <x v="7"/>
    <n v="34.844444444444441"/>
    <x v="1"/>
    <x v="2"/>
  </r>
  <r>
    <x v="2"/>
    <x v="8"/>
    <n v="7.5555555555555554"/>
    <x v="1"/>
    <x v="2"/>
  </r>
  <r>
    <x v="2"/>
    <x v="9"/>
    <n v="11.555555555555555"/>
    <x v="1"/>
    <x v="2"/>
  </r>
  <r>
    <x v="2"/>
    <x v="10"/>
    <n v="11.822222222222223"/>
    <x v="1"/>
    <x v="2"/>
  </r>
  <r>
    <x v="2"/>
    <x v="4"/>
    <n v="3.0222222222222221"/>
    <x v="1"/>
    <x v="2"/>
  </r>
  <r>
    <x v="2"/>
    <x v="11"/>
    <n v="40.092575618698476"/>
    <x v="1"/>
    <x v="2"/>
  </r>
  <r>
    <x v="3"/>
    <x v="330"/>
    <n v="14.133333333333333"/>
    <x v="1"/>
    <x v="2"/>
  </r>
  <r>
    <x v="3"/>
    <x v="14"/>
    <n v="12.977777777777778"/>
    <x v="1"/>
    <x v="2"/>
  </r>
  <r>
    <x v="3"/>
    <x v="15"/>
    <n v="20.533333333333335"/>
    <x v="1"/>
    <x v="2"/>
  </r>
  <r>
    <x v="3"/>
    <x v="16"/>
    <n v="13.6"/>
    <x v="1"/>
    <x v="2"/>
  </r>
  <r>
    <x v="3"/>
    <x v="17"/>
    <n v="9.4222222222222225"/>
    <x v="1"/>
    <x v="2"/>
  </r>
  <r>
    <x v="3"/>
    <x v="18"/>
    <n v="14.488888888888889"/>
    <x v="1"/>
    <x v="2"/>
  </r>
  <r>
    <x v="3"/>
    <x v="4"/>
    <n v="14.844444444444445"/>
    <x v="1"/>
    <x v="2"/>
  </r>
  <r>
    <x v="3"/>
    <x v="19"/>
    <n v="37027.139874739041"/>
    <x v="1"/>
    <x v="2"/>
  </r>
  <r>
    <x v="0"/>
    <x v="0"/>
    <n v="99.836956521739125"/>
    <x v="2"/>
    <x v="2"/>
  </r>
  <r>
    <x v="0"/>
    <x v="1"/>
    <n v="0.16304347826086957"/>
    <x v="2"/>
    <x v="2"/>
  </r>
  <r>
    <x v="1"/>
    <x v="2"/>
    <n v="50.163043478260867"/>
    <x v="2"/>
    <x v="2"/>
  </r>
  <r>
    <x v="1"/>
    <x v="3"/>
    <n v="48.75"/>
    <x v="2"/>
    <x v="2"/>
  </r>
  <r>
    <x v="1"/>
    <x v="4"/>
    <n v="1.0869565217391304"/>
    <x v="2"/>
    <x v="2"/>
  </r>
  <r>
    <x v="2"/>
    <x v="5"/>
    <n v="7.0652173913043477"/>
    <x v="2"/>
    <x v="2"/>
  </r>
  <r>
    <x v="2"/>
    <x v="6"/>
    <n v="4.9456521739130439"/>
    <x v="2"/>
    <x v="2"/>
  </r>
  <r>
    <x v="2"/>
    <x v="7"/>
    <n v="18.206521739130434"/>
    <x v="2"/>
    <x v="2"/>
  </r>
  <r>
    <x v="2"/>
    <x v="8"/>
    <n v="9.2934782608695645"/>
    <x v="2"/>
    <x v="2"/>
  </r>
  <r>
    <x v="2"/>
    <x v="9"/>
    <n v="25.217391304347824"/>
    <x v="2"/>
    <x v="2"/>
  </r>
  <r>
    <x v="2"/>
    <x v="10"/>
    <n v="28.586956521739129"/>
    <x v="2"/>
    <x v="2"/>
  </r>
  <r>
    <x v="2"/>
    <x v="4"/>
    <n v="6.6847826086956523"/>
    <x v="2"/>
    <x v="2"/>
  </r>
  <r>
    <x v="2"/>
    <x v="11"/>
    <n v="51.307513104251527"/>
    <x v="2"/>
    <x v="2"/>
  </r>
  <r>
    <x v="3"/>
    <x v="330"/>
    <n v="5.2173913043478262"/>
    <x v="2"/>
    <x v="2"/>
  </r>
  <r>
    <x v="3"/>
    <x v="14"/>
    <n v="5.4891304347826084"/>
    <x v="2"/>
    <x v="2"/>
  </r>
  <r>
    <x v="3"/>
    <x v="15"/>
    <n v="12.771739130434783"/>
    <x v="2"/>
    <x v="2"/>
  </r>
  <r>
    <x v="3"/>
    <x v="16"/>
    <n v="13.75"/>
    <x v="2"/>
    <x v="2"/>
  </r>
  <r>
    <x v="3"/>
    <x v="17"/>
    <n v="12.282608695652174"/>
    <x v="2"/>
    <x v="2"/>
  </r>
  <r>
    <x v="3"/>
    <x v="18"/>
    <n v="34.673913043478258"/>
    <x v="2"/>
    <x v="2"/>
  </r>
  <r>
    <x v="3"/>
    <x v="4"/>
    <n v="15.815217391304348"/>
    <x v="2"/>
    <x v="2"/>
  </r>
  <r>
    <x v="3"/>
    <x v="19"/>
    <n v="37984.931568754"/>
    <x v="2"/>
    <x v="2"/>
  </r>
  <r>
    <x v="0"/>
    <x v="0"/>
    <n v="96.478873239436624"/>
    <x v="3"/>
    <x v="2"/>
  </r>
  <r>
    <x v="0"/>
    <x v="1"/>
    <n v="3.5211267605633805"/>
    <x v="3"/>
    <x v="2"/>
  </r>
  <r>
    <x v="1"/>
    <x v="2"/>
    <n v="49.436619718309856"/>
    <x v="3"/>
    <x v="2"/>
  </r>
  <r>
    <x v="1"/>
    <x v="3"/>
    <n v="47.605633802816904"/>
    <x v="3"/>
    <x v="2"/>
  </r>
  <r>
    <x v="1"/>
    <x v="4"/>
    <n v="2.9577464788732395"/>
    <x v="3"/>
    <x v="2"/>
  </r>
  <r>
    <x v="2"/>
    <x v="5"/>
    <n v="6.197183098591549"/>
    <x v="3"/>
    <x v="2"/>
  </r>
  <r>
    <x v="89"/>
    <x v="4"/>
    <n v="10.169491525423728"/>
    <x v="7"/>
    <x v="3"/>
  </r>
  <r>
    <x v="89"/>
    <x v="208"/>
    <n v="2.8913043478260874"/>
    <x v="7"/>
    <x v="3"/>
  </r>
  <r>
    <x v="89"/>
    <x v="209"/>
    <n v="2"/>
    <x v="7"/>
    <x v="3"/>
  </r>
  <r>
    <x v="89"/>
    <x v="210"/>
    <n v="7"/>
    <x v="7"/>
    <x v="3"/>
  </r>
  <r>
    <x v="82"/>
    <x v="188"/>
    <n v="75.675675675675677"/>
    <x v="8"/>
    <x v="3"/>
  </r>
  <r>
    <x v="82"/>
    <x v="189"/>
    <n v="10.135135135135135"/>
    <x v="8"/>
    <x v="3"/>
  </r>
  <r>
    <x v="82"/>
    <x v="190"/>
    <n v="4.0540540540540544"/>
    <x v="8"/>
    <x v="3"/>
  </r>
  <r>
    <x v="82"/>
    <x v="191"/>
    <n v="8.1081081081081088"/>
    <x v="8"/>
    <x v="3"/>
  </r>
  <r>
    <x v="82"/>
    <x v="192"/>
    <n v="0.67567567567567566"/>
    <x v="8"/>
    <x v="3"/>
  </r>
  <r>
    <x v="82"/>
    <x v="193"/>
    <n v="4.0540540540540544"/>
    <x v="8"/>
    <x v="3"/>
  </r>
  <r>
    <x v="83"/>
    <x v="4"/>
    <n v="7.4324324324324325"/>
    <x v="8"/>
    <x v="3"/>
  </r>
  <r>
    <x v="83"/>
    <x v="105"/>
    <n v="89.86486486486487"/>
    <x v="8"/>
    <x v="3"/>
  </r>
  <r>
    <x v="83"/>
    <x v="194"/>
    <n v="2.7027027027027026"/>
    <x v="8"/>
    <x v="3"/>
  </r>
  <r>
    <x v="84"/>
    <x v="195"/>
    <n v="8.7837837837837842"/>
    <x v="8"/>
    <x v="3"/>
  </r>
  <r>
    <x v="84"/>
    <x v="196"/>
    <n v="10.135135135135135"/>
    <x v="8"/>
    <x v="3"/>
  </r>
  <r>
    <x v="84"/>
    <x v="197"/>
    <n v="17.567567567567568"/>
    <x v="8"/>
    <x v="3"/>
  </r>
  <r>
    <x v="84"/>
    <x v="198"/>
    <n v="22.297297297297298"/>
    <x v="8"/>
    <x v="3"/>
  </r>
  <r>
    <x v="84"/>
    <x v="199"/>
    <n v="18.243243243243242"/>
    <x v="8"/>
    <x v="3"/>
  </r>
  <r>
    <x v="84"/>
    <x v="200"/>
    <n v="19.594594594594593"/>
    <x v="8"/>
    <x v="3"/>
  </r>
  <r>
    <x v="84"/>
    <x v="4"/>
    <n v="3.3783783783783785"/>
    <x v="8"/>
    <x v="3"/>
  </r>
  <r>
    <x v="85"/>
    <x v="201"/>
    <n v="74.937062937062962"/>
    <x v="8"/>
    <x v="3"/>
  </r>
  <r>
    <x v="86"/>
    <x v="195"/>
    <n v="8.7837837837837842"/>
    <x v="8"/>
    <x v="3"/>
  </r>
  <r>
    <x v="86"/>
    <x v="196"/>
    <n v="10.135135135135135"/>
    <x v="8"/>
    <x v="3"/>
  </r>
  <r>
    <x v="86"/>
    <x v="197"/>
    <n v="17.567567567567568"/>
    <x v="8"/>
    <x v="3"/>
  </r>
  <r>
    <x v="86"/>
    <x v="198"/>
    <n v="20.945945945945947"/>
    <x v="8"/>
    <x v="3"/>
  </r>
  <r>
    <x v="86"/>
    <x v="199"/>
    <n v="17.567567567567568"/>
    <x v="8"/>
    <x v="3"/>
  </r>
  <r>
    <x v="86"/>
    <x v="200"/>
    <n v="18.918918918918919"/>
    <x v="8"/>
    <x v="3"/>
  </r>
  <r>
    <x v="86"/>
    <x v="4"/>
    <n v="6.0810810810810807"/>
    <x v="8"/>
    <x v="3"/>
  </r>
  <r>
    <x v="2"/>
    <x v="6"/>
    <n v="8.169014084507042"/>
    <x v="3"/>
    <x v="2"/>
  </r>
  <r>
    <x v="2"/>
    <x v="7"/>
    <n v="18.732394366197184"/>
    <x v="3"/>
    <x v="2"/>
  </r>
  <r>
    <x v="2"/>
    <x v="8"/>
    <n v="11.690140845070422"/>
    <x v="3"/>
    <x v="2"/>
  </r>
  <r>
    <x v="2"/>
    <x v="9"/>
    <n v="21.690140845070424"/>
    <x v="3"/>
    <x v="2"/>
  </r>
  <r>
    <x v="2"/>
    <x v="10"/>
    <n v="27.6056338028169"/>
    <x v="3"/>
    <x v="2"/>
  </r>
  <r>
    <x v="2"/>
    <x v="4"/>
    <n v="5.915492957746479"/>
    <x v="3"/>
    <x v="2"/>
  </r>
  <r>
    <x v="2"/>
    <x v="11"/>
    <n v="50.678143712574901"/>
    <x v="3"/>
    <x v="2"/>
  </r>
  <r>
    <x v="3"/>
    <x v="330"/>
    <n v="4.507042253521127"/>
    <x v="3"/>
    <x v="2"/>
  </r>
  <r>
    <x v="3"/>
    <x v="14"/>
    <n v="6.056338028169014"/>
    <x v="3"/>
    <x v="2"/>
  </r>
  <r>
    <x v="3"/>
    <x v="15"/>
    <n v="13.380281690140846"/>
    <x v="3"/>
    <x v="2"/>
  </r>
  <r>
    <x v="3"/>
    <x v="16"/>
    <n v="14.507042253521126"/>
    <x v="3"/>
    <x v="2"/>
  </r>
  <r>
    <x v="3"/>
    <x v="17"/>
    <n v="14.225352112676056"/>
    <x v="3"/>
    <x v="2"/>
  </r>
  <r>
    <x v="3"/>
    <x v="18"/>
    <n v="20.140845070422536"/>
    <x v="3"/>
    <x v="2"/>
  </r>
  <r>
    <x v="3"/>
    <x v="4"/>
    <n v="27.183098591549296"/>
    <x v="3"/>
    <x v="2"/>
  </r>
  <r>
    <x v="3"/>
    <x v="19"/>
    <n v="46709.864603481619"/>
    <x v="3"/>
    <x v="2"/>
  </r>
  <r>
    <x v="0"/>
    <x v="0"/>
    <n v="93.913043478260875"/>
    <x v="4"/>
    <x v="2"/>
  </r>
  <r>
    <x v="0"/>
    <x v="1"/>
    <n v="6.0869565217391308"/>
    <x v="4"/>
    <x v="2"/>
  </r>
  <r>
    <x v="1"/>
    <x v="2"/>
    <n v="51.304347826086953"/>
    <x v="4"/>
    <x v="2"/>
  </r>
  <r>
    <x v="1"/>
    <x v="3"/>
    <n v="45.362318840579711"/>
    <x v="4"/>
    <x v="2"/>
  </r>
  <r>
    <x v="1"/>
    <x v="4"/>
    <n v="3.3333333333333335"/>
    <x v="4"/>
    <x v="2"/>
  </r>
  <r>
    <x v="2"/>
    <x v="5"/>
    <n v="7.6811594202898554"/>
    <x v="4"/>
    <x v="2"/>
  </r>
  <r>
    <x v="2"/>
    <x v="6"/>
    <n v="4.4927536231884062"/>
    <x v="4"/>
    <x v="2"/>
  </r>
  <r>
    <x v="2"/>
    <x v="7"/>
    <n v="23.478260869565219"/>
    <x v="4"/>
    <x v="2"/>
  </r>
  <r>
    <x v="2"/>
    <x v="8"/>
    <n v="11.304347826086957"/>
    <x v="4"/>
    <x v="2"/>
  </r>
  <r>
    <x v="2"/>
    <x v="9"/>
    <n v="18.840579710144926"/>
    <x v="4"/>
    <x v="2"/>
  </r>
  <r>
    <x v="2"/>
    <x v="10"/>
    <n v="27.10144927536232"/>
    <x v="4"/>
    <x v="2"/>
  </r>
  <r>
    <x v="2"/>
    <x v="4"/>
    <n v="7.1014492753623184"/>
    <x v="4"/>
    <x v="2"/>
  </r>
  <r>
    <x v="2"/>
    <x v="11"/>
    <n v="49.79251170046799"/>
    <x v="4"/>
    <x v="2"/>
  </r>
  <r>
    <x v="3"/>
    <x v="330"/>
    <n v="3.3333333333333335"/>
    <x v="4"/>
    <x v="2"/>
  </r>
  <r>
    <x v="3"/>
    <x v="14"/>
    <n v="3.9130434782608696"/>
    <x v="4"/>
    <x v="2"/>
  </r>
  <r>
    <x v="3"/>
    <x v="15"/>
    <n v="12.318840579710145"/>
    <x v="4"/>
    <x v="2"/>
  </r>
  <r>
    <x v="3"/>
    <x v="16"/>
    <n v="12.898550724637682"/>
    <x v="4"/>
    <x v="2"/>
  </r>
  <r>
    <x v="3"/>
    <x v="17"/>
    <n v="12.608695652173912"/>
    <x v="4"/>
    <x v="2"/>
  </r>
  <r>
    <x v="3"/>
    <x v="18"/>
    <n v="34.637681159420289"/>
    <x v="4"/>
    <x v="2"/>
  </r>
  <r>
    <x v="3"/>
    <x v="4"/>
    <n v="20.289855072463769"/>
    <x v="4"/>
    <x v="2"/>
  </r>
  <r>
    <x v="3"/>
    <x v="19"/>
    <n v="52710.90909090911"/>
    <x v="4"/>
    <x v="2"/>
  </r>
  <r>
    <x v="0"/>
    <x v="0"/>
    <n v="80"/>
    <x v="5"/>
    <x v="2"/>
  </r>
  <r>
    <x v="0"/>
    <x v="1"/>
    <n v="20"/>
    <x v="5"/>
    <x v="2"/>
  </r>
  <r>
    <x v="1"/>
    <x v="2"/>
    <n v="48.205128205128204"/>
    <x v="5"/>
    <x v="2"/>
  </r>
  <r>
    <x v="1"/>
    <x v="3"/>
    <n v="48.205128205128204"/>
    <x v="5"/>
    <x v="2"/>
  </r>
  <r>
    <x v="1"/>
    <x v="4"/>
    <n v="3.5897435897435899"/>
    <x v="5"/>
    <x v="2"/>
  </r>
  <r>
    <x v="2"/>
    <x v="5"/>
    <n v="7.6923076923076925"/>
    <x v="5"/>
    <x v="2"/>
  </r>
  <r>
    <x v="2"/>
    <x v="6"/>
    <n v="3.0769230769230771"/>
    <x v="5"/>
    <x v="2"/>
  </r>
  <r>
    <x v="2"/>
    <x v="7"/>
    <n v="26.666666666666668"/>
    <x v="5"/>
    <x v="2"/>
  </r>
  <r>
    <x v="2"/>
    <x v="8"/>
    <n v="11.282051282051283"/>
    <x v="5"/>
    <x v="2"/>
  </r>
  <r>
    <x v="2"/>
    <x v="9"/>
    <n v="22.564102564102566"/>
    <x v="5"/>
    <x v="2"/>
  </r>
  <r>
    <x v="2"/>
    <x v="10"/>
    <n v="22.564102564102566"/>
    <x v="5"/>
    <x v="2"/>
  </r>
  <r>
    <x v="2"/>
    <x v="4"/>
    <n v="6.1538461538461542"/>
    <x v="5"/>
    <x v="2"/>
  </r>
  <r>
    <x v="2"/>
    <x v="11"/>
    <n v="48.7049180327869"/>
    <x v="5"/>
    <x v="2"/>
  </r>
  <r>
    <x v="3"/>
    <x v="330"/>
    <n v="4.615384615384615"/>
    <x v="5"/>
    <x v="2"/>
  </r>
  <r>
    <x v="3"/>
    <x v="14"/>
    <n v="4.615384615384615"/>
    <x v="5"/>
    <x v="2"/>
  </r>
  <r>
    <x v="3"/>
    <x v="15"/>
    <n v="17.435897435897434"/>
    <x v="5"/>
    <x v="2"/>
  </r>
  <r>
    <x v="3"/>
    <x v="16"/>
    <n v="14.358974358974359"/>
    <x v="5"/>
    <x v="2"/>
  </r>
  <r>
    <x v="3"/>
    <x v="17"/>
    <n v="15.384615384615385"/>
    <x v="5"/>
    <x v="2"/>
  </r>
  <r>
    <x v="3"/>
    <x v="18"/>
    <n v="29.743589743589745"/>
    <x v="5"/>
    <x v="2"/>
  </r>
  <r>
    <x v="3"/>
    <x v="4"/>
    <n v="13.846153846153847"/>
    <x v="5"/>
    <x v="2"/>
  </r>
  <r>
    <x v="3"/>
    <x v="19"/>
    <n v="49232.142857142877"/>
    <x v="5"/>
    <x v="2"/>
  </r>
  <r>
    <x v="0"/>
    <x v="0"/>
    <n v="99.173553719008268"/>
    <x v="6"/>
    <x v="2"/>
  </r>
  <r>
    <x v="0"/>
    <x v="1"/>
    <n v="0.82644628099173556"/>
    <x v="6"/>
    <x v="2"/>
  </r>
  <r>
    <x v="1"/>
    <x v="2"/>
    <n v="55.371900826446279"/>
    <x v="6"/>
    <x v="2"/>
  </r>
  <r>
    <x v="1"/>
    <x v="3"/>
    <n v="42.148760330578511"/>
    <x v="6"/>
    <x v="2"/>
  </r>
  <r>
    <x v="1"/>
    <x v="4"/>
    <n v="2.4793388429752068"/>
    <x v="6"/>
    <x v="2"/>
  </r>
  <r>
    <x v="2"/>
    <x v="5"/>
    <n v="4.9586776859504136"/>
    <x v="6"/>
    <x v="2"/>
  </r>
  <r>
    <x v="2"/>
    <x v="6"/>
    <n v="4.9586776859504136"/>
    <x v="6"/>
    <x v="2"/>
  </r>
  <r>
    <x v="2"/>
    <x v="7"/>
    <n v="19.008264462809919"/>
    <x v="6"/>
    <x v="2"/>
  </r>
  <r>
    <x v="2"/>
    <x v="8"/>
    <n v="10.743801652892563"/>
    <x v="6"/>
    <x v="2"/>
  </r>
  <r>
    <x v="2"/>
    <x v="9"/>
    <n v="17.355371900826448"/>
    <x v="6"/>
    <x v="2"/>
  </r>
  <r>
    <x v="2"/>
    <x v="10"/>
    <n v="33.884297520661157"/>
    <x v="6"/>
    <x v="2"/>
  </r>
  <r>
    <x v="2"/>
    <x v="4"/>
    <n v="9.0909090909090917"/>
    <x v="6"/>
    <x v="2"/>
  </r>
  <r>
    <x v="2"/>
    <x v="11"/>
    <n v="52.090909090909093"/>
    <x v="6"/>
    <x v="2"/>
  </r>
  <r>
    <x v="3"/>
    <x v="330"/>
    <n v="0"/>
    <x v="6"/>
    <x v="2"/>
  </r>
  <r>
    <x v="3"/>
    <x v="14"/>
    <n v="3.3057851239669422"/>
    <x v="6"/>
    <x v="2"/>
  </r>
  <r>
    <x v="3"/>
    <x v="15"/>
    <n v="7.4380165289256199"/>
    <x v="6"/>
    <x v="2"/>
  </r>
  <r>
    <x v="3"/>
    <x v="16"/>
    <n v="14.049586776859504"/>
    <x v="6"/>
    <x v="2"/>
  </r>
  <r>
    <x v="3"/>
    <x v="17"/>
    <n v="9.9173553719008272"/>
    <x v="6"/>
    <x v="2"/>
  </r>
  <r>
    <x v="3"/>
    <x v="18"/>
    <n v="42.97520661157025"/>
    <x v="6"/>
    <x v="2"/>
  </r>
  <r>
    <x v="3"/>
    <x v="4"/>
    <n v="22.314049586776861"/>
    <x v="6"/>
    <x v="2"/>
  </r>
  <r>
    <x v="3"/>
    <x v="19"/>
    <n v="58085.106382978709"/>
    <x v="6"/>
    <x v="2"/>
  </r>
  <r>
    <x v="0"/>
    <x v="0"/>
    <n v="99.004975124378106"/>
    <x v="7"/>
    <x v="2"/>
  </r>
  <r>
    <x v="0"/>
    <x v="1"/>
    <n v="0.99502487562189057"/>
    <x v="7"/>
    <x v="2"/>
  </r>
  <r>
    <x v="1"/>
    <x v="2"/>
    <n v="46.766169154228855"/>
    <x v="7"/>
    <x v="2"/>
  </r>
  <r>
    <x v="1"/>
    <x v="3"/>
    <n v="49.253731343283583"/>
    <x v="7"/>
    <x v="2"/>
  </r>
  <r>
    <x v="1"/>
    <x v="4"/>
    <n v="3.9800995024875623"/>
    <x v="7"/>
    <x v="2"/>
  </r>
  <r>
    <x v="2"/>
    <x v="5"/>
    <n v="11.940298507462687"/>
    <x v="7"/>
    <x v="2"/>
  </r>
  <r>
    <x v="2"/>
    <x v="6"/>
    <n v="6.9651741293532341"/>
    <x v="7"/>
    <x v="2"/>
  </r>
  <r>
    <x v="2"/>
    <x v="7"/>
    <n v="16.915422885572138"/>
    <x v="7"/>
    <x v="2"/>
  </r>
  <r>
    <x v="2"/>
    <x v="8"/>
    <n v="12.437810945273633"/>
    <x v="7"/>
    <x v="2"/>
  </r>
  <r>
    <x v="2"/>
    <x v="9"/>
    <n v="15.920398009950249"/>
    <x v="7"/>
    <x v="2"/>
  </r>
  <r>
    <x v="2"/>
    <x v="10"/>
    <n v="28.35820895522388"/>
    <x v="7"/>
    <x v="2"/>
  </r>
  <r>
    <x v="2"/>
    <x v="4"/>
    <n v="7.4626865671641793"/>
    <x v="7"/>
    <x v="2"/>
  </r>
  <r>
    <x v="2"/>
    <x v="11"/>
    <n v="49.381720430107556"/>
    <x v="7"/>
    <x v="2"/>
  </r>
  <r>
    <x v="3"/>
    <x v="330"/>
    <n v="5.9701492537313436"/>
    <x v="7"/>
    <x v="2"/>
  </r>
  <r>
    <x v="3"/>
    <x v="14"/>
    <n v="4.4776119402985071"/>
    <x v="7"/>
    <x v="2"/>
  </r>
  <r>
    <x v="3"/>
    <x v="15"/>
    <n v="13.930348258706468"/>
    <x v="7"/>
    <x v="2"/>
  </r>
  <r>
    <x v="3"/>
    <x v="16"/>
    <n v="11.940298507462687"/>
    <x v="7"/>
    <x v="2"/>
  </r>
  <r>
    <x v="3"/>
    <x v="17"/>
    <n v="15.920398009950249"/>
    <x v="7"/>
    <x v="2"/>
  </r>
  <r>
    <x v="3"/>
    <x v="18"/>
    <n v="23.383084577114428"/>
    <x v="7"/>
    <x v="2"/>
  </r>
  <r>
    <x v="3"/>
    <x v="4"/>
    <n v="24.378109452736318"/>
    <x v="7"/>
    <x v="2"/>
  </r>
  <r>
    <x v="3"/>
    <x v="19"/>
    <n v="47822.368421052612"/>
    <x v="7"/>
    <x v="2"/>
  </r>
  <r>
    <x v="0"/>
    <x v="0"/>
    <n v="100"/>
    <x v="8"/>
    <x v="2"/>
  </r>
  <r>
    <x v="0"/>
    <x v="1"/>
    <n v="0"/>
    <x v="8"/>
    <x v="2"/>
  </r>
  <r>
    <x v="1"/>
    <x v="2"/>
    <n v="57.225433526011564"/>
    <x v="8"/>
    <x v="2"/>
  </r>
  <r>
    <x v="1"/>
    <x v="3"/>
    <n v="39.884393063583815"/>
    <x v="8"/>
    <x v="2"/>
  </r>
  <r>
    <x v="1"/>
    <x v="4"/>
    <n v="2.8901734104046244"/>
    <x v="8"/>
    <x v="2"/>
  </r>
  <r>
    <x v="2"/>
    <x v="5"/>
    <n v="4.6242774566473992"/>
    <x v="8"/>
    <x v="2"/>
  </r>
  <r>
    <x v="2"/>
    <x v="6"/>
    <n v="2.8901734104046244"/>
    <x v="8"/>
    <x v="2"/>
  </r>
  <r>
    <x v="2"/>
    <x v="7"/>
    <n v="30.635838150289018"/>
    <x v="8"/>
    <x v="2"/>
  </r>
  <r>
    <x v="2"/>
    <x v="8"/>
    <n v="10.404624277456648"/>
    <x v="8"/>
    <x v="2"/>
  </r>
  <r>
    <x v="2"/>
    <x v="9"/>
    <n v="19.075144508670519"/>
    <x v="8"/>
    <x v="2"/>
  </r>
  <r>
    <x v="2"/>
    <x v="10"/>
    <n v="26.01156069364162"/>
    <x v="8"/>
    <x v="2"/>
  </r>
  <r>
    <x v="2"/>
    <x v="4"/>
    <n v="6.3583815028901736"/>
    <x v="8"/>
    <x v="2"/>
  </r>
  <r>
    <x v="2"/>
    <x v="11"/>
    <n v="49.932098765432094"/>
    <x v="8"/>
    <x v="2"/>
  </r>
  <r>
    <x v="3"/>
    <x v="330"/>
    <n v="1.1560693641618498"/>
    <x v="8"/>
    <x v="2"/>
  </r>
  <r>
    <x v="3"/>
    <x v="14"/>
    <n v="2.8901734104046244"/>
    <x v="8"/>
    <x v="2"/>
  </r>
  <r>
    <x v="3"/>
    <x v="15"/>
    <n v="8.0924855491329488"/>
    <x v="8"/>
    <x v="2"/>
  </r>
  <r>
    <x v="3"/>
    <x v="16"/>
    <n v="11.560693641618498"/>
    <x v="8"/>
    <x v="2"/>
  </r>
  <r>
    <x v="3"/>
    <x v="17"/>
    <n v="7.5144508670520231"/>
    <x v="8"/>
    <x v="2"/>
  </r>
  <r>
    <x v="3"/>
    <x v="18"/>
    <n v="47.398843930635842"/>
    <x v="8"/>
    <x v="2"/>
  </r>
  <r>
    <x v="3"/>
    <x v="4"/>
    <n v="21.387283236994218"/>
    <x v="8"/>
    <x v="2"/>
  </r>
  <r>
    <x v="3"/>
    <x v="19"/>
    <n v="58757.352941176468"/>
    <x v="8"/>
    <x v="2"/>
  </r>
  <r>
    <x v="0"/>
    <x v="0"/>
    <n v="99.447513812154696"/>
    <x v="9"/>
    <x v="2"/>
  </r>
  <r>
    <x v="0"/>
    <x v="1"/>
    <n v="0.5524861878453039"/>
    <x v="9"/>
    <x v="2"/>
  </r>
  <r>
    <x v="1"/>
    <x v="2"/>
    <n v="48.618784530386741"/>
    <x v="9"/>
    <x v="2"/>
  </r>
  <r>
    <x v="1"/>
    <x v="3"/>
    <n v="50.828729281767956"/>
    <x v="9"/>
    <x v="2"/>
  </r>
  <r>
    <x v="1"/>
    <x v="4"/>
    <n v="0.5524861878453039"/>
    <x v="9"/>
    <x v="2"/>
  </r>
  <r>
    <x v="2"/>
    <x v="5"/>
    <n v="11.049723756906078"/>
    <x v="9"/>
    <x v="2"/>
  </r>
  <r>
    <x v="2"/>
    <x v="6"/>
    <n v="7.7348066298342539"/>
    <x v="9"/>
    <x v="2"/>
  </r>
  <r>
    <x v="2"/>
    <x v="7"/>
    <n v="22.099447513812155"/>
    <x v="9"/>
    <x v="2"/>
  </r>
  <r>
    <x v="2"/>
    <x v="8"/>
    <n v="10.497237569060774"/>
    <x v="9"/>
    <x v="2"/>
  </r>
  <r>
    <x v="2"/>
    <x v="9"/>
    <n v="22.099447513812155"/>
    <x v="9"/>
    <x v="2"/>
  </r>
  <r>
    <x v="2"/>
    <x v="10"/>
    <n v="23.204419889502763"/>
    <x v="9"/>
    <x v="2"/>
  </r>
  <r>
    <x v="2"/>
    <x v="4"/>
    <n v="3.3149171270718232"/>
    <x v="9"/>
    <x v="2"/>
  </r>
  <r>
    <x v="2"/>
    <x v="11"/>
    <n v="47.354285714285709"/>
    <x v="9"/>
    <x v="2"/>
  </r>
  <r>
    <x v="3"/>
    <x v="330"/>
    <n v="6.0773480662983426"/>
    <x v="9"/>
    <x v="2"/>
  </r>
  <r>
    <x v="3"/>
    <x v="14"/>
    <n v="5.5248618784530388"/>
    <x v="9"/>
    <x v="2"/>
  </r>
  <r>
    <x v="3"/>
    <x v="15"/>
    <n v="14.917127071823204"/>
    <x v="9"/>
    <x v="2"/>
  </r>
  <r>
    <x v="3"/>
    <x v="16"/>
    <n v="12.707182320441989"/>
    <x v="9"/>
    <x v="2"/>
  </r>
  <r>
    <x v="3"/>
    <x v="17"/>
    <n v="9.94475138121547"/>
    <x v="9"/>
    <x v="2"/>
  </r>
  <r>
    <x v="3"/>
    <x v="18"/>
    <n v="26.519337016574585"/>
    <x v="9"/>
    <x v="2"/>
  </r>
  <r>
    <x v="3"/>
    <x v="4"/>
    <n v="24.30939226519337"/>
    <x v="9"/>
    <x v="2"/>
  </r>
  <r>
    <x v="3"/>
    <x v="19"/>
    <n v="47620.437956204361"/>
    <x v="9"/>
    <x v="2"/>
  </r>
  <r>
    <x v="0"/>
    <x v="0"/>
    <n v="91.946308724832221"/>
    <x v="10"/>
    <x v="2"/>
  </r>
  <r>
    <x v="0"/>
    <x v="1"/>
    <n v="8.053691275167786"/>
    <x v="10"/>
    <x v="2"/>
  </r>
  <r>
    <x v="1"/>
    <x v="2"/>
    <n v="54.36241610738255"/>
    <x v="10"/>
    <x v="2"/>
  </r>
  <r>
    <x v="1"/>
    <x v="3"/>
    <n v="42.281879194630875"/>
    <x v="10"/>
    <x v="2"/>
  </r>
  <r>
    <x v="1"/>
    <x v="4"/>
    <n v="3.3557046979865772"/>
    <x v="10"/>
    <x v="2"/>
  </r>
  <r>
    <x v="2"/>
    <x v="5"/>
    <n v="6.0402684563758386"/>
    <x v="10"/>
    <x v="2"/>
  </r>
  <r>
    <x v="2"/>
    <x v="6"/>
    <n v="10.067114093959731"/>
    <x v="10"/>
    <x v="2"/>
  </r>
  <r>
    <x v="2"/>
    <x v="7"/>
    <n v="18.120805369127517"/>
    <x v="10"/>
    <x v="2"/>
  </r>
  <r>
    <x v="2"/>
    <x v="8"/>
    <n v="10.738255033557047"/>
    <x v="10"/>
    <x v="2"/>
  </r>
  <r>
    <x v="2"/>
    <x v="9"/>
    <n v="22.14765100671141"/>
    <x v="10"/>
    <x v="2"/>
  </r>
  <r>
    <x v="2"/>
    <x v="10"/>
    <n v="28.859060402684563"/>
    <x v="10"/>
    <x v="2"/>
  </r>
  <r>
    <x v="2"/>
    <x v="4"/>
    <n v="4.026845637583893"/>
    <x v="10"/>
    <x v="2"/>
  </r>
  <r>
    <x v="2"/>
    <x v="11"/>
    <n v="50.468531468531488"/>
    <x v="10"/>
    <x v="2"/>
  </r>
  <r>
    <x v="3"/>
    <x v="330"/>
    <n v="7.3825503355704694"/>
    <x v="10"/>
    <x v="2"/>
  </r>
  <r>
    <x v="3"/>
    <x v="14"/>
    <n v="5.3691275167785237"/>
    <x v="10"/>
    <x v="2"/>
  </r>
  <r>
    <x v="3"/>
    <x v="15"/>
    <n v="12.080536912751677"/>
    <x v="10"/>
    <x v="2"/>
  </r>
  <r>
    <x v="3"/>
    <x v="16"/>
    <n v="22.14765100671141"/>
    <x v="10"/>
    <x v="2"/>
  </r>
  <r>
    <x v="3"/>
    <x v="17"/>
    <n v="11.409395973154362"/>
    <x v="10"/>
    <x v="2"/>
  </r>
  <r>
    <x v="3"/>
    <x v="18"/>
    <n v="22.14765100671141"/>
    <x v="10"/>
    <x v="2"/>
  </r>
  <r>
    <x v="3"/>
    <x v="4"/>
    <n v="19.463087248322147"/>
    <x v="10"/>
    <x v="2"/>
  </r>
  <r>
    <x v="3"/>
    <x v="19"/>
    <n v="45816.666666666664"/>
    <x v="10"/>
    <x v="2"/>
  </r>
  <r>
    <x v="0"/>
    <x v="0"/>
    <n v="97.986577181208048"/>
    <x v="11"/>
    <x v="2"/>
  </r>
  <r>
    <x v="0"/>
    <x v="1"/>
    <n v="2.0134228187919465"/>
    <x v="11"/>
    <x v="2"/>
  </r>
  <r>
    <x v="1"/>
    <x v="2"/>
    <n v="65.100671140939596"/>
    <x v="11"/>
    <x v="2"/>
  </r>
  <r>
    <x v="1"/>
    <x v="3"/>
    <n v="34.228187919463089"/>
    <x v="11"/>
    <x v="2"/>
  </r>
  <r>
    <x v="1"/>
    <x v="4"/>
    <n v="0.67114093959731547"/>
    <x v="11"/>
    <x v="2"/>
  </r>
  <r>
    <x v="2"/>
    <x v="5"/>
    <n v="6.0402684563758386"/>
    <x v="11"/>
    <x v="2"/>
  </r>
  <r>
    <x v="2"/>
    <x v="6"/>
    <n v="7.3825503355704694"/>
    <x v="11"/>
    <x v="2"/>
  </r>
  <r>
    <x v="2"/>
    <x v="7"/>
    <n v="17.449664429530202"/>
    <x v="11"/>
    <x v="2"/>
  </r>
  <r>
    <x v="2"/>
    <x v="8"/>
    <n v="14.093959731543624"/>
    <x v="11"/>
    <x v="2"/>
  </r>
  <r>
    <x v="2"/>
    <x v="9"/>
    <n v="23.48993288590604"/>
    <x v="11"/>
    <x v="2"/>
  </r>
  <r>
    <x v="2"/>
    <x v="10"/>
    <n v="29.530201342281877"/>
    <x v="11"/>
    <x v="2"/>
  </r>
  <r>
    <x v="2"/>
    <x v="4"/>
    <n v="2.0134228187919465"/>
    <x v="11"/>
    <x v="2"/>
  </r>
  <r>
    <x v="2"/>
    <x v="11"/>
    <n v="51.109589041095909"/>
    <x v="11"/>
    <x v="2"/>
  </r>
  <r>
    <x v="3"/>
    <x v="330"/>
    <n v="4.6979865771812079"/>
    <x v="11"/>
    <x v="2"/>
  </r>
  <r>
    <x v="3"/>
    <x v="14"/>
    <n v="8.053691275167786"/>
    <x v="11"/>
    <x v="2"/>
  </r>
  <r>
    <x v="3"/>
    <x v="15"/>
    <n v="16.778523489932887"/>
    <x v="11"/>
    <x v="2"/>
  </r>
  <r>
    <x v="3"/>
    <x v="16"/>
    <n v="10.067114093959731"/>
    <x v="11"/>
    <x v="2"/>
  </r>
  <r>
    <x v="3"/>
    <x v="17"/>
    <n v="11.409395973154362"/>
    <x v="11"/>
    <x v="2"/>
  </r>
  <r>
    <x v="3"/>
    <x v="18"/>
    <n v="22.14765100671141"/>
    <x v="11"/>
    <x v="2"/>
  </r>
  <r>
    <x v="3"/>
    <x v="4"/>
    <n v="26.845637583892618"/>
    <x v="11"/>
    <x v="2"/>
  </r>
  <r>
    <x v="3"/>
    <x v="19"/>
    <n v="45834.862385321125"/>
    <x v="11"/>
    <x v="2"/>
  </r>
  <r>
    <x v="0"/>
    <x v="0"/>
    <n v="98.305084745762713"/>
    <x v="12"/>
    <x v="2"/>
  </r>
  <r>
    <x v="0"/>
    <x v="1"/>
    <n v="1.6949152542372881"/>
    <x v="12"/>
    <x v="2"/>
  </r>
  <r>
    <x v="1"/>
    <x v="2"/>
    <n v="59.322033898305087"/>
    <x v="12"/>
    <x v="2"/>
  </r>
  <r>
    <x v="1"/>
    <x v="3"/>
    <n v="38.983050847457626"/>
    <x v="12"/>
    <x v="2"/>
  </r>
  <r>
    <x v="1"/>
    <x v="4"/>
    <n v="1.6949152542372881"/>
    <x v="12"/>
    <x v="2"/>
  </r>
  <r>
    <x v="2"/>
    <x v="5"/>
    <n v="5.9322033898305087"/>
    <x v="12"/>
    <x v="2"/>
  </r>
  <r>
    <x v="2"/>
    <x v="6"/>
    <n v="7.6271186440677967"/>
    <x v="12"/>
    <x v="2"/>
  </r>
  <r>
    <x v="2"/>
    <x v="7"/>
    <n v="28.8135593220339"/>
    <x v="12"/>
    <x v="2"/>
  </r>
  <r>
    <x v="2"/>
    <x v="8"/>
    <n v="9.3220338983050848"/>
    <x v="12"/>
    <x v="2"/>
  </r>
  <r>
    <x v="2"/>
    <x v="9"/>
    <n v="13.559322033898304"/>
    <x v="12"/>
    <x v="2"/>
  </r>
  <r>
    <x v="2"/>
    <x v="10"/>
    <n v="30.508474576271187"/>
    <x v="12"/>
    <x v="2"/>
  </r>
  <r>
    <x v="2"/>
    <x v="4"/>
    <n v="4.2372881355932206"/>
    <x v="12"/>
    <x v="2"/>
  </r>
  <r>
    <x v="2"/>
    <x v="11"/>
    <n v="49.433628318584077"/>
    <x v="12"/>
    <x v="2"/>
  </r>
  <r>
    <x v="3"/>
    <x v="330"/>
    <n v="5.0847457627118642"/>
    <x v="12"/>
    <x v="2"/>
  </r>
  <r>
    <x v="3"/>
    <x v="14"/>
    <n v="11.864406779661017"/>
    <x v="12"/>
    <x v="2"/>
  </r>
  <r>
    <x v="3"/>
    <x v="15"/>
    <n v="27.966101694915253"/>
    <x v="12"/>
    <x v="2"/>
  </r>
  <r>
    <x v="3"/>
    <x v="16"/>
    <n v="10.169491525423728"/>
    <x v="12"/>
    <x v="2"/>
  </r>
  <r>
    <x v="3"/>
    <x v="17"/>
    <n v="11.864406779661017"/>
    <x v="12"/>
    <x v="2"/>
  </r>
  <r>
    <x v="3"/>
    <x v="18"/>
    <n v="16.101694915254239"/>
    <x v="12"/>
    <x v="2"/>
  </r>
  <r>
    <x v="3"/>
    <x v="4"/>
    <n v="16.949152542372882"/>
    <x v="12"/>
    <x v="2"/>
  </r>
  <r>
    <x v="3"/>
    <x v="19"/>
    <n v="40530.612244897951"/>
    <x v="12"/>
    <x v="2"/>
  </r>
  <r>
    <x v="0"/>
    <x v="0"/>
    <n v="97.402597402597408"/>
    <x v="13"/>
    <x v="2"/>
  </r>
  <r>
    <x v="0"/>
    <x v="1"/>
    <n v="2.5974025974025974"/>
    <x v="13"/>
    <x v="2"/>
  </r>
  <r>
    <x v="1"/>
    <x v="2"/>
    <n v="55.844155844155843"/>
    <x v="13"/>
    <x v="2"/>
  </r>
  <r>
    <x v="1"/>
    <x v="3"/>
    <n v="41.558441558441558"/>
    <x v="13"/>
    <x v="2"/>
  </r>
  <r>
    <x v="1"/>
    <x v="4"/>
    <n v="2.5974025974025974"/>
    <x v="13"/>
    <x v="2"/>
  </r>
  <r>
    <x v="2"/>
    <x v="5"/>
    <n v="20.779220779220779"/>
    <x v="13"/>
    <x v="2"/>
  </r>
  <r>
    <x v="2"/>
    <x v="6"/>
    <n v="9.0909090909090917"/>
    <x v="13"/>
    <x v="2"/>
  </r>
  <r>
    <x v="2"/>
    <x v="7"/>
    <n v="23.376623376623378"/>
    <x v="13"/>
    <x v="2"/>
  </r>
  <r>
    <x v="2"/>
    <x v="8"/>
    <n v="5.1948051948051948"/>
    <x v="13"/>
    <x v="2"/>
  </r>
  <r>
    <x v="2"/>
    <x v="9"/>
    <n v="19.480519480519479"/>
    <x v="13"/>
    <x v="2"/>
  </r>
  <r>
    <x v="2"/>
    <x v="10"/>
    <n v="16.883116883116884"/>
    <x v="13"/>
    <x v="2"/>
  </r>
  <r>
    <x v="2"/>
    <x v="4"/>
    <n v="5.1948051948051948"/>
    <x v="13"/>
    <x v="2"/>
  </r>
  <r>
    <x v="2"/>
    <x v="11"/>
    <n v="43.356164383561641"/>
    <x v="13"/>
    <x v="2"/>
  </r>
  <r>
    <x v="3"/>
    <x v="330"/>
    <n v="2.5974025974025974"/>
    <x v="13"/>
    <x v="2"/>
  </r>
  <r>
    <x v="3"/>
    <x v="14"/>
    <n v="5.1948051948051948"/>
    <x v="13"/>
    <x v="2"/>
  </r>
  <r>
    <x v="3"/>
    <x v="15"/>
    <n v="5.1948051948051948"/>
    <x v="13"/>
    <x v="2"/>
  </r>
  <r>
    <x v="3"/>
    <x v="16"/>
    <n v="22.077922077922079"/>
    <x v="13"/>
    <x v="2"/>
  </r>
  <r>
    <x v="3"/>
    <x v="17"/>
    <n v="9.0909090909090917"/>
    <x v="13"/>
    <x v="2"/>
  </r>
  <r>
    <x v="3"/>
    <x v="18"/>
    <n v="31.168831168831169"/>
    <x v="13"/>
    <x v="2"/>
  </r>
  <r>
    <x v="3"/>
    <x v="4"/>
    <n v="24.675324675324674"/>
    <x v="13"/>
    <x v="2"/>
  </r>
  <r>
    <x v="3"/>
    <x v="19"/>
    <n v="52482.758620689681"/>
    <x v="13"/>
    <x v="2"/>
  </r>
  <r>
    <x v="0"/>
    <x v="0"/>
    <n v="96.428571428571431"/>
    <x v="14"/>
    <x v="2"/>
  </r>
  <r>
    <x v="0"/>
    <x v="1"/>
    <n v="3.5714285714285716"/>
    <x v="14"/>
    <x v="2"/>
  </r>
  <r>
    <x v="1"/>
    <x v="2"/>
    <n v="48.80952380952381"/>
    <x v="14"/>
    <x v="2"/>
  </r>
  <r>
    <x v="1"/>
    <x v="3"/>
    <n v="48.80952380952381"/>
    <x v="14"/>
    <x v="2"/>
  </r>
  <r>
    <x v="1"/>
    <x v="4"/>
    <n v="2.3809523809523809"/>
    <x v="14"/>
    <x v="2"/>
  </r>
  <r>
    <x v="2"/>
    <x v="5"/>
    <n v="4.7619047619047619"/>
    <x v="14"/>
    <x v="2"/>
  </r>
  <r>
    <x v="2"/>
    <x v="6"/>
    <n v="10.714285714285714"/>
    <x v="14"/>
    <x v="2"/>
  </r>
  <r>
    <x v="2"/>
    <x v="7"/>
    <n v="25"/>
    <x v="14"/>
    <x v="2"/>
  </r>
  <r>
    <x v="2"/>
    <x v="8"/>
    <n v="13.095238095238095"/>
    <x v="14"/>
    <x v="2"/>
  </r>
  <r>
    <x v="2"/>
    <x v="9"/>
    <n v="20.238095238095237"/>
    <x v="14"/>
    <x v="2"/>
  </r>
  <r>
    <x v="2"/>
    <x v="10"/>
    <n v="13.095238095238095"/>
    <x v="14"/>
    <x v="2"/>
  </r>
  <r>
    <x v="2"/>
    <x v="4"/>
    <n v="13.095238095238095"/>
    <x v="14"/>
    <x v="2"/>
  </r>
  <r>
    <x v="2"/>
    <x v="11"/>
    <n v="45.931506849315063"/>
    <x v="14"/>
    <x v="2"/>
  </r>
  <r>
    <x v="3"/>
    <x v="330"/>
    <n v="1.1904761904761905"/>
    <x v="14"/>
    <x v="2"/>
  </r>
  <r>
    <x v="3"/>
    <x v="14"/>
    <n v="0"/>
    <x v="14"/>
    <x v="2"/>
  </r>
  <r>
    <x v="3"/>
    <x v="15"/>
    <n v="4.7619047619047619"/>
    <x v="14"/>
    <x v="2"/>
  </r>
  <r>
    <x v="3"/>
    <x v="16"/>
    <n v="11.904761904761905"/>
    <x v="14"/>
    <x v="2"/>
  </r>
  <r>
    <x v="3"/>
    <x v="17"/>
    <n v="20.238095238095237"/>
    <x v="14"/>
    <x v="2"/>
  </r>
  <r>
    <x v="3"/>
    <x v="18"/>
    <n v="41.666666666666664"/>
    <x v="14"/>
    <x v="2"/>
  </r>
  <r>
    <x v="3"/>
    <x v="4"/>
    <n v="20.238095238095237"/>
    <x v="14"/>
    <x v="2"/>
  </r>
  <r>
    <x v="3"/>
    <x v="19"/>
    <n v="59522.388059701494"/>
    <x v="14"/>
    <x v="2"/>
  </r>
  <r>
    <x v="0"/>
    <x v="0"/>
    <n v="95.6989247311828"/>
    <x v="15"/>
    <x v="2"/>
  </r>
  <r>
    <x v="0"/>
    <x v="1"/>
    <n v="4.301075268817204"/>
    <x v="15"/>
    <x v="2"/>
  </r>
  <r>
    <x v="1"/>
    <x v="2"/>
    <n v="35.483870967741936"/>
    <x v="15"/>
    <x v="2"/>
  </r>
  <r>
    <x v="1"/>
    <x v="3"/>
    <n v="61.29032258064516"/>
    <x v="15"/>
    <x v="2"/>
  </r>
  <r>
    <x v="1"/>
    <x v="4"/>
    <n v="3.225806451612903"/>
    <x v="15"/>
    <x v="2"/>
  </r>
  <r>
    <x v="2"/>
    <x v="5"/>
    <n v="12.903225806451612"/>
    <x v="15"/>
    <x v="2"/>
  </r>
  <r>
    <x v="2"/>
    <x v="6"/>
    <n v="10.75268817204301"/>
    <x v="15"/>
    <x v="2"/>
  </r>
  <r>
    <x v="2"/>
    <x v="7"/>
    <n v="37.634408602150536"/>
    <x v="15"/>
    <x v="2"/>
  </r>
  <r>
    <x v="2"/>
    <x v="8"/>
    <n v="15.053763440860216"/>
    <x v="15"/>
    <x v="2"/>
  </r>
  <r>
    <x v="2"/>
    <x v="9"/>
    <n v="11.827956989247312"/>
    <x v="15"/>
    <x v="2"/>
  </r>
  <r>
    <x v="2"/>
    <x v="10"/>
    <n v="3.225806451612903"/>
    <x v="15"/>
    <x v="2"/>
  </r>
  <r>
    <x v="2"/>
    <x v="4"/>
    <n v="8.6021505376344081"/>
    <x v="15"/>
    <x v="2"/>
  </r>
  <r>
    <x v="2"/>
    <x v="11"/>
    <n v="39.117647058823522"/>
    <x v="15"/>
    <x v="2"/>
  </r>
  <r>
    <x v="3"/>
    <x v="330"/>
    <n v="17.204301075268816"/>
    <x v="15"/>
    <x v="2"/>
  </r>
  <r>
    <x v="3"/>
    <x v="14"/>
    <n v="15.053763440860216"/>
    <x v="15"/>
    <x v="2"/>
  </r>
  <r>
    <x v="3"/>
    <x v="15"/>
    <n v="12.903225806451612"/>
    <x v="15"/>
    <x v="2"/>
  </r>
  <r>
    <x v="3"/>
    <x v="16"/>
    <n v="20.43010752688172"/>
    <x v="15"/>
    <x v="2"/>
  </r>
  <r>
    <x v="3"/>
    <x v="17"/>
    <n v="9.67741935483871"/>
    <x v="15"/>
    <x v="2"/>
  </r>
  <r>
    <x v="3"/>
    <x v="18"/>
    <n v="6.4516129032258061"/>
    <x v="15"/>
    <x v="2"/>
  </r>
  <r>
    <x v="3"/>
    <x v="4"/>
    <n v="18.27956989247312"/>
    <x v="15"/>
    <x v="2"/>
  </r>
  <r>
    <x v="3"/>
    <x v="19"/>
    <n v="33289.473684210534"/>
    <x v="15"/>
    <x v="2"/>
  </r>
  <r>
    <x v="0"/>
    <x v="0"/>
    <n v="83.522727272727266"/>
    <x v="16"/>
    <x v="2"/>
  </r>
  <r>
    <x v="0"/>
    <x v="1"/>
    <n v="16.477272727272727"/>
    <x v="16"/>
    <x v="2"/>
  </r>
  <r>
    <x v="1"/>
    <x v="2"/>
    <n v="51.704545454545453"/>
    <x v="16"/>
    <x v="2"/>
  </r>
  <r>
    <x v="1"/>
    <x v="3"/>
    <n v="44.31818181818182"/>
    <x v="16"/>
    <x v="2"/>
  </r>
  <r>
    <x v="1"/>
    <x v="4"/>
    <n v="3.9772727272727271"/>
    <x v="16"/>
    <x v="2"/>
  </r>
  <r>
    <x v="2"/>
    <x v="5"/>
    <n v="9.6590909090909083"/>
    <x v="16"/>
    <x v="2"/>
  </r>
  <r>
    <x v="2"/>
    <x v="6"/>
    <n v="22.727272727272727"/>
    <x v="16"/>
    <x v="2"/>
  </r>
  <r>
    <x v="2"/>
    <x v="7"/>
    <n v="27.272727272727273"/>
    <x v="16"/>
    <x v="2"/>
  </r>
  <r>
    <x v="2"/>
    <x v="8"/>
    <n v="7.3863636363636367"/>
    <x v="16"/>
    <x v="2"/>
  </r>
  <r>
    <x v="2"/>
    <x v="9"/>
    <n v="14.204545454545455"/>
    <x v="16"/>
    <x v="2"/>
  </r>
  <r>
    <x v="2"/>
    <x v="10"/>
    <n v="15.909090909090908"/>
    <x v="16"/>
    <x v="2"/>
  </r>
  <r>
    <x v="2"/>
    <x v="4"/>
    <n v="2.8409090909090908"/>
    <x v="16"/>
    <x v="2"/>
  </r>
  <r>
    <x v="2"/>
    <x v="11"/>
    <n v="41.725146198830402"/>
    <x v="16"/>
    <x v="2"/>
  </r>
  <r>
    <x v="3"/>
    <x v="330"/>
    <n v="15.909090909090908"/>
    <x v="16"/>
    <x v="2"/>
  </r>
  <r>
    <x v="3"/>
    <x v="14"/>
    <n v="11.363636363636363"/>
    <x v="16"/>
    <x v="2"/>
  </r>
  <r>
    <x v="3"/>
    <x v="15"/>
    <n v="8.5227272727272734"/>
    <x v="16"/>
    <x v="2"/>
  </r>
  <r>
    <x v="3"/>
    <x v="16"/>
    <n v="9.6590909090909083"/>
    <x v="16"/>
    <x v="2"/>
  </r>
  <r>
    <x v="3"/>
    <x v="17"/>
    <n v="7.9545454545454541"/>
    <x v="16"/>
    <x v="2"/>
  </r>
  <r>
    <x v="3"/>
    <x v="18"/>
    <n v="19.886363636363637"/>
    <x v="16"/>
    <x v="2"/>
  </r>
  <r>
    <x v="3"/>
    <x v="4"/>
    <n v="26.704545454545453"/>
    <x v="16"/>
    <x v="2"/>
  </r>
  <r>
    <x v="3"/>
    <x v="19"/>
    <n v="39844.961240310084"/>
    <x v="16"/>
    <x v="2"/>
  </r>
  <r>
    <x v="0"/>
    <x v="0"/>
    <n v="92.242833052276566"/>
    <x v="17"/>
    <x v="2"/>
  </r>
  <r>
    <x v="0"/>
    <x v="1"/>
    <n v="7.75716694772344"/>
    <x v="17"/>
    <x v="3"/>
  </r>
  <r>
    <x v="1"/>
    <x v="2"/>
    <n v="49.915682967959526"/>
    <x v="17"/>
    <x v="3"/>
  </r>
  <r>
    <x v="1"/>
    <x v="3"/>
    <n v="48.566610455311974"/>
    <x v="17"/>
    <x v="3"/>
  </r>
  <r>
    <x v="1"/>
    <x v="4"/>
    <n v="1.5177065767284992"/>
    <x v="17"/>
    <x v="3"/>
  </r>
  <r>
    <x v="2"/>
    <x v="5"/>
    <n v="10.286677908937605"/>
    <x v="17"/>
    <x v="3"/>
  </r>
  <r>
    <x v="2"/>
    <x v="6"/>
    <n v="9.5934045343826124"/>
    <x v="17"/>
    <x v="3"/>
  </r>
  <r>
    <x v="2"/>
    <x v="7"/>
    <n v="26.119542814315157"/>
    <x v="17"/>
    <x v="3"/>
  </r>
  <r>
    <x v="2"/>
    <x v="8"/>
    <n v="9.4435075885328832"/>
    <x v="17"/>
    <x v="3"/>
  </r>
  <r>
    <x v="2"/>
    <x v="9"/>
    <n v="20.236087689713322"/>
    <x v="17"/>
    <x v="3"/>
  </r>
  <r>
    <x v="2"/>
    <x v="10"/>
    <n v="19.524077196927113"/>
    <x v="17"/>
    <x v="3"/>
  </r>
  <r>
    <x v="2"/>
    <x v="4"/>
    <n v="4.7967022671913062"/>
    <x v="17"/>
    <x v="3"/>
  </r>
  <r>
    <x v="2"/>
    <x v="11"/>
    <n v="45.926982877386394"/>
    <x v="17"/>
    <x v="3"/>
  </r>
  <r>
    <x v="3"/>
    <x v="330"/>
    <n v="10.08056960839423"/>
    <x v="17"/>
    <x v="3"/>
  </r>
  <r>
    <x v="3"/>
    <x v="14"/>
    <n v="7.0638935731684471"/>
    <x v="17"/>
    <x v="3"/>
  </r>
  <r>
    <x v="3"/>
    <x v="15"/>
    <n v="14.427581038036349"/>
    <x v="17"/>
    <x v="3"/>
  </r>
  <r>
    <x v="3"/>
    <x v="16"/>
    <n v="13.528199362937981"/>
    <x v="17"/>
    <x v="3"/>
  </r>
  <r>
    <x v="3"/>
    <x v="17"/>
    <n v="11.973018549747049"/>
    <x v="17"/>
    <x v="3"/>
  </r>
  <r>
    <x v="3"/>
    <x v="18"/>
    <n v="26.025857223159079"/>
    <x v="17"/>
    <x v="3"/>
  </r>
  <r>
    <x v="3"/>
    <x v="4"/>
    <n v="16.900880644556867"/>
    <x v="17"/>
    <x v="3"/>
  </r>
  <r>
    <x v="3"/>
    <x v="19"/>
    <n v="42886.814205185998"/>
    <x v="17"/>
    <x v="3"/>
  </r>
  <r>
    <x v="0"/>
    <x v="0"/>
    <n v="68.277680140597539"/>
    <x v="1"/>
    <x v="3"/>
  </r>
  <r>
    <x v="0"/>
    <x v="1"/>
    <n v="31.722319859402461"/>
    <x v="1"/>
    <x v="3"/>
  </r>
  <r>
    <x v="1"/>
    <x v="2"/>
    <n v="51.142355008787348"/>
    <x v="1"/>
    <x v="3"/>
  </r>
  <r>
    <x v="1"/>
    <x v="3"/>
    <n v="48.066783831282955"/>
    <x v="1"/>
    <x v="3"/>
  </r>
  <r>
    <x v="1"/>
    <x v="4"/>
    <n v="0.79086115992970119"/>
    <x v="1"/>
    <x v="3"/>
  </r>
  <r>
    <x v="2"/>
    <x v="5"/>
    <n v="16.256590509666079"/>
    <x v="1"/>
    <x v="3"/>
  </r>
  <r>
    <x v="2"/>
    <x v="6"/>
    <n v="19.595782073813709"/>
    <x v="1"/>
    <x v="3"/>
  </r>
  <r>
    <x v="2"/>
    <x v="7"/>
    <n v="35.588752196836552"/>
    <x v="1"/>
    <x v="3"/>
  </r>
  <r>
    <x v="2"/>
    <x v="8"/>
    <n v="7.5571177504393674"/>
    <x v="1"/>
    <x v="3"/>
  </r>
  <r>
    <x v="2"/>
    <x v="9"/>
    <n v="9.7539543057996489"/>
    <x v="1"/>
    <x v="3"/>
  </r>
  <r>
    <x v="2"/>
    <x v="10"/>
    <n v="9.4903339191564147"/>
    <x v="1"/>
    <x v="3"/>
  </r>
  <r>
    <x v="2"/>
    <x v="4"/>
    <n v="1.7574692442882249"/>
    <x v="1"/>
    <x v="3"/>
  </r>
  <r>
    <x v="2"/>
    <x v="11"/>
    <n v="38.140429338103772"/>
    <x v="1"/>
    <x v="3"/>
  </r>
  <r>
    <x v="3"/>
    <x v="330"/>
    <n v="19.859402460456941"/>
    <x v="1"/>
    <x v="3"/>
  </r>
  <r>
    <x v="3"/>
    <x v="14"/>
    <n v="12.653778558875219"/>
    <x v="1"/>
    <x v="3"/>
  </r>
  <r>
    <x v="3"/>
    <x v="15"/>
    <n v="20.650263620386642"/>
    <x v="1"/>
    <x v="3"/>
  </r>
  <r>
    <x v="3"/>
    <x v="16"/>
    <n v="12.741652021089632"/>
    <x v="1"/>
    <x v="3"/>
  </r>
  <r>
    <x v="3"/>
    <x v="17"/>
    <n v="7.5571177504393674"/>
    <x v="1"/>
    <x v="3"/>
  </r>
  <r>
    <x v="3"/>
    <x v="18"/>
    <n v="9.4024604569420038"/>
    <x v="1"/>
    <x v="3"/>
  </r>
  <r>
    <x v="3"/>
    <x v="4"/>
    <n v="17.135325131810195"/>
    <x v="1"/>
    <x v="3"/>
  </r>
  <r>
    <x v="3"/>
    <x v="19"/>
    <n v="32847.295864263011"/>
    <x v="1"/>
    <x v="3"/>
  </r>
  <r>
    <x v="0"/>
    <x v="0"/>
    <n v="99.895178197064993"/>
    <x v="2"/>
    <x v="3"/>
  </r>
  <r>
    <x v="0"/>
    <x v="1"/>
    <n v="0.10482180293501048"/>
    <x v="2"/>
    <x v="3"/>
  </r>
  <r>
    <x v="1"/>
    <x v="2"/>
    <n v="48.270440251572325"/>
    <x v="2"/>
    <x v="3"/>
  </r>
  <r>
    <x v="1"/>
    <x v="3"/>
    <n v="50.157232704402517"/>
    <x v="2"/>
    <x v="3"/>
  </r>
  <r>
    <x v="1"/>
    <x v="4"/>
    <n v="1.5723270440251573"/>
    <x v="2"/>
    <x v="3"/>
  </r>
  <r>
    <x v="2"/>
    <x v="5"/>
    <n v="7.9664570230607969"/>
    <x v="2"/>
    <x v="3"/>
  </r>
  <r>
    <x v="2"/>
    <x v="6"/>
    <n v="5.1362683438155132"/>
    <x v="2"/>
    <x v="3"/>
  </r>
  <r>
    <x v="2"/>
    <x v="7"/>
    <n v="23.008385744234801"/>
    <x v="2"/>
    <x v="3"/>
  </r>
  <r>
    <x v="2"/>
    <x v="8"/>
    <n v="10.482180293501049"/>
    <x v="2"/>
    <x v="3"/>
  </r>
  <r>
    <x v="2"/>
    <x v="9"/>
    <n v="23.951781970649897"/>
    <x v="2"/>
    <x v="3"/>
  </r>
  <r>
    <x v="2"/>
    <x v="10"/>
    <n v="23.113207547169811"/>
    <x v="2"/>
    <x v="3"/>
  </r>
  <r>
    <x v="2"/>
    <x v="4"/>
    <n v="6.3417190775681345"/>
    <x v="2"/>
    <x v="3"/>
  </r>
  <r>
    <x v="2"/>
    <x v="11"/>
    <n v="49.031897034135469"/>
    <x v="2"/>
    <x v="3"/>
  </r>
  <r>
    <x v="3"/>
    <x v="330"/>
    <n v="5.3459119496855347"/>
    <x v="2"/>
    <x v="3"/>
  </r>
  <r>
    <x v="3"/>
    <x v="14"/>
    <n v="4.8742138364779874"/>
    <x v="2"/>
    <x v="3"/>
  </r>
  <r>
    <x v="3"/>
    <x v="15"/>
    <n v="12.735849056603774"/>
    <x v="2"/>
    <x v="3"/>
  </r>
  <r>
    <x v="3"/>
    <x v="16"/>
    <n v="14.046121593291405"/>
    <x v="2"/>
    <x v="3"/>
  </r>
  <r>
    <x v="3"/>
    <x v="17"/>
    <n v="13.522012578616351"/>
    <x v="2"/>
    <x v="3"/>
  </r>
  <r>
    <x v="3"/>
    <x v="18"/>
    <n v="35.062893081761004"/>
    <x v="2"/>
    <x v="3"/>
  </r>
  <r>
    <x v="3"/>
    <x v="4"/>
    <n v="14.412997903563941"/>
    <x v="2"/>
    <x v="3"/>
  </r>
  <r>
    <x v="3"/>
    <x v="19"/>
    <n v="44239.449479485636"/>
    <x v="2"/>
    <x v="3"/>
  </r>
  <r>
    <x v="0"/>
    <x v="0"/>
    <n v="99.066666666666663"/>
    <x v="3"/>
    <x v="3"/>
  </r>
  <r>
    <x v="0"/>
    <x v="1"/>
    <n v="0.93333333333333335"/>
    <x v="3"/>
    <x v="3"/>
  </r>
  <r>
    <x v="1"/>
    <x v="2"/>
    <n v="49.333333333333336"/>
    <x v="3"/>
    <x v="3"/>
  </r>
  <r>
    <x v="1"/>
    <x v="3"/>
    <n v="48.4"/>
    <x v="3"/>
    <x v="3"/>
  </r>
  <r>
    <x v="1"/>
    <x v="4"/>
    <n v="2.2666666666666666"/>
    <x v="3"/>
    <x v="3"/>
  </r>
  <r>
    <x v="2"/>
    <x v="5"/>
    <n v="7.333333333333333"/>
    <x v="3"/>
    <x v="3"/>
  </r>
  <r>
    <x v="2"/>
    <x v="6"/>
    <n v="6.8"/>
    <x v="3"/>
    <x v="3"/>
  </r>
  <r>
    <x v="2"/>
    <x v="7"/>
    <n v="20.8"/>
    <x v="3"/>
    <x v="3"/>
  </r>
  <r>
    <x v="2"/>
    <x v="8"/>
    <n v="11.066666666666666"/>
    <x v="3"/>
    <x v="3"/>
  </r>
  <r>
    <x v="2"/>
    <x v="9"/>
    <n v="25.866666666666667"/>
    <x v="3"/>
    <x v="3"/>
  </r>
  <r>
    <x v="2"/>
    <x v="10"/>
    <n v="24.4"/>
    <x v="3"/>
    <x v="3"/>
  </r>
  <r>
    <x v="2"/>
    <x v="4"/>
    <n v="3.7333333333333334"/>
    <x v="3"/>
    <x v="3"/>
  </r>
  <r>
    <x v="2"/>
    <x v="11"/>
    <n v="49.55124653739616"/>
    <x v="3"/>
    <x v="3"/>
  </r>
  <r>
    <x v="3"/>
    <x v="330"/>
    <n v="7.333333333333333"/>
    <x v="3"/>
    <x v="3"/>
  </r>
  <r>
    <x v="3"/>
    <x v="14"/>
    <n v="6.9333333333333336"/>
    <x v="3"/>
    <x v="3"/>
  </r>
  <r>
    <x v="3"/>
    <x v="15"/>
    <n v="15.6"/>
    <x v="3"/>
    <x v="3"/>
  </r>
  <r>
    <x v="3"/>
    <x v="16"/>
    <n v="14.4"/>
    <x v="3"/>
    <x v="3"/>
  </r>
  <r>
    <x v="3"/>
    <x v="17"/>
    <n v="14"/>
    <x v="3"/>
    <x v="3"/>
  </r>
  <r>
    <x v="3"/>
    <x v="18"/>
    <n v="20.666666666666668"/>
    <x v="3"/>
    <x v="3"/>
  </r>
  <r>
    <x v="3"/>
    <x v="4"/>
    <n v="21.066666666666666"/>
    <x v="3"/>
    <x v="3"/>
  </r>
  <r>
    <x v="3"/>
    <x v="19"/>
    <n v="44863.175675675651"/>
    <x v="3"/>
    <x v="3"/>
  </r>
  <r>
    <x v="0"/>
    <x v="0"/>
    <n v="98.479729729729726"/>
    <x v="4"/>
    <x v="3"/>
  </r>
  <r>
    <x v="0"/>
    <x v="1"/>
    <n v="1.5202702702702702"/>
    <x v="4"/>
    <x v="3"/>
  </r>
  <r>
    <x v="1"/>
    <x v="2"/>
    <n v="53.547297297297298"/>
    <x v="4"/>
    <x v="3"/>
  </r>
  <r>
    <x v="1"/>
    <x v="3"/>
    <n v="44.763513513513516"/>
    <x v="4"/>
    <x v="3"/>
  </r>
  <r>
    <x v="1"/>
    <x v="4"/>
    <n v="1.6891891891891893"/>
    <x v="4"/>
    <x v="3"/>
  </r>
  <r>
    <x v="2"/>
    <x v="5"/>
    <n v="6.4189189189189193"/>
    <x v="4"/>
    <x v="3"/>
  </r>
  <r>
    <x v="2"/>
    <x v="6"/>
    <n v="6.25"/>
    <x v="4"/>
    <x v="3"/>
  </r>
  <r>
    <x v="2"/>
    <x v="7"/>
    <n v="23.986486486486488"/>
    <x v="4"/>
    <x v="3"/>
  </r>
  <r>
    <x v="2"/>
    <x v="8"/>
    <n v="8.2770270270270263"/>
    <x v="4"/>
    <x v="3"/>
  </r>
  <r>
    <x v="2"/>
    <x v="9"/>
    <n v="25.168918918918919"/>
    <x v="4"/>
    <x v="3"/>
  </r>
  <r>
    <x v="2"/>
    <x v="10"/>
    <n v="24.662162162162161"/>
    <x v="4"/>
    <x v="3"/>
  </r>
  <r>
    <x v="2"/>
    <x v="4"/>
    <n v="5.2364864864864868"/>
    <x v="4"/>
    <x v="3"/>
  </r>
  <r>
    <x v="2"/>
    <x v="11"/>
    <n v="49.283422459893053"/>
    <x v="4"/>
    <x v="3"/>
  </r>
  <r>
    <x v="3"/>
    <x v="330"/>
    <n v="4.2229729729729728"/>
    <x v="4"/>
    <x v="3"/>
  </r>
  <r>
    <x v="3"/>
    <x v="14"/>
    <n v="3.8851351351351351"/>
    <x v="4"/>
    <x v="3"/>
  </r>
  <r>
    <x v="3"/>
    <x v="15"/>
    <n v="9.4594594594594597"/>
    <x v="4"/>
    <x v="3"/>
  </r>
  <r>
    <x v="3"/>
    <x v="16"/>
    <n v="13.175675675675675"/>
    <x v="4"/>
    <x v="3"/>
  </r>
  <r>
    <x v="3"/>
    <x v="17"/>
    <n v="15.202702702702704"/>
    <x v="4"/>
    <x v="3"/>
  </r>
  <r>
    <x v="3"/>
    <x v="18"/>
    <n v="42.567567567567565"/>
    <x v="4"/>
    <x v="3"/>
  </r>
  <r>
    <x v="3"/>
    <x v="4"/>
    <n v="11.486486486486486"/>
    <x v="4"/>
    <x v="3"/>
  </r>
  <r>
    <x v="3"/>
    <x v="19"/>
    <n v="54738.549618320591"/>
    <x v="4"/>
    <x v="3"/>
  </r>
  <r>
    <x v="0"/>
    <x v="0"/>
    <n v="98.742138364779876"/>
    <x v="5"/>
    <x v="3"/>
  </r>
  <r>
    <x v="0"/>
    <x v="1"/>
    <n v="1.2578616352201257"/>
    <x v="5"/>
    <x v="3"/>
  </r>
  <r>
    <x v="1"/>
    <x v="2"/>
    <n v="50.943396226415096"/>
    <x v="5"/>
    <x v="3"/>
  </r>
  <r>
    <x v="1"/>
    <x v="3"/>
    <n v="47.79874213836478"/>
    <x v="5"/>
    <x v="3"/>
  </r>
  <r>
    <x v="1"/>
    <x v="4"/>
    <n v="1.2578616352201257"/>
    <x v="5"/>
    <x v="3"/>
  </r>
  <r>
    <x v="2"/>
    <x v="5"/>
    <n v="6.2893081761006293"/>
    <x v="5"/>
    <x v="3"/>
  </r>
  <r>
    <x v="2"/>
    <x v="6"/>
    <n v="5.0314465408805029"/>
    <x v="5"/>
    <x v="3"/>
  </r>
  <r>
    <x v="2"/>
    <x v="7"/>
    <n v="25.786163522012579"/>
    <x v="5"/>
    <x v="3"/>
  </r>
  <r>
    <x v="2"/>
    <x v="8"/>
    <n v="9.433962264150944"/>
    <x v="5"/>
    <x v="3"/>
  </r>
  <r>
    <x v="2"/>
    <x v="9"/>
    <n v="27.672955974842768"/>
    <x v="5"/>
    <x v="3"/>
  </r>
  <r>
    <x v="2"/>
    <x v="10"/>
    <n v="20.754716981132077"/>
    <x v="5"/>
    <x v="3"/>
  </r>
  <r>
    <x v="2"/>
    <x v="4"/>
    <n v="5.0314465408805029"/>
    <x v="5"/>
    <x v="3"/>
  </r>
  <r>
    <x v="2"/>
    <x v="11"/>
    <n v="49"/>
    <x v="5"/>
    <x v="3"/>
  </r>
  <r>
    <x v="3"/>
    <x v="330"/>
    <n v="6.2893081761006293"/>
    <x v="5"/>
    <x v="3"/>
  </r>
  <r>
    <x v="3"/>
    <x v="14"/>
    <n v="5.6603773584905657"/>
    <x v="5"/>
    <x v="3"/>
  </r>
  <r>
    <x v="3"/>
    <x v="15"/>
    <n v="15.723270440251572"/>
    <x v="5"/>
    <x v="3"/>
  </r>
  <r>
    <x v="3"/>
    <x v="16"/>
    <n v="16.981132075471699"/>
    <x v="5"/>
    <x v="3"/>
  </r>
  <r>
    <x v="3"/>
    <x v="17"/>
    <n v="16.981132075471699"/>
    <x v="5"/>
    <x v="3"/>
  </r>
  <r>
    <x v="3"/>
    <x v="18"/>
    <n v="27.672955974842768"/>
    <x v="5"/>
    <x v="3"/>
  </r>
  <r>
    <x v="3"/>
    <x v="4"/>
    <n v="10.691823899371069"/>
    <x v="5"/>
    <x v="3"/>
  </r>
  <r>
    <x v="3"/>
    <x v="19"/>
    <n v="48042.253521126739"/>
    <x v="5"/>
    <x v="3"/>
  </r>
  <r>
    <x v="0"/>
    <x v="0"/>
    <n v="99.074074074074076"/>
    <x v="6"/>
    <x v="3"/>
  </r>
  <r>
    <x v="0"/>
    <x v="1"/>
    <n v="0.92592592592592593"/>
    <x v="6"/>
    <x v="3"/>
  </r>
  <r>
    <x v="1"/>
    <x v="2"/>
    <n v="62.962962962962962"/>
    <x v="6"/>
    <x v="3"/>
  </r>
  <r>
    <x v="1"/>
    <x v="3"/>
    <n v="37.037037037037038"/>
    <x v="6"/>
    <x v="3"/>
  </r>
  <r>
    <x v="1"/>
    <x v="4"/>
    <n v="0"/>
    <x v="6"/>
    <x v="3"/>
  </r>
  <r>
    <x v="2"/>
    <x v="5"/>
    <n v="4.6296296296296298"/>
    <x v="6"/>
    <x v="3"/>
  </r>
  <r>
    <x v="2"/>
    <x v="6"/>
    <n v="5.5555555555555554"/>
    <x v="6"/>
    <x v="3"/>
  </r>
  <r>
    <x v="2"/>
    <x v="7"/>
    <n v="24.074074074074073"/>
    <x v="6"/>
    <x v="3"/>
  </r>
  <r>
    <x v="2"/>
    <x v="8"/>
    <n v="10.185185185185185"/>
    <x v="6"/>
    <x v="3"/>
  </r>
  <r>
    <x v="2"/>
    <x v="9"/>
    <n v="20.37037037037037"/>
    <x v="6"/>
    <x v="3"/>
  </r>
  <r>
    <x v="2"/>
    <x v="10"/>
    <n v="30.555555555555557"/>
    <x v="6"/>
    <x v="3"/>
  </r>
  <r>
    <x v="2"/>
    <x v="4"/>
    <n v="4.6296296296296298"/>
    <x v="6"/>
    <x v="3"/>
  </r>
  <r>
    <x v="2"/>
    <x v="11"/>
    <n v="51.038834951456309"/>
    <x v="6"/>
    <x v="3"/>
  </r>
  <r>
    <x v="3"/>
    <x v="330"/>
    <n v="3.7037037037037037"/>
    <x v="6"/>
    <x v="3"/>
  </r>
  <r>
    <x v="3"/>
    <x v="14"/>
    <n v="0.92592592592592593"/>
    <x v="6"/>
    <x v="3"/>
  </r>
  <r>
    <x v="3"/>
    <x v="15"/>
    <n v="3.7037037037037037"/>
    <x v="6"/>
    <x v="3"/>
  </r>
  <r>
    <x v="3"/>
    <x v="16"/>
    <n v="9.2592592592592595"/>
    <x v="6"/>
    <x v="3"/>
  </r>
  <r>
    <x v="3"/>
    <x v="17"/>
    <n v="13.888888888888889"/>
    <x v="6"/>
    <x v="3"/>
  </r>
  <r>
    <x v="3"/>
    <x v="18"/>
    <n v="56.481481481481481"/>
    <x v="6"/>
    <x v="3"/>
  </r>
  <r>
    <x v="3"/>
    <x v="4"/>
    <n v="12.037037037037036"/>
    <x v="6"/>
    <x v="3"/>
  </r>
  <r>
    <x v="3"/>
    <x v="19"/>
    <n v="60915.789473684206"/>
    <x v="6"/>
    <x v="3"/>
  </r>
  <r>
    <x v="0"/>
    <x v="0"/>
    <n v="96.610169491525426"/>
    <x v="7"/>
    <x v="3"/>
  </r>
  <r>
    <x v="0"/>
    <x v="1"/>
    <n v="3.3898305084745761"/>
    <x v="7"/>
    <x v="3"/>
  </r>
  <r>
    <x v="1"/>
    <x v="2"/>
    <n v="54.237288135593218"/>
    <x v="7"/>
    <x v="3"/>
  </r>
  <r>
    <x v="1"/>
    <x v="3"/>
    <n v="44.632768361581924"/>
    <x v="7"/>
    <x v="3"/>
  </r>
  <r>
    <x v="1"/>
    <x v="4"/>
    <n v="1.1299435028248588"/>
    <x v="7"/>
    <x v="3"/>
  </r>
  <r>
    <x v="2"/>
    <x v="5"/>
    <n v="7.9096045197740112"/>
    <x v="7"/>
    <x v="3"/>
  </r>
  <r>
    <x v="2"/>
    <x v="6"/>
    <n v="7.9096045197740112"/>
    <x v="7"/>
    <x v="3"/>
  </r>
  <r>
    <x v="2"/>
    <x v="7"/>
    <n v="15.819209039548022"/>
    <x v="7"/>
    <x v="3"/>
  </r>
  <r>
    <x v="2"/>
    <x v="8"/>
    <n v="7.9096045197740112"/>
    <x v="7"/>
    <x v="3"/>
  </r>
  <r>
    <x v="2"/>
    <x v="9"/>
    <n v="25.423728813559322"/>
    <x v="7"/>
    <x v="3"/>
  </r>
  <r>
    <x v="2"/>
    <x v="10"/>
    <n v="27.118644067796609"/>
    <x v="7"/>
    <x v="3"/>
  </r>
  <r>
    <x v="2"/>
    <x v="4"/>
    <n v="7.9096045197740112"/>
    <x v="7"/>
    <x v="3"/>
  </r>
  <r>
    <x v="2"/>
    <x v="11"/>
    <n v="50.018404907975452"/>
    <x v="7"/>
    <x v="3"/>
  </r>
  <r>
    <x v="3"/>
    <x v="330"/>
    <n v="3.9548022598870056"/>
    <x v="7"/>
    <x v="3"/>
  </r>
  <r>
    <x v="3"/>
    <x v="14"/>
    <n v="5.6497175141242941"/>
    <x v="7"/>
    <x v="3"/>
  </r>
  <r>
    <x v="3"/>
    <x v="15"/>
    <n v="10.169491525423728"/>
    <x v="7"/>
    <x v="3"/>
  </r>
  <r>
    <x v="3"/>
    <x v="16"/>
    <n v="14.124293785310735"/>
    <x v="7"/>
    <x v="3"/>
  </r>
  <r>
    <x v="3"/>
    <x v="17"/>
    <n v="17.514124293785311"/>
    <x v="7"/>
    <x v="3"/>
  </r>
  <r>
    <x v="3"/>
    <x v="18"/>
    <n v="37.288135593220339"/>
    <x v="7"/>
    <x v="3"/>
  </r>
  <r>
    <x v="3"/>
    <x v="4"/>
    <n v="11.299435028248588"/>
    <x v="7"/>
    <x v="3"/>
  </r>
  <r>
    <x v="3"/>
    <x v="19"/>
    <n v="52777.070063694271"/>
    <x v="7"/>
    <x v="3"/>
  </r>
  <r>
    <x v="0"/>
    <x v="0"/>
    <n v="100"/>
    <x v="8"/>
    <x v="3"/>
  </r>
  <r>
    <x v="0"/>
    <x v="1"/>
    <n v="0"/>
    <x v="8"/>
    <x v="3"/>
  </r>
  <r>
    <x v="1"/>
    <x v="2"/>
    <n v="48.648648648648646"/>
    <x v="8"/>
    <x v="3"/>
  </r>
  <r>
    <x v="1"/>
    <x v="3"/>
    <n v="47.297297297297298"/>
    <x v="8"/>
    <x v="3"/>
  </r>
  <r>
    <x v="1"/>
    <x v="4"/>
    <n v="4.0540540540540544"/>
    <x v="8"/>
    <x v="3"/>
  </r>
  <r>
    <x v="2"/>
    <x v="5"/>
    <n v="6.0810810810810807"/>
    <x v="8"/>
    <x v="3"/>
  </r>
  <r>
    <x v="2"/>
    <x v="6"/>
    <n v="6.0810810810810807"/>
    <x v="8"/>
    <x v="3"/>
  </r>
  <r>
    <x v="2"/>
    <x v="7"/>
    <n v="31.756756756756758"/>
    <x v="8"/>
    <x v="3"/>
  </r>
  <r>
    <x v="2"/>
    <x v="8"/>
    <n v="6.0810810810810807"/>
    <x v="8"/>
    <x v="3"/>
  </r>
  <r>
    <x v="2"/>
    <x v="9"/>
    <n v="25.675675675675677"/>
    <x v="8"/>
    <x v="3"/>
  </r>
  <r>
    <x v="2"/>
    <x v="10"/>
    <n v="21.621621621621621"/>
    <x v="8"/>
    <x v="3"/>
  </r>
  <r>
    <x v="2"/>
    <x v="4"/>
    <n v="2.7027027027027026"/>
    <x v="8"/>
    <x v="3"/>
  </r>
  <r>
    <x v="2"/>
    <x v="11"/>
    <n v="47.493055555555536"/>
    <x v="8"/>
    <x v="3"/>
  </r>
  <r>
    <x v="3"/>
    <x v="330"/>
    <n v="2.7027027027027026"/>
    <x v="8"/>
    <x v="3"/>
  </r>
  <r>
    <x v="3"/>
    <x v="14"/>
    <n v="2.0270270270270272"/>
    <x v="8"/>
    <x v="3"/>
  </r>
  <r>
    <x v="3"/>
    <x v="15"/>
    <n v="6.0810810810810807"/>
    <x v="8"/>
    <x v="3"/>
  </r>
  <r>
    <x v="3"/>
    <x v="16"/>
    <n v="10.810810810810811"/>
    <x v="8"/>
    <x v="3"/>
  </r>
  <r>
    <x v="3"/>
    <x v="17"/>
    <n v="11.486486486486486"/>
    <x v="8"/>
    <x v="3"/>
  </r>
  <r>
    <x v="3"/>
    <x v="18"/>
    <n v="54.729729729729726"/>
    <x v="8"/>
    <x v="3"/>
  </r>
  <r>
    <x v="3"/>
    <x v="4"/>
    <n v="12.162162162162161"/>
    <x v="8"/>
    <x v="3"/>
  </r>
  <r>
    <x v="3"/>
    <x v="19"/>
    <n v="59907.69230769229"/>
    <x v="8"/>
    <x v="3"/>
  </r>
  <r>
    <x v="0"/>
    <x v="0"/>
    <n v="100"/>
    <x v="9"/>
    <x v="3"/>
  </r>
  <r>
    <x v="0"/>
    <x v="1"/>
    <n v="0"/>
    <x v="9"/>
    <x v="3"/>
  </r>
  <r>
    <x v="1"/>
    <x v="2"/>
    <n v="44.378698224852073"/>
    <x v="9"/>
    <x v="3"/>
  </r>
  <r>
    <x v="1"/>
    <x v="3"/>
    <n v="55.029585798816569"/>
    <x v="9"/>
    <x v="3"/>
  </r>
  <r>
    <x v="1"/>
    <x v="4"/>
    <n v="0.59171597633136097"/>
    <x v="9"/>
    <x v="3"/>
  </r>
  <r>
    <x v="2"/>
    <x v="5"/>
    <n v="7.1005917159763312"/>
    <x v="9"/>
    <x v="3"/>
  </r>
  <r>
    <x v="2"/>
    <x v="6"/>
    <n v="5.3254437869822482"/>
    <x v="9"/>
    <x v="3"/>
  </r>
  <r>
    <x v="2"/>
    <x v="7"/>
    <n v="18.934911242603551"/>
    <x v="9"/>
    <x v="3"/>
  </r>
  <r>
    <x v="2"/>
    <x v="8"/>
    <n v="14.792899408284024"/>
    <x v="9"/>
    <x v="3"/>
  </r>
  <r>
    <x v="2"/>
    <x v="9"/>
    <n v="23.076923076923077"/>
    <x v="9"/>
    <x v="3"/>
  </r>
  <r>
    <x v="2"/>
    <x v="10"/>
    <n v="24.852071005917161"/>
    <x v="9"/>
    <x v="3"/>
  </r>
  <r>
    <x v="2"/>
    <x v="4"/>
    <n v="5.9171597633136095"/>
    <x v="9"/>
    <x v="3"/>
  </r>
  <r>
    <x v="2"/>
    <x v="11"/>
    <n v="50.044025157232703"/>
    <x v="9"/>
    <x v="3"/>
  </r>
  <r>
    <x v="3"/>
    <x v="330"/>
    <n v="1.7751479289940828"/>
    <x v="9"/>
    <x v="3"/>
  </r>
  <r>
    <x v="3"/>
    <x v="14"/>
    <n v="1.1834319526627219"/>
    <x v="9"/>
    <x v="3"/>
  </r>
  <r>
    <x v="3"/>
    <x v="15"/>
    <n v="10.059171597633137"/>
    <x v="9"/>
    <x v="3"/>
  </r>
  <r>
    <x v="3"/>
    <x v="16"/>
    <n v="14.792899408284024"/>
    <x v="9"/>
    <x v="3"/>
  </r>
  <r>
    <x v="3"/>
    <x v="17"/>
    <n v="11.834319526627219"/>
    <x v="9"/>
    <x v="3"/>
  </r>
  <r>
    <x v="3"/>
    <x v="18"/>
    <n v="35.502958579881657"/>
    <x v="9"/>
    <x v="3"/>
  </r>
  <r>
    <x v="3"/>
    <x v="4"/>
    <n v="24.852071005917161"/>
    <x v="9"/>
    <x v="3"/>
  </r>
  <r>
    <x v="3"/>
    <x v="19"/>
    <n v="55417.322834645704"/>
    <x v="9"/>
    <x v="3"/>
  </r>
  <r>
    <x v="0"/>
    <x v="0"/>
    <n v="96.18320610687023"/>
    <x v="10"/>
    <x v="3"/>
  </r>
  <r>
    <x v="0"/>
    <x v="1"/>
    <n v="3.8167938931297711"/>
    <x v="10"/>
    <x v="3"/>
  </r>
  <r>
    <x v="1"/>
    <x v="2"/>
    <n v="53.435114503816791"/>
    <x v="10"/>
    <x v="3"/>
  </r>
  <r>
    <x v="1"/>
    <x v="3"/>
    <n v="44.274809160305345"/>
    <x v="10"/>
    <x v="3"/>
  </r>
  <r>
    <x v="1"/>
    <x v="4"/>
    <n v="2.2900763358778624"/>
    <x v="10"/>
    <x v="3"/>
  </r>
  <r>
    <x v="2"/>
    <x v="5"/>
    <n v="3.8167938931297711"/>
    <x v="10"/>
    <x v="3"/>
  </r>
  <r>
    <x v="2"/>
    <x v="6"/>
    <n v="12.977099236641221"/>
    <x v="10"/>
    <x v="3"/>
  </r>
  <r>
    <x v="2"/>
    <x v="7"/>
    <n v="22.900763358778626"/>
    <x v="10"/>
    <x v="3"/>
  </r>
  <r>
    <x v="2"/>
    <x v="8"/>
    <n v="7.6335877862595423"/>
    <x v="10"/>
    <x v="3"/>
  </r>
  <r>
    <x v="2"/>
    <x v="9"/>
    <n v="25.190839694656489"/>
    <x v="10"/>
    <x v="3"/>
  </r>
  <r>
    <x v="2"/>
    <x v="10"/>
    <n v="25.190839694656489"/>
    <x v="10"/>
    <x v="3"/>
  </r>
  <r>
    <x v="2"/>
    <x v="4"/>
    <n v="2.2900763358778624"/>
    <x v="10"/>
    <x v="3"/>
  </r>
  <r>
    <x v="2"/>
    <x v="11"/>
    <n v="49.3125"/>
    <x v="10"/>
    <x v="3"/>
  </r>
  <r>
    <x v="3"/>
    <x v="330"/>
    <n v="15.267175572519085"/>
    <x v="10"/>
    <x v="3"/>
  </r>
  <r>
    <x v="3"/>
    <x v="14"/>
    <n v="9.1603053435114496"/>
    <x v="10"/>
    <x v="3"/>
  </r>
  <r>
    <x v="3"/>
    <x v="15"/>
    <n v="17.557251908396946"/>
    <x v="10"/>
    <x v="3"/>
  </r>
  <r>
    <x v="3"/>
    <x v="16"/>
    <n v="15.267175572519085"/>
    <x v="10"/>
    <x v="3"/>
  </r>
  <r>
    <x v="3"/>
    <x v="17"/>
    <n v="14.503816793893129"/>
    <x v="10"/>
    <x v="3"/>
  </r>
  <r>
    <x v="3"/>
    <x v="18"/>
    <n v="12.977099236641221"/>
    <x v="10"/>
    <x v="3"/>
  </r>
  <r>
    <x v="3"/>
    <x v="4"/>
    <n v="15.267175572519085"/>
    <x v="10"/>
    <x v="3"/>
  </r>
  <r>
    <x v="3"/>
    <x v="19"/>
    <n v="38459.459459459453"/>
    <x v="10"/>
    <x v="3"/>
  </r>
  <r>
    <x v="0"/>
    <x v="0"/>
    <n v="99.159663865546221"/>
    <x v="11"/>
    <x v="3"/>
  </r>
  <r>
    <x v="0"/>
    <x v="1"/>
    <n v="0.84033613445378152"/>
    <x v="11"/>
    <x v="3"/>
  </r>
  <r>
    <x v="1"/>
    <x v="2"/>
    <n v="62.184873949579831"/>
    <x v="11"/>
    <x v="3"/>
  </r>
  <r>
    <x v="1"/>
    <x v="3"/>
    <n v="37.815126050420169"/>
    <x v="11"/>
    <x v="3"/>
  </r>
  <r>
    <x v="1"/>
    <x v="4"/>
    <n v="0"/>
    <x v="11"/>
    <x v="3"/>
  </r>
  <r>
    <x v="2"/>
    <x v="5"/>
    <n v="8.4033613445378155"/>
    <x v="11"/>
    <x v="3"/>
  </r>
  <r>
    <x v="2"/>
    <x v="6"/>
    <n v="2.5210084033613445"/>
    <x v="11"/>
    <x v="3"/>
  </r>
  <r>
    <x v="2"/>
    <x v="7"/>
    <n v="23.529411764705884"/>
    <x v="11"/>
    <x v="3"/>
  </r>
  <r>
    <x v="2"/>
    <x v="8"/>
    <n v="8.4033613445378155"/>
    <x v="11"/>
    <x v="3"/>
  </r>
  <r>
    <x v="2"/>
    <x v="9"/>
    <n v="22.689075630252102"/>
    <x v="11"/>
    <x v="3"/>
  </r>
  <r>
    <x v="2"/>
    <x v="10"/>
    <n v="27.731092436974791"/>
    <x v="11"/>
    <x v="3"/>
  </r>
  <r>
    <x v="2"/>
    <x v="4"/>
    <n v="6.7226890756302522"/>
    <x v="11"/>
    <x v="3"/>
  </r>
  <r>
    <x v="2"/>
    <x v="11"/>
    <n v="51.189189189189214"/>
    <x v="11"/>
    <x v="3"/>
  </r>
  <r>
    <x v="3"/>
    <x v="330"/>
    <n v="4.2016806722689077"/>
    <x v="11"/>
    <x v="3"/>
  </r>
  <r>
    <x v="3"/>
    <x v="14"/>
    <n v="6.7226890756302522"/>
    <x v="11"/>
    <x v="3"/>
  </r>
  <r>
    <x v="3"/>
    <x v="15"/>
    <n v="21.008403361344538"/>
    <x v="11"/>
    <x v="3"/>
  </r>
  <r>
    <x v="3"/>
    <x v="16"/>
    <n v="17.647058823529413"/>
    <x v="11"/>
    <x v="3"/>
  </r>
  <r>
    <x v="3"/>
    <x v="17"/>
    <n v="7.5630252100840334"/>
    <x v="11"/>
    <x v="3"/>
  </r>
  <r>
    <x v="3"/>
    <x v="18"/>
    <n v="21.008403361344538"/>
    <x v="11"/>
    <x v="3"/>
  </r>
  <r>
    <x v="3"/>
    <x v="4"/>
    <n v="21.84873949579832"/>
    <x v="11"/>
    <x v="3"/>
  </r>
  <r>
    <x v="3"/>
    <x v="19"/>
    <n v="44645.161290322569"/>
    <x v="11"/>
    <x v="3"/>
  </r>
  <r>
    <x v="0"/>
    <x v="0"/>
    <n v="97.979797979797979"/>
    <x v="12"/>
    <x v="3"/>
  </r>
  <r>
    <x v="0"/>
    <x v="1"/>
    <n v="2.0202020202020203"/>
    <x v="12"/>
    <x v="3"/>
  </r>
  <r>
    <x v="1"/>
    <x v="2"/>
    <n v="52.525252525252526"/>
    <x v="12"/>
    <x v="3"/>
  </r>
  <r>
    <x v="1"/>
    <x v="3"/>
    <n v="46.464646464646464"/>
    <x v="12"/>
    <x v="3"/>
  </r>
  <r>
    <x v="1"/>
    <x v="4"/>
    <n v="1.0101010101010102"/>
    <x v="12"/>
    <x v="3"/>
  </r>
  <r>
    <x v="2"/>
    <x v="5"/>
    <n v="8.0808080808080813"/>
    <x v="12"/>
    <x v="3"/>
  </r>
  <r>
    <x v="2"/>
    <x v="6"/>
    <n v="15.151515151515152"/>
    <x v="12"/>
    <x v="3"/>
  </r>
  <r>
    <x v="2"/>
    <x v="7"/>
    <n v="41.414141414141412"/>
    <x v="12"/>
    <x v="3"/>
  </r>
  <r>
    <x v="2"/>
    <x v="8"/>
    <n v="4.0404040404040407"/>
    <x v="12"/>
    <x v="3"/>
  </r>
  <r>
    <x v="2"/>
    <x v="9"/>
    <n v="10.1010101010101"/>
    <x v="12"/>
    <x v="3"/>
  </r>
  <r>
    <x v="2"/>
    <x v="10"/>
    <n v="17.171717171717173"/>
    <x v="12"/>
    <x v="3"/>
  </r>
  <r>
    <x v="2"/>
    <x v="4"/>
    <n v="4.0404040404040407"/>
    <x v="12"/>
    <x v="3"/>
  </r>
  <r>
    <x v="2"/>
    <x v="11"/>
    <n v="42.263157894736835"/>
    <x v="12"/>
    <x v="3"/>
  </r>
  <r>
    <x v="3"/>
    <x v="330"/>
    <n v="18.181818181818183"/>
    <x v="12"/>
    <x v="3"/>
  </r>
  <r>
    <x v="3"/>
    <x v="14"/>
    <n v="12.121212121212121"/>
    <x v="12"/>
    <x v="3"/>
  </r>
  <r>
    <x v="3"/>
    <x v="15"/>
    <n v="11.111111111111111"/>
    <x v="12"/>
    <x v="3"/>
  </r>
  <r>
    <x v="3"/>
    <x v="16"/>
    <n v="10.1010101010101"/>
    <x v="12"/>
    <x v="3"/>
  </r>
  <r>
    <x v="3"/>
    <x v="17"/>
    <n v="11.111111111111111"/>
    <x v="12"/>
    <x v="3"/>
  </r>
  <r>
    <x v="3"/>
    <x v="18"/>
    <n v="13.131313131313131"/>
    <x v="12"/>
    <x v="3"/>
  </r>
  <r>
    <x v="3"/>
    <x v="4"/>
    <n v="24.242424242424242"/>
    <x v="12"/>
    <x v="3"/>
  </r>
  <r>
    <x v="3"/>
    <x v="19"/>
    <n v="37000"/>
    <x v="12"/>
    <x v="3"/>
  </r>
  <r>
    <x v="0"/>
    <x v="0"/>
    <n v="100"/>
    <x v="13"/>
    <x v="3"/>
  </r>
  <r>
    <x v="0"/>
    <x v="1"/>
    <n v="0"/>
    <x v="13"/>
    <x v="3"/>
  </r>
  <r>
    <x v="1"/>
    <x v="2"/>
    <n v="50.724637681159422"/>
    <x v="13"/>
    <x v="3"/>
  </r>
  <r>
    <x v="1"/>
    <x v="3"/>
    <n v="46.376811594202898"/>
    <x v="13"/>
    <x v="3"/>
  </r>
  <r>
    <x v="1"/>
    <x v="4"/>
    <n v="2.8985507246376812"/>
    <x v="13"/>
    <x v="3"/>
  </r>
  <r>
    <x v="2"/>
    <x v="5"/>
    <n v="10.144927536231885"/>
    <x v="13"/>
    <x v="3"/>
  </r>
  <r>
    <x v="2"/>
    <x v="6"/>
    <n v="2.8985507246376812"/>
    <x v="13"/>
    <x v="3"/>
  </r>
  <r>
    <x v="2"/>
    <x v="7"/>
    <n v="31.884057971014492"/>
    <x v="13"/>
    <x v="3"/>
  </r>
  <r>
    <x v="2"/>
    <x v="8"/>
    <n v="11.594202898550725"/>
    <x v="13"/>
    <x v="3"/>
  </r>
  <r>
    <x v="2"/>
    <x v="9"/>
    <n v="21.739130434782609"/>
    <x v="13"/>
    <x v="3"/>
  </r>
  <r>
    <x v="2"/>
    <x v="10"/>
    <n v="17.391304347826086"/>
    <x v="13"/>
    <x v="3"/>
  </r>
  <r>
    <x v="2"/>
    <x v="4"/>
    <n v="4.3478260869565215"/>
    <x v="13"/>
    <x v="3"/>
  </r>
  <r>
    <x v="2"/>
    <x v="11"/>
    <n v="45.833333333333314"/>
    <x v="13"/>
    <x v="3"/>
  </r>
  <r>
    <x v="3"/>
    <x v="330"/>
    <n v="7.2463768115942031"/>
    <x v="13"/>
    <x v="3"/>
  </r>
  <r>
    <x v="3"/>
    <x v="14"/>
    <n v="2.8985507246376812"/>
    <x v="13"/>
    <x v="3"/>
  </r>
  <r>
    <x v="3"/>
    <x v="15"/>
    <n v="10.144927536231885"/>
    <x v="13"/>
    <x v="3"/>
  </r>
  <r>
    <x v="3"/>
    <x v="16"/>
    <n v="5.7971014492753623"/>
    <x v="13"/>
    <x v="3"/>
  </r>
  <r>
    <x v="3"/>
    <x v="17"/>
    <n v="14.492753623188406"/>
    <x v="13"/>
    <x v="3"/>
  </r>
  <r>
    <x v="3"/>
    <x v="18"/>
    <n v="27.536231884057973"/>
    <x v="13"/>
    <x v="3"/>
  </r>
  <r>
    <x v="3"/>
    <x v="4"/>
    <n v="31.884057971014492"/>
    <x v="13"/>
    <x v="3"/>
  </r>
  <r>
    <x v="3"/>
    <x v="19"/>
    <n v="50744.680851063829"/>
    <x v="13"/>
    <x v="3"/>
  </r>
  <r>
    <x v="0"/>
    <x v="0"/>
    <n v="100"/>
    <x v="14"/>
    <x v="3"/>
  </r>
  <r>
    <x v="0"/>
    <x v="1"/>
    <n v="0"/>
    <x v="14"/>
    <x v="3"/>
  </r>
  <r>
    <x v="1"/>
    <x v="2"/>
    <n v="40.229885057471265"/>
    <x v="14"/>
    <x v="3"/>
  </r>
  <r>
    <x v="1"/>
    <x v="3"/>
    <n v="57.47126436781609"/>
    <x v="14"/>
    <x v="3"/>
  </r>
  <r>
    <x v="1"/>
    <x v="4"/>
    <n v="2.2988505747126435"/>
    <x v="14"/>
    <x v="3"/>
  </r>
  <r>
    <x v="2"/>
    <x v="5"/>
    <n v="24.137931034482758"/>
    <x v="14"/>
    <x v="3"/>
  </r>
  <r>
    <x v="2"/>
    <x v="6"/>
    <n v="9.1954022988505741"/>
    <x v="14"/>
    <x v="3"/>
  </r>
  <r>
    <x v="2"/>
    <x v="7"/>
    <n v="16.091954022988507"/>
    <x v="14"/>
    <x v="3"/>
  </r>
  <r>
    <x v="2"/>
    <x v="8"/>
    <n v="8.0459770114942533"/>
    <x v="14"/>
    <x v="3"/>
  </r>
  <r>
    <x v="2"/>
    <x v="9"/>
    <n v="16.091954022988507"/>
    <x v="14"/>
    <x v="3"/>
  </r>
  <r>
    <x v="2"/>
    <x v="10"/>
    <n v="13.793103448275861"/>
    <x v="14"/>
    <x v="3"/>
  </r>
  <r>
    <x v="2"/>
    <x v="4"/>
    <n v="12.64367816091954"/>
    <x v="14"/>
    <x v="3"/>
  </r>
  <r>
    <x v="2"/>
    <x v="11"/>
    <n v="41.23684210526315"/>
    <x v="14"/>
    <x v="3"/>
  </r>
  <r>
    <x v="3"/>
    <x v="330"/>
    <n v="6.8965517241379306"/>
    <x v="14"/>
    <x v="3"/>
  </r>
  <r>
    <x v="3"/>
    <x v="14"/>
    <n v="5.7471264367816088"/>
    <x v="14"/>
    <x v="3"/>
  </r>
  <r>
    <x v="3"/>
    <x v="15"/>
    <n v="9.1954022988505741"/>
    <x v="14"/>
    <x v="3"/>
  </r>
  <r>
    <x v="3"/>
    <x v="16"/>
    <n v="19.540229885057471"/>
    <x v="14"/>
    <x v="3"/>
  </r>
  <r>
    <x v="3"/>
    <x v="17"/>
    <n v="13.793103448275861"/>
    <x v="14"/>
    <x v="3"/>
  </r>
  <r>
    <x v="3"/>
    <x v="18"/>
    <n v="33.333333333333336"/>
    <x v="14"/>
    <x v="3"/>
  </r>
  <r>
    <x v="3"/>
    <x v="4"/>
    <n v="11.494252873563218"/>
    <x v="14"/>
    <x v="3"/>
  </r>
  <r>
    <x v="3"/>
    <x v="19"/>
    <n v="50103.896103896099"/>
    <x v="14"/>
    <x v="3"/>
  </r>
  <r>
    <x v="0"/>
    <x v="0"/>
    <n v="96.703296703296701"/>
    <x v="15"/>
    <x v="3"/>
  </r>
  <r>
    <x v="0"/>
    <x v="1"/>
    <n v="3.2967032967032965"/>
    <x v="15"/>
    <x v="3"/>
  </r>
  <r>
    <x v="1"/>
    <x v="2"/>
    <n v="42.857142857142854"/>
    <x v="15"/>
    <x v="3"/>
  </r>
  <r>
    <x v="1"/>
    <x v="3"/>
    <n v="53.846153846153847"/>
    <x v="15"/>
    <x v="3"/>
  </r>
  <r>
    <x v="1"/>
    <x v="4"/>
    <n v="3.2967032967032965"/>
    <x v="15"/>
    <x v="3"/>
  </r>
  <r>
    <x v="2"/>
    <x v="5"/>
    <n v="16.483516483516482"/>
    <x v="15"/>
    <x v="3"/>
  </r>
  <r>
    <x v="2"/>
    <x v="6"/>
    <n v="12.087912087912088"/>
    <x v="15"/>
    <x v="3"/>
  </r>
  <r>
    <x v="2"/>
    <x v="7"/>
    <n v="35.164835164835168"/>
    <x v="15"/>
    <x v="3"/>
  </r>
  <r>
    <x v="2"/>
    <x v="8"/>
    <n v="15.384615384615385"/>
    <x v="15"/>
    <x v="3"/>
  </r>
  <r>
    <x v="2"/>
    <x v="9"/>
    <n v="6.5934065934065931"/>
    <x v="15"/>
    <x v="3"/>
  </r>
  <r>
    <x v="2"/>
    <x v="10"/>
    <n v="2.197802197802198"/>
    <x v="15"/>
    <x v="3"/>
  </r>
  <r>
    <x v="2"/>
    <x v="4"/>
    <n v="12.087912087912088"/>
    <x v="15"/>
    <x v="3"/>
  </r>
  <r>
    <x v="2"/>
    <x v="11"/>
    <n v="37.450000000000003"/>
    <x v="15"/>
    <x v="3"/>
  </r>
  <r>
    <x v="3"/>
    <x v="330"/>
    <n v="35.164835164835168"/>
    <x v="15"/>
    <x v="3"/>
  </r>
  <r>
    <x v="3"/>
    <x v="14"/>
    <n v="9.8901098901098905"/>
    <x v="15"/>
    <x v="3"/>
  </r>
  <r>
    <x v="3"/>
    <x v="15"/>
    <n v="12.087912087912088"/>
    <x v="15"/>
    <x v="3"/>
  </r>
  <r>
    <x v="3"/>
    <x v="16"/>
    <n v="10.989010989010989"/>
    <x v="15"/>
    <x v="3"/>
  </r>
  <r>
    <x v="3"/>
    <x v="17"/>
    <n v="9.8901098901098905"/>
    <x v="15"/>
    <x v="3"/>
  </r>
  <r>
    <x v="3"/>
    <x v="18"/>
    <n v="12.087912087912088"/>
    <x v="15"/>
    <x v="3"/>
  </r>
  <r>
    <x v="3"/>
    <x v="4"/>
    <n v="9.8901098901098905"/>
    <x v="15"/>
    <x v="3"/>
  </r>
  <r>
    <x v="3"/>
    <x v="19"/>
    <n v="31024.390243902442"/>
    <x v="15"/>
    <x v="3"/>
  </r>
  <r>
    <x v="0"/>
    <x v="0"/>
    <n v="86.956521739130437"/>
    <x v="16"/>
    <x v="3"/>
  </r>
  <r>
    <x v="0"/>
    <x v="1"/>
    <n v="13.043478260869565"/>
    <x v="16"/>
    <x v="3"/>
  </r>
  <r>
    <x v="1"/>
    <x v="2"/>
    <n v="51.086956521739133"/>
    <x v="16"/>
    <x v="3"/>
  </r>
  <r>
    <x v="1"/>
    <x v="3"/>
    <n v="47.282608695652172"/>
    <x v="16"/>
    <x v="3"/>
  </r>
  <r>
    <x v="1"/>
    <x v="4"/>
    <n v="1.6304347826086956"/>
    <x v="16"/>
    <x v="3"/>
  </r>
  <r>
    <x v="2"/>
    <x v="5"/>
    <n v="22.282608695652176"/>
    <x v="16"/>
    <x v="3"/>
  </r>
  <r>
    <x v="2"/>
    <x v="6"/>
    <n v="20.652173913043477"/>
    <x v="16"/>
    <x v="3"/>
  </r>
  <r>
    <x v="2"/>
    <x v="7"/>
    <n v="28.804347826086957"/>
    <x v="16"/>
    <x v="3"/>
  </r>
  <r>
    <x v="2"/>
    <x v="8"/>
    <n v="4.3478260869565215"/>
    <x v="16"/>
    <x v="3"/>
  </r>
  <r>
    <x v="2"/>
    <x v="9"/>
    <n v="13.586956521739131"/>
    <x v="16"/>
    <x v="3"/>
  </r>
  <r>
    <x v="2"/>
    <x v="10"/>
    <n v="7.0652173913043477"/>
    <x v="16"/>
    <x v="3"/>
  </r>
  <r>
    <x v="2"/>
    <x v="4"/>
    <n v="3.2608695652173911"/>
    <x v="16"/>
    <x v="3"/>
  </r>
  <r>
    <x v="2"/>
    <x v="11"/>
    <n v="36.792134831460714"/>
    <x v="16"/>
    <x v="3"/>
  </r>
  <r>
    <x v="3"/>
    <x v="330"/>
    <n v="22.282608695652176"/>
    <x v="16"/>
    <x v="3"/>
  </r>
  <r>
    <x v="3"/>
    <x v="14"/>
    <n v="8.1521739130434785"/>
    <x v="16"/>
    <x v="3"/>
  </r>
  <r>
    <x v="3"/>
    <x v="15"/>
    <n v="9.2391304347826093"/>
    <x v="16"/>
    <x v="3"/>
  </r>
  <r>
    <x v="3"/>
    <x v="16"/>
    <n v="8.695652173913043"/>
    <x v="16"/>
    <x v="3"/>
  </r>
  <r>
    <x v="3"/>
    <x v="17"/>
    <n v="5.4347826086956523"/>
    <x v="16"/>
    <x v="3"/>
  </r>
  <r>
    <x v="3"/>
    <x v="18"/>
    <n v="17.391304347826086"/>
    <x v="16"/>
    <x v="3"/>
  </r>
  <r>
    <x v="3"/>
    <x v="4"/>
    <n v="28.804347826086957"/>
    <x v="16"/>
    <x v="3"/>
  </r>
  <r>
    <x v="3"/>
    <x v="19"/>
    <n v="36045.801526717551"/>
    <x v="16"/>
    <x v="3"/>
  </r>
  <r>
    <x v="4"/>
    <x v="20"/>
    <n v="8.215875370919882"/>
    <x v="17"/>
    <x v="2"/>
  </r>
  <r>
    <x v="4"/>
    <x v="21"/>
    <n v="20.270771513353115"/>
    <x v="17"/>
    <x v="2"/>
  </r>
  <r>
    <x v="4"/>
    <x v="22"/>
    <n v="30.86053412462908"/>
    <x v="17"/>
    <x v="2"/>
  </r>
  <r>
    <x v="4"/>
    <x v="23"/>
    <n v="5.4710682492581606"/>
    <x v="17"/>
    <x v="2"/>
  </r>
  <r>
    <x v="4"/>
    <x v="24"/>
    <n v="12.147626112759644"/>
    <x v="17"/>
    <x v="2"/>
  </r>
  <r>
    <x v="4"/>
    <x v="25"/>
    <n v="1.9658753709198813"/>
    <x v="17"/>
    <x v="2"/>
  </r>
  <r>
    <x v="4"/>
    <x v="26"/>
    <n v="17.080860534124628"/>
    <x v="17"/>
    <x v="2"/>
  </r>
  <r>
    <x v="4"/>
    <x v="27"/>
    <n v="1.0200296735905046"/>
    <x v="17"/>
    <x v="2"/>
  </r>
  <r>
    <x v="4"/>
    <x v="28"/>
    <n v="2.9673590504451037"/>
    <x v="17"/>
    <x v="2"/>
  </r>
  <r>
    <x v="5"/>
    <x v="20"/>
    <n v="7.232937685459941"/>
    <x v="17"/>
    <x v="2"/>
  </r>
  <r>
    <x v="5"/>
    <x v="21"/>
    <n v="13.983679525222552"/>
    <x v="17"/>
    <x v="2"/>
  </r>
  <r>
    <x v="5"/>
    <x v="22"/>
    <n v="12.759643916913946"/>
    <x v="17"/>
    <x v="2"/>
  </r>
  <r>
    <x v="5"/>
    <x v="23"/>
    <n v="2.9673590504451037"/>
    <x v="17"/>
    <x v="2"/>
  </r>
  <r>
    <x v="5"/>
    <x v="24"/>
    <n v="5.4525222551928785"/>
    <x v="17"/>
    <x v="2"/>
  </r>
  <r>
    <x v="5"/>
    <x v="25"/>
    <n v="2.392433234421365"/>
    <x v="17"/>
    <x v="2"/>
  </r>
  <r>
    <x v="5"/>
    <x v="26"/>
    <n v="10.200296735905045"/>
    <x v="17"/>
    <x v="2"/>
  </r>
  <r>
    <x v="5"/>
    <x v="27"/>
    <n v="0.68620178041543023"/>
    <x v="17"/>
    <x v="2"/>
  </r>
  <r>
    <x v="5"/>
    <x v="28"/>
    <n v="2.7448071216617209"/>
    <x v="17"/>
    <x v="2"/>
  </r>
  <r>
    <x v="5"/>
    <x v="4"/>
    <n v="41.580118694362021"/>
    <x v="17"/>
    <x v="2"/>
  </r>
  <r>
    <x v="6"/>
    <x v="33"/>
    <n v="11.053412462908012"/>
    <x v="17"/>
    <x v="2"/>
  </r>
  <r>
    <x v="6"/>
    <x v="34"/>
    <n v="54.710682492581604"/>
    <x v="17"/>
    <x v="2"/>
  </r>
  <r>
    <x v="6"/>
    <x v="35"/>
    <n v="28.486646884272997"/>
    <x v="17"/>
    <x v="2"/>
  </r>
  <r>
    <x v="6"/>
    <x v="36"/>
    <n v="5.7492581602373889"/>
    <x v="17"/>
    <x v="2"/>
  </r>
  <r>
    <x v="6"/>
    <x v="4"/>
    <n v="0"/>
    <x v="17"/>
    <x v="2"/>
  </r>
  <r>
    <x v="6"/>
    <x v="37"/>
    <n v="9.8303041543027003"/>
    <x v="17"/>
    <x v="2"/>
  </r>
  <r>
    <x v="7"/>
    <x v="38"/>
    <n v="36.387240356083083"/>
    <x v="17"/>
    <x v="2"/>
  </r>
  <r>
    <x v="7"/>
    <x v="39"/>
    <n v="14.039317507418398"/>
    <x v="17"/>
    <x v="2"/>
  </r>
  <r>
    <x v="7"/>
    <x v="40"/>
    <n v="16.301928783382788"/>
    <x v="17"/>
    <x v="2"/>
  </r>
  <r>
    <x v="7"/>
    <x v="41"/>
    <n v="32.344213649851632"/>
    <x v="17"/>
    <x v="2"/>
  </r>
  <r>
    <x v="7"/>
    <x v="4"/>
    <n v="0.92729970326409494"/>
    <x v="17"/>
    <x v="2"/>
  </r>
  <r>
    <x v="7"/>
    <x v="42"/>
    <n v="4.4773493073755093"/>
    <x v="17"/>
    <x v="2"/>
  </r>
  <r>
    <x v="8"/>
    <x v="43"/>
    <n v="36.387240356083083"/>
    <x v="17"/>
    <x v="2"/>
  </r>
  <r>
    <x v="8"/>
    <x v="44"/>
    <n v="62.685459940652819"/>
    <x v="17"/>
    <x v="2"/>
  </r>
  <r>
    <x v="8"/>
    <x v="4"/>
    <n v="0.92729970326409494"/>
    <x v="17"/>
    <x v="2"/>
  </r>
  <r>
    <x v="9"/>
    <x v="45"/>
    <n v="9.5326409495548958"/>
    <x v="17"/>
    <x v="2"/>
  </r>
  <r>
    <x v="9"/>
    <x v="46"/>
    <n v="6.5467359050445104"/>
    <x v="17"/>
    <x v="2"/>
  </r>
  <r>
    <x v="9"/>
    <x v="47"/>
    <n v="16.617210682492583"/>
    <x v="17"/>
    <x v="2"/>
  </r>
  <r>
    <x v="9"/>
    <x v="48"/>
    <n v="5.0074183976261128"/>
    <x v="17"/>
    <x v="2"/>
  </r>
  <r>
    <x v="9"/>
    <x v="49"/>
    <n v="3.5608308605341246"/>
    <x v="17"/>
    <x v="2"/>
  </r>
  <r>
    <x v="9"/>
    <x v="50"/>
    <n v="2.4109792284866467"/>
    <x v="17"/>
    <x v="2"/>
  </r>
  <r>
    <x v="9"/>
    <x v="51"/>
    <n v="1.5207715133531157"/>
    <x v="17"/>
    <x v="2"/>
  </r>
  <r>
    <x v="9"/>
    <x v="52"/>
    <n v="1.2982195845697329"/>
    <x v="17"/>
    <x v="2"/>
  </r>
  <r>
    <x v="9"/>
    <x v="53"/>
    <n v="3.2084569732937687"/>
    <x v="17"/>
    <x v="2"/>
  </r>
  <r>
    <x v="9"/>
    <x v="54"/>
    <n v="6.8249258160237387"/>
    <x v="17"/>
    <x v="2"/>
  </r>
  <r>
    <x v="9"/>
    <x v="4"/>
    <n v="43.471810089020771"/>
    <x v="17"/>
    <x v="2"/>
  </r>
  <r>
    <x v="9"/>
    <x v="55"/>
    <n v="4.0121391076115582"/>
    <x v="17"/>
    <x v="2"/>
  </r>
  <r>
    <x v="4"/>
    <x v="20"/>
    <n v="2.3111111111111109"/>
    <x v="1"/>
    <x v="2"/>
  </r>
  <r>
    <x v="4"/>
    <x v="21"/>
    <n v="11.2"/>
    <x v="1"/>
    <x v="2"/>
  </r>
  <r>
    <x v="4"/>
    <x v="22"/>
    <n v="19.288888888888888"/>
    <x v="1"/>
    <x v="2"/>
  </r>
  <r>
    <x v="4"/>
    <x v="23"/>
    <n v="1.4222222222222223"/>
    <x v="1"/>
    <x v="2"/>
  </r>
  <r>
    <x v="4"/>
    <x v="24"/>
    <n v="10.488888888888889"/>
    <x v="1"/>
    <x v="2"/>
  </r>
  <r>
    <x v="4"/>
    <x v="25"/>
    <n v="4.177777777777778"/>
    <x v="1"/>
    <x v="2"/>
  </r>
  <r>
    <x v="4"/>
    <x v="26"/>
    <n v="36.799999999999997"/>
    <x v="1"/>
    <x v="2"/>
  </r>
  <r>
    <x v="4"/>
    <x v="27"/>
    <n v="2.4"/>
    <x v="1"/>
    <x v="2"/>
  </r>
  <r>
    <x v="4"/>
    <x v="28"/>
    <n v="11.911111111111111"/>
    <x v="1"/>
    <x v="2"/>
  </r>
  <r>
    <x v="5"/>
    <x v="20"/>
    <n v="1.7777777777777777"/>
    <x v="1"/>
    <x v="2"/>
  </r>
  <r>
    <x v="5"/>
    <x v="21"/>
    <n v="4.8888888888888893"/>
    <x v="1"/>
    <x v="2"/>
  </r>
  <r>
    <x v="5"/>
    <x v="22"/>
    <n v="6.1333333333333337"/>
    <x v="1"/>
    <x v="2"/>
  </r>
  <r>
    <x v="5"/>
    <x v="23"/>
    <n v="0.35555555555555557"/>
    <x v="1"/>
    <x v="2"/>
  </r>
  <r>
    <x v="5"/>
    <x v="24"/>
    <n v="1.6888888888888889"/>
    <x v="1"/>
    <x v="2"/>
  </r>
  <r>
    <x v="5"/>
    <x v="25"/>
    <n v="4.0888888888888886"/>
    <x v="1"/>
    <x v="2"/>
  </r>
  <r>
    <x v="5"/>
    <x v="26"/>
    <n v="20.177777777777777"/>
    <x v="1"/>
    <x v="2"/>
  </r>
  <r>
    <x v="5"/>
    <x v="27"/>
    <n v="1.7777777777777777"/>
    <x v="1"/>
    <x v="2"/>
  </r>
  <r>
    <x v="5"/>
    <x v="28"/>
    <n v="11.022222222222222"/>
    <x v="1"/>
    <x v="2"/>
  </r>
  <r>
    <x v="5"/>
    <x v="4"/>
    <n v="48.088888888888889"/>
    <x v="1"/>
    <x v="2"/>
  </r>
  <r>
    <x v="6"/>
    <x v="33"/>
    <n v="39.911111111111111"/>
    <x v="1"/>
    <x v="2"/>
  </r>
  <r>
    <x v="6"/>
    <x v="34"/>
    <n v="50.4"/>
    <x v="1"/>
    <x v="2"/>
  </r>
  <r>
    <x v="6"/>
    <x v="35"/>
    <n v="8.7111111111111104"/>
    <x v="1"/>
    <x v="2"/>
  </r>
  <r>
    <x v="6"/>
    <x v="36"/>
    <n v="0.97777777777777775"/>
    <x v="1"/>
    <x v="2"/>
  </r>
  <r>
    <x v="6"/>
    <x v="4"/>
    <n v="0"/>
    <x v="1"/>
    <x v="2"/>
  </r>
  <r>
    <x v="6"/>
    <x v="37"/>
    <n v="6.1448888888888868"/>
    <x v="1"/>
    <x v="2"/>
  </r>
  <r>
    <x v="7"/>
    <x v="38"/>
    <n v="41.6"/>
    <x v="1"/>
    <x v="2"/>
  </r>
  <r>
    <x v="7"/>
    <x v="39"/>
    <n v="15.822222222222223"/>
    <x v="1"/>
    <x v="2"/>
  </r>
  <r>
    <x v="7"/>
    <x v="40"/>
    <n v="17.866666666666667"/>
    <x v="1"/>
    <x v="2"/>
  </r>
  <r>
    <x v="7"/>
    <x v="41"/>
    <n v="21.6"/>
    <x v="1"/>
    <x v="2"/>
  </r>
  <r>
    <x v="7"/>
    <x v="4"/>
    <n v="3.1111111111111112"/>
    <x v="1"/>
    <x v="2"/>
  </r>
  <r>
    <x v="7"/>
    <x v="42"/>
    <n v="3.8009174311926492"/>
    <x v="1"/>
    <x v="2"/>
  </r>
  <r>
    <x v="8"/>
    <x v="43"/>
    <n v="41.6"/>
    <x v="1"/>
    <x v="2"/>
  </r>
  <r>
    <x v="8"/>
    <x v="44"/>
    <n v="55.288888888888891"/>
    <x v="1"/>
    <x v="2"/>
  </r>
  <r>
    <x v="8"/>
    <x v="4"/>
    <n v="3.1111111111111112"/>
    <x v="1"/>
    <x v="2"/>
  </r>
  <r>
    <x v="9"/>
    <x v="45"/>
    <n v="10.577777777777778"/>
    <x v="1"/>
    <x v="2"/>
  </r>
  <r>
    <x v="9"/>
    <x v="46"/>
    <n v="6.1333333333333337"/>
    <x v="1"/>
    <x v="2"/>
  </r>
  <r>
    <x v="9"/>
    <x v="47"/>
    <n v="8.2666666666666675"/>
    <x v="1"/>
    <x v="2"/>
  </r>
  <r>
    <x v="9"/>
    <x v="48"/>
    <n v="3.2"/>
    <x v="1"/>
    <x v="2"/>
  </r>
  <r>
    <x v="9"/>
    <x v="49"/>
    <n v="2.9333333333333331"/>
    <x v="1"/>
    <x v="2"/>
  </r>
  <r>
    <x v="9"/>
    <x v="50"/>
    <n v="2.3111111111111109"/>
    <x v="1"/>
    <x v="2"/>
  </r>
  <r>
    <x v="9"/>
    <x v="51"/>
    <n v="1.1555555555555554"/>
    <x v="1"/>
    <x v="2"/>
  </r>
  <r>
    <x v="9"/>
    <x v="52"/>
    <n v="1.4222222222222223"/>
    <x v="1"/>
    <x v="2"/>
  </r>
  <r>
    <x v="9"/>
    <x v="53"/>
    <n v="3.911111111111111"/>
    <x v="1"/>
    <x v="2"/>
  </r>
  <r>
    <x v="9"/>
    <x v="54"/>
    <n v="10.488888888888889"/>
    <x v="1"/>
    <x v="2"/>
  </r>
  <r>
    <x v="9"/>
    <x v="4"/>
    <n v="49.6"/>
    <x v="1"/>
    <x v="2"/>
  </r>
  <r>
    <x v="9"/>
    <x v="55"/>
    <n v="5.8177542621986991"/>
    <x v="1"/>
    <x v="2"/>
  </r>
  <r>
    <x v="4"/>
    <x v="20"/>
    <n v="14.076086956521738"/>
    <x v="2"/>
    <x v="2"/>
  </r>
  <r>
    <x v="4"/>
    <x v="21"/>
    <n v="19.510869565217391"/>
    <x v="2"/>
    <x v="2"/>
  </r>
  <r>
    <x v="4"/>
    <x v="22"/>
    <n v="35.652173913043477"/>
    <x v="2"/>
    <x v="2"/>
  </r>
  <r>
    <x v="4"/>
    <x v="23"/>
    <n v="8.9673913043478262"/>
    <x v="2"/>
    <x v="2"/>
  </r>
  <r>
    <x v="4"/>
    <x v="24"/>
    <n v="15.706521739130435"/>
    <x v="2"/>
    <x v="2"/>
  </r>
  <r>
    <x v="4"/>
    <x v="25"/>
    <n v="0.81521739130434778"/>
    <x v="2"/>
    <x v="2"/>
  </r>
  <r>
    <x v="4"/>
    <x v="26"/>
    <n v="4.8369565217391308"/>
    <x v="2"/>
    <x v="2"/>
  </r>
  <r>
    <x v="4"/>
    <x v="27"/>
    <n v="0.16304347826086957"/>
    <x v="2"/>
    <x v="2"/>
  </r>
  <r>
    <x v="4"/>
    <x v="28"/>
    <n v="0.27173913043478259"/>
    <x v="2"/>
    <x v="2"/>
  </r>
  <r>
    <x v="5"/>
    <x v="20"/>
    <n v="13.641304347826088"/>
    <x v="2"/>
    <x v="2"/>
  </r>
  <r>
    <x v="5"/>
    <x v="21"/>
    <n v="20.326086956521738"/>
    <x v="2"/>
    <x v="2"/>
  </r>
  <r>
    <x v="5"/>
    <x v="22"/>
    <n v="20.108695652173914"/>
    <x v="2"/>
    <x v="2"/>
  </r>
  <r>
    <x v="5"/>
    <x v="23"/>
    <n v="5.9782608695652177"/>
    <x v="2"/>
    <x v="2"/>
  </r>
  <r>
    <x v="5"/>
    <x v="24"/>
    <n v="10.597826086956522"/>
    <x v="2"/>
    <x v="2"/>
  </r>
  <r>
    <x v="5"/>
    <x v="25"/>
    <n v="2.1195652173913042"/>
    <x v="2"/>
    <x v="2"/>
  </r>
  <r>
    <x v="5"/>
    <x v="26"/>
    <n v="4.8913043478260869"/>
    <x v="2"/>
    <x v="2"/>
  </r>
  <r>
    <x v="5"/>
    <x v="27"/>
    <n v="0.10869565217391304"/>
    <x v="2"/>
    <x v="2"/>
  </r>
  <r>
    <x v="5"/>
    <x v="28"/>
    <n v="0.38043478260869568"/>
    <x v="2"/>
    <x v="2"/>
  </r>
  <r>
    <x v="5"/>
    <x v="4"/>
    <n v="21.847826086956523"/>
    <x v="2"/>
    <x v="2"/>
  </r>
  <r>
    <x v="6"/>
    <x v="33"/>
    <n v="4.0217391304347823"/>
    <x v="2"/>
    <x v="2"/>
  </r>
  <r>
    <x v="6"/>
    <x v="34"/>
    <n v="59.347826086956523"/>
    <x v="2"/>
    <x v="2"/>
  </r>
  <r>
    <x v="6"/>
    <x v="35"/>
    <n v="31.793478260869566"/>
    <x v="2"/>
    <x v="2"/>
  </r>
  <r>
    <x v="6"/>
    <x v="36"/>
    <n v="4.8369565217391308"/>
    <x v="2"/>
    <x v="2"/>
  </r>
  <r>
    <x v="6"/>
    <x v="4"/>
    <n v="0"/>
    <x v="2"/>
    <x v="2"/>
  </r>
  <r>
    <x v="6"/>
    <x v="37"/>
    <n v="9.963043478260877"/>
    <x v="2"/>
    <x v="2"/>
  </r>
  <r>
    <x v="7"/>
    <x v="38"/>
    <n v="18.478260869565219"/>
    <x v="2"/>
    <x v="2"/>
  </r>
  <r>
    <x v="7"/>
    <x v="39"/>
    <n v="12.119565217391305"/>
    <x v="2"/>
    <x v="2"/>
  </r>
  <r>
    <x v="7"/>
    <x v="40"/>
    <n v="18.206521739130434"/>
    <x v="2"/>
    <x v="2"/>
  </r>
  <r>
    <x v="7"/>
    <x v="41"/>
    <n v="50.815217391304351"/>
    <x v="2"/>
    <x v="2"/>
  </r>
  <r>
    <x v="7"/>
    <x v="4"/>
    <n v="0.38043478260869568"/>
    <x v="2"/>
    <x v="2"/>
  </r>
  <r>
    <x v="7"/>
    <x v="42"/>
    <n v="6.7523186033824363"/>
    <x v="2"/>
    <x v="2"/>
  </r>
  <r>
    <x v="8"/>
    <x v="43"/>
    <n v="18.478260869565219"/>
    <x v="2"/>
    <x v="2"/>
  </r>
  <r>
    <x v="8"/>
    <x v="44"/>
    <n v="81.141304347826093"/>
    <x v="2"/>
    <x v="2"/>
  </r>
  <r>
    <x v="8"/>
    <x v="4"/>
    <n v="0.38043478260869568"/>
    <x v="2"/>
    <x v="2"/>
  </r>
  <r>
    <x v="9"/>
    <x v="45"/>
    <n v="13.967391304347826"/>
    <x v="2"/>
    <x v="2"/>
  </r>
  <r>
    <x v="9"/>
    <x v="46"/>
    <n v="8.1521739130434785"/>
    <x v="2"/>
    <x v="2"/>
  </r>
  <r>
    <x v="9"/>
    <x v="47"/>
    <n v="25.869565217391305"/>
    <x v="2"/>
    <x v="2"/>
  </r>
  <r>
    <x v="9"/>
    <x v="48"/>
    <n v="6.4130434782608692"/>
    <x v="2"/>
    <x v="2"/>
  </r>
  <r>
    <x v="9"/>
    <x v="49"/>
    <n v="3.8586956521739131"/>
    <x v="2"/>
    <x v="2"/>
  </r>
  <r>
    <x v="9"/>
    <x v="50"/>
    <n v="2.5543478260869565"/>
    <x v="2"/>
    <x v="2"/>
  </r>
  <r>
    <x v="9"/>
    <x v="51"/>
    <n v="1.7934782608695652"/>
    <x v="2"/>
    <x v="2"/>
  </r>
  <r>
    <x v="9"/>
    <x v="52"/>
    <n v="1.1413043478260869"/>
    <x v="2"/>
    <x v="2"/>
  </r>
  <r>
    <x v="9"/>
    <x v="53"/>
    <n v="3.9130434782608696"/>
    <x v="2"/>
    <x v="2"/>
  </r>
  <r>
    <x v="9"/>
    <x v="54"/>
    <n v="5.7065217391304346"/>
    <x v="2"/>
    <x v="2"/>
  </r>
  <r>
    <x v="9"/>
    <x v="4"/>
    <n v="26.630434782608695"/>
    <x v="2"/>
    <x v="2"/>
  </r>
  <r>
    <x v="9"/>
    <x v="55"/>
    <n v="3.0793209876543224"/>
    <x v="2"/>
    <x v="2"/>
  </r>
  <r>
    <x v="4"/>
    <x v="20"/>
    <n v="2.2535211267605635"/>
    <x v="3"/>
    <x v="2"/>
  </r>
  <r>
    <x v="4"/>
    <x v="21"/>
    <n v="12.112676056338028"/>
    <x v="3"/>
    <x v="2"/>
  </r>
  <r>
    <x v="4"/>
    <x v="22"/>
    <n v="30.985915492957748"/>
    <x v="3"/>
    <x v="2"/>
  </r>
  <r>
    <x v="4"/>
    <x v="23"/>
    <n v="6.056338028169014"/>
    <x v="3"/>
    <x v="2"/>
  </r>
  <r>
    <x v="4"/>
    <x v="24"/>
    <n v="10"/>
    <x v="3"/>
    <x v="2"/>
  </r>
  <r>
    <x v="4"/>
    <x v="25"/>
    <n v="3.23943661971831"/>
    <x v="3"/>
    <x v="2"/>
  </r>
  <r>
    <x v="4"/>
    <x v="26"/>
    <n v="32.25352112676056"/>
    <x v="3"/>
    <x v="2"/>
  </r>
  <r>
    <x v="4"/>
    <x v="27"/>
    <n v="2.535211267605634"/>
    <x v="3"/>
    <x v="2"/>
  </r>
  <r>
    <x v="4"/>
    <x v="28"/>
    <n v="0.56338028169014087"/>
    <x v="3"/>
    <x v="2"/>
  </r>
  <r>
    <x v="5"/>
    <x v="20"/>
    <n v="1.408450704225352"/>
    <x v="3"/>
    <x v="2"/>
  </r>
  <r>
    <x v="5"/>
    <x v="21"/>
    <n v="5.774647887323944"/>
    <x v="3"/>
    <x v="2"/>
  </r>
  <r>
    <x v="5"/>
    <x v="22"/>
    <n v="8.873239436619718"/>
    <x v="3"/>
    <x v="2"/>
  </r>
  <r>
    <x v="5"/>
    <x v="23"/>
    <n v="2.676056338028169"/>
    <x v="3"/>
    <x v="2"/>
  </r>
  <r>
    <x v="5"/>
    <x v="24"/>
    <n v="2.676056338028169"/>
    <x v="3"/>
    <x v="2"/>
  </r>
  <r>
    <x v="5"/>
    <x v="25"/>
    <n v="2.9577464788732395"/>
    <x v="3"/>
    <x v="2"/>
  </r>
  <r>
    <x v="5"/>
    <x v="26"/>
    <n v="18.309859154929576"/>
    <x v="3"/>
    <x v="2"/>
  </r>
  <r>
    <x v="5"/>
    <x v="27"/>
    <n v="1.408450704225352"/>
    <x v="3"/>
    <x v="2"/>
  </r>
  <r>
    <x v="5"/>
    <x v="28"/>
    <n v="0.84507042253521125"/>
    <x v="3"/>
    <x v="2"/>
  </r>
  <r>
    <x v="5"/>
    <x v="4"/>
    <n v="55.070422535211264"/>
    <x v="3"/>
    <x v="2"/>
  </r>
  <r>
    <x v="6"/>
    <x v="33"/>
    <n v="2.112676056338028"/>
    <x v="3"/>
    <x v="2"/>
  </r>
  <r>
    <x v="6"/>
    <x v="34"/>
    <n v="34.08450704225352"/>
    <x v="3"/>
    <x v="2"/>
  </r>
  <r>
    <x v="6"/>
    <x v="35"/>
    <n v="52.676056338028168"/>
    <x v="3"/>
    <x v="2"/>
  </r>
  <r>
    <x v="6"/>
    <x v="36"/>
    <n v="11.126760563380282"/>
    <x v="3"/>
    <x v="2"/>
  </r>
  <r>
    <x v="6"/>
    <x v="4"/>
    <n v="0"/>
    <x v="3"/>
    <x v="2"/>
  </r>
  <r>
    <x v="6"/>
    <x v="37"/>
    <n v="13.146478873239442"/>
    <x v="3"/>
    <x v="2"/>
  </r>
  <r>
    <x v="7"/>
    <x v="38"/>
    <n v="47.323943661971832"/>
    <x v="3"/>
    <x v="2"/>
  </r>
  <r>
    <x v="7"/>
    <x v="39"/>
    <n v="15.352112676056338"/>
    <x v="3"/>
    <x v="2"/>
  </r>
  <r>
    <x v="7"/>
    <x v="40"/>
    <n v="12.95774647887324"/>
    <x v="3"/>
    <x v="2"/>
  </r>
  <r>
    <x v="7"/>
    <x v="41"/>
    <n v="23.802816901408452"/>
    <x v="3"/>
    <x v="2"/>
  </r>
  <r>
    <x v="7"/>
    <x v="4"/>
    <n v="0.56338028169014087"/>
    <x v="3"/>
    <x v="2"/>
  </r>
  <r>
    <x v="7"/>
    <x v="42"/>
    <n v="3.4915014164305966"/>
    <x v="3"/>
    <x v="2"/>
  </r>
  <r>
    <x v="8"/>
    <x v="43"/>
    <n v="47.323943661971832"/>
    <x v="3"/>
    <x v="2"/>
  </r>
  <r>
    <x v="8"/>
    <x v="44"/>
    <n v="52.112676056338032"/>
    <x v="3"/>
    <x v="2"/>
  </r>
  <r>
    <x v="8"/>
    <x v="4"/>
    <n v="0.56338028169014087"/>
    <x v="3"/>
    <x v="2"/>
  </r>
  <r>
    <x v="9"/>
    <x v="45"/>
    <n v="5.915492957746479"/>
    <x v="3"/>
    <x v="2"/>
  </r>
  <r>
    <x v="9"/>
    <x v="46"/>
    <n v="4.929577464788732"/>
    <x v="3"/>
    <x v="2"/>
  </r>
  <r>
    <x v="9"/>
    <x v="47"/>
    <n v="13.661971830985916"/>
    <x v="3"/>
    <x v="2"/>
  </r>
  <r>
    <x v="9"/>
    <x v="48"/>
    <n v="4.788732394366197"/>
    <x v="3"/>
    <x v="2"/>
  </r>
  <r>
    <x v="9"/>
    <x v="49"/>
    <n v="4.3661971830985919"/>
    <x v="3"/>
    <x v="2"/>
  </r>
  <r>
    <x v="9"/>
    <x v="50"/>
    <n v="1.971830985915493"/>
    <x v="3"/>
    <x v="2"/>
  </r>
  <r>
    <x v="9"/>
    <x v="51"/>
    <n v="0.9859154929577465"/>
    <x v="3"/>
    <x v="2"/>
  </r>
  <r>
    <x v="9"/>
    <x v="52"/>
    <n v="2.2535211267605635"/>
    <x v="3"/>
    <x v="2"/>
  </r>
  <r>
    <x v="9"/>
    <x v="53"/>
    <n v="2.112676056338028"/>
    <x v="3"/>
    <x v="2"/>
  </r>
  <r>
    <x v="9"/>
    <x v="54"/>
    <n v="5.915492957746479"/>
    <x v="3"/>
    <x v="2"/>
  </r>
  <r>
    <x v="9"/>
    <x v="4"/>
    <n v="53.098591549295776"/>
    <x v="3"/>
    <x v="2"/>
  </r>
  <r>
    <x v="9"/>
    <x v="55"/>
    <n v="4.0775775775775793"/>
    <x v="3"/>
    <x v="2"/>
  </r>
  <r>
    <x v="4"/>
    <x v="20"/>
    <n v="9.7101449275362324"/>
    <x v="4"/>
    <x v="2"/>
  </r>
  <r>
    <x v="4"/>
    <x v="21"/>
    <n v="40.724637681159422"/>
    <x v="4"/>
    <x v="2"/>
  </r>
  <r>
    <x v="4"/>
    <x v="22"/>
    <n v="23.333333333333332"/>
    <x v="4"/>
    <x v="2"/>
  </r>
  <r>
    <x v="4"/>
    <x v="23"/>
    <n v="4.7826086956521738"/>
    <x v="4"/>
    <x v="2"/>
  </r>
  <r>
    <x v="4"/>
    <x v="24"/>
    <n v="4.7826086956521738"/>
    <x v="4"/>
    <x v="2"/>
  </r>
  <r>
    <x v="4"/>
    <x v="25"/>
    <n v="0.14492753623188406"/>
    <x v="4"/>
    <x v="2"/>
  </r>
  <r>
    <x v="4"/>
    <x v="26"/>
    <n v="15.942028985507246"/>
    <x v="4"/>
    <x v="2"/>
  </r>
  <r>
    <x v="4"/>
    <x v="27"/>
    <n v="0.14492753623188406"/>
    <x v="4"/>
    <x v="2"/>
  </r>
  <r>
    <x v="4"/>
    <x v="28"/>
    <n v="0.43478260869565216"/>
    <x v="4"/>
    <x v="2"/>
  </r>
  <r>
    <x v="5"/>
    <x v="20"/>
    <n v="9.8550724637681153"/>
    <x v="4"/>
    <x v="2"/>
  </r>
  <r>
    <x v="5"/>
    <x v="21"/>
    <n v="23.188405797101449"/>
    <x v="4"/>
    <x v="2"/>
  </r>
  <r>
    <x v="5"/>
    <x v="22"/>
    <n v="8.1159420289855078"/>
    <x v="4"/>
    <x v="2"/>
  </r>
  <r>
    <x v="5"/>
    <x v="23"/>
    <n v="2.1739130434782608"/>
    <x v="4"/>
    <x v="2"/>
  </r>
  <r>
    <x v="5"/>
    <x v="24"/>
    <n v="2.4637681159420288"/>
    <x v="4"/>
    <x v="2"/>
  </r>
  <r>
    <x v="5"/>
    <x v="25"/>
    <n v="1.0144927536231885"/>
    <x v="4"/>
    <x v="2"/>
  </r>
  <r>
    <x v="5"/>
    <x v="26"/>
    <n v="11.159420289855072"/>
    <x v="4"/>
    <x v="2"/>
  </r>
  <r>
    <x v="5"/>
    <x v="27"/>
    <n v="0.43478260869565216"/>
    <x v="4"/>
    <x v="2"/>
  </r>
  <r>
    <x v="5"/>
    <x v="28"/>
    <n v="0.14492753623188406"/>
    <x v="4"/>
    <x v="2"/>
  </r>
  <r>
    <x v="5"/>
    <x v="4"/>
    <n v="41.449275362318843"/>
    <x v="4"/>
    <x v="2"/>
  </r>
  <r>
    <x v="6"/>
    <x v="33"/>
    <n v="0.14492753623188406"/>
    <x v="4"/>
    <x v="2"/>
  </r>
  <r>
    <x v="6"/>
    <x v="34"/>
    <n v="67.101449275362313"/>
    <x v="4"/>
    <x v="2"/>
  </r>
  <r>
    <x v="6"/>
    <x v="35"/>
    <n v="24.782608695652176"/>
    <x v="4"/>
    <x v="2"/>
  </r>
  <r>
    <x v="6"/>
    <x v="36"/>
    <n v="7.9710144927536231"/>
    <x v="4"/>
    <x v="2"/>
  </r>
  <r>
    <x v="6"/>
    <x v="4"/>
    <n v="0"/>
    <x v="4"/>
    <x v="2"/>
  </r>
  <r>
    <x v="6"/>
    <x v="37"/>
    <n v="11"/>
    <x v="4"/>
    <x v="2"/>
  </r>
  <r>
    <x v="7"/>
    <x v="38"/>
    <n v="35.362318840579711"/>
    <x v="4"/>
    <x v="2"/>
  </r>
  <r>
    <x v="7"/>
    <x v="39"/>
    <n v="15.942028985507246"/>
    <x v="4"/>
    <x v="2"/>
  </r>
  <r>
    <x v="7"/>
    <x v="40"/>
    <n v="17.971014492753625"/>
    <x v="4"/>
    <x v="2"/>
  </r>
  <r>
    <x v="7"/>
    <x v="41"/>
    <n v="30.434782608695652"/>
    <x v="4"/>
    <x v="2"/>
  </r>
  <r>
    <x v="7"/>
    <x v="4"/>
    <n v="0.28985507246376813"/>
    <x v="4"/>
    <x v="2"/>
  </r>
  <r>
    <x v="7"/>
    <x v="42"/>
    <n v="3.5973837209302326"/>
    <x v="4"/>
    <x v="2"/>
  </r>
  <r>
    <x v="8"/>
    <x v="43"/>
    <n v="35.362318840579711"/>
    <x v="4"/>
    <x v="2"/>
  </r>
  <r>
    <x v="8"/>
    <x v="44"/>
    <n v="64.347826086956516"/>
    <x v="4"/>
    <x v="2"/>
  </r>
  <r>
    <x v="8"/>
    <x v="4"/>
    <n v="0.28985507246376813"/>
    <x v="4"/>
    <x v="2"/>
  </r>
  <r>
    <x v="9"/>
    <x v="45"/>
    <n v="5.0724637681159424"/>
    <x v="4"/>
    <x v="2"/>
  </r>
  <r>
    <x v="9"/>
    <x v="46"/>
    <n v="6.9565217391304346"/>
    <x v="4"/>
    <x v="2"/>
  </r>
  <r>
    <x v="9"/>
    <x v="47"/>
    <n v="17.10144927536232"/>
    <x v="4"/>
    <x v="2"/>
  </r>
  <r>
    <x v="9"/>
    <x v="48"/>
    <n v="7.3913043478260869"/>
    <x v="4"/>
    <x v="2"/>
  </r>
  <r>
    <x v="9"/>
    <x v="49"/>
    <n v="5.0724637681159424"/>
    <x v="4"/>
    <x v="2"/>
  </r>
  <r>
    <x v="9"/>
    <x v="50"/>
    <n v="3.6231884057971016"/>
    <x v="4"/>
    <x v="2"/>
  </r>
  <r>
    <x v="9"/>
    <x v="51"/>
    <n v="1.7391304347826086"/>
    <x v="4"/>
    <x v="2"/>
  </r>
  <r>
    <x v="9"/>
    <x v="52"/>
    <n v="0.57971014492753625"/>
    <x v="4"/>
    <x v="2"/>
  </r>
  <r>
    <x v="9"/>
    <x v="53"/>
    <n v="2.8985507246376812"/>
    <x v="4"/>
    <x v="2"/>
  </r>
  <r>
    <x v="9"/>
    <x v="54"/>
    <n v="7.6811594202898554"/>
    <x v="4"/>
    <x v="2"/>
  </r>
  <r>
    <x v="9"/>
    <x v="4"/>
    <n v="41.884057971014492"/>
    <x v="4"/>
    <x v="2"/>
  </r>
  <r>
    <x v="9"/>
    <x v="55"/>
    <n v="4.2327514546965856"/>
    <x v="4"/>
    <x v="2"/>
  </r>
  <r>
    <x v="4"/>
    <x v="20"/>
    <n v="5.6410256410256414"/>
    <x v="5"/>
    <x v="2"/>
  </r>
  <r>
    <x v="4"/>
    <x v="21"/>
    <n v="42.051282051282051"/>
    <x v="5"/>
    <x v="2"/>
  </r>
  <r>
    <x v="4"/>
    <x v="22"/>
    <n v="17.435897435897434"/>
    <x v="5"/>
    <x v="2"/>
  </r>
  <r>
    <x v="4"/>
    <x v="23"/>
    <n v="3.5897435897435899"/>
    <x v="5"/>
    <x v="2"/>
  </r>
  <r>
    <x v="4"/>
    <x v="24"/>
    <n v="1.0256410256410255"/>
    <x v="5"/>
    <x v="2"/>
  </r>
  <r>
    <x v="4"/>
    <x v="25"/>
    <n v="0"/>
    <x v="5"/>
    <x v="2"/>
  </r>
  <r>
    <x v="4"/>
    <x v="26"/>
    <n v="29.743589743589745"/>
    <x v="5"/>
    <x v="2"/>
  </r>
  <r>
    <x v="4"/>
    <x v="27"/>
    <n v="0"/>
    <x v="5"/>
    <x v="2"/>
  </r>
  <r>
    <x v="4"/>
    <x v="28"/>
    <n v="0.51282051282051277"/>
    <x v="5"/>
    <x v="2"/>
  </r>
  <r>
    <x v="5"/>
    <x v="20"/>
    <n v="5.1282051282051286"/>
    <x v="5"/>
    <x v="2"/>
  </r>
  <r>
    <x v="5"/>
    <x v="21"/>
    <n v="27.692307692307693"/>
    <x v="5"/>
    <x v="2"/>
  </r>
  <r>
    <x v="5"/>
    <x v="22"/>
    <n v="5.1282051282051286"/>
    <x v="5"/>
    <x v="2"/>
  </r>
  <r>
    <x v="5"/>
    <x v="23"/>
    <n v="1.5384615384615385"/>
    <x v="5"/>
    <x v="2"/>
  </r>
  <r>
    <x v="5"/>
    <x v="24"/>
    <n v="0"/>
    <x v="5"/>
    <x v="2"/>
  </r>
  <r>
    <x v="5"/>
    <x v="25"/>
    <n v="0"/>
    <x v="5"/>
    <x v="2"/>
  </r>
  <r>
    <x v="5"/>
    <x v="26"/>
    <n v="21.53846153846154"/>
    <x v="5"/>
    <x v="2"/>
  </r>
  <r>
    <x v="5"/>
    <x v="27"/>
    <n v="0"/>
    <x v="5"/>
    <x v="2"/>
  </r>
  <r>
    <x v="5"/>
    <x v="28"/>
    <n v="0"/>
    <x v="5"/>
    <x v="2"/>
  </r>
  <r>
    <x v="5"/>
    <x v="4"/>
    <n v="38.974358974358971"/>
    <x v="5"/>
    <x v="2"/>
  </r>
  <r>
    <x v="6"/>
    <x v="33"/>
    <n v="0"/>
    <x v="5"/>
    <x v="2"/>
  </r>
  <r>
    <x v="6"/>
    <x v="34"/>
    <n v="64.102564102564102"/>
    <x v="5"/>
    <x v="2"/>
  </r>
  <r>
    <x v="6"/>
    <x v="35"/>
    <n v="27.179487179487179"/>
    <x v="5"/>
    <x v="2"/>
  </r>
  <r>
    <x v="6"/>
    <x v="36"/>
    <n v="8.7179487179487172"/>
    <x v="5"/>
    <x v="2"/>
  </r>
  <r>
    <x v="6"/>
    <x v="4"/>
    <n v="0"/>
    <x v="5"/>
    <x v="2"/>
  </r>
  <r>
    <x v="6"/>
    <x v="37"/>
    <n v="11.056410256410249"/>
    <x v="5"/>
    <x v="2"/>
  </r>
  <r>
    <x v="7"/>
    <x v="38"/>
    <n v="32.820512820512818"/>
    <x v="5"/>
    <x v="2"/>
  </r>
  <r>
    <x v="7"/>
    <x v="39"/>
    <n v="14.871794871794872"/>
    <x v="5"/>
    <x v="2"/>
  </r>
  <r>
    <x v="7"/>
    <x v="40"/>
    <n v="18.974358974358974"/>
    <x v="5"/>
    <x v="2"/>
  </r>
  <r>
    <x v="7"/>
    <x v="41"/>
    <n v="32.820512820512818"/>
    <x v="5"/>
    <x v="2"/>
  </r>
  <r>
    <x v="7"/>
    <x v="4"/>
    <n v="0.51282051282051277"/>
    <x v="5"/>
    <x v="2"/>
  </r>
  <r>
    <x v="7"/>
    <x v="42"/>
    <n v="3.8350515463917505"/>
    <x v="5"/>
    <x v="2"/>
  </r>
  <r>
    <x v="8"/>
    <x v="43"/>
    <n v="32.820512820512818"/>
    <x v="5"/>
    <x v="2"/>
  </r>
  <r>
    <x v="8"/>
    <x v="44"/>
    <n v="66.666666666666671"/>
    <x v="5"/>
    <x v="2"/>
  </r>
  <r>
    <x v="8"/>
    <x v="4"/>
    <n v="0.51282051282051277"/>
    <x v="5"/>
    <x v="2"/>
  </r>
  <r>
    <x v="9"/>
    <x v="45"/>
    <n v="3.5897435897435899"/>
    <x v="5"/>
    <x v="2"/>
  </r>
  <r>
    <x v="9"/>
    <x v="46"/>
    <n v="8.7179487179487172"/>
    <x v="5"/>
    <x v="2"/>
  </r>
  <r>
    <x v="9"/>
    <x v="47"/>
    <n v="12.307692307692308"/>
    <x v="5"/>
    <x v="2"/>
  </r>
  <r>
    <x v="9"/>
    <x v="48"/>
    <n v="6.1538461538461542"/>
    <x v="5"/>
    <x v="2"/>
  </r>
  <r>
    <x v="9"/>
    <x v="49"/>
    <n v="10.256410256410257"/>
    <x v="5"/>
    <x v="2"/>
  </r>
  <r>
    <x v="9"/>
    <x v="50"/>
    <n v="2.5641025641025643"/>
    <x v="5"/>
    <x v="2"/>
  </r>
  <r>
    <x v="9"/>
    <x v="51"/>
    <n v="2.0512820512820511"/>
    <x v="5"/>
    <x v="2"/>
  </r>
  <r>
    <x v="9"/>
    <x v="52"/>
    <n v="1.5384615384615385"/>
    <x v="5"/>
    <x v="2"/>
  </r>
  <r>
    <x v="9"/>
    <x v="53"/>
    <n v="4.1025641025641022"/>
    <x v="5"/>
    <x v="2"/>
  </r>
  <r>
    <x v="9"/>
    <x v="54"/>
    <n v="7.1794871794871797"/>
    <x v="5"/>
    <x v="2"/>
  </r>
  <r>
    <x v="9"/>
    <x v="4"/>
    <n v="41.53846153846154"/>
    <x v="5"/>
    <x v="2"/>
  </r>
  <r>
    <x v="9"/>
    <x v="55"/>
    <n v="4.345029239766081"/>
    <x v="5"/>
    <x v="2"/>
  </r>
  <r>
    <x v="4"/>
    <x v="20"/>
    <n v="12.396694214876034"/>
    <x v="6"/>
    <x v="2"/>
  </r>
  <r>
    <x v="4"/>
    <x v="21"/>
    <n v="40.495867768595041"/>
    <x v="6"/>
    <x v="2"/>
  </r>
  <r>
    <x v="4"/>
    <x v="22"/>
    <n v="29.75206611570248"/>
    <x v="6"/>
    <x v="2"/>
  </r>
  <r>
    <x v="4"/>
    <x v="23"/>
    <n v="4.1322314049586772"/>
    <x v="6"/>
    <x v="2"/>
  </r>
  <r>
    <x v="4"/>
    <x v="24"/>
    <n v="4.1322314049586772"/>
    <x v="6"/>
    <x v="2"/>
  </r>
  <r>
    <x v="4"/>
    <x v="25"/>
    <n v="0"/>
    <x v="6"/>
    <x v="2"/>
  </r>
  <r>
    <x v="4"/>
    <x v="26"/>
    <n v="8.2644628099173545"/>
    <x v="6"/>
    <x v="2"/>
  </r>
  <r>
    <x v="4"/>
    <x v="27"/>
    <n v="0"/>
    <x v="6"/>
    <x v="2"/>
  </r>
  <r>
    <x v="4"/>
    <x v="28"/>
    <n v="0.82644628099173556"/>
    <x v="6"/>
    <x v="2"/>
  </r>
  <r>
    <x v="5"/>
    <x v="20"/>
    <n v="9.0909090909090917"/>
    <x v="6"/>
    <x v="2"/>
  </r>
  <r>
    <x v="5"/>
    <x v="21"/>
    <n v="27.272727272727273"/>
    <x v="6"/>
    <x v="2"/>
  </r>
  <r>
    <x v="5"/>
    <x v="22"/>
    <n v="14.87603305785124"/>
    <x v="6"/>
    <x v="2"/>
  </r>
  <r>
    <x v="5"/>
    <x v="23"/>
    <n v="1.6528925619834711"/>
    <x v="6"/>
    <x v="2"/>
  </r>
  <r>
    <x v="5"/>
    <x v="24"/>
    <n v="4.1322314049586772"/>
    <x v="6"/>
    <x v="2"/>
  </r>
  <r>
    <x v="5"/>
    <x v="25"/>
    <n v="1.6528925619834711"/>
    <x v="6"/>
    <x v="2"/>
  </r>
  <r>
    <x v="5"/>
    <x v="26"/>
    <n v="4.9586776859504136"/>
    <x v="6"/>
    <x v="2"/>
  </r>
  <r>
    <x v="5"/>
    <x v="27"/>
    <n v="0"/>
    <x v="6"/>
    <x v="2"/>
  </r>
  <r>
    <x v="5"/>
    <x v="28"/>
    <n v="0.82644628099173556"/>
    <x v="6"/>
    <x v="2"/>
  </r>
  <r>
    <x v="5"/>
    <x v="4"/>
    <n v="35.537190082644628"/>
    <x v="6"/>
    <x v="2"/>
  </r>
  <r>
    <x v="6"/>
    <x v="33"/>
    <n v="0.82644628099173556"/>
    <x v="6"/>
    <x v="2"/>
  </r>
  <r>
    <x v="6"/>
    <x v="34"/>
    <n v="52.066115702479337"/>
    <x v="6"/>
    <x v="2"/>
  </r>
  <r>
    <x v="6"/>
    <x v="35"/>
    <n v="33.884297520661157"/>
    <x v="6"/>
    <x v="2"/>
  </r>
  <r>
    <x v="6"/>
    <x v="36"/>
    <n v="13.223140495867769"/>
    <x v="6"/>
    <x v="2"/>
  </r>
  <r>
    <x v="6"/>
    <x v="4"/>
    <n v="0"/>
    <x v="6"/>
    <x v="2"/>
  </r>
  <r>
    <x v="6"/>
    <x v="37"/>
    <n v="13.132231404958674"/>
    <x v="6"/>
    <x v="2"/>
  </r>
  <r>
    <x v="7"/>
    <x v="38"/>
    <n v="27.272727272727273"/>
    <x v="6"/>
    <x v="2"/>
  </r>
  <r>
    <x v="7"/>
    <x v="39"/>
    <n v="19.008264462809919"/>
    <x v="6"/>
    <x v="2"/>
  </r>
  <r>
    <x v="7"/>
    <x v="40"/>
    <n v="18.181818181818183"/>
    <x v="6"/>
    <x v="2"/>
  </r>
  <r>
    <x v="7"/>
    <x v="41"/>
    <n v="34.710743801652896"/>
    <x v="6"/>
    <x v="2"/>
  </r>
  <r>
    <x v="7"/>
    <x v="4"/>
    <n v="0.82644628099173556"/>
    <x v="6"/>
    <x v="2"/>
  </r>
  <r>
    <x v="7"/>
    <x v="42"/>
    <n v="4.2333333333333325"/>
    <x v="6"/>
    <x v="2"/>
  </r>
  <r>
    <x v="8"/>
    <x v="43"/>
    <n v="27.272727272727273"/>
    <x v="6"/>
    <x v="2"/>
  </r>
  <r>
    <x v="8"/>
    <x v="44"/>
    <n v="71.900826446280988"/>
    <x v="6"/>
    <x v="2"/>
  </r>
  <r>
    <x v="8"/>
    <x v="4"/>
    <n v="0.82644628099173556"/>
    <x v="6"/>
    <x v="2"/>
  </r>
  <r>
    <x v="9"/>
    <x v="45"/>
    <n v="9.9173553719008272"/>
    <x v="6"/>
    <x v="2"/>
  </r>
  <r>
    <x v="9"/>
    <x v="46"/>
    <n v="9.0909090909090917"/>
    <x v="6"/>
    <x v="2"/>
  </r>
  <r>
    <x v="9"/>
    <x v="47"/>
    <n v="22.314049586776861"/>
    <x v="6"/>
    <x v="2"/>
  </r>
  <r>
    <x v="9"/>
    <x v="48"/>
    <n v="9.9173553719008272"/>
    <x v="6"/>
    <x v="2"/>
  </r>
  <r>
    <x v="9"/>
    <x v="49"/>
    <n v="2.4793388429752068"/>
    <x v="6"/>
    <x v="2"/>
  </r>
  <r>
    <x v="9"/>
    <x v="50"/>
    <n v="3.3057851239669422"/>
    <x v="6"/>
    <x v="2"/>
  </r>
  <r>
    <x v="9"/>
    <x v="51"/>
    <n v="2.4793388429752068"/>
    <x v="6"/>
    <x v="2"/>
  </r>
  <r>
    <x v="9"/>
    <x v="52"/>
    <n v="0.82644628099173556"/>
    <x v="6"/>
    <x v="2"/>
  </r>
  <r>
    <x v="9"/>
    <x v="53"/>
    <n v="1.6528925619834711"/>
    <x v="6"/>
    <x v="2"/>
  </r>
  <r>
    <x v="9"/>
    <x v="54"/>
    <n v="7.4380165289256199"/>
    <x v="6"/>
    <x v="2"/>
  </r>
  <r>
    <x v="9"/>
    <x v="4"/>
    <n v="30.578512396694215"/>
    <x v="6"/>
    <x v="2"/>
  </r>
  <r>
    <x v="9"/>
    <x v="55"/>
    <n v="3.661706349206348"/>
    <x v="6"/>
    <x v="2"/>
  </r>
  <r>
    <x v="4"/>
    <x v="20"/>
    <n v="12.437810945273633"/>
    <x v="7"/>
    <x v="2"/>
  </r>
  <r>
    <x v="4"/>
    <x v="21"/>
    <n v="41.791044776119406"/>
    <x v="7"/>
    <x v="2"/>
  </r>
  <r>
    <x v="4"/>
    <x v="22"/>
    <n v="24.378109452736318"/>
    <x v="7"/>
    <x v="2"/>
  </r>
  <r>
    <x v="4"/>
    <x v="23"/>
    <n v="2.9850746268656718"/>
    <x v="7"/>
    <x v="2"/>
  </r>
  <r>
    <x v="4"/>
    <x v="24"/>
    <n v="2.9850746268656718"/>
    <x v="7"/>
    <x v="2"/>
  </r>
  <r>
    <x v="4"/>
    <x v="25"/>
    <n v="0.49751243781094528"/>
    <x v="7"/>
    <x v="2"/>
  </r>
  <r>
    <x v="4"/>
    <x v="26"/>
    <n v="13.930348258706468"/>
    <x v="7"/>
    <x v="2"/>
  </r>
  <r>
    <x v="4"/>
    <x v="27"/>
    <n v="0.49751243781094528"/>
    <x v="7"/>
    <x v="2"/>
  </r>
  <r>
    <x v="4"/>
    <x v="28"/>
    <n v="0.49751243781094528"/>
    <x v="7"/>
    <x v="2"/>
  </r>
  <r>
    <x v="5"/>
    <x v="20"/>
    <n v="14.925373134328359"/>
    <x v="7"/>
    <x v="2"/>
  </r>
  <r>
    <x v="5"/>
    <x v="21"/>
    <n v="19.402985074626866"/>
    <x v="7"/>
    <x v="2"/>
  </r>
  <r>
    <x v="5"/>
    <x v="22"/>
    <n v="6.9651741293532341"/>
    <x v="7"/>
    <x v="2"/>
  </r>
  <r>
    <x v="5"/>
    <x v="23"/>
    <n v="1.9900497512437811"/>
    <x v="7"/>
    <x v="2"/>
  </r>
  <r>
    <x v="5"/>
    <x v="24"/>
    <n v="0.49751243781094528"/>
    <x v="7"/>
    <x v="2"/>
  </r>
  <r>
    <x v="5"/>
    <x v="25"/>
    <n v="0.99502487562189057"/>
    <x v="7"/>
    <x v="2"/>
  </r>
  <r>
    <x v="5"/>
    <x v="26"/>
    <n v="10.447761194029852"/>
    <x v="7"/>
    <x v="2"/>
  </r>
  <r>
    <x v="5"/>
    <x v="27"/>
    <n v="0.49751243781094528"/>
    <x v="7"/>
    <x v="2"/>
  </r>
  <r>
    <x v="5"/>
    <x v="28"/>
    <n v="0"/>
    <x v="7"/>
    <x v="2"/>
  </r>
  <r>
    <x v="5"/>
    <x v="4"/>
    <n v="44.278606965174127"/>
    <x v="7"/>
    <x v="2"/>
  </r>
  <r>
    <x v="6"/>
    <x v="33"/>
    <n v="0"/>
    <x v="7"/>
    <x v="2"/>
  </r>
  <r>
    <x v="6"/>
    <x v="34"/>
    <n v="70.149253731343279"/>
    <x v="7"/>
    <x v="2"/>
  </r>
  <r>
    <x v="6"/>
    <x v="35"/>
    <n v="23.880597014925375"/>
    <x v="7"/>
    <x v="2"/>
  </r>
  <r>
    <x v="6"/>
    <x v="36"/>
    <n v="5.9701492537313436"/>
    <x v="7"/>
    <x v="2"/>
  </r>
  <r>
    <x v="6"/>
    <x v="4"/>
    <n v="0"/>
    <x v="7"/>
    <x v="2"/>
  </r>
  <r>
    <x v="6"/>
    <x v="37"/>
    <n v="11.41293532338309"/>
    <x v="7"/>
    <x v="2"/>
  </r>
  <r>
    <x v="7"/>
    <x v="38"/>
    <n v="40.298507462686565"/>
    <x v="7"/>
    <x v="2"/>
  </r>
  <r>
    <x v="7"/>
    <x v="39"/>
    <n v="15.920398009950249"/>
    <x v="7"/>
    <x v="2"/>
  </r>
  <r>
    <x v="7"/>
    <x v="40"/>
    <n v="17.412935323383085"/>
    <x v="7"/>
    <x v="2"/>
  </r>
  <r>
    <x v="7"/>
    <x v="41"/>
    <n v="26.368159203980099"/>
    <x v="7"/>
    <x v="2"/>
  </r>
  <r>
    <x v="7"/>
    <x v="4"/>
    <n v="0"/>
    <x v="7"/>
    <x v="2"/>
  </r>
  <r>
    <x v="7"/>
    <x v="42"/>
    <n v="3.0895522388059704"/>
    <x v="7"/>
    <x v="2"/>
  </r>
  <r>
    <x v="8"/>
    <x v="43"/>
    <n v="40.298507462686565"/>
    <x v="7"/>
    <x v="2"/>
  </r>
  <r>
    <x v="8"/>
    <x v="44"/>
    <n v="59.701492537313435"/>
    <x v="7"/>
    <x v="2"/>
  </r>
  <r>
    <x v="8"/>
    <x v="4"/>
    <n v="0"/>
    <x v="7"/>
    <x v="2"/>
  </r>
  <r>
    <x v="9"/>
    <x v="45"/>
    <n v="3.4825870646766171"/>
    <x v="7"/>
    <x v="2"/>
  </r>
  <r>
    <x v="9"/>
    <x v="46"/>
    <n v="3.9800995024875623"/>
    <x v="7"/>
    <x v="2"/>
  </r>
  <r>
    <x v="9"/>
    <x v="47"/>
    <n v="15.920398009950249"/>
    <x v="7"/>
    <x v="2"/>
  </r>
  <r>
    <x v="9"/>
    <x v="48"/>
    <n v="6.9651741293532341"/>
    <x v="7"/>
    <x v="2"/>
  </r>
  <r>
    <x v="9"/>
    <x v="49"/>
    <n v="1.9900497512437811"/>
    <x v="7"/>
    <x v="2"/>
  </r>
  <r>
    <x v="9"/>
    <x v="50"/>
    <n v="3.9800995024875623"/>
    <x v="7"/>
    <x v="2"/>
  </r>
  <r>
    <x v="9"/>
    <x v="51"/>
    <n v="1.9900497512437811"/>
    <x v="7"/>
    <x v="2"/>
  </r>
  <r>
    <x v="9"/>
    <x v="52"/>
    <n v="0"/>
    <x v="7"/>
    <x v="2"/>
  </r>
  <r>
    <x v="9"/>
    <x v="53"/>
    <n v="3.9800995024875623"/>
    <x v="7"/>
    <x v="2"/>
  </r>
  <r>
    <x v="9"/>
    <x v="54"/>
    <n v="9.9502487562189046"/>
    <x v="7"/>
    <x v="2"/>
  </r>
  <r>
    <x v="9"/>
    <x v="4"/>
    <n v="47.761194029850749"/>
    <x v="7"/>
    <x v="2"/>
  </r>
  <r>
    <x v="9"/>
    <x v="55"/>
    <n v="5.2841269841269822"/>
    <x v="7"/>
    <x v="2"/>
  </r>
  <r>
    <x v="4"/>
    <x v="20"/>
    <n v="9.2485549132947984"/>
    <x v="8"/>
    <x v="2"/>
  </r>
  <r>
    <x v="4"/>
    <x v="21"/>
    <n v="38.150289017341038"/>
    <x v="8"/>
    <x v="2"/>
  </r>
  <r>
    <x v="4"/>
    <x v="22"/>
    <n v="24.277456647398843"/>
    <x v="8"/>
    <x v="2"/>
  </r>
  <r>
    <x v="4"/>
    <x v="23"/>
    <n v="8.6705202312138727"/>
    <x v="8"/>
    <x v="2"/>
  </r>
  <r>
    <x v="4"/>
    <x v="24"/>
    <n v="11.560693641618498"/>
    <x v="8"/>
    <x v="2"/>
  </r>
  <r>
    <x v="4"/>
    <x v="25"/>
    <n v="0"/>
    <x v="8"/>
    <x v="2"/>
  </r>
  <r>
    <x v="4"/>
    <x v="26"/>
    <n v="8.0924855491329488"/>
    <x v="8"/>
    <x v="2"/>
  </r>
  <r>
    <x v="4"/>
    <x v="27"/>
    <n v="0"/>
    <x v="8"/>
    <x v="2"/>
  </r>
  <r>
    <x v="4"/>
    <x v="28"/>
    <n v="0"/>
    <x v="8"/>
    <x v="2"/>
  </r>
  <r>
    <x v="5"/>
    <x v="20"/>
    <n v="9.8265895953757223"/>
    <x v="8"/>
    <x v="2"/>
  </r>
  <r>
    <x v="5"/>
    <x v="21"/>
    <n v="19.653179190751445"/>
    <x v="8"/>
    <x v="2"/>
  </r>
  <r>
    <x v="5"/>
    <x v="22"/>
    <n v="8.0924855491329488"/>
    <x v="8"/>
    <x v="2"/>
  </r>
  <r>
    <x v="5"/>
    <x v="23"/>
    <n v="3.4682080924855492"/>
    <x v="8"/>
    <x v="2"/>
  </r>
  <r>
    <x v="5"/>
    <x v="24"/>
    <n v="6.3583815028901736"/>
    <x v="8"/>
    <x v="2"/>
  </r>
  <r>
    <x v="5"/>
    <x v="25"/>
    <n v="1.7341040462427746"/>
    <x v="8"/>
    <x v="2"/>
  </r>
  <r>
    <x v="5"/>
    <x v="26"/>
    <n v="4.6242774566473992"/>
    <x v="8"/>
    <x v="2"/>
  </r>
  <r>
    <x v="5"/>
    <x v="27"/>
    <n v="1.1560693641618498"/>
    <x v="8"/>
    <x v="2"/>
  </r>
  <r>
    <x v="5"/>
    <x v="28"/>
    <n v="0"/>
    <x v="8"/>
    <x v="2"/>
  </r>
  <r>
    <x v="5"/>
    <x v="4"/>
    <n v="45.086705202312139"/>
    <x v="8"/>
    <x v="2"/>
  </r>
  <r>
    <x v="6"/>
    <x v="33"/>
    <n v="0"/>
    <x v="8"/>
    <x v="2"/>
  </r>
  <r>
    <x v="6"/>
    <x v="34"/>
    <n v="77.456647398843927"/>
    <x v="8"/>
    <x v="2"/>
  </r>
  <r>
    <x v="6"/>
    <x v="35"/>
    <n v="16.76300578034682"/>
    <x v="8"/>
    <x v="2"/>
  </r>
  <r>
    <x v="6"/>
    <x v="36"/>
    <n v="5.7803468208092488"/>
    <x v="8"/>
    <x v="2"/>
  </r>
  <r>
    <x v="6"/>
    <x v="4"/>
    <n v="0"/>
    <x v="8"/>
    <x v="2"/>
  </r>
  <r>
    <x v="6"/>
    <x v="37"/>
    <n v="8.9653179190751491"/>
    <x v="8"/>
    <x v="2"/>
  </r>
  <r>
    <x v="7"/>
    <x v="38"/>
    <n v="38.150289017341038"/>
    <x v="8"/>
    <x v="2"/>
  </r>
  <r>
    <x v="7"/>
    <x v="39"/>
    <n v="15.028901734104046"/>
    <x v="8"/>
    <x v="2"/>
  </r>
  <r>
    <x v="7"/>
    <x v="40"/>
    <n v="17.341040462427745"/>
    <x v="8"/>
    <x v="2"/>
  </r>
  <r>
    <x v="7"/>
    <x v="41"/>
    <n v="29.479768786127167"/>
    <x v="8"/>
    <x v="2"/>
  </r>
  <r>
    <x v="7"/>
    <x v="4"/>
    <n v="0"/>
    <x v="8"/>
    <x v="2"/>
  </r>
  <r>
    <x v="7"/>
    <x v="42"/>
    <n v="3.4797687861271687"/>
    <x v="8"/>
    <x v="2"/>
  </r>
  <r>
    <x v="8"/>
    <x v="43"/>
    <n v="38.150289017341038"/>
    <x v="8"/>
    <x v="2"/>
  </r>
  <r>
    <x v="8"/>
    <x v="44"/>
    <n v="61.849710982658962"/>
    <x v="8"/>
    <x v="2"/>
  </r>
  <r>
    <x v="8"/>
    <x v="4"/>
    <n v="0"/>
    <x v="8"/>
    <x v="2"/>
  </r>
  <r>
    <x v="9"/>
    <x v="45"/>
    <n v="5.202312138728324"/>
    <x v="8"/>
    <x v="2"/>
  </r>
  <r>
    <x v="9"/>
    <x v="46"/>
    <n v="6.9364161849710984"/>
    <x v="8"/>
    <x v="2"/>
  </r>
  <r>
    <x v="9"/>
    <x v="47"/>
    <n v="20.23121387283237"/>
    <x v="8"/>
    <x v="2"/>
  </r>
  <r>
    <x v="9"/>
    <x v="48"/>
    <n v="7.5144508670520231"/>
    <x v="8"/>
    <x v="2"/>
  </r>
  <r>
    <x v="9"/>
    <x v="49"/>
    <n v="4.6242774566473992"/>
    <x v="8"/>
    <x v="2"/>
  </r>
  <r>
    <x v="9"/>
    <x v="50"/>
    <n v="4.6242774566473992"/>
    <x v="8"/>
    <x v="2"/>
  </r>
  <r>
    <x v="9"/>
    <x v="51"/>
    <n v="0.5780346820809249"/>
    <x v="8"/>
    <x v="2"/>
  </r>
  <r>
    <x v="9"/>
    <x v="52"/>
    <n v="0"/>
    <x v="8"/>
    <x v="2"/>
  </r>
  <r>
    <x v="9"/>
    <x v="53"/>
    <n v="1.1560693641618498"/>
    <x v="8"/>
    <x v="2"/>
  </r>
  <r>
    <x v="9"/>
    <x v="54"/>
    <n v="5.7803468208092488"/>
    <x v="8"/>
    <x v="2"/>
  </r>
  <r>
    <x v="9"/>
    <x v="4"/>
    <n v="43.352601156069362"/>
    <x v="8"/>
    <x v="2"/>
  </r>
  <r>
    <x v="9"/>
    <x v="55"/>
    <n v="3.4651360544217678"/>
    <x v="8"/>
    <x v="2"/>
  </r>
  <r>
    <x v="4"/>
    <x v="20"/>
    <n v="11.049723756906078"/>
    <x v="9"/>
    <x v="2"/>
  </r>
  <r>
    <x v="4"/>
    <x v="21"/>
    <n v="31.49171270718232"/>
    <x v="9"/>
    <x v="2"/>
  </r>
  <r>
    <x v="4"/>
    <x v="22"/>
    <n v="41.988950276243095"/>
    <x v="9"/>
    <x v="2"/>
  </r>
  <r>
    <x v="4"/>
    <x v="23"/>
    <n v="1.6574585635359116"/>
    <x v="9"/>
    <x v="2"/>
  </r>
  <r>
    <x v="4"/>
    <x v="24"/>
    <n v="8.8397790055248624"/>
    <x v="9"/>
    <x v="2"/>
  </r>
  <r>
    <x v="4"/>
    <x v="25"/>
    <n v="1.1049723756906078"/>
    <x v="9"/>
    <x v="2"/>
  </r>
  <r>
    <x v="4"/>
    <x v="26"/>
    <n v="2.2099447513812156"/>
    <x v="9"/>
    <x v="2"/>
  </r>
  <r>
    <x v="4"/>
    <x v="27"/>
    <n v="1.6574585635359116"/>
    <x v="9"/>
    <x v="2"/>
  </r>
  <r>
    <x v="4"/>
    <x v="28"/>
    <n v="0"/>
    <x v="9"/>
    <x v="2"/>
  </r>
  <r>
    <x v="5"/>
    <x v="20"/>
    <n v="4.972375690607735"/>
    <x v="9"/>
    <x v="2"/>
  </r>
  <r>
    <x v="5"/>
    <x v="21"/>
    <n v="17.127071823204421"/>
    <x v="9"/>
    <x v="2"/>
  </r>
  <r>
    <x v="5"/>
    <x v="22"/>
    <n v="13.259668508287293"/>
    <x v="9"/>
    <x v="2"/>
  </r>
  <r>
    <x v="5"/>
    <x v="23"/>
    <n v="1.1049723756906078"/>
    <x v="9"/>
    <x v="2"/>
  </r>
  <r>
    <x v="5"/>
    <x v="24"/>
    <n v="1.6574585635359116"/>
    <x v="9"/>
    <x v="2"/>
  </r>
  <r>
    <x v="5"/>
    <x v="25"/>
    <n v="1.1049723756906078"/>
    <x v="9"/>
    <x v="2"/>
  </r>
  <r>
    <x v="5"/>
    <x v="26"/>
    <n v="2.2099447513812156"/>
    <x v="9"/>
    <x v="2"/>
  </r>
  <r>
    <x v="5"/>
    <x v="27"/>
    <n v="0"/>
    <x v="9"/>
    <x v="2"/>
  </r>
  <r>
    <x v="5"/>
    <x v="28"/>
    <n v="0"/>
    <x v="9"/>
    <x v="2"/>
  </r>
  <r>
    <x v="5"/>
    <x v="4"/>
    <n v="58.563535911602209"/>
    <x v="9"/>
    <x v="2"/>
  </r>
  <r>
    <x v="6"/>
    <x v="33"/>
    <n v="2.7624309392265194"/>
    <x v="9"/>
    <x v="2"/>
  </r>
  <r>
    <x v="6"/>
    <x v="34"/>
    <n v="55.248618784530386"/>
    <x v="9"/>
    <x v="2"/>
  </r>
  <r>
    <x v="6"/>
    <x v="35"/>
    <n v="38.674033149171272"/>
    <x v="9"/>
    <x v="2"/>
  </r>
  <r>
    <x v="6"/>
    <x v="36"/>
    <n v="3.3149171270718232"/>
    <x v="9"/>
    <x v="2"/>
  </r>
  <r>
    <x v="6"/>
    <x v="4"/>
    <n v="0"/>
    <x v="9"/>
    <x v="2"/>
  </r>
  <r>
    <x v="6"/>
    <x v="37"/>
    <n v="9.8674033149171283"/>
    <x v="9"/>
    <x v="2"/>
  </r>
  <r>
    <x v="7"/>
    <x v="38"/>
    <n v="52.486187845303867"/>
    <x v="9"/>
    <x v="2"/>
  </r>
  <r>
    <x v="7"/>
    <x v="39"/>
    <n v="18.232044198895029"/>
    <x v="9"/>
    <x v="2"/>
  </r>
  <r>
    <x v="7"/>
    <x v="40"/>
    <n v="15.469613259668508"/>
    <x v="9"/>
    <x v="2"/>
  </r>
  <r>
    <x v="7"/>
    <x v="41"/>
    <n v="13.812154696132596"/>
    <x v="9"/>
    <x v="2"/>
  </r>
  <r>
    <x v="7"/>
    <x v="4"/>
    <n v="0"/>
    <x v="9"/>
    <x v="2"/>
  </r>
  <r>
    <x v="7"/>
    <x v="42"/>
    <n v="2"/>
    <x v="9"/>
    <x v="2"/>
  </r>
  <r>
    <x v="8"/>
    <x v="43"/>
    <n v="52.486187845303867"/>
    <x v="9"/>
    <x v="2"/>
  </r>
  <r>
    <x v="8"/>
    <x v="44"/>
    <n v="47.513812154696133"/>
    <x v="9"/>
    <x v="2"/>
  </r>
  <r>
    <x v="8"/>
    <x v="4"/>
    <n v="0"/>
    <x v="9"/>
    <x v="2"/>
  </r>
  <r>
    <x v="9"/>
    <x v="45"/>
    <n v="2.7624309392265194"/>
    <x v="9"/>
    <x v="2"/>
  </r>
  <r>
    <x v="9"/>
    <x v="46"/>
    <n v="4.972375690607735"/>
    <x v="9"/>
    <x v="2"/>
  </r>
  <r>
    <x v="9"/>
    <x v="47"/>
    <n v="12.707182320441989"/>
    <x v="9"/>
    <x v="2"/>
  </r>
  <r>
    <x v="9"/>
    <x v="48"/>
    <n v="3.3149171270718232"/>
    <x v="9"/>
    <x v="2"/>
  </r>
  <r>
    <x v="9"/>
    <x v="49"/>
    <n v="0.5524861878453039"/>
    <x v="9"/>
    <x v="2"/>
  </r>
  <r>
    <x v="9"/>
    <x v="50"/>
    <n v="2.2099447513812156"/>
    <x v="9"/>
    <x v="2"/>
  </r>
  <r>
    <x v="9"/>
    <x v="51"/>
    <n v="2.2099447513812156"/>
    <x v="9"/>
    <x v="2"/>
  </r>
  <r>
    <x v="9"/>
    <x v="52"/>
    <n v="1.1049723756906078"/>
    <x v="9"/>
    <x v="2"/>
  </r>
  <r>
    <x v="9"/>
    <x v="53"/>
    <n v="5.5248618784530388"/>
    <x v="9"/>
    <x v="2"/>
  </r>
  <r>
    <x v="9"/>
    <x v="54"/>
    <n v="3.3149171270718232"/>
    <x v="9"/>
    <x v="2"/>
  </r>
  <r>
    <x v="9"/>
    <x v="4"/>
    <n v="61.325966850828728"/>
    <x v="9"/>
    <x v="2"/>
  </r>
  <r>
    <x v="9"/>
    <x v="55"/>
    <n v="4.5928571428571416"/>
    <x v="9"/>
    <x v="2"/>
  </r>
  <r>
    <x v="4"/>
    <x v="20"/>
    <n v="2.0134228187919465"/>
    <x v="10"/>
    <x v="2"/>
  </r>
  <r>
    <x v="4"/>
    <x v="21"/>
    <n v="8.724832214765101"/>
    <x v="10"/>
    <x v="2"/>
  </r>
  <r>
    <x v="4"/>
    <x v="22"/>
    <n v="32.885906040268459"/>
    <x v="10"/>
    <x v="2"/>
  </r>
  <r>
    <x v="4"/>
    <x v="23"/>
    <n v="10.738255033557047"/>
    <x v="10"/>
    <x v="2"/>
  </r>
  <r>
    <x v="4"/>
    <x v="24"/>
    <n v="24.161073825503355"/>
    <x v="10"/>
    <x v="2"/>
  </r>
  <r>
    <x v="4"/>
    <x v="25"/>
    <n v="6.7114093959731544"/>
    <x v="10"/>
    <x v="2"/>
  </r>
  <r>
    <x v="4"/>
    <x v="26"/>
    <n v="11.409395973154362"/>
    <x v="10"/>
    <x v="2"/>
  </r>
  <r>
    <x v="4"/>
    <x v="27"/>
    <n v="1.3422818791946309"/>
    <x v="10"/>
    <x v="2"/>
  </r>
  <r>
    <x v="4"/>
    <x v="28"/>
    <n v="2.0134228187919465"/>
    <x v="10"/>
    <x v="2"/>
  </r>
  <r>
    <x v="5"/>
    <x v="20"/>
    <n v="3.3557046979865772"/>
    <x v="10"/>
    <x v="2"/>
  </r>
  <r>
    <x v="5"/>
    <x v="21"/>
    <n v="6.0402684563758386"/>
    <x v="10"/>
    <x v="2"/>
  </r>
  <r>
    <x v="5"/>
    <x v="22"/>
    <n v="10.067114093959731"/>
    <x v="10"/>
    <x v="2"/>
  </r>
  <r>
    <x v="5"/>
    <x v="23"/>
    <n v="0.67114093959731547"/>
    <x v="10"/>
    <x v="2"/>
  </r>
  <r>
    <x v="5"/>
    <x v="24"/>
    <n v="6.7114093959731544"/>
    <x v="10"/>
    <x v="2"/>
  </r>
  <r>
    <x v="5"/>
    <x v="25"/>
    <n v="2.0134228187919465"/>
    <x v="10"/>
    <x v="2"/>
  </r>
  <r>
    <x v="5"/>
    <x v="26"/>
    <n v="4.026845637583893"/>
    <x v="10"/>
    <x v="2"/>
  </r>
  <r>
    <x v="5"/>
    <x v="27"/>
    <n v="0"/>
    <x v="10"/>
    <x v="2"/>
  </r>
  <r>
    <x v="5"/>
    <x v="28"/>
    <n v="1.3422818791946309"/>
    <x v="10"/>
    <x v="2"/>
  </r>
  <r>
    <x v="5"/>
    <x v="4"/>
    <n v="65.771812080536918"/>
    <x v="10"/>
    <x v="2"/>
  </r>
  <r>
    <x v="6"/>
    <x v="33"/>
    <n v="4.6979865771812079"/>
    <x v="10"/>
    <x v="2"/>
  </r>
  <r>
    <x v="6"/>
    <x v="34"/>
    <n v="63.087248322147651"/>
    <x v="10"/>
    <x v="2"/>
  </r>
  <r>
    <x v="6"/>
    <x v="35"/>
    <n v="23.48993288590604"/>
    <x v="10"/>
    <x v="2"/>
  </r>
  <r>
    <x v="6"/>
    <x v="36"/>
    <n v="8.724832214765101"/>
    <x v="10"/>
    <x v="2"/>
  </r>
  <r>
    <x v="6"/>
    <x v="4"/>
    <n v="0"/>
    <x v="10"/>
    <x v="2"/>
  </r>
  <r>
    <x v="6"/>
    <x v="37"/>
    <n v="11.463087248322152"/>
    <x v="10"/>
    <x v="2"/>
  </r>
  <r>
    <x v="7"/>
    <x v="38"/>
    <n v="63.758389261744966"/>
    <x v="10"/>
    <x v="2"/>
  </r>
  <r>
    <x v="7"/>
    <x v="39"/>
    <n v="10.067114093959731"/>
    <x v="10"/>
    <x v="2"/>
  </r>
  <r>
    <x v="7"/>
    <x v="40"/>
    <n v="4.6979865771812079"/>
    <x v="10"/>
    <x v="2"/>
  </r>
  <r>
    <x v="7"/>
    <x v="41"/>
    <n v="21.476510067114095"/>
    <x v="10"/>
    <x v="2"/>
  </r>
  <r>
    <x v="7"/>
    <x v="4"/>
    <n v="0"/>
    <x v="10"/>
    <x v="2"/>
  </r>
  <r>
    <x v="7"/>
    <x v="42"/>
    <n v="3.0402684563758382"/>
    <x v="10"/>
    <x v="2"/>
  </r>
  <r>
    <x v="8"/>
    <x v="43"/>
    <n v="63.758389261744966"/>
    <x v="10"/>
    <x v="2"/>
  </r>
  <r>
    <x v="8"/>
    <x v="44"/>
    <n v="36.241610738255034"/>
    <x v="10"/>
    <x v="2"/>
  </r>
  <r>
    <x v="8"/>
    <x v="4"/>
    <n v="0"/>
    <x v="10"/>
    <x v="2"/>
  </r>
  <r>
    <x v="9"/>
    <x v="45"/>
    <n v="5.3691275167785237"/>
    <x v="10"/>
    <x v="2"/>
  </r>
  <r>
    <x v="9"/>
    <x v="46"/>
    <n v="4.026845637583893"/>
    <x v="10"/>
    <x v="2"/>
  </r>
  <r>
    <x v="9"/>
    <x v="47"/>
    <n v="10.067114093959731"/>
    <x v="10"/>
    <x v="2"/>
  </r>
  <r>
    <x v="9"/>
    <x v="48"/>
    <n v="1.3422818791946309"/>
    <x v="10"/>
    <x v="2"/>
  </r>
  <r>
    <x v="9"/>
    <x v="49"/>
    <n v="2.0134228187919465"/>
    <x v="10"/>
    <x v="2"/>
  </r>
  <r>
    <x v="9"/>
    <x v="50"/>
    <n v="2.0134228187919465"/>
    <x v="10"/>
    <x v="2"/>
  </r>
  <r>
    <x v="9"/>
    <x v="51"/>
    <n v="1.3422818791946309"/>
    <x v="10"/>
    <x v="2"/>
  </r>
  <r>
    <x v="9"/>
    <x v="52"/>
    <n v="1.3422818791946309"/>
    <x v="10"/>
    <x v="2"/>
  </r>
  <r>
    <x v="9"/>
    <x v="53"/>
    <n v="0"/>
    <x v="10"/>
    <x v="2"/>
  </r>
  <r>
    <x v="9"/>
    <x v="54"/>
    <n v="5.3691275167785237"/>
    <x v="10"/>
    <x v="2"/>
  </r>
  <r>
    <x v="9"/>
    <x v="4"/>
    <n v="67.114093959731548"/>
    <x v="10"/>
    <x v="2"/>
  </r>
  <r>
    <x v="9"/>
    <x v="55"/>
    <n v="4.6275510204081618"/>
    <x v="10"/>
    <x v="2"/>
  </r>
  <r>
    <x v="4"/>
    <x v="20"/>
    <n v="5.3691275167785237"/>
    <x v="11"/>
    <x v="2"/>
  </r>
  <r>
    <x v="4"/>
    <x v="21"/>
    <n v="28.859060402684563"/>
    <x v="11"/>
    <x v="2"/>
  </r>
  <r>
    <x v="4"/>
    <x v="22"/>
    <n v="40.939597315436245"/>
    <x v="11"/>
    <x v="2"/>
  </r>
  <r>
    <x v="4"/>
    <x v="23"/>
    <n v="1.3422818791946309"/>
    <x v="11"/>
    <x v="2"/>
  </r>
  <r>
    <x v="4"/>
    <x v="24"/>
    <n v="18.120805369127517"/>
    <x v="11"/>
    <x v="2"/>
  </r>
  <r>
    <x v="4"/>
    <x v="25"/>
    <n v="2.6845637583892619"/>
    <x v="11"/>
    <x v="2"/>
  </r>
  <r>
    <x v="4"/>
    <x v="26"/>
    <n v="2.0134228187919465"/>
    <x v="11"/>
    <x v="2"/>
  </r>
  <r>
    <x v="4"/>
    <x v="27"/>
    <n v="0"/>
    <x v="11"/>
    <x v="2"/>
  </r>
  <r>
    <x v="4"/>
    <x v="28"/>
    <n v="0.67114093959731547"/>
    <x v="11"/>
    <x v="2"/>
  </r>
  <r>
    <x v="5"/>
    <x v="20"/>
    <n v="4.6979865771812079"/>
    <x v="11"/>
    <x v="2"/>
  </r>
  <r>
    <x v="5"/>
    <x v="21"/>
    <n v="13.422818791946309"/>
    <x v="11"/>
    <x v="2"/>
  </r>
  <r>
    <x v="5"/>
    <x v="22"/>
    <n v="24.161073825503355"/>
    <x v="11"/>
    <x v="2"/>
  </r>
  <r>
    <x v="5"/>
    <x v="23"/>
    <n v="0.67114093959731547"/>
    <x v="11"/>
    <x v="2"/>
  </r>
  <r>
    <x v="5"/>
    <x v="24"/>
    <n v="6.0402684563758386"/>
    <x v="11"/>
    <x v="2"/>
  </r>
  <r>
    <x v="5"/>
    <x v="25"/>
    <n v="4.026845637583893"/>
    <x v="11"/>
    <x v="2"/>
  </r>
  <r>
    <x v="5"/>
    <x v="26"/>
    <n v="3.3557046979865772"/>
    <x v="11"/>
    <x v="2"/>
  </r>
  <r>
    <x v="5"/>
    <x v="27"/>
    <n v="0.67114093959731547"/>
    <x v="11"/>
    <x v="2"/>
  </r>
  <r>
    <x v="5"/>
    <x v="28"/>
    <n v="2.0134228187919465"/>
    <x v="11"/>
    <x v="2"/>
  </r>
  <r>
    <x v="5"/>
    <x v="4"/>
    <n v="40.939597315436245"/>
    <x v="11"/>
    <x v="2"/>
  </r>
  <r>
    <x v="6"/>
    <x v="33"/>
    <n v="4.6979865771812079"/>
    <x v="11"/>
    <x v="2"/>
  </r>
  <r>
    <x v="6"/>
    <x v="34"/>
    <n v="49.664429530201339"/>
    <x v="11"/>
    <x v="2"/>
  </r>
  <r>
    <x v="6"/>
    <x v="35"/>
    <n v="36.912751677852349"/>
    <x v="11"/>
    <x v="2"/>
  </r>
  <r>
    <x v="6"/>
    <x v="36"/>
    <n v="8.724832214765101"/>
    <x v="11"/>
    <x v="2"/>
  </r>
  <r>
    <x v="6"/>
    <x v="4"/>
    <n v="0"/>
    <x v="11"/>
    <x v="2"/>
  </r>
  <r>
    <x v="6"/>
    <x v="37"/>
    <n v="10.167785234899323"/>
    <x v="11"/>
    <x v="2"/>
  </r>
  <r>
    <x v="7"/>
    <x v="38"/>
    <n v="36.241610738255034"/>
    <x v="11"/>
    <x v="2"/>
  </r>
  <r>
    <x v="7"/>
    <x v="39"/>
    <n v="14.765100671140939"/>
    <x v="11"/>
    <x v="2"/>
  </r>
  <r>
    <x v="7"/>
    <x v="40"/>
    <n v="16.107382550335572"/>
    <x v="11"/>
    <x v="2"/>
  </r>
  <r>
    <x v="7"/>
    <x v="41"/>
    <n v="32.885906040268459"/>
    <x v="11"/>
    <x v="2"/>
  </r>
  <r>
    <x v="7"/>
    <x v="4"/>
    <n v="0"/>
    <x v="11"/>
    <x v="2"/>
  </r>
  <r>
    <x v="7"/>
    <x v="42"/>
    <n v="4.3892617449664408"/>
    <x v="11"/>
    <x v="2"/>
  </r>
  <r>
    <x v="8"/>
    <x v="43"/>
    <n v="36.241610738255034"/>
    <x v="11"/>
    <x v="2"/>
  </r>
  <r>
    <x v="8"/>
    <x v="44"/>
    <n v="63.758389261744966"/>
    <x v="11"/>
    <x v="2"/>
  </r>
  <r>
    <x v="8"/>
    <x v="4"/>
    <n v="0"/>
    <x v="11"/>
    <x v="2"/>
  </r>
  <r>
    <x v="9"/>
    <x v="45"/>
    <n v="9.3959731543624159"/>
    <x v="11"/>
    <x v="2"/>
  </r>
  <r>
    <x v="9"/>
    <x v="46"/>
    <n v="10.738255033557047"/>
    <x v="11"/>
    <x v="2"/>
  </r>
  <r>
    <x v="9"/>
    <x v="47"/>
    <n v="9.3959731543624159"/>
    <x v="11"/>
    <x v="2"/>
  </r>
  <r>
    <x v="9"/>
    <x v="48"/>
    <n v="4.026845637583893"/>
    <x v="11"/>
    <x v="2"/>
  </r>
  <r>
    <x v="9"/>
    <x v="49"/>
    <n v="3.3557046979865772"/>
    <x v="11"/>
    <x v="2"/>
  </r>
  <r>
    <x v="9"/>
    <x v="50"/>
    <n v="1.3422818791946309"/>
    <x v="11"/>
    <x v="2"/>
  </r>
  <r>
    <x v="9"/>
    <x v="51"/>
    <n v="0"/>
    <x v="11"/>
    <x v="2"/>
  </r>
  <r>
    <x v="9"/>
    <x v="52"/>
    <n v="3.3557046979865772"/>
    <x v="11"/>
    <x v="2"/>
  </r>
  <r>
    <x v="9"/>
    <x v="53"/>
    <n v="3.3557046979865772"/>
    <x v="11"/>
    <x v="2"/>
  </r>
  <r>
    <x v="9"/>
    <x v="54"/>
    <n v="11.409395973154362"/>
    <x v="11"/>
    <x v="2"/>
  </r>
  <r>
    <x v="9"/>
    <x v="4"/>
    <n v="43.624161073825505"/>
    <x v="11"/>
    <x v="2"/>
  </r>
  <r>
    <x v="9"/>
    <x v="55"/>
    <n v="6.2470238095238102"/>
    <x v="11"/>
    <x v="2"/>
  </r>
  <r>
    <x v="4"/>
    <x v="20"/>
    <n v="10.169491525423728"/>
    <x v="12"/>
    <x v="2"/>
  </r>
  <r>
    <x v="4"/>
    <x v="21"/>
    <n v="25.423728813559322"/>
    <x v="12"/>
    <x v="2"/>
  </r>
  <r>
    <x v="4"/>
    <x v="22"/>
    <n v="52.542372881355931"/>
    <x v="12"/>
    <x v="2"/>
  </r>
  <r>
    <x v="4"/>
    <x v="23"/>
    <n v="0.84745762711864403"/>
    <x v="12"/>
    <x v="2"/>
  </r>
  <r>
    <x v="4"/>
    <x v="24"/>
    <n v="5.9322033898305087"/>
    <x v="12"/>
    <x v="2"/>
  </r>
  <r>
    <x v="4"/>
    <x v="25"/>
    <n v="0"/>
    <x v="12"/>
    <x v="2"/>
  </r>
  <r>
    <x v="4"/>
    <x v="26"/>
    <n v="4.2372881355932206"/>
    <x v="12"/>
    <x v="2"/>
  </r>
  <r>
    <x v="4"/>
    <x v="27"/>
    <n v="0"/>
    <x v="12"/>
    <x v="2"/>
  </r>
  <r>
    <x v="4"/>
    <x v="28"/>
    <n v="0.84745762711864403"/>
    <x v="12"/>
    <x v="2"/>
  </r>
  <r>
    <x v="5"/>
    <x v="20"/>
    <n v="3.3898305084745761"/>
    <x v="12"/>
    <x v="2"/>
  </r>
  <r>
    <x v="5"/>
    <x v="21"/>
    <n v="15.254237288135593"/>
    <x v="12"/>
    <x v="2"/>
  </r>
  <r>
    <x v="5"/>
    <x v="22"/>
    <n v="16.949152542372882"/>
    <x v="12"/>
    <x v="2"/>
  </r>
  <r>
    <x v="5"/>
    <x v="23"/>
    <n v="1.6949152542372881"/>
    <x v="12"/>
    <x v="2"/>
  </r>
  <r>
    <x v="5"/>
    <x v="24"/>
    <n v="5.0847457627118642"/>
    <x v="12"/>
    <x v="2"/>
  </r>
  <r>
    <x v="5"/>
    <x v="25"/>
    <n v="2.5423728813559321"/>
    <x v="12"/>
    <x v="2"/>
  </r>
  <r>
    <x v="5"/>
    <x v="26"/>
    <n v="3.3898305084745761"/>
    <x v="12"/>
    <x v="2"/>
  </r>
  <r>
    <x v="5"/>
    <x v="27"/>
    <n v="0"/>
    <x v="12"/>
    <x v="2"/>
  </r>
  <r>
    <x v="5"/>
    <x v="28"/>
    <n v="0"/>
    <x v="12"/>
    <x v="2"/>
  </r>
  <r>
    <x v="5"/>
    <x v="4"/>
    <n v="51.694915254237287"/>
    <x v="12"/>
    <x v="2"/>
  </r>
  <r>
    <x v="6"/>
    <x v="33"/>
    <n v="3.3898305084745761"/>
    <x v="12"/>
    <x v="2"/>
  </r>
  <r>
    <x v="6"/>
    <x v="34"/>
    <n v="61.864406779661017"/>
    <x v="12"/>
    <x v="2"/>
  </r>
  <r>
    <x v="6"/>
    <x v="35"/>
    <n v="21.1864406779661"/>
    <x v="12"/>
    <x v="2"/>
  </r>
  <r>
    <x v="6"/>
    <x v="36"/>
    <n v="13.559322033898304"/>
    <x v="12"/>
    <x v="2"/>
  </r>
  <r>
    <x v="6"/>
    <x v="4"/>
    <n v="0"/>
    <x v="12"/>
    <x v="2"/>
  </r>
  <r>
    <x v="6"/>
    <x v="37"/>
    <n v="14.186440677966104"/>
    <x v="12"/>
    <x v="2"/>
  </r>
  <r>
    <x v="7"/>
    <x v="38"/>
    <n v="44.915254237288138"/>
    <x v="12"/>
    <x v="2"/>
  </r>
  <r>
    <x v="7"/>
    <x v="39"/>
    <n v="11.864406779661017"/>
    <x v="12"/>
    <x v="2"/>
  </r>
  <r>
    <x v="7"/>
    <x v="40"/>
    <n v="16.101694915254239"/>
    <x v="12"/>
    <x v="2"/>
  </r>
  <r>
    <x v="7"/>
    <x v="41"/>
    <n v="27.118644067796609"/>
    <x v="12"/>
    <x v="2"/>
  </r>
  <r>
    <x v="7"/>
    <x v="4"/>
    <n v="0"/>
    <x v="12"/>
    <x v="2"/>
  </r>
  <r>
    <x v="7"/>
    <x v="42"/>
    <n v="3.6101694915254239"/>
    <x v="12"/>
    <x v="2"/>
  </r>
  <r>
    <x v="8"/>
    <x v="43"/>
    <n v="44.915254237288138"/>
    <x v="12"/>
    <x v="2"/>
  </r>
  <r>
    <x v="8"/>
    <x v="44"/>
    <n v="55.084745762711862"/>
    <x v="12"/>
    <x v="2"/>
  </r>
  <r>
    <x v="8"/>
    <x v="4"/>
    <n v="0"/>
    <x v="12"/>
    <x v="2"/>
  </r>
  <r>
    <x v="9"/>
    <x v="45"/>
    <n v="6.7796610169491522"/>
    <x v="12"/>
    <x v="2"/>
  </r>
  <r>
    <x v="9"/>
    <x v="46"/>
    <n v="5.0847457627118642"/>
    <x v="12"/>
    <x v="2"/>
  </r>
  <r>
    <x v="9"/>
    <x v="47"/>
    <n v="18.64406779661017"/>
    <x v="12"/>
    <x v="2"/>
  </r>
  <r>
    <x v="9"/>
    <x v="48"/>
    <n v="2.5423728813559321"/>
    <x v="12"/>
    <x v="2"/>
  </r>
  <r>
    <x v="9"/>
    <x v="49"/>
    <n v="4.2372881355932206"/>
    <x v="12"/>
    <x v="2"/>
  </r>
  <r>
    <x v="9"/>
    <x v="50"/>
    <n v="1.6949152542372881"/>
    <x v="12"/>
    <x v="2"/>
  </r>
  <r>
    <x v="9"/>
    <x v="51"/>
    <n v="1.6949152542372881"/>
    <x v="12"/>
    <x v="2"/>
  </r>
  <r>
    <x v="9"/>
    <x v="52"/>
    <n v="0.84745762711864403"/>
    <x v="12"/>
    <x v="2"/>
  </r>
  <r>
    <x v="9"/>
    <x v="53"/>
    <n v="1.6949152542372881"/>
    <x v="12"/>
    <x v="2"/>
  </r>
  <r>
    <x v="9"/>
    <x v="54"/>
    <n v="4.2372881355932206"/>
    <x v="12"/>
    <x v="2"/>
  </r>
  <r>
    <x v="9"/>
    <x v="4"/>
    <n v="52.542372881355931"/>
    <x v="12"/>
    <x v="2"/>
  </r>
  <r>
    <x v="9"/>
    <x v="55"/>
    <n v="3.2008928571428572"/>
    <x v="12"/>
    <x v="2"/>
  </r>
  <r>
    <x v="4"/>
    <x v="20"/>
    <n v="3.8961038961038961"/>
    <x v="13"/>
    <x v="2"/>
  </r>
  <r>
    <x v="4"/>
    <x v="21"/>
    <n v="19.480519480519479"/>
    <x v="13"/>
    <x v="2"/>
  </r>
  <r>
    <x v="4"/>
    <x v="22"/>
    <n v="40.259740259740262"/>
    <x v="13"/>
    <x v="2"/>
  </r>
  <r>
    <x v="4"/>
    <x v="23"/>
    <n v="5.1948051948051948"/>
    <x v="13"/>
    <x v="2"/>
  </r>
  <r>
    <x v="4"/>
    <x v="24"/>
    <n v="12.987012987012987"/>
    <x v="13"/>
    <x v="2"/>
  </r>
  <r>
    <x v="4"/>
    <x v="25"/>
    <n v="1.2987012987012987"/>
    <x v="13"/>
    <x v="2"/>
  </r>
  <r>
    <x v="4"/>
    <x v="26"/>
    <n v="15.584415584415584"/>
    <x v="13"/>
    <x v="2"/>
  </r>
  <r>
    <x v="4"/>
    <x v="27"/>
    <n v="1.2987012987012987"/>
    <x v="13"/>
    <x v="2"/>
  </r>
  <r>
    <x v="4"/>
    <x v="28"/>
    <n v="0"/>
    <x v="13"/>
    <x v="2"/>
  </r>
  <r>
    <x v="5"/>
    <x v="20"/>
    <n v="2.5974025974025974"/>
    <x v="13"/>
    <x v="2"/>
  </r>
  <r>
    <x v="5"/>
    <x v="21"/>
    <n v="9.0909090909090917"/>
    <x v="13"/>
    <x v="2"/>
  </r>
  <r>
    <x v="5"/>
    <x v="22"/>
    <n v="7.7922077922077921"/>
    <x v="13"/>
    <x v="2"/>
  </r>
  <r>
    <x v="5"/>
    <x v="23"/>
    <n v="2.5974025974025974"/>
    <x v="13"/>
    <x v="2"/>
  </r>
  <r>
    <x v="5"/>
    <x v="24"/>
    <n v="3.8961038961038961"/>
    <x v="13"/>
    <x v="2"/>
  </r>
  <r>
    <x v="5"/>
    <x v="25"/>
    <n v="0"/>
    <x v="13"/>
    <x v="2"/>
  </r>
  <r>
    <x v="5"/>
    <x v="26"/>
    <n v="5.1948051948051948"/>
    <x v="13"/>
    <x v="2"/>
  </r>
  <r>
    <x v="5"/>
    <x v="27"/>
    <n v="1.2987012987012987"/>
    <x v="13"/>
    <x v="2"/>
  </r>
  <r>
    <x v="5"/>
    <x v="28"/>
    <n v="0"/>
    <x v="13"/>
    <x v="2"/>
  </r>
  <r>
    <x v="5"/>
    <x v="4"/>
    <n v="67.532467532467535"/>
    <x v="13"/>
    <x v="2"/>
  </r>
  <r>
    <x v="6"/>
    <x v="33"/>
    <n v="3.8961038961038961"/>
    <x v="13"/>
    <x v="2"/>
  </r>
  <r>
    <x v="6"/>
    <x v="34"/>
    <n v="62.337662337662337"/>
    <x v="13"/>
    <x v="2"/>
  </r>
  <r>
    <x v="6"/>
    <x v="35"/>
    <n v="23.376623376623378"/>
    <x v="13"/>
    <x v="2"/>
  </r>
  <r>
    <x v="6"/>
    <x v="36"/>
    <n v="10.38961038961039"/>
    <x v="13"/>
    <x v="2"/>
  </r>
  <r>
    <x v="6"/>
    <x v="4"/>
    <n v="0"/>
    <x v="13"/>
    <x v="2"/>
  </r>
  <r>
    <x v="6"/>
    <x v="37"/>
    <n v="10.558441558441555"/>
    <x v="13"/>
    <x v="2"/>
  </r>
  <r>
    <x v="7"/>
    <x v="38"/>
    <n v="59.740259740259738"/>
    <x v="13"/>
    <x v="2"/>
  </r>
  <r>
    <x v="7"/>
    <x v="39"/>
    <n v="15.584415584415584"/>
    <x v="13"/>
    <x v="2"/>
  </r>
  <r>
    <x v="7"/>
    <x v="40"/>
    <n v="7.7922077922077921"/>
    <x v="13"/>
    <x v="2"/>
  </r>
  <r>
    <x v="7"/>
    <x v="41"/>
    <n v="16.883116883116884"/>
    <x v="13"/>
    <x v="2"/>
  </r>
  <r>
    <x v="7"/>
    <x v="4"/>
    <n v="0"/>
    <x v="13"/>
    <x v="2"/>
  </r>
  <r>
    <x v="7"/>
    <x v="42"/>
    <n v="1.7662337662337662"/>
    <x v="13"/>
    <x v="2"/>
  </r>
  <r>
    <x v="8"/>
    <x v="43"/>
    <n v="59.740259740259738"/>
    <x v="13"/>
    <x v="2"/>
  </r>
  <r>
    <x v="8"/>
    <x v="44"/>
    <n v="40.259740259740262"/>
    <x v="13"/>
    <x v="2"/>
  </r>
  <r>
    <x v="8"/>
    <x v="4"/>
    <n v="0"/>
    <x v="13"/>
    <x v="2"/>
  </r>
  <r>
    <x v="9"/>
    <x v="45"/>
    <n v="3.8961038961038961"/>
    <x v="13"/>
    <x v="2"/>
  </r>
  <r>
    <x v="9"/>
    <x v="46"/>
    <n v="1.2987012987012987"/>
    <x v="13"/>
    <x v="2"/>
  </r>
  <r>
    <x v="9"/>
    <x v="47"/>
    <n v="11.688311688311689"/>
    <x v="13"/>
    <x v="2"/>
  </r>
  <r>
    <x v="9"/>
    <x v="48"/>
    <n v="3.8961038961038961"/>
    <x v="13"/>
    <x v="2"/>
  </r>
  <r>
    <x v="9"/>
    <x v="49"/>
    <n v="3.8961038961038961"/>
    <x v="13"/>
    <x v="2"/>
  </r>
  <r>
    <x v="9"/>
    <x v="50"/>
    <n v="0"/>
    <x v="13"/>
    <x v="2"/>
  </r>
  <r>
    <x v="9"/>
    <x v="51"/>
    <n v="1.2987012987012987"/>
    <x v="13"/>
    <x v="2"/>
  </r>
  <r>
    <x v="9"/>
    <x v="52"/>
    <n v="2.5974025974025974"/>
    <x v="13"/>
    <x v="2"/>
  </r>
  <r>
    <x v="9"/>
    <x v="53"/>
    <n v="1.2987012987012987"/>
    <x v="13"/>
    <x v="2"/>
  </r>
  <r>
    <x v="9"/>
    <x v="54"/>
    <n v="7.7922077922077921"/>
    <x v="13"/>
    <x v="2"/>
  </r>
  <r>
    <x v="9"/>
    <x v="4"/>
    <n v="62.337662337662337"/>
    <x v="13"/>
    <x v="2"/>
  </r>
  <r>
    <x v="9"/>
    <x v="55"/>
    <n v="5.0890804597701145"/>
    <x v="13"/>
    <x v="2"/>
  </r>
  <r>
    <x v="4"/>
    <x v="20"/>
    <n v="16.666666666666668"/>
    <x v="14"/>
    <x v="2"/>
  </r>
  <r>
    <x v="4"/>
    <x v="21"/>
    <n v="22.61904761904762"/>
    <x v="14"/>
    <x v="2"/>
  </r>
  <r>
    <x v="4"/>
    <x v="22"/>
    <n v="40.476190476190474"/>
    <x v="14"/>
    <x v="2"/>
  </r>
  <r>
    <x v="4"/>
    <x v="23"/>
    <n v="1.1904761904761905"/>
    <x v="14"/>
    <x v="2"/>
  </r>
  <r>
    <x v="4"/>
    <x v="24"/>
    <n v="19.047619047619047"/>
    <x v="14"/>
    <x v="2"/>
  </r>
  <r>
    <x v="4"/>
    <x v="25"/>
    <n v="0"/>
    <x v="14"/>
    <x v="2"/>
  </r>
  <r>
    <x v="4"/>
    <x v="26"/>
    <n v="0"/>
    <x v="14"/>
    <x v="2"/>
  </r>
  <r>
    <x v="4"/>
    <x v="27"/>
    <n v="0"/>
    <x v="14"/>
    <x v="2"/>
  </r>
  <r>
    <x v="4"/>
    <x v="28"/>
    <n v="0"/>
    <x v="14"/>
    <x v="2"/>
  </r>
  <r>
    <x v="5"/>
    <x v="20"/>
    <n v="10.714285714285714"/>
    <x v="14"/>
    <x v="2"/>
  </r>
  <r>
    <x v="5"/>
    <x v="21"/>
    <n v="20.238095238095237"/>
    <x v="14"/>
    <x v="2"/>
  </r>
  <r>
    <x v="5"/>
    <x v="22"/>
    <n v="19.047619047619047"/>
    <x v="14"/>
    <x v="2"/>
  </r>
  <r>
    <x v="5"/>
    <x v="23"/>
    <n v="2.3809523809523809"/>
    <x v="14"/>
    <x v="2"/>
  </r>
  <r>
    <x v="5"/>
    <x v="24"/>
    <n v="9.5238095238095237"/>
    <x v="14"/>
    <x v="2"/>
  </r>
  <r>
    <x v="5"/>
    <x v="25"/>
    <n v="0"/>
    <x v="14"/>
    <x v="2"/>
  </r>
  <r>
    <x v="5"/>
    <x v="26"/>
    <n v="0"/>
    <x v="14"/>
    <x v="2"/>
  </r>
  <r>
    <x v="5"/>
    <x v="27"/>
    <n v="0"/>
    <x v="14"/>
    <x v="2"/>
  </r>
  <r>
    <x v="5"/>
    <x v="28"/>
    <n v="0"/>
    <x v="14"/>
    <x v="2"/>
  </r>
  <r>
    <x v="5"/>
    <x v="4"/>
    <n v="38.095238095238095"/>
    <x v="14"/>
    <x v="2"/>
  </r>
  <r>
    <x v="6"/>
    <x v="33"/>
    <n v="10.714285714285714"/>
    <x v="14"/>
    <x v="2"/>
  </r>
  <r>
    <x v="6"/>
    <x v="34"/>
    <n v="72.61904761904762"/>
    <x v="14"/>
    <x v="2"/>
  </r>
  <r>
    <x v="6"/>
    <x v="35"/>
    <n v="14.285714285714286"/>
    <x v="14"/>
    <x v="2"/>
  </r>
  <r>
    <x v="6"/>
    <x v="36"/>
    <n v="2.3809523809523809"/>
    <x v="14"/>
    <x v="2"/>
  </r>
  <r>
    <x v="6"/>
    <x v="4"/>
    <n v="0"/>
    <x v="14"/>
    <x v="2"/>
  </r>
  <r>
    <x v="6"/>
    <x v="37"/>
    <n v="7.7619047619047601"/>
    <x v="14"/>
    <x v="2"/>
  </r>
  <r>
    <x v="7"/>
    <x v="38"/>
    <n v="33.333333333333336"/>
    <x v="14"/>
    <x v="2"/>
  </r>
  <r>
    <x v="7"/>
    <x v="39"/>
    <n v="19.047619047619047"/>
    <x v="14"/>
    <x v="2"/>
  </r>
  <r>
    <x v="7"/>
    <x v="40"/>
    <n v="27.38095238095238"/>
    <x v="14"/>
    <x v="2"/>
  </r>
  <r>
    <x v="7"/>
    <x v="41"/>
    <n v="19.047619047619047"/>
    <x v="14"/>
    <x v="2"/>
  </r>
  <r>
    <x v="7"/>
    <x v="4"/>
    <n v="1.1904761904761905"/>
    <x v="14"/>
    <x v="2"/>
  </r>
  <r>
    <x v="7"/>
    <x v="42"/>
    <n v="2.2168674698795185"/>
    <x v="14"/>
    <x v="2"/>
  </r>
  <r>
    <x v="8"/>
    <x v="43"/>
    <n v="33.333333333333336"/>
    <x v="14"/>
    <x v="2"/>
  </r>
  <r>
    <x v="8"/>
    <x v="44"/>
    <n v="65.476190476190482"/>
    <x v="14"/>
    <x v="2"/>
  </r>
  <r>
    <x v="8"/>
    <x v="4"/>
    <n v="1.1904761904761905"/>
    <x v="14"/>
    <x v="2"/>
  </r>
  <r>
    <x v="9"/>
    <x v="45"/>
    <n v="10.714285714285714"/>
    <x v="14"/>
    <x v="2"/>
  </r>
  <r>
    <x v="9"/>
    <x v="46"/>
    <n v="4.7619047619047619"/>
    <x v="14"/>
    <x v="2"/>
  </r>
  <r>
    <x v="9"/>
    <x v="47"/>
    <n v="19.047619047619047"/>
    <x v="14"/>
    <x v="2"/>
  </r>
  <r>
    <x v="9"/>
    <x v="48"/>
    <n v="5.9523809523809526"/>
    <x v="14"/>
    <x v="2"/>
  </r>
  <r>
    <x v="9"/>
    <x v="49"/>
    <n v="0"/>
    <x v="14"/>
    <x v="2"/>
  </r>
  <r>
    <x v="9"/>
    <x v="50"/>
    <n v="3.5714285714285716"/>
    <x v="14"/>
    <x v="2"/>
  </r>
  <r>
    <x v="9"/>
    <x v="51"/>
    <n v="5.9523809523809526"/>
    <x v="14"/>
    <x v="2"/>
  </r>
  <r>
    <x v="9"/>
    <x v="52"/>
    <n v="0"/>
    <x v="14"/>
    <x v="2"/>
  </r>
  <r>
    <x v="9"/>
    <x v="53"/>
    <n v="4.7619047619047619"/>
    <x v="14"/>
    <x v="2"/>
  </r>
  <r>
    <x v="9"/>
    <x v="54"/>
    <n v="3.5714285714285716"/>
    <x v="14"/>
    <x v="2"/>
  </r>
  <r>
    <x v="9"/>
    <x v="4"/>
    <n v="41.666666666666664"/>
    <x v="14"/>
    <x v="2"/>
  </r>
  <r>
    <x v="9"/>
    <x v="55"/>
    <n v="3.2482993197278907"/>
    <x v="14"/>
    <x v="2"/>
  </r>
  <r>
    <x v="4"/>
    <x v="20"/>
    <n v="1.075268817204301"/>
    <x v="15"/>
    <x v="2"/>
  </r>
  <r>
    <x v="4"/>
    <x v="21"/>
    <n v="29.032258064516128"/>
    <x v="15"/>
    <x v="2"/>
  </r>
  <r>
    <x v="4"/>
    <x v="22"/>
    <n v="54.838709677419352"/>
    <x v="15"/>
    <x v="2"/>
  </r>
  <r>
    <x v="4"/>
    <x v="23"/>
    <n v="4.301075268817204"/>
    <x v="15"/>
    <x v="2"/>
  </r>
  <r>
    <x v="4"/>
    <x v="24"/>
    <n v="6.4516129032258061"/>
    <x v="15"/>
    <x v="2"/>
  </r>
  <r>
    <x v="4"/>
    <x v="25"/>
    <n v="0"/>
    <x v="15"/>
    <x v="2"/>
  </r>
  <r>
    <x v="4"/>
    <x v="26"/>
    <n v="4.301075268817204"/>
    <x v="15"/>
    <x v="2"/>
  </r>
  <r>
    <x v="4"/>
    <x v="27"/>
    <n v="0"/>
    <x v="15"/>
    <x v="2"/>
  </r>
  <r>
    <x v="4"/>
    <x v="28"/>
    <n v="0"/>
    <x v="15"/>
    <x v="2"/>
  </r>
  <r>
    <x v="5"/>
    <x v="20"/>
    <n v="1.075268817204301"/>
    <x v="15"/>
    <x v="2"/>
  </r>
  <r>
    <x v="5"/>
    <x v="21"/>
    <n v="11.827956989247312"/>
    <x v="15"/>
    <x v="2"/>
  </r>
  <r>
    <x v="5"/>
    <x v="22"/>
    <n v="8.6021505376344081"/>
    <x v="15"/>
    <x v="2"/>
  </r>
  <r>
    <x v="5"/>
    <x v="23"/>
    <n v="1.075268817204301"/>
    <x v="15"/>
    <x v="2"/>
  </r>
  <r>
    <x v="5"/>
    <x v="24"/>
    <n v="2.150537634408602"/>
    <x v="15"/>
    <x v="2"/>
  </r>
  <r>
    <x v="5"/>
    <x v="25"/>
    <n v="0"/>
    <x v="15"/>
    <x v="2"/>
  </r>
  <r>
    <x v="5"/>
    <x v="26"/>
    <n v="0"/>
    <x v="15"/>
    <x v="2"/>
  </r>
  <r>
    <x v="5"/>
    <x v="27"/>
    <n v="0"/>
    <x v="15"/>
    <x v="2"/>
  </r>
  <r>
    <x v="5"/>
    <x v="28"/>
    <n v="0"/>
    <x v="15"/>
    <x v="2"/>
  </r>
  <r>
    <x v="5"/>
    <x v="4"/>
    <n v="75.268817204301072"/>
    <x v="15"/>
    <x v="2"/>
  </r>
  <r>
    <x v="6"/>
    <x v="33"/>
    <n v="2.150537634408602"/>
    <x v="15"/>
    <x v="2"/>
  </r>
  <r>
    <x v="6"/>
    <x v="34"/>
    <n v="30.107526881720432"/>
    <x v="15"/>
    <x v="2"/>
  </r>
  <r>
    <x v="6"/>
    <x v="35"/>
    <n v="62.365591397849464"/>
    <x v="15"/>
    <x v="2"/>
  </r>
  <r>
    <x v="6"/>
    <x v="36"/>
    <n v="5.376344086021505"/>
    <x v="15"/>
    <x v="2"/>
  </r>
  <r>
    <x v="6"/>
    <x v="4"/>
    <n v="0"/>
    <x v="15"/>
    <x v="2"/>
  </r>
  <r>
    <x v="6"/>
    <x v="37"/>
    <n v="11.956989247311828"/>
    <x v="15"/>
    <x v="2"/>
  </r>
  <r>
    <x v="7"/>
    <x v="38"/>
    <n v="69.892473118279568"/>
    <x v="15"/>
    <x v="2"/>
  </r>
  <r>
    <x v="7"/>
    <x v="39"/>
    <n v="13.978494623655914"/>
    <x v="15"/>
    <x v="2"/>
  </r>
  <r>
    <x v="7"/>
    <x v="40"/>
    <n v="6.4516129032258061"/>
    <x v="15"/>
    <x v="2"/>
  </r>
  <r>
    <x v="7"/>
    <x v="41"/>
    <n v="9.67741935483871"/>
    <x v="15"/>
    <x v="2"/>
  </r>
  <r>
    <x v="7"/>
    <x v="4"/>
    <n v="0"/>
    <x v="15"/>
    <x v="2"/>
  </r>
  <r>
    <x v="7"/>
    <x v="42"/>
    <n v="1.0107526881720428"/>
    <x v="15"/>
    <x v="2"/>
  </r>
  <r>
    <x v="8"/>
    <x v="43"/>
    <n v="69.892473118279568"/>
    <x v="15"/>
    <x v="2"/>
  </r>
  <r>
    <x v="8"/>
    <x v="44"/>
    <n v="30.107526881720432"/>
    <x v="15"/>
    <x v="2"/>
  </r>
  <r>
    <x v="8"/>
    <x v="4"/>
    <n v="0"/>
    <x v="15"/>
    <x v="2"/>
  </r>
  <r>
    <x v="9"/>
    <x v="45"/>
    <n v="6.4516129032258061"/>
    <x v="15"/>
    <x v="2"/>
  </r>
  <r>
    <x v="9"/>
    <x v="46"/>
    <n v="5.376344086021505"/>
    <x v="15"/>
    <x v="2"/>
  </r>
  <r>
    <x v="9"/>
    <x v="47"/>
    <n v="6.4516129032258061"/>
    <x v="15"/>
    <x v="2"/>
  </r>
  <r>
    <x v="9"/>
    <x v="48"/>
    <n v="1.075268817204301"/>
    <x v="15"/>
    <x v="2"/>
  </r>
  <r>
    <x v="9"/>
    <x v="49"/>
    <n v="3.225806451612903"/>
    <x v="15"/>
    <x v="2"/>
  </r>
  <r>
    <x v="9"/>
    <x v="50"/>
    <n v="1.075268817204301"/>
    <x v="15"/>
    <x v="2"/>
  </r>
  <r>
    <x v="9"/>
    <x v="51"/>
    <n v="1.075268817204301"/>
    <x v="15"/>
    <x v="2"/>
  </r>
  <r>
    <x v="9"/>
    <x v="52"/>
    <n v="0"/>
    <x v="15"/>
    <x v="2"/>
  </r>
  <r>
    <x v="9"/>
    <x v="53"/>
    <n v="0"/>
    <x v="15"/>
    <x v="2"/>
  </r>
  <r>
    <x v="9"/>
    <x v="54"/>
    <n v="1.075268817204301"/>
    <x v="15"/>
    <x v="2"/>
  </r>
  <r>
    <x v="9"/>
    <x v="4"/>
    <n v="74.193548387096769"/>
    <x v="15"/>
    <x v="2"/>
  </r>
  <r>
    <x v="9"/>
    <x v="55"/>
    <n v="1.8020833333333335"/>
    <x v="15"/>
    <x v="2"/>
  </r>
  <r>
    <x v="4"/>
    <x v="20"/>
    <n v="7.9545454545454541"/>
    <x v="16"/>
    <x v="2"/>
  </r>
  <r>
    <x v="4"/>
    <x v="21"/>
    <n v="21.022727272727273"/>
    <x v="16"/>
    <x v="2"/>
  </r>
  <r>
    <x v="4"/>
    <x v="22"/>
    <n v="26.136363636363637"/>
    <x v="16"/>
    <x v="2"/>
  </r>
  <r>
    <x v="4"/>
    <x v="23"/>
    <n v="3.9772727272727271"/>
    <x v="16"/>
    <x v="2"/>
  </r>
  <r>
    <x v="4"/>
    <x v="24"/>
    <n v="14.772727272727273"/>
    <x v="16"/>
    <x v="2"/>
  </r>
  <r>
    <x v="4"/>
    <x v="25"/>
    <n v="1.7045454545454546"/>
    <x v="16"/>
    <x v="2"/>
  </r>
  <r>
    <x v="4"/>
    <x v="26"/>
    <n v="19.318181818181817"/>
    <x v="16"/>
    <x v="2"/>
  </r>
  <r>
    <x v="4"/>
    <x v="27"/>
    <n v="0"/>
    <x v="16"/>
    <x v="2"/>
  </r>
  <r>
    <x v="4"/>
    <x v="28"/>
    <n v="5.1136363636363633"/>
    <x v="16"/>
    <x v="2"/>
  </r>
  <r>
    <x v="5"/>
    <x v="20"/>
    <n v="2.2727272727272729"/>
    <x v="16"/>
    <x v="2"/>
  </r>
  <r>
    <x v="5"/>
    <x v="21"/>
    <n v="6.25"/>
    <x v="16"/>
    <x v="2"/>
  </r>
  <r>
    <x v="5"/>
    <x v="22"/>
    <n v="2.8409090909090908"/>
    <x v="16"/>
    <x v="2"/>
  </r>
  <r>
    <x v="5"/>
    <x v="23"/>
    <n v="0.56818181818181823"/>
    <x v="16"/>
    <x v="2"/>
  </r>
  <r>
    <x v="5"/>
    <x v="24"/>
    <n v="1.7045454545454546"/>
    <x v="16"/>
    <x v="2"/>
  </r>
  <r>
    <x v="5"/>
    <x v="25"/>
    <n v="1.1363636363636365"/>
    <x v="16"/>
    <x v="2"/>
  </r>
  <r>
    <x v="5"/>
    <x v="26"/>
    <n v="1.7045454545454546"/>
    <x v="16"/>
    <x v="2"/>
  </r>
  <r>
    <x v="5"/>
    <x v="27"/>
    <n v="0"/>
    <x v="16"/>
    <x v="2"/>
  </r>
  <r>
    <x v="5"/>
    <x v="28"/>
    <n v="2.8409090909090908"/>
    <x v="16"/>
    <x v="2"/>
  </r>
  <r>
    <x v="5"/>
    <x v="4"/>
    <n v="80.681818181818187"/>
    <x v="16"/>
    <x v="2"/>
  </r>
  <r>
    <x v="6"/>
    <x v="33"/>
    <n v="11.363636363636363"/>
    <x v="16"/>
    <x v="2"/>
  </r>
  <r>
    <x v="6"/>
    <x v="34"/>
    <n v="61.363636363636367"/>
    <x v="16"/>
    <x v="2"/>
  </r>
  <r>
    <x v="6"/>
    <x v="35"/>
    <n v="19.886363636363637"/>
    <x v="16"/>
    <x v="2"/>
  </r>
  <r>
    <x v="6"/>
    <x v="36"/>
    <n v="7.3863636363636367"/>
    <x v="16"/>
    <x v="2"/>
  </r>
  <r>
    <x v="6"/>
    <x v="4"/>
    <n v="0"/>
    <x v="16"/>
    <x v="2"/>
  </r>
  <r>
    <x v="6"/>
    <x v="37"/>
    <n v="8.9545454545454568"/>
    <x v="16"/>
    <x v="2"/>
  </r>
  <r>
    <x v="7"/>
    <x v="38"/>
    <n v="78.409090909090907"/>
    <x v="16"/>
    <x v="2"/>
  </r>
  <r>
    <x v="7"/>
    <x v="39"/>
    <n v="6.8181818181818183"/>
    <x v="16"/>
    <x v="2"/>
  </r>
  <r>
    <x v="7"/>
    <x v="40"/>
    <n v="7.9545454545454541"/>
    <x v="16"/>
    <x v="2"/>
  </r>
  <r>
    <x v="7"/>
    <x v="41"/>
    <n v="6.25"/>
    <x v="16"/>
    <x v="2"/>
  </r>
  <r>
    <x v="7"/>
    <x v="4"/>
    <n v="0.56818181818181823"/>
    <x v="16"/>
    <x v="2"/>
  </r>
  <r>
    <x v="7"/>
    <x v="42"/>
    <n v="0.85142857142857087"/>
    <x v="16"/>
    <x v="2"/>
  </r>
  <r>
    <x v="8"/>
    <x v="43"/>
    <n v="78.409090909090907"/>
    <x v="16"/>
    <x v="2"/>
  </r>
  <r>
    <x v="8"/>
    <x v="44"/>
    <n v="21.022727272727273"/>
    <x v="16"/>
    <x v="2"/>
  </r>
  <r>
    <x v="8"/>
    <x v="4"/>
    <n v="0.56818181818181823"/>
    <x v="16"/>
    <x v="2"/>
  </r>
  <r>
    <x v="9"/>
    <x v="45"/>
    <n v="4.5454545454545459"/>
    <x v="16"/>
    <x v="2"/>
  </r>
  <r>
    <x v="9"/>
    <x v="46"/>
    <n v="2.2727272727272729"/>
    <x v="16"/>
    <x v="2"/>
  </r>
  <r>
    <x v="9"/>
    <x v="47"/>
    <n v="3.9772727272727271"/>
    <x v="16"/>
    <x v="2"/>
  </r>
  <r>
    <x v="9"/>
    <x v="48"/>
    <n v="2.8409090909090908"/>
    <x v="16"/>
    <x v="2"/>
  </r>
  <r>
    <x v="9"/>
    <x v="49"/>
    <n v="1.1363636363636365"/>
    <x v="16"/>
    <x v="2"/>
  </r>
  <r>
    <x v="9"/>
    <x v="50"/>
    <n v="1.7045454545454546"/>
    <x v="16"/>
    <x v="2"/>
  </r>
  <r>
    <x v="9"/>
    <x v="51"/>
    <n v="1.1363636363636365"/>
    <x v="16"/>
    <x v="2"/>
  </r>
  <r>
    <x v="9"/>
    <x v="52"/>
    <n v="0.56818181818181823"/>
    <x v="16"/>
    <x v="2"/>
  </r>
  <r>
    <x v="9"/>
    <x v="53"/>
    <n v="0"/>
    <x v="16"/>
    <x v="2"/>
  </r>
  <r>
    <x v="9"/>
    <x v="54"/>
    <n v="2.2727272727272729"/>
    <x v="16"/>
    <x v="2"/>
  </r>
  <r>
    <x v="9"/>
    <x v="4"/>
    <n v="79.545454545454547"/>
    <x v="16"/>
    <x v="2"/>
  </r>
  <r>
    <x v="9"/>
    <x v="55"/>
    <n v="3.217592592592593"/>
    <x v="16"/>
    <x v="2"/>
  </r>
  <r>
    <x v="4"/>
    <x v="20"/>
    <n v="7.9258010118043849"/>
    <x v="17"/>
    <x v="3"/>
  </r>
  <r>
    <x v="4"/>
    <x v="21"/>
    <n v="20.891886827805884"/>
    <x v="17"/>
    <x v="3"/>
  </r>
  <r>
    <x v="4"/>
    <x v="22"/>
    <n v="31.721941165448754"/>
    <x v="17"/>
    <x v="3"/>
  </r>
  <r>
    <x v="4"/>
    <x v="23"/>
    <n v="5.7522952969833243"/>
    <x v="17"/>
    <x v="3"/>
  </r>
  <r>
    <x v="4"/>
    <x v="24"/>
    <n v="12.066704140903129"/>
    <x v="17"/>
    <x v="3"/>
  </r>
  <r>
    <x v="4"/>
    <x v="25"/>
    <n v="1.4614952220348509"/>
    <x v="17"/>
    <x v="3"/>
  </r>
  <r>
    <x v="4"/>
    <x v="26"/>
    <n v="17.781525201424021"/>
    <x v="17"/>
    <x v="3"/>
  </r>
  <r>
    <x v="4"/>
    <x v="27"/>
    <n v="0.95559302979201799"/>
    <x v="17"/>
    <x v="3"/>
  </r>
  <r>
    <x v="4"/>
    <x v="28"/>
    <n v="1.442758103803635"/>
    <x v="17"/>
    <x v="3"/>
  </r>
  <r>
    <x v="5"/>
    <x v="20"/>
    <n v="7.8321154206483046"/>
    <x v="17"/>
    <x v="3"/>
  </r>
  <r>
    <x v="5"/>
    <x v="21"/>
    <n v="12.216601086752858"/>
    <x v="17"/>
    <x v="3"/>
  </r>
  <r>
    <x v="5"/>
    <x v="22"/>
    <n v="13.790519018175004"/>
    <x v="17"/>
    <x v="3"/>
  </r>
  <r>
    <x v="5"/>
    <x v="23"/>
    <n v="3.0166760352257822"/>
    <x v="17"/>
    <x v="3"/>
  </r>
  <r>
    <x v="5"/>
    <x v="24"/>
    <n v="5.1901817500468432"/>
    <x v="17"/>
    <x v="3"/>
  </r>
  <r>
    <x v="5"/>
    <x v="25"/>
    <n v="2.1735057148210606"/>
    <x v="17"/>
    <x v="3"/>
  </r>
  <r>
    <x v="5"/>
    <x v="26"/>
    <n v="9.1811879332958597"/>
    <x v="17"/>
    <x v="3"/>
  </r>
  <r>
    <x v="5"/>
    <x v="27"/>
    <n v="0.65579913809256141"/>
    <x v="17"/>
    <x v="3"/>
  </r>
  <r>
    <x v="5"/>
    <x v="28"/>
    <n v="1.7238148772718755"/>
    <x v="17"/>
    <x v="3"/>
  </r>
  <r>
    <x v="5"/>
    <x v="4"/>
    <n v="44.219599025669851"/>
    <x v="17"/>
    <x v="3"/>
  </r>
  <r>
    <x v="6"/>
    <x v="33"/>
    <n v="8.7502342139778904"/>
    <x v="17"/>
    <x v="3"/>
  </r>
  <r>
    <x v="6"/>
    <x v="34"/>
    <n v="60.277309349821998"/>
    <x v="17"/>
    <x v="3"/>
  </r>
  <r>
    <x v="6"/>
    <x v="35"/>
    <n v="26.644182124789207"/>
    <x v="17"/>
    <x v="3"/>
  </r>
  <r>
    <x v="6"/>
    <x v="36"/>
    <n v="4.3282743114109046"/>
    <x v="17"/>
    <x v="3"/>
  </r>
  <r>
    <x v="6"/>
    <x v="4"/>
    <n v="0"/>
    <x v="17"/>
    <x v="3"/>
  </r>
  <r>
    <x v="6"/>
    <x v="37"/>
    <n v="9.3573168446692403"/>
    <x v="17"/>
    <x v="3"/>
  </r>
  <r>
    <x v="7"/>
    <x v="38"/>
    <n v="39.778902004871654"/>
    <x v="17"/>
    <x v="3"/>
  </r>
  <r>
    <x v="7"/>
    <x v="39"/>
    <n v="13.827993254637438"/>
    <x v="17"/>
    <x v="3"/>
  </r>
  <r>
    <x v="7"/>
    <x v="40"/>
    <n v="15.982761851227281"/>
    <x v="17"/>
    <x v="3"/>
  </r>
  <r>
    <x v="7"/>
    <x v="41"/>
    <n v="29.998126288176877"/>
    <x v="17"/>
    <x v="3"/>
  </r>
  <r>
    <x v="7"/>
    <x v="4"/>
    <n v="0.41221660108675284"/>
    <x v="17"/>
    <x v="3"/>
  </r>
  <r>
    <x v="7"/>
    <x v="42"/>
    <n v="4.0005644402633926"/>
    <x v="17"/>
    <x v="3"/>
  </r>
  <r>
    <x v="8"/>
    <x v="43"/>
    <n v="39.778902004871654"/>
    <x v="17"/>
    <x v="3"/>
  </r>
  <r>
    <x v="8"/>
    <x v="44"/>
    <n v="59.808881394041599"/>
    <x v="17"/>
    <x v="3"/>
  </r>
  <r>
    <x v="8"/>
    <x v="4"/>
    <n v="0.41221660108675284"/>
    <x v="17"/>
    <x v="3"/>
  </r>
  <r>
    <x v="9"/>
    <x v="45"/>
    <n v="8.0382237211916809"/>
    <x v="17"/>
    <x v="3"/>
  </r>
  <r>
    <x v="9"/>
    <x v="46"/>
    <n v="6.3331459621510211"/>
    <x v="17"/>
    <x v="3"/>
  </r>
  <r>
    <x v="9"/>
    <x v="47"/>
    <n v="15.645493723065393"/>
    <x v="17"/>
    <x v="3"/>
  </r>
  <r>
    <x v="9"/>
    <x v="48"/>
    <n v="5.77103241521454"/>
    <x v="17"/>
    <x v="3"/>
  </r>
  <r>
    <x v="9"/>
    <x v="49"/>
    <n v="2.997938916994566"/>
    <x v="17"/>
    <x v="3"/>
  </r>
  <r>
    <x v="9"/>
    <x v="50"/>
    <n v="2.4732996065205173"/>
    <x v="17"/>
    <x v="3"/>
  </r>
  <r>
    <x v="9"/>
    <x v="51"/>
    <n v="1.5739179314221472"/>
    <x v="17"/>
    <x v="3"/>
  </r>
  <r>
    <x v="9"/>
    <x v="52"/>
    <n v="1.4614952220348509"/>
    <x v="17"/>
    <x v="3"/>
  </r>
  <r>
    <x v="9"/>
    <x v="53"/>
    <n v="3.4663668727749672"/>
    <x v="17"/>
    <x v="3"/>
  </r>
  <r>
    <x v="9"/>
    <x v="54"/>
    <n v="6.4455686715383171"/>
    <x v="17"/>
    <x v="3"/>
  </r>
  <r>
    <x v="9"/>
    <x v="4"/>
    <n v="45.793516957092002"/>
    <x v="17"/>
    <x v="3"/>
  </r>
  <r>
    <x v="9"/>
    <x v="55"/>
    <n v="3.9912432307869623"/>
    <x v="17"/>
    <x v="3"/>
  </r>
  <r>
    <x v="4"/>
    <x v="20"/>
    <n v="2.8998242530755713"/>
    <x v="1"/>
    <x v="3"/>
  </r>
  <r>
    <x v="4"/>
    <x v="21"/>
    <n v="12.829525483304042"/>
    <x v="1"/>
    <x v="3"/>
  </r>
  <r>
    <x v="4"/>
    <x v="22"/>
    <n v="21.880492091388401"/>
    <x v="1"/>
    <x v="3"/>
  </r>
  <r>
    <x v="4"/>
    <x v="23"/>
    <n v="1.0544815465729349"/>
    <x v="1"/>
    <x v="3"/>
  </r>
  <r>
    <x v="4"/>
    <x v="24"/>
    <n v="10.193321616871705"/>
    <x v="1"/>
    <x v="3"/>
  </r>
  <r>
    <x v="4"/>
    <x v="25"/>
    <n v="1.3181019332161688"/>
    <x v="1"/>
    <x v="3"/>
  </r>
  <r>
    <x v="4"/>
    <x v="26"/>
    <n v="42.618629173989454"/>
    <x v="1"/>
    <x v="3"/>
  </r>
  <r>
    <x v="4"/>
    <x v="27"/>
    <n v="1.40597539543058"/>
    <x v="1"/>
    <x v="3"/>
  </r>
  <r>
    <x v="4"/>
    <x v="28"/>
    <n v="5.7996485061511427"/>
    <x v="1"/>
    <x v="3"/>
  </r>
  <r>
    <x v="5"/>
    <x v="20"/>
    <n v="2.4604569420035149"/>
    <x v="1"/>
    <x v="3"/>
  </r>
  <r>
    <x v="5"/>
    <x v="21"/>
    <n v="4.1300527240773288"/>
    <x v="1"/>
    <x v="3"/>
  </r>
  <r>
    <x v="5"/>
    <x v="22"/>
    <n v="6.8541300527240772"/>
    <x v="1"/>
    <x v="3"/>
  </r>
  <r>
    <x v="5"/>
    <x v="23"/>
    <n v="0.61511423550087874"/>
    <x v="1"/>
    <x v="3"/>
  </r>
  <r>
    <x v="5"/>
    <x v="24"/>
    <n v="1.4938488576449913"/>
    <x v="1"/>
    <x v="3"/>
  </r>
  <r>
    <x v="5"/>
    <x v="25"/>
    <n v="3.0755711775043935"/>
    <x v="1"/>
    <x v="3"/>
  </r>
  <r>
    <x v="5"/>
    <x v="26"/>
    <n v="15.992970123022847"/>
    <x v="1"/>
    <x v="3"/>
  </r>
  <r>
    <x v="5"/>
    <x v="27"/>
    <n v="1.3181019332161688"/>
    <x v="1"/>
    <x v="3"/>
  </r>
  <r>
    <x v="5"/>
    <x v="28"/>
    <n v="7.1177504393673114"/>
    <x v="1"/>
    <x v="3"/>
  </r>
  <r>
    <x v="5"/>
    <x v="4"/>
    <n v="56.942003514938492"/>
    <x v="1"/>
    <x v="3"/>
  </r>
  <r>
    <x v="6"/>
    <x v="33"/>
    <n v="26.88927943760984"/>
    <x v="1"/>
    <x v="3"/>
  </r>
  <r>
    <x v="6"/>
    <x v="34"/>
    <n v="63.971880492091387"/>
    <x v="1"/>
    <x v="3"/>
  </r>
  <r>
    <x v="6"/>
    <x v="35"/>
    <n v="8.4358523725834793"/>
    <x v="1"/>
    <x v="3"/>
  </r>
  <r>
    <x v="6"/>
    <x v="36"/>
    <n v="0.70298769771529002"/>
    <x v="1"/>
    <x v="3"/>
  </r>
  <r>
    <x v="6"/>
    <x v="4"/>
    <n v="0"/>
    <x v="1"/>
    <x v="3"/>
  </r>
  <r>
    <x v="6"/>
    <x v="37"/>
    <n v="6.5448154657293456"/>
    <x v="1"/>
    <x v="3"/>
  </r>
  <r>
    <x v="7"/>
    <x v="38"/>
    <n v="52.460456942003518"/>
    <x v="1"/>
    <x v="3"/>
  </r>
  <r>
    <x v="7"/>
    <x v="39"/>
    <n v="15.202108963093146"/>
    <x v="1"/>
    <x v="3"/>
  </r>
  <r>
    <x v="7"/>
    <x v="40"/>
    <n v="15.377855887521969"/>
    <x v="1"/>
    <x v="3"/>
  </r>
  <r>
    <x v="7"/>
    <x v="41"/>
    <n v="16.080843585237258"/>
    <x v="1"/>
    <x v="3"/>
  </r>
  <r>
    <x v="7"/>
    <x v="4"/>
    <n v="0.87873462214411246"/>
    <x v="1"/>
    <x v="3"/>
  </r>
  <r>
    <x v="7"/>
    <x v="42"/>
    <n v="2.8563829787234054"/>
    <x v="1"/>
    <x v="3"/>
  </r>
  <r>
    <x v="8"/>
    <x v="43"/>
    <n v="52.460456942003518"/>
    <x v="1"/>
    <x v="3"/>
  </r>
  <r>
    <x v="8"/>
    <x v="44"/>
    <n v="46.660808435852374"/>
    <x v="1"/>
    <x v="3"/>
  </r>
  <r>
    <x v="8"/>
    <x v="4"/>
    <n v="0.87873462214411246"/>
    <x v="1"/>
    <x v="3"/>
  </r>
  <r>
    <x v="9"/>
    <x v="45"/>
    <n v="6.1511423550087869"/>
    <x v="1"/>
    <x v="3"/>
  </r>
  <r>
    <x v="9"/>
    <x v="46"/>
    <n v="5.6239015817223201"/>
    <x v="1"/>
    <x v="3"/>
  </r>
  <r>
    <x v="9"/>
    <x v="47"/>
    <n v="7.8207381370826008"/>
    <x v="1"/>
    <x v="3"/>
  </r>
  <r>
    <x v="9"/>
    <x v="48"/>
    <n v="3.6906854130052724"/>
    <x v="1"/>
    <x v="3"/>
  </r>
  <r>
    <x v="9"/>
    <x v="49"/>
    <n v="1.9332161687170475"/>
    <x v="1"/>
    <x v="3"/>
  </r>
  <r>
    <x v="9"/>
    <x v="50"/>
    <n v="1.9332161687170475"/>
    <x v="1"/>
    <x v="3"/>
  </r>
  <r>
    <x v="9"/>
    <x v="51"/>
    <n v="1.0544815465729349"/>
    <x v="1"/>
    <x v="3"/>
  </r>
  <r>
    <x v="9"/>
    <x v="52"/>
    <n v="1.1423550087873462"/>
    <x v="1"/>
    <x v="3"/>
  </r>
  <r>
    <x v="9"/>
    <x v="53"/>
    <n v="4.1300527240773288"/>
    <x v="1"/>
    <x v="3"/>
  </r>
  <r>
    <x v="9"/>
    <x v="54"/>
    <n v="9.6660808435852381"/>
    <x v="1"/>
    <x v="3"/>
  </r>
  <r>
    <x v="9"/>
    <x v="4"/>
    <n v="56.854130052724081"/>
    <x v="1"/>
    <x v="3"/>
  </r>
  <r>
    <x v="9"/>
    <x v="55"/>
    <n v="6.1014935505770582"/>
    <x v="1"/>
    <x v="3"/>
  </r>
  <r>
    <x v="4"/>
    <x v="20"/>
    <n v="13.888888888888889"/>
    <x v="2"/>
    <x v="3"/>
  </r>
  <r>
    <x v="4"/>
    <x v="21"/>
    <n v="21.331236897274632"/>
    <x v="2"/>
    <x v="3"/>
  </r>
  <r>
    <x v="4"/>
    <x v="22"/>
    <n v="35.429769392033542"/>
    <x v="2"/>
    <x v="3"/>
  </r>
  <r>
    <x v="4"/>
    <x v="23"/>
    <n v="7.1802935010482178"/>
    <x v="2"/>
    <x v="3"/>
  </r>
  <r>
    <x v="4"/>
    <x v="24"/>
    <n v="16.090146750524109"/>
    <x v="2"/>
    <x v="3"/>
  </r>
  <r>
    <x v="4"/>
    <x v="25"/>
    <n v="0.68134171907756813"/>
    <x v="2"/>
    <x v="3"/>
  </r>
  <r>
    <x v="4"/>
    <x v="26"/>
    <n v="4.8218029350104823"/>
    <x v="2"/>
    <x v="3"/>
  </r>
  <r>
    <x v="4"/>
    <x v="27"/>
    <n v="0.41928721174004191"/>
    <x v="2"/>
    <x v="3"/>
  </r>
  <r>
    <x v="4"/>
    <x v="28"/>
    <n v="0.15723270440251572"/>
    <x v="2"/>
    <x v="3"/>
  </r>
  <r>
    <x v="5"/>
    <x v="20"/>
    <n v="14.20335429769392"/>
    <x v="2"/>
    <x v="3"/>
  </r>
  <r>
    <x v="5"/>
    <x v="21"/>
    <n v="20.387840670859539"/>
    <x v="2"/>
    <x v="3"/>
  </r>
  <r>
    <x v="5"/>
    <x v="22"/>
    <n v="19.916142557651991"/>
    <x v="2"/>
    <x v="3"/>
  </r>
  <r>
    <x v="5"/>
    <x v="23"/>
    <n v="5.2935010482180296"/>
    <x v="2"/>
    <x v="3"/>
  </r>
  <r>
    <x v="5"/>
    <x v="24"/>
    <n v="9.2767295597484285"/>
    <x v="2"/>
    <x v="3"/>
  </r>
  <r>
    <x v="5"/>
    <x v="25"/>
    <n v="2.0440251572327046"/>
    <x v="2"/>
    <x v="3"/>
  </r>
  <r>
    <x v="5"/>
    <x v="26"/>
    <n v="4.1404612159329144"/>
    <x v="2"/>
    <x v="3"/>
  </r>
  <r>
    <x v="5"/>
    <x v="27"/>
    <n v="0.26205450733752622"/>
    <x v="2"/>
    <x v="3"/>
  </r>
  <r>
    <x v="5"/>
    <x v="28"/>
    <n v="0.15723270440251572"/>
    <x v="2"/>
    <x v="3"/>
  </r>
  <r>
    <x v="5"/>
    <x v="4"/>
    <n v="24.318658280922431"/>
    <x v="2"/>
    <x v="3"/>
  </r>
  <r>
    <x v="6"/>
    <x v="33"/>
    <n v="4.9266247379454926"/>
    <x v="2"/>
    <x v="3"/>
  </r>
  <r>
    <x v="6"/>
    <x v="34"/>
    <n v="64.412997903563948"/>
    <x v="2"/>
    <x v="3"/>
  </r>
  <r>
    <x v="6"/>
    <x v="35"/>
    <n v="26.781970649895179"/>
    <x v="2"/>
    <x v="3"/>
  </r>
  <r>
    <x v="6"/>
    <x v="36"/>
    <n v="3.8784067085953877"/>
    <x v="2"/>
    <x v="3"/>
  </r>
  <r>
    <x v="6"/>
    <x v="4"/>
    <n v="0"/>
    <x v="2"/>
    <x v="3"/>
  </r>
  <r>
    <x v="6"/>
    <x v="37"/>
    <n v="9.4848008385744151"/>
    <x v="2"/>
    <x v="3"/>
  </r>
  <r>
    <x v="7"/>
    <x v="38"/>
    <n v="21.016771488469601"/>
    <x v="2"/>
    <x v="3"/>
  </r>
  <r>
    <x v="7"/>
    <x v="39"/>
    <n v="12.054507337526205"/>
    <x v="2"/>
    <x v="3"/>
  </r>
  <r>
    <x v="7"/>
    <x v="40"/>
    <n v="18.186582809224319"/>
    <x v="2"/>
    <x v="3"/>
  </r>
  <r>
    <x v="7"/>
    <x v="41"/>
    <n v="48.322851153039835"/>
    <x v="2"/>
    <x v="3"/>
  </r>
  <r>
    <x v="7"/>
    <x v="4"/>
    <n v="0.41928721174004191"/>
    <x v="2"/>
    <x v="3"/>
  </r>
  <r>
    <x v="7"/>
    <x v="42"/>
    <n v="6.1889473684210499"/>
    <x v="2"/>
    <x v="3"/>
  </r>
  <r>
    <x v="8"/>
    <x v="43"/>
    <n v="21.016771488469601"/>
    <x v="2"/>
    <x v="3"/>
  </r>
  <r>
    <x v="8"/>
    <x v="44"/>
    <n v="78.563941299790358"/>
    <x v="2"/>
    <x v="3"/>
  </r>
  <r>
    <x v="8"/>
    <x v="4"/>
    <n v="0.41928721174004191"/>
    <x v="2"/>
    <x v="3"/>
  </r>
  <r>
    <x v="9"/>
    <x v="45"/>
    <n v="13.155136268343815"/>
    <x v="2"/>
    <x v="3"/>
  </r>
  <r>
    <x v="9"/>
    <x v="46"/>
    <n v="9.4863731656184491"/>
    <x v="2"/>
    <x v="3"/>
  </r>
  <r>
    <x v="9"/>
    <x v="47"/>
    <n v="22.484276729559749"/>
    <x v="2"/>
    <x v="3"/>
  </r>
  <r>
    <x v="9"/>
    <x v="48"/>
    <n v="7.7044025157232703"/>
    <x v="2"/>
    <x v="3"/>
  </r>
  <r>
    <x v="9"/>
    <x v="49"/>
    <n v="3.7211740041928723"/>
    <x v="2"/>
    <x v="3"/>
  </r>
  <r>
    <x v="9"/>
    <x v="50"/>
    <n v="3.1970649895178198"/>
    <x v="2"/>
    <x v="3"/>
  </r>
  <r>
    <x v="9"/>
    <x v="51"/>
    <n v="1.519916142557652"/>
    <x v="2"/>
    <x v="3"/>
  </r>
  <r>
    <x v="9"/>
    <x v="52"/>
    <n v="1.2054507337526206"/>
    <x v="2"/>
    <x v="3"/>
  </r>
  <r>
    <x v="9"/>
    <x v="53"/>
    <n v="3.459119496855346"/>
    <x v="2"/>
    <x v="3"/>
  </r>
  <r>
    <x v="9"/>
    <x v="54"/>
    <n v="5.5555555555555554"/>
    <x v="2"/>
    <x v="3"/>
  </r>
  <r>
    <x v="9"/>
    <x v="4"/>
    <n v="28.511530398322851"/>
    <x v="2"/>
    <x v="3"/>
  </r>
  <r>
    <x v="9"/>
    <x v="55"/>
    <n v="3.0377565982404717"/>
    <x v="2"/>
    <x v="3"/>
  </r>
  <r>
    <x v="4"/>
    <x v="20"/>
    <n v="2"/>
    <x v="3"/>
    <x v="3"/>
  </r>
  <r>
    <x v="4"/>
    <x v="21"/>
    <n v="11.733333333333333"/>
    <x v="3"/>
    <x v="3"/>
  </r>
  <r>
    <x v="4"/>
    <x v="22"/>
    <n v="35.06666666666667"/>
    <x v="3"/>
    <x v="3"/>
  </r>
  <r>
    <x v="4"/>
    <x v="23"/>
    <n v="6.666666666666667"/>
    <x v="3"/>
    <x v="3"/>
  </r>
  <r>
    <x v="4"/>
    <x v="24"/>
    <n v="6.666666666666667"/>
    <x v="3"/>
    <x v="3"/>
  </r>
  <r>
    <x v="4"/>
    <x v="25"/>
    <n v="4"/>
    <x v="3"/>
    <x v="3"/>
  </r>
  <r>
    <x v="4"/>
    <x v="26"/>
    <n v="30.533333333333335"/>
    <x v="3"/>
    <x v="3"/>
  </r>
  <r>
    <x v="4"/>
    <x v="27"/>
    <n v="3.2"/>
    <x v="3"/>
    <x v="3"/>
  </r>
  <r>
    <x v="4"/>
    <x v="28"/>
    <n v="0.13333333333333333"/>
    <x v="3"/>
    <x v="3"/>
  </r>
  <r>
    <x v="5"/>
    <x v="20"/>
    <n v="2"/>
    <x v="3"/>
    <x v="3"/>
  </r>
  <r>
    <x v="5"/>
    <x v="21"/>
    <n v="6.1333333333333337"/>
    <x v="3"/>
    <x v="3"/>
  </r>
  <r>
    <x v="5"/>
    <x v="22"/>
    <n v="10.8"/>
    <x v="3"/>
    <x v="3"/>
  </r>
  <r>
    <x v="5"/>
    <x v="23"/>
    <n v="2.1333333333333333"/>
    <x v="3"/>
    <x v="3"/>
  </r>
  <r>
    <x v="5"/>
    <x v="24"/>
    <n v="2.2666666666666666"/>
    <x v="3"/>
    <x v="3"/>
  </r>
  <r>
    <x v="5"/>
    <x v="25"/>
    <n v="2.2666666666666666"/>
    <x v="3"/>
    <x v="3"/>
  </r>
  <r>
    <x v="5"/>
    <x v="26"/>
    <n v="16.8"/>
    <x v="3"/>
    <x v="3"/>
  </r>
  <r>
    <x v="5"/>
    <x v="27"/>
    <n v="1.6"/>
    <x v="3"/>
    <x v="3"/>
  </r>
  <r>
    <x v="5"/>
    <x v="28"/>
    <n v="0.26666666666666666"/>
    <x v="3"/>
    <x v="3"/>
  </r>
  <r>
    <x v="5"/>
    <x v="4"/>
    <n v="55.733333333333334"/>
    <x v="3"/>
    <x v="3"/>
  </r>
  <r>
    <x v="6"/>
    <x v="33"/>
    <n v="2.5333333333333332"/>
    <x v="3"/>
    <x v="3"/>
  </r>
  <r>
    <x v="6"/>
    <x v="34"/>
    <n v="36.93333333333333"/>
    <x v="3"/>
    <x v="3"/>
  </r>
  <r>
    <x v="6"/>
    <x v="35"/>
    <n v="51.466666666666669"/>
    <x v="3"/>
    <x v="3"/>
  </r>
  <r>
    <x v="6"/>
    <x v="36"/>
    <n v="9.0666666666666664"/>
    <x v="3"/>
    <x v="3"/>
  </r>
  <r>
    <x v="6"/>
    <x v="4"/>
    <n v="0"/>
    <x v="3"/>
    <x v="3"/>
  </r>
  <r>
    <x v="6"/>
    <x v="37"/>
    <n v="12.202666666666666"/>
    <x v="3"/>
    <x v="3"/>
  </r>
  <r>
    <x v="7"/>
    <x v="38"/>
    <n v="49.2"/>
    <x v="3"/>
    <x v="3"/>
  </r>
  <r>
    <x v="7"/>
    <x v="39"/>
    <n v="15.733333333333333"/>
    <x v="3"/>
    <x v="3"/>
  </r>
  <r>
    <x v="7"/>
    <x v="40"/>
    <n v="14.933333333333334"/>
    <x v="3"/>
    <x v="3"/>
  </r>
  <r>
    <x v="7"/>
    <x v="41"/>
    <n v="20"/>
    <x v="3"/>
    <x v="3"/>
  </r>
  <r>
    <x v="7"/>
    <x v="4"/>
    <n v="0.13333333333333333"/>
    <x v="3"/>
    <x v="3"/>
  </r>
  <r>
    <x v="7"/>
    <x v="42"/>
    <n v="2.432576769025371"/>
    <x v="3"/>
    <x v="3"/>
  </r>
  <r>
    <x v="8"/>
    <x v="43"/>
    <n v="49.2"/>
    <x v="3"/>
    <x v="3"/>
  </r>
  <r>
    <x v="8"/>
    <x v="44"/>
    <n v="50.666666666666664"/>
    <x v="3"/>
    <x v="3"/>
  </r>
  <r>
    <x v="8"/>
    <x v="4"/>
    <n v="0.13333333333333333"/>
    <x v="3"/>
    <x v="3"/>
  </r>
  <r>
    <x v="9"/>
    <x v="45"/>
    <n v="4.2666666666666666"/>
    <x v="3"/>
    <x v="3"/>
  </r>
  <r>
    <x v="9"/>
    <x v="46"/>
    <n v="4.2666666666666666"/>
    <x v="3"/>
    <x v="3"/>
  </r>
  <r>
    <x v="9"/>
    <x v="47"/>
    <n v="14"/>
    <x v="3"/>
    <x v="3"/>
  </r>
  <r>
    <x v="9"/>
    <x v="48"/>
    <n v="5.6"/>
    <x v="3"/>
    <x v="3"/>
  </r>
  <r>
    <x v="9"/>
    <x v="49"/>
    <n v="3.4666666666666668"/>
    <x v="3"/>
    <x v="3"/>
  </r>
  <r>
    <x v="9"/>
    <x v="50"/>
    <n v="2.5333333333333332"/>
    <x v="3"/>
    <x v="3"/>
  </r>
  <r>
    <x v="9"/>
    <x v="51"/>
    <n v="2.1333333333333333"/>
    <x v="3"/>
    <x v="3"/>
  </r>
  <r>
    <x v="9"/>
    <x v="52"/>
    <n v="2.2666666666666666"/>
    <x v="3"/>
    <x v="3"/>
  </r>
  <r>
    <x v="9"/>
    <x v="53"/>
    <n v="3.0666666666666669"/>
    <x v="3"/>
    <x v="3"/>
  </r>
  <r>
    <x v="9"/>
    <x v="54"/>
    <n v="6.4"/>
    <x v="3"/>
    <x v="3"/>
  </r>
  <r>
    <x v="9"/>
    <x v="4"/>
    <n v="52"/>
    <x v="3"/>
    <x v="3"/>
  </r>
  <r>
    <x v="9"/>
    <x v="55"/>
    <n v="4.3358796296296305"/>
    <x v="3"/>
    <x v="3"/>
  </r>
  <r>
    <x v="4"/>
    <x v="20"/>
    <n v="9.628378378378379"/>
    <x v="4"/>
    <x v="3"/>
  </r>
  <r>
    <x v="4"/>
    <x v="21"/>
    <n v="35.304054054054056"/>
    <x v="4"/>
    <x v="3"/>
  </r>
  <r>
    <x v="4"/>
    <x v="22"/>
    <n v="23.986486486486488"/>
    <x v="4"/>
    <x v="3"/>
  </r>
  <r>
    <x v="4"/>
    <x v="23"/>
    <n v="12.331081081081081"/>
    <x v="4"/>
    <x v="3"/>
  </r>
  <r>
    <x v="4"/>
    <x v="24"/>
    <n v="3.8851351351351351"/>
    <x v="4"/>
    <x v="3"/>
  </r>
  <r>
    <x v="4"/>
    <x v="25"/>
    <n v="0.84459459459459463"/>
    <x v="4"/>
    <x v="3"/>
  </r>
  <r>
    <x v="4"/>
    <x v="26"/>
    <n v="14.02027027027027"/>
    <x v="4"/>
    <x v="3"/>
  </r>
  <r>
    <x v="4"/>
    <x v="27"/>
    <n v="0"/>
    <x v="4"/>
    <x v="3"/>
  </r>
  <r>
    <x v="4"/>
    <x v="28"/>
    <n v="0"/>
    <x v="4"/>
    <x v="3"/>
  </r>
  <r>
    <x v="5"/>
    <x v="20"/>
    <n v="10.472972972972974"/>
    <x v="4"/>
    <x v="3"/>
  </r>
  <r>
    <x v="5"/>
    <x v="21"/>
    <n v="15.70945945945946"/>
    <x v="4"/>
    <x v="3"/>
  </r>
  <r>
    <x v="5"/>
    <x v="22"/>
    <n v="9.9662162162162158"/>
    <x v="4"/>
    <x v="3"/>
  </r>
  <r>
    <x v="5"/>
    <x v="23"/>
    <n v="3.8851351351351351"/>
    <x v="4"/>
    <x v="3"/>
  </r>
  <r>
    <x v="5"/>
    <x v="24"/>
    <n v="2.1959459459459461"/>
    <x v="4"/>
    <x v="3"/>
  </r>
  <r>
    <x v="5"/>
    <x v="25"/>
    <n v="0.84459459459459463"/>
    <x v="4"/>
    <x v="3"/>
  </r>
  <r>
    <x v="5"/>
    <x v="26"/>
    <n v="12.668918918918919"/>
    <x v="4"/>
    <x v="3"/>
  </r>
  <r>
    <x v="5"/>
    <x v="27"/>
    <n v="0.16891891891891891"/>
    <x v="4"/>
    <x v="3"/>
  </r>
  <r>
    <x v="5"/>
    <x v="28"/>
    <n v="0.33783783783783783"/>
    <x v="4"/>
    <x v="3"/>
  </r>
  <r>
    <x v="5"/>
    <x v="4"/>
    <n v="43.75"/>
    <x v="4"/>
    <x v="3"/>
  </r>
  <r>
    <x v="6"/>
    <x v="33"/>
    <n v="0.67567567567567566"/>
    <x v="4"/>
    <x v="3"/>
  </r>
  <r>
    <x v="6"/>
    <x v="34"/>
    <n v="72.972972972972968"/>
    <x v="4"/>
    <x v="3"/>
  </r>
  <r>
    <x v="6"/>
    <x v="35"/>
    <n v="21.283783783783782"/>
    <x v="4"/>
    <x v="3"/>
  </r>
  <r>
    <x v="6"/>
    <x v="36"/>
    <n v="5.0675675675675675"/>
    <x v="4"/>
    <x v="3"/>
  </r>
  <r>
    <x v="6"/>
    <x v="4"/>
    <n v="0"/>
    <x v="4"/>
    <x v="3"/>
  </r>
  <r>
    <x v="6"/>
    <x v="37"/>
    <n v="9.8699324324324422"/>
    <x v="4"/>
    <x v="3"/>
  </r>
  <r>
    <x v="7"/>
    <x v="38"/>
    <n v="38.682432432432435"/>
    <x v="4"/>
    <x v="3"/>
  </r>
  <r>
    <x v="7"/>
    <x v="39"/>
    <n v="18.918918918918919"/>
    <x v="4"/>
    <x v="3"/>
  </r>
  <r>
    <x v="7"/>
    <x v="40"/>
    <n v="16.891891891891891"/>
    <x v="4"/>
    <x v="3"/>
  </r>
  <r>
    <x v="7"/>
    <x v="41"/>
    <n v="25.168918918918919"/>
    <x v="4"/>
    <x v="3"/>
  </r>
  <r>
    <x v="7"/>
    <x v="4"/>
    <n v="0.33783783783783783"/>
    <x v="4"/>
    <x v="3"/>
  </r>
  <r>
    <x v="7"/>
    <x v="42"/>
    <n v="2.9779661016949128"/>
    <x v="4"/>
    <x v="3"/>
  </r>
  <r>
    <x v="8"/>
    <x v="43"/>
    <n v="38.682432432432435"/>
    <x v="4"/>
    <x v="3"/>
  </r>
  <r>
    <x v="8"/>
    <x v="44"/>
    <n v="60.979729729729726"/>
    <x v="4"/>
    <x v="3"/>
  </r>
  <r>
    <x v="8"/>
    <x v="4"/>
    <n v="0.33783783783783783"/>
    <x v="4"/>
    <x v="3"/>
  </r>
  <r>
    <x v="9"/>
    <x v="45"/>
    <n v="3.8851351351351351"/>
    <x v="4"/>
    <x v="3"/>
  </r>
  <r>
    <x v="9"/>
    <x v="46"/>
    <n v="2.3648648648648649"/>
    <x v="4"/>
    <x v="3"/>
  </r>
  <r>
    <x v="9"/>
    <x v="47"/>
    <n v="16.554054054054053"/>
    <x v="4"/>
    <x v="3"/>
  </r>
  <r>
    <x v="9"/>
    <x v="48"/>
    <n v="5.4054054054054053"/>
    <x v="4"/>
    <x v="3"/>
  </r>
  <r>
    <x v="9"/>
    <x v="49"/>
    <n v="3.8851351351351351"/>
    <x v="4"/>
    <x v="3"/>
  </r>
  <r>
    <x v="9"/>
    <x v="50"/>
    <n v="2.8716216216216215"/>
    <x v="4"/>
    <x v="3"/>
  </r>
  <r>
    <x v="9"/>
    <x v="51"/>
    <n v="2.0270270270270272"/>
    <x v="4"/>
    <x v="3"/>
  </r>
  <r>
    <x v="9"/>
    <x v="52"/>
    <n v="2.3648648648648649"/>
    <x v="4"/>
    <x v="3"/>
  </r>
  <r>
    <x v="9"/>
    <x v="53"/>
    <n v="4.5608108108108105"/>
    <x v="4"/>
    <x v="3"/>
  </r>
  <r>
    <x v="9"/>
    <x v="54"/>
    <n v="8.2770270270270263"/>
    <x v="4"/>
    <x v="3"/>
  </r>
  <r>
    <x v="9"/>
    <x v="4"/>
    <n v="47.804054054054056"/>
    <x v="4"/>
    <x v="3"/>
  </r>
  <r>
    <x v="9"/>
    <x v="55"/>
    <n v="5.1475188781014038"/>
    <x v="4"/>
    <x v="3"/>
  </r>
  <r>
    <x v="4"/>
    <x v="20"/>
    <n v="5.6603773584905657"/>
    <x v="5"/>
    <x v="3"/>
  </r>
  <r>
    <x v="4"/>
    <x v="21"/>
    <n v="28.930817610062892"/>
    <x v="5"/>
    <x v="3"/>
  </r>
  <r>
    <x v="4"/>
    <x v="22"/>
    <n v="21.383647798742139"/>
    <x v="5"/>
    <x v="3"/>
  </r>
  <r>
    <x v="4"/>
    <x v="23"/>
    <n v="23.270440251572328"/>
    <x v="5"/>
    <x v="3"/>
  </r>
  <r>
    <x v="4"/>
    <x v="24"/>
    <n v="1.2578616352201257"/>
    <x v="5"/>
    <x v="3"/>
  </r>
  <r>
    <x v="4"/>
    <x v="25"/>
    <n v="2.5157232704402515"/>
    <x v="5"/>
    <x v="3"/>
  </r>
  <r>
    <x v="4"/>
    <x v="26"/>
    <n v="16.981132075471699"/>
    <x v="5"/>
    <x v="3"/>
  </r>
  <r>
    <x v="4"/>
    <x v="27"/>
    <n v="0"/>
    <x v="5"/>
    <x v="3"/>
  </r>
  <r>
    <x v="4"/>
    <x v="28"/>
    <n v="0"/>
    <x v="5"/>
    <x v="3"/>
  </r>
  <r>
    <x v="5"/>
    <x v="20"/>
    <n v="8.1761006289308185"/>
    <x v="5"/>
    <x v="3"/>
  </r>
  <r>
    <x v="5"/>
    <x v="21"/>
    <n v="11.320754716981131"/>
    <x v="5"/>
    <x v="3"/>
  </r>
  <r>
    <x v="5"/>
    <x v="22"/>
    <n v="8.8050314465408803"/>
    <x v="5"/>
    <x v="3"/>
  </r>
  <r>
    <x v="5"/>
    <x v="23"/>
    <n v="5.0314465408805029"/>
    <x v="5"/>
    <x v="3"/>
  </r>
  <r>
    <x v="5"/>
    <x v="24"/>
    <n v="2.5157232704402515"/>
    <x v="5"/>
    <x v="3"/>
  </r>
  <r>
    <x v="5"/>
    <x v="25"/>
    <n v="1.8867924528301887"/>
    <x v="5"/>
    <x v="3"/>
  </r>
  <r>
    <x v="5"/>
    <x v="26"/>
    <n v="16.981132075471699"/>
    <x v="5"/>
    <x v="3"/>
  </r>
  <r>
    <x v="5"/>
    <x v="27"/>
    <n v="0"/>
    <x v="5"/>
    <x v="3"/>
  </r>
  <r>
    <x v="5"/>
    <x v="28"/>
    <n v="0"/>
    <x v="5"/>
    <x v="3"/>
  </r>
  <r>
    <x v="5"/>
    <x v="4"/>
    <n v="45.283018867924525"/>
    <x v="5"/>
    <x v="3"/>
  </r>
  <r>
    <x v="6"/>
    <x v="33"/>
    <n v="0"/>
    <x v="5"/>
    <x v="3"/>
  </r>
  <r>
    <x v="6"/>
    <x v="34"/>
    <n v="72.327044025157235"/>
    <x v="5"/>
    <x v="3"/>
  </r>
  <r>
    <x v="6"/>
    <x v="35"/>
    <n v="22.012578616352201"/>
    <x v="5"/>
    <x v="3"/>
  </r>
  <r>
    <x v="6"/>
    <x v="36"/>
    <n v="5.6603773584905657"/>
    <x v="5"/>
    <x v="3"/>
  </r>
  <r>
    <x v="6"/>
    <x v="4"/>
    <n v="0"/>
    <x v="5"/>
    <x v="3"/>
  </r>
  <r>
    <x v="6"/>
    <x v="37"/>
    <n v="9.8113207547169825"/>
    <x v="5"/>
    <x v="3"/>
  </r>
  <r>
    <x v="7"/>
    <x v="38"/>
    <n v="40.251572327044023"/>
    <x v="5"/>
    <x v="3"/>
  </r>
  <r>
    <x v="7"/>
    <x v="39"/>
    <n v="15.723270440251572"/>
    <x v="5"/>
    <x v="3"/>
  </r>
  <r>
    <x v="7"/>
    <x v="40"/>
    <n v="18.867924528301888"/>
    <x v="5"/>
    <x v="3"/>
  </r>
  <r>
    <x v="7"/>
    <x v="41"/>
    <n v="24.528301886792452"/>
    <x v="5"/>
    <x v="3"/>
  </r>
  <r>
    <x v="7"/>
    <x v="4"/>
    <n v="0.62893081761006286"/>
    <x v="5"/>
    <x v="3"/>
  </r>
  <r>
    <x v="7"/>
    <x v="42"/>
    <n v="3.0189873417721516"/>
    <x v="5"/>
    <x v="3"/>
  </r>
  <r>
    <x v="8"/>
    <x v="43"/>
    <n v="40.251572327044023"/>
    <x v="5"/>
    <x v="3"/>
  </r>
  <r>
    <x v="8"/>
    <x v="44"/>
    <n v="59.119496855345915"/>
    <x v="5"/>
    <x v="3"/>
  </r>
  <r>
    <x v="8"/>
    <x v="4"/>
    <n v="0.62893081761006286"/>
    <x v="5"/>
    <x v="3"/>
  </r>
  <r>
    <x v="9"/>
    <x v="45"/>
    <n v="6.2893081761006293"/>
    <x v="5"/>
    <x v="3"/>
  </r>
  <r>
    <x v="9"/>
    <x v="46"/>
    <n v="1.8867924528301887"/>
    <x v="5"/>
    <x v="3"/>
  </r>
  <r>
    <x v="9"/>
    <x v="47"/>
    <n v="19.49685534591195"/>
    <x v="5"/>
    <x v="3"/>
  </r>
  <r>
    <x v="9"/>
    <x v="48"/>
    <n v="4.4025157232704402"/>
    <x v="5"/>
    <x v="3"/>
  </r>
  <r>
    <x v="9"/>
    <x v="49"/>
    <n v="4.4025157232704402"/>
    <x v="5"/>
    <x v="3"/>
  </r>
  <r>
    <x v="9"/>
    <x v="50"/>
    <n v="3.1446540880503147"/>
    <x v="5"/>
    <x v="3"/>
  </r>
  <r>
    <x v="9"/>
    <x v="51"/>
    <n v="2.5157232704402515"/>
    <x v="5"/>
    <x v="3"/>
  </r>
  <r>
    <x v="9"/>
    <x v="52"/>
    <n v="1.8867924528301887"/>
    <x v="5"/>
    <x v="3"/>
  </r>
  <r>
    <x v="9"/>
    <x v="53"/>
    <n v="1.8867924528301887"/>
    <x v="5"/>
    <x v="3"/>
  </r>
  <r>
    <x v="9"/>
    <x v="54"/>
    <n v="6.9182389937106921"/>
    <x v="5"/>
    <x v="3"/>
  </r>
  <r>
    <x v="9"/>
    <x v="4"/>
    <n v="47.169811320754718"/>
    <x v="5"/>
    <x v="3"/>
  </r>
  <r>
    <x v="9"/>
    <x v="55"/>
    <n v="4.054563492063493"/>
    <x v="5"/>
    <x v="3"/>
  </r>
  <r>
    <x v="4"/>
    <x v="20"/>
    <n v="12.962962962962964"/>
    <x v="6"/>
    <x v="3"/>
  </r>
  <r>
    <x v="4"/>
    <x v="21"/>
    <n v="35.185185185185183"/>
    <x v="6"/>
    <x v="3"/>
  </r>
  <r>
    <x v="4"/>
    <x v="22"/>
    <n v="29.62962962962963"/>
    <x v="6"/>
    <x v="3"/>
  </r>
  <r>
    <x v="4"/>
    <x v="23"/>
    <n v="2.7777777777777777"/>
    <x v="6"/>
    <x v="3"/>
  </r>
  <r>
    <x v="4"/>
    <x v="24"/>
    <n v="3.7037037037037037"/>
    <x v="6"/>
    <x v="3"/>
  </r>
  <r>
    <x v="4"/>
    <x v="25"/>
    <n v="0"/>
    <x v="6"/>
    <x v="3"/>
  </r>
  <r>
    <x v="4"/>
    <x v="26"/>
    <n v="15.74074074074074"/>
    <x v="6"/>
    <x v="3"/>
  </r>
  <r>
    <x v="4"/>
    <x v="27"/>
    <n v="0"/>
    <x v="6"/>
    <x v="3"/>
  </r>
  <r>
    <x v="4"/>
    <x v="28"/>
    <n v="0"/>
    <x v="6"/>
    <x v="3"/>
  </r>
  <r>
    <x v="5"/>
    <x v="20"/>
    <n v="12.962962962962964"/>
    <x v="6"/>
    <x v="3"/>
  </r>
  <r>
    <x v="5"/>
    <x v="21"/>
    <n v="12.962962962962964"/>
    <x v="6"/>
    <x v="3"/>
  </r>
  <r>
    <x v="5"/>
    <x v="22"/>
    <n v="12.962962962962964"/>
    <x v="6"/>
    <x v="3"/>
  </r>
  <r>
    <x v="5"/>
    <x v="23"/>
    <n v="3.7037037037037037"/>
    <x v="6"/>
    <x v="3"/>
  </r>
  <r>
    <x v="5"/>
    <x v="24"/>
    <n v="2.7777777777777777"/>
    <x v="6"/>
    <x v="3"/>
  </r>
  <r>
    <x v="5"/>
    <x v="25"/>
    <n v="0.92592592592592593"/>
    <x v="6"/>
    <x v="3"/>
  </r>
  <r>
    <x v="5"/>
    <x v="26"/>
    <n v="14.814814814814815"/>
    <x v="6"/>
    <x v="3"/>
  </r>
  <r>
    <x v="5"/>
    <x v="27"/>
    <n v="0"/>
    <x v="6"/>
    <x v="3"/>
  </r>
  <r>
    <x v="5"/>
    <x v="28"/>
    <n v="0"/>
    <x v="6"/>
    <x v="3"/>
  </r>
  <r>
    <x v="5"/>
    <x v="4"/>
    <n v="38.888888888888886"/>
    <x v="6"/>
    <x v="3"/>
  </r>
  <r>
    <x v="6"/>
    <x v="33"/>
    <n v="0.92592592592592593"/>
    <x v="6"/>
    <x v="3"/>
  </r>
  <r>
    <x v="6"/>
    <x v="34"/>
    <n v="60.185185185185183"/>
    <x v="6"/>
    <x v="3"/>
  </r>
  <r>
    <x v="6"/>
    <x v="35"/>
    <n v="27.777777777777779"/>
    <x v="6"/>
    <x v="3"/>
  </r>
  <r>
    <x v="6"/>
    <x v="36"/>
    <n v="11.111111111111111"/>
    <x v="6"/>
    <x v="3"/>
  </r>
  <r>
    <x v="6"/>
    <x v="4"/>
    <n v="0"/>
    <x v="6"/>
    <x v="3"/>
  </r>
  <r>
    <x v="6"/>
    <x v="37"/>
    <n v="13.203703703703699"/>
    <x v="6"/>
    <x v="3"/>
  </r>
  <r>
    <x v="7"/>
    <x v="38"/>
    <n v="34.25925925925926"/>
    <x v="6"/>
    <x v="3"/>
  </r>
  <r>
    <x v="7"/>
    <x v="39"/>
    <n v="18.518518518518519"/>
    <x v="6"/>
    <x v="3"/>
  </r>
  <r>
    <x v="7"/>
    <x v="40"/>
    <n v="17.592592592592592"/>
    <x v="6"/>
    <x v="3"/>
  </r>
  <r>
    <x v="7"/>
    <x v="41"/>
    <n v="29.62962962962963"/>
    <x v="6"/>
    <x v="3"/>
  </r>
  <r>
    <x v="7"/>
    <x v="4"/>
    <n v="0"/>
    <x v="6"/>
    <x v="3"/>
  </r>
  <r>
    <x v="7"/>
    <x v="42"/>
    <n v="3.6666666666666661"/>
    <x v="6"/>
    <x v="3"/>
  </r>
  <r>
    <x v="8"/>
    <x v="43"/>
    <n v="34.25925925925926"/>
    <x v="6"/>
    <x v="3"/>
  </r>
  <r>
    <x v="8"/>
    <x v="44"/>
    <n v="65.740740740740748"/>
    <x v="6"/>
    <x v="3"/>
  </r>
  <r>
    <x v="8"/>
    <x v="4"/>
    <n v="0"/>
    <x v="6"/>
    <x v="3"/>
  </r>
  <r>
    <x v="9"/>
    <x v="45"/>
    <n v="2.7777777777777777"/>
    <x v="6"/>
    <x v="3"/>
  </r>
  <r>
    <x v="9"/>
    <x v="46"/>
    <n v="2.7777777777777777"/>
    <x v="6"/>
    <x v="3"/>
  </r>
  <r>
    <x v="9"/>
    <x v="47"/>
    <n v="21.296296296296298"/>
    <x v="6"/>
    <x v="3"/>
  </r>
  <r>
    <x v="9"/>
    <x v="48"/>
    <n v="4.6296296296296298"/>
    <x v="6"/>
    <x v="3"/>
  </r>
  <r>
    <x v="9"/>
    <x v="49"/>
    <n v="5.5555555555555554"/>
    <x v="6"/>
    <x v="3"/>
  </r>
  <r>
    <x v="9"/>
    <x v="50"/>
    <n v="3.7037037037037037"/>
    <x v="6"/>
    <x v="3"/>
  </r>
  <r>
    <x v="9"/>
    <x v="51"/>
    <n v="2.7777777777777777"/>
    <x v="6"/>
    <x v="3"/>
  </r>
  <r>
    <x v="9"/>
    <x v="52"/>
    <n v="2.7777777777777777"/>
    <x v="6"/>
    <x v="3"/>
  </r>
  <r>
    <x v="9"/>
    <x v="53"/>
    <n v="4.6296296296296298"/>
    <x v="6"/>
    <x v="3"/>
  </r>
  <r>
    <x v="9"/>
    <x v="54"/>
    <n v="5.5555555555555554"/>
    <x v="6"/>
    <x v="3"/>
  </r>
  <r>
    <x v="9"/>
    <x v="4"/>
    <n v="43.518518518518519"/>
    <x v="6"/>
    <x v="3"/>
  </r>
  <r>
    <x v="9"/>
    <x v="55"/>
    <n v="4.2650273224043724"/>
    <x v="6"/>
    <x v="3"/>
  </r>
  <r>
    <x v="4"/>
    <x v="20"/>
    <n v="9.6045197740112993"/>
    <x v="7"/>
    <x v="3"/>
  </r>
  <r>
    <x v="4"/>
    <x v="21"/>
    <n v="37.853107344632768"/>
    <x v="7"/>
    <x v="3"/>
  </r>
  <r>
    <x v="4"/>
    <x v="22"/>
    <n v="27.118644067796609"/>
    <x v="7"/>
    <x v="3"/>
  </r>
  <r>
    <x v="4"/>
    <x v="23"/>
    <n v="8.4745762711864412"/>
    <x v="7"/>
    <x v="3"/>
  </r>
  <r>
    <x v="4"/>
    <x v="24"/>
    <n v="1.1299435028248588"/>
    <x v="7"/>
    <x v="3"/>
  </r>
  <r>
    <x v="4"/>
    <x v="25"/>
    <n v="0.56497175141242939"/>
    <x v="7"/>
    <x v="3"/>
  </r>
  <r>
    <x v="4"/>
    <x v="26"/>
    <n v="15.254237288135593"/>
    <x v="7"/>
    <x v="3"/>
  </r>
  <r>
    <x v="4"/>
    <x v="27"/>
    <n v="0"/>
    <x v="7"/>
    <x v="3"/>
  </r>
  <r>
    <x v="4"/>
    <x v="28"/>
    <n v="0"/>
    <x v="7"/>
    <x v="3"/>
  </r>
  <r>
    <x v="5"/>
    <x v="20"/>
    <n v="12.994350282485875"/>
    <x v="7"/>
    <x v="3"/>
  </r>
  <r>
    <x v="5"/>
    <x v="21"/>
    <n v="20.903954802259886"/>
    <x v="7"/>
    <x v="3"/>
  </r>
  <r>
    <x v="5"/>
    <x v="22"/>
    <n v="7.9096045197740112"/>
    <x v="7"/>
    <x v="3"/>
  </r>
  <r>
    <x v="5"/>
    <x v="23"/>
    <n v="2.8248587570621471"/>
    <x v="7"/>
    <x v="3"/>
  </r>
  <r>
    <x v="5"/>
    <x v="24"/>
    <n v="1.1299435028248588"/>
    <x v="7"/>
    <x v="3"/>
  </r>
  <r>
    <x v="5"/>
    <x v="25"/>
    <n v="0.56497175141242939"/>
    <x v="7"/>
    <x v="3"/>
  </r>
  <r>
    <x v="5"/>
    <x v="26"/>
    <n v="10.734463276836157"/>
    <x v="7"/>
    <x v="3"/>
  </r>
  <r>
    <x v="5"/>
    <x v="27"/>
    <n v="0"/>
    <x v="7"/>
    <x v="3"/>
  </r>
  <r>
    <x v="5"/>
    <x v="28"/>
    <n v="0.56497175141242939"/>
    <x v="7"/>
    <x v="3"/>
  </r>
  <r>
    <x v="5"/>
    <x v="4"/>
    <n v="42.372881355932201"/>
    <x v="7"/>
    <x v="3"/>
  </r>
  <r>
    <x v="6"/>
    <x v="33"/>
    <n v="1.1299435028248588"/>
    <x v="7"/>
    <x v="3"/>
  </r>
  <r>
    <x v="6"/>
    <x v="34"/>
    <n v="77.401129943502823"/>
    <x v="7"/>
    <x v="3"/>
  </r>
  <r>
    <x v="6"/>
    <x v="35"/>
    <n v="19.209039548022599"/>
    <x v="7"/>
    <x v="3"/>
  </r>
  <r>
    <x v="6"/>
    <x v="36"/>
    <n v="2.2598870056497176"/>
    <x v="7"/>
    <x v="3"/>
  </r>
  <r>
    <x v="6"/>
    <x v="4"/>
    <n v="0"/>
    <x v="7"/>
    <x v="3"/>
  </r>
  <r>
    <x v="6"/>
    <x v="37"/>
    <n v="8.6384180790960503"/>
    <x v="7"/>
    <x v="3"/>
  </r>
  <r>
    <x v="7"/>
    <x v="38"/>
    <n v="38.983050847457626"/>
    <x v="7"/>
    <x v="3"/>
  </r>
  <r>
    <x v="7"/>
    <x v="39"/>
    <n v="20.903954802259886"/>
    <x v="7"/>
    <x v="3"/>
  </r>
  <r>
    <x v="7"/>
    <x v="40"/>
    <n v="16.384180790960453"/>
    <x v="7"/>
    <x v="3"/>
  </r>
  <r>
    <x v="7"/>
    <x v="41"/>
    <n v="23.163841807909606"/>
    <x v="7"/>
    <x v="3"/>
  </r>
  <r>
    <x v="7"/>
    <x v="4"/>
    <n v="0.56497175141242939"/>
    <x v="7"/>
    <x v="3"/>
  </r>
  <r>
    <x v="7"/>
    <x v="42"/>
    <n v="2.9090909090909074"/>
    <x v="7"/>
    <x v="3"/>
  </r>
  <r>
    <x v="8"/>
    <x v="43"/>
    <n v="38.983050847457626"/>
    <x v="7"/>
    <x v="3"/>
  </r>
  <r>
    <x v="8"/>
    <x v="44"/>
    <n v="60.451977401129945"/>
    <x v="7"/>
    <x v="3"/>
  </r>
  <r>
    <x v="8"/>
    <x v="4"/>
    <n v="0.56497175141242939"/>
    <x v="7"/>
    <x v="3"/>
  </r>
  <r>
    <x v="9"/>
    <x v="45"/>
    <n v="3.3898305084745761"/>
    <x v="7"/>
    <x v="3"/>
  </r>
  <r>
    <x v="9"/>
    <x v="46"/>
    <n v="1.6949152542372881"/>
    <x v="7"/>
    <x v="3"/>
  </r>
  <r>
    <x v="9"/>
    <x v="47"/>
    <n v="12.429378531073446"/>
    <x v="7"/>
    <x v="3"/>
  </r>
  <r>
    <x v="9"/>
    <x v="48"/>
    <n v="6.2146892655367232"/>
    <x v="7"/>
    <x v="3"/>
  </r>
  <r>
    <x v="9"/>
    <x v="49"/>
    <n v="3.9548022598870056"/>
    <x v="7"/>
    <x v="3"/>
  </r>
  <r>
    <x v="9"/>
    <x v="50"/>
    <n v="2.8248587570621471"/>
    <x v="7"/>
    <x v="3"/>
  </r>
  <r>
    <x v="9"/>
    <x v="51"/>
    <n v="1.1299435028248588"/>
    <x v="7"/>
    <x v="3"/>
  </r>
  <r>
    <x v="9"/>
    <x v="52"/>
    <n v="3.3898305084745761"/>
    <x v="7"/>
    <x v="3"/>
  </r>
  <r>
    <x v="9"/>
    <x v="53"/>
    <n v="6.2146892655367232"/>
    <x v="7"/>
    <x v="3"/>
  </r>
  <r>
    <x v="9"/>
    <x v="54"/>
    <n v="11.299435028248588"/>
    <x v="7"/>
    <x v="3"/>
  </r>
  <r>
    <x v="9"/>
    <x v="4"/>
    <n v="47.457627118644069"/>
    <x v="7"/>
    <x v="3"/>
  </r>
  <r>
    <x v="9"/>
    <x v="55"/>
    <n v="6.3503584229390677"/>
    <x v="7"/>
    <x v="3"/>
  </r>
  <r>
    <x v="4"/>
    <x v="20"/>
    <n v="11.486486486486486"/>
    <x v="8"/>
    <x v="3"/>
  </r>
  <r>
    <x v="4"/>
    <x v="21"/>
    <n v="39.189189189189186"/>
    <x v="8"/>
    <x v="3"/>
  </r>
  <r>
    <x v="4"/>
    <x v="22"/>
    <n v="18.918918918918919"/>
    <x v="8"/>
    <x v="3"/>
  </r>
  <r>
    <x v="4"/>
    <x v="23"/>
    <n v="12.162162162162161"/>
    <x v="8"/>
    <x v="3"/>
  </r>
  <r>
    <x v="4"/>
    <x v="24"/>
    <n v="10.135135135135135"/>
    <x v="8"/>
    <x v="3"/>
  </r>
  <r>
    <x v="4"/>
    <x v="25"/>
    <n v="0"/>
    <x v="8"/>
    <x v="3"/>
  </r>
  <r>
    <x v="4"/>
    <x v="26"/>
    <n v="8.1081081081081088"/>
    <x v="8"/>
    <x v="3"/>
  </r>
  <r>
    <x v="4"/>
    <x v="27"/>
    <n v="0"/>
    <x v="8"/>
    <x v="3"/>
  </r>
  <r>
    <x v="4"/>
    <x v="28"/>
    <n v="0"/>
    <x v="8"/>
    <x v="3"/>
  </r>
  <r>
    <x v="5"/>
    <x v="20"/>
    <n v="8.1081081081081088"/>
    <x v="8"/>
    <x v="3"/>
  </r>
  <r>
    <x v="5"/>
    <x v="21"/>
    <n v="16.216216216216218"/>
    <x v="8"/>
    <x v="3"/>
  </r>
  <r>
    <x v="5"/>
    <x v="22"/>
    <n v="11.486486486486486"/>
    <x v="8"/>
    <x v="3"/>
  </r>
  <r>
    <x v="5"/>
    <x v="23"/>
    <n v="4.0540540540540544"/>
    <x v="8"/>
    <x v="3"/>
  </r>
  <r>
    <x v="5"/>
    <x v="24"/>
    <n v="2.7027027027027026"/>
    <x v="8"/>
    <x v="3"/>
  </r>
  <r>
    <x v="5"/>
    <x v="25"/>
    <n v="0"/>
    <x v="8"/>
    <x v="3"/>
  </r>
  <r>
    <x v="5"/>
    <x v="26"/>
    <n v="8.7837837837837842"/>
    <x v="8"/>
    <x v="3"/>
  </r>
  <r>
    <x v="5"/>
    <x v="27"/>
    <n v="0.67567567567567566"/>
    <x v="8"/>
    <x v="3"/>
  </r>
  <r>
    <x v="5"/>
    <x v="28"/>
    <n v="0.67567567567567566"/>
    <x v="8"/>
    <x v="3"/>
  </r>
  <r>
    <x v="5"/>
    <x v="4"/>
    <n v="47.297297297297298"/>
    <x v="8"/>
    <x v="3"/>
  </r>
  <r>
    <x v="6"/>
    <x v="33"/>
    <n v="0.67567567567567566"/>
    <x v="8"/>
    <x v="3"/>
  </r>
  <r>
    <x v="6"/>
    <x v="34"/>
    <n v="77.702702702702709"/>
    <x v="8"/>
    <x v="3"/>
  </r>
  <r>
    <x v="6"/>
    <x v="35"/>
    <n v="18.243243243243242"/>
    <x v="8"/>
    <x v="3"/>
  </r>
  <r>
    <x v="6"/>
    <x v="36"/>
    <n v="3.3783783783783785"/>
    <x v="8"/>
    <x v="3"/>
  </r>
  <r>
    <x v="6"/>
    <x v="4"/>
    <n v="0"/>
    <x v="8"/>
    <x v="3"/>
  </r>
  <r>
    <x v="6"/>
    <x v="37"/>
    <n v="8.9729729729729719"/>
    <x v="8"/>
    <x v="3"/>
  </r>
  <r>
    <x v="7"/>
    <x v="38"/>
    <n v="39.864864864864863"/>
    <x v="8"/>
    <x v="3"/>
  </r>
  <r>
    <x v="7"/>
    <x v="39"/>
    <n v="20.27027027027027"/>
    <x v="8"/>
    <x v="3"/>
  </r>
  <r>
    <x v="7"/>
    <x v="40"/>
    <n v="14.864864864864865"/>
    <x v="8"/>
    <x v="3"/>
  </r>
  <r>
    <x v="7"/>
    <x v="41"/>
    <n v="25"/>
    <x v="8"/>
    <x v="3"/>
  </r>
  <r>
    <x v="7"/>
    <x v="4"/>
    <n v="0"/>
    <x v="8"/>
    <x v="3"/>
  </r>
  <r>
    <x v="7"/>
    <x v="42"/>
    <n v="2.5135135135135118"/>
    <x v="8"/>
    <x v="3"/>
  </r>
  <r>
    <x v="8"/>
    <x v="43"/>
    <n v="39.864864864864863"/>
    <x v="8"/>
    <x v="3"/>
  </r>
  <r>
    <x v="8"/>
    <x v="44"/>
    <n v="60.135135135135137"/>
    <x v="8"/>
    <x v="3"/>
  </r>
  <r>
    <x v="8"/>
    <x v="4"/>
    <n v="0"/>
    <x v="8"/>
    <x v="3"/>
  </r>
  <r>
    <x v="9"/>
    <x v="45"/>
    <n v="2.7027027027027026"/>
    <x v="8"/>
    <x v="3"/>
  </r>
  <r>
    <x v="9"/>
    <x v="46"/>
    <n v="3.3783783783783785"/>
    <x v="8"/>
    <x v="3"/>
  </r>
  <r>
    <x v="9"/>
    <x v="47"/>
    <n v="14.864864864864865"/>
    <x v="8"/>
    <x v="3"/>
  </r>
  <r>
    <x v="9"/>
    <x v="48"/>
    <n v="6.0810810810810807"/>
    <x v="8"/>
    <x v="3"/>
  </r>
  <r>
    <x v="9"/>
    <x v="49"/>
    <n v="2.0270270270270272"/>
    <x v="8"/>
    <x v="3"/>
  </r>
  <r>
    <x v="9"/>
    <x v="50"/>
    <n v="2.0270270270270272"/>
    <x v="8"/>
    <x v="3"/>
  </r>
  <r>
    <x v="9"/>
    <x v="51"/>
    <n v="2.0270270270270272"/>
    <x v="8"/>
    <x v="3"/>
  </r>
  <r>
    <x v="9"/>
    <x v="52"/>
    <n v="1.3513513513513513"/>
    <x v="8"/>
    <x v="3"/>
  </r>
  <r>
    <x v="9"/>
    <x v="53"/>
    <n v="5.4054054054054053"/>
    <x v="8"/>
    <x v="3"/>
  </r>
  <r>
    <x v="9"/>
    <x v="54"/>
    <n v="8.1081081081081088"/>
    <x v="8"/>
    <x v="3"/>
  </r>
  <r>
    <x v="9"/>
    <x v="4"/>
    <n v="52.027027027027025"/>
    <x v="8"/>
    <x v="3"/>
  </r>
  <r>
    <x v="9"/>
    <x v="55"/>
    <n v="5.6232394366197207"/>
    <x v="8"/>
    <x v="3"/>
  </r>
  <r>
    <x v="4"/>
    <x v="20"/>
    <n v="10.650887573964496"/>
    <x v="9"/>
    <x v="3"/>
  </r>
  <r>
    <x v="4"/>
    <x v="21"/>
    <n v="27.218934911242602"/>
    <x v="9"/>
    <x v="3"/>
  </r>
  <r>
    <x v="4"/>
    <x v="22"/>
    <n v="46.745562130177518"/>
    <x v="9"/>
    <x v="3"/>
  </r>
  <r>
    <x v="4"/>
    <x v="23"/>
    <n v="2.3668639053254439"/>
    <x v="9"/>
    <x v="3"/>
  </r>
  <r>
    <x v="4"/>
    <x v="24"/>
    <n v="9.4674556213017755"/>
    <x v="9"/>
    <x v="3"/>
  </r>
  <r>
    <x v="4"/>
    <x v="25"/>
    <n v="1.1834319526627219"/>
    <x v="9"/>
    <x v="3"/>
  </r>
  <r>
    <x v="4"/>
    <x v="26"/>
    <n v="2.3668639053254439"/>
    <x v="9"/>
    <x v="3"/>
  </r>
  <r>
    <x v="4"/>
    <x v="27"/>
    <n v="0"/>
    <x v="9"/>
    <x v="3"/>
  </r>
  <r>
    <x v="4"/>
    <x v="28"/>
    <n v="0"/>
    <x v="9"/>
    <x v="3"/>
  </r>
  <r>
    <x v="5"/>
    <x v="20"/>
    <n v="6.5088757396449708"/>
    <x v="9"/>
    <x v="3"/>
  </r>
  <r>
    <x v="5"/>
    <x v="21"/>
    <n v="13.017751479289942"/>
    <x v="9"/>
    <x v="3"/>
  </r>
  <r>
    <x v="5"/>
    <x v="22"/>
    <n v="18.934911242603551"/>
    <x v="9"/>
    <x v="3"/>
  </r>
  <r>
    <x v="5"/>
    <x v="23"/>
    <n v="1.1834319526627219"/>
    <x v="9"/>
    <x v="3"/>
  </r>
  <r>
    <x v="5"/>
    <x v="24"/>
    <n v="3.5502958579881656"/>
    <x v="9"/>
    <x v="3"/>
  </r>
  <r>
    <x v="5"/>
    <x v="25"/>
    <n v="1.7751479289940828"/>
    <x v="9"/>
    <x v="3"/>
  </r>
  <r>
    <x v="5"/>
    <x v="26"/>
    <n v="2.3668639053254439"/>
    <x v="9"/>
    <x v="3"/>
  </r>
  <r>
    <x v="5"/>
    <x v="27"/>
    <n v="0.59171597633136097"/>
    <x v="9"/>
    <x v="3"/>
  </r>
  <r>
    <x v="5"/>
    <x v="28"/>
    <n v="0"/>
    <x v="9"/>
    <x v="3"/>
  </r>
  <r>
    <x v="5"/>
    <x v="4"/>
    <n v="52.071005917159766"/>
    <x v="9"/>
    <x v="3"/>
  </r>
  <r>
    <x v="6"/>
    <x v="33"/>
    <n v="1.1834319526627219"/>
    <x v="9"/>
    <x v="3"/>
  </r>
  <r>
    <x v="6"/>
    <x v="34"/>
    <n v="53.254437869822482"/>
    <x v="9"/>
    <x v="3"/>
  </r>
  <r>
    <x v="6"/>
    <x v="35"/>
    <n v="37.869822485207102"/>
    <x v="9"/>
    <x v="3"/>
  </r>
  <r>
    <x v="6"/>
    <x v="36"/>
    <n v="7.6923076923076925"/>
    <x v="9"/>
    <x v="3"/>
  </r>
  <r>
    <x v="6"/>
    <x v="4"/>
    <n v="0"/>
    <x v="9"/>
    <x v="3"/>
  </r>
  <r>
    <x v="6"/>
    <x v="37"/>
    <n v="10.414201183431956"/>
    <x v="9"/>
    <x v="3"/>
  </r>
  <r>
    <x v="7"/>
    <x v="38"/>
    <n v="47.337278106508876"/>
    <x v="9"/>
    <x v="3"/>
  </r>
  <r>
    <x v="7"/>
    <x v="39"/>
    <n v="14.201183431952662"/>
    <x v="9"/>
    <x v="3"/>
  </r>
  <r>
    <x v="7"/>
    <x v="40"/>
    <n v="14.792899408284024"/>
    <x v="9"/>
    <x v="3"/>
  </r>
  <r>
    <x v="7"/>
    <x v="41"/>
    <n v="23.668639053254438"/>
    <x v="9"/>
    <x v="3"/>
  </r>
  <r>
    <x v="7"/>
    <x v="4"/>
    <n v="0"/>
    <x v="9"/>
    <x v="3"/>
  </r>
  <r>
    <x v="7"/>
    <x v="42"/>
    <n v="3.248520710059172"/>
    <x v="9"/>
    <x v="3"/>
  </r>
  <r>
    <x v="8"/>
    <x v="43"/>
    <n v="47.337278106508876"/>
    <x v="9"/>
    <x v="3"/>
  </r>
  <r>
    <x v="8"/>
    <x v="44"/>
    <n v="52.662721893491124"/>
    <x v="9"/>
    <x v="3"/>
  </r>
  <r>
    <x v="8"/>
    <x v="4"/>
    <n v="0"/>
    <x v="9"/>
    <x v="3"/>
  </r>
  <r>
    <x v="9"/>
    <x v="45"/>
    <n v="5.9171597633136095"/>
    <x v="9"/>
    <x v="3"/>
  </r>
  <r>
    <x v="9"/>
    <x v="46"/>
    <n v="4.7337278106508878"/>
    <x v="9"/>
    <x v="3"/>
  </r>
  <r>
    <x v="9"/>
    <x v="47"/>
    <n v="13.609467455621301"/>
    <x v="9"/>
    <x v="3"/>
  </r>
  <r>
    <x v="9"/>
    <x v="48"/>
    <n v="4.7337278106508878"/>
    <x v="9"/>
    <x v="3"/>
  </r>
  <r>
    <x v="9"/>
    <x v="49"/>
    <n v="4.1420118343195265"/>
    <x v="9"/>
    <x v="3"/>
  </r>
  <r>
    <x v="9"/>
    <x v="50"/>
    <n v="0.59171597633136097"/>
    <x v="9"/>
    <x v="3"/>
  </r>
  <r>
    <x v="9"/>
    <x v="51"/>
    <n v="3.5502958579881656"/>
    <x v="9"/>
    <x v="3"/>
  </r>
  <r>
    <x v="9"/>
    <x v="52"/>
    <n v="2.9585798816568047"/>
    <x v="9"/>
    <x v="3"/>
  </r>
  <r>
    <x v="9"/>
    <x v="53"/>
    <n v="2.9585798816568047"/>
    <x v="9"/>
    <x v="3"/>
  </r>
  <r>
    <x v="9"/>
    <x v="54"/>
    <n v="4.7337278106508878"/>
    <x v="9"/>
    <x v="3"/>
  </r>
  <r>
    <x v="9"/>
    <x v="4"/>
    <n v="52.071005917159766"/>
    <x v="9"/>
    <x v="3"/>
  </r>
  <r>
    <x v="9"/>
    <x v="55"/>
    <n v="3.8765432098765422"/>
    <x v="9"/>
    <x v="3"/>
  </r>
  <r>
    <x v="4"/>
    <x v="20"/>
    <n v="3.053435114503817"/>
    <x v="10"/>
    <x v="3"/>
  </r>
  <r>
    <x v="4"/>
    <x v="21"/>
    <n v="9.9236641221374047"/>
    <x v="10"/>
    <x v="3"/>
  </r>
  <r>
    <x v="4"/>
    <x v="22"/>
    <n v="29.007633587786259"/>
    <x v="10"/>
    <x v="3"/>
  </r>
  <r>
    <x v="4"/>
    <x v="23"/>
    <n v="6.106870229007634"/>
    <x v="10"/>
    <x v="3"/>
  </r>
  <r>
    <x v="4"/>
    <x v="24"/>
    <n v="35.114503816793892"/>
    <x v="10"/>
    <x v="3"/>
  </r>
  <r>
    <x v="4"/>
    <x v="25"/>
    <n v="5.343511450381679"/>
    <x v="10"/>
    <x v="3"/>
  </r>
  <r>
    <x v="4"/>
    <x v="26"/>
    <n v="10.687022900763358"/>
    <x v="10"/>
    <x v="3"/>
  </r>
  <r>
    <x v="4"/>
    <x v="27"/>
    <n v="0"/>
    <x v="10"/>
    <x v="3"/>
  </r>
  <r>
    <x v="4"/>
    <x v="28"/>
    <n v="0.76335877862595425"/>
    <x v="10"/>
    <x v="3"/>
  </r>
  <r>
    <x v="5"/>
    <x v="20"/>
    <n v="5.343511450381679"/>
    <x v="10"/>
    <x v="3"/>
  </r>
  <r>
    <x v="5"/>
    <x v="21"/>
    <n v="6.106870229007634"/>
    <x v="10"/>
    <x v="3"/>
  </r>
  <r>
    <x v="5"/>
    <x v="22"/>
    <n v="12.977099236641221"/>
    <x v="10"/>
    <x v="3"/>
  </r>
  <r>
    <x v="5"/>
    <x v="23"/>
    <n v="1.5267175572519085"/>
    <x v="10"/>
    <x v="3"/>
  </r>
  <r>
    <x v="5"/>
    <x v="24"/>
    <n v="7.6335877862595423"/>
    <x v="10"/>
    <x v="3"/>
  </r>
  <r>
    <x v="5"/>
    <x v="25"/>
    <n v="3.053435114503817"/>
    <x v="10"/>
    <x v="3"/>
  </r>
  <r>
    <x v="5"/>
    <x v="26"/>
    <n v="3.053435114503817"/>
    <x v="10"/>
    <x v="3"/>
  </r>
  <r>
    <x v="5"/>
    <x v="27"/>
    <n v="0"/>
    <x v="10"/>
    <x v="3"/>
  </r>
  <r>
    <x v="5"/>
    <x v="28"/>
    <n v="0"/>
    <x v="10"/>
    <x v="3"/>
  </r>
  <r>
    <x v="5"/>
    <x v="4"/>
    <n v="60.305343511450381"/>
    <x v="10"/>
    <x v="3"/>
  </r>
  <r>
    <x v="6"/>
    <x v="33"/>
    <n v="0.76335877862595425"/>
    <x v="10"/>
    <x v="3"/>
  </r>
  <r>
    <x v="6"/>
    <x v="34"/>
    <n v="65.648854961832058"/>
    <x v="10"/>
    <x v="3"/>
  </r>
  <r>
    <x v="6"/>
    <x v="35"/>
    <n v="27.480916030534353"/>
    <x v="10"/>
    <x v="3"/>
  </r>
  <r>
    <x v="6"/>
    <x v="36"/>
    <n v="6.106870229007634"/>
    <x v="10"/>
    <x v="3"/>
  </r>
  <r>
    <x v="6"/>
    <x v="4"/>
    <n v="0"/>
    <x v="10"/>
    <x v="3"/>
  </r>
  <r>
    <x v="6"/>
    <x v="37"/>
    <n v="9.7328244274809173"/>
    <x v="10"/>
    <x v="3"/>
  </r>
  <r>
    <x v="7"/>
    <x v="38"/>
    <n v="58.015267175572518"/>
    <x v="10"/>
    <x v="3"/>
  </r>
  <r>
    <x v="7"/>
    <x v="39"/>
    <n v="8.3969465648854964"/>
    <x v="10"/>
    <x v="3"/>
  </r>
  <r>
    <x v="7"/>
    <x v="40"/>
    <n v="5.343511450381679"/>
    <x v="10"/>
    <x v="3"/>
  </r>
  <r>
    <x v="7"/>
    <x v="41"/>
    <n v="27.480916030534353"/>
    <x v="10"/>
    <x v="3"/>
  </r>
  <r>
    <x v="7"/>
    <x v="4"/>
    <n v="0.76335877862595425"/>
    <x v="10"/>
    <x v="3"/>
  </r>
  <r>
    <x v="7"/>
    <x v="42"/>
    <n v="3.3230769230769233"/>
    <x v="10"/>
    <x v="3"/>
  </r>
  <r>
    <x v="8"/>
    <x v="43"/>
    <n v="58.015267175572518"/>
    <x v="10"/>
    <x v="3"/>
  </r>
  <r>
    <x v="8"/>
    <x v="44"/>
    <n v="41.221374045801525"/>
    <x v="10"/>
    <x v="3"/>
  </r>
  <r>
    <x v="8"/>
    <x v="4"/>
    <n v="0.76335877862595425"/>
    <x v="10"/>
    <x v="3"/>
  </r>
  <r>
    <x v="9"/>
    <x v="45"/>
    <n v="3.8167938931297711"/>
    <x v="10"/>
    <x v="3"/>
  </r>
  <r>
    <x v="9"/>
    <x v="46"/>
    <n v="3.8167938931297711"/>
    <x v="10"/>
    <x v="3"/>
  </r>
  <r>
    <x v="9"/>
    <x v="47"/>
    <n v="16.03053435114504"/>
    <x v="10"/>
    <x v="3"/>
  </r>
  <r>
    <x v="9"/>
    <x v="48"/>
    <n v="3.053435114503817"/>
    <x v="10"/>
    <x v="3"/>
  </r>
  <r>
    <x v="9"/>
    <x v="49"/>
    <n v="2.2900763358778624"/>
    <x v="10"/>
    <x v="3"/>
  </r>
  <r>
    <x v="9"/>
    <x v="50"/>
    <n v="2.2900763358778624"/>
    <x v="10"/>
    <x v="3"/>
  </r>
  <r>
    <x v="9"/>
    <x v="51"/>
    <n v="0"/>
    <x v="10"/>
    <x v="3"/>
  </r>
  <r>
    <x v="9"/>
    <x v="52"/>
    <n v="0"/>
    <x v="10"/>
    <x v="3"/>
  </r>
  <r>
    <x v="9"/>
    <x v="53"/>
    <n v="3.053435114503817"/>
    <x v="10"/>
    <x v="3"/>
  </r>
  <r>
    <x v="9"/>
    <x v="54"/>
    <n v="3.053435114503817"/>
    <x v="10"/>
    <x v="3"/>
  </r>
  <r>
    <x v="9"/>
    <x v="4"/>
    <n v="62.595419847328245"/>
    <x v="10"/>
    <x v="3"/>
  </r>
  <r>
    <x v="9"/>
    <x v="55"/>
    <n v="3.0680272108843534"/>
    <x v="10"/>
    <x v="3"/>
  </r>
  <r>
    <x v="4"/>
    <x v="20"/>
    <n v="6.7226890756302522"/>
    <x v="11"/>
    <x v="3"/>
  </r>
  <r>
    <x v="4"/>
    <x v="21"/>
    <n v="26.890756302521009"/>
    <x v="11"/>
    <x v="3"/>
  </r>
  <r>
    <x v="4"/>
    <x v="22"/>
    <n v="44.537815126050418"/>
    <x v="11"/>
    <x v="3"/>
  </r>
  <r>
    <x v="4"/>
    <x v="23"/>
    <n v="0.84033613445378152"/>
    <x v="11"/>
    <x v="3"/>
  </r>
  <r>
    <x v="4"/>
    <x v="24"/>
    <n v="21.008403361344538"/>
    <x v="11"/>
    <x v="3"/>
  </r>
  <r>
    <x v="4"/>
    <x v="25"/>
    <n v="0"/>
    <x v="11"/>
    <x v="3"/>
  </r>
  <r>
    <x v="4"/>
    <x v="26"/>
    <n v="0"/>
    <x v="11"/>
    <x v="3"/>
  </r>
  <r>
    <x v="4"/>
    <x v="27"/>
    <n v="0"/>
    <x v="11"/>
    <x v="3"/>
  </r>
  <r>
    <x v="4"/>
    <x v="28"/>
    <n v="0"/>
    <x v="11"/>
    <x v="3"/>
  </r>
  <r>
    <x v="5"/>
    <x v="20"/>
    <n v="7.5630252100840334"/>
    <x v="11"/>
    <x v="3"/>
  </r>
  <r>
    <x v="5"/>
    <x v="21"/>
    <n v="9.2436974789915958"/>
    <x v="11"/>
    <x v="3"/>
  </r>
  <r>
    <x v="5"/>
    <x v="22"/>
    <n v="26.890756302521009"/>
    <x v="11"/>
    <x v="3"/>
  </r>
  <r>
    <x v="5"/>
    <x v="23"/>
    <n v="1.680672268907563"/>
    <x v="11"/>
    <x v="3"/>
  </r>
  <r>
    <x v="5"/>
    <x v="24"/>
    <n v="13.445378151260504"/>
    <x v="11"/>
    <x v="3"/>
  </r>
  <r>
    <x v="5"/>
    <x v="25"/>
    <n v="2.5210084033613445"/>
    <x v="11"/>
    <x v="3"/>
  </r>
  <r>
    <x v="5"/>
    <x v="26"/>
    <n v="1.680672268907563"/>
    <x v="11"/>
    <x v="3"/>
  </r>
  <r>
    <x v="5"/>
    <x v="27"/>
    <n v="0.84033613445378152"/>
    <x v="11"/>
    <x v="3"/>
  </r>
  <r>
    <x v="5"/>
    <x v="28"/>
    <n v="0"/>
    <x v="11"/>
    <x v="3"/>
  </r>
  <r>
    <x v="5"/>
    <x v="4"/>
    <n v="36.134453781512605"/>
    <x v="11"/>
    <x v="3"/>
  </r>
  <r>
    <x v="6"/>
    <x v="33"/>
    <n v="4.2016806722689077"/>
    <x v="11"/>
    <x v="3"/>
  </r>
  <r>
    <x v="6"/>
    <x v="34"/>
    <n v="63.025210084033617"/>
    <x v="11"/>
    <x v="3"/>
  </r>
  <r>
    <x v="6"/>
    <x v="35"/>
    <n v="27.731092436974791"/>
    <x v="11"/>
    <x v="3"/>
  </r>
  <r>
    <x v="6"/>
    <x v="36"/>
    <n v="5.0420168067226889"/>
    <x v="11"/>
    <x v="3"/>
  </r>
  <r>
    <x v="6"/>
    <x v="4"/>
    <n v="0"/>
    <x v="11"/>
    <x v="3"/>
  </r>
  <r>
    <x v="6"/>
    <x v="37"/>
    <n v="10.865546218487399"/>
    <x v="11"/>
    <x v="3"/>
  </r>
  <r>
    <x v="7"/>
    <x v="38"/>
    <n v="32.773109243697476"/>
    <x v="11"/>
    <x v="3"/>
  </r>
  <r>
    <x v="7"/>
    <x v="39"/>
    <n v="19.327731092436974"/>
    <x v="11"/>
    <x v="3"/>
  </r>
  <r>
    <x v="7"/>
    <x v="40"/>
    <n v="12.605042016806722"/>
    <x v="11"/>
    <x v="3"/>
  </r>
  <r>
    <x v="7"/>
    <x v="41"/>
    <n v="35.294117647058826"/>
    <x v="11"/>
    <x v="3"/>
  </r>
  <r>
    <x v="7"/>
    <x v="4"/>
    <n v="0"/>
    <x v="11"/>
    <x v="3"/>
  </r>
  <r>
    <x v="7"/>
    <x v="42"/>
    <n v="5.5210084033613454"/>
    <x v="11"/>
    <x v="3"/>
  </r>
  <r>
    <x v="8"/>
    <x v="43"/>
    <n v="32.773109243697476"/>
    <x v="11"/>
    <x v="3"/>
  </r>
  <r>
    <x v="8"/>
    <x v="44"/>
    <n v="67.226890756302524"/>
    <x v="11"/>
    <x v="3"/>
  </r>
  <r>
    <x v="8"/>
    <x v="4"/>
    <n v="0"/>
    <x v="11"/>
    <x v="3"/>
  </r>
  <r>
    <x v="9"/>
    <x v="45"/>
    <n v="7.5630252100840334"/>
    <x v="11"/>
    <x v="3"/>
  </r>
  <r>
    <x v="9"/>
    <x v="46"/>
    <n v="8.4033613445378155"/>
    <x v="11"/>
    <x v="3"/>
  </r>
  <r>
    <x v="9"/>
    <x v="47"/>
    <n v="15.966386554621849"/>
    <x v="11"/>
    <x v="3"/>
  </r>
  <r>
    <x v="9"/>
    <x v="48"/>
    <n v="6.7226890756302522"/>
    <x v="11"/>
    <x v="3"/>
  </r>
  <r>
    <x v="9"/>
    <x v="49"/>
    <n v="3.3613445378151261"/>
    <x v="11"/>
    <x v="3"/>
  </r>
  <r>
    <x v="9"/>
    <x v="50"/>
    <n v="3.3613445378151261"/>
    <x v="11"/>
    <x v="3"/>
  </r>
  <r>
    <x v="9"/>
    <x v="51"/>
    <n v="1.680672268907563"/>
    <x v="11"/>
    <x v="3"/>
  </r>
  <r>
    <x v="9"/>
    <x v="52"/>
    <n v="2.5210084033613445"/>
    <x v="11"/>
    <x v="3"/>
  </r>
  <r>
    <x v="9"/>
    <x v="53"/>
    <n v="4.2016806722689077"/>
    <x v="11"/>
    <x v="3"/>
  </r>
  <r>
    <x v="9"/>
    <x v="54"/>
    <n v="5.0420168067226889"/>
    <x v="11"/>
    <x v="3"/>
  </r>
  <r>
    <x v="9"/>
    <x v="4"/>
    <n v="41.176470588235297"/>
    <x v="11"/>
    <x v="3"/>
  </r>
  <r>
    <x v="9"/>
    <x v="55"/>
    <n v="4.0809523809523824"/>
    <x v="11"/>
    <x v="3"/>
  </r>
  <r>
    <x v="4"/>
    <x v="20"/>
    <n v="2.0202020202020203"/>
    <x v="12"/>
    <x v="3"/>
  </r>
  <r>
    <x v="4"/>
    <x v="21"/>
    <n v="40.404040404040401"/>
    <x v="12"/>
    <x v="3"/>
  </r>
  <r>
    <x v="4"/>
    <x v="22"/>
    <n v="37.373737373737377"/>
    <x v="12"/>
    <x v="3"/>
  </r>
  <r>
    <x v="4"/>
    <x v="23"/>
    <n v="5.0505050505050502"/>
    <x v="12"/>
    <x v="3"/>
  </r>
  <r>
    <x v="4"/>
    <x v="24"/>
    <n v="10.1010101010101"/>
    <x v="12"/>
    <x v="3"/>
  </r>
  <r>
    <x v="4"/>
    <x v="25"/>
    <n v="0"/>
    <x v="12"/>
    <x v="3"/>
  </r>
  <r>
    <x v="4"/>
    <x v="26"/>
    <n v="4.0404040404040407"/>
    <x v="12"/>
    <x v="3"/>
  </r>
  <r>
    <x v="4"/>
    <x v="27"/>
    <n v="0"/>
    <x v="12"/>
    <x v="3"/>
  </r>
  <r>
    <x v="4"/>
    <x v="28"/>
    <n v="1.0101010101010102"/>
    <x v="12"/>
    <x v="3"/>
  </r>
  <r>
    <x v="5"/>
    <x v="20"/>
    <n v="3.0303030303030303"/>
    <x v="12"/>
    <x v="3"/>
  </r>
  <r>
    <x v="5"/>
    <x v="21"/>
    <n v="8.0808080808080813"/>
    <x v="12"/>
    <x v="3"/>
  </r>
  <r>
    <x v="5"/>
    <x v="22"/>
    <n v="18.181818181818183"/>
    <x v="12"/>
    <x v="3"/>
  </r>
  <r>
    <x v="5"/>
    <x v="23"/>
    <n v="0"/>
    <x v="12"/>
    <x v="3"/>
  </r>
  <r>
    <x v="5"/>
    <x v="24"/>
    <n v="2.0202020202020203"/>
    <x v="12"/>
    <x v="3"/>
  </r>
  <r>
    <x v="5"/>
    <x v="25"/>
    <n v="3.0303030303030303"/>
    <x v="12"/>
    <x v="3"/>
  </r>
  <r>
    <x v="5"/>
    <x v="26"/>
    <n v="5.0505050505050502"/>
    <x v="12"/>
    <x v="3"/>
  </r>
  <r>
    <x v="5"/>
    <x v="27"/>
    <n v="0"/>
    <x v="12"/>
    <x v="3"/>
  </r>
  <r>
    <x v="5"/>
    <x v="28"/>
    <n v="1.0101010101010102"/>
    <x v="12"/>
    <x v="3"/>
  </r>
  <r>
    <x v="5"/>
    <x v="4"/>
    <n v="59.595959595959599"/>
    <x v="12"/>
    <x v="3"/>
  </r>
  <r>
    <x v="6"/>
    <x v="33"/>
    <n v="4.0404040404040407"/>
    <x v="12"/>
    <x v="3"/>
  </r>
  <r>
    <x v="6"/>
    <x v="34"/>
    <n v="67.676767676767682"/>
    <x v="12"/>
    <x v="3"/>
  </r>
  <r>
    <x v="6"/>
    <x v="35"/>
    <n v="20.202020202020201"/>
    <x v="12"/>
    <x v="3"/>
  </r>
  <r>
    <x v="6"/>
    <x v="36"/>
    <n v="8.0808080808080813"/>
    <x v="12"/>
    <x v="3"/>
  </r>
  <r>
    <x v="6"/>
    <x v="4"/>
    <n v="0"/>
    <x v="12"/>
    <x v="3"/>
  </r>
  <r>
    <x v="6"/>
    <x v="37"/>
    <n v="9.4141414141414064"/>
    <x v="12"/>
    <x v="3"/>
  </r>
  <r>
    <x v="7"/>
    <x v="38"/>
    <n v="55.555555555555557"/>
    <x v="12"/>
    <x v="3"/>
  </r>
  <r>
    <x v="7"/>
    <x v="39"/>
    <n v="6.0606060606060606"/>
    <x v="12"/>
    <x v="3"/>
  </r>
  <r>
    <x v="7"/>
    <x v="40"/>
    <n v="20.202020202020201"/>
    <x v="12"/>
    <x v="3"/>
  </r>
  <r>
    <x v="7"/>
    <x v="41"/>
    <n v="18.181818181818183"/>
    <x v="12"/>
    <x v="3"/>
  </r>
  <r>
    <x v="7"/>
    <x v="4"/>
    <n v="0"/>
    <x v="12"/>
    <x v="3"/>
  </r>
  <r>
    <x v="7"/>
    <x v="42"/>
    <n v="1.9696969696969691"/>
    <x v="12"/>
    <x v="3"/>
  </r>
  <r>
    <x v="8"/>
    <x v="43"/>
    <n v="55.555555555555557"/>
    <x v="12"/>
    <x v="3"/>
  </r>
  <r>
    <x v="8"/>
    <x v="44"/>
    <n v="44.444444444444443"/>
    <x v="12"/>
    <x v="3"/>
  </r>
  <r>
    <x v="8"/>
    <x v="4"/>
    <n v="0"/>
    <x v="12"/>
    <x v="3"/>
  </r>
  <r>
    <x v="9"/>
    <x v="45"/>
    <n v="1.0101010101010102"/>
    <x v="12"/>
    <x v="3"/>
  </r>
  <r>
    <x v="9"/>
    <x v="46"/>
    <n v="7.0707070707070709"/>
    <x v="12"/>
    <x v="3"/>
  </r>
  <r>
    <x v="9"/>
    <x v="47"/>
    <n v="11.111111111111111"/>
    <x v="12"/>
    <x v="3"/>
  </r>
  <r>
    <x v="9"/>
    <x v="48"/>
    <n v="7.0707070707070709"/>
    <x v="12"/>
    <x v="3"/>
  </r>
  <r>
    <x v="9"/>
    <x v="49"/>
    <n v="0"/>
    <x v="12"/>
    <x v="3"/>
  </r>
  <r>
    <x v="9"/>
    <x v="50"/>
    <n v="1.0101010101010102"/>
    <x v="12"/>
    <x v="3"/>
  </r>
  <r>
    <x v="9"/>
    <x v="51"/>
    <n v="4.0404040404040407"/>
    <x v="12"/>
    <x v="3"/>
  </r>
  <r>
    <x v="9"/>
    <x v="52"/>
    <n v="2.0202020202020203"/>
    <x v="12"/>
    <x v="3"/>
  </r>
  <r>
    <x v="9"/>
    <x v="53"/>
    <n v="1.0101010101010102"/>
    <x v="12"/>
    <x v="3"/>
  </r>
  <r>
    <x v="9"/>
    <x v="54"/>
    <n v="5.0505050505050502"/>
    <x v="12"/>
    <x v="3"/>
  </r>
  <r>
    <x v="9"/>
    <x v="4"/>
    <n v="60.606060606060609"/>
    <x v="12"/>
    <x v="3"/>
  </r>
  <r>
    <x v="9"/>
    <x v="55"/>
    <n v="4.0918803418803416"/>
    <x v="12"/>
    <x v="3"/>
  </r>
  <r>
    <x v="4"/>
    <x v="20"/>
    <n v="2.8985507246376812"/>
    <x v="13"/>
    <x v="3"/>
  </r>
  <r>
    <x v="4"/>
    <x v="21"/>
    <n v="24.637681159420289"/>
    <x v="13"/>
    <x v="3"/>
  </r>
  <r>
    <x v="4"/>
    <x v="22"/>
    <n v="37.681159420289852"/>
    <x v="13"/>
    <x v="3"/>
  </r>
  <r>
    <x v="4"/>
    <x v="23"/>
    <n v="2.8985507246376812"/>
    <x v="13"/>
    <x v="3"/>
  </r>
  <r>
    <x v="4"/>
    <x v="24"/>
    <n v="13.043478260869565"/>
    <x v="13"/>
    <x v="3"/>
  </r>
  <r>
    <x v="4"/>
    <x v="25"/>
    <n v="1.4492753623188406"/>
    <x v="13"/>
    <x v="3"/>
  </r>
  <r>
    <x v="4"/>
    <x v="26"/>
    <n v="15.942028985507246"/>
    <x v="13"/>
    <x v="3"/>
  </r>
  <r>
    <x v="4"/>
    <x v="27"/>
    <n v="1.4492753623188406"/>
    <x v="13"/>
    <x v="3"/>
  </r>
  <r>
    <x v="4"/>
    <x v="28"/>
    <n v="0"/>
    <x v="13"/>
    <x v="3"/>
  </r>
  <r>
    <x v="5"/>
    <x v="20"/>
    <n v="1.4492753623188406"/>
    <x v="13"/>
    <x v="3"/>
  </r>
  <r>
    <x v="5"/>
    <x v="21"/>
    <n v="4.3478260869565215"/>
    <x v="13"/>
    <x v="3"/>
  </r>
  <r>
    <x v="5"/>
    <x v="22"/>
    <n v="14.492753623188406"/>
    <x v="13"/>
    <x v="3"/>
  </r>
  <r>
    <x v="5"/>
    <x v="23"/>
    <n v="1.4492753623188406"/>
    <x v="13"/>
    <x v="3"/>
  </r>
  <r>
    <x v="5"/>
    <x v="24"/>
    <n v="1.4492753623188406"/>
    <x v="13"/>
    <x v="3"/>
  </r>
  <r>
    <x v="5"/>
    <x v="25"/>
    <n v="1.4492753623188406"/>
    <x v="13"/>
    <x v="3"/>
  </r>
  <r>
    <x v="5"/>
    <x v="26"/>
    <n v="7.2463768115942031"/>
    <x v="13"/>
    <x v="3"/>
  </r>
  <r>
    <x v="5"/>
    <x v="27"/>
    <n v="0"/>
    <x v="13"/>
    <x v="3"/>
  </r>
  <r>
    <x v="5"/>
    <x v="28"/>
    <n v="0"/>
    <x v="13"/>
    <x v="3"/>
  </r>
  <r>
    <x v="5"/>
    <x v="4"/>
    <n v="68.115942028985501"/>
    <x v="13"/>
    <x v="3"/>
  </r>
  <r>
    <x v="6"/>
    <x v="33"/>
    <n v="0"/>
    <x v="13"/>
    <x v="3"/>
  </r>
  <r>
    <x v="6"/>
    <x v="34"/>
    <n v="53.623188405797102"/>
    <x v="13"/>
    <x v="3"/>
  </r>
  <r>
    <x v="6"/>
    <x v="35"/>
    <n v="42.028985507246375"/>
    <x v="13"/>
    <x v="3"/>
  </r>
  <r>
    <x v="6"/>
    <x v="36"/>
    <n v="4.3478260869565215"/>
    <x v="13"/>
    <x v="3"/>
  </r>
  <r>
    <x v="6"/>
    <x v="4"/>
    <n v="0"/>
    <x v="13"/>
    <x v="3"/>
  </r>
  <r>
    <x v="6"/>
    <x v="37"/>
    <n v="10.594202898550725"/>
    <x v="13"/>
    <x v="3"/>
  </r>
  <r>
    <x v="7"/>
    <x v="38"/>
    <n v="55.072463768115945"/>
    <x v="13"/>
    <x v="3"/>
  </r>
  <r>
    <x v="7"/>
    <x v="39"/>
    <n v="7.2463768115942031"/>
    <x v="13"/>
    <x v="3"/>
  </r>
  <r>
    <x v="7"/>
    <x v="40"/>
    <n v="13.043478260869565"/>
    <x v="13"/>
    <x v="3"/>
  </r>
  <r>
    <x v="7"/>
    <x v="41"/>
    <n v="24.637681159420289"/>
    <x v="13"/>
    <x v="3"/>
  </r>
  <r>
    <x v="7"/>
    <x v="4"/>
    <n v="0"/>
    <x v="13"/>
    <x v="3"/>
  </r>
  <r>
    <x v="7"/>
    <x v="42"/>
    <n v="3.8985507246376785"/>
    <x v="13"/>
    <x v="3"/>
  </r>
  <r>
    <x v="8"/>
    <x v="43"/>
    <n v="55.072463768115945"/>
    <x v="13"/>
    <x v="3"/>
  </r>
  <r>
    <x v="8"/>
    <x v="44"/>
    <n v="44.927536231884055"/>
    <x v="13"/>
    <x v="3"/>
  </r>
  <r>
    <x v="8"/>
    <x v="4"/>
    <n v="0"/>
    <x v="13"/>
    <x v="3"/>
  </r>
  <r>
    <x v="9"/>
    <x v="45"/>
    <n v="8.695652173913043"/>
    <x v="13"/>
    <x v="3"/>
  </r>
  <r>
    <x v="9"/>
    <x v="46"/>
    <n v="0"/>
    <x v="13"/>
    <x v="3"/>
  </r>
  <r>
    <x v="9"/>
    <x v="47"/>
    <n v="11.594202898550725"/>
    <x v="13"/>
    <x v="3"/>
  </r>
  <r>
    <x v="9"/>
    <x v="48"/>
    <n v="8.695652173913043"/>
    <x v="13"/>
    <x v="3"/>
  </r>
  <r>
    <x v="9"/>
    <x v="49"/>
    <n v="1.4492753623188406"/>
    <x v="13"/>
    <x v="3"/>
  </r>
  <r>
    <x v="9"/>
    <x v="50"/>
    <n v="0"/>
    <x v="13"/>
    <x v="3"/>
  </r>
  <r>
    <x v="9"/>
    <x v="51"/>
    <n v="0"/>
    <x v="13"/>
    <x v="3"/>
  </r>
  <r>
    <x v="9"/>
    <x v="52"/>
    <n v="1.4492753623188406"/>
    <x v="13"/>
    <x v="3"/>
  </r>
  <r>
    <x v="9"/>
    <x v="53"/>
    <n v="2.8985507246376812"/>
    <x v="13"/>
    <x v="3"/>
  </r>
  <r>
    <x v="9"/>
    <x v="54"/>
    <n v="4.3478260869565215"/>
    <x v="13"/>
    <x v="3"/>
  </r>
  <r>
    <x v="9"/>
    <x v="4"/>
    <n v="60.869565217391305"/>
    <x v="13"/>
    <x v="3"/>
  </r>
  <r>
    <x v="9"/>
    <x v="55"/>
    <n v="3.3395061728395068"/>
    <x v="13"/>
    <x v="3"/>
  </r>
  <r>
    <x v="4"/>
    <x v="20"/>
    <n v="11.494252873563218"/>
    <x v="14"/>
    <x v="3"/>
  </r>
  <r>
    <x v="4"/>
    <x v="21"/>
    <n v="25.287356321839081"/>
    <x v="14"/>
    <x v="3"/>
  </r>
  <r>
    <x v="4"/>
    <x v="22"/>
    <n v="26.436781609195403"/>
    <x v="14"/>
    <x v="3"/>
  </r>
  <r>
    <x v="4"/>
    <x v="23"/>
    <n v="8.0459770114942533"/>
    <x v="14"/>
    <x v="3"/>
  </r>
  <r>
    <x v="4"/>
    <x v="24"/>
    <n v="26.436781609195403"/>
    <x v="14"/>
    <x v="3"/>
  </r>
  <r>
    <x v="4"/>
    <x v="25"/>
    <n v="0"/>
    <x v="14"/>
    <x v="3"/>
  </r>
  <r>
    <x v="4"/>
    <x v="26"/>
    <n v="2.2988505747126435"/>
    <x v="14"/>
    <x v="3"/>
  </r>
  <r>
    <x v="4"/>
    <x v="27"/>
    <n v="0"/>
    <x v="14"/>
    <x v="3"/>
  </r>
  <r>
    <x v="4"/>
    <x v="28"/>
    <n v="0"/>
    <x v="14"/>
    <x v="3"/>
  </r>
  <r>
    <x v="5"/>
    <x v="20"/>
    <n v="10.344827586206897"/>
    <x v="14"/>
    <x v="3"/>
  </r>
  <r>
    <x v="5"/>
    <x v="21"/>
    <n v="14.942528735632184"/>
    <x v="14"/>
    <x v="3"/>
  </r>
  <r>
    <x v="5"/>
    <x v="22"/>
    <n v="13.793103448275861"/>
    <x v="14"/>
    <x v="3"/>
  </r>
  <r>
    <x v="5"/>
    <x v="23"/>
    <n v="6.8965517241379306"/>
    <x v="14"/>
    <x v="3"/>
  </r>
  <r>
    <x v="5"/>
    <x v="24"/>
    <n v="12.64367816091954"/>
    <x v="14"/>
    <x v="3"/>
  </r>
  <r>
    <x v="5"/>
    <x v="25"/>
    <n v="3.4482758620689653"/>
    <x v="14"/>
    <x v="3"/>
  </r>
  <r>
    <x v="5"/>
    <x v="26"/>
    <n v="3.4482758620689653"/>
    <x v="14"/>
    <x v="3"/>
  </r>
  <r>
    <x v="5"/>
    <x v="27"/>
    <n v="0"/>
    <x v="14"/>
    <x v="3"/>
  </r>
  <r>
    <x v="5"/>
    <x v="28"/>
    <n v="1.1494252873563218"/>
    <x v="14"/>
    <x v="3"/>
  </r>
  <r>
    <x v="5"/>
    <x v="4"/>
    <n v="33.333333333333336"/>
    <x v="14"/>
    <x v="3"/>
  </r>
  <r>
    <x v="6"/>
    <x v="33"/>
    <n v="13.793103448275861"/>
    <x v="14"/>
    <x v="3"/>
  </r>
  <r>
    <x v="6"/>
    <x v="34"/>
    <n v="64.367816091954026"/>
    <x v="14"/>
    <x v="3"/>
  </r>
  <r>
    <x v="6"/>
    <x v="35"/>
    <n v="20.689655172413794"/>
    <x v="14"/>
    <x v="3"/>
  </r>
  <r>
    <x v="6"/>
    <x v="36"/>
    <n v="1.1494252873563218"/>
    <x v="14"/>
    <x v="3"/>
  </r>
  <r>
    <x v="6"/>
    <x v="4"/>
    <n v="0"/>
    <x v="14"/>
    <x v="3"/>
  </r>
  <r>
    <x v="6"/>
    <x v="37"/>
    <n v="7.9655172413793087"/>
    <x v="14"/>
    <x v="3"/>
  </r>
  <r>
    <x v="7"/>
    <x v="38"/>
    <n v="28.735632183908045"/>
    <x v="14"/>
    <x v="3"/>
  </r>
  <r>
    <x v="7"/>
    <x v="39"/>
    <n v="20.689655172413794"/>
    <x v="14"/>
    <x v="3"/>
  </r>
  <r>
    <x v="7"/>
    <x v="40"/>
    <n v="22.988505747126435"/>
    <x v="14"/>
    <x v="3"/>
  </r>
  <r>
    <x v="7"/>
    <x v="41"/>
    <n v="27.586206896551722"/>
    <x v="14"/>
    <x v="3"/>
  </r>
  <r>
    <x v="7"/>
    <x v="4"/>
    <n v="0"/>
    <x v="14"/>
    <x v="3"/>
  </r>
  <r>
    <x v="7"/>
    <x v="42"/>
    <n v="4.2528735632183903"/>
    <x v="14"/>
    <x v="3"/>
  </r>
  <r>
    <x v="8"/>
    <x v="43"/>
    <n v="28.735632183908045"/>
    <x v="14"/>
    <x v="3"/>
  </r>
  <r>
    <x v="8"/>
    <x v="44"/>
    <n v="71.264367816091948"/>
    <x v="14"/>
    <x v="3"/>
  </r>
  <r>
    <x v="8"/>
    <x v="4"/>
    <n v="0"/>
    <x v="14"/>
    <x v="3"/>
  </r>
  <r>
    <x v="9"/>
    <x v="45"/>
    <n v="16.091954022988507"/>
    <x v="14"/>
    <x v="3"/>
  </r>
  <r>
    <x v="9"/>
    <x v="46"/>
    <n v="10.344827586206897"/>
    <x v="14"/>
    <x v="3"/>
  </r>
  <r>
    <x v="9"/>
    <x v="47"/>
    <n v="17.241379310344829"/>
    <x v="14"/>
    <x v="3"/>
  </r>
  <r>
    <x v="9"/>
    <x v="48"/>
    <n v="3.4482758620689653"/>
    <x v="14"/>
    <x v="3"/>
  </r>
  <r>
    <x v="9"/>
    <x v="49"/>
    <n v="1.1494252873563218"/>
    <x v="14"/>
    <x v="3"/>
  </r>
  <r>
    <x v="9"/>
    <x v="50"/>
    <n v="4.5977011494252871"/>
    <x v="14"/>
    <x v="3"/>
  </r>
  <r>
    <x v="9"/>
    <x v="51"/>
    <n v="2.2988505747126435"/>
    <x v="14"/>
    <x v="3"/>
  </r>
  <r>
    <x v="9"/>
    <x v="52"/>
    <n v="0"/>
    <x v="14"/>
    <x v="3"/>
  </r>
  <r>
    <x v="9"/>
    <x v="53"/>
    <n v="1.1494252873563218"/>
    <x v="14"/>
    <x v="3"/>
  </r>
  <r>
    <x v="9"/>
    <x v="54"/>
    <n v="4.5977011494252871"/>
    <x v="14"/>
    <x v="3"/>
  </r>
  <r>
    <x v="9"/>
    <x v="4"/>
    <n v="39.080459770114942"/>
    <x v="14"/>
    <x v="3"/>
  </r>
  <r>
    <x v="9"/>
    <x v="55"/>
    <n v="2.5408805031446549"/>
    <x v="14"/>
    <x v="3"/>
  </r>
  <r>
    <x v="4"/>
    <x v="20"/>
    <n v="1.098901098901099"/>
    <x v="15"/>
    <x v="3"/>
  </r>
  <r>
    <x v="4"/>
    <x v="21"/>
    <n v="42.857142857142854"/>
    <x v="15"/>
    <x v="3"/>
  </r>
  <r>
    <x v="4"/>
    <x v="22"/>
    <n v="41.758241758241759"/>
    <x v="15"/>
    <x v="3"/>
  </r>
  <r>
    <x v="4"/>
    <x v="23"/>
    <n v="4.395604395604396"/>
    <x v="15"/>
    <x v="3"/>
  </r>
  <r>
    <x v="4"/>
    <x v="24"/>
    <n v="5.4945054945054945"/>
    <x v="15"/>
    <x v="3"/>
  </r>
  <r>
    <x v="4"/>
    <x v="25"/>
    <n v="2.197802197802198"/>
    <x v="15"/>
    <x v="3"/>
  </r>
  <r>
    <x v="4"/>
    <x v="26"/>
    <n v="2.197802197802198"/>
    <x v="15"/>
    <x v="3"/>
  </r>
  <r>
    <x v="4"/>
    <x v="27"/>
    <n v="0"/>
    <x v="15"/>
    <x v="3"/>
  </r>
  <r>
    <x v="4"/>
    <x v="28"/>
    <n v="0"/>
    <x v="15"/>
    <x v="3"/>
  </r>
  <r>
    <x v="5"/>
    <x v="20"/>
    <n v="0"/>
    <x v="15"/>
    <x v="3"/>
  </r>
  <r>
    <x v="5"/>
    <x v="21"/>
    <n v="7.6923076923076925"/>
    <x v="15"/>
    <x v="3"/>
  </r>
  <r>
    <x v="5"/>
    <x v="22"/>
    <n v="7.6923076923076925"/>
    <x v="15"/>
    <x v="3"/>
  </r>
  <r>
    <x v="5"/>
    <x v="23"/>
    <n v="1.098901098901099"/>
    <x v="15"/>
    <x v="3"/>
  </r>
  <r>
    <x v="5"/>
    <x v="24"/>
    <n v="2.197802197802198"/>
    <x v="15"/>
    <x v="3"/>
  </r>
  <r>
    <x v="5"/>
    <x v="25"/>
    <n v="1.098901098901099"/>
    <x v="15"/>
    <x v="3"/>
  </r>
  <r>
    <x v="5"/>
    <x v="26"/>
    <n v="0"/>
    <x v="15"/>
    <x v="3"/>
  </r>
  <r>
    <x v="5"/>
    <x v="27"/>
    <n v="0"/>
    <x v="15"/>
    <x v="3"/>
  </r>
  <r>
    <x v="5"/>
    <x v="28"/>
    <n v="0"/>
    <x v="15"/>
    <x v="3"/>
  </r>
  <r>
    <x v="5"/>
    <x v="4"/>
    <n v="80.219780219780219"/>
    <x v="15"/>
    <x v="3"/>
  </r>
  <r>
    <x v="6"/>
    <x v="33"/>
    <n v="3.2967032967032965"/>
    <x v="15"/>
    <x v="3"/>
  </r>
  <r>
    <x v="6"/>
    <x v="34"/>
    <n v="25.274725274725274"/>
    <x v="15"/>
    <x v="3"/>
  </r>
  <r>
    <x v="6"/>
    <x v="35"/>
    <n v="68.131868131868131"/>
    <x v="15"/>
    <x v="3"/>
  </r>
  <r>
    <x v="6"/>
    <x v="36"/>
    <n v="3.2967032967032965"/>
    <x v="15"/>
    <x v="3"/>
  </r>
  <r>
    <x v="6"/>
    <x v="4"/>
    <n v="0"/>
    <x v="15"/>
    <x v="3"/>
  </r>
  <r>
    <x v="6"/>
    <x v="37"/>
    <n v="11.747252747252743"/>
    <x v="15"/>
    <x v="3"/>
  </r>
  <r>
    <x v="7"/>
    <x v="38"/>
    <n v="74.72527472527473"/>
    <x v="15"/>
    <x v="3"/>
  </r>
  <r>
    <x v="7"/>
    <x v="39"/>
    <n v="6.5934065934065931"/>
    <x v="15"/>
    <x v="3"/>
  </r>
  <r>
    <x v="7"/>
    <x v="40"/>
    <n v="9.8901098901098905"/>
    <x v="15"/>
    <x v="3"/>
  </r>
  <r>
    <x v="7"/>
    <x v="41"/>
    <n v="8.791208791208792"/>
    <x v="15"/>
    <x v="3"/>
  </r>
  <r>
    <x v="7"/>
    <x v="4"/>
    <n v="0"/>
    <x v="15"/>
    <x v="3"/>
  </r>
  <r>
    <x v="7"/>
    <x v="42"/>
    <n v="1.285714285714286"/>
    <x v="15"/>
    <x v="3"/>
  </r>
  <r>
    <x v="8"/>
    <x v="43"/>
    <n v="74.72527472527473"/>
    <x v="15"/>
    <x v="3"/>
  </r>
  <r>
    <x v="8"/>
    <x v="44"/>
    <n v="25.274725274725274"/>
    <x v="15"/>
    <x v="3"/>
  </r>
  <r>
    <x v="8"/>
    <x v="4"/>
    <n v="0"/>
    <x v="15"/>
    <x v="3"/>
  </r>
  <r>
    <x v="9"/>
    <x v="45"/>
    <n v="2.197802197802198"/>
    <x v="15"/>
    <x v="3"/>
  </r>
  <r>
    <x v="9"/>
    <x v="46"/>
    <n v="6.5934065934065931"/>
    <x v="15"/>
    <x v="3"/>
  </r>
  <r>
    <x v="9"/>
    <x v="47"/>
    <n v="6.5934065934065931"/>
    <x v="15"/>
    <x v="3"/>
  </r>
  <r>
    <x v="9"/>
    <x v="48"/>
    <n v="2.197802197802198"/>
    <x v="15"/>
    <x v="3"/>
  </r>
  <r>
    <x v="9"/>
    <x v="49"/>
    <n v="0"/>
    <x v="15"/>
    <x v="3"/>
  </r>
  <r>
    <x v="9"/>
    <x v="50"/>
    <n v="0"/>
    <x v="15"/>
    <x v="3"/>
  </r>
  <r>
    <x v="9"/>
    <x v="51"/>
    <n v="0"/>
    <x v="15"/>
    <x v="3"/>
  </r>
  <r>
    <x v="9"/>
    <x v="52"/>
    <n v="0"/>
    <x v="15"/>
    <x v="3"/>
  </r>
  <r>
    <x v="9"/>
    <x v="53"/>
    <n v="2.197802197802198"/>
    <x v="15"/>
    <x v="3"/>
  </r>
  <r>
    <x v="9"/>
    <x v="54"/>
    <n v="0"/>
    <x v="15"/>
    <x v="3"/>
  </r>
  <r>
    <x v="9"/>
    <x v="4"/>
    <n v="80.219780219780219"/>
    <x v="15"/>
    <x v="3"/>
  </r>
  <r>
    <x v="9"/>
    <x v="55"/>
    <n v="1.8518518518518519"/>
    <x v="15"/>
    <x v="3"/>
  </r>
  <r>
    <x v="4"/>
    <x v="20"/>
    <n v="4.3478260869565215"/>
    <x v="16"/>
    <x v="3"/>
  </r>
  <r>
    <x v="4"/>
    <x v="21"/>
    <n v="30.434782608695652"/>
    <x v="16"/>
    <x v="3"/>
  </r>
  <r>
    <x v="4"/>
    <x v="22"/>
    <n v="37.5"/>
    <x v="16"/>
    <x v="3"/>
  </r>
  <r>
    <x v="4"/>
    <x v="23"/>
    <n v="2.1739130434782608"/>
    <x v="16"/>
    <x v="3"/>
  </r>
  <r>
    <x v="4"/>
    <x v="24"/>
    <n v="7.6086956521739131"/>
    <x v="16"/>
    <x v="3"/>
  </r>
  <r>
    <x v="4"/>
    <x v="25"/>
    <n v="1.6304347826086956"/>
    <x v="16"/>
    <x v="3"/>
  </r>
  <r>
    <x v="4"/>
    <x v="26"/>
    <n v="12.5"/>
    <x v="16"/>
    <x v="3"/>
  </r>
  <r>
    <x v="4"/>
    <x v="27"/>
    <n v="1.0869565217391304"/>
    <x v="16"/>
    <x v="3"/>
  </r>
  <r>
    <x v="4"/>
    <x v="28"/>
    <n v="2.7173913043478262"/>
    <x v="16"/>
    <x v="3"/>
  </r>
  <r>
    <x v="5"/>
    <x v="20"/>
    <n v="1.0869565217391304"/>
    <x v="16"/>
    <x v="3"/>
  </r>
  <r>
    <x v="5"/>
    <x v="21"/>
    <n v="2.7173913043478262"/>
    <x v="16"/>
    <x v="3"/>
  </r>
  <r>
    <x v="5"/>
    <x v="22"/>
    <n v="5.4347826086956523"/>
    <x v="16"/>
    <x v="3"/>
  </r>
  <r>
    <x v="5"/>
    <x v="23"/>
    <n v="0"/>
    <x v="16"/>
    <x v="3"/>
  </r>
  <r>
    <x v="5"/>
    <x v="24"/>
    <n v="2.7173913043478262"/>
    <x v="16"/>
    <x v="3"/>
  </r>
  <r>
    <x v="5"/>
    <x v="25"/>
    <n v="1.0869565217391304"/>
    <x v="16"/>
    <x v="3"/>
  </r>
  <r>
    <x v="5"/>
    <x v="26"/>
    <n v="2.7173913043478262"/>
    <x v="16"/>
    <x v="3"/>
  </r>
  <r>
    <x v="5"/>
    <x v="27"/>
    <n v="0"/>
    <x v="16"/>
    <x v="3"/>
  </r>
  <r>
    <x v="5"/>
    <x v="28"/>
    <n v="1.0869565217391304"/>
    <x v="16"/>
    <x v="3"/>
  </r>
  <r>
    <x v="5"/>
    <x v="4"/>
    <n v="83.152173913043484"/>
    <x v="16"/>
    <x v="3"/>
  </r>
  <r>
    <x v="6"/>
    <x v="33"/>
    <n v="9.2391304347826093"/>
    <x v="16"/>
    <x v="3"/>
  </r>
  <r>
    <x v="6"/>
    <x v="34"/>
    <n v="63.586956521739133"/>
    <x v="16"/>
    <x v="3"/>
  </r>
  <r>
    <x v="6"/>
    <x v="35"/>
    <n v="22.282608695652176"/>
    <x v="16"/>
    <x v="3"/>
  </r>
  <r>
    <x v="6"/>
    <x v="36"/>
    <n v="4.8913043478260869"/>
    <x v="16"/>
    <x v="3"/>
  </r>
  <r>
    <x v="6"/>
    <x v="4"/>
    <n v="0"/>
    <x v="16"/>
    <x v="3"/>
  </r>
  <r>
    <x v="6"/>
    <x v="37"/>
    <n v="8.9510869565217401"/>
    <x v="16"/>
    <x v="3"/>
  </r>
  <r>
    <x v="7"/>
    <x v="38"/>
    <n v="79.347826086956516"/>
    <x v="16"/>
    <x v="3"/>
  </r>
  <r>
    <x v="7"/>
    <x v="39"/>
    <n v="6.5217391304347823"/>
    <x v="16"/>
    <x v="3"/>
  </r>
  <r>
    <x v="7"/>
    <x v="40"/>
    <n v="7.6086956521739131"/>
    <x v="16"/>
    <x v="3"/>
  </r>
  <r>
    <x v="7"/>
    <x v="41"/>
    <n v="6.5217391304347823"/>
    <x v="16"/>
    <x v="3"/>
  </r>
  <r>
    <x v="7"/>
    <x v="4"/>
    <n v="0"/>
    <x v="16"/>
    <x v="3"/>
  </r>
  <r>
    <x v="7"/>
    <x v="42"/>
    <n v="0.61956521739130421"/>
    <x v="16"/>
    <x v="3"/>
  </r>
  <r>
    <x v="8"/>
    <x v="43"/>
    <n v="79.347826086956516"/>
    <x v="16"/>
    <x v="3"/>
  </r>
  <r>
    <x v="8"/>
    <x v="44"/>
    <n v="20.652173913043477"/>
    <x v="16"/>
    <x v="3"/>
  </r>
  <r>
    <x v="8"/>
    <x v="4"/>
    <n v="0"/>
    <x v="16"/>
    <x v="3"/>
  </r>
  <r>
    <x v="9"/>
    <x v="45"/>
    <n v="3.2608695652173911"/>
    <x v="16"/>
    <x v="3"/>
  </r>
  <r>
    <x v="9"/>
    <x v="46"/>
    <n v="1.0869565217391304"/>
    <x v="16"/>
    <x v="3"/>
  </r>
  <r>
    <x v="9"/>
    <x v="47"/>
    <n v="5.9782608695652177"/>
    <x v="16"/>
    <x v="3"/>
  </r>
  <r>
    <x v="9"/>
    <x v="48"/>
    <n v="3.8043478260869565"/>
    <x v="16"/>
    <x v="3"/>
  </r>
  <r>
    <x v="9"/>
    <x v="49"/>
    <n v="1.0869565217391304"/>
    <x v="16"/>
    <x v="3"/>
  </r>
  <r>
    <x v="9"/>
    <x v="50"/>
    <n v="0"/>
    <x v="16"/>
    <x v="3"/>
  </r>
  <r>
    <x v="9"/>
    <x v="51"/>
    <n v="0.54347826086956519"/>
    <x v="16"/>
    <x v="3"/>
  </r>
  <r>
    <x v="9"/>
    <x v="52"/>
    <n v="0"/>
    <x v="16"/>
    <x v="3"/>
  </r>
  <r>
    <x v="9"/>
    <x v="53"/>
    <n v="1.0869565217391304"/>
    <x v="16"/>
    <x v="3"/>
  </r>
  <r>
    <x v="9"/>
    <x v="54"/>
    <n v="0.54347826086956519"/>
    <x v="16"/>
    <x v="3"/>
  </r>
  <r>
    <x v="9"/>
    <x v="4"/>
    <n v="82.608695652173907"/>
    <x v="16"/>
    <x v="3"/>
  </r>
  <r>
    <x v="9"/>
    <x v="55"/>
    <n v="2.7526041666666674"/>
    <x v="16"/>
    <x v="3"/>
  </r>
  <r>
    <x v="10"/>
    <x v="56"/>
    <n v="50.09272997032641"/>
    <x v="0"/>
    <x v="2"/>
  </r>
  <r>
    <x v="10"/>
    <x v="57"/>
    <n v="8.2900593471810087"/>
    <x v="0"/>
    <x v="2"/>
  </r>
  <r>
    <x v="10"/>
    <x v="58"/>
    <n v="20.326409495548962"/>
    <x v="0"/>
    <x v="2"/>
  </r>
  <r>
    <x v="10"/>
    <x v="59"/>
    <n v="8.7908011869436198"/>
    <x v="0"/>
    <x v="2"/>
  </r>
  <r>
    <x v="10"/>
    <x v="60"/>
    <n v="0.37091988130563797"/>
    <x v="0"/>
    <x v="2"/>
  </r>
  <r>
    <x v="10"/>
    <x v="61"/>
    <n v="12.091988130563799"/>
    <x v="0"/>
    <x v="2"/>
  </r>
  <r>
    <x v="10"/>
    <x v="62"/>
    <n v="3.7091988130563795E-2"/>
    <x v="0"/>
    <x v="2"/>
  </r>
  <r>
    <x v="11"/>
    <x v="56"/>
    <n v="49.666172106824924"/>
    <x v="0"/>
    <x v="2"/>
  </r>
  <r>
    <x v="11"/>
    <x v="57"/>
    <n v="8.1045994065281892"/>
    <x v="0"/>
    <x v="2"/>
  </r>
  <r>
    <x v="11"/>
    <x v="58"/>
    <n v="19.862759643916913"/>
    <x v="0"/>
    <x v="2"/>
  </r>
  <r>
    <x v="11"/>
    <x v="59"/>
    <n v="8.4569732937685451"/>
    <x v="0"/>
    <x v="2"/>
  </r>
  <r>
    <x v="11"/>
    <x v="63"/>
    <n v="0.37091988130563797"/>
    <x v="0"/>
    <x v="2"/>
  </r>
  <r>
    <x v="11"/>
    <x v="64"/>
    <n v="12.091988130563799"/>
    <x v="0"/>
    <x v="2"/>
  </r>
  <r>
    <x v="11"/>
    <x v="65"/>
    <n v="0"/>
    <x v="0"/>
    <x v="2"/>
  </r>
  <r>
    <x v="11"/>
    <x v="66"/>
    <n v="1.8545994065281898E-2"/>
    <x v="0"/>
    <x v="2"/>
  </r>
  <r>
    <x v="11"/>
    <x v="4"/>
    <n v="1.4280415430267062"/>
    <x v="0"/>
    <x v="2"/>
  </r>
  <r>
    <x v="12"/>
    <x v="67"/>
    <n v="0.44510385756676557"/>
    <x v="0"/>
    <x v="2"/>
  </r>
  <r>
    <x v="12"/>
    <x v="68"/>
    <n v="6.1016320474777448"/>
    <x v="0"/>
    <x v="2"/>
  </r>
  <r>
    <x v="12"/>
    <x v="69"/>
    <n v="36.405786350148368"/>
    <x v="0"/>
    <x v="2"/>
  </r>
  <r>
    <x v="12"/>
    <x v="70"/>
    <n v="6.7136498516320477"/>
    <x v="0"/>
    <x v="2"/>
  </r>
  <r>
    <x v="12"/>
    <x v="71"/>
    <n v="0.20400593471810088"/>
    <x v="0"/>
    <x v="2"/>
  </r>
  <r>
    <x v="12"/>
    <x v="72"/>
    <n v="5.4896142433234418"/>
    <x v="0"/>
    <x v="2"/>
  </r>
  <r>
    <x v="12"/>
    <x v="73"/>
    <n v="2.4109792284866467"/>
    <x v="0"/>
    <x v="2"/>
  </r>
  <r>
    <x v="12"/>
    <x v="74"/>
    <n v="1.7618694362017804"/>
    <x v="0"/>
    <x v="2"/>
  </r>
  <r>
    <x v="12"/>
    <x v="75"/>
    <n v="4.5623145400593472"/>
    <x v="0"/>
    <x v="2"/>
  </r>
  <r>
    <x v="12"/>
    <x v="76"/>
    <n v="13.538575667655786"/>
    <x v="0"/>
    <x v="2"/>
  </r>
  <r>
    <x v="12"/>
    <x v="59"/>
    <n v="8.4569732937685451"/>
    <x v="0"/>
    <x v="2"/>
  </r>
  <r>
    <x v="12"/>
    <x v="63"/>
    <n v="0.37091988130563797"/>
    <x v="0"/>
    <x v="2"/>
  </r>
  <r>
    <x v="12"/>
    <x v="64"/>
    <n v="12.091988130563799"/>
    <x v="0"/>
    <x v="2"/>
  </r>
  <r>
    <x v="12"/>
    <x v="65"/>
    <n v="0"/>
    <x v="0"/>
    <x v="2"/>
  </r>
  <r>
    <x v="12"/>
    <x v="66"/>
    <n v="1.8545994065281898E-2"/>
    <x v="0"/>
    <x v="2"/>
  </r>
  <r>
    <x v="12"/>
    <x v="4"/>
    <n v="1.4280415430267062"/>
    <x v="0"/>
    <x v="2"/>
  </r>
  <r>
    <x v="13"/>
    <x v="77"/>
    <n v="5.9210526315789478"/>
    <x v="0"/>
    <x v="2"/>
  </r>
  <r>
    <x v="13"/>
    <x v="78"/>
    <n v="0"/>
    <x v="0"/>
    <x v="2"/>
  </r>
  <r>
    <x v="13"/>
    <x v="79"/>
    <n v="6.3596491228070171"/>
    <x v="0"/>
    <x v="2"/>
  </r>
  <r>
    <x v="13"/>
    <x v="80"/>
    <n v="30.701754385964911"/>
    <x v="0"/>
    <x v="2"/>
  </r>
  <r>
    <x v="13"/>
    <x v="76"/>
    <n v="57.017543859649123"/>
    <x v="0"/>
    <x v="2"/>
  </r>
  <r>
    <x v="14"/>
    <x v="77"/>
    <n v="0.46012269938650308"/>
    <x v="0"/>
    <x v="2"/>
  </r>
  <r>
    <x v="14"/>
    <x v="78"/>
    <n v="1.6871165644171779"/>
    <x v="0"/>
    <x v="2"/>
  </r>
  <r>
    <x v="14"/>
    <x v="79"/>
    <n v="0.76687116564417179"/>
    <x v="0"/>
    <x v="2"/>
  </r>
  <r>
    <x v="14"/>
    <x v="80"/>
    <n v="18.558282208588956"/>
    <x v="0"/>
    <x v="2"/>
  </r>
  <r>
    <x v="14"/>
    <x v="76"/>
    <n v="15.184049079754601"/>
    <x v="0"/>
    <x v="2"/>
  </r>
  <r>
    <x v="14"/>
    <x v="61"/>
    <n v="63.343558282208591"/>
    <x v="0"/>
    <x v="2"/>
  </r>
  <r>
    <x v="14"/>
    <x v="66"/>
    <n v="0"/>
    <x v="0"/>
    <x v="2"/>
  </r>
  <r>
    <x v="10"/>
    <x v="56"/>
    <n v="68.533333333333331"/>
    <x v="1"/>
    <x v="2"/>
  </r>
  <r>
    <x v="10"/>
    <x v="57"/>
    <n v="8.2666666666666675"/>
    <x v="1"/>
    <x v="2"/>
  </r>
  <r>
    <x v="10"/>
    <x v="58"/>
    <n v="10.222222222222221"/>
    <x v="1"/>
    <x v="2"/>
  </r>
  <r>
    <x v="10"/>
    <x v="59"/>
    <n v="0.26666666666666666"/>
    <x v="1"/>
    <x v="2"/>
  </r>
  <r>
    <x v="10"/>
    <x v="60"/>
    <n v="8.8888888888888892E-2"/>
    <x v="1"/>
    <x v="2"/>
  </r>
  <r>
    <x v="10"/>
    <x v="61"/>
    <n v="12.533333333333333"/>
    <x v="1"/>
    <x v="2"/>
  </r>
  <r>
    <x v="10"/>
    <x v="62"/>
    <n v="8.8888888888888892E-2"/>
    <x v="1"/>
    <x v="2"/>
  </r>
  <r>
    <x v="11"/>
    <x v="56"/>
    <n v="68.088888888888889"/>
    <x v="1"/>
    <x v="2"/>
  </r>
  <r>
    <x v="11"/>
    <x v="57"/>
    <n v="8.1777777777777771"/>
    <x v="1"/>
    <x v="2"/>
  </r>
  <r>
    <x v="11"/>
    <x v="58"/>
    <n v="9.8666666666666671"/>
    <x v="1"/>
    <x v="2"/>
  </r>
  <r>
    <x v="11"/>
    <x v="59"/>
    <n v="0.26666666666666666"/>
    <x v="1"/>
    <x v="2"/>
  </r>
  <r>
    <x v="11"/>
    <x v="63"/>
    <n v="8.8888888888888892E-2"/>
    <x v="1"/>
    <x v="2"/>
  </r>
  <r>
    <x v="11"/>
    <x v="64"/>
    <n v="12.533333333333333"/>
    <x v="1"/>
    <x v="2"/>
  </r>
  <r>
    <x v="11"/>
    <x v="65"/>
    <n v="0"/>
    <x v="1"/>
    <x v="2"/>
  </r>
  <r>
    <x v="11"/>
    <x v="66"/>
    <n v="8.8888888888888892E-2"/>
    <x v="1"/>
    <x v="2"/>
  </r>
  <r>
    <x v="11"/>
    <x v="4"/>
    <n v="0.88888888888888884"/>
    <x v="1"/>
    <x v="2"/>
  </r>
  <r>
    <x v="12"/>
    <x v="67"/>
    <n v="1.3333333333333333"/>
    <x v="1"/>
    <x v="2"/>
  </r>
  <r>
    <x v="12"/>
    <x v="68"/>
    <n v="10.488888888888889"/>
    <x v="1"/>
    <x v="2"/>
  </r>
  <r>
    <x v="12"/>
    <x v="69"/>
    <n v="44.977777777777774"/>
    <x v="1"/>
    <x v="2"/>
  </r>
  <r>
    <x v="12"/>
    <x v="70"/>
    <n v="11.28888888888889"/>
    <x v="1"/>
    <x v="2"/>
  </r>
  <r>
    <x v="12"/>
    <x v="71"/>
    <n v="8.8888888888888892E-2"/>
    <x v="1"/>
    <x v="2"/>
  </r>
  <r>
    <x v="12"/>
    <x v="72"/>
    <n v="4.8"/>
    <x v="1"/>
    <x v="2"/>
  </r>
  <r>
    <x v="12"/>
    <x v="73"/>
    <n v="3.2888888888888888"/>
    <x v="1"/>
    <x v="2"/>
  </r>
  <r>
    <x v="12"/>
    <x v="74"/>
    <n v="0.44444444444444442"/>
    <x v="1"/>
    <x v="2"/>
  </r>
  <r>
    <x v="12"/>
    <x v="75"/>
    <n v="3.4666666666666668"/>
    <x v="1"/>
    <x v="2"/>
  </r>
  <r>
    <x v="12"/>
    <x v="76"/>
    <n v="5.9555555555555557"/>
    <x v="1"/>
    <x v="2"/>
  </r>
  <r>
    <x v="12"/>
    <x v="59"/>
    <n v="0.26666666666666666"/>
    <x v="1"/>
    <x v="2"/>
  </r>
  <r>
    <x v="12"/>
    <x v="63"/>
    <n v="8.8888888888888892E-2"/>
    <x v="1"/>
    <x v="2"/>
  </r>
  <r>
    <x v="12"/>
    <x v="64"/>
    <n v="12.533333333333333"/>
    <x v="1"/>
    <x v="2"/>
  </r>
  <r>
    <x v="12"/>
    <x v="65"/>
    <n v="0"/>
    <x v="1"/>
    <x v="2"/>
  </r>
  <r>
    <x v="12"/>
    <x v="66"/>
    <n v="8.8888888888888892E-2"/>
    <x v="1"/>
    <x v="2"/>
  </r>
  <r>
    <x v="12"/>
    <x v="4"/>
    <n v="0.88888888888888884"/>
    <x v="1"/>
    <x v="2"/>
  </r>
  <r>
    <x v="13"/>
    <x v="77"/>
    <n v="0"/>
    <x v="1"/>
    <x v="2"/>
  </r>
  <r>
    <x v="13"/>
    <x v="78"/>
    <n v="0"/>
    <x v="1"/>
    <x v="2"/>
  </r>
  <r>
    <x v="13"/>
    <x v="79"/>
    <n v="0"/>
    <x v="1"/>
    <x v="2"/>
  </r>
  <r>
    <x v="13"/>
    <x v="80"/>
    <n v="33.333333333333336"/>
    <x v="1"/>
    <x v="2"/>
  </r>
  <r>
    <x v="13"/>
    <x v="76"/>
    <n v="66.666666666666671"/>
    <x v="1"/>
    <x v="2"/>
  </r>
  <r>
    <x v="14"/>
    <x v="77"/>
    <n v="0"/>
    <x v="1"/>
    <x v="2"/>
  </r>
  <r>
    <x v="14"/>
    <x v="78"/>
    <n v="0"/>
    <x v="1"/>
    <x v="2"/>
  </r>
  <r>
    <x v="14"/>
    <x v="79"/>
    <n v="0"/>
    <x v="1"/>
    <x v="2"/>
  </r>
  <r>
    <x v="14"/>
    <x v="80"/>
    <n v="4.2553191489361701"/>
    <x v="1"/>
    <x v="2"/>
  </r>
  <r>
    <x v="14"/>
    <x v="76"/>
    <n v="2.8368794326241136"/>
    <x v="1"/>
    <x v="2"/>
  </r>
  <r>
    <x v="14"/>
    <x v="61"/>
    <n v="92.907801418439718"/>
    <x v="1"/>
    <x v="2"/>
  </r>
  <r>
    <x v="14"/>
    <x v="66"/>
    <n v="0"/>
    <x v="1"/>
    <x v="2"/>
  </r>
  <r>
    <x v="10"/>
    <x v="56"/>
    <n v="38.913043478260867"/>
    <x v="2"/>
    <x v="2"/>
  </r>
  <r>
    <x v="10"/>
    <x v="57"/>
    <n v="6.5217391304347823"/>
    <x v="2"/>
    <x v="2"/>
  </r>
  <r>
    <x v="10"/>
    <x v="58"/>
    <n v="18.695652173913043"/>
    <x v="2"/>
    <x v="2"/>
  </r>
  <r>
    <x v="10"/>
    <x v="59"/>
    <n v="20.271739130434781"/>
    <x v="2"/>
    <x v="2"/>
  </r>
  <r>
    <x v="10"/>
    <x v="60"/>
    <n v="0.21739130434782608"/>
    <x v="2"/>
    <x v="2"/>
  </r>
  <r>
    <x v="10"/>
    <x v="61"/>
    <n v="15.326086956521738"/>
    <x v="2"/>
    <x v="2"/>
  </r>
  <r>
    <x v="10"/>
    <x v="62"/>
    <n v="5.434782608695652E-2"/>
    <x v="2"/>
    <x v="2"/>
  </r>
  <r>
    <x v="11"/>
    <x v="56"/>
    <n v="38.695652173913047"/>
    <x v="2"/>
    <x v="2"/>
  </r>
  <r>
    <x v="11"/>
    <x v="57"/>
    <n v="6.4673913043478262"/>
    <x v="2"/>
    <x v="2"/>
  </r>
  <r>
    <x v="11"/>
    <x v="58"/>
    <n v="18.260869565217391"/>
    <x v="2"/>
    <x v="2"/>
  </r>
  <r>
    <x v="11"/>
    <x v="59"/>
    <n v="19.836956521739129"/>
    <x v="2"/>
    <x v="2"/>
  </r>
  <r>
    <x v="11"/>
    <x v="63"/>
    <n v="0.21739130434782608"/>
    <x v="2"/>
    <x v="2"/>
  </r>
  <r>
    <x v="11"/>
    <x v="64"/>
    <n v="15.326086956521738"/>
    <x v="2"/>
    <x v="2"/>
  </r>
  <r>
    <x v="11"/>
    <x v="65"/>
    <n v="0"/>
    <x v="2"/>
    <x v="2"/>
  </r>
  <r>
    <x v="11"/>
    <x v="66"/>
    <n v="0"/>
    <x v="2"/>
    <x v="2"/>
  </r>
  <r>
    <x v="11"/>
    <x v="4"/>
    <n v="1.1956521739130435"/>
    <x v="2"/>
    <x v="2"/>
  </r>
  <r>
    <x v="12"/>
    <x v="67"/>
    <n v="0"/>
    <x v="2"/>
    <x v="2"/>
  </r>
  <r>
    <x v="12"/>
    <x v="68"/>
    <n v="3.2608695652173911"/>
    <x v="2"/>
    <x v="2"/>
  </r>
  <r>
    <x v="12"/>
    <x v="69"/>
    <n v="30.108695652173914"/>
    <x v="2"/>
    <x v="2"/>
  </r>
  <r>
    <x v="12"/>
    <x v="70"/>
    <n v="5.3260869565217392"/>
    <x v="2"/>
    <x v="2"/>
  </r>
  <r>
    <x v="12"/>
    <x v="71"/>
    <n v="0"/>
    <x v="2"/>
    <x v="2"/>
  </r>
  <r>
    <x v="12"/>
    <x v="72"/>
    <n v="4.4021739130434785"/>
    <x v="2"/>
    <x v="2"/>
  </r>
  <r>
    <x v="12"/>
    <x v="73"/>
    <n v="2.0652173913043477"/>
    <x v="2"/>
    <x v="2"/>
  </r>
  <r>
    <x v="12"/>
    <x v="74"/>
    <n v="2.1195652173913042"/>
    <x v="2"/>
    <x v="2"/>
  </r>
  <r>
    <x v="12"/>
    <x v="75"/>
    <n v="4.2934782608695654"/>
    <x v="2"/>
    <x v="2"/>
  </r>
  <r>
    <x v="12"/>
    <x v="76"/>
    <n v="11.847826086956522"/>
    <x v="2"/>
    <x v="2"/>
  </r>
  <r>
    <x v="12"/>
    <x v="59"/>
    <n v="19.836956521739129"/>
    <x v="2"/>
    <x v="2"/>
  </r>
  <r>
    <x v="12"/>
    <x v="63"/>
    <n v="0.21739130434782608"/>
    <x v="2"/>
    <x v="2"/>
  </r>
  <r>
    <x v="12"/>
    <x v="64"/>
    <n v="15.326086956521738"/>
    <x v="2"/>
    <x v="2"/>
  </r>
  <r>
    <x v="12"/>
    <x v="65"/>
    <n v="0"/>
    <x v="2"/>
    <x v="2"/>
  </r>
  <r>
    <x v="12"/>
    <x v="66"/>
    <n v="0"/>
    <x v="2"/>
    <x v="2"/>
  </r>
  <r>
    <x v="12"/>
    <x v="4"/>
    <n v="1.1956521739130435"/>
    <x v="2"/>
    <x v="2"/>
  </r>
  <r>
    <x v="13"/>
    <x v="77"/>
    <n v="6.3013698630136989"/>
    <x v="2"/>
    <x v="2"/>
  </r>
  <r>
    <x v="13"/>
    <x v="78"/>
    <n v="0"/>
    <x v="2"/>
    <x v="2"/>
  </r>
  <r>
    <x v="13"/>
    <x v="79"/>
    <n v="7.1232876712328768"/>
    <x v="2"/>
    <x v="2"/>
  </r>
  <r>
    <x v="13"/>
    <x v="80"/>
    <n v="30.958904109589042"/>
    <x v="2"/>
    <x v="2"/>
  </r>
  <r>
    <x v="13"/>
    <x v="76"/>
    <n v="55.61643835616438"/>
    <x v="2"/>
    <x v="2"/>
  </r>
  <r>
    <x v="14"/>
    <x v="77"/>
    <n v="1.0638297872340425"/>
    <x v="2"/>
    <x v="2"/>
  </r>
  <r>
    <x v="14"/>
    <x v="78"/>
    <n v="3.5460992907801416"/>
    <x v="2"/>
    <x v="2"/>
  </r>
  <r>
    <x v="14"/>
    <x v="79"/>
    <n v="1.4184397163120568"/>
    <x v="2"/>
    <x v="2"/>
  </r>
  <r>
    <x v="14"/>
    <x v="80"/>
    <n v="30.851063829787233"/>
    <x v="2"/>
    <x v="2"/>
  </r>
  <r>
    <x v="14"/>
    <x v="76"/>
    <n v="24.468085106382979"/>
    <x v="2"/>
    <x v="2"/>
  </r>
  <r>
    <x v="14"/>
    <x v="61"/>
    <n v="38.652482269503544"/>
    <x v="2"/>
    <x v="2"/>
  </r>
  <r>
    <x v="14"/>
    <x v="66"/>
    <n v="0"/>
    <x v="2"/>
    <x v="2"/>
  </r>
  <r>
    <x v="10"/>
    <x v="56"/>
    <n v="70.140845070422529"/>
    <x v="3"/>
    <x v="2"/>
  </r>
  <r>
    <x v="10"/>
    <x v="57"/>
    <n v="7.042253521126761"/>
    <x v="3"/>
    <x v="2"/>
  </r>
  <r>
    <x v="10"/>
    <x v="58"/>
    <n v="7.605633802816901"/>
    <x v="3"/>
    <x v="2"/>
  </r>
  <r>
    <x v="10"/>
    <x v="59"/>
    <n v="1.8309859154929577"/>
    <x v="3"/>
    <x v="2"/>
  </r>
  <r>
    <x v="10"/>
    <x v="60"/>
    <n v="1.1267605633802817"/>
    <x v="3"/>
    <x v="2"/>
  </r>
  <r>
    <x v="10"/>
    <x v="61"/>
    <n v="12.253521126760564"/>
    <x v="3"/>
    <x v="2"/>
  </r>
  <r>
    <x v="10"/>
    <x v="62"/>
    <n v="0"/>
    <x v="3"/>
    <x v="2"/>
  </r>
  <r>
    <x v="11"/>
    <x v="56"/>
    <n v="70"/>
    <x v="3"/>
    <x v="2"/>
  </r>
  <r>
    <x v="11"/>
    <x v="57"/>
    <n v="6.901408450704225"/>
    <x v="3"/>
    <x v="2"/>
  </r>
  <r>
    <x v="11"/>
    <x v="58"/>
    <n v="7.183098591549296"/>
    <x v="3"/>
    <x v="2"/>
  </r>
  <r>
    <x v="11"/>
    <x v="59"/>
    <n v="1.6901408450704225"/>
    <x v="3"/>
    <x v="2"/>
  </r>
  <r>
    <x v="11"/>
    <x v="63"/>
    <n v="1.1267605633802817"/>
    <x v="3"/>
    <x v="2"/>
  </r>
  <r>
    <x v="11"/>
    <x v="64"/>
    <n v="12.253521126760564"/>
    <x v="3"/>
    <x v="2"/>
  </r>
  <r>
    <x v="11"/>
    <x v="65"/>
    <n v="0"/>
    <x v="3"/>
    <x v="2"/>
  </r>
  <r>
    <x v="11"/>
    <x v="66"/>
    <n v="0"/>
    <x v="3"/>
    <x v="2"/>
  </r>
  <r>
    <x v="11"/>
    <x v="4"/>
    <n v="0.84507042253521125"/>
    <x v="3"/>
    <x v="2"/>
  </r>
  <r>
    <x v="12"/>
    <x v="67"/>
    <n v="0.70422535211267601"/>
    <x v="3"/>
    <x v="2"/>
  </r>
  <r>
    <x v="12"/>
    <x v="68"/>
    <n v="11.267605633802816"/>
    <x v="3"/>
    <x v="2"/>
  </r>
  <r>
    <x v="12"/>
    <x v="69"/>
    <n v="52.535211267605632"/>
    <x v="3"/>
    <x v="2"/>
  </r>
  <r>
    <x v="12"/>
    <x v="70"/>
    <n v="5.492957746478873"/>
    <x v="3"/>
    <x v="2"/>
  </r>
  <r>
    <x v="12"/>
    <x v="71"/>
    <n v="0.56338028169014087"/>
    <x v="3"/>
    <x v="2"/>
  </r>
  <r>
    <x v="12"/>
    <x v="72"/>
    <n v="4.647887323943662"/>
    <x v="3"/>
    <x v="2"/>
  </r>
  <r>
    <x v="12"/>
    <x v="73"/>
    <n v="1.6901408450704225"/>
    <x v="3"/>
    <x v="2"/>
  </r>
  <r>
    <x v="12"/>
    <x v="74"/>
    <n v="0.42253521126760563"/>
    <x v="3"/>
    <x v="2"/>
  </r>
  <r>
    <x v="12"/>
    <x v="75"/>
    <n v="0.84507042253521125"/>
    <x v="3"/>
    <x v="2"/>
  </r>
  <r>
    <x v="12"/>
    <x v="76"/>
    <n v="5.915492957746479"/>
    <x v="3"/>
    <x v="2"/>
  </r>
  <r>
    <x v="12"/>
    <x v="59"/>
    <n v="1.6901408450704225"/>
    <x v="3"/>
    <x v="2"/>
  </r>
  <r>
    <x v="12"/>
    <x v="63"/>
    <n v="1.1267605633802817"/>
    <x v="3"/>
    <x v="2"/>
  </r>
  <r>
    <x v="12"/>
    <x v="64"/>
    <n v="12.253521126760564"/>
    <x v="3"/>
    <x v="2"/>
  </r>
  <r>
    <x v="12"/>
    <x v="65"/>
    <n v="0"/>
    <x v="3"/>
    <x v="2"/>
  </r>
  <r>
    <x v="12"/>
    <x v="66"/>
    <n v="0"/>
    <x v="3"/>
    <x v="2"/>
  </r>
  <r>
    <x v="12"/>
    <x v="4"/>
    <n v="0.84507042253521125"/>
    <x v="3"/>
    <x v="2"/>
  </r>
  <r>
    <x v="13"/>
    <x v="77"/>
    <n v="0"/>
    <x v="3"/>
    <x v="2"/>
  </r>
  <r>
    <x v="13"/>
    <x v="78"/>
    <n v="0"/>
    <x v="3"/>
    <x v="2"/>
  </r>
  <r>
    <x v="13"/>
    <x v="79"/>
    <n v="16.666666666666668"/>
    <x v="3"/>
    <x v="2"/>
  </r>
  <r>
    <x v="13"/>
    <x v="80"/>
    <n v="41.666666666666664"/>
    <x v="3"/>
    <x v="2"/>
  </r>
  <r>
    <x v="13"/>
    <x v="76"/>
    <n v="41.666666666666664"/>
    <x v="3"/>
    <x v="2"/>
  </r>
  <r>
    <x v="14"/>
    <x v="77"/>
    <n v="0"/>
    <x v="3"/>
    <x v="2"/>
  </r>
  <r>
    <x v="14"/>
    <x v="78"/>
    <n v="0"/>
    <x v="3"/>
    <x v="2"/>
  </r>
  <r>
    <x v="14"/>
    <x v="79"/>
    <n v="0"/>
    <x v="3"/>
    <x v="2"/>
  </r>
  <r>
    <x v="14"/>
    <x v="80"/>
    <n v="8.0459770114942533"/>
    <x v="3"/>
    <x v="2"/>
  </r>
  <r>
    <x v="14"/>
    <x v="76"/>
    <n v="8.0459770114942533"/>
    <x v="3"/>
    <x v="2"/>
  </r>
  <r>
    <x v="14"/>
    <x v="61"/>
    <n v="83.908045977011497"/>
    <x v="3"/>
    <x v="2"/>
  </r>
  <r>
    <x v="14"/>
    <x v="66"/>
    <n v="0"/>
    <x v="3"/>
    <x v="2"/>
  </r>
  <r>
    <x v="10"/>
    <x v="56"/>
    <n v="20.434782608695652"/>
    <x v="4"/>
    <x v="2"/>
  </r>
  <r>
    <x v="10"/>
    <x v="57"/>
    <n v="12.173913043478262"/>
    <x v="4"/>
    <x v="2"/>
  </r>
  <r>
    <x v="10"/>
    <x v="58"/>
    <n v="57.826086956521742"/>
    <x v="4"/>
    <x v="2"/>
  </r>
  <r>
    <x v="10"/>
    <x v="59"/>
    <n v="2.6086956521739131"/>
    <x v="4"/>
    <x v="2"/>
  </r>
  <r>
    <x v="10"/>
    <x v="60"/>
    <n v="0"/>
    <x v="4"/>
    <x v="2"/>
  </r>
  <r>
    <x v="10"/>
    <x v="61"/>
    <n v="6.9565217391304346"/>
    <x v="4"/>
    <x v="2"/>
  </r>
  <r>
    <x v="10"/>
    <x v="62"/>
    <n v="0"/>
    <x v="4"/>
    <x v="2"/>
  </r>
  <r>
    <x v="11"/>
    <x v="56"/>
    <n v="19.855072463768117"/>
    <x v="4"/>
    <x v="2"/>
  </r>
  <r>
    <x v="11"/>
    <x v="57"/>
    <n v="11.44927536231884"/>
    <x v="4"/>
    <x v="2"/>
  </r>
  <r>
    <x v="11"/>
    <x v="58"/>
    <n v="57.10144927536232"/>
    <x v="4"/>
    <x v="2"/>
  </r>
  <r>
    <x v="11"/>
    <x v="59"/>
    <n v="2.4637681159420288"/>
    <x v="4"/>
    <x v="2"/>
  </r>
  <r>
    <x v="11"/>
    <x v="63"/>
    <n v="0"/>
    <x v="4"/>
    <x v="2"/>
  </r>
  <r>
    <x v="11"/>
    <x v="64"/>
    <n v="6.9565217391304346"/>
    <x v="4"/>
    <x v="2"/>
  </r>
  <r>
    <x v="11"/>
    <x v="65"/>
    <n v="0"/>
    <x v="4"/>
    <x v="2"/>
  </r>
  <r>
    <x v="11"/>
    <x v="66"/>
    <n v="0"/>
    <x v="4"/>
    <x v="2"/>
  </r>
  <r>
    <x v="11"/>
    <x v="4"/>
    <n v="2.1739130434782608"/>
    <x v="4"/>
    <x v="2"/>
  </r>
  <r>
    <x v="12"/>
    <x v="67"/>
    <n v="0"/>
    <x v="4"/>
    <x v="2"/>
  </r>
  <r>
    <x v="12"/>
    <x v="68"/>
    <n v="4.4927536231884062"/>
    <x v="4"/>
    <x v="2"/>
  </r>
  <r>
    <x v="12"/>
    <x v="69"/>
    <n v="13.188405797101449"/>
    <x v="4"/>
    <x v="2"/>
  </r>
  <r>
    <x v="12"/>
    <x v="70"/>
    <n v="2.1739130434782608"/>
    <x v="4"/>
    <x v="2"/>
  </r>
  <r>
    <x v="12"/>
    <x v="71"/>
    <n v="0.43478260869565216"/>
    <x v="4"/>
    <x v="2"/>
  </r>
  <r>
    <x v="12"/>
    <x v="72"/>
    <n v="9.27536231884058"/>
    <x v="4"/>
    <x v="2"/>
  </r>
  <r>
    <x v="12"/>
    <x v="73"/>
    <n v="1.7391304347826086"/>
    <x v="4"/>
    <x v="2"/>
  </r>
  <r>
    <x v="12"/>
    <x v="74"/>
    <n v="5.0724637681159424"/>
    <x v="4"/>
    <x v="2"/>
  </r>
  <r>
    <x v="12"/>
    <x v="75"/>
    <n v="12.173913043478262"/>
    <x v="4"/>
    <x v="2"/>
  </r>
  <r>
    <x v="12"/>
    <x v="76"/>
    <n v="39.855072463768117"/>
    <x v="4"/>
    <x v="2"/>
  </r>
  <r>
    <x v="12"/>
    <x v="59"/>
    <n v="2.4637681159420288"/>
    <x v="4"/>
    <x v="2"/>
  </r>
  <r>
    <x v="12"/>
    <x v="63"/>
    <n v="0"/>
    <x v="4"/>
    <x v="2"/>
  </r>
  <r>
    <x v="12"/>
    <x v="64"/>
    <n v="6.9565217391304346"/>
    <x v="4"/>
    <x v="2"/>
  </r>
  <r>
    <x v="12"/>
    <x v="65"/>
    <n v="0"/>
    <x v="4"/>
    <x v="2"/>
  </r>
  <r>
    <x v="12"/>
    <x v="66"/>
    <n v="0"/>
    <x v="4"/>
    <x v="2"/>
  </r>
  <r>
    <x v="12"/>
    <x v="4"/>
    <n v="2.1739130434782608"/>
    <x v="4"/>
    <x v="2"/>
  </r>
  <r>
    <x v="13"/>
    <x v="77"/>
    <n v="5.882352941176471"/>
    <x v="4"/>
    <x v="2"/>
  </r>
  <r>
    <x v="13"/>
    <x v="78"/>
    <n v="0"/>
    <x v="4"/>
    <x v="2"/>
  </r>
  <r>
    <x v="13"/>
    <x v="79"/>
    <n v="0"/>
    <x v="4"/>
    <x v="2"/>
  </r>
  <r>
    <x v="13"/>
    <x v="80"/>
    <n v="17.647058823529413"/>
    <x v="4"/>
    <x v="2"/>
  </r>
  <r>
    <x v="13"/>
    <x v="76"/>
    <n v="76.470588235294116"/>
    <x v="4"/>
    <x v="2"/>
  </r>
  <r>
    <x v="14"/>
    <x v="77"/>
    <n v="0"/>
    <x v="4"/>
    <x v="2"/>
  </r>
  <r>
    <x v="14"/>
    <x v="78"/>
    <n v="0"/>
    <x v="4"/>
    <x v="2"/>
  </r>
  <r>
    <x v="14"/>
    <x v="79"/>
    <n v="0"/>
    <x v="4"/>
    <x v="2"/>
  </r>
  <r>
    <x v="14"/>
    <x v="80"/>
    <n v="16.666666666666668"/>
    <x v="4"/>
    <x v="2"/>
  </r>
  <r>
    <x v="14"/>
    <x v="76"/>
    <n v="14.583333333333334"/>
    <x v="4"/>
    <x v="2"/>
  </r>
  <r>
    <x v="14"/>
    <x v="61"/>
    <n v="68.75"/>
    <x v="4"/>
    <x v="2"/>
  </r>
  <r>
    <x v="14"/>
    <x v="66"/>
    <n v="0"/>
    <x v="4"/>
    <x v="2"/>
  </r>
  <r>
    <x v="10"/>
    <x v="56"/>
    <n v="14.358974358974359"/>
    <x v="5"/>
    <x v="2"/>
  </r>
  <r>
    <x v="10"/>
    <x v="57"/>
    <n v="11.794871794871796"/>
    <x v="5"/>
    <x v="2"/>
  </r>
  <r>
    <x v="10"/>
    <x v="58"/>
    <n v="64.615384615384613"/>
    <x v="5"/>
    <x v="2"/>
  </r>
  <r>
    <x v="10"/>
    <x v="59"/>
    <n v="4.1025641025641022"/>
    <x v="5"/>
    <x v="2"/>
  </r>
  <r>
    <x v="10"/>
    <x v="60"/>
    <n v="0"/>
    <x v="5"/>
    <x v="2"/>
  </r>
  <r>
    <x v="10"/>
    <x v="61"/>
    <n v="5.1282051282051286"/>
    <x v="5"/>
    <x v="2"/>
  </r>
  <r>
    <x v="10"/>
    <x v="62"/>
    <n v="0"/>
    <x v="5"/>
    <x v="2"/>
  </r>
  <r>
    <x v="11"/>
    <x v="56"/>
    <n v="13.846153846153847"/>
    <x v="5"/>
    <x v="2"/>
  </r>
  <r>
    <x v="11"/>
    <x v="57"/>
    <n v="11.282051282051283"/>
    <x v="5"/>
    <x v="2"/>
  </r>
  <r>
    <x v="11"/>
    <x v="58"/>
    <n v="64.615384615384613"/>
    <x v="5"/>
    <x v="2"/>
  </r>
  <r>
    <x v="11"/>
    <x v="59"/>
    <n v="4.1025641025641022"/>
    <x v="5"/>
    <x v="2"/>
  </r>
  <r>
    <x v="11"/>
    <x v="63"/>
    <n v="0"/>
    <x v="5"/>
    <x v="2"/>
  </r>
  <r>
    <x v="11"/>
    <x v="64"/>
    <n v="5.1282051282051286"/>
    <x v="5"/>
    <x v="2"/>
  </r>
  <r>
    <x v="11"/>
    <x v="65"/>
    <n v="0"/>
    <x v="5"/>
    <x v="2"/>
  </r>
  <r>
    <x v="11"/>
    <x v="66"/>
    <n v="0"/>
    <x v="5"/>
    <x v="2"/>
  </r>
  <r>
    <x v="11"/>
    <x v="4"/>
    <n v="1.0256410256410255"/>
    <x v="5"/>
    <x v="2"/>
  </r>
  <r>
    <x v="12"/>
    <x v="67"/>
    <n v="0"/>
    <x v="5"/>
    <x v="2"/>
  </r>
  <r>
    <x v="12"/>
    <x v="68"/>
    <n v="3.0769230769230771"/>
    <x v="5"/>
    <x v="2"/>
  </r>
  <r>
    <x v="12"/>
    <x v="69"/>
    <n v="8.2051282051282044"/>
    <x v="5"/>
    <x v="2"/>
  </r>
  <r>
    <x v="12"/>
    <x v="70"/>
    <n v="2.5641025641025643"/>
    <x v="5"/>
    <x v="2"/>
  </r>
  <r>
    <x v="12"/>
    <x v="71"/>
    <n v="0"/>
    <x v="5"/>
    <x v="2"/>
  </r>
  <r>
    <x v="12"/>
    <x v="72"/>
    <n v="8.7179487179487172"/>
    <x v="5"/>
    <x v="2"/>
  </r>
  <r>
    <x v="12"/>
    <x v="73"/>
    <n v="2.5641025641025643"/>
    <x v="5"/>
    <x v="2"/>
  </r>
  <r>
    <x v="12"/>
    <x v="74"/>
    <n v="5.1282051282051286"/>
    <x v="5"/>
    <x v="2"/>
  </r>
  <r>
    <x v="12"/>
    <x v="75"/>
    <n v="16.923076923076923"/>
    <x v="5"/>
    <x v="2"/>
  </r>
  <r>
    <x v="12"/>
    <x v="76"/>
    <n v="42.564102564102562"/>
    <x v="5"/>
    <x v="2"/>
  </r>
  <r>
    <x v="12"/>
    <x v="59"/>
    <n v="4.1025641025641022"/>
    <x v="5"/>
    <x v="2"/>
  </r>
  <r>
    <x v="12"/>
    <x v="63"/>
    <n v="0"/>
    <x v="5"/>
    <x v="2"/>
  </r>
  <r>
    <x v="12"/>
    <x v="64"/>
    <n v="5.1282051282051286"/>
    <x v="5"/>
    <x v="2"/>
  </r>
  <r>
    <x v="12"/>
    <x v="65"/>
    <n v="0"/>
    <x v="5"/>
    <x v="2"/>
  </r>
  <r>
    <x v="12"/>
    <x v="66"/>
    <n v="0"/>
    <x v="5"/>
    <x v="2"/>
  </r>
  <r>
    <x v="12"/>
    <x v="4"/>
    <n v="1.0256410256410255"/>
    <x v="5"/>
    <x v="2"/>
  </r>
  <r>
    <x v="13"/>
    <x v="77"/>
    <n v="0"/>
    <x v="5"/>
    <x v="2"/>
  </r>
  <r>
    <x v="13"/>
    <x v="78"/>
    <n v="0"/>
    <x v="5"/>
    <x v="2"/>
  </r>
  <r>
    <x v="13"/>
    <x v="79"/>
    <n v="0"/>
    <x v="5"/>
    <x v="2"/>
  </r>
  <r>
    <x v="13"/>
    <x v="80"/>
    <n v="25"/>
    <x v="5"/>
    <x v="2"/>
  </r>
  <r>
    <x v="13"/>
    <x v="76"/>
    <n v="75"/>
    <x v="5"/>
    <x v="2"/>
  </r>
  <r>
    <x v="14"/>
    <x v="77"/>
    <n v="0"/>
    <x v="5"/>
    <x v="2"/>
  </r>
  <r>
    <x v="14"/>
    <x v="78"/>
    <n v="0"/>
    <x v="5"/>
    <x v="2"/>
  </r>
  <r>
    <x v="14"/>
    <x v="79"/>
    <n v="0"/>
    <x v="5"/>
    <x v="2"/>
  </r>
  <r>
    <x v="14"/>
    <x v="80"/>
    <n v="20"/>
    <x v="5"/>
    <x v="2"/>
  </r>
  <r>
    <x v="14"/>
    <x v="76"/>
    <n v="10"/>
    <x v="5"/>
    <x v="2"/>
  </r>
  <r>
    <x v="14"/>
    <x v="61"/>
    <n v="70"/>
    <x v="5"/>
    <x v="2"/>
  </r>
  <r>
    <x v="14"/>
    <x v="66"/>
    <n v="0"/>
    <x v="5"/>
    <x v="2"/>
  </r>
  <r>
    <x v="10"/>
    <x v="56"/>
    <n v="19.008264462809919"/>
    <x v="6"/>
    <x v="2"/>
  </r>
  <r>
    <x v="10"/>
    <x v="57"/>
    <n v="8.2644628099173545"/>
    <x v="6"/>
    <x v="2"/>
  </r>
  <r>
    <x v="10"/>
    <x v="58"/>
    <n v="58.67768595041322"/>
    <x v="6"/>
    <x v="2"/>
  </r>
  <r>
    <x v="10"/>
    <x v="59"/>
    <n v="4.9586776859504136"/>
    <x v="6"/>
    <x v="2"/>
  </r>
  <r>
    <x v="10"/>
    <x v="60"/>
    <n v="0"/>
    <x v="6"/>
    <x v="2"/>
  </r>
  <r>
    <x v="10"/>
    <x v="61"/>
    <n v="9.0909090909090917"/>
    <x v="6"/>
    <x v="2"/>
  </r>
  <r>
    <x v="10"/>
    <x v="62"/>
    <n v="0"/>
    <x v="6"/>
    <x v="2"/>
  </r>
  <r>
    <x v="11"/>
    <x v="56"/>
    <n v="18.181818181818183"/>
    <x v="6"/>
    <x v="2"/>
  </r>
  <r>
    <x v="11"/>
    <x v="57"/>
    <n v="7.4380165289256199"/>
    <x v="6"/>
    <x v="2"/>
  </r>
  <r>
    <x v="11"/>
    <x v="58"/>
    <n v="57.851239669421489"/>
    <x v="6"/>
    <x v="2"/>
  </r>
  <r>
    <x v="11"/>
    <x v="59"/>
    <n v="4.1322314049586772"/>
    <x v="6"/>
    <x v="2"/>
  </r>
  <r>
    <x v="11"/>
    <x v="63"/>
    <n v="0"/>
    <x v="6"/>
    <x v="2"/>
  </r>
  <r>
    <x v="11"/>
    <x v="64"/>
    <n v="9.0909090909090917"/>
    <x v="6"/>
    <x v="2"/>
  </r>
  <r>
    <x v="11"/>
    <x v="65"/>
    <n v="0"/>
    <x v="6"/>
    <x v="2"/>
  </r>
  <r>
    <x v="11"/>
    <x v="66"/>
    <n v="0"/>
    <x v="6"/>
    <x v="2"/>
  </r>
  <r>
    <x v="11"/>
    <x v="4"/>
    <n v="3.3057851239669422"/>
    <x v="6"/>
    <x v="2"/>
  </r>
  <r>
    <x v="12"/>
    <x v="67"/>
    <n v="0"/>
    <x v="6"/>
    <x v="2"/>
  </r>
  <r>
    <x v="12"/>
    <x v="68"/>
    <n v="2.4793388429752068"/>
    <x v="6"/>
    <x v="2"/>
  </r>
  <r>
    <x v="12"/>
    <x v="69"/>
    <n v="14.049586776859504"/>
    <x v="6"/>
    <x v="2"/>
  </r>
  <r>
    <x v="12"/>
    <x v="70"/>
    <n v="1.6528925619834711"/>
    <x v="6"/>
    <x v="2"/>
  </r>
  <r>
    <x v="12"/>
    <x v="71"/>
    <n v="0"/>
    <x v="6"/>
    <x v="2"/>
  </r>
  <r>
    <x v="12"/>
    <x v="72"/>
    <n v="6.6115702479338845"/>
    <x v="6"/>
    <x v="2"/>
  </r>
  <r>
    <x v="12"/>
    <x v="73"/>
    <n v="0.82644628099173556"/>
    <x v="6"/>
    <x v="2"/>
  </r>
  <r>
    <x v="12"/>
    <x v="74"/>
    <n v="6.6115702479338845"/>
    <x v="6"/>
    <x v="2"/>
  </r>
  <r>
    <x v="12"/>
    <x v="75"/>
    <n v="10.743801652892563"/>
    <x v="6"/>
    <x v="2"/>
  </r>
  <r>
    <x v="12"/>
    <x v="76"/>
    <n v="40.495867768595041"/>
    <x v="6"/>
    <x v="2"/>
  </r>
  <r>
    <x v="12"/>
    <x v="59"/>
    <n v="4.1322314049586772"/>
    <x v="6"/>
    <x v="2"/>
  </r>
  <r>
    <x v="12"/>
    <x v="63"/>
    <n v="0"/>
    <x v="6"/>
    <x v="2"/>
  </r>
  <r>
    <x v="12"/>
    <x v="64"/>
    <n v="9.0909090909090917"/>
    <x v="6"/>
    <x v="2"/>
  </r>
  <r>
    <x v="12"/>
    <x v="65"/>
    <n v="0"/>
    <x v="6"/>
    <x v="2"/>
  </r>
  <r>
    <x v="12"/>
    <x v="66"/>
    <n v="0"/>
    <x v="6"/>
    <x v="2"/>
  </r>
  <r>
    <x v="12"/>
    <x v="4"/>
    <n v="3.3057851239669422"/>
    <x v="6"/>
    <x v="2"/>
  </r>
  <r>
    <x v="13"/>
    <x v="77"/>
    <n v="20"/>
    <x v="6"/>
    <x v="2"/>
  </r>
  <r>
    <x v="13"/>
    <x v="78"/>
    <n v="0"/>
    <x v="6"/>
    <x v="2"/>
  </r>
  <r>
    <x v="13"/>
    <x v="79"/>
    <n v="0"/>
    <x v="6"/>
    <x v="2"/>
  </r>
  <r>
    <x v="13"/>
    <x v="80"/>
    <n v="20"/>
    <x v="6"/>
    <x v="2"/>
  </r>
  <r>
    <x v="13"/>
    <x v="76"/>
    <n v="60"/>
    <x v="6"/>
    <x v="2"/>
  </r>
  <r>
    <x v="14"/>
    <x v="77"/>
    <n v="0"/>
    <x v="6"/>
    <x v="2"/>
  </r>
  <r>
    <x v="14"/>
    <x v="78"/>
    <n v="0"/>
    <x v="6"/>
    <x v="2"/>
  </r>
  <r>
    <x v="14"/>
    <x v="79"/>
    <n v="0"/>
    <x v="6"/>
    <x v="2"/>
  </r>
  <r>
    <x v="14"/>
    <x v="80"/>
    <n v="27.272727272727273"/>
    <x v="6"/>
    <x v="2"/>
  </r>
  <r>
    <x v="14"/>
    <x v="76"/>
    <n v="9.0909090909090917"/>
    <x v="6"/>
    <x v="2"/>
  </r>
  <r>
    <x v="14"/>
    <x v="61"/>
    <n v="63.636363636363633"/>
    <x v="6"/>
    <x v="2"/>
  </r>
  <r>
    <x v="14"/>
    <x v="66"/>
    <n v="0"/>
    <x v="6"/>
    <x v="2"/>
  </r>
  <r>
    <x v="10"/>
    <x v="56"/>
    <n v="27.363184079601989"/>
    <x v="7"/>
    <x v="2"/>
  </r>
  <r>
    <x v="10"/>
    <x v="57"/>
    <n v="12.935323383084578"/>
    <x v="7"/>
    <x v="2"/>
  </r>
  <r>
    <x v="10"/>
    <x v="58"/>
    <n v="47.263681592039802"/>
    <x v="7"/>
    <x v="2"/>
  </r>
  <r>
    <x v="10"/>
    <x v="59"/>
    <n v="1.4925373134328359"/>
    <x v="7"/>
    <x v="2"/>
  </r>
  <r>
    <x v="10"/>
    <x v="60"/>
    <n v="0"/>
    <x v="7"/>
    <x v="2"/>
  </r>
  <r>
    <x v="10"/>
    <x v="61"/>
    <n v="10.945273631840797"/>
    <x v="7"/>
    <x v="2"/>
  </r>
  <r>
    <x v="10"/>
    <x v="62"/>
    <n v="0"/>
    <x v="7"/>
    <x v="2"/>
  </r>
  <r>
    <x v="11"/>
    <x v="56"/>
    <n v="26.865671641791046"/>
    <x v="7"/>
    <x v="2"/>
  </r>
  <r>
    <x v="11"/>
    <x v="57"/>
    <n v="11.940298507462687"/>
    <x v="7"/>
    <x v="2"/>
  </r>
  <r>
    <x v="11"/>
    <x v="58"/>
    <n v="46.268656716417908"/>
    <x v="7"/>
    <x v="2"/>
  </r>
  <r>
    <x v="11"/>
    <x v="59"/>
    <n v="1.4925373134328359"/>
    <x v="7"/>
    <x v="2"/>
  </r>
  <r>
    <x v="11"/>
    <x v="63"/>
    <n v="0"/>
    <x v="7"/>
    <x v="2"/>
  </r>
  <r>
    <x v="11"/>
    <x v="64"/>
    <n v="10.945273631840797"/>
    <x v="7"/>
    <x v="2"/>
  </r>
  <r>
    <x v="11"/>
    <x v="65"/>
    <n v="0"/>
    <x v="7"/>
    <x v="2"/>
  </r>
  <r>
    <x v="11"/>
    <x v="66"/>
    <n v="0"/>
    <x v="7"/>
    <x v="2"/>
  </r>
  <r>
    <x v="11"/>
    <x v="4"/>
    <n v="2.4875621890547261"/>
    <x v="7"/>
    <x v="2"/>
  </r>
  <r>
    <x v="12"/>
    <x v="67"/>
    <n v="0"/>
    <x v="7"/>
    <x v="2"/>
  </r>
  <r>
    <x v="12"/>
    <x v="68"/>
    <n v="6.4676616915422889"/>
    <x v="7"/>
    <x v="2"/>
  </r>
  <r>
    <x v="12"/>
    <x v="69"/>
    <n v="19.402985074626866"/>
    <x v="7"/>
    <x v="2"/>
  </r>
  <r>
    <x v="12"/>
    <x v="70"/>
    <n v="0.99502487562189057"/>
    <x v="7"/>
    <x v="2"/>
  </r>
  <r>
    <x v="12"/>
    <x v="71"/>
    <n v="0"/>
    <x v="7"/>
    <x v="2"/>
  </r>
  <r>
    <x v="12"/>
    <x v="72"/>
    <n v="11.442786069651742"/>
    <x v="7"/>
    <x v="2"/>
  </r>
  <r>
    <x v="12"/>
    <x v="73"/>
    <n v="0.49751243781094528"/>
    <x v="7"/>
    <x v="2"/>
  </r>
  <r>
    <x v="12"/>
    <x v="74"/>
    <n v="5.4726368159203984"/>
    <x v="7"/>
    <x v="2"/>
  </r>
  <r>
    <x v="12"/>
    <x v="75"/>
    <n v="12.437810945273633"/>
    <x v="7"/>
    <x v="2"/>
  </r>
  <r>
    <x v="12"/>
    <x v="76"/>
    <n v="28.35820895522388"/>
    <x v="7"/>
    <x v="2"/>
  </r>
  <r>
    <x v="12"/>
    <x v="59"/>
    <n v="1.4925373134328359"/>
    <x v="7"/>
    <x v="2"/>
  </r>
  <r>
    <x v="12"/>
    <x v="63"/>
    <n v="0"/>
    <x v="7"/>
    <x v="2"/>
  </r>
  <r>
    <x v="12"/>
    <x v="64"/>
    <n v="10.945273631840797"/>
    <x v="7"/>
    <x v="2"/>
  </r>
  <r>
    <x v="12"/>
    <x v="65"/>
    <n v="0"/>
    <x v="7"/>
    <x v="2"/>
  </r>
  <r>
    <x v="12"/>
    <x v="66"/>
    <n v="0"/>
    <x v="7"/>
    <x v="2"/>
  </r>
  <r>
    <x v="12"/>
    <x v="4"/>
    <n v="2.4875621890547261"/>
    <x v="7"/>
    <x v="2"/>
  </r>
  <r>
    <x v="13"/>
    <x v="77"/>
    <n v="0"/>
    <x v="7"/>
    <x v="2"/>
  </r>
  <r>
    <x v="13"/>
    <x v="78"/>
    <n v="0"/>
    <x v="7"/>
    <x v="2"/>
  </r>
  <r>
    <x v="13"/>
    <x v="79"/>
    <n v="0"/>
    <x v="7"/>
    <x v="2"/>
  </r>
  <r>
    <x v="13"/>
    <x v="80"/>
    <n v="0"/>
    <x v="7"/>
    <x v="2"/>
  </r>
  <r>
    <x v="13"/>
    <x v="76"/>
    <n v="100"/>
    <x v="7"/>
    <x v="2"/>
  </r>
  <r>
    <x v="14"/>
    <x v="77"/>
    <n v="0"/>
    <x v="7"/>
    <x v="2"/>
  </r>
  <r>
    <x v="14"/>
    <x v="78"/>
    <n v="0"/>
    <x v="7"/>
    <x v="2"/>
  </r>
  <r>
    <x v="14"/>
    <x v="79"/>
    <n v="0"/>
    <x v="7"/>
    <x v="2"/>
  </r>
  <r>
    <x v="14"/>
    <x v="80"/>
    <n v="13.636363636363637"/>
    <x v="7"/>
    <x v="2"/>
  </r>
  <r>
    <x v="14"/>
    <x v="76"/>
    <n v="18.181818181818183"/>
    <x v="7"/>
    <x v="2"/>
  </r>
  <r>
    <x v="14"/>
    <x v="61"/>
    <n v="68.181818181818187"/>
    <x v="7"/>
    <x v="2"/>
  </r>
  <r>
    <x v="14"/>
    <x v="66"/>
    <n v="0"/>
    <x v="7"/>
    <x v="2"/>
  </r>
  <r>
    <x v="10"/>
    <x v="56"/>
    <n v="20.23121387283237"/>
    <x v="8"/>
    <x v="2"/>
  </r>
  <r>
    <x v="10"/>
    <x v="57"/>
    <n v="14.450867052023121"/>
    <x v="8"/>
    <x v="2"/>
  </r>
  <r>
    <x v="10"/>
    <x v="58"/>
    <n v="61.849710982658962"/>
    <x v="8"/>
    <x v="2"/>
  </r>
  <r>
    <x v="10"/>
    <x v="59"/>
    <n v="0.5780346820809249"/>
    <x v="8"/>
    <x v="2"/>
  </r>
  <r>
    <x v="10"/>
    <x v="60"/>
    <n v="0"/>
    <x v="8"/>
    <x v="2"/>
  </r>
  <r>
    <x v="10"/>
    <x v="61"/>
    <n v="2.8901734104046244"/>
    <x v="8"/>
    <x v="2"/>
  </r>
  <r>
    <x v="10"/>
    <x v="62"/>
    <n v="0"/>
    <x v="8"/>
    <x v="2"/>
  </r>
  <r>
    <x v="11"/>
    <x v="56"/>
    <n v="19.653179190751445"/>
    <x v="8"/>
    <x v="2"/>
  </r>
  <r>
    <x v="11"/>
    <x v="57"/>
    <n v="13.872832369942197"/>
    <x v="8"/>
    <x v="2"/>
  </r>
  <r>
    <x v="11"/>
    <x v="58"/>
    <n v="60.693641618497111"/>
    <x v="8"/>
    <x v="2"/>
  </r>
  <r>
    <x v="11"/>
    <x v="59"/>
    <n v="0.5780346820809249"/>
    <x v="8"/>
    <x v="2"/>
  </r>
  <r>
    <x v="11"/>
    <x v="63"/>
    <n v="0"/>
    <x v="8"/>
    <x v="2"/>
  </r>
  <r>
    <x v="11"/>
    <x v="64"/>
    <n v="2.8901734104046244"/>
    <x v="8"/>
    <x v="2"/>
  </r>
  <r>
    <x v="11"/>
    <x v="65"/>
    <n v="0"/>
    <x v="8"/>
    <x v="2"/>
  </r>
  <r>
    <x v="11"/>
    <x v="66"/>
    <n v="0"/>
    <x v="8"/>
    <x v="2"/>
  </r>
  <r>
    <x v="11"/>
    <x v="4"/>
    <n v="2.3121387283236996"/>
    <x v="8"/>
    <x v="2"/>
  </r>
  <r>
    <x v="12"/>
    <x v="67"/>
    <n v="0"/>
    <x v="8"/>
    <x v="2"/>
  </r>
  <r>
    <x v="12"/>
    <x v="68"/>
    <n v="5.202312138728324"/>
    <x v="8"/>
    <x v="2"/>
  </r>
  <r>
    <x v="12"/>
    <x v="69"/>
    <n v="10.982658959537572"/>
    <x v="8"/>
    <x v="2"/>
  </r>
  <r>
    <x v="12"/>
    <x v="70"/>
    <n v="3.4682080924855492"/>
    <x v="8"/>
    <x v="2"/>
  </r>
  <r>
    <x v="12"/>
    <x v="71"/>
    <n v="1.7341040462427746"/>
    <x v="8"/>
    <x v="2"/>
  </r>
  <r>
    <x v="12"/>
    <x v="72"/>
    <n v="9.2485549132947984"/>
    <x v="8"/>
    <x v="2"/>
  </r>
  <r>
    <x v="12"/>
    <x v="73"/>
    <n v="2.8901734104046244"/>
    <x v="8"/>
    <x v="2"/>
  </r>
  <r>
    <x v="12"/>
    <x v="74"/>
    <n v="3.4682080924855492"/>
    <x v="8"/>
    <x v="2"/>
  </r>
  <r>
    <x v="12"/>
    <x v="75"/>
    <n v="7.5144508670520231"/>
    <x v="8"/>
    <x v="2"/>
  </r>
  <r>
    <x v="12"/>
    <x v="76"/>
    <n v="49.710982658959537"/>
    <x v="8"/>
    <x v="2"/>
  </r>
  <r>
    <x v="12"/>
    <x v="59"/>
    <n v="0.5780346820809249"/>
    <x v="8"/>
    <x v="2"/>
  </r>
  <r>
    <x v="12"/>
    <x v="63"/>
    <n v="0"/>
    <x v="8"/>
    <x v="2"/>
  </r>
  <r>
    <x v="12"/>
    <x v="64"/>
    <n v="2.8901734104046244"/>
    <x v="8"/>
    <x v="2"/>
  </r>
  <r>
    <x v="12"/>
    <x v="65"/>
    <n v="0"/>
    <x v="8"/>
    <x v="2"/>
  </r>
  <r>
    <x v="12"/>
    <x v="66"/>
    <n v="0"/>
    <x v="8"/>
    <x v="2"/>
  </r>
  <r>
    <x v="12"/>
    <x v="4"/>
    <n v="2.3121387283236996"/>
    <x v="8"/>
    <x v="2"/>
  </r>
  <r>
    <x v="13"/>
    <x v="77"/>
    <n v="0"/>
    <x v="8"/>
    <x v="2"/>
  </r>
  <r>
    <x v="13"/>
    <x v="78"/>
    <n v="0"/>
    <x v="8"/>
    <x v="2"/>
  </r>
  <r>
    <x v="13"/>
    <x v="79"/>
    <n v="0"/>
    <x v="8"/>
    <x v="2"/>
  </r>
  <r>
    <x v="13"/>
    <x v="80"/>
    <n v="0"/>
    <x v="8"/>
    <x v="2"/>
  </r>
  <r>
    <x v="13"/>
    <x v="76"/>
    <n v="100"/>
    <x v="8"/>
    <x v="2"/>
  </r>
  <r>
    <x v="14"/>
    <x v="77"/>
    <n v="0"/>
    <x v="8"/>
    <x v="2"/>
  </r>
  <r>
    <x v="14"/>
    <x v="78"/>
    <n v="0"/>
    <x v="8"/>
    <x v="2"/>
  </r>
  <r>
    <x v="14"/>
    <x v="79"/>
    <n v="0"/>
    <x v="8"/>
    <x v="2"/>
  </r>
  <r>
    <x v="14"/>
    <x v="80"/>
    <n v="0"/>
    <x v="8"/>
    <x v="2"/>
  </r>
  <r>
    <x v="14"/>
    <x v="76"/>
    <n v="20"/>
    <x v="8"/>
    <x v="2"/>
  </r>
  <r>
    <x v="14"/>
    <x v="61"/>
    <n v="80"/>
    <x v="8"/>
    <x v="2"/>
  </r>
  <r>
    <x v="14"/>
    <x v="66"/>
    <n v="0"/>
    <x v="8"/>
    <x v="2"/>
  </r>
  <r>
    <x v="10"/>
    <x v="56"/>
    <n v="46.408839779005525"/>
    <x v="9"/>
    <x v="2"/>
  </r>
  <r>
    <x v="10"/>
    <x v="57"/>
    <n v="14.917127071823204"/>
    <x v="9"/>
    <x v="2"/>
  </r>
  <r>
    <x v="10"/>
    <x v="58"/>
    <n v="30.939226519337016"/>
    <x v="9"/>
    <x v="2"/>
  </r>
  <r>
    <x v="10"/>
    <x v="59"/>
    <n v="1.1049723756906078"/>
    <x v="9"/>
    <x v="2"/>
  </r>
  <r>
    <x v="10"/>
    <x v="60"/>
    <n v="1.6574585635359116"/>
    <x v="9"/>
    <x v="2"/>
  </r>
  <r>
    <x v="10"/>
    <x v="61"/>
    <n v="4.972375690607735"/>
    <x v="9"/>
    <x v="2"/>
  </r>
  <r>
    <x v="10"/>
    <x v="62"/>
    <n v="0"/>
    <x v="9"/>
    <x v="2"/>
  </r>
  <r>
    <x v="11"/>
    <x v="56"/>
    <n v="46.408839779005525"/>
    <x v="9"/>
    <x v="2"/>
  </r>
  <r>
    <x v="11"/>
    <x v="57"/>
    <n v="14.917127071823204"/>
    <x v="9"/>
    <x v="2"/>
  </r>
  <r>
    <x v="11"/>
    <x v="58"/>
    <n v="30.939226519337016"/>
    <x v="9"/>
    <x v="2"/>
  </r>
  <r>
    <x v="11"/>
    <x v="59"/>
    <n v="1.1049723756906078"/>
    <x v="9"/>
    <x v="2"/>
  </r>
  <r>
    <x v="11"/>
    <x v="63"/>
    <n v="1.6574585635359116"/>
    <x v="9"/>
    <x v="2"/>
  </r>
  <r>
    <x v="11"/>
    <x v="64"/>
    <n v="4.972375690607735"/>
    <x v="9"/>
    <x v="2"/>
  </r>
  <r>
    <x v="11"/>
    <x v="65"/>
    <n v="0"/>
    <x v="9"/>
    <x v="2"/>
  </r>
  <r>
    <x v="11"/>
    <x v="66"/>
    <n v="0"/>
    <x v="9"/>
    <x v="2"/>
  </r>
  <r>
    <x v="11"/>
    <x v="4"/>
    <n v="0"/>
    <x v="9"/>
    <x v="2"/>
  </r>
  <r>
    <x v="12"/>
    <x v="67"/>
    <n v="0"/>
    <x v="9"/>
    <x v="2"/>
  </r>
  <r>
    <x v="12"/>
    <x v="68"/>
    <n v="2.7624309392265194"/>
    <x v="9"/>
    <x v="2"/>
  </r>
  <r>
    <x v="12"/>
    <x v="69"/>
    <n v="39.226519337016576"/>
    <x v="9"/>
    <x v="2"/>
  </r>
  <r>
    <x v="12"/>
    <x v="70"/>
    <n v="4.4198895027624312"/>
    <x v="9"/>
    <x v="2"/>
  </r>
  <r>
    <x v="12"/>
    <x v="71"/>
    <n v="0"/>
    <x v="9"/>
    <x v="2"/>
  </r>
  <r>
    <x v="12"/>
    <x v="72"/>
    <n v="10.497237569060774"/>
    <x v="9"/>
    <x v="2"/>
  </r>
  <r>
    <x v="12"/>
    <x v="73"/>
    <n v="4.4198895027624312"/>
    <x v="9"/>
    <x v="2"/>
  </r>
  <r>
    <x v="12"/>
    <x v="74"/>
    <n v="0"/>
    <x v="9"/>
    <x v="2"/>
  </r>
  <r>
    <x v="12"/>
    <x v="75"/>
    <n v="8.2872928176795586"/>
    <x v="9"/>
    <x v="2"/>
  </r>
  <r>
    <x v="12"/>
    <x v="76"/>
    <n v="22.651933701657459"/>
    <x v="9"/>
    <x v="2"/>
  </r>
  <r>
    <x v="12"/>
    <x v="59"/>
    <n v="1.1049723756906078"/>
    <x v="9"/>
    <x v="2"/>
  </r>
  <r>
    <x v="12"/>
    <x v="63"/>
    <n v="1.6574585635359116"/>
    <x v="9"/>
    <x v="2"/>
  </r>
  <r>
    <x v="12"/>
    <x v="64"/>
    <n v="4.972375690607735"/>
    <x v="9"/>
    <x v="2"/>
  </r>
  <r>
    <x v="12"/>
    <x v="65"/>
    <n v="0"/>
    <x v="9"/>
    <x v="2"/>
  </r>
  <r>
    <x v="12"/>
    <x v="66"/>
    <n v="0"/>
    <x v="9"/>
    <x v="2"/>
  </r>
  <r>
    <x v="12"/>
    <x v="4"/>
    <n v="0"/>
    <x v="9"/>
    <x v="2"/>
  </r>
  <r>
    <x v="13"/>
    <x v="77"/>
    <n v="50"/>
    <x v="9"/>
    <x v="2"/>
  </r>
  <r>
    <x v="13"/>
    <x v="78"/>
    <n v="0"/>
    <x v="9"/>
    <x v="2"/>
  </r>
  <r>
    <x v="13"/>
    <x v="79"/>
    <n v="0"/>
    <x v="9"/>
    <x v="2"/>
  </r>
  <r>
    <x v="13"/>
    <x v="80"/>
    <n v="0"/>
    <x v="9"/>
    <x v="2"/>
  </r>
  <r>
    <x v="13"/>
    <x v="76"/>
    <n v="50"/>
    <x v="9"/>
    <x v="2"/>
  </r>
  <r>
    <x v="14"/>
    <x v="77"/>
    <n v="0"/>
    <x v="9"/>
    <x v="2"/>
  </r>
  <r>
    <x v="14"/>
    <x v="78"/>
    <n v="0"/>
    <x v="9"/>
    <x v="2"/>
  </r>
  <r>
    <x v="14"/>
    <x v="79"/>
    <n v="0"/>
    <x v="9"/>
    <x v="2"/>
  </r>
  <r>
    <x v="14"/>
    <x v="80"/>
    <n v="22.222222222222221"/>
    <x v="9"/>
    <x v="2"/>
  </r>
  <r>
    <x v="14"/>
    <x v="76"/>
    <n v="11.111111111111111"/>
    <x v="9"/>
    <x v="2"/>
  </r>
  <r>
    <x v="14"/>
    <x v="61"/>
    <n v="66.666666666666671"/>
    <x v="9"/>
    <x v="2"/>
  </r>
  <r>
    <x v="14"/>
    <x v="66"/>
    <n v="0"/>
    <x v="9"/>
    <x v="2"/>
  </r>
  <r>
    <x v="10"/>
    <x v="56"/>
    <n v="52.348993288590606"/>
    <x v="10"/>
    <x v="2"/>
  </r>
  <r>
    <x v="10"/>
    <x v="57"/>
    <n v="9.3959731543624159"/>
    <x v="10"/>
    <x v="2"/>
  </r>
  <r>
    <x v="10"/>
    <x v="58"/>
    <n v="16.107382550335572"/>
    <x v="10"/>
    <x v="2"/>
  </r>
  <r>
    <x v="10"/>
    <x v="59"/>
    <n v="13.422818791946309"/>
    <x v="10"/>
    <x v="2"/>
  </r>
  <r>
    <x v="10"/>
    <x v="60"/>
    <n v="2.0134228187919465"/>
    <x v="10"/>
    <x v="2"/>
  </r>
  <r>
    <x v="10"/>
    <x v="61"/>
    <n v="6.7114093959731544"/>
    <x v="10"/>
    <x v="2"/>
  </r>
  <r>
    <x v="10"/>
    <x v="62"/>
    <n v="0"/>
    <x v="10"/>
    <x v="2"/>
  </r>
  <r>
    <x v="11"/>
    <x v="56"/>
    <n v="52.348993288590606"/>
    <x v="10"/>
    <x v="2"/>
  </r>
  <r>
    <x v="11"/>
    <x v="57"/>
    <n v="8.724832214765101"/>
    <x v="10"/>
    <x v="2"/>
  </r>
  <r>
    <x v="11"/>
    <x v="58"/>
    <n v="15.436241610738255"/>
    <x v="10"/>
    <x v="2"/>
  </r>
  <r>
    <x v="11"/>
    <x v="59"/>
    <n v="12.751677852348994"/>
    <x v="10"/>
    <x v="2"/>
  </r>
  <r>
    <x v="11"/>
    <x v="63"/>
    <n v="2.0134228187919465"/>
    <x v="10"/>
    <x v="2"/>
  </r>
  <r>
    <x v="11"/>
    <x v="64"/>
    <n v="6.7114093959731544"/>
    <x v="10"/>
    <x v="2"/>
  </r>
  <r>
    <x v="11"/>
    <x v="65"/>
    <n v="0"/>
    <x v="10"/>
    <x v="2"/>
  </r>
  <r>
    <x v="11"/>
    <x v="66"/>
    <n v="0"/>
    <x v="10"/>
    <x v="2"/>
  </r>
  <r>
    <x v="11"/>
    <x v="4"/>
    <n v="2.0134228187919465"/>
    <x v="10"/>
    <x v="2"/>
  </r>
  <r>
    <x v="12"/>
    <x v="67"/>
    <n v="0.67114093959731547"/>
    <x v="10"/>
    <x v="2"/>
  </r>
  <r>
    <x v="12"/>
    <x v="68"/>
    <n v="4.026845637583893"/>
    <x v="10"/>
    <x v="2"/>
  </r>
  <r>
    <x v="12"/>
    <x v="69"/>
    <n v="41.61073825503356"/>
    <x v="10"/>
    <x v="2"/>
  </r>
  <r>
    <x v="12"/>
    <x v="70"/>
    <n v="6.0402684563758386"/>
    <x v="10"/>
    <x v="2"/>
  </r>
  <r>
    <x v="12"/>
    <x v="71"/>
    <n v="0"/>
    <x v="10"/>
    <x v="2"/>
  </r>
  <r>
    <x v="12"/>
    <x v="72"/>
    <n v="6.0402684563758386"/>
    <x v="10"/>
    <x v="2"/>
  </r>
  <r>
    <x v="12"/>
    <x v="73"/>
    <n v="2.6845637583892619"/>
    <x v="10"/>
    <x v="2"/>
  </r>
  <r>
    <x v="12"/>
    <x v="74"/>
    <n v="2.6845637583892619"/>
    <x v="10"/>
    <x v="2"/>
  </r>
  <r>
    <x v="12"/>
    <x v="75"/>
    <n v="2.0134228187919465"/>
    <x v="10"/>
    <x v="2"/>
  </r>
  <r>
    <x v="12"/>
    <x v="76"/>
    <n v="10.738255033557047"/>
    <x v="10"/>
    <x v="2"/>
  </r>
  <r>
    <x v="12"/>
    <x v="59"/>
    <n v="12.751677852348994"/>
    <x v="10"/>
    <x v="2"/>
  </r>
  <r>
    <x v="12"/>
    <x v="63"/>
    <n v="2.0134228187919465"/>
    <x v="10"/>
    <x v="2"/>
  </r>
  <r>
    <x v="12"/>
    <x v="64"/>
    <n v="6.7114093959731544"/>
    <x v="10"/>
    <x v="2"/>
  </r>
  <r>
    <x v="12"/>
    <x v="65"/>
    <n v="0"/>
    <x v="10"/>
    <x v="2"/>
  </r>
  <r>
    <x v="12"/>
    <x v="66"/>
    <n v="0"/>
    <x v="10"/>
    <x v="2"/>
  </r>
  <r>
    <x v="12"/>
    <x v="4"/>
    <n v="2.0134228187919465"/>
    <x v="10"/>
    <x v="2"/>
  </r>
  <r>
    <x v="13"/>
    <x v="77"/>
    <n v="5.2631578947368425"/>
    <x v="10"/>
    <x v="2"/>
  </r>
  <r>
    <x v="13"/>
    <x v="78"/>
    <n v="0"/>
    <x v="10"/>
    <x v="2"/>
  </r>
  <r>
    <x v="13"/>
    <x v="79"/>
    <n v="5.2631578947368425"/>
    <x v="10"/>
    <x v="2"/>
  </r>
  <r>
    <x v="13"/>
    <x v="80"/>
    <n v="47.368421052631582"/>
    <x v="10"/>
    <x v="2"/>
  </r>
  <r>
    <x v="13"/>
    <x v="76"/>
    <n v="42.10526315789474"/>
    <x v="10"/>
    <x v="2"/>
  </r>
  <r>
    <x v="14"/>
    <x v="77"/>
    <n v="0"/>
    <x v="10"/>
    <x v="2"/>
  </r>
  <r>
    <x v="14"/>
    <x v="78"/>
    <n v="0"/>
    <x v="10"/>
    <x v="2"/>
  </r>
  <r>
    <x v="14"/>
    <x v="79"/>
    <n v="10"/>
    <x v="10"/>
    <x v="2"/>
  </r>
  <r>
    <x v="14"/>
    <x v="80"/>
    <n v="0"/>
    <x v="10"/>
    <x v="2"/>
  </r>
  <r>
    <x v="14"/>
    <x v="76"/>
    <n v="10"/>
    <x v="10"/>
    <x v="2"/>
  </r>
  <r>
    <x v="14"/>
    <x v="61"/>
    <n v="80"/>
    <x v="10"/>
    <x v="2"/>
  </r>
  <r>
    <x v="14"/>
    <x v="66"/>
    <n v="0"/>
    <x v="10"/>
    <x v="2"/>
  </r>
  <r>
    <x v="10"/>
    <x v="56"/>
    <n v="75.167785234899327"/>
    <x v="11"/>
    <x v="2"/>
  </r>
  <r>
    <x v="10"/>
    <x v="57"/>
    <n v="6.0402684563758386"/>
    <x v="11"/>
    <x v="2"/>
  </r>
  <r>
    <x v="10"/>
    <x v="58"/>
    <n v="4.6979865771812079"/>
    <x v="11"/>
    <x v="2"/>
  </r>
  <r>
    <x v="10"/>
    <x v="59"/>
    <n v="2.6845637583892619"/>
    <x v="11"/>
    <x v="2"/>
  </r>
  <r>
    <x v="10"/>
    <x v="60"/>
    <n v="0"/>
    <x v="11"/>
    <x v="2"/>
  </r>
  <r>
    <x v="10"/>
    <x v="61"/>
    <n v="11.409395973154362"/>
    <x v="11"/>
    <x v="2"/>
  </r>
  <r>
    <x v="10"/>
    <x v="62"/>
    <n v="0"/>
    <x v="11"/>
    <x v="2"/>
  </r>
  <r>
    <x v="11"/>
    <x v="56"/>
    <n v="74.496644295302019"/>
    <x v="11"/>
    <x v="2"/>
  </r>
  <r>
    <x v="11"/>
    <x v="57"/>
    <n v="6.0402684563758386"/>
    <x v="11"/>
    <x v="2"/>
  </r>
  <r>
    <x v="11"/>
    <x v="58"/>
    <n v="4.6979865771812079"/>
    <x v="11"/>
    <x v="2"/>
  </r>
  <r>
    <x v="11"/>
    <x v="59"/>
    <n v="2.0134228187919465"/>
    <x v="11"/>
    <x v="2"/>
  </r>
  <r>
    <x v="11"/>
    <x v="63"/>
    <n v="0"/>
    <x v="11"/>
    <x v="2"/>
  </r>
  <r>
    <x v="11"/>
    <x v="64"/>
    <n v="11.409395973154362"/>
    <x v="11"/>
    <x v="2"/>
  </r>
  <r>
    <x v="11"/>
    <x v="65"/>
    <n v="0"/>
    <x v="11"/>
    <x v="2"/>
  </r>
  <r>
    <x v="11"/>
    <x v="66"/>
    <n v="0"/>
    <x v="11"/>
    <x v="2"/>
  </r>
  <r>
    <x v="11"/>
    <x v="4"/>
    <n v="1.3422818791946309"/>
    <x v="11"/>
    <x v="2"/>
  </r>
  <r>
    <x v="12"/>
    <x v="67"/>
    <n v="0"/>
    <x v="11"/>
    <x v="2"/>
  </r>
  <r>
    <x v="12"/>
    <x v="68"/>
    <n v="2.6845637583892619"/>
    <x v="11"/>
    <x v="2"/>
  </r>
  <r>
    <x v="12"/>
    <x v="69"/>
    <n v="61.073825503355707"/>
    <x v="11"/>
    <x v="2"/>
  </r>
  <r>
    <x v="12"/>
    <x v="70"/>
    <n v="10.738255033557047"/>
    <x v="11"/>
    <x v="2"/>
  </r>
  <r>
    <x v="12"/>
    <x v="71"/>
    <n v="0"/>
    <x v="11"/>
    <x v="2"/>
  </r>
  <r>
    <x v="12"/>
    <x v="72"/>
    <n v="2.6845637583892619"/>
    <x v="11"/>
    <x v="2"/>
  </r>
  <r>
    <x v="12"/>
    <x v="73"/>
    <n v="3.3557046979865772"/>
    <x v="11"/>
    <x v="2"/>
  </r>
  <r>
    <x v="12"/>
    <x v="74"/>
    <n v="2.0134228187919465"/>
    <x v="11"/>
    <x v="2"/>
  </r>
  <r>
    <x v="12"/>
    <x v="75"/>
    <n v="0.67114093959731547"/>
    <x v="11"/>
    <x v="2"/>
  </r>
  <r>
    <x v="12"/>
    <x v="76"/>
    <n v="2.0134228187919465"/>
    <x v="11"/>
    <x v="2"/>
  </r>
  <r>
    <x v="12"/>
    <x v="59"/>
    <n v="2.0134228187919465"/>
    <x v="11"/>
    <x v="2"/>
  </r>
  <r>
    <x v="12"/>
    <x v="63"/>
    <n v="0"/>
    <x v="11"/>
    <x v="2"/>
  </r>
  <r>
    <x v="12"/>
    <x v="64"/>
    <n v="11.409395973154362"/>
    <x v="11"/>
    <x v="2"/>
  </r>
  <r>
    <x v="12"/>
    <x v="65"/>
    <n v="0"/>
    <x v="11"/>
    <x v="2"/>
  </r>
  <r>
    <x v="12"/>
    <x v="66"/>
    <n v="0"/>
    <x v="11"/>
    <x v="2"/>
  </r>
  <r>
    <x v="12"/>
    <x v="4"/>
    <n v="1.3422818791946309"/>
    <x v="11"/>
    <x v="2"/>
  </r>
  <r>
    <x v="13"/>
    <x v="77"/>
    <n v="0"/>
    <x v="11"/>
    <x v="2"/>
  </r>
  <r>
    <x v="13"/>
    <x v="78"/>
    <n v="0"/>
    <x v="11"/>
    <x v="2"/>
  </r>
  <r>
    <x v="13"/>
    <x v="79"/>
    <n v="0"/>
    <x v="11"/>
    <x v="2"/>
  </r>
  <r>
    <x v="13"/>
    <x v="80"/>
    <n v="33.333333333333336"/>
    <x v="11"/>
    <x v="2"/>
  </r>
  <r>
    <x v="13"/>
    <x v="76"/>
    <n v="66.666666666666671"/>
    <x v="11"/>
    <x v="2"/>
  </r>
  <r>
    <x v="14"/>
    <x v="77"/>
    <n v="0"/>
    <x v="11"/>
    <x v="2"/>
  </r>
  <r>
    <x v="14"/>
    <x v="78"/>
    <n v="5.882352941176471"/>
    <x v="11"/>
    <x v="2"/>
  </r>
  <r>
    <x v="14"/>
    <x v="79"/>
    <n v="0"/>
    <x v="11"/>
    <x v="2"/>
  </r>
  <r>
    <x v="14"/>
    <x v="80"/>
    <n v="5.882352941176471"/>
    <x v="11"/>
    <x v="2"/>
  </r>
  <r>
    <x v="14"/>
    <x v="76"/>
    <n v="17.647058823529413"/>
    <x v="11"/>
    <x v="2"/>
  </r>
  <r>
    <x v="14"/>
    <x v="61"/>
    <n v="70.588235294117652"/>
    <x v="11"/>
    <x v="2"/>
  </r>
  <r>
    <x v="14"/>
    <x v="66"/>
    <n v="0"/>
    <x v="11"/>
    <x v="2"/>
  </r>
  <r>
    <x v="10"/>
    <x v="56"/>
    <n v="61.016949152542374"/>
    <x v="12"/>
    <x v="2"/>
  </r>
  <r>
    <x v="10"/>
    <x v="57"/>
    <n v="12.711864406779661"/>
    <x v="12"/>
    <x v="2"/>
  </r>
  <r>
    <x v="10"/>
    <x v="58"/>
    <n v="3.3898305084745761"/>
    <x v="12"/>
    <x v="2"/>
  </r>
  <r>
    <x v="10"/>
    <x v="59"/>
    <n v="5.0847457627118642"/>
    <x v="12"/>
    <x v="2"/>
  </r>
  <r>
    <x v="10"/>
    <x v="60"/>
    <n v="0"/>
    <x v="12"/>
    <x v="2"/>
  </r>
  <r>
    <x v="10"/>
    <x v="61"/>
    <n v="17.796610169491526"/>
    <x v="12"/>
    <x v="2"/>
  </r>
  <r>
    <x v="10"/>
    <x v="62"/>
    <n v="0"/>
    <x v="12"/>
    <x v="2"/>
  </r>
  <r>
    <x v="11"/>
    <x v="56"/>
    <n v="61.016949152542374"/>
    <x v="12"/>
    <x v="2"/>
  </r>
  <r>
    <x v="11"/>
    <x v="57"/>
    <n v="12.711864406779661"/>
    <x v="12"/>
    <x v="2"/>
  </r>
  <r>
    <x v="11"/>
    <x v="58"/>
    <n v="3.3898305084745761"/>
    <x v="12"/>
    <x v="2"/>
  </r>
  <r>
    <x v="11"/>
    <x v="59"/>
    <n v="4.2372881355932206"/>
    <x v="12"/>
    <x v="2"/>
  </r>
  <r>
    <x v="11"/>
    <x v="63"/>
    <n v="0"/>
    <x v="12"/>
    <x v="2"/>
  </r>
  <r>
    <x v="11"/>
    <x v="64"/>
    <n v="17.796610169491526"/>
    <x v="12"/>
    <x v="2"/>
  </r>
  <r>
    <x v="11"/>
    <x v="65"/>
    <n v="0"/>
    <x v="12"/>
    <x v="2"/>
  </r>
  <r>
    <x v="11"/>
    <x v="66"/>
    <n v="0"/>
    <x v="12"/>
    <x v="2"/>
  </r>
  <r>
    <x v="11"/>
    <x v="4"/>
    <n v="0.84745762711864403"/>
    <x v="12"/>
    <x v="2"/>
  </r>
  <r>
    <x v="12"/>
    <x v="67"/>
    <n v="0"/>
    <x v="12"/>
    <x v="2"/>
  </r>
  <r>
    <x v="12"/>
    <x v="68"/>
    <n v="4.2372881355932206"/>
    <x v="12"/>
    <x v="2"/>
  </r>
  <r>
    <x v="12"/>
    <x v="69"/>
    <n v="49.152542372881356"/>
    <x v="12"/>
    <x v="2"/>
  </r>
  <r>
    <x v="12"/>
    <x v="70"/>
    <n v="7.6271186440677967"/>
    <x v="12"/>
    <x v="2"/>
  </r>
  <r>
    <x v="12"/>
    <x v="71"/>
    <n v="1.6949152542372881"/>
    <x v="12"/>
    <x v="2"/>
  </r>
  <r>
    <x v="12"/>
    <x v="72"/>
    <n v="8.4745762711864412"/>
    <x v="12"/>
    <x v="2"/>
  </r>
  <r>
    <x v="12"/>
    <x v="73"/>
    <n v="2.5423728813559321"/>
    <x v="12"/>
    <x v="2"/>
  </r>
  <r>
    <x v="12"/>
    <x v="74"/>
    <n v="0"/>
    <x v="12"/>
    <x v="2"/>
  </r>
  <r>
    <x v="12"/>
    <x v="75"/>
    <n v="2.5423728813559321"/>
    <x v="12"/>
    <x v="2"/>
  </r>
  <r>
    <x v="12"/>
    <x v="76"/>
    <n v="0.84745762711864403"/>
    <x v="12"/>
    <x v="2"/>
  </r>
  <r>
    <x v="12"/>
    <x v="59"/>
    <n v="4.2372881355932206"/>
    <x v="12"/>
    <x v="2"/>
  </r>
  <r>
    <x v="12"/>
    <x v="63"/>
    <n v="0"/>
    <x v="12"/>
    <x v="2"/>
  </r>
  <r>
    <x v="12"/>
    <x v="64"/>
    <n v="17.796610169491526"/>
    <x v="12"/>
    <x v="2"/>
  </r>
  <r>
    <x v="12"/>
    <x v="65"/>
    <n v="0"/>
    <x v="12"/>
    <x v="2"/>
  </r>
  <r>
    <x v="12"/>
    <x v="66"/>
    <n v="0"/>
    <x v="12"/>
    <x v="2"/>
  </r>
  <r>
    <x v="12"/>
    <x v="4"/>
    <n v="0.84745762711864403"/>
    <x v="12"/>
    <x v="2"/>
  </r>
  <r>
    <x v="13"/>
    <x v="77"/>
    <n v="0"/>
    <x v="12"/>
    <x v="2"/>
  </r>
  <r>
    <x v="13"/>
    <x v="78"/>
    <n v="0"/>
    <x v="12"/>
    <x v="2"/>
  </r>
  <r>
    <x v="13"/>
    <x v="79"/>
    <n v="0"/>
    <x v="12"/>
    <x v="2"/>
  </r>
  <r>
    <x v="13"/>
    <x v="80"/>
    <n v="20"/>
    <x v="12"/>
    <x v="2"/>
  </r>
  <r>
    <x v="13"/>
    <x v="76"/>
    <n v="80"/>
    <x v="12"/>
    <x v="2"/>
  </r>
  <r>
    <x v="14"/>
    <x v="77"/>
    <n v="0"/>
    <x v="12"/>
    <x v="2"/>
  </r>
  <r>
    <x v="14"/>
    <x v="78"/>
    <n v="0"/>
    <x v="12"/>
    <x v="2"/>
  </r>
  <r>
    <x v="14"/>
    <x v="79"/>
    <n v="0"/>
    <x v="12"/>
    <x v="2"/>
  </r>
  <r>
    <x v="14"/>
    <x v="80"/>
    <n v="19.047619047619047"/>
    <x v="12"/>
    <x v="2"/>
  </r>
  <r>
    <x v="14"/>
    <x v="76"/>
    <n v="14.285714285714286"/>
    <x v="12"/>
    <x v="2"/>
  </r>
  <r>
    <x v="14"/>
    <x v="61"/>
    <n v="66.666666666666671"/>
    <x v="12"/>
    <x v="2"/>
  </r>
  <r>
    <x v="14"/>
    <x v="66"/>
    <n v="0"/>
    <x v="12"/>
    <x v="2"/>
  </r>
  <r>
    <x v="10"/>
    <x v="56"/>
    <n v="67.532467532467535"/>
    <x v="13"/>
    <x v="2"/>
  </r>
  <r>
    <x v="10"/>
    <x v="57"/>
    <n v="9.0909090909090917"/>
    <x v="13"/>
    <x v="2"/>
  </r>
  <r>
    <x v="10"/>
    <x v="58"/>
    <n v="11.688311688311689"/>
    <x v="13"/>
    <x v="2"/>
  </r>
  <r>
    <x v="10"/>
    <x v="59"/>
    <n v="3.8961038961038961"/>
    <x v="13"/>
    <x v="2"/>
  </r>
  <r>
    <x v="10"/>
    <x v="60"/>
    <n v="1.2987012987012987"/>
    <x v="13"/>
    <x v="2"/>
  </r>
  <r>
    <x v="10"/>
    <x v="61"/>
    <n v="6.4935064935064934"/>
    <x v="13"/>
    <x v="2"/>
  </r>
  <r>
    <x v="10"/>
    <x v="62"/>
    <n v="0"/>
    <x v="13"/>
    <x v="2"/>
  </r>
  <r>
    <x v="11"/>
    <x v="56"/>
    <n v="66.233766233766232"/>
    <x v="13"/>
    <x v="2"/>
  </r>
  <r>
    <x v="11"/>
    <x v="57"/>
    <n v="9.0909090909090917"/>
    <x v="13"/>
    <x v="2"/>
  </r>
  <r>
    <x v="11"/>
    <x v="58"/>
    <n v="11.688311688311689"/>
    <x v="13"/>
    <x v="2"/>
  </r>
  <r>
    <x v="11"/>
    <x v="59"/>
    <n v="2.5974025974025974"/>
    <x v="13"/>
    <x v="2"/>
  </r>
  <r>
    <x v="11"/>
    <x v="63"/>
    <n v="1.2987012987012987"/>
    <x v="13"/>
    <x v="2"/>
  </r>
  <r>
    <x v="11"/>
    <x v="64"/>
    <n v="6.4935064935064934"/>
    <x v="13"/>
    <x v="2"/>
  </r>
  <r>
    <x v="11"/>
    <x v="65"/>
    <n v="0"/>
    <x v="13"/>
    <x v="2"/>
  </r>
  <r>
    <x v="11"/>
    <x v="66"/>
    <n v="0"/>
    <x v="13"/>
    <x v="2"/>
  </r>
  <r>
    <x v="11"/>
    <x v="4"/>
    <n v="2.5974025974025974"/>
    <x v="13"/>
    <x v="2"/>
  </r>
  <r>
    <x v="12"/>
    <x v="67"/>
    <n v="0"/>
    <x v="13"/>
    <x v="2"/>
  </r>
  <r>
    <x v="12"/>
    <x v="68"/>
    <n v="12.987012987012987"/>
    <x v="13"/>
    <x v="2"/>
  </r>
  <r>
    <x v="12"/>
    <x v="69"/>
    <n v="42.857142857142854"/>
    <x v="13"/>
    <x v="2"/>
  </r>
  <r>
    <x v="12"/>
    <x v="70"/>
    <n v="10.38961038961039"/>
    <x v="13"/>
    <x v="2"/>
  </r>
  <r>
    <x v="12"/>
    <x v="71"/>
    <n v="0"/>
    <x v="13"/>
    <x v="2"/>
  </r>
  <r>
    <x v="12"/>
    <x v="72"/>
    <n v="6.4935064935064934"/>
    <x v="13"/>
    <x v="2"/>
  </r>
  <r>
    <x v="12"/>
    <x v="73"/>
    <n v="2.5974025974025974"/>
    <x v="13"/>
    <x v="2"/>
  </r>
  <r>
    <x v="12"/>
    <x v="74"/>
    <n v="0"/>
    <x v="13"/>
    <x v="2"/>
  </r>
  <r>
    <x v="12"/>
    <x v="75"/>
    <n v="1.2987012987012987"/>
    <x v="13"/>
    <x v="2"/>
  </r>
  <r>
    <x v="12"/>
    <x v="76"/>
    <n v="10.38961038961039"/>
    <x v="13"/>
    <x v="2"/>
  </r>
  <r>
    <x v="12"/>
    <x v="59"/>
    <n v="2.5974025974025974"/>
    <x v="13"/>
    <x v="2"/>
  </r>
  <r>
    <x v="12"/>
    <x v="63"/>
    <n v="1.2987012987012987"/>
    <x v="13"/>
    <x v="2"/>
  </r>
  <r>
    <x v="12"/>
    <x v="64"/>
    <n v="6.4935064935064934"/>
    <x v="13"/>
    <x v="2"/>
  </r>
  <r>
    <x v="12"/>
    <x v="65"/>
    <n v="0"/>
    <x v="13"/>
    <x v="2"/>
  </r>
  <r>
    <x v="12"/>
    <x v="66"/>
    <n v="0"/>
    <x v="13"/>
    <x v="2"/>
  </r>
  <r>
    <x v="12"/>
    <x v="4"/>
    <n v="2.5974025974025974"/>
    <x v="13"/>
    <x v="2"/>
  </r>
  <r>
    <x v="13"/>
    <x v="77"/>
    <n v="0"/>
    <x v="13"/>
    <x v="2"/>
  </r>
  <r>
    <x v="13"/>
    <x v="78"/>
    <n v="0"/>
    <x v="13"/>
    <x v="2"/>
  </r>
  <r>
    <x v="13"/>
    <x v="79"/>
    <n v="0"/>
    <x v="13"/>
    <x v="2"/>
  </r>
  <r>
    <x v="13"/>
    <x v="80"/>
    <n v="0"/>
    <x v="13"/>
    <x v="2"/>
  </r>
  <r>
    <x v="13"/>
    <x v="76"/>
    <n v="100"/>
    <x v="13"/>
    <x v="2"/>
  </r>
  <r>
    <x v="14"/>
    <x v="77"/>
    <n v="0"/>
    <x v="13"/>
    <x v="2"/>
  </r>
  <r>
    <x v="14"/>
    <x v="78"/>
    <n v="0"/>
    <x v="13"/>
    <x v="2"/>
  </r>
  <r>
    <x v="14"/>
    <x v="79"/>
    <n v="0"/>
    <x v="13"/>
    <x v="2"/>
  </r>
  <r>
    <x v="14"/>
    <x v="80"/>
    <n v="20"/>
    <x v="13"/>
    <x v="2"/>
  </r>
  <r>
    <x v="14"/>
    <x v="76"/>
    <n v="40"/>
    <x v="13"/>
    <x v="2"/>
  </r>
  <r>
    <x v="14"/>
    <x v="61"/>
    <n v="40"/>
    <x v="13"/>
    <x v="2"/>
  </r>
  <r>
    <x v="14"/>
    <x v="66"/>
    <n v="0"/>
    <x v="13"/>
    <x v="2"/>
  </r>
  <r>
    <x v="10"/>
    <x v="56"/>
    <n v="34.523809523809526"/>
    <x v="14"/>
    <x v="2"/>
  </r>
  <r>
    <x v="10"/>
    <x v="57"/>
    <n v="8.3333333333333339"/>
    <x v="14"/>
    <x v="2"/>
  </r>
  <r>
    <x v="10"/>
    <x v="58"/>
    <n v="41.666666666666664"/>
    <x v="14"/>
    <x v="2"/>
  </r>
  <r>
    <x v="10"/>
    <x v="59"/>
    <n v="4.7619047619047619"/>
    <x v="14"/>
    <x v="2"/>
  </r>
  <r>
    <x v="10"/>
    <x v="60"/>
    <n v="0"/>
    <x v="14"/>
    <x v="2"/>
  </r>
  <r>
    <x v="10"/>
    <x v="61"/>
    <n v="10.714285714285714"/>
    <x v="14"/>
    <x v="2"/>
  </r>
  <r>
    <x v="10"/>
    <x v="62"/>
    <n v="0"/>
    <x v="14"/>
    <x v="2"/>
  </r>
  <r>
    <x v="11"/>
    <x v="56"/>
    <n v="33.333333333333336"/>
    <x v="14"/>
    <x v="2"/>
  </r>
  <r>
    <x v="11"/>
    <x v="57"/>
    <n v="7.1428571428571432"/>
    <x v="14"/>
    <x v="2"/>
  </r>
  <r>
    <x v="11"/>
    <x v="58"/>
    <n v="40.476190476190474"/>
    <x v="14"/>
    <x v="2"/>
  </r>
  <r>
    <x v="11"/>
    <x v="59"/>
    <n v="3.5714285714285716"/>
    <x v="14"/>
    <x v="2"/>
  </r>
  <r>
    <x v="11"/>
    <x v="63"/>
    <n v="0"/>
    <x v="14"/>
    <x v="2"/>
  </r>
  <r>
    <x v="11"/>
    <x v="64"/>
    <n v="10.714285714285714"/>
    <x v="14"/>
    <x v="2"/>
  </r>
  <r>
    <x v="11"/>
    <x v="65"/>
    <n v="0"/>
    <x v="14"/>
    <x v="2"/>
  </r>
  <r>
    <x v="11"/>
    <x v="66"/>
    <n v="0"/>
    <x v="14"/>
    <x v="2"/>
  </r>
  <r>
    <x v="11"/>
    <x v="4"/>
    <n v="4.7619047619047619"/>
    <x v="14"/>
    <x v="2"/>
  </r>
  <r>
    <x v="12"/>
    <x v="67"/>
    <n v="0"/>
    <x v="14"/>
    <x v="2"/>
  </r>
  <r>
    <x v="12"/>
    <x v="68"/>
    <n v="4.7619047619047619"/>
    <x v="14"/>
    <x v="2"/>
  </r>
  <r>
    <x v="12"/>
    <x v="69"/>
    <n v="21.428571428571427"/>
    <x v="14"/>
    <x v="2"/>
  </r>
  <r>
    <x v="12"/>
    <x v="70"/>
    <n v="7.1428571428571432"/>
    <x v="14"/>
    <x v="2"/>
  </r>
  <r>
    <x v="12"/>
    <x v="71"/>
    <n v="0"/>
    <x v="14"/>
    <x v="2"/>
  </r>
  <r>
    <x v="12"/>
    <x v="72"/>
    <n v="5.9523809523809526"/>
    <x v="14"/>
    <x v="2"/>
  </r>
  <r>
    <x v="12"/>
    <x v="73"/>
    <n v="1.1904761904761905"/>
    <x v="14"/>
    <x v="2"/>
  </r>
  <r>
    <x v="12"/>
    <x v="74"/>
    <n v="4.7619047619047619"/>
    <x v="14"/>
    <x v="2"/>
  </r>
  <r>
    <x v="12"/>
    <x v="75"/>
    <n v="13.095238095238095"/>
    <x v="14"/>
    <x v="2"/>
  </r>
  <r>
    <x v="12"/>
    <x v="76"/>
    <n v="22.61904761904762"/>
    <x v="14"/>
    <x v="2"/>
  </r>
  <r>
    <x v="12"/>
    <x v="59"/>
    <n v="3.5714285714285716"/>
    <x v="14"/>
    <x v="2"/>
  </r>
  <r>
    <x v="12"/>
    <x v="63"/>
    <n v="0"/>
    <x v="14"/>
    <x v="2"/>
  </r>
  <r>
    <x v="12"/>
    <x v="64"/>
    <n v="10.714285714285714"/>
    <x v="14"/>
    <x v="2"/>
  </r>
  <r>
    <x v="12"/>
    <x v="65"/>
    <n v="0"/>
    <x v="14"/>
    <x v="2"/>
  </r>
  <r>
    <x v="12"/>
    <x v="66"/>
    <n v="0"/>
    <x v="14"/>
    <x v="2"/>
  </r>
  <r>
    <x v="12"/>
    <x v="4"/>
    <n v="4.7619047619047619"/>
    <x v="14"/>
    <x v="2"/>
  </r>
  <r>
    <x v="13"/>
    <x v="77"/>
    <n v="0"/>
    <x v="14"/>
    <x v="2"/>
  </r>
  <r>
    <x v="13"/>
    <x v="78"/>
    <n v="0"/>
    <x v="14"/>
    <x v="2"/>
  </r>
  <r>
    <x v="13"/>
    <x v="79"/>
    <n v="0"/>
    <x v="14"/>
    <x v="2"/>
  </r>
  <r>
    <x v="13"/>
    <x v="80"/>
    <n v="33.333333333333336"/>
    <x v="14"/>
    <x v="2"/>
  </r>
  <r>
    <x v="13"/>
    <x v="76"/>
    <n v="66.666666666666671"/>
    <x v="14"/>
    <x v="2"/>
  </r>
  <r>
    <x v="14"/>
    <x v="77"/>
    <n v="0"/>
    <x v="14"/>
    <x v="2"/>
  </r>
  <r>
    <x v="14"/>
    <x v="78"/>
    <n v="0"/>
    <x v="14"/>
    <x v="2"/>
  </r>
  <r>
    <x v="14"/>
    <x v="79"/>
    <n v="0"/>
    <x v="14"/>
    <x v="2"/>
  </r>
  <r>
    <x v="14"/>
    <x v="80"/>
    <n v="33.333333333333336"/>
    <x v="14"/>
    <x v="2"/>
  </r>
  <r>
    <x v="14"/>
    <x v="76"/>
    <n v="11.111111111111111"/>
    <x v="14"/>
    <x v="2"/>
  </r>
  <r>
    <x v="14"/>
    <x v="61"/>
    <n v="55.555555555555557"/>
    <x v="14"/>
    <x v="2"/>
  </r>
  <r>
    <x v="14"/>
    <x v="66"/>
    <n v="0"/>
    <x v="14"/>
    <x v="2"/>
  </r>
  <r>
    <x v="10"/>
    <x v="56"/>
    <n v="49.462365591397848"/>
    <x v="15"/>
    <x v="2"/>
  </r>
  <r>
    <x v="10"/>
    <x v="57"/>
    <n v="9.67741935483871"/>
    <x v="15"/>
    <x v="2"/>
  </r>
  <r>
    <x v="10"/>
    <x v="58"/>
    <n v="26.881720430107528"/>
    <x v="15"/>
    <x v="2"/>
  </r>
  <r>
    <x v="10"/>
    <x v="59"/>
    <n v="9.67741935483871"/>
    <x v="15"/>
    <x v="2"/>
  </r>
  <r>
    <x v="10"/>
    <x v="60"/>
    <n v="0"/>
    <x v="15"/>
    <x v="2"/>
  </r>
  <r>
    <x v="10"/>
    <x v="61"/>
    <n v="4.301075268817204"/>
    <x v="15"/>
    <x v="2"/>
  </r>
  <r>
    <x v="10"/>
    <x v="62"/>
    <n v="0"/>
    <x v="15"/>
    <x v="2"/>
  </r>
  <r>
    <x v="11"/>
    <x v="56"/>
    <n v="45.161290322580648"/>
    <x v="15"/>
    <x v="2"/>
  </r>
  <r>
    <x v="11"/>
    <x v="57"/>
    <n v="9.67741935483871"/>
    <x v="15"/>
    <x v="2"/>
  </r>
  <r>
    <x v="11"/>
    <x v="58"/>
    <n v="24.731182795698924"/>
    <x v="15"/>
    <x v="2"/>
  </r>
  <r>
    <x v="11"/>
    <x v="59"/>
    <n v="7.5268817204301079"/>
    <x v="15"/>
    <x v="2"/>
  </r>
  <r>
    <x v="11"/>
    <x v="63"/>
    <n v="0"/>
    <x v="15"/>
    <x v="2"/>
  </r>
  <r>
    <x v="11"/>
    <x v="64"/>
    <n v="4.301075268817204"/>
    <x v="15"/>
    <x v="2"/>
  </r>
  <r>
    <x v="11"/>
    <x v="65"/>
    <n v="0"/>
    <x v="15"/>
    <x v="2"/>
  </r>
  <r>
    <x v="11"/>
    <x v="66"/>
    <n v="0"/>
    <x v="15"/>
    <x v="2"/>
  </r>
  <r>
    <x v="11"/>
    <x v="4"/>
    <n v="8.6021505376344081"/>
    <x v="15"/>
    <x v="2"/>
  </r>
  <r>
    <x v="12"/>
    <x v="67"/>
    <n v="0"/>
    <x v="15"/>
    <x v="2"/>
  </r>
  <r>
    <x v="12"/>
    <x v="68"/>
    <n v="1.075268817204301"/>
    <x v="15"/>
    <x v="2"/>
  </r>
  <r>
    <x v="12"/>
    <x v="69"/>
    <n v="31.182795698924732"/>
    <x v="15"/>
    <x v="2"/>
  </r>
  <r>
    <x v="12"/>
    <x v="70"/>
    <n v="12.903225806451612"/>
    <x v="15"/>
    <x v="2"/>
  </r>
  <r>
    <x v="12"/>
    <x v="71"/>
    <n v="1.075268817204301"/>
    <x v="15"/>
    <x v="2"/>
  </r>
  <r>
    <x v="12"/>
    <x v="72"/>
    <n v="3.225806451612903"/>
    <x v="15"/>
    <x v="2"/>
  </r>
  <r>
    <x v="12"/>
    <x v="73"/>
    <n v="5.376344086021505"/>
    <x v="15"/>
    <x v="2"/>
  </r>
  <r>
    <x v="12"/>
    <x v="74"/>
    <n v="1.075268817204301"/>
    <x v="15"/>
    <x v="2"/>
  </r>
  <r>
    <x v="12"/>
    <x v="75"/>
    <n v="2.150537634408602"/>
    <x v="15"/>
    <x v="2"/>
  </r>
  <r>
    <x v="12"/>
    <x v="76"/>
    <n v="21.50537634408602"/>
    <x v="15"/>
    <x v="2"/>
  </r>
  <r>
    <x v="12"/>
    <x v="59"/>
    <n v="7.5268817204301079"/>
    <x v="15"/>
    <x v="2"/>
  </r>
  <r>
    <x v="12"/>
    <x v="63"/>
    <n v="0"/>
    <x v="15"/>
    <x v="2"/>
  </r>
  <r>
    <x v="12"/>
    <x v="64"/>
    <n v="4.301075268817204"/>
    <x v="15"/>
    <x v="2"/>
  </r>
  <r>
    <x v="12"/>
    <x v="65"/>
    <n v="0"/>
    <x v="15"/>
    <x v="2"/>
  </r>
  <r>
    <x v="12"/>
    <x v="66"/>
    <n v="0"/>
    <x v="15"/>
    <x v="2"/>
  </r>
  <r>
    <x v="12"/>
    <x v="4"/>
    <n v="8.6021505376344081"/>
    <x v="15"/>
    <x v="2"/>
  </r>
  <r>
    <x v="13"/>
    <x v="77"/>
    <n v="14.285714285714286"/>
    <x v="15"/>
    <x v="2"/>
  </r>
  <r>
    <x v="13"/>
    <x v="78"/>
    <n v="0"/>
    <x v="15"/>
    <x v="2"/>
  </r>
  <r>
    <x v="13"/>
    <x v="79"/>
    <n v="0"/>
    <x v="15"/>
    <x v="2"/>
  </r>
  <r>
    <x v="13"/>
    <x v="80"/>
    <n v="0"/>
    <x v="15"/>
    <x v="2"/>
  </r>
  <r>
    <x v="13"/>
    <x v="76"/>
    <n v="85.714285714285708"/>
    <x v="15"/>
    <x v="2"/>
  </r>
  <r>
    <x v="14"/>
    <x v="77"/>
    <n v="0"/>
    <x v="15"/>
    <x v="2"/>
  </r>
  <r>
    <x v="14"/>
    <x v="78"/>
    <n v="0"/>
    <x v="15"/>
    <x v="2"/>
  </r>
  <r>
    <x v="14"/>
    <x v="79"/>
    <n v="0"/>
    <x v="15"/>
    <x v="2"/>
  </r>
  <r>
    <x v="14"/>
    <x v="80"/>
    <n v="0"/>
    <x v="15"/>
    <x v="2"/>
  </r>
  <r>
    <x v="14"/>
    <x v="76"/>
    <n v="25"/>
    <x v="15"/>
    <x v="2"/>
  </r>
  <r>
    <x v="14"/>
    <x v="61"/>
    <n v="75"/>
    <x v="15"/>
    <x v="2"/>
  </r>
  <r>
    <x v="14"/>
    <x v="66"/>
    <n v="0"/>
    <x v="15"/>
    <x v="2"/>
  </r>
  <r>
    <x v="10"/>
    <x v="56"/>
    <n v="57.954545454545453"/>
    <x v="16"/>
    <x v="2"/>
  </r>
  <r>
    <x v="10"/>
    <x v="57"/>
    <n v="6.8181818181818183"/>
    <x v="16"/>
    <x v="2"/>
  </r>
  <r>
    <x v="10"/>
    <x v="58"/>
    <n v="13.636363636363637"/>
    <x v="16"/>
    <x v="2"/>
  </r>
  <r>
    <x v="10"/>
    <x v="59"/>
    <n v="10.795454545454545"/>
    <x v="16"/>
    <x v="2"/>
  </r>
  <r>
    <x v="10"/>
    <x v="60"/>
    <n v="0"/>
    <x v="16"/>
    <x v="2"/>
  </r>
  <r>
    <x v="10"/>
    <x v="61"/>
    <n v="10.795454545454545"/>
    <x v="16"/>
    <x v="2"/>
  </r>
  <r>
    <x v="10"/>
    <x v="62"/>
    <n v="0"/>
    <x v="16"/>
    <x v="2"/>
  </r>
  <r>
    <x v="11"/>
    <x v="56"/>
    <n v="56.81818181818182"/>
    <x v="16"/>
    <x v="2"/>
  </r>
  <r>
    <x v="11"/>
    <x v="57"/>
    <n v="6.8181818181818183"/>
    <x v="16"/>
    <x v="2"/>
  </r>
  <r>
    <x v="11"/>
    <x v="58"/>
    <n v="13.068181818181818"/>
    <x v="16"/>
    <x v="2"/>
  </r>
  <r>
    <x v="11"/>
    <x v="59"/>
    <n v="10.227272727272727"/>
    <x v="16"/>
    <x v="2"/>
  </r>
  <r>
    <x v="11"/>
    <x v="63"/>
    <n v="0"/>
    <x v="16"/>
    <x v="2"/>
  </r>
  <r>
    <x v="11"/>
    <x v="64"/>
    <n v="10.795454545454545"/>
    <x v="16"/>
    <x v="2"/>
  </r>
  <r>
    <x v="11"/>
    <x v="65"/>
    <n v="0"/>
    <x v="16"/>
    <x v="2"/>
  </r>
  <r>
    <x v="11"/>
    <x v="66"/>
    <n v="0"/>
    <x v="16"/>
    <x v="2"/>
  </r>
  <r>
    <x v="11"/>
    <x v="4"/>
    <n v="2.2727272727272729"/>
    <x v="16"/>
    <x v="2"/>
  </r>
  <r>
    <x v="12"/>
    <x v="67"/>
    <n v="1.7045454545454546"/>
    <x v="16"/>
    <x v="2"/>
  </r>
  <r>
    <x v="12"/>
    <x v="68"/>
    <n v="2.8409090909090908"/>
    <x v="16"/>
    <x v="2"/>
  </r>
  <r>
    <x v="12"/>
    <x v="69"/>
    <n v="43.75"/>
    <x v="16"/>
    <x v="2"/>
  </r>
  <r>
    <x v="12"/>
    <x v="70"/>
    <n v="8.5227272727272734"/>
    <x v="16"/>
    <x v="2"/>
  </r>
  <r>
    <x v="12"/>
    <x v="71"/>
    <n v="0"/>
    <x v="16"/>
    <x v="2"/>
  </r>
  <r>
    <x v="12"/>
    <x v="72"/>
    <n v="5.1136363636363633"/>
    <x v="16"/>
    <x v="2"/>
  </r>
  <r>
    <x v="12"/>
    <x v="73"/>
    <n v="1.7045454545454546"/>
    <x v="16"/>
    <x v="2"/>
  </r>
  <r>
    <x v="12"/>
    <x v="74"/>
    <n v="0.56818181818181823"/>
    <x v="16"/>
    <x v="2"/>
  </r>
  <r>
    <x v="12"/>
    <x v="75"/>
    <n v="1.1363636363636365"/>
    <x v="16"/>
    <x v="2"/>
  </r>
  <r>
    <x v="12"/>
    <x v="76"/>
    <n v="11.363636363636363"/>
    <x v="16"/>
    <x v="2"/>
  </r>
  <r>
    <x v="12"/>
    <x v="59"/>
    <n v="10.227272727272727"/>
    <x v="16"/>
    <x v="2"/>
  </r>
  <r>
    <x v="12"/>
    <x v="63"/>
    <n v="0"/>
    <x v="16"/>
    <x v="2"/>
  </r>
  <r>
    <x v="12"/>
    <x v="64"/>
    <n v="10.795454545454545"/>
    <x v="16"/>
    <x v="2"/>
  </r>
  <r>
    <x v="12"/>
    <x v="65"/>
    <n v="0"/>
    <x v="16"/>
    <x v="2"/>
  </r>
  <r>
    <x v="12"/>
    <x v="66"/>
    <n v="0"/>
    <x v="16"/>
    <x v="2"/>
  </r>
  <r>
    <x v="12"/>
    <x v="4"/>
    <n v="2.2727272727272729"/>
    <x v="16"/>
    <x v="2"/>
  </r>
  <r>
    <x v="13"/>
    <x v="77"/>
    <n v="0"/>
    <x v="16"/>
    <x v="2"/>
  </r>
  <r>
    <x v="13"/>
    <x v="78"/>
    <n v="0"/>
    <x v="16"/>
    <x v="2"/>
  </r>
  <r>
    <x v="13"/>
    <x v="79"/>
    <n v="0"/>
    <x v="16"/>
    <x v="2"/>
  </r>
  <r>
    <x v="13"/>
    <x v="80"/>
    <n v="33.333333333333336"/>
    <x v="16"/>
    <x v="2"/>
  </r>
  <r>
    <x v="13"/>
    <x v="76"/>
    <n v="66.666666666666671"/>
    <x v="16"/>
    <x v="2"/>
  </r>
  <r>
    <x v="14"/>
    <x v="77"/>
    <n v="0"/>
    <x v="16"/>
    <x v="2"/>
  </r>
  <r>
    <x v="14"/>
    <x v="78"/>
    <n v="0"/>
    <x v="16"/>
    <x v="2"/>
  </r>
  <r>
    <x v="14"/>
    <x v="79"/>
    <n v="0"/>
    <x v="16"/>
    <x v="2"/>
  </r>
  <r>
    <x v="14"/>
    <x v="80"/>
    <n v="10.526315789473685"/>
    <x v="16"/>
    <x v="2"/>
  </r>
  <r>
    <x v="14"/>
    <x v="76"/>
    <n v="0"/>
    <x v="16"/>
    <x v="2"/>
  </r>
  <r>
    <x v="14"/>
    <x v="61"/>
    <n v="89.473684210526315"/>
    <x v="16"/>
    <x v="2"/>
  </r>
  <r>
    <x v="14"/>
    <x v="66"/>
    <n v="0"/>
    <x v="16"/>
    <x v="2"/>
  </r>
  <r>
    <x v="10"/>
    <x v="56"/>
    <n v="49.80326025857223"/>
    <x v="0"/>
    <x v="3"/>
  </r>
  <r>
    <x v="10"/>
    <x v="57"/>
    <n v="9.2936106426831557"/>
    <x v="0"/>
    <x v="3"/>
  </r>
  <r>
    <x v="10"/>
    <x v="58"/>
    <n v="19.898819561551434"/>
    <x v="0"/>
    <x v="3"/>
  </r>
  <r>
    <x v="10"/>
    <x v="59"/>
    <n v="8.6003372681281611"/>
    <x v="0"/>
    <x v="3"/>
  </r>
  <r>
    <x v="10"/>
    <x v="60"/>
    <n v="0.37474236462432076"/>
    <x v="0"/>
    <x v="3"/>
  </r>
  <r>
    <x v="10"/>
    <x v="61"/>
    <n v="12.010492786209481"/>
    <x v="0"/>
    <x v="3"/>
  </r>
  <r>
    <x v="10"/>
    <x v="62"/>
    <n v="1.873711823121604E-2"/>
    <x v="0"/>
    <x v="3"/>
  </r>
  <r>
    <x v="11"/>
    <x v="56"/>
    <n v="49.503466366872772"/>
    <x v="0"/>
    <x v="3"/>
  </r>
  <r>
    <x v="11"/>
    <x v="57"/>
    <n v="9.0875023421397785"/>
    <x v="0"/>
    <x v="3"/>
  </r>
  <r>
    <x v="11"/>
    <x v="58"/>
    <n v="19.617762788083194"/>
    <x v="0"/>
    <x v="3"/>
  </r>
  <r>
    <x v="11"/>
    <x v="59"/>
    <n v="8.4691774405096503"/>
    <x v="0"/>
    <x v="3"/>
  </r>
  <r>
    <x v="11"/>
    <x v="63"/>
    <n v="0.3934794828555368"/>
    <x v="0"/>
    <x v="3"/>
  </r>
  <r>
    <x v="11"/>
    <x v="64"/>
    <n v="12.010492786209481"/>
    <x v="0"/>
    <x v="3"/>
  </r>
  <r>
    <x v="11"/>
    <x v="65"/>
    <n v="0"/>
    <x v="0"/>
    <x v="3"/>
  </r>
  <r>
    <x v="11"/>
    <x v="66"/>
    <n v="1.873711823121604E-2"/>
    <x v="0"/>
    <x v="3"/>
  </r>
  <r>
    <x v="11"/>
    <x v="4"/>
    <n v="0.89938167509836986"/>
    <x v="0"/>
    <x v="3"/>
  </r>
  <r>
    <x v="12"/>
    <x v="67"/>
    <n v="0.41221660108675284"/>
    <x v="0"/>
    <x v="3"/>
  </r>
  <r>
    <x v="12"/>
    <x v="68"/>
    <n v="5.0402848041971149"/>
    <x v="0"/>
    <x v="3"/>
  </r>
  <r>
    <x v="12"/>
    <x v="69"/>
    <n v="38.523515083380175"/>
    <x v="0"/>
    <x v="3"/>
  </r>
  <r>
    <x v="12"/>
    <x v="70"/>
    <n v="5.5274498782087313"/>
    <x v="0"/>
    <x v="3"/>
  </r>
  <r>
    <x v="12"/>
    <x v="71"/>
    <n v="0.3934794828555368"/>
    <x v="0"/>
    <x v="3"/>
  </r>
  <r>
    <x v="12"/>
    <x v="72"/>
    <n v="5.6960839422896754"/>
    <x v="0"/>
    <x v="3"/>
  </r>
  <r>
    <x v="12"/>
    <x v="73"/>
    <n v="2.997938916994566"/>
    <x v="0"/>
    <x v="3"/>
  </r>
  <r>
    <x v="12"/>
    <x v="74"/>
    <n v="1.2179126850290425"/>
    <x v="0"/>
    <x v="3"/>
  </r>
  <r>
    <x v="12"/>
    <x v="75"/>
    <n v="4.9091249765786023"/>
    <x v="0"/>
    <x v="3"/>
  </r>
  <r>
    <x v="12"/>
    <x v="76"/>
    <n v="13.490725126475548"/>
    <x v="0"/>
    <x v="3"/>
  </r>
  <r>
    <x v="12"/>
    <x v="59"/>
    <n v="8.4691774405096503"/>
    <x v="0"/>
    <x v="3"/>
  </r>
  <r>
    <x v="12"/>
    <x v="63"/>
    <n v="0.3934794828555368"/>
    <x v="0"/>
    <x v="3"/>
  </r>
  <r>
    <x v="12"/>
    <x v="64"/>
    <n v="12.010492786209481"/>
    <x v="0"/>
    <x v="3"/>
  </r>
  <r>
    <x v="12"/>
    <x v="65"/>
    <n v="0"/>
    <x v="0"/>
    <x v="3"/>
  </r>
  <r>
    <x v="12"/>
    <x v="66"/>
    <n v="1.873711823121604E-2"/>
    <x v="0"/>
    <x v="3"/>
  </r>
  <r>
    <x v="12"/>
    <x v="4"/>
    <n v="0.89938167509836986"/>
    <x v="0"/>
    <x v="3"/>
  </r>
  <r>
    <x v="13"/>
    <x v="77"/>
    <n v="7.5221238938053094"/>
    <x v="0"/>
    <x v="3"/>
  </r>
  <r>
    <x v="13"/>
    <x v="78"/>
    <n v="0"/>
    <x v="0"/>
    <x v="3"/>
  </r>
  <r>
    <x v="13"/>
    <x v="79"/>
    <n v="5.3097345132743365"/>
    <x v="0"/>
    <x v="3"/>
  </r>
  <r>
    <x v="13"/>
    <x v="80"/>
    <n v="29.86725663716814"/>
    <x v="0"/>
    <x v="3"/>
  </r>
  <r>
    <x v="13"/>
    <x v="76"/>
    <n v="57.30088495575221"/>
    <x v="0"/>
    <x v="3"/>
  </r>
  <r>
    <x v="14"/>
    <x v="77"/>
    <n v="0.31201248049921998"/>
    <x v="0"/>
    <x v="3"/>
  </r>
  <r>
    <x v="14"/>
    <x v="78"/>
    <n v="1.8720748829953198"/>
    <x v="0"/>
    <x v="3"/>
  </r>
  <r>
    <x v="14"/>
    <x v="79"/>
    <n v="0.78003120124804992"/>
    <x v="0"/>
    <x v="3"/>
  </r>
  <r>
    <x v="14"/>
    <x v="80"/>
    <n v="20.436817472698909"/>
    <x v="0"/>
    <x v="3"/>
  </r>
  <r>
    <x v="14"/>
    <x v="76"/>
    <n v="19.656786271450859"/>
    <x v="0"/>
    <x v="3"/>
  </r>
  <r>
    <x v="14"/>
    <x v="61"/>
    <n v="56.942277691107641"/>
    <x v="0"/>
    <x v="3"/>
  </r>
  <r>
    <x v="14"/>
    <x v="66"/>
    <n v="0"/>
    <x v="0"/>
    <x v="3"/>
  </r>
  <r>
    <x v="10"/>
    <x v="56"/>
    <n v="68.541300527240779"/>
    <x v="1"/>
    <x v="3"/>
  </r>
  <r>
    <x v="10"/>
    <x v="57"/>
    <n v="9.4024604569420038"/>
    <x v="1"/>
    <x v="3"/>
  </r>
  <r>
    <x v="10"/>
    <x v="58"/>
    <n v="10.54481546572935"/>
    <x v="1"/>
    <x v="3"/>
  </r>
  <r>
    <x v="10"/>
    <x v="59"/>
    <n v="0.70298769771529002"/>
    <x v="1"/>
    <x v="3"/>
  </r>
  <r>
    <x v="10"/>
    <x v="60"/>
    <n v="0.35149384885764501"/>
    <x v="1"/>
    <x v="3"/>
  </r>
  <r>
    <x v="10"/>
    <x v="61"/>
    <n v="10.456942003514939"/>
    <x v="1"/>
    <x v="3"/>
  </r>
  <r>
    <x v="10"/>
    <x v="62"/>
    <n v="0"/>
    <x v="1"/>
    <x v="3"/>
  </r>
  <r>
    <x v="11"/>
    <x v="56"/>
    <n v="68.101933216168717"/>
    <x v="1"/>
    <x v="3"/>
  </r>
  <r>
    <x v="11"/>
    <x v="57"/>
    <n v="9.314586994727593"/>
    <x v="1"/>
    <x v="3"/>
  </r>
  <r>
    <x v="11"/>
    <x v="58"/>
    <n v="10.456942003514939"/>
    <x v="1"/>
    <x v="3"/>
  </r>
  <r>
    <x v="11"/>
    <x v="59"/>
    <n v="0.70298769771529002"/>
    <x v="1"/>
    <x v="3"/>
  </r>
  <r>
    <x v="11"/>
    <x v="63"/>
    <n v="0.35149384885764501"/>
    <x v="1"/>
    <x v="3"/>
  </r>
  <r>
    <x v="11"/>
    <x v="64"/>
    <n v="10.456942003514939"/>
    <x v="1"/>
    <x v="3"/>
  </r>
  <r>
    <x v="11"/>
    <x v="65"/>
    <n v="0"/>
    <x v="1"/>
    <x v="3"/>
  </r>
  <r>
    <x v="11"/>
    <x v="66"/>
    <n v="0"/>
    <x v="1"/>
    <x v="3"/>
  </r>
  <r>
    <x v="11"/>
    <x v="4"/>
    <n v="0.61511423550087874"/>
    <x v="1"/>
    <x v="3"/>
  </r>
  <r>
    <x v="12"/>
    <x v="67"/>
    <n v="0.96660808435852374"/>
    <x v="1"/>
    <x v="3"/>
  </r>
  <r>
    <x v="12"/>
    <x v="68"/>
    <n v="7.6449912126537782"/>
    <x v="1"/>
    <x v="3"/>
  </r>
  <r>
    <x v="12"/>
    <x v="69"/>
    <n v="52.021089630931456"/>
    <x v="1"/>
    <x v="3"/>
  </r>
  <r>
    <x v="12"/>
    <x v="70"/>
    <n v="7.4692442882249557"/>
    <x v="1"/>
    <x v="3"/>
  </r>
  <r>
    <x v="12"/>
    <x v="71"/>
    <n v="0.26362038664323373"/>
    <x v="1"/>
    <x v="3"/>
  </r>
  <r>
    <x v="12"/>
    <x v="72"/>
    <n v="5.7996485061511427"/>
    <x v="1"/>
    <x v="3"/>
  </r>
  <r>
    <x v="12"/>
    <x v="73"/>
    <n v="3.251318101933216"/>
    <x v="1"/>
    <x v="3"/>
  </r>
  <r>
    <x v="12"/>
    <x v="74"/>
    <n v="0.26362038664323373"/>
    <x v="1"/>
    <x v="3"/>
  </r>
  <r>
    <x v="12"/>
    <x v="75"/>
    <n v="4.7451669595782073"/>
    <x v="1"/>
    <x v="3"/>
  </r>
  <r>
    <x v="12"/>
    <x v="76"/>
    <n v="5.4481546572934976"/>
    <x v="1"/>
    <x v="3"/>
  </r>
  <r>
    <x v="12"/>
    <x v="59"/>
    <n v="0.70298769771529002"/>
    <x v="1"/>
    <x v="3"/>
  </r>
  <r>
    <x v="12"/>
    <x v="63"/>
    <n v="0.35149384885764501"/>
    <x v="1"/>
    <x v="3"/>
  </r>
  <r>
    <x v="12"/>
    <x v="64"/>
    <n v="10.456942003514939"/>
    <x v="1"/>
    <x v="3"/>
  </r>
  <r>
    <x v="12"/>
    <x v="65"/>
    <n v="0"/>
    <x v="1"/>
    <x v="3"/>
  </r>
  <r>
    <x v="12"/>
    <x v="66"/>
    <n v="0"/>
    <x v="1"/>
    <x v="3"/>
  </r>
  <r>
    <x v="12"/>
    <x v="4"/>
    <n v="0.61511423550087874"/>
    <x v="1"/>
    <x v="3"/>
  </r>
  <r>
    <x v="13"/>
    <x v="77"/>
    <n v="0"/>
    <x v="1"/>
    <x v="3"/>
  </r>
  <r>
    <x v="13"/>
    <x v="78"/>
    <n v="0"/>
    <x v="1"/>
    <x v="3"/>
  </r>
  <r>
    <x v="13"/>
    <x v="79"/>
    <n v="0"/>
    <x v="1"/>
    <x v="3"/>
  </r>
  <r>
    <x v="13"/>
    <x v="80"/>
    <n v="37.5"/>
    <x v="1"/>
    <x v="3"/>
  </r>
  <r>
    <x v="13"/>
    <x v="76"/>
    <n v="62.5"/>
    <x v="1"/>
    <x v="3"/>
  </r>
  <r>
    <x v="14"/>
    <x v="77"/>
    <n v="0"/>
    <x v="1"/>
    <x v="3"/>
  </r>
  <r>
    <x v="14"/>
    <x v="78"/>
    <n v="0.84033613445378152"/>
    <x v="1"/>
    <x v="3"/>
  </r>
  <r>
    <x v="14"/>
    <x v="79"/>
    <n v="0"/>
    <x v="1"/>
    <x v="3"/>
  </r>
  <r>
    <x v="14"/>
    <x v="80"/>
    <n v="3.3613445378151261"/>
    <x v="1"/>
    <x v="3"/>
  </r>
  <r>
    <x v="14"/>
    <x v="76"/>
    <n v="2.5210084033613445"/>
    <x v="1"/>
    <x v="3"/>
  </r>
  <r>
    <x v="14"/>
    <x v="61"/>
    <n v="93.277310924369743"/>
    <x v="1"/>
    <x v="3"/>
  </r>
  <r>
    <x v="14"/>
    <x v="66"/>
    <n v="0"/>
    <x v="1"/>
    <x v="3"/>
  </r>
  <r>
    <x v="10"/>
    <x v="56"/>
    <n v="36.740041928721176"/>
    <x v="2"/>
    <x v="3"/>
  </r>
  <r>
    <x v="10"/>
    <x v="57"/>
    <n v="7.4947589098532497"/>
    <x v="2"/>
    <x v="3"/>
  </r>
  <r>
    <x v="10"/>
    <x v="58"/>
    <n v="19.916142557651991"/>
    <x v="2"/>
    <x v="3"/>
  </r>
  <r>
    <x v="10"/>
    <x v="59"/>
    <n v="19.70649895178197"/>
    <x v="2"/>
    <x v="3"/>
  </r>
  <r>
    <x v="10"/>
    <x v="60"/>
    <n v="0.10482180293501048"/>
    <x v="2"/>
    <x v="3"/>
  </r>
  <r>
    <x v="10"/>
    <x v="61"/>
    <n v="16.037735849056602"/>
    <x v="2"/>
    <x v="3"/>
  </r>
  <r>
    <x v="10"/>
    <x v="62"/>
    <n v="0"/>
    <x v="2"/>
    <x v="3"/>
  </r>
  <r>
    <x v="11"/>
    <x v="56"/>
    <n v="36.687631027253666"/>
    <x v="2"/>
    <x v="3"/>
  </r>
  <r>
    <x v="11"/>
    <x v="57"/>
    <n v="7.4947589098532497"/>
    <x v="2"/>
    <x v="3"/>
  </r>
  <r>
    <x v="11"/>
    <x v="58"/>
    <n v="19.758909853249477"/>
    <x v="2"/>
    <x v="3"/>
  </r>
  <r>
    <x v="11"/>
    <x v="59"/>
    <n v="19.392033542976939"/>
    <x v="2"/>
    <x v="3"/>
  </r>
  <r>
    <x v="11"/>
    <x v="63"/>
    <n v="0.10482180293501048"/>
    <x v="2"/>
    <x v="3"/>
  </r>
  <r>
    <x v="11"/>
    <x v="64"/>
    <n v="16.037735849056602"/>
    <x v="2"/>
    <x v="3"/>
  </r>
  <r>
    <x v="11"/>
    <x v="65"/>
    <n v="0"/>
    <x v="2"/>
    <x v="3"/>
  </r>
  <r>
    <x v="11"/>
    <x v="66"/>
    <n v="0"/>
    <x v="2"/>
    <x v="3"/>
  </r>
  <r>
    <x v="11"/>
    <x v="4"/>
    <n v="0.52410901467505244"/>
    <x v="2"/>
    <x v="3"/>
  </r>
  <r>
    <x v="12"/>
    <x v="67"/>
    <n v="0.15723270440251572"/>
    <x v="2"/>
    <x v="3"/>
  </r>
  <r>
    <x v="12"/>
    <x v="68"/>
    <n v="2.8825995807127884"/>
    <x v="2"/>
    <x v="3"/>
  </r>
  <r>
    <x v="12"/>
    <x v="69"/>
    <n v="29.035639412997902"/>
    <x v="2"/>
    <x v="3"/>
  </r>
  <r>
    <x v="12"/>
    <x v="70"/>
    <n v="4.6121593291404608"/>
    <x v="2"/>
    <x v="3"/>
  </r>
  <r>
    <x v="12"/>
    <x v="71"/>
    <n v="0.15723270440251572"/>
    <x v="2"/>
    <x v="3"/>
  </r>
  <r>
    <x v="12"/>
    <x v="72"/>
    <n v="4.7693920335429771"/>
    <x v="2"/>
    <x v="3"/>
  </r>
  <r>
    <x v="12"/>
    <x v="73"/>
    <n v="2.5681341719077566"/>
    <x v="2"/>
    <x v="3"/>
  </r>
  <r>
    <x v="12"/>
    <x v="74"/>
    <n v="1.4675052410901468"/>
    <x v="2"/>
    <x v="3"/>
  </r>
  <r>
    <x v="12"/>
    <x v="75"/>
    <n v="5.5555555555555554"/>
    <x v="2"/>
    <x v="3"/>
  </r>
  <r>
    <x v="12"/>
    <x v="76"/>
    <n v="12.735849056603774"/>
    <x v="2"/>
    <x v="3"/>
  </r>
  <r>
    <x v="12"/>
    <x v="59"/>
    <n v="19.392033542976939"/>
    <x v="2"/>
    <x v="3"/>
  </r>
  <r>
    <x v="12"/>
    <x v="63"/>
    <n v="0.10482180293501048"/>
    <x v="2"/>
    <x v="3"/>
  </r>
  <r>
    <x v="12"/>
    <x v="64"/>
    <n v="16.037735849056602"/>
    <x v="2"/>
    <x v="3"/>
  </r>
  <r>
    <x v="12"/>
    <x v="65"/>
    <n v="0"/>
    <x v="2"/>
    <x v="3"/>
  </r>
  <r>
    <x v="12"/>
    <x v="66"/>
    <n v="0"/>
    <x v="2"/>
    <x v="3"/>
  </r>
  <r>
    <x v="12"/>
    <x v="4"/>
    <n v="0.52410901467505244"/>
    <x v="2"/>
    <x v="3"/>
  </r>
  <r>
    <x v="13"/>
    <x v="77"/>
    <n v="8.378378378378379"/>
    <x v="2"/>
    <x v="3"/>
  </r>
  <r>
    <x v="13"/>
    <x v="78"/>
    <n v="0"/>
    <x v="2"/>
    <x v="3"/>
  </r>
  <r>
    <x v="13"/>
    <x v="79"/>
    <n v="4.8648648648648649"/>
    <x v="2"/>
    <x v="3"/>
  </r>
  <r>
    <x v="13"/>
    <x v="80"/>
    <n v="29.45945945945946"/>
    <x v="2"/>
    <x v="3"/>
  </r>
  <r>
    <x v="13"/>
    <x v="76"/>
    <n v="57.297297297297298"/>
    <x v="2"/>
    <x v="3"/>
  </r>
  <r>
    <x v="14"/>
    <x v="77"/>
    <n v="0.65359477124183007"/>
    <x v="2"/>
    <x v="3"/>
  </r>
  <r>
    <x v="14"/>
    <x v="78"/>
    <n v="1.9607843137254901"/>
    <x v="2"/>
    <x v="3"/>
  </r>
  <r>
    <x v="14"/>
    <x v="79"/>
    <n v="0.98039215686274506"/>
    <x v="2"/>
    <x v="3"/>
  </r>
  <r>
    <x v="14"/>
    <x v="80"/>
    <n v="29.084967320261438"/>
    <x v="2"/>
    <x v="3"/>
  </r>
  <r>
    <x v="14"/>
    <x v="76"/>
    <n v="28.104575163398692"/>
    <x v="2"/>
    <x v="3"/>
  </r>
  <r>
    <x v="14"/>
    <x v="61"/>
    <n v="39.215686274509807"/>
    <x v="2"/>
    <x v="3"/>
  </r>
  <r>
    <x v="14"/>
    <x v="66"/>
    <n v="0"/>
    <x v="2"/>
    <x v="3"/>
  </r>
  <r>
    <x v="10"/>
    <x v="56"/>
    <n v="66.533333333333331"/>
    <x v="3"/>
    <x v="3"/>
  </r>
  <r>
    <x v="10"/>
    <x v="57"/>
    <n v="8.6666666666666661"/>
    <x v="3"/>
    <x v="3"/>
  </r>
  <r>
    <x v="10"/>
    <x v="58"/>
    <n v="9.8666666666666671"/>
    <x v="3"/>
    <x v="3"/>
  </r>
  <r>
    <x v="10"/>
    <x v="59"/>
    <n v="0.93333333333333335"/>
    <x v="3"/>
    <x v="3"/>
  </r>
  <r>
    <x v="10"/>
    <x v="60"/>
    <n v="1.6"/>
    <x v="3"/>
    <x v="3"/>
  </r>
  <r>
    <x v="10"/>
    <x v="61"/>
    <n v="12.266666666666667"/>
    <x v="3"/>
    <x v="3"/>
  </r>
  <r>
    <x v="10"/>
    <x v="62"/>
    <n v="0.13333333333333333"/>
    <x v="3"/>
    <x v="3"/>
  </r>
  <r>
    <x v="11"/>
    <x v="56"/>
    <n v="66.400000000000006"/>
    <x v="3"/>
    <x v="3"/>
  </r>
  <r>
    <x v="11"/>
    <x v="57"/>
    <n v="8.1333333333333329"/>
    <x v="3"/>
    <x v="3"/>
  </r>
  <r>
    <x v="11"/>
    <x v="58"/>
    <n v="9.7333333333333325"/>
    <x v="3"/>
    <x v="3"/>
  </r>
  <r>
    <x v="11"/>
    <x v="59"/>
    <n v="0.93333333333333335"/>
    <x v="3"/>
    <x v="3"/>
  </r>
  <r>
    <x v="11"/>
    <x v="63"/>
    <n v="1.7333333333333334"/>
    <x v="3"/>
    <x v="3"/>
  </r>
  <r>
    <x v="11"/>
    <x v="64"/>
    <n v="12.266666666666667"/>
    <x v="3"/>
    <x v="3"/>
  </r>
  <r>
    <x v="11"/>
    <x v="65"/>
    <n v="0"/>
    <x v="3"/>
    <x v="3"/>
  </r>
  <r>
    <x v="11"/>
    <x v="66"/>
    <n v="0.13333333333333333"/>
    <x v="3"/>
    <x v="3"/>
  </r>
  <r>
    <x v="11"/>
    <x v="4"/>
    <n v="0.66666666666666663"/>
    <x v="3"/>
    <x v="3"/>
  </r>
  <r>
    <x v="12"/>
    <x v="67"/>
    <n v="0.53333333333333333"/>
    <x v="3"/>
    <x v="3"/>
  </r>
  <r>
    <x v="12"/>
    <x v="68"/>
    <n v="7.8666666666666663"/>
    <x v="3"/>
    <x v="3"/>
  </r>
  <r>
    <x v="12"/>
    <x v="69"/>
    <n v="50.533333333333331"/>
    <x v="3"/>
    <x v="3"/>
  </r>
  <r>
    <x v="12"/>
    <x v="70"/>
    <n v="7.4666666666666668"/>
    <x v="3"/>
    <x v="3"/>
  </r>
  <r>
    <x v="12"/>
    <x v="71"/>
    <n v="0.93333333333333335"/>
    <x v="3"/>
    <x v="3"/>
  </r>
  <r>
    <x v="12"/>
    <x v="72"/>
    <n v="3.8666666666666667"/>
    <x v="3"/>
    <x v="3"/>
  </r>
  <r>
    <x v="12"/>
    <x v="73"/>
    <n v="3.3333333333333335"/>
    <x v="3"/>
    <x v="3"/>
  </r>
  <r>
    <x v="12"/>
    <x v="74"/>
    <n v="0.13333333333333333"/>
    <x v="3"/>
    <x v="3"/>
  </r>
  <r>
    <x v="12"/>
    <x v="75"/>
    <n v="1.8666666666666667"/>
    <x v="3"/>
    <x v="3"/>
  </r>
  <r>
    <x v="12"/>
    <x v="76"/>
    <n v="7.7333333333333334"/>
    <x v="3"/>
    <x v="3"/>
  </r>
  <r>
    <x v="12"/>
    <x v="59"/>
    <n v="0.93333333333333335"/>
    <x v="3"/>
    <x v="3"/>
  </r>
  <r>
    <x v="12"/>
    <x v="63"/>
    <n v="1.7333333333333334"/>
    <x v="3"/>
    <x v="3"/>
  </r>
  <r>
    <x v="12"/>
    <x v="64"/>
    <n v="12.266666666666667"/>
    <x v="3"/>
    <x v="3"/>
  </r>
  <r>
    <x v="12"/>
    <x v="65"/>
    <n v="0"/>
    <x v="3"/>
    <x v="3"/>
  </r>
  <r>
    <x v="12"/>
    <x v="66"/>
    <n v="0.13333333333333333"/>
    <x v="3"/>
    <x v="3"/>
  </r>
  <r>
    <x v="12"/>
    <x v="4"/>
    <n v="0.66666666666666663"/>
    <x v="3"/>
    <x v="3"/>
  </r>
  <r>
    <x v="13"/>
    <x v="77"/>
    <n v="0"/>
    <x v="3"/>
    <x v="3"/>
  </r>
  <r>
    <x v="13"/>
    <x v="78"/>
    <n v="0"/>
    <x v="3"/>
    <x v="3"/>
  </r>
  <r>
    <x v="13"/>
    <x v="79"/>
    <n v="14.285714285714286"/>
    <x v="3"/>
    <x v="3"/>
  </r>
  <r>
    <x v="13"/>
    <x v="80"/>
    <n v="42.857142857142854"/>
    <x v="3"/>
    <x v="3"/>
  </r>
  <r>
    <x v="13"/>
    <x v="76"/>
    <n v="42.857142857142854"/>
    <x v="3"/>
    <x v="3"/>
  </r>
  <r>
    <x v="14"/>
    <x v="77"/>
    <n v="0"/>
    <x v="3"/>
    <x v="3"/>
  </r>
  <r>
    <x v="14"/>
    <x v="78"/>
    <n v="1.0869565217391304"/>
    <x v="3"/>
    <x v="3"/>
  </r>
  <r>
    <x v="14"/>
    <x v="79"/>
    <n v="1.0869565217391304"/>
    <x v="3"/>
    <x v="3"/>
  </r>
  <r>
    <x v="14"/>
    <x v="80"/>
    <n v="13.043478260869565"/>
    <x v="3"/>
    <x v="3"/>
  </r>
  <r>
    <x v="14"/>
    <x v="76"/>
    <n v="11.956521739130435"/>
    <x v="3"/>
    <x v="3"/>
  </r>
  <r>
    <x v="14"/>
    <x v="61"/>
    <n v="72.826086956521735"/>
    <x v="3"/>
    <x v="3"/>
  </r>
  <r>
    <x v="14"/>
    <x v="66"/>
    <n v="0"/>
    <x v="3"/>
    <x v="3"/>
  </r>
  <r>
    <x v="10"/>
    <x v="56"/>
    <n v="20.439189189189189"/>
    <x v="4"/>
    <x v="3"/>
  </r>
  <r>
    <x v="10"/>
    <x v="57"/>
    <n v="16.722972972972972"/>
    <x v="4"/>
    <x v="3"/>
  </r>
  <r>
    <x v="10"/>
    <x v="58"/>
    <n v="56.587837837837839"/>
    <x v="4"/>
    <x v="3"/>
  </r>
  <r>
    <x v="10"/>
    <x v="59"/>
    <n v="2.7027027027027026"/>
    <x v="4"/>
    <x v="3"/>
  </r>
  <r>
    <x v="10"/>
    <x v="60"/>
    <n v="0"/>
    <x v="4"/>
    <x v="3"/>
  </r>
  <r>
    <x v="10"/>
    <x v="61"/>
    <n v="3.5472972972972974"/>
    <x v="4"/>
    <x v="3"/>
  </r>
  <r>
    <x v="10"/>
    <x v="62"/>
    <n v="0"/>
    <x v="4"/>
    <x v="3"/>
  </r>
  <r>
    <x v="11"/>
    <x v="56"/>
    <n v="19.763513513513512"/>
    <x v="4"/>
    <x v="3"/>
  </r>
  <r>
    <x v="11"/>
    <x v="57"/>
    <n v="16.554054054054053"/>
    <x v="4"/>
    <x v="3"/>
  </r>
  <r>
    <x v="11"/>
    <x v="58"/>
    <n v="55.912162162162161"/>
    <x v="4"/>
    <x v="3"/>
  </r>
  <r>
    <x v="11"/>
    <x v="59"/>
    <n v="2.7027027027027026"/>
    <x v="4"/>
    <x v="3"/>
  </r>
  <r>
    <x v="11"/>
    <x v="63"/>
    <n v="0"/>
    <x v="4"/>
    <x v="3"/>
  </r>
  <r>
    <x v="11"/>
    <x v="64"/>
    <n v="3.5472972972972974"/>
    <x v="4"/>
    <x v="3"/>
  </r>
  <r>
    <x v="11"/>
    <x v="65"/>
    <n v="0"/>
    <x v="4"/>
    <x v="3"/>
  </r>
  <r>
    <x v="11"/>
    <x v="66"/>
    <n v="0"/>
    <x v="4"/>
    <x v="3"/>
  </r>
  <r>
    <x v="11"/>
    <x v="4"/>
    <n v="1.5202702702702702"/>
    <x v="4"/>
    <x v="3"/>
  </r>
  <r>
    <x v="12"/>
    <x v="67"/>
    <n v="0.5067567567567568"/>
    <x v="4"/>
    <x v="3"/>
  </r>
  <r>
    <x v="12"/>
    <x v="68"/>
    <n v="3.2094594594594597"/>
    <x v="4"/>
    <x v="3"/>
  </r>
  <r>
    <x v="12"/>
    <x v="69"/>
    <n v="14.527027027027026"/>
    <x v="4"/>
    <x v="3"/>
  </r>
  <r>
    <x v="12"/>
    <x v="70"/>
    <n v="1.5202702702702702"/>
    <x v="4"/>
    <x v="3"/>
  </r>
  <r>
    <x v="12"/>
    <x v="71"/>
    <n v="1.1824324324324325"/>
    <x v="4"/>
    <x v="3"/>
  </r>
  <r>
    <x v="12"/>
    <x v="72"/>
    <n v="11.993243243243244"/>
    <x v="4"/>
    <x v="3"/>
  </r>
  <r>
    <x v="12"/>
    <x v="73"/>
    <n v="3.3783783783783785"/>
    <x v="4"/>
    <x v="3"/>
  </r>
  <r>
    <x v="12"/>
    <x v="74"/>
    <n v="4.5608108108108105"/>
    <x v="4"/>
    <x v="3"/>
  </r>
  <r>
    <x v="12"/>
    <x v="75"/>
    <n v="10.97972972972973"/>
    <x v="4"/>
    <x v="3"/>
  </r>
  <r>
    <x v="12"/>
    <x v="76"/>
    <n v="40.371621621621621"/>
    <x v="4"/>
    <x v="3"/>
  </r>
  <r>
    <x v="12"/>
    <x v="59"/>
    <n v="2.7027027027027026"/>
    <x v="4"/>
    <x v="3"/>
  </r>
  <r>
    <x v="12"/>
    <x v="63"/>
    <n v="0"/>
    <x v="4"/>
    <x v="3"/>
  </r>
  <r>
    <x v="12"/>
    <x v="64"/>
    <n v="3.5472972972972974"/>
    <x v="4"/>
    <x v="3"/>
  </r>
  <r>
    <x v="12"/>
    <x v="65"/>
    <n v="0"/>
    <x v="4"/>
    <x v="3"/>
  </r>
  <r>
    <x v="12"/>
    <x v="66"/>
    <n v="0"/>
    <x v="4"/>
    <x v="3"/>
  </r>
  <r>
    <x v="12"/>
    <x v="4"/>
    <n v="1.5202702702702702"/>
    <x v="4"/>
    <x v="3"/>
  </r>
  <r>
    <x v="13"/>
    <x v="77"/>
    <n v="0"/>
    <x v="4"/>
    <x v="3"/>
  </r>
  <r>
    <x v="13"/>
    <x v="78"/>
    <n v="0"/>
    <x v="4"/>
    <x v="3"/>
  </r>
  <r>
    <x v="13"/>
    <x v="79"/>
    <n v="6.25"/>
    <x v="4"/>
    <x v="3"/>
  </r>
  <r>
    <x v="13"/>
    <x v="80"/>
    <n v="18.75"/>
    <x v="4"/>
    <x v="3"/>
  </r>
  <r>
    <x v="13"/>
    <x v="76"/>
    <n v="75"/>
    <x v="4"/>
    <x v="3"/>
  </r>
  <r>
    <x v="14"/>
    <x v="77"/>
    <n v="0"/>
    <x v="4"/>
    <x v="3"/>
  </r>
  <r>
    <x v="14"/>
    <x v="78"/>
    <n v="0"/>
    <x v="4"/>
    <x v="3"/>
  </r>
  <r>
    <x v="14"/>
    <x v="79"/>
    <n v="0"/>
    <x v="4"/>
    <x v="3"/>
  </r>
  <r>
    <x v="14"/>
    <x v="80"/>
    <n v="33.333333333333336"/>
    <x v="4"/>
    <x v="3"/>
  </r>
  <r>
    <x v="14"/>
    <x v="76"/>
    <n v="14.285714285714286"/>
    <x v="4"/>
    <x v="3"/>
  </r>
  <r>
    <x v="14"/>
    <x v="61"/>
    <n v="52.38095238095238"/>
    <x v="4"/>
    <x v="3"/>
  </r>
  <r>
    <x v="14"/>
    <x v="66"/>
    <n v="0"/>
    <x v="4"/>
    <x v="3"/>
  </r>
  <r>
    <x v="10"/>
    <x v="56"/>
    <n v="13.836477987421384"/>
    <x v="5"/>
    <x v="3"/>
  </r>
  <r>
    <x v="10"/>
    <x v="57"/>
    <n v="15.09433962264151"/>
    <x v="5"/>
    <x v="3"/>
  </r>
  <r>
    <x v="10"/>
    <x v="58"/>
    <n v="63.522012578616355"/>
    <x v="5"/>
    <x v="3"/>
  </r>
  <r>
    <x v="10"/>
    <x v="59"/>
    <n v="3.7735849056603774"/>
    <x v="5"/>
    <x v="3"/>
  </r>
  <r>
    <x v="10"/>
    <x v="60"/>
    <n v="0"/>
    <x v="5"/>
    <x v="3"/>
  </r>
  <r>
    <x v="10"/>
    <x v="61"/>
    <n v="3.7735849056603774"/>
    <x v="5"/>
    <x v="3"/>
  </r>
  <r>
    <x v="10"/>
    <x v="62"/>
    <n v="0"/>
    <x v="5"/>
    <x v="3"/>
  </r>
  <r>
    <x v="11"/>
    <x v="56"/>
    <n v="13.20754716981132"/>
    <x v="5"/>
    <x v="3"/>
  </r>
  <r>
    <x v="11"/>
    <x v="57"/>
    <n v="15.09433962264151"/>
    <x v="5"/>
    <x v="3"/>
  </r>
  <r>
    <x v="11"/>
    <x v="58"/>
    <n v="62.893081761006286"/>
    <x v="5"/>
    <x v="3"/>
  </r>
  <r>
    <x v="11"/>
    <x v="59"/>
    <n v="3.7735849056603774"/>
    <x v="5"/>
    <x v="3"/>
  </r>
  <r>
    <x v="11"/>
    <x v="63"/>
    <n v="0"/>
    <x v="5"/>
    <x v="3"/>
  </r>
  <r>
    <x v="11"/>
    <x v="64"/>
    <n v="3.7735849056603774"/>
    <x v="5"/>
    <x v="3"/>
  </r>
  <r>
    <x v="11"/>
    <x v="65"/>
    <n v="0"/>
    <x v="5"/>
    <x v="3"/>
  </r>
  <r>
    <x v="11"/>
    <x v="66"/>
    <n v="0"/>
    <x v="5"/>
    <x v="3"/>
  </r>
  <r>
    <x v="11"/>
    <x v="4"/>
    <n v="1.2578616352201257"/>
    <x v="5"/>
    <x v="3"/>
  </r>
  <r>
    <x v="12"/>
    <x v="67"/>
    <n v="0"/>
    <x v="5"/>
    <x v="3"/>
  </r>
  <r>
    <x v="12"/>
    <x v="68"/>
    <n v="0.62893081761006286"/>
    <x v="5"/>
    <x v="3"/>
  </r>
  <r>
    <x v="12"/>
    <x v="69"/>
    <n v="10.691823899371069"/>
    <x v="5"/>
    <x v="3"/>
  </r>
  <r>
    <x v="12"/>
    <x v="70"/>
    <n v="1.8867924528301887"/>
    <x v="5"/>
    <x v="3"/>
  </r>
  <r>
    <x v="12"/>
    <x v="71"/>
    <n v="1.8867924528301887"/>
    <x v="5"/>
    <x v="3"/>
  </r>
  <r>
    <x v="12"/>
    <x v="72"/>
    <n v="11.949685534591195"/>
    <x v="5"/>
    <x v="3"/>
  </r>
  <r>
    <x v="12"/>
    <x v="73"/>
    <n v="1.2578616352201257"/>
    <x v="5"/>
    <x v="3"/>
  </r>
  <r>
    <x v="12"/>
    <x v="74"/>
    <n v="2.5157232704402515"/>
    <x v="5"/>
    <x v="3"/>
  </r>
  <r>
    <x v="12"/>
    <x v="75"/>
    <n v="11.949685534591195"/>
    <x v="5"/>
    <x v="3"/>
  </r>
  <r>
    <x v="12"/>
    <x v="76"/>
    <n v="48.427672955974842"/>
    <x v="5"/>
    <x v="3"/>
  </r>
  <r>
    <x v="12"/>
    <x v="59"/>
    <n v="3.7735849056603774"/>
    <x v="5"/>
    <x v="3"/>
  </r>
  <r>
    <x v="12"/>
    <x v="63"/>
    <n v="0"/>
    <x v="5"/>
    <x v="3"/>
  </r>
  <r>
    <x v="12"/>
    <x v="64"/>
    <n v="3.7735849056603774"/>
    <x v="5"/>
    <x v="3"/>
  </r>
  <r>
    <x v="12"/>
    <x v="65"/>
    <n v="0"/>
    <x v="5"/>
    <x v="3"/>
  </r>
  <r>
    <x v="12"/>
    <x v="66"/>
    <n v="0"/>
    <x v="5"/>
    <x v="3"/>
  </r>
  <r>
    <x v="12"/>
    <x v="4"/>
    <n v="1.2578616352201257"/>
    <x v="5"/>
    <x v="3"/>
  </r>
  <r>
    <x v="13"/>
    <x v="77"/>
    <n v="0"/>
    <x v="5"/>
    <x v="3"/>
  </r>
  <r>
    <x v="13"/>
    <x v="78"/>
    <n v="0"/>
    <x v="5"/>
    <x v="3"/>
  </r>
  <r>
    <x v="13"/>
    <x v="79"/>
    <n v="0"/>
    <x v="5"/>
    <x v="3"/>
  </r>
  <r>
    <x v="13"/>
    <x v="80"/>
    <n v="33.333333333333336"/>
    <x v="5"/>
    <x v="3"/>
  </r>
  <r>
    <x v="13"/>
    <x v="76"/>
    <n v="66.666666666666671"/>
    <x v="5"/>
    <x v="3"/>
  </r>
  <r>
    <x v="14"/>
    <x v="77"/>
    <n v="0"/>
    <x v="5"/>
    <x v="3"/>
  </r>
  <r>
    <x v="14"/>
    <x v="78"/>
    <n v="0"/>
    <x v="5"/>
    <x v="3"/>
  </r>
  <r>
    <x v="14"/>
    <x v="79"/>
    <n v="0"/>
    <x v="5"/>
    <x v="3"/>
  </r>
  <r>
    <x v="14"/>
    <x v="80"/>
    <n v="33.333333333333336"/>
    <x v="5"/>
    <x v="3"/>
  </r>
  <r>
    <x v="14"/>
    <x v="76"/>
    <n v="16.666666666666668"/>
    <x v="5"/>
    <x v="3"/>
  </r>
  <r>
    <x v="14"/>
    <x v="61"/>
    <n v="50"/>
    <x v="5"/>
    <x v="3"/>
  </r>
  <r>
    <x v="14"/>
    <x v="66"/>
    <n v="0"/>
    <x v="5"/>
    <x v="3"/>
  </r>
  <r>
    <x v="10"/>
    <x v="56"/>
    <n v="20.37037037037037"/>
    <x v="6"/>
    <x v="3"/>
  </r>
  <r>
    <x v="10"/>
    <x v="57"/>
    <n v="13.888888888888889"/>
    <x v="6"/>
    <x v="3"/>
  </r>
  <r>
    <x v="10"/>
    <x v="58"/>
    <n v="56.481481481481481"/>
    <x v="6"/>
    <x v="3"/>
  </r>
  <r>
    <x v="10"/>
    <x v="59"/>
    <n v="3.7037037037037037"/>
    <x v="6"/>
    <x v="3"/>
  </r>
  <r>
    <x v="10"/>
    <x v="60"/>
    <n v="0"/>
    <x v="6"/>
    <x v="3"/>
  </r>
  <r>
    <x v="10"/>
    <x v="61"/>
    <n v="5.5555555555555554"/>
    <x v="6"/>
    <x v="3"/>
  </r>
  <r>
    <x v="10"/>
    <x v="62"/>
    <n v="0"/>
    <x v="6"/>
    <x v="3"/>
  </r>
  <r>
    <x v="11"/>
    <x v="56"/>
    <n v="20.37037037037037"/>
    <x v="6"/>
    <x v="3"/>
  </r>
  <r>
    <x v="11"/>
    <x v="57"/>
    <n v="12.962962962962964"/>
    <x v="6"/>
    <x v="3"/>
  </r>
  <r>
    <x v="11"/>
    <x v="58"/>
    <n v="55.555555555555557"/>
    <x v="6"/>
    <x v="3"/>
  </r>
  <r>
    <x v="11"/>
    <x v="59"/>
    <n v="3.7037037037037037"/>
    <x v="6"/>
    <x v="3"/>
  </r>
  <r>
    <x v="11"/>
    <x v="63"/>
    <n v="0"/>
    <x v="6"/>
    <x v="3"/>
  </r>
  <r>
    <x v="11"/>
    <x v="64"/>
    <n v="5.5555555555555554"/>
    <x v="6"/>
    <x v="3"/>
  </r>
  <r>
    <x v="11"/>
    <x v="65"/>
    <n v="0"/>
    <x v="6"/>
    <x v="3"/>
  </r>
  <r>
    <x v="11"/>
    <x v="66"/>
    <n v="0"/>
    <x v="6"/>
    <x v="3"/>
  </r>
  <r>
    <x v="11"/>
    <x v="4"/>
    <n v="1.8518518518518519"/>
    <x v="6"/>
    <x v="3"/>
  </r>
  <r>
    <x v="12"/>
    <x v="67"/>
    <n v="0.92592592592592593"/>
    <x v="6"/>
    <x v="3"/>
  </r>
  <r>
    <x v="12"/>
    <x v="68"/>
    <n v="1.8518518518518519"/>
    <x v="6"/>
    <x v="3"/>
  </r>
  <r>
    <x v="12"/>
    <x v="69"/>
    <n v="14.814814814814815"/>
    <x v="6"/>
    <x v="3"/>
  </r>
  <r>
    <x v="12"/>
    <x v="70"/>
    <n v="2.7777777777777777"/>
    <x v="6"/>
    <x v="3"/>
  </r>
  <r>
    <x v="12"/>
    <x v="71"/>
    <n v="0"/>
    <x v="6"/>
    <x v="3"/>
  </r>
  <r>
    <x v="12"/>
    <x v="72"/>
    <n v="8.3333333333333339"/>
    <x v="6"/>
    <x v="3"/>
  </r>
  <r>
    <x v="12"/>
    <x v="73"/>
    <n v="4.6296296296296298"/>
    <x v="6"/>
    <x v="3"/>
  </r>
  <r>
    <x v="12"/>
    <x v="74"/>
    <n v="5.5555555555555554"/>
    <x v="6"/>
    <x v="3"/>
  </r>
  <r>
    <x v="12"/>
    <x v="75"/>
    <n v="6.4814814814814818"/>
    <x v="6"/>
    <x v="3"/>
  </r>
  <r>
    <x v="12"/>
    <x v="76"/>
    <n v="43.518518518518519"/>
    <x v="6"/>
    <x v="3"/>
  </r>
  <r>
    <x v="12"/>
    <x v="59"/>
    <n v="3.7037037037037037"/>
    <x v="6"/>
    <x v="3"/>
  </r>
  <r>
    <x v="12"/>
    <x v="63"/>
    <n v="0"/>
    <x v="6"/>
    <x v="3"/>
  </r>
  <r>
    <x v="12"/>
    <x v="64"/>
    <n v="5.5555555555555554"/>
    <x v="6"/>
    <x v="3"/>
  </r>
  <r>
    <x v="12"/>
    <x v="65"/>
    <n v="0"/>
    <x v="6"/>
    <x v="3"/>
  </r>
  <r>
    <x v="12"/>
    <x v="66"/>
    <n v="0"/>
    <x v="6"/>
    <x v="3"/>
  </r>
  <r>
    <x v="12"/>
    <x v="4"/>
    <n v="1.8518518518518519"/>
    <x v="6"/>
    <x v="3"/>
  </r>
  <r>
    <x v="13"/>
    <x v="77"/>
    <n v="0"/>
    <x v="6"/>
    <x v="3"/>
  </r>
  <r>
    <x v="13"/>
    <x v="78"/>
    <n v="0"/>
    <x v="6"/>
    <x v="3"/>
  </r>
  <r>
    <x v="13"/>
    <x v="79"/>
    <n v="25"/>
    <x v="6"/>
    <x v="3"/>
  </r>
  <r>
    <x v="13"/>
    <x v="80"/>
    <n v="0"/>
    <x v="6"/>
    <x v="3"/>
  </r>
  <r>
    <x v="13"/>
    <x v="76"/>
    <n v="75"/>
    <x v="6"/>
    <x v="3"/>
  </r>
  <r>
    <x v="14"/>
    <x v="77"/>
    <n v="0"/>
    <x v="6"/>
    <x v="3"/>
  </r>
  <r>
    <x v="14"/>
    <x v="78"/>
    <n v="0"/>
    <x v="6"/>
    <x v="3"/>
  </r>
  <r>
    <x v="14"/>
    <x v="79"/>
    <n v="0"/>
    <x v="6"/>
    <x v="3"/>
  </r>
  <r>
    <x v="14"/>
    <x v="80"/>
    <n v="33.333333333333336"/>
    <x v="6"/>
    <x v="3"/>
  </r>
  <r>
    <x v="14"/>
    <x v="76"/>
    <n v="0"/>
    <x v="6"/>
    <x v="3"/>
  </r>
  <r>
    <x v="14"/>
    <x v="61"/>
    <n v="66.666666666666671"/>
    <x v="6"/>
    <x v="3"/>
  </r>
  <r>
    <x v="14"/>
    <x v="66"/>
    <n v="0"/>
    <x v="6"/>
    <x v="3"/>
  </r>
  <r>
    <x v="10"/>
    <x v="56"/>
    <n v="24.858757062146893"/>
    <x v="7"/>
    <x v="3"/>
  </r>
  <r>
    <x v="10"/>
    <x v="57"/>
    <n v="22.598870056497177"/>
    <x v="7"/>
    <x v="3"/>
  </r>
  <r>
    <x v="10"/>
    <x v="58"/>
    <n v="46.327683615819211"/>
    <x v="7"/>
    <x v="3"/>
  </r>
  <r>
    <x v="10"/>
    <x v="59"/>
    <n v="2.2598870056497176"/>
    <x v="7"/>
    <x v="3"/>
  </r>
  <r>
    <x v="10"/>
    <x v="60"/>
    <n v="0"/>
    <x v="7"/>
    <x v="3"/>
  </r>
  <r>
    <x v="10"/>
    <x v="61"/>
    <n v="3.9548022598870056"/>
    <x v="7"/>
    <x v="3"/>
  </r>
  <r>
    <x v="10"/>
    <x v="62"/>
    <n v="0"/>
    <x v="7"/>
    <x v="3"/>
  </r>
  <r>
    <x v="11"/>
    <x v="56"/>
    <n v="24.858757062146893"/>
    <x v="7"/>
    <x v="3"/>
  </r>
  <r>
    <x v="11"/>
    <x v="57"/>
    <n v="22.598870056497177"/>
    <x v="7"/>
    <x v="3"/>
  </r>
  <r>
    <x v="11"/>
    <x v="58"/>
    <n v="46.327683615819211"/>
    <x v="7"/>
    <x v="3"/>
  </r>
  <r>
    <x v="11"/>
    <x v="59"/>
    <n v="2.2598870056497176"/>
    <x v="7"/>
    <x v="3"/>
  </r>
  <r>
    <x v="11"/>
    <x v="63"/>
    <n v="0"/>
    <x v="7"/>
    <x v="3"/>
  </r>
  <r>
    <x v="11"/>
    <x v="64"/>
    <n v="3.9548022598870056"/>
    <x v="7"/>
    <x v="3"/>
  </r>
  <r>
    <x v="11"/>
    <x v="65"/>
    <n v="0"/>
    <x v="7"/>
    <x v="3"/>
  </r>
  <r>
    <x v="11"/>
    <x v="66"/>
    <n v="0"/>
    <x v="7"/>
    <x v="3"/>
  </r>
  <r>
    <x v="11"/>
    <x v="4"/>
    <n v="0"/>
    <x v="7"/>
    <x v="3"/>
  </r>
  <r>
    <x v="12"/>
    <x v="67"/>
    <n v="0"/>
    <x v="7"/>
    <x v="3"/>
  </r>
  <r>
    <x v="12"/>
    <x v="68"/>
    <n v="4.5197740112994351"/>
    <x v="7"/>
    <x v="3"/>
  </r>
  <r>
    <x v="12"/>
    <x v="69"/>
    <n v="19.209039548022599"/>
    <x v="7"/>
    <x v="3"/>
  </r>
  <r>
    <x v="12"/>
    <x v="70"/>
    <n v="1.1299435028248588"/>
    <x v="7"/>
    <x v="3"/>
  </r>
  <r>
    <x v="12"/>
    <x v="71"/>
    <n v="0"/>
    <x v="7"/>
    <x v="3"/>
  </r>
  <r>
    <x v="12"/>
    <x v="72"/>
    <n v="19.774011299435028"/>
    <x v="7"/>
    <x v="3"/>
  </r>
  <r>
    <x v="12"/>
    <x v="73"/>
    <n v="2.8248587570621471"/>
    <x v="7"/>
    <x v="3"/>
  </r>
  <r>
    <x v="12"/>
    <x v="74"/>
    <n v="5.0847457627118642"/>
    <x v="7"/>
    <x v="3"/>
  </r>
  <r>
    <x v="12"/>
    <x v="75"/>
    <n v="15.254237288135593"/>
    <x v="7"/>
    <x v="3"/>
  </r>
  <r>
    <x v="12"/>
    <x v="76"/>
    <n v="25.988700564971751"/>
    <x v="7"/>
    <x v="3"/>
  </r>
  <r>
    <x v="12"/>
    <x v="59"/>
    <n v="2.2598870056497176"/>
    <x v="7"/>
    <x v="3"/>
  </r>
  <r>
    <x v="12"/>
    <x v="63"/>
    <n v="0"/>
    <x v="7"/>
    <x v="3"/>
  </r>
  <r>
    <x v="12"/>
    <x v="64"/>
    <n v="3.9548022598870056"/>
    <x v="7"/>
    <x v="3"/>
  </r>
  <r>
    <x v="12"/>
    <x v="65"/>
    <n v="0"/>
    <x v="7"/>
    <x v="3"/>
  </r>
  <r>
    <x v="12"/>
    <x v="66"/>
    <n v="0"/>
    <x v="7"/>
    <x v="3"/>
  </r>
  <r>
    <x v="12"/>
    <x v="4"/>
    <n v="0"/>
    <x v="7"/>
    <x v="3"/>
  </r>
  <r>
    <x v="13"/>
    <x v="77"/>
    <n v="0"/>
    <x v="7"/>
    <x v="3"/>
  </r>
  <r>
    <x v="13"/>
    <x v="78"/>
    <n v="0"/>
    <x v="7"/>
    <x v="3"/>
  </r>
  <r>
    <x v="13"/>
    <x v="79"/>
    <n v="0"/>
    <x v="7"/>
    <x v="3"/>
  </r>
  <r>
    <x v="13"/>
    <x v="80"/>
    <n v="0"/>
    <x v="7"/>
    <x v="3"/>
  </r>
  <r>
    <x v="13"/>
    <x v="76"/>
    <n v="100"/>
    <x v="7"/>
    <x v="3"/>
  </r>
  <r>
    <x v="14"/>
    <x v="77"/>
    <n v="0"/>
    <x v="7"/>
    <x v="3"/>
  </r>
  <r>
    <x v="14"/>
    <x v="78"/>
    <n v="0"/>
    <x v="7"/>
    <x v="3"/>
  </r>
  <r>
    <x v="14"/>
    <x v="79"/>
    <n v="0"/>
    <x v="7"/>
    <x v="3"/>
  </r>
  <r>
    <x v="14"/>
    <x v="80"/>
    <n v="28.571428571428573"/>
    <x v="7"/>
    <x v="3"/>
  </r>
  <r>
    <x v="14"/>
    <x v="76"/>
    <n v="28.571428571428573"/>
    <x v="7"/>
    <x v="3"/>
  </r>
  <r>
    <x v="14"/>
    <x v="61"/>
    <n v="42.857142857142854"/>
    <x v="7"/>
    <x v="3"/>
  </r>
  <r>
    <x v="14"/>
    <x v="66"/>
    <n v="0"/>
    <x v="7"/>
    <x v="3"/>
  </r>
  <r>
    <x v="10"/>
    <x v="56"/>
    <n v="22.297297297297298"/>
    <x v="8"/>
    <x v="3"/>
  </r>
  <r>
    <x v="10"/>
    <x v="57"/>
    <n v="13.513513513513514"/>
    <x v="8"/>
    <x v="3"/>
  </r>
  <r>
    <x v="10"/>
    <x v="58"/>
    <n v="61.486486486486484"/>
    <x v="8"/>
    <x v="3"/>
  </r>
  <r>
    <x v="10"/>
    <x v="59"/>
    <n v="1.3513513513513513"/>
    <x v="8"/>
    <x v="3"/>
  </r>
  <r>
    <x v="10"/>
    <x v="60"/>
    <n v="0"/>
    <x v="8"/>
    <x v="3"/>
  </r>
  <r>
    <x v="10"/>
    <x v="61"/>
    <n v="1.3513513513513513"/>
    <x v="8"/>
    <x v="3"/>
  </r>
  <r>
    <x v="10"/>
    <x v="62"/>
    <n v="0"/>
    <x v="8"/>
    <x v="3"/>
  </r>
  <r>
    <x v="11"/>
    <x v="56"/>
    <n v="20.27027027027027"/>
    <x v="8"/>
    <x v="3"/>
  </r>
  <r>
    <x v="11"/>
    <x v="57"/>
    <n v="13.513513513513514"/>
    <x v="8"/>
    <x v="3"/>
  </r>
  <r>
    <x v="11"/>
    <x v="58"/>
    <n v="60.135135135135137"/>
    <x v="8"/>
    <x v="3"/>
  </r>
  <r>
    <x v="11"/>
    <x v="59"/>
    <n v="1.3513513513513513"/>
    <x v="8"/>
    <x v="3"/>
  </r>
  <r>
    <x v="11"/>
    <x v="63"/>
    <n v="0"/>
    <x v="8"/>
    <x v="3"/>
  </r>
  <r>
    <x v="11"/>
    <x v="64"/>
    <n v="1.3513513513513513"/>
    <x v="8"/>
    <x v="3"/>
  </r>
  <r>
    <x v="11"/>
    <x v="65"/>
    <n v="0"/>
    <x v="8"/>
    <x v="3"/>
  </r>
  <r>
    <x v="11"/>
    <x v="66"/>
    <n v="0"/>
    <x v="8"/>
    <x v="3"/>
  </r>
  <r>
    <x v="11"/>
    <x v="4"/>
    <n v="3.3783783783783785"/>
    <x v="8"/>
    <x v="3"/>
  </r>
  <r>
    <x v="12"/>
    <x v="67"/>
    <n v="1.3513513513513513"/>
    <x v="8"/>
    <x v="3"/>
  </r>
  <r>
    <x v="12"/>
    <x v="68"/>
    <n v="5.4054054054054053"/>
    <x v="8"/>
    <x v="3"/>
  </r>
  <r>
    <x v="12"/>
    <x v="69"/>
    <n v="12.837837837837839"/>
    <x v="8"/>
    <x v="3"/>
  </r>
  <r>
    <x v="12"/>
    <x v="70"/>
    <n v="0.67567567567567566"/>
    <x v="8"/>
    <x v="3"/>
  </r>
  <r>
    <x v="12"/>
    <x v="71"/>
    <n v="2.7027027027027026"/>
    <x v="8"/>
    <x v="3"/>
  </r>
  <r>
    <x v="12"/>
    <x v="72"/>
    <n v="5.4054054054054053"/>
    <x v="8"/>
    <x v="3"/>
  </r>
  <r>
    <x v="12"/>
    <x v="73"/>
    <n v="5.4054054054054053"/>
    <x v="8"/>
    <x v="3"/>
  </r>
  <r>
    <x v="12"/>
    <x v="74"/>
    <n v="5.4054054054054053"/>
    <x v="8"/>
    <x v="3"/>
  </r>
  <r>
    <x v="12"/>
    <x v="75"/>
    <n v="8.1081081081081088"/>
    <x v="8"/>
    <x v="3"/>
  </r>
  <r>
    <x v="12"/>
    <x v="76"/>
    <n v="46.621621621621621"/>
    <x v="8"/>
    <x v="3"/>
  </r>
  <r>
    <x v="12"/>
    <x v="59"/>
    <n v="1.3513513513513513"/>
    <x v="8"/>
    <x v="3"/>
  </r>
  <r>
    <x v="12"/>
    <x v="63"/>
    <n v="0"/>
    <x v="8"/>
    <x v="3"/>
  </r>
  <r>
    <x v="12"/>
    <x v="64"/>
    <n v="1.3513513513513513"/>
    <x v="8"/>
    <x v="3"/>
  </r>
  <r>
    <x v="12"/>
    <x v="65"/>
    <n v="0"/>
    <x v="8"/>
    <x v="3"/>
  </r>
  <r>
    <x v="12"/>
    <x v="66"/>
    <n v="0"/>
    <x v="8"/>
    <x v="3"/>
  </r>
  <r>
    <x v="12"/>
    <x v="4"/>
    <n v="3.3783783783783785"/>
    <x v="8"/>
    <x v="3"/>
  </r>
  <r>
    <x v="13"/>
    <x v="77"/>
    <n v="0"/>
    <x v="8"/>
    <x v="3"/>
  </r>
  <r>
    <x v="13"/>
    <x v="78"/>
    <n v="0"/>
    <x v="8"/>
    <x v="3"/>
  </r>
  <r>
    <x v="13"/>
    <x v="79"/>
    <n v="0"/>
    <x v="8"/>
    <x v="3"/>
  </r>
  <r>
    <x v="13"/>
    <x v="80"/>
    <n v="50"/>
    <x v="8"/>
    <x v="3"/>
  </r>
  <r>
    <x v="13"/>
    <x v="76"/>
    <n v="50"/>
    <x v="8"/>
    <x v="3"/>
  </r>
  <r>
    <x v="14"/>
    <x v="77"/>
    <n v="0"/>
    <x v="8"/>
    <x v="3"/>
  </r>
  <r>
    <x v="14"/>
    <x v="78"/>
    <n v="0"/>
    <x v="8"/>
    <x v="3"/>
  </r>
  <r>
    <x v="14"/>
    <x v="79"/>
    <n v="0"/>
    <x v="8"/>
    <x v="3"/>
  </r>
  <r>
    <x v="14"/>
    <x v="80"/>
    <n v="50"/>
    <x v="8"/>
    <x v="3"/>
  </r>
  <r>
    <x v="14"/>
    <x v="76"/>
    <n v="0"/>
    <x v="8"/>
    <x v="3"/>
  </r>
  <r>
    <x v="14"/>
    <x v="61"/>
    <n v="50"/>
    <x v="8"/>
    <x v="3"/>
  </r>
  <r>
    <x v="14"/>
    <x v="66"/>
    <n v="0"/>
    <x v="8"/>
    <x v="3"/>
  </r>
  <r>
    <x v="10"/>
    <x v="56"/>
    <n v="43.786982248520708"/>
    <x v="9"/>
    <x v="3"/>
  </r>
  <r>
    <x v="10"/>
    <x v="57"/>
    <n v="13.609467455621301"/>
    <x v="9"/>
    <x v="3"/>
  </r>
  <r>
    <x v="10"/>
    <x v="58"/>
    <n v="33.727810650887577"/>
    <x v="9"/>
    <x v="3"/>
  </r>
  <r>
    <x v="10"/>
    <x v="59"/>
    <n v="1.7751479289940828"/>
    <x v="9"/>
    <x v="3"/>
  </r>
  <r>
    <x v="10"/>
    <x v="60"/>
    <n v="0.59171597633136097"/>
    <x v="9"/>
    <x v="3"/>
  </r>
  <r>
    <x v="10"/>
    <x v="61"/>
    <n v="6.5088757396449708"/>
    <x v="9"/>
    <x v="3"/>
  </r>
  <r>
    <x v="10"/>
    <x v="62"/>
    <n v="0"/>
    <x v="9"/>
    <x v="3"/>
  </r>
  <r>
    <x v="11"/>
    <x v="56"/>
    <n v="43.786982248520708"/>
    <x v="9"/>
    <x v="3"/>
  </r>
  <r>
    <x v="11"/>
    <x v="57"/>
    <n v="13.609467455621301"/>
    <x v="9"/>
    <x v="3"/>
  </r>
  <r>
    <x v="11"/>
    <x v="58"/>
    <n v="32.544378698224854"/>
    <x v="9"/>
    <x v="3"/>
  </r>
  <r>
    <x v="11"/>
    <x v="59"/>
    <n v="1.7751479289940828"/>
    <x v="9"/>
    <x v="3"/>
  </r>
  <r>
    <x v="11"/>
    <x v="63"/>
    <n v="0.59171597633136097"/>
    <x v="9"/>
    <x v="3"/>
  </r>
  <r>
    <x v="11"/>
    <x v="64"/>
    <n v="6.5088757396449708"/>
    <x v="9"/>
    <x v="3"/>
  </r>
  <r>
    <x v="11"/>
    <x v="65"/>
    <n v="0"/>
    <x v="9"/>
    <x v="3"/>
  </r>
  <r>
    <x v="11"/>
    <x v="66"/>
    <n v="0"/>
    <x v="9"/>
    <x v="3"/>
  </r>
  <r>
    <x v="11"/>
    <x v="4"/>
    <n v="1.1834319526627219"/>
    <x v="9"/>
    <x v="3"/>
  </r>
  <r>
    <x v="12"/>
    <x v="67"/>
    <n v="0"/>
    <x v="9"/>
    <x v="3"/>
  </r>
  <r>
    <x v="12"/>
    <x v="68"/>
    <n v="6.5088757396449708"/>
    <x v="9"/>
    <x v="3"/>
  </r>
  <r>
    <x v="12"/>
    <x v="69"/>
    <n v="33.136094674556212"/>
    <x v="9"/>
    <x v="3"/>
  </r>
  <r>
    <x v="12"/>
    <x v="70"/>
    <n v="4.1420118343195265"/>
    <x v="9"/>
    <x v="3"/>
  </r>
  <r>
    <x v="12"/>
    <x v="71"/>
    <n v="0"/>
    <x v="9"/>
    <x v="3"/>
  </r>
  <r>
    <x v="12"/>
    <x v="72"/>
    <n v="7.1005917159763312"/>
    <x v="9"/>
    <x v="3"/>
  </r>
  <r>
    <x v="12"/>
    <x v="73"/>
    <n v="6.5088757396449708"/>
    <x v="9"/>
    <x v="3"/>
  </r>
  <r>
    <x v="12"/>
    <x v="74"/>
    <n v="0"/>
    <x v="9"/>
    <x v="3"/>
  </r>
  <r>
    <x v="12"/>
    <x v="75"/>
    <n v="5.3254437869822482"/>
    <x v="9"/>
    <x v="3"/>
  </r>
  <r>
    <x v="12"/>
    <x v="76"/>
    <n v="27.218934911242602"/>
    <x v="9"/>
    <x v="3"/>
  </r>
  <r>
    <x v="12"/>
    <x v="59"/>
    <n v="1.7751479289940828"/>
    <x v="9"/>
    <x v="3"/>
  </r>
  <r>
    <x v="12"/>
    <x v="63"/>
    <n v="0.59171597633136097"/>
    <x v="9"/>
    <x v="3"/>
  </r>
  <r>
    <x v="12"/>
    <x v="64"/>
    <n v="6.5088757396449708"/>
    <x v="9"/>
    <x v="3"/>
  </r>
  <r>
    <x v="12"/>
    <x v="65"/>
    <n v="0"/>
    <x v="9"/>
    <x v="3"/>
  </r>
  <r>
    <x v="12"/>
    <x v="66"/>
    <n v="0"/>
    <x v="9"/>
    <x v="3"/>
  </r>
  <r>
    <x v="12"/>
    <x v="4"/>
    <n v="1.1834319526627219"/>
    <x v="9"/>
    <x v="3"/>
  </r>
  <r>
    <x v="13"/>
    <x v="77"/>
    <n v="0"/>
    <x v="9"/>
    <x v="3"/>
  </r>
  <r>
    <x v="13"/>
    <x v="78"/>
    <n v="0"/>
    <x v="9"/>
    <x v="3"/>
  </r>
  <r>
    <x v="13"/>
    <x v="79"/>
    <n v="0"/>
    <x v="9"/>
    <x v="3"/>
  </r>
  <r>
    <x v="13"/>
    <x v="80"/>
    <n v="33.333333333333336"/>
    <x v="9"/>
    <x v="3"/>
  </r>
  <r>
    <x v="13"/>
    <x v="76"/>
    <n v="66.666666666666671"/>
    <x v="9"/>
    <x v="3"/>
  </r>
  <r>
    <x v="14"/>
    <x v="77"/>
    <n v="0"/>
    <x v="9"/>
    <x v="3"/>
  </r>
  <r>
    <x v="14"/>
    <x v="78"/>
    <n v="0"/>
    <x v="9"/>
    <x v="3"/>
  </r>
  <r>
    <x v="14"/>
    <x v="79"/>
    <n v="0"/>
    <x v="9"/>
    <x v="3"/>
  </r>
  <r>
    <x v="14"/>
    <x v="80"/>
    <n v="18.181818181818183"/>
    <x v="9"/>
    <x v="3"/>
  </r>
  <r>
    <x v="14"/>
    <x v="76"/>
    <n v="18.181818181818183"/>
    <x v="9"/>
    <x v="3"/>
  </r>
  <r>
    <x v="14"/>
    <x v="61"/>
    <n v="63.636363636363633"/>
    <x v="9"/>
    <x v="3"/>
  </r>
  <r>
    <x v="14"/>
    <x v="66"/>
    <n v="0"/>
    <x v="9"/>
    <x v="3"/>
  </r>
  <r>
    <x v="10"/>
    <x v="56"/>
    <n v="63.358778625954201"/>
    <x v="10"/>
    <x v="3"/>
  </r>
  <r>
    <x v="10"/>
    <x v="57"/>
    <n v="7.6335877862595423"/>
    <x v="10"/>
    <x v="3"/>
  </r>
  <r>
    <x v="10"/>
    <x v="58"/>
    <n v="6.8702290076335881"/>
    <x v="10"/>
    <x v="3"/>
  </r>
  <r>
    <x v="10"/>
    <x v="59"/>
    <n v="14.503816793893129"/>
    <x v="10"/>
    <x v="3"/>
  </r>
  <r>
    <x v="10"/>
    <x v="60"/>
    <n v="0.76335877862595425"/>
    <x v="10"/>
    <x v="3"/>
  </r>
  <r>
    <x v="10"/>
    <x v="61"/>
    <n v="6.8702290076335881"/>
    <x v="10"/>
    <x v="3"/>
  </r>
  <r>
    <x v="10"/>
    <x v="62"/>
    <n v="0"/>
    <x v="10"/>
    <x v="3"/>
  </r>
  <r>
    <x v="11"/>
    <x v="56"/>
    <n v="61.832061068702288"/>
    <x v="10"/>
    <x v="3"/>
  </r>
  <r>
    <x v="11"/>
    <x v="57"/>
    <n v="6.8702290076335881"/>
    <x v="10"/>
    <x v="3"/>
  </r>
  <r>
    <x v="11"/>
    <x v="58"/>
    <n v="6.8702290076335881"/>
    <x v="10"/>
    <x v="3"/>
  </r>
  <r>
    <x v="11"/>
    <x v="59"/>
    <n v="14.503816793893129"/>
    <x v="10"/>
    <x v="3"/>
  </r>
  <r>
    <x v="11"/>
    <x v="63"/>
    <n v="0.76335877862595425"/>
    <x v="10"/>
    <x v="3"/>
  </r>
  <r>
    <x v="11"/>
    <x v="64"/>
    <n v="6.8702290076335881"/>
    <x v="10"/>
    <x v="3"/>
  </r>
  <r>
    <x v="11"/>
    <x v="65"/>
    <n v="0"/>
    <x v="10"/>
    <x v="3"/>
  </r>
  <r>
    <x v="11"/>
    <x v="66"/>
    <n v="0"/>
    <x v="10"/>
    <x v="3"/>
  </r>
  <r>
    <x v="11"/>
    <x v="4"/>
    <n v="2.2900763358778624"/>
    <x v="10"/>
    <x v="3"/>
  </r>
  <r>
    <x v="12"/>
    <x v="67"/>
    <n v="0"/>
    <x v="10"/>
    <x v="3"/>
  </r>
  <r>
    <x v="12"/>
    <x v="68"/>
    <n v="9.9236641221374047"/>
    <x v="10"/>
    <x v="3"/>
  </r>
  <r>
    <x v="12"/>
    <x v="69"/>
    <n v="49.618320610687022"/>
    <x v="10"/>
    <x v="3"/>
  </r>
  <r>
    <x v="12"/>
    <x v="70"/>
    <n v="2.2900763358778624"/>
    <x v="10"/>
    <x v="3"/>
  </r>
  <r>
    <x v="12"/>
    <x v="71"/>
    <n v="0"/>
    <x v="10"/>
    <x v="3"/>
  </r>
  <r>
    <x v="12"/>
    <x v="72"/>
    <n v="4.5801526717557248"/>
    <x v="10"/>
    <x v="3"/>
  </r>
  <r>
    <x v="12"/>
    <x v="73"/>
    <n v="2.2900763358778624"/>
    <x v="10"/>
    <x v="3"/>
  </r>
  <r>
    <x v="12"/>
    <x v="74"/>
    <n v="0"/>
    <x v="10"/>
    <x v="3"/>
  </r>
  <r>
    <x v="12"/>
    <x v="75"/>
    <n v="0"/>
    <x v="10"/>
    <x v="3"/>
  </r>
  <r>
    <x v="12"/>
    <x v="76"/>
    <n v="6.8702290076335881"/>
    <x v="10"/>
    <x v="3"/>
  </r>
  <r>
    <x v="12"/>
    <x v="59"/>
    <n v="14.503816793893129"/>
    <x v="10"/>
    <x v="3"/>
  </r>
  <r>
    <x v="12"/>
    <x v="63"/>
    <n v="0.76335877862595425"/>
    <x v="10"/>
    <x v="3"/>
  </r>
  <r>
    <x v="12"/>
    <x v="64"/>
    <n v="6.8702290076335881"/>
    <x v="10"/>
    <x v="3"/>
  </r>
  <r>
    <x v="12"/>
    <x v="65"/>
    <n v="0"/>
    <x v="10"/>
    <x v="3"/>
  </r>
  <r>
    <x v="12"/>
    <x v="66"/>
    <n v="0"/>
    <x v="10"/>
    <x v="3"/>
  </r>
  <r>
    <x v="12"/>
    <x v="4"/>
    <n v="2.2900763358778624"/>
    <x v="10"/>
    <x v="3"/>
  </r>
  <r>
    <x v="13"/>
    <x v="77"/>
    <n v="0"/>
    <x v="10"/>
    <x v="3"/>
  </r>
  <r>
    <x v="13"/>
    <x v="78"/>
    <n v="0"/>
    <x v="10"/>
    <x v="3"/>
  </r>
  <r>
    <x v="13"/>
    <x v="79"/>
    <n v="5.2631578947368425"/>
    <x v="10"/>
    <x v="3"/>
  </r>
  <r>
    <x v="13"/>
    <x v="80"/>
    <n v="36.842105263157897"/>
    <x v="10"/>
    <x v="3"/>
  </r>
  <r>
    <x v="13"/>
    <x v="76"/>
    <n v="57.89473684210526"/>
    <x v="10"/>
    <x v="3"/>
  </r>
  <r>
    <x v="14"/>
    <x v="77"/>
    <n v="0"/>
    <x v="10"/>
    <x v="3"/>
  </r>
  <r>
    <x v="14"/>
    <x v="78"/>
    <n v="0"/>
    <x v="10"/>
    <x v="3"/>
  </r>
  <r>
    <x v="14"/>
    <x v="79"/>
    <n v="0"/>
    <x v="10"/>
    <x v="3"/>
  </r>
  <r>
    <x v="14"/>
    <x v="80"/>
    <n v="33.333333333333336"/>
    <x v="10"/>
    <x v="3"/>
  </r>
  <r>
    <x v="14"/>
    <x v="76"/>
    <n v="22.222222222222221"/>
    <x v="10"/>
    <x v="3"/>
  </r>
  <r>
    <x v="14"/>
    <x v="61"/>
    <n v="44.444444444444443"/>
    <x v="10"/>
    <x v="3"/>
  </r>
  <r>
    <x v="14"/>
    <x v="66"/>
    <n v="0"/>
    <x v="10"/>
    <x v="3"/>
  </r>
  <r>
    <x v="10"/>
    <x v="56"/>
    <n v="76.470588235294116"/>
    <x v="11"/>
    <x v="3"/>
  </r>
  <r>
    <x v="10"/>
    <x v="57"/>
    <n v="7.5630252100840334"/>
    <x v="11"/>
    <x v="3"/>
  </r>
  <r>
    <x v="10"/>
    <x v="58"/>
    <n v="5.0420168067226889"/>
    <x v="11"/>
    <x v="3"/>
  </r>
  <r>
    <x v="10"/>
    <x v="59"/>
    <n v="2.5210084033613445"/>
    <x v="11"/>
    <x v="3"/>
  </r>
  <r>
    <x v="10"/>
    <x v="60"/>
    <n v="0"/>
    <x v="11"/>
    <x v="3"/>
  </r>
  <r>
    <x v="10"/>
    <x v="61"/>
    <n v="8.4033613445378155"/>
    <x v="11"/>
    <x v="3"/>
  </r>
  <r>
    <x v="10"/>
    <x v="62"/>
    <n v="0"/>
    <x v="11"/>
    <x v="3"/>
  </r>
  <r>
    <x v="11"/>
    <x v="56"/>
    <n v="76.470588235294116"/>
    <x v="11"/>
    <x v="3"/>
  </r>
  <r>
    <x v="11"/>
    <x v="57"/>
    <n v="7.5630252100840334"/>
    <x v="11"/>
    <x v="3"/>
  </r>
  <r>
    <x v="11"/>
    <x v="58"/>
    <n v="5.0420168067226889"/>
    <x v="11"/>
    <x v="3"/>
  </r>
  <r>
    <x v="11"/>
    <x v="59"/>
    <n v="2.5210084033613445"/>
    <x v="11"/>
    <x v="3"/>
  </r>
  <r>
    <x v="11"/>
    <x v="63"/>
    <n v="0"/>
    <x v="11"/>
    <x v="3"/>
  </r>
  <r>
    <x v="11"/>
    <x v="64"/>
    <n v="8.4033613445378155"/>
    <x v="11"/>
    <x v="3"/>
  </r>
  <r>
    <x v="11"/>
    <x v="65"/>
    <n v="0"/>
    <x v="11"/>
    <x v="3"/>
  </r>
  <r>
    <x v="11"/>
    <x v="66"/>
    <n v="0"/>
    <x v="11"/>
    <x v="3"/>
  </r>
  <r>
    <x v="11"/>
    <x v="4"/>
    <n v="0"/>
    <x v="11"/>
    <x v="3"/>
  </r>
  <r>
    <x v="12"/>
    <x v="67"/>
    <n v="0"/>
    <x v="11"/>
    <x v="3"/>
  </r>
  <r>
    <x v="12"/>
    <x v="68"/>
    <n v="5.882352941176471"/>
    <x v="11"/>
    <x v="3"/>
  </r>
  <r>
    <x v="12"/>
    <x v="69"/>
    <n v="62.184873949579831"/>
    <x v="11"/>
    <x v="3"/>
  </r>
  <r>
    <x v="12"/>
    <x v="70"/>
    <n v="8.4033613445378155"/>
    <x v="11"/>
    <x v="3"/>
  </r>
  <r>
    <x v="12"/>
    <x v="71"/>
    <n v="0.84033613445378152"/>
    <x v="11"/>
    <x v="3"/>
  </r>
  <r>
    <x v="12"/>
    <x v="72"/>
    <n v="4.2016806722689077"/>
    <x v="11"/>
    <x v="3"/>
  </r>
  <r>
    <x v="12"/>
    <x v="73"/>
    <n v="2.5210084033613445"/>
    <x v="11"/>
    <x v="3"/>
  </r>
  <r>
    <x v="12"/>
    <x v="74"/>
    <n v="0"/>
    <x v="11"/>
    <x v="3"/>
  </r>
  <r>
    <x v="12"/>
    <x v="75"/>
    <n v="0"/>
    <x v="11"/>
    <x v="3"/>
  </r>
  <r>
    <x v="12"/>
    <x v="76"/>
    <n v="5.0420168067226889"/>
    <x v="11"/>
    <x v="3"/>
  </r>
  <r>
    <x v="12"/>
    <x v="59"/>
    <n v="2.5210084033613445"/>
    <x v="11"/>
    <x v="3"/>
  </r>
  <r>
    <x v="12"/>
    <x v="63"/>
    <n v="0"/>
    <x v="11"/>
    <x v="3"/>
  </r>
  <r>
    <x v="12"/>
    <x v="64"/>
    <n v="8.4033613445378155"/>
    <x v="11"/>
    <x v="3"/>
  </r>
  <r>
    <x v="12"/>
    <x v="65"/>
    <n v="0"/>
    <x v="11"/>
    <x v="3"/>
  </r>
  <r>
    <x v="12"/>
    <x v="66"/>
    <n v="0"/>
    <x v="11"/>
    <x v="3"/>
  </r>
  <r>
    <x v="12"/>
    <x v="4"/>
    <n v="0"/>
    <x v="11"/>
    <x v="3"/>
  </r>
  <r>
    <x v="13"/>
    <x v="77"/>
    <n v="0"/>
    <x v="11"/>
    <x v="3"/>
  </r>
  <r>
    <x v="13"/>
    <x v="78"/>
    <n v="0"/>
    <x v="11"/>
    <x v="3"/>
  </r>
  <r>
    <x v="13"/>
    <x v="79"/>
    <n v="0"/>
    <x v="11"/>
    <x v="3"/>
  </r>
  <r>
    <x v="13"/>
    <x v="80"/>
    <n v="66.666666666666671"/>
    <x v="11"/>
    <x v="3"/>
  </r>
  <r>
    <x v="13"/>
    <x v="76"/>
    <n v="33.333333333333336"/>
    <x v="11"/>
    <x v="3"/>
  </r>
  <r>
    <x v="14"/>
    <x v="77"/>
    <n v="0"/>
    <x v="11"/>
    <x v="3"/>
  </r>
  <r>
    <x v="14"/>
    <x v="78"/>
    <n v="0"/>
    <x v="11"/>
    <x v="3"/>
  </r>
  <r>
    <x v="14"/>
    <x v="79"/>
    <n v="0"/>
    <x v="11"/>
    <x v="3"/>
  </r>
  <r>
    <x v="14"/>
    <x v="80"/>
    <n v="10"/>
    <x v="11"/>
    <x v="3"/>
  </r>
  <r>
    <x v="14"/>
    <x v="76"/>
    <n v="20"/>
    <x v="11"/>
    <x v="3"/>
  </r>
  <r>
    <x v="14"/>
    <x v="61"/>
    <n v="70"/>
    <x v="11"/>
    <x v="3"/>
  </r>
  <r>
    <x v="14"/>
    <x v="66"/>
    <n v="0"/>
    <x v="11"/>
    <x v="3"/>
  </r>
  <r>
    <x v="10"/>
    <x v="56"/>
    <n v="70.707070707070713"/>
    <x v="12"/>
    <x v="3"/>
  </r>
  <r>
    <x v="10"/>
    <x v="57"/>
    <n v="4.0404040404040407"/>
    <x v="12"/>
    <x v="3"/>
  </r>
  <r>
    <x v="10"/>
    <x v="58"/>
    <n v="8.0808080808080813"/>
    <x v="12"/>
    <x v="3"/>
  </r>
  <r>
    <x v="10"/>
    <x v="59"/>
    <n v="6.0606060606060606"/>
    <x v="12"/>
    <x v="3"/>
  </r>
  <r>
    <x v="10"/>
    <x v="60"/>
    <n v="0"/>
    <x v="12"/>
    <x v="3"/>
  </r>
  <r>
    <x v="10"/>
    <x v="61"/>
    <n v="11.111111111111111"/>
    <x v="12"/>
    <x v="3"/>
  </r>
  <r>
    <x v="10"/>
    <x v="62"/>
    <n v="0"/>
    <x v="12"/>
    <x v="3"/>
  </r>
  <r>
    <x v="11"/>
    <x v="56"/>
    <n v="70.707070707070713"/>
    <x v="12"/>
    <x v="3"/>
  </r>
  <r>
    <x v="11"/>
    <x v="57"/>
    <n v="4.0404040404040407"/>
    <x v="12"/>
    <x v="3"/>
  </r>
  <r>
    <x v="11"/>
    <x v="58"/>
    <n v="8.0808080808080813"/>
    <x v="12"/>
    <x v="3"/>
  </r>
  <r>
    <x v="11"/>
    <x v="59"/>
    <n v="5.0505050505050502"/>
    <x v="12"/>
    <x v="3"/>
  </r>
  <r>
    <x v="11"/>
    <x v="63"/>
    <n v="0"/>
    <x v="12"/>
    <x v="3"/>
  </r>
  <r>
    <x v="11"/>
    <x v="64"/>
    <n v="11.111111111111111"/>
    <x v="12"/>
    <x v="3"/>
  </r>
  <r>
    <x v="11"/>
    <x v="65"/>
    <n v="0"/>
    <x v="12"/>
    <x v="3"/>
  </r>
  <r>
    <x v="11"/>
    <x v="66"/>
    <n v="0"/>
    <x v="12"/>
    <x v="3"/>
  </r>
  <r>
    <x v="11"/>
    <x v="4"/>
    <n v="1.0101010101010102"/>
    <x v="12"/>
    <x v="3"/>
  </r>
  <r>
    <x v="12"/>
    <x v="67"/>
    <n v="0"/>
    <x v="12"/>
    <x v="3"/>
  </r>
  <r>
    <x v="12"/>
    <x v="68"/>
    <n v="6.0606060606060606"/>
    <x v="12"/>
    <x v="3"/>
  </r>
  <r>
    <x v="12"/>
    <x v="69"/>
    <n v="58.585858585858588"/>
    <x v="12"/>
    <x v="3"/>
  </r>
  <r>
    <x v="12"/>
    <x v="70"/>
    <n v="6.0606060606060606"/>
    <x v="12"/>
    <x v="3"/>
  </r>
  <r>
    <x v="12"/>
    <x v="71"/>
    <n v="0"/>
    <x v="12"/>
    <x v="3"/>
  </r>
  <r>
    <x v="12"/>
    <x v="72"/>
    <n v="3.0303030303030303"/>
    <x v="12"/>
    <x v="3"/>
  </r>
  <r>
    <x v="12"/>
    <x v="73"/>
    <n v="1.0101010101010102"/>
    <x v="12"/>
    <x v="3"/>
  </r>
  <r>
    <x v="12"/>
    <x v="74"/>
    <n v="1.0101010101010102"/>
    <x v="12"/>
    <x v="3"/>
  </r>
  <r>
    <x v="12"/>
    <x v="75"/>
    <n v="2.0202020202020203"/>
    <x v="12"/>
    <x v="3"/>
  </r>
  <r>
    <x v="12"/>
    <x v="76"/>
    <n v="5.0505050505050502"/>
    <x v="12"/>
    <x v="3"/>
  </r>
  <r>
    <x v="12"/>
    <x v="59"/>
    <n v="5.0505050505050502"/>
    <x v="12"/>
    <x v="3"/>
  </r>
  <r>
    <x v="12"/>
    <x v="63"/>
    <n v="0"/>
    <x v="12"/>
    <x v="3"/>
  </r>
  <r>
    <x v="12"/>
    <x v="64"/>
    <n v="11.111111111111111"/>
    <x v="12"/>
    <x v="3"/>
  </r>
  <r>
    <x v="12"/>
    <x v="65"/>
    <n v="0"/>
    <x v="12"/>
    <x v="3"/>
  </r>
  <r>
    <x v="12"/>
    <x v="66"/>
    <n v="0"/>
    <x v="12"/>
    <x v="3"/>
  </r>
  <r>
    <x v="12"/>
    <x v="4"/>
    <n v="1.0101010101010102"/>
    <x v="12"/>
    <x v="3"/>
  </r>
  <r>
    <x v="13"/>
    <x v="77"/>
    <n v="0"/>
    <x v="12"/>
    <x v="3"/>
  </r>
  <r>
    <x v="13"/>
    <x v="78"/>
    <n v="0"/>
    <x v="12"/>
    <x v="3"/>
  </r>
  <r>
    <x v="13"/>
    <x v="79"/>
    <n v="0"/>
    <x v="12"/>
    <x v="3"/>
  </r>
  <r>
    <x v="13"/>
    <x v="80"/>
    <n v="60"/>
    <x v="12"/>
    <x v="3"/>
  </r>
  <r>
    <x v="13"/>
    <x v="76"/>
    <n v="40"/>
    <x v="12"/>
    <x v="3"/>
  </r>
  <r>
    <x v="14"/>
    <x v="77"/>
    <n v="0"/>
    <x v="12"/>
    <x v="3"/>
  </r>
  <r>
    <x v="14"/>
    <x v="78"/>
    <n v="0"/>
    <x v="12"/>
    <x v="3"/>
  </r>
  <r>
    <x v="14"/>
    <x v="79"/>
    <n v="0"/>
    <x v="12"/>
    <x v="3"/>
  </r>
  <r>
    <x v="14"/>
    <x v="80"/>
    <n v="27.272727272727273"/>
    <x v="12"/>
    <x v="3"/>
  </r>
  <r>
    <x v="14"/>
    <x v="76"/>
    <n v="9.0909090909090917"/>
    <x v="12"/>
    <x v="3"/>
  </r>
  <r>
    <x v="14"/>
    <x v="61"/>
    <n v="0"/>
    <x v="12"/>
    <x v="3"/>
  </r>
  <r>
    <x v="14"/>
    <x v="66"/>
    <n v="0"/>
    <x v="12"/>
    <x v="3"/>
  </r>
  <r>
    <x v="10"/>
    <x v="56"/>
    <n v="66.666666666666671"/>
    <x v="13"/>
    <x v="3"/>
  </r>
  <r>
    <x v="10"/>
    <x v="57"/>
    <n v="7.2463768115942031"/>
    <x v="13"/>
    <x v="3"/>
  </r>
  <r>
    <x v="10"/>
    <x v="58"/>
    <n v="14.492753623188406"/>
    <x v="13"/>
    <x v="3"/>
  </r>
  <r>
    <x v="10"/>
    <x v="59"/>
    <n v="0"/>
    <x v="13"/>
    <x v="3"/>
  </r>
  <r>
    <x v="10"/>
    <x v="60"/>
    <n v="0"/>
    <x v="13"/>
    <x v="3"/>
  </r>
  <r>
    <x v="10"/>
    <x v="61"/>
    <n v="11.594202898550725"/>
    <x v="13"/>
    <x v="3"/>
  </r>
  <r>
    <x v="10"/>
    <x v="62"/>
    <n v="0"/>
    <x v="13"/>
    <x v="3"/>
  </r>
  <r>
    <x v="11"/>
    <x v="56"/>
    <n v="66.666666666666671"/>
    <x v="13"/>
    <x v="3"/>
  </r>
  <r>
    <x v="11"/>
    <x v="57"/>
    <n v="5.7971014492753623"/>
    <x v="13"/>
    <x v="3"/>
  </r>
  <r>
    <x v="11"/>
    <x v="58"/>
    <n v="14.492753623188406"/>
    <x v="13"/>
    <x v="3"/>
  </r>
  <r>
    <x v="11"/>
    <x v="59"/>
    <n v="0"/>
    <x v="13"/>
    <x v="3"/>
  </r>
  <r>
    <x v="11"/>
    <x v="63"/>
    <n v="0"/>
    <x v="13"/>
    <x v="3"/>
  </r>
  <r>
    <x v="11"/>
    <x v="64"/>
    <n v="11.594202898550725"/>
    <x v="13"/>
    <x v="3"/>
  </r>
  <r>
    <x v="11"/>
    <x v="65"/>
    <n v="0"/>
    <x v="13"/>
    <x v="3"/>
  </r>
  <r>
    <x v="11"/>
    <x v="66"/>
    <n v="0"/>
    <x v="13"/>
    <x v="3"/>
  </r>
  <r>
    <x v="11"/>
    <x v="4"/>
    <n v="1.4492753623188406"/>
    <x v="13"/>
    <x v="3"/>
  </r>
  <r>
    <x v="12"/>
    <x v="67"/>
    <n v="0"/>
    <x v="13"/>
    <x v="3"/>
  </r>
  <r>
    <x v="12"/>
    <x v="68"/>
    <n v="5.7971014492753623"/>
    <x v="13"/>
    <x v="3"/>
  </r>
  <r>
    <x v="12"/>
    <x v="69"/>
    <n v="55.072463768115945"/>
    <x v="13"/>
    <x v="3"/>
  </r>
  <r>
    <x v="12"/>
    <x v="70"/>
    <n v="5.7971014492753623"/>
    <x v="13"/>
    <x v="3"/>
  </r>
  <r>
    <x v="12"/>
    <x v="71"/>
    <n v="0"/>
    <x v="13"/>
    <x v="3"/>
  </r>
  <r>
    <x v="12"/>
    <x v="72"/>
    <n v="4.3478260869565215"/>
    <x v="13"/>
    <x v="3"/>
  </r>
  <r>
    <x v="12"/>
    <x v="73"/>
    <n v="1.4492753623188406"/>
    <x v="13"/>
    <x v="3"/>
  </r>
  <r>
    <x v="12"/>
    <x v="74"/>
    <n v="0"/>
    <x v="13"/>
    <x v="3"/>
  </r>
  <r>
    <x v="12"/>
    <x v="75"/>
    <n v="2.8985507246376812"/>
    <x v="13"/>
    <x v="3"/>
  </r>
  <r>
    <x v="12"/>
    <x v="76"/>
    <n v="11.594202898550725"/>
    <x v="13"/>
    <x v="3"/>
  </r>
  <r>
    <x v="12"/>
    <x v="59"/>
    <n v="0"/>
    <x v="13"/>
    <x v="3"/>
  </r>
  <r>
    <x v="12"/>
    <x v="63"/>
    <n v="0"/>
    <x v="13"/>
    <x v="3"/>
  </r>
  <r>
    <x v="12"/>
    <x v="64"/>
    <n v="11.594202898550725"/>
    <x v="13"/>
    <x v="3"/>
  </r>
  <r>
    <x v="12"/>
    <x v="65"/>
    <n v="0"/>
    <x v="13"/>
    <x v="3"/>
  </r>
  <r>
    <x v="12"/>
    <x v="66"/>
    <n v="0"/>
    <x v="13"/>
    <x v="3"/>
  </r>
  <r>
    <x v="12"/>
    <x v="4"/>
    <n v="1.4492753623188406"/>
    <x v="13"/>
    <x v="3"/>
  </r>
  <r>
    <x v="13"/>
    <x v="77"/>
    <n v="0"/>
    <x v="13"/>
    <x v="3"/>
  </r>
  <r>
    <x v="13"/>
    <x v="78"/>
    <n v="0"/>
    <x v="13"/>
    <x v="3"/>
  </r>
  <r>
    <x v="13"/>
    <x v="79"/>
    <n v="0"/>
    <x v="13"/>
    <x v="3"/>
  </r>
  <r>
    <x v="13"/>
    <x v="80"/>
    <n v="0"/>
    <x v="13"/>
    <x v="3"/>
  </r>
  <r>
    <x v="13"/>
    <x v="76"/>
    <n v="0"/>
    <x v="13"/>
    <x v="3"/>
  </r>
  <r>
    <x v="14"/>
    <x v="77"/>
    <n v="0"/>
    <x v="13"/>
    <x v="3"/>
  </r>
  <r>
    <x v="14"/>
    <x v="78"/>
    <n v="12.5"/>
    <x v="13"/>
    <x v="3"/>
  </r>
  <r>
    <x v="14"/>
    <x v="79"/>
    <n v="12.5"/>
    <x v="13"/>
    <x v="3"/>
  </r>
  <r>
    <x v="14"/>
    <x v="80"/>
    <n v="12.5"/>
    <x v="13"/>
    <x v="3"/>
  </r>
  <r>
    <x v="14"/>
    <x v="76"/>
    <n v="0"/>
    <x v="13"/>
    <x v="3"/>
  </r>
  <r>
    <x v="14"/>
    <x v="61"/>
    <n v="62.5"/>
    <x v="13"/>
    <x v="3"/>
  </r>
  <r>
    <x v="14"/>
    <x v="66"/>
    <n v="0"/>
    <x v="13"/>
    <x v="3"/>
  </r>
  <r>
    <x v="10"/>
    <x v="56"/>
    <n v="28.735632183908045"/>
    <x v="14"/>
    <x v="3"/>
  </r>
  <r>
    <x v="10"/>
    <x v="57"/>
    <n v="5.7471264367816088"/>
    <x v="14"/>
    <x v="3"/>
  </r>
  <r>
    <x v="10"/>
    <x v="58"/>
    <n v="26.436781609195403"/>
    <x v="14"/>
    <x v="3"/>
  </r>
  <r>
    <x v="10"/>
    <x v="59"/>
    <n v="3.4482758620689653"/>
    <x v="14"/>
    <x v="3"/>
  </r>
  <r>
    <x v="10"/>
    <x v="60"/>
    <n v="0"/>
    <x v="14"/>
    <x v="3"/>
  </r>
  <r>
    <x v="10"/>
    <x v="61"/>
    <n v="35.632183908045974"/>
    <x v="14"/>
    <x v="3"/>
  </r>
  <r>
    <x v="10"/>
    <x v="62"/>
    <n v="0"/>
    <x v="14"/>
    <x v="3"/>
  </r>
  <r>
    <x v="11"/>
    <x v="56"/>
    <n v="28.735632183908045"/>
    <x v="14"/>
    <x v="3"/>
  </r>
  <r>
    <x v="11"/>
    <x v="57"/>
    <n v="5.7471264367816088"/>
    <x v="14"/>
    <x v="3"/>
  </r>
  <r>
    <x v="11"/>
    <x v="58"/>
    <n v="25.287356321839081"/>
    <x v="14"/>
    <x v="3"/>
  </r>
  <r>
    <x v="11"/>
    <x v="59"/>
    <n v="3.4482758620689653"/>
    <x v="14"/>
    <x v="3"/>
  </r>
  <r>
    <x v="11"/>
    <x v="63"/>
    <n v="0"/>
    <x v="14"/>
    <x v="3"/>
  </r>
  <r>
    <x v="11"/>
    <x v="64"/>
    <n v="35.632183908045974"/>
    <x v="14"/>
    <x v="3"/>
  </r>
  <r>
    <x v="11"/>
    <x v="65"/>
    <n v="0"/>
    <x v="14"/>
    <x v="3"/>
  </r>
  <r>
    <x v="11"/>
    <x v="66"/>
    <n v="0"/>
    <x v="14"/>
    <x v="3"/>
  </r>
  <r>
    <x v="11"/>
    <x v="4"/>
    <n v="1.1494252873563218"/>
    <x v="14"/>
    <x v="3"/>
  </r>
  <r>
    <x v="12"/>
    <x v="67"/>
    <n v="0"/>
    <x v="14"/>
    <x v="3"/>
  </r>
  <r>
    <x v="12"/>
    <x v="68"/>
    <n v="2.2988505747126435"/>
    <x v="14"/>
    <x v="3"/>
  </r>
  <r>
    <x v="12"/>
    <x v="69"/>
    <n v="22.988505747126435"/>
    <x v="14"/>
    <x v="3"/>
  </r>
  <r>
    <x v="12"/>
    <x v="70"/>
    <n v="3.4482758620689653"/>
    <x v="14"/>
    <x v="3"/>
  </r>
  <r>
    <x v="12"/>
    <x v="71"/>
    <n v="0"/>
    <x v="14"/>
    <x v="3"/>
  </r>
  <r>
    <x v="12"/>
    <x v="72"/>
    <n v="4.5977011494252871"/>
    <x v="14"/>
    <x v="3"/>
  </r>
  <r>
    <x v="12"/>
    <x v="73"/>
    <n v="1.1494252873563218"/>
    <x v="14"/>
    <x v="3"/>
  </r>
  <r>
    <x v="12"/>
    <x v="74"/>
    <n v="1.1494252873563218"/>
    <x v="14"/>
    <x v="3"/>
  </r>
  <r>
    <x v="12"/>
    <x v="75"/>
    <n v="5.7471264367816088"/>
    <x v="14"/>
    <x v="3"/>
  </r>
  <r>
    <x v="12"/>
    <x v="76"/>
    <n v="18.390804597701148"/>
    <x v="14"/>
    <x v="3"/>
  </r>
  <r>
    <x v="12"/>
    <x v="59"/>
    <n v="3.4482758620689653"/>
    <x v="14"/>
    <x v="3"/>
  </r>
  <r>
    <x v="12"/>
    <x v="63"/>
    <n v="0"/>
    <x v="14"/>
    <x v="3"/>
  </r>
  <r>
    <x v="12"/>
    <x v="64"/>
    <n v="35.632183908045974"/>
    <x v="14"/>
    <x v="3"/>
  </r>
  <r>
    <x v="12"/>
    <x v="65"/>
    <n v="0"/>
    <x v="14"/>
    <x v="3"/>
  </r>
  <r>
    <x v="12"/>
    <x v="66"/>
    <n v="0"/>
    <x v="14"/>
    <x v="3"/>
  </r>
  <r>
    <x v="12"/>
    <x v="4"/>
    <n v="1.1494252873563218"/>
    <x v="14"/>
    <x v="3"/>
  </r>
  <r>
    <x v="13"/>
    <x v="77"/>
    <n v="0"/>
    <x v="14"/>
    <x v="3"/>
  </r>
  <r>
    <x v="13"/>
    <x v="78"/>
    <n v="0"/>
    <x v="14"/>
    <x v="3"/>
  </r>
  <r>
    <x v="13"/>
    <x v="79"/>
    <n v="0"/>
    <x v="14"/>
    <x v="3"/>
  </r>
  <r>
    <x v="13"/>
    <x v="80"/>
    <n v="0"/>
    <x v="14"/>
    <x v="3"/>
  </r>
  <r>
    <x v="13"/>
    <x v="76"/>
    <n v="100"/>
    <x v="14"/>
    <x v="3"/>
  </r>
  <r>
    <x v="14"/>
    <x v="77"/>
    <n v="0"/>
    <x v="14"/>
    <x v="3"/>
  </r>
  <r>
    <x v="14"/>
    <x v="78"/>
    <n v="3.225806451612903"/>
    <x v="14"/>
    <x v="3"/>
  </r>
  <r>
    <x v="14"/>
    <x v="79"/>
    <n v="0"/>
    <x v="14"/>
    <x v="3"/>
  </r>
  <r>
    <x v="14"/>
    <x v="80"/>
    <n v="29.032258064516128"/>
    <x v="14"/>
    <x v="3"/>
  </r>
  <r>
    <x v="14"/>
    <x v="76"/>
    <n v="45.161290322580648"/>
    <x v="14"/>
    <x v="3"/>
  </r>
  <r>
    <x v="14"/>
    <x v="61"/>
    <n v="22.580645161290324"/>
    <x v="14"/>
    <x v="3"/>
  </r>
  <r>
    <x v="14"/>
    <x v="66"/>
    <n v="0"/>
    <x v="14"/>
    <x v="3"/>
  </r>
  <r>
    <x v="10"/>
    <x v="56"/>
    <n v="57.142857142857146"/>
    <x v="15"/>
    <x v="3"/>
  </r>
  <r>
    <x v="10"/>
    <x v="57"/>
    <n v="9.8901098901098905"/>
    <x v="15"/>
    <x v="3"/>
  </r>
  <r>
    <x v="10"/>
    <x v="58"/>
    <n v="20.87912087912088"/>
    <x v="15"/>
    <x v="3"/>
  </r>
  <r>
    <x v="10"/>
    <x v="59"/>
    <n v="7.6923076923076925"/>
    <x v="15"/>
    <x v="3"/>
  </r>
  <r>
    <x v="10"/>
    <x v="60"/>
    <n v="0"/>
    <x v="15"/>
    <x v="3"/>
  </r>
  <r>
    <x v="10"/>
    <x v="61"/>
    <n v="4.395604395604396"/>
    <x v="15"/>
    <x v="3"/>
  </r>
  <r>
    <x v="10"/>
    <x v="62"/>
    <n v="0"/>
    <x v="15"/>
    <x v="3"/>
  </r>
  <r>
    <x v="11"/>
    <x v="56"/>
    <n v="54.945054945054942"/>
    <x v="15"/>
    <x v="3"/>
  </r>
  <r>
    <x v="11"/>
    <x v="57"/>
    <n v="6.5934065934065931"/>
    <x v="15"/>
    <x v="3"/>
  </r>
  <r>
    <x v="11"/>
    <x v="58"/>
    <n v="19.780219780219781"/>
    <x v="15"/>
    <x v="3"/>
  </r>
  <r>
    <x v="11"/>
    <x v="59"/>
    <n v="7.6923076923076925"/>
    <x v="15"/>
    <x v="3"/>
  </r>
  <r>
    <x v="11"/>
    <x v="63"/>
    <n v="0"/>
    <x v="15"/>
    <x v="3"/>
  </r>
  <r>
    <x v="11"/>
    <x v="64"/>
    <n v="4.395604395604396"/>
    <x v="15"/>
    <x v="3"/>
  </r>
  <r>
    <x v="11"/>
    <x v="65"/>
    <n v="0"/>
    <x v="15"/>
    <x v="3"/>
  </r>
  <r>
    <x v="11"/>
    <x v="66"/>
    <n v="0"/>
    <x v="15"/>
    <x v="3"/>
  </r>
  <r>
    <x v="11"/>
    <x v="4"/>
    <n v="6.5934065934065931"/>
    <x v="15"/>
    <x v="3"/>
  </r>
  <r>
    <x v="12"/>
    <x v="67"/>
    <n v="0"/>
    <x v="15"/>
    <x v="3"/>
  </r>
  <r>
    <x v="12"/>
    <x v="68"/>
    <n v="2.197802197802198"/>
    <x v="15"/>
    <x v="3"/>
  </r>
  <r>
    <x v="12"/>
    <x v="69"/>
    <n v="41.758241758241759"/>
    <x v="15"/>
    <x v="3"/>
  </r>
  <r>
    <x v="12"/>
    <x v="70"/>
    <n v="10.989010989010989"/>
    <x v="15"/>
    <x v="3"/>
  </r>
  <r>
    <x v="12"/>
    <x v="71"/>
    <n v="0"/>
    <x v="15"/>
    <x v="3"/>
  </r>
  <r>
    <x v="12"/>
    <x v="72"/>
    <n v="4.395604395604396"/>
    <x v="15"/>
    <x v="3"/>
  </r>
  <r>
    <x v="12"/>
    <x v="73"/>
    <n v="2.197802197802198"/>
    <x v="15"/>
    <x v="3"/>
  </r>
  <r>
    <x v="12"/>
    <x v="74"/>
    <n v="2.197802197802198"/>
    <x v="15"/>
    <x v="3"/>
  </r>
  <r>
    <x v="12"/>
    <x v="75"/>
    <n v="1.098901098901099"/>
    <x v="15"/>
    <x v="3"/>
  </r>
  <r>
    <x v="12"/>
    <x v="76"/>
    <n v="16.483516483516482"/>
    <x v="15"/>
    <x v="3"/>
  </r>
  <r>
    <x v="12"/>
    <x v="59"/>
    <n v="7.6923076923076925"/>
    <x v="15"/>
    <x v="3"/>
  </r>
  <r>
    <x v="12"/>
    <x v="63"/>
    <n v="0"/>
    <x v="15"/>
    <x v="3"/>
  </r>
  <r>
    <x v="12"/>
    <x v="64"/>
    <n v="4.395604395604396"/>
    <x v="15"/>
    <x v="3"/>
  </r>
  <r>
    <x v="12"/>
    <x v="65"/>
    <n v="0"/>
    <x v="15"/>
    <x v="3"/>
  </r>
  <r>
    <x v="12"/>
    <x v="66"/>
    <n v="0"/>
    <x v="15"/>
    <x v="3"/>
  </r>
  <r>
    <x v="12"/>
    <x v="4"/>
    <n v="6.5934065934065931"/>
    <x v="15"/>
    <x v="3"/>
  </r>
  <r>
    <x v="13"/>
    <x v="77"/>
    <n v="28.571428571428573"/>
    <x v="15"/>
    <x v="3"/>
  </r>
  <r>
    <x v="13"/>
    <x v="78"/>
    <n v="0"/>
    <x v="15"/>
    <x v="3"/>
  </r>
  <r>
    <x v="13"/>
    <x v="79"/>
    <n v="0"/>
    <x v="15"/>
    <x v="3"/>
  </r>
  <r>
    <x v="13"/>
    <x v="80"/>
    <n v="14.285714285714286"/>
    <x v="15"/>
    <x v="3"/>
  </r>
  <r>
    <x v="13"/>
    <x v="76"/>
    <n v="57.142857142857146"/>
    <x v="15"/>
    <x v="3"/>
  </r>
  <r>
    <x v="14"/>
    <x v="77"/>
    <n v="0"/>
    <x v="15"/>
    <x v="3"/>
  </r>
  <r>
    <x v="14"/>
    <x v="78"/>
    <n v="0"/>
    <x v="15"/>
    <x v="3"/>
  </r>
  <r>
    <x v="14"/>
    <x v="79"/>
    <n v="0"/>
    <x v="15"/>
    <x v="3"/>
  </r>
  <r>
    <x v="14"/>
    <x v="80"/>
    <n v="0"/>
    <x v="15"/>
    <x v="3"/>
  </r>
  <r>
    <x v="14"/>
    <x v="76"/>
    <n v="50"/>
    <x v="15"/>
    <x v="3"/>
  </r>
  <r>
    <x v="14"/>
    <x v="61"/>
    <n v="50"/>
    <x v="15"/>
    <x v="3"/>
  </r>
  <r>
    <x v="14"/>
    <x v="66"/>
    <n v="0"/>
    <x v="15"/>
    <x v="3"/>
  </r>
  <r>
    <x v="10"/>
    <x v="56"/>
    <n v="63.043478260869563"/>
    <x v="16"/>
    <x v="3"/>
  </r>
  <r>
    <x v="10"/>
    <x v="57"/>
    <n v="9.2391304347826093"/>
    <x v="16"/>
    <x v="3"/>
  </r>
  <r>
    <x v="10"/>
    <x v="58"/>
    <n v="11.413043478260869"/>
    <x v="16"/>
    <x v="3"/>
  </r>
  <r>
    <x v="10"/>
    <x v="59"/>
    <n v="5.9782608695652177"/>
    <x v="16"/>
    <x v="3"/>
  </r>
  <r>
    <x v="10"/>
    <x v="60"/>
    <n v="0"/>
    <x v="16"/>
    <x v="3"/>
  </r>
  <r>
    <x v="10"/>
    <x v="61"/>
    <n v="10.326086956521738"/>
    <x v="16"/>
    <x v="3"/>
  </r>
  <r>
    <x v="10"/>
    <x v="62"/>
    <n v="0"/>
    <x v="16"/>
    <x v="3"/>
  </r>
  <r>
    <x v="11"/>
    <x v="56"/>
    <n v="62.5"/>
    <x v="16"/>
    <x v="3"/>
  </r>
  <r>
    <x v="11"/>
    <x v="57"/>
    <n v="9.2391304347826093"/>
    <x v="16"/>
    <x v="3"/>
  </r>
  <r>
    <x v="11"/>
    <x v="58"/>
    <n v="10.326086956521738"/>
    <x v="16"/>
    <x v="3"/>
  </r>
  <r>
    <x v="11"/>
    <x v="59"/>
    <n v="5.9782608695652177"/>
    <x v="16"/>
    <x v="3"/>
  </r>
  <r>
    <x v="11"/>
    <x v="63"/>
    <n v="0"/>
    <x v="16"/>
    <x v="3"/>
  </r>
  <r>
    <x v="11"/>
    <x v="64"/>
    <n v="10.326086956521738"/>
    <x v="16"/>
    <x v="3"/>
  </r>
  <r>
    <x v="11"/>
    <x v="65"/>
    <n v="0"/>
    <x v="16"/>
    <x v="3"/>
  </r>
  <r>
    <x v="11"/>
    <x v="66"/>
    <n v="0"/>
    <x v="16"/>
    <x v="3"/>
  </r>
  <r>
    <x v="11"/>
    <x v="4"/>
    <n v="1.6304347826086956"/>
    <x v="16"/>
    <x v="3"/>
  </r>
  <r>
    <x v="12"/>
    <x v="67"/>
    <n v="0.54347826086956519"/>
    <x v="16"/>
    <x v="3"/>
  </r>
  <r>
    <x v="12"/>
    <x v="68"/>
    <n v="2.1739130434782608"/>
    <x v="16"/>
    <x v="3"/>
  </r>
  <r>
    <x v="12"/>
    <x v="69"/>
    <n v="52.173913043478258"/>
    <x v="16"/>
    <x v="3"/>
  </r>
  <r>
    <x v="12"/>
    <x v="70"/>
    <n v="7.6086956521739131"/>
    <x v="16"/>
    <x v="3"/>
  </r>
  <r>
    <x v="12"/>
    <x v="71"/>
    <n v="0"/>
    <x v="16"/>
    <x v="3"/>
  </r>
  <r>
    <x v="12"/>
    <x v="72"/>
    <n v="5.4347826086956523"/>
    <x v="16"/>
    <x v="3"/>
  </r>
  <r>
    <x v="12"/>
    <x v="73"/>
    <n v="3.8043478260869565"/>
    <x v="16"/>
    <x v="3"/>
  </r>
  <r>
    <x v="12"/>
    <x v="74"/>
    <n v="1.0869565217391304"/>
    <x v="16"/>
    <x v="3"/>
  </r>
  <r>
    <x v="12"/>
    <x v="75"/>
    <n v="2.1739130434782608"/>
    <x v="16"/>
    <x v="3"/>
  </r>
  <r>
    <x v="12"/>
    <x v="76"/>
    <n v="7.0652173913043477"/>
    <x v="16"/>
    <x v="3"/>
  </r>
  <r>
    <x v="12"/>
    <x v="59"/>
    <n v="5.9782608695652177"/>
    <x v="16"/>
    <x v="3"/>
  </r>
  <r>
    <x v="12"/>
    <x v="63"/>
    <n v="0"/>
    <x v="16"/>
    <x v="3"/>
  </r>
  <r>
    <x v="12"/>
    <x v="64"/>
    <n v="10.326086956521738"/>
    <x v="16"/>
    <x v="3"/>
  </r>
  <r>
    <x v="12"/>
    <x v="65"/>
    <n v="0"/>
    <x v="16"/>
    <x v="3"/>
  </r>
  <r>
    <x v="12"/>
    <x v="66"/>
    <n v="0"/>
    <x v="16"/>
    <x v="3"/>
  </r>
  <r>
    <x v="12"/>
    <x v="4"/>
    <n v="1.6304347826086956"/>
    <x v="16"/>
    <x v="3"/>
  </r>
  <r>
    <x v="13"/>
    <x v="77"/>
    <n v="9.0909090909090917"/>
    <x v="16"/>
    <x v="3"/>
  </r>
  <r>
    <x v="13"/>
    <x v="78"/>
    <n v="0"/>
    <x v="16"/>
    <x v="3"/>
  </r>
  <r>
    <x v="13"/>
    <x v="79"/>
    <n v="27.272727272727273"/>
    <x v="16"/>
    <x v="3"/>
  </r>
  <r>
    <x v="13"/>
    <x v="80"/>
    <n v="27.272727272727273"/>
    <x v="16"/>
    <x v="3"/>
  </r>
  <r>
    <x v="13"/>
    <x v="76"/>
    <n v="36.363636363636367"/>
    <x v="16"/>
    <x v="3"/>
  </r>
  <r>
    <x v="14"/>
    <x v="77"/>
    <n v="0"/>
    <x v="16"/>
    <x v="3"/>
  </r>
  <r>
    <x v="14"/>
    <x v="78"/>
    <n v="10.526315789473685"/>
    <x v="16"/>
    <x v="3"/>
  </r>
  <r>
    <x v="14"/>
    <x v="79"/>
    <n v="0"/>
    <x v="16"/>
    <x v="3"/>
  </r>
  <r>
    <x v="14"/>
    <x v="80"/>
    <n v="0"/>
    <x v="16"/>
    <x v="3"/>
  </r>
  <r>
    <x v="14"/>
    <x v="76"/>
    <n v="0"/>
    <x v="16"/>
    <x v="3"/>
  </r>
  <r>
    <x v="14"/>
    <x v="61"/>
    <n v="89.473684210526315"/>
    <x v="16"/>
    <x v="3"/>
  </r>
  <r>
    <x v="14"/>
    <x v="66"/>
    <n v="0"/>
    <x v="16"/>
    <x v="3"/>
  </r>
  <r>
    <x v="15"/>
    <x v="81"/>
    <n v="12.054896142433234"/>
    <x v="0"/>
    <x v="2"/>
  </r>
  <r>
    <x v="15"/>
    <x v="82"/>
    <n v="83.716617210682486"/>
    <x v="0"/>
    <x v="2"/>
  </r>
  <r>
    <x v="15"/>
    <x v="4"/>
    <n v="4.2284866468842726"/>
    <x v="0"/>
    <x v="2"/>
  </r>
  <r>
    <x v="16"/>
    <x v="83"/>
    <n v="14.782608695652174"/>
    <x v="0"/>
    <x v="2"/>
  </r>
  <r>
    <x v="16"/>
    <x v="84"/>
    <n v="37.639751552795033"/>
    <x v="0"/>
    <x v="2"/>
  </r>
  <r>
    <x v="16"/>
    <x v="85"/>
    <n v="47.577639751552795"/>
    <x v="0"/>
    <x v="2"/>
  </r>
  <r>
    <x v="17"/>
    <x v="86"/>
    <n v="15.838278931750741"/>
    <x v="0"/>
    <x v="2"/>
  </r>
  <r>
    <x v="17"/>
    <x v="87"/>
    <n v="60.311572700296736"/>
    <x v="0"/>
    <x v="2"/>
  </r>
  <r>
    <x v="17"/>
    <x v="88"/>
    <n v="8.1416913946587535"/>
    <x v="0"/>
    <x v="2"/>
  </r>
  <r>
    <x v="17"/>
    <x v="89"/>
    <n v="11.479970326409495"/>
    <x v="0"/>
    <x v="2"/>
  </r>
  <r>
    <x v="17"/>
    <x v="4"/>
    <n v="4.2284866468842726"/>
    <x v="0"/>
    <x v="2"/>
  </r>
  <r>
    <x v="18"/>
    <x v="86"/>
    <n v="15.838278931750741"/>
    <x v="0"/>
    <x v="2"/>
  </r>
  <r>
    <x v="18"/>
    <x v="87"/>
    <n v="60.311572700296736"/>
    <x v="0"/>
    <x v="2"/>
  </r>
  <r>
    <x v="18"/>
    <x v="88"/>
    <n v="8.1416913946587535"/>
    <x v="0"/>
    <x v="2"/>
  </r>
  <r>
    <x v="18"/>
    <x v="90"/>
    <n v="8.5311572700296736"/>
    <x v="0"/>
    <x v="2"/>
  </r>
  <r>
    <x v="18"/>
    <x v="91"/>
    <n v="1.7989614243323442"/>
    <x v="0"/>
    <x v="2"/>
  </r>
  <r>
    <x v="18"/>
    <x v="92"/>
    <n v="0.63056379821958453"/>
    <x v="0"/>
    <x v="2"/>
  </r>
  <r>
    <x v="18"/>
    <x v="93"/>
    <n v="0.51928783382789323"/>
    <x v="0"/>
    <x v="2"/>
  </r>
  <r>
    <x v="18"/>
    <x v="4"/>
    <n v="4.2284866468842726"/>
    <x v="0"/>
    <x v="2"/>
  </r>
  <r>
    <x v="18"/>
    <x v="94"/>
    <n v="2.2178543764523551"/>
    <x v="0"/>
    <x v="2"/>
  </r>
  <r>
    <x v="18"/>
    <x v="95"/>
    <n v="2.4591647331786568"/>
    <x v="0"/>
    <x v="2"/>
  </r>
  <r>
    <x v="19"/>
    <x v="96"/>
    <n v="7.2514836795252222"/>
    <x v="0"/>
    <x v="2"/>
  </r>
  <r>
    <x v="19"/>
    <x v="97"/>
    <n v="2.9117210682492582"/>
    <x v="0"/>
    <x v="2"/>
  </r>
  <r>
    <x v="19"/>
    <x v="98"/>
    <n v="56.565281899109792"/>
    <x v="0"/>
    <x v="2"/>
  </r>
  <r>
    <x v="19"/>
    <x v="99"/>
    <n v="12.926557863501484"/>
    <x v="0"/>
    <x v="2"/>
  </r>
  <r>
    <x v="19"/>
    <x v="100"/>
    <n v="8.1973293768545989"/>
    <x v="0"/>
    <x v="2"/>
  </r>
  <r>
    <x v="19"/>
    <x v="101"/>
    <n v="9.4584569732937691"/>
    <x v="0"/>
    <x v="2"/>
  </r>
  <r>
    <x v="19"/>
    <x v="102"/>
    <n v="0.96439169139465875"/>
    <x v="0"/>
    <x v="2"/>
  </r>
  <r>
    <x v="19"/>
    <x v="4"/>
    <n v="1.7247774480712166"/>
    <x v="0"/>
    <x v="2"/>
  </r>
  <r>
    <x v="20"/>
    <x v="96"/>
    <n v="1"/>
    <x v="0"/>
    <x v="2"/>
  </r>
  <r>
    <x v="20"/>
    <x v="97"/>
    <n v="2.8662420382165608"/>
    <x v="0"/>
    <x v="2"/>
  </r>
  <r>
    <x v="20"/>
    <x v="98"/>
    <n v="2"/>
    <x v="0"/>
    <x v="2"/>
  </r>
  <r>
    <x v="20"/>
    <x v="99"/>
    <n v="3.7936046511627923"/>
    <x v="0"/>
    <x v="2"/>
  </r>
  <r>
    <x v="20"/>
    <x v="100"/>
    <n v="3.8354430379746858"/>
    <x v="0"/>
    <x v="2"/>
  </r>
  <r>
    <x v="20"/>
    <x v="101"/>
    <n v="3.8918918918918899"/>
    <x v="0"/>
    <x v="2"/>
  </r>
  <r>
    <x v="20"/>
    <x v="102"/>
    <n v="4.6388888888888902"/>
    <x v="0"/>
    <x v="2"/>
  </r>
  <r>
    <x v="20"/>
    <x v="4"/>
    <n v="4.0238095238095237"/>
    <x v="0"/>
    <x v="2"/>
  </r>
  <r>
    <x v="20"/>
    <x v="331"/>
    <n v="2.523544109167783"/>
    <x v="0"/>
    <x v="2"/>
  </r>
  <r>
    <x v="15"/>
    <x v="81"/>
    <n v="12"/>
    <x v="1"/>
    <x v="2"/>
  </r>
  <r>
    <x v="15"/>
    <x v="82"/>
    <n v="79.911111111111111"/>
    <x v="1"/>
    <x v="2"/>
  </r>
  <r>
    <x v="15"/>
    <x v="4"/>
    <n v="8.0888888888888886"/>
    <x v="1"/>
    <x v="2"/>
  </r>
  <r>
    <x v="16"/>
    <x v="83"/>
    <n v="14.792899408284024"/>
    <x v="1"/>
    <x v="2"/>
  </r>
  <r>
    <x v="16"/>
    <x v="84"/>
    <n v="43.19526627218935"/>
    <x v="1"/>
    <x v="2"/>
  </r>
  <r>
    <x v="16"/>
    <x v="85"/>
    <n v="42.011834319526628"/>
    <x v="1"/>
    <x v="2"/>
  </r>
  <r>
    <x v="17"/>
    <x v="86"/>
    <n v="24.8"/>
    <x v="1"/>
    <x v="2"/>
  </r>
  <r>
    <x v="17"/>
    <x v="87"/>
    <n v="48.888888888888886"/>
    <x v="1"/>
    <x v="2"/>
  </r>
  <r>
    <x v="17"/>
    <x v="88"/>
    <n v="7.6444444444444448"/>
    <x v="1"/>
    <x v="2"/>
  </r>
  <r>
    <x v="17"/>
    <x v="89"/>
    <n v="10.577777777777778"/>
    <x v="1"/>
    <x v="2"/>
  </r>
  <r>
    <x v="17"/>
    <x v="4"/>
    <n v="8.0888888888888886"/>
    <x v="1"/>
    <x v="2"/>
  </r>
  <r>
    <x v="18"/>
    <x v="86"/>
    <n v="24.8"/>
    <x v="1"/>
    <x v="2"/>
  </r>
  <r>
    <x v="18"/>
    <x v="87"/>
    <n v="48.888888888888886"/>
    <x v="1"/>
    <x v="2"/>
  </r>
  <r>
    <x v="18"/>
    <x v="88"/>
    <n v="7.6444444444444448"/>
    <x v="1"/>
    <x v="2"/>
  </r>
  <r>
    <x v="18"/>
    <x v="90"/>
    <n v="8.3555555555555561"/>
    <x v="1"/>
    <x v="2"/>
  </r>
  <r>
    <x v="18"/>
    <x v="91"/>
    <n v="1.0666666666666667"/>
    <x v="1"/>
    <x v="2"/>
  </r>
  <r>
    <x v="18"/>
    <x v="92"/>
    <n v="0.62222222222222223"/>
    <x v="1"/>
    <x v="2"/>
  </r>
  <r>
    <x v="18"/>
    <x v="93"/>
    <n v="0.53333333333333333"/>
    <x v="1"/>
    <x v="2"/>
  </r>
  <r>
    <x v="18"/>
    <x v="4"/>
    <n v="8.0888888888888886"/>
    <x v="1"/>
    <x v="2"/>
  </r>
  <r>
    <x v="18"/>
    <x v="94"/>
    <n v="2.094777562862669"/>
    <x v="1"/>
    <x v="2"/>
  </r>
  <r>
    <x v="18"/>
    <x v="95"/>
    <n v="2.4993377483443693"/>
    <x v="1"/>
    <x v="2"/>
  </r>
  <r>
    <x v="19"/>
    <x v="96"/>
    <n v="15.28888888888889"/>
    <x v="1"/>
    <x v="2"/>
  </r>
  <r>
    <x v="19"/>
    <x v="97"/>
    <n v="2.5777777777777779"/>
    <x v="1"/>
    <x v="2"/>
  </r>
  <r>
    <x v="19"/>
    <x v="98"/>
    <n v="46.93333333333333"/>
    <x v="1"/>
    <x v="2"/>
  </r>
  <r>
    <x v="19"/>
    <x v="99"/>
    <n v="12.266666666666667"/>
    <x v="1"/>
    <x v="2"/>
  </r>
  <r>
    <x v="19"/>
    <x v="100"/>
    <n v="6.0444444444444443"/>
    <x v="1"/>
    <x v="2"/>
  </r>
  <r>
    <x v="19"/>
    <x v="101"/>
    <n v="12"/>
    <x v="1"/>
    <x v="2"/>
  </r>
  <r>
    <x v="19"/>
    <x v="102"/>
    <n v="2.4888888888888889"/>
    <x v="1"/>
    <x v="2"/>
  </r>
  <r>
    <x v="19"/>
    <x v="4"/>
    <n v="2.4"/>
    <x v="1"/>
    <x v="2"/>
  </r>
  <r>
    <x v="20"/>
    <x v="96"/>
    <n v="1"/>
    <x v="1"/>
    <x v="2"/>
  </r>
  <r>
    <x v="20"/>
    <x v="97"/>
    <n v="2.9655172413793101"/>
    <x v="1"/>
    <x v="2"/>
  </r>
  <r>
    <x v="20"/>
    <x v="98"/>
    <n v="2"/>
    <x v="1"/>
    <x v="2"/>
  </r>
  <r>
    <x v="20"/>
    <x v="99"/>
    <n v="3.7246376811594195"/>
    <x v="1"/>
    <x v="2"/>
  </r>
  <r>
    <x v="20"/>
    <x v="100"/>
    <n v="3.4"/>
    <x v="1"/>
    <x v="2"/>
  </r>
  <r>
    <x v="20"/>
    <x v="101"/>
    <n v="4.1181818181818191"/>
    <x v="1"/>
    <x v="2"/>
  </r>
  <r>
    <x v="20"/>
    <x v="102"/>
    <n v="5.3529411764705879"/>
    <x v="1"/>
    <x v="2"/>
  </r>
  <r>
    <x v="20"/>
    <x v="4"/>
    <n v="6.875"/>
    <x v="1"/>
    <x v="2"/>
  </r>
  <r>
    <x v="20"/>
    <x v="331"/>
    <n v="2.4774011299435013"/>
    <x v="1"/>
    <x v="2"/>
  </r>
  <r>
    <x v="15"/>
    <x v="81"/>
    <n v="11.521739130434783"/>
    <x v="2"/>
    <x v="2"/>
  </r>
  <r>
    <x v="15"/>
    <x v="82"/>
    <n v="88.423913043478265"/>
    <x v="2"/>
    <x v="2"/>
  </r>
  <r>
    <x v="15"/>
    <x v="4"/>
    <n v="5.434782608695652E-2"/>
    <x v="2"/>
    <x v="2"/>
  </r>
  <r>
    <x v="16"/>
    <x v="83"/>
    <n v="13.186813186813186"/>
    <x v="2"/>
    <x v="2"/>
  </r>
  <r>
    <x v="16"/>
    <x v="84"/>
    <n v="38.46153846153846"/>
    <x v="2"/>
    <x v="2"/>
  </r>
  <r>
    <x v="16"/>
    <x v="85"/>
    <n v="48.35164835164835"/>
    <x v="2"/>
    <x v="2"/>
  </r>
  <r>
    <x v="17"/>
    <x v="86"/>
    <n v="9.2934782608695645"/>
    <x v="2"/>
    <x v="2"/>
  </r>
  <r>
    <x v="17"/>
    <x v="87"/>
    <n v="69.347826086956516"/>
    <x v="2"/>
    <x v="2"/>
  </r>
  <r>
    <x v="17"/>
    <x v="88"/>
    <n v="8.3695652173913047"/>
    <x v="2"/>
    <x v="2"/>
  </r>
  <r>
    <x v="17"/>
    <x v="89"/>
    <n v="12.934782608695652"/>
    <x v="2"/>
    <x v="2"/>
  </r>
  <r>
    <x v="17"/>
    <x v="4"/>
    <n v="5.434782608695652E-2"/>
    <x v="2"/>
    <x v="2"/>
  </r>
  <r>
    <x v="18"/>
    <x v="86"/>
    <n v="9.2934782608695645"/>
    <x v="2"/>
    <x v="2"/>
  </r>
  <r>
    <x v="18"/>
    <x v="87"/>
    <n v="69.347826086956516"/>
    <x v="2"/>
    <x v="2"/>
  </r>
  <r>
    <x v="18"/>
    <x v="88"/>
    <n v="8.3695652173913047"/>
    <x v="2"/>
    <x v="2"/>
  </r>
  <r>
    <x v="18"/>
    <x v="90"/>
    <n v="9.8913043478260878"/>
    <x v="2"/>
    <x v="2"/>
  </r>
  <r>
    <x v="18"/>
    <x v="91"/>
    <n v="1.9565217391304348"/>
    <x v="2"/>
    <x v="2"/>
  </r>
  <r>
    <x v="18"/>
    <x v="92"/>
    <n v="0.59782608695652173"/>
    <x v="2"/>
    <x v="2"/>
  </r>
  <r>
    <x v="18"/>
    <x v="93"/>
    <n v="0.4891304347826087"/>
    <x v="2"/>
    <x v="2"/>
  </r>
  <r>
    <x v="18"/>
    <x v="4"/>
    <n v="5.434782608695652E-2"/>
    <x v="2"/>
    <x v="2"/>
  </r>
  <r>
    <x v="18"/>
    <x v="94"/>
    <n v="2.3083197389885779"/>
    <x v="2"/>
    <x v="2"/>
  </r>
  <r>
    <x v="18"/>
    <x v="95"/>
    <n v="2.4424460431654693"/>
    <x v="2"/>
    <x v="2"/>
  </r>
  <r>
    <x v="19"/>
    <x v="96"/>
    <n v="3.4239130434782608"/>
    <x v="2"/>
    <x v="2"/>
  </r>
  <r>
    <x v="19"/>
    <x v="97"/>
    <n v="2.1195652173913042"/>
    <x v="2"/>
    <x v="2"/>
  </r>
  <r>
    <x v="19"/>
    <x v="98"/>
    <n v="62.173913043478258"/>
    <x v="2"/>
    <x v="2"/>
  </r>
  <r>
    <x v="19"/>
    <x v="99"/>
    <n v="12.282608695652174"/>
    <x v="2"/>
    <x v="2"/>
  </r>
  <r>
    <x v="19"/>
    <x v="100"/>
    <n v="9.7282608695652169"/>
    <x v="2"/>
    <x v="2"/>
  </r>
  <r>
    <x v="19"/>
    <x v="101"/>
    <n v="9.2391304347826093"/>
    <x v="2"/>
    <x v="2"/>
  </r>
  <r>
    <x v="19"/>
    <x v="102"/>
    <n v="0.21739130434782608"/>
    <x v="2"/>
    <x v="2"/>
  </r>
  <r>
    <x v="19"/>
    <x v="4"/>
    <n v="0.81521739130434778"/>
    <x v="2"/>
    <x v="2"/>
  </r>
  <r>
    <x v="20"/>
    <x v="96"/>
    <n v="1"/>
    <x v="2"/>
    <x v="2"/>
  </r>
  <r>
    <x v="20"/>
    <x v="97"/>
    <n v="2.9230769230769229"/>
    <x v="2"/>
    <x v="2"/>
  </r>
  <r>
    <x v="20"/>
    <x v="98"/>
    <n v="2"/>
    <x v="2"/>
    <x v="2"/>
  </r>
  <r>
    <x v="20"/>
    <x v="99"/>
    <n v="3.7918552036199107"/>
    <x v="2"/>
    <x v="2"/>
  </r>
  <r>
    <x v="20"/>
    <x v="100"/>
    <n v="4.0443037974683538"/>
    <x v="2"/>
    <x v="2"/>
  </r>
  <r>
    <x v="20"/>
    <x v="101"/>
    <n v="3.7861635220125787"/>
    <x v="2"/>
    <x v="2"/>
  </r>
  <r>
    <x v="20"/>
    <x v="102"/>
    <n v="5"/>
    <x v="2"/>
    <x v="2"/>
  </r>
  <r>
    <x v="20"/>
    <x v="331"/>
    <n v="4.5"/>
    <x v="2"/>
    <x v="2"/>
  </r>
  <r>
    <x v="20"/>
    <x v="4"/>
    <n v="2.554189944134079"/>
    <x v="2"/>
    <x v="2"/>
  </r>
  <r>
    <x v="15"/>
    <x v="81"/>
    <n v="8.591549295774648"/>
    <x v="3"/>
    <x v="2"/>
  </r>
  <r>
    <x v="15"/>
    <x v="82"/>
    <n v="90.140845070422529"/>
    <x v="3"/>
    <x v="2"/>
  </r>
  <r>
    <x v="15"/>
    <x v="4"/>
    <n v="1.267605633802817"/>
    <x v="3"/>
    <x v="2"/>
  </r>
  <r>
    <x v="16"/>
    <x v="83"/>
    <n v="10.95890410958904"/>
    <x v="3"/>
    <x v="2"/>
  </r>
  <r>
    <x v="16"/>
    <x v="84"/>
    <n v="30.136986301369863"/>
    <x v="3"/>
    <x v="2"/>
  </r>
  <r>
    <x v="16"/>
    <x v="85"/>
    <n v="58.904109589041099"/>
    <x v="3"/>
    <x v="2"/>
  </r>
  <r>
    <x v="17"/>
    <x v="86"/>
    <n v="22.253521126760564"/>
    <x v="3"/>
    <x v="2"/>
  </r>
  <r>
    <x v="17"/>
    <x v="87"/>
    <n v="62.816901408450704"/>
    <x v="3"/>
    <x v="2"/>
  </r>
  <r>
    <x v="17"/>
    <x v="88"/>
    <n v="7.183098591549296"/>
    <x v="3"/>
    <x v="2"/>
  </r>
  <r>
    <x v="17"/>
    <x v="89"/>
    <n v="6.47887323943662"/>
    <x v="3"/>
    <x v="2"/>
  </r>
  <r>
    <x v="17"/>
    <x v="4"/>
    <n v="1.267605633802817"/>
    <x v="3"/>
    <x v="2"/>
  </r>
  <r>
    <x v="18"/>
    <x v="86"/>
    <n v="22.253521126760564"/>
    <x v="3"/>
    <x v="2"/>
  </r>
  <r>
    <x v="18"/>
    <x v="87"/>
    <n v="62.816901408450704"/>
    <x v="3"/>
    <x v="2"/>
  </r>
  <r>
    <x v="18"/>
    <x v="88"/>
    <n v="7.183098591549296"/>
    <x v="3"/>
    <x v="2"/>
  </r>
  <r>
    <x v="18"/>
    <x v="90"/>
    <n v="5.352112676056338"/>
    <x v="3"/>
    <x v="2"/>
  </r>
  <r>
    <x v="18"/>
    <x v="91"/>
    <n v="0.84507042253521125"/>
    <x v="3"/>
    <x v="2"/>
  </r>
  <r>
    <x v="18"/>
    <x v="92"/>
    <n v="0.28169014084507044"/>
    <x v="3"/>
    <x v="2"/>
  </r>
  <r>
    <x v="18"/>
    <x v="93"/>
    <n v="0"/>
    <x v="3"/>
    <x v="2"/>
  </r>
  <r>
    <x v="18"/>
    <x v="4"/>
    <n v="1.267605633802817"/>
    <x v="3"/>
    <x v="2"/>
  </r>
  <r>
    <x v="18"/>
    <x v="94"/>
    <n v="1.9928673323823121"/>
    <x v="3"/>
    <x v="2"/>
  </r>
  <r>
    <x v="18"/>
    <x v="95"/>
    <n v="2.2817679558011044"/>
    <x v="3"/>
    <x v="2"/>
  </r>
  <r>
    <x v="19"/>
    <x v="96"/>
    <n v="9.71830985915493"/>
    <x v="3"/>
    <x v="2"/>
  </r>
  <r>
    <x v="19"/>
    <x v="97"/>
    <n v="2.676056338028169"/>
    <x v="3"/>
    <x v="2"/>
  </r>
  <r>
    <x v="19"/>
    <x v="98"/>
    <n v="62.535211267605632"/>
    <x v="3"/>
    <x v="2"/>
  </r>
  <r>
    <x v="19"/>
    <x v="99"/>
    <n v="11.126760563380282"/>
    <x v="3"/>
    <x v="2"/>
  </r>
  <r>
    <x v="19"/>
    <x v="100"/>
    <n v="6.3380281690140849"/>
    <x v="3"/>
    <x v="2"/>
  </r>
  <r>
    <x v="19"/>
    <x v="101"/>
    <n v="5.774647887323944"/>
    <x v="3"/>
    <x v="2"/>
  </r>
  <r>
    <x v="19"/>
    <x v="102"/>
    <n v="0.56338028169014087"/>
    <x v="3"/>
    <x v="2"/>
  </r>
  <r>
    <x v="19"/>
    <x v="4"/>
    <n v="1.267605633802817"/>
    <x v="3"/>
    <x v="2"/>
  </r>
  <r>
    <x v="20"/>
    <x v="96"/>
    <n v="1"/>
    <x v="3"/>
    <x v="2"/>
  </r>
  <r>
    <x v="20"/>
    <x v="97"/>
    <n v="2.6315789473684208"/>
    <x v="3"/>
    <x v="2"/>
  </r>
  <r>
    <x v="20"/>
    <x v="98"/>
    <n v="2"/>
    <x v="3"/>
    <x v="2"/>
  </r>
  <r>
    <x v="20"/>
    <x v="99"/>
    <n v="3.4545454545454546"/>
    <x v="3"/>
    <x v="2"/>
  </r>
  <r>
    <x v="20"/>
    <x v="100"/>
    <n v="3.4285714285714284"/>
    <x v="3"/>
    <x v="2"/>
  </r>
  <r>
    <x v="20"/>
    <x v="101"/>
    <n v="3.55"/>
    <x v="3"/>
    <x v="2"/>
  </r>
  <r>
    <x v="20"/>
    <x v="102"/>
    <n v="5.75"/>
    <x v="3"/>
    <x v="2"/>
  </r>
  <r>
    <x v="20"/>
    <x v="4"/>
    <n v="3.1666666666666665"/>
    <x v="3"/>
    <x v="2"/>
  </r>
  <r>
    <x v="20"/>
    <x v="331"/>
    <n v="2.2838801711840269"/>
    <x v="3"/>
    <x v="2"/>
  </r>
  <r>
    <x v="15"/>
    <x v="81"/>
    <n v="17.681159420289855"/>
    <x v="4"/>
    <x v="2"/>
  </r>
  <r>
    <x v="15"/>
    <x v="82"/>
    <n v="73.623188405797094"/>
    <x v="4"/>
    <x v="2"/>
  </r>
  <r>
    <x v="15"/>
    <x v="4"/>
    <n v="8.695652173913043"/>
    <x v="4"/>
    <x v="2"/>
  </r>
  <r>
    <x v="16"/>
    <x v="83"/>
    <n v="14.965986394557824"/>
    <x v="4"/>
    <x v="2"/>
  </r>
  <r>
    <x v="16"/>
    <x v="84"/>
    <n v="34.693877551020407"/>
    <x v="4"/>
    <x v="2"/>
  </r>
  <r>
    <x v="16"/>
    <x v="85"/>
    <n v="50.34013605442177"/>
    <x v="4"/>
    <x v="2"/>
  </r>
  <r>
    <x v="17"/>
    <x v="86"/>
    <n v="15.217391304347826"/>
    <x v="4"/>
    <x v="2"/>
  </r>
  <r>
    <x v="17"/>
    <x v="87"/>
    <n v="50"/>
    <x v="4"/>
    <x v="2"/>
  </r>
  <r>
    <x v="17"/>
    <x v="88"/>
    <n v="9.5652173913043477"/>
    <x v="4"/>
    <x v="2"/>
  </r>
  <r>
    <x v="17"/>
    <x v="89"/>
    <n v="16.521739130434781"/>
    <x v="4"/>
    <x v="2"/>
  </r>
  <r>
    <x v="17"/>
    <x v="4"/>
    <n v="8.695652173913043"/>
    <x v="4"/>
    <x v="2"/>
  </r>
  <r>
    <x v="18"/>
    <x v="86"/>
    <n v="15.217391304347826"/>
    <x v="4"/>
    <x v="2"/>
  </r>
  <r>
    <x v="18"/>
    <x v="87"/>
    <n v="50"/>
    <x v="4"/>
    <x v="2"/>
  </r>
  <r>
    <x v="18"/>
    <x v="88"/>
    <n v="9.5652173913043477"/>
    <x v="4"/>
    <x v="2"/>
  </r>
  <r>
    <x v="18"/>
    <x v="90"/>
    <n v="10"/>
    <x v="4"/>
    <x v="2"/>
  </r>
  <r>
    <x v="18"/>
    <x v="91"/>
    <n v="4.3478260869565215"/>
    <x v="4"/>
    <x v="2"/>
  </r>
  <r>
    <x v="18"/>
    <x v="92"/>
    <n v="1.4492753623188406"/>
    <x v="4"/>
    <x v="2"/>
  </r>
  <r>
    <x v="18"/>
    <x v="93"/>
    <n v="0.72463768115942029"/>
    <x v="4"/>
    <x v="2"/>
  </r>
  <r>
    <x v="18"/>
    <x v="4"/>
    <n v="8.695652173913043"/>
    <x v="4"/>
    <x v="2"/>
  </r>
  <r>
    <x v="18"/>
    <x v="94"/>
    <n v="2.412698412698413"/>
    <x v="4"/>
    <x v="2"/>
  </r>
  <r>
    <x v="18"/>
    <x v="95"/>
    <n v="2.695238095238095"/>
    <x v="4"/>
    <x v="2"/>
  </r>
  <r>
    <x v="19"/>
    <x v="96"/>
    <n v="3.4782608695652173"/>
    <x v="4"/>
    <x v="2"/>
  </r>
  <r>
    <x v="19"/>
    <x v="97"/>
    <n v="3.7681159420289854"/>
    <x v="4"/>
    <x v="2"/>
  </r>
  <r>
    <x v="19"/>
    <x v="98"/>
    <n v="50.579710144927539"/>
    <x v="4"/>
    <x v="2"/>
  </r>
  <r>
    <x v="19"/>
    <x v="99"/>
    <n v="20.289855072463769"/>
    <x v="4"/>
    <x v="2"/>
  </r>
  <r>
    <x v="19"/>
    <x v="100"/>
    <n v="11.159420289855072"/>
    <x v="4"/>
    <x v="2"/>
  </r>
  <r>
    <x v="19"/>
    <x v="101"/>
    <n v="8.9855072463768124"/>
    <x v="4"/>
    <x v="2"/>
  </r>
  <r>
    <x v="19"/>
    <x v="102"/>
    <n v="0.57971014492753625"/>
    <x v="4"/>
    <x v="2"/>
  </r>
  <r>
    <x v="19"/>
    <x v="4"/>
    <n v="1.1594202898550725"/>
    <x v="4"/>
    <x v="2"/>
  </r>
  <r>
    <x v="20"/>
    <x v="96"/>
    <n v="1"/>
    <x v="4"/>
    <x v="2"/>
  </r>
  <r>
    <x v="20"/>
    <x v="97"/>
    <n v="2.9615384615384621"/>
    <x v="4"/>
    <x v="2"/>
  </r>
  <r>
    <x v="20"/>
    <x v="98"/>
    <n v="2"/>
    <x v="4"/>
    <x v="2"/>
  </r>
  <r>
    <x v="20"/>
    <x v="99"/>
    <n v="4.1884057971014528"/>
    <x v="4"/>
    <x v="2"/>
  </r>
  <r>
    <x v="20"/>
    <x v="100"/>
    <n v="4.4383561643835607"/>
    <x v="4"/>
    <x v="2"/>
  </r>
  <r>
    <x v="20"/>
    <x v="101"/>
    <n v="4.5227272727272734"/>
    <x v="4"/>
    <x v="2"/>
  </r>
  <r>
    <x v="20"/>
    <x v="102"/>
    <n v="2.3333333333333335"/>
    <x v="4"/>
    <x v="2"/>
  </r>
  <r>
    <x v="20"/>
    <x v="4"/>
    <n v="2.3333333333333335"/>
    <x v="4"/>
    <x v="2"/>
  </r>
  <r>
    <x v="20"/>
    <x v="331"/>
    <n v="2.9"/>
    <x v="4"/>
    <x v="2"/>
  </r>
  <r>
    <x v="15"/>
    <x v="81"/>
    <n v="22.051282051282051"/>
    <x v="5"/>
    <x v="2"/>
  </r>
  <r>
    <x v="15"/>
    <x v="82"/>
    <n v="69.743589743589737"/>
    <x v="5"/>
    <x v="2"/>
  </r>
  <r>
    <x v="15"/>
    <x v="4"/>
    <n v="8.2051282051282044"/>
    <x v="5"/>
    <x v="2"/>
  </r>
  <r>
    <x v="16"/>
    <x v="83"/>
    <n v="11.538461538461538"/>
    <x v="5"/>
    <x v="2"/>
  </r>
  <r>
    <x v="16"/>
    <x v="84"/>
    <n v="38.46153846153846"/>
    <x v="5"/>
    <x v="2"/>
  </r>
  <r>
    <x v="16"/>
    <x v="85"/>
    <n v="50"/>
    <x v="5"/>
    <x v="2"/>
  </r>
  <r>
    <x v="17"/>
    <x v="86"/>
    <n v="21.025641025641026"/>
    <x v="5"/>
    <x v="2"/>
  </r>
  <r>
    <x v="17"/>
    <x v="87"/>
    <n v="40"/>
    <x v="5"/>
    <x v="2"/>
  </r>
  <r>
    <x v="17"/>
    <x v="88"/>
    <n v="11.282051282051283"/>
    <x v="5"/>
    <x v="2"/>
  </r>
  <r>
    <x v="17"/>
    <x v="89"/>
    <n v="19.487179487179485"/>
    <x v="5"/>
    <x v="2"/>
  </r>
  <r>
    <x v="17"/>
    <x v="4"/>
    <n v="8.2051282051282044"/>
    <x v="5"/>
    <x v="2"/>
  </r>
  <r>
    <x v="18"/>
    <x v="86"/>
    <n v="21.025641025641026"/>
    <x v="5"/>
    <x v="2"/>
  </r>
  <r>
    <x v="18"/>
    <x v="87"/>
    <n v="40"/>
    <x v="5"/>
    <x v="2"/>
  </r>
  <r>
    <x v="18"/>
    <x v="88"/>
    <n v="11.282051282051283"/>
    <x v="5"/>
    <x v="2"/>
  </r>
  <r>
    <x v="18"/>
    <x v="90"/>
    <n v="11.794871794871796"/>
    <x v="5"/>
    <x v="2"/>
  </r>
  <r>
    <x v="18"/>
    <x v="91"/>
    <n v="5.1282051282051286"/>
    <x v="5"/>
    <x v="2"/>
  </r>
  <r>
    <x v="18"/>
    <x v="92"/>
    <n v="1.5384615384615385"/>
    <x v="5"/>
    <x v="2"/>
  </r>
  <r>
    <x v="18"/>
    <x v="93"/>
    <n v="1.0256410256410255"/>
    <x v="5"/>
    <x v="2"/>
  </r>
  <r>
    <x v="18"/>
    <x v="4"/>
    <n v="8.2051282051282044"/>
    <x v="5"/>
    <x v="2"/>
  </r>
  <r>
    <x v="18"/>
    <x v="94"/>
    <n v="2.4413407821229072"/>
    <x v="5"/>
    <x v="2"/>
  </r>
  <r>
    <x v="18"/>
    <x v="95"/>
    <n v="2.8695652173913042"/>
    <x v="5"/>
    <x v="2"/>
  </r>
  <r>
    <x v="19"/>
    <x v="96"/>
    <n v="4.1025641025641022"/>
    <x v="5"/>
    <x v="2"/>
  </r>
  <r>
    <x v="19"/>
    <x v="97"/>
    <n v="3.0769230769230771"/>
    <x v="5"/>
    <x v="2"/>
  </r>
  <r>
    <x v="19"/>
    <x v="98"/>
    <n v="46.666666666666664"/>
    <x v="5"/>
    <x v="2"/>
  </r>
  <r>
    <x v="19"/>
    <x v="99"/>
    <n v="28.717948717948719"/>
    <x v="5"/>
    <x v="2"/>
  </r>
  <r>
    <x v="19"/>
    <x v="100"/>
    <n v="9.2307692307692299"/>
    <x v="5"/>
    <x v="2"/>
  </r>
  <r>
    <x v="19"/>
    <x v="101"/>
    <n v="7.1794871794871797"/>
    <x v="5"/>
    <x v="2"/>
  </r>
  <r>
    <x v="19"/>
    <x v="102"/>
    <n v="0"/>
    <x v="5"/>
    <x v="2"/>
  </r>
  <r>
    <x v="19"/>
    <x v="4"/>
    <n v="1.0256410256410255"/>
    <x v="5"/>
    <x v="2"/>
  </r>
  <r>
    <x v="20"/>
    <x v="96"/>
    <n v="1"/>
    <x v="5"/>
    <x v="2"/>
  </r>
  <r>
    <x v="20"/>
    <x v="97"/>
    <n v="3"/>
    <x v="5"/>
    <x v="2"/>
  </r>
  <r>
    <x v="20"/>
    <x v="98"/>
    <n v="2"/>
    <x v="5"/>
    <x v="2"/>
  </r>
  <r>
    <x v="20"/>
    <x v="99"/>
    <n v="4.2545454545454557"/>
    <x v="5"/>
    <x v="2"/>
  </r>
  <r>
    <x v="20"/>
    <x v="100"/>
    <n v="3.75"/>
    <x v="5"/>
    <x v="2"/>
  </r>
  <r>
    <x v="20"/>
    <x v="101"/>
    <n v="5.8"/>
    <x v="5"/>
    <x v="2"/>
  </r>
  <r>
    <x v="20"/>
    <x v="102"/>
    <m/>
    <x v="5"/>
    <x v="2"/>
  </r>
  <r>
    <x v="20"/>
    <x v="4"/>
    <n v="3"/>
    <x v="5"/>
    <x v="2"/>
  </r>
  <r>
    <x v="20"/>
    <x v="331"/>
    <n v="3.0106951871657772"/>
    <x v="5"/>
    <x v="2"/>
  </r>
  <r>
    <x v="15"/>
    <x v="81"/>
    <n v="17.355371900826448"/>
    <x v="6"/>
    <x v="2"/>
  </r>
  <r>
    <x v="15"/>
    <x v="82"/>
    <n v="76.033057851239676"/>
    <x v="6"/>
    <x v="2"/>
  </r>
  <r>
    <x v="15"/>
    <x v="4"/>
    <n v="6.6115702479338845"/>
    <x v="6"/>
    <x v="2"/>
  </r>
  <r>
    <x v="16"/>
    <x v="83"/>
    <n v="18.181818181818183"/>
    <x v="6"/>
    <x v="2"/>
  </r>
  <r>
    <x v="16"/>
    <x v="84"/>
    <n v="36.363636363636367"/>
    <x v="6"/>
    <x v="2"/>
  </r>
  <r>
    <x v="16"/>
    <x v="85"/>
    <n v="45.454545454545453"/>
    <x v="6"/>
    <x v="2"/>
  </r>
  <r>
    <x v="17"/>
    <x v="86"/>
    <n v="9.0909090909090917"/>
    <x v="6"/>
    <x v="2"/>
  </r>
  <r>
    <x v="17"/>
    <x v="87"/>
    <n v="63.636363636363633"/>
    <x v="6"/>
    <x v="2"/>
  </r>
  <r>
    <x v="17"/>
    <x v="88"/>
    <n v="5.785123966942149"/>
    <x v="6"/>
    <x v="2"/>
  </r>
  <r>
    <x v="17"/>
    <x v="89"/>
    <n v="14.87603305785124"/>
    <x v="6"/>
    <x v="2"/>
  </r>
  <r>
    <x v="17"/>
    <x v="4"/>
    <n v="6.6115702479338845"/>
    <x v="6"/>
    <x v="2"/>
  </r>
  <r>
    <x v="18"/>
    <x v="86"/>
    <n v="9.0909090909090917"/>
    <x v="6"/>
    <x v="2"/>
  </r>
  <r>
    <x v="18"/>
    <x v="87"/>
    <n v="63.636363636363633"/>
    <x v="6"/>
    <x v="2"/>
  </r>
  <r>
    <x v="18"/>
    <x v="88"/>
    <n v="5.785123966942149"/>
    <x v="6"/>
    <x v="2"/>
  </r>
  <r>
    <x v="18"/>
    <x v="90"/>
    <n v="9.9173553719008272"/>
    <x v="6"/>
    <x v="2"/>
  </r>
  <r>
    <x v="18"/>
    <x v="91"/>
    <n v="3.3057851239669422"/>
    <x v="6"/>
    <x v="2"/>
  </r>
  <r>
    <x v="18"/>
    <x v="92"/>
    <n v="1.6528925619834711"/>
    <x v="6"/>
    <x v="2"/>
  </r>
  <r>
    <x v="18"/>
    <x v="93"/>
    <n v="0"/>
    <x v="6"/>
    <x v="2"/>
  </r>
  <r>
    <x v="18"/>
    <x v="4"/>
    <n v="6.6115702479338845"/>
    <x v="6"/>
    <x v="2"/>
  </r>
  <r>
    <x v="18"/>
    <x v="94"/>
    <n v="2.3539823008849559"/>
    <x v="6"/>
    <x v="2"/>
  </r>
  <r>
    <x v="18"/>
    <x v="95"/>
    <n v="2.5"/>
    <x v="6"/>
    <x v="2"/>
  </r>
  <r>
    <x v="19"/>
    <x v="96"/>
    <n v="2.4793388429752068"/>
    <x v="6"/>
    <x v="2"/>
  </r>
  <r>
    <x v="19"/>
    <x v="97"/>
    <n v="1.6528925619834711"/>
    <x v="6"/>
    <x v="2"/>
  </r>
  <r>
    <x v="19"/>
    <x v="98"/>
    <n v="58.67768595041322"/>
    <x v="6"/>
    <x v="2"/>
  </r>
  <r>
    <x v="19"/>
    <x v="99"/>
    <n v="14.049586776859504"/>
    <x v="6"/>
    <x v="2"/>
  </r>
  <r>
    <x v="19"/>
    <x v="100"/>
    <n v="10.743801652892563"/>
    <x v="6"/>
    <x v="2"/>
  </r>
  <r>
    <x v="19"/>
    <x v="101"/>
    <n v="11.570247933884298"/>
    <x v="6"/>
    <x v="2"/>
  </r>
  <r>
    <x v="19"/>
    <x v="102"/>
    <n v="0"/>
    <x v="6"/>
    <x v="2"/>
  </r>
  <r>
    <x v="19"/>
    <x v="4"/>
    <n v="0.82644628099173556"/>
    <x v="6"/>
    <x v="2"/>
  </r>
  <r>
    <x v="20"/>
    <x v="96"/>
    <n v="1"/>
    <x v="6"/>
    <x v="2"/>
  </r>
  <r>
    <x v="20"/>
    <x v="97"/>
    <n v="4"/>
    <x v="6"/>
    <x v="2"/>
  </r>
  <r>
    <x v="20"/>
    <x v="98"/>
    <n v="2"/>
    <x v="6"/>
    <x v="2"/>
  </r>
  <r>
    <x v="20"/>
    <x v="99"/>
    <n v="3.8823529411764706"/>
    <x v="6"/>
    <x v="2"/>
  </r>
  <r>
    <x v="20"/>
    <x v="100"/>
    <n v="4.615384615384615"/>
    <x v="6"/>
    <x v="2"/>
  </r>
  <r>
    <x v="20"/>
    <x v="101"/>
    <n v="6.2727272727272734"/>
    <x v="6"/>
    <x v="2"/>
  </r>
  <r>
    <x v="20"/>
    <x v="102"/>
    <m/>
    <x v="6"/>
    <x v="2"/>
  </r>
  <r>
    <x v="20"/>
    <x v="4"/>
    <m/>
    <x v="6"/>
    <x v="2"/>
  </r>
  <r>
    <x v="20"/>
    <x v="331"/>
    <n v="2.9743589743589745"/>
    <x v="6"/>
    <x v="2"/>
  </r>
  <r>
    <x v="15"/>
    <x v="81"/>
    <n v="9.4527363184079594"/>
    <x v="7"/>
    <x v="2"/>
  </r>
  <r>
    <x v="15"/>
    <x v="82"/>
    <n v="84.079601990049753"/>
    <x v="7"/>
    <x v="2"/>
  </r>
  <r>
    <x v="15"/>
    <x v="4"/>
    <n v="6.4676616915422889"/>
    <x v="7"/>
    <x v="2"/>
  </r>
  <r>
    <x v="16"/>
    <x v="83"/>
    <n v="16"/>
    <x v="7"/>
    <x v="2"/>
  </r>
  <r>
    <x v="16"/>
    <x v="84"/>
    <n v="28"/>
    <x v="7"/>
    <x v="2"/>
  </r>
  <r>
    <x v="16"/>
    <x v="85"/>
    <n v="56"/>
    <x v="7"/>
    <x v="2"/>
  </r>
  <r>
    <x v="17"/>
    <x v="86"/>
    <n v="19.402985074626866"/>
    <x v="7"/>
    <x v="2"/>
  </r>
  <r>
    <x v="17"/>
    <x v="87"/>
    <n v="56.71641791044776"/>
    <x v="7"/>
    <x v="2"/>
  </r>
  <r>
    <x v="17"/>
    <x v="88"/>
    <n v="7.4626865671641793"/>
    <x v="7"/>
    <x v="2"/>
  </r>
  <r>
    <x v="17"/>
    <x v="89"/>
    <n v="9.9502487562189046"/>
    <x v="7"/>
    <x v="2"/>
  </r>
  <r>
    <x v="17"/>
    <x v="4"/>
    <n v="6.4676616915422889"/>
    <x v="7"/>
    <x v="2"/>
  </r>
  <r>
    <x v="18"/>
    <x v="86"/>
    <n v="19.402985074626866"/>
    <x v="7"/>
    <x v="2"/>
  </r>
  <r>
    <x v="18"/>
    <x v="87"/>
    <n v="56.71641791044776"/>
    <x v="7"/>
    <x v="2"/>
  </r>
  <r>
    <x v="18"/>
    <x v="88"/>
    <n v="7.4626865671641793"/>
    <x v="7"/>
    <x v="2"/>
  </r>
  <r>
    <x v="18"/>
    <x v="90"/>
    <n v="6.9651741293532341"/>
    <x v="7"/>
    <x v="2"/>
  </r>
  <r>
    <x v="18"/>
    <x v="91"/>
    <n v="1.9900497512437811"/>
    <x v="7"/>
    <x v="2"/>
  </r>
  <r>
    <x v="18"/>
    <x v="92"/>
    <n v="0.99502487562189057"/>
    <x v="7"/>
    <x v="2"/>
  </r>
  <r>
    <x v="18"/>
    <x v="93"/>
    <n v="0"/>
    <x v="7"/>
    <x v="2"/>
  </r>
  <r>
    <x v="18"/>
    <x v="4"/>
    <n v="6.4676616915422889"/>
    <x v="7"/>
    <x v="2"/>
  </r>
  <r>
    <x v="18"/>
    <x v="94"/>
    <n v="2.1276595744680851"/>
    <x v="7"/>
    <x v="2"/>
  </r>
  <r>
    <x v="18"/>
    <x v="95"/>
    <n v="2.4228187919463089"/>
    <x v="7"/>
    <x v="2"/>
  </r>
  <r>
    <x v="19"/>
    <x v="96"/>
    <n v="6.4676616915422889"/>
    <x v="7"/>
    <x v="2"/>
  </r>
  <r>
    <x v="19"/>
    <x v="97"/>
    <n v="4.4776119402985071"/>
    <x v="7"/>
    <x v="2"/>
  </r>
  <r>
    <x v="19"/>
    <x v="98"/>
    <n v="53.233830845771145"/>
    <x v="7"/>
    <x v="2"/>
  </r>
  <r>
    <x v="19"/>
    <x v="99"/>
    <n v="11.442786069651742"/>
    <x v="7"/>
    <x v="2"/>
  </r>
  <r>
    <x v="19"/>
    <x v="100"/>
    <n v="12.935323383084578"/>
    <x v="7"/>
    <x v="2"/>
  </r>
  <r>
    <x v="19"/>
    <x v="101"/>
    <n v="8.9552238805970141"/>
    <x v="7"/>
    <x v="2"/>
  </r>
  <r>
    <x v="19"/>
    <x v="102"/>
    <n v="1.4925373134328359"/>
    <x v="7"/>
    <x v="2"/>
  </r>
  <r>
    <x v="19"/>
    <x v="4"/>
    <n v="0.99502487562189057"/>
    <x v="7"/>
    <x v="2"/>
  </r>
  <r>
    <x v="20"/>
    <x v="96"/>
    <n v="1"/>
    <x v="7"/>
    <x v="2"/>
  </r>
  <r>
    <x v="20"/>
    <x v="97"/>
    <n v="2.8888888888888888"/>
    <x v="7"/>
    <x v="2"/>
  </r>
  <r>
    <x v="20"/>
    <x v="98"/>
    <n v="2"/>
    <x v="7"/>
    <x v="2"/>
  </r>
  <r>
    <x v="20"/>
    <x v="99"/>
    <n v="3.8695652173913042"/>
    <x v="7"/>
    <x v="2"/>
  </r>
  <r>
    <x v="20"/>
    <x v="100"/>
    <n v="4.25"/>
    <x v="7"/>
    <x v="2"/>
  </r>
  <r>
    <x v="20"/>
    <x v="101"/>
    <n v="2.6666666666666665"/>
    <x v="7"/>
    <x v="2"/>
  </r>
  <r>
    <x v="20"/>
    <x v="102"/>
    <n v="2.5"/>
    <x v="7"/>
    <x v="2"/>
  </r>
  <r>
    <x v="20"/>
    <x v="4"/>
    <n v="2"/>
    <x v="7"/>
    <x v="2"/>
  </r>
  <r>
    <x v="20"/>
    <x v="331"/>
    <n v="2.5287958115183242"/>
    <x v="7"/>
    <x v="2"/>
  </r>
  <r>
    <x v="15"/>
    <x v="81"/>
    <n v="22.543352601156069"/>
    <x v="8"/>
    <x v="2"/>
  </r>
  <r>
    <x v="15"/>
    <x v="82"/>
    <n v="64.161849710982665"/>
    <x v="8"/>
    <x v="2"/>
  </r>
  <r>
    <x v="15"/>
    <x v="4"/>
    <n v="13.294797687861271"/>
    <x v="8"/>
    <x v="2"/>
  </r>
  <r>
    <x v="16"/>
    <x v="83"/>
    <n v="16.666666666666668"/>
    <x v="8"/>
    <x v="2"/>
  </r>
  <r>
    <x v="16"/>
    <x v="84"/>
    <n v="33.333333333333336"/>
    <x v="8"/>
    <x v="2"/>
  </r>
  <r>
    <x v="16"/>
    <x v="85"/>
    <n v="50"/>
    <x v="8"/>
    <x v="2"/>
  </r>
  <r>
    <x v="17"/>
    <x v="86"/>
    <n v="8.0924855491329488"/>
    <x v="8"/>
    <x v="2"/>
  </r>
  <r>
    <x v="17"/>
    <x v="87"/>
    <n v="43.930635838150287"/>
    <x v="8"/>
    <x v="2"/>
  </r>
  <r>
    <x v="17"/>
    <x v="88"/>
    <n v="12.716763005780347"/>
    <x v="8"/>
    <x v="2"/>
  </r>
  <r>
    <x v="17"/>
    <x v="89"/>
    <n v="21.965317919075144"/>
    <x v="8"/>
    <x v="2"/>
  </r>
  <r>
    <x v="17"/>
    <x v="4"/>
    <n v="13.294797687861271"/>
    <x v="8"/>
    <x v="2"/>
  </r>
  <r>
    <x v="18"/>
    <x v="86"/>
    <n v="8.0924855491329488"/>
    <x v="8"/>
    <x v="2"/>
  </r>
  <r>
    <x v="18"/>
    <x v="87"/>
    <n v="43.930635838150287"/>
    <x v="8"/>
    <x v="2"/>
  </r>
  <r>
    <x v="18"/>
    <x v="88"/>
    <n v="12.716763005780347"/>
    <x v="8"/>
    <x v="2"/>
  </r>
  <r>
    <x v="18"/>
    <x v="90"/>
    <n v="11.560693641618498"/>
    <x v="8"/>
    <x v="2"/>
  </r>
  <r>
    <x v="18"/>
    <x v="91"/>
    <n v="6.9364161849710984"/>
    <x v="8"/>
    <x v="2"/>
  </r>
  <r>
    <x v="18"/>
    <x v="92"/>
    <n v="1.7341040462427746"/>
    <x v="8"/>
    <x v="2"/>
  </r>
  <r>
    <x v="18"/>
    <x v="93"/>
    <n v="1.7341040462427746"/>
    <x v="8"/>
    <x v="2"/>
  </r>
  <r>
    <x v="18"/>
    <x v="4"/>
    <n v="13.294797687861271"/>
    <x v="8"/>
    <x v="2"/>
  </r>
  <r>
    <x v="18"/>
    <x v="94"/>
    <n v="2.78"/>
    <x v="8"/>
    <x v="2"/>
  </r>
  <r>
    <x v="18"/>
    <x v="95"/>
    <n v="2.9632352941176485"/>
    <x v="8"/>
    <x v="2"/>
  </r>
  <r>
    <x v="19"/>
    <x v="96"/>
    <n v="0"/>
    <x v="8"/>
    <x v="2"/>
  </r>
  <r>
    <x v="19"/>
    <x v="97"/>
    <n v="5.202312138728324"/>
    <x v="8"/>
    <x v="2"/>
  </r>
  <r>
    <x v="19"/>
    <x v="98"/>
    <n v="46.24277456647399"/>
    <x v="8"/>
    <x v="2"/>
  </r>
  <r>
    <x v="19"/>
    <x v="99"/>
    <n v="25.433526011560694"/>
    <x v="8"/>
    <x v="2"/>
  </r>
  <r>
    <x v="19"/>
    <x v="100"/>
    <n v="11.560693641618498"/>
    <x v="8"/>
    <x v="2"/>
  </r>
  <r>
    <x v="19"/>
    <x v="101"/>
    <n v="9.2485549132947984"/>
    <x v="8"/>
    <x v="2"/>
  </r>
  <r>
    <x v="19"/>
    <x v="102"/>
    <n v="0.5780346820809249"/>
    <x v="8"/>
    <x v="2"/>
  </r>
  <r>
    <x v="19"/>
    <x v="4"/>
    <n v="1.7341040462427746"/>
    <x v="8"/>
    <x v="2"/>
  </r>
  <r>
    <x v="20"/>
    <x v="96"/>
    <m/>
    <x v="8"/>
    <x v="2"/>
  </r>
  <r>
    <x v="20"/>
    <x v="97"/>
    <n v="2.7777777777777777"/>
    <x v="8"/>
    <x v="2"/>
  </r>
  <r>
    <x v="20"/>
    <x v="98"/>
    <n v="2"/>
    <x v="8"/>
    <x v="2"/>
  </r>
  <r>
    <x v="20"/>
    <x v="99"/>
    <n v="4.3953488372093021"/>
    <x v="8"/>
    <x v="2"/>
  </r>
  <r>
    <x v="20"/>
    <x v="100"/>
    <n v="5.0999999999999996"/>
    <x v="8"/>
    <x v="2"/>
  </r>
  <r>
    <x v="20"/>
    <x v="101"/>
    <n v="3.6363636363636362"/>
    <x v="8"/>
    <x v="2"/>
  </r>
  <r>
    <x v="20"/>
    <x v="102"/>
    <n v="2"/>
    <x v="8"/>
    <x v="2"/>
  </r>
  <r>
    <x v="20"/>
    <x v="4"/>
    <n v="2"/>
    <x v="8"/>
    <x v="2"/>
  </r>
  <r>
    <x v="20"/>
    <x v="331"/>
    <n v="3.1515151515151527"/>
    <x v="8"/>
    <x v="2"/>
  </r>
  <r>
    <x v="15"/>
    <x v="81"/>
    <n v="11.049723756906078"/>
    <x v="9"/>
    <x v="2"/>
  </r>
  <r>
    <x v="15"/>
    <x v="82"/>
    <n v="82.872928176795583"/>
    <x v="9"/>
    <x v="2"/>
  </r>
  <r>
    <x v="15"/>
    <x v="4"/>
    <n v="6.0773480662983426"/>
    <x v="9"/>
    <x v="2"/>
  </r>
  <r>
    <x v="16"/>
    <x v="83"/>
    <n v="16.666666666666668"/>
    <x v="9"/>
    <x v="2"/>
  </r>
  <r>
    <x v="16"/>
    <x v="84"/>
    <n v="33.333333333333336"/>
    <x v="9"/>
    <x v="2"/>
  </r>
  <r>
    <x v="16"/>
    <x v="85"/>
    <n v="50"/>
    <x v="9"/>
    <x v="2"/>
  </r>
  <r>
    <x v="17"/>
    <x v="86"/>
    <n v="7.1823204419889501"/>
    <x v="9"/>
    <x v="2"/>
  </r>
  <r>
    <x v="17"/>
    <x v="87"/>
    <n v="70.165745856353595"/>
    <x v="9"/>
    <x v="2"/>
  </r>
  <r>
    <x v="17"/>
    <x v="88"/>
    <n v="4.4198895027624312"/>
    <x v="9"/>
    <x v="2"/>
  </r>
  <r>
    <x v="17"/>
    <x v="89"/>
    <n v="12.154696132596685"/>
    <x v="9"/>
    <x v="2"/>
  </r>
  <r>
    <x v="17"/>
    <x v="4"/>
    <n v="6.0773480662983426"/>
    <x v="9"/>
    <x v="2"/>
  </r>
  <r>
    <x v="18"/>
    <x v="86"/>
    <n v="7.1823204419889501"/>
    <x v="9"/>
    <x v="2"/>
  </r>
  <r>
    <x v="18"/>
    <x v="87"/>
    <n v="70.165745856353595"/>
    <x v="9"/>
    <x v="2"/>
  </r>
  <r>
    <x v="18"/>
    <x v="88"/>
    <n v="4.4198895027624312"/>
    <x v="9"/>
    <x v="2"/>
  </r>
  <r>
    <x v="18"/>
    <x v="90"/>
    <n v="10.497237569060774"/>
    <x v="9"/>
    <x v="2"/>
  </r>
  <r>
    <x v="18"/>
    <x v="91"/>
    <n v="0"/>
    <x v="9"/>
    <x v="2"/>
  </r>
  <r>
    <x v="18"/>
    <x v="92"/>
    <n v="0.5524861878453039"/>
    <x v="9"/>
    <x v="2"/>
  </r>
  <r>
    <x v="18"/>
    <x v="93"/>
    <n v="1.1049723756906078"/>
    <x v="9"/>
    <x v="2"/>
  </r>
  <r>
    <x v="18"/>
    <x v="4"/>
    <n v="6.0773480662983426"/>
    <x v="9"/>
    <x v="2"/>
  </r>
  <r>
    <x v="18"/>
    <x v="94"/>
    <n v="2.3176470588235296"/>
    <x v="9"/>
    <x v="2"/>
  </r>
  <r>
    <x v="18"/>
    <x v="95"/>
    <n v="2.4267515923566889"/>
    <x v="9"/>
    <x v="2"/>
  </r>
  <r>
    <x v="19"/>
    <x v="96"/>
    <n v="1.1049723756906078"/>
    <x v="9"/>
    <x v="2"/>
  </r>
  <r>
    <x v="19"/>
    <x v="97"/>
    <n v="5.5248618784530388"/>
    <x v="9"/>
    <x v="2"/>
  </r>
  <r>
    <x v="19"/>
    <x v="98"/>
    <n v="66.298342541436469"/>
    <x v="9"/>
    <x v="2"/>
  </r>
  <r>
    <x v="19"/>
    <x v="99"/>
    <n v="9.3922651933701662"/>
    <x v="9"/>
    <x v="2"/>
  </r>
  <r>
    <x v="19"/>
    <x v="100"/>
    <n v="7.1823204419889501"/>
    <x v="9"/>
    <x v="2"/>
  </r>
  <r>
    <x v="19"/>
    <x v="101"/>
    <n v="10.497237569060774"/>
    <x v="9"/>
    <x v="2"/>
  </r>
  <r>
    <x v="19"/>
    <x v="102"/>
    <n v="0"/>
    <x v="9"/>
    <x v="2"/>
  </r>
  <r>
    <x v="19"/>
    <x v="4"/>
    <n v="0"/>
    <x v="9"/>
    <x v="2"/>
  </r>
  <r>
    <x v="20"/>
    <x v="96"/>
    <n v="1"/>
    <x v="9"/>
    <x v="2"/>
  </r>
  <r>
    <x v="20"/>
    <x v="97"/>
    <n v="2.5"/>
    <x v="9"/>
    <x v="2"/>
  </r>
  <r>
    <x v="20"/>
    <x v="98"/>
    <n v="2"/>
    <x v="9"/>
    <x v="2"/>
  </r>
  <r>
    <x v="20"/>
    <x v="99"/>
    <n v="4.2941176470588234"/>
    <x v="9"/>
    <x v="2"/>
  </r>
  <r>
    <x v="20"/>
    <x v="100"/>
    <n v="3.3"/>
    <x v="9"/>
    <x v="2"/>
  </r>
  <r>
    <x v="20"/>
    <x v="101"/>
    <n v="3.4666666666666668"/>
    <x v="9"/>
    <x v="2"/>
  </r>
  <r>
    <x v="20"/>
    <x v="102"/>
    <m/>
    <x v="9"/>
    <x v="2"/>
  </r>
  <r>
    <x v="20"/>
    <x v="4"/>
    <m/>
    <x v="9"/>
    <x v="2"/>
  </r>
  <r>
    <x v="20"/>
    <x v="331"/>
    <n v="2.4425287356321834"/>
    <x v="9"/>
    <x v="2"/>
  </r>
  <r>
    <x v="15"/>
    <x v="81"/>
    <n v="11.409395973154362"/>
    <x v="10"/>
    <x v="2"/>
  </r>
  <r>
    <x v="15"/>
    <x v="82"/>
    <n v="85.234899328859058"/>
    <x v="10"/>
    <x v="2"/>
  </r>
  <r>
    <x v="15"/>
    <x v="4"/>
    <n v="3.3557046979865772"/>
    <x v="10"/>
    <x v="2"/>
  </r>
  <r>
    <x v="16"/>
    <x v="83"/>
    <n v="19.047619047619047"/>
    <x v="10"/>
    <x v="2"/>
  </r>
  <r>
    <x v="16"/>
    <x v="84"/>
    <n v="28.571428571428573"/>
    <x v="10"/>
    <x v="2"/>
  </r>
  <r>
    <x v="16"/>
    <x v="85"/>
    <n v="52.38095238095238"/>
    <x v="10"/>
    <x v="2"/>
  </r>
  <r>
    <x v="17"/>
    <x v="86"/>
    <n v="10.738255033557047"/>
    <x v="10"/>
    <x v="2"/>
  </r>
  <r>
    <x v="17"/>
    <x v="87"/>
    <n v="65.771812080536918"/>
    <x v="10"/>
    <x v="2"/>
  </r>
  <r>
    <x v="17"/>
    <x v="88"/>
    <n v="8.724832214765101"/>
    <x v="10"/>
    <x v="2"/>
  </r>
  <r>
    <x v="17"/>
    <x v="89"/>
    <n v="11.409395973154362"/>
    <x v="10"/>
    <x v="2"/>
  </r>
  <r>
    <x v="17"/>
    <x v="4"/>
    <n v="3.3557046979865772"/>
    <x v="10"/>
    <x v="2"/>
  </r>
  <r>
    <x v="18"/>
    <x v="86"/>
    <n v="10.738255033557047"/>
    <x v="10"/>
    <x v="2"/>
  </r>
  <r>
    <x v="18"/>
    <x v="87"/>
    <n v="65.771812080536918"/>
    <x v="10"/>
    <x v="2"/>
  </r>
  <r>
    <x v="18"/>
    <x v="88"/>
    <n v="8.724832214765101"/>
    <x v="10"/>
    <x v="2"/>
  </r>
  <r>
    <x v="18"/>
    <x v="90"/>
    <n v="8.053691275167786"/>
    <x v="10"/>
    <x v="2"/>
  </r>
  <r>
    <x v="18"/>
    <x v="91"/>
    <n v="2.6845637583892619"/>
    <x v="10"/>
    <x v="2"/>
  </r>
  <r>
    <x v="18"/>
    <x v="92"/>
    <n v="0"/>
    <x v="10"/>
    <x v="2"/>
  </r>
  <r>
    <x v="18"/>
    <x v="93"/>
    <n v="0.67114093959731547"/>
    <x v="10"/>
    <x v="2"/>
  </r>
  <r>
    <x v="18"/>
    <x v="4"/>
    <n v="3.3557046979865772"/>
    <x v="10"/>
    <x v="2"/>
  </r>
  <r>
    <x v="18"/>
    <x v="94"/>
    <n v="2.270833333333333"/>
    <x v="10"/>
    <x v="2"/>
  </r>
  <r>
    <x v="18"/>
    <x v="95"/>
    <n v="2.4296875"/>
    <x v="10"/>
    <x v="2"/>
  </r>
  <r>
    <x v="19"/>
    <x v="96"/>
    <n v="4.026845637583893"/>
    <x v="10"/>
    <x v="2"/>
  </r>
  <r>
    <x v="19"/>
    <x v="97"/>
    <n v="1.3422818791946309"/>
    <x v="10"/>
    <x v="2"/>
  </r>
  <r>
    <x v="19"/>
    <x v="98"/>
    <n v="60.402684563758392"/>
    <x v="10"/>
    <x v="2"/>
  </r>
  <r>
    <x v="19"/>
    <x v="99"/>
    <n v="16.107382550335572"/>
    <x v="10"/>
    <x v="2"/>
  </r>
  <r>
    <x v="19"/>
    <x v="100"/>
    <n v="2.0134228187919465"/>
    <x v="10"/>
    <x v="2"/>
  </r>
  <r>
    <x v="19"/>
    <x v="101"/>
    <n v="9.3959731543624159"/>
    <x v="10"/>
    <x v="2"/>
  </r>
  <r>
    <x v="19"/>
    <x v="102"/>
    <n v="2.6845637583892619"/>
    <x v="10"/>
    <x v="2"/>
  </r>
  <r>
    <x v="19"/>
    <x v="4"/>
    <n v="4.026845637583893"/>
    <x v="10"/>
    <x v="2"/>
  </r>
  <r>
    <x v="20"/>
    <x v="96"/>
    <n v="1"/>
    <x v="10"/>
    <x v="2"/>
  </r>
  <r>
    <x v="20"/>
    <x v="97"/>
    <n v="2.5"/>
    <x v="10"/>
    <x v="2"/>
  </r>
  <r>
    <x v="20"/>
    <x v="98"/>
    <n v="2"/>
    <x v="10"/>
    <x v="2"/>
  </r>
  <r>
    <x v="20"/>
    <x v="99"/>
    <n v="3.5833333333333335"/>
    <x v="10"/>
    <x v="2"/>
  </r>
  <r>
    <x v="20"/>
    <x v="100"/>
    <n v="3.3333333333333335"/>
    <x v="10"/>
    <x v="2"/>
  </r>
  <r>
    <x v="20"/>
    <x v="101"/>
    <n v="5.0714285714285712"/>
    <x v="10"/>
    <x v="2"/>
  </r>
  <r>
    <x v="20"/>
    <x v="102"/>
    <n v="2"/>
    <x v="10"/>
    <x v="2"/>
  </r>
  <r>
    <x v="20"/>
    <x v="4"/>
    <n v="2.75"/>
    <x v="10"/>
    <x v="2"/>
  </r>
  <r>
    <x v="20"/>
    <x v="331"/>
    <n v="2.5684931506849304"/>
    <x v="10"/>
    <x v="2"/>
  </r>
  <r>
    <x v="15"/>
    <x v="81"/>
    <n v="6.7114093959731544"/>
    <x v="11"/>
    <x v="2"/>
  </r>
  <r>
    <x v="15"/>
    <x v="82"/>
    <n v="88.590604026845639"/>
    <x v="11"/>
    <x v="2"/>
  </r>
  <r>
    <x v="15"/>
    <x v="4"/>
    <n v="4.6979865771812079"/>
    <x v="11"/>
    <x v="2"/>
  </r>
  <r>
    <x v="16"/>
    <x v="83"/>
    <n v="27.272727272727273"/>
    <x v="11"/>
    <x v="2"/>
  </r>
  <r>
    <x v="16"/>
    <x v="84"/>
    <n v="27.272727272727273"/>
    <x v="11"/>
    <x v="2"/>
  </r>
  <r>
    <x v="16"/>
    <x v="85"/>
    <n v="45.454545454545453"/>
    <x v="11"/>
    <x v="2"/>
  </r>
  <r>
    <x v="17"/>
    <x v="86"/>
    <n v="12.080536912751677"/>
    <x v="11"/>
    <x v="2"/>
  </r>
  <r>
    <x v="17"/>
    <x v="87"/>
    <n v="69.127516778523486"/>
    <x v="11"/>
    <x v="2"/>
  </r>
  <r>
    <x v="17"/>
    <x v="88"/>
    <n v="6.7114093959731544"/>
    <x v="11"/>
    <x v="2"/>
  </r>
  <r>
    <x v="17"/>
    <x v="89"/>
    <n v="7.3825503355704694"/>
    <x v="11"/>
    <x v="2"/>
  </r>
  <r>
    <x v="17"/>
    <x v="4"/>
    <n v="4.6979865771812079"/>
    <x v="11"/>
    <x v="2"/>
  </r>
  <r>
    <x v="18"/>
    <x v="86"/>
    <n v="12.080536912751677"/>
    <x v="11"/>
    <x v="2"/>
  </r>
  <r>
    <x v="18"/>
    <x v="87"/>
    <n v="69.127516778523486"/>
    <x v="11"/>
    <x v="2"/>
  </r>
  <r>
    <x v="18"/>
    <x v="88"/>
    <n v="6.7114093959731544"/>
    <x v="11"/>
    <x v="2"/>
  </r>
  <r>
    <x v="18"/>
    <x v="90"/>
    <n v="6.0402684563758386"/>
    <x v="11"/>
    <x v="2"/>
  </r>
  <r>
    <x v="18"/>
    <x v="91"/>
    <n v="0.67114093959731547"/>
    <x v="11"/>
    <x v="2"/>
  </r>
  <r>
    <x v="18"/>
    <x v="92"/>
    <n v="0"/>
    <x v="11"/>
    <x v="2"/>
  </r>
  <r>
    <x v="18"/>
    <x v="93"/>
    <n v="0.67114093959731547"/>
    <x v="11"/>
    <x v="2"/>
  </r>
  <r>
    <x v="18"/>
    <x v="4"/>
    <n v="4.6979865771812079"/>
    <x v="11"/>
    <x v="2"/>
  </r>
  <r>
    <x v="18"/>
    <x v="94"/>
    <n v="2.1478873239436611"/>
    <x v="11"/>
    <x v="2"/>
  </r>
  <r>
    <x v="18"/>
    <x v="95"/>
    <n v="2.3145161290322589"/>
    <x v="11"/>
    <x v="2"/>
  </r>
  <r>
    <x v="19"/>
    <x v="96"/>
    <n v="5.3691275167785237"/>
    <x v="11"/>
    <x v="2"/>
  </r>
  <r>
    <x v="19"/>
    <x v="97"/>
    <n v="3.3557046979865772"/>
    <x v="11"/>
    <x v="2"/>
  </r>
  <r>
    <x v="19"/>
    <x v="98"/>
    <n v="67.785234899328856"/>
    <x v="11"/>
    <x v="2"/>
  </r>
  <r>
    <x v="19"/>
    <x v="99"/>
    <n v="8.724832214765101"/>
    <x v="11"/>
    <x v="2"/>
  </r>
  <r>
    <x v="19"/>
    <x v="100"/>
    <n v="3.3557046979865772"/>
    <x v="11"/>
    <x v="2"/>
  </r>
  <r>
    <x v="19"/>
    <x v="101"/>
    <n v="6.7114093959731544"/>
    <x v="11"/>
    <x v="2"/>
  </r>
  <r>
    <x v="19"/>
    <x v="102"/>
    <n v="2.6845637583892619"/>
    <x v="11"/>
    <x v="2"/>
  </r>
  <r>
    <x v="19"/>
    <x v="4"/>
    <n v="2.0134228187919465"/>
    <x v="11"/>
    <x v="2"/>
  </r>
  <r>
    <x v="20"/>
    <x v="96"/>
    <n v="1"/>
    <x v="11"/>
    <x v="2"/>
  </r>
  <r>
    <x v="20"/>
    <x v="97"/>
    <n v="3"/>
    <x v="11"/>
    <x v="2"/>
  </r>
  <r>
    <x v="20"/>
    <x v="98"/>
    <n v="2"/>
    <x v="11"/>
    <x v="2"/>
  </r>
  <r>
    <x v="20"/>
    <x v="99"/>
    <n v="3.615384615384615"/>
    <x v="11"/>
    <x v="2"/>
  </r>
  <r>
    <x v="20"/>
    <x v="100"/>
    <n v="3.2"/>
    <x v="11"/>
    <x v="2"/>
  </r>
  <r>
    <x v="20"/>
    <x v="101"/>
    <n v="3.1111111111111112"/>
    <x v="11"/>
    <x v="2"/>
  </r>
  <r>
    <x v="20"/>
    <x v="102"/>
    <n v="3"/>
    <x v="11"/>
    <x v="2"/>
  </r>
  <r>
    <x v="20"/>
    <x v="4"/>
    <n v="10"/>
    <x v="11"/>
    <x v="2"/>
  </r>
  <r>
    <x v="20"/>
    <x v="331"/>
    <n v="2.3630136986301378"/>
    <x v="11"/>
    <x v="2"/>
  </r>
  <r>
    <x v="15"/>
    <x v="81"/>
    <n v="11.864406779661017"/>
    <x v="12"/>
    <x v="2"/>
  </r>
  <r>
    <x v="15"/>
    <x v="82"/>
    <n v="87.288135593220332"/>
    <x v="12"/>
    <x v="2"/>
  </r>
  <r>
    <x v="15"/>
    <x v="4"/>
    <n v="0.84745762711864403"/>
    <x v="12"/>
    <x v="2"/>
  </r>
  <r>
    <x v="16"/>
    <x v="83"/>
    <n v="17.647058823529413"/>
    <x v="12"/>
    <x v="2"/>
  </r>
  <r>
    <x v="16"/>
    <x v="84"/>
    <n v="41.176470588235297"/>
    <x v="12"/>
    <x v="2"/>
  </r>
  <r>
    <x v="16"/>
    <x v="85"/>
    <n v="41.176470588235297"/>
    <x v="12"/>
    <x v="2"/>
  </r>
  <r>
    <x v="17"/>
    <x v="86"/>
    <n v="21.1864406779661"/>
    <x v="12"/>
    <x v="2"/>
  </r>
  <r>
    <x v="17"/>
    <x v="87"/>
    <n v="59.322033898305087"/>
    <x v="12"/>
    <x v="2"/>
  </r>
  <r>
    <x v="17"/>
    <x v="88"/>
    <n v="6.7796610169491522"/>
    <x v="12"/>
    <x v="2"/>
  </r>
  <r>
    <x v="17"/>
    <x v="89"/>
    <n v="11.864406779661017"/>
    <x v="12"/>
    <x v="2"/>
  </r>
  <r>
    <x v="17"/>
    <x v="4"/>
    <n v="0.84745762711864403"/>
    <x v="12"/>
    <x v="2"/>
  </r>
  <r>
    <x v="18"/>
    <x v="86"/>
    <n v="21.1864406779661"/>
    <x v="12"/>
    <x v="2"/>
  </r>
  <r>
    <x v="18"/>
    <x v="87"/>
    <n v="59.322033898305087"/>
    <x v="12"/>
    <x v="2"/>
  </r>
  <r>
    <x v="18"/>
    <x v="88"/>
    <n v="6.7796610169491522"/>
    <x v="12"/>
    <x v="2"/>
  </r>
  <r>
    <x v="18"/>
    <x v="90"/>
    <n v="8.4745762711864412"/>
    <x v="12"/>
    <x v="2"/>
  </r>
  <r>
    <x v="18"/>
    <x v="91"/>
    <n v="0.84745762711864403"/>
    <x v="12"/>
    <x v="2"/>
  </r>
  <r>
    <x v="18"/>
    <x v="92"/>
    <n v="0.84745762711864403"/>
    <x v="12"/>
    <x v="2"/>
  </r>
  <r>
    <x v="18"/>
    <x v="93"/>
    <n v="1.6949152542372881"/>
    <x v="12"/>
    <x v="2"/>
  </r>
  <r>
    <x v="18"/>
    <x v="4"/>
    <n v="0.84745762711864403"/>
    <x v="12"/>
    <x v="2"/>
  </r>
  <r>
    <x v="18"/>
    <x v="94"/>
    <n v="2.1880341880341878"/>
    <x v="12"/>
    <x v="2"/>
  </r>
  <r>
    <x v="18"/>
    <x v="95"/>
    <n v="2.510869565217392"/>
    <x v="12"/>
    <x v="2"/>
  </r>
  <r>
    <x v="19"/>
    <x v="96"/>
    <n v="8.4745762711864412"/>
    <x v="12"/>
    <x v="2"/>
  </r>
  <r>
    <x v="19"/>
    <x v="97"/>
    <n v="0.84745762711864403"/>
    <x v="12"/>
    <x v="2"/>
  </r>
  <r>
    <x v="19"/>
    <x v="98"/>
    <n v="55.932203389830505"/>
    <x v="12"/>
    <x v="2"/>
  </r>
  <r>
    <x v="19"/>
    <x v="99"/>
    <n v="9.3220338983050848"/>
    <x v="12"/>
    <x v="2"/>
  </r>
  <r>
    <x v="19"/>
    <x v="100"/>
    <n v="10.169491525423728"/>
    <x v="12"/>
    <x v="2"/>
  </r>
  <r>
    <x v="19"/>
    <x v="101"/>
    <n v="10.169491525423728"/>
    <x v="12"/>
    <x v="2"/>
  </r>
  <r>
    <x v="19"/>
    <x v="102"/>
    <n v="1.6949152542372881"/>
    <x v="12"/>
    <x v="2"/>
  </r>
  <r>
    <x v="19"/>
    <x v="4"/>
    <n v="3.3898305084745761"/>
    <x v="12"/>
    <x v="2"/>
  </r>
  <r>
    <x v="20"/>
    <x v="96"/>
    <n v="1"/>
    <x v="12"/>
    <x v="2"/>
  </r>
  <r>
    <x v="20"/>
    <x v="97"/>
    <n v="9"/>
    <x v="12"/>
    <x v="2"/>
  </r>
  <r>
    <x v="20"/>
    <x v="98"/>
    <n v="2"/>
    <x v="12"/>
    <x v="2"/>
  </r>
  <r>
    <x v="20"/>
    <x v="99"/>
    <n v="3.5454545454545454"/>
    <x v="12"/>
    <x v="2"/>
  </r>
  <r>
    <x v="20"/>
    <x v="100"/>
    <n v="3.2222222222222223"/>
    <x v="12"/>
    <x v="2"/>
  </r>
  <r>
    <x v="20"/>
    <x v="101"/>
    <n v="3.6"/>
    <x v="12"/>
    <x v="2"/>
  </r>
  <r>
    <x v="20"/>
    <x v="102"/>
    <n v="7"/>
    <x v="12"/>
    <x v="2"/>
  </r>
  <r>
    <x v="20"/>
    <x v="4"/>
    <n v="2.25"/>
    <x v="12"/>
    <x v="2"/>
  </r>
  <r>
    <x v="20"/>
    <x v="331"/>
    <n v="2.4601769911504427"/>
    <x v="12"/>
    <x v="2"/>
  </r>
  <r>
    <x v="15"/>
    <x v="81"/>
    <n v="6.4935064935064934"/>
    <x v="13"/>
    <x v="2"/>
  </r>
  <r>
    <x v="15"/>
    <x v="82"/>
    <n v="90.909090909090907"/>
    <x v="13"/>
    <x v="2"/>
  </r>
  <r>
    <x v="15"/>
    <x v="4"/>
    <n v="2.5974025974025974"/>
    <x v="13"/>
    <x v="2"/>
  </r>
  <r>
    <x v="16"/>
    <x v="83"/>
    <n v="16.666666666666668"/>
    <x v="13"/>
    <x v="2"/>
  </r>
  <r>
    <x v="16"/>
    <x v="84"/>
    <n v="50"/>
    <x v="13"/>
    <x v="2"/>
  </r>
  <r>
    <x v="16"/>
    <x v="85"/>
    <n v="33.333333333333336"/>
    <x v="13"/>
    <x v="2"/>
  </r>
  <r>
    <x v="17"/>
    <x v="86"/>
    <n v="23.376623376623378"/>
    <x v="13"/>
    <x v="2"/>
  </r>
  <r>
    <x v="17"/>
    <x v="87"/>
    <n v="66.233766233766232"/>
    <x v="13"/>
    <x v="2"/>
  </r>
  <r>
    <x v="17"/>
    <x v="88"/>
    <n v="6.4935064935064934"/>
    <x v="13"/>
    <x v="2"/>
  </r>
  <r>
    <x v="17"/>
    <x v="89"/>
    <n v="1.2987012987012987"/>
    <x v="13"/>
    <x v="2"/>
  </r>
  <r>
    <x v="17"/>
    <x v="4"/>
    <n v="2.5974025974025974"/>
    <x v="13"/>
    <x v="2"/>
  </r>
  <r>
    <x v="18"/>
    <x v="86"/>
    <n v="23.376623376623378"/>
    <x v="13"/>
    <x v="2"/>
  </r>
  <r>
    <x v="18"/>
    <x v="87"/>
    <n v="66.233766233766232"/>
    <x v="13"/>
    <x v="2"/>
  </r>
  <r>
    <x v="18"/>
    <x v="88"/>
    <n v="6.4935064935064934"/>
    <x v="13"/>
    <x v="2"/>
  </r>
  <r>
    <x v="18"/>
    <x v="90"/>
    <n v="1.2987012987012987"/>
    <x v="13"/>
    <x v="2"/>
  </r>
  <r>
    <x v="18"/>
    <x v="91"/>
    <n v="0"/>
    <x v="13"/>
    <x v="2"/>
  </r>
  <r>
    <x v="18"/>
    <x v="92"/>
    <n v="0"/>
    <x v="13"/>
    <x v="2"/>
  </r>
  <r>
    <x v="18"/>
    <x v="93"/>
    <n v="0"/>
    <x v="13"/>
    <x v="2"/>
  </r>
  <r>
    <x v="18"/>
    <x v="4"/>
    <n v="2.5974025974025974"/>
    <x v="13"/>
    <x v="2"/>
  </r>
  <r>
    <x v="18"/>
    <x v="94"/>
    <n v="1.8533333333333335"/>
    <x v="13"/>
    <x v="2"/>
  </r>
  <r>
    <x v="18"/>
    <x v="95"/>
    <n v="2.1228070175438596"/>
    <x v="13"/>
    <x v="2"/>
  </r>
  <r>
    <x v="19"/>
    <x v="96"/>
    <n v="9.0909090909090917"/>
    <x v="13"/>
    <x v="2"/>
  </r>
  <r>
    <x v="19"/>
    <x v="97"/>
    <n v="3.8961038961038961"/>
    <x v="13"/>
    <x v="2"/>
  </r>
  <r>
    <x v="19"/>
    <x v="98"/>
    <n v="59.740259740259738"/>
    <x v="13"/>
    <x v="2"/>
  </r>
  <r>
    <x v="19"/>
    <x v="99"/>
    <n v="5.1948051948051948"/>
    <x v="13"/>
    <x v="2"/>
  </r>
  <r>
    <x v="19"/>
    <x v="100"/>
    <n v="3.8961038961038961"/>
    <x v="13"/>
    <x v="2"/>
  </r>
  <r>
    <x v="19"/>
    <x v="101"/>
    <n v="14.285714285714286"/>
    <x v="13"/>
    <x v="2"/>
  </r>
  <r>
    <x v="19"/>
    <x v="102"/>
    <n v="0"/>
    <x v="13"/>
    <x v="2"/>
  </r>
  <r>
    <x v="19"/>
    <x v="4"/>
    <n v="3.8961038961038961"/>
    <x v="13"/>
    <x v="2"/>
  </r>
  <r>
    <x v="20"/>
    <x v="96"/>
    <n v="1"/>
    <x v="13"/>
    <x v="2"/>
  </r>
  <r>
    <x v="20"/>
    <x v="97"/>
    <n v="2"/>
    <x v="13"/>
    <x v="2"/>
  </r>
  <r>
    <x v="20"/>
    <x v="98"/>
    <n v="2"/>
    <x v="13"/>
    <x v="2"/>
  </r>
  <r>
    <x v="20"/>
    <x v="99"/>
    <n v="3.25"/>
    <x v="13"/>
    <x v="2"/>
  </r>
  <r>
    <x v="20"/>
    <x v="100"/>
    <n v="3"/>
    <x v="13"/>
    <x v="2"/>
  </r>
  <r>
    <x v="20"/>
    <x v="101"/>
    <n v="2.4"/>
    <x v="13"/>
    <x v="2"/>
  </r>
  <r>
    <x v="20"/>
    <x v="102"/>
    <m/>
    <x v="13"/>
    <x v="2"/>
  </r>
  <r>
    <x v="20"/>
    <x v="4"/>
    <n v="2"/>
    <x v="13"/>
    <x v="2"/>
  </r>
  <r>
    <x v="20"/>
    <x v="331"/>
    <n v="2.0675675675675684"/>
    <x v="13"/>
    <x v="2"/>
  </r>
  <r>
    <x v="15"/>
    <x v="81"/>
    <n v="14.285714285714286"/>
    <x v="14"/>
    <x v="2"/>
  </r>
  <r>
    <x v="15"/>
    <x v="82"/>
    <n v="78.571428571428569"/>
    <x v="14"/>
    <x v="2"/>
  </r>
  <r>
    <x v="15"/>
    <x v="4"/>
    <n v="7.1428571428571432"/>
    <x v="14"/>
    <x v="2"/>
  </r>
  <r>
    <x v="16"/>
    <x v="83"/>
    <n v="38.46153846153846"/>
    <x v="14"/>
    <x v="2"/>
  </r>
  <r>
    <x v="16"/>
    <x v="84"/>
    <n v="23.076923076923077"/>
    <x v="14"/>
    <x v="2"/>
  </r>
  <r>
    <x v="16"/>
    <x v="85"/>
    <n v="38.46153846153846"/>
    <x v="14"/>
    <x v="2"/>
  </r>
  <r>
    <x v="17"/>
    <x v="86"/>
    <n v="7.1428571428571432"/>
    <x v="14"/>
    <x v="2"/>
  </r>
  <r>
    <x v="17"/>
    <x v="87"/>
    <n v="63.095238095238095"/>
    <x v="14"/>
    <x v="2"/>
  </r>
  <r>
    <x v="17"/>
    <x v="88"/>
    <n v="9.5238095238095237"/>
    <x v="14"/>
    <x v="2"/>
  </r>
  <r>
    <x v="17"/>
    <x v="89"/>
    <n v="13.095238095238095"/>
    <x v="14"/>
    <x v="2"/>
  </r>
  <r>
    <x v="17"/>
    <x v="4"/>
    <n v="7.1428571428571432"/>
    <x v="14"/>
    <x v="2"/>
  </r>
  <r>
    <x v="18"/>
    <x v="86"/>
    <n v="7.1428571428571432"/>
    <x v="14"/>
    <x v="2"/>
  </r>
  <r>
    <x v="18"/>
    <x v="87"/>
    <n v="63.095238095238095"/>
    <x v="14"/>
    <x v="2"/>
  </r>
  <r>
    <x v="18"/>
    <x v="88"/>
    <n v="9.5238095238095237"/>
    <x v="14"/>
    <x v="2"/>
  </r>
  <r>
    <x v="18"/>
    <x v="90"/>
    <n v="10.714285714285714"/>
    <x v="14"/>
    <x v="2"/>
  </r>
  <r>
    <x v="18"/>
    <x v="91"/>
    <n v="0"/>
    <x v="14"/>
    <x v="2"/>
  </r>
  <r>
    <x v="18"/>
    <x v="92"/>
    <n v="1.1904761904761905"/>
    <x v="14"/>
    <x v="2"/>
  </r>
  <r>
    <x v="18"/>
    <x v="93"/>
    <n v="1.1904761904761905"/>
    <x v="14"/>
    <x v="2"/>
  </r>
  <r>
    <x v="18"/>
    <x v="4"/>
    <n v="7.1428571428571432"/>
    <x v="14"/>
    <x v="2"/>
  </r>
  <r>
    <x v="18"/>
    <x v="94"/>
    <n v="2.3717948717948723"/>
    <x v="14"/>
    <x v="2"/>
  </r>
  <r>
    <x v="18"/>
    <x v="95"/>
    <n v="2.4861111111111107"/>
    <x v="14"/>
    <x v="2"/>
  </r>
  <r>
    <x v="19"/>
    <x v="96"/>
    <n v="3.5714285714285716"/>
    <x v="14"/>
    <x v="2"/>
  </r>
  <r>
    <x v="19"/>
    <x v="97"/>
    <n v="4.7619047619047619"/>
    <x v="14"/>
    <x v="2"/>
  </r>
  <r>
    <x v="19"/>
    <x v="98"/>
    <n v="55.952380952380949"/>
    <x v="14"/>
    <x v="2"/>
  </r>
  <r>
    <x v="19"/>
    <x v="99"/>
    <n v="15.476190476190476"/>
    <x v="14"/>
    <x v="2"/>
  </r>
  <r>
    <x v="19"/>
    <x v="100"/>
    <n v="9.5238095238095237"/>
    <x v="14"/>
    <x v="2"/>
  </r>
  <r>
    <x v="19"/>
    <x v="101"/>
    <n v="9.5238095238095237"/>
    <x v="14"/>
    <x v="2"/>
  </r>
  <r>
    <x v="19"/>
    <x v="102"/>
    <n v="0"/>
    <x v="14"/>
    <x v="2"/>
  </r>
  <r>
    <x v="19"/>
    <x v="4"/>
    <n v="1.1904761904761905"/>
    <x v="14"/>
    <x v="2"/>
  </r>
  <r>
    <x v="20"/>
    <x v="96"/>
    <n v="1"/>
    <x v="14"/>
    <x v="2"/>
  </r>
  <r>
    <x v="20"/>
    <x v="97"/>
    <n v="2.75"/>
    <x v="14"/>
    <x v="2"/>
  </r>
  <r>
    <x v="20"/>
    <x v="98"/>
    <n v="2"/>
    <x v="14"/>
    <x v="2"/>
  </r>
  <r>
    <x v="20"/>
    <x v="99"/>
    <n v="3.9230769230769234"/>
    <x v="14"/>
    <x v="2"/>
  </r>
  <r>
    <x v="20"/>
    <x v="100"/>
    <n v="3.2857142857142856"/>
    <x v="14"/>
    <x v="2"/>
  </r>
  <r>
    <x v="20"/>
    <x v="101"/>
    <n v="4"/>
    <x v="14"/>
    <x v="2"/>
  </r>
  <r>
    <x v="20"/>
    <x v="102"/>
    <m/>
    <x v="14"/>
    <x v="2"/>
  </r>
  <r>
    <x v="20"/>
    <x v="4"/>
    <n v="4"/>
    <x v="14"/>
    <x v="2"/>
  </r>
  <r>
    <x v="20"/>
    <x v="331"/>
    <n v="2.6265060240963845"/>
    <x v="14"/>
    <x v="2"/>
  </r>
  <r>
    <x v="15"/>
    <x v="81"/>
    <n v="22.580645161290324"/>
    <x v="15"/>
    <x v="2"/>
  </r>
  <r>
    <x v="15"/>
    <x v="82"/>
    <n v="68.817204301075265"/>
    <x v="15"/>
    <x v="2"/>
  </r>
  <r>
    <x v="15"/>
    <x v="4"/>
    <n v="8.6021505376344081"/>
    <x v="15"/>
    <x v="2"/>
  </r>
  <r>
    <x v="16"/>
    <x v="83"/>
    <n v="16"/>
    <x v="15"/>
    <x v="2"/>
  </r>
  <r>
    <x v="16"/>
    <x v="84"/>
    <n v="44"/>
    <x v="15"/>
    <x v="2"/>
  </r>
  <r>
    <x v="16"/>
    <x v="85"/>
    <n v="40"/>
    <x v="15"/>
    <x v="2"/>
  </r>
  <r>
    <x v="17"/>
    <x v="86"/>
    <n v="18.27956989247312"/>
    <x v="15"/>
    <x v="2"/>
  </r>
  <r>
    <x v="17"/>
    <x v="87"/>
    <n v="46.236559139784944"/>
    <x v="15"/>
    <x v="2"/>
  </r>
  <r>
    <x v="17"/>
    <x v="88"/>
    <n v="15.053763440860216"/>
    <x v="15"/>
    <x v="2"/>
  </r>
  <r>
    <x v="17"/>
    <x v="89"/>
    <n v="11.827956989247312"/>
    <x v="15"/>
    <x v="2"/>
  </r>
  <r>
    <x v="17"/>
    <x v="4"/>
    <n v="8.6021505376344081"/>
    <x v="15"/>
    <x v="2"/>
  </r>
  <r>
    <x v="18"/>
    <x v="86"/>
    <n v="18.27956989247312"/>
    <x v="15"/>
    <x v="2"/>
  </r>
  <r>
    <x v="18"/>
    <x v="87"/>
    <n v="46.236559139784944"/>
    <x v="15"/>
    <x v="2"/>
  </r>
  <r>
    <x v="18"/>
    <x v="88"/>
    <n v="15.053763440860216"/>
    <x v="15"/>
    <x v="2"/>
  </r>
  <r>
    <x v="18"/>
    <x v="90"/>
    <n v="9.67741935483871"/>
    <x v="15"/>
    <x v="2"/>
  </r>
  <r>
    <x v="18"/>
    <x v="91"/>
    <n v="2.150537634408602"/>
    <x v="15"/>
    <x v="2"/>
  </r>
  <r>
    <x v="18"/>
    <x v="92"/>
    <n v="0"/>
    <x v="15"/>
    <x v="2"/>
  </r>
  <r>
    <x v="18"/>
    <x v="93"/>
    <n v="0"/>
    <x v="15"/>
    <x v="2"/>
  </r>
  <r>
    <x v="18"/>
    <x v="4"/>
    <n v="8.6021505376344081"/>
    <x v="15"/>
    <x v="2"/>
  </r>
  <r>
    <x v="18"/>
    <x v="94"/>
    <n v="2.2470588235294118"/>
    <x v="15"/>
    <x v="2"/>
  </r>
  <r>
    <x v="18"/>
    <x v="95"/>
    <n v="2.5588235294117654"/>
    <x v="15"/>
    <x v="2"/>
  </r>
  <r>
    <x v="19"/>
    <x v="96"/>
    <n v="13.978494623655914"/>
    <x v="15"/>
    <x v="2"/>
  </r>
  <r>
    <x v="19"/>
    <x v="97"/>
    <n v="13.978494623655914"/>
    <x v="15"/>
    <x v="2"/>
  </r>
  <r>
    <x v="19"/>
    <x v="98"/>
    <n v="22.580645161290324"/>
    <x v="15"/>
    <x v="2"/>
  </r>
  <r>
    <x v="19"/>
    <x v="99"/>
    <n v="9.67741935483871"/>
    <x v="15"/>
    <x v="2"/>
  </r>
  <r>
    <x v="19"/>
    <x v="100"/>
    <n v="16.129032258064516"/>
    <x v="15"/>
    <x v="2"/>
  </r>
  <r>
    <x v="19"/>
    <x v="101"/>
    <n v="12.903225806451612"/>
    <x v="15"/>
    <x v="2"/>
  </r>
  <r>
    <x v="19"/>
    <x v="102"/>
    <n v="0"/>
    <x v="15"/>
    <x v="2"/>
  </r>
  <r>
    <x v="19"/>
    <x v="4"/>
    <n v="10.75268817204301"/>
    <x v="15"/>
    <x v="2"/>
  </r>
  <r>
    <x v="20"/>
    <x v="96"/>
    <n v="1"/>
    <x v="15"/>
    <x v="2"/>
  </r>
  <r>
    <x v="20"/>
    <x v="97"/>
    <n v="2.6153846153846154"/>
    <x v="15"/>
    <x v="2"/>
  </r>
  <r>
    <x v="20"/>
    <x v="98"/>
    <n v="2"/>
    <x v="15"/>
    <x v="2"/>
  </r>
  <r>
    <x v="20"/>
    <x v="99"/>
    <n v="3.2222222222222223"/>
    <x v="15"/>
    <x v="2"/>
  </r>
  <r>
    <x v="20"/>
    <x v="100"/>
    <n v="2.8571428571428572"/>
    <x v="15"/>
    <x v="2"/>
  </r>
  <r>
    <x v="20"/>
    <x v="101"/>
    <n v="3.5"/>
    <x v="15"/>
    <x v="2"/>
  </r>
  <r>
    <x v="20"/>
    <x v="102"/>
    <m/>
    <x v="15"/>
    <x v="2"/>
  </r>
  <r>
    <x v="20"/>
    <x v="4"/>
    <n v="2.8333333333333335"/>
    <x v="15"/>
    <x v="2"/>
  </r>
  <r>
    <x v="20"/>
    <x v="331"/>
    <n v="2.4418604651162785"/>
    <x v="15"/>
    <x v="2"/>
  </r>
  <r>
    <x v="15"/>
    <x v="81"/>
    <n v="11.931818181818182"/>
    <x v="16"/>
    <x v="2"/>
  </r>
  <r>
    <x v="15"/>
    <x v="82"/>
    <n v="72.727272727272734"/>
    <x v="16"/>
    <x v="2"/>
  </r>
  <r>
    <x v="15"/>
    <x v="4"/>
    <n v="15.340909090909092"/>
    <x v="16"/>
    <x v="2"/>
  </r>
  <r>
    <x v="16"/>
    <x v="83"/>
    <n v="15.384615384615385"/>
    <x v="16"/>
    <x v="2"/>
  </r>
  <r>
    <x v="16"/>
    <x v="84"/>
    <n v="42.307692307692307"/>
    <x v="16"/>
    <x v="2"/>
  </r>
  <r>
    <x v="16"/>
    <x v="85"/>
    <n v="42.307692307692307"/>
    <x v="16"/>
    <x v="2"/>
  </r>
  <r>
    <x v="17"/>
    <x v="86"/>
    <n v="15.909090909090908"/>
    <x v="16"/>
    <x v="2"/>
  </r>
  <r>
    <x v="17"/>
    <x v="87"/>
    <n v="51.136363636363633"/>
    <x v="16"/>
    <x v="2"/>
  </r>
  <r>
    <x v="17"/>
    <x v="88"/>
    <n v="9.0909090909090917"/>
    <x v="16"/>
    <x v="2"/>
  </r>
  <r>
    <x v="17"/>
    <x v="89"/>
    <n v="8.5227272727272734"/>
    <x v="16"/>
    <x v="2"/>
  </r>
  <r>
    <x v="17"/>
    <x v="4"/>
    <n v="15.340909090909092"/>
    <x v="16"/>
    <x v="2"/>
  </r>
  <r>
    <x v="18"/>
    <x v="86"/>
    <n v="15.909090909090908"/>
    <x v="16"/>
    <x v="2"/>
  </r>
  <r>
    <x v="18"/>
    <x v="87"/>
    <n v="51.136363636363633"/>
    <x v="16"/>
    <x v="2"/>
  </r>
  <r>
    <x v="18"/>
    <x v="88"/>
    <n v="9.0909090909090917"/>
    <x v="16"/>
    <x v="2"/>
  </r>
  <r>
    <x v="18"/>
    <x v="90"/>
    <n v="4.5454545454545459"/>
    <x v="16"/>
    <x v="2"/>
  </r>
  <r>
    <x v="18"/>
    <x v="91"/>
    <n v="2.8409090909090908"/>
    <x v="16"/>
    <x v="2"/>
  </r>
  <r>
    <x v="18"/>
    <x v="92"/>
    <n v="0.56818181818181823"/>
    <x v="16"/>
    <x v="2"/>
  </r>
  <r>
    <x v="18"/>
    <x v="93"/>
    <n v="0.56818181818181823"/>
    <x v="16"/>
    <x v="2"/>
  </r>
  <r>
    <x v="18"/>
    <x v="4"/>
    <n v="15.340909090909092"/>
    <x v="16"/>
    <x v="2"/>
  </r>
  <r>
    <x v="18"/>
    <x v="94"/>
    <n v="2.2013422818791946"/>
    <x v="16"/>
    <x v="2"/>
  </r>
  <r>
    <x v="18"/>
    <x v="95"/>
    <n v="2.4793388429752063"/>
    <x v="16"/>
    <x v="2"/>
  </r>
  <r>
    <x v="19"/>
    <x v="96"/>
    <n v="7.9545454545454541"/>
    <x v="16"/>
    <x v="2"/>
  </r>
  <r>
    <x v="19"/>
    <x v="97"/>
    <n v="3.4090909090909092"/>
    <x v="16"/>
    <x v="2"/>
  </r>
  <r>
    <x v="19"/>
    <x v="98"/>
    <n v="53.409090909090907"/>
    <x v="16"/>
    <x v="2"/>
  </r>
  <r>
    <x v="19"/>
    <x v="99"/>
    <n v="13.068181818181818"/>
    <x v="16"/>
    <x v="2"/>
  </r>
  <r>
    <x v="19"/>
    <x v="100"/>
    <n v="7.9545454545454541"/>
    <x v="16"/>
    <x v="2"/>
  </r>
  <r>
    <x v="19"/>
    <x v="101"/>
    <n v="9.0909090909090917"/>
    <x v="16"/>
    <x v="2"/>
  </r>
  <r>
    <x v="19"/>
    <x v="102"/>
    <n v="1.1363636363636365"/>
    <x v="16"/>
    <x v="2"/>
  </r>
  <r>
    <x v="19"/>
    <x v="4"/>
    <n v="3.9772727272727271"/>
    <x v="16"/>
    <x v="2"/>
  </r>
  <r>
    <x v="20"/>
    <x v="96"/>
    <n v="1"/>
    <x v="16"/>
    <x v="2"/>
  </r>
  <r>
    <x v="20"/>
    <x v="97"/>
    <n v="3"/>
    <x v="16"/>
    <x v="2"/>
  </r>
  <r>
    <x v="20"/>
    <x v="98"/>
    <n v="2"/>
    <x v="16"/>
    <x v="2"/>
  </r>
  <r>
    <x v="20"/>
    <x v="99"/>
    <n v="3.304347826086957"/>
    <x v="16"/>
    <x v="2"/>
  </r>
  <r>
    <x v="20"/>
    <x v="100"/>
    <n v="4"/>
    <x v="16"/>
    <x v="2"/>
  </r>
  <r>
    <x v="20"/>
    <x v="101"/>
    <n v="3.6"/>
    <x v="16"/>
    <x v="2"/>
  </r>
  <r>
    <x v="20"/>
    <x v="102"/>
    <n v="3.5"/>
    <x v="16"/>
    <x v="2"/>
  </r>
  <r>
    <x v="20"/>
    <x v="4"/>
    <n v="2.3333333333333335"/>
    <x v="16"/>
    <x v="2"/>
  </r>
  <r>
    <x v="20"/>
    <x v="331"/>
    <n v="2.4285714285714284"/>
    <x v="16"/>
    <x v="2"/>
  </r>
  <r>
    <x v="15"/>
    <x v="81"/>
    <n v="13.303353944163387"/>
    <x v="0"/>
    <x v="3"/>
  </r>
  <r>
    <x v="15"/>
    <x v="82"/>
    <n v="83.605021547685965"/>
    <x v="0"/>
    <x v="3"/>
  </r>
  <r>
    <x v="15"/>
    <x v="4"/>
    <n v="3.0916245081506464"/>
    <x v="0"/>
    <x v="3"/>
  </r>
  <r>
    <x v="16"/>
    <x v="83"/>
    <n v="15.958668197474168"/>
    <x v="0"/>
    <x v="3"/>
  </r>
  <r>
    <x v="16"/>
    <x v="84"/>
    <n v="36.739380022962109"/>
    <x v="0"/>
    <x v="3"/>
  </r>
  <r>
    <x v="16"/>
    <x v="85"/>
    <n v="47.301951779563723"/>
    <x v="0"/>
    <x v="3"/>
  </r>
  <r>
    <x v="17"/>
    <x v="86"/>
    <n v="14.05283867341203"/>
    <x v="0"/>
    <x v="3"/>
  </r>
  <r>
    <x v="17"/>
    <x v="87"/>
    <n v="60.801948660296048"/>
    <x v="0"/>
    <x v="3"/>
  </r>
  <r>
    <x v="17"/>
    <x v="88"/>
    <n v="9.7433014802323399"/>
    <x v="0"/>
    <x v="3"/>
  </r>
  <r>
    <x v="17"/>
    <x v="89"/>
    <n v="12.310286677908937"/>
    <x v="0"/>
    <x v="3"/>
  </r>
  <r>
    <x v="17"/>
    <x v="4"/>
    <n v="3.0916245081506464"/>
    <x v="0"/>
    <x v="3"/>
  </r>
  <r>
    <x v="18"/>
    <x v="86"/>
    <n v="14.05283867341203"/>
    <x v="0"/>
    <x v="3"/>
  </r>
  <r>
    <x v="18"/>
    <x v="87"/>
    <n v="60.801948660296048"/>
    <x v="0"/>
    <x v="3"/>
  </r>
  <r>
    <x v="18"/>
    <x v="88"/>
    <n v="9.7433014802323399"/>
    <x v="0"/>
    <x v="3"/>
  </r>
  <r>
    <x v="18"/>
    <x v="90"/>
    <n v="8.6003372681281611"/>
    <x v="0"/>
    <x v="3"/>
  </r>
  <r>
    <x v="18"/>
    <x v="91"/>
    <n v="2.1547685965898444"/>
    <x v="0"/>
    <x v="3"/>
  </r>
  <r>
    <x v="18"/>
    <x v="92"/>
    <n v="0.82443320217350569"/>
    <x v="0"/>
    <x v="3"/>
  </r>
  <r>
    <x v="18"/>
    <x v="93"/>
    <n v="0.73074761101742547"/>
    <x v="0"/>
    <x v="3"/>
  </r>
  <r>
    <x v="18"/>
    <x v="4"/>
    <n v="3.0916245081506464"/>
    <x v="0"/>
    <x v="3"/>
  </r>
  <r>
    <x v="18"/>
    <x v="94"/>
    <n v="2.2838360402165461"/>
    <x v="0"/>
    <x v="3"/>
  </r>
  <r>
    <x v="18"/>
    <x v="95"/>
    <n v="2.5015829941203074"/>
    <x v="0"/>
    <x v="3"/>
  </r>
  <r>
    <x v="19"/>
    <x v="96"/>
    <n v="5.3962900505902196"/>
    <x v="0"/>
    <x v="3"/>
  </r>
  <r>
    <x v="19"/>
    <x v="97"/>
    <n v="3.1103616263818625"/>
    <x v="0"/>
    <x v="3"/>
  </r>
  <r>
    <x v="19"/>
    <x v="98"/>
    <n v="56.960839422896761"/>
    <x v="0"/>
    <x v="3"/>
  </r>
  <r>
    <x v="19"/>
    <x v="99"/>
    <n v="15.120854412591344"/>
    <x v="0"/>
    <x v="3"/>
  </r>
  <r>
    <x v="19"/>
    <x v="100"/>
    <n v="8.0382237211916809"/>
    <x v="0"/>
    <x v="3"/>
  </r>
  <r>
    <x v="19"/>
    <x v="101"/>
    <n v="9.0687652239085637"/>
    <x v="0"/>
    <x v="3"/>
  </r>
  <r>
    <x v="19"/>
    <x v="102"/>
    <n v="0.71201049278620943"/>
    <x v="0"/>
    <x v="3"/>
  </r>
  <r>
    <x v="19"/>
    <x v="4"/>
    <n v="1.5926550496533634"/>
    <x v="0"/>
    <x v="3"/>
  </r>
  <r>
    <x v="20"/>
    <x v="96"/>
    <n v="1"/>
    <x v="0"/>
    <x v="3"/>
  </r>
  <r>
    <x v="20"/>
    <x v="97"/>
    <n v="2.849397590361447"/>
    <x v="0"/>
    <x v="3"/>
  </r>
  <r>
    <x v="20"/>
    <x v="98"/>
    <n v="2"/>
    <x v="0"/>
    <x v="3"/>
  </r>
  <r>
    <x v="20"/>
    <x v="99"/>
    <n v="3.69823232323232"/>
    <x v="0"/>
    <x v="3"/>
  </r>
  <r>
    <x v="20"/>
    <x v="100"/>
    <n v="4.2049382716049344"/>
    <x v="0"/>
    <x v="3"/>
  </r>
  <r>
    <x v="20"/>
    <x v="101"/>
    <n v="3.8004587155963301"/>
    <x v="0"/>
    <x v="3"/>
  </r>
  <r>
    <x v="20"/>
    <x v="102"/>
    <n v="4"/>
    <x v="0"/>
    <x v="3"/>
  </r>
  <r>
    <x v="20"/>
    <x v="4"/>
    <n v="3.7391304347826093"/>
    <x v="0"/>
    <x v="3"/>
  </r>
  <r>
    <x v="20"/>
    <x v="331"/>
    <n v="2.5793925413302587"/>
    <x v="0"/>
    <x v="3"/>
  </r>
  <r>
    <x v="15"/>
    <x v="81"/>
    <n v="15.905096660808436"/>
    <x v="1"/>
    <x v="3"/>
  </r>
  <r>
    <x v="15"/>
    <x v="82"/>
    <n v="78.207381370826013"/>
    <x v="1"/>
    <x v="3"/>
  </r>
  <r>
    <x v="15"/>
    <x v="4"/>
    <n v="5.8875219683655535"/>
    <x v="1"/>
    <x v="3"/>
  </r>
  <r>
    <x v="16"/>
    <x v="83"/>
    <n v="20"/>
    <x v="1"/>
    <x v="3"/>
  </r>
  <r>
    <x v="16"/>
    <x v="84"/>
    <n v="41.395348837209305"/>
    <x v="1"/>
    <x v="3"/>
  </r>
  <r>
    <x v="16"/>
    <x v="85"/>
    <n v="38.604651162790695"/>
    <x v="1"/>
    <x v="3"/>
  </r>
  <r>
    <x v="17"/>
    <x v="86"/>
    <n v="17.926186291739896"/>
    <x v="1"/>
    <x v="3"/>
  </r>
  <r>
    <x v="17"/>
    <x v="87"/>
    <n v="55.09666080843585"/>
    <x v="1"/>
    <x v="3"/>
  </r>
  <r>
    <x v="17"/>
    <x v="88"/>
    <n v="10.808435852372584"/>
    <x v="1"/>
    <x v="3"/>
  </r>
  <r>
    <x v="17"/>
    <x v="89"/>
    <n v="10.281195079086116"/>
    <x v="1"/>
    <x v="3"/>
  </r>
  <r>
    <x v="17"/>
    <x v="4"/>
    <n v="5.8875219683655535"/>
    <x v="1"/>
    <x v="3"/>
  </r>
  <r>
    <x v="18"/>
    <x v="86"/>
    <n v="17.926186291739896"/>
    <x v="1"/>
    <x v="3"/>
  </r>
  <r>
    <x v="18"/>
    <x v="87"/>
    <n v="55.09666080843585"/>
    <x v="1"/>
    <x v="3"/>
  </r>
  <r>
    <x v="18"/>
    <x v="88"/>
    <n v="10.808435852372584"/>
    <x v="1"/>
    <x v="3"/>
  </r>
  <r>
    <x v="18"/>
    <x v="90"/>
    <n v="7.8207381370826008"/>
    <x v="1"/>
    <x v="3"/>
  </r>
  <r>
    <x v="18"/>
    <x v="91"/>
    <n v="1.3181019332161688"/>
    <x v="1"/>
    <x v="3"/>
  </r>
  <r>
    <x v="18"/>
    <x v="92"/>
    <n v="8.7873462214411252E-2"/>
    <x v="1"/>
    <x v="3"/>
  </r>
  <r>
    <x v="18"/>
    <x v="93"/>
    <n v="1.0544815465729349"/>
    <x v="1"/>
    <x v="3"/>
  </r>
  <r>
    <x v="18"/>
    <x v="4"/>
    <n v="5.8875219683655535"/>
    <x v="1"/>
    <x v="3"/>
  </r>
  <r>
    <x v="18"/>
    <x v="94"/>
    <n v="2.2119514472455677"/>
    <x v="1"/>
    <x v="3"/>
  </r>
  <r>
    <x v="18"/>
    <x v="95"/>
    <n v="2.4971164936562817"/>
    <x v="1"/>
    <x v="3"/>
  </r>
  <r>
    <x v="19"/>
    <x v="96"/>
    <n v="7.4692442882249557"/>
    <x v="1"/>
    <x v="3"/>
  </r>
  <r>
    <x v="19"/>
    <x v="97"/>
    <n v="1.9332161687170475"/>
    <x v="1"/>
    <x v="3"/>
  </r>
  <r>
    <x v="19"/>
    <x v="98"/>
    <n v="54.393673110720563"/>
    <x v="1"/>
    <x v="3"/>
  </r>
  <r>
    <x v="19"/>
    <x v="99"/>
    <n v="17.574692442882249"/>
    <x v="1"/>
    <x v="3"/>
  </r>
  <r>
    <x v="19"/>
    <x v="100"/>
    <n v="5.4481546572934976"/>
    <x v="1"/>
    <x v="3"/>
  </r>
  <r>
    <x v="19"/>
    <x v="101"/>
    <n v="10.456942003514939"/>
    <x v="1"/>
    <x v="3"/>
  </r>
  <r>
    <x v="19"/>
    <x v="102"/>
    <n v="0.87873462214411246"/>
    <x v="1"/>
    <x v="3"/>
  </r>
  <r>
    <x v="19"/>
    <x v="4"/>
    <n v="1.8453427065026362"/>
    <x v="1"/>
    <x v="3"/>
  </r>
  <r>
    <x v="20"/>
    <x v="96"/>
    <n v="1"/>
    <x v="1"/>
    <x v="3"/>
  </r>
  <r>
    <x v="20"/>
    <x v="97"/>
    <n v="2.5"/>
    <x v="1"/>
    <x v="3"/>
  </r>
  <r>
    <x v="20"/>
    <x v="98"/>
    <n v="2"/>
    <x v="1"/>
    <x v="3"/>
  </r>
  <r>
    <x v="20"/>
    <x v="99"/>
    <n v="3.5252525252525233"/>
    <x v="1"/>
    <x v="3"/>
  </r>
  <r>
    <x v="20"/>
    <x v="100"/>
    <n v="4.4444444444444446"/>
    <x v="1"/>
    <x v="3"/>
  </r>
  <r>
    <x v="20"/>
    <x v="101"/>
    <n v="4.59"/>
    <x v="1"/>
    <x v="3"/>
  </r>
  <r>
    <x v="20"/>
    <x v="102"/>
    <n v="5.5"/>
    <x v="1"/>
    <x v="3"/>
  </r>
  <r>
    <x v="20"/>
    <x v="4"/>
    <n v="3"/>
    <x v="1"/>
    <x v="3"/>
  </r>
  <r>
    <x v="20"/>
    <x v="331"/>
    <n v="2.5926605504587195"/>
    <x v="1"/>
    <x v="3"/>
  </r>
  <r>
    <x v="15"/>
    <x v="81"/>
    <n v="13.417190775681341"/>
    <x v="2"/>
    <x v="3"/>
  </r>
  <r>
    <x v="15"/>
    <x v="82"/>
    <n v="86.163522012578611"/>
    <x v="2"/>
    <x v="3"/>
  </r>
  <r>
    <x v="15"/>
    <x v="4"/>
    <n v="0.41928721174004191"/>
    <x v="2"/>
    <x v="3"/>
  </r>
  <r>
    <x v="16"/>
    <x v="83"/>
    <n v="12.232415902140673"/>
    <x v="2"/>
    <x v="3"/>
  </r>
  <r>
    <x v="16"/>
    <x v="84"/>
    <n v="32.415902140672785"/>
    <x v="2"/>
    <x v="3"/>
  </r>
  <r>
    <x v="16"/>
    <x v="85"/>
    <n v="55.351681957186543"/>
    <x v="2"/>
    <x v="3"/>
  </r>
  <r>
    <x v="17"/>
    <x v="86"/>
    <n v="8.9098532494758906"/>
    <x v="2"/>
    <x v="3"/>
  </r>
  <r>
    <x v="17"/>
    <x v="87"/>
    <n v="66.142557651991609"/>
    <x v="2"/>
    <x v="3"/>
  </r>
  <r>
    <x v="17"/>
    <x v="88"/>
    <n v="9.5911949685534594"/>
    <x v="2"/>
    <x v="3"/>
  </r>
  <r>
    <x v="17"/>
    <x v="89"/>
    <n v="14.937106918238994"/>
    <x v="2"/>
    <x v="3"/>
  </r>
  <r>
    <x v="17"/>
    <x v="4"/>
    <n v="0.41928721174004191"/>
    <x v="2"/>
    <x v="3"/>
  </r>
  <r>
    <x v="18"/>
    <x v="86"/>
    <n v="8.9098532494758906"/>
    <x v="2"/>
    <x v="3"/>
  </r>
  <r>
    <x v="18"/>
    <x v="87"/>
    <n v="66.142557651991609"/>
    <x v="2"/>
    <x v="3"/>
  </r>
  <r>
    <x v="18"/>
    <x v="88"/>
    <n v="9.5911949685534594"/>
    <x v="2"/>
    <x v="3"/>
  </r>
  <r>
    <x v="18"/>
    <x v="90"/>
    <n v="9.6960167714884697"/>
    <x v="2"/>
    <x v="3"/>
  </r>
  <r>
    <x v="18"/>
    <x v="91"/>
    <n v="2.8825995807127884"/>
    <x v="2"/>
    <x v="3"/>
  </r>
  <r>
    <x v="18"/>
    <x v="92"/>
    <n v="1.4150943396226414"/>
    <x v="2"/>
    <x v="3"/>
  </r>
  <r>
    <x v="18"/>
    <x v="93"/>
    <n v="0.94339622641509435"/>
    <x v="2"/>
    <x v="3"/>
  </r>
  <r>
    <x v="18"/>
    <x v="4"/>
    <n v="0.41928721174004191"/>
    <x v="2"/>
    <x v="3"/>
  </r>
  <r>
    <x v="18"/>
    <x v="94"/>
    <n v="2.4063157894736817"/>
    <x v="2"/>
    <x v="3"/>
  </r>
  <r>
    <x v="18"/>
    <x v="95"/>
    <n v="2.5445086705202313"/>
    <x v="2"/>
    <x v="3"/>
  </r>
  <r>
    <x v="19"/>
    <x v="96"/>
    <n v="3.3018867924528301"/>
    <x v="2"/>
    <x v="3"/>
  </r>
  <r>
    <x v="19"/>
    <x v="97"/>
    <n v="2.3060796645702304"/>
    <x v="2"/>
    <x v="3"/>
  </r>
  <r>
    <x v="19"/>
    <x v="98"/>
    <n v="59.538784067085956"/>
    <x v="2"/>
    <x v="3"/>
  </r>
  <r>
    <x v="19"/>
    <x v="99"/>
    <n v="15.30398322851153"/>
    <x v="2"/>
    <x v="3"/>
  </r>
  <r>
    <x v="19"/>
    <x v="100"/>
    <n v="8.4381551362683442"/>
    <x v="2"/>
    <x v="3"/>
  </r>
  <r>
    <x v="19"/>
    <x v="101"/>
    <n v="9.5911949685534594"/>
    <x v="2"/>
    <x v="3"/>
  </r>
  <r>
    <x v="19"/>
    <x v="102"/>
    <n v="0.26205450733752622"/>
    <x v="2"/>
    <x v="3"/>
  </r>
  <r>
    <x v="19"/>
    <x v="4"/>
    <n v="1.2578616352201257"/>
    <x v="2"/>
    <x v="3"/>
  </r>
  <r>
    <x v="20"/>
    <x v="96"/>
    <n v="1"/>
    <x v="2"/>
    <x v="3"/>
  </r>
  <r>
    <x v="20"/>
    <x v="97"/>
    <n v="2.9772727272727275"/>
    <x v="2"/>
    <x v="3"/>
  </r>
  <r>
    <x v="20"/>
    <x v="98"/>
    <n v="2"/>
    <x v="2"/>
    <x v="3"/>
  </r>
  <r>
    <x v="20"/>
    <x v="99"/>
    <n v="3.7058823529411766"/>
    <x v="2"/>
    <x v="3"/>
  </r>
  <r>
    <x v="20"/>
    <x v="100"/>
    <n v="4.2828947368421071"/>
    <x v="2"/>
    <x v="3"/>
  </r>
  <r>
    <x v="20"/>
    <x v="101"/>
    <n v="3.7701149425287355"/>
    <x v="2"/>
    <x v="3"/>
  </r>
  <r>
    <x v="20"/>
    <x v="102"/>
    <n v="7.2"/>
    <x v="2"/>
    <x v="3"/>
  </r>
  <r>
    <x v="20"/>
    <x v="4"/>
    <n v="3.125"/>
    <x v="2"/>
    <x v="3"/>
  </r>
  <r>
    <x v="20"/>
    <x v="331"/>
    <n v="2.621592731159808"/>
    <x v="2"/>
    <x v="3"/>
  </r>
  <r>
    <x v="15"/>
    <x v="81"/>
    <n v="7.0666666666666664"/>
    <x v="3"/>
    <x v="3"/>
  </r>
  <r>
    <x v="15"/>
    <x v="82"/>
    <n v="92.13333333333334"/>
    <x v="3"/>
    <x v="3"/>
  </r>
  <r>
    <x v="15"/>
    <x v="4"/>
    <n v="0.8"/>
    <x v="3"/>
    <x v="3"/>
  </r>
  <r>
    <x v="16"/>
    <x v="83"/>
    <n v="10.76923076923077"/>
    <x v="3"/>
    <x v="3"/>
  </r>
  <r>
    <x v="16"/>
    <x v="84"/>
    <n v="36.92307692307692"/>
    <x v="3"/>
    <x v="3"/>
  </r>
  <r>
    <x v="16"/>
    <x v="85"/>
    <n v="52.307692307692307"/>
    <x v="3"/>
    <x v="3"/>
  </r>
  <r>
    <x v="17"/>
    <x v="86"/>
    <n v="21.466666666666665"/>
    <x v="3"/>
    <x v="3"/>
  </r>
  <r>
    <x v="17"/>
    <x v="87"/>
    <n v="64.13333333333334"/>
    <x v="3"/>
    <x v="3"/>
  </r>
  <r>
    <x v="17"/>
    <x v="88"/>
    <n v="8.1333333333333329"/>
    <x v="3"/>
    <x v="3"/>
  </r>
  <r>
    <x v="17"/>
    <x v="89"/>
    <n v="5.4666666666666668"/>
    <x v="3"/>
    <x v="3"/>
  </r>
  <r>
    <x v="17"/>
    <x v="4"/>
    <n v="0.8"/>
    <x v="3"/>
    <x v="3"/>
  </r>
  <r>
    <x v="18"/>
    <x v="86"/>
    <n v="21.466666666666665"/>
    <x v="3"/>
    <x v="3"/>
  </r>
  <r>
    <x v="18"/>
    <x v="87"/>
    <n v="64.13333333333334"/>
    <x v="3"/>
    <x v="3"/>
  </r>
  <r>
    <x v="18"/>
    <x v="88"/>
    <n v="8.1333333333333329"/>
    <x v="3"/>
    <x v="3"/>
  </r>
  <r>
    <x v="18"/>
    <x v="90"/>
    <n v="4.9333333333333336"/>
    <x v="3"/>
    <x v="3"/>
  </r>
  <r>
    <x v="18"/>
    <x v="91"/>
    <n v="0.53333333333333333"/>
    <x v="3"/>
    <x v="3"/>
  </r>
  <r>
    <x v="18"/>
    <x v="92"/>
    <n v="0"/>
    <x v="3"/>
    <x v="3"/>
  </r>
  <r>
    <x v="18"/>
    <x v="93"/>
    <n v="0"/>
    <x v="3"/>
    <x v="3"/>
  </r>
  <r>
    <x v="18"/>
    <x v="4"/>
    <n v="0.8"/>
    <x v="3"/>
    <x v="3"/>
  </r>
  <r>
    <x v="18"/>
    <x v="94"/>
    <n v="1.9811827956989234"/>
    <x v="3"/>
    <x v="3"/>
  </r>
  <r>
    <x v="18"/>
    <x v="95"/>
    <n v="2.2521440823327605"/>
    <x v="3"/>
    <x v="3"/>
  </r>
  <r>
    <x v="19"/>
    <x v="96"/>
    <n v="8"/>
    <x v="3"/>
    <x v="3"/>
  </r>
  <r>
    <x v="19"/>
    <x v="97"/>
    <n v="4.5333333333333332"/>
    <x v="3"/>
    <x v="3"/>
  </r>
  <r>
    <x v="19"/>
    <x v="98"/>
    <n v="63.2"/>
    <x v="3"/>
    <x v="3"/>
  </r>
  <r>
    <x v="19"/>
    <x v="99"/>
    <n v="10.266666666666667"/>
    <x v="3"/>
    <x v="3"/>
  </r>
  <r>
    <x v="19"/>
    <x v="100"/>
    <n v="6"/>
    <x v="3"/>
    <x v="3"/>
  </r>
  <r>
    <x v="19"/>
    <x v="101"/>
    <n v="6.2666666666666666"/>
    <x v="3"/>
    <x v="3"/>
  </r>
  <r>
    <x v="19"/>
    <x v="102"/>
    <n v="0.53333333333333333"/>
    <x v="3"/>
    <x v="3"/>
  </r>
  <r>
    <x v="19"/>
    <x v="4"/>
    <n v="1.2"/>
    <x v="3"/>
    <x v="3"/>
  </r>
  <r>
    <x v="20"/>
    <x v="96"/>
    <n v="1"/>
    <x v="3"/>
    <x v="3"/>
  </r>
  <r>
    <x v="20"/>
    <x v="97"/>
    <n v="2.6470588235294121"/>
    <x v="3"/>
    <x v="3"/>
  </r>
  <r>
    <x v="20"/>
    <x v="98"/>
    <n v="2"/>
    <x v="3"/>
    <x v="3"/>
  </r>
  <r>
    <x v="20"/>
    <x v="99"/>
    <n v="3.3918918918918926"/>
    <x v="3"/>
    <x v="3"/>
  </r>
  <r>
    <x v="20"/>
    <x v="100"/>
    <n v="3.2954545454545445"/>
    <x v="3"/>
    <x v="3"/>
  </r>
  <r>
    <x v="20"/>
    <x v="101"/>
    <n v="3.3023255813953489"/>
    <x v="3"/>
    <x v="3"/>
  </r>
  <r>
    <x v="20"/>
    <x v="102"/>
    <n v="2.3333333333333335"/>
    <x v="3"/>
    <x v="3"/>
  </r>
  <r>
    <x v="20"/>
    <x v="4"/>
    <n v="2.5"/>
    <x v="3"/>
    <x v="3"/>
  </r>
  <r>
    <x v="20"/>
    <x v="331"/>
    <n v="2.2459239130434754"/>
    <x v="3"/>
    <x v="3"/>
  </r>
  <r>
    <x v="15"/>
    <x v="81"/>
    <n v="16.891891891891891"/>
    <x v="4"/>
    <x v="3"/>
  </r>
  <r>
    <x v="15"/>
    <x v="82"/>
    <n v="78.88513513513513"/>
    <x v="4"/>
    <x v="3"/>
  </r>
  <r>
    <x v="15"/>
    <x v="4"/>
    <n v="4.2229729729729728"/>
    <x v="4"/>
    <x v="3"/>
  </r>
  <r>
    <x v="16"/>
    <x v="83"/>
    <n v="14.87603305785124"/>
    <x v="4"/>
    <x v="3"/>
  </r>
  <r>
    <x v="16"/>
    <x v="84"/>
    <n v="38.016528925619838"/>
    <x v="4"/>
    <x v="3"/>
  </r>
  <r>
    <x v="16"/>
    <x v="85"/>
    <n v="47.107438016528924"/>
    <x v="4"/>
    <x v="3"/>
  </r>
  <r>
    <x v="17"/>
    <x v="86"/>
    <n v="11.993243243243244"/>
    <x v="4"/>
    <x v="3"/>
  </r>
  <r>
    <x v="17"/>
    <x v="87"/>
    <n v="55.236486486486484"/>
    <x v="4"/>
    <x v="3"/>
  </r>
  <r>
    <x v="17"/>
    <x v="88"/>
    <n v="9.2905405405405403"/>
    <x v="4"/>
    <x v="3"/>
  </r>
  <r>
    <x v="17"/>
    <x v="89"/>
    <n v="19.256756756756758"/>
    <x v="4"/>
    <x v="3"/>
  </r>
  <r>
    <x v="17"/>
    <x v="4"/>
    <n v="4.2229729729729728"/>
    <x v="4"/>
    <x v="3"/>
  </r>
  <r>
    <x v="18"/>
    <x v="86"/>
    <n v="11.993243243243244"/>
    <x v="4"/>
    <x v="3"/>
  </r>
  <r>
    <x v="18"/>
    <x v="87"/>
    <n v="55.236486486486484"/>
    <x v="4"/>
    <x v="3"/>
  </r>
  <r>
    <x v="18"/>
    <x v="88"/>
    <n v="9.2905405405405403"/>
    <x v="4"/>
    <x v="3"/>
  </r>
  <r>
    <x v="18"/>
    <x v="90"/>
    <n v="14.358108108108109"/>
    <x v="4"/>
    <x v="3"/>
  </r>
  <r>
    <x v="18"/>
    <x v="91"/>
    <n v="2.8716216216216215"/>
    <x v="4"/>
    <x v="3"/>
  </r>
  <r>
    <x v="18"/>
    <x v="92"/>
    <n v="1.0135135135135136"/>
    <x v="4"/>
    <x v="3"/>
  </r>
  <r>
    <x v="18"/>
    <x v="93"/>
    <n v="1.0135135135135136"/>
    <x v="4"/>
    <x v="3"/>
  </r>
  <r>
    <x v="18"/>
    <x v="4"/>
    <n v="4.2229729729729728"/>
    <x v="4"/>
    <x v="3"/>
  </r>
  <r>
    <x v="18"/>
    <x v="94"/>
    <n v="2.4708994708994716"/>
    <x v="4"/>
    <x v="3"/>
  </r>
  <r>
    <x v="18"/>
    <x v="95"/>
    <n v="2.6814516129032238"/>
    <x v="4"/>
    <x v="3"/>
  </r>
  <r>
    <x v="19"/>
    <x v="96"/>
    <n v="3.3783783783783785"/>
    <x v="4"/>
    <x v="3"/>
  </r>
  <r>
    <x v="19"/>
    <x v="97"/>
    <n v="3.2094594594594597"/>
    <x v="4"/>
    <x v="3"/>
  </r>
  <r>
    <x v="19"/>
    <x v="98"/>
    <n v="52.702702702702702"/>
    <x v="4"/>
    <x v="3"/>
  </r>
  <r>
    <x v="19"/>
    <x v="99"/>
    <n v="19.594594594594593"/>
    <x v="4"/>
    <x v="3"/>
  </r>
  <r>
    <x v="19"/>
    <x v="100"/>
    <n v="10.641891891891891"/>
    <x v="4"/>
    <x v="3"/>
  </r>
  <r>
    <x v="19"/>
    <x v="101"/>
    <n v="7.4324324324324325"/>
    <x v="4"/>
    <x v="3"/>
  </r>
  <r>
    <x v="19"/>
    <x v="102"/>
    <n v="0.84459459459459463"/>
    <x v="4"/>
    <x v="3"/>
  </r>
  <r>
    <x v="19"/>
    <x v="4"/>
    <n v="2.1959459459459461"/>
    <x v="4"/>
    <x v="3"/>
  </r>
  <r>
    <x v="20"/>
    <x v="96"/>
    <n v="1"/>
    <x v="4"/>
    <x v="3"/>
  </r>
  <r>
    <x v="20"/>
    <x v="97"/>
    <n v="3.3157894736842106"/>
    <x v="4"/>
    <x v="3"/>
  </r>
  <r>
    <x v="20"/>
    <x v="98"/>
    <n v="2"/>
    <x v="4"/>
    <x v="3"/>
  </r>
  <r>
    <x v="20"/>
    <x v="99"/>
    <n v="4.1754385964912286"/>
    <x v="4"/>
    <x v="3"/>
  </r>
  <r>
    <x v="20"/>
    <x v="100"/>
    <n v="5.220338983050846"/>
    <x v="4"/>
    <x v="3"/>
  </r>
  <r>
    <x v="20"/>
    <x v="101"/>
    <n v="3.4871794871794877"/>
    <x v="4"/>
    <x v="3"/>
  </r>
  <r>
    <x v="20"/>
    <x v="102"/>
    <n v="3.25"/>
    <x v="4"/>
    <x v="3"/>
  </r>
  <r>
    <x v="20"/>
    <x v="4"/>
    <n v="5.5833333333333321"/>
    <x v="4"/>
    <x v="3"/>
  </r>
  <r>
    <x v="20"/>
    <x v="331"/>
    <n v="2.9481865284974087"/>
    <x v="4"/>
    <x v="3"/>
  </r>
  <r>
    <x v="15"/>
    <x v="81"/>
    <n v="22.641509433962263"/>
    <x v="5"/>
    <x v="3"/>
  </r>
  <r>
    <x v="15"/>
    <x v="82"/>
    <n v="74.213836477987428"/>
    <x v="5"/>
    <x v="3"/>
  </r>
  <r>
    <x v="15"/>
    <x v="4"/>
    <n v="3.1446540880503147"/>
    <x v="5"/>
    <x v="3"/>
  </r>
  <r>
    <x v="16"/>
    <x v="83"/>
    <n v="13.636363636363637"/>
    <x v="5"/>
    <x v="3"/>
  </r>
  <r>
    <x v="16"/>
    <x v="84"/>
    <n v="34.090909090909093"/>
    <x v="5"/>
    <x v="3"/>
  </r>
  <r>
    <x v="16"/>
    <x v="85"/>
    <n v="52.272727272727273"/>
    <x v="5"/>
    <x v="3"/>
  </r>
  <r>
    <x v="17"/>
    <x v="86"/>
    <n v="18.238993710691823"/>
    <x v="5"/>
    <x v="3"/>
  </r>
  <r>
    <x v="17"/>
    <x v="87"/>
    <n v="49.056603773584904"/>
    <x v="5"/>
    <x v="3"/>
  </r>
  <r>
    <x v="17"/>
    <x v="88"/>
    <n v="10.691823899371069"/>
    <x v="5"/>
    <x v="3"/>
  </r>
  <r>
    <x v="17"/>
    <x v="89"/>
    <n v="18.867924528301888"/>
    <x v="5"/>
    <x v="3"/>
  </r>
  <r>
    <x v="17"/>
    <x v="4"/>
    <n v="3.1446540880503147"/>
    <x v="5"/>
    <x v="3"/>
  </r>
  <r>
    <x v="18"/>
    <x v="86"/>
    <n v="18.238993710691823"/>
    <x v="5"/>
    <x v="3"/>
  </r>
  <r>
    <x v="18"/>
    <x v="87"/>
    <n v="49.056603773584904"/>
    <x v="5"/>
    <x v="3"/>
  </r>
  <r>
    <x v="18"/>
    <x v="88"/>
    <n v="10.691823899371069"/>
    <x v="5"/>
    <x v="3"/>
  </r>
  <r>
    <x v="18"/>
    <x v="90"/>
    <n v="14.465408805031446"/>
    <x v="5"/>
    <x v="3"/>
  </r>
  <r>
    <x v="18"/>
    <x v="91"/>
    <n v="3.1446540880503147"/>
    <x v="5"/>
    <x v="3"/>
  </r>
  <r>
    <x v="18"/>
    <x v="92"/>
    <n v="0.62893081761006286"/>
    <x v="5"/>
    <x v="3"/>
  </r>
  <r>
    <x v="18"/>
    <x v="93"/>
    <n v="0.62893081761006286"/>
    <x v="5"/>
    <x v="3"/>
  </r>
  <r>
    <x v="18"/>
    <x v="4"/>
    <n v="3.1446540880503147"/>
    <x v="5"/>
    <x v="3"/>
  </r>
  <r>
    <x v="18"/>
    <x v="94"/>
    <n v="2.4025974025974031"/>
    <x v="5"/>
    <x v="3"/>
  </r>
  <r>
    <x v="18"/>
    <x v="95"/>
    <n v="2.7279999999999998"/>
    <x v="5"/>
    <x v="3"/>
  </r>
  <r>
    <x v="19"/>
    <x v="96"/>
    <n v="5.6603773584905657"/>
    <x v="5"/>
    <x v="3"/>
  </r>
  <r>
    <x v="19"/>
    <x v="97"/>
    <n v="4.4025157232704402"/>
    <x v="5"/>
    <x v="3"/>
  </r>
  <r>
    <x v="19"/>
    <x v="98"/>
    <n v="48.427672955974842"/>
    <x v="5"/>
    <x v="3"/>
  </r>
  <r>
    <x v="19"/>
    <x v="99"/>
    <n v="25.157232704402517"/>
    <x v="5"/>
    <x v="3"/>
  </r>
  <r>
    <x v="19"/>
    <x v="100"/>
    <n v="6.2893081761006293"/>
    <x v="5"/>
    <x v="3"/>
  </r>
  <r>
    <x v="19"/>
    <x v="101"/>
    <n v="8.1761006289308185"/>
    <x v="5"/>
    <x v="3"/>
  </r>
  <r>
    <x v="19"/>
    <x v="102"/>
    <n v="1.8867924528301887"/>
    <x v="5"/>
    <x v="3"/>
  </r>
  <r>
    <x v="19"/>
    <x v="4"/>
    <n v="0"/>
    <x v="5"/>
    <x v="3"/>
  </r>
  <r>
    <x v="20"/>
    <x v="96"/>
    <n v="1"/>
    <x v="5"/>
    <x v="3"/>
  </r>
  <r>
    <x v="20"/>
    <x v="97"/>
    <n v="2.5714285714285716"/>
    <x v="5"/>
    <x v="3"/>
  </r>
  <r>
    <x v="20"/>
    <x v="98"/>
    <n v="2"/>
    <x v="5"/>
    <x v="3"/>
  </r>
  <r>
    <x v="20"/>
    <x v="99"/>
    <n v="4.2750000000000004"/>
    <x v="5"/>
    <x v="3"/>
  </r>
  <r>
    <x v="20"/>
    <x v="100"/>
    <n v="4.4000000000000004"/>
    <x v="5"/>
    <x v="3"/>
  </r>
  <r>
    <x v="20"/>
    <x v="101"/>
    <n v="3.4"/>
    <x v="5"/>
    <x v="3"/>
  </r>
  <r>
    <x v="20"/>
    <x v="102"/>
    <n v="4"/>
    <x v="5"/>
    <x v="3"/>
  </r>
  <r>
    <x v="20"/>
    <x v="4"/>
    <m/>
    <x v="5"/>
    <x v="3"/>
  </r>
  <r>
    <x v="20"/>
    <x v="331"/>
    <n v="2.8258064516129022"/>
    <x v="5"/>
    <x v="3"/>
  </r>
  <r>
    <x v="15"/>
    <x v="81"/>
    <n v="20.37037037037037"/>
    <x v="6"/>
    <x v="3"/>
  </r>
  <r>
    <x v="15"/>
    <x v="82"/>
    <n v="75.925925925925924"/>
    <x v="6"/>
    <x v="3"/>
  </r>
  <r>
    <x v="15"/>
    <x v="4"/>
    <n v="3.7037037037037037"/>
    <x v="6"/>
    <x v="3"/>
  </r>
  <r>
    <x v="16"/>
    <x v="83"/>
    <n v="7.4074074074074074"/>
    <x v="6"/>
    <x v="3"/>
  </r>
  <r>
    <x v="16"/>
    <x v="84"/>
    <n v="48.148148148148145"/>
    <x v="6"/>
    <x v="3"/>
  </r>
  <r>
    <x v="16"/>
    <x v="85"/>
    <n v="44.444444444444443"/>
    <x v="6"/>
    <x v="3"/>
  </r>
  <r>
    <x v="17"/>
    <x v="86"/>
    <n v="7.4074074074074074"/>
    <x v="6"/>
    <x v="3"/>
  </r>
  <r>
    <x v="17"/>
    <x v="87"/>
    <n v="54.629629629629626"/>
    <x v="6"/>
    <x v="3"/>
  </r>
  <r>
    <x v="17"/>
    <x v="88"/>
    <n v="11.111111111111111"/>
    <x v="6"/>
    <x v="3"/>
  </r>
  <r>
    <x v="17"/>
    <x v="89"/>
    <n v="23.148148148148149"/>
    <x v="6"/>
    <x v="3"/>
  </r>
  <r>
    <x v="17"/>
    <x v="4"/>
    <n v="3.7037037037037037"/>
    <x v="6"/>
    <x v="3"/>
  </r>
  <r>
    <x v="18"/>
    <x v="86"/>
    <n v="7.4074074074074074"/>
    <x v="6"/>
    <x v="3"/>
  </r>
  <r>
    <x v="18"/>
    <x v="87"/>
    <n v="54.629629629629626"/>
    <x v="6"/>
    <x v="3"/>
  </r>
  <r>
    <x v="18"/>
    <x v="88"/>
    <n v="11.111111111111111"/>
    <x v="6"/>
    <x v="3"/>
  </r>
  <r>
    <x v="18"/>
    <x v="90"/>
    <n v="17.592592592592592"/>
    <x v="6"/>
    <x v="3"/>
  </r>
  <r>
    <x v="18"/>
    <x v="91"/>
    <n v="3.7037037037037037"/>
    <x v="6"/>
    <x v="3"/>
  </r>
  <r>
    <x v="18"/>
    <x v="92"/>
    <n v="1.8518518518518519"/>
    <x v="6"/>
    <x v="3"/>
  </r>
  <r>
    <x v="18"/>
    <x v="93"/>
    <n v="0"/>
    <x v="6"/>
    <x v="3"/>
  </r>
  <r>
    <x v="18"/>
    <x v="4"/>
    <n v="3.7037037037037037"/>
    <x v="6"/>
    <x v="3"/>
  </r>
  <r>
    <x v="18"/>
    <x v="94"/>
    <n v="2.5961538461538467"/>
    <x v="6"/>
    <x v="3"/>
  </r>
  <r>
    <x v="18"/>
    <x v="95"/>
    <n v="2.7291666666666661"/>
    <x v="6"/>
    <x v="3"/>
  </r>
  <r>
    <x v="19"/>
    <x v="96"/>
    <n v="1.8518518518518519"/>
    <x v="6"/>
    <x v="3"/>
  </r>
  <r>
    <x v="19"/>
    <x v="97"/>
    <n v="1.8518518518518519"/>
    <x v="6"/>
    <x v="3"/>
  </r>
  <r>
    <x v="19"/>
    <x v="98"/>
    <n v="49.074074074074076"/>
    <x v="6"/>
    <x v="3"/>
  </r>
  <r>
    <x v="19"/>
    <x v="99"/>
    <n v="23.148148148148149"/>
    <x v="6"/>
    <x v="3"/>
  </r>
  <r>
    <x v="19"/>
    <x v="100"/>
    <n v="12.962962962962964"/>
    <x v="6"/>
    <x v="3"/>
  </r>
  <r>
    <x v="19"/>
    <x v="101"/>
    <n v="7.4074074074074074"/>
    <x v="6"/>
    <x v="3"/>
  </r>
  <r>
    <x v="19"/>
    <x v="102"/>
    <n v="0"/>
    <x v="6"/>
    <x v="3"/>
  </r>
  <r>
    <x v="19"/>
    <x v="4"/>
    <n v="3.7037037037037037"/>
    <x v="6"/>
    <x v="3"/>
  </r>
  <r>
    <x v="20"/>
    <x v="96"/>
    <n v="1"/>
    <x v="6"/>
    <x v="3"/>
  </r>
  <r>
    <x v="20"/>
    <x v="97"/>
    <n v="3"/>
    <x v="6"/>
    <x v="3"/>
  </r>
  <r>
    <x v="20"/>
    <x v="98"/>
    <n v="2"/>
    <x v="6"/>
    <x v="3"/>
  </r>
  <r>
    <x v="20"/>
    <x v="99"/>
    <n v="4.2608695652173916"/>
    <x v="6"/>
    <x v="3"/>
  </r>
  <r>
    <x v="20"/>
    <x v="100"/>
    <n v="4.916666666666667"/>
    <x v="6"/>
    <x v="3"/>
  </r>
  <r>
    <x v="20"/>
    <x v="101"/>
    <n v="4.125"/>
    <x v="6"/>
    <x v="3"/>
  </r>
  <r>
    <x v="20"/>
    <x v="102"/>
    <m/>
    <x v="6"/>
    <x v="3"/>
  </r>
  <r>
    <x v="20"/>
    <x v="4"/>
    <n v="4"/>
    <x v="6"/>
    <x v="3"/>
  </r>
  <r>
    <x v="20"/>
    <x v="331"/>
    <n v="3.0769230769230762"/>
    <x v="6"/>
    <x v="3"/>
  </r>
  <r>
    <x v="15"/>
    <x v="81"/>
    <n v="9.0395480225988702"/>
    <x v="7"/>
    <x v="3"/>
  </r>
  <r>
    <x v="15"/>
    <x v="82"/>
    <n v="83.050847457627114"/>
    <x v="7"/>
    <x v="3"/>
  </r>
  <r>
    <x v="15"/>
    <x v="4"/>
    <n v="7.9096045197740112"/>
    <x v="7"/>
    <x v="3"/>
  </r>
  <r>
    <x v="16"/>
    <x v="83"/>
    <n v="10.526315789473685"/>
    <x v="7"/>
    <x v="3"/>
  </r>
  <r>
    <x v="16"/>
    <x v="84"/>
    <n v="36.842105263157897"/>
    <x v="7"/>
    <x v="3"/>
  </r>
  <r>
    <x v="16"/>
    <x v="85"/>
    <n v="52.631578947368418"/>
    <x v="7"/>
    <x v="3"/>
  </r>
  <r>
    <x v="17"/>
    <x v="86"/>
    <n v="13.559322033898304"/>
    <x v="7"/>
    <x v="3"/>
  </r>
  <r>
    <x v="17"/>
    <x v="87"/>
    <n v="57.06214689265537"/>
    <x v="7"/>
    <x v="3"/>
  </r>
  <r>
    <x v="17"/>
    <x v="88"/>
    <n v="7.3446327683615822"/>
    <x v="7"/>
    <x v="3"/>
  </r>
  <r>
    <x v="17"/>
    <x v="89"/>
    <n v="14.124293785310735"/>
    <x v="7"/>
    <x v="3"/>
  </r>
  <r>
    <x v="17"/>
    <x v="4"/>
    <n v="7.9096045197740112"/>
    <x v="7"/>
    <x v="3"/>
  </r>
  <r>
    <x v="18"/>
    <x v="86"/>
    <n v="13.559322033898304"/>
    <x v="7"/>
    <x v="3"/>
  </r>
  <r>
    <x v="18"/>
    <x v="87"/>
    <n v="57.06214689265537"/>
    <x v="7"/>
    <x v="3"/>
  </r>
  <r>
    <x v="18"/>
    <x v="88"/>
    <n v="7.3446327683615822"/>
    <x v="7"/>
    <x v="3"/>
  </r>
  <r>
    <x v="18"/>
    <x v="90"/>
    <n v="10.169491525423728"/>
    <x v="7"/>
    <x v="3"/>
  </r>
  <r>
    <x v="18"/>
    <x v="91"/>
    <n v="2.8248587570621471"/>
    <x v="7"/>
    <x v="3"/>
  </r>
  <r>
    <x v="18"/>
    <x v="92"/>
    <n v="0.56497175141242939"/>
    <x v="7"/>
    <x v="3"/>
  </r>
  <r>
    <x v="18"/>
    <x v="93"/>
    <n v="0.56497175141242939"/>
    <x v="7"/>
    <x v="3"/>
  </r>
  <r>
    <x v="18"/>
    <x v="4"/>
    <n v="7.9096045197740112"/>
    <x v="7"/>
    <x v="3"/>
  </r>
  <r>
    <x v="18"/>
    <x v="94"/>
    <n v="2.3128834355828229"/>
    <x v="7"/>
    <x v="3"/>
  </r>
  <r>
    <x v="18"/>
    <x v="95"/>
    <n v="2.5395683453237403"/>
    <x v="7"/>
    <x v="3"/>
  </r>
  <r>
    <x v="19"/>
    <x v="96"/>
    <n v="3.3898305084745761"/>
    <x v="7"/>
    <x v="3"/>
  </r>
  <r>
    <x v="19"/>
    <x v="97"/>
    <n v="1.6949152542372881"/>
    <x v="7"/>
    <x v="3"/>
  </r>
  <r>
    <x v="19"/>
    <x v="98"/>
    <n v="62.146892655367232"/>
    <x v="7"/>
    <x v="3"/>
  </r>
  <r>
    <x v="19"/>
    <x v="99"/>
    <n v="14.689265536723164"/>
    <x v="7"/>
    <x v="3"/>
  </r>
  <r>
    <x v="19"/>
    <x v="100"/>
    <n v="9.0395480225988702"/>
    <x v="7"/>
    <x v="3"/>
  </r>
  <r>
    <x v="19"/>
    <x v="101"/>
    <n v="6.7796610169491522"/>
    <x v="7"/>
    <x v="3"/>
  </r>
  <r>
    <x v="19"/>
    <x v="102"/>
    <n v="0.56497175141242939"/>
    <x v="7"/>
    <x v="3"/>
  </r>
  <r>
    <x v="19"/>
    <x v="4"/>
    <n v="1.6949152542372881"/>
    <x v="7"/>
    <x v="3"/>
  </r>
  <r>
    <x v="20"/>
    <x v="96"/>
    <n v="1"/>
    <x v="7"/>
    <x v="3"/>
  </r>
  <r>
    <x v="20"/>
    <x v="97"/>
    <n v="5"/>
    <x v="7"/>
    <x v="3"/>
  </r>
  <r>
    <x v="20"/>
    <x v="98"/>
    <n v="2"/>
    <x v="7"/>
    <x v="3"/>
  </r>
  <r>
    <x v="20"/>
    <x v="99"/>
    <n v="3.9615384615384617"/>
    <x v="7"/>
    <x v="3"/>
  </r>
  <r>
    <x v="20"/>
    <x v="100"/>
    <n v="5.5714285714285712"/>
    <x v="7"/>
    <x v="3"/>
  </r>
  <r>
    <x v="20"/>
    <x v="101"/>
    <n v="3.5"/>
    <x v="7"/>
    <x v="3"/>
  </r>
  <r>
    <x v="20"/>
    <x v="102"/>
    <n v="3"/>
    <x v="7"/>
    <x v="3"/>
  </r>
  <r>
    <x v="20"/>
    <x v="4"/>
    <n v="8"/>
    <x v="7"/>
    <x v="3"/>
  </r>
  <r>
    <x v="20"/>
    <x v="331"/>
    <n v="2.7758620689655173"/>
    <x v="7"/>
    <x v="3"/>
  </r>
  <r>
    <x v="15"/>
    <x v="81"/>
    <n v="17.567567567567568"/>
    <x v="8"/>
    <x v="3"/>
  </r>
  <r>
    <x v="15"/>
    <x v="82"/>
    <n v="81.081081081081081"/>
    <x v="8"/>
    <x v="3"/>
  </r>
  <r>
    <x v="15"/>
    <x v="4"/>
    <n v="1.3513513513513513"/>
    <x v="8"/>
    <x v="3"/>
  </r>
  <r>
    <x v="16"/>
    <x v="83"/>
    <n v="25.806451612903224"/>
    <x v="8"/>
    <x v="3"/>
  </r>
  <r>
    <x v="16"/>
    <x v="84"/>
    <n v="35.483870967741936"/>
    <x v="8"/>
    <x v="3"/>
  </r>
  <r>
    <x v="16"/>
    <x v="85"/>
    <n v="38.70967741935484"/>
    <x v="8"/>
    <x v="3"/>
  </r>
  <r>
    <x v="17"/>
    <x v="86"/>
    <n v="6.756756756756757"/>
    <x v="8"/>
    <x v="3"/>
  </r>
  <r>
    <x v="17"/>
    <x v="87"/>
    <n v="60.135135135135137"/>
    <x v="8"/>
    <x v="3"/>
  </r>
  <r>
    <x v="17"/>
    <x v="88"/>
    <n v="8.7837837837837842"/>
    <x v="8"/>
    <x v="3"/>
  </r>
  <r>
    <x v="17"/>
    <x v="89"/>
    <n v="22.972972972972972"/>
    <x v="8"/>
    <x v="3"/>
  </r>
  <r>
    <x v="17"/>
    <x v="4"/>
    <n v="1.3513513513513513"/>
    <x v="8"/>
    <x v="3"/>
  </r>
  <r>
    <x v="18"/>
    <x v="86"/>
    <n v="6.756756756756757"/>
    <x v="8"/>
    <x v="3"/>
  </r>
  <r>
    <x v="18"/>
    <x v="87"/>
    <n v="60.135135135135137"/>
    <x v="8"/>
    <x v="3"/>
  </r>
  <r>
    <x v="18"/>
    <x v="88"/>
    <n v="8.7837837837837842"/>
    <x v="8"/>
    <x v="3"/>
  </r>
  <r>
    <x v="18"/>
    <x v="90"/>
    <n v="16.891891891891891"/>
    <x v="8"/>
    <x v="3"/>
  </r>
  <r>
    <x v="18"/>
    <x v="91"/>
    <n v="2.0270270270270272"/>
    <x v="8"/>
    <x v="3"/>
  </r>
  <r>
    <x v="18"/>
    <x v="92"/>
    <n v="1.3513513513513513"/>
    <x v="8"/>
    <x v="3"/>
  </r>
  <r>
    <x v="18"/>
    <x v="93"/>
    <n v="2.7027027027027026"/>
    <x v="8"/>
    <x v="3"/>
  </r>
  <r>
    <x v="18"/>
    <x v="4"/>
    <n v="1.3513513513513513"/>
    <x v="8"/>
    <x v="3"/>
  </r>
  <r>
    <x v="18"/>
    <x v="94"/>
    <n v="2.6301369863013688"/>
    <x v="8"/>
    <x v="3"/>
  </r>
  <r>
    <x v="18"/>
    <x v="95"/>
    <n v="2.75"/>
    <x v="8"/>
    <x v="3"/>
  </r>
  <r>
    <x v="19"/>
    <x v="96"/>
    <n v="2.0270270270270272"/>
    <x v="8"/>
    <x v="3"/>
  </r>
  <r>
    <x v="19"/>
    <x v="97"/>
    <n v="4.7297297297297298"/>
    <x v="8"/>
    <x v="3"/>
  </r>
  <r>
    <x v="19"/>
    <x v="98"/>
    <n v="48.648648648648646"/>
    <x v="8"/>
    <x v="3"/>
  </r>
  <r>
    <x v="19"/>
    <x v="99"/>
    <n v="16.891891891891891"/>
    <x v="8"/>
    <x v="3"/>
  </r>
  <r>
    <x v="19"/>
    <x v="100"/>
    <n v="15.54054054054054"/>
    <x v="8"/>
    <x v="3"/>
  </r>
  <r>
    <x v="19"/>
    <x v="101"/>
    <n v="7.4324324324324325"/>
    <x v="8"/>
    <x v="3"/>
  </r>
  <r>
    <x v="19"/>
    <x v="102"/>
    <n v="0.67567567567567566"/>
    <x v="8"/>
    <x v="3"/>
  </r>
  <r>
    <x v="19"/>
    <x v="4"/>
    <n v="4.0540540540540544"/>
    <x v="8"/>
    <x v="3"/>
  </r>
  <r>
    <x v="20"/>
    <x v="96"/>
    <n v="1"/>
    <x v="8"/>
    <x v="3"/>
  </r>
  <r>
    <x v="20"/>
    <x v="97"/>
    <n v="3.4285714285714284"/>
    <x v="8"/>
    <x v="3"/>
  </r>
  <r>
    <x v="20"/>
    <x v="98"/>
    <n v="2"/>
    <x v="8"/>
    <x v="3"/>
  </r>
  <r>
    <x v="20"/>
    <x v="99"/>
    <n v="4.16"/>
    <x v="8"/>
    <x v="3"/>
  </r>
  <r>
    <x v="20"/>
    <x v="100"/>
    <n v="5.5217391304347831"/>
    <x v="8"/>
    <x v="3"/>
  </r>
  <r>
    <x v="20"/>
    <x v="101"/>
    <n v="3"/>
    <x v="8"/>
    <x v="3"/>
  </r>
  <r>
    <x v="20"/>
    <x v="102"/>
    <n v="2"/>
    <x v="8"/>
    <x v="3"/>
  </r>
  <r>
    <x v="20"/>
    <x v="4"/>
    <n v="5.833333333333333"/>
    <x v="8"/>
    <x v="3"/>
  </r>
  <r>
    <x v="20"/>
    <x v="331"/>
    <n v="3.1917808219178063"/>
    <x v="8"/>
    <x v="3"/>
  </r>
  <r>
    <x v="15"/>
    <x v="81"/>
    <n v="13.017751479289942"/>
    <x v="9"/>
    <x v="3"/>
  </r>
  <r>
    <x v="15"/>
    <x v="82"/>
    <n v="85.798816568047343"/>
    <x v="9"/>
    <x v="3"/>
  </r>
  <r>
    <x v="15"/>
    <x v="4"/>
    <n v="1.1834319526627219"/>
    <x v="9"/>
    <x v="3"/>
  </r>
  <r>
    <x v="16"/>
    <x v="83"/>
    <n v="22.222222222222221"/>
    <x v="9"/>
    <x v="3"/>
  </r>
  <r>
    <x v="16"/>
    <x v="84"/>
    <n v="29.62962962962963"/>
    <x v="9"/>
    <x v="3"/>
  </r>
  <r>
    <x v="16"/>
    <x v="85"/>
    <n v="48.148148148148145"/>
    <x v="9"/>
    <x v="3"/>
  </r>
  <r>
    <x v="17"/>
    <x v="86"/>
    <n v="7.6923076923076925"/>
    <x v="9"/>
    <x v="3"/>
  </r>
  <r>
    <x v="17"/>
    <x v="87"/>
    <n v="69.230769230769226"/>
    <x v="9"/>
    <x v="3"/>
  </r>
  <r>
    <x v="17"/>
    <x v="88"/>
    <n v="8.2840236686390529"/>
    <x v="9"/>
    <x v="3"/>
  </r>
  <r>
    <x v="17"/>
    <x v="89"/>
    <n v="13.609467455621301"/>
    <x v="9"/>
    <x v="3"/>
  </r>
  <r>
    <x v="17"/>
    <x v="4"/>
    <n v="1.1834319526627219"/>
    <x v="9"/>
    <x v="3"/>
  </r>
  <r>
    <x v="18"/>
    <x v="86"/>
    <n v="7.6923076923076925"/>
    <x v="9"/>
    <x v="3"/>
  </r>
  <r>
    <x v="18"/>
    <x v="87"/>
    <n v="69.230769230769226"/>
    <x v="9"/>
    <x v="3"/>
  </r>
  <r>
    <x v="18"/>
    <x v="88"/>
    <n v="8.2840236686390529"/>
    <x v="9"/>
    <x v="3"/>
  </r>
  <r>
    <x v="18"/>
    <x v="90"/>
    <n v="6.5088757396449708"/>
    <x v="9"/>
    <x v="3"/>
  </r>
  <r>
    <x v="18"/>
    <x v="91"/>
    <n v="5.3254437869822482"/>
    <x v="9"/>
    <x v="3"/>
  </r>
  <r>
    <x v="18"/>
    <x v="92"/>
    <n v="1.1834319526627219"/>
    <x v="9"/>
    <x v="3"/>
  </r>
  <r>
    <x v="18"/>
    <x v="93"/>
    <n v="0.59171597633136097"/>
    <x v="9"/>
    <x v="3"/>
  </r>
  <r>
    <x v="18"/>
    <x v="4"/>
    <n v="1.1834319526627219"/>
    <x v="9"/>
    <x v="3"/>
  </r>
  <r>
    <x v="18"/>
    <x v="94"/>
    <n v="2.3832335329341334"/>
    <x v="9"/>
    <x v="3"/>
  </r>
  <r>
    <x v="18"/>
    <x v="95"/>
    <n v="2.5"/>
    <x v="9"/>
    <x v="3"/>
  </r>
  <r>
    <x v="19"/>
    <x v="96"/>
    <n v="2.3668639053254439"/>
    <x v="9"/>
    <x v="3"/>
  </r>
  <r>
    <x v="19"/>
    <x v="97"/>
    <n v="4.1420118343195265"/>
    <x v="9"/>
    <x v="3"/>
  </r>
  <r>
    <x v="19"/>
    <x v="98"/>
    <n v="63.905325443786985"/>
    <x v="9"/>
    <x v="3"/>
  </r>
  <r>
    <x v="19"/>
    <x v="99"/>
    <n v="16.568047337278106"/>
    <x v="9"/>
    <x v="3"/>
  </r>
  <r>
    <x v="19"/>
    <x v="100"/>
    <n v="6.5088757396449708"/>
    <x v="9"/>
    <x v="3"/>
  </r>
  <r>
    <x v="19"/>
    <x v="101"/>
    <n v="5.3254437869822482"/>
    <x v="9"/>
    <x v="3"/>
  </r>
  <r>
    <x v="19"/>
    <x v="102"/>
    <n v="0.59171597633136097"/>
    <x v="9"/>
    <x v="3"/>
  </r>
  <r>
    <x v="19"/>
    <x v="4"/>
    <n v="0.59171597633136097"/>
    <x v="9"/>
    <x v="3"/>
  </r>
  <r>
    <x v="20"/>
    <x v="96"/>
    <n v="1"/>
    <x v="9"/>
    <x v="3"/>
  </r>
  <r>
    <x v="20"/>
    <x v="97"/>
    <n v="2.1428571428571432"/>
    <x v="9"/>
    <x v="3"/>
  </r>
  <r>
    <x v="20"/>
    <x v="98"/>
    <n v="2"/>
    <x v="9"/>
    <x v="3"/>
  </r>
  <r>
    <x v="20"/>
    <x v="99"/>
    <n v="4.24"/>
    <x v="9"/>
    <x v="3"/>
  </r>
  <r>
    <x v="20"/>
    <x v="100"/>
    <n v="3.1818181818181821"/>
    <x v="9"/>
    <x v="3"/>
  </r>
  <r>
    <x v="20"/>
    <x v="101"/>
    <n v="2.875"/>
    <x v="9"/>
    <x v="3"/>
  </r>
  <r>
    <x v="20"/>
    <x v="102"/>
    <m/>
    <x v="9"/>
    <x v="3"/>
  </r>
  <r>
    <x v="20"/>
    <x v="4"/>
    <n v="5"/>
    <x v="9"/>
    <x v="3"/>
  </r>
  <r>
    <x v="20"/>
    <x v="331"/>
    <n v="2.4634146341463441"/>
    <x v="9"/>
    <x v="3"/>
  </r>
  <r>
    <x v="15"/>
    <x v="81"/>
    <n v="10.687022900763358"/>
    <x v="10"/>
    <x v="3"/>
  </r>
  <r>
    <x v="15"/>
    <x v="82"/>
    <n v="87.022900763358777"/>
    <x v="10"/>
    <x v="3"/>
  </r>
  <r>
    <x v="15"/>
    <x v="4"/>
    <n v="2.2900763358778624"/>
    <x v="10"/>
    <x v="3"/>
  </r>
  <r>
    <x v="16"/>
    <x v="83"/>
    <n v="15.789473684210526"/>
    <x v="10"/>
    <x v="3"/>
  </r>
  <r>
    <x v="16"/>
    <x v="84"/>
    <n v="26.315789473684209"/>
    <x v="10"/>
    <x v="3"/>
  </r>
  <r>
    <x v="16"/>
    <x v="85"/>
    <n v="57.89473684210526"/>
    <x v="10"/>
    <x v="3"/>
  </r>
  <r>
    <x v="17"/>
    <x v="86"/>
    <n v="13.740458015267176"/>
    <x v="10"/>
    <x v="3"/>
  </r>
  <r>
    <x v="17"/>
    <x v="87"/>
    <n v="64.122137404580158"/>
    <x v="10"/>
    <x v="3"/>
  </r>
  <r>
    <x v="17"/>
    <x v="88"/>
    <n v="8.3969465648854964"/>
    <x v="10"/>
    <x v="3"/>
  </r>
  <r>
    <x v="17"/>
    <x v="89"/>
    <n v="11.450381679389313"/>
    <x v="10"/>
    <x v="3"/>
  </r>
  <r>
    <x v="17"/>
    <x v="4"/>
    <n v="2.2900763358778624"/>
    <x v="10"/>
    <x v="3"/>
  </r>
  <r>
    <x v="18"/>
    <x v="86"/>
    <n v="13.740458015267176"/>
    <x v="10"/>
    <x v="3"/>
  </r>
  <r>
    <x v="18"/>
    <x v="87"/>
    <n v="64.122137404580158"/>
    <x v="10"/>
    <x v="3"/>
  </r>
  <r>
    <x v="18"/>
    <x v="88"/>
    <n v="8.3969465648854964"/>
    <x v="10"/>
    <x v="3"/>
  </r>
  <r>
    <x v="18"/>
    <x v="90"/>
    <n v="6.106870229007634"/>
    <x v="10"/>
    <x v="3"/>
  </r>
  <r>
    <x v="18"/>
    <x v="91"/>
    <n v="3.8167938931297711"/>
    <x v="10"/>
    <x v="3"/>
  </r>
  <r>
    <x v="18"/>
    <x v="92"/>
    <n v="1.5267175572519085"/>
    <x v="10"/>
    <x v="3"/>
  </r>
  <r>
    <x v="18"/>
    <x v="93"/>
    <n v="0"/>
    <x v="10"/>
    <x v="3"/>
  </r>
  <r>
    <x v="18"/>
    <x v="4"/>
    <n v="2.2900763358778624"/>
    <x v="10"/>
    <x v="3"/>
  </r>
  <r>
    <x v="18"/>
    <x v="94"/>
    <n v="2.25"/>
    <x v="10"/>
    <x v="3"/>
  </r>
  <r>
    <x v="18"/>
    <x v="95"/>
    <n v="2.4545454545454559"/>
    <x v="10"/>
    <x v="3"/>
  </r>
  <r>
    <x v="19"/>
    <x v="96"/>
    <n v="3.8167938931297711"/>
    <x v="10"/>
    <x v="3"/>
  </r>
  <r>
    <x v="19"/>
    <x v="97"/>
    <n v="3.8167938931297711"/>
    <x v="10"/>
    <x v="3"/>
  </r>
  <r>
    <x v="19"/>
    <x v="98"/>
    <n v="59.541984732824424"/>
    <x v="10"/>
    <x v="3"/>
  </r>
  <r>
    <x v="19"/>
    <x v="99"/>
    <n v="12.977099236641221"/>
    <x v="10"/>
    <x v="3"/>
  </r>
  <r>
    <x v="19"/>
    <x v="100"/>
    <n v="6.106870229007634"/>
    <x v="10"/>
    <x v="3"/>
  </r>
  <r>
    <x v="19"/>
    <x v="101"/>
    <n v="7.6335877862595423"/>
    <x v="10"/>
    <x v="3"/>
  </r>
  <r>
    <x v="19"/>
    <x v="102"/>
    <n v="1.5267175572519085"/>
    <x v="10"/>
    <x v="3"/>
  </r>
  <r>
    <x v="19"/>
    <x v="4"/>
    <n v="4.5801526717557248"/>
    <x v="10"/>
    <x v="3"/>
  </r>
  <r>
    <x v="20"/>
    <x v="96"/>
    <n v="1"/>
    <x v="10"/>
    <x v="3"/>
  </r>
  <r>
    <x v="20"/>
    <x v="97"/>
    <n v="3.2"/>
    <x v="10"/>
    <x v="3"/>
  </r>
  <r>
    <x v="20"/>
    <x v="98"/>
    <n v="2"/>
    <x v="10"/>
    <x v="3"/>
  </r>
  <r>
    <x v="20"/>
    <x v="99"/>
    <n v="4"/>
    <x v="10"/>
    <x v="3"/>
  </r>
  <r>
    <x v="20"/>
    <x v="100"/>
    <n v="3"/>
    <x v="10"/>
    <x v="3"/>
  </r>
  <r>
    <x v="20"/>
    <x v="101"/>
    <n v="3.9"/>
    <x v="10"/>
    <x v="3"/>
  </r>
  <r>
    <x v="20"/>
    <x v="102"/>
    <n v="3"/>
    <x v="10"/>
    <x v="3"/>
  </r>
  <r>
    <x v="20"/>
    <x v="4"/>
    <n v="3"/>
    <x v="10"/>
    <x v="3"/>
  </r>
  <r>
    <x v="20"/>
    <x v="331"/>
    <n v="2.5118110236220477"/>
    <x v="10"/>
    <x v="3"/>
  </r>
  <r>
    <x v="15"/>
    <x v="81"/>
    <n v="14.285714285714286"/>
    <x v="11"/>
    <x v="3"/>
  </r>
  <r>
    <x v="15"/>
    <x v="82"/>
    <n v="83.193277310924373"/>
    <x v="11"/>
    <x v="3"/>
  </r>
  <r>
    <x v="15"/>
    <x v="4"/>
    <n v="2.5210084033613445"/>
    <x v="11"/>
    <x v="3"/>
  </r>
  <r>
    <x v="16"/>
    <x v="83"/>
    <n v="19.047619047619047"/>
    <x v="11"/>
    <x v="3"/>
  </r>
  <r>
    <x v="16"/>
    <x v="84"/>
    <n v="38.095238095238095"/>
    <x v="11"/>
    <x v="3"/>
  </r>
  <r>
    <x v="16"/>
    <x v="85"/>
    <n v="42.857142857142854"/>
    <x v="11"/>
    <x v="3"/>
  </r>
  <r>
    <x v="17"/>
    <x v="86"/>
    <n v="9.2436974789915958"/>
    <x v="11"/>
    <x v="3"/>
  </r>
  <r>
    <x v="17"/>
    <x v="87"/>
    <n v="67.226890756302524"/>
    <x v="11"/>
    <x v="3"/>
  </r>
  <r>
    <x v="17"/>
    <x v="88"/>
    <n v="9.2436974789915958"/>
    <x v="11"/>
    <x v="3"/>
  </r>
  <r>
    <x v="17"/>
    <x v="89"/>
    <n v="11.764705882352942"/>
    <x v="11"/>
    <x v="3"/>
  </r>
  <r>
    <x v="17"/>
    <x v="4"/>
    <n v="2.5210084033613445"/>
    <x v="11"/>
    <x v="3"/>
  </r>
  <r>
    <x v="18"/>
    <x v="86"/>
    <n v="9.2436974789915958"/>
    <x v="11"/>
    <x v="3"/>
  </r>
  <r>
    <x v="18"/>
    <x v="87"/>
    <n v="67.226890756302524"/>
    <x v="11"/>
    <x v="3"/>
  </r>
  <r>
    <x v="18"/>
    <x v="88"/>
    <n v="9.2436974789915958"/>
    <x v="11"/>
    <x v="3"/>
  </r>
  <r>
    <x v="18"/>
    <x v="90"/>
    <n v="8.4033613445378155"/>
    <x v="11"/>
    <x v="3"/>
  </r>
  <r>
    <x v="18"/>
    <x v="91"/>
    <n v="1.680672268907563"/>
    <x v="11"/>
    <x v="3"/>
  </r>
  <r>
    <x v="18"/>
    <x v="92"/>
    <n v="1.680672268907563"/>
    <x v="11"/>
    <x v="3"/>
  </r>
  <r>
    <x v="18"/>
    <x v="93"/>
    <n v="0"/>
    <x v="11"/>
    <x v="3"/>
  </r>
  <r>
    <x v="18"/>
    <x v="4"/>
    <n v="2.5210084033613445"/>
    <x v="11"/>
    <x v="3"/>
  </r>
  <r>
    <x v="18"/>
    <x v="94"/>
    <n v="2.2931034482758621"/>
    <x v="11"/>
    <x v="3"/>
  </r>
  <r>
    <x v="18"/>
    <x v="95"/>
    <n v="2.4285714285714284"/>
    <x v="11"/>
    <x v="3"/>
  </r>
  <r>
    <x v="19"/>
    <x v="96"/>
    <n v="5.0420168067226889"/>
    <x v="11"/>
    <x v="3"/>
  </r>
  <r>
    <x v="19"/>
    <x v="97"/>
    <n v="4.2016806722689077"/>
    <x v="11"/>
    <x v="3"/>
  </r>
  <r>
    <x v="19"/>
    <x v="98"/>
    <n v="63.025210084033617"/>
    <x v="11"/>
    <x v="3"/>
  </r>
  <r>
    <x v="19"/>
    <x v="99"/>
    <n v="14.285714285714286"/>
    <x v="11"/>
    <x v="3"/>
  </r>
  <r>
    <x v="19"/>
    <x v="100"/>
    <n v="7.5630252100840334"/>
    <x v="11"/>
    <x v="3"/>
  </r>
  <r>
    <x v="19"/>
    <x v="101"/>
    <n v="5.882352941176471"/>
    <x v="11"/>
    <x v="3"/>
  </r>
  <r>
    <x v="19"/>
    <x v="102"/>
    <n v="0"/>
    <x v="11"/>
    <x v="3"/>
  </r>
  <r>
    <x v="19"/>
    <x v="4"/>
    <n v="0"/>
    <x v="11"/>
    <x v="3"/>
  </r>
  <r>
    <x v="20"/>
    <x v="96"/>
    <n v="1"/>
    <x v="11"/>
    <x v="3"/>
  </r>
  <r>
    <x v="20"/>
    <x v="97"/>
    <n v="3"/>
    <x v="11"/>
    <x v="3"/>
  </r>
  <r>
    <x v="20"/>
    <x v="98"/>
    <n v="2"/>
    <x v="11"/>
    <x v="3"/>
  </r>
  <r>
    <x v="20"/>
    <x v="99"/>
    <n v="3.6470588235294117"/>
    <x v="11"/>
    <x v="3"/>
  </r>
  <r>
    <x v="20"/>
    <x v="100"/>
    <n v="4"/>
    <x v="11"/>
    <x v="3"/>
  </r>
  <r>
    <x v="20"/>
    <x v="101"/>
    <n v="3.285714285714286"/>
    <x v="11"/>
    <x v="3"/>
  </r>
  <r>
    <x v="20"/>
    <x v="102"/>
    <m/>
    <x v="11"/>
    <x v="3"/>
  </r>
  <r>
    <x v="20"/>
    <x v="4"/>
    <m/>
    <x v="11"/>
    <x v="3"/>
  </r>
  <r>
    <x v="20"/>
    <x v="331"/>
    <n v="2.4537815126050431"/>
    <x v="11"/>
    <x v="3"/>
  </r>
  <r>
    <x v="15"/>
    <x v="81"/>
    <n v="21.212121212121211"/>
    <x v="12"/>
    <x v="3"/>
  </r>
  <r>
    <x v="15"/>
    <x v="82"/>
    <n v="78.787878787878782"/>
    <x v="12"/>
    <x v="3"/>
  </r>
  <r>
    <x v="15"/>
    <x v="4"/>
    <n v="0"/>
    <x v="12"/>
    <x v="3"/>
  </r>
  <r>
    <x v="16"/>
    <x v="83"/>
    <n v="30.76923076923077"/>
    <x v="12"/>
    <x v="3"/>
  </r>
  <r>
    <x v="16"/>
    <x v="84"/>
    <n v="42.307692307692307"/>
    <x v="12"/>
    <x v="3"/>
  </r>
  <r>
    <x v="16"/>
    <x v="85"/>
    <n v="26.923076923076923"/>
    <x v="12"/>
    <x v="3"/>
  </r>
  <r>
    <x v="17"/>
    <x v="86"/>
    <n v="23.232323232323232"/>
    <x v="12"/>
    <x v="3"/>
  </r>
  <r>
    <x v="17"/>
    <x v="87"/>
    <n v="49.494949494949495"/>
    <x v="12"/>
    <x v="3"/>
  </r>
  <r>
    <x v="17"/>
    <x v="88"/>
    <n v="18.181818181818183"/>
    <x v="12"/>
    <x v="3"/>
  </r>
  <r>
    <x v="17"/>
    <x v="89"/>
    <n v="9.0909090909090917"/>
    <x v="12"/>
    <x v="3"/>
  </r>
  <r>
    <x v="17"/>
    <x v="4"/>
    <n v="0"/>
    <x v="12"/>
    <x v="3"/>
  </r>
  <r>
    <x v="18"/>
    <x v="86"/>
    <n v="23.232323232323232"/>
    <x v="12"/>
    <x v="3"/>
  </r>
  <r>
    <x v="18"/>
    <x v="87"/>
    <n v="49.494949494949495"/>
    <x v="12"/>
    <x v="3"/>
  </r>
  <r>
    <x v="18"/>
    <x v="88"/>
    <n v="18.181818181818183"/>
    <x v="12"/>
    <x v="3"/>
  </r>
  <r>
    <x v="18"/>
    <x v="90"/>
    <n v="7.0707070707070709"/>
    <x v="12"/>
    <x v="3"/>
  </r>
  <r>
    <x v="18"/>
    <x v="91"/>
    <n v="1.0101010101010102"/>
    <x v="12"/>
    <x v="3"/>
  </r>
  <r>
    <x v="18"/>
    <x v="92"/>
    <n v="0"/>
    <x v="12"/>
    <x v="3"/>
  </r>
  <r>
    <x v="18"/>
    <x v="93"/>
    <n v="1.0101010101010102"/>
    <x v="12"/>
    <x v="3"/>
  </r>
  <r>
    <x v="18"/>
    <x v="4"/>
    <n v="0"/>
    <x v="12"/>
    <x v="3"/>
  </r>
  <r>
    <x v="18"/>
    <x v="94"/>
    <n v="2.2020202020202029"/>
    <x v="12"/>
    <x v="3"/>
  </r>
  <r>
    <x v="18"/>
    <x v="95"/>
    <n v="2.5657894736842106"/>
    <x v="12"/>
    <x v="3"/>
  </r>
  <r>
    <x v="19"/>
    <x v="96"/>
    <n v="6.0606060606060606"/>
    <x v="12"/>
    <x v="3"/>
  </r>
  <r>
    <x v="19"/>
    <x v="97"/>
    <n v="2.0202020202020203"/>
    <x v="12"/>
    <x v="3"/>
  </r>
  <r>
    <x v="19"/>
    <x v="98"/>
    <n v="39.393939393939391"/>
    <x v="12"/>
    <x v="3"/>
  </r>
  <r>
    <x v="19"/>
    <x v="99"/>
    <n v="17.171717171717173"/>
    <x v="12"/>
    <x v="3"/>
  </r>
  <r>
    <x v="19"/>
    <x v="100"/>
    <n v="15.151515151515152"/>
    <x v="12"/>
    <x v="3"/>
  </r>
  <r>
    <x v="19"/>
    <x v="101"/>
    <n v="17.171717171717173"/>
    <x v="12"/>
    <x v="3"/>
  </r>
  <r>
    <x v="19"/>
    <x v="102"/>
    <n v="1.0101010101010102"/>
    <x v="12"/>
    <x v="3"/>
  </r>
  <r>
    <x v="19"/>
    <x v="4"/>
    <n v="2.0202020202020203"/>
    <x v="12"/>
    <x v="3"/>
  </r>
  <r>
    <x v="20"/>
    <x v="96"/>
    <n v="1"/>
    <x v="12"/>
    <x v="3"/>
  </r>
  <r>
    <x v="20"/>
    <x v="97"/>
    <n v="3"/>
    <x v="12"/>
    <x v="3"/>
  </r>
  <r>
    <x v="20"/>
    <x v="98"/>
    <n v="2"/>
    <x v="12"/>
    <x v="3"/>
  </r>
  <r>
    <x v="20"/>
    <x v="99"/>
    <n v="3.4117647058823533"/>
    <x v="12"/>
    <x v="3"/>
  </r>
  <r>
    <x v="20"/>
    <x v="100"/>
    <n v="4.7857142857142865"/>
    <x v="12"/>
    <x v="3"/>
  </r>
  <r>
    <x v="20"/>
    <x v="101"/>
    <n v="2.9166666666666665"/>
    <x v="12"/>
    <x v="3"/>
  </r>
  <r>
    <x v="20"/>
    <x v="102"/>
    <n v="2"/>
    <x v="12"/>
    <x v="3"/>
  </r>
  <r>
    <x v="20"/>
    <x v="4"/>
    <n v="5"/>
    <x v="12"/>
    <x v="3"/>
  </r>
  <r>
    <x v="20"/>
    <x v="331"/>
    <n v="2.7934782608695659"/>
    <x v="12"/>
    <x v="3"/>
  </r>
  <r>
    <x v="15"/>
    <x v="81"/>
    <n v="8.695652173913043"/>
    <x v="13"/>
    <x v="3"/>
  </r>
  <r>
    <x v="15"/>
    <x v="82"/>
    <n v="88.405797101449281"/>
    <x v="13"/>
    <x v="3"/>
  </r>
  <r>
    <x v="15"/>
    <x v="4"/>
    <n v="2.8985507246376812"/>
    <x v="13"/>
    <x v="3"/>
  </r>
  <r>
    <x v="16"/>
    <x v="83"/>
    <n v="0"/>
    <x v="13"/>
    <x v="3"/>
  </r>
  <r>
    <x v="16"/>
    <x v="84"/>
    <n v="50"/>
    <x v="13"/>
    <x v="3"/>
  </r>
  <r>
    <x v="16"/>
    <x v="85"/>
    <n v="50"/>
    <x v="13"/>
    <x v="3"/>
  </r>
  <r>
    <x v="17"/>
    <x v="86"/>
    <n v="30.434782608695652"/>
    <x v="13"/>
    <x v="3"/>
  </r>
  <r>
    <x v="17"/>
    <x v="87"/>
    <n v="55.072463768115945"/>
    <x v="13"/>
    <x v="3"/>
  </r>
  <r>
    <x v="17"/>
    <x v="88"/>
    <n v="4.3478260869565215"/>
    <x v="13"/>
    <x v="3"/>
  </r>
  <r>
    <x v="17"/>
    <x v="89"/>
    <n v="7.2463768115942031"/>
    <x v="13"/>
    <x v="3"/>
  </r>
  <r>
    <x v="17"/>
    <x v="4"/>
    <n v="2.8985507246376812"/>
    <x v="13"/>
    <x v="3"/>
  </r>
  <r>
    <x v="18"/>
    <x v="86"/>
    <n v="30.434782608695652"/>
    <x v="13"/>
    <x v="3"/>
  </r>
  <r>
    <x v="18"/>
    <x v="87"/>
    <n v="55.072463768115945"/>
    <x v="13"/>
    <x v="3"/>
  </r>
  <r>
    <x v="18"/>
    <x v="88"/>
    <n v="4.3478260869565215"/>
    <x v="13"/>
    <x v="3"/>
  </r>
  <r>
    <x v="18"/>
    <x v="90"/>
    <n v="7.2463768115942031"/>
    <x v="13"/>
    <x v="3"/>
  </r>
  <r>
    <x v="18"/>
    <x v="91"/>
    <n v="0"/>
    <x v="13"/>
    <x v="3"/>
  </r>
  <r>
    <x v="18"/>
    <x v="92"/>
    <n v="0"/>
    <x v="13"/>
    <x v="3"/>
  </r>
  <r>
    <x v="18"/>
    <x v="93"/>
    <n v="0"/>
    <x v="13"/>
    <x v="3"/>
  </r>
  <r>
    <x v="18"/>
    <x v="4"/>
    <n v="2.8985507246376812"/>
    <x v="13"/>
    <x v="3"/>
  </r>
  <r>
    <x v="18"/>
    <x v="94"/>
    <n v="1.8805970149253735"/>
    <x v="13"/>
    <x v="3"/>
  </r>
  <r>
    <x v="18"/>
    <x v="95"/>
    <n v="2.2826086956521747"/>
    <x v="13"/>
    <x v="3"/>
  </r>
  <r>
    <x v="19"/>
    <x v="96"/>
    <n v="14.492753623188406"/>
    <x v="13"/>
    <x v="3"/>
  </r>
  <r>
    <x v="19"/>
    <x v="97"/>
    <n v="5.7971014492753623"/>
    <x v="13"/>
    <x v="3"/>
  </r>
  <r>
    <x v="19"/>
    <x v="98"/>
    <n v="56.521739130434781"/>
    <x v="13"/>
    <x v="3"/>
  </r>
  <r>
    <x v="19"/>
    <x v="99"/>
    <n v="10.144927536231885"/>
    <x v="13"/>
    <x v="3"/>
  </r>
  <r>
    <x v="19"/>
    <x v="100"/>
    <n v="1.4492753623188406"/>
    <x v="13"/>
    <x v="3"/>
  </r>
  <r>
    <x v="19"/>
    <x v="101"/>
    <n v="10.144927536231885"/>
    <x v="13"/>
    <x v="3"/>
  </r>
  <r>
    <x v="19"/>
    <x v="102"/>
    <n v="1.4492753623188406"/>
    <x v="13"/>
    <x v="3"/>
  </r>
  <r>
    <x v="19"/>
    <x v="4"/>
    <n v="0"/>
    <x v="13"/>
    <x v="3"/>
  </r>
  <r>
    <x v="20"/>
    <x v="96"/>
    <n v="1"/>
    <x v="13"/>
    <x v="3"/>
  </r>
  <r>
    <x v="20"/>
    <x v="97"/>
    <n v="2.5"/>
    <x v="13"/>
    <x v="3"/>
  </r>
  <r>
    <x v="20"/>
    <x v="98"/>
    <n v="2"/>
    <x v="13"/>
    <x v="3"/>
  </r>
  <r>
    <x v="20"/>
    <x v="99"/>
    <n v="3.5"/>
    <x v="13"/>
    <x v="3"/>
  </r>
  <r>
    <x v="20"/>
    <x v="100"/>
    <n v="5"/>
    <x v="13"/>
    <x v="3"/>
  </r>
  <r>
    <x v="20"/>
    <x v="101"/>
    <n v="2.6666666666666665"/>
    <x v="13"/>
    <x v="3"/>
  </r>
  <r>
    <x v="20"/>
    <x v="102"/>
    <n v="3"/>
    <x v="13"/>
    <x v="3"/>
  </r>
  <r>
    <x v="20"/>
    <x v="4"/>
    <m/>
    <x v="13"/>
    <x v="3"/>
  </r>
  <r>
    <x v="20"/>
    <x v="331"/>
    <n v="2.1343283582089558"/>
    <x v="13"/>
    <x v="3"/>
  </r>
  <r>
    <x v="15"/>
    <x v="81"/>
    <n v="6.8965517241379306"/>
    <x v="14"/>
    <x v="3"/>
  </r>
  <r>
    <x v="15"/>
    <x v="82"/>
    <n v="83.908045977011497"/>
    <x v="14"/>
    <x v="3"/>
  </r>
  <r>
    <x v="15"/>
    <x v="4"/>
    <n v="9.1954022988505741"/>
    <x v="14"/>
    <x v="3"/>
  </r>
  <r>
    <x v="16"/>
    <x v="83"/>
    <n v="33.333333333333336"/>
    <x v="14"/>
    <x v="3"/>
  </r>
  <r>
    <x v="16"/>
    <x v="84"/>
    <n v="16.666666666666668"/>
    <x v="14"/>
    <x v="3"/>
  </r>
  <r>
    <x v="16"/>
    <x v="85"/>
    <n v="50"/>
    <x v="14"/>
    <x v="3"/>
  </r>
  <r>
    <x v="17"/>
    <x v="86"/>
    <n v="18.390804597701148"/>
    <x v="14"/>
    <x v="3"/>
  </r>
  <r>
    <x v="17"/>
    <x v="87"/>
    <n v="51.724137931034484"/>
    <x v="14"/>
    <x v="3"/>
  </r>
  <r>
    <x v="17"/>
    <x v="88"/>
    <n v="11.494252873563218"/>
    <x v="14"/>
    <x v="3"/>
  </r>
  <r>
    <x v="17"/>
    <x v="89"/>
    <n v="9.1954022988505741"/>
    <x v="14"/>
    <x v="3"/>
  </r>
  <r>
    <x v="17"/>
    <x v="4"/>
    <n v="9.1954022988505741"/>
    <x v="14"/>
    <x v="3"/>
  </r>
  <r>
    <x v="18"/>
    <x v="86"/>
    <n v="18.390804597701148"/>
    <x v="14"/>
    <x v="3"/>
  </r>
  <r>
    <x v="18"/>
    <x v="87"/>
    <n v="51.724137931034484"/>
    <x v="14"/>
    <x v="3"/>
  </r>
  <r>
    <x v="18"/>
    <x v="88"/>
    <n v="11.494252873563218"/>
    <x v="14"/>
    <x v="3"/>
  </r>
  <r>
    <x v="18"/>
    <x v="90"/>
    <n v="4.5977011494252871"/>
    <x v="14"/>
    <x v="3"/>
  </r>
  <r>
    <x v="18"/>
    <x v="91"/>
    <n v="2.2988505747126435"/>
    <x v="14"/>
    <x v="3"/>
  </r>
  <r>
    <x v="18"/>
    <x v="92"/>
    <n v="2.2988505747126435"/>
    <x v="14"/>
    <x v="3"/>
  </r>
  <r>
    <x v="18"/>
    <x v="93"/>
    <n v="0"/>
    <x v="14"/>
    <x v="3"/>
  </r>
  <r>
    <x v="18"/>
    <x v="4"/>
    <n v="9.1954022988505741"/>
    <x v="14"/>
    <x v="3"/>
  </r>
  <r>
    <x v="18"/>
    <x v="94"/>
    <n v="2.2025316455696213"/>
    <x v="14"/>
    <x v="3"/>
  </r>
  <r>
    <x v="18"/>
    <x v="95"/>
    <n v="2.5079365079365079"/>
    <x v="14"/>
    <x v="3"/>
  </r>
  <r>
    <x v="19"/>
    <x v="96"/>
    <n v="4.5977011494252871"/>
    <x v="14"/>
    <x v="3"/>
  </r>
  <r>
    <x v="19"/>
    <x v="97"/>
    <n v="1.1494252873563218"/>
    <x v="14"/>
    <x v="3"/>
  </r>
  <r>
    <x v="19"/>
    <x v="98"/>
    <n v="48.275862068965516"/>
    <x v="14"/>
    <x v="3"/>
  </r>
  <r>
    <x v="19"/>
    <x v="99"/>
    <n v="11.494252873563218"/>
    <x v="14"/>
    <x v="3"/>
  </r>
  <r>
    <x v="19"/>
    <x v="100"/>
    <n v="16.091954022988507"/>
    <x v="14"/>
    <x v="3"/>
  </r>
  <r>
    <x v="19"/>
    <x v="101"/>
    <n v="18.390804597701148"/>
    <x v="14"/>
    <x v="3"/>
  </r>
  <r>
    <x v="19"/>
    <x v="102"/>
    <n v="0"/>
    <x v="14"/>
    <x v="3"/>
  </r>
  <r>
    <x v="19"/>
    <x v="4"/>
    <n v="0"/>
    <x v="14"/>
    <x v="3"/>
  </r>
  <r>
    <x v="20"/>
    <x v="96"/>
    <n v="1"/>
    <x v="14"/>
    <x v="3"/>
  </r>
  <r>
    <x v="20"/>
    <x v="97"/>
    <n v="4"/>
    <x v="14"/>
    <x v="3"/>
  </r>
  <r>
    <x v="20"/>
    <x v="98"/>
    <n v="2"/>
    <x v="14"/>
    <x v="3"/>
  </r>
  <r>
    <x v="20"/>
    <x v="99"/>
    <n v="3.6"/>
    <x v="14"/>
    <x v="3"/>
  </r>
  <r>
    <x v="20"/>
    <x v="100"/>
    <n v="3.214285714285714"/>
    <x v="14"/>
    <x v="3"/>
  </r>
  <r>
    <x v="20"/>
    <x v="101"/>
    <n v="3.3125"/>
    <x v="14"/>
    <x v="3"/>
  </r>
  <r>
    <x v="20"/>
    <x v="102"/>
    <m/>
    <x v="14"/>
    <x v="3"/>
  </r>
  <r>
    <x v="20"/>
    <x v="4"/>
    <m/>
    <x v="14"/>
    <x v="3"/>
  </r>
  <r>
    <x v="20"/>
    <x v="331"/>
    <n v="2.597701149425288"/>
    <x v="14"/>
    <x v="3"/>
  </r>
  <r>
    <x v="15"/>
    <x v="81"/>
    <n v="20.87912087912088"/>
    <x v="15"/>
    <x v="3"/>
  </r>
  <r>
    <x v="15"/>
    <x v="82"/>
    <n v="61.53846153846154"/>
    <x v="15"/>
    <x v="3"/>
  </r>
  <r>
    <x v="15"/>
    <x v="4"/>
    <n v="17.582417582417584"/>
    <x v="15"/>
    <x v="3"/>
  </r>
  <r>
    <x v="16"/>
    <x v="83"/>
    <n v="9.5238095238095237"/>
    <x v="15"/>
    <x v="3"/>
  </r>
  <r>
    <x v="16"/>
    <x v="84"/>
    <n v="61.904761904761905"/>
    <x v="15"/>
    <x v="3"/>
  </r>
  <r>
    <x v="16"/>
    <x v="85"/>
    <n v="28.571428571428573"/>
    <x v="15"/>
    <x v="3"/>
  </r>
  <r>
    <x v="17"/>
    <x v="86"/>
    <n v="15.384615384615385"/>
    <x v="15"/>
    <x v="3"/>
  </r>
  <r>
    <x v="17"/>
    <x v="87"/>
    <n v="36.263736263736263"/>
    <x v="15"/>
    <x v="3"/>
  </r>
  <r>
    <x v="17"/>
    <x v="88"/>
    <n v="19.780219780219781"/>
    <x v="15"/>
    <x v="3"/>
  </r>
  <r>
    <x v="17"/>
    <x v="89"/>
    <n v="10.989010989010989"/>
    <x v="15"/>
    <x v="3"/>
  </r>
  <r>
    <x v="17"/>
    <x v="4"/>
    <n v="17.582417582417584"/>
    <x v="15"/>
    <x v="3"/>
  </r>
  <r>
    <x v="18"/>
    <x v="86"/>
    <n v="15.384615384615385"/>
    <x v="15"/>
    <x v="3"/>
  </r>
  <r>
    <x v="18"/>
    <x v="87"/>
    <n v="36.263736263736263"/>
    <x v="15"/>
    <x v="3"/>
  </r>
  <r>
    <x v="18"/>
    <x v="88"/>
    <n v="19.780219780219781"/>
    <x v="15"/>
    <x v="3"/>
  </r>
  <r>
    <x v="18"/>
    <x v="90"/>
    <n v="8.791208791208792"/>
    <x v="15"/>
    <x v="3"/>
  </r>
  <r>
    <x v="18"/>
    <x v="91"/>
    <n v="1.098901098901099"/>
    <x v="15"/>
    <x v="3"/>
  </r>
  <r>
    <x v="18"/>
    <x v="92"/>
    <n v="1.098901098901099"/>
    <x v="15"/>
    <x v="3"/>
  </r>
  <r>
    <x v="18"/>
    <x v="93"/>
    <n v="0"/>
    <x v="15"/>
    <x v="3"/>
  </r>
  <r>
    <x v="18"/>
    <x v="4"/>
    <n v="17.582417582417584"/>
    <x v="15"/>
    <x v="3"/>
  </r>
  <r>
    <x v="18"/>
    <x v="94"/>
    <n v="2.36"/>
    <x v="15"/>
    <x v="3"/>
  </r>
  <r>
    <x v="18"/>
    <x v="95"/>
    <n v="2.6721311475409832"/>
    <x v="15"/>
    <x v="3"/>
  </r>
  <r>
    <x v="19"/>
    <x v="96"/>
    <n v="12.087912087912088"/>
    <x v="15"/>
    <x v="3"/>
  </r>
  <r>
    <x v="19"/>
    <x v="97"/>
    <n v="17.582417582417584"/>
    <x v="15"/>
    <x v="3"/>
  </r>
  <r>
    <x v="19"/>
    <x v="98"/>
    <n v="18.681318681318682"/>
    <x v="15"/>
    <x v="3"/>
  </r>
  <r>
    <x v="19"/>
    <x v="99"/>
    <n v="5.4945054945054945"/>
    <x v="15"/>
    <x v="3"/>
  </r>
  <r>
    <x v="19"/>
    <x v="100"/>
    <n v="27.472527472527471"/>
    <x v="15"/>
    <x v="3"/>
  </r>
  <r>
    <x v="19"/>
    <x v="101"/>
    <n v="8.791208791208792"/>
    <x v="15"/>
    <x v="3"/>
  </r>
  <r>
    <x v="19"/>
    <x v="102"/>
    <n v="1.098901098901099"/>
    <x v="15"/>
    <x v="3"/>
  </r>
  <r>
    <x v="19"/>
    <x v="4"/>
    <n v="8.791208791208792"/>
    <x v="15"/>
    <x v="3"/>
  </r>
  <r>
    <x v="20"/>
    <x v="96"/>
    <n v="1"/>
    <x v="15"/>
    <x v="3"/>
  </r>
  <r>
    <x v="20"/>
    <x v="97"/>
    <n v="3"/>
    <x v="15"/>
    <x v="3"/>
  </r>
  <r>
    <x v="20"/>
    <x v="98"/>
    <n v="2"/>
    <x v="15"/>
    <x v="3"/>
  </r>
  <r>
    <x v="20"/>
    <x v="99"/>
    <n v="3"/>
    <x v="15"/>
    <x v="3"/>
  </r>
  <r>
    <x v="20"/>
    <x v="100"/>
    <n v="3.04"/>
    <x v="15"/>
    <x v="3"/>
  </r>
  <r>
    <x v="20"/>
    <x v="101"/>
    <n v="3.714285714285714"/>
    <x v="15"/>
    <x v="3"/>
  </r>
  <r>
    <x v="20"/>
    <x v="102"/>
    <n v="2"/>
    <x v="15"/>
    <x v="3"/>
  </r>
  <r>
    <x v="20"/>
    <x v="4"/>
    <n v="3.125"/>
    <x v="15"/>
    <x v="3"/>
  </r>
  <r>
    <x v="20"/>
    <x v="331"/>
    <n v="2.6333333333333337"/>
    <x v="15"/>
    <x v="3"/>
  </r>
  <r>
    <x v="15"/>
    <x v="81"/>
    <n v="8.1521739130434785"/>
    <x v="16"/>
    <x v="3"/>
  </r>
  <r>
    <x v="15"/>
    <x v="82"/>
    <n v="78.260869565217391"/>
    <x v="16"/>
    <x v="3"/>
  </r>
  <r>
    <x v="15"/>
    <x v="4"/>
    <n v="13.586956521739131"/>
    <x v="16"/>
    <x v="3"/>
  </r>
  <r>
    <x v="16"/>
    <x v="83"/>
    <n v="35.294117647058826"/>
    <x v="16"/>
    <x v="3"/>
  </r>
  <r>
    <x v="16"/>
    <x v="84"/>
    <n v="35.294117647058826"/>
    <x v="16"/>
    <x v="3"/>
  </r>
  <r>
    <x v="16"/>
    <x v="85"/>
    <n v="29.411764705882351"/>
    <x v="16"/>
    <x v="3"/>
  </r>
  <r>
    <x v="17"/>
    <x v="86"/>
    <n v="15.217391304347826"/>
    <x v="16"/>
    <x v="3"/>
  </r>
  <r>
    <x v="17"/>
    <x v="87"/>
    <n v="55.434782608695649"/>
    <x v="16"/>
    <x v="3"/>
  </r>
  <r>
    <x v="17"/>
    <x v="88"/>
    <n v="7.0652173913043477"/>
    <x v="16"/>
    <x v="3"/>
  </r>
  <r>
    <x v="17"/>
    <x v="89"/>
    <n v="8.695652173913043"/>
    <x v="16"/>
    <x v="3"/>
  </r>
  <r>
    <x v="17"/>
    <x v="4"/>
    <n v="13.586956521739131"/>
    <x v="16"/>
    <x v="3"/>
  </r>
  <r>
    <x v="18"/>
    <x v="86"/>
    <n v="15.217391304347826"/>
    <x v="16"/>
    <x v="3"/>
  </r>
  <r>
    <x v="18"/>
    <x v="87"/>
    <n v="55.434782608695649"/>
    <x v="16"/>
    <x v="3"/>
  </r>
  <r>
    <x v="18"/>
    <x v="88"/>
    <n v="7.0652173913043477"/>
    <x v="16"/>
    <x v="3"/>
  </r>
  <r>
    <x v="18"/>
    <x v="90"/>
    <n v="5.4347826086956523"/>
    <x v="16"/>
    <x v="3"/>
  </r>
  <r>
    <x v="18"/>
    <x v="91"/>
    <n v="2.1739130434782608"/>
    <x v="16"/>
    <x v="3"/>
  </r>
  <r>
    <x v="18"/>
    <x v="92"/>
    <n v="0.54347826086956519"/>
    <x v="16"/>
    <x v="3"/>
  </r>
  <r>
    <x v="18"/>
    <x v="93"/>
    <n v="0.54347826086956519"/>
    <x v="16"/>
    <x v="3"/>
  </r>
  <r>
    <x v="18"/>
    <x v="4"/>
    <n v="13.586956521739131"/>
    <x v="16"/>
    <x v="3"/>
  </r>
  <r>
    <x v="18"/>
    <x v="94"/>
    <n v="2.1949685534591183"/>
    <x v="16"/>
    <x v="3"/>
  </r>
  <r>
    <x v="18"/>
    <x v="95"/>
    <n v="2.4503816793893125"/>
    <x v="16"/>
    <x v="3"/>
  </r>
  <r>
    <x v="19"/>
    <x v="96"/>
    <n v="7.6086956521739131"/>
    <x v="16"/>
    <x v="3"/>
  </r>
  <r>
    <x v="19"/>
    <x v="97"/>
    <n v="3.8043478260869565"/>
    <x v="16"/>
    <x v="3"/>
  </r>
  <r>
    <x v="19"/>
    <x v="98"/>
    <n v="54.891304347826086"/>
    <x v="16"/>
    <x v="3"/>
  </r>
  <r>
    <x v="19"/>
    <x v="99"/>
    <n v="11.413043478260869"/>
    <x v="16"/>
    <x v="3"/>
  </r>
  <r>
    <x v="19"/>
    <x v="100"/>
    <n v="8.1521739130434785"/>
    <x v="16"/>
    <x v="3"/>
  </r>
  <r>
    <x v="19"/>
    <x v="101"/>
    <n v="9.2391304347826093"/>
    <x v="16"/>
    <x v="3"/>
  </r>
  <r>
    <x v="19"/>
    <x v="102"/>
    <n v="4.3478260869565215"/>
    <x v="16"/>
    <x v="3"/>
  </r>
  <r>
    <x v="19"/>
    <x v="4"/>
    <n v="0.54347826086956519"/>
    <x v="16"/>
    <x v="3"/>
  </r>
  <r>
    <x v="20"/>
    <x v="96"/>
    <n v="1"/>
    <x v="16"/>
    <x v="3"/>
  </r>
  <r>
    <x v="20"/>
    <x v="97"/>
    <n v="2.8571428571428572"/>
    <x v="16"/>
    <x v="3"/>
  </r>
  <r>
    <x v="20"/>
    <x v="98"/>
    <n v="2"/>
    <x v="16"/>
    <x v="3"/>
  </r>
  <r>
    <x v="20"/>
    <x v="99"/>
    <n v="3.3809523809523805"/>
    <x v="16"/>
    <x v="3"/>
  </r>
  <r>
    <x v="20"/>
    <x v="100"/>
    <n v="4.9333333333333327"/>
    <x v="16"/>
    <x v="3"/>
  </r>
  <r>
    <x v="20"/>
    <x v="101"/>
    <n v="3.5"/>
    <x v="16"/>
    <x v="3"/>
  </r>
  <r>
    <x v="20"/>
    <x v="102"/>
    <n v="2.4285714285714284"/>
    <x v="16"/>
    <x v="3"/>
  </r>
  <r>
    <x v="20"/>
    <x v="4"/>
    <n v="2"/>
    <x v="16"/>
    <x v="3"/>
  </r>
  <r>
    <x v="20"/>
    <x v="331"/>
    <n v="2.4944444444444458"/>
    <x v="16"/>
    <x v="3"/>
  </r>
  <r>
    <x v="21"/>
    <x v="103"/>
    <n v="49.387982195845694"/>
    <x v="0"/>
    <x v="2"/>
  </r>
  <r>
    <x v="21"/>
    <x v="104"/>
    <n v="39.094955489614243"/>
    <x v="0"/>
    <x v="2"/>
  </r>
  <r>
    <x v="21"/>
    <x v="4"/>
    <n v="11.517062314540059"/>
    <x v="0"/>
    <x v="2"/>
  </r>
  <r>
    <x v="22"/>
    <x v="105"/>
    <n v="98.201038575667653"/>
    <x v="0"/>
    <x v="2"/>
  </r>
  <r>
    <x v="22"/>
    <x v="106"/>
    <n v="1.7989614243323442"/>
    <x v="0"/>
    <x v="2"/>
  </r>
  <r>
    <x v="23"/>
    <x v="105"/>
    <n v="90.411721068249264"/>
    <x v="0"/>
    <x v="2"/>
  </r>
  <r>
    <x v="23"/>
    <x v="106"/>
    <n v="9.5882789317507413"/>
    <x v="0"/>
    <x v="2"/>
  </r>
  <r>
    <x v="24"/>
    <x v="105"/>
    <n v="99.554896142433236"/>
    <x v="0"/>
    <x v="2"/>
  </r>
  <r>
    <x v="24"/>
    <x v="106"/>
    <n v="0.44510385756676557"/>
    <x v="0"/>
    <x v="2"/>
  </r>
  <r>
    <x v="25"/>
    <x v="105"/>
    <n v="98.497774480712167"/>
    <x v="0"/>
    <x v="2"/>
  </r>
  <r>
    <x v="25"/>
    <x v="106"/>
    <n v="1.5022255192878338"/>
    <x v="0"/>
    <x v="2"/>
  </r>
  <r>
    <x v="26"/>
    <x v="105"/>
    <n v="85.218842729970333"/>
    <x v="0"/>
    <x v="2"/>
  </r>
  <r>
    <x v="26"/>
    <x v="106"/>
    <n v="14.781157270029674"/>
    <x v="0"/>
    <x v="2"/>
  </r>
  <r>
    <x v="27"/>
    <x v="105"/>
    <n v="95.474777448071222"/>
    <x v="0"/>
    <x v="2"/>
  </r>
  <r>
    <x v="27"/>
    <x v="106"/>
    <n v="4.525222551928783"/>
    <x v="0"/>
    <x v="2"/>
  </r>
  <r>
    <x v="28"/>
    <x v="105"/>
    <n v="94.380563798219583"/>
    <x v="0"/>
    <x v="2"/>
  </r>
  <r>
    <x v="28"/>
    <x v="106"/>
    <n v="5.6194362017804158"/>
    <x v="0"/>
    <x v="2"/>
  </r>
  <r>
    <x v="29"/>
    <x v="105"/>
    <n v="98.219584569732945"/>
    <x v="0"/>
    <x v="2"/>
  </r>
  <r>
    <x v="29"/>
    <x v="106"/>
    <n v="1.7804154302670623"/>
    <x v="0"/>
    <x v="2"/>
  </r>
  <r>
    <x v="30"/>
    <x v="105"/>
    <n v="75.964391691394653"/>
    <x v="0"/>
    <x v="2"/>
  </r>
  <r>
    <x v="30"/>
    <x v="106"/>
    <n v="24.03560830860534"/>
    <x v="0"/>
    <x v="2"/>
  </r>
  <r>
    <x v="31"/>
    <x v="105"/>
    <n v="98.905786350148361"/>
    <x v="0"/>
    <x v="2"/>
  </r>
  <r>
    <x v="31"/>
    <x v="106"/>
    <n v="1.0942136498516319"/>
    <x v="0"/>
    <x v="2"/>
  </r>
  <r>
    <x v="32"/>
    <x v="105"/>
    <n v="94.399109792284861"/>
    <x v="0"/>
    <x v="2"/>
  </r>
  <r>
    <x v="32"/>
    <x v="106"/>
    <n v="5.6008902077151337"/>
    <x v="0"/>
    <x v="2"/>
  </r>
  <r>
    <x v="33"/>
    <x v="105"/>
    <n v="94.269287833827889"/>
    <x v="0"/>
    <x v="2"/>
  </r>
  <r>
    <x v="33"/>
    <x v="106"/>
    <n v="5.7307121661721068"/>
    <x v="0"/>
    <x v="2"/>
  </r>
  <r>
    <x v="34"/>
    <x v="105"/>
    <n v="97.644658753709194"/>
    <x v="0"/>
    <x v="2"/>
  </r>
  <r>
    <x v="34"/>
    <x v="106"/>
    <n v="2.3553412462908012"/>
    <x v="0"/>
    <x v="2"/>
  </r>
  <r>
    <x v="21"/>
    <x v="103"/>
    <n v="54.755555555555553"/>
    <x v="1"/>
    <x v="2"/>
  </r>
  <r>
    <x v="21"/>
    <x v="104"/>
    <n v="33.777777777777779"/>
    <x v="1"/>
    <x v="2"/>
  </r>
  <r>
    <x v="21"/>
    <x v="4"/>
    <n v="11.466666666666667"/>
    <x v="1"/>
    <x v="2"/>
  </r>
  <r>
    <x v="22"/>
    <x v="105"/>
    <n v="98.488888888888894"/>
    <x v="1"/>
    <x v="2"/>
  </r>
  <r>
    <x v="22"/>
    <x v="106"/>
    <n v="1.5111111111111111"/>
    <x v="1"/>
    <x v="2"/>
  </r>
  <r>
    <x v="23"/>
    <x v="105"/>
    <n v="90.577777777777783"/>
    <x v="1"/>
    <x v="2"/>
  </r>
  <r>
    <x v="23"/>
    <x v="106"/>
    <n v="9.4222222222222225"/>
    <x v="1"/>
    <x v="2"/>
  </r>
  <r>
    <x v="24"/>
    <x v="105"/>
    <n v="98.933333333333337"/>
    <x v="1"/>
    <x v="2"/>
  </r>
  <r>
    <x v="24"/>
    <x v="106"/>
    <n v="1.0666666666666667"/>
    <x v="1"/>
    <x v="2"/>
  </r>
  <r>
    <x v="25"/>
    <x v="105"/>
    <n v="97.24444444444444"/>
    <x v="1"/>
    <x v="2"/>
  </r>
  <r>
    <x v="25"/>
    <x v="106"/>
    <n v="2.7555555555555555"/>
    <x v="1"/>
    <x v="2"/>
  </r>
  <r>
    <x v="26"/>
    <x v="105"/>
    <n v="88.977777777777774"/>
    <x v="1"/>
    <x v="2"/>
  </r>
  <r>
    <x v="26"/>
    <x v="106"/>
    <n v="11.022222222222222"/>
    <x v="1"/>
    <x v="2"/>
  </r>
  <r>
    <x v="27"/>
    <x v="105"/>
    <n v="93.688888888888883"/>
    <x v="1"/>
    <x v="2"/>
  </r>
  <r>
    <x v="27"/>
    <x v="106"/>
    <n v="6.3111111111111109"/>
    <x v="1"/>
    <x v="2"/>
  </r>
  <r>
    <x v="28"/>
    <x v="105"/>
    <n v="89.6"/>
    <x v="1"/>
    <x v="2"/>
  </r>
  <r>
    <x v="28"/>
    <x v="106"/>
    <n v="10.4"/>
    <x v="1"/>
    <x v="2"/>
  </r>
  <r>
    <x v="29"/>
    <x v="105"/>
    <n v="98.222222222222229"/>
    <x v="1"/>
    <x v="2"/>
  </r>
  <r>
    <x v="29"/>
    <x v="106"/>
    <n v="1.7777777777777777"/>
    <x v="1"/>
    <x v="2"/>
  </r>
  <r>
    <x v="30"/>
    <x v="105"/>
    <n v="74.75555555555556"/>
    <x v="1"/>
    <x v="2"/>
  </r>
  <r>
    <x v="30"/>
    <x v="106"/>
    <n v="25.244444444444444"/>
    <x v="1"/>
    <x v="2"/>
  </r>
  <r>
    <x v="31"/>
    <x v="105"/>
    <n v="98.933333333333337"/>
    <x v="1"/>
    <x v="2"/>
  </r>
  <r>
    <x v="31"/>
    <x v="106"/>
    <n v="1.0666666666666667"/>
    <x v="1"/>
    <x v="2"/>
  </r>
  <r>
    <x v="32"/>
    <x v="105"/>
    <n v="92.62222222222222"/>
    <x v="1"/>
    <x v="2"/>
  </r>
  <r>
    <x v="32"/>
    <x v="106"/>
    <n v="7.3777777777777782"/>
    <x v="1"/>
    <x v="2"/>
  </r>
  <r>
    <x v="33"/>
    <x v="105"/>
    <n v="88.533333333333331"/>
    <x v="1"/>
    <x v="2"/>
  </r>
  <r>
    <x v="33"/>
    <x v="106"/>
    <n v="11.466666666666667"/>
    <x v="1"/>
    <x v="2"/>
  </r>
  <r>
    <x v="34"/>
    <x v="105"/>
    <n v="96.888888888888886"/>
    <x v="1"/>
    <x v="2"/>
  </r>
  <r>
    <x v="34"/>
    <x v="106"/>
    <n v="3.1111111111111112"/>
    <x v="1"/>
    <x v="2"/>
  </r>
  <r>
    <x v="21"/>
    <x v="103"/>
    <n v="30.271739130434781"/>
    <x v="2"/>
    <x v="2"/>
  </r>
  <r>
    <x v="21"/>
    <x v="104"/>
    <n v="57.934782608695649"/>
    <x v="2"/>
    <x v="2"/>
  </r>
  <r>
    <x v="21"/>
    <x v="4"/>
    <n v="11.793478260869565"/>
    <x v="2"/>
    <x v="2"/>
  </r>
  <r>
    <x v="22"/>
    <x v="105"/>
    <n v="98.478260869565219"/>
    <x v="2"/>
    <x v="2"/>
  </r>
  <r>
    <x v="22"/>
    <x v="106"/>
    <n v="1.5217391304347827"/>
    <x v="2"/>
    <x v="2"/>
  </r>
  <r>
    <x v="23"/>
    <x v="105"/>
    <n v="93.260869565217391"/>
    <x v="2"/>
    <x v="2"/>
  </r>
  <r>
    <x v="23"/>
    <x v="106"/>
    <n v="6.7391304347826084"/>
    <x v="2"/>
    <x v="2"/>
  </r>
  <r>
    <x v="24"/>
    <x v="105"/>
    <n v="99.891304347826093"/>
    <x v="2"/>
    <x v="2"/>
  </r>
  <r>
    <x v="24"/>
    <x v="106"/>
    <n v="0.10869565217391304"/>
    <x v="2"/>
    <x v="2"/>
  </r>
  <r>
    <x v="25"/>
    <x v="105"/>
    <n v="99.021739130434781"/>
    <x v="2"/>
    <x v="2"/>
  </r>
  <r>
    <x v="25"/>
    <x v="106"/>
    <n v="0.97826086956521741"/>
    <x v="2"/>
    <x v="2"/>
  </r>
  <r>
    <x v="26"/>
    <x v="105"/>
    <n v="96.684782608695656"/>
    <x v="2"/>
    <x v="2"/>
  </r>
  <r>
    <x v="26"/>
    <x v="106"/>
    <n v="3.3152173913043477"/>
    <x v="2"/>
    <x v="2"/>
  </r>
  <r>
    <x v="27"/>
    <x v="105"/>
    <n v="96.902173913043484"/>
    <x v="2"/>
    <x v="2"/>
  </r>
  <r>
    <x v="27"/>
    <x v="106"/>
    <n v="3.097826086956522"/>
    <x v="2"/>
    <x v="2"/>
  </r>
  <r>
    <x v="28"/>
    <x v="105"/>
    <n v="98.206521739130437"/>
    <x v="2"/>
    <x v="2"/>
  </r>
  <r>
    <x v="28"/>
    <x v="106"/>
    <n v="1.7934782608695652"/>
    <x v="2"/>
    <x v="2"/>
  </r>
  <r>
    <x v="29"/>
    <x v="105"/>
    <n v="98.532608695652172"/>
    <x v="2"/>
    <x v="2"/>
  </r>
  <r>
    <x v="29"/>
    <x v="106"/>
    <n v="1.4673913043478262"/>
    <x v="2"/>
    <x v="2"/>
  </r>
  <r>
    <x v="30"/>
    <x v="105"/>
    <n v="84.510869565217391"/>
    <x v="2"/>
    <x v="2"/>
  </r>
  <r>
    <x v="30"/>
    <x v="106"/>
    <n v="15.489130434782609"/>
    <x v="2"/>
    <x v="2"/>
  </r>
  <r>
    <x v="31"/>
    <x v="105"/>
    <n v="99.347826086956516"/>
    <x v="2"/>
    <x v="2"/>
  </r>
  <r>
    <x v="31"/>
    <x v="106"/>
    <n v="0.65217391304347827"/>
    <x v="2"/>
    <x v="2"/>
  </r>
  <r>
    <x v="32"/>
    <x v="105"/>
    <n v="98.043478260869563"/>
    <x v="2"/>
    <x v="2"/>
  </r>
  <r>
    <x v="32"/>
    <x v="106"/>
    <n v="1.9565217391304348"/>
    <x v="2"/>
    <x v="2"/>
  </r>
  <r>
    <x v="33"/>
    <x v="105"/>
    <n v="98.206521739130437"/>
    <x v="2"/>
    <x v="2"/>
  </r>
  <r>
    <x v="33"/>
    <x v="106"/>
    <n v="1.7934782608695652"/>
    <x v="2"/>
    <x v="2"/>
  </r>
  <r>
    <x v="34"/>
    <x v="105"/>
    <n v="98.967391304347828"/>
    <x v="2"/>
    <x v="2"/>
  </r>
  <r>
    <x v="34"/>
    <x v="106"/>
    <n v="1.0326086956521738"/>
    <x v="2"/>
    <x v="2"/>
  </r>
  <r>
    <x v="21"/>
    <x v="103"/>
    <n v="75.91549295774648"/>
    <x v="3"/>
    <x v="2"/>
  </r>
  <r>
    <x v="21"/>
    <x v="104"/>
    <n v="16.197183098591548"/>
    <x v="3"/>
    <x v="2"/>
  </r>
  <r>
    <x v="21"/>
    <x v="4"/>
    <n v="7.887323943661972"/>
    <x v="3"/>
    <x v="2"/>
  </r>
  <r>
    <x v="22"/>
    <x v="105"/>
    <n v="98.309859154929583"/>
    <x v="3"/>
    <x v="2"/>
  </r>
  <r>
    <x v="22"/>
    <x v="106"/>
    <n v="1.6901408450704225"/>
    <x v="3"/>
    <x v="2"/>
  </r>
  <r>
    <x v="23"/>
    <x v="105"/>
    <n v="86.901408450704224"/>
    <x v="3"/>
    <x v="2"/>
  </r>
  <r>
    <x v="23"/>
    <x v="106"/>
    <n v="13.098591549295774"/>
    <x v="3"/>
    <x v="2"/>
  </r>
  <r>
    <x v="24"/>
    <x v="105"/>
    <n v="99.436619718309856"/>
    <x v="3"/>
    <x v="2"/>
  </r>
  <r>
    <x v="24"/>
    <x v="106"/>
    <n v="0.56338028169014087"/>
    <x v="3"/>
    <x v="2"/>
  </r>
  <r>
    <x v="25"/>
    <x v="105"/>
    <n v="99.014084507042256"/>
    <x v="3"/>
    <x v="2"/>
  </r>
  <r>
    <x v="25"/>
    <x v="106"/>
    <n v="0.9859154929577465"/>
    <x v="3"/>
    <x v="2"/>
  </r>
  <r>
    <x v="26"/>
    <x v="105"/>
    <n v="59.577464788732392"/>
    <x v="3"/>
    <x v="2"/>
  </r>
  <r>
    <x v="26"/>
    <x v="106"/>
    <n v="40.422535211267608"/>
    <x v="3"/>
    <x v="2"/>
  </r>
  <r>
    <x v="27"/>
    <x v="105"/>
    <n v="95.492957746478879"/>
    <x v="3"/>
    <x v="2"/>
  </r>
  <r>
    <x v="27"/>
    <x v="106"/>
    <n v="4.507042253521127"/>
    <x v="3"/>
    <x v="2"/>
  </r>
  <r>
    <x v="28"/>
    <x v="105"/>
    <n v="92.535211267605632"/>
    <x v="3"/>
    <x v="2"/>
  </r>
  <r>
    <x v="28"/>
    <x v="106"/>
    <n v="7.464788732394366"/>
    <x v="3"/>
    <x v="2"/>
  </r>
  <r>
    <x v="29"/>
    <x v="105"/>
    <n v="98.873239436619713"/>
    <x v="3"/>
    <x v="2"/>
  </r>
  <r>
    <x v="29"/>
    <x v="106"/>
    <n v="1.1267605633802817"/>
    <x v="3"/>
    <x v="2"/>
  </r>
  <r>
    <x v="30"/>
    <x v="105"/>
    <n v="60.845070422535208"/>
    <x v="3"/>
    <x v="2"/>
  </r>
  <r>
    <x v="30"/>
    <x v="106"/>
    <n v="39.154929577464792"/>
    <x v="3"/>
    <x v="2"/>
  </r>
  <r>
    <x v="31"/>
    <x v="105"/>
    <n v="98.309859154929583"/>
    <x v="3"/>
    <x v="2"/>
  </r>
  <r>
    <x v="31"/>
    <x v="106"/>
    <n v="1.6901408450704225"/>
    <x v="3"/>
    <x v="2"/>
  </r>
  <r>
    <x v="32"/>
    <x v="105"/>
    <n v="90.563380281690144"/>
    <x v="3"/>
    <x v="2"/>
  </r>
  <r>
    <x v="32"/>
    <x v="106"/>
    <n v="9.4366197183098599"/>
    <x v="3"/>
    <x v="2"/>
  </r>
  <r>
    <x v="33"/>
    <x v="105"/>
    <n v="93.802816901408448"/>
    <x v="3"/>
    <x v="2"/>
  </r>
  <r>
    <x v="33"/>
    <x v="106"/>
    <n v="6.197183098591549"/>
    <x v="3"/>
    <x v="2"/>
  </r>
  <r>
    <x v="34"/>
    <x v="105"/>
    <n v="98.450704225352112"/>
    <x v="3"/>
    <x v="2"/>
  </r>
  <r>
    <x v="34"/>
    <x v="106"/>
    <n v="1.5492957746478873"/>
    <x v="3"/>
    <x v="2"/>
  </r>
  <r>
    <x v="21"/>
    <x v="103"/>
    <n v="46.956521739130437"/>
    <x v="4"/>
    <x v="2"/>
  </r>
  <r>
    <x v="21"/>
    <x v="104"/>
    <n v="34.927536231884055"/>
    <x v="4"/>
    <x v="2"/>
  </r>
  <r>
    <x v="21"/>
    <x v="4"/>
    <n v="18.115942028985508"/>
    <x v="4"/>
    <x v="2"/>
  </r>
  <r>
    <x v="22"/>
    <x v="105"/>
    <n v="97.536231884057969"/>
    <x v="4"/>
    <x v="2"/>
  </r>
  <r>
    <x v="22"/>
    <x v="106"/>
    <n v="2.4637681159420288"/>
    <x v="4"/>
    <x v="2"/>
  </r>
  <r>
    <x v="23"/>
    <x v="105"/>
    <n v="94.637681159420296"/>
    <x v="4"/>
    <x v="2"/>
  </r>
  <r>
    <x v="23"/>
    <x v="106"/>
    <n v="5.36231884057971"/>
    <x v="4"/>
    <x v="2"/>
  </r>
  <r>
    <x v="24"/>
    <x v="105"/>
    <n v="99.85507246376811"/>
    <x v="4"/>
    <x v="2"/>
  </r>
  <r>
    <x v="24"/>
    <x v="106"/>
    <n v="0.14492753623188406"/>
    <x v="4"/>
    <x v="2"/>
  </r>
  <r>
    <x v="25"/>
    <x v="105"/>
    <n v="99.420289855072468"/>
    <x v="4"/>
    <x v="2"/>
  </r>
  <r>
    <x v="25"/>
    <x v="106"/>
    <n v="0.57971014492753625"/>
    <x v="4"/>
    <x v="2"/>
  </r>
  <r>
    <x v="26"/>
    <x v="105"/>
    <n v="83.333333333333329"/>
    <x v="4"/>
    <x v="2"/>
  </r>
  <r>
    <x v="26"/>
    <x v="106"/>
    <n v="16.666666666666668"/>
    <x v="4"/>
    <x v="2"/>
  </r>
  <r>
    <x v="27"/>
    <x v="105"/>
    <n v="96.956521739130437"/>
    <x v="4"/>
    <x v="2"/>
  </r>
  <r>
    <x v="27"/>
    <x v="106"/>
    <n v="3.0434782608695654"/>
    <x v="4"/>
    <x v="2"/>
  </r>
  <r>
    <x v="28"/>
    <x v="105"/>
    <n v="96.086956521739125"/>
    <x v="4"/>
    <x v="2"/>
  </r>
  <r>
    <x v="28"/>
    <x v="106"/>
    <n v="3.9130434782608696"/>
    <x v="4"/>
    <x v="2"/>
  </r>
  <r>
    <x v="29"/>
    <x v="105"/>
    <n v="98.550724637681157"/>
    <x v="4"/>
    <x v="2"/>
  </r>
  <r>
    <x v="29"/>
    <x v="106"/>
    <n v="1.4492753623188406"/>
    <x v="4"/>
    <x v="2"/>
  </r>
  <r>
    <x v="30"/>
    <x v="105"/>
    <n v="77.391304347826093"/>
    <x v="4"/>
    <x v="2"/>
  </r>
  <r>
    <x v="30"/>
    <x v="106"/>
    <n v="22.608695652173914"/>
    <x v="4"/>
    <x v="2"/>
  </r>
  <r>
    <x v="31"/>
    <x v="105"/>
    <n v="99.130434782608702"/>
    <x v="4"/>
    <x v="2"/>
  </r>
  <r>
    <x v="31"/>
    <x v="106"/>
    <n v="0.86956521739130432"/>
    <x v="4"/>
    <x v="2"/>
  </r>
  <r>
    <x v="32"/>
    <x v="105"/>
    <n v="96.521739130434781"/>
    <x v="4"/>
    <x v="2"/>
  </r>
  <r>
    <x v="32"/>
    <x v="106"/>
    <n v="3.4782608695652173"/>
    <x v="4"/>
    <x v="2"/>
  </r>
  <r>
    <x v="33"/>
    <x v="105"/>
    <n v="95.072463768115938"/>
    <x v="4"/>
    <x v="2"/>
  </r>
  <r>
    <x v="33"/>
    <x v="106"/>
    <n v="4.9275362318840576"/>
    <x v="4"/>
    <x v="2"/>
  </r>
  <r>
    <x v="34"/>
    <x v="105"/>
    <n v="97.246376811594203"/>
    <x v="4"/>
    <x v="2"/>
  </r>
  <r>
    <x v="34"/>
    <x v="106"/>
    <n v="2.7536231884057969"/>
    <x v="4"/>
    <x v="2"/>
  </r>
  <r>
    <x v="21"/>
    <x v="103"/>
    <n v="49.743589743589745"/>
    <x v="5"/>
    <x v="2"/>
  </r>
  <r>
    <x v="21"/>
    <x v="104"/>
    <n v="32.307692307692307"/>
    <x v="5"/>
    <x v="2"/>
  </r>
  <r>
    <x v="21"/>
    <x v="4"/>
    <n v="17.948717948717949"/>
    <x v="5"/>
    <x v="2"/>
  </r>
  <r>
    <x v="22"/>
    <x v="105"/>
    <n v="97.948717948717942"/>
    <x v="5"/>
    <x v="2"/>
  </r>
  <r>
    <x v="22"/>
    <x v="106"/>
    <n v="2.0512820512820511"/>
    <x v="5"/>
    <x v="2"/>
  </r>
  <r>
    <x v="23"/>
    <x v="105"/>
    <n v="94.358974358974365"/>
    <x v="5"/>
    <x v="2"/>
  </r>
  <r>
    <x v="23"/>
    <x v="106"/>
    <n v="5.6410256410256414"/>
    <x v="5"/>
    <x v="2"/>
  </r>
  <r>
    <x v="24"/>
    <x v="105"/>
    <n v="100"/>
    <x v="5"/>
    <x v="2"/>
  </r>
  <r>
    <x v="24"/>
    <x v="106"/>
    <n v="0"/>
    <x v="5"/>
    <x v="2"/>
  </r>
  <r>
    <x v="25"/>
    <x v="105"/>
    <n v="99.487179487179489"/>
    <x v="5"/>
    <x v="2"/>
  </r>
  <r>
    <x v="25"/>
    <x v="106"/>
    <n v="0.51282051282051277"/>
    <x v="5"/>
    <x v="2"/>
  </r>
  <r>
    <x v="26"/>
    <x v="105"/>
    <n v="86.666666666666671"/>
    <x v="5"/>
    <x v="2"/>
  </r>
  <r>
    <x v="26"/>
    <x v="106"/>
    <n v="13.333333333333334"/>
    <x v="5"/>
    <x v="2"/>
  </r>
  <r>
    <x v="27"/>
    <x v="105"/>
    <n v="96.410256410256409"/>
    <x v="5"/>
    <x v="2"/>
  </r>
  <r>
    <x v="27"/>
    <x v="106"/>
    <n v="3.5897435897435899"/>
    <x v="5"/>
    <x v="2"/>
  </r>
  <r>
    <x v="28"/>
    <x v="105"/>
    <n v="97.435897435897431"/>
    <x v="5"/>
    <x v="2"/>
  </r>
  <r>
    <x v="28"/>
    <x v="106"/>
    <n v="2.5641025641025643"/>
    <x v="5"/>
    <x v="2"/>
  </r>
  <r>
    <x v="29"/>
    <x v="105"/>
    <n v="98.974358974358978"/>
    <x v="5"/>
    <x v="2"/>
  </r>
  <r>
    <x v="29"/>
    <x v="106"/>
    <n v="1.0256410256410255"/>
    <x v="5"/>
    <x v="2"/>
  </r>
  <r>
    <x v="30"/>
    <x v="105"/>
    <n v="68.717948717948715"/>
    <x v="5"/>
    <x v="2"/>
  </r>
  <r>
    <x v="30"/>
    <x v="106"/>
    <n v="31.282051282051281"/>
    <x v="5"/>
    <x v="2"/>
  </r>
  <r>
    <x v="31"/>
    <x v="105"/>
    <n v="98.974358974358978"/>
    <x v="5"/>
    <x v="2"/>
  </r>
  <r>
    <x v="31"/>
    <x v="106"/>
    <n v="1.0256410256410255"/>
    <x v="5"/>
    <x v="2"/>
  </r>
  <r>
    <x v="32"/>
    <x v="105"/>
    <n v="96.410256410256409"/>
    <x v="5"/>
    <x v="2"/>
  </r>
  <r>
    <x v="32"/>
    <x v="106"/>
    <n v="3.5897435897435899"/>
    <x v="5"/>
    <x v="2"/>
  </r>
  <r>
    <x v="33"/>
    <x v="105"/>
    <n v="91.282051282051285"/>
    <x v="5"/>
    <x v="2"/>
  </r>
  <r>
    <x v="33"/>
    <x v="106"/>
    <n v="8.7179487179487172"/>
    <x v="5"/>
    <x v="2"/>
  </r>
  <r>
    <x v="34"/>
    <x v="105"/>
    <n v="94.358974358974365"/>
    <x v="5"/>
    <x v="2"/>
  </r>
  <r>
    <x v="34"/>
    <x v="106"/>
    <n v="5.6410256410256414"/>
    <x v="5"/>
    <x v="2"/>
  </r>
  <r>
    <x v="21"/>
    <x v="103"/>
    <n v="47.933884297520663"/>
    <x v="6"/>
    <x v="2"/>
  </r>
  <r>
    <x v="21"/>
    <x v="104"/>
    <n v="32.231404958677686"/>
    <x v="6"/>
    <x v="2"/>
  </r>
  <r>
    <x v="21"/>
    <x v="4"/>
    <n v="19.834710743801654"/>
    <x v="6"/>
    <x v="2"/>
  </r>
  <r>
    <x v="22"/>
    <x v="105"/>
    <n v="97.52066115702479"/>
    <x v="6"/>
    <x v="2"/>
  </r>
  <r>
    <x v="22"/>
    <x v="106"/>
    <n v="2.4793388429752068"/>
    <x v="6"/>
    <x v="2"/>
  </r>
  <r>
    <x v="23"/>
    <x v="105"/>
    <n v="98.347107438016522"/>
    <x v="6"/>
    <x v="2"/>
  </r>
  <r>
    <x v="23"/>
    <x v="106"/>
    <n v="1.6528925619834711"/>
    <x v="6"/>
    <x v="2"/>
  </r>
  <r>
    <x v="24"/>
    <x v="105"/>
    <n v="99.173553719008268"/>
    <x v="6"/>
    <x v="2"/>
  </r>
  <r>
    <x v="24"/>
    <x v="106"/>
    <n v="0.82644628099173556"/>
    <x v="6"/>
    <x v="2"/>
  </r>
  <r>
    <x v="25"/>
    <x v="105"/>
    <n v="100"/>
    <x v="6"/>
    <x v="2"/>
  </r>
  <r>
    <x v="25"/>
    <x v="106"/>
    <n v="0"/>
    <x v="6"/>
    <x v="2"/>
  </r>
  <r>
    <x v="26"/>
    <x v="105"/>
    <n v="71.900826446280988"/>
    <x v="6"/>
    <x v="2"/>
  </r>
  <r>
    <x v="26"/>
    <x v="106"/>
    <n v="28.099173553719009"/>
    <x v="6"/>
    <x v="2"/>
  </r>
  <r>
    <x v="27"/>
    <x v="105"/>
    <n v="95.867768595041326"/>
    <x v="6"/>
    <x v="2"/>
  </r>
  <r>
    <x v="27"/>
    <x v="106"/>
    <n v="4.1322314049586772"/>
    <x v="6"/>
    <x v="2"/>
  </r>
  <r>
    <x v="28"/>
    <x v="105"/>
    <n v="97.52066115702479"/>
    <x v="6"/>
    <x v="2"/>
  </r>
  <r>
    <x v="28"/>
    <x v="106"/>
    <n v="2.4793388429752068"/>
    <x v="6"/>
    <x v="2"/>
  </r>
  <r>
    <x v="29"/>
    <x v="105"/>
    <n v="96.694214876033058"/>
    <x v="6"/>
    <x v="2"/>
  </r>
  <r>
    <x v="29"/>
    <x v="106"/>
    <n v="3.3057851239669422"/>
    <x v="6"/>
    <x v="2"/>
  </r>
  <r>
    <x v="30"/>
    <x v="105"/>
    <n v="80.165289256198349"/>
    <x v="6"/>
    <x v="2"/>
  </r>
  <r>
    <x v="30"/>
    <x v="106"/>
    <n v="19.834710743801654"/>
    <x v="6"/>
    <x v="2"/>
  </r>
  <r>
    <x v="31"/>
    <x v="105"/>
    <n v="100"/>
    <x v="6"/>
    <x v="2"/>
  </r>
  <r>
    <x v="31"/>
    <x v="106"/>
    <n v="0"/>
    <x v="6"/>
    <x v="2"/>
  </r>
  <r>
    <x v="32"/>
    <x v="105"/>
    <n v="97.52066115702479"/>
    <x v="6"/>
    <x v="2"/>
  </r>
  <r>
    <x v="32"/>
    <x v="106"/>
    <n v="2.4793388429752068"/>
    <x v="6"/>
    <x v="2"/>
  </r>
  <r>
    <x v="33"/>
    <x v="105"/>
    <n v="99.173553719008268"/>
    <x v="6"/>
    <x v="2"/>
  </r>
  <r>
    <x v="33"/>
    <x v="106"/>
    <n v="0.82644628099173556"/>
    <x v="6"/>
    <x v="2"/>
  </r>
  <r>
    <x v="34"/>
    <x v="105"/>
    <n v="99.173553719008268"/>
    <x v="6"/>
    <x v="2"/>
  </r>
  <r>
    <x v="34"/>
    <x v="106"/>
    <n v="0.82644628099173556"/>
    <x v="6"/>
    <x v="2"/>
  </r>
  <r>
    <x v="21"/>
    <x v="103"/>
    <n v="49.253731343283583"/>
    <x v="7"/>
    <x v="2"/>
  </r>
  <r>
    <x v="21"/>
    <x v="104"/>
    <n v="35.820895522388057"/>
    <x v="7"/>
    <x v="2"/>
  </r>
  <r>
    <x v="21"/>
    <x v="4"/>
    <n v="14.925373134328359"/>
    <x v="7"/>
    <x v="2"/>
  </r>
  <r>
    <x v="22"/>
    <x v="105"/>
    <n v="96.517412935323378"/>
    <x v="7"/>
    <x v="2"/>
  </r>
  <r>
    <x v="22"/>
    <x v="106"/>
    <n v="3.4825870646766171"/>
    <x v="7"/>
    <x v="2"/>
  </r>
  <r>
    <x v="23"/>
    <x v="105"/>
    <n v="95.024875621890544"/>
    <x v="7"/>
    <x v="2"/>
  </r>
  <r>
    <x v="23"/>
    <x v="106"/>
    <n v="4.9751243781094523"/>
    <x v="7"/>
    <x v="2"/>
  </r>
  <r>
    <x v="24"/>
    <x v="105"/>
    <n v="100"/>
    <x v="7"/>
    <x v="2"/>
  </r>
  <r>
    <x v="24"/>
    <x v="106"/>
    <n v="0"/>
    <x v="7"/>
    <x v="2"/>
  </r>
  <r>
    <x v="25"/>
    <x v="105"/>
    <n v="99.50248756218906"/>
    <x v="7"/>
    <x v="2"/>
  </r>
  <r>
    <x v="25"/>
    <x v="106"/>
    <n v="0.49751243781094528"/>
    <x v="7"/>
    <x v="2"/>
  </r>
  <r>
    <x v="26"/>
    <x v="105"/>
    <n v="84.577114427860693"/>
    <x v="7"/>
    <x v="2"/>
  </r>
  <r>
    <x v="26"/>
    <x v="106"/>
    <n v="15.422885572139304"/>
    <x v="7"/>
    <x v="2"/>
  </r>
  <r>
    <x v="27"/>
    <x v="105"/>
    <n v="97.512437810945272"/>
    <x v="7"/>
    <x v="2"/>
  </r>
  <r>
    <x v="27"/>
    <x v="106"/>
    <n v="2.4875621890547261"/>
    <x v="7"/>
    <x v="2"/>
  </r>
  <r>
    <x v="28"/>
    <x v="105"/>
    <n v="93.53233830845771"/>
    <x v="7"/>
    <x v="2"/>
  </r>
  <r>
    <x v="28"/>
    <x v="106"/>
    <n v="6.4676616915422889"/>
    <x v="7"/>
    <x v="2"/>
  </r>
  <r>
    <x v="29"/>
    <x v="105"/>
    <n v="98.507462686567166"/>
    <x v="7"/>
    <x v="2"/>
  </r>
  <r>
    <x v="29"/>
    <x v="106"/>
    <n v="1.4925373134328359"/>
    <x v="7"/>
    <x v="2"/>
  </r>
  <r>
    <x v="30"/>
    <x v="105"/>
    <n v="81.094527363184085"/>
    <x v="7"/>
    <x v="2"/>
  </r>
  <r>
    <x v="30"/>
    <x v="106"/>
    <n v="18.905472636815919"/>
    <x v="7"/>
    <x v="2"/>
  </r>
  <r>
    <x v="31"/>
    <x v="105"/>
    <n v="99.004975124378106"/>
    <x v="7"/>
    <x v="2"/>
  </r>
  <r>
    <x v="31"/>
    <x v="106"/>
    <n v="0.99502487562189057"/>
    <x v="7"/>
    <x v="2"/>
  </r>
  <r>
    <x v="32"/>
    <x v="105"/>
    <n v="96.517412935323378"/>
    <x v="7"/>
    <x v="2"/>
  </r>
  <r>
    <x v="32"/>
    <x v="106"/>
    <n v="3.4825870646766171"/>
    <x v="7"/>
    <x v="2"/>
  </r>
  <r>
    <x v="33"/>
    <x v="105"/>
    <n v="94.02985074626865"/>
    <x v="7"/>
    <x v="2"/>
  </r>
  <r>
    <x v="33"/>
    <x v="106"/>
    <n v="5.9701492537313436"/>
    <x v="7"/>
    <x v="2"/>
  </r>
  <r>
    <x v="34"/>
    <x v="105"/>
    <n v="97.014925373134332"/>
    <x v="7"/>
    <x v="2"/>
  </r>
  <r>
    <x v="34"/>
    <x v="106"/>
    <n v="2.9850746268656718"/>
    <x v="7"/>
    <x v="2"/>
  </r>
  <r>
    <x v="21"/>
    <x v="103"/>
    <n v="40.462427745664741"/>
    <x v="8"/>
    <x v="2"/>
  </r>
  <r>
    <x v="21"/>
    <x v="104"/>
    <n v="38.728323699421964"/>
    <x v="8"/>
    <x v="2"/>
  </r>
  <r>
    <x v="21"/>
    <x v="4"/>
    <n v="20.809248554913296"/>
    <x v="8"/>
    <x v="2"/>
  </r>
  <r>
    <x v="22"/>
    <x v="105"/>
    <n v="98.265895953757223"/>
    <x v="8"/>
    <x v="2"/>
  </r>
  <r>
    <x v="22"/>
    <x v="106"/>
    <n v="1.7341040462427746"/>
    <x v="8"/>
    <x v="2"/>
  </r>
  <r>
    <x v="23"/>
    <x v="105"/>
    <n v="91.907514450867055"/>
    <x v="8"/>
    <x v="2"/>
  </r>
  <r>
    <x v="23"/>
    <x v="106"/>
    <n v="8.0924855491329488"/>
    <x v="8"/>
    <x v="2"/>
  </r>
  <r>
    <x v="24"/>
    <x v="105"/>
    <n v="100"/>
    <x v="8"/>
    <x v="2"/>
  </r>
  <r>
    <x v="24"/>
    <x v="106"/>
    <n v="0"/>
    <x v="8"/>
    <x v="2"/>
  </r>
  <r>
    <x v="25"/>
    <x v="105"/>
    <n v="98.843930635838149"/>
    <x v="8"/>
    <x v="2"/>
  </r>
  <r>
    <x v="25"/>
    <x v="106"/>
    <n v="1.1560693641618498"/>
    <x v="8"/>
    <x v="2"/>
  </r>
  <r>
    <x v="26"/>
    <x v="105"/>
    <n v="86.127167630057798"/>
    <x v="8"/>
    <x v="2"/>
  </r>
  <r>
    <x v="26"/>
    <x v="106"/>
    <n v="13.872832369942197"/>
    <x v="8"/>
    <x v="2"/>
  </r>
  <r>
    <x v="27"/>
    <x v="105"/>
    <n v="97.687861271676297"/>
    <x v="8"/>
    <x v="2"/>
  </r>
  <r>
    <x v="27"/>
    <x v="106"/>
    <n v="2.3121387283236996"/>
    <x v="8"/>
    <x v="2"/>
  </r>
  <r>
    <x v="28"/>
    <x v="105"/>
    <n v="96.531791907514446"/>
    <x v="8"/>
    <x v="2"/>
  </r>
  <r>
    <x v="28"/>
    <x v="106"/>
    <n v="3.4682080924855492"/>
    <x v="8"/>
    <x v="2"/>
  </r>
  <r>
    <x v="29"/>
    <x v="105"/>
    <n v="99.421965317919074"/>
    <x v="8"/>
    <x v="2"/>
  </r>
  <r>
    <x v="29"/>
    <x v="106"/>
    <n v="0.5780346820809249"/>
    <x v="8"/>
    <x v="2"/>
  </r>
  <r>
    <x v="30"/>
    <x v="105"/>
    <n v="80.924855491329481"/>
    <x v="8"/>
    <x v="2"/>
  </r>
  <r>
    <x v="30"/>
    <x v="106"/>
    <n v="19.075144508670519"/>
    <x v="8"/>
    <x v="2"/>
  </r>
  <r>
    <x v="31"/>
    <x v="105"/>
    <n v="98.843930635838149"/>
    <x v="8"/>
    <x v="2"/>
  </r>
  <r>
    <x v="31"/>
    <x v="106"/>
    <n v="1.1560693641618498"/>
    <x v="8"/>
    <x v="2"/>
  </r>
  <r>
    <x v="32"/>
    <x v="105"/>
    <n v="95.95375722543352"/>
    <x v="8"/>
    <x v="2"/>
  </r>
  <r>
    <x v="32"/>
    <x v="106"/>
    <n v="4.0462427745664744"/>
    <x v="8"/>
    <x v="2"/>
  </r>
  <r>
    <x v="33"/>
    <x v="105"/>
    <n v="97.687861271676297"/>
    <x v="8"/>
    <x v="2"/>
  </r>
  <r>
    <x v="33"/>
    <x v="106"/>
    <n v="2.3121387283236996"/>
    <x v="8"/>
    <x v="2"/>
  </r>
  <r>
    <x v="34"/>
    <x v="105"/>
    <n v="99.421965317919074"/>
    <x v="8"/>
    <x v="2"/>
  </r>
  <r>
    <x v="34"/>
    <x v="106"/>
    <n v="0.5780346820809249"/>
    <x v="8"/>
    <x v="2"/>
  </r>
  <r>
    <x v="21"/>
    <x v="103"/>
    <n v="54.696132596685082"/>
    <x v="9"/>
    <x v="2"/>
  </r>
  <r>
    <x v="21"/>
    <x v="104"/>
    <n v="37.016574585635361"/>
    <x v="9"/>
    <x v="2"/>
  </r>
  <r>
    <x v="21"/>
    <x v="4"/>
    <n v="8.2872928176795586"/>
    <x v="9"/>
    <x v="2"/>
  </r>
  <r>
    <x v="22"/>
    <x v="105"/>
    <n v="97.790055248618785"/>
    <x v="9"/>
    <x v="2"/>
  </r>
  <r>
    <x v="22"/>
    <x v="106"/>
    <n v="2.2099447513812156"/>
    <x v="9"/>
    <x v="2"/>
  </r>
  <r>
    <x v="23"/>
    <x v="105"/>
    <n v="76.795580110497241"/>
    <x v="9"/>
    <x v="2"/>
  </r>
  <r>
    <x v="23"/>
    <x v="106"/>
    <n v="23.204419889502763"/>
    <x v="9"/>
    <x v="2"/>
  </r>
  <r>
    <x v="24"/>
    <x v="105"/>
    <n v="100"/>
    <x v="9"/>
    <x v="2"/>
  </r>
  <r>
    <x v="24"/>
    <x v="106"/>
    <n v="0"/>
    <x v="9"/>
    <x v="2"/>
  </r>
  <r>
    <x v="25"/>
    <x v="105"/>
    <n v="98.342541436464089"/>
    <x v="9"/>
    <x v="2"/>
  </r>
  <r>
    <x v="25"/>
    <x v="106"/>
    <n v="1.6574585635359116"/>
    <x v="9"/>
    <x v="2"/>
  </r>
  <r>
    <x v="26"/>
    <x v="105"/>
    <n v="88.39779005524862"/>
    <x v="9"/>
    <x v="2"/>
  </r>
  <r>
    <x v="26"/>
    <x v="106"/>
    <n v="11.602209944751381"/>
    <x v="9"/>
    <x v="2"/>
  </r>
  <r>
    <x v="27"/>
    <x v="105"/>
    <n v="97.237569060773481"/>
    <x v="9"/>
    <x v="2"/>
  </r>
  <r>
    <x v="27"/>
    <x v="106"/>
    <n v="2.7624309392265194"/>
    <x v="9"/>
    <x v="2"/>
  </r>
  <r>
    <x v="28"/>
    <x v="105"/>
    <n v="95.027624309392266"/>
    <x v="9"/>
    <x v="2"/>
  </r>
  <r>
    <x v="28"/>
    <x v="106"/>
    <n v="4.972375690607735"/>
    <x v="9"/>
    <x v="2"/>
  </r>
  <r>
    <x v="29"/>
    <x v="105"/>
    <n v="97.237569060773481"/>
    <x v="9"/>
    <x v="2"/>
  </r>
  <r>
    <x v="29"/>
    <x v="106"/>
    <n v="2.7624309392265194"/>
    <x v="9"/>
    <x v="2"/>
  </r>
  <r>
    <x v="30"/>
    <x v="105"/>
    <n v="77.900552486187848"/>
    <x v="9"/>
    <x v="2"/>
  </r>
  <r>
    <x v="30"/>
    <x v="106"/>
    <n v="22.099447513812155"/>
    <x v="9"/>
    <x v="2"/>
  </r>
  <r>
    <x v="31"/>
    <x v="105"/>
    <n v="98.342541436464089"/>
    <x v="9"/>
    <x v="2"/>
  </r>
  <r>
    <x v="31"/>
    <x v="106"/>
    <n v="1.6574585635359116"/>
    <x v="9"/>
    <x v="2"/>
  </r>
  <r>
    <x v="32"/>
    <x v="105"/>
    <n v="94.475138121546962"/>
    <x v="9"/>
    <x v="2"/>
  </r>
  <r>
    <x v="32"/>
    <x v="106"/>
    <n v="5.5248618784530388"/>
    <x v="9"/>
    <x v="2"/>
  </r>
  <r>
    <x v="33"/>
    <x v="105"/>
    <n v="99.447513812154696"/>
    <x v="9"/>
    <x v="2"/>
  </r>
  <r>
    <x v="33"/>
    <x v="106"/>
    <n v="0.5524861878453039"/>
    <x v="9"/>
    <x v="2"/>
  </r>
  <r>
    <x v="34"/>
    <x v="105"/>
    <n v="98.342541436464089"/>
    <x v="9"/>
    <x v="2"/>
  </r>
  <r>
    <x v="34"/>
    <x v="106"/>
    <n v="1.6574585635359116"/>
    <x v="9"/>
    <x v="2"/>
  </r>
  <r>
    <x v="21"/>
    <x v="103"/>
    <n v="67.114093959731548"/>
    <x v="10"/>
    <x v="2"/>
  </r>
  <r>
    <x v="21"/>
    <x v="104"/>
    <n v="26.174496644295303"/>
    <x v="10"/>
    <x v="2"/>
  </r>
  <r>
    <x v="21"/>
    <x v="4"/>
    <n v="6.7114093959731544"/>
    <x v="10"/>
    <x v="2"/>
  </r>
  <r>
    <x v="22"/>
    <x v="105"/>
    <n v="97.986577181208048"/>
    <x v="10"/>
    <x v="2"/>
  </r>
  <r>
    <x v="22"/>
    <x v="106"/>
    <n v="2.0134228187919465"/>
    <x v="10"/>
    <x v="2"/>
  </r>
  <r>
    <x v="23"/>
    <x v="105"/>
    <n v="81.87919463087249"/>
    <x v="10"/>
    <x v="2"/>
  </r>
  <r>
    <x v="23"/>
    <x v="106"/>
    <n v="18.120805369127517"/>
    <x v="10"/>
    <x v="2"/>
  </r>
  <r>
    <x v="24"/>
    <x v="105"/>
    <n v="100"/>
    <x v="10"/>
    <x v="2"/>
  </r>
  <r>
    <x v="24"/>
    <x v="106"/>
    <n v="0"/>
    <x v="10"/>
    <x v="2"/>
  </r>
  <r>
    <x v="25"/>
    <x v="105"/>
    <n v="98.65771812080537"/>
    <x v="10"/>
    <x v="2"/>
  </r>
  <r>
    <x v="25"/>
    <x v="106"/>
    <n v="1.3422818791946309"/>
    <x v="10"/>
    <x v="2"/>
  </r>
  <r>
    <x v="26"/>
    <x v="105"/>
    <n v="73.825503355704697"/>
    <x v="10"/>
    <x v="2"/>
  </r>
  <r>
    <x v="26"/>
    <x v="106"/>
    <n v="26.174496644295303"/>
    <x v="10"/>
    <x v="2"/>
  </r>
  <r>
    <x v="27"/>
    <x v="105"/>
    <n v="93.288590604026851"/>
    <x v="10"/>
    <x v="2"/>
  </r>
  <r>
    <x v="27"/>
    <x v="106"/>
    <n v="6.7114093959731544"/>
    <x v="10"/>
    <x v="2"/>
  </r>
  <r>
    <x v="28"/>
    <x v="105"/>
    <n v="92.617449664429529"/>
    <x v="10"/>
    <x v="2"/>
  </r>
  <r>
    <x v="28"/>
    <x v="106"/>
    <n v="7.3825503355704694"/>
    <x v="10"/>
    <x v="2"/>
  </r>
  <r>
    <x v="29"/>
    <x v="105"/>
    <n v="96.644295302013418"/>
    <x v="10"/>
    <x v="2"/>
  </r>
  <r>
    <x v="29"/>
    <x v="106"/>
    <n v="3.3557046979865772"/>
    <x v="10"/>
    <x v="2"/>
  </r>
  <r>
    <x v="30"/>
    <x v="105"/>
    <n v="75.167785234899327"/>
    <x v="10"/>
    <x v="2"/>
  </r>
  <r>
    <x v="30"/>
    <x v="106"/>
    <n v="24.832214765100669"/>
    <x v="10"/>
    <x v="2"/>
  </r>
  <r>
    <x v="31"/>
    <x v="105"/>
    <n v="98.65771812080537"/>
    <x v="10"/>
    <x v="2"/>
  </r>
  <r>
    <x v="31"/>
    <x v="106"/>
    <n v="1.3422818791946309"/>
    <x v="10"/>
    <x v="2"/>
  </r>
  <r>
    <x v="32"/>
    <x v="105"/>
    <n v="87.919463087248317"/>
    <x v="10"/>
    <x v="2"/>
  </r>
  <r>
    <x v="32"/>
    <x v="106"/>
    <n v="12.080536912751677"/>
    <x v="10"/>
    <x v="2"/>
  </r>
  <r>
    <x v="33"/>
    <x v="105"/>
    <n v="93.288590604026851"/>
    <x v="10"/>
    <x v="2"/>
  </r>
  <r>
    <x v="33"/>
    <x v="106"/>
    <n v="6.7114093959731544"/>
    <x v="10"/>
    <x v="2"/>
  </r>
  <r>
    <x v="34"/>
    <x v="105"/>
    <n v="96.644295302013418"/>
    <x v="10"/>
    <x v="2"/>
  </r>
  <r>
    <x v="34"/>
    <x v="106"/>
    <n v="3.3557046979865772"/>
    <x v="10"/>
    <x v="2"/>
  </r>
  <r>
    <x v="21"/>
    <x v="103"/>
    <n v="42.95302013422819"/>
    <x v="11"/>
    <x v="2"/>
  </r>
  <r>
    <x v="21"/>
    <x v="104"/>
    <n v="47.651006711409394"/>
    <x v="11"/>
    <x v="2"/>
  </r>
  <r>
    <x v="21"/>
    <x v="4"/>
    <n v="9.3959731543624159"/>
    <x v="11"/>
    <x v="2"/>
  </r>
  <r>
    <x v="22"/>
    <x v="105"/>
    <n v="97.986577181208048"/>
    <x v="11"/>
    <x v="2"/>
  </r>
  <r>
    <x v="22"/>
    <x v="106"/>
    <n v="2.0134228187919465"/>
    <x v="11"/>
    <x v="2"/>
  </r>
  <r>
    <x v="23"/>
    <x v="105"/>
    <n v="89.932885906040269"/>
    <x v="11"/>
    <x v="2"/>
  </r>
  <r>
    <x v="23"/>
    <x v="106"/>
    <n v="10.067114093959731"/>
    <x v="11"/>
    <x v="2"/>
  </r>
  <r>
    <x v="24"/>
    <x v="105"/>
    <n v="100"/>
    <x v="11"/>
    <x v="2"/>
  </r>
  <r>
    <x v="24"/>
    <x v="106"/>
    <n v="0"/>
    <x v="11"/>
    <x v="2"/>
  </r>
  <r>
    <x v="25"/>
    <x v="105"/>
    <n v="100"/>
    <x v="11"/>
    <x v="2"/>
  </r>
  <r>
    <x v="25"/>
    <x v="106"/>
    <n v="0"/>
    <x v="11"/>
    <x v="2"/>
  </r>
  <r>
    <x v="26"/>
    <x v="105"/>
    <n v="77.181208053691279"/>
    <x v="11"/>
    <x v="2"/>
  </r>
  <r>
    <x v="26"/>
    <x v="106"/>
    <n v="22.818791946308725"/>
    <x v="11"/>
    <x v="2"/>
  </r>
  <r>
    <x v="27"/>
    <x v="105"/>
    <n v="95.302013422818789"/>
    <x v="11"/>
    <x v="2"/>
  </r>
  <r>
    <x v="27"/>
    <x v="106"/>
    <n v="4.6979865771812079"/>
    <x v="11"/>
    <x v="2"/>
  </r>
  <r>
    <x v="28"/>
    <x v="105"/>
    <n v="97.986577181208048"/>
    <x v="11"/>
    <x v="2"/>
  </r>
  <r>
    <x v="28"/>
    <x v="106"/>
    <n v="2.0134228187919465"/>
    <x v="11"/>
    <x v="2"/>
  </r>
  <r>
    <x v="29"/>
    <x v="105"/>
    <n v="97.986577181208048"/>
    <x v="11"/>
    <x v="2"/>
  </r>
  <r>
    <x v="29"/>
    <x v="106"/>
    <n v="2.0134228187919465"/>
    <x v="11"/>
    <x v="2"/>
  </r>
  <r>
    <x v="30"/>
    <x v="105"/>
    <n v="84.56375838926175"/>
    <x v="11"/>
    <x v="2"/>
  </r>
  <r>
    <x v="30"/>
    <x v="106"/>
    <n v="15.436241610738255"/>
    <x v="11"/>
    <x v="2"/>
  </r>
  <r>
    <x v="31"/>
    <x v="105"/>
    <n v="98.65771812080537"/>
    <x v="11"/>
    <x v="2"/>
  </r>
  <r>
    <x v="31"/>
    <x v="106"/>
    <n v="1.3422818791946309"/>
    <x v="11"/>
    <x v="2"/>
  </r>
  <r>
    <x v="32"/>
    <x v="105"/>
    <n v="96.644295302013418"/>
    <x v="11"/>
    <x v="2"/>
  </r>
  <r>
    <x v="32"/>
    <x v="106"/>
    <n v="3.3557046979865772"/>
    <x v="11"/>
    <x v="2"/>
  </r>
  <r>
    <x v="33"/>
    <x v="105"/>
    <n v="96.644295302013418"/>
    <x v="11"/>
    <x v="2"/>
  </r>
  <r>
    <x v="33"/>
    <x v="106"/>
    <n v="3.3557046979865772"/>
    <x v="11"/>
    <x v="2"/>
  </r>
  <r>
    <x v="34"/>
    <x v="105"/>
    <n v="97.31543624161074"/>
    <x v="11"/>
    <x v="2"/>
  </r>
  <r>
    <x v="34"/>
    <x v="106"/>
    <n v="2.6845637583892619"/>
    <x v="11"/>
    <x v="2"/>
  </r>
  <r>
    <x v="21"/>
    <x v="103"/>
    <n v="62.711864406779661"/>
    <x v="12"/>
    <x v="2"/>
  </r>
  <r>
    <x v="21"/>
    <x v="104"/>
    <n v="22.033898305084747"/>
    <x v="12"/>
    <x v="2"/>
  </r>
  <r>
    <x v="21"/>
    <x v="4"/>
    <n v="15.254237288135593"/>
    <x v="12"/>
    <x v="2"/>
  </r>
  <r>
    <x v="22"/>
    <x v="105"/>
    <n v="98.305084745762713"/>
    <x v="12"/>
    <x v="2"/>
  </r>
  <r>
    <x v="22"/>
    <x v="106"/>
    <n v="1.6949152542372881"/>
    <x v="12"/>
    <x v="2"/>
  </r>
  <r>
    <x v="23"/>
    <x v="105"/>
    <n v="90.677966101694921"/>
    <x v="12"/>
    <x v="2"/>
  </r>
  <r>
    <x v="23"/>
    <x v="106"/>
    <n v="9.3220338983050848"/>
    <x v="12"/>
    <x v="2"/>
  </r>
  <r>
    <x v="24"/>
    <x v="105"/>
    <n v="99.152542372881356"/>
    <x v="12"/>
    <x v="2"/>
  </r>
  <r>
    <x v="24"/>
    <x v="106"/>
    <n v="0.84745762711864403"/>
    <x v="12"/>
    <x v="2"/>
  </r>
  <r>
    <x v="25"/>
    <x v="105"/>
    <n v="97.457627118644069"/>
    <x v="12"/>
    <x v="2"/>
  </r>
  <r>
    <x v="25"/>
    <x v="106"/>
    <n v="2.5423728813559321"/>
    <x v="12"/>
    <x v="2"/>
  </r>
  <r>
    <x v="26"/>
    <x v="105"/>
    <n v="66.101694915254242"/>
    <x v="12"/>
    <x v="2"/>
  </r>
  <r>
    <x v="26"/>
    <x v="106"/>
    <n v="33.898305084745765"/>
    <x v="12"/>
    <x v="2"/>
  </r>
  <r>
    <x v="27"/>
    <x v="105"/>
    <n v="89.830508474576277"/>
    <x v="12"/>
    <x v="2"/>
  </r>
  <r>
    <x v="27"/>
    <x v="106"/>
    <n v="10.169491525423728"/>
    <x v="12"/>
    <x v="2"/>
  </r>
  <r>
    <x v="28"/>
    <x v="105"/>
    <n v="95.762711864406782"/>
    <x v="12"/>
    <x v="2"/>
  </r>
  <r>
    <x v="28"/>
    <x v="106"/>
    <n v="4.2372881355932206"/>
    <x v="12"/>
    <x v="2"/>
  </r>
  <r>
    <x v="29"/>
    <x v="105"/>
    <n v="99.152542372881356"/>
    <x v="12"/>
    <x v="2"/>
  </r>
  <r>
    <x v="29"/>
    <x v="106"/>
    <n v="0.84745762711864403"/>
    <x v="12"/>
    <x v="2"/>
  </r>
  <r>
    <x v="30"/>
    <x v="105"/>
    <n v="77.118644067796609"/>
    <x v="12"/>
    <x v="2"/>
  </r>
  <r>
    <x v="30"/>
    <x v="106"/>
    <n v="22.881355932203391"/>
    <x v="12"/>
    <x v="2"/>
  </r>
  <r>
    <x v="31"/>
    <x v="105"/>
    <n v="98.305084745762713"/>
    <x v="12"/>
    <x v="2"/>
  </r>
  <r>
    <x v="31"/>
    <x v="106"/>
    <n v="1.6949152542372881"/>
    <x v="12"/>
    <x v="2"/>
  </r>
  <r>
    <x v="32"/>
    <x v="105"/>
    <n v="88.983050847457633"/>
    <x v="12"/>
    <x v="2"/>
  </r>
  <r>
    <x v="32"/>
    <x v="106"/>
    <n v="11.016949152542374"/>
    <x v="12"/>
    <x v="2"/>
  </r>
  <r>
    <x v="33"/>
    <x v="105"/>
    <n v="91.525423728813564"/>
    <x v="12"/>
    <x v="2"/>
  </r>
  <r>
    <x v="33"/>
    <x v="106"/>
    <n v="8.4745762711864412"/>
    <x v="12"/>
    <x v="2"/>
  </r>
  <r>
    <x v="34"/>
    <x v="105"/>
    <n v="88.983050847457633"/>
    <x v="12"/>
    <x v="2"/>
  </r>
  <r>
    <x v="34"/>
    <x v="106"/>
    <n v="11.016949152542374"/>
    <x v="12"/>
    <x v="2"/>
  </r>
  <r>
    <x v="21"/>
    <x v="103"/>
    <n v="75.324675324675326"/>
    <x v="13"/>
    <x v="2"/>
  </r>
  <r>
    <x v="21"/>
    <x v="104"/>
    <n v="16.883116883116884"/>
    <x v="13"/>
    <x v="2"/>
  </r>
  <r>
    <x v="21"/>
    <x v="4"/>
    <n v="7.7922077922077921"/>
    <x v="13"/>
    <x v="2"/>
  </r>
  <r>
    <x v="22"/>
    <x v="105"/>
    <n v="93.506493506493513"/>
    <x v="13"/>
    <x v="2"/>
  </r>
  <r>
    <x v="22"/>
    <x v="106"/>
    <n v="6.4935064935064934"/>
    <x v="13"/>
    <x v="2"/>
  </r>
  <r>
    <x v="23"/>
    <x v="105"/>
    <n v="87.012987012987011"/>
    <x v="13"/>
    <x v="2"/>
  </r>
  <r>
    <x v="23"/>
    <x v="106"/>
    <n v="12.987012987012987"/>
    <x v="13"/>
    <x v="2"/>
  </r>
  <r>
    <x v="24"/>
    <x v="105"/>
    <n v="100"/>
    <x v="13"/>
    <x v="2"/>
  </r>
  <r>
    <x v="24"/>
    <x v="106"/>
    <n v="0"/>
    <x v="13"/>
    <x v="2"/>
  </r>
  <r>
    <x v="25"/>
    <x v="105"/>
    <n v="98.701298701298697"/>
    <x v="13"/>
    <x v="2"/>
  </r>
  <r>
    <x v="25"/>
    <x v="106"/>
    <n v="1.2987012987012987"/>
    <x v="13"/>
    <x v="2"/>
  </r>
  <r>
    <x v="26"/>
    <x v="105"/>
    <n v="74.025974025974023"/>
    <x v="13"/>
    <x v="2"/>
  </r>
  <r>
    <x v="26"/>
    <x v="106"/>
    <n v="25.974025974025974"/>
    <x v="13"/>
    <x v="2"/>
  </r>
  <r>
    <x v="27"/>
    <x v="105"/>
    <n v="97.402597402597408"/>
    <x v="13"/>
    <x v="2"/>
  </r>
  <r>
    <x v="27"/>
    <x v="106"/>
    <n v="2.5974025974025974"/>
    <x v="13"/>
    <x v="2"/>
  </r>
  <r>
    <x v="28"/>
    <x v="105"/>
    <n v="90.909090909090907"/>
    <x v="13"/>
    <x v="2"/>
  </r>
  <r>
    <x v="28"/>
    <x v="106"/>
    <n v="9.0909090909090917"/>
    <x v="13"/>
    <x v="2"/>
  </r>
  <r>
    <x v="29"/>
    <x v="105"/>
    <n v="100"/>
    <x v="13"/>
    <x v="2"/>
  </r>
  <r>
    <x v="29"/>
    <x v="106"/>
    <n v="0"/>
    <x v="13"/>
    <x v="2"/>
  </r>
  <r>
    <x v="30"/>
    <x v="105"/>
    <n v="61.038961038961041"/>
    <x v="13"/>
    <x v="2"/>
  </r>
  <r>
    <x v="30"/>
    <x v="106"/>
    <n v="38.961038961038959"/>
    <x v="13"/>
    <x v="2"/>
  </r>
  <r>
    <x v="31"/>
    <x v="105"/>
    <n v="100"/>
    <x v="13"/>
    <x v="2"/>
  </r>
  <r>
    <x v="31"/>
    <x v="106"/>
    <n v="0"/>
    <x v="13"/>
    <x v="2"/>
  </r>
  <r>
    <x v="32"/>
    <x v="105"/>
    <n v="90.909090909090907"/>
    <x v="13"/>
    <x v="2"/>
  </r>
  <r>
    <x v="32"/>
    <x v="106"/>
    <n v="9.0909090909090917"/>
    <x v="13"/>
    <x v="2"/>
  </r>
  <r>
    <x v="33"/>
    <x v="105"/>
    <n v="93.506493506493513"/>
    <x v="13"/>
    <x v="2"/>
  </r>
  <r>
    <x v="33"/>
    <x v="106"/>
    <n v="6.4935064935064934"/>
    <x v="13"/>
    <x v="2"/>
  </r>
  <r>
    <x v="34"/>
    <x v="105"/>
    <n v="98.701298701298697"/>
    <x v="13"/>
    <x v="2"/>
  </r>
  <r>
    <x v="34"/>
    <x v="106"/>
    <n v="1.2987012987012987"/>
    <x v="13"/>
    <x v="2"/>
  </r>
  <r>
    <x v="21"/>
    <x v="103"/>
    <n v="39.285714285714285"/>
    <x v="14"/>
    <x v="2"/>
  </r>
  <r>
    <x v="21"/>
    <x v="104"/>
    <n v="42.857142857142854"/>
    <x v="14"/>
    <x v="2"/>
  </r>
  <r>
    <x v="21"/>
    <x v="4"/>
    <n v="17.857142857142858"/>
    <x v="14"/>
    <x v="2"/>
  </r>
  <r>
    <x v="22"/>
    <x v="105"/>
    <n v="97.61904761904762"/>
    <x v="14"/>
    <x v="2"/>
  </r>
  <r>
    <x v="22"/>
    <x v="106"/>
    <n v="2.3809523809523809"/>
    <x v="14"/>
    <x v="2"/>
  </r>
  <r>
    <x v="23"/>
    <x v="105"/>
    <n v="94.047619047619051"/>
    <x v="14"/>
    <x v="2"/>
  </r>
  <r>
    <x v="23"/>
    <x v="106"/>
    <n v="5.9523809523809526"/>
    <x v="14"/>
    <x v="2"/>
  </r>
  <r>
    <x v="24"/>
    <x v="105"/>
    <n v="100"/>
    <x v="14"/>
    <x v="2"/>
  </r>
  <r>
    <x v="24"/>
    <x v="106"/>
    <n v="0"/>
    <x v="14"/>
    <x v="2"/>
  </r>
  <r>
    <x v="25"/>
    <x v="105"/>
    <n v="97.61904761904762"/>
    <x v="14"/>
    <x v="2"/>
  </r>
  <r>
    <x v="25"/>
    <x v="106"/>
    <n v="2.3809523809523809"/>
    <x v="14"/>
    <x v="2"/>
  </r>
  <r>
    <x v="26"/>
    <x v="105"/>
    <n v="100"/>
    <x v="14"/>
    <x v="2"/>
  </r>
  <r>
    <x v="26"/>
    <x v="106"/>
    <n v="0"/>
    <x v="14"/>
    <x v="2"/>
  </r>
  <r>
    <x v="27"/>
    <x v="105"/>
    <n v="90.476190476190482"/>
    <x v="14"/>
    <x v="2"/>
  </r>
  <r>
    <x v="27"/>
    <x v="106"/>
    <n v="9.5238095238095237"/>
    <x v="14"/>
    <x v="2"/>
  </r>
  <r>
    <x v="28"/>
    <x v="105"/>
    <n v="100"/>
    <x v="14"/>
    <x v="2"/>
  </r>
  <r>
    <x v="28"/>
    <x v="106"/>
    <n v="0"/>
    <x v="14"/>
    <x v="2"/>
  </r>
  <r>
    <x v="29"/>
    <x v="105"/>
    <n v="98.80952380952381"/>
    <x v="14"/>
    <x v="2"/>
  </r>
  <r>
    <x v="29"/>
    <x v="106"/>
    <n v="1.1904761904761905"/>
    <x v="14"/>
    <x v="2"/>
  </r>
  <r>
    <x v="30"/>
    <x v="105"/>
    <n v="85.714285714285708"/>
    <x v="14"/>
    <x v="2"/>
  </r>
  <r>
    <x v="30"/>
    <x v="106"/>
    <n v="14.285714285714286"/>
    <x v="14"/>
    <x v="2"/>
  </r>
  <r>
    <x v="31"/>
    <x v="105"/>
    <n v="98.80952380952381"/>
    <x v="14"/>
    <x v="2"/>
  </r>
  <r>
    <x v="31"/>
    <x v="106"/>
    <n v="1.1904761904761905"/>
    <x v="14"/>
    <x v="2"/>
  </r>
  <r>
    <x v="32"/>
    <x v="105"/>
    <n v="96.428571428571431"/>
    <x v="14"/>
    <x v="2"/>
  </r>
  <r>
    <x v="32"/>
    <x v="106"/>
    <n v="3.5714285714285716"/>
    <x v="14"/>
    <x v="2"/>
  </r>
  <r>
    <x v="33"/>
    <x v="105"/>
    <n v="98.80952380952381"/>
    <x v="14"/>
    <x v="2"/>
  </r>
  <r>
    <x v="33"/>
    <x v="106"/>
    <n v="1.1904761904761905"/>
    <x v="14"/>
    <x v="2"/>
  </r>
  <r>
    <x v="34"/>
    <x v="105"/>
    <n v="96.428571428571431"/>
    <x v="14"/>
    <x v="2"/>
  </r>
  <r>
    <x v="34"/>
    <x v="106"/>
    <n v="3.5714285714285716"/>
    <x v="14"/>
    <x v="2"/>
  </r>
  <r>
    <x v="21"/>
    <x v="103"/>
    <n v="78.494623655913983"/>
    <x v="15"/>
    <x v="2"/>
  </r>
  <r>
    <x v="21"/>
    <x v="104"/>
    <n v="18.27956989247312"/>
    <x v="15"/>
    <x v="2"/>
  </r>
  <r>
    <x v="21"/>
    <x v="4"/>
    <n v="3.225806451612903"/>
    <x v="15"/>
    <x v="2"/>
  </r>
  <r>
    <x v="22"/>
    <x v="105"/>
    <n v="100"/>
    <x v="15"/>
    <x v="2"/>
  </r>
  <r>
    <x v="22"/>
    <x v="106"/>
    <n v="0"/>
    <x v="15"/>
    <x v="2"/>
  </r>
  <r>
    <x v="23"/>
    <x v="105"/>
    <n v="77.41935483870968"/>
    <x v="15"/>
    <x v="2"/>
  </r>
  <r>
    <x v="23"/>
    <x v="106"/>
    <n v="22.580645161290324"/>
    <x v="15"/>
    <x v="2"/>
  </r>
  <r>
    <x v="24"/>
    <x v="105"/>
    <n v="98.924731182795696"/>
    <x v="15"/>
    <x v="2"/>
  </r>
  <r>
    <x v="24"/>
    <x v="106"/>
    <n v="1.075268817204301"/>
    <x v="15"/>
    <x v="2"/>
  </r>
  <r>
    <x v="25"/>
    <x v="105"/>
    <n v="95.6989247311828"/>
    <x v="15"/>
    <x v="2"/>
  </r>
  <r>
    <x v="25"/>
    <x v="106"/>
    <n v="4.301075268817204"/>
    <x v="15"/>
    <x v="2"/>
  </r>
  <r>
    <x v="26"/>
    <x v="105"/>
    <n v="67.741935483870961"/>
    <x v="15"/>
    <x v="2"/>
  </r>
  <r>
    <x v="26"/>
    <x v="106"/>
    <n v="32.258064516129032"/>
    <x v="15"/>
    <x v="2"/>
  </r>
  <r>
    <x v="27"/>
    <x v="105"/>
    <n v="92.473118279569889"/>
    <x v="15"/>
    <x v="2"/>
  </r>
  <r>
    <x v="27"/>
    <x v="106"/>
    <n v="7.5268817204301079"/>
    <x v="15"/>
    <x v="2"/>
  </r>
  <r>
    <x v="28"/>
    <x v="105"/>
    <n v="84.946236559139791"/>
    <x v="15"/>
    <x v="2"/>
  </r>
  <r>
    <x v="28"/>
    <x v="106"/>
    <n v="15.053763440860216"/>
    <x v="15"/>
    <x v="2"/>
  </r>
  <r>
    <x v="29"/>
    <x v="105"/>
    <n v="89.247311827956992"/>
    <x v="15"/>
    <x v="2"/>
  </r>
  <r>
    <x v="29"/>
    <x v="106"/>
    <n v="10.75268817204301"/>
    <x v="15"/>
    <x v="2"/>
  </r>
  <r>
    <x v="30"/>
    <x v="105"/>
    <n v="51.612903225806448"/>
    <x v="15"/>
    <x v="2"/>
  </r>
  <r>
    <x v="30"/>
    <x v="106"/>
    <n v="48.387096774193552"/>
    <x v="15"/>
    <x v="2"/>
  </r>
  <r>
    <x v="31"/>
    <x v="105"/>
    <n v="97.849462365591393"/>
    <x v="15"/>
    <x v="2"/>
  </r>
  <r>
    <x v="31"/>
    <x v="106"/>
    <n v="2.150537634408602"/>
    <x v="15"/>
    <x v="2"/>
  </r>
  <r>
    <x v="32"/>
    <x v="105"/>
    <n v="81.72043010752688"/>
    <x v="15"/>
    <x v="2"/>
  </r>
  <r>
    <x v="32"/>
    <x v="106"/>
    <n v="18.27956989247312"/>
    <x v="15"/>
    <x v="2"/>
  </r>
  <r>
    <x v="33"/>
    <x v="105"/>
    <n v="83.870967741935488"/>
    <x v="15"/>
    <x v="2"/>
  </r>
  <r>
    <x v="33"/>
    <x v="106"/>
    <n v="16.129032258064516"/>
    <x v="15"/>
    <x v="2"/>
  </r>
  <r>
    <x v="34"/>
    <x v="105"/>
    <n v="98.924731182795696"/>
    <x v="15"/>
    <x v="2"/>
  </r>
  <r>
    <x v="34"/>
    <x v="106"/>
    <n v="1.075268817204301"/>
    <x v="15"/>
    <x v="2"/>
  </r>
  <r>
    <x v="21"/>
    <x v="103"/>
    <n v="71.590909090909093"/>
    <x v="16"/>
    <x v="2"/>
  </r>
  <r>
    <x v="21"/>
    <x v="104"/>
    <n v="21.022727272727273"/>
    <x v="16"/>
    <x v="2"/>
  </r>
  <r>
    <x v="21"/>
    <x v="4"/>
    <n v="7.3863636363636367"/>
    <x v="16"/>
    <x v="2"/>
  </r>
  <r>
    <x v="22"/>
    <x v="105"/>
    <n v="97.727272727272734"/>
    <x v="16"/>
    <x v="2"/>
  </r>
  <r>
    <x v="22"/>
    <x v="106"/>
    <n v="2.2727272727272729"/>
    <x v="16"/>
    <x v="2"/>
  </r>
  <r>
    <x v="23"/>
    <x v="105"/>
    <n v="85.227272727272734"/>
    <x v="16"/>
    <x v="2"/>
  </r>
  <r>
    <x v="23"/>
    <x v="106"/>
    <n v="14.772727272727273"/>
    <x v="16"/>
    <x v="2"/>
  </r>
  <r>
    <x v="24"/>
    <x v="105"/>
    <n v="98.295454545454547"/>
    <x v="16"/>
    <x v="2"/>
  </r>
  <r>
    <x v="24"/>
    <x v="106"/>
    <n v="1.7045454545454546"/>
    <x v="16"/>
    <x v="2"/>
  </r>
  <r>
    <x v="25"/>
    <x v="105"/>
    <n v="96.590909090909093"/>
    <x v="16"/>
    <x v="2"/>
  </r>
  <r>
    <x v="25"/>
    <x v="106"/>
    <n v="3.4090909090909092"/>
    <x v="16"/>
    <x v="2"/>
  </r>
  <r>
    <x v="26"/>
    <x v="105"/>
    <n v="85.227272727272734"/>
    <x v="16"/>
    <x v="2"/>
  </r>
  <r>
    <x v="26"/>
    <x v="106"/>
    <n v="14.772727272727273"/>
    <x v="16"/>
    <x v="2"/>
  </r>
  <r>
    <x v="27"/>
    <x v="105"/>
    <n v="93.181818181818187"/>
    <x v="16"/>
    <x v="2"/>
  </r>
  <r>
    <x v="27"/>
    <x v="106"/>
    <n v="6.8181818181818183"/>
    <x v="16"/>
    <x v="2"/>
  </r>
  <r>
    <x v="28"/>
    <x v="105"/>
    <n v="86.36363636363636"/>
    <x v="16"/>
    <x v="2"/>
  </r>
  <r>
    <x v="28"/>
    <x v="106"/>
    <n v="13.636363636363637"/>
    <x v="16"/>
    <x v="2"/>
  </r>
  <r>
    <x v="29"/>
    <x v="105"/>
    <n v="96.590909090909093"/>
    <x v="16"/>
    <x v="2"/>
  </r>
  <r>
    <x v="29"/>
    <x v="106"/>
    <n v="3.4090909090909092"/>
    <x v="16"/>
    <x v="2"/>
  </r>
  <r>
    <x v="30"/>
    <x v="105"/>
    <n v="55.113636363636367"/>
    <x v="16"/>
    <x v="2"/>
  </r>
  <r>
    <x v="30"/>
    <x v="106"/>
    <n v="44.886363636363633"/>
    <x v="16"/>
    <x v="2"/>
  </r>
  <r>
    <x v="31"/>
    <x v="105"/>
    <n v="97.159090909090907"/>
    <x v="16"/>
    <x v="2"/>
  </r>
  <r>
    <x v="31"/>
    <x v="106"/>
    <n v="2.8409090909090908"/>
    <x v="16"/>
    <x v="2"/>
  </r>
  <r>
    <x v="32"/>
    <x v="105"/>
    <n v="89.204545454545453"/>
    <x v="16"/>
    <x v="2"/>
  </r>
  <r>
    <x v="32"/>
    <x v="106"/>
    <n v="10.795454545454545"/>
    <x v="16"/>
    <x v="2"/>
  </r>
  <r>
    <x v="33"/>
    <x v="105"/>
    <n v="87.5"/>
    <x v="16"/>
    <x v="2"/>
  </r>
  <r>
    <x v="33"/>
    <x v="106"/>
    <n v="12.5"/>
    <x v="16"/>
    <x v="2"/>
  </r>
  <r>
    <x v="34"/>
    <x v="105"/>
    <n v="92.61363636363636"/>
    <x v="16"/>
    <x v="2"/>
  </r>
  <r>
    <x v="34"/>
    <x v="106"/>
    <n v="7.3863636363636367"/>
    <x v="16"/>
    <x v="2"/>
  </r>
  <r>
    <x v="21"/>
    <x v="103"/>
    <n v="53.157204421959904"/>
    <x v="0"/>
    <x v="3"/>
  </r>
  <r>
    <x v="21"/>
    <x v="104"/>
    <n v="16.526138279932546"/>
    <x v="0"/>
    <x v="3"/>
  </r>
  <r>
    <x v="21"/>
    <x v="4"/>
    <n v="30.31665729810755"/>
    <x v="0"/>
    <x v="3"/>
  </r>
  <r>
    <x v="22"/>
    <x v="105"/>
    <n v="97.826494285178939"/>
    <x v="0"/>
    <x v="3"/>
  </r>
  <r>
    <x v="22"/>
    <x v="106"/>
    <n v="2.1735057148210606"/>
    <x v="0"/>
    <x v="3"/>
  </r>
  <r>
    <x v="23"/>
    <x v="105"/>
    <n v="87.933295859096873"/>
    <x v="0"/>
    <x v="3"/>
  </r>
  <r>
    <x v="23"/>
    <x v="106"/>
    <n v="12.066704140903129"/>
    <x v="0"/>
    <x v="3"/>
  </r>
  <r>
    <x v="24"/>
    <x v="105"/>
    <n v="99.138092561364061"/>
    <x v="0"/>
    <x v="3"/>
  </r>
  <r>
    <x v="24"/>
    <x v="106"/>
    <n v="0.86190743863593777"/>
    <x v="0"/>
    <x v="3"/>
  </r>
  <r>
    <x v="25"/>
    <x v="105"/>
    <n v="98.12628817687839"/>
    <x v="0"/>
    <x v="3"/>
  </r>
  <r>
    <x v="25"/>
    <x v="106"/>
    <n v="1.8737118231216039"/>
    <x v="0"/>
    <x v="3"/>
  </r>
  <r>
    <x v="26"/>
    <x v="105"/>
    <n v="85.741053026044597"/>
    <x v="0"/>
    <x v="3"/>
  </r>
  <r>
    <x v="26"/>
    <x v="106"/>
    <n v="14.258946973955405"/>
    <x v="0"/>
    <x v="3"/>
  </r>
  <r>
    <x v="27"/>
    <x v="105"/>
    <n v="94.322653175941539"/>
    <x v="0"/>
    <x v="3"/>
  </r>
  <r>
    <x v="27"/>
    <x v="106"/>
    <n v="5.6773468240584597"/>
    <x v="0"/>
    <x v="3"/>
  </r>
  <r>
    <x v="28"/>
    <x v="105"/>
    <n v="94.659921304103435"/>
    <x v="0"/>
    <x v="3"/>
  </r>
  <r>
    <x v="28"/>
    <x v="106"/>
    <n v="5.3400786958965707"/>
    <x v="0"/>
    <x v="3"/>
  </r>
  <r>
    <x v="29"/>
    <x v="105"/>
    <n v="98.145025295109619"/>
    <x v="0"/>
    <x v="3"/>
  </r>
  <r>
    <x v="29"/>
    <x v="106"/>
    <n v="1.854974704890388"/>
    <x v="0"/>
    <x v="3"/>
  </r>
  <r>
    <x v="30"/>
    <x v="105"/>
    <n v="71.875585534944719"/>
    <x v="0"/>
    <x v="3"/>
  </r>
  <r>
    <x v="30"/>
    <x v="106"/>
    <n v="28.124414465055274"/>
    <x v="0"/>
    <x v="3"/>
  </r>
  <r>
    <x v="31"/>
    <x v="105"/>
    <n v="98.594716132658803"/>
    <x v="0"/>
    <x v="3"/>
  </r>
  <r>
    <x v="31"/>
    <x v="106"/>
    <n v="1.4052838673412029"/>
    <x v="0"/>
    <x v="3"/>
  </r>
  <r>
    <x v="32"/>
    <x v="105"/>
    <n v="93.367060146149527"/>
    <x v="0"/>
    <x v="3"/>
  </r>
  <r>
    <x v="32"/>
    <x v="106"/>
    <n v="6.6329398538504778"/>
    <x v="0"/>
    <x v="3"/>
  </r>
  <r>
    <x v="33"/>
    <x v="105"/>
    <n v="94.28517893947911"/>
    <x v="0"/>
    <x v="3"/>
  </r>
  <r>
    <x v="33"/>
    <x v="106"/>
    <n v="5.714821060520892"/>
    <x v="0"/>
    <x v="3"/>
  </r>
  <r>
    <x v="34"/>
    <x v="105"/>
    <n v="97.414277684092184"/>
    <x v="0"/>
    <x v="3"/>
  </r>
  <r>
    <x v="34"/>
    <x v="106"/>
    <n v="2.5857223159078133"/>
    <x v="0"/>
    <x v="3"/>
  </r>
  <r>
    <x v="21"/>
    <x v="103"/>
    <n v="60.54481546572935"/>
    <x v="1"/>
    <x v="3"/>
  </r>
  <r>
    <x v="21"/>
    <x v="104"/>
    <n v="9.2267135325131804"/>
    <x v="1"/>
    <x v="3"/>
  </r>
  <r>
    <x v="21"/>
    <x v="4"/>
    <n v="30.22847100175747"/>
    <x v="1"/>
    <x v="3"/>
  </r>
  <r>
    <x v="22"/>
    <x v="105"/>
    <n v="99.033391915641474"/>
    <x v="1"/>
    <x v="3"/>
  </r>
  <r>
    <x v="22"/>
    <x v="106"/>
    <n v="0.96660808435852374"/>
    <x v="1"/>
    <x v="3"/>
  </r>
  <r>
    <x v="23"/>
    <x v="105"/>
    <n v="89.103690685413"/>
    <x v="1"/>
    <x v="3"/>
  </r>
  <r>
    <x v="23"/>
    <x v="106"/>
    <n v="10.896309314586995"/>
    <x v="1"/>
    <x v="3"/>
  </r>
  <r>
    <x v="24"/>
    <x v="105"/>
    <n v="99.121265377855892"/>
    <x v="1"/>
    <x v="3"/>
  </r>
  <r>
    <x v="24"/>
    <x v="106"/>
    <n v="0.87873462214411246"/>
    <x v="1"/>
    <x v="3"/>
  </r>
  <r>
    <x v="25"/>
    <x v="105"/>
    <n v="98.418277680140591"/>
    <x v="1"/>
    <x v="3"/>
  </r>
  <r>
    <x v="25"/>
    <x v="106"/>
    <n v="1.5817223198594024"/>
    <x v="1"/>
    <x v="3"/>
  </r>
  <r>
    <x v="26"/>
    <x v="105"/>
    <n v="90.86115992970123"/>
    <x v="1"/>
    <x v="3"/>
  </r>
  <r>
    <x v="26"/>
    <x v="106"/>
    <n v="9.1388400702987695"/>
    <x v="1"/>
    <x v="3"/>
  </r>
  <r>
    <x v="27"/>
    <x v="105"/>
    <n v="90.773286467486813"/>
    <x v="1"/>
    <x v="3"/>
  </r>
  <r>
    <x v="27"/>
    <x v="106"/>
    <n v="9.2267135325131804"/>
    <x v="1"/>
    <x v="3"/>
  </r>
  <r>
    <x v="28"/>
    <x v="105"/>
    <n v="91.91564147627416"/>
    <x v="1"/>
    <x v="3"/>
  </r>
  <r>
    <x v="28"/>
    <x v="106"/>
    <n v="8.0843585237258342"/>
    <x v="1"/>
    <x v="3"/>
  </r>
  <r>
    <x v="29"/>
    <x v="105"/>
    <n v="97.6274165202109"/>
    <x v="1"/>
    <x v="3"/>
  </r>
  <r>
    <x v="29"/>
    <x v="106"/>
    <n v="2.3725834797891037"/>
    <x v="1"/>
    <x v="3"/>
  </r>
  <r>
    <x v="30"/>
    <x v="105"/>
    <n v="62.478031634446396"/>
    <x v="1"/>
    <x v="3"/>
  </r>
  <r>
    <x v="30"/>
    <x v="106"/>
    <n v="37.521968365553604"/>
    <x v="1"/>
    <x v="3"/>
  </r>
  <r>
    <x v="31"/>
    <x v="105"/>
    <n v="98.506151142355009"/>
    <x v="1"/>
    <x v="3"/>
  </r>
  <r>
    <x v="31"/>
    <x v="106"/>
    <n v="1.4938488576449913"/>
    <x v="1"/>
    <x v="3"/>
  </r>
  <r>
    <x v="32"/>
    <x v="105"/>
    <n v="90.246045694200347"/>
    <x v="1"/>
    <x v="3"/>
  </r>
  <r>
    <x v="32"/>
    <x v="106"/>
    <n v="9.7539543057996489"/>
    <x v="1"/>
    <x v="3"/>
  </r>
  <r>
    <x v="33"/>
    <x v="105"/>
    <n v="92.003514938488578"/>
    <x v="1"/>
    <x v="3"/>
  </r>
  <r>
    <x v="33"/>
    <x v="106"/>
    <n v="7.9964850615114234"/>
    <x v="1"/>
    <x v="3"/>
  </r>
  <r>
    <x v="34"/>
    <x v="105"/>
    <n v="95.869947275922669"/>
    <x v="1"/>
    <x v="3"/>
  </r>
  <r>
    <x v="34"/>
    <x v="106"/>
    <n v="4.1300527240773288"/>
    <x v="1"/>
    <x v="3"/>
  </r>
  <r>
    <x v="21"/>
    <x v="103"/>
    <n v="36.949685534591197"/>
    <x v="2"/>
    <x v="3"/>
  </r>
  <r>
    <x v="21"/>
    <x v="104"/>
    <n v="26.834381551362682"/>
    <x v="2"/>
    <x v="3"/>
  </r>
  <r>
    <x v="21"/>
    <x v="4"/>
    <n v="36.215932914046121"/>
    <x v="2"/>
    <x v="3"/>
  </r>
  <r>
    <x v="22"/>
    <x v="105"/>
    <n v="96.96016771488469"/>
    <x v="2"/>
    <x v="3"/>
  </r>
  <r>
    <x v="22"/>
    <x v="106"/>
    <n v="3.0398322851153039"/>
    <x v="2"/>
    <x v="3"/>
  </r>
  <r>
    <x v="23"/>
    <x v="105"/>
    <n v="90.461215932914044"/>
    <x v="2"/>
    <x v="3"/>
  </r>
  <r>
    <x v="23"/>
    <x v="106"/>
    <n v="9.5387840670859543"/>
    <x v="2"/>
    <x v="3"/>
  </r>
  <r>
    <x v="24"/>
    <x v="105"/>
    <n v="99.318658280922435"/>
    <x v="2"/>
    <x v="3"/>
  </r>
  <r>
    <x v="24"/>
    <x v="106"/>
    <n v="0.68134171907756813"/>
    <x v="2"/>
    <x v="3"/>
  </r>
  <r>
    <x v="25"/>
    <x v="105"/>
    <n v="98.584905660377359"/>
    <x v="2"/>
    <x v="3"/>
  </r>
  <r>
    <x v="25"/>
    <x v="106"/>
    <n v="1.4150943396226414"/>
    <x v="2"/>
    <x v="3"/>
  </r>
  <r>
    <x v="26"/>
    <x v="105"/>
    <n v="95.911949685534594"/>
    <x v="2"/>
    <x v="3"/>
  </r>
  <r>
    <x v="26"/>
    <x v="106"/>
    <n v="4.0880503144654092"/>
    <x v="2"/>
    <x v="3"/>
  </r>
  <r>
    <x v="27"/>
    <x v="105"/>
    <n v="95.964360587002091"/>
    <x v="2"/>
    <x v="3"/>
  </r>
  <r>
    <x v="27"/>
    <x v="106"/>
    <n v="4.0356394129979032"/>
    <x v="2"/>
    <x v="3"/>
  </r>
  <r>
    <x v="28"/>
    <x v="105"/>
    <n v="97.746331236897277"/>
    <x v="2"/>
    <x v="3"/>
  </r>
  <r>
    <x v="28"/>
    <x v="106"/>
    <n v="2.2536687631027252"/>
    <x v="2"/>
    <x v="3"/>
  </r>
  <r>
    <x v="29"/>
    <x v="105"/>
    <n v="98.584905660377359"/>
    <x v="2"/>
    <x v="3"/>
  </r>
  <r>
    <x v="29"/>
    <x v="106"/>
    <n v="1.4150943396226414"/>
    <x v="2"/>
    <x v="3"/>
  </r>
  <r>
    <x v="30"/>
    <x v="105"/>
    <n v="82.180293501048212"/>
    <x v="2"/>
    <x v="3"/>
  </r>
  <r>
    <x v="30"/>
    <x v="106"/>
    <n v="17.819706498951781"/>
    <x v="2"/>
    <x v="3"/>
  </r>
  <r>
    <x v="31"/>
    <x v="105"/>
    <n v="98.742138364779876"/>
    <x v="2"/>
    <x v="3"/>
  </r>
  <r>
    <x v="31"/>
    <x v="106"/>
    <n v="1.2578616352201257"/>
    <x v="2"/>
    <x v="3"/>
  </r>
  <r>
    <x v="32"/>
    <x v="105"/>
    <n v="97.327044025157235"/>
    <x v="2"/>
    <x v="3"/>
  </r>
  <r>
    <x v="32"/>
    <x v="106"/>
    <n v="2.6729559748427674"/>
    <x v="2"/>
    <x v="3"/>
  </r>
  <r>
    <x v="33"/>
    <x v="105"/>
    <n v="97.064989517819711"/>
    <x v="2"/>
    <x v="3"/>
  </r>
  <r>
    <x v="33"/>
    <x v="106"/>
    <n v="2.9350104821802936"/>
    <x v="2"/>
    <x v="3"/>
  </r>
  <r>
    <x v="34"/>
    <x v="105"/>
    <n v="98.480083857442352"/>
    <x v="2"/>
    <x v="3"/>
  </r>
  <r>
    <x v="34"/>
    <x v="106"/>
    <n v="1.519916142557652"/>
    <x v="2"/>
    <x v="3"/>
  </r>
  <r>
    <x v="21"/>
    <x v="103"/>
    <n v="73.599999999999994"/>
    <x v="3"/>
    <x v="3"/>
  </r>
  <r>
    <x v="21"/>
    <x v="104"/>
    <n v="6.2666666666666666"/>
    <x v="3"/>
    <x v="3"/>
  </r>
  <r>
    <x v="21"/>
    <x v="4"/>
    <n v="20.133333333333333"/>
    <x v="3"/>
    <x v="3"/>
  </r>
  <r>
    <x v="22"/>
    <x v="105"/>
    <n v="98.533333333333331"/>
    <x v="3"/>
    <x v="3"/>
  </r>
  <r>
    <x v="22"/>
    <x v="106"/>
    <n v="1.4666666666666666"/>
    <x v="3"/>
    <x v="3"/>
  </r>
  <r>
    <x v="23"/>
    <x v="105"/>
    <n v="83.2"/>
    <x v="3"/>
    <x v="3"/>
  </r>
  <r>
    <x v="23"/>
    <x v="106"/>
    <n v="16.8"/>
    <x v="3"/>
    <x v="3"/>
  </r>
  <r>
    <x v="24"/>
    <x v="105"/>
    <n v="98.8"/>
    <x v="3"/>
    <x v="3"/>
  </r>
  <r>
    <x v="24"/>
    <x v="106"/>
    <n v="1.2"/>
    <x v="3"/>
    <x v="3"/>
  </r>
  <r>
    <x v="25"/>
    <x v="105"/>
    <n v="96.4"/>
    <x v="3"/>
    <x v="3"/>
  </r>
  <r>
    <x v="25"/>
    <x v="106"/>
    <n v="3.6"/>
    <x v="3"/>
    <x v="3"/>
  </r>
  <r>
    <x v="26"/>
    <x v="105"/>
    <n v="63.333333333333336"/>
    <x v="3"/>
    <x v="3"/>
  </r>
  <r>
    <x v="26"/>
    <x v="106"/>
    <n v="36.666666666666664"/>
    <x v="3"/>
    <x v="3"/>
  </r>
  <r>
    <x v="27"/>
    <x v="105"/>
    <n v="95.333333333333329"/>
    <x v="3"/>
    <x v="3"/>
  </r>
  <r>
    <x v="27"/>
    <x v="106"/>
    <n v="4.666666666666667"/>
    <x v="3"/>
    <x v="3"/>
  </r>
  <r>
    <x v="28"/>
    <x v="105"/>
    <n v="93.6"/>
    <x v="3"/>
    <x v="3"/>
  </r>
  <r>
    <x v="28"/>
    <x v="106"/>
    <n v="6.4"/>
    <x v="3"/>
    <x v="3"/>
  </r>
  <r>
    <x v="29"/>
    <x v="105"/>
    <n v="99.066666666666663"/>
    <x v="3"/>
    <x v="3"/>
  </r>
  <r>
    <x v="29"/>
    <x v="106"/>
    <n v="0.93333333333333335"/>
    <x v="3"/>
    <x v="3"/>
  </r>
  <r>
    <x v="30"/>
    <x v="105"/>
    <n v="58.4"/>
    <x v="3"/>
    <x v="3"/>
  </r>
  <r>
    <x v="30"/>
    <x v="106"/>
    <n v="41.6"/>
    <x v="3"/>
    <x v="3"/>
  </r>
  <r>
    <x v="31"/>
    <x v="105"/>
    <n v="98.8"/>
    <x v="3"/>
    <x v="3"/>
  </r>
  <r>
    <x v="31"/>
    <x v="106"/>
    <n v="1.2"/>
    <x v="3"/>
    <x v="3"/>
  </r>
  <r>
    <x v="32"/>
    <x v="105"/>
    <n v="90.666666666666671"/>
    <x v="3"/>
    <x v="3"/>
  </r>
  <r>
    <x v="32"/>
    <x v="106"/>
    <n v="9.3333333333333339"/>
    <x v="3"/>
    <x v="3"/>
  </r>
  <r>
    <x v="33"/>
    <x v="105"/>
    <n v="91.86666666666666"/>
    <x v="3"/>
    <x v="3"/>
  </r>
  <r>
    <x v="33"/>
    <x v="106"/>
    <n v="8.1333333333333329"/>
    <x v="3"/>
    <x v="3"/>
  </r>
  <r>
    <x v="34"/>
    <x v="105"/>
    <n v="98"/>
    <x v="3"/>
    <x v="3"/>
  </r>
  <r>
    <x v="34"/>
    <x v="106"/>
    <n v="2"/>
    <x v="3"/>
    <x v="3"/>
  </r>
  <r>
    <x v="21"/>
    <x v="103"/>
    <n v="50.675675675675677"/>
    <x v="4"/>
    <x v="3"/>
  </r>
  <r>
    <x v="21"/>
    <x v="104"/>
    <n v="15.202702702702704"/>
    <x v="4"/>
    <x v="3"/>
  </r>
  <r>
    <x v="21"/>
    <x v="4"/>
    <n v="34.121621621621621"/>
    <x v="4"/>
    <x v="3"/>
  </r>
  <r>
    <x v="22"/>
    <x v="105"/>
    <n v="97.297297297297291"/>
    <x v="4"/>
    <x v="3"/>
  </r>
  <r>
    <x v="22"/>
    <x v="106"/>
    <n v="2.7027027027027026"/>
    <x v="4"/>
    <x v="3"/>
  </r>
  <r>
    <x v="23"/>
    <x v="105"/>
    <n v="91.047297297297291"/>
    <x v="4"/>
    <x v="3"/>
  </r>
  <r>
    <x v="23"/>
    <x v="106"/>
    <n v="8.9527027027027035"/>
    <x v="4"/>
    <x v="3"/>
  </r>
  <r>
    <x v="24"/>
    <x v="105"/>
    <n v="99.493243243243242"/>
    <x v="4"/>
    <x v="3"/>
  </r>
  <r>
    <x v="24"/>
    <x v="106"/>
    <n v="0.5067567567567568"/>
    <x v="4"/>
    <x v="3"/>
  </r>
  <r>
    <x v="25"/>
    <x v="105"/>
    <n v="98.479729729729726"/>
    <x v="4"/>
    <x v="3"/>
  </r>
  <r>
    <x v="25"/>
    <x v="106"/>
    <n v="1.5202702702702702"/>
    <x v="4"/>
    <x v="3"/>
  </r>
  <r>
    <x v="26"/>
    <x v="105"/>
    <n v="84.121621621621628"/>
    <x v="4"/>
    <x v="3"/>
  </r>
  <r>
    <x v="26"/>
    <x v="106"/>
    <n v="15.878378378378379"/>
    <x v="4"/>
    <x v="3"/>
  </r>
  <r>
    <x v="27"/>
    <x v="105"/>
    <n v="96.11486486486487"/>
    <x v="4"/>
    <x v="3"/>
  </r>
  <r>
    <x v="27"/>
    <x v="106"/>
    <n v="3.8851351351351351"/>
    <x v="4"/>
    <x v="3"/>
  </r>
  <r>
    <x v="28"/>
    <x v="105"/>
    <n v="95.101351351351354"/>
    <x v="4"/>
    <x v="3"/>
  </r>
  <r>
    <x v="28"/>
    <x v="106"/>
    <n v="4.8986486486486482"/>
    <x v="4"/>
    <x v="3"/>
  </r>
  <r>
    <x v="29"/>
    <x v="105"/>
    <n v="97.804054054054049"/>
    <x v="4"/>
    <x v="3"/>
  </r>
  <r>
    <x v="29"/>
    <x v="106"/>
    <n v="2.1959459459459461"/>
    <x v="4"/>
    <x v="3"/>
  </r>
  <r>
    <x v="30"/>
    <x v="105"/>
    <n v="77.53378378378379"/>
    <x v="4"/>
    <x v="3"/>
  </r>
  <r>
    <x v="30"/>
    <x v="106"/>
    <n v="22.466216216216218"/>
    <x v="4"/>
    <x v="3"/>
  </r>
  <r>
    <x v="31"/>
    <x v="105"/>
    <n v="98.817567567567565"/>
    <x v="4"/>
    <x v="3"/>
  </r>
  <r>
    <x v="31"/>
    <x v="106"/>
    <n v="1.1824324324324325"/>
    <x v="4"/>
    <x v="3"/>
  </r>
  <r>
    <x v="32"/>
    <x v="105"/>
    <n v="94.594594594594597"/>
    <x v="4"/>
    <x v="3"/>
  </r>
  <r>
    <x v="32"/>
    <x v="106"/>
    <n v="5.4054054054054053"/>
    <x v="4"/>
    <x v="3"/>
  </r>
  <r>
    <x v="33"/>
    <x v="105"/>
    <n v="93.581081081081081"/>
    <x v="4"/>
    <x v="3"/>
  </r>
  <r>
    <x v="33"/>
    <x v="106"/>
    <n v="6.4189189189189193"/>
    <x v="4"/>
    <x v="3"/>
  </r>
  <r>
    <x v="34"/>
    <x v="105"/>
    <n v="98.141891891891888"/>
    <x v="4"/>
    <x v="3"/>
  </r>
  <r>
    <x v="34"/>
    <x v="106"/>
    <n v="1.8581081081081081"/>
    <x v="4"/>
    <x v="3"/>
  </r>
  <r>
    <x v="21"/>
    <x v="103"/>
    <n v="61.0062893081761"/>
    <x v="5"/>
    <x v="3"/>
  </r>
  <r>
    <x v="21"/>
    <x v="104"/>
    <n v="10.062893081761006"/>
    <x v="5"/>
    <x v="3"/>
  </r>
  <r>
    <x v="21"/>
    <x v="4"/>
    <n v="28.930817610062892"/>
    <x v="5"/>
    <x v="3"/>
  </r>
  <r>
    <x v="22"/>
    <x v="105"/>
    <n v="96.855345911949684"/>
    <x v="5"/>
    <x v="3"/>
  </r>
  <r>
    <x v="22"/>
    <x v="106"/>
    <n v="3.1446540880503147"/>
    <x v="5"/>
    <x v="3"/>
  </r>
  <r>
    <x v="23"/>
    <x v="105"/>
    <n v="88.050314465408803"/>
    <x v="5"/>
    <x v="3"/>
  </r>
  <r>
    <x v="23"/>
    <x v="106"/>
    <n v="11.949685534591195"/>
    <x v="5"/>
    <x v="3"/>
  </r>
  <r>
    <x v="24"/>
    <x v="105"/>
    <n v="100"/>
    <x v="5"/>
    <x v="3"/>
  </r>
  <r>
    <x v="24"/>
    <x v="106"/>
    <n v="0"/>
    <x v="5"/>
    <x v="3"/>
  </r>
  <r>
    <x v="25"/>
    <x v="105"/>
    <n v="100"/>
    <x v="5"/>
    <x v="3"/>
  </r>
  <r>
    <x v="25"/>
    <x v="106"/>
    <n v="0"/>
    <x v="5"/>
    <x v="3"/>
  </r>
  <r>
    <x v="26"/>
    <x v="105"/>
    <n v="79.245283018867923"/>
    <x v="5"/>
    <x v="3"/>
  </r>
  <r>
    <x v="26"/>
    <x v="106"/>
    <n v="20.754716981132077"/>
    <x v="5"/>
    <x v="3"/>
  </r>
  <r>
    <x v="27"/>
    <x v="105"/>
    <n v="97.484276729559753"/>
    <x v="5"/>
    <x v="3"/>
  </r>
  <r>
    <x v="27"/>
    <x v="106"/>
    <n v="2.5157232704402515"/>
    <x v="5"/>
    <x v="3"/>
  </r>
  <r>
    <x v="28"/>
    <x v="105"/>
    <n v="91.19496855345912"/>
    <x v="5"/>
    <x v="3"/>
  </r>
  <r>
    <x v="28"/>
    <x v="106"/>
    <n v="8.8050314465408803"/>
    <x v="5"/>
    <x v="3"/>
  </r>
  <r>
    <x v="29"/>
    <x v="105"/>
    <n v="98.113207547169807"/>
    <x v="5"/>
    <x v="3"/>
  </r>
  <r>
    <x v="29"/>
    <x v="106"/>
    <n v="1.8867924528301887"/>
    <x v="5"/>
    <x v="3"/>
  </r>
  <r>
    <x v="30"/>
    <x v="105"/>
    <n v="72.95597484276729"/>
    <x v="5"/>
    <x v="3"/>
  </r>
  <r>
    <x v="30"/>
    <x v="106"/>
    <n v="27.044025157232703"/>
    <x v="5"/>
    <x v="3"/>
  </r>
  <r>
    <x v="31"/>
    <x v="105"/>
    <n v="98.742138364779876"/>
    <x v="5"/>
    <x v="3"/>
  </r>
  <r>
    <x v="31"/>
    <x v="106"/>
    <n v="1.2578616352201257"/>
    <x v="5"/>
    <x v="3"/>
  </r>
  <r>
    <x v="32"/>
    <x v="105"/>
    <n v="91.19496855345912"/>
    <x v="5"/>
    <x v="3"/>
  </r>
  <r>
    <x v="32"/>
    <x v="106"/>
    <n v="8.8050314465408803"/>
    <x v="5"/>
    <x v="3"/>
  </r>
  <r>
    <x v="33"/>
    <x v="105"/>
    <n v="90.566037735849051"/>
    <x v="5"/>
    <x v="3"/>
  </r>
  <r>
    <x v="33"/>
    <x v="106"/>
    <n v="9.433962264150944"/>
    <x v="5"/>
    <x v="3"/>
  </r>
  <r>
    <x v="34"/>
    <x v="105"/>
    <n v="98.742138364779876"/>
    <x v="5"/>
    <x v="3"/>
  </r>
  <r>
    <x v="34"/>
    <x v="106"/>
    <n v="1.2578616352201257"/>
    <x v="5"/>
    <x v="3"/>
  </r>
  <r>
    <x v="21"/>
    <x v="103"/>
    <n v="50.925925925925924"/>
    <x v="6"/>
    <x v="3"/>
  </r>
  <r>
    <x v="21"/>
    <x v="104"/>
    <n v="14.814814814814815"/>
    <x v="6"/>
    <x v="3"/>
  </r>
  <r>
    <x v="21"/>
    <x v="4"/>
    <n v="34.25925925925926"/>
    <x v="6"/>
    <x v="3"/>
  </r>
  <r>
    <x v="22"/>
    <x v="105"/>
    <n v="97.222222222222229"/>
    <x v="6"/>
    <x v="3"/>
  </r>
  <r>
    <x v="22"/>
    <x v="106"/>
    <n v="2.7777777777777777"/>
    <x v="6"/>
    <x v="3"/>
  </r>
  <r>
    <x v="23"/>
    <x v="105"/>
    <n v="96.296296296296291"/>
    <x v="6"/>
    <x v="3"/>
  </r>
  <r>
    <x v="23"/>
    <x v="106"/>
    <n v="3.7037037037037037"/>
    <x v="6"/>
    <x v="3"/>
  </r>
  <r>
    <x v="24"/>
    <x v="105"/>
    <n v="100"/>
    <x v="6"/>
    <x v="3"/>
  </r>
  <r>
    <x v="24"/>
    <x v="106"/>
    <n v="0"/>
    <x v="6"/>
    <x v="3"/>
  </r>
  <r>
    <x v="25"/>
    <x v="105"/>
    <n v="97.222222222222229"/>
    <x v="6"/>
    <x v="3"/>
  </r>
  <r>
    <x v="25"/>
    <x v="106"/>
    <n v="2.7777777777777777"/>
    <x v="6"/>
    <x v="3"/>
  </r>
  <r>
    <x v="26"/>
    <x v="105"/>
    <n v="79.629629629629633"/>
    <x v="6"/>
    <x v="3"/>
  </r>
  <r>
    <x v="26"/>
    <x v="106"/>
    <n v="20.37037037037037"/>
    <x v="6"/>
    <x v="3"/>
  </r>
  <r>
    <x v="27"/>
    <x v="105"/>
    <n v="95.370370370370367"/>
    <x v="6"/>
    <x v="3"/>
  </r>
  <r>
    <x v="27"/>
    <x v="106"/>
    <n v="4.6296296296296298"/>
    <x v="6"/>
    <x v="3"/>
  </r>
  <r>
    <x v="28"/>
    <x v="105"/>
    <n v="98.148148148148152"/>
    <x v="6"/>
    <x v="3"/>
  </r>
  <r>
    <x v="28"/>
    <x v="106"/>
    <n v="1.8518518518518519"/>
    <x v="6"/>
    <x v="3"/>
  </r>
  <r>
    <x v="29"/>
    <x v="105"/>
    <n v="99.074074074074076"/>
    <x v="6"/>
    <x v="3"/>
  </r>
  <r>
    <x v="29"/>
    <x v="106"/>
    <n v="0.92592592592592593"/>
    <x v="6"/>
    <x v="3"/>
  </r>
  <r>
    <x v="30"/>
    <x v="105"/>
    <n v="75.925925925925924"/>
    <x v="6"/>
    <x v="3"/>
  </r>
  <r>
    <x v="30"/>
    <x v="106"/>
    <n v="24.074074074074073"/>
    <x v="6"/>
    <x v="3"/>
  </r>
  <r>
    <x v="31"/>
    <x v="105"/>
    <n v="99.074074074074076"/>
    <x v="6"/>
    <x v="3"/>
  </r>
  <r>
    <x v="31"/>
    <x v="106"/>
    <n v="0.92592592592592593"/>
    <x v="6"/>
    <x v="3"/>
  </r>
  <r>
    <x v="32"/>
    <x v="105"/>
    <n v="92.592592592592595"/>
    <x v="6"/>
    <x v="3"/>
  </r>
  <r>
    <x v="32"/>
    <x v="106"/>
    <n v="7.4074074074074074"/>
    <x v="6"/>
    <x v="3"/>
  </r>
  <r>
    <x v="33"/>
    <x v="105"/>
    <n v="96.296296296296291"/>
    <x v="6"/>
    <x v="3"/>
  </r>
  <r>
    <x v="33"/>
    <x v="106"/>
    <n v="3.7037037037037037"/>
    <x v="6"/>
    <x v="3"/>
  </r>
  <r>
    <x v="34"/>
    <x v="105"/>
    <n v="98.148148148148152"/>
    <x v="6"/>
    <x v="3"/>
  </r>
  <r>
    <x v="34"/>
    <x v="106"/>
    <n v="1.8518518518518519"/>
    <x v="6"/>
    <x v="3"/>
  </r>
  <r>
    <x v="21"/>
    <x v="103"/>
    <n v="44.632768361581924"/>
    <x v="7"/>
    <x v="3"/>
  </r>
  <r>
    <x v="21"/>
    <x v="104"/>
    <n v="16.949152542372882"/>
    <x v="7"/>
    <x v="3"/>
  </r>
  <r>
    <x v="21"/>
    <x v="4"/>
    <n v="38.418079096045197"/>
    <x v="7"/>
    <x v="3"/>
  </r>
  <r>
    <x v="22"/>
    <x v="105"/>
    <n v="96.045197740112997"/>
    <x v="7"/>
    <x v="3"/>
  </r>
  <r>
    <x v="22"/>
    <x v="106"/>
    <n v="3.9548022598870056"/>
    <x v="7"/>
    <x v="3"/>
  </r>
  <r>
    <x v="23"/>
    <x v="105"/>
    <n v="93.220338983050851"/>
    <x v="7"/>
    <x v="3"/>
  </r>
  <r>
    <x v="23"/>
    <x v="106"/>
    <n v="6.7796610169491522"/>
    <x v="7"/>
    <x v="3"/>
  </r>
  <r>
    <x v="24"/>
    <x v="105"/>
    <n v="99.435028248587571"/>
    <x v="7"/>
    <x v="3"/>
  </r>
  <r>
    <x v="24"/>
    <x v="106"/>
    <n v="0.56497175141242939"/>
    <x v="7"/>
    <x v="3"/>
  </r>
  <r>
    <x v="25"/>
    <x v="105"/>
    <n v="98.305084745762713"/>
    <x v="7"/>
    <x v="3"/>
  </r>
  <r>
    <x v="25"/>
    <x v="106"/>
    <n v="1.6949152542372881"/>
    <x v="7"/>
    <x v="3"/>
  </r>
  <r>
    <x v="26"/>
    <x v="105"/>
    <n v="88.700564971751419"/>
    <x v="7"/>
    <x v="3"/>
  </r>
  <r>
    <x v="26"/>
    <x v="106"/>
    <n v="11.299435028248588"/>
    <x v="7"/>
    <x v="3"/>
  </r>
  <r>
    <x v="27"/>
    <x v="105"/>
    <n v="94.915254237288138"/>
    <x v="7"/>
    <x v="3"/>
  </r>
  <r>
    <x v="27"/>
    <x v="106"/>
    <n v="5.0847457627118642"/>
    <x v="7"/>
    <x v="3"/>
  </r>
  <r>
    <x v="28"/>
    <x v="105"/>
    <n v="96.610169491525426"/>
    <x v="7"/>
    <x v="3"/>
  </r>
  <r>
    <x v="28"/>
    <x v="106"/>
    <n v="3.3898305084745761"/>
    <x v="7"/>
    <x v="3"/>
  </r>
  <r>
    <x v="29"/>
    <x v="105"/>
    <n v="98.870056497175142"/>
    <x v="7"/>
    <x v="3"/>
  </r>
  <r>
    <x v="29"/>
    <x v="106"/>
    <n v="1.1299435028248588"/>
    <x v="7"/>
    <x v="3"/>
  </r>
  <r>
    <x v="30"/>
    <x v="105"/>
    <n v="81.355932203389827"/>
    <x v="7"/>
    <x v="3"/>
  </r>
  <r>
    <x v="30"/>
    <x v="106"/>
    <n v="18.64406779661017"/>
    <x v="7"/>
    <x v="3"/>
  </r>
  <r>
    <x v="31"/>
    <x v="105"/>
    <n v="98.305084745762713"/>
    <x v="7"/>
    <x v="3"/>
  </r>
  <r>
    <x v="31"/>
    <x v="106"/>
    <n v="1.6949152542372881"/>
    <x v="7"/>
    <x v="3"/>
  </r>
  <r>
    <x v="32"/>
    <x v="105"/>
    <n v="98.305084745762713"/>
    <x v="7"/>
    <x v="3"/>
  </r>
  <r>
    <x v="32"/>
    <x v="106"/>
    <n v="1.6949152542372881"/>
    <x v="7"/>
    <x v="3"/>
  </r>
  <r>
    <x v="33"/>
    <x v="105"/>
    <n v="93.220338983050851"/>
    <x v="7"/>
    <x v="3"/>
  </r>
  <r>
    <x v="33"/>
    <x v="106"/>
    <n v="6.7796610169491522"/>
    <x v="7"/>
    <x v="3"/>
  </r>
  <r>
    <x v="34"/>
    <x v="105"/>
    <n v="96.610169491525426"/>
    <x v="7"/>
    <x v="3"/>
  </r>
  <r>
    <x v="34"/>
    <x v="106"/>
    <n v="3.3898305084745761"/>
    <x v="7"/>
    <x v="3"/>
  </r>
  <r>
    <x v="21"/>
    <x v="103"/>
    <n v="46.621621621621621"/>
    <x v="8"/>
    <x v="3"/>
  </r>
  <r>
    <x v="21"/>
    <x v="104"/>
    <n v="18.918918918918919"/>
    <x v="8"/>
    <x v="3"/>
  </r>
  <r>
    <x v="21"/>
    <x v="4"/>
    <n v="34.45945945945946"/>
    <x v="8"/>
    <x v="3"/>
  </r>
  <r>
    <x v="22"/>
    <x v="105"/>
    <n v="99.324324324324323"/>
    <x v="8"/>
    <x v="3"/>
  </r>
  <r>
    <x v="22"/>
    <x v="106"/>
    <n v="0.67567567567567566"/>
    <x v="8"/>
    <x v="3"/>
  </r>
  <r>
    <x v="23"/>
    <x v="105"/>
    <n v="87.837837837837839"/>
    <x v="8"/>
    <x v="3"/>
  </r>
  <r>
    <x v="23"/>
    <x v="106"/>
    <n v="12.162162162162161"/>
    <x v="8"/>
    <x v="3"/>
  </r>
  <r>
    <x v="24"/>
    <x v="105"/>
    <n v="98.648648648648646"/>
    <x v="8"/>
    <x v="3"/>
  </r>
  <r>
    <x v="24"/>
    <x v="106"/>
    <n v="1.3513513513513513"/>
    <x v="8"/>
    <x v="3"/>
  </r>
  <r>
    <x v="25"/>
    <x v="105"/>
    <n v="97.972972972972968"/>
    <x v="8"/>
    <x v="3"/>
  </r>
  <r>
    <x v="25"/>
    <x v="106"/>
    <n v="2.0270270270270272"/>
    <x v="8"/>
    <x v="3"/>
  </r>
  <r>
    <x v="26"/>
    <x v="105"/>
    <n v="87.162162162162161"/>
    <x v="8"/>
    <x v="3"/>
  </r>
  <r>
    <x v="26"/>
    <x v="106"/>
    <n v="12.837837837837839"/>
    <x v="8"/>
    <x v="3"/>
  </r>
  <r>
    <x v="27"/>
    <x v="105"/>
    <n v="96.621621621621628"/>
    <x v="8"/>
    <x v="3"/>
  </r>
  <r>
    <x v="27"/>
    <x v="106"/>
    <n v="3.3783783783783785"/>
    <x v="8"/>
    <x v="3"/>
  </r>
  <r>
    <x v="28"/>
    <x v="105"/>
    <n v="95.270270270270274"/>
    <x v="8"/>
    <x v="3"/>
  </r>
  <r>
    <x v="28"/>
    <x v="106"/>
    <n v="4.7297297297297298"/>
    <x v="8"/>
    <x v="3"/>
  </r>
  <r>
    <x v="29"/>
    <x v="105"/>
    <n v="95.270270270270274"/>
    <x v="8"/>
    <x v="3"/>
  </r>
  <r>
    <x v="29"/>
    <x v="106"/>
    <n v="4.7297297297297298"/>
    <x v="8"/>
    <x v="3"/>
  </r>
  <r>
    <x v="30"/>
    <x v="105"/>
    <n v="79.054054054054049"/>
    <x v="8"/>
    <x v="3"/>
  </r>
  <r>
    <x v="30"/>
    <x v="106"/>
    <n v="20.945945945945947"/>
    <x v="8"/>
    <x v="3"/>
  </r>
  <r>
    <x v="31"/>
    <x v="105"/>
    <n v="99.324324324324323"/>
    <x v="8"/>
    <x v="3"/>
  </r>
  <r>
    <x v="31"/>
    <x v="106"/>
    <n v="0.67567567567567566"/>
    <x v="8"/>
    <x v="3"/>
  </r>
  <r>
    <x v="32"/>
    <x v="105"/>
    <n v="95.270270270270274"/>
    <x v="8"/>
    <x v="3"/>
  </r>
  <r>
    <x v="32"/>
    <x v="106"/>
    <n v="4.7297297297297298"/>
    <x v="8"/>
    <x v="3"/>
  </r>
  <r>
    <x v="33"/>
    <x v="105"/>
    <n v="95.270270270270274"/>
    <x v="8"/>
    <x v="3"/>
  </r>
  <r>
    <x v="33"/>
    <x v="106"/>
    <n v="4.7297297297297298"/>
    <x v="8"/>
    <x v="3"/>
  </r>
  <r>
    <x v="34"/>
    <x v="105"/>
    <n v="99.324324324324323"/>
    <x v="8"/>
    <x v="3"/>
  </r>
  <r>
    <x v="34"/>
    <x v="106"/>
    <n v="0.67567567567567566"/>
    <x v="8"/>
    <x v="3"/>
  </r>
  <r>
    <x v="21"/>
    <x v="103"/>
    <n v="48.520710059171599"/>
    <x v="9"/>
    <x v="3"/>
  </r>
  <r>
    <x v="21"/>
    <x v="104"/>
    <n v="17.751479289940828"/>
    <x v="9"/>
    <x v="3"/>
  </r>
  <r>
    <x v="21"/>
    <x v="4"/>
    <n v="33.727810650887577"/>
    <x v="9"/>
    <x v="3"/>
  </r>
  <r>
    <x v="22"/>
    <x v="105"/>
    <n v="98.224852071005913"/>
    <x v="9"/>
    <x v="3"/>
  </r>
  <r>
    <x v="22"/>
    <x v="106"/>
    <n v="1.7751479289940828"/>
    <x v="9"/>
    <x v="3"/>
  </r>
  <r>
    <x v="23"/>
    <x v="105"/>
    <n v="81.65680473372781"/>
    <x v="9"/>
    <x v="3"/>
  </r>
  <r>
    <x v="23"/>
    <x v="106"/>
    <n v="18.34319526627219"/>
    <x v="9"/>
    <x v="3"/>
  </r>
  <r>
    <x v="24"/>
    <x v="105"/>
    <n v="99.408284023668642"/>
    <x v="9"/>
    <x v="3"/>
  </r>
  <r>
    <x v="24"/>
    <x v="106"/>
    <n v="0.59171597633136097"/>
    <x v="9"/>
    <x v="3"/>
  </r>
  <r>
    <x v="25"/>
    <x v="105"/>
    <n v="98.816568047337284"/>
    <x v="9"/>
    <x v="3"/>
  </r>
  <r>
    <x v="25"/>
    <x v="106"/>
    <n v="1.1834319526627219"/>
    <x v="9"/>
    <x v="3"/>
  </r>
  <r>
    <x v="26"/>
    <x v="105"/>
    <n v="83.431952662721898"/>
    <x v="9"/>
    <x v="3"/>
  </r>
  <r>
    <x v="26"/>
    <x v="106"/>
    <n v="16.568047337278106"/>
    <x v="9"/>
    <x v="3"/>
  </r>
  <r>
    <x v="27"/>
    <x v="105"/>
    <n v="98.224852071005913"/>
    <x v="9"/>
    <x v="3"/>
  </r>
  <r>
    <x v="27"/>
    <x v="106"/>
    <n v="1.7751479289940828"/>
    <x v="9"/>
    <x v="3"/>
  </r>
  <r>
    <x v="28"/>
    <x v="105"/>
    <n v="96.449704142011839"/>
    <x v="9"/>
    <x v="3"/>
  </r>
  <r>
    <x v="28"/>
    <x v="106"/>
    <n v="3.5502958579881656"/>
    <x v="9"/>
    <x v="3"/>
  </r>
  <r>
    <x v="29"/>
    <x v="105"/>
    <n v="99.408284023668642"/>
    <x v="9"/>
    <x v="3"/>
  </r>
  <r>
    <x v="29"/>
    <x v="106"/>
    <n v="0.59171597633136097"/>
    <x v="9"/>
    <x v="3"/>
  </r>
  <r>
    <x v="30"/>
    <x v="105"/>
    <n v="86.390532544378701"/>
    <x v="9"/>
    <x v="3"/>
  </r>
  <r>
    <x v="30"/>
    <x v="106"/>
    <n v="13.609467455621301"/>
    <x v="9"/>
    <x v="3"/>
  </r>
  <r>
    <x v="31"/>
    <x v="105"/>
    <n v="98.816568047337284"/>
    <x v="9"/>
    <x v="3"/>
  </r>
  <r>
    <x v="31"/>
    <x v="106"/>
    <n v="1.1834319526627219"/>
    <x v="9"/>
    <x v="3"/>
  </r>
  <r>
    <x v="32"/>
    <x v="105"/>
    <n v="95.26627218934911"/>
    <x v="9"/>
    <x v="3"/>
  </r>
  <r>
    <x v="32"/>
    <x v="106"/>
    <n v="4.7337278106508878"/>
    <x v="9"/>
    <x v="3"/>
  </r>
  <r>
    <x v="33"/>
    <x v="105"/>
    <n v="97.633136094674555"/>
    <x v="9"/>
    <x v="3"/>
  </r>
  <r>
    <x v="33"/>
    <x v="106"/>
    <n v="2.3668639053254439"/>
    <x v="9"/>
    <x v="3"/>
  </r>
  <r>
    <x v="34"/>
    <x v="105"/>
    <n v="100"/>
    <x v="9"/>
    <x v="3"/>
  </r>
  <r>
    <x v="34"/>
    <x v="106"/>
    <n v="0"/>
    <x v="9"/>
    <x v="3"/>
  </r>
  <r>
    <x v="21"/>
    <x v="103"/>
    <n v="62.595419847328245"/>
    <x v="10"/>
    <x v="3"/>
  </r>
  <r>
    <x v="21"/>
    <x v="104"/>
    <n v="19.083969465648856"/>
    <x v="10"/>
    <x v="3"/>
  </r>
  <r>
    <x v="21"/>
    <x v="4"/>
    <n v="18.320610687022899"/>
    <x v="10"/>
    <x v="3"/>
  </r>
  <r>
    <x v="22"/>
    <x v="105"/>
    <n v="97.709923664122144"/>
    <x v="10"/>
    <x v="3"/>
  </r>
  <r>
    <x v="22"/>
    <x v="106"/>
    <n v="2.2900763358778624"/>
    <x v="10"/>
    <x v="3"/>
  </r>
  <r>
    <x v="23"/>
    <x v="105"/>
    <n v="85.496183206106863"/>
    <x v="10"/>
    <x v="3"/>
  </r>
  <r>
    <x v="23"/>
    <x v="106"/>
    <n v="14.503816793893129"/>
    <x v="10"/>
    <x v="3"/>
  </r>
  <r>
    <x v="24"/>
    <x v="105"/>
    <n v="98.473282442748086"/>
    <x v="10"/>
    <x v="3"/>
  </r>
  <r>
    <x v="24"/>
    <x v="106"/>
    <n v="1.5267175572519085"/>
    <x v="10"/>
    <x v="3"/>
  </r>
  <r>
    <x v="25"/>
    <x v="105"/>
    <n v="96.946564885496187"/>
    <x v="10"/>
    <x v="3"/>
  </r>
  <r>
    <x v="25"/>
    <x v="106"/>
    <n v="3.053435114503817"/>
    <x v="10"/>
    <x v="3"/>
  </r>
  <r>
    <x v="26"/>
    <x v="105"/>
    <n v="80.152671755725194"/>
    <x v="10"/>
    <x v="3"/>
  </r>
  <r>
    <x v="26"/>
    <x v="106"/>
    <n v="19.847328244274809"/>
    <x v="10"/>
    <x v="3"/>
  </r>
  <r>
    <x v="27"/>
    <x v="105"/>
    <n v="96.18320610687023"/>
    <x v="10"/>
    <x v="3"/>
  </r>
  <r>
    <x v="27"/>
    <x v="106"/>
    <n v="3.8167938931297711"/>
    <x v="10"/>
    <x v="3"/>
  </r>
  <r>
    <x v="28"/>
    <x v="105"/>
    <n v="95.419847328244273"/>
    <x v="10"/>
    <x v="3"/>
  </r>
  <r>
    <x v="28"/>
    <x v="106"/>
    <n v="4.5801526717557248"/>
    <x v="10"/>
    <x v="3"/>
  </r>
  <r>
    <x v="29"/>
    <x v="105"/>
    <n v="97.709923664122144"/>
    <x v="10"/>
    <x v="3"/>
  </r>
  <r>
    <x v="29"/>
    <x v="106"/>
    <n v="2.2900763358778624"/>
    <x v="10"/>
    <x v="3"/>
  </r>
  <r>
    <x v="30"/>
    <x v="105"/>
    <n v="77.099236641221367"/>
    <x v="10"/>
    <x v="3"/>
  </r>
  <r>
    <x v="30"/>
    <x v="106"/>
    <n v="22.900763358778626"/>
    <x v="10"/>
    <x v="3"/>
  </r>
  <r>
    <x v="31"/>
    <x v="105"/>
    <n v="97.709923664122144"/>
    <x v="10"/>
    <x v="3"/>
  </r>
  <r>
    <x v="31"/>
    <x v="106"/>
    <n v="2.2900763358778624"/>
    <x v="10"/>
    <x v="3"/>
  </r>
  <r>
    <x v="32"/>
    <x v="105"/>
    <n v="91.603053435114504"/>
    <x v="10"/>
    <x v="3"/>
  </r>
  <r>
    <x v="32"/>
    <x v="106"/>
    <n v="8.3969465648854964"/>
    <x v="10"/>
    <x v="3"/>
  </r>
  <r>
    <x v="33"/>
    <x v="105"/>
    <n v="93.89312977099236"/>
    <x v="10"/>
    <x v="3"/>
  </r>
  <r>
    <x v="33"/>
    <x v="106"/>
    <n v="6.106870229007634"/>
    <x v="10"/>
    <x v="3"/>
  </r>
  <r>
    <x v="34"/>
    <x v="105"/>
    <n v="96.18320610687023"/>
    <x v="10"/>
    <x v="3"/>
  </r>
  <r>
    <x v="34"/>
    <x v="106"/>
    <n v="3.8167938931297711"/>
    <x v="10"/>
    <x v="3"/>
  </r>
  <r>
    <x v="21"/>
    <x v="103"/>
    <n v="52.100840336134453"/>
    <x v="11"/>
    <x v="3"/>
  </r>
  <r>
    <x v="21"/>
    <x v="104"/>
    <n v="19.327731092436974"/>
    <x v="11"/>
    <x v="3"/>
  </r>
  <r>
    <x v="21"/>
    <x v="4"/>
    <n v="28.571428571428573"/>
    <x v="11"/>
    <x v="3"/>
  </r>
  <r>
    <x v="22"/>
    <x v="105"/>
    <n v="100"/>
    <x v="11"/>
    <x v="3"/>
  </r>
  <r>
    <x v="22"/>
    <x v="106"/>
    <n v="0"/>
    <x v="11"/>
    <x v="3"/>
  </r>
  <r>
    <x v="23"/>
    <x v="105"/>
    <n v="88.235294117647058"/>
    <x v="11"/>
    <x v="3"/>
  </r>
  <r>
    <x v="23"/>
    <x v="106"/>
    <n v="11.764705882352942"/>
    <x v="11"/>
    <x v="3"/>
  </r>
  <r>
    <x v="24"/>
    <x v="105"/>
    <n v="100"/>
    <x v="11"/>
    <x v="3"/>
  </r>
  <r>
    <x v="24"/>
    <x v="106"/>
    <n v="0"/>
    <x v="11"/>
    <x v="3"/>
  </r>
  <r>
    <x v="25"/>
    <x v="105"/>
    <n v="100"/>
    <x v="11"/>
    <x v="3"/>
  </r>
  <r>
    <x v="25"/>
    <x v="106"/>
    <n v="0"/>
    <x v="11"/>
    <x v="3"/>
  </r>
  <r>
    <x v="26"/>
    <x v="105"/>
    <n v="77.310924369747895"/>
    <x v="11"/>
    <x v="3"/>
  </r>
  <r>
    <x v="26"/>
    <x v="106"/>
    <n v="22.689075630252102"/>
    <x v="11"/>
    <x v="3"/>
  </r>
  <r>
    <x v="27"/>
    <x v="105"/>
    <n v="95.798319327731093"/>
    <x v="11"/>
    <x v="3"/>
  </r>
  <r>
    <x v="27"/>
    <x v="106"/>
    <n v="4.2016806722689077"/>
    <x v="11"/>
    <x v="3"/>
  </r>
  <r>
    <x v="28"/>
    <x v="105"/>
    <n v="97.47899159663865"/>
    <x v="11"/>
    <x v="3"/>
  </r>
  <r>
    <x v="28"/>
    <x v="106"/>
    <n v="2.5210084033613445"/>
    <x v="11"/>
    <x v="3"/>
  </r>
  <r>
    <x v="29"/>
    <x v="105"/>
    <n v="99.159663865546221"/>
    <x v="11"/>
    <x v="3"/>
  </r>
  <r>
    <x v="29"/>
    <x v="106"/>
    <n v="0.84033613445378152"/>
    <x v="11"/>
    <x v="3"/>
  </r>
  <r>
    <x v="30"/>
    <x v="105"/>
    <n v="83.193277310924373"/>
    <x v="11"/>
    <x v="3"/>
  </r>
  <r>
    <x v="30"/>
    <x v="106"/>
    <n v="16.806722689075631"/>
    <x v="11"/>
    <x v="3"/>
  </r>
  <r>
    <x v="31"/>
    <x v="105"/>
    <n v="100"/>
    <x v="11"/>
    <x v="3"/>
  </r>
  <r>
    <x v="31"/>
    <x v="106"/>
    <n v="0"/>
    <x v="11"/>
    <x v="3"/>
  </r>
  <r>
    <x v="32"/>
    <x v="105"/>
    <n v="92.436974789915965"/>
    <x v="11"/>
    <x v="3"/>
  </r>
  <r>
    <x v="32"/>
    <x v="106"/>
    <n v="7.5630252100840334"/>
    <x v="11"/>
    <x v="3"/>
  </r>
  <r>
    <x v="33"/>
    <x v="105"/>
    <n v="96.638655462184872"/>
    <x v="11"/>
    <x v="3"/>
  </r>
  <r>
    <x v="33"/>
    <x v="106"/>
    <n v="3.3613445378151261"/>
    <x v="11"/>
    <x v="3"/>
  </r>
  <r>
    <x v="34"/>
    <x v="105"/>
    <n v="98.319327731092443"/>
    <x v="11"/>
    <x v="3"/>
  </r>
  <r>
    <x v="34"/>
    <x v="106"/>
    <n v="1.680672268907563"/>
    <x v="11"/>
    <x v="3"/>
  </r>
  <r>
    <x v="21"/>
    <x v="103"/>
    <n v="64.646464646464651"/>
    <x v="12"/>
    <x v="3"/>
  </r>
  <r>
    <x v="21"/>
    <x v="104"/>
    <n v="6.0606060606060606"/>
    <x v="12"/>
    <x v="3"/>
  </r>
  <r>
    <x v="21"/>
    <x v="4"/>
    <n v="29.292929292929294"/>
    <x v="12"/>
    <x v="3"/>
  </r>
  <r>
    <x v="22"/>
    <x v="105"/>
    <n v="98.98989898989899"/>
    <x v="12"/>
    <x v="3"/>
  </r>
  <r>
    <x v="22"/>
    <x v="106"/>
    <n v="1.0101010101010102"/>
    <x v="12"/>
    <x v="3"/>
  </r>
  <r>
    <x v="23"/>
    <x v="105"/>
    <n v="91.919191919191917"/>
    <x v="12"/>
    <x v="3"/>
  </r>
  <r>
    <x v="23"/>
    <x v="106"/>
    <n v="8.0808080808080813"/>
    <x v="12"/>
    <x v="3"/>
  </r>
  <r>
    <x v="24"/>
    <x v="105"/>
    <n v="98.98989898989899"/>
    <x v="12"/>
    <x v="3"/>
  </r>
  <r>
    <x v="24"/>
    <x v="106"/>
    <n v="1.0101010101010102"/>
    <x v="12"/>
    <x v="3"/>
  </r>
  <r>
    <x v="25"/>
    <x v="105"/>
    <n v="100"/>
    <x v="12"/>
    <x v="3"/>
  </r>
  <r>
    <x v="25"/>
    <x v="106"/>
    <n v="0"/>
    <x v="12"/>
    <x v="3"/>
  </r>
  <r>
    <x v="26"/>
    <x v="105"/>
    <n v="66.666666666666671"/>
    <x v="12"/>
    <x v="3"/>
  </r>
  <r>
    <x v="26"/>
    <x v="106"/>
    <n v="33.333333333333336"/>
    <x v="12"/>
    <x v="3"/>
  </r>
  <r>
    <x v="27"/>
    <x v="105"/>
    <n v="91.919191919191917"/>
    <x v="12"/>
    <x v="3"/>
  </r>
  <r>
    <x v="27"/>
    <x v="106"/>
    <n v="8.0808080808080813"/>
    <x v="12"/>
    <x v="3"/>
  </r>
  <r>
    <x v="28"/>
    <x v="105"/>
    <n v="93.939393939393938"/>
    <x v="12"/>
    <x v="3"/>
  </r>
  <r>
    <x v="28"/>
    <x v="106"/>
    <n v="6.0606060606060606"/>
    <x v="12"/>
    <x v="3"/>
  </r>
  <r>
    <x v="29"/>
    <x v="105"/>
    <n v="97.979797979797979"/>
    <x v="12"/>
    <x v="3"/>
  </r>
  <r>
    <x v="29"/>
    <x v="106"/>
    <n v="2.0202020202020203"/>
    <x v="12"/>
    <x v="3"/>
  </r>
  <r>
    <x v="30"/>
    <x v="105"/>
    <n v="75.757575757575751"/>
    <x v="12"/>
    <x v="3"/>
  </r>
  <r>
    <x v="30"/>
    <x v="106"/>
    <n v="24.242424242424242"/>
    <x v="12"/>
    <x v="3"/>
  </r>
  <r>
    <x v="31"/>
    <x v="105"/>
    <n v="96.969696969696969"/>
    <x v="12"/>
    <x v="3"/>
  </r>
  <r>
    <x v="31"/>
    <x v="106"/>
    <n v="3.0303030303030303"/>
    <x v="12"/>
    <x v="3"/>
  </r>
  <r>
    <x v="32"/>
    <x v="105"/>
    <n v="92.929292929292927"/>
    <x v="12"/>
    <x v="3"/>
  </r>
  <r>
    <x v="32"/>
    <x v="106"/>
    <n v="7.0707070707070709"/>
    <x v="12"/>
    <x v="3"/>
  </r>
  <r>
    <x v="33"/>
    <x v="105"/>
    <n v="89.898989898989896"/>
    <x v="12"/>
    <x v="3"/>
  </r>
  <r>
    <x v="33"/>
    <x v="106"/>
    <n v="10.1010101010101"/>
    <x v="12"/>
    <x v="3"/>
  </r>
  <r>
    <x v="34"/>
    <x v="105"/>
    <n v="84.848484848484844"/>
    <x v="12"/>
    <x v="3"/>
  </r>
  <r>
    <x v="34"/>
    <x v="106"/>
    <n v="15.151515151515152"/>
    <x v="12"/>
    <x v="3"/>
  </r>
  <r>
    <x v="21"/>
    <x v="103"/>
    <n v="78.260869565217391"/>
    <x v="13"/>
    <x v="3"/>
  </r>
  <r>
    <x v="21"/>
    <x v="104"/>
    <n v="7.2463768115942031"/>
    <x v="13"/>
    <x v="3"/>
  </r>
  <r>
    <x v="21"/>
    <x v="4"/>
    <n v="14.492753623188406"/>
    <x v="13"/>
    <x v="3"/>
  </r>
  <r>
    <x v="22"/>
    <x v="105"/>
    <n v="94.20289855072464"/>
    <x v="13"/>
    <x v="3"/>
  </r>
  <r>
    <x v="22"/>
    <x v="106"/>
    <n v="5.7971014492753623"/>
    <x v="13"/>
    <x v="3"/>
  </r>
  <r>
    <x v="23"/>
    <x v="105"/>
    <n v="76.811594202898547"/>
    <x v="13"/>
    <x v="3"/>
  </r>
  <r>
    <x v="23"/>
    <x v="106"/>
    <n v="23.188405797101449"/>
    <x v="13"/>
    <x v="3"/>
  </r>
  <r>
    <x v="24"/>
    <x v="105"/>
    <n v="97.101449275362313"/>
    <x v="13"/>
    <x v="3"/>
  </r>
  <r>
    <x v="24"/>
    <x v="106"/>
    <n v="2.8985507246376812"/>
    <x v="13"/>
    <x v="3"/>
  </r>
  <r>
    <x v="25"/>
    <x v="105"/>
    <n v="92.753623188405797"/>
    <x v="13"/>
    <x v="3"/>
  </r>
  <r>
    <x v="25"/>
    <x v="106"/>
    <n v="7.2463768115942031"/>
    <x v="13"/>
    <x v="3"/>
  </r>
  <r>
    <x v="26"/>
    <x v="105"/>
    <n v="73.913043478260875"/>
    <x v="13"/>
    <x v="3"/>
  </r>
  <r>
    <x v="26"/>
    <x v="106"/>
    <n v="26.086956521739129"/>
    <x v="13"/>
    <x v="3"/>
  </r>
  <r>
    <x v="27"/>
    <x v="105"/>
    <n v="94.20289855072464"/>
    <x v="13"/>
    <x v="3"/>
  </r>
  <r>
    <x v="27"/>
    <x v="106"/>
    <n v="5.7971014492753623"/>
    <x v="13"/>
    <x v="3"/>
  </r>
  <r>
    <x v="28"/>
    <x v="105"/>
    <n v="89.85507246376811"/>
    <x v="13"/>
    <x v="3"/>
  </r>
  <r>
    <x v="28"/>
    <x v="106"/>
    <n v="10.144927536231885"/>
    <x v="13"/>
    <x v="3"/>
  </r>
  <r>
    <x v="29"/>
    <x v="105"/>
    <n v="100"/>
    <x v="13"/>
    <x v="3"/>
  </r>
  <r>
    <x v="29"/>
    <x v="106"/>
    <n v="0"/>
    <x v="13"/>
    <x v="3"/>
  </r>
  <r>
    <x v="30"/>
    <x v="105"/>
    <n v="56.521739130434781"/>
    <x v="13"/>
    <x v="3"/>
  </r>
  <r>
    <x v="30"/>
    <x v="106"/>
    <n v="43.478260869565219"/>
    <x v="13"/>
    <x v="3"/>
  </r>
  <r>
    <x v="31"/>
    <x v="105"/>
    <n v="95.652173913043484"/>
    <x v="13"/>
    <x v="3"/>
  </r>
  <r>
    <x v="31"/>
    <x v="106"/>
    <n v="4.3478260869565215"/>
    <x v="13"/>
    <x v="3"/>
  </r>
  <r>
    <x v="32"/>
    <x v="105"/>
    <n v="89.85507246376811"/>
    <x v="13"/>
    <x v="3"/>
  </r>
  <r>
    <x v="32"/>
    <x v="106"/>
    <n v="10.144927536231885"/>
    <x v="13"/>
    <x v="3"/>
  </r>
  <r>
    <x v="33"/>
    <x v="105"/>
    <n v="92.753623188405797"/>
    <x v="13"/>
    <x v="3"/>
  </r>
  <r>
    <x v="33"/>
    <x v="106"/>
    <n v="7.2463768115942031"/>
    <x v="13"/>
    <x v="3"/>
  </r>
  <r>
    <x v="34"/>
    <x v="105"/>
    <n v="95.652173913043484"/>
    <x v="13"/>
    <x v="3"/>
  </r>
  <r>
    <x v="34"/>
    <x v="106"/>
    <n v="4.3478260869565215"/>
    <x v="13"/>
    <x v="3"/>
  </r>
  <r>
    <x v="21"/>
    <x v="103"/>
    <n v="45.977011494252871"/>
    <x v="14"/>
    <x v="3"/>
  </r>
  <r>
    <x v="21"/>
    <x v="104"/>
    <n v="22.988505747126435"/>
    <x v="14"/>
    <x v="3"/>
  </r>
  <r>
    <x v="21"/>
    <x v="4"/>
    <n v="31.03448275862069"/>
    <x v="14"/>
    <x v="3"/>
  </r>
  <r>
    <x v="22"/>
    <x v="105"/>
    <n v="96.551724137931032"/>
    <x v="14"/>
    <x v="3"/>
  </r>
  <r>
    <x v="22"/>
    <x v="106"/>
    <n v="3.4482758620689653"/>
    <x v="14"/>
    <x v="3"/>
  </r>
  <r>
    <x v="23"/>
    <x v="105"/>
    <n v="86.206896551724142"/>
    <x v="14"/>
    <x v="3"/>
  </r>
  <r>
    <x v="23"/>
    <x v="106"/>
    <n v="13.793103448275861"/>
    <x v="14"/>
    <x v="3"/>
  </r>
  <r>
    <x v="24"/>
    <x v="105"/>
    <n v="98.850574712643677"/>
    <x v="14"/>
    <x v="3"/>
  </r>
  <r>
    <x v="24"/>
    <x v="106"/>
    <n v="1.1494252873563218"/>
    <x v="14"/>
    <x v="3"/>
  </r>
  <r>
    <x v="25"/>
    <x v="105"/>
    <n v="97.701149425287355"/>
    <x v="14"/>
    <x v="3"/>
  </r>
  <r>
    <x v="25"/>
    <x v="106"/>
    <n v="2.2988505747126435"/>
    <x v="14"/>
    <x v="3"/>
  </r>
  <r>
    <x v="26"/>
    <x v="105"/>
    <n v="94.252873563218387"/>
    <x v="14"/>
    <x v="3"/>
  </r>
  <r>
    <x v="26"/>
    <x v="106"/>
    <n v="5.7471264367816088"/>
    <x v="14"/>
    <x v="3"/>
  </r>
  <r>
    <x v="27"/>
    <x v="105"/>
    <n v="94.252873563218387"/>
    <x v="14"/>
    <x v="3"/>
  </r>
  <r>
    <x v="27"/>
    <x v="106"/>
    <n v="5.7471264367816088"/>
    <x v="14"/>
    <x v="3"/>
  </r>
  <r>
    <x v="28"/>
    <x v="105"/>
    <n v="98.850574712643677"/>
    <x v="14"/>
    <x v="3"/>
  </r>
  <r>
    <x v="28"/>
    <x v="106"/>
    <n v="1.1494252873563218"/>
    <x v="14"/>
    <x v="3"/>
  </r>
  <r>
    <x v="29"/>
    <x v="105"/>
    <n v="96.551724137931032"/>
    <x v="14"/>
    <x v="3"/>
  </r>
  <r>
    <x v="29"/>
    <x v="106"/>
    <n v="3.4482758620689653"/>
    <x v="14"/>
    <x v="3"/>
  </r>
  <r>
    <x v="30"/>
    <x v="105"/>
    <n v="79.310344827586206"/>
    <x v="14"/>
    <x v="3"/>
  </r>
  <r>
    <x v="30"/>
    <x v="106"/>
    <n v="20.689655172413794"/>
    <x v="14"/>
    <x v="3"/>
  </r>
  <r>
    <x v="31"/>
    <x v="105"/>
    <n v="98.850574712643677"/>
    <x v="14"/>
    <x v="3"/>
  </r>
  <r>
    <x v="31"/>
    <x v="106"/>
    <n v="1.1494252873563218"/>
    <x v="14"/>
    <x v="3"/>
  </r>
  <r>
    <x v="32"/>
    <x v="105"/>
    <n v="94.252873563218387"/>
    <x v="14"/>
    <x v="3"/>
  </r>
  <r>
    <x v="32"/>
    <x v="106"/>
    <n v="5.7471264367816088"/>
    <x v="14"/>
    <x v="3"/>
  </r>
  <r>
    <x v="33"/>
    <x v="105"/>
    <n v="97.701149425287355"/>
    <x v="14"/>
    <x v="3"/>
  </r>
  <r>
    <x v="33"/>
    <x v="106"/>
    <n v="2.2988505747126435"/>
    <x v="14"/>
    <x v="3"/>
  </r>
  <r>
    <x v="34"/>
    <x v="105"/>
    <n v="97.701149425287355"/>
    <x v="14"/>
    <x v="3"/>
  </r>
  <r>
    <x v="34"/>
    <x v="106"/>
    <n v="2.2988505747126435"/>
    <x v="14"/>
    <x v="3"/>
  </r>
  <r>
    <x v="21"/>
    <x v="103"/>
    <n v="84.615384615384613"/>
    <x v="15"/>
    <x v="3"/>
  </r>
  <r>
    <x v="21"/>
    <x v="104"/>
    <n v="2.197802197802198"/>
    <x v="15"/>
    <x v="3"/>
  </r>
  <r>
    <x v="21"/>
    <x v="4"/>
    <n v="13.186813186813186"/>
    <x v="15"/>
    <x v="3"/>
  </r>
  <r>
    <x v="22"/>
    <x v="105"/>
    <n v="100"/>
    <x v="15"/>
    <x v="3"/>
  </r>
  <r>
    <x v="22"/>
    <x v="106"/>
    <n v="0"/>
    <x v="15"/>
    <x v="3"/>
  </r>
  <r>
    <x v="23"/>
    <x v="105"/>
    <n v="74.72527472527473"/>
    <x v="15"/>
    <x v="3"/>
  </r>
  <r>
    <x v="23"/>
    <x v="106"/>
    <n v="25.274725274725274"/>
    <x v="15"/>
    <x v="3"/>
  </r>
  <r>
    <x v="24"/>
    <x v="105"/>
    <n v="98.901098901098905"/>
    <x v="15"/>
    <x v="3"/>
  </r>
  <r>
    <x v="24"/>
    <x v="106"/>
    <n v="1.098901098901099"/>
    <x v="15"/>
    <x v="3"/>
  </r>
  <r>
    <x v="25"/>
    <x v="105"/>
    <n v="98.901098901098905"/>
    <x v="15"/>
    <x v="3"/>
  </r>
  <r>
    <x v="25"/>
    <x v="106"/>
    <n v="1.098901098901099"/>
    <x v="15"/>
    <x v="3"/>
  </r>
  <r>
    <x v="26"/>
    <x v="105"/>
    <n v="58.241758241758241"/>
    <x v="15"/>
    <x v="3"/>
  </r>
  <r>
    <x v="26"/>
    <x v="106"/>
    <n v="41.758241758241759"/>
    <x v="15"/>
    <x v="3"/>
  </r>
  <r>
    <x v="27"/>
    <x v="105"/>
    <n v="87.912087912087912"/>
    <x v="15"/>
    <x v="3"/>
  </r>
  <r>
    <x v="27"/>
    <x v="106"/>
    <n v="12.087912087912088"/>
    <x v="15"/>
    <x v="3"/>
  </r>
  <r>
    <x v="28"/>
    <x v="105"/>
    <n v="74.72527472527473"/>
    <x v="15"/>
    <x v="3"/>
  </r>
  <r>
    <x v="28"/>
    <x v="106"/>
    <n v="25.274725274725274"/>
    <x v="15"/>
    <x v="3"/>
  </r>
  <r>
    <x v="29"/>
    <x v="105"/>
    <n v="87.912087912087912"/>
    <x v="15"/>
    <x v="3"/>
  </r>
  <r>
    <x v="29"/>
    <x v="106"/>
    <n v="12.087912087912088"/>
    <x v="15"/>
    <x v="3"/>
  </r>
  <r>
    <x v="30"/>
    <x v="105"/>
    <n v="43.956043956043956"/>
    <x v="15"/>
    <x v="3"/>
  </r>
  <r>
    <x v="30"/>
    <x v="106"/>
    <n v="56.043956043956044"/>
    <x v="15"/>
    <x v="3"/>
  </r>
  <r>
    <x v="31"/>
    <x v="105"/>
    <n v="98.901098901098905"/>
    <x v="15"/>
    <x v="3"/>
  </r>
  <r>
    <x v="31"/>
    <x v="106"/>
    <n v="1.098901098901099"/>
    <x v="15"/>
    <x v="3"/>
  </r>
  <r>
    <x v="32"/>
    <x v="105"/>
    <n v="79.120879120879124"/>
    <x v="15"/>
    <x v="3"/>
  </r>
  <r>
    <x v="32"/>
    <x v="106"/>
    <n v="20.87912087912088"/>
    <x v="15"/>
    <x v="3"/>
  </r>
  <r>
    <x v="33"/>
    <x v="105"/>
    <n v="90.109890109890117"/>
    <x v="15"/>
    <x v="3"/>
  </r>
  <r>
    <x v="33"/>
    <x v="106"/>
    <n v="9.8901098901098905"/>
    <x v="15"/>
    <x v="3"/>
  </r>
  <r>
    <x v="34"/>
    <x v="105"/>
    <n v="96.703296703296701"/>
    <x v="15"/>
    <x v="3"/>
  </r>
  <r>
    <x v="34"/>
    <x v="106"/>
    <n v="3.2967032967032965"/>
    <x v="15"/>
    <x v="3"/>
  </r>
  <r>
    <x v="21"/>
    <x v="103"/>
    <n v="70.652173913043484"/>
    <x v="16"/>
    <x v="3"/>
  </r>
  <r>
    <x v="21"/>
    <x v="104"/>
    <n v="9.2391304347826093"/>
    <x v="16"/>
    <x v="3"/>
  </r>
  <r>
    <x v="21"/>
    <x v="4"/>
    <n v="20.108695652173914"/>
    <x v="16"/>
    <x v="3"/>
  </r>
  <r>
    <x v="22"/>
    <x v="105"/>
    <n v="96.739130434782609"/>
    <x v="16"/>
    <x v="3"/>
  </r>
  <r>
    <x v="22"/>
    <x v="106"/>
    <n v="3.2608695652173911"/>
    <x v="16"/>
    <x v="3"/>
  </r>
  <r>
    <x v="23"/>
    <x v="105"/>
    <n v="80.434782608695656"/>
    <x v="16"/>
    <x v="3"/>
  </r>
  <r>
    <x v="23"/>
    <x v="106"/>
    <n v="19.565217391304348"/>
    <x v="16"/>
    <x v="3"/>
  </r>
  <r>
    <x v="24"/>
    <x v="105"/>
    <n v="98.369565217391298"/>
    <x v="16"/>
    <x v="3"/>
  </r>
  <r>
    <x v="24"/>
    <x v="106"/>
    <n v="1.6304347826086956"/>
    <x v="16"/>
    <x v="3"/>
  </r>
  <r>
    <x v="25"/>
    <x v="105"/>
    <n v="97.282608695652172"/>
    <x v="16"/>
    <x v="3"/>
  </r>
  <r>
    <x v="25"/>
    <x v="106"/>
    <n v="2.7173913043478262"/>
    <x v="16"/>
    <x v="3"/>
  </r>
  <r>
    <x v="26"/>
    <x v="105"/>
    <n v="80.978260869565219"/>
    <x v="16"/>
    <x v="3"/>
  </r>
  <r>
    <x v="26"/>
    <x v="106"/>
    <n v="19.021739130434781"/>
    <x v="16"/>
    <x v="3"/>
  </r>
  <r>
    <x v="27"/>
    <x v="105"/>
    <n v="88.043478260869563"/>
    <x v="16"/>
    <x v="3"/>
  </r>
  <r>
    <x v="27"/>
    <x v="106"/>
    <n v="11.956521739130435"/>
    <x v="16"/>
    <x v="3"/>
  </r>
  <r>
    <x v="28"/>
    <x v="105"/>
    <n v="88.586956521739125"/>
    <x v="16"/>
    <x v="3"/>
  </r>
  <r>
    <x v="28"/>
    <x v="106"/>
    <n v="11.413043478260869"/>
    <x v="16"/>
    <x v="3"/>
  </r>
  <r>
    <x v="29"/>
    <x v="105"/>
    <n v="97.826086956521735"/>
    <x v="16"/>
    <x v="3"/>
  </r>
  <r>
    <x v="29"/>
    <x v="106"/>
    <n v="2.1739130434782608"/>
    <x v="16"/>
    <x v="3"/>
  </r>
  <r>
    <x v="30"/>
    <x v="105"/>
    <n v="49.456521739130437"/>
    <x v="16"/>
    <x v="3"/>
  </r>
  <r>
    <x v="30"/>
    <x v="106"/>
    <n v="50.543478260869563"/>
    <x v="16"/>
    <x v="3"/>
  </r>
  <r>
    <x v="31"/>
    <x v="105"/>
    <n v="97.282608695652172"/>
    <x v="16"/>
    <x v="3"/>
  </r>
  <r>
    <x v="31"/>
    <x v="106"/>
    <n v="2.7173913043478262"/>
    <x v="16"/>
    <x v="3"/>
  </r>
  <r>
    <x v="32"/>
    <x v="105"/>
    <n v="86.956521739130437"/>
    <x v="16"/>
    <x v="3"/>
  </r>
  <r>
    <x v="32"/>
    <x v="106"/>
    <n v="13.043478260869565"/>
    <x v="16"/>
    <x v="3"/>
  </r>
  <r>
    <x v="33"/>
    <x v="105"/>
    <n v="90.760869565217391"/>
    <x v="16"/>
    <x v="3"/>
  </r>
  <r>
    <x v="33"/>
    <x v="106"/>
    <n v="9.2391304347826093"/>
    <x v="16"/>
    <x v="3"/>
  </r>
  <r>
    <x v="34"/>
    <x v="105"/>
    <n v="96.739130434782609"/>
    <x v="16"/>
    <x v="3"/>
  </r>
  <r>
    <x v="34"/>
    <x v="106"/>
    <n v="3.2608695652173911"/>
    <x v="16"/>
    <x v="3"/>
  </r>
  <r>
    <x v="35"/>
    <x v="107"/>
    <n v="7.1428571428571432"/>
    <x v="0"/>
    <x v="2"/>
  </r>
  <r>
    <x v="35"/>
    <x v="108"/>
    <n v="1.1904761904761905"/>
    <x v="0"/>
    <x v="2"/>
  </r>
  <r>
    <x v="35"/>
    <x v="109"/>
    <n v="9.5238095238095237"/>
    <x v="0"/>
    <x v="2"/>
  </r>
  <r>
    <x v="35"/>
    <x v="110"/>
    <n v="35.714285714285715"/>
    <x v="0"/>
    <x v="2"/>
  </r>
  <r>
    <x v="35"/>
    <x v="111"/>
    <n v="46.428571428571431"/>
    <x v="0"/>
    <x v="2"/>
  </r>
  <r>
    <x v="36"/>
    <x v="107"/>
    <n v="1.8957345971563981"/>
    <x v="0"/>
    <x v="2"/>
  </r>
  <r>
    <x v="36"/>
    <x v="108"/>
    <n v="2.3696682464454977"/>
    <x v="0"/>
    <x v="2"/>
  </r>
  <r>
    <x v="36"/>
    <x v="109"/>
    <n v="11.848341232227488"/>
    <x v="0"/>
    <x v="2"/>
  </r>
  <r>
    <x v="36"/>
    <x v="110"/>
    <n v="35.071090047393362"/>
    <x v="0"/>
    <x v="2"/>
  </r>
  <r>
    <x v="36"/>
    <x v="111"/>
    <n v="48.81516587677725"/>
    <x v="0"/>
    <x v="2"/>
  </r>
  <r>
    <x v="37"/>
    <x v="107"/>
    <n v="4.7619047619047619"/>
    <x v="0"/>
    <x v="2"/>
  </r>
  <r>
    <x v="37"/>
    <x v="108"/>
    <n v="4.7619047619047619"/>
    <x v="0"/>
    <x v="2"/>
  </r>
  <r>
    <x v="37"/>
    <x v="109"/>
    <n v="19.047619047619047"/>
    <x v="0"/>
    <x v="2"/>
  </r>
  <r>
    <x v="37"/>
    <x v="110"/>
    <n v="33.333333333333336"/>
    <x v="0"/>
    <x v="2"/>
  </r>
  <r>
    <x v="37"/>
    <x v="111"/>
    <n v="38.095238095238095"/>
    <x v="0"/>
    <x v="2"/>
  </r>
  <r>
    <x v="38"/>
    <x v="107"/>
    <n v="0"/>
    <x v="0"/>
    <x v="2"/>
  </r>
  <r>
    <x v="38"/>
    <x v="108"/>
    <n v="1.408450704225352"/>
    <x v="0"/>
    <x v="2"/>
  </r>
  <r>
    <x v="38"/>
    <x v="109"/>
    <n v="8.4507042253521121"/>
    <x v="0"/>
    <x v="2"/>
  </r>
  <r>
    <x v="38"/>
    <x v="110"/>
    <n v="42.25352112676056"/>
    <x v="0"/>
    <x v="2"/>
  </r>
  <r>
    <x v="38"/>
    <x v="111"/>
    <n v="47.887323943661968"/>
    <x v="0"/>
    <x v="2"/>
  </r>
  <r>
    <x v="39"/>
    <x v="107"/>
    <n v="1"/>
    <x v="0"/>
    <x v="2"/>
  </r>
  <r>
    <x v="39"/>
    <x v="108"/>
    <n v="1.8333333333333333"/>
    <x v="0"/>
    <x v="2"/>
  </r>
  <r>
    <x v="39"/>
    <x v="109"/>
    <n v="8.6666666666666661"/>
    <x v="0"/>
    <x v="2"/>
  </r>
  <r>
    <x v="39"/>
    <x v="110"/>
    <n v="37.166666666666664"/>
    <x v="0"/>
    <x v="2"/>
  </r>
  <r>
    <x v="39"/>
    <x v="111"/>
    <n v="51.333333333333336"/>
    <x v="0"/>
    <x v="2"/>
  </r>
  <r>
    <x v="40"/>
    <x v="107"/>
    <n v="1.5"/>
    <x v="0"/>
    <x v="2"/>
  </r>
  <r>
    <x v="40"/>
    <x v="108"/>
    <n v="2"/>
    <x v="0"/>
    <x v="2"/>
  </r>
  <r>
    <x v="40"/>
    <x v="109"/>
    <n v="8"/>
    <x v="0"/>
    <x v="2"/>
  </r>
  <r>
    <x v="40"/>
    <x v="110"/>
    <n v="33.5"/>
    <x v="0"/>
    <x v="2"/>
  </r>
  <r>
    <x v="40"/>
    <x v="111"/>
    <n v="55"/>
    <x v="0"/>
    <x v="2"/>
  </r>
  <r>
    <x v="35"/>
    <x v="107"/>
    <n v="0"/>
    <x v="1"/>
    <x v="2"/>
  </r>
  <r>
    <x v="35"/>
    <x v="108"/>
    <n v="0"/>
    <x v="1"/>
    <x v="2"/>
  </r>
  <r>
    <x v="35"/>
    <x v="109"/>
    <n v="8.3333333333333339"/>
    <x v="1"/>
    <x v="2"/>
  </r>
  <r>
    <x v="35"/>
    <x v="110"/>
    <n v="25"/>
    <x v="1"/>
    <x v="2"/>
  </r>
  <r>
    <x v="35"/>
    <x v="111"/>
    <n v="66.666666666666671"/>
    <x v="1"/>
    <x v="2"/>
  </r>
  <r>
    <x v="36"/>
    <x v="107"/>
    <n v="4.4943820224719104"/>
    <x v="1"/>
    <x v="2"/>
  </r>
  <r>
    <x v="36"/>
    <x v="108"/>
    <n v="3.3707865168539324"/>
    <x v="1"/>
    <x v="2"/>
  </r>
  <r>
    <x v="36"/>
    <x v="109"/>
    <n v="6.7415730337078648"/>
    <x v="1"/>
    <x v="2"/>
  </r>
  <r>
    <x v="36"/>
    <x v="110"/>
    <n v="32.584269662921351"/>
    <x v="1"/>
    <x v="2"/>
  </r>
  <r>
    <x v="36"/>
    <x v="111"/>
    <n v="52.80898876404494"/>
    <x v="1"/>
    <x v="2"/>
  </r>
  <r>
    <x v="37"/>
    <x v="107"/>
    <n v="0"/>
    <x v="1"/>
    <x v="2"/>
  </r>
  <r>
    <x v="37"/>
    <x v="108"/>
    <n v="0"/>
    <x v="1"/>
    <x v="2"/>
  </r>
  <r>
    <x v="37"/>
    <x v="109"/>
    <n v="10"/>
    <x v="1"/>
    <x v="2"/>
  </r>
  <r>
    <x v="37"/>
    <x v="110"/>
    <n v="50"/>
    <x v="1"/>
    <x v="2"/>
  </r>
  <r>
    <x v="37"/>
    <x v="111"/>
    <n v="40"/>
    <x v="1"/>
    <x v="2"/>
  </r>
  <r>
    <x v="38"/>
    <x v="107"/>
    <n v="0"/>
    <x v="1"/>
    <x v="2"/>
  </r>
  <r>
    <x v="38"/>
    <x v="108"/>
    <n v="3.4482758620689653"/>
    <x v="1"/>
    <x v="2"/>
  </r>
  <r>
    <x v="38"/>
    <x v="109"/>
    <n v="6.8965517241379306"/>
    <x v="1"/>
    <x v="2"/>
  </r>
  <r>
    <x v="38"/>
    <x v="110"/>
    <n v="34.482758620689658"/>
    <x v="1"/>
    <x v="2"/>
  </r>
  <r>
    <x v="38"/>
    <x v="111"/>
    <n v="55.172413793103445"/>
    <x v="1"/>
    <x v="2"/>
  </r>
  <r>
    <x v="39"/>
    <x v="107"/>
    <n v="0"/>
    <x v="1"/>
    <x v="2"/>
  </r>
  <r>
    <x v="39"/>
    <x v="108"/>
    <n v="0.91743119266055051"/>
    <x v="1"/>
    <x v="2"/>
  </r>
  <r>
    <x v="39"/>
    <x v="109"/>
    <n v="11.009174311926605"/>
    <x v="1"/>
    <x v="2"/>
  </r>
  <r>
    <x v="39"/>
    <x v="110"/>
    <n v="33.944954128440365"/>
    <x v="1"/>
    <x v="2"/>
  </r>
  <r>
    <x v="39"/>
    <x v="111"/>
    <n v="54.128440366972477"/>
    <x v="1"/>
    <x v="2"/>
  </r>
  <r>
    <x v="40"/>
    <x v="107"/>
    <n v="0"/>
    <x v="1"/>
    <x v="2"/>
  </r>
  <r>
    <x v="40"/>
    <x v="108"/>
    <n v="0"/>
    <x v="1"/>
    <x v="2"/>
  </r>
  <r>
    <x v="40"/>
    <x v="109"/>
    <n v="3.4482758620689653"/>
    <x v="1"/>
    <x v="2"/>
  </r>
  <r>
    <x v="40"/>
    <x v="110"/>
    <n v="48.275862068965516"/>
    <x v="1"/>
    <x v="2"/>
  </r>
  <r>
    <x v="40"/>
    <x v="111"/>
    <n v="48.275862068965516"/>
    <x v="1"/>
    <x v="2"/>
  </r>
  <r>
    <x v="35"/>
    <x v="107"/>
    <n v="10.714285714285714"/>
    <x v="2"/>
    <x v="2"/>
  </r>
  <r>
    <x v="35"/>
    <x v="108"/>
    <n v="0"/>
    <x v="2"/>
    <x v="2"/>
  </r>
  <r>
    <x v="35"/>
    <x v="109"/>
    <n v="7.1428571428571432"/>
    <x v="2"/>
    <x v="2"/>
  </r>
  <r>
    <x v="35"/>
    <x v="110"/>
    <n v="32.142857142857146"/>
    <x v="2"/>
    <x v="2"/>
  </r>
  <r>
    <x v="35"/>
    <x v="111"/>
    <n v="50"/>
    <x v="2"/>
    <x v="2"/>
  </r>
  <r>
    <x v="36"/>
    <x v="107"/>
    <n v="0.93457943925233644"/>
    <x v="2"/>
    <x v="2"/>
  </r>
  <r>
    <x v="36"/>
    <x v="108"/>
    <n v="0"/>
    <x v="2"/>
    <x v="2"/>
  </r>
  <r>
    <x v="36"/>
    <x v="109"/>
    <n v="15.88785046728972"/>
    <x v="2"/>
    <x v="2"/>
  </r>
  <r>
    <x v="36"/>
    <x v="110"/>
    <n v="28.037383177570092"/>
    <x v="2"/>
    <x v="2"/>
  </r>
  <r>
    <x v="36"/>
    <x v="111"/>
    <n v="55.140186915887853"/>
    <x v="2"/>
    <x v="2"/>
  </r>
  <r>
    <x v="37"/>
    <x v="107"/>
    <n v="0"/>
    <x v="2"/>
    <x v="2"/>
  </r>
  <r>
    <x v="37"/>
    <x v="108"/>
    <n v="0"/>
    <x v="2"/>
    <x v="2"/>
  </r>
  <r>
    <x v="37"/>
    <x v="109"/>
    <n v="0"/>
    <x v="2"/>
    <x v="2"/>
  </r>
  <r>
    <x v="37"/>
    <x v="110"/>
    <n v="50"/>
    <x v="2"/>
    <x v="2"/>
  </r>
  <r>
    <x v="37"/>
    <x v="111"/>
    <n v="50"/>
    <x v="2"/>
    <x v="2"/>
  </r>
  <r>
    <x v="38"/>
    <x v="107"/>
    <n v="0"/>
    <x v="2"/>
    <x v="2"/>
  </r>
  <r>
    <x v="38"/>
    <x v="108"/>
    <n v="0"/>
    <x v="2"/>
    <x v="2"/>
  </r>
  <r>
    <x v="38"/>
    <x v="109"/>
    <n v="12.5"/>
    <x v="2"/>
    <x v="2"/>
  </r>
  <r>
    <x v="38"/>
    <x v="110"/>
    <n v="50"/>
    <x v="2"/>
    <x v="2"/>
  </r>
  <r>
    <x v="38"/>
    <x v="111"/>
    <n v="37.5"/>
    <x v="2"/>
    <x v="2"/>
  </r>
  <r>
    <x v="39"/>
    <x v="107"/>
    <n v="0"/>
    <x v="2"/>
    <x v="2"/>
  </r>
  <r>
    <x v="39"/>
    <x v="108"/>
    <n v="0"/>
    <x v="2"/>
    <x v="2"/>
  </r>
  <r>
    <x v="39"/>
    <x v="109"/>
    <n v="6.9767441860465116"/>
    <x v="2"/>
    <x v="2"/>
  </r>
  <r>
    <x v="39"/>
    <x v="110"/>
    <n v="37.209302325581397"/>
    <x v="2"/>
    <x v="2"/>
  </r>
  <r>
    <x v="39"/>
    <x v="111"/>
    <n v="55.813953488372093"/>
    <x v="2"/>
    <x v="2"/>
  </r>
  <r>
    <x v="40"/>
    <x v="107"/>
    <n v="1.9230769230769231"/>
    <x v="2"/>
    <x v="2"/>
  </r>
  <r>
    <x v="40"/>
    <x v="108"/>
    <n v="0"/>
    <x v="2"/>
    <x v="2"/>
  </r>
  <r>
    <x v="40"/>
    <x v="109"/>
    <n v="13.461538461538462"/>
    <x v="2"/>
    <x v="2"/>
  </r>
  <r>
    <x v="40"/>
    <x v="110"/>
    <n v="26.923076923076923"/>
    <x v="2"/>
    <x v="2"/>
  </r>
  <r>
    <x v="40"/>
    <x v="111"/>
    <n v="57.692307692307693"/>
    <x v="2"/>
    <x v="2"/>
  </r>
  <r>
    <x v="35"/>
    <x v="107"/>
    <n v="10"/>
    <x v="3"/>
    <x v="2"/>
  </r>
  <r>
    <x v="35"/>
    <x v="108"/>
    <n v="0"/>
    <x v="3"/>
    <x v="2"/>
  </r>
  <r>
    <x v="35"/>
    <x v="109"/>
    <n v="10"/>
    <x v="3"/>
    <x v="2"/>
  </r>
  <r>
    <x v="35"/>
    <x v="110"/>
    <n v="50"/>
    <x v="3"/>
    <x v="2"/>
  </r>
  <r>
    <x v="35"/>
    <x v="111"/>
    <n v="30"/>
    <x v="3"/>
    <x v="2"/>
  </r>
  <r>
    <x v="36"/>
    <x v="107"/>
    <n v="2.7027027027027026"/>
    <x v="3"/>
    <x v="2"/>
  </r>
  <r>
    <x v="36"/>
    <x v="108"/>
    <n v="5.4054054054054053"/>
    <x v="3"/>
    <x v="2"/>
  </r>
  <r>
    <x v="36"/>
    <x v="109"/>
    <n v="10.810810810810811"/>
    <x v="3"/>
    <x v="2"/>
  </r>
  <r>
    <x v="36"/>
    <x v="110"/>
    <n v="35.135135135135137"/>
    <x v="3"/>
    <x v="2"/>
  </r>
  <r>
    <x v="36"/>
    <x v="111"/>
    <n v="45.945945945945944"/>
    <x v="3"/>
    <x v="2"/>
  </r>
  <r>
    <x v="37"/>
    <x v="107"/>
    <n v="0"/>
    <x v="3"/>
    <x v="2"/>
  </r>
  <r>
    <x v="37"/>
    <x v="108"/>
    <n v="33.333333333333336"/>
    <x v="3"/>
    <x v="2"/>
  </r>
  <r>
    <x v="37"/>
    <x v="109"/>
    <n v="33.333333333333336"/>
    <x v="3"/>
    <x v="2"/>
  </r>
  <r>
    <x v="37"/>
    <x v="110"/>
    <n v="33.333333333333336"/>
    <x v="3"/>
    <x v="2"/>
  </r>
  <r>
    <x v="37"/>
    <x v="111"/>
    <n v="0"/>
    <x v="3"/>
    <x v="2"/>
  </r>
  <r>
    <x v="38"/>
    <x v="107"/>
    <n v="0"/>
    <x v="3"/>
    <x v="2"/>
  </r>
  <r>
    <x v="38"/>
    <x v="108"/>
    <n v="0"/>
    <x v="3"/>
    <x v="2"/>
  </r>
  <r>
    <x v="38"/>
    <x v="109"/>
    <n v="20"/>
    <x v="3"/>
    <x v="2"/>
  </r>
  <r>
    <x v="38"/>
    <x v="110"/>
    <n v="40"/>
    <x v="3"/>
    <x v="2"/>
  </r>
  <r>
    <x v="38"/>
    <x v="111"/>
    <n v="40"/>
    <x v="3"/>
    <x v="2"/>
  </r>
  <r>
    <x v="39"/>
    <x v="107"/>
    <n v="2.358490566037736"/>
    <x v="3"/>
    <x v="2"/>
  </r>
  <r>
    <x v="39"/>
    <x v="108"/>
    <n v="3.7735849056603774"/>
    <x v="3"/>
    <x v="2"/>
  </r>
  <r>
    <x v="39"/>
    <x v="109"/>
    <n v="8.0188679245283012"/>
    <x v="3"/>
    <x v="2"/>
  </r>
  <r>
    <x v="39"/>
    <x v="110"/>
    <n v="36.320754716981135"/>
    <x v="3"/>
    <x v="2"/>
  </r>
  <r>
    <x v="39"/>
    <x v="111"/>
    <n v="49.528301886792455"/>
    <x v="3"/>
    <x v="2"/>
  </r>
  <r>
    <x v="40"/>
    <x v="107"/>
    <n v="8"/>
    <x v="3"/>
    <x v="2"/>
  </r>
  <r>
    <x v="40"/>
    <x v="108"/>
    <n v="4"/>
    <x v="3"/>
    <x v="2"/>
  </r>
  <r>
    <x v="40"/>
    <x v="109"/>
    <n v="8"/>
    <x v="3"/>
    <x v="2"/>
  </r>
  <r>
    <x v="40"/>
    <x v="110"/>
    <n v="24"/>
    <x v="3"/>
    <x v="2"/>
  </r>
  <r>
    <x v="40"/>
    <x v="111"/>
    <n v="56"/>
    <x v="3"/>
    <x v="2"/>
  </r>
  <r>
    <x v="35"/>
    <x v="107"/>
    <n v="6.25"/>
    <x v="4"/>
    <x v="2"/>
  </r>
  <r>
    <x v="35"/>
    <x v="108"/>
    <n v="6.25"/>
    <x v="4"/>
    <x v="2"/>
  </r>
  <r>
    <x v="35"/>
    <x v="109"/>
    <n v="12.5"/>
    <x v="4"/>
    <x v="2"/>
  </r>
  <r>
    <x v="35"/>
    <x v="110"/>
    <n v="31.25"/>
    <x v="4"/>
    <x v="2"/>
  </r>
  <r>
    <x v="35"/>
    <x v="111"/>
    <n v="43.75"/>
    <x v="4"/>
    <x v="2"/>
  </r>
  <r>
    <x v="36"/>
    <x v="107"/>
    <n v="3.3333333333333335"/>
    <x v="4"/>
    <x v="2"/>
  </r>
  <r>
    <x v="36"/>
    <x v="108"/>
    <n v="0"/>
    <x v="4"/>
    <x v="2"/>
  </r>
  <r>
    <x v="36"/>
    <x v="109"/>
    <n v="16.666666666666668"/>
    <x v="4"/>
    <x v="2"/>
  </r>
  <r>
    <x v="36"/>
    <x v="110"/>
    <n v="46.666666666666664"/>
    <x v="4"/>
    <x v="2"/>
  </r>
  <r>
    <x v="36"/>
    <x v="111"/>
    <n v="33.333333333333336"/>
    <x v="4"/>
    <x v="2"/>
  </r>
  <r>
    <x v="37"/>
    <x v="107"/>
    <n v="0"/>
    <x v="4"/>
    <x v="2"/>
  </r>
  <r>
    <x v="37"/>
    <x v="108"/>
    <n v="0"/>
    <x v="4"/>
    <x v="2"/>
  </r>
  <r>
    <x v="37"/>
    <x v="109"/>
    <n v="0"/>
    <x v="4"/>
    <x v="2"/>
  </r>
  <r>
    <x v="37"/>
    <x v="110"/>
    <n v="0"/>
    <x v="4"/>
    <x v="2"/>
  </r>
  <r>
    <x v="37"/>
    <x v="111"/>
    <n v="100"/>
    <x v="4"/>
    <x v="2"/>
  </r>
  <r>
    <x v="38"/>
    <x v="107"/>
    <n v="0"/>
    <x v="4"/>
    <x v="2"/>
  </r>
  <r>
    <x v="38"/>
    <x v="108"/>
    <n v="0"/>
    <x v="4"/>
    <x v="2"/>
  </r>
  <r>
    <x v="38"/>
    <x v="109"/>
    <n v="0"/>
    <x v="4"/>
    <x v="2"/>
  </r>
  <r>
    <x v="38"/>
    <x v="110"/>
    <n v="66.666666666666671"/>
    <x v="4"/>
    <x v="2"/>
  </r>
  <r>
    <x v="38"/>
    <x v="111"/>
    <n v="33.333333333333336"/>
    <x v="4"/>
    <x v="2"/>
  </r>
  <r>
    <x v="39"/>
    <x v="107"/>
    <n v="1.1904761904761905"/>
    <x v="4"/>
    <x v="2"/>
  </r>
  <r>
    <x v="39"/>
    <x v="108"/>
    <n v="1.1904761904761905"/>
    <x v="4"/>
    <x v="2"/>
  </r>
  <r>
    <x v="39"/>
    <x v="109"/>
    <n v="10.714285714285714"/>
    <x v="4"/>
    <x v="2"/>
  </r>
  <r>
    <x v="39"/>
    <x v="110"/>
    <n v="40.476190476190474"/>
    <x v="4"/>
    <x v="2"/>
  </r>
  <r>
    <x v="39"/>
    <x v="111"/>
    <n v="46.428571428571431"/>
    <x v="4"/>
    <x v="2"/>
  </r>
  <r>
    <x v="40"/>
    <x v="107"/>
    <n v="0"/>
    <x v="4"/>
    <x v="2"/>
  </r>
  <r>
    <x v="40"/>
    <x v="108"/>
    <n v="11.764705882352942"/>
    <x v="4"/>
    <x v="2"/>
  </r>
  <r>
    <x v="40"/>
    <x v="109"/>
    <n v="17.647058823529413"/>
    <x v="4"/>
    <x v="2"/>
  </r>
  <r>
    <x v="40"/>
    <x v="110"/>
    <n v="35.294117647058826"/>
    <x v="4"/>
    <x v="2"/>
  </r>
  <r>
    <x v="40"/>
    <x v="111"/>
    <n v="35.294117647058826"/>
    <x v="4"/>
    <x v="2"/>
  </r>
  <r>
    <x v="35"/>
    <x v="107"/>
    <n v="0"/>
    <x v="5"/>
    <x v="2"/>
  </r>
  <r>
    <x v="35"/>
    <x v="108"/>
    <n v="0"/>
    <x v="5"/>
    <x v="2"/>
  </r>
  <r>
    <x v="35"/>
    <x v="109"/>
    <n v="25"/>
    <x v="5"/>
    <x v="2"/>
  </r>
  <r>
    <x v="35"/>
    <x v="110"/>
    <n v="25"/>
    <x v="5"/>
    <x v="2"/>
  </r>
  <r>
    <x v="35"/>
    <x v="111"/>
    <n v="50"/>
    <x v="5"/>
    <x v="2"/>
  </r>
  <r>
    <x v="36"/>
    <x v="107"/>
    <n v="11.111111111111111"/>
    <x v="5"/>
    <x v="2"/>
  </r>
  <r>
    <x v="36"/>
    <x v="108"/>
    <n v="0"/>
    <x v="5"/>
    <x v="2"/>
  </r>
  <r>
    <x v="36"/>
    <x v="109"/>
    <n v="0"/>
    <x v="5"/>
    <x v="2"/>
  </r>
  <r>
    <x v="36"/>
    <x v="110"/>
    <n v="66.666666666666671"/>
    <x v="5"/>
    <x v="2"/>
  </r>
  <r>
    <x v="36"/>
    <x v="111"/>
    <n v="22.222222222222221"/>
    <x v="5"/>
    <x v="2"/>
  </r>
  <r>
    <x v="37"/>
    <x v="107"/>
    <n v="0"/>
    <x v="5"/>
    <x v="2"/>
  </r>
  <r>
    <x v="37"/>
    <x v="108"/>
    <n v="0"/>
    <x v="5"/>
    <x v="2"/>
  </r>
  <r>
    <x v="37"/>
    <x v="109"/>
    <n v="0"/>
    <x v="5"/>
    <x v="2"/>
  </r>
  <r>
    <x v="37"/>
    <x v="110"/>
    <n v="0"/>
    <x v="5"/>
    <x v="2"/>
  </r>
  <r>
    <x v="37"/>
    <x v="111"/>
    <n v="0"/>
    <x v="5"/>
    <x v="2"/>
  </r>
  <r>
    <x v="38"/>
    <x v="107"/>
    <n v="0"/>
    <x v="5"/>
    <x v="2"/>
  </r>
  <r>
    <x v="38"/>
    <x v="108"/>
    <n v="0"/>
    <x v="5"/>
    <x v="2"/>
  </r>
  <r>
    <x v="38"/>
    <x v="109"/>
    <n v="0"/>
    <x v="5"/>
    <x v="2"/>
  </r>
  <r>
    <x v="38"/>
    <x v="110"/>
    <n v="100"/>
    <x v="5"/>
    <x v="2"/>
  </r>
  <r>
    <x v="38"/>
    <x v="111"/>
    <n v="0"/>
    <x v="5"/>
    <x v="2"/>
  </r>
  <r>
    <x v="39"/>
    <x v="107"/>
    <n v="0"/>
    <x v="5"/>
    <x v="2"/>
  </r>
  <r>
    <x v="39"/>
    <x v="108"/>
    <n v="0"/>
    <x v="5"/>
    <x v="2"/>
  </r>
  <r>
    <x v="39"/>
    <x v="109"/>
    <n v="15.384615384615385"/>
    <x v="5"/>
    <x v="2"/>
  </r>
  <r>
    <x v="39"/>
    <x v="110"/>
    <n v="46.153846153846153"/>
    <x v="5"/>
    <x v="2"/>
  </r>
  <r>
    <x v="39"/>
    <x v="111"/>
    <n v="38.46153846153846"/>
    <x v="5"/>
    <x v="2"/>
  </r>
  <r>
    <x v="40"/>
    <x v="107"/>
    <n v="0"/>
    <x v="5"/>
    <x v="2"/>
  </r>
  <r>
    <x v="40"/>
    <x v="108"/>
    <n v="0"/>
    <x v="5"/>
    <x v="2"/>
  </r>
  <r>
    <x v="40"/>
    <x v="109"/>
    <n v="16.666666666666668"/>
    <x v="5"/>
    <x v="2"/>
  </r>
  <r>
    <x v="40"/>
    <x v="110"/>
    <n v="33.333333333333336"/>
    <x v="5"/>
    <x v="2"/>
  </r>
  <r>
    <x v="40"/>
    <x v="111"/>
    <n v="50"/>
    <x v="5"/>
    <x v="2"/>
  </r>
  <r>
    <x v="35"/>
    <x v="107"/>
    <n v="33.333333333333336"/>
    <x v="6"/>
    <x v="2"/>
  </r>
  <r>
    <x v="35"/>
    <x v="108"/>
    <n v="0"/>
    <x v="6"/>
    <x v="2"/>
  </r>
  <r>
    <x v="35"/>
    <x v="109"/>
    <n v="0"/>
    <x v="6"/>
    <x v="2"/>
  </r>
  <r>
    <x v="35"/>
    <x v="110"/>
    <n v="33.333333333333336"/>
    <x v="6"/>
    <x v="2"/>
  </r>
  <r>
    <x v="35"/>
    <x v="111"/>
    <n v="33.333333333333336"/>
    <x v="6"/>
    <x v="2"/>
  </r>
  <r>
    <x v="36"/>
    <x v="107"/>
    <n v="0"/>
    <x v="6"/>
    <x v="2"/>
  </r>
  <r>
    <x v="36"/>
    <x v="108"/>
    <n v="0"/>
    <x v="6"/>
    <x v="2"/>
  </r>
  <r>
    <x v="36"/>
    <x v="109"/>
    <n v="0"/>
    <x v="6"/>
    <x v="2"/>
  </r>
  <r>
    <x v="36"/>
    <x v="110"/>
    <n v="100"/>
    <x v="6"/>
    <x v="2"/>
  </r>
  <r>
    <x v="36"/>
    <x v="111"/>
    <n v="0"/>
    <x v="6"/>
    <x v="2"/>
  </r>
  <r>
    <x v="37"/>
    <x v="107"/>
    <n v="0"/>
    <x v="6"/>
    <x v="2"/>
  </r>
  <r>
    <x v="37"/>
    <x v="108"/>
    <n v="0"/>
    <x v="6"/>
    <x v="2"/>
  </r>
  <r>
    <x v="37"/>
    <x v="109"/>
    <n v="0"/>
    <x v="6"/>
    <x v="2"/>
  </r>
  <r>
    <x v="37"/>
    <x v="110"/>
    <n v="0"/>
    <x v="6"/>
    <x v="2"/>
  </r>
  <r>
    <x v="37"/>
    <x v="111"/>
    <n v="100"/>
    <x v="6"/>
    <x v="2"/>
  </r>
  <r>
    <x v="38"/>
    <x v="107"/>
    <n v="0"/>
    <x v="6"/>
    <x v="2"/>
  </r>
  <r>
    <x v="38"/>
    <x v="108"/>
    <n v="0"/>
    <x v="6"/>
    <x v="2"/>
  </r>
  <r>
    <x v="38"/>
    <x v="109"/>
    <n v="0"/>
    <x v="6"/>
    <x v="2"/>
  </r>
  <r>
    <x v="38"/>
    <x v="110"/>
    <n v="0"/>
    <x v="6"/>
    <x v="2"/>
  </r>
  <r>
    <x v="38"/>
    <x v="111"/>
    <n v="0"/>
    <x v="6"/>
    <x v="2"/>
  </r>
  <r>
    <x v="39"/>
    <x v="107"/>
    <n v="0"/>
    <x v="6"/>
    <x v="2"/>
  </r>
  <r>
    <x v="39"/>
    <x v="108"/>
    <n v="0"/>
    <x v="6"/>
    <x v="2"/>
  </r>
  <r>
    <x v="39"/>
    <x v="109"/>
    <n v="3.4482758620689653"/>
    <x v="6"/>
    <x v="2"/>
  </r>
  <r>
    <x v="39"/>
    <x v="110"/>
    <n v="41.379310344827587"/>
    <x v="6"/>
    <x v="2"/>
  </r>
  <r>
    <x v="39"/>
    <x v="111"/>
    <n v="55.172413793103445"/>
    <x v="6"/>
    <x v="2"/>
  </r>
  <r>
    <x v="40"/>
    <x v="107"/>
    <n v="0"/>
    <x v="6"/>
    <x v="2"/>
  </r>
  <r>
    <x v="40"/>
    <x v="108"/>
    <n v="0"/>
    <x v="6"/>
    <x v="2"/>
  </r>
  <r>
    <x v="40"/>
    <x v="109"/>
    <n v="20"/>
    <x v="6"/>
    <x v="2"/>
  </r>
  <r>
    <x v="40"/>
    <x v="110"/>
    <n v="20"/>
    <x v="6"/>
    <x v="2"/>
  </r>
  <r>
    <x v="40"/>
    <x v="111"/>
    <n v="60"/>
    <x v="6"/>
    <x v="2"/>
  </r>
  <r>
    <x v="35"/>
    <x v="107"/>
    <n v="0"/>
    <x v="7"/>
    <x v="2"/>
  </r>
  <r>
    <x v="35"/>
    <x v="108"/>
    <n v="16.666666666666668"/>
    <x v="7"/>
    <x v="2"/>
  </r>
  <r>
    <x v="35"/>
    <x v="109"/>
    <n v="0"/>
    <x v="7"/>
    <x v="2"/>
  </r>
  <r>
    <x v="35"/>
    <x v="110"/>
    <n v="33.333333333333336"/>
    <x v="7"/>
    <x v="2"/>
  </r>
  <r>
    <x v="35"/>
    <x v="111"/>
    <n v="50"/>
    <x v="7"/>
    <x v="2"/>
  </r>
  <r>
    <x v="36"/>
    <x v="107"/>
    <n v="0"/>
    <x v="7"/>
    <x v="2"/>
  </r>
  <r>
    <x v="36"/>
    <x v="108"/>
    <n v="0"/>
    <x v="7"/>
    <x v="2"/>
  </r>
  <r>
    <x v="36"/>
    <x v="109"/>
    <n v="28.571428571428573"/>
    <x v="7"/>
    <x v="2"/>
  </r>
  <r>
    <x v="36"/>
    <x v="110"/>
    <n v="42.857142857142854"/>
    <x v="7"/>
    <x v="2"/>
  </r>
  <r>
    <x v="36"/>
    <x v="111"/>
    <n v="28.571428571428573"/>
    <x v="7"/>
    <x v="2"/>
  </r>
  <r>
    <x v="37"/>
    <x v="107"/>
    <n v="0"/>
    <x v="7"/>
    <x v="2"/>
  </r>
  <r>
    <x v="37"/>
    <x v="108"/>
    <n v="0"/>
    <x v="7"/>
    <x v="2"/>
  </r>
  <r>
    <x v="37"/>
    <x v="109"/>
    <n v="0"/>
    <x v="7"/>
    <x v="2"/>
  </r>
  <r>
    <x v="37"/>
    <x v="110"/>
    <n v="0"/>
    <x v="7"/>
    <x v="2"/>
  </r>
  <r>
    <x v="37"/>
    <x v="111"/>
    <n v="0"/>
    <x v="7"/>
    <x v="2"/>
  </r>
  <r>
    <x v="38"/>
    <x v="107"/>
    <n v="0"/>
    <x v="7"/>
    <x v="2"/>
  </r>
  <r>
    <x v="38"/>
    <x v="108"/>
    <n v="0"/>
    <x v="7"/>
    <x v="2"/>
  </r>
  <r>
    <x v="38"/>
    <x v="109"/>
    <n v="0"/>
    <x v="7"/>
    <x v="2"/>
  </r>
  <r>
    <x v="38"/>
    <x v="110"/>
    <n v="0"/>
    <x v="7"/>
    <x v="2"/>
  </r>
  <r>
    <x v="38"/>
    <x v="111"/>
    <n v="100"/>
    <x v="7"/>
    <x v="2"/>
  </r>
  <r>
    <x v="39"/>
    <x v="107"/>
    <n v="4.166666666666667"/>
    <x v="7"/>
    <x v="2"/>
  </r>
  <r>
    <x v="39"/>
    <x v="108"/>
    <n v="4.166666666666667"/>
    <x v="7"/>
    <x v="2"/>
  </r>
  <r>
    <x v="39"/>
    <x v="109"/>
    <n v="25"/>
    <x v="7"/>
    <x v="2"/>
  </r>
  <r>
    <x v="39"/>
    <x v="110"/>
    <n v="29.166666666666668"/>
    <x v="7"/>
    <x v="2"/>
  </r>
  <r>
    <x v="39"/>
    <x v="111"/>
    <n v="37.5"/>
    <x v="7"/>
    <x v="2"/>
  </r>
  <r>
    <x v="40"/>
    <x v="107"/>
    <n v="0"/>
    <x v="7"/>
    <x v="2"/>
  </r>
  <r>
    <x v="40"/>
    <x v="108"/>
    <n v="40"/>
    <x v="7"/>
    <x v="2"/>
  </r>
  <r>
    <x v="40"/>
    <x v="109"/>
    <n v="0"/>
    <x v="7"/>
    <x v="2"/>
  </r>
  <r>
    <x v="40"/>
    <x v="110"/>
    <n v="60"/>
    <x v="7"/>
    <x v="2"/>
  </r>
  <r>
    <x v="40"/>
    <x v="111"/>
    <n v="0"/>
    <x v="7"/>
    <x v="2"/>
  </r>
  <r>
    <x v="35"/>
    <x v="107"/>
    <n v="0"/>
    <x v="8"/>
    <x v="2"/>
  </r>
  <r>
    <x v="35"/>
    <x v="108"/>
    <n v="0"/>
    <x v="8"/>
    <x v="2"/>
  </r>
  <r>
    <x v="35"/>
    <x v="109"/>
    <n v="33.333333333333336"/>
    <x v="8"/>
    <x v="2"/>
  </r>
  <r>
    <x v="35"/>
    <x v="110"/>
    <n v="33.333333333333336"/>
    <x v="8"/>
    <x v="2"/>
  </r>
  <r>
    <x v="35"/>
    <x v="111"/>
    <n v="33.333333333333336"/>
    <x v="8"/>
    <x v="2"/>
  </r>
  <r>
    <x v="36"/>
    <x v="107"/>
    <n v="0"/>
    <x v="8"/>
    <x v="2"/>
  </r>
  <r>
    <x v="36"/>
    <x v="108"/>
    <n v="0"/>
    <x v="8"/>
    <x v="2"/>
  </r>
  <r>
    <x v="36"/>
    <x v="109"/>
    <n v="25"/>
    <x v="8"/>
    <x v="2"/>
  </r>
  <r>
    <x v="36"/>
    <x v="110"/>
    <n v="25"/>
    <x v="8"/>
    <x v="2"/>
  </r>
  <r>
    <x v="36"/>
    <x v="111"/>
    <n v="50"/>
    <x v="8"/>
    <x v="2"/>
  </r>
  <r>
    <x v="37"/>
    <x v="107"/>
    <n v="0"/>
    <x v="8"/>
    <x v="2"/>
  </r>
  <r>
    <x v="37"/>
    <x v="108"/>
    <n v="0"/>
    <x v="8"/>
    <x v="2"/>
  </r>
  <r>
    <x v="37"/>
    <x v="109"/>
    <n v="0"/>
    <x v="8"/>
    <x v="2"/>
  </r>
  <r>
    <x v="37"/>
    <x v="110"/>
    <n v="0"/>
    <x v="8"/>
    <x v="2"/>
  </r>
  <r>
    <x v="37"/>
    <x v="111"/>
    <n v="0"/>
    <x v="8"/>
    <x v="2"/>
  </r>
  <r>
    <x v="38"/>
    <x v="107"/>
    <n v="0"/>
    <x v="8"/>
    <x v="2"/>
  </r>
  <r>
    <x v="38"/>
    <x v="108"/>
    <n v="0"/>
    <x v="8"/>
    <x v="2"/>
  </r>
  <r>
    <x v="38"/>
    <x v="109"/>
    <n v="0"/>
    <x v="8"/>
    <x v="2"/>
  </r>
  <r>
    <x v="38"/>
    <x v="110"/>
    <n v="100"/>
    <x v="8"/>
    <x v="2"/>
  </r>
  <r>
    <x v="38"/>
    <x v="111"/>
    <n v="0"/>
    <x v="8"/>
    <x v="2"/>
  </r>
  <r>
    <x v="39"/>
    <x v="107"/>
    <n v="0"/>
    <x v="8"/>
    <x v="2"/>
  </r>
  <r>
    <x v="39"/>
    <x v="108"/>
    <n v="0"/>
    <x v="8"/>
    <x v="2"/>
  </r>
  <r>
    <x v="39"/>
    <x v="109"/>
    <n v="0"/>
    <x v="8"/>
    <x v="2"/>
  </r>
  <r>
    <x v="39"/>
    <x v="110"/>
    <n v="50"/>
    <x v="8"/>
    <x v="2"/>
  </r>
  <r>
    <x v="39"/>
    <x v="111"/>
    <n v="50"/>
    <x v="8"/>
    <x v="2"/>
  </r>
  <r>
    <x v="40"/>
    <x v="107"/>
    <n v="0"/>
    <x v="8"/>
    <x v="2"/>
  </r>
  <r>
    <x v="40"/>
    <x v="108"/>
    <n v="0"/>
    <x v="8"/>
    <x v="2"/>
  </r>
  <r>
    <x v="40"/>
    <x v="109"/>
    <n v="100"/>
    <x v="8"/>
    <x v="2"/>
  </r>
  <r>
    <x v="40"/>
    <x v="110"/>
    <n v="0"/>
    <x v="8"/>
    <x v="2"/>
  </r>
  <r>
    <x v="40"/>
    <x v="111"/>
    <n v="0"/>
    <x v="8"/>
    <x v="2"/>
  </r>
  <r>
    <x v="35"/>
    <x v="107"/>
    <n v="0"/>
    <x v="9"/>
    <x v="2"/>
  </r>
  <r>
    <x v="35"/>
    <x v="108"/>
    <n v="0"/>
    <x v="9"/>
    <x v="2"/>
  </r>
  <r>
    <x v="35"/>
    <x v="109"/>
    <n v="25"/>
    <x v="9"/>
    <x v="2"/>
  </r>
  <r>
    <x v="35"/>
    <x v="110"/>
    <n v="25"/>
    <x v="9"/>
    <x v="2"/>
  </r>
  <r>
    <x v="35"/>
    <x v="111"/>
    <n v="50"/>
    <x v="9"/>
    <x v="2"/>
  </r>
  <r>
    <x v="36"/>
    <x v="107"/>
    <n v="0"/>
    <x v="9"/>
    <x v="2"/>
  </r>
  <r>
    <x v="36"/>
    <x v="108"/>
    <n v="0"/>
    <x v="9"/>
    <x v="2"/>
  </r>
  <r>
    <x v="36"/>
    <x v="109"/>
    <n v="8.1081081081081088"/>
    <x v="9"/>
    <x v="2"/>
  </r>
  <r>
    <x v="36"/>
    <x v="110"/>
    <n v="45.945945945945944"/>
    <x v="9"/>
    <x v="2"/>
  </r>
  <r>
    <x v="36"/>
    <x v="111"/>
    <n v="45.945945945945944"/>
    <x v="9"/>
    <x v="2"/>
  </r>
  <r>
    <x v="37"/>
    <x v="107"/>
    <n v="0"/>
    <x v="9"/>
    <x v="2"/>
  </r>
  <r>
    <x v="37"/>
    <x v="108"/>
    <n v="0"/>
    <x v="9"/>
    <x v="2"/>
  </r>
  <r>
    <x v="37"/>
    <x v="109"/>
    <n v="0"/>
    <x v="9"/>
    <x v="2"/>
  </r>
  <r>
    <x v="37"/>
    <x v="110"/>
    <n v="0"/>
    <x v="9"/>
    <x v="2"/>
  </r>
  <r>
    <x v="37"/>
    <x v="111"/>
    <n v="0"/>
    <x v="9"/>
    <x v="2"/>
  </r>
  <r>
    <x v="38"/>
    <x v="107"/>
    <n v="0"/>
    <x v="9"/>
    <x v="2"/>
  </r>
  <r>
    <x v="38"/>
    <x v="108"/>
    <n v="0"/>
    <x v="9"/>
    <x v="2"/>
  </r>
  <r>
    <x v="38"/>
    <x v="109"/>
    <n v="0"/>
    <x v="9"/>
    <x v="2"/>
  </r>
  <r>
    <x v="38"/>
    <x v="110"/>
    <n v="100"/>
    <x v="9"/>
    <x v="2"/>
  </r>
  <r>
    <x v="38"/>
    <x v="111"/>
    <n v="0"/>
    <x v="9"/>
    <x v="2"/>
  </r>
  <r>
    <x v="39"/>
    <x v="107"/>
    <n v="0"/>
    <x v="9"/>
    <x v="2"/>
  </r>
  <r>
    <x v="39"/>
    <x v="108"/>
    <n v="0"/>
    <x v="9"/>
    <x v="2"/>
  </r>
  <r>
    <x v="39"/>
    <x v="109"/>
    <n v="13.333333333333334"/>
    <x v="9"/>
    <x v="2"/>
  </r>
  <r>
    <x v="39"/>
    <x v="110"/>
    <n v="66.666666666666671"/>
    <x v="9"/>
    <x v="2"/>
  </r>
  <r>
    <x v="39"/>
    <x v="111"/>
    <n v="20"/>
    <x v="9"/>
    <x v="2"/>
  </r>
  <r>
    <x v="40"/>
    <x v="107"/>
    <n v="0"/>
    <x v="9"/>
    <x v="2"/>
  </r>
  <r>
    <x v="40"/>
    <x v="108"/>
    <n v="0"/>
    <x v="9"/>
    <x v="2"/>
  </r>
  <r>
    <x v="40"/>
    <x v="109"/>
    <n v="0"/>
    <x v="9"/>
    <x v="2"/>
  </r>
  <r>
    <x v="40"/>
    <x v="110"/>
    <n v="50"/>
    <x v="9"/>
    <x v="2"/>
  </r>
  <r>
    <x v="40"/>
    <x v="111"/>
    <n v="50"/>
    <x v="9"/>
    <x v="2"/>
  </r>
  <r>
    <x v="35"/>
    <x v="107"/>
    <n v="0"/>
    <x v="10"/>
    <x v="2"/>
  </r>
  <r>
    <x v="35"/>
    <x v="108"/>
    <n v="0"/>
    <x v="10"/>
    <x v="2"/>
  </r>
  <r>
    <x v="35"/>
    <x v="109"/>
    <n v="0"/>
    <x v="10"/>
    <x v="2"/>
  </r>
  <r>
    <x v="35"/>
    <x v="110"/>
    <n v="50"/>
    <x v="10"/>
    <x v="2"/>
  </r>
  <r>
    <x v="35"/>
    <x v="111"/>
    <n v="50"/>
    <x v="10"/>
    <x v="2"/>
  </r>
  <r>
    <x v="36"/>
    <x v="107"/>
    <n v="0"/>
    <x v="10"/>
    <x v="2"/>
  </r>
  <r>
    <x v="36"/>
    <x v="108"/>
    <n v="5"/>
    <x v="10"/>
    <x v="2"/>
  </r>
  <r>
    <x v="36"/>
    <x v="109"/>
    <n v="15"/>
    <x v="10"/>
    <x v="2"/>
  </r>
  <r>
    <x v="36"/>
    <x v="110"/>
    <n v="55"/>
    <x v="10"/>
    <x v="2"/>
  </r>
  <r>
    <x v="36"/>
    <x v="111"/>
    <n v="25"/>
    <x v="10"/>
    <x v="2"/>
  </r>
  <r>
    <x v="37"/>
    <x v="107"/>
    <n v="0"/>
    <x v="10"/>
    <x v="2"/>
  </r>
  <r>
    <x v="37"/>
    <x v="108"/>
    <n v="0"/>
    <x v="10"/>
    <x v="2"/>
  </r>
  <r>
    <x v="37"/>
    <x v="109"/>
    <n v="0"/>
    <x v="10"/>
    <x v="2"/>
  </r>
  <r>
    <x v="37"/>
    <x v="110"/>
    <n v="0"/>
    <x v="10"/>
    <x v="2"/>
  </r>
  <r>
    <x v="37"/>
    <x v="111"/>
    <n v="0"/>
    <x v="10"/>
    <x v="2"/>
  </r>
  <r>
    <x v="38"/>
    <x v="107"/>
    <n v="0"/>
    <x v="10"/>
    <x v="2"/>
  </r>
  <r>
    <x v="38"/>
    <x v="108"/>
    <n v="0"/>
    <x v="10"/>
    <x v="2"/>
  </r>
  <r>
    <x v="38"/>
    <x v="109"/>
    <n v="0"/>
    <x v="10"/>
    <x v="2"/>
  </r>
  <r>
    <x v="38"/>
    <x v="110"/>
    <n v="100"/>
    <x v="10"/>
    <x v="2"/>
  </r>
  <r>
    <x v="38"/>
    <x v="111"/>
    <n v="0"/>
    <x v="10"/>
    <x v="2"/>
  </r>
  <r>
    <x v="39"/>
    <x v="107"/>
    <n v="0"/>
    <x v="10"/>
    <x v="2"/>
  </r>
  <r>
    <x v="39"/>
    <x v="108"/>
    <n v="3.225806451612903"/>
    <x v="10"/>
    <x v="2"/>
  </r>
  <r>
    <x v="39"/>
    <x v="109"/>
    <n v="9.67741935483871"/>
    <x v="10"/>
    <x v="2"/>
  </r>
  <r>
    <x v="39"/>
    <x v="110"/>
    <n v="45.161290322580648"/>
    <x v="10"/>
    <x v="2"/>
  </r>
  <r>
    <x v="39"/>
    <x v="111"/>
    <n v="41.935483870967744"/>
    <x v="10"/>
    <x v="2"/>
  </r>
  <r>
    <x v="40"/>
    <x v="107"/>
    <n v="0"/>
    <x v="10"/>
    <x v="2"/>
  </r>
  <r>
    <x v="40"/>
    <x v="108"/>
    <n v="0"/>
    <x v="10"/>
    <x v="2"/>
  </r>
  <r>
    <x v="40"/>
    <x v="109"/>
    <n v="0"/>
    <x v="10"/>
    <x v="2"/>
  </r>
  <r>
    <x v="40"/>
    <x v="110"/>
    <n v="37.5"/>
    <x v="10"/>
    <x v="2"/>
  </r>
  <r>
    <x v="40"/>
    <x v="111"/>
    <n v="62.5"/>
    <x v="10"/>
    <x v="2"/>
  </r>
  <r>
    <x v="35"/>
    <x v="107"/>
    <n v="100"/>
    <x v="11"/>
    <x v="2"/>
  </r>
  <r>
    <x v="35"/>
    <x v="108"/>
    <n v="0"/>
    <x v="11"/>
    <x v="2"/>
  </r>
  <r>
    <x v="35"/>
    <x v="109"/>
    <n v="0"/>
    <x v="11"/>
    <x v="2"/>
  </r>
  <r>
    <x v="35"/>
    <x v="110"/>
    <n v="0"/>
    <x v="11"/>
    <x v="2"/>
  </r>
  <r>
    <x v="35"/>
    <x v="111"/>
    <n v="0"/>
    <x v="11"/>
    <x v="2"/>
  </r>
  <r>
    <x v="36"/>
    <x v="107"/>
    <n v="0"/>
    <x v="11"/>
    <x v="2"/>
  </r>
  <r>
    <x v="36"/>
    <x v="108"/>
    <n v="0"/>
    <x v="11"/>
    <x v="2"/>
  </r>
  <r>
    <x v="36"/>
    <x v="109"/>
    <n v="7.6923076923076925"/>
    <x v="11"/>
    <x v="2"/>
  </r>
  <r>
    <x v="36"/>
    <x v="110"/>
    <n v="69.230769230769226"/>
    <x v="11"/>
    <x v="2"/>
  </r>
  <r>
    <x v="36"/>
    <x v="111"/>
    <n v="23.076923076923077"/>
    <x v="11"/>
    <x v="2"/>
  </r>
  <r>
    <x v="37"/>
    <x v="107"/>
    <n v="0"/>
    <x v="11"/>
    <x v="2"/>
  </r>
  <r>
    <x v="37"/>
    <x v="108"/>
    <n v="0"/>
    <x v="11"/>
    <x v="2"/>
  </r>
  <r>
    <x v="37"/>
    <x v="109"/>
    <n v="0"/>
    <x v="11"/>
    <x v="2"/>
  </r>
  <r>
    <x v="37"/>
    <x v="110"/>
    <n v="0"/>
    <x v="11"/>
    <x v="2"/>
  </r>
  <r>
    <x v="37"/>
    <x v="111"/>
    <n v="0"/>
    <x v="11"/>
    <x v="2"/>
  </r>
  <r>
    <x v="38"/>
    <x v="107"/>
    <n v="0"/>
    <x v="11"/>
    <x v="2"/>
  </r>
  <r>
    <x v="38"/>
    <x v="108"/>
    <n v="0"/>
    <x v="11"/>
    <x v="2"/>
  </r>
  <r>
    <x v="38"/>
    <x v="109"/>
    <n v="0"/>
    <x v="11"/>
    <x v="2"/>
  </r>
  <r>
    <x v="38"/>
    <x v="110"/>
    <n v="0"/>
    <x v="11"/>
    <x v="2"/>
  </r>
  <r>
    <x v="38"/>
    <x v="111"/>
    <n v="0"/>
    <x v="11"/>
    <x v="2"/>
  </r>
  <r>
    <x v="39"/>
    <x v="107"/>
    <n v="0"/>
    <x v="11"/>
    <x v="2"/>
  </r>
  <r>
    <x v="39"/>
    <x v="108"/>
    <n v="0"/>
    <x v="11"/>
    <x v="2"/>
  </r>
  <r>
    <x v="39"/>
    <x v="109"/>
    <n v="4.5454545454545459"/>
    <x v="11"/>
    <x v="2"/>
  </r>
  <r>
    <x v="39"/>
    <x v="110"/>
    <n v="36.363636363636367"/>
    <x v="11"/>
    <x v="2"/>
  </r>
  <r>
    <x v="39"/>
    <x v="111"/>
    <n v="59.090909090909093"/>
    <x v="11"/>
    <x v="2"/>
  </r>
  <r>
    <x v="40"/>
    <x v="107"/>
    <n v="0"/>
    <x v="11"/>
    <x v="2"/>
  </r>
  <r>
    <x v="40"/>
    <x v="108"/>
    <n v="0"/>
    <x v="11"/>
    <x v="2"/>
  </r>
  <r>
    <x v="40"/>
    <x v="109"/>
    <n v="0"/>
    <x v="11"/>
    <x v="2"/>
  </r>
  <r>
    <x v="40"/>
    <x v="110"/>
    <n v="40"/>
    <x v="11"/>
    <x v="2"/>
  </r>
  <r>
    <x v="40"/>
    <x v="111"/>
    <n v="60"/>
    <x v="11"/>
    <x v="2"/>
  </r>
  <r>
    <x v="35"/>
    <x v="107"/>
    <n v="0"/>
    <x v="12"/>
    <x v="2"/>
  </r>
  <r>
    <x v="35"/>
    <x v="108"/>
    <n v="0"/>
    <x v="12"/>
    <x v="2"/>
  </r>
  <r>
    <x v="35"/>
    <x v="109"/>
    <n v="0"/>
    <x v="12"/>
    <x v="2"/>
  </r>
  <r>
    <x v="35"/>
    <x v="110"/>
    <n v="0"/>
    <x v="12"/>
    <x v="2"/>
  </r>
  <r>
    <x v="35"/>
    <x v="111"/>
    <n v="0"/>
    <x v="12"/>
    <x v="2"/>
  </r>
  <r>
    <x v="36"/>
    <x v="107"/>
    <n v="0"/>
    <x v="12"/>
    <x v="2"/>
  </r>
  <r>
    <x v="36"/>
    <x v="108"/>
    <n v="0"/>
    <x v="12"/>
    <x v="2"/>
  </r>
  <r>
    <x v="36"/>
    <x v="109"/>
    <n v="0"/>
    <x v="12"/>
    <x v="2"/>
  </r>
  <r>
    <x v="36"/>
    <x v="110"/>
    <n v="50"/>
    <x v="12"/>
    <x v="2"/>
  </r>
  <r>
    <x v="36"/>
    <x v="111"/>
    <n v="50"/>
    <x v="12"/>
    <x v="2"/>
  </r>
  <r>
    <x v="37"/>
    <x v="107"/>
    <n v="0"/>
    <x v="12"/>
    <x v="2"/>
  </r>
  <r>
    <x v="37"/>
    <x v="108"/>
    <n v="0"/>
    <x v="12"/>
    <x v="2"/>
  </r>
  <r>
    <x v="37"/>
    <x v="109"/>
    <n v="0"/>
    <x v="12"/>
    <x v="2"/>
  </r>
  <r>
    <x v="37"/>
    <x v="110"/>
    <n v="0"/>
    <x v="12"/>
    <x v="2"/>
  </r>
  <r>
    <x v="37"/>
    <x v="111"/>
    <n v="100"/>
    <x v="12"/>
    <x v="2"/>
  </r>
  <r>
    <x v="38"/>
    <x v="107"/>
    <n v="0"/>
    <x v="12"/>
    <x v="2"/>
  </r>
  <r>
    <x v="38"/>
    <x v="108"/>
    <n v="0"/>
    <x v="12"/>
    <x v="2"/>
  </r>
  <r>
    <x v="38"/>
    <x v="109"/>
    <n v="0"/>
    <x v="12"/>
    <x v="2"/>
  </r>
  <r>
    <x v="38"/>
    <x v="110"/>
    <n v="0"/>
    <x v="12"/>
    <x v="2"/>
  </r>
  <r>
    <x v="38"/>
    <x v="111"/>
    <n v="100"/>
    <x v="12"/>
    <x v="2"/>
  </r>
  <r>
    <x v="39"/>
    <x v="107"/>
    <n v="0"/>
    <x v="12"/>
    <x v="2"/>
  </r>
  <r>
    <x v="39"/>
    <x v="108"/>
    <n v="0"/>
    <x v="12"/>
    <x v="2"/>
  </r>
  <r>
    <x v="39"/>
    <x v="109"/>
    <n v="10.714285714285714"/>
    <x v="12"/>
    <x v="2"/>
  </r>
  <r>
    <x v="39"/>
    <x v="110"/>
    <n v="21.428571428571427"/>
    <x v="12"/>
    <x v="2"/>
  </r>
  <r>
    <x v="39"/>
    <x v="111"/>
    <n v="67.857142857142861"/>
    <x v="12"/>
    <x v="2"/>
  </r>
  <r>
    <x v="40"/>
    <x v="107"/>
    <n v="0"/>
    <x v="12"/>
    <x v="2"/>
  </r>
  <r>
    <x v="40"/>
    <x v="108"/>
    <n v="0"/>
    <x v="12"/>
    <x v="2"/>
  </r>
  <r>
    <x v="40"/>
    <x v="109"/>
    <n v="12.5"/>
    <x v="12"/>
    <x v="2"/>
  </r>
  <r>
    <x v="40"/>
    <x v="110"/>
    <n v="12.5"/>
    <x v="12"/>
    <x v="2"/>
  </r>
  <r>
    <x v="40"/>
    <x v="111"/>
    <n v="75"/>
    <x v="12"/>
    <x v="2"/>
  </r>
  <r>
    <x v="35"/>
    <x v="107"/>
    <n v="0"/>
    <x v="13"/>
    <x v="2"/>
  </r>
  <r>
    <x v="35"/>
    <x v="108"/>
    <n v="0"/>
    <x v="13"/>
    <x v="2"/>
  </r>
  <r>
    <x v="35"/>
    <x v="109"/>
    <n v="0"/>
    <x v="13"/>
    <x v="2"/>
  </r>
  <r>
    <x v="35"/>
    <x v="110"/>
    <n v="40"/>
    <x v="13"/>
    <x v="2"/>
  </r>
  <r>
    <x v="35"/>
    <x v="111"/>
    <n v="60"/>
    <x v="13"/>
    <x v="2"/>
  </r>
  <r>
    <x v="36"/>
    <x v="107"/>
    <n v="0"/>
    <x v="13"/>
    <x v="2"/>
  </r>
  <r>
    <x v="36"/>
    <x v="108"/>
    <n v="0"/>
    <x v="13"/>
    <x v="2"/>
  </r>
  <r>
    <x v="36"/>
    <x v="109"/>
    <n v="0"/>
    <x v="13"/>
    <x v="2"/>
  </r>
  <r>
    <x v="36"/>
    <x v="110"/>
    <n v="33.333333333333336"/>
    <x v="13"/>
    <x v="2"/>
  </r>
  <r>
    <x v="36"/>
    <x v="111"/>
    <n v="66.666666666666671"/>
    <x v="13"/>
    <x v="2"/>
  </r>
  <r>
    <x v="37"/>
    <x v="107"/>
    <n v="0"/>
    <x v="13"/>
    <x v="2"/>
  </r>
  <r>
    <x v="37"/>
    <x v="108"/>
    <n v="0"/>
    <x v="13"/>
    <x v="2"/>
  </r>
  <r>
    <x v="37"/>
    <x v="109"/>
    <n v="0"/>
    <x v="13"/>
    <x v="2"/>
  </r>
  <r>
    <x v="37"/>
    <x v="110"/>
    <n v="0"/>
    <x v="13"/>
    <x v="2"/>
  </r>
  <r>
    <x v="37"/>
    <x v="111"/>
    <n v="0"/>
    <x v="13"/>
    <x v="2"/>
  </r>
  <r>
    <x v="38"/>
    <x v="107"/>
    <n v="0"/>
    <x v="13"/>
    <x v="2"/>
  </r>
  <r>
    <x v="38"/>
    <x v="108"/>
    <n v="0"/>
    <x v="13"/>
    <x v="2"/>
  </r>
  <r>
    <x v="38"/>
    <x v="109"/>
    <n v="0"/>
    <x v="13"/>
    <x v="2"/>
  </r>
  <r>
    <x v="38"/>
    <x v="110"/>
    <n v="100"/>
    <x v="13"/>
    <x v="2"/>
  </r>
  <r>
    <x v="38"/>
    <x v="111"/>
    <n v="0"/>
    <x v="13"/>
    <x v="2"/>
  </r>
  <r>
    <x v="39"/>
    <x v="107"/>
    <n v="0"/>
    <x v="13"/>
    <x v="2"/>
  </r>
  <r>
    <x v="39"/>
    <x v="108"/>
    <n v="0"/>
    <x v="13"/>
    <x v="2"/>
  </r>
  <r>
    <x v="39"/>
    <x v="109"/>
    <n v="11.111111111111111"/>
    <x v="13"/>
    <x v="2"/>
  </r>
  <r>
    <x v="39"/>
    <x v="110"/>
    <n v="22.222222222222221"/>
    <x v="13"/>
    <x v="2"/>
  </r>
  <r>
    <x v="39"/>
    <x v="111"/>
    <n v="66.666666666666671"/>
    <x v="13"/>
    <x v="2"/>
  </r>
  <r>
    <x v="40"/>
    <x v="107"/>
    <n v="0"/>
    <x v="13"/>
    <x v="2"/>
  </r>
  <r>
    <x v="40"/>
    <x v="108"/>
    <n v="0"/>
    <x v="13"/>
    <x v="2"/>
  </r>
  <r>
    <x v="40"/>
    <x v="109"/>
    <n v="0"/>
    <x v="13"/>
    <x v="2"/>
  </r>
  <r>
    <x v="40"/>
    <x v="110"/>
    <n v="0"/>
    <x v="13"/>
    <x v="2"/>
  </r>
  <r>
    <x v="40"/>
    <x v="111"/>
    <n v="100"/>
    <x v="13"/>
    <x v="2"/>
  </r>
  <r>
    <x v="35"/>
    <x v="107"/>
    <n v="0"/>
    <x v="14"/>
    <x v="2"/>
  </r>
  <r>
    <x v="35"/>
    <x v="108"/>
    <n v="0"/>
    <x v="14"/>
    <x v="2"/>
  </r>
  <r>
    <x v="35"/>
    <x v="109"/>
    <n v="0"/>
    <x v="14"/>
    <x v="2"/>
  </r>
  <r>
    <x v="35"/>
    <x v="110"/>
    <n v="100"/>
    <x v="14"/>
    <x v="2"/>
  </r>
  <r>
    <x v="35"/>
    <x v="111"/>
    <n v="0"/>
    <x v="14"/>
    <x v="2"/>
  </r>
  <r>
    <x v="36"/>
    <x v="107"/>
    <n v="0"/>
    <x v="14"/>
    <x v="2"/>
  </r>
  <r>
    <x v="36"/>
    <x v="108"/>
    <n v="25"/>
    <x v="14"/>
    <x v="2"/>
  </r>
  <r>
    <x v="36"/>
    <x v="109"/>
    <n v="25"/>
    <x v="14"/>
    <x v="2"/>
  </r>
  <r>
    <x v="36"/>
    <x v="110"/>
    <n v="0"/>
    <x v="14"/>
    <x v="2"/>
  </r>
  <r>
    <x v="36"/>
    <x v="111"/>
    <n v="50"/>
    <x v="14"/>
    <x v="2"/>
  </r>
  <r>
    <x v="37"/>
    <x v="107"/>
    <n v="0"/>
    <x v="14"/>
    <x v="2"/>
  </r>
  <r>
    <x v="37"/>
    <x v="108"/>
    <n v="0"/>
    <x v="14"/>
    <x v="2"/>
  </r>
  <r>
    <x v="37"/>
    <x v="109"/>
    <n v="0"/>
    <x v="14"/>
    <x v="2"/>
  </r>
  <r>
    <x v="37"/>
    <x v="110"/>
    <n v="0"/>
    <x v="14"/>
    <x v="2"/>
  </r>
  <r>
    <x v="37"/>
    <x v="111"/>
    <n v="0"/>
    <x v="14"/>
    <x v="2"/>
  </r>
  <r>
    <x v="38"/>
    <x v="107"/>
    <n v="0"/>
    <x v="14"/>
    <x v="2"/>
  </r>
  <r>
    <x v="38"/>
    <x v="108"/>
    <n v="0"/>
    <x v="14"/>
    <x v="2"/>
  </r>
  <r>
    <x v="38"/>
    <x v="109"/>
    <n v="0"/>
    <x v="14"/>
    <x v="2"/>
  </r>
  <r>
    <x v="38"/>
    <x v="110"/>
    <n v="50"/>
    <x v="14"/>
    <x v="2"/>
  </r>
  <r>
    <x v="38"/>
    <x v="111"/>
    <n v="50"/>
    <x v="14"/>
    <x v="2"/>
  </r>
  <r>
    <x v="39"/>
    <x v="107"/>
    <n v="0"/>
    <x v="14"/>
    <x v="2"/>
  </r>
  <r>
    <x v="39"/>
    <x v="108"/>
    <n v="0"/>
    <x v="14"/>
    <x v="2"/>
  </r>
  <r>
    <x v="39"/>
    <x v="109"/>
    <n v="0"/>
    <x v="14"/>
    <x v="2"/>
  </r>
  <r>
    <x v="39"/>
    <x v="110"/>
    <n v="0"/>
    <x v="14"/>
    <x v="2"/>
  </r>
  <r>
    <x v="39"/>
    <x v="111"/>
    <n v="0"/>
    <x v="14"/>
    <x v="2"/>
  </r>
  <r>
    <x v="40"/>
    <x v="107"/>
    <n v="0"/>
    <x v="14"/>
    <x v="2"/>
  </r>
  <r>
    <x v="40"/>
    <x v="108"/>
    <n v="0"/>
    <x v="14"/>
    <x v="2"/>
  </r>
  <r>
    <x v="40"/>
    <x v="109"/>
    <n v="0"/>
    <x v="14"/>
    <x v="2"/>
  </r>
  <r>
    <x v="40"/>
    <x v="110"/>
    <n v="66.666666666666671"/>
    <x v="14"/>
    <x v="2"/>
  </r>
  <r>
    <x v="40"/>
    <x v="111"/>
    <n v="33.333333333333336"/>
    <x v="14"/>
    <x v="2"/>
  </r>
  <r>
    <x v="35"/>
    <x v="107"/>
    <n v="0"/>
    <x v="15"/>
    <x v="2"/>
  </r>
  <r>
    <x v="35"/>
    <x v="108"/>
    <n v="0"/>
    <x v="15"/>
    <x v="2"/>
  </r>
  <r>
    <x v="35"/>
    <x v="109"/>
    <n v="0"/>
    <x v="15"/>
    <x v="2"/>
  </r>
  <r>
    <x v="35"/>
    <x v="110"/>
    <n v="0"/>
    <x v="15"/>
    <x v="2"/>
  </r>
  <r>
    <x v="35"/>
    <x v="111"/>
    <n v="0"/>
    <x v="15"/>
    <x v="2"/>
  </r>
  <r>
    <x v="36"/>
    <x v="107"/>
    <n v="0"/>
    <x v="15"/>
    <x v="2"/>
  </r>
  <r>
    <x v="36"/>
    <x v="108"/>
    <n v="0"/>
    <x v="15"/>
    <x v="2"/>
  </r>
  <r>
    <x v="36"/>
    <x v="109"/>
    <n v="0"/>
    <x v="15"/>
    <x v="2"/>
  </r>
  <r>
    <x v="36"/>
    <x v="110"/>
    <n v="0"/>
    <x v="15"/>
    <x v="2"/>
  </r>
  <r>
    <x v="36"/>
    <x v="111"/>
    <n v="0"/>
    <x v="15"/>
    <x v="2"/>
  </r>
  <r>
    <x v="37"/>
    <x v="107"/>
    <n v="0"/>
    <x v="15"/>
    <x v="2"/>
  </r>
  <r>
    <x v="37"/>
    <x v="108"/>
    <n v="0"/>
    <x v="15"/>
    <x v="2"/>
  </r>
  <r>
    <x v="37"/>
    <x v="109"/>
    <n v="0"/>
    <x v="15"/>
    <x v="2"/>
  </r>
  <r>
    <x v="37"/>
    <x v="110"/>
    <n v="0"/>
    <x v="15"/>
    <x v="2"/>
  </r>
  <r>
    <x v="37"/>
    <x v="111"/>
    <n v="0"/>
    <x v="15"/>
    <x v="2"/>
  </r>
  <r>
    <x v="38"/>
    <x v="107"/>
    <n v="0"/>
    <x v="15"/>
    <x v="2"/>
  </r>
  <r>
    <x v="38"/>
    <x v="108"/>
    <n v="0"/>
    <x v="15"/>
    <x v="2"/>
  </r>
  <r>
    <x v="38"/>
    <x v="109"/>
    <n v="0"/>
    <x v="15"/>
    <x v="2"/>
  </r>
  <r>
    <x v="38"/>
    <x v="110"/>
    <n v="0"/>
    <x v="15"/>
    <x v="2"/>
  </r>
  <r>
    <x v="38"/>
    <x v="111"/>
    <n v="0"/>
    <x v="15"/>
    <x v="2"/>
  </r>
  <r>
    <x v="39"/>
    <x v="107"/>
    <n v="0"/>
    <x v="15"/>
    <x v="2"/>
  </r>
  <r>
    <x v="39"/>
    <x v="108"/>
    <n v="0"/>
    <x v="15"/>
    <x v="2"/>
  </r>
  <r>
    <x v="39"/>
    <x v="109"/>
    <n v="0"/>
    <x v="15"/>
    <x v="2"/>
  </r>
  <r>
    <x v="39"/>
    <x v="110"/>
    <n v="0"/>
    <x v="15"/>
    <x v="2"/>
  </r>
  <r>
    <x v="39"/>
    <x v="111"/>
    <n v="0"/>
    <x v="15"/>
    <x v="2"/>
  </r>
  <r>
    <x v="40"/>
    <x v="107"/>
    <n v="0"/>
    <x v="15"/>
    <x v="2"/>
  </r>
  <r>
    <x v="40"/>
    <x v="108"/>
    <n v="0"/>
    <x v="15"/>
    <x v="2"/>
  </r>
  <r>
    <x v="40"/>
    <x v="109"/>
    <n v="0"/>
    <x v="15"/>
    <x v="2"/>
  </r>
  <r>
    <x v="40"/>
    <x v="110"/>
    <n v="0"/>
    <x v="15"/>
    <x v="2"/>
  </r>
  <r>
    <x v="40"/>
    <x v="111"/>
    <n v="0"/>
    <x v="15"/>
    <x v="2"/>
  </r>
  <r>
    <x v="35"/>
    <x v="107"/>
    <n v="0"/>
    <x v="16"/>
    <x v="2"/>
  </r>
  <r>
    <x v="35"/>
    <x v="108"/>
    <n v="0"/>
    <x v="16"/>
    <x v="2"/>
  </r>
  <r>
    <x v="35"/>
    <x v="109"/>
    <n v="25"/>
    <x v="16"/>
    <x v="2"/>
  </r>
  <r>
    <x v="35"/>
    <x v="110"/>
    <n v="50"/>
    <x v="16"/>
    <x v="2"/>
  </r>
  <r>
    <x v="35"/>
    <x v="111"/>
    <n v="25"/>
    <x v="16"/>
    <x v="2"/>
  </r>
  <r>
    <x v="36"/>
    <x v="107"/>
    <n v="0"/>
    <x v="16"/>
    <x v="2"/>
  </r>
  <r>
    <x v="36"/>
    <x v="108"/>
    <n v="0"/>
    <x v="16"/>
    <x v="2"/>
  </r>
  <r>
    <x v="36"/>
    <x v="109"/>
    <n v="25"/>
    <x v="16"/>
    <x v="2"/>
  </r>
  <r>
    <x v="36"/>
    <x v="110"/>
    <n v="20"/>
    <x v="16"/>
    <x v="2"/>
  </r>
  <r>
    <x v="36"/>
    <x v="111"/>
    <n v="55"/>
    <x v="16"/>
    <x v="2"/>
  </r>
  <r>
    <x v="37"/>
    <x v="107"/>
    <n v="33.333333333333336"/>
    <x v="16"/>
    <x v="2"/>
  </r>
  <r>
    <x v="37"/>
    <x v="108"/>
    <n v="0"/>
    <x v="16"/>
    <x v="2"/>
  </r>
  <r>
    <x v="37"/>
    <x v="109"/>
    <n v="66.666666666666671"/>
    <x v="16"/>
    <x v="2"/>
  </r>
  <r>
    <x v="37"/>
    <x v="110"/>
    <n v="0"/>
    <x v="16"/>
    <x v="2"/>
  </r>
  <r>
    <x v="37"/>
    <x v="111"/>
    <n v="0"/>
    <x v="16"/>
    <x v="2"/>
  </r>
  <r>
    <x v="38"/>
    <x v="107"/>
    <n v="0"/>
    <x v="16"/>
    <x v="2"/>
  </r>
  <r>
    <x v="38"/>
    <x v="108"/>
    <n v="0"/>
    <x v="16"/>
    <x v="2"/>
  </r>
  <r>
    <x v="38"/>
    <x v="109"/>
    <n v="0"/>
    <x v="16"/>
    <x v="2"/>
  </r>
  <r>
    <x v="38"/>
    <x v="110"/>
    <n v="33.333333333333336"/>
    <x v="16"/>
    <x v="2"/>
  </r>
  <r>
    <x v="38"/>
    <x v="111"/>
    <n v="66.666666666666671"/>
    <x v="16"/>
    <x v="2"/>
  </r>
  <r>
    <x v="39"/>
    <x v="107"/>
    <n v="0"/>
    <x v="16"/>
    <x v="2"/>
  </r>
  <r>
    <x v="39"/>
    <x v="108"/>
    <n v="0"/>
    <x v="16"/>
    <x v="2"/>
  </r>
  <r>
    <x v="39"/>
    <x v="109"/>
    <n v="0"/>
    <x v="16"/>
    <x v="2"/>
  </r>
  <r>
    <x v="39"/>
    <x v="110"/>
    <n v="45"/>
    <x v="16"/>
    <x v="2"/>
  </r>
  <r>
    <x v="39"/>
    <x v="111"/>
    <n v="55"/>
    <x v="16"/>
    <x v="2"/>
  </r>
  <r>
    <x v="40"/>
    <x v="107"/>
    <n v="0"/>
    <x v="16"/>
    <x v="2"/>
  </r>
  <r>
    <x v="40"/>
    <x v="108"/>
    <n v="0"/>
    <x v="16"/>
    <x v="2"/>
  </r>
  <r>
    <x v="40"/>
    <x v="109"/>
    <n v="10"/>
    <x v="16"/>
    <x v="2"/>
  </r>
  <r>
    <x v="40"/>
    <x v="110"/>
    <n v="10"/>
    <x v="16"/>
    <x v="2"/>
  </r>
  <r>
    <x v="40"/>
    <x v="111"/>
    <n v="80"/>
    <x v="16"/>
    <x v="2"/>
  </r>
  <r>
    <x v="35"/>
    <x v="107"/>
    <n v="6.3829787234042552"/>
    <x v="0"/>
    <x v="3"/>
  </r>
  <r>
    <x v="35"/>
    <x v="108"/>
    <n v="3.1914893617021276"/>
    <x v="0"/>
    <x v="3"/>
  </r>
  <r>
    <x v="35"/>
    <x v="109"/>
    <n v="13.829787234042554"/>
    <x v="0"/>
    <x v="3"/>
  </r>
  <r>
    <x v="35"/>
    <x v="110"/>
    <n v="41.48936170212766"/>
    <x v="0"/>
    <x v="3"/>
  </r>
  <r>
    <x v="35"/>
    <x v="111"/>
    <n v="35.106382978723403"/>
    <x v="0"/>
    <x v="3"/>
  </r>
  <r>
    <x v="36"/>
    <x v="107"/>
    <n v="4.9541284403669721"/>
    <x v="0"/>
    <x v="3"/>
  </r>
  <r>
    <x v="36"/>
    <x v="108"/>
    <n v="4.4036697247706424"/>
    <x v="0"/>
    <x v="3"/>
  </r>
  <r>
    <x v="36"/>
    <x v="109"/>
    <n v="12.293577981651376"/>
    <x v="0"/>
    <x v="3"/>
  </r>
  <r>
    <x v="36"/>
    <x v="110"/>
    <n v="34.128440366972477"/>
    <x v="0"/>
    <x v="3"/>
  </r>
  <r>
    <x v="36"/>
    <x v="111"/>
    <n v="44.220183486238533"/>
    <x v="0"/>
    <x v="3"/>
  </r>
  <r>
    <x v="37"/>
    <x v="107"/>
    <n v="8.5714285714285712"/>
    <x v="0"/>
    <x v="3"/>
  </r>
  <r>
    <x v="37"/>
    <x v="108"/>
    <n v="0"/>
    <x v="0"/>
    <x v="3"/>
  </r>
  <r>
    <x v="37"/>
    <x v="109"/>
    <n v="5.7142857142857144"/>
    <x v="0"/>
    <x v="3"/>
  </r>
  <r>
    <x v="37"/>
    <x v="110"/>
    <n v="40"/>
    <x v="0"/>
    <x v="3"/>
  </r>
  <r>
    <x v="37"/>
    <x v="111"/>
    <n v="45.714285714285715"/>
    <x v="0"/>
    <x v="3"/>
  </r>
  <r>
    <x v="38"/>
    <x v="107"/>
    <n v="2.3809523809523809"/>
    <x v="0"/>
    <x v="3"/>
  </r>
  <r>
    <x v="38"/>
    <x v="108"/>
    <n v="1.1904761904761905"/>
    <x v="0"/>
    <x v="3"/>
  </r>
  <r>
    <x v="38"/>
    <x v="109"/>
    <n v="23.80952380952381"/>
    <x v="0"/>
    <x v="3"/>
  </r>
  <r>
    <x v="38"/>
    <x v="110"/>
    <n v="36.904761904761905"/>
    <x v="0"/>
    <x v="3"/>
  </r>
  <r>
    <x v="38"/>
    <x v="111"/>
    <n v="35.714285714285715"/>
    <x v="0"/>
    <x v="3"/>
  </r>
  <r>
    <x v="39"/>
    <x v="107"/>
    <n v="2.7303754266211606"/>
    <x v="0"/>
    <x v="3"/>
  </r>
  <r>
    <x v="39"/>
    <x v="108"/>
    <n v="2.218430034129693"/>
    <x v="0"/>
    <x v="3"/>
  </r>
  <r>
    <x v="39"/>
    <x v="109"/>
    <n v="9.7269624573378834"/>
    <x v="0"/>
    <x v="3"/>
  </r>
  <r>
    <x v="39"/>
    <x v="110"/>
    <n v="38.05460750853242"/>
    <x v="0"/>
    <x v="3"/>
  </r>
  <r>
    <x v="39"/>
    <x v="111"/>
    <n v="47.269624573378842"/>
    <x v="0"/>
    <x v="3"/>
  </r>
  <r>
    <x v="40"/>
    <x v="107"/>
    <n v="3.71900826446281"/>
    <x v="0"/>
    <x v="3"/>
  </r>
  <r>
    <x v="40"/>
    <x v="108"/>
    <n v="4.1322314049586772"/>
    <x v="0"/>
    <x v="3"/>
  </r>
  <r>
    <x v="40"/>
    <x v="109"/>
    <n v="12.809917355371901"/>
    <x v="0"/>
    <x v="3"/>
  </r>
  <r>
    <x v="40"/>
    <x v="110"/>
    <n v="36.363636363636367"/>
    <x v="0"/>
    <x v="3"/>
  </r>
  <r>
    <x v="40"/>
    <x v="111"/>
    <n v="42.97520661157025"/>
    <x v="0"/>
    <x v="3"/>
  </r>
  <r>
    <x v="35"/>
    <x v="107"/>
    <n v="0"/>
    <x v="1"/>
    <x v="3"/>
  </r>
  <r>
    <x v="35"/>
    <x v="108"/>
    <n v="0"/>
    <x v="1"/>
    <x v="3"/>
  </r>
  <r>
    <x v="35"/>
    <x v="109"/>
    <n v="37.5"/>
    <x v="1"/>
    <x v="3"/>
  </r>
  <r>
    <x v="35"/>
    <x v="110"/>
    <n v="50"/>
    <x v="1"/>
    <x v="3"/>
  </r>
  <r>
    <x v="35"/>
    <x v="111"/>
    <n v="12.5"/>
    <x v="1"/>
    <x v="3"/>
  </r>
  <r>
    <x v="36"/>
    <x v="107"/>
    <n v="8.5714285714285712"/>
    <x v="1"/>
    <x v="3"/>
  </r>
  <r>
    <x v="36"/>
    <x v="108"/>
    <n v="4.7619047619047619"/>
    <x v="1"/>
    <x v="3"/>
  </r>
  <r>
    <x v="36"/>
    <x v="109"/>
    <n v="15.238095238095237"/>
    <x v="1"/>
    <x v="3"/>
  </r>
  <r>
    <x v="36"/>
    <x v="110"/>
    <n v="34.285714285714285"/>
    <x v="1"/>
    <x v="3"/>
  </r>
  <r>
    <x v="36"/>
    <x v="111"/>
    <n v="37.142857142857146"/>
    <x v="1"/>
    <x v="3"/>
  </r>
  <r>
    <x v="37"/>
    <x v="107"/>
    <n v="0"/>
    <x v="1"/>
    <x v="3"/>
  </r>
  <r>
    <x v="37"/>
    <x v="108"/>
    <n v="0"/>
    <x v="1"/>
    <x v="3"/>
  </r>
  <r>
    <x v="37"/>
    <x v="109"/>
    <n v="0"/>
    <x v="1"/>
    <x v="3"/>
  </r>
  <r>
    <x v="37"/>
    <x v="110"/>
    <n v="66.666666666666671"/>
    <x v="1"/>
    <x v="3"/>
  </r>
  <r>
    <x v="37"/>
    <x v="111"/>
    <n v="33.333333333333336"/>
    <x v="1"/>
    <x v="3"/>
  </r>
  <r>
    <x v="38"/>
    <x v="107"/>
    <n v="0"/>
    <x v="1"/>
    <x v="3"/>
  </r>
  <r>
    <x v="38"/>
    <x v="108"/>
    <n v="0"/>
    <x v="1"/>
    <x v="3"/>
  </r>
  <r>
    <x v="38"/>
    <x v="109"/>
    <n v="26.666666666666668"/>
    <x v="1"/>
    <x v="3"/>
  </r>
  <r>
    <x v="38"/>
    <x v="110"/>
    <n v="26.666666666666668"/>
    <x v="1"/>
    <x v="3"/>
  </r>
  <r>
    <x v="38"/>
    <x v="111"/>
    <n v="46.666666666666664"/>
    <x v="1"/>
    <x v="3"/>
  </r>
  <r>
    <x v="39"/>
    <x v="107"/>
    <n v="1.2195121951219512"/>
    <x v="1"/>
    <x v="3"/>
  </r>
  <r>
    <x v="39"/>
    <x v="108"/>
    <n v="2.4390243902439024"/>
    <x v="1"/>
    <x v="3"/>
  </r>
  <r>
    <x v="39"/>
    <x v="109"/>
    <n v="7.3170731707317076"/>
    <x v="1"/>
    <x v="3"/>
  </r>
  <r>
    <x v="39"/>
    <x v="110"/>
    <n v="50"/>
    <x v="1"/>
    <x v="3"/>
  </r>
  <r>
    <x v="39"/>
    <x v="111"/>
    <n v="39.024390243902438"/>
    <x v="1"/>
    <x v="3"/>
  </r>
  <r>
    <x v="40"/>
    <x v="107"/>
    <n v="0"/>
    <x v="1"/>
    <x v="3"/>
  </r>
  <r>
    <x v="40"/>
    <x v="108"/>
    <n v="2.3809523809523809"/>
    <x v="1"/>
    <x v="3"/>
  </r>
  <r>
    <x v="40"/>
    <x v="109"/>
    <n v="14.285714285714286"/>
    <x v="1"/>
    <x v="3"/>
  </r>
  <r>
    <x v="40"/>
    <x v="110"/>
    <n v="40.476190476190474"/>
    <x v="1"/>
    <x v="3"/>
  </r>
  <r>
    <x v="40"/>
    <x v="111"/>
    <n v="42.857142857142854"/>
    <x v="1"/>
    <x v="3"/>
  </r>
  <r>
    <x v="35"/>
    <x v="107"/>
    <n v="12.244897959183673"/>
    <x v="2"/>
    <x v="3"/>
  </r>
  <r>
    <x v="35"/>
    <x v="108"/>
    <n v="4.0816326530612246"/>
    <x v="2"/>
    <x v="3"/>
  </r>
  <r>
    <x v="35"/>
    <x v="109"/>
    <n v="6.1224489795918364"/>
    <x v="2"/>
    <x v="3"/>
  </r>
  <r>
    <x v="35"/>
    <x v="110"/>
    <n v="32.653061224489797"/>
    <x v="2"/>
    <x v="3"/>
  </r>
  <r>
    <x v="35"/>
    <x v="111"/>
    <n v="44.897959183673471"/>
    <x v="2"/>
    <x v="3"/>
  </r>
  <r>
    <x v="36"/>
    <x v="107"/>
    <n v="5.4545454545454541"/>
    <x v="2"/>
    <x v="3"/>
  </r>
  <r>
    <x v="36"/>
    <x v="108"/>
    <n v="7.8787878787878789"/>
    <x v="2"/>
    <x v="3"/>
  </r>
  <r>
    <x v="36"/>
    <x v="109"/>
    <n v="12.121212121212121"/>
    <x v="2"/>
    <x v="3"/>
  </r>
  <r>
    <x v="36"/>
    <x v="110"/>
    <n v="29.696969696969695"/>
    <x v="2"/>
    <x v="3"/>
  </r>
  <r>
    <x v="36"/>
    <x v="111"/>
    <n v="44.848484848484851"/>
    <x v="2"/>
    <x v="3"/>
  </r>
  <r>
    <x v="37"/>
    <x v="107"/>
    <n v="10"/>
    <x v="2"/>
    <x v="3"/>
  </r>
  <r>
    <x v="37"/>
    <x v="108"/>
    <n v="0"/>
    <x v="2"/>
    <x v="3"/>
  </r>
  <r>
    <x v="37"/>
    <x v="109"/>
    <n v="0"/>
    <x v="2"/>
    <x v="3"/>
  </r>
  <r>
    <x v="37"/>
    <x v="110"/>
    <n v="30"/>
    <x v="2"/>
    <x v="3"/>
  </r>
  <r>
    <x v="37"/>
    <x v="111"/>
    <n v="60"/>
    <x v="2"/>
    <x v="3"/>
  </r>
  <r>
    <x v="38"/>
    <x v="107"/>
    <n v="4.166666666666667"/>
    <x v="2"/>
    <x v="3"/>
  </r>
  <r>
    <x v="38"/>
    <x v="108"/>
    <n v="4.166666666666667"/>
    <x v="2"/>
    <x v="3"/>
  </r>
  <r>
    <x v="38"/>
    <x v="109"/>
    <n v="37.5"/>
    <x v="2"/>
    <x v="3"/>
  </r>
  <r>
    <x v="38"/>
    <x v="110"/>
    <n v="37.5"/>
    <x v="2"/>
    <x v="3"/>
  </r>
  <r>
    <x v="38"/>
    <x v="111"/>
    <n v="16.666666666666668"/>
    <x v="2"/>
    <x v="3"/>
  </r>
  <r>
    <x v="39"/>
    <x v="107"/>
    <n v="1.5151515151515151"/>
    <x v="2"/>
    <x v="3"/>
  </r>
  <r>
    <x v="39"/>
    <x v="108"/>
    <n v="1.5151515151515151"/>
    <x v="2"/>
    <x v="3"/>
  </r>
  <r>
    <x v="39"/>
    <x v="109"/>
    <n v="15.151515151515152"/>
    <x v="2"/>
    <x v="3"/>
  </r>
  <r>
    <x v="39"/>
    <x v="110"/>
    <n v="48.484848484848484"/>
    <x v="2"/>
    <x v="3"/>
  </r>
  <r>
    <x v="39"/>
    <x v="111"/>
    <n v="33.333333333333336"/>
    <x v="2"/>
    <x v="3"/>
  </r>
  <r>
    <x v="40"/>
    <x v="107"/>
    <n v="7.8125"/>
    <x v="2"/>
    <x v="3"/>
  </r>
  <r>
    <x v="40"/>
    <x v="108"/>
    <n v="3.125"/>
    <x v="2"/>
    <x v="3"/>
  </r>
  <r>
    <x v="40"/>
    <x v="109"/>
    <n v="10.9375"/>
    <x v="2"/>
    <x v="3"/>
  </r>
  <r>
    <x v="40"/>
    <x v="110"/>
    <n v="28.125"/>
    <x v="2"/>
    <x v="3"/>
  </r>
  <r>
    <x v="40"/>
    <x v="111"/>
    <n v="50"/>
    <x v="2"/>
    <x v="3"/>
  </r>
  <r>
    <x v="35"/>
    <x v="107"/>
    <n v="0"/>
    <x v="3"/>
    <x v="3"/>
  </r>
  <r>
    <x v="35"/>
    <x v="108"/>
    <n v="0"/>
    <x v="3"/>
    <x v="3"/>
  </r>
  <r>
    <x v="35"/>
    <x v="109"/>
    <n v="22.222222222222221"/>
    <x v="3"/>
    <x v="3"/>
  </r>
  <r>
    <x v="35"/>
    <x v="110"/>
    <n v="44.444444444444443"/>
    <x v="3"/>
    <x v="3"/>
  </r>
  <r>
    <x v="35"/>
    <x v="111"/>
    <n v="33.333333333333336"/>
    <x v="3"/>
    <x v="3"/>
  </r>
  <r>
    <x v="36"/>
    <x v="107"/>
    <n v="6.4814814814814818"/>
    <x v="3"/>
    <x v="3"/>
  </r>
  <r>
    <x v="36"/>
    <x v="108"/>
    <n v="1.8518518518518519"/>
    <x v="3"/>
    <x v="3"/>
  </r>
  <r>
    <x v="36"/>
    <x v="109"/>
    <n v="10.185185185185185"/>
    <x v="3"/>
    <x v="3"/>
  </r>
  <r>
    <x v="36"/>
    <x v="110"/>
    <n v="37.037037037037038"/>
    <x v="3"/>
    <x v="3"/>
  </r>
  <r>
    <x v="36"/>
    <x v="111"/>
    <n v="44.444444444444443"/>
    <x v="3"/>
    <x v="3"/>
  </r>
  <r>
    <x v="37"/>
    <x v="107"/>
    <n v="20"/>
    <x v="3"/>
    <x v="3"/>
  </r>
  <r>
    <x v="37"/>
    <x v="108"/>
    <n v="0"/>
    <x v="3"/>
    <x v="3"/>
  </r>
  <r>
    <x v="37"/>
    <x v="109"/>
    <n v="0"/>
    <x v="3"/>
    <x v="3"/>
  </r>
  <r>
    <x v="37"/>
    <x v="110"/>
    <n v="60"/>
    <x v="3"/>
    <x v="3"/>
  </r>
  <r>
    <x v="37"/>
    <x v="111"/>
    <n v="20"/>
    <x v="3"/>
    <x v="3"/>
  </r>
  <r>
    <x v="38"/>
    <x v="107"/>
    <n v="4.166666666666667"/>
    <x v="3"/>
    <x v="3"/>
  </r>
  <r>
    <x v="38"/>
    <x v="108"/>
    <n v="0"/>
    <x v="3"/>
    <x v="3"/>
  </r>
  <r>
    <x v="38"/>
    <x v="109"/>
    <n v="4.166666666666667"/>
    <x v="3"/>
    <x v="3"/>
  </r>
  <r>
    <x v="38"/>
    <x v="110"/>
    <n v="33.333333333333336"/>
    <x v="3"/>
    <x v="3"/>
  </r>
  <r>
    <x v="38"/>
    <x v="111"/>
    <n v="58.333333333333336"/>
    <x v="3"/>
    <x v="3"/>
  </r>
  <r>
    <x v="39"/>
    <x v="107"/>
    <n v="5.2132701421800949"/>
    <x v="3"/>
    <x v="3"/>
  </r>
  <r>
    <x v="39"/>
    <x v="108"/>
    <n v="2.8436018957345972"/>
    <x v="3"/>
    <x v="3"/>
  </r>
  <r>
    <x v="39"/>
    <x v="109"/>
    <n v="9.4786729857819907"/>
    <x v="3"/>
    <x v="3"/>
  </r>
  <r>
    <x v="39"/>
    <x v="110"/>
    <n v="32.227488151658768"/>
    <x v="3"/>
    <x v="3"/>
  </r>
  <r>
    <x v="39"/>
    <x v="111"/>
    <n v="50.236966824644547"/>
    <x v="3"/>
    <x v="3"/>
  </r>
  <r>
    <x v="40"/>
    <x v="107"/>
    <n v="3.4482758620689653"/>
    <x v="3"/>
    <x v="3"/>
  </r>
  <r>
    <x v="40"/>
    <x v="108"/>
    <n v="10.344827586206897"/>
    <x v="3"/>
    <x v="3"/>
  </r>
  <r>
    <x v="40"/>
    <x v="109"/>
    <n v="10.344827586206897"/>
    <x v="3"/>
    <x v="3"/>
  </r>
  <r>
    <x v="40"/>
    <x v="110"/>
    <n v="31.03448275862069"/>
    <x v="3"/>
    <x v="3"/>
  </r>
  <r>
    <x v="40"/>
    <x v="111"/>
    <n v="44.827586206896555"/>
    <x v="3"/>
    <x v="3"/>
  </r>
  <r>
    <x v="35"/>
    <x v="107"/>
    <n v="0"/>
    <x v="4"/>
    <x v="3"/>
  </r>
  <r>
    <x v="35"/>
    <x v="108"/>
    <n v="0"/>
    <x v="4"/>
    <x v="3"/>
  </r>
  <r>
    <x v="35"/>
    <x v="109"/>
    <n v="25"/>
    <x v="4"/>
    <x v="3"/>
  </r>
  <r>
    <x v="35"/>
    <x v="110"/>
    <n v="66.666666666666671"/>
    <x v="4"/>
    <x v="3"/>
  </r>
  <r>
    <x v="35"/>
    <x v="111"/>
    <n v="8.3333333333333339"/>
    <x v="4"/>
    <x v="3"/>
  </r>
  <r>
    <x v="36"/>
    <x v="107"/>
    <n v="0"/>
    <x v="4"/>
    <x v="3"/>
  </r>
  <r>
    <x v="36"/>
    <x v="108"/>
    <n v="5.2631578947368425"/>
    <x v="4"/>
    <x v="3"/>
  </r>
  <r>
    <x v="36"/>
    <x v="109"/>
    <n v="15.789473684210526"/>
    <x v="4"/>
    <x v="3"/>
  </r>
  <r>
    <x v="36"/>
    <x v="110"/>
    <n v="31.578947368421051"/>
    <x v="4"/>
    <x v="3"/>
  </r>
  <r>
    <x v="36"/>
    <x v="111"/>
    <n v="47.368421052631582"/>
    <x v="4"/>
    <x v="3"/>
  </r>
  <r>
    <x v="37"/>
    <x v="107"/>
    <n v="0"/>
    <x v="4"/>
    <x v="3"/>
  </r>
  <r>
    <x v="37"/>
    <x v="108"/>
    <n v="0"/>
    <x v="4"/>
    <x v="3"/>
  </r>
  <r>
    <x v="37"/>
    <x v="109"/>
    <n v="0"/>
    <x v="4"/>
    <x v="3"/>
  </r>
  <r>
    <x v="37"/>
    <x v="110"/>
    <n v="50"/>
    <x v="4"/>
    <x v="3"/>
  </r>
  <r>
    <x v="37"/>
    <x v="111"/>
    <n v="50"/>
    <x v="4"/>
    <x v="3"/>
  </r>
  <r>
    <x v="38"/>
    <x v="107"/>
    <n v="0"/>
    <x v="4"/>
    <x v="3"/>
  </r>
  <r>
    <x v="38"/>
    <x v="108"/>
    <n v="0"/>
    <x v="4"/>
    <x v="3"/>
  </r>
  <r>
    <x v="38"/>
    <x v="109"/>
    <n v="57.142857142857146"/>
    <x v="4"/>
    <x v="3"/>
  </r>
  <r>
    <x v="38"/>
    <x v="110"/>
    <n v="14.285714285714286"/>
    <x v="4"/>
    <x v="3"/>
  </r>
  <r>
    <x v="38"/>
    <x v="111"/>
    <n v="28.571428571428573"/>
    <x v="4"/>
    <x v="3"/>
  </r>
  <r>
    <x v="39"/>
    <x v="107"/>
    <n v="2.8985507246376812"/>
    <x v="4"/>
    <x v="3"/>
  </r>
  <r>
    <x v="39"/>
    <x v="108"/>
    <n v="4.3478260869565215"/>
    <x v="4"/>
    <x v="3"/>
  </r>
  <r>
    <x v="39"/>
    <x v="109"/>
    <n v="11.594202898550725"/>
    <x v="4"/>
    <x v="3"/>
  </r>
  <r>
    <x v="39"/>
    <x v="110"/>
    <n v="44.927536231884055"/>
    <x v="4"/>
    <x v="3"/>
  </r>
  <r>
    <x v="39"/>
    <x v="111"/>
    <n v="36.231884057971016"/>
    <x v="4"/>
    <x v="3"/>
  </r>
  <r>
    <x v="40"/>
    <x v="107"/>
    <n v="5.2631578947368425"/>
    <x v="4"/>
    <x v="3"/>
  </r>
  <r>
    <x v="40"/>
    <x v="108"/>
    <n v="0"/>
    <x v="4"/>
    <x v="3"/>
  </r>
  <r>
    <x v="40"/>
    <x v="109"/>
    <n v="36.842105263157897"/>
    <x v="4"/>
    <x v="3"/>
  </r>
  <r>
    <x v="40"/>
    <x v="110"/>
    <n v="26.315789473684209"/>
    <x v="4"/>
    <x v="3"/>
  </r>
  <r>
    <x v="40"/>
    <x v="111"/>
    <n v="31.578947368421051"/>
    <x v="4"/>
    <x v="3"/>
  </r>
  <r>
    <x v="35"/>
    <x v="107"/>
    <n v="0"/>
    <x v="5"/>
    <x v="3"/>
  </r>
  <r>
    <x v="35"/>
    <x v="108"/>
    <n v="0"/>
    <x v="5"/>
    <x v="3"/>
  </r>
  <r>
    <x v="35"/>
    <x v="109"/>
    <n v="25"/>
    <x v="5"/>
    <x v="3"/>
  </r>
  <r>
    <x v="35"/>
    <x v="110"/>
    <n v="75"/>
    <x v="5"/>
    <x v="3"/>
  </r>
  <r>
    <x v="35"/>
    <x v="111"/>
    <n v="0"/>
    <x v="5"/>
    <x v="3"/>
  </r>
  <r>
    <x v="36"/>
    <x v="107"/>
    <n v="0"/>
    <x v="5"/>
    <x v="3"/>
  </r>
  <r>
    <x v="36"/>
    <x v="108"/>
    <n v="9.0909090909090917"/>
    <x v="5"/>
    <x v="3"/>
  </r>
  <r>
    <x v="36"/>
    <x v="109"/>
    <n v="0"/>
    <x v="5"/>
    <x v="3"/>
  </r>
  <r>
    <x v="36"/>
    <x v="110"/>
    <n v="27.272727272727273"/>
    <x v="5"/>
    <x v="3"/>
  </r>
  <r>
    <x v="36"/>
    <x v="111"/>
    <n v="63.636363636363633"/>
    <x v="5"/>
    <x v="3"/>
  </r>
  <r>
    <x v="37"/>
    <x v="107"/>
    <n v="0"/>
    <x v="5"/>
    <x v="3"/>
  </r>
  <r>
    <x v="37"/>
    <x v="108"/>
    <n v="0"/>
    <x v="5"/>
    <x v="3"/>
  </r>
  <r>
    <x v="37"/>
    <x v="109"/>
    <n v="0"/>
    <x v="5"/>
    <x v="3"/>
  </r>
  <r>
    <x v="37"/>
    <x v="110"/>
    <n v="0"/>
    <x v="5"/>
    <x v="3"/>
  </r>
  <r>
    <x v="37"/>
    <x v="111"/>
    <n v="0"/>
    <x v="5"/>
    <x v="3"/>
  </r>
  <r>
    <x v="38"/>
    <x v="107"/>
    <n v="0"/>
    <x v="5"/>
    <x v="3"/>
  </r>
  <r>
    <x v="38"/>
    <x v="108"/>
    <n v="0"/>
    <x v="5"/>
    <x v="3"/>
  </r>
  <r>
    <x v="38"/>
    <x v="109"/>
    <n v="0"/>
    <x v="5"/>
    <x v="3"/>
  </r>
  <r>
    <x v="38"/>
    <x v="110"/>
    <n v="0"/>
    <x v="5"/>
    <x v="3"/>
  </r>
  <r>
    <x v="38"/>
    <x v="111"/>
    <n v="0"/>
    <x v="5"/>
    <x v="3"/>
  </r>
  <r>
    <x v="39"/>
    <x v="107"/>
    <n v="0"/>
    <x v="5"/>
    <x v="3"/>
  </r>
  <r>
    <x v="39"/>
    <x v="108"/>
    <n v="4.166666666666667"/>
    <x v="5"/>
    <x v="3"/>
  </r>
  <r>
    <x v="39"/>
    <x v="109"/>
    <n v="0"/>
    <x v="5"/>
    <x v="3"/>
  </r>
  <r>
    <x v="39"/>
    <x v="110"/>
    <n v="58.333333333333336"/>
    <x v="5"/>
    <x v="3"/>
  </r>
  <r>
    <x v="39"/>
    <x v="111"/>
    <n v="37.5"/>
    <x v="5"/>
    <x v="3"/>
  </r>
  <r>
    <x v="40"/>
    <x v="107"/>
    <n v="0"/>
    <x v="5"/>
    <x v="3"/>
  </r>
  <r>
    <x v="40"/>
    <x v="108"/>
    <n v="0"/>
    <x v="5"/>
    <x v="3"/>
  </r>
  <r>
    <x v="40"/>
    <x v="109"/>
    <n v="0"/>
    <x v="5"/>
    <x v="3"/>
  </r>
  <r>
    <x v="40"/>
    <x v="110"/>
    <n v="0"/>
    <x v="5"/>
    <x v="3"/>
  </r>
  <r>
    <x v="40"/>
    <x v="111"/>
    <n v="100"/>
    <x v="5"/>
    <x v="3"/>
  </r>
  <r>
    <x v="35"/>
    <x v="107"/>
    <n v="0"/>
    <x v="6"/>
    <x v="3"/>
  </r>
  <r>
    <x v="35"/>
    <x v="108"/>
    <n v="0"/>
    <x v="6"/>
    <x v="3"/>
  </r>
  <r>
    <x v="35"/>
    <x v="109"/>
    <n v="0"/>
    <x v="6"/>
    <x v="3"/>
  </r>
  <r>
    <x v="35"/>
    <x v="110"/>
    <n v="66.666666666666671"/>
    <x v="6"/>
    <x v="3"/>
  </r>
  <r>
    <x v="35"/>
    <x v="111"/>
    <n v="33.333333333333336"/>
    <x v="6"/>
    <x v="3"/>
  </r>
  <r>
    <x v="36"/>
    <x v="107"/>
    <n v="0"/>
    <x v="6"/>
    <x v="3"/>
  </r>
  <r>
    <x v="36"/>
    <x v="108"/>
    <n v="0"/>
    <x v="6"/>
    <x v="3"/>
  </r>
  <r>
    <x v="36"/>
    <x v="109"/>
    <n v="0"/>
    <x v="6"/>
    <x v="3"/>
  </r>
  <r>
    <x v="36"/>
    <x v="110"/>
    <n v="50"/>
    <x v="6"/>
    <x v="3"/>
  </r>
  <r>
    <x v="36"/>
    <x v="111"/>
    <n v="50"/>
    <x v="6"/>
    <x v="3"/>
  </r>
  <r>
    <x v="37"/>
    <x v="107"/>
    <n v="0"/>
    <x v="6"/>
    <x v="3"/>
  </r>
  <r>
    <x v="37"/>
    <x v="108"/>
    <n v="0"/>
    <x v="6"/>
    <x v="3"/>
  </r>
  <r>
    <x v="37"/>
    <x v="109"/>
    <n v="0"/>
    <x v="6"/>
    <x v="3"/>
  </r>
  <r>
    <x v="37"/>
    <x v="110"/>
    <n v="0"/>
    <x v="6"/>
    <x v="3"/>
  </r>
  <r>
    <x v="37"/>
    <x v="111"/>
    <n v="0"/>
    <x v="6"/>
    <x v="3"/>
  </r>
  <r>
    <x v="38"/>
    <x v="107"/>
    <n v="0"/>
    <x v="6"/>
    <x v="3"/>
  </r>
  <r>
    <x v="38"/>
    <x v="108"/>
    <n v="0"/>
    <x v="6"/>
    <x v="3"/>
  </r>
  <r>
    <x v="38"/>
    <x v="109"/>
    <n v="66.666666666666671"/>
    <x v="6"/>
    <x v="3"/>
  </r>
  <r>
    <x v="38"/>
    <x v="110"/>
    <n v="0"/>
    <x v="6"/>
    <x v="3"/>
  </r>
  <r>
    <x v="38"/>
    <x v="111"/>
    <n v="33.333333333333336"/>
    <x v="6"/>
    <x v="3"/>
  </r>
  <r>
    <x v="39"/>
    <x v="107"/>
    <n v="0"/>
    <x v="6"/>
    <x v="3"/>
  </r>
  <r>
    <x v="39"/>
    <x v="108"/>
    <n v="0"/>
    <x v="6"/>
    <x v="3"/>
  </r>
  <r>
    <x v="39"/>
    <x v="109"/>
    <n v="31.25"/>
    <x v="6"/>
    <x v="3"/>
  </r>
  <r>
    <x v="39"/>
    <x v="110"/>
    <n v="31.25"/>
    <x v="6"/>
    <x v="3"/>
  </r>
  <r>
    <x v="39"/>
    <x v="111"/>
    <n v="37.5"/>
    <x v="6"/>
    <x v="3"/>
  </r>
  <r>
    <x v="40"/>
    <x v="107"/>
    <n v="0"/>
    <x v="6"/>
    <x v="3"/>
  </r>
  <r>
    <x v="40"/>
    <x v="108"/>
    <n v="0"/>
    <x v="6"/>
    <x v="3"/>
  </r>
  <r>
    <x v="40"/>
    <x v="109"/>
    <n v="50"/>
    <x v="6"/>
    <x v="3"/>
  </r>
  <r>
    <x v="40"/>
    <x v="110"/>
    <n v="25"/>
    <x v="6"/>
    <x v="3"/>
  </r>
  <r>
    <x v="40"/>
    <x v="111"/>
    <n v="25"/>
    <x v="6"/>
    <x v="3"/>
  </r>
  <r>
    <x v="35"/>
    <x v="107"/>
    <n v="0"/>
    <x v="7"/>
    <x v="3"/>
  </r>
  <r>
    <x v="35"/>
    <x v="108"/>
    <n v="0"/>
    <x v="7"/>
    <x v="3"/>
  </r>
  <r>
    <x v="35"/>
    <x v="109"/>
    <n v="25"/>
    <x v="7"/>
    <x v="3"/>
  </r>
  <r>
    <x v="35"/>
    <x v="110"/>
    <n v="75"/>
    <x v="7"/>
    <x v="3"/>
  </r>
  <r>
    <x v="35"/>
    <x v="111"/>
    <n v="0"/>
    <x v="7"/>
    <x v="3"/>
  </r>
  <r>
    <x v="36"/>
    <x v="107"/>
    <n v="0"/>
    <x v="7"/>
    <x v="3"/>
  </r>
  <r>
    <x v="36"/>
    <x v="108"/>
    <n v="11.111111111111111"/>
    <x v="7"/>
    <x v="3"/>
  </r>
  <r>
    <x v="36"/>
    <x v="109"/>
    <n v="22.222222222222221"/>
    <x v="7"/>
    <x v="3"/>
  </r>
  <r>
    <x v="36"/>
    <x v="110"/>
    <n v="33.333333333333336"/>
    <x v="7"/>
    <x v="3"/>
  </r>
  <r>
    <x v="36"/>
    <x v="111"/>
    <n v="33.333333333333336"/>
    <x v="7"/>
    <x v="3"/>
  </r>
  <r>
    <x v="37"/>
    <x v="107"/>
    <n v="0"/>
    <x v="7"/>
    <x v="3"/>
  </r>
  <r>
    <x v="37"/>
    <x v="108"/>
    <n v="0"/>
    <x v="7"/>
    <x v="3"/>
  </r>
  <r>
    <x v="37"/>
    <x v="109"/>
    <n v="0"/>
    <x v="7"/>
    <x v="3"/>
  </r>
  <r>
    <x v="37"/>
    <x v="110"/>
    <n v="0"/>
    <x v="7"/>
    <x v="3"/>
  </r>
  <r>
    <x v="37"/>
    <x v="111"/>
    <n v="0"/>
    <x v="7"/>
    <x v="3"/>
  </r>
  <r>
    <x v="38"/>
    <x v="107"/>
    <n v="0"/>
    <x v="7"/>
    <x v="3"/>
  </r>
  <r>
    <x v="38"/>
    <x v="108"/>
    <n v="0"/>
    <x v="7"/>
    <x v="3"/>
  </r>
  <r>
    <x v="38"/>
    <x v="109"/>
    <n v="50"/>
    <x v="7"/>
    <x v="3"/>
  </r>
  <r>
    <x v="38"/>
    <x v="110"/>
    <n v="0"/>
    <x v="7"/>
    <x v="3"/>
  </r>
  <r>
    <x v="38"/>
    <x v="111"/>
    <n v="50"/>
    <x v="7"/>
    <x v="3"/>
  </r>
  <r>
    <x v="39"/>
    <x v="107"/>
    <n v="6.666666666666667"/>
    <x v="7"/>
    <x v="3"/>
  </r>
  <r>
    <x v="39"/>
    <x v="108"/>
    <n v="13.333333333333334"/>
    <x v="7"/>
    <x v="3"/>
  </r>
  <r>
    <x v="39"/>
    <x v="109"/>
    <n v="13.333333333333334"/>
    <x v="7"/>
    <x v="3"/>
  </r>
  <r>
    <x v="39"/>
    <x v="110"/>
    <n v="53.333333333333336"/>
    <x v="7"/>
    <x v="3"/>
  </r>
  <r>
    <x v="39"/>
    <x v="111"/>
    <n v="13.333333333333334"/>
    <x v="7"/>
    <x v="3"/>
  </r>
  <r>
    <x v="40"/>
    <x v="107"/>
    <n v="14.285714285714286"/>
    <x v="7"/>
    <x v="3"/>
  </r>
  <r>
    <x v="40"/>
    <x v="108"/>
    <n v="0"/>
    <x v="7"/>
    <x v="3"/>
  </r>
  <r>
    <x v="40"/>
    <x v="109"/>
    <n v="28.571428571428573"/>
    <x v="7"/>
    <x v="3"/>
  </r>
  <r>
    <x v="40"/>
    <x v="110"/>
    <n v="42.857142857142854"/>
    <x v="7"/>
    <x v="3"/>
  </r>
  <r>
    <x v="40"/>
    <x v="111"/>
    <n v="14.285714285714286"/>
    <x v="7"/>
    <x v="3"/>
  </r>
  <r>
    <x v="35"/>
    <x v="107"/>
    <n v="0"/>
    <x v="8"/>
    <x v="3"/>
  </r>
  <r>
    <x v="35"/>
    <x v="108"/>
    <n v="0"/>
    <x v="8"/>
    <x v="3"/>
  </r>
  <r>
    <x v="35"/>
    <x v="109"/>
    <n v="100"/>
    <x v="8"/>
    <x v="3"/>
  </r>
  <r>
    <x v="35"/>
    <x v="110"/>
    <n v="0"/>
    <x v="8"/>
    <x v="3"/>
  </r>
  <r>
    <x v="35"/>
    <x v="111"/>
    <n v="0"/>
    <x v="8"/>
    <x v="3"/>
  </r>
  <r>
    <x v="36"/>
    <x v="107"/>
    <n v="0"/>
    <x v="8"/>
    <x v="3"/>
  </r>
  <r>
    <x v="36"/>
    <x v="108"/>
    <n v="0"/>
    <x v="8"/>
    <x v="3"/>
  </r>
  <r>
    <x v="36"/>
    <x v="109"/>
    <n v="28.571428571428573"/>
    <x v="8"/>
    <x v="3"/>
  </r>
  <r>
    <x v="36"/>
    <x v="110"/>
    <n v="28.571428571428573"/>
    <x v="8"/>
    <x v="3"/>
  </r>
  <r>
    <x v="36"/>
    <x v="111"/>
    <n v="42.857142857142854"/>
    <x v="8"/>
    <x v="3"/>
  </r>
  <r>
    <x v="37"/>
    <x v="107"/>
    <n v="0"/>
    <x v="8"/>
    <x v="3"/>
  </r>
  <r>
    <x v="37"/>
    <x v="108"/>
    <n v="0"/>
    <x v="8"/>
    <x v="3"/>
  </r>
  <r>
    <x v="37"/>
    <x v="109"/>
    <n v="0"/>
    <x v="8"/>
    <x v="3"/>
  </r>
  <r>
    <x v="37"/>
    <x v="110"/>
    <n v="50"/>
    <x v="8"/>
    <x v="3"/>
  </r>
  <r>
    <x v="37"/>
    <x v="111"/>
    <n v="50"/>
    <x v="8"/>
    <x v="3"/>
  </r>
  <r>
    <x v="38"/>
    <x v="107"/>
    <n v="0"/>
    <x v="8"/>
    <x v="3"/>
  </r>
  <r>
    <x v="38"/>
    <x v="108"/>
    <n v="0"/>
    <x v="8"/>
    <x v="3"/>
  </r>
  <r>
    <x v="38"/>
    <x v="109"/>
    <n v="50"/>
    <x v="8"/>
    <x v="3"/>
  </r>
  <r>
    <x v="38"/>
    <x v="110"/>
    <n v="50"/>
    <x v="8"/>
    <x v="3"/>
  </r>
  <r>
    <x v="38"/>
    <x v="111"/>
    <n v="0"/>
    <x v="8"/>
    <x v="3"/>
  </r>
  <r>
    <x v="39"/>
    <x v="107"/>
    <n v="7.1428571428571432"/>
    <x v="8"/>
    <x v="3"/>
  </r>
  <r>
    <x v="39"/>
    <x v="108"/>
    <n v="0"/>
    <x v="8"/>
    <x v="3"/>
  </r>
  <r>
    <x v="39"/>
    <x v="109"/>
    <n v="7.1428571428571432"/>
    <x v="8"/>
    <x v="3"/>
  </r>
  <r>
    <x v="39"/>
    <x v="110"/>
    <n v="28.571428571428573"/>
    <x v="8"/>
    <x v="3"/>
  </r>
  <r>
    <x v="39"/>
    <x v="111"/>
    <n v="57.142857142857146"/>
    <x v="8"/>
    <x v="3"/>
  </r>
  <r>
    <x v="40"/>
    <x v="107"/>
    <n v="0"/>
    <x v="8"/>
    <x v="3"/>
  </r>
  <r>
    <x v="40"/>
    <x v="108"/>
    <n v="0"/>
    <x v="8"/>
    <x v="3"/>
  </r>
  <r>
    <x v="40"/>
    <x v="109"/>
    <n v="60"/>
    <x v="8"/>
    <x v="3"/>
  </r>
  <r>
    <x v="40"/>
    <x v="110"/>
    <n v="20"/>
    <x v="8"/>
    <x v="3"/>
  </r>
  <r>
    <x v="40"/>
    <x v="111"/>
    <n v="20"/>
    <x v="8"/>
    <x v="3"/>
  </r>
  <r>
    <x v="35"/>
    <x v="107"/>
    <n v="0"/>
    <x v="9"/>
    <x v="3"/>
  </r>
  <r>
    <x v="35"/>
    <x v="108"/>
    <n v="0"/>
    <x v="9"/>
    <x v="3"/>
  </r>
  <r>
    <x v="35"/>
    <x v="109"/>
    <n v="0"/>
    <x v="9"/>
    <x v="3"/>
  </r>
  <r>
    <x v="35"/>
    <x v="110"/>
    <n v="100"/>
    <x v="9"/>
    <x v="3"/>
  </r>
  <r>
    <x v="35"/>
    <x v="111"/>
    <n v="0"/>
    <x v="9"/>
    <x v="3"/>
  </r>
  <r>
    <x v="36"/>
    <x v="107"/>
    <n v="0"/>
    <x v="9"/>
    <x v="3"/>
  </r>
  <r>
    <x v="36"/>
    <x v="108"/>
    <n v="0"/>
    <x v="9"/>
    <x v="3"/>
  </r>
  <r>
    <x v="36"/>
    <x v="109"/>
    <n v="11.538461538461538"/>
    <x v="9"/>
    <x v="3"/>
  </r>
  <r>
    <x v="36"/>
    <x v="110"/>
    <n v="50"/>
    <x v="9"/>
    <x v="3"/>
  </r>
  <r>
    <x v="36"/>
    <x v="111"/>
    <n v="38.46153846153846"/>
    <x v="9"/>
    <x v="3"/>
  </r>
  <r>
    <x v="37"/>
    <x v="107"/>
    <n v="0"/>
    <x v="9"/>
    <x v="3"/>
  </r>
  <r>
    <x v="37"/>
    <x v="108"/>
    <n v="0"/>
    <x v="9"/>
    <x v="3"/>
  </r>
  <r>
    <x v="37"/>
    <x v="109"/>
    <n v="0"/>
    <x v="9"/>
    <x v="3"/>
  </r>
  <r>
    <x v="37"/>
    <x v="110"/>
    <n v="0"/>
    <x v="9"/>
    <x v="3"/>
  </r>
  <r>
    <x v="37"/>
    <x v="111"/>
    <n v="100"/>
    <x v="9"/>
    <x v="3"/>
  </r>
  <r>
    <x v="38"/>
    <x v="107"/>
    <n v="0"/>
    <x v="9"/>
    <x v="3"/>
  </r>
  <r>
    <x v="38"/>
    <x v="108"/>
    <n v="0"/>
    <x v="9"/>
    <x v="3"/>
  </r>
  <r>
    <x v="38"/>
    <x v="109"/>
    <n v="0"/>
    <x v="9"/>
    <x v="3"/>
  </r>
  <r>
    <x v="38"/>
    <x v="110"/>
    <n v="50"/>
    <x v="9"/>
    <x v="3"/>
  </r>
  <r>
    <x v="38"/>
    <x v="111"/>
    <n v="50"/>
    <x v="9"/>
    <x v="3"/>
  </r>
  <r>
    <x v="39"/>
    <x v="107"/>
    <n v="0"/>
    <x v="9"/>
    <x v="3"/>
  </r>
  <r>
    <x v="39"/>
    <x v="108"/>
    <n v="0"/>
    <x v="9"/>
    <x v="3"/>
  </r>
  <r>
    <x v="39"/>
    <x v="109"/>
    <n v="0"/>
    <x v="9"/>
    <x v="3"/>
  </r>
  <r>
    <x v="39"/>
    <x v="110"/>
    <n v="68"/>
    <x v="9"/>
    <x v="3"/>
  </r>
  <r>
    <x v="39"/>
    <x v="111"/>
    <n v="32"/>
    <x v="9"/>
    <x v="3"/>
  </r>
  <r>
    <x v="40"/>
    <x v="107"/>
    <n v="0"/>
    <x v="9"/>
    <x v="3"/>
  </r>
  <r>
    <x v="40"/>
    <x v="108"/>
    <n v="0"/>
    <x v="9"/>
    <x v="3"/>
  </r>
  <r>
    <x v="40"/>
    <x v="109"/>
    <n v="0"/>
    <x v="9"/>
    <x v="3"/>
  </r>
  <r>
    <x v="40"/>
    <x v="110"/>
    <n v="66.666666666666671"/>
    <x v="9"/>
    <x v="3"/>
  </r>
  <r>
    <x v="40"/>
    <x v="111"/>
    <n v="33.333333333333336"/>
    <x v="9"/>
    <x v="3"/>
  </r>
  <r>
    <x v="35"/>
    <x v="107"/>
    <n v="0"/>
    <x v="10"/>
    <x v="3"/>
  </r>
  <r>
    <x v="35"/>
    <x v="108"/>
    <n v="0"/>
    <x v="10"/>
    <x v="3"/>
  </r>
  <r>
    <x v="35"/>
    <x v="109"/>
    <n v="0"/>
    <x v="10"/>
    <x v="3"/>
  </r>
  <r>
    <x v="35"/>
    <x v="110"/>
    <n v="0"/>
    <x v="10"/>
    <x v="3"/>
  </r>
  <r>
    <x v="35"/>
    <x v="111"/>
    <n v="100"/>
    <x v="10"/>
    <x v="3"/>
  </r>
  <r>
    <x v="36"/>
    <x v="107"/>
    <n v="0"/>
    <x v="10"/>
    <x v="3"/>
  </r>
  <r>
    <x v="36"/>
    <x v="108"/>
    <n v="0"/>
    <x v="10"/>
    <x v="3"/>
  </r>
  <r>
    <x v="36"/>
    <x v="109"/>
    <n v="12.5"/>
    <x v="10"/>
    <x v="3"/>
  </r>
  <r>
    <x v="36"/>
    <x v="110"/>
    <n v="56.25"/>
    <x v="10"/>
    <x v="3"/>
  </r>
  <r>
    <x v="36"/>
    <x v="111"/>
    <n v="31.25"/>
    <x v="10"/>
    <x v="3"/>
  </r>
  <r>
    <x v="37"/>
    <x v="107"/>
    <n v="0"/>
    <x v="10"/>
    <x v="3"/>
  </r>
  <r>
    <x v="37"/>
    <x v="108"/>
    <n v="0"/>
    <x v="10"/>
    <x v="3"/>
  </r>
  <r>
    <x v="37"/>
    <x v="109"/>
    <n v="0"/>
    <x v="10"/>
    <x v="3"/>
  </r>
  <r>
    <x v="37"/>
    <x v="110"/>
    <n v="0"/>
    <x v="10"/>
    <x v="3"/>
  </r>
  <r>
    <x v="37"/>
    <x v="111"/>
    <n v="100"/>
    <x v="10"/>
    <x v="3"/>
  </r>
  <r>
    <x v="38"/>
    <x v="107"/>
    <n v="0"/>
    <x v="10"/>
    <x v="3"/>
  </r>
  <r>
    <x v="38"/>
    <x v="108"/>
    <n v="0"/>
    <x v="10"/>
    <x v="3"/>
  </r>
  <r>
    <x v="38"/>
    <x v="109"/>
    <n v="0"/>
    <x v="10"/>
    <x v="3"/>
  </r>
  <r>
    <x v="38"/>
    <x v="110"/>
    <n v="100"/>
    <x v="10"/>
    <x v="3"/>
  </r>
  <r>
    <x v="38"/>
    <x v="111"/>
    <n v="0"/>
    <x v="10"/>
    <x v="3"/>
  </r>
  <r>
    <x v="39"/>
    <x v="107"/>
    <n v="0"/>
    <x v="10"/>
    <x v="3"/>
  </r>
  <r>
    <x v="39"/>
    <x v="108"/>
    <n v="0"/>
    <x v="10"/>
    <x v="3"/>
  </r>
  <r>
    <x v="39"/>
    <x v="109"/>
    <n v="20"/>
    <x v="10"/>
    <x v="3"/>
  </r>
  <r>
    <x v="39"/>
    <x v="110"/>
    <n v="25"/>
    <x v="10"/>
    <x v="3"/>
  </r>
  <r>
    <x v="39"/>
    <x v="111"/>
    <n v="55"/>
    <x v="10"/>
    <x v="3"/>
  </r>
  <r>
    <x v="40"/>
    <x v="107"/>
    <n v="0"/>
    <x v="10"/>
    <x v="3"/>
  </r>
  <r>
    <x v="40"/>
    <x v="108"/>
    <n v="0"/>
    <x v="10"/>
    <x v="3"/>
  </r>
  <r>
    <x v="40"/>
    <x v="109"/>
    <n v="0"/>
    <x v="10"/>
    <x v="3"/>
  </r>
  <r>
    <x v="40"/>
    <x v="110"/>
    <n v="75"/>
    <x v="10"/>
    <x v="3"/>
  </r>
  <r>
    <x v="40"/>
    <x v="111"/>
    <n v="25"/>
    <x v="10"/>
    <x v="3"/>
  </r>
  <r>
    <x v="35"/>
    <x v="107"/>
    <n v="0"/>
    <x v="11"/>
    <x v="3"/>
  </r>
  <r>
    <x v="35"/>
    <x v="108"/>
    <n v="0"/>
    <x v="11"/>
    <x v="3"/>
  </r>
  <r>
    <x v="35"/>
    <x v="109"/>
    <n v="0"/>
    <x v="11"/>
    <x v="3"/>
  </r>
  <r>
    <x v="35"/>
    <x v="110"/>
    <n v="0"/>
    <x v="11"/>
    <x v="3"/>
  </r>
  <r>
    <x v="35"/>
    <x v="111"/>
    <n v="0"/>
    <x v="11"/>
    <x v="3"/>
  </r>
  <r>
    <x v="36"/>
    <x v="107"/>
    <n v="0"/>
    <x v="11"/>
    <x v="3"/>
  </r>
  <r>
    <x v="36"/>
    <x v="108"/>
    <n v="0"/>
    <x v="11"/>
    <x v="3"/>
  </r>
  <r>
    <x v="36"/>
    <x v="109"/>
    <n v="10"/>
    <x v="11"/>
    <x v="3"/>
  </r>
  <r>
    <x v="36"/>
    <x v="110"/>
    <n v="50"/>
    <x v="11"/>
    <x v="3"/>
  </r>
  <r>
    <x v="36"/>
    <x v="111"/>
    <n v="40"/>
    <x v="11"/>
    <x v="3"/>
  </r>
  <r>
    <x v="37"/>
    <x v="107"/>
    <n v="0"/>
    <x v="11"/>
    <x v="3"/>
  </r>
  <r>
    <x v="37"/>
    <x v="108"/>
    <n v="0"/>
    <x v="11"/>
    <x v="3"/>
  </r>
  <r>
    <x v="37"/>
    <x v="109"/>
    <n v="0"/>
    <x v="11"/>
    <x v="3"/>
  </r>
  <r>
    <x v="37"/>
    <x v="110"/>
    <n v="0"/>
    <x v="11"/>
    <x v="3"/>
  </r>
  <r>
    <x v="37"/>
    <x v="111"/>
    <n v="0"/>
    <x v="11"/>
    <x v="3"/>
  </r>
  <r>
    <x v="38"/>
    <x v="107"/>
    <n v="0"/>
    <x v="11"/>
    <x v="3"/>
  </r>
  <r>
    <x v="38"/>
    <x v="108"/>
    <n v="0"/>
    <x v="11"/>
    <x v="3"/>
  </r>
  <r>
    <x v="38"/>
    <x v="109"/>
    <n v="0"/>
    <x v="11"/>
    <x v="3"/>
  </r>
  <r>
    <x v="38"/>
    <x v="110"/>
    <n v="0"/>
    <x v="11"/>
    <x v="3"/>
  </r>
  <r>
    <x v="38"/>
    <x v="111"/>
    <n v="0"/>
    <x v="11"/>
    <x v="3"/>
  </r>
  <r>
    <x v="39"/>
    <x v="107"/>
    <n v="0"/>
    <x v="11"/>
    <x v="3"/>
  </r>
  <r>
    <x v="39"/>
    <x v="108"/>
    <n v="0"/>
    <x v="11"/>
    <x v="3"/>
  </r>
  <r>
    <x v="39"/>
    <x v="109"/>
    <n v="4.7619047619047619"/>
    <x v="11"/>
    <x v="3"/>
  </r>
  <r>
    <x v="39"/>
    <x v="110"/>
    <n v="42.857142857142854"/>
    <x v="11"/>
    <x v="3"/>
  </r>
  <r>
    <x v="39"/>
    <x v="111"/>
    <n v="52.38095238095238"/>
    <x v="11"/>
    <x v="3"/>
  </r>
  <r>
    <x v="40"/>
    <x v="107"/>
    <n v="0"/>
    <x v="11"/>
    <x v="3"/>
  </r>
  <r>
    <x v="40"/>
    <x v="108"/>
    <n v="0"/>
    <x v="11"/>
    <x v="3"/>
  </r>
  <r>
    <x v="40"/>
    <x v="109"/>
    <n v="25"/>
    <x v="11"/>
    <x v="3"/>
  </r>
  <r>
    <x v="40"/>
    <x v="110"/>
    <n v="50"/>
    <x v="11"/>
    <x v="3"/>
  </r>
  <r>
    <x v="40"/>
    <x v="111"/>
    <n v="25"/>
    <x v="11"/>
    <x v="3"/>
  </r>
  <r>
    <x v="35"/>
    <x v="107"/>
    <n v="0"/>
    <x v="12"/>
    <x v="3"/>
  </r>
  <r>
    <x v="35"/>
    <x v="108"/>
    <n v="0"/>
    <x v="12"/>
    <x v="3"/>
  </r>
  <r>
    <x v="35"/>
    <x v="109"/>
    <n v="100"/>
    <x v="12"/>
    <x v="3"/>
  </r>
  <r>
    <x v="35"/>
    <x v="110"/>
    <n v="0"/>
    <x v="12"/>
    <x v="3"/>
  </r>
  <r>
    <x v="35"/>
    <x v="111"/>
    <n v="0"/>
    <x v="12"/>
    <x v="3"/>
  </r>
  <r>
    <x v="36"/>
    <x v="107"/>
    <n v="0"/>
    <x v="12"/>
    <x v="3"/>
  </r>
  <r>
    <x v="36"/>
    <x v="108"/>
    <n v="0"/>
    <x v="12"/>
    <x v="3"/>
  </r>
  <r>
    <x v="36"/>
    <x v="109"/>
    <n v="14.285714285714286"/>
    <x v="12"/>
    <x v="3"/>
  </r>
  <r>
    <x v="36"/>
    <x v="110"/>
    <n v="14.285714285714286"/>
    <x v="12"/>
    <x v="3"/>
  </r>
  <r>
    <x v="36"/>
    <x v="111"/>
    <n v="71.428571428571431"/>
    <x v="12"/>
    <x v="3"/>
  </r>
  <r>
    <x v="37"/>
    <x v="107"/>
    <n v="0"/>
    <x v="12"/>
    <x v="3"/>
  </r>
  <r>
    <x v="37"/>
    <x v="108"/>
    <n v="0"/>
    <x v="12"/>
    <x v="3"/>
  </r>
  <r>
    <x v="37"/>
    <x v="109"/>
    <n v="100"/>
    <x v="12"/>
    <x v="3"/>
  </r>
  <r>
    <x v="37"/>
    <x v="110"/>
    <n v="0"/>
    <x v="12"/>
    <x v="3"/>
  </r>
  <r>
    <x v="37"/>
    <x v="111"/>
    <n v="0"/>
    <x v="12"/>
    <x v="3"/>
  </r>
  <r>
    <x v="38"/>
    <x v="107"/>
    <n v="0"/>
    <x v="12"/>
    <x v="3"/>
  </r>
  <r>
    <x v="38"/>
    <x v="108"/>
    <n v="0"/>
    <x v="12"/>
    <x v="3"/>
  </r>
  <r>
    <x v="38"/>
    <x v="109"/>
    <n v="0"/>
    <x v="12"/>
    <x v="3"/>
  </r>
  <r>
    <x v="38"/>
    <x v="110"/>
    <n v="0"/>
    <x v="12"/>
    <x v="3"/>
  </r>
  <r>
    <x v="38"/>
    <x v="111"/>
    <n v="0"/>
    <x v="12"/>
    <x v="3"/>
  </r>
  <r>
    <x v="39"/>
    <x v="107"/>
    <n v="0"/>
    <x v="12"/>
    <x v="3"/>
  </r>
  <r>
    <x v="39"/>
    <x v="108"/>
    <n v="0"/>
    <x v="12"/>
    <x v="3"/>
  </r>
  <r>
    <x v="39"/>
    <x v="109"/>
    <n v="0"/>
    <x v="12"/>
    <x v="3"/>
  </r>
  <r>
    <x v="39"/>
    <x v="110"/>
    <n v="32"/>
    <x v="12"/>
    <x v="3"/>
  </r>
  <r>
    <x v="39"/>
    <x v="111"/>
    <n v="68"/>
    <x v="12"/>
    <x v="3"/>
  </r>
  <r>
    <x v="40"/>
    <x v="107"/>
    <n v="0"/>
    <x v="12"/>
    <x v="3"/>
  </r>
  <r>
    <x v="40"/>
    <x v="108"/>
    <n v="0"/>
    <x v="12"/>
    <x v="3"/>
  </r>
  <r>
    <x v="40"/>
    <x v="109"/>
    <n v="0"/>
    <x v="12"/>
    <x v="3"/>
  </r>
  <r>
    <x v="40"/>
    <x v="110"/>
    <n v="75"/>
    <x v="12"/>
    <x v="3"/>
  </r>
  <r>
    <x v="40"/>
    <x v="111"/>
    <n v="25"/>
    <x v="12"/>
    <x v="3"/>
  </r>
  <r>
    <x v="35"/>
    <x v="107"/>
    <n v="0"/>
    <x v="13"/>
    <x v="3"/>
  </r>
  <r>
    <x v="35"/>
    <x v="108"/>
    <n v="0"/>
    <x v="13"/>
    <x v="3"/>
  </r>
  <r>
    <x v="35"/>
    <x v="109"/>
    <n v="25"/>
    <x v="13"/>
    <x v="3"/>
  </r>
  <r>
    <x v="35"/>
    <x v="110"/>
    <n v="25"/>
    <x v="13"/>
    <x v="3"/>
  </r>
  <r>
    <x v="35"/>
    <x v="111"/>
    <n v="50"/>
    <x v="13"/>
    <x v="3"/>
  </r>
  <r>
    <x v="36"/>
    <x v="107"/>
    <n v="0"/>
    <x v="13"/>
    <x v="3"/>
  </r>
  <r>
    <x v="36"/>
    <x v="108"/>
    <n v="6.666666666666667"/>
    <x v="13"/>
    <x v="3"/>
  </r>
  <r>
    <x v="36"/>
    <x v="109"/>
    <n v="0"/>
    <x v="13"/>
    <x v="3"/>
  </r>
  <r>
    <x v="36"/>
    <x v="110"/>
    <n v="26.666666666666668"/>
    <x v="13"/>
    <x v="3"/>
  </r>
  <r>
    <x v="36"/>
    <x v="111"/>
    <n v="66.666666666666671"/>
    <x v="13"/>
    <x v="3"/>
  </r>
  <r>
    <x v="37"/>
    <x v="107"/>
    <n v="0"/>
    <x v="13"/>
    <x v="3"/>
  </r>
  <r>
    <x v="37"/>
    <x v="108"/>
    <n v="0"/>
    <x v="13"/>
    <x v="3"/>
  </r>
  <r>
    <x v="37"/>
    <x v="109"/>
    <n v="50"/>
    <x v="13"/>
    <x v="3"/>
  </r>
  <r>
    <x v="37"/>
    <x v="110"/>
    <n v="0"/>
    <x v="13"/>
    <x v="3"/>
  </r>
  <r>
    <x v="37"/>
    <x v="111"/>
    <n v="50"/>
    <x v="13"/>
    <x v="3"/>
  </r>
  <r>
    <x v="38"/>
    <x v="107"/>
    <n v="0"/>
    <x v="13"/>
    <x v="3"/>
  </r>
  <r>
    <x v="38"/>
    <x v="108"/>
    <n v="0"/>
    <x v="13"/>
    <x v="3"/>
  </r>
  <r>
    <x v="38"/>
    <x v="109"/>
    <n v="0"/>
    <x v="13"/>
    <x v="3"/>
  </r>
  <r>
    <x v="38"/>
    <x v="110"/>
    <n v="50"/>
    <x v="13"/>
    <x v="3"/>
  </r>
  <r>
    <x v="38"/>
    <x v="111"/>
    <n v="50"/>
    <x v="13"/>
    <x v="3"/>
  </r>
  <r>
    <x v="39"/>
    <x v="107"/>
    <n v="0"/>
    <x v="13"/>
    <x v="3"/>
  </r>
  <r>
    <x v="39"/>
    <x v="108"/>
    <n v="0"/>
    <x v="13"/>
    <x v="3"/>
  </r>
  <r>
    <x v="39"/>
    <x v="109"/>
    <n v="0"/>
    <x v="13"/>
    <x v="3"/>
  </r>
  <r>
    <x v="39"/>
    <x v="110"/>
    <n v="38.46153846153846"/>
    <x v="13"/>
    <x v="3"/>
  </r>
  <r>
    <x v="39"/>
    <x v="111"/>
    <n v="61.53846153846154"/>
    <x v="13"/>
    <x v="3"/>
  </r>
  <r>
    <x v="40"/>
    <x v="107"/>
    <n v="0"/>
    <x v="13"/>
    <x v="3"/>
  </r>
  <r>
    <x v="40"/>
    <x v="108"/>
    <n v="0"/>
    <x v="13"/>
    <x v="3"/>
  </r>
  <r>
    <x v="40"/>
    <x v="109"/>
    <n v="0"/>
    <x v="13"/>
    <x v="3"/>
  </r>
  <r>
    <x v="40"/>
    <x v="110"/>
    <n v="33.333333333333336"/>
    <x v="13"/>
    <x v="3"/>
  </r>
  <r>
    <x v="40"/>
    <x v="111"/>
    <n v="66.666666666666671"/>
    <x v="13"/>
    <x v="3"/>
  </r>
  <r>
    <x v="35"/>
    <x v="107"/>
    <n v="0"/>
    <x v="14"/>
    <x v="3"/>
  </r>
  <r>
    <x v="35"/>
    <x v="108"/>
    <n v="0"/>
    <x v="14"/>
    <x v="3"/>
  </r>
  <r>
    <x v="35"/>
    <x v="109"/>
    <n v="0"/>
    <x v="14"/>
    <x v="3"/>
  </r>
  <r>
    <x v="35"/>
    <x v="110"/>
    <n v="100"/>
    <x v="14"/>
    <x v="3"/>
  </r>
  <r>
    <x v="35"/>
    <x v="111"/>
    <n v="0"/>
    <x v="14"/>
    <x v="3"/>
  </r>
  <r>
    <x v="36"/>
    <x v="107"/>
    <n v="0"/>
    <x v="14"/>
    <x v="3"/>
  </r>
  <r>
    <x v="36"/>
    <x v="108"/>
    <n v="0"/>
    <x v="14"/>
    <x v="3"/>
  </r>
  <r>
    <x v="36"/>
    <x v="109"/>
    <n v="28.571428571428573"/>
    <x v="14"/>
    <x v="3"/>
  </r>
  <r>
    <x v="36"/>
    <x v="110"/>
    <n v="28.571428571428573"/>
    <x v="14"/>
    <x v="3"/>
  </r>
  <r>
    <x v="36"/>
    <x v="111"/>
    <n v="42.857142857142854"/>
    <x v="14"/>
    <x v="3"/>
  </r>
  <r>
    <x v="37"/>
    <x v="107"/>
    <n v="0"/>
    <x v="14"/>
    <x v="3"/>
  </r>
  <r>
    <x v="37"/>
    <x v="108"/>
    <n v="0"/>
    <x v="14"/>
    <x v="3"/>
  </r>
  <r>
    <x v="37"/>
    <x v="109"/>
    <n v="0"/>
    <x v="14"/>
    <x v="3"/>
  </r>
  <r>
    <x v="37"/>
    <x v="110"/>
    <n v="0"/>
    <x v="14"/>
    <x v="3"/>
  </r>
  <r>
    <x v="37"/>
    <x v="111"/>
    <n v="100"/>
    <x v="14"/>
    <x v="3"/>
  </r>
  <r>
    <x v="38"/>
    <x v="107"/>
    <n v="0"/>
    <x v="14"/>
    <x v="3"/>
  </r>
  <r>
    <x v="38"/>
    <x v="108"/>
    <n v="0"/>
    <x v="14"/>
    <x v="3"/>
  </r>
  <r>
    <x v="38"/>
    <x v="109"/>
    <n v="0"/>
    <x v="14"/>
    <x v="3"/>
  </r>
  <r>
    <x v="38"/>
    <x v="110"/>
    <n v="100"/>
    <x v="14"/>
    <x v="3"/>
  </r>
  <r>
    <x v="38"/>
    <x v="111"/>
    <n v="0"/>
    <x v="14"/>
    <x v="3"/>
  </r>
  <r>
    <x v="39"/>
    <x v="107"/>
    <n v="0"/>
    <x v="14"/>
    <x v="3"/>
  </r>
  <r>
    <x v="39"/>
    <x v="108"/>
    <n v="0"/>
    <x v="14"/>
    <x v="3"/>
  </r>
  <r>
    <x v="39"/>
    <x v="109"/>
    <n v="50"/>
    <x v="14"/>
    <x v="3"/>
  </r>
  <r>
    <x v="39"/>
    <x v="110"/>
    <n v="0"/>
    <x v="14"/>
    <x v="3"/>
  </r>
  <r>
    <x v="39"/>
    <x v="111"/>
    <n v="50"/>
    <x v="14"/>
    <x v="3"/>
  </r>
  <r>
    <x v="40"/>
    <x v="107"/>
    <n v="0"/>
    <x v="14"/>
    <x v="3"/>
  </r>
  <r>
    <x v="40"/>
    <x v="108"/>
    <n v="0"/>
    <x v="14"/>
    <x v="3"/>
  </r>
  <r>
    <x v="40"/>
    <x v="109"/>
    <n v="0"/>
    <x v="14"/>
    <x v="3"/>
  </r>
  <r>
    <x v="40"/>
    <x v="110"/>
    <n v="60"/>
    <x v="14"/>
    <x v="3"/>
  </r>
  <r>
    <x v="40"/>
    <x v="111"/>
    <n v="40"/>
    <x v="14"/>
    <x v="3"/>
  </r>
  <r>
    <x v="35"/>
    <x v="107"/>
    <n v="0"/>
    <x v="15"/>
    <x v="3"/>
  </r>
  <r>
    <x v="35"/>
    <x v="108"/>
    <n v="0"/>
    <x v="15"/>
    <x v="3"/>
  </r>
  <r>
    <x v="35"/>
    <x v="109"/>
    <n v="0"/>
    <x v="15"/>
    <x v="3"/>
  </r>
  <r>
    <x v="35"/>
    <x v="110"/>
    <n v="0"/>
    <x v="15"/>
    <x v="3"/>
  </r>
  <r>
    <x v="35"/>
    <x v="111"/>
    <n v="0"/>
    <x v="15"/>
    <x v="3"/>
  </r>
  <r>
    <x v="36"/>
    <x v="107"/>
    <n v="0"/>
    <x v="15"/>
    <x v="3"/>
  </r>
  <r>
    <x v="36"/>
    <x v="108"/>
    <n v="0"/>
    <x v="15"/>
    <x v="3"/>
  </r>
  <r>
    <x v="36"/>
    <x v="109"/>
    <n v="0"/>
    <x v="15"/>
    <x v="3"/>
  </r>
  <r>
    <x v="36"/>
    <x v="110"/>
    <n v="0"/>
    <x v="15"/>
    <x v="3"/>
  </r>
  <r>
    <x v="36"/>
    <x v="111"/>
    <n v="0"/>
    <x v="15"/>
    <x v="3"/>
  </r>
  <r>
    <x v="37"/>
    <x v="107"/>
    <n v="0"/>
    <x v="15"/>
    <x v="3"/>
  </r>
  <r>
    <x v="37"/>
    <x v="108"/>
    <n v="0"/>
    <x v="15"/>
    <x v="3"/>
  </r>
  <r>
    <x v="37"/>
    <x v="109"/>
    <n v="0"/>
    <x v="15"/>
    <x v="3"/>
  </r>
  <r>
    <x v="37"/>
    <x v="110"/>
    <n v="0"/>
    <x v="15"/>
    <x v="3"/>
  </r>
  <r>
    <x v="37"/>
    <x v="111"/>
    <n v="0"/>
    <x v="15"/>
    <x v="3"/>
  </r>
  <r>
    <x v="38"/>
    <x v="107"/>
    <n v="0"/>
    <x v="15"/>
    <x v="3"/>
  </r>
  <r>
    <x v="38"/>
    <x v="108"/>
    <n v="0"/>
    <x v="15"/>
    <x v="3"/>
  </r>
  <r>
    <x v="38"/>
    <x v="109"/>
    <n v="0"/>
    <x v="15"/>
    <x v="3"/>
  </r>
  <r>
    <x v="38"/>
    <x v="110"/>
    <n v="0"/>
    <x v="15"/>
    <x v="3"/>
  </r>
  <r>
    <x v="38"/>
    <x v="111"/>
    <n v="0"/>
    <x v="15"/>
    <x v="3"/>
  </r>
  <r>
    <x v="39"/>
    <x v="107"/>
    <n v="0"/>
    <x v="15"/>
    <x v="3"/>
  </r>
  <r>
    <x v="39"/>
    <x v="108"/>
    <n v="0"/>
    <x v="15"/>
    <x v="3"/>
  </r>
  <r>
    <x v="39"/>
    <x v="109"/>
    <n v="0"/>
    <x v="15"/>
    <x v="3"/>
  </r>
  <r>
    <x v="39"/>
    <x v="110"/>
    <n v="0"/>
    <x v="15"/>
    <x v="3"/>
  </r>
  <r>
    <x v="39"/>
    <x v="111"/>
    <n v="0"/>
    <x v="15"/>
    <x v="3"/>
  </r>
  <r>
    <x v="40"/>
    <x v="107"/>
    <n v="0"/>
    <x v="15"/>
    <x v="3"/>
  </r>
  <r>
    <x v="40"/>
    <x v="108"/>
    <n v="0"/>
    <x v="15"/>
    <x v="3"/>
  </r>
  <r>
    <x v="40"/>
    <x v="109"/>
    <n v="0"/>
    <x v="15"/>
    <x v="3"/>
  </r>
  <r>
    <x v="40"/>
    <x v="110"/>
    <n v="0"/>
    <x v="15"/>
    <x v="3"/>
  </r>
  <r>
    <x v="40"/>
    <x v="111"/>
    <n v="0"/>
    <x v="15"/>
    <x v="3"/>
  </r>
  <r>
    <x v="35"/>
    <x v="107"/>
    <n v="0"/>
    <x v="16"/>
    <x v="3"/>
  </r>
  <r>
    <x v="35"/>
    <x v="108"/>
    <n v="25"/>
    <x v="16"/>
    <x v="3"/>
  </r>
  <r>
    <x v="35"/>
    <x v="109"/>
    <n v="0"/>
    <x v="16"/>
    <x v="3"/>
  </r>
  <r>
    <x v="35"/>
    <x v="110"/>
    <n v="25"/>
    <x v="16"/>
    <x v="3"/>
  </r>
  <r>
    <x v="35"/>
    <x v="111"/>
    <n v="50"/>
    <x v="16"/>
    <x v="3"/>
  </r>
  <r>
    <x v="36"/>
    <x v="107"/>
    <n v="6.666666666666667"/>
    <x v="16"/>
    <x v="3"/>
  </r>
  <r>
    <x v="36"/>
    <x v="108"/>
    <n v="0"/>
    <x v="16"/>
    <x v="3"/>
  </r>
  <r>
    <x v="36"/>
    <x v="109"/>
    <n v="10"/>
    <x v="16"/>
    <x v="3"/>
  </r>
  <r>
    <x v="36"/>
    <x v="110"/>
    <n v="26.666666666666668"/>
    <x v="16"/>
    <x v="3"/>
  </r>
  <r>
    <x v="36"/>
    <x v="111"/>
    <n v="56.666666666666664"/>
    <x v="16"/>
    <x v="3"/>
  </r>
  <r>
    <x v="37"/>
    <x v="107"/>
    <n v="0"/>
    <x v="16"/>
    <x v="3"/>
  </r>
  <r>
    <x v="37"/>
    <x v="108"/>
    <n v="0"/>
    <x v="16"/>
    <x v="3"/>
  </r>
  <r>
    <x v="37"/>
    <x v="109"/>
    <n v="0"/>
    <x v="16"/>
    <x v="3"/>
  </r>
  <r>
    <x v="37"/>
    <x v="110"/>
    <n v="100"/>
    <x v="16"/>
    <x v="3"/>
  </r>
  <r>
    <x v="37"/>
    <x v="111"/>
    <n v="0"/>
    <x v="16"/>
    <x v="3"/>
  </r>
  <r>
    <x v="38"/>
    <x v="107"/>
    <n v="0"/>
    <x v="16"/>
    <x v="3"/>
  </r>
  <r>
    <x v="38"/>
    <x v="108"/>
    <n v="0"/>
    <x v="16"/>
    <x v="3"/>
  </r>
  <r>
    <x v="38"/>
    <x v="109"/>
    <n v="33.333333333333336"/>
    <x v="16"/>
    <x v="3"/>
  </r>
  <r>
    <x v="38"/>
    <x v="110"/>
    <n v="66.666666666666671"/>
    <x v="16"/>
    <x v="3"/>
  </r>
  <r>
    <x v="38"/>
    <x v="111"/>
    <n v="0"/>
    <x v="16"/>
    <x v="3"/>
  </r>
  <r>
    <x v="39"/>
    <x v="107"/>
    <n v="4.3478260869565215"/>
    <x v="16"/>
    <x v="3"/>
  </r>
  <r>
    <x v="39"/>
    <x v="108"/>
    <n v="4.3478260869565215"/>
    <x v="16"/>
    <x v="3"/>
  </r>
  <r>
    <x v="39"/>
    <x v="109"/>
    <n v="17.391304347826086"/>
    <x v="16"/>
    <x v="3"/>
  </r>
  <r>
    <x v="39"/>
    <x v="110"/>
    <n v="8.695652173913043"/>
    <x v="16"/>
    <x v="3"/>
  </r>
  <r>
    <x v="39"/>
    <x v="111"/>
    <n v="65.217391304347828"/>
    <x v="16"/>
    <x v="3"/>
  </r>
  <r>
    <x v="40"/>
    <x v="107"/>
    <n v="6.666666666666667"/>
    <x v="16"/>
    <x v="3"/>
  </r>
  <r>
    <x v="40"/>
    <x v="108"/>
    <n v="13.333333333333334"/>
    <x v="16"/>
    <x v="3"/>
  </r>
  <r>
    <x v="40"/>
    <x v="109"/>
    <n v="0"/>
    <x v="16"/>
    <x v="3"/>
  </r>
  <r>
    <x v="40"/>
    <x v="110"/>
    <n v="46.666666666666664"/>
    <x v="16"/>
    <x v="3"/>
  </r>
  <r>
    <x v="40"/>
    <x v="111"/>
    <n v="33.333333333333336"/>
    <x v="16"/>
    <x v="3"/>
  </r>
  <r>
    <x v="41"/>
    <x v="107"/>
    <n v="3.0567685589519651"/>
    <x v="0"/>
    <x v="2"/>
  </r>
  <r>
    <x v="41"/>
    <x v="108"/>
    <n v="2.6200873362445414"/>
    <x v="0"/>
    <x v="2"/>
  </r>
  <r>
    <x v="41"/>
    <x v="109"/>
    <n v="13.537117903930131"/>
    <x v="0"/>
    <x v="2"/>
  </r>
  <r>
    <x v="41"/>
    <x v="110"/>
    <n v="34.93449781659389"/>
    <x v="0"/>
    <x v="2"/>
  </r>
  <r>
    <x v="41"/>
    <x v="111"/>
    <n v="45.851528384279476"/>
    <x v="0"/>
    <x v="2"/>
  </r>
  <r>
    <x v="42"/>
    <x v="107"/>
    <n v="7.7922077922077921"/>
    <x v="0"/>
    <x v="2"/>
  </r>
  <r>
    <x v="42"/>
    <x v="108"/>
    <n v="6.4935064935064934"/>
    <x v="0"/>
    <x v="2"/>
  </r>
  <r>
    <x v="42"/>
    <x v="109"/>
    <n v="12.987012987012987"/>
    <x v="0"/>
    <x v="2"/>
  </r>
  <r>
    <x v="42"/>
    <x v="110"/>
    <n v="29.870129870129869"/>
    <x v="0"/>
    <x v="2"/>
  </r>
  <r>
    <x v="42"/>
    <x v="111"/>
    <n v="42.857142857142854"/>
    <x v="0"/>
    <x v="2"/>
  </r>
  <r>
    <x v="43"/>
    <x v="107"/>
    <n v="2.1698113207547172"/>
    <x v="0"/>
    <x v="2"/>
  </r>
  <r>
    <x v="43"/>
    <x v="108"/>
    <n v="1.2264150943396226"/>
    <x v="0"/>
    <x v="2"/>
  </r>
  <r>
    <x v="43"/>
    <x v="109"/>
    <n v="5.0943396226415096"/>
    <x v="0"/>
    <x v="2"/>
  </r>
  <r>
    <x v="43"/>
    <x v="110"/>
    <n v="29.339622641509433"/>
    <x v="0"/>
    <x v="2"/>
  </r>
  <r>
    <x v="43"/>
    <x v="111"/>
    <n v="62.169811320754718"/>
    <x v="0"/>
    <x v="2"/>
  </r>
  <r>
    <x v="44"/>
    <x v="107"/>
    <n v="6"/>
    <x v="0"/>
    <x v="2"/>
  </r>
  <r>
    <x v="44"/>
    <x v="108"/>
    <n v="2"/>
    <x v="0"/>
    <x v="2"/>
  </r>
  <r>
    <x v="44"/>
    <x v="109"/>
    <n v="10"/>
    <x v="0"/>
    <x v="2"/>
  </r>
  <r>
    <x v="44"/>
    <x v="110"/>
    <n v="34"/>
    <x v="0"/>
    <x v="2"/>
  </r>
  <r>
    <x v="44"/>
    <x v="111"/>
    <n v="48"/>
    <x v="0"/>
    <x v="2"/>
  </r>
  <r>
    <x v="45"/>
    <x v="107"/>
    <n v="2.3041474654377878"/>
    <x v="0"/>
    <x v="2"/>
  </r>
  <r>
    <x v="45"/>
    <x v="108"/>
    <n v="1.8433179723502304"/>
    <x v="0"/>
    <x v="2"/>
  </r>
  <r>
    <x v="45"/>
    <x v="109"/>
    <n v="12.442396313364055"/>
    <x v="0"/>
    <x v="2"/>
  </r>
  <r>
    <x v="45"/>
    <x v="110"/>
    <n v="34.562211981566819"/>
    <x v="0"/>
    <x v="2"/>
  </r>
  <r>
    <x v="45"/>
    <x v="111"/>
    <n v="48.847926267281103"/>
    <x v="0"/>
    <x v="2"/>
  </r>
  <r>
    <x v="46"/>
    <x v="107"/>
    <n v="1.7021276595744681"/>
    <x v="0"/>
    <x v="2"/>
  </r>
  <r>
    <x v="46"/>
    <x v="108"/>
    <n v="2.978723404255319"/>
    <x v="0"/>
    <x v="2"/>
  </r>
  <r>
    <x v="46"/>
    <x v="109"/>
    <n v="11.063829787234043"/>
    <x v="0"/>
    <x v="2"/>
  </r>
  <r>
    <x v="46"/>
    <x v="110"/>
    <n v="37.021276595744681"/>
    <x v="0"/>
    <x v="2"/>
  </r>
  <r>
    <x v="46"/>
    <x v="111"/>
    <n v="47.234042553191486"/>
    <x v="0"/>
    <x v="2"/>
  </r>
  <r>
    <x v="47"/>
    <x v="107"/>
    <n v="12.162162162162161"/>
    <x v="0"/>
    <x v="2"/>
  </r>
  <r>
    <x v="47"/>
    <x v="108"/>
    <n v="6.756756756756757"/>
    <x v="0"/>
    <x v="2"/>
  </r>
  <r>
    <x v="47"/>
    <x v="109"/>
    <n v="27.027027027027028"/>
    <x v="0"/>
    <x v="2"/>
  </r>
  <r>
    <x v="47"/>
    <x v="110"/>
    <n v="22.972972972972972"/>
    <x v="0"/>
    <x v="2"/>
  </r>
  <r>
    <x v="47"/>
    <x v="111"/>
    <n v="31.081081081081081"/>
    <x v="0"/>
    <x v="2"/>
  </r>
  <r>
    <x v="41"/>
    <x v="107"/>
    <n v="3.1914893617021276"/>
    <x v="1"/>
    <x v="2"/>
  </r>
  <r>
    <x v="41"/>
    <x v="108"/>
    <n v="1.0638297872340425"/>
    <x v="1"/>
    <x v="2"/>
  </r>
  <r>
    <x v="41"/>
    <x v="109"/>
    <n v="14.893617021276595"/>
    <x v="1"/>
    <x v="2"/>
  </r>
  <r>
    <x v="41"/>
    <x v="110"/>
    <n v="37.234042553191486"/>
    <x v="1"/>
    <x v="2"/>
  </r>
  <r>
    <x v="41"/>
    <x v="111"/>
    <n v="43.617021276595743"/>
    <x v="1"/>
    <x v="2"/>
  </r>
  <r>
    <x v="42"/>
    <x v="107"/>
    <n v="0"/>
    <x v="1"/>
    <x v="2"/>
  </r>
  <r>
    <x v="42"/>
    <x v="108"/>
    <n v="12.5"/>
    <x v="1"/>
    <x v="2"/>
  </r>
  <r>
    <x v="42"/>
    <x v="109"/>
    <n v="12.5"/>
    <x v="1"/>
    <x v="2"/>
  </r>
  <r>
    <x v="42"/>
    <x v="110"/>
    <n v="25"/>
    <x v="1"/>
    <x v="2"/>
  </r>
  <r>
    <x v="42"/>
    <x v="111"/>
    <n v="50"/>
    <x v="1"/>
    <x v="2"/>
  </r>
  <r>
    <x v="43"/>
    <x v="107"/>
    <n v="0.40322580645161288"/>
    <x v="1"/>
    <x v="2"/>
  </r>
  <r>
    <x v="43"/>
    <x v="108"/>
    <n v="2.0161290322580645"/>
    <x v="1"/>
    <x v="2"/>
  </r>
  <r>
    <x v="43"/>
    <x v="109"/>
    <n v="6.0483870967741939"/>
    <x v="1"/>
    <x v="2"/>
  </r>
  <r>
    <x v="43"/>
    <x v="110"/>
    <n v="34.274193548387096"/>
    <x v="1"/>
    <x v="2"/>
  </r>
  <r>
    <x v="43"/>
    <x v="111"/>
    <n v="57.258064516129032"/>
    <x v="1"/>
    <x v="2"/>
  </r>
  <r>
    <x v="44"/>
    <x v="107"/>
    <n v="0"/>
    <x v="1"/>
    <x v="2"/>
  </r>
  <r>
    <x v="44"/>
    <x v="108"/>
    <n v="0"/>
    <x v="1"/>
    <x v="2"/>
  </r>
  <r>
    <x v="44"/>
    <x v="109"/>
    <n v="18.181818181818183"/>
    <x v="1"/>
    <x v="2"/>
  </r>
  <r>
    <x v="44"/>
    <x v="110"/>
    <n v="36.363636363636367"/>
    <x v="1"/>
    <x v="2"/>
  </r>
  <r>
    <x v="44"/>
    <x v="111"/>
    <n v="45.454545454545453"/>
    <x v="1"/>
    <x v="2"/>
  </r>
  <r>
    <x v="45"/>
    <x v="107"/>
    <n v="2.9411764705882355"/>
    <x v="1"/>
    <x v="2"/>
  </r>
  <r>
    <x v="45"/>
    <x v="108"/>
    <n v="2.9411764705882355"/>
    <x v="1"/>
    <x v="2"/>
  </r>
  <r>
    <x v="45"/>
    <x v="109"/>
    <n v="8.8235294117647065"/>
    <x v="1"/>
    <x v="2"/>
  </r>
  <r>
    <x v="45"/>
    <x v="110"/>
    <n v="38.235294117647058"/>
    <x v="1"/>
    <x v="2"/>
  </r>
  <r>
    <x v="45"/>
    <x v="111"/>
    <n v="47.058823529411768"/>
    <x v="1"/>
    <x v="2"/>
  </r>
  <r>
    <x v="46"/>
    <x v="107"/>
    <n v="0"/>
    <x v="1"/>
    <x v="2"/>
  </r>
  <r>
    <x v="46"/>
    <x v="108"/>
    <n v="2.8037383177570092"/>
    <x v="1"/>
    <x v="2"/>
  </r>
  <r>
    <x v="46"/>
    <x v="109"/>
    <n v="8.4112149532710276"/>
    <x v="1"/>
    <x v="2"/>
  </r>
  <r>
    <x v="46"/>
    <x v="110"/>
    <n v="42.056074766355138"/>
    <x v="1"/>
    <x v="2"/>
  </r>
  <r>
    <x v="46"/>
    <x v="111"/>
    <n v="46.728971962616825"/>
    <x v="1"/>
    <x v="2"/>
  </r>
  <r>
    <x v="47"/>
    <x v="107"/>
    <n v="21.739130434782609"/>
    <x v="1"/>
    <x v="2"/>
  </r>
  <r>
    <x v="47"/>
    <x v="108"/>
    <n v="8.695652173913043"/>
    <x v="1"/>
    <x v="2"/>
  </r>
  <r>
    <x v="47"/>
    <x v="109"/>
    <n v="21.739130434782609"/>
    <x v="1"/>
    <x v="2"/>
  </r>
  <r>
    <x v="47"/>
    <x v="110"/>
    <n v="30.434782608695652"/>
    <x v="1"/>
    <x v="2"/>
  </r>
  <r>
    <x v="47"/>
    <x v="111"/>
    <n v="17.391304347826086"/>
    <x v="1"/>
    <x v="2"/>
  </r>
  <r>
    <x v="41"/>
    <x v="107"/>
    <n v="0"/>
    <x v="2"/>
    <x v="2"/>
  </r>
  <r>
    <x v="41"/>
    <x v="108"/>
    <n v="0"/>
    <x v="2"/>
    <x v="2"/>
  </r>
  <r>
    <x v="41"/>
    <x v="109"/>
    <n v="14.814814814814815"/>
    <x v="2"/>
    <x v="2"/>
  </r>
  <r>
    <x v="41"/>
    <x v="110"/>
    <n v="44.444444444444443"/>
    <x v="2"/>
    <x v="2"/>
  </r>
  <r>
    <x v="41"/>
    <x v="111"/>
    <n v="40.74074074074074"/>
    <x v="2"/>
    <x v="2"/>
  </r>
  <r>
    <x v="42"/>
    <x v="107"/>
    <n v="0"/>
    <x v="2"/>
    <x v="2"/>
  </r>
  <r>
    <x v="42"/>
    <x v="108"/>
    <n v="0"/>
    <x v="2"/>
    <x v="2"/>
  </r>
  <r>
    <x v="42"/>
    <x v="109"/>
    <n v="17.391304347826086"/>
    <x v="2"/>
    <x v="2"/>
  </r>
  <r>
    <x v="42"/>
    <x v="110"/>
    <n v="39.130434782608695"/>
    <x v="2"/>
    <x v="2"/>
  </r>
  <r>
    <x v="42"/>
    <x v="111"/>
    <n v="43.478260869565219"/>
    <x v="2"/>
    <x v="2"/>
  </r>
  <r>
    <x v="43"/>
    <x v="107"/>
    <n v="2.3809523809523809"/>
    <x v="2"/>
    <x v="2"/>
  </r>
  <r>
    <x v="43"/>
    <x v="108"/>
    <n v="0.79365079365079361"/>
    <x v="2"/>
    <x v="2"/>
  </r>
  <r>
    <x v="43"/>
    <x v="109"/>
    <n v="3.9682539682539684"/>
    <x v="2"/>
    <x v="2"/>
  </r>
  <r>
    <x v="43"/>
    <x v="110"/>
    <n v="24.603174603174605"/>
    <x v="2"/>
    <x v="2"/>
  </r>
  <r>
    <x v="43"/>
    <x v="111"/>
    <n v="68.253968253968253"/>
    <x v="2"/>
    <x v="2"/>
  </r>
  <r>
    <x v="44"/>
    <x v="107"/>
    <n v="8.3333333333333339"/>
    <x v="2"/>
    <x v="2"/>
  </r>
  <r>
    <x v="44"/>
    <x v="108"/>
    <n v="0"/>
    <x v="2"/>
    <x v="2"/>
  </r>
  <r>
    <x v="44"/>
    <x v="109"/>
    <n v="8.3333333333333339"/>
    <x v="2"/>
    <x v="2"/>
  </r>
  <r>
    <x v="44"/>
    <x v="110"/>
    <n v="16.666666666666668"/>
    <x v="2"/>
    <x v="2"/>
  </r>
  <r>
    <x v="44"/>
    <x v="111"/>
    <n v="66.666666666666671"/>
    <x v="2"/>
    <x v="2"/>
  </r>
  <r>
    <x v="45"/>
    <x v="107"/>
    <n v="0"/>
    <x v="2"/>
    <x v="2"/>
  </r>
  <r>
    <x v="45"/>
    <x v="108"/>
    <n v="0"/>
    <x v="2"/>
    <x v="2"/>
  </r>
  <r>
    <x v="45"/>
    <x v="109"/>
    <n v="10.714285714285714"/>
    <x v="2"/>
    <x v="2"/>
  </r>
  <r>
    <x v="45"/>
    <x v="110"/>
    <n v="46.428571428571431"/>
    <x v="2"/>
    <x v="2"/>
  </r>
  <r>
    <x v="45"/>
    <x v="111"/>
    <n v="42.857142857142854"/>
    <x v="2"/>
    <x v="2"/>
  </r>
  <r>
    <x v="46"/>
    <x v="107"/>
    <n v="8.3333333333333339"/>
    <x v="2"/>
    <x v="2"/>
  </r>
  <r>
    <x v="46"/>
    <x v="108"/>
    <n v="0"/>
    <x v="2"/>
    <x v="2"/>
  </r>
  <r>
    <x v="46"/>
    <x v="109"/>
    <n v="16.666666666666668"/>
    <x v="2"/>
    <x v="2"/>
  </r>
  <r>
    <x v="46"/>
    <x v="110"/>
    <n v="41.666666666666664"/>
    <x v="2"/>
    <x v="2"/>
  </r>
  <r>
    <x v="46"/>
    <x v="111"/>
    <n v="33.333333333333336"/>
    <x v="2"/>
    <x v="2"/>
  </r>
  <r>
    <x v="47"/>
    <x v="107"/>
    <n v="10"/>
    <x v="2"/>
    <x v="2"/>
  </r>
  <r>
    <x v="47"/>
    <x v="108"/>
    <n v="10"/>
    <x v="2"/>
    <x v="2"/>
  </r>
  <r>
    <x v="47"/>
    <x v="109"/>
    <n v="10"/>
    <x v="2"/>
    <x v="2"/>
  </r>
  <r>
    <x v="47"/>
    <x v="110"/>
    <n v="30"/>
    <x v="2"/>
    <x v="2"/>
  </r>
  <r>
    <x v="47"/>
    <x v="111"/>
    <n v="40"/>
    <x v="2"/>
    <x v="2"/>
  </r>
  <r>
    <x v="41"/>
    <x v="107"/>
    <n v="2.4390243902439024"/>
    <x v="3"/>
    <x v="2"/>
  </r>
  <r>
    <x v="41"/>
    <x v="108"/>
    <n v="4.8780487804878048"/>
    <x v="3"/>
    <x v="2"/>
  </r>
  <r>
    <x v="41"/>
    <x v="109"/>
    <n v="12.195121951219512"/>
    <x v="3"/>
    <x v="2"/>
  </r>
  <r>
    <x v="41"/>
    <x v="110"/>
    <n v="36.585365853658537"/>
    <x v="3"/>
    <x v="2"/>
  </r>
  <r>
    <x v="41"/>
    <x v="111"/>
    <n v="43.902439024390247"/>
    <x v="3"/>
    <x v="2"/>
  </r>
  <r>
    <x v="42"/>
    <x v="107"/>
    <n v="0"/>
    <x v="3"/>
    <x v="2"/>
  </r>
  <r>
    <x v="42"/>
    <x v="108"/>
    <n v="16.666666666666668"/>
    <x v="3"/>
    <x v="2"/>
  </r>
  <r>
    <x v="42"/>
    <x v="109"/>
    <n v="16.666666666666668"/>
    <x v="3"/>
    <x v="2"/>
  </r>
  <r>
    <x v="42"/>
    <x v="110"/>
    <n v="33.333333333333336"/>
    <x v="3"/>
    <x v="2"/>
  </r>
  <r>
    <x v="42"/>
    <x v="111"/>
    <n v="33.333333333333336"/>
    <x v="3"/>
    <x v="2"/>
  </r>
  <r>
    <x v="43"/>
    <x v="107"/>
    <n v="5.1162790697674421"/>
    <x v="3"/>
    <x v="2"/>
  </r>
  <r>
    <x v="43"/>
    <x v="108"/>
    <n v="0.93023255813953487"/>
    <x v="3"/>
    <x v="2"/>
  </r>
  <r>
    <x v="43"/>
    <x v="109"/>
    <n v="4.6511627906976747"/>
    <x v="3"/>
    <x v="2"/>
  </r>
  <r>
    <x v="43"/>
    <x v="110"/>
    <n v="25.581395348837209"/>
    <x v="3"/>
    <x v="2"/>
  </r>
  <r>
    <x v="43"/>
    <x v="111"/>
    <n v="63.720930232558139"/>
    <x v="3"/>
    <x v="2"/>
  </r>
  <r>
    <x v="44"/>
    <x v="107"/>
    <n v="20"/>
    <x v="3"/>
    <x v="2"/>
  </r>
  <r>
    <x v="44"/>
    <x v="108"/>
    <n v="10"/>
    <x v="3"/>
    <x v="2"/>
  </r>
  <r>
    <x v="44"/>
    <x v="109"/>
    <n v="0"/>
    <x v="3"/>
    <x v="2"/>
  </r>
  <r>
    <x v="44"/>
    <x v="110"/>
    <n v="30"/>
    <x v="3"/>
    <x v="2"/>
  </r>
  <r>
    <x v="44"/>
    <x v="111"/>
    <n v="40"/>
    <x v="3"/>
    <x v="2"/>
  </r>
  <r>
    <x v="45"/>
    <x v="107"/>
    <n v="6"/>
    <x v="3"/>
    <x v="2"/>
  </r>
  <r>
    <x v="45"/>
    <x v="108"/>
    <n v="2"/>
    <x v="3"/>
    <x v="2"/>
  </r>
  <r>
    <x v="45"/>
    <x v="109"/>
    <n v="14"/>
    <x v="3"/>
    <x v="2"/>
  </r>
  <r>
    <x v="45"/>
    <x v="110"/>
    <n v="32"/>
    <x v="3"/>
    <x v="2"/>
  </r>
  <r>
    <x v="45"/>
    <x v="111"/>
    <n v="46"/>
    <x v="3"/>
    <x v="2"/>
  </r>
  <r>
    <x v="46"/>
    <x v="107"/>
    <n v="0"/>
    <x v="3"/>
    <x v="2"/>
  </r>
  <r>
    <x v="46"/>
    <x v="108"/>
    <n v="0"/>
    <x v="3"/>
    <x v="2"/>
  </r>
  <r>
    <x v="46"/>
    <x v="109"/>
    <n v="14.285714285714286"/>
    <x v="3"/>
    <x v="2"/>
  </r>
  <r>
    <x v="46"/>
    <x v="110"/>
    <n v="25.714285714285715"/>
    <x v="3"/>
    <x v="2"/>
  </r>
  <r>
    <x v="46"/>
    <x v="111"/>
    <n v="60"/>
    <x v="3"/>
    <x v="2"/>
  </r>
  <r>
    <x v="47"/>
    <x v="107"/>
    <n v="12.5"/>
    <x v="3"/>
    <x v="2"/>
  </r>
  <r>
    <x v="47"/>
    <x v="108"/>
    <n v="12.5"/>
    <x v="3"/>
    <x v="2"/>
  </r>
  <r>
    <x v="47"/>
    <x v="109"/>
    <n v="62.5"/>
    <x v="3"/>
    <x v="2"/>
  </r>
  <r>
    <x v="47"/>
    <x v="110"/>
    <n v="0"/>
    <x v="3"/>
    <x v="2"/>
  </r>
  <r>
    <x v="47"/>
    <x v="111"/>
    <n v="12.5"/>
    <x v="3"/>
    <x v="2"/>
  </r>
  <r>
    <x v="41"/>
    <x v="107"/>
    <n v="9.5238095238095237"/>
    <x v="4"/>
    <x v="2"/>
  </r>
  <r>
    <x v="41"/>
    <x v="108"/>
    <n v="9.5238095238095237"/>
    <x v="4"/>
    <x v="2"/>
  </r>
  <r>
    <x v="41"/>
    <x v="109"/>
    <n v="14.285714285714286"/>
    <x v="4"/>
    <x v="2"/>
  </r>
  <r>
    <x v="41"/>
    <x v="110"/>
    <n v="19.047619047619047"/>
    <x v="4"/>
    <x v="2"/>
  </r>
  <r>
    <x v="41"/>
    <x v="111"/>
    <n v="47.61904761904762"/>
    <x v="4"/>
    <x v="2"/>
  </r>
  <r>
    <x v="42"/>
    <x v="107"/>
    <n v="25"/>
    <x v="4"/>
    <x v="2"/>
  </r>
  <r>
    <x v="42"/>
    <x v="108"/>
    <n v="0"/>
    <x v="4"/>
    <x v="2"/>
  </r>
  <r>
    <x v="42"/>
    <x v="109"/>
    <n v="12.5"/>
    <x v="4"/>
    <x v="2"/>
  </r>
  <r>
    <x v="42"/>
    <x v="110"/>
    <n v="25"/>
    <x v="4"/>
    <x v="2"/>
  </r>
  <r>
    <x v="42"/>
    <x v="111"/>
    <n v="37.5"/>
    <x v="4"/>
    <x v="2"/>
  </r>
  <r>
    <x v="43"/>
    <x v="107"/>
    <n v="1.7391304347826086"/>
    <x v="4"/>
    <x v="2"/>
  </r>
  <r>
    <x v="43"/>
    <x v="108"/>
    <n v="2.6086956521739131"/>
    <x v="4"/>
    <x v="2"/>
  </r>
  <r>
    <x v="43"/>
    <x v="109"/>
    <n v="6.0869565217391308"/>
    <x v="4"/>
    <x v="2"/>
  </r>
  <r>
    <x v="43"/>
    <x v="110"/>
    <n v="29.565217391304348"/>
    <x v="4"/>
    <x v="2"/>
  </r>
  <r>
    <x v="43"/>
    <x v="111"/>
    <n v="60"/>
    <x v="4"/>
    <x v="2"/>
  </r>
  <r>
    <x v="44"/>
    <x v="107"/>
    <n v="0"/>
    <x v="4"/>
    <x v="2"/>
  </r>
  <r>
    <x v="44"/>
    <x v="108"/>
    <n v="0"/>
    <x v="4"/>
    <x v="2"/>
  </r>
  <r>
    <x v="44"/>
    <x v="109"/>
    <n v="16.666666666666668"/>
    <x v="4"/>
    <x v="2"/>
  </r>
  <r>
    <x v="44"/>
    <x v="110"/>
    <n v="50"/>
    <x v="4"/>
    <x v="2"/>
  </r>
  <r>
    <x v="44"/>
    <x v="111"/>
    <n v="33.333333333333336"/>
    <x v="4"/>
    <x v="2"/>
  </r>
  <r>
    <x v="45"/>
    <x v="107"/>
    <n v="0"/>
    <x v="4"/>
    <x v="2"/>
  </r>
  <r>
    <x v="45"/>
    <x v="108"/>
    <n v="0"/>
    <x v="4"/>
    <x v="2"/>
  </r>
  <r>
    <x v="45"/>
    <x v="109"/>
    <n v="26.666666666666668"/>
    <x v="4"/>
    <x v="2"/>
  </r>
  <r>
    <x v="45"/>
    <x v="110"/>
    <n v="13.333333333333334"/>
    <x v="4"/>
    <x v="2"/>
  </r>
  <r>
    <x v="45"/>
    <x v="111"/>
    <n v="60"/>
    <x v="4"/>
    <x v="2"/>
  </r>
  <r>
    <x v="46"/>
    <x v="107"/>
    <n v="0"/>
    <x v="4"/>
    <x v="2"/>
  </r>
  <r>
    <x v="46"/>
    <x v="108"/>
    <n v="0"/>
    <x v="4"/>
    <x v="2"/>
  </r>
  <r>
    <x v="46"/>
    <x v="109"/>
    <n v="13.636363636363637"/>
    <x v="4"/>
    <x v="2"/>
  </r>
  <r>
    <x v="46"/>
    <x v="110"/>
    <n v="45.454545454545453"/>
    <x v="4"/>
    <x v="2"/>
  </r>
  <r>
    <x v="46"/>
    <x v="111"/>
    <n v="40.909090909090907"/>
    <x v="4"/>
    <x v="2"/>
  </r>
  <r>
    <x v="47"/>
    <x v="107"/>
    <n v="9.0909090909090917"/>
    <x v="4"/>
    <x v="2"/>
  </r>
  <r>
    <x v="47"/>
    <x v="108"/>
    <n v="0"/>
    <x v="4"/>
    <x v="2"/>
  </r>
  <r>
    <x v="47"/>
    <x v="109"/>
    <n v="27.272727272727273"/>
    <x v="4"/>
    <x v="2"/>
  </r>
  <r>
    <x v="47"/>
    <x v="110"/>
    <n v="18.181818181818183"/>
    <x v="4"/>
    <x v="2"/>
  </r>
  <r>
    <x v="47"/>
    <x v="111"/>
    <n v="45.454545454545453"/>
    <x v="4"/>
    <x v="2"/>
  </r>
  <r>
    <x v="41"/>
    <x v="107"/>
    <n v="0"/>
    <x v="5"/>
    <x v="2"/>
  </r>
  <r>
    <x v="41"/>
    <x v="108"/>
    <n v="0"/>
    <x v="5"/>
    <x v="2"/>
  </r>
  <r>
    <x v="41"/>
    <x v="109"/>
    <n v="20"/>
    <x v="5"/>
    <x v="2"/>
  </r>
  <r>
    <x v="41"/>
    <x v="110"/>
    <n v="20"/>
    <x v="5"/>
    <x v="2"/>
  </r>
  <r>
    <x v="41"/>
    <x v="111"/>
    <n v="60"/>
    <x v="5"/>
    <x v="2"/>
  </r>
  <r>
    <x v="42"/>
    <x v="107"/>
    <n v="50"/>
    <x v="5"/>
    <x v="2"/>
  </r>
  <r>
    <x v="42"/>
    <x v="108"/>
    <n v="0"/>
    <x v="5"/>
    <x v="2"/>
  </r>
  <r>
    <x v="42"/>
    <x v="109"/>
    <n v="0"/>
    <x v="5"/>
    <x v="2"/>
  </r>
  <r>
    <x v="42"/>
    <x v="110"/>
    <n v="0"/>
    <x v="5"/>
    <x v="2"/>
  </r>
  <r>
    <x v="42"/>
    <x v="111"/>
    <n v="50"/>
    <x v="5"/>
    <x v="2"/>
  </r>
  <r>
    <x v="43"/>
    <x v="107"/>
    <n v="2"/>
    <x v="5"/>
    <x v="2"/>
  </r>
  <r>
    <x v="43"/>
    <x v="108"/>
    <n v="0"/>
    <x v="5"/>
    <x v="2"/>
  </r>
  <r>
    <x v="43"/>
    <x v="109"/>
    <n v="4"/>
    <x v="5"/>
    <x v="2"/>
  </r>
  <r>
    <x v="43"/>
    <x v="110"/>
    <n v="26"/>
    <x v="5"/>
    <x v="2"/>
  </r>
  <r>
    <x v="43"/>
    <x v="111"/>
    <n v="68"/>
    <x v="5"/>
    <x v="2"/>
  </r>
  <r>
    <x v="44"/>
    <x v="107"/>
    <n v="0"/>
    <x v="5"/>
    <x v="2"/>
  </r>
  <r>
    <x v="44"/>
    <x v="108"/>
    <n v="0"/>
    <x v="5"/>
    <x v="2"/>
  </r>
  <r>
    <x v="44"/>
    <x v="109"/>
    <n v="0"/>
    <x v="5"/>
    <x v="2"/>
  </r>
  <r>
    <x v="44"/>
    <x v="110"/>
    <n v="0"/>
    <x v="5"/>
    <x v="2"/>
  </r>
  <r>
    <x v="44"/>
    <x v="111"/>
    <n v="100"/>
    <x v="5"/>
    <x v="2"/>
  </r>
  <r>
    <x v="45"/>
    <x v="107"/>
    <n v="0"/>
    <x v="5"/>
    <x v="2"/>
  </r>
  <r>
    <x v="45"/>
    <x v="108"/>
    <n v="0"/>
    <x v="5"/>
    <x v="2"/>
  </r>
  <r>
    <x v="45"/>
    <x v="109"/>
    <n v="0"/>
    <x v="5"/>
    <x v="2"/>
  </r>
  <r>
    <x v="45"/>
    <x v="110"/>
    <n v="0"/>
    <x v="5"/>
    <x v="2"/>
  </r>
  <r>
    <x v="45"/>
    <x v="111"/>
    <n v="100"/>
    <x v="5"/>
    <x v="2"/>
  </r>
  <r>
    <x v="46"/>
    <x v="107"/>
    <n v="0"/>
    <x v="5"/>
    <x v="2"/>
  </r>
  <r>
    <x v="46"/>
    <x v="108"/>
    <n v="0"/>
    <x v="5"/>
    <x v="2"/>
  </r>
  <r>
    <x v="46"/>
    <x v="109"/>
    <n v="9.0909090909090917"/>
    <x v="5"/>
    <x v="2"/>
  </r>
  <r>
    <x v="46"/>
    <x v="110"/>
    <n v="45.454545454545453"/>
    <x v="5"/>
    <x v="2"/>
  </r>
  <r>
    <x v="46"/>
    <x v="111"/>
    <n v="45.454545454545453"/>
    <x v="5"/>
    <x v="2"/>
  </r>
  <r>
    <x v="47"/>
    <x v="107"/>
    <n v="0"/>
    <x v="5"/>
    <x v="2"/>
  </r>
  <r>
    <x v="47"/>
    <x v="108"/>
    <n v="0"/>
    <x v="5"/>
    <x v="2"/>
  </r>
  <r>
    <x v="47"/>
    <x v="109"/>
    <n v="16.666666666666668"/>
    <x v="5"/>
    <x v="2"/>
  </r>
  <r>
    <x v="47"/>
    <x v="110"/>
    <n v="33.333333333333336"/>
    <x v="5"/>
    <x v="2"/>
  </r>
  <r>
    <x v="47"/>
    <x v="111"/>
    <n v="50"/>
    <x v="5"/>
    <x v="2"/>
  </r>
  <r>
    <x v="41"/>
    <x v="107"/>
    <n v="0"/>
    <x v="6"/>
    <x v="2"/>
  </r>
  <r>
    <x v="41"/>
    <x v="108"/>
    <n v="50"/>
    <x v="6"/>
    <x v="2"/>
  </r>
  <r>
    <x v="41"/>
    <x v="109"/>
    <n v="0"/>
    <x v="6"/>
    <x v="2"/>
  </r>
  <r>
    <x v="41"/>
    <x v="110"/>
    <n v="0"/>
    <x v="6"/>
    <x v="2"/>
  </r>
  <r>
    <x v="41"/>
    <x v="111"/>
    <n v="50"/>
    <x v="6"/>
    <x v="2"/>
  </r>
  <r>
    <x v="42"/>
    <x v="107"/>
    <n v="0"/>
    <x v="6"/>
    <x v="2"/>
  </r>
  <r>
    <x v="42"/>
    <x v="108"/>
    <n v="0"/>
    <x v="6"/>
    <x v="2"/>
  </r>
  <r>
    <x v="42"/>
    <x v="109"/>
    <n v="0"/>
    <x v="6"/>
    <x v="2"/>
  </r>
  <r>
    <x v="42"/>
    <x v="110"/>
    <n v="50"/>
    <x v="6"/>
    <x v="2"/>
  </r>
  <r>
    <x v="42"/>
    <x v="111"/>
    <n v="50"/>
    <x v="6"/>
    <x v="2"/>
  </r>
  <r>
    <x v="43"/>
    <x v="107"/>
    <n v="0"/>
    <x v="6"/>
    <x v="2"/>
  </r>
  <r>
    <x v="43"/>
    <x v="108"/>
    <n v="5"/>
    <x v="6"/>
    <x v="2"/>
  </r>
  <r>
    <x v="43"/>
    <x v="109"/>
    <n v="10"/>
    <x v="6"/>
    <x v="2"/>
  </r>
  <r>
    <x v="43"/>
    <x v="110"/>
    <n v="40"/>
    <x v="6"/>
    <x v="2"/>
  </r>
  <r>
    <x v="43"/>
    <x v="111"/>
    <n v="45"/>
    <x v="6"/>
    <x v="2"/>
  </r>
  <r>
    <x v="44"/>
    <x v="107"/>
    <n v="0"/>
    <x v="6"/>
    <x v="2"/>
  </r>
  <r>
    <x v="44"/>
    <x v="108"/>
    <n v="0"/>
    <x v="6"/>
    <x v="2"/>
  </r>
  <r>
    <x v="44"/>
    <x v="109"/>
    <n v="0"/>
    <x v="6"/>
    <x v="2"/>
  </r>
  <r>
    <x v="44"/>
    <x v="110"/>
    <n v="0"/>
    <x v="6"/>
    <x v="2"/>
  </r>
  <r>
    <x v="44"/>
    <x v="111"/>
    <n v="0"/>
    <x v="6"/>
    <x v="2"/>
  </r>
  <r>
    <x v="45"/>
    <x v="107"/>
    <n v="0"/>
    <x v="6"/>
    <x v="2"/>
  </r>
  <r>
    <x v="45"/>
    <x v="108"/>
    <n v="0"/>
    <x v="6"/>
    <x v="2"/>
  </r>
  <r>
    <x v="45"/>
    <x v="109"/>
    <n v="0"/>
    <x v="6"/>
    <x v="2"/>
  </r>
  <r>
    <x v="45"/>
    <x v="110"/>
    <n v="0"/>
    <x v="6"/>
    <x v="2"/>
  </r>
  <r>
    <x v="45"/>
    <x v="111"/>
    <n v="100"/>
    <x v="6"/>
    <x v="2"/>
  </r>
  <r>
    <x v="46"/>
    <x v="107"/>
    <n v="0"/>
    <x v="6"/>
    <x v="2"/>
  </r>
  <r>
    <x v="46"/>
    <x v="108"/>
    <n v="0"/>
    <x v="6"/>
    <x v="2"/>
  </r>
  <r>
    <x v="46"/>
    <x v="109"/>
    <n v="0"/>
    <x v="6"/>
    <x v="2"/>
  </r>
  <r>
    <x v="46"/>
    <x v="110"/>
    <n v="0"/>
    <x v="6"/>
    <x v="2"/>
  </r>
  <r>
    <x v="46"/>
    <x v="111"/>
    <n v="100"/>
    <x v="6"/>
    <x v="2"/>
  </r>
  <r>
    <x v="47"/>
    <x v="107"/>
    <n v="0"/>
    <x v="6"/>
    <x v="2"/>
  </r>
  <r>
    <x v="47"/>
    <x v="108"/>
    <n v="0"/>
    <x v="6"/>
    <x v="2"/>
  </r>
  <r>
    <x v="47"/>
    <x v="109"/>
    <n v="0"/>
    <x v="6"/>
    <x v="2"/>
  </r>
  <r>
    <x v="47"/>
    <x v="110"/>
    <n v="0"/>
    <x v="6"/>
    <x v="2"/>
  </r>
  <r>
    <x v="47"/>
    <x v="111"/>
    <n v="100"/>
    <x v="6"/>
    <x v="2"/>
  </r>
  <r>
    <x v="41"/>
    <x v="107"/>
    <n v="11.111111111111111"/>
    <x v="7"/>
    <x v="2"/>
  </r>
  <r>
    <x v="41"/>
    <x v="108"/>
    <n v="0"/>
    <x v="7"/>
    <x v="2"/>
  </r>
  <r>
    <x v="41"/>
    <x v="109"/>
    <n v="11.111111111111111"/>
    <x v="7"/>
    <x v="2"/>
  </r>
  <r>
    <x v="41"/>
    <x v="110"/>
    <n v="22.222222222222221"/>
    <x v="7"/>
    <x v="2"/>
  </r>
  <r>
    <x v="41"/>
    <x v="111"/>
    <n v="55.555555555555557"/>
    <x v="7"/>
    <x v="2"/>
  </r>
  <r>
    <x v="42"/>
    <x v="107"/>
    <n v="33.333333333333336"/>
    <x v="7"/>
    <x v="2"/>
  </r>
  <r>
    <x v="42"/>
    <x v="108"/>
    <n v="0"/>
    <x v="7"/>
    <x v="2"/>
  </r>
  <r>
    <x v="42"/>
    <x v="109"/>
    <n v="33.333333333333336"/>
    <x v="7"/>
    <x v="2"/>
  </r>
  <r>
    <x v="42"/>
    <x v="110"/>
    <n v="33.333333333333336"/>
    <x v="7"/>
    <x v="2"/>
  </r>
  <r>
    <x v="42"/>
    <x v="111"/>
    <n v="0"/>
    <x v="7"/>
    <x v="2"/>
  </r>
  <r>
    <x v="43"/>
    <x v="107"/>
    <n v="4"/>
    <x v="7"/>
    <x v="2"/>
  </r>
  <r>
    <x v="43"/>
    <x v="108"/>
    <n v="4"/>
    <x v="7"/>
    <x v="2"/>
  </r>
  <r>
    <x v="43"/>
    <x v="109"/>
    <n v="12"/>
    <x v="7"/>
    <x v="2"/>
  </r>
  <r>
    <x v="43"/>
    <x v="110"/>
    <n v="28"/>
    <x v="7"/>
    <x v="2"/>
  </r>
  <r>
    <x v="43"/>
    <x v="111"/>
    <n v="52"/>
    <x v="7"/>
    <x v="2"/>
  </r>
  <r>
    <x v="44"/>
    <x v="107"/>
    <n v="0"/>
    <x v="7"/>
    <x v="2"/>
  </r>
  <r>
    <x v="44"/>
    <x v="108"/>
    <n v="0"/>
    <x v="7"/>
    <x v="2"/>
  </r>
  <r>
    <x v="44"/>
    <x v="109"/>
    <n v="50"/>
    <x v="7"/>
    <x v="2"/>
  </r>
  <r>
    <x v="44"/>
    <x v="110"/>
    <n v="50"/>
    <x v="7"/>
    <x v="2"/>
  </r>
  <r>
    <x v="44"/>
    <x v="111"/>
    <n v="0"/>
    <x v="7"/>
    <x v="2"/>
  </r>
  <r>
    <x v="45"/>
    <x v="107"/>
    <n v="0"/>
    <x v="7"/>
    <x v="2"/>
  </r>
  <r>
    <x v="45"/>
    <x v="108"/>
    <n v="0"/>
    <x v="7"/>
    <x v="2"/>
  </r>
  <r>
    <x v="45"/>
    <x v="109"/>
    <n v="33.333333333333336"/>
    <x v="7"/>
    <x v="2"/>
  </r>
  <r>
    <x v="45"/>
    <x v="110"/>
    <n v="33.333333333333336"/>
    <x v="7"/>
    <x v="2"/>
  </r>
  <r>
    <x v="45"/>
    <x v="111"/>
    <n v="33.333333333333336"/>
    <x v="7"/>
    <x v="2"/>
  </r>
  <r>
    <x v="46"/>
    <x v="107"/>
    <n v="0"/>
    <x v="7"/>
    <x v="2"/>
  </r>
  <r>
    <x v="46"/>
    <x v="108"/>
    <n v="0"/>
    <x v="7"/>
    <x v="2"/>
  </r>
  <r>
    <x v="46"/>
    <x v="109"/>
    <n v="12.5"/>
    <x v="7"/>
    <x v="2"/>
  </r>
  <r>
    <x v="46"/>
    <x v="110"/>
    <n v="62.5"/>
    <x v="7"/>
    <x v="2"/>
  </r>
  <r>
    <x v="46"/>
    <x v="111"/>
    <n v="25"/>
    <x v="7"/>
    <x v="2"/>
  </r>
  <r>
    <x v="47"/>
    <x v="107"/>
    <n v="33.333333333333336"/>
    <x v="7"/>
    <x v="2"/>
  </r>
  <r>
    <x v="47"/>
    <x v="108"/>
    <n v="0"/>
    <x v="7"/>
    <x v="2"/>
  </r>
  <r>
    <x v="47"/>
    <x v="109"/>
    <n v="33.333333333333336"/>
    <x v="7"/>
    <x v="2"/>
  </r>
  <r>
    <x v="47"/>
    <x v="110"/>
    <n v="0"/>
    <x v="7"/>
    <x v="2"/>
  </r>
  <r>
    <x v="47"/>
    <x v="111"/>
    <n v="33.333333333333336"/>
    <x v="7"/>
    <x v="2"/>
  </r>
  <r>
    <x v="41"/>
    <x v="107"/>
    <n v="20"/>
    <x v="8"/>
    <x v="2"/>
  </r>
  <r>
    <x v="41"/>
    <x v="108"/>
    <n v="20"/>
    <x v="8"/>
    <x v="2"/>
  </r>
  <r>
    <x v="41"/>
    <x v="109"/>
    <n v="20"/>
    <x v="8"/>
    <x v="2"/>
  </r>
  <r>
    <x v="41"/>
    <x v="110"/>
    <n v="20"/>
    <x v="8"/>
    <x v="2"/>
  </r>
  <r>
    <x v="41"/>
    <x v="111"/>
    <n v="20"/>
    <x v="8"/>
    <x v="2"/>
  </r>
  <r>
    <x v="42"/>
    <x v="107"/>
    <n v="0"/>
    <x v="8"/>
    <x v="2"/>
  </r>
  <r>
    <x v="42"/>
    <x v="108"/>
    <n v="0"/>
    <x v="8"/>
    <x v="2"/>
  </r>
  <r>
    <x v="42"/>
    <x v="109"/>
    <n v="0"/>
    <x v="8"/>
    <x v="2"/>
  </r>
  <r>
    <x v="42"/>
    <x v="110"/>
    <n v="0"/>
    <x v="8"/>
    <x v="2"/>
  </r>
  <r>
    <x v="42"/>
    <x v="111"/>
    <n v="100"/>
    <x v="8"/>
    <x v="2"/>
  </r>
  <r>
    <x v="43"/>
    <x v="107"/>
    <n v="0"/>
    <x v="8"/>
    <x v="2"/>
  </r>
  <r>
    <x v="43"/>
    <x v="108"/>
    <n v="5"/>
    <x v="8"/>
    <x v="2"/>
  </r>
  <r>
    <x v="43"/>
    <x v="109"/>
    <n v="0"/>
    <x v="8"/>
    <x v="2"/>
  </r>
  <r>
    <x v="43"/>
    <x v="110"/>
    <n v="30"/>
    <x v="8"/>
    <x v="2"/>
  </r>
  <r>
    <x v="43"/>
    <x v="111"/>
    <n v="65"/>
    <x v="8"/>
    <x v="2"/>
  </r>
  <r>
    <x v="44"/>
    <x v="107"/>
    <n v="0"/>
    <x v="8"/>
    <x v="2"/>
  </r>
  <r>
    <x v="44"/>
    <x v="108"/>
    <n v="0"/>
    <x v="8"/>
    <x v="2"/>
  </r>
  <r>
    <x v="44"/>
    <x v="109"/>
    <n v="0"/>
    <x v="8"/>
    <x v="2"/>
  </r>
  <r>
    <x v="44"/>
    <x v="110"/>
    <n v="100"/>
    <x v="8"/>
    <x v="2"/>
  </r>
  <r>
    <x v="44"/>
    <x v="111"/>
    <n v="0"/>
    <x v="8"/>
    <x v="2"/>
  </r>
  <r>
    <x v="45"/>
    <x v="107"/>
    <n v="0"/>
    <x v="8"/>
    <x v="2"/>
  </r>
  <r>
    <x v="45"/>
    <x v="108"/>
    <n v="0"/>
    <x v="8"/>
    <x v="2"/>
  </r>
  <r>
    <x v="45"/>
    <x v="109"/>
    <n v="66.666666666666671"/>
    <x v="8"/>
    <x v="2"/>
  </r>
  <r>
    <x v="45"/>
    <x v="110"/>
    <n v="0"/>
    <x v="8"/>
    <x v="2"/>
  </r>
  <r>
    <x v="45"/>
    <x v="111"/>
    <n v="33.333333333333336"/>
    <x v="8"/>
    <x v="2"/>
  </r>
  <r>
    <x v="46"/>
    <x v="107"/>
    <n v="0"/>
    <x v="8"/>
    <x v="2"/>
  </r>
  <r>
    <x v="46"/>
    <x v="108"/>
    <n v="0"/>
    <x v="8"/>
    <x v="2"/>
  </r>
  <r>
    <x v="46"/>
    <x v="109"/>
    <n v="50"/>
    <x v="8"/>
    <x v="2"/>
  </r>
  <r>
    <x v="46"/>
    <x v="110"/>
    <n v="0"/>
    <x v="8"/>
    <x v="2"/>
  </r>
  <r>
    <x v="46"/>
    <x v="111"/>
    <n v="50"/>
    <x v="8"/>
    <x v="2"/>
  </r>
  <r>
    <x v="47"/>
    <x v="107"/>
    <n v="0"/>
    <x v="8"/>
    <x v="2"/>
  </r>
  <r>
    <x v="47"/>
    <x v="108"/>
    <n v="0"/>
    <x v="8"/>
    <x v="2"/>
  </r>
  <r>
    <x v="47"/>
    <x v="109"/>
    <n v="100"/>
    <x v="8"/>
    <x v="2"/>
  </r>
  <r>
    <x v="47"/>
    <x v="110"/>
    <n v="0"/>
    <x v="8"/>
    <x v="2"/>
  </r>
  <r>
    <x v="47"/>
    <x v="111"/>
    <n v="0"/>
    <x v="8"/>
    <x v="2"/>
  </r>
  <r>
    <x v="41"/>
    <x v="107"/>
    <n v="0"/>
    <x v="9"/>
    <x v="2"/>
  </r>
  <r>
    <x v="41"/>
    <x v="108"/>
    <n v="0"/>
    <x v="9"/>
    <x v="2"/>
  </r>
  <r>
    <x v="41"/>
    <x v="109"/>
    <n v="20"/>
    <x v="9"/>
    <x v="2"/>
  </r>
  <r>
    <x v="41"/>
    <x v="110"/>
    <n v="80"/>
    <x v="9"/>
    <x v="2"/>
  </r>
  <r>
    <x v="41"/>
    <x v="111"/>
    <n v="0"/>
    <x v="9"/>
    <x v="2"/>
  </r>
  <r>
    <x v="42"/>
    <x v="107"/>
    <n v="0"/>
    <x v="9"/>
    <x v="2"/>
  </r>
  <r>
    <x v="42"/>
    <x v="108"/>
    <n v="0"/>
    <x v="9"/>
    <x v="2"/>
  </r>
  <r>
    <x v="42"/>
    <x v="109"/>
    <n v="0"/>
    <x v="9"/>
    <x v="2"/>
  </r>
  <r>
    <x v="42"/>
    <x v="110"/>
    <n v="33.333333333333336"/>
    <x v="9"/>
    <x v="2"/>
  </r>
  <r>
    <x v="42"/>
    <x v="111"/>
    <n v="66.666666666666671"/>
    <x v="9"/>
    <x v="2"/>
  </r>
  <r>
    <x v="43"/>
    <x v="107"/>
    <n v="0"/>
    <x v="9"/>
    <x v="2"/>
  </r>
  <r>
    <x v="43"/>
    <x v="108"/>
    <n v="0"/>
    <x v="9"/>
    <x v="2"/>
  </r>
  <r>
    <x v="43"/>
    <x v="109"/>
    <n v="0"/>
    <x v="9"/>
    <x v="2"/>
  </r>
  <r>
    <x v="43"/>
    <x v="110"/>
    <n v="64.516129032258064"/>
    <x v="9"/>
    <x v="2"/>
  </r>
  <r>
    <x v="43"/>
    <x v="111"/>
    <n v="35.483870967741936"/>
    <x v="9"/>
    <x v="2"/>
  </r>
  <r>
    <x v="44"/>
    <x v="107"/>
    <n v="0"/>
    <x v="9"/>
    <x v="2"/>
  </r>
  <r>
    <x v="44"/>
    <x v="108"/>
    <n v="0"/>
    <x v="9"/>
    <x v="2"/>
  </r>
  <r>
    <x v="44"/>
    <x v="109"/>
    <n v="0"/>
    <x v="9"/>
    <x v="2"/>
  </r>
  <r>
    <x v="44"/>
    <x v="110"/>
    <n v="66.666666666666671"/>
    <x v="9"/>
    <x v="2"/>
  </r>
  <r>
    <x v="44"/>
    <x v="111"/>
    <n v="33.333333333333336"/>
    <x v="9"/>
    <x v="2"/>
  </r>
  <r>
    <x v="45"/>
    <x v="107"/>
    <n v="0"/>
    <x v="9"/>
    <x v="2"/>
  </r>
  <r>
    <x v="45"/>
    <x v="108"/>
    <n v="0"/>
    <x v="9"/>
    <x v="2"/>
  </r>
  <r>
    <x v="45"/>
    <x v="109"/>
    <n v="16.666666666666668"/>
    <x v="9"/>
    <x v="2"/>
  </r>
  <r>
    <x v="45"/>
    <x v="110"/>
    <n v="66.666666666666671"/>
    <x v="9"/>
    <x v="2"/>
  </r>
  <r>
    <x v="45"/>
    <x v="111"/>
    <n v="16.666666666666668"/>
    <x v="9"/>
    <x v="2"/>
  </r>
  <r>
    <x v="46"/>
    <x v="107"/>
    <n v="0"/>
    <x v="9"/>
    <x v="2"/>
  </r>
  <r>
    <x v="46"/>
    <x v="108"/>
    <n v="0"/>
    <x v="9"/>
    <x v="2"/>
  </r>
  <r>
    <x v="46"/>
    <x v="109"/>
    <n v="0"/>
    <x v="9"/>
    <x v="2"/>
  </r>
  <r>
    <x v="46"/>
    <x v="110"/>
    <n v="100"/>
    <x v="9"/>
    <x v="2"/>
  </r>
  <r>
    <x v="46"/>
    <x v="111"/>
    <n v="0"/>
    <x v="9"/>
    <x v="2"/>
  </r>
  <r>
    <x v="47"/>
    <x v="107"/>
    <n v="0"/>
    <x v="9"/>
    <x v="2"/>
  </r>
  <r>
    <x v="47"/>
    <x v="108"/>
    <n v="0"/>
    <x v="9"/>
    <x v="2"/>
  </r>
  <r>
    <x v="47"/>
    <x v="109"/>
    <n v="0"/>
    <x v="9"/>
    <x v="2"/>
  </r>
  <r>
    <x v="47"/>
    <x v="110"/>
    <n v="50"/>
    <x v="9"/>
    <x v="2"/>
  </r>
  <r>
    <x v="47"/>
    <x v="111"/>
    <n v="50"/>
    <x v="9"/>
    <x v="2"/>
  </r>
  <r>
    <x v="41"/>
    <x v="107"/>
    <n v="0"/>
    <x v="10"/>
    <x v="2"/>
  </r>
  <r>
    <x v="41"/>
    <x v="108"/>
    <n v="0"/>
    <x v="10"/>
    <x v="2"/>
  </r>
  <r>
    <x v="41"/>
    <x v="109"/>
    <n v="33.333333333333336"/>
    <x v="10"/>
    <x v="2"/>
  </r>
  <r>
    <x v="41"/>
    <x v="110"/>
    <n v="50"/>
    <x v="10"/>
    <x v="2"/>
  </r>
  <r>
    <x v="41"/>
    <x v="111"/>
    <n v="16.666666666666668"/>
    <x v="10"/>
    <x v="2"/>
  </r>
  <r>
    <x v="42"/>
    <x v="107"/>
    <n v="60"/>
    <x v="10"/>
    <x v="2"/>
  </r>
  <r>
    <x v="42"/>
    <x v="108"/>
    <n v="0"/>
    <x v="10"/>
    <x v="2"/>
  </r>
  <r>
    <x v="42"/>
    <x v="109"/>
    <n v="20"/>
    <x v="10"/>
    <x v="2"/>
  </r>
  <r>
    <x v="42"/>
    <x v="110"/>
    <n v="0"/>
    <x v="10"/>
    <x v="2"/>
  </r>
  <r>
    <x v="42"/>
    <x v="111"/>
    <n v="20"/>
    <x v="10"/>
    <x v="2"/>
  </r>
  <r>
    <x v="43"/>
    <x v="107"/>
    <n v="0"/>
    <x v="10"/>
    <x v="2"/>
  </r>
  <r>
    <x v="43"/>
    <x v="108"/>
    <n v="0"/>
    <x v="10"/>
    <x v="2"/>
  </r>
  <r>
    <x v="43"/>
    <x v="109"/>
    <n v="7.1428571428571432"/>
    <x v="10"/>
    <x v="2"/>
  </r>
  <r>
    <x v="43"/>
    <x v="110"/>
    <n v="46.428571428571431"/>
    <x v="10"/>
    <x v="2"/>
  </r>
  <r>
    <x v="43"/>
    <x v="111"/>
    <n v="46.428571428571431"/>
    <x v="10"/>
    <x v="2"/>
  </r>
  <r>
    <x v="44"/>
    <x v="107"/>
    <n v="0"/>
    <x v="10"/>
    <x v="2"/>
  </r>
  <r>
    <x v="44"/>
    <x v="108"/>
    <n v="0"/>
    <x v="10"/>
    <x v="2"/>
  </r>
  <r>
    <x v="44"/>
    <x v="109"/>
    <n v="0"/>
    <x v="10"/>
    <x v="2"/>
  </r>
  <r>
    <x v="44"/>
    <x v="110"/>
    <n v="100"/>
    <x v="10"/>
    <x v="2"/>
  </r>
  <r>
    <x v="44"/>
    <x v="111"/>
    <n v="0"/>
    <x v="10"/>
    <x v="2"/>
  </r>
  <r>
    <x v="45"/>
    <x v="107"/>
    <n v="0"/>
    <x v="10"/>
    <x v="2"/>
  </r>
  <r>
    <x v="45"/>
    <x v="108"/>
    <n v="0"/>
    <x v="10"/>
    <x v="2"/>
  </r>
  <r>
    <x v="45"/>
    <x v="109"/>
    <n v="20"/>
    <x v="10"/>
    <x v="2"/>
  </r>
  <r>
    <x v="45"/>
    <x v="110"/>
    <n v="30"/>
    <x v="10"/>
    <x v="2"/>
  </r>
  <r>
    <x v="45"/>
    <x v="111"/>
    <n v="50"/>
    <x v="10"/>
    <x v="2"/>
  </r>
  <r>
    <x v="46"/>
    <x v="107"/>
    <n v="0"/>
    <x v="10"/>
    <x v="2"/>
  </r>
  <r>
    <x v="46"/>
    <x v="108"/>
    <n v="14.285714285714286"/>
    <x v="10"/>
    <x v="2"/>
  </r>
  <r>
    <x v="46"/>
    <x v="109"/>
    <n v="0"/>
    <x v="10"/>
    <x v="2"/>
  </r>
  <r>
    <x v="46"/>
    <x v="110"/>
    <n v="42.857142857142854"/>
    <x v="10"/>
    <x v="2"/>
  </r>
  <r>
    <x v="46"/>
    <x v="111"/>
    <n v="42.857142857142854"/>
    <x v="10"/>
    <x v="2"/>
  </r>
  <r>
    <x v="47"/>
    <x v="107"/>
    <n v="33.333333333333336"/>
    <x v="10"/>
    <x v="2"/>
  </r>
  <r>
    <x v="47"/>
    <x v="108"/>
    <n v="0"/>
    <x v="10"/>
    <x v="2"/>
  </r>
  <r>
    <x v="47"/>
    <x v="109"/>
    <n v="33.333333333333336"/>
    <x v="10"/>
    <x v="2"/>
  </r>
  <r>
    <x v="47"/>
    <x v="110"/>
    <n v="0"/>
    <x v="10"/>
    <x v="2"/>
  </r>
  <r>
    <x v="47"/>
    <x v="111"/>
    <n v="33.333333333333336"/>
    <x v="10"/>
    <x v="2"/>
  </r>
  <r>
    <x v="41"/>
    <x v="107"/>
    <n v="0"/>
    <x v="11"/>
    <x v="2"/>
  </r>
  <r>
    <x v="41"/>
    <x v="108"/>
    <n v="0"/>
    <x v="11"/>
    <x v="2"/>
  </r>
  <r>
    <x v="41"/>
    <x v="109"/>
    <n v="100"/>
    <x v="11"/>
    <x v="2"/>
  </r>
  <r>
    <x v="41"/>
    <x v="110"/>
    <n v="0"/>
    <x v="11"/>
    <x v="2"/>
  </r>
  <r>
    <x v="41"/>
    <x v="111"/>
    <n v="0"/>
    <x v="11"/>
    <x v="2"/>
  </r>
  <r>
    <x v="42"/>
    <x v="107"/>
    <n v="0"/>
    <x v="11"/>
    <x v="2"/>
  </r>
  <r>
    <x v="42"/>
    <x v="108"/>
    <n v="0"/>
    <x v="11"/>
    <x v="2"/>
  </r>
  <r>
    <x v="42"/>
    <x v="109"/>
    <n v="0"/>
    <x v="11"/>
    <x v="2"/>
  </r>
  <r>
    <x v="42"/>
    <x v="110"/>
    <n v="33.333333333333336"/>
    <x v="11"/>
    <x v="2"/>
  </r>
  <r>
    <x v="42"/>
    <x v="111"/>
    <n v="66.666666666666671"/>
    <x v="11"/>
    <x v="2"/>
  </r>
  <r>
    <x v="43"/>
    <x v="107"/>
    <n v="5"/>
    <x v="11"/>
    <x v="2"/>
  </r>
  <r>
    <x v="43"/>
    <x v="108"/>
    <n v="0"/>
    <x v="11"/>
    <x v="2"/>
  </r>
  <r>
    <x v="43"/>
    <x v="109"/>
    <n v="0"/>
    <x v="11"/>
    <x v="2"/>
  </r>
  <r>
    <x v="43"/>
    <x v="110"/>
    <n v="45"/>
    <x v="11"/>
    <x v="2"/>
  </r>
  <r>
    <x v="43"/>
    <x v="111"/>
    <n v="50"/>
    <x v="11"/>
    <x v="2"/>
  </r>
  <r>
    <x v="44"/>
    <x v="107"/>
    <n v="0"/>
    <x v="11"/>
    <x v="2"/>
  </r>
  <r>
    <x v="44"/>
    <x v="108"/>
    <n v="0"/>
    <x v="11"/>
    <x v="2"/>
  </r>
  <r>
    <x v="44"/>
    <x v="109"/>
    <n v="0"/>
    <x v="11"/>
    <x v="2"/>
  </r>
  <r>
    <x v="44"/>
    <x v="110"/>
    <n v="0"/>
    <x v="11"/>
    <x v="2"/>
  </r>
  <r>
    <x v="44"/>
    <x v="111"/>
    <n v="100"/>
    <x v="11"/>
    <x v="2"/>
  </r>
  <r>
    <x v="45"/>
    <x v="107"/>
    <n v="0"/>
    <x v="11"/>
    <x v="2"/>
  </r>
  <r>
    <x v="45"/>
    <x v="108"/>
    <n v="0"/>
    <x v="11"/>
    <x v="2"/>
  </r>
  <r>
    <x v="45"/>
    <x v="109"/>
    <n v="0"/>
    <x v="11"/>
    <x v="2"/>
  </r>
  <r>
    <x v="45"/>
    <x v="110"/>
    <n v="33.333333333333336"/>
    <x v="11"/>
    <x v="2"/>
  </r>
  <r>
    <x v="45"/>
    <x v="111"/>
    <n v="66.666666666666671"/>
    <x v="11"/>
    <x v="2"/>
  </r>
  <r>
    <x v="46"/>
    <x v="107"/>
    <n v="0"/>
    <x v="11"/>
    <x v="2"/>
  </r>
  <r>
    <x v="46"/>
    <x v="108"/>
    <n v="50"/>
    <x v="11"/>
    <x v="2"/>
  </r>
  <r>
    <x v="46"/>
    <x v="109"/>
    <n v="0"/>
    <x v="11"/>
    <x v="2"/>
  </r>
  <r>
    <x v="46"/>
    <x v="110"/>
    <n v="50"/>
    <x v="11"/>
    <x v="2"/>
  </r>
  <r>
    <x v="46"/>
    <x v="111"/>
    <n v="0"/>
    <x v="11"/>
    <x v="2"/>
  </r>
  <r>
    <x v="47"/>
    <x v="107"/>
    <n v="0"/>
    <x v="11"/>
    <x v="2"/>
  </r>
  <r>
    <x v="47"/>
    <x v="108"/>
    <n v="0"/>
    <x v="11"/>
    <x v="2"/>
  </r>
  <r>
    <x v="47"/>
    <x v="109"/>
    <n v="100"/>
    <x v="11"/>
    <x v="2"/>
  </r>
  <r>
    <x v="47"/>
    <x v="110"/>
    <n v="0"/>
    <x v="11"/>
    <x v="2"/>
  </r>
  <r>
    <x v="47"/>
    <x v="111"/>
    <n v="0"/>
    <x v="11"/>
    <x v="2"/>
  </r>
  <r>
    <x v="41"/>
    <x v="107"/>
    <n v="0"/>
    <x v="12"/>
    <x v="2"/>
  </r>
  <r>
    <x v="41"/>
    <x v="108"/>
    <n v="0"/>
    <x v="12"/>
    <x v="2"/>
  </r>
  <r>
    <x v="41"/>
    <x v="109"/>
    <n v="0"/>
    <x v="12"/>
    <x v="2"/>
  </r>
  <r>
    <x v="41"/>
    <x v="110"/>
    <n v="0"/>
    <x v="12"/>
    <x v="2"/>
  </r>
  <r>
    <x v="41"/>
    <x v="111"/>
    <n v="100"/>
    <x v="12"/>
    <x v="2"/>
  </r>
  <r>
    <x v="42"/>
    <x v="107"/>
    <n v="0"/>
    <x v="12"/>
    <x v="2"/>
  </r>
  <r>
    <x v="42"/>
    <x v="108"/>
    <n v="0"/>
    <x v="12"/>
    <x v="2"/>
  </r>
  <r>
    <x v="42"/>
    <x v="109"/>
    <n v="0"/>
    <x v="12"/>
    <x v="2"/>
  </r>
  <r>
    <x v="42"/>
    <x v="110"/>
    <n v="100"/>
    <x v="12"/>
    <x v="2"/>
  </r>
  <r>
    <x v="42"/>
    <x v="111"/>
    <n v="0"/>
    <x v="12"/>
    <x v="2"/>
  </r>
  <r>
    <x v="43"/>
    <x v="107"/>
    <n v="0"/>
    <x v="12"/>
    <x v="2"/>
  </r>
  <r>
    <x v="43"/>
    <x v="108"/>
    <n v="0"/>
    <x v="12"/>
    <x v="2"/>
  </r>
  <r>
    <x v="43"/>
    <x v="109"/>
    <n v="0"/>
    <x v="12"/>
    <x v="2"/>
  </r>
  <r>
    <x v="43"/>
    <x v="110"/>
    <n v="36.842105263157897"/>
    <x v="12"/>
    <x v="2"/>
  </r>
  <r>
    <x v="43"/>
    <x v="111"/>
    <n v="63.157894736842103"/>
    <x v="12"/>
    <x v="2"/>
  </r>
  <r>
    <x v="44"/>
    <x v="107"/>
    <n v="0"/>
    <x v="12"/>
    <x v="2"/>
  </r>
  <r>
    <x v="44"/>
    <x v="108"/>
    <n v="0"/>
    <x v="12"/>
    <x v="2"/>
  </r>
  <r>
    <x v="44"/>
    <x v="109"/>
    <n v="0"/>
    <x v="12"/>
    <x v="2"/>
  </r>
  <r>
    <x v="44"/>
    <x v="110"/>
    <n v="100"/>
    <x v="12"/>
    <x v="2"/>
  </r>
  <r>
    <x v="44"/>
    <x v="111"/>
    <n v="0"/>
    <x v="12"/>
    <x v="2"/>
  </r>
  <r>
    <x v="45"/>
    <x v="107"/>
    <n v="0"/>
    <x v="12"/>
    <x v="2"/>
  </r>
  <r>
    <x v="45"/>
    <x v="108"/>
    <n v="0"/>
    <x v="12"/>
    <x v="2"/>
  </r>
  <r>
    <x v="45"/>
    <x v="109"/>
    <n v="14.285714285714286"/>
    <x v="12"/>
    <x v="2"/>
  </r>
  <r>
    <x v="45"/>
    <x v="110"/>
    <n v="42.857142857142854"/>
    <x v="12"/>
    <x v="2"/>
  </r>
  <r>
    <x v="45"/>
    <x v="111"/>
    <n v="42.857142857142854"/>
    <x v="12"/>
    <x v="2"/>
  </r>
  <r>
    <x v="46"/>
    <x v="107"/>
    <n v="0"/>
    <x v="12"/>
    <x v="2"/>
  </r>
  <r>
    <x v="46"/>
    <x v="108"/>
    <n v="0"/>
    <x v="12"/>
    <x v="2"/>
  </r>
  <r>
    <x v="46"/>
    <x v="109"/>
    <n v="0"/>
    <x v="12"/>
    <x v="2"/>
  </r>
  <r>
    <x v="46"/>
    <x v="110"/>
    <n v="50"/>
    <x v="12"/>
    <x v="2"/>
  </r>
  <r>
    <x v="46"/>
    <x v="111"/>
    <n v="50"/>
    <x v="12"/>
    <x v="2"/>
  </r>
  <r>
    <x v="47"/>
    <x v="107"/>
    <n v="0"/>
    <x v="12"/>
    <x v="2"/>
  </r>
  <r>
    <x v="47"/>
    <x v="108"/>
    <n v="16.666666666666668"/>
    <x v="12"/>
    <x v="2"/>
  </r>
  <r>
    <x v="47"/>
    <x v="109"/>
    <n v="16.666666666666668"/>
    <x v="12"/>
    <x v="2"/>
  </r>
  <r>
    <x v="47"/>
    <x v="110"/>
    <n v="50"/>
    <x v="12"/>
    <x v="2"/>
  </r>
  <r>
    <x v="47"/>
    <x v="111"/>
    <n v="16.666666666666668"/>
    <x v="12"/>
    <x v="2"/>
  </r>
  <r>
    <x v="41"/>
    <x v="107"/>
    <n v="0"/>
    <x v="13"/>
    <x v="2"/>
  </r>
  <r>
    <x v="41"/>
    <x v="108"/>
    <n v="0"/>
    <x v="13"/>
    <x v="2"/>
  </r>
  <r>
    <x v="41"/>
    <x v="109"/>
    <n v="20"/>
    <x v="13"/>
    <x v="2"/>
  </r>
  <r>
    <x v="41"/>
    <x v="110"/>
    <n v="20"/>
    <x v="13"/>
    <x v="2"/>
  </r>
  <r>
    <x v="41"/>
    <x v="111"/>
    <n v="60"/>
    <x v="13"/>
    <x v="2"/>
  </r>
  <r>
    <x v="42"/>
    <x v="107"/>
    <n v="0"/>
    <x v="13"/>
    <x v="2"/>
  </r>
  <r>
    <x v="42"/>
    <x v="108"/>
    <n v="0"/>
    <x v="13"/>
    <x v="2"/>
  </r>
  <r>
    <x v="42"/>
    <x v="109"/>
    <n v="0"/>
    <x v="13"/>
    <x v="2"/>
  </r>
  <r>
    <x v="42"/>
    <x v="110"/>
    <n v="0"/>
    <x v="13"/>
    <x v="2"/>
  </r>
  <r>
    <x v="42"/>
    <x v="111"/>
    <n v="0"/>
    <x v="13"/>
    <x v="2"/>
  </r>
  <r>
    <x v="43"/>
    <x v="107"/>
    <n v="4.3478260869565215"/>
    <x v="13"/>
    <x v="2"/>
  </r>
  <r>
    <x v="43"/>
    <x v="108"/>
    <n v="0"/>
    <x v="13"/>
    <x v="2"/>
  </r>
  <r>
    <x v="43"/>
    <x v="109"/>
    <n v="17.391304347826086"/>
    <x v="13"/>
    <x v="2"/>
  </r>
  <r>
    <x v="43"/>
    <x v="110"/>
    <n v="8.695652173913043"/>
    <x v="13"/>
    <x v="2"/>
  </r>
  <r>
    <x v="43"/>
    <x v="111"/>
    <n v="69.565217391304344"/>
    <x v="13"/>
    <x v="2"/>
  </r>
  <r>
    <x v="44"/>
    <x v="107"/>
    <n v="0"/>
    <x v="13"/>
    <x v="2"/>
  </r>
  <r>
    <x v="44"/>
    <x v="108"/>
    <n v="0"/>
    <x v="13"/>
    <x v="2"/>
  </r>
  <r>
    <x v="44"/>
    <x v="109"/>
    <n v="0"/>
    <x v="13"/>
    <x v="2"/>
  </r>
  <r>
    <x v="44"/>
    <x v="110"/>
    <n v="0"/>
    <x v="13"/>
    <x v="2"/>
  </r>
  <r>
    <x v="44"/>
    <x v="111"/>
    <n v="0"/>
    <x v="13"/>
    <x v="2"/>
  </r>
  <r>
    <x v="45"/>
    <x v="107"/>
    <n v="0"/>
    <x v="13"/>
    <x v="2"/>
  </r>
  <r>
    <x v="45"/>
    <x v="108"/>
    <n v="0"/>
    <x v="13"/>
    <x v="2"/>
  </r>
  <r>
    <x v="45"/>
    <x v="109"/>
    <n v="0"/>
    <x v="13"/>
    <x v="2"/>
  </r>
  <r>
    <x v="45"/>
    <x v="110"/>
    <n v="0"/>
    <x v="13"/>
    <x v="2"/>
  </r>
  <r>
    <x v="45"/>
    <x v="111"/>
    <n v="100"/>
    <x v="13"/>
    <x v="2"/>
  </r>
  <r>
    <x v="46"/>
    <x v="107"/>
    <n v="0"/>
    <x v="13"/>
    <x v="2"/>
  </r>
  <r>
    <x v="46"/>
    <x v="108"/>
    <n v="0"/>
    <x v="13"/>
    <x v="2"/>
  </r>
  <r>
    <x v="46"/>
    <x v="109"/>
    <n v="0"/>
    <x v="13"/>
    <x v="2"/>
  </r>
  <r>
    <x v="46"/>
    <x v="110"/>
    <n v="25"/>
    <x v="13"/>
    <x v="2"/>
  </r>
  <r>
    <x v="46"/>
    <x v="111"/>
    <n v="75"/>
    <x v="13"/>
    <x v="2"/>
  </r>
  <r>
    <x v="47"/>
    <x v="107"/>
    <n v="0"/>
    <x v="13"/>
    <x v="2"/>
  </r>
  <r>
    <x v="47"/>
    <x v="108"/>
    <n v="0"/>
    <x v="13"/>
    <x v="2"/>
  </r>
  <r>
    <x v="47"/>
    <x v="109"/>
    <n v="0"/>
    <x v="13"/>
    <x v="2"/>
  </r>
  <r>
    <x v="47"/>
    <x v="110"/>
    <n v="0"/>
    <x v="13"/>
    <x v="2"/>
  </r>
  <r>
    <x v="47"/>
    <x v="111"/>
    <n v="0"/>
    <x v="13"/>
    <x v="2"/>
  </r>
  <r>
    <x v="41"/>
    <x v="107"/>
    <n v="0"/>
    <x v="14"/>
    <x v="2"/>
  </r>
  <r>
    <x v="41"/>
    <x v="108"/>
    <n v="0"/>
    <x v="14"/>
    <x v="2"/>
  </r>
  <r>
    <x v="41"/>
    <x v="109"/>
    <n v="0"/>
    <x v="14"/>
    <x v="2"/>
  </r>
  <r>
    <x v="41"/>
    <x v="110"/>
    <n v="0"/>
    <x v="14"/>
    <x v="2"/>
  </r>
  <r>
    <x v="41"/>
    <x v="111"/>
    <n v="0"/>
    <x v="14"/>
    <x v="2"/>
  </r>
  <r>
    <x v="42"/>
    <x v="107"/>
    <n v="0"/>
    <x v="14"/>
    <x v="2"/>
  </r>
  <r>
    <x v="42"/>
    <x v="108"/>
    <n v="0"/>
    <x v="14"/>
    <x v="2"/>
  </r>
  <r>
    <x v="42"/>
    <x v="109"/>
    <n v="0"/>
    <x v="14"/>
    <x v="2"/>
  </r>
  <r>
    <x v="42"/>
    <x v="110"/>
    <n v="0"/>
    <x v="14"/>
    <x v="2"/>
  </r>
  <r>
    <x v="42"/>
    <x v="111"/>
    <n v="0"/>
    <x v="14"/>
    <x v="2"/>
  </r>
  <r>
    <x v="43"/>
    <x v="107"/>
    <n v="0"/>
    <x v="14"/>
    <x v="2"/>
  </r>
  <r>
    <x v="43"/>
    <x v="108"/>
    <n v="0"/>
    <x v="14"/>
    <x v="2"/>
  </r>
  <r>
    <x v="43"/>
    <x v="109"/>
    <n v="12.5"/>
    <x v="14"/>
    <x v="2"/>
  </r>
  <r>
    <x v="43"/>
    <x v="110"/>
    <n v="50"/>
    <x v="14"/>
    <x v="2"/>
  </r>
  <r>
    <x v="43"/>
    <x v="111"/>
    <n v="37.5"/>
    <x v="14"/>
    <x v="2"/>
  </r>
  <r>
    <x v="44"/>
    <x v="107"/>
    <n v="0"/>
    <x v="14"/>
    <x v="2"/>
  </r>
  <r>
    <x v="44"/>
    <x v="108"/>
    <n v="0"/>
    <x v="14"/>
    <x v="2"/>
  </r>
  <r>
    <x v="44"/>
    <x v="109"/>
    <n v="0"/>
    <x v="14"/>
    <x v="2"/>
  </r>
  <r>
    <x v="44"/>
    <x v="110"/>
    <n v="0"/>
    <x v="14"/>
    <x v="2"/>
  </r>
  <r>
    <x v="44"/>
    <x v="111"/>
    <n v="0"/>
    <x v="14"/>
    <x v="2"/>
  </r>
  <r>
    <x v="45"/>
    <x v="107"/>
    <n v="0"/>
    <x v="14"/>
    <x v="2"/>
  </r>
  <r>
    <x v="45"/>
    <x v="108"/>
    <n v="0"/>
    <x v="14"/>
    <x v="2"/>
  </r>
  <r>
    <x v="45"/>
    <x v="109"/>
    <n v="0"/>
    <x v="14"/>
    <x v="2"/>
  </r>
  <r>
    <x v="45"/>
    <x v="110"/>
    <n v="100"/>
    <x v="14"/>
    <x v="2"/>
  </r>
  <r>
    <x v="45"/>
    <x v="111"/>
    <n v="0"/>
    <x v="14"/>
    <x v="2"/>
  </r>
  <r>
    <x v="46"/>
    <x v="107"/>
    <n v="0"/>
    <x v="14"/>
    <x v="2"/>
  </r>
  <r>
    <x v="46"/>
    <x v="108"/>
    <n v="0"/>
    <x v="14"/>
    <x v="2"/>
  </r>
  <r>
    <x v="46"/>
    <x v="109"/>
    <n v="0"/>
    <x v="14"/>
    <x v="2"/>
  </r>
  <r>
    <x v="46"/>
    <x v="110"/>
    <n v="0"/>
    <x v="14"/>
    <x v="2"/>
  </r>
  <r>
    <x v="46"/>
    <x v="111"/>
    <n v="100"/>
    <x v="14"/>
    <x v="2"/>
  </r>
  <r>
    <x v="47"/>
    <x v="107"/>
    <n v="0"/>
    <x v="14"/>
    <x v="2"/>
  </r>
  <r>
    <x v="47"/>
    <x v="108"/>
    <n v="0"/>
    <x v="14"/>
    <x v="2"/>
  </r>
  <r>
    <x v="47"/>
    <x v="109"/>
    <n v="50"/>
    <x v="14"/>
    <x v="2"/>
  </r>
  <r>
    <x v="47"/>
    <x v="110"/>
    <n v="0"/>
    <x v="14"/>
    <x v="2"/>
  </r>
  <r>
    <x v="47"/>
    <x v="111"/>
    <n v="50"/>
    <x v="14"/>
    <x v="2"/>
  </r>
  <r>
    <x v="41"/>
    <x v="107"/>
    <n v="0"/>
    <x v="15"/>
    <x v="2"/>
  </r>
  <r>
    <x v="41"/>
    <x v="108"/>
    <n v="0"/>
    <x v="15"/>
    <x v="2"/>
  </r>
  <r>
    <x v="41"/>
    <x v="109"/>
    <n v="0"/>
    <x v="15"/>
    <x v="2"/>
  </r>
  <r>
    <x v="41"/>
    <x v="110"/>
    <n v="0"/>
    <x v="15"/>
    <x v="2"/>
  </r>
  <r>
    <x v="41"/>
    <x v="111"/>
    <n v="100"/>
    <x v="15"/>
    <x v="2"/>
  </r>
  <r>
    <x v="42"/>
    <x v="107"/>
    <n v="16.666666666666668"/>
    <x v="15"/>
    <x v="2"/>
  </r>
  <r>
    <x v="42"/>
    <x v="108"/>
    <n v="16.666666666666668"/>
    <x v="15"/>
    <x v="2"/>
  </r>
  <r>
    <x v="42"/>
    <x v="109"/>
    <n v="0"/>
    <x v="15"/>
    <x v="2"/>
  </r>
  <r>
    <x v="42"/>
    <x v="110"/>
    <n v="16.666666666666668"/>
    <x v="15"/>
    <x v="2"/>
  </r>
  <r>
    <x v="42"/>
    <x v="111"/>
    <n v="50"/>
    <x v="15"/>
    <x v="2"/>
  </r>
  <r>
    <x v="43"/>
    <x v="107"/>
    <n v="0"/>
    <x v="15"/>
    <x v="2"/>
  </r>
  <r>
    <x v="43"/>
    <x v="108"/>
    <n v="2.7777777777777777"/>
    <x v="15"/>
    <x v="2"/>
  </r>
  <r>
    <x v="43"/>
    <x v="109"/>
    <n v="5.5555555555555554"/>
    <x v="15"/>
    <x v="2"/>
  </r>
  <r>
    <x v="43"/>
    <x v="110"/>
    <n v="22.222222222222221"/>
    <x v="15"/>
    <x v="2"/>
  </r>
  <r>
    <x v="43"/>
    <x v="111"/>
    <n v="69.444444444444443"/>
    <x v="15"/>
    <x v="2"/>
  </r>
  <r>
    <x v="44"/>
    <x v="107"/>
    <n v="0"/>
    <x v="15"/>
    <x v="2"/>
  </r>
  <r>
    <x v="44"/>
    <x v="108"/>
    <n v="0"/>
    <x v="15"/>
    <x v="2"/>
  </r>
  <r>
    <x v="44"/>
    <x v="109"/>
    <n v="0"/>
    <x v="15"/>
    <x v="2"/>
  </r>
  <r>
    <x v="44"/>
    <x v="110"/>
    <n v="100"/>
    <x v="15"/>
    <x v="2"/>
  </r>
  <r>
    <x v="44"/>
    <x v="111"/>
    <n v="0"/>
    <x v="15"/>
    <x v="2"/>
  </r>
  <r>
    <x v="45"/>
    <x v="107"/>
    <n v="0"/>
    <x v="15"/>
    <x v="2"/>
  </r>
  <r>
    <x v="45"/>
    <x v="108"/>
    <n v="10"/>
    <x v="15"/>
    <x v="2"/>
  </r>
  <r>
    <x v="45"/>
    <x v="109"/>
    <n v="10"/>
    <x v="15"/>
    <x v="2"/>
  </r>
  <r>
    <x v="45"/>
    <x v="110"/>
    <n v="0"/>
    <x v="15"/>
    <x v="2"/>
  </r>
  <r>
    <x v="45"/>
    <x v="111"/>
    <n v="80"/>
    <x v="15"/>
    <x v="2"/>
  </r>
  <r>
    <x v="46"/>
    <x v="107"/>
    <n v="11.111111111111111"/>
    <x v="15"/>
    <x v="2"/>
  </r>
  <r>
    <x v="46"/>
    <x v="108"/>
    <n v="11.111111111111111"/>
    <x v="15"/>
    <x v="2"/>
  </r>
  <r>
    <x v="46"/>
    <x v="109"/>
    <n v="33.333333333333336"/>
    <x v="15"/>
    <x v="2"/>
  </r>
  <r>
    <x v="46"/>
    <x v="110"/>
    <n v="0"/>
    <x v="15"/>
    <x v="2"/>
  </r>
  <r>
    <x v="46"/>
    <x v="111"/>
    <n v="44.444444444444443"/>
    <x v="15"/>
    <x v="2"/>
  </r>
  <r>
    <x v="47"/>
    <x v="107"/>
    <n v="0"/>
    <x v="15"/>
    <x v="2"/>
  </r>
  <r>
    <x v="47"/>
    <x v="108"/>
    <n v="0"/>
    <x v="15"/>
    <x v="2"/>
  </r>
  <r>
    <x v="47"/>
    <x v="109"/>
    <n v="0"/>
    <x v="15"/>
    <x v="2"/>
  </r>
  <r>
    <x v="47"/>
    <x v="110"/>
    <n v="0"/>
    <x v="15"/>
    <x v="2"/>
  </r>
  <r>
    <x v="47"/>
    <x v="111"/>
    <n v="0"/>
    <x v="15"/>
    <x v="2"/>
  </r>
  <r>
    <x v="41"/>
    <x v="107"/>
    <n v="5.5555555555555554"/>
    <x v="16"/>
    <x v="2"/>
  </r>
  <r>
    <x v="41"/>
    <x v="108"/>
    <n v="5.5555555555555554"/>
    <x v="16"/>
    <x v="2"/>
  </r>
  <r>
    <x v="41"/>
    <x v="109"/>
    <n v="0"/>
    <x v="16"/>
    <x v="2"/>
  </r>
  <r>
    <x v="41"/>
    <x v="110"/>
    <n v="33.333333333333336"/>
    <x v="16"/>
    <x v="2"/>
  </r>
  <r>
    <x v="41"/>
    <x v="111"/>
    <n v="55.555555555555557"/>
    <x v="16"/>
    <x v="2"/>
  </r>
  <r>
    <x v="42"/>
    <x v="107"/>
    <n v="0"/>
    <x v="16"/>
    <x v="2"/>
  </r>
  <r>
    <x v="42"/>
    <x v="108"/>
    <n v="16.666666666666668"/>
    <x v="16"/>
    <x v="2"/>
  </r>
  <r>
    <x v="42"/>
    <x v="109"/>
    <n v="16.666666666666668"/>
    <x v="16"/>
    <x v="2"/>
  </r>
  <r>
    <x v="42"/>
    <x v="110"/>
    <n v="33.333333333333336"/>
    <x v="16"/>
    <x v="2"/>
  </r>
  <r>
    <x v="42"/>
    <x v="111"/>
    <n v="33.333333333333336"/>
    <x v="16"/>
    <x v="2"/>
  </r>
  <r>
    <x v="43"/>
    <x v="107"/>
    <n v="1.5384615384615385"/>
    <x v="16"/>
    <x v="2"/>
  </r>
  <r>
    <x v="43"/>
    <x v="108"/>
    <n v="0"/>
    <x v="16"/>
    <x v="2"/>
  </r>
  <r>
    <x v="43"/>
    <x v="109"/>
    <n v="4.615384615384615"/>
    <x v="16"/>
    <x v="2"/>
  </r>
  <r>
    <x v="43"/>
    <x v="110"/>
    <n v="18.46153846153846"/>
    <x v="16"/>
    <x v="2"/>
  </r>
  <r>
    <x v="43"/>
    <x v="111"/>
    <n v="75.384615384615387"/>
    <x v="16"/>
    <x v="2"/>
  </r>
  <r>
    <x v="44"/>
    <x v="107"/>
    <n v="0"/>
    <x v="16"/>
    <x v="2"/>
  </r>
  <r>
    <x v="44"/>
    <x v="108"/>
    <n v="0"/>
    <x v="16"/>
    <x v="2"/>
  </r>
  <r>
    <x v="44"/>
    <x v="109"/>
    <n v="25"/>
    <x v="16"/>
    <x v="2"/>
  </r>
  <r>
    <x v="44"/>
    <x v="110"/>
    <n v="0"/>
    <x v="16"/>
    <x v="2"/>
  </r>
  <r>
    <x v="44"/>
    <x v="111"/>
    <n v="75"/>
    <x v="16"/>
    <x v="2"/>
  </r>
  <r>
    <x v="45"/>
    <x v="107"/>
    <n v="0"/>
    <x v="16"/>
    <x v="2"/>
  </r>
  <r>
    <x v="45"/>
    <x v="108"/>
    <n v="0"/>
    <x v="16"/>
    <x v="2"/>
  </r>
  <r>
    <x v="45"/>
    <x v="109"/>
    <n v="15.384615384615385"/>
    <x v="16"/>
    <x v="2"/>
  </r>
  <r>
    <x v="45"/>
    <x v="110"/>
    <n v="30.76923076923077"/>
    <x v="16"/>
    <x v="2"/>
  </r>
  <r>
    <x v="45"/>
    <x v="111"/>
    <n v="53.846153846153847"/>
    <x v="16"/>
    <x v="2"/>
  </r>
  <r>
    <x v="46"/>
    <x v="107"/>
    <n v="5.882352941176471"/>
    <x v="16"/>
    <x v="2"/>
  </r>
  <r>
    <x v="46"/>
    <x v="108"/>
    <n v="5.882352941176471"/>
    <x v="16"/>
    <x v="2"/>
  </r>
  <r>
    <x v="46"/>
    <x v="109"/>
    <n v="11.764705882352942"/>
    <x v="16"/>
    <x v="2"/>
  </r>
  <r>
    <x v="46"/>
    <x v="110"/>
    <n v="23.529411764705884"/>
    <x v="16"/>
    <x v="2"/>
  </r>
  <r>
    <x v="46"/>
    <x v="111"/>
    <n v="52.941176470588232"/>
    <x v="16"/>
    <x v="2"/>
  </r>
  <r>
    <x v="47"/>
    <x v="107"/>
    <n v="0"/>
    <x v="16"/>
    <x v="2"/>
  </r>
  <r>
    <x v="47"/>
    <x v="108"/>
    <n v="0"/>
    <x v="16"/>
    <x v="2"/>
  </r>
  <r>
    <x v="47"/>
    <x v="109"/>
    <n v="14.285714285714286"/>
    <x v="16"/>
    <x v="2"/>
  </r>
  <r>
    <x v="47"/>
    <x v="110"/>
    <n v="14.285714285714286"/>
    <x v="16"/>
    <x v="2"/>
  </r>
  <r>
    <x v="47"/>
    <x v="111"/>
    <n v="71.428571428571431"/>
    <x v="16"/>
    <x v="2"/>
  </r>
  <r>
    <x v="41"/>
    <x v="107"/>
    <n v="2.8846153846153846"/>
    <x v="0"/>
    <x v="3"/>
  </r>
  <r>
    <x v="41"/>
    <x v="108"/>
    <n v="2.4038461538461537"/>
    <x v="0"/>
    <x v="3"/>
  </r>
  <r>
    <x v="41"/>
    <x v="109"/>
    <n v="12.01923076923077"/>
    <x v="0"/>
    <x v="3"/>
  </r>
  <r>
    <x v="41"/>
    <x v="110"/>
    <n v="40.865384615384613"/>
    <x v="0"/>
    <x v="3"/>
  </r>
  <r>
    <x v="41"/>
    <x v="111"/>
    <n v="41.82692307692308"/>
    <x v="0"/>
    <x v="3"/>
  </r>
  <r>
    <x v="42"/>
    <x v="107"/>
    <n v="6.666666666666667"/>
    <x v="0"/>
    <x v="3"/>
  </r>
  <r>
    <x v="42"/>
    <x v="108"/>
    <n v="6.666666666666667"/>
    <x v="0"/>
    <x v="3"/>
  </r>
  <r>
    <x v="42"/>
    <x v="109"/>
    <n v="13.333333333333334"/>
    <x v="0"/>
    <x v="3"/>
  </r>
  <r>
    <x v="42"/>
    <x v="110"/>
    <n v="26.666666666666668"/>
    <x v="0"/>
    <x v="3"/>
  </r>
  <r>
    <x v="42"/>
    <x v="111"/>
    <n v="46.666666666666664"/>
    <x v="0"/>
    <x v="3"/>
  </r>
  <r>
    <x v="43"/>
    <x v="107"/>
    <n v="3.2182103610675039"/>
    <x v="0"/>
    <x v="3"/>
  </r>
  <r>
    <x v="43"/>
    <x v="108"/>
    <n v="1.8838304552590266"/>
    <x v="0"/>
    <x v="3"/>
  </r>
  <r>
    <x v="43"/>
    <x v="109"/>
    <n v="8.6342229199372049"/>
    <x v="0"/>
    <x v="3"/>
  </r>
  <r>
    <x v="43"/>
    <x v="110"/>
    <n v="31.868131868131869"/>
    <x v="0"/>
    <x v="3"/>
  </r>
  <r>
    <x v="43"/>
    <x v="111"/>
    <n v="54.395604395604394"/>
    <x v="0"/>
    <x v="3"/>
  </r>
  <r>
    <x v="44"/>
    <x v="107"/>
    <n v="5.3571428571428568"/>
    <x v="0"/>
    <x v="3"/>
  </r>
  <r>
    <x v="44"/>
    <x v="108"/>
    <n v="1.7857142857142858"/>
    <x v="0"/>
    <x v="3"/>
  </r>
  <r>
    <x v="44"/>
    <x v="109"/>
    <n v="14.285714285714286"/>
    <x v="0"/>
    <x v="3"/>
  </r>
  <r>
    <x v="44"/>
    <x v="110"/>
    <n v="23.214285714285715"/>
    <x v="0"/>
    <x v="3"/>
  </r>
  <r>
    <x v="44"/>
    <x v="111"/>
    <n v="55.357142857142854"/>
    <x v="0"/>
    <x v="3"/>
  </r>
  <r>
    <x v="45"/>
    <x v="107"/>
    <n v="2.7397260273972601"/>
    <x v="0"/>
    <x v="3"/>
  </r>
  <r>
    <x v="45"/>
    <x v="108"/>
    <n v="1.7123287671232876"/>
    <x v="0"/>
    <x v="3"/>
  </r>
  <r>
    <x v="45"/>
    <x v="109"/>
    <n v="10.273972602739725"/>
    <x v="0"/>
    <x v="3"/>
  </r>
  <r>
    <x v="45"/>
    <x v="110"/>
    <n v="38.356164383561641"/>
    <x v="0"/>
    <x v="3"/>
  </r>
  <r>
    <x v="45"/>
    <x v="111"/>
    <n v="46.917808219178085"/>
    <x v="0"/>
    <x v="3"/>
  </r>
  <r>
    <x v="46"/>
    <x v="107"/>
    <n v="1.9920318725099602"/>
    <x v="0"/>
    <x v="3"/>
  </r>
  <r>
    <x v="46"/>
    <x v="108"/>
    <n v="1.593625498007968"/>
    <x v="0"/>
    <x v="3"/>
  </r>
  <r>
    <x v="46"/>
    <x v="109"/>
    <n v="11.553784860557769"/>
    <x v="0"/>
    <x v="3"/>
  </r>
  <r>
    <x v="46"/>
    <x v="110"/>
    <n v="35.059760956175296"/>
    <x v="0"/>
    <x v="3"/>
  </r>
  <r>
    <x v="46"/>
    <x v="111"/>
    <n v="49.800796812749006"/>
    <x v="0"/>
    <x v="3"/>
  </r>
  <r>
    <x v="47"/>
    <x v="107"/>
    <n v="15.853658536585366"/>
    <x v="0"/>
    <x v="3"/>
  </r>
  <r>
    <x v="47"/>
    <x v="108"/>
    <n v="4.8780487804878048"/>
    <x v="0"/>
    <x v="3"/>
  </r>
  <r>
    <x v="47"/>
    <x v="109"/>
    <n v="36.585365853658537"/>
    <x v="0"/>
    <x v="3"/>
  </r>
  <r>
    <x v="47"/>
    <x v="110"/>
    <n v="21.951219512195124"/>
    <x v="0"/>
    <x v="3"/>
  </r>
  <r>
    <x v="47"/>
    <x v="111"/>
    <n v="20.73170731707317"/>
    <x v="0"/>
    <x v="3"/>
  </r>
  <r>
    <x v="41"/>
    <x v="107"/>
    <n v="0"/>
    <x v="1"/>
    <x v="3"/>
  </r>
  <r>
    <x v="41"/>
    <x v="108"/>
    <n v="0"/>
    <x v="1"/>
    <x v="3"/>
  </r>
  <r>
    <x v="41"/>
    <x v="109"/>
    <n v="18.309859154929576"/>
    <x v="1"/>
    <x v="3"/>
  </r>
  <r>
    <x v="41"/>
    <x v="110"/>
    <n v="45.070422535211264"/>
    <x v="1"/>
    <x v="3"/>
  </r>
  <r>
    <x v="41"/>
    <x v="111"/>
    <n v="36.619718309859152"/>
    <x v="1"/>
    <x v="3"/>
  </r>
  <r>
    <x v="42"/>
    <x v="107"/>
    <n v="4.3478260869565215"/>
    <x v="1"/>
    <x v="3"/>
  </r>
  <r>
    <x v="42"/>
    <x v="108"/>
    <n v="4.3478260869565215"/>
    <x v="1"/>
    <x v="3"/>
  </r>
  <r>
    <x v="42"/>
    <x v="109"/>
    <n v="4.3478260869565215"/>
    <x v="1"/>
    <x v="3"/>
  </r>
  <r>
    <x v="42"/>
    <x v="110"/>
    <n v="26.086956521739129"/>
    <x v="1"/>
    <x v="3"/>
  </r>
  <r>
    <x v="42"/>
    <x v="111"/>
    <n v="60.869565217391305"/>
    <x v="1"/>
    <x v="3"/>
  </r>
  <r>
    <x v="43"/>
    <x v="107"/>
    <n v="0.26881720430107525"/>
    <x v="1"/>
    <x v="3"/>
  </r>
  <r>
    <x v="43"/>
    <x v="108"/>
    <n v="1.075268817204301"/>
    <x v="1"/>
    <x v="3"/>
  </r>
  <r>
    <x v="43"/>
    <x v="109"/>
    <n v="6.4516129032258061"/>
    <x v="1"/>
    <x v="3"/>
  </r>
  <r>
    <x v="43"/>
    <x v="110"/>
    <n v="39.784946236559136"/>
    <x v="1"/>
    <x v="3"/>
  </r>
  <r>
    <x v="43"/>
    <x v="111"/>
    <n v="52.41935483870968"/>
    <x v="1"/>
    <x v="3"/>
  </r>
  <r>
    <x v="44"/>
    <x v="107"/>
    <n v="0"/>
    <x v="1"/>
    <x v="3"/>
  </r>
  <r>
    <x v="44"/>
    <x v="108"/>
    <n v="0"/>
    <x v="1"/>
    <x v="3"/>
  </r>
  <r>
    <x v="44"/>
    <x v="109"/>
    <n v="25"/>
    <x v="1"/>
    <x v="3"/>
  </r>
  <r>
    <x v="44"/>
    <x v="110"/>
    <n v="41.666666666666664"/>
    <x v="1"/>
    <x v="3"/>
  </r>
  <r>
    <x v="44"/>
    <x v="111"/>
    <n v="33.333333333333336"/>
    <x v="1"/>
    <x v="3"/>
  </r>
  <r>
    <x v="45"/>
    <x v="107"/>
    <n v="0"/>
    <x v="1"/>
    <x v="3"/>
  </r>
  <r>
    <x v="45"/>
    <x v="108"/>
    <n v="3.225806451612903"/>
    <x v="1"/>
    <x v="3"/>
  </r>
  <r>
    <x v="45"/>
    <x v="109"/>
    <n v="11.827956989247312"/>
    <x v="1"/>
    <x v="3"/>
  </r>
  <r>
    <x v="45"/>
    <x v="110"/>
    <n v="43.01075268817204"/>
    <x v="1"/>
    <x v="3"/>
  </r>
  <r>
    <x v="45"/>
    <x v="111"/>
    <n v="41.935483870967744"/>
    <x v="1"/>
    <x v="3"/>
  </r>
  <r>
    <x v="46"/>
    <x v="107"/>
    <n v="1.2987012987012987"/>
    <x v="1"/>
    <x v="3"/>
  </r>
  <r>
    <x v="46"/>
    <x v="108"/>
    <n v="0"/>
    <x v="1"/>
    <x v="3"/>
  </r>
  <r>
    <x v="46"/>
    <x v="109"/>
    <n v="16.883116883116884"/>
    <x v="1"/>
    <x v="3"/>
  </r>
  <r>
    <x v="46"/>
    <x v="110"/>
    <n v="31.168831168831169"/>
    <x v="1"/>
    <x v="3"/>
  </r>
  <r>
    <x v="46"/>
    <x v="111"/>
    <n v="50.649350649350652"/>
    <x v="1"/>
    <x v="3"/>
  </r>
  <r>
    <x v="47"/>
    <x v="107"/>
    <n v="9.67741935483871"/>
    <x v="1"/>
    <x v="3"/>
  </r>
  <r>
    <x v="47"/>
    <x v="108"/>
    <n v="3.225806451612903"/>
    <x v="1"/>
    <x v="3"/>
  </r>
  <r>
    <x v="47"/>
    <x v="109"/>
    <n v="41.935483870967744"/>
    <x v="1"/>
    <x v="3"/>
  </r>
  <r>
    <x v="47"/>
    <x v="110"/>
    <n v="25.806451612903224"/>
    <x v="1"/>
    <x v="3"/>
  </r>
  <r>
    <x v="47"/>
    <x v="111"/>
    <n v="19.35483870967742"/>
    <x v="1"/>
    <x v="3"/>
  </r>
  <r>
    <x v="41"/>
    <x v="107"/>
    <n v="3.3333333333333335"/>
    <x v="2"/>
    <x v="3"/>
  </r>
  <r>
    <x v="41"/>
    <x v="108"/>
    <n v="6.666666666666667"/>
    <x v="2"/>
    <x v="3"/>
  </r>
  <r>
    <x v="41"/>
    <x v="109"/>
    <n v="13.333333333333334"/>
    <x v="2"/>
    <x v="3"/>
  </r>
  <r>
    <x v="41"/>
    <x v="110"/>
    <n v="40"/>
    <x v="2"/>
    <x v="3"/>
  </r>
  <r>
    <x v="41"/>
    <x v="111"/>
    <n v="36.666666666666664"/>
    <x v="2"/>
    <x v="3"/>
  </r>
  <r>
    <x v="42"/>
    <x v="107"/>
    <n v="17.391304347826086"/>
    <x v="2"/>
    <x v="3"/>
  </r>
  <r>
    <x v="42"/>
    <x v="108"/>
    <n v="13.043478260869565"/>
    <x v="2"/>
    <x v="3"/>
  </r>
  <r>
    <x v="42"/>
    <x v="109"/>
    <n v="21.739130434782609"/>
    <x v="2"/>
    <x v="3"/>
  </r>
  <r>
    <x v="42"/>
    <x v="110"/>
    <n v="13.043478260869565"/>
    <x v="2"/>
    <x v="3"/>
  </r>
  <r>
    <x v="42"/>
    <x v="111"/>
    <n v="34.782608695652172"/>
    <x v="2"/>
    <x v="3"/>
  </r>
  <r>
    <x v="43"/>
    <x v="107"/>
    <n v="7.1895424836601309"/>
    <x v="2"/>
    <x v="3"/>
  </r>
  <r>
    <x v="43"/>
    <x v="108"/>
    <n v="3.5947712418300655"/>
    <x v="2"/>
    <x v="3"/>
  </r>
  <r>
    <x v="43"/>
    <x v="109"/>
    <n v="16.013071895424837"/>
    <x v="2"/>
    <x v="3"/>
  </r>
  <r>
    <x v="43"/>
    <x v="110"/>
    <n v="26.797385620915033"/>
    <x v="2"/>
    <x v="3"/>
  </r>
  <r>
    <x v="43"/>
    <x v="111"/>
    <n v="46.405228758169933"/>
    <x v="2"/>
    <x v="3"/>
  </r>
  <r>
    <x v="44"/>
    <x v="107"/>
    <n v="14.285714285714286"/>
    <x v="2"/>
    <x v="3"/>
  </r>
  <r>
    <x v="44"/>
    <x v="108"/>
    <n v="0"/>
    <x v="2"/>
    <x v="3"/>
  </r>
  <r>
    <x v="44"/>
    <x v="109"/>
    <n v="9.5238095238095237"/>
    <x v="2"/>
    <x v="3"/>
  </r>
  <r>
    <x v="44"/>
    <x v="110"/>
    <n v="19.047619047619047"/>
    <x v="2"/>
    <x v="3"/>
  </r>
  <r>
    <x v="44"/>
    <x v="111"/>
    <n v="57.142857142857146"/>
    <x v="2"/>
    <x v="3"/>
  </r>
  <r>
    <x v="45"/>
    <x v="107"/>
    <n v="7.5"/>
    <x v="2"/>
    <x v="3"/>
  </r>
  <r>
    <x v="45"/>
    <x v="108"/>
    <n v="0"/>
    <x v="2"/>
    <x v="3"/>
  </r>
  <r>
    <x v="45"/>
    <x v="109"/>
    <n v="20"/>
    <x v="2"/>
    <x v="3"/>
  </r>
  <r>
    <x v="45"/>
    <x v="110"/>
    <n v="30"/>
    <x v="2"/>
    <x v="3"/>
  </r>
  <r>
    <x v="45"/>
    <x v="111"/>
    <n v="42.5"/>
    <x v="2"/>
    <x v="3"/>
  </r>
  <r>
    <x v="46"/>
    <x v="107"/>
    <n v="4.6511627906976747"/>
    <x v="2"/>
    <x v="3"/>
  </r>
  <r>
    <x v="46"/>
    <x v="108"/>
    <n v="2.3255813953488373"/>
    <x v="2"/>
    <x v="3"/>
  </r>
  <r>
    <x v="46"/>
    <x v="109"/>
    <n v="9.3023255813953494"/>
    <x v="2"/>
    <x v="3"/>
  </r>
  <r>
    <x v="46"/>
    <x v="110"/>
    <n v="39.534883720930232"/>
    <x v="2"/>
    <x v="3"/>
  </r>
  <r>
    <x v="46"/>
    <x v="111"/>
    <n v="44.186046511627907"/>
    <x v="2"/>
    <x v="3"/>
  </r>
  <r>
    <x v="47"/>
    <x v="107"/>
    <n v="33.333333333333336"/>
    <x v="2"/>
    <x v="3"/>
  </r>
  <r>
    <x v="47"/>
    <x v="108"/>
    <n v="0"/>
    <x v="2"/>
    <x v="3"/>
  </r>
  <r>
    <x v="47"/>
    <x v="109"/>
    <n v="33.333333333333336"/>
    <x v="2"/>
    <x v="3"/>
  </r>
  <r>
    <x v="47"/>
    <x v="110"/>
    <n v="11.111111111111111"/>
    <x v="2"/>
    <x v="3"/>
  </r>
  <r>
    <x v="47"/>
    <x v="111"/>
    <n v="22.222222222222221"/>
    <x v="2"/>
    <x v="3"/>
  </r>
  <r>
    <x v="41"/>
    <x v="107"/>
    <n v="7.6923076923076925"/>
    <x v="3"/>
    <x v="3"/>
  </r>
  <r>
    <x v="41"/>
    <x v="108"/>
    <n v="2.5641025641025643"/>
    <x v="3"/>
    <x v="3"/>
  </r>
  <r>
    <x v="41"/>
    <x v="109"/>
    <n v="7.6923076923076925"/>
    <x v="3"/>
    <x v="3"/>
  </r>
  <r>
    <x v="41"/>
    <x v="110"/>
    <n v="43.589743589743591"/>
    <x v="3"/>
    <x v="3"/>
  </r>
  <r>
    <x v="41"/>
    <x v="111"/>
    <n v="38.46153846153846"/>
    <x v="3"/>
    <x v="3"/>
  </r>
  <r>
    <x v="42"/>
    <x v="107"/>
    <n v="0"/>
    <x v="3"/>
    <x v="3"/>
  </r>
  <r>
    <x v="42"/>
    <x v="108"/>
    <n v="0"/>
    <x v="3"/>
    <x v="3"/>
  </r>
  <r>
    <x v="42"/>
    <x v="109"/>
    <n v="0"/>
    <x v="3"/>
    <x v="3"/>
  </r>
  <r>
    <x v="42"/>
    <x v="110"/>
    <n v="25"/>
    <x v="3"/>
    <x v="3"/>
  </r>
  <r>
    <x v="42"/>
    <x v="111"/>
    <n v="75"/>
    <x v="3"/>
    <x v="3"/>
  </r>
  <r>
    <x v="43"/>
    <x v="107"/>
    <n v="3.8314176245210727"/>
    <x v="3"/>
    <x v="3"/>
  </r>
  <r>
    <x v="43"/>
    <x v="108"/>
    <n v="1.5325670498084292"/>
    <x v="3"/>
    <x v="3"/>
  </r>
  <r>
    <x v="43"/>
    <x v="109"/>
    <n v="3.4482758620689653"/>
    <x v="3"/>
    <x v="3"/>
  </r>
  <r>
    <x v="43"/>
    <x v="110"/>
    <n v="24.137931034482758"/>
    <x v="3"/>
    <x v="3"/>
  </r>
  <r>
    <x v="43"/>
    <x v="111"/>
    <n v="67.049808429118769"/>
    <x v="3"/>
    <x v="3"/>
  </r>
  <r>
    <x v="44"/>
    <x v="107"/>
    <n v="0"/>
    <x v="3"/>
    <x v="3"/>
  </r>
  <r>
    <x v="44"/>
    <x v="108"/>
    <n v="14.285714285714286"/>
    <x v="3"/>
    <x v="3"/>
  </r>
  <r>
    <x v="44"/>
    <x v="109"/>
    <n v="0"/>
    <x v="3"/>
    <x v="3"/>
  </r>
  <r>
    <x v="44"/>
    <x v="110"/>
    <n v="28.571428571428573"/>
    <x v="3"/>
    <x v="3"/>
  </r>
  <r>
    <x v="44"/>
    <x v="111"/>
    <n v="57.142857142857146"/>
    <x v="3"/>
    <x v="3"/>
  </r>
  <r>
    <x v="45"/>
    <x v="107"/>
    <n v="3.6363636363636362"/>
    <x v="3"/>
    <x v="3"/>
  </r>
  <r>
    <x v="45"/>
    <x v="108"/>
    <n v="1.8181818181818181"/>
    <x v="3"/>
    <x v="3"/>
  </r>
  <r>
    <x v="45"/>
    <x v="109"/>
    <n v="10.909090909090908"/>
    <x v="3"/>
    <x v="3"/>
  </r>
  <r>
    <x v="45"/>
    <x v="110"/>
    <n v="32.727272727272727"/>
    <x v="3"/>
    <x v="3"/>
  </r>
  <r>
    <x v="45"/>
    <x v="111"/>
    <n v="50.909090909090907"/>
    <x v="3"/>
    <x v="3"/>
  </r>
  <r>
    <x v="46"/>
    <x v="107"/>
    <n v="1.8867924528301887"/>
    <x v="3"/>
    <x v="3"/>
  </r>
  <r>
    <x v="46"/>
    <x v="108"/>
    <n v="1.8867924528301887"/>
    <x v="3"/>
    <x v="3"/>
  </r>
  <r>
    <x v="46"/>
    <x v="109"/>
    <n v="9.433962264150944"/>
    <x v="3"/>
    <x v="3"/>
  </r>
  <r>
    <x v="46"/>
    <x v="110"/>
    <n v="47.169811320754718"/>
    <x v="3"/>
    <x v="3"/>
  </r>
  <r>
    <x v="46"/>
    <x v="111"/>
    <n v="39.622641509433961"/>
    <x v="3"/>
    <x v="3"/>
  </r>
  <r>
    <x v="47"/>
    <x v="107"/>
    <n v="10"/>
    <x v="3"/>
    <x v="3"/>
  </r>
  <r>
    <x v="47"/>
    <x v="108"/>
    <n v="10"/>
    <x v="3"/>
    <x v="3"/>
  </r>
  <r>
    <x v="47"/>
    <x v="109"/>
    <n v="30"/>
    <x v="3"/>
    <x v="3"/>
  </r>
  <r>
    <x v="47"/>
    <x v="110"/>
    <n v="20"/>
    <x v="3"/>
    <x v="3"/>
  </r>
  <r>
    <x v="47"/>
    <x v="111"/>
    <n v="30"/>
    <x v="3"/>
    <x v="3"/>
  </r>
  <r>
    <x v="41"/>
    <x v="107"/>
    <n v="5.5555555555555554"/>
    <x v="4"/>
    <x v="3"/>
  </r>
  <r>
    <x v="41"/>
    <x v="108"/>
    <n v="5.5555555555555554"/>
    <x v="4"/>
    <x v="3"/>
  </r>
  <r>
    <x v="41"/>
    <x v="109"/>
    <n v="0"/>
    <x v="4"/>
    <x v="3"/>
  </r>
  <r>
    <x v="41"/>
    <x v="110"/>
    <n v="50"/>
    <x v="4"/>
    <x v="3"/>
  </r>
  <r>
    <x v="41"/>
    <x v="111"/>
    <n v="38.888888888888886"/>
    <x v="4"/>
    <x v="3"/>
  </r>
  <r>
    <x v="42"/>
    <x v="107"/>
    <n v="0"/>
    <x v="4"/>
    <x v="3"/>
  </r>
  <r>
    <x v="42"/>
    <x v="108"/>
    <n v="12.5"/>
    <x v="4"/>
    <x v="3"/>
  </r>
  <r>
    <x v="42"/>
    <x v="109"/>
    <n v="25"/>
    <x v="4"/>
    <x v="3"/>
  </r>
  <r>
    <x v="42"/>
    <x v="110"/>
    <n v="25"/>
    <x v="4"/>
    <x v="3"/>
  </r>
  <r>
    <x v="42"/>
    <x v="111"/>
    <n v="37.5"/>
    <x v="4"/>
    <x v="3"/>
  </r>
  <r>
    <x v="43"/>
    <x v="107"/>
    <n v="4.5454545454545459"/>
    <x v="4"/>
    <x v="3"/>
  </r>
  <r>
    <x v="43"/>
    <x v="108"/>
    <n v="0"/>
    <x v="4"/>
    <x v="3"/>
  </r>
  <r>
    <x v="43"/>
    <x v="109"/>
    <n v="10.909090909090908"/>
    <x v="4"/>
    <x v="3"/>
  </r>
  <r>
    <x v="43"/>
    <x v="110"/>
    <n v="40"/>
    <x v="4"/>
    <x v="3"/>
  </r>
  <r>
    <x v="43"/>
    <x v="111"/>
    <n v="44.545454545454547"/>
    <x v="4"/>
    <x v="3"/>
  </r>
  <r>
    <x v="44"/>
    <x v="107"/>
    <n v="0"/>
    <x v="4"/>
    <x v="3"/>
  </r>
  <r>
    <x v="44"/>
    <x v="108"/>
    <n v="0"/>
    <x v="4"/>
    <x v="3"/>
  </r>
  <r>
    <x v="44"/>
    <x v="109"/>
    <n v="20"/>
    <x v="4"/>
    <x v="3"/>
  </r>
  <r>
    <x v="44"/>
    <x v="110"/>
    <n v="0"/>
    <x v="4"/>
    <x v="3"/>
  </r>
  <r>
    <x v="44"/>
    <x v="111"/>
    <n v="80"/>
    <x v="4"/>
    <x v="3"/>
  </r>
  <r>
    <x v="45"/>
    <x v="107"/>
    <n v="3.5714285714285716"/>
    <x v="4"/>
    <x v="3"/>
  </r>
  <r>
    <x v="45"/>
    <x v="108"/>
    <n v="0"/>
    <x v="4"/>
    <x v="3"/>
  </r>
  <r>
    <x v="45"/>
    <x v="109"/>
    <n v="3.5714285714285716"/>
    <x v="4"/>
    <x v="3"/>
  </r>
  <r>
    <x v="45"/>
    <x v="110"/>
    <n v="46.428571428571431"/>
    <x v="4"/>
    <x v="3"/>
  </r>
  <r>
    <x v="45"/>
    <x v="111"/>
    <n v="46.428571428571431"/>
    <x v="4"/>
    <x v="3"/>
  </r>
  <r>
    <x v="46"/>
    <x v="107"/>
    <n v="3.225806451612903"/>
    <x v="4"/>
    <x v="3"/>
  </r>
  <r>
    <x v="46"/>
    <x v="108"/>
    <n v="3.225806451612903"/>
    <x v="4"/>
    <x v="3"/>
  </r>
  <r>
    <x v="46"/>
    <x v="109"/>
    <n v="19.35483870967742"/>
    <x v="4"/>
    <x v="3"/>
  </r>
  <r>
    <x v="46"/>
    <x v="110"/>
    <n v="32.258064516129032"/>
    <x v="4"/>
    <x v="3"/>
  </r>
  <r>
    <x v="46"/>
    <x v="111"/>
    <n v="41.935483870967744"/>
    <x v="4"/>
    <x v="3"/>
  </r>
  <r>
    <x v="47"/>
    <x v="107"/>
    <n v="33.333333333333336"/>
    <x v="4"/>
    <x v="3"/>
  </r>
  <r>
    <x v="47"/>
    <x v="108"/>
    <n v="33.333333333333336"/>
    <x v="4"/>
    <x v="3"/>
  </r>
  <r>
    <x v="47"/>
    <x v="109"/>
    <n v="33.333333333333336"/>
    <x v="4"/>
    <x v="3"/>
  </r>
  <r>
    <x v="47"/>
    <x v="110"/>
    <n v="0"/>
    <x v="4"/>
    <x v="3"/>
  </r>
  <r>
    <x v="47"/>
    <x v="111"/>
    <n v="0"/>
    <x v="4"/>
    <x v="3"/>
  </r>
  <r>
    <x v="41"/>
    <x v="107"/>
    <n v="0"/>
    <x v="5"/>
    <x v="3"/>
  </r>
  <r>
    <x v="41"/>
    <x v="108"/>
    <n v="0"/>
    <x v="5"/>
    <x v="3"/>
  </r>
  <r>
    <x v="41"/>
    <x v="109"/>
    <n v="0"/>
    <x v="5"/>
    <x v="3"/>
  </r>
  <r>
    <x v="41"/>
    <x v="110"/>
    <n v="71.428571428571431"/>
    <x v="5"/>
    <x v="3"/>
  </r>
  <r>
    <x v="41"/>
    <x v="111"/>
    <n v="28.571428571428573"/>
    <x v="5"/>
    <x v="3"/>
  </r>
  <r>
    <x v="42"/>
    <x v="107"/>
    <n v="0"/>
    <x v="5"/>
    <x v="3"/>
  </r>
  <r>
    <x v="42"/>
    <x v="108"/>
    <n v="0"/>
    <x v="5"/>
    <x v="3"/>
  </r>
  <r>
    <x v="42"/>
    <x v="109"/>
    <n v="0"/>
    <x v="5"/>
    <x v="3"/>
  </r>
  <r>
    <x v="42"/>
    <x v="110"/>
    <n v="100"/>
    <x v="5"/>
    <x v="3"/>
  </r>
  <r>
    <x v="42"/>
    <x v="111"/>
    <n v="0"/>
    <x v="5"/>
    <x v="3"/>
  </r>
  <r>
    <x v="43"/>
    <x v="107"/>
    <n v="0"/>
    <x v="5"/>
    <x v="3"/>
  </r>
  <r>
    <x v="43"/>
    <x v="108"/>
    <n v="0"/>
    <x v="5"/>
    <x v="3"/>
  </r>
  <r>
    <x v="43"/>
    <x v="109"/>
    <n v="6.25"/>
    <x v="5"/>
    <x v="3"/>
  </r>
  <r>
    <x v="43"/>
    <x v="110"/>
    <n v="43.75"/>
    <x v="5"/>
    <x v="3"/>
  </r>
  <r>
    <x v="43"/>
    <x v="111"/>
    <n v="50"/>
    <x v="5"/>
    <x v="3"/>
  </r>
  <r>
    <x v="44"/>
    <x v="107"/>
    <n v="0"/>
    <x v="5"/>
    <x v="3"/>
  </r>
  <r>
    <x v="44"/>
    <x v="108"/>
    <n v="0"/>
    <x v="5"/>
    <x v="3"/>
  </r>
  <r>
    <x v="44"/>
    <x v="109"/>
    <n v="0"/>
    <x v="5"/>
    <x v="3"/>
  </r>
  <r>
    <x v="44"/>
    <x v="110"/>
    <n v="0"/>
    <x v="5"/>
    <x v="3"/>
  </r>
  <r>
    <x v="44"/>
    <x v="111"/>
    <n v="100"/>
    <x v="5"/>
    <x v="3"/>
  </r>
  <r>
    <x v="45"/>
    <x v="107"/>
    <n v="0"/>
    <x v="5"/>
    <x v="3"/>
  </r>
  <r>
    <x v="45"/>
    <x v="108"/>
    <n v="0"/>
    <x v="5"/>
    <x v="3"/>
  </r>
  <r>
    <x v="45"/>
    <x v="109"/>
    <n v="0"/>
    <x v="5"/>
    <x v="3"/>
  </r>
  <r>
    <x v="45"/>
    <x v="110"/>
    <n v="41.666666666666664"/>
    <x v="5"/>
    <x v="3"/>
  </r>
  <r>
    <x v="45"/>
    <x v="111"/>
    <n v="58.333333333333336"/>
    <x v="5"/>
    <x v="3"/>
  </r>
  <r>
    <x v="46"/>
    <x v="107"/>
    <n v="0"/>
    <x v="5"/>
    <x v="3"/>
  </r>
  <r>
    <x v="46"/>
    <x v="108"/>
    <n v="0"/>
    <x v="5"/>
    <x v="3"/>
  </r>
  <r>
    <x v="46"/>
    <x v="109"/>
    <n v="18.181818181818183"/>
    <x v="5"/>
    <x v="3"/>
  </r>
  <r>
    <x v="46"/>
    <x v="110"/>
    <n v="45.454545454545453"/>
    <x v="5"/>
    <x v="3"/>
  </r>
  <r>
    <x v="46"/>
    <x v="111"/>
    <n v="36.363636363636367"/>
    <x v="5"/>
    <x v="3"/>
  </r>
  <r>
    <x v="47"/>
    <x v="107"/>
    <n v="0"/>
    <x v="5"/>
    <x v="3"/>
  </r>
  <r>
    <x v="47"/>
    <x v="108"/>
    <n v="0"/>
    <x v="5"/>
    <x v="3"/>
  </r>
  <r>
    <x v="47"/>
    <x v="109"/>
    <n v="0"/>
    <x v="5"/>
    <x v="3"/>
  </r>
  <r>
    <x v="47"/>
    <x v="110"/>
    <n v="0"/>
    <x v="5"/>
    <x v="3"/>
  </r>
  <r>
    <x v="47"/>
    <x v="111"/>
    <n v="0"/>
    <x v="5"/>
    <x v="3"/>
  </r>
  <r>
    <x v="41"/>
    <x v="107"/>
    <n v="0"/>
    <x v="6"/>
    <x v="3"/>
  </r>
  <r>
    <x v="41"/>
    <x v="108"/>
    <n v="0"/>
    <x v="6"/>
    <x v="3"/>
  </r>
  <r>
    <x v="41"/>
    <x v="109"/>
    <n v="0"/>
    <x v="6"/>
    <x v="3"/>
  </r>
  <r>
    <x v="41"/>
    <x v="110"/>
    <n v="0"/>
    <x v="6"/>
    <x v="3"/>
  </r>
  <r>
    <x v="41"/>
    <x v="111"/>
    <n v="100"/>
    <x v="6"/>
    <x v="3"/>
  </r>
  <r>
    <x v="42"/>
    <x v="107"/>
    <n v="0"/>
    <x v="6"/>
    <x v="3"/>
  </r>
  <r>
    <x v="42"/>
    <x v="108"/>
    <n v="0"/>
    <x v="6"/>
    <x v="3"/>
  </r>
  <r>
    <x v="42"/>
    <x v="109"/>
    <n v="0"/>
    <x v="6"/>
    <x v="3"/>
  </r>
  <r>
    <x v="42"/>
    <x v="110"/>
    <n v="0"/>
    <x v="6"/>
    <x v="3"/>
  </r>
  <r>
    <x v="42"/>
    <x v="111"/>
    <n v="0"/>
    <x v="6"/>
    <x v="3"/>
  </r>
  <r>
    <x v="43"/>
    <x v="107"/>
    <n v="8.695652173913043"/>
    <x v="6"/>
    <x v="3"/>
  </r>
  <r>
    <x v="43"/>
    <x v="108"/>
    <n v="0"/>
    <x v="6"/>
    <x v="3"/>
  </r>
  <r>
    <x v="43"/>
    <x v="109"/>
    <n v="13.043478260869565"/>
    <x v="6"/>
    <x v="3"/>
  </r>
  <r>
    <x v="43"/>
    <x v="110"/>
    <n v="34.782608695652172"/>
    <x v="6"/>
    <x v="3"/>
  </r>
  <r>
    <x v="43"/>
    <x v="111"/>
    <n v="43.478260869565219"/>
    <x v="6"/>
    <x v="3"/>
  </r>
  <r>
    <x v="44"/>
    <x v="107"/>
    <n v="0"/>
    <x v="6"/>
    <x v="3"/>
  </r>
  <r>
    <x v="44"/>
    <x v="108"/>
    <n v="0"/>
    <x v="6"/>
    <x v="3"/>
  </r>
  <r>
    <x v="44"/>
    <x v="109"/>
    <n v="0"/>
    <x v="6"/>
    <x v="3"/>
  </r>
  <r>
    <x v="44"/>
    <x v="110"/>
    <n v="0"/>
    <x v="6"/>
    <x v="3"/>
  </r>
  <r>
    <x v="44"/>
    <x v="111"/>
    <n v="100"/>
    <x v="6"/>
    <x v="3"/>
  </r>
  <r>
    <x v="45"/>
    <x v="107"/>
    <n v="0"/>
    <x v="6"/>
    <x v="3"/>
  </r>
  <r>
    <x v="45"/>
    <x v="108"/>
    <n v="0"/>
    <x v="6"/>
    <x v="3"/>
  </r>
  <r>
    <x v="45"/>
    <x v="109"/>
    <n v="0"/>
    <x v="6"/>
    <x v="3"/>
  </r>
  <r>
    <x v="45"/>
    <x v="110"/>
    <n v="57.142857142857146"/>
    <x v="6"/>
    <x v="3"/>
  </r>
  <r>
    <x v="45"/>
    <x v="111"/>
    <n v="42.857142857142854"/>
    <x v="6"/>
    <x v="3"/>
  </r>
  <r>
    <x v="46"/>
    <x v="107"/>
    <n v="0"/>
    <x v="6"/>
    <x v="3"/>
  </r>
  <r>
    <x v="46"/>
    <x v="108"/>
    <n v="0"/>
    <x v="6"/>
    <x v="3"/>
  </r>
  <r>
    <x v="46"/>
    <x v="109"/>
    <n v="25"/>
    <x v="6"/>
    <x v="3"/>
  </r>
  <r>
    <x v="46"/>
    <x v="110"/>
    <n v="25"/>
    <x v="6"/>
    <x v="3"/>
  </r>
  <r>
    <x v="46"/>
    <x v="111"/>
    <n v="50"/>
    <x v="6"/>
    <x v="3"/>
  </r>
  <r>
    <x v="47"/>
    <x v="107"/>
    <n v="0"/>
    <x v="6"/>
    <x v="3"/>
  </r>
  <r>
    <x v="47"/>
    <x v="108"/>
    <n v="0"/>
    <x v="6"/>
    <x v="3"/>
  </r>
  <r>
    <x v="47"/>
    <x v="109"/>
    <n v="0"/>
    <x v="6"/>
    <x v="3"/>
  </r>
  <r>
    <x v="47"/>
    <x v="110"/>
    <n v="0"/>
    <x v="6"/>
    <x v="3"/>
  </r>
  <r>
    <x v="47"/>
    <x v="111"/>
    <n v="0"/>
    <x v="6"/>
    <x v="3"/>
  </r>
  <r>
    <x v="41"/>
    <x v="107"/>
    <n v="0"/>
    <x v="7"/>
    <x v="3"/>
  </r>
  <r>
    <x v="41"/>
    <x v="108"/>
    <n v="0"/>
    <x v="7"/>
    <x v="3"/>
  </r>
  <r>
    <x v="41"/>
    <x v="109"/>
    <n v="0"/>
    <x v="7"/>
    <x v="3"/>
  </r>
  <r>
    <x v="41"/>
    <x v="110"/>
    <n v="25"/>
    <x v="7"/>
    <x v="3"/>
  </r>
  <r>
    <x v="41"/>
    <x v="111"/>
    <n v="75"/>
    <x v="7"/>
    <x v="3"/>
  </r>
  <r>
    <x v="42"/>
    <x v="107"/>
    <n v="0"/>
    <x v="7"/>
    <x v="3"/>
  </r>
  <r>
    <x v="42"/>
    <x v="108"/>
    <n v="100"/>
    <x v="7"/>
    <x v="3"/>
  </r>
  <r>
    <x v="42"/>
    <x v="109"/>
    <n v="0"/>
    <x v="7"/>
    <x v="3"/>
  </r>
  <r>
    <x v="42"/>
    <x v="110"/>
    <n v="0"/>
    <x v="7"/>
    <x v="3"/>
  </r>
  <r>
    <x v="42"/>
    <x v="111"/>
    <n v="0"/>
    <x v="7"/>
    <x v="3"/>
  </r>
  <r>
    <x v="43"/>
    <x v="107"/>
    <n v="6.8965517241379306"/>
    <x v="7"/>
    <x v="3"/>
  </r>
  <r>
    <x v="43"/>
    <x v="108"/>
    <n v="0"/>
    <x v="7"/>
    <x v="3"/>
  </r>
  <r>
    <x v="43"/>
    <x v="109"/>
    <n v="13.793103448275861"/>
    <x v="7"/>
    <x v="3"/>
  </r>
  <r>
    <x v="43"/>
    <x v="110"/>
    <n v="44.827586206896555"/>
    <x v="7"/>
    <x v="3"/>
  </r>
  <r>
    <x v="43"/>
    <x v="111"/>
    <n v="34.482758620689658"/>
    <x v="7"/>
    <x v="3"/>
  </r>
  <r>
    <x v="44"/>
    <x v="107"/>
    <n v="0"/>
    <x v="7"/>
    <x v="3"/>
  </r>
  <r>
    <x v="44"/>
    <x v="108"/>
    <n v="0"/>
    <x v="7"/>
    <x v="3"/>
  </r>
  <r>
    <x v="44"/>
    <x v="109"/>
    <n v="50"/>
    <x v="7"/>
    <x v="3"/>
  </r>
  <r>
    <x v="44"/>
    <x v="110"/>
    <n v="0"/>
    <x v="7"/>
    <x v="3"/>
  </r>
  <r>
    <x v="44"/>
    <x v="111"/>
    <n v="50"/>
    <x v="7"/>
    <x v="3"/>
  </r>
  <r>
    <x v="45"/>
    <x v="107"/>
    <n v="0"/>
    <x v="7"/>
    <x v="3"/>
  </r>
  <r>
    <x v="45"/>
    <x v="108"/>
    <n v="0"/>
    <x v="7"/>
    <x v="3"/>
  </r>
  <r>
    <x v="45"/>
    <x v="109"/>
    <n v="33.333333333333336"/>
    <x v="7"/>
    <x v="3"/>
  </r>
  <r>
    <x v="45"/>
    <x v="110"/>
    <n v="33.333333333333336"/>
    <x v="7"/>
    <x v="3"/>
  </r>
  <r>
    <x v="45"/>
    <x v="111"/>
    <n v="33.333333333333336"/>
    <x v="7"/>
    <x v="3"/>
  </r>
  <r>
    <x v="46"/>
    <x v="107"/>
    <n v="10"/>
    <x v="7"/>
    <x v="3"/>
  </r>
  <r>
    <x v="46"/>
    <x v="108"/>
    <n v="0"/>
    <x v="7"/>
    <x v="3"/>
  </r>
  <r>
    <x v="46"/>
    <x v="109"/>
    <n v="30"/>
    <x v="7"/>
    <x v="3"/>
  </r>
  <r>
    <x v="46"/>
    <x v="110"/>
    <n v="10"/>
    <x v="7"/>
    <x v="3"/>
  </r>
  <r>
    <x v="46"/>
    <x v="111"/>
    <n v="50"/>
    <x v="7"/>
    <x v="3"/>
  </r>
  <r>
    <x v="47"/>
    <x v="107"/>
    <n v="50"/>
    <x v="7"/>
    <x v="3"/>
  </r>
  <r>
    <x v="47"/>
    <x v="108"/>
    <n v="0"/>
    <x v="7"/>
    <x v="3"/>
  </r>
  <r>
    <x v="47"/>
    <x v="109"/>
    <n v="50"/>
    <x v="7"/>
    <x v="3"/>
  </r>
  <r>
    <x v="47"/>
    <x v="110"/>
    <n v="0"/>
    <x v="7"/>
    <x v="3"/>
  </r>
  <r>
    <x v="47"/>
    <x v="111"/>
    <n v="0"/>
    <x v="7"/>
    <x v="3"/>
  </r>
  <r>
    <x v="41"/>
    <x v="107"/>
    <n v="16.666666666666668"/>
    <x v="8"/>
    <x v="3"/>
  </r>
  <r>
    <x v="41"/>
    <x v="108"/>
    <n v="16.666666666666668"/>
    <x v="8"/>
    <x v="3"/>
  </r>
  <r>
    <x v="41"/>
    <x v="109"/>
    <n v="0"/>
    <x v="8"/>
    <x v="3"/>
  </r>
  <r>
    <x v="41"/>
    <x v="110"/>
    <n v="50"/>
    <x v="8"/>
    <x v="3"/>
  </r>
  <r>
    <x v="41"/>
    <x v="111"/>
    <n v="16.666666666666668"/>
    <x v="8"/>
    <x v="3"/>
  </r>
  <r>
    <x v="42"/>
    <x v="107"/>
    <n v="0"/>
    <x v="8"/>
    <x v="3"/>
  </r>
  <r>
    <x v="42"/>
    <x v="108"/>
    <n v="0"/>
    <x v="8"/>
    <x v="3"/>
  </r>
  <r>
    <x v="42"/>
    <x v="109"/>
    <n v="33.333333333333336"/>
    <x v="8"/>
    <x v="3"/>
  </r>
  <r>
    <x v="42"/>
    <x v="110"/>
    <n v="16.666666666666668"/>
    <x v="8"/>
    <x v="3"/>
  </r>
  <r>
    <x v="42"/>
    <x v="111"/>
    <n v="50"/>
    <x v="8"/>
    <x v="3"/>
  </r>
  <r>
    <x v="43"/>
    <x v="107"/>
    <n v="3.8461538461538463"/>
    <x v="8"/>
    <x v="3"/>
  </r>
  <r>
    <x v="43"/>
    <x v="108"/>
    <n v="0"/>
    <x v="8"/>
    <x v="3"/>
  </r>
  <r>
    <x v="43"/>
    <x v="109"/>
    <n v="11.538461538461538"/>
    <x v="8"/>
    <x v="3"/>
  </r>
  <r>
    <x v="43"/>
    <x v="110"/>
    <n v="34.615384615384613"/>
    <x v="8"/>
    <x v="3"/>
  </r>
  <r>
    <x v="43"/>
    <x v="111"/>
    <n v="50"/>
    <x v="8"/>
    <x v="3"/>
  </r>
  <r>
    <x v="44"/>
    <x v="107"/>
    <n v="0"/>
    <x v="8"/>
    <x v="3"/>
  </r>
  <r>
    <x v="44"/>
    <x v="108"/>
    <n v="0"/>
    <x v="8"/>
    <x v="3"/>
  </r>
  <r>
    <x v="44"/>
    <x v="109"/>
    <n v="0"/>
    <x v="8"/>
    <x v="3"/>
  </r>
  <r>
    <x v="44"/>
    <x v="110"/>
    <n v="0"/>
    <x v="8"/>
    <x v="3"/>
  </r>
  <r>
    <x v="44"/>
    <x v="111"/>
    <n v="0"/>
    <x v="8"/>
    <x v="3"/>
  </r>
  <r>
    <x v="45"/>
    <x v="107"/>
    <n v="16.666666666666668"/>
    <x v="8"/>
    <x v="3"/>
  </r>
  <r>
    <x v="45"/>
    <x v="108"/>
    <n v="0"/>
    <x v="8"/>
    <x v="3"/>
  </r>
  <r>
    <x v="45"/>
    <x v="109"/>
    <n v="0"/>
    <x v="8"/>
    <x v="3"/>
  </r>
  <r>
    <x v="45"/>
    <x v="110"/>
    <n v="50"/>
    <x v="8"/>
    <x v="3"/>
  </r>
  <r>
    <x v="45"/>
    <x v="111"/>
    <n v="33.333333333333336"/>
    <x v="8"/>
    <x v="3"/>
  </r>
  <r>
    <x v="46"/>
    <x v="107"/>
    <n v="0"/>
    <x v="8"/>
    <x v="3"/>
  </r>
  <r>
    <x v="46"/>
    <x v="108"/>
    <n v="16.666666666666668"/>
    <x v="8"/>
    <x v="3"/>
  </r>
  <r>
    <x v="46"/>
    <x v="109"/>
    <n v="0"/>
    <x v="8"/>
    <x v="3"/>
  </r>
  <r>
    <x v="46"/>
    <x v="110"/>
    <n v="50"/>
    <x v="8"/>
    <x v="3"/>
  </r>
  <r>
    <x v="46"/>
    <x v="111"/>
    <n v="33.333333333333336"/>
    <x v="8"/>
    <x v="3"/>
  </r>
  <r>
    <x v="47"/>
    <x v="107"/>
    <n v="0"/>
    <x v="8"/>
    <x v="3"/>
  </r>
  <r>
    <x v="47"/>
    <x v="108"/>
    <n v="100"/>
    <x v="8"/>
    <x v="3"/>
  </r>
  <r>
    <x v="47"/>
    <x v="109"/>
    <n v="0"/>
    <x v="8"/>
    <x v="3"/>
  </r>
  <r>
    <x v="47"/>
    <x v="110"/>
    <n v="0"/>
    <x v="8"/>
    <x v="3"/>
  </r>
  <r>
    <x v="47"/>
    <x v="111"/>
    <n v="0"/>
    <x v="8"/>
    <x v="3"/>
  </r>
  <r>
    <x v="41"/>
    <x v="107"/>
    <n v="0"/>
    <x v="9"/>
    <x v="3"/>
  </r>
  <r>
    <x v="41"/>
    <x v="108"/>
    <n v="0"/>
    <x v="9"/>
    <x v="3"/>
  </r>
  <r>
    <x v="41"/>
    <x v="109"/>
    <n v="16.666666666666668"/>
    <x v="9"/>
    <x v="3"/>
  </r>
  <r>
    <x v="41"/>
    <x v="110"/>
    <n v="66.666666666666671"/>
    <x v="9"/>
    <x v="3"/>
  </r>
  <r>
    <x v="41"/>
    <x v="111"/>
    <n v="16.666666666666668"/>
    <x v="9"/>
    <x v="3"/>
  </r>
  <r>
    <x v="42"/>
    <x v="107"/>
    <n v="0"/>
    <x v="9"/>
    <x v="3"/>
  </r>
  <r>
    <x v="42"/>
    <x v="108"/>
    <n v="0"/>
    <x v="9"/>
    <x v="3"/>
  </r>
  <r>
    <x v="42"/>
    <x v="109"/>
    <n v="0"/>
    <x v="9"/>
    <x v="3"/>
  </r>
  <r>
    <x v="42"/>
    <x v="110"/>
    <n v="0"/>
    <x v="9"/>
    <x v="3"/>
  </r>
  <r>
    <x v="42"/>
    <x v="111"/>
    <n v="0"/>
    <x v="9"/>
    <x v="3"/>
  </r>
  <r>
    <x v="43"/>
    <x v="107"/>
    <n v="0"/>
    <x v="9"/>
    <x v="3"/>
  </r>
  <r>
    <x v="43"/>
    <x v="108"/>
    <n v="0"/>
    <x v="9"/>
    <x v="3"/>
  </r>
  <r>
    <x v="43"/>
    <x v="109"/>
    <n v="13.636363636363637"/>
    <x v="9"/>
    <x v="3"/>
  </r>
  <r>
    <x v="43"/>
    <x v="110"/>
    <n v="59.090909090909093"/>
    <x v="9"/>
    <x v="3"/>
  </r>
  <r>
    <x v="43"/>
    <x v="111"/>
    <n v="27.272727272727273"/>
    <x v="9"/>
    <x v="3"/>
  </r>
  <r>
    <x v="44"/>
    <x v="107"/>
    <n v="0"/>
    <x v="9"/>
    <x v="3"/>
  </r>
  <r>
    <x v="44"/>
    <x v="108"/>
    <n v="0"/>
    <x v="9"/>
    <x v="3"/>
  </r>
  <r>
    <x v="44"/>
    <x v="109"/>
    <n v="0"/>
    <x v="9"/>
    <x v="3"/>
  </r>
  <r>
    <x v="44"/>
    <x v="110"/>
    <n v="50"/>
    <x v="9"/>
    <x v="3"/>
  </r>
  <r>
    <x v="44"/>
    <x v="111"/>
    <n v="50"/>
    <x v="9"/>
    <x v="3"/>
  </r>
  <r>
    <x v="45"/>
    <x v="107"/>
    <n v="0"/>
    <x v="9"/>
    <x v="3"/>
  </r>
  <r>
    <x v="45"/>
    <x v="108"/>
    <n v="0"/>
    <x v="9"/>
    <x v="3"/>
  </r>
  <r>
    <x v="45"/>
    <x v="109"/>
    <n v="0"/>
    <x v="9"/>
    <x v="3"/>
  </r>
  <r>
    <x v="45"/>
    <x v="110"/>
    <n v="62.5"/>
    <x v="9"/>
    <x v="3"/>
  </r>
  <r>
    <x v="45"/>
    <x v="111"/>
    <n v="37.5"/>
    <x v="9"/>
    <x v="3"/>
  </r>
  <r>
    <x v="46"/>
    <x v="107"/>
    <n v="0"/>
    <x v="9"/>
    <x v="3"/>
  </r>
  <r>
    <x v="46"/>
    <x v="108"/>
    <n v="0"/>
    <x v="9"/>
    <x v="3"/>
  </r>
  <r>
    <x v="46"/>
    <x v="109"/>
    <n v="0"/>
    <x v="9"/>
    <x v="3"/>
  </r>
  <r>
    <x v="46"/>
    <x v="110"/>
    <n v="75"/>
    <x v="9"/>
    <x v="3"/>
  </r>
  <r>
    <x v="46"/>
    <x v="111"/>
    <n v="25"/>
    <x v="9"/>
    <x v="3"/>
  </r>
  <r>
    <x v="47"/>
    <x v="107"/>
    <n v="0"/>
    <x v="9"/>
    <x v="3"/>
  </r>
  <r>
    <x v="47"/>
    <x v="108"/>
    <n v="0"/>
    <x v="9"/>
    <x v="3"/>
  </r>
  <r>
    <x v="47"/>
    <x v="109"/>
    <n v="0"/>
    <x v="9"/>
    <x v="3"/>
  </r>
  <r>
    <x v="47"/>
    <x v="110"/>
    <n v="0"/>
    <x v="9"/>
    <x v="3"/>
  </r>
  <r>
    <x v="47"/>
    <x v="111"/>
    <n v="0"/>
    <x v="9"/>
    <x v="3"/>
  </r>
  <r>
    <x v="41"/>
    <x v="107"/>
    <n v="0"/>
    <x v="10"/>
    <x v="3"/>
  </r>
  <r>
    <x v="41"/>
    <x v="108"/>
    <n v="0"/>
    <x v="10"/>
    <x v="3"/>
  </r>
  <r>
    <x v="41"/>
    <x v="109"/>
    <n v="25"/>
    <x v="10"/>
    <x v="3"/>
  </r>
  <r>
    <x v="41"/>
    <x v="110"/>
    <n v="50"/>
    <x v="10"/>
    <x v="3"/>
  </r>
  <r>
    <x v="41"/>
    <x v="111"/>
    <n v="25"/>
    <x v="10"/>
    <x v="3"/>
  </r>
  <r>
    <x v="42"/>
    <x v="107"/>
    <n v="0"/>
    <x v="10"/>
    <x v="3"/>
  </r>
  <r>
    <x v="42"/>
    <x v="108"/>
    <n v="0"/>
    <x v="10"/>
    <x v="3"/>
  </r>
  <r>
    <x v="42"/>
    <x v="109"/>
    <n v="0"/>
    <x v="10"/>
    <x v="3"/>
  </r>
  <r>
    <x v="42"/>
    <x v="110"/>
    <n v="50"/>
    <x v="10"/>
    <x v="3"/>
  </r>
  <r>
    <x v="42"/>
    <x v="111"/>
    <n v="50"/>
    <x v="10"/>
    <x v="3"/>
  </r>
  <r>
    <x v="43"/>
    <x v="107"/>
    <n v="0"/>
    <x v="10"/>
    <x v="3"/>
  </r>
  <r>
    <x v="43"/>
    <x v="108"/>
    <n v="12"/>
    <x v="10"/>
    <x v="3"/>
  </r>
  <r>
    <x v="43"/>
    <x v="109"/>
    <n v="4"/>
    <x v="10"/>
    <x v="3"/>
  </r>
  <r>
    <x v="43"/>
    <x v="110"/>
    <n v="20"/>
    <x v="10"/>
    <x v="3"/>
  </r>
  <r>
    <x v="43"/>
    <x v="111"/>
    <n v="64"/>
    <x v="10"/>
    <x v="3"/>
  </r>
  <r>
    <x v="44"/>
    <x v="107"/>
    <n v="0"/>
    <x v="10"/>
    <x v="3"/>
  </r>
  <r>
    <x v="44"/>
    <x v="108"/>
    <n v="0"/>
    <x v="10"/>
    <x v="3"/>
  </r>
  <r>
    <x v="44"/>
    <x v="109"/>
    <n v="0"/>
    <x v="10"/>
    <x v="3"/>
  </r>
  <r>
    <x v="44"/>
    <x v="110"/>
    <n v="0"/>
    <x v="10"/>
    <x v="3"/>
  </r>
  <r>
    <x v="44"/>
    <x v="111"/>
    <n v="100"/>
    <x v="10"/>
    <x v="3"/>
  </r>
  <r>
    <x v="45"/>
    <x v="107"/>
    <n v="0"/>
    <x v="10"/>
    <x v="3"/>
  </r>
  <r>
    <x v="45"/>
    <x v="108"/>
    <n v="11.111111111111111"/>
    <x v="10"/>
    <x v="3"/>
  </r>
  <r>
    <x v="45"/>
    <x v="109"/>
    <n v="0"/>
    <x v="10"/>
    <x v="3"/>
  </r>
  <r>
    <x v="45"/>
    <x v="110"/>
    <n v="33.333333333333336"/>
    <x v="10"/>
    <x v="3"/>
  </r>
  <r>
    <x v="45"/>
    <x v="111"/>
    <n v="55.555555555555557"/>
    <x v="10"/>
    <x v="3"/>
  </r>
  <r>
    <x v="46"/>
    <x v="107"/>
    <n v="0"/>
    <x v="10"/>
    <x v="3"/>
  </r>
  <r>
    <x v="46"/>
    <x v="108"/>
    <n v="0"/>
    <x v="10"/>
    <x v="3"/>
  </r>
  <r>
    <x v="46"/>
    <x v="109"/>
    <n v="0"/>
    <x v="10"/>
    <x v="3"/>
  </r>
  <r>
    <x v="46"/>
    <x v="110"/>
    <n v="20"/>
    <x v="10"/>
    <x v="3"/>
  </r>
  <r>
    <x v="46"/>
    <x v="111"/>
    <n v="80"/>
    <x v="10"/>
    <x v="3"/>
  </r>
  <r>
    <x v="47"/>
    <x v="107"/>
    <n v="50"/>
    <x v="10"/>
    <x v="3"/>
  </r>
  <r>
    <x v="47"/>
    <x v="108"/>
    <n v="0"/>
    <x v="10"/>
    <x v="3"/>
  </r>
  <r>
    <x v="47"/>
    <x v="109"/>
    <n v="0"/>
    <x v="10"/>
    <x v="3"/>
  </r>
  <r>
    <x v="47"/>
    <x v="110"/>
    <n v="50"/>
    <x v="10"/>
    <x v="3"/>
  </r>
  <r>
    <x v="47"/>
    <x v="111"/>
    <n v="0"/>
    <x v="10"/>
    <x v="3"/>
  </r>
  <r>
    <x v="41"/>
    <x v="107"/>
    <n v="0"/>
    <x v="11"/>
    <x v="3"/>
  </r>
  <r>
    <x v="41"/>
    <x v="108"/>
    <n v="0"/>
    <x v="11"/>
    <x v="3"/>
  </r>
  <r>
    <x v="41"/>
    <x v="109"/>
    <n v="0"/>
    <x v="11"/>
    <x v="3"/>
  </r>
  <r>
    <x v="41"/>
    <x v="110"/>
    <n v="0"/>
    <x v="11"/>
    <x v="3"/>
  </r>
  <r>
    <x v="41"/>
    <x v="111"/>
    <n v="100"/>
    <x v="11"/>
    <x v="3"/>
  </r>
  <r>
    <x v="42"/>
    <x v="107"/>
    <n v="0"/>
    <x v="11"/>
    <x v="3"/>
  </r>
  <r>
    <x v="42"/>
    <x v="108"/>
    <n v="0"/>
    <x v="11"/>
    <x v="3"/>
  </r>
  <r>
    <x v="42"/>
    <x v="109"/>
    <n v="0"/>
    <x v="11"/>
    <x v="3"/>
  </r>
  <r>
    <x v="42"/>
    <x v="110"/>
    <n v="100"/>
    <x v="11"/>
    <x v="3"/>
  </r>
  <r>
    <x v="42"/>
    <x v="111"/>
    <n v="0"/>
    <x v="11"/>
    <x v="3"/>
  </r>
  <r>
    <x v="43"/>
    <x v="107"/>
    <n v="0"/>
    <x v="11"/>
    <x v="3"/>
  </r>
  <r>
    <x v="43"/>
    <x v="108"/>
    <n v="0"/>
    <x v="11"/>
    <x v="3"/>
  </r>
  <r>
    <x v="43"/>
    <x v="109"/>
    <n v="6.666666666666667"/>
    <x v="11"/>
    <x v="3"/>
  </r>
  <r>
    <x v="43"/>
    <x v="110"/>
    <n v="53.333333333333336"/>
    <x v="11"/>
    <x v="3"/>
  </r>
  <r>
    <x v="43"/>
    <x v="111"/>
    <n v="40"/>
    <x v="11"/>
    <x v="3"/>
  </r>
  <r>
    <x v="44"/>
    <x v="107"/>
    <n v="0"/>
    <x v="11"/>
    <x v="3"/>
  </r>
  <r>
    <x v="44"/>
    <x v="108"/>
    <n v="0"/>
    <x v="11"/>
    <x v="3"/>
  </r>
  <r>
    <x v="44"/>
    <x v="109"/>
    <n v="0"/>
    <x v="11"/>
    <x v="3"/>
  </r>
  <r>
    <x v="44"/>
    <x v="110"/>
    <n v="0"/>
    <x v="11"/>
    <x v="3"/>
  </r>
  <r>
    <x v="44"/>
    <x v="111"/>
    <n v="0"/>
    <x v="11"/>
    <x v="3"/>
  </r>
  <r>
    <x v="45"/>
    <x v="107"/>
    <n v="0"/>
    <x v="11"/>
    <x v="3"/>
  </r>
  <r>
    <x v="45"/>
    <x v="108"/>
    <n v="0"/>
    <x v="11"/>
    <x v="3"/>
  </r>
  <r>
    <x v="45"/>
    <x v="109"/>
    <n v="0"/>
    <x v="11"/>
    <x v="3"/>
  </r>
  <r>
    <x v="45"/>
    <x v="110"/>
    <n v="71.428571428571431"/>
    <x v="11"/>
    <x v="3"/>
  </r>
  <r>
    <x v="45"/>
    <x v="111"/>
    <n v="28.571428571428573"/>
    <x v="11"/>
    <x v="3"/>
  </r>
  <r>
    <x v="46"/>
    <x v="107"/>
    <n v="0"/>
    <x v="11"/>
    <x v="3"/>
  </r>
  <r>
    <x v="46"/>
    <x v="108"/>
    <n v="0"/>
    <x v="11"/>
    <x v="3"/>
  </r>
  <r>
    <x v="46"/>
    <x v="109"/>
    <n v="0"/>
    <x v="11"/>
    <x v="3"/>
  </r>
  <r>
    <x v="46"/>
    <x v="110"/>
    <n v="25"/>
    <x v="11"/>
    <x v="3"/>
  </r>
  <r>
    <x v="46"/>
    <x v="111"/>
    <n v="75"/>
    <x v="11"/>
    <x v="3"/>
  </r>
  <r>
    <x v="47"/>
    <x v="107"/>
    <n v="0"/>
    <x v="11"/>
    <x v="3"/>
  </r>
  <r>
    <x v="47"/>
    <x v="108"/>
    <n v="0"/>
    <x v="11"/>
    <x v="3"/>
  </r>
  <r>
    <x v="47"/>
    <x v="109"/>
    <n v="50"/>
    <x v="11"/>
    <x v="3"/>
  </r>
  <r>
    <x v="47"/>
    <x v="110"/>
    <n v="0"/>
    <x v="11"/>
    <x v="3"/>
  </r>
  <r>
    <x v="47"/>
    <x v="111"/>
    <n v="50"/>
    <x v="11"/>
    <x v="3"/>
  </r>
  <r>
    <x v="41"/>
    <x v="107"/>
    <n v="0"/>
    <x v="12"/>
    <x v="3"/>
  </r>
  <r>
    <x v="41"/>
    <x v="108"/>
    <n v="0"/>
    <x v="12"/>
    <x v="3"/>
  </r>
  <r>
    <x v="41"/>
    <x v="109"/>
    <n v="0"/>
    <x v="12"/>
    <x v="3"/>
  </r>
  <r>
    <x v="41"/>
    <x v="110"/>
    <n v="25"/>
    <x v="12"/>
    <x v="3"/>
  </r>
  <r>
    <x v="41"/>
    <x v="111"/>
    <n v="75"/>
    <x v="12"/>
    <x v="3"/>
  </r>
  <r>
    <x v="42"/>
    <x v="107"/>
    <n v="0"/>
    <x v="12"/>
    <x v="3"/>
  </r>
  <r>
    <x v="42"/>
    <x v="108"/>
    <n v="0"/>
    <x v="12"/>
    <x v="3"/>
  </r>
  <r>
    <x v="42"/>
    <x v="109"/>
    <n v="0"/>
    <x v="12"/>
    <x v="3"/>
  </r>
  <r>
    <x v="42"/>
    <x v="110"/>
    <n v="100"/>
    <x v="12"/>
    <x v="3"/>
  </r>
  <r>
    <x v="42"/>
    <x v="111"/>
    <n v="0"/>
    <x v="12"/>
    <x v="3"/>
  </r>
  <r>
    <x v="43"/>
    <x v="107"/>
    <n v="4.5454545454545459"/>
    <x v="12"/>
    <x v="3"/>
  </r>
  <r>
    <x v="43"/>
    <x v="108"/>
    <n v="0"/>
    <x v="12"/>
    <x v="3"/>
  </r>
  <r>
    <x v="43"/>
    <x v="109"/>
    <n v="9.0909090909090917"/>
    <x v="12"/>
    <x v="3"/>
  </r>
  <r>
    <x v="43"/>
    <x v="110"/>
    <n v="40.909090909090907"/>
    <x v="12"/>
    <x v="3"/>
  </r>
  <r>
    <x v="43"/>
    <x v="111"/>
    <n v="45.454545454545453"/>
    <x v="12"/>
    <x v="3"/>
  </r>
  <r>
    <x v="44"/>
    <x v="107"/>
    <n v="0"/>
    <x v="12"/>
    <x v="3"/>
  </r>
  <r>
    <x v="44"/>
    <x v="108"/>
    <n v="0"/>
    <x v="12"/>
    <x v="3"/>
  </r>
  <r>
    <x v="44"/>
    <x v="109"/>
    <n v="0"/>
    <x v="12"/>
    <x v="3"/>
  </r>
  <r>
    <x v="44"/>
    <x v="110"/>
    <n v="0"/>
    <x v="12"/>
    <x v="3"/>
  </r>
  <r>
    <x v="44"/>
    <x v="111"/>
    <n v="100"/>
    <x v="12"/>
    <x v="3"/>
  </r>
  <r>
    <x v="45"/>
    <x v="107"/>
    <n v="0"/>
    <x v="12"/>
    <x v="3"/>
  </r>
  <r>
    <x v="45"/>
    <x v="108"/>
    <n v="0"/>
    <x v="12"/>
    <x v="3"/>
  </r>
  <r>
    <x v="45"/>
    <x v="109"/>
    <n v="16.666666666666668"/>
    <x v="12"/>
    <x v="3"/>
  </r>
  <r>
    <x v="45"/>
    <x v="110"/>
    <n v="16.666666666666668"/>
    <x v="12"/>
    <x v="3"/>
  </r>
  <r>
    <x v="45"/>
    <x v="111"/>
    <n v="66.666666666666671"/>
    <x v="12"/>
    <x v="3"/>
  </r>
  <r>
    <x v="46"/>
    <x v="107"/>
    <n v="0"/>
    <x v="12"/>
    <x v="3"/>
  </r>
  <r>
    <x v="46"/>
    <x v="108"/>
    <n v="0"/>
    <x v="12"/>
    <x v="3"/>
  </r>
  <r>
    <x v="46"/>
    <x v="109"/>
    <n v="0"/>
    <x v="12"/>
    <x v="3"/>
  </r>
  <r>
    <x v="46"/>
    <x v="110"/>
    <n v="25"/>
    <x v="12"/>
    <x v="3"/>
  </r>
  <r>
    <x v="46"/>
    <x v="111"/>
    <n v="75"/>
    <x v="12"/>
    <x v="3"/>
  </r>
  <r>
    <x v="47"/>
    <x v="107"/>
    <n v="11.111111111111111"/>
    <x v="12"/>
    <x v="3"/>
  </r>
  <r>
    <x v="47"/>
    <x v="108"/>
    <n v="0"/>
    <x v="12"/>
    <x v="3"/>
  </r>
  <r>
    <x v="47"/>
    <x v="109"/>
    <n v="33.333333333333336"/>
    <x v="12"/>
    <x v="3"/>
  </r>
  <r>
    <x v="47"/>
    <x v="110"/>
    <n v="44.444444444444443"/>
    <x v="12"/>
    <x v="3"/>
  </r>
  <r>
    <x v="47"/>
    <x v="111"/>
    <n v="11.111111111111111"/>
    <x v="12"/>
    <x v="3"/>
  </r>
  <r>
    <x v="41"/>
    <x v="107"/>
    <n v="0"/>
    <x v="13"/>
    <x v="3"/>
  </r>
  <r>
    <x v="41"/>
    <x v="108"/>
    <n v="0"/>
    <x v="13"/>
    <x v="3"/>
  </r>
  <r>
    <x v="41"/>
    <x v="109"/>
    <n v="0"/>
    <x v="13"/>
    <x v="3"/>
  </r>
  <r>
    <x v="41"/>
    <x v="110"/>
    <n v="20"/>
    <x v="13"/>
    <x v="3"/>
  </r>
  <r>
    <x v="41"/>
    <x v="111"/>
    <n v="80"/>
    <x v="13"/>
    <x v="3"/>
  </r>
  <r>
    <x v="42"/>
    <x v="107"/>
    <n v="0"/>
    <x v="13"/>
    <x v="3"/>
  </r>
  <r>
    <x v="42"/>
    <x v="108"/>
    <n v="0"/>
    <x v="13"/>
    <x v="3"/>
  </r>
  <r>
    <x v="42"/>
    <x v="109"/>
    <n v="0"/>
    <x v="13"/>
    <x v="3"/>
  </r>
  <r>
    <x v="42"/>
    <x v="110"/>
    <n v="0"/>
    <x v="13"/>
    <x v="3"/>
  </r>
  <r>
    <x v="42"/>
    <x v="111"/>
    <n v="0"/>
    <x v="13"/>
    <x v="3"/>
  </r>
  <r>
    <x v="43"/>
    <x v="107"/>
    <n v="4.166666666666667"/>
    <x v="13"/>
    <x v="3"/>
  </r>
  <r>
    <x v="43"/>
    <x v="108"/>
    <n v="0"/>
    <x v="13"/>
    <x v="3"/>
  </r>
  <r>
    <x v="43"/>
    <x v="109"/>
    <n v="8.3333333333333339"/>
    <x v="13"/>
    <x v="3"/>
  </r>
  <r>
    <x v="43"/>
    <x v="110"/>
    <n v="20.833333333333332"/>
    <x v="13"/>
    <x v="3"/>
  </r>
  <r>
    <x v="43"/>
    <x v="111"/>
    <n v="66.666666666666671"/>
    <x v="13"/>
    <x v="3"/>
  </r>
  <r>
    <x v="44"/>
    <x v="107"/>
    <n v="0"/>
    <x v="13"/>
    <x v="3"/>
  </r>
  <r>
    <x v="44"/>
    <x v="108"/>
    <n v="0"/>
    <x v="13"/>
    <x v="3"/>
  </r>
  <r>
    <x v="44"/>
    <x v="109"/>
    <n v="50"/>
    <x v="13"/>
    <x v="3"/>
  </r>
  <r>
    <x v="44"/>
    <x v="110"/>
    <n v="0"/>
    <x v="13"/>
    <x v="3"/>
  </r>
  <r>
    <x v="44"/>
    <x v="111"/>
    <n v="50"/>
    <x v="13"/>
    <x v="3"/>
  </r>
  <r>
    <x v="45"/>
    <x v="107"/>
    <n v="0"/>
    <x v="13"/>
    <x v="3"/>
  </r>
  <r>
    <x v="45"/>
    <x v="108"/>
    <n v="0"/>
    <x v="13"/>
    <x v="3"/>
  </r>
  <r>
    <x v="45"/>
    <x v="109"/>
    <n v="0"/>
    <x v="13"/>
    <x v="3"/>
  </r>
  <r>
    <x v="45"/>
    <x v="110"/>
    <n v="50"/>
    <x v="13"/>
    <x v="3"/>
  </r>
  <r>
    <x v="45"/>
    <x v="111"/>
    <n v="50"/>
    <x v="13"/>
    <x v="3"/>
  </r>
  <r>
    <x v="46"/>
    <x v="107"/>
    <n v="0"/>
    <x v="13"/>
    <x v="3"/>
  </r>
  <r>
    <x v="46"/>
    <x v="108"/>
    <n v="0"/>
    <x v="13"/>
    <x v="3"/>
  </r>
  <r>
    <x v="46"/>
    <x v="109"/>
    <n v="0"/>
    <x v="13"/>
    <x v="3"/>
  </r>
  <r>
    <x v="46"/>
    <x v="110"/>
    <n v="0"/>
    <x v="13"/>
    <x v="3"/>
  </r>
  <r>
    <x v="46"/>
    <x v="111"/>
    <n v="100"/>
    <x v="13"/>
    <x v="3"/>
  </r>
  <r>
    <x v="47"/>
    <x v="107"/>
    <n v="0"/>
    <x v="13"/>
    <x v="3"/>
  </r>
  <r>
    <x v="47"/>
    <x v="108"/>
    <n v="0"/>
    <x v="13"/>
    <x v="3"/>
  </r>
  <r>
    <x v="47"/>
    <x v="109"/>
    <n v="66.666666666666671"/>
    <x v="13"/>
    <x v="3"/>
  </r>
  <r>
    <x v="47"/>
    <x v="110"/>
    <n v="0"/>
    <x v="13"/>
    <x v="3"/>
  </r>
  <r>
    <x v="47"/>
    <x v="111"/>
    <n v="33.333333333333336"/>
    <x v="13"/>
    <x v="3"/>
  </r>
  <r>
    <x v="41"/>
    <x v="107"/>
    <n v="0"/>
    <x v="14"/>
    <x v="3"/>
  </r>
  <r>
    <x v="41"/>
    <x v="108"/>
    <n v="0"/>
    <x v="14"/>
    <x v="3"/>
  </r>
  <r>
    <x v="41"/>
    <x v="109"/>
    <n v="0"/>
    <x v="14"/>
    <x v="3"/>
  </r>
  <r>
    <x v="41"/>
    <x v="110"/>
    <n v="100"/>
    <x v="14"/>
    <x v="3"/>
  </r>
  <r>
    <x v="41"/>
    <x v="111"/>
    <n v="0"/>
    <x v="14"/>
    <x v="3"/>
  </r>
  <r>
    <x v="42"/>
    <x v="107"/>
    <n v="0"/>
    <x v="14"/>
    <x v="3"/>
  </r>
  <r>
    <x v="42"/>
    <x v="108"/>
    <n v="0"/>
    <x v="14"/>
    <x v="3"/>
  </r>
  <r>
    <x v="42"/>
    <x v="109"/>
    <n v="0"/>
    <x v="14"/>
    <x v="3"/>
  </r>
  <r>
    <x v="42"/>
    <x v="110"/>
    <n v="50"/>
    <x v="14"/>
    <x v="3"/>
  </r>
  <r>
    <x v="42"/>
    <x v="111"/>
    <n v="50"/>
    <x v="14"/>
    <x v="3"/>
  </r>
  <r>
    <x v="43"/>
    <x v="107"/>
    <n v="0"/>
    <x v="14"/>
    <x v="3"/>
  </r>
  <r>
    <x v="43"/>
    <x v="108"/>
    <n v="7.1428571428571432"/>
    <x v="14"/>
    <x v="3"/>
  </r>
  <r>
    <x v="43"/>
    <x v="109"/>
    <n v="14.285714285714286"/>
    <x v="14"/>
    <x v="3"/>
  </r>
  <r>
    <x v="43"/>
    <x v="110"/>
    <n v="50"/>
    <x v="14"/>
    <x v="3"/>
  </r>
  <r>
    <x v="43"/>
    <x v="111"/>
    <n v="28.571428571428573"/>
    <x v="14"/>
    <x v="3"/>
  </r>
  <r>
    <x v="44"/>
    <x v="107"/>
    <n v="0"/>
    <x v="14"/>
    <x v="3"/>
  </r>
  <r>
    <x v="44"/>
    <x v="108"/>
    <n v="0"/>
    <x v="14"/>
    <x v="3"/>
  </r>
  <r>
    <x v="44"/>
    <x v="109"/>
    <n v="0"/>
    <x v="14"/>
    <x v="3"/>
  </r>
  <r>
    <x v="44"/>
    <x v="110"/>
    <n v="0"/>
    <x v="14"/>
    <x v="3"/>
  </r>
  <r>
    <x v="44"/>
    <x v="111"/>
    <n v="0"/>
    <x v="14"/>
    <x v="3"/>
  </r>
  <r>
    <x v="45"/>
    <x v="107"/>
    <n v="50"/>
    <x v="14"/>
    <x v="3"/>
  </r>
  <r>
    <x v="45"/>
    <x v="108"/>
    <n v="0"/>
    <x v="14"/>
    <x v="3"/>
  </r>
  <r>
    <x v="45"/>
    <x v="109"/>
    <n v="25"/>
    <x v="14"/>
    <x v="3"/>
  </r>
  <r>
    <x v="45"/>
    <x v="110"/>
    <n v="25"/>
    <x v="14"/>
    <x v="3"/>
  </r>
  <r>
    <x v="45"/>
    <x v="111"/>
    <n v="0"/>
    <x v="14"/>
    <x v="3"/>
  </r>
  <r>
    <x v="46"/>
    <x v="107"/>
    <n v="0"/>
    <x v="14"/>
    <x v="3"/>
  </r>
  <r>
    <x v="46"/>
    <x v="108"/>
    <n v="0"/>
    <x v="14"/>
    <x v="3"/>
  </r>
  <r>
    <x v="46"/>
    <x v="109"/>
    <n v="0"/>
    <x v="14"/>
    <x v="3"/>
  </r>
  <r>
    <x v="46"/>
    <x v="110"/>
    <n v="100"/>
    <x v="14"/>
    <x v="3"/>
  </r>
  <r>
    <x v="46"/>
    <x v="111"/>
    <n v="0"/>
    <x v="14"/>
    <x v="3"/>
  </r>
  <r>
    <x v="47"/>
    <x v="107"/>
    <n v="0"/>
    <x v="14"/>
    <x v="3"/>
  </r>
  <r>
    <x v="47"/>
    <x v="108"/>
    <n v="0"/>
    <x v="14"/>
    <x v="3"/>
  </r>
  <r>
    <x v="47"/>
    <x v="109"/>
    <n v="0"/>
    <x v="14"/>
    <x v="3"/>
  </r>
  <r>
    <x v="47"/>
    <x v="110"/>
    <n v="0"/>
    <x v="14"/>
    <x v="3"/>
  </r>
  <r>
    <x v="47"/>
    <x v="111"/>
    <n v="0"/>
    <x v="14"/>
    <x v="3"/>
  </r>
  <r>
    <x v="41"/>
    <x v="107"/>
    <n v="0"/>
    <x v="15"/>
    <x v="3"/>
  </r>
  <r>
    <x v="41"/>
    <x v="108"/>
    <n v="0"/>
    <x v="15"/>
    <x v="3"/>
  </r>
  <r>
    <x v="41"/>
    <x v="109"/>
    <n v="6.666666666666667"/>
    <x v="15"/>
    <x v="3"/>
  </r>
  <r>
    <x v="41"/>
    <x v="110"/>
    <n v="20"/>
    <x v="15"/>
    <x v="3"/>
  </r>
  <r>
    <x v="41"/>
    <x v="111"/>
    <n v="73.333333333333329"/>
    <x v="15"/>
    <x v="3"/>
  </r>
  <r>
    <x v="42"/>
    <x v="107"/>
    <n v="0"/>
    <x v="15"/>
    <x v="3"/>
  </r>
  <r>
    <x v="42"/>
    <x v="108"/>
    <n v="0"/>
    <x v="15"/>
    <x v="3"/>
  </r>
  <r>
    <x v="42"/>
    <x v="109"/>
    <n v="12.5"/>
    <x v="15"/>
    <x v="3"/>
  </r>
  <r>
    <x v="42"/>
    <x v="110"/>
    <n v="37.5"/>
    <x v="15"/>
    <x v="3"/>
  </r>
  <r>
    <x v="42"/>
    <x v="111"/>
    <n v="50"/>
    <x v="15"/>
    <x v="3"/>
  </r>
  <r>
    <x v="43"/>
    <x v="107"/>
    <n v="0"/>
    <x v="15"/>
    <x v="3"/>
  </r>
  <r>
    <x v="43"/>
    <x v="108"/>
    <n v="2.6315789473684212"/>
    <x v="15"/>
    <x v="3"/>
  </r>
  <r>
    <x v="43"/>
    <x v="109"/>
    <n v="2.6315789473684212"/>
    <x v="15"/>
    <x v="3"/>
  </r>
  <r>
    <x v="43"/>
    <x v="110"/>
    <n v="13.157894736842104"/>
    <x v="15"/>
    <x v="3"/>
  </r>
  <r>
    <x v="43"/>
    <x v="111"/>
    <n v="81.578947368421055"/>
    <x v="15"/>
    <x v="3"/>
  </r>
  <r>
    <x v="44"/>
    <x v="107"/>
    <n v="0"/>
    <x v="15"/>
    <x v="3"/>
  </r>
  <r>
    <x v="44"/>
    <x v="108"/>
    <n v="0"/>
    <x v="15"/>
    <x v="3"/>
  </r>
  <r>
    <x v="44"/>
    <x v="109"/>
    <n v="0"/>
    <x v="15"/>
    <x v="3"/>
  </r>
  <r>
    <x v="44"/>
    <x v="110"/>
    <n v="0"/>
    <x v="15"/>
    <x v="3"/>
  </r>
  <r>
    <x v="44"/>
    <x v="111"/>
    <n v="100"/>
    <x v="15"/>
    <x v="3"/>
  </r>
  <r>
    <x v="45"/>
    <x v="107"/>
    <n v="0"/>
    <x v="15"/>
    <x v="3"/>
  </r>
  <r>
    <x v="45"/>
    <x v="108"/>
    <n v="0"/>
    <x v="15"/>
    <x v="3"/>
  </r>
  <r>
    <x v="45"/>
    <x v="109"/>
    <n v="12.5"/>
    <x v="15"/>
    <x v="3"/>
  </r>
  <r>
    <x v="45"/>
    <x v="110"/>
    <n v="31.25"/>
    <x v="15"/>
    <x v="3"/>
  </r>
  <r>
    <x v="45"/>
    <x v="111"/>
    <n v="56.25"/>
    <x v="15"/>
    <x v="3"/>
  </r>
  <r>
    <x v="46"/>
    <x v="107"/>
    <n v="0"/>
    <x v="15"/>
    <x v="3"/>
  </r>
  <r>
    <x v="46"/>
    <x v="108"/>
    <n v="0"/>
    <x v="15"/>
    <x v="3"/>
  </r>
  <r>
    <x v="46"/>
    <x v="109"/>
    <n v="0"/>
    <x v="15"/>
    <x v="3"/>
  </r>
  <r>
    <x v="46"/>
    <x v="110"/>
    <n v="0"/>
    <x v="15"/>
    <x v="3"/>
  </r>
  <r>
    <x v="46"/>
    <x v="111"/>
    <n v="100"/>
    <x v="15"/>
    <x v="3"/>
  </r>
  <r>
    <x v="47"/>
    <x v="107"/>
    <n v="0"/>
    <x v="15"/>
    <x v="3"/>
  </r>
  <r>
    <x v="47"/>
    <x v="108"/>
    <n v="0"/>
    <x v="15"/>
    <x v="3"/>
  </r>
  <r>
    <x v="47"/>
    <x v="109"/>
    <n v="0"/>
    <x v="15"/>
    <x v="3"/>
  </r>
  <r>
    <x v="47"/>
    <x v="110"/>
    <n v="0"/>
    <x v="15"/>
    <x v="3"/>
  </r>
  <r>
    <x v="47"/>
    <x v="111"/>
    <n v="0"/>
    <x v="15"/>
    <x v="3"/>
  </r>
  <r>
    <x v="41"/>
    <x v="107"/>
    <n v="7.6923076923076925"/>
    <x v="16"/>
    <x v="3"/>
  </r>
  <r>
    <x v="41"/>
    <x v="108"/>
    <n v="7.6923076923076925"/>
    <x v="16"/>
    <x v="3"/>
  </r>
  <r>
    <x v="41"/>
    <x v="109"/>
    <n v="15.384615384615385"/>
    <x v="16"/>
    <x v="3"/>
  </r>
  <r>
    <x v="41"/>
    <x v="110"/>
    <n v="23.076923076923077"/>
    <x v="16"/>
    <x v="3"/>
  </r>
  <r>
    <x v="41"/>
    <x v="111"/>
    <n v="46.153846153846153"/>
    <x v="16"/>
    <x v="3"/>
  </r>
  <r>
    <x v="42"/>
    <x v="107"/>
    <n v="0"/>
    <x v="16"/>
    <x v="3"/>
  </r>
  <r>
    <x v="42"/>
    <x v="108"/>
    <n v="0"/>
    <x v="16"/>
    <x v="3"/>
  </r>
  <r>
    <x v="42"/>
    <x v="109"/>
    <n v="33.333333333333336"/>
    <x v="16"/>
    <x v="3"/>
  </r>
  <r>
    <x v="42"/>
    <x v="110"/>
    <n v="33.333333333333336"/>
    <x v="16"/>
    <x v="3"/>
  </r>
  <r>
    <x v="42"/>
    <x v="111"/>
    <n v="33.333333333333336"/>
    <x v="16"/>
    <x v="3"/>
  </r>
  <r>
    <x v="43"/>
    <x v="107"/>
    <n v="1.5384615384615385"/>
    <x v="16"/>
    <x v="3"/>
  </r>
  <r>
    <x v="43"/>
    <x v="108"/>
    <n v="0"/>
    <x v="16"/>
    <x v="3"/>
  </r>
  <r>
    <x v="43"/>
    <x v="109"/>
    <n v="6.1538461538461542"/>
    <x v="16"/>
    <x v="3"/>
  </r>
  <r>
    <x v="43"/>
    <x v="110"/>
    <n v="26.153846153846153"/>
    <x v="16"/>
    <x v="3"/>
  </r>
  <r>
    <x v="43"/>
    <x v="111"/>
    <n v="66.15384615384616"/>
    <x v="16"/>
    <x v="3"/>
  </r>
  <r>
    <x v="44"/>
    <x v="107"/>
    <n v="0"/>
    <x v="16"/>
    <x v="3"/>
  </r>
  <r>
    <x v="44"/>
    <x v="108"/>
    <n v="0"/>
    <x v="16"/>
    <x v="3"/>
  </r>
  <r>
    <x v="44"/>
    <x v="109"/>
    <n v="25"/>
    <x v="16"/>
    <x v="3"/>
  </r>
  <r>
    <x v="44"/>
    <x v="110"/>
    <n v="25"/>
    <x v="16"/>
    <x v="3"/>
  </r>
  <r>
    <x v="44"/>
    <x v="111"/>
    <n v="50"/>
    <x v="16"/>
    <x v="3"/>
  </r>
  <r>
    <x v="45"/>
    <x v="107"/>
    <n v="0"/>
    <x v="16"/>
    <x v="3"/>
  </r>
  <r>
    <x v="45"/>
    <x v="108"/>
    <n v="0"/>
    <x v="16"/>
    <x v="3"/>
  </r>
  <r>
    <x v="45"/>
    <x v="109"/>
    <n v="0"/>
    <x v="16"/>
    <x v="3"/>
  </r>
  <r>
    <x v="45"/>
    <x v="110"/>
    <n v="30"/>
    <x v="16"/>
    <x v="3"/>
  </r>
  <r>
    <x v="45"/>
    <x v="111"/>
    <n v="70"/>
    <x v="16"/>
    <x v="3"/>
  </r>
  <r>
    <x v="46"/>
    <x v="107"/>
    <n v="0"/>
    <x v="16"/>
    <x v="3"/>
  </r>
  <r>
    <x v="46"/>
    <x v="108"/>
    <n v="7.1428571428571432"/>
    <x v="16"/>
    <x v="3"/>
  </r>
  <r>
    <x v="46"/>
    <x v="109"/>
    <n v="7.1428571428571432"/>
    <x v="16"/>
    <x v="3"/>
  </r>
  <r>
    <x v="46"/>
    <x v="110"/>
    <n v="28.571428571428573"/>
    <x v="16"/>
    <x v="3"/>
  </r>
  <r>
    <x v="46"/>
    <x v="111"/>
    <n v="57.142857142857146"/>
    <x v="16"/>
    <x v="3"/>
  </r>
  <r>
    <x v="47"/>
    <x v="107"/>
    <n v="0"/>
    <x v="16"/>
    <x v="3"/>
  </r>
  <r>
    <x v="47"/>
    <x v="108"/>
    <n v="25"/>
    <x v="16"/>
    <x v="3"/>
  </r>
  <r>
    <x v="47"/>
    <x v="109"/>
    <n v="25"/>
    <x v="16"/>
    <x v="3"/>
  </r>
  <r>
    <x v="47"/>
    <x v="110"/>
    <n v="25"/>
    <x v="16"/>
    <x v="3"/>
  </r>
  <r>
    <x v="47"/>
    <x v="111"/>
    <n v="25"/>
    <x v="16"/>
    <x v="3"/>
  </r>
  <r>
    <x v="48"/>
    <x v="112"/>
    <n v="7.8928571428571397"/>
    <x v="0"/>
    <x v="2"/>
  </r>
  <r>
    <x v="48"/>
    <x v="113"/>
    <n v="8.1919431279620873"/>
    <x v="0"/>
    <x v="2"/>
  </r>
  <r>
    <x v="48"/>
    <x v="114"/>
    <n v="7.7142857142857135"/>
    <x v="0"/>
    <x v="2"/>
  </r>
  <r>
    <x v="48"/>
    <x v="115"/>
    <n v="8.3239436619718337"/>
    <x v="0"/>
    <x v="2"/>
  </r>
  <r>
    <x v="48"/>
    <x v="116"/>
    <n v="8.4350000000000005"/>
    <x v="0"/>
    <x v="2"/>
  </r>
  <r>
    <x v="48"/>
    <x v="117"/>
    <n v="8.44"/>
    <x v="0"/>
    <x v="2"/>
  </r>
  <r>
    <x v="48"/>
    <x v="118"/>
    <n v="8"/>
    <x v="0"/>
    <x v="2"/>
  </r>
  <r>
    <x v="48"/>
    <x v="119"/>
    <n v="7.4545454545454541"/>
    <x v="0"/>
    <x v="2"/>
  </r>
  <r>
    <x v="48"/>
    <x v="120"/>
    <n v="8.65"/>
    <x v="0"/>
    <x v="2"/>
  </r>
  <r>
    <x v="48"/>
    <x v="121"/>
    <n v="8.0399999999999991"/>
    <x v="0"/>
    <x v="2"/>
  </r>
  <r>
    <x v="48"/>
    <x v="122"/>
    <n v="8.1751152073732793"/>
    <x v="0"/>
    <x v="2"/>
  </r>
  <r>
    <x v="48"/>
    <x v="123"/>
    <n v="8.1489361702127709"/>
    <x v="0"/>
    <x v="2"/>
  </r>
  <r>
    <x v="48"/>
    <x v="124"/>
    <n v="6.6351351351351342"/>
    <x v="0"/>
    <x v="2"/>
  </r>
  <r>
    <x v="48"/>
    <x v="112"/>
    <n v="8.75"/>
    <x v="1"/>
    <x v="2"/>
  </r>
  <r>
    <x v="48"/>
    <x v="113"/>
    <n v="8.2359550561797743"/>
    <x v="1"/>
    <x v="2"/>
  </r>
  <r>
    <x v="48"/>
    <x v="114"/>
    <n v="8.4"/>
    <x v="1"/>
    <x v="2"/>
  </r>
  <r>
    <x v="48"/>
    <x v="115"/>
    <n v="8.3793103448275872"/>
    <x v="1"/>
    <x v="2"/>
  </r>
  <r>
    <x v="48"/>
    <x v="116"/>
    <n v="8.4403669724770598"/>
    <x v="1"/>
    <x v="2"/>
  </r>
  <r>
    <x v="48"/>
    <x v="117"/>
    <n v="8.5689655172413737"/>
    <x v="1"/>
    <x v="2"/>
  </r>
  <r>
    <x v="48"/>
    <x v="118"/>
    <n v="7.9255319148936154"/>
    <x v="1"/>
    <x v="2"/>
  </r>
  <r>
    <x v="48"/>
    <x v="119"/>
    <n v="8"/>
    <x v="1"/>
    <x v="2"/>
  </r>
  <r>
    <x v="48"/>
    <x v="120"/>
    <n v="8.5524193548387153"/>
    <x v="1"/>
    <x v="2"/>
  </r>
  <r>
    <x v="48"/>
    <x v="121"/>
    <n v="8.1818181818181817"/>
    <x v="1"/>
    <x v="2"/>
  </r>
  <r>
    <x v="48"/>
    <x v="122"/>
    <n v="8.0735294117647047"/>
    <x v="1"/>
    <x v="2"/>
  </r>
  <r>
    <x v="48"/>
    <x v="123"/>
    <n v="8.2429906542056059"/>
    <x v="1"/>
    <x v="2"/>
  </r>
  <r>
    <x v="48"/>
    <x v="124"/>
    <n v="5.8695652173913047"/>
    <x v="1"/>
    <x v="2"/>
  </r>
  <r>
    <x v="48"/>
    <x v="112"/>
    <n v="7.8571428571428568"/>
    <x v="2"/>
    <x v="2"/>
  </r>
  <r>
    <x v="48"/>
    <x v="113"/>
    <n v="8.392523364485978"/>
    <x v="2"/>
    <x v="2"/>
  </r>
  <r>
    <x v="48"/>
    <x v="114"/>
    <n v="9"/>
    <x v="2"/>
    <x v="2"/>
  </r>
  <r>
    <x v="48"/>
    <x v="115"/>
    <n v="8.1875"/>
    <x v="2"/>
    <x v="2"/>
  </r>
  <r>
    <x v="48"/>
    <x v="116"/>
    <n v="8.6279069767441854"/>
    <x v="2"/>
    <x v="2"/>
  </r>
  <r>
    <x v="48"/>
    <x v="117"/>
    <n v="8.3653846153846168"/>
    <x v="2"/>
    <x v="2"/>
  </r>
  <r>
    <x v="48"/>
    <x v="118"/>
    <n v="8.0370370370370363"/>
    <x v="2"/>
    <x v="2"/>
  </r>
  <r>
    <x v="48"/>
    <x v="119"/>
    <n v="8.0434782608695645"/>
    <x v="2"/>
    <x v="2"/>
  </r>
  <r>
    <x v="48"/>
    <x v="120"/>
    <n v="8.8134920634920615"/>
    <x v="2"/>
    <x v="2"/>
  </r>
  <r>
    <x v="48"/>
    <x v="121"/>
    <n v="8.4166666666666661"/>
    <x v="2"/>
    <x v="2"/>
  </r>
  <r>
    <x v="48"/>
    <x v="122"/>
    <n v="8.3214285714285712"/>
    <x v="2"/>
    <x v="2"/>
  </r>
  <r>
    <x v="48"/>
    <x v="123"/>
    <n v="7.625"/>
    <x v="2"/>
    <x v="2"/>
  </r>
  <r>
    <x v="48"/>
    <x v="124"/>
    <n v="7.3"/>
    <x v="2"/>
    <x v="2"/>
  </r>
  <r>
    <x v="48"/>
    <x v="112"/>
    <n v="7.6"/>
    <x v="3"/>
    <x v="2"/>
  </r>
  <r>
    <x v="48"/>
    <x v="113"/>
    <n v="8.0270270270270263"/>
    <x v="3"/>
    <x v="2"/>
  </r>
  <r>
    <x v="48"/>
    <x v="114"/>
    <n v="6"/>
    <x v="3"/>
    <x v="2"/>
  </r>
  <r>
    <x v="48"/>
    <x v="115"/>
    <n v="7.8"/>
    <x v="3"/>
    <x v="2"/>
  </r>
  <r>
    <x v="48"/>
    <x v="116"/>
    <n v="8.3113207547169807"/>
    <x v="3"/>
    <x v="2"/>
  </r>
  <r>
    <x v="48"/>
    <x v="117"/>
    <n v="8.0399999999999991"/>
    <x v="3"/>
    <x v="2"/>
  </r>
  <r>
    <x v="48"/>
    <x v="118"/>
    <n v="7.9024390243902456"/>
    <x v="3"/>
    <x v="2"/>
  </r>
  <r>
    <x v="48"/>
    <x v="119"/>
    <n v="7.5"/>
    <x v="3"/>
    <x v="2"/>
  </r>
  <r>
    <x v="48"/>
    <x v="120"/>
    <n v="8.5860465116279148"/>
    <x v="3"/>
    <x v="2"/>
  </r>
  <r>
    <x v="48"/>
    <x v="121"/>
    <n v="7"/>
    <x v="3"/>
    <x v="2"/>
  </r>
  <r>
    <x v="48"/>
    <x v="122"/>
    <n v="7.9"/>
    <x v="3"/>
    <x v="2"/>
  </r>
  <r>
    <x v="48"/>
    <x v="123"/>
    <n v="8.6285714285714281"/>
    <x v="3"/>
    <x v="2"/>
  </r>
  <r>
    <x v="48"/>
    <x v="124"/>
    <n v="5.25"/>
    <x v="3"/>
    <x v="2"/>
  </r>
  <r>
    <x v="48"/>
    <x v="112"/>
    <n v="7.6875"/>
    <x v="4"/>
    <x v="2"/>
  </r>
  <r>
    <x v="48"/>
    <x v="113"/>
    <n v="7.7"/>
    <x v="4"/>
    <x v="2"/>
  </r>
  <r>
    <x v="48"/>
    <x v="114"/>
    <n v="10"/>
    <x v="4"/>
    <x v="2"/>
  </r>
  <r>
    <x v="48"/>
    <x v="115"/>
    <n v="8.3333333333333339"/>
    <x v="4"/>
    <x v="2"/>
  </r>
  <r>
    <x v="48"/>
    <x v="116"/>
    <n v="8.3333333333333321"/>
    <x v="4"/>
    <x v="2"/>
  </r>
  <r>
    <x v="48"/>
    <x v="117"/>
    <n v="7.5882352941176467"/>
    <x v="4"/>
    <x v="2"/>
  </r>
  <r>
    <x v="48"/>
    <x v="118"/>
    <n v="7.4285714285714279"/>
    <x v="4"/>
    <x v="2"/>
  </r>
  <r>
    <x v="48"/>
    <x v="119"/>
    <n v="6.375"/>
    <x v="4"/>
    <x v="2"/>
  </r>
  <r>
    <x v="48"/>
    <x v="120"/>
    <n v="8.5391304347826047"/>
    <x v="4"/>
    <x v="2"/>
  </r>
  <r>
    <x v="48"/>
    <x v="121"/>
    <n v="8"/>
    <x v="4"/>
    <x v="2"/>
  </r>
  <r>
    <x v="48"/>
    <x v="122"/>
    <n v="8.4"/>
    <x v="4"/>
    <x v="2"/>
  </r>
  <r>
    <x v="48"/>
    <x v="123"/>
    <n v="8.1363636363636367"/>
    <x v="4"/>
    <x v="2"/>
  </r>
  <r>
    <x v="48"/>
    <x v="124"/>
    <n v="7.2727272727272725"/>
    <x v="4"/>
    <x v="2"/>
  </r>
  <r>
    <x v="48"/>
    <x v="112"/>
    <n v="8"/>
    <x v="5"/>
    <x v="2"/>
  </r>
  <r>
    <x v="48"/>
    <x v="113"/>
    <n v="7.2222222222222223"/>
    <x v="5"/>
    <x v="2"/>
  </r>
  <r>
    <x v="48"/>
    <x v="114"/>
    <m/>
    <x v="5"/>
    <x v="2"/>
  </r>
  <r>
    <x v="48"/>
    <x v="115"/>
    <n v="8"/>
    <x v="5"/>
    <x v="2"/>
  </r>
  <r>
    <x v="48"/>
    <x v="116"/>
    <n v="8.1538461538461533"/>
    <x v="5"/>
    <x v="2"/>
  </r>
  <r>
    <x v="48"/>
    <x v="117"/>
    <n v="8.6666666666666679"/>
    <x v="5"/>
    <x v="2"/>
  </r>
  <r>
    <x v="48"/>
    <x v="118"/>
    <n v="8.8000000000000007"/>
    <x v="5"/>
    <x v="2"/>
  </r>
  <r>
    <x v="48"/>
    <x v="119"/>
    <n v="5.5"/>
    <x v="5"/>
    <x v="2"/>
  </r>
  <r>
    <x v="48"/>
    <x v="120"/>
    <n v="8.8000000000000007"/>
    <x v="5"/>
    <x v="2"/>
  </r>
  <r>
    <x v="48"/>
    <x v="121"/>
    <n v="10"/>
    <x v="5"/>
    <x v="2"/>
  </r>
  <r>
    <x v="48"/>
    <x v="122"/>
    <n v="9.25"/>
    <x v="5"/>
    <x v="2"/>
  </r>
  <r>
    <x v="48"/>
    <x v="123"/>
    <n v="8.3636363636363615"/>
    <x v="5"/>
    <x v="2"/>
  </r>
  <r>
    <x v="48"/>
    <x v="124"/>
    <n v="8"/>
    <x v="5"/>
    <x v="2"/>
  </r>
  <r>
    <x v="48"/>
    <x v="112"/>
    <n v="6.3333333333333339"/>
    <x v="6"/>
    <x v="2"/>
  </r>
  <r>
    <x v="48"/>
    <x v="113"/>
    <n v="7"/>
    <x v="6"/>
    <x v="2"/>
  </r>
  <r>
    <x v="48"/>
    <x v="114"/>
    <n v="10"/>
    <x v="6"/>
    <x v="2"/>
  </r>
  <r>
    <x v="48"/>
    <x v="115"/>
    <m/>
    <x v="6"/>
    <x v="2"/>
  </r>
  <r>
    <x v="48"/>
    <x v="116"/>
    <n v="8.8965517241379306"/>
    <x v="6"/>
    <x v="2"/>
  </r>
  <r>
    <x v="48"/>
    <x v="117"/>
    <n v="8.4"/>
    <x v="6"/>
    <x v="2"/>
  </r>
  <r>
    <x v="48"/>
    <x v="118"/>
    <n v="6.5"/>
    <x v="6"/>
    <x v="2"/>
  </r>
  <r>
    <x v="48"/>
    <x v="119"/>
    <n v="8.5"/>
    <x v="6"/>
    <x v="2"/>
  </r>
  <r>
    <x v="48"/>
    <x v="120"/>
    <n v="8.15"/>
    <x v="6"/>
    <x v="2"/>
  </r>
  <r>
    <x v="48"/>
    <x v="121"/>
    <m/>
    <x v="6"/>
    <x v="2"/>
  </r>
  <r>
    <x v="48"/>
    <x v="122"/>
    <n v="9.5"/>
    <x v="6"/>
    <x v="2"/>
  </r>
  <r>
    <x v="48"/>
    <x v="123"/>
    <n v="10"/>
    <x v="6"/>
    <x v="2"/>
  </r>
  <r>
    <x v="48"/>
    <x v="124"/>
    <n v="10"/>
    <x v="6"/>
    <x v="2"/>
  </r>
  <r>
    <x v="48"/>
    <x v="112"/>
    <n v="8.1666666666666661"/>
    <x v="7"/>
    <x v="2"/>
  </r>
  <r>
    <x v="48"/>
    <x v="113"/>
    <n v="7.7142857142857144"/>
    <x v="7"/>
    <x v="2"/>
  </r>
  <r>
    <x v="48"/>
    <x v="114"/>
    <m/>
    <x v="7"/>
    <x v="2"/>
  </r>
  <r>
    <x v="48"/>
    <x v="115"/>
    <n v="9"/>
    <x v="7"/>
    <x v="2"/>
  </r>
  <r>
    <x v="48"/>
    <x v="116"/>
    <n v="7.541666666666667"/>
    <x v="7"/>
    <x v="2"/>
  </r>
  <r>
    <x v="48"/>
    <x v="117"/>
    <n v="5.8"/>
    <x v="7"/>
    <x v="2"/>
  </r>
  <r>
    <x v="48"/>
    <x v="118"/>
    <n v="7.8888888888888893"/>
    <x v="7"/>
    <x v="2"/>
  </r>
  <r>
    <x v="48"/>
    <x v="119"/>
    <n v="4.666666666666667"/>
    <x v="7"/>
    <x v="2"/>
  </r>
  <r>
    <x v="48"/>
    <x v="120"/>
    <n v="8.24"/>
    <x v="7"/>
    <x v="2"/>
  </r>
  <r>
    <x v="48"/>
    <x v="121"/>
    <n v="6"/>
    <x v="7"/>
    <x v="2"/>
  </r>
  <r>
    <x v="48"/>
    <x v="122"/>
    <n v="8"/>
    <x v="7"/>
    <x v="2"/>
  </r>
  <r>
    <x v="48"/>
    <x v="123"/>
    <n v="7.75"/>
    <x v="7"/>
    <x v="2"/>
  </r>
  <r>
    <x v="48"/>
    <x v="124"/>
    <n v="5.666666666666667"/>
    <x v="7"/>
    <x v="2"/>
  </r>
  <r>
    <x v="48"/>
    <x v="112"/>
    <n v="7.666666666666667"/>
    <x v="8"/>
    <x v="2"/>
  </r>
  <r>
    <x v="48"/>
    <x v="113"/>
    <n v="8.1666666666666661"/>
    <x v="8"/>
    <x v="2"/>
  </r>
  <r>
    <x v="48"/>
    <x v="114"/>
    <m/>
    <x v="8"/>
    <x v="2"/>
  </r>
  <r>
    <x v="48"/>
    <x v="115"/>
    <n v="8"/>
    <x v="8"/>
    <x v="2"/>
  </r>
  <r>
    <x v="48"/>
    <x v="116"/>
    <n v="8.6111111111111107"/>
    <x v="8"/>
    <x v="2"/>
  </r>
  <r>
    <x v="48"/>
    <x v="117"/>
    <n v="6"/>
    <x v="8"/>
    <x v="2"/>
  </r>
  <r>
    <x v="48"/>
    <x v="118"/>
    <n v="5.6"/>
    <x v="8"/>
    <x v="2"/>
  </r>
  <r>
    <x v="48"/>
    <x v="119"/>
    <n v="9"/>
    <x v="8"/>
    <x v="2"/>
  </r>
  <r>
    <x v="48"/>
    <x v="120"/>
    <n v="8.65"/>
    <x v="8"/>
    <x v="2"/>
  </r>
  <r>
    <x v="48"/>
    <x v="121"/>
    <n v="8"/>
    <x v="8"/>
    <x v="2"/>
  </r>
  <r>
    <x v="48"/>
    <x v="122"/>
    <n v="7.333333333333333"/>
    <x v="8"/>
    <x v="2"/>
  </r>
  <r>
    <x v="48"/>
    <x v="123"/>
    <n v="7.5"/>
    <x v="8"/>
    <x v="2"/>
  </r>
  <r>
    <x v="48"/>
    <x v="124"/>
    <n v="5"/>
    <x v="8"/>
    <x v="2"/>
  </r>
  <r>
    <x v="48"/>
    <x v="112"/>
    <n v="8"/>
    <x v="9"/>
    <x v="2"/>
  </r>
  <r>
    <x v="48"/>
    <x v="113"/>
    <n v="8.2972972972972965"/>
    <x v="9"/>
    <x v="2"/>
  </r>
  <r>
    <x v="48"/>
    <x v="114"/>
    <m/>
    <x v="9"/>
    <x v="2"/>
  </r>
  <r>
    <x v="48"/>
    <x v="115"/>
    <n v="7"/>
    <x v="9"/>
    <x v="2"/>
  </r>
  <r>
    <x v="48"/>
    <x v="116"/>
    <n v="7.8666666666666663"/>
    <x v="9"/>
    <x v="2"/>
  </r>
  <r>
    <x v="48"/>
    <x v="117"/>
    <n v="8.5"/>
    <x v="9"/>
    <x v="2"/>
  </r>
  <r>
    <x v="48"/>
    <x v="118"/>
    <n v="7.4"/>
    <x v="9"/>
    <x v="2"/>
  </r>
  <r>
    <x v="48"/>
    <x v="119"/>
    <n v="8.6666666666666661"/>
    <x v="9"/>
    <x v="2"/>
  </r>
  <r>
    <x v="48"/>
    <x v="120"/>
    <n v="8.2258064516129021"/>
    <x v="9"/>
    <x v="2"/>
  </r>
  <r>
    <x v="48"/>
    <x v="121"/>
    <n v="8.3333333333333339"/>
    <x v="9"/>
    <x v="2"/>
  </r>
  <r>
    <x v="48"/>
    <x v="122"/>
    <n v="7.6666666666666661"/>
    <x v="9"/>
    <x v="2"/>
  </r>
  <r>
    <x v="48"/>
    <x v="123"/>
    <n v="7"/>
    <x v="9"/>
    <x v="2"/>
  </r>
  <r>
    <x v="48"/>
    <x v="124"/>
    <n v="8.5"/>
    <x v="9"/>
    <x v="2"/>
  </r>
  <r>
    <x v="48"/>
    <x v="112"/>
    <n v="8.5"/>
    <x v="10"/>
    <x v="2"/>
  </r>
  <r>
    <x v="48"/>
    <x v="113"/>
    <n v="7.7"/>
    <x v="10"/>
    <x v="2"/>
  </r>
  <r>
    <x v="48"/>
    <x v="114"/>
    <m/>
    <x v="10"/>
    <x v="2"/>
  </r>
  <r>
    <x v="48"/>
    <x v="115"/>
    <n v="8"/>
    <x v="10"/>
    <x v="2"/>
  </r>
  <r>
    <x v="48"/>
    <x v="116"/>
    <n v="8.193548387096774"/>
    <x v="10"/>
    <x v="2"/>
  </r>
  <r>
    <x v="48"/>
    <x v="117"/>
    <n v="9"/>
    <x v="10"/>
    <x v="2"/>
  </r>
  <r>
    <x v="48"/>
    <x v="118"/>
    <n v="7.166666666666667"/>
    <x v="10"/>
    <x v="2"/>
  </r>
  <r>
    <x v="48"/>
    <x v="119"/>
    <n v="3.8"/>
    <x v="10"/>
    <x v="2"/>
  </r>
  <r>
    <x v="48"/>
    <x v="120"/>
    <n v="8.3214285714285694"/>
    <x v="10"/>
    <x v="2"/>
  </r>
  <r>
    <x v="48"/>
    <x v="121"/>
    <n v="8"/>
    <x v="10"/>
    <x v="2"/>
  </r>
  <r>
    <x v="48"/>
    <x v="122"/>
    <n v="8.1999999999999993"/>
    <x v="10"/>
    <x v="2"/>
  </r>
  <r>
    <x v="48"/>
    <x v="123"/>
    <n v="7.7142857142857135"/>
    <x v="10"/>
    <x v="2"/>
  </r>
  <r>
    <x v="48"/>
    <x v="124"/>
    <n v="5.6666666666666661"/>
    <x v="10"/>
    <x v="2"/>
  </r>
  <r>
    <x v="48"/>
    <x v="112"/>
    <n v="1"/>
    <x v="11"/>
    <x v="2"/>
  </r>
  <r>
    <x v="48"/>
    <x v="113"/>
    <n v="8"/>
    <x v="11"/>
    <x v="2"/>
  </r>
  <r>
    <x v="48"/>
    <x v="114"/>
    <m/>
    <x v="11"/>
    <x v="2"/>
  </r>
  <r>
    <x v="48"/>
    <x v="115"/>
    <m/>
    <x v="11"/>
    <x v="2"/>
  </r>
  <r>
    <x v="48"/>
    <x v="116"/>
    <n v="8.8636363636363651"/>
    <x v="11"/>
    <x v="2"/>
  </r>
  <r>
    <x v="48"/>
    <x v="117"/>
    <n v="9"/>
    <x v="11"/>
    <x v="2"/>
  </r>
  <r>
    <x v="48"/>
    <x v="118"/>
    <n v="5"/>
    <x v="11"/>
    <x v="2"/>
  </r>
  <r>
    <x v="48"/>
    <x v="119"/>
    <n v="9.3333333333333339"/>
    <x v="11"/>
    <x v="2"/>
  </r>
  <r>
    <x v="48"/>
    <x v="120"/>
    <n v="8.4499999999999993"/>
    <x v="11"/>
    <x v="2"/>
  </r>
  <r>
    <x v="48"/>
    <x v="121"/>
    <n v="10"/>
    <x v="11"/>
    <x v="2"/>
  </r>
  <r>
    <x v="48"/>
    <x v="122"/>
    <n v="9"/>
    <x v="11"/>
    <x v="2"/>
  </r>
  <r>
    <x v="48"/>
    <x v="123"/>
    <n v="5.5"/>
    <x v="11"/>
    <x v="2"/>
  </r>
  <r>
    <x v="48"/>
    <x v="124"/>
    <n v="5"/>
    <x v="11"/>
    <x v="2"/>
  </r>
  <r>
    <x v="48"/>
    <x v="112"/>
    <m/>
    <x v="12"/>
    <x v="2"/>
  </r>
  <r>
    <x v="48"/>
    <x v="113"/>
    <n v="8.6"/>
    <x v="12"/>
    <x v="2"/>
  </r>
  <r>
    <x v="48"/>
    <x v="114"/>
    <n v="10"/>
    <x v="12"/>
    <x v="2"/>
  </r>
  <r>
    <x v="48"/>
    <x v="115"/>
    <n v="9.3333333333333339"/>
    <x v="12"/>
    <x v="2"/>
  </r>
  <r>
    <x v="48"/>
    <x v="116"/>
    <n v="8.678571428571427"/>
    <x v="12"/>
    <x v="2"/>
  </r>
  <r>
    <x v="48"/>
    <x v="117"/>
    <n v="8.875"/>
    <x v="12"/>
    <x v="2"/>
  </r>
  <r>
    <x v="48"/>
    <x v="118"/>
    <n v="10"/>
    <x v="12"/>
    <x v="2"/>
  </r>
  <r>
    <x v="48"/>
    <x v="119"/>
    <n v="7"/>
    <x v="12"/>
    <x v="2"/>
  </r>
  <r>
    <x v="48"/>
    <x v="120"/>
    <n v="9.1578947368421044"/>
    <x v="12"/>
    <x v="2"/>
  </r>
  <r>
    <x v="48"/>
    <x v="121"/>
    <n v="7"/>
    <x v="12"/>
    <x v="2"/>
  </r>
  <r>
    <x v="48"/>
    <x v="122"/>
    <n v="8.2857142857142865"/>
    <x v="12"/>
    <x v="2"/>
  </r>
  <r>
    <x v="48"/>
    <x v="123"/>
    <n v="8.8333333333333321"/>
    <x v="12"/>
    <x v="2"/>
  </r>
  <r>
    <x v="48"/>
    <x v="124"/>
    <n v="6.833333333333333"/>
    <x v="12"/>
    <x v="2"/>
  </r>
  <r>
    <x v="48"/>
    <x v="112"/>
    <n v="9"/>
    <x v="13"/>
    <x v="2"/>
  </r>
  <r>
    <x v="48"/>
    <x v="113"/>
    <n v="9"/>
    <x v="13"/>
    <x v="2"/>
  </r>
  <r>
    <x v="48"/>
    <x v="114"/>
    <m/>
    <x v="13"/>
    <x v="2"/>
  </r>
  <r>
    <x v="48"/>
    <x v="115"/>
    <n v="8"/>
    <x v="13"/>
    <x v="2"/>
  </r>
  <r>
    <x v="48"/>
    <x v="116"/>
    <n v="8.8888888888888875"/>
    <x v="13"/>
    <x v="2"/>
  </r>
  <r>
    <x v="48"/>
    <x v="117"/>
    <n v="10"/>
    <x v="13"/>
    <x v="2"/>
  </r>
  <r>
    <x v="48"/>
    <x v="118"/>
    <n v="8.4"/>
    <x v="13"/>
    <x v="2"/>
  </r>
  <r>
    <x v="48"/>
    <x v="119"/>
    <m/>
    <x v="13"/>
    <x v="2"/>
  </r>
  <r>
    <x v="48"/>
    <x v="120"/>
    <n v="8.5217391304347831"/>
    <x v="13"/>
    <x v="2"/>
  </r>
  <r>
    <x v="48"/>
    <x v="121"/>
    <m/>
    <x v="13"/>
    <x v="2"/>
  </r>
  <r>
    <x v="48"/>
    <x v="122"/>
    <n v="9.75"/>
    <x v="13"/>
    <x v="2"/>
  </r>
  <r>
    <x v="48"/>
    <x v="123"/>
    <n v="9.5"/>
    <x v="13"/>
    <x v="2"/>
  </r>
  <r>
    <x v="48"/>
    <x v="124"/>
    <m/>
    <x v="13"/>
    <x v="2"/>
  </r>
  <r>
    <x v="48"/>
    <x v="112"/>
    <n v="7"/>
    <x v="14"/>
    <x v="2"/>
  </r>
  <r>
    <x v="48"/>
    <x v="113"/>
    <n v="6.5"/>
    <x v="14"/>
    <x v="2"/>
  </r>
  <r>
    <x v="48"/>
    <x v="114"/>
    <m/>
    <x v="14"/>
    <x v="2"/>
  </r>
  <r>
    <x v="48"/>
    <x v="115"/>
    <n v="8.5"/>
    <x v="14"/>
    <x v="2"/>
  </r>
  <r>
    <x v="48"/>
    <x v="116"/>
    <m/>
    <x v="14"/>
    <x v="2"/>
  </r>
  <r>
    <x v="48"/>
    <x v="117"/>
    <n v="8.1666666666666679"/>
    <x v="14"/>
    <x v="2"/>
  </r>
  <r>
    <x v="48"/>
    <x v="118"/>
    <m/>
    <x v="14"/>
    <x v="2"/>
  </r>
  <r>
    <x v="48"/>
    <x v="119"/>
    <m/>
    <x v="14"/>
    <x v="2"/>
  </r>
  <r>
    <x v="48"/>
    <x v="120"/>
    <n v="8"/>
    <x v="14"/>
    <x v="2"/>
  </r>
  <r>
    <x v="48"/>
    <x v="121"/>
    <m/>
    <x v="14"/>
    <x v="2"/>
  </r>
  <r>
    <x v="48"/>
    <x v="122"/>
    <n v="7.666666666666667"/>
    <x v="14"/>
    <x v="2"/>
  </r>
  <r>
    <x v="48"/>
    <x v="123"/>
    <n v="10"/>
    <x v="14"/>
    <x v="2"/>
  </r>
  <r>
    <x v="48"/>
    <x v="124"/>
    <n v="7.5"/>
    <x v="14"/>
    <x v="2"/>
  </r>
  <r>
    <x v="48"/>
    <x v="112"/>
    <m/>
    <x v="15"/>
    <x v="2"/>
  </r>
  <r>
    <x v="48"/>
    <x v="113"/>
    <n v="8.75"/>
    <x v="15"/>
    <x v="2"/>
  </r>
  <r>
    <x v="48"/>
    <x v="114"/>
    <n v="10"/>
    <x v="15"/>
    <x v="2"/>
  </r>
  <r>
    <x v="48"/>
    <x v="115"/>
    <n v="8"/>
    <x v="15"/>
    <x v="2"/>
  </r>
  <r>
    <x v="48"/>
    <x v="116"/>
    <n v="9"/>
    <x v="15"/>
    <x v="2"/>
  </r>
  <r>
    <x v="48"/>
    <x v="117"/>
    <n v="8.8333333333333339"/>
    <x v="15"/>
    <x v="2"/>
  </r>
  <r>
    <x v="48"/>
    <x v="118"/>
    <n v="10"/>
    <x v="15"/>
    <x v="2"/>
  </r>
  <r>
    <x v="48"/>
    <x v="119"/>
    <n v="7"/>
    <x v="15"/>
    <x v="2"/>
  </r>
  <r>
    <x v="48"/>
    <x v="120"/>
    <n v="8.972222222222225"/>
    <x v="15"/>
    <x v="2"/>
  </r>
  <r>
    <x v="48"/>
    <x v="121"/>
    <n v="8"/>
    <x v="15"/>
    <x v="2"/>
  </r>
  <r>
    <x v="48"/>
    <x v="122"/>
    <n v="8.9"/>
    <x v="15"/>
    <x v="2"/>
  </r>
  <r>
    <x v="48"/>
    <x v="123"/>
    <n v="6.666666666666667"/>
    <x v="15"/>
    <x v="2"/>
  </r>
  <r>
    <x v="48"/>
    <x v="124"/>
    <m/>
    <x v="15"/>
    <x v="2"/>
  </r>
  <r>
    <x v="48"/>
    <x v="112"/>
    <n v="7.5"/>
    <x v="16"/>
    <x v="2"/>
  </r>
  <r>
    <x v="48"/>
    <x v="113"/>
    <n v="8.25"/>
    <x v="16"/>
    <x v="2"/>
  </r>
  <r>
    <x v="48"/>
    <x v="114"/>
    <n v="4"/>
    <x v="16"/>
    <x v="2"/>
  </r>
  <r>
    <x v="48"/>
    <x v="115"/>
    <n v="9.1666666666666661"/>
    <x v="16"/>
    <x v="2"/>
  </r>
  <r>
    <x v="48"/>
    <x v="116"/>
    <n v="8.8000000000000007"/>
    <x v="16"/>
    <x v="2"/>
  </r>
  <r>
    <x v="48"/>
    <x v="117"/>
    <n v="9.1999999999999993"/>
    <x v="16"/>
    <x v="2"/>
  </r>
  <r>
    <x v="48"/>
    <x v="118"/>
    <n v="8.5"/>
    <x v="16"/>
    <x v="2"/>
  </r>
  <r>
    <x v="48"/>
    <x v="119"/>
    <n v="7.166666666666667"/>
    <x v="16"/>
    <x v="2"/>
  </r>
  <r>
    <x v="48"/>
    <x v="120"/>
    <n v="9"/>
    <x v="16"/>
    <x v="2"/>
  </r>
  <r>
    <x v="48"/>
    <x v="121"/>
    <n v="8.75"/>
    <x v="16"/>
    <x v="2"/>
  </r>
  <r>
    <x v="48"/>
    <x v="122"/>
    <n v="8.2307692307692317"/>
    <x v="16"/>
    <x v="2"/>
  </r>
  <r>
    <x v="48"/>
    <x v="123"/>
    <n v="8"/>
    <x v="16"/>
    <x v="2"/>
  </r>
  <r>
    <x v="48"/>
    <x v="124"/>
    <n v="8.7142857142857135"/>
    <x v="16"/>
    <x v="2"/>
  </r>
  <r>
    <x v="48"/>
    <x v="112"/>
    <n v="7.5638297872340425"/>
    <x v="0"/>
    <x v="3"/>
  </r>
  <r>
    <x v="48"/>
    <x v="113"/>
    <n v="7.8073394495412805"/>
    <x v="0"/>
    <x v="3"/>
  </r>
  <r>
    <x v="48"/>
    <x v="114"/>
    <n v="8"/>
    <x v="0"/>
    <x v="3"/>
  </r>
  <r>
    <x v="48"/>
    <x v="115"/>
    <n v="7.7380952380952372"/>
    <x v="0"/>
    <x v="3"/>
  </r>
  <r>
    <x v="48"/>
    <x v="116"/>
    <n v="8.1843003412969288"/>
    <x v="0"/>
    <x v="3"/>
  </r>
  <r>
    <x v="48"/>
    <x v="117"/>
    <n v="7.9214876033057893"/>
    <x v="0"/>
    <x v="3"/>
  </r>
  <r>
    <x v="48"/>
    <x v="118"/>
    <n v="7.9855769230769225"/>
    <x v="0"/>
    <x v="3"/>
  </r>
  <r>
    <x v="48"/>
    <x v="119"/>
    <n v="7.6266666666666669"/>
    <x v="0"/>
    <x v="3"/>
  </r>
  <r>
    <x v="48"/>
    <x v="120"/>
    <n v="8.3171114599685776"/>
    <x v="0"/>
    <x v="3"/>
  </r>
  <r>
    <x v="48"/>
    <x v="121"/>
    <n v="8.0178571428571441"/>
    <x v="0"/>
    <x v="3"/>
  </r>
  <r>
    <x v="48"/>
    <x v="122"/>
    <n v="8.2020547945205529"/>
    <x v="0"/>
    <x v="3"/>
  </r>
  <r>
    <x v="48"/>
    <x v="123"/>
    <n v="8.2788844621513977"/>
    <x v="0"/>
    <x v="3"/>
  </r>
  <r>
    <x v="48"/>
    <x v="124"/>
    <n v="5.9146341463414638"/>
    <x v="0"/>
    <x v="3"/>
  </r>
  <r>
    <x v="48"/>
    <x v="112"/>
    <n v="7.25"/>
    <x v="1"/>
    <x v="3"/>
  </r>
  <r>
    <x v="48"/>
    <x v="113"/>
    <n v="7.3333333333333348"/>
    <x v="1"/>
    <x v="3"/>
  </r>
  <r>
    <x v="48"/>
    <x v="114"/>
    <n v="8.4444444444444446"/>
    <x v="1"/>
    <x v="3"/>
  </r>
  <r>
    <x v="48"/>
    <x v="115"/>
    <n v="8"/>
    <x v="1"/>
    <x v="3"/>
  </r>
  <r>
    <x v="48"/>
    <x v="116"/>
    <n v="8.0609756097560954"/>
    <x v="1"/>
    <x v="3"/>
  </r>
  <r>
    <x v="48"/>
    <x v="117"/>
    <n v="8.1666666666666679"/>
    <x v="1"/>
    <x v="3"/>
  </r>
  <r>
    <x v="48"/>
    <x v="118"/>
    <n v="7.8873239436619729"/>
    <x v="1"/>
    <x v="3"/>
  </r>
  <r>
    <x v="48"/>
    <x v="119"/>
    <n v="8.4347826086956523"/>
    <x v="1"/>
    <x v="3"/>
  </r>
  <r>
    <x v="48"/>
    <x v="120"/>
    <n v="8.4784946236559104"/>
    <x v="1"/>
    <x v="3"/>
  </r>
  <r>
    <x v="48"/>
    <x v="121"/>
    <n v="7.75"/>
    <x v="1"/>
    <x v="3"/>
  </r>
  <r>
    <x v="48"/>
    <x v="122"/>
    <n v="8.1505376344085985"/>
    <x v="1"/>
    <x v="3"/>
  </r>
  <r>
    <x v="48"/>
    <x v="123"/>
    <n v="8.2207792207792227"/>
    <x v="1"/>
    <x v="3"/>
  </r>
  <r>
    <x v="48"/>
    <x v="124"/>
    <n v="6.129032258064516"/>
    <x v="1"/>
    <x v="3"/>
  </r>
  <r>
    <x v="48"/>
    <x v="112"/>
    <n v="7.4897959183673475"/>
    <x v="2"/>
    <x v="3"/>
  </r>
  <r>
    <x v="48"/>
    <x v="113"/>
    <n v="7.666666666666667"/>
    <x v="2"/>
    <x v="3"/>
  </r>
  <r>
    <x v="48"/>
    <x v="114"/>
    <n v="8.5"/>
    <x v="2"/>
    <x v="3"/>
  </r>
  <r>
    <x v="48"/>
    <x v="115"/>
    <n v="6.8333333333333339"/>
    <x v="2"/>
    <x v="3"/>
  </r>
  <r>
    <x v="48"/>
    <x v="116"/>
    <n v="7.9848484848484853"/>
    <x v="2"/>
    <x v="3"/>
  </r>
  <r>
    <x v="48"/>
    <x v="117"/>
    <n v="7.953125"/>
    <x v="2"/>
    <x v="3"/>
  </r>
  <r>
    <x v="48"/>
    <x v="118"/>
    <n v="7.833333333333333"/>
    <x v="2"/>
    <x v="3"/>
  </r>
  <r>
    <x v="48"/>
    <x v="119"/>
    <n v="6.2608695652173916"/>
    <x v="2"/>
    <x v="3"/>
  </r>
  <r>
    <x v="48"/>
    <x v="120"/>
    <n v="7.68627450980392"/>
    <x v="2"/>
    <x v="3"/>
  </r>
  <r>
    <x v="48"/>
    <x v="121"/>
    <n v="7.7142857142857153"/>
    <x v="2"/>
    <x v="3"/>
  </r>
  <r>
    <x v="48"/>
    <x v="122"/>
    <n v="7.65"/>
    <x v="2"/>
    <x v="3"/>
  </r>
  <r>
    <x v="48"/>
    <x v="123"/>
    <n v="7.9534883720930214"/>
    <x v="2"/>
    <x v="3"/>
  </r>
  <r>
    <x v="48"/>
    <x v="124"/>
    <n v="5.166666666666667"/>
    <x v="2"/>
    <x v="3"/>
  </r>
  <r>
    <x v="48"/>
    <x v="112"/>
    <n v="8"/>
    <x v="3"/>
    <x v="3"/>
  </r>
  <r>
    <x v="48"/>
    <x v="113"/>
    <n v="7.981481481481481"/>
    <x v="3"/>
    <x v="3"/>
  </r>
  <r>
    <x v="48"/>
    <x v="114"/>
    <n v="6.6"/>
    <x v="3"/>
    <x v="3"/>
  </r>
  <r>
    <x v="48"/>
    <x v="115"/>
    <n v="8.7083333333333357"/>
    <x v="3"/>
    <x v="3"/>
  </r>
  <r>
    <x v="48"/>
    <x v="116"/>
    <n v="8.1042654028435983"/>
    <x v="3"/>
    <x v="3"/>
  </r>
  <r>
    <x v="48"/>
    <x v="117"/>
    <n v="7.8965517241379297"/>
    <x v="3"/>
    <x v="3"/>
  </r>
  <r>
    <x v="48"/>
    <x v="118"/>
    <n v="7.7692307692307683"/>
    <x v="3"/>
    <x v="3"/>
  </r>
  <r>
    <x v="48"/>
    <x v="119"/>
    <n v="9.25"/>
    <x v="3"/>
    <x v="3"/>
  </r>
  <r>
    <x v="48"/>
    <x v="120"/>
    <n v="8.6973180076628243"/>
    <x v="3"/>
    <x v="3"/>
  </r>
  <r>
    <x v="48"/>
    <x v="121"/>
    <n v="8"/>
    <x v="3"/>
    <x v="3"/>
  </r>
  <r>
    <x v="48"/>
    <x v="122"/>
    <n v="8.272727272727268"/>
    <x v="3"/>
    <x v="3"/>
  </r>
  <r>
    <x v="48"/>
    <x v="123"/>
    <n v="8.1509433962264151"/>
    <x v="3"/>
    <x v="3"/>
  </r>
  <r>
    <x v="48"/>
    <x v="124"/>
    <n v="6.2"/>
    <x v="3"/>
    <x v="3"/>
  </r>
  <r>
    <x v="48"/>
    <x v="112"/>
    <n v="7.25"/>
    <x v="4"/>
    <x v="3"/>
  </r>
  <r>
    <x v="48"/>
    <x v="113"/>
    <n v="7.7894736842105248"/>
    <x v="4"/>
    <x v="3"/>
  </r>
  <r>
    <x v="48"/>
    <x v="114"/>
    <n v="8.5"/>
    <x v="4"/>
    <x v="3"/>
  </r>
  <r>
    <x v="48"/>
    <x v="115"/>
    <n v="6.8571428571428568"/>
    <x v="4"/>
    <x v="3"/>
  </r>
  <r>
    <x v="48"/>
    <x v="116"/>
    <n v="7.7246376811594217"/>
    <x v="4"/>
    <x v="3"/>
  </r>
  <r>
    <x v="48"/>
    <x v="117"/>
    <n v="7.052631578947369"/>
    <x v="4"/>
    <x v="3"/>
  </r>
  <r>
    <x v="48"/>
    <x v="118"/>
    <n v="7.8888888888888884"/>
    <x v="4"/>
    <x v="3"/>
  </r>
  <r>
    <x v="48"/>
    <x v="119"/>
    <n v="7.125"/>
    <x v="4"/>
    <x v="3"/>
  </r>
  <r>
    <x v="48"/>
    <x v="120"/>
    <n v="8.036363636363637"/>
    <x v="4"/>
    <x v="3"/>
  </r>
  <r>
    <x v="48"/>
    <x v="121"/>
    <n v="9"/>
    <x v="4"/>
    <x v="3"/>
  </r>
  <r>
    <x v="48"/>
    <x v="122"/>
    <n v="8.4642857142857153"/>
    <x v="4"/>
    <x v="3"/>
  </r>
  <r>
    <x v="48"/>
    <x v="123"/>
    <n v="7.9032258064516121"/>
    <x v="4"/>
    <x v="3"/>
  </r>
  <r>
    <x v="48"/>
    <x v="124"/>
    <n v="3.666666666666667"/>
    <x v="4"/>
    <x v="3"/>
  </r>
  <r>
    <x v="48"/>
    <x v="112"/>
    <n v="7.25"/>
    <x v="5"/>
    <x v="3"/>
  </r>
  <r>
    <x v="48"/>
    <x v="113"/>
    <n v="8.3636363636363651"/>
    <x v="5"/>
    <x v="3"/>
  </r>
  <r>
    <x v="48"/>
    <x v="114"/>
    <m/>
    <x v="5"/>
    <x v="3"/>
  </r>
  <r>
    <x v="48"/>
    <x v="115"/>
    <m/>
    <x v="5"/>
    <x v="3"/>
  </r>
  <r>
    <x v="48"/>
    <x v="116"/>
    <n v="8.125"/>
    <x v="5"/>
    <x v="3"/>
  </r>
  <r>
    <x v="48"/>
    <x v="117"/>
    <n v="9.3333333333333339"/>
    <x v="5"/>
    <x v="3"/>
  </r>
  <r>
    <x v="48"/>
    <x v="118"/>
    <n v="8.2857142857142865"/>
    <x v="5"/>
    <x v="3"/>
  </r>
  <r>
    <x v="48"/>
    <x v="119"/>
    <n v="8"/>
    <x v="5"/>
    <x v="3"/>
  </r>
  <r>
    <x v="48"/>
    <x v="120"/>
    <n v="8.5625"/>
    <x v="5"/>
    <x v="3"/>
  </r>
  <r>
    <x v="48"/>
    <x v="121"/>
    <n v="9.5"/>
    <x v="5"/>
    <x v="3"/>
  </r>
  <r>
    <x v="48"/>
    <x v="122"/>
    <n v="8.9166666666666661"/>
    <x v="5"/>
    <x v="3"/>
  </r>
  <r>
    <x v="48"/>
    <x v="123"/>
    <n v="8.0909090909090899"/>
    <x v="5"/>
    <x v="3"/>
  </r>
  <r>
    <x v="48"/>
    <x v="124"/>
    <m/>
    <x v="5"/>
    <x v="3"/>
  </r>
  <r>
    <x v="48"/>
    <x v="112"/>
    <n v="8.6666666666666661"/>
    <x v="6"/>
    <x v="3"/>
  </r>
  <r>
    <x v="48"/>
    <x v="113"/>
    <n v="8.25"/>
    <x v="6"/>
    <x v="3"/>
  </r>
  <r>
    <x v="48"/>
    <x v="114"/>
    <m/>
    <x v="6"/>
    <x v="3"/>
  </r>
  <r>
    <x v="48"/>
    <x v="115"/>
    <n v="6.666666666666667"/>
    <x v="6"/>
    <x v="3"/>
  </r>
  <r>
    <x v="48"/>
    <x v="116"/>
    <n v="7.75"/>
    <x v="6"/>
    <x v="3"/>
  </r>
  <r>
    <x v="48"/>
    <x v="117"/>
    <n v="7.5"/>
    <x v="6"/>
    <x v="3"/>
  </r>
  <r>
    <x v="48"/>
    <x v="118"/>
    <n v="9"/>
    <x v="6"/>
    <x v="3"/>
  </r>
  <r>
    <x v="48"/>
    <x v="119"/>
    <m/>
    <x v="6"/>
    <x v="3"/>
  </r>
  <r>
    <x v="48"/>
    <x v="120"/>
    <n v="7.6956521739130448"/>
    <x v="6"/>
    <x v="3"/>
  </r>
  <r>
    <x v="48"/>
    <x v="121"/>
    <n v="10"/>
    <x v="6"/>
    <x v="3"/>
  </r>
  <r>
    <x v="48"/>
    <x v="122"/>
    <n v="8.5714285714285712"/>
    <x v="6"/>
    <x v="3"/>
  </r>
  <r>
    <x v="48"/>
    <x v="123"/>
    <n v="8.5"/>
    <x v="6"/>
    <x v="3"/>
  </r>
  <r>
    <x v="48"/>
    <x v="124"/>
    <m/>
    <x v="6"/>
    <x v="3"/>
  </r>
  <r>
    <x v="48"/>
    <x v="112"/>
    <n v="6.75"/>
    <x v="7"/>
    <x v="3"/>
  </r>
  <r>
    <x v="48"/>
    <x v="113"/>
    <n v="7.1111111111111116"/>
    <x v="7"/>
    <x v="3"/>
  </r>
  <r>
    <x v="48"/>
    <x v="114"/>
    <m/>
    <x v="7"/>
    <x v="3"/>
  </r>
  <r>
    <x v="48"/>
    <x v="115"/>
    <n v="7.5"/>
    <x v="7"/>
    <x v="3"/>
  </r>
  <r>
    <x v="48"/>
    <x v="116"/>
    <n v="6.4666666666666668"/>
    <x v="7"/>
    <x v="3"/>
  </r>
  <r>
    <x v="48"/>
    <x v="117"/>
    <n v="6.2857142857142856"/>
    <x v="7"/>
    <x v="3"/>
  </r>
  <r>
    <x v="48"/>
    <x v="118"/>
    <n v="9.25"/>
    <x v="7"/>
    <x v="3"/>
  </r>
  <r>
    <x v="48"/>
    <x v="119"/>
    <n v="3"/>
    <x v="7"/>
    <x v="3"/>
  </r>
  <r>
    <x v="48"/>
    <x v="120"/>
    <n v="7.6206896551724146"/>
    <x v="7"/>
    <x v="3"/>
  </r>
  <r>
    <x v="48"/>
    <x v="121"/>
    <n v="8"/>
    <x v="7"/>
    <x v="3"/>
  </r>
  <r>
    <x v="48"/>
    <x v="122"/>
    <n v="8"/>
    <x v="7"/>
    <x v="3"/>
  </r>
  <r>
    <x v="48"/>
    <x v="123"/>
    <n v="7.5"/>
    <x v="7"/>
    <x v="3"/>
  </r>
  <r>
    <x v="48"/>
    <x v="124"/>
    <n v="3.5"/>
    <x v="7"/>
    <x v="3"/>
  </r>
  <r>
    <x v="48"/>
    <x v="112"/>
    <n v="5"/>
    <x v="8"/>
    <x v="3"/>
  </r>
  <r>
    <x v="48"/>
    <x v="113"/>
    <n v="7.6428571428571432"/>
    <x v="8"/>
    <x v="3"/>
  </r>
  <r>
    <x v="48"/>
    <x v="114"/>
    <n v="8.5"/>
    <x v="8"/>
    <x v="3"/>
  </r>
  <r>
    <x v="48"/>
    <x v="115"/>
    <n v="6.5"/>
    <x v="8"/>
    <x v="3"/>
  </r>
  <r>
    <x v="48"/>
    <x v="116"/>
    <n v="8.3571428571428559"/>
    <x v="8"/>
    <x v="3"/>
  </r>
  <r>
    <x v="48"/>
    <x v="117"/>
    <n v="6.4"/>
    <x v="8"/>
    <x v="3"/>
  </r>
  <r>
    <x v="48"/>
    <x v="118"/>
    <n v="6.333333333333333"/>
    <x v="8"/>
    <x v="3"/>
  </r>
  <r>
    <x v="48"/>
    <x v="119"/>
    <n v="7.666666666666667"/>
    <x v="8"/>
    <x v="3"/>
  </r>
  <r>
    <x v="48"/>
    <x v="120"/>
    <n v="8.1538461538461497"/>
    <x v="8"/>
    <x v="3"/>
  </r>
  <r>
    <x v="48"/>
    <x v="121"/>
    <m/>
    <x v="8"/>
    <x v="3"/>
  </r>
  <r>
    <x v="48"/>
    <x v="122"/>
    <n v="7.6666666666666661"/>
    <x v="8"/>
    <x v="3"/>
  </r>
  <r>
    <x v="48"/>
    <x v="123"/>
    <n v="7.833333333333333"/>
    <x v="8"/>
    <x v="3"/>
  </r>
  <r>
    <x v="48"/>
    <x v="124"/>
    <n v="4"/>
    <x v="8"/>
    <x v="3"/>
  </r>
  <r>
    <x v="48"/>
    <x v="112"/>
    <n v="8"/>
    <x v="9"/>
    <x v="3"/>
  </r>
  <r>
    <x v="48"/>
    <x v="113"/>
    <n v="8.115384615384615"/>
    <x v="9"/>
    <x v="3"/>
  </r>
  <r>
    <x v="48"/>
    <x v="114"/>
    <n v="10"/>
    <x v="9"/>
    <x v="3"/>
  </r>
  <r>
    <x v="48"/>
    <x v="115"/>
    <n v="8.5"/>
    <x v="9"/>
    <x v="3"/>
  </r>
  <r>
    <x v="48"/>
    <x v="116"/>
    <n v="8.2799999999999994"/>
    <x v="9"/>
    <x v="3"/>
  </r>
  <r>
    <x v="48"/>
    <x v="117"/>
    <n v="8"/>
    <x v="9"/>
    <x v="3"/>
  </r>
  <r>
    <x v="48"/>
    <x v="118"/>
    <n v="7.3333333333333339"/>
    <x v="9"/>
    <x v="3"/>
  </r>
  <r>
    <x v="48"/>
    <x v="119"/>
    <m/>
    <x v="9"/>
    <x v="3"/>
  </r>
  <r>
    <x v="48"/>
    <x v="120"/>
    <n v="7.9090909090909092"/>
    <x v="9"/>
    <x v="3"/>
  </r>
  <r>
    <x v="48"/>
    <x v="121"/>
    <n v="8"/>
    <x v="9"/>
    <x v="3"/>
  </r>
  <r>
    <x v="48"/>
    <x v="122"/>
    <n v="8.5"/>
    <x v="9"/>
    <x v="3"/>
  </r>
  <r>
    <x v="48"/>
    <x v="123"/>
    <n v="8.5"/>
    <x v="9"/>
    <x v="3"/>
  </r>
  <r>
    <x v="48"/>
    <x v="124"/>
    <m/>
    <x v="9"/>
    <x v="3"/>
  </r>
  <r>
    <x v="48"/>
    <x v="112"/>
    <n v="9.5"/>
    <x v="10"/>
    <x v="3"/>
  </r>
  <r>
    <x v="48"/>
    <x v="113"/>
    <n v="8.125"/>
    <x v="10"/>
    <x v="3"/>
  </r>
  <r>
    <x v="48"/>
    <x v="114"/>
    <n v="9.5"/>
    <x v="10"/>
    <x v="3"/>
  </r>
  <r>
    <x v="48"/>
    <x v="115"/>
    <n v="7.333333333333333"/>
    <x v="10"/>
    <x v="3"/>
  </r>
  <r>
    <x v="48"/>
    <x v="116"/>
    <n v="8.5"/>
    <x v="10"/>
    <x v="3"/>
  </r>
  <r>
    <x v="48"/>
    <x v="117"/>
    <n v="8"/>
    <x v="10"/>
    <x v="3"/>
  </r>
  <r>
    <x v="48"/>
    <x v="118"/>
    <n v="7.5"/>
    <x v="10"/>
    <x v="3"/>
  </r>
  <r>
    <x v="48"/>
    <x v="119"/>
    <n v="9"/>
    <x v="10"/>
    <x v="3"/>
  </r>
  <r>
    <x v="48"/>
    <x v="120"/>
    <n v="8.44"/>
    <x v="10"/>
    <x v="3"/>
  </r>
  <r>
    <x v="48"/>
    <x v="121"/>
    <n v="10"/>
    <x v="10"/>
    <x v="3"/>
  </r>
  <r>
    <x v="48"/>
    <x v="122"/>
    <n v="8.2222222222222214"/>
    <x v="10"/>
    <x v="3"/>
  </r>
  <r>
    <x v="48"/>
    <x v="123"/>
    <n v="9.1999999999999993"/>
    <x v="10"/>
    <x v="3"/>
  </r>
  <r>
    <x v="48"/>
    <x v="124"/>
    <n v="4.5"/>
    <x v="10"/>
    <x v="3"/>
  </r>
  <r>
    <x v="48"/>
    <x v="112"/>
    <m/>
    <x v="11"/>
    <x v="3"/>
  </r>
  <r>
    <x v="48"/>
    <x v="113"/>
    <n v="8.1999999999999993"/>
    <x v="11"/>
    <x v="3"/>
  </r>
  <r>
    <x v="48"/>
    <x v="114"/>
    <m/>
    <x v="11"/>
    <x v="3"/>
  </r>
  <r>
    <x v="48"/>
    <x v="115"/>
    <m/>
    <x v="11"/>
    <x v="3"/>
  </r>
  <r>
    <x v="48"/>
    <x v="116"/>
    <n v="8.6666666666666661"/>
    <x v="11"/>
    <x v="3"/>
  </r>
  <r>
    <x v="48"/>
    <x v="117"/>
    <n v="8"/>
    <x v="11"/>
    <x v="3"/>
  </r>
  <r>
    <x v="48"/>
    <x v="118"/>
    <n v="9.5"/>
    <x v="11"/>
    <x v="3"/>
  </r>
  <r>
    <x v="48"/>
    <x v="119"/>
    <n v="8"/>
    <x v="11"/>
    <x v="3"/>
  </r>
  <r>
    <x v="48"/>
    <x v="120"/>
    <n v="8.4"/>
    <x v="11"/>
    <x v="3"/>
  </r>
  <r>
    <x v="48"/>
    <x v="121"/>
    <m/>
    <x v="11"/>
    <x v="3"/>
  </r>
  <r>
    <x v="48"/>
    <x v="122"/>
    <n v="8.1428571428571423"/>
    <x v="11"/>
    <x v="3"/>
  </r>
  <r>
    <x v="48"/>
    <x v="123"/>
    <n v="9.25"/>
    <x v="11"/>
    <x v="3"/>
  </r>
  <r>
    <x v="48"/>
    <x v="124"/>
    <n v="8"/>
    <x v="11"/>
    <x v="3"/>
  </r>
  <r>
    <x v="48"/>
    <x v="112"/>
    <n v="6"/>
    <x v="12"/>
    <x v="3"/>
  </r>
  <r>
    <x v="48"/>
    <x v="113"/>
    <n v="8.7142857142857153"/>
    <x v="12"/>
    <x v="3"/>
  </r>
  <r>
    <x v="48"/>
    <x v="114"/>
    <n v="6"/>
    <x v="12"/>
    <x v="3"/>
  </r>
  <r>
    <x v="48"/>
    <x v="115"/>
    <m/>
    <x v="12"/>
    <x v="3"/>
  </r>
  <r>
    <x v="48"/>
    <x v="116"/>
    <n v="8.92"/>
    <x v="12"/>
    <x v="3"/>
  </r>
  <r>
    <x v="48"/>
    <x v="117"/>
    <n v="8"/>
    <x v="12"/>
    <x v="3"/>
  </r>
  <r>
    <x v="48"/>
    <x v="118"/>
    <n v="9"/>
    <x v="12"/>
    <x v="3"/>
  </r>
  <r>
    <x v="48"/>
    <x v="119"/>
    <n v="7"/>
    <x v="12"/>
    <x v="3"/>
  </r>
  <r>
    <x v="48"/>
    <x v="120"/>
    <n v="8.2272727272727284"/>
    <x v="12"/>
    <x v="3"/>
  </r>
  <r>
    <x v="48"/>
    <x v="121"/>
    <n v="10"/>
    <x v="12"/>
    <x v="3"/>
  </r>
  <r>
    <x v="48"/>
    <x v="122"/>
    <n v="9"/>
    <x v="12"/>
    <x v="3"/>
  </r>
  <r>
    <x v="48"/>
    <x v="123"/>
    <n v="9.25"/>
    <x v="12"/>
    <x v="3"/>
  </r>
  <r>
    <x v="48"/>
    <x v="124"/>
    <n v="6.333333333333333"/>
    <x v="12"/>
    <x v="3"/>
  </r>
  <r>
    <x v="48"/>
    <x v="112"/>
    <n v="7.75"/>
    <x v="13"/>
    <x v="3"/>
  </r>
  <r>
    <x v="48"/>
    <x v="113"/>
    <n v="8.7333333333333325"/>
    <x v="13"/>
    <x v="3"/>
  </r>
  <r>
    <x v="48"/>
    <x v="114"/>
    <n v="7.5"/>
    <x v="13"/>
    <x v="3"/>
  </r>
  <r>
    <x v="48"/>
    <x v="115"/>
    <n v="9"/>
    <x v="13"/>
    <x v="3"/>
  </r>
  <r>
    <x v="48"/>
    <x v="116"/>
    <n v="9"/>
    <x v="13"/>
    <x v="3"/>
  </r>
  <r>
    <x v="48"/>
    <x v="117"/>
    <n v="9"/>
    <x v="13"/>
    <x v="3"/>
  </r>
  <r>
    <x v="48"/>
    <x v="118"/>
    <n v="9.6"/>
    <x v="13"/>
    <x v="3"/>
  </r>
  <r>
    <x v="48"/>
    <x v="119"/>
    <m/>
    <x v="13"/>
    <x v="3"/>
  </r>
  <r>
    <x v="48"/>
    <x v="120"/>
    <n v="8.7083333333333339"/>
    <x v="13"/>
    <x v="3"/>
  </r>
  <r>
    <x v="48"/>
    <x v="121"/>
    <n v="7.5"/>
    <x v="13"/>
    <x v="3"/>
  </r>
  <r>
    <x v="48"/>
    <x v="122"/>
    <n v="8.6666666666666679"/>
    <x v="13"/>
    <x v="3"/>
  </r>
  <r>
    <x v="48"/>
    <x v="123"/>
    <n v="10"/>
    <x v="13"/>
    <x v="3"/>
  </r>
  <r>
    <x v="48"/>
    <x v="124"/>
    <n v="6.666666666666667"/>
    <x v="13"/>
    <x v="3"/>
  </r>
  <r>
    <x v="48"/>
    <x v="112"/>
    <n v="8"/>
    <x v="14"/>
    <x v="3"/>
  </r>
  <r>
    <x v="48"/>
    <x v="113"/>
    <n v="8"/>
    <x v="14"/>
    <x v="3"/>
  </r>
  <r>
    <x v="48"/>
    <x v="114"/>
    <n v="10"/>
    <x v="14"/>
    <x v="3"/>
  </r>
  <r>
    <x v="48"/>
    <x v="115"/>
    <n v="8"/>
    <x v="14"/>
    <x v="3"/>
  </r>
  <r>
    <x v="48"/>
    <x v="116"/>
    <n v="7.5"/>
    <x v="14"/>
    <x v="3"/>
  </r>
  <r>
    <x v="48"/>
    <x v="117"/>
    <n v="8.6"/>
    <x v="14"/>
    <x v="3"/>
  </r>
  <r>
    <x v="48"/>
    <x v="118"/>
    <n v="8"/>
    <x v="14"/>
    <x v="3"/>
  </r>
  <r>
    <x v="48"/>
    <x v="119"/>
    <n v="9"/>
    <x v="14"/>
    <x v="3"/>
  </r>
  <r>
    <x v="48"/>
    <x v="120"/>
    <n v="7.9285714285714279"/>
    <x v="14"/>
    <x v="3"/>
  </r>
  <r>
    <x v="48"/>
    <x v="121"/>
    <m/>
    <x v="14"/>
    <x v="3"/>
  </r>
  <r>
    <x v="48"/>
    <x v="122"/>
    <n v="4"/>
    <x v="14"/>
    <x v="3"/>
  </r>
  <r>
    <x v="48"/>
    <x v="123"/>
    <n v="8"/>
    <x v="14"/>
    <x v="3"/>
  </r>
  <r>
    <x v="48"/>
    <x v="124"/>
    <m/>
    <x v="14"/>
    <x v="3"/>
  </r>
  <r>
    <x v="48"/>
    <x v="112"/>
    <m/>
    <x v="15"/>
    <x v="3"/>
  </r>
  <r>
    <x v="48"/>
    <x v="113"/>
    <n v="8.1111111111111125"/>
    <x v="15"/>
    <x v="3"/>
  </r>
  <r>
    <x v="48"/>
    <x v="114"/>
    <n v="1"/>
    <x v="15"/>
    <x v="3"/>
  </r>
  <r>
    <x v="48"/>
    <x v="115"/>
    <n v="5"/>
    <x v="15"/>
    <x v="3"/>
  </r>
  <r>
    <x v="48"/>
    <x v="116"/>
    <n v="9.1111111111111125"/>
    <x v="15"/>
    <x v="3"/>
  </r>
  <r>
    <x v="48"/>
    <x v="117"/>
    <n v="7.125"/>
    <x v="15"/>
    <x v="3"/>
  </r>
  <r>
    <x v="48"/>
    <x v="118"/>
    <n v="9.0666666666666664"/>
    <x v="15"/>
    <x v="3"/>
  </r>
  <r>
    <x v="48"/>
    <x v="119"/>
    <n v="8.375"/>
    <x v="15"/>
    <x v="3"/>
  </r>
  <r>
    <x v="48"/>
    <x v="120"/>
    <n v="9.2368421052631575"/>
    <x v="15"/>
    <x v="3"/>
  </r>
  <r>
    <x v="48"/>
    <x v="121"/>
    <n v="10"/>
    <x v="15"/>
    <x v="3"/>
  </r>
  <r>
    <x v="48"/>
    <x v="122"/>
    <n v="8.6875"/>
    <x v="15"/>
    <x v="3"/>
  </r>
  <r>
    <x v="48"/>
    <x v="123"/>
    <n v="9.875"/>
    <x v="15"/>
    <x v="3"/>
  </r>
  <r>
    <x v="48"/>
    <x v="124"/>
    <m/>
    <x v="15"/>
    <x v="3"/>
  </r>
  <r>
    <x v="48"/>
    <x v="112"/>
    <n v="7.75"/>
    <x v="16"/>
    <x v="3"/>
  </r>
  <r>
    <x v="48"/>
    <x v="113"/>
    <n v="8.1666666666666661"/>
    <x v="16"/>
    <x v="3"/>
  </r>
  <r>
    <x v="48"/>
    <x v="114"/>
    <n v="8"/>
    <x v="16"/>
    <x v="3"/>
  </r>
  <r>
    <x v="48"/>
    <x v="115"/>
    <n v="7"/>
    <x v="16"/>
    <x v="3"/>
  </r>
  <r>
    <x v="48"/>
    <x v="116"/>
    <n v="8.2608695652173907"/>
    <x v="16"/>
    <x v="3"/>
  </r>
  <r>
    <x v="48"/>
    <x v="117"/>
    <n v="7.4666666666666659"/>
    <x v="16"/>
    <x v="3"/>
  </r>
  <r>
    <x v="48"/>
    <x v="118"/>
    <n v="7.6923076923076925"/>
    <x v="16"/>
    <x v="3"/>
  </r>
  <r>
    <x v="48"/>
    <x v="119"/>
    <n v="7.333333333333333"/>
    <x v="16"/>
    <x v="3"/>
  </r>
  <r>
    <x v="48"/>
    <x v="120"/>
    <n v="8.815384615384616"/>
    <x v="16"/>
    <x v="3"/>
  </r>
  <r>
    <x v="48"/>
    <x v="121"/>
    <n v="8"/>
    <x v="16"/>
    <x v="3"/>
  </r>
  <r>
    <x v="48"/>
    <x v="122"/>
    <n v="8.9499999999999993"/>
    <x v="16"/>
    <x v="3"/>
  </r>
  <r>
    <x v="48"/>
    <x v="123"/>
    <n v="8.4285714285714306"/>
    <x v="16"/>
    <x v="3"/>
  </r>
  <r>
    <x v="48"/>
    <x v="124"/>
    <n v="6.75"/>
    <x v="16"/>
    <x v="3"/>
  </r>
  <r>
    <x v="56"/>
    <x v="125"/>
    <n v="64.954337899543376"/>
    <x v="0"/>
    <x v="2"/>
  </r>
  <r>
    <x v="56"/>
    <x v="126"/>
    <n v="28.614916286149164"/>
    <x v="0"/>
    <x v="2"/>
  </r>
  <r>
    <x v="56"/>
    <x v="4"/>
    <n v="6.4307458143074578"/>
    <x v="0"/>
    <x v="2"/>
  </r>
  <r>
    <x v="57"/>
    <x v="125"/>
    <n v="83.790801186943625"/>
    <x v="0"/>
    <x v="2"/>
  </r>
  <r>
    <x v="57"/>
    <x v="126"/>
    <n v="9.8850148367952517"/>
    <x v="0"/>
    <x v="2"/>
  </r>
  <r>
    <x v="57"/>
    <x v="4"/>
    <n v="6.3241839762611276"/>
    <x v="0"/>
    <x v="2"/>
  </r>
  <r>
    <x v="58"/>
    <x v="125"/>
    <n v="82.570521203063706"/>
    <x v="0"/>
    <x v="2"/>
  </r>
  <r>
    <x v="58"/>
    <x v="126"/>
    <n v="11.059219129460116"/>
    <x v="0"/>
    <x v="2"/>
  </r>
  <r>
    <x v="58"/>
    <x v="4"/>
    <n v="6.3702596674761818"/>
    <x v="0"/>
    <x v="2"/>
  </r>
  <r>
    <x v="59"/>
    <x v="125"/>
    <n v="78.490214352283317"/>
    <x v="0"/>
    <x v="2"/>
  </r>
  <r>
    <x v="59"/>
    <x v="126"/>
    <n v="15.191053122087604"/>
    <x v="0"/>
    <x v="2"/>
  </r>
  <r>
    <x v="59"/>
    <x v="4"/>
    <n v="6.3187325256290769"/>
    <x v="0"/>
    <x v="2"/>
  </r>
  <r>
    <x v="60"/>
    <x v="125"/>
    <n v="85.812314540059347"/>
    <x v="0"/>
    <x v="2"/>
  </r>
  <r>
    <x v="60"/>
    <x v="126"/>
    <n v="7.8635014836795252"/>
    <x v="0"/>
    <x v="2"/>
  </r>
  <r>
    <x v="60"/>
    <x v="4"/>
    <n v="6.3241839762611276"/>
    <x v="0"/>
    <x v="2"/>
  </r>
  <r>
    <x v="49"/>
    <x v="125"/>
    <n v="57.855685401595252"/>
    <x v="0"/>
    <x v="2"/>
  </r>
  <r>
    <x v="49"/>
    <x v="126"/>
    <n v="35.818957521795582"/>
    <x v="0"/>
    <x v="2"/>
  </r>
  <r>
    <x v="49"/>
    <x v="4"/>
    <n v="6.3253570766091638"/>
    <x v="0"/>
    <x v="2"/>
  </r>
  <r>
    <x v="50"/>
    <x v="125"/>
    <n v="77.497215001856659"/>
    <x v="0"/>
    <x v="2"/>
  </r>
  <r>
    <x v="50"/>
    <x v="126"/>
    <n v="16.171555885629409"/>
    <x v="0"/>
    <x v="2"/>
  </r>
  <r>
    <x v="50"/>
    <x v="4"/>
    <n v="6.3312291125139248"/>
    <x v="0"/>
    <x v="2"/>
  </r>
  <r>
    <x v="51"/>
    <x v="125"/>
    <n v="67.736900780379045"/>
    <x v="0"/>
    <x v="2"/>
  </r>
  <r>
    <x v="51"/>
    <x v="126"/>
    <n v="25.217391304347824"/>
    <x v="0"/>
    <x v="2"/>
  </r>
  <r>
    <x v="51"/>
    <x v="4"/>
    <n v="7.045707915273133"/>
    <x v="0"/>
    <x v="2"/>
  </r>
  <r>
    <x v="52"/>
    <x v="125"/>
    <n v="73.931623931623932"/>
    <x v="0"/>
    <x v="2"/>
  </r>
  <r>
    <x v="52"/>
    <x v="126"/>
    <n v="19.732441471571907"/>
    <x v="0"/>
    <x v="2"/>
  </r>
  <r>
    <x v="52"/>
    <x v="4"/>
    <n v="6.3359345968041616"/>
    <x v="0"/>
    <x v="2"/>
  </r>
  <r>
    <x v="53"/>
    <x v="125"/>
    <n v="71.087636932707355"/>
    <x v="0"/>
    <x v="2"/>
  </r>
  <r>
    <x v="53"/>
    <x v="126"/>
    <n v="22.672143974960875"/>
    <x v="0"/>
    <x v="2"/>
  </r>
  <r>
    <x v="53"/>
    <x v="4"/>
    <n v="6.2402190923317686"/>
    <x v="0"/>
    <x v="2"/>
  </r>
  <r>
    <x v="54"/>
    <x v="125"/>
    <n v="78.727744807121667"/>
    <x v="0"/>
    <x v="2"/>
  </r>
  <r>
    <x v="54"/>
    <x v="126"/>
    <n v="14.94807121661721"/>
    <x v="0"/>
    <x v="2"/>
  </r>
  <r>
    <x v="54"/>
    <x v="4"/>
    <n v="6.3241839762611276"/>
    <x v="0"/>
    <x v="2"/>
  </r>
  <r>
    <x v="55"/>
    <x v="125"/>
    <n v="89.966617210682486"/>
    <x v="0"/>
    <x v="2"/>
  </r>
  <r>
    <x v="55"/>
    <x v="126"/>
    <n v="3.7091988130563798"/>
    <x v="0"/>
    <x v="2"/>
  </r>
  <r>
    <x v="55"/>
    <x v="4"/>
    <n v="6.3241839762611276"/>
    <x v="0"/>
    <x v="2"/>
  </r>
  <r>
    <x v="56"/>
    <x v="125"/>
    <n v="42.616451932606545"/>
    <x v="1"/>
    <x v="2"/>
  </r>
  <r>
    <x v="56"/>
    <x v="126"/>
    <n v="54.112983151635284"/>
    <x v="1"/>
    <x v="2"/>
  </r>
  <r>
    <x v="56"/>
    <x v="4"/>
    <n v="3.2705649157581762"/>
    <x v="1"/>
    <x v="2"/>
  </r>
  <r>
    <x v="57"/>
    <x v="125"/>
    <n v="75.555555555555557"/>
    <x v="1"/>
    <x v="2"/>
  </r>
  <r>
    <x v="57"/>
    <x v="126"/>
    <n v="21.422222222222221"/>
    <x v="1"/>
    <x v="2"/>
  </r>
  <r>
    <x v="57"/>
    <x v="4"/>
    <n v="3.0222222222222221"/>
    <x v="1"/>
    <x v="2"/>
  </r>
  <r>
    <x v="58"/>
    <x v="125"/>
    <n v="73.765996343692876"/>
    <x v="1"/>
    <x v="2"/>
  </r>
  <r>
    <x v="58"/>
    <x v="126"/>
    <n v="23.126142595978063"/>
    <x v="1"/>
    <x v="2"/>
  </r>
  <r>
    <x v="58"/>
    <x v="4"/>
    <n v="3.1078610603290677"/>
    <x v="1"/>
    <x v="2"/>
  </r>
  <r>
    <x v="59"/>
    <x v="125"/>
    <n v="63.619909502262445"/>
    <x v="1"/>
    <x v="2"/>
  </r>
  <r>
    <x v="59"/>
    <x v="126"/>
    <n v="33.393665158371043"/>
    <x v="1"/>
    <x v="2"/>
  </r>
  <r>
    <x v="59"/>
    <x v="4"/>
    <n v="2.9864253393665159"/>
    <x v="1"/>
    <x v="2"/>
  </r>
  <r>
    <x v="60"/>
    <x v="125"/>
    <n v="84.355555555555554"/>
    <x v="1"/>
    <x v="2"/>
  </r>
  <r>
    <x v="60"/>
    <x v="126"/>
    <n v="12.622222222222222"/>
    <x v="1"/>
    <x v="2"/>
  </r>
  <r>
    <x v="60"/>
    <x v="4"/>
    <n v="3.0222222222222221"/>
    <x v="1"/>
    <x v="2"/>
  </r>
  <r>
    <x v="49"/>
    <x v="125"/>
    <n v="41.955555555555556"/>
    <x v="1"/>
    <x v="2"/>
  </r>
  <r>
    <x v="49"/>
    <x v="126"/>
    <n v="55.022222222222226"/>
    <x v="1"/>
    <x v="2"/>
  </r>
  <r>
    <x v="49"/>
    <x v="4"/>
    <n v="3.0222222222222221"/>
    <x v="1"/>
    <x v="2"/>
  </r>
  <r>
    <x v="50"/>
    <x v="125"/>
    <n v="61.81980374665477"/>
    <x v="1"/>
    <x v="2"/>
  </r>
  <r>
    <x v="50"/>
    <x v="126"/>
    <n v="35.147190008920603"/>
    <x v="1"/>
    <x v="2"/>
  </r>
  <r>
    <x v="50"/>
    <x v="4"/>
    <n v="3.0330062444246209"/>
    <x v="1"/>
    <x v="2"/>
  </r>
  <r>
    <x v="51"/>
    <x v="125"/>
    <n v="57.805907172995781"/>
    <x v="1"/>
    <x v="2"/>
  </r>
  <r>
    <x v="51"/>
    <x v="126"/>
    <n v="38.959212376933898"/>
    <x v="1"/>
    <x v="2"/>
  </r>
  <r>
    <x v="51"/>
    <x v="4"/>
    <n v="3.2348804500703237"/>
    <x v="1"/>
    <x v="2"/>
  </r>
  <r>
    <x v="52"/>
    <x v="125"/>
    <n v="56.964285714285715"/>
    <x v="1"/>
    <x v="2"/>
  </r>
  <r>
    <x v="52"/>
    <x v="126"/>
    <n v="40"/>
    <x v="1"/>
    <x v="2"/>
  </r>
  <r>
    <x v="52"/>
    <x v="4"/>
    <n v="3.0357142857142856"/>
    <x v="1"/>
    <x v="2"/>
  </r>
  <r>
    <x v="53"/>
    <x v="125"/>
    <n v="60.323159784560147"/>
    <x v="1"/>
    <x v="2"/>
  </r>
  <r>
    <x v="53"/>
    <x v="126"/>
    <n v="36.624775583482943"/>
    <x v="1"/>
    <x v="2"/>
  </r>
  <r>
    <x v="53"/>
    <x v="4"/>
    <n v="3.0520646319569122"/>
    <x v="1"/>
    <x v="2"/>
  </r>
  <r>
    <x v="54"/>
    <x v="125"/>
    <n v="76.888888888888886"/>
    <x v="1"/>
    <x v="2"/>
  </r>
  <r>
    <x v="54"/>
    <x v="126"/>
    <n v="20.088888888888889"/>
    <x v="1"/>
    <x v="2"/>
  </r>
  <r>
    <x v="54"/>
    <x v="4"/>
    <n v="3.0222222222222221"/>
    <x v="1"/>
    <x v="2"/>
  </r>
  <r>
    <x v="55"/>
    <x v="125"/>
    <n v="92.8"/>
    <x v="1"/>
    <x v="2"/>
  </r>
  <r>
    <x v="55"/>
    <x v="126"/>
    <n v="4.177777777777778"/>
    <x v="1"/>
    <x v="2"/>
  </r>
  <r>
    <x v="55"/>
    <x v="4"/>
    <n v="3.0222222222222221"/>
    <x v="1"/>
    <x v="2"/>
  </r>
  <r>
    <x v="56"/>
    <x v="125"/>
    <n v="82.798040283070222"/>
    <x v="2"/>
    <x v="2"/>
  </r>
  <r>
    <x v="56"/>
    <x v="126"/>
    <n v="8.2199237887860637"/>
    <x v="2"/>
    <x v="2"/>
  </r>
  <r>
    <x v="56"/>
    <x v="4"/>
    <n v="8.9820359281437128"/>
    <x v="2"/>
    <x v="2"/>
  </r>
  <r>
    <x v="57"/>
    <x v="125"/>
    <n v="89.402173913043484"/>
    <x v="2"/>
    <x v="2"/>
  </r>
  <r>
    <x v="57"/>
    <x v="126"/>
    <n v="1.6304347826086956"/>
    <x v="2"/>
    <x v="2"/>
  </r>
  <r>
    <x v="57"/>
    <x v="4"/>
    <n v="8.9673913043478262"/>
    <x v="2"/>
    <x v="2"/>
  </r>
  <r>
    <x v="58"/>
    <x v="125"/>
    <n v="87.928221859706369"/>
    <x v="2"/>
    <x v="2"/>
  </r>
  <r>
    <x v="58"/>
    <x v="126"/>
    <n v="3.0995106035889068"/>
    <x v="2"/>
    <x v="2"/>
  </r>
  <r>
    <x v="58"/>
    <x v="4"/>
    <n v="8.9722675367047309"/>
    <x v="2"/>
    <x v="2"/>
  </r>
  <r>
    <x v="59"/>
    <x v="125"/>
    <n v="89.33623503808488"/>
    <x v="2"/>
    <x v="2"/>
  </r>
  <r>
    <x v="59"/>
    <x v="126"/>
    <n v="1.6866158868335146"/>
    <x v="2"/>
    <x v="2"/>
  </r>
  <r>
    <x v="59"/>
    <x v="4"/>
    <n v="8.977149075081611"/>
    <x v="2"/>
    <x v="2"/>
  </r>
  <r>
    <x v="60"/>
    <x v="125"/>
    <n v="89.293478260869563"/>
    <x v="2"/>
    <x v="2"/>
  </r>
  <r>
    <x v="60"/>
    <x v="126"/>
    <n v="1.7391304347826086"/>
    <x v="2"/>
    <x v="2"/>
  </r>
  <r>
    <x v="60"/>
    <x v="4"/>
    <n v="8.9673913043478262"/>
    <x v="2"/>
    <x v="2"/>
  </r>
  <r>
    <x v="49"/>
    <x v="125"/>
    <n v="78.152173913043484"/>
    <x v="2"/>
    <x v="2"/>
  </r>
  <r>
    <x v="49"/>
    <x v="126"/>
    <n v="12.880434782608695"/>
    <x v="2"/>
    <x v="2"/>
  </r>
  <r>
    <x v="49"/>
    <x v="4"/>
    <n v="8.9673913043478262"/>
    <x v="2"/>
    <x v="2"/>
  </r>
  <r>
    <x v="50"/>
    <x v="125"/>
    <n v="88.152173913043484"/>
    <x v="2"/>
    <x v="2"/>
  </r>
  <r>
    <x v="50"/>
    <x v="126"/>
    <n v="2.8804347826086958"/>
    <x v="2"/>
    <x v="2"/>
  </r>
  <r>
    <x v="50"/>
    <x v="4"/>
    <n v="8.9673913043478262"/>
    <x v="2"/>
    <x v="2"/>
  </r>
  <r>
    <x v="51"/>
    <x v="125"/>
    <n v="80.182752712735578"/>
    <x v="2"/>
    <x v="2"/>
  </r>
  <r>
    <x v="51"/>
    <x v="126"/>
    <n v="10.451170759565962"/>
    <x v="2"/>
    <x v="2"/>
  </r>
  <r>
    <x v="51"/>
    <x v="4"/>
    <n v="9.3660765276984588"/>
    <x v="2"/>
    <x v="2"/>
  </r>
  <r>
    <x v="52"/>
    <x v="125"/>
    <n v="85.465432770821991"/>
    <x v="2"/>
    <x v="2"/>
  </r>
  <r>
    <x v="52"/>
    <x v="126"/>
    <n v="5.5525313010342954"/>
    <x v="2"/>
    <x v="2"/>
  </r>
  <r>
    <x v="52"/>
    <x v="4"/>
    <n v="8.9820359281437128"/>
    <x v="2"/>
    <x v="2"/>
  </r>
  <r>
    <x v="53"/>
    <x v="125"/>
    <n v="82.121573301549461"/>
    <x v="2"/>
    <x v="2"/>
  </r>
  <r>
    <x v="53"/>
    <x v="126"/>
    <n v="8.9988081048867699"/>
    <x v="2"/>
    <x v="2"/>
  </r>
  <r>
    <x v="53"/>
    <x v="4"/>
    <n v="8.8796185935637659"/>
    <x v="2"/>
    <x v="2"/>
  </r>
  <r>
    <x v="54"/>
    <x v="125"/>
    <n v="87.608695652173907"/>
    <x v="2"/>
    <x v="2"/>
  </r>
  <r>
    <x v="54"/>
    <x v="126"/>
    <n v="3.4239130434782608"/>
    <x v="2"/>
    <x v="2"/>
  </r>
  <r>
    <x v="54"/>
    <x v="4"/>
    <n v="8.9673913043478262"/>
    <x v="2"/>
    <x v="2"/>
  </r>
  <r>
    <x v="55"/>
    <x v="125"/>
    <n v="89.945652173913047"/>
    <x v="2"/>
    <x v="2"/>
  </r>
  <r>
    <x v="55"/>
    <x v="126"/>
    <n v="1.0869565217391304"/>
    <x v="2"/>
    <x v="2"/>
  </r>
  <r>
    <x v="55"/>
    <x v="4"/>
    <n v="8.9673913043478262"/>
    <x v="2"/>
    <x v="2"/>
  </r>
  <r>
    <x v="56"/>
    <x v="125"/>
    <n v="57.507082152974505"/>
    <x v="3"/>
    <x v="2"/>
  </r>
  <r>
    <x v="56"/>
    <x v="126"/>
    <n v="39.518413597733712"/>
    <x v="3"/>
    <x v="2"/>
  </r>
  <r>
    <x v="56"/>
    <x v="4"/>
    <n v="2.9745042492917846"/>
    <x v="3"/>
    <x v="2"/>
  </r>
  <r>
    <x v="57"/>
    <x v="125"/>
    <n v="80.563380281690144"/>
    <x v="3"/>
    <x v="2"/>
  </r>
  <r>
    <x v="57"/>
    <x v="126"/>
    <n v="16.47887323943662"/>
    <x v="3"/>
    <x v="2"/>
  </r>
  <r>
    <x v="57"/>
    <x v="4"/>
    <n v="2.9577464788732395"/>
    <x v="3"/>
    <x v="2"/>
  </r>
  <r>
    <x v="58"/>
    <x v="125"/>
    <n v="83.522727272727266"/>
    <x v="3"/>
    <x v="2"/>
  </r>
  <r>
    <x v="58"/>
    <x v="126"/>
    <n v="13.494318181818182"/>
    <x v="3"/>
    <x v="2"/>
  </r>
  <r>
    <x v="58"/>
    <x v="4"/>
    <n v="2.9829545454545454"/>
    <x v="3"/>
    <x v="2"/>
  </r>
  <r>
    <x v="59"/>
    <x v="125"/>
    <n v="71.932299012693932"/>
    <x v="3"/>
    <x v="2"/>
  </r>
  <r>
    <x v="59"/>
    <x v="126"/>
    <n v="25.105782792665725"/>
    <x v="3"/>
    <x v="2"/>
  </r>
  <r>
    <x v="59"/>
    <x v="4"/>
    <n v="2.9619181946403383"/>
    <x v="3"/>
    <x v="2"/>
  </r>
  <r>
    <x v="60"/>
    <x v="125"/>
    <n v="78.450704225352112"/>
    <x v="3"/>
    <x v="2"/>
  </r>
  <r>
    <x v="60"/>
    <x v="126"/>
    <n v="18.591549295774648"/>
    <x v="3"/>
    <x v="2"/>
  </r>
  <r>
    <x v="60"/>
    <x v="4"/>
    <n v="2.9577464788732395"/>
    <x v="3"/>
    <x v="2"/>
  </r>
  <r>
    <x v="49"/>
    <x v="125"/>
    <n v="43.018335684062059"/>
    <x v="3"/>
    <x v="2"/>
  </r>
  <r>
    <x v="49"/>
    <x v="126"/>
    <n v="54.019746121297601"/>
    <x v="3"/>
    <x v="2"/>
  </r>
  <r>
    <x v="49"/>
    <x v="4"/>
    <n v="2.9619181946403383"/>
    <x v="3"/>
    <x v="2"/>
  </r>
  <r>
    <x v="50"/>
    <x v="125"/>
    <n v="71.267605633802816"/>
    <x v="3"/>
    <x v="2"/>
  </r>
  <r>
    <x v="50"/>
    <x v="126"/>
    <n v="25.774647887323944"/>
    <x v="3"/>
    <x v="2"/>
  </r>
  <r>
    <x v="50"/>
    <x v="4"/>
    <n v="2.9577464788732395"/>
    <x v="3"/>
    <x v="2"/>
  </r>
  <r>
    <x v="51"/>
    <x v="125"/>
    <n v="56.81818181818182"/>
    <x v="3"/>
    <x v="2"/>
  </r>
  <r>
    <x v="51"/>
    <x v="126"/>
    <n v="39.669421487603309"/>
    <x v="3"/>
    <x v="2"/>
  </r>
  <r>
    <x v="51"/>
    <x v="4"/>
    <n v="3.5123966942148761"/>
    <x v="3"/>
    <x v="2"/>
  </r>
  <r>
    <x v="52"/>
    <x v="125"/>
    <n v="67.79661016949153"/>
    <x v="3"/>
    <x v="2"/>
  </r>
  <r>
    <x v="52"/>
    <x v="126"/>
    <n v="29.237288135593221"/>
    <x v="3"/>
    <x v="2"/>
  </r>
  <r>
    <x v="52"/>
    <x v="4"/>
    <n v="2.9661016949152543"/>
    <x v="3"/>
    <x v="2"/>
  </r>
  <r>
    <x v="53"/>
    <x v="125"/>
    <n v="60.179640718562872"/>
    <x v="3"/>
    <x v="2"/>
  </r>
  <r>
    <x v="53"/>
    <x v="126"/>
    <n v="36.82634730538922"/>
    <x v="3"/>
    <x v="2"/>
  </r>
  <r>
    <x v="53"/>
    <x v="4"/>
    <n v="2.9940119760479043"/>
    <x v="3"/>
    <x v="2"/>
  </r>
  <r>
    <x v="54"/>
    <x v="125"/>
    <n v="63.802816901408448"/>
    <x v="3"/>
    <x v="2"/>
  </r>
  <r>
    <x v="54"/>
    <x v="126"/>
    <n v="33.239436619718312"/>
    <x v="3"/>
    <x v="2"/>
  </r>
  <r>
    <x v="54"/>
    <x v="4"/>
    <n v="2.9577464788732395"/>
    <x v="3"/>
    <x v="2"/>
  </r>
  <r>
    <x v="55"/>
    <x v="125"/>
    <n v="89.436619718309856"/>
    <x v="3"/>
    <x v="2"/>
  </r>
  <r>
    <x v="55"/>
    <x v="126"/>
    <n v="7.605633802816901"/>
    <x v="3"/>
    <x v="2"/>
  </r>
  <r>
    <x v="55"/>
    <x v="4"/>
    <n v="2.9577464788732395"/>
    <x v="3"/>
    <x v="2"/>
  </r>
  <r>
    <x v="56"/>
    <x v="125"/>
    <n v="71.511627906976742"/>
    <x v="4"/>
    <x v="2"/>
  </r>
  <r>
    <x v="56"/>
    <x v="126"/>
    <n v="20.058139534883722"/>
    <x v="4"/>
    <x v="2"/>
  </r>
  <r>
    <x v="56"/>
    <x v="4"/>
    <n v="8.4302325581395348"/>
    <x v="4"/>
    <x v="2"/>
  </r>
  <r>
    <x v="57"/>
    <x v="125"/>
    <n v="89.275362318840578"/>
    <x v="4"/>
    <x v="2"/>
  </r>
  <r>
    <x v="57"/>
    <x v="126"/>
    <n v="2.318840579710145"/>
    <x v="4"/>
    <x v="2"/>
  </r>
  <r>
    <x v="57"/>
    <x v="4"/>
    <n v="8.4057971014492754"/>
    <x v="4"/>
    <x v="2"/>
  </r>
  <r>
    <x v="58"/>
    <x v="125"/>
    <n v="86.666666666666671"/>
    <x v="4"/>
    <x v="2"/>
  </r>
  <r>
    <x v="58"/>
    <x v="126"/>
    <n v="4.9275362318840576"/>
    <x v="4"/>
    <x v="2"/>
  </r>
  <r>
    <x v="58"/>
    <x v="4"/>
    <n v="8.4057971014492754"/>
    <x v="4"/>
    <x v="2"/>
  </r>
  <r>
    <x v="59"/>
    <x v="125"/>
    <n v="82.72859216255442"/>
    <x v="4"/>
    <x v="2"/>
  </r>
  <r>
    <x v="59"/>
    <x v="126"/>
    <n v="8.8534107402031932"/>
    <x v="4"/>
    <x v="2"/>
  </r>
  <r>
    <x v="59"/>
    <x v="4"/>
    <n v="8.417997097242381"/>
    <x v="4"/>
    <x v="2"/>
  </r>
  <r>
    <x v="60"/>
    <x v="125"/>
    <n v="88.405797101449281"/>
    <x v="4"/>
    <x v="2"/>
  </r>
  <r>
    <x v="60"/>
    <x v="126"/>
    <n v="3.1884057971014492"/>
    <x v="4"/>
    <x v="2"/>
  </r>
  <r>
    <x v="60"/>
    <x v="4"/>
    <n v="8.4057971014492754"/>
    <x v="4"/>
    <x v="2"/>
  </r>
  <r>
    <x v="49"/>
    <x v="125"/>
    <n v="63.333333333333336"/>
    <x v="4"/>
    <x v="2"/>
  </r>
  <r>
    <x v="49"/>
    <x v="126"/>
    <n v="28.260869565217391"/>
    <x v="4"/>
    <x v="2"/>
  </r>
  <r>
    <x v="49"/>
    <x v="4"/>
    <n v="8.4057971014492754"/>
    <x v="4"/>
    <x v="2"/>
  </r>
  <r>
    <x v="50"/>
    <x v="125"/>
    <n v="83.188405797101453"/>
    <x v="4"/>
    <x v="2"/>
  </r>
  <r>
    <x v="50"/>
    <x v="126"/>
    <n v="8.4057971014492754"/>
    <x v="4"/>
    <x v="2"/>
  </r>
  <r>
    <x v="50"/>
    <x v="4"/>
    <n v="8.4057971014492754"/>
    <x v="4"/>
    <x v="2"/>
  </r>
  <r>
    <x v="51"/>
    <x v="125"/>
    <n v="69.982847341337902"/>
    <x v="4"/>
    <x v="2"/>
  </r>
  <r>
    <x v="51"/>
    <x v="126"/>
    <n v="21.440823327615782"/>
    <x v="4"/>
    <x v="2"/>
  </r>
  <r>
    <x v="51"/>
    <x v="4"/>
    <n v="8.5763293310463116"/>
    <x v="4"/>
    <x v="2"/>
  </r>
  <r>
    <x v="52"/>
    <x v="125"/>
    <n v="81.884057971014499"/>
    <x v="4"/>
    <x v="2"/>
  </r>
  <r>
    <x v="52"/>
    <x v="126"/>
    <n v="9.7101449275362324"/>
    <x v="4"/>
    <x v="2"/>
  </r>
  <r>
    <x v="52"/>
    <x v="4"/>
    <n v="8.4057971014492754"/>
    <x v="4"/>
    <x v="2"/>
  </r>
  <r>
    <x v="53"/>
    <x v="125"/>
    <n v="83.004552352048563"/>
    <x v="4"/>
    <x v="2"/>
  </r>
  <r>
    <x v="53"/>
    <x v="126"/>
    <n v="8.6494688922610017"/>
    <x v="4"/>
    <x v="2"/>
  </r>
  <r>
    <x v="53"/>
    <x v="4"/>
    <n v="8.3459787556904406"/>
    <x v="4"/>
    <x v="2"/>
  </r>
  <r>
    <x v="54"/>
    <x v="125"/>
    <n v="82.318840579710141"/>
    <x v="4"/>
    <x v="2"/>
  </r>
  <r>
    <x v="54"/>
    <x v="126"/>
    <n v="9.27536231884058"/>
    <x v="4"/>
    <x v="2"/>
  </r>
  <r>
    <x v="54"/>
    <x v="4"/>
    <n v="8.4057971014492754"/>
    <x v="4"/>
    <x v="2"/>
  </r>
  <r>
    <x v="55"/>
    <x v="125"/>
    <n v="89.710144927536234"/>
    <x v="4"/>
    <x v="2"/>
  </r>
  <r>
    <x v="55"/>
    <x v="126"/>
    <n v="1.8840579710144927"/>
    <x v="4"/>
    <x v="2"/>
  </r>
  <r>
    <x v="55"/>
    <x v="4"/>
    <n v="8.4057971014492754"/>
    <x v="4"/>
    <x v="2"/>
  </r>
  <r>
    <x v="56"/>
    <x v="125"/>
    <n v="67.010309278350519"/>
    <x v="5"/>
    <x v="2"/>
  </r>
  <r>
    <x v="56"/>
    <x v="126"/>
    <n v="25.773195876288661"/>
    <x v="5"/>
    <x v="2"/>
  </r>
  <r>
    <x v="56"/>
    <x v="4"/>
    <n v="7.2164948453608249"/>
    <x v="5"/>
    <x v="2"/>
  </r>
  <r>
    <x v="57"/>
    <x v="125"/>
    <n v="90.769230769230774"/>
    <x v="5"/>
    <x v="2"/>
  </r>
  <r>
    <x v="57"/>
    <x v="126"/>
    <n v="2.0512820512820511"/>
    <x v="5"/>
    <x v="2"/>
  </r>
  <r>
    <x v="57"/>
    <x v="4"/>
    <n v="7.1794871794871797"/>
    <x v="5"/>
    <x v="2"/>
  </r>
  <r>
    <x v="58"/>
    <x v="125"/>
    <n v="90.256410256410263"/>
    <x v="5"/>
    <x v="2"/>
  </r>
  <r>
    <x v="58"/>
    <x v="126"/>
    <n v="2.5641025641025643"/>
    <x v="5"/>
    <x v="2"/>
  </r>
  <r>
    <x v="58"/>
    <x v="4"/>
    <n v="7.1794871794871797"/>
    <x v="5"/>
    <x v="2"/>
  </r>
  <r>
    <x v="59"/>
    <x v="125"/>
    <n v="81.538461538461533"/>
    <x v="5"/>
    <x v="2"/>
  </r>
  <r>
    <x v="59"/>
    <x v="126"/>
    <n v="11.282051282051283"/>
    <x v="5"/>
    <x v="2"/>
  </r>
  <r>
    <x v="59"/>
    <x v="4"/>
    <n v="7.1794871794871797"/>
    <x v="5"/>
    <x v="2"/>
  </r>
  <r>
    <x v="60"/>
    <x v="125"/>
    <n v="90.256410256410263"/>
    <x v="5"/>
    <x v="2"/>
  </r>
  <r>
    <x v="60"/>
    <x v="126"/>
    <n v="2.5641025641025643"/>
    <x v="5"/>
    <x v="2"/>
  </r>
  <r>
    <x v="60"/>
    <x v="4"/>
    <n v="7.1794871794871797"/>
    <x v="5"/>
    <x v="2"/>
  </r>
  <r>
    <x v="49"/>
    <x v="125"/>
    <n v="62.051282051282051"/>
    <x v="5"/>
    <x v="2"/>
  </r>
  <r>
    <x v="49"/>
    <x v="126"/>
    <n v="30.76923076923077"/>
    <x v="5"/>
    <x v="2"/>
  </r>
  <r>
    <x v="49"/>
    <x v="4"/>
    <n v="7.1794871794871797"/>
    <x v="5"/>
    <x v="2"/>
  </r>
  <r>
    <x v="50"/>
    <x v="125"/>
    <n v="78.974358974358978"/>
    <x v="5"/>
    <x v="2"/>
  </r>
  <r>
    <x v="50"/>
    <x v="126"/>
    <n v="13.846153846153847"/>
    <x v="5"/>
    <x v="2"/>
  </r>
  <r>
    <x v="50"/>
    <x v="4"/>
    <n v="7.1794871794871797"/>
    <x v="5"/>
    <x v="2"/>
  </r>
  <r>
    <x v="51"/>
    <x v="125"/>
    <n v="62.589928057553955"/>
    <x v="5"/>
    <x v="2"/>
  </r>
  <r>
    <x v="51"/>
    <x v="126"/>
    <n v="28.776978417266186"/>
    <x v="5"/>
    <x v="2"/>
  </r>
  <r>
    <x v="51"/>
    <x v="4"/>
    <n v="8.6330935251798557"/>
    <x v="5"/>
    <x v="2"/>
  </r>
  <r>
    <x v="52"/>
    <x v="125"/>
    <n v="84.615384615384613"/>
    <x v="5"/>
    <x v="2"/>
  </r>
  <r>
    <x v="52"/>
    <x v="126"/>
    <n v="8.2051282051282044"/>
    <x v="5"/>
    <x v="2"/>
  </r>
  <r>
    <x v="52"/>
    <x v="4"/>
    <n v="7.1794871794871797"/>
    <x v="5"/>
    <x v="2"/>
  </r>
  <r>
    <x v="53"/>
    <x v="125"/>
    <n v="85.714285714285708"/>
    <x v="5"/>
    <x v="2"/>
  </r>
  <r>
    <x v="53"/>
    <x v="126"/>
    <n v="7.4074074074074074"/>
    <x v="5"/>
    <x v="2"/>
  </r>
  <r>
    <x v="53"/>
    <x v="4"/>
    <n v="6.8783068783068781"/>
    <x v="5"/>
    <x v="2"/>
  </r>
  <r>
    <x v="54"/>
    <x v="125"/>
    <n v="85.128205128205124"/>
    <x v="5"/>
    <x v="2"/>
  </r>
  <r>
    <x v="54"/>
    <x v="126"/>
    <n v="7.6923076923076925"/>
    <x v="5"/>
    <x v="2"/>
  </r>
  <r>
    <x v="54"/>
    <x v="4"/>
    <n v="7.1794871794871797"/>
    <x v="5"/>
    <x v="2"/>
  </r>
  <r>
    <x v="55"/>
    <x v="125"/>
    <n v="92.307692307692307"/>
    <x v="5"/>
    <x v="2"/>
  </r>
  <r>
    <x v="55"/>
    <x v="126"/>
    <n v="0.51282051282051277"/>
    <x v="5"/>
    <x v="2"/>
  </r>
  <r>
    <x v="55"/>
    <x v="4"/>
    <n v="7.1794871794871797"/>
    <x v="5"/>
    <x v="2"/>
  </r>
  <r>
    <x v="56"/>
    <x v="125"/>
    <n v="76.666666666666671"/>
    <x v="6"/>
    <x v="2"/>
  </r>
  <r>
    <x v="56"/>
    <x v="126"/>
    <n v="13.333333333333334"/>
    <x v="6"/>
    <x v="2"/>
  </r>
  <r>
    <x v="56"/>
    <x v="4"/>
    <n v="10"/>
    <x v="6"/>
    <x v="2"/>
  </r>
  <r>
    <x v="57"/>
    <x v="125"/>
    <n v="88.429752066115697"/>
    <x v="6"/>
    <x v="2"/>
  </r>
  <r>
    <x v="57"/>
    <x v="126"/>
    <n v="1.6528925619834711"/>
    <x v="6"/>
    <x v="2"/>
  </r>
  <r>
    <x v="57"/>
    <x v="4"/>
    <n v="9.9173553719008272"/>
    <x v="6"/>
    <x v="2"/>
  </r>
  <r>
    <x v="58"/>
    <x v="125"/>
    <n v="85.950413223140501"/>
    <x v="6"/>
    <x v="2"/>
  </r>
  <r>
    <x v="58"/>
    <x v="126"/>
    <n v="4.1322314049586772"/>
    <x v="6"/>
    <x v="2"/>
  </r>
  <r>
    <x v="58"/>
    <x v="4"/>
    <n v="9.9173553719008272"/>
    <x v="6"/>
    <x v="2"/>
  </r>
  <r>
    <x v="59"/>
    <x v="125"/>
    <n v="83.471074380165291"/>
    <x v="6"/>
    <x v="2"/>
  </r>
  <r>
    <x v="59"/>
    <x v="126"/>
    <n v="6.6115702479338845"/>
    <x v="6"/>
    <x v="2"/>
  </r>
  <r>
    <x v="59"/>
    <x v="4"/>
    <n v="9.9173553719008272"/>
    <x v="6"/>
    <x v="2"/>
  </r>
  <r>
    <x v="60"/>
    <x v="125"/>
    <n v="89.256198347107443"/>
    <x v="6"/>
    <x v="2"/>
  </r>
  <r>
    <x v="60"/>
    <x v="126"/>
    <n v="0.82644628099173556"/>
    <x v="6"/>
    <x v="2"/>
  </r>
  <r>
    <x v="60"/>
    <x v="4"/>
    <n v="9.9173553719008272"/>
    <x v="6"/>
    <x v="2"/>
  </r>
  <r>
    <x v="49"/>
    <x v="125"/>
    <n v="67.768595041322314"/>
    <x v="6"/>
    <x v="2"/>
  </r>
  <r>
    <x v="49"/>
    <x v="126"/>
    <n v="22.314049586776861"/>
    <x v="6"/>
    <x v="2"/>
  </r>
  <r>
    <x v="49"/>
    <x v="4"/>
    <n v="9.9173553719008272"/>
    <x v="6"/>
    <x v="2"/>
  </r>
  <r>
    <x v="50"/>
    <x v="125"/>
    <n v="85.123966942148755"/>
    <x v="6"/>
    <x v="2"/>
  </r>
  <r>
    <x v="50"/>
    <x v="126"/>
    <n v="4.9586776859504136"/>
    <x v="6"/>
    <x v="2"/>
  </r>
  <r>
    <x v="50"/>
    <x v="4"/>
    <n v="9.9173553719008272"/>
    <x v="6"/>
    <x v="2"/>
  </r>
  <r>
    <x v="51"/>
    <x v="125"/>
    <n v="73.873873873873876"/>
    <x v="6"/>
    <x v="2"/>
  </r>
  <r>
    <x v="51"/>
    <x v="126"/>
    <n v="15.315315315315315"/>
    <x v="6"/>
    <x v="2"/>
  </r>
  <r>
    <x v="51"/>
    <x v="4"/>
    <n v="10.810810810810811"/>
    <x v="6"/>
    <x v="2"/>
  </r>
  <r>
    <x v="52"/>
    <x v="125"/>
    <n v="84.297520661157023"/>
    <x v="6"/>
    <x v="2"/>
  </r>
  <r>
    <x v="52"/>
    <x v="126"/>
    <n v="5.785123966942149"/>
    <x v="6"/>
    <x v="2"/>
  </r>
  <r>
    <x v="52"/>
    <x v="4"/>
    <n v="9.9173553719008272"/>
    <x v="6"/>
    <x v="2"/>
  </r>
  <r>
    <x v="53"/>
    <x v="125"/>
    <n v="86.206896551724142"/>
    <x v="6"/>
    <x v="2"/>
  </r>
  <r>
    <x v="53"/>
    <x v="126"/>
    <n v="4.3103448275862073"/>
    <x v="6"/>
    <x v="2"/>
  </r>
  <r>
    <x v="53"/>
    <x v="4"/>
    <n v="9.4827586206896548"/>
    <x v="6"/>
    <x v="2"/>
  </r>
  <r>
    <x v="54"/>
    <x v="125"/>
    <n v="84.297520661157023"/>
    <x v="6"/>
    <x v="2"/>
  </r>
  <r>
    <x v="54"/>
    <x v="126"/>
    <n v="5.785123966942149"/>
    <x v="6"/>
    <x v="2"/>
  </r>
  <r>
    <x v="54"/>
    <x v="4"/>
    <n v="9.9173553719008272"/>
    <x v="6"/>
    <x v="2"/>
  </r>
  <r>
    <x v="55"/>
    <x v="125"/>
    <n v="90.082644628099175"/>
    <x v="6"/>
    <x v="2"/>
  </r>
  <r>
    <x v="55"/>
    <x v="126"/>
    <n v="0"/>
    <x v="6"/>
    <x v="2"/>
  </r>
  <r>
    <x v="55"/>
    <x v="4"/>
    <n v="9.9173553719008272"/>
    <x v="6"/>
    <x v="2"/>
  </r>
  <r>
    <x v="56"/>
    <x v="125"/>
    <n v="71.144278606965173"/>
    <x v="7"/>
    <x v="2"/>
  </r>
  <r>
    <x v="56"/>
    <x v="126"/>
    <n v="19.900497512437809"/>
    <x v="7"/>
    <x v="2"/>
  </r>
  <r>
    <x v="56"/>
    <x v="4"/>
    <n v="8.9552238805970141"/>
    <x v="7"/>
    <x v="2"/>
  </r>
  <r>
    <x v="57"/>
    <x v="125"/>
    <n v="88.059701492537314"/>
    <x v="7"/>
    <x v="2"/>
  </r>
  <r>
    <x v="57"/>
    <x v="126"/>
    <n v="2.9850746268656718"/>
    <x v="7"/>
    <x v="2"/>
  </r>
  <r>
    <x v="57"/>
    <x v="4"/>
    <n v="8.9552238805970141"/>
    <x v="7"/>
    <x v="2"/>
  </r>
  <r>
    <x v="58"/>
    <x v="125"/>
    <n v="83.084577114427859"/>
    <x v="7"/>
    <x v="2"/>
  </r>
  <r>
    <x v="58"/>
    <x v="126"/>
    <n v="7.9601990049751246"/>
    <x v="7"/>
    <x v="2"/>
  </r>
  <r>
    <x v="58"/>
    <x v="4"/>
    <n v="8.9552238805970141"/>
    <x v="7"/>
    <x v="2"/>
  </r>
  <r>
    <x v="59"/>
    <x v="125"/>
    <n v="83"/>
    <x v="7"/>
    <x v="2"/>
  </r>
  <r>
    <x v="59"/>
    <x v="126"/>
    <n v="8"/>
    <x v="7"/>
    <x v="2"/>
  </r>
  <r>
    <x v="59"/>
    <x v="4"/>
    <n v="9"/>
    <x v="7"/>
    <x v="2"/>
  </r>
  <r>
    <x v="60"/>
    <x v="125"/>
    <n v="86.567164179104481"/>
    <x v="7"/>
    <x v="2"/>
  </r>
  <r>
    <x v="60"/>
    <x v="126"/>
    <n v="4.4776119402985071"/>
    <x v="7"/>
    <x v="2"/>
  </r>
  <r>
    <x v="60"/>
    <x v="4"/>
    <n v="8.9552238805970141"/>
    <x v="7"/>
    <x v="2"/>
  </r>
  <r>
    <x v="49"/>
    <x v="125"/>
    <n v="68.656716417910445"/>
    <x v="7"/>
    <x v="2"/>
  </r>
  <r>
    <x v="49"/>
    <x v="126"/>
    <n v="22.388059701492537"/>
    <x v="7"/>
    <x v="2"/>
  </r>
  <r>
    <x v="49"/>
    <x v="4"/>
    <n v="8.9552238805970141"/>
    <x v="7"/>
    <x v="2"/>
  </r>
  <r>
    <x v="50"/>
    <x v="125"/>
    <n v="83.582089552238813"/>
    <x v="7"/>
    <x v="2"/>
  </r>
  <r>
    <x v="50"/>
    <x v="126"/>
    <n v="7.4626865671641793"/>
    <x v="7"/>
    <x v="2"/>
  </r>
  <r>
    <x v="50"/>
    <x v="4"/>
    <n v="8.9552238805970141"/>
    <x v="7"/>
    <x v="2"/>
  </r>
  <r>
    <x v="51"/>
    <x v="125"/>
    <n v="72.832369942196536"/>
    <x v="7"/>
    <x v="2"/>
  </r>
  <r>
    <x v="51"/>
    <x v="126"/>
    <n v="19.653179190751445"/>
    <x v="7"/>
    <x v="2"/>
  </r>
  <r>
    <x v="51"/>
    <x v="4"/>
    <n v="7.5144508670520231"/>
    <x v="7"/>
    <x v="2"/>
  </r>
  <r>
    <x v="52"/>
    <x v="125"/>
    <n v="79.601990049751237"/>
    <x v="7"/>
    <x v="2"/>
  </r>
  <r>
    <x v="52"/>
    <x v="126"/>
    <n v="11.442786069651742"/>
    <x v="7"/>
    <x v="2"/>
  </r>
  <r>
    <x v="52"/>
    <x v="4"/>
    <n v="8.9552238805970141"/>
    <x v="7"/>
    <x v="2"/>
  </r>
  <r>
    <x v="53"/>
    <x v="125"/>
    <n v="80.612244897959187"/>
    <x v="7"/>
    <x v="2"/>
  </r>
  <r>
    <x v="53"/>
    <x v="126"/>
    <n v="10.204081632653061"/>
    <x v="7"/>
    <x v="2"/>
  </r>
  <r>
    <x v="53"/>
    <x v="4"/>
    <n v="9.183673469387756"/>
    <x v="7"/>
    <x v="2"/>
  </r>
  <r>
    <x v="54"/>
    <x v="125"/>
    <n v="83.084577114427859"/>
    <x v="7"/>
    <x v="2"/>
  </r>
  <r>
    <x v="54"/>
    <x v="126"/>
    <n v="7.9601990049751246"/>
    <x v="7"/>
    <x v="2"/>
  </r>
  <r>
    <x v="54"/>
    <x v="4"/>
    <n v="8.9552238805970141"/>
    <x v="7"/>
    <x v="2"/>
  </r>
  <r>
    <x v="55"/>
    <x v="125"/>
    <n v="88.059701492537314"/>
    <x v="7"/>
    <x v="2"/>
  </r>
  <r>
    <x v="55"/>
    <x v="126"/>
    <n v="2.9850746268656718"/>
    <x v="7"/>
    <x v="2"/>
  </r>
  <r>
    <x v="55"/>
    <x v="4"/>
    <n v="8.9552238805970141"/>
    <x v="7"/>
    <x v="2"/>
  </r>
  <r>
    <x v="56"/>
    <x v="125"/>
    <n v="73.410404624277461"/>
    <x v="8"/>
    <x v="2"/>
  </r>
  <r>
    <x v="56"/>
    <x v="126"/>
    <n v="18.497109826589597"/>
    <x v="8"/>
    <x v="2"/>
  </r>
  <r>
    <x v="56"/>
    <x v="4"/>
    <n v="8.0924855491329488"/>
    <x v="8"/>
    <x v="2"/>
  </r>
  <r>
    <x v="57"/>
    <x v="125"/>
    <n v="89.595375722543352"/>
    <x v="8"/>
    <x v="2"/>
  </r>
  <r>
    <x v="57"/>
    <x v="126"/>
    <n v="2.3121387283236996"/>
    <x v="8"/>
    <x v="2"/>
  </r>
  <r>
    <x v="57"/>
    <x v="4"/>
    <n v="8.0924855491329488"/>
    <x v="8"/>
    <x v="2"/>
  </r>
  <r>
    <x v="58"/>
    <x v="125"/>
    <n v="87.283236994219649"/>
    <x v="8"/>
    <x v="2"/>
  </r>
  <r>
    <x v="58"/>
    <x v="126"/>
    <n v="4.6242774566473992"/>
    <x v="8"/>
    <x v="2"/>
  </r>
  <r>
    <x v="58"/>
    <x v="4"/>
    <n v="8.0924855491329488"/>
    <x v="8"/>
    <x v="2"/>
  </r>
  <r>
    <x v="59"/>
    <x v="125"/>
    <n v="83.236994219653184"/>
    <x v="8"/>
    <x v="2"/>
  </r>
  <r>
    <x v="59"/>
    <x v="126"/>
    <n v="8.6705202312138727"/>
    <x v="8"/>
    <x v="2"/>
  </r>
  <r>
    <x v="59"/>
    <x v="4"/>
    <n v="8.0924855491329488"/>
    <x v="8"/>
    <x v="2"/>
  </r>
  <r>
    <x v="60"/>
    <x v="125"/>
    <n v="87.861271676300575"/>
    <x v="8"/>
    <x v="2"/>
  </r>
  <r>
    <x v="60"/>
    <x v="126"/>
    <n v="4.0462427745664744"/>
    <x v="8"/>
    <x v="2"/>
  </r>
  <r>
    <x v="60"/>
    <x v="4"/>
    <n v="8.0924855491329488"/>
    <x v="8"/>
    <x v="2"/>
  </r>
  <r>
    <x v="49"/>
    <x v="125"/>
    <n v="55.491329479768787"/>
    <x v="8"/>
    <x v="2"/>
  </r>
  <r>
    <x v="49"/>
    <x v="126"/>
    <n v="36.416184971098268"/>
    <x v="8"/>
    <x v="2"/>
  </r>
  <r>
    <x v="49"/>
    <x v="4"/>
    <n v="8.0924855491329488"/>
    <x v="8"/>
    <x v="2"/>
  </r>
  <r>
    <x v="50"/>
    <x v="125"/>
    <n v="86.127167630057798"/>
    <x v="8"/>
    <x v="2"/>
  </r>
  <r>
    <x v="50"/>
    <x v="126"/>
    <n v="5.7803468208092488"/>
    <x v="8"/>
    <x v="2"/>
  </r>
  <r>
    <x v="50"/>
    <x v="4"/>
    <n v="8.0924855491329488"/>
    <x v="8"/>
    <x v="2"/>
  </r>
  <r>
    <x v="51"/>
    <x v="125"/>
    <n v="70.625"/>
    <x v="8"/>
    <x v="2"/>
  </r>
  <r>
    <x v="51"/>
    <x v="126"/>
    <n v="21.25"/>
    <x v="8"/>
    <x v="2"/>
  </r>
  <r>
    <x v="51"/>
    <x v="4"/>
    <n v="8.125"/>
    <x v="8"/>
    <x v="2"/>
  </r>
  <r>
    <x v="52"/>
    <x v="125"/>
    <n v="79.76878612716763"/>
    <x v="8"/>
    <x v="2"/>
  </r>
  <r>
    <x v="52"/>
    <x v="126"/>
    <n v="12.138728323699421"/>
    <x v="8"/>
    <x v="2"/>
  </r>
  <r>
    <x v="52"/>
    <x v="4"/>
    <n v="8.0924855491329488"/>
    <x v="8"/>
    <x v="2"/>
  </r>
  <r>
    <x v="53"/>
    <x v="125"/>
    <n v="80.379746835443044"/>
    <x v="8"/>
    <x v="2"/>
  </r>
  <r>
    <x v="53"/>
    <x v="126"/>
    <n v="11.39240506329114"/>
    <x v="8"/>
    <x v="2"/>
  </r>
  <r>
    <x v="53"/>
    <x v="4"/>
    <n v="8.2278481012658222"/>
    <x v="8"/>
    <x v="2"/>
  </r>
  <r>
    <x v="54"/>
    <x v="125"/>
    <n v="76.878612716763001"/>
    <x v="8"/>
    <x v="2"/>
  </r>
  <r>
    <x v="54"/>
    <x v="126"/>
    <n v="15.028901734104046"/>
    <x v="8"/>
    <x v="2"/>
  </r>
  <r>
    <x v="54"/>
    <x v="4"/>
    <n v="8.0924855491329488"/>
    <x v="8"/>
    <x v="2"/>
  </r>
  <r>
    <x v="55"/>
    <x v="125"/>
    <n v="88.439306358381501"/>
    <x v="8"/>
    <x v="2"/>
  </r>
  <r>
    <x v="55"/>
    <x v="126"/>
    <n v="3.4682080924855492"/>
    <x v="8"/>
    <x v="2"/>
  </r>
  <r>
    <x v="55"/>
    <x v="4"/>
    <n v="8.0924855491329488"/>
    <x v="8"/>
    <x v="2"/>
  </r>
  <r>
    <x v="56"/>
    <x v="125"/>
    <n v="68.508287292817684"/>
    <x v="9"/>
    <x v="2"/>
  </r>
  <r>
    <x v="56"/>
    <x v="126"/>
    <n v="25.414364640883978"/>
    <x v="9"/>
    <x v="2"/>
  </r>
  <r>
    <x v="56"/>
    <x v="4"/>
    <n v="6.0773480662983426"/>
    <x v="9"/>
    <x v="2"/>
  </r>
  <r>
    <x v="57"/>
    <x v="125"/>
    <n v="88.39779005524862"/>
    <x v="9"/>
    <x v="2"/>
  </r>
  <r>
    <x v="57"/>
    <x v="126"/>
    <n v="5.5248618784530388"/>
    <x v="9"/>
    <x v="2"/>
  </r>
  <r>
    <x v="57"/>
    <x v="4"/>
    <n v="6.0773480662983426"/>
    <x v="9"/>
    <x v="2"/>
  </r>
  <r>
    <x v="58"/>
    <x v="125"/>
    <n v="86.187845303867405"/>
    <x v="9"/>
    <x v="2"/>
  </r>
  <r>
    <x v="58"/>
    <x v="126"/>
    <n v="7.7348066298342539"/>
    <x v="9"/>
    <x v="2"/>
  </r>
  <r>
    <x v="58"/>
    <x v="4"/>
    <n v="6.0773480662983426"/>
    <x v="9"/>
    <x v="2"/>
  </r>
  <r>
    <x v="59"/>
    <x v="125"/>
    <n v="85.635359116022101"/>
    <x v="9"/>
    <x v="2"/>
  </r>
  <r>
    <x v="59"/>
    <x v="126"/>
    <n v="8.2872928176795586"/>
    <x v="9"/>
    <x v="2"/>
  </r>
  <r>
    <x v="59"/>
    <x v="4"/>
    <n v="6.0773480662983426"/>
    <x v="9"/>
    <x v="2"/>
  </r>
  <r>
    <x v="60"/>
    <x v="125"/>
    <n v="90.055248618784532"/>
    <x v="9"/>
    <x v="2"/>
  </r>
  <r>
    <x v="60"/>
    <x v="126"/>
    <n v="3.867403314917127"/>
    <x v="9"/>
    <x v="2"/>
  </r>
  <r>
    <x v="60"/>
    <x v="4"/>
    <n v="6.0773480662983426"/>
    <x v="9"/>
    <x v="2"/>
  </r>
  <r>
    <x v="49"/>
    <x v="125"/>
    <n v="51.933701657458563"/>
    <x v="9"/>
    <x v="2"/>
  </r>
  <r>
    <x v="49"/>
    <x v="126"/>
    <n v="41.988950276243095"/>
    <x v="9"/>
    <x v="2"/>
  </r>
  <r>
    <x v="49"/>
    <x v="4"/>
    <n v="6.0773480662983426"/>
    <x v="9"/>
    <x v="2"/>
  </r>
  <r>
    <x v="50"/>
    <x v="125"/>
    <n v="86.111111111111114"/>
    <x v="9"/>
    <x v="2"/>
  </r>
  <r>
    <x v="50"/>
    <x v="126"/>
    <n v="7.7777777777777777"/>
    <x v="9"/>
    <x v="2"/>
  </r>
  <r>
    <x v="50"/>
    <x v="4"/>
    <n v="6.1111111111111107"/>
    <x v="9"/>
    <x v="2"/>
  </r>
  <r>
    <x v="51"/>
    <x v="125"/>
    <n v="67.415730337078656"/>
    <x v="9"/>
    <x v="2"/>
  </r>
  <r>
    <x v="51"/>
    <x v="126"/>
    <n v="26.40449438202247"/>
    <x v="9"/>
    <x v="2"/>
  </r>
  <r>
    <x v="51"/>
    <x v="4"/>
    <n v="6.1797752808988768"/>
    <x v="9"/>
    <x v="2"/>
  </r>
  <r>
    <x v="52"/>
    <x v="125"/>
    <n v="81.767955801104975"/>
    <x v="9"/>
    <x v="2"/>
  </r>
  <r>
    <x v="52"/>
    <x v="126"/>
    <n v="12.154696132596685"/>
    <x v="9"/>
    <x v="2"/>
  </r>
  <r>
    <x v="52"/>
    <x v="4"/>
    <n v="6.0773480662983426"/>
    <x v="9"/>
    <x v="2"/>
  </r>
  <r>
    <x v="53"/>
    <x v="125"/>
    <n v="68.539325842696627"/>
    <x v="9"/>
    <x v="2"/>
  </r>
  <r>
    <x v="53"/>
    <x v="126"/>
    <n v="25.280898876404493"/>
    <x v="9"/>
    <x v="2"/>
  </r>
  <r>
    <x v="53"/>
    <x v="4"/>
    <n v="6.1797752808988768"/>
    <x v="9"/>
    <x v="2"/>
  </r>
  <r>
    <x v="54"/>
    <x v="125"/>
    <n v="77.348066298342545"/>
    <x v="9"/>
    <x v="2"/>
  </r>
  <r>
    <x v="54"/>
    <x v="126"/>
    <n v="16.574585635359117"/>
    <x v="9"/>
    <x v="2"/>
  </r>
  <r>
    <x v="54"/>
    <x v="4"/>
    <n v="6.0773480662983426"/>
    <x v="9"/>
    <x v="2"/>
  </r>
  <r>
    <x v="55"/>
    <x v="125"/>
    <n v="89.502762430939228"/>
    <x v="9"/>
    <x v="2"/>
  </r>
  <r>
    <x v="55"/>
    <x v="126"/>
    <n v="4.4198895027624312"/>
    <x v="9"/>
    <x v="2"/>
  </r>
  <r>
    <x v="55"/>
    <x v="4"/>
    <n v="6.0773480662983426"/>
    <x v="9"/>
    <x v="2"/>
  </r>
  <r>
    <x v="56"/>
    <x v="125"/>
    <n v="57.142857142857146"/>
    <x v="10"/>
    <x v="2"/>
  </r>
  <r>
    <x v="56"/>
    <x v="126"/>
    <n v="41.496598639455783"/>
    <x v="10"/>
    <x v="2"/>
  </r>
  <r>
    <x v="56"/>
    <x v="4"/>
    <n v="1.3605442176870748"/>
    <x v="10"/>
    <x v="2"/>
  </r>
  <r>
    <x v="57"/>
    <x v="125"/>
    <n v="81.87919463087249"/>
    <x v="10"/>
    <x v="2"/>
  </r>
  <r>
    <x v="57"/>
    <x v="126"/>
    <n v="16.778523489932887"/>
    <x v="10"/>
    <x v="2"/>
  </r>
  <r>
    <x v="57"/>
    <x v="4"/>
    <n v="1.3422818791946309"/>
    <x v="10"/>
    <x v="2"/>
  </r>
  <r>
    <x v="58"/>
    <x v="125"/>
    <n v="71.812080536912745"/>
    <x v="10"/>
    <x v="2"/>
  </r>
  <r>
    <x v="58"/>
    <x v="126"/>
    <n v="26.845637583892618"/>
    <x v="10"/>
    <x v="2"/>
  </r>
  <r>
    <x v="58"/>
    <x v="4"/>
    <n v="1.3422818791946309"/>
    <x v="10"/>
    <x v="2"/>
  </r>
  <r>
    <x v="59"/>
    <x v="125"/>
    <n v="68.243243243243242"/>
    <x v="10"/>
    <x v="2"/>
  </r>
  <r>
    <x v="59"/>
    <x v="126"/>
    <n v="30.405405405405407"/>
    <x v="10"/>
    <x v="2"/>
  </r>
  <r>
    <x v="59"/>
    <x v="4"/>
    <n v="1.3513513513513513"/>
    <x v="10"/>
    <x v="2"/>
  </r>
  <r>
    <x v="60"/>
    <x v="125"/>
    <n v="77.181208053691279"/>
    <x v="10"/>
    <x v="2"/>
  </r>
  <r>
    <x v="60"/>
    <x v="126"/>
    <n v="21.476510067114095"/>
    <x v="10"/>
    <x v="2"/>
  </r>
  <r>
    <x v="60"/>
    <x v="4"/>
    <n v="1.3422818791946309"/>
    <x v="10"/>
    <x v="2"/>
  </r>
  <r>
    <x v="49"/>
    <x v="125"/>
    <n v="30.872483221476511"/>
    <x v="10"/>
    <x v="2"/>
  </r>
  <r>
    <x v="49"/>
    <x v="126"/>
    <n v="67.785234899328856"/>
    <x v="10"/>
    <x v="2"/>
  </r>
  <r>
    <x v="49"/>
    <x v="4"/>
    <n v="1.3422818791946309"/>
    <x v="10"/>
    <x v="2"/>
  </r>
  <r>
    <x v="50"/>
    <x v="125"/>
    <n v="68.243243243243242"/>
    <x v="10"/>
    <x v="2"/>
  </r>
  <r>
    <x v="50"/>
    <x v="126"/>
    <n v="30.405405405405407"/>
    <x v="10"/>
    <x v="2"/>
  </r>
  <r>
    <x v="50"/>
    <x v="4"/>
    <n v="1.3513513513513513"/>
    <x v="10"/>
    <x v="2"/>
  </r>
  <r>
    <x v="51"/>
    <x v="125"/>
    <n v="48.905109489051092"/>
    <x v="10"/>
    <x v="2"/>
  </r>
  <r>
    <x v="51"/>
    <x v="126"/>
    <n v="49.635036496350367"/>
    <x v="10"/>
    <x v="2"/>
  </r>
  <r>
    <x v="51"/>
    <x v="4"/>
    <n v="1.4598540145985401"/>
    <x v="10"/>
    <x v="2"/>
  </r>
  <r>
    <x v="52"/>
    <x v="125"/>
    <n v="53.691275167785236"/>
    <x v="10"/>
    <x v="2"/>
  </r>
  <r>
    <x v="52"/>
    <x v="126"/>
    <n v="44.966442953020135"/>
    <x v="10"/>
    <x v="2"/>
  </r>
  <r>
    <x v="52"/>
    <x v="4"/>
    <n v="1.3422818791946309"/>
    <x v="10"/>
    <x v="2"/>
  </r>
  <r>
    <x v="53"/>
    <x v="125"/>
    <n v="50.746268656716417"/>
    <x v="10"/>
    <x v="2"/>
  </r>
  <r>
    <x v="53"/>
    <x v="126"/>
    <n v="47.761194029850749"/>
    <x v="10"/>
    <x v="2"/>
  </r>
  <r>
    <x v="53"/>
    <x v="4"/>
    <n v="1.4925373134328359"/>
    <x v="10"/>
    <x v="2"/>
  </r>
  <r>
    <x v="54"/>
    <x v="125"/>
    <n v="65.771812080536918"/>
    <x v="10"/>
    <x v="2"/>
  </r>
  <r>
    <x v="54"/>
    <x v="126"/>
    <n v="32.885906040268459"/>
    <x v="10"/>
    <x v="2"/>
  </r>
  <r>
    <x v="54"/>
    <x v="4"/>
    <n v="1.3422818791946309"/>
    <x v="10"/>
    <x v="2"/>
  </r>
  <r>
    <x v="55"/>
    <x v="125"/>
    <n v="89.932885906040269"/>
    <x v="10"/>
    <x v="2"/>
  </r>
  <r>
    <x v="55"/>
    <x v="126"/>
    <n v="8.724832214765101"/>
    <x v="10"/>
    <x v="2"/>
  </r>
  <r>
    <x v="55"/>
    <x v="4"/>
    <n v="1.3422818791946309"/>
    <x v="10"/>
    <x v="2"/>
  </r>
  <r>
    <x v="56"/>
    <x v="125"/>
    <n v="71.621621621621628"/>
    <x v="11"/>
    <x v="2"/>
  </r>
  <r>
    <x v="56"/>
    <x v="126"/>
    <n v="20.945945945945947"/>
    <x v="11"/>
    <x v="2"/>
  </r>
  <r>
    <x v="56"/>
    <x v="4"/>
    <n v="7.4324324324324325"/>
    <x v="11"/>
    <x v="2"/>
  </r>
  <r>
    <x v="57"/>
    <x v="125"/>
    <n v="89.932885906040269"/>
    <x v="11"/>
    <x v="2"/>
  </r>
  <r>
    <x v="57"/>
    <x v="126"/>
    <n v="2.6845637583892619"/>
    <x v="11"/>
    <x v="2"/>
  </r>
  <r>
    <x v="57"/>
    <x v="4"/>
    <n v="7.3825503355704694"/>
    <x v="11"/>
    <x v="2"/>
  </r>
  <r>
    <x v="58"/>
    <x v="125"/>
    <n v="85.810810810810807"/>
    <x v="11"/>
    <x v="2"/>
  </r>
  <r>
    <x v="58"/>
    <x v="126"/>
    <n v="6.756756756756757"/>
    <x v="11"/>
    <x v="2"/>
  </r>
  <r>
    <x v="58"/>
    <x v="4"/>
    <n v="7.4324324324324325"/>
    <x v="11"/>
    <x v="2"/>
  </r>
  <r>
    <x v="59"/>
    <x v="125"/>
    <n v="84.56375838926175"/>
    <x v="11"/>
    <x v="2"/>
  </r>
  <r>
    <x v="59"/>
    <x v="126"/>
    <n v="8.053691275167786"/>
    <x v="11"/>
    <x v="2"/>
  </r>
  <r>
    <x v="59"/>
    <x v="4"/>
    <n v="7.3825503355704694"/>
    <x v="11"/>
    <x v="2"/>
  </r>
  <r>
    <x v="60"/>
    <x v="125"/>
    <n v="90.604026845637577"/>
    <x v="11"/>
    <x v="2"/>
  </r>
  <r>
    <x v="60"/>
    <x v="126"/>
    <n v="2.0134228187919465"/>
    <x v="11"/>
    <x v="2"/>
  </r>
  <r>
    <x v="60"/>
    <x v="4"/>
    <n v="7.3825503355704694"/>
    <x v="11"/>
    <x v="2"/>
  </r>
  <r>
    <x v="49"/>
    <x v="125"/>
    <n v="57.04697986577181"/>
    <x v="11"/>
    <x v="2"/>
  </r>
  <r>
    <x v="49"/>
    <x v="126"/>
    <n v="35.570469798657719"/>
    <x v="11"/>
    <x v="2"/>
  </r>
  <r>
    <x v="49"/>
    <x v="4"/>
    <n v="7.3825503355704694"/>
    <x v="11"/>
    <x v="2"/>
  </r>
  <r>
    <x v="50"/>
    <x v="125"/>
    <n v="81.208053691275168"/>
    <x v="11"/>
    <x v="2"/>
  </r>
  <r>
    <x v="50"/>
    <x v="126"/>
    <n v="11.409395973154362"/>
    <x v="11"/>
    <x v="2"/>
  </r>
  <r>
    <x v="50"/>
    <x v="4"/>
    <n v="7.3825503355704694"/>
    <x v="11"/>
    <x v="2"/>
  </r>
  <r>
    <x v="51"/>
    <x v="125"/>
    <n v="71.428571428571431"/>
    <x v="11"/>
    <x v="2"/>
  </r>
  <r>
    <x v="51"/>
    <x v="126"/>
    <n v="21.768707482993197"/>
    <x v="11"/>
    <x v="2"/>
  </r>
  <r>
    <x v="51"/>
    <x v="4"/>
    <n v="6.8027210884353737"/>
    <x v="11"/>
    <x v="2"/>
  </r>
  <r>
    <x v="52"/>
    <x v="125"/>
    <n v="82.550335570469798"/>
    <x v="11"/>
    <x v="2"/>
  </r>
  <r>
    <x v="52"/>
    <x v="126"/>
    <n v="10.067114093959731"/>
    <x v="11"/>
    <x v="2"/>
  </r>
  <r>
    <x v="52"/>
    <x v="4"/>
    <n v="7.3825503355704694"/>
    <x v="11"/>
    <x v="2"/>
  </r>
  <r>
    <x v="53"/>
    <x v="125"/>
    <n v="72.972972972972968"/>
    <x v="11"/>
    <x v="2"/>
  </r>
  <r>
    <x v="53"/>
    <x v="126"/>
    <n v="19.594594594594593"/>
    <x v="11"/>
    <x v="2"/>
  </r>
  <r>
    <x v="53"/>
    <x v="4"/>
    <n v="7.4324324324324325"/>
    <x v="11"/>
    <x v="2"/>
  </r>
  <r>
    <x v="54"/>
    <x v="125"/>
    <n v="73.825503355704697"/>
    <x v="11"/>
    <x v="2"/>
  </r>
  <r>
    <x v="54"/>
    <x v="126"/>
    <n v="18.791946308724832"/>
    <x v="11"/>
    <x v="2"/>
  </r>
  <r>
    <x v="54"/>
    <x v="4"/>
    <n v="7.3825503355704694"/>
    <x v="11"/>
    <x v="2"/>
  </r>
  <r>
    <x v="55"/>
    <x v="125"/>
    <n v="85.90604026845638"/>
    <x v="11"/>
    <x v="2"/>
  </r>
  <r>
    <x v="55"/>
    <x v="126"/>
    <n v="6.7114093959731544"/>
    <x v="11"/>
    <x v="2"/>
  </r>
  <r>
    <x v="55"/>
    <x v="4"/>
    <n v="7.3825503355704694"/>
    <x v="11"/>
    <x v="2"/>
  </r>
  <r>
    <x v="56"/>
    <x v="125"/>
    <n v="49.572649572649574"/>
    <x v="12"/>
    <x v="2"/>
  </r>
  <r>
    <x v="56"/>
    <x v="126"/>
    <n v="44.444444444444443"/>
    <x v="12"/>
    <x v="2"/>
  </r>
  <r>
    <x v="56"/>
    <x v="4"/>
    <n v="5.982905982905983"/>
    <x v="12"/>
    <x v="2"/>
  </r>
  <r>
    <x v="57"/>
    <x v="125"/>
    <n v="75.423728813559322"/>
    <x v="12"/>
    <x v="2"/>
  </r>
  <r>
    <x v="57"/>
    <x v="126"/>
    <n v="18.64406779661017"/>
    <x v="12"/>
    <x v="2"/>
  </r>
  <r>
    <x v="57"/>
    <x v="4"/>
    <n v="5.9322033898305087"/>
    <x v="12"/>
    <x v="2"/>
  </r>
  <r>
    <x v="58"/>
    <x v="125"/>
    <n v="70.33898305084746"/>
    <x v="12"/>
    <x v="2"/>
  </r>
  <r>
    <x v="58"/>
    <x v="126"/>
    <n v="23.728813559322035"/>
    <x v="12"/>
    <x v="2"/>
  </r>
  <r>
    <x v="58"/>
    <x v="4"/>
    <n v="5.9322033898305087"/>
    <x v="12"/>
    <x v="2"/>
  </r>
  <r>
    <x v="59"/>
    <x v="125"/>
    <n v="74.576271186440678"/>
    <x v="12"/>
    <x v="2"/>
  </r>
  <r>
    <x v="59"/>
    <x v="126"/>
    <n v="19.491525423728813"/>
    <x v="12"/>
    <x v="2"/>
  </r>
  <r>
    <x v="59"/>
    <x v="4"/>
    <n v="5.9322033898305087"/>
    <x v="12"/>
    <x v="2"/>
  </r>
  <r>
    <x v="60"/>
    <x v="125"/>
    <n v="87.288135593220332"/>
    <x v="12"/>
    <x v="2"/>
  </r>
  <r>
    <x v="60"/>
    <x v="126"/>
    <n v="6.7796610169491522"/>
    <x v="12"/>
    <x v="2"/>
  </r>
  <r>
    <x v="60"/>
    <x v="4"/>
    <n v="5.9322033898305087"/>
    <x v="12"/>
    <x v="2"/>
  </r>
  <r>
    <x v="49"/>
    <x v="125"/>
    <n v="44.915254237288138"/>
    <x v="12"/>
    <x v="2"/>
  </r>
  <r>
    <x v="49"/>
    <x v="126"/>
    <n v="49.152542372881356"/>
    <x v="12"/>
    <x v="2"/>
  </r>
  <r>
    <x v="49"/>
    <x v="4"/>
    <n v="5.9322033898305087"/>
    <x v="12"/>
    <x v="2"/>
  </r>
  <r>
    <x v="50"/>
    <x v="125"/>
    <n v="74.576271186440678"/>
    <x v="12"/>
    <x v="2"/>
  </r>
  <r>
    <x v="50"/>
    <x v="126"/>
    <n v="19.491525423728813"/>
    <x v="12"/>
    <x v="2"/>
  </r>
  <r>
    <x v="50"/>
    <x v="4"/>
    <n v="5.9322033898305087"/>
    <x v="12"/>
    <x v="2"/>
  </r>
  <r>
    <x v="51"/>
    <x v="125"/>
    <n v="55.752212389380531"/>
    <x v="12"/>
    <x v="2"/>
  </r>
  <r>
    <x v="51"/>
    <x v="126"/>
    <n v="38.053097345132741"/>
    <x v="12"/>
    <x v="2"/>
  </r>
  <r>
    <x v="51"/>
    <x v="4"/>
    <n v="6.1946902654867255"/>
    <x v="12"/>
    <x v="2"/>
  </r>
  <r>
    <x v="52"/>
    <x v="125"/>
    <n v="73.728813559322035"/>
    <x v="12"/>
    <x v="2"/>
  </r>
  <r>
    <x v="52"/>
    <x v="126"/>
    <n v="20.338983050847457"/>
    <x v="12"/>
    <x v="2"/>
  </r>
  <r>
    <x v="52"/>
    <x v="4"/>
    <n v="5.9322033898305087"/>
    <x v="12"/>
    <x v="2"/>
  </r>
  <r>
    <x v="53"/>
    <x v="125"/>
    <n v="59.82905982905983"/>
    <x v="12"/>
    <x v="2"/>
  </r>
  <r>
    <x v="53"/>
    <x v="126"/>
    <n v="34.188034188034187"/>
    <x v="12"/>
    <x v="2"/>
  </r>
  <r>
    <x v="53"/>
    <x v="4"/>
    <n v="5.982905982905983"/>
    <x v="12"/>
    <x v="2"/>
  </r>
  <r>
    <x v="54"/>
    <x v="125"/>
    <n v="83.898305084745758"/>
    <x v="12"/>
    <x v="2"/>
  </r>
  <r>
    <x v="54"/>
    <x v="126"/>
    <n v="10.169491525423728"/>
    <x v="12"/>
    <x v="2"/>
  </r>
  <r>
    <x v="54"/>
    <x v="4"/>
    <n v="5.9322033898305087"/>
    <x v="12"/>
    <x v="2"/>
  </r>
  <r>
    <x v="55"/>
    <x v="125"/>
    <n v="85.593220338983045"/>
    <x v="12"/>
    <x v="2"/>
  </r>
  <r>
    <x v="55"/>
    <x v="126"/>
    <n v="8.4745762711864412"/>
    <x v="12"/>
    <x v="2"/>
  </r>
  <r>
    <x v="55"/>
    <x v="4"/>
    <n v="5.9322033898305087"/>
    <x v="12"/>
    <x v="2"/>
  </r>
  <r>
    <x v="56"/>
    <x v="125"/>
    <n v="53.246753246753244"/>
    <x v="13"/>
    <x v="2"/>
  </r>
  <r>
    <x v="56"/>
    <x v="126"/>
    <n v="45.454545454545453"/>
    <x v="13"/>
    <x v="2"/>
  </r>
  <r>
    <x v="56"/>
    <x v="4"/>
    <n v="1.2987012987012987"/>
    <x v="13"/>
    <x v="2"/>
  </r>
  <r>
    <x v="57"/>
    <x v="125"/>
    <n v="85.714285714285708"/>
    <x v="13"/>
    <x v="2"/>
  </r>
  <r>
    <x v="57"/>
    <x v="126"/>
    <n v="12.987012987012987"/>
    <x v="13"/>
    <x v="2"/>
  </r>
  <r>
    <x v="57"/>
    <x v="4"/>
    <n v="1.2987012987012987"/>
    <x v="13"/>
    <x v="2"/>
  </r>
  <r>
    <x v="58"/>
    <x v="125"/>
    <n v="84.415584415584419"/>
    <x v="13"/>
    <x v="2"/>
  </r>
  <r>
    <x v="58"/>
    <x v="126"/>
    <n v="14.285714285714286"/>
    <x v="13"/>
    <x v="2"/>
  </r>
  <r>
    <x v="58"/>
    <x v="4"/>
    <n v="1.2987012987012987"/>
    <x v="13"/>
    <x v="2"/>
  </r>
  <r>
    <x v="59"/>
    <x v="125"/>
    <n v="84.415584415584419"/>
    <x v="13"/>
    <x v="2"/>
  </r>
  <r>
    <x v="59"/>
    <x v="126"/>
    <n v="14.285714285714286"/>
    <x v="13"/>
    <x v="2"/>
  </r>
  <r>
    <x v="59"/>
    <x v="4"/>
    <n v="1.2987012987012987"/>
    <x v="13"/>
    <x v="2"/>
  </r>
  <r>
    <x v="60"/>
    <x v="125"/>
    <n v="83.116883116883116"/>
    <x v="13"/>
    <x v="2"/>
  </r>
  <r>
    <x v="60"/>
    <x v="126"/>
    <n v="15.584415584415584"/>
    <x v="13"/>
    <x v="2"/>
  </r>
  <r>
    <x v="60"/>
    <x v="4"/>
    <n v="1.2987012987012987"/>
    <x v="13"/>
    <x v="2"/>
  </r>
  <r>
    <x v="49"/>
    <x v="125"/>
    <n v="40.259740259740262"/>
    <x v="13"/>
    <x v="2"/>
  </r>
  <r>
    <x v="49"/>
    <x v="126"/>
    <n v="58.441558441558442"/>
    <x v="13"/>
    <x v="2"/>
  </r>
  <r>
    <x v="49"/>
    <x v="4"/>
    <n v="1.2987012987012987"/>
    <x v="13"/>
    <x v="2"/>
  </r>
  <r>
    <x v="50"/>
    <x v="125"/>
    <n v="80.519480519480524"/>
    <x v="13"/>
    <x v="2"/>
  </r>
  <r>
    <x v="50"/>
    <x v="126"/>
    <n v="18.181818181818183"/>
    <x v="13"/>
    <x v="2"/>
  </r>
  <r>
    <x v="50"/>
    <x v="4"/>
    <n v="1.2987012987012987"/>
    <x v="13"/>
    <x v="2"/>
  </r>
  <r>
    <x v="51"/>
    <x v="125"/>
    <n v="46.969696969696969"/>
    <x v="13"/>
    <x v="2"/>
  </r>
  <r>
    <x v="51"/>
    <x v="126"/>
    <n v="51.515151515151516"/>
    <x v="13"/>
    <x v="2"/>
  </r>
  <r>
    <x v="51"/>
    <x v="4"/>
    <n v="1.5151515151515151"/>
    <x v="13"/>
    <x v="2"/>
  </r>
  <r>
    <x v="52"/>
    <x v="125"/>
    <n v="71.428571428571431"/>
    <x v="13"/>
    <x v="2"/>
  </r>
  <r>
    <x v="52"/>
    <x v="126"/>
    <n v="27.272727272727273"/>
    <x v="13"/>
    <x v="2"/>
  </r>
  <r>
    <x v="52"/>
    <x v="4"/>
    <n v="1.2987012987012987"/>
    <x v="13"/>
    <x v="2"/>
  </r>
  <r>
    <x v="53"/>
    <x v="125"/>
    <n v="49.333333333333336"/>
    <x v="13"/>
    <x v="2"/>
  </r>
  <r>
    <x v="53"/>
    <x v="126"/>
    <n v="49.333333333333336"/>
    <x v="13"/>
    <x v="2"/>
  </r>
  <r>
    <x v="53"/>
    <x v="4"/>
    <n v="1.3333333333333333"/>
    <x v="13"/>
    <x v="2"/>
  </r>
  <r>
    <x v="54"/>
    <x v="125"/>
    <n v="66.233766233766232"/>
    <x v="13"/>
    <x v="2"/>
  </r>
  <r>
    <x v="54"/>
    <x v="126"/>
    <n v="32.467532467532465"/>
    <x v="13"/>
    <x v="2"/>
  </r>
  <r>
    <x v="54"/>
    <x v="4"/>
    <n v="1.2987012987012987"/>
    <x v="13"/>
    <x v="2"/>
  </r>
  <r>
    <x v="55"/>
    <x v="125"/>
    <n v="93.506493506493513"/>
    <x v="13"/>
    <x v="2"/>
  </r>
  <r>
    <x v="55"/>
    <x v="126"/>
    <n v="5.1948051948051948"/>
    <x v="13"/>
    <x v="2"/>
  </r>
  <r>
    <x v="55"/>
    <x v="4"/>
    <n v="1.2987012987012987"/>
    <x v="13"/>
    <x v="2"/>
  </r>
  <r>
    <x v="56"/>
    <x v="125"/>
    <n v="65.476190476190482"/>
    <x v="14"/>
    <x v="2"/>
  </r>
  <r>
    <x v="56"/>
    <x v="126"/>
    <n v="20.238095238095237"/>
    <x v="14"/>
    <x v="2"/>
  </r>
  <r>
    <x v="56"/>
    <x v="4"/>
    <n v="14.285714285714286"/>
    <x v="14"/>
    <x v="2"/>
  </r>
  <r>
    <x v="57"/>
    <x v="125"/>
    <n v="82.142857142857139"/>
    <x v="14"/>
    <x v="2"/>
  </r>
  <r>
    <x v="57"/>
    <x v="126"/>
    <n v="3.5714285714285716"/>
    <x v="14"/>
    <x v="2"/>
  </r>
  <r>
    <x v="57"/>
    <x v="4"/>
    <n v="14.285714285714286"/>
    <x v="14"/>
    <x v="2"/>
  </r>
  <r>
    <x v="58"/>
    <x v="125"/>
    <n v="83.333333333333329"/>
    <x v="14"/>
    <x v="2"/>
  </r>
  <r>
    <x v="58"/>
    <x v="126"/>
    <n v="2.3809523809523809"/>
    <x v="14"/>
    <x v="2"/>
  </r>
  <r>
    <x v="58"/>
    <x v="4"/>
    <n v="14.285714285714286"/>
    <x v="14"/>
    <x v="2"/>
  </r>
  <r>
    <x v="59"/>
    <x v="125"/>
    <n v="79.761904761904759"/>
    <x v="14"/>
    <x v="2"/>
  </r>
  <r>
    <x v="59"/>
    <x v="126"/>
    <n v="5.9523809523809526"/>
    <x v="14"/>
    <x v="2"/>
  </r>
  <r>
    <x v="59"/>
    <x v="4"/>
    <n v="14.285714285714286"/>
    <x v="14"/>
    <x v="2"/>
  </r>
  <r>
    <x v="60"/>
    <x v="125"/>
    <n v="85.714285714285708"/>
    <x v="14"/>
    <x v="2"/>
  </r>
  <r>
    <x v="60"/>
    <x v="126"/>
    <n v="0"/>
    <x v="14"/>
    <x v="2"/>
  </r>
  <r>
    <x v="60"/>
    <x v="4"/>
    <n v="14.285714285714286"/>
    <x v="14"/>
    <x v="2"/>
  </r>
  <r>
    <x v="49"/>
    <x v="125"/>
    <n v="72.61904761904762"/>
    <x v="14"/>
    <x v="2"/>
  </r>
  <r>
    <x v="49"/>
    <x v="126"/>
    <n v="13.095238095238095"/>
    <x v="14"/>
    <x v="2"/>
  </r>
  <r>
    <x v="49"/>
    <x v="4"/>
    <n v="14.285714285714286"/>
    <x v="14"/>
    <x v="2"/>
  </r>
  <r>
    <x v="50"/>
    <x v="125"/>
    <n v="84.523809523809518"/>
    <x v="14"/>
    <x v="2"/>
  </r>
  <r>
    <x v="50"/>
    <x v="126"/>
    <n v="1.1904761904761905"/>
    <x v="14"/>
    <x v="2"/>
  </r>
  <r>
    <x v="50"/>
    <x v="4"/>
    <n v="14.285714285714286"/>
    <x v="14"/>
    <x v="2"/>
  </r>
  <r>
    <x v="51"/>
    <x v="125"/>
    <n v="76.19047619047619"/>
    <x v="14"/>
    <x v="2"/>
  </r>
  <r>
    <x v="51"/>
    <x v="126"/>
    <n v="9.5238095238095237"/>
    <x v="14"/>
    <x v="2"/>
  </r>
  <r>
    <x v="51"/>
    <x v="4"/>
    <n v="14.285714285714286"/>
    <x v="14"/>
    <x v="2"/>
  </r>
  <r>
    <x v="52"/>
    <x v="125"/>
    <n v="80.952380952380949"/>
    <x v="14"/>
    <x v="2"/>
  </r>
  <r>
    <x v="52"/>
    <x v="126"/>
    <n v="4.7619047619047619"/>
    <x v="14"/>
    <x v="2"/>
  </r>
  <r>
    <x v="52"/>
    <x v="4"/>
    <n v="14.285714285714286"/>
    <x v="14"/>
    <x v="2"/>
  </r>
  <r>
    <x v="53"/>
    <x v="125"/>
    <n v="78.313253012048193"/>
    <x v="14"/>
    <x v="2"/>
  </r>
  <r>
    <x v="53"/>
    <x v="126"/>
    <n v="8.4337349397590362"/>
    <x v="14"/>
    <x v="2"/>
  </r>
  <r>
    <x v="53"/>
    <x v="4"/>
    <n v="13.253012048192771"/>
    <x v="14"/>
    <x v="2"/>
  </r>
  <r>
    <x v="54"/>
    <x v="125"/>
    <n v="83.333333333333329"/>
    <x v="14"/>
    <x v="2"/>
  </r>
  <r>
    <x v="54"/>
    <x v="126"/>
    <n v="2.3809523809523809"/>
    <x v="14"/>
    <x v="2"/>
  </r>
  <r>
    <x v="54"/>
    <x v="4"/>
    <n v="14.285714285714286"/>
    <x v="14"/>
    <x v="2"/>
  </r>
  <r>
    <x v="55"/>
    <x v="125"/>
    <n v="80.952380952380949"/>
    <x v="14"/>
    <x v="2"/>
  </r>
  <r>
    <x v="55"/>
    <x v="126"/>
    <n v="4.7619047619047619"/>
    <x v="14"/>
    <x v="2"/>
  </r>
  <r>
    <x v="55"/>
    <x v="4"/>
    <n v="14.285714285714286"/>
    <x v="14"/>
    <x v="2"/>
  </r>
  <r>
    <x v="56"/>
    <x v="125"/>
    <n v="37.634408602150536"/>
    <x v="15"/>
    <x v="2"/>
  </r>
  <r>
    <x v="56"/>
    <x v="126"/>
    <n v="51.612903225806448"/>
    <x v="15"/>
    <x v="2"/>
  </r>
  <r>
    <x v="56"/>
    <x v="4"/>
    <n v="10.75268817204301"/>
    <x v="15"/>
    <x v="2"/>
  </r>
  <r>
    <x v="57"/>
    <x v="125"/>
    <n v="75.268817204301072"/>
    <x v="15"/>
    <x v="2"/>
  </r>
  <r>
    <x v="57"/>
    <x v="126"/>
    <n v="13.978494623655914"/>
    <x v="15"/>
    <x v="2"/>
  </r>
  <r>
    <x v="57"/>
    <x v="4"/>
    <n v="10.75268817204301"/>
    <x v="15"/>
    <x v="2"/>
  </r>
  <r>
    <x v="58"/>
    <x v="125"/>
    <n v="74.193548387096769"/>
    <x v="15"/>
    <x v="2"/>
  </r>
  <r>
    <x v="58"/>
    <x v="126"/>
    <n v="15.053763440860216"/>
    <x v="15"/>
    <x v="2"/>
  </r>
  <r>
    <x v="58"/>
    <x v="4"/>
    <n v="10.75268817204301"/>
    <x v="15"/>
    <x v="2"/>
  </r>
  <r>
    <x v="59"/>
    <x v="125"/>
    <n v="69.892473118279568"/>
    <x v="15"/>
    <x v="2"/>
  </r>
  <r>
    <x v="59"/>
    <x v="126"/>
    <n v="19.35483870967742"/>
    <x v="15"/>
    <x v="2"/>
  </r>
  <r>
    <x v="59"/>
    <x v="4"/>
    <n v="10.75268817204301"/>
    <x v="15"/>
    <x v="2"/>
  </r>
  <r>
    <x v="60"/>
    <x v="125"/>
    <n v="78.494623655913983"/>
    <x v="15"/>
    <x v="2"/>
  </r>
  <r>
    <x v="60"/>
    <x v="126"/>
    <n v="10.75268817204301"/>
    <x v="15"/>
    <x v="2"/>
  </r>
  <r>
    <x v="60"/>
    <x v="4"/>
    <n v="10.75268817204301"/>
    <x v="15"/>
    <x v="2"/>
  </r>
  <r>
    <x v="49"/>
    <x v="125"/>
    <n v="33.333333333333336"/>
    <x v="15"/>
    <x v="2"/>
  </r>
  <r>
    <x v="49"/>
    <x v="126"/>
    <n v="55.913978494623656"/>
    <x v="15"/>
    <x v="2"/>
  </r>
  <r>
    <x v="49"/>
    <x v="4"/>
    <n v="10.75268817204301"/>
    <x v="15"/>
    <x v="2"/>
  </r>
  <r>
    <x v="50"/>
    <x v="125"/>
    <n v="70.967741935483872"/>
    <x v="15"/>
    <x v="2"/>
  </r>
  <r>
    <x v="50"/>
    <x v="126"/>
    <n v="18.27956989247312"/>
    <x v="15"/>
    <x v="2"/>
  </r>
  <r>
    <x v="50"/>
    <x v="4"/>
    <n v="10.75268817204301"/>
    <x v="15"/>
    <x v="2"/>
  </r>
  <r>
    <x v="51"/>
    <x v="125"/>
    <n v="43.820224719101127"/>
    <x v="15"/>
    <x v="2"/>
  </r>
  <r>
    <x v="51"/>
    <x v="126"/>
    <n v="44.943820224719104"/>
    <x v="15"/>
    <x v="2"/>
  </r>
  <r>
    <x v="51"/>
    <x v="4"/>
    <n v="11.235955056179776"/>
    <x v="15"/>
    <x v="2"/>
  </r>
  <r>
    <x v="52"/>
    <x v="125"/>
    <n v="58.064516129032256"/>
    <x v="15"/>
    <x v="2"/>
  </r>
  <r>
    <x v="52"/>
    <x v="126"/>
    <n v="31.182795698924732"/>
    <x v="15"/>
    <x v="2"/>
  </r>
  <r>
    <x v="52"/>
    <x v="4"/>
    <n v="10.75268817204301"/>
    <x v="15"/>
    <x v="2"/>
  </r>
  <r>
    <x v="53"/>
    <x v="125"/>
    <n v="66.292134831460672"/>
    <x v="15"/>
    <x v="2"/>
  </r>
  <r>
    <x v="53"/>
    <x v="126"/>
    <n v="22.471910112359552"/>
    <x v="15"/>
    <x v="2"/>
  </r>
  <r>
    <x v="53"/>
    <x v="4"/>
    <n v="11.235955056179776"/>
    <x v="15"/>
    <x v="2"/>
  </r>
  <r>
    <x v="54"/>
    <x v="125"/>
    <n v="64.516129032258064"/>
    <x v="15"/>
    <x v="2"/>
  </r>
  <r>
    <x v="54"/>
    <x v="126"/>
    <n v="24.731182795698924"/>
    <x v="15"/>
    <x v="2"/>
  </r>
  <r>
    <x v="54"/>
    <x v="4"/>
    <n v="10.75268817204301"/>
    <x v="15"/>
    <x v="2"/>
  </r>
  <r>
    <x v="55"/>
    <x v="125"/>
    <n v="84.946236559139791"/>
    <x v="15"/>
    <x v="2"/>
  </r>
  <r>
    <x v="55"/>
    <x v="126"/>
    <n v="4.301075268817204"/>
    <x v="15"/>
    <x v="2"/>
  </r>
  <r>
    <x v="55"/>
    <x v="4"/>
    <n v="10.75268817204301"/>
    <x v="15"/>
    <x v="2"/>
  </r>
  <r>
    <x v="56"/>
    <x v="125"/>
    <n v="36.68639053254438"/>
    <x v="16"/>
    <x v="2"/>
  </r>
  <r>
    <x v="56"/>
    <x v="126"/>
    <n v="59.171597633136095"/>
    <x v="16"/>
    <x v="2"/>
  </r>
  <r>
    <x v="56"/>
    <x v="4"/>
    <n v="4.1420118343195265"/>
    <x v="16"/>
    <x v="2"/>
  </r>
  <r>
    <x v="57"/>
    <x v="125"/>
    <n v="71.022727272727266"/>
    <x v="16"/>
    <x v="2"/>
  </r>
  <r>
    <x v="57"/>
    <x v="126"/>
    <n v="23.863636363636363"/>
    <x v="16"/>
    <x v="2"/>
  </r>
  <r>
    <x v="57"/>
    <x v="4"/>
    <n v="5.1136363636363633"/>
    <x v="16"/>
    <x v="2"/>
  </r>
  <r>
    <x v="58"/>
    <x v="125"/>
    <n v="75.568181818181813"/>
    <x v="16"/>
    <x v="2"/>
  </r>
  <r>
    <x v="58"/>
    <x v="126"/>
    <n v="19.318181818181817"/>
    <x v="16"/>
    <x v="2"/>
  </r>
  <r>
    <x v="58"/>
    <x v="4"/>
    <n v="5.1136363636363633"/>
    <x v="16"/>
    <x v="2"/>
  </r>
  <r>
    <x v="59"/>
    <x v="125"/>
    <n v="68.390804597701148"/>
    <x v="16"/>
    <x v="2"/>
  </r>
  <r>
    <x v="59"/>
    <x v="126"/>
    <n v="27.011494252873565"/>
    <x v="16"/>
    <x v="2"/>
  </r>
  <r>
    <x v="59"/>
    <x v="4"/>
    <n v="4.5977011494252871"/>
    <x v="16"/>
    <x v="2"/>
  </r>
  <r>
    <x v="60"/>
    <x v="125"/>
    <n v="81.25"/>
    <x v="16"/>
    <x v="2"/>
  </r>
  <r>
    <x v="60"/>
    <x v="126"/>
    <n v="13.636363636363637"/>
    <x v="16"/>
    <x v="2"/>
  </r>
  <r>
    <x v="60"/>
    <x v="4"/>
    <n v="5.1136363636363633"/>
    <x v="16"/>
    <x v="2"/>
  </r>
  <r>
    <x v="49"/>
    <x v="125"/>
    <n v="37.5"/>
    <x v="16"/>
    <x v="2"/>
  </r>
  <r>
    <x v="49"/>
    <x v="126"/>
    <n v="57.386363636363633"/>
    <x v="16"/>
    <x v="2"/>
  </r>
  <r>
    <x v="49"/>
    <x v="4"/>
    <n v="5.1136363636363633"/>
    <x v="16"/>
    <x v="2"/>
  </r>
  <r>
    <x v="50"/>
    <x v="125"/>
    <n v="65.340909090909093"/>
    <x v="16"/>
    <x v="2"/>
  </r>
  <r>
    <x v="50"/>
    <x v="126"/>
    <n v="29.545454545454547"/>
    <x v="16"/>
    <x v="2"/>
  </r>
  <r>
    <x v="50"/>
    <x v="4"/>
    <n v="5.1136363636363633"/>
    <x v="16"/>
    <x v="2"/>
  </r>
  <r>
    <x v="51"/>
    <x v="125"/>
    <n v="35.91549295774648"/>
    <x v="16"/>
    <x v="2"/>
  </r>
  <r>
    <x v="51"/>
    <x v="126"/>
    <n v="57.74647887323944"/>
    <x v="16"/>
    <x v="2"/>
  </r>
  <r>
    <x v="51"/>
    <x v="4"/>
    <n v="6.3380281690140849"/>
    <x v="16"/>
    <x v="2"/>
  </r>
  <r>
    <x v="52"/>
    <x v="125"/>
    <n v="63.06818181818182"/>
    <x v="16"/>
    <x v="2"/>
  </r>
  <r>
    <x v="52"/>
    <x v="126"/>
    <n v="31.818181818181817"/>
    <x v="16"/>
    <x v="2"/>
  </r>
  <r>
    <x v="52"/>
    <x v="4"/>
    <n v="5.1136363636363633"/>
    <x v="16"/>
    <x v="2"/>
  </r>
  <r>
    <x v="53"/>
    <x v="125"/>
    <n v="62.721893491124263"/>
    <x v="16"/>
    <x v="2"/>
  </r>
  <r>
    <x v="53"/>
    <x v="126"/>
    <n v="32.544378698224854"/>
    <x v="16"/>
    <x v="2"/>
  </r>
  <r>
    <x v="53"/>
    <x v="4"/>
    <n v="4.7337278106508878"/>
    <x v="16"/>
    <x v="2"/>
  </r>
  <r>
    <x v="54"/>
    <x v="125"/>
    <n v="67.61363636363636"/>
    <x v="16"/>
    <x v="2"/>
  </r>
  <r>
    <x v="54"/>
    <x v="126"/>
    <n v="27.272727272727273"/>
    <x v="16"/>
    <x v="2"/>
  </r>
  <r>
    <x v="54"/>
    <x v="4"/>
    <n v="5.1136363636363633"/>
    <x v="16"/>
    <x v="2"/>
  </r>
  <r>
    <x v="55"/>
    <x v="125"/>
    <n v="87.5"/>
    <x v="16"/>
    <x v="2"/>
  </r>
  <r>
    <x v="55"/>
    <x v="126"/>
    <n v="7.3863636363636367"/>
    <x v="16"/>
    <x v="2"/>
  </r>
  <r>
    <x v="55"/>
    <x v="4"/>
    <n v="5.1136363636363633"/>
    <x v="16"/>
    <x v="2"/>
  </r>
  <r>
    <x v="56"/>
    <x v="125"/>
    <n v="56.186152099886492"/>
    <x v="0"/>
    <x v="3"/>
  </r>
  <r>
    <x v="56"/>
    <x v="126"/>
    <n v="28.395762391222096"/>
    <x v="0"/>
    <x v="3"/>
  </r>
  <r>
    <x v="56"/>
    <x v="4"/>
    <n v="15.418085508891412"/>
    <x v="0"/>
    <x v="3"/>
  </r>
  <r>
    <x v="57"/>
    <x v="125"/>
    <n v="75.224887556221887"/>
    <x v="0"/>
    <x v="3"/>
  </r>
  <r>
    <x v="57"/>
    <x v="126"/>
    <n v="9.4827586206896548"/>
    <x v="0"/>
    <x v="3"/>
  </r>
  <r>
    <x v="57"/>
    <x v="4"/>
    <n v="15.292353823088456"/>
    <x v="0"/>
    <x v="3"/>
  </r>
  <r>
    <x v="58"/>
    <x v="125"/>
    <n v="73.089201877934272"/>
    <x v="0"/>
    <x v="3"/>
  </r>
  <r>
    <x v="58"/>
    <x v="126"/>
    <n v="11.568075117370892"/>
    <x v="0"/>
    <x v="3"/>
  </r>
  <r>
    <x v="58"/>
    <x v="4"/>
    <n v="15.342723004694836"/>
    <x v="0"/>
    <x v="3"/>
  </r>
  <r>
    <x v="59"/>
    <x v="125"/>
    <n v="71.4796686746988"/>
    <x v="0"/>
    <x v="3"/>
  </r>
  <r>
    <x v="59"/>
    <x v="126"/>
    <n v="13.158885542168674"/>
    <x v="0"/>
    <x v="3"/>
  </r>
  <r>
    <x v="59"/>
    <x v="4"/>
    <n v="15.361445783132529"/>
    <x v="0"/>
    <x v="3"/>
  </r>
  <r>
    <x v="60"/>
    <x v="125"/>
    <n v="77.080209895052477"/>
    <x v="0"/>
    <x v="3"/>
  </r>
  <r>
    <x v="60"/>
    <x v="126"/>
    <n v="7.6086956521739131"/>
    <x v="0"/>
    <x v="3"/>
  </r>
  <r>
    <x v="60"/>
    <x v="4"/>
    <n v="15.311094452773613"/>
    <x v="0"/>
    <x v="3"/>
  </r>
  <r>
    <x v="49"/>
    <x v="125"/>
    <n v="46.504217432052485"/>
    <x v="0"/>
    <x v="3"/>
  </r>
  <r>
    <x v="49"/>
    <x v="126"/>
    <n v="38.18181818181818"/>
    <x v="0"/>
    <x v="3"/>
  </r>
  <r>
    <x v="49"/>
    <x v="4"/>
    <n v="15.313964386129335"/>
    <x v="0"/>
    <x v="3"/>
  </r>
  <r>
    <x v="50"/>
    <x v="125"/>
    <n v="68.042010502625658"/>
    <x v="0"/>
    <x v="3"/>
  </r>
  <r>
    <x v="50"/>
    <x v="126"/>
    <n v="16.654163540885222"/>
    <x v="0"/>
    <x v="3"/>
  </r>
  <r>
    <x v="50"/>
    <x v="4"/>
    <n v="15.303825956489122"/>
    <x v="0"/>
    <x v="3"/>
  </r>
  <r>
    <x v="51"/>
    <x v="125"/>
    <n v="55.507510241238052"/>
    <x v="0"/>
    <x v="3"/>
  </r>
  <r>
    <x v="51"/>
    <x v="126"/>
    <n v="27.150659990896678"/>
    <x v="0"/>
    <x v="3"/>
  </r>
  <r>
    <x v="51"/>
    <x v="4"/>
    <n v="17.341829767865271"/>
    <x v="0"/>
    <x v="3"/>
  </r>
  <r>
    <x v="52"/>
    <x v="125"/>
    <n v="63.737089201877936"/>
    <x v="0"/>
    <x v="3"/>
  </r>
  <r>
    <x v="52"/>
    <x v="126"/>
    <n v="20.920187793427232"/>
    <x v="0"/>
    <x v="3"/>
  </r>
  <r>
    <x v="52"/>
    <x v="4"/>
    <n v="15.342723004694836"/>
    <x v="0"/>
    <x v="3"/>
  </r>
  <r>
    <x v="53"/>
    <x v="125"/>
    <n v="59.79360984322286"/>
    <x v="0"/>
    <x v="3"/>
  </r>
  <r>
    <x v="53"/>
    <x v="126"/>
    <n v="24.885890057551102"/>
    <x v="0"/>
    <x v="3"/>
  </r>
  <r>
    <x v="53"/>
    <x v="4"/>
    <n v="15.320500099226036"/>
    <x v="0"/>
    <x v="3"/>
  </r>
  <r>
    <x v="54"/>
    <x v="125"/>
    <n v="69.720816938354886"/>
    <x v="0"/>
    <x v="3"/>
  </r>
  <r>
    <x v="54"/>
    <x v="126"/>
    <n v="14.970957466741615"/>
    <x v="0"/>
    <x v="3"/>
  </r>
  <r>
    <x v="54"/>
    <x v="4"/>
    <n v="15.308225594903504"/>
    <x v="0"/>
    <x v="3"/>
  </r>
  <r>
    <x v="55"/>
    <x v="125"/>
    <n v="80.51339703953532"/>
    <x v="0"/>
    <x v="3"/>
  </r>
  <r>
    <x v="55"/>
    <x v="126"/>
    <n v="4.1783773655611771"/>
    <x v="0"/>
    <x v="3"/>
  </r>
  <r>
    <x v="55"/>
    <x v="4"/>
    <n v="15.308225594903504"/>
    <x v="0"/>
    <x v="3"/>
  </r>
  <r>
    <x v="56"/>
    <x v="125"/>
    <n v="41.445562671546206"/>
    <x v="1"/>
    <x v="3"/>
  </r>
  <r>
    <x v="56"/>
    <x v="126"/>
    <n v="53.339432753888381"/>
    <x v="1"/>
    <x v="3"/>
  </r>
  <r>
    <x v="56"/>
    <x v="4"/>
    <n v="5.2150045745654161"/>
    <x v="1"/>
    <x v="3"/>
  </r>
  <r>
    <x v="57"/>
    <x v="125"/>
    <n v="71.32805628847845"/>
    <x v="1"/>
    <x v="3"/>
  </r>
  <r>
    <x v="57"/>
    <x v="126"/>
    <n v="23.57080035180299"/>
    <x v="1"/>
    <x v="3"/>
  </r>
  <r>
    <x v="57"/>
    <x v="4"/>
    <n v="5.1011433597185576"/>
    <x v="1"/>
    <x v="3"/>
  </r>
  <r>
    <x v="58"/>
    <x v="125"/>
    <n v="70.053003533568898"/>
    <x v="1"/>
    <x v="3"/>
  </r>
  <r>
    <x v="58"/>
    <x v="126"/>
    <n v="24.734982332155479"/>
    <x v="1"/>
    <x v="3"/>
  </r>
  <r>
    <x v="58"/>
    <x v="4"/>
    <n v="5.2120141342756181"/>
    <x v="1"/>
    <x v="3"/>
  </r>
  <r>
    <x v="59"/>
    <x v="125"/>
    <n v="66.81574239713774"/>
    <x v="1"/>
    <x v="3"/>
  </r>
  <r>
    <x v="59"/>
    <x v="126"/>
    <n v="27.996422182468695"/>
    <x v="1"/>
    <x v="3"/>
  </r>
  <r>
    <x v="59"/>
    <x v="4"/>
    <n v="5.1878354203935597"/>
    <x v="1"/>
    <x v="3"/>
  </r>
  <r>
    <x v="60"/>
    <x v="125"/>
    <n v="82.409850483729116"/>
    <x v="1"/>
    <x v="3"/>
  </r>
  <r>
    <x v="60"/>
    <x v="126"/>
    <n v="12.401055408970976"/>
    <x v="1"/>
    <x v="3"/>
  </r>
  <r>
    <x v="60"/>
    <x v="4"/>
    <n v="5.1890941072999119"/>
    <x v="1"/>
    <x v="3"/>
  </r>
  <r>
    <x v="49"/>
    <x v="125"/>
    <n v="32.570422535211264"/>
    <x v="1"/>
    <x v="3"/>
  </r>
  <r>
    <x v="49"/>
    <x v="126"/>
    <n v="62.235915492957744"/>
    <x v="1"/>
    <x v="3"/>
  </r>
  <r>
    <x v="49"/>
    <x v="4"/>
    <n v="5.193661971830986"/>
    <x v="1"/>
    <x v="3"/>
  </r>
  <r>
    <x v="50"/>
    <x v="125"/>
    <n v="55.45774647887324"/>
    <x v="1"/>
    <x v="3"/>
  </r>
  <r>
    <x v="50"/>
    <x v="126"/>
    <n v="39.348591549295776"/>
    <x v="1"/>
    <x v="3"/>
  </r>
  <r>
    <x v="50"/>
    <x v="4"/>
    <n v="5.193661971830986"/>
    <x v="1"/>
    <x v="3"/>
  </r>
  <r>
    <x v="51"/>
    <x v="125"/>
    <n v="49.770290964777949"/>
    <x v="1"/>
    <x v="3"/>
  </r>
  <r>
    <x v="51"/>
    <x v="126"/>
    <n v="43.950995405819299"/>
    <x v="1"/>
    <x v="3"/>
  </r>
  <r>
    <x v="51"/>
    <x v="4"/>
    <n v="6.2787136294027563"/>
    <x v="1"/>
    <x v="3"/>
  </r>
  <r>
    <x v="52"/>
    <x v="125"/>
    <n v="50.440140845070424"/>
    <x v="1"/>
    <x v="3"/>
  </r>
  <r>
    <x v="52"/>
    <x v="126"/>
    <n v="44.366197183098592"/>
    <x v="1"/>
    <x v="3"/>
  </r>
  <r>
    <x v="52"/>
    <x v="4"/>
    <n v="5.193661971830986"/>
    <x v="1"/>
    <x v="3"/>
  </r>
  <r>
    <x v="53"/>
    <x v="125"/>
    <n v="50.399290150842944"/>
    <x v="1"/>
    <x v="3"/>
  </r>
  <r>
    <x v="53"/>
    <x v="126"/>
    <n v="44.454303460514637"/>
    <x v="1"/>
    <x v="3"/>
  </r>
  <r>
    <x v="53"/>
    <x v="4"/>
    <n v="5.1464063886424132"/>
    <x v="1"/>
    <x v="3"/>
  </r>
  <r>
    <x v="54"/>
    <x v="125"/>
    <n v="75.746924428822496"/>
    <x v="1"/>
    <x v="3"/>
  </r>
  <r>
    <x v="54"/>
    <x v="126"/>
    <n v="19.06854130052724"/>
    <x v="1"/>
    <x v="3"/>
  </r>
  <r>
    <x v="54"/>
    <x v="4"/>
    <n v="5.1845342706502633"/>
    <x v="1"/>
    <x v="3"/>
  </r>
  <r>
    <x v="55"/>
    <x v="125"/>
    <n v="87.258347978910365"/>
    <x v="1"/>
    <x v="3"/>
  </r>
  <r>
    <x v="55"/>
    <x v="126"/>
    <n v="7.5571177504393674"/>
    <x v="1"/>
    <x v="3"/>
  </r>
  <r>
    <x v="55"/>
    <x v="4"/>
    <n v="5.1845342706502633"/>
    <x v="1"/>
    <x v="3"/>
  </r>
  <r>
    <x v="56"/>
    <x v="125"/>
    <n v="63.98950131233596"/>
    <x v="2"/>
    <x v="3"/>
  </r>
  <r>
    <x v="56"/>
    <x v="126"/>
    <n v="10.866141732283465"/>
    <x v="2"/>
    <x v="3"/>
  </r>
  <r>
    <x v="56"/>
    <x v="4"/>
    <n v="25.144356955380577"/>
    <x v="2"/>
    <x v="3"/>
  </r>
  <r>
    <x v="57"/>
    <x v="125"/>
    <n v="72.851153039832283"/>
    <x v="2"/>
    <x v="3"/>
  </r>
  <r>
    <x v="57"/>
    <x v="126"/>
    <n v="2.0440251572327046"/>
    <x v="2"/>
    <x v="3"/>
  </r>
  <r>
    <x v="57"/>
    <x v="4"/>
    <n v="25.10482180293501"/>
    <x v="2"/>
    <x v="3"/>
  </r>
  <r>
    <x v="58"/>
    <x v="125"/>
    <n v="70.993168681029957"/>
    <x v="2"/>
    <x v="3"/>
  </r>
  <r>
    <x v="58"/>
    <x v="126"/>
    <n v="3.8360483447188649"/>
    <x v="2"/>
    <x v="3"/>
  </r>
  <r>
    <x v="58"/>
    <x v="4"/>
    <n v="25.170782974251182"/>
    <x v="2"/>
    <x v="3"/>
  </r>
  <r>
    <x v="59"/>
    <x v="125"/>
    <n v="72.798742138364773"/>
    <x v="2"/>
    <x v="3"/>
  </r>
  <r>
    <x v="59"/>
    <x v="126"/>
    <n v="2.0964360587002098"/>
    <x v="2"/>
    <x v="3"/>
  </r>
  <r>
    <x v="59"/>
    <x v="4"/>
    <n v="25.10482180293501"/>
    <x v="2"/>
    <x v="3"/>
  </r>
  <r>
    <x v="60"/>
    <x v="125"/>
    <n v="72.693920335429766"/>
    <x v="2"/>
    <x v="3"/>
  </r>
  <r>
    <x v="60"/>
    <x v="126"/>
    <n v="2.2012578616352201"/>
    <x v="2"/>
    <x v="3"/>
  </r>
  <r>
    <x v="60"/>
    <x v="4"/>
    <n v="25.10482180293501"/>
    <x v="2"/>
    <x v="3"/>
  </r>
  <r>
    <x v="49"/>
    <x v="125"/>
    <n v="60.849056603773583"/>
    <x v="2"/>
    <x v="3"/>
  </r>
  <r>
    <x v="49"/>
    <x v="126"/>
    <n v="14.046121593291405"/>
    <x v="2"/>
    <x v="3"/>
  </r>
  <r>
    <x v="49"/>
    <x v="4"/>
    <n v="25.10482180293501"/>
    <x v="2"/>
    <x v="3"/>
  </r>
  <r>
    <x v="50"/>
    <x v="125"/>
    <n v="72.627163083377027"/>
    <x v="2"/>
    <x v="3"/>
  </r>
  <r>
    <x v="50"/>
    <x v="126"/>
    <n v="2.2548505506030416"/>
    <x v="2"/>
    <x v="3"/>
  </r>
  <r>
    <x v="50"/>
    <x v="4"/>
    <n v="25.117986366019927"/>
    <x v="2"/>
    <x v="3"/>
  </r>
  <r>
    <x v="51"/>
    <x v="125"/>
    <n v="61.94933920704846"/>
    <x v="2"/>
    <x v="3"/>
  </r>
  <r>
    <x v="51"/>
    <x v="126"/>
    <n v="12.224669603524228"/>
    <x v="2"/>
    <x v="3"/>
  </r>
  <r>
    <x v="51"/>
    <x v="4"/>
    <n v="25.825991189427313"/>
    <x v="2"/>
    <x v="3"/>
  </r>
  <r>
    <x v="52"/>
    <x v="125"/>
    <n v="69.590336134453779"/>
    <x v="2"/>
    <x v="3"/>
  </r>
  <r>
    <x v="52"/>
    <x v="126"/>
    <n v="5.2521008403361344"/>
    <x v="2"/>
    <x v="3"/>
  </r>
  <r>
    <x v="52"/>
    <x v="4"/>
    <n v="25.157563025210084"/>
    <x v="2"/>
    <x v="3"/>
  </r>
  <r>
    <x v="53"/>
    <x v="125"/>
    <n v="65.614430665163468"/>
    <x v="2"/>
    <x v="3"/>
  </r>
  <r>
    <x v="53"/>
    <x v="126"/>
    <n v="9.1319052987598646"/>
    <x v="2"/>
    <x v="3"/>
  </r>
  <r>
    <x v="53"/>
    <x v="4"/>
    <n v="25.253664036076664"/>
    <x v="2"/>
    <x v="3"/>
  </r>
  <r>
    <x v="54"/>
    <x v="125"/>
    <n v="71.331236897274636"/>
    <x v="2"/>
    <x v="3"/>
  </r>
  <r>
    <x v="54"/>
    <x v="126"/>
    <n v="3.5639412997903563"/>
    <x v="2"/>
    <x v="3"/>
  </r>
  <r>
    <x v="54"/>
    <x v="4"/>
    <n v="25.10482180293501"/>
    <x v="2"/>
    <x v="3"/>
  </r>
  <r>
    <x v="55"/>
    <x v="125"/>
    <n v="73.95178197064989"/>
    <x v="2"/>
    <x v="3"/>
  </r>
  <r>
    <x v="55"/>
    <x v="126"/>
    <n v="0.94339622641509435"/>
    <x v="2"/>
    <x v="3"/>
  </r>
  <r>
    <x v="55"/>
    <x v="4"/>
    <n v="25.10482180293501"/>
    <x v="2"/>
    <x v="3"/>
  </r>
  <r>
    <x v="56"/>
    <x v="125"/>
    <n v="54.606141522029375"/>
    <x v="3"/>
    <x v="3"/>
  </r>
  <r>
    <x v="56"/>
    <x v="126"/>
    <n v="37.783711615487313"/>
    <x v="3"/>
    <x v="3"/>
  </r>
  <r>
    <x v="56"/>
    <x v="4"/>
    <n v="7.6101468624833108"/>
    <x v="3"/>
    <x v="3"/>
  </r>
  <r>
    <x v="57"/>
    <x v="125"/>
    <n v="79.599999999999994"/>
    <x v="3"/>
    <x v="3"/>
  </r>
  <r>
    <x v="57"/>
    <x v="126"/>
    <n v="12.8"/>
    <x v="3"/>
    <x v="3"/>
  </r>
  <r>
    <x v="57"/>
    <x v="4"/>
    <n v="7.6"/>
    <x v="3"/>
    <x v="3"/>
  </r>
  <r>
    <x v="58"/>
    <x v="125"/>
    <n v="79.599999999999994"/>
    <x v="3"/>
    <x v="3"/>
  </r>
  <r>
    <x v="58"/>
    <x v="126"/>
    <n v="12.8"/>
    <x v="3"/>
    <x v="3"/>
  </r>
  <r>
    <x v="58"/>
    <x v="4"/>
    <n v="7.6"/>
    <x v="3"/>
    <x v="3"/>
  </r>
  <r>
    <x v="59"/>
    <x v="125"/>
    <n v="68.533333333333331"/>
    <x v="3"/>
    <x v="3"/>
  </r>
  <r>
    <x v="59"/>
    <x v="126"/>
    <n v="23.866666666666667"/>
    <x v="3"/>
    <x v="3"/>
  </r>
  <r>
    <x v="59"/>
    <x v="4"/>
    <n v="7.6"/>
    <x v="3"/>
    <x v="3"/>
  </r>
  <r>
    <x v="60"/>
    <x v="125"/>
    <n v="74.13333333333334"/>
    <x v="3"/>
    <x v="3"/>
  </r>
  <r>
    <x v="60"/>
    <x v="126"/>
    <n v="18.266666666666666"/>
    <x v="3"/>
    <x v="3"/>
  </r>
  <r>
    <x v="60"/>
    <x v="4"/>
    <n v="7.6"/>
    <x v="3"/>
    <x v="3"/>
  </r>
  <r>
    <x v="49"/>
    <x v="125"/>
    <n v="34.93333333333333"/>
    <x v="3"/>
    <x v="3"/>
  </r>
  <r>
    <x v="49"/>
    <x v="126"/>
    <n v="57.466666666666669"/>
    <x v="3"/>
    <x v="3"/>
  </r>
  <r>
    <x v="49"/>
    <x v="4"/>
    <n v="7.6"/>
    <x v="3"/>
    <x v="3"/>
  </r>
  <r>
    <x v="50"/>
    <x v="125"/>
    <n v="67.513368983957221"/>
    <x v="3"/>
    <x v="3"/>
  </r>
  <r>
    <x v="50"/>
    <x v="126"/>
    <n v="25"/>
    <x v="3"/>
    <x v="3"/>
  </r>
  <r>
    <x v="50"/>
    <x v="4"/>
    <n v="7.4866310160427805"/>
    <x v="3"/>
    <x v="3"/>
  </r>
  <r>
    <x v="51"/>
    <x v="125"/>
    <n v="41.221374045801525"/>
    <x v="3"/>
    <x v="3"/>
  </r>
  <r>
    <x v="51"/>
    <x v="126"/>
    <n v="50.381679389312978"/>
    <x v="3"/>
    <x v="3"/>
  </r>
  <r>
    <x v="51"/>
    <x v="4"/>
    <n v="8.3969465648854964"/>
    <x v="3"/>
    <x v="3"/>
  </r>
  <r>
    <x v="52"/>
    <x v="125"/>
    <n v="60.805369127516776"/>
    <x v="3"/>
    <x v="3"/>
  </r>
  <r>
    <x v="52"/>
    <x v="126"/>
    <n v="31.543624161073826"/>
    <x v="3"/>
    <x v="3"/>
  </r>
  <r>
    <x v="52"/>
    <x v="4"/>
    <n v="7.651006711409396"/>
    <x v="3"/>
    <x v="3"/>
  </r>
  <r>
    <x v="53"/>
    <x v="125"/>
    <n v="52.068473609129818"/>
    <x v="3"/>
    <x v="3"/>
  </r>
  <r>
    <x v="53"/>
    <x v="126"/>
    <n v="39.942938659058491"/>
    <x v="3"/>
    <x v="3"/>
  </r>
  <r>
    <x v="53"/>
    <x v="4"/>
    <n v="7.9885877318116973"/>
    <x v="3"/>
    <x v="3"/>
  </r>
  <r>
    <x v="54"/>
    <x v="125"/>
    <n v="58.133333333333333"/>
    <x v="3"/>
    <x v="3"/>
  </r>
  <r>
    <x v="54"/>
    <x v="126"/>
    <n v="34.266666666666666"/>
    <x v="3"/>
    <x v="3"/>
  </r>
  <r>
    <x v="54"/>
    <x v="4"/>
    <n v="7.6"/>
    <x v="3"/>
    <x v="3"/>
  </r>
  <r>
    <x v="55"/>
    <x v="125"/>
    <n v="84.8"/>
    <x v="3"/>
    <x v="3"/>
  </r>
  <r>
    <x v="55"/>
    <x v="126"/>
    <n v="7.6"/>
    <x v="3"/>
    <x v="3"/>
  </r>
  <r>
    <x v="55"/>
    <x v="4"/>
    <n v="7.6"/>
    <x v="3"/>
    <x v="3"/>
  </r>
  <r>
    <x v="56"/>
    <x v="125"/>
    <n v="63.175675675675677"/>
    <x v="4"/>
    <x v="3"/>
  </r>
  <r>
    <x v="56"/>
    <x v="126"/>
    <n v="17.567567567567568"/>
    <x v="4"/>
    <x v="3"/>
  </r>
  <r>
    <x v="56"/>
    <x v="4"/>
    <n v="19.256756756756758"/>
    <x v="4"/>
    <x v="3"/>
  </r>
  <r>
    <x v="57"/>
    <x v="125"/>
    <n v="78.88513513513513"/>
    <x v="4"/>
    <x v="3"/>
  </r>
  <r>
    <x v="57"/>
    <x v="126"/>
    <n v="1.8581081081081081"/>
    <x v="4"/>
    <x v="3"/>
  </r>
  <r>
    <x v="57"/>
    <x v="4"/>
    <n v="19.256756756756758"/>
    <x v="4"/>
    <x v="3"/>
  </r>
  <r>
    <x v="58"/>
    <x v="125"/>
    <n v="76.520270270270274"/>
    <x v="4"/>
    <x v="3"/>
  </r>
  <r>
    <x v="58"/>
    <x v="126"/>
    <n v="4.2229729729729728"/>
    <x v="4"/>
    <x v="3"/>
  </r>
  <r>
    <x v="58"/>
    <x v="4"/>
    <n v="19.256756756756758"/>
    <x v="4"/>
    <x v="3"/>
  </r>
  <r>
    <x v="59"/>
    <x v="125"/>
    <n v="73.141891891891888"/>
    <x v="4"/>
    <x v="3"/>
  </r>
  <r>
    <x v="59"/>
    <x v="126"/>
    <n v="7.6013513513513518"/>
    <x v="4"/>
    <x v="3"/>
  </r>
  <r>
    <x v="59"/>
    <x v="4"/>
    <n v="19.256756756756758"/>
    <x v="4"/>
    <x v="3"/>
  </r>
  <r>
    <x v="60"/>
    <x v="125"/>
    <n v="77.195945945945951"/>
    <x v="4"/>
    <x v="3"/>
  </r>
  <r>
    <x v="60"/>
    <x v="126"/>
    <n v="3.5472972972972974"/>
    <x v="4"/>
    <x v="3"/>
  </r>
  <r>
    <x v="60"/>
    <x v="4"/>
    <n v="19.256756756756758"/>
    <x v="4"/>
    <x v="3"/>
  </r>
  <r>
    <x v="49"/>
    <x v="125"/>
    <n v="47.466216216216218"/>
    <x v="4"/>
    <x v="3"/>
  </r>
  <r>
    <x v="49"/>
    <x v="126"/>
    <n v="33.277027027027025"/>
    <x v="4"/>
    <x v="3"/>
  </r>
  <r>
    <x v="49"/>
    <x v="4"/>
    <n v="19.256756756756758"/>
    <x v="4"/>
    <x v="3"/>
  </r>
  <r>
    <x v="50"/>
    <x v="125"/>
    <n v="72.63513513513513"/>
    <x v="4"/>
    <x v="3"/>
  </r>
  <r>
    <x v="50"/>
    <x v="126"/>
    <n v="8.1081081081081088"/>
    <x v="4"/>
    <x v="3"/>
  </r>
  <r>
    <x v="50"/>
    <x v="4"/>
    <n v="19.256756756756758"/>
    <x v="4"/>
    <x v="3"/>
  </r>
  <r>
    <x v="51"/>
    <x v="125"/>
    <n v="58.823529411764703"/>
    <x v="4"/>
    <x v="3"/>
  </r>
  <r>
    <x v="51"/>
    <x v="126"/>
    <n v="20.784313725490197"/>
    <x v="4"/>
    <x v="3"/>
  </r>
  <r>
    <x v="51"/>
    <x v="4"/>
    <n v="20.392156862745097"/>
    <x v="4"/>
    <x v="3"/>
  </r>
  <r>
    <x v="52"/>
    <x v="125"/>
    <n v="71.11486486486487"/>
    <x v="4"/>
    <x v="3"/>
  </r>
  <r>
    <x v="52"/>
    <x v="126"/>
    <n v="9.628378378378379"/>
    <x v="4"/>
    <x v="3"/>
  </r>
  <r>
    <x v="52"/>
    <x v="4"/>
    <n v="19.256756756756758"/>
    <x v="4"/>
    <x v="3"/>
  </r>
  <r>
    <x v="53"/>
    <x v="125"/>
    <n v="70.384615384615387"/>
    <x v="4"/>
    <x v="3"/>
  </r>
  <r>
    <x v="53"/>
    <x v="126"/>
    <n v="9.2307692307692299"/>
    <x v="4"/>
    <x v="3"/>
  </r>
  <r>
    <x v="53"/>
    <x v="4"/>
    <n v="20.384615384615383"/>
    <x v="4"/>
    <x v="3"/>
  </r>
  <r>
    <x v="54"/>
    <x v="125"/>
    <n v="69.763513513513516"/>
    <x v="4"/>
    <x v="3"/>
  </r>
  <r>
    <x v="54"/>
    <x v="126"/>
    <n v="10.97972972972973"/>
    <x v="4"/>
    <x v="3"/>
  </r>
  <r>
    <x v="54"/>
    <x v="4"/>
    <n v="19.256756756756758"/>
    <x v="4"/>
    <x v="3"/>
  </r>
  <r>
    <x v="55"/>
    <x v="125"/>
    <n v="78.209459459459453"/>
    <x v="4"/>
    <x v="3"/>
  </r>
  <r>
    <x v="55"/>
    <x v="126"/>
    <n v="2.5337837837837838"/>
    <x v="4"/>
    <x v="3"/>
  </r>
  <r>
    <x v="55"/>
    <x v="4"/>
    <n v="19.256756756756758"/>
    <x v="4"/>
    <x v="3"/>
  </r>
  <r>
    <x v="56"/>
    <x v="125"/>
    <n v="66.666666666666671"/>
    <x v="5"/>
    <x v="3"/>
  </r>
  <r>
    <x v="56"/>
    <x v="126"/>
    <n v="16.981132075471699"/>
    <x v="5"/>
    <x v="3"/>
  </r>
  <r>
    <x v="56"/>
    <x v="4"/>
    <n v="16.352201257861637"/>
    <x v="5"/>
    <x v="3"/>
  </r>
  <r>
    <x v="57"/>
    <x v="125"/>
    <n v="81.76100628930817"/>
    <x v="5"/>
    <x v="3"/>
  </r>
  <r>
    <x v="57"/>
    <x v="126"/>
    <n v="1.8867924528301887"/>
    <x v="5"/>
    <x v="3"/>
  </r>
  <r>
    <x v="57"/>
    <x v="4"/>
    <n v="16.352201257861637"/>
    <x v="5"/>
    <x v="3"/>
  </r>
  <r>
    <x v="58"/>
    <x v="125"/>
    <n v="78.616352201257868"/>
    <x v="5"/>
    <x v="3"/>
  </r>
  <r>
    <x v="58"/>
    <x v="126"/>
    <n v="5.0314465408805029"/>
    <x v="5"/>
    <x v="3"/>
  </r>
  <r>
    <x v="58"/>
    <x v="4"/>
    <n v="16.352201257861637"/>
    <x v="5"/>
    <x v="3"/>
  </r>
  <r>
    <x v="59"/>
    <x v="125"/>
    <n v="72.327044025157235"/>
    <x v="5"/>
    <x v="3"/>
  </r>
  <r>
    <x v="59"/>
    <x v="126"/>
    <n v="11.320754716981131"/>
    <x v="5"/>
    <x v="3"/>
  </r>
  <r>
    <x v="59"/>
    <x v="4"/>
    <n v="16.352201257861637"/>
    <x v="5"/>
    <x v="3"/>
  </r>
  <r>
    <x v="60"/>
    <x v="125"/>
    <n v="80.503144654088047"/>
    <x v="5"/>
    <x v="3"/>
  </r>
  <r>
    <x v="60"/>
    <x v="126"/>
    <n v="3.1446540880503147"/>
    <x v="5"/>
    <x v="3"/>
  </r>
  <r>
    <x v="60"/>
    <x v="4"/>
    <n v="16.352201257861637"/>
    <x v="5"/>
    <x v="3"/>
  </r>
  <r>
    <x v="49"/>
    <x v="125"/>
    <n v="49.685534591194966"/>
    <x v="5"/>
    <x v="3"/>
  </r>
  <r>
    <x v="49"/>
    <x v="126"/>
    <n v="33.962264150943398"/>
    <x v="5"/>
    <x v="3"/>
  </r>
  <r>
    <x v="49"/>
    <x v="4"/>
    <n v="16.352201257861637"/>
    <x v="5"/>
    <x v="3"/>
  </r>
  <r>
    <x v="50"/>
    <x v="125"/>
    <n v="72.327044025157235"/>
    <x v="5"/>
    <x v="3"/>
  </r>
  <r>
    <x v="50"/>
    <x v="126"/>
    <n v="11.320754716981131"/>
    <x v="5"/>
    <x v="3"/>
  </r>
  <r>
    <x v="50"/>
    <x v="4"/>
    <n v="16.352201257861637"/>
    <x v="5"/>
    <x v="3"/>
  </r>
  <r>
    <x v="51"/>
    <x v="125"/>
    <n v="59.848484848484851"/>
    <x v="5"/>
    <x v="3"/>
  </r>
  <r>
    <x v="51"/>
    <x v="126"/>
    <n v="23.484848484848484"/>
    <x v="5"/>
    <x v="3"/>
  </r>
  <r>
    <x v="51"/>
    <x v="4"/>
    <n v="16.666666666666668"/>
    <x v="5"/>
    <x v="3"/>
  </r>
  <r>
    <x v="52"/>
    <x v="125"/>
    <n v="76.729559748427675"/>
    <x v="5"/>
    <x v="3"/>
  </r>
  <r>
    <x v="52"/>
    <x v="126"/>
    <n v="6.9182389937106921"/>
    <x v="5"/>
    <x v="3"/>
  </r>
  <r>
    <x v="52"/>
    <x v="4"/>
    <n v="16.352201257861637"/>
    <x v="5"/>
    <x v="3"/>
  </r>
  <r>
    <x v="53"/>
    <x v="125"/>
    <n v="77.049180327868854"/>
    <x v="5"/>
    <x v="3"/>
  </r>
  <r>
    <x v="53"/>
    <x v="126"/>
    <n v="5.7377049180327866"/>
    <x v="5"/>
    <x v="3"/>
  </r>
  <r>
    <x v="53"/>
    <x v="4"/>
    <n v="17.21311475409836"/>
    <x v="5"/>
    <x v="3"/>
  </r>
  <r>
    <x v="54"/>
    <x v="125"/>
    <n v="70.440251572327043"/>
    <x v="5"/>
    <x v="3"/>
  </r>
  <r>
    <x v="54"/>
    <x v="126"/>
    <n v="13.20754716981132"/>
    <x v="5"/>
    <x v="3"/>
  </r>
  <r>
    <x v="54"/>
    <x v="4"/>
    <n v="16.352201257861637"/>
    <x v="5"/>
    <x v="3"/>
  </r>
  <r>
    <x v="55"/>
    <x v="125"/>
    <n v="80.503144654088047"/>
    <x v="5"/>
    <x v="3"/>
  </r>
  <r>
    <x v="55"/>
    <x v="126"/>
    <n v="3.1446540880503147"/>
    <x v="5"/>
    <x v="3"/>
  </r>
  <r>
    <x v="55"/>
    <x v="4"/>
    <n v="16.352201257861637"/>
    <x v="5"/>
    <x v="3"/>
  </r>
  <r>
    <x v="56"/>
    <x v="125"/>
    <n v="56.481481481481481"/>
    <x v="6"/>
    <x v="3"/>
  </r>
  <r>
    <x v="56"/>
    <x v="126"/>
    <n v="18.518518518518519"/>
    <x v="6"/>
    <x v="3"/>
  </r>
  <r>
    <x v="56"/>
    <x v="4"/>
    <n v="25"/>
    <x v="6"/>
    <x v="3"/>
  </r>
  <r>
    <x v="57"/>
    <x v="125"/>
    <n v="74.074074074074076"/>
    <x v="6"/>
    <x v="3"/>
  </r>
  <r>
    <x v="57"/>
    <x v="126"/>
    <n v="0.92592592592592593"/>
    <x v="6"/>
    <x v="3"/>
  </r>
  <r>
    <x v="57"/>
    <x v="4"/>
    <n v="25"/>
    <x v="6"/>
    <x v="3"/>
  </r>
  <r>
    <x v="58"/>
    <x v="125"/>
    <n v="68.518518518518519"/>
    <x v="6"/>
    <x v="3"/>
  </r>
  <r>
    <x v="58"/>
    <x v="126"/>
    <n v="6.4814814814814818"/>
    <x v="6"/>
    <x v="3"/>
  </r>
  <r>
    <x v="58"/>
    <x v="4"/>
    <n v="25"/>
    <x v="6"/>
    <x v="3"/>
  </r>
  <r>
    <x v="59"/>
    <x v="125"/>
    <n v="65.740740740740748"/>
    <x v="6"/>
    <x v="3"/>
  </r>
  <r>
    <x v="59"/>
    <x v="126"/>
    <n v="9.2592592592592595"/>
    <x v="6"/>
    <x v="3"/>
  </r>
  <r>
    <x v="59"/>
    <x v="4"/>
    <n v="25"/>
    <x v="6"/>
    <x v="3"/>
  </r>
  <r>
    <x v="60"/>
    <x v="125"/>
    <n v="71.296296296296291"/>
    <x v="6"/>
    <x v="3"/>
  </r>
  <r>
    <x v="60"/>
    <x v="126"/>
    <n v="3.7037037037037037"/>
    <x v="6"/>
    <x v="3"/>
  </r>
  <r>
    <x v="60"/>
    <x v="4"/>
    <n v="25"/>
    <x v="6"/>
    <x v="3"/>
  </r>
  <r>
    <x v="49"/>
    <x v="125"/>
    <n v="49.074074074074076"/>
    <x v="6"/>
    <x v="3"/>
  </r>
  <r>
    <x v="49"/>
    <x v="126"/>
    <n v="25.925925925925927"/>
    <x v="6"/>
    <x v="3"/>
  </r>
  <r>
    <x v="49"/>
    <x v="4"/>
    <n v="25"/>
    <x v="6"/>
    <x v="3"/>
  </r>
  <r>
    <x v="50"/>
    <x v="125"/>
    <n v="64.81481481481481"/>
    <x v="6"/>
    <x v="3"/>
  </r>
  <r>
    <x v="50"/>
    <x v="126"/>
    <n v="10.185185185185185"/>
    <x v="6"/>
    <x v="3"/>
  </r>
  <r>
    <x v="50"/>
    <x v="4"/>
    <n v="25"/>
    <x v="6"/>
    <x v="3"/>
  </r>
  <r>
    <x v="51"/>
    <x v="125"/>
    <n v="56.043956043956044"/>
    <x v="6"/>
    <x v="3"/>
  </r>
  <r>
    <x v="51"/>
    <x v="126"/>
    <n v="17.582417582417584"/>
    <x v="6"/>
    <x v="3"/>
  </r>
  <r>
    <x v="51"/>
    <x v="4"/>
    <n v="26.373626373626372"/>
    <x v="6"/>
    <x v="3"/>
  </r>
  <r>
    <x v="52"/>
    <x v="125"/>
    <n v="63.888888888888886"/>
    <x v="6"/>
    <x v="3"/>
  </r>
  <r>
    <x v="52"/>
    <x v="126"/>
    <n v="11.111111111111111"/>
    <x v="6"/>
    <x v="3"/>
  </r>
  <r>
    <x v="52"/>
    <x v="4"/>
    <n v="25"/>
    <x v="6"/>
    <x v="3"/>
  </r>
  <r>
    <x v="53"/>
    <x v="125"/>
    <n v="63.80952380952381"/>
    <x v="6"/>
    <x v="3"/>
  </r>
  <r>
    <x v="53"/>
    <x v="126"/>
    <n v="10.476190476190476"/>
    <x v="6"/>
    <x v="3"/>
  </r>
  <r>
    <x v="53"/>
    <x v="4"/>
    <n v="25.714285714285715"/>
    <x v="6"/>
    <x v="3"/>
  </r>
  <r>
    <x v="54"/>
    <x v="125"/>
    <n v="68.518518518518519"/>
    <x v="6"/>
    <x v="3"/>
  </r>
  <r>
    <x v="54"/>
    <x v="126"/>
    <n v="6.4814814814814818"/>
    <x v="6"/>
    <x v="3"/>
  </r>
  <r>
    <x v="54"/>
    <x v="4"/>
    <n v="25"/>
    <x v="6"/>
    <x v="3"/>
  </r>
  <r>
    <x v="55"/>
    <x v="125"/>
    <n v="74.074074074074076"/>
    <x v="6"/>
    <x v="3"/>
  </r>
  <r>
    <x v="55"/>
    <x v="126"/>
    <n v="0.92592592592592593"/>
    <x v="6"/>
    <x v="3"/>
  </r>
  <r>
    <x v="55"/>
    <x v="4"/>
    <n v="25"/>
    <x v="6"/>
    <x v="3"/>
  </r>
  <r>
    <x v="56"/>
    <x v="125"/>
    <n v="63.841807909604519"/>
    <x v="7"/>
    <x v="3"/>
  </r>
  <r>
    <x v="56"/>
    <x v="126"/>
    <n v="13.559322033898304"/>
    <x v="7"/>
    <x v="3"/>
  </r>
  <r>
    <x v="56"/>
    <x v="4"/>
    <n v="22.598870056497177"/>
    <x v="7"/>
    <x v="3"/>
  </r>
  <r>
    <x v="57"/>
    <x v="125"/>
    <n v="75.141242937853107"/>
    <x v="7"/>
    <x v="3"/>
  </r>
  <r>
    <x v="57"/>
    <x v="126"/>
    <n v="2.2598870056497176"/>
    <x v="7"/>
    <x v="3"/>
  </r>
  <r>
    <x v="57"/>
    <x v="4"/>
    <n v="22.598870056497177"/>
    <x v="7"/>
    <x v="3"/>
  </r>
  <r>
    <x v="58"/>
    <x v="125"/>
    <n v="76.271186440677965"/>
    <x v="7"/>
    <x v="3"/>
  </r>
  <r>
    <x v="58"/>
    <x v="126"/>
    <n v="1.1299435028248588"/>
    <x v="7"/>
    <x v="3"/>
  </r>
  <r>
    <x v="58"/>
    <x v="4"/>
    <n v="22.598870056497177"/>
    <x v="7"/>
    <x v="3"/>
  </r>
  <r>
    <x v="59"/>
    <x v="125"/>
    <n v="72.316384180790962"/>
    <x v="7"/>
    <x v="3"/>
  </r>
  <r>
    <x v="59"/>
    <x v="126"/>
    <n v="5.0847457627118642"/>
    <x v="7"/>
    <x v="3"/>
  </r>
  <r>
    <x v="59"/>
    <x v="4"/>
    <n v="22.598870056497177"/>
    <x v="7"/>
    <x v="3"/>
  </r>
  <r>
    <x v="60"/>
    <x v="125"/>
    <n v="73.44632768361582"/>
    <x v="7"/>
    <x v="3"/>
  </r>
  <r>
    <x v="60"/>
    <x v="126"/>
    <n v="3.9548022598870056"/>
    <x v="7"/>
    <x v="3"/>
  </r>
  <r>
    <x v="60"/>
    <x v="4"/>
    <n v="22.598870056497177"/>
    <x v="7"/>
    <x v="3"/>
  </r>
  <r>
    <x v="49"/>
    <x v="125"/>
    <n v="50.847457627118644"/>
    <x v="7"/>
    <x v="3"/>
  </r>
  <r>
    <x v="49"/>
    <x v="126"/>
    <n v="26.55367231638418"/>
    <x v="7"/>
    <x v="3"/>
  </r>
  <r>
    <x v="49"/>
    <x v="4"/>
    <n v="22.598870056497177"/>
    <x v="7"/>
    <x v="3"/>
  </r>
  <r>
    <x v="50"/>
    <x v="125"/>
    <n v="72.316384180790962"/>
    <x v="7"/>
    <x v="3"/>
  </r>
  <r>
    <x v="50"/>
    <x v="126"/>
    <n v="5.0847457627118642"/>
    <x v="7"/>
    <x v="3"/>
  </r>
  <r>
    <x v="50"/>
    <x v="4"/>
    <n v="22.598870056497177"/>
    <x v="7"/>
    <x v="3"/>
  </r>
  <r>
    <x v="51"/>
    <x v="125"/>
    <n v="57.333333333333336"/>
    <x v="7"/>
    <x v="3"/>
  </r>
  <r>
    <x v="51"/>
    <x v="126"/>
    <n v="18"/>
    <x v="7"/>
    <x v="3"/>
  </r>
  <r>
    <x v="51"/>
    <x v="4"/>
    <n v="24.666666666666668"/>
    <x v="7"/>
    <x v="3"/>
  </r>
  <r>
    <x v="52"/>
    <x v="125"/>
    <n v="68.361581920903959"/>
    <x v="7"/>
    <x v="3"/>
  </r>
  <r>
    <x v="52"/>
    <x v="126"/>
    <n v="9.0395480225988702"/>
    <x v="7"/>
    <x v="3"/>
  </r>
  <r>
    <x v="52"/>
    <x v="4"/>
    <n v="22.598870056497177"/>
    <x v="7"/>
    <x v="3"/>
  </r>
  <r>
    <x v="53"/>
    <x v="125"/>
    <n v="69.135802469135797"/>
    <x v="7"/>
    <x v="3"/>
  </r>
  <r>
    <x v="53"/>
    <x v="126"/>
    <n v="7.4074074074074074"/>
    <x v="7"/>
    <x v="3"/>
  </r>
  <r>
    <x v="53"/>
    <x v="4"/>
    <n v="23.456790123456791"/>
    <x v="7"/>
    <x v="3"/>
  </r>
  <r>
    <x v="54"/>
    <x v="125"/>
    <n v="68.926553672316388"/>
    <x v="7"/>
    <x v="3"/>
  </r>
  <r>
    <x v="54"/>
    <x v="126"/>
    <n v="8.4745762711864412"/>
    <x v="7"/>
    <x v="3"/>
  </r>
  <r>
    <x v="54"/>
    <x v="4"/>
    <n v="22.598870056497177"/>
    <x v="7"/>
    <x v="3"/>
  </r>
  <r>
    <x v="55"/>
    <x v="125"/>
    <n v="76.271186440677965"/>
    <x v="7"/>
    <x v="3"/>
  </r>
  <r>
    <x v="55"/>
    <x v="126"/>
    <n v="1.1299435028248588"/>
    <x v="7"/>
    <x v="3"/>
  </r>
  <r>
    <x v="55"/>
    <x v="4"/>
    <n v="22.598870056497177"/>
    <x v="7"/>
    <x v="3"/>
  </r>
  <r>
    <x v="56"/>
    <x v="125"/>
    <n v="63.513513513513516"/>
    <x v="8"/>
    <x v="3"/>
  </r>
  <r>
    <x v="56"/>
    <x v="126"/>
    <n v="22.297297297297298"/>
    <x v="8"/>
    <x v="3"/>
  </r>
  <r>
    <x v="56"/>
    <x v="4"/>
    <n v="14.189189189189189"/>
    <x v="8"/>
    <x v="3"/>
  </r>
  <r>
    <x v="57"/>
    <x v="125"/>
    <n v="83.78378378378379"/>
    <x v="8"/>
    <x v="3"/>
  </r>
  <r>
    <x v="57"/>
    <x v="126"/>
    <n v="2.0270270270270272"/>
    <x v="8"/>
    <x v="3"/>
  </r>
  <r>
    <x v="57"/>
    <x v="4"/>
    <n v="14.189189189189189"/>
    <x v="8"/>
    <x v="3"/>
  </r>
  <r>
    <x v="58"/>
    <x v="125"/>
    <n v="80.405405405405403"/>
    <x v="8"/>
    <x v="3"/>
  </r>
  <r>
    <x v="58"/>
    <x v="126"/>
    <n v="5.4054054054054053"/>
    <x v="8"/>
    <x v="3"/>
  </r>
  <r>
    <x v="58"/>
    <x v="4"/>
    <n v="14.189189189189189"/>
    <x v="8"/>
    <x v="3"/>
  </r>
  <r>
    <x v="59"/>
    <x v="125"/>
    <n v="80.405405405405403"/>
    <x v="8"/>
    <x v="3"/>
  </r>
  <r>
    <x v="59"/>
    <x v="126"/>
    <n v="5.4054054054054053"/>
    <x v="8"/>
    <x v="3"/>
  </r>
  <r>
    <x v="59"/>
    <x v="4"/>
    <n v="14.189189189189189"/>
    <x v="8"/>
    <x v="3"/>
  </r>
  <r>
    <x v="60"/>
    <x v="125"/>
    <n v="82.432432432432435"/>
    <x v="8"/>
    <x v="3"/>
  </r>
  <r>
    <x v="60"/>
    <x v="126"/>
    <n v="3.3783783783783785"/>
    <x v="8"/>
    <x v="3"/>
  </r>
  <r>
    <x v="60"/>
    <x v="4"/>
    <n v="14.189189189189189"/>
    <x v="8"/>
    <x v="3"/>
  </r>
  <r>
    <x v="49"/>
    <x v="125"/>
    <n v="39.864864864864863"/>
    <x v="8"/>
    <x v="3"/>
  </r>
  <r>
    <x v="49"/>
    <x v="126"/>
    <n v="45.945945945945944"/>
    <x v="8"/>
    <x v="3"/>
  </r>
  <r>
    <x v="49"/>
    <x v="4"/>
    <n v="14.189189189189189"/>
    <x v="8"/>
    <x v="3"/>
  </r>
  <r>
    <x v="50"/>
    <x v="125"/>
    <n v="79.054054054054049"/>
    <x v="8"/>
    <x v="3"/>
  </r>
  <r>
    <x v="50"/>
    <x v="126"/>
    <n v="6.756756756756757"/>
    <x v="8"/>
    <x v="3"/>
  </r>
  <r>
    <x v="50"/>
    <x v="4"/>
    <n v="14.189189189189189"/>
    <x v="8"/>
    <x v="3"/>
  </r>
  <r>
    <x v="51"/>
    <x v="125"/>
    <n v="61.313868613138688"/>
    <x v="8"/>
    <x v="3"/>
  </r>
  <r>
    <x v="51"/>
    <x v="126"/>
    <n v="23.357664233576642"/>
    <x v="8"/>
    <x v="3"/>
  </r>
  <r>
    <x v="51"/>
    <x v="4"/>
    <n v="15.328467153284672"/>
    <x v="8"/>
    <x v="3"/>
  </r>
  <r>
    <x v="52"/>
    <x v="125"/>
    <n v="73.648648648648646"/>
    <x v="8"/>
    <x v="3"/>
  </r>
  <r>
    <x v="52"/>
    <x v="126"/>
    <n v="12.162162162162161"/>
    <x v="8"/>
    <x v="3"/>
  </r>
  <r>
    <x v="52"/>
    <x v="4"/>
    <n v="14.189189189189189"/>
    <x v="8"/>
    <x v="3"/>
  </r>
  <r>
    <x v="53"/>
    <x v="125"/>
    <n v="70.992366412213741"/>
    <x v="8"/>
    <x v="3"/>
  </r>
  <r>
    <x v="53"/>
    <x v="126"/>
    <n v="13.740458015267176"/>
    <x v="8"/>
    <x v="3"/>
  </r>
  <r>
    <x v="53"/>
    <x v="4"/>
    <n v="15.267175572519085"/>
    <x v="8"/>
    <x v="3"/>
  </r>
  <r>
    <x v="54"/>
    <x v="125"/>
    <n v="70.945945945945951"/>
    <x v="8"/>
    <x v="3"/>
  </r>
  <r>
    <x v="54"/>
    <x v="126"/>
    <n v="14.864864864864865"/>
    <x v="8"/>
    <x v="3"/>
  </r>
  <r>
    <x v="54"/>
    <x v="4"/>
    <n v="14.189189189189189"/>
    <x v="8"/>
    <x v="3"/>
  </r>
  <r>
    <x v="55"/>
    <x v="125"/>
    <n v="81.081081081081081"/>
    <x v="8"/>
    <x v="3"/>
  </r>
  <r>
    <x v="55"/>
    <x v="126"/>
    <n v="4.7297297297297298"/>
    <x v="8"/>
    <x v="3"/>
  </r>
  <r>
    <x v="55"/>
    <x v="4"/>
    <n v="14.189189189189189"/>
    <x v="8"/>
    <x v="3"/>
  </r>
  <r>
    <x v="56"/>
    <x v="125"/>
    <n v="65.088757396449708"/>
    <x v="9"/>
    <x v="3"/>
  </r>
  <r>
    <x v="56"/>
    <x v="126"/>
    <n v="20.710059171597631"/>
    <x v="9"/>
    <x v="3"/>
  </r>
  <r>
    <x v="56"/>
    <x v="4"/>
    <n v="14.201183431952662"/>
    <x v="9"/>
    <x v="3"/>
  </r>
  <r>
    <x v="57"/>
    <x v="125"/>
    <n v="83.431952662721898"/>
    <x v="9"/>
    <x v="3"/>
  </r>
  <r>
    <x v="57"/>
    <x v="126"/>
    <n v="2.3668639053254439"/>
    <x v="9"/>
    <x v="3"/>
  </r>
  <r>
    <x v="57"/>
    <x v="4"/>
    <n v="14.201183431952662"/>
    <x v="9"/>
    <x v="3"/>
  </r>
  <r>
    <x v="58"/>
    <x v="125"/>
    <n v="73.372781065088759"/>
    <x v="9"/>
    <x v="3"/>
  </r>
  <r>
    <x v="58"/>
    <x v="126"/>
    <n v="12.42603550295858"/>
    <x v="9"/>
    <x v="3"/>
  </r>
  <r>
    <x v="58"/>
    <x v="4"/>
    <n v="14.201183431952662"/>
    <x v="9"/>
    <x v="3"/>
  </r>
  <r>
    <x v="59"/>
    <x v="125"/>
    <n v="77.514792899408278"/>
    <x v="9"/>
    <x v="3"/>
  </r>
  <r>
    <x v="59"/>
    <x v="126"/>
    <n v="8.2840236686390529"/>
    <x v="9"/>
    <x v="3"/>
  </r>
  <r>
    <x v="59"/>
    <x v="4"/>
    <n v="14.201183431952662"/>
    <x v="9"/>
    <x v="3"/>
  </r>
  <r>
    <x v="60"/>
    <x v="125"/>
    <n v="83.431952662721898"/>
    <x v="9"/>
    <x v="3"/>
  </r>
  <r>
    <x v="60"/>
    <x v="126"/>
    <n v="2.3668639053254439"/>
    <x v="9"/>
    <x v="3"/>
  </r>
  <r>
    <x v="60"/>
    <x v="4"/>
    <n v="14.201183431952662"/>
    <x v="9"/>
    <x v="3"/>
  </r>
  <r>
    <x v="49"/>
    <x v="125"/>
    <n v="40.828402366863905"/>
    <x v="9"/>
    <x v="3"/>
  </r>
  <r>
    <x v="49"/>
    <x v="126"/>
    <n v="44.970414201183431"/>
    <x v="9"/>
    <x v="3"/>
  </r>
  <r>
    <x v="49"/>
    <x v="4"/>
    <n v="14.201183431952662"/>
    <x v="9"/>
    <x v="3"/>
  </r>
  <r>
    <x v="50"/>
    <x v="125"/>
    <n v="74.556213017751475"/>
    <x v="9"/>
    <x v="3"/>
  </r>
  <r>
    <x v="50"/>
    <x v="126"/>
    <n v="11.242603550295858"/>
    <x v="9"/>
    <x v="3"/>
  </r>
  <r>
    <x v="50"/>
    <x v="4"/>
    <n v="14.201183431952662"/>
    <x v="9"/>
    <x v="3"/>
  </r>
  <r>
    <x v="51"/>
    <x v="125"/>
    <n v="60.24096385542169"/>
    <x v="9"/>
    <x v="3"/>
  </r>
  <r>
    <x v="51"/>
    <x v="126"/>
    <n v="25.903614457831324"/>
    <x v="9"/>
    <x v="3"/>
  </r>
  <r>
    <x v="51"/>
    <x v="4"/>
    <n v="13.855421686746988"/>
    <x v="9"/>
    <x v="3"/>
  </r>
  <r>
    <x v="52"/>
    <x v="125"/>
    <n v="71.005917159763314"/>
    <x v="9"/>
    <x v="3"/>
  </r>
  <r>
    <x v="52"/>
    <x v="126"/>
    <n v="14.792899408284024"/>
    <x v="9"/>
    <x v="3"/>
  </r>
  <r>
    <x v="52"/>
    <x v="4"/>
    <n v="14.201183431952662"/>
    <x v="9"/>
    <x v="3"/>
  </r>
  <r>
    <x v="53"/>
    <x v="125"/>
    <n v="60.606060606060609"/>
    <x v="9"/>
    <x v="3"/>
  </r>
  <r>
    <x v="53"/>
    <x v="126"/>
    <n v="25.454545454545453"/>
    <x v="9"/>
    <x v="3"/>
  </r>
  <r>
    <x v="53"/>
    <x v="4"/>
    <n v="13.939393939393939"/>
    <x v="9"/>
    <x v="3"/>
  </r>
  <r>
    <x v="54"/>
    <x v="125"/>
    <n v="68.047337278106511"/>
    <x v="9"/>
    <x v="3"/>
  </r>
  <r>
    <x v="54"/>
    <x v="126"/>
    <n v="17.751479289940828"/>
    <x v="9"/>
    <x v="3"/>
  </r>
  <r>
    <x v="54"/>
    <x v="4"/>
    <n v="14.201183431952662"/>
    <x v="9"/>
    <x v="3"/>
  </r>
  <r>
    <x v="55"/>
    <x v="125"/>
    <n v="81.065088757396452"/>
    <x v="9"/>
    <x v="3"/>
  </r>
  <r>
    <x v="55"/>
    <x v="126"/>
    <n v="4.7337278106508878"/>
    <x v="9"/>
    <x v="3"/>
  </r>
  <r>
    <x v="55"/>
    <x v="4"/>
    <n v="14.201183431952662"/>
    <x v="9"/>
    <x v="3"/>
  </r>
  <r>
    <x v="56"/>
    <x v="125"/>
    <n v="54.961832061068705"/>
    <x v="10"/>
    <x v="3"/>
  </r>
  <r>
    <x v="56"/>
    <x v="126"/>
    <n v="39.694656488549619"/>
    <x v="10"/>
    <x v="3"/>
  </r>
  <r>
    <x v="56"/>
    <x v="4"/>
    <n v="5.343511450381679"/>
    <x v="10"/>
    <x v="3"/>
  </r>
  <r>
    <x v="57"/>
    <x v="125"/>
    <n v="77.862595419847324"/>
    <x v="10"/>
    <x v="3"/>
  </r>
  <r>
    <x v="57"/>
    <x v="126"/>
    <n v="16.793893129770993"/>
    <x v="10"/>
    <x v="3"/>
  </r>
  <r>
    <x v="57"/>
    <x v="4"/>
    <n v="5.343511450381679"/>
    <x v="10"/>
    <x v="3"/>
  </r>
  <r>
    <x v="58"/>
    <x v="125"/>
    <n v="71.755725190839698"/>
    <x v="10"/>
    <x v="3"/>
  </r>
  <r>
    <x v="58"/>
    <x v="126"/>
    <n v="22.900763358778626"/>
    <x v="10"/>
    <x v="3"/>
  </r>
  <r>
    <x v="58"/>
    <x v="4"/>
    <n v="5.343511450381679"/>
    <x v="10"/>
    <x v="3"/>
  </r>
  <r>
    <x v="59"/>
    <x v="125"/>
    <n v="70"/>
    <x v="10"/>
    <x v="3"/>
  </r>
  <r>
    <x v="59"/>
    <x v="126"/>
    <n v="24.615384615384617"/>
    <x v="10"/>
    <x v="3"/>
  </r>
  <r>
    <x v="59"/>
    <x v="4"/>
    <n v="5.384615384615385"/>
    <x v="10"/>
    <x v="3"/>
  </r>
  <r>
    <x v="60"/>
    <x v="125"/>
    <n v="80.152671755725194"/>
    <x v="10"/>
    <x v="3"/>
  </r>
  <r>
    <x v="60"/>
    <x v="126"/>
    <n v="14.503816793893129"/>
    <x v="10"/>
    <x v="3"/>
  </r>
  <r>
    <x v="60"/>
    <x v="4"/>
    <n v="5.343511450381679"/>
    <x v="10"/>
    <x v="3"/>
  </r>
  <r>
    <x v="49"/>
    <x v="125"/>
    <n v="33.587786259541986"/>
    <x v="10"/>
    <x v="3"/>
  </r>
  <r>
    <x v="49"/>
    <x v="126"/>
    <n v="61.068702290076338"/>
    <x v="10"/>
    <x v="3"/>
  </r>
  <r>
    <x v="49"/>
    <x v="4"/>
    <n v="5.343511450381679"/>
    <x v="10"/>
    <x v="3"/>
  </r>
  <r>
    <x v="50"/>
    <x v="125"/>
    <n v="72.519083969465655"/>
    <x v="10"/>
    <x v="3"/>
  </r>
  <r>
    <x v="50"/>
    <x v="126"/>
    <n v="22.137404580152673"/>
    <x v="10"/>
    <x v="3"/>
  </r>
  <r>
    <x v="50"/>
    <x v="4"/>
    <n v="5.343511450381679"/>
    <x v="10"/>
    <x v="3"/>
  </r>
  <r>
    <x v="51"/>
    <x v="125"/>
    <n v="50.847457627118644"/>
    <x v="10"/>
    <x v="3"/>
  </r>
  <r>
    <x v="51"/>
    <x v="126"/>
    <n v="43.220338983050844"/>
    <x v="10"/>
    <x v="3"/>
  </r>
  <r>
    <x v="51"/>
    <x v="4"/>
    <n v="5.9322033898305087"/>
    <x v="10"/>
    <x v="3"/>
  </r>
  <r>
    <x v="52"/>
    <x v="125"/>
    <n v="53.435114503816791"/>
    <x v="10"/>
    <x v="3"/>
  </r>
  <r>
    <x v="52"/>
    <x v="126"/>
    <n v="41.221374045801525"/>
    <x v="10"/>
    <x v="3"/>
  </r>
  <r>
    <x v="52"/>
    <x v="4"/>
    <n v="5.343511450381679"/>
    <x v="10"/>
    <x v="3"/>
  </r>
  <r>
    <x v="53"/>
    <x v="125"/>
    <n v="41.935483870967744"/>
    <x v="10"/>
    <x v="3"/>
  </r>
  <r>
    <x v="53"/>
    <x v="126"/>
    <n v="53.225806451612904"/>
    <x v="10"/>
    <x v="3"/>
  </r>
  <r>
    <x v="53"/>
    <x v="4"/>
    <n v="4.838709677419355"/>
    <x v="10"/>
    <x v="3"/>
  </r>
  <r>
    <x v="54"/>
    <x v="125"/>
    <n v="64.885496183206101"/>
    <x v="10"/>
    <x v="3"/>
  </r>
  <r>
    <x v="54"/>
    <x v="126"/>
    <n v="29.770992366412212"/>
    <x v="10"/>
    <x v="3"/>
  </r>
  <r>
    <x v="54"/>
    <x v="4"/>
    <n v="5.343511450381679"/>
    <x v="10"/>
    <x v="3"/>
  </r>
  <r>
    <x v="55"/>
    <x v="125"/>
    <n v="88.549618320610691"/>
    <x v="10"/>
    <x v="3"/>
  </r>
  <r>
    <x v="55"/>
    <x v="126"/>
    <n v="6.106870229007634"/>
    <x v="10"/>
    <x v="3"/>
  </r>
  <r>
    <x v="55"/>
    <x v="4"/>
    <n v="5.343511450381679"/>
    <x v="10"/>
    <x v="3"/>
  </r>
  <r>
    <x v="56"/>
    <x v="125"/>
    <n v="68.067226890756302"/>
    <x v="11"/>
    <x v="3"/>
  </r>
  <r>
    <x v="56"/>
    <x v="126"/>
    <n v="21.84873949579832"/>
    <x v="11"/>
    <x v="3"/>
  </r>
  <r>
    <x v="56"/>
    <x v="4"/>
    <n v="10.084033613445378"/>
    <x v="11"/>
    <x v="3"/>
  </r>
  <r>
    <x v="57"/>
    <x v="125"/>
    <n v="88.235294117647058"/>
    <x v="11"/>
    <x v="3"/>
  </r>
  <r>
    <x v="57"/>
    <x v="126"/>
    <n v="1.680672268907563"/>
    <x v="11"/>
    <x v="3"/>
  </r>
  <r>
    <x v="57"/>
    <x v="4"/>
    <n v="10.084033613445378"/>
    <x v="11"/>
    <x v="3"/>
  </r>
  <r>
    <x v="58"/>
    <x v="125"/>
    <n v="80.672268907563023"/>
    <x v="11"/>
    <x v="3"/>
  </r>
  <r>
    <x v="58"/>
    <x v="126"/>
    <n v="9.2436974789915958"/>
    <x v="11"/>
    <x v="3"/>
  </r>
  <r>
    <x v="58"/>
    <x v="4"/>
    <n v="10.084033613445378"/>
    <x v="11"/>
    <x v="3"/>
  </r>
  <r>
    <x v="59"/>
    <x v="125"/>
    <n v="82.352941176470594"/>
    <x v="11"/>
    <x v="3"/>
  </r>
  <r>
    <x v="59"/>
    <x v="126"/>
    <n v="7.5630252100840334"/>
    <x v="11"/>
    <x v="3"/>
  </r>
  <r>
    <x v="59"/>
    <x v="4"/>
    <n v="10.084033613445378"/>
    <x v="11"/>
    <x v="3"/>
  </r>
  <r>
    <x v="60"/>
    <x v="125"/>
    <n v="87.394957983193279"/>
    <x v="11"/>
    <x v="3"/>
  </r>
  <r>
    <x v="60"/>
    <x v="126"/>
    <n v="2.5210084033613445"/>
    <x v="11"/>
    <x v="3"/>
  </r>
  <r>
    <x v="60"/>
    <x v="4"/>
    <n v="10.084033613445378"/>
    <x v="11"/>
    <x v="3"/>
  </r>
  <r>
    <x v="49"/>
    <x v="125"/>
    <n v="56.30252100840336"/>
    <x v="11"/>
    <x v="3"/>
  </r>
  <r>
    <x v="49"/>
    <x v="126"/>
    <n v="33.613445378151262"/>
    <x v="11"/>
    <x v="3"/>
  </r>
  <r>
    <x v="49"/>
    <x v="4"/>
    <n v="10.084033613445378"/>
    <x v="11"/>
    <x v="3"/>
  </r>
  <r>
    <x v="50"/>
    <x v="125"/>
    <n v="75.630252100840337"/>
    <x v="11"/>
    <x v="3"/>
  </r>
  <r>
    <x v="50"/>
    <x v="126"/>
    <n v="14.285714285714286"/>
    <x v="11"/>
    <x v="3"/>
  </r>
  <r>
    <x v="50"/>
    <x v="4"/>
    <n v="10.084033613445378"/>
    <x v="11"/>
    <x v="3"/>
  </r>
  <r>
    <x v="51"/>
    <x v="125"/>
    <n v="66.386554621848745"/>
    <x v="11"/>
    <x v="3"/>
  </r>
  <r>
    <x v="51"/>
    <x v="126"/>
    <n v="23.529411764705884"/>
    <x v="11"/>
    <x v="3"/>
  </r>
  <r>
    <x v="51"/>
    <x v="4"/>
    <n v="10.084033613445378"/>
    <x v="11"/>
    <x v="3"/>
  </r>
  <r>
    <x v="52"/>
    <x v="125"/>
    <n v="73.949579831932766"/>
    <x v="11"/>
    <x v="3"/>
  </r>
  <r>
    <x v="52"/>
    <x v="126"/>
    <n v="15.966386554621849"/>
    <x v="11"/>
    <x v="3"/>
  </r>
  <r>
    <x v="52"/>
    <x v="4"/>
    <n v="10.084033613445378"/>
    <x v="11"/>
    <x v="3"/>
  </r>
  <r>
    <x v="53"/>
    <x v="125"/>
    <n v="69.491525423728817"/>
    <x v="11"/>
    <x v="3"/>
  </r>
  <r>
    <x v="53"/>
    <x v="126"/>
    <n v="20.338983050847457"/>
    <x v="11"/>
    <x v="3"/>
  </r>
  <r>
    <x v="53"/>
    <x v="4"/>
    <n v="10.169491525423728"/>
    <x v="11"/>
    <x v="3"/>
  </r>
  <r>
    <x v="54"/>
    <x v="125"/>
    <n v="71.428571428571431"/>
    <x v="11"/>
    <x v="3"/>
  </r>
  <r>
    <x v="54"/>
    <x v="126"/>
    <n v="18.487394957983192"/>
    <x v="11"/>
    <x v="3"/>
  </r>
  <r>
    <x v="54"/>
    <x v="4"/>
    <n v="10.084033613445378"/>
    <x v="11"/>
    <x v="3"/>
  </r>
  <r>
    <x v="55"/>
    <x v="125"/>
    <n v="81.512605042016801"/>
    <x v="11"/>
    <x v="3"/>
  </r>
  <r>
    <x v="55"/>
    <x v="126"/>
    <n v="8.4033613445378155"/>
    <x v="11"/>
    <x v="3"/>
  </r>
  <r>
    <x v="55"/>
    <x v="4"/>
    <n v="10.084033613445378"/>
    <x v="11"/>
    <x v="3"/>
  </r>
  <r>
    <x v="56"/>
    <x v="125"/>
    <n v="47.474747474747474"/>
    <x v="12"/>
    <x v="3"/>
  </r>
  <r>
    <x v="56"/>
    <x v="126"/>
    <n v="37.373737373737377"/>
    <x v="12"/>
    <x v="3"/>
  </r>
  <r>
    <x v="56"/>
    <x v="4"/>
    <n v="15.151515151515152"/>
    <x v="12"/>
    <x v="3"/>
  </r>
  <r>
    <x v="57"/>
    <x v="125"/>
    <n v="69.696969696969703"/>
    <x v="12"/>
    <x v="3"/>
  </r>
  <r>
    <x v="57"/>
    <x v="126"/>
    <n v="15.151515151515152"/>
    <x v="12"/>
    <x v="3"/>
  </r>
  <r>
    <x v="57"/>
    <x v="4"/>
    <n v="15.151515151515152"/>
    <x v="12"/>
    <x v="3"/>
  </r>
  <r>
    <x v="58"/>
    <x v="125"/>
    <n v="71.717171717171723"/>
    <x v="12"/>
    <x v="3"/>
  </r>
  <r>
    <x v="58"/>
    <x v="126"/>
    <n v="13.131313131313131"/>
    <x v="12"/>
    <x v="3"/>
  </r>
  <r>
    <x v="58"/>
    <x v="4"/>
    <n v="15.151515151515152"/>
    <x v="12"/>
    <x v="3"/>
  </r>
  <r>
    <x v="59"/>
    <x v="125"/>
    <n v="75.510204081632651"/>
    <x v="12"/>
    <x v="3"/>
  </r>
  <r>
    <x v="59"/>
    <x v="126"/>
    <n v="9.183673469387756"/>
    <x v="12"/>
    <x v="3"/>
  </r>
  <r>
    <x v="59"/>
    <x v="4"/>
    <n v="15.306122448979592"/>
    <x v="12"/>
    <x v="3"/>
  </r>
  <r>
    <x v="60"/>
    <x v="125"/>
    <n v="78.787878787878782"/>
    <x v="12"/>
    <x v="3"/>
  </r>
  <r>
    <x v="60"/>
    <x v="126"/>
    <n v="6.0606060606060606"/>
    <x v="12"/>
    <x v="3"/>
  </r>
  <r>
    <x v="60"/>
    <x v="4"/>
    <n v="15.151515151515152"/>
    <x v="12"/>
    <x v="3"/>
  </r>
  <r>
    <x v="49"/>
    <x v="125"/>
    <n v="46.464646464646464"/>
    <x v="12"/>
    <x v="3"/>
  </r>
  <r>
    <x v="49"/>
    <x v="126"/>
    <n v="38.383838383838381"/>
    <x v="12"/>
    <x v="3"/>
  </r>
  <r>
    <x v="49"/>
    <x v="4"/>
    <n v="15.151515151515152"/>
    <x v="12"/>
    <x v="3"/>
  </r>
  <r>
    <x v="50"/>
    <x v="125"/>
    <n v="67.676767676767682"/>
    <x v="12"/>
    <x v="3"/>
  </r>
  <r>
    <x v="50"/>
    <x v="126"/>
    <n v="17.171717171717173"/>
    <x v="12"/>
    <x v="3"/>
  </r>
  <r>
    <x v="50"/>
    <x v="4"/>
    <n v="15.151515151515152"/>
    <x v="12"/>
    <x v="3"/>
  </r>
  <r>
    <x v="51"/>
    <x v="125"/>
    <n v="48.421052631578945"/>
    <x v="12"/>
    <x v="3"/>
  </r>
  <r>
    <x v="51"/>
    <x v="126"/>
    <n v="36.842105263157897"/>
    <x v="12"/>
    <x v="3"/>
  </r>
  <r>
    <x v="51"/>
    <x v="4"/>
    <n v="14.736842105263158"/>
    <x v="12"/>
    <x v="3"/>
  </r>
  <r>
    <x v="52"/>
    <x v="125"/>
    <n v="63.636363636363633"/>
    <x v="12"/>
    <x v="3"/>
  </r>
  <r>
    <x v="52"/>
    <x v="126"/>
    <n v="21.212121212121211"/>
    <x v="12"/>
    <x v="3"/>
  </r>
  <r>
    <x v="52"/>
    <x v="4"/>
    <n v="15.151515151515152"/>
    <x v="12"/>
    <x v="3"/>
  </r>
  <r>
    <x v="53"/>
    <x v="125"/>
    <n v="63.829787234042556"/>
    <x v="12"/>
    <x v="3"/>
  </r>
  <r>
    <x v="53"/>
    <x v="126"/>
    <n v="20.212765957446809"/>
    <x v="12"/>
    <x v="3"/>
  </r>
  <r>
    <x v="53"/>
    <x v="4"/>
    <n v="15.957446808510639"/>
    <x v="12"/>
    <x v="3"/>
  </r>
  <r>
    <x v="54"/>
    <x v="125"/>
    <n v="71.717171717171723"/>
    <x v="12"/>
    <x v="3"/>
  </r>
  <r>
    <x v="54"/>
    <x v="126"/>
    <n v="13.131313131313131"/>
    <x v="12"/>
    <x v="3"/>
  </r>
  <r>
    <x v="54"/>
    <x v="4"/>
    <n v="15.151515151515152"/>
    <x v="12"/>
    <x v="3"/>
  </r>
  <r>
    <x v="55"/>
    <x v="125"/>
    <n v="82.828282828282823"/>
    <x v="12"/>
    <x v="3"/>
  </r>
  <r>
    <x v="55"/>
    <x v="126"/>
    <n v="2.0202020202020203"/>
    <x v="12"/>
    <x v="3"/>
  </r>
  <r>
    <x v="55"/>
    <x v="4"/>
    <n v="15.151515151515152"/>
    <x v="12"/>
    <x v="3"/>
  </r>
  <r>
    <x v="56"/>
    <x v="125"/>
    <n v="53.623188405797102"/>
    <x v="13"/>
    <x v="3"/>
  </r>
  <r>
    <x v="56"/>
    <x v="126"/>
    <n v="37.681159420289852"/>
    <x v="13"/>
    <x v="3"/>
  </r>
  <r>
    <x v="56"/>
    <x v="4"/>
    <n v="8.695652173913043"/>
    <x v="13"/>
    <x v="3"/>
  </r>
  <r>
    <x v="57"/>
    <x v="125"/>
    <n v="76.811594202898547"/>
    <x v="13"/>
    <x v="3"/>
  </r>
  <r>
    <x v="57"/>
    <x v="126"/>
    <n v="14.492753623188406"/>
    <x v="13"/>
    <x v="3"/>
  </r>
  <r>
    <x v="57"/>
    <x v="4"/>
    <n v="8.695652173913043"/>
    <x v="13"/>
    <x v="3"/>
  </r>
  <r>
    <x v="58"/>
    <x v="125"/>
    <n v="76.811594202898547"/>
    <x v="13"/>
    <x v="3"/>
  </r>
  <r>
    <x v="58"/>
    <x v="126"/>
    <n v="14.492753623188406"/>
    <x v="13"/>
    <x v="3"/>
  </r>
  <r>
    <x v="58"/>
    <x v="4"/>
    <n v="8.695652173913043"/>
    <x v="13"/>
    <x v="3"/>
  </r>
  <r>
    <x v="59"/>
    <x v="125"/>
    <n v="75.362318840579704"/>
    <x v="13"/>
    <x v="3"/>
  </r>
  <r>
    <x v="59"/>
    <x v="126"/>
    <n v="15.942028985507246"/>
    <x v="13"/>
    <x v="3"/>
  </r>
  <r>
    <x v="59"/>
    <x v="4"/>
    <n v="8.695652173913043"/>
    <x v="13"/>
    <x v="3"/>
  </r>
  <r>
    <x v="60"/>
    <x v="125"/>
    <n v="78.260869565217391"/>
    <x v="13"/>
    <x v="3"/>
  </r>
  <r>
    <x v="60"/>
    <x v="126"/>
    <n v="13.043478260869565"/>
    <x v="13"/>
    <x v="3"/>
  </r>
  <r>
    <x v="60"/>
    <x v="4"/>
    <n v="8.695652173913043"/>
    <x v="13"/>
    <x v="3"/>
  </r>
  <r>
    <x v="49"/>
    <x v="125"/>
    <n v="44.927536231884055"/>
    <x v="13"/>
    <x v="3"/>
  </r>
  <r>
    <x v="49"/>
    <x v="126"/>
    <n v="46.376811594202898"/>
    <x v="13"/>
    <x v="3"/>
  </r>
  <r>
    <x v="49"/>
    <x v="4"/>
    <n v="8.695652173913043"/>
    <x v="13"/>
    <x v="3"/>
  </r>
  <r>
    <x v="50"/>
    <x v="125"/>
    <n v="69.565217391304344"/>
    <x v="13"/>
    <x v="3"/>
  </r>
  <r>
    <x v="50"/>
    <x v="126"/>
    <n v="21.739130434782609"/>
    <x v="13"/>
    <x v="3"/>
  </r>
  <r>
    <x v="50"/>
    <x v="4"/>
    <n v="8.695652173913043"/>
    <x v="13"/>
    <x v="3"/>
  </r>
  <r>
    <x v="51"/>
    <x v="125"/>
    <n v="50"/>
    <x v="13"/>
    <x v="3"/>
  </r>
  <r>
    <x v="51"/>
    <x v="126"/>
    <n v="39.655172413793103"/>
    <x v="13"/>
    <x v="3"/>
  </r>
  <r>
    <x v="51"/>
    <x v="4"/>
    <n v="10.344827586206897"/>
    <x v="13"/>
    <x v="3"/>
  </r>
  <r>
    <x v="52"/>
    <x v="125"/>
    <n v="62.318840579710148"/>
    <x v="13"/>
    <x v="3"/>
  </r>
  <r>
    <x v="52"/>
    <x v="126"/>
    <n v="28.985507246376812"/>
    <x v="13"/>
    <x v="3"/>
  </r>
  <r>
    <x v="52"/>
    <x v="4"/>
    <n v="8.695652173913043"/>
    <x v="13"/>
    <x v="3"/>
  </r>
  <r>
    <x v="53"/>
    <x v="125"/>
    <n v="48.529411764705884"/>
    <x v="13"/>
    <x v="3"/>
  </r>
  <r>
    <x v="53"/>
    <x v="126"/>
    <n v="42.647058823529413"/>
    <x v="13"/>
    <x v="3"/>
  </r>
  <r>
    <x v="53"/>
    <x v="4"/>
    <n v="8.8235294117647065"/>
    <x v="13"/>
    <x v="3"/>
  </r>
  <r>
    <x v="54"/>
    <x v="125"/>
    <n v="52.173913043478258"/>
    <x v="13"/>
    <x v="3"/>
  </r>
  <r>
    <x v="54"/>
    <x v="126"/>
    <n v="39.130434782608695"/>
    <x v="13"/>
    <x v="3"/>
  </r>
  <r>
    <x v="54"/>
    <x v="4"/>
    <n v="8.695652173913043"/>
    <x v="13"/>
    <x v="3"/>
  </r>
  <r>
    <x v="55"/>
    <x v="125"/>
    <n v="84.05797101449275"/>
    <x v="13"/>
    <x v="3"/>
  </r>
  <r>
    <x v="55"/>
    <x v="126"/>
    <n v="7.2463768115942031"/>
    <x v="13"/>
    <x v="3"/>
  </r>
  <r>
    <x v="55"/>
    <x v="4"/>
    <n v="8.695652173913043"/>
    <x v="13"/>
    <x v="3"/>
  </r>
  <r>
    <x v="56"/>
    <x v="125"/>
    <n v="57.47126436781609"/>
    <x v="14"/>
    <x v="3"/>
  </r>
  <r>
    <x v="56"/>
    <x v="126"/>
    <n v="17.241379310344829"/>
    <x v="14"/>
    <x v="3"/>
  </r>
  <r>
    <x v="56"/>
    <x v="4"/>
    <n v="25.287356321839081"/>
    <x v="14"/>
    <x v="3"/>
  </r>
  <r>
    <x v="57"/>
    <x v="125"/>
    <n v="72.41379310344827"/>
    <x v="14"/>
    <x v="3"/>
  </r>
  <r>
    <x v="57"/>
    <x v="126"/>
    <n v="2.2988505747126435"/>
    <x v="14"/>
    <x v="3"/>
  </r>
  <r>
    <x v="57"/>
    <x v="4"/>
    <n v="25.287356321839081"/>
    <x v="14"/>
    <x v="3"/>
  </r>
  <r>
    <x v="58"/>
    <x v="125"/>
    <n v="71.264367816091948"/>
    <x v="14"/>
    <x v="3"/>
  </r>
  <r>
    <x v="58"/>
    <x v="126"/>
    <n v="3.4482758620689653"/>
    <x v="14"/>
    <x v="3"/>
  </r>
  <r>
    <x v="58"/>
    <x v="4"/>
    <n v="25.287356321839081"/>
    <x v="14"/>
    <x v="3"/>
  </r>
  <r>
    <x v="59"/>
    <x v="125"/>
    <n v="72.41379310344827"/>
    <x v="14"/>
    <x v="3"/>
  </r>
  <r>
    <x v="59"/>
    <x v="126"/>
    <n v="2.2988505747126435"/>
    <x v="14"/>
    <x v="3"/>
  </r>
  <r>
    <x v="59"/>
    <x v="4"/>
    <n v="25.287356321839081"/>
    <x v="14"/>
    <x v="3"/>
  </r>
  <r>
    <x v="60"/>
    <x v="125"/>
    <n v="74.712643678160916"/>
    <x v="14"/>
    <x v="3"/>
  </r>
  <r>
    <x v="60"/>
    <x v="126"/>
    <n v="0"/>
    <x v="14"/>
    <x v="3"/>
  </r>
  <r>
    <x v="60"/>
    <x v="4"/>
    <n v="25.287356321839081"/>
    <x v="14"/>
    <x v="3"/>
  </r>
  <r>
    <x v="49"/>
    <x v="125"/>
    <n v="62.068965517241381"/>
    <x v="14"/>
    <x v="3"/>
  </r>
  <r>
    <x v="49"/>
    <x v="126"/>
    <n v="12.64367816091954"/>
    <x v="14"/>
    <x v="3"/>
  </r>
  <r>
    <x v="49"/>
    <x v="4"/>
    <n v="25.287356321839081"/>
    <x v="14"/>
    <x v="3"/>
  </r>
  <r>
    <x v="50"/>
    <x v="125"/>
    <n v="74.712643678160916"/>
    <x v="14"/>
    <x v="3"/>
  </r>
  <r>
    <x v="50"/>
    <x v="126"/>
    <n v="0"/>
    <x v="14"/>
    <x v="3"/>
  </r>
  <r>
    <x v="50"/>
    <x v="4"/>
    <n v="25.287356321839081"/>
    <x v="14"/>
    <x v="3"/>
  </r>
  <r>
    <x v="51"/>
    <x v="125"/>
    <n v="55.294117647058826"/>
    <x v="14"/>
    <x v="3"/>
  </r>
  <r>
    <x v="51"/>
    <x v="126"/>
    <n v="18.823529411764707"/>
    <x v="14"/>
    <x v="3"/>
  </r>
  <r>
    <x v="51"/>
    <x v="4"/>
    <n v="25.882352941176471"/>
    <x v="14"/>
    <x v="3"/>
  </r>
  <r>
    <x v="52"/>
    <x v="125"/>
    <n v="66.666666666666671"/>
    <x v="14"/>
    <x v="3"/>
  </r>
  <r>
    <x v="52"/>
    <x v="126"/>
    <n v="8.0459770114942533"/>
    <x v="14"/>
    <x v="3"/>
  </r>
  <r>
    <x v="52"/>
    <x v="4"/>
    <n v="25.287356321839081"/>
    <x v="14"/>
    <x v="3"/>
  </r>
  <r>
    <x v="53"/>
    <x v="125"/>
    <n v="69.135802469135797"/>
    <x v="14"/>
    <x v="3"/>
  </r>
  <r>
    <x v="53"/>
    <x v="126"/>
    <n v="6.1728395061728394"/>
    <x v="14"/>
    <x v="3"/>
  </r>
  <r>
    <x v="53"/>
    <x v="4"/>
    <n v="24.691358024691358"/>
    <x v="14"/>
    <x v="3"/>
  </r>
  <r>
    <x v="54"/>
    <x v="125"/>
    <n v="72.41379310344827"/>
    <x v="14"/>
    <x v="3"/>
  </r>
  <r>
    <x v="54"/>
    <x v="126"/>
    <n v="2.2988505747126435"/>
    <x v="14"/>
    <x v="3"/>
  </r>
  <r>
    <x v="54"/>
    <x v="4"/>
    <n v="25.287356321839081"/>
    <x v="14"/>
    <x v="3"/>
  </r>
  <r>
    <x v="55"/>
    <x v="125"/>
    <n v="71.264367816091948"/>
    <x v="14"/>
    <x v="3"/>
  </r>
  <r>
    <x v="55"/>
    <x v="126"/>
    <n v="3.4482758620689653"/>
    <x v="14"/>
    <x v="3"/>
  </r>
  <r>
    <x v="55"/>
    <x v="4"/>
    <n v="25.287356321839081"/>
    <x v="14"/>
    <x v="3"/>
  </r>
  <r>
    <x v="56"/>
    <x v="125"/>
    <n v="42.857142857142854"/>
    <x v="15"/>
    <x v="3"/>
  </r>
  <r>
    <x v="56"/>
    <x v="126"/>
    <n v="49.450549450549453"/>
    <x v="15"/>
    <x v="3"/>
  </r>
  <r>
    <x v="56"/>
    <x v="4"/>
    <n v="7.6923076923076925"/>
    <x v="15"/>
    <x v="3"/>
  </r>
  <r>
    <x v="57"/>
    <x v="125"/>
    <n v="81.318681318681314"/>
    <x v="15"/>
    <x v="3"/>
  </r>
  <r>
    <x v="57"/>
    <x v="126"/>
    <n v="10.989010989010989"/>
    <x v="15"/>
    <x v="3"/>
  </r>
  <r>
    <x v="57"/>
    <x v="4"/>
    <n v="7.6923076923076925"/>
    <x v="15"/>
    <x v="3"/>
  </r>
  <r>
    <x v="58"/>
    <x v="125"/>
    <n v="71.428571428571431"/>
    <x v="15"/>
    <x v="3"/>
  </r>
  <r>
    <x v="58"/>
    <x v="126"/>
    <n v="20.87912087912088"/>
    <x v="15"/>
    <x v="3"/>
  </r>
  <r>
    <x v="58"/>
    <x v="4"/>
    <n v="7.6923076923076925"/>
    <x v="15"/>
    <x v="3"/>
  </r>
  <r>
    <x v="59"/>
    <x v="125"/>
    <n v="74.72527472527473"/>
    <x v="15"/>
    <x v="3"/>
  </r>
  <r>
    <x v="59"/>
    <x v="126"/>
    <n v="17.582417582417584"/>
    <x v="15"/>
    <x v="3"/>
  </r>
  <r>
    <x v="59"/>
    <x v="4"/>
    <n v="7.6923076923076925"/>
    <x v="15"/>
    <x v="3"/>
  </r>
  <r>
    <x v="60"/>
    <x v="125"/>
    <n v="86.813186813186817"/>
    <x v="15"/>
    <x v="3"/>
  </r>
  <r>
    <x v="60"/>
    <x v="126"/>
    <n v="5.4945054945054945"/>
    <x v="15"/>
    <x v="3"/>
  </r>
  <r>
    <x v="60"/>
    <x v="4"/>
    <n v="7.6923076923076925"/>
    <x v="15"/>
    <x v="3"/>
  </r>
  <r>
    <x v="49"/>
    <x v="125"/>
    <n v="32.967032967032964"/>
    <x v="15"/>
    <x v="3"/>
  </r>
  <r>
    <x v="49"/>
    <x v="126"/>
    <n v="59.340659340659343"/>
    <x v="15"/>
    <x v="3"/>
  </r>
  <r>
    <x v="49"/>
    <x v="4"/>
    <n v="7.6923076923076925"/>
    <x v="15"/>
    <x v="3"/>
  </r>
  <r>
    <x v="50"/>
    <x v="125"/>
    <n v="75.824175824175825"/>
    <x v="15"/>
    <x v="3"/>
  </r>
  <r>
    <x v="50"/>
    <x v="126"/>
    <n v="16.483516483516482"/>
    <x v="15"/>
    <x v="3"/>
  </r>
  <r>
    <x v="50"/>
    <x v="4"/>
    <n v="7.6923076923076925"/>
    <x v="15"/>
    <x v="3"/>
  </r>
  <r>
    <x v="51"/>
    <x v="125"/>
    <n v="51.685393258426963"/>
    <x v="15"/>
    <x v="3"/>
  </r>
  <r>
    <x v="51"/>
    <x v="126"/>
    <n v="40.449438202247194"/>
    <x v="15"/>
    <x v="3"/>
  </r>
  <r>
    <x v="51"/>
    <x v="4"/>
    <n v="7.8651685393258424"/>
    <x v="15"/>
    <x v="3"/>
  </r>
  <r>
    <x v="52"/>
    <x v="125"/>
    <n v="65.934065934065927"/>
    <x v="15"/>
    <x v="3"/>
  </r>
  <r>
    <x v="52"/>
    <x v="126"/>
    <n v="26.373626373626372"/>
    <x v="15"/>
    <x v="3"/>
  </r>
  <r>
    <x v="52"/>
    <x v="4"/>
    <n v="7.6923076923076925"/>
    <x v="15"/>
    <x v="3"/>
  </r>
  <r>
    <x v="53"/>
    <x v="125"/>
    <n v="73.563218390804593"/>
    <x v="15"/>
    <x v="3"/>
  </r>
  <r>
    <x v="53"/>
    <x v="126"/>
    <n v="18.390804597701148"/>
    <x v="15"/>
    <x v="3"/>
  </r>
  <r>
    <x v="53"/>
    <x v="4"/>
    <n v="8.0459770114942533"/>
    <x v="15"/>
    <x v="3"/>
  </r>
  <r>
    <x v="54"/>
    <x v="125"/>
    <n v="69.230769230769226"/>
    <x v="15"/>
    <x v="3"/>
  </r>
  <r>
    <x v="54"/>
    <x v="126"/>
    <n v="23.076923076923077"/>
    <x v="15"/>
    <x v="3"/>
  </r>
  <r>
    <x v="54"/>
    <x v="4"/>
    <n v="7.6923076923076925"/>
    <x v="15"/>
    <x v="3"/>
  </r>
  <r>
    <x v="55"/>
    <x v="125"/>
    <n v="90.109890109890117"/>
    <x v="15"/>
    <x v="3"/>
  </r>
  <r>
    <x v="55"/>
    <x v="126"/>
    <n v="2.197802197802198"/>
    <x v="15"/>
    <x v="3"/>
  </r>
  <r>
    <x v="55"/>
    <x v="4"/>
    <n v="7.6923076923076925"/>
    <x v="15"/>
    <x v="3"/>
  </r>
  <r>
    <x v="56"/>
    <x v="125"/>
    <n v="43.406593406593409"/>
    <x v="16"/>
    <x v="3"/>
  </r>
  <r>
    <x v="56"/>
    <x v="126"/>
    <n v="48.35164835164835"/>
    <x v="16"/>
    <x v="3"/>
  </r>
  <r>
    <x v="56"/>
    <x v="4"/>
    <n v="8.2417582417582409"/>
    <x v="16"/>
    <x v="3"/>
  </r>
  <r>
    <x v="57"/>
    <x v="125"/>
    <n v="77.173913043478265"/>
    <x v="16"/>
    <x v="3"/>
  </r>
  <r>
    <x v="57"/>
    <x v="126"/>
    <n v="14.673913043478262"/>
    <x v="16"/>
    <x v="3"/>
  </r>
  <r>
    <x v="57"/>
    <x v="4"/>
    <n v="8.1521739130434785"/>
    <x v="16"/>
    <x v="3"/>
  </r>
  <r>
    <x v="58"/>
    <x v="125"/>
    <n v="72.677595628415304"/>
    <x v="16"/>
    <x v="3"/>
  </r>
  <r>
    <x v="58"/>
    <x v="126"/>
    <n v="19.125683060109289"/>
    <x v="16"/>
    <x v="3"/>
  </r>
  <r>
    <x v="58"/>
    <x v="4"/>
    <n v="8.1967213114754092"/>
    <x v="16"/>
    <x v="3"/>
  </r>
  <r>
    <x v="59"/>
    <x v="125"/>
    <n v="75.690607734806633"/>
    <x v="16"/>
    <x v="3"/>
  </r>
  <r>
    <x v="59"/>
    <x v="126"/>
    <n v="16.022099447513813"/>
    <x v="16"/>
    <x v="3"/>
  </r>
  <r>
    <x v="59"/>
    <x v="4"/>
    <n v="8.2872928176795586"/>
    <x v="16"/>
    <x v="3"/>
  </r>
  <r>
    <x v="60"/>
    <x v="125"/>
    <n v="81.521739130434781"/>
    <x v="16"/>
    <x v="3"/>
  </r>
  <r>
    <x v="60"/>
    <x v="126"/>
    <n v="10.326086956521738"/>
    <x v="16"/>
    <x v="3"/>
  </r>
  <r>
    <x v="60"/>
    <x v="4"/>
    <n v="8.1521739130434785"/>
    <x v="16"/>
    <x v="3"/>
  </r>
  <r>
    <x v="49"/>
    <x v="125"/>
    <n v="35.869565217391305"/>
    <x v="16"/>
    <x v="3"/>
  </r>
  <r>
    <x v="49"/>
    <x v="126"/>
    <n v="55.978260869565219"/>
    <x v="16"/>
    <x v="3"/>
  </r>
  <r>
    <x v="49"/>
    <x v="4"/>
    <n v="8.1521739130434785"/>
    <x v="16"/>
    <x v="3"/>
  </r>
  <r>
    <x v="50"/>
    <x v="125"/>
    <n v="64.130434782608702"/>
    <x v="16"/>
    <x v="3"/>
  </r>
  <r>
    <x v="50"/>
    <x v="126"/>
    <n v="27.717391304347824"/>
    <x v="16"/>
    <x v="3"/>
  </r>
  <r>
    <x v="50"/>
    <x v="4"/>
    <n v="8.1521739130434785"/>
    <x v="16"/>
    <x v="3"/>
  </r>
  <r>
    <x v="51"/>
    <x v="125"/>
    <n v="40.993788819875775"/>
    <x v="16"/>
    <x v="3"/>
  </r>
  <r>
    <x v="51"/>
    <x v="126"/>
    <n v="50.931677018633543"/>
    <x v="16"/>
    <x v="3"/>
  </r>
  <r>
    <x v="51"/>
    <x v="4"/>
    <n v="8.0745341614906838"/>
    <x v="16"/>
    <x v="3"/>
  </r>
  <r>
    <x v="52"/>
    <x v="125"/>
    <n v="65.573770491803273"/>
    <x v="16"/>
    <x v="3"/>
  </r>
  <r>
    <x v="52"/>
    <x v="126"/>
    <n v="26.229508196721312"/>
    <x v="16"/>
    <x v="3"/>
  </r>
  <r>
    <x v="52"/>
    <x v="4"/>
    <n v="8.1967213114754092"/>
    <x v="16"/>
    <x v="3"/>
  </r>
  <r>
    <x v="53"/>
    <x v="125"/>
    <n v="57.222222222222221"/>
    <x v="16"/>
    <x v="3"/>
  </r>
  <r>
    <x v="53"/>
    <x v="126"/>
    <n v="34.444444444444443"/>
    <x v="16"/>
    <x v="3"/>
  </r>
  <r>
    <x v="53"/>
    <x v="4"/>
    <n v="8.3333333333333339"/>
    <x v="16"/>
    <x v="3"/>
  </r>
  <r>
    <x v="54"/>
    <x v="125"/>
    <n v="71.195652173913047"/>
    <x v="16"/>
    <x v="3"/>
  </r>
  <r>
    <x v="54"/>
    <x v="126"/>
    <n v="20.652173913043477"/>
    <x v="16"/>
    <x v="3"/>
  </r>
  <r>
    <x v="54"/>
    <x v="4"/>
    <n v="8.1521739130434785"/>
    <x v="16"/>
    <x v="3"/>
  </r>
  <r>
    <x v="55"/>
    <x v="125"/>
    <n v="86.956521739130437"/>
    <x v="16"/>
    <x v="3"/>
  </r>
  <r>
    <x v="55"/>
    <x v="126"/>
    <n v="4.8913043478260869"/>
    <x v="16"/>
    <x v="3"/>
  </r>
  <r>
    <x v="55"/>
    <x v="4"/>
    <n v="8.1521739130434785"/>
    <x v="16"/>
    <x v="3"/>
  </r>
  <r>
    <x v="61"/>
    <x v="127"/>
    <n v="19.615677321156774"/>
    <x v="0"/>
    <x v="2"/>
  </r>
  <r>
    <x v="61"/>
    <x v="128"/>
    <n v="3.4056316590563167"/>
    <x v="0"/>
    <x v="2"/>
  </r>
  <r>
    <x v="61"/>
    <x v="129"/>
    <n v="5.8219178082191778"/>
    <x v="0"/>
    <x v="2"/>
  </r>
  <r>
    <x v="61"/>
    <x v="130"/>
    <n v="25.133181126331813"/>
    <x v="0"/>
    <x v="2"/>
  </r>
  <r>
    <x v="61"/>
    <x v="131"/>
    <n v="39.82115677321157"/>
    <x v="0"/>
    <x v="2"/>
  </r>
  <r>
    <x v="61"/>
    <x v="4"/>
    <n v="6.4307458143074578"/>
    <x v="0"/>
    <x v="2"/>
  </r>
  <r>
    <x v="62"/>
    <x v="127"/>
    <n v="8.0675074183976268"/>
    <x v="0"/>
    <x v="2"/>
  </r>
  <r>
    <x v="62"/>
    <x v="128"/>
    <n v="1.0385756676557865"/>
    <x v="0"/>
    <x v="2"/>
  </r>
  <r>
    <x v="62"/>
    <x v="129"/>
    <n v="0.81602373887240354"/>
    <x v="0"/>
    <x v="2"/>
  </r>
  <r>
    <x v="62"/>
    <x v="130"/>
    <n v="43.861275964391695"/>
    <x v="0"/>
    <x v="2"/>
  </r>
  <r>
    <x v="62"/>
    <x v="131"/>
    <n v="39.929525222551931"/>
    <x v="0"/>
    <x v="2"/>
  </r>
  <r>
    <x v="62"/>
    <x v="4"/>
    <n v="6.3241839762611276"/>
    <x v="0"/>
    <x v="2"/>
  </r>
  <r>
    <x v="63"/>
    <x v="127"/>
    <n v="7.9716893276215313"/>
    <x v="0"/>
    <x v="2"/>
  </r>
  <r>
    <x v="63"/>
    <x v="128"/>
    <n v="2.3095548519277331"/>
    <x v="0"/>
    <x v="2"/>
  </r>
  <r>
    <x v="63"/>
    <x v="129"/>
    <n v="1.061650214192587"/>
    <x v="0"/>
    <x v="2"/>
  </r>
  <r>
    <x v="63"/>
    <x v="130"/>
    <n v="42.279754144160925"/>
    <x v="0"/>
    <x v="2"/>
  </r>
  <r>
    <x v="63"/>
    <x v="131"/>
    <n v="40.044701061650215"/>
    <x v="0"/>
    <x v="2"/>
  </r>
  <r>
    <x v="63"/>
    <x v="4"/>
    <n v="6.3512758428012663"/>
    <x v="0"/>
    <x v="2"/>
  </r>
  <r>
    <x v="64"/>
    <x v="127"/>
    <n v="10.848089468779124"/>
    <x v="0"/>
    <x v="2"/>
  </r>
  <r>
    <x v="64"/>
    <x v="128"/>
    <n v="2.4044734389561975"/>
    <x v="0"/>
    <x v="2"/>
  </r>
  <r>
    <x v="64"/>
    <x v="129"/>
    <n v="2.0316868592730661"/>
    <x v="0"/>
    <x v="2"/>
  </r>
  <r>
    <x v="64"/>
    <x v="130"/>
    <n v="38.490214352283317"/>
    <x v="0"/>
    <x v="2"/>
  </r>
  <r>
    <x v="64"/>
    <x v="131"/>
    <n v="40"/>
    <x v="0"/>
    <x v="2"/>
  </r>
  <r>
    <x v="64"/>
    <x v="4"/>
    <n v="6.3187325256290769"/>
    <x v="0"/>
    <x v="2"/>
  </r>
  <r>
    <x v="65"/>
    <x v="127"/>
    <n v="6.1201780415430269"/>
    <x v="0"/>
    <x v="2"/>
  </r>
  <r>
    <x v="65"/>
    <x v="128"/>
    <n v="1.279673590504451"/>
    <x v="0"/>
    <x v="2"/>
  </r>
  <r>
    <x v="65"/>
    <x v="129"/>
    <n v="0.55637982195845692"/>
    <x v="0"/>
    <x v="2"/>
  </r>
  <r>
    <x v="65"/>
    <x v="130"/>
    <n v="45.882789317507417"/>
    <x v="0"/>
    <x v="2"/>
  </r>
  <r>
    <x v="65"/>
    <x v="131"/>
    <n v="39.929525222551931"/>
    <x v="0"/>
    <x v="2"/>
  </r>
  <r>
    <x v="65"/>
    <x v="4"/>
    <n v="6.3241839762611276"/>
    <x v="0"/>
    <x v="2"/>
  </r>
  <r>
    <x v="66"/>
    <x v="127"/>
    <n v="23.706176961602672"/>
    <x v="0"/>
    <x v="2"/>
  </r>
  <r>
    <x v="66"/>
    <x v="128"/>
    <n v="10.740122426265998"/>
    <x v="0"/>
    <x v="2"/>
  </r>
  <r>
    <x v="66"/>
    <x v="129"/>
    <n v="1.5581524763494714"/>
    <x v="0"/>
    <x v="2"/>
  </r>
  <r>
    <x v="66"/>
    <x v="130"/>
    <n v="17.937302912261178"/>
    <x v="0"/>
    <x v="2"/>
  </r>
  <r>
    <x v="66"/>
    <x v="131"/>
    <n v="39.918382489334078"/>
    <x v="0"/>
    <x v="2"/>
  </r>
  <r>
    <x v="66"/>
    <x v="4"/>
    <n v="6.3253570766091638"/>
    <x v="0"/>
    <x v="2"/>
  </r>
  <r>
    <x v="61"/>
    <x v="127"/>
    <n v="41.228939544103071"/>
    <x v="1"/>
    <x v="2"/>
  </r>
  <r>
    <x v="61"/>
    <x v="128"/>
    <n v="4.3607532210109019"/>
    <x v="1"/>
    <x v="2"/>
  </r>
  <r>
    <x v="61"/>
    <x v="129"/>
    <n v="8.8206144697720514"/>
    <x v="1"/>
    <x v="2"/>
  </r>
  <r>
    <x v="61"/>
    <x v="130"/>
    <n v="24.182358771060457"/>
    <x v="1"/>
    <x v="2"/>
  </r>
  <r>
    <x v="61"/>
    <x v="131"/>
    <n v="18.434093161546084"/>
    <x v="1"/>
    <x v="2"/>
  </r>
  <r>
    <x v="61"/>
    <x v="4"/>
    <n v="3.2705649157581762"/>
    <x v="1"/>
    <x v="2"/>
  </r>
  <r>
    <x v="62"/>
    <x v="127"/>
    <n v="18.666666666666668"/>
    <x v="1"/>
    <x v="2"/>
  </r>
  <r>
    <x v="62"/>
    <x v="128"/>
    <n v="0.88888888888888884"/>
    <x v="1"/>
    <x v="2"/>
  </r>
  <r>
    <x v="62"/>
    <x v="129"/>
    <n v="1.8666666666666667"/>
    <x v="1"/>
    <x v="2"/>
  </r>
  <r>
    <x v="62"/>
    <x v="130"/>
    <n v="54.31111111111111"/>
    <x v="1"/>
    <x v="2"/>
  </r>
  <r>
    <x v="62"/>
    <x v="131"/>
    <n v="21.244444444444444"/>
    <x v="1"/>
    <x v="2"/>
  </r>
  <r>
    <x v="62"/>
    <x v="4"/>
    <n v="3.0222222222222221"/>
    <x v="1"/>
    <x v="2"/>
  </r>
  <r>
    <x v="63"/>
    <x v="127"/>
    <n v="18.823529411764707"/>
    <x v="1"/>
    <x v="2"/>
  </r>
  <r>
    <x v="63"/>
    <x v="128"/>
    <n v="3.1674208144796379"/>
    <x v="1"/>
    <x v="2"/>
  </r>
  <r>
    <x v="63"/>
    <x v="129"/>
    <n v="1.9004524886877827"/>
    <x v="1"/>
    <x v="2"/>
  </r>
  <r>
    <x v="63"/>
    <x v="130"/>
    <n v="51.674208144796381"/>
    <x v="1"/>
    <x v="2"/>
  </r>
  <r>
    <x v="63"/>
    <x v="131"/>
    <n v="21.357466063348415"/>
    <x v="1"/>
    <x v="2"/>
  </r>
  <r>
    <x v="63"/>
    <x v="4"/>
    <n v="3.0769230769230771"/>
    <x v="1"/>
    <x v="2"/>
  </r>
  <r>
    <x v="64"/>
    <x v="127"/>
    <n v="25.701357466063349"/>
    <x v="1"/>
    <x v="2"/>
  </r>
  <r>
    <x v="64"/>
    <x v="128"/>
    <n v="3.8009049773755654"/>
    <x v="1"/>
    <x v="2"/>
  </r>
  <r>
    <x v="64"/>
    <x v="129"/>
    <n v="3.9819004524886878"/>
    <x v="1"/>
    <x v="2"/>
  </r>
  <r>
    <x v="64"/>
    <x v="130"/>
    <n v="42.533936651583709"/>
    <x v="1"/>
    <x v="2"/>
  </r>
  <r>
    <x v="64"/>
    <x v="131"/>
    <n v="21.085972850678733"/>
    <x v="1"/>
    <x v="2"/>
  </r>
  <r>
    <x v="64"/>
    <x v="4"/>
    <n v="2.9864253393665159"/>
    <x v="1"/>
    <x v="2"/>
  </r>
  <r>
    <x v="65"/>
    <x v="127"/>
    <n v="11.111111111111111"/>
    <x v="1"/>
    <x v="2"/>
  </r>
  <r>
    <x v="65"/>
    <x v="128"/>
    <n v="0.71111111111111114"/>
    <x v="1"/>
    <x v="2"/>
  </r>
  <r>
    <x v="65"/>
    <x v="129"/>
    <n v="0.8"/>
    <x v="1"/>
    <x v="2"/>
  </r>
  <r>
    <x v="65"/>
    <x v="130"/>
    <n v="63.111111111111114"/>
    <x v="1"/>
    <x v="2"/>
  </r>
  <r>
    <x v="65"/>
    <x v="131"/>
    <n v="21.244444444444444"/>
    <x v="1"/>
    <x v="2"/>
  </r>
  <r>
    <x v="65"/>
    <x v="4"/>
    <n v="3.0222222222222221"/>
    <x v="1"/>
    <x v="2"/>
  </r>
  <r>
    <x v="66"/>
    <x v="127"/>
    <n v="40.444444444444443"/>
    <x v="1"/>
    <x v="2"/>
  </r>
  <r>
    <x v="66"/>
    <x v="128"/>
    <n v="12.888888888888889"/>
    <x v="1"/>
    <x v="2"/>
  </r>
  <r>
    <x v="66"/>
    <x v="129"/>
    <n v="1.9555555555555555"/>
    <x v="1"/>
    <x v="2"/>
  </r>
  <r>
    <x v="66"/>
    <x v="130"/>
    <n v="20.711111111111112"/>
    <x v="1"/>
    <x v="2"/>
  </r>
  <r>
    <x v="66"/>
    <x v="131"/>
    <n v="21.244444444444444"/>
    <x v="1"/>
    <x v="2"/>
  </r>
  <r>
    <x v="66"/>
    <x v="4"/>
    <n v="3.0222222222222221"/>
    <x v="1"/>
    <x v="2"/>
  </r>
  <r>
    <x v="61"/>
    <x v="127"/>
    <n v="3.864997278170931"/>
    <x v="2"/>
    <x v="2"/>
  </r>
  <r>
    <x v="61"/>
    <x v="128"/>
    <n v="1.5786608600979859"/>
    <x v="2"/>
    <x v="2"/>
  </r>
  <r>
    <x v="61"/>
    <x v="129"/>
    <n v="2.7762656505171477"/>
    <x v="2"/>
    <x v="2"/>
  </r>
  <r>
    <x v="61"/>
    <x v="130"/>
    <n v="18.072945019052803"/>
    <x v="2"/>
    <x v="2"/>
  </r>
  <r>
    <x v="61"/>
    <x v="131"/>
    <n v="64.725095264017426"/>
    <x v="2"/>
    <x v="2"/>
  </r>
  <r>
    <x v="61"/>
    <x v="4"/>
    <n v="8.9820359281437128"/>
    <x v="2"/>
    <x v="2"/>
  </r>
  <r>
    <x v="62"/>
    <x v="127"/>
    <n v="0.97826086956521741"/>
    <x v="2"/>
    <x v="2"/>
  </r>
  <r>
    <x v="62"/>
    <x v="128"/>
    <n v="0.4891304347826087"/>
    <x v="2"/>
    <x v="2"/>
  </r>
  <r>
    <x v="62"/>
    <x v="129"/>
    <n v="0.21739130434782608"/>
    <x v="2"/>
    <x v="2"/>
  </r>
  <r>
    <x v="62"/>
    <x v="130"/>
    <n v="24.782608695652176"/>
    <x v="2"/>
    <x v="2"/>
  </r>
  <r>
    <x v="62"/>
    <x v="131"/>
    <n v="64.619565217391298"/>
    <x v="2"/>
    <x v="2"/>
  </r>
  <r>
    <x v="62"/>
    <x v="4"/>
    <n v="8.9673913043478262"/>
    <x v="2"/>
    <x v="2"/>
  </r>
  <r>
    <x v="63"/>
    <x v="127"/>
    <n v="1.3586956521739131"/>
    <x v="2"/>
    <x v="2"/>
  </r>
  <r>
    <x v="63"/>
    <x v="128"/>
    <n v="1.1956521739130435"/>
    <x v="2"/>
    <x v="2"/>
  </r>
  <r>
    <x v="63"/>
    <x v="129"/>
    <n v="0.59782608695652173"/>
    <x v="2"/>
    <x v="2"/>
  </r>
  <r>
    <x v="63"/>
    <x v="130"/>
    <n v="23.260869565217391"/>
    <x v="2"/>
    <x v="2"/>
  </r>
  <r>
    <x v="63"/>
    <x v="131"/>
    <n v="64.619565217391298"/>
    <x v="2"/>
    <x v="2"/>
  </r>
  <r>
    <x v="63"/>
    <x v="4"/>
    <n v="8.9673913043478262"/>
    <x v="2"/>
    <x v="2"/>
  </r>
  <r>
    <x v="64"/>
    <x v="127"/>
    <n v="0.59847660500544064"/>
    <x v="2"/>
    <x v="2"/>
  </r>
  <r>
    <x v="64"/>
    <x v="128"/>
    <n v="0.48966267682263331"/>
    <x v="2"/>
    <x v="2"/>
  </r>
  <r>
    <x v="64"/>
    <x v="129"/>
    <n v="0.59847660500544064"/>
    <x v="2"/>
    <x v="2"/>
  </r>
  <r>
    <x v="64"/>
    <x v="130"/>
    <n v="24.700761697497281"/>
    <x v="2"/>
    <x v="2"/>
  </r>
  <r>
    <x v="64"/>
    <x v="131"/>
    <n v="64.635473340587595"/>
    <x v="2"/>
    <x v="2"/>
  </r>
  <r>
    <x v="64"/>
    <x v="4"/>
    <n v="8.977149075081611"/>
    <x v="2"/>
    <x v="2"/>
  </r>
  <r>
    <x v="65"/>
    <x v="127"/>
    <n v="1.0326086956521738"/>
    <x v="2"/>
    <x v="2"/>
  </r>
  <r>
    <x v="65"/>
    <x v="128"/>
    <n v="0.54347826086956519"/>
    <x v="2"/>
    <x v="2"/>
  </r>
  <r>
    <x v="65"/>
    <x v="129"/>
    <n v="0.21739130434782608"/>
    <x v="2"/>
    <x v="2"/>
  </r>
  <r>
    <x v="65"/>
    <x v="130"/>
    <n v="24.673913043478262"/>
    <x v="2"/>
    <x v="2"/>
  </r>
  <r>
    <x v="65"/>
    <x v="131"/>
    <n v="64.619565217391298"/>
    <x v="2"/>
    <x v="2"/>
  </r>
  <r>
    <x v="65"/>
    <x v="4"/>
    <n v="8.9673913043478262"/>
    <x v="2"/>
    <x v="2"/>
  </r>
  <r>
    <x v="66"/>
    <x v="127"/>
    <n v="7.3913043478260869"/>
    <x v="2"/>
    <x v="2"/>
  </r>
  <r>
    <x v="66"/>
    <x v="128"/>
    <n v="4.8913043478260869"/>
    <x v="2"/>
    <x v="2"/>
  </r>
  <r>
    <x v="66"/>
    <x v="129"/>
    <n v="0.59782608695652173"/>
    <x v="2"/>
    <x v="2"/>
  </r>
  <r>
    <x v="66"/>
    <x v="130"/>
    <n v="13.532608695652174"/>
    <x v="2"/>
    <x v="2"/>
  </r>
  <r>
    <x v="66"/>
    <x v="131"/>
    <n v="64.619565217391298"/>
    <x v="2"/>
    <x v="2"/>
  </r>
  <r>
    <x v="66"/>
    <x v="4"/>
    <n v="8.9673913043478262"/>
    <x v="2"/>
    <x v="2"/>
  </r>
  <r>
    <x v="61"/>
    <x v="127"/>
    <n v="26.345609065155806"/>
    <x v="3"/>
    <x v="2"/>
  </r>
  <r>
    <x v="61"/>
    <x v="128"/>
    <n v="5.6657223796033991"/>
    <x v="3"/>
    <x v="2"/>
  </r>
  <r>
    <x v="61"/>
    <x v="129"/>
    <n v="8.4985835694050991"/>
    <x v="3"/>
    <x v="2"/>
  </r>
  <r>
    <x v="61"/>
    <x v="130"/>
    <n v="38.668555240793204"/>
    <x v="3"/>
    <x v="2"/>
  </r>
  <r>
    <x v="61"/>
    <x v="131"/>
    <n v="18.838526912181305"/>
    <x v="3"/>
    <x v="2"/>
  </r>
  <r>
    <x v="61"/>
    <x v="4"/>
    <n v="2.9745042492917846"/>
    <x v="3"/>
    <x v="2"/>
  </r>
  <r>
    <x v="62"/>
    <x v="127"/>
    <n v="12.253521126760564"/>
    <x v="3"/>
    <x v="2"/>
  </r>
  <r>
    <x v="62"/>
    <x v="128"/>
    <n v="3.380281690140845"/>
    <x v="3"/>
    <x v="2"/>
  </r>
  <r>
    <x v="62"/>
    <x v="129"/>
    <n v="0.9859154929577465"/>
    <x v="3"/>
    <x v="2"/>
  </r>
  <r>
    <x v="62"/>
    <x v="130"/>
    <n v="61.549295774647888"/>
    <x v="3"/>
    <x v="2"/>
  </r>
  <r>
    <x v="62"/>
    <x v="131"/>
    <n v="19.014084507042252"/>
    <x v="3"/>
    <x v="2"/>
  </r>
  <r>
    <x v="62"/>
    <x v="4"/>
    <n v="2.9577464788732395"/>
    <x v="3"/>
    <x v="2"/>
  </r>
  <r>
    <x v="63"/>
    <x v="127"/>
    <n v="8.898305084745763"/>
    <x v="3"/>
    <x v="2"/>
  </r>
  <r>
    <x v="63"/>
    <x v="128"/>
    <n v="3.8135593220338984"/>
    <x v="3"/>
    <x v="2"/>
  </r>
  <r>
    <x v="63"/>
    <x v="129"/>
    <n v="1.4124293785310735"/>
    <x v="3"/>
    <x v="2"/>
  </r>
  <r>
    <x v="63"/>
    <x v="130"/>
    <n v="63.983050847457626"/>
    <x v="3"/>
    <x v="2"/>
  </r>
  <r>
    <x v="63"/>
    <x v="131"/>
    <n v="19.067796610169491"/>
    <x v="3"/>
    <x v="2"/>
  </r>
  <r>
    <x v="63"/>
    <x v="4"/>
    <n v="2.9661016949152543"/>
    <x v="3"/>
    <x v="2"/>
  </r>
  <r>
    <x v="64"/>
    <x v="127"/>
    <n v="17.489421720733429"/>
    <x v="3"/>
    <x v="2"/>
  </r>
  <r>
    <x v="64"/>
    <x v="128"/>
    <n v="4.3723554301833572"/>
    <x v="3"/>
    <x v="2"/>
  </r>
  <r>
    <x v="64"/>
    <x v="129"/>
    <n v="3.6671368124118477"/>
    <x v="3"/>
    <x v="2"/>
  </r>
  <r>
    <x v="64"/>
    <x v="130"/>
    <n v="52.891396332863188"/>
    <x v="3"/>
    <x v="2"/>
  </r>
  <r>
    <x v="64"/>
    <x v="131"/>
    <n v="19.040902679830747"/>
    <x v="3"/>
    <x v="2"/>
  </r>
  <r>
    <x v="64"/>
    <x v="4"/>
    <n v="2.9619181946403383"/>
    <x v="3"/>
    <x v="2"/>
  </r>
  <r>
    <x v="65"/>
    <x v="127"/>
    <n v="13.80281690140845"/>
    <x v="3"/>
    <x v="2"/>
  </r>
  <r>
    <x v="65"/>
    <x v="128"/>
    <n v="3.943661971830986"/>
    <x v="3"/>
    <x v="2"/>
  </r>
  <r>
    <x v="65"/>
    <x v="129"/>
    <n v="1.408450704225352"/>
    <x v="3"/>
    <x v="2"/>
  </r>
  <r>
    <x v="65"/>
    <x v="130"/>
    <n v="59.436619718309856"/>
    <x v="3"/>
    <x v="2"/>
  </r>
  <r>
    <x v="65"/>
    <x v="131"/>
    <n v="19.014084507042252"/>
    <x v="3"/>
    <x v="2"/>
  </r>
  <r>
    <x v="65"/>
    <x v="4"/>
    <n v="2.9577464788732395"/>
    <x v="3"/>
    <x v="2"/>
  </r>
  <r>
    <x v="66"/>
    <x v="127"/>
    <n v="35.684062059238364"/>
    <x v="3"/>
    <x v="2"/>
  </r>
  <r>
    <x v="66"/>
    <x v="128"/>
    <n v="15.3737658674189"/>
    <x v="3"/>
    <x v="2"/>
  </r>
  <r>
    <x v="66"/>
    <x v="129"/>
    <n v="3.6671368124118477"/>
    <x v="3"/>
    <x v="2"/>
  </r>
  <r>
    <x v="66"/>
    <x v="130"/>
    <n v="24.118476727785612"/>
    <x v="3"/>
    <x v="2"/>
  </r>
  <r>
    <x v="66"/>
    <x v="131"/>
    <n v="18.899858956276447"/>
    <x v="3"/>
    <x v="2"/>
  </r>
  <r>
    <x v="66"/>
    <x v="4"/>
    <n v="2.9619181946403383"/>
    <x v="3"/>
    <x v="2"/>
  </r>
  <r>
    <x v="61"/>
    <x v="127"/>
    <n v="11.627906976744185"/>
    <x v="4"/>
    <x v="2"/>
  </r>
  <r>
    <x v="61"/>
    <x v="128"/>
    <n v="2.4709302325581395"/>
    <x v="4"/>
    <x v="2"/>
  </r>
  <r>
    <x v="61"/>
    <x v="129"/>
    <n v="6.1046511627906979"/>
    <x v="4"/>
    <x v="2"/>
  </r>
  <r>
    <x v="61"/>
    <x v="130"/>
    <n v="26.453488372093023"/>
    <x v="4"/>
    <x v="2"/>
  </r>
  <r>
    <x v="61"/>
    <x v="131"/>
    <n v="45.058139534883722"/>
    <x v="4"/>
    <x v="2"/>
  </r>
  <r>
    <x v="61"/>
    <x v="4"/>
    <n v="8.4302325581395348"/>
    <x v="4"/>
    <x v="2"/>
  </r>
  <r>
    <x v="62"/>
    <x v="127"/>
    <n v="1.8840579710144927"/>
    <x v="4"/>
    <x v="2"/>
  </r>
  <r>
    <x v="62"/>
    <x v="128"/>
    <n v="0"/>
    <x v="4"/>
    <x v="2"/>
  </r>
  <r>
    <x v="62"/>
    <x v="129"/>
    <n v="0.43478260869565216"/>
    <x v="4"/>
    <x v="2"/>
  </r>
  <r>
    <x v="62"/>
    <x v="130"/>
    <n v="44.20289855072464"/>
    <x v="4"/>
    <x v="2"/>
  </r>
  <r>
    <x v="62"/>
    <x v="131"/>
    <n v="45.072463768115945"/>
    <x v="4"/>
    <x v="2"/>
  </r>
  <r>
    <x v="62"/>
    <x v="4"/>
    <n v="8.4057971014492754"/>
    <x v="4"/>
    <x v="2"/>
  </r>
  <r>
    <x v="63"/>
    <x v="127"/>
    <n v="3.4782608695652173"/>
    <x v="4"/>
    <x v="2"/>
  </r>
  <r>
    <x v="63"/>
    <x v="128"/>
    <n v="0.86956521739130432"/>
    <x v="4"/>
    <x v="2"/>
  </r>
  <r>
    <x v="63"/>
    <x v="129"/>
    <n v="0.57971014492753625"/>
    <x v="4"/>
    <x v="2"/>
  </r>
  <r>
    <x v="63"/>
    <x v="130"/>
    <n v="41.594202898550726"/>
    <x v="4"/>
    <x v="2"/>
  </r>
  <r>
    <x v="63"/>
    <x v="131"/>
    <n v="45.072463768115945"/>
    <x v="4"/>
    <x v="2"/>
  </r>
  <r>
    <x v="63"/>
    <x v="4"/>
    <n v="8.4057971014492754"/>
    <x v="4"/>
    <x v="2"/>
  </r>
  <r>
    <x v="64"/>
    <x v="127"/>
    <n v="5.9506531204644411"/>
    <x v="4"/>
    <x v="2"/>
  </r>
  <r>
    <x v="64"/>
    <x v="128"/>
    <n v="1.4513788098693758"/>
    <x v="4"/>
    <x v="2"/>
  </r>
  <r>
    <x v="64"/>
    <x v="129"/>
    <n v="1.4513788098693758"/>
    <x v="4"/>
    <x v="2"/>
  </r>
  <r>
    <x v="64"/>
    <x v="130"/>
    <n v="37.590711175616839"/>
    <x v="4"/>
    <x v="2"/>
  </r>
  <r>
    <x v="64"/>
    <x v="131"/>
    <n v="45.137880986937589"/>
    <x v="4"/>
    <x v="2"/>
  </r>
  <r>
    <x v="64"/>
    <x v="4"/>
    <n v="8.417997097242381"/>
    <x v="4"/>
    <x v="2"/>
  </r>
  <r>
    <x v="65"/>
    <x v="127"/>
    <n v="2.1739130434782608"/>
    <x v="4"/>
    <x v="2"/>
  </r>
  <r>
    <x v="65"/>
    <x v="128"/>
    <n v="0.57971014492753625"/>
    <x v="4"/>
    <x v="2"/>
  </r>
  <r>
    <x v="65"/>
    <x v="129"/>
    <n v="0.43478260869565216"/>
    <x v="4"/>
    <x v="2"/>
  </r>
  <r>
    <x v="65"/>
    <x v="130"/>
    <n v="43.333333333333336"/>
    <x v="4"/>
    <x v="2"/>
  </r>
  <r>
    <x v="65"/>
    <x v="131"/>
    <n v="45.072463768115945"/>
    <x v="4"/>
    <x v="2"/>
  </r>
  <r>
    <x v="65"/>
    <x v="4"/>
    <n v="8.4057971014492754"/>
    <x v="4"/>
    <x v="2"/>
  </r>
  <r>
    <x v="66"/>
    <x v="127"/>
    <n v="16.956521739130434"/>
    <x v="4"/>
    <x v="2"/>
  </r>
  <r>
    <x v="66"/>
    <x v="128"/>
    <n v="10"/>
    <x v="4"/>
    <x v="2"/>
  </r>
  <r>
    <x v="66"/>
    <x v="129"/>
    <n v="1.4492753623188406"/>
    <x v="4"/>
    <x v="2"/>
  </r>
  <r>
    <x v="66"/>
    <x v="130"/>
    <n v="18.260869565217391"/>
    <x v="4"/>
    <x v="2"/>
  </r>
  <r>
    <x v="66"/>
    <x v="131"/>
    <n v="45.072463768115945"/>
    <x v="4"/>
    <x v="2"/>
  </r>
  <r>
    <x v="66"/>
    <x v="4"/>
    <n v="8.4057971014492754"/>
    <x v="4"/>
    <x v="2"/>
  </r>
  <r>
    <x v="61"/>
    <x v="127"/>
    <n v="14.43298969072165"/>
    <x v="5"/>
    <x v="2"/>
  </r>
  <r>
    <x v="61"/>
    <x v="128"/>
    <n v="3.0927835051546393"/>
    <x v="5"/>
    <x v="2"/>
  </r>
  <r>
    <x v="61"/>
    <x v="129"/>
    <n v="8.2474226804123703"/>
    <x v="5"/>
    <x v="2"/>
  </r>
  <r>
    <x v="61"/>
    <x v="130"/>
    <n v="26.804123711340207"/>
    <x v="5"/>
    <x v="2"/>
  </r>
  <r>
    <x v="61"/>
    <x v="131"/>
    <n v="40.206185567010309"/>
    <x v="5"/>
    <x v="2"/>
  </r>
  <r>
    <x v="61"/>
    <x v="4"/>
    <n v="7.2164948453608249"/>
    <x v="5"/>
    <x v="2"/>
  </r>
  <r>
    <x v="62"/>
    <x v="127"/>
    <n v="2.0512820512820511"/>
    <x v="5"/>
    <x v="2"/>
  </r>
  <r>
    <x v="62"/>
    <x v="128"/>
    <n v="0"/>
    <x v="5"/>
    <x v="2"/>
  </r>
  <r>
    <x v="62"/>
    <x v="129"/>
    <n v="0"/>
    <x v="5"/>
    <x v="2"/>
  </r>
  <r>
    <x v="62"/>
    <x v="130"/>
    <n v="50.256410256410255"/>
    <x v="5"/>
    <x v="2"/>
  </r>
  <r>
    <x v="62"/>
    <x v="131"/>
    <n v="40.512820512820511"/>
    <x v="5"/>
    <x v="2"/>
  </r>
  <r>
    <x v="62"/>
    <x v="4"/>
    <n v="7.1794871794871797"/>
    <x v="5"/>
    <x v="2"/>
  </r>
  <r>
    <x v="63"/>
    <x v="127"/>
    <n v="2.0512820512820511"/>
    <x v="5"/>
    <x v="2"/>
  </r>
  <r>
    <x v="63"/>
    <x v="128"/>
    <n v="0.51282051282051277"/>
    <x v="5"/>
    <x v="2"/>
  </r>
  <r>
    <x v="63"/>
    <x v="129"/>
    <n v="0"/>
    <x v="5"/>
    <x v="2"/>
  </r>
  <r>
    <x v="63"/>
    <x v="130"/>
    <n v="49.743589743589745"/>
    <x v="5"/>
    <x v="2"/>
  </r>
  <r>
    <x v="63"/>
    <x v="131"/>
    <n v="40.512820512820511"/>
    <x v="5"/>
    <x v="2"/>
  </r>
  <r>
    <x v="63"/>
    <x v="4"/>
    <n v="7.1794871794871797"/>
    <x v="5"/>
    <x v="2"/>
  </r>
  <r>
    <x v="64"/>
    <x v="127"/>
    <n v="8.2051282051282044"/>
    <x v="5"/>
    <x v="2"/>
  </r>
  <r>
    <x v="64"/>
    <x v="128"/>
    <n v="2.0512820512820511"/>
    <x v="5"/>
    <x v="2"/>
  </r>
  <r>
    <x v="64"/>
    <x v="129"/>
    <n v="1.0256410256410255"/>
    <x v="5"/>
    <x v="2"/>
  </r>
  <r>
    <x v="64"/>
    <x v="130"/>
    <n v="41.025641025641029"/>
    <x v="5"/>
    <x v="2"/>
  </r>
  <r>
    <x v="64"/>
    <x v="131"/>
    <n v="40.512820512820511"/>
    <x v="5"/>
    <x v="2"/>
  </r>
  <r>
    <x v="64"/>
    <x v="4"/>
    <n v="7.1794871794871797"/>
    <x v="5"/>
    <x v="2"/>
  </r>
  <r>
    <x v="65"/>
    <x v="127"/>
    <n v="2.0512820512820511"/>
    <x v="5"/>
    <x v="2"/>
  </r>
  <r>
    <x v="65"/>
    <x v="128"/>
    <n v="0.51282051282051277"/>
    <x v="5"/>
    <x v="2"/>
  </r>
  <r>
    <x v="65"/>
    <x v="129"/>
    <n v="0"/>
    <x v="5"/>
    <x v="2"/>
  </r>
  <r>
    <x v="65"/>
    <x v="130"/>
    <n v="49.743589743589745"/>
    <x v="5"/>
    <x v="2"/>
  </r>
  <r>
    <x v="65"/>
    <x v="131"/>
    <n v="40.512820512820511"/>
    <x v="5"/>
    <x v="2"/>
  </r>
  <r>
    <x v="65"/>
    <x v="4"/>
    <n v="7.1794871794871797"/>
    <x v="5"/>
    <x v="2"/>
  </r>
  <r>
    <x v="66"/>
    <x v="127"/>
    <n v="16.923076923076923"/>
    <x v="5"/>
    <x v="2"/>
  </r>
  <r>
    <x v="66"/>
    <x v="128"/>
    <n v="12.820512820512821"/>
    <x v="5"/>
    <x v="2"/>
  </r>
  <r>
    <x v="66"/>
    <x v="129"/>
    <n v="1.0256410256410255"/>
    <x v="5"/>
    <x v="2"/>
  </r>
  <r>
    <x v="66"/>
    <x v="130"/>
    <n v="21.53846153846154"/>
    <x v="5"/>
    <x v="2"/>
  </r>
  <r>
    <x v="66"/>
    <x v="131"/>
    <n v="40.512820512820511"/>
    <x v="5"/>
    <x v="2"/>
  </r>
  <r>
    <x v="66"/>
    <x v="4"/>
    <n v="7.1794871794871797"/>
    <x v="5"/>
    <x v="2"/>
  </r>
  <r>
    <x v="61"/>
    <x v="127"/>
    <n v="3.3333333333333335"/>
    <x v="6"/>
    <x v="2"/>
  </r>
  <r>
    <x v="61"/>
    <x v="128"/>
    <n v="3.3333333333333335"/>
    <x v="6"/>
    <x v="2"/>
  </r>
  <r>
    <x v="61"/>
    <x v="129"/>
    <n v="7.5"/>
    <x v="6"/>
    <x v="2"/>
  </r>
  <r>
    <x v="61"/>
    <x v="130"/>
    <n v="24.166666666666668"/>
    <x v="6"/>
    <x v="2"/>
  </r>
  <r>
    <x v="61"/>
    <x v="131"/>
    <n v="52.5"/>
    <x v="6"/>
    <x v="2"/>
  </r>
  <r>
    <x v="61"/>
    <x v="4"/>
    <n v="10"/>
    <x v="6"/>
    <x v="2"/>
  </r>
  <r>
    <x v="62"/>
    <x v="127"/>
    <n v="0.82644628099173556"/>
    <x v="6"/>
    <x v="2"/>
  </r>
  <r>
    <x v="62"/>
    <x v="128"/>
    <n v="0"/>
    <x v="6"/>
    <x v="2"/>
  </r>
  <r>
    <x v="62"/>
    <x v="129"/>
    <n v="0.82644628099173556"/>
    <x v="6"/>
    <x v="2"/>
  </r>
  <r>
    <x v="62"/>
    <x v="130"/>
    <n v="36.363636363636367"/>
    <x v="6"/>
    <x v="2"/>
  </r>
  <r>
    <x v="62"/>
    <x v="131"/>
    <n v="52.066115702479337"/>
    <x v="6"/>
    <x v="2"/>
  </r>
  <r>
    <x v="62"/>
    <x v="4"/>
    <n v="9.9173553719008272"/>
    <x v="6"/>
    <x v="2"/>
  </r>
  <r>
    <x v="63"/>
    <x v="127"/>
    <n v="0.82644628099173556"/>
    <x v="6"/>
    <x v="2"/>
  </r>
  <r>
    <x v="63"/>
    <x v="128"/>
    <n v="1.6528925619834711"/>
    <x v="6"/>
    <x v="2"/>
  </r>
  <r>
    <x v="63"/>
    <x v="129"/>
    <n v="1.6528925619834711"/>
    <x v="6"/>
    <x v="2"/>
  </r>
  <r>
    <x v="63"/>
    <x v="130"/>
    <n v="33.884297520661157"/>
    <x v="6"/>
    <x v="2"/>
  </r>
  <r>
    <x v="63"/>
    <x v="131"/>
    <n v="52.066115702479337"/>
    <x v="6"/>
    <x v="2"/>
  </r>
  <r>
    <x v="63"/>
    <x v="4"/>
    <n v="9.9173553719008272"/>
    <x v="6"/>
    <x v="2"/>
  </r>
  <r>
    <x v="64"/>
    <x v="127"/>
    <n v="1.6528925619834711"/>
    <x v="6"/>
    <x v="2"/>
  </r>
  <r>
    <x v="64"/>
    <x v="128"/>
    <n v="3.3057851239669422"/>
    <x v="6"/>
    <x v="2"/>
  </r>
  <r>
    <x v="64"/>
    <x v="129"/>
    <n v="1.6528925619834711"/>
    <x v="6"/>
    <x v="2"/>
  </r>
  <r>
    <x v="64"/>
    <x v="130"/>
    <n v="31.404958677685951"/>
    <x v="6"/>
    <x v="2"/>
  </r>
  <r>
    <x v="64"/>
    <x v="131"/>
    <n v="52.066115702479337"/>
    <x v="6"/>
    <x v="2"/>
  </r>
  <r>
    <x v="64"/>
    <x v="4"/>
    <n v="9.9173553719008272"/>
    <x v="6"/>
    <x v="2"/>
  </r>
  <r>
    <x v="65"/>
    <x v="127"/>
    <n v="0"/>
    <x v="6"/>
    <x v="2"/>
  </r>
  <r>
    <x v="65"/>
    <x v="128"/>
    <n v="0.82644628099173556"/>
    <x v="6"/>
    <x v="2"/>
  </r>
  <r>
    <x v="65"/>
    <x v="129"/>
    <n v="0"/>
    <x v="6"/>
    <x v="2"/>
  </r>
  <r>
    <x v="65"/>
    <x v="130"/>
    <n v="37.190082644628099"/>
    <x v="6"/>
    <x v="2"/>
  </r>
  <r>
    <x v="65"/>
    <x v="131"/>
    <n v="52.066115702479337"/>
    <x v="6"/>
    <x v="2"/>
  </r>
  <r>
    <x v="65"/>
    <x v="4"/>
    <n v="9.9173553719008272"/>
    <x v="6"/>
    <x v="2"/>
  </r>
  <r>
    <x v="66"/>
    <x v="127"/>
    <n v="10.743801652892563"/>
    <x v="6"/>
    <x v="2"/>
  </r>
  <r>
    <x v="66"/>
    <x v="128"/>
    <n v="9.9173553719008272"/>
    <x v="6"/>
    <x v="2"/>
  </r>
  <r>
    <x v="66"/>
    <x v="129"/>
    <n v="1.6528925619834711"/>
    <x v="6"/>
    <x v="2"/>
  </r>
  <r>
    <x v="66"/>
    <x v="130"/>
    <n v="15.702479338842975"/>
    <x v="6"/>
    <x v="2"/>
  </r>
  <r>
    <x v="66"/>
    <x v="131"/>
    <n v="52.066115702479337"/>
    <x v="6"/>
    <x v="2"/>
  </r>
  <r>
    <x v="66"/>
    <x v="4"/>
    <n v="9.9173553719008272"/>
    <x v="6"/>
    <x v="2"/>
  </r>
  <r>
    <x v="61"/>
    <x v="127"/>
    <n v="11.442786069651742"/>
    <x v="7"/>
    <x v="2"/>
  </r>
  <r>
    <x v="61"/>
    <x v="128"/>
    <n v="1.9900497512437811"/>
    <x v="7"/>
    <x v="2"/>
  </r>
  <r>
    <x v="61"/>
    <x v="129"/>
    <n v="6.4676616915422889"/>
    <x v="7"/>
    <x v="2"/>
  </r>
  <r>
    <x v="61"/>
    <x v="130"/>
    <n v="21.393034825870647"/>
    <x v="7"/>
    <x v="2"/>
  </r>
  <r>
    <x v="61"/>
    <x v="131"/>
    <n v="49.75124378109453"/>
    <x v="7"/>
    <x v="2"/>
  </r>
  <r>
    <x v="61"/>
    <x v="4"/>
    <n v="8.9552238805970141"/>
    <x v="7"/>
    <x v="2"/>
  </r>
  <r>
    <x v="62"/>
    <x v="127"/>
    <n v="2.4875621890547261"/>
    <x v="7"/>
    <x v="2"/>
  </r>
  <r>
    <x v="62"/>
    <x v="128"/>
    <n v="0"/>
    <x v="7"/>
    <x v="2"/>
  </r>
  <r>
    <x v="62"/>
    <x v="129"/>
    <n v="0.49751243781094528"/>
    <x v="7"/>
    <x v="2"/>
  </r>
  <r>
    <x v="62"/>
    <x v="130"/>
    <n v="38.308457711442784"/>
    <x v="7"/>
    <x v="2"/>
  </r>
  <r>
    <x v="62"/>
    <x v="131"/>
    <n v="49.75124378109453"/>
    <x v="7"/>
    <x v="2"/>
  </r>
  <r>
    <x v="62"/>
    <x v="4"/>
    <n v="8.9552238805970141"/>
    <x v="7"/>
    <x v="2"/>
  </r>
  <r>
    <x v="63"/>
    <x v="127"/>
    <n v="5.9701492537313436"/>
    <x v="7"/>
    <x v="2"/>
  </r>
  <r>
    <x v="63"/>
    <x v="128"/>
    <n v="1.4925373134328359"/>
    <x v="7"/>
    <x v="2"/>
  </r>
  <r>
    <x v="63"/>
    <x v="129"/>
    <n v="0.49751243781094528"/>
    <x v="7"/>
    <x v="2"/>
  </r>
  <r>
    <x v="63"/>
    <x v="130"/>
    <n v="33.333333333333336"/>
    <x v="7"/>
    <x v="2"/>
  </r>
  <r>
    <x v="63"/>
    <x v="131"/>
    <n v="49.75124378109453"/>
    <x v="7"/>
    <x v="2"/>
  </r>
  <r>
    <x v="63"/>
    <x v="4"/>
    <n v="8.9552238805970141"/>
    <x v="7"/>
    <x v="2"/>
  </r>
  <r>
    <x v="64"/>
    <x v="127"/>
    <n v="5"/>
    <x v="7"/>
    <x v="2"/>
  </r>
  <r>
    <x v="64"/>
    <x v="128"/>
    <n v="1"/>
    <x v="7"/>
    <x v="2"/>
  </r>
  <r>
    <x v="64"/>
    <x v="129"/>
    <n v="2"/>
    <x v="7"/>
    <x v="2"/>
  </r>
  <r>
    <x v="64"/>
    <x v="130"/>
    <n v="33"/>
    <x v="7"/>
    <x v="2"/>
  </r>
  <r>
    <x v="64"/>
    <x v="131"/>
    <n v="50"/>
    <x v="7"/>
    <x v="2"/>
  </r>
  <r>
    <x v="64"/>
    <x v="4"/>
    <n v="9"/>
    <x v="7"/>
    <x v="2"/>
  </r>
  <r>
    <x v="65"/>
    <x v="127"/>
    <n v="2.9850746268656718"/>
    <x v="7"/>
    <x v="2"/>
  </r>
  <r>
    <x v="65"/>
    <x v="128"/>
    <n v="0.49751243781094528"/>
    <x v="7"/>
    <x v="2"/>
  </r>
  <r>
    <x v="65"/>
    <x v="129"/>
    <n v="0.99502487562189057"/>
    <x v="7"/>
    <x v="2"/>
  </r>
  <r>
    <x v="65"/>
    <x v="130"/>
    <n v="36.815920398009951"/>
    <x v="7"/>
    <x v="2"/>
  </r>
  <r>
    <x v="65"/>
    <x v="131"/>
    <n v="49.75124378109453"/>
    <x v="7"/>
    <x v="2"/>
  </r>
  <r>
    <x v="65"/>
    <x v="4"/>
    <n v="8.9552238805970141"/>
    <x v="7"/>
    <x v="2"/>
  </r>
  <r>
    <x v="66"/>
    <x v="127"/>
    <n v="15.920398009950249"/>
    <x v="7"/>
    <x v="2"/>
  </r>
  <r>
    <x v="66"/>
    <x v="128"/>
    <n v="4.4776119402985071"/>
    <x v="7"/>
    <x v="2"/>
  </r>
  <r>
    <x v="66"/>
    <x v="129"/>
    <n v="1.9900497512437811"/>
    <x v="7"/>
    <x v="2"/>
  </r>
  <r>
    <x v="66"/>
    <x v="130"/>
    <n v="18.905472636815919"/>
    <x v="7"/>
    <x v="2"/>
  </r>
  <r>
    <x v="66"/>
    <x v="131"/>
    <n v="49.75124378109453"/>
    <x v="7"/>
    <x v="2"/>
  </r>
  <r>
    <x v="66"/>
    <x v="4"/>
    <n v="8.9552238805970141"/>
    <x v="7"/>
    <x v="2"/>
  </r>
  <r>
    <x v="61"/>
    <x v="127"/>
    <n v="14.450867052023121"/>
    <x v="8"/>
    <x v="2"/>
  </r>
  <r>
    <x v="61"/>
    <x v="128"/>
    <n v="1.7341040462427746"/>
    <x v="8"/>
    <x v="2"/>
  </r>
  <r>
    <x v="61"/>
    <x v="129"/>
    <n v="2.3121387283236996"/>
    <x v="8"/>
    <x v="2"/>
  </r>
  <r>
    <x v="61"/>
    <x v="130"/>
    <n v="33.52601156069364"/>
    <x v="8"/>
    <x v="2"/>
  </r>
  <r>
    <x v="61"/>
    <x v="131"/>
    <n v="39.884393063583815"/>
    <x v="8"/>
    <x v="2"/>
  </r>
  <r>
    <x v="61"/>
    <x v="4"/>
    <n v="8.0924855491329488"/>
    <x v="8"/>
    <x v="2"/>
  </r>
  <r>
    <x v="62"/>
    <x v="127"/>
    <n v="1.7341040462427746"/>
    <x v="8"/>
    <x v="2"/>
  </r>
  <r>
    <x v="62"/>
    <x v="128"/>
    <n v="0"/>
    <x v="8"/>
    <x v="2"/>
  </r>
  <r>
    <x v="62"/>
    <x v="129"/>
    <n v="0.5780346820809249"/>
    <x v="8"/>
    <x v="2"/>
  </r>
  <r>
    <x v="62"/>
    <x v="130"/>
    <n v="49.710982658959537"/>
    <x v="8"/>
    <x v="2"/>
  </r>
  <r>
    <x v="62"/>
    <x v="131"/>
    <n v="39.884393063583815"/>
    <x v="8"/>
    <x v="2"/>
  </r>
  <r>
    <x v="62"/>
    <x v="4"/>
    <n v="8.0924855491329488"/>
    <x v="8"/>
    <x v="2"/>
  </r>
  <r>
    <x v="63"/>
    <x v="127"/>
    <n v="4.0462427745664744"/>
    <x v="8"/>
    <x v="2"/>
  </r>
  <r>
    <x v="63"/>
    <x v="128"/>
    <n v="0"/>
    <x v="8"/>
    <x v="2"/>
  </r>
  <r>
    <x v="63"/>
    <x v="129"/>
    <n v="0.5780346820809249"/>
    <x v="8"/>
    <x v="2"/>
  </r>
  <r>
    <x v="63"/>
    <x v="130"/>
    <n v="47.398843930635842"/>
    <x v="8"/>
    <x v="2"/>
  </r>
  <r>
    <x v="63"/>
    <x v="131"/>
    <n v="39.884393063583815"/>
    <x v="8"/>
    <x v="2"/>
  </r>
  <r>
    <x v="63"/>
    <x v="4"/>
    <n v="8.0924855491329488"/>
    <x v="8"/>
    <x v="2"/>
  </r>
  <r>
    <x v="64"/>
    <x v="127"/>
    <n v="7.5144508670520231"/>
    <x v="8"/>
    <x v="2"/>
  </r>
  <r>
    <x v="64"/>
    <x v="128"/>
    <n v="0"/>
    <x v="8"/>
    <x v="2"/>
  </r>
  <r>
    <x v="64"/>
    <x v="129"/>
    <n v="1.1560693641618498"/>
    <x v="8"/>
    <x v="2"/>
  </r>
  <r>
    <x v="64"/>
    <x v="130"/>
    <n v="43.352601156069362"/>
    <x v="8"/>
    <x v="2"/>
  </r>
  <r>
    <x v="64"/>
    <x v="131"/>
    <n v="39.884393063583815"/>
    <x v="8"/>
    <x v="2"/>
  </r>
  <r>
    <x v="64"/>
    <x v="4"/>
    <n v="8.0924855491329488"/>
    <x v="8"/>
    <x v="2"/>
  </r>
  <r>
    <x v="65"/>
    <x v="127"/>
    <n v="2.8901734104046244"/>
    <x v="8"/>
    <x v="2"/>
  </r>
  <r>
    <x v="65"/>
    <x v="128"/>
    <n v="0.5780346820809249"/>
    <x v="8"/>
    <x v="2"/>
  </r>
  <r>
    <x v="65"/>
    <x v="129"/>
    <n v="0.5780346820809249"/>
    <x v="8"/>
    <x v="2"/>
  </r>
  <r>
    <x v="65"/>
    <x v="130"/>
    <n v="47.97687861271676"/>
    <x v="8"/>
    <x v="2"/>
  </r>
  <r>
    <x v="65"/>
    <x v="131"/>
    <n v="39.884393063583815"/>
    <x v="8"/>
    <x v="2"/>
  </r>
  <r>
    <x v="65"/>
    <x v="4"/>
    <n v="8.0924855491329488"/>
    <x v="8"/>
    <x v="2"/>
  </r>
  <r>
    <x v="66"/>
    <x v="127"/>
    <n v="22.543352601156069"/>
    <x v="8"/>
    <x v="2"/>
  </r>
  <r>
    <x v="66"/>
    <x v="128"/>
    <n v="13.294797687861271"/>
    <x v="8"/>
    <x v="2"/>
  </r>
  <r>
    <x v="66"/>
    <x v="129"/>
    <n v="1.1560693641618498"/>
    <x v="8"/>
    <x v="2"/>
  </r>
  <r>
    <x v="66"/>
    <x v="130"/>
    <n v="15.606936416184972"/>
    <x v="8"/>
    <x v="2"/>
  </r>
  <r>
    <x v="66"/>
    <x v="131"/>
    <n v="39.884393063583815"/>
    <x v="8"/>
    <x v="2"/>
  </r>
  <r>
    <x v="66"/>
    <x v="4"/>
    <n v="8.0924855491329488"/>
    <x v="8"/>
    <x v="2"/>
  </r>
  <r>
    <x v="61"/>
    <x v="127"/>
    <n v="14.3646408839779"/>
    <x v="9"/>
    <x v="2"/>
  </r>
  <r>
    <x v="61"/>
    <x v="128"/>
    <n v="2.7624309392265194"/>
    <x v="9"/>
    <x v="2"/>
  </r>
  <r>
    <x v="61"/>
    <x v="129"/>
    <n v="8.2872928176795586"/>
    <x v="9"/>
    <x v="2"/>
  </r>
  <r>
    <x v="61"/>
    <x v="130"/>
    <n v="34.254143646408842"/>
    <x v="9"/>
    <x v="2"/>
  </r>
  <r>
    <x v="61"/>
    <x v="131"/>
    <n v="34.254143646408842"/>
    <x v="9"/>
    <x v="2"/>
  </r>
  <r>
    <x v="61"/>
    <x v="4"/>
    <n v="6.0773480662983426"/>
    <x v="9"/>
    <x v="2"/>
  </r>
  <r>
    <x v="62"/>
    <x v="127"/>
    <n v="3.867403314917127"/>
    <x v="9"/>
    <x v="2"/>
  </r>
  <r>
    <x v="62"/>
    <x v="128"/>
    <n v="1.1049723756906078"/>
    <x v="9"/>
    <x v="2"/>
  </r>
  <r>
    <x v="62"/>
    <x v="129"/>
    <n v="0.5524861878453039"/>
    <x v="9"/>
    <x v="2"/>
  </r>
  <r>
    <x v="62"/>
    <x v="130"/>
    <n v="54.143646408839778"/>
    <x v="9"/>
    <x v="2"/>
  </r>
  <r>
    <x v="62"/>
    <x v="131"/>
    <n v="34.254143646408842"/>
    <x v="9"/>
    <x v="2"/>
  </r>
  <r>
    <x v="62"/>
    <x v="4"/>
    <n v="6.0773480662983426"/>
    <x v="9"/>
    <x v="2"/>
  </r>
  <r>
    <x v="63"/>
    <x v="127"/>
    <n v="6.6298342541436464"/>
    <x v="9"/>
    <x v="2"/>
  </r>
  <r>
    <x v="63"/>
    <x v="128"/>
    <n v="0.5524861878453039"/>
    <x v="9"/>
    <x v="2"/>
  </r>
  <r>
    <x v="63"/>
    <x v="129"/>
    <n v="0.5524861878453039"/>
    <x v="9"/>
    <x v="2"/>
  </r>
  <r>
    <x v="63"/>
    <x v="130"/>
    <n v="51.933701657458563"/>
    <x v="9"/>
    <x v="2"/>
  </r>
  <r>
    <x v="63"/>
    <x v="131"/>
    <n v="34.254143646408842"/>
    <x v="9"/>
    <x v="2"/>
  </r>
  <r>
    <x v="63"/>
    <x v="4"/>
    <n v="6.0773480662983426"/>
    <x v="9"/>
    <x v="2"/>
  </r>
  <r>
    <x v="64"/>
    <x v="127"/>
    <n v="3.3149171270718232"/>
    <x v="9"/>
    <x v="2"/>
  </r>
  <r>
    <x v="64"/>
    <x v="128"/>
    <n v="2.7624309392265194"/>
    <x v="9"/>
    <x v="2"/>
  </r>
  <r>
    <x v="64"/>
    <x v="129"/>
    <n v="2.2099447513812156"/>
    <x v="9"/>
    <x v="2"/>
  </r>
  <r>
    <x v="64"/>
    <x v="130"/>
    <n v="51.381215469613259"/>
    <x v="9"/>
    <x v="2"/>
  </r>
  <r>
    <x v="64"/>
    <x v="131"/>
    <n v="34.254143646408842"/>
    <x v="9"/>
    <x v="2"/>
  </r>
  <r>
    <x v="64"/>
    <x v="4"/>
    <n v="6.0773480662983426"/>
    <x v="9"/>
    <x v="2"/>
  </r>
  <r>
    <x v="65"/>
    <x v="127"/>
    <n v="2.2099447513812156"/>
    <x v="9"/>
    <x v="2"/>
  </r>
  <r>
    <x v="65"/>
    <x v="128"/>
    <n v="1.6574585635359116"/>
    <x v="9"/>
    <x v="2"/>
  </r>
  <r>
    <x v="65"/>
    <x v="129"/>
    <n v="0"/>
    <x v="9"/>
    <x v="2"/>
  </r>
  <r>
    <x v="65"/>
    <x v="130"/>
    <n v="55.80110497237569"/>
    <x v="9"/>
    <x v="2"/>
  </r>
  <r>
    <x v="65"/>
    <x v="131"/>
    <n v="34.254143646408842"/>
    <x v="9"/>
    <x v="2"/>
  </r>
  <r>
    <x v="65"/>
    <x v="4"/>
    <n v="6.0773480662983426"/>
    <x v="9"/>
    <x v="2"/>
  </r>
  <r>
    <x v="66"/>
    <x v="127"/>
    <n v="22.651933701657459"/>
    <x v="9"/>
    <x v="2"/>
  </r>
  <r>
    <x v="66"/>
    <x v="128"/>
    <n v="18.784530386740332"/>
    <x v="9"/>
    <x v="2"/>
  </r>
  <r>
    <x v="66"/>
    <x v="129"/>
    <n v="0.5524861878453039"/>
    <x v="9"/>
    <x v="2"/>
  </r>
  <r>
    <x v="66"/>
    <x v="130"/>
    <n v="17.679558011049725"/>
    <x v="9"/>
    <x v="2"/>
  </r>
  <r>
    <x v="66"/>
    <x v="131"/>
    <n v="34.254143646408842"/>
    <x v="9"/>
    <x v="2"/>
  </r>
  <r>
    <x v="66"/>
    <x v="4"/>
    <n v="6.0773480662983426"/>
    <x v="9"/>
    <x v="2"/>
  </r>
  <r>
    <x v="61"/>
    <x v="127"/>
    <n v="33.333333333333336"/>
    <x v="10"/>
    <x v="2"/>
  </r>
  <r>
    <x v="61"/>
    <x v="128"/>
    <n v="4.7619047619047619"/>
    <x v="10"/>
    <x v="2"/>
  </r>
  <r>
    <x v="61"/>
    <x v="129"/>
    <n v="3.4013605442176869"/>
    <x v="10"/>
    <x v="2"/>
  </r>
  <r>
    <x v="61"/>
    <x v="130"/>
    <n v="36.054421768707485"/>
    <x v="10"/>
    <x v="2"/>
  </r>
  <r>
    <x v="61"/>
    <x v="131"/>
    <n v="21.088435374149661"/>
    <x v="10"/>
    <x v="2"/>
  </r>
  <r>
    <x v="61"/>
    <x v="4"/>
    <n v="1.3605442176870748"/>
    <x v="10"/>
    <x v="2"/>
  </r>
  <r>
    <x v="62"/>
    <x v="127"/>
    <n v="14.765100671140939"/>
    <x v="10"/>
    <x v="2"/>
  </r>
  <r>
    <x v="62"/>
    <x v="128"/>
    <n v="1.3422818791946309"/>
    <x v="10"/>
    <x v="2"/>
  </r>
  <r>
    <x v="62"/>
    <x v="129"/>
    <n v="0.67114093959731547"/>
    <x v="10"/>
    <x v="2"/>
  </r>
  <r>
    <x v="62"/>
    <x v="130"/>
    <n v="61.073825503355707"/>
    <x v="10"/>
    <x v="2"/>
  </r>
  <r>
    <x v="62"/>
    <x v="131"/>
    <n v="20.80536912751678"/>
    <x v="10"/>
    <x v="2"/>
  </r>
  <r>
    <x v="62"/>
    <x v="4"/>
    <n v="1.3422818791946309"/>
    <x v="10"/>
    <x v="2"/>
  </r>
  <r>
    <x v="63"/>
    <x v="127"/>
    <n v="14.765100671140939"/>
    <x v="10"/>
    <x v="2"/>
  </r>
  <r>
    <x v="63"/>
    <x v="128"/>
    <n v="10.067114093959731"/>
    <x v="10"/>
    <x v="2"/>
  </r>
  <r>
    <x v="63"/>
    <x v="129"/>
    <n v="2.0134228187919465"/>
    <x v="10"/>
    <x v="2"/>
  </r>
  <r>
    <x v="63"/>
    <x v="130"/>
    <n v="51.006711409395976"/>
    <x v="10"/>
    <x v="2"/>
  </r>
  <r>
    <x v="63"/>
    <x v="131"/>
    <n v="20.80536912751678"/>
    <x v="10"/>
    <x v="2"/>
  </r>
  <r>
    <x v="63"/>
    <x v="4"/>
    <n v="1.3422818791946309"/>
    <x v="10"/>
    <x v="2"/>
  </r>
  <r>
    <x v="64"/>
    <x v="127"/>
    <n v="20.27027027027027"/>
    <x v="10"/>
    <x v="2"/>
  </r>
  <r>
    <x v="64"/>
    <x v="128"/>
    <n v="6.756756756756757"/>
    <x v="10"/>
    <x v="2"/>
  </r>
  <r>
    <x v="64"/>
    <x v="129"/>
    <n v="3.3783783783783785"/>
    <x v="10"/>
    <x v="2"/>
  </r>
  <r>
    <x v="64"/>
    <x v="130"/>
    <n v="47.297297297297298"/>
    <x v="10"/>
    <x v="2"/>
  </r>
  <r>
    <x v="64"/>
    <x v="131"/>
    <n v="20.945945945945947"/>
    <x v="10"/>
    <x v="2"/>
  </r>
  <r>
    <x v="64"/>
    <x v="4"/>
    <n v="1.3513513513513513"/>
    <x v="10"/>
    <x v="2"/>
  </r>
  <r>
    <x v="65"/>
    <x v="127"/>
    <n v="16.107382550335572"/>
    <x v="10"/>
    <x v="2"/>
  </r>
  <r>
    <x v="65"/>
    <x v="128"/>
    <n v="3.3557046979865772"/>
    <x v="10"/>
    <x v="2"/>
  </r>
  <r>
    <x v="65"/>
    <x v="129"/>
    <n v="2.0134228187919465"/>
    <x v="10"/>
    <x v="2"/>
  </r>
  <r>
    <x v="65"/>
    <x v="130"/>
    <n v="56.375838926174495"/>
    <x v="10"/>
    <x v="2"/>
  </r>
  <r>
    <x v="65"/>
    <x v="131"/>
    <n v="20.80536912751678"/>
    <x v="10"/>
    <x v="2"/>
  </r>
  <r>
    <x v="65"/>
    <x v="4"/>
    <n v="1.3422818791946309"/>
    <x v="10"/>
    <x v="2"/>
  </r>
  <r>
    <x v="66"/>
    <x v="127"/>
    <n v="46.979865771812079"/>
    <x v="10"/>
    <x v="2"/>
  </r>
  <r>
    <x v="66"/>
    <x v="128"/>
    <n v="17.449664429530202"/>
    <x v="10"/>
    <x v="2"/>
  </r>
  <r>
    <x v="66"/>
    <x v="129"/>
    <n v="3.3557046979865772"/>
    <x v="10"/>
    <x v="2"/>
  </r>
  <r>
    <x v="66"/>
    <x v="130"/>
    <n v="10.067114093959731"/>
    <x v="10"/>
    <x v="2"/>
  </r>
  <r>
    <x v="66"/>
    <x v="131"/>
    <n v="20.80536912751678"/>
    <x v="10"/>
    <x v="2"/>
  </r>
  <r>
    <x v="66"/>
    <x v="4"/>
    <n v="1.3422818791946309"/>
    <x v="10"/>
    <x v="2"/>
  </r>
  <r>
    <x v="61"/>
    <x v="127"/>
    <n v="16.216216216216218"/>
    <x v="11"/>
    <x v="2"/>
  </r>
  <r>
    <x v="61"/>
    <x v="128"/>
    <n v="0.67567567567567566"/>
    <x v="11"/>
    <x v="2"/>
  </r>
  <r>
    <x v="61"/>
    <x v="129"/>
    <n v="4.0540540540540544"/>
    <x v="11"/>
    <x v="2"/>
  </r>
  <r>
    <x v="61"/>
    <x v="130"/>
    <n v="29.72972972972973"/>
    <x v="11"/>
    <x v="2"/>
  </r>
  <r>
    <x v="61"/>
    <x v="131"/>
    <n v="41.891891891891895"/>
    <x v="11"/>
    <x v="2"/>
  </r>
  <r>
    <x v="61"/>
    <x v="4"/>
    <n v="7.4324324324324325"/>
    <x v="11"/>
    <x v="2"/>
  </r>
  <r>
    <x v="62"/>
    <x v="127"/>
    <n v="2.6845637583892619"/>
    <x v="11"/>
    <x v="2"/>
  </r>
  <r>
    <x v="62"/>
    <x v="128"/>
    <n v="0"/>
    <x v="11"/>
    <x v="2"/>
  </r>
  <r>
    <x v="62"/>
    <x v="129"/>
    <n v="0"/>
    <x v="11"/>
    <x v="2"/>
  </r>
  <r>
    <x v="62"/>
    <x v="130"/>
    <n v="48.322147651006709"/>
    <x v="11"/>
    <x v="2"/>
  </r>
  <r>
    <x v="62"/>
    <x v="131"/>
    <n v="41.61073825503356"/>
    <x v="11"/>
    <x v="2"/>
  </r>
  <r>
    <x v="62"/>
    <x v="4"/>
    <n v="7.3825503355704694"/>
    <x v="11"/>
    <x v="2"/>
  </r>
  <r>
    <x v="63"/>
    <x v="127"/>
    <n v="5.4054054054054053"/>
    <x v="11"/>
    <x v="2"/>
  </r>
  <r>
    <x v="63"/>
    <x v="128"/>
    <n v="1.3513513513513513"/>
    <x v="11"/>
    <x v="2"/>
  </r>
  <r>
    <x v="63"/>
    <x v="129"/>
    <n v="0"/>
    <x v="11"/>
    <x v="2"/>
  </r>
  <r>
    <x v="63"/>
    <x v="130"/>
    <n v="43.918918918918919"/>
    <x v="11"/>
    <x v="2"/>
  </r>
  <r>
    <x v="63"/>
    <x v="131"/>
    <n v="41.891891891891895"/>
    <x v="11"/>
    <x v="2"/>
  </r>
  <r>
    <x v="63"/>
    <x v="4"/>
    <n v="7.4324324324324325"/>
    <x v="11"/>
    <x v="2"/>
  </r>
  <r>
    <x v="64"/>
    <x v="127"/>
    <n v="6.0402684563758386"/>
    <x v="11"/>
    <x v="2"/>
  </r>
  <r>
    <x v="64"/>
    <x v="128"/>
    <n v="1.3422818791946309"/>
    <x v="11"/>
    <x v="2"/>
  </r>
  <r>
    <x v="64"/>
    <x v="129"/>
    <n v="0.67114093959731547"/>
    <x v="11"/>
    <x v="2"/>
  </r>
  <r>
    <x v="64"/>
    <x v="130"/>
    <n v="42.95302013422819"/>
    <x v="11"/>
    <x v="2"/>
  </r>
  <r>
    <x v="64"/>
    <x v="131"/>
    <n v="41.61073825503356"/>
    <x v="11"/>
    <x v="2"/>
  </r>
  <r>
    <x v="64"/>
    <x v="4"/>
    <n v="7.3825503355704694"/>
    <x v="11"/>
    <x v="2"/>
  </r>
  <r>
    <x v="65"/>
    <x v="127"/>
    <n v="2.0134228187919465"/>
    <x v="11"/>
    <x v="2"/>
  </r>
  <r>
    <x v="65"/>
    <x v="128"/>
    <n v="0"/>
    <x v="11"/>
    <x v="2"/>
  </r>
  <r>
    <x v="65"/>
    <x v="129"/>
    <n v="0"/>
    <x v="11"/>
    <x v="2"/>
  </r>
  <r>
    <x v="65"/>
    <x v="130"/>
    <n v="48.993288590604024"/>
    <x v="11"/>
    <x v="2"/>
  </r>
  <r>
    <x v="65"/>
    <x v="131"/>
    <n v="41.61073825503356"/>
    <x v="11"/>
    <x v="2"/>
  </r>
  <r>
    <x v="65"/>
    <x v="4"/>
    <n v="7.3825503355704694"/>
    <x v="11"/>
    <x v="2"/>
  </r>
  <r>
    <x v="66"/>
    <x v="127"/>
    <n v="26.174496644295303"/>
    <x v="11"/>
    <x v="2"/>
  </r>
  <r>
    <x v="66"/>
    <x v="128"/>
    <n v="9.3959731543624159"/>
    <x v="11"/>
    <x v="2"/>
  </r>
  <r>
    <x v="66"/>
    <x v="129"/>
    <n v="0"/>
    <x v="11"/>
    <x v="2"/>
  </r>
  <r>
    <x v="66"/>
    <x v="130"/>
    <n v="15.436241610738255"/>
    <x v="11"/>
    <x v="2"/>
  </r>
  <r>
    <x v="66"/>
    <x v="131"/>
    <n v="41.61073825503356"/>
    <x v="11"/>
    <x v="2"/>
  </r>
  <r>
    <x v="66"/>
    <x v="4"/>
    <n v="7.3825503355704694"/>
    <x v="11"/>
    <x v="2"/>
  </r>
  <r>
    <x v="61"/>
    <x v="127"/>
    <n v="33.333333333333336"/>
    <x v="12"/>
    <x v="2"/>
  </r>
  <r>
    <x v="61"/>
    <x v="128"/>
    <n v="3.4188034188034186"/>
    <x v="12"/>
    <x v="2"/>
  </r>
  <r>
    <x v="61"/>
    <x v="129"/>
    <n v="8.5470085470085468"/>
    <x v="12"/>
    <x v="2"/>
  </r>
  <r>
    <x v="61"/>
    <x v="130"/>
    <n v="30.76923076923077"/>
    <x v="12"/>
    <x v="2"/>
  </r>
  <r>
    <x v="61"/>
    <x v="131"/>
    <n v="18.803418803418804"/>
    <x v="12"/>
    <x v="2"/>
  </r>
  <r>
    <x v="61"/>
    <x v="4"/>
    <n v="5.982905982905983"/>
    <x v="12"/>
    <x v="2"/>
  </r>
  <r>
    <x v="62"/>
    <x v="127"/>
    <n v="16.949152542372882"/>
    <x v="12"/>
    <x v="2"/>
  </r>
  <r>
    <x v="62"/>
    <x v="128"/>
    <n v="0"/>
    <x v="12"/>
    <x v="2"/>
  </r>
  <r>
    <x v="62"/>
    <x v="129"/>
    <n v="1.6949152542372881"/>
    <x v="12"/>
    <x v="2"/>
  </r>
  <r>
    <x v="62"/>
    <x v="130"/>
    <n v="55.932203389830505"/>
    <x v="12"/>
    <x v="2"/>
  </r>
  <r>
    <x v="62"/>
    <x v="131"/>
    <n v="19.491525423728813"/>
    <x v="12"/>
    <x v="2"/>
  </r>
  <r>
    <x v="62"/>
    <x v="4"/>
    <n v="5.9322033898305087"/>
    <x v="12"/>
    <x v="2"/>
  </r>
  <r>
    <x v="63"/>
    <x v="127"/>
    <n v="20.338983050847457"/>
    <x v="12"/>
    <x v="2"/>
  </r>
  <r>
    <x v="63"/>
    <x v="128"/>
    <n v="0.84745762711864403"/>
    <x v="12"/>
    <x v="2"/>
  </r>
  <r>
    <x v="63"/>
    <x v="129"/>
    <n v="2.5423728813559321"/>
    <x v="12"/>
    <x v="2"/>
  </r>
  <r>
    <x v="63"/>
    <x v="130"/>
    <n v="50.847457627118644"/>
    <x v="12"/>
    <x v="2"/>
  </r>
  <r>
    <x v="63"/>
    <x v="131"/>
    <n v="19.491525423728813"/>
    <x v="12"/>
    <x v="2"/>
  </r>
  <r>
    <x v="63"/>
    <x v="4"/>
    <n v="5.9322033898305087"/>
    <x v="12"/>
    <x v="2"/>
  </r>
  <r>
    <x v="64"/>
    <x v="127"/>
    <n v="16.101694915254239"/>
    <x v="12"/>
    <x v="2"/>
  </r>
  <r>
    <x v="64"/>
    <x v="128"/>
    <n v="1.6949152542372881"/>
    <x v="12"/>
    <x v="2"/>
  </r>
  <r>
    <x v="64"/>
    <x v="129"/>
    <n v="2.5423728813559321"/>
    <x v="12"/>
    <x v="2"/>
  </r>
  <r>
    <x v="64"/>
    <x v="130"/>
    <n v="55.084745762711862"/>
    <x v="12"/>
    <x v="2"/>
  </r>
  <r>
    <x v="64"/>
    <x v="131"/>
    <n v="19.491525423728813"/>
    <x v="12"/>
    <x v="2"/>
  </r>
  <r>
    <x v="64"/>
    <x v="4"/>
    <n v="5.9322033898305087"/>
    <x v="12"/>
    <x v="2"/>
  </r>
  <r>
    <x v="65"/>
    <x v="127"/>
    <n v="6.7796610169491522"/>
    <x v="12"/>
    <x v="2"/>
  </r>
  <r>
    <x v="65"/>
    <x v="128"/>
    <n v="0"/>
    <x v="12"/>
    <x v="2"/>
  </r>
  <r>
    <x v="65"/>
    <x v="129"/>
    <n v="0"/>
    <x v="12"/>
    <x v="2"/>
  </r>
  <r>
    <x v="65"/>
    <x v="130"/>
    <n v="67.79661016949153"/>
    <x v="12"/>
    <x v="2"/>
  </r>
  <r>
    <x v="65"/>
    <x v="131"/>
    <n v="19.491525423728813"/>
    <x v="12"/>
    <x v="2"/>
  </r>
  <r>
    <x v="65"/>
    <x v="4"/>
    <n v="5.9322033898305087"/>
    <x v="12"/>
    <x v="2"/>
  </r>
  <r>
    <x v="66"/>
    <x v="127"/>
    <n v="32.203389830508478"/>
    <x v="12"/>
    <x v="2"/>
  </r>
  <r>
    <x v="66"/>
    <x v="128"/>
    <n v="16.949152542372882"/>
    <x v="12"/>
    <x v="2"/>
  </r>
  <r>
    <x v="66"/>
    <x v="129"/>
    <n v="0.84745762711864403"/>
    <x v="12"/>
    <x v="2"/>
  </r>
  <r>
    <x v="66"/>
    <x v="130"/>
    <n v="25.423728813559322"/>
    <x v="12"/>
    <x v="2"/>
  </r>
  <r>
    <x v="66"/>
    <x v="131"/>
    <n v="19.491525423728813"/>
    <x v="12"/>
    <x v="2"/>
  </r>
  <r>
    <x v="66"/>
    <x v="4"/>
    <n v="5.9322033898305087"/>
    <x v="12"/>
    <x v="2"/>
  </r>
  <r>
    <x v="61"/>
    <x v="127"/>
    <n v="36.363636363636367"/>
    <x v="13"/>
    <x v="2"/>
  </r>
  <r>
    <x v="61"/>
    <x v="128"/>
    <n v="5.1948051948051948"/>
    <x v="13"/>
    <x v="2"/>
  </r>
  <r>
    <x v="61"/>
    <x v="129"/>
    <n v="3.8961038961038961"/>
    <x v="13"/>
    <x v="2"/>
  </r>
  <r>
    <x v="61"/>
    <x v="130"/>
    <n v="31.168831168831169"/>
    <x v="13"/>
    <x v="2"/>
  </r>
  <r>
    <x v="61"/>
    <x v="131"/>
    <n v="22.077922077922079"/>
    <x v="13"/>
    <x v="2"/>
  </r>
  <r>
    <x v="61"/>
    <x v="4"/>
    <n v="1.2987012987012987"/>
    <x v="13"/>
    <x v="2"/>
  </r>
  <r>
    <x v="62"/>
    <x v="127"/>
    <n v="10.38961038961039"/>
    <x v="13"/>
    <x v="2"/>
  </r>
  <r>
    <x v="62"/>
    <x v="128"/>
    <n v="1.2987012987012987"/>
    <x v="13"/>
    <x v="2"/>
  </r>
  <r>
    <x v="62"/>
    <x v="129"/>
    <n v="1.2987012987012987"/>
    <x v="13"/>
    <x v="2"/>
  </r>
  <r>
    <x v="62"/>
    <x v="130"/>
    <n v="63.636363636363633"/>
    <x v="13"/>
    <x v="2"/>
  </r>
  <r>
    <x v="62"/>
    <x v="131"/>
    <n v="22.077922077922079"/>
    <x v="13"/>
    <x v="2"/>
  </r>
  <r>
    <x v="62"/>
    <x v="4"/>
    <n v="1.2987012987012987"/>
    <x v="13"/>
    <x v="2"/>
  </r>
  <r>
    <x v="63"/>
    <x v="127"/>
    <n v="11.688311688311689"/>
    <x v="13"/>
    <x v="2"/>
  </r>
  <r>
    <x v="63"/>
    <x v="128"/>
    <n v="1.2987012987012987"/>
    <x v="13"/>
    <x v="2"/>
  </r>
  <r>
    <x v="63"/>
    <x v="129"/>
    <n v="1.2987012987012987"/>
    <x v="13"/>
    <x v="2"/>
  </r>
  <r>
    <x v="63"/>
    <x v="130"/>
    <n v="62.337662337662337"/>
    <x v="13"/>
    <x v="2"/>
  </r>
  <r>
    <x v="63"/>
    <x v="131"/>
    <n v="22.077922077922079"/>
    <x v="13"/>
    <x v="2"/>
  </r>
  <r>
    <x v="63"/>
    <x v="4"/>
    <n v="1.2987012987012987"/>
    <x v="13"/>
    <x v="2"/>
  </r>
  <r>
    <x v="64"/>
    <x v="127"/>
    <n v="11.688311688311689"/>
    <x v="13"/>
    <x v="2"/>
  </r>
  <r>
    <x v="64"/>
    <x v="128"/>
    <n v="1.2987012987012987"/>
    <x v="13"/>
    <x v="2"/>
  </r>
  <r>
    <x v="64"/>
    <x v="129"/>
    <n v="1.2987012987012987"/>
    <x v="13"/>
    <x v="2"/>
  </r>
  <r>
    <x v="64"/>
    <x v="130"/>
    <n v="62.337662337662337"/>
    <x v="13"/>
    <x v="2"/>
  </r>
  <r>
    <x v="64"/>
    <x v="131"/>
    <n v="22.077922077922079"/>
    <x v="13"/>
    <x v="2"/>
  </r>
  <r>
    <x v="64"/>
    <x v="4"/>
    <n v="1.2987012987012987"/>
    <x v="13"/>
    <x v="2"/>
  </r>
  <r>
    <x v="65"/>
    <x v="127"/>
    <n v="14.285714285714286"/>
    <x v="13"/>
    <x v="2"/>
  </r>
  <r>
    <x v="65"/>
    <x v="128"/>
    <n v="1.2987012987012987"/>
    <x v="13"/>
    <x v="2"/>
  </r>
  <r>
    <x v="65"/>
    <x v="129"/>
    <n v="0"/>
    <x v="13"/>
    <x v="2"/>
  </r>
  <r>
    <x v="65"/>
    <x v="130"/>
    <n v="61.038961038961041"/>
    <x v="13"/>
    <x v="2"/>
  </r>
  <r>
    <x v="65"/>
    <x v="131"/>
    <n v="22.077922077922079"/>
    <x v="13"/>
    <x v="2"/>
  </r>
  <r>
    <x v="65"/>
    <x v="4"/>
    <n v="1.2987012987012987"/>
    <x v="13"/>
    <x v="2"/>
  </r>
  <r>
    <x v="66"/>
    <x v="127"/>
    <n v="37.662337662337663"/>
    <x v="13"/>
    <x v="2"/>
  </r>
  <r>
    <x v="66"/>
    <x v="128"/>
    <n v="14.285714285714286"/>
    <x v="13"/>
    <x v="2"/>
  </r>
  <r>
    <x v="66"/>
    <x v="129"/>
    <n v="6.4935064935064934"/>
    <x v="13"/>
    <x v="2"/>
  </r>
  <r>
    <x v="66"/>
    <x v="130"/>
    <n v="18.181818181818183"/>
    <x v="13"/>
    <x v="2"/>
  </r>
  <r>
    <x v="66"/>
    <x v="131"/>
    <n v="22.077922077922079"/>
    <x v="13"/>
    <x v="2"/>
  </r>
  <r>
    <x v="66"/>
    <x v="4"/>
    <n v="1.2987012987012987"/>
    <x v="13"/>
    <x v="2"/>
  </r>
  <r>
    <x v="61"/>
    <x v="127"/>
    <n v="8.3333333333333339"/>
    <x v="14"/>
    <x v="2"/>
  </r>
  <r>
    <x v="61"/>
    <x v="128"/>
    <n v="3.5714285714285716"/>
    <x v="14"/>
    <x v="2"/>
  </r>
  <r>
    <x v="61"/>
    <x v="129"/>
    <n v="8.3333333333333339"/>
    <x v="14"/>
    <x v="2"/>
  </r>
  <r>
    <x v="61"/>
    <x v="130"/>
    <n v="13.095238095238095"/>
    <x v="14"/>
    <x v="2"/>
  </r>
  <r>
    <x v="61"/>
    <x v="131"/>
    <n v="52.38095238095238"/>
    <x v="14"/>
    <x v="2"/>
  </r>
  <r>
    <x v="61"/>
    <x v="4"/>
    <n v="14.285714285714286"/>
    <x v="14"/>
    <x v="2"/>
  </r>
  <r>
    <x v="62"/>
    <x v="127"/>
    <n v="2.3809523809523809"/>
    <x v="14"/>
    <x v="2"/>
  </r>
  <r>
    <x v="62"/>
    <x v="128"/>
    <n v="1.1904761904761905"/>
    <x v="14"/>
    <x v="2"/>
  </r>
  <r>
    <x v="62"/>
    <x v="129"/>
    <n v="0"/>
    <x v="14"/>
    <x v="2"/>
  </r>
  <r>
    <x v="62"/>
    <x v="130"/>
    <n v="29.761904761904763"/>
    <x v="14"/>
    <x v="2"/>
  </r>
  <r>
    <x v="62"/>
    <x v="131"/>
    <n v="52.38095238095238"/>
    <x v="14"/>
    <x v="2"/>
  </r>
  <r>
    <x v="62"/>
    <x v="4"/>
    <n v="14.285714285714286"/>
    <x v="14"/>
    <x v="2"/>
  </r>
  <r>
    <x v="63"/>
    <x v="127"/>
    <n v="0"/>
    <x v="14"/>
    <x v="2"/>
  </r>
  <r>
    <x v="63"/>
    <x v="128"/>
    <n v="2.3809523809523809"/>
    <x v="14"/>
    <x v="2"/>
  </r>
  <r>
    <x v="63"/>
    <x v="129"/>
    <n v="0"/>
    <x v="14"/>
    <x v="2"/>
  </r>
  <r>
    <x v="63"/>
    <x v="130"/>
    <n v="30.952380952380953"/>
    <x v="14"/>
    <x v="2"/>
  </r>
  <r>
    <x v="63"/>
    <x v="131"/>
    <n v="52.38095238095238"/>
    <x v="14"/>
    <x v="2"/>
  </r>
  <r>
    <x v="63"/>
    <x v="4"/>
    <n v="14.285714285714286"/>
    <x v="14"/>
    <x v="2"/>
  </r>
  <r>
    <x v="64"/>
    <x v="127"/>
    <n v="1.1904761904761905"/>
    <x v="14"/>
    <x v="2"/>
  </r>
  <r>
    <x v="64"/>
    <x v="128"/>
    <n v="3.5714285714285716"/>
    <x v="14"/>
    <x v="2"/>
  </r>
  <r>
    <x v="64"/>
    <x v="129"/>
    <n v="1.1904761904761905"/>
    <x v="14"/>
    <x v="2"/>
  </r>
  <r>
    <x v="64"/>
    <x v="130"/>
    <n v="27.38095238095238"/>
    <x v="14"/>
    <x v="2"/>
  </r>
  <r>
    <x v="64"/>
    <x v="131"/>
    <n v="52.38095238095238"/>
    <x v="14"/>
    <x v="2"/>
  </r>
  <r>
    <x v="64"/>
    <x v="4"/>
    <n v="14.285714285714286"/>
    <x v="14"/>
    <x v="2"/>
  </r>
  <r>
    <x v="65"/>
    <x v="127"/>
    <n v="0"/>
    <x v="14"/>
    <x v="2"/>
  </r>
  <r>
    <x v="65"/>
    <x v="128"/>
    <n v="0"/>
    <x v="14"/>
    <x v="2"/>
  </r>
  <r>
    <x v="65"/>
    <x v="129"/>
    <n v="0"/>
    <x v="14"/>
    <x v="2"/>
  </r>
  <r>
    <x v="65"/>
    <x v="130"/>
    <n v="33.333333333333336"/>
    <x v="14"/>
    <x v="2"/>
  </r>
  <r>
    <x v="65"/>
    <x v="131"/>
    <n v="52.38095238095238"/>
    <x v="14"/>
    <x v="2"/>
  </r>
  <r>
    <x v="65"/>
    <x v="4"/>
    <n v="14.285714285714286"/>
    <x v="14"/>
    <x v="2"/>
  </r>
  <r>
    <x v="66"/>
    <x v="127"/>
    <n v="7.1428571428571432"/>
    <x v="14"/>
    <x v="2"/>
  </r>
  <r>
    <x v="66"/>
    <x v="128"/>
    <n v="5.9523809523809526"/>
    <x v="14"/>
    <x v="2"/>
  </r>
  <r>
    <x v="66"/>
    <x v="129"/>
    <n v="0"/>
    <x v="14"/>
    <x v="2"/>
  </r>
  <r>
    <x v="66"/>
    <x v="130"/>
    <n v="20.238095238095237"/>
    <x v="14"/>
    <x v="2"/>
  </r>
  <r>
    <x v="66"/>
    <x v="131"/>
    <n v="52.38095238095238"/>
    <x v="14"/>
    <x v="2"/>
  </r>
  <r>
    <x v="66"/>
    <x v="4"/>
    <n v="14.285714285714286"/>
    <x v="14"/>
    <x v="2"/>
  </r>
  <r>
    <x v="61"/>
    <x v="127"/>
    <n v="35.483870967741936"/>
    <x v="15"/>
    <x v="2"/>
  </r>
  <r>
    <x v="61"/>
    <x v="128"/>
    <n v="10.75268817204301"/>
    <x v="15"/>
    <x v="2"/>
  </r>
  <r>
    <x v="61"/>
    <x v="129"/>
    <n v="5.376344086021505"/>
    <x v="15"/>
    <x v="2"/>
  </r>
  <r>
    <x v="61"/>
    <x v="130"/>
    <n v="24.731182795698924"/>
    <x v="15"/>
    <x v="2"/>
  </r>
  <r>
    <x v="61"/>
    <x v="131"/>
    <n v="12.903225806451612"/>
    <x v="15"/>
    <x v="2"/>
  </r>
  <r>
    <x v="61"/>
    <x v="4"/>
    <n v="10.75268817204301"/>
    <x v="15"/>
    <x v="2"/>
  </r>
  <r>
    <x v="62"/>
    <x v="127"/>
    <n v="9.67741935483871"/>
    <x v="15"/>
    <x v="2"/>
  </r>
  <r>
    <x v="62"/>
    <x v="128"/>
    <n v="4.301075268817204"/>
    <x v="15"/>
    <x v="2"/>
  </r>
  <r>
    <x v="62"/>
    <x v="129"/>
    <n v="0"/>
    <x v="15"/>
    <x v="2"/>
  </r>
  <r>
    <x v="62"/>
    <x v="130"/>
    <n v="62.365591397849464"/>
    <x v="15"/>
    <x v="2"/>
  </r>
  <r>
    <x v="62"/>
    <x v="131"/>
    <n v="12.903225806451612"/>
    <x v="15"/>
    <x v="2"/>
  </r>
  <r>
    <x v="62"/>
    <x v="4"/>
    <n v="10.75268817204301"/>
    <x v="15"/>
    <x v="2"/>
  </r>
  <r>
    <x v="63"/>
    <x v="127"/>
    <n v="8.6021505376344081"/>
    <x v="15"/>
    <x v="2"/>
  </r>
  <r>
    <x v="63"/>
    <x v="128"/>
    <n v="5.376344086021505"/>
    <x v="15"/>
    <x v="2"/>
  </r>
  <r>
    <x v="63"/>
    <x v="129"/>
    <n v="1.075268817204301"/>
    <x v="15"/>
    <x v="2"/>
  </r>
  <r>
    <x v="63"/>
    <x v="130"/>
    <n v="61.29032258064516"/>
    <x v="15"/>
    <x v="2"/>
  </r>
  <r>
    <x v="63"/>
    <x v="131"/>
    <n v="12.903225806451612"/>
    <x v="15"/>
    <x v="2"/>
  </r>
  <r>
    <x v="63"/>
    <x v="4"/>
    <n v="10.75268817204301"/>
    <x v="15"/>
    <x v="2"/>
  </r>
  <r>
    <x v="64"/>
    <x v="127"/>
    <n v="9.67741935483871"/>
    <x v="15"/>
    <x v="2"/>
  </r>
  <r>
    <x v="64"/>
    <x v="128"/>
    <n v="7.5268817204301079"/>
    <x v="15"/>
    <x v="2"/>
  </r>
  <r>
    <x v="64"/>
    <x v="129"/>
    <n v="2.150537634408602"/>
    <x v="15"/>
    <x v="2"/>
  </r>
  <r>
    <x v="64"/>
    <x v="130"/>
    <n v="56.98924731182796"/>
    <x v="15"/>
    <x v="2"/>
  </r>
  <r>
    <x v="64"/>
    <x v="131"/>
    <n v="12.903225806451612"/>
    <x v="15"/>
    <x v="2"/>
  </r>
  <r>
    <x v="64"/>
    <x v="4"/>
    <n v="10.75268817204301"/>
    <x v="15"/>
    <x v="2"/>
  </r>
  <r>
    <x v="65"/>
    <x v="127"/>
    <n v="5.376344086021505"/>
    <x v="15"/>
    <x v="2"/>
  </r>
  <r>
    <x v="65"/>
    <x v="128"/>
    <n v="5.376344086021505"/>
    <x v="15"/>
    <x v="2"/>
  </r>
  <r>
    <x v="65"/>
    <x v="129"/>
    <n v="0"/>
    <x v="15"/>
    <x v="2"/>
  </r>
  <r>
    <x v="65"/>
    <x v="130"/>
    <n v="65.591397849462368"/>
    <x v="15"/>
    <x v="2"/>
  </r>
  <r>
    <x v="65"/>
    <x v="131"/>
    <n v="12.903225806451612"/>
    <x v="15"/>
    <x v="2"/>
  </r>
  <r>
    <x v="65"/>
    <x v="4"/>
    <n v="10.75268817204301"/>
    <x v="15"/>
    <x v="2"/>
  </r>
  <r>
    <x v="66"/>
    <x v="127"/>
    <n v="30.107526881720432"/>
    <x v="15"/>
    <x v="2"/>
  </r>
  <r>
    <x v="66"/>
    <x v="128"/>
    <n v="24.731182795698924"/>
    <x v="15"/>
    <x v="2"/>
  </r>
  <r>
    <x v="66"/>
    <x v="129"/>
    <n v="1.075268817204301"/>
    <x v="15"/>
    <x v="2"/>
  </r>
  <r>
    <x v="66"/>
    <x v="130"/>
    <n v="20.43010752688172"/>
    <x v="15"/>
    <x v="2"/>
  </r>
  <r>
    <x v="66"/>
    <x v="131"/>
    <n v="12.903225806451612"/>
    <x v="15"/>
    <x v="2"/>
  </r>
  <r>
    <x v="66"/>
    <x v="4"/>
    <n v="10.75268817204301"/>
    <x v="15"/>
    <x v="2"/>
  </r>
  <r>
    <x v="61"/>
    <x v="127"/>
    <n v="42.603550295857985"/>
    <x v="16"/>
    <x v="2"/>
  </r>
  <r>
    <x v="61"/>
    <x v="128"/>
    <n v="8.8757396449704142"/>
    <x v="16"/>
    <x v="2"/>
  </r>
  <r>
    <x v="61"/>
    <x v="129"/>
    <n v="7.6923076923076925"/>
    <x v="16"/>
    <x v="2"/>
  </r>
  <r>
    <x v="61"/>
    <x v="130"/>
    <n v="21.893491124260354"/>
    <x v="16"/>
    <x v="2"/>
  </r>
  <r>
    <x v="61"/>
    <x v="131"/>
    <n v="14.792899408284024"/>
    <x v="16"/>
    <x v="2"/>
  </r>
  <r>
    <x v="61"/>
    <x v="4"/>
    <n v="4.1420118343195265"/>
    <x v="16"/>
    <x v="2"/>
  </r>
  <r>
    <x v="62"/>
    <x v="127"/>
    <n v="19.886363636363637"/>
    <x v="16"/>
    <x v="2"/>
  </r>
  <r>
    <x v="62"/>
    <x v="128"/>
    <n v="1.7045454545454546"/>
    <x v="16"/>
    <x v="2"/>
  </r>
  <r>
    <x v="62"/>
    <x v="129"/>
    <n v="2.2727272727272729"/>
    <x v="16"/>
    <x v="2"/>
  </r>
  <r>
    <x v="62"/>
    <x v="130"/>
    <n v="55.113636363636367"/>
    <x v="16"/>
    <x v="2"/>
  </r>
  <r>
    <x v="62"/>
    <x v="131"/>
    <n v="15.909090909090908"/>
    <x v="16"/>
    <x v="2"/>
  </r>
  <r>
    <x v="62"/>
    <x v="4"/>
    <n v="5.1136363636363633"/>
    <x v="16"/>
    <x v="2"/>
  </r>
  <r>
    <x v="63"/>
    <x v="127"/>
    <n v="14.204545454545455"/>
    <x v="16"/>
    <x v="2"/>
  </r>
  <r>
    <x v="63"/>
    <x v="128"/>
    <n v="3.9772727272727271"/>
    <x v="16"/>
    <x v="2"/>
  </r>
  <r>
    <x v="63"/>
    <x v="129"/>
    <n v="1.1363636363636365"/>
    <x v="16"/>
    <x v="2"/>
  </r>
  <r>
    <x v="63"/>
    <x v="130"/>
    <n v="59.659090909090907"/>
    <x v="16"/>
    <x v="2"/>
  </r>
  <r>
    <x v="63"/>
    <x v="131"/>
    <n v="15.909090909090908"/>
    <x v="16"/>
    <x v="2"/>
  </r>
  <r>
    <x v="63"/>
    <x v="4"/>
    <n v="5.1136363636363633"/>
    <x v="16"/>
    <x v="2"/>
  </r>
  <r>
    <x v="64"/>
    <x v="127"/>
    <n v="22.413793103448278"/>
    <x v="16"/>
    <x v="2"/>
  </r>
  <r>
    <x v="64"/>
    <x v="128"/>
    <n v="4.0229885057471266"/>
    <x v="16"/>
    <x v="2"/>
  </r>
  <r>
    <x v="64"/>
    <x v="129"/>
    <n v="0.57471264367816088"/>
    <x v="16"/>
    <x v="2"/>
  </r>
  <r>
    <x v="64"/>
    <x v="130"/>
    <n v="52.298850574712645"/>
    <x v="16"/>
    <x v="2"/>
  </r>
  <r>
    <x v="64"/>
    <x v="131"/>
    <n v="16.091954022988507"/>
    <x v="16"/>
    <x v="2"/>
  </r>
  <r>
    <x v="64"/>
    <x v="4"/>
    <n v="4.5977011494252871"/>
    <x v="16"/>
    <x v="2"/>
  </r>
  <r>
    <x v="65"/>
    <x v="127"/>
    <n v="10.227272727272727"/>
    <x v="16"/>
    <x v="2"/>
  </r>
  <r>
    <x v="65"/>
    <x v="128"/>
    <n v="2.8409090909090908"/>
    <x v="16"/>
    <x v="2"/>
  </r>
  <r>
    <x v="65"/>
    <x v="129"/>
    <n v="0.56818181818181823"/>
    <x v="16"/>
    <x v="2"/>
  </r>
  <r>
    <x v="65"/>
    <x v="130"/>
    <n v="65.340909090909093"/>
    <x v="16"/>
    <x v="2"/>
  </r>
  <r>
    <x v="65"/>
    <x v="131"/>
    <n v="15.909090909090908"/>
    <x v="16"/>
    <x v="2"/>
  </r>
  <r>
    <x v="65"/>
    <x v="4"/>
    <n v="5.1136363636363633"/>
    <x v="16"/>
    <x v="2"/>
  </r>
  <r>
    <x v="66"/>
    <x v="127"/>
    <n v="37.5"/>
    <x v="16"/>
    <x v="2"/>
  </r>
  <r>
    <x v="66"/>
    <x v="128"/>
    <n v="18.75"/>
    <x v="16"/>
    <x v="2"/>
  </r>
  <r>
    <x v="66"/>
    <x v="129"/>
    <n v="1.1363636363636365"/>
    <x v="16"/>
    <x v="2"/>
  </r>
  <r>
    <x v="66"/>
    <x v="130"/>
    <n v="21.59090909090909"/>
    <x v="16"/>
    <x v="2"/>
  </r>
  <r>
    <x v="66"/>
    <x v="131"/>
    <n v="15.909090909090908"/>
    <x v="16"/>
    <x v="2"/>
  </r>
  <r>
    <x v="66"/>
    <x v="4"/>
    <n v="5.1136363636363633"/>
    <x v="16"/>
    <x v="2"/>
  </r>
  <r>
    <x v="61"/>
    <x v="127"/>
    <n v="18.463866818009837"/>
    <x v="0"/>
    <x v="3"/>
  </r>
  <r>
    <x v="61"/>
    <x v="128"/>
    <n v="4.4457056375331065"/>
    <x v="0"/>
    <x v="3"/>
  </r>
  <r>
    <x v="61"/>
    <x v="129"/>
    <n v="5.8077941732879301"/>
    <x v="0"/>
    <x v="3"/>
  </r>
  <r>
    <x v="61"/>
    <x v="130"/>
    <n v="27.222852818766555"/>
    <x v="0"/>
    <x v="3"/>
  </r>
  <r>
    <x v="61"/>
    <x v="131"/>
    <n v="28.963299281119941"/>
    <x v="0"/>
    <x v="3"/>
  </r>
  <r>
    <x v="61"/>
    <x v="4"/>
    <n v="15.418085508891412"/>
    <x v="0"/>
    <x v="3"/>
  </r>
  <r>
    <x v="62"/>
    <x v="127"/>
    <n v="7.8148425787106444"/>
    <x v="0"/>
    <x v="3"/>
  </r>
  <r>
    <x v="62"/>
    <x v="128"/>
    <n v="0.91829085457271364"/>
    <x v="0"/>
    <x v="3"/>
  </r>
  <r>
    <x v="62"/>
    <x v="129"/>
    <n v="0.80584707646176912"/>
    <x v="0"/>
    <x v="3"/>
  </r>
  <r>
    <x v="62"/>
    <x v="130"/>
    <n v="46.270614692653673"/>
    <x v="0"/>
    <x v="3"/>
  </r>
  <r>
    <x v="62"/>
    <x v="131"/>
    <n v="28.954272863568217"/>
    <x v="0"/>
    <x v="3"/>
  </r>
  <r>
    <x v="62"/>
    <x v="4"/>
    <n v="15.292353823088456"/>
    <x v="0"/>
    <x v="3"/>
  </r>
  <r>
    <x v="63"/>
    <x v="127"/>
    <n v="7.6735459662288932"/>
    <x v="0"/>
    <x v="3"/>
  </r>
  <r>
    <x v="63"/>
    <x v="128"/>
    <n v="3.2082551594746715"/>
    <x v="0"/>
    <x v="3"/>
  </r>
  <r>
    <x v="63"/>
    <x v="129"/>
    <n v="0.80675422138836772"/>
    <x v="0"/>
    <x v="3"/>
  </r>
  <r>
    <x v="63"/>
    <x v="130"/>
    <n v="44.090056285178235"/>
    <x v="0"/>
    <x v="3"/>
  </r>
  <r>
    <x v="63"/>
    <x v="131"/>
    <n v="28.930581613508444"/>
    <x v="0"/>
    <x v="3"/>
  </r>
  <r>
    <x v="63"/>
    <x v="4"/>
    <n v="15.328330206378986"/>
    <x v="0"/>
    <x v="3"/>
  </r>
  <r>
    <x v="64"/>
    <x v="127"/>
    <n v="9.4126506024096379"/>
    <x v="0"/>
    <x v="3"/>
  </r>
  <r>
    <x v="64"/>
    <x v="128"/>
    <n v="2.0519578313253013"/>
    <x v="0"/>
    <x v="3"/>
  </r>
  <r>
    <x v="64"/>
    <x v="129"/>
    <n v="1.7319277108433735"/>
    <x v="0"/>
    <x v="3"/>
  </r>
  <r>
    <x v="64"/>
    <x v="130"/>
    <n v="42.46987951807229"/>
    <x v="0"/>
    <x v="3"/>
  </r>
  <r>
    <x v="64"/>
    <x v="131"/>
    <n v="29.009789156626507"/>
    <x v="0"/>
    <x v="3"/>
  </r>
  <r>
    <x v="64"/>
    <x v="4"/>
    <n v="15.361445783132529"/>
    <x v="0"/>
    <x v="3"/>
  </r>
  <r>
    <x v="65"/>
    <x v="127"/>
    <n v="5.3973013493253372"/>
    <x v="0"/>
    <x v="3"/>
  </r>
  <r>
    <x v="65"/>
    <x v="128"/>
    <n v="1.7616191904047975"/>
    <x v="0"/>
    <x v="3"/>
  </r>
  <r>
    <x v="65"/>
    <x v="129"/>
    <n v="0.46851574212893554"/>
    <x v="0"/>
    <x v="3"/>
  </r>
  <r>
    <x v="65"/>
    <x v="130"/>
    <n v="48.125937031484256"/>
    <x v="0"/>
    <x v="3"/>
  </r>
  <r>
    <x v="65"/>
    <x v="131"/>
    <n v="28.954272863568217"/>
    <x v="0"/>
    <x v="3"/>
  </r>
  <r>
    <x v="65"/>
    <x v="4"/>
    <n v="15.311094452773613"/>
    <x v="0"/>
    <x v="3"/>
  </r>
  <r>
    <x v="66"/>
    <x v="127"/>
    <n v="23.692596063730086"/>
    <x v="0"/>
    <x v="3"/>
  </r>
  <r>
    <x v="66"/>
    <x v="128"/>
    <n v="13.008434864104967"/>
    <x v="0"/>
    <x v="3"/>
  </r>
  <r>
    <x v="66"/>
    <x v="129"/>
    <n v="1.6494845360824741"/>
    <x v="0"/>
    <x v="3"/>
  </r>
  <r>
    <x v="66"/>
    <x v="130"/>
    <n v="17.544517338331772"/>
    <x v="0"/>
    <x v="3"/>
  </r>
  <r>
    <x v="66"/>
    <x v="131"/>
    <n v="28.959700093720713"/>
    <x v="0"/>
    <x v="3"/>
  </r>
  <r>
    <x v="66"/>
    <x v="4"/>
    <n v="15.313964386129335"/>
    <x v="0"/>
    <x v="3"/>
  </r>
  <r>
    <x v="61"/>
    <x v="127"/>
    <n v="40.347666971637693"/>
    <x v="1"/>
    <x v="3"/>
  </r>
  <r>
    <x v="61"/>
    <x v="128"/>
    <n v="5.1235132662397076"/>
    <x v="1"/>
    <x v="3"/>
  </r>
  <r>
    <x v="61"/>
    <x v="129"/>
    <n v="8.6916742909423608"/>
    <x v="1"/>
    <x v="3"/>
  </r>
  <r>
    <x v="61"/>
    <x v="130"/>
    <n v="26.989935956084171"/>
    <x v="1"/>
    <x v="3"/>
  </r>
  <r>
    <x v="61"/>
    <x v="131"/>
    <n v="14.455626715462031"/>
    <x v="1"/>
    <x v="3"/>
  </r>
  <r>
    <x v="61"/>
    <x v="4"/>
    <n v="5.2150045745654161"/>
    <x v="1"/>
    <x v="3"/>
  </r>
  <r>
    <x v="62"/>
    <x v="127"/>
    <n v="21.020228671943713"/>
    <x v="1"/>
    <x v="3"/>
  </r>
  <r>
    <x v="62"/>
    <x v="128"/>
    <n v="1.3192612137203166"/>
    <x v="1"/>
    <x v="3"/>
  </r>
  <r>
    <x v="62"/>
    <x v="129"/>
    <n v="1.4072119613016711"/>
    <x v="1"/>
    <x v="3"/>
  </r>
  <r>
    <x v="62"/>
    <x v="130"/>
    <n v="56.3764291996482"/>
    <x v="1"/>
    <x v="3"/>
  </r>
  <r>
    <x v="62"/>
    <x v="131"/>
    <n v="14.951627088830255"/>
    <x v="1"/>
    <x v="3"/>
  </r>
  <r>
    <x v="62"/>
    <x v="4"/>
    <n v="5.1011433597185576"/>
    <x v="1"/>
    <x v="3"/>
  </r>
  <r>
    <x v="63"/>
    <x v="127"/>
    <n v="18.959435626102294"/>
    <x v="1"/>
    <x v="3"/>
  </r>
  <r>
    <x v="63"/>
    <x v="128"/>
    <n v="5.0264550264550261"/>
    <x v="1"/>
    <x v="3"/>
  </r>
  <r>
    <x v="63"/>
    <x v="129"/>
    <n v="0.9700176366843033"/>
    <x v="1"/>
    <x v="3"/>
  </r>
  <r>
    <x v="63"/>
    <x v="130"/>
    <n v="55.114638447971778"/>
    <x v="1"/>
    <x v="3"/>
  </r>
  <r>
    <x v="63"/>
    <x v="131"/>
    <n v="14.814814814814815"/>
    <x v="1"/>
    <x v="3"/>
  </r>
  <r>
    <x v="63"/>
    <x v="4"/>
    <n v="5.2028218694885364"/>
    <x v="1"/>
    <x v="3"/>
  </r>
  <r>
    <x v="64"/>
    <x v="127"/>
    <n v="22.271914132379248"/>
    <x v="1"/>
    <x v="3"/>
  </r>
  <r>
    <x v="64"/>
    <x v="128"/>
    <n v="2.5939177101967799"/>
    <x v="1"/>
    <x v="3"/>
  </r>
  <r>
    <x v="64"/>
    <x v="129"/>
    <n v="3.1305903398926653"/>
    <x v="1"/>
    <x v="3"/>
  </r>
  <r>
    <x v="64"/>
    <x v="130"/>
    <n v="51.967799642218246"/>
    <x v="1"/>
    <x v="3"/>
  </r>
  <r>
    <x v="64"/>
    <x v="131"/>
    <n v="14.847942754919499"/>
    <x v="1"/>
    <x v="3"/>
  </r>
  <r>
    <x v="64"/>
    <x v="4"/>
    <n v="5.1878354203935597"/>
    <x v="1"/>
    <x v="3"/>
  </r>
  <r>
    <x v="65"/>
    <x v="127"/>
    <n v="9.9384344766930521"/>
    <x v="1"/>
    <x v="3"/>
  </r>
  <r>
    <x v="65"/>
    <x v="128"/>
    <n v="2.0228671943711523"/>
    <x v="1"/>
    <x v="3"/>
  </r>
  <r>
    <x v="65"/>
    <x v="129"/>
    <n v="0.43975373790677219"/>
    <x v="1"/>
    <x v="3"/>
  </r>
  <r>
    <x v="65"/>
    <x v="130"/>
    <n v="67.458223394898852"/>
    <x v="1"/>
    <x v="3"/>
  </r>
  <r>
    <x v="65"/>
    <x v="131"/>
    <n v="14.951627088830255"/>
    <x v="1"/>
    <x v="3"/>
  </r>
  <r>
    <x v="65"/>
    <x v="4"/>
    <n v="5.1890941072999119"/>
    <x v="1"/>
    <x v="3"/>
  </r>
  <r>
    <x v="66"/>
    <x v="127"/>
    <n v="41.637323943661968"/>
    <x v="1"/>
    <x v="3"/>
  </r>
  <r>
    <x v="66"/>
    <x v="128"/>
    <n v="18.75"/>
    <x v="1"/>
    <x v="3"/>
  </r>
  <r>
    <x v="66"/>
    <x v="129"/>
    <n v="2.0246478873239435"/>
    <x v="1"/>
    <x v="3"/>
  </r>
  <r>
    <x v="66"/>
    <x v="130"/>
    <n v="17.6056338028169"/>
    <x v="1"/>
    <x v="3"/>
  </r>
  <r>
    <x v="66"/>
    <x v="131"/>
    <n v="14.964788732394366"/>
    <x v="1"/>
    <x v="3"/>
  </r>
  <r>
    <x v="66"/>
    <x v="4"/>
    <n v="5.193661971830986"/>
    <x v="1"/>
    <x v="3"/>
  </r>
  <r>
    <x v="61"/>
    <x v="127"/>
    <n v="4.2519685039370083"/>
    <x v="2"/>
    <x v="3"/>
  </r>
  <r>
    <x v="61"/>
    <x v="128"/>
    <n v="3.0446194225721785"/>
    <x v="2"/>
    <x v="3"/>
  </r>
  <r>
    <x v="61"/>
    <x v="129"/>
    <n v="3.622047244094488"/>
    <x v="2"/>
    <x v="3"/>
  </r>
  <r>
    <x v="61"/>
    <x v="130"/>
    <n v="18.635170603674542"/>
    <x v="2"/>
    <x v="3"/>
  </r>
  <r>
    <x v="61"/>
    <x v="131"/>
    <n v="45.354330708661415"/>
    <x v="2"/>
    <x v="3"/>
  </r>
  <r>
    <x v="61"/>
    <x v="4"/>
    <n v="25.144356955380577"/>
    <x v="2"/>
    <x v="3"/>
  </r>
  <r>
    <x v="62"/>
    <x v="127"/>
    <n v="1.0482180293501049"/>
    <x v="2"/>
    <x v="3"/>
  </r>
  <r>
    <x v="62"/>
    <x v="128"/>
    <n v="0.5765199161425576"/>
    <x v="2"/>
    <x v="3"/>
  </r>
  <r>
    <x v="62"/>
    <x v="129"/>
    <n v="0.41928721174004191"/>
    <x v="2"/>
    <x v="3"/>
  </r>
  <r>
    <x v="62"/>
    <x v="130"/>
    <n v="27.515723270440251"/>
    <x v="2"/>
    <x v="3"/>
  </r>
  <r>
    <x v="62"/>
    <x v="131"/>
    <n v="45.335429769392036"/>
    <x v="2"/>
    <x v="3"/>
  </r>
  <r>
    <x v="62"/>
    <x v="4"/>
    <n v="25.10482180293501"/>
    <x v="2"/>
    <x v="3"/>
  </r>
  <r>
    <x v="63"/>
    <x v="127"/>
    <n v="1.5739769150052465"/>
    <x v="2"/>
    <x v="3"/>
  </r>
  <r>
    <x v="63"/>
    <x v="128"/>
    <n v="1.7838405036726128"/>
    <x v="2"/>
    <x v="3"/>
  </r>
  <r>
    <x v="63"/>
    <x v="129"/>
    <n v="0.62959076600209862"/>
    <x v="2"/>
    <x v="3"/>
  </r>
  <r>
    <x v="63"/>
    <x v="130"/>
    <n v="25.550891920251836"/>
    <x v="2"/>
    <x v="3"/>
  </r>
  <r>
    <x v="63"/>
    <x v="131"/>
    <n v="45.3305351521511"/>
    <x v="2"/>
    <x v="3"/>
  </r>
  <r>
    <x v="63"/>
    <x v="4"/>
    <n v="25.131164742917104"/>
    <x v="2"/>
    <x v="3"/>
  </r>
  <r>
    <x v="64"/>
    <x v="127"/>
    <n v="1.10062893081761"/>
    <x v="2"/>
    <x v="3"/>
  </r>
  <r>
    <x v="64"/>
    <x v="128"/>
    <n v="0.47169811320754718"/>
    <x v="2"/>
    <x v="3"/>
  </r>
  <r>
    <x v="64"/>
    <x v="129"/>
    <n v="0.52410901467505244"/>
    <x v="2"/>
    <x v="3"/>
  </r>
  <r>
    <x v="64"/>
    <x v="130"/>
    <n v="27.463312368972748"/>
    <x v="2"/>
    <x v="3"/>
  </r>
  <r>
    <x v="64"/>
    <x v="131"/>
    <n v="45.335429769392036"/>
    <x v="2"/>
    <x v="3"/>
  </r>
  <r>
    <x v="64"/>
    <x v="4"/>
    <n v="25.10482180293501"/>
    <x v="2"/>
    <x v="3"/>
  </r>
  <r>
    <x v="65"/>
    <x v="127"/>
    <n v="0.78616352201257866"/>
    <x v="2"/>
    <x v="3"/>
  </r>
  <r>
    <x v="65"/>
    <x v="128"/>
    <n v="1.1530398322851152"/>
    <x v="2"/>
    <x v="3"/>
  </r>
  <r>
    <x v="65"/>
    <x v="129"/>
    <n v="0.26205450733752622"/>
    <x v="2"/>
    <x v="3"/>
  </r>
  <r>
    <x v="65"/>
    <x v="130"/>
    <n v="27.358490566037737"/>
    <x v="2"/>
    <x v="3"/>
  </r>
  <r>
    <x v="65"/>
    <x v="131"/>
    <n v="45.335429769392036"/>
    <x v="2"/>
    <x v="3"/>
  </r>
  <r>
    <x v="65"/>
    <x v="4"/>
    <n v="25.10482180293501"/>
    <x v="2"/>
    <x v="3"/>
  </r>
  <r>
    <x v="66"/>
    <x v="127"/>
    <n v="7.2851153039832282"/>
    <x v="2"/>
    <x v="3"/>
  </r>
  <r>
    <x v="66"/>
    <x v="128"/>
    <n v="6.2893081761006293"/>
    <x v="2"/>
    <x v="3"/>
  </r>
  <r>
    <x v="66"/>
    <x v="129"/>
    <n v="0.68134171907756813"/>
    <x v="2"/>
    <x v="3"/>
  </r>
  <r>
    <x v="66"/>
    <x v="130"/>
    <n v="15.513626834381551"/>
    <x v="2"/>
    <x v="3"/>
  </r>
  <r>
    <x v="66"/>
    <x v="131"/>
    <n v="45.335429769392036"/>
    <x v="2"/>
    <x v="3"/>
  </r>
  <r>
    <x v="66"/>
    <x v="4"/>
    <n v="25.10482180293501"/>
    <x v="2"/>
    <x v="3"/>
  </r>
  <r>
    <x v="61"/>
    <x v="127"/>
    <n v="24.699599465954606"/>
    <x v="3"/>
    <x v="3"/>
  </r>
  <r>
    <x v="61"/>
    <x v="128"/>
    <n v="7.6101468624833108"/>
    <x v="3"/>
    <x v="3"/>
  </r>
  <r>
    <x v="61"/>
    <x v="129"/>
    <n v="5.8744993324432579"/>
    <x v="3"/>
    <x v="3"/>
  </r>
  <r>
    <x v="61"/>
    <x v="130"/>
    <n v="40.453938584779706"/>
    <x v="3"/>
    <x v="3"/>
  </r>
  <r>
    <x v="61"/>
    <x v="131"/>
    <n v="14.152202937249665"/>
    <x v="3"/>
    <x v="3"/>
  </r>
  <r>
    <x v="61"/>
    <x v="4"/>
    <n v="7.6101468624833108"/>
    <x v="3"/>
    <x v="3"/>
  </r>
  <r>
    <x v="62"/>
    <x v="127"/>
    <n v="10.266666666666667"/>
    <x v="3"/>
    <x v="3"/>
  </r>
  <r>
    <x v="62"/>
    <x v="128"/>
    <n v="1.8666666666666667"/>
    <x v="3"/>
    <x v="3"/>
  </r>
  <r>
    <x v="62"/>
    <x v="129"/>
    <n v="0.8"/>
    <x v="3"/>
    <x v="3"/>
  </r>
  <r>
    <x v="62"/>
    <x v="130"/>
    <n v="65.333333333333329"/>
    <x v="3"/>
    <x v="3"/>
  </r>
  <r>
    <x v="62"/>
    <x v="131"/>
    <n v="14.266666666666667"/>
    <x v="3"/>
    <x v="3"/>
  </r>
  <r>
    <x v="62"/>
    <x v="4"/>
    <n v="7.6"/>
    <x v="3"/>
    <x v="3"/>
  </r>
  <r>
    <x v="63"/>
    <x v="127"/>
    <n v="8"/>
    <x v="3"/>
    <x v="3"/>
  </r>
  <r>
    <x v="63"/>
    <x v="128"/>
    <n v="4.1333333333333337"/>
    <x v="3"/>
    <x v="3"/>
  </r>
  <r>
    <x v="63"/>
    <x v="129"/>
    <n v="0.8"/>
    <x v="3"/>
    <x v="3"/>
  </r>
  <r>
    <x v="63"/>
    <x v="130"/>
    <n v="65.333333333333329"/>
    <x v="3"/>
    <x v="3"/>
  </r>
  <r>
    <x v="63"/>
    <x v="131"/>
    <n v="14.266666666666667"/>
    <x v="3"/>
    <x v="3"/>
  </r>
  <r>
    <x v="63"/>
    <x v="4"/>
    <n v="7.6"/>
    <x v="3"/>
    <x v="3"/>
  </r>
  <r>
    <x v="64"/>
    <x v="127"/>
    <n v="16.399999999999999"/>
    <x v="3"/>
    <x v="3"/>
  </r>
  <r>
    <x v="64"/>
    <x v="128"/>
    <n v="4.9333333333333336"/>
    <x v="3"/>
    <x v="3"/>
  </r>
  <r>
    <x v="64"/>
    <x v="129"/>
    <n v="2.6666666666666665"/>
    <x v="3"/>
    <x v="3"/>
  </r>
  <r>
    <x v="64"/>
    <x v="130"/>
    <n v="54.266666666666666"/>
    <x v="3"/>
    <x v="3"/>
  </r>
  <r>
    <x v="64"/>
    <x v="131"/>
    <n v="14.266666666666667"/>
    <x v="3"/>
    <x v="3"/>
  </r>
  <r>
    <x v="64"/>
    <x v="4"/>
    <n v="7.6"/>
    <x v="3"/>
    <x v="3"/>
  </r>
  <r>
    <x v="65"/>
    <x v="127"/>
    <n v="13.066666666666666"/>
    <x v="3"/>
    <x v="3"/>
  </r>
  <r>
    <x v="65"/>
    <x v="128"/>
    <n v="4.2666666666666666"/>
    <x v="3"/>
    <x v="3"/>
  </r>
  <r>
    <x v="65"/>
    <x v="129"/>
    <n v="1.0666666666666667"/>
    <x v="3"/>
    <x v="3"/>
  </r>
  <r>
    <x v="65"/>
    <x v="130"/>
    <n v="59.866666666666667"/>
    <x v="3"/>
    <x v="3"/>
  </r>
  <r>
    <x v="65"/>
    <x v="131"/>
    <n v="14.266666666666667"/>
    <x v="3"/>
    <x v="3"/>
  </r>
  <r>
    <x v="65"/>
    <x v="4"/>
    <n v="7.6"/>
    <x v="3"/>
    <x v="3"/>
  </r>
  <r>
    <x v="66"/>
    <x v="127"/>
    <n v="37.466666666666669"/>
    <x v="3"/>
    <x v="3"/>
  </r>
  <r>
    <x v="66"/>
    <x v="128"/>
    <n v="17.2"/>
    <x v="3"/>
    <x v="3"/>
  </r>
  <r>
    <x v="66"/>
    <x v="129"/>
    <n v="2.8"/>
    <x v="3"/>
    <x v="3"/>
  </r>
  <r>
    <x v="66"/>
    <x v="130"/>
    <n v="20.666666666666668"/>
    <x v="3"/>
    <x v="3"/>
  </r>
  <r>
    <x v="66"/>
    <x v="131"/>
    <n v="14.266666666666667"/>
    <x v="3"/>
    <x v="3"/>
  </r>
  <r>
    <x v="66"/>
    <x v="4"/>
    <n v="7.6"/>
    <x v="3"/>
    <x v="3"/>
  </r>
  <r>
    <x v="61"/>
    <x v="127"/>
    <n v="10.472972972972974"/>
    <x v="4"/>
    <x v="3"/>
  </r>
  <r>
    <x v="61"/>
    <x v="128"/>
    <n v="2.0270270270270272"/>
    <x v="4"/>
    <x v="3"/>
  </r>
  <r>
    <x v="61"/>
    <x v="129"/>
    <n v="5.2364864864864868"/>
    <x v="4"/>
    <x v="3"/>
  </r>
  <r>
    <x v="61"/>
    <x v="130"/>
    <n v="31.925675675675677"/>
    <x v="4"/>
    <x v="3"/>
  </r>
  <r>
    <x v="61"/>
    <x v="131"/>
    <n v="31.25"/>
    <x v="4"/>
    <x v="3"/>
  </r>
  <r>
    <x v="61"/>
    <x v="4"/>
    <n v="19.256756756756758"/>
    <x v="4"/>
    <x v="3"/>
  </r>
  <r>
    <x v="62"/>
    <x v="127"/>
    <n v="1.6891891891891893"/>
    <x v="4"/>
    <x v="3"/>
  </r>
  <r>
    <x v="62"/>
    <x v="128"/>
    <n v="0"/>
    <x v="4"/>
    <x v="3"/>
  </r>
  <r>
    <x v="62"/>
    <x v="129"/>
    <n v="0.16891891891891891"/>
    <x v="4"/>
    <x v="3"/>
  </r>
  <r>
    <x v="62"/>
    <x v="130"/>
    <n v="47.635135135135137"/>
    <x v="4"/>
    <x v="3"/>
  </r>
  <r>
    <x v="62"/>
    <x v="131"/>
    <n v="31.25"/>
    <x v="4"/>
    <x v="3"/>
  </r>
  <r>
    <x v="62"/>
    <x v="4"/>
    <n v="19.256756756756758"/>
    <x v="4"/>
    <x v="3"/>
  </r>
  <r>
    <x v="63"/>
    <x v="127"/>
    <n v="3.3783783783783785"/>
    <x v="4"/>
    <x v="3"/>
  </r>
  <r>
    <x v="63"/>
    <x v="128"/>
    <n v="0.33783783783783783"/>
    <x v="4"/>
    <x v="3"/>
  </r>
  <r>
    <x v="63"/>
    <x v="129"/>
    <n v="0.5067567567567568"/>
    <x v="4"/>
    <x v="3"/>
  </r>
  <r>
    <x v="63"/>
    <x v="130"/>
    <n v="45.270270270270274"/>
    <x v="4"/>
    <x v="3"/>
  </r>
  <r>
    <x v="63"/>
    <x v="131"/>
    <n v="31.25"/>
    <x v="4"/>
    <x v="3"/>
  </r>
  <r>
    <x v="63"/>
    <x v="4"/>
    <n v="19.256756756756758"/>
    <x v="4"/>
    <x v="3"/>
  </r>
  <r>
    <x v="64"/>
    <x v="127"/>
    <n v="4.0540540540540544"/>
    <x v="4"/>
    <x v="3"/>
  </r>
  <r>
    <x v="64"/>
    <x v="128"/>
    <n v="1.6891891891891893"/>
    <x v="4"/>
    <x v="3"/>
  </r>
  <r>
    <x v="64"/>
    <x v="129"/>
    <n v="1.8581081081081081"/>
    <x v="4"/>
    <x v="3"/>
  </r>
  <r>
    <x v="64"/>
    <x v="130"/>
    <n v="41.891891891891895"/>
    <x v="4"/>
    <x v="3"/>
  </r>
  <r>
    <x v="64"/>
    <x v="131"/>
    <n v="31.25"/>
    <x v="4"/>
    <x v="3"/>
  </r>
  <r>
    <x v="64"/>
    <x v="4"/>
    <n v="19.256756756756758"/>
    <x v="4"/>
    <x v="3"/>
  </r>
  <r>
    <x v="65"/>
    <x v="127"/>
    <n v="1.8581081081081081"/>
    <x v="4"/>
    <x v="3"/>
  </r>
  <r>
    <x v="65"/>
    <x v="128"/>
    <n v="1.0135135135135136"/>
    <x v="4"/>
    <x v="3"/>
  </r>
  <r>
    <x v="65"/>
    <x v="129"/>
    <n v="0.67567567567567566"/>
    <x v="4"/>
    <x v="3"/>
  </r>
  <r>
    <x v="65"/>
    <x v="130"/>
    <n v="45.945945945945944"/>
    <x v="4"/>
    <x v="3"/>
  </r>
  <r>
    <x v="65"/>
    <x v="131"/>
    <n v="31.25"/>
    <x v="4"/>
    <x v="3"/>
  </r>
  <r>
    <x v="65"/>
    <x v="4"/>
    <n v="19.256756756756758"/>
    <x v="4"/>
    <x v="3"/>
  </r>
  <r>
    <x v="66"/>
    <x v="127"/>
    <n v="18.581081081081081"/>
    <x v="4"/>
    <x v="3"/>
  </r>
  <r>
    <x v="66"/>
    <x v="128"/>
    <n v="11.655405405405405"/>
    <x v="4"/>
    <x v="3"/>
  </r>
  <r>
    <x v="66"/>
    <x v="129"/>
    <n v="3.0405405405405403"/>
    <x v="4"/>
    <x v="3"/>
  </r>
  <r>
    <x v="66"/>
    <x v="130"/>
    <n v="16.216216216216218"/>
    <x v="4"/>
    <x v="3"/>
  </r>
  <r>
    <x v="66"/>
    <x v="131"/>
    <n v="31.25"/>
    <x v="4"/>
    <x v="3"/>
  </r>
  <r>
    <x v="66"/>
    <x v="4"/>
    <n v="19.256756756756758"/>
    <x v="4"/>
    <x v="3"/>
  </r>
  <r>
    <x v="61"/>
    <x v="127"/>
    <n v="8.8050314465408803"/>
    <x v="5"/>
    <x v="3"/>
  </r>
  <r>
    <x v="61"/>
    <x v="128"/>
    <n v="3.7735849056603774"/>
    <x v="5"/>
    <x v="3"/>
  </r>
  <r>
    <x v="61"/>
    <x v="129"/>
    <n v="5.0314465408805029"/>
    <x v="5"/>
    <x v="3"/>
  </r>
  <r>
    <x v="61"/>
    <x v="130"/>
    <n v="37.106918238993714"/>
    <x v="5"/>
    <x v="3"/>
  </r>
  <r>
    <x v="61"/>
    <x v="131"/>
    <n v="29.559748427672957"/>
    <x v="5"/>
    <x v="3"/>
  </r>
  <r>
    <x v="61"/>
    <x v="4"/>
    <n v="16.352201257861637"/>
    <x v="5"/>
    <x v="3"/>
  </r>
  <r>
    <x v="62"/>
    <x v="127"/>
    <n v="1.2578616352201257"/>
    <x v="5"/>
    <x v="3"/>
  </r>
  <r>
    <x v="62"/>
    <x v="128"/>
    <n v="0"/>
    <x v="5"/>
    <x v="3"/>
  </r>
  <r>
    <x v="62"/>
    <x v="129"/>
    <n v="0.62893081761006286"/>
    <x v="5"/>
    <x v="3"/>
  </r>
  <r>
    <x v="62"/>
    <x v="130"/>
    <n v="52.20125786163522"/>
    <x v="5"/>
    <x v="3"/>
  </r>
  <r>
    <x v="62"/>
    <x v="131"/>
    <n v="29.559748427672957"/>
    <x v="5"/>
    <x v="3"/>
  </r>
  <r>
    <x v="62"/>
    <x v="4"/>
    <n v="16.352201257861637"/>
    <x v="5"/>
    <x v="3"/>
  </r>
  <r>
    <x v="63"/>
    <x v="127"/>
    <n v="3.7735849056603774"/>
    <x v="5"/>
    <x v="3"/>
  </r>
  <r>
    <x v="63"/>
    <x v="128"/>
    <n v="0.62893081761006286"/>
    <x v="5"/>
    <x v="3"/>
  </r>
  <r>
    <x v="63"/>
    <x v="129"/>
    <n v="0.62893081761006286"/>
    <x v="5"/>
    <x v="3"/>
  </r>
  <r>
    <x v="63"/>
    <x v="130"/>
    <n v="49.056603773584904"/>
    <x v="5"/>
    <x v="3"/>
  </r>
  <r>
    <x v="63"/>
    <x v="131"/>
    <n v="29.559748427672957"/>
    <x v="5"/>
    <x v="3"/>
  </r>
  <r>
    <x v="63"/>
    <x v="4"/>
    <n v="16.352201257861637"/>
    <x v="5"/>
    <x v="3"/>
  </r>
  <r>
    <x v="64"/>
    <x v="127"/>
    <n v="5.0314465408805029"/>
    <x v="5"/>
    <x v="3"/>
  </r>
  <r>
    <x v="64"/>
    <x v="128"/>
    <n v="3.1446540880503147"/>
    <x v="5"/>
    <x v="3"/>
  </r>
  <r>
    <x v="64"/>
    <x v="129"/>
    <n v="3.1446540880503147"/>
    <x v="5"/>
    <x v="3"/>
  </r>
  <r>
    <x v="64"/>
    <x v="130"/>
    <n v="42.767295597484278"/>
    <x v="5"/>
    <x v="3"/>
  </r>
  <r>
    <x v="64"/>
    <x v="131"/>
    <n v="29.559748427672957"/>
    <x v="5"/>
    <x v="3"/>
  </r>
  <r>
    <x v="64"/>
    <x v="4"/>
    <n v="16.352201257861637"/>
    <x v="5"/>
    <x v="3"/>
  </r>
  <r>
    <x v="65"/>
    <x v="127"/>
    <n v="1.2578616352201257"/>
    <x v="5"/>
    <x v="3"/>
  </r>
  <r>
    <x v="65"/>
    <x v="128"/>
    <n v="1.2578616352201257"/>
    <x v="5"/>
    <x v="3"/>
  </r>
  <r>
    <x v="65"/>
    <x v="129"/>
    <n v="0.62893081761006286"/>
    <x v="5"/>
    <x v="3"/>
  </r>
  <r>
    <x v="65"/>
    <x v="130"/>
    <n v="50.943396226415096"/>
    <x v="5"/>
    <x v="3"/>
  </r>
  <r>
    <x v="65"/>
    <x v="131"/>
    <n v="29.559748427672957"/>
    <x v="5"/>
    <x v="3"/>
  </r>
  <r>
    <x v="65"/>
    <x v="4"/>
    <n v="16.352201257861637"/>
    <x v="5"/>
    <x v="3"/>
  </r>
  <r>
    <x v="66"/>
    <x v="127"/>
    <n v="15.09433962264151"/>
    <x v="5"/>
    <x v="3"/>
  </r>
  <r>
    <x v="66"/>
    <x v="128"/>
    <n v="15.09433962264151"/>
    <x v="5"/>
    <x v="3"/>
  </r>
  <r>
    <x v="66"/>
    <x v="129"/>
    <n v="3.7735849056603774"/>
    <x v="5"/>
    <x v="3"/>
  </r>
  <r>
    <x v="66"/>
    <x v="130"/>
    <n v="20.125786163522012"/>
    <x v="5"/>
    <x v="3"/>
  </r>
  <r>
    <x v="66"/>
    <x v="131"/>
    <n v="29.559748427672957"/>
    <x v="5"/>
    <x v="3"/>
  </r>
  <r>
    <x v="66"/>
    <x v="4"/>
    <n v="16.352201257861637"/>
    <x v="5"/>
    <x v="3"/>
  </r>
  <r>
    <x v="61"/>
    <x v="127"/>
    <n v="11.111111111111111"/>
    <x v="6"/>
    <x v="3"/>
  </r>
  <r>
    <x v="61"/>
    <x v="128"/>
    <n v="1.8518518518518519"/>
    <x v="6"/>
    <x v="3"/>
  </r>
  <r>
    <x v="61"/>
    <x v="129"/>
    <n v="5.5555555555555554"/>
    <x v="6"/>
    <x v="3"/>
  </r>
  <r>
    <x v="61"/>
    <x v="130"/>
    <n v="22.222222222222221"/>
    <x v="6"/>
    <x v="3"/>
  </r>
  <r>
    <x v="61"/>
    <x v="131"/>
    <n v="34.25925925925926"/>
    <x v="6"/>
    <x v="3"/>
  </r>
  <r>
    <x v="61"/>
    <x v="4"/>
    <n v="25"/>
    <x v="6"/>
    <x v="3"/>
  </r>
  <r>
    <x v="62"/>
    <x v="127"/>
    <n v="0.92592592592592593"/>
    <x v="6"/>
    <x v="3"/>
  </r>
  <r>
    <x v="62"/>
    <x v="128"/>
    <n v="0"/>
    <x v="6"/>
    <x v="3"/>
  </r>
  <r>
    <x v="62"/>
    <x v="129"/>
    <n v="0"/>
    <x v="6"/>
    <x v="3"/>
  </r>
  <r>
    <x v="62"/>
    <x v="130"/>
    <n v="39.814814814814817"/>
    <x v="6"/>
    <x v="3"/>
  </r>
  <r>
    <x v="62"/>
    <x v="131"/>
    <n v="34.25925925925926"/>
    <x v="6"/>
    <x v="3"/>
  </r>
  <r>
    <x v="62"/>
    <x v="4"/>
    <n v="25"/>
    <x v="6"/>
    <x v="3"/>
  </r>
  <r>
    <x v="63"/>
    <x v="127"/>
    <n v="4.6296296296296298"/>
    <x v="6"/>
    <x v="3"/>
  </r>
  <r>
    <x v="63"/>
    <x v="128"/>
    <n v="0"/>
    <x v="6"/>
    <x v="3"/>
  </r>
  <r>
    <x v="63"/>
    <x v="129"/>
    <n v="1.8518518518518519"/>
    <x v="6"/>
    <x v="3"/>
  </r>
  <r>
    <x v="63"/>
    <x v="130"/>
    <n v="34.25925925925926"/>
    <x v="6"/>
    <x v="3"/>
  </r>
  <r>
    <x v="63"/>
    <x v="131"/>
    <n v="34.25925925925926"/>
    <x v="6"/>
    <x v="3"/>
  </r>
  <r>
    <x v="63"/>
    <x v="4"/>
    <n v="25"/>
    <x v="6"/>
    <x v="3"/>
  </r>
  <r>
    <x v="64"/>
    <x v="127"/>
    <n v="3.7037037037037037"/>
    <x v="6"/>
    <x v="3"/>
  </r>
  <r>
    <x v="64"/>
    <x v="128"/>
    <n v="0.92592592592592593"/>
    <x v="6"/>
    <x v="3"/>
  </r>
  <r>
    <x v="64"/>
    <x v="129"/>
    <n v="4.6296296296296298"/>
    <x v="6"/>
    <x v="3"/>
  </r>
  <r>
    <x v="64"/>
    <x v="130"/>
    <n v="31.481481481481481"/>
    <x v="6"/>
    <x v="3"/>
  </r>
  <r>
    <x v="64"/>
    <x v="131"/>
    <n v="34.25925925925926"/>
    <x v="6"/>
    <x v="3"/>
  </r>
  <r>
    <x v="64"/>
    <x v="4"/>
    <n v="25"/>
    <x v="6"/>
    <x v="3"/>
  </r>
  <r>
    <x v="65"/>
    <x v="127"/>
    <n v="0.92592592592592593"/>
    <x v="6"/>
    <x v="3"/>
  </r>
  <r>
    <x v="65"/>
    <x v="128"/>
    <n v="0.92592592592592593"/>
    <x v="6"/>
    <x v="3"/>
  </r>
  <r>
    <x v="65"/>
    <x v="129"/>
    <n v="1.8518518518518519"/>
    <x v="6"/>
    <x v="3"/>
  </r>
  <r>
    <x v="65"/>
    <x v="130"/>
    <n v="37.037037037037038"/>
    <x v="6"/>
    <x v="3"/>
  </r>
  <r>
    <x v="65"/>
    <x v="131"/>
    <n v="34.25925925925926"/>
    <x v="6"/>
    <x v="3"/>
  </r>
  <r>
    <x v="65"/>
    <x v="4"/>
    <n v="25"/>
    <x v="6"/>
    <x v="3"/>
  </r>
  <r>
    <x v="66"/>
    <x v="127"/>
    <n v="17.592592592592592"/>
    <x v="6"/>
    <x v="3"/>
  </r>
  <r>
    <x v="66"/>
    <x v="128"/>
    <n v="5.5555555555555554"/>
    <x v="6"/>
    <x v="3"/>
  </r>
  <r>
    <x v="66"/>
    <x v="129"/>
    <n v="2.7777777777777777"/>
    <x v="6"/>
    <x v="3"/>
  </r>
  <r>
    <x v="66"/>
    <x v="130"/>
    <n v="14.814814814814815"/>
    <x v="6"/>
    <x v="3"/>
  </r>
  <r>
    <x v="66"/>
    <x v="131"/>
    <n v="34.25925925925926"/>
    <x v="6"/>
    <x v="3"/>
  </r>
  <r>
    <x v="66"/>
    <x v="4"/>
    <n v="25"/>
    <x v="6"/>
    <x v="3"/>
  </r>
  <r>
    <x v="61"/>
    <x v="127"/>
    <n v="7.9096045197740112"/>
    <x v="7"/>
    <x v="3"/>
  </r>
  <r>
    <x v="61"/>
    <x v="128"/>
    <n v="1.1299435028248588"/>
    <x v="7"/>
    <x v="3"/>
  </r>
  <r>
    <x v="61"/>
    <x v="129"/>
    <n v="4.5197740112994351"/>
    <x v="7"/>
    <x v="3"/>
  </r>
  <r>
    <x v="61"/>
    <x v="130"/>
    <n v="27.118644067796609"/>
    <x v="7"/>
    <x v="3"/>
  </r>
  <r>
    <x v="61"/>
    <x v="131"/>
    <n v="36.72316384180791"/>
    <x v="7"/>
    <x v="3"/>
  </r>
  <r>
    <x v="61"/>
    <x v="4"/>
    <n v="22.598870056497177"/>
    <x v="7"/>
    <x v="3"/>
  </r>
  <r>
    <x v="62"/>
    <x v="127"/>
    <n v="2.2598870056497176"/>
    <x v="7"/>
    <x v="3"/>
  </r>
  <r>
    <x v="62"/>
    <x v="128"/>
    <n v="0"/>
    <x v="7"/>
    <x v="3"/>
  </r>
  <r>
    <x v="62"/>
    <x v="129"/>
    <n v="0"/>
    <x v="7"/>
    <x v="3"/>
  </r>
  <r>
    <x v="62"/>
    <x v="130"/>
    <n v="38.418079096045197"/>
    <x v="7"/>
    <x v="3"/>
  </r>
  <r>
    <x v="62"/>
    <x v="131"/>
    <n v="36.72316384180791"/>
    <x v="7"/>
    <x v="3"/>
  </r>
  <r>
    <x v="62"/>
    <x v="4"/>
    <n v="22.598870056497177"/>
    <x v="7"/>
    <x v="3"/>
  </r>
  <r>
    <x v="63"/>
    <x v="127"/>
    <n v="1.1299435028248588"/>
    <x v="7"/>
    <x v="3"/>
  </r>
  <r>
    <x v="63"/>
    <x v="128"/>
    <n v="0"/>
    <x v="7"/>
    <x v="3"/>
  </r>
  <r>
    <x v="63"/>
    <x v="129"/>
    <n v="0"/>
    <x v="7"/>
    <x v="3"/>
  </r>
  <r>
    <x v="63"/>
    <x v="130"/>
    <n v="39.548022598870055"/>
    <x v="7"/>
    <x v="3"/>
  </r>
  <r>
    <x v="63"/>
    <x v="131"/>
    <n v="36.72316384180791"/>
    <x v="7"/>
    <x v="3"/>
  </r>
  <r>
    <x v="63"/>
    <x v="4"/>
    <n v="22.598870056497177"/>
    <x v="7"/>
    <x v="3"/>
  </r>
  <r>
    <x v="64"/>
    <x v="127"/>
    <n v="3.3898305084745761"/>
    <x v="7"/>
    <x v="3"/>
  </r>
  <r>
    <x v="64"/>
    <x v="128"/>
    <n v="1.1299435028248588"/>
    <x v="7"/>
    <x v="3"/>
  </r>
  <r>
    <x v="64"/>
    <x v="129"/>
    <n v="0.56497175141242939"/>
    <x v="7"/>
    <x v="3"/>
  </r>
  <r>
    <x v="64"/>
    <x v="130"/>
    <n v="35.593220338983052"/>
    <x v="7"/>
    <x v="3"/>
  </r>
  <r>
    <x v="64"/>
    <x v="131"/>
    <n v="36.72316384180791"/>
    <x v="7"/>
    <x v="3"/>
  </r>
  <r>
    <x v="64"/>
    <x v="4"/>
    <n v="22.598870056497177"/>
    <x v="7"/>
    <x v="3"/>
  </r>
  <r>
    <x v="65"/>
    <x v="127"/>
    <n v="2.8248587570621471"/>
    <x v="7"/>
    <x v="3"/>
  </r>
  <r>
    <x v="65"/>
    <x v="128"/>
    <n v="0.56497175141242939"/>
    <x v="7"/>
    <x v="3"/>
  </r>
  <r>
    <x v="65"/>
    <x v="129"/>
    <n v="0.56497175141242939"/>
    <x v="7"/>
    <x v="3"/>
  </r>
  <r>
    <x v="65"/>
    <x v="130"/>
    <n v="36.72316384180791"/>
    <x v="7"/>
    <x v="3"/>
  </r>
  <r>
    <x v="65"/>
    <x v="131"/>
    <n v="36.72316384180791"/>
    <x v="7"/>
    <x v="3"/>
  </r>
  <r>
    <x v="65"/>
    <x v="4"/>
    <n v="22.598870056497177"/>
    <x v="7"/>
    <x v="3"/>
  </r>
  <r>
    <x v="66"/>
    <x v="127"/>
    <n v="16.949152542372882"/>
    <x v="7"/>
    <x v="3"/>
  </r>
  <r>
    <x v="66"/>
    <x v="128"/>
    <n v="7.3446327683615822"/>
    <x v="7"/>
    <x v="3"/>
  </r>
  <r>
    <x v="66"/>
    <x v="129"/>
    <n v="2.2598870056497176"/>
    <x v="7"/>
    <x v="3"/>
  </r>
  <r>
    <x v="66"/>
    <x v="130"/>
    <n v="14.124293785310735"/>
    <x v="7"/>
    <x v="3"/>
  </r>
  <r>
    <x v="66"/>
    <x v="131"/>
    <n v="36.72316384180791"/>
    <x v="7"/>
    <x v="3"/>
  </r>
  <r>
    <x v="66"/>
    <x v="4"/>
    <n v="22.598870056497177"/>
    <x v="7"/>
    <x v="3"/>
  </r>
  <r>
    <x v="61"/>
    <x v="127"/>
    <n v="14.864864864864865"/>
    <x v="8"/>
    <x v="3"/>
  </r>
  <r>
    <x v="61"/>
    <x v="128"/>
    <n v="1.3513513513513513"/>
    <x v="8"/>
    <x v="3"/>
  </r>
  <r>
    <x v="61"/>
    <x v="129"/>
    <n v="6.0810810810810807"/>
    <x v="8"/>
    <x v="3"/>
  </r>
  <r>
    <x v="61"/>
    <x v="130"/>
    <n v="39.189189189189186"/>
    <x v="8"/>
    <x v="3"/>
  </r>
  <r>
    <x v="61"/>
    <x v="131"/>
    <n v="24.324324324324323"/>
    <x v="8"/>
    <x v="3"/>
  </r>
  <r>
    <x v="61"/>
    <x v="4"/>
    <n v="14.189189189189189"/>
    <x v="8"/>
    <x v="3"/>
  </r>
  <r>
    <x v="62"/>
    <x v="127"/>
    <n v="2.0270270270270272"/>
    <x v="8"/>
    <x v="3"/>
  </r>
  <r>
    <x v="62"/>
    <x v="128"/>
    <n v="0"/>
    <x v="8"/>
    <x v="3"/>
  </r>
  <r>
    <x v="62"/>
    <x v="129"/>
    <n v="0"/>
    <x v="8"/>
    <x v="3"/>
  </r>
  <r>
    <x v="62"/>
    <x v="130"/>
    <n v="59.45945945945946"/>
    <x v="8"/>
    <x v="3"/>
  </r>
  <r>
    <x v="62"/>
    <x v="131"/>
    <n v="24.324324324324323"/>
    <x v="8"/>
    <x v="3"/>
  </r>
  <r>
    <x v="62"/>
    <x v="4"/>
    <n v="14.189189189189189"/>
    <x v="8"/>
    <x v="3"/>
  </r>
  <r>
    <x v="63"/>
    <x v="127"/>
    <n v="4.7297297297297298"/>
    <x v="8"/>
    <x v="3"/>
  </r>
  <r>
    <x v="63"/>
    <x v="128"/>
    <n v="0.67567567567567566"/>
    <x v="8"/>
    <x v="3"/>
  </r>
  <r>
    <x v="63"/>
    <x v="129"/>
    <n v="0"/>
    <x v="8"/>
    <x v="3"/>
  </r>
  <r>
    <x v="63"/>
    <x v="130"/>
    <n v="56.081081081081081"/>
    <x v="8"/>
    <x v="3"/>
  </r>
  <r>
    <x v="63"/>
    <x v="131"/>
    <n v="24.324324324324323"/>
    <x v="8"/>
    <x v="3"/>
  </r>
  <r>
    <x v="63"/>
    <x v="4"/>
    <n v="14.189189189189189"/>
    <x v="8"/>
    <x v="3"/>
  </r>
  <r>
    <x v="64"/>
    <x v="127"/>
    <n v="4.0540540540540544"/>
    <x v="8"/>
    <x v="3"/>
  </r>
  <r>
    <x v="64"/>
    <x v="128"/>
    <n v="1.3513513513513513"/>
    <x v="8"/>
    <x v="3"/>
  </r>
  <r>
    <x v="64"/>
    <x v="129"/>
    <n v="0"/>
    <x v="8"/>
    <x v="3"/>
  </r>
  <r>
    <x v="64"/>
    <x v="130"/>
    <n v="56.081081081081081"/>
    <x v="8"/>
    <x v="3"/>
  </r>
  <r>
    <x v="64"/>
    <x v="131"/>
    <n v="24.324324324324323"/>
    <x v="8"/>
    <x v="3"/>
  </r>
  <r>
    <x v="64"/>
    <x v="4"/>
    <n v="14.189189189189189"/>
    <x v="8"/>
    <x v="3"/>
  </r>
  <r>
    <x v="65"/>
    <x v="127"/>
    <n v="2.0270270270270272"/>
    <x v="8"/>
    <x v="3"/>
  </r>
  <r>
    <x v="65"/>
    <x v="128"/>
    <n v="1.3513513513513513"/>
    <x v="8"/>
    <x v="3"/>
  </r>
  <r>
    <x v="65"/>
    <x v="129"/>
    <n v="0"/>
    <x v="8"/>
    <x v="3"/>
  </r>
  <r>
    <x v="65"/>
    <x v="130"/>
    <n v="58.108108108108105"/>
    <x v="8"/>
    <x v="3"/>
  </r>
  <r>
    <x v="65"/>
    <x v="131"/>
    <n v="24.324324324324323"/>
    <x v="8"/>
    <x v="3"/>
  </r>
  <r>
    <x v="65"/>
    <x v="4"/>
    <n v="14.189189189189189"/>
    <x v="8"/>
    <x v="3"/>
  </r>
  <r>
    <x v="66"/>
    <x v="127"/>
    <n v="25"/>
    <x v="8"/>
    <x v="3"/>
  </r>
  <r>
    <x v="66"/>
    <x v="128"/>
    <n v="17.567567567567568"/>
    <x v="8"/>
    <x v="3"/>
  </r>
  <r>
    <x v="66"/>
    <x v="129"/>
    <n v="3.3783783783783785"/>
    <x v="8"/>
    <x v="3"/>
  </r>
  <r>
    <x v="66"/>
    <x v="130"/>
    <n v="15.54054054054054"/>
    <x v="8"/>
    <x v="3"/>
  </r>
  <r>
    <x v="66"/>
    <x v="131"/>
    <n v="24.324324324324323"/>
    <x v="8"/>
    <x v="3"/>
  </r>
  <r>
    <x v="66"/>
    <x v="4"/>
    <n v="14.189189189189189"/>
    <x v="8"/>
    <x v="3"/>
  </r>
  <r>
    <x v="61"/>
    <x v="127"/>
    <n v="15.384615384615385"/>
    <x v="9"/>
    <x v="3"/>
  </r>
  <r>
    <x v="61"/>
    <x v="128"/>
    <n v="2.9585798816568047"/>
    <x v="9"/>
    <x v="3"/>
  </r>
  <r>
    <x v="61"/>
    <x v="129"/>
    <n v="2.9585798816568047"/>
    <x v="9"/>
    <x v="3"/>
  </r>
  <r>
    <x v="61"/>
    <x v="130"/>
    <n v="35.502958579881657"/>
    <x v="9"/>
    <x v="3"/>
  </r>
  <r>
    <x v="61"/>
    <x v="131"/>
    <n v="29.585798816568047"/>
    <x v="9"/>
    <x v="3"/>
  </r>
  <r>
    <x v="61"/>
    <x v="4"/>
    <n v="14.201183431952662"/>
    <x v="9"/>
    <x v="3"/>
  </r>
  <r>
    <x v="62"/>
    <x v="127"/>
    <n v="2.3668639053254439"/>
    <x v="9"/>
    <x v="3"/>
  </r>
  <r>
    <x v="62"/>
    <x v="128"/>
    <n v="0"/>
    <x v="9"/>
    <x v="3"/>
  </r>
  <r>
    <x v="62"/>
    <x v="129"/>
    <n v="0"/>
    <x v="9"/>
    <x v="3"/>
  </r>
  <r>
    <x v="62"/>
    <x v="130"/>
    <n v="53.846153846153847"/>
    <x v="9"/>
    <x v="3"/>
  </r>
  <r>
    <x v="62"/>
    <x v="131"/>
    <n v="29.585798816568047"/>
    <x v="9"/>
    <x v="3"/>
  </r>
  <r>
    <x v="62"/>
    <x v="4"/>
    <n v="14.201183431952662"/>
    <x v="9"/>
    <x v="3"/>
  </r>
  <r>
    <x v="63"/>
    <x v="127"/>
    <n v="7.6923076923076925"/>
    <x v="9"/>
    <x v="3"/>
  </r>
  <r>
    <x v="63"/>
    <x v="128"/>
    <n v="4.1420118343195265"/>
    <x v="9"/>
    <x v="3"/>
  </r>
  <r>
    <x v="63"/>
    <x v="129"/>
    <n v="0.59171597633136097"/>
    <x v="9"/>
    <x v="3"/>
  </r>
  <r>
    <x v="63"/>
    <x v="130"/>
    <n v="43.786982248520708"/>
    <x v="9"/>
    <x v="3"/>
  </r>
  <r>
    <x v="63"/>
    <x v="131"/>
    <n v="29.585798816568047"/>
    <x v="9"/>
    <x v="3"/>
  </r>
  <r>
    <x v="63"/>
    <x v="4"/>
    <n v="14.201183431952662"/>
    <x v="9"/>
    <x v="3"/>
  </r>
  <r>
    <x v="64"/>
    <x v="127"/>
    <n v="6.5088757396449708"/>
    <x v="9"/>
    <x v="3"/>
  </r>
  <r>
    <x v="64"/>
    <x v="128"/>
    <n v="1.1834319526627219"/>
    <x v="9"/>
    <x v="3"/>
  </r>
  <r>
    <x v="64"/>
    <x v="129"/>
    <n v="1.1834319526627219"/>
    <x v="9"/>
    <x v="3"/>
  </r>
  <r>
    <x v="64"/>
    <x v="130"/>
    <n v="47.928994082840234"/>
    <x v="9"/>
    <x v="3"/>
  </r>
  <r>
    <x v="64"/>
    <x v="131"/>
    <n v="29.585798816568047"/>
    <x v="9"/>
    <x v="3"/>
  </r>
  <r>
    <x v="64"/>
    <x v="4"/>
    <n v="14.201183431952662"/>
    <x v="9"/>
    <x v="3"/>
  </r>
  <r>
    <x v="65"/>
    <x v="127"/>
    <n v="1.7751479289940828"/>
    <x v="9"/>
    <x v="3"/>
  </r>
  <r>
    <x v="65"/>
    <x v="128"/>
    <n v="0.59171597633136097"/>
    <x v="9"/>
    <x v="3"/>
  </r>
  <r>
    <x v="65"/>
    <x v="129"/>
    <n v="0"/>
    <x v="9"/>
    <x v="3"/>
  </r>
  <r>
    <x v="65"/>
    <x v="130"/>
    <n v="53.846153846153847"/>
    <x v="9"/>
    <x v="3"/>
  </r>
  <r>
    <x v="65"/>
    <x v="131"/>
    <n v="29.585798816568047"/>
    <x v="9"/>
    <x v="3"/>
  </r>
  <r>
    <x v="65"/>
    <x v="4"/>
    <n v="14.201183431952662"/>
    <x v="9"/>
    <x v="3"/>
  </r>
  <r>
    <x v="66"/>
    <x v="127"/>
    <n v="28.402366863905325"/>
    <x v="9"/>
    <x v="3"/>
  </r>
  <r>
    <x v="66"/>
    <x v="128"/>
    <n v="17.159763313609467"/>
    <x v="9"/>
    <x v="3"/>
  </r>
  <r>
    <x v="66"/>
    <x v="129"/>
    <n v="0"/>
    <x v="9"/>
    <x v="3"/>
  </r>
  <r>
    <x v="66"/>
    <x v="130"/>
    <n v="11.242603550295858"/>
    <x v="9"/>
    <x v="3"/>
  </r>
  <r>
    <x v="66"/>
    <x v="131"/>
    <n v="29.585798816568047"/>
    <x v="9"/>
    <x v="3"/>
  </r>
  <r>
    <x v="66"/>
    <x v="4"/>
    <n v="14.201183431952662"/>
    <x v="9"/>
    <x v="3"/>
  </r>
  <r>
    <x v="61"/>
    <x v="127"/>
    <n v="32.824427480916029"/>
    <x v="10"/>
    <x v="3"/>
  </r>
  <r>
    <x v="61"/>
    <x v="128"/>
    <n v="2.2900763358778624"/>
    <x v="10"/>
    <x v="3"/>
  </r>
  <r>
    <x v="61"/>
    <x v="129"/>
    <n v="4.5801526717557248"/>
    <x v="10"/>
    <x v="3"/>
  </r>
  <r>
    <x v="61"/>
    <x v="130"/>
    <n v="38.931297709923662"/>
    <x v="10"/>
    <x v="3"/>
  </r>
  <r>
    <x v="61"/>
    <x v="131"/>
    <n v="16.03053435114504"/>
    <x v="10"/>
    <x v="3"/>
  </r>
  <r>
    <x v="61"/>
    <x v="4"/>
    <n v="5.343511450381679"/>
    <x v="10"/>
    <x v="3"/>
  </r>
  <r>
    <x v="62"/>
    <x v="127"/>
    <n v="16.03053435114504"/>
    <x v="10"/>
    <x v="3"/>
  </r>
  <r>
    <x v="62"/>
    <x v="128"/>
    <n v="0"/>
    <x v="10"/>
    <x v="3"/>
  </r>
  <r>
    <x v="62"/>
    <x v="129"/>
    <n v="0.76335877862595425"/>
    <x v="10"/>
    <x v="3"/>
  </r>
  <r>
    <x v="62"/>
    <x v="130"/>
    <n v="61.832061068702288"/>
    <x v="10"/>
    <x v="3"/>
  </r>
  <r>
    <x v="62"/>
    <x v="131"/>
    <n v="16.03053435114504"/>
    <x v="10"/>
    <x v="3"/>
  </r>
  <r>
    <x v="62"/>
    <x v="4"/>
    <n v="5.343511450381679"/>
    <x v="10"/>
    <x v="3"/>
  </r>
  <r>
    <x v="63"/>
    <x v="127"/>
    <n v="16.03053435114504"/>
    <x v="10"/>
    <x v="3"/>
  </r>
  <r>
    <x v="63"/>
    <x v="128"/>
    <n v="6.8702290076335881"/>
    <x v="10"/>
    <x v="3"/>
  </r>
  <r>
    <x v="63"/>
    <x v="129"/>
    <n v="0"/>
    <x v="10"/>
    <x v="3"/>
  </r>
  <r>
    <x v="63"/>
    <x v="130"/>
    <n v="55.725190839694655"/>
    <x v="10"/>
    <x v="3"/>
  </r>
  <r>
    <x v="63"/>
    <x v="131"/>
    <n v="16.03053435114504"/>
    <x v="10"/>
    <x v="3"/>
  </r>
  <r>
    <x v="63"/>
    <x v="4"/>
    <n v="5.343511450381679"/>
    <x v="10"/>
    <x v="3"/>
  </r>
  <r>
    <x v="64"/>
    <x v="127"/>
    <n v="20.76923076923077"/>
    <x v="10"/>
    <x v="3"/>
  </r>
  <r>
    <x v="64"/>
    <x v="128"/>
    <n v="3.0769230769230771"/>
    <x v="10"/>
    <x v="3"/>
  </r>
  <r>
    <x v="64"/>
    <x v="129"/>
    <n v="0.76923076923076927"/>
    <x v="10"/>
    <x v="3"/>
  </r>
  <r>
    <x v="64"/>
    <x v="130"/>
    <n v="53.846153846153847"/>
    <x v="10"/>
    <x v="3"/>
  </r>
  <r>
    <x v="64"/>
    <x v="131"/>
    <n v="16.153846153846153"/>
    <x v="10"/>
    <x v="3"/>
  </r>
  <r>
    <x v="64"/>
    <x v="4"/>
    <n v="5.384615384615385"/>
    <x v="10"/>
    <x v="3"/>
  </r>
  <r>
    <x v="65"/>
    <x v="127"/>
    <n v="13.740458015267176"/>
    <x v="10"/>
    <x v="3"/>
  </r>
  <r>
    <x v="65"/>
    <x v="128"/>
    <n v="0.76335877862595425"/>
    <x v="10"/>
    <x v="3"/>
  </r>
  <r>
    <x v="65"/>
    <x v="129"/>
    <n v="0"/>
    <x v="10"/>
    <x v="3"/>
  </r>
  <r>
    <x v="65"/>
    <x v="130"/>
    <n v="64.122137404580158"/>
    <x v="10"/>
    <x v="3"/>
  </r>
  <r>
    <x v="65"/>
    <x v="131"/>
    <n v="16.03053435114504"/>
    <x v="10"/>
    <x v="3"/>
  </r>
  <r>
    <x v="65"/>
    <x v="4"/>
    <n v="5.343511450381679"/>
    <x v="10"/>
    <x v="3"/>
  </r>
  <r>
    <x v="66"/>
    <x v="127"/>
    <n v="45.801526717557252"/>
    <x v="10"/>
    <x v="3"/>
  </r>
  <r>
    <x v="66"/>
    <x v="128"/>
    <n v="14.503816793893129"/>
    <x v="10"/>
    <x v="3"/>
  </r>
  <r>
    <x v="66"/>
    <x v="129"/>
    <n v="0.76335877862595425"/>
    <x v="10"/>
    <x v="3"/>
  </r>
  <r>
    <x v="66"/>
    <x v="130"/>
    <n v="17.557251908396946"/>
    <x v="10"/>
    <x v="3"/>
  </r>
  <r>
    <x v="66"/>
    <x v="131"/>
    <n v="16.03053435114504"/>
    <x v="10"/>
    <x v="3"/>
  </r>
  <r>
    <x v="66"/>
    <x v="4"/>
    <n v="5.343511450381679"/>
    <x v="10"/>
    <x v="3"/>
  </r>
  <r>
    <x v="61"/>
    <x v="127"/>
    <n v="10.084033613445378"/>
    <x v="11"/>
    <x v="3"/>
  </r>
  <r>
    <x v="61"/>
    <x v="128"/>
    <n v="3.3613445378151261"/>
    <x v="11"/>
    <x v="3"/>
  </r>
  <r>
    <x v="61"/>
    <x v="129"/>
    <n v="8.4033613445378155"/>
    <x v="11"/>
    <x v="3"/>
  </r>
  <r>
    <x v="61"/>
    <x v="130"/>
    <n v="31.932773109243698"/>
    <x v="11"/>
    <x v="3"/>
  </r>
  <r>
    <x v="61"/>
    <x v="131"/>
    <n v="36.134453781512605"/>
    <x v="11"/>
    <x v="3"/>
  </r>
  <r>
    <x v="61"/>
    <x v="4"/>
    <n v="10.084033613445378"/>
    <x v="11"/>
    <x v="3"/>
  </r>
  <r>
    <x v="62"/>
    <x v="127"/>
    <n v="1.680672268907563"/>
    <x v="11"/>
    <x v="3"/>
  </r>
  <r>
    <x v="62"/>
    <x v="128"/>
    <n v="0"/>
    <x v="11"/>
    <x v="3"/>
  </r>
  <r>
    <x v="62"/>
    <x v="129"/>
    <n v="0"/>
    <x v="11"/>
    <x v="3"/>
  </r>
  <r>
    <x v="62"/>
    <x v="130"/>
    <n v="52.100840336134453"/>
    <x v="11"/>
    <x v="3"/>
  </r>
  <r>
    <x v="62"/>
    <x v="131"/>
    <n v="36.134453781512605"/>
    <x v="11"/>
    <x v="3"/>
  </r>
  <r>
    <x v="62"/>
    <x v="4"/>
    <n v="10.084033613445378"/>
    <x v="11"/>
    <x v="3"/>
  </r>
  <r>
    <x v="63"/>
    <x v="127"/>
    <n v="4.2016806722689077"/>
    <x v="11"/>
    <x v="3"/>
  </r>
  <r>
    <x v="63"/>
    <x v="128"/>
    <n v="3.3613445378151261"/>
    <x v="11"/>
    <x v="3"/>
  </r>
  <r>
    <x v="63"/>
    <x v="129"/>
    <n v="1.680672268907563"/>
    <x v="11"/>
    <x v="3"/>
  </r>
  <r>
    <x v="63"/>
    <x v="130"/>
    <n v="44.537815126050418"/>
    <x v="11"/>
    <x v="3"/>
  </r>
  <r>
    <x v="63"/>
    <x v="131"/>
    <n v="36.134453781512605"/>
    <x v="11"/>
    <x v="3"/>
  </r>
  <r>
    <x v="63"/>
    <x v="4"/>
    <n v="10.084033613445378"/>
    <x v="11"/>
    <x v="3"/>
  </r>
  <r>
    <x v="64"/>
    <x v="127"/>
    <n v="4.2016806722689077"/>
    <x v="11"/>
    <x v="3"/>
  </r>
  <r>
    <x v="64"/>
    <x v="128"/>
    <n v="0.84033613445378152"/>
    <x v="11"/>
    <x v="3"/>
  </r>
  <r>
    <x v="64"/>
    <x v="129"/>
    <n v="2.5210084033613445"/>
    <x v="11"/>
    <x v="3"/>
  </r>
  <r>
    <x v="64"/>
    <x v="130"/>
    <n v="46.218487394957982"/>
    <x v="11"/>
    <x v="3"/>
  </r>
  <r>
    <x v="64"/>
    <x v="131"/>
    <n v="36.134453781512605"/>
    <x v="11"/>
    <x v="3"/>
  </r>
  <r>
    <x v="64"/>
    <x v="4"/>
    <n v="10.084033613445378"/>
    <x v="11"/>
    <x v="3"/>
  </r>
  <r>
    <x v="65"/>
    <x v="127"/>
    <n v="1.680672268907563"/>
    <x v="11"/>
    <x v="3"/>
  </r>
  <r>
    <x v="65"/>
    <x v="128"/>
    <n v="0.84033613445378152"/>
    <x v="11"/>
    <x v="3"/>
  </r>
  <r>
    <x v="65"/>
    <x v="129"/>
    <n v="0"/>
    <x v="11"/>
    <x v="3"/>
  </r>
  <r>
    <x v="65"/>
    <x v="130"/>
    <n v="51.260504201680675"/>
    <x v="11"/>
    <x v="3"/>
  </r>
  <r>
    <x v="65"/>
    <x v="131"/>
    <n v="36.134453781512605"/>
    <x v="11"/>
    <x v="3"/>
  </r>
  <r>
    <x v="65"/>
    <x v="4"/>
    <n v="10.084033613445378"/>
    <x v="11"/>
    <x v="3"/>
  </r>
  <r>
    <x v="66"/>
    <x v="127"/>
    <n v="18.487394957983192"/>
    <x v="11"/>
    <x v="3"/>
  </r>
  <r>
    <x v="66"/>
    <x v="128"/>
    <n v="12.605042016806722"/>
    <x v="11"/>
    <x v="3"/>
  </r>
  <r>
    <x v="66"/>
    <x v="129"/>
    <n v="2.5210084033613445"/>
    <x v="11"/>
    <x v="3"/>
  </r>
  <r>
    <x v="66"/>
    <x v="130"/>
    <n v="20.168067226890756"/>
    <x v="11"/>
    <x v="3"/>
  </r>
  <r>
    <x v="66"/>
    <x v="131"/>
    <n v="36.134453781512605"/>
    <x v="11"/>
    <x v="3"/>
  </r>
  <r>
    <x v="66"/>
    <x v="4"/>
    <n v="10.084033613445378"/>
    <x v="11"/>
    <x v="3"/>
  </r>
  <r>
    <x v="61"/>
    <x v="127"/>
    <n v="25.252525252525253"/>
    <x v="12"/>
    <x v="3"/>
  </r>
  <r>
    <x v="61"/>
    <x v="128"/>
    <n v="5.0505050505050502"/>
    <x v="12"/>
    <x v="3"/>
  </r>
  <r>
    <x v="61"/>
    <x v="129"/>
    <n v="8.0808080808080813"/>
    <x v="12"/>
    <x v="3"/>
  </r>
  <r>
    <x v="61"/>
    <x v="130"/>
    <n v="21.212121212121211"/>
    <x v="12"/>
    <x v="3"/>
  </r>
  <r>
    <x v="61"/>
    <x v="131"/>
    <n v="26.262626262626263"/>
    <x v="12"/>
    <x v="3"/>
  </r>
  <r>
    <x v="61"/>
    <x v="4"/>
    <n v="15.151515151515152"/>
    <x v="12"/>
    <x v="3"/>
  </r>
  <r>
    <x v="62"/>
    <x v="127"/>
    <n v="13.131313131313131"/>
    <x v="12"/>
    <x v="3"/>
  </r>
  <r>
    <x v="62"/>
    <x v="128"/>
    <n v="0"/>
    <x v="12"/>
    <x v="3"/>
  </r>
  <r>
    <x v="62"/>
    <x v="129"/>
    <n v="2.0202020202020203"/>
    <x v="12"/>
    <x v="3"/>
  </r>
  <r>
    <x v="62"/>
    <x v="130"/>
    <n v="43.434343434343432"/>
    <x v="12"/>
    <x v="3"/>
  </r>
  <r>
    <x v="62"/>
    <x v="131"/>
    <n v="26.262626262626263"/>
    <x v="12"/>
    <x v="3"/>
  </r>
  <r>
    <x v="62"/>
    <x v="4"/>
    <n v="15.151515151515152"/>
    <x v="12"/>
    <x v="3"/>
  </r>
  <r>
    <x v="63"/>
    <x v="127"/>
    <n v="11.111111111111111"/>
    <x v="12"/>
    <x v="3"/>
  </r>
  <r>
    <x v="63"/>
    <x v="128"/>
    <n v="2.0202020202020203"/>
    <x v="12"/>
    <x v="3"/>
  </r>
  <r>
    <x v="63"/>
    <x v="129"/>
    <n v="0"/>
    <x v="12"/>
    <x v="3"/>
  </r>
  <r>
    <x v="63"/>
    <x v="130"/>
    <n v="45.454545454545453"/>
    <x v="12"/>
    <x v="3"/>
  </r>
  <r>
    <x v="63"/>
    <x v="131"/>
    <n v="26.262626262626263"/>
    <x v="12"/>
    <x v="3"/>
  </r>
  <r>
    <x v="63"/>
    <x v="4"/>
    <n v="15.151515151515152"/>
    <x v="12"/>
    <x v="3"/>
  </r>
  <r>
    <x v="64"/>
    <x v="127"/>
    <n v="9.183673469387756"/>
    <x v="12"/>
    <x v="3"/>
  </r>
  <r>
    <x v="64"/>
    <x v="128"/>
    <n v="0"/>
    <x v="12"/>
    <x v="3"/>
  </r>
  <r>
    <x v="64"/>
    <x v="129"/>
    <n v="0"/>
    <x v="12"/>
    <x v="3"/>
  </r>
  <r>
    <x v="64"/>
    <x v="130"/>
    <n v="48.979591836734691"/>
    <x v="12"/>
    <x v="3"/>
  </r>
  <r>
    <x v="64"/>
    <x v="131"/>
    <n v="26.530612244897959"/>
    <x v="12"/>
    <x v="3"/>
  </r>
  <r>
    <x v="64"/>
    <x v="4"/>
    <n v="15.306122448979592"/>
    <x v="12"/>
    <x v="3"/>
  </r>
  <r>
    <x v="65"/>
    <x v="127"/>
    <n v="6.0606060606060606"/>
    <x v="12"/>
    <x v="3"/>
  </r>
  <r>
    <x v="65"/>
    <x v="128"/>
    <n v="0"/>
    <x v="12"/>
    <x v="3"/>
  </r>
  <r>
    <x v="65"/>
    <x v="129"/>
    <n v="0"/>
    <x v="12"/>
    <x v="3"/>
  </r>
  <r>
    <x v="65"/>
    <x v="130"/>
    <n v="52.525252525252526"/>
    <x v="12"/>
    <x v="3"/>
  </r>
  <r>
    <x v="65"/>
    <x v="131"/>
    <n v="26.262626262626263"/>
    <x v="12"/>
    <x v="3"/>
  </r>
  <r>
    <x v="65"/>
    <x v="4"/>
    <n v="15.151515151515152"/>
    <x v="12"/>
    <x v="3"/>
  </r>
  <r>
    <x v="66"/>
    <x v="127"/>
    <n v="25.252525252525253"/>
    <x v="12"/>
    <x v="3"/>
  </r>
  <r>
    <x v="66"/>
    <x v="128"/>
    <n v="13.131313131313131"/>
    <x v="12"/>
    <x v="3"/>
  </r>
  <r>
    <x v="66"/>
    <x v="129"/>
    <n v="0"/>
    <x v="12"/>
    <x v="3"/>
  </r>
  <r>
    <x v="66"/>
    <x v="130"/>
    <n v="20.202020202020201"/>
    <x v="12"/>
    <x v="3"/>
  </r>
  <r>
    <x v="66"/>
    <x v="131"/>
    <n v="26.262626262626263"/>
    <x v="12"/>
    <x v="3"/>
  </r>
  <r>
    <x v="66"/>
    <x v="4"/>
    <n v="15.151515151515152"/>
    <x v="12"/>
    <x v="3"/>
  </r>
  <r>
    <x v="61"/>
    <x v="127"/>
    <n v="18.840579710144926"/>
    <x v="13"/>
    <x v="3"/>
  </r>
  <r>
    <x v="61"/>
    <x v="128"/>
    <n v="7.2463768115942031"/>
    <x v="13"/>
    <x v="3"/>
  </r>
  <r>
    <x v="61"/>
    <x v="129"/>
    <n v="11.594202898550725"/>
    <x v="13"/>
    <x v="3"/>
  </r>
  <r>
    <x v="61"/>
    <x v="130"/>
    <n v="40.579710144927539"/>
    <x v="13"/>
    <x v="3"/>
  </r>
  <r>
    <x v="61"/>
    <x v="131"/>
    <n v="13.043478260869565"/>
    <x v="13"/>
    <x v="3"/>
  </r>
  <r>
    <x v="61"/>
    <x v="4"/>
    <n v="8.695652173913043"/>
    <x v="13"/>
    <x v="3"/>
  </r>
  <r>
    <x v="62"/>
    <x v="127"/>
    <n v="5.7971014492753623"/>
    <x v="13"/>
    <x v="3"/>
  </r>
  <r>
    <x v="62"/>
    <x v="128"/>
    <n v="2.8985507246376812"/>
    <x v="13"/>
    <x v="3"/>
  </r>
  <r>
    <x v="62"/>
    <x v="129"/>
    <n v="5.7971014492753623"/>
    <x v="13"/>
    <x v="3"/>
  </r>
  <r>
    <x v="62"/>
    <x v="130"/>
    <n v="63.768115942028984"/>
    <x v="13"/>
    <x v="3"/>
  </r>
  <r>
    <x v="62"/>
    <x v="131"/>
    <n v="13.043478260869565"/>
    <x v="13"/>
    <x v="3"/>
  </r>
  <r>
    <x v="62"/>
    <x v="4"/>
    <n v="8.695652173913043"/>
    <x v="13"/>
    <x v="3"/>
  </r>
  <r>
    <x v="63"/>
    <x v="127"/>
    <n v="7.2463768115942031"/>
    <x v="13"/>
    <x v="3"/>
  </r>
  <r>
    <x v="63"/>
    <x v="128"/>
    <n v="4.3478260869565215"/>
    <x v="13"/>
    <x v="3"/>
  </r>
  <r>
    <x v="63"/>
    <x v="129"/>
    <n v="2.8985507246376812"/>
    <x v="13"/>
    <x v="3"/>
  </r>
  <r>
    <x v="63"/>
    <x v="130"/>
    <n v="63.768115942028984"/>
    <x v="13"/>
    <x v="3"/>
  </r>
  <r>
    <x v="63"/>
    <x v="131"/>
    <n v="13.043478260869565"/>
    <x v="13"/>
    <x v="3"/>
  </r>
  <r>
    <x v="63"/>
    <x v="4"/>
    <n v="8.695652173913043"/>
    <x v="13"/>
    <x v="3"/>
  </r>
  <r>
    <x v="64"/>
    <x v="127"/>
    <n v="2.8985507246376812"/>
    <x v="13"/>
    <x v="3"/>
  </r>
  <r>
    <x v="64"/>
    <x v="128"/>
    <n v="4.3478260869565215"/>
    <x v="13"/>
    <x v="3"/>
  </r>
  <r>
    <x v="64"/>
    <x v="129"/>
    <n v="8.695652173913043"/>
    <x v="13"/>
    <x v="3"/>
  </r>
  <r>
    <x v="64"/>
    <x v="130"/>
    <n v="62.318840579710148"/>
    <x v="13"/>
    <x v="3"/>
  </r>
  <r>
    <x v="64"/>
    <x v="131"/>
    <n v="13.043478260869565"/>
    <x v="13"/>
    <x v="3"/>
  </r>
  <r>
    <x v="64"/>
    <x v="4"/>
    <n v="8.695652173913043"/>
    <x v="13"/>
    <x v="3"/>
  </r>
  <r>
    <x v="65"/>
    <x v="127"/>
    <n v="8.695652173913043"/>
    <x v="13"/>
    <x v="3"/>
  </r>
  <r>
    <x v="65"/>
    <x v="128"/>
    <n v="2.8985507246376812"/>
    <x v="13"/>
    <x v="3"/>
  </r>
  <r>
    <x v="65"/>
    <x v="129"/>
    <n v="1.4492753623188406"/>
    <x v="13"/>
    <x v="3"/>
  </r>
  <r>
    <x v="65"/>
    <x v="130"/>
    <n v="65.217391304347828"/>
    <x v="13"/>
    <x v="3"/>
  </r>
  <r>
    <x v="65"/>
    <x v="131"/>
    <n v="13.043478260869565"/>
    <x v="13"/>
    <x v="3"/>
  </r>
  <r>
    <x v="65"/>
    <x v="4"/>
    <n v="8.695652173913043"/>
    <x v="13"/>
    <x v="3"/>
  </r>
  <r>
    <x v="66"/>
    <x v="127"/>
    <n v="26.086956521739129"/>
    <x v="13"/>
    <x v="3"/>
  </r>
  <r>
    <x v="66"/>
    <x v="128"/>
    <n v="17.391304347826086"/>
    <x v="13"/>
    <x v="3"/>
  </r>
  <r>
    <x v="66"/>
    <x v="129"/>
    <n v="2.8985507246376812"/>
    <x v="13"/>
    <x v="3"/>
  </r>
  <r>
    <x v="66"/>
    <x v="130"/>
    <n v="31.884057971014492"/>
    <x v="13"/>
    <x v="3"/>
  </r>
  <r>
    <x v="66"/>
    <x v="131"/>
    <n v="13.043478260869565"/>
    <x v="13"/>
    <x v="3"/>
  </r>
  <r>
    <x v="66"/>
    <x v="4"/>
    <n v="8.695652173913043"/>
    <x v="13"/>
    <x v="3"/>
  </r>
  <r>
    <x v="61"/>
    <x v="127"/>
    <n v="8.0459770114942533"/>
    <x v="14"/>
    <x v="3"/>
  </r>
  <r>
    <x v="61"/>
    <x v="128"/>
    <n v="1.1494252873563218"/>
    <x v="14"/>
    <x v="3"/>
  </r>
  <r>
    <x v="61"/>
    <x v="129"/>
    <n v="8.0459770114942533"/>
    <x v="14"/>
    <x v="3"/>
  </r>
  <r>
    <x v="61"/>
    <x v="130"/>
    <n v="18.390804597701148"/>
    <x v="14"/>
    <x v="3"/>
  </r>
  <r>
    <x v="61"/>
    <x v="131"/>
    <n v="39.080459770114942"/>
    <x v="14"/>
    <x v="3"/>
  </r>
  <r>
    <x v="61"/>
    <x v="4"/>
    <n v="25.287356321839081"/>
    <x v="14"/>
    <x v="3"/>
  </r>
  <r>
    <x v="62"/>
    <x v="127"/>
    <n v="2.2988505747126435"/>
    <x v="14"/>
    <x v="3"/>
  </r>
  <r>
    <x v="62"/>
    <x v="128"/>
    <n v="0"/>
    <x v="14"/>
    <x v="3"/>
  </r>
  <r>
    <x v="62"/>
    <x v="129"/>
    <n v="0"/>
    <x v="14"/>
    <x v="3"/>
  </r>
  <r>
    <x v="62"/>
    <x v="130"/>
    <n v="33.333333333333336"/>
    <x v="14"/>
    <x v="3"/>
  </r>
  <r>
    <x v="62"/>
    <x v="131"/>
    <n v="39.080459770114942"/>
    <x v="14"/>
    <x v="3"/>
  </r>
  <r>
    <x v="62"/>
    <x v="4"/>
    <n v="25.287356321839081"/>
    <x v="14"/>
    <x v="3"/>
  </r>
  <r>
    <x v="63"/>
    <x v="127"/>
    <n v="2.2988505747126435"/>
    <x v="14"/>
    <x v="3"/>
  </r>
  <r>
    <x v="63"/>
    <x v="128"/>
    <n v="0"/>
    <x v="14"/>
    <x v="3"/>
  </r>
  <r>
    <x v="63"/>
    <x v="129"/>
    <n v="1.1494252873563218"/>
    <x v="14"/>
    <x v="3"/>
  </r>
  <r>
    <x v="63"/>
    <x v="130"/>
    <n v="32.183908045977013"/>
    <x v="14"/>
    <x v="3"/>
  </r>
  <r>
    <x v="63"/>
    <x v="131"/>
    <n v="39.080459770114942"/>
    <x v="14"/>
    <x v="3"/>
  </r>
  <r>
    <x v="63"/>
    <x v="4"/>
    <n v="25.287356321839081"/>
    <x v="14"/>
    <x v="3"/>
  </r>
  <r>
    <x v="64"/>
    <x v="127"/>
    <n v="1.1494252873563218"/>
    <x v="14"/>
    <x v="3"/>
  </r>
  <r>
    <x v="64"/>
    <x v="128"/>
    <n v="1.1494252873563218"/>
    <x v="14"/>
    <x v="3"/>
  </r>
  <r>
    <x v="64"/>
    <x v="129"/>
    <n v="0"/>
    <x v="14"/>
    <x v="3"/>
  </r>
  <r>
    <x v="64"/>
    <x v="130"/>
    <n v="33.333333333333336"/>
    <x v="14"/>
    <x v="3"/>
  </r>
  <r>
    <x v="64"/>
    <x v="131"/>
    <n v="39.080459770114942"/>
    <x v="14"/>
    <x v="3"/>
  </r>
  <r>
    <x v="64"/>
    <x v="4"/>
    <n v="25.287356321839081"/>
    <x v="14"/>
    <x v="3"/>
  </r>
  <r>
    <x v="65"/>
    <x v="127"/>
    <n v="0"/>
    <x v="14"/>
    <x v="3"/>
  </r>
  <r>
    <x v="65"/>
    <x v="128"/>
    <n v="0"/>
    <x v="14"/>
    <x v="3"/>
  </r>
  <r>
    <x v="65"/>
    <x v="129"/>
    <n v="0"/>
    <x v="14"/>
    <x v="3"/>
  </r>
  <r>
    <x v="65"/>
    <x v="130"/>
    <n v="35.632183908045974"/>
    <x v="14"/>
    <x v="3"/>
  </r>
  <r>
    <x v="65"/>
    <x v="131"/>
    <n v="39.080459770114942"/>
    <x v="14"/>
    <x v="3"/>
  </r>
  <r>
    <x v="65"/>
    <x v="4"/>
    <n v="25.287356321839081"/>
    <x v="14"/>
    <x v="3"/>
  </r>
  <r>
    <x v="66"/>
    <x v="127"/>
    <n v="8.0459770114942533"/>
    <x v="14"/>
    <x v="3"/>
  </r>
  <r>
    <x v="66"/>
    <x v="128"/>
    <n v="3.4482758620689653"/>
    <x v="14"/>
    <x v="3"/>
  </r>
  <r>
    <x v="66"/>
    <x v="129"/>
    <n v="1.1494252873563218"/>
    <x v="14"/>
    <x v="3"/>
  </r>
  <r>
    <x v="66"/>
    <x v="130"/>
    <n v="22.988505747126435"/>
    <x v="14"/>
    <x v="3"/>
  </r>
  <r>
    <x v="66"/>
    <x v="131"/>
    <n v="39.080459770114942"/>
    <x v="14"/>
    <x v="3"/>
  </r>
  <r>
    <x v="66"/>
    <x v="4"/>
    <n v="25.287356321839081"/>
    <x v="14"/>
    <x v="3"/>
  </r>
  <r>
    <x v="61"/>
    <x v="127"/>
    <n v="28.571428571428573"/>
    <x v="15"/>
    <x v="3"/>
  </r>
  <r>
    <x v="61"/>
    <x v="128"/>
    <n v="14.285714285714286"/>
    <x v="15"/>
    <x v="3"/>
  </r>
  <r>
    <x v="61"/>
    <x v="129"/>
    <n v="7.6923076923076925"/>
    <x v="15"/>
    <x v="3"/>
  </r>
  <r>
    <x v="61"/>
    <x v="130"/>
    <n v="31.868131868131869"/>
    <x v="15"/>
    <x v="3"/>
  </r>
  <r>
    <x v="61"/>
    <x v="131"/>
    <n v="10.989010989010989"/>
    <x v="15"/>
    <x v="3"/>
  </r>
  <r>
    <x v="61"/>
    <x v="4"/>
    <n v="7.6923076923076925"/>
    <x v="15"/>
    <x v="3"/>
  </r>
  <r>
    <x v="62"/>
    <x v="127"/>
    <n v="8.791208791208792"/>
    <x v="15"/>
    <x v="3"/>
  </r>
  <r>
    <x v="62"/>
    <x v="128"/>
    <n v="1.098901098901099"/>
    <x v="15"/>
    <x v="3"/>
  </r>
  <r>
    <x v="62"/>
    <x v="129"/>
    <n v="1.098901098901099"/>
    <x v="15"/>
    <x v="3"/>
  </r>
  <r>
    <x v="62"/>
    <x v="130"/>
    <n v="70.329670329670336"/>
    <x v="15"/>
    <x v="3"/>
  </r>
  <r>
    <x v="62"/>
    <x v="131"/>
    <n v="10.989010989010989"/>
    <x v="15"/>
    <x v="3"/>
  </r>
  <r>
    <x v="62"/>
    <x v="4"/>
    <n v="7.6923076923076925"/>
    <x v="15"/>
    <x v="3"/>
  </r>
  <r>
    <x v="63"/>
    <x v="127"/>
    <n v="8.791208791208792"/>
    <x v="15"/>
    <x v="3"/>
  </r>
  <r>
    <x v="63"/>
    <x v="128"/>
    <n v="10.989010989010989"/>
    <x v="15"/>
    <x v="3"/>
  </r>
  <r>
    <x v="63"/>
    <x v="129"/>
    <n v="1.098901098901099"/>
    <x v="15"/>
    <x v="3"/>
  </r>
  <r>
    <x v="63"/>
    <x v="130"/>
    <n v="60.439560439560438"/>
    <x v="15"/>
    <x v="3"/>
  </r>
  <r>
    <x v="63"/>
    <x v="131"/>
    <n v="10.989010989010989"/>
    <x v="15"/>
    <x v="3"/>
  </r>
  <r>
    <x v="63"/>
    <x v="4"/>
    <n v="7.6923076923076925"/>
    <x v="15"/>
    <x v="3"/>
  </r>
  <r>
    <x v="64"/>
    <x v="127"/>
    <n v="13.186813186813186"/>
    <x v="15"/>
    <x v="3"/>
  </r>
  <r>
    <x v="64"/>
    <x v="128"/>
    <n v="4.395604395604396"/>
    <x v="15"/>
    <x v="3"/>
  </r>
  <r>
    <x v="64"/>
    <x v="129"/>
    <n v="0"/>
    <x v="15"/>
    <x v="3"/>
  </r>
  <r>
    <x v="64"/>
    <x v="130"/>
    <n v="63.736263736263737"/>
    <x v="15"/>
    <x v="3"/>
  </r>
  <r>
    <x v="64"/>
    <x v="131"/>
    <n v="10.989010989010989"/>
    <x v="15"/>
    <x v="3"/>
  </r>
  <r>
    <x v="64"/>
    <x v="4"/>
    <n v="7.6923076923076925"/>
    <x v="15"/>
    <x v="3"/>
  </r>
  <r>
    <x v="65"/>
    <x v="127"/>
    <n v="3.2967032967032965"/>
    <x v="15"/>
    <x v="3"/>
  </r>
  <r>
    <x v="65"/>
    <x v="128"/>
    <n v="2.197802197802198"/>
    <x v="15"/>
    <x v="3"/>
  </r>
  <r>
    <x v="65"/>
    <x v="129"/>
    <n v="0"/>
    <x v="15"/>
    <x v="3"/>
  </r>
  <r>
    <x v="65"/>
    <x v="130"/>
    <n v="75.824175824175825"/>
    <x v="15"/>
    <x v="3"/>
  </r>
  <r>
    <x v="65"/>
    <x v="131"/>
    <n v="10.989010989010989"/>
    <x v="15"/>
    <x v="3"/>
  </r>
  <r>
    <x v="65"/>
    <x v="4"/>
    <n v="7.6923076923076925"/>
    <x v="15"/>
    <x v="3"/>
  </r>
  <r>
    <x v="66"/>
    <x v="127"/>
    <n v="24.175824175824175"/>
    <x v="15"/>
    <x v="3"/>
  </r>
  <r>
    <x v="66"/>
    <x v="128"/>
    <n v="35.164835164835168"/>
    <x v="15"/>
    <x v="3"/>
  </r>
  <r>
    <x v="66"/>
    <x v="129"/>
    <n v="0"/>
    <x v="15"/>
    <x v="3"/>
  </r>
  <r>
    <x v="66"/>
    <x v="130"/>
    <n v="21.978021978021978"/>
    <x v="15"/>
    <x v="3"/>
  </r>
  <r>
    <x v="66"/>
    <x v="131"/>
    <n v="10.989010989010989"/>
    <x v="15"/>
    <x v="3"/>
  </r>
  <r>
    <x v="66"/>
    <x v="4"/>
    <n v="7.6923076923076925"/>
    <x v="15"/>
    <x v="3"/>
  </r>
  <r>
    <x v="61"/>
    <x v="127"/>
    <n v="30.219780219780219"/>
    <x v="16"/>
    <x v="3"/>
  </r>
  <r>
    <x v="61"/>
    <x v="128"/>
    <n v="8.791208791208792"/>
    <x v="16"/>
    <x v="3"/>
  </r>
  <r>
    <x v="61"/>
    <x v="129"/>
    <n v="9.3406593406593412"/>
    <x v="16"/>
    <x v="3"/>
  </r>
  <r>
    <x v="61"/>
    <x v="130"/>
    <n v="29.670329670329672"/>
    <x v="16"/>
    <x v="3"/>
  </r>
  <r>
    <x v="61"/>
    <x v="131"/>
    <n v="13.736263736263735"/>
    <x v="16"/>
    <x v="3"/>
  </r>
  <r>
    <x v="61"/>
    <x v="4"/>
    <n v="8.2417582417582409"/>
    <x v="16"/>
    <x v="3"/>
  </r>
  <r>
    <x v="62"/>
    <x v="127"/>
    <n v="9.2391304347826093"/>
    <x v="16"/>
    <x v="3"/>
  </r>
  <r>
    <x v="62"/>
    <x v="128"/>
    <n v="3.2608695652173911"/>
    <x v="16"/>
    <x v="3"/>
  </r>
  <r>
    <x v="62"/>
    <x v="129"/>
    <n v="2.1739130434782608"/>
    <x v="16"/>
    <x v="3"/>
  </r>
  <r>
    <x v="62"/>
    <x v="130"/>
    <n v="63.586956521739133"/>
    <x v="16"/>
    <x v="3"/>
  </r>
  <r>
    <x v="62"/>
    <x v="131"/>
    <n v="13.586956521739131"/>
    <x v="16"/>
    <x v="3"/>
  </r>
  <r>
    <x v="62"/>
    <x v="4"/>
    <n v="8.1521739130434785"/>
    <x v="16"/>
    <x v="3"/>
  </r>
  <r>
    <x v="63"/>
    <x v="127"/>
    <n v="10.382513661202186"/>
    <x v="16"/>
    <x v="3"/>
  </r>
  <r>
    <x v="63"/>
    <x v="128"/>
    <n v="6.557377049180328"/>
    <x v="16"/>
    <x v="3"/>
  </r>
  <r>
    <x v="63"/>
    <x v="129"/>
    <n v="2.1857923497267762"/>
    <x v="16"/>
    <x v="3"/>
  </r>
  <r>
    <x v="63"/>
    <x v="130"/>
    <n v="59.016393442622949"/>
    <x v="16"/>
    <x v="3"/>
  </r>
  <r>
    <x v="63"/>
    <x v="131"/>
    <n v="13.66120218579235"/>
    <x v="16"/>
    <x v="3"/>
  </r>
  <r>
    <x v="63"/>
    <x v="4"/>
    <n v="8.1967213114754092"/>
    <x v="16"/>
    <x v="3"/>
  </r>
  <r>
    <x v="64"/>
    <x v="127"/>
    <n v="8.8397790055248624"/>
    <x v="16"/>
    <x v="3"/>
  </r>
  <r>
    <x v="64"/>
    <x v="128"/>
    <n v="4.972375690607735"/>
    <x v="16"/>
    <x v="3"/>
  </r>
  <r>
    <x v="64"/>
    <x v="129"/>
    <n v="2.2099447513812156"/>
    <x v="16"/>
    <x v="3"/>
  </r>
  <r>
    <x v="64"/>
    <x v="130"/>
    <n v="61.878453038674031"/>
    <x v="16"/>
    <x v="3"/>
  </r>
  <r>
    <x v="64"/>
    <x v="131"/>
    <n v="13.812154696132596"/>
    <x v="16"/>
    <x v="3"/>
  </r>
  <r>
    <x v="64"/>
    <x v="4"/>
    <n v="8.2872928176795586"/>
    <x v="16"/>
    <x v="3"/>
  </r>
  <r>
    <x v="65"/>
    <x v="127"/>
    <n v="7.0652173913043477"/>
    <x v="16"/>
    <x v="3"/>
  </r>
  <r>
    <x v="65"/>
    <x v="128"/>
    <n v="2.1739130434782608"/>
    <x v="16"/>
    <x v="3"/>
  </r>
  <r>
    <x v="65"/>
    <x v="129"/>
    <n v="1.0869565217391304"/>
    <x v="16"/>
    <x v="3"/>
  </r>
  <r>
    <x v="65"/>
    <x v="130"/>
    <n v="67.934782608695656"/>
    <x v="16"/>
    <x v="3"/>
  </r>
  <r>
    <x v="65"/>
    <x v="131"/>
    <n v="13.586956521739131"/>
    <x v="16"/>
    <x v="3"/>
  </r>
  <r>
    <x v="65"/>
    <x v="4"/>
    <n v="8.1521739130434785"/>
    <x v="16"/>
    <x v="3"/>
  </r>
  <r>
    <x v="66"/>
    <x v="127"/>
    <n v="32.065217391304351"/>
    <x v="16"/>
    <x v="3"/>
  </r>
  <r>
    <x v="66"/>
    <x v="128"/>
    <n v="21.739130434782609"/>
    <x v="16"/>
    <x v="3"/>
  </r>
  <r>
    <x v="66"/>
    <x v="129"/>
    <n v="3.2608695652173911"/>
    <x v="16"/>
    <x v="3"/>
  </r>
  <r>
    <x v="66"/>
    <x v="130"/>
    <n v="22.282608695652176"/>
    <x v="16"/>
    <x v="3"/>
  </r>
  <r>
    <x v="66"/>
    <x v="131"/>
    <n v="13.586956521739131"/>
    <x v="16"/>
    <x v="3"/>
  </r>
  <r>
    <x v="66"/>
    <x v="4"/>
    <n v="8.1521739130434785"/>
    <x v="16"/>
    <x v="3"/>
  </r>
  <r>
    <x v="67"/>
    <x v="127"/>
    <n v="11.437059041960639"/>
    <x v="0"/>
    <x v="2"/>
  </r>
  <r>
    <x v="67"/>
    <x v="128"/>
    <n v="3.0449313033791312"/>
    <x v="0"/>
    <x v="2"/>
  </r>
  <r>
    <x v="67"/>
    <x v="129"/>
    <n v="1.8195321203119197"/>
    <x v="0"/>
    <x v="2"/>
  </r>
  <r>
    <x v="67"/>
    <x v="130"/>
    <n v="37.523208317861119"/>
    <x v="0"/>
    <x v="2"/>
  </r>
  <r>
    <x v="67"/>
    <x v="131"/>
    <n v="39.974006683995547"/>
    <x v="0"/>
    <x v="2"/>
  </r>
  <r>
    <x v="67"/>
    <x v="4"/>
    <n v="6.3312291125139248"/>
    <x v="0"/>
    <x v="2"/>
  </r>
  <r>
    <x v="68"/>
    <x v="127"/>
    <n v="17.370057752110174"/>
    <x v="0"/>
    <x v="2"/>
  </r>
  <r>
    <x v="68"/>
    <x v="128"/>
    <n v="5.8196357174589073"/>
    <x v="0"/>
    <x v="2"/>
  </r>
  <r>
    <x v="68"/>
    <x v="129"/>
    <n v="2.3989338071968014"/>
    <x v="0"/>
    <x v="2"/>
  </r>
  <r>
    <x v="68"/>
    <x v="130"/>
    <n v="23.256330519768991"/>
    <x v="0"/>
    <x v="2"/>
  </r>
  <r>
    <x v="68"/>
    <x v="131"/>
    <n v="44.224788982674369"/>
    <x v="0"/>
    <x v="2"/>
  </r>
  <r>
    <x v="68"/>
    <x v="4"/>
    <n v="7.019102621057308"/>
    <x v="0"/>
    <x v="2"/>
  </r>
  <r>
    <x v="69"/>
    <x v="127"/>
    <n v="15.171773444753946"/>
    <x v="0"/>
    <x v="2"/>
  </r>
  <r>
    <x v="69"/>
    <x v="128"/>
    <n v="3.3983286908077996"/>
    <x v="0"/>
    <x v="2"/>
  </r>
  <r>
    <x v="69"/>
    <x v="129"/>
    <n v="1.2627669452181987"/>
    <x v="0"/>
    <x v="2"/>
  </r>
  <r>
    <x v="69"/>
    <x v="130"/>
    <n v="33.96471680594243"/>
    <x v="0"/>
    <x v="2"/>
  </r>
  <r>
    <x v="69"/>
    <x v="131"/>
    <n v="39.925719591457757"/>
    <x v="0"/>
    <x v="2"/>
  </r>
  <r>
    <x v="69"/>
    <x v="4"/>
    <n v="6.3324048282265553"/>
    <x v="0"/>
    <x v="2"/>
  </r>
  <r>
    <x v="70"/>
    <x v="127"/>
    <n v="15.551643192488262"/>
    <x v="0"/>
    <x v="2"/>
  </r>
  <r>
    <x v="70"/>
    <x v="128"/>
    <n v="4.988262910798122"/>
    <x v="0"/>
    <x v="2"/>
  </r>
  <r>
    <x v="70"/>
    <x v="129"/>
    <n v="2.2496087636932707"/>
    <x v="0"/>
    <x v="2"/>
  </r>
  <r>
    <x v="70"/>
    <x v="130"/>
    <n v="31.338028169014084"/>
    <x v="0"/>
    <x v="2"/>
  </r>
  <r>
    <x v="70"/>
    <x v="131"/>
    <n v="39.749608763693274"/>
    <x v="0"/>
    <x v="2"/>
  </r>
  <r>
    <x v="70"/>
    <x v="4"/>
    <n v="6.2402190923317686"/>
    <x v="0"/>
    <x v="2"/>
  </r>
  <r>
    <x v="71"/>
    <x v="127"/>
    <n v="10.923590504451038"/>
    <x v="0"/>
    <x v="2"/>
  </r>
  <r>
    <x v="71"/>
    <x v="128"/>
    <n v="3.3382789317507418"/>
    <x v="0"/>
    <x v="2"/>
  </r>
  <r>
    <x v="71"/>
    <x v="129"/>
    <n v="0.81602373887240354"/>
    <x v="0"/>
    <x v="2"/>
  </r>
  <r>
    <x v="71"/>
    <x v="130"/>
    <n v="38.798219584569736"/>
    <x v="0"/>
    <x v="2"/>
  </r>
  <r>
    <x v="71"/>
    <x v="131"/>
    <n v="39.929525222551931"/>
    <x v="0"/>
    <x v="2"/>
  </r>
  <r>
    <x v="71"/>
    <x v="4"/>
    <n v="6.3241839762611276"/>
    <x v="0"/>
    <x v="2"/>
  </r>
  <r>
    <x v="72"/>
    <x v="127"/>
    <n v="2.6335311572700295"/>
    <x v="0"/>
    <x v="2"/>
  </r>
  <r>
    <x v="72"/>
    <x v="128"/>
    <n v="0.48219584569732937"/>
    <x v="0"/>
    <x v="2"/>
  </r>
  <r>
    <x v="72"/>
    <x v="129"/>
    <n v="0.63056379821958453"/>
    <x v="0"/>
    <x v="2"/>
  </r>
  <r>
    <x v="72"/>
    <x v="130"/>
    <n v="50.037091988130562"/>
    <x v="0"/>
    <x v="2"/>
  </r>
  <r>
    <x v="72"/>
    <x v="131"/>
    <n v="39.929525222551931"/>
    <x v="0"/>
    <x v="2"/>
  </r>
  <r>
    <x v="72"/>
    <x v="4"/>
    <n v="6.3241839762611276"/>
    <x v="0"/>
    <x v="2"/>
  </r>
  <r>
    <x v="67"/>
    <x v="127"/>
    <n v="26.940231935771632"/>
    <x v="1"/>
    <x v="2"/>
  </r>
  <r>
    <x v="67"/>
    <x v="128"/>
    <n v="6.1552185548617304"/>
    <x v="1"/>
    <x v="2"/>
  </r>
  <r>
    <x v="67"/>
    <x v="129"/>
    <n v="2.2301516503122212"/>
    <x v="1"/>
    <x v="2"/>
  </r>
  <r>
    <x v="67"/>
    <x v="130"/>
    <n v="40.49955396966994"/>
    <x v="1"/>
    <x v="2"/>
  </r>
  <r>
    <x v="67"/>
    <x v="131"/>
    <n v="21.320249776984834"/>
    <x v="1"/>
    <x v="2"/>
  </r>
  <r>
    <x v="67"/>
    <x v="4"/>
    <n v="3.0330062444246209"/>
    <x v="1"/>
    <x v="2"/>
  </r>
  <r>
    <x v="68"/>
    <x v="127"/>
    <n v="32.357043235704325"/>
    <x v="1"/>
    <x v="2"/>
  </r>
  <r>
    <x v="68"/>
    <x v="128"/>
    <n v="5.160390516039052"/>
    <x v="1"/>
    <x v="2"/>
  </r>
  <r>
    <x v="68"/>
    <x v="129"/>
    <n v="2.2315202231520224"/>
    <x v="1"/>
    <x v="2"/>
  </r>
  <r>
    <x v="68"/>
    <x v="130"/>
    <n v="29.707112970711297"/>
    <x v="1"/>
    <x v="2"/>
  </r>
  <r>
    <x v="68"/>
    <x v="131"/>
    <n v="27.615062761506277"/>
    <x v="1"/>
    <x v="2"/>
  </r>
  <r>
    <x v="68"/>
    <x v="4"/>
    <n v="3.2078103207810322"/>
    <x v="1"/>
    <x v="2"/>
  </r>
  <r>
    <x v="69"/>
    <x v="127"/>
    <n v="33.809099018733271"/>
    <x v="1"/>
    <x v="2"/>
  </r>
  <r>
    <x v="69"/>
    <x v="128"/>
    <n v="5.0847457627118642"/>
    <x v="1"/>
    <x v="2"/>
  </r>
  <r>
    <x v="69"/>
    <x v="129"/>
    <n v="1.3380909901873328"/>
    <x v="1"/>
    <x v="2"/>
  </r>
  <r>
    <x v="69"/>
    <x v="130"/>
    <n v="35.771632471008026"/>
    <x v="1"/>
    <x v="2"/>
  </r>
  <r>
    <x v="69"/>
    <x v="131"/>
    <n v="21.141837644959857"/>
    <x v="1"/>
    <x v="2"/>
  </r>
  <r>
    <x v="69"/>
    <x v="4"/>
    <n v="3.0330062444246209"/>
    <x v="1"/>
    <x v="2"/>
  </r>
  <r>
    <x v="70"/>
    <x v="127"/>
    <n v="28.815080789946141"/>
    <x v="1"/>
    <x v="2"/>
  </r>
  <r>
    <x v="70"/>
    <x v="128"/>
    <n v="6.642728904847397"/>
    <x v="1"/>
    <x v="2"/>
  </r>
  <r>
    <x v="70"/>
    <x v="129"/>
    <n v="1.2567324955116697"/>
    <x v="1"/>
    <x v="2"/>
  </r>
  <r>
    <x v="70"/>
    <x v="130"/>
    <n v="39.138240574506284"/>
    <x v="1"/>
    <x v="2"/>
  </r>
  <r>
    <x v="70"/>
    <x v="131"/>
    <n v="21.184919210053859"/>
    <x v="1"/>
    <x v="2"/>
  </r>
  <r>
    <x v="70"/>
    <x v="4"/>
    <n v="3.0520646319569122"/>
    <x v="1"/>
    <x v="2"/>
  </r>
  <r>
    <x v="71"/>
    <x v="127"/>
    <n v="16.977777777777778"/>
    <x v="1"/>
    <x v="2"/>
  </r>
  <r>
    <x v="71"/>
    <x v="128"/>
    <n v="2.7555555555555555"/>
    <x v="1"/>
    <x v="2"/>
  </r>
  <r>
    <x v="71"/>
    <x v="129"/>
    <n v="0.44444444444444442"/>
    <x v="1"/>
    <x v="2"/>
  </r>
  <r>
    <x v="71"/>
    <x v="130"/>
    <n v="55.644444444444446"/>
    <x v="1"/>
    <x v="2"/>
  </r>
  <r>
    <x v="71"/>
    <x v="131"/>
    <n v="21.244444444444444"/>
    <x v="1"/>
    <x v="2"/>
  </r>
  <r>
    <x v="71"/>
    <x v="4"/>
    <n v="3.0222222222222221"/>
    <x v="1"/>
    <x v="2"/>
  </r>
  <r>
    <x v="72"/>
    <x v="127"/>
    <n v="2.8444444444444446"/>
    <x v="1"/>
    <x v="2"/>
  </r>
  <r>
    <x v="72"/>
    <x v="128"/>
    <n v="0.97777777777777775"/>
    <x v="1"/>
    <x v="2"/>
  </r>
  <r>
    <x v="72"/>
    <x v="129"/>
    <n v="0.35555555555555557"/>
    <x v="1"/>
    <x v="2"/>
  </r>
  <r>
    <x v="72"/>
    <x v="130"/>
    <n v="71.555555555555557"/>
    <x v="1"/>
    <x v="2"/>
  </r>
  <r>
    <x v="72"/>
    <x v="131"/>
    <n v="21.244444444444444"/>
    <x v="1"/>
    <x v="2"/>
  </r>
  <r>
    <x v="72"/>
    <x v="4"/>
    <n v="3.0222222222222221"/>
    <x v="1"/>
    <x v="2"/>
  </r>
  <r>
    <x v="67"/>
    <x v="127"/>
    <n v="1.4673913043478262"/>
    <x v="2"/>
    <x v="2"/>
  </r>
  <r>
    <x v="67"/>
    <x v="128"/>
    <n v="0.59782608695652173"/>
    <x v="2"/>
    <x v="2"/>
  </r>
  <r>
    <x v="67"/>
    <x v="129"/>
    <n v="0.81521739130434778"/>
    <x v="2"/>
    <x v="2"/>
  </r>
  <r>
    <x v="67"/>
    <x v="130"/>
    <n v="23.532608695652176"/>
    <x v="2"/>
    <x v="2"/>
  </r>
  <r>
    <x v="67"/>
    <x v="131"/>
    <n v="64.619565217391298"/>
    <x v="2"/>
    <x v="2"/>
  </r>
  <r>
    <x v="67"/>
    <x v="4"/>
    <n v="8.9673913043478262"/>
    <x v="2"/>
    <x v="2"/>
  </r>
  <r>
    <x v="68"/>
    <x v="127"/>
    <n v="5.1399200456881786"/>
    <x v="2"/>
    <x v="2"/>
  </r>
  <r>
    <x v="68"/>
    <x v="128"/>
    <n v="3.4837235865219873"/>
    <x v="2"/>
    <x v="2"/>
  </r>
  <r>
    <x v="68"/>
    <x v="129"/>
    <n v="1.8275271273557967"/>
    <x v="2"/>
    <x v="2"/>
  </r>
  <r>
    <x v="68"/>
    <x v="130"/>
    <n v="14.391776127926899"/>
    <x v="2"/>
    <x v="2"/>
  </r>
  <r>
    <x v="68"/>
    <x v="131"/>
    <n v="65.790976584808675"/>
    <x v="2"/>
    <x v="2"/>
  </r>
  <r>
    <x v="68"/>
    <x v="4"/>
    <n v="9.3660765276984588"/>
    <x v="2"/>
    <x v="2"/>
  </r>
  <r>
    <x v="69"/>
    <x v="127"/>
    <n v="3.6452665941240481"/>
    <x v="2"/>
    <x v="2"/>
  </r>
  <r>
    <x v="69"/>
    <x v="128"/>
    <n v="1.2513601741022851"/>
    <x v="2"/>
    <x v="2"/>
  </r>
  <r>
    <x v="69"/>
    <x v="129"/>
    <n v="0.70729053318824808"/>
    <x v="2"/>
    <x v="2"/>
  </r>
  <r>
    <x v="69"/>
    <x v="130"/>
    <n v="20.783460282916213"/>
    <x v="2"/>
    <x v="2"/>
  </r>
  <r>
    <x v="69"/>
    <x v="131"/>
    <n v="64.635473340587595"/>
    <x v="2"/>
    <x v="2"/>
  </r>
  <r>
    <x v="69"/>
    <x v="4"/>
    <n v="8.977149075081611"/>
    <x v="2"/>
    <x v="2"/>
  </r>
  <r>
    <x v="70"/>
    <x v="127"/>
    <n v="4.9463647199046488"/>
    <x v="2"/>
    <x v="2"/>
  </r>
  <r>
    <x v="70"/>
    <x v="128"/>
    <n v="1.1918951132300357"/>
    <x v="2"/>
    <x v="2"/>
  </r>
  <r>
    <x v="70"/>
    <x v="129"/>
    <n v="2.8605482717520858"/>
    <x v="2"/>
    <x v="2"/>
  </r>
  <r>
    <x v="70"/>
    <x v="130"/>
    <n v="16.924910607866508"/>
    <x v="2"/>
    <x v="2"/>
  </r>
  <r>
    <x v="70"/>
    <x v="131"/>
    <n v="65.196662693682953"/>
    <x v="2"/>
    <x v="2"/>
  </r>
  <r>
    <x v="70"/>
    <x v="4"/>
    <n v="8.8796185935637659"/>
    <x v="2"/>
    <x v="2"/>
  </r>
  <r>
    <x v="71"/>
    <x v="127"/>
    <n v="2.1739130434782608"/>
    <x v="2"/>
    <x v="2"/>
  </r>
  <r>
    <x v="71"/>
    <x v="128"/>
    <n v="0.81521739130434778"/>
    <x v="2"/>
    <x v="2"/>
  </r>
  <r>
    <x v="71"/>
    <x v="129"/>
    <n v="0.43478260869565216"/>
    <x v="2"/>
    <x v="2"/>
  </r>
  <r>
    <x v="71"/>
    <x v="130"/>
    <n v="22.989130434782609"/>
    <x v="2"/>
    <x v="2"/>
  </r>
  <r>
    <x v="71"/>
    <x v="131"/>
    <n v="64.619565217391298"/>
    <x v="2"/>
    <x v="2"/>
  </r>
  <r>
    <x v="71"/>
    <x v="4"/>
    <n v="8.9673913043478262"/>
    <x v="2"/>
    <x v="2"/>
  </r>
  <r>
    <x v="72"/>
    <x v="127"/>
    <n v="0.76086956521739135"/>
    <x v="2"/>
    <x v="2"/>
  </r>
  <r>
    <x v="72"/>
    <x v="128"/>
    <n v="0"/>
    <x v="2"/>
    <x v="2"/>
  </r>
  <r>
    <x v="72"/>
    <x v="129"/>
    <n v="0.38043478260869568"/>
    <x v="2"/>
    <x v="2"/>
  </r>
  <r>
    <x v="72"/>
    <x v="130"/>
    <n v="25.326086956521738"/>
    <x v="2"/>
    <x v="2"/>
  </r>
  <r>
    <x v="72"/>
    <x v="131"/>
    <n v="64.619565217391298"/>
    <x v="2"/>
    <x v="2"/>
  </r>
  <r>
    <x v="72"/>
    <x v="4"/>
    <n v="8.9673913043478262"/>
    <x v="2"/>
    <x v="2"/>
  </r>
  <r>
    <x v="67"/>
    <x v="127"/>
    <n v="16.760563380281692"/>
    <x v="3"/>
    <x v="2"/>
  </r>
  <r>
    <x v="67"/>
    <x v="128"/>
    <n v="5.070422535211268"/>
    <x v="3"/>
    <x v="2"/>
  </r>
  <r>
    <x v="67"/>
    <x v="129"/>
    <n v="4.3661971830985919"/>
    <x v="3"/>
    <x v="2"/>
  </r>
  <r>
    <x v="67"/>
    <x v="130"/>
    <n v="52.25352112676056"/>
    <x v="3"/>
    <x v="2"/>
  </r>
  <r>
    <x v="67"/>
    <x v="131"/>
    <n v="19.014084507042252"/>
    <x v="3"/>
    <x v="2"/>
  </r>
  <r>
    <x v="67"/>
    <x v="4"/>
    <n v="2.9577464788732395"/>
    <x v="3"/>
    <x v="2"/>
  </r>
  <r>
    <x v="68"/>
    <x v="127"/>
    <n v="27.99188640973631"/>
    <x v="3"/>
    <x v="2"/>
  </r>
  <r>
    <x v="68"/>
    <x v="128"/>
    <n v="10.953346855983773"/>
    <x v="3"/>
    <x v="2"/>
  </r>
  <r>
    <x v="68"/>
    <x v="129"/>
    <n v="2.2312373225152129"/>
    <x v="3"/>
    <x v="2"/>
  </r>
  <r>
    <x v="68"/>
    <x v="130"/>
    <n v="33.671399594320484"/>
    <x v="3"/>
    <x v="2"/>
  </r>
  <r>
    <x v="68"/>
    <x v="131"/>
    <n v="22.109533468559839"/>
    <x v="3"/>
    <x v="2"/>
  </r>
  <r>
    <x v="68"/>
    <x v="4"/>
    <n v="3.4482758620689653"/>
    <x v="3"/>
    <x v="2"/>
  </r>
  <r>
    <x v="69"/>
    <x v="127"/>
    <n v="20.310296191819464"/>
    <x v="3"/>
    <x v="2"/>
  </r>
  <r>
    <x v="69"/>
    <x v="128"/>
    <n v="5.7827926657263751"/>
    <x v="3"/>
    <x v="2"/>
  </r>
  <r>
    <x v="69"/>
    <x v="129"/>
    <n v="3.244005641748942"/>
    <x v="3"/>
    <x v="2"/>
  </r>
  <r>
    <x v="69"/>
    <x v="130"/>
    <n v="48.660084626234131"/>
    <x v="3"/>
    <x v="2"/>
  </r>
  <r>
    <x v="69"/>
    <x v="131"/>
    <n v="19.040902679830747"/>
    <x v="3"/>
    <x v="2"/>
  </r>
  <r>
    <x v="69"/>
    <x v="4"/>
    <n v="2.9619181946403383"/>
    <x v="3"/>
    <x v="2"/>
  </r>
  <r>
    <x v="70"/>
    <x v="127"/>
    <n v="22.754491017964071"/>
    <x v="3"/>
    <x v="2"/>
  </r>
  <r>
    <x v="70"/>
    <x v="128"/>
    <n v="11.22754491017964"/>
    <x v="3"/>
    <x v="2"/>
  </r>
  <r>
    <x v="70"/>
    <x v="129"/>
    <n v="3.2934131736526946"/>
    <x v="3"/>
    <x v="2"/>
  </r>
  <r>
    <x v="70"/>
    <x v="130"/>
    <n v="41.167664670658681"/>
    <x v="3"/>
    <x v="2"/>
  </r>
  <r>
    <x v="70"/>
    <x v="131"/>
    <n v="19.011976047904191"/>
    <x v="3"/>
    <x v="2"/>
  </r>
  <r>
    <x v="70"/>
    <x v="4"/>
    <n v="2.9940119760479043"/>
    <x v="3"/>
    <x v="2"/>
  </r>
  <r>
    <x v="71"/>
    <x v="127"/>
    <n v="22.535211267605632"/>
    <x v="3"/>
    <x v="2"/>
  </r>
  <r>
    <x v="71"/>
    <x v="128"/>
    <n v="8.4507042253521121"/>
    <x v="3"/>
    <x v="2"/>
  </r>
  <r>
    <x v="71"/>
    <x v="129"/>
    <n v="2.816901408450704"/>
    <x v="3"/>
    <x v="2"/>
  </r>
  <r>
    <x v="71"/>
    <x v="130"/>
    <n v="44.7887323943662"/>
    <x v="3"/>
    <x v="2"/>
  </r>
  <r>
    <x v="71"/>
    <x v="131"/>
    <n v="19.014084507042252"/>
    <x v="3"/>
    <x v="2"/>
  </r>
  <r>
    <x v="71"/>
    <x v="4"/>
    <n v="2.9577464788732395"/>
    <x v="3"/>
    <x v="2"/>
  </r>
  <r>
    <x v="72"/>
    <x v="127"/>
    <n v="5.915492957746479"/>
    <x v="3"/>
    <x v="2"/>
  </r>
  <r>
    <x v="72"/>
    <x v="128"/>
    <n v="0.56338028169014087"/>
    <x v="3"/>
    <x v="2"/>
  </r>
  <r>
    <x v="72"/>
    <x v="129"/>
    <n v="1.267605633802817"/>
    <x v="3"/>
    <x v="2"/>
  </r>
  <r>
    <x v="72"/>
    <x v="130"/>
    <n v="70.422535211267601"/>
    <x v="3"/>
    <x v="2"/>
  </r>
  <r>
    <x v="72"/>
    <x v="131"/>
    <n v="19.014084507042252"/>
    <x v="3"/>
    <x v="2"/>
  </r>
  <r>
    <x v="72"/>
    <x v="4"/>
    <n v="2.9577464788732395"/>
    <x v="3"/>
    <x v="2"/>
  </r>
  <r>
    <x v="67"/>
    <x v="127"/>
    <n v="5.6521739130434785"/>
    <x v="4"/>
    <x v="2"/>
  </r>
  <r>
    <x v="67"/>
    <x v="128"/>
    <n v="0.72463768115942029"/>
    <x v="4"/>
    <x v="2"/>
  </r>
  <r>
    <x v="67"/>
    <x v="129"/>
    <n v="2.1739130434782608"/>
    <x v="4"/>
    <x v="2"/>
  </r>
  <r>
    <x v="67"/>
    <x v="130"/>
    <n v="38.115942028985508"/>
    <x v="4"/>
    <x v="2"/>
  </r>
  <r>
    <x v="67"/>
    <x v="131"/>
    <n v="45.072463768115945"/>
    <x v="4"/>
    <x v="2"/>
  </r>
  <r>
    <x v="67"/>
    <x v="4"/>
    <n v="8.4057971014492754"/>
    <x v="4"/>
    <x v="2"/>
  </r>
  <r>
    <x v="68"/>
    <x v="127"/>
    <n v="12.328767123287671"/>
    <x v="4"/>
    <x v="2"/>
  </r>
  <r>
    <x v="68"/>
    <x v="128"/>
    <n v="5.1369863013698627"/>
    <x v="4"/>
    <x v="2"/>
  </r>
  <r>
    <x v="68"/>
    <x v="129"/>
    <n v="4.1095890410958908"/>
    <x v="4"/>
    <x v="2"/>
  </r>
  <r>
    <x v="68"/>
    <x v="130"/>
    <n v="24.143835616438356"/>
    <x v="4"/>
    <x v="2"/>
  </r>
  <r>
    <x v="68"/>
    <x v="131"/>
    <n v="45.719178082191782"/>
    <x v="4"/>
    <x v="2"/>
  </r>
  <r>
    <x v="68"/>
    <x v="4"/>
    <n v="8.5616438356164384"/>
    <x v="4"/>
    <x v="2"/>
  </r>
  <r>
    <x v="69"/>
    <x v="127"/>
    <n v="7.9710144927536231"/>
    <x v="4"/>
    <x v="2"/>
  </r>
  <r>
    <x v="69"/>
    <x v="128"/>
    <n v="1.0144927536231885"/>
    <x v="4"/>
    <x v="2"/>
  </r>
  <r>
    <x v="69"/>
    <x v="129"/>
    <n v="0.86956521739130432"/>
    <x v="4"/>
    <x v="2"/>
  </r>
  <r>
    <x v="69"/>
    <x v="130"/>
    <n v="36.811594202898547"/>
    <x v="4"/>
    <x v="2"/>
  </r>
  <r>
    <x v="69"/>
    <x v="131"/>
    <n v="45.072463768115945"/>
    <x v="4"/>
    <x v="2"/>
  </r>
  <r>
    <x v="69"/>
    <x v="4"/>
    <n v="8.4057971014492754"/>
    <x v="4"/>
    <x v="2"/>
  </r>
  <r>
    <x v="70"/>
    <x v="127"/>
    <n v="5.9180576631259481"/>
    <x v="4"/>
    <x v="2"/>
  </r>
  <r>
    <x v="70"/>
    <x v="128"/>
    <n v="0.91047040971168436"/>
    <x v="4"/>
    <x v="2"/>
  </r>
  <r>
    <x v="70"/>
    <x v="129"/>
    <n v="1.8209408194233687"/>
    <x v="4"/>
    <x v="2"/>
  </r>
  <r>
    <x v="70"/>
    <x v="130"/>
    <n v="37.177541729893775"/>
    <x v="4"/>
    <x v="2"/>
  </r>
  <r>
    <x v="70"/>
    <x v="131"/>
    <n v="45.827010622154781"/>
    <x v="4"/>
    <x v="2"/>
  </r>
  <r>
    <x v="70"/>
    <x v="4"/>
    <n v="8.3459787556904406"/>
    <x v="4"/>
    <x v="2"/>
  </r>
  <r>
    <x v="71"/>
    <x v="127"/>
    <n v="6.9565217391304346"/>
    <x v="4"/>
    <x v="2"/>
  </r>
  <r>
    <x v="71"/>
    <x v="128"/>
    <n v="1.7391304347826086"/>
    <x v="4"/>
    <x v="2"/>
  </r>
  <r>
    <x v="71"/>
    <x v="129"/>
    <n v="0.72463768115942029"/>
    <x v="4"/>
    <x v="2"/>
  </r>
  <r>
    <x v="71"/>
    <x v="130"/>
    <n v="37.246376811594203"/>
    <x v="4"/>
    <x v="2"/>
  </r>
  <r>
    <x v="71"/>
    <x v="131"/>
    <n v="45.072463768115945"/>
    <x v="4"/>
    <x v="2"/>
  </r>
  <r>
    <x v="71"/>
    <x v="4"/>
    <n v="8.4057971014492754"/>
    <x v="4"/>
    <x v="2"/>
  </r>
  <r>
    <x v="72"/>
    <x v="127"/>
    <n v="1.0144927536231885"/>
    <x v="4"/>
    <x v="2"/>
  </r>
  <r>
    <x v="72"/>
    <x v="128"/>
    <n v="0.14492753623188406"/>
    <x v="4"/>
    <x v="2"/>
  </r>
  <r>
    <x v="72"/>
    <x v="129"/>
    <n v="0.72463768115942029"/>
    <x v="4"/>
    <x v="2"/>
  </r>
  <r>
    <x v="72"/>
    <x v="130"/>
    <n v="44.637681159420289"/>
    <x v="4"/>
    <x v="2"/>
  </r>
  <r>
    <x v="72"/>
    <x v="131"/>
    <n v="45.072463768115945"/>
    <x v="4"/>
    <x v="2"/>
  </r>
  <r>
    <x v="72"/>
    <x v="4"/>
    <n v="8.4057971014492754"/>
    <x v="4"/>
    <x v="2"/>
  </r>
  <r>
    <x v="67"/>
    <x v="127"/>
    <n v="8.7179487179487172"/>
    <x v="5"/>
    <x v="2"/>
  </r>
  <r>
    <x v="67"/>
    <x v="128"/>
    <n v="1.0256410256410255"/>
    <x v="5"/>
    <x v="2"/>
  </r>
  <r>
    <x v="67"/>
    <x v="129"/>
    <n v="4.615384615384615"/>
    <x v="5"/>
    <x v="2"/>
  </r>
  <r>
    <x v="67"/>
    <x v="130"/>
    <n v="38.46153846153846"/>
    <x v="5"/>
    <x v="2"/>
  </r>
  <r>
    <x v="67"/>
    <x v="131"/>
    <n v="40.512820512820511"/>
    <x v="5"/>
    <x v="2"/>
  </r>
  <r>
    <x v="67"/>
    <x v="4"/>
    <n v="7.1794871794871797"/>
    <x v="5"/>
    <x v="2"/>
  </r>
  <r>
    <x v="68"/>
    <x v="127"/>
    <n v="16.428571428571427"/>
    <x v="5"/>
    <x v="2"/>
  </r>
  <r>
    <x v="68"/>
    <x v="128"/>
    <n v="6.4285714285714288"/>
    <x v="5"/>
    <x v="2"/>
  </r>
  <r>
    <x v="68"/>
    <x v="129"/>
    <n v="6.4285714285714288"/>
    <x v="5"/>
    <x v="2"/>
  </r>
  <r>
    <x v="68"/>
    <x v="130"/>
    <n v="23.571428571428573"/>
    <x v="5"/>
    <x v="2"/>
  </r>
  <r>
    <x v="68"/>
    <x v="131"/>
    <n v="38.571428571428569"/>
    <x v="5"/>
    <x v="2"/>
  </r>
  <r>
    <x v="68"/>
    <x v="4"/>
    <n v="8.5714285714285712"/>
    <x v="5"/>
    <x v="2"/>
  </r>
  <r>
    <x v="69"/>
    <x v="127"/>
    <n v="7.1794871794871797"/>
    <x v="5"/>
    <x v="2"/>
  </r>
  <r>
    <x v="69"/>
    <x v="128"/>
    <n v="0.51282051282051277"/>
    <x v="5"/>
    <x v="2"/>
  </r>
  <r>
    <x v="69"/>
    <x v="129"/>
    <n v="1.0256410256410255"/>
    <x v="5"/>
    <x v="2"/>
  </r>
  <r>
    <x v="69"/>
    <x v="130"/>
    <n v="44.102564102564102"/>
    <x v="5"/>
    <x v="2"/>
  </r>
  <r>
    <x v="69"/>
    <x v="131"/>
    <n v="40.512820512820511"/>
    <x v="5"/>
    <x v="2"/>
  </r>
  <r>
    <x v="69"/>
    <x v="4"/>
    <n v="7.1794871794871797"/>
    <x v="5"/>
    <x v="2"/>
  </r>
  <r>
    <x v="70"/>
    <x v="127"/>
    <n v="5.2910052910052912"/>
    <x v="5"/>
    <x v="2"/>
  </r>
  <r>
    <x v="70"/>
    <x v="128"/>
    <n v="1.5873015873015872"/>
    <x v="5"/>
    <x v="2"/>
  </r>
  <r>
    <x v="70"/>
    <x v="129"/>
    <n v="0.52910052910052907"/>
    <x v="5"/>
    <x v="2"/>
  </r>
  <r>
    <x v="70"/>
    <x v="130"/>
    <n v="44.973544973544975"/>
    <x v="5"/>
    <x v="2"/>
  </r>
  <r>
    <x v="70"/>
    <x v="131"/>
    <n v="40.74074074074074"/>
    <x v="5"/>
    <x v="2"/>
  </r>
  <r>
    <x v="70"/>
    <x v="4"/>
    <n v="6.8783068783068781"/>
    <x v="5"/>
    <x v="2"/>
  </r>
  <r>
    <x v="71"/>
    <x v="127"/>
    <n v="6.1538461538461542"/>
    <x v="5"/>
    <x v="2"/>
  </r>
  <r>
    <x v="71"/>
    <x v="128"/>
    <n v="1.0256410256410255"/>
    <x v="5"/>
    <x v="2"/>
  </r>
  <r>
    <x v="71"/>
    <x v="129"/>
    <n v="0.51282051282051277"/>
    <x v="5"/>
    <x v="2"/>
  </r>
  <r>
    <x v="71"/>
    <x v="130"/>
    <n v="44.615384615384613"/>
    <x v="5"/>
    <x v="2"/>
  </r>
  <r>
    <x v="71"/>
    <x v="131"/>
    <n v="40.512820512820511"/>
    <x v="5"/>
    <x v="2"/>
  </r>
  <r>
    <x v="71"/>
    <x v="4"/>
    <n v="7.1794871794871797"/>
    <x v="5"/>
    <x v="2"/>
  </r>
  <r>
    <x v="72"/>
    <x v="127"/>
    <n v="0"/>
    <x v="5"/>
    <x v="2"/>
  </r>
  <r>
    <x v="72"/>
    <x v="128"/>
    <n v="0.51282051282051277"/>
    <x v="5"/>
    <x v="2"/>
  </r>
  <r>
    <x v="72"/>
    <x v="129"/>
    <n v="0"/>
    <x v="5"/>
    <x v="2"/>
  </r>
  <r>
    <x v="72"/>
    <x v="130"/>
    <n v="51.794871794871796"/>
    <x v="5"/>
    <x v="2"/>
  </r>
  <r>
    <x v="72"/>
    <x v="131"/>
    <n v="40.512820512820511"/>
    <x v="5"/>
    <x v="2"/>
  </r>
  <r>
    <x v="72"/>
    <x v="4"/>
    <n v="7.1794871794871797"/>
    <x v="5"/>
    <x v="2"/>
  </r>
  <r>
    <x v="67"/>
    <x v="127"/>
    <n v="1.6528925619834711"/>
    <x v="6"/>
    <x v="2"/>
  </r>
  <r>
    <x v="67"/>
    <x v="128"/>
    <n v="0.82644628099173556"/>
    <x v="6"/>
    <x v="2"/>
  </r>
  <r>
    <x v="67"/>
    <x v="129"/>
    <n v="2.4793388429752068"/>
    <x v="6"/>
    <x v="2"/>
  </r>
  <r>
    <x v="67"/>
    <x v="130"/>
    <n v="33.057851239669418"/>
    <x v="6"/>
    <x v="2"/>
  </r>
  <r>
    <x v="67"/>
    <x v="131"/>
    <n v="52.066115702479337"/>
    <x v="6"/>
    <x v="2"/>
  </r>
  <r>
    <x v="67"/>
    <x v="4"/>
    <n v="9.9173553719008272"/>
    <x v="6"/>
    <x v="2"/>
  </r>
  <r>
    <x v="68"/>
    <x v="127"/>
    <n v="7.2072072072072073"/>
    <x v="6"/>
    <x v="2"/>
  </r>
  <r>
    <x v="68"/>
    <x v="128"/>
    <n v="5.4054054054054053"/>
    <x v="6"/>
    <x v="2"/>
  </r>
  <r>
    <x v="68"/>
    <x v="129"/>
    <n v="2.7027027027027026"/>
    <x v="6"/>
    <x v="2"/>
  </r>
  <r>
    <x v="68"/>
    <x v="130"/>
    <n v="21.621621621621621"/>
    <x v="6"/>
    <x v="2"/>
  </r>
  <r>
    <x v="68"/>
    <x v="131"/>
    <n v="52.252252252252255"/>
    <x v="6"/>
    <x v="2"/>
  </r>
  <r>
    <x v="68"/>
    <x v="4"/>
    <n v="10.810810810810811"/>
    <x v="6"/>
    <x v="2"/>
  </r>
  <r>
    <x v="69"/>
    <x v="127"/>
    <n v="2.4793388429752068"/>
    <x v="6"/>
    <x v="2"/>
  </r>
  <r>
    <x v="69"/>
    <x v="128"/>
    <n v="1.6528925619834711"/>
    <x v="6"/>
    <x v="2"/>
  </r>
  <r>
    <x v="69"/>
    <x v="129"/>
    <n v="1.6528925619834711"/>
    <x v="6"/>
    <x v="2"/>
  </r>
  <r>
    <x v="69"/>
    <x v="130"/>
    <n v="32.231404958677686"/>
    <x v="6"/>
    <x v="2"/>
  </r>
  <r>
    <x v="69"/>
    <x v="131"/>
    <n v="52.066115702479337"/>
    <x v="6"/>
    <x v="2"/>
  </r>
  <r>
    <x v="69"/>
    <x v="4"/>
    <n v="9.9173553719008272"/>
    <x v="6"/>
    <x v="2"/>
  </r>
  <r>
    <x v="70"/>
    <x v="127"/>
    <n v="2.5862068965517242"/>
    <x v="6"/>
    <x v="2"/>
  </r>
  <r>
    <x v="70"/>
    <x v="128"/>
    <n v="0"/>
    <x v="6"/>
    <x v="2"/>
  </r>
  <r>
    <x v="70"/>
    <x v="129"/>
    <n v="1.7241379310344827"/>
    <x v="6"/>
    <x v="2"/>
  </r>
  <r>
    <x v="70"/>
    <x v="130"/>
    <n v="34.482758620689658"/>
    <x v="6"/>
    <x v="2"/>
  </r>
  <r>
    <x v="70"/>
    <x v="131"/>
    <n v="51.724137931034484"/>
    <x v="6"/>
    <x v="2"/>
  </r>
  <r>
    <x v="70"/>
    <x v="4"/>
    <n v="9.4827586206896548"/>
    <x v="6"/>
    <x v="2"/>
  </r>
  <r>
    <x v="71"/>
    <x v="127"/>
    <n v="4.1322314049586772"/>
    <x v="6"/>
    <x v="2"/>
  </r>
  <r>
    <x v="71"/>
    <x v="128"/>
    <n v="1.6528925619834711"/>
    <x v="6"/>
    <x v="2"/>
  </r>
  <r>
    <x v="71"/>
    <x v="129"/>
    <n v="0.82644628099173556"/>
    <x v="6"/>
    <x v="2"/>
  </r>
  <r>
    <x v="71"/>
    <x v="130"/>
    <n v="32.231404958677686"/>
    <x v="6"/>
    <x v="2"/>
  </r>
  <r>
    <x v="71"/>
    <x v="131"/>
    <n v="52.066115702479337"/>
    <x v="6"/>
    <x v="2"/>
  </r>
  <r>
    <x v="71"/>
    <x v="4"/>
    <n v="9.9173553719008272"/>
    <x v="6"/>
    <x v="2"/>
  </r>
  <r>
    <x v="72"/>
    <x v="127"/>
    <n v="0"/>
    <x v="6"/>
    <x v="2"/>
  </r>
  <r>
    <x v="72"/>
    <x v="128"/>
    <n v="0"/>
    <x v="6"/>
    <x v="2"/>
  </r>
  <r>
    <x v="72"/>
    <x v="129"/>
    <n v="0"/>
    <x v="6"/>
    <x v="2"/>
  </r>
  <r>
    <x v="72"/>
    <x v="130"/>
    <n v="38.016528925619838"/>
    <x v="6"/>
    <x v="2"/>
  </r>
  <r>
    <x v="72"/>
    <x v="131"/>
    <n v="52.066115702479337"/>
    <x v="6"/>
    <x v="2"/>
  </r>
  <r>
    <x v="72"/>
    <x v="4"/>
    <n v="9.9173553719008272"/>
    <x v="6"/>
    <x v="2"/>
  </r>
  <r>
    <x v="67"/>
    <x v="127"/>
    <n v="4.9751243781094523"/>
    <x v="7"/>
    <x v="2"/>
  </r>
  <r>
    <x v="67"/>
    <x v="128"/>
    <n v="0.99502487562189057"/>
    <x v="7"/>
    <x v="2"/>
  </r>
  <r>
    <x v="67"/>
    <x v="129"/>
    <n v="1.4925373134328359"/>
    <x v="7"/>
    <x v="2"/>
  </r>
  <r>
    <x v="67"/>
    <x v="130"/>
    <n v="33.830845771144276"/>
    <x v="7"/>
    <x v="2"/>
  </r>
  <r>
    <x v="67"/>
    <x v="131"/>
    <n v="49.75124378109453"/>
    <x v="7"/>
    <x v="2"/>
  </r>
  <r>
    <x v="67"/>
    <x v="4"/>
    <n v="8.9552238805970141"/>
    <x v="7"/>
    <x v="2"/>
  </r>
  <r>
    <x v="68"/>
    <x v="127"/>
    <n v="10.982658959537572"/>
    <x v="7"/>
    <x v="2"/>
  </r>
  <r>
    <x v="68"/>
    <x v="128"/>
    <n v="4.0462427745664744"/>
    <x v="7"/>
    <x v="2"/>
  </r>
  <r>
    <x v="68"/>
    <x v="129"/>
    <n v="4.6242774566473992"/>
    <x v="7"/>
    <x v="2"/>
  </r>
  <r>
    <x v="68"/>
    <x v="130"/>
    <n v="21.965317919075144"/>
    <x v="7"/>
    <x v="2"/>
  </r>
  <r>
    <x v="68"/>
    <x v="131"/>
    <n v="50.867052023121389"/>
    <x v="7"/>
    <x v="2"/>
  </r>
  <r>
    <x v="68"/>
    <x v="4"/>
    <n v="7.5144508670520231"/>
    <x v="7"/>
    <x v="2"/>
  </r>
  <r>
    <x v="69"/>
    <x v="127"/>
    <n v="9.4527363184079594"/>
    <x v="7"/>
    <x v="2"/>
  </r>
  <r>
    <x v="69"/>
    <x v="128"/>
    <n v="0.99502487562189057"/>
    <x v="7"/>
    <x v="2"/>
  </r>
  <r>
    <x v="69"/>
    <x v="129"/>
    <n v="0.99502487562189057"/>
    <x v="7"/>
    <x v="2"/>
  </r>
  <r>
    <x v="69"/>
    <x v="130"/>
    <n v="29.850746268656717"/>
    <x v="7"/>
    <x v="2"/>
  </r>
  <r>
    <x v="69"/>
    <x v="131"/>
    <n v="49.75124378109453"/>
    <x v="7"/>
    <x v="2"/>
  </r>
  <r>
    <x v="69"/>
    <x v="4"/>
    <n v="8.9552238805970141"/>
    <x v="7"/>
    <x v="2"/>
  </r>
  <r>
    <x v="70"/>
    <x v="127"/>
    <n v="5.6122448979591839"/>
    <x v="7"/>
    <x v="2"/>
  </r>
  <r>
    <x v="70"/>
    <x v="128"/>
    <n v="1.0204081632653061"/>
    <x v="7"/>
    <x v="2"/>
  </r>
  <r>
    <x v="70"/>
    <x v="129"/>
    <n v="3.5714285714285716"/>
    <x v="7"/>
    <x v="2"/>
  </r>
  <r>
    <x v="70"/>
    <x v="130"/>
    <n v="31.122448979591837"/>
    <x v="7"/>
    <x v="2"/>
  </r>
  <r>
    <x v="70"/>
    <x v="131"/>
    <n v="49.489795918367349"/>
    <x v="7"/>
    <x v="2"/>
  </r>
  <r>
    <x v="70"/>
    <x v="4"/>
    <n v="9.183673469387756"/>
    <x v="7"/>
    <x v="2"/>
  </r>
  <r>
    <x v="71"/>
    <x v="127"/>
    <n v="5.9701492537313436"/>
    <x v="7"/>
    <x v="2"/>
  </r>
  <r>
    <x v="71"/>
    <x v="128"/>
    <n v="0.99502487562189057"/>
    <x v="7"/>
    <x v="2"/>
  </r>
  <r>
    <x v="71"/>
    <x v="129"/>
    <n v="0.99502487562189057"/>
    <x v="7"/>
    <x v="2"/>
  </r>
  <r>
    <x v="71"/>
    <x v="130"/>
    <n v="33.333333333333336"/>
    <x v="7"/>
    <x v="2"/>
  </r>
  <r>
    <x v="71"/>
    <x v="131"/>
    <n v="49.75124378109453"/>
    <x v="7"/>
    <x v="2"/>
  </r>
  <r>
    <x v="71"/>
    <x v="4"/>
    <n v="8.9552238805970141"/>
    <x v="7"/>
    <x v="2"/>
  </r>
  <r>
    <x v="72"/>
    <x v="127"/>
    <n v="1.4925373134328359"/>
    <x v="7"/>
    <x v="2"/>
  </r>
  <r>
    <x v="72"/>
    <x v="128"/>
    <n v="0"/>
    <x v="7"/>
    <x v="2"/>
  </r>
  <r>
    <x v="72"/>
    <x v="129"/>
    <n v="1.4925373134328359"/>
    <x v="7"/>
    <x v="2"/>
  </r>
  <r>
    <x v="72"/>
    <x v="130"/>
    <n v="38.308457711442784"/>
    <x v="7"/>
    <x v="2"/>
  </r>
  <r>
    <x v="72"/>
    <x v="131"/>
    <n v="49.75124378109453"/>
    <x v="7"/>
    <x v="2"/>
  </r>
  <r>
    <x v="72"/>
    <x v="4"/>
    <n v="8.9552238805970141"/>
    <x v="7"/>
    <x v="2"/>
  </r>
  <r>
    <x v="67"/>
    <x v="127"/>
    <n v="5.7803468208092488"/>
    <x v="8"/>
    <x v="2"/>
  </r>
  <r>
    <x v="67"/>
    <x v="128"/>
    <n v="0"/>
    <x v="8"/>
    <x v="2"/>
  </r>
  <r>
    <x v="67"/>
    <x v="129"/>
    <n v="0"/>
    <x v="8"/>
    <x v="2"/>
  </r>
  <r>
    <x v="67"/>
    <x v="130"/>
    <n v="46.24277456647399"/>
    <x v="8"/>
    <x v="2"/>
  </r>
  <r>
    <x v="67"/>
    <x v="131"/>
    <n v="39.884393063583815"/>
    <x v="8"/>
    <x v="2"/>
  </r>
  <r>
    <x v="67"/>
    <x v="4"/>
    <n v="8.0924855491329488"/>
    <x v="8"/>
    <x v="2"/>
  </r>
  <r>
    <x v="68"/>
    <x v="127"/>
    <n v="13.75"/>
    <x v="8"/>
    <x v="2"/>
  </r>
  <r>
    <x v="68"/>
    <x v="128"/>
    <n v="5"/>
    <x v="8"/>
    <x v="2"/>
  </r>
  <r>
    <x v="68"/>
    <x v="129"/>
    <n v="2.5"/>
    <x v="8"/>
    <x v="2"/>
  </r>
  <r>
    <x v="68"/>
    <x v="130"/>
    <n v="28.75"/>
    <x v="8"/>
    <x v="2"/>
  </r>
  <r>
    <x v="68"/>
    <x v="131"/>
    <n v="41.875"/>
    <x v="8"/>
    <x v="2"/>
  </r>
  <r>
    <x v="68"/>
    <x v="4"/>
    <n v="8.125"/>
    <x v="8"/>
    <x v="2"/>
  </r>
  <r>
    <x v="69"/>
    <x v="127"/>
    <n v="10.982658959537572"/>
    <x v="8"/>
    <x v="2"/>
  </r>
  <r>
    <x v="69"/>
    <x v="128"/>
    <n v="1.1560693641618498"/>
    <x v="8"/>
    <x v="2"/>
  </r>
  <r>
    <x v="69"/>
    <x v="129"/>
    <n v="0"/>
    <x v="8"/>
    <x v="2"/>
  </r>
  <r>
    <x v="69"/>
    <x v="130"/>
    <n v="39.884393063583815"/>
    <x v="8"/>
    <x v="2"/>
  </r>
  <r>
    <x v="69"/>
    <x v="131"/>
    <n v="39.884393063583815"/>
    <x v="8"/>
    <x v="2"/>
  </r>
  <r>
    <x v="69"/>
    <x v="4"/>
    <n v="8.0924855491329488"/>
    <x v="8"/>
    <x v="2"/>
  </r>
  <r>
    <x v="70"/>
    <x v="127"/>
    <n v="9.4936708860759502"/>
    <x v="8"/>
    <x v="2"/>
  </r>
  <r>
    <x v="70"/>
    <x v="128"/>
    <n v="0.63291139240506333"/>
    <x v="8"/>
    <x v="2"/>
  </r>
  <r>
    <x v="70"/>
    <x v="129"/>
    <n v="1.2658227848101267"/>
    <x v="8"/>
    <x v="2"/>
  </r>
  <r>
    <x v="70"/>
    <x v="130"/>
    <n v="37.341772151898731"/>
    <x v="8"/>
    <x v="2"/>
  </r>
  <r>
    <x v="70"/>
    <x v="131"/>
    <n v="43.037974683544306"/>
    <x v="8"/>
    <x v="2"/>
  </r>
  <r>
    <x v="70"/>
    <x v="4"/>
    <n v="8.2278481012658222"/>
    <x v="8"/>
    <x v="2"/>
  </r>
  <r>
    <x v="71"/>
    <x v="127"/>
    <n v="10.982658959537572"/>
    <x v="8"/>
    <x v="2"/>
  </r>
  <r>
    <x v="71"/>
    <x v="128"/>
    <n v="3.4682080924855492"/>
    <x v="8"/>
    <x v="2"/>
  </r>
  <r>
    <x v="71"/>
    <x v="129"/>
    <n v="0.5780346820809249"/>
    <x v="8"/>
    <x v="2"/>
  </r>
  <r>
    <x v="71"/>
    <x v="130"/>
    <n v="36.994219653179194"/>
    <x v="8"/>
    <x v="2"/>
  </r>
  <r>
    <x v="71"/>
    <x v="131"/>
    <n v="39.884393063583815"/>
    <x v="8"/>
    <x v="2"/>
  </r>
  <r>
    <x v="71"/>
    <x v="4"/>
    <n v="8.0924855491329488"/>
    <x v="8"/>
    <x v="2"/>
  </r>
  <r>
    <x v="72"/>
    <x v="127"/>
    <n v="2.3121387283236996"/>
    <x v="8"/>
    <x v="2"/>
  </r>
  <r>
    <x v="72"/>
    <x v="128"/>
    <n v="0"/>
    <x v="8"/>
    <x v="2"/>
  </r>
  <r>
    <x v="72"/>
    <x v="129"/>
    <n v="1.1560693641618498"/>
    <x v="8"/>
    <x v="2"/>
  </r>
  <r>
    <x v="72"/>
    <x v="130"/>
    <n v="48.554913294797686"/>
    <x v="8"/>
    <x v="2"/>
  </r>
  <r>
    <x v="72"/>
    <x v="131"/>
    <n v="39.884393063583815"/>
    <x v="8"/>
    <x v="2"/>
  </r>
  <r>
    <x v="72"/>
    <x v="4"/>
    <n v="8.0924855491329488"/>
    <x v="8"/>
    <x v="2"/>
  </r>
  <r>
    <x v="67"/>
    <x v="127"/>
    <n v="5"/>
    <x v="9"/>
    <x v="2"/>
  </r>
  <r>
    <x v="67"/>
    <x v="128"/>
    <n v="1.6666666666666667"/>
    <x v="9"/>
    <x v="2"/>
  </r>
  <r>
    <x v="67"/>
    <x v="129"/>
    <n v="1.1111111111111112"/>
    <x v="9"/>
    <x v="2"/>
  </r>
  <r>
    <x v="67"/>
    <x v="130"/>
    <n v="51.666666666666664"/>
    <x v="9"/>
    <x v="2"/>
  </r>
  <r>
    <x v="67"/>
    <x v="131"/>
    <n v="34.444444444444443"/>
    <x v="9"/>
    <x v="2"/>
  </r>
  <r>
    <x v="67"/>
    <x v="4"/>
    <n v="6.1111111111111107"/>
    <x v="9"/>
    <x v="2"/>
  </r>
  <r>
    <x v="68"/>
    <x v="127"/>
    <n v="17.977528089887642"/>
    <x v="9"/>
    <x v="2"/>
  </r>
  <r>
    <x v="68"/>
    <x v="128"/>
    <n v="6.1797752808988768"/>
    <x v="9"/>
    <x v="2"/>
  </r>
  <r>
    <x v="68"/>
    <x v="129"/>
    <n v="2.2471910112359552"/>
    <x v="9"/>
    <x v="2"/>
  </r>
  <r>
    <x v="68"/>
    <x v="130"/>
    <n v="32.584269662921351"/>
    <x v="9"/>
    <x v="2"/>
  </r>
  <r>
    <x v="68"/>
    <x v="131"/>
    <n v="34.831460674157306"/>
    <x v="9"/>
    <x v="2"/>
  </r>
  <r>
    <x v="68"/>
    <x v="4"/>
    <n v="6.1797752808988768"/>
    <x v="9"/>
    <x v="2"/>
  </r>
  <r>
    <x v="69"/>
    <x v="127"/>
    <n v="9.3922651933701662"/>
    <x v="9"/>
    <x v="2"/>
  </r>
  <r>
    <x v="69"/>
    <x v="128"/>
    <n v="2.2099447513812156"/>
    <x v="9"/>
    <x v="2"/>
  </r>
  <r>
    <x v="69"/>
    <x v="129"/>
    <n v="0.5524861878453039"/>
    <x v="9"/>
    <x v="2"/>
  </r>
  <r>
    <x v="69"/>
    <x v="130"/>
    <n v="47.513812154696133"/>
    <x v="9"/>
    <x v="2"/>
  </r>
  <r>
    <x v="69"/>
    <x v="131"/>
    <n v="34.254143646408842"/>
    <x v="9"/>
    <x v="2"/>
  </r>
  <r>
    <x v="69"/>
    <x v="4"/>
    <n v="6.0773480662983426"/>
    <x v="9"/>
    <x v="2"/>
  </r>
  <r>
    <x v="70"/>
    <x v="127"/>
    <n v="12.359550561797754"/>
    <x v="9"/>
    <x v="2"/>
  </r>
  <r>
    <x v="70"/>
    <x v="128"/>
    <n v="10.674157303370787"/>
    <x v="9"/>
    <x v="2"/>
  </r>
  <r>
    <x v="70"/>
    <x v="129"/>
    <n v="2.2471910112359552"/>
    <x v="9"/>
    <x v="2"/>
  </r>
  <r>
    <x v="70"/>
    <x v="130"/>
    <n v="34.269662921348313"/>
    <x v="9"/>
    <x v="2"/>
  </r>
  <r>
    <x v="70"/>
    <x v="131"/>
    <n v="34.269662921348313"/>
    <x v="9"/>
    <x v="2"/>
  </r>
  <r>
    <x v="70"/>
    <x v="4"/>
    <n v="6.1797752808988768"/>
    <x v="9"/>
    <x v="2"/>
  </r>
  <r>
    <x v="71"/>
    <x v="127"/>
    <n v="10.497237569060774"/>
    <x v="9"/>
    <x v="2"/>
  </r>
  <r>
    <x v="71"/>
    <x v="128"/>
    <n v="4.972375690607735"/>
    <x v="9"/>
    <x v="2"/>
  </r>
  <r>
    <x v="71"/>
    <x v="129"/>
    <n v="1.1049723756906078"/>
    <x v="9"/>
    <x v="2"/>
  </r>
  <r>
    <x v="71"/>
    <x v="130"/>
    <n v="43.093922651933703"/>
    <x v="9"/>
    <x v="2"/>
  </r>
  <r>
    <x v="71"/>
    <x v="131"/>
    <n v="34.254143646408842"/>
    <x v="9"/>
    <x v="2"/>
  </r>
  <r>
    <x v="71"/>
    <x v="4"/>
    <n v="6.0773480662983426"/>
    <x v="9"/>
    <x v="2"/>
  </r>
  <r>
    <x v="72"/>
    <x v="127"/>
    <n v="2.7624309392265194"/>
    <x v="9"/>
    <x v="2"/>
  </r>
  <r>
    <x v="72"/>
    <x v="128"/>
    <n v="0"/>
    <x v="9"/>
    <x v="2"/>
  </r>
  <r>
    <x v="72"/>
    <x v="129"/>
    <n v="1.6574585635359116"/>
    <x v="9"/>
    <x v="2"/>
  </r>
  <r>
    <x v="72"/>
    <x v="130"/>
    <n v="55.248618784530386"/>
    <x v="9"/>
    <x v="2"/>
  </r>
  <r>
    <x v="72"/>
    <x v="131"/>
    <n v="34.254143646408842"/>
    <x v="9"/>
    <x v="2"/>
  </r>
  <r>
    <x v="72"/>
    <x v="4"/>
    <n v="6.0773480662983426"/>
    <x v="9"/>
    <x v="2"/>
  </r>
  <r>
    <x v="67"/>
    <x v="127"/>
    <n v="20.27027027027027"/>
    <x v="10"/>
    <x v="2"/>
  </r>
  <r>
    <x v="67"/>
    <x v="128"/>
    <n v="6.756756756756757"/>
    <x v="10"/>
    <x v="2"/>
  </r>
  <r>
    <x v="67"/>
    <x v="129"/>
    <n v="3.3783783783783785"/>
    <x v="10"/>
    <x v="2"/>
  </r>
  <r>
    <x v="67"/>
    <x v="130"/>
    <n v="47.297297297297298"/>
    <x v="10"/>
    <x v="2"/>
  </r>
  <r>
    <x v="67"/>
    <x v="131"/>
    <n v="20.945945945945947"/>
    <x v="10"/>
    <x v="2"/>
  </r>
  <r>
    <x v="67"/>
    <x v="4"/>
    <n v="1.3513513513513513"/>
    <x v="10"/>
    <x v="2"/>
  </r>
  <r>
    <x v="68"/>
    <x v="127"/>
    <n v="37.226277372262771"/>
    <x v="10"/>
    <x v="2"/>
  </r>
  <r>
    <x v="68"/>
    <x v="128"/>
    <n v="8.7591240875912408"/>
    <x v="10"/>
    <x v="2"/>
  </r>
  <r>
    <x v="68"/>
    <x v="129"/>
    <n v="3.6496350364963503"/>
    <x v="10"/>
    <x v="2"/>
  </r>
  <r>
    <x v="68"/>
    <x v="130"/>
    <n v="27.737226277372262"/>
    <x v="10"/>
    <x v="2"/>
  </r>
  <r>
    <x v="68"/>
    <x v="131"/>
    <n v="21.167883211678831"/>
    <x v="10"/>
    <x v="2"/>
  </r>
  <r>
    <x v="68"/>
    <x v="4"/>
    <n v="1.4598540145985401"/>
    <x v="10"/>
    <x v="2"/>
  </r>
  <r>
    <x v="69"/>
    <x v="127"/>
    <n v="32.214765100671144"/>
    <x v="10"/>
    <x v="2"/>
  </r>
  <r>
    <x v="69"/>
    <x v="128"/>
    <n v="9.3959731543624159"/>
    <x v="10"/>
    <x v="2"/>
  </r>
  <r>
    <x v="69"/>
    <x v="129"/>
    <n v="3.3557046979865772"/>
    <x v="10"/>
    <x v="2"/>
  </r>
  <r>
    <x v="69"/>
    <x v="130"/>
    <n v="32.885906040268459"/>
    <x v="10"/>
    <x v="2"/>
  </r>
  <r>
    <x v="69"/>
    <x v="131"/>
    <n v="20.80536912751678"/>
    <x v="10"/>
    <x v="2"/>
  </r>
  <r>
    <x v="69"/>
    <x v="4"/>
    <n v="1.3422818791946309"/>
    <x v="10"/>
    <x v="2"/>
  </r>
  <r>
    <x v="70"/>
    <x v="127"/>
    <n v="38.059701492537314"/>
    <x v="10"/>
    <x v="2"/>
  </r>
  <r>
    <x v="70"/>
    <x v="128"/>
    <n v="8.2089552238805972"/>
    <x v="10"/>
    <x v="2"/>
  </r>
  <r>
    <x v="70"/>
    <x v="129"/>
    <n v="2.2388059701492535"/>
    <x v="10"/>
    <x v="2"/>
  </r>
  <r>
    <x v="70"/>
    <x v="130"/>
    <n v="29.104477611940297"/>
    <x v="10"/>
    <x v="2"/>
  </r>
  <r>
    <x v="70"/>
    <x v="131"/>
    <n v="21.64179104477612"/>
    <x v="10"/>
    <x v="2"/>
  </r>
  <r>
    <x v="70"/>
    <x v="4"/>
    <n v="1.4925373134328359"/>
    <x v="10"/>
    <x v="2"/>
  </r>
  <r>
    <x v="71"/>
    <x v="127"/>
    <n v="26.174496644295303"/>
    <x v="10"/>
    <x v="2"/>
  </r>
  <r>
    <x v="71"/>
    <x v="128"/>
    <n v="6.0402684563758386"/>
    <x v="10"/>
    <x v="2"/>
  </r>
  <r>
    <x v="71"/>
    <x v="129"/>
    <n v="0.67114093959731547"/>
    <x v="10"/>
    <x v="2"/>
  </r>
  <r>
    <x v="71"/>
    <x v="130"/>
    <n v="44.966442953020135"/>
    <x v="10"/>
    <x v="2"/>
  </r>
  <r>
    <x v="71"/>
    <x v="131"/>
    <n v="20.80536912751678"/>
    <x v="10"/>
    <x v="2"/>
  </r>
  <r>
    <x v="71"/>
    <x v="4"/>
    <n v="1.3422818791946309"/>
    <x v="10"/>
    <x v="2"/>
  </r>
  <r>
    <x v="72"/>
    <x v="127"/>
    <n v="7.3825503355704694"/>
    <x v="10"/>
    <x v="2"/>
  </r>
  <r>
    <x v="72"/>
    <x v="128"/>
    <n v="0.67114093959731547"/>
    <x v="10"/>
    <x v="2"/>
  </r>
  <r>
    <x v="72"/>
    <x v="129"/>
    <n v="0.67114093959731547"/>
    <x v="10"/>
    <x v="2"/>
  </r>
  <r>
    <x v="72"/>
    <x v="130"/>
    <n v="69.127516778523486"/>
    <x v="10"/>
    <x v="2"/>
  </r>
  <r>
    <x v="72"/>
    <x v="131"/>
    <n v="20.80536912751678"/>
    <x v="10"/>
    <x v="2"/>
  </r>
  <r>
    <x v="72"/>
    <x v="4"/>
    <n v="1.3422818791946309"/>
    <x v="10"/>
    <x v="2"/>
  </r>
  <r>
    <x v="67"/>
    <x v="127"/>
    <n v="8.724832214765101"/>
    <x v="11"/>
    <x v="2"/>
  </r>
  <r>
    <x v="67"/>
    <x v="128"/>
    <n v="2.0134228187919465"/>
    <x v="11"/>
    <x v="2"/>
  </r>
  <r>
    <x v="67"/>
    <x v="129"/>
    <n v="0.67114093959731547"/>
    <x v="11"/>
    <x v="2"/>
  </r>
  <r>
    <x v="67"/>
    <x v="130"/>
    <n v="39.597315436241608"/>
    <x v="11"/>
    <x v="2"/>
  </r>
  <r>
    <x v="67"/>
    <x v="131"/>
    <n v="41.61073825503356"/>
    <x v="11"/>
    <x v="2"/>
  </r>
  <r>
    <x v="67"/>
    <x v="4"/>
    <n v="7.3825503355704694"/>
    <x v="11"/>
    <x v="2"/>
  </r>
  <r>
    <x v="68"/>
    <x v="127"/>
    <n v="17.006802721088434"/>
    <x v="11"/>
    <x v="2"/>
  </r>
  <r>
    <x v="68"/>
    <x v="128"/>
    <n v="4.0816326530612246"/>
    <x v="11"/>
    <x v="2"/>
  </r>
  <r>
    <x v="68"/>
    <x v="129"/>
    <n v="0.68027210884353739"/>
    <x v="11"/>
    <x v="2"/>
  </r>
  <r>
    <x v="68"/>
    <x v="130"/>
    <n v="29.931972789115648"/>
    <x v="11"/>
    <x v="2"/>
  </r>
  <r>
    <x v="68"/>
    <x v="131"/>
    <n v="41.496598639455783"/>
    <x v="11"/>
    <x v="2"/>
  </r>
  <r>
    <x v="68"/>
    <x v="4"/>
    <n v="6.8027210884353737"/>
    <x v="11"/>
    <x v="2"/>
  </r>
  <r>
    <x v="69"/>
    <x v="127"/>
    <n v="9.3959731543624159"/>
    <x v="11"/>
    <x v="2"/>
  </r>
  <r>
    <x v="69"/>
    <x v="128"/>
    <n v="0.67114093959731547"/>
    <x v="11"/>
    <x v="2"/>
  </r>
  <r>
    <x v="69"/>
    <x v="129"/>
    <n v="0"/>
    <x v="11"/>
    <x v="2"/>
  </r>
  <r>
    <x v="69"/>
    <x v="130"/>
    <n v="40.939597315436245"/>
    <x v="11"/>
    <x v="2"/>
  </r>
  <r>
    <x v="69"/>
    <x v="131"/>
    <n v="41.61073825503356"/>
    <x v="11"/>
    <x v="2"/>
  </r>
  <r>
    <x v="69"/>
    <x v="4"/>
    <n v="7.3825503355704694"/>
    <x v="11"/>
    <x v="2"/>
  </r>
  <r>
    <x v="70"/>
    <x v="127"/>
    <n v="14.189189189189189"/>
    <x v="11"/>
    <x v="2"/>
  </r>
  <r>
    <x v="70"/>
    <x v="128"/>
    <n v="4.0540540540540544"/>
    <x v="11"/>
    <x v="2"/>
  </r>
  <r>
    <x v="70"/>
    <x v="129"/>
    <n v="1.3513513513513513"/>
    <x v="11"/>
    <x v="2"/>
  </r>
  <r>
    <x v="70"/>
    <x v="130"/>
    <n v="31.081081081081081"/>
    <x v="11"/>
    <x v="2"/>
  </r>
  <r>
    <x v="70"/>
    <x v="131"/>
    <n v="41.891891891891895"/>
    <x v="11"/>
    <x v="2"/>
  </r>
  <r>
    <x v="70"/>
    <x v="4"/>
    <n v="7.4324324324324325"/>
    <x v="11"/>
    <x v="2"/>
  </r>
  <r>
    <x v="71"/>
    <x v="127"/>
    <n v="12.751677852348994"/>
    <x v="11"/>
    <x v="2"/>
  </r>
  <r>
    <x v="71"/>
    <x v="128"/>
    <n v="6.0402684563758386"/>
    <x v="11"/>
    <x v="2"/>
  </r>
  <r>
    <x v="71"/>
    <x v="129"/>
    <n v="0"/>
    <x v="11"/>
    <x v="2"/>
  </r>
  <r>
    <x v="71"/>
    <x v="130"/>
    <n v="32.214765100671144"/>
    <x v="11"/>
    <x v="2"/>
  </r>
  <r>
    <x v="71"/>
    <x v="131"/>
    <n v="41.61073825503356"/>
    <x v="11"/>
    <x v="2"/>
  </r>
  <r>
    <x v="71"/>
    <x v="4"/>
    <n v="7.3825503355704694"/>
    <x v="11"/>
    <x v="2"/>
  </r>
  <r>
    <x v="72"/>
    <x v="127"/>
    <n v="2.6845637583892619"/>
    <x v="11"/>
    <x v="2"/>
  </r>
  <r>
    <x v="72"/>
    <x v="128"/>
    <n v="1.3422818791946309"/>
    <x v="11"/>
    <x v="2"/>
  </r>
  <r>
    <x v="72"/>
    <x v="129"/>
    <n v="2.6845637583892619"/>
    <x v="11"/>
    <x v="2"/>
  </r>
  <r>
    <x v="72"/>
    <x v="130"/>
    <n v="44.29530201342282"/>
    <x v="11"/>
    <x v="2"/>
  </r>
  <r>
    <x v="72"/>
    <x v="131"/>
    <n v="41.61073825503356"/>
    <x v="11"/>
    <x v="2"/>
  </r>
  <r>
    <x v="72"/>
    <x v="4"/>
    <n v="7.3825503355704694"/>
    <x v="11"/>
    <x v="2"/>
  </r>
  <r>
    <x v="67"/>
    <x v="127"/>
    <n v="16.101694915254239"/>
    <x v="12"/>
    <x v="2"/>
  </r>
  <r>
    <x v="67"/>
    <x v="128"/>
    <n v="3.3898305084745761"/>
    <x v="12"/>
    <x v="2"/>
  </r>
  <r>
    <x v="67"/>
    <x v="129"/>
    <n v="0"/>
    <x v="12"/>
    <x v="2"/>
  </r>
  <r>
    <x v="67"/>
    <x v="130"/>
    <n v="55.084745762711862"/>
    <x v="12"/>
    <x v="2"/>
  </r>
  <r>
    <x v="67"/>
    <x v="131"/>
    <n v="19.491525423728813"/>
    <x v="12"/>
    <x v="2"/>
  </r>
  <r>
    <x v="67"/>
    <x v="4"/>
    <n v="5.9322033898305087"/>
    <x v="12"/>
    <x v="2"/>
  </r>
  <r>
    <x v="68"/>
    <x v="127"/>
    <n v="26.548672566371682"/>
    <x v="12"/>
    <x v="2"/>
  </r>
  <r>
    <x v="68"/>
    <x v="128"/>
    <n v="8.8495575221238933"/>
    <x v="12"/>
    <x v="2"/>
  </r>
  <r>
    <x v="68"/>
    <x v="129"/>
    <n v="2.6548672566371683"/>
    <x v="12"/>
    <x v="2"/>
  </r>
  <r>
    <x v="68"/>
    <x v="130"/>
    <n v="35.398230088495573"/>
    <x v="12"/>
    <x v="2"/>
  </r>
  <r>
    <x v="68"/>
    <x v="131"/>
    <n v="20.353982300884955"/>
    <x v="12"/>
    <x v="2"/>
  </r>
  <r>
    <x v="68"/>
    <x v="4"/>
    <n v="6.1946902654867255"/>
    <x v="12"/>
    <x v="2"/>
  </r>
  <r>
    <x v="69"/>
    <x v="127"/>
    <n v="15.254237288135593"/>
    <x v="12"/>
    <x v="2"/>
  </r>
  <r>
    <x v="69"/>
    <x v="128"/>
    <n v="5.0847457627118642"/>
    <x v="12"/>
    <x v="2"/>
  </r>
  <r>
    <x v="69"/>
    <x v="129"/>
    <n v="0"/>
    <x v="12"/>
    <x v="2"/>
  </r>
  <r>
    <x v="69"/>
    <x v="130"/>
    <n v="54.237288135593218"/>
    <x v="12"/>
    <x v="2"/>
  </r>
  <r>
    <x v="69"/>
    <x v="131"/>
    <n v="19.491525423728813"/>
    <x v="12"/>
    <x v="2"/>
  </r>
  <r>
    <x v="69"/>
    <x v="4"/>
    <n v="5.9322033898305087"/>
    <x v="12"/>
    <x v="2"/>
  </r>
  <r>
    <x v="70"/>
    <x v="127"/>
    <n v="24.786324786324787"/>
    <x v="12"/>
    <x v="2"/>
  </r>
  <r>
    <x v="70"/>
    <x v="128"/>
    <n v="7.6923076923076925"/>
    <x v="12"/>
    <x v="2"/>
  </r>
  <r>
    <x v="70"/>
    <x v="129"/>
    <n v="1.7094017094017093"/>
    <x v="12"/>
    <x v="2"/>
  </r>
  <r>
    <x v="70"/>
    <x v="130"/>
    <n v="41.025641025641029"/>
    <x v="12"/>
    <x v="2"/>
  </r>
  <r>
    <x v="70"/>
    <x v="131"/>
    <n v="18.803418803418804"/>
    <x v="12"/>
    <x v="2"/>
  </r>
  <r>
    <x v="70"/>
    <x v="4"/>
    <n v="5.982905982905983"/>
    <x v="12"/>
    <x v="2"/>
  </r>
  <r>
    <x v="71"/>
    <x v="127"/>
    <n v="7.6271186440677967"/>
    <x v="12"/>
    <x v="2"/>
  </r>
  <r>
    <x v="71"/>
    <x v="128"/>
    <n v="1.6949152542372881"/>
    <x v="12"/>
    <x v="2"/>
  </r>
  <r>
    <x v="71"/>
    <x v="129"/>
    <n v="0.84745762711864403"/>
    <x v="12"/>
    <x v="2"/>
  </r>
  <r>
    <x v="71"/>
    <x v="130"/>
    <n v="64.406779661016955"/>
    <x v="12"/>
    <x v="2"/>
  </r>
  <r>
    <x v="71"/>
    <x v="131"/>
    <n v="19.491525423728813"/>
    <x v="12"/>
    <x v="2"/>
  </r>
  <r>
    <x v="71"/>
    <x v="4"/>
    <n v="5.9322033898305087"/>
    <x v="12"/>
    <x v="2"/>
  </r>
  <r>
    <x v="72"/>
    <x v="127"/>
    <n v="7.6271186440677967"/>
    <x v="12"/>
    <x v="2"/>
  </r>
  <r>
    <x v="72"/>
    <x v="128"/>
    <n v="0.84745762711864403"/>
    <x v="12"/>
    <x v="2"/>
  </r>
  <r>
    <x v="72"/>
    <x v="129"/>
    <n v="0"/>
    <x v="12"/>
    <x v="2"/>
  </r>
  <r>
    <x v="72"/>
    <x v="130"/>
    <n v="66.101694915254242"/>
    <x v="12"/>
    <x v="2"/>
  </r>
  <r>
    <x v="72"/>
    <x v="131"/>
    <n v="19.491525423728813"/>
    <x v="12"/>
    <x v="2"/>
  </r>
  <r>
    <x v="72"/>
    <x v="4"/>
    <n v="5.9322033898305087"/>
    <x v="12"/>
    <x v="2"/>
  </r>
  <r>
    <x v="67"/>
    <x v="127"/>
    <n v="12.987012987012987"/>
    <x v="13"/>
    <x v="2"/>
  </r>
  <r>
    <x v="67"/>
    <x v="128"/>
    <n v="2.5974025974025974"/>
    <x v="13"/>
    <x v="2"/>
  </r>
  <r>
    <x v="67"/>
    <x v="129"/>
    <n v="2.5974025974025974"/>
    <x v="13"/>
    <x v="2"/>
  </r>
  <r>
    <x v="67"/>
    <x v="130"/>
    <n v="58.441558441558442"/>
    <x v="13"/>
    <x v="2"/>
  </r>
  <r>
    <x v="67"/>
    <x v="131"/>
    <n v="22.077922077922079"/>
    <x v="13"/>
    <x v="2"/>
  </r>
  <r>
    <x v="67"/>
    <x v="4"/>
    <n v="1.2987012987012987"/>
    <x v="13"/>
    <x v="2"/>
  </r>
  <r>
    <x v="68"/>
    <x v="127"/>
    <n v="36.363636363636367"/>
    <x v="13"/>
    <x v="2"/>
  </r>
  <r>
    <x v="68"/>
    <x v="128"/>
    <n v="10.606060606060606"/>
    <x v="13"/>
    <x v="2"/>
  </r>
  <r>
    <x v="68"/>
    <x v="129"/>
    <n v="4.5454545454545459"/>
    <x v="13"/>
    <x v="2"/>
  </r>
  <r>
    <x v="68"/>
    <x v="130"/>
    <n v="22.727272727272727"/>
    <x v="13"/>
    <x v="2"/>
  </r>
  <r>
    <x v="68"/>
    <x v="131"/>
    <n v="24.242424242424242"/>
    <x v="13"/>
    <x v="2"/>
  </r>
  <r>
    <x v="68"/>
    <x v="4"/>
    <n v="1.5151515151515151"/>
    <x v="13"/>
    <x v="2"/>
  </r>
  <r>
    <x v="69"/>
    <x v="127"/>
    <n v="20.779220779220779"/>
    <x v="13"/>
    <x v="2"/>
  </r>
  <r>
    <x v="69"/>
    <x v="128"/>
    <n v="3.8961038961038961"/>
    <x v="13"/>
    <x v="2"/>
  </r>
  <r>
    <x v="69"/>
    <x v="129"/>
    <n v="2.5974025974025974"/>
    <x v="13"/>
    <x v="2"/>
  </r>
  <r>
    <x v="69"/>
    <x v="130"/>
    <n v="49.350649350649348"/>
    <x v="13"/>
    <x v="2"/>
  </r>
  <r>
    <x v="69"/>
    <x v="131"/>
    <n v="22.077922077922079"/>
    <x v="13"/>
    <x v="2"/>
  </r>
  <r>
    <x v="69"/>
    <x v="4"/>
    <n v="1.2987012987012987"/>
    <x v="13"/>
    <x v="2"/>
  </r>
  <r>
    <x v="70"/>
    <x v="127"/>
    <n v="29.333333333333332"/>
    <x v="13"/>
    <x v="2"/>
  </r>
  <r>
    <x v="70"/>
    <x v="128"/>
    <n v="17.333333333333332"/>
    <x v="13"/>
    <x v="2"/>
  </r>
  <r>
    <x v="70"/>
    <x v="129"/>
    <n v="4"/>
    <x v="13"/>
    <x v="2"/>
  </r>
  <r>
    <x v="70"/>
    <x v="130"/>
    <n v="28"/>
    <x v="13"/>
    <x v="2"/>
  </r>
  <r>
    <x v="70"/>
    <x v="131"/>
    <n v="21.333333333333332"/>
    <x v="13"/>
    <x v="2"/>
  </r>
  <r>
    <x v="70"/>
    <x v="4"/>
    <n v="1.3333333333333333"/>
    <x v="13"/>
    <x v="2"/>
  </r>
  <r>
    <x v="71"/>
    <x v="127"/>
    <n v="22.077922077922079"/>
    <x v="13"/>
    <x v="2"/>
  </r>
  <r>
    <x v="71"/>
    <x v="128"/>
    <n v="10.38961038961039"/>
    <x v="13"/>
    <x v="2"/>
  </r>
  <r>
    <x v="71"/>
    <x v="129"/>
    <n v="1.2987012987012987"/>
    <x v="13"/>
    <x v="2"/>
  </r>
  <r>
    <x v="71"/>
    <x v="130"/>
    <n v="44.155844155844157"/>
    <x v="13"/>
    <x v="2"/>
  </r>
  <r>
    <x v="71"/>
    <x v="131"/>
    <n v="22.077922077922079"/>
    <x v="13"/>
    <x v="2"/>
  </r>
  <r>
    <x v="71"/>
    <x v="4"/>
    <n v="1.2987012987012987"/>
    <x v="13"/>
    <x v="2"/>
  </r>
  <r>
    <x v="72"/>
    <x v="127"/>
    <n v="5.1948051948051948"/>
    <x v="13"/>
    <x v="2"/>
  </r>
  <r>
    <x v="72"/>
    <x v="128"/>
    <n v="0"/>
    <x v="13"/>
    <x v="2"/>
  </r>
  <r>
    <x v="72"/>
    <x v="129"/>
    <n v="0"/>
    <x v="13"/>
    <x v="2"/>
  </r>
  <r>
    <x v="72"/>
    <x v="130"/>
    <n v="71.428571428571431"/>
    <x v="13"/>
    <x v="2"/>
  </r>
  <r>
    <x v="72"/>
    <x v="131"/>
    <n v="22.077922077922079"/>
    <x v="13"/>
    <x v="2"/>
  </r>
  <r>
    <x v="72"/>
    <x v="4"/>
    <n v="1.2987012987012987"/>
    <x v="13"/>
    <x v="2"/>
  </r>
  <r>
    <x v="67"/>
    <x v="127"/>
    <n v="1.1904761904761905"/>
    <x v="14"/>
    <x v="2"/>
  </r>
  <r>
    <x v="67"/>
    <x v="128"/>
    <n v="0"/>
    <x v="14"/>
    <x v="2"/>
  </r>
  <r>
    <x v="67"/>
    <x v="129"/>
    <n v="0"/>
    <x v="14"/>
    <x v="2"/>
  </r>
  <r>
    <x v="67"/>
    <x v="130"/>
    <n v="32.142857142857146"/>
    <x v="14"/>
    <x v="2"/>
  </r>
  <r>
    <x v="67"/>
    <x v="131"/>
    <n v="52.38095238095238"/>
    <x v="14"/>
    <x v="2"/>
  </r>
  <r>
    <x v="67"/>
    <x v="4"/>
    <n v="14.285714285714286"/>
    <x v="14"/>
    <x v="2"/>
  </r>
  <r>
    <x v="68"/>
    <x v="127"/>
    <n v="7.1428571428571432"/>
    <x v="14"/>
    <x v="2"/>
  </r>
  <r>
    <x v="68"/>
    <x v="128"/>
    <n v="2.3809523809523809"/>
    <x v="14"/>
    <x v="2"/>
  </r>
  <r>
    <x v="68"/>
    <x v="129"/>
    <n v="0"/>
    <x v="14"/>
    <x v="2"/>
  </r>
  <r>
    <x v="68"/>
    <x v="130"/>
    <n v="23.80952380952381"/>
    <x v="14"/>
    <x v="2"/>
  </r>
  <r>
    <x v="68"/>
    <x v="131"/>
    <n v="52.38095238095238"/>
    <x v="14"/>
    <x v="2"/>
  </r>
  <r>
    <x v="68"/>
    <x v="4"/>
    <n v="14.285714285714286"/>
    <x v="14"/>
    <x v="2"/>
  </r>
  <r>
    <x v="69"/>
    <x v="127"/>
    <n v="2.3809523809523809"/>
    <x v="14"/>
    <x v="2"/>
  </r>
  <r>
    <x v="69"/>
    <x v="128"/>
    <n v="2.3809523809523809"/>
    <x v="14"/>
    <x v="2"/>
  </r>
  <r>
    <x v="69"/>
    <x v="129"/>
    <n v="0"/>
    <x v="14"/>
    <x v="2"/>
  </r>
  <r>
    <x v="69"/>
    <x v="130"/>
    <n v="28.571428571428573"/>
    <x v="14"/>
    <x v="2"/>
  </r>
  <r>
    <x v="69"/>
    <x v="131"/>
    <n v="52.38095238095238"/>
    <x v="14"/>
    <x v="2"/>
  </r>
  <r>
    <x v="69"/>
    <x v="4"/>
    <n v="14.285714285714286"/>
    <x v="14"/>
    <x v="2"/>
  </r>
  <r>
    <x v="70"/>
    <x v="127"/>
    <n v="4.8192771084337354"/>
    <x v="14"/>
    <x v="2"/>
  </r>
  <r>
    <x v="70"/>
    <x v="128"/>
    <n v="2.4096385542168677"/>
    <x v="14"/>
    <x v="2"/>
  </r>
  <r>
    <x v="70"/>
    <x v="129"/>
    <n v="1.2048192771084338"/>
    <x v="14"/>
    <x v="2"/>
  </r>
  <r>
    <x v="70"/>
    <x v="130"/>
    <n v="25.301204819277107"/>
    <x v="14"/>
    <x v="2"/>
  </r>
  <r>
    <x v="70"/>
    <x v="131"/>
    <n v="53.012048192771083"/>
    <x v="14"/>
    <x v="2"/>
  </r>
  <r>
    <x v="70"/>
    <x v="4"/>
    <n v="13.253012048192771"/>
    <x v="14"/>
    <x v="2"/>
  </r>
  <r>
    <x v="71"/>
    <x v="127"/>
    <n v="1.1904761904761905"/>
    <x v="14"/>
    <x v="2"/>
  </r>
  <r>
    <x v="71"/>
    <x v="128"/>
    <n v="1.1904761904761905"/>
    <x v="14"/>
    <x v="2"/>
  </r>
  <r>
    <x v="71"/>
    <x v="129"/>
    <n v="0"/>
    <x v="14"/>
    <x v="2"/>
  </r>
  <r>
    <x v="71"/>
    <x v="130"/>
    <n v="30.952380952380953"/>
    <x v="14"/>
    <x v="2"/>
  </r>
  <r>
    <x v="71"/>
    <x v="131"/>
    <n v="52.38095238095238"/>
    <x v="14"/>
    <x v="2"/>
  </r>
  <r>
    <x v="71"/>
    <x v="4"/>
    <n v="14.285714285714286"/>
    <x v="14"/>
    <x v="2"/>
  </r>
  <r>
    <x v="72"/>
    <x v="127"/>
    <n v="2.3809523809523809"/>
    <x v="14"/>
    <x v="2"/>
  </r>
  <r>
    <x v="72"/>
    <x v="128"/>
    <n v="1.1904761904761905"/>
    <x v="14"/>
    <x v="2"/>
  </r>
  <r>
    <x v="72"/>
    <x v="129"/>
    <n v="1.1904761904761905"/>
    <x v="14"/>
    <x v="2"/>
  </r>
  <r>
    <x v="72"/>
    <x v="130"/>
    <n v="28.571428571428573"/>
    <x v="14"/>
    <x v="2"/>
  </r>
  <r>
    <x v="72"/>
    <x v="131"/>
    <n v="52.38095238095238"/>
    <x v="14"/>
    <x v="2"/>
  </r>
  <r>
    <x v="72"/>
    <x v="4"/>
    <n v="14.285714285714286"/>
    <x v="14"/>
    <x v="2"/>
  </r>
  <r>
    <x v="67"/>
    <x v="127"/>
    <n v="9.67741935483871"/>
    <x v="15"/>
    <x v="2"/>
  </r>
  <r>
    <x v="67"/>
    <x v="128"/>
    <n v="8.6021505376344081"/>
    <x v="15"/>
    <x v="2"/>
  </r>
  <r>
    <x v="67"/>
    <x v="129"/>
    <n v="0"/>
    <x v="15"/>
    <x v="2"/>
  </r>
  <r>
    <x v="67"/>
    <x v="130"/>
    <n v="58.064516129032256"/>
    <x v="15"/>
    <x v="2"/>
  </r>
  <r>
    <x v="67"/>
    <x v="131"/>
    <n v="12.903225806451612"/>
    <x v="15"/>
    <x v="2"/>
  </r>
  <r>
    <x v="67"/>
    <x v="4"/>
    <n v="10.75268817204301"/>
    <x v="15"/>
    <x v="2"/>
  </r>
  <r>
    <x v="68"/>
    <x v="127"/>
    <n v="28.089887640449437"/>
    <x v="15"/>
    <x v="2"/>
  </r>
  <r>
    <x v="68"/>
    <x v="128"/>
    <n v="14.606741573033707"/>
    <x v="15"/>
    <x v="2"/>
  </r>
  <r>
    <x v="68"/>
    <x v="129"/>
    <n v="2.2471910112359552"/>
    <x v="15"/>
    <x v="2"/>
  </r>
  <r>
    <x v="68"/>
    <x v="130"/>
    <n v="31.460674157303369"/>
    <x v="15"/>
    <x v="2"/>
  </r>
  <r>
    <x v="68"/>
    <x v="131"/>
    <n v="12.359550561797754"/>
    <x v="15"/>
    <x v="2"/>
  </r>
  <r>
    <x v="68"/>
    <x v="4"/>
    <n v="11.235955056179776"/>
    <x v="15"/>
    <x v="2"/>
  </r>
  <r>
    <x v="69"/>
    <x v="127"/>
    <n v="20.43010752688172"/>
    <x v="15"/>
    <x v="2"/>
  </r>
  <r>
    <x v="69"/>
    <x v="128"/>
    <n v="9.67741935483871"/>
    <x v="15"/>
    <x v="2"/>
  </r>
  <r>
    <x v="69"/>
    <x v="129"/>
    <n v="1.075268817204301"/>
    <x v="15"/>
    <x v="2"/>
  </r>
  <r>
    <x v="69"/>
    <x v="130"/>
    <n v="45.161290322580648"/>
    <x v="15"/>
    <x v="2"/>
  </r>
  <r>
    <x v="69"/>
    <x v="131"/>
    <n v="12.903225806451612"/>
    <x v="15"/>
    <x v="2"/>
  </r>
  <r>
    <x v="69"/>
    <x v="4"/>
    <n v="10.75268817204301"/>
    <x v="15"/>
    <x v="2"/>
  </r>
  <r>
    <x v="70"/>
    <x v="127"/>
    <n v="16.853932584269664"/>
    <x v="15"/>
    <x v="2"/>
  </r>
  <r>
    <x v="70"/>
    <x v="128"/>
    <n v="4.4943820224719104"/>
    <x v="15"/>
    <x v="2"/>
  </r>
  <r>
    <x v="70"/>
    <x v="129"/>
    <n v="1.1235955056179776"/>
    <x v="15"/>
    <x v="2"/>
  </r>
  <r>
    <x v="70"/>
    <x v="130"/>
    <n v="52.80898876404494"/>
    <x v="15"/>
    <x v="2"/>
  </r>
  <r>
    <x v="70"/>
    <x v="131"/>
    <n v="13.48314606741573"/>
    <x v="15"/>
    <x v="2"/>
  </r>
  <r>
    <x v="70"/>
    <x v="4"/>
    <n v="11.235955056179776"/>
    <x v="15"/>
    <x v="2"/>
  </r>
  <r>
    <x v="71"/>
    <x v="127"/>
    <n v="15.053763440860216"/>
    <x v="15"/>
    <x v="2"/>
  </r>
  <r>
    <x v="71"/>
    <x v="128"/>
    <n v="8.6021505376344081"/>
    <x v="15"/>
    <x v="2"/>
  </r>
  <r>
    <x v="71"/>
    <x v="129"/>
    <n v="1.075268817204301"/>
    <x v="15"/>
    <x v="2"/>
  </r>
  <r>
    <x v="71"/>
    <x v="130"/>
    <n v="51.612903225806448"/>
    <x v="15"/>
    <x v="2"/>
  </r>
  <r>
    <x v="71"/>
    <x v="131"/>
    <n v="12.903225806451612"/>
    <x v="15"/>
    <x v="2"/>
  </r>
  <r>
    <x v="71"/>
    <x v="4"/>
    <n v="10.75268817204301"/>
    <x v="15"/>
    <x v="2"/>
  </r>
  <r>
    <x v="72"/>
    <x v="127"/>
    <n v="2.150537634408602"/>
    <x v="15"/>
    <x v="2"/>
  </r>
  <r>
    <x v="72"/>
    <x v="128"/>
    <n v="2.150537634408602"/>
    <x v="15"/>
    <x v="2"/>
  </r>
  <r>
    <x v="72"/>
    <x v="129"/>
    <n v="0"/>
    <x v="15"/>
    <x v="2"/>
  </r>
  <r>
    <x v="72"/>
    <x v="130"/>
    <n v="72.043010752688176"/>
    <x v="15"/>
    <x v="2"/>
  </r>
  <r>
    <x v="72"/>
    <x v="131"/>
    <n v="12.903225806451612"/>
    <x v="15"/>
    <x v="2"/>
  </r>
  <r>
    <x v="72"/>
    <x v="4"/>
    <n v="10.75268817204301"/>
    <x v="15"/>
    <x v="2"/>
  </r>
  <r>
    <x v="67"/>
    <x v="127"/>
    <n v="21.59090909090909"/>
    <x v="16"/>
    <x v="2"/>
  </r>
  <r>
    <x v="67"/>
    <x v="128"/>
    <n v="7.3863636363636367"/>
    <x v="16"/>
    <x v="2"/>
  </r>
  <r>
    <x v="67"/>
    <x v="129"/>
    <n v="1.1363636363636365"/>
    <x v="16"/>
    <x v="2"/>
  </r>
  <r>
    <x v="67"/>
    <x v="130"/>
    <n v="49.43181818181818"/>
    <x v="16"/>
    <x v="2"/>
  </r>
  <r>
    <x v="67"/>
    <x v="131"/>
    <n v="15.909090909090908"/>
    <x v="16"/>
    <x v="2"/>
  </r>
  <r>
    <x v="67"/>
    <x v="4"/>
    <n v="5.1136363636363633"/>
    <x v="16"/>
    <x v="2"/>
  </r>
  <r>
    <x v="68"/>
    <x v="127"/>
    <n v="39.86013986013986"/>
    <x v="16"/>
    <x v="2"/>
  </r>
  <r>
    <x v="68"/>
    <x v="128"/>
    <n v="13.286713286713287"/>
    <x v="16"/>
    <x v="2"/>
  </r>
  <r>
    <x v="68"/>
    <x v="129"/>
    <n v="4.895104895104895"/>
    <x v="16"/>
    <x v="2"/>
  </r>
  <r>
    <x v="68"/>
    <x v="130"/>
    <n v="22.377622377622377"/>
    <x v="16"/>
    <x v="2"/>
  </r>
  <r>
    <x v="68"/>
    <x v="131"/>
    <n v="13.286713286713287"/>
    <x v="16"/>
    <x v="2"/>
  </r>
  <r>
    <x v="68"/>
    <x v="4"/>
    <n v="6.2937062937062933"/>
    <x v="16"/>
    <x v="2"/>
  </r>
  <r>
    <x v="69"/>
    <x v="127"/>
    <n v="21.59090909090909"/>
    <x v="16"/>
    <x v="2"/>
  </r>
  <r>
    <x v="69"/>
    <x v="128"/>
    <n v="9.0909090909090917"/>
    <x v="16"/>
    <x v="2"/>
  </r>
  <r>
    <x v="69"/>
    <x v="129"/>
    <n v="1.1363636363636365"/>
    <x v="16"/>
    <x v="2"/>
  </r>
  <r>
    <x v="69"/>
    <x v="130"/>
    <n v="47.159090909090907"/>
    <x v="16"/>
    <x v="2"/>
  </r>
  <r>
    <x v="69"/>
    <x v="131"/>
    <n v="15.909090909090908"/>
    <x v="16"/>
    <x v="2"/>
  </r>
  <r>
    <x v="69"/>
    <x v="4"/>
    <n v="5.1136363636363633"/>
    <x v="16"/>
    <x v="2"/>
  </r>
  <r>
    <x v="70"/>
    <x v="127"/>
    <n v="21.301775147928993"/>
    <x v="16"/>
    <x v="2"/>
  </r>
  <r>
    <x v="70"/>
    <x v="128"/>
    <n v="9.4674556213017755"/>
    <x v="16"/>
    <x v="2"/>
  </r>
  <r>
    <x v="70"/>
    <x v="129"/>
    <n v="1.7751479289940828"/>
    <x v="16"/>
    <x v="2"/>
  </r>
  <r>
    <x v="70"/>
    <x v="130"/>
    <n v="46.745562130177518"/>
    <x v="16"/>
    <x v="2"/>
  </r>
  <r>
    <x v="70"/>
    <x v="131"/>
    <n v="15.976331360946746"/>
    <x v="16"/>
    <x v="2"/>
  </r>
  <r>
    <x v="70"/>
    <x v="4"/>
    <n v="4.7337278106508878"/>
    <x v="16"/>
    <x v="2"/>
  </r>
  <r>
    <x v="71"/>
    <x v="127"/>
    <n v="18.181818181818183"/>
    <x v="16"/>
    <x v="2"/>
  </r>
  <r>
    <x v="71"/>
    <x v="128"/>
    <n v="9.0909090909090917"/>
    <x v="16"/>
    <x v="2"/>
  </r>
  <r>
    <x v="71"/>
    <x v="129"/>
    <n v="0"/>
    <x v="16"/>
    <x v="2"/>
  </r>
  <r>
    <x v="71"/>
    <x v="130"/>
    <n v="51.704545454545453"/>
    <x v="16"/>
    <x v="2"/>
  </r>
  <r>
    <x v="71"/>
    <x v="131"/>
    <n v="15.909090909090908"/>
    <x v="16"/>
    <x v="2"/>
  </r>
  <r>
    <x v="71"/>
    <x v="4"/>
    <n v="5.1136363636363633"/>
    <x v="16"/>
    <x v="2"/>
  </r>
  <r>
    <x v="72"/>
    <x v="127"/>
    <n v="5.6818181818181817"/>
    <x v="16"/>
    <x v="2"/>
  </r>
  <r>
    <x v="72"/>
    <x v="128"/>
    <n v="1.7045454545454546"/>
    <x v="16"/>
    <x v="2"/>
  </r>
  <r>
    <x v="72"/>
    <x v="129"/>
    <n v="0"/>
    <x v="16"/>
    <x v="2"/>
  </r>
  <r>
    <x v="72"/>
    <x v="130"/>
    <n v="71.590909090909093"/>
    <x v="16"/>
    <x v="2"/>
  </r>
  <r>
    <x v="72"/>
    <x v="131"/>
    <n v="15.909090909090908"/>
    <x v="16"/>
    <x v="2"/>
  </r>
  <r>
    <x v="72"/>
    <x v="4"/>
    <n v="5.1136363636363633"/>
    <x v="16"/>
    <x v="2"/>
  </r>
  <r>
    <x v="67"/>
    <x v="127"/>
    <n v="10.783945986496624"/>
    <x v="0"/>
    <x v="3"/>
  </r>
  <r>
    <x v="67"/>
    <x v="128"/>
    <n v="4.2948237059264818"/>
    <x v="0"/>
    <x v="3"/>
  </r>
  <r>
    <x v="67"/>
    <x v="129"/>
    <n v="1.6504126031507877"/>
    <x v="0"/>
    <x v="3"/>
  </r>
  <r>
    <x v="67"/>
    <x v="130"/>
    <n v="39.066016504126033"/>
    <x v="0"/>
    <x v="3"/>
  </r>
  <r>
    <x v="67"/>
    <x v="131"/>
    <n v="28.975993998499625"/>
    <x v="0"/>
    <x v="3"/>
  </r>
  <r>
    <x v="67"/>
    <x v="4"/>
    <n v="15.303825956489122"/>
    <x v="0"/>
    <x v="3"/>
  </r>
  <r>
    <x v="68"/>
    <x v="127"/>
    <n v="17.49092558983666"/>
    <x v="0"/>
    <x v="3"/>
  </r>
  <r>
    <x v="68"/>
    <x v="128"/>
    <n v="7.6225045372050815"/>
    <x v="0"/>
    <x v="3"/>
  </r>
  <r>
    <x v="68"/>
    <x v="129"/>
    <n v="2.4954627949183301"/>
    <x v="0"/>
    <x v="3"/>
  </r>
  <r>
    <x v="68"/>
    <x v="130"/>
    <n v="23.049001814882033"/>
    <x v="0"/>
    <x v="3"/>
  </r>
  <r>
    <x v="68"/>
    <x v="131"/>
    <n v="32.282214156079853"/>
    <x v="0"/>
    <x v="3"/>
  </r>
  <r>
    <x v="68"/>
    <x v="4"/>
    <n v="17.286751361161524"/>
    <x v="0"/>
    <x v="3"/>
  </r>
  <r>
    <x v="69"/>
    <x v="127"/>
    <n v="15.358618099887344"/>
    <x v="0"/>
    <x v="3"/>
  </r>
  <r>
    <x v="69"/>
    <x v="128"/>
    <n v="4.3747653022906494"/>
    <x v="0"/>
    <x v="3"/>
  </r>
  <r>
    <x v="69"/>
    <x v="129"/>
    <n v="1.2767555388659406"/>
    <x v="0"/>
    <x v="3"/>
  </r>
  <r>
    <x v="69"/>
    <x v="130"/>
    <n v="34.735260983852797"/>
    <x v="0"/>
    <x v="3"/>
  </r>
  <r>
    <x v="69"/>
    <x v="131"/>
    <n v="28.989861058956066"/>
    <x v="0"/>
    <x v="3"/>
  </r>
  <r>
    <x v="69"/>
    <x v="4"/>
    <n v="15.339842283139317"/>
    <x v="0"/>
    <x v="3"/>
  </r>
  <r>
    <x v="70"/>
    <x v="127"/>
    <n v="16.630283786465569"/>
    <x v="0"/>
    <x v="3"/>
  </r>
  <r>
    <x v="70"/>
    <x v="128"/>
    <n v="6.2115499106965668"/>
    <x v="0"/>
    <x v="3"/>
  </r>
  <r>
    <x v="70"/>
    <x v="129"/>
    <n v="2.3020440563603888"/>
    <x v="0"/>
    <x v="3"/>
  </r>
  <r>
    <x v="70"/>
    <x v="130"/>
    <n v="30.839452272276244"/>
    <x v="0"/>
    <x v="3"/>
  </r>
  <r>
    <x v="70"/>
    <x v="131"/>
    <n v="28.954157570946617"/>
    <x v="0"/>
    <x v="3"/>
  </r>
  <r>
    <x v="70"/>
    <x v="4"/>
    <n v="15.320500099226036"/>
    <x v="0"/>
    <x v="3"/>
  </r>
  <r>
    <x v="71"/>
    <x v="127"/>
    <n v="10.267940790706389"/>
    <x v="0"/>
    <x v="3"/>
  </r>
  <r>
    <x v="71"/>
    <x v="128"/>
    <n v="4.0097433014802322"/>
    <x v="0"/>
    <x v="3"/>
  </r>
  <r>
    <x v="71"/>
    <x v="129"/>
    <n v="0.73074761101742547"/>
    <x v="0"/>
    <x v="3"/>
  </r>
  <r>
    <x v="71"/>
    <x v="130"/>
    <n v="40.771969271126103"/>
    <x v="0"/>
    <x v="3"/>
  </r>
  <r>
    <x v="71"/>
    <x v="131"/>
    <n v="28.94884766722878"/>
    <x v="0"/>
    <x v="3"/>
  </r>
  <r>
    <x v="71"/>
    <x v="4"/>
    <n v="15.308225594903504"/>
    <x v="0"/>
    <x v="3"/>
  </r>
  <r>
    <x v="72"/>
    <x v="127"/>
    <n v="2.88551620760727"/>
    <x v="0"/>
    <x v="3"/>
  </r>
  <r>
    <x v="72"/>
    <x v="128"/>
    <n v="0.37474236462432076"/>
    <x v="0"/>
    <x v="3"/>
  </r>
  <r>
    <x v="72"/>
    <x v="129"/>
    <n v="0.93685591156080195"/>
    <x v="0"/>
    <x v="3"/>
  </r>
  <r>
    <x v="72"/>
    <x v="130"/>
    <n v="51.564549372306537"/>
    <x v="0"/>
    <x v="3"/>
  </r>
  <r>
    <x v="72"/>
    <x v="131"/>
    <n v="28.94884766722878"/>
    <x v="0"/>
    <x v="3"/>
  </r>
  <r>
    <x v="72"/>
    <x v="4"/>
    <n v="15.308225594903504"/>
    <x v="0"/>
    <x v="3"/>
  </r>
  <r>
    <x v="67"/>
    <x v="127"/>
    <n v="27.992957746478872"/>
    <x v="1"/>
    <x v="3"/>
  </r>
  <r>
    <x v="67"/>
    <x v="128"/>
    <n v="9.066901408450704"/>
    <x v="1"/>
    <x v="3"/>
  </r>
  <r>
    <x v="67"/>
    <x v="129"/>
    <n v="2.464788732394366"/>
    <x v="1"/>
    <x v="3"/>
  </r>
  <r>
    <x v="67"/>
    <x v="130"/>
    <n v="40.492957746478872"/>
    <x v="1"/>
    <x v="3"/>
  </r>
  <r>
    <x v="67"/>
    <x v="131"/>
    <n v="14.964788732394366"/>
    <x v="1"/>
    <x v="3"/>
  </r>
  <r>
    <x v="67"/>
    <x v="4"/>
    <n v="5.193661971830986"/>
    <x v="1"/>
    <x v="3"/>
  </r>
  <r>
    <x v="68"/>
    <x v="127"/>
    <n v="33.383685800604226"/>
    <x v="1"/>
    <x v="3"/>
  </r>
  <r>
    <x v="68"/>
    <x v="128"/>
    <n v="8.761329305135952"/>
    <x v="1"/>
    <x v="3"/>
  </r>
  <r>
    <x v="68"/>
    <x v="129"/>
    <n v="3.0211480362537766"/>
    <x v="1"/>
    <x v="3"/>
  </r>
  <r>
    <x v="68"/>
    <x v="130"/>
    <n v="28.851963746223564"/>
    <x v="1"/>
    <x v="3"/>
  </r>
  <r>
    <x v="68"/>
    <x v="131"/>
    <n v="20.241691842900302"/>
    <x v="1"/>
    <x v="3"/>
  </r>
  <r>
    <x v="68"/>
    <x v="4"/>
    <n v="6.1933534743202419"/>
    <x v="1"/>
    <x v="3"/>
  </r>
  <r>
    <x v="69"/>
    <x v="127"/>
    <n v="35.475352112676056"/>
    <x v="1"/>
    <x v="3"/>
  </r>
  <r>
    <x v="69"/>
    <x v="128"/>
    <n v="7.306338028169014"/>
    <x v="1"/>
    <x v="3"/>
  </r>
  <r>
    <x v="69"/>
    <x v="129"/>
    <n v="1.6725352112676057"/>
    <x v="1"/>
    <x v="3"/>
  </r>
  <r>
    <x v="69"/>
    <x v="130"/>
    <n v="35.475352112676056"/>
    <x v="1"/>
    <x v="3"/>
  </r>
  <r>
    <x v="69"/>
    <x v="131"/>
    <n v="14.964788732394366"/>
    <x v="1"/>
    <x v="3"/>
  </r>
  <r>
    <x v="69"/>
    <x v="4"/>
    <n v="5.193661971830986"/>
    <x v="1"/>
    <x v="3"/>
  </r>
  <r>
    <x v="70"/>
    <x v="127"/>
    <n v="34.516415261756876"/>
    <x v="1"/>
    <x v="3"/>
  </r>
  <r>
    <x v="70"/>
    <x v="128"/>
    <n v="8.5181898846495123"/>
    <x v="1"/>
    <x v="3"/>
  </r>
  <r>
    <x v="70"/>
    <x v="129"/>
    <n v="2.1295474711623781"/>
    <x v="1"/>
    <x v="3"/>
  </r>
  <r>
    <x v="70"/>
    <x v="130"/>
    <n v="35.403726708074537"/>
    <x v="1"/>
    <x v="3"/>
  </r>
  <r>
    <x v="70"/>
    <x v="131"/>
    <n v="14.995563442768411"/>
    <x v="1"/>
    <x v="3"/>
  </r>
  <r>
    <x v="70"/>
    <x v="4"/>
    <n v="5.1464063886424132"/>
    <x v="1"/>
    <x v="3"/>
  </r>
  <r>
    <x v="71"/>
    <x v="127"/>
    <n v="15.553602811950791"/>
    <x v="1"/>
    <x v="3"/>
  </r>
  <r>
    <x v="71"/>
    <x v="128"/>
    <n v="2.7240773286467488"/>
    <x v="1"/>
    <x v="3"/>
  </r>
  <r>
    <x v="71"/>
    <x v="129"/>
    <n v="0.79086115992970119"/>
    <x v="1"/>
    <x v="3"/>
  </r>
  <r>
    <x v="71"/>
    <x v="130"/>
    <n v="60.808435852372583"/>
    <x v="1"/>
    <x v="3"/>
  </r>
  <r>
    <x v="71"/>
    <x v="131"/>
    <n v="14.938488576449911"/>
    <x v="1"/>
    <x v="3"/>
  </r>
  <r>
    <x v="71"/>
    <x v="4"/>
    <n v="5.1845342706502633"/>
    <x v="1"/>
    <x v="3"/>
  </r>
  <r>
    <x v="72"/>
    <x v="127"/>
    <n v="6.1511423550087869"/>
    <x v="1"/>
    <x v="3"/>
  </r>
  <r>
    <x v="72"/>
    <x v="128"/>
    <n v="0.79086115992970119"/>
    <x v="1"/>
    <x v="3"/>
  </r>
  <r>
    <x v="72"/>
    <x v="129"/>
    <n v="0.61511423550087874"/>
    <x v="1"/>
    <x v="3"/>
  </r>
  <r>
    <x v="72"/>
    <x v="130"/>
    <n v="72.319859402460452"/>
    <x v="1"/>
    <x v="3"/>
  </r>
  <r>
    <x v="72"/>
    <x v="131"/>
    <n v="14.938488576449911"/>
    <x v="1"/>
    <x v="3"/>
  </r>
  <r>
    <x v="72"/>
    <x v="4"/>
    <n v="5.1845342706502633"/>
    <x v="1"/>
    <x v="3"/>
  </r>
  <r>
    <x v="67"/>
    <x v="127"/>
    <n v="1.1012060828526482"/>
    <x v="2"/>
    <x v="3"/>
  </r>
  <r>
    <x v="67"/>
    <x v="128"/>
    <n v="0.73413738856843214"/>
    <x v="2"/>
    <x v="3"/>
  </r>
  <r>
    <x v="67"/>
    <x v="129"/>
    <n v="0.41950707918196117"/>
    <x v="2"/>
    <x v="3"/>
  </r>
  <r>
    <x v="67"/>
    <x v="130"/>
    <n v="27.267960146827477"/>
    <x v="2"/>
    <x v="3"/>
  </r>
  <r>
    <x v="67"/>
    <x v="131"/>
    <n v="45.359202936549558"/>
    <x v="2"/>
    <x v="3"/>
  </r>
  <r>
    <x v="67"/>
    <x v="4"/>
    <n v="25.117986366019927"/>
    <x v="2"/>
    <x v="3"/>
  </r>
  <r>
    <x v="68"/>
    <x v="127"/>
    <n v="5.6167400881057272"/>
    <x v="2"/>
    <x v="3"/>
  </r>
  <r>
    <x v="68"/>
    <x v="128"/>
    <n v="4.5154185022026434"/>
    <x v="2"/>
    <x v="3"/>
  </r>
  <r>
    <x v="68"/>
    <x v="129"/>
    <n v="2.0925110132158591"/>
    <x v="2"/>
    <x v="3"/>
  </r>
  <r>
    <x v="68"/>
    <x v="130"/>
    <n v="16.189427312775329"/>
    <x v="2"/>
    <x v="3"/>
  </r>
  <r>
    <x v="68"/>
    <x v="131"/>
    <n v="45.759911894273131"/>
    <x v="2"/>
    <x v="3"/>
  </r>
  <r>
    <x v="68"/>
    <x v="4"/>
    <n v="25.825991189427313"/>
    <x v="2"/>
    <x v="3"/>
  </r>
  <r>
    <x v="69"/>
    <x v="127"/>
    <n v="3.0971128608923886"/>
    <x v="2"/>
    <x v="3"/>
  </r>
  <r>
    <x v="69"/>
    <x v="128"/>
    <n v="1.6797900262467191"/>
    <x v="2"/>
    <x v="3"/>
  </r>
  <r>
    <x v="69"/>
    <x v="129"/>
    <n v="0.52493438320209973"/>
    <x v="2"/>
    <x v="3"/>
  </r>
  <r>
    <x v="69"/>
    <x v="130"/>
    <n v="24.199475065616799"/>
    <x v="2"/>
    <x v="3"/>
  </r>
  <r>
    <x v="69"/>
    <x v="131"/>
    <n v="45.354330708661415"/>
    <x v="2"/>
    <x v="3"/>
  </r>
  <r>
    <x v="69"/>
    <x v="4"/>
    <n v="25.144356955380577"/>
    <x v="2"/>
    <x v="3"/>
  </r>
  <r>
    <x v="70"/>
    <x v="127"/>
    <n v="5.2987598647125145"/>
    <x v="2"/>
    <x v="3"/>
  </r>
  <r>
    <x v="70"/>
    <x v="128"/>
    <n v="1.4656144306651635"/>
    <x v="2"/>
    <x v="3"/>
  </r>
  <r>
    <x v="70"/>
    <x v="129"/>
    <n v="2.367531003382187"/>
    <x v="2"/>
    <x v="3"/>
  </r>
  <r>
    <x v="70"/>
    <x v="130"/>
    <n v="19.898534385569334"/>
    <x v="2"/>
    <x v="3"/>
  </r>
  <r>
    <x v="70"/>
    <x v="131"/>
    <n v="45.715896279594141"/>
    <x v="2"/>
    <x v="3"/>
  </r>
  <r>
    <x v="70"/>
    <x v="4"/>
    <n v="25.253664036076664"/>
    <x v="2"/>
    <x v="3"/>
  </r>
  <r>
    <x v="71"/>
    <x v="127"/>
    <n v="2.3060796645702304"/>
    <x v="2"/>
    <x v="3"/>
  </r>
  <r>
    <x v="71"/>
    <x v="128"/>
    <n v="1.1530398322851152"/>
    <x v="2"/>
    <x v="3"/>
  </r>
  <r>
    <x v="71"/>
    <x v="129"/>
    <n v="0.10482180293501048"/>
    <x v="2"/>
    <x v="3"/>
  </r>
  <r>
    <x v="71"/>
    <x v="130"/>
    <n v="25.9958071278826"/>
    <x v="2"/>
    <x v="3"/>
  </r>
  <r>
    <x v="71"/>
    <x v="131"/>
    <n v="45.335429769392036"/>
    <x v="2"/>
    <x v="3"/>
  </r>
  <r>
    <x v="71"/>
    <x v="4"/>
    <n v="25.10482180293501"/>
    <x v="2"/>
    <x v="3"/>
  </r>
  <r>
    <x v="72"/>
    <x v="127"/>
    <n v="0.5765199161425576"/>
    <x v="2"/>
    <x v="3"/>
  </r>
  <r>
    <x v="72"/>
    <x v="128"/>
    <n v="0"/>
    <x v="2"/>
    <x v="3"/>
  </r>
  <r>
    <x v="72"/>
    <x v="129"/>
    <n v="0.3668763102725367"/>
    <x v="2"/>
    <x v="3"/>
  </r>
  <r>
    <x v="72"/>
    <x v="130"/>
    <n v="28.616352201257861"/>
    <x v="2"/>
    <x v="3"/>
  </r>
  <r>
    <x v="72"/>
    <x v="131"/>
    <n v="45.335429769392036"/>
    <x v="2"/>
    <x v="3"/>
  </r>
  <r>
    <x v="72"/>
    <x v="4"/>
    <n v="25.10482180293501"/>
    <x v="2"/>
    <x v="3"/>
  </r>
  <r>
    <x v="67"/>
    <x v="127"/>
    <n v="14.438502673796792"/>
    <x v="3"/>
    <x v="3"/>
  </r>
  <r>
    <x v="67"/>
    <x v="128"/>
    <n v="6.6844919786096257"/>
    <x v="3"/>
    <x v="3"/>
  </r>
  <r>
    <x v="67"/>
    <x v="129"/>
    <n v="4.144385026737968"/>
    <x v="3"/>
    <x v="3"/>
  </r>
  <r>
    <x v="67"/>
    <x v="130"/>
    <n v="53.208556149732622"/>
    <x v="3"/>
    <x v="3"/>
  </r>
  <r>
    <x v="67"/>
    <x v="131"/>
    <n v="14.304812834224599"/>
    <x v="3"/>
    <x v="3"/>
  </r>
  <r>
    <x v="67"/>
    <x v="4"/>
    <n v="7.4866310160427805"/>
    <x v="3"/>
    <x v="3"/>
  </r>
  <r>
    <x v="68"/>
    <x v="127"/>
    <n v="34.280303030303031"/>
    <x v="3"/>
    <x v="3"/>
  </r>
  <r>
    <x v="68"/>
    <x v="128"/>
    <n v="14.772727272727273"/>
    <x v="3"/>
    <x v="3"/>
  </r>
  <r>
    <x v="68"/>
    <x v="129"/>
    <n v="2.4621212121212119"/>
    <x v="3"/>
    <x v="3"/>
  </r>
  <r>
    <x v="68"/>
    <x v="130"/>
    <n v="26.704545454545453"/>
    <x v="3"/>
    <x v="3"/>
  </r>
  <r>
    <x v="68"/>
    <x v="131"/>
    <n v="14.204545454545455"/>
    <x v="3"/>
    <x v="3"/>
  </r>
  <r>
    <x v="68"/>
    <x v="4"/>
    <n v="8.3333333333333339"/>
    <x v="3"/>
    <x v="3"/>
  </r>
  <r>
    <x v="69"/>
    <x v="127"/>
    <n v="22.281879194630871"/>
    <x v="3"/>
    <x v="3"/>
  </r>
  <r>
    <x v="69"/>
    <x v="128"/>
    <n v="6.4429530201342278"/>
    <x v="3"/>
    <x v="3"/>
  </r>
  <r>
    <x v="69"/>
    <x v="129"/>
    <n v="2.9530201342281881"/>
    <x v="3"/>
    <x v="3"/>
  </r>
  <r>
    <x v="69"/>
    <x v="130"/>
    <n v="46.442953020134226"/>
    <x v="3"/>
    <x v="3"/>
  </r>
  <r>
    <x v="69"/>
    <x v="131"/>
    <n v="14.36241610738255"/>
    <x v="3"/>
    <x v="3"/>
  </r>
  <r>
    <x v="69"/>
    <x v="4"/>
    <n v="7.651006711409396"/>
    <x v="3"/>
    <x v="3"/>
  </r>
  <r>
    <x v="70"/>
    <x v="127"/>
    <n v="24.536376604850215"/>
    <x v="3"/>
    <x v="3"/>
  </r>
  <r>
    <x v="70"/>
    <x v="128"/>
    <n v="13.552068473609129"/>
    <x v="3"/>
    <x v="3"/>
  </r>
  <r>
    <x v="70"/>
    <x v="129"/>
    <n v="2.1398002853067046"/>
    <x v="3"/>
    <x v="3"/>
  </r>
  <r>
    <x v="70"/>
    <x v="130"/>
    <n v="37.51783166904422"/>
    <x v="3"/>
    <x v="3"/>
  </r>
  <r>
    <x v="70"/>
    <x v="131"/>
    <n v="14.550641940085592"/>
    <x v="3"/>
    <x v="3"/>
  </r>
  <r>
    <x v="70"/>
    <x v="4"/>
    <n v="7.9885877318116973"/>
    <x v="3"/>
    <x v="3"/>
  </r>
  <r>
    <x v="71"/>
    <x v="127"/>
    <n v="22.266666666666666"/>
    <x v="3"/>
    <x v="3"/>
  </r>
  <r>
    <x v="71"/>
    <x v="128"/>
    <n v="10.666666666666666"/>
    <x v="3"/>
    <x v="3"/>
  </r>
  <r>
    <x v="71"/>
    <x v="129"/>
    <n v="1.4666666666666666"/>
    <x v="3"/>
    <x v="3"/>
  </r>
  <r>
    <x v="71"/>
    <x v="130"/>
    <n v="43.866666666666667"/>
    <x v="3"/>
    <x v="3"/>
  </r>
  <r>
    <x v="71"/>
    <x v="131"/>
    <n v="14.266666666666667"/>
    <x v="3"/>
    <x v="3"/>
  </r>
  <r>
    <x v="71"/>
    <x v="4"/>
    <n v="7.6"/>
    <x v="3"/>
    <x v="3"/>
  </r>
  <r>
    <x v="72"/>
    <x v="127"/>
    <n v="5.0666666666666664"/>
    <x v="3"/>
    <x v="3"/>
  </r>
  <r>
    <x v="72"/>
    <x v="128"/>
    <n v="0.93333333333333335"/>
    <x v="3"/>
    <x v="3"/>
  </r>
  <r>
    <x v="72"/>
    <x v="129"/>
    <n v="1.7333333333333334"/>
    <x v="3"/>
    <x v="3"/>
  </r>
  <r>
    <x v="72"/>
    <x v="130"/>
    <n v="70.533333333333331"/>
    <x v="3"/>
    <x v="3"/>
  </r>
  <r>
    <x v="72"/>
    <x v="131"/>
    <n v="14.266666666666667"/>
    <x v="3"/>
    <x v="3"/>
  </r>
  <r>
    <x v="72"/>
    <x v="4"/>
    <n v="7.6"/>
    <x v="3"/>
    <x v="3"/>
  </r>
  <r>
    <x v="67"/>
    <x v="127"/>
    <n v="4.8986486486486482"/>
    <x v="4"/>
    <x v="3"/>
  </r>
  <r>
    <x v="67"/>
    <x v="128"/>
    <n v="1.6891891891891893"/>
    <x v="4"/>
    <x v="3"/>
  </r>
  <r>
    <x v="67"/>
    <x v="129"/>
    <n v="1.5202702702702702"/>
    <x v="4"/>
    <x v="3"/>
  </r>
  <r>
    <x v="67"/>
    <x v="130"/>
    <n v="41.385135135135137"/>
    <x v="4"/>
    <x v="3"/>
  </r>
  <r>
    <x v="67"/>
    <x v="131"/>
    <n v="31.25"/>
    <x v="4"/>
    <x v="3"/>
  </r>
  <r>
    <x v="67"/>
    <x v="4"/>
    <n v="19.256756756756758"/>
    <x v="4"/>
    <x v="3"/>
  </r>
  <r>
    <x v="68"/>
    <x v="127"/>
    <n v="12.915851272015656"/>
    <x v="4"/>
    <x v="3"/>
  </r>
  <r>
    <x v="68"/>
    <x v="128"/>
    <n v="5.283757338551859"/>
    <x v="4"/>
    <x v="3"/>
  </r>
  <r>
    <x v="68"/>
    <x v="129"/>
    <n v="2.7397260273972601"/>
    <x v="4"/>
    <x v="3"/>
  </r>
  <r>
    <x v="68"/>
    <x v="130"/>
    <n v="25.636007827788649"/>
    <x v="4"/>
    <x v="3"/>
  </r>
  <r>
    <x v="68"/>
    <x v="131"/>
    <n v="33.072407045009783"/>
    <x v="4"/>
    <x v="3"/>
  </r>
  <r>
    <x v="68"/>
    <x v="4"/>
    <n v="20.352250489236791"/>
    <x v="4"/>
    <x v="3"/>
  </r>
  <r>
    <x v="69"/>
    <x v="127"/>
    <n v="6.9256756756756754"/>
    <x v="4"/>
    <x v="3"/>
  </r>
  <r>
    <x v="69"/>
    <x v="128"/>
    <n v="1.3513513513513513"/>
    <x v="4"/>
    <x v="3"/>
  </r>
  <r>
    <x v="69"/>
    <x v="129"/>
    <n v="1.3513513513513513"/>
    <x v="4"/>
    <x v="3"/>
  </r>
  <r>
    <x v="69"/>
    <x v="130"/>
    <n v="39.864864864864863"/>
    <x v="4"/>
    <x v="3"/>
  </r>
  <r>
    <x v="69"/>
    <x v="131"/>
    <n v="31.25"/>
    <x v="4"/>
    <x v="3"/>
  </r>
  <r>
    <x v="69"/>
    <x v="4"/>
    <n v="19.256756756756758"/>
    <x v="4"/>
    <x v="3"/>
  </r>
  <r>
    <x v="70"/>
    <x v="127"/>
    <n v="6.7307692307692308"/>
    <x v="4"/>
    <x v="3"/>
  </r>
  <r>
    <x v="70"/>
    <x v="128"/>
    <n v="0.38461538461538464"/>
    <x v="4"/>
    <x v="3"/>
  </r>
  <r>
    <x v="70"/>
    <x v="129"/>
    <n v="2.1153846153846154"/>
    <x v="4"/>
    <x v="3"/>
  </r>
  <r>
    <x v="70"/>
    <x v="130"/>
    <n v="39.03846153846154"/>
    <x v="4"/>
    <x v="3"/>
  </r>
  <r>
    <x v="70"/>
    <x v="131"/>
    <n v="31.346153846153847"/>
    <x v="4"/>
    <x v="3"/>
  </r>
  <r>
    <x v="70"/>
    <x v="4"/>
    <n v="20.384615384615383"/>
    <x v="4"/>
    <x v="3"/>
  </r>
  <r>
    <x v="71"/>
    <x v="127"/>
    <n v="7.6013513513513518"/>
    <x v="4"/>
    <x v="3"/>
  </r>
  <r>
    <x v="71"/>
    <x v="128"/>
    <n v="2.1959459459459461"/>
    <x v="4"/>
    <x v="3"/>
  </r>
  <r>
    <x v="71"/>
    <x v="129"/>
    <n v="1.1824324324324325"/>
    <x v="4"/>
    <x v="3"/>
  </r>
  <r>
    <x v="71"/>
    <x v="130"/>
    <n v="38.513513513513516"/>
    <x v="4"/>
    <x v="3"/>
  </r>
  <r>
    <x v="71"/>
    <x v="131"/>
    <n v="31.25"/>
    <x v="4"/>
    <x v="3"/>
  </r>
  <r>
    <x v="71"/>
    <x v="4"/>
    <n v="19.256756756756758"/>
    <x v="4"/>
    <x v="3"/>
  </r>
  <r>
    <x v="72"/>
    <x v="127"/>
    <n v="1.1824324324324325"/>
    <x v="4"/>
    <x v="3"/>
  </r>
  <r>
    <x v="72"/>
    <x v="128"/>
    <n v="0"/>
    <x v="4"/>
    <x v="3"/>
  </r>
  <r>
    <x v="72"/>
    <x v="129"/>
    <n v="1.3513513513513513"/>
    <x v="4"/>
    <x v="3"/>
  </r>
  <r>
    <x v="72"/>
    <x v="130"/>
    <n v="46.95945945945946"/>
    <x v="4"/>
    <x v="3"/>
  </r>
  <r>
    <x v="72"/>
    <x v="131"/>
    <n v="31.25"/>
    <x v="4"/>
    <x v="3"/>
  </r>
  <r>
    <x v="72"/>
    <x v="4"/>
    <n v="19.256756756756758"/>
    <x v="4"/>
    <x v="3"/>
  </r>
  <r>
    <x v="67"/>
    <x v="127"/>
    <n v="6.2893081761006293"/>
    <x v="5"/>
    <x v="3"/>
  </r>
  <r>
    <x v="67"/>
    <x v="128"/>
    <n v="2.5157232704402515"/>
    <x v="5"/>
    <x v="3"/>
  </r>
  <r>
    <x v="67"/>
    <x v="129"/>
    <n v="2.5157232704402515"/>
    <x v="5"/>
    <x v="3"/>
  </r>
  <r>
    <x v="67"/>
    <x v="130"/>
    <n v="42.767295597484278"/>
    <x v="5"/>
    <x v="3"/>
  </r>
  <r>
    <x v="67"/>
    <x v="131"/>
    <n v="29.559748427672957"/>
    <x v="5"/>
    <x v="3"/>
  </r>
  <r>
    <x v="67"/>
    <x v="4"/>
    <n v="16.352201257861637"/>
    <x v="5"/>
    <x v="3"/>
  </r>
  <r>
    <x v="68"/>
    <x v="127"/>
    <n v="12.878787878787879"/>
    <x v="5"/>
    <x v="3"/>
  </r>
  <r>
    <x v="68"/>
    <x v="128"/>
    <n v="6.0606060606060606"/>
    <x v="5"/>
    <x v="3"/>
  </r>
  <r>
    <x v="68"/>
    <x v="129"/>
    <n v="4.5454545454545459"/>
    <x v="5"/>
    <x v="3"/>
  </r>
  <r>
    <x v="68"/>
    <x v="130"/>
    <n v="27.272727272727273"/>
    <x v="5"/>
    <x v="3"/>
  </r>
  <r>
    <x v="68"/>
    <x v="131"/>
    <n v="32.575757575757578"/>
    <x v="5"/>
    <x v="3"/>
  </r>
  <r>
    <x v="68"/>
    <x v="4"/>
    <n v="16.666666666666668"/>
    <x v="5"/>
    <x v="3"/>
  </r>
  <r>
    <x v="69"/>
    <x v="127"/>
    <n v="5.6603773584905657"/>
    <x v="5"/>
    <x v="3"/>
  </r>
  <r>
    <x v="69"/>
    <x v="128"/>
    <n v="0.62893081761006286"/>
    <x v="5"/>
    <x v="3"/>
  </r>
  <r>
    <x v="69"/>
    <x v="129"/>
    <n v="0.62893081761006286"/>
    <x v="5"/>
    <x v="3"/>
  </r>
  <r>
    <x v="69"/>
    <x v="130"/>
    <n v="47.169811320754718"/>
    <x v="5"/>
    <x v="3"/>
  </r>
  <r>
    <x v="69"/>
    <x v="131"/>
    <n v="29.559748427672957"/>
    <x v="5"/>
    <x v="3"/>
  </r>
  <r>
    <x v="69"/>
    <x v="4"/>
    <n v="16.352201257861637"/>
    <x v="5"/>
    <x v="3"/>
  </r>
  <r>
    <x v="70"/>
    <x v="127"/>
    <n v="4.918032786885246"/>
    <x v="5"/>
    <x v="3"/>
  </r>
  <r>
    <x v="70"/>
    <x v="128"/>
    <n v="0"/>
    <x v="5"/>
    <x v="3"/>
  </r>
  <r>
    <x v="70"/>
    <x v="129"/>
    <n v="0.81967213114754101"/>
    <x v="5"/>
    <x v="3"/>
  </r>
  <r>
    <x v="70"/>
    <x v="130"/>
    <n v="50"/>
    <x v="5"/>
    <x v="3"/>
  </r>
  <r>
    <x v="70"/>
    <x v="131"/>
    <n v="27.049180327868854"/>
    <x v="5"/>
    <x v="3"/>
  </r>
  <r>
    <x v="70"/>
    <x v="4"/>
    <n v="17.21311475409836"/>
    <x v="5"/>
    <x v="3"/>
  </r>
  <r>
    <x v="71"/>
    <x v="127"/>
    <n v="9.433962264150944"/>
    <x v="5"/>
    <x v="3"/>
  </r>
  <r>
    <x v="71"/>
    <x v="128"/>
    <n v="2.5157232704402515"/>
    <x v="5"/>
    <x v="3"/>
  </r>
  <r>
    <x v="71"/>
    <x v="129"/>
    <n v="1.2578616352201257"/>
    <x v="5"/>
    <x v="3"/>
  </r>
  <r>
    <x v="71"/>
    <x v="130"/>
    <n v="40.880503144654085"/>
    <x v="5"/>
    <x v="3"/>
  </r>
  <r>
    <x v="71"/>
    <x v="131"/>
    <n v="29.559748427672957"/>
    <x v="5"/>
    <x v="3"/>
  </r>
  <r>
    <x v="71"/>
    <x v="4"/>
    <n v="16.352201257861637"/>
    <x v="5"/>
    <x v="3"/>
  </r>
  <r>
    <x v="72"/>
    <x v="127"/>
    <n v="1.8867924528301887"/>
    <x v="5"/>
    <x v="3"/>
  </r>
  <r>
    <x v="72"/>
    <x v="128"/>
    <n v="0"/>
    <x v="5"/>
    <x v="3"/>
  </r>
  <r>
    <x v="72"/>
    <x v="129"/>
    <n v="1.2578616352201257"/>
    <x v="5"/>
    <x v="3"/>
  </r>
  <r>
    <x v="72"/>
    <x v="130"/>
    <n v="50.943396226415096"/>
    <x v="5"/>
    <x v="3"/>
  </r>
  <r>
    <x v="72"/>
    <x v="131"/>
    <n v="29.559748427672957"/>
    <x v="5"/>
    <x v="3"/>
  </r>
  <r>
    <x v="72"/>
    <x v="4"/>
    <n v="16.352201257861637"/>
    <x v="5"/>
    <x v="3"/>
  </r>
  <r>
    <x v="67"/>
    <x v="127"/>
    <n v="6.4814814814814818"/>
    <x v="6"/>
    <x v="3"/>
  </r>
  <r>
    <x v="67"/>
    <x v="128"/>
    <n v="0.92592592592592593"/>
    <x v="6"/>
    <x v="3"/>
  </r>
  <r>
    <x v="67"/>
    <x v="129"/>
    <n v="2.7777777777777777"/>
    <x v="6"/>
    <x v="3"/>
  </r>
  <r>
    <x v="67"/>
    <x v="130"/>
    <n v="30.555555555555557"/>
    <x v="6"/>
    <x v="3"/>
  </r>
  <r>
    <x v="67"/>
    <x v="131"/>
    <n v="34.25925925925926"/>
    <x v="6"/>
    <x v="3"/>
  </r>
  <r>
    <x v="67"/>
    <x v="4"/>
    <n v="25"/>
    <x v="6"/>
    <x v="3"/>
  </r>
  <r>
    <x v="68"/>
    <x v="127"/>
    <n v="10.869565217391305"/>
    <x v="6"/>
    <x v="3"/>
  </r>
  <r>
    <x v="68"/>
    <x v="128"/>
    <n v="3.2608695652173911"/>
    <x v="6"/>
    <x v="3"/>
  </r>
  <r>
    <x v="68"/>
    <x v="129"/>
    <n v="4.3478260869565215"/>
    <x v="6"/>
    <x v="3"/>
  </r>
  <r>
    <x v="68"/>
    <x v="130"/>
    <n v="17.391304347826086"/>
    <x v="6"/>
    <x v="3"/>
  </r>
  <r>
    <x v="68"/>
    <x v="131"/>
    <n v="38.043478260869563"/>
    <x v="6"/>
    <x v="3"/>
  </r>
  <r>
    <x v="68"/>
    <x v="4"/>
    <n v="26.086956521739129"/>
    <x v="6"/>
    <x v="3"/>
  </r>
  <r>
    <x v="69"/>
    <x v="127"/>
    <n v="7.4074074074074074"/>
    <x v="6"/>
    <x v="3"/>
  </r>
  <r>
    <x v="69"/>
    <x v="128"/>
    <n v="0.92592592592592593"/>
    <x v="6"/>
    <x v="3"/>
  </r>
  <r>
    <x v="69"/>
    <x v="129"/>
    <n v="2.7777777777777777"/>
    <x v="6"/>
    <x v="3"/>
  </r>
  <r>
    <x v="69"/>
    <x v="130"/>
    <n v="29.62962962962963"/>
    <x v="6"/>
    <x v="3"/>
  </r>
  <r>
    <x v="69"/>
    <x v="131"/>
    <n v="34.25925925925926"/>
    <x v="6"/>
    <x v="3"/>
  </r>
  <r>
    <x v="69"/>
    <x v="4"/>
    <n v="25"/>
    <x v="6"/>
    <x v="3"/>
  </r>
  <r>
    <x v="70"/>
    <x v="127"/>
    <n v="8.5714285714285712"/>
    <x v="6"/>
    <x v="3"/>
  </r>
  <r>
    <x v="70"/>
    <x v="128"/>
    <n v="0"/>
    <x v="6"/>
    <x v="3"/>
  </r>
  <r>
    <x v="70"/>
    <x v="129"/>
    <n v="1.9047619047619047"/>
    <x v="6"/>
    <x v="3"/>
  </r>
  <r>
    <x v="70"/>
    <x v="130"/>
    <n v="28.571428571428573"/>
    <x v="6"/>
    <x v="3"/>
  </r>
  <r>
    <x v="70"/>
    <x v="131"/>
    <n v="35.238095238095241"/>
    <x v="6"/>
    <x v="3"/>
  </r>
  <r>
    <x v="70"/>
    <x v="4"/>
    <n v="25.714285714285715"/>
    <x v="6"/>
    <x v="3"/>
  </r>
  <r>
    <x v="71"/>
    <x v="127"/>
    <n v="4.6296296296296298"/>
    <x v="6"/>
    <x v="3"/>
  </r>
  <r>
    <x v="71"/>
    <x v="128"/>
    <n v="0.92592592592592593"/>
    <x v="6"/>
    <x v="3"/>
  </r>
  <r>
    <x v="71"/>
    <x v="129"/>
    <n v="0.92592592592592593"/>
    <x v="6"/>
    <x v="3"/>
  </r>
  <r>
    <x v="71"/>
    <x v="130"/>
    <n v="34.25925925925926"/>
    <x v="6"/>
    <x v="3"/>
  </r>
  <r>
    <x v="71"/>
    <x v="131"/>
    <n v="34.25925925925926"/>
    <x v="6"/>
    <x v="3"/>
  </r>
  <r>
    <x v="71"/>
    <x v="4"/>
    <n v="25"/>
    <x v="6"/>
    <x v="3"/>
  </r>
  <r>
    <x v="72"/>
    <x v="127"/>
    <n v="0.92592592592592593"/>
    <x v="6"/>
    <x v="3"/>
  </r>
  <r>
    <x v="72"/>
    <x v="128"/>
    <n v="0"/>
    <x v="6"/>
    <x v="3"/>
  </r>
  <r>
    <x v="72"/>
    <x v="129"/>
    <n v="0"/>
    <x v="6"/>
    <x v="3"/>
  </r>
  <r>
    <x v="72"/>
    <x v="130"/>
    <n v="39.814814814814817"/>
    <x v="6"/>
    <x v="3"/>
  </r>
  <r>
    <x v="72"/>
    <x v="131"/>
    <n v="34.25925925925926"/>
    <x v="6"/>
    <x v="3"/>
  </r>
  <r>
    <x v="72"/>
    <x v="4"/>
    <n v="25"/>
    <x v="6"/>
    <x v="3"/>
  </r>
  <r>
    <x v="67"/>
    <x v="127"/>
    <n v="2.8248587570621471"/>
    <x v="7"/>
    <x v="3"/>
  </r>
  <r>
    <x v="67"/>
    <x v="128"/>
    <n v="1.6949152542372881"/>
    <x v="7"/>
    <x v="3"/>
  </r>
  <r>
    <x v="67"/>
    <x v="129"/>
    <n v="0.56497175141242939"/>
    <x v="7"/>
    <x v="3"/>
  </r>
  <r>
    <x v="67"/>
    <x v="130"/>
    <n v="35.593220338983052"/>
    <x v="7"/>
    <x v="3"/>
  </r>
  <r>
    <x v="67"/>
    <x v="131"/>
    <n v="36.72316384180791"/>
    <x v="7"/>
    <x v="3"/>
  </r>
  <r>
    <x v="67"/>
    <x v="4"/>
    <n v="22.598870056497177"/>
    <x v="7"/>
    <x v="3"/>
  </r>
  <r>
    <x v="68"/>
    <x v="127"/>
    <n v="10.666666666666666"/>
    <x v="7"/>
    <x v="3"/>
  </r>
  <r>
    <x v="68"/>
    <x v="128"/>
    <n v="5.333333333333333"/>
    <x v="7"/>
    <x v="3"/>
  </r>
  <r>
    <x v="68"/>
    <x v="129"/>
    <n v="2"/>
    <x v="7"/>
    <x v="3"/>
  </r>
  <r>
    <x v="68"/>
    <x v="130"/>
    <n v="20"/>
    <x v="7"/>
    <x v="3"/>
  </r>
  <r>
    <x v="68"/>
    <x v="131"/>
    <n v="37.333333333333336"/>
    <x v="7"/>
    <x v="3"/>
  </r>
  <r>
    <x v="68"/>
    <x v="4"/>
    <n v="24.666666666666668"/>
    <x v="7"/>
    <x v="3"/>
  </r>
  <r>
    <x v="69"/>
    <x v="127"/>
    <n v="5.6497175141242941"/>
    <x v="7"/>
    <x v="3"/>
  </r>
  <r>
    <x v="69"/>
    <x v="128"/>
    <n v="2.2598870056497176"/>
    <x v="7"/>
    <x v="3"/>
  </r>
  <r>
    <x v="69"/>
    <x v="129"/>
    <n v="1.1299435028248588"/>
    <x v="7"/>
    <x v="3"/>
  </r>
  <r>
    <x v="69"/>
    <x v="130"/>
    <n v="31.638418079096045"/>
    <x v="7"/>
    <x v="3"/>
  </r>
  <r>
    <x v="69"/>
    <x v="131"/>
    <n v="36.72316384180791"/>
    <x v="7"/>
    <x v="3"/>
  </r>
  <r>
    <x v="69"/>
    <x v="4"/>
    <n v="22.598870056497177"/>
    <x v="7"/>
    <x v="3"/>
  </r>
  <r>
    <x v="70"/>
    <x v="127"/>
    <n v="3.7037037037037037"/>
    <x v="7"/>
    <x v="3"/>
  </r>
  <r>
    <x v="70"/>
    <x v="128"/>
    <n v="0.61728395061728392"/>
    <x v="7"/>
    <x v="3"/>
  </r>
  <r>
    <x v="70"/>
    <x v="129"/>
    <n v="3.0864197530864197"/>
    <x v="7"/>
    <x v="3"/>
  </r>
  <r>
    <x v="70"/>
    <x v="130"/>
    <n v="31.481481481481481"/>
    <x v="7"/>
    <x v="3"/>
  </r>
  <r>
    <x v="70"/>
    <x v="131"/>
    <n v="37.654320987654323"/>
    <x v="7"/>
    <x v="3"/>
  </r>
  <r>
    <x v="70"/>
    <x v="4"/>
    <n v="23.456790123456791"/>
    <x v="7"/>
    <x v="3"/>
  </r>
  <r>
    <x v="71"/>
    <x v="127"/>
    <n v="5.0847457627118642"/>
    <x v="7"/>
    <x v="3"/>
  </r>
  <r>
    <x v="71"/>
    <x v="128"/>
    <n v="2.8248587570621471"/>
    <x v="7"/>
    <x v="3"/>
  </r>
  <r>
    <x v="71"/>
    <x v="129"/>
    <n v="0.56497175141242939"/>
    <x v="7"/>
    <x v="3"/>
  </r>
  <r>
    <x v="71"/>
    <x v="130"/>
    <n v="32.203389830508478"/>
    <x v="7"/>
    <x v="3"/>
  </r>
  <r>
    <x v="71"/>
    <x v="131"/>
    <n v="36.72316384180791"/>
    <x v="7"/>
    <x v="3"/>
  </r>
  <r>
    <x v="71"/>
    <x v="4"/>
    <n v="22.598870056497177"/>
    <x v="7"/>
    <x v="3"/>
  </r>
  <r>
    <x v="72"/>
    <x v="127"/>
    <n v="0.56497175141242939"/>
    <x v="7"/>
    <x v="3"/>
  </r>
  <r>
    <x v="72"/>
    <x v="128"/>
    <n v="0"/>
    <x v="7"/>
    <x v="3"/>
  </r>
  <r>
    <x v="72"/>
    <x v="129"/>
    <n v="0.56497175141242939"/>
    <x v="7"/>
    <x v="3"/>
  </r>
  <r>
    <x v="72"/>
    <x v="130"/>
    <n v="39.548022598870055"/>
    <x v="7"/>
    <x v="3"/>
  </r>
  <r>
    <x v="72"/>
    <x v="131"/>
    <n v="36.72316384180791"/>
    <x v="7"/>
    <x v="3"/>
  </r>
  <r>
    <x v="72"/>
    <x v="4"/>
    <n v="22.598870056497177"/>
    <x v="7"/>
    <x v="3"/>
  </r>
  <r>
    <x v="67"/>
    <x v="127"/>
    <n v="4.7297297297297298"/>
    <x v="8"/>
    <x v="3"/>
  </r>
  <r>
    <x v="67"/>
    <x v="128"/>
    <n v="1.3513513513513513"/>
    <x v="8"/>
    <x v="3"/>
  </r>
  <r>
    <x v="67"/>
    <x v="129"/>
    <n v="0.67567567567567566"/>
    <x v="8"/>
    <x v="3"/>
  </r>
  <r>
    <x v="67"/>
    <x v="130"/>
    <n v="54.729729729729726"/>
    <x v="8"/>
    <x v="3"/>
  </r>
  <r>
    <x v="67"/>
    <x v="131"/>
    <n v="24.324324324324323"/>
    <x v="8"/>
    <x v="3"/>
  </r>
  <r>
    <x v="67"/>
    <x v="4"/>
    <n v="14.189189189189189"/>
    <x v="8"/>
    <x v="3"/>
  </r>
  <r>
    <x v="68"/>
    <x v="127"/>
    <n v="16.788321167883211"/>
    <x v="8"/>
    <x v="3"/>
  </r>
  <r>
    <x v="68"/>
    <x v="128"/>
    <n v="5.8394160583941606"/>
    <x v="8"/>
    <x v="3"/>
  </r>
  <r>
    <x v="68"/>
    <x v="129"/>
    <n v="0.72992700729927007"/>
    <x v="8"/>
    <x v="3"/>
  </r>
  <r>
    <x v="68"/>
    <x v="130"/>
    <n v="35.76642335766423"/>
    <x v="8"/>
    <x v="3"/>
  </r>
  <r>
    <x v="68"/>
    <x v="131"/>
    <n v="25.547445255474454"/>
    <x v="8"/>
    <x v="3"/>
  </r>
  <r>
    <x v="68"/>
    <x v="4"/>
    <n v="15.328467153284672"/>
    <x v="8"/>
    <x v="3"/>
  </r>
  <r>
    <x v="69"/>
    <x v="127"/>
    <n v="9.4594594594594597"/>
    <x v="8"/>
    <x v="3"/>
  </r>
  <r>
    <x v="69"/>
    <x v="128"/>
    <n v="1.3513513513513513"/>
    <x v="8"/>
    <x v="3"/>
  </r>
  <r>
    <x v="69"/>
    <x v="129"/>
    <n v="1.3513513513513513"/>
    <x v="8"/>
    <x v="3"/>
  </r>
  <r>
    <x v="69"/>
    <x v="130"/>
    <n v="49.324324324324323"/>
    <x v="8"/>
    <x v="3"/>
  </r>
  <r>
    <x v="69"/>
    <x v="131"/>
    <n v="24.324324324324323"/>
    <x v="8"/>
    <x v="3"/>
  </r>
  <r>
    <x v="69"/>
    <x v="4"/>
    <n v="14.189189189189189"/>
    <x v="8"/>
    <x v="3"/>
  </r>
  <r>
    <x v="70"/>
    <x v="127"/>
    <n v="10.687022900763358"/>
    <x v="8"/>
    <x v="3"/>
  </r>
  <r>
    <x v="70"/>
    <x v="128"/>
    <n v="0.76335877862595425"/>
    <x v="8"/>
    <x v="3"/>
  </r>
  <r>
    <x v="70"/>
    <x v="129"/>
    <n v="2.2900763358778624"/>
    <x v="8"/>
    <x v="3"/>
  </r>
  <r>
    <x v="70"/>
    <x v="130"/>
    <n v="46.564885496183209"/>
    <x v="8"/>
    <x v="3"/>
  </r>
  <r>
    <x v="70"/>
    <x v="131"/>
    <n v="24.427480916030536"/>
    <x v="8"/>
    <x v="3"/>
  </r>
  <r>
    <x v="70"/>
    <x v="4"/>
    <n v="15.267175572519085"/>
    <x v="8"/>
    <x v="3"/>
  </r>
  <r>
    <x v="71"/>
    <x v="127"/>
    <n v="10.810810810810811"/>
    <x v="8"/>
    <x v="3"/>
  </r>
  <r>
    <x v="71"/>
    <x v="128"/>
    <n v="2.0270270270270272"/>
    <x v="8"/>
    <x v="3"/>
  </r>
  <r>
    <x v="71"/>
    <x v="129"/>
    <n v="2.0270270270270272"/>
    <x v="8"/>
    <x v="3"/>
  </r>
  <r>
    <x v="71"/>
    <x v="130"/>
    <n v="46.621621621621621"/>
    <x v="8"/>
    <x v="3"/>
  </r>
  <r>
    <x v="71"/>
    <x v="131"/>
    <n v="24.324324324324323"/>
    <x v="8"/>
    <x v="3"/>
  </r>
  <r>
    <x v="71"/>
    <x v="4"/>
    <n v="14.189189189189189"/>
    <x v="8"/>
    <x v="3"/>
  </r>
  <r>
    <x v="72"/>
    <x v="127"/>
    <n v="1.3513513513513513"/>
    <x v="8"/>
    <x v="3"/>
  </r>
  <r>
    <x v="72"/>
    <x v="128"/>
    <n v="0"/>
    <x v="8"/>
    <x v="3"/>
  </r>
  <r>
    <x v="72"/>
    <x v="129"/>
    <n v="3.3783783783783785"/>
    <x v="8"/>
    <x v="3"/>
  </r>
  <r>
    <x v="72"/>
    <x v="130"/>
    <n v="56.756756756756758"/>
    <x v="8"/>
    <x v="3"/>
  </r>
  <r>
    <x v="72"/>
    <x v="131"/>
    <n v="24.324324324324323"/>
    <x v="8"/>
    <x v="3"/>
  </r>
  <r>
    <x v="72"/>
    <x v="4"/>
    <n v="14.189189189189189"/>
    <x v="8"/>
    <x v="3"/>
  </r>
  <r>
    <x v="67"/>
    <x v="127"/>
    <n v="7.1005917159763312"/>
    <x v="9"/>
    <x v="3"/>
  </r>
  <r>
    <x v="67"/>
    <x v="128"/>
    <n v="3.5502958579881656"/>
    <x v="9"/>
    <x v="3"/>
  </r>
  <r>
    <x v="67"/>
    <x v="129"/>
    <n v="0.59171597633136097"/>
    <x v="9"/>
    <x v="3"/>
  </r>
  <r>
    <x v="67"/>
    <x v="130"/>
    <n v="44.970414201183431"/>
    <x v="9"/>
    <x v="3"/>
  </r>
  <r>
    <x v="67"/>
    <x v="131"/>
    <n v="29.585798816568047"/>
    <x v="9"/>
    <x v="3"/>
  </r>
  <r>
    <x v="67"/>
    <x v="4"/>
    <n v="14.201183431952662"/>
    <x v="9"/>
    <x v="3"/>
  </r>
  <r>
    <x v="68"/>
    <x v="127"/>
    <n v="18.674698795180724"/>
    <x v="9"/>
    <x v="3"/>
  </r>
  <r>
    <x v="68"/>
    <x v="128"/>
    <n v="6.6265060240963853"/>
    <x v="9"/>
    <x v="3"/>
  </r>
  <r>
    <x v="68"/>
    <x v="129"/>
    <n v="1.8072289156626506"/>
    <x v="9"/>
    <x v="3"/>
  </r>
  <r>
    <x v="68"/>
    <x v="130"/>
    <n v="30.120481927710845"/>
    <x v="9"/>
    <x v="3"/>
  </r>
  <r>
    <x v="68"/>
    <x v="131"/>
    <n v="30.120481927710845"/>
    <x v="9"/>
    <x v="3"/>
  </r>
  <r>
    <x v="68"/>
    <x v="4"/>
    <n v="13.855421686746988"/>
    <x v="9"/>
    <x v="3"/>
  </r>
  <r>
    <x v="69"/>
    <x v="127"/>
    <n v="10.059171597633137"/>
    <x v="9"/>
    <x v="3"/>
  </r>
  <r>
    <x v="69"/>
    <x v="128"/>
    <n v="4.7337278106508878"/>
    <x v="9"/>
    <x v="3"/>
  </r>
  <r>
    <x v="69"/>
    <x v="129"/>
    <n v="0.59171597633136097"/>
    <x v="9"/>
    <x v="3"/>
  </r>
  <r>
    <x v="69"/>
    <x v="130"/>
    <n v="41.420118343195263"/>
    <x v="9"/>
    <x v="3"/>
  </r>
  <r>
    <x v="69"/>
    <x v="131"/>
    <n v="29.585798816568047"/>
    <x v="9"/>
    <x v="3"/>
  </r>
  <r>
    <x v="69"/>
    <x v="4"/>
    <n v="14.201183431952662"/>
    <x v="9"/>
    <x v="3"/>
  </r>
  <r>
    <x v="70"/>
    <x v="127"/>
    <n v="12.727272727272727"/>
    <x v="9"/>
    <x v="3"/>
  </r>
  <r>
    <x v="70"/>
    <x v="128"/>
    <n v="10.909090909090908"/>
    <x v="9"/>
    <x v="3"/>
  </r>
  <r>
    <x v="70"/>
    <x v="129"/>
    <n v="3.0303030303030303"/>
    <x v="9"/>
    <x v="3"/>
  </r>
  <r>
    <x v="70"/>
    <x v="130"/>
    <n v="30.303030303030305"/>
    <x v="9"/>
    <x v="3"/>
  </r>
  <r>
    <x v="70"/>
    <x v="131"/>
    <n v="30.303030303030305"/>
    <x v="9"/>
    <x v="3"/>
  </r>
  <r>
    <x v="70"/>
    <x v="4"/>
    <n v="13.939393939393939"/>
    <x v="9"/>
    <x v="3"/>
  </r>
  <r>
    <x v="71"/>
    <x v="127"/>
    <n v="11.242603550295858"/>
    <x v="9"/>
    <x v="3"/>
  </r>
  <r>
    <x v="71"/>
    <x v="128"/>
    <n v="6.5088757396449708"/>
    <x v="9"/>
    <x v="3"/>
  </r>
  <r>
    <x v="71"/>
    <x v="129"/>
    <n v="0.59171597633136097"/>
    <x v="9"/>
    <x v="3"/>
  </r>
  <r>
    <x v="71"/>
    <x v="130"/>
    <n v="38.46153846153846"/>
    <x v="9"/>
    <x v="3"/>
  </r>
  <r>
    <x v="71"/>
    <x v="131"/>
    <n v="29.585798816568047"/>
    <x v="9"/>
    <x v="3"/>
  </r>
  <r>
    <x v="71"/>
    <x v="4"/>
    <n v="14.201183431952662"/>
    <x v="9"/>
    <x v="3"/>
  </r>
  <r>
    <x v="72"/>
    <x v="127"/>
    <n v="1.7751479289940828"/>
    <x v="9"/>
    <x v="3"/>
  </r>
  <r>
    <x v="72"/>
    <x v="128"/>
    <n v="0"/>
    <x v="9"/>
    <x v="3"/>
  </r>
  <r>
    <x v="72"/>
    <x v="129"/>
    <n v="2.9585798816568047"/>
    <x v="9"/>
    <x v="3"/>
  </r>
  <r>
    <x v="72"/>
    <x v="130"/>
    <n v="51.479289940828401"/>
    <x v="9"/>
    <x v="3"/>
  </r>
  <r>
    <x v="72"/>
    <x v="131"/>
    <n v="29.585798816568047"/>
    <x v="9"/>
    <x v="3"/>
  </r>
  <r>
    <x v="72"/>
    <x v="4"/>
    <n v="14.201183431952662"/>
    <x v="9"/>
    <x v="3"/>
  </r>
  <r>
    <x v="67"/>
    <x v="127"/>
    <n v="16.03053435114504"/>
    <x v="10"/>
    <x v="3"/>
  </r>
  <r>
    <x v="67"/>
    <x v="128"/>
    <n v="6.106870229007634"/>
    <x v="10"/>
    <x v="3"/>
  </r>
  <r>
    <x v="67"/>
    <x v="129"/>
    <n v="0"/>
    <x v="10"/>
    <x v="3"/>
  </r>
  <r>
    <x v="67"/>
    <x v="130"/>
    <n v="56.488549618320612"/>
    <x v="10"/>
    <x v="3"/>
  </r>
  <r>
    <x v="67"/>
    <x v="131"/>
    <n v="16.03053435114504"/>
    <x v="10"/>
    <x v="3"/>
  </r>
  <r>
    <x v="67"/>
    <x v="4"/>
    <n v="5.343511450381679"/>
    <x v="10"/>
    <x v="3"/>
  </r>
  <r>
    <x v="68"/>
    <x v="127"/>
    <n v="35.593220338983052"/>
    <x v="10"/>
    <x v="3"/>
  </r>
  <r>
    <x v="68"/>
    <x v="128"/>
    <n v="5.9322033898305087"/>
    <x v="10"/>
    <x v="3"/>
  </r>
  <r>
    <x v="68"/>
    <x v="129"/>
    <n v="1.6949152542372881"/>
    <x v="10"/>
    <x v="3"/>
  </r>
  <r>
    <x v="68"/>
    <x v="130"/>
    <n v="33.898305084745765"/>
    <x v="10"/>
    <x v="3"/>
  </r>
  <r>
    <x v="68"/>
    <x v="131"/>
    <n v="16.949152542372882"/>
    <x v="10"/>
    <x v="3"/>
  </r>
  <r>
    <x v="68"/>
    <x v="4"/>
    <n v="5.9322033898305087"/>
    <x v="10"/>
    <x v="3"/>
  </r>
  <r>
    <x v="69"/>
    <x v="127"/>
    <n v="32.824427480916029"/>
    <x v="10"/>
    <x v="3"/>
  </r>
  <r>
    <x v="69"/>
    <x v="128"/>
    <n v="7.6335877862595423"/>
    <x v="10"/>
    <x v="3"/>
  </r>
  <r>
    <x v="69"/>
    <x v="129"/>
    <n v="0.76335877862595425"/>
    <x v="10"/>
    <x v="3"/>
  </r>
  <r>
    <x v="69"/>
    <x v="130"/>
    <n v="37.404580152671755"/>
    <x v="10"/>
    <x v="3"/>
  </r>
  <r>
    <x v="69"/>
    <x v="131"/>
    <n v="16.03053435114504"/>
    <x v="10"/>
    <x v="3"/>
  </r>
  <r>
    <x v="69"/>
    <x v="4"/>
    <n v="5.343511450381679"/>
    <x v="10"/>
    <x v="3"/>
  </r>
  <r>
    <x v="70"/>
    <x v="127"/>
    <n v="35.483870967741936"/>
    <x v="10"/>
    <x v="3"/>
  </r>
  <r>
    <x v="70"/>
    <x v="128"/>
    <n v="16.129032258064516"/>
    <x v="10"/>
    <x v="3"/>
  </r>
  <r>
    <x v="70"/>
    <x v="129"/>
    <n v="1.6129032258064515"/>
    <x v="10"/>
    <x v="3"/>
  </r>
  <r>
    <x v="70"/>
    <x v="130"/>
    <n v="25"/>
    <x v="10"/>
    <x v="3"/>
  </r>
  <r>
    <x v="70"/>
    <x v="131"/>
    <n v="16.93548387096774"/>
    <x v="10"/>
    <x v="3"/>
  </r>
  <r>
    <x v="70"/>
    <x v="4"/>
    <n v="4.838709677419355"/>
    <x v="10"/>
    <x v="3"/>
  </r>
  <r>
    <x v="71"/>
    <x v="127"/>
    <n v="23.664122137404579"/>
    <x v="10"/>
    <x v="3"/>
  </r>
  <r>
    <x v="71"/>
    <x v="128"/>
    <n v="6.106870229007634"/>
    <x v="10"/>
    <x v="3"/>
  </r>
  <r>
    <x v="71"/>
    <x v="129"/>
    <n v="0"/>
    <x v="10"/>
    <x v="3"/>
  </r>
  <r>
    <x v="71"/>
    <x v="130"/>
    <n v="48.854961832061072"/>
    <x v="10"/>
    <x v="3"/>
  </r>
  <r>
    <x v="71"/>
    <x v="131"/>
    <n v="16.03053435114504"/>
    <x v="10"/>
    <x v="3"/>
  </r>
  <r>
    <x v="71"/>
    <x v="4"/>
    <n v="5.343511450381679"/>
    <x v="10"/>
    <x v="3"/>
  </r>
  <r>
    <x v="72"/>
    <x v="127"/>
    <n v="5.343511450381679"/>
    <x v="10"/>
    <x v="3"/>
  </r>
  <r>
    <x v="72"/>
    <x v="128"/>
    <n v="0"/>
    <x v="10"/>
    <x v="3"/>
  </r>
  <r>
    <x v="72"/>
    <x v="129"/>
    <n v="0.76335877862595425"/>
    <x v="10"/>
    <x v="3"/>
  </r>
  <r>
    <x v="72"/>
    <x v="130"/>
    <n v="72.519083969465655"/>
    <x v="10"/>
    <x v="3"/>
  </r>
  <r>
    <x v="72"/>
    <x v="131"/>
    <n v="16.03053435114504"/>
    <x v="10"/>
    <x v="3"/>
  </r>
  <r>
    <x v="72"/>
    <x v="4"/>
    <n v="5.343511450381679"/>
    <x v="10"/>
    <x v="3"/>
  </r>
  <r>
    <x v="67"/>
    <x v="127"/>
    <n v="8.4033613445378155"/>
    <x v="11"/>
    <x v="3"/>
  </r>
  <r>
    <x v="67"/>
    <x v="128"/>
    <n v="4.2016806722689077"/>
    <x v="11"/>
    <x v="3"/>
  </r>
  <r>
    <x v="67"/>
    <x v="129"/>
    <n v="1.680672268907563"/>
    <x v="11"/>
    <x v="3"/>
  </r>
  <r>
    <x v="67"/>
    <x v="130"/>
    <n v="39.495798319327733"/>
    <x v="11"/>
    <x v="3"/>
  </r>
  <r>
    <x v="67"/>
    <x v="131"/>
    <n v="36.134453781512605"/>
    <x v="11"/>
    <x v="3"/>
  </r>
  <r>
    <x v="67"/>
    <x v="4"/>
    <n v="10.084033613445378"/>
    <x v="11"/>
    <x v="3"/>
  </r>
  <r>
    <x v="68"/>
    <x v="127"/>
    <n v="11.764705882352942"/>
    <x v="11"/>
    <x v="3"/>
  </r>
  <r>
    <x v="68"/>
    <x v="128"/>
    <n v="10.084033613445378"/>
    <x v="11"/>
    <x v="3"/>
  </r>
  <r>
    <x v="68"/>
    <x v="129"/>
    <n v="1.680672268907563"/>
    <x v="11"/>
    <x v="3"/>
  </r>
  <r>
    <x v="68"/>
    <x v="130"/>
    <n v="30.252100840336134"/>
    <x v="11"/>
    <x v="3"/>
  </r>
  <r>
    <x v="68"/>
    <x v="131"/>
    <n v="36.134453781512605"/>
    <x v="11"/>
    <x v="3"/>
  </r>
  <r>
    <x v="68"/>
    <x v="4"/>
    <n v="10.084033613445378"/>
    <x v="11"/>
    <x v="3"/>
  </r>
  <r>
    <x v="69"/>
    <x v="127"/>
    <n v="10.084033613445378"/>
    <x v="11"/>
    <x v="3"/>
  </r>
  <r>
    <x v="69"/>
    <x v="128"/>
    <n v="4.2016806722689077"/>
    <x v="11"/>
    <x v="3"/>
  </r>
  <r>
    <x v="69"/>
    <x v="129"/>
    <n v="1.680672268907563"/>
    <x v="11"/>
    <x v="3"/>
  </r>
  <r>
    <x v="69"/>
    <x v="130"/>
    <n v="37.815126050420169"/>
    <x v="11"/>
    <x v="3"/>
  </r>
  <r>
    <x v="69"/>
    <x v="131"/>
    <n v="36.134453781512605"/>
    <x v="11"/>
    <x v="3"/>
  </r>
  <r>
    <x v="69"/>
    <x v="4"/>
    <n v="10.084033613445378"/>
    <x v="11"/>
    <x v="3"/>
  </r>
  <r>
    <x v="70"/>
    <x v="127"/>
    <n v="8.4745762711864412"/>
    <x v="11"/>
    <x v="3"/>
  </r>
  <r>
    <x v="70"/>
    <x v="128"/>
    <n v="6.7796610169491522"/>
    <x v="11"/>
    <x v="3"/>
  </r>
  <r>
    <x v="70"/>
    <x v="129"/>
    <n v="5.0847457627118642"/>
    <x v="11"/>
    <x v="3"/>
  </r>
  <r>
    <x v="70"/>
    <x v="130"/>
    <n v="33.050847457627121"/>
    <x v="11"/>
    <x v="3"/>
  </r>
  <r>
    <x v="70"/>
    <x v="131"/>
    <n v="36.440677966101696"/>
    <x v="11"/>
    <x v="3"/>
  </r>
  <r>
    <x v="70"/>
    <x v="4"/>
    <n v="10.169491525423728"/>
    <x v="11"/>
    <x v="3"/>
  </r>
  <r>
    <x v="71"/>
    <x v="127"/>
    <n v="8.4033613445378155"/>
    <x v="11"/>
    <x v="3"/>
  </r>
  <r>
    <x v="71"/>
    <x v="128"/>
    <n v="8.4033613445378155"/>
    <x v="11"/>
    <x v="3"/>
  </r>
  <r>
    <x v="71"/>
    <x v="129"/>
    <n v="1.680672268907563"/>
    <x v="11"/>
    <x v="3"/>
  </r>
  <r>
    <x v="71"/>
    <x v="130"/>
    <n v="35.294117647058826"/>
    <x v="11"/>
    <x v="3"/>
  </r>
  <r>
    <x v="71"/>
    <x v="131"/>
    <n v="36.134453781512605"/>
    <x v="11"/>
    <x v="3"/>
  </r>
  <r>
    <x v="71"/>
    <x v="4"/>
    <n v="10.084033613445378"/>
    <x v="11"/>
    <x v="3"/>
  </r>
  <r>
    <x v="72"/>
    <x v="127"/>
    <n v="5.0420168067226889"/>
    <x v="11"/>
    <x v="3"/>
  </r>
  <r>
    <x v="72"/>
    <x v="128"/>
    <n v="0.84033613445378152"/>
    <x v="11"/>
    <x v="3"/>
  </r>
  <r>
    <x v="72"/>
    <x v="129"/>
    <n v="2.5210084033613445"/>
    <x v="11"/>
    <x v="3"/>
  </r>
  <r>
    <x v="72"/>
    <x v="130"/>
    <n v="45.378151260504204"/>
    <x v="11"/>
    <x v="3"/>
  </r>
  <r>
    <x v="72"/>
    <x v="131"/>
    <n v="36.134453781512605"/>
    <x v="11"/>
    <x v="3"/>
  </r>
  <r>
    <x v="72"/>
    <x v="4"/>
    <n v="10.084033613445378"/>
    <x v="11"/>
    <x v="3"/>
  </r>
  <r>
    <x v="67"/>
    <x v="127"/>
    <n v="12.121212121212121"/>
    <x v="12"/>
    <x v="3"/>
  </r>
  <r>
    <x v="67"/>
    <x v="128"/>
    <n v="5.0505050505050502"/>
    <x v="12"/>
    <x v="3"/>
  </r>
  <r>
    <x v="67"/>
    <x v="129"/>
    <n v="0"/>
    <x v="12"/>
    <x v="3"/>
  </r>
  <r>
    <x v="67"/>
    <x v="130"/>
    <n v="41.414141414141412"/>
    <x v="12"/>
    <x v="3"/>
  </r>
  <r>
    <x v="67"/>
    <x v="131"/>
    <n v="26.262626262626263"/>
    <x v="12"/>
    <x v="3"/>
  </r>
  <r>
    <x v="67"/>
    <x v="4"/>
    <n v="15.151515151515152"/>
    <x v="12"/>
    <x v="3"/>
  </r>
  <r>
    <x v="68"/>
    <x v="127"/>
    <n v="22.105263157894736"/>
    <x v="12"/>
    <x v="3"/>
  </r>
  <r>
    <x v="68"/>
    <x v="128"/>
    <n v="10.526315789473685"/>
    <x v="12"/>
    <x v="3"/>
  </r>
  <r>
    <x v="68"/>
    <x v="129"/>
    <n v="4.2105263157894735"/>
    <x v="12"/>
    <x v="3"/>
  </r>
  <r>
    <x v="68"/>
    <x v="130"/>
    <n v="21.05263157894737"/>
    <x v="12"/>
    <x v="3"/>
  </r>
  <r>
    <x v="68"/>
    <x v="131"/>
    <n v="27.368421052631579"/>
    <x v="12"/>
    <x v="3"/>
  </r>
  <r>
    <x v="68"/>
    <x v="4"/>
    <n v="14.736842105263158"/>
    <x v="12"/>
    <x v="3"/>
  </r>
  <r>
    <x v="69"/>
    <x v="127"/>
    <n v="15.151515151515152"/>
    <x v="12"/>
    <x v="3"/>
  </r>
  <r>
    <x v="69"/>
    <x v="128"/>
    <n v="6.0606060606060606"/>
    <x v="12"/>
    <x v="3"/>
  </r>
  <r>
    <x v="69"/>
    <x v="129"/>
    <n v="0"/>
    <x v="12"/>
    <x v="3"/>
  </r>
  <r>
    <x v="69"/>
    <x v="130"/>
    <n v="37.373737373737377"/>
    <x v="12"/>
    <x v="3"/>
  </r>
  <r>
    <x v="69"/>
    <x v="131"/>
    <n v="26.262626262626263"/>
    <x v="12"/>
    <x v="3"/>
  </r>
  <r>
    <x v="69"/>
    <x v="4"/>
    <n v="15.151515151515152"/>
    <x v="12"/>
    <x v="3"/>
  </r>
  <r>
    <x v="70"/>
    <x v="127"/>
    <n v="13.829787234042554"/>
    <x v="12"/>
    <x v="3"/>
  </r>
  <r>
    <x v="70"/>
    <x v="128"/>
    <n v="5.3191489361702127"/>
    <x v="12"/>
    <x v="3"/>
  </r>
  <r>
    <x v="70"/>
    <x v="129"/>
    <n v="1.0638297872340425"/>
    <x v="12"/>
    <x v="3"/>
  </r>
  <r>
    <x v="70"/>
    <x v="130"/>
    <n v="37.234042553191486"/>
    <x v="12"/>
    <x v="3"/>
  </r>
  <r>
    <x v="70"/>
    <x v="131"/>
    <n v="26.595744680851062"/>
    <x v="12"/>
    <x v="3"/>
  </r>
  <r>
    <x v="70"/>
    <x v="4"/>
    <n v="15.957446808510639"/>
    <x v="12"/>
    <x v="3"/>
  </r>
  <r>
    <x v="71"/>
    <x v="127"/>
    <n v="8.0808080808080813"/>
    <x v="12"/>
    <x v="3"/>
  </r>
  <r>
    <x v="71"/>
    <x v="128"/>
    <n v="5.0505050505050502"/>
    <x v="12"/>
    <x v="3"/>
  </r>
  <r>
    <x v="71"/>
    <x v="129"/>
    <n v="0"/>
    <x v="12"/>
    <x v="3"/>
  </r>
  <r>
    <x v="71"/>
    <x v="130"/>
    <n v="45.454545454545453"/>
    <x v="12"/>
    <x v="3"/>
  </r>
  <r>
    <x v="71"/>
    <x v="131"/>
    <n v="26.262626262626263"/>
    <x v="12"/>
    <x v="3"/>
  </r>
  <r>
    <x v="71"/>
    <x v="4"/>
    <n v="15.151515151515152"/>
    <x v="12"/>
    <x v="3"/>
  </r>
  <r>
    <x v="72"/>
    <x v="127"/>
    <n v="2.0202020202020203"/>
    <x v="12"/>
    <x v="3"/>
  </r>
  <r>
    <x v="72"/>
    <x v="128"/>
    <n v="0"/>
    <x v="12"/>
    <x v="3"/>
  </r>
  <r>
    <x v="72"/>
    <x v="129"/>
    <n v="0"/>
    <x v="12"/>
    <x v="3"/>
  </r>
  <r>
    <x v="72"/>
    <x v="130"/>
    <n v="56.565656565656568"/>
    <x v="12"/>
    <x v="3"/>
  </r>
  <r>
    <x v="72"/>
    <x v="131"/>
    <n v="26.262626262626263"/>
    <x v="12"/>
    <x v="3"/>
  </r>
  <r>
    <x v="72"/>
    <x v="4"/>
    <n v="15.151515151515152"/>
    <x v="12"/>
    <x v="3"/>
  </r>
  <r>
    <x v="67"/>
    <x v="127"/>
    <n v="11.594202898550725"/>
    <x v="13"/>
    <x v="3"/>
  </r>
  <r>
    <x v="67"/>
    <x v="128"/>
    <n v="7.2463768115942031"/>
    <x v="13"/>
    <x v="3"/>
  </r>
  <r>
    <x v="67"/>
    <x v="129"/>
    <n v="2.8985507246376812"/>
    <x v="13"/>
    <x v="3"/>
  </r>
  <r>
    <x v="67"/>
    <x v="130"/>
    <n v="56.521739130434781"/>
    <x v="13"/>
    <x v="3"/>
  </r>
  <r>
    <x v="67"/>
    <x v="131"/>
    <n v="13.043478260869565"/>
    <x v="13"/>
    <x v="3"/>
  </r>
  <r>
    <x v="67"/>
    <x v="4"/>
    <n v="8.695652173913043"/>
    <x v="13"/>
    <x v="3"/>
  </r>
  <r>
    <x v="68"/>
    <x v="127"/>
    <n v="22.413793103448278"/>
    <x v="13"/>
    <x v="3"/>
  </r>
  <r>
    <x v="68"/>
    <x v="128"/>
    <n v="13.793103448275861"/>
    <x v="13"/>
    <x v="3"/>
  </r>
  <r>
    <x v="68"/>
    <x v="129"/>
    <n v="3.4482758620689653"/>
    <x v="13"/>
    <x v="3"/>
  </r>
  <r>
    <x v="68"/>
    <x v="130"/>
    <n v="34.482758620689658"/>
    <x v="13"/>
    <x v="3"/>
  </r>
  <r>
    <x v="68"/>
    <x v="131"/>
    <n v="15.517241379310345"/>
    <x v="13"/>
    <x v="3"/>
  </r>
  <r>
    <x v="68"/>
    <x v="4"/>
    <n v="10.344827586206897"/>
    <x v="13"/>
    <x v="3"/>
  </r>
  <r>
    <x v="69"/>
    <x v="127"/>
    <n v="21.739130434782609"/>
    <x v="13"/>
    <x v="3"/>
  </r>
  <r>
    <x v="69"/>
    <x v="128"/>
    <n v="4.3478260869565215"/>
    <x v="13"/>
    <x v="3"/>
  </r>
  <r>
    <x v="69"/>
    <x v="129"/>
    <n v="2.8985507246376812"/>
    <x v="13"/>
    <x v="3"/>
  </r>
  <r>
    <x v="69"/>
    <x v="130"/>
    <n v="49.275362318840578"/>
    <x v="13"/>
    <x v="3"/>
  </r>
  <r>
    <x v="69"/>
    <x v="131"/>
    <n v="13.043478260869565"/>
    <x v="13"/>
    <x v="3"/>
  </r>
  <r>
    <x v="69"/>
    <x v="4"/>
    <n v="8.695652173913043"/>
    <x v="13"/>
    <x v="3"/>
  </r>
  <r>
    <x v="70"/>
    <x v="127"/>
    <n v="19.117647058823529"/>
    <x v="13"/>
    <x v="3"/>
  </r>
  <r>
    <x v="70"/>
    <x v="128"/>
    <n v="20.588235294117649"/>
    <x v="13"/>
    <x v="3"/>
  </r>
  <r>
    <x v="70"/>
    <x v="129"/>
    <n v="2.9411764705882355"/>
    <x v="13"/>
    <x v="3"/>
  </r>
  <r>
    <x v="70"/>
    <x v="130"/>
    <n v="35.294117647058826"/>
    <x v="13"/>
    <x v="3"/>
  </r>
  <r>
    <x v="70"/>
    <x v="131"/>
    <n v="13.235294117647058"/>
    <x v="13"/>
    <x v="3"/>
  </r>
  <r>
    <x v="70"/>
    <x v="4"/>
    <n v="8.8235294117647065"/>
    <x v="13"/>
    <x v="3"/>
  </r>
  <r>
    <x v="71"/>
    <x v="127"/>
    <n v="14.492753623188406"/>
    <x v="13"/>
    <x v="3"/>
  </r>
  <r>
    <x v="71"/>
    <x v="128"/>
    <n v="21.739130434782609"/>
    <x v="13"/>
    <x v="3"/>
  </r>
  <r>
    <x v="71"/>
    <x v="129"/>
    <n v="2.8985507246376812"/>
    <x v="13"/>
    <x v="3"/>
  </r>
  <r>
    <x v="71"/>
    <x v="130"/>
    <n v="39.130434782608695"/>
    <x v="13"/>
    <x v="3"/>
  </r>
  <r>
    <x v="71"/>
    <x v="131"/>
    <n v="13.043478260869565"/>
    <x v="13"/>
    <x v="3"/>
  </r>
  <r>
    <x v="71"/>
    <x v="4"/>
    <n v="8.695652173913043"/>
    <x v="13"/>
    <x v="3"/>
  </r>
  <r>
    <x v="72"/>
    <x v="127"/>
    <n v="4.3478260869565215"/>
    <x v="13"/>
    <x v="3"/>
  </r>
  <r>
    <x v="72"/>
    <x v="128"/>
    <n v="0"/>
    <x v="13"/>
    <x v="3"/>
  </r>
  <r>
    <x v="72"/>
    <x v="129"/>
    <n v="2.8985507246376812"/>
    <x v="13"/>
    <x v="3"/>
  </r>
  <r>
    <x v="72"/>
    <x v="130"/>
    <n v="71.014492753623188"/>
    <x v="13"/>
    <x v="3"/>
  </r>
  <r>
    <x v="72"/>
    <x v="131"/>
    <n v="13.043478260869565"/>
    <x v="13"/>
    <x v="3"/>
  </r>
  <r>
    <x v="72"/>
    <x v="4"/>
    <n v="8.695652173913043"/>
    <x v="13"/>
    <x v="3"/>
  </r>
  <r>
    <x v="67"/>
    <x v="127"/>
    <n v="0"/>
    <x v="14"/>
    <x v="3"/>
  </r>
  <r>
    <x v="67"/>
    <x v="128"/>
    <n v="0"/>
    <x v="14"/>
    <x v="3"/>
  </r>
  <r>
    <x v="67"/>
    <x v="129"/>
    <n v="0"/>
    <x v="14"/>
    <x v="3"/>
  </r>
  <r>
    <x v="67"/>
    <x v="130"/>
    <n v="35.632183908045974"/>
    <x v="14"/>
    <x v="3"/>
  </r>
  <r>
    <x v="67"/>
    <x v="131"/>
    <n v="39.080459770114942"/>
    <x v="14"/>
    <x v="3"/>
  </r>
  <r>
    <x v="67"/>
    <x v="4"/>
    <n v="25.287356321839081"/>
    <x v="14"/>
    <x v="3"/>
  </r>
  <r>
    <x v="68"/>
    <x v="127"/>
    <n v="11.764705882352942"/>
    <x v="14"/>
    <x v="3"/>
  </r>
  <r>
    <x v="68"/>
    <x v="128"/>
    <n v="3.5294117647058822"/>
    <x v="14"/>
    <x v="3"/>
  </r>
  <r>
    <x v="68"/>
    <x v="129"/>
    <n v="3.5294117647058822"/>
    <x v="14"/>
    <x v="3"/>
  </r>
  <r>
    <x v="68"/>
    <x v="130"/>
    <n v="16.470588235294116"/>
    <x v="14"/>
    <x v="3"/>
  </r>
  <r>
    <x v="68"/>
    <x v="131"/>
    <n v="38.823529411764703"/>
    <x v="14"/>
    <x v="3"/>
  </r>
  <r>
    <x v="68"/>
    <x v="4"/>
    <n v="25.882352941176471"/>
    <x v="14"/>
    <x v="3"/>
  </r>
  <r>
    <x v="69"/>
    <x v="127"/>
    <n v="8.0459770114942533"/>
    <x v="14"/>
    <x v="3"/>
  </r>
  <r>
    <x v="69"/>
    <x v="128"/>
    <n v="0"/>
    <x v="14"/>
    <x v="3"/>
  </r>
  <r>
    <x v="69"/>
    <x v="129"/>
    <n v="0"/>
    <x v="14"/>
    <x v="3"/>
  </r>
  <r>
    <x v="69"/>
    <x v="130"/>
    <n v="27.586206896551722"/>
    <x v="14"/>
    <x v="3"/>
  </r>
  <r>
    <x v="69"/>
    <x v="131"/>
    <n v="39.080459770114942"/>
    <x v="14"/>
    <x v="3"/>
  </r>
  <r>
    <x v="69"/>
    <x v="4"/>
    <n v="25.287356321839081"/>
    <x v="14"/>
    <x v="3"/>
  </r>
  <r>
    <x v="70"/>
    <x v="127"/>
    <n v="6.1728395061728394"/>
    <x v="14"/>
    <x v="3"/>
  </r>
  <r>
    <x v="70"/>
    <x v="128"/>
    <n v="0"/>
    <x v="14"/>
    <x v="3"/>
  </r>
  <r>
    <x v="70"/>
    <x v="129"/>
    <n v="0"/>
    <x v="14"/>
    <x v="3"/>
  </r>
  <r>
    <x v="70"/>
    <x v="130"/>
    <n v="30.864197530864196"/>
    <x v="14"/>
    <x v="3"/>
  </r>
  <r>
    <x v="70"/>
    <x v="131"/>
    <n v="38.271604938271608"/>
    <x v="14"/>
    <x v="3"/>
  </r>
  <r>
    <x v="70"/>
    <x v="4"/>
    <n v="24.691358024691358"/>
    <x v="14"/>
    <x v="3"/>
  </r>
  <r>
    <x v="71"/>
    <x v="127"/>
    <n v="1.1494252873563218"/>
    <x v="14"/>
    <x v="3"/>
  </r>
  <r>
    <x v="71"/>
    <x v="128"/>
    <n v="0"/>
    <x v="14"/>
    <x v="3"/>
  </r>
  <r>
    <x v="71"/>
    <x v="129"/>
    <n v="1.1494252873563218"/>
    <x v="14"/>
    <x v="3"/>
  </r>
  <r>
    <x v="71"/>
    <x v="130"/>
    <n v="33.333333333333336"/>
    <x v="14"/>
    <x v="3"/>
  </r>
  <r>
    <x v="71"/>
    <x v="131"/>
    <n v="39.080459770114942"/>
    <x v="14"/>
    <x v="3"/>
  </r>
  <r>
    <x v="71"/>
    <x v="4"/>
    <n v="25.287356321839081"/>
    <x v="14"/>
    <x v="3"/>
  </r>
  <r>
    <x v="72"/>
    <x v="127"/>
    <n v="1.1494252873563218"/>
    <x v="14"/>
    <x v="3"/>
  </r>
  <r>
    <x v="72"/>
    <x v="128"/>
    <n v="0"/>
    <x v="14"/>
    <x v="3"/>
  </r>
  <r>
    <x v="72"/>
    <x v="129"/>
    <n v="2.2988505747126435"/>
    <x v="14"/>
    <x v="3"/>
  </r>
  <r>
    <x v="72"/>
    <x v="130"/>
    <n v="32.183908045977013"/>
    <x v="14"/>
    <x v="3"/>
  </r>
  <r>
    <x v="72"/>
    <x v="131"/>
    <n v="39.080459770114942"/>
    <x v="14"/>
    <x v="3"/>
  </r>
  <r>
    <x v="72"/>
    <x v="4"/>
    <n v="25.287356321839081"/>
    <x v="14"/>
    <x v="3"/>
  </r>
  <r>
    <x v="67"/>
    <x v="127"/>
    <n v="7.6923076923076925"/>
    <x v="15"/>
    <x v="3"/>
  </r>
  <r>
    <x v="67"/>
    <x v="128"/>
    <n v="6.5934065934065931"/>
    <x v="15"/>
    <x v="3"/>
  </r>
  <r>
    <x v="67"/>
    <x v="129"/>
    <n v="2.197802197802198"/>
    <x v="15"/>
    <x v="3"/>
  </r>
  <r>
    <x v="67"/>
    <x v="130"/>
    <n v="64.835164835164832"/>
    <x v="15"/>
    <x v="3"/>
  </r>
  <r>
    <x v="67"/>
    <x v="131"/>
    <n v="10.989010989010989"/>
    <x v="15"/>
    <x v="3"/>
  </r>
  <r>
    <x v="67"/>
    <x v="4"/>
    <n v="7.6923076923076925"/>
    <x v="15"/>
    <x v="3"/>
  </r>
  <r>
    <x v="68"/>
    <x v="127"/>
    <n v="22.471910112359552"/>
    <x v="15"/>
    <x v="3"/>
  </r>
  <r>
    <x v="68"/>
    <x v="128"/>
    <n v="16.853932584269664"/>
    <x v="15"/>
    <x v="3"/>
  </r>
  <r>
    <x v="68"/>
    <x v="129"/>
    <n v="1.1235955056179776"/>
    <x v="15"/>
    <x v="3"/>
  </r>
  <r>
    <x v="68"/>
    <x v="130"/>
    <n v="40.449438202247194"/>
    <x v="15"/>
    <x v="3"/>
  </r>
  <r>
    <x v="68"/>
    <x v="131"/>
    <n v="11.235955056179776"/>
    <x v="15"/>
    <x v="3"/>
  </r>
  <r>
    <x v="68"/>
    <x v="4"/>
    <n v="7.8651685393258424"/>
    <x v="15"/>
    <x v="3"/>
  </r>
  <r>
    <x v="69"/>
    <x v="127"/>
    <n v="14.285714285714286"/>
    <x v="15"/>
    <x v="3"/>
  </r>
  <r>
    <x v="69"/>
    <x v="128"/>
    <n v="12.087912087912088"/>
    <x v="15"/>
    <x v="3"/>
  </r>
  <r>
    <x v="69"/>
    <x v="129"/>
    <n v="0"/>
    <x v="15"/>
    <x v="3"/>
  </r>
  <r>
    <x v="69"/>
    <x v="130"/>
    <n v="54.945054945054942"/>
    <x v="15"/>
    <x v="3"/>
  </r>
  <r>
    <x v="69"/>
    <x v="131"/>
    <n v="10.989010989010989"/>
    <x v="15"/>
    <x v="3"/>
  </r>
  <r>
    <x v="69"/>
    <x v="4"/>
    <n v="7.6923076923076925"/>
    <x v="15"/>
    <x v="3"/>
  </r>
  <r>
    <x v="70"/>
    <x v="127"/>
    <n v="12.64367816091954"/>
    <x v="15"/>
    <x v="3"/>
  </r>
  <r>
    <x v="70"/>
    <x v="128"/>
    <n v="5.7471264367816088"/>
    <x v="15"/>
    <x v="3"/>
  </r>
  <r>
    <x v="70"/>
    <x v="129"/>
    <n v="0"/>
    <x v="15"/>
    <x v="3"/>
  </r>
  <r>
    <x v="70"/>
    <x v="130"/>
    <n v="62.068965517241381"/>
    <x v="15"/>
    <x v="3"/>
  </r>
  <r>
    <x v="70"/>
    <x v="131"/>
    <n v="11.494252873563218"/>
    <x v="15"/>
    <x v="3"/>
  </r>
  <r>
    <x v="70"/>
    <x v="4"/>
    <n v="8.0459770114942533"/>
    <x v="15"/>
    <x v="3"/>
  </r>
  <r>
    <x v="71"/>
    <x v="127"/>
    <n v="12.087912087912088"/>
    <x v="15"/>
    <x v="3"/>
  </r>
  <r>
    <x v="71"/>
    <x v="128"/>
    <n v="9.8901098901098905"/>
    <x v="15"/>
    <x v="3"/>
  </r>
  <r>
    <x v="71"/>
    <x v="129"/>
    <n v="1.098901098901099"/>
    <x v="15"/>
    <x v="3"/>
  </r>
  <r>
    <x v="71"/>
    <x v="130"/>
    <n v="58.241758241758241"/>
    <x v="15"/>
    <x v="3"/>
  </r>
  <r>
    <x v="71"/>
    <x v="131"/>
    <n v="10.989010989010989"/>
    <x v="15"/>
    <x v="3"/>
  </r>
  <r>
    <x v="71"/>
    <x v="4"/>
    <n v="7.6923076923076925"/>
    <x v="15"/>
    <x v="3"/>
  </r>
  <r>
    <x v="72"/>
    <x v="127"/>
    <n v="2.197802197802198"/>
    <x v="15"/>
    <x v="3"/>
  </r>
  <r>
    <x v="72"/>
    <x v="128"/>
    <n v="0"/>
    <x v="15"/>
    <x v="3"/>
  </r>
  <r>
    <x v="72"/>
    <x v="129"/>
    <n v="0"/>
    <x v="15"/>
    <x v="3"/>
  </r>
  <r>
    <x v="72"/>
    <x v="130"/>
    <n v="79.120879120879124"/>
    <x v="15"/>
    <x v="3"/>
  </r>
  <r>
    <x v="72"/>
    <x v="131"/>
    <n v="10.989010989010989"/>
    <x v="15"/>
    <x v="3"/>
  </r>
  <r>
    <x v="72"/>
    <x v="4"/>
    <n v="7.6923076923076925"/>
    <x v="15"/>
    <x v="3"/>
  </r>
  <r>
    <x v="67"/>
    <x v="127"/>
    <n v="15.760869565217391"/>
    <x v="16"/>
    <x v="3"/>
  </r>
  <r>
    <x v="67"/>
    <x v="128"/>
    <n v="9.2391304347826093"/>
    <x v="16"/>
    <x v="3"/>
  </r>
  <r>
    <x v="67"/>
    <x v="129"/>
    <n v="2.7173913043478262"/>
    <x v="16"/>
    <x v="3"/>
  </r>
  <r>
    <x v="67"/>
    <x v="130"/>
    <n v="50.543478260869563"/>
    <x v="16"/>
    <x v="3"/>
  </r>
  <r>
    <x v="67"/>
    <x v="131"/>
    <n v="13.586956521739131"/>
    <x v="16"/>
    <x v="3"/>
  </r>
  <r>
    <x v="67"/>
    <x v="4"/>
    <n v="8.1521739130434785"/>
    <x v="16"/>
    <x v="3"/>
  </r>
  <r>
    <x v="68"/>
    <x v="127"/>
    <n v="31.055900621118013"/>
    <x v="16"/>
    <x v="3"/>
  </r>
  <r>
    <x v="68"/>
    <x v="128"/>
    <n v="15.527950310559007"/>
    <x v="16"/>
    <x v="3"/>
  </r>
  <r>
    <x v="68"/>
    <x v="129"/>
    <n v="4.9689440993788816"/>
    <x v="16"/>
    <x v="3"/>
  </r>
  <r>
    <x v="68"/>
    <x v="130"/>
    <n v="26.70807453416149"/>
    <x v="16"/>
    <x v="3"/>
  </r>
  <r>
    <x v="68"/>
    <x v="131"/>
    <n v="14.285714285714286"/>
    <x v="16"/>
    <x v="3"/>
  </r>
  <r>
    <x v="68"/>
    <x v="4"/>
    <n v="8.0745341614906838"/>
    <x v="16"/>
    <x v="3"/>
  </r>
  <r>
    <x v="69"/>
    <x v="127"/>
    <n v="14.754098360655737"/>
    <x v="16"/>
    <x v="3"/>
  </r>
  <r>
    <x v="69"/>
    <x v="128"/>
    <n v="10.382513661202186"/>
    <x v="16"/>
    <x v="3"/>
  </r>
  <r>
    <x v="69"/>
    <x v="129"/>
    <n v="1.639344262295082"/>
    <x v="16"/>
    <x v="3"/>
  </r>
  <r>
    <x v="69"/>
    <x v="130"/>
    <n v="51.912568306010932"/>
    <x v="16"/>
    <x v="3"/>
  </r>
  <r>
    <x v="69"/>
    <x v="131"/>
    <n v="13.66120218579235"/>
    <x v="16"/>
    <x v="3"/>
  </r>
  <r>
    <x v="69"/>
    <x v="4"/>
    <n v="8.1967213114754092"/>
    <x v="16"/>
    <x v="3"/>
  </r>
  <r>
    <x v="70"/>
    <x v="127"/>
    <n v="17.222222222222221"/>
    <x v="16"/>
    <x v="3"/>
  </r>
  <r>
    <x v="70"/>
    <x v="128"/>
    <n v="13.333333333333334"/>
    <x v="16"/>
    <x v="3"/>
  </r>
  <r>
    <x v="70"/>
    <x v="129"/>
    <n v="4.4444444444444446"/>
    <x v="16"/>
    <x v="3"/>
  </r>
  <r>
    <x v="70"/>
    <x v="130"/>
    <n v="43.333333333333336"/>
    <x v="16"/>
    <x v="3"/>
  </r>
  <r>
    <x v="70"/>
    <x v="131"/>
    <n v="13.888888888888889"/>
    <x v="16"/>
    <x v="3"/>
  </r>
  <r>
    <x v="70"/>
    <x v="4"/>
    <n v="8.3333333333333339"/>
    <x v="16"/>
    <x v="3"/>
  </r>
  <r>
    <x v="71"/>
    <x v="127"/>
    <n v="13.586956521739131"/>
    <x v="16"/>
    <x v="3"/>
  </r>
  <r>
    <x v="71"/>
    <x v="128"/>
    <n v="5.4347826086956523"/>
    <x v="16"/>
    <x v="3"/>
  </r>
  <r>
    <x v="71"/>
    <x v="129"/>
    <n v="1.6304347826086956"/>
    <x v="16"/>
    <x v="3"/>
  </r>
  <r>
    <x v="71"/>
    <x v="130"/>
    <n v="57.608695652173914"/>
    <x v="16"/>
    <x v="3"/>
  </r>
  <r>
    <x v="71"/>
    <x v="131"/>
    <n v="13.586956521739131"/>
    <x v="16"/>
    <x v="3"/>
  </r>
  <r>
    <x v="71"/>
    <x v="4"/>
    <n v="8.1521739130434785"/>
    <x v="16"/>
    <x v="3"/>
  </r>
  <r>
    <x v="72"/>
    <x v="127"/>
    <n v="2.1739130434782608"/>
    <x v="16"/>
    <x v="3"/>
  </r>
  <r>
    <x v="72"/>
    <x v="128"/>
    <n v="1.6304347826086956"/>
    <x v="16"/>
    <x v="3"/>
  </r>
  <r>
    <x v="72"/>
    <x v="129"/>
    <n v="1.0869565217391304"/>
    <x v="16"/>
    <x v="3"/>
  </r>
  <r>
    <x v="72"/>
    <x v="130"/>
    <n v="73.369565217391298"/>
    <x v="16"/>
    <x v="3"/>
  </r>
  <r>
    <x v="72"/>
    <x v="131"/>
    <n v="13.586956521739131"/>
    <x v="16"/>
    <x v="3"/>
  </r>
  <r>
    <x v="72"/>
    <x v="4"/>
    <n v="8.1521739130434785"/>
    <x v="16"/>
    <x v="3"/>
  </r>
  <r>
    <x v="73"/>
    <x v="127"/>
    <n v="33.401335311572701"/>
    <x v="0"/>
    <x v="2"/>
  </r>
  <r>
    <x v="73"/>
    <x v="132"/>
    <n v="16.357566765578635"/>
    <x v="0"/>
    <x v="2"/>
  </r>
  <r>
    <x v="73"/>
    <x v="133"/>
    <n v="10.441394658753708"/>
    <x v="0"/>
    <x v="2"/>
  </r>
  <r>
    <x v="108"/>
    <x v="332"/>
    <n v="53.746290801186944"/>
    <x v="0"/>
    <x v="2"/>
  </r>
  <r>
    <x v="108"/>
    <x v="333"/>
    <n v="39.929525222551931"/>
    <x v="0"/>
    <x v="2"/>
  </r>
  <r>
    <x v="108"/>
    <x v="4"/>
    <n v="6.3241839762611276"/>
    <x v="0"/>
    <x v="2"/>
  </r>
  <r>
    <x v="74"/>
    <x v="134"/>
    <n v="46.253709198813056"/>
    <x v="0"/>
    <x v="2"/>
  </r>
  <r>
    <x v="74"/>
    <x v="127"/>
    <n v="29.432492581602375"/>
    <x v="0"/>
    <x v="2"/>
  </r>
  <r>
    <x v="74"/>
    <x v="132"/>
    <n v="11.62833827893175"/>
    <x v="0"/>
    <x v="2"/>
  </r>
  <r>
    <x v="74"/>
    <x v="135"/>
    <n v="2.2440652818991098"/>
    <x v="0"/>
    <x v="2"/>
  </r>
  <r>
    <x v="74"/>
    <x v="133"/>
    <n v="6.6580118694362014"/>
    <x v="0"/>
    <x v="2"/>
  </r>
  <r>
    <x v="74"/>
    <x v="136"/>
    <n v="1.2982195845697329"/>
    <x v="0"/>
    <x v="2"/>
  </r>
  <r>
    <x v="74"/>
    <x v="137"/>
    <n v="2.0586053412462908"/>
    <x v="0"/>
    <x v="2"/>
  </r>
  <r>
    <x v="74"/>
    <x v="138"/>
    <n v="0.42655786350148367"/>
    <x v="0"/>
    <x v="2"/>
  </r>
  <r>
    <x v="75"/>
    <x v="131"/>
    <n v="39.929525222551931"/>
    <x v="0"/>
    <x v="2"/>
  </r>
  <r>
    <x v="75"/>
    <x v="139"/>
    <n v="33.401335311572701"/>
    <x v="0"/>
    <x v="2"/>
  </r>
  <r>
    <x v="75"/>
    <x v="128"/>
    <n v="16.357566765578635"/>
    <x v="0"/>
    <x v="2"/>
  </r>
  <r>
    <x v="75"/>
    <x v="129"/>
    <n v="10.441394658753708"/>
    <x v="0"/>
    <x v="2"/>
  </r>
  <r>
    <x v="75"/>
    <x v="4"/>
    <n v="6.3241839762611276"/>
    <x v="0"/>
    <x v="2"/>
  </r>
  <r>
    <x v="73"/>
    <x v="127"/>
    <n v="56.088888888888889"/>
    <x v="1"/>
    <x v="2"/>
  </r>
  <r>
    <x v="73"/>
    <x v="132"/>
    <n v="17.244444444444444"/>
    <x v="1"/>
    <x v="2"/>
  </r>
  <r>
    <x v="73"/>
    <x v="133"/>
    <n v="12.533333333333333"/>
    <x v="1"/>
    <x v="2"/>
  </r>
  <r>
    <x v="108"/>
    <x v="332"/>
    <n v="75.733333333333334"/>
    <x v="1"/>
    <x v="2"/>
  </r>
  <r>
    <x v="108"/>
    <x v="333"/>
    <n v="21.244444444444444"/>
    <x v="1"/>
    <x v="2"/>
  </r>
  <r>
    <x v="108"/>
    <x v="4"/>
    <n v="3.0222222222222221"/>
    <x v="1"/>
    <x v="2"/>
  </r>
  <r>
    <x v="74"/>
    <x v="134"/>
    <n v="24.266666666666666"/>
    <x v="1"/>
    <x v="2"/>
  </r>
  <r>
    <x v="74"/>
    <x v="127"/>
    <n v="48.977777777777774"/>
    <x v="1"/>
    <x v="2"/>
  </r>
  <r>
    <x v="74"/>
    <x v="132"/>
    <n v="9.6888888888888882"/>
    <x v="1"/>
    <x v="2"/>
  </r>
  <r>
    <x v="74"/>
    <x v="135"/>
    <n v="4.5333333333333332"/>
    <x v="1"/>
    <x v="2"/>
  </r>
  <r>
    <x v="74"/>
    <x v="133"/>
    <n v="7.7333333333333334"/>
    <x v="1"/>
    <x v="2"/>
  </r>
  <r>
    <x v="74"/>
    <x v="136"/>
    <n v="1.7777777777777777"/>
    <x v="1"/>
    <x v="2"/>
  </r>
  <r>
    <x v="74"/>
    <x v="137"/>
    <n v="2.2222222222222223"/>
    <x v="1"/>
    <x v="2"/>
  </r>
  <r>
    <x v="74"/>
    <x v="138"/>
    <n v="0.8"/>
    <x v="1"/>
    <x v="2"/>
  </r>
  <r>
    <x v="75"/>
    <x v="131"/>
    <n v="21.244444444444444"/>
    <x v="1"/>
    <x v="2"/>
  </r>
  <r>
    <x v="75"/>
    <x v="139"/>
    <n v="56.088888888888889"/>
    <x v="1"/>
    <x v="2"/>
  </r>
  <r>
    <x v="75"/>
    <x v="128"/>
    <n v="17.244444444444444"/>
    <x v="1"/>
    <x v="2"/>
  </r>
  <r>
    <x v="75"/>
    <x v="129"/>
    <n v="12.533333333333333"/>
    <x v="1"/>
    <x v="2"/>
  </r>
  <r>
    <x v="75"/>
    <x v="4"/>
    <n v="3.0222222222222221"/>
    <x v="1"/>
    <x v="2"/>
  </r>
  <r>
    <x v="73"/>
    <x v="127"/>
    <n v="12.228260869565217"/>
    <x v="2"/>
    <x v="2"/>
  </r>
  <r>
    <x v="73"/>
    <x v="132"/>
    <n v="8.9130434782608692"/>
    <x v="2"/>
    <x v="2"/>
  </r>
  <r>
    <x v="73"/>
    <x v="133"/>
    <n v="7.0652173913043477"/>
    <x v="2"/>
    <x v="2"/>
  </r>
  <r>
    <x v="108"/>
    <x v="332"/>
    <n v="26.413043478260871"/>
    <x v="2"/>
    <x v="2"/>
  </r>
  <r>
    <x v="108"/>
    <x v="333"/>
    <n v="64.619565217391298"/>
    <x v="2"/>
    <x v="2"/>
  </r>
  <r>
    <x v="108"/>
    <x v="4"/>
    <n v="8.9673913043478262"/>
    <x v="2"/>
    <x v="2"/>
  </r>
  <r>
    <x v="74"/>
    <x v="134"/>
    <n v="73.586956521739125"/>
    <x v="2"/>
    <x v="2"/>
  </r>
  <r>
    <x v="74"/>
    <x v="127"/>
    <n v="11.358695652173912"/>
    <x v="2"/>
    <x v="2"/>
  </r>
  <r>
    <x v="74"/>
    <x v="132"/>
    <n v="7.6086956521739131"/>
    <x v="2"/>
    <x v="2"/>
  </r>
  <r>
    <x v="74"/>
    <x v="135"/>
    <n v="0.38043478260869568"/>
    <x v="2"/>
    <x v="2"/>
  </r>
  <r>
    <x v="74"/>
    <x v="133"/>
    <n v="5.6521739130434785"/>
    <x v="2"/>
    <x v="2"/>
  </r>
  <r>
    <x v="74"/>
    <x v="136"/>
    <n v="0.4891304347826087"/>
    <x v="2"/>
    <x v="2"/>
  </r>
  <r>
    <x v="74"/>
    <x v="137"/>
    <n v="0.92391304347826086"/>
    <x v="2"/>
    <x v="2"/>
  </r>
  <r>
    <x v="74"/>
    <x v="138"/>
    <n v="0"/>
    <x v="2"/>
    <x v="2"/>
  </r>
  <r>
    <x v="75"/>
    <x v="131"/>
    <n v="64.619565217391298"/>
    <x v="2"/>
    <x v="2"/>
  </r>
  <r>
    <x v="75"/>
    <x v="139"/>
    <n v="12.228260869565217"/>
    <x v="2"/>
    <x v="2"/>
  </r>
  <r>
    <x v="75"/>
    <x v="128"/>
    <n v="8.9130434782608692"/>
    <x v="2"/>
    <x v="2"/>
  </r>
  <r>
    <x v="75"/>
    <x v="129"/>
    <n v="7.0652173913043477"/>
    <x v="2"/>
    <x v="2"/>
  </r>
  <r>
    <x v="75"/>
    <x v="4"/>
    <n v="8.9673913043478262"/>
    <x v="2"/>
    <x v="2"/>
  </r>
  <r>
    <x v="73"/>
    <x v="127"/>
    <n v="49.014084507042256"/>
    <x v="3"/>
    <x v="2"/>
  </r>
  <r>
    <x v="73"/>
    <x v="132"/>
    <n v="25.633802816901408"/>
    <x v="3"/>
    <x v="2"/>
  </r>
  <r>
    <x v="73"/>
    <x v="133"/>
    <n v="15.915492957746478"/>
    <x v="3"/>
    <x v="2"/>
  </r>
  <r>
    <x v="108"/>
    <x v="332"/>
    <n v="78.028169014084511"/>
    <x v="3"/>
    <x v="2"/>
  </r>
  <r>
    <x v="108"/>
    <x v="333"/>
    <n v="19.014084507042252"/>
    <x v="3"/>
    <x v="2"/>
  </r>
  <r>
    <x v="108"/>
    <x v="4"/>
    <n v="2.9577464788732395"/>
    <x v="3"/>
    <x v="2"/>
  </r>
  <r>
    <x v="74"/>
    <x v="134"/>
    <n v="21.971830985915492"/>
    <x v="3"/>
    <x v="2"/>
  </r>
  <r>
    <x v="74"/>
    <x v="127"/>
    <n v="41.549295774647888"/>
    <x v="3"/>
    <x v="2"/>
  </r>
  <r>
    <x v="74"/>
    <x v="132"/>
    <n v="16.901408450704224"/>
    <x v="3"/>
    <x v="2"/>
  </r>
  <r>
    <x v="74"/>
    <x v="135"/>
    <n v="3.6619718309859155"/>
    <x v="3"/>
    <x v="2"/>
  </r>
  <r>
    <x v="74"/>
    <x v="133"/>
    <n v="8.0281690140845079"/>
    <x v="3"/>
    <x v="2"/>
  </r>
  <r>
    <x v="74"/>
    <x v="136"/>
    <n v="2.816901408450704"/>
    <x v="3"/>
    <x v="2"/>
  </r>
  <r>
    <x v="74"/>
    <x v="137"/>
    <n v="4.084507042253521"/>
    <x v="3"/>
    <x v="2"/>
  </r>
  <r>
    <x v="74"/>
    <x v="138"/>
    <n v="0.9859154929577465"/>
    <x v="3"/>
    <x v="2"/>
  </r>
  <r>
    <x v="75"/>
    <x v="131"/>
    <n v="19.014084507042252"/>
    <x v="3"/>
    <x v="2"/>
  </r>
  <r>
    <x v="75"/>
    <x v="139"/>
    <n v="49.014084507042256"/>
    <x v="3"/>
    <x v="2"/>
  </r>
  <r>
    <x v="75"/>
    <x v="128"/>
    <n v="25.633802816901408"/>
    <x v="3"/>
    <x v="2"/>
  </r>
  <r>
    <x v="75"/>
    <x v="129"/>
    <n v="15.915492957746478"/>
    <x v="3"/>
    <x v="2"/>
  </r>
  <r>
    <x v="75"/>
    <x v="4"/>
    <n v="2.9577464788732395"/>
    <x v="3"/>
    <x v="2"/>
  </r>
  <r>
    <x v="73"/>
    <x v="127"/>
    <n v="24.492753623188406"/>
    <x v="4"/>
    <x v="2"/>
  </r>
  <r>
    <x v="73"/>
    <x v="132"/>
    <n v="15.797101449275363"/>
    <x v="4"/>
    <x v="2"/>
  </r>
  <r>
    <x v="73"/>
    <x v="133"/>
    <n v="11.159420289855072"/>
    <x v="4"/>
    <x v="2"/>
  </r>
  <r>
    <x v="108"/>
    <x v="332"/>
    <n v="46.521739130434781"/>
    <x v="4"/>
    <x v="2"/>
  </r>
  <r>
    <x v="108"/>
    <x v="333"/>
    <n v="45.072463768115945"/>
    <x v="4"/>
    <x v="2"/>
  </r>
  <r>
    <x v="108"/>
    <x v="4"/>
    <n v="8.4057971014492754"/>
    <x v="4"/>
    <x v="2"/>
  </r>
  <r>
    <x v="74"/>
    <x v="134"/>
    <n v="53.478260869565219"/>
    <x v="4"/>
    <x v="2"/>
  </r>
  <r>
    <x v="74"/>
    <x v="127"/>
    <n v="21.594202898550726"/>
    <x v="4"/>
    <x v="2"/>
  </r>
  <r>
    <x v="74"/>
    <x v="132"/>
    <n v="12.463768115942029"/>
    <x v="4"/>
    <x v="2"/>
  </r>
  <r>
    <x v="74"/>
    <x v="135"/>
    <n v="1.3043478260869565"/>
    <x v="4"/>
    <x v="2"/>
  </r>
  <r>
    <x v="74"/>
    <x v="133"/>
    <n v="8.1159420289855078"/>
    <x v="4"/>
    <x v="2"/>
  </r>
  <r>
    <x v="74"/>
    <x v="136"/>
    <n v="1.0144927536231885"/>
    <x v="4"/>
    <x v="2"/>
  </r>
  <r>
    <x v="74"/>
    <x v="137"/>
    <n v="1.4492753623188406"/>
    <x v="4"/>
    <x v="2"/>
  </r>
  <r>
    <x v="74"/>
    <x v="138"/>
    <n v="0.57971014492753625"/>
    <x v="4"/>
    <x v="2"/>
  </r>
  <r>
    <x v="75"/>
    <x v="131"/>
    <n v="45.072463768115945"/>
    <x v="4"/>
    <x v="2"/>
  </r>
  <r>
    <x v="75"/>
    <x v="139"/>
    <n v="24.492753623188406"/>
    <x v="4"/>
    <x v="2"/>
  </r>
  <r>
    <x v="75"/>
    <x v="128"/>
    <n v="15.797101449275363"/>
    <x v="4"/>
    <x v="2"/>
  </r>
  <r>
    <x v="75"/>
    <x v="129"/>
    <n v="11.159420289855072"/>
    <x v="4"/>
    <x v="2"/>
  </r>
  <r>
    <x v="75"/>
    <x v="4"/>
    <n v="8.4057971014492754"/>
    <x v="4"/>
    <x v="2"/>
  </r>
  <r>
    <x v="73"/>
    <x v="127"/>
    <n v="26.666666666666668"/>
    <x v="5"/>
    <x v="2"/>
  </r>
  <r>
    <x v="73"/>
    <x v="132"/>
    <n v="17.435897435897434"/>
    <x v="5"/>
    <x v="2"/>
  </r>
  <r>
    <x v="73"/>
    <x v="133"/>
    <n v="12.820512820512821"/>
    <x v="5"/>
    <x v="2"/>
  </r>
  <r>
    <x v="108"/>
    <x v="332"/>
    <n v="52.307692307692307"/>
    <x v="5"/>
    <x v="2"/>
  </r>
  <r>
    <x v="108"/>
    <x v="333"/>
    <n v="40.512820512820511"/>
    <x v="5"/>
    <x v="2"/>
  </r>
  <r>
    <x v="108"/>
    <x v="4"/>
    <n v="7.1794871794871797"/>
    <x v="5"/>
    <x v="2"/>
  </r>
  <r>
    <x v="74"/>
    <x v="134"/>
    <n v="47.692307692307693"/>
    <x v="5"/>
    <x v="2"/>
  </r>
  <r>
    <x v="74"/>
    <x v="127"/>
    <n v="24.102564102564102"/>
    <x v="5"/>
    <x v="2"/>
  </r>
  <r>
    <x v="74"/>
    <x v="132"/>
    <n v="14.358974358974359"/>
    <x v="5"/>
    <x v="2"/>
  </r>
  <r>
    <x v="74"/>
    <x v="135"/>
    <n v="1.0256410256410255"/>
    <x v="5"/>
    <x v="2"/>
  </r>
  <r>
    <x v="74"/>
    <x v="133"/>
    <n v="9.7435897435897427"/>
    <x v="5"/>
    <x v="2"/>
  </r>
  <r>
    <x v="74"/>
    <x v="136"/>
    <n v="1.0256410256410255"/>
    <x v="5"/>
    <x v="2"/>
  </r>
  <r>
    <x v="74"/>
    <x v="137"/>
    <n v="1.5384615384615385"/>
    <x v="5"/>
    <x v="2"/>
  </r>
  <r>
    <x v="74"/>
    <x v="138"/>
    <n v="0.51282051282051277"/>
    <x v="5"/>
    <x v="2"/>
  </r>
  <r>
    <x v="75"/>
    <x v="131"/>
    <n v="40.512820512820511"/>
    <x v="5"/>
    <x v="2"/>
  </r>
  <r>
    <x v="75"/>
    <x v="139"/>
    <n v="26.666666666666668"/>
    <x v="5"/>
    <x v="2"/>
  </r>
  <r>
    <x v="75"/>
    <x v="128"/>
    <n v="17.435897435897434"/>
    <x v="5"/>
    <x v="2"/>
  </r>
  <r>
    <x v="75"/>
    <x v="129"/>
    <n v="12.820512820512821"/>
    <x v="5"/>
    <x v="2"/>
  </r>
  <r>
    <x v="75"/>
    <x v="4"/>
    <n v="7.1794871794871797"/>
    <x v="5"/>
    <x v="2"/>
  </r>
  <r>
    <x v="73"/>
    <x v="127"/>
    <n v="15.702479338842975"/>
    <x v="6"/>
    <x v="2"/>
  </r>
  <r>
    <x v="73"/>
    <x v="132"/>
    <n v="17.355371900826448"/>
    <x v="6"/>
    <x v="2"/>
  </r>
  <r>
    <x v="73"/>
    <x v="133"/>
    <n v="9.9173553719008272"/>
    <x v="6"/>
    <x v="2"/>
  </r>
  <r>
    <x v="108"/>
    <x v="332"/>
    <n v="38.016528925619838"/>
    <x v="6"/>
    <x v="2"/>
  </r>
  <r>
    <x v="108"/>
    <x v="333"/>
    <n v="52.066115702479337"/>
    <x v="6"/>
    <x v="2"/>
  </r>
  <r>
    <x v="108"/>
    <x v="4"/>
    <n v="9.9173553719008272"/>
    <x v="6"/>
    <x v="2"/>
  </r>
  <r>
    <x v="74"/>
    <x v="134"/>
    <n v="61.983471074380162"/>
    <x v="6"/>
    <x v="2"/>
  </r>
  <r>
    <x v="74"/>
    <x v="127"/>
    <n v="11.570247933884298"/>
    <x v="6"/>
    <x v="2"/>
  </r>
  <r>
    <x v="74"/>
    <x v="132"/>
    <n v="14.87603305785124"/>
    <x v="6"/>
    <x v="2"/>
  </r>
  <r>
    <x v="74"/>
    <x v="135"/>
    <n v="1.6528925619834711"/>
    <x v="6"/>
    <x v="2"/>
  </r>
  <r>
    <x v="74"/>
    <x v="133"/>
    <n v="7.4380165289256199"/>
    <x v="6"/>
    <x v="2"/>
  </r>
  <r>
    <x v="74"/>
    <x v="136"/>
    <n v="1.6528925619834711"/>
    <x v="6"/>
    <x v="2"/>
  </r>
  <r>
    <x v="74"/>
    <x v="137"/>
    <n v="0"/>
    <x v="6"/>
    <x v="2"/>
  </r>
  <r>
    <x v="74"/>
    <x v="138"/>
    <n v="0.82644628099173556"/>
    <x v="6"/>
    <x v="2"/>
  </r>
  <r>
    <x v="75"/>
    <x v="131"/>
    <n v="52.066115702479337"/>
    <x v="6"/>
    <x v="2"/>
  </r>
  <r>
    <x v="75"/>
    <x v="139"/>
    <n v="15.702479338842975"/>
    <x v="6"/>
    <x v="2"/>
  </r>
  <r>
    <x v="75"/>
    <x v="128"/>
    <n v="17.355371900826448"/>
    <x v="6"/>
    <x v="2"/>
  </r>
  <r>
    <x v="75"/>
    <x v="129"/>
    <n v="9.9173553719008272"/>
    <x v="6"/>
    <x v="2"/>
  </r>
  <r>
    <x v="75"/>
    <x v="4"/>
    <n v="9.9173553719008272"/>
    <x v="6"/>
    <x v="2"/>
  </r>
  <r>
    <x v="73"/>
    <x v="127"/>
    <n v="22.885572139303484"/>
    <x v="7"/>
    <x v="2"/>
  </r>
  <r>
    <x v="73"/>
    <x v="132"/>
    <n v="10.447761194029852"/>
    <x v="7"/>
    <x v="2"/>
  </r>
  <r>
    <x v="108"/>
    <x v="332"/>
    <n v="12.935323383084578"/>
    <x v="7"/>
    <x v="2"/>
  </r>
  <r>
    <x v="108"/>
    <x v="333"/>
    <n v="41.293532338308459"/>
    <x v="7"/>
    <x v="2"/>
  </r>
  <r>
    <x v="108"/>
    <x v="4"/>
    <n v="49.75124378109453"/>
    <x v="7"/>
    <x v="2"/>
  </r>
  <r>
    <x v="73"/>
    <x v="133"/>
    <n v="8.9552238805970141"/>
    <x v="7"/>
    <x v="2"/>
  </r>
  <r>
    <x v="74"/>
    <x v="134"/>
    <n v="58.706467661691541"/>
    <x v="7"/>
    <x v="2"/>
  </r>
  <r>
    <x v="74"/>
    <x v="127"/>
    <n v="20.398009950248756"/>
    <x v="7"/>
    <x v="2"/>
  </r>
  <r>
    <x v="74"/>
    <x v="132"/>
    <n v="7.4626865671641793"/>
    <x v="7"/>
    <x v="2"/>
  </r>
  <r>
    <x v="74"/>
    <x v="135"/>
    <n v="0.49751243781094528"/>
    <x v="7"/>
    <x v="2"/>
  </r>
  <r>
    <x v="74"/>
    <x v="133"/>
    <n v="8.9552238805970141"/>
    <x v="7"/>
    <x v="2"/>
  </r>
  <r>
    <x v="74"/>
    <x v="136"/>
    <n v="1.4925373134328359"/>
    <x v="7"/>
    <x v="2"/>
  </r>
  <r>
    <x v="74"/>
    <x v="137"/>
    <n v="1.9900497512437811"/>
    <x v="7"/>
    <x v="2"/>
  </r>
  <r>
    <x v="74"/>
    <x v="138"/>
    <n v="0.49751243781094528"/>
    <x v="7"/>
    <x v="2"/>
  </r>
  <r>
    <x v="75"/>
    <x v="131"/>
    <n v="49.75124378109453"/>
    <x v="7"/>
    <x v="2"/>
  </r>
  <r>
    <x v="75"/>
    <x v="139"/>
    <n v="22.885572139303484"/>
    <x v="7"/>
    <x v="2"/>
  </r>
  <r>
    <x v="75"/>
    <x v="128"/>
    <n v="10.447761194029852"/>
    <x v="7"/>
    <x v="2"/>
  </r>
  <r>
    <x v="75"/>
    <x v="129"/>
    <n v="12.935323383084578"/>
    <x v="7"/>
    <x v="2"/>
  </r>
  <r>
    <x v="75"/>
    <x v="4"/>
    <n v="8.9552238805970141"/>
    <x v="7"/>
    <x v="2"/>
  </r>
  <r>
    <x v="73"/>
    <x v="127"/>
    <n v="30.057803468208093"/>
    <x v="8"/>
    <x v="2"/>
  </r>
  <r>
    <x v="73"/>
    <x v="132"/>
    <n v="19.075144508670519"/>
    <x v="8"/>
    <x v="2"/>
  </r>
  <r>
    <x v="73"/>
    <x v="133"/>
    <n v="8.0924855491329488"/>
    <x v="8"/>
    <x v="2"/>
  </r>
  <r>
    <x v="108"/>
    <x v="332"/>
    <n v="52.02312138728324"/>
    <x v="8"/>
    <x v="2"/>
  </r>
  <r>
    <x v="108"/>
    <x v="333"/>
    <n v="39.884393063583815"/>
    <x v="8"/>
    <x v="2"/>
  </r>
  <r>
    <x v="108"/>
    <x v="4"/>
    <n v="8.0924855491329488"/>
    <x v="8"/>
    <x v="2"/>
  </r>
  <r>
    <x v="74"/>
    <x v="134"/>
    <n v="47.97687861271676"/>
    <x v="8"/>
    <x v="2"/>
  </r>
  <r>
    <x v="74"/>
    <x v="127"/>
    <n v="27.167630057803468"/>
    <x v="8"/>
    <x v="2"/>
  </r>
  <r>
    <x v="74"/>
    <x v="132"/>
    <n v="14.450867052023121"/>
    <x v="8"/>
    <x v="2"/>
  </r>
  <r>
    <x v="74"/>
    <x v="135"/>
    <n v="2.3121387283236996"/>
    <x v="8"/>
    <x v="2"/>
  </r>
  <r>
    <x v="74"/>
    <x v="133"/>
    <n v="5.7803468208092488"/>
    <x v="8"/>
    <x v="2"/>
  </r>
  <r>
    <x v="74"/>
    <x v="136"/>
    <n v="0"/>
    <x v="8"/>
    <x v="2"/>
  </r>
  <r>
    <x v="74"/>
    <x v="137"/>
    <n v="1.7341040462427746"/>
    <x v="8"/>
    <x v="2"/>
  </r>
  <r>
    <x v="74"/>
    <x v="138"/>
    <n v="0.5780346820809249"/>
    <x v="8"/>
    <x v="2"/>
  </r>
  <r>
    <x v="75"/>
    <x v="131"/>
    <n v="39.884393063583815"/>
    <x v="8"/>
    <x v="2"/>
  </r>
  <r>
    <x v="75"/>
    <x v="139"/>
    <n v="30.057803468208093"/>
    <x v="8"/>
    <x v="2"/>
  </r>
  <r>
    <x v="75"/>
    <x v="128"/>
    <n v="19.075144508670519"/>
    <x v="8"/>
    <x v="2"/>
  </r>
  <r>
    <x v="75"/>
    <x v="129"/>
    <n v="8.0924855491329488"/>
    <x v="8"/>
    <x v="2"/>
  </r>
  <r>
    <x v="75"/>
    <x v="4"/>
    <n v="8.0924855491329488"/>
    <x v="8"/>
    <x v="2"/>
  </r>
  <r>
    <x v="73"/>
    <x v="127"/>
    <n v="30.939226519337016"/>
    <x v="9"/>
    <x v="2"/>
  </r>
  <r>
    <x v="73"/>
    <x v="132"/>
    <n v="25.414364640883978"/>
    <x v="9"/>
    <x v="2"/>
  </r>
  <r>
    <x v="73"/>
    <x v="133"/>
    <n v="11.049723756906078"/>
    <x v="9"/>
    <x v="2"/>
  </r>
  <r>
    <x v="108"/>
    <x v="332"/>
    <n v="59.668508287292816"/>
    <x v="9"/>
    <x v="2"/>
  </r>
  <r>
    <x v="108"/>
    <x v="333"/>
    <n v="34.254143646408842"/>
    <x v="9"/>
    <x v="2"/>
  </r>
  <r>
    <x v="108"/>
    <x v="4"/>
    <n v="6.0773480662983426"/>
    <x v="9"/>
    <x v="2"/>
  </r>
  <r>
    <x v="74"/>
    <x v="134"/>
    <n v="40.331491712707184"/>
    <x v="9"/>
    <x v="2"/>
  </r>
  <r>
    <x v="74"/>
    <x v="127"/>
    <n v="28.176795580110497"/>
    <x v="9"/>
    <x v="2"/>
  </r>
  <r>
    <x v="74"/>
    <x v="132"/>
    <n v="18.232044198895029"/>
    <x v="9"/>
    <x v="2"/>
  </r>
  <r>
    <x v="74"/>
    <x v="135"/>
    <n v="2.2099447513812156"/>
    <x v="9"/>
    <x v="2"/>
  </r>
  <r>
    <x v="74"/>
    <x v="133"/>
    <n v="5.5248618784530388"/>
    <x v="9"/>
    <x v="2"/>
  </r>
  <r>
    <x v="74"/>
    <x v="136"/>
    <n v="0.5524861878453039"/>
    <x v="9"/>
    <x v="2"/>
  </r>
  <r>
    <x v="74"/>
    <x v="137"/>
    <n v="4.972375690607735"/>
    <x v="9"/>
    <x v="2"/>
  </r>
  <r>
    <x v="74"/>
    <x v="138"/>
    <n v="0"/>
    <x v="9"/>
    <x v="2"/>
  </r>
  <r>
    <x v="75"/>
    <x v="131"/>
    <n v="34.254143646408842"/>
    <x v="9"/>
    <x v="2"/>
  </r>
  <r>
    <x v="75"/>
    <x v="139"/>
    <n v="30.939226519337016"/>
    <x v="9"/>
    <x v="2"/>
  </r>
  <r>
    <x v="75"/>
    <x v="128"/>
    <n v="25.414364640883978"/>
    <x v="9"/>
    <x v="2"/>
  </r>
  <r>
    <x v="75"/>
    <x v="129"/>
    <n v="11.049723756906078"/>
    <x v="9"/>
    <x v="2"/>
  </r>
  <r>
    <x v="75"/>
    <x v="4"/>
    <n v="6.0773480662983426"/>
    <x v="9"/>
    <x v="2"/>
  </r>
  <r>
    <x v="73"/>
    <x v="127"/>
    <n v="54.36241610738255"/>
    <x v="10"/>
    <x v="2"/>
  </r>
  <r>
    <x v="73"/>
    <x v="132"/>
    <n v="22.14765100671141"/>
    <x v="10"/>
    <x v="2"/>
  </r>
  <r>
    <x v="73"/>
    <x v="133"/>
    <n v="8.724832214765101"/>
    <x v="10"/>
    <x v="2"/>
  </r>
  <r>
    <x v="108"/>
    <x v="332"/>
    <n v="77.852348993288587"/>
    <x v="10"/>
    <x v="2"/>
  </r>
  <r>
    <x v="108"/>
    <x v="333"/>
    <n v="20.80536912751678"/>
    <x v="10"/>
    <x v="2"/>
  </r>
  <r>
    <x v="108"/>
    <x v="4"/>
    <n v="1.3422818791946309"/>
    <x v="10"/>
    <x v="2"/>
  </r>
  <r>
    <x v="74"/>
    <x v="134"/>
    <n v="22.14765100671141"/>
    <x v="10"/>
    <x v="2"/>
  </r>
  <r>
    <x v="74"/>
    <x v="127"/>
    <n v="48.993288590604024"/>
    <x v="10"/>
    <x v="2"/>
  </r>
  <r>
    <x v="74"/>
    <x v="132"/>
    <n v="16.107382550335572"/>
    <x v="10"/>
    <x v="2"/>
  </r>
  <r>
    <x v="74"/>
    <x v="135"/>
    <n v="4.026845637583893"/>
    <x v="10"/>
    <x v="2"/>
  </r>
  <r>
    <x v="74"/>
    <x v="133"/>
    <n v="5.3691275167785237"/>
    <x v="10"/>
    <x v="2"/>
  </r>
  <r>
    <x v="74"/>
    <x v="136"/>
    <n v="1.3422818791946309"/>
    <x v="10"/>
    <x v="2"/>
  </r>
  <r>
    <x v="74"/>
    <x v="137"/>
    <n v="2.0134228187919465"/>
    <x v="10"/>
    <x v="2"/>
  </r>
  <r>
    <x v="74"/>
    <x v="138"/>
    <n v="0"/>
    <x v="10"/>
    <x v="2"/>
  </r>
  <r>
    <x v="75"/>
    <x v="131"/>
    <n v="20.80536912751678"/>
    <x v="10"/>
    <x v="2"/>
  </r>
  <r>
    <x v="75"/>
    <x v="139"/>
    <n v="54.36241610738255"/>
    <x v="10"/>
    <x v="2"/>
  </r>
  <r>
    <x v="75"/>
    <x v="128"/>
    <n v="22.14765100671141"/>
    <x v="10"/>
    <x v="2"/>
  </r>
  <r>
    <x v="75"/>
    <x v="129"/>
    <n v="8.724832214765101"/>
    <x v="10"/>
    <x v="2"/>
  </r>
  <r>
    <x v="75"/>
    <x v="4"/>
    <n v="1.3422818791946309"/>
    <x v="10"/>
    <x v="2"/>
  </r>
  <r>
    <x v="73"/>
    <x v="127"/>
    <n v="32.214765100671144"/>
    <x v="11"/>
    <x v="2"/>
  </r>
  <r>
    <x v="73"/>
    <x v="132"/>
    <n v="15.436241610738255"/>
    <x v="11"/>
    <x v="2"/>
  </r>
  <r>
    <x v="73"/>
    <x v="133"/>
    <n v="7.3825503355704694"/>
    <x v="11"/>
    <x v="2"/>
  </r>
  <r>
    <x v="108"/>
    <x v="332"/>
    <n v="51.006711409395976"/>
    <x v="11"/>
    <x v="2"/>
  </r>
  <r>
    <x v="108"/>
    <x v="333"/>
    <n v="41.61073825503356"/>
    <x v="11"/>
    <x v="2"/>
  </r>
  <r>
    <x v="108"/>
    <x v="4"/>
    <n v="7.3825503355704694"/>
    <x v="11"/>
    <x v="2"/>
  </r>
  <r>
    <x v="74"/>
    <x v="134"/>
    <n v="48.993288590604024"/>
    <x v="11"/>
    <x v="2"/>
  </r>
  <r>
    <x v="74"/>
    <x v="127"/>
    <n v="29.530201342281877"/>
    <x v="11"/>
    <x v="2"/>
  </r>
  <r>
    <x v="74"/>
    <x v="132"/>
    <n v="12.751677852348994"/>
    <x v="11"/>
    <x v="2"/>
  </r>
  <r>
    <x v="74"/>
    <x v="135"/>
    <n v="1.3422818791946309"/>
    <x v="11"/>
    <x v="2"/>
  </r>
  <r>
    <x v="74"/>
    <x v="133"/>
    <n v="4.6979865771812079"/>
    <x v="11"/>
    <x v="2"/>
  </r>
  <r>
    <x v="74"/>
    <x v="136"/>
    <n v="1.3422818791946309"/>
    <x v="11"/>
    <x v="2"/>
  </r>
  <r>
    <x v="74"/>
    <x v="137"/>
    <n v="1.3422818791946309"/>
    <x v="11"/>
    <x v="2"/>
  </r>
  <r>
    <x v="74"/>
    <x v="138"/>
    <n v="0"/>
    <x v="11"/>
    <x v="2"/>
  </r>
  <r>
    <x v="75"/>
    <x v="131"/>
    <n v="41.61073825503356"/>
    <x v="11"/>
    <x v="2"/>
  </r>
  <r>
    <x v="75"/>
    <x v="139"/>
    <n v="32.214765100671144"/>
    <x v="11"/>
    <x v="2"/>
  </r>
  <r>
    <x v="75"/>
    <x v="128"/>
    <n v="15.436241610738255"/>
    <x v="11"/>
    <x v="2"/>
  </r>
  <r>
    <x v="75"/>
    <x v="129"/>
    <n v="7.3825503355704694"/>
    <x v="11"/>
    <x v="2"/>
  </r>
  <r>
    <x v="75"/>
    <x v="4"/>
    <n v="7.3825503355704694"/>
    <x v="11"/>
    <x v="2"/>
  </r>
  <r>
    <x v="73"/>
    <x v="127"/>
    <n v="50"/>
    <x v="12"/>
    <x v="2"/>
  </r>
  <r>
    <x v="73"/>
    <x v="132"/>
    <n v="22.033898305084747"/>
    <x v="12"/>
    <x v="2"/>
  </r>
  <r>
    <x v="73"/>
    <x v="133"/>
    <n v="10.169491525423728"/>
    <x v="12"/>
    <x v="2"/>
  </r>
  <r>
    <x v="108"/>
    <x v="332"/>
    <n v="74.576271186440678"/>
    <x v="12"/>
    <x v="2"/>
  </r>
  <r>
    <x v="108"/>
    <x v="333"/>
    <n v="19.491525423728813"/>
    <x v="12"/>
    <x v="2"/>
  </r>
  <r>
    <x v="108"/>
    <x v="4"/>
    <n v="5.9322033898305087"/>
    <x v="12"/>
    <x v="2"/>
  </r>
  <r>
    <x v="74"/>
    <x v="134"/>
    <n v="25.423728813559322"/>
    <x v="12"/>
    <x v="2"/>
  </r>
  <r>
    <x v="74"/>
    <x v="127"/>
    <n v="45.762711864406782"/>
    <x v="12"/>
    <x v="2"/>
  </r>
  <r>
    <x v="74"/>
    <x v="132"/>
    <n v="17.796610169491526"/>
    <x v="12"/>
    <x v="2"/>
  </r>
  <r>
    <x v="74"/>
    <x v="135"/>
    <n v="0.84745762711864403"/>
    <x v="12"/>
    <x v="2"/>
  </r>
  <r>
    <x v="74"/>
    <x v="133"/>
    <n v="4.2372881355932206"/>
    <x v="12"/>
    <x v="2"/>
  </r>
  <r>
    <x v="74"/>
    <x v="136"/>
    <n v="2.5423728813559321"/>
    <x v="12"/>
    <x v="2"/>
  </r>
  <r>
    <x v="74"/>
    <x v="137"/>
    <n v="2.5423728813559321"/>
    <x v="12"/>
    <x v="2"/>
  </r>
  <r>
    <x v="74"/>
    <x v="138"/>
    <n v="0.84745762711864403"/>
    <x v="12"/>
    <x v="2"/>
  </r>
  <r>
    <x v="75"/>
    <x v="131"/>
    <n v="19.491525423728813"/>
    <x v="12"/>
    <x v="2"/>
  </r>
  <r>
    <x v="75"/>
    <x v="139"/>
    <n v="50"/>
    <x v="12"/>
    <x v="2"/>
  </r>
  <r>
    <x v="75"/>
    <x v="128"/>
    <n v="22.033898305084747"/>
    <x v="12"/>
    <x v="2"/>
  </r>
  <r>
    <x v="75"/>
    <x v="129"/>
    <n v="10.169491525423728"/>
    <x v="12"/>
    <x v="2"/>
  </r>
  <r>
    <x v="75"/>
    <x v="4"/>
    <n v="5.9322033898305087"/>
    <x v="12"/>
    <x v="2"/>
  </r>
  <r>
    <x v="73"/>
    <x v="127"/>
    <n v="48.051948051948052"/>
    <x v="13"/>
    <x v="2"/>
  </r>
  <r>
    <x v="73"/>
    <x v="132"/>
    <n v="25.974025974025974"/>
    <x v="13"/>
    <x v="2"/>
  </r>
  <r>
    <x v="73"/>
    <x v="133"/>
    <n v="12.987012987012987"/>
    <x v="13"/>
    <x v="2"/>
  </r>
  <r>
    <x v="108"/>
    <x v="332"/>
    <n v="76.623376623376629"/>
    <x v="13"/>
    <x v="2"/>
  </r>
  <r>
    <x v="108"/>
    <x v="333"/>
    <n v="22.077922077922079"/>
    <x v="13"/>
    <x v="2"/>
  </r>
  <r>
    <x v="108"/>
    <x v="4"/>
    <n v="1.2987012987012987"/>
    <x v="13"/>
    <x v="2"/>
  </r>
  <r>
    <x v="74"/>
    <x v="134"/>
    <n v="23.376623376623378"/>
    <x v="13"/>
    <x v="2"/>
  </r>
  <r>
    <x v="74"/>
    <x v="127"/>
    <n v="40.259740259740262"/>
    <x v="13"/>
    <x v="2"/>
  </r>
  <r>
    <x v="74"/>
    <x v="132"/>
    <n v="18.181818181818183"/>
    <x v="13"/>
    <x v="2"/>
  </r>
  <r>
    <x v="74"/>
    <x v="135"/>
    <n v="5.1948051948051948"/>
    <x v="13"/>
    <x v="2"/>
  </r>
  <r>
    <x v="74"/>
    <x v="133"/>
    <n v="7.7922077922077921"/>
    <x v="13"/>
    <x v="2"/>
  </r>
  <r>
    <x v="74"/>
    <x v="136"/>
    <n v="2.5974025974025974"/>
    <x v="13"/>
    <x v="2"/>
  </r>
  <r>
    <x v="74"/>
    <x v="137"/>
    <n v="2.5974025974025974"/>
    <x v="13"/>
    <x v="2"/>
  </r>
  <r>
    <x v="74"/>
    <x v="138"/>
    <n v="0"/>
    <x v="13"/>
    <x v="2"/>
  </r>
  <r>
    <x v="75"/>
    <x v="131"/>
    <n v="22.077922077922079"/>
    <x v="13"/>
    <x v="2"/>
  </r>
  <r>
    <x v="75"/>
    <x v="139"/>
    <n v="48.051948051948052"/>
    <x v="13"/>
    <x v="2"/>
  </r>
  <r>
    <x v="75"/>
    <x v="128"/>
    <n v="25.974025974025974"/>
    <x v="13"/>
    <x v="2"/>
  </r>
  <r>
    <x v="75"/>
    <x v="129"/>
    <n v="12.987012987012987"/>
    <x v="13"/>
    <x v="2"/>
  </r>
  <r>
    <x v="75"/>
    <x v="4"/>
    <n v="1.2987012987012987"/>
    <x v="13"/>
    <x v="2"/>
  </r>
  <r>
    <x v="73"/>
    <x v="127"/>
    <n v="15.476190476190476"/>
    <x v="14"/>
    <x v="2"/>
  </r>
  <r>
    <x v="73"/>
    <x v="132"/>
    <n v="8.3333333333333339"/>
    <x v="14"/>
    <x v="2"/>
  </r>
  <r>
    <x v="73"/>
    <x v="133"/>
    <n v="9.5238095238095237"/>
    <x v="14"/>
    <x v="2"/>
  </r>
  <r>
    <x v="108"/>
    <x v="332"/>
    <n v="33.333333333333336"/>
    <x v="14"/>
    <x v="2"/>
  </r>
  <r>
    <x v="108"/>
    <x v="333"/>
    <n v="52.38095238095238"/>
    <x v="14"/>
    <x v="2"/>
  </r>
  <r>
    <x v="108"/>
    <x v="4"/>
    <n v="14.285714285714286"/>
    <x v="14"/>
    <x v="2"/>
  </r>
  <r>
    <x v="74"/>
    <x v="134"/>
    <n v="66.666666666666671"/>
    <x v="14"/>
    <x v="2"/>
  </r>
  <r>
    <x v="74"/>
    <x v="127"/>
    <n v="15.476190476190476"/>
    <x v="14"/>
    <x v="2"/>
  </r>
  <r>
    <x v="74"/>
    <x v="132"/>
    <n v="8.3333333333333339"/>
    <x v="14"/>
    <x v="2"/>
  </r>
  <r>
    <x v="74"/>
    <x v="135"/>
    <n v="0"/>
    <x v="14"/>
    <x v="2"/>
  </r>
  <r>
    <x v="74"/>
    <x v="133"/>
    <n v="9.5238095238095237"/>
    <x v="14"/>
    <x v="2"/>
  </r>
  <r>
    <x v="74"/>
    <x v="136"/>
    <n v="0"/>
    <x v="14"/>
    <x v="2"/>
  </r>
  <r>
    <x v="74"/>
    <x v="137"/>
    <n v="0"/>
    <x v="14"/>
    <x v="2"/>
  </r>
  <r>
    <x v="74"/>
    <x v="138"/>
    <n v="0"/>
    <x v="14"/>
    <x v="2"/>
  </r>
  <r>
    <x v="75"/>
    <x v="131"/>
    <n v="52.38095238095238"/>
    <x v="14"/>
    <x v="2"/>
  </r>
  <r>
    <x v="75"/>
    <x v="139"/>
    <n v="15.476190476190476"/>
    <x v="14"/>
    <x v="2"/>
  </r>
  <r>
    <x v="75"/>
    <x v="128"/>
    <n v="8.3333333333333339"/>
    <x v="14"/>
    <x v="2"/>
  </r>
  <r>
    <x v="75"/>
    <x v="129"/>
    <n v="9.5238095238095237"/>
    <x v="14"/>
    <x v="2"/>
  </r>
  <r>
    <x v="75"/>
    <x v="4"/>
    <n v="14.285714285714286"/>
    <x v="14"/>
    <x v="2"/>
  </r>
  <r>
    <x v="73"/>
    <x v="127"/>
    <n v="45.161290322580648"/>
    <x v="15"/>
    <x v="2"/>
  </r>
  <r>
    <x v="73"/>
    <x v="132"/>
    <n v="35.483870967741936"/>
    <x v="15"/>
    <x v="2"/>
  </r>
  <r>
    <x v="73"/>
    <x v="133"/>
    <n v="6.4516129032258061"/>
    <x v="15"/>
    <x v="2"/>
  </r>
  <r>
    <x v="108"/>
    <x v="332"/>
    <n v="76.344086021505376"/>
    <x v="15"/>
    <x v="2"/>
  </r>
  <r>
    <x v="108"/>
    <x v="333"/>
    <n v="12.903225806451612"/>
    <x v="15"/>
    <x v="2"/>
  </r>
  <r>
    <x v="108"/>
    <x v="4"/>
    <n v="10.75268817204301"/>
    <x v="15"/>
    <x v="2"/>
  </r>
  <r>
    <x v="74"/>
    <x v="134"/>
    <n v="23.655913978494624"/>
    <x v="15"/>
    <x v="2"/>
  </r>
  <r>
    <x v="74"/>
    <x v="127"/>
    <n v="37.634408602150536"/>
    <x v="15"/>
    <x v="2"/>
  </r>
  <r>
    <x v="74"/>
    <x v="132"/>
    <n v="25.806451612903224"/>
    <x v="15"/>
    <x v="2"/>
  </r>
  <r>
    <x v="74"/>
    <x v="135"/>
    <n v="6.4516129032258061"/>
    <x v="15"/>
    <x v="2"/>
  </r>
  <r>
    <x v="74"/>
    <x v="133"/>
    <n v="2.150537634408602"/>
    <x v="15"/>
    <x v="2"/>
  </r>
  <r>
    <x v="74"/>
    <x v="136"/>
    <n v="1.075268817204301"/>
    <x v="15"/>
    <x v="2"/>
  </r>
  <r>
    <x v="74"/>
    <x v="137"/>
    <n v="3.225806451612903"/>
    <x v="15"/>
    <x v="2"/>
  </r>
  <r>
    <x v="74"/>
    <x v="138"/>
    <n v="0"/>
    <x v="15"/>
    <x v="2"/>
  </r>
  <r>
    <x v="75"/>
    <x v="131"/>
    <n v="12.903225806451612"/>
    <x v="15"/>
    <x v="2"/>
  </r>
  <r>
    <x v="75"/>
    <x v="139"/>
    <n v="45.161290322580648"/>
    <x v="15"/>
    <x v="2"/>
  </r>
  <r>
    <x v="75"/>
    <x v="128"/>
    <n v="35.483870967741936"/>
    <x v="15"/>
    <x v="2"/>
  </r>
  <r>
    <x v="75"/>
    <x v="129"/>
    <n v="6.4516129032258061"/>
    <x v="15"/>
    <x v="2"/>
  </r>
  <r>
    <x v="75"/>
    <x v="4"/>
    <n v="10.75268817204301"/>
    <x v="15"/>
    <x v="2"/>
  </r>
  <r>
    <x v="73"/>
    <x v="127"/>
    <n v="52.272727272727273"/>
    <x v="16"/>
    <x v="2"/>
  </r>
  <r>
    <x v="73"/>
    <x v="132"/>
    <n v="25.568181818181817"/>
    <x v="16"/>
    <x v="2"/>
  </r>
  <r>
    <x v="73"/>
    <x v="133"/>
    <n v="12.5"/>
    <x v="16"/>
    <x v="2"/>
  </r>
  <r>
    <x v="108"/>
    <x v="332"/>
    <n v="78.977272727272734"/>
    <x v="16"/>
    <x v="2"/>
  </r>
  <r>
    <x v="108"/>
    <x v="333"/>
    <n v="15.909090909090908"/>
    <x v="16"/>
    <x v="2"/>
  </r>
  <r>
    <x v="108"/>
    <x v="4"/>
    <n v="5.1136363636363633"/>
    <x v="16"/>
    <x v="2"/>
  </r>
  <r>
    <x v="74"/>
    <x v="134"/>
    <n v="21.022727272727273"/>
    <x v="16"/>
    <x v="2"/>
  </r>
  <r>
    <x v="74"/>
    <x v="127"/>
    <n v="46.590909090909093"/>
    <x v="16"/>
    <x v="2"/>
  </r>
  <r>
    <x v="74"/>
    <x v="132"/>
    <n v="17.045454545454547"/>
    <x v="16"/>
    <x v="2"/>
  </r>
  <r>
    <x v="74"/>
    <x v="135"/>
    <n v="2.8409090909090908"/>
    <x v="16"/>
    <x v="2"/>
  </r>
  <r>
    <x v="74"/>
    <x v="133"/>
    <n v="5.1136363636363633"/>
    <x v="16"/>
    <x v="2"/>
  </r>
  <r>
    <x v="74"/>
    <x v="136"/>
    <n v="1.7045454545454546"/>
    <x v="16"/>
    <x v="2"/>
  </r>
  <r>
    <x v="74"/>
    <x v="137"/>
    <n v="4.5454545454545459"/>
    <x v="16"/>
    <x v="2"/>
  </r>
  <r>
    <x v="74"/>
    <x v="138"/>
    <n v="1.1363636363636365"/>
    <x v="16"/>
    <x v="2"/>
  </r>
  <r>
    <x v="75"/>
    <x v="131"/>
    <n v="15.909090909090908"/>
    <x v="16"/>
    <x v="2"/>
  </r>
  <r>
    <x v="75"/>
    <x v="139"/>
    <n v="52.272727272727273"/>
    <x v="16"/>
    <x v="2"/>
  </r>
  <r>
    <x v="75"/>
    <x v="128"/>
    <n v="25.568181818181817"/>
    <x v="16"/>
    <x v="2"/>
  </r>
  <r>
    <x v="75"/>
    <x v="129"/>
    <n v="12.5"/>
    <x v="16"/>
    <x v="2"/>
  </r>
  <r>
    <x v="75"/>
    <x v="4"/>
    <n v="5.1136363636363633"/>
    <x v="16"/>
    <x v="2"/>
  </r>
  <r>
    <x v="73"/>
    <x v="127"/>
    <n v="32.78995690462807"/>
    <x v="0"/>
    <x v="3"/>
  </r>
  <r>
    <x v="73"/>
    <x v="132"/>
    <n v="20.067453625632378"/>
    <x v="0"/>
    <x v="3"/>
  </r>
  <r>
    <x v="73"/>
    <x v="133"/>
    <n v="10.436574854787334"/>
    <x v="0"/>
    <x v="3"/>
  </r>
  <r>
    <x v="108"/>
    <x v="332"/>
    <n v="55.742926737867712"/>
    <x v="0"/>
    <x v="3"/>
  </r>
  <r>
    <x v="108"/>
    <x v="333"/>
    <n v="28.94884766722878"/>
    <x v="0"/>
    <x v="3"/>
  </r>
  <r>
    <x v="108"/>
    <x v="4"/>
    <n v="15.308225594903504"/>
    <x v="0"/>
    <x v="3"/>
  </r>
  <r>
    <x v="74"/>
    <x v="134"/>
    <n v="44.257073262132288"/>
    <x v="0"/>
    <x v="3"/>
  </r>
  <r>
    <x v="74"/>
    <x v="127"/>
    <n v="27.67472362750609"/>
    <x v="0"/>
    <x v="3"/>
  </r>
  <r>
    <x v="74"/>
    <x v="132"/>
    <n v="14.371369683342701"/>
    <x v="0"/>
    <x v="3"/>
  </r>
  <r>
    <x v="74"/>
    <x v="135"/>
    <n v="3.2602585722315909"/>
    <x v="0"/>
    <x v="3"/>
  </r>
  <r>
    <x v="74"/>
    <x v="133"/>
    <n v="6.5017800262319652"/>
    <x v="0"/>
    <x v="3"/>
  </r>
  <r>
    <x v="74"/>
    <x v="136"/>
    <n v="1.498969458497283"/>
    <x v="0"/>
    <x v="3"/>
  </r>
  <r>
    <x v="74"/>
    <x v="137"/>
    <n v="2.0798201236649803"/>
    <x v="0"/>
    <x v="3"/>
  </r>
  <r>
    <x v="74"/>
    <x v="138"/>
    <n v="0.35600524639310471"/>
    <x v="0"/>
    <x v="3"/>
  </r>
  <r>
    <x v="75"/>
    <x v="131"/>
    <n v="28.94884766722878"/>
    <x v="0"/>
    <x v="3"/>
  </r>
  <r>
    <x v="75"/>
    <x v="139"/>
    <n v="32.78995690462807"/>
    <x v="0"/>
    <x v="3"/>
  </r>
  <r>
    <x v="75"/>
    <x v="128"/>
    <n v="20.067453625632378"/>
    <x v="0"/>
    <x v="3"/>
  </r>
  <r>
    <x v="75"/>
    <x v="129"/>
    <n v="10.436574854787334"/>
    <x v="0"/>
    <x v="3"/>
  </r>
  <r>
    <x v="75"/>
    <x v="4"/>
    <n v="15.308225594903504"/>
    <x v="0"/>
    <x v="3"/>
  </r>
  <r>
    <x v="73"/>
    <x v="127"/>
    <n v="57.8207381370826"/>
    <x v="1"/>
    <x v="3"/>
  </r>
  <r>
    <x v="73"/>
    <x v="132"/>
    <n v="23.550087873462214"/>
    <x v="1"/>
    <x v="3"/>
  </r>
  <r>
    <x v="73"/>
    <x v="133"/>
    <n v="13.093145869947277"/>
    <x v="1"/>
    <x v="3"/>
  </r>
  <r>
    <x v="108"/>
    <x v="332"/>
    <n v="79.876977152899826"/>
    <x v="1"/>
    <x v="3"/>
  </r>
  <r>
    <x v="108"/>
    <x v="333"/>
    <n v="14.938488576449911"/>
    <x v="1"/>
    <x v="3"/>
  </r>
  <r>
    <x v="108"/>
    <x v="4"/>
    <n v="5.1845342706502633"/>
    <x v="1"/>
    <x v="3"/>
  </r>
  <r>
    <x v="74"/>
    <x v="134"/>
    <n v="20.123022847100177"/>
    <x v="1"/>
    <x v="3"/>
  </r>
  <r>
    <x v="74"/>
    <x v="127"/>
    <n v="47.451669595782072"/>
    <x v="1"/>
    <x v="3"/>
  </r>
  <r>
    <x v="74"/>
    <x v="132"/>
    <n v="12.741652021089632"/>
    <x v="1"/>
    <x v="3"/>
  </r>
  <r>
    <x v="74"/>
    <x v="135"/>
    <n v="6.5905096660808438"/>
    <x v="1"/>
    <x v="3"/>
  </r>
  <r>
    <x v="74"/>
    <x v="133"/>
    <n v="5.7996485061511427"/>
    <x v="1"/>
    <x v="3"/>
  </r>
  <r>
    <x v="74"/>
    <x v="136"/>
    <n v="3.0755711775043935"/>
    <x v="1"/>
    <x v="3"/>
  </r>
  <r>
    <x v="74"/>
    <x v="137"/>
    <n v="3.5149384885764499"/>
    <x v="1"/>
    <x v="3"/>
  </r>
  <r>
    <x v="74"/>
    <x v="138"/>
    <n v="0.70298769771529002"/>
    <x v="1"/>
    <x v="3"/>
  </r>
  <r>
    <x v="75"/>
    <x v="131"/>
    <n v="14.938488576449911"/>
    <x v="1"/>
    <x v="3"/>
  </r>
  <r>
    <x v="75"/>
    <x v="139"/>
    <n v="57.8207381370826"/>
    <x v="1"/>
    <x v="3"/>
  </r>
  <r>
    <x v="75"/>
    <x v="128"/>
    <n v="23.550087873462214"/>
    <x v="1"/>
    <x v="3"/>
  </r>
  <r>
    <x v="75"/>
    <x v="129"/>
    <n v="13.093145869947277"/>
    <x v="1"/>
    <x v="3"/>
  </r>
  <r>
    <x v="75"/>
    <x v="4"/>
    <n v="5.1845342706502633"/>
    <x v="1"/>
    <x v="3"/>
  </r>
  <r>
    <x v="73"/>
    <x v="127"/>
    <n v="12.735849056603774"/>
    <x v="2"/>
    <x v="3"/>
  </r>
  <r>
    <x v="73"/>
    <x v="132"/>
    <n v="11.373165618448636"/>
    <x v="2"/>
    <x v="3"/>
  </r>
  <r>
    <x v="73"/>
    <x v="133"/>
    <n v="7.3375262054507342"/>
    <x v="2"/>
    <x v="3"/>
  </r>
  <r>
    <x v="108"/>
    <x v="332"/>
    <n v="29.559748427672957"/>
    <x v="2"/>
    <x v="3"/>
  </r>
  <r>
    <x v="108"/>
    <x v="333"/>
    <n v="45.335429769392036"/>
    <x v="2"/>
    <x v="3"/>
  </r>
  <r>
    <x v="108"/>
    <x v="4"/>
    <n v="25.10482180293501"/>
    <x v="2"/>
    <x v="3"/>
  </r>
  <r>
    <x v="74"/>
    <x v="134"/>
    <n v="70.440251572327043"/>
    <x v="2"/>
    <x v="3"/>
  </r>
  <r>
    <x v="74"/>
    <x v="127"/>
    <n v="12.054507337526205"/>
    <x v="2"/>
    <x v="3"/>
  </r>
  <r>
    <x v="74"/>
    <x v="132"/>
    <n v="9.7484276729559749"/>
    <x v="2"/>
    <x v="3"/>
  </r>
  <r>
    <x v="74"/>
    <x v="135"/>
    <n v="0.41928721174004191"/>
    <x v="2"/>
    <x v="3"/>
  </r>
  <r>
    <x v="74"/>
    <x v="133"/>
    <n v="5.8700209643605872"/>
    <x v="2"/>
    <x v="3"/>
  </r>
  <r>
    <x v="74"/>
    <x v="136"/>
    <n v="0.26205450733752622"/>
    <x v="2"/>
    <x v="3"/>
  </r>
  <r>
    <x v="74"/>
    <x v="137"/>
    <n v="1.2054507337526206"/>
    <x v="2"/>
    <x v="3"/>
  </r>
  <r>
    <x v="74"/>
    <x v="138"/>
    <n v="0"/>
    <x v="2"/>
    <x v="3"/>
  </r>
  <r>
    <x v="75"/>
    <x v="131"/>
    <n v="45.335429769392036"/>
    <x v="2"/>
    <x v="3"/>
  </r>
  <r>
    <x v="75"/>
    <x v="139"/>
    <n v="12.735849056603774"/>
    <x v="2"/>
    <x v="3"/>
  </r>
  <r>
    <x v="75"/>
    <x v="128"/>
    <n v="11.373165618448636"/>
    <x v="2"/>
    <x v="3"/>
  </r>
  <r>
    <x v="75"/>
    <x v="129"/>
    <n v="7.3375262054507342"/>
    <x v="2"/>
    <x v="3"/>
  </r>
  <r>
    <x v="75"/>
    <x v="4"/>
    <n v="25.10482180293501"/>
    <x v="2"/>
    <x v="3"/>
  </r>
  <r>
    <x v="73"/>
    <x v="127"/>
    <n v="47.466666666666669"/>
    <x v="3"/>
    <x v="3"/>
  </r>
  <r>
    <x v="73"/>
    <x v="132"/>
    <n v="30.266666666666666"/>
    <x v="3"/>
    <x v="3"/>
  </r>
  <r>
    <x v="73"/>
    <x v="133"/>
    <n v="12.933333333333334"/>
    <x v="3"/>
    <x v="3"/>
  </r>
  <r>
    <x v="108"/>
    <x v="332"/>
    <n v="78.13333333333334"/>
    <x v="3"/>
    <x v="3"/>
  </r>
  <r>
    <x v="108"/>
    <x v="333"/>
    <n v="14.266666666666667"/>
    <x v="3"/>
    <x v="3"/>
  </r>
  <r>
    <x v="108"/>
    <x v="4"/>
    <n v="7.6"/>
    <x v="3"/>
    <x v="3"/>
  </r>
  <r>
    <x v="74"/>
    <x v="134"/>
    <n v="21.866666666666667"/>
    <x v="3"/>
    <x v="3"/>
  </r>
  <r>
    <x v="74"/>
    <x v="127"/>
    <n v="38.799999999999997"/>
    <x v="3"/>
    <x v="3"/>
  </r>
  <r>
    <x v="74"/>
    <x v="132"/>
    <n v="21.466666666666665"/>
    <x v="3"/>
    <x v="3"/>
  </r>
  <r>
    <x v="74"/>
    <x v="135"/>
    <n v="4.9333333333333336"/>
    <x v="3"/>
    <x v="3"/>
  </r>
  <r>
    <x v="74"/>
    <x v="133"/>
    <n v="6.1333333333333337"/>
    <x v="3"/>
    <x v="3"/>
  </r>
  <r>
    <x v="74"/>
    <x v="136"/>
    <n v="2.9333333333333331"/>
    <x v="3"/>
    <x v="3"/>
  </r>
  <r>
    <x v="74"/>
    <x v="137"/>
    <n v="3.0666666666666669"/>
    <x v="3"/>
    <x v="3"/>
  </r>
  <r>
    <x v="74"/>
    <x v="138"/>
    <n v="0.8"/>
    <x v="3"/>
    <x v="3"/>
  </r>
  <r>
    <x v="75"/>
    <x v="131"/>
    <n v="14.266666666666667"/>
    <x v="3"/>
    <x v="3"/>
  </r>
  <r>
    <x v="75"/>
    <x v="139"/>
    <n v="47.466666666666669"/>
    <x v="3"/>
    <x v="3"/>
  </r>
  <r>
    <x v="75"/>
    <x v="128"/>
    <n v="30.266666666666666"/>
    <x v="3"/>
    <x v="3"/>
  </r>
  <r>
    <x v="75"/>
    <x v="129"/>
    <n v="12.933333333333334"/>
    <x v="3"/>
    <x v="3"/>
  </r>
  <r>
    <x v="75"/>
    <x v="4"/>
    <n v="7.6"/>
    <x v="3"/>
    <x v="3"/>
  </r>
  <r>
    <x v="73"/>
    <x v="127"/>
    <n v="23.817567567567568"/>
    <x v="4"/>
    <x v="3"/>
  </r>
  <r>
    <x v="73"/>
    <x v="132"/>
    <n v="18.412162162162161"/>
    <x v="4"/>
    <x v="3"/>
  </r>
  <r>
    <x v="73"/>
    <x v="133"/>
    <n v="10.97972972972973"/>
    <x v="4"/>
    <x v="3"/>
  </r>
  <r>
    <x v="108"/>
    <x v="332"/>
    <n v="49.493243243243242"/>
    <x v="4"/>
    <x v="3"/>
  </r>
  <r>
    <x v="108"/>
    <x v="333"/>
    <n v="31.25"/>
    <x v="4"/>
    <x v="3"/>
  </r>
  <r>
    <x v="108"/>
    <x v="4"/>
    <n v="19.256756756756758"/>
    <x v="4"/>
    <x v="3"/>
  </r>
  <r>
    <x v="74"/>
    <x v="134"/>
    <n v="50.506756756756758"/>
    <x v="4"/>
    <x v="3"/>
  </r>
  <r>
    <x v="74"/>
    <x v="127"/>
    <n v="21.95945945945946"/>
    <x v="4"/>
    <x v="3"/>
  </r>
  <r>
    <x v="74"/>
    <x v="132"/>
    <n v="15.70945945945946"/>
    <x v="4"/>
    <x v="3"/>
  </r>
  <r>
    <x v="74"/>
    <x v="135"/>
    <n v="0.84459459459459463"/>
    <x v="4"/>
    <x v="3"/>
  </r>
  <r>
    <x v="74"/>
    <x v="133"/>
    <n v="8.2770270270270263"/>
    <x v="4"/>
    <x v="3"/>
  </r>
  <r>
    <x v="74"/>
    <x v="136"/>
    <n v="0.84459459459459463"/>
    <x v="4"/>
    <x v="3"/>
  </r>
  <r>
    <x v="74"/>
    <x v="137"/>
    <n v="1.6891891891891893"/>
    <x v="4"/>
    <x v="3"/>
  </r>
  <r>
    <x v="74"/>
    <x v="138"/>
    <n v="0.16891891891891891"/>
    <x v="4"/>
    <x v="3"/>
  </r>
  <r>
    <x v="75"/>
    <x v="131"/>
    <n v="31.25"/>
    <x v="4"/>
    <x v="3"/>
  </r>
  <r>
    <x v="75"/>
    <x v="139"/>
    <n v="23.817567567567568"/>
    <x v="4"/>
    <x v="3"/>
  </r>
  <r>
    <x v="75"/>
    <x v="128"/>
    <n v="18.412162162162161"/>
    <x v="4"/>
    <x v="3"/>
  </r>
  <r>
    <x v="75"/>
    <x v="129"/>
    <n v="10.97972972972973"/>
    <x v="4"/>
    <x v="3"/>
  </r>
  <r>
    <x v="75"/>
    <x v="4"/>
    <n v="19.256756756756758"/>
    <x v="4"/>
    <x v="3"/>
  </r>
  <r>
    <x v="73"/>
    <x v="127"/>
    <n v="19.49685534591195"/>
    <x v="5"/>
    <x v="3"/>
  </r>
  <r>
    <x v="73"/>
    <x v="132"/>
    <n v="25.157232704402517"/>
    <x v="5"/>
    <x v="3"/>
  </r>
  <r>
    <x v="73"/>
    <x v="133"/>
    <n v="13.836477987421384"/>
    <x v="5"/>
    <x v="3"/>
  </r>
  <r>
    <x v="108"/>
    <x v="332"/>
    <n v="54.088050314465406"/>
    <x v="5"/>
    <x v="3"/>
  </r>
  <r>
    <x v="108"/>
    <x v="333"/>
    <n v="29.559748427672957"/>
    <x v="5"/>
    <x v="3"/>
  </r>
  <r>
    <x v="108"/>
    <x v="4"/>
    <n v="16.352201257861637"/>
    <x v="5"/>
    <x v="3"/>
  </r>
  <r>
    <x v="74"/>
    <x v="134"/>
    <n v="45.911949685534594"/>
    <x v="5"/>
    <x v="3"/>
  </r>
  <r>
    <x v="74"/>
    <x v="127"/>
    <n v="16.981132075471699"/>
    <x v="5"/>
    <x v="3"/>
  </r>
  <r>
    <x v="74"/>
    <x v="132"/>
    <n v="22.641509433962263"/>
    <x v="5"/>
    <x v="3"/>
  </r>
  <r>
    <x v="74"/>
    <x v="135"/>
    <n v="0.62893081761006286"/>
    <x v="5"/>
    <x v="3"/>
  </r>
  <r>
    <x v="74"/>
    <x v="133"/>
    <n v="10.691823899371069"/>
    <x v="5"/>
    <x v="3"/>
  </r>
  <r>
    <x v="74"/>
    <x v="136"/>
    <n v="1.2578616352201257"/>
    <x v="5"/>
    <x v="3"/>
  </r>
  <r>
    <x v="74"/>
    <x v="137"/>
    <n v="1.2578616352201257"/>
    <x v="5"/>
    <x v="3"/>
  </r>
  <r>
    <x v="74"/>
    <x v="138"/>
    <n v="0.62893081761006286"/>
    <x v="5"/>
    <x v="3"/>
  </r>
  <r>
    <x v="75"/>
    <x v="131"/>
    <n v="29.559748427672957"/>
    <x v="5"/>
    <x v="3"/>
  </r>
  <r>
    <x v="75"/>
    <x v="139"/>
    <n v="19.49685534591195"/>
    <x v="5"/>
    <x v="3"/>
  </r>
  <r>
    <x v="75"/>
    <x v="128"/>
    <n v="25.157232704402517"/>
    <x v="5"/>
    <x v="3"/>
  </r>
  <r>
    <x v="75"/>
    <x v="129"/>
    <n v="13.836477987421384"/>
    <x v="5"/>
    <x v="3"/>
  </r>
  <r>
    <x v="75"/>
    <x v="4"/>
    <n v="16.352201257861637"/>
    <x v="5"/>
    <x v="3"/>
  </r>
  <r>
    <x v="73"/>
    <x v="127"/>
    <n v="21.296296296296298"/>
    <x v="6"/>
    <x v="3"/>
  </r>
  <r>
    <x v="73"/>
    <x v="132"/>
    <n v="10.185185185185185"/>
    <x v="6"/>
    <x v="3"/>
  </r>
  <r>
    <x v="73"/>
    <x v="133"/>
    <n v="10.185185185185185"/>
    <x v="6"/>
    <x v="3"/>
  </r>
  <r>
    <x v="108"/>
    <x v="332"/>
    <n v="40.74074074074074"/>
    <x v="6"/>
    <x v="3"/>
  </r>
  <r>
    <x v="108"/>
    <x v="333"/>
    <n v="34.25925925925926"/>
    <x v="6"/>
    <x v="3"/>
  </r>
  <r>
    <x v="108"/>
    <x v="4"/>
    <n v="25"/>
    <x v="6"/>
    <x v="3"/>
  </r>
  <r>
    <x v="74"/>
    <x v="134"/>
    <n v="59.25925925925926"/>
    <x v="6"/>
    <x v="3"/>
  </r>
  <r>
    <x v="74"/>
    <x v="127"/>
    <n v="21.296296296296298"/>
    <x v="6"/>
    <x v="3"/>
  </r>
  <r>
    <x v="74"/>
    <x v="132"/>
    <n v="9.2592592592592595"/>
    <x v="6"/>
    <x v="3"/>
  </r>
  <r>
    <x v="74"/>
    <x v="135"/>
    <n v="0"/>
    <x v="6"/>
    <x v="3"/>
  </r>
  <r>
    <x v="74"/>
    <x v="133"/>
    <n v="9.2592592592592595"/>
    <x v="6"/>
    <x v="3"/>
  </r>
  <r>
    <x v="74"/>
    <x v="136"/>
    <n v="0"/>
    <x v="6"/>
    <x v="3"/>
  </r>
  <r>
    <x v="74"/>
    <x v="137"/>
    <n v="0.92592592592592593"/>
    <x v="6"/>
    <x v="3"/>
  </r>
  <r>
    <x v="74"/>
    <x v="138"/>
    <n v="0"/>
    <x v="6"/>
    <x v="3"/>
  </r>
  <r>
    <x v="75"/>
    <x v="131"/>
    <n v="34.25925925925926"/>
    <x v="6"/>
    <x v="3"/>
  </r>
  <r>
    <x v="75"/>
    <x v="139"/>
    <n v="21.296296296296298"/>
    <x v="6"/>
    <x v="3"/>
  </r>
  <r>
    <x v="75"/>
    <x v="128"/>
    <n v="10.185185185185185"/>
    <x v="6"/>
    <x v="3"/>
  </r>
  <r>
    <x v="75"/>
    <x v="129"/>
    <n v="10.185185185185185"/>
    <x v="6"/>
    <x v="3"/>
  </r>
  <r>
    <x v="75"/>
    <x v="4"/>
    <n v="25"/>
    <x v="6"/>
    <x v="3"/>
  </r>
  <r>
    <x v="73"/>
    <x v="127"/>
    <n v="23.163841807909606"/>
    <x v="7"/>
    <x v="3"/>
  </r>
  <r>
    <x v="73"/>
    <x v="132"/>
    <n v="12.994350282485875"/>
    <x v="7"/>
    <x v="3"/>
  </r>
  <r>
    <x v="73"/>
    <x v="133"/>
    <n v="7.3446327683615822"/>
    <x v="7"/>
    <x v="3"/>
  </r>
  <r>
    <x v="108"/>
    <x v="332"/>
    <n v="40.677966101694913"/>
    <x v="7"/>
    <x v="3"/>
  </r>
  <r>
    <x v="108"/>
    <x v="333"/>
    <n v="36.72316384180791"/>
    <x v="7"/>
    <x v="3"/>
  </r>
  <r>
    <x v="108"/>
    <x v="4"/>
    <n v="22.598870056497177"/>
    <x v="7"/>
    <x v="3"/>
  </r>
  <r>
    <x v="74"/>
    <x v="134"/>
    <n v="59.322033898305087"/>
    <x v="7"/>
    <x v="3"/>
  </r>
  <r>
    <x v="74"/>
    <x v="127"/>
    <n v="21.468926553672315"/>
    <x v="7"/>
    <x v="3"/>
  </r>
  <r>
    <x v="74"/>
    <x v="132"/>
    <n v="10.734463276836157"/>
    <x v="7"/>
    <x v="3"/>
  </r>
  <r>
    <x v="74"/>
    <x v="135"/>
    <n v="1.1299435028248588"/>
    <x v="7"/>
    <x v="3"/>
  </r>
  <r>
    <x v="74"/>
    <x v="133"/>
    <n v="5.6497175141242941"/>
    <x v="7"/>
    <x v="3"/>
  </r>
  <r>
    <x v="74"/>
    <x v="136"/>
    <n v="0.56497175141242939"/>
    <x v="7"/>
    <x v="3"/>
  </r>
  <r>
    <x v="74"/>
    <x v="137"/>
    <n v="1.1299435028248588"/>
    <x v="7"/>
    <x v="3"/>
  </r>
  <r>
    <x v="74"/>
    <x v="138"/>
    <n v="0"/>
    <x v="7"/>
    <x v="3"/>
  </r>
  <r>
    <x v="75"/>
    <x v="131"/>
    <n v="36.72316384180791"/>
    <x v="7"/>
    <x v="3"/>
  </r>
  <r>
    <x v="75"/>
    <x v="139"/>
    <n v="23.163841807909606"/>
    <x v="7"/>
    <x v="3"/>
  </r>
  <r>
    <x v="75"/>
    <x v="128"/>
    <n v="12.994350282485875"/>
    <x v="7"/>
    <x v="3"/>
  </r>
  <r>
    <x v="75"/>
    <x v="129"/>
    <n v="7.3446327683615822"/>
    <x v="7"/>
    <x v="3"/>
  </r>
  <r>
    <x v="75"/>
    <x v="4"/>
    <n v="22.598870056497177"/>
    <x v="7"/>
    <x v="3"/>
  </r>
  <r>
    <x v="73"/>
    <x v="127"/>
    <n v="31.081081081081081"/>
    <x v="8"/>
    <x v="3"/>
  </r>
  <r>
    <x v="73"/>
    <x v="132"/>
    <n v="23.648648648648649"/>
    <x v="8"/>
    <x v="3"/>
  </r>
  <r>
    <x v="73"/>
    <x v="133"/>
    <n v="12.837837837837839"/>
    <x v="8"/>
    <x v="3"/>
  </r>
  <r>
    <x v="108"/>
    <x v="332"/>
    <n v="61.486486486486484"/>
    <x v="8"/>
    <x v="3"/>
  </r>
  <r>
    <x v="108"/>
    <x v="333"/>
    <n v="24.324324324324323"/>
    <x v="8"/>
    <x v="3"/>
  </r>
  <r>
    <x v="108"/>
    <x v="4"/>
    <n v="14.189189189189189"/>
    <x v="8"/>
    <x v="3"/>
  </r>
  <r>
    <x v="74"/>
    <x v="134"/>
    <n v="38.513513513513516"/>
    <x v="8"/>
    <x v="3"/>
  </r>
  <r>
    <x v="74"/>
    <x v="127"/>
    <n v="28.378378378378379"/>
    <x v="8"/>
    <x v="3"/>
  </r>
  <r>
    <x v="74"/>
    <x v="132"/>
    <n v="18.918918918918919"/>
    <x v="8"/>
    <x v="3"/>
  </r>
  <r>
    <x v="74"/>
    <x v="135"/>
    <n v="1.3513513513513513"/>
    <x v="8"/>
    <x v="3"/>
  </r>
  <r>
    <x v="74"/>
    <x v="133"/>
    <n v="8.1081081081081088"/>
    <x v="8"/>
    <x v="3"/>
  </r>
  <r>
    <x v="74"/>
    <x v="136"/>
    <n v="1.3513513513513513"/>
    <x v="8"/>
    <x v="3"/>
  </r>
  <r>
    <x v="74"/>
    <x v="137"/>
    <n v="3.3783783783783785"/>
    <x v="8"/>
    <x v="3"/>
  </r>
  <r>
    <x v="74"/>
    <x v="138"/>
    <n v="0"/>
    <x v="8"/>
    <x v="3"/>
  </r>
  <r>
    <x v="75"/>
    <x v="131"/>
    <n v="24.324324324324323"/>
    <x v="8"/>
    <x v="3"/>
  </r>
  <r>
    <x v="75"/>
    <x v="139"/>
    <n v="31.081081081081081"/>
    <x v="8"/>
    <x v="3"/>
  </r>
  <r>
    <x v="75"/>
    <x v="128"/>
    <n v="23.648648648648649"/>
    <x v="8"/>
    <x v="3"/>
  </r>
  <r>
    <x v="75"/>
    <x v="129"/>
    <n v="12.837837837837839"/>
    <x v="8"/>
    <x v="3"/>
  </r>
  <r>
    <x v="75"/>
    <x v="4"/>
    <n v="14.189189189189189"/>
    <x v="8"/>
    <x v="3"/>
  </r>
  <r>
    <x v="73"/>
    <x v="127"/>
    <n v="33.136094674556212"/>
    <x v="9"/>
    <x v="3"/>
  </r>
  <r>
    <x v="73"/>
    <x v="132"/>
    <n v="24.260355029585799"/>
    <x v="9"/>
    <x v="3"/>
  </r>
  <r>
    <x v="73"/>
    <x v="133"/>
    <n v="7.1005917159763312"/>
    <x v="9"/>
    <x v="3"/>
  </r>
  <r>
    <x v="108"/>
    <x v="332"/>
    <n v="56.213017751479292"/>
    <x v="9"/>
    <x v="3"/>
  </r>
  <r>
    <x v="108"/>
    <x v="333"/>
    <n v="29.585798816568047"/>
    <x v="9"/>
    <x v="3"/>
  </r>
  <r>
    <x v="108"/>
    <x v="4"/>
    <n v="14.201183431952662"/>
    <x v="9"/>
    <x v="3"/>
  </r>
  <r>
    <x v="74"/>
    <x v="134"/>
    <n v="43.786982248520708"/>
    <x v="9"/>
    <x v="3"/>
  </r>
  <r>
    <x v="74"/>
    <x v="127"/>
    <n v="27.810650887573964"/>
    <x v="9"/>
    <x v="3"/>
  </r>
  <r>
    <x v="74"/>
    <x v="132"/>
    <n v="18.934911242603551"/>
    <x v="9"/>
    <x v="3"/>
  </r>
  <r>
    <x v="74"/>
    <x v="135"/>
    <n v="2.3668639053254439"/>
    <x v="9"/>
    <x v="3"/>
  </r>
  <r>
    <x v="74"/>
    <x v="133"/>
    <n v="2.9585798816568047"/>
    <x v="9"/>
    <x v="3"/>
  </r>
  <r>
    <x v="74"/>
    <x v="136"/>
    <n v="1.1834319526627219"/>
    <x v="9"/>
    <x v="3"/>
  </r>
  <r>
    <x v="74"/>
    <x v="137"/>
    <n v="1.1834319526627219"/>
    <x v="9"/>
    <x v="3"/>
  </r>
  <r>
    <x v="74"/>
    <x v="138"/>
    <n v="1.7751479289940828"/>
    <x v="9"/>
    <x v="3"/>
  </r>
  <r>
    <x v="75"/>
    <x v="131"/>
    <n v="29.585798816568047"/>
    <x v="9"/>
    <x v="3"/>
  </r>
  <r>
    <x v="75"/>
    <x v="139"/>
    <n v="33.136094674556212"/>
    <x v="9"/>
    <x v="3"/>
  </r>
  <r>
    <x v="75"/>
    <x v="128"/>
    <n v="24.260355029585799"/>
    <x v="9"/>
    <x v="3"/>
  </r>
  <r>
    <x v="75"/>
    <x v="129"/>
    <n v="7.1005917159763312"/>
    <x v="9"/>
    <x v="3"/>
  </r>
  <r>
    <x v="75"/>
    <x v="4"/>
    <n v="14.201183431952662"/>
    <x v="9"/>
    <x v="3"/>
  </r>
  <r>
    <x v="73"/>
    <x v="127"/>
    <n v="56.488549618320612"/>
    <x v="10"/>
    <x v="3"/>
  </r>
  <r>
    <x v="73"/>
    <x v="132"/>
    <n v="22.900763358778626"/>
    <x v="10"/>
    <x v="3"/>
  </r>
  <r>
    <x v="73"/>
    <x v="133"/>
    <n v="6.8702290076335881"/>
    <x v="10"/>
    <x v="3"/>
  </r>
  <r>
    <x v="108"/>
    <x v="332"/>
    <n v="78.625954198473281"/>
    <x v="10"/>
    <x v="3"/>
  </r>
  <r>
    <x v="108"/>
    <x v="333"/>
    <n v="16.03053435114504"/>
    <x v="10"/>
    <x v="3"/>
  </r>
  <r>
    <x v="108"/>
    <x v="4"/>
    <n v="5.343511450381679"/>
    <x v="10"/>
    <x v="3"/>
  </r>
  <r>
    <x v="74"/>
    <x v="134"/>
    <n v="21.374045801526716"/>
    <x v="10"/>
    <x v="3"/>
  </r>
  <r>
    <x v="74"/>
    <x v="127"/>
    <n v="49.618320610687022"/>
    <x v="10"/>
    <x v="3"/>
  </r>
  <r>
    <x v="74"/>
    <x v="132"/>
    <n v="16.793893129770993"/>
    <x v="10"/>
    <x v="3"/>
  </r>
  <r>
    <x v="74"/>
    <x v="135"/>
    <n v="5.343511450381679"/>
    <x v="10"/>
    <x v="3"/>
  </r>
  <r>
    <x v="74"/>
    <x v="133"/>
    <n v="5.343511450381679"/>
    <x v="10"/>
    <x v="3"/>
  </r>
  <r>
    <x v="74"/>
    <x v="136"/>
    <n v="0.76335877862595425"/>
    <x v="10"/>
    <x v="3"/>
  </r>
  <r>
    <x v="74"/>
    <x v="137"/>
    <n v="0"/>
    <x v="10"/>
    <x v="3"/>
  </r>
  <r>
    <x v="74"/>
    <x v="138"/>
    <n v="0.76335877862595425"/>
    <x v="10"/>
    <x v="3"/>
  </r>
  <r>
    <x v="75"/>
    <x v="131"/>
    <n v="16.03053435114504"/>
    <x v="10"/>
    <x v="3"/>
  </r>
  <r>
    <x v="75"/>
    <x v="139"/>
    <n v="56.488549618320612"/>
    <x v="10"/>
    <x v="3"/>
  </r>
  <r>
    <x v="75"/>
    <x v="128"/>
    <n v="22.900763358778626"/>
    <x v="10"/>
    <x v="3"/>
  </r>
  <r>
    <x v="75"/>
    <x v="129"/>
    <n v="6.8702290076335881"/>
    <x v="10"/>
    <x v="3"/>
  </r>
  <r>
    <x v="75"/>
    <x v="4"/>
    <n v="5.343511450381679"/>
    <x v="10"/>
    <x v="3"/>
  </r>
  <r>
    <x v="73"/>
    <x v="127"/>
    <n v="21.008403361344538"/>
    <x v="11"/>
    <x v="3"/>
  </r>
  <r>
    <x v="73"/>
    <x v="132"/>
    <n v="21.008403361344538"/>
    <x v="11"/>
    <x v="3"/>
  </r>
  <r>
    <x v="73"/>
    <x v="133"/>
    <n v="15.126050420168067"/>
    <x v="11"/>
    <x v="3"/>
  </r>
  <r>
    <x v="108"/>
    <x v="332"/>
    <n v="53.781512605042018"/>
    <x v="11"/>
    <x v="3"/>
  </r>
  <r>
    <x v="108"/>
    <x v="333"/>
    <n v="36.134453781512605"/>
    <x v="11"/>
    <x v="3"/>
  </r>
  <r>
    <x v="108"/>
    <x v="4"/>
    <n v="10.084033613445378"/>
    <x v="11"/>
    <x v="3"/>
  </r>
  <r>
    <x v="74"/>
    <x v="134"/>
    <n v="46.218487394957982"/>
    <x v="11"/>
    <x v="3"/>
  </r>
  <r>
    <x v="74"/>
    <x v="127"/>
    <n v="19.327731092436974"/>
    <x v="11"/>
    <x v="3"/>
  </r>
  <r>
    <x v="74"/>
    <x v="132"/>
    <n v="17.647058823529413"/>
    <x v="11"/>
    <x v="3"/>
  </r>
  <r>
    <x v="74"/>
    <x v="135"/>
    <n v="1.680672268907563"/>
    <x v="11"/>
    <x v="3"/>
  </r>
  <r>
    <x v="74"/>
    <x v="133"/>
    <n v="13.445378151260504"/>
    <x v="11"/>
    <x v="3"/>
  </r>
  <r>
    <x v="74"/>
    <x v="136"/>
    <n v="0"/>
    <x v="11"/>
    <x v="3"/>
  </r>
  <r>
    <x v="74"/>
    <x v="137"/>
    <n v="1.680672268907563"/>
    <x v="11"/>
    <x v="3"/>
  </r>
  <r>
    <x v="74"/>
    <x v="138"/>
    <n v="0"/>
    <x v="11"/>
    <x v="3"/>
  </r>
  <r>
    <x v="75"/>
    <x v="131"/>
    <n v="36.134453781512605"/>
    <x v="11"/>
    <x v="3"/>
  </r>
  <r>
    <x v="75"/>
    <x v="139"/>
    <n v="21.008403361344538"/>
    <x v="11"/>
    <x v="3"/>
  </r>
  <r>
    <x v="75"/>
    <x v="128"/>
    <n v="21.008403361344538"/>
    <x v="11"/>
    <x v="3"/>
  </r>
  <r>
    <x v="75"/>
    <x v="129"/>
    <n v="15.126050420168067"/>
    <x v="11"/>
    <x v="3"/>
  </r>
  <r>
    <x v="75"/>
    <x v="4"/>
    <n v="10.084033613445378"/>
    <x v="11"/>
    <x v="3"/>
  </r>
  <r>
    <x v="73"/>
    <x v="127"/>
    <n v="36.363636363636367"/>
    <x v="12"/>
    <x v="3"/>
  </r>
  <r>
    <x v="73"/>
    <x v="132"/>
    <n v="20.202020202020201"/>
    <x v="12"/>
    <x v="3"/>
  </r>
  <r>
    <x v="73"/>
    <x v="133"/>
    <n v="11.111111111111111"/>
    <x v="12"/>
    <x v="3"/>
  </r>
  <r>
    <x v="108"/>
    <x v="332"/>
    <n v="58.585858585858588"/>
    <x v="12"/>
    <x v="3"/>
  </r>
  <r>
    <x v="108"/>
    <x v="333"/>
    <n v="26.262626262626263"/>
    <x v="12"/>
    <x v="3"/>
  </r>
  <r>
    <x v="108"/>
    <x v="4"/>
    <n v="15.151515151515152"/>
    <x v="12"/>
    <x v="3"/>
  </r>
  <r>
    <x v="74"/>
    <x v="134"/>
    <n v="41.414141414141412"/>
    <x v="12"/>
    <x v="3"/>
  </r>
  <r>
    <x v="74"/>
    <x v="127"/>
    <n v="29.292929292929294"/>
    <x v="12"/>
    <x v="3"/>
  </r>
  <r>
    <x v="74"/>
    <x v="132"/>
    <n v="15.151515151515152"/>
    <x v="12"/>
    <x v="3"/>
  </r>
  <r>
    <x v="74"/>
    <x v="135"/>
    <n v="3.0303030303030303"/>
    <x v="12"/>
    <x v="3"/>
  </r>
  <r>
    <x v="74"/>
    <x v="133"/>
    <n v="5.0505050505050502"/>
    <x v="12"/>
    <x v="3"/>
  </r>
  <r>
    <x v="74"/>
    <x v="136"/>
    <n v="4.0404040404040407"/>
    <x v="12"/>
    <x v="3"/>
  </r>
  <r>
    <x v="74"/>
    <x v="137"/>
    <n v="2.0202020202020203"/>
    <x v="12"/>
    <x v="3"/>
  </r>
  <r>
    <x v="74"/>
    <x v="138"/>
    <n v="0"/>
    <x v="12"/>
    <x v="3"/>
  </r>
  <r>
    <x v="75"/>
    <x v="131"/>
    <n v="26.262626262626263"/>
    <x v="12"/>
    <x v="3"/>
  </r>
  <r>
    <x v="75"/>
    <x v="139"/>
    <n v="36.363636363636367"/>
    <x v="12"/>
    <x v="3"/>
  </r>
  <r>
    <x v="75"/>
    <x v="128"/>
    <n v="20.202020202020201"/>
    <x v="12"/>
    <x v="3"/>
  </r>
  <r>
    <x v="75"/>
    <x v="129"/>
    <n v="11.111111111111111"/>
    <x v="12"/>
    <x v="3"/>
  </r>
  <r>
    <x v="75"/>
    <x v="4"/>
    <n v="15.151515151515152"/>
    <x v="12"/>
    <x v="3"/>
  </r>
  <r>
    <x v="73"/>
    <x v="127"/>
    <n v="40.579710144927539"/>
    <x v="13"/>
    <x v="3"/>
  </r>
  <r>
    <x v="73"/>
    <x v="132"/>
    <n v="36.231884057971016"/>
    <x v="13"/>
    <x v="3"/>
  </r>
  <r>
    <x v="73"/>
    <x v="133"/>
    <n v="15.942028985507246"/>
    <x v="13"/>
    <x v="3"/>
  </r>
  <r>
    <x v="108"/>
    <x v="332"/>
    <n v="78.260869565217391"/>
    <x v="13"/>
    <x v="3"/>
  </r>
  <r>
    <x v="108"/>
    <x v="333"/>
    <n v="13.043478260869565"/>
    <x v="13"/>
    <x v="3"/>
  </r>
  <r>
    <x v="108"/>
    <x v="4"/>
    <n v="8.695652173913043"/>
    <x v="13"/>
    <x v="3"/>
  </r>
  <r>
    <x v="74"/>
    <x v="134"/>
    <n v="21.739130434782609"/>
    <x v="13"/>
    <x v="3"/>
  </r>
  <r>
    <x v="74"/>
    <x v="127"/>
    <n v="31.884057971014492"/>
    <x v="13"/>
    <x v="3"/>
  </r>
  <r>
    <x v="74"/>
    <x v="132"/>
    <n v="24.637681159420289"/>
    <x v="13"/>
    <x v="3"/>
  </r>
  <r>
    <x v="74"/>
    <x v="135"/>
    <n v="5.7971014492753623"/>
    <x v="13"/>
    <x v="3"/>
  </r>
  <r>
    <x v="74"/>
    <x v="133"/>
    <n v="7.2463768115942031"/>
    <x v="13"/>
    <x v="3"/>
  </r>
  <r>
    <x v="74"/>
    <x v="136"/>
    <n v="2.8985507246376812"/>
    <x v="13"/>
    <x v="3"/>
  </r>
  <r>
    <x v="74"/>
    <x v="137"/>
    <n v="5.7971014492753623"/>
    <x v="13"/>
    <x v="3"/>
  </r>
  <r>
    <x v="74"/>
    <x v="138"/>
    <n v="0"/>
    <x v="13"/>
    <x v="3"/>
  </r>
  <r>
    <x v="75"/>
    <x v="131"/>
    <n v="13.043478260869565"/>
    <x v="13"/>
    <x v="3"/>
  </r>
  <r>
    <x v="75"/>
    <x v="139"/>
    <n v="40.579710144927539"/>
    <x v="13"/>
    <x v="3"/>
  </r>
  <r>
    <x v="75"/>
    <x v="128"/>
    <n v="36.231884057971016"/>
    <x v="13"/>
    <x v="3"/>
  </r>
  <r>
    <x v="75"/>
    <x v="129"/>
    <n v="15.942028985507246"/>
    <x v="13"/>
    <x v="3"/>
  </r>
  <r>
    <x v="75"/>
    <x v="4"/>
    <n v="8.695652173913043"/>
    <x v="13"/>
    <x v="3"/>
  </r>
  <r>
    <x v="73"/>
    <x v="127"/>
    <n v="17.241379310344829"/>
    <x v="14"/>
    <x v="3"/>
  </r>
  <r>
    <x v="73"/>
    <x v="132"/>
    <n v="8.0459770114942533"/>
    <x v="14"/>
    <x v="3"/>
  </r>
  <r>
    <x v="73"/>
    <x v="133"/>
    <n v="13.793103448275861"/>
    <x v="14"/>
    <x v="3"/>
  </r>
  <r>
    <x v="108"/>
    <x v="332"/>
    <n v="35.632183908045974"/>
    <x v="14"/>
    <x v="3"/>
  </r>
  <r>
    <x v="108"/>
    <x v="333"/>
    <n v="39.080459770114942"/>
    <x v="14"/>
    <x v="3"/>
  </r>
  <r>
    <x v="108"/>
    <x v="4"/>
    <n v="25.287356321839081"/>
    <x v="14"/>
    <x v="3"/>
  </r>
  <r>
    <x v="74"/>
    <x v="134"/>
    <n v="64.367816091954026"/>
    <x v="14"/>
    <x v="3"/>
  </r>
  <r>
    <x v="74"/>
    <x v="127"/>
    <n v="13.793103448275861"/>
    <x v="14"/>
    <x v="3"/>
  </r>
  <r>
    <x v="74"/>
    <x v="132"/>
    <n v="4.5977011494252871"/>
    <x v="14"/>
    <x v="3"/>
  </r>
  <r>
    <x v="74"/>
    <x v="135"/>
    <n v="3.4482758620689653"/>
    <x v="14"/>
    <x v="3"/>
  </r>
  <r>
    <x v="74"/>
    <x v="133"/>
    <n v="13.793103448275861"/>
    <x v="14"/>
    <x v="3"/>
  </r>
  <r>
    <x v="74"/>
    <x v="136"/>
    <n v="0"/>
    <x v="14"/>
    <x v="3"/>
  </r>
  <r>
    <x v="74"/>
    <x v="137"/>
    <n v="0"/>
    <x v="14"/>
    <x v="3"/>
  </r>
  <r>
    <x v="74"/>
    <x v="138"/>
    <n v="0"/>
    <x v="14"/>
    <x v="3"/>
  </r>
  <r>
    <x v="75"/>
    <x v="131"/>
    <n v="39.080459770114942"/>
    <x v="14"/>
    <x v="3"/>
  </r>
  <r>
    <x v="75"/>
    <x v="139"/>
    <n v="17.241379310344829"/>
    <x v="14"/>
    <x v="3"/>
  </r>
  <r>
    <x v="75"/>
    <x v="128"/>
    <n v="8.0459770114942533"/>
    <x v="14"/>
    <x v="3"/>
  </r>
  <r>
    <x v="75"/>
    <x v="129"/>
    <n v="13.793103448275861"/>
    <x v="14"/>
    <x v="3"/>
  </r>
  <r>
    <x v="75"/>
    <x v="4"/>
    <n v="25.287356321839081"/>
    <x v="14"/>
    <x v="3"/>
  </r>
  <r>
    <x v="73"/>
    <x v="127"/>
    <n v="37.362637362637365"/>
    <x v="15"/>
    <x v="3"/>
  </r>
  <r>
    <x v="73"/>
    <x v="132"/>
    <n v="47.252747252747255"/>
    <x v="15"/>
    <x v="3"/>
  </r>
  <r>
    <x v="73"/>
    <x v="133"/>
    <n v="8.791208791208792"/>
    <x v="15"/>
    <x v="3"/>
  </r>
  <r>
    <x v="108"/>
    <x v="332"/>
    <n v="81.318681318681314"/>
    <x v="15"/>
    <x v="3"/>
  </r>
  <r>
    <x v="108"/>
    <x v="333"/>
    <n v="10.989010989010989"/>
    <x v="15"/>
    <x v="3"/>
  </r>
  <r>
    <x v="108"/>
    <x v="4"/>
    <n v="7.6923076923076925"/>
    <x v="15"/>
    <x v="3"/>
  </r>
  <r>
    <x v="74"/>
    <x v="134"/>
    <n v="18.681318681318682"/>
    <x v="15"/>
    <x v="3"/>
  </r>
  <r>
    <x v="74"/>
    <x v="127"/>
    <n v="27.472527472527471"/>
    <x v="15"/>
    <x v="3"/>
  </r>
  <r>
    <x v="74"/>
    <x v="132"/>
    <n v="36.263736263736263"/>
    <x v="15"/>
    <x v="3"/>
  </r>
  <r>
    <x v="74"/>
    <x v="135"/>
    <n v="8.791208791208792"/>
    <x v="15"/>
    <x v="3"/>
  </r>
  <r>
    <x v="74"/>
    <x v="133"/>
    <n v="5.4945054945054945"/>
    <x v="15"/>
    <x v="3"/>
  </r>
  <r>
    <x v="74"/>
    <x v="136"/>
    <n v="1.098901098901099"/>
    <x v="15"/>
    <x v="3"/>
  </r>
  <r>
    <x v="74"/>
    <x v="137"/>
    <n v="2.197802197802198"/>
    <x v="15"/>
    <x v="3"/>
  </r>
  <r>
    <x v="74"/>
    <x v="138"/>
    <n v="0"/>
    <x v="15"/>
    <x v="3"/>
  </r>
  <r>
    <x v="75"/>
    <x v="131"/>
    <n v="10.989010989010989"/>
    <x v="15"/>
    <x v="3"/>
  </r>
  <r>
    <x v="75"/>
    <x v="139"/>
    <n v="37.362637362637365"/>
    <x v="15"/>
    <x v="3"/>
  </r>
  <r>
    <x v="75"/>
    <x v="128"/>
    <n v="47.252747252747255"/>
    <x v="15"/>
    <x v="3"/>
  </r>
  <r>
    <x v="75"/>
    <x v="129"/>
    <n v="8.791208791208792"/>
    <x v="15"/>
    <x v="3"/>
  </r>
  <r>
    <x v="75"/>
    <x v="4"/>
    <n v="7.6923076923076925"/>
    <x v="15"/>
    <x v="3"/>
  </r>
  <r>
    <x v="73"/>
    <x v="127"/>
    <n v="45.652173913043477"/>
    <x v="16"/>
    <x v="3"/>
  </r>
  <r>
    <x v="73"/>
    <x v="132"/>
    <n v="32.065217391304351"/>
    <x v="16"/>
    <x v="3"/>
  </r>
  <r>
    <x v="73"/>
    <x v="133"/>
    <n v="13.586956521739131"/>
    <x v="16"/>
    <x v="3"/>
  </r>
  <r>
    <x v="108"/>
    <x v="332"/>
    <n v="78.260869565217391"/>
    <x v="16"/>
    <x v="3"/>
  </r>
  <r>
    <x v="108"/>
    <x v="333"/>
    <n v="13.586956521739131"/>
    <x v="16"/>
    <x v="3"/>
  </r>
  <r>
    <x v="108"/>
    <x v="4"/>
    <n v="8.1521739130434785"/>
    <x v="16"/>
    <x v="3"/>
  </r>
  <r>
    <x v="74"/>
    <x v="134"/>
    <n v="21.739130434782609"/>
    <x v="16"/>
    <x v="3"/>
  </r>
  <r>
    <x v="74"/>
    <x v="127"/>
    <n v="34.239130434782609"/>
    <x v="16"/>
    <x v="3"/>
  </r>
  <r>
    <x v="74"/>
    <x v="132"/>
    <n v="20.652173913043477"/>
    <x v="16"/>
    <x v="3"/>
  </r>
  <r>
    <x v="74"/>
    <x v="135"/>
    <n v="9.7826086956521738"/>
    <x v="16"/>
    <x v="3"/>
  </r>
  <r>
    <x v="74"/>
    <x v="133"/>
    <n v="10.326086956521738"/>
    <x v="16"/>
    <x v="3"/>
  </r>
  <r>
    <x v="74"/>
    <x v="136"/>
    <n v="1.6304347826086956"/>
    <x v="16"/>
    <x v="3"/>
  </r>
  <r>
    <x v="74"/>
    <x v="137"/>
    <n v="1.6304347826086956"/>
    <x v="16"/>
    <x v="3"/>
  </r>
  <r>
    <x v="74"/>
    <x v="138"/>
    <n v="0"/>
    <x v="16"/>
    <x v="3"/>
  </r>
  <r>
    <x v="75"/>
    <x v="131"/>
    <n v="13.586956521739131"/>
    <x v="16"/>
    <x v="3"/>
  </r>
  <r>
    <x v="75"/>
    <x v="139"/>
    <n v="45.652173913043477"/>
    <x v="16"/>
    <x v="3"/>
  </r>
  <r>
    <x v="75"/>
    <x v="128"/>
    <n v="32.065217391304351"/>
    <x v="16"/>
    <x v="3"/>
  </r>
  <r>
    <x v="75"/>
    <x v="129"/>
    <n v="13.586956521739131"/>
    <x v="16"/>
    <x v="3"/>
  </r>
  <r>
    <x v="75"/>
    <x v="4"/>
    <n v="8.1521739130434785"/>
    <x v="16"/>
    <x v="3"/>
  </r>
  <r>
    <x v="76"/>
    <x v="140"/>
    <n v="6.6697674418604649"/>
    <x v="0"/>
    <x v="2"/>
  </r>
  <r>
    <x v="76"/>
    <x v="141"/>
    <n v="7.2277486910994773"/>
    <x v="0"/>
    <x v="2"/>
  </r>
  <r>
    <x v="76"/>
    <x v="142"/>
    <n v="7.2836538461538423"/>
    <x v="0"/>
    <x v="2"/>
  </r>
  <r>
    <x v="76"/>
    <x v="143"/>
    <n v="6.9233449477351963"/>
    <x v="0"/>
    <x v="2"/>
  </r>
  <r>
    <x v="76"/>
    <x v="144"/>
    <n v="8.0540540540540508"/>
    <x v="0"/>
    <x v="2"/>
  </r>
  <r>
    <x v="76"/>
    <x v="145"/>
    <n v="8.5132997843277955"/>
    <x v="0"/>
    <x v="2"/>
  </r>
  <r>
    <x v="76"/>
    <x v="146"/>
    <n v="7.5987158908507269"/>
    <x v="0"/>
    <x v="2"/>
  </r>
  <r>
    <x v="76"/>
    <x v="147"/>
    <n v="7.4145077720207233"/>
    <x v="0"/>
    <x v="2"/>
  </r>
  <r>
    <x v="76"/>
    <x v="148"/>
    <n v="7.6883780332056197"/>
    <x v="0"/>
    <x v="2"/>
  </r>
  <r>
    <x v="76"/>
    <x v="149"/>
    <n v="7.7160493827160499"/>
    <x v="0"/>
    <x v="2"/>
  </r>
  <r>
    <x v="76"/>
    <x v="150"/>
    <n v="8.4209621993127222"/>
    <x v="0"/>
    <x v="2"/>
  </r>
  <r>
    <x v="76"/>
    <x v="151"/>
    <n v="8.0291970802919739"/>
    <x v="0"/>
    <x v="2"/>
  </r>
  <r>
    <x v="76"/>
    <x v="140"/>
    <n v="6.7362110311750616"/>
    <x v="1"/>
    <x v="2"/>
  </r>
  <r>
    <x v="76"/>
    <x v="141"/>
    <n v="7.1288659793814446"/>
    <x v="1"/>
    <x v="2"/>
  </r>
  <r>
    <x v="76"/>
    <x v="142"/>
    <n v="7.2835051546391778"/>
    <x v="1"/>
    <x v="2"/>
  </r>
  <r>
    <x v="76"/>
    <x v="143"/>
    <n v="6.8967971530249121"/>
    <x v="1"/>
    <x v="2"/>
  </r>
  <r>
    <x v="76"/>
    <x v="144"/>
    <n v="8.1061946902654878"/>
    <x v="1"/>
    <x v="2"/>
  </r>
  <r>
    <x v="76"/>
    <x v="145"/>
    <n v="8.3672199170124522"/>
    <x v="1"/>
    <x v="2"/>
  </r>
  <r>
    <x v="76"/>
    <x v="146"/>
    <n v="7.5625"/>
    <x v="1"/>
    <x v="2"/>
  </r>
  <r>
    <x v="76"/>
    <x v="147"/>
    <n v="7.2274881516587666"/>
    <x v="1"/>
    <x v="2"/>
  </r>
  <r>
    <x v="76"/>
    <x v="148"/>
    <n v="7.801675977653634"/>
    <x v="1"/>
    <x v="2"/>
  </r>
  <r>
    <x v="76"/>
    <x v="149"/>
    <n v="7.8327974276527312"/>
    <x v="1"/>
    <x v="2"/>
  </r>
  <r>
    <x v="76"/>
    <x v="150"/>
    <n v="7.9248554913294811"/>
    <x v="1"/>
    <x v="2"/>
  </r>
  <r>
    <x v="76"/>
    <x v="151"/>
    <n v="7.7272727272727275"/>
    <x v="1"/>
    <x v="2"/>
  </r>
  <r>
    <x v="76"/>
    <x v="140"/>
    <n v="6.5213675213675186"/>
    <x v="2"/>
    <x v="2"/>
  </r>
  <r>
    <x v="76"/>
    <x v="141"/>
    <n v="7.1111111111111116"/>
    <x v="2"/>
    <x v="2"/>
  </r>
  <r>
    <x v="76"/>
    <x v="142"/>
    <n v="7.3636363636363642"/>
    <x v="2"/>
    <x v="2"/>
  </r>
  <r>
    <x v="76"/>
    <x v="143"/>
    <n v="6.6111111111111107"/>
    <x v="2"/>
    <x v="2"/>
  </r>
  <r>
    <x v="76"/>
    <x v="144"/>
    <n v="7.2777777777777786"/>
    <x v="2"/>
    <x v="2"/>
  </r>
  <r>
    <x v="76"/>
    <x v="145"/>
    <n v="8.3202247191011249"/>
    <x v="2"/>
    <x v="2"/>
  </r>
  <r>
    <x v="76"/>
    <x v="146"/>
    <n v="7.3658536585365848"/>
    <x v="2"/>
    <x v="2"/>
  </r>
  <r>
    <x v="76"/>
    <x v="147"/>
    <n v="7.3405797101449268"/>
    <x v="2"/>
    <x v="2"/>
  </r>
  <r>
    <x v="76"/>
    <x v="148"/>
    <n v="7.5571428571428578"/>
    <x v="2"/>
    <x v="2"/>
  </r>
  <r>
    <x v="76"/>
    <x v="149"/>
    <n v="7.1818181818181834"/>
    <x v="2"/>
    <x v="2"/>
  </r>
  <r>
    <x v="76"/>
    <x v="150"/>
    <n v="8.1632653061224545"/>
    <x v="2"/>
    <x v="2"/>
  </r>
  <r>
    <x v="76"/>
    <x v="151"/>
    <n v="8.7857142857142865"/>
    <x v="2"/>
    <x v="2"/>
  </r>
  <r>
    <x v="76"/>
    <x v="140"/>
    <n v="6.5567010309278357"/>
    <x v="3"/>
    <x v="2"/>
  </r>
  <r>
    <x v="76"/>
    <x v="141"/>
    <n v="7.0649350649350637"/>
    <x v="3"/>
    <x v="2"/>
  </r>
  <r>
    <x v="76"/>
    <x v="142"/>
    <n v="6.9848484848484844"/>
    <x v="3"/>
    <x v="2"/>
  </r>
  <r>
    <x v="76"/>
    <x v="143"/>
    <n v="7.2352941176470598"/>
    <x v="3"/>
    <x v="2"/>
  </r>
  <r>
    <x v="76"/>
    <x v="144"/>
    <n v="8.0481927710843379"/>
    <x v="3"/>
    <x v="2"/>
  </r>
  <r>
    <x v="76"/>
    <x v="145"/>
    <n v="8.7340823970037462"/>
    <x v="3"/>
    <x v="2"/>
  </r>
  <r>
    <x v="76"/>
    <x v="146"/>
    <n v="7.5391304347826091"/>
    <x v="3"/>
    <x v="2"/>
  </r>
  <r>
    <x v="76"/>
    <x v="147"/>
    <n v="7.3095238095238102"/>
    <x v="3"/>
    <x v="2"/>
  </r>
  <r>
    <x v="76"/>
    <x v="148"/>
    <n v="7.527777777777783"/>
    <x v="3"/>
    <x v="2"/>
  </r>
  <r>
    <x v="76"/>
    <x v="149"/>
    <n v="7.7658227848101253"/>
    <x v="3"/>
    <x v="2"/>
  </r>
  <r>
    <x v="76"/>
    <x v="150"/>
    <n v="8.6588235294117624"/>
    <x v="3"/>
    <x v="2"/>
  </r>
  <r>
    <x v="76"/>
    <x v="151"/>
    <n v="7.9428571428571422"/>
    <x v="3"/>
    <x v="2"/>
  </r>
  <r>
    <x v="76"/>
    <x v="140"/>
    <n v="6.9222222222222225"/>
    <x v="4"/>
    <x v="2"/>
  </r>
  <r>
    <x v="76"/>
    <x v="141"/>
    <n v="8.75"/>
    <x v="4"/>
    <x v="2"/>
  </r>
  <r>
    <x v="76"/>
    <x v="142"/>
    <n v="6.8235294117647047"/>
    <x v="4"/>
    <x v="2"/>
  </r>
  <r>
    <x v="76"/>
    <x v="143"/>
    <n v="6.5263157894736832"/>
    <x v="4"/>
    <x v="2"/>
  </r>
  <r>
    <x v="76"/>
    <x v="144"/>
    <n v="7.6428571428571432"/>
    <x v="4"/>
    <x v="2"/>
  </r>
  <r>
    <x v="76"/>
    <x v="145"/>
    <n v="8.2878787878787961"/>
    <x v="4"/>
    <x v="2"/>
  </r>
  <r>
    <x v="76"/>
    <x v="146"/>
    <n v="7.9210526315789487"/>
    <x v="4"/>
    <x v="2"/>
  </r>
  <r>
    <x v="76"/>
    <x v="147"/>
    <n v="7.4929577464788721"/>
    <x v="4"/>
    <x v="2"/>
  </r>
  <r>
    <x v="76"/>
    <x v="148"/>
    <n v="7.6666666666666679"/>
    <x v="4"/>
    <x v="2"/>
  </r>
  <r>
    <x v="76"/>
    <x v="149"/>
    <n v="6.5428571428571445"/>
    <x v="4"/>
    <x v="2"/>
  </r>
  <r>
    <x v="76"/>
    <x v="150"/>
    <n v="8.7727272727272751"/>
    <x v="4"/>
    <x v="2"/>
  </r>
  <r>
    <x v="76"/>
    <x v="151"/>
    <n v="8.625"/>
    <x v="4"/>
    <x v="2"/>
  </r>
  <r>
    <x v="76"/>
    <x v="140"/>
    <n v="7.9090909090909092"/>
    <x v="5"/>
    <x v="2"/>
  </r>
  <r>
    <x v="76"/>
    <x v="141"/>
    <n v="8.6666666666666661"/>
    <x v="5"/>
    <x v="2"/>
  </r>
  <r>
    <x v="76"/>
    <x v="142"/>
    <n v="7.75"/>
    <x v="5"/>
    <x v="2"/>
  </r>
  <r>
    <x v="76"/>
    <x v="143"/>
    <n v="6.8"/>
    <x v="5"/>
    <x v="2"/>
  </r>
  <r>
    <x v="76"/>
    <x v="144"/>
    <n v="7"/>
    <x v="5"/>
    <x v="2"/>
  </r>
  <r>
    <x v="76"/>
    <x v="145"/>
    <n v="8.6341463414634134"/>
    <x v="5"/>
    <x v="2"/>
  </r>
  <r>
    <x v="76"/>
    <x v="146"/>
    <n v="8.4761904761904763"/>
    <x v="5"/>
    <x v="2"/>
  </r>
  <r>
    <x v="76"/>
    <x v="147"/>
    <n v="7.814814814814814"/>
    <x v="5"/>
    <x v="2"/>
  </r>
  <r>
    <x v="76"/>
    <x v="148"/>
    <n v="7.8"/>
    <x v="5"/>
    <x v="2"/>
  </r>
  <r>
    <x v="76"/>
    <x v="149"/>
    <n v="7"/>
    <x v="5"/>
    <x v="2"/>
  </r>
  <r>
    <x v="76"/>
    <x v="150"/>
    <n v="8.6363636363636367"/>
    <x v="5"/>
    <x v="2"/>
  </r>
  <r>
    <x v="76"/>
    <x v="151"/>
    <n v="8"/>
    <x v="5"/>
    <x v="2"/>
  </r>
  <r>
    <x v="76"/>
    <x v="140"/>
    <n v="6.384615384615385"/>
    <x v="6"/>
    <x v="2"/>
  </r>
  <r>
    <x v="76"/>
    <x v="141"/>
    <n v="10"/>
    <x v="6"/>
    <x v="2"/>
  </r>
  <r>
    <x v="76"/>
    <x v="142"/>
    <n v="7.5"/>
    <x v="6"/>
    <x v="2"/>
  </r>
  <r>
    <x v="76"/>
    <x v="143"/>
    <n v="7.333333333333333"/>
    <x v="6"/>
    <x v="2"/>
  </r>
  <r>
    <x v="76"/>
    <x v="144"/>
    <n v="8"/>
    <x v="6"/>
    <x v="2"/>
  </r>
  <r>
    <x v="76"/>
    <x v="145"/>
    <n v="7.9090909090909092"/>
    <x v="6"/>
    <x v="2"/>
  </r>
  <r>
    <x v="76"/>
    <x v="146"/>
    <n v="8.5"/>
    <x v="6"/>
    <x v="2"/>
  </r>
  <r>
    <x v="76"/>
    <x v="147"/>
    <n v="6.8"/>
    <x v="6"/>
    <x v="2"/>
  </r>
  <r>
    <x v="76"/>
    <x v="148"/>
    <n v="9.3333333333333321"/>
    <x v="6"/>
    <x v="2"/>
  </r>
  <r>
    <x v="76"/>
    <x v="149"/>
    <n v="6.666666666666667"/>
    <x v="6"/>
    <x v="2"/>
  </r>
  <r>
    <x v="76"/>
    <x v="150"/>
    <n v="9.4285714285714288"/>
    <x v="6"/>
    <x v="2"/>
  </r>
  <r>
    <x v="76"/>
    <x v="151"/>
    <m/>
    <x v="6"/>
    <x v="2"/>
  </r>
  <r>
    <x v="76"/>
    <x v="140"/>
    <n v="6.5384615384615383"/>
    <x v="7"/>
    <x v="2"/>
  </r>
  <r>
    <x v="76"/>
    <x v="141"/>
    <n v="8.5"/>
    <x v="7"/>
    <x v="2"/>
  </r>
  <r>
    <x v="76"/>
    <x v="142"/>
    <n v="6.1111111111111107"/>
    <x v="7"/>
    <x v="2"/>
  </r>
  <r>
    <x v="76"/>
    <x v="143"/>
    <n v="5.2"/>
    <x v="7"/>
    <x v="2"/>
  </r>
  <r>
    <x v="76"/>
    <x v="144"/>
    <n v="7.4285714285714279"/>
    <x v="7"/>
    <x v="2"/>
  </r>
  <r>
    <x v="76"/>
    <x v="145"/>
    <n v="8.1666666666666643"/>
    <x v="7"/>
    <x v="2"/>
  </r>
  <r>
    <x v="76"/>
    <x v="146"/>
    <n v="6.5555555555555545"/>
    <x v="7"/>
    <x v="2"/>
  </r>
  <r>
    <x v="76"/>
    <x v="147"/>
    <n v="6.7058823529411766"/>
    <x v="7"/>
    <x v="2"/>
  </r>
  <r>
    <x v="76"/>
    <x v="148"/>
    <n v="7.2941176470588234"/>
    <x v="7"/>
    <x v="2"/>
  </r>
  <r>
    <x v="76"/>
    <x v="149"/>
    <n v="6.6"/>
    <x v="7"/>
    <x v="2"/>
  </r>
  <r>
    <x v="76"/>
    <x v="150"/>
    <n v="8.0833333333333321"/>
    <x v="7"/>
    <x v="2"/>
  </r>
  <r>
    <x v="76"/>
    <x v="151"/>
    <n v="8.5"/>
    <x v="7"/>
    <x v="2"/>
  </r>
  <r>
    <x v="76"/>
    <x v="140"/>
    <n v="6.0555555555555554"/>
    <x v="8"/>
    <x v="2"/>
  </r>
  <r>
    <x v="76"/>
    <x v="141"/>
    <m/>
    <x v="8"/>
    <x v="2"/>
  </r>
  <r>
    <x v="76"/>
    <x v="142"/>
    <n v="7.5"/>
    <x v="8"/>
    <x v="2"/>
  </r>
  <r>
    <x v="76"/>
    <x v="143"/>
    <n v="7.1428571428571423"/>
    <x v="8"/>
    <x v="2"/>
  </r>
  <r>
    <x v="76"/>
    <x v="144"/>
    <n v="8.6666666666666661"/>
    <x v="8"/>
    <x v="2"/>
  </r>
  <r>
    <x v="76"/>
    <x v="145"/>
    <n v="8.2307692307692282"/>
    <x v="8"/>
    <x v="2"/>
  </r>
  <r>
    <x v="76"/>
    <x v="146"/>
    <n v="7.5"/>
    <x v="8"/>
    <x v="2"/>
  </r>
  <r>
    <x v="76"/>
    <x v="147"/>
    <n v="8.1764705882352953"/>
    <x v="8"/>
    <x v="2"/>
  </r>
  <r>
    <x v="76"/>
    <x v="148"/>
    <n v="7.25"/>
    <x v="8"/>
    <x v="2"/>
  </r>
  <r>
    <x v="76"/>
    <x v="149"/>
    <n v="5.875"/>
    <x v="8"/>
    <x v="2"/>
  </r>
  <r>
    <x v="76"/>
    <x v="150"/>
    <n v="9.1428571428571423"/>
    <x v="8"/>
    <x v="2"/>
  </r>
  <r>
    <x v="76"/>
    <x v="151"/>
    <n v="9"/>
    <x v="8"/>
    <x v="2"/>
  </r>
  <r>
    <x v="76"/>
    <x v="140"/>
    <n v="6.4444444444444446"/>
    <x v="9"/>
    <x v="2"/>
  </r>
  <r>
    <x v="76"/>
    <x v="141"/>
    <n v="6.75"/>
    <x v="9"/>
    <x v="2"/>
  </r>
  <r>
    <x v="76"/>
    <x v="142"/>
    <n v="7"/>
    <x v="9"/>
    <x v="2"/>
  </r>
  <r>
    <x v="76"/>
    <x v="143"/>
    <n v="7"/>
    <x v="9"/>
    <x v="2"/>
  </r>
  <r>
    <x v="76"/>
    <x v="144"/>
    <n v="7.5"/>
    <x v="9"/>
    <x v="2"/>
  </r>
  <r>
    <x v="76"/>
    <x v="145"/>
    <n v="8.365384615384615"/>
    <x v="9"/>
    <x v="2"/>
  </r>
  <r>
    <x v="76"/>
    <x v="146"/>
    <n v="6.9"/>
    <x v="9"/>
    <x v="2"/>
  </r>
  <r>
    <x v="76"/>
    <x v="147"/>
    <n v="7.6333333333333337"/>
    <x v="9"/>
    <x v="2"/>
  </r>
  <r>
    <x v="76"/>
    <x v="148"/>
    <n v="7.5"/>
    <x v="9"/>
    <x v="2"/>
  </r>
  <r>
    <x v="76"/>
    <x v="149"/>
    <n v="8.1071428571428577"/>
    <x v="9"/>
    <x v="2"/>
  </r>
  <r>
    <x v="76"/>
    <x v="150"/>
    <n v="8.1666666666666661"/>
    <x v="9"/>
    <x v="2"/>
  </r>
  <r>
    <x v="76"/>
    <x v="151"/>
    <n v="8.1666666666666661"/>
    <x v="9"/>
    <x v="2"/>
  </r>
  <r>
    <x v="76"/>
    <x v="140"/>
    <n v="5.9166666666666696"/>
    <x v="10"/>
    <x v="2"/>
  </r>
  <r>
    <x v="76"/>
    <x v="141"/>
    <n v="7.1"/>
    <x v="10"/>
    <x v="2"/>
  </r>
  <r>
    <x v="76"/>
    <x v="142"/>
    <n v="7.5769230769230758"/>
    <x v="10"/>
    <x v="2"/>
  </r>
  <r>
    <x v="76"/>
    <x v="143"/>
    <n v="6.382352941176471"/>
    <x v="10"/>
    <x v="2"/>
  </r>
  <r>
    <x v="76"/>
    <x v="144"/>
    <n v="8.045454545454545"/>
    <x v="10"/>
    <x v="2"/>
  </r>
  <r>
    <x v="76"/>
    <x v="145"/>
    <n v="9.1578947368421009"/>
    <x v="10"/>
    <x v="2"/>
  </r>
  <r>
    <x v="76"/>
    <x v="146"/>
    <n v="7.6451612903225801"/>
    <x v="10"/>
    <x v="2"/>
  </r>
  <r>
    <x v="76"/>
    <x v="147"/>
    <n v="6.9230769230769225"/>
    <x v="10"/>
    <x v="2"/>
  </r>
  <r>
    <x v="76"/>
    <x v="148"/>
    <n v="7.2040816326530619"/>
    <x v="10"/>
    <x v="2"/>
  </r>
  <r>
    <x v="76"/>
    <x v="149"/>
    <n v="7.795918367346939"/>
    <x v="10"/>
    <x v="2"/>
  </r>
  <r>
    <x v="76"/>
    <x v="150"/>
    <n v="8.6756756756756754"/>
    <x v="10"/>
    <x v="2"/>
  </r>
  <r>
    <x v="76"/>
    <x v="151"/>
    <n v="7"/>
    <x v="10"/>
    <x v="2"/>
  </r>
  <r>
    <x v="76"/>
    <x v="140"/>
    <n v="5.7368421052631575"/>
    <x v="11"/>
    <x v="2"/>
  </r>
  <r>
    <x v="76"/>
    <x v="141"/>
    <n v="9"/>
    <x v="11"/>
    <x v="2"/>
  </r>
  <r>
    <x v="76"/>
    <x v="142"/>
    <n v="7.833333333333333"/>
    <x v="11"/>
    <x v="2"/>
  </r>
  <r>
    <x v="76"/>
    <x v="143"/>
    <n v="6.75"/>
    <x v="11"/>
    <x v="2"/>
  </r>
  <r>
    <x v="76"/>
    <x v="144"/>
    <n v="7"/>
    <x v="11"/>
    <x v="2"/>
  </r>
  <r>
    <x v="76"/>
    <x v="145"/>
    <n v="8.4"/>
    <x v="11"/>
    <x v="2"/>
  </r>
  <r>
    <x v="76"/>
    <x v="146"/>
    <n v="7.9090909090909092"/>
    <x v="11"/>
    <x v="2"/>
  </r>
  <r>
    <x v="76"/>
    <x v="147"/>
    <n v="7.2631578947368407"/>
    <x v="11"/>
    <x v="2"/>
  </r>
  <r>
    <x v="76"/>
    <x v="148"/>
    <n v="7.6363636363636367"/>
    <x v="11"/>
    <x v="2"/>
  </r>
  <r>
    <x v="76"/>
    <x v="149"/>
    <n v="7.5789473684210522"/>
    <x v="11"/>
    <x v="2"/>
  </r>
  <r>
    <x v="76"/>
    <x v="150"/>
    <n v="8.6111111111111107"/>
    <x v="11"/>
    <x v="2"/>
  </r>
  <r>
    <x v="76"/>
    <x v="151"/>
    <n v="9"/>
    <x v="11"/>
    <x v="2"/>
  </r>
  <r>
    <x v="76"/>
    <x v="140"/>
    <n v="7.6129032258064528"/>
    <x v="12"/>
    <x v="2"/>
  </r>
  <r>
    <x v="76"/>
    <x v="141"/>
    <n v="7.9230769230769225"/>
    <x v="12"/>
    <x v="2"/>
  </r>
  <r>
    <x v="76"/>
    <x v="142"/>
    <n v="7.5"/>
    <x v="12"/>
    <x v="2"/>
  </r>
  <r>
    <x v="76"/>
    <x v="143"/>
    <n v="8"/>
    <x v="12"/>
    <x v="2"/>
  </r>
  <r>
    <x v="76"/>
    <x v="144"/>
    <n v="8"/>
    <x v="12"/>
    <x v="2"/>
  </r>
  <r>
    <x v="76"/>
    <x v="145"/>
    <n v="8.8484848484848513"/>
    <x v="12"/>
    <x v="2"/>
  </r>
  <r>
    <x v="76"/>
    <x v="146"/>
    <n v="8.2857142857142865"/>
    <x v="12"/>
    <x v="2"/>
  </r>
  <r>
    <x v="76"/>
    <x v="147"/>
    <n v="7.6956521739130439"/>
    <x v="12"/>
    <x v="2"/>
  </r>
  <r>
    <x v="76"/>
    <x v="148"/>
    <n v="7.5625"/>
    <x v="12"/>
    <x v="2"/>
  </r>
  <r>
    <x v="76"/>
    <x v="149"/>
    <n v="7.8260869565217384"/>
    <x v="12"/>
    <x v="2"/>
  </r>
  <r>
    <x v="76"/>
    <x v="150"/>
    <n v="8.25"/>
    <x v="12"/>
    <x v="2"/>
  </r>
  <r>
    <x v="76"/>
    <x v="151"/>
    <n v="8.25"/>
    <x v="12"/>
    <x v="2"/>
  </r>
  <r>
    <x v="76"/>
    <x v="140"/>
    <n v="6.2916666666666661"/>
    <x v="13"/>
    <x v="2"/>
  </r>
  <r>
    <x v="76"/>
    <x v="141"/>
    <n v="6.4285714285714288"/>
    <x v="13"/>
    <x v="2"/>
  </r>
  <r>
    <x v="76"/>
    <x v="142"/>
    <n v="7"/>
    <x v="13"/>
    <x v="2"/>
  </r>
  <r>
    <x v="76"/>
    <x v="143"/>
    <n v="5.8888888888888893"/>
    <x v="13"/>
    <x v="2"/>
  </r>
  <r>
    <x v="76"/>
    <x v="144"/>
    <n v="9"/>
    <x v="13"/>
    <x v="2"/>
  </r>
  <r>
    <x v="76"/>
    <x v="145"/>
    <n v="8.8181818181818183"/>
    <x v="13"/>
    <x v="2"/>
  </r>
  <r>
    <x v="76"/>
    <x v="146"/>
    <n v="6.7272727272727275"/>
    <x v="13"/>
    <x v="2"/>
  </r>
  <r>
    <x v="76"/>
    <x v="147"/>
    <n v="7.5909090909090899"/>
    <x v="13"/>
    <x v="2"/>
  </r>
  <r>
    <x v="76"/>
    <x v="148"/>
    <n v="8.125"/>
    <x v="13"/>
    <x v="2"/>
  </r>
  <r>
    <x v="76"/>
    <x v="149"/>
    <n v="7.9615384615384608"/>
    <x v="13"/>
    <x v="2"/>
  </r>
  <r>
    <x v="76"/>
    <x v="150"/>
    <n v="9.0555555555555571"/>
    <x v="13"/>
    <x v="2"/>
  </r>
  <r>
    <x v="76"/>
    <x v="151"/>
    <n v="7.5"/>
    <x v="13"/>
    <x v="2"/>
  </r>
  <r>
    <x v="76"/>
    <x v="140"/>
    <n v="6.4545454545454541"/>
    <x v="14"/>
    <x v="2"/>
  </r>
  <r>
    <x v="76"/>
    <x v="141"/>
    <n v="6"/>
    <x v="14"/>
    <x v="2"/>
  </r>
  <r>
    <x v="76"/>
    <x v="142"/>
    <n v="8"/>
    <x v="14"/>
    <x v="2"/>
  </r>
  <r>
    <x v="76"/>
    <x v="143"/>
    <n v="8"/>
    <x v="14"/>
    <x v="2"/>
  </r>
  <r>
    <x v="76"/>
    <x v="144"/>
    <m/>
    <x v="14"/>
    <x v="2"/>
  </r>
  <r>
    <x v="76"/>
    <x v="145"/>
    <n v="7.5"/>
    <x v="14"/>
    <x v="2"/>
  </r>
  <r>
    <x v="76"/>
    <x v="146"/>
    <m/>
    <x v="14"/>
    <x v="2"/>
  </r>
  <r>
    <x v="76"/>
    <x v="147"/>
    <n v="8"/>
    <x v="14"/>
    <x v="2"/>
  </r>
  <r>
    <x v="76"/>
    <x v="148"/>
    <n v="5.333333333333333"/>
    <x v="14"/>
    <x v="2"/>
  </r>
  <r>
    <x v="76"/>
    <x v="149"/>
    <n v="8.5"/>
    <x v="14"/>
    <x v="2"/>
  </r>
  <r>
    <x v="76"/>
    <x v="150"/>
    <m/>
    <x v="14"/>
    <x v="2"/>
  </r>
  <r>
    <x v="76"/>
    <x v="151"/>
    <n v="8.5"/>
    <x v="14"/>
    <x v="2"/>
  </r>
  <r>
    <x v="76"/>
    <x v="140"/>
    <n v="6.4482758620689653"/>
    <x v="15"/>
    <x v="2"/>
  </r>
  <r>
    <x v="76"/>
    <x v="141"/>
    <n v="8.3333333333333339"/>
    <x v="15"/>
    <x v="2"/>
  </r>
  <r>
    <x v="76"/>
    <x v="142"/>
    <n v="7.8888888888888893"/>
    <x v="15"/>
    <x v="2"/>
  </r>
  <r>
    <x v="76"/>
    <x v="143"/>
    <n v="7.3"/>
    <x v="15"/>
    <x v="2"/>
  </r>
  <r>
    <x v="76"/>
    <x v="144"/>
    <n v="8.8333333333333321"/>
    <x v="15"/>
    <x v="2"/>
  </r>
  <r>
    <x v="76"/>
    <x v="145"/>
    <n v="8.7741935483870961"/>
    <x v="15"/>
    <x v="2"/>
  </r>
  <r>
    <x v="76"/>
    <x v="146"/>
    <n v="6.7"/>
    <x v="15"/>
    <x v="2"/>
  </r>
  <r>
    <x v="76"/>
    <x v="147"/>
    <n v="8.8095238095238102"/>
    <x v="15"/>
    <x v="2"/>
  </r>
  <r>
    <x v="76"/>
    <x v="148"/>
    <n v="8.6428571428571441"/>
    <x v="15"/>
    <x v="2"/>
  </r>
  <r>
    <x v="76"/>
    <x v="149"/>
    <n v="8.375"/>
    <x v="15"/>
    <x v="2"/>
  </r>
  <r>
    <x v="76"/>
    <x v="150"/>
    <n v="8.7333333333333325"/>
    <x v="15"/>
    <x v="2"/>
  </r>
  <r>
    <x v="76"/>
    <x v="151"/>
    <n v="10"/>
    <x v="15"/>
    <x v="2"/>
  </r>
  <r>
    <x v="76"/>
    <x v="140"/>
    <n v="7.220588235294116"/>
    <x v="16"/>
    <x v="2"/>
  </r>
  <r>
    <x v="76"/>
    <x v="141"/>
    <n v="7.7096774193548363"/>
    <x v="16"/>
    <x v="2"/>
  </r>
  <r>
    <x v="76"/>
    <x v="142"/>
    <n v="7.583333333333333"/>
    <x v="16"/>
    <x v="2"/>
  </r>
  <r>
    <x v="76"/>
    <x v="143"/>
    <n v="6.9705882352941178"/>
    <x v="16"/>
    <x v="2"/>
  </r>
  <r>
    <x v="76"/>
    <x v="144"/>
    <n v="8.35"/>
    <x v="16"/>
    <x v="2"/>
  </r>
  <r>
    <x v="76"/>
    <x v="145"/>
    <n v="8.78125"/>
    <x v="16"/>
    <x v="2"/>
  </r>
  <r>
    <x v="76"/>
    <x v="146"/>
    <n v="8.2894736842105239"/>
    <x v="16"/>
    <x v="2"/>
  </r>
  <r>
    <x v="76"/>
    <x v="147"/>
    <n v="8.0909090909090917"/>
    <x v="16"/>
    <x v="2"/>
  </r>
  <r>
    <x v="76"/>
    <x v="148"/>
    <n v="7.9024390243902456"/>
    <x v="16"/>
    <x v="2"/>
  </r>
  <r>
    <x v="76"/>
    <x v="149"/>
    <n v="8.3846153846153815"/>
    <x v="16"/>
    <x v="2"/>
  </r>
  <r>
    <x v="76"/>
    <x v="150"/>
    <n v="8.9444444444444464"/>
    <x v="16"/>
    <x v="2"/>
  </r>
  <r>
    <x v="76"/>
    <x v="151"/>
    <n v="8.1"/>
    <x v="16"/>
    <x v="2"/>
  </r>
  <r>
    <x v="76"/>
    <x v="140"/>
    <n v="6.6669611307420489"/>
    <x v="0"/>
    <x v="3"/>
  </r>
  <r>
    <x v="76"/>
    <x v="141"/>
    <n v="7.1281407035175901"/>
    <x v="0"/>
    <x v="3"/>
  </r>
  <r>
    <x v="76"/>
    <x v="142"/>
    <n v="7.2158590308370165"/>
    <x v="0"/>
    <x v="3"/>
  </r>
  <r>
    <x v="76"/>
    <x v="143"/>
    <n v="6.8310679611650507"/>
    <x v="0"/>
    <x v="3"/>
  </r>
  <r>
    <x v="76"/>
    <x v="144"/>
    <n v="8.0741935483871075"/>
    <x v="0"/>
    <x v="3"/>
  </r>
  <r>
    <x v="76"/>
    <x v="145"/>
    <n v="8.370487650411647"/>
    <x v="0"/>
    <x v="3"/>
  </r>
  <r>
    <x v="76"/>
    <x v="146"/>
    <n v="7.4660493827160535"/>
    <x v="0"/>
    <x v="3"/>
  </r>
  <r>
    <x v="76"/>
    <x v="147"/>
    <n v="7.5514541387024616"/>
    <x v="0"/>
    <x v="3"/>
  </r>
  <r>
    <x v="76"/>
    <x v="148"/>
    <n v="7.6046242774566499"/>
    <x v="0"/>
    <x v="3"/>
  </r>
  <r>
    <x v="76"/>
    <x v="149"/>
    <n v="7.5638075313807542"/>
    <x v="0"/>
    <x v="3"/>
  </r>
  <r>
    <x v="76"/>
    <x v="150"/>
    <n v="8.3494363929146562"/>
    <x v="0"/>
    <x v="3"/>
  </r>
  <r>
    <x v="76"/>
    <x v="151"/>
    <n v="7.7705882352941194"/>
    <x v="0"/>
    <x v="3"/>
  </r>
  <r>
    <x v="76"/>
    <x v="140"/>
    <n v="6.7450110864745012"/>
    <x v="1"/>
    <x v="3"/>
  </r>
  <r>
    <x v="76"/>
    <x v="141"/>
    <n v="7.0469483568075075"/>
    <x v="1"/>
    <x v="3"/>
  </r>
  <r>
    <x v="76"/>
    <x v="142"/>
    <n v="7.1367924528301891"/>
    <x v="1"/>
    <x v="3"/>
  </r>
  <r>
    <x v="76"/>
    <x v="143"/>
    <n v="6.8340425531914892"/>
    <x v="1"/>
    <x v="3"/>
  </r>
  <r>
    <x v="76"/>
    <x v="144"/>
    <n v="8.0761904761904795"/>
    <x v="1"/>
    <x v="3"/>
  </r>
  <r>
    <x v="76"/>
    <x v="145"/>
    <n v="8.2352941176470544"/>
    <x v="1"/>
    <x v="3"/>
  </r>
  <r>
    <x v="76"/>
    <x v="146"/>
    <n v="7.4122807017543897"/>
    <x v="1"/>
    <x v="3"/>
  </r>
  <r>
    <x v="76"/>
    <x v="147"/>
    <n v="7.2913043478260873"/>
    <x v="1"/>
    <x v="3"/>
  </r>
  <r>
    <x v="76"/>
    <x v="148"/>
    <n v="7.4987531172069817"/>
    <x v="1"/>
    <x v="3"/>
  </r>
  <r>
    <x v="76"/>
    <x v="149"/>
    <n v="7.6666666666666687"/>
    <x v="1"/>
    <x v="3"/>
  </r>
  <r>
    <x v="76"/>
    <x v="150"/>
    <n v="8.0462427745664691"/>
    <x v="1"/>
    <x v="3"/>
  </r>
  <r>
    <x v="76"/>
    <x v="151"/>
    <n v="7.2131147540983598"/>
    <x v="1"/>
    <x v="3"/>
  </r>
  <r>
    <x v="76"/>
    <x v="140"/>
    <n v="6.5875000000000004"/>
    <x v="2"/>
    <x v="3"/>
  </r>
  <r>
    <x v="76"/>
    <x v="141"/>
    <n v="7.4"/>
    <x v="2"/>
    <x v="3"/>
  </r>
  <r>
    <x v="76"/>
    <x v="142"/>
    <n v="7.5294117647058814"/>
    <x v="2"/>
    <x v="3"/>
  </r>
  <r>
    <x v="76"/>
    <x v="143"/>
    <n v="6.6896551724137918"/>
    <x v="2"/>
    <x v="3"/>
  </r>
  <r>
    <x v="76"/>
    <x v="144"/>
    <n v="7.8125"/>
    <x v="2"/>
    <x v="3"/>
  </r>
  <r>
    <x v="76"/>
    <x v="145"/>
    <n v="8.4131455399061039"/>
    <x v="2"/>
    <x v="3"/>
  </r>
  <r>
    <x v="76"/>
    <x v="146"/>
    <n v="7.7647058823529402"/>
    <x v="2"/>
    <x v="3"/>
  </r>
  <r>
    <x v="76"/>
    <x v="147"/>
    <n v="7.735294117647058"/>
    <x v="2"/>
    <x v="3"/>
  </r>
  <r>
    <x v="76"/>
    <x v="148"/>
    <n v="8.0270270270270263"/>
    <x v="2"/>
    <x v="3"/>
  </r>
  <r>
    <x v="76"/>
    <x v="149"/>
    <n v="7.5158730158730132"/>
    <x v="2"/>
    <x v="3"/>
  </r>
  <r>
    <x v="76"/>
    <x v="150"/>
    <n v="8.1698113207547163"/>
    <x v="2"/>
    <x v="3"/>
  </r>
  <r>
    <x v="76"/>
    <x v="151"/>
    <n v="8"/>
    <x v="2"/>
    <x v="3"/>
  </r>
  <r>
    <x v="76"/>
    <x v="140"/>
    <n v="6.5117370892018789"/>
    <x v="3"/>
    <x v="3"/>
  </r>
  <r>
    <x v="76"/>
    <x v="141"/>
    <n v="7.3552631578947354"/>
    <x v="3"/>
    <x v="3"/>
  </r>
  <r>
    <x v="76"/>
    <x v="142"/>
    <n v="7.2105263157894717"/>
    <x v="3"/>
    <x v="3"/>
  </r>
  <r>
    <x v="76"/>
    <x v="143"/>
    <n v="6.8939393939393971"/>
    <x v="3"/>
    <x v="3"/>
  </r>
  <r>
    <x v="76"/>
    <x v="144"/>
    <n v="8.1121495327102799"/>
    <x v="3"/>
    <x v="3"/>
  </r>
  <r>
    <x v="76"/>
    <x v="145"/>
    <n v="8.5820895522387968"/>
    <x v="3"/>
    <x v="3"/>
  </r>
  <r>
    <x v="76"/>
    <x v="146"/>
    <n v="7.5597014925373145"/>
    <x v="3"/>
    <x v="3"/>
  </r>
  <r>
    <x v="76"/>
    <x v="147"/>
    <n v="7.568627450980391"/>
    <x v="3"/>
    <x v="3"/>
  </r>
  <r>
    <x v="76"/>
    <x v="148"/>
    <n v="7.6560846560846576"/>
    <x v="3"/>
    <x v="3"/>
  </r>
  <r>
    <x v="76"/>
    <x v="149"/>
    <n v="7.3943661971830998"/>
    <x v="3"/>
    <x v="3"/>
  </r>
  <r>
    <x v="76"/>
    <x v="150"/>
    <n v="8.591836734693878"/>
    <x v="3"/>
    <x v="3"/>
  </r>
  <r>
    <x v="76"/>
    <x v="151"/>
    <n v="8.234042553191486"/>
    <x v="3"/>
    <x v="3"/>
  </r>
  <r>
    <x v="76"/>
    <x v="140"/>
    <n v="6.4492753623188417"/>
    <x v="4"/>
    <x v="3"/>
  </r>
  <r>
    <x v="76"/>
    <x v="141"/>
    <n v="5.8571428571428568"/>
    <x v="4"/>
    <x v="3"/>
  </r>
  <r>
    <x v="76"/>
    <x v="142"/>
    <n v="7.4375"/>
    <x v="4"/>
    <x v="3"/>
  </r>
  <r>
    <x v="76"/>
    <x v="143"/>
    <n v="7.03125"/>
    <x v="4"/>
    <x v="3"/>
  </r>
  <r>
    <x v="76"/>
    <x v="144"/>
    <n v="7.9285714285714279"/>
    <x v="4"/>
    <x v="3"/>
  </r>
  <r>
    <x v="76"/>
    <x v="145"/>
    <n v="8.0544217687074848"/>
    <x v="4"/>
    <x v="3"/>
  </r>
  <r>
    <x v="76"/>
    <x v="146"/>
    <n v="7.8461538461538449"/>
    <x v="4"/>
    <x v="3"/>
  </r>
  <r>
    <x v="76"/>
    <x v="147"/>
    <n v="7.375"/>
    <x v="4"/>
    <x v="3"/>
  </r>
  <r>
    <x v="76"/>
    <x v="148"/>
    <n v="7.2894736842105257"/>
    <x v="4"/>
    <x v="3"/>
  </r>
  <r>
    <x v="76"/>
    <x v="149"/>
    <n v="7.032258064516129"/>
    <x v="4"/>
    <x v="3"/>
  </r>
  <r>
    <x v="76"/>
    <x v="150"/>
    <n v="8.5535714285714324"/>
    <x v="4"/>
    <x v="3"/>
  </r>
  <r>
    <x v="76"/>
    <x v="151"/>
    <n v="8.3846153846153832"/>
    <x v="4"/>
    <x v="3"/>
  </r>
  <r>
    <x v="76"/>
    <x v="140"/>
    <n v="6.6111111111111116"/>
    <x v="5"/>
    <x v="3"/>
  </r>
  <r>
    <x v="76"/>
    <x v="141"/>
    <n v="4"/>
    <x v="5"/>
    <x v="3"/>
  </r>
  <r>
    <x v="76"/>
    <x v="142"/>
    <n v="7.6"/>
    <x v="5"/>
    <x v="3"/>
  </r>
  <r>
    <x v="76"/>
    <x v="143"/>
    <n v="7.5714285714285712"/>
    <x v="5"/>
    <x v="3"/>
  </r>
  <r>
    <x v="76"/>
    <x v="144"/>
    <n v="8.8000000000000007"/>
    <x v="5"/>
    <x v="3"/>
  </r>
  <r>
    <x v="76"/>
    <x v="145"/>
    <n v="8.1666666666666661"/>
    <x v="5"/>
    <x v="3"/>
  </r>
  <r>
    <x v="76"/>
    <x v="146"/>
    <n v="7.8181818181818183"/>
    <x v="5"/>
    <x v="3"/>
  </r>
  <r>
    <x v="76"/>
    <x v="147"/>
    <n v="7.833333333333333"/>
    <x v="5"/>
    <x v="3"/>
  </r>
  <r>
    <x v="76"/>
    <x v="148"/>
    <n v="8.5714285714285712"/>
    <x v="5"/>
    <x v="3"/>
  </r>
  <r>
    <x v="76"/>
    <x v="149"/>
    <n v="7.4"/>
    <x v="5"/>
    <x v="3"/>
  </r>
  <r>
    <x v="76"/>
    <x v="150"/>
    <n v="9.1764705882352935"/>
    <x v="5"/>
    <x v="3"/>
  </r>
  <r>
    <x v="76"/>
    <x v="151"/>
    <n v="8.5"/>
    <x v="5"/>
    <x v="3"/>
  </r>
  <r>
    <x v="76"/>
    <x v="140"/>
    <n v="6.0769230769230766"/>
    <x v="6"/>
    <x v="3"/>
  </r>
  <r>
    <x v="76"/>
    <x v="141"/>
    <n v="5"/>
    <x v="6"/>
    <x v="3"/>
  </r>
  <r>
    <x v="76"/>
    <x v="142"/>
    <n v="6.666666666666667"/>
    <x v="6"/>
    <x v="3"/>
  </r>
  <r>
    <x v="76"/>
    <x v="143"/>
    <n v="7"/>
    <x v="6"/>
    <x v="3"/>
  </r>
  <r>
    <x v="76"/>
    <x v="144"/>
    <n v="5.5"/>
    <x v="6"/>
    <x v="3"/>
  </r>
  <r>
    <x v="76"/>
    <x v="145"/>
    <n v="8.0526315789473699"/>
    <x v="6"/>
    <x v="3"/>
  </r>
  <r>
    <x v="76"/>
    <x v="146"/>
    <n v="7.1666666666666661"/>
    <x v="6"/>
    <x v="3"/>
  </r>
  <r>
    <x v="76"/>
    <x v="147"/>
    <n v="7.5"/>
    <x v="6"/>
    <x v="3"/>
  </r>
  <r>
    <x v="76"/>
    <x v="148"/>
    <n v="5.6"/>
    <x v="6"/>
    <x v="3"/>
  </r>
  <r>
    <x v="76"/>
    <x v="149"/>
    <n v="6.6"/>
    <x v="6"/>
    <x v="3"/>
  </r>
  <r>
    <x v="76"/>
    <x v="150"/>
    <n v="8.4285714285714288"/>
    <x v="6"/>
    <x v="3"/>
  </r>
  <r>
    <x v="76"/>
    <x v="151"/>
    <n v="9"/>
    <x v="6"/>
    <x v="3"/>
  </r>
  <r>
    <x v="76"/>
    <x v="140"/>
    <n v="5.9230769230769242"/>
    <x v="7"/>
    <x v="3"/>
  </r>
  <r>
    <x v="76"/>
    <x v="141"/>
    <n v="5"/>
    <x v="7"/>
    <x v="3"/>
  </r>
  <r>
    <x v="76"/>
    <x v="142"/>
    <n v="9"/>
    <x v="7"/>
    <x v="3"/>
  </r>
  <r>
    <x v="76"/>
    <x v="143"/>
    <n v="4.8"/>
    <x v="7"/>
    <x v="3"/>
  </r>
  <r>
    <x v="76"/>
    <x v="144"/>
    <n v="8.3333333333333339"/>
    <x v="7"/>
    <x v="3"/>
  </r>
  <r>
    <x v="76"/>
    <x v="145"/>
    <n v="7.8235294117647074"/>
    <x v="7"/>
    <x v="3"/>
  </r>
  <r>
    <x v="76"/>
    <x v="146"/>
    <n v="8.5"/>
    <x v="7"/>
    <x v="3"/>
  </r>
  <r>
    <x v="76"/>
    <x v="147"/>
    <n v="6.5333333333333332"/>
    <x v="7"/>
    <x v="3"/>
  </r>
  <r>
    <x v="76"/>
    <x v="148"/>
    <n v="7.1"/>
    <x v="7"/>
    <x v="3"/>
  </r>
  <r>
    <x v="76"/>
    <x v="149"/>
    <n v="5.6666666666666661"/>
    <x v="7"/>
    <x v="3"/>
  </r>
  <r>
    <x v="76"/>
    <x v="150"/>
    <n v="8.1666666666666696"/>
    <x v="7"/>
    <x v="3"/>
  </r>
  <r>
    <x v="76"/>
    <x v="151"/>
    <n v="8"/>
    <x v="7"/>
    <x v="3"/>
  </r>
  <r>
    <x v="76"/>
    <x v="140"/>
    <n v="6.8"/>
    <x v="8"/>
    <x v="3"/>
  </r>
  <r>
    <x v="76"/>
    <x v="141"/>
    <n v="7.333333333333333"/>
    <x v="8"/>
    <x v="3"/>
  </r>
  <r>
    <x v="76"/>
    <x v="142"/>
    <n v="7.4285714285714279"/>
    <x v="8"/>
    <x v="3"/>
  </r>
  <r>
    <x v="76"/>
    <x v="143"/>
    <n v="7.5714285714285712"/>
    <x v="8"/>
    <x v="3"/>
  </r>
  <r>
    <x v="76"/>
    <x v="144"/>
    <n v="7.75"/>
    <x v="8"/>
    <x v="3"/>
  </r>
  <r>
    <x v="76"/>
    <x v="145"/>
    <n v="8.1153846153846168"/>
    <x v="8"/>
    <x v="3"/>
  </r>
  <r>
    <x v="76"/>
    <x v="146"/>
    <n v="8.2857142857142865"/>
    <x v="8"/>
    <x v="3"/>
  </r>
  <r>
    <x v="76"/>
    <x v="147"/>
    <n v="7.3809523809523814"/>
    <x v="8"/>
    <x v="3"/>
  </r>
  <r>
    <x v="76"/>
    <x v="148"/>
    <n v="7.375"/>
    <x v="8"/>
    <x v="3"/>
  </r>
  <r>
    <x v="76"/>
    <x v="149"/>
    <n v="7.6"/>
    <x v="8"/>
    <x v="3"/>
  </r>
  <r>
    <x v="76"/>
    <x v="150"/>
    <n v="8.3000000000000007"/>
    <x v="8"/>
    <x v="3"/>
  </r>
  <r>
    <x v="76"/>
    <x v="151"/>
    <n v="8.3333333333333321"/>
    <x v="8"/>
    <x v="3"/>
  </r>
  <r>
    <x v="76"/>
    <x v="140"/>
    <n v="6.6296296296296306"/>
    <x v="9"/>
    <x v="3"/>
  </r>
  <r>
    <x v="76"/>
    <x v="141"/>
    <n v="6.333333333333333"/>
    <x v="9"/>
    <x v="3"/>
  </r>
  <r>
    <x v="76"/>
    <x v="142"/>
    <n v="6.8823529411764701"/>
    <x v="9"/>
    <x v="3"/>
  </r>
  <r>
    <x v="76"/>
    <x v="143"/>
    <n v="6.6"/>
    <x v="9"/>
    <x v="3"/>
  </r>
  <r>
    <x v="76"/>
    <x v="144"/>
    <n v="7.75"/>
    <x v="9"/>
    <x v="3"/>
  </r>
  <r>
    <x v="76"/>
    <x v="145"/>
    <n v="8.1311475409836049"/>
    <x v="9"/>
    <x v="3"/>
  </r>
  <r>
    <x v="76"/>
    <x v="146"/>
    <n v="7.384615384615385"/>
    <x v="9"/>
    <x v="3"/>
  </r>
  <r>
    <x v="76"/>
    <x v="147"/>
    <n v="7.59375"/>
    <x v="9"/>
    <x v="3"/>
  </r>
  <r>
    <x v="76"/>
    <x v="148"/>
    <n v="6.5"/>
    <x v="9"/>
    <x v="3"/>
  </r>
  <r>
    <x v="76"/>
    <x v="149"/>
    <n v="7.75"/>
    <x v="9"/>
    <x v="3"/>
  </r>
  <r>
    <x v="76"/>
    <x v="150"/>
    <n v="8.0384615384615383"/>
    <x v="9"/>
    <x v="3"/>
  </r>
  <r>
    <x v="76"/>
    <x v="151"/>
    <n v="8"/>
    <x v="9"/>
    <x v="3"/>
  </r>
  <r>
    <x v="76"/>
    <x v="140"/>
    <n v="5.8857142857142852"/>
    <x v="10"/>
    <x v="3"/>
  </r>
  <r>
    <x v="76"/>
    <x v="141"/>
    <n v="6.5882352941176459"/>
    <x v="10"/>
    <x v="3"/>
  </r>
  <r>
    <x v="76"/>
    <x v="142"/>
    <n v="7"/>
    <x v="10"/>
    <x v="3"/>
  </r>
  <r>
    <x v="76"/>
    <x v="143"/>
    <n v="6"/>
    <x v="10"/>
    <x v="3"/>
  </r>
  <r>
    <x v="76"/>
    <x v="144"/>
    <n v="8"/>
    <x v="10"/>
    <x v="3"/>
  </r>
  <r>
    <x v="76"/>
    <x v="145"/>
    <n v="8.9649122807017516"/>
    <x v="10"/>
    <x v="3"/>
  </r>
  <r>
    <x v="76"/>
    <x v="146"/>
    <n v="7.2857142857142865"/>
    <x v="10"/>
    <x v="3"/>
  </r>
  <r>
    <x v="76"/>
    <x v="147"/>
    <n v="7.2162162162162149"/>
    <x v="10"/>
    <x v="3"/>
  </r>
  <r>
    <x v="76"/>
    <x v="148"/>
    <n v="7.8292682926829249"/>
    <x v="10"/>
    <x v="3"/>
  </r>
  <r>
    <x v="76"/>
    <x v="149"/>
    <n v="7.6818181818181817"/>
    <x v="10"/>
    <x v="3"/>
  </r>
  <r>
    <x v="76"/>
    <x v="150"/>
    <n v="8.4242424242424221"/>
    <x v="10"/>
    <x v="3"/>
  </r>
  <r>
    <x v="76"/>
    <x v="151"/>
    <n v="7.4285714285714288"/>
    <x v="10"/>
    <x v="3"/>
  </r>
  <r>
    <x v="76"/>
    <x v="140"/>
    <n v="7.833333333333333"/>
    <x v="11"/>
    <x v="3"/>
  </r>
  <r>
    <x v="76"/>
    <x v="141"/>
    <m/>
    <x v="11"/>
    <x v="3"/>
  </r>
  <r>
    <x v="76"/>
    <x v="142"/>
    <n v="7.4"/>
    <x v="11"/>
    <x v="3"/>
  </r>
  <r>
    <x v="76"/>
    <x v="143"/>
    <n v="7.375"/>
    <x v="11"/>
    <x v="3"/>
  </r>
  <r>
    <x v="76"/>
    <x v="144"/>
    <n v="8.5"/>
    <x v="11"/>
    <x v="3"/>
  </r>
  <r>
    <x v="76"/>
    <x v="145"/>
    <n v="8.3793103448275836"/>
    <x v="11"/>
    <x v="3"/>
  </r>
  <r>
    <x v="76"/>
    <x v="146"/>
    <n v="8.1538461538461533"/>
    <x v="11"/>
    <x v="3"/>
  </r>
  <r>
    <x v="76"/>
    <x v="147"/>
    <n v="7.75"/>
    <x v="11"/>
    <x v="3"/>
  </r>
  <r>
    <x v="76"/>
    <x v="148"/>
    <n v="7.1428571428571415"/>
    <x v="11"/>
    <x v="3"/>
  </r>
  <r>
    <x v="76"/>
    <x v="149"/>
    <n v="8.3333333333333321"/>
    <x v="11"/>
    <x v="3"/>
  </r>
  <r>
    <x v="76"/>
    <x v="150"/>
    <n v="8.5"/>
    <x v="11"/>
    <x v="3"/>
  </r>
  <r>
    <x v="76"/>
    <x v="151"/>
    <n v="8.2857142857142865"/>
    <x v="11"/>
    <x v="3"/>
  </r>
  <r>
    <x v="76"/>
    <x v="140"/>
    <n v="7.2"/>
    <x v="12"/>
    <x v="3"/>
  </r>
  <r>
    <x v="76"/>
    <x v="141"/>
    <n v="6.7272727272727266"/>
    <x v="12"/>
    <x v="3"/>
  </r>
  <r>
    <x v="76"/>
    <x v="142"/>
    <n v="7.4444444444444455"/>
    <x v="12"/>
    <x v="3"/>
  </r>
  <r>
    <x v="76"/>
    <x v="143"/>
    <n v="6.5555555555555545"/>
    <x v="12"/>
    <x v="3"/>
  </r>
  <r>
    <x v="76"/>
    <x v="144"/>
    <n v="7.166666666666667"/>
    <x v="12"/>
    <x v="3"/>
  </r>
  <r>
    <x v="76"/>
    <x v="145"/>
    <n v="8.5"/>
    <x v="12"/>
    <x v="3"/>
  </r>
  <r>
    <x v="76"/>
    <x v="146"/>
    <n v="7.5833333333333339"/>
    <x v="12"/>
    <x v="3"/>
  </r>
  <r>
    <x v="76"/>
    <x v="147"/>
    <n v="7.8076923076923084"/>
    <x v="12"/>
    <x v="3"/>
  </r>
  <r>
    <x v="76"/>
    <x v="148"/>
    <n v="8.3888888888888911"/>
    <x v="12"/>
    <x v="3"/>
  </r>
  <r>
    <x v="76"/>
    <x v="149"/>
    <n v="7.625"/>
    <x v="12"/>
    <x v="3"/>
  </r>
  <r>
    <x v="76"/>
    <x v="150"/>
    <n v="8.1818181818181817"/>
    <x v="12"/>
    <x v="3"/>
  </r>
  <r>
    <x v="76"/>
    <x v="151"/>
    <n v="6"/>
    <x v="12"/>
    <x v="3"/>
  </r>
  <r>
    <x v="76"/>
    <x v="140"/>
    <n v="6.8"/>
    <x v="13"/>
    <x v="3"/>
  </r>
  <r>
    <x v="76"/>
    <x v="141"/>
    <n v="8.375"/>
    <x v="13"/>
    <x v="3"/>
  </r>
  <r>
    <x v="76"/>
    <x v="142"/>
    <n v="6.4444444444444446"/>
    <x v="13"/>
    <x v="3"/>
  </r>
  <r>
    <x v="76"/>
    <x v="143"/>
    <n v="8.375"/>
    <x v="13"/>
    <x v="3"/>
  </r>
  <r>
    <x v="76"/>
    <x v="144"/>
    <n v="9.2857142857142865"/>
    <x v="13"/>
    <x v="3"/>
  </r>
  <r>
    <x v="76"/>
    <x v="145"/>
    <n v="8.625"/>
    <x v="13"/>
    <x v="3"/>
  </r>
  <r>
    <x v="76"/>
    <x v="146"/>
    <n v="7"/>
    <x v="13"/>
    <x v="3"/>
  </r>
  <r>
    <x v="76"/>
    <x v="147"/>
    <n v="8.2142857142857135"/>
    <x v="13"/>
    <x v="3"/>
  </r>
  <r>
    <x v="76"/>
    <x v="148"/>
    <n v="7.5384615384615383"/>
    <x v="13"/>
    <x v="3"/>
  </r>
  <r>
    <x v="76"/>
    <x v="149"/>
    <n v="7.5238095238095246"/>
    <x v="13"/>
    <x v="3"/>
  </r>
  <r>
    <x v="76"/>
    <x v="150"/>
    <n v="8.25"/>
    <x v="13"/>
    <x v="3"/>
  </r>
  <r>
    <x v="76"/>
    <x v="151"/>
    <n v="7.6"/>
    <x v="13"/>
    <x v="3"/>
  </r>
  <r>
    <x v="76"/>
    <x v="140"/>
    <n v="7.3076923076923066"/>
    <x v="14"/>
    <x v="3"/>
  </r>
  <r>
    <x v="76"/>
    <x v="141"/>
    <n v="9"/>
    <x v="14"/>
    <x v="3"/>
  </r>
  <r>
    <x v="76"/>
    <x v="142"/>
    <n v="8.6666666666666661"/>
    <x v="14"/>
    <x v="3"/>
  </r>
  <r>
    <x v="76"/>
    <x v="143"/>
    <n v="8"/>
    <x v="14"/>
    <x v="3"/>
  </r>
  <r>
    <x v="76"/>
    <x v="144"/>
    <m/>
    <x v="14"/>
    <x v="3"/>
  </r>
  <r>
    <x v="76"/>
    <x v="145"/>
    <n v="9"/>
    <x v="14"/>
    <x v="3"/>
  </r>
  <r>
    <x v="76"/>
    <x v="146"/>
    <m/>
    <x v="14"/>
    <x v="3"/>
  </r>
  <r>
    <x v="76"/>
    <x v="147"/>
    <n v="8"/>
    <x v="14"/>
    <x v="3"/>
  </r>
  <r>
    <x v="76"/>
    <x v="148"/>
    <n v="7.25"/>
    <x v="14"/>
    <x v="3"/>
  </r>
  <r>
    <x v="76"/>
    <x v="149"/>
    <n v="8"/>
    <x v="14"/>
    <x v="3"/>
  </r>
  <r>
    <x v="76"/>
    <x v="150"/>
    <n v="8"/>
    <x v="14"/>
    <x v="3"/>
  </r>
  <r>
    <x v="76"/>
    <x v="151"/>
    <n v="6.5"/>
    <x v="14"/>
    <x v="3"/>
  </r>
  <r>
    <x v="76"/>
    <x v="140"/>
    <n v="6.903225806451613"/>
    <x v="15"/>
    <x v="3"/>
  </r>
  <r>
    <x v="76"/>
    <x v="141"/>
    <n v="6"/>
    <x v="15"/>
    <x v="3"/>
  </r>
  <r>
    <x v="76"/>
    <x v="142"/>
    <n v="8"/>
    <x v="15"/>
    <x v="3"/>
  </r>
  <r>
    <x v="76"/>
    <x v="143"/>
    <n v="7"/>
    <x v="15"/>
    <x v="3"/>
  </r>
  <r>
    <x v="76"/>
    <x v="144"/>
    <n v="8.25"/>
    <x v="15"/>
    <x v="3"/>
  </r>
  <r>
    <x v="76"/>
    <x v="145"/>
    <n v="8.1"/>
    <x v="15"/>
    <x v="3"/>
  </r>
  <r>
    <x v="76"/>
    <x v="146"/>
    <n v="7.8"/>
    <x v="15"/>
    <x v="3"/>
  </r>
  <r>
    <x v="76"/>
    <x v="147"/>
    <n v="8.0434782608695627"/>
    <x v="15"/>
    <x v="3"/>
  </r>
  <r>
    <x v="76"/>
    <x v="148"/>
    <n v="8.1111111111111107"/>
    <x v="15"/>
    <x v="3"/>
  </r>
  <r>
    <x v="76"/>
    <x v="149"/>
    <n v="7.2"/>
    <x v="15"/>
    <x v="3"/>
  </r>
  <r>
    <x v="76"/>
    <x v="150"/>
    <n v="7.9230769230769242"/>
    <x v="15"/>
    <x v="3"/>
  </r>
  <r>
    <x v="76"/>
    <x v="151"/>
    <m/>
    <x v="15"/>
    <x v="3"/>
  </r>
  <r>
    <x v="76"/>
    <x v="140"/>
    <n v="6.6461538461538465"/>
    <x v="16"/>
    <x v="3"/>
  </r>
  <r>
    <x v="76"/>
    <x v="141"/>
    <n v="7.7083333333333348"/>
    <x v="16"/>
    <x v="3"/>
  </r>
  <r>
    <x v="76"/>
    <x v="142"/>
    <n v="7.04"/>
    <x v="16"/>
    <x v="3"/>
  </r>
  <r>
    <x v="76"/>
    <x v="143"/>
    <n v="6.3478260869565206"/>
    <x v="16"/>
    <x v="3"/>
  </r>
  <r>
    <x v="76"/>
    <x v="144"/>
    <n v="8.384615384615385"/>
    <x v="16"/>
    <x v="3"/>
  </r>
  <r>
    <x v="76"/>
    <x v="145"/>
    <n v="8.618421052631577"/>
    <x v="16"/>
    <x v="3"/>
  </r>
  <r>
    <x v="76"/>
    <x v="146"/>
    <n v="6.9117647058823524"/>
    <x v="16"/>
    <x v="3"/>
  </r>
  <r>
    <x v="76"/>
    <x v="147"/>
    <n v="7.7719298245614041"/>
    <x v="16"/>
    <x v="3"/>
  </r>
  <r>
    <x v="76"/>
    <x v="148"/>
    <n v="7.9428571428571422"/>
    <x v="16"/>
    <x v="3"/>
  </r>
  <r>
    <x v="76"/>
    <x v="149"/>
    <n v="7.4523809523809517"/>
    <x v="16"/>
    <x v="3"/>
  </r>
  <r>
    <x v="76"/>
    <x v="150"/>
    <n v="9.0434782608695645"/>
    <x v="16"/>
    <x v="3"/>
  </r>
  <r>
    <x v="76"/>
    <x v="151"/>
    <n v="8.4"/>
    <x v="16"/>
    <x v="3"/>
  </r>
  <r>
    <x v="77"/>
    <x v="152"/>
    <n v="20.994065281899111"/>
    <x v="0"/>
    <x v="2"/>
  </r>
  <r>
    <x v="77"/>
    <x v="153"/>
    <n v="53.431008902077153"/>
    <x v="0"/>
    <x v="2"/>
  </r>
  <r>
    <x v="77"/>
    <x v="154"/>
    <n v="23.126854599406528"/>
    <x v="0"/>
    <x v="2"/>
  </r>
  <r>
    <x v="77"/>
    <x v="155"/>
    <n v="0.76038575667655783"/>
    <x v="0"/>
    <x v="2"/>
  </r>
  <r>
    <x v="77"/>
    <x v="4"/>
    <n v="1.6876854599406528"/>
    <x v="0"/>
    <x v="2"/>
  </r>
  <r>
    <x v="78"/>
    <x v="156"/>
    <n v="44.083827893175076"/>
    <x v="0"/>
    <x v="2"/>
  </r>
  <r>
    <x v="78"/>
    <x v="157"/>
    <n v="27.114243323442135"/>
    <x v="0"/>
    <x v="2"/>
  </r>
  <r>
    <x v="78"/>
    <x v="158"/>
    <n v="5.0074183976261128"/>
    <x v="0"/>
    <x v="2"/>
  </r>
  <r>
    <x v="78"/>
    <x v="159"/>
    <n v="0.24109792284866469"/>
    <x v="0"/>
    <x v="2"/>
  </r>
  <r>
    <x v="78"/>
    <x v="160"/>
    <n v="3.8204747774480712"/>
    <x v="0"/>
    <x v="2"/>
  </r>
  <r>
    <x v="78"/>
    <x v="161"/>
    <n v="0.55637982195845692"/>
    <x v="0"/>
    <x v="2"/>
  </r>
  <r>
    <x v="78"/>
    <x v="162"/>
    <n v="6.7878338278931754"/>
    <x v="0"/>
    <x v="2"/>
  </r>
  <r>
    <x v="78"/>
    <x v="163"/>
    <n v="6.2870919881305634"/>
    <x v="0"/>
    <x v="2"/>
  </r>
  <r>
    <x v="78"/>
    <x v="164"/>
    <n v="1.0385756676557865"/>
    <x v="0"/>
    <x v="2"/>
  </r>
  <r>
    <x v="78"/>
    <x v="165"/>
    <n v="3.1157270029673589"/>
    <x v="0"/>
    <x v="2"/>
  </r>
  <r>
    <x v="78"/>
    <x v="166"/>
    <n v="1.2982195845697329"/>
    <x v="0"/>
    <x v="2"/>
  </r>
  <r>
    <x v="78"/>
    <x v="4"/>
    <n v="0.64910979228486643"/>
    <x v="0"/>
    <x v="2"/>
  </r>
  <r>
    <x v="79"/>
    <x v="167"/>
    <n v="42.062314540059347"/>
    <x v="0"/>
    <x v="2"/>
  </r>
  <r>
    <x v="79"/>
    <x v="168"/>
    <n v="22.310830860534125"/>
    <x v="0"/>
    <x v="2"/>
  </r>
  <r>
    <x v="79"/>
    <x v="169"/>
    <n v="6.991839762611276"/>
    <x v="0"/>
    <x v="2"/>
  </r>
  <r>
    <x v="79"/>
    <x v="170"/>
    <n v="0.87166172106824924"/>
    <x v="0"/>
    <x v="2"/>
  </r>
  <r>
    <x v="79"/>
    <x v="171"/>
    <n v="22.199554896142434"/>
    <x v="0"/>
    <x v="2"/>
  </r>
  <r>
    <x v="79"/>
    <x v="172"/>
    <n v="0.81602373887240354"/>
    <x v="0"/>
    <x v="2"/>
  </r>
  <r>
    <x v="79"/>
    <x v="4"/>
    <n v="4.7477744807121658"/>
    <x v="0"/>
    <x v="2"/>
  </r>
  <r>
    <x v="80"/>
    <x v="173"/>
    <n v="18.212166172106826"/>
    <x v="0"/>
    <x v="2"/>
  </r>
  <r>
    <x v="80"/>
    <x v="174"/>
    <n v="81.787833827893181"/>
    <x v="0"/>
    <x v="2"/>
  </r>
  <r>
    <x v="80"/>
    <x v="175"/>
    <n v="28.171364985163205"/>
    <x v="0"/>
    <x v="2"/>
  </r>
  <r>
    <x v="80"/>
    <x v="176"/>
    <n v="7.0103857566765582"/>
    <x v="0"/>
    <x v="2"/>
  </r>
  <r>
    <x v="80"/>
    <x v="177"/>
    <n v="27.893175074183976"/>
    <x v="0"/>
    <x v="2"/>
  </r>
  <r>
    <x v="80"/>
    <x v="178"/>
    <n v="6.4725519287833828"/>
    <x v="0"/>
    <x v="2"/>
  </r>
  <r>
    <x v="80"/>
    <x v="179"/>
    <n v="12.240356083086054"/>
    <x v="0"/>
    <x v="2"/>
  </r>
  <r>
    <x v="80"/>
    <x v="180"/>
    <n v="89.873887240356083"/>
    <x v="0"/>
    <x v="2"/>
  </r>
  <r>
    <x v="80"/>
    <x v="181"/>
    <n v="10.126112759643917"/>
    <x v="0"/>
    <x v="2"/>
  </r>
  <r>
    <x v="80"/>
    <x v="182"/>
    <n v="98.775964391691389"/>
    <x v="0"/>
    <x v="2"/>
  </r>
  <r>
    <x v="80"/>
    <x v="183"/>
    <n v="1.2240356083086052"/>
    <x v="0"/>
    <x v="2"/>
  </r>
  <r>
    <x v="80"/>
    <x v="184"/>
    <n v="99.703264094955486"/>
    <x v="0"/>
    <x v="2"/>
  </r>
  <r>
    <x v="80"/>
    <x v="185"/>
    <n v="0.29673590504451036"/>
    <x v="0"/>
    <x v="2"/>
  </r>
  <r>
    <x v="81"/>
    <x v="186"/>
    <n v="99.795994065281903"/>
    <x v="0"/>
    <x v="2"/>
  </r>
  <r>
    <x v="81"/>
    <x v="187"/>
    <n v="0.20400593471810088"/>
    <x v="0"/>
    <x v="2"/>
  </r>
  <r>
    <x v="77"/>
    <x v="152"/>
    <n v="25.244444444444444"/>
    <x v="1"/>
    <x v="2"/>
  </r>
  <r>
    <x v="77"/>
    <x v="153"/>
    <n v="44.355555555555554"/>
    <x v="1"/>
    <x v="2"/>
  </r>
  <r>
    <x v="77"/>
    <x v="154"/>
    <n v="25.777777777777779"/>
    <x v="1"/>
    <x v="2"/>
  </r>
  <r>
    <x v="77"/>
    <x v="155"/>
    <n v="1.4222222222222223"/>
    <x v="1"/>
    <x v="2"/>
  </r>
  <r>
    <x v="77"/>
    <x v="4"/>
    <n v="3.2"/>
    <x v="1"/>
    <x v="2"/>
  </r>
  <r>
    <x v="78"/>
    <x v="156"/>
    <n v="55.37777777777778"/>
    <x v="1"/>
    <x v="2"/>
  </r>
  <r>
    <x v="78"/>
    <x v="157"/>
    <n v="14.222222222222221"/>
    <x v="1"/>
    <x v="2"/>
  </r>
  <r>
    <x v="78"/>
    <x v="158"/>
    <n v="7.3777777777777782"/>
    <x v="1"/>
    <x v="2"/>
  </r>
  <r>
    <x v="78"/>
    <x v="159"/>
    <n v="0.35555555555555557"/>
    <x v="1"/>
    <x v="2"/>
  </r>
  <r>
    <x v="78"/>
    <x v="160"/>
    <n v="6.4888888888888889"/>
    <x v="1"/>
    <x v="2"/>
  </r>
  <r>
    <x v="78"/>
    <x v="161"/>
    <n v="0.62222222222222223"/>
    <x v="1"/>
    <x v="2"/>
  </r>
  <r>
    <x v="78"/>
    <x v="162"/>
    <n v="1.7777777777777777"/>
    <x v="1"/>
    <x v="2"/>
  </r>
  <r>
    <x v="78"/>
    <x v="163"/>
    <n v="10.044444444444444"/>
    <x v="1"/>
    <x v="2"/>
  </r>
  <r>
    <x v="78"/>
    <x v="164"/>
    <n v="0.35555555555555557"/>
    <x v="1"/>
    <x v="2"/>
  </r>
  <r>
    <x v="78"/>
    <x v="165"/>
    <n v="0.26666666666666666"/>
    <x v="1"/>
    <x v="2"/>
  </r>
  <r>
    <x v="78"/>
    <x v="166"/>
    <n v="1.6888888888888889"/>
    <x v="1"/>
    <x v="2"/>
  </r>
  <r>
    <x v="78"/>
    <x v="4"/>
    <n v="1.4222222222222223"/>
    <x v="1"/>
    <x v="2"/>
  </r>
  <r>
    <x v="79"/>
    <x v="167"/>
    <n v="56.533333333333331"/>
    <x v="1"/>
    <x v="2"/>
  </r>
  <r>
    <x v="79"/>
    <x v="168"/>
    <n v="13.155555555555555"/>
    <x v="1"/>
    <x v="2"/>
  </r>
  <r>
    <x v="79"/>
    <x v="169"/>
    <n v="4.5333333333333332"/>
    <x v="1"/>
    <x v="2"/>
  </r>
  <r>
    <x v="79"/>
    <x v="170"/>
    <n v="1.5111111111111111"/>
    <x v="1"/>
    <x v="2"/>
  </r>
  <r>
    <x v="79"/>
    <x v="171"/>
    <n v="20.355555555555554"/>
    <x v="1"/>
    <x v="2"/>
  </r>
  <r>
    <x v="79"/>
    <x v="172"/>
    <n v="0.88888888888888884"/>
    <x v="1"/>
    <x v="2"/>
  </r>
  <r>
    <x v="79"/>
    <x v="4"/>
    <n v="3.0222222222222221"/>
    <x v="1"/>
    <x v="2"/>
  </r>
  <r>
    <x v="80"/>
    <x v="173"/>
    <n v="21.68888888888889"/>
    <x v="1"/>
    <x v="2"/>
  </r>
  <r>
    <x v="80"/>
    <x v="174"/>
    <n v="78.311111111111117"/>
    <x v="1"/>
    <x v="2"/>
  </r>
  <r>
    <x v="80"/>
    <x v="175"/>
    <n v="13.066666666666666"/>
    <x v="1"/>
    <x v="2"/>
  </r>
  <r>
    <x v="80"/>
    <x v="176"/>
    <n v="9.5111111111111111"/>
    <x v="1"/>
    <x v="2"/>
  </r>
  <r>
    <x v="80"/>
    <x v="177"/>
    <n v="30.933333333333334"/>
    <x v="1"/>
    <x v="2"/>
  </r>
  <r>
    <x v="80"/>
    <x v="178"/>
    <n v="13.6"/>
    <x v="1"/>
    <x v="2"/>
  </r>
  <r>
    <x v="80"/>
    <x v="179"/>
    <n v="11.2"/>
    <x v="1"/>
    <x v="2"/>
  </r>
  <r>
    <x v="80"/>
    <x v="180"/>
    <n v="85.333333333333329"/>
    <x v="1"/>
    <x v="2"/>
  </r>
  <r>
    <x v="80"/>
    <x v="181"/>
    <n v="14.666666666666666"/>
    <x v="1"/>
    <x v="2"/>
  </r>
  <r>
    <x v="80"/>
    <x v="182"/>
    <n v="98.933333333333337"/>
    <x v="1"/>
    <x v="2"/>
  </r>
  <r>
    <x v="80"/>
    <x v="183"/>
    <n v="1.0666666666666667"/>
    <x v="1"/>
    <x v="2"/>
  </r>
  <r>
    <x v="80"/>
    <x v="184"/>
    <n v="99.555555555555557"/>
    <x v="1"/>
    <x v="2"/>
  </r>
  <r>
    <x v="80"/>
    <x v="185"/>
    <n v="0.44444444444444442"/>
    <x v="1"/>
    <x v="2"/>
  </r>
  <r>
    <x v="81"/>
    <x v="186"/>
    <n v="99.822222222222223"/>
    <x v="1"/>
    <x v="2"/>
  </r>
  <r>
    <x v="81"/>
    <x v="187"/>
    <n v="0.17777777777777778"/>
    <x v="1"/>
    <x v="2"/>
  </r>
  <r>
    <x v="77"/>
    <x v="152"/>
    <n v="26.684782608695652"/>
    <x v="2"/>
    <x v="2"/>
  </r>
  <r>
    <x v="77"/>
    <x v="153"/>
    <n v="41.467391304347828"/>
    <x v="2"/>
    <x v="2"/>
  </r>
  <r>
    <x v="77"/>
    <x v="154"/>
    <n v="31.032608695652176"/>
    <x v="2"/>
    <x v="2"/>
  </r>
  <r>
    <x v="77"/>
    <x v="155"/>
    <n v="0.32608695652173914"/>
    <x v="2"/>
    <x v="2"/>
  </r>
  <r>
    <x v="77"/>
    <x v="4"/>
    <n v="0.4891304347826087"/>
    <x v="2"/>
    <x v="2"/>
  </r>
  <r>
    <x v="78"/>
    <x v="156"/>
    <n v="26.25"/>
    <x v="2"/>
    <x v="2"/>
  </r>
  <r>
    <x v="78"/>
    <x v="157"/>
    <n v="31.684782608695652"/>
    <x v="2"/>
    <x v="2"/>
  </r>
  <r>
    <x v="78"/>
    <x v="158"/>
    <n v="6.0326086956521738"/>
    <x v="2"/>
    <x v="2"/>
  </r>
  <r>
    <x v="78"/>
    <x v="159"/>
    <n v="5.434782608695652E-2"/>
    <x v="2"/>
    <x v="2"/>
  </r>
  <r>
    <x v="78"/>
    <x v="160"/>
    <n v="3.8043478260869565"/>
    <x v="2"/>
    <x v="2"/>
  </r>
  <r>
    <x v="78"/>
    <x v="161"/>
    <n v="0.21739130434782608"/>
    <x v="2"/>
    <x v="2"/>
  </r>
  <r>
    <x v="78"/>
    <x v="162"/>
    <n v="13.858695652173912"/>
    <x v="2"/>
    <x v="2"/>
  </r>
  <r>
    <x v="78"/>
    <x v="163"/>
    <n v="6.25"/>
    <x v="2"/>
    <x v="2"/>
  </r>
  <r>
    <x v="78"/>
    <x v="164"/>
    <n v="2.1739130434782608"/>
    <x v="2"/>
    <x v="2"/>
  </r>
  <r>
    <x v="78"/>
    <x v="165"/>
    <n v="6.7391304347826084"/>
    <x v="2"/>
    <x v="2"/>
  </r>
  <r>
    <x v="78"/>
    <x v="166"/>
    <n v="2.2282608695652173"/>
    <x v="2"/>
    <x v="2"/>
  </r>
  <r>
    <x v="78"/>
    <x v="4"/>
    <n v="0.70652173913043481"/>
    <x v="2"/>
    <x v="2"/>
  </r>
  <r>
    <x v="79"/>
    <x v="167"/>
    <n v="22.717391304347824"/>
    <x v="2"/>
    <x v="2"/>
  </r>
  <r>
    <x v="79"/>
    <x v="168"/>
    <n v="23.260869565217391"/>
    <x v="2"/>
    <x v="2"/>
  </r>
  <r>
    <x v="79"/>
    <x v="169"/>
    <n v="9.2391304347826093"/>
    <x v="2"/>
    <x v="2"/>
  </r>
  <r>
    <x v="79"/>
    <x v="170"/>
    <n v="0.4891304347826087"/>
    <x v="2"/>
    <x v="2"/>
  </r>
  <r>
    <x v="79"/>
    <x v="171"/>
    <n v="37.010869565217391"/>
    <x v="2"/>
    <x v="2"/>
  </r>
  <r>
    <x v="79"/>
    <x v="172"/>
    <n v="1.576086956521739"/>
    <x v="2"/>
    <x v="2"/>
  </r>
  <r>
    <x v="79"/>
    <x v="4"/>
    <n v="5.7065217391304346"/>
    <x v="2"/>
    <x v="2"/>
  </r>
  <r>
    <x v="80"/>
    <x v="173"/>
    <n v="23.586956521739129"/>
    <x v="2"/>
    <x v="2"/>
  </r>
  <r>
    <x v="80"/>
    <x v="174"/>
    <n v="76.413043478260875"/>
    <x v="2"/>
    <x v="2"/>
  </r>
  <r>
    <x v="80"/>
    <x v="175"/>
    <n v="34.782608695652172"/>
    <x v="2"/>
    <x v="2"/>
  </r>
  <r>
    <x v="80"/>
    <x v="176"/>
    <n v="3.5869565217391304"/>
    <x v="2"/>
    <x v="2"/>
  </r>
  <r>
    <x v="80"/>
    <x v="177"/>
    <n v="23.913043478260871"/>
    <x v="2"/>
    <x v="2"/>
  </r>
  <r>
    <x v="80"/>
    <x v="178"/>
    <n v="1.7934782608695652"/>
    <x v="2"/>
    <x v="2"/>
  </r>
  <r>
    <x v="80"/>
    <x v="179"/>
    <n v="12.336956521739131"/>
    <x v="2"/>
    <x v="2"/>
  </r>
  <r>
    <x v="80"/>
    <x v="180"/>
    <n v="93.206521739130437"/>
    <x v="2"/>
    <x v="2"/>
  </r>
  <r>
    <x v="80"/>
    <x v="181"/>
    <n v="6.7934782608695654"/>
    <x v="2"/>
    <x v="2"/>
  </r>
  <r>
    <x v="80"/>
    <x v="182"/>
    <n v="99.510869565217391"/>
    <x v="2"/>
    <x v="2"/>
  </r>
  <r>
    <x v="80"/>
    <x v="183"/>
    <n v="0.4891304347826087"/>
    <x v="2"/>
    <x v="2"/>
  </r>
  <r>
    <x v="80"/>
    <x v="184"/>
    <n v="99.782608695652172"/>
    <x v="2"/>
    <x v="2"/>
  </r>
  <r>
    <x v="80"/>
    <x v="185"/>
    <n v="0.21739130434782608"/>
    <x v="2"/>
    <x v="2"/>
  </r>
  <r>
    <x v="81"/>
    <x v="186"/>
    <n v="99.836956521739125"/>
    <x v="2"/>
    <x v="2"/>
  </r>
  <r>
    <x v="81"/>
    <x v="187"/>
    <n v="0.16304347826086957"/>
    <x v="2"/>
    <x v="2"/>
  </r>
  <r>
    <x v="77"/>
    <x v="152"/>
    <n v="10.28169014084507"/>
    <x v="3"/>
    <x v="2"/>
  </r>
  <r>
    <x v="77"/>
    <x v="153"/>
    <n v="71.83098591549296"/>
    <x v="3"/>
    <x v="2"/>
  </r>
  <r>
    <x v="77"/>
    <x v="154"/>
    <n v="14.788732394366198"/>
    <x v="3"/>
    <x v="2"/>
  </r>
  <r>
    <x v="77"/>
    <x v="155"/>
    <n v="0.42253521126760563"/>
    <x v="3"/>
    <x v="2"/>
  </r>
  <r>
    <x v="77"/>
    <x v="4"/>
    <n v="2.676056338028169"/>
    <x v="3"/>
    <x v="2"/>
  </r>
  <r>
    <x v="78"/>
    <x v="156"/>
    <n v="64.929577464788736"/>
    <x v="3"/>
    <x v="2"/>
  </r>
  <r>
    <x v="78"/>
    <x v="157"/>
    <n v="19.014084507042252"/>
    <x v="3"/>
    <x v="2"/>
  </r>
  <r>
    <x v="78"/>
    <x v="158"/>
    <n v="1.8309859154929577"/>
    <x v="3"/>
    <x v="2"/>
  </r>
  <r>
    <x v="78"/>
    <x v="159"/>
    <n v="0.28169014084507044"/>
    <x v="3"/>
    <x v="2"/>
  </r>
  <r>
    <x v="78"/>
    <x v="160"/>
    <n v="3.23943661971831"/>
    <x v="3"/>
    <x v="2"/>
  </r>
  <r>
    <x v="78"/>
    <x v="161"/>
    <n v="0.28169014084507044"/>
    <x v="3"/>
    <x v="2"/>
  </r>
  <r>
    <x v="78"/>
    <x v="162"/>
    <n v="3.943661971830986"/>
    <x v="3"/>
    <x v="2"/>
  </r>
  <r>
    <x v="78"/>
    <x v="163"/>
    <n v="4.507042253521127"/>
    <x v="3"/>
    <x v="2"/>
  </r>
  <r>
    <x v="78"/>
    <x v="164"/>
    <n v="0.70422535211267601"/>
    <x v="3"/>
    <x v="2"/>
  </r>
  <r>
    <x v="78"/>
    <x v="165"/>
    <n v="0.9859154929577465"/>
    <x v="3"/>
    <x v="2"/>
  </r>
  <r>
    <x v="78"/>
    <x v="166"/>
    <n v="0.28169014084507044"/>
    <x v="3"/>
    <x v="2"/>
  </r>
  <r>
    <x v="78"/>
    <x v="4"/>
    <n v="0"/>
    <x v="3"/>
    <x v="2"/>
  </r>
  <r>
    <x v="79"/>
    <x v="167"/>
    <n v="63.239436619718312"/>
    <x v="3"/>
    <x v="2"/>
  </r>
  <r>
    <x v="79"/>
    <x v="168"/>
    <n v="14.366197183098592"/>
    <x v="3"/>
    <x v="2"/>
  </r>
  <r>
    <x v="79"/>
    <x v="169"/>
    <n v="4.507042253521127"/>
    <x v="3"/>
    <x v="2"/>
  </r>
  <r>
    <x v="79"/>
    <x v="170"/>
    <n v="1.267605633802817"/>
    <x v="3"/>
    <x v="2"/>
  </r>
  <r>
    <x v="79"/>
    <x v="171"/>
    <n v="10.56338028169014"/>
    <x v="3"/>
    <x v="2"/>
  </r>
  <r>
    <x v="79"/>
    <x v="172"/>
    <n v="0.56338028169014087"/>
    <x v="3"/>
    <x v="2"/>
  </r>
  <r>
    <x v="79"/>
    <x v="4"/>
    <n v="5.492957746478873"/>
    <x v="3"/>
    <x v="2"/>
  </r>
  <r>
    <x v="80"/>
    <x v="173"/>
    <n v="12.112676056338028"/>
    <x v="3"/>
    <x v="2"/>
  </r>
  <r>
    <x v="80"/>
    <x v="174"/>
    <n v="87.887323943661968"/>
    <x v="3"/>
    <x v="2"/>
  </r>
  <r>
    <x v="80"/>
    <x v="175"/>
    <n v="11.971830985915492"/>
    <x v="3"/>
    <x v="2"/>
  </r>
  <r>
    <x v="80"/>
    <x v="176"/>
    <n v="3.943661971830986"/>
    <x v="3"/>
    <x v="2"/>
  </r>
  <r>
    <x v="80"/>
    <x v="177"/>
    <n v="46.901408450704224"/>
    <x v="3"/>
    <x v="2"/>
  </r>
  <r>
    <x v="80"/>
    <x v="178"/>
    <n v="6.47887323943662"/>
    <x v="3"/>
    <x v="2"/>
  </r>
  <r>
    <x v="80"/>
    <x v="179"/>
    <n v="18.591549295774648"/>
    <x v="3"/>
    <x v="2"/>
  </r>
  <r>
    <x v="80"/>
    <x v="180"/>
    <n v="85.633802816901408"/>
    <x v="3"/>
    <x v="2"/>
  </r>
  <r>
    <x v="80"/>
    <x v="181"/>
    <n v="14.366197183098592"/>
    <x v="3"/>
    <x v="2"/>
  </r>
  <r>
    <x v="80"/>
    <x v="182"/>
    <n v="98.873239436619713"/>
    <x v="3"/>
    <x v="2"/>
  </r>
  <r>
    <x v="80"/>
    <x v="183"/>
    <n v="1.1267605633802817"/>
    <x v="3"/>
    <x v="2"/>
  </r>
  <r>
    <x v="80"/>
    <x v="184"/>
    <n v="100"/>
    <x v="3"/>
    <x v="2"/>
  </r>
  <r>
    <x v="80"/>
    <x v="185"/>
    <n v="0"/>
    <x v="3"/>
    <x v="2"/>
  </r>
  <r>
    <x v="81"/>
    <x v="186"/>
    <n v="100"/>
    <x v="3"/>
    <x v="2"/>
  </r>
  <r>
    <x v="81"/>
    <x v="187"/>
    <n v="0"/>
    <x v="3"/>
    <x v="2"/>
  </r>
  <r>
    <x v="77"/>
    <x v="152"/>
    <n v="10.579710144927537"/>
    <x v="4"/>
    <x v="2"/>
  </r>
  <r>
    <x v="77"/>
    <x v="153"/>
    <n v="77.246376811594203"/>
    <x v="4"/>
    <x v="2"/>
  </r>
  <r>
    <x v="77"/>
    <x v="154"/>
    <n v="10.289855072463768"/>
    <x v="4"/>
    <x v="2"/>
  </r>
  <r>
    <x v="77"/>
    <x v="155"/>
    <n v="0.86956521739130432"/>
    <x v="4"/>
    <x v="2"/>
  </r>
  <r>
    <x v="77"/>
    <x v="4"/>
    <n v="1.0144927536231885"/>
    <x v="4"/>
    <x v="2"/>
  </r>
  <r>
    <x v="78"/>
    <x v="156"/>
    <n v="31.594202898550726"/>
    <x v="4"/>
    <x v="2"/>
  </r>
  <r>
    <x v="78"/>
    <x v="157"/>
    <n v="56.811594202898547"/>
    <x v="4"/>
    <x v="2"/>
  </r>
  <r>
    <x v="78"/>
    <x v="158"/>
    <n v="2.0289855072463769"/>
    <x v="4"/>
    <x v="2"/>
  </r>
  <r>
    <x v="78"/>
    <x v="159"/>
    <n v="0.43478260869565216"/>
    <x v="4"/>
    <x v="2"/>
  </r>
  <r>
    <x v="78"/>
    <x v="160"/>
    <n v="1.4492753623188406"/>
    <x v="4"/>
    <x v="2"/>
  </r>
  <r>
    <x v="78"/>
    <x v="161"/>
    <n v="0.72463768115942029"/>
    <x v="4"/>
    <x v="2"/>
  </r>
  <r>
    <x v="78"/>
    <x v="162"/>
    <n v="1.4492753623188406"/>
    <x v="4"/>
    <x v="2"/>
  </r>
  <r>
    <x v="78"/>
    <x v="163"/>
    <n v="3.9130434782608696"/>
    <x v="4"/>
    <x v="2"/>
  </r>
  <r>
    <x v="78"/>
    <x v="164"/>
    <n v="0.28985507246376813"/>
    <x v="4"/>
    <x v="2"/>
  </r>
  <r>
    <x v="78"/>
    <x v="165"/>
    <n v="0.86956521739130432"/>
    <x v="4"/>
    <x v="2"/>
  </r>
  <r>
    <x v="78"/>
    <x v="166"/>
    <n v="0.14492753623188406"/>
    <x v="4"/>
    <x v="2"/>
  </r>
  <r>
    <x v="78"/>
    <x v="4"/>
    <n v="0.28985507246376813"/>
    <x v="4"/>
    <x v="2"/>
  </r>
  <r>
    <x v="79"/>
    <x v="167"/>
    <n v="24.927536231884059"/>
    <x v="4"/>
    <x v="2"/>
  </r>
  <r>
    <x v="79"/>
    <x v="168"/>
    <n v="51.884057971014492"/>
    <x v="4"/>
    <x v="2"/>
  </r>
  <r>
    <x v="79"/>
    <x v="169"/>
    <n v="10.289855072463768"/>
    <x v="4"/>
    <x v="2"/>
  </r>
  <r>
    <x v="79"/>
    <x v="170"/>
    <n v="0.57971014492753625"/>
    <x v="4"/>
    <x v="2"/>
  </r>
  <r>
    <x v="79"/>
    <x v="171"/>
    <n v="7.2463768115942031"/>
    <x v="4"/>
    <x v="2"/>
  </r>
  <r>
    <x v="79"/>
    <x v="172"/>
    <n v="0"/>
    <x v="4"/>
    <x v="2"/>
  </r>
  <r>
    <x v="79"/>
    <x v="4"/>
    <n v="5.0724637681159424"/>
    <x v="4"/>
    <x v="2"/>
  </r>
  <r>
    <x v="80"/>
    <x v="173"/>
    <n v="7.6811594202898554"/>
    <x v="4"/>
    <x v="2"/>
  </r>
  <r>
    <x v="80"/>
    <x v="174"/>
    <n v="92.318840579710141"/>
    <x v="4"/>
    <x v="2"/>
  </r>
  <r>
    <x v="80"/>
    <x v="175"/>
    <n v="60.289855072463766"/>
    <x v="4"/>
    <x v="2"/>
  </r>
  <r>
    <x v="80"/>
    <x v="176"/>
    <n v="14.202898550724637"/>
    <x v="4"/>
    <x v="2"/>
  </r>
  <r>
    <x v="80"/>
    <x v="177"/>
    <n v="9.420289855072463"/>
    <x v="4"/>
    <x v="2"/>
  </r>
  <r>
    <x v="80"/>
    <x v="178"/>
    <n v="2.318840579710145"/>
    <x v="4"/>
    <x v="2"/>
  </r>
  <r>
    <x v="80"/>
    <x v="179"/>
    <n v="6.0869565217391308"/>
    <x v="4"/>
    <x v="2"/>
  </r>
  <r>
    <x v="80"/>
    <x v="180"/>
    <n v="94.347826086956516"/>
    <x v="4"/>
    <x v="2"/>
  </r>
  <r>
    <x v="80"/>
    <x v="181"/>
    <n v="5.6521739130434785"/>
    <x v="4"/>
    <x v="2"/>
  </r>
  <r>
    <x v="80"/>
    <x v="182"/>
    <n v="97.681159420289859"/>
    <x v="4"/>
    <x v="2"/>
  </r>
  <r>
    <x v="80"/>
    <x v="183"/>
    <n v="2.318840579710145"/>
    <x v="4"/>
    <x v="2"/>
  </r>
  <r>
    <x v="80"/>
    <x v="184"/>
    <n v="99.565217391304344"/>
    <x v="4"/>
    <x v="2"/>
  </r>
  <r>
    <x v="80"/>
    <x v="185"/>
    <n v="0.43478260869565216"/>
    <x v="4"/>
    <x v="2"/>
  </r>
  <r>
    <x v="81"/>
    <x v="186"/>
    <n v="99.85507246376811"/>
    <x v="4"/>
    <x v="2"/>
  </r>
  <r>
    <x v="81"/>
    <x v="187"/>
    <n v="0.14492753623188406"/>
    <x v="4"/>
    <x v="2"/>
  </r>
  <r>
    <x v="77"/>
    <x v="152"/>
    <n v="10.256410256410257"/>
    <x v="5"/>
    <x v="2"/>
  </r>
  <r>
    <x v="77"/>
    <x v="153"/>
    <n v="78.974358974358978"/>
    <x v="5"/>
    <x v="2"/>
  </r>
  <r>
    <x v="77"/>
    <x v="154"/>
    <n v="9.2307692307692299"/>
    <x v="5"/>
    <x v="2"/>
  </r>
  <r>
    <x v="77"/>
    <x v="155"/>
    <n v="1.0256410256410255"/>
    <x v="5"/>
    <x v="2"/>
  </r>
  <r>
    <x v="77"/>
    <x v="4"/>
    <n v="0.51282051282051277"/>
    <x v="5"/>
    <x v="2"/>
  </r>
  <r>
    <x v="78"/>
    <x v="156"/>
    <n v="31.282051282051281"/>
    <x v="5"/>
    <x v="2"/>
  </r>
  <r>
    <x v="78"/>
    <x v="157"/>
    <n v="56.92307692307692"/>
    <x v="5"/>
    <x v="2"/>
  </r>
  <r>
    <x v="78"/>
    <x v="158"/>
    <n v="0.51282051282051277"/>
    <x v="5"/>
    <x v="2"/>
  </r>
  <r>
    <x v="78"/>
    <x v="159"/>
    <n v="0.51282051282051277"/>
    <x v="5"/>
    <x v="2"/>
  </r>
  <r>
    <x v="78"/>
    <x v="160"/>
    <n v="1.0256410256410255"/>
    <x v="5"/>
    <x v="2"/>
  </r>
  <r>
    <x v="78"/>
    <x v="161"/>
    <n v="1.0256410256410255"/>
    <x v="5"/>
    <x v="2"/>
  </r>
  <r>
    <x v="78"/>
    <x v="162"/>
    <n v="1.0256410256410255"/>
    <x v="5"/>
    <x v="2"/>
  </r>
  <r>
    <x v="78"/>
    <x v="163"/>
    <n v="5.1282051282051286"/>
    <x v="5"/>
    <x v="2"/>
  </r>
  <r>
    <x v="78"/>
    <x v="164"/>
    <n v="0.51282051282051277"/>
    <x v="5"/>
    <x v="2"/>
  </r>
  <r>
    <x v="78"/>
    <x v="165"/>
    <n v="2.0512820512820511"/>
    <x v="5"/>
    <x v="2"/>
  </r>
  <r>
    <x v="78"/>
    <x v="166"/>
    <n v="0"/>
    <x v="5"/>
    <x v="2"/>
  </r>
  <r>
    <x v="78"/>
    <x v="4"/>
    <n v="0"/>
    <x v="5"/>
    <x v="2"/>
  </r>
  <r>
    <x v="79"/>
    <x v="167"/>
    <n v="23.589743589743591"/>
    <x v="5"/>
    <x v="2"/>
  </r>
  <r>
    <x v="79"/>
    <x v="168"/>
    <n v="58.974358974358971"/>
    <x v="5"/>
    <x v="2"/>
  </r>
  <r>
    <x v="79"/>
    <x v="169"/>
    <n v="11.282051282051283"/>
    <x v="5"/>
    <x v="2"/>
  </r>
  <r>
    <x v="79"/>
    <x v="170"/>
    <n v="0"/>
    <x v="5"/>
    <x v="2"/>
  </r>
  <r>
    <x v="79"/>
    <x v="171"/>
    <n v="1.0256410256410255"/>
    <x v="5"/>
    <x v="2"/>
  </r>
  <r>
    <x v="79"/>
    <x v="172"/>
    <n v="0"/>
    <x v="5"/>
    <x v="2"/>
  </r>
  <r>
    <x v="79"/>
    <x v="4"/>
    <n v="5.1282051282051286"/>
    <x v="5"/>
    <x v="2"/>
  </r>
  <r>
    <x v="80"/>
    <x v="173"/>
    <n v="8.7179487179487172"/>
    <x v="5"/>
    <x v="2"/>
  </r>
  <r>
    <x v="80"/>
    <x v="174"/>
    <n v="91.282051282051285"/>
    <x v="5"/>
    <x v="2"/>
  </r>
  <r>
    <x v="80"/>
    <x v="175"/>
    <n v="63.07692307692308"/>
    <x v="5"/>
    <x v="2"/>
  </r>
  <r>
    <x v="80"/>
    <x v="176"/>
    <n v="13.846153846153847"/>
    <x v="5"/>
    <x v="2"/>
  </r>
  <r>
    <x v="80"/>
    <x v="177"/>
    <n v="10.76923076923077"/>
    <x v="5"/>
    <x v="2"/>
  </r>
  <r>
    <x v="80"/>
    <x v="178"/>
    <n v="3.5897435897435899"/>
    <x v="5"/>
    <x v="2"/>
  </r>
  <r>
    <x v="80"/>
    <x v="179"/>
    <n v="0"/>
    <x v="5"/>
    <x v="2"/>
  </r>
  <r>
    <x v="80"/>
    <x v="180"/>
    <n v="95.384615384615387"/>
    <x v="5"/>
    <x v="2"/>
  </r>
  <r>
    <x v="80"/>
    <x v="181"/>
    <n v="4.615384615384615"/>
    <x v="5"/>
    <x v="2"/>
  </r>
  <r>
    <x v="80"/>
    <x v="182"/>
    <n v="95.897435897435898"/>
    <x v="5"/>
    <x v="2"/>
  </r>
  <r>
    <x v="80"/>
    <x v="183"/>
    <n v="4.1025641025641022"/>
    <x v="5"/>
    <x v="2"/>
  </r>
  <r>
    <x v="80"/>
    <x v="184"/>
    <n v="100"/>
    <x v="5"/>
    <x v="2"/>
  </r>
  <r>
    <x v="80"/>
    <x v="185"/>
    <n v="0"/>
    <x v="5"/>
    <x v="2"/>
  </r>
  <r>
    <x v="81"/>
    <x v="186"/>
    <n v="99.487179487179489"/>
    <x v="5"/>
    <x v="2"/>
  </r>
  <r>
    <x v="81"/>
    <x v="187"/>
    <n v="0.51282051282051277"/>
    <x v="5"/>
    <x v="2"/>
  </r>
  <r>
    <x v="77"/>
    <x v="152"/>
    <n v="14.049586776859504"/>
    <x v="6"/>
    <x v="2"/>
  </r>
  <r>
    <x v="77"/>
    <x v="153"/>
    <n v="71.900826446280988"/>
    <x v="6"/>
    <x v="2"/>
  </r>
  <r>
    <x v="77"/>
    <x v="154"/>
    <n v="12.396694214876034"/>
    <x v="6"/>
    <x v="2"/>
  </r>
  <r>
    <x v="77"/>
    <x v="155"/>
    <n v="0.82644628099173556"/>
    <x v="6"/>
    <x v="2"/>
  </r>
  <r>
    <x v="77"/>
    <x v="4"/>
    <n v="0.82644628099173556"/>
    <x v="6"/>
    <x v="2"/>
  </r>
  <r>
    <x v="78"/>
    <x v="156"/>
    <n v="29.75206611570248"/>
    <x v="6"/>
    <x v="2"/>
  </r>
  <r>
    <x v="78"/>
    <x v="157"/>
    <n v="54.545454545454547"/>
    <x v="6"/>
    <x v="2"/>
  </r>
  <r>
    <x v="78"/>
    <x v="158"/>
    <n v="3.3057851239669422"/>
    <x v="6"/>
    <x v="2"/>
  </r>
  <r>
    <x v="78"/>
    <x v="159"/>
    <n v="0"/>
    <x v="6"/>
    <x v="2"/>
  </r>
  <r>
    <x v="78"/>
    <x v="160"/>
    <n v="1.6528925619834711"/>
    <x v="6"/>
    <x v="2"/>
  </r>
  <r>
    <x v="78"/>
    <x v="161"/>
    <n v="0.82644628099173556"/>
    <x v="6"/>
    <x v="2"/>
  </r>
  <r>
    <x v="78"/>
    <x v="162"/>
    <n v="3.3057851239669422"/>
    <x v="6"/>
    <x v="2"/>
  </r>
  <r>
    <x v="78"/>
    <x v="163"/>
    <n v="4.9586776859504136"/>
    <x v="6"/>
    <x v="2"/>
  </r>
  <r>
    <x v="78"/>
    <x v="164"/>
    <n v="0"/>
    <x v="6"/>
    <x v="2"/>
  </r>
  <r>
    <x v="78"/>
    <x v="165"/>
    <n v="0.82644628099173556"/>
    <x v="6"/>
    <x v="2"/>
  </r>
  <r>
    <x v="78"/>
    <x v="166"/>
    <n v="0.82644628099173556"/>
    <x v="6"/>
    <x v="2"/>
  </r>
  <r>
    <x v="78"/>
    <x v="4"/>
    <n v="0"/>
    <x v="6"/>
    <x v="2"/>
  </r>
  <r>
    <x v="79"/>
    <x v="167"/>
    <n v="25.619834710743802"/>
    <x v="6"/>
    <x v="2"/>
  </r>
  <r>
    <x v="79"/>
    <x v="168"/>
    <n v="47.107438016528924"/>
    <x v="6"/>
    <x v="2"/>
  </r>
  <r>
    <x v="79"/>
    <x v="169"/>
    <n v="2.4793388429752068"/>
    <x v="6"/>
    <x v="2"/>
  </r>
  <r>
    <x v="79"/>
    <x v="170"/>
    <n v="0"/>
    <x v="6"/>
    <x v="2"/>
  </r>
  <r>
    <x v="79"/>
    <x v="171"/>
    <n v="18.181818181818183"/>
    <x v="6"/>
    <x v="2"/>
  </r>
  <r>
    <x v="79"/>
    <x v="172"/>
    <n v="0"/>
    <x v="6"/>
    <x v="2"/>
  </r>
  <r>
    <x v="79"/>
    <x v="4"/>
    <n v="6.6115702479338845"/>
    <x v="6"/>
    <x v="2"/>
  </r>
  <r>
    <x v="80"/>
    <x v="173"/>
    <n v="11.570247933884298"/>
    <x v="6"/>
    <x v="2"/>
  </r>
  <r>
    <x v="80"/>
    <x v="174"/>
    <n v="88.429752066115697"/>
    <x v="6"/>
    <x v="2"/>
  </r>
  <r>
    <x v="80"/>
    <x v="175"/>
    <n v="57.02479338842975"/>
    <x v="6"/>
    <x v="2"/>
  </r>
  <r>
    <x v="80"/>
    <x v="176"/>
    <n v="18.181818181818183"/>
    <x v="6"/>
    <x v="2"/>
  </r>
  <r>
    <x v="80"/>
    <x v="177"/>
    <n v="5.785123966942149"/>
    <x v="6"/>
    <x v="2"/>
  </r>
  <r>
    <x v="80"/>
    <x v="178"/>
    <n v="1.6528925619834711"/>
    <x v="6"/>
    <x v="2"/>
  </r>
  <r>
    <x v="80"/>
    <x v="179"/>
    <n v="5.785123966942149"/>
    <x v="6"/>
    <x v="2"/>
  </r>
  <r>
    <x v="80"/>
    <x v="180"/>
    <n v="97.52066115702479"/>
    <x v="6"/>
    <x v="2"/>
  </r>
  <r>
    <x v="80"/>
    <x v="181"/>
    <n v="2.4793388429752068"/>
    <x v="6"/>
    <x v="2"/>
  </r>
  <r>
    <x v="80"/>
    <x v="182"/>
    <n v="97.52066115702479"/>
    <x v="6"/>
    <x v="2"/>
  </r>
  <r>
    <x v="80"/>
    <x v="183"/>
    <n v="2.4793388429752068"/>
    <x v="6"/>
    <x v="2"/>
  </r>
  <r>
    <x v="80"/>
    <x v="184"/>
    <n v="98.347107438016522"/>
    <x v="6"/>
    <x v="2"/>
  </r>
  <r>
    <x v="80"/>
    <x v="185"/>
    <n v="1.6528925619834711"/>
    <x v="6"/>
    <x v="2"/>
  </r>
  <r>
    <x v="81"/>
    <x v="186"/>
    <n v="100"/>
    <x v="6"/>
    <x v="2"/>
  </r>
  <r>
    <x v="81"/>
    <x v="187"/>
    <n v="0"/>
    <x v="6"/>
    <x v="2"/>
  </r>
  <r>
    <x v="77"/>
    <x v="152"/>
    <n v="12.437810945273633"/>
    <x v="7"/>
    <x v="2"/>
  </r>
  <r>
    <x v="77"/>
    <x v="153"/>
    <n v="75.124378109452735"/>
    <x v="7"/>
    <x v="2"/>
  </r>
  <r>
    <x v="77"/>
    <x v="154"/>
    <n v="9.4527363184079594"/>
    <x v="7"/>
    <x v="2"/>
  </r>
  <r>
    <x v="77"/>
    <x v="155"/>
    <n v="0.99502487562189057"/>
    <x v="7"/>
    <x v="2"/>
  </r>
  <r>
    <x v="77"/>
    <x v="4"/>
    <n v="1.9900497512437811"/>
    <x v="7"/>
    <x v="2"/>
  </r>
  <r>
    <x v="78"/>
    <x v="156"/>
    <n v="32.835820895522389"/>
    <x v="7"/>
    <x v="2"/>
  </r>
  <r>
    <x v="78"/>
    <x v="157"/>
    <n v="54.228855721393032"/>
    <x v="7"/>
    <x v="2"/>
  </r>
  <r>
    <x v="78"/>
    <x v="158"/>
    <n v="1.9900497512437811"/>
    <x v="7"/>
    <x v="2"/>
  </r>
  <r>
    <x v="78"/>
    <x v="159"/>
    <n v="0"/>
    <x v="7"/>
    <x v="2"/>
  </r>
  <r>
    <x v="78"/>
    <x v="160"/>
    <n v="1.9900497512437811"/>
    <x v="7"/>
    <x v="2"/>
  </r>
  <r>
    <x v="78"/>
    <x v="161"/>
    <n v="0.99502487562189057"/>
    <x v="7"/>
    <x v="2"/>
  </r>
  <r>
    <x v="78"/>
    <x v="162"/>
    <n v="1.4925373134328359"/>
    <x v="7"/>
    <x v="2"/>
  </r>
  <r>
    <x v="78"/>
    <x v="163"/>
    <n v="5.4726368159203984"/>
    <x v="7"/>
    <x v="2"/>
  </r>
  <r>
    <x v="78"/>
    <x v="164"/>
    <n v="0.49751243781094528"/>
    <x v="7"/>
    <x v="2"/>
  </r>
  <r>
    <x v="78"/>
    <x v="165"/>
    <n v="0.49751243781094528"/>
    <x v="7"/>
    <x v="2"/>
  </r>
  <r>
    <x v="78"/>
    <x v="166"/>
    <n v="0"/>
    <x v="7"/>
    <x v="2"/>
  </r>
  <r>
    <x v="78"/>
    <x v="4"/>
    <n v="0"/>
    <x v="7"/>
    <x v="2"/>
  </r>
  <r>
    <x v="79"/>
    <x v="167"/>
    <n v="32.338308457711442"/>
    <x v="7"/>
    <x v="2"/>
  </r>
  <r>
    <x v="79"/>
    <x v="168"/>
    <n v="49.75124378109453"/>
    <x v="7"/>
    <x v="2"/>
  </r>
  <r>
    <x v="79"/>
    <x v="169"/>
    <n v="5.9701492537313436"/>
    <x v="7"/>
    <x v="2"/>
  </r>
  <r>
    <x v="79"/>
    <x v="170"/>
    <n v="0.49751243781094528"/>
    <x v="7"/>
    <x v="2"/>
  </r>
  <r>
    <x v="79"/>
    <x v="171"/>
    <n v="6.9651741293532341"/>
    <x v="7"/>
    <x v="2"/>
  </r>
  <r>
    <x v="79"/>
    <x v="172"/>
    <n v="0"/>
    <x v="7"/>
    <x v="2"/>
  </r>
  <r>
    <x v="79"/>
    <x v="4"/>
    <n v="4.4776119402985071"/>
    <x v="7"/>
    <x v="2"/>
  </r>
  <r>
    <x v="80"/>
    <x v="173"/>
    <n v="9.9502487562189046"/>
    <x v="7"/>
    <x v="2"/>
  </r>
  <r>
    <x v="80"/>
    <x v="174"/>
    <n v="90.049751243781088"/>
    <x v="7"/>
    <x v="2"/>
  </r>
  <r>
    <x v="80"/>
    <x v="175"/>
    <n v="56.71641791044776"/>
    <x v="7"/>
    <x v="2"/>
  </r>
  <r>
    <x v="80"/>
    <x v="176"/>
    <n v="17.910447761194028"/>
    <x v="7"/>
    <x v="2"/>
  </r>
  <r>
    <x v="80"/>
    <x v="177"/>
    <n v="6.9651741293532341"/>
    <x v="7"/>
    <x v="2"/>
  </r>
  <r>
    <x v="80"/>
    <x v="178"/>
    <n v="0"/>
    <x v="7"/>
    <x v="2"/>
  </r>
  <r>
    <x v="80"/>
    <x v="179"/>
    <n v="8.4577114427860689"/>
    <x v="7"/>
    <x v="2"/>
  </r>
  <r>
    <x v="80"/>
    <x v="180"/>
    <n v="96.019900497512438"/>
    <x v="7"/>
    <x v="2"/>
  </r>
  <r>
    <x v="80"/>
    <x v="181"/>
    <n v="3.9800995024875623"/>
    <x v="7"/>
    <x v="2"/>
  </r>
  <r>
    <x v="80"/>
    <x v="182"/>
    <n v="99.50248756218906"/>
    <x v="7"/>
    <x v="2"/>
  </r>
  <r>
    <x v="80"/>
    <x v="183"/>
    <n v="0.49751243781094528"/>
    <x v="7"/>
    <x v="2"/>
  </r>
  <r>
    <x v="80"/>
    <x v="184"/>
    <n v="100"/>
    <x v="7"/>
    <x v="2"/>
  </r>
  <r>
    <x v="80"/>
    <x v="185"/>
    <n v="0"/>
    <x v="7"/>
    <x v="2"/>
  </r>
  <r>
    <x v="81"/>
    <x v="186"/>
    <n v="100"/>
    <x v="7"/>
    <x v="2"/>
  </r>
  <r>
    <x v="81"/>
    <x v="187"/>
    <n v="0"/>
    <x v="7"/>
    <x v="2"/>
  </r>
  <r>
    <x v="77"/>
    <x v="152"/>
    <n v="6.3583815028901736"/>
    <x v="8"/>
    <x v="2"/>
  </r>
  <r>
    <x v="77"/>
    <x v="153"/>
    <n v="81.502890173410407"/>
    <x v="8"/>
    <x v="2"/>
  </r>
  <r>
    <x v="77"/>
    <x v="154"/>
    <n v="10.982658959537572"/>
    <x v="8"/>
    <x v="2"/>
  </r>
  <r>
    <x v="77"/>
    <x v="155"/>
    <n v="0.5780346820809249"/>
    <x v="8"/>
    <x v="2"/>
  </r>
  <r>
    <x v="77"/>
    <x v="4"/>
    <n v="0.5780346820809249"/>
    <x v="8"/>
    <x v="2"/>
  </r>
  <r>
    <x v="78"/>
    <x v="156"/>
    <n v="31.791907514450866"/>
    <x v="8"/>
    <x v="2"/>
  </r>
  <r>
    <x v="78"/>
    <x v="157"/>
    <n v="61.271676300578036"/>
    <x v="8"/>
    <x v="2"/>
  </r>
  <r>
    <x v="78"/>
    <x v="158"/>
    <n v="2.8901734104046244"/>
    <x v="8"/>
    <x v="2"/>
  </r>
  <r>
    <x v="78"/>
    <x v="159"/>
    <n v="1.1560693641618498"/>
    <x v="8"/>
    <x v="2"/>
  </r>
  <r>
    <x v="78"/>
    <x v="160"/>
    <n v="1.1560693641618498"/>
    <x v="8"/>
    <x v="2"/>
  </r>
  <r>
    <x v="78"/>
    <x v="161"/>
    <n v="0"/>
    <x v="8"/>
    <x v="2"/>
  </r>
  <r>
    <x v="78"/>
    <x v="162"/>
    <n v="0.5780346820809249"/>
    <x v="8"/>
    <x v="2"/>
  </r>
  <r>
    <x v="78"/>
    <x v="163"/>
    <n v="0"/>
    <x v="8"/>
    <x v="2"/>
  </r>
  <r>
    <x v="78"/>
    <x v="164"/>
    <n v="0"/>
    <x v="8"/>
    <x v="2"/>
  </r>
  <r>
    <x v="78"/>
    <x v="165"/>
    <n v="0"/>
    <x v="8"/>
    <x v="2"/>
  </r>
  <r>
    <x v="78"/>
    <x v="166"/>
    <n v="0"/>
    <x v="8"/>
    <x v="2"/>
  </r>
  <r>
    <x v="78"/>
    <x v="4"/>
    <n v="1.1560693641618498"/>
    <x v="8"/>
    <x v="2"/>
  </r>
  <r>
    <x v="79"/>
    <x v="167"/>
    <n v="17.341040462427745"/>
    <x v="8"/>
    <x v="2"/>
  </r>
  <r>
    <x v="79"/>
    <x v="168"/>
    <n v="49.710982658959537"/>
    <x v="8"/>
    <x v="2"/>
  </r>
  <r>
    <x v="79"/>
    <x v="169"/>
    <n v="19.653179190751445"/>
    <x v="8"/>
    <x v="2"/>
  </r>
  <r>
    <x v="79"/>
    <x v="170"/>
    <n v="1.7341040462427746"/>
    <x v="8"/>
    <x v="2"/>
  </r>
  <r>
    <x v="79"/>
    <x v="171"/>
    <n v="6.9364161849710984"/>
    <x v="8"/>
    <x v="2"/>
  </r>
  <r>
    <x v="79"/>
    <x v="172"/>
    <n v="0"/>
    <x v="8"/>
    <x v="2"/>
  </r>
  <r>
    <x v="79"/>
    <x v="4"/>
    <n v="4.6242774566473992"/>
    <x v="8"/>
    <x v="2"/>
  </r>
  <r>
    <x v="80"/>
    <x v="173"/>
    <n v="1.1560693641618498"/>
    <x v="8"/>
    <x v="2"/>
  </r>
  <r>
    <x v="80"/>
    <x v="174"/>
    <n v="98.843930635838149"/>
    <x v="8"/>
    <x v="2"/>
  </r>
  <r>
    <x v="80"/>
    <x v="175"/>
    <n v="63.583815028901732"/>
    <x v="8"/>
    <x v="2"/>
  </r>
  <r>
    <x v="80"/>
    <x v="176"/>
    <n v="7.5144508670520231"/>
    <x v="8"/>
    <x v="2"/>
  </r>
  <r>
    <x v="80"/>
    <x v="177"/>
    <n v="13.294797687861271"/>
    <x v="8"/>
    <x v="2"/>
  </r>
  <r>
    <x v="80"/>
    <x v="178"/>
    <n v="4.0462427745664744"/>
    <x v="8"/>
    <x v="2"/>
  </r>
  <r>
    <x v="80"/>
    <x v="179"/>
    <n v="10.404624277456648"/>
    <x v="8"/>
    <x v="2"/>
  </r>
  <r>
    <x v="80"/>
    <x v="180"/>
    <n v="89.017341040462426"/>
    <x v="8"/>
    <x v="2"/>
  </r>
  <r>
    <x v="80"/>
    <x v="181"/>
    <n v="10.982658959537572"/>
    <x v="8"/>
    <x v="2"/>
  </r>
  <r>
    <x v="80"/>
    <x v="182"/>
    <n v="97.687861271676297"/>
    <x v="8"/>
    <x v="2"/>
  </r>
  <r>
    <x v="80"/>
    <x v="183"/>
    <n v="2.3121387283236996"/>
    <x v="8"/>
    <x v="2"/>
  </r>
  <r>
    <x v="80"/>
    <x v="184"/>
    <n v="99.421965317919074"/>
    <x v="8"/>
    <x v="2"/>
  </r>
  <r>
    <x v="80"/>
    <x v="185"/>
    <n v="0.5780346820809249"/>
    <x v="8"/>
    <x v="2"/>
  </r>
  <r>
    <x v="81"/>
    <x v="186"/>
    <n v="100"/>
    <x v="8"/>
    <x v="2"/>
  </r>
  <r>
    <x v="81"/>
    <x v="187"/>
    <n v="0"/>
    <x v="8"/>
    <x v="2"/>
  </r>
  <r>
    <x v="77"/>
    <x v="152"/>
    <n v="11.049723756906078"/>
    <x v="9"/>
    <x v="2"/>
  </r>
  <r>
    <x v="77"/>
    <x v="153"/>
    <n v="73.480662983425418"/>
    <x v="9"/>
    <x v="2"/>
  </r>
  <r>
    <x v="77"/>
    <x v="154"/>
    <n v="12.707182320441989"/>
    <x v="9"/>
    <x v="2"/>
  </r>
  <r>
    <x v="77"/>
    <x v="155"/>
    <n v="1.6574585635359116"/>
    <x v="9"/>
    <x v="2"/>
  </r>
  <r>
    <x v="77"/>
    <x v="4"/>
    <n v="1.1049723756906078"/>
    <x v="9"/>
    <x v="2"/>
  </r>
  <r>
    <x v="78"/>
    <x v="156"/>
    <n v="60.773480662983424"/>
    <x v="9"/>
    <x v="2"/>
  </r>
  <r>
    <x v="78"/>
    <x v="157"/>
    <n v="29.834254143646408"/>
    <x v="9"/>
    <x v="2"/>
  </r>
  <r>
    <x v="78"/>
    <x v="158"/>
    <n v="2.7624309392265194"/>
    <x v="9"/>
    <x v="2"/>
  </r>
  <r>
    <x v="78"/>
    <x v="159"/>
    <n v="0.5524861878453039"/>
    <x v="9"/>
    <x v="2"/>
  </r>
  <r>
    <x v="78"/>
    <x v="160"/>
    <n v="0.5524861878453039"/>
    <x v="9"/>
    <x v="2"/>
  </r>
  <r>
    <x v="78"/>
    <x v="161"/>
    <n v="1.1049723756906078"/>
    <x v="9"/>
    <x v="2"/>
  </r>
  <r>
    <x v="78"/>
    <x v="162"/>
    <n v="1.1049723756906078"/>
    <x v="9"/>
    <x v="2"/>
  </r>
  <r>
    <x v="78"/>
    <x v="163"/>
    <n v="1.1049723756906078"/>
    <x v="9"/>
    <x v="2"/>
  </r>
  <r>
    <x v="78"/>
    <x v="164"/>
    <n v="0"/>
    <x v="9"/>
    <x v="2"/>
  </r>
  <r>
    <x v="78"/>
    <x v="165"/>
    <n v="0.5524861878453039"/>
    <x v="9"/>
    <x v="2"/>
  </r>
  <r>
    <x v="78"/>
    <x v="166"/>
    <n v="1.1049723756906078"/>
    <x v="9"/>
    <x v="2"/>
  </r>
  <r>
    <x v="78"/>
    <x v="4"/>
    <n v="0.5524861878453039"/>
    <x v="9"/>
    <x v="2"/>
  </r>
  <r>
    <x v="79"/>
    <x v="167"/>
    <n v="57.458563535911601"/>
    <x v="9"/>
    <x v="2"/>
  </r>
  <r>
    <x v="79"/>
    <x v="168"/>
    <n v="27.624309392265193"/>
    <x v="9"/>
    <x v="2"/>
  </r>
  <r>
    <x v="79"/>
    <x v="169"/>
    <n v="2.2099447513812156"/>
    <x v="9"/>
    <x v="2"/>
  </r>
  <r>
    <x v="79"/>
    <x v="170"/>
    <n v="0"/>
    <x v="9"/>
    <x v="2"/>
  </r>
  <r>
    <x v="79"/>
    <x v="171"/>
    <n v="7.7348066298342539"/>
    <x v="9"/>
    <x v="2"/>
  </r>
  <r>
    <x v="79"/>
    <x v="172"/>
    <n v="0"/>
    <x v="9"/>
    <x v="2"/>
  </r>
  <r>
    <x v="79"/>
    <x v="4"/>
    <n v="4.972375690607735"/>
    <x v="9"/>
    <x v="2"/>
  </r>
  <r>
    <x v="80"/>
    <x v="173"/>
    <n v="5.5248618784530388"/>
    <x v="9"/>
    <x v="2"/>
  </r>
  <r>
    <x v="80"/>
    <x v="174"/>
    <n v="94.475138121546962"/>
    <x v="9"/>
    <x v="2"/>
  </r>
  <r>
    <x v="80"/>
    <x v="175"/>
    <n v="35.911602209944753"/>
    <x v="9"/>
    <x v="2"/>
  </r>
  <r>
    <x v="80"/>
    <x v="176"/>
    <n v="10.497237569060774"/>
    <x v="9"/>
    <x v="2"/>
  </r>
  <r>
    <x v="80"/>
    <x v="177"/>
    <n v="32.044198895027627"/>
    <x v="9"/>
    <x v="2"/>
  </r>
  <r>
    <x v="80"/>
    <x v="178"/>
    <n v="4.972375690607735"/>
    <x v="9"/>
    <x v="2"/>
  </r>
  <r>
    <x v="80"/>
    <x v="179"/>
    <n v="11.049723756906078"/>
    <x v="9"/>
    <x v="2"/>
  </r>
  <r>
    <x v="80"/>
    <x v="180"/>
    <n v="88.950276243093924"/>
    <x v="9"/>
    <x v="2"/>
  </r>
  <r>
    <x v="80"/>
    <x v="181"/>
    <n v="11.049723756906078"/>
    <x v="9"/>
    <x v="2"/>
  </r>
  <r>
    <x v="80"/>
    <x v="182"/>
    <n v="99.447513812154696"/>
    <x v="9"/>
    <x v="2"/>
  </r>
  <r>
    <x v="80"/>
    <x v="183"/>
    <n v="0.5524861878453039"/>
    <x v="9"/>
    <x v="2"/>
  </r>
  <r>
    <x v="80"/>
    <x v="184"/>
    <n v="99.447513812154696"/>
    <x v="9"/>
    <x v="2"/>
  </r>
  <r>
    <x v="80"/>
    <x v="185"/>
    <n v="0.5524861878453039"/>
    <x v="9"/>
    <x v="2"/>
  </r>
  <r>
    <x v="81"/>
    <x v="186"/>
    <n v="100"/>
    <x v="9"/>
    <x v="2"/>
  </r>
  <r>
    <x v="81"/>
    <x v="187"/>
    <n v="0"/>
    <x v="9"/>
    <x v="2"/>
  </r>
  <r>
    <x v="77"/>
    <x v="152"/>
    <n v="20.80536912751678"/>
    <x v="10"/>
    <x v="2"/>
  </r>
  <r>
    <x v="77"/>
    <x v="153"/>
    <n v="44.29530201342282"/>
    <x v="10"/>
    <x v="2"/>
  </r>
  <r>
    <x v="77"/>
    <x v="154"/>
    <n v="29.530201342281877"/>
    <x v="10"/>
    <x v="2"/>
  </r>
  <r>
    <x v="77"/>
    <x v="155"/>
    <n v="1.3422818791946309"/>
    <x v="10"/>
    <x v="2"/>
  </r>
  <r>
    <x v="77"/>
    <x v="4"/>
    <n v="4.026845637583893"/>
    <x v="10"/>
    <x v="2"/>
  </r>
  <r>
    <x v="78"/>
    <x v="156"/>
    <n v="57.718120805369125"/>
    <x v="10"/>
    <x v="2"/>
  </r>
  <r>
    <x v="78"/>
    <x v="157"/>
    <n v="12.080536912751677"/>
    <x v="10"/>
    <x v="2"/>
  </r>
  <r>
    <x v="78"/>
    <x v="158"/>
    <n v="5.3691275167785237"/>
    <x v="10"/>
    <x v="2"/>
  </r>
  <r>
    <x v="78"/>
    <x v="159"/>
    <n v="0"/>
    <x v="10"/>
    <x v="2"/>
  </r>
  <r>
    <x v="78"/>
    <x v="160"/>
    <n v="3.3557046979865772"/>
    <x v="10"/>
    <x v="2"/>
  </r>
  <r>
    <x v="78"/>
    <x v="161"/>
    <n v="2.6845637583892619"/>
    <x v="10"/>
    <x v="2"/>
  </r>
  <r>
    <x v="78"/>
    <x v="162"/>
    <n v="8.724832214765101"/>
    <x v="10"/>
    <x v="2"/>
  </r>
  <r>
    <x v="78"/>
    <x v="163"/>
    <n v="4.026845637583893"/>
    <x v="10"/>
    <x v="2"/>
  </r>
  <r>
    <x v="78"/>
    <x v="164"/>
    <n v="0.67114093959731547"/>
    <x v="10"/>
    <x v="2"/>
  </r>
  <r>
    <x v="78"/>
    <x v="165"/>
    <n v="4.6979865771812079"/>
    <x v="10"/>
    <x v="2"/>
  </r>
  <r>
    <x v="78"/>
    <x v="166"/>
    <n v="0.67114093959731547"/>
    <x v="10"/>
    <x v="2"/>
  </r>
  <r>
    <x v="78"/>
    <x v="4"/>
    <n v="0"/>
    <x v="10"/>
    <x v="2"/>
  </r>
  <r>
    <x v="79"/>
    <x v="167"/>
    <n v="63.087248322147651"/>
    <x v="10"/>
    <x v="2"/>
  </r>
  <r>
    <x v="79"/>
    <x v="168"/>
    <n v="11.409395973154362"/>
    <x v="10"/>
    <x v="2"/>
  </r>
  <r>
    <x v="79"/>
    <x v="169"/>
    <n v="2.6845637583892619"/>
    <x v="10"/>
    <x v="2"/>
  </r>
  <r>
    <x v="79"/>
    <x v="170"/>
    <n v="1.3422818791946309"/>
    <x v="10"/>
    <x v="2"/>
  </r>
  <r>
    <x v="79"/>
    <x v="171"/>
    <n v="17.449664429530202"/>
    <x v="10"/>
    <x v="2"/>
  </r>
  <r>
    <x v="79"/>
    <x v="172"/>
    <n v="0"/>
    <x v="10"/>
    <x v="2"/>
  </r>
  <r>
    <x v="79"/>
    <x v="4"/>
    <n v="4.026845637583893"/>
    <x v="10"/>
    <x v="2"/>
  </r>
  <r>
    <x v="80"/>
    <x v="173"/>
    <n v="17.449664429530202"/>
    <x v="10"/>
    <x v="2"/>
  </r>
  <r>
    <x v="80"/>
    <x v="174"/>
    <n v="82.550335570469798"/>
    <x v="10"/>
    <x v="2"/>
  </r>
  <r>
    <x v="80"/>
    <x v="175"/>
    <n v="14.093959731543624"/>
    <x v="10"/>
    <x v="2"/>
  </r>
  <r>
    <x v="80"/>
    <x v="176"/>
    <n v="4.026845637583893"/>
    <x v="10"/>
    <x v="2"/>
  </r>
  <r>
    <x v="80"/>
    <x v="177"/>
    <n v="34.899328859060404"/>
    <x v="10"/>
    <x v="2"/>
  </r>
  <r>
    <x v="80"/>
    <x v="178"/>
    <n v="15.436241610738255"/>
    <x v="10"/>
    <x v="2"/>
  </r>
  <r>
    <x v="80"/>
    <x v="179"/>
    <n v="14.093959731543624"/>
    <x v="10"/>
    <x v="2"/>
  </r>
  <r>
    <x v="80"/>
    <x v="180"/>
    <n v="75.167785234899327"/>
    <x v="10"/>
    <x v="2"/>
  </r>
  <r>
    <x v="80"/>
    <x v="181"/>
    <n v="24.832214765100669"/>
    <x v="10"/>
    <x v="2"/>
  </r>
  <r>
    <x v="80"/>
    <x v="182"/>
    <n v="94.630872483221481"/>
    <x v="10"/>
    <x v="2"/>
  </r>
  <r>
    <x v="80"/>
    <x v="183"/>
    <n v="5.3691275167785237"/>
    <x v="10"/>
    <x v="2"/>
  </r>
  <r>
    <x v="80"/>
    <x v="184"/>
    <n v="99.328859060402678"/>
    <x v="10"/>
    <x v="2"/>
  </r>
  <r>
    <x v="80"/>
    <x v="185"/>
    <n v="0.67114093959731547"/>
    <x v="10"/>
    <x v="2"/>
  </r>
  <r>
    <x v="81"/>
    <x v="186"/>
    <n v="98.65771812080537"/>
    <x v="10"/>
    <x v="2"/>
  </r>
  <r>
    <x v="81"/>
    <x v="187"/>
    <n v="1.3422818791946309"/>
    <x v="10"/>
    <x v="2"/>
  </r>
  <r>
    <x v="77"/>
    <x v="152"/>
    <n v="12.080536912751677"/>
    <x v="11"/>
    <x v="2"/>
  </r>
  <r>
    <x v="77"/>
    <x v="153"/>
    <n v="63.758389261744966"/>
    <x v="11"/>
    <x v="2"/>
  </r>
  <r>
    <x v="77"/>
    <x v="154"/>
    <n v="18.791946308724832"/>
    <x v="11"/>
    <x v="2"/>
  </r>
  <r>
    <x v="77"/>
    <x v="155"/>
    <n v="2.0134228187919465"/>
    <x v="11"/>
    <x v="2"/>
  </r>
  <r>
    <x v="77"/>
    <x v="4"/>
    <n v="3.3557046979865772"/>
    <x v="11"/>
    <x v="2"/>
  </r>
  <r>
    <x v="78"/>
    <x v="156"/>
    <n v="62.416107382550337"/>
    <x v="11"/>
    <x v="2"/>
  </r>
  <r>
    <x v="78"/>
    <x v="157"/>
    <n v="22.14765100671141"/>
    <x v="11"/>
    <x v="2"/>
  </r>
  <r>
    <x v="78"/>
    <x v="158"/>
    <n v="2.0134228187919465"/>
    <x v="11"/>
    <x v="2"/>
  </r>
  <r>
    <x v="78"/>
    <x v="159"/>
    <n v="0"/>
    <x v="11"/>
    <x v="2"/>
  </r>
  <r>
    <x v="78"/>
    <x v="160"/>
    <n v="2.0134228187919465"/>
    <x v="11"/>
    <x v="2"/>
  </r>
  <r>
    <x v="78"/>
    <x v="161"/>
    <n v="0"/>
    <x v="11"/>
    <x v="2"/>
  </r>
  <r>
    <x v="78"/>
    <x v="162"/>
    <n v="4.026845637583893"/>
    <x v="11"/>
    <x v="2"/>
  </r>
  <r>
    <x v="78"/>
    <x v="163"/>
    <n v="4.6979865771812079"/>
    <x v="11"/>
    <x v="2"/>
  </r>
  <r>
    <x v="78"/>
    <x v="164"/>
    <n v="0.67114093959731547"/>
    <x v="11"/>
    <x v="2"/>
  </r>
  <r>
    <x v="78"/>
    <x v="165"/>
    <n v="1.3422818791946309"/>
    <x v="11"/>
    <x v="2"/>
  </r>
  <r>
    <x v="78"/>
    <x v="166"/>
    <n v="0"/>
    <x v="11"/>
    <x v="2"/>
  </r>
  <r>
    <x v="78"/>
    <x v="4"/>
    <n v="0.67114093959731547"/>
    <x v="11"/>
    <x v="2"/>
  </r>
  <r>
    <x v="79"/>
    <x v="167"/>
    <n v="61.744966442953022"/>
    <x v="11"/>
    <x v="2"/>
  </r>
  <r>
    <x v="79"/>
    <x v="168"/>
    <n v="20.134228187919462"/>
    <x v="11"/>
    <x v="2"/>
  </r>
  <r>
    <x v="79"/>
    <x v="169"/>
    <n v="1.3422818791946309"/>
    <x v="11"/>
    <x v="2"/>
  </r>
  <r>
    <x v="79"/>
    <x v="170"/>
    <n v="0.67114093959731547"/>
    <x v="11"/>
    <x v="2"/>
  </r>
  <r>
    <x v="79"/>
    <x v="171"/>
    <n v="10.738255033557047"/>
    <x v="11"/>
    <x v="2"/>
  </r>
  <r>
    <x v="79"/>
    <x v="172"/>
    <n v="0"/>
    <x v="11"/>
    <x v="2"/>
  </r>
  <r>
    <x v="79"/>
    <x v="4"/>
    <n v="5.3691275167785237"/>
    <x v="11"/>
    <x v="2"/>
  </r>
  <r>
    <x v="80"/>
    <x v="173"/>
    <n v="10.738255033557047"/>
    <x v="11"/>
    <x v="2"/>
  </r>
  <r>
    <x v="80"/>
    <x v="174"/>
    <n v="89.261744966442947"/>
    <x v="11"/>
    <x v="2"/>
  </r>
  <r>
    <x v="80"/>
    <x v="175"/>
    <n v="14.765100671140939"/>
    <x v="11"/>
    <x v="2"/>
  </r>
  <r>
    <x v="80"/>
    <x v="176"/>
    <n v="4.6979865771812079"/>
    <x v="11"/>
    <x v="2"/>
  </r>
  <r>
    <x v="80"/>
    <x v="177"/>
    <n v="40.939597315436245"/>
    <x v="11"/>
    <x v="2"/>
  </r>
  <r>
    <x v="80"/>
    <x v="178"/>
    <n v="6.7114093959731544"/>
    <x v="11"/>
    <x v="2"/>
  </r>
  <r>
    <x v="80"/>
    <x v="179"/>
    <n v="22.14765100671141"/>
    <x v="11"/>
    <x v="2"/>
  </r>
  <r>
    <x v="80"/>
    <x v="180"/>
    <n v="95.973154362416111"/>
    <x v="11"/>
    <x v="2"/>
  </r>
  <r>
    <x v="80"/>
    <x v="181"/>
    <n v="4.026845637583893"/>
    <x v="11"/>
    <x v="2"/>
  </r>
  <r>
    <x v="80"/>
    <x v="182"/>
    <n v="97.31543624161074"/>
    <x v="11"/>
    <x v="2"/>
  </r>
  <r>
    <x v="80"/>
    <x v="183"/>
    <n v="2.6845637583892619"/>
    <x v="11"/>
    <x v="2"/>
  </r>
  <r>
    <x v="80"/>
    <x v="184"/>
    <n v="99.328859060402678"/>
    <x v="11"/>
    <x v="2"/>
  </r>
  <r>
    <x v="80"/>
    <x v="185"/>
    <n v="0.67114093959731547"/>
    <x v="11"/>
    <x v="2"/>
  </r>
  <r>
    <x v="81"/>
    <x v="186"/>
    <n v="99.328859060402678"/>
    <x v="11"/>
    <x v="2"/>
  </r>
  <r>
    <x v="81"/>
    <x v="187"/>
    <n v="0.67114093959731547"/>
    <x v="11"/>
    <x v="2"/>
  </r>
  <r>
    <x v="77"/>
    <x v="152"/>
    <n v="19.491525423728813"/>
    <x v="12"/>
    <x v="2"/>
  </r>
  <r>
    <x v="77"/>
    <x v="153"/>
    <n v="59.322033898305087"/>
    <x v="12"/>
    <x v="2"/>
  </r>
  <r>
    <x v="77"/>
    <x v="154"/>
    <n v="17.796610169491526"/>
    <x v="12"/>
    <x v="2"/>
  </r>
  <r>
    <x v="77"/>
    <x v="155"/>
    <n v="0"/>
    <x v="12"/>
    <x v="2"/>
  </r>
  <r>
    <x v="77"/>
    <x v="4"/>
    <n v="3.3898305084745761"/>
    <x v="12"/>
    <x v="2"/>
  </r>
  <r>
    <x v="78"/>
    <x v="156"/>
    <n v="61.864406779661017"/>
    <x v="12"/>
    <x v="2"/>
  </r>
  <r>
    <x v="78"/>
    <x v="157"/>
    <n v="5.9322033898305087"/>
    <x v="12"/>
    <x v="2"/>
  </r>
  <r>
    <x v="78"/>
    <x v="158"/>
    <n v="4.2372881355932206"/>
    <x v="12"/>
    <x v="2"/>
  </r>
  <r>
    <x v="78"/>
    <x v="159"/>
    <n v="0"/>
    <x v="12"/>
    <x v="2"/>
  </r>
  <r>
    <x v="78"/>
    <x v="160"/>
    <n v="5.9322033898305087"/>
    <x v="12"/>
    <x v="2"/>
  </r>
  <r>
    <x v="78"/>
    <x v="161"/>
    <n v="0"/>
    <x v="12"/>
    <x v="2"/>
  </r>
  <r>
    <x v="78"/>
    <x v="162"/>
    <n v="7.6271186440677967"/>
    <x v="12"/>
    <x v="2"/>
  </r>
  <r>
    <x v="78"/>
    <x v="163"/>
    <n v="8.4745762711864412"/>
    <x v="12"/>
    <x v="2"/>
  </r>
  <r>
    <x v="78"/>
    <x v="164"/>
    <n v="2.5423728813559321"/>
    <x v="12"/>
    <x v="2"/>
  </r>
  <r>
    <x v="78"/>
    <x v="165"/>
    <n v="2.5423728813559321"/>
    <x v="12"/>
    <x v="2"/>
  </r>
  <r>
    <x v="78"/>
    <x v="166"/>
    <n v="0.84745762711864403"/>
    <x v="12"/>
    <x v="2"/>
  </r>
  <r>
    <x v="78"/>
    <x v="4"/>
    <n v="0"/>
    <x v="12"/>
    <x v="2"/>
  </r>
  <r>
    <x v="79"/>
    <x v="167"/>
    <n v="70.33898305084746"/>
    <x v="12"/>
    <x v="2"/>
  </r>
  <r>
    <x v="79"/>
    <x v="168"/>
    <n v="10.169491525423728"/>
    <x v="12"/>
    <x v="2"/>
  </r>
  <r>
    <x v="79"/>
    <x v="169"/>
    <n v="5.0847457627118642"/>
    <x v="12"/>
    <x v="2"/>
  </r>
  <r>
    <x v="79"/>
    <x v="170"/>
    <n v="0.84745762711864403"/>
    <x v="12"/>
    <x v="2"/>
  </r>
  <r>
    <x v="79"/>
    <x v="171"/>
    <n v="12.711864406779661"/>
    <x v="12"/>
    <x v="2"/>
  </r>
  <r>
    <x v="79"/>
    <x v="172"/>
    <n v="0"/>
    <x v="12"/>
    <x v="2"/>
  </r>
  <r>
    <x v="79"/>
    <x v="4"/>
    <n v="0.84745762711864403"/>
    <x v="12"/>
    <x v="2"/>
  </r>
  <r>
    <x v="80"/>
    <x v="173"/>
    <n v="27.966101694915253"/>
    <x v="12"/>
    <x v="2"/>
  </r>
  <r>
    <x v="80"/>
    <x v="174"/>
    <n v="72.033898305084747"/>
    <x v="12"/>
    <x v="2"/>
  </r>
  <r>
    <x v="80"/>
    <x v="175"/>
    <n v="5.9322033898305087"/>
    <x v="12"/>
    <x v="2"/>
  </r>
  <r>
    <x v="80"/>
    <x v="176"/>
    <n v="1.6949152542372881"/>
    <x v="12"/>
    <x v="2"/>
  </r>
  <r>
    <x v="80"/>
    <x v="177"/>
    <n v="16.949152542372882"/>
    <x v="12"/>
    <x v="2"/>
  </r>
  <r>
    <x v="80"/>
    <x v="178"/>
    <n v="31.35593220338983"/>
    <x v="12"/>
    <x v="2"/>
  </r>
  <r>
    <x v="80"/>
    <x v="179"/>
    <n v="16.101694915254239"/>
    <x v="12"/>
    <x v="2"/>
  </r>
  <r>
    <x v="80"/>
    <x v="180"/>
    <n v="90.677966101694921"/>
    <x v="12"/>
    <x v="2"/>
  </r>
  <r>
    <x v="80"/>
    <x v="181"/>
    <n v="9.3220338983050848"/>
    <x v="12"/>
    <x v="2"/>
  </r>
  <r>
    <x v="80"/>
    <x v="182"/>
    <n v="100"/>
    <x v="12"/>
    <x v="2"/>
  </r>
  <r>
    <x v="80"/>
    <x v="183"/>
    <n v="0"/>
    <x v="12"/>
    <x v="2"/>
  </r>
  <r>
    <x v="80"/>
    <x v="184"/>
    <n v="100"/>
    <x v="12"/>
    <x v="2"/>
  </r>
  <r>
    <x v="80"/>
    <x v="185"/>
    <n v="0"/>
    <x v="12"/>
    <x v="2"/>
  </r>
  <r>
    <x v="81"/>
    <x v="186"/>
    <n v="100"/>
    <x v="12"/>
    <x v="2"/>
  </r>
  <r>
    <x v="81"/>
    <x v="187"/>
    <n v="0"/>
    <x v="12"/>
    <x v="2"/>
  </r>
  <r>
    <x v="77"/>
    <x v="152"/>
    <n v="18.181818181818183"/>
    <x v="13"/>
    <x v="2"/>
  </r>
  <r>
    <x v="77"/>
    <x v="153"/>
    <n v="66.233766233766232"/>
    <x v="13"/>
    <x v="2"/>
  </r>
  <r>
    <x v="77"/>
    <x v="154"/>
    <n v="15.584415584415584"/>
    <x v="13"/>
    <x v="2"/>
  </r>
  <r>
    <x v="77"/>
    <x v="155"/>
    <n v="0"/>
    <x v="13"/>
    <x v="2"/>
  </r>
  <r>
    <x v="77"/>
    <x v="4"/>
    <n v="0"/>
    <x v="13"/>
    <x v="2"/>
  </r>
  <r>
    <x v="78"/>
    <x v="156"/>
    <n v="57.142857142857146"/>
    <x v="13"/>
    <x v="2"/>
  </r>
  <r>
    <x v="78"/>
    <x v="157"/>
    <n v="24.675324675324674"/>
    <x v="13"/>
    <x v="2"/>
  </r>
  <r>
    <x v="78"/>
    <x v="158"/>
    <n v="2.5974025974025974"/>
    <x v="13"/>
    <x v="2"/>
  </r>
  <r>
    <x v="78"/>
    <x v="159"/>
    <n v="0"/>
    <x v="13"/>
    <x v="2"/>
  </r>
  <r>
    <x v="78"/>
    <x v="160"/>
    <n v="5.1948051948051948"/>
    <x v="13"/>
    <x v="2"/>
  </r>
  <r>
    <x v="78"/>
    <x v="161"/>
    <n v="1.2987012987012987"/>
    <x v="13"/>
    <x v="2"/>
  </r>
  <r>
    <x v="78"/>
    <x v="162"/>
    <n v="5.1948051948051948"/>
    <x v="13"/>
    <x v="2"/>
  </r>
  <r>
    <x v="78"/>
    <x v="163"/>
    <n v="2.5974025974025974"/>
    <x v="13"/>
    <x v="2"/>
  </r>
  <r>
    <x v="78"/>
    <x v="164"/>
    <n v="0"/>
    <x v="13"/>
    <x v="2"/>
  </r>
  <r>
    <x v="78"/>
    <x v="165"/>
    <n v="0"/>
    <x v="13"/>
    <x v="2"/>
  </r>
  <r>
    <x v="78"/>
    <x v="166"/>
    <n v="1.2987012987012987"/>
    <x v="13"/>
    <x v="2"/>
  </r>
  <r>
    <x v="78"/>
    <x v="4"/>
    <n v="0"/>
    <x v="13"/>
    <x v="2"/>
  </r>
  <r>
    <x v="79"/>
    <x v="167"/>
    <n v="59.740259740259738"/>
    <x v="13"/>
    <x v="2"/>
  </r>
  <r>
    <x v="79"/>
    <x v="168"/>
    <n v="20.779220779220779"/>
    <x v="13"/>
    <x v="2"/>
  </r>
  <r>
    <x v="79"/>
    <x v="169"/>
    <n v="9.0909090909090917"/>
    <x v="13"/>
    <x v="2"/>
  </r>
  <r>
    <x v="79"/>
    <x v="170"/>
    <n v="0"/>
    <x v="13"/>
    <x v="2"/>
  </r>
  <r>
    <x v="79"/>
    <x v="171"/>
    <n v="6.4935064935064934"/>
    <x v="13"/>
    <x v="2"/>
  </r>
  <r>
    <x v="79"/>
    <x v="172"/>
    <n v="1.2987012987012987"/>
    <x v="13"/>
    <x v="2"/>
  </r>
  <r>
    <x v="79"/>
    <x v="4"/>
    <n v="2.5974025974025974"/>
    <x v="13"/>
    <x v="2"/>
  </r>
  <r>
    <x v="80"/>
    <x v="173"/>
    <n v="14.285714285714286"/>
    <x v="13"/>
    <x v="2"/>
  </r>
  <r>
    <x v="80"/>
    <x v="174"/>
    <n v="85.714285714285708"/>
    <x v="13"/>
    <x v="2"/>
  </r>
  <r>
    <x v="80"/>
    <x v="175"/>
    <n v="12.987012987012987"/>
    <x v="13"/>
    <x v="2"/>
  </r>
  <r>
    <x v="80"/>
    <x v="176"/>
    <n v="19.480519480519479"/>
    <x v="13"/>
    <x v="2"/>
  </r>
  <r>
    <x v="80"/>
    <x v="177"/>
    <n v="41.558441558441558"/>
    <x v="13"/>
    <x v="2"/>
  </r>
  <r>
    <x v="80"/>
    <x v="178"/>
    <n v="1.2987012987012987"/>
    <x v="13"/>
    <x v="2"/>
  </r>
  <r>
    <x v="80"/>
    <x v="179"/>
    <n v="10.38961038961039"/>
    <x v="13"/>
    <x v="2"/>
  </r>
  <r>
    <x v="80"/>
    <x v="180"/>
    <n v="87.012987012987011"/>
    <x v="13"/>
    <x v="2"/>
  </r>
  <r>
    <x v="80"/>
    <x v="181"/>
    <n v="12.987012987012987"/>
    <x v="13"/>
    <x v="2"/>
  </r>
  <r>
    <x v="80"/>
    <x v="182"/>
    <n v="100"/>
    <x v="13"/>
    <x v="2"/>
  </r>
  <r>
    <x v="80"/>
    <x v="183"/>
    <n v="0"/>
    <x v="13"/>
    <x v="2"/>
  </r>
  <r>
    <x v="80"/>
    <x v="184"/>
    <n v="100"/>
    <x v="13"/>
    <x v="2"/>
  </r>
  <r>
    <x v="80"/>
    <x v="185"/>
    <n v="0"/>
    <x v="13"/>
    <x v="2"/>
  </r>
  <r>
    <x v="81"/>
    <x v="186"/>
    <n v="100"/>
    <x v="13"/>
    <x v="2"/>
  </r>
  <r>
    <x v="81"/>
    <x v="187"/>
    <n v="0"/>
    <x v="13"/>
    <x v="2"/>
  </r>
  <r>
    <x v="77"/>
    <x v="152"/>
    <n v="27.38095238095238"/>
    <x v="14"/>
    <x v="2"/>
  </r>
  <r>
    <x v="77"/>
    <x v="153"/>
    <n v="34.523809523809526"/>
    <x v="14"/>
    <x v="2"/>
  </r>
  <r>
    <x v="77"/>
    <x v="154"/>
    <n v="36.904761904761905"/>
    <x v="14"/>
    <x v="2"/>
  </r>
  <r>
    <x v="77"/>
    <x v="155"/>
    <n v="1.1904761904761905"/>
    <x v="14"/>
    <x v="2"/>
  </r>
  <r>
    <x v="77"/>
    <x v="4"/>
    <n v="0"/>
    <x v="14"/>
    <x v="2"/>
  </r>
  <r>
    <x v="78"/>
    <x v="156"/>
    <n v="27.38095238095238"/>
    <x v="14"/>
    <x v="2"/>
  </r>
  <r>
    <x v="78"/>
    <x v="157"/>
    <n v="38.095238095238095"/>
    <x v="14"/>
    <x v="2"/>
  </r>
  <r>
    <x v="78"/>
    <x v="158"/>
    <n v="14.285714285714286"/>
    <x v="14"/>
    <x v="2"/>
  </r>
  <r>
    <x v="78"/>
    <x v="159"/>
    <n v="1.1904761904761905"/>
    <x v="14"/>
    <x v="2"/>
  </r>
  <r>
    <x v="78"/>
    <x v="160"/>
    <n v="4.7619047619047619"/>
    <x v="14"/>
    <x v="2"/>
  </r>
  <r>
    <x v="78"/>
    <x v="161"/>
    <n v="2.3809523809523809"/>
    <x v="14"/>
    <x v="2"/>
  </r>
  <r>
    <x v="78"/>
    <x v="162"/>
    <n v="3.5714285714285716"/>
    <x v="14"/>
    <x v="2"/>
  </r>
  <r>
    <x v="78"/>
    <x v="163"/>
    <n v="4.7619047619047619"/>
    <x v="14"/>
    <x v="2"/>
  </r>
  <r>
    <x v="78"/>
    <x v="164"/>
    <n v="0"/>
    <x v="14"/>
    <x v="2"/>
  </r>
  <r>
    <x v="78"/>
    <x v="165"/>
    <n v="2.3809523809523809"/>
    <x v="14"/>
    <x v="2"/>
  </r>
  <r>
    <x v="78"/>
    <x v="166"/>
    <n v="0"/>
    <x v="14"/>
    <x v="2"/>
  </r>
  <r>
    <x v="78"/>
    <x v="4"/>
    <n v="1.1904761904761905"/>
    <x v="14"/>
    <x v="2"/>
  </r>
  <r>
    <x v="79"/>
    <x v="167"/>
    <n v="22.61904761904762"/>
    <x v="14"/>
    <x v="2"/>
  </r>
  <r>
    <x v="79"/>
    <x v="168"/>
    <n v="15.476190476190476"/>
    <x v="14"/>
    <x v="2"/>
  </r>
  <r>
    <x v="79"/>
    <x v="169"/>
    <n v="2.3809523809523809"/>
    <x v="14"/>
    <x v="2"/>
  </r>
  <r>
    <x v="79"/>
    <x v="170"/>
    <n v="1.1904761904761905"/>
    <x v="14"/>
    <x v="2"/>
  </r>
  <r>
    <x v="79"/>
    <x v="171"/>
    <n v="50"/>
    <x v="14"/>
    <x v="2"/>
  </r>
  <r>
    <x v="79"/>
    <x v="172"/>
    <n v="0"/>
    <x v="14"/>
    <x v="2"/>
  </r>
  <r>
    <x v="79"/>
    <x v="4"/>
    <n v="8.3333333333333339"/>
    <x v="14"/>
    <x v="2"/>
  </r>
  <r>
    <x v="80"/>
    <x v="173"/>
    <n v="20.238095238095237"/>
    <x v="14"/>
    <x v="2"/>
  </r>
  <r>
    <x v="80"/>
    <x v="174"/>
    <n v="79.761904761904759"/>
    <x v="14"/>
    <x v="2"/>
  </r>
  <r>
    <x v="80"/>
    <x v="175"/>
    <n v="54.761904761904759"/>
    <x v="14"/>
    <x v="2"/>
  </r>
  <r>
    <x v="80"/>
    <x v="176"/>
    <n v="5.9523809523809526"/>
    <x v="14"/>
    <x v="2"/>
  </r>
  <r>
    <x v="80"/>
    <x v="177"/>
    <n v="9.5238095238095237"/>
    <x v="14"/>
    <x v="2"/>
  </r>
  <r>
    <x v="80"/>
    <x v="178"/>
    <n v="3.5714285714285716"/>
    <x v="14"/>
    <x v="2"/>
  </r>
  <r>
    <x v="80"/>
    <x v="179"/>
    <n v="5.9523809523809526"/>
    <x v="14"/>
    <x v="2"/>
  </r>
  <r>
    <x v="80"/>
    <x v="180"/>
    <n v="95.238095238095241"/>
    <x v="14"/>
    <x v="2"/>
  </r>
  <r>
    <x v="80"/>
    <x v="181"/>
    <n v="4.7619047619047619"/>
    <x v="14"/>
    <x v="2"/>
  </r>
  <r>
    <x v="80"/>
    <x v="182"/>
    <n v="100"/>
    <x v="14"/>
    <x v="2"/>
  </r>
  <r>
    <x v="80"/>
    <x v="183"/>
    <n v="0"/>
    <x v="14"/>
    <x v="2"/>
  </r>
  <r>
    <x v="80"/>
    <x v="184"/>
    <n v="100"/>
    <x v="14"/>
    <x v="2"/>
  </r>
  <r>
    <x v="80"/>
    <x v="185"/>
    <n v="0"/>
    <x v="14"/>
    <x v="2"/>
  </r>
  <r>
    <x v="81"/>
    <x v="186"/>
    <n v="100"/>
    <x v="14"/>
    <x v="2"/>
  </r>
  <r>
    <x v="81"/>
    <x v="187"/>
    <n v="0"/>
    <x v="14"/>
    <x v="2"/>
  </r>
  <r>
    <x v="77"/>
    <x v="152"/>
    <n v="24.731182795698924"/>
    <x v="15"/>
    <x v="2"/>
  </r>
  <r>
    <x v="77"/>
    <x v="153"/>
    <n v="59.13978494623656"/>
    <x v="15"/>
    <x v="2"/>
  </r>
  <r>
    <x v="77"/>
    <x v="154"/>
    <n v="16.129032258064516"/>
    <x v="15"/>
    <x v="2"/>
  </r>
  <r>
    <x v="77"/>
    <x v="155"/>
    <n v="0"/>
    <x v="15"/>
    <x v="2"/>
  </r>
  <r>
    <x v="77"/>
    <x v="4"/>
    <n v="0"/>
    <x v="15"/>
    <x v="2"/>
  </r>
  <r>
    <x v="78"/>
    <x v="156"/>
    <n v="78.494623655913983"/>
    <x v="15"/>
    <x v="2"/>
  </r>
  <r>
    <x v="78"/>
    <x v="157"/>
    <n v="2.150537634408602"/>
    <x v="15"/>
    <x v="2"/>
  </r>
  <r>
    <x v="78"/>
    <x v="158"/>
    <n v="4.301075268817204"/>
    <x v="15"/>
    <x v="2"/>
  </r>
  <r>
    <x v="78"/>
    <x v="159"/>
    <n v="0"/>
    <x v="15"/>
    <x v="2"/>
  </r>
  <r>
    <x v="78"/>
    <x v="160"/>
    <n v="2.150537634408602"/>
    <x v="15"/>
    <x v="2"/>
  </r>
  <r>
    <x v="78"/>
    <x v="161"/>
    <n v="0"/>
    <x v="15"/>
    <x v="2"/>
  </r>
  <r>
    <x v="78"/>
    <x v="162"/>
    <n v="10.75268817204301"/>
    <x v="15"/>
    <x v="2"/>
  </r>
  <r>
    <x v="78"/>
    <x v="163"/>
    <n v="0"/>
    <x v="15"/>
    <x v="2"/>
  </r>
  <r>
    <x v="78"/>
    <x v="164"/>
    <n v="0"/>
    <x v="15"/>
    <x v="2"/>
  </r>
  <r>
    <x v="78"/>
    <x v="165"/>
    <n v="1.075268817204301"/>
    <x v="15"/>
    <x v="2"/>
  </r>
  <r>
    <x v="78"/>
    <x v="166"/>
    <n v="1.075268817204301"/>
    <x v="15"/>
    <x v="2"/>
  </r>
  <r>
    <x v="78"/>
    <x v="4"/>
    <n v="0"/>
    <x v="15"/>
    <x v="2"/>
  </r>
  <r>
    <x v="79"/>
    <x v="167"/>
    <n v="68.817204301075265"/>
    <x v="15"/>
    <x v="2"/>
  </r>
  <r>
    <x v="79"/>
    <x v="168"/>
    <n v="4.301075268817204"/>
    <x v="15"/>
    <x v="2"/>
  </r>
  <r>
    <x v="79"/>
    <x v="169"/>
    <n v="8.6021505376344081"/>
    <x v="15"/>
    <x v="2"/>
  </r>
  <r>
    <x v="79"/>
    <x v="170"/>
    <n v="2.150537634408602"/>
    <x v="15"/>
    <x v="2"/>
  </r>
  <r>
    <x v="79"/>
    <x v="171"/>
    <n v="10.75268817204301"/>
    <x v="15"/>
    <x v="2"/>
  </r>
  <r>
    <x v="79"/>
    <x v="172"/>
    <n v="0"/>
    <x v="15"/>
    <x v="2"/>
  </r>
  <r>
    <x v="79"/>
    <x v="4"/>
    <n v="5.376344086021505"/>
    <x v="15"/>
    <x v="2"/>
  </r>
  <r>
    <x v="80"/>
    <x v="173"/>
    <n v="16.129032258064516"/>
    <x v="15"/>
    <x v="2"/>
  </r>
  <r>
    <x v="80"/>
    <x v="174"/>
    <n v="83.870967741935488"/>
    <x v="15"/>
    <x v="2"/>
  </r>
  <r>
    <x v="80"/>
    <x v="175"/>
    <n v="22.580645161290324"/>
    <x v="15"/>
    <x v="2"/>
  </r>
  <r>
    <x v="80"/>
    <x v="176"/>
    <n v="12.903225806451612"/>
    <x v="15"/>
    <x v="2"/>
  </r>
  <r>
    <x v="80"/>
    <x v="177"/>
    <n v="40.86021505376344"/>
    <x v="15"/>
    <x v="2"/>
  </r>
  <r>
    <x v="80"/>
    <x v="178"/>
    <n v="5.376344086021505"/>
    <x v="15"/>
    <x v="2"/>
  </r>
  <r>
    <x v="80"/>
    <x v="179"/>
    <n v="2.150537634408602"/>
    <x v="15"/>
    <x v="2"/>
  </r>
  <r>
    <x v="80"/>
    <x v="180"/>
    <n v="97.849462365591393"/>
    <x v="15"/>
    <x v="2"/>
  </r>
  <r>
    <x v="80"/>
    <x v="181"/>
    <n v="2.150537634408602"/>
    <x v="15"/>
    <x v="2"/>
  </r>
  <r>
    <x v="80"/>
    <x v="182"/>
    <n v="96.774193548387103"/>
    <x v="15"/>
    <x v="2"/>
  </r>
  <r>
    <x v="80"/>
    <x v="183"/>
    <n v="3.225806451612903"/>
    <x v="15"/>
    <x v="2"/>
  </r>
  <r>
    <x v="80"/>
    <x v="184"/>
    <n v="100"/>
    <x v="15"/>
    <x v="2"/>
  </r>
  <r>
    <x v="80"/>
    <x v="185"/>
    <n v="0"/>
    <x v="15"/>
    <x v="2"/>
  </r>
  <r>
    <x v="81"/>
    <x v="186"/>
    <n v="100"/>
    <x v="15"/>
    <x v="2"/>
  </r>
  <r>
    <x v="81"/>
    <x v="187"/>
    <n v="0"/>
    <x v="15"/>
    <x v="2"/>
  </r>
  <r>
    <x v="77"/>
    <x v="152"/>
    <n v="33.522727272727273"/>
    <x v="16"/>
    <x v="2"/>
  </r>
  <r>
    <x v="77"/>
    <x v="153"/>
    <n v="43.75"/>
    <x v="16"/>
    <x v="2"/>
  </r>
  <r>
    <x v="77"/>
    <x v="154"/>
    <n v="20.454545454545453"/>
    <x v="16"/>
    <x v="2"/>
  </r>
  <r>
    <x v="77"/>
    <x v="155"/>
    <n v="0.56818181818181823"/>
    <x v="16"/>
    <x v="2"/>
  </r>
  <r>
    <x v="77"/>
    <x v="4"/>
    <n v="1.7045454545454546"/>
    <x v="16"/>
    <x v="2"/>
  </r>
  <r>
    <x v="78"/>
    <x v="156"/>
    <n v="51.136363636363633"/>
    <x v="16"/>
    <x v="2"/>
  </r>
  <r>
    <x v="78"/>
    <x v="157"/>
    <n v="15.340909090909092"/>
    <x v="16"/>
    <x v="2"/>
  </r>
  <r>
    <x v="78"/>
    <x v="158"/>
    <n v="5.6818181818181817"/>
    <x v="16"/>
    <x v="2"/>
  </r>
  <r>
    <x v="78"/>
    <x v="159"/>
    <n v="0.56818181818181823"/>
    <x v="16"/>
    <x v="2"/>
  </r>
  <r>
    <x v="78"/>
    <x v="160"/>
    <n v="2.2727272727272729"/>
    <x v="16"/>
    <x v="2"/>
  </r>
  <r>
    <x v="78"/>
    <x v="161"/>
    <n v="1.7045454545454546"/>
    <x v="16"/>
    <x v="2"/>
  </r>
  <r>
    <x v="78"/>
    <x v="162"/>
    <n v="3.4090909090909092"/>
    <x v="16"/>
    <x v="2"/>
  </r>
  <r>
    <x v="78"/>
    <x v="163"/>
    <n v="11.931818181818182"/>
    <x v="16"/>
    <x v="2"/>
  </r>
  <r>
    <x v="78"/>
    <x v="164"/>
    <n v="0"/>
    <x v="16"/>
    <x v="2"/>
  </r>
  <r>
    <x v="78"/>
    <x v="165"/>
    <n v="6.8181818181818183"/>
    <x v="16"/>
    <x v="2"/>
  </r>
  <r>
    <x v="78"/>
    <x v="166"/>
    <n v="0.56818181818181823"/>
    <x v="16"/>
    <x v="2"/>
  </r>
  <r>
    <x v="78"/>
    <x v="4"/>
    <n v="0.56818181818181823"/>
    <x v="16"/>
    <x v="2"/>
  </r>
  <r>
    <x v="79"/>
    <x v="167"/>
    <n v="51.704545454545453"/>
    <x v="16"/>
    <x v="2"/>
  </r>
  <r>
    <x v="79"/>
    <x v="168"/>
    <n v="14.204545454545455"/>
    <x v="16"/>
    <x v="2"/>
  </r>
  <r>
    <x v="79"/>
    <x v="169"/>
    <n v="11.363636363636363"/>
    <x v="16"/>
    <x v="2"/>
  </r>
  <r>
    <x v="79"/>
    <x v="170"/>
    <n v="0.56818181818181823"/>
    <x v="16"/>
    <x v="2"/>
  </r>
  <r>
    <x v="79"/>
    <x v="171"/>
    <n v="19.318181818181817"/>
    <x v="16"/>
    <x v="2"/>
  </r>
  <r>
    <x v="79"/>
    <x v="172"/>
    <n v="0"/>
    <x v="16"/>
    <x v="2"/>
  </r>
  <r>
    <x v="79"/>
    <x v="4"/>
    <n v="2.8409090909090908"/>
    <x v="16"/>
    <x v="2"/>
  </r>
  <r>
    <x v="80"/>
    <x v="173"/>
    <n v="21.022727272727273"/>
    <x v="16"/>
    <x v="2"/>
  </r>
  <r>
    <x v="80"/>
    <x v="174"/>
    <n v="78.977272727272734"/>
    <x v="16"/>
    <x v="2"/>
  </r>
  <r>
    <x v="80"/>
    <x v="175"/>
    <n v="22.15909090909091"/>
    <x v="16"/>
    <x v="2"/>
  </r>
  <r>
    <x v="80"/>
    <x v="176"/>
    <n v="7.3863636363636367"/>
    <x v="16"/>
    <x v="2"/>
  </r>
  <r>
    <x v="80"/>
    <x v="177"/>
    <n v="27.84090909090909"/>
    <x v="16"/>
    <x v="2"/>
  </r>
  <r>
    <x v="80"/>
    <x v="178"/>
    <n v="7.3863636363636367"/>
    <x v="16"/>
    <x v="2"/>
  </r>
  <r>
    <x v="80"/>
    <x v="179"/>
    <n v="14.204545454545455"/>
    <x v="16"/>
    <x v="2"/>
  </r>
  <r>
    <x v="80"/>
    <x v="180"/>
    <n v="85.795454545454547"/>
    <x v="16"/>
    <x v="2"/>
  </r>
  <r>
    <x v="80"/>
    <x v="181"/>
    <n v="14.204545454545455"/>
    <x v="16"/>
    <x v="2"/>
  </r>
  <r>
    <x v="80"/>
    <x v="182"/>
    <n v="97.159090909090907"/>
    <x v="16"/>
    <x v="2"/>
  </r>
  <r>
    <x v="80"/>
    <x v="183"/>
    <n v="2.8409090909090908"/>
    <x v="16"/>
    <x v="2"/>
  </r>
  <r>
    <x v="80"/>
    <x v="184"/>
    <n v="99.431818181818187"/>
    <x v="16"/>
    <x v="2"/>
  </r>
  <r>
    <x v="80"/>
    <x v="185"/>
    <n v="0.56818181818181823"/>
    <x v="16"/>
    <x v="2"/>
  </r>
  <r>
    <x v="81"/>
    <x v="186"/>
    <n v="98.86363636363636"/>
    <x v="16"/>
    <x v="2"/>
  </r>
  <r>
    <x v="81"/>
    <x v="187"/>
    <n v="1.1363636363636365"/>
    <x v="16"/>
    <x v="2"/>
  </r>
  <r>
    <x v="77"/>
    <x v="152"/>
    <n v="16.769720816938356"/>
    <x v="0"/>
    <x v="3"/>
  </r>
  <r>
    <x v="77"/>
    <x v="153"/>
    <n v="55.012179126850292"/>
    <x v="0"/>
    <x v="3"/>
  </r>
  <r>
    <x v="77"/>
    <x v="154"/>
    <n v="24.714258946973956"/>
    <x v="0"/>
    <x v="3"/>
  </r>
  <r>
    <x v="77"/>
    <x v="155"/>
    <n v="1.0118043844856661"/>
    <x v="0"/>
    <x v="3"/>
  </r>
  <r>
    <x v="77"/>
    <x v="4"/>
    <n v="2.492036724751733"/>
    <x v="0"/>
    <x v="3"/>
  </r>
  <r>
    <x v="78"/>
    <x v="156"/>
    <n v="46.074573730560239"/>
    <x v="0"/>
    <x v="3"/>
  </r>
  <r>
    <x v="78"/>
    <x v="157"/>
    <n v="27.599775154581227"/>
    <x v="0"/>
    <x v="3"/>
  </r>
  <r>
    <x v="78"/>
    <x v="158"/>
    <n v="5.4525014052838676"/>
    <x v="0"/>
    <x v="3"/>
  </r>
  <r>
    <x v="78"/>
    <x v="159"/>
    <n v="0.13115982761851228"/>
    <x v="0"/>
    <x v="3"/>
  </r>
  <r>
    <x v="78"/>
    <x v="160"/>
    <n v="2.5107738429829491"/>
    <x v="0"/>
    <x v="3"/>
  </r>
  <r>
    <x v="78"/>
    <x v="161"/>
    <n v="0.44969083754918493"/>
    <x v="0"/>
    <x v="3"/>
  </r>
  <r>
    <x v="78"/>
    <x v="162"/>
    <n v="6.7078883267753415"/>
    <x v="0"/>
    <x v="3"/>
  </r>
  <r>
    <x v="78"/>
    <x v="163"/>
    <n v="5.5461869964399479"/>
    <x v="0"/>
    <x v="3"/>
  </r>
  <r>
    <x v="78"/>
    <x v="164"/>
    <n v="1.0118043844856661"/>
    <x v="0"/>
    <x v="3"/>
  </r>
  <r>
    <x v="78"/>
    <x v="165"/>
    <n v="2.9229904440697019"/>
    <x v="0"/>
    <x v="3"/>
  </r>
  <r>
    <x v="78"/>
    <x v="166"/>
    <n v="1.0492786209480982"/>
    <x v="0"/>
    <x v="3"/>
  </r>
  <r>
    <x v="78"/>
    <x v="4"/>
    <n v="0.54337642870526515"/>
    <x v="0"/>
    <x v="3"/>
  </r>
  <r>
    <x v="79"/>
    <x v="167"/>
    <n v="42.926737867715943"/>
    <x v="0"/>
    <x v="3"/>
  </r>
  <r>
    <x v="79"/>
    <x v="168"/>
    <n v="24.789207419898819"/>
    <x v="0"/>
    <x v="3"/>
  </r>
  <r>
    <x v="79"/>
    <x v="169"/>
    <n v="7.6634813565673596"/>
    <x v="0"/>
    <x v="3"/>
  </r>
  <r>
    <x v="79"/>
    <x v="170"/>
    <n v="0.82443320217350569"/>
    <x v="0"/>
    <x v="3"/>
  </r>
  <r>
    <x v="79"/>
    <x v="171"/>
    <n v="19.168071950534006"/>
    <x v="0"/>
    <x v="3"/>
  </r>
  <r>
    <x v="79"/>
    <x v="172"/>
    <n v="0.99306726625445008"/>
    <x v="0"/>
    <x v="3"/>
  </r>
  <r>
    <x v="79"/>
    <x v="4"/>
    <n v="3.6350009368559117"/>
    <x v="0"/>
    <x v="3"/>
  </r>
  <r>
    <x v="80"/>
    <x v="173"/>
    <n v="16.750983698707138"/>
    <x v="0"/>
    <x v="3"/>
  </r>
  <r>
    <x v="80"/>
    <x v="174"/>
    <n v="83.249016301292855"/>
    <x v="0"/>
    <x v="3"/>
  </r>
  <r>
    <x v="80"/>
    <x v="175"/>
    <n v="27.655986509274875"/>
    <x v="0"/>
    <x v="3"/>
  </r>
  <r>
    <x v="80"/>
    <x v="176"/>
    <n v="6.2769346074573731"/>
    <x v="0"/>
    <x v="3"/>
  </r>
  <r>
    <x v="80"/>
    <x v="177"/>
    <n v="30.129286115795392"/>
    <x v="0"/>
    <x v="3"/>
  </r>
  <r>
    <x v="80"/>
    <x v="178"/>
    <n v="7.1201049278620951"/>
    <x v="0"/>
    <x v="3"/>
  </r>
  <r>
    <x v="80"/>
    <x v="179"/>
    <n v="12.066704140903129"/>
    <x v="0"/>
    <x v="3"/>
  </r>
  <r>
    <x v="80"/>
    <x v="180"/>
    <n v="89.207419898819566"/>
    <x v="0"/>
    <x v="3"/>
  </r>
  <r>
    <x v="80"/>
    <x v="181"/>
    <n v="10.792580101180439"/>
    <x v="0"/>
    <x v="3"/>
  </r>
  <r>
    <x v="80"/>
    <x v="182"/>
    <n v="99.063144088439202"/>
    <x v="0"/>
    <x v="3"/>
  </r>
  <r>
    <x v="80"/>
    <x v="183"/>
    <n v="0.93685591156080195"/>
    <x v="0"/>
    <x v="3"/>
  </r>
  <r>
    <x v="80"/>
    <x v="184"/>
    <n v="99.269252388982579"/>
    <x v="0"/>
    <x v="3"/>
  </r>
  <r>
    <x v="80"/>
    <x v="185"/>
    <n v="0.73074761101742547"/>
    <x v="0"/>
    <x v="3"/>
  </r>
  <r>
    <x v="81"/>
    <x v="186"/>
    <n v="99.700206108300549"/>
    <x v="0"/>
    <x v="3"/>
  </r>
  <r>
    <x v="81"/>
    <x v="187"/>
    <n v="0.29979389169945664"/>
    <x v="0"/>
    <x v="3"/>
  </r>
  <r>
    <x v="77"/>
    <x v="152"/>
    <n v="15.114235500878735"/>
    <x v="1"/>
    <x v="3"/>
  </r>
  <r>
    <x v="77"/>
    <x v="153"/>
    <n v="56.326889279437609"/>
    <x v="1"/>
    <x v="3"/>
  </r>
  <r>
    <x v="77"/>
    <x v="154"/>
    <n v="22.847100175746924"/>
    <x v="1"/>
    <x v="3"/>
  </r>
  <r>
    <x v="77"/>
    <x v="155"/>
    <n v="2.4604569420035149"/>
    <x v="1"/>
    <x v="3"/>
  </r>
  <r>
    <x v="77"/>
    <x v="4"/>
    <n v="3.251318101933216"/>
    <x v="1"/>
    <x v="3"/>
  </r>
  <r>
    <x v="78"/>
    <x v="156"/>
    <n v="66.783831282952548"/>
    <x v="1"/>
    <x v="3"/>
  </r>
  <r>
    <x v="78"/>
    <x v="157"/>
    <n v="12.478031634446397"/>
    <x v="1"/>
    <x v="3"/>
  </r>
  <r>
    <x v="78"/>
    <x v="158"/>
    <n v="6.3268892794376095"/>
    <x v="1"/>
    <x v="3"/>
  </r>
  <r>
    <x v="78"/>
    <x v="159"/>
    <n v="0"/>
    <x v="1"/>
    <x v="3"/>
  </r>
  <r>
    <x v="78"/>
    <x v="160"/>
    <n v="2.4604569420035149"/>
    <x v="1"/>
    <x v="3"/>
  </r>
  <r>
    <x v="78"/>
    <x v="161"/>
    <n v="0.87873462214411246"/>
    <x v="1"/>
    <x v="3"/>
  </r>
  <r>
    <x v="78"/>
    <x v="162"/>
    <n v="1.3181019332161688"/>
    <x v="1"/>
    <x v="3"/>
  </r>
  <r>
    <x v="78"/>
    <x v="163"/>
    <n v="7.9086115992970125"/>
    <x v="1"/>
    <x v="3"/>
  </r>
  <r>
    <x v="78"/>
    <x v="164"/>
    <n v="0"/>
    <x v="1"/>
    <x v="3"/>
  </r>
  <r>
    <x v="78"/>
    <x v="165"/>
    <n v="0.43936731107205623"/>
    <x v="1"/>
    <x v="3"/>
  </r>
  <r>
    <x v="78"/>
    <x v="166"/>
    <n v="0.79086115992970119"/>
    <x v="1"/>
    <x v="3"/>
  </r>
  <r>
    <x v="78"/>
    <x v="4"/>
    <n v="0.61511423550087874"/>
    <x v="1"/>
    <x v="3"/>
  </r>
  <r>
    <x v="79"/>
    <x v="167"/>
    <n v="65.905096660808439"/>
    <x v="1"/>
    <x v="3"/>
  </r>
  <r>
    <x v="79"/>
    <x v="168"/>
    <n v="14.235500878734623"/>
    <x v="1"/>
    <x v="3"/>
  </r>
  <r>
    <x v="79"/>
    <x v="169"/>
    <n v="3.0755711775043935"/>
    <x v="1"/>
    <x v="3"/>
  </r>
  <r>
    <x v="79"/>
    <x v="170"/>
    <n v="0.96660808435852374"/>
    <x v="1"/>
    <x v="3"/>
  </r>
  <r>
    <x v="79"/>
    <x v="171"/>
    <n v="12.214411247803163"/>
    <x v="1"/>
    <x v="3"/>
  </r>
  <r>
    <x v="79"/>
    <x v="172"/>
    <n v="1.0544815465729349"/>
    <x v="1"/>
    <x v="3"/>
  </r>
  <r>
    <x v="79"/>
    <x v="4"/>
    <n v="2.5483304042179262"/>
    <x v="1"/>
    <x v="3"/>
  </r>
  <r>
    <x v="80"/>
    <x v="173"/>
    <n v="15.553602811950791"/>
    <x v="1"/>
    <x v="3"/>
  </r>
  <r>
    <x v="80"/>
    <x v="174"/>
    <n v="84.446397188049204"/>
    <x v="1"/>
    <x v="3"/>
  </r>
  <r>
    <x v="80"/>
    <x v="175"/>
    <n v="10.369068541300527"/>
    <x v="1"/>
    <x v="3"/>
  </r>
  <r>
    <x v="80"/>
    <x v="176"/>
    <n v="4.7451669595782073"/>
    <x v="1"/>
    <x v="3"/>
  </r>
  <r>
    <x v="80"/>
    <x v="177"/>
    <n v="40.77328646748682"/>
    <x v="1"/>
    <x v="3"/>
  </r>
  <r>
    <x v="80"/>
    <x v="178"/>
    <n v="11.511423550087873"/>
    <x v="1"/>
    <x v="3"/>
  </r>
  <r>
    <x v="80"/>
    <x v="179"/>
    <n v="17.047451669595784"/>
    <x v="1"/>
    <x v="3"/>
  </r>
  <r>
    <x v="80"/>
    <x v="180"/>
    <n v="86.028119507908613"/>
    <x v="1"/>
    <x v="3"/>
  </r>
  <r>
    <x v="80"/>
    <x v="181"/>
    <n v="13.971880492091389"/>
    <x v="1"/>
    <x v="3"/>
  </r>
  <r>
    <x v="80"/>
    <x v="182"/>
    <n v="98.330404217926187"/>
    <x v="1"/>
    <x v="3"/>
  </r>
  <r>
    <x v="80"/>
    <x v="183"/>
    <n v="1.6695957820738137"/>
    <x v="1"/>
    <x v="3"/>
  </r>
  <r>
    <x v="80"/>
    <x v="184"/>
    <n v="98.594024604569427"/>
    <x v="1"/>
    <x v="3"/>
  </r>
  <r>
    <x v="80"/>
    <x v="185"/>
    <n v="1.40597539543058"/>
    <x v="1"/>
    <x v="3"/>
  </r>
  <r>
    <x v="81"/>
    <x v="186"/>
    <n v="100"/>
    <x v="1"/>
    <x v="3"/>
  </r>
  <r>
    <x v="81"/>
    <x v="187"/>
    <n v="0"/>
    <x v="1"/>
    <x v="3"/>
  </r>
  <r>
    <x v="77"/>
    <x v="152"/>
    <n v="23.89937106918239"/>
    <x v="2"/>
    <x v="3"/>
  </r>
  <r>
    <x v="77"/>
    <x v="153"/>
    <n v="37.840670859538783"/>
    <x v="2"/>
    <x v="3"/>
  </r>
  <r>
    <x v="77"/>
    <x v="154"/>
    <n v="36.582809224318659"/>
    <x v="2"/>
    <x v="3"/>
  </r>
  <r>
    <x v="77"/>
    <x v="155"/>
    <n v="0.26205450733752622"/>
    <x v="2"/>
    <x v="3"/>
  </r>
  <r>
    <x v="77"/>
    <x v="4"/>
    <n v="1.4150943396226414"/>
    <x v="2"/>
    <x v="3"/>
  </r>
  <r>
    <x v="78"/>
    <x v="156"/>
    <n v="24.266247379454928"/>
    <x v="2"/>
    <x v="3"/>
  </r>
  <r>
    <x v="78"/>
    <x v="157"/>
    <n v="34.748427672955977"/>
    <x v="2"/>
    <x v="3"/>
  </r>
  <r>
    <x v="78"/>
    <x v="158"/>
    <n v="7.0230607966457024"/>
    <x v="2"/>
    <x v="3"/>
  </r>
  <r>
    <x v="78"/>
    <x v="159"/>
    <n v="0.26205450733752622"/>
    <x v="2"/>
    <x v="3"/>
  </r>
  <r>
    <x v="78"/>
    <x v="160"/>
    <n v="2.9350104821802936"/>
    <x v="2"/>
    <x v="3"/>
  </r>
  <r>
    <x v="78"/>
    <x v="161"/>
    <n v="0.10482180293501048"/>
    <x v="2"/>
    <x v="3"/>
  </r>
  <r>
    <x v="78"/>
    <x v="162"/>
    <n v="13.888888888888889"/>
    <x v="2"/>
    <x v="3"/>
  </r>
  <r>
    <x v="78"/>
    <x v="163"/>
    <n v="5.9224318658280923"/>
    <x v="2"/>
    <x v="3"/>
  </r>
  <r>
    <x v="78"/>
    <x v="164"/>
    <n v="2.0964360587002098"/>
    <x v="2"/>
    <x v="3"/>
  </r>
  <r>
    <x v="78"/>
    <x v="165"/>
    <n v="6.1844863731656181"/>
    <x v="2"/>
    <x v="3"/>
  </r>
  <r>
    <x v="78"/>
    <x v="166"/>
    <n v="2.2012578616352201"/>
    <x v="2"/>
    <x v="3"/>
  </r>
  <r>
    <x v="78"/>
    <x v="4"/>
    <n v="0.3668763102725367"/>
    <x v="2"/>
    <x v="3"/>
  </r>
  <r>
    <x v="79"/>
    <x v="167"/>
    <n v="20.335429769392032"/>
    <x v="2"/>
    <x v="3"/>
  </r>
  <r>
    <x v="79"/>
    <x v="168"/>
    <n v="26.677148846960169"/>
    <x v="2"/>
    <x v="3"/>
  </r>
  <r>
    <x v="79"/>
    <x v="169"/>
    <n v="11.425576519916143"/>
    <x v="2"/>
    <x v="3"/>
  </r>
  <r>
    <x v="79"/>
    <x v="170"/>
    <n v="0.7337526205450734"/>
    <x v="2"/>
    <x v="3"/>
  </r>
  <r>
    <x v="79"/>
    <x v="171"/>
    <n v="34.433962264150942"/>
    <x v="2"/>
    <x v="3"/>
  </r>
  <r>
    <x v="79"/>
    <x v="172"/>
    <n v="1.6771488469601676"/>
    <x v="2"/>
    <x v="3"/>
  </r>
  <r>
    <x v="79"/>
    <x v="4"/>
    <n v="4.716981132075472"/>
    <x v="2"/>
    <x v="3"/>
  </r>
  <r>
    <x v="80"/>
    <x v="173"/>
    <n v="24.318658280922431"/>
    <x v="2"/>
    <x v="3"/>
  </r>
  <r>
    <x v="80"/>
    <x v="174"/>
    <n v="75.681341719077565"/>
    <x v="2"/>
    <x v="3"/>
  </r>
  <r>
    <x v="80"/>
    <x v="175"/>
    <n v="36.79245283018868"/>
    <x v="2"/>
    <x v="3"/>
  </r>
  <r>
    <x v="80"/>
    <x v="176"/>
    <n v="4.350104821802935"/>
    <x v="2"/>
    <x v="3"/>
  </r>
  <r>
    <x v="80"/>
    <x v="177"/>
    <n v="23.113207547169811"/>
    <x v="2"/>
    <x v="3"/>
  </r>
  <r>
    <x v="80"/>
    <x v="178"/>
    <n v="2.0964360587002098"/>
    <x v="2"/>
    <x v="3"/>
  </r>
  <r>
    <x v="80"/>
    <x v="179"/>
    <n v="9.3291404612159337"/>
    <x v="2"/>
    <x v="3"/>
  </r>
  <r>
    <x v="80"/>
    <x v="180"/>
    <n v="91.299790356394126"/>
    <x v="2"/>
    <x v="3"/>
  </r>
  <r>
    <x v="80"/>
    <x v="181"/>
    <n v="8.70020964360587"/>
    <x v="2"/>
    <x v="3"/>
  </r>
  <r>
    <x v="80"/>
    <x v="182"/>
    <n v="99.685534591194966"/>
    <x v="2"/>
    <x v="3"/>
  </r>
  <r>
    <x v="80"/>
    <x v="183"/>
    <n v="0.31446540880503143"/>
    <x v="2"/>
    <x v="3"/>
  </r>
  <r>
    <x v="80"/>
    <x v="184"/>
    <n v="99.737945492662476"/>
    <x v="2"/>
    <x v="3"/>
  </r>
  <r>
    <x v="80"/>
    <x v="185"/>
    <n v="0.26205450733752622"/>
    <x v="2"/>
    <x v="3"/>
  </r>
  <r>
    <x v="81"/>
    <x v="186"/>
    <n v="99.633123689727469"/>
    <x v="2"/>
    <x v="3"/>
  </r>
  <r>
    <x v="81"/>
    <x v="187"/>
    <n v="0.3668763102725367"/>
    <x v="2"/>
    <x v="3"/>
  </r>
  <r>
    <x v="77"/>
    <x v="152"/>
    <n v="8.9333333333333336"/>
    <x v="3"/>
    <x v="3"/>
  </r>
  <r>
    <x v="77"/>
    <x v="153"/>
    <n v="70.8"/>
    <x v="3"/>
    <x v="3"/>
  </r>
  <r>
    <x v="77"/>
    <x v="154"/>
    <n v="16.666666666666668"/>
    <x v="3"/>
    <x v="3"/>
  </r>
  <r>
    <x v="77"/>
    <x v="155"/>
    <n v="0.26666666666666666"/>
    <x v="3"/>
    <x v="3"/>
  </r>
  <r>
    <x v="77"/>
    <x v="4"/>
    <n v="3.3333333333333335"/>
    <x v="3"/>
    <x v="3"/>
  </r>
  <r>
    <x v="78"/>
    <x v="156"/>
    <n v="63.866666666666667"/>
    <x v="3"/>
    <x v="3"/>
  </r>
  <r>
    <x v="78"/>
    <x v="157"/>
    <n v="20.933333333333334"/>
    <x v="3"/>
    <x v="3"/>
  </r>
  <r>
    <x v="78"/>
    <x v="158"/>
    <n v="2.5333333333333332"/>
    <x v="3"/>
    <x v="3"/>
  </r>
  <r>
    <x v="78"/>
    <x v="159"/>
    <n v="0.13333333333333333"/>
    <x v="3"/>
    <x v="3"/>
  </r>
  <r>
    <x v="78"/>
    <x v="160"/>
    <n v="4.4000000000000004"/>
    <x v="3"/>
    <x v="3"/>
  </r>
  <r>
    <x v="78"/>
    <x v="161"/>
    <n v="0.53333333333333333"/>
    <x v="3"/>
    <x v="3"/>
  </r>
  <r>
    <x v="78"/>
    <x v="162"/>
    <n v="2.1333333333333333"/>
    <x v="3"/>
    <x v="3"/>
  </r>
  <r>
    <x v="78"/>
    <x v="163"/>
    <n v="4.1333333333333337"/>
    <x v="3"/>
    <x v="3"/>
  </r>
  <r>
    <x v="78"/>
    <x v="164"/>
    <n v="0.4"/>
    <x v="3"/>
    <x v="3"/>
  </r>
  <r>
    <x v="78"/>
    <x v="165"/>
    <n v="0.4"/>
    <x v="3"/>
    <x v="3"/>
  </r>
  <r>
    <x v="78"/>
    <x v="166"/>
    <n v="0"/>
    <x v="3"/>
    <x v="3"/>
  </r>
  <r>
    <x v="78"/>
    <x v="4"/>
    <n v="0.53333333333333333"/>
    <x v="3"/>
    <x v="3"/>
  </r>
  <r>
    <x v="79"/>
    <x v="167"/>
    <n v="62"/>
    <x v="3"/>
    <x v="3"/>
  </r>
  <r>
    <x v="79"/>
    <x v="168"/>
    <n v="18.666666666666668"/>
    <x v="3"/>
    <x v="3"/>
  </r>
  <r>
    <x v="79"/>
    <x v="169"/>
    <n v="4.2666666666666666"/>
    <x v="3"/>
    <x v="3"/>
  </r>
  <r>
    <x v="79"/>
    <x v="170"/>
    <n v="0.93333333333333335"/>
    <x v="3"/>
    <x v="3"/>
  </r>
  <r>
    <x v="79"/>
    <x v="171"/>
    <n v="10.266666666666667"/>
    <x v="3"/>
    <x v="3"/>
  </r>
  <r>
    <x v="79"/>
    <x v="172"/>
    <n v="0.66666666666666663"/>
    <x v="3"/>
    <x v="3"/>
  </r>
  <r>
    <x v="79"/>
    <x v="4"/>
    <n v="3.2"/>
    <x v="3"/>
    <x v="3"/>
  </r>
  <r>
    <x v="80"/>
    <x v="173"/>
    <n v="10.266666666666667"/>
    <x v="3"/>
    <x v="3"/>
  </r>
  <r>
    <x v="80"/>
    <x v="174"/>
    <n v="89.733333333333334"/>
    <x v="3"/>
    <x v="3"/>
  </r>
  <r>
    <x v="80"/>
    <x v="175"/>
    <n v="12.133333333333333"/>
    <x v="3"/>
    <x v="3"/>
  </r>
  <r>
    <x v="80"/>
    <x v="176"/>
    <n v="5.2"/>
    <x v="3"/>
    <x v="3"/>
  </r>
  <r>
    <x v="80"/>
    <x v="177"/>
    <n v="50.266666666666666"/>
    <x v="3"/>
    <x v="3"/>
  </r>
  <r>
    <x v="80"/>
    <x v="178"/>
    <n v="8"/>
    <x v="3"/>
    <x v="3"/>
  </r>
  <r>
    <x v="80"/>
    <x v="179"/>
    <n v="14.133333333333333"/>
    <x v="3"/>
    <x v="3"/>
  </r>
  <r>
    <x v="80"/>
    <x v="180"/>
    <n v="83.2"/>
    <x v="3"/>
    <x v="3"/>
  </r>
  <r>
    <x v="80"/>
    <x v="181"/>
    <n v="16.8"/>
    <x v="3"/>
    <x v="3"/>
  </r>
  <r>
    <x v="80"/>
    <x v="182"/>
    <n v="99.333333333333329"/>
    <x v="3"/>
    <x v="3"/>
  </r>
  <r>
    <x v="80"/>
    <x v="183"/>
    <n v="0.66666666666666663"/>
    <x v="3"/>
    <x v="3"/>
  </r>
  <r>
    <x v="80"/>
    <x v="184"/>
    <n v="99.466666666666669"/>
    <x v="3"/>
    <x v="3"/>
  </r>
  <r>
    <x v="80"/>
    <x v="185"/>
    <n v="0.53333333333333333"/>
    <x v="3"/>
    <x v="3"/>
  </r>
  <r>
    <x v="81"/>
    <x v="186"/>
    <n v="98.8"/>
    <x v="3"/>
    <x v="3"/>
  </r>
  <r>
    <x v="81"/>
    <x v="187"/>
    <n v="1.2"/>
    <x v="3"/>
    <x v="3"/>
  </r>
  <r>
    <x v="77"/>
    <x v="152"/>
    <n v="6.5878378378378377"/>
    <x v="4"/>
    <x v="3"/>
  </r>
  <r>
    <x v="77"/>
    <x v="153"/>
    <n v="78.71621621621621"/>
    <x v="4"/>
    <x v="3"/>
  </r>
  <r>
    <x v="77"/>
    <x v="154"/>
    <n v="12.668918918918919"/>
    <x v="4"/>
    <x v="3"/>
  </r>
  <r>
    <x v="77"/>
    <x v="155"/>
    <n v="0.84459459459459463"/>
    <x v="4"/>
    <x v="3"/>
  </r>
  <r>
    <x v="77"/>
    <x v="4"/>
    <n v="1.1824324324324325"/>
    <x v="4"/>
    <x v="3"/>
  </r>
  <r>
    <x v="78"/>
    <x v="156"/>
    <n v="32.770270270270274"/>
    <x v="4"/>
    <x v="3"/>
  </r>
  <r>
    <x v="78"/>
    <x v="157"/>
    <n v="58.108108108108105"/>
    <x v="4"/>
    <x v="3"/>
  </r>
  <r>
    <x v="78"/>
    <x v="158"/>
    <n v="2.0270270270270272"/>
    <x v="4"/>
    <x v="3"/>
  </r>
  <r>
    <x v="78"/>
    <x v="159"/>
    <n v="0"/>
    <x v="4"/>
    <x v="3"/>
  </r>
  <r>
    <x v="78"/>
    <x v="160"/>
    <n v="0.5067567567567568"/>
    <x v="4"/>
    <x v="3"/>
  </r>
  <r>
    <x v="78"/>
    <x v="161"/>
    <n v="0.33783783783783783"/>
    <x v="4"/>
    <x v="3"/>
  </r>
  <r>
    <x v="78"/>
    <x v="162"/>
    <n v="2.3648648648648649"/>
    <x v="4"/>
    <x v="3"/>
  </r>
  <r>
    <x v="78"/>
    <x v="163"/>
    <n v="1.6891891891891893"/>
    <x v="4"/>
    <x v="3"/>
  </r>
  <r>
    <x v="78"/>
    <x v="164"/>
    <n v="0.16891891891891891"/>
    <x v="4"/>
    <x v="3"/>
  </r>
  <r>
    <x v="78"/>
    <x v="165"/>
    <n v="1.3513513513513513"/>
    <x v="4"/>
    <x v="3"/>
  </r>
  <r>
    <x v="78"/>
    <x v="166"/>
    <n v="0"/>
    <x v="4"/>
    <x v="3"/>
  </r>
  <r>
    <x v="78"/>
    <x v="4"/>
    <n v="0.67567567567567566"/>
    <x v="4"/>
    <x v="3"/>
  </r>
  <r>
    <x v="79"/>
    <x v="167"/>
    <n v="22.297297297297298"/>
    <x v="4"/>
    <x v="3"/>
  </r>
  <r>
    <x v="79"/>
    <x v="168"/>
    <n v="56.587837837837839"/>
    <x v="4"/>
    <x v="3"/>
  </r>
  <r>
    <x v="79"/>
    <x v="169"/>
    <n v="11.655405405405405"/>
    <x v="4"/>
    <x v="3"/>
  </r>
  <r>
    <x v="79"/>
    <x v="170"/>
    <n v="0.16891891891891891"/>
    <x v="4"/>
    <x v="3"/>
  </r>
  <r>
    <x v="79"/>
    <x v="171"/>
    <n v="5.0675675675675675"/>
    <x v="4"/>
    <x v="3"/>
  </r>
  <r>
    <x v="79"/>
    <x v="172"/>
    <n v="0"/>
    <x v="4"/>
    <x v="3"/>
  </r>
  <r>
    <x v="79"/>
    <x v="4"/>
    <n v="4.2229729729729728"/>
    <x v="4"/>
    <x v="3"/>
  </r>
  <r>
    <x v="80"/>
    <x v="173"/>
    <n v="5.9121621621621623"/>
    <x v="4"/>
    <x v="3"/>
  </r>
  <r>
    <x v="80"/>
    <x v="174"/>
    <n v="94.087837837837839"/>
    <x v="4"/>
    <x v="3"/>
  </r>
  <r>
    <x v="80"/>
    <x v="175"/>
    <n v="60.472972972972975"/>
    <x v="4"/>
    <x v="3"/>
  </r>
  <r>
    <x v="80"/>
    <x v="176"/>
    <n v="16.554054054054053"/>
    <x v="4"/>
    <x v="3"/>
  </r>
  <r>
    <x v="80"/>
    <x v="177"/>
    <n v="7.9391891891891895"/>
    <x v="4"/>
    <x v="3"/>
  </r>
  <r>
    <x v="80"/>
    <x v="178"/>
    <n v="3.0405405405405403"/>
    <x v="4"/>
    <x v="3"/>
  </r>
  <r>
    <x v="80"/>
    <x v="179"/>
    <n v="6.0810810810810807"/>
    <x v="4"/>
    <x v="3"/>
  </r>
  <r>
    <x v="80"/>
    <x v="180"/>
    <n v="92.736486486486484"/>
    <x v="4"/>
    <x v="3"/>
  </r>
  <r>
    <x v="80"/>
    <x v="181"/>
    <n v="7.2635135135135132"/>
    <x v="4"/>
    <x v="3"/>
  </r>
  <r>
    <x v="80"/>
    <x v="182"/>
    <n v="98.479729729729726"/>
    <x v="4"/>
    <x v="3"/>
  </r>
  <r>
    <x v="80"/>
    <x v="183"/>
    <n v="1.5202702702702702"/>
    <x v="4"/>
    <x v="3"/>
  </r>
  <r>
    <x v="80"/>
    <x v="184"/>
    <n v="99.324324324324323"/>
    <x v="4"/>
    <x v="3"/>
  </r>
  <r>
    <x v="80"/>
    <x v="185"/>
    <n v="0.67567567567567566"/>
    <x v="4"/>
    <x v="3"/>
  </r>
  <r>
    <x v="81"/>
    <x v="186"/>
    <n v="100"/>
    <x v="4"/>
    <x v="3"/>
  </r>
  <r>
    <x v="81"/>
    <x v="187"/>
    <n v="0"/>
    <x v="4"/>
    <x v="3"/>
  </r>
  <r>
    <x v="77"/>
    <x v="152"/>
    <n v="5.0314465408805029"/>
    <x v="5"/>
    <x v="3"/>
  </r>
  <r>
    <x v="77"/>
    <x v="153"/>
    <n v="81.76100628930817"/>
    <x v="5"/>
    <x v="3"/>
  </r>
  <r>
    <x v="77"/>
    <x v="154"/>
    <n v="11.949685534591195"/>
    <x v="5"/>
    <x v="3"/>
  </r>
  <r>
    <x v="77"/>
    <x v="155"/>
    <n v="1.2578616352201257"/>
    <x v="5"/>
    <x v="3"/>
  </r>
  <r>
    <x v="77"/>
    <x v="4"/>
    <n v="0"/>
    <x v="5"/>
    <x v="3"/>
  </r>
  <r>
    <x v="78"/>
    <x v="156"/>
    <n v="30.817610062893081"/>
    <x v="5"/>
    <x v="3"/>
  </r>
  <r>
    <x v="78"/>
    <x v="157"/>
    <n v="59.119496855345915"/>
    <x v="5"/>
    <x v="3"/>
  </r>
  <r>
    <x v="78"/>
    <x v="158"/>
    <n v="0"/>
    <x v="5"/>
    <x v="3"/>
  </r>
  <r>
    <x v="78"/>
    <x v="159"/>
    <n v="0"/>
    <x v="5"/>
    <x v="3"/>
  </r>
  <r>
    <x v="78"/>
    <x v="160"/>
    <n v="0.62893081761006286"/>
    <x v="5"/>
    <x v="3"/>
  </r>
  <r>
    <x v="78"/>
    <x v="161"/>
    <n v="0"/>
    <x v="5"/>
    <x v="3"/>
  </r>
  <r>
    <x v="78"/>
    <x v="162"/>
    <n v="1.2578616352201257"/>
    <x v="5"/>
    <x v="3"/>
  </r>
  <r>
    <x v="78"/>
    <x v="163"/>
    <n v="3.7735849056603774"/>
    <x v="5"/>
    <x v="3"/>
  </r>
  <r>
    <x v="78"/>
    <x v="164"/>
    <n v="0"/>
    <x v="5"/>
    <x v="3"/>
  </r>
  <r>
    <x v="78"/>
    <x v="165"/>
    <n v="3.7735849056603774"/>
    <x v="5"/>
    <x v="3"/>
  </r>
  <r>
    <x v="78"/>
    <x v="166"/>
    <n v="0"/>
    <x v="5"/>
    <x v="3"/>
  </r>
  <r>
    <x v="78"/>
    <x v="4"/>
    <n v="0.62893081761006286"/>
    <x v="5"/>
    <x v="3"/>
  </r>
  <r>
    <x v="79"/>
    <x v="167"/>
    <n v="18.867924528301888"/>
    <x v="5"/>
    <x v="3"/>
  </r>
  <r>
    <x v="79"/>
    <x v="168"/>
    <n v="57.232704402515722"/>
    <x v="5"/>
    <x v="3"/>
  </r>
  <r>
    <x v="79"/>
    <x v="169"/>
    <n v="17.610062893081761"/>
    <x v="5"/>
    <x v="3"/>
  </r>
  <r>
    <x v="79"/>
    <x v="170"/>
    <n v="0.62893081761006286"/>
    <x v="5"/>
    <x v="3"/>
  </r>
  <r>
    <x v="79"/>
    <x v="171"/>
    <n v="0.62893081761006286"/>
    <x v="5"/>
    <x v="3"/>
  </r>
  <r>
    <x v="79"/>
    <x v="172"/>
    <n v="0"/>
    <x v="5"/>
    <x v="3"/>
  </r>
  <r>
    <x v="79"/>
    <x v="4"/>
    <n v="5.0314465408805029"/>
    <x v="5"/>
    <x v="3"/>
  </r>
  <r>
    <x v="80"/>
    <x v="173"/>
    <n v="6.2893081761006293"/>
    <x v="5"/>
    <x v="3"/>
  </r>
  <r>
    <x v="80"/>
    <x v="174"/>
    <n v="93.710691823899367"/>
    <x v="5"/>
    <x v="3"/>
  </r>
  <r>
    <x v="80"/>
    <x v="175"/>
    <n v="61.635220125786162"/>
    <x v="5"/>
    <x v="3"/>
  </r>
  <r>
    <x v="80"/>
    <x v="176"/>
    <n v="20.125786163522012"/>
    <x v="5"/>
    <x v="3"/>
  </r>
  <r>
    <x v="80"/>
    <x v="177"/>
    <n v="7.5471698113207548"/>
    <x v="5"/>
    <x v="3"/>
  </r>
  <r>
    <x v="80"/>
    <x v="178"/>
    <n v="1.8867924528301887"/>
    <x v="5"/>
    <x v="3"/>
  </r>
  <r>
    <x v="80"/>
    <x v="179"/>
    <n v="2.5157232704402515"/>
    <x v="5"/>
    <x v="3"/>
  </r>
  <r>
    <x v="80"/>
    <x v="180"/>
    <n v="94.339622641509436"/>
    <x v="5"/>
    <x v="3"/>
  </r>
  <r>
    <x v="80"/>
    <x v="181"/>
    <n v="5.6603773584905657"/>
    <x v="5"/>
    <x v="3"/>
  </r>
  <r>
    <x v="80"/>
    <x v="182"/>
    <n v="98.742138364779876"/>
    <x v="5"/>
    <x v="3"/>
  </r>
  <r>
    <x v="80"/>
    <x v="183"/>
    <n v="1.2578616352201257"/>
    <x v="5"/>
    <x v="3"/>
  </r>
  <r>
    <x v="80"/>
    <x v="184"/>
    <n v="100"/>
    <x v="5"/>
    <x v="3"/>
  </r>
  <r>
    <x v="80"/>
    <x v="185"/>
    <n v="0"/>
    <x v="5"/>
    <x v="3"/>
  </r>
  <r>
    <x v="81"/>
    <x v="186"/>
    <n v="100"/>
    <x v="5"/>
    <x v="3"/>
  </r>
  <r>
    <x v="81"/>
    <x v="187"/>
    <n v="0"/>
    <x v="5"/>
    <x v="3"/>
  </r>
  <r>
    <x v="77"/>
    <x v="152"/>
    <n v="14.814814814814815"/>
    <x v="6"/>
    <x v="3"/>
  </r>
  <r>
    <x v="77"/>
    <x v="153"/>
    <n v="68.518518518518519"/>
    <x v="6"/>
    <x v="3"/>
  </r>
  <r>
    <x v="77"/>
    <x v="154"/>
    <n v="13.888888888888889"/>
    <x v="6"/>
    <x v="3"/>
  </r>
  <r>
    <x v="77"/>
    <x v="155"/>
    <n v="0"/>
    <x v="6"/>
    <x v="3"/>
  </r>
  <r>
    <x v="77"/>
    <x v="4"/>
    <n v="2.7777777777777777"/>
    <x v="6"/>
    <x v="3"/>
  </r>
  <r>
    <x v="78"/>
    <x v="156"/>
    <n v="34.25925925925926"/>
    <x v="6"/>
    <x v="3"/>
  </r>
  <r>
    <x v="78"/>
    <x v="157"/>
    <n v="48.148148148148145"/>
    <x v="6"/>
    <x v="3"/>
  </r>
  <r>
    <x v="78"/>
    <x v="158"/>
    <n v="8.3333333333333339"/>
    <x v="6"/>
    <x v="3"/>
  </r>
  <r>
    <x v="78"/>
    <x v="159"/>
    <n v="0"/>
    <x v="6"/>
    <x v="3"/>
  </r>
  <r>
    <x v="78"/>
    <x v="160"/>
    <n v="1.8518518518518519"/>
    <x v="6"/>
    <x v="3"/>
  </r>
  <r>
    <x v="78"/>
    <x v="161"/>
    <n v="0.92592592592592593"/>
    <x v="6"/>
    <x v="3"/>
  </r>
  <r>
    <x v="78"/>
    <x v="162"/>
    <n v="4.6296296296296298"/>
    <x v="6"/>
    <x v="3"/>
  </r>
  <r>
    <x v="78"/>
    <x v="163"/>
    <n v="1.8518518518518519"/>
    <x v="6"/>
    <x v="3"/>
  </r>
  <r>
    <x v="78"/>
    <x v="164"/>
    <n v="0"/>
    <x v="6"/>
    <x v="3"/>
  </r>
  <r>
    <x v="78"/>
    <x v="165"/>
    <n v="0"/>
    <x v="6"/>
    <x v="3"/>
  </r>
  <r>
    <x v="78"/>
    <x v="166"/>
    <n v="0"/>
    <x v="6"/>
    <x v="3"/>
  </r>
  <r>
    <x v="78"/>
    <x v="4"/>
    <n v="0"/>
    <x v="6"/>
    <x v="3"/>
  </r>
  <r>
    <x v="79"/>
    <x v="167"/>
    <n v="26.851851851851851"/>
    <x v="6"/>
    <x v="3"/>
  </r>
  <r>
    <x v="79"/>
    <x v="168"/>
    <n v="47.222222222222221"/>
    <x v="6"/>
    <x v="3"/>
  </r>
  <r>
    <x v="79"/>
    <x v="169"/>
    <n v="3.7037037037037037"/>
    <x v="6"/>
    <x v="3"/>
  </r>
  <r>
    <x v="79"/>
    <x v="170"/>
    <n v="0"/>
    <x v="6"/>
    <x v="3"/>
  </r>
  <r>
    <x v="79"/>
    <x v="171"/>
    <n v="14.814814814814815"/>
    <x v="6"/>
    <x v="3"/>
  </r>
  <r>
    <x v="79"/>
    <x v="172"/>
    <n v="0"/>
    <x v="6"/>
    <x v="3"/>
  </r>
  <r>
    <x v="79"/>
    <x v="4"/>
    <n v="7.4074074074074074"/>
    <x v="6"/>
    <x v="3"/>
  </r>
  <r>
    <x v="80"/>
    <x v="173"/>
    <n v="9.2592592592592595"/>
    <x v="6"/>
    <x v="3"/>
  </r>
  <r>
    <x v="80"/>
    <x v="174"/>
    <n v="90.740740740740748"/>
    <x v="6"/>
    <x v="3"/>
  </r>
  <r>
    <x v="80"/>
    <x v="175"/>
    <n v="63.888888888888886"/>
    <x v="6"/>
    <x v="3"/>
  </r>
  <r>
    <x v="80"/>
    <x v="176"/>
    <n v="13.888888888888889"/>
    <x v="6"/>
    <x v="3"/>
  </r>
  <r>
    <x v="80"/>
    <x v="177"/>
    <n v="3.7037037037037037"/>
    <x v="6"/>
    <x v="3"/>
  </r>
  <r>
    <x v="80"/>
    <x v="178"/>
    <n v="5.5555555555555554"/>
    <x v="6"/>
    <x v="3"/>
  </r>
  <r>
    <x v="80"/>
    <x v="179"/>
    <n v="3.7037037037037037"/>
    <x v="6"/>
    <x v="3"/>
  </r>
  <r>
    <x v="80"/>
    <x v="180"/>
    <n v="90.740740740740748"/>
    <x v="6"/>
    <x v="3"/>
  </r>
  <r>
    <x v="80"/>
    <x v="181"/>
    <n v="9.2592592592592595"/>
    <x v="6"/>
    <x v="3"/>
  </r>
  <r>
    <x v="80"/>
    <x v="182"/>
    <n v="99.074074074074076"/>
    <x v="6"/>
    <x v="3"/>
  </r>
  <r>
    <x v="80"/>
    <x v="183"/>
    <n v="0.92592592592592593"/>
    <x v="6"/>
    <x v="3"/>
  </r>
  <r>
    <x v="80"/>
    <x v="184"/>
    <n v="97.222222222222229"/>
    <x v="6"/>
    <x v="3"/>
  </r>
  <r>
    <x v="80"/>
    <x v="185"/>
    <n v="2.7777777777777777"/>
    <x v="6"/>
    <x v="3"/>
  </r>
  <r>
    <x v="81"/>
    <x v="186"/>
    <n v="100"/>
    <x v="6"/>
    <x v="3"/>
  </r>
  <r>
    <x v="81"/>
    <x v="187"/>
    <n v="0"/>
    <x v="6"/>
    <x v="3"/>
  </r>
  <r>
    <x v="77"/>
    <x v="152"/>
    <n v="6.2146892655367232"/>
    <x v="7"/>
    <x v="3"/>
  </r>
  <r>
    <x v="77"/>
    <x v="153"/>
    <n v="81.920903954802256"/>
    <x v="7"/>
    <x v="3"/>
  </r>
  <r>
    <x v="77"/>
    <x v="154"/>
    <n v="9.6045197740112993"/>
    <x v="7"/>
    <x v="3"/>
  </r>
  <r>
    <x v="77"/>
    <x v="155"/>
    <n v="1.1299435028248588"/>
    <x v="7"/>
    <x v="3"/>
  </r>
  <r>
    <x v="77"/>
    <x v="4"/>
    <n v="1.1299435028248588"/>
    <x v="7"/>
    <x v="3"/>
  </r>
  <r>
    <x v="78"/>
    <x v="156"/>
    <n v="33.898305084745765"/>
    <x v="7"/>
    <x v="3"/>
  </r>
  <r>
    <x v="78"/>
    <x v="157"/>
    <n v="58.757062146892657"/>
    <x v="7"/>
    <x v="3"/>
  </r>
  <r>
    <x v="78"/>
    <x v="158"/>
    <n v="0.56497175141242939"/>
    <x v="7"/>
    <x v="3"/>
  </r>
  <r>
    <x v="78"/>
    <x v="159"/>
    <n v="0"/>
    <x v="7"/>
    <x v="3"/>
  </r>
  <r>
    <x v="78"/>
    <x v="160"/>
    <n v="0"/>
    <x v="7"/>
    <x v="3"/>
  </r>
  <r>
    <x v="78"/>
    <x v="161"/>
    <n v="0.56497175141242939"/>
    <x v="7"/>
    <x v="3"/>
  </r>
  <r>
    <x v="78"/>
    <x v="162"/>
    <n v="3.3898305084745761"/>
    <x v="7"/>
    <x v="3"/>
  </r>
  <r>
    <x v="78"/>
    <x v="163"/>
    <n v="1.1299435028248588"/>
    <x v="7"/>
    <x v="3"/>
  </r>
  <r>
    <x v="78"/>
    <x v="164"/>
    <n v="0"/>
    <x v="7"/>
    <x v="3"/>
  </r>
  <r>
    <x v="78"/>
    <x v="165"/>
    <n v="0.56497175141242939"/>
    <x v="7"/>
    <x v="3"/>
  </r>
  <r>
    <x v="78"/>
    <x v="166"/>
    <n v="0"/>
    <x v="7"/>
    <x v="3"/>
  </r>
  <r>
    <x v="78"/>
    <x v="4"/>
    <n v="1.1299435028248588"/>
    <x v="7"/>
    <x v="3"/>
  </r>
  <r>
    <x v="79"/>
    <x v="167"/>
    <n v="30.508474576271187"/>
    <x v="7"/>
    <x v="3"/>
  </r>
  <r>
    <x v="79"/>
    <x v="168"/>
    <n v="55.932203389830505"/>
    <x v="7"/>
    <x v="3"/>
  </r>
  <r>
    <x v="79"/>
    <x v="169"/>
    <n v="7.3446327683615822"/>
    <x v="7"/>
    <x v="3"/>
  </r>
  <r>
    <x v="79"/>
    <x v="170"/>
    <n v="0"/>
    <x v="7"/>
    <x v="3"/>
  </r>
  <r>
    <x v="79"/>
    <x v="171"/>
    <n v="3.3898305084745761"/>
    <x v="7"/>
    <x v="3"/>
  </r>
  <r>
    <x v="79"/>
    <x v="172"/>
    <n v="0"/>
    <x v="7"/>
    <x v="3"/>
  </r>
  <r>
    <x v="79"/>
    <x v="4"/>
    <n v="2.8248587570621471"/>
    <x v="7"/>
    <x v="3"/>
  </r>
  <r>
    <x v="80"/>
    <x v="173"/>
    <n v="6.2146892655367232"/>
    <x v="7"/>
    <x v="3"/>
  </r>
  <r>
    <x v="80"/>
    <x v="174"/>
    <n v="93.78531073446328"/>
    <x v="7"/>
    <x v="3"/>
  </r>
  <r>
    <x v="80"/>
    <x v="175"/>
    <n v="58.757062146892657"/>
    <x v="7"/>
    <x v="3"/>
  </r>
  <r>
    <x v="80"/>
    <x v="176"/>
    <n v="17.514124293785311"/>
    <x v="7"/>
    <x v="3"/>
  </r>
  <r>
    <x v="80"/>
    <x v="177"/>
    <n v="6.7796610169491522"/>
    <x v="7"/>
    <x v="3"/>
  </r>
  <r>
    <x v="80"/>
    <x v="178"/>
    <n v="1.6949152542372881"/>
    <x v="7"/>
    <x v="3"/>
  </r>
  <r>
    <x v="80"/>
    <x v="179"/>
    <n v="9.0395480225988702"/>
    <x v="7"/>
    <x v="3"/>
  </r>
  <r>
    <x v="80"/>
    <x v="180"/>
    <n v="93.220338983050851"/>
    <x v="7"/>
    <x v="3"/>
  </r>
  <r>
    <x v="80"/>
    <x v="181"/>
    <n v="6.7796610169491522"/>
    <x v="7"/>
    <x v="3"/>
  </r>
  <r>
    <x v="80"/>
    <x v="182"/>
    <n v="98.305084745762713"/>
    <x v="7"/>
    <x v="3"/>
  </r>
  <r>
    <x v="80"/>
    <x v="183"/>
    <n v="1.6949152542372881"/>
    <x v="7"/>
    <x v="3"/>
  </r>
  <r>
    <x v="80"/>
    <x v="184"/>
    <n v="99.435028248587571"/>
    <x v="7"/>
    <x v="3"/>
  </r>
  <r>
    <x v="80"/>
    <x v="185"/>
    <n v="0.56497175141242939"/>
    <x v="7"/>
    <x v="3"/>
  </r>
  <r>
    <x v="81"/>
    <x v="186"/>
    <n v="100"/>
    <x v="7"/>
    <x v="3"/>
  </r>
  <r>
    <x v="81"/>
    <x v="187"/>
    <n v="0"/>
    <x v="7"/>
    <x v="3"/>
  </r>
  <r>
    <x v="77"/>
    <x v="152"/>
    <n v="2.7027027027027026"/>
    <x v="8"/>
    <x v="3"/>
  </r>
  <r>
    <x v="77"/>
    <x v="153"/>
    <n v="79.054054054054049"/>
    <x v="8"/>
    <x v="3"/>
  </r>
  <r>
    <x v="77"/>
    <x v="154"/>
    <n v="16.216216216216218"/>
    <x v="8"/>
    <x v="3"/>
  </r>
  <r>
    <x v="77"/>
    <x v="155"/>
    <n v="0.67567567567567566"/>
    <x v="8"/>
    <x v="3"/>
  </r>
  <r>
    <x v="77"/>
    <x v="4"/>
    <n v="1.3513513513513513"/>
    <x v="8"/>
    <x v="3"/>
  </r>
  <r>
    <x v="78"/>
    <x v="156"/>
    <n v="32.432432432432435"/>
    <x v="8"/>
    <x v="3"/>
  </r>
  <r>
    <x v="78"/>
    <x v="157"/>
    <n v="63.513513513513516"/>
    <x v="8"/>
    <x v="3"/>
  </r>
  <r>
    <x v="78"/>
    <x v="158"/>
    <n v="1.3513513513513513"/>
    <x v="8"/>
    <x v="3"/>
  </r>
  <r>
    <x v="78"/>
    <x v="159"/>
    <n v="0"/>
    <x v="8"/>
    <x v="3"/>
  </r>
  <r>
    <x v="78"/>
    <x v="160"/>
    <n v="0"/>
    <x v="8"/>
    <x v="3"/>
  </r>
  <r>
    <x v="78"/>
    <x v="161"/>
    <n v="0"/>
    <x v="8"/>
    <x v="3"/>
  </r>
  <r>
    <x v="78"/>
    <x v="162"/>
    <n v="0.67567567567567566"/>
    <x v="8"/>
    <x v="3"/>
  </r>
  <r>
    <x v="78"/>
    <x v="163"/>
    <n v="0"/>
    <x v="8"/>
    <x v="3"/>
  </r>
  <r>
    <x v="78"/>
    <x v="164"/>
    <n v="0.67567567567567566"/>
    <x v="8"/>
    <x v="3"/>
  </r>
  <r>
    <x v="78"/>
    <x v="165"/>
    <n v="0.67567567567567566"/>
    <x v="8"/>
    <x v="3"/>
  </r>
  <r>
    <x v="78"/>
    <x v="166"/>
    <n v="0"/>
    <x v="8"/>
    <x v="3"/>
  </r>
  <r>
    <x v="78"/>
    <x v="4"/>
    <n v="0.67567567567567566"/>
    <x v="8"/>
    <x v="3"/>
  </r>
  <r>
    <x v="79"/>
    <x v="167"/>
    <n v="12.837837837837839"/>
    <x v="8"/>
    <x v="3"/>
  </r>
  <r>
    <x v="79"/>
    <x v="168"/>
    <n v="63.513513513513516"/>
    <x v="8"/>
    <x v="3"/>
  </r>
  <r>
    <x v="79"/>
    <x v="169"/>
    <n v="16.216216216216218"/>
    <x v="8"/>
    <x v="3"/>
  </r>
  <r>
    <x v="79"/>
    <x v="170"/>
    <n v="0"/>
    <x v="8"/>
    <x v="3"/>
  </r>
  <r>
    <x v="79"/>
    <x v="171"/>
    <n v="4.7297297297297298"/>
    <x v="8"/>
    <x v="3"/>
  </r>
  <r>
    <x v="79"/>
    <x v="172"/>
    <n v="0"/>
    <x v="8"/>
    <x v="3"/>
  </r>
  <r>
    <x v="79"/>
    <x v="4"/>
    <n v="2.7027027027027026"/>
    <x v="8"/>
    <x v="3"/>
  </r>
  <r>
    <x v="80"/>
    <x v="173"/>
    <n v="2.7027027027027026"/>
    <x v="8"/>
    <x v="3"/>
  </r>
  <r>
    <x v="80"/>
    <x v="174"/>
    <n v="97.297297297297291"/>
    <x v="8"/>
    <x v="3"/>
  </r>
  <r>
    <x v="80"/>
    <x v="175"/>
    <n v="58.783783783783782"/>
    <x v="8"/>
    <x v="3"/>
  </r>
  <r>
    <x v="80"/>
    <x v="176"/>
    <n v="13.513513513513514"/>
    <x v="8"/>
    <x v="3"/>
  </r>
  <r>
    <x v="80"/>
    <x v="177"/>
    <n v="12.837837837837839"/>
    <x v="8"/>
    <x v="3"/>
  </r>
  <r>
    <x v="80"/>
    <x v="178"/>
    <n v="4.0540540540540544"/>
    <x v="8"/>
    <x v="3"/>
  </r>
  <r>
    <x v="80"/>
    <x v="179"/>
    <n v="8.1081081081081088"/>
    <x v="8"/>
    <x v="3"/>
  </r>
  <r>
    <x v="80"/>
    <x v="180"/>
    <n v="91.891891891891888"/>
    <x v="8"/>
    <x v="3"/>
  </r>
  <r>
    <x v="80"/>
    <x v="181"/>
    <n v="8.1081081081081088"/>
    <x v="8"/>
    <x v="3"/>
  </r>
  <r>
    <x v="80"/>
    <x v="182"/>
    <n v="97.972972972972968"/>
    <x v="8"/>
    <x v="3"/>
  </r>
  <r>
    <x v="80"/>
    <x v="183"/>
    <n v="2.0270270270270272"/>
    <x v="8"/>
    <x v="3"/>
  </r>
  <r>
    <x v="80"/>
    <x v="184"/>
    <n v="100"/>
    <x v="8"/>
    <x v="3"/>
  </r>
  <r>
    <x v="80"/>
    <x v="185"/>
    <n v="0"/>
    <x v="8"/>
    <x v="3"/>
  </r>
  <r>
    <x v="81"/>
    <x v="186"/>
    <n v="100"/>
    <x v="8"/>
    <x v="3"/>
  </r>
  <r>
    <x v="81"/>
    <x v="187"/>
    <n v="0"/>
    <x v="8"/>
    <x v="3"/>
  </r>
  <r>
    <x v="77"/>
    <x v="152"/>
    <n v="8.2840236686390529"/>
    <x v="9"/>
    <x v="3"/>
  </r>
  <r>
    <x v="77"/>
    <x v="153"/>
    <n v="79.881656804733723"/>
    <x v="9"/>
    <x v="3"/>
  </r>
  <r>
    <x v="77"/>
    <x v="154"/>
    <n v="10.650887573964496"/>
    <x v="9"/>
    <x v="3"/>
  </r>
  <r>
    <x v="77"/>
    <x v="155"/>
    <n v="0.59171597633136097"/>
    <x v="9"/>
    <x v="3"/>
  </r>
  <r>
    <x v="77"/>
    <x v="4"/>
    <n v="0.59171597633136097"/>
    <x v="9"/>
    <x v="3"/>
  </r>
  <r>
    <x v="78"/>
    <x v="156"/>
    <n v="60.946745562130175"/>
    <x v="9"/>
    <x v="3"/>
  </r>
  <r>
    <x v="78"/>
    <x v="157"/>
    <n v="26.627218934911241"/>
    <x v="9"/>
    <x v="3"/>
  </r>
  <r>
    <x v="78"/>
    <x v="158"/>
    <n v="4.1420118343195265"/>
    <x v="9"/>
    <x v="3"/>
  </r>
  <r>
    <x v="78"/>
    <x v="159"/>
    <n v="0"/>
    <x v="9"/>
    <x v="3"/>
  </r>
  <r>
    <x v="78"/>
    <x v="160"/>
    <n v="1.1834319526627219"/>
    <x v="9"/>
    <x v="3"/>
  </r>
  <r>
    <x v="78"/>
    <x v="161"/>
    <n v="0"/>
    <x v="9"/>
    <x v="3"/>
  </r>
  <r>
    <x v="78"/>
    <x v="162"/>
    <n v="1.7751479289940828"/>
    <x v="9"/>
    <x v="3"/>
  </r>
  <r>
    <x v="78"/>
    <x v="163"/>
    <n v="2.3668639053254439"/>
    <x v="9"/>
    <x v="3"/>
  </r>
  <r>
    <x v="78"/>
    <x v="164"/>
    <n v="0"/>
    <x v="9"/>
    <x v="3"/>
  </r>
  <r>
    <x v="78"/>
    <x v="165"/>
    <n v="0.59171597633136097"/>
    <x v="9"/>
    <x v="3"/>
  </r>
  <r>
    <x v="78"/>
    <x v="166"/>
    <n v="0.59171597633136097"/>
    <x v="9"/>
    <x v="3"/>
  </r>
  <r>
    <x v="78"/>
    <x v="4"/>
    <n v="1.7751479289940828"/>
    <x v="9"/>
    <x v="3"/>
  </r>
  <r>
    <x v="79"/>
    <x v="167"/>
    <n v="56.80473372781065"/>
    <x v="9"/>
    <x v="3"/>
  </r>
  <r>
    <x v="79"/>
    <x v="168"/>
    <n v="28.402366863905325"/>
    <x v="9"/>
    <x v="3"/>
  </r>
  <r>
    <x v="79"/>
    <x v="169"/>
    <n v="5.3254437869822482"/>
    <x v="9"/>
    <x v="3"/>
  </r>
  <r>
    <x v="79"/>
    <x v="170"/>
    <n v="0"/>
    <x v="9"/>
    <x v="3"/>
  </r>
  <r>
    <x v="79"/>
    <x v="171"/>
    <n v="7.6923076923076925"/>
    <x v="9"/>
    <x v="3"/>
  </r>
  <r>
    <x v="79"/>
    <x v="172"/>
    <n v="0"/>
    <x v="9"/>
    <x v="3"/>
  </r>
  <r>
    <x v="79"/>
    <x v="4"/>
    <n v="1.7751479289940828"/>
    <x v="9"/>
    <x v="3"/>
  </r>
  <r>
    <x v="80"/>
    <x v="173"/>
    <n v="4.7337278106508878"/>
    <x v="9"/>
    <x v="3"/>
  </r>
  <r>
    <x v="80"/>
    <x v="174"/>
    <n v="95.26627218934911"/>
    <x v="9"/>
    <x v="3"/>
  </r>
  <r>
    <x v="80"/>
    <x v="175"/>
    <n v="36.68639053254438"/>
    <x v="9"/>
    <x v="3"/>
  </r>
  <r>
    <x v="80"/>
    <x v="176"/>
    <n v="13.017751479289942"/>
    <x v="9"/>
    <x v="3"/>
  </r>
  <r>
    <x v="80"/>
    <x v="177"/>
    <n v="31.360946745562131"/>
    <x v="9"/>
    <x v="3"/>
  </r>
  <r>
    <x v="80"/>
    <x v="178"/>
    <n v="5.3254437869822482"/>
    <x v="9"/>
    <x v="3"/>
  </r>
  <r>
    <x v="80"/>
    <x v="179"/>
    <n v="8.8757396449704142"/>
    <x v="9"/>
    <x v="3"/>
  </r>
  <r>
    <x v="80"/>
    <x v="180"/>
    <n v="90.532544378698219"/>
    <x v="9"/>
    <x v="3"/>
  </r>
  <r>
    <x v="80"/>
    <x v="181"/>
    <n v="9.4674556213017755"/>
    <x v="9"/>
    <x v="3"/>
  </r>
  <r>
    <x v="80"/>
    <x v="182"/>
    <n v="99.408284023668642"/>
    <x v="9"/>
    <x v="3"/>
  </r>
  <r>
    <x v="80"/>
    <x v="183"/>
    <n v="0.59171597633136097"/>
    <x v="9"/>
    <x v="3"/>
  </r>
  <r>
    <x v="80"/>
    <x v="184"/>
    <n v="99.408284023668642"/>
    <x v="9"/>
    <x v="3"/>
  </r>
  <r>
    <x v="80"/>
    <x v="185"/>
    <n v="0.59171597633136097"/>
    <x v="9"/>
    <x v="3"/>
  </r>
  <r>
    <x v="81"/>
    <x v="186"/>
    <n v="100"/>
    <x v="9"/>
    <x v="3"/>
  </r>
  <r>
    <x v="81"/>
    <x v="187"/>
    <n v="0"/>
    <x v="9"/>
    <x v="3"/>
  </r>
  <r>
    <x v="77"/>
    <x v="152"/>
    <n v="14.503816793893129"/>
    <x v="10"/>
    <x v="3"/>
  </r>
  <r>
    <x v="77"/>
    <x v="153"/>
    <n v="56.488549618320612"/>
    <x v="10"/>
    <x v="3"/>
  </r>
  <r>
    <x v="77"/>
    <x v="154"/>
    <n v="19.083969465648856"/>
    <x v="10"/>
    <x v="3"/>
  </r>
  <r>
    <x v="77"/>
    <x v="155"/>
    <n v="1.5267175572519085"/>
    <x v="10"/>
    <x v="3"/>
  </r>
  <r>
    <x v="77"/>
    <x v="4"/>
    <n v="8.3969465648854964"/>
    <x v="10"/>
    <x v="3"/>
  </r>
  <r>
    <x v="78"/>
    <x v="156"/>
    <n v="59.541984732824424"/>
    <x v="10"/>
    <x v="3"/>
  </r>
  <r>
    <x v="78"/>
    <x v="157"/>
    <n v="16.03053435114504"/>
    <x v="10"/>
    <x v="3"/>
  </r>
  <r>
    <x v="78"/>
    <x v="158"/>
    <n v="2.2900763358778624"/>
    <x v="10"/>
    <x v="3"/>
  </r>
  <r>
    <x v="78"/>
    <x v="159"/>
    <n v="0"/>
    <x v="10"/>
    <x v="3"/>
  </r>
  <r>
    <x v="78"/>
    <x v="160"/>
    <n v="1.5267175572519085"/>
    <x v="10"/>
    <x v="3"/>
  </r>
  <r>
    <x v="78"/>
    <x v="161"/>
    <n v="0.76335877862595425"/>
    <x v="10"/>
    <x v="3"/>
  </r>
  <r>
    <x v="78"/>
    <x v="162"/>
    <n v="12.977099236641221"/>
    <x v="10"/>
    <x v="3"/>
  </r>
  <r>
    <x v="78"/>
    <x v="163"/>
    <n v="2.2900763358778624"/>
    <x v="10"/>
    <x v="3"/>
  </r>
  <r>
    <x v="78"/>
    <x v="164"/>
    <n v="1.5267175572519085"/>
    <x v="10"/>
    <x v="3"/>
  </r>
  <r>
    <x v="78"/>
    <x v="165"/>
    <n v="3.053435114503817"/>
    <x v="10"/>
    <x v="3"/>
  </r>
  <r>
    <x v="78"/>
    <x v="166"/>
    <n v="0"/>
    <x v="10"/>
    <x v="3"/>
  </r>
  <r>
    <x v="78"/>
    <x v="4"/>
    <n v="0"/>
    <x v="10"/>
    <x v="3"/>
  </r>
  <r>
    <x v="79"/>
    <x v="167"/>
    <n v="61.832061068702288"/>
    <x v="10"/>
    <x v="3"/>
  </r>
  <r>
    <x v="79"/>
    <x v="168"/>
    <n v="21.374045801526716"/>
    <x v="10"/>
    <x v="3"/>
  </r>
  <r>
    <x v="79"/>
    <x v="169"/>
    <n v="7.6335877862595423"/>
    <x v="10"/>
    <x v="3"/>
  </r>
  <r>
    <x v="79"/>
    <x v="170"/>
    <n v="0.76335877862595425"/>
    <x v="10"/>
    <x v="3"/>
  </r>
  <r>
    <x v="79"/>
    <x v="171"/>
    <n v="6.106870229007634"/>
    <x v="10"/>
    <x v="3"/>
  </r>
  <r>
    <x v="79"/>
    <x v="172"/>
    <n v="0.76335877862595425"/>
    <x v="10"/>
    <x v="3"/>
  </r>
  <r>
    <x v="79"/>
    <x v="4"/>
    <n v="1.5267175572519085"/>
    <x v="10"/>
    <x v="3"/>
  </r>
  <r>
    <x v="80"/>
    <x v="173"/>
    <n v="18.320610687022899"/>
    <x v="10"/>
    <x v="3"/>
  </r>
  <r>
    <x v="80"/>
    <x v="174"/>
    <n v="81.679389312977094"/>
    <x v="10"/>
    <x v="3"/>
  </r>
  <r>
    <x v="80"/>
    <x v="175"/>
    <n v="14.503816793893129"/>
    <x v="10"/>
    <x v="3"/>
  </r>
  <r>
    <x v="80"/>
    <x v="176"/>
    <n v="3.053435114503817"/>
    <x v="10"/>
    <x v="3"/>
  </r>
  <r>
    <x v="80"/>
    <x v="177"/>
    <n v="25.190839694656489"/>
    <x v="10"/>
    <x v="3"/>
  </r>
  <r>
    <x v="80"/>
    <x v="178"/>
    <n v="17.557251908396946"/>
    <x v="10"/>
    <x v="3"/>
  </r>
  <r>
    <x v="80"/>
    <x v="179"/>
    <n v="21.374045801526716"/>
    <x v="10"/>
    <x v="3"/>
  </r>
  <r>
    <x v="80"/>
    <x v="180"/>
    <n v="87.786259541984734"/>
    <x v="10"/>
    <x v="3"/>
  </r>
  <r>
    <x v="80"/>
    <x v="181"/>
    <n v="12.213740458015268"/>
    <x v="10"/>
    <x v="3"/>
  </r>
  <r>
    <x v="80"/>
    <x v="182"/>
    <n v="96.18320610687023"/>
    <x v="10"/>
    <x v="3"/>
  </r>
  <r>
    <x v="80"/>
    <x v="183"/>
    <n v="3.8167938931297711"/>
    <x v="10"/>
    <x v="3"/>
  </r>
  <r>
    <x v="80"/>
    <x v="184"/>
    <n v="97.709923664122144"/>
    <x v="10"/>
    <x v="3"/>
  </r>
  <r>
    <x v="80"/>
    <x v="185"/>
    <n v="2.2900763358778624"/>
    <x v="10"/>
    <x v="3"/>
  </r>
  <r>
    <x v="81"/>
    <x v="186"/>
    <n v="100"/>
    <x v="10"/>
    <x v="3"/>
  </r>
  <r>
    <x v="81"/>
    <x v="187"/>
    <n v="0"/>
    <x v="10"/>
    <x v="3"/>
  </r>
  <r>
    <x v="77"/>
    <x v="152"/>
    <n v="8.4033613445378155"/>
    <x v="11"/>
    <x v="3"/>
  </r>
  <r>
    <x v="77"/>
    <x v="153"/>
    <n v="76.470588235294116"/>
    <x v="11"/>
    <x v="3"/>
  </r>
  <r>
    <x v="77"/>
    <x v="154"/>
    <n v="8.4033613445378155"/>
    <x v="11"/>
    <x v="3"/>
  </r>
  <r>
    <x v="77"/>
    <x v="155"/>
    <n v="3.3613445378151261"/>
    <x v="11"/>
    <x v="3"/>
  </r>
  <r>
    <x v="77"/>
    <x v="4"/>
    <n v="3.3613445378151261"/>
    <x v="11"/>
    <x v="3"/>
  </r>
  <r>
    <x v="78"/>
    <x v="156"/>
    <n v="69.747899159663859"/>
    <x v="11"/>
    <x v="3"/>
  </r>
  <r>
    <x v="78"/>
    <x v="157"/>
    <n v="19.327731092436974"/>
    <x v="11"/>
    <x v="3"/>
  </r>
  <r>
    <x v="78"/>
    <x v="158"/>
    <n v="0.84033613445378152"/>
    <x v="11"/>
    <x v="3"/>
  </r>
  <r>
    <x v="78"/>
    <x v="159"/>
    <n v="0"/>
    <x v="11"/>
    <x v="3"/>
  </r>
  <r>
    <x v="78"/>
    <x v="160"/>
    <n v="0.84033613445378152"/>
    <x v="11"/>
    <x v="3"/>
  </r>
  <r>
    <x v="78"/>
    <x v="161"/>
    <n v="0"/>
    <x v="11"/>
    <x v="3"/>
  </r>
  <r>
    <x v="78"/>
    <x v="162"/>
    <n v="3.3613445378151261"/>
    <x v="11"/>
    <x v="3"/>
  </r>
  <r>
    <x v="78"/>
    <x v="163"/>
    <n v="3.3613445378151261"/>
    <x v="11"/>
    <x v="3"/>
  </r>
  <r>
    <x v="78"/>
    <x v="164"/>
    <n v="0"/>
    <x v="11"/>
    <x v="3"/>
  </r>
  <r>
    <x v="78"/>
    <x v="165"/>
    <n v="1.680672268907563"/>
    <x v="11"/>
    <x v="3"/>
  </r>
  <r>
    <x v="78"/>
    <x v="166"/>
    <n v="0"/>
    <x v="11"/>
    <x v="3"/>
  </r>
  <r>
    <x v="78"/>
    <x v="4"/>
    <n v="0.84033613445378152"/>
    <x v="11"/>
    <x v="3"/>
  </r>
  <r>
    <x v="79"/>
    <x v="167"/>
    <n v="67.226890756302524"/>
    <x v="11"/>
    <x v="3"/>
  </r>
  <r>
    <x v="79"/>
    <x v="168"/>
    <n v="19.327731092436974"/>
    <x v="11"/>
    <x v="3"/>
  </r>
  <r>
    <x v="79"/>
    <x v="169"/>
    <n v="3.3613445378151261"/>
    <x v="11"/>
    <x v="3"/>
  </r>
  <r>
    <x v="79"/>
    <x v="170"/>
    <n v="0"/>
    <x v="11"/>
    <x v="3"/>
  </r>
  <r>
    <x v="79"/>
    <x v="171"/>
    <n v="6.7226890756302522"/>
    <x v="11"/>
    <x v="3"/>
  </r>
  <r>
    <x v="79"/>
    <x v="172"/>
    <n v="0"/>
    <x v="11"/>
    <x v="3"/>
  </r>
  <r>
    <x v="79"/>
    <x v="4"/>
    <n v="3.3613445378151261"/>
    <x v="11"/>
    <x v="3"/>
  </r>
  <r>
    <x v="80"/>
    <x v="173"/>
    <n v="9.2436974789915958"/>
    <x v="11"/>
    <x v="3"/>
  </r>
  <r>
    <x v="80"/>
    <x v="174"/>
    <n v="90.756302521008408"/>
    <x v="11"/>
    <x v="3"/>
  </r>
  <r>
    <x v="80"/>
    <x v="175"/>
    <n v="10.92436974789916"/>
    <x v="11"/>
    <x v="3"/>
  </r>
  <r>
    <x v="80"/>
    <x v="176"/>
    <n v="4.2016806722689077"/>
    <x v="11"/>
    <x v="3"/>
  </r>
  <r>
    <x v="80"/>
    <x v="177"/>
    <n v="43.69747899159664"/>
    <x v="11"/>
    <x v="3"/>
  </r>
  <r>
    <x v="80"/>
    <x v="178"/>
    <n v="10.084033613445378"/>
    <x v="11"/>
    <x v="3"/>
  </r>
  <r>
    <x v="80"/>
    <x v="179"/>
    <n v="21.84873949579832"/>
    <x v="11"/>
    <x v="3"/>
  </r>
  <r>
    <x v="80"/>
    <x v="180"/>
    <n v="96.638655462184872"/>
    <x v="11"/>
    <x v="3"/>
  </r>
  <r>
    <x v="80"/>
    <x v="181"/>
    <n v="3.3613445378151261"/>
    <x v="11"/>
    <x v="3"/>
  </r>
  <r>
    <x v="80"/>
    <x v="182"/>
    <n v="100"/>
    <x v="11"/>
    <x v="3"/>
  </r>
  <r>
    <x v="80"/>
    <x v="183"/>
    <n v="0"/>
    <x v="11"/>
    <x v="3"/>
  </r>
  <r>
    <x v="80"/>
    <x v="184"/>
    <n v="100"/>
    <x v="11"/>
    <x v="3"/>
  </r>
  <r>
    <x v="80"/>
    <x v="185"/>
    <n v="0"/>
    <x v="11"/>
    <x v="3"/>
  </r>
  <r>
    <x v="81"/>
    <x v="186"/>
    <n v="100"/>
    <x v="11"/>
    <x v="3"/>
  </r>
  <r>
    <x v="81"/>
    <x v="187"/>
    <n v="0"/>
    <x v="11"/>
    <x v="3"/>
  </r>
  <r>
    <x v="77"/>
    <x v="152"/>
    <n v="20.202020202020201"/>
    <x v="12"/>
    <x v="3"/>
  </r>
  <r>
    <x v="77"/>
    <x v="153"/>
    <n v="62.626262626262623"/>
    <x v="12"/>
    <x v="3"/>
  </r>
  <r>
    <x v="77"/>
    <x v="154"/>
    <n v="12.121212121212121"/>
    <x v="12"/>
    <x v="3"/>
  </r>
  <r>
    <x v="77"/>
    <x v="155"/>
    <n v="0"/>
    <x v="12"/>
    <x v="3"/>
  </r>
  <r>
    <x v="77"/>
    <x v="4"/>
    <n v="5.0505050505050502"/>
    <x v="12"/>
    <x v="3"/>
  </r>
  <r>
    <x v="78"/>
    <x v="156"/>
    <n v="70.707070707070713"/>
    <x v="12"/>
    <x v="3"/>
  </r>
  <r>
    <x v="78"/>
    <x v="157"/>
    <n v="6.0606060606060606"/>
    <x v="12"/>
    <x v="3"/>
  </r>
  <r>
    <x v="78"/>
    <x v="158"/>
    <n v="3.0303030303030303"/>
    <x v="12"/>
    <x v="3"/>
  </r>
  <r>
    <x v="78"/>
    <x v="159"/>
    <n v="0"/>
    <x v="12"/>
    <x v="3"/>
  </r>
  <r>
    <x v="78"/>
    <x v="160"/>
    <n v="3.0303030303030303"/>
    <x v="12"/>
    <x v="3"/>
  </r>
  <r>
    <x v="78"/>
    <x v="161"/>
    <n v="1.0101010101010102"/>
    <x v="12"/>
    <x v="3"/>
  </r>
  <r>
    <x v="78"/>
    <x v="162"/>
    <n v="5.0505050505050502"/>
    <x v="12"/>
    <x v="3"/>
  </r>
  <r>
    <x v="78"/>
    <x v="163"/>
    <n v="8.0808080808080813"/>
    <x v="12"/>
    <x v="3"/>
  </r>
  <r>
    <x v="78"/>
    <x v="164"/>
    <n v="1.0101010101010102"/>
    <x v="12"/>
    <x v="3"/>
  </r>
  <r>
    <x v="78"/>
    <x v="165"/>
    <n v="2.0202020202020203"/>
    <x v="12"/>
    <x v="3"/>
  </r>
  <r>
    <x v="78"/>
    <x v="166"/>
    <n v="0"/>
    <x v="12"/>
    <x v="3"/>
  </r>
  <r>
    <x v="78"/>
    <x v="4"/>
    <n v="0"/>
    <x v="12"/>
    <x v="3"/>
  </r>
  <r>
    <x v="79"/>
    <x v="167"/>
    <n v="76.767676767676761"/>
    <x v="12"/>
    <x v="3"/>
  </r>
  <r>
    <x v="79"/>
    <x v="168"/>
    <n v="9.0909090909090917"/>
    <x v="12"/>
    <x v="3"/>
  </r>
  <r>
    <x v="79"/>
    <x v="169"/>
    <n v="2.0202020202020203"/>
    <x v="12"/>
    <x v="3"/>
  </r>
  <r>
    <x v="79"/>
    <x v="170"/>
    <n v="1.0101010101010102"/>
    <x v="12"/>
    <x v="3"/>
  </r>
  <r>
    <x v="79"/>
    <x v="171"/>
    <n v="7.0707070707070709"/>
    <x v="12"/>
    <x v="3"/>
  </r>
  <r>
    <x v="79"/>
    <x v="172"/>
    <n v="0"/>
    <x v="12"/>
    <x v="3"/>
  </r>
  <r>
    <x v="79"/>
    <x v="4"/>
    <n v="4.0404040404040407"/>
    <x v="12"/>
    <x v="3"/>
  </r>
  <r>
    <x v="80"/>
    <x v="173"/>
    <n v="19.19191919191919"/>
    <x v="12"/>
    <x v="3"/>
  </r>
  <r>
    <x v="80"/>
    <x v="174"/>
    <n v="80.808080808080803"/>
    <x v="12"/>
    <x v="3"/>
  </r>
  <r>
    <x v="80"/>
    <x v="175"/>
    <n v="8.0808080808080813"/>
    <x v="12"/>
    <x v="3"/>
  </r>
  <r>
    <x v="80"/>
    <x v="176"/>
    <n v="1.0101010101010102"/>
    <x v="12"/>
    <x v="3"/>
  </r>
  <r>
    <x v="80"/>
    <x v="177"/>
    <n v="10.1010101010101"/>
    <x v="12"/>
    <x v="3"/>
  </r>
  <r>
    <x v="80"/>
    <x v="178"/>
    <n v="41.414141414141412"/>
    <x v="12"/>
    <x v="3"/>
  </r>
  <r>
    <x v="80"/>
    <x v="179"/>
    <n v="20.202020202020201"/>
    <x v="12"/>
    <x v="3"/>
  </r>
  <r>
    <x v="80"/>
    <x v="180"/>
    <n v="90.909090909090907"/>
    <x v="12"/>
    <x v="3"/>
  </r>
  <r>
    <x v="80"/>
    <x v="181"/>
    <n v="9.0909090909090917"/>
    <x v="12"/>
    <x v="3"/>
  </r>
  <r>
    <x v="80"/>
    <x v="182"/>
    <n v="100"/>
    <x v="12"/>
    <x v="3"/>
  </r>
  <r>
    <x v="80"/>
    <x v="183"/>
    <n v="0"/>
    <x v="12"/>
    <x v="3"/>
  </r>
  <r>
    <x v="80"/>
    <x v="184"/>
    <n v="98.98989898989899"/>
    <x v="12"/>
    <x v="3"/>
  </r>
  <r>
    <x v="80"/>
    <x v="185"/>
    <n v="1.0101010101010102"/>
    <x v="12"/>
    <x v="3"/>
  </r>
  <r>
    <x v="81"/>
    <x v="186"/>
    <n v="100"/>
    <x v="12"/>
    <x v="3"/>
  </r>
  <r>
    <x v="81"/>
    <x v="187"/>
    <n v="0"/>
    <x v="12"/>
    <x v="3"/>
  </r>
  <r>
    <x v="77"/>
    <x v="152"/>
    <n v="2.8985507246376812"/>
    <x v="13"/>
    <x v="3"/>
  </r>
  <r>
    <x v="77"/>
    <x v="153"/>
    <n v="78.260869565217391"/>
    <x v="13"/>
    <x v="3"/>
  </r>
  <r>
    <x v="77"/>
    <x v="154"/>
    <n v="10.144927536231885"/>
    <x v="13"/>
    <x v="3"/>
  </r>
  <r>
    <x v="77"/>
    <x v="155"/>
    <n v="1.4492753623188406"/>
    <x v="13"/>
    <x v="3"/>
  </r>
  <r>
    <x v="77"/>
    <x v="4"/>
    <n v="7.2463768115942031"/>
    <x v="13"/>
    <x v="3"/>
  </r>
  <r>
    <x v="78"/>
    <x v="156"/>
    <n v="59.420289855072461"/>
    <x v="13"/>
    <x v="3"/>
  </r>
  <r>
    <x v="78"/>
    <x v="157"/>
    <n v="28.985507246376812"/>
    <x v="13"/>
    <x v="3"/>
  </r>
  <r>
    <x v="78"/>
    <x v="158"/>
    <n v="2.8985507246376812"/>
    <x v="13"/>
    <x v="3"/>
  </r>
  <r>
    <x v="78"/>
    <x v="159"/>
    <n v="0"/>
    <x v="13"/>
    <x v="3"/>
  </r>
  <r>
    <x v="78"/>
    <x v="160"/>
    <n v="0"/>
    <x v="13"/>
    <x v="3"/>
  </r>
  <r>
    <x v="78"/>
    <x v="161"/>
    <n v="0"/>
    <x v="13"/>
    <x v="3"/>
  </r>
  <r>
    <x v="78"/>
    <x v="162"/>
    <n v="2.8985507246376812"/>
    <x v="13"/>
    <x v="3"/>
  </r>
  <r>
    <x v="78"/>
    <x v="163"/>
    <n v="4.3478260869565215"/>
    <x v="13"/>
    <x v="3"/>
  </r>
  <r>
    <x v="78"/>
    <x v="164"/>
    <n v="1.4492753623188406"/>
    <x v="13"/>
    <x v="3"/>
  </r>
  <r>
    <x v="78"/>
    <x v="165"/>
    <n v="0"/>
    <x v="13"/>
    <x v="3"/>
  </r>
  <r>
    <x v="78"/>
    <x v="166"/>
    <n v="0"/>
    <x v="13"/>
    <x v="3"/>
  </r>
  <r>
    <x v="78"/>
    <x v="4"/>
    <n v="0"/>
    <x v="13"/>
    <x v="3"/>
  </r>
  <r>
    <x v="79"/>
    <x v="167"/>
    <n v="57.971014492753625"/>
    <x v="13"/>
    <x v="3"/>
  </r>
  <r>
    <x v="79"/>
    <x v="168"/>
    <n v="26.086956521739129"/>
    <x v="13"/>
    <x v="3"/>
  </r>
  <r>
    <x v="79"/>
    <x v="169"/>
    <n v="7.2463768115942031"/>
    <x v="13"/>
    <x v="3"/>
  </r>
  <r>
    <x v="79"/>
    <x v="170"/>
    <n v="0"/>
    <x v="13"/>
    <x v="3"/>
  </r>
  <r>
    <x v="79"/>
    <x v="171"/>
    <n v="7.2463768115942031"/>
    <x v="13"/>
    <x v="3"/>
  </r>
  <r>
    <x v="79"/>
    <x v="172"/>
    <n v="0"/>
    <x v="13"/>
    <x v="3"/>
  </r>
  <r>
    <x v="79"/>
    <x v="4"/>
    <n v="1.4492753623188406"/>
    <x v="13"/>
    <x v="3"/>
  </r>
  <r>
    <x v="80"/>
    <x v="173"/>
    <n v="10.144927536231885"/>
    <x v="13"/>
    <x v="3"/>
  </r>
  <r>
    <x v="80"/>
    <x v="174"/>
    <n v="89.85507246376811"/>
    <x v="13"/>
    <x v="3"/>
  </r>
  <r>
    <x v="80"/>
    <x v="175"/>
    <n v="10.144927536231885"/>
    <x v="13"/>
    <x v="3"/>
  </r>
  <r>
    <x v="80"/>
    <x v="176"/>
    <n v="11.594202898550725"/>
    <x v="13"/>
    <x v="3"/>
  </r>
  <r>
    <x v="80"/>
    <x v="177"/>
    <n v="47.826086956521742"/>
    <x v="13"/>
    <x v="3"/>
  </r>
  <r>
    <x v="80"/>
    <x v="178"/>
    <n v="5.7971014492753623"/>
    <x v="13"/>
    <x v="3"/>
  </r>
  <r>
    <x v="80"/>
    <x v="179"/>
    <n v="14.492753623188406"/>
    <x v="13"/>
    <x v="3"/>
  </r>
  <r>
    <x v="80"/>
    <x v="180"/>
    <n v="89.85507246376811"/>
    <x v="13"/>
    <x v="3"/>
  </r>
  <r>
    <x v="80"/>
    <x v="181"/>
    <n v="10.144927536231885"/>
    <x v="13"/>
    <x v="3"/>
  </r>
  <r>
    <x v="80"/>
    <x v="182"/>
    <n v="100"/>
    <x v="13"/>
    <x v="3"/>
  </r>
  <r>
    <x v="80"/>
    <x v="183"/>
    <n v="0"/>
    <x v="13"/>
    <x v="3"/>
  </r>
  <r>
    <x v="80"/>
    <x v="184"/>
    <n v="100"/>
    <x v="13"/>
    <x v="3"/>
  </r>
  <r>
    <x v="80"/>
    <x v="185"/>
    <n v="0"/>
    <x v="13"/>
    <x v="3"/>
  </r>
  <r>
    <x v="81"/>
    <x v="186"/>
    <n v="100"/>
    <x v="13"/>
    <x v="3"/>
  </r>
  <r>
    <x v="81"/>
    <x v="187"/>
    <n v="0"/>
    <x v="13"/>
    <x v="3"/>
  </r>
  <r>
    <x v="77"/>
    <x v="152"/>
    <n v="35.632183908045974"/>
    <x v="14"/>
    <x v="3"/>
  </r>
  <r>
    <x v="77"/>
    <x v="153"/>
    <n v="14.942528735632184"/>
    <x v="14"/>
    <x v="3"/>
  </r>
  <r>
    <x v="77"/>
    <x v="154"/>
    <n v="43.678160919540232"/>
    <x v="14"/>
    <x v="3"/>
  </r>
  <r>
    <x v="77"/>
    <x v="155"/>
    <n v="1.1494252873563218"/>
    <x v="14"/>
    <x v="3"/>
  </r>
  <r>
    <x v="77"/>
    <x v="4"/>
    <n v="4.5977011494252871"/>
    <x v="14"/>
    <x v="3"/>
  </r>
  <r>
    <x v="78"/>
    <x v="156"/>
    <n v="18.390804597701148"/>
    <x v="14"/>
    <x v="3"/>
  </r>
  <r>
    <x v="78"/>
    <x v="157"/>
    <n v="25.287356321839081"/>
    <x v="14"/>
    <x v="3"/>
  </r>
  <r>
    <x v="78"/>
    <x v="158"/>
    <n v="21.839080459770116"/>
    <x v="14"/>
    <x v="3"/>
  </r>
  <r>
    <x v="78"/>
    <x v="159"/>
    <n v="0"/>
    <x v="14"/>
    <x v="3"/>
  </r>
  <r>
    <x v="78"/>
    <x v="160"/>
    <n v="2.2988505747126435"/>
    <x v="14"/>
    <x v="3"/>
  </r>
  <r>
    <x v="78"/>
    <x v="161"/>
    <n v="1.1494252873563218"/>
    <x v="14"/>
    <x v="3"/>
  </r>
  <r>
    <x v="78"/>
    <x v="162"/>
    <n v="10.344827586206897"/>
    <x v="14"/>
    <x v="3"/>
  </r>
  <r>
    <x v="78"/>
    <x v="163"/>
    <n v="14.942528735632184"/>
    <x v="14"/>
    <x v="3"/>
  </r>
  <r>
    <x v="78"/>
    <x v="164"/>
    <n v="5.7471264367816088"/>
    <x v="14"/>
    <x v="3"/>
  </r>
  <r>
    <x v="78"/>
    <x v="165"/>
    <n v="0"/>
    <x v="14"/>
    <x v="3"/>
  </r>
  <r>
    <x v="78"/>
    <x v="166"/>
    <n v="0"/>
    <x v="14"/>
    <x v="3"/>
  </r>
  <r>
    <x v="78"/>
    <x v="4"/>
    <n v="0"/>
    <x v="14"/>
    <x v="3"/>
  </r>
  <r>
    <x v="79"/>
    <x v="167"/>
    <n v="17.241379310344829"/>
    <x v="14"/>
    <x v="3"/>
  </r>
  <r>
    <x v="79"/>
    <x v="168"/>
    <n v="14.942528735632184"/>
    <x v="14"/>
    <x v="3"/>
  </r>
  <r>
    <x v="79"/>
    <x v="169"/>
    <n v="2.2988505747126435"/>
    <x v="14"/>
    <x v="3"/>
  </r>
  <r>
    <x v="79"/>
    <x v="170"/>
    <n v="2.2988505747126435"/>
    <x v="14"/>
    <x v="3"/>
  </r>
  <r>
    <x v="79"/>
    <x v="171"/>
    <n v="62.068965517241381"/>
    <x v="14"/>
    <x v="3"/>
  </r>
  <r>
    <x v="79"/>
    <x v="172"/>
    <n v="0"/>
    <x v="14"/>
    <x v="3"/>
  </r>
  <r>
    <x v="79"/>
    <x v="4"/>
    <n v="1.1494252873563218"/>
    <x v="14"/>
    <x v="3"/>
  </r>
  <r>
    <x v="80"/>
    <x v="173"/>
    <n v="39.080459770114942"/>
    <x v="14"/>
    <x v="3"/>
  </r>
  <r>
    <x v="80"/>
    <x v="174"/>
    <n v="60.919540229885058"/>
    <x v="14"/>
    <x v="3"/>
  </r>
  <r>
    <x v="80"/>
    <x v="175"/>
    <n v="35.632183908045974"/>
    <x v="14"/>
    <x v="3"/>
  </r>
  <r>
    <x v="80"/>
    <x v="176"/>
    <n v="4.5977011494252871"/>
    <x v="14"/>
    <x v="3"/>
  </r>
  <r>
    <x v="80"/>
    <x v="177"/>
    <n v="9.1954022988505741"/>
    <x v="14"/>
    <x v="3"/>
  </r>
  <r>
    <x v="80"/>
    <x v="178"/>
    <n v="6.8965517241379306"/>
    <x v="14"/>
    <x v="3"/>
  </r>
  <r>
    <x v="80"/>
    <x v="179"/>
    <n v="4.5977011494252871"/>
    <x v="14"/>
    <x v="3"/>
  </r>
  <r>
    <x v="80"/>
    <x v="180"/>
    <n v="90.804597701149419"/>
    <x v="14"/>
    <x v="3"/>
  </r>
  <r>
    <x v="80"/>
    <x v="181"/>
    <n v="9.1954022988505741"/>
    <x v="14"/>
    <x v="3"/>
  </r>
  <r>
    <x v="80"/>
    <x v="182"/>
    <n v="100"/>
    <x v="14"/>
    <x v="3"/>
  </r>
  <r>
    <x v="80"/>
    <x v="183"/>
    <n v="0"/>
    <x v="14"/>
    <x v="3"/>
  </r>
  <r>
    <x v="80"/>
    <x v="184"/>
    <n v="98.850574712643677"/>
    <x v="14"/>
    <x v="3"/>
  </r>
  <r>
    <x v="80"/>
    <x v="185"/>
    <n v="1.1494252873563218"/>
    <x v="14"/>
    <x v="3"/>
  </r>
  <r>
    <x v="81"/>
    <x v="186"/>
    <n v="100"/>
    <x v="14"/>
    <x v="3"/>
  </r>
  <r>
    <x v="81"/>
    <x v="187"/>
    <n v="0"/>
    <x v="14"/>
    <x v="3"/>
  </r>
  <r>
    <x v="77"/>
    <x v="152"/>
    <n v="24.175824175824175"/>
    <x v="15"/>
    <x v="3"/>
  </r>
  <r>
    <x v="77"/>
    <x v="153"/>
    <n v="60.439560439560438"/>
    <x v="15"/>
    <x v="3"/>
  </r>
  <r>
    <x v="77"/>
    <x v="154"/>
    <n v="12.087912087912088"/>
    <x v="15"/>
    <x v="3"/>
  </r>
  <r>
    <x v="77"/>
    <x v="155"/>
    <n v="1.098901098901099"/>
    <x v="15"/>
    <x v="3"/>
  </r>
  <r>
    <x v="77"/>
    <x v="4"/>
    <n v="2.197802197802198"/>
    <x v="15"/>
    <x v="3"/>
  </r>
  <r>
    <x v="78"/>
    <x v="156"/>
    <n v="69.230769230769226"/>
    <x v="15"/>
    <x v="3"/>
  </r>
  <r>
    <x v="78"/>
    <x v="157"/>
    <n v="6.5934065934065931"/>
    <x v="15"/>
    <x v="3"/>
  </r>
  <r>
    <x v="78"/>
    <x v="158"/>
    <n v="3.2967032967032965"/>
    <x v="15"/>
    <x v="3"/>
  </r>
  <r>
    <x v="78"/>
    <x v="159"/>
    <n v="0"/>
    <x v="15"/>
    <x v="3"/>
  </r>
  <r>
    <x v="78"/>
    <x v="160"/>
    <n v="2.197802197802198"/>
    <x v="15"/>
    <x v="3"/>
  </r>
  <r>
    <x v="78"/>
    <x v="161"/>
    <n v="1.098901098901099"/>
    <x v="15"/>
    <x v="3"/>
  </r>
  <r>
    <x v="78"/>
    <x v="162"/>
    <n v="6.5934065934065931"/>
    <x v="15"/>
    <x v="3"/>
  </r>
  <r>
    <x v="78"/>
    <x v="163"/>
    <n v="2.197802197802198"/>
    <x v="15"/>
    <x v="3"/>
  </r>
  <r>
    <x v="78"/>
    <x v="164"/>
    <n v="0"/>
    <x v="15"/>
    <x v="3"/>
  </r>
  <r>
    <x v="78"/>
    <x v="165"/>
    <n v="5.4945054945054945"/>
    <x v="15"/>
    <x v="3"/>
  </r>
  <r>
    <x v="78"/>
    <x v="166"/>
    <n v="2.197802197802198"/>
    <x v="15"/>
    <x v="3"/>
  </r>
  <r>
    <x v="78"/>
    <x v="4"/>
    <n v="1.098901098901099"/>
    <x v="15"/>
    <x v="3"/>
  </r>
  <r>
    <x v="79"/>
    <x v="167"/>
    <n v="67.032967032967036"/>
    <x v="15"/>
    <x v="3"/>
  </r>
  <r>
    <x v="79"/>
    <x v="168"/>
    <n v="12.087912087912088"/>
    <x v="15"/>
    <x v="3"/>
  </r>
  <r>
    <x v="79"/>
    <x v="169"/>
    <n v="9.8901098901098905"/>
    <x v="15"/>
    <x v="3"/>
  </r>
  <r>
    <x v="79"/>
    <x v="170"/>
    <n v="3.2967032967032965"/>
    <x v="15"/>
    <x v="3"/>
  </r>
  <r>
    <x v="79"/>
    <x v="171"/>
    <n v="2.197802197802198"/>
    <x v="15"/>
    <x v="3"/>
  </r>
  <r>
    <x v="79"/>
    <x v="172"/>
    <n v="3.2967032967032965"/>
    <x v="15"/>
    <x v="3"/>
  </r>
  <r>
    <x v="79"/>
    <x v="4"/>
    <n v="2.197802197802198"/>
    <x v="15"/>
    <x v="3"/>
  </r>
  <r>
    <x v="80"/>
    <x v="173"/>
    <n v="9.8901098901098905"/>
    <x v="15"/>
    <x v="3"/>
  </r>
  <r>
    <x v="80"/>
    <x v="174"/>
    <n v="90.109890109890117"/>
    <x v="15"/>
    <x v="3"/>
  </r>
  <r>
    <x v="80"/>
    <x v="175"/>
    <n v="32.967032967032964"/>
    <x v="15"/>
    <x v="3"/>
  </r>
  <r>
    <x v="80"/>
    <x v="176"/>
    <n v="9.8901098901098905"/>
    <x v="15"/>
    <x v="3"/>
  </r>
  <r>
    <x v="80"/>
    <x v="177"/>
    <n v="29.670329670329672"/>
    <x v="15"/>
    <x v="3"/>
  </r>
  <r>
    <x v="80"/>
    <x v="178"/>
    <n v="14.285714285714286"/>
    <x v="15"/>
    <x v="3"/>
  </r>
  <r>
    <x v="80"/>
    <x v="179"/>
    <n v="3.2967032967032965"/>
    <x v="15"/>
    <x v="3"/>
  </r>
  <r>
    <x v="80"/>
    <x v="180"/>
    <n v="96.703296703296701"/>
    <x v="15"/>
    <x v="3"/>
  </r>
  <r>
    <x v="80"/>
    <x v="181"/>
    <n v="3.2967032967032965"/>
    <x v="15"/>
    <x v="3"/>
  </r>
  <r>
    <x v="80"/>
    <x v="182"/>
    <n v="96.703296703296701"/>
    <x v="15"/>
    <x v="3"/>
  </r>
  <r>
    <x v="80"/>
    <x v="183"/>
    <n v="3.2967032967032965"/>
    <x v="15"/>
    <x v="3"/>
  </r>
  <r>
    <x v="80"/>
    <x v="184"/>
    <n v="98.901098901098905"/>
    <x v="15"/>
    <x v="3"/>
  </r>
  <r>
    <x v="80"/>
    <x v="185"/>
    <n v="1.098901098901099"/>
    <x v="15"/>
    <x v="3"/>
  </r>
  <r>
    <x v="81"/>
    <x v="186"/>
    <n v="100"/>
    <x v="15"/>
    <x v="3"/>
  </r>
  <r>
    <x v="81"/>
    <x v="187"/>
    <n v="0"/>
    <x v="15"/>
    <x v="3"/>
  </r>
  <r>
    <x v="77"/>
    <x v="152"/>
    <n v="23.369565217391305"/>
    <x v="16"/>
    <x v="3"/>
  </r>
  <r>
    <x v="77"/>
    <x v="153"/>
    <n v="50"/>
    <x v="16"/>
    <x v="3"/>
  </r>
  <r>
    <x v="77"/>
    <x v="154"/>
    <n v="21.739130434782609"/>
    <x v="16"/>
    <x v="3"/>
  </r>
  <r>
    <x v="77"/>
    <x v="155"/>
    <n v="2.1739130434782608"/>
    <x v="16"/>
    <x v="3"/>
  </r>
  <r>
    <x v="77"/>
    <x v="4"/>
    <n v="2.7173913043478262"/>
    <x v="16"/>
    <x v="3"/>
  </r>
  <r>
    <x v="78"/>
    <x v="156"/>
    <n v="59.239130434782609"/>
    <x v="16"/>
    <x v="3"/>
  </r>
  <r>
    <x v="78"/>
    <x v="157"/>
    <n v="13.043478260869565"/>
    <x v="16"/>
    <x v="3"/>
  </r>
  <r>
    <x v="78"/>
    <x v="158"/>
    <n v="8.695652173913043"/>
    <x v="16"/>
    <x v="3"/>
  </r>
  <r>
    <x v="78"/>
    <x v="159"/>
    <n v="0.54347826086956519"/>
    <x v="16"/>
    <x v="3"/>
  </r>
  <r>
    <x v="78"/>
    <x v="160"/>
    <n v="1.0869565217391304"/>
    <x v="16"/>
    <x v="3"/>
  </r>
  <r>
    <x v="78"/>
    <x v="161"/>
    <n v="1.0869565217391304"/>
    <x v="16"/>
    <x v="3"/>
  </r>
  <r>
    <x v="78"/>
    <x v="162"/>
    <n v="1.0869565217391304"/>
    <x v="16"/>
    <x v="3"/>
  </r>
  <r>
    <x v="78"/>
    <x v="163"/>
    <n v="8.1521739130434785"/>
    <x v="16"/>
    <x v="3"/>
  </r>
  <r>
    <x v="78"/>
    <x v="164"/>
    <n v="0.54347826086956519"/>
    <x v="16"/>
    <x v="3"/>
  </r>
  <r>
    <x v="78"/>
    <x v="165"/>
    <n v="4.3478260869565215"/>
    <x v="16"/>
    <x v="3"/>
  </r>
  <r>
    <x v="78"/>
    <x v="166"/>
    <n v="1.0869565217391304"/>
    <x v="16"/>
    <x v="3"/>
  </r>
  <r>
    <x v="78"/>
    <x v="4"/>
    <n v="1.0869565217391304"/>
    <x v="16"/>
    <x v="3"/>
  </r>
  <r>
    <x v="79"/>
    <x v="167"/>
    <n v="58.152173913043477"/>
    <x v="16"/>
    <x v="3"/>
  </r>
  <r>
    <x v="79"/>
    <x v="168"/>
    <n v="14.673913043478262"/>
    <x v="16"/>
    <x v="3"/>
  </r>
  <r>
    <x v="79"/>
    <x v="169"/>
    <n v="7.6086956521739131"/>
    <x v="16"/>
    <x v="3"/>
  </r>
  <r>
    <x v="79"/>
    <x v="170"/>
    <n v="2.1739130434782608"/>
    <x v="16"/>
    <x v="3"/>
  </r>
  <r>
    <x v="79"/>
    <x v="171"/>
    <n v="12.5"/>
    <x v="16"/>
    <x v="3"/>
  </r>
  <r>
    <x v="79"/>
    <x v="172"/>
    <n v="0"/>
    <x v="16"/>
    <x v="3"/>
  </r>
  <r>
    <x v="79"/>
    <x v="4"/>
    <n v="4.8913043478260869"/>
    <x v="16"/>
    <x v="3"/>
  </r>
  <r>
    <x v="80"/>
    <x v="173"/>
    <n v="15.760869565217391"/>
    <x v="16"/>
    <x v="3"/>
  </r>
  <r>
    <x v="80"/>
    <x v="174"/>
    <n v="84.239130434782609"/>
    <x v="16"/>
    <x v="3"/>
  </r>
  <r>
    <x v="80"/>
    <x v="175"/>
    <n v="20.108695652173914"/>
    <x v="16"/>
    <x v="3"/>
  </r>
  <r>
    <x v="80"/>
    <x v="176"/>
    <n v="4.3478260869565215"/>
    <x v="16"/>
    <x v="3"/>
  </r>
  <r>
    <x v="80"/>
    <x v="177"/>
    <n v="34.239130434782609"/>
    <x v="16"/>
    <x v="3"/>
  </r>
  <r>
    <x v="80"/>
    <x v="178"/>
    <n v="12.5"/>
    <x v="16"/>
    <x v="3"/>
  </r>
  <r>
    <x v="80"/>
    <x v="179"/>
    <n v="13.043478260869565"/>
    <x v="16"/>
    <x v="3"/>
  </r>
  <r>
    <x v="80"/>
    <x v="180"/>
    <n v="89.673913043478265"/>
    <x v="16"/>
    <x v="3"/>
  </r>
  <r>
    <x v="80"/>
    <x v="181"/>
    <n v="10.326086956521738"/>
    <x v="16"/>
    <x v="3"/>
  </r>
  <r>
    <x v="80"/>
    <x v="182"/>
    <n v="98.913043478260875"/>
    <x v="16"/>
    <x v="3"/>
  </r>
  <r>
    <x v="80"/>
    <x v="183"/>
    <n v="1.0869565217391304"/>
    <x v="16"/>
    <x v="3"/>
  </r>
  <r>
    <x v="80"/>
    <x v="184"/>
    <n v="98.369565217391298"/>
    <x v="16"/>
    <x v="3"/>
  </r>
  <r>
    <x v="80"/>
    <x v="185"/>
    <n v="1.6304347826086956"/>
    <x v="16"/>
    <x v="3"/>
  </r>
  <r>
    <x v="81"/>
    <x v="186"/>
    <n v="100"/>
    <x v="16"/>
    <x v="3"/>
  </r>
  <r>
    <x v="81"/>
    <x v="187"/>
    <n v="0"/>
    <x v="16"/>
    <x v="3"/>
  </r>
  <r>
    <x v="82"/>
    <x v="188"/>
    <n v="50.797477744807125"/>
    <x v="0"/>
    <x v="2"/>
  </r>
  <r>
    <x v="82"/>
    <x v="189"/>
    <n v="19.91839762611276"/>
    <x v="0"/>
    <x v="2"/>
  </r>
  <r>
    <x v="82"/>
    <x v="190"/>
    <n v="6.3983679525222552"/>
    <x v="0"/>
    <x v="2"/>
  </r>
  <r>
    <x v="82"/>
    <x v="191"/>
    <n v="23.701780415430267"/>
    <x v="0"/>
    <x v="2"/>
  </r>
  <r>
    <x v="82"/>
    <x v="192"/>
    <n v="0.33382789317507416"/>
    <x v="0"/>
    <x v="2"/>
  </r>
  <r>
    <x v="82"/>
    <x v="193"/>
    <n v="3.1713649851632049"/>
    <x v="0"/>
    <x v="2"/>
  </r>
  <r>
    <x v="83"/>
    <x v="4"/>
    <n v="2.2626112759643915"/>
    <x v="0"/>
    <x v="2"/>
  </r>
  <r>
    <x v="83"/>
    <x v="105"/>
    <n v="85.293026706231458"/>
    <x v="0"/>
    <x v="2"/>
  </r>
  <r>
    <x v="83"/>
    <x v="194"/>
    <n v="12.444362017804155"/>
    <x v="0"/>
    <x v="2"/>
  </r>
  <r>
    <x v="84"/>
    <x v="195"/>
    <n v="10.107566765578635"/>
    <x v="0"/>
    <x v="2"/>
  </r>
  <r>
    <x v="84"/>
    <x v="196"/>
    <n v="11.702522255192878"/>
    <x v="0"/>
    <x v="2"/>
  </r>
  <r>
    <x v="84"/>
    <x v="197"/>
    <n v="20.678783382789316"/>
    <x v="0"/>
    <x v="2"/>
  </r>
  <r>
    <x v="84"/>
    <x v="198"/>
    <n v="19.547477744807122"/>
    <x v="0"/>
    <x v="2"/>
  </r>
  <r>
    <x v="84"/>
    <x v="199"/>
    <n v="19.640207715133531"/>
    <x v="0"/>
    <x v="2"/>
  </r>
  <r>
    <x v="84"/>
    <x v="200"/>
    <n v="15.393175074183976"/>
    <x v="0"/>
    <x v="2"/>
  </r>
  <r>
    <x v="84"/>
    <x v="4"/>
    <n v="2.9302670623145399"/>
    <x v="0"/>
    <x v="2"/>
  </r>
  <r>
    <x v="85"/>
    <x v="201"/>
    <n v="69.592090179594749"/>
    <x v="0"/>
    <x v="2"/>
  </r>
  <r>
    <x v="86"/>
    <x v="195"/>
    <n v="9.1988130563798212"/>
    <x v="0"/>
    <x v="2"/>
  </r>
  <r>
    <x v="86"/>
    <x v="196"/>
    <n v="10.830860534124628"/>
    <x v="0"/>
    <x v="2"/>
  </r>
  <r>
    <x v="86"/>
    <x v="197"/>
    <n v="18.545994065281899"/>
    <x v="0"/>
    <x v="2"/>
  </r>
  <r>
    <x v="86"/>
    <x v="198"/>
    <n v="16.895400593471809"/>
    <x v="0"/>
    <x v="2"/>
  </r>
  <r>
    <x v="86"/>
    <x v="199"/>
    <n v="16.951038575667656"/>
    <x v="0"/>
    <x v="2"/>
  </r>
  <r>
    <x v="86"/>
    <x v="200"/>
    <n v="14.910979228486648"/>
    <x v="0"/>
    <x v="2"/>
  </r>
  <r>
    <x v="86"/>
    <x v="4"/>
    <n v="12.666913946587536"/>
    <x v="0"/>
    <x v="2"/>
  </r>
  <r>
    <x v="87"/>
    <x v="202"/>
    <n v="72.067954979825899"/>
    <x v="0"/>
    <x v="2"/>
  </r>
  <r>
    <x v="88"/>
    <x v="203"/>
    <n v="56.454005934718104"/>
    <x v="0"/>
    <x v="2"/>
  </r>
  <r>
    <x v="88"/>
    <x v="204"/>
    <n v="37.258902077151333"/>
    <x v="0"/>
    <x v="2"/>
  </r>
  <r>
    <x v="88"/>
    <x v="4"/>
    <n v="6.2870919881305634"/>
    <x v="0"/>
    <x v="2"/>
  </r>
  <r>
    <x v="89"/>
    <x v="205"/>
    <n v="34.347181008902076"/>
    <x v="0"/>
    <x v="2"/>
  </r>
  <r>
    <x v="89"/>
    <x v="206"/>
    <n v="1.7247774480712166"/>
    <x v="0"/>
    <x v="2"/>
  </r>
  <r>
    <x v="89"/>
    <x v="207"/>
    <n v="1.1869436201780414"/>
    <x v="0"/>
    <x v="2"/>
  </r>
  <r>
    <x v="89"/>
    <x v="203"/>
    <n v="56.454005934718104"/>
    <x v="0"/>
    <x v="2"/>
  </r>
  <r>
    <x v="89"/>
    <x v="4"/>
    <n v="6.2870919881305634"/>
    <x v="0"/>
    <x v="2"/>
  </r>
  <r>
    <x v="89"/>
    <x v="208"/>
    <n v="5.9737742303306689"/>
    <x v="0"/>
    <x v="2"/>
  </r>
  <r>
    <x v="89"/>
    <x v="209"/>
    <n v="6.9358974358974361"/>
    <x v="0"/>
    <x v="2"/>
  </r>
  <r>
    <x v="89"/>
    <x v="210"/>
    <n v="13.884615384615387"/>
    <x v="0"/>
    <x v="2"/>
  </r>
  <r>
    <x v="82"/>
    <x v="188"/>
    <n v="43.733333333333334"/>
    <x v="1"/>
    <x v="2"/>
  </r>
  <r>
    <x v="82"/>
    <x v="189"/>
    <n v="34.577777777777776"/>
    <x v="1"/>
    <x v="2"/>
  </r>
  <r>
    <x v="82"/>
    <x v="190"/>
    <n v="8.8000000000000007"/>
    <x v="1"/>
    <x v="2"/>
  </r>
  <r>
    <x v="82"/>
    <x v="191"/>
    <n v="15.022222222222222"/>
    <x v="1"/>
    <x v="2"/>
  </r>
  <r>
    <x v="82"/>
    <x v="192"/>
    <n v="0.17777777777777778"/>
    <x v="1"/>
    <x v="2"/>
  </r>
  <r>
    <x v="82"/>
    <x v="193"/>
    <n v="3.0222222222222221"/>
    <x v="1"/>
    <x v="2"/>
  </r>
  <r>
    <x v="83"/>
    <x v="4"/>
    <n v="3.3777777777777778"/>
    <x v="1"/>
    <x v="2"/>
  </r>
  <r>
    <x v="83"/>
    <x v="105"/>
    <n v="86.933333333333337"/>
    <x v="1"/>
    <x v="2"/>
  </r>
  <r>
    <x v="83"/>
    <x v="194"/>
    <n v="9.6888888888888882"/>
    <x v="1"/>
    <x v="2"/>
  </r>
  <r>
    <x v="84"/>
    <x v="195"/>
    <n v="18.488888888888887"/>
    <x v="1"/>
    <x v="2"/>
  </r>
  <r>
    <x v="84"/>
    <x v="196"/>
    <n v="18.399999999999999"/>
    <x v="1"/>
    <x v="2"/>
  </r>
  <r>
    <x v="84"/>
    <x v="197"/>
    <n v="28.088888888888889"/>
    <x v="1"/>
    <x v="2"/>
  </r>
  <r>
    <x v="84"/>
    <x v="198"/>
    <n v="20"/>
    <x v="1"/>
    <x v="2"/>
  </r>
  <r>
    <x v="84"/>
    <x v="199"/>
    <n v="10.844444444444445"/>
    <x v="1"/>
    <x v="2"/>
  </r>
  <r>
    <x v="84"/>
    <x v="200"/>
    <n v="1.9555555555555555"/>
    <x v="1"/>
    <x v="2"/>
  </r>
  <r>
    <x v="84"/>
    <x v="4"/>
    <n v="2.2222222222222223"/>
    <x v="1"/>
    <x v="2"/>
  </r>
  <r>
    <x v="85"/>
    <x v="201"/>
    <n v="35.912727272727309"/>
    <x v="1"/>
    <x v="2"/>
  </r>
  <r>
    <x v="86"/>
    <x v="195"/>
    <n v="16.444444444444443"/>
    <x v="1"/>
    <x v="2"/>
  </r>
  <r>
    <x v="86"/>
    <x v="196"/>
    <n v="17.600000000000001"/>
    <x v="1"/>
    <x v="2"/>
  </r>
  <r>
    <x v="86"/>
    <x v="197"/>
    <n v="23.022222222222222"/>
    <x v="1"/>
    <x v="2"/>
  </r>
  <r>
    <x v="86"/>
    <x v="198"/>
    <n v="16.711111111111112"/>
    <x v="1"/>
    <x v="2"/>
  </r>
  <r>
    <x v="86"/>
    <x v="199"/>
    <n v="9.2444444444444436"/>
    <x v="1"/>
    <x v="2"/>
  </r>
  <r>
    <x v="86"/>
    <x v="200"/>
    <n v="2.0444444444444443"/>
    <x v="1"/>
    <x v="2"/>
  </r>
  <r>
    <x v="86"/>
    <x v="4"/>
    <n v="14.933333333333334"/>
    <x v="1"/>
    <x v="2"/>
  </r>
  <r>
    <x v="87"/>
    <x v="202"/>
    <n v="36.075235109717838"/>
    <x v="1"/>
    <x v="2"/>
  </r>
  <r>
    <x v="88"/>
    <x v="203"/>
    <n v="31.822222222222223"/>
    <x v="1"/>
    <x v="2"/>
  </r>
  <r>
    <x v="88"/>
    <x v="204"/>
    <n v="63.37777777777778"/>
    <x v="1"/>
    <x v="2"/>
  </r>
  <r>
    <x v="88"/>
    <x v="4"/>
    <n v="4.8"/>
    <x v="1"/>
    <x v="2"/>
  </r>
  <r>
    <x v="89"/>
    <x v="205"/>
    <n v="56.088888888888889"/>
    <x v="1"/>
    <x v="2"/>
  </r>
  <r>
    <x v="89"/>
    <x v="206"/>
    <n v="4.7111111111111112"/>
    <x v="1"/>
    <x v="2"/>
  </r>
  <r>
    <x v="89"/>
    <x v="207"/>
    <n v="2.5777777777777779"/>
    <x v="1"/>
    <x v="2"/>
  </r>
  <r>
    <x v="89"/>
    <x v="203"/>
    <n v="31.822222222222223"/>
    <x v="1"/>
    <x v="2"/>
  </r>
  <r>
    <x v="89"/>
    <x v="4"/>
    <n v="4.8"/>
    <x v="1"/>
    <x v="2"/>
  </r>
  <r>
    <x v="89"/>
    <x v="208"/>
    <n v="4.2733333333333308"/>
    <x v="1"/>
    <x v="2"/>
  </r>
  <r>
    <x v="89"/>
    <x v="209"/>
    <n v="5.1363636363636367"/>
    <x v="1"/>
    <x v="2"/>
  </r>
  <r>
    <x v="89"/>
    <x v="210"/>
    <n v="6.3703703703703702"/>
    <x v="1"/>
    <x v="2"/>
  </r>
  <r>
    <x v="82"/>
    <x v="188"/>
    <n v="38.478260869565219"/>
    <x v="2"/>
    <x v="2"/>
  </r>
  <r>
    <x v="82"/>
    <x v="189"/>
    <n v="15.054347826086957"/>
    <x v="2"/>
    <x v="2"/>
  </r>
  <r>
    <x v="82"/>
    <x v="190"/>
    <n v="5.7065217391304346"/>
    <x v="2"/>
    <x v="2"/>
  </r>
  <r>
    <x v="82"/>
    <x v="191"/>
    <n v="42.173913043478258"/>
    <x v="2"/>
    <x v="2"/>
  </r>
  <r>
    <x v="82"/>
    <x v="192"/>
    <n v="0.16304347826086957"/>
    <x v="2"/>
    <x v="2"/>
  </r>
  <r>
    <x v="82"/>
    <x v="193"/>
    <n v="3.0434782608695654"/>
    <x v="2"/>
    <x v="2"/>
  </r>
  <r>
    <x v="83"/>
    <x v="4"/>
    <n v="1.1413043478260869"/>
    <x v="2"/>
    <x v="2"/>
  </r>
  <r>
    <x v="83"/>
    <x v="105"/>
    <n v="97.826086956521735"/>
    <x v="2"/>
    <x v="2"/>
  </r>
  <r>
    <x v="83"/>
    <x v="194"/>
    <n v="1.0326086956521738"/>
    <x v="2"/>
    <x v="2"/>
  </r>
  <r>
    <x v="84"/>
    <x v="195"/>
    <n v="6.4673913043478262"/>
    <x v="2"/>
    <x v="2"/>
  </r>
  <r>
    <x v="84"/>
    <x v="196"/>
    <n v="6.7934782608695654"/>
    <x v="2"/>
    <x v="2"/>
  </r>
  <r>
    <x v="84"/>
    <x v="197"/>
    <n v="15.978260869565217"/>
    <x v="2"/>
    <x v="2"/>
  </r>
  <r>
    <x v="84"/>
    <x v="198"/>
    <n v="20"/>
    <x v="2"/>
    <x v="2"/>
  </r>
  <r>
    <x v="84"/>
    <x v="199"/>
    <n v="24.293478260869566"/>
    <x v="2"/>
    <x v="2"/>
  </r>
  <r>
    <x v="84"/>
    <x v="200"/>
    <n v="24.239130434782609"/>
    <x v="2"/>
    <x v="2"/>
  </r>
  <r>
    <x v="84"/>
    <x v="4"/>
    <n v="2.2282608695652173"/>
    <x v="2"/>
    <x v="2"/>
  </r>
  <r>
    <x v="85"/>
    <x v="201"/>
    <n v="91.808226792662836"/>
    <x v="2"/>
    <x v="2"/>
  </r>
  <r>
    <x v="86"/>
    <x v="195"/>
    <n v="6.1413043478260869"/>
    <x v="2"/>
    <x v="2"/>
  </r>
  <r>
    <x v="86"/>
    <x v="196"/>
    <n v="6.0326086956521738"/>
    <x v="2"/>
    <x v="2"/>
  </r>
  <r>
    <x v="86"/>
    <x v="197"/>
    <n v="15"/>
    <x v="2"/>
    <x v="2"/>
  </r>
  <r>
    <x v="86"/>
    <x v="198"/>
    <n v="16.521739130434781"/>
    <x v="2"/>
    <x v="2"/>
  </r>
  <r>
    <x v="86"/>
    <x v="199"/>
    <n v="19.836956521739129"/>
    <x v="2"/>
    <x v="2"/>
  </r>
  <r>
    <x v="86"/>
    <x v="200"/>
    <n v="23.423913043478262"/>
    <x v="2"/>
    <x v="2"/>
  </r>
  <r>
    <x v="86"/>
    <x v="4"/>
    <n v="13.043478260869565"/>
    <x v="2"/>
    <x v="2"/>
  </r>
  <r>
    <x v="87"/>
    <x v="202"/>
    <n v="96.37187500000006"/>
    <x v="2"/>
    <x v="2"/>
  </r>
  <r>
    <x v="88"/>
    <x v="203"/>
    <n v="78.043478260869563"/>
    <x v="2"/>
    <x v="2"/>
  </r>
  <r>
    <x v="88"/>
    <x v="204"/>
    <n v="16.358695652173914"/>
    <x v="2"/>
    <x v="2"/>
  </r>
  <r>
    <x v="88"/>
    <x v="4"/>
    <n v="5.5978260869565215"/>
    <x v="2"/>
    <x v="2"/>
  </r>
  <r>
    <x v="89"/>
    <x v="205"/>
    <n v="15.217391304347826"/>
    <x v="2"/>
    <x v="2"/>
  </r>
  <r>
    <x v="89"/>
    <x v="206"/>
    <n v="0.65217391304347827"/>
    <x v="2"/>
    <x v="2"/>
  </r>
  <r>
    <x v="89"/>
    <x v="207"/>
    <n v="0.4891304347826087"/>
    <x v="2"/>
    <x v="2"/>
  </r>
  <r>
    <x v="89"/>
    <x v="203"/>
    <n v="78.043478260869563"/>
    <x v="2"/>
    <x v="2"/>
  </r>
  <r>
    <x v="89"/>
    <x v="4"/>
    <n v="5.5978260869565215"/>
    <x v="2"/>
    <x v="2"/>
  </r>
  <r>
    <x v="89"/>
    <x v="208"/>
    <n v="7.6629629629629656"/>
    <x v="2"/>
    <x v="2"/>
  </r>
  <r>
    <x v="89"/>
    <x v="209"/>
    <n v="13.3"/>
    <x v="2"/>
    <x v="2"/>
  </r>
  <r>
    <x v="89"/>
    <x v="210"/>
    <n v="29.166666666666668"/>
    <x v="2"/>
    <x v="2"/>
  </r>
  <r>
    <x v="82"/>
    <x v="188"/>
    <n v="66.901408450704224"/>
    <x v="3"/>
    <x v="2"/>
  </r>
  <r>
    <x v="82"/>
    <x v="189"/>
    <n v="19.154929577464788"/>
    <x v="3"/>
    <x v="2"/>
  </r>
  <r>
    <x v="82"/>
    <x v="190"/>
    <n v="4.929577464788732"/>
    <x v="3"/>
    <x v="2"/>
  </r>
  <r>
    <x v="82"/>
    <x v="191"/>
    <n v="8.3098591549295779"/>
    <x v="3"/>
    <x v="2"/>
  </r>
  <r>
    <x v="82"/>
    <x v="192"/>
    <n v="0.56338028169014087"/>
    <x v="3"/>
    <x v="2"/>
  </r>
  <r>
    <x v="82"/>
    <x v="193"/>
    <n v="3.6619718309859155"/>
    <x v="3"/>
    <x v="2"/>
  </r>
  <r>
    <x v="83"/>
    <x v="4"/>
    <n v="0.28169014084507044"/>
    <x v="3"/>
    <x v="2"/>
  </r>
  <r>
    <x v="83"/>
    <x v="105"/>
    <n v="80.140845070422529"/>
    <x v="3"/>
    <x v="2"/>
  </r>
  <r>
    <x v="83"/>
    <x v="194"/>
    <n v="19.577464788732396"/>
    <x v="3"/>
    <x v="2"/>
  </r>
  <r>
    <x v="84"/>
    <x v="195"/>
    <n v="6.619718309859155"/>
    <x v="3"/>
    <x v="2"/>
  </r>
  <r>
    <x v="84"/>
    <x v="196"/>
    <n v="10.845070422535212"/>
    <x v="3"/>
    <x v="2"/>
  </r>
  <r>
    <x v="84"/>
    <x v="197"/>
    <n v="22.253521126760564"/>
    <x v="3"/>
    <x v="2"/>
  </r>
  <r>
    <x v="84"/>
    <x v="198"/>
    <n v="19.154929577464788"/>
    <x v="3"/>
    <x v="2"/>
  </r>
  <r>
    <x v="84"/>
    <x v="199"/>
    <n v="22.253521126760564"/>
    <x v="3"/>
    <x v="2"/>
  </r>
  <r>
    <x v="84"/>
    <x v="200"/>
    <n v="16.197183098591548"/>
    <x v="3"/>
    <x v="2"/>
  </r>
  <r>
    <x v="84"/>
    <x v="4"/>
    <n v="2.676056338028169"/>
    <x v="3"/>
    <x v="2"/>
  </r>
  <r>
    <x v="85"/>
    <x v="201"/>
    <n v="71.830680173661264"/>
    <x v="3"/>
    <x v="2"/>
  </r>
  <r>
    <x v="86"/>
    <x v="195"/>
    <n v="5.774647887323944"/>
    <x v="3"/>
    <x v="2"/>
  </r>
  <r>
    <x v="86"/>
    <x v="196"/>
    <n v="10.422535211267606"/>
    <x v="3"/>
    <x v="2"/>
  </r>
  <r>
    <x v="86"/>
    <x v="197"/>
    <n v="20.140845070422536"/>
    <x v="3"/>
    <x v="2"/>
  </r>
  <r>
    <x v="86"/>
    <x v="198"/>
    <n v="17.6056338028169"/>
    <x v="3"/>
    <x v="2"/>
  </r>
  <r>
    <x v="86"/>
    <x v="199"/>
    <n v="19.43661971830986"/>
    <x v="3"/>
    <x v="2"/>
  </r>
  <r>
    <x v="86"/>
    <x v="200"/>
    <n v="15.633802816901408"/>
    <x v="3"/>
    <x v="2"/>
  </r>
  <r>
    <x v="86"/>
    <x v="4"/>
    <n v="10.985915492957746"/>
    <x v="3"/>
    <x v="2"/>
  </r>
  <r>
    <x v="87"/>
    <x v="202"/>
    <n v="72.754746835443001"/>
    <x v="3"/>
    <x v="2"/>
  </r>
  <r>
    <x v="88"/>
    <x v="203"/>
    <n v="44.366197183098592"/>
    <x v="3"/>
    <x v="2"/>
  </r>
  <r>
    <x v="88"/>
    <x v="204"/>
    <n v="49.29577464788732"/>
    <x v="3"/>
    <x v="2"/>
  </r>
  <r>
    <x v="88"/>
    <x v="4"/>
    <n v="6.3380281690140849"/>
    <x v="3"/>
    <x v="2"/>
  </r>
  <r>
    <x v="89"/>
    <x v="205"/>
    <n v="46.619718309859152"/>
    <x v="3"/>
    <x v="2"/>
  </r>
  <r>
    <x v="89"/>
    <x v="206"/>
    <n v="0.9859154929577465"/>
    <x v="3"/>
    <x v="2"/>
  </r>
  <r>
    <x v="89"/>
    <x v="207"/>
    <n v="1.6901408450704225"/>
    <x v="3"/>
    <x v="2"/>
  </r>
  <r>
    <x v="89"/>
    <x v="203"/>
    <n v="44.366197183098592"/>
    <x v="3"/>
    <x v="2"/>
  </r>
  <r>
    <x v="89"/>
    <x v="4"/>
    <n v="6.3380281690140849"/>
    <x v="3"/>
    <x v="2"/>
  </r>
  <r>
    <x v="89"/>
    <x v="208"/>
    <n v="7.3156249999999998"/>
    <x v="3"/>
    <x v="2"/>
  </r>
  <r>
    <x v="89"/>
    <x v="209"/>
    <n v="15.142857142857144"/>
    <x v="3"/>
    <x v="2"/>
  </r>
  <r>
    <x v="89"/>
    <x v="210"/>
    <n v="24.5"/>
    <x v="3"/>
    <x v="2"/>
  </r>
  <r>
    <x v="82"/>
    <x v="188"/>
    <n v="73.768115942028984"/>
    <x v="4"/>
    <x v="2"/>
  </r>
  <r>
    <x v="82"/>
    <x v="189"/>
    <n v="8.2608695652173907"/>
    <x v="4"/>
    <x v="2"/>
  </r>
  <r>
    <x v="82"/>
    <x v="190"/>
    <n v="6.0869565217391308"/>
    <x v="4"/>
    <x v="2"/>
  </r>
  <r>
    <x v="82"/>
    <x v="191"/>
    <n v="11.304347826086957"/>
    <x v="4"/>
    <x v="2"/>
  </r>
  <r>
    <x v="82"/>
    <x v="192"/>
    <n v="0.14492753623188406"/>
    <x v="4"/>
    <x v="2"/>
  </r>
  <r>
    <x v="82"/>
    <x v="193"/>
    <n v="2.8985507246376812"/>
    <x v="4"/>
    <x v="2"/>
  </r>
  <r>
    <x v="83"/>
    <x v="4"/>
    <n v="4.63768115942029"/>
    <x v="4"/>
    <x v="2"/>
  </r>
  <r>
    <x v="83"/>
    <x v="105"/>
    <n v="92.173913043478265"/>
    <x v="4"/>
    <x v="2"/>
  </r>
  <r>
    <x v="83"/>
    <x v="194"/>
    <n v="3.1884057971014492"/>
    <x v="4"/>
    <x v="2"/>
  </r>
  <r>
    <x v="84"/>
    <x v="195"/>
    <n v="8.9855072463768124"/>
    <x v="4"/>
    <x v="2"/>
  </r>
  <r>
    <x v="84"/>
    <x v="196"/>
    <n v="11.159420289855072"/>
    <x v="4"/>
    <x v="2"/>
  </r>
  <r>
    <x v="84"/>
    <x v="197"/>
    <n v="16.521739130434781"/>
    <x v="4"/>
    <x v="2"/>
  </r>
  <r>
    <x v="84"/>
    <x v="198"/>
    <n v="17.826086956521738"/>
    <x v="4"/>
    <x v="2"/>
  </r>
  <r>
    <x v="84"/>
    <x v="199"/>
    <n v="17.681159420289855"/>
    <x v="4"/>
    <x v="2"/>
  </r>
  <r>
    <x v="84"/>
    <x v="200"/>
    <n v="21.594202898550726"/>
    <x v="4"/>
    <x v="2"/>
  </r>
  <r>
    <x v="84"/>
    <x v="4"/>
    <n v="6.2318840579710146"/>
    <x v="4"/>
    <x v="2"/>
  </r>
  <r>
    <x v="85"/>
    <x v="201"/>
    <n v="83.364760432766658"/>
    <x v="4"/>
    <x v="2"/>
  </r>
  <r>
    <x v="86"/>
    <x v="195"/>
    <n v="9.1304347826086953"/>
    <x v="4"/>
    <x v="2"/>
  </r>
  <r>
    <x v="86"/>
    <x v="196"/>
    <n v="10.434782608695652"/>
    <x v="4"/>
    <x v="2"/>
  </r>
  <r>
    <x v="86"/>
    <x v="197"/>
    <n v="16.231884057971016"/>
    <x v="4"/>
    <x v="2"/>
  </r>
  <r>
    <x v="86"/>
    <x v="198"/>
    <n v="16.086956521739129"/>
    <x v="4"/>
    <x v="2"/>
  </r>
  <r>
    <x v="86"/>
    <x v="199"/>
    <n v="17.246376811594203"/>
    <x v="4"/>
    <x v="2"/>
  </r>
  <r>
    <x v="86"/>
    <x v="200"/>
    <n v="20.579710144927535"/>
    <x v="4"/>
    <x v="2"/>
  </r>
  <r>
    <x v="86"/>
    <x v="4"/>
    <n v="10.289855072463768"/>
    <x v="4"/>
    <x v="2"/>
  </r>
  <r>
    <x v="87"/>
    <x v="202"/>
    <n v="83.928917609046849"/>
    <x v="4"/>
    <x v="2"/>
  </r>
  <r>
    <x v="88"/>
    <x v="203"/>
    <n v="65.362318840579704"/>
    <x v="4"/>
    <x v="2"/>
  </r>
  <r>
    <x v="88"/>
    <x v="204"/>
    <n v="26.376811594202898"/>
    <x v="4"/>
    <x v="2"/>
  </r>
  <r>
    <x v="88"/>
    <x v="4"/>
    <n v="8.2608695652173907"/>
    <x v="4"/>
    <x v="2"/>
  </r>
  <r>
    <x v="89"/>
    <x v="205"/>
    <n v="25.362318840579711"/>
    <x v="4"/>
    <x v="2"/>
  </r>
  <r>
    <x v="89"/>
    <x v="206"/>
    <n v="0.57971014492753625"/>
    <x v="4"/>
    <x v="2"/>
  </r>
  <r>
    <x v="89"/>
    <x v="207"/>
    <n v="0.43478260869565216"/>
    <x v="4"/>
    <x v="2"/>
  </r>
  <r>
    <x v="89"/>
    <x v="203"/>
    <n v="65.362318840579704"/>
    <x v="4"/>
    <x v="2"/>
  </r>
  <r>
    <x v="89"/>
    <x v="4"/>
    <n v="8.2608695652173907"/>
    <x v="4"/>
    <x v="2"/>
  </r>
  <r>
    <x v="89"/>
    <x v="208"/>
    <n v="4.575757575757577"/>
    <x v="4"/>
    <x v="2"/>
  </r>
  <r>
    <x v="89"/>
    <x v="209"/>
    <n v="3.75"/>
    <x v="4"/>
    <x v="2"/>
  </r>
  <r>
    <x v="89"/>
    <x v="210"/>
    <n v="33.5"/>
    <x v="4"/>
    <x v="2"/>
  </r>
  <r>
    <x v="82"/>
    <x v="188"/>
    <n v="73.84615384615384"/>
    <x v="5"/>
    <x v="2"/>
  </r>
  <r>
    <x v="82"/>
    <x v="189"/>
    <n v="6.1538461538461542"/>
    <x v="5"/>
    <x v="2"/>
  </r>
  <r>
    <x v="82"/>
    <x v="190"/>
    <n v="12.307692307692308"/>
    <x v="5"/>
    <x v="2"/>
  </r>
  <r>
    <x v="82"/>
    <x v="191"/>
    <n v="10.76923076923077"/>
    <x v="5"/>
    <x v="2"/>
  </r>
  <r>
    <x v="82"/>
    <x v="192"/>
    <n v="0"/>
    <x v="5"/>
    <x v="2"/>
  </r>
  <r>
    <x v="82"/>
    <x v="193"/>
    <n v="2.0512820512820511"/>
    <x v="5"/>
    <x v="2"/>
  </r>
  <r>
    <x v="83"/>
    <x v="4"/>
    <n v="3.0769230769230771"/>
    <x v="5"/>
    <x v="2"/>
  </r>
  <r>
    <x v="83"/>
    <x v="105"/>
    <n v="95.897435897435898"/>
    <x v="5"/>
    <x v="2"/>
  </r>
  <r>
    <x v="83"/>
    <x v="194"/>
    <n v="1.0256410256410255"/>
    <x v="5"/>
    <x v="2"/>
  </r>
  <r>
    <x v="84"/>
    <x v="195"/>
    <n v="9.2307692307692299"/>
    <x v="5"/>
    <x v="2"/>
  </r>
  <r>
    <x v="84"/>
    <x v="196"/>
    <n v="14.358974358974359"/>
    <x v="5"/>
    <x v="2"/>
  </r>
  <r>
    <x v="84"/>
    <x v="197"/>
    <n v="17.948717948717949"/>
    <x v="5"/>
    <x v="2"/>
  </r>
  <r>
    <x v="84"/>
    <x v="198"/>
    <n v="14.871794871794872"/>
    <x v="5"/>
    <x v="2"/>
  </r>
  <r>
    <x v="84"/>
    <x v="199"/>
    <n v="13.333333333333334"/>
    <x v="5"/>
    <x v="2"/>
  </r>
  <r>
    <x v="84"/>
    <x v="200"/>
    <n v="26.153846153846153"/>
    <x v="5"/>
    <x v="2"/>
  </r>
  <r>
    <x v="84"/>
    <x v="4"/>
    <n v="4.1025641025641022"/>
    <x v="5"/>
    <x v="2"/>
  </r>
  <r>
    <x v="85"/>
    <x v="201"/>
    <n v="88.561497326203138"/>
    <x v="5"/>
    <x v="2"/>
  </r>
  <r>
    <x v="86"/>
    <x v="195"/>
    <n v="10.256410256410257"/>
    <x v="5"/>
    <x v="2"/>
  </r>
  <r>
    <x v="86"/>
    <x v="196"/>
    <n v="13.846153846153847"/>
    <x v="5"/>
    <x v="2"/>
  </r>
  <r>
    <x v="86"/>
    <x v="197"/>
    <n v="15.384615384615385"/>
    <x v="5"/>
    <x v="2"/>
  </r>
  <r>
    <x v="86"/>
    <x v="198"/>
    <n v="13.846153846153847"/>
    <x v="5"/>
    <x v="2"/>
  </r>
  <r>
    <x v="86"/>
    <x v="199"/>
    <n v="12.820512820512821"/>
    <x v="5"/>
    <x v="2"/>
  </r>
  <r>
    <x v="86"/>
    <x v="200"/>
    <n v="25.641025641025642"/>
    <x v="5"/>
    <x v="2"/>
  </r>
  <r>
    <x v="86"/>
    <x v="4"/>
    <n v="8.2051282051282044"/>
    <x v="5"/>
    <x v="2"/>
  </r>
  <r>
    <x v="87"/>
    <x v="202"/>
    <n v="90.22905027932967"/>
    <x v="5"/>
    <x v="2"/>
  </r>
  <r>
    <x v="88"/>
    <x v="203"/>
    <n v="67.179487179487182"/>
    <x v="5"/>
    <x v="2"/>
  </r>
  <r>
    <x v="88"/>
    <x v="204"/>
    <n v="28.205128205128204"/>
    <x v="5"/>
    <x v="2"/>
  </r>
  <r>
    <x v="88"/>
    <x v="4"/>
    <n v="4.615384615384615"/>
    <x v="5"/>
    <x v="2"/>
  </r>
  <r>
    <x v="89"/>
    <x v="205"/>
    <n v="27.692307692307693"/>
    <x v="5"/>
    <x v="2"/>
  </r>
  <r>
    <x v="89"/>
    <x v="206"/>
    <n v="0.51282051282051277"/>
    <x v="5"/>
    <x v="2"/>
  </r>
  <r>
    <x v="89"/>
    <x v="207"/>
    <n v="0"/>
    <x v="5"/>
    <x v="2"/>
  </r>
  <r>
    <x v="89"/>
    <x v="203"/>
    <n v="67.179487179487182"/>
    <x v="5"/>
    <x v="2"/>
  </r>
  <r>
    <x v="89"/>
    <x v="4"/>
    <n v="4.615384615384615"/>
    <x v="5"/>
    <x v="2"/>
  </r>
  <r>
    <x v="89"/>
    <x v="208"/>
    <n v="4.0416666666666661"/>
    <x v="5"/>
    <x v="2"/>
  </r>
  <r>
    <x v="89"/>
    <x v="209"/>
    <n v="6"/>
    <x v="5"/>
    <x v="2"/>
  </r>
  <r>
    <x v="89"/>
    <x v="210"/>
    <m/>
    <x v="5"/>
    <x v="2"/>
  </r>
  <r>
    <x v="82"/>
    <x v="188"/>
    <n v="69.421487603305792"/>
    <x v="6"/>
    <x v="2"/>
  </r>
  <r>
    <x v="82"/>
    <x v="189"/>
    <n v="9.0909090909090917"/>
    <x v="6"/>
    <x v="2"/>
  </r>
  <r>
    <x v="82"/>
    <x v="190"/>
    <n v="3.3057851239669422"/>
    <x v="6"/>
    <x v="2"/>
  </r>
  <r>
    <x v="82"/>
    <x v="191"/>
    <n v="14.049586776859504"/>
    <x v="6"/>
    <x v="2"/>
  </r>
  <r>
    <x v="82"/>
    <x v="192"/>
    <n v="0.82644628099173556"/>
    <x v="6"/>
    <x v="2"/>
  </r>
  <r>
    <x v="82"/>
    <x v="193"/>
    <n v="4.1322314049586772"/>
    <x v="6"/>
    <x v="2"/>
  </r>
  <r>
    <x v="83"/>
    <x v="4"/>
    <n v="4.9586776859504136"/>
    <x v="6"/>
    <x v="2"/>
  </r>
  <r>
    <x v="83"/>
    <x v="105"/>
    <n v="92.561983471074385"/>
    <x v="6"/>
    <x v="2"/>
  </r>
  <r>
    <x v="83"/>
    <x v="194"/>
    <n v="2.4793388429752068"/>
    <x v="6"/>
    <x v="2"/>
  </r>
  <r>
    <x v="84"/>
    <x v="195"/>
    <n v="1.6528925619834711"/>
    <x v="6"/>
    <x v="2"/>
  </r>
  <r>
    <x v="84"/>
    <x v="196"/>
    <n v="7.4380165289256199"/>
    <x v="6"/>
    <x v="2"/>
  </r>
  <r>
    <x v="84"/>
    <x v="197"/>
    <n v="14.87603305785124"/>
    <x v="6"/>
    <x v="2"/>
  </r>
  <r>
    <x v="84"/>
    <x v="198"/>
    <n v="24.793388429752067"/>
    <x v="6"/>
    <x v="2"/>
  </r>
  <r>
    <x v="84"/>
    <x v="199"/>
    <n v="21.487603305785125"/>
    <x v="6"/>
    <x v="2"/>
  </r>
  <r>
    <x v="84"/>
    <x v="200"/>
    <n v="23.140495867768596"/>
    <x v="6"/>
    <x v="2"/>
  </r>
  <r>
    <x v="84"/>
    <x v="4"/>
    <n v="6.6115702479338845"/>
    <x v="6"/>
    <x v="2"/>
  </r>
  <r>
    <x v="85"/>
    <x v="201"/>
    <n v="94.584070796460168"/>
    <x v="6"/>
    <x v="2"/>
  </r>
  <r>
    <x v="86"/>
    <x v="195"/>
    <n v="2.4793388429752068"/>
    <x v="6"/>
    <x v="2"/>
  </r>
  <r>
    <x v="86"/>
    <x v="196"/>
    <n v="5.785123966942149"/>
    <x v="6"/>
    <x v="2"/>
  </r>
  <r>
    <x v="86"/>
    <x v="197"/>
    <n v="17.355371900826448"/>
    <x v="6"/>
    <x v="2"/>
  </r>
  <r>
    <x v="86"/>
    <x v="198"/>
    <n v="20.66115702479339"/>
    <x v="6"/>
    <x v="2"/>
  </r>
  <r>
    <x v="86"/>
    <x v="199"/>
    <n v="21.487603305785125"/>
    <x v="6"/>
    <x v="2"/>
  </r>
  <r>
    <x v="86"/>
    <x v="200"/>
    <n v="20.66115702479339"/>
    <x v="6"/>
    <x v="2"/>
  </r>
  <r>
    <x v="86"/>
    <x v="4"/>
    <n v="11.570247933884298"/>
    <x v="6"/>
    <x v="2"/>
  </r>
  <r>
    <x v="87"/>
    <x v="202"/>
    <n v="92.093457943925259"/>
    <x v="6"/>
    <x v="2"/>
  </r>
  <r>
    <x v="88"/>
    <x v="203"/>
    <n v="72.727272727272734"/>
    <x v="6"/>
    <x v="2"/>
  </r>
  <r>
    <x v="88"/>
    <x v="204"/>
    <n v="18.181818181818183"/>
    <x v="6"/>
    <x v="2"/>
  </r>
  <r>
    <x v="88"/>
    <x v="4"/>
    <n v="9.0909090909090917"/>
    <x v="6"/>
    <x v="2"/>
  </r>
  <r>
    <x v="89"/>
    <x v="205"/>
    <n v="17.355371900826448"/>
    <x v="6"/>
    <x v="2"/>
  </r>
  <r>
    <x v="89"/>
    <x v="206"/>
    <n v="0"/>
    <x v="6"/>
    <x v="2"/>
  </r>
  <r>
    <x v="89"/>
    <x v="207"/>
    <n v="0.82644628099173556"/>
    <x v="6"/>
    <x v="2"/>
  </r>
  <r>
    <x v="89"/>
    <x v="203"/>
    <n v="72.727272727272734"/>
    <x v="6"/>
    <x v="2"/>
  </r>
  <r>
    <x v="89"/>
    <x v="4"/>
    <n v="9.0909090909090917"/>
    <x v="6"/>
    <x v="2"/>
  </r>
  <r>
    <x v="89"/>
    <x v="208"/>
    <n v="4.3809523809523814"/>
    <x v="6"/>
    <x v="2"/>
  </r>
  <r>
    <x v="89"/>
    <x v="209"/>
    <m/>
    <x v="6"/>
    <x v="2"/>
  </r>
  <r>
    <x v="89"/>
    <x v="210"/>
    <m/>
    <x v="6"/>
    <x v="2"/>
  </r>
  <r>
    <x v="82"/>
    <x v="188"/>
    <n v="71.641791044776113"/>
    <x v="7"/>
    <x v="2"/>
  </r>
  <r>
    <x v="82"/>
    <x v="189"/>
    <n v="6.9651741293532341"/>
    <x v="7"/>
    <x v="2"/>
  </r>
  <r>
    <x v="82"/>
    <x v="190"/>
    <n v="5.4726368159203984"/>
    <x v="7"/>
    <x v="2"/>
  </r>
  <r>
    <x v="82"/>
    <x v="191"/>
    <n v="14.925373134328359"/>
    <x v="7"/>
    <x v="2"/>
  </r>
  <r>
    <x v="82"/>
    <x v="192"/>
    <n v="0"/>
    <x v="7"/>
    <x v="2"/>
  </r>
  <r>
    <x v="82"/>
    <x v="193"/>
    <n v="3.4825870646766171"/>
    <x v="7"/>
    <x v="2"/>
  </r>
  <r>
    <x v="83"/>
    <x v="4"/>
    <n v="3.9800995024875623"/>
    <x v="7"/>
    <x v="2"/>
  </r>
  <r>
    <x v="83"/>
    <x v="105"/>
    <n v="91.542288557213936"/>
    <x v="7"/>
    <x v="2"/>
  </r>
  <r>
    <x v="83"/>
    <x v="194"/>
    <n v="4.4776119402985071"/>
    <x v="7"/>
    <x v="2"/>
  </r>
  <r>
    <x v="84"/>
    <x v="195"/>
    <n v="16.417910447761194"/>
    <x v="7"/>
    <x v="2"/>
  </r>
  <r>
    <x v="84"/>
    <x v="196"/>
    <n v="8.9552238805970141"/>
    <x v="7"/>
    <x v="2"/>
  </r>
  <r>
    <x v="84"/>
    <x v="197"/>
    <n v="15.920398009950249"/>
    <x v="7"/>
    <x v="2"/>
  </r>
  <r>
    <x v="84"/>
    <x v="198"/>
    <n v="15.920398009950249"/>
    <x v="7"/>
    <x v="2"/>
  </r>
  <r>
    <x v="84"/>
    <x v="199"/>
    <n v="17.910447761194028"/>
    <x v="7"/>
    <x v="2"/>
  </r>
  <r>
    <x v="84"/>
    <x v="200"/>
    <n v="16.417910447761194"/>
    <x v="7"/>
    <x v="2"/>
  </r>
  <r>
    <x v="84"/>
    <x v="4"/>
    <n v="8.4577114427860689"/>
    <x v="7"/>
    <x v="2"/>
  </r>
  <r>
    <x v="85"/>
    <x v="201"/>
    <n v="69.222826086956502"/>
    <x v="7"/>
    <x v="2"/>
  </r>
  <r>
    <x v="86"/>
    <x v="195"/>
    <n v="15.422885572139304"/>
    <x v="7"/>
    <x v="2"/>
  </r>
  <r>
    <x v="86"/>
    <x v="196"/>
    <n v="8.9552238805970141"/>
    <x v="7"/>
    <x v="2"/>
  </r>
  <r>
    <x v="86"/>
    <x v="197"/>
    <n v="14.925373134328359"/>
    <x v="7"/>
    <x v="2"/>
  </r>
  <r>
    <x v="86"/>
    <x v="198"/>
    <n v="13.930348258706468"/>
    <x v="7"/>
    <x v="2"/>
  </r>
  <r>
    <x v="86"/>
    <x v="199"/>
    <n v="16.915422885572138"/>
    <x v="7"/>
    <x v="2"/>
  </r>
  <r>
    <x v="86"/>
    <x v="200"/>
    <n v="15.920398009950249"/>
    <x v="7"/>
    <x v="2"/>
  </r>
  <r>
    <x v="86"/>
    <x v="4"/>
    <n v="13.930348258706468"/>
    <x v="7"/>
    <x v="2"/>
  </r>
  <r>
    <x v="87"/>
    <x v="202"/>
    <n v="71.479768786127167"/>
    <x v="7"/>
    <x v="2"/>
  </r>
  <r>
    <x v="88"/>
    <x v="203"/>
    <n v="66.666666666666671"/>
    <x v="7"/>
    <x v="2"/>
  </r>
  <r>
    <x v="88"/>
    <x v="204"/>
    <n v="23.880597014925375"/>
    <x v="7"/>
    <x v="2"/>
  </r>
  <r>
    <x v="88"/>
    <x v="4"/>
    <n v="9.4527363184079594"/>
    <x v="7"/>
    <x v="2"/>
  </r>
  <r>
    <x v="89"/>
    <x v="205"/>
    <n v="21.890547263681594"/>
    <x v="7"/>
    <x v="2"/>
  </r>
  <r>
    <x v="89"/>
    <x v="206"/>
    <n v="0.99502487562189057"/>
    <x v="7"/>
    <x v="2"/>
  </r>
  <r>
    <x v="89"/>
    <x v="207"/>
    <n v="0.99502487562189057"/>
    <x v="7"/>
    <x v="2"/>
  </r>
  <r>
    <x v="89"/>
    <x v="203"/>
    <n v="66.666666666666671"/>
    <x v="7"/>
    <x v="2"/>
  </r>
  <r>
    <x v="89"/>
    <x v="4"/>
    <n v="9.4527363184079594"/>
    <x v="7"/>
    <x v="2"/>
  </r>
  <r>
    <x v="89"/>
    <x v="208"/>
    <n v="4.0238095238095228"/>
    <x v="7"/>
    <x v="2"/>
  </r>
  <r>
    <x v="89"/>
    <x v="209"/>
    <n v="4"/>
    <x v="7"/>
    <x v="2"/>
  </r>
  <r>
    <x v="89"/>
    <x v="210"/>
    <n v="33.5"/>
    <x v="7"/>
    <x v="2"/>
  </r>
  <r>
    <x v="82"/>
    <x v="188"/>
    <n v="79.190751445086704"/>
    <x v="8"/>
    <x v="2"/>
  </r>
  <r>
    <x v="82"/>
    <x v="189"/>
    <n v="11.560693641618498"/>
    <x v="8"/>
    <x v="2"/>
  </r>
  <r>
    <x v="82"/>
    <x v="190"/>
    <n v="1.7341040462427746"/>
    <x v="8"/>
    <x v="2"/>
  </r>
  <r>
    <x v="82"/>
    <x v="191"/>
    <n v="5.7803468208092488"/>
    <x v="8"/>
    <x v="2"/>
  </r>
  <r>
    <x v="82"/>
    <x v="192"/>
    <n v="0"/>
    <x v="8"/>
    <x v="2"/>
  </r>
  <r>
    <x v="82"/>
    <x v="193"/>
    <n v="2.3121387283236996"/>
    <x v="8"/>
    <x v="2"/>
  </r>
  <r>
    <x v="83"/>
    <x v="4"/>
    <n v="6.9364161849710984"/>
    <x v="8"/>
    <x v="2"/>
  </r>
  <r>
    <x v="83"/>
    <x v="105"/>
    <n v="88.439306358381501"/>
    <x v="8"/>
    <x v="2"/>
  </r>
  <r>
    <x v="83"/>
    <x v="194"/>
    <n v="4.6242774566473992"/>
    <x v="8"/>
    <x v="2"/>
  </r>
  <r>
    <x v="84"/>
    <x v="195"/>
    <n v="5.202312138728324"/>
    <x v="8"/>
    <x v="2"/>
  </r>
  <r>
    <x v="84"/>
    <x v="196"/>
    <n v="12.716763005780347"/>
    <x v="8"/>
    <x v="2"/>
  </r>
  <r>
    <x v="84"/>
    <x v="197"/>
    <n v="16.76300578034682"/>
    <x v="8"/>
    <x v="2"/>
  </r>
  <r>
    <x v="84"/>
    <x v="198"/>
    <n v="18.497109826589597"/>
    <x v="8"/>
    <x v="2"/>
  </r>
  <r>
    <x v="84"/>
    <x v="199"/>
    <n v="19.653179190751445"/>
    <x v="8"/>
    <x v="2"/>
  </r>
  <r>
    <x v="84"/>
    <x v="200"/>
    <n v="21.387283236994218"/>
    <x v="8"/>
    <x v="2"/>
  </r>
  <r>
    <x v="84"/>
    <x v="4"/>
    <n v="5.7803468208092488"/>
    <x v="8"/>
    <x v="2"/>
  </r>
  <r>
    <x v="85"/>
    <x v="201"/>
    <n v="85.588957055214749"/>
    <x v="8"/>
    <x v="2"/>
  </r>
  <r>
    <x v="86"/>
    <x v="195"/>
    <n v="5.202312138728324"/>
    <x v="8"/>
    <x v="2"/>
  </r>
  <r>
    <x v="86"/>
    <x v="196"/>
    <n v="11.560693641618498"/>
    <x v="8"/>
    <x v="2"/>
  </r>
  <r>
    <x v="86"/>
    <x v="197"/>
    <n v="17.919075144508671"/>
    <x v="8"/>
    <x v="2"/>
  </r>
  <r>
    <x v="86"/>
    <x v="198"/>
    <n v="17.919075144508671"/>
    <x v="8"/>
    <x v="2"/>
  </r>
  <r>
    <x v="86"/>
    <x v="199"/>
    <n v="19.653179190751445"/>
    <x v="8"/>
    <x v="2"/>
  </r>
  <r>
    <x v="86"/>
    <x v="200"/>
    <n v="20.23121387283237"/>
    <x v="8"/>
    <x v="2"/>
  </r>
  <r>
    <x v="86"/>
    <x v="4"/>
    <n v="7.5144508670520231"/>
    <x v="8"/>
    <x v="2"/>
  </r>
  <r>
    <x v="87"/>
    <x v="202"/>
    <n v="84.881249999999994"/>
    <x v="8"/>
    <x v="2"/>
  </r>
  <r>
    <x v="88"/>
    <x v="203"/>
    <n v="56.647398843930638"/>
    <x v="8"/>
    <x v="2"/>
  </r>
  <r>
    <x v="88"/>
    <x v="204"/>
    <n v="32.947976878612714"/>
    <x v="8"/>
    <x v="2"/>
  </r>
  <r>
    <x v="88"/>
    <x v="4"/>
    <n v="10.404624277456648"/>
    <x v="8"/>
    <x v="2"/>
  </r>
  <r>
    <x v="89"/>
    <x v="205"/>
    <n v="32.369942196531795"/>
    <x v="8"/>
    <x v="2"/>
  </r>
  <r>
    <x v="89"/>
    <x v="206"/>
    <n v="0.5780346820809249"/>
    <x v="8"/>
    <x v="2"/>
  </r>
  <r>
    <x v="89"/>
    <x v="207"/>
    <n v="0"/>
    <x v="8"/>
    <x v="2"/>
  </r>
  <r>
    <x v="89"/>
    <x v="203"/>
    <n v="56.647398843930638"/>
    <x v="8"/>
    <x v="2"/>
  </r>
  <r>
    <x v="89"/>
    <x v="4"/>
    <n v="10.404624277456648"/>
    <x v="8"/>
    <x v="2"/>
  </r>
  <r>
    <x v="89"/>
    <x v="208"/>
    <n v="5.5555555555555545"/>
    <x v="8"/>
    <x v="2"/>
  </r>
  <r>
    <x v="89"/>
    <x v="209"/>
    <n v="1"/>
    <x v="8"/>
    <x v="2"/>
  </r>
  <r>
    <x v="89"/>
    <x v="210"/>
    <m/>
    <x v="8"/>
    <x v="2"/>
  </r>
  <r>
    <x v="82"/>
    <x v="188"/>
    <n v="70.165745856353595"/>
    <x v="9"/>
    <x v="2"/>
  </r>
  <r>
    <x v="82"/>
    <x v="189"/>
    <n v="14.3646408839779"/>
    <x v="9"/>
    <x v="2"/>
  </r>
  <r>
    <x v="82"/>
    <x v="190"/>
    <n v="5.5248618784530388"/>
    <x v="9"/>
    <x v="2"/>
  </r>
  <r>
    <x v="82"/>
    <x v="191"/>
    <n v="12.707182320441989"/>
    <x v="9"/>
    <x v="2"/>
  </r>
  <r>
    <x v="82"/>
    <x v="192"/>
    <n v="0.5524861878453039"/>
    <x v="9"/>
    <x v="2"/>
  </r>
  <r>
    <x v="82"/>
    <x v="193"/>
    <n v="2.2099447513812156"/>
    <x v="9"/>
    <x v="2"/>
  </r>
  <r>
    <x v="83"/>
    <x v="4"/>
    <n v="1.6574585635359116"/>
    <x v="9"/>
    <x v="2"/>
  </r>
  <r>
    <x v="83"/>
    <x v="105"/>
    <n v="69.613259668508292"/>
    <x v="9"/>
    <x v="2"/>
  </r>
  <r>
    <x v="83"/>
    <x v="194"/>
    <n v="28.729281767955801"/>
    <x v="9"/>
    <x v="2"/>
  </r>
  <r>
    <x v="84"/>
    <x v="195"/>
    <n v="8.8397790055248624"/>
    <x v="9"/>
    <x v="2"/>
  </r>
  <r>
    <x v="84"/>
    <x v="196"/>
    <n v="13.812154696132596"/>
    <x v="9"/>
    <x v="2"/>
  </r>
  <r>
    <x v="84"/>
    <x v="197"/>
    <n v="15.469613259668508"/>
    <x v="9"/>
    <x v="2"/>
  </r>
  <r>
    <x v="84"/>
    <x v="198"/>
    <n v="17.127071823204421"/>
    <x v="9"/>
    <x v="2"/>
  </r>
  <r>
    <x v="84"/>
    <x v="199"/>
    <n v="27.624309392265193"/>
    <x v="9"/>
    <x v="2"/>
  </r>
  <r>
    <x v="84"/>
    <x v="200"/>
    <n v="14.917127071823204"/>
    <x v="9"/>
    <x v="2"/>
  </r>
  <r>
    <x v="84"/>
    <x v="4"/>
    <n v="2.2099447513812156"/>
    <x v="9"/>
    <x v="2"/>
  </r>
  <r>
    <x v="85"/>
    <x v="201"/>
    <n v="69.661016949152568"/>
    <x v="9"/>
    <x v="2"/>
  </r>
  <r>
    <x v="86"/>
    <x v="195"/>
    <n v="6.6298342541436464"/>
    <x v="9"/>
    <x v="2"/>
  </r>
  <r>
    <x v="86"/>
    <x v="196"/>
    <n v="13.259668508287293"/>
    <x v="9"/>
    <x v="2"/>
  </r>
  <r>
    <x v="86"/>
    <x v="197"/>
    <n v="15.469613259668508"/>
    <x v="9"/>
    <x v="2"/>
  </r>
  <r>
    <x v="86"/>
    <x v="198"/>
    <n v="17.679558011049725"/>
    <x v="9"/>
    <x v="2"/>
  </r>
  <r>
    <x v="86"/>
    <x v="199"/>
    <n v="25.414364640883978"/>
    <x v="9"/>
    <x v="2"/>
  </r>
  <r>
    <x v="86"/>
    <x v="200"/>
    <n v="14.917127071823204"/>
    <x v="9"/>
    <x v="2"/>
  </r>
  <r>
    <x v="86"/>
    <x v="4"/>
    <n v="6.6298342541436464"/>
    <x v="9"/>
    <x v="2"/>
  </r>
  <r>
    <x v="87"/>
    <x v="202"/>
    <n v="69.224852071005941"/>
    <x v="9"/>
    <x v="2"/>
  </r>
  <r>
    <x v="88"/>
    <x v="203"/>
    <n v="58.011049723756905"/>
    <x v="9"/>
    <x v="2"/>
  </r>
  <r>
    <x v="88"/>
    <x v="204"/>
    <n v="35.911602209944753"/>
    <x v="9"/>
    <x v="2"/>
  </r>
  <r>
    <x v="88"/>
    <x v="4"/>
    <n v="6.0773480662983426"/>
    <x v="9"/>
    <x v="2"/>
  </r>
  <r>
    <x v="89"/>
    <x v="205"/>
    <n v="33.149171270718234"/>
    <x v="9"/>
    <x v="2"/>
  </r>
  <r>
    <x v="89"/>
    <x v="206"/>
    <n v="1.6574585635359116"/>
    <x v="9"/>
    <x v="2"/>
  </r>
  <r>
    <x v="89"/>
    <x v="207"/>
    <n v="1.1049723756906078"/>
    <x v="9"/>
    <x v="2"/>
  </r>
  <r>
    <x v="89"/>
    <x v="203"/>
    <n v="58.011049723756905"/>
    <x v="9"/>
    <x v="2"/>
  </r>
  <r>
    <x v="89"/>
    <x v="4"/>
    <n v="6.0773480662983426"/>
    <x v="9"/>
    <x v="2"/>
  </r>
  <r>
    <x v="89"/>
    <x v="208"/>
    <n v="4.9107142857142865"/>
    <x v="9"/>
    <x v="2"/>
  </r>
  <r>
    <x v="89"/>
    <x v="209"/>
    <n v="3.3333333333333335"/>
    <x v="9"/>
    <x v="2"/>
  </r>
  <r>
    <x v="89"/>
    <x v="210"/>
    <n v="3"/>
    <x v="9"/>
    <x v="2"/>
  </r>
  <r>
    <x v="82"/>
    <x v="188"/>
    <n v="49.664429530201339"/>
    <x v="10"/>
    <x v="2"/>
  </r>
  <r>
    <x v="82"/>
    <x v="189"/>
    <n v="34.228187919463089"/>
    <x v="10"/>
    <x v="2"/>
  </r>
  <r>
    <x v="82"/>
    <x v="190"/>
    <n v="5.3691275167785237"/>
    <x v="10"/>
    <x v="2"/>
  </r>
  <r>
    <x v="82"/>
    <x v="191"/>
    <n v="8.724832214765101"/>
    <x v="10"/>
    <x v="2"/>
  </r>
  <r>
    <x v="82"/>
    <x v="192"/>
    <n v="0.67114093959731547"/>
    <x v="10"/>
    <x v="2"/>
  </r>
  <r>
    <x v="82"/>
    <x v="193"/>
    <n v="3.3557046979865772"/>
    <x v="10"/>
    <x v="2"/>
  </r>
  <r>
    <x v="83"/>
    <x v="4"/>
    <n v="1.3422818791946309"/>
    <x v="10"/>
    <x v="2"/>
  </r>
  <r>
    <x v="83"/>
    <x v="105"/>
    <n v="41.61073825503356"/>
    <x v="10"/>
    <x v="2"/>
  </r>
  <r>
    <x v="83"/>
    <x v="194"/>
    <n v="57.04697986577181"/>
    <x v="10"/>
    <x v="2"/>
  </r>
  <r>
    <x v="84"/>
    <x v="195"/>
    <n v="5.3691275167785237"/>
    <x v="10"/>
    <x v="2"/>
  </r>
  <r>
    <x v="84"/>
    <x v="196"/>
    <n v="10.738255033557047"/>
    <x v="10"/>
    <x v="2"/>
  </r>
  <r>
    <x v="84"/>
    <x v="197"/>
    <n v="19.463087248322147"/>
    <x v="10"/>
    <x v="2"/>
  </r>
  <r>
    <x v="84"/>
    <x v="198"/>
    <n v="19.463087248322147"/>
    <x v="10"/>
    <x v="2"/>
  </r>
  <r>
    <x v="84"/>
    <x v="199"/>
    <n v="30.872483221476511"/>
    <x v="10"/>
    <x v="2"/>
  </r>
  <r>
    <x v="84"/>
    <x v="200"/>
    <n v="10.738255033557047"/>
    <x v="10"/>
    <x v="2"/>
  </r>
  <r>
    <x v="84"/>
    <x v="4"/>
    <n v="3.3557046979865772"/>
    <x v="10"/>
    <x v="2"/>
  </r>
  <r>
    <x v="85"/>
    <x v="201"/>
    <n v="68.506944444444414"/>
    <x v="10"/>
    <x v="2"/>
  </r>
  <r>
    <x v="86"/>
    <x v="195"/>
    <n v="4.026845637583893"/>
    <x v="10"/>
    <x v="2"/>
  </r>
  <r>
    <x v="86"/>
    <x v="196"/>
    <n v="8.724832214765101"/>
    <x v="10"/>
    <x v="2"/>
  </r>
  <r>
    <x v="86"/>
    <x v="197"/>
    <n v="19.463087248322147"/>
    <x v="10"/>
    <x v="2"/>
  </r>
  <r>
    <x v="86"/>
    <x v="198"/>
    <n v="16.778523489932887"/>
    <x v="10"/>
    <x v="2"/>
  </r>
  <r>
    <x v="86"/>
    <x v="199"/>
    <n v="28.187919463087248"/>
    <x v="10"/>
    <x v="2"/>
  </r>
  <r>
    <x v="86"/>
    <x v="200"/>
    <n v="8.053691275167786"/>
    <x v="10"/>
    <x v="2"/>
  </r>
  <r>
    <x v="86"/>
    <x v="4"/>
    <n v="14.765100671140939"/>
    <x v="10"/>
    <x v="2"/>
  </r>
  <r>
    <x v="87"/>
    <x v="202"/>
    <n v="69.850393700787393"/>
    <x v="10"/>
    <x v="2"/>
  </r>
  <r>
    <x v="88"/>
    <x v="203"/>
    <n v="34.228187919463089"/>
    <x v="10"/>
    <x v="2"/>
  </r>
  <r>
    <x v="88"/>
    <x v="204"/>
    <n v="55.70469798657718"/>
    <x v="10"/>
    <x v="2"/>
  </r>
  <r>
    <x v="88"/>
    <x v="4"/>
    <n v="10.067114093959731"/>
    <x v="10"/>
    <x v="2"/>
  </r>
  <r>
    <x v="89"/>
    <x v="205"/>
    <n v="55.033557046979865"/>
    <x v="10"/>
    <x v="2"/>
  </r>
  <r>
    <x v="89"/>
    <x v="206"/>
    <n v="0.67114093959731547"/>
    <x v="10"/>
    <x v="2"/>
  </r>
  <r>
    <x v="89"/>
    <x v="207"/>
    <n v="0"/>
    <x v="10"/>
    <x v="2"/>
  </r>
  <r>
    <x v="89"/>
    <x v="203"/>
    <n v="34.228187919463089"/>
    <x v="10"/>
    <x v="2"/>
  </r>
  <r>
    <x v="89"/>
    <x v="4"/>
    <n v="10.067114093959731"/>
    <x v="10"/>
    <x v="2"/>
  </r>
  <r>
    <x v="89"/>
    <x v="208"/>
    <n v="9.2777777777777803"/>
    <x v="10"/>
    <x v="2"/>
  </r>
  <r>
    <x v="89"/>
    <x v="209"/>
    <n v="4"/>
    <x v="10"/>
    <x v="2"/>
  </r>
  <r>
    <x v="89"/>
    <x v="210"/>
    <m/>
    <x v="10"/>
    <x v="2"/>
  </r>
  <r>
    <x v="82"/>
    <x v="188"/>
    <n v="61.073825503355707"/>
    <x v="11"/>
    <x v="2"/>
  </r>
  <r>
    <x v="82"/>
    <x v="189"/>
    <n v="14.765100671140939"/>
    <x v="11"/>
    <x v="2"/>
  </r>
  <r>
    <x v="82"/>
    <x v="190"/>
    <n v="7.3825503355704694"/>
    <x v="11"/>
    <x v="2"/>
  </r>
  <r>
    <x v="82"/>
    <x v="191"/>
    <n v="19.463087248322147"/>
    <x v="11"/>
    <x v="2"/>
  </r>
  <r>
    <x v="82"/>
    <x v="192"/>
    <n v="0.67114093959731547"/>
    <x v="11"/>
    <x v="2"/>
  </r>
  <r>
    <x v="82"/>
    <x v="193"/>
    <n v="2.0134228187919465"/>
    <x v="11"/>
    <x v="2"/>
  </r>
  <r>
    <x v="83"/>
    <x v="4"/>
    <n v="3.3557046979865772"/>
    <x v="11"/>
    <x v="2"/>
  </r>
  <r>
    <x v="83"/>
    <x v="105"/>
    <n v="73.154362416107389"/>
    <x v="11"/>
    <x v="2"/>
  </r>
  <r>
    <x v="83"/>
    <x v="194"/>
    <n v="23.48993288590604"/>
    <x v="11"/>
    <x v="2"/>
  </r>
  <r>
    <x v="84"/>
    <x v="195"/>
    <n v="9.3959731543624159"/>
    <x v="11"/>
    <x v="2"/>
  </r>
  <r>
    <x v="84"/>
    <x v="196"/>
    <n v="10.067114093959731"/>
    <x v="11"/>
    <x v="2"/>
  </r>
  <r>
    <x v="84"/>
    <x v="197"/>
    <n v="12.751677852348994"/>
    <x v="11"/>
    <x v="2"/>
  </r>
  <r>
    <x v="84"/>
    <x v="198"/>
    <n v="22.818791946308725"/>
    <x v="11"/>
    <x v="2"/>
  </r>
  <r>
    <x v="84"/>
    <x v="199"/>
    <n v="26.845637583892618"/>
    <x v="11"/>
    <x v="2"/>
  </r>
  <r>
    <x v="84"/>
    <x v="200"/>
    <n v="17.449664429530202"/>
    <x v="11"/>
    <x v="2"/>
  </r>
  <r>
    <x v="84"/>
    <x v="4"/>
    <n v="0.67114093959731547"/>
    <x v="11"/>
    <x v="2"/>
  </r>
  <r>
    <x v="85"/>
    <x v="201"/>
    <n v="70.486486486486513"/>
    <x v="11"/>
    <x v="2"/>
  </r>
  <r>
    <x v="86"/>
    <x v="195"/>
    <n v="8.053691275167786"/>
    <x v="11"/>
    <x v="2"/>
  </r>
  <r>
    <x v="86"/>
    <x v="196"/>
    <n v="9.3959731543624159"/>
    <x v="11"/>
    <x v="2"/>
  </r>
  <r>
    <x v="86"/>
    <x v="197"/>
    <n v="9.3959731543624159"/>
    <x v="11"/>
    <x v="2"/>
  </r>
  <r>
    <x v="86"/>
    <x v="198"/>
    <n v="21.476510067114095"/>
    <x v="11"/>
    <x v="2"/>
  </r>
  <r>
    <x v="86"/>
    <x v="199"/>
    <n v="24.161073825503355"/>
    <x v="11"/>
    <x v="2"/>
  </r>
  <r>
    <x v="86"/>
    <x v="200"/>
    <n v="18.120805369127517"/>
    <x v="11"/>
    <x v="2"/>
  </r>
  <r>
    <x v="86"/>
    <x v="4"/>
    <n v="9.3959731543624159"/>
    <x v="11"/>
    <x v="2"/>
  </r>
  <r>
    <x v="87"/>
    <x v="202"/>
    <n v="74.6666666666667"/>
    <x v="11"/>
    <x v="2"/>
  </r>
  <r>
    <x v="88"/>
    <x v="203"/>
    <n v="59.060402684563755"/>
    <x v="11"/>
    <x v="2"/>
  </r>
  <r>
    <x v="88"/>
    <x v="204"/>
    <n v="33.557046979865774"/>
    <x v="11"/>
    <x v="2"/>
  </r>
  <r>
    <x v="88"/>
    <x v="4"/>
    <n v="7.3825503355704694"/>
    <x v="11"/>
    <x v="2"/>
  </r>
  <r>
    <x v="89"/>
    <x v="205"/>
    <n v="32.214765100671144"/>
    <x v="11"/>
    <x v="2"/>
  </r>
  <r>
    <x v="89"/>
    <x v="206"/>
    <n v="0.67114093959731547"/>
    <x v="11"/>
    <x v="2"/>
  </r>
  <r>
    <x v="89"/>
    <x v="207"/>
    <n v="0.67114093959731547"/>
    <x v="11"/>
    <x v="2"/>
  </r>
  <r>
    <x v="89"/>
    <x v="203"/>
    <n v="59.060402684563755"/>
    <x v="11"/>
    <x v="2"/>
  </r>
  <r>
    <x v="89"/>
    <x v="4"/>
    <n v="7.3825503355704694"/>
    <x v="11"/>
    <x v="2"/>
  </r>
  <r>
    <x v="89"/>
    <x v="208"/>
    <n v="5.2790697674418601"/>
    <x v="11"/>
    <x v="2"/>
  </r>
  <r>
    <x v="89"/>
    <x v="209"/>
    <n v="1"/>
    <x v="11"/>
    <x v="2"/>
  </r>
  <r>
    <x v="89"/>
    <x v="210"/>
    <n v="40"/>
    <x v="11"/>
    <x v="2"/>
  </r>
  <r>
    <x v="82"/>
    <x v="188"/>
    <n v="56.779661016949156"/>
    <x v="12"/>
    <x v="2"/>
  </r>
  <r>
    <x v="82"/>
    <x v="189"/>
    <n v="16.101694915254239"/>
    <x v="12"/>
    <x v="2"/>
  </r>
  <r>
    <x v="82"/>
    <x v="190"/>
    <n v="5.9322033898305087"/>
    <x v="12"/>
    <x v="2"/>
  </r>
  <r>
    <x v="82"/>
    <x v="191"/>
    <n v="18.64406779661017"/>
    <x v="12"/>
    <x v="2"/>
  </r>
  <r>
    <x v="82"/>
    <x v="192"/>
    <n v="0"/>
    <x v="12"/>
    <x v="2"/>
  </r>
  <r>
    <x v="82"/>
    <x v="193"/>
    <n v="5.9322033898305087"/>
    <x v="12"/>
    <x v="2"/>
  </r>
  <r>
    <x v="83"/>
    <x v="4"/>
    <n v="3.3898305084745761"/>
    <x v="12"/>
    <x v="2"/>
  </r>
  <r>
    <x v="83"/>
    <x v="105"/>
    <n v="41.525423728813557"/>
    <x v="12"/>
    <x v="2"/>
  </r>
  <r>
    <x v="83"/>
    <x v="194"/>
    <n v="55.084745762711862"/>
    <x v="12"/>
    <x v="2"/>
  </r>
  <r>
    <x v="84"/>
    <x v="195"/>
    <n v="19.491525423728813"/>
    <x v="12"/>
    <x v="2"/>
  </r>
  <r>
    <x v="84"/>
    <x v="196"/>
    <n v="20.338983050847457"/>
    <x v="12"/>
    <x v="2"/>
  </r>
  <r>
    <x v="84"/>
    <x v="197"/>
    <n v="22.881355932203391"/>
    <x v="12"/>
    <x v="2"/>
  </r>
  <r>
    <x v="84"/>
    <x v="198"/>
    <n v="22.881355932203391"/>
    <x v="12"/>
    <x v="2"/>
  </r>
  <r>
    <x v="84"/>
    <x v="199"/>
    <n v="12.711864406779661"/>
    <x v="12"/>
    <x v="2"/>
  </r>
  <r>
    <x v="84"/>
    <x v="200"/>
    <n v="0.84745762711864403"/>
    <x v="12"/>
    <x v="2"/>
  </r>
  <r>
    <x v="84"/>
    <x v="4"/>
    <n v="0.84745762711864403"/>
    <x v="12"/>
    <x v="2"/>
  </r>
  <r>
    <x v="85"/>
    <x v="201"/>
    <n v="36.042735042735032"/>
    <x v="12"/>
    <x v="2"/>
  </r>
  <r>
    <x v="86"/>
    <x v="195"/>
    <n v="14.40677966101695"/>
    <x v="12"/>
    <x v="2"/>
  </r>
  <r>
    <x v="86"/>
    <x v="196"/>
    <n v="19.491525423728813"/>
    <x v="12"/>
    <x v="2"/>
  </r>
  <r>
    <x v="86"/>
    <x v="197"/>
    <n v="17.796610169491526"/>
    <x v="12"/>
    <x v="2"/>
  </r>
  <r>
    <x v="86"/>
    <x v="198"/>
    <n v="20.338983050847457"/>
    <x v="12"/>
    <x v="2"/>
  </r>
  <r>
    <x v="86"/>
    <x v="199"/>
    <n v="10.169491525423728"/>
    <x v="12"/>
    <x v="2"/>
  </r>
  <r>
    <x v="86"/>
    <x v="200"/>
    <n v="3.3898305084745761"/>
    <x v="12"/>
    <x v="2"/>
  </r>
  <r>
    <x v="86"/>
    <x v="4"/>
    <n v="14.40677966101695"/>
    <x v="12"/>
    <x v="2"/>
  </r>
  <r>
    <x v="87"/>
    <x v="202"/>
    <n v="39.940594059405946"/>
    <x v="12"/>
    <x v="2"/>
  </r>
  <r>
    <x v="88"/>
    <x v="203"/>
    <n v="35.593220338983052"/>
    <x v="12"/>
    <x v="2"/>
  </r>
  <r>
    <x v="88"/>
    <x v="204"/>
    <n v="53.389830508474574"/>
    <x v="12"/>
    <x v="2"/>
  </r>
  <r>
    <x v="88"/>
    <x v="4"/>
    <n v="11.016949152542374"/>
    <x v="12"/>
    <x v="2"/>
  </r>
  <r>
    <x v="89"/>
    <x v="205"/>
    <n v="47.457627118644069"/>
    <x v="12"/>
    <x v="2"/>
  </r>
  <r>
    <x v="89"/>
    <x v="206"/>
    <n v="3.3898305084745761"/>
    <x v="12"/>
    <x v="2"/>
  </r>
  <r>
    <x v="89"/>
    <x v="207"/>
    <n v="2.5423728813559321"/>
    <x v="12"/>
    <x v="2"/>
  </r>
  <r>
    <x v="89"/>
    <x v="203"/>
    <n v="35.593220338983052"/>
    <x v="12"/>
    <x v="2"/>
  </r>
  <r>
    <x v="89"/>
    <x v="4"/>
    <n v="11.016949152542374"/>
    <x v="12"/>
    <x v="2"/>
  </r>
  <r>
    <x v="89"/>
    <x v="208"/>
    <n v="9.6730769230769216"/>
    <x v="12"/>
    <x v="2"/>
  </r>
  <r>
    <x v="89"/>
    <x v="209"/>
    <n v="6.5"/>
    <x v="12"/>
    <x v="2"/>
  </r>
  <r>
    <x v="89"/>
    <x v="210"/>
    <n v="5.5"/>
    <x v="12"/>
    <x v="2"/>
  </r>
  <r>
    <x v="82"/>
    <x v="188"/>
    <n v="58.441558441558442"/>
    <x v="13"/>
    <x v="2"/>
  </r>
  <r>
    <x v="82"/>
    <x v="189"/>
    <n v="20.779220779220779"/>
    <x v="13"/>
    <x v="2"/>
  </r>
  <r>
    <x v="82"/>
    <x v="190"/>
    <n v="3.8961038961038961"/>
    <x v="13"/>
    <x v="2"/>
  </r>
  <r>
    <x v="82"/>
    <x v="191"/>
    <n v="14.285714285714286"/>
    <x v="13"/>
    <x v="2"/>
  </r>
  <r>
    <x v="82"/>
    <x v="192"/>
    <n v="2.5974025974025974"/>
    <x v="13"/>
    <x v="2"/>
  </r>
  <r>
    <x v="82"/>
    <x v="193"/>
    <n v="3.8961038961038961"/>
    <x v="13"/>
    <x v="2"/>
  </r>
  <r>
    <x v="83"/>
    <x v="4"/>
    <n v="1.2987012987012987"/>
    <x v="13"/>
    <x v="2"/>
  </r>
  <r>
    <x v="83"/>
    <x v="105"/>
    <n v="76.623376623376629"/>
    <x v="13"/>
    <x v="2"/>
  </r>
  <r>
    <x v="83"/>
    <x v="194"/>
    <n v="22.077922077922079"/>
    <x v="13"/>
    <x v="2"/>
  </r>
  <r>
    <x v="84"/>
    <x v="195"/>
    <n v="10.38961038961039"/>
    <x v="13"/>
    <x v="2"/>
  </r>
  <r>
    <x v="84"/>
    <x v="196"/>
    <n v="7.7922077922077921"/>
    <x v="13"/>
    <x v="2"/>
  </r>
  <r>
    <x v="84"/>
    <x v="197"/>
    <n v="31.168831168831169"/>
    <x v="13"/>
    <x v="2"/>
  </r>
  <r>
    <x v="84"/>
    <x v="198"/>
    <n v="19.480519480519479"/>
    <x v="13"/>
    <x v="2"/>
  </r>
  <r>
    <x v="84"/>
    <x v="199"/>
    <n v="18.181818181818183"/>
    <x v="13"/>
    <x v="2"/>
  </r>
  <r>
    <x v="84"/>
    <x v="200"/>
    <n v="7.7922077922077921"/>
    <x v="13"/>
    <x v="2"/>
  </r>
  <r>
    <x v="84"/>
    <x v="4"/>
    <n v="5.1948051948051948"/>
    <x v="13"/>
    <x v="2"/>
  </r>
  <r>
    <x v="85"/>
    <x v="201"/>
    <n v="52.958904109589035"/>
    <x v="13"/>
    <x v="2"/>
  </r>
  <r>
    <x v="86"/>
    <x v="195"/>
    <n v="7.7922077922077921"/>
    <x v="13"/>
    <x v="2"/>
  </r>
  <r>
    <x v="86"/>
    <x v="196"/>
    <n v="7.7922077922077921"/>
    <x v="13"/>
    <x v="2"/>
  </r>
  <r>
    <x v="86"/>
    <x v="197"/>
    <n v="29.870129870129869"/>
    <x v="13"/>
    <x v="2"/>
  </r>
  <r>
    <x v="86"/>
    <x v="198"/>
    <n v="18.181818181818183"/>
    <x v="13"/>
    <x v="2"/>
  </r>
  <r>
    <x v="86"/>
    <x v="199"/>
    <n v="16.883116883116884"/>
    <x v="13"/>
    <x v="2"/>
  </r>
  <r>
    <x v="86"/>
    <x v="200"/>
    <n v="6.4935064935064934"/>
    <x v="13"/>
    <x v="2"/>
  </r>
  <r>
    <x v="86"/>
    <x v="4"/>
    <n v="12.987012987012987"/>
    <x v="13"/>
    <x v="2"/>
  </r>
  <r>
    <x v="87"/>
    <x v="202"/>
    <n v="51.820895522388057"/>
    <x v="13"/>
    <x v="2"/>
  </r>
  <r>
    <x v="88"/>
    <x v="203"/>
    <n v="44.155844155844157"/>
    <x v="13"/>
    <x v="2"/>
  </r>
  <r>
    <x v="88"/>
    <x v="204"/>
    <n v="48.051948051948052"/>
    <x v="13"/>
    <x v="2"/>
  </r>
  <r>
    <x v="88"/>
    <x v="4"/>
    <n v="7.7922077922077921"/>
    <x v="13"/>
    <x v="2"/>
  </r>
  <r>
    <x v="89"/>
    <x v="205"/>
    <n v="46.753246753246756"/>
    <x v="13"/>
    <x v="2"/>
  </r>
  <r>
    <x v="89"/>
    <x v="206"/>
    <n v="0"/>
    <x v="13"/>
    <x v="2"/>
  </r>
  <r>
    <x v="89"/>
    <x v="207"/>
    <n v="1.2987012987012987"/>
    <x v="13"/>
    <x v="2"/>
  </r>
  <r>
    <x v="89"/>
    <x v="203"/>
    <n v="44.155844155844157"/>
    <x v="13"/>
    <x v="2"/>
  </r>
  <r>
    <x v="89"/>
    <x v="4"/>
    <n v="7.7922077922077921"/>
    <x v="13"/>
    <x v="2"/>
  </r>
  <r>
    <x v="89"/>
    <x v="208"/>
    <n v="6.742857142857142"/>
    <x v="13"/>
    <x v="2"/>
  </r>
  <r>
    <x v="89"/>
    <x v="209"/>
    <m/>
    <x v="13"/>
    <x v="2"/>
  </r>
  <r>
    <x v="89"/>
    <x v="210"/>
    <n v="5"/>
    <x v="13"/>
    <x v="2"/>
  </r>
  <r>
    <x v="82"/>
    <x v="188"/>
    <n v="33.333333333333336"/>
    <x v="14"/>
    <x v="2"/>
  </r>
  <r>
    <x v="82"/>
    <x v="189"/>
    <n v="5.9523809523809526"/>
    <x v="14"/>
    <x v="2"/>
  </r>
  <r>
    <x v="82"/>
    <x v="190"/>
    <n v="4.7619047619047619"/>
    <x v="14"/>
    <x v="2"/>
  </r>
  <r>
    <x v="82"/>
    <x v="191"/>
    <n v="53.571428571428569"/>
    <x v="14"/>
    <x v="2"/>
  </r>
  <r>
    <x v="82"/>
    <x v="192"/>
    <n v="0"/>
    <x v="14"/>
    <x v="2"/>
  </r>
  <r>
    <x v="82"/>
    <x v="193"/>
    <n v="2.3809523809523809"/>
    <x v="14"/>
    <x v="2"/>
  </r>
  <r>
    <x v="83"/>
    <x v="4"/>
    <n v="4.7619047619047619"/>
    <x v="14"/>
    <x v="2"/>
  </r>
  <r>
    <x v="83"/>
    <x v="105"/>
    <n v="94.047619047619051"/>
    <x v="14"/>
    <x v="2"/>
  </r>
  <r>
    <x v="83"/>
    <x v="194"/>
    <n v="1.1904761904761905"/>
    <x v="14"/>
    <x v="2"/>
  </r>
  <r>
    <x v="84"/>
    <x v="195"/>
    <n v="7.1428571428571432"/>
    <x v="14"/>
    <x v="2"/>
  </r>
  <r>
    <x v="84"/>
    <x v="196"/>
    <n v="17.857142857142858"/>
    <x v="14"/>
    <x v="2"/>
  </r>
  <r>
    <x v="84"/>
    <x v="197"/>
    <n v="29.761904761904763"/>
    <x v="14"/>
    <x v="2"/>
  </r>
  <r>
    <x v="84"/>
    <x v="198"/>
    <n v="23.80952380952381"/>
    <x v="14"/>
    <x v="2"/>
  </r>
  <r>
    <x v="84"/>
    <x v="199"/>
    <n v="17.857142857142858"/>
    <x v="14"/>
    <x v="2"/>
  </r>
  <r>
    <x v="84"/>
    <x v="200"/>
    <n v="3.5714285714285716"/>
    <x v="14"/>
    <x v="2"/>
  </r>
  <r>
    <x v="84"/>
    <x v="4"/>
    <n v="0"/>
    <x v="14"/>
    <x v="2"/>
  </r>
  <r>
    <x v="85"/>
    <x v="201"/>
    <n v="44.095238095238088"/>
    <x v="14"/>
    <x v="2"/>
  </r>
  <r>
    <x v="86"/>
    <x v="195"/>
    <n v="13.095238095238095"/>
    <x v="14"/>
    <x v="2"/>
  </r>
  <r>
    <x v="86"/>
    <x v="196"/>
    <n v="20.238095238095237"/>
    <x v="14"/>
    <x v="2"/>
  </r>
  <r>
    <x v="86"/>
    <x v="197"/>
    <n v="22.61904761904762"/>
    <x v="14"/>
    <x v="2"/>
  </r>
  <r>
    <x v="86"/>
    <x v="198"/>
    <n v="16.666666666666668"/>
    <x v="14"/>
    <x v="2"/>
  </r>
  <r>
    <x v="86"/>
    <x v="199"/>
    <n v="13.095238095238095"/>
    <x v="14"/>
    <x v="2"/>
  </r>
  <r>
    <x v="86"/>
    <x v="200"/>
    <n v="2.3809523809523809"/>
    <x v="14"/>
    <x v="2"/>
  </r>
  <r>
    <x v="86"/>
    <x v="4"/>
    <n v="11.904761904761905"/>
    <x v="14"/>
    <x v="2"/>
  </r>
  <r>
    <x v="87"/>
    <x v="202"/>
    <n v="38.202702702702702"/>
    <x v="14"/>
    <x v="2"/>
  </r>
  <r>
    <x v="88"/>
    <x v="203"/>
    <n v="72.61904761904762"/>
    <x v="14"/>
    <x v="2"/>
  </r>
  <r>
    <x v="88"/>
    <x v="204"/>
    <n v="16.666666666666668"/>
    <x v="14"/>
    <x v="2"/>
  </r>
  <r>
    <x v="88"/>
    <x v="4"/>
    <n v="10.714285714285714"/>
    <x v="14"/>
    <x v="2"/>
  </r>
  <r>
    <x v="89"/>
    <x v="205"/>
    <n v="15.476190476190476"/>
    <x v="14"/>
    <x v="2"/>
  </r>
  <r>
    <x v="89"/>
    <x v="206"/>
    <n v="0"/>
    <x v="14"/>
    <x v="2"/>
  </r>
  <r>
    <x v="89"/>
    <x v="207"/>
    <n v="1.1904761904761905"/>
    <x v="14"/>
    <x v="2"/>
  </r>
  <r>
    <x v="89"/>
    <x v="203"/>
    <n v="72.61904761904762"/>
    <x v="14"/>
    <x v="2"/>
  </r>
  <r>
    <x v="89"/>
    <x v="4"/>
    <n v="10.714285714285714"/>
    <x v="14"/>
    <x v="2"/>
  </r>
  <r>
    <x v="89"/>
    <x v="208"/>
    <n v="4.0909090909090908"/>
    <x v="14"/>
    <x v="2"/>
  </r>
  <r>
    <x v="89"/>
    <x v="209"/>
    <m/>
    <x v="14"/>
    <x v="2"/>
  </r>
  <r>
    <x v="89"/>
    <x v="210"/>
    <n v="14"/>
    <x v="14"/>
    <x v="2"/>
  </r>
  <r>
    <x v="82"/>
    <x v="188"/>
    <n v="51.612903225806448"/>
    <x v="15"/>
    <x v="2"/>
  </r>
  <r>
    <x v="82"/>
    <x v="189"/>
    <n v="23.655913978494624"/>
    <x v="15"/>
    <x v="2"/>
  </r>
  <r>
    <x v="82"/>
    <x v="190"/>
    <n v="9.67741935483871"/>
    <x v="15"/>
    <x v="2"/>
  </r>
  <r>
    <x v="82"/>
    <x v="191"/>
    <n v="22.580645161290324"/>
    <x v="15"/>
    <x v="2"/>
  </r>
  <r>
    <x v="82"/>
    <x v="192"/>
    <n v="0"/>
    <x v="15"/>
    <x v="2"/>
  </r>
  <r>
    <x v="82"/>
    <x v="193"/>
    <n v="3.225806451612903"/>
    <x v="15"/>
    <x v="2"/>
  </r>
  <r>
    <x v="83"/>
    <x v="4"/>
    <n v="4.301075268817204"/>
    <x v="15"/>
    <x v="2"/>
  </r>
  <r>
    <x v="83"/>
    <x v="105"/>
    <n v="74.193548387096769"/>
    <x v="15"/>
    <x v="2"/>
  </r>
  <r>
    <x v="83"/>
    <x v="194"/>
    <n v="21.50537634408602"/>
    <x v="15"/>
    <x v="2"/>
  </r>
  <r>
    <x v="84"/>
    <x v="195"/>
    <n v="5.376344086021505"/>
    <x v="15"/>
    <x v="2"/>
  </r>
  <r>
    <x v="84"/>
    <x v="196"/>
    <n v="23.655913978494624"/>
    <x v="15"/>
    <x v="2"/>
  </r>
  <r>
    <x v="84"/>
    <x v="197"/>
    <n v="33.333333333333336"/>
    <x v="15"/>
    <x v="2"/>
  </r>
  <r>
    <x v="84"/>
    <x v="198"/>
    <n v="19.35483870967742"/>
    <x v="15"/>
    <x v="2"/>
  </r>
  <r>
    <x v="84"/>
    <x v="199"/>
    <n v="8.6021505376344081"/>
    <x v="15"/>
    <x v="2"/>
  </r>
  <r>
    <x v="84"/>
    <x v="200"/>
    <n v="1.075268817204301"/>
    <x v="15"/>
    <x v="2"/>
  </r>
  <r>
    <x v="84"/>
    <x v="4"/>
    <n v="8.6021505376344081"/>
    <x v="15"/>
    <x v="2"/>
  </r>
  <r>
    <x v="85"/>
    <x v="201"/>
    <n v="34.8705882352941"/>
    <x v="15"/>
    <x v="2"/>
  </r>
  <r>
    <x v="86"/>
    <x v="195"/>
    <n v="5.376344086021505"/>
    <x v="15"/>
    <x v="2"/>
  </r>
  <r>
    <x v="86"/>
    <x v="196"/>
    <n v="16.129032258064516"/>
    <x v="15"/>
    <x v="2"/>
  </r>
  <r>
    <x v="86"/>
    <x v="197"/>
    <n v="32.258064516129032"/>
    <x v="15"/>
    <x v="2"/>
  </r>
  <r>
    <x v="86"/>
    <x v="198"/>
    <n v="21.50537634408602"/>
    <x v="15"/>
    <x v="2"/>
  </r>
  <r>
    <x v="86"/>
    <x v="199"/>
    <n v="8.6021505376344081"/>
    <x v="15"/>
    <x v="2"/>
  </r>
  <r>
    <x v="86"/>
    <x v="200"/>
    <n v="2.150537634408602"/>
    <x v="15"/>
    <x v="2"/>
  </r>
  <r>
    <x v="86"/>
    <x v="4"/>
    <n v="13.978494623655914"/>
    <x v="15"/>
    <x v="2"/>
  </r>
  <r>
    <x v="87"/>
    <x v="202"/>
    <n v="39.787500000000001"/>
    <x v="15"/>
    <x v="2"/>
  </r>
  <r>
    <x v="88"/>
    <x v="203"/>
    <n v="41.935483870967744"/>
    <x v="15"/>
    <x v="2"/>
  </r>
  <r>
    <x v="88"/>
    <x v="204"/>
    <n v="47.311827956989248"/>
    <x v="15"/>
    <x v="2"/>
  </r>
  <r>
    <x v="88"/>
    <x v="4"/>
    <n v="10.75268817204301"/>
    <x v="15"/>
    <x v="2"/>
  </r>
  <r>
    <x v="89"/>
    <x v="205"/>
    <n v="45.161290322580648"/>
    <x v="15"/>
    <x v="2"/>
  </r>
  <r>
    <x v="89"/>
    <x v="206"/>
    <n v="1.075268817204301"/>
    <x v="15"/>
    <x v="2"/>
  </r>
  <r>
    <x v="89"/>
    <x v="207"/>
    <n v="1.075268817204301"/>
    <x v="15"/>
    <x v="2"/>
  </r>
  <r>
    <x v="89"/>
    <x v="203"/>
    <n v="41.935483870967744"/>
    <x v="15"/>
    <x v="2"/>
  </r>
  <r>
    <x v="89"/>
    <x v="4"/>
    <n v="10.75268817204301"/>
    <x v="15"/>
    <x v="2"/>
  </r>
  <r>
    <x v="89"/>
    <x v="208"/>
    <n v="6.875"/>
    <x v="15"/>
    <x v="2"/>
  </r>
  <r>
    <x v="89"/>
    <x v="209"/>
    <n v="7"/>
    <x v="15"/>
    <x v="2"/>
  </r>
  <r>
    <x v="89"/>
    <x v="210"/>
    <n v="14"/>
    <x v="15"/>
    <x v="2"/>
  </r>
  <r>
    <x v="82"/>
    <x v="188"/>
    <n v="42.613636363636367"/>
    <x v="16"/>
    <x v="2"/>
  </r>
  <r>
    <x v="82"/>
    <x v="189"/>
    <n v="30.681818181818183"/>
    <x v="16"/>
    <x v="2"/>
  </r>
  <r>
    <x v="82"/>
    <x v="190"/>
    <n v="6.8181818181818183"/>
    <x v="16"/>
    <x v="2"/>
  </r>
  <r>
    <x v="82"/>
    <x v="191"/>
    <n v="18.181818181818183"/>
    <x v="16"/>
    <x v="2"/>
  </r>
  <r>
    <x v="82"/>
    <x v="192"/>
    <n v="1.7045454545454546"/>
    <x v="16"/>
    <x v="2"/>
  </r>
  <r>
    <x v="82"/>
    <x v="193"/>
    <n v="4.5454545454545459"/>
    <x v="16"/>
    <x v="2"/>
  </r>
  <r>
    <x v="83"/>
    <x v="4"/>
    <n v="3.4090909090909092"/>
    <x v="16"/>
    <x v="2"/>
  </r>
  <r>
    <x v="83"/>
    <x v="105"/>
    <n v="35.795454545454547"/>
    <x v="16"/>
    <x v="2"/>
  </r>
  <r>
    <x v="83"/>
    <x v="194"/>
    <n v="60.795454545454547"/>
    <x v="16"/>
    <x v="2"/>
  </r>
  <r>
    <x v="84"/>
    <x v="195"/>
    <n v="16.477272727272727"/>
    <x v="16"/>
    <x v="2"/>
  </r>
  <r>
    <x v="84"/>
    <x v="196"/>
    <n v="12.5"/>
    <x v="16"/>
    <x v="2"/>
  </r>
  <r>
    <x v="84"/>
    <x v="197"/>
    <n v="28.40909090909091"/>
    <x v="16"/>
    <x v="2"/>
  </r>
  <r>
    <x v="84"/>
    <x v="198"/>
    <n v="15.909090909090908"/>
    <x v="16"/>
    <x v="2"/>
  </r>
  <r>
    <x v="84"/>
    <x v="199"/>
    <n v="12.5"/>
    <x v="16"/>
    <x v="2"/>
  </r>
  <r>
    <x v="84"/>
    <x v="200"/>
    <n v="10.227272727272727"/>
    <x v="16"/>
    <x v="2"/>
  </r>
  <r>
    <x v="84"/>
    <x v="4"/>
    <n v="3.9772727272727271"/>
    <x v="16"/>
    <x v="2"/>
  </r>
  <r>
    <x v="85"/>
    <x v="201"/>
    <n v="51.053254437869803"/>
    <x v="16"/>
    <x v="2"/>
  </r>
  <r>
    <x v="86"/>
    <x v="195"/>
    <n v="14.204545454545455"/>
    <x v="16"/>
    <x v="2"/>
  </r>
  <r>
    <x v="86"/>
    <x v="196"/>
    <n v="9.6590909090909083"/>
    <x v="16"/>
    <x v="2"/>
  </r>
  <r>
    <x v="86"/>
    <x v="197"/>
    <n v="26.136363636363637"/>
    <x v="16"/>
    <x v="2"/>
  </r>
  <r>
    <x v="86"/>
    <x v="198"/>
    <n v="12.5"/>
    <x v="16"/>
    <x v="2"/>
  </r>
  <r>
    <x v="86"/>
    <x v="199"/>
    <n v="11.363636363636363"/>
    <x v="16"/>
    <x v="2"/>
  </r>
  <r>
    <x v="86"/>
    <x v="200"/>
    <n v="10.227272727272727"/>
    <x v="16"/>
    <x v="2"/>
  </r>
  <r>
    <x v="86"/>
    <x v="4"/>
    <n v="15.909090909090908"/>
    <x v="16"/>
    <x v="2"/>
  </r>
  <r>
    <x v="87"/>
    <x v="202"/>
    <n v="57.770270270270267"/>
    <x v="16"/>
    <x v="2"/>
  </r>
  <r>
    <x v="88"/>
    <x v="203"/>
    <n v="36.363636363636367"/>
    <x v="16"/>
    <x v="2"/>
  </r>
  <r>
    <x v="88"/>
    <x v="204"/>
    <n v="60.795454545454547"/>
    <x v="16"/>
    <x v="2"/>
  </r>
  <r>
    <x v="88"/>
    <x v="4"/>
    <n v="2.8409090909090908"/>
    <x v="16"/>
    <x v="2"/>
  </r>
  <r>
    <x v="89"/>
    <x v="205"/>
    <n v="55.68181818181818"/>
    <x v="16"/>
    <x v="2"/>
  </r>
  <r>
    <x v="89"/>
    <x v="206"/>
    <n v="3.9772727272727271"/>
    <x v="16"/>
    <x v="2"/>
  </r>
  <r>
    <x v="89"/>
    <x v="207"/>
    <n v="1.1363636363636365"/>
    <x v="16"/>
    <x v="2"/>
  </r>
  <r>
    <x v="89"/>
    <x v="203"/>
    <n v="36.363636363636367"/>
    <x v="16"/>
    <x v="2"/>
  </r>
  <r>
    <x v="89"/>
    <x v="4"/>
    <n v="2.8409090909090908"/>
    <x v="16"/>
    <x v="2"/>
  </r>
  <r>
    <x v="89"/>
    <x v="208"/>
    <n v="5.7777777777777768"/>
    <x v="16"/>
    <x v="2"/>
  </r>
  <r>
    <x v="89"/>
    <x v="209"/>
    <n v="5.2"/>
    <x v="16"/>
    <x v="2"/>
  </r>
  <r>
    <x v="89"/>
    <x v="210"/>
    <n v="12.5"/>
    <x v="16"/>
    <x v="2"/>
  </r>
  <r>
    <x v="82"/>
    <x v="188"/>
    <n v="51.733183436387485"/>
    <x v="0"/>
    <x v="3"/>
  </r>
  <r>
    <x v="82"/>
    <x v="189"/>
    <n v="16.844669289863219"/>
    <x v="0"/>
    <x v="3"/>
  </r>
  <r>
    <x v="82"/>
    <x v="190"/>
    <n v="6.1457747798388604"/>
    <x v="0"/>
    <x v="3"/>
  </r>
  <r>
    <x v="82"/>
    <x v="191"/>
    <n v="26.063331459621509"/>
    <x v="0"/>
    <x v="3"/>
  </r>
  <r>
    <x v="82"/>
    <x v="192"/>
    <n v="0.44969083754918493"/>
    <x v="0"/>
    <x v="3"/>
  </r>
  <r>
    <x v="82"/>
    <x v="193"/>
    <n v="2.2859284242083566"/>
    <x v="0"/>
    <x v="3"/>
  </r>
  <r>
    <x v="83"/>
    <x v="4"/>
    <n v="2.3421397789020051"/>
    <x v="0"/>
    <x v="3"/>
  </r>
  <r>
    <x v="83"/>
    <x v="105"/>
    <n v="86.940228592842416"/>
    <x v="0"/>
    <x v="3"/>
  </r>
  <r>
    <x v="83"/>
    <x v="194"/>
    <n v="10.717631628255575"/>
    <x v="0"/>
    <x v="3"/>
  </r>
  <r>
    <x v="84"/>
    <x v="195"/>
    <n v="8.7127599775154589"/>
    <x v="0"/>
    <x v="3"/>
  </r>
  <r>
    <x v="84"/>
    <x v="196"/>
    <n v="10.961214165261383"/>
    <x v="0"/>
    <x v="3"/>
  </r>
  <r>
    <x v="84"/>
    <x v="197"/>
    <n v="21.00430953719318"/>
    <x v="0"/>
    <x v="3"/>
  </r>
  <r>
    <x v="84"/>
    <x v="198"/>
    <n v="21.023046655424395"/>
    <x v="0"/>
    <x v="3"/>
  </r>
  <r>
    <x v="84"/>
    <x v="199"/>
    <n v="21.28536631066142"/>
    <x v="0"/>
    <x v="3"/>
  </r>
  <r>
    <x v="84"/>
    <x v="200"/>
    <n v="15.13959153082256"/>
    <x v="0"/>
    <x v="3"/>
  </r>
  <r>
    <x v="84"/>
    <x v="4"/>
    <n v="1.8737118231216039"/>
    <x v="0"/>
    <x v="3"/>
  </r>
  <r>
    <x v="85"/>
    <x v="201"/>
    <n v="71.12488065686469"/>
    <x v="0"/>
    <x v="3"/>
  </r>
  <r>
    <x v="86"/>
    <x v="195"/>
    <n v="8.0382237211916809"/>
    <x v="0"/>
    <x v="3"/>
  </r>
  <r>
    <x v="86"/>
    <x v="196"/>
    <n v="10.305415027168822"/>
    <x v="0"/>
    <x v="3"/>
  </r>
  <r>
    <x v="86"/>
    <x v="197"/>
    <n v="19.430391605771032"/>
    <x v="0"/>
    <x v="3"/>
  </r>
  <r>
    <x v="86"/>
    <x v="198"/>
    <n v="19.673974142776842"/>
    <x v="0"/>
    <x v="3"/>
  </r>
  <r>
    <x v="86"/>
    <x v="199"/>
    <n v="18.830803822372118"/>
    <x v="0"/>
    <x v="3"/>
  </r>
  <r>
    <x v="86"/>
    <x v="200"/>
    <n v="14.61495222034851"/>
    <x v="0"/>
    <x v="3"/>
  </r>
  <r>
    <x v="86"/>
    <x v="4"/>
    <n v="9.1062394603709951"/>
    <x v="0"/>
    <x v="3"/>
  </r>
  <r>
    <x v="87"/>
    <x v="202"/>
    <n v="73.287157287157555"/>
    <x v="0"/>
    <x v="3"/>
  </r>
  <r>
    <x v="88"/>
    <x v="203"/>
    <n v="54.581225407532322"/>
    <x v="0"/>
    <x v="3"/>
  </r>
  <r>
    <x v="88"/>
    <x v="204"/>
    <n v="36.537380550871276"/>
    <x v="0"/>
    <x v="3"/>
  </r>
  <r>
    <x v="88"/>
    <x v="4"/>
    <n v="8.881394041596403"/>
    <x v="0"/>
    <x v="3"/>
  </r>
  <r>
    <x v="89"/>
    <x v="205"/>
    <n v="33.445756042720632"/>
    <x v="0"/>
    <x v="3"/>
  </r>
  <r>
    <x v="89"/>
    <x v="206"/>
    <n v="1.8737118231216039"/>
    <x v="0"/>
    <x v="3"/>
  </r>
  <r>
    <x v="89"/>
    <x v="207"/>
    <n v="1.2179126850290425"/>
    <x v="0"/>
    <x v="3"/>
  </r>
  <r>
    <x v="89"/>
    <x v="203"/>
    <n v="54.581225407532322"/>
    <x v="0"/>
    <x v="3"/>
  </r>
  <r>
    <x v="89"/>
    <x v="4"/>
    <n v="8.881394041596403"/>
    <x v="0"/>
    <x v="3"/>
  </r>
  <r>
    <x v="89"/>
    <x v="208"/>
    <n v="5.5185185185185253"/>
    <x v="0"/>
    <x v="3"/>
  </r>
  <r>
    <x v="89"/>
    <x v="209"/>
    <n v="6.978494623655914"/>
    <x v="0"/>
    <x v="3"/>
  </r>
  <r>
    <x v="89"/>
    <x v="210"/>
    <n v="14.549019607843139"/>
    <x v="0"/>
    <x v="3"/>
  </r>
  <r>
    <x v="82"/>
    <x v="188"/>
    <n v="55.975395430579965"/>
    <x v="1"/>
    <x v="3"/>
  </r>
  <r>
    <x v="82"/>
    <x v="189"/>
    <n v="25.922671353251317"/>
    <x v="1"/>
    <x v="3"/>
  </r>
  <r>
    <x v="82"/>
    <x v="190"/>
    <n v="8.4358523725834793"/>
    <x v="1"/>
    <x v="3"/>
  </r>
  <r>
    <x v="82"/>
    <x v="191"/>
    <n v="11.599297012302285"/>
    <x v="1"/>
    <x v="3"/>
  </r>
  <r>
    <x v="82"/>
    <x v="192"/>
    <n v="0.1757469244288225"/>
    <x v="1"/>
    <x v="3"/>
  </r>
  <r>
    <x v="82"/>
    <x v="193"/>
    <n v="2.0210896309314585"/>
    <x v="1"/>
    <x v="3"/>
  </r>
  <r>
    <x v="83"/>
    <x v="4"/>
    <n v="2.9876977152899826"/>
    <x v="1"/>
    <x v="3"/>
  </r>
  <r>
    <x v="83"/>
    <x v="105"/>
    <n v="91.12478031634447"/>
    <x v="1"/>
    <x v="3"/>
  </r>
  <r>
    <x v="83"/>
    <x v="194"/>
    <n v="5.8875219683655535"/>
    <x v="1"/>
    <x v="3"/>
  </r>
  <r>
    <x v="84"/>
    <x v="195"/>
    <n v="15.992970123022847"/>
    <x v="1"/>
    <x v="3"/>
  </r>
  <r>
    <x v="84"/>
    <x v="196"/>
    <n v="16.520210896309315"/>
    <x v="1"/>
    <x v="3"/>
  </r>
  <r>
    <x v="84"/>
    <x v="197"/>
    <n v="31.810193321616872"/>
    <x v="1"/>
    <x v="3"/>
  </r>
  <r>
    <x v="84"/>
    <x v="198"/>
    <n v="22.934973637961335"/>
    <x v="1"/>
    <x v="3"/>
  </r>
  <r>
    <x v="84"/>
    <x v="199"/>
    <n v="9.6660808435852381"/>
    <x v="1"/>
    <x v="3"/>
  </r>
  <r>
    <x v="84"/>
    <x v="200"/>
    <n v="1.2302284710017575"/>
    <x v="1"/>
    <x v="3"/>
  </r>
  <r>
    <x v="84"/>
    <x v="4"/>
    <n v="1.8453427065026362"/>
    <x v="1"/>
    <x v="3"/>
  </r>
  <r>
    <x v="85"/>
    <x v="201"/>
    <n v="35.496866606983026"/>
    <x v="1"/>
    <x v="3"/>
  </r>
  <r>
    <x v="86"/>
    <x v="195"/>
    <n v="14.235500878734623"/>
    <x v="1"/>
    <x v="3"/>
  </r>
  <r>
    <x v="86"/>
    <x v="196"/>
    <n v="15.46572934973638"/>
    <x v="1"/>
    <x v="3"/>
  </r>
  <r>
    <x v="86"/>
    <x v="197"/>
    <n v="29.086115992970122"/>
    <x v="1"/>
    <x v="3"/>
  </r>
  <r>
    <x v="86"/>
    <x v="198"/>
    <n v="20.826010544815464"/>
    <x v="1"/>
    <x v="3"/>
  </r>
  <r>
    <x v="86"/>
    <x v="199"/>
    <n v="8.6994727592267136"/>
    <x v="1"/>
    <x v="3"/>
  </r>
  <r>
    <x v="86"/>
    <x v="200"/>
    <n v="0.96660808435852374"/>
    <x v="1"/>
    <x v="3"/>
  </r>
  <r>
    <x v="86"/>
    <x v="4"/>
    <n v="10.720562390158172"/>
    <x v="1"/>
    <x v="3"/>
  </r>
  <r>
    <x v="87"/>
    <x v="202"/>
    <n v="35.391732283464606"/>
    <x v="1"/>
    <x v="3"/>
  </r>
  <r>
    <x v="88"/>
    <x v="203"/>
    <n v="31.985940246045693"/>
    <x v="1"/>
    <x v="3"/>
  </r>
  <r>
    <x v="88"/>
    <x v="204"/>
    <n v="61.86291739894552"/>
    <x v="1"/>
    <x v="3"/>
  </r>
  <r>
    <x v="88"/>
    <x v="4"/>
    <n v="6.1511423550087869"/>
    <x v="1"/>
    <x v="3"/>
  </r>
  <r>
    <x v="89"/>
    <x v="205"/>
    <n v="54.393673110720563"/>
    <x v="1"/>
    <x v="3"/>
  </r>
  <r>
    <x v="89"/>
    <x v="206"/>
    <n v="4.6572934973637965"/>
    <x v="1"/>
    <x v="3"/>
  </r>
  <r>
    <x v="89"/>
    <x v="207"/>
    <n v="2.8119507908611601"/>
    <x v="1"/>
    <x v="3"/>
  </r>
  <r>
    <x v="89"/>
    <x v="203"/>
    <n v="31.985940246045693"/>
    <x v="1"/>
    <x v="3"/>
  </r>
  <r>
    <x v="89"/>
    <x v="4"/>
    <n v="6.1511423550087869"/>
    <x v="1"/>
    <x v="3"/>
  </r>
  <r>
    <x v="89"/>
    <x v="208"/>
    <n v="4.2769485903814211"/>
    <x v="1"/>
    <x v="3"/>
  </r>
  <r>
    <x v="89"/>
    <x v="209"/>
    <n v="5.3191489361702118"/>
    <x v="1"/>
    <x v="3"/>
  </r>
  <r>
    <x v="89"/>
    <x v="210"/>
    <n v="5.75"/>
    <x v="1"/>
    <x v="3"/>
  </r>
  <r>
    <x v="82"/>
    <x v="188"/>
    <n v="33.333333333333336"/>
    <x v="2"/>
    <x v="3"/>
  </r>
  <r>
    <x v="82"/>
    <x v="189"/>
    <n v="14.570230607966456"/>
    <x v="2"/>
    <x v="3"/>
  </r>
  <r>
    <x v="82"/>
    <x v="190"/>
    <n v="5.5555555555555554"/>
    <x v="2"/>
    <x v="3"/>
  </r>
  <r>
    <x v="82"/>
    <x v="191"/>
    <n v="48.532494758909856"/>
    <x v="2"/>
    <x v="3"/>
  </r>
  <r>
    <x v="82"/>
    <x v="192"/>
    <n v="0.31446540880503143"/>
    <x v="2"/>
    <x v="3"/>
  </r>
  <r>
    <x v="82"/>
    <x v="193"/>
    <n v="0.94339622641509435"/>
    <x v="2"/>
    <x v="3"/>
  </r>
  <r>
    <x v="83"/>
    <x v="4"/>
    <n v="1.6247379454926625"/>
    <x v="2"/>
    <x v="3"/>
  </r>
  <r>
    <x v="83"/>
    <x v="105"/>
    <n v="97.379454926624732"/>
    <x v="2"/>
    <x v="3"/>
  </r>
  <r>
    <x v="83"/>
    <x v="194"/>
    <n v="0.99580712788259962"/>
    <x v="2"/>
    <x v="3"/>
  </r>
  <r>
    <x v="84"/>
    <x v="195"/>
    <n v="5.8700209643605872"/>
    <x v="2"/>
    <x v="3"/>
  </r>
  <r>
    <x v="84"/>
    <x v="196"/>
    <n v="8.3857442348008391"/>
    <x v="2"/>
    <x v="3"/>
  </r>
  <r>
    <x v="84"/>
    <x v="197"/>
    <n v="15.828092243186584"/>
    <x v="2"/>
    <x v="3"/>
  </r>
  <r>
    <x v="84"/>
    <x v="198"/>
    <n v="19.234800838574422"/>
    <x v="2"/>
    <x v="3"/>
  </r>
  <r>
    <x v="84"/>
    <x v="199"/>
    <n v="25"/>
    <x v="2"/>
    <x v="3"/>
  </r>
  <r>
    <x v="84"/>
    <x v="200"/>
    <n v="24.475890985324948"/>
    <x v="2"/>
    <x v="3"/>
  </r>
  <r>
    <x v="84"/>
    <x v="4"/>
    <n v="1.2054507337526206"/>
    <x v="2"/>
    <x v="3"/>
  </r>
  <r>
    <x v="85"/>
    <x v="201"/>
    <n v="93.346949602122066"/>
    <x v="2"/>
    <x v="3"/>
  </r>
  <r>
    <x v="86"/>
    <x v="195"/>
    <n v="5.450733752620545"/>
    <x v="2"/>
    <x v="3"/>
  </r>
  <r>
    <x v="86"/>
    <x v="196"/>
    <n v="8.0188679245283012"/>
    <x v="2"/>
    <x v="3"/>
  </r>
  <r>
    <x v="86"/>
    <x v="197"/>
    <n v="14.360587002096436"/>
    <x v="2"/>
    <x v="3"/>
  </r>
  <r>
    <x v="86"/>
    <x v="198"/>
    <n v="17.557651991614257"/>
    <x v="2"/>
    <x v="3"/>
  </r>
  <r>
    <x v="86"/>
    <x v="199"/>
    <n v="20.649895178197063"/>
    <x v="2"/>
    <x v="3"/>
  </r>
  <r>
    <x v="86"/>
    <x v="200"/>
    <n v="24.213836477987421"/>
    <x v="2"/>
    <x v="3"/>
  </r>
  <r>
    <x v="86"/>
    <x v="4"/>
    <n v="9.7484276729559749"/>
    <x v="2"/>
    <x v="3"/>
  </r>
  <r>
    <x v="87"/>
    <x v="202"/>
    <n v="98.940185830429883"/>
    <x v="2"/>
    <x v="3"/>
  </r>
  <r>
    <x v="88"/>
    <x v="203"/>
    <n v="74.266247379454924"/>
    <x v="2"/>
    <x v="3"/>
  </r>
  <r>
    <x v="88"/>
    <x v="204"/>
    <n v="17.610062893081761"/>
    <x v="2"/>
    <x v="3"/>
  </r>
  <r>
    <x v="88"/>
    <x v="4"/>
    <n v="8.1236897274633115"/>
    <x v="2"/>
    <x v="3"/>
  </r>
  <r>
    <x v="89"/>
    <x v="205"/>
    <n v="16.090146750524109"/>
    <x v="2"/>
    <x v="3"/>
  </r>
  <r>
    <x v="89"/>
    <x v="206"/>
    <n v="0.7337526205450734"/>
    <x v="2"/>
    <x v="3"/>
  </r>
  <r>
    <x v="89"/>
    <x v="207"/>
    <n v="0.78616352201257866"/>
    <x v="2"/>
    <x v="3"/>
  </r>
  <r>
    <x v="89"/>
    <x v="203"/>
    <n v="74.266247379454924"/>
    <x v="2"/>
    <x v="3"/>
  </r>
  <r>
    <x v="89"/>
    <x v="4"/>
    <n v="8.1236897274633115"/>
    <x v="2"/>
    <x v="3"/>
  </r>
  <r>
    <x v="89"/>
    <x v="208"/>
    <n v="6.7766666666666628"/>
    <x v="2"/>
    <x v="3"/>
  </r>
  <r>
    <x v="89"/>
    <x v="209"/>
    <n v="8.9285714285714288"/>
    <x v="2"/>
    <x v="3"/>
  </r>
  <r>
    <x v="89"/>
    <x v="210"/>
    <n v="20.307692307692307"/>
    <x v="2"/>
    <x v="3"/>
  </r>
  <r>
    <x v="82"/>
    <x v="188"/>
    <n v="65.86666666666666"/>
    <x v="3"/>
    <x v="3"/>
  </r>
  <r>
    <x v="82"/>
    <x v="189"/>
    <n v="17.600000000000001"/>
    <x v="3"/>
    <x v="3"/>
  </r>
  <r>
    <x v="82"/>
    <x v="190"/>
    <n v="5.2"/>
    <x v="3"/>
    <x v="3"/>
  </r>
  <r>
    <x v="82"/>
    <x v="191"/>
    <n v="8.6666666666666661"/>
    <x v="3"/>
    <x v="3"/>
  </r>
  <r>
    <x v="82"/>
    <x v="192"/>
    <n v="0.8"/>
    <x v="3"/>
    <x v="3"/>
  </r>
  <r>
    <x v="82"/>
    <x v="193"/>
    <n v="4.666666666666667"/>
    <x v="3"/>
    <x v="3"/>
  </r>
  <r>
    <x v="83"/>
    <x v="4"/>
    <n v="0.26666666666666666"/>
    <x v="3"/>
    <x v="3"/>
  </r>
  <r>
    <x v="83"/>
    <x v="105"/>
    <n v="73.333333333333329"/>
    <x v="3"/>
    <x v="3"/>
  </r>
  <r>
    <x v="83"/>
    <x v="194"/>
    <n v="26.4"/>
    <x v="3"/>
    <x v="3"/>
  </r>
  <r>
    <x v="84"/>
    <x v="195"/>
    <n v="5.0666666666666664"/>
    <x v="3"/>
    <x v="3"/>
  </r>
  <r>
    <x v="84"/>
    <x v="196"/>
    <n v="9.4666666666666668"/>
    <x v="3"/>
    <x v="3"/>
  </r>
  <r>
    <x v="84"/>
    <x v="197"/>
    <n v="15.333333333333334"/>
    <x v="3"/>
    <x v="3"/>
  </r>
  <r>
    <x v="84"/>
    <x v="198"/>
    <n v="19.2"/>
    <x v="3"/>
    <x v="3"/>
  </r>
  <r>
    <x v="84"/>
    <x v="199"/>
    <n v="30.266666666666666"/>
    <x v="3"/>
    <x v="3"/>
  </r>
  <r>
    <x v="84"/>
    <x v="200"/>
    <n v="18.399999999999999"/>
    <x v="3"/>
    <x v="3"/>
  </r>
  <r>
    <x v="84"/>
    <x v="4"/>
    <n v="2.2666666666666666"/>
    <x v="3"/>
    <x v="3"/>
  </r>
  <r>
    <x v="85"/>
    <x v="201"/>
    <n v="81.016371077762571"/>
    <x v="3"/>
    <x v="3"/>
  </r>
  <r>
    <x v="86"/>
    <x v="195"/>
    <n v="4.4000000000000004"/>
    <x v="3"/>
    <x v="3"/>
  </r>
  <r>
    <x v="86"/>
    <x v="196"/>
    <n v="8.6666666666666661"/>
    <x v="3"/>
    <x v="3"/>
  </r>
  <r>
    <x v="86"/>
    <x v="197"/>
    <n v="14.4"/>
    <x v="3"/>
    <x v="3"/>
  </r>
  <r>
    <x v="86"/>
    <x v="198"/>
    <n v="18.933333333333334"/>
    <x v="3"/>
    <x v="3"/>
  </r>
  <r>
    <x v="86"/>
    <x v="199"/>
    <n v="29.333333333333332"/>
    <x v="3"/>
    <x v="3"/>
  </r>
  <r>
    <x v="86"/>
    <x v="200"/>
    <n v="17.333333333333332"/>
    <x v="3"/>
    <x v="3"/>
  </r>
  <r>
    <x v="86"/>
    <x v="4"/>
    <n v="6.9333333333333336"/>
    <x v="3"/>
    <x v="3"/>
  </r>
  <r>
    <x v="87"/>
    <x v="202"/>
    <n v="82.702005730659081"/>
    <x v="3"/>
    <x v="3"/>
  </r>
  <r>
    <x v="88"/>
    <x v="203"/>
    <n v="41.866666666666667"/>
    <x v="3"/>
    <x v="3"/>
  </r>
  <r>
    <x v="88"/>
    <x v="204"/>
    <n v="48.93333333333333"/>
    <x v="3"/>
    <x v="3"/>
  </r>
  <r>
    <x v="88"/>
    <x v="4"/>
    <n v="9.1999999999999993"/>
    <x v="3"/>
    <x v="3"/>
  </r>
  <r>
    <x v="89"/>
    <x v="205"/>
    <n v="46.266666666666666"/>
    <x v="3"/>
    <x v="3"/>
  </r>
  <r>
    <x v="89"/>
    <x v="206"/>
    <n v="1.6"/>
    <x v="3"/>
    <x v="3"/>
  </r>
  <r>
    <x v="89"/>
    <x v="207"/>
    <n v="1.0666666666666667"/>
    <x v="3"/>
    <x v="3"/>
  </r>
  <r>
    <x v="89"/>
    <x v="203"/>
    <n v="41.866666666666667"/>
    <x v="3"/>
    <x v="3"/>
  </r>
  <r>
    <x v="89"/>
    <x v="4"/>
    <n v="9.1999999999999993"/>
    <x v="3"/>
    <x v="3"/>
  </r>
  <r>
    <x v="89"/>
    <x v="208"/>
    <n v="7.3442136498516328"/>
    <x v="3"/>
    <x v="3"/>
  </r>
  <r>
    <x v="89"/>
    <x v="209"/>
    <n v="14.833333333333334"/>
    <x v="3"/>
    <x v="3"/>
  </r>
  <r>
    <x v="89"/>
    <x v="210"/>
    <n v="13.666666666666666"/>
    <x v="3"/>
    <x v="3"/>
  </r>
  <r>
    <x v="82"/>
    <x v="188"/>
    <n v="74.155405405405403"/>
    <x v="4"/>
    <x v="3"/>
  </r>
  <r>
    <x v="82"/>
    <x v="189"/>
    <n v="6.756756756756757"/>
    <x v="4"/>
    <x v="3"/>
  </r>
  <r>
    <x v="82"/>
    <x v="190"/>
    <n v="6.0810810810810807"/>
    <x v="4"/>
    <x v="3"/>
  </r>
  <r>
    <x v="82"/>
    <x v="191"/>
    <n v="11.993243243243244"/>
    <x v="4"/>
    <x v="3"/>
  </r>
  <r>
    <x v="82"/>
    <x v="192"/>
    <n v="0.33783783783783783"/>
    <x v="4"/>
    <x v="3"/>
  </r>
  <r>
    <x v="82"/>
    <x v="193"/>
    <n v="3.2094594594594597"/>
    <x v="4"/>
    <x v="3"/>
  </r>
  <r>
    <x v="83"/>
    <x v="4"/>
    <n v="5.2364864864864868"/>
    <x v="4"/>
    <x v="3"/>
  </r>
  <r>
    <x v="83"/>
    <x v="105"/>
    <n v="91.891891891891888"/>
    <x v="4"/>
    <x v="3"/>
  </r>
  <r>
    <x v="83"/>
    <x v="194"/>
    <n v="2.8716216216216215"/>
    <x v="4"/>
    <x v="3"/>
  </r>
  <r>
    <x v="84"/>
    <x v="195"/>
    <n v="8.1081081081081088"/>
    <x v="4"/>
    <x v="3"/>
  </r>
  <r>
    <x v="84"/>
    <x v="196"/>
    <n v="9.4594594594594597"/>
    <x v="4"/>
    <x v="3"/>
  </r>
  <r>
    <x v="84"/>
    <x v="197"/>
    <n v="20.27027027027027"/>
    <x v="4"/>
    <x v="3"/>
  </r>
  <r>
    <x v="84"/>
    <x v="198"/>
    <n v="20.777027027027028"/>
    <x v="4"/>
    <x v="3"/>
  </r>
  <r>
    <x v="84"/>
    <x v="199"/>
    <n v="19.932432432432432"/>
    <x v="4"/>
    <x v="3"/>
  </r>
  <r>
    <x v="84"/>
    <x v="200"/>
    <n v="19.087837837837839"/>
    <x v="4"/>
    <x v="3"/>
  </r>
  <r>
    <x v="84"/>
    <x v="4"/>
    <n v="2.3648648648648649"/>
    <x v="4"/>
    <x v="3"/>
  </r>
  <r>
    <x v="85"/>
    <x v="201"/>
    <n v="76.98442906574391"/>
    <x v="4"/>
    <x v="3"/>
  </r>
  <r>
    <x v="86"/>
    <x v="195"/>
    <n v="8.4459459459459456"/>
    <x v="4"/>
    <x v="3"/>
  </r>
  <r>
    <x v="86"/>
    <x v="196"/>
    <n v="8.7837837837837842"/>
    <x v="4"/>
    <x v="3"/>
  </r>
  <r>
    <x v="86"/>
    <x v="197"/>
    <n v="19.932432432432432"/>
    <x v="4"/>
    <x v="3"/>
  </r>
  <r>
    <x v="86"/>
    <x v="198"/>
    <n v="20.439189189189189"/>
    <x v="4"/>
    <x v="3"/>
  </r>
  <r>
    <x v="86"/>
    <x v="199"/>
    <n v="18.75"/>
    <x v="4"/>
    <x v="3"/>
  </r>
  <r>
    <x v="86"/>
    <x v="200"/>
    <n v="18.074324324324323"/>
    <x v="4"/>
    <x v="3"/>
  </r>
  <r>
    <x v="86"/>
    <x v="4"/>
    <n v="5.5743243243243246"/>
    <x v="4"/>
    <x v="3"/>
  </r>
  <r>
    <x v="87"/>
    <x v="202"/>
    <n v="75.996422182468706"/>
    <x v="4"/>
    <x v="3"/>
  </r>
  <r>
    <x v="88"/>
    <x v="203"/>
    <n v="64.189189189189193"/>
    <x v="4"/>
    <x v="3"/>
  </r>
  <r>
    <x v="88"/>
    <x v="204"/>
    <n v="27.195945945945947"/>
    <x v="4"/>
    <x v="3"/>
  </r>
  <r>
    <x v="88"/>
    <x v="4"/>
    <n v="8.6148648648648649"/>
    <x v="4"/>
    <x v="3"/>
  </r>
  <r>
    <x v="89"/>
    <x v="205"/>
    <n v="25.844594594594593"/>
    <x v="4"/>
    <x v="3"/>
  </r>
  <r>
    <x v="89"/>
    <x v="206"/>
    <n v="1.1824324324324325"/>
    <x v="4"/>
    <x v="3"/>
  </r>
  <r>
    <x v="89"/>
    <x v="207"/>
    <n v="0.16891891891891891"/>
    <x v="4"/>
    <x v="3"/>
  </r>
  <r>
    <x v="89"/>
    <x v="203"/>
    <n v="64.189189189189193"/>
    <x v="4"/>
    <x v="3"/>
  </r>
  <r>
    <x v="89"/>
    <x v="4"/>
    <n v="8.6148648648648649"/>
    <x v="4"/>
    <x v="3"/>
  </r>
  <r>
    <x v="89"/>
    <x v="208"/>
    <n v="4.16"/>
    <x v="4"/>
    <x v="3"/>
  </r>
  <r>
    <x v="89"/>
    <x v="209"/>
    <n v="3.5714285714285716"/>
    <x v="4"/>
    <x v="3"/>
  </r>
  <r>
    <x v="89"/>
    <x v="210"/>
    <n v="7"/>
    <x v="4"/>
    <x v="3"/>
  </r>
  <r>
    <x v="82"/>
    <x v="188"/>
    <n v="74.842767295597483"/>
    <x v="5"/>
    <x v="3"/>
  </r>
  <r>
    <x v="82"/>
    <x v="189"/>
    <n v="4.4025157232704402"/>
    <x v="5"/>
    <x v="3"/>
  </r>
  <r>
    <x v="82"/>
    <x v="190"/>
    <n v="10.062893081761006"/>
    <x v="5"/>
    <x v="3"/>
  </r>
  <r>
    <x v="82"/>
    <x v="191"/>
    <n v="10.691823899371069"/>
    <x v="5"/>
    <x v="3"/>
  </r>
  <r>
    <x v="82"/>
    <x v="192"/>
    <n v="0"/>
    <x v="5"/>
    <x v="3"/>
  </r>
  <r>
    <x v="82"/>
    <x v="193"/>
    <n v="3.7735849056603774"/>
    <x v="5"/>
    <x v="3"/>
  </r>
  <r>
    <x v="83"/>
    <x v="4"/>
    <n v="1.2578616352201257"/>
    <x v="5"/>
    <x v="3"/>
  </r>
  <r>
    <x v="83"/>
    <x v="105"/>
    <n v="97.484276729559753"/>
    <x v="5"/>
    <x v="3"/>
  </r>
  <r>
    <x v="83"/>
    <x v="194"/>
    <n v="1.2578616352201257"/>
    <x v="5"/>
    <x v="3"/>
  </r>
  <r>
    <x v="84"/>
    <x v="195"/>
    <n v="10.062893081761006"/>
    <x v="5"/>
    <x v="3"/>
  </r>
  <r>
    <x v="84"/>
    <x v="196"/>
    <n v="11.320754716981131"/>
    <x v="5"/>
    <x v="3"/>
  </r>
  <r>
    <x v="84"/>
    <x v="197"/>
    <n v="20.125786163522012"/>
    <x v="5"/>
    <x v="3"/>
  </r>
  <r>
    <x v="84"/>
    <x v="198"/>
    <n v="18.867924528301888"/>
    <x v="5"/>
    <x v="3"/>
  </r>
  <r>
    <x v="84"/>
    <x v="199"/>
    <n v="18.238993710691823"/>
    <x v="5"/>
    <x v="3"/>
  </r>
  <r>
    <x v="84"/>
    <x v="200"/>
    <n v="18.238993710691823"/>
    <x v="5"/>
    <x v="3"/>
  </r>
  <r>
    <x v="84"/>
    <x v="4"/>
    <n v="3.1446540880503147"/>
    <x v="5"/>
    <x v="3"/>
  </r>
  <r>
    <x v="85"/>
    <x v="201"/>
    <n v="75.019480519480524"/>
    <x v="5"/>
    <x v="3"/>
  </r>
  <r>
    <x v="86"/>
    <x v="195"/>
    <n v="10.062893081761006"/>
    <x v="5"/>
    <x v="3"/>
  </r>
  <r>
    <x v="86"/>
    <x v="196"/>
    <n v="10.691823899371069"/>
    <x v="5"/>
    <x v="3"/>
  </r>
  <r>
    <x v="86"/>
    <x v="197"/>
    <n v="20.125786163522012"/>
    <x v="5"/>
    <x v="3"/>
  </r>
  <r>
    <x v="86"/>
    <x v="198"/>
    <n v="19.49685534591195"/>
    <x v="5"/>
    <x v="3"/>
  </r>
  <r>
    <x v="86"/>
    <x v="199"/>
    <n v="16.981132075471699"/>
    <x v="5"/>
    <x v="3"/>
  </r>
  <r>
    <x v="86"/>
    <x v="200"/>
    <n v="18.238993710691823"/>
    <x v="5"/>
    <x v="3"/>
  </r>
  <r>
    <x v="86"/>
    <x v="4"/>
    <n v="4.4025157232704402"/>
    <x v="5"/>
    <x v="3"/>
  </r>
  <r>
    <x v="87"/>
    <x v="202"/>
    <n v="75.032894736842081"/>
    <x v="5"/>
    <x v="3"/>
  </r>
  <r>
    <x v="88"/>
    <x v="203"/>
    <n v="70.440251572327043"/>
    <x v="5"/>
    <x v="3"/>
  </r>
  <r>
    <x v="88"/>
    <x v="204"/>
    <n v="23.89937106918239"/>
    <x v="5"/>
    <x v="3"/>
  </r>
  <r>
    <x v="88"/>
    <x v="4"/>
    <n v="5.6603773584905657"/>
    <x v="5"/>
    <x v="3"/>
  </r>
  <r>
    <x v="89"/>
    <x v="205"/>
    <n v="23.270440251572328"/>
    <x v="5"/>
    <x v="3"/>
  </r>
  <r>
    <x v="89"/>
    <x v="206"/>
    <n v="0.62893081761006286"/>
    <x v="5"/>
    <x v="3"/>
  </r>
  <r>
    <x v="89"/>
    <x v="207"/>
    <n v="0"/>
    <x v="5"/>
    <x v="3"/>
  </r>
  <r>
    <x v="89"/>
    <x v="203"/>
    <n v="70.440251572327043"/>
    <x v="5"/>
    <x v="3"/>
  </r>
  <r>
    <x v="89"/>
    <x v="4"/>
    <n v="5.6603773584905657"/>
    <x v="5"/>
    <x v="3"/>
  </r>
  <r>
    <x v="89"/>
    <x v="208"/>
    <n v="3.8333333333333339"/>
    <x v="5"/>
    <x v="3"/>
  </r>
  <r>
    <x v="89"/>
    <x v="209"/>
    <n v="1"/>
    <x v="5"/>
    <x v="3"/>
  </r>
  <r>
    <x v="89"/>
    <x v="210"/>
    <m/>
    <x v="5"/>
    <x v="3"/>
  </r>
  <r>
    <x v="82"/>
    <x v="188"/>
    <n v="63.888888888888886"/>
    <x v="6"/>
    <x v="3"/>
  </r>
  <r>
    <x v="82"/>
    <x v="189"/>
    <n v="8.3333333333333339"/>
    <x v="6"/>
    <x v="3"/>
  </r>
  <r>
    <x v="82"/>
    <x v="190"/>
    <n v="6.4814814814814818"/>
    <x v="6"/>
    <x v="3"/>
  </r>
  <r>
    <x v="82"/>
    <x v="191"/>
    <n v="21.296296296296298"/>
    <x v="6"/>
    <x v="3"/>
  </r>
  <r>
    <x v="82"/>
    <x v="192"/>
    <n v="0"/>
    <x v="6"/>
    <x v="3"/>
  </r>
  <r>
    <x v="82"/>
    <x v="193"/>
    <n v="0.92592592592592593"/>
    <x v="6"/>
    <x v="3"/>
  </r>
  <r>
    <x v="83"/>
    <x v="4"/>
    <n v="6.4814814814814818"/>
    <x v="6"/>
    <x v="3"/>
  </r>
  <r>
    <x v="83"/>
    <x v="105"/>
    <n v="87.962962962962962"/>
    <x v="6"/>
    <x v="3"/>
  </r>
  <r>
    <x v="83"/>
    <x v="194"/>
    <n v="5.5555555555555554"/>
    <x v="6"/>
    <x v="3"/>
  </r>
  <r>
    <x v="84"/>
    <x v="195"/>
    <n v="5.5555555555555554"/>
    <x v="6"/>
    <x v="3"/>
  </r>
  <r>
    <x v="84"/>
    <x v="196"/>
    <n v="6.4814814814814818"/>
    <x v="6"/>
    <x v="3"/>
  </r>
  <r>
    <x v="84"/>
    <x v="197"/>
    <n v="18.518518518518519"/>
    <x v="6"/>
    <x v="3"/>
  </r>
  <r>
    <x v="84"/>
    <x v="198"/>
    <n v="24.074074074074073"/>
    <x v="6"/>
    <x v="3"/>
  </r>
  <r>
    <x v="84"/>
    <x v="199"/>
    <n v="17.592592592592592"/>
    <x v="6"/>
    <x v="3"/>
  </r>
  <r>
    <x v="84"/>
    <x v="200"/>
    <n v="25"/>
    <x v="6"/>
    <x v="3"/>
  </r>
  <r>
    <x v="84"/>
    <x v="4"/>
    <n v="2.7777777777777777"/>
    <x v="6"/>
    <x v="3"/>
  </r>
  <r>
    <x v="85"/>
    <x v="201"/>
    <n v="90.71428571428568"/>
    <x v="6"/>
    <x v="3"/>
  </r>
  <r>
    <x v="86"/>
    <x v="195"/>
    <n v="6.4814814814814818"/>
    <x v="6"/>
    <x v="3"/>
  </r>
  <r>
    <x v="86"/>
    <x v="196"/>
    <n v="5.5555555555555554"/>
    <x v="6"/>
    <x v="3"/>
  </r>
  <r>
    <x v="86"/>
    <x v="197"/>
    <n v="18.518518518518519"/>
    <x v="6"/>
    <x v="3"/>
  </r>
  <r>
    <x v="86"/>
    <x v="198"/>
    <n v="25"/>
    <x v="6"/>
    <x v="3"/>
  </r>
  <r>
    <x v="86"/>
    <x v="199"/>
    <n v="16.666666666666668"/>
    <x v="6"/>
    <x v="3"/>
  </r>
  <r>
    <x v="86"/>
    <x v="200"/>
    <n v="20.37037037037037"/>
    <x v="6"/>
    <x v="3"/>
  </r>
  <r>
    <x v="86"/>
    <x v="4"/>
    <n v="7.4074074074074074"/>
    <x v="6"/>
    <x v="3"/>
  </r>
  <r>
    <x v="87"/>
    <x v="202"/>
    <n v="85.26"/>
    <x v="6"/>
    <x v="3"/>
  </r>
  <r>
    <x v="88"/>
    <x v="203"/>
    <n v="65.740740740740748"/>
    <x v="6"/>
    <x v="3"/>
  </r>
  <r>
    <x v="88"/>
    <x v="204"/>
    <n v="24.074074074074073"/>
    <x v="6"/>
    <x v="3"/>
  </r>
  <r>
    <x v="88"/>
    <x v="4"/>
    <n v="10.185185185185185"/>
    <x v="6"/>
    <x v="3"/>
  </r>
  <r>
    <x v="89"/>
    <x v="205"/>
    <n v="22.222222222222221"/>
    <x v="6"/>
    <x v="3"/>
  </r>
  <r>
    <x v="89"/>
    <x v="206"/>
    <n v="1.8518518518518519"/>
    <x v="6"/>
    <x v="3"/>
  </r>
  <r>
    <x v="89"/>
    <x v="207"/>
    <n v="0"/>
    <x v="6"/>
    <x v="3"/>
  </r>
  <r>
    <x v="89"/>
    <x v="203"/>
    <n v="65.740740740740748"/>
    <x v="6"/>
    <x v="3"/>
  </r>
  <r>
    <x v="89"/>
    <x v="4"/>
    <n v="10.185185185185185"/>
    <x v="6"/>
    <x v="3"/>
  </r>
  <r>
    <x v="89"/>
    <x v="208"/>
    <n v="7.2608695652173898"/>
    <x v="6"/>
    <x v="3"/>
  </r>
  <r>
    <x v="89"/>
    <x v="209"/>
    <n v="7"/>
    <x v="6"/>
    <x v="3"/>
  </r>
  <r>
    <x v="89"/>
    <x v="210"/>
    <m/>
    <x v="6"/>
    <x v="3"/>
  </r>
  <r>
    <x v="82"/>
    <x v="188"/>
    <n v="78.531073446327682"/>
    <x v="7"/>
    <x v="3"/>
  </r>
  <r>
    <x v="82"/>
    <x v="189"/>
    <n v="5.0847457627118642"/>
    <x v="7"/>
    <x v="3"/>
  </r>
  <r>
    <x v="82"/>
    <x v="190"/>
    <n v="3.9548022598870056"/>
    <x v="7"/>
    <x v="3"/>
  </r>
  <r>
    <x v="82"/>
    <x v="191"/>
    <n v="10.734463276836157"/>
    <x v="7"/>
    <x v="3"/>
  </r>
  <r>
    <x v="82"/>
    <x v="192"/>
    <n v="0.56497175141242939"/>
    <x v="7"/>
    <x v="3"/>
  </r>
  <r>
    <x v="82"/>
    <x v="193"/>
    <n v="3.3898305084745761"/>
    <x v="7"/>
    <x v="3"/>
  </r>
  <r>
    <x v="83"/>
    <x v="4"/>
    <n v="6.2146892655367232"/>
    <x v="7"/>
    <x v="3"/>
  </r>
  <r>
    <x v="83"/>
    <x v="105"/>
    <n v="90.960451977401135"/>
    <x v="7"/>
    <x v="3"/>
  </r>
  <r>
    <x v="83"/>
    <x v="194"/>
    <n v="2.8248587570621471"/>
    <x v="7"/>
    <x v="3"/>
  </r>
  <r>
    <x v="84"/>
    <x v="195"/>
    <n v="7.3446327683615822"/>
    <x v="7"/>
    <x v="3"/>
  </r>
  <r>
    <x v="84"/>
    <x v="196"/>
    <n v="9.0395480225988702"/>
    <x v="7"/>
    <x v="3"/>
  </r>
  <r>
    <x v="84"/>
    <x v="197"/>
    <n v="23.728813559322035"/>
    <x v="7"/>
    <x v="3"/>
  </r>
  <r>
    <x v="84"/>
    <x v="198"/>
    <n v="19.209039548022599"/>
    <x v="7"/>
    <x v="3"/>
  </r>
  <r>
    <x v="84"/>
    <x v="199"/>
    <n v="24.293785310734464"/>
    <x v="7"/>
    <x v="3"/>
  </r>
  <r>
    <x v="84"/>
    <x v="200"/>
    <n v="15.819209039548022"/>
    <x v="7"/>
    <x v="3"/>
  </r>
  <r>
    <x v="84"/>
    <x v="4"/>
    <n v="0.56497175141242939"/>
    <x v="7"/>
    <x v="3"/>
  </r>
  <r>
    <x v="85"/>
    <x v="201"/>
    <n v="72.17613636363636"/>
    <x v="7"/>
    <x v="3"/>
  </r>
  <r>
    <x v="86"/>
    <x v="195"/>
    <n v="7.9096045197740112"/>
    <x v="7"/>
    <x v="3"/>
  </r>
  <r>
    <x v="86"/>
    <x v="196"/>
    <n v="7.9096045197740112"/>
    <x v="7"/>
    <x v="3"/>
  </r>
  <r>
    <x v="86"/>
    <x v="197"/>
    <n v="22.598870056497177"/>
    <x v="7"/>
    <x v="3"/>
  </r>
  <r>
    <x v="86"/>
    <x v="198"/>
    <n v="18.07909604519774"/>
    <x v="7"/>
    <x v="3"/>
  </r>
  <r>
    <x v="86"/>
    <x v="199"/>
    <n v="22.598870056497177"/>
    <x v="7"/>
    <x v="3"/>
  </r>
  <r>
    <x v="86"/>
    <x v="200"/>
    <n v="15.819209039548022"/>
    <x v="7"/>
    <x v="3"/>
  </r>
  <r>
    <x v="86"/>
    <x v="4"/>
    <n v="5.0847457627118642"/>
    <x v="7"/>
    <x v="3"/>
  </r>
  <r>
    <x v="87"/>
    <x v="202"/>
    <n v="72.767857142857125"/>
    <x v="7"/>
    <x v="3"/>
  </r>
  <r>
    <x v="88"/>
    <x v="203"/>
    <n v="62.146892655367232"/>
    <x v="7"/>
    <x v="3"/>
  </r>
  <r>
    <x v="88"/>
    <x v="204"/>
    <n v="27.683615819209038"/>
    <x v="7"/>
    <x v="3"/>
  </r>
  <r>
    <x v="88"/>
    <x v="4"/>
    <n v="10.169491525423728"/>
    <x v="7"/>
    <x v="3"/>
  </r>
  <r>
    <x v="89"/>
    <x v="205"/>
    <n v="26.55367231638418"/>
    <x v="7"/>
    <x v="3"/>
  </r>
  <r>
    <x v="89"/>
    <x v="206"/>
    <n v="0.56497175141242939"/>
    <x v="7"/>
    <x v="3"/>
  </r>
  <r>
    <x v="89"/>
    <x v="207"/>
    <n v="0.56497175141242939"/>
    <x v="7"/>
    <x v="3"/>
  </r>
  <r>
    <x v="89"/>
    <x v="203"/>
    <n v="62.146892655367232"/>
    <x v="7"/>
    <x v="3"/>
  </r>
  <r>
    <x v="87"/>
    <x v="202"/>
    <n v="74.287769784172696"/>
    <x v="8"/>
    <x v="3"/>
  </r>
  <r>
    <x v="88"/>
    <x v="203"/>
    <n v="58.783783783783782"/>
    <x v="8"/>
    <x v="3"/>
  </r>
  <r>
    <x v="88"/>
    <x v="204"/>
    <n v="32.432432432432435"/>
    <x v="8"/>
    <x v="3"/>
  </r>
  <r>
    <x v="88"/>
    <x v="4"/>
    <n v="8.7837837837837842"/>
    <x v="8"/>
    <x v="3"/>
  </r>
  <r>
    <x v="89"/>
    <x v="205"/>
    <n v="30.405405405405407"/>
    <x v="8"/>
    <x v="3"/>
  </r>
  <r>
    <x v="89"/>
    <x v="206"/>
    <n v="2.0270270270270272"/>
    <x v="8"/>
    <x v="3"/>
  </r>
  <r>
    <x v="89"/>
    <x v="207"/>
    <n v="0"/>
    <x v="8"/>
    <x v="3"/>
  </r>
  <r>
    <x v="89"/>
    <x v="203"/>
    <n v="58.783783783783782"/>
    <x v="8"/>
    <x v="3"/>
  </r>
  <r>
    <x v="89"/>
    <x v="4"/>
    <n v="8.7837837837837842"/>
    <x v="8"/>
    <x v="3"/>
  </r>
  <r>
    <x v="89"/>
    <x v="208"/>
    <n v="4.133333333333332"/>
    <x v="8"/>
    <x v="3"/>
  </r>
  <r>
    <x v="89"/>
    <x v="209"/>
    <n v="2.6666666666666665"/>
    <x v="8"/>
    <x v="3"/>
  </r>
  <r>
    <x v="89"/>
    <x v="210"/>
    <m/>
    <x v="8"/>
    <x v="3"/>
  </r>
  <r>
    <x v="82"/>
    <x v="188"/>
    <n v="69.822485207100598"/>
    <x v="9"/>
    <x v="3"/>
  </r>
  <r>
    <x v="82"/>
    <x v="189"/>
    <n v="9.4674556213017755"/>
    <x v="9"/>
    <x v="3"/>
  </r>
  <r>
    <x v="82"/>
    <x v="190"/>
    <n v="3.5502958579881656"/>
    <x v="9"/>
    <x v="3"/>
  </r>
  <r>
    <x v="82"/>
    <x v="191"/>
    <n v="15.384615384615385"/>
    <x v="9"/>
    <x v="3"/>
  </r>
  <r>
    <x v="82"/>
    <x v="192"/>
    <n v="1.1834319526627219"/>
    <x v="9"/>
    <x v="3"/>
  </r>
  <r>
    <x v="82"/>
    <x v="193"/>
    <n v="2.9585798816568047"/>
    <x v="9"/>
    <x v="3"/>
  </r>
  <r>
    <x v="83"/>
    <x v="4"/>
    <n v="1.7751479289940828"/>
    <x v="9"/>
    <x v="3"/>
  </r>
  <r>
    <x v="83"/>
    <x v="105"/>
    <n v="71.597633136094672"/>
    <x v="9"/>
    <x v="3"/>
  </r>
  <r>
    <x v="83"/>
    <x v="194"/>
    <n v="26.627218934911241"/>
    <x v="9"/>
    <x v="3"/>
  </r>
  <r>
    <x v="84"/>
    <x v="195"/>
    <n v="4.1420118343195265"/>
    <x v="9"/>
    <x v="3"/>
  </r>
  <r>
    <x v="84"/>
    <x v="196"/>
    <n v="7.1005917159763312"/>
    <x v="9"/>
    <x v="3"/>
  </r>
  <r>
    <x v="84"/>
    <x v="197"/>
    <n v="15.384615384615385"/>
    <x v="9"/>
    <x v="3"/>
  </r>
  <r>
    <x v="84"/>
    <x v="198"/>
    <n v="28.402366863905325"/>
    <x v="9"/>
    <x v="3"/>
  </r>
  <r>
    <x v="84"/>
    <x v="199"/>
    <n v="33.136094674556212"/>
    <x v="9"/>
    <x v="3"/>
  </r>
  <r>
    <x v="84"/>
    <x v="200"/>
    <n v="11.834319526627219"/>
    <x v="9"/>
    <x v="3"/>
  </r>
  <r>
    <x v="84"/>
    <x v="4"/>
    <n v="0"/>
    <x v="9"/>
    <x v="3"/>
  </r>
  <r>
    <x v="85"/>
    <x v="201"/>
    <n v="70.633136094674541"/>
    <x v="9"/>
    <x v="3"/>
  </r>
  <r>
    <x v="86"/>
    <x v="195"/>
    <n v="3.5502958579881656"/>
    <x v="9"/>
    <x v="3"/>
  </r>
  <r>
    <x v="86"/>
    <x v="196"/>
    <n v="6.5088757396449708"/>
    <x v="9"/>
    <x v="3"/>
  </r>
  <r>
    <x v="86"/>
    <x v="197"/>
    <n v="15.976331360946746"/>
    <x v="9"/>
    <x v="3"/>
  </r>
  <r>
    <x v="86"/>
    <x v="198"/>
    <n v="28.402366863905325"/>
    <x v="9"/>
    <x v="3"/>
  </r>
  <r>
    <x v="86"/>
    <x v="199"/>
    <n v="31.360946745562131"/>
    <x v="9"/>
    <x v="3"/>
  </r>
  <r>
    <x v="86"/>
    <x v="200"/>
    <n v="10.650887573964496"/>
    <x v="9"/>
    <x v="3"/>
  </r>
  <r>
    <x v="86"/>
    <x v="4"/>
    <n v="3.5502958579881656"/>
    <x v="9"/>
    <x v="3"/>
  </r>
  <r>
    <x v="87"/>
    <x v="202"/>
    <n v="70.411042944785308"/>
    <x v="9"/>
    <x v="3"/>
  </r>
  <r>
    <x v="88"/>
    <x v="203"/>
    <n v="51.479289940828401"/>
    <x v="9"/>
    <x v="3"/>
  </r>
  <r>
    <x v="88"/>
    <x v="204"/>
    <n v="35.502958579881657"/>
    <x v="9"/>
    <x v="3"/>
  </r>
  <r>
    <x v="88"/>
    <x v="4"/>
    <n v="13.017751479289942"/>
    <x v="9"/>
    <x v="3"/>
  </r>
  <r>
    <x v="89"/>
    <x v="205"/>
    <n v="34.911242603550299"/>
    <x v="9"/>
    <x v="3"/>
  </r>
  <r>
    <x v="89"/>
    <x v="206"/>
    <n v="0"/>
    <x v="9"/>
    <x v="3"/>
  </r>
  <r>
    <x v="89"/>
    <x v="207"/>
    <n v="0.59171597633136097"/>
    <x v="9"/>
    <x v="3"/>
  </r>
  <r>
    <x v="89"/>
    <x v="203"/>
    <n v="51.479289940828401"/>
    <x v="9"/>
    <x v="3"/>
  </r>
  <r>
    <x v="89"/>
    <x v="4"/>
    <n v="13.017751479289942"/>
    <x v="9"/>
    <x v="3"/>
  </r>
  <r>
    <x v="89"/>
    <x v="208"/>
    <n v="3.8392857142857144"/>
    <x v="9"/>
    <x v="3"/>
  </r>
  <r>
    <x v="89"/>
    <x v="209"/>
    <m/>
    <x v="9"/>
    <x v="3"/>
  </r>
  <r>
    <x v="89"/>
    <x v="210"/>
    <n v="8"/>
    <x v="9"/>
    <x v="3"/>
  </r>
  <r>
    <x v="82"/>
    <x v="188"/>
    <n v="61.832061068702288"/>
    <x v="10"/>
    <x v="3"/>
  </r>
  <r>
    <x v="82"/>
    <x v="189"/>
    <n v="20.610687022900763"/>
    <x v="10"/>
    <x v="3"/>
  </r>
  <r>
    <x v="82"/>
    <x v="190"/>
    <n v="4.5801526717557248"/>
    <x v="10"/>
    <x v="3"/>
  </r>
  <r>
    <x v="82"/>
    <x v="191"/>
    <n v="14.503816793893129"/>
    <x v="10"/>
    <x v="3"/>
  </r>
  <r>
    <x v="82"/>
    <x v="192"/>
    <n v="1.5267175572519085"/>
    <x v="10"/>
    <x v="3"/>
  </r>
  <r>
    <x v="82"/>
    <x v="193"/>
    <n v="1.5267175572519085"/>
    <x v="10"/>
    <x v="3"/>
  </r>
  <r>
    <x v="83"/>
    <x v="4"/>
    <n v="1.5267175572519085"/>
    <x v="10"/>
    <x v="3"/>
  </r>
  <r>
    <x v="83"/>
    <x v="105"/>
    <n v="64.885496183206101"/>
    <x v="10"/>
    <x v="3"/>
  </r>
  <r>
    <x v="83"/>
    <x v="194"/>
    <n v="33.587786259541986"/>
    <x v="10"/>
    <x v="3"/>
  </r>
  <r>
    <x v="84"/>
    <x v="195"/>
    <n v="3.8167938931297711"/>
    <x v="10"/>
    <x v="3"/>
  </r>
  <r>
    <x v="84"/>
    <x v="196"/>
    <n v="8.3969465648854964"/>
    <x v="10"/>
    <x v="3"/>
  </r>
  <r>
    <x v="84"/>
    <x v="197"/>
    <n v="22.900763358778626"/>
    <x v="10"/>
    <x v="3"/>
  </r>
  <r>
    <x v="84"/>
    <x v="198"/>
    <n v="24.427480916030536"/>
    <x v="10"/>
    <x v="3"/>
  </r>
  <r>
    <x v="84"/>
    <x v="199"/>
    <n v="29.007633587786259"/>
    <x v="10"/>
    <x v="3"/>
  </r>
  <r>
    <x v="84"/>
    <x v="200"/>
    <n v="7.6335877862595423"/>
    <x v="10"/>
    <x v="3"/>
  </r>
  <r>
    <x v="84"/>
    <x v="4"/>
    <n v="3.8167938931297711"/>
    <x v="10"/>
    <x v="3"/>
  </r>
  <r>
    <x v="85"/>
    <x v="201"/>
    <n v="67.555555555555571"/>
    <x v="10"/>
    <x v="3"/>
  </r>
  <r>
    <x v="86"/>
    <x v="195"/>
    <n v="3.8167938931297711"/>
    <x v="10"/>
    <x v="3"/>
  </r>
  <r>
    <x v="86"/>
    <x v="196"/>
    <n v="7.6335877862595423"/>
    <x v="10"/>
    <x v="3"/>
  </r>
  <r>
    <x v="86"/>
    <x v="197"/>
    <n v="22.137404580152673"/>
    <x v="10"/>
    <x v="3"/>
  </r>
  <r>
    <x v="86"/>
    <x v="198"/>
    <n v="23.664122137404579"/>
    <x v="10"/>
    <x v="3"/>
  </r>
  <r>
    <x v="86"/>
    <x v="199"/>
    <n v="22.900763358778626"/>
    <x v="10"/>
    <x v="3"/>
  </r>
  <r>
    <x v="86"/>
    <x v="200"/>
    <n v="6.8702290076335881"/>
    <x v="10"/>
    <x v="3"/>
  </r>
  <r>
    <x v="86"/>
    <x v="4"/>
    <n v="12.977099236641221"/>
    <x v="10"/>
    <x v="3"/>
  </r>
  <r>
    <x v="87"/>
    <x v="202"/>
    <n v="64.84210526315789"/>
    <x v="10"/>
    <x v="3"/>
  </r>
  <r>
    <x v="88"/>
    <x v="203"/>
    <n v="25.954198473282442"/>
    <x v="10"/>
    <x v="3"/>
  </r>
  <r>
    <x v="88"/>
    <x v="204"/>
    <n v="52.671755725190842"/>
    <x v="10"/>
    <x v="3"/>
  </r>
  <r>
    <x v="88"/>
    <x v="4"/>
    <n v="21.374045801526716"/>
    <x v="10"/>
    <x v="3"/>
  </r>
  <r>
    <x v="89"/>
    <x v="205"/>
    <n v="49.618320610687022"/>
    <x v="10"/>
    <x v="3"/>
  </r>
  <r>
    <x v="89"/>
    <x v="206"/>
    <n v="0"/>
    <x v="10"/>
    <x v="3"/>
  </r>
  <r>
    <x v="89"/>
    <x v="207"/>
    <n v="3.053435114503817"/>
    <x v="10"/>
    <x v="3"/>
  </r>
  <r>
    <x v="89"/>
    <x v="203"/>
    <n v="25.954198473282442"/>
    <x v="10"/>
    <x v="3"/>
  </r>
  <r>
    <x v="89"/>
    <x v="4"/>
    <n v="21.374045801526716"/>
    <x v="10"/>
    <x v="3"/>
  </r>
  <r>
    <x v="89"/>
    <x v="208"/>
    <n v="5.7321428571428568"/>
    <x v="10"/>
    <x v="3"/>
  </r>
  <r>
    <x v="89"/>
    <x v="209"/>
    <m/>
    <x v="10"/>
    <x v="3"/>
  </r>
  <r>
    <x v="89"/>
    <x v="210"/>
    <n v="14.333333333333334"/>
    <x v="10"/>
    <x v="3"/>
  </r>
  <r>
    <x v="82"/>
    <x v="188"/>
    <n v="72.268907563025209"/>
    <x v="11"/>
    <x v="3"/>
  </r>
  <r>
    <x v="82"/>
    <x v="189"/>
    <n v="15.126050420168067"/>
    <x v="11"/>
    <x v="3"/>
  </r>
  <r>
    <x v="82"/>
    <x v="190"/>
    <n v="0.84033613445378152"/>
    <x v="11"/>
    <x v="3"/>
  </r>
  <r>
    <x v="82"/>
    <x v="191"/>
    <n v="14.285714285714286"/>
    <x v="11"/>
    <x v="3"/>
  </r>
  <r>
    <x v="82"/>
    <x v="192"/>
    <n v="0"/>
    <x v="11"/>
    <x v="3"/>
  </r>
  <r>
    <x v="82"/>
    <x v="193"/>
    <n v="0.84033613445378152"/>
    <x v="11"/>
    <x v="3"/>
  </r>
  <r>
    <x v="83"/>
    <x v="4"/>
    <n v="2.5210084033613445"/>
    <x v="11"/>
    <x v="3"/>
  </r>
  <r>
    <x v="83"/>
    <x v="105"/>
    <n v="79.831932773109244"/>
    <x v="11"/>
    <x v="3"/>
  </r>
  <r>
    <x v="83"/>
    <x v="194"/>
    <n v="17.647058823529413"/>
    <x v="11"/>
    <x v="3"/>
  </r>
  <r>
    <x v="84"/>
    <x v="195"/>
    <n v="14.285714285714286"/>
    <x v="11"/>
    <x v="3"/>
  </r>
  <r>
    <x v="84"/>
    <x v="196"/>
    <n v="8.4033613445378155"/>
    <x v="11"/>
    <x v="3"/>
  </r>
  <r>
    <x v="84"/>
    <x v="197"/>
    <n v="18.487394957983192"/>
    <x v="11"/>
    <x v="3"/>
  </r>
  <r>
    <x v="84"/>
    <x v="198"/>
    <n v="17.647058823529413"/>
    <x v="11"/>
    <x v="3"/>
  </r>
  <r>
    <x v="84"/>
    <x v="199"/>
    <n v="31.932773109243698"/>
    <x v="11"/>
    <x v="3"/>
  </r>
  <r>
    <x v="84"/>
    <x v="200"/>
    <n v="8.4033613445378155"/>
    <x v="11"/>
    <x v="3"/>
  </r>
  <r>
    <x v="84"/>
    <x v="4"/>
    <n v="0.84033613445378152"/>
    <x v="11"/>
    <x v="3"/>
  </r>
  <r>
    <x v="85"/>
    <x v="201"/>
    <n v="63.279661016949142"/>
    <x v="11"/>
    <x v="3"/>
  </r>
  <r>
    <x v="86"/>
    <x v="195"/>
    <n v="13.445378151260504"/>
    <x v="11"/>
    <x v="3"/>
  </r>
  <r>
    <x v="86"/>
    <x v="196"/>
    <n v="8.4033613445378155"/>
    <x v="11"/>
    <x v="3"/>
  </r>
  <r>
    <x v="86"/>
    <x v="197"/>
    <n v="16.806722689075631"/>
    <x v="11"/>
    <x v="3"/>
  </r>
  <r>
    <x v="86"/>
    <x v="198"/>
    <n v="16.806722689075631"/>
    <x v="11"/>
    <x v="3"/>
  </r>
  <r>
    <x v="86"/>
    <x v="199"/>
    <n v="30.252100840336134"/>
    <x v="11"/>
    <x v="3"/>
  </r>
  <r>
    <x v="86"/>
    <x v="200"/>
    <n v="8.4033613445378155"/>
    <x v="11"/>
    <x v="3"/>
  </r>
  <r>
    <x v="86"/>
    <x v="4"/>
    <n v="5.882352941176471"/>
    <x v="11"/>
    <x v="3"/>
  </r>
  <r>
    <x v="87"/>
    <x v="202"/>
    <n v="64.035714285714263"/>
    <x v="11"/>
    <x v="3"/>
  </r>
  <r>
    <x v="88"/>
    <x v="203"/>
    <n v="57.142857142857146"/>
    <x v="11"/>
    <x v="3"/>
  </r>
  <r>
    <x v="88"/>
    <x v="204"/>
    <n v="26.050420168067227"/>
    <x v="11"/>
    <x v="3"/>
  </r>
  <r>
    <x v="88"/>
    <x v="4"/>
    <n v="16.806722689075631"/>
    <x v="11"/>
    <x v="3"/>
  </r>
  <r>
    <x v="89"/>
    <x v="205"/>
    <n v="23.529411764705884"/>
    <x v="11"/>
    <x v="3"/>
  </r>
  <r>
    <x v="89"/>
    <x v="206"/>
    <n v="0.84033613445378152"/>
    <x v="11"/>
    <x v="3"/>
  </r>
  <r>
    <x v="89"/>
    <x v="207"/>
    <n v="1.680672268907563"/>
    <x v="11"/>
    <x v="3"/>
  </r>
  <r>
    <x v="89"/>
    <x v="203"/>
    <n v="57.142857142857146"/>
    <x v="11"/>
    <x v="3"/>
  </r>
  <r>
    <x v="89"/>
    <x v="4"/>
    <n v="16.806722689075631"/>
    <x v="11"/>
    <x v="3"/>
  </r>
  <r>
    <x v="89"/>
    <x v="208"/>
    <n v="5.1071428571428559"/>
    <x v="11"/>
    <x v="3"/>
  </r>
  <r>
    <x v="89"/>
    <x v="209"/>
    <n v="7"/>
    <x v="11"/>
    <x v="3"/>
  </r>
  <r>
    <x v="89"/>
    <x v="210"/>
    <n v="91.5"/>
    <x v="11"/>
    <x v="3"/>
  </r>
  <r>
    <x v="82"/>
    <x v="188"/>
    <n v="60.606060606060609"/>
    <x v="12"/>
    <x v="3"/>
  </r>
  <r>
    <x v="82"/>
    <x v="189"/>
    <n v="13.131313131313131"/>
    <x v="12"/>
    <x v="3"/>
  </r>
  <r>
    <x v="82"/>
    <x v="190"/>
    <n v="6.0606060606060606"/>
    <x v="12"/>
    <x v="3"/>
  </r>
  <r>
    <x v="82"/>
    <x v="191"/>
    <n v="19.19191919191919"/>
    <x v="12"/>
    <x v="3"/>
  </r>
  <r>
    <x v="82"/>
    <x v="192"/>
    <n v="0"/>
    <x v="12"/>
    <x v="3"/>
  </r>
  <r>
    <x v="82"/>
    <x v="193"/>
    <n v="4.0404040404040407"/>
    <x v="12"/>
    <x v="3"/>
  </r>
  <r>
    <x v="83"/>
    <x v="4"/>
    <n v="5.0505050505050502"/>
    <x v="12"/>
    <x v="3"/>
  </r>
  <r>
    <x v="83"/>
    <x v="105"/>
    <n v="47.474747474747474"/>
    <x v="12"/>
    <x v="3"/>
  </r>
  <r>
    <x v="83"/>
    <x v="194"/>
    <n v="47.474747474747474"/>
    <x v="12"/>
    <x v="3"/>
  </r>
  <r>
    <x v="84"/>
    <x v="195"/>
    <n v="17.171717171717173"/>
    <x v="12"/>
    <x v="3"/>
  </r>
  <r>
    <x v="84"/>
    <x v="196"/>
    <n v="9.0909090909090917"/>
    <x v="12"/>
    <x v="3"/>
  </r>
  <r>
    <x v="84"/>
    <x v="197"/>
    <n v="26.262626262626263"/>
    <x v="12"/>
    <x v="3"/>
  </r>
  <r>
    <x v="84"/>
    <x v="198"/>
    <n v="29.292929292929294"/>
    <x v="12"/>
    <x v="3"/>
  </r>
  <r>
    <x v="84"/>
    <x v="199"/>
    <n v="12.121212121212121"/>
    <x v="12"/>
    <x v="3"/>
  </r>
  <r>
    <x v="84"/>
    <x v="200"/>
    <n v="4.0404040404040407"/>
    <x v="12"/>
    <x v="3"/>
  </r>
  <r>
    <x v="84"/>
    <x v="4"/>
    <n v="2.0202020202020203"/>
    <x v="12"/>
    <x v="3"/>
  </r>
  <r>
    <x v="85"/>
    <x v="201"/>
    <n v="45.824742268041241"/>
    <x v="12"/>
    <x v="3"/>
  </r>
  <r>
    <x v="86"/>
    <x v="195"/>
    <n v="16.161616161616163"/>
    <x v="12"/>
    <x v="3"/>
  </r>
  <r>
    <x v="86"/>
    <x v="196"/>
    <n v="7.0707070707070709"/>
    <x v="12"/>
    <x v="3"/>
  </r>
  <r>
    <x v="86"/>
    <x v="197"/>
    <n v="23.232323232323232"/>
    <x v="12"/>
    <x v="3"/>
  </r>
  <r>
    <x v="86"/>
    <x v="198"/>
    <n v="25.252525252525253"/>
    <x v="12"/>
    <x v="3"/>
  </r>
  <r>
    <x v="86"/>
    <x v="199"/>
    <n v="12.121212121212121"/>
    <x v="12"/>
    <x v="3"/>
  </r>
  <r>
    <x v="86"/>
    <x v="200"/>
    <n v="3.0303030303030303"/>
    <x v="12"/>
    <x v="3"/>
  </r>
  <r>
    <x v="86"/>
    <x v="4"/>
    <n v="13.131313131313131"/>
    <x v="12"/>
    <x v="3"/>
  </r>
  <r>
    <x v="87"/>
    <x v="202"/>
    <n v="45.883720930232577"/>
    <x v="12"/>
    <x v="3"/>
  </r>
  <r>
    <x v="88"/>
    <x v="203"/>
    <n v="41.414141414141412"/>
    <x v="12"/>
    <x v="3"/>
  </r>
  <r>
    <x v="88"/>
    <x v="204"/>
    <n v="39.393939393939391"/>
    <x v="12"/>
    <x v="3"/>
  </r>
  <r>
    <x v="88"/>
    <x v="4"/>
    <n v="19.19191919191919"/>
    <x v="12"/>
    <x v="3"/>
  </r>
  <r>
    <x v="89"/>
    <x v="205"/>
    <n v="37.373737373737377"/>
    <x v="12"/>
    <x v="3"/>
  </r>
  <r>
    <x v="89"/>
    <x v="206"/>
    <n v="2.0202020202020203"/>
    <x v="12"/>
    <x v="3"/>
  </r>
  <r>
    <x v="89"/>
    <x v="207"/>
    <n v="0"/>
    <x v="12"/>
    <x v="3"/>
  </r>
  <r>
    <x v="89"/>
    <x v="203"/>
    <n v="41.414141414141412"/>
    <x v="12"/>
    <x v="3"/>
  </r>
  <r>
    <x v="89"/>
    <x v="4"/>
    <n v="19.19191919191919"/>
    <x v="12"/>
    <x v="3"/>
  </r>
  <r>
    <x v="89"/>
    <x v="208"/>
    <n v="5.2"/>
    <x v="12"/>
    <x v="3"/>
  </r>
  <r>
    <x v="89"/>
    <x v="209"/>
    <n v="7.5"/>
    <x v="12"/>
    <x v="3"/>
  </r>
  <r>
    <x v="89"/>
    <x v="210"/>
    <m/>
    <x v="12"/>
    <x v="3"/>
  </r>
  <r>
    <x v="82"/>
    <x v="188"/>
    <n v="69.565217391304344"/>
    <x v="13"/>
    <x v="3"/>
  </r>
  <r>
    <x v="82"/>
    <x v="189"/>
    <n v="14.492753623188406"/>
    <x v="13"/>
    <x v="3"/>
  </r>
  <r>
    <x v="82"/>
    <x v="190"/>
    <n v="2.8985507246376812"/>
    <x v="13"/>
    <x v="3"/>
  </r>
  <r>
    <x v="82"/>
    <x v="191"/>
    <n v="13.043478260869565"/>
    <x v="13"/>
    <x v="3"/>
  </r>
  <r>
    <x v="82"/>
    <x v="192"/>
    <n v="0"/>
    <x v="13"/>
    <x v="3"/>
  </r>
  <r>
    <x v="82"/>
    <x v="193"/>
    <n v="0"/>
    <x v="13"/>
    <x v="3"/>
  </r>
  <r>
    <x v="83"/>
    <x v="4"/>
    <n v="0"/>
    <x v="13"/>
    <x v="3"/>
  </r>
  <r>
    <x v="83"/>
    <x v="105"/>
    <n v="81.159420289855078"/>
    <x v="13"/>
    <x v="3"/>
  </r>
  <r>
    <x v="83"/>
    <x v="194"/>
    <n v="18.840579710144926"/>
    <x v="13"/>
    <x v="3"/>
  </r>
  <r>
    <x v="84"/>
    <x v="195"/>
    <n v="0"/>
    <x v="13"/>
    <x v="3"/>
  </r>
  <r>
    <x v="84"/>
    <x v="196"/>
    <n v="13.043478260869565"/>
    <x v="13"/>
    <x v="3"/>
  </r>
  <r>
    <x v="84"/>
    <x v="197"/>
    <n v="28.985507246376812"/>
    <x v="13"/>
    <x v="3"/>
  </r>
  <r>
    <x v="84"/>
    <x v="198"/>
    <n v="23.188405797101449"/>
    <x v="13"/>
    <x v="3"/>
  </r>
  <r>
    <x v="84"/>
    <x v="199"/>
    <n v="13.043478260869565"/>
    <x v="13"/>
    <x v="3"/>
  </r>
  <r>
    <x v="84"/>
    <x v="200"/>
    <n v="18.840579710144926"/>
    <x v="13"/>
    <x v="3"/>
  </r>
  <r>
    <x v="84"/>
    <x v="4"/>
    <n v="2.8985507246376812"/>
    <x v="13"/>
    <x v="3"/>
  </r>
  <r>
    <x v="85"/>
    <x v="201"/>
    <n v="66.835820895522346"/>
    <x v="13"/>
    <x v="3"/>
  </r>
  <r>
    <x v="86"/>
    <x v="195"/>
    <n v="0"/>
    <x v="13"/>
    <x v="3"/>
  </r>
  <r>
    <x v="86"/>
    <x v="196"/>
    <n v="13.043478260869565"/>
    <x v="13"/>
    <x v="3"/>
  </r>
  <r>
    <x v="86"/>
    <x v="197"/>
    <n v="27.536231884057973"/>
    <x v="13"/>
    <x v="3"/>
  </r>
  <r>
    <x v="86"/>
    <x v="198"/>
    <n v="20.289855072463769"/>
    <x v="13"/>
    <x v="3"/>
  </r>
  <r>
    <x v="86"/>
    <x v="199"/>
    <n v="13.043478260869565"/>
    <x v="13"/>
    <x v="3"/>
  </r>
  <r>
    <x v="86"/>
    <x v="200"/>
    <n v="14.492753623188406"/>
    <x v="13"/>
    <x v="3"/>
  </r>
  <r>
    <x v="86"/>
    <x v="4"/>
    <n v="11.594202898550725"/>
    <x v="13"/>
    <x v="3"/>
  </r>
  <r>
    <x v="87"/>
    <x v="202"/>
    <n v="62.590163934426236"/>
    <x v="13"/>
    <x v="3"/>
  </r>
  <r>
    <x v="88"/>
    <x v="203"/>
    <n v="36.231884057971016"/>
    <x v="13"/>
    <x v="3"/>
  </r>
  <r>
    <x v="88"/>
    <x v="204"/>
    <n v="50.724637681159422"/>
    <x v="13"/>
    <x v="3"/>
  </r>
  <r>
    <x v="88"/>
    <x v="4"/>
    <n v="13.043478260869565"/>
    <x v="13"/>
    <x v="3"/>
  </r>
  <r>
    <x v="89"/>
    <x v="205"/>
    <n v="47.826086956521742"/>
    <x v="13"/>
    <x v="3"/>
  </r>
  <r>
    <x v="89"/>
    <x v="206"/>
    <n v="1.4492753623188406"/>
    <x v="13"/>
    <x v="3"/>
  </r>
  <r>
    <x v="89"/>
    <x v="207"/>
    <n v="1.4492753623188406"/>
    <x v="13"/>
    <x v="3"/>
  </r>
  <r>
    <x v="89"/>
    <x v="203"/>
    <n v="36.231884057971016"/>
    <x v="13"/>
    <x v="3"/>
  </r>
  <r>
    <x v="89"/>
    <x v="4"/>
    <n v="13.043478260869565"/>
    <x v="13"/>
    <x v="3"/>
  </r>
  <r>
    <x v="89"/>
    <x v="208"/>
    <n v="7.15625"/>
    <x v="13"/>
    <x v="3"/>
  </r>
  <r>
    <x v="89"/>
    <x v="209"/>
    <n v="5"/>
    <x v="13"/>
    <x v="3"/>
  </r>
  <r>
    <x v="89"/>
    <x v="210"/>
    <n v="17"/>
    <x v="13"/>
    <x v="3"/>
  </r>
  <r>
    <x v="82"/>
    <x v="188"/>
    <n v="12.64367816091954"/>
    <x v="14"/>
    <x v="3"/>
  </r>
  <r>
    <x v="82"/>
    <x v="189"/>
    <n v="18.390804597701148"/>
    <x v="14"/>
    <x v="3"/>
  </r>
  <r>
    <x v="82"/>
    <x v="190"/>
    <n v="11.494252873563218"/>
    <x v="14"/>
    <x v="3"/>
  </r>
  <r>
    <x v="82"/>
    <x v="191"/>
    <n v="55.172413793103445"/>
    <x v="14"/>
    <x v="3"/>
  </r>
  <r>
    <x v="82"/>
    <x v="192"/>
    <n v="1.1494252873563218"/>
    <x v="14"/>
    <x v="3"/>
  </r>
  <r>
    <x v="82"/>
    <x v="193"/>
    <n v="3.4482758620689653"/>
    <x v="14"/>
    <x v="3"/>
  </r>
  <r>
    <x v="83"/>
    <x v="4"/>
    <n v="1.1494252873563218"/>
    <x v="14"/>
    <x v="3"/>
  </r>
  <r>
    <x v="83"/>
    <x v="105"/>
    <n v="97.701149425287355"/>
    <x v="14"/>
    <x v="3"/>
  </r>
  <r>
    <x v="83"/>
    <x v="194"/>
    <n v="1.1494252873563218"/>
    <x v="14"/>
    <x v="3"/>
  </r>
  <r>
    <x v="84"/>
    <x v="195"/>
    <n v="12.64367816091954"/>
    <x v="14"/>
    <x v="3"/>
  </r>
  <r>
    <x v="84"/>
    <x v="196"/>
    <n v="5.7471264367816088"/>
    <x v="14"/>
    <x v="3"/>
  </r>
  <r>
    <x v="84"/>
    <x v="197"/>
    <n v="27.586206896551722"/>
    <x v="14"/>
    <x v="3"/>
  </r>
  <r>
    <x v="84"/>
    <x v="198"/>
    <n v="26.436781609195403"/>
    <x v="14"/>
    <x v="3"/>
  </r>
  <r>
    <x v="84"/>
    <x v="199"/>
    <n v="18.390804597701148"/>
    <x v="14"/>
    <x v="3"/>
  </r>
  <r>
    <x v="84"/>
    <x v="200"/>
    <n v="8.0459770114942533"/>
    <x v="14"/>
    <x v="3"/>
  </r>
  <r>
    <x v="84"/>
    <x v="4"/>
    <n v="1.1494252873563218"/>
    <x v="14"/>
    <x v="3"/>
  </r>
  <r>
    <x v="85"/>
    <x v="201"/>
    <n v="53.395348837209319"/>
    <x v="14"/>
    <x v="3"/>
  </r>
  <r>
    <x v="86"/>
    <x v="195"/>
    <n v="12.64367816091954"/>
    <x v="14"/>
    <x v="3"/>
  </r>
  <r>
    <x v="86"/>
    <x v="196"/>
    <n v="5.7471264367816088"/>
    <x v="14"/>
    <x v="3"/>
  </r>
  <r>
    <x v="86"/>
    <x v="197"/>
    <n v="22.988505747126435"/>
    <x v="14"/>
    <x v="3"/>
  </r>
  <r>
    <x v="86"/>
    <x v="198"/>
    <n v="21.839080459770116"/>
    <x v="14"/>
    <x v="3"/>
  </r>
  <r>
    <x v="86"/>
    <x v="199"/>
    <n v="13.793103448275861"/>
    <x v="14"/>
    <x v="3"/>
  </r>
  <r>
    <x v="86"/>
    <x v="200"/>
    <n v="6.8965517241379306"/>
    <x v="14"/>
    <x v="3"/>
  </r>
  <r>
    <x v="86"/>
    <x v="4"/>
    <n v="16.091954022988507"/>
    <x v="14"/>
    <x v="3"/>
  </r>
  <r>
    <x v="87"/>
    <x v="202"/>
    <n v="50.671232876712345"/>
    <x v="14"/>
    <x v="3"/>
  </r>
  <r>
    <x v="88"/>
    <x v="203"/>
    <n v="60.919540229885058"/>
    <x v="14"/>
    <x v="3"/>
  </r>
  <r>
    <x v="88"/>
    <x v="204"/>
    <n v="27.586206896551722"/>
    <x v="14"/>
    <x v="3"/>
  </r>
  <r>
    <x v="88"/>
    <x v="4"/>
    <n v="11.494252873563218"/>
    <x v="14"/>
    <x v="3"/>
  </r>
  <r>
    <x v="89"/>
    <x v="205"/>
    <n v="21.839080459770116"/>
    <x v="14"/>
    <x v="3"/>
  </r>
  <r>
    <x v="89"/>
    <x v="206"/>
    <n v="4.5977011494252871"/>
    <x v="14"/>
    <x v="3"/>
  </r>
  <r>
    <x v="89"/>
    <x v="207"/>
    <n v="1.1494252873563218"/>
    <x v="14"/>
    <x v="3"/>
  </r>
  <r>
    <x v="89"/>
    <x v="203"/>
    <n v="60.919540229885058"/>
    <x v="14"/>
    <x v="3"/>
  </r>
  <r>
    <x v="89"/>
    <x v="4"/>
    <n v="11.494252873563218"/>
    <x v="14"/>
    <x v="3"/>
  </r>
  <r>
    <x v="89"/>
    <x v="208"/>
    <n v="6.5263157894736832"/>
    <x v="14"/>
    <x v="3"/>
  </r>
  <r>
    <x v="89"/>
    <x v="209"/>
    <n v="5"/>
    <x v="14"/>
    <x v="3"/>
  </r>
  <r>
    <x v="89"/>
    <x v="210"/>
    <m/>
    <x v="14"/>
    <x v="3"/>
  </r>
  <r>
    <x v="82"/>
    <x v="188"/>
    <n v="57.142857142857146"/>
    <x v="15"/>
    <x v="3"/>
  </r>
  <r>
    <x v="82"/>
    <x v="189"/>
    <n v="18.681318681318682"/>
    <x v="15"/>
    <x v="3"/>
  </r>
  <r>
    <x v="82"/>
    <x v="190"/>
    <n v="9.8901098901098905"/>
    <x v="15"/>
    <x v="3"/>
  </r>
  <r>
    <x v="82"/>
    <x v="191"/>
    <n v="25.274725274725274"/>
    <x v="15"/>
    <x v="3"/>
  </r>
  <r>
    <x v="82"/>
    <x v="192"/>
    <n v="1.098901098901099"/>
    <x v="15"/>
    <x v="3"/>
  </r>
  <r>
    <x v="82"/>
    <x v="193"/>
    <n v="3.2967032967032965"/>
    <x v="15"/>
    <x v="3"/>
  </r>
  <r>
    <x v="83"/>
    <x v="4"/>
    <n v="6.5934065934065931"/>
    <x v="15"/>
    <x v="3"/>
  </r>
  <r>
    <x v="83"/>
    <x v="105"/>
    <n v="74.72527472527473"/>
    <x v="15"/>
    <x v="3"/>
  </r>
  <r>
    <x v="83"/>
    <x v="194"/>
    <n v="18.681318681318682"/>
    <x v="15"/>
    <x v="3"/>
  </r>
  <r>
    <x v="84"/>
    <x v="195"/>
    <n v="4.395604395604396"/>
    <x v="15"/>
    <x v="3"/>
  </r>
  <r>
    <x v="84"/>
    <x v="196"/>
    <n v="20.87912087912088"/>
    <x v="15"/>
    <x v="3"/>
  </r>
  <r>
    <x v="84"/>
    <x v="197"/>
    <n v="37.362637362637365"/>
    <x v="15"/>
    <x v="3"/>
  </r>
  <r>
    <x v="84"/>
    <x v="198"/>
    <n v="29.670329670329672"/>
    <x v="15"/>
    <x v="3"/>
  </r>
  <r>
    <x v="84"/>
    <x v="199"/>
    <n v="4.395604395604396"/>
    <x v="15"/>
    <x v="3"/>
  </r>
  <r>
    <x v="84"/>
    <x v="200"/>
    <n v="0"/>
    <x v="15"/>
    <x v="3"/>
  </r>
  <r>
    <x v="84"/>
    <x v="4"/>
    <n v="3.2967032967032965"/>
    <x v="15"/>
    <x v="3"/>
  </r>
  <r>
    <x v="85"/>
    <x v="201"/>
    <n v="32.852272727272734"/>
    <x v="15"/>
    <x v="3"/>
  </r>
  <r>
    <x v="86"/>
    <x v="195"/>
    <n v="2.197802197802198"/>
    <x v="15"/>
    <x v="3"/>
  </r>
  <r>
    <x v="86"/>
    <x v="196"/>
    <n v="17.582417582417584"/>
    <x v="15"/>
    <x v="3"/>
  </r>
  <r>
    <x v="86"/>
    <x v="197"/>
    <n v="37.362637362637365"/>
    <x v="15"/>
    <x v="3"/>
  </r>
  <r>
    <x v="86"/>
    <x v="198"/>
    <n v="34.065934065934066"/>
    <x v="15"/>
    <x v="3"/>
  </r>
  <r>
    <x v="86"/>
    <x v="199"/>
    <n v="1.098901098901099"/>
    <x v="15"/>
    <x v="3"/>
  </r>
  <r>
    <x v="86"/>
    <x v="200"/>
    <n v="1.098901098901099"/>
    <x v="15"/>
    <x v="3"/>
  </r>
  <r>
    <x v="86"/>
    <x v="4"/>
    <n v="6.5934065934065931"/>
    <x v="15"/>
    <x v="3"/>
  </r>
  <r>
    <x v="87"/>
    <x v="202"/>
    <n v="34"/>
    <x v="15"/>
    <x v="3"/>
  </r>
  <r>
    <x v="88"/>
    <x v="203"/>
    <n v="50.549450549450547"/>
    <x v="15"/>
    <x v="3"/>
  </r>
  <r>
    <x v="88"/>
    <x v="204"/>
    <n v="41.758241758241759"/>
    <x v="15"/>
    <x v="3"/>
  </r>
  <r>
    <x v="88"/>
    <x v="4"/>
    <n v="7.6923076923076925"/>
    <x v="15"/>
    <x v="3"/>
  </r>
  <r>
    <x v="89"/>
    <x v="205"/>
    <n v="40.659340659340657"/>
    <x v="15"/>
    <x v="3"/>
  </r>
  <r>
    <x v="89"/>
    <x v="206"/>
    <n v="1.098901098901099"/>
    <x v="15"/>
    <x v="3"/>
  </r>
  <r>
    <x v="89"/>
    <x v="207"/>
    <n v="0"/>
    <x v="15"/>
    <x v="3"/>
  </r>
  <r>
    <x v="89"/>
    <x v="203"/>
    <n v="50.549450549450547"/>
    <x v="15"/>
    <x v="3"/>
  </r>
  <r>
    <x v="89"/>
    <x v="4"/>
    <n v="7.6923076923076925"/>
    <x v="15"/>
    <x v="3"/>
  </r>
  <r>
    <x v="89"/>
    <x v="208"/>
    <n v="6.628571428571429"/>
    <x v="15"/>
    <x v="3"/>
  </r>
  <r>
    <x v="89"/>
    <x v="209"/>
    <n v="1"/>
    <x v="15"/>
    <x v="3"/>
  </r>
  <r>
    <x v="89"/>
    <x v="210"/>
    <m/>
    <x v="15"/>
    <x v="3"/>
  </r>
  <r>
    <x v="82"/>
    <x v="188"/>
    <n v="53.804347826086953"/>
    <x v="16"/>
    <x v="3"/>
  </r>
  <r>
    <x v="82"/>
    <x v="189"/>
    <n v="20.108695652173914"/>
    <x v="16"/>
    <x v="3"/>
  </r>
  <r>
    <x v="82"/>
    <x v="190"/>
    <n v="5.9782608695652177"/>
    <x v="16"/>
    <x v="3"/>
  </r>
  <r>
    <x v="82"/>
    <x v="191"/>
    <n v="19.565217391304348"/>
    <x v="16"/>
    <x v="3"/>
  </r>
  <r>
    <x v="82"/>
    <x v="192"/>
    <n v="1.0869565217391304"/>
    <x v="16"/>
    <x v="3"/>
  </r>
  <r>
    <x v="82"/>
    <x v="193"/>
    <n v="4.8913043478260869"/>
    <x v="16"/>
    <x v="3"/>
  </r>
  <r>
    <x v="83"/>
    <x v="4"/>
    <n v="3.8043478260869565"/>
    <x v="16"/>
    <x v="3"/>
  </r>
  <r>
    <x v="83"/>
    <x v="105"/>
    <n v="51.086956521739133"/>
    <x v="16"/>
    <x v="3"/>
  </r>
  <r>
    <x v="83"/>
    <x v="194"/>
    <n v="45.108695652173914"/>
    <x v="16"/>
    <x v="3"/>
  </r>
  <r>
    <x v="84"/>
    <x v="195"/>
    <n v="13.043478260869565"/>
    <x v="16"/>
    <x v="3"/>
  </r>
  <r>
    <x v="84"/>
    <x v="196"/>
    <n v="19.021739130434781"/>
    <x v="16"/>
    <x v="3"/>
  </r>
  <r>
    <x v="84"/>
    <x v="197"/>
    <n v="21.739130434782609"/>
    <x v="16"/>
    <x v="3"/>
  </r>
  <r>
    <x v="84"/>
    <x v="198"/>
    <n v="16.847826086956523"/>
    <x v="16"/>
    <x v="3"/>
  </r>
  <r>
    <x v="84"/>
    <x v="199"/>
    <n v="16.847826086956523"/>
    <x v="16"/>
    <x v="3"/>
  </r>
  <r>
    <x v="84"/>
    <x v="200"/>
    <n v="6.5217391304347823"/>
    <x v="16"/>
    <x v="3"/>
  </r>
  <r>
    <x v="84"/>
    <x v="4"/>
    <n v="5.9782608695652177"/>
    <x v="16"/>
    <x v="3"/>
  </r>
  <r>
    <x v="85"/>
    <x v="201"/>
    <n v="50.104046242774544"/>
    <x v="16"/>
    <x v="3"/>
  </r>
  <r>
    <x v="86"/>
    <x v="195"/>
    <n v="13.043478260869565"/>
    <x v="16"/>
    <x v="3"/>
  </r>
  <r>
    <x v="86"/>
    <x v="196"/>
    <n v="19.565217391304348"/>
    <x v="16"/>
    <x v="3"/>
  </r>
  <r>
    <x v="86"/>
    <x v="197"/>
    <n v="18.478260869565219"/>
    <x v="16"/>
    <x v="3"/>
  </r>
  <r>
    <x v="86"/>
    <x v="198"/>
    <n v="14.673913043478262"/>
    <x v="16"/>
    <x v="3"/>
  </r>
  <r>
    <x v="86"/>
    <x v="199"/>
    <n v="15.217391304347826"/>
    <x v="16"/>
    <x v="3"/>
  </r>
  <r>
    <x v="86"/>
    <x v="200"/>
    <n v="7.0652173913043477"/>
    <x v="16"/>
    <x v="3"/>
  </r>
  <r>
    <x v="86"/>
    <x v="4"/>
    <n v="11.956521739130435"/>
    <x v="16"/>
    <x v="3"/>
  </r>
  <r>
    <x v="87"/>
    <x v="202"/>
    <n v="52.969135802469133"/>
    <x v="16"/>
    <x v="3"/>
  </r>
  <r>
    <x v="88"/>
    <x v="203"/>
    <n v="45.652173913043477"/>
    <x v="16"/>
    <x v="3"/>
  </r>
  <r>
    <x v="88"/>
    <x v="204"/>
    <n v="46.739130434782609"/>
    <x v="16"/>
    <x v="3"/>
  </r>
  <r>
    <x v="88"/>
    <x v="4"/>
    <n v="7.6086956521739131"/>
    <x v="16"/>
    <x v="3"/>
  </r>
  <r>
    <x v="89"/>
    <x v="205"/>
    <n v="44.021739130434781"/>
    <x v="16"/>
    <x v="3"/>
  </r>
  <r>
    <x v="89"/>
    <x v="206"/>
    <n v="2.7173913043478262"/>
    <x v="16"/>
    <x v="3"/>
  </r>
  <r>
    <x v="89"/>
    <x v="207"/>
    <n v="0"/>
    <x v="16"/>
    <x v="3"/>
  </r>
  <r>
    <x v="89"/>
    <x v="203"/>
    <n v="45.652173913043477"/>
    <x v="16"/>
    <x v="3"/>
  </r>
  <r>
    <x v="89"/>
    <x v="4"/>
    <n v="7.6086956521739131"/>
    <x v="16"/>
    <x v="3"/>
  </r>
  <r>
    <x v="89"/>
    <x v="208"/>
    <n v="4.9220779220779232"/>
    <x v="16"/>
    <x v="3"/>
  </r>
  <r>
    <x v="89"/>
    <x v="209"/>
    <n v="5.6"/>
    <x v="16"/>
    <x v="3"/>
  </r>
  <r>
    <x v="89"/>
    <x v="210"/>
    <m/>
    <x v="16"/>
    <x v="3"/>
  </r>
  <r>
    <x v="90"/>
    <x v="211"/>
    <n v="27.856083086053413"/>
    <x v="0"/>
    <x v="2"/>
  </r>
  <r>
    <x v="90"/>
    <x v="212"/>
    <n v="69.306379821958458"/>
    <x v="0"/>
    <x v="2"/>
  </r>
  <r>
    <x v="90"/>
    <x v="4"/>
    <n v="2.8375370919881306"/>
    <x v="0"/>
    <x v="2"/>
  </r>
  <r>
    <x v="91"/>
    <x v="213"/>
    <n v="23.275222551928785"/>
    <x v="0"/>
    <x v="2"/>
  </r>
  <r>
    <x v="91"/>
    <x v="214"/>
    <n v="7.5111275964391693"/>
    <x v="0"/>
    <x v="2"/>
  </r>
  <r>
    <x v="91"/>
    <x v="215"/>
    <n v="21.977002967359052"/>
    <x v="0"/>
    <x v="2"/>
  </r>
  <r>
    <x v="91"/>
    <x v="216"/>
    <n v="3.2455489614243325"/>
    <x v="0"/>
    <x v="2"/>
  </r>
  <r>
    <x v="91"/>
    <x v="217"/>
    <n v="8.3271513353115729"/>
    <x v="0"/>
    <x v="2"/>
  </r>
  <r>
    <x v="91"/>
    <x v="218"/>
    <n v="3.7277448071216619"/>
    <x v="0"/>
    <x v="2"/>
  </r>
  <r>
    <x v="91"/>
    <x v="219"/>
    <n v="1.2425816023738872"/>
    <x v="0"/>
    <x v="2"/>
  </r>
  <r>
    <x v="91"/>
    <x v="220"/>
    <n v="30.693620178041542"/>
    <x v="0"/>
    <x v="2"/>
  </r>
  <r>
    <x v="92"/>
    <x v="213"/>
    <n v="23.275222551928785"/>
    <x v="0"/>
    <x v="2"/>
  </r>
  <r>
    <x v="92"/>
    <x v="222"/>
    <n v="10.756676557863502"/>
    <x v="0"/>
    <x v="2"/>
  </r>
  <r>
    <x v="92"/>
    <x v="223"/>
    <n v="35.274480712166174"/>
    <x v="0"/>
    <x v="2"/>
  </r>
  <r>
    <x v="92"/>
    <x v="224"/>
    <n v="27.856083086053413"/>
    <x v="0"/>
    <x v="2"/>
  </r>
  <r>
    <x v="92"/>
    <x v="4"/>
    <n v="2.8375370919881306"/>
    <x v="0"/>
    <x v="2"/>
  </r>
  <r>
    <x v="93"/>
    <x v="225"/>
    <n v="16.699539776462853"/>
    <x v="0"/>
    <x v="2"/>
  </r>
  <r>
    <x v="93"/>
    <x v="226"/>
    <n v="83.300460223537144"/>
    <x v="0"/>
    <x v="2"/>
  </r>
  <r>
    <x v="94"/>
    <x v="225"/>
    <n v="37.001209189842804"/>
    <x v="0"/>
    <x v="2"/>
  </r>
  <r>
    <x v="94"/>
    <x v="226"/>
    <n v="62.998790810157196"/>
    <x v="0"/>
    <x v="2"/>
  </r>
  <r>
    <x v="95"/>
    <x v="225"/>
    <n v="28.741092636579573"/>
    <x v="0"/>
    <x v="2"/>
  </r>
  <r>
    <x v="95"/>
    <x v="226"/>
    <n v="71.258907363420434"/>
    <x v="0"/>
    <x v="2"/>
  </r>
  <r>
    <x v="96"/>
    <x v="225"/>
    <n v="59.137577002053391"/>
    <x v="0"/>
    <x v="2"/>
  </r>
  <r>
    <x v="96"/>
    <x v="226"/>
    <n v="40.862422997946609"/>
    <x v="0"/>
    <x v="2"/>
  </r>
  <r>
    <x v="97"/>
    <x v="225"/>
    <n v="30"/>
    <x v="0"/>
    <x v="2"/>
  </r>
  <r>
    <x v="97"/>
    <x v="226"/>
    <n v="70"/>
    <x v="0"/>
    <x v="2"/>
  </r>
  <r>
    <x v="98"/>
    <x v="227"/>
    <n v="32.700026759432703"/>
    <x v="0"/>
    <x v="2"/>
  </r>
  <r>
    <x v="98"/>
    <x v="228"/>
    <n v="67.299973240567297"/>
    <x v="0"/>
    <x v="2"/>
  </r>
  <r>
    <x v="99"/>
    <x v="227"/>
    <n v="3737"/>
    <x v="0"/>
    <x v="2"/>
  </r>
  <r>
    <x v="99"/>
    <x v="228"/>
    <n v="1222"/>
    <x v="0"/>
    <x v="2"/>
  </r>
  <r>
    <x v="90"/>
    <x v="211"/>
    <n v="36.444444444444443"/>
    <x v="1"/>
    <x v="2"/>
  </r>
  <r>
    <x v="90"/>
    <x v="212"/>
    <n v="59.644444444444446"/>
    <x v="1"/>
    <x v="2"/>
  </r>
  <r>
    <x v="90"/>
    <x v="4"/>
    <n v="3.911111111111111"/>
    <x v="1"/>
    <x v="2"/>
  </r>
  <r>
    <x v="91"/>
    <x v="213"/>
    <n v="24.444444444444443"/>
    <x v="1"/>
    <x v="2"/>
  </r>
  <r>
    <x v="91"/>
    <x v="214"/>
    <n v="3.8222222222222224"/>
    <x v="1"/>
    <x v="2"/>
  </r>
  <r>
    <x v="91"/>
    <x v="215"/>
    <n v="14.133333333333333"/>
    <x v="1"/>
    <x v="2"/>
  </r>
  <r>
    <x v="91"/>
    <x v="216"/>
    <n v="3.7333333333333334"/>
    <x v="1"/>
    <x v="2"/>
  </r>
  <r>
    <x v="91"/>
    <x v="217"/>
    <n v="7.1111111111111107"/>
    <x v="1"/>
    <x v="2"/>
  </r>
  <r>
    <x v="91"/>
    <x v="218"/>
    <n v="4.0888888888888886"/>
    <x v="1"/>
    <x v="2"/>
  </r>
  <r>
    <x v="91"/>
    <x v="219"/>
    <n v="2.3111111111111109"/>
    <x v="1"/>
    <x v="2"/>
  </r>
  <r>
    <x v="91"/>
    <x v="220"/>
    <n v="40.355555555555554"/>
    <x v="1"/>
    <x v="2"/>
  </r>
  <r>
    <x v="92"/>
    <x v="213"/>
    <n v="24.444444444444443"/>
    <x v="1"/>
    <x v="2"/>
  </r>
  <r>
    <x v="92"/>
    <x v="222"/>
    <n v="7.5555555555555554"/>
    <x v="1"/>
    <x v="2"/>
  </r>
  <r>
    <x v="92"/>
    <x v="223"/>
    <n v="27.644444444444446"/>
    <x v="1"/>
    <x v="2"/>
  </r>
  <r>
    <x v="92"/>
    <x v="224"/>
    <n v="36.444444444444443"/>
    <x v="1"/>
    <x v="2"/>
  </r>
  <r>
    <x v="92"/>
    <x v="4"/>
    <n v="3.911111111111111"/>
    <x v="1"/>
    <x v="2"/>
  </r>
  <r>
    <x v="93"/>
    <x v="225"/>
    <n v="12.903225806451612"/>
    <x v="1"/>
    <x v="2"/>
  </r>
  <r>
    <x v="93"/>
    <x v="226"/>
    <n v="87.096774193548384"/>
    <x v="1"/>
    <x v="2"/>
  </r>
  <r>
    <x v="94"/>
    <x v="225"/>
    <n v="36.871508379888269"/>
    <x v="1"/>
    <x v="2"/>
  </r>
  <r>
    <x v="94"/>
    <x v="226"/>
    <n v="63.128491620111731"/>
    <x v="1"/>
    <x v="2"/>
  </r>
  <r>
    <x v="95"/>
    <x v="225"/>
    <n v="16.216216216216218"/>
    <x v="1"/>
    <x v="2"/>
  </r>
  <r>
    <x v="95"/>
    <x v="226"/>
    <n v="83.78378378378379"/>
    <x v="1"/>
    <x v="2"/>
  </r>
  <r>
    <x v="96"/>
    <x v="225"/>
    <n v="63.75"/>
    <x v="1"/>
    <x v="2"/>
  </r>
  <r>
    <x v="96"/>
    <x v="226"/>
    <n v="36.25"/>
    <x v="1"/>
    <x v="2"/>
  </r>
  <r>
    <x v="97"/>
    <x v="225"/>
    <n v="100"/>
    <x v="1"/>
    <x v="2"/>
  </r>
  <r>
    <x v="97"/>
    <x v="226"/>
    <n v="0"/>
    <x v="1"/>
    <x v="2"/>
  </r>
  <r>
    <x v="98"/>
    <x v="227"/>
    <n v="39.046199701937404"/>
    <x v="1"/>
    <x v="2"/>
  </r>
  <r>
    <x v="98"/>
    <x v="228"/>
    <n v="60.953800298062596"/>
    <x v="1"/>
    <x v="2"/>
  </r>
  <r>
    <x v="99"/>
    <x v="227"/>
    <n v="671"/>
    <x v="1"/>
    <x v="2"/>
  </r>
  <r>
    <x v="99"/>
    <x v="228"/>
    <n v="262"/>
    <x v="1"/>
    <x v="2"/>
  </r>
  <r>
    <x v="90"/>
    <x v="211"/>
    <n v="20.217391304347824"/>
    <x v="2"/>
    <x v="2"/>
  </r>
  <r>
    <x v="90"/>
    <x v="212"/>
    <n v="78.206521739130437"/>
    <x v="2"/>
    <x v="2"/>
  </r>
  <r>
    <x v="90"/>
    <x v="4"/>
    <n v="1.576086956521739"/>
    <x v="2"/>
    <x v="2"/>
  </r>
  <r>
    <x v="91"/>
    <x v="213"/>
    <n v="16.847826086956523"/>
    <x v="2"/>
    <x v="2"/>
  </r>
  <r>
    <x v="91"/>
    <x v="214"/>
    <n v="5.8152173913043477"/>
    <x v="2"/>
    <x v="2"/>
  </r>
  <r>
    <x v="91"/>
    <x v="215"/>
    <n v="36.413043478260867"/>
    <x v="2"/>
    <x v="2"/>
  </r>
  <r>
    <x v="91"/>
    <x v="216"/>
    <n v="1.7391304347826086"/>
    <x v="2"/>
    <x v="2"/>
  </r>
  <r>
    <x v="91"/>
    <x v="217"/>
    <n v="10.652173913043478"/>
    <x v="2"/>
    <x v="2"/>
  </r>
  <r>
    <x v="91"/>
    <x v="218"/>
    <n v="5.6521739130434785"/>
    <x v="2"/>
    <x v="2"/>
  </r>
  <r>
    <x v="91"/>
    <x v="219"/>
    <n v="1.0869565217391304"/>
    <x v="2"/>
    <x v="2"/>
  </r>
  <r>
    <x v="91"/>
    <x v="220"/>
    <n v="21.793478260869566"/>
    <x v="2"/>
    <x v="2"/>
  </r>
  <r>
    <x v="92"/>
    <x v="213"/>
    <n v="16.847826086956523"/>
    <x v="2"/>
    <x v="2"/>
  </r>
  <r>
    <x v="92"/>
    <x v="222"/>
    <n v="7.5543478260869561"/>
    <x v="2"/>
    <x v="2"/>
  </r>
  <r>
    <x v="92"/>
    <x v="223"/>
    <n v="53.804347826086953"/>
    <x v="2"/>
    <x v="2"/>
  </r>
  <r>
    <x v="92"/>
    <x v="224"/>
    <n v="20.217391304347824"/>
    <x v="2"/>
    <x v="2"/>
  </r>
  <r>
    <x v="92"/>
    <x v="4"/>
    <n v="1.576086956521739"/>
    <x v="2"/>
    <x v="2"/>
  </r>
  <r>
    <x v="93"/>
    <x v="225"/>
    <n v="11.931119311193111"/>
    <x v="2"/>
    <x v="2"/>
  </r>
  <r>
    <x v="93"/>
    <x v="226"/>
    <n v="88.068880688806885"/>
    <x v="2"/>
    <x v="2"/>
  </r>
  <r>
    <x v="94"/>
    <x v="225"/>
    <n v="32.169576059850371"/>
    <x v="2"/>
    <x v="2"/>
  </r>
  <r>
    <x v="94"/>
    <x v="226"/>
    <n v="67.830423940149629"/>
    <x v="2"/>
    <x v="2"/>
  </r>
  <r>
    <x v="95"/>
    <x v="225"/>
    <n v="10.810810810810811"/>
    <x v="2"/>
    <x v="2"/>
  </r>
  <r>
    <x v="95"/>
    <x v="226"/>
    <n v="89.189189189189193"/>
    <x v="2"/>
    <x v="2"/>
  </r>
  <r>
    <x v="96"/>
    <x v="225"/>
    <n v="48.201438848920866"/>
    <x v="2"/>
    <x v="2"/>
  </r>
  <r>
    <x v="96"/>
    <x v="226"/>
    <n v="51.798561151079134"/>
    <x v="2"/>
    <x v="2"/>
  </r>
  <r>
    <x v="97"/>
    <x v="225"/>
    <n v="20"/>
    <x v="2"/>
    <x v="2"/>
  </r>
  <r>
    <x v="97"/>
    <x v="226"/>
    <n v="80"/>
    <x v="2"/>
    <x v="2"/>
  </r>
  <r>
    <x v="98"/>
    <x v="227"/>
    <n v="18.763029881862405"/>
    <x v="2"/>
    <x v="2"/>
  </r>
  <r>
    <x v="98"/>
    <x v="228"/>
    <n v="81.236970118137592"/>
    <x v="2"/>
    <x v="2"/>
  </r>
  <r>
    <x v="99"/>
    <x v="227"/>
    <n v="1439"/>
    <x v="2"/>
    <x v="2"/>
  </r>
  <r>
    <x v="99"/>
    <x v="228"/>
    <n v="270"/>
    <x v="2"/>
    <x v="2"/>
  </r>
  <r>
    <x v="90"/>
    <x v="211"/>
    <n v="33.098591549295776"/>
    <x v="3"/>
    <x v="2"/>
  </r>
  <r>
    <x v="90"/>
    <x v="212"/>
    <n v="63.239436619718312"/>
    <x v="3"/>
    <x v="2"/>
  </r>
  <r>
    <x v="90"/>
    <x v="4"/>
    <n v="3.6619718309859155"/>
    <x v="3"/>
    <x v="2"/>
  </r>
  <r>
    <x v="91"/>
    <x v="213"/>
    <n v="34.507042253521128"/>
    <x v="3"/>
    <x v="2"/>
  </r>
  <r>
    <x v="91"/>
    <x v="214"/>
    <n v="12.95774647887324"/>
    <x v="3"/>
    <x v="2"/>
  </r>
  <r>
    <x v="91"/>
    <x v="215"/>
    <n v="5.6338028169014081"/>
    <x v="3"/>
    <x v="2"/>
  </r>
  <r>
    <x v="91"/>
    <x v="216"/>
    <n v="5.915492957746479"/>
    <x v="3"/>
    <x v="2"/>
  </r>
  <r>
    <x v="91"/>
    <x v="217"/>
    <n v="2.3943661971830985"/>
    <x v="3"/>
    <x v="2"/>
  </r>
  <r>
    <x v="91"/>
    <x v="218"/>
    <n v="1.6901408450704225"/>
    <x v="3"/>
    <x v="2"/>
  </r>
  <r>
    <x v="91"/>
    <x v="219"/>
    <n v="0.14084507042253522"/>
    <x v="3"/>
    <x v="2"/>
  </r>
  <r>
    <x v="91"/>
    <x v="220"/>
    <n v="36.760563380281688"/>
    <x v="3"/>
    <x v="2"/>
  </r>
  <r>
    <x v="92"/>
    <x v="213"/>
    <n v="34.507042253521128"/>
    <x v="3"/>
    <x v="2"/>
  </r>
  <r>
    <x v="92"/>
    <x v="222"/>
    <n v="18.87323943661972"/>
    <x v="3"/>
    <x v="2"/>
  </r>
  <r>
    <x v="92"/>
    <x v="223"/>
    <n v="9.8591549295774641"/>
    <x v="3"/>
    <x v="2"/>
  </r>
  <r>
    <x v="92"/>
    <x v="224"/>
    <n v="33.098591549295776"/>
    <x v="3"/>
    <x v="2"/>
  </r>
  <r>
    <x v="92"/>
    <x v="4"/>
    <n v="3.6619718309859155"/>
    <x v="3"/>
    <x v="2"/>
  </r>
  <r>
    <x v="93"/>
    <x v="225"/>
    <n v="58.426966292134829"/>
    <x v="3"/>
    <x v="2"/>
  </r>
  <r>
    <x v="93"/>
    <x v="226"/>
    <n v="41.573033707865171"/>
    <x v="3"/>
    <x v="2"/>
  </r>
  <r>
    <x v="94"/>
    <x v="225"/>
    <n v="68.085106382978722"/>
    <x v="3"/>
    <x v="2"/>
  </r>
  <r>
    <x v="94"/>
    <x v="226"/>
    <n v="31.914893617021278"/>
    <x v="3"/>
    <x v="2"/>
  </r>
  <r>
    <x v="95"/>
    <x v="225"/>
    <n v="70.103092783505161"/>
    <x v="3"/>
    <x v="2"/>
  </r>
  <r>
    <x v="95"/>
    <x v="226"/>
    <n v="29.896907216494846"/>
    <x v="3"/>
    <x v="2"/>
  </r>
  <r>
    <x v="96"/>
    <x v="225"/>
    <n v="79.710144927536234"/>
    <x v="3"/>
    <x v="2"/>
  </r>
  <r>
    <x v="96"/>
    <x v="226"/>
    <n v="20.289855072463769"/>
    <x v="3"/>
    <x v="2"/>
  </r>
  <r>
    <x v="97"/>
    <x v="225"/>
    <n v="0"/>
    <x v="3"/>
    <x v="2"/>
  </r>
  <r>
    <x v="97"/>
    <x v="226"/>
    <n v="100"/>
    <x v="3"/>
    <x v="2"/>
  </r>
  <r>
    <x v="98"/>
    <x v="227"/>
    <n v="47.216035634743875"/>
    <x v="3"/>
    <x v="2"/>
  </r>
  <r>
    <x v="98"/>
    <x v="228"/>
    <n v="52.783964365256125"/>
    <x v="3"/>
    <x v="2"/>
  </r>
  <r>
    <x v="99"/>
    <x v="227"/>
    <n v="449"/>
    <x v="3"/>
    <x v="2"/>
  </r>
  <r>
    <x v="99"/>
    <x v="228"/>
    <n v="212"/>
    <x v="3"/>
    <x v="2"/>
  </r>
  <r>
    <x v="90"/>
    <x v="211"/>
    <n v="20.434782608695652"/>
    <x v="4"/>
    <x v="2"/>
  </r>
  <r>
    <x v="90"/>
    <x v="212"/>
    <n v="77.536231884057969"/>
    <x v="4"/>
    <x v="2"/>
  </r>
  <r>
    <x v="90"/>
    <x v="4"/>
    <n v="2.0289855072463769"/>
    <x v="4"/>
    <x v="2"/>
  </r>
  <r>
    <x v="91"/>
    <x v="213"/>
    <n v="17.971014492753625"/>
    <x v="4"/>
    <x v="2"/>
  </r>
  <r>
    <x v="91"/>
    <x v="214"/>
    <n v="12.463768115942029"/>
    <x v="4"/>
    <x v="2"/>
  </r>
  <r>
    <x v="91"/>
    <x v="215"/>
    <n v="26.811594202898551"/>
    <x v="4"/>
    <x v="2"/>
  </r>
  <r>
    <x v="91"/>
    <x v="216"/>
    <n v="3.6231884057971016"/>
    <x v="4"/>
    <x v="2"/>
  </r>
  <r>
    <x v="91"/>
    <x v="217"/>
    <n v="14.492753623188406"/>
    <x v="4"/>
    <x v="2"/>
  </r>
  <r>
    <x v="91"/>
    <x v="218"/>
    <n v="1.4492753623188406"/>
    <x v="4"/>
    <x v="2"/>
  </r>
  <r>
    <x v="91"/>
    <x v="219"/>
    <n v="0.72463768115942029"/>
    <x v="4"/>
    <x v="2"/>
  </r>
  <r>
    <x v="91"/>
    <x v="220"/>
    <n v="22.463768115942027"/>
    <x v="4"/>
    <x v="2"/>
  </r>
  <r>
    <x v="92"/>
    <x v="213"/>
    <n v="17.971014492753625"/>
    <x v="4"/>
    <x v="2"/>
  </r>
  <r>
    <x v="92"/>
    <x v="222"/>
    <n v="16.086956521739129"/>
    <x v="4"/>
    <x v="2"/>
  </r>
  <r>
    <x v="92"/>
    <x v="223"/>
    <n v="43.478260869565219"/>
    <x v="4"/>
    <x v="2"/>
  </r>
  <r>
    <x v="92"/>
    <x v="224"/>
    <n v="20.434782608695652"/>
    <x v="4"/>
    <x v="2"/>
  </r>
  <r>
    <x v="92"/>
    <x v="4"/>
    <n v="2.0289855072463769"/>
    <x v="4"/>
    <x v="2"/>
  </r>
  <r>
    <x v="93"/>
    <x v="225"/>
    <n v="27.368421052631579"/>
    <x v="4"/>
    <x v="2"/>
  </r>
  <r>
    <x v="93"/>
    <x v="226"/>
    <n v="72.631578947368425"/>
    <x v="4"/>
    <x v="2"/>
  </r>
  <r>
    <x v="94"/>
    <x v="225"/>
    <n v="32.786885245901637"/>
    <x v="4"/>
    <x v="2"/>
  </r>
  <r>
    <x v="94"/>
    <x v="226"/>
    <n v="67.213114754098356"/>
    <x v="4"/>
    <x v="2"/>
  </r>
  <r>
    <x v="95"/>
    <x v="225"/>
    <n v="26.129032258064516"/>
    <x v="4"/>
    <x v="2"/>
  </r>
  <r>
    <x v="95"/>
    <x v="226"/>
    <n v="73.870967741935488"/>
    <x v="4"/>
    <x v="2"/>
  </r>
  <r>
    <x v="96"/>
    <x v="225"/>
    <n v="53.846153846153847"/>
    <x v="4"/>
    <x v="2"/>
  </r>
  <r>
    <x v="96"/>
    <x v="226"/>
    <n v="46.153846153846153"/>
    <x v="4"/>
    <x v="2"/>
  </r>
  <r>
    <x v="97"/>
    <x v="225"/>
    <n v="25"/>
    <x v="4"/>
    <x v="2"/>
  </r>
  <r>
    <x v="97"/>
    <x v="226"/>
    <n v="75"/>
    <x v="4"/>
    <x v="2"/>
  </r>
  <r>
    <x v="98"/>
    <x v="227"/>
    <n v="34.018691588785046"/>
    <x v="4"/>
    <x v="2"/>
  </r>
  <r>
    <x v="98"/>
    <x v="228"/>
    <n v="65.981308411214954"/>
    <x v="4"/>
    <x v="2"/>
  </r>
  <r>
    <x v="99"/>
    <x v="227"/>
    <n v="535"/>
    <x v="4"/>
    <x v="2"/>
  </r>
  <r>
    <x v="99"/>
    <x v="228"/>
    <n v="182"/>
    <x v="4"/>
    <x v="2"/>
  </r>
  <r>
    <x v="90"/>
    <x v="211"/>
    <n v="18.974358974358974"/>
    <x v="5"/>
    <x v="2"/>
  </r>
  <r>
    <x v="90"/>
    <x v="212"/>
    <n v="78.461538461538467"/>
    <x v="5"/>
    <x v="2"/>
  </r>
  <r>
    <x v="90"/>
    <x v="4"/>
    <n v="2.5641025641025643"/>
    <x v="5"/>
    <x v="2"/>
  </r>
  <r>
    <x v="91"/>
    <x v="213"/>
    <n v="20"/>
    <x v="5"/>
    <x v="2"/>
  </r>
  <r>
    <x v="91"/>
    <x v="214"/>
    <n v="8.7179487179487172"/>
    <x v="5"/>
    <x v="2"/>
  </r>
  <r>
    <x v="91"/>
    <x v="215"/>
    <n v="19.487179487179485"/>
    <x v="5"/>
    <x v="2"/>
  </r>
  <r>
    <x v="91"/>
    <x v="216"/>
    <n v="7.1794871794871797"/>
    <x v="5"/>
    <x v="2"/>
  </r>
  <r>
    <x v="91"/>
    <x v="217"/>
    <n v="22.051282051282051"/>
    <x v="5"/>
    <x v="2"/>
  </r>
  <r>
    <x v="91"/>
    <x v="218"/>
    <n v="0"/>
    <x v="5"/>
    <x v="2"/>
  </r>
  <r>
    <x v="91"/>
    <x v="219"/>
    <n v="1.0256410256410255"/>
    <x v="5"/>
    <x v="2"/>
  </r>
  <r>
    <x v="91"/>
    <x v="220"/>
    <n v="21.53846153846154"/>
    <x v="5"/>
    <x v="2"/>
  </r>
  <r>
    <x v="92"/>
    <x v="213"/>
    <n v="20"/>
    <x v="5"/>
    <x v="2"/>
  </r>
  <r>
    <x v="92"/>
    <x v="222"/>
    <n v="15.897435897435898"/>
    <x v="5"/>
    <x v="2"/>
  </r>
  <r>
    <x v="92"/>
    <x v="223"/>
    <n v="42.564102564102562"/>
    <x v="5"/>
    <x v="2"/>
  </r>
  <r>
    <x v="92"/>
    <x v="224"/>
    <n v="18.974358974358974"/>
    <x v="5"/>
    <x v="2"/>
  </r>
  <r>
    <x v="92"/>
    <x v="4"/>
    <n v="2.5641025641025643"/>
    <x v="5"/>
    <x v="2"/>
  </r>
  <r>
    <x v="93"/>
    <x v="225"/>
    <n v="37.5"/>
    <x v="5"/>
    <x v="2"/>
  </r>
  <r>
    <x v="93"/>
    <x v="226"/>
    <n v="62.5"/>
    <x v="5"/>
    <x v="2"/>
  </r>
  <r>
    <x v="94"/>
    <x v="225"/>
    <n v="50"/>
    <x v="5"/>
    <x v="2"/>
  </r>
  <r>
    <x v="94"/>
    <x v="226"/>
    <n v="50"/>
    <x v="5"/>
    <x v="2"/>
  </r>
  <r>
    <x v="95"/>
    <x v="225"/>
    <n v="23.404255319148938"/>
    <x v="5"/>
    <x v="2"/>
  </r>
  <r>
    <x v="95"/>
    <x v="226"/>
    <n v="76.59574468085107"/>
    <x v="5"/>
    <x v="2"/>
  </r>
  <r>
    <x v="96"/>
    <x v="225"/>
    <n v="75"/>
    <x v="5"/>
    <x v="2"/>
  </r>
  <r>
    <x v="96"/>
    <x v="226"/>
    <n v="25"/>
    <x v="5"/>
    <x v="2"/>
  </r>
  <r>
    <x v="97"/>
    <x v="225"/>
    <n v="33.333333333333336"/>
    <x v="5"/>
    <x v="2"/>
  </r>
  <r>
    <x v="97"/>
    <x v="226"/>
    <n v="66.666666666666671"/>
    <x v="5"/>
    <x v="2"/>
  </r>
  <r>
    <x v="98"/>
    <x v="227"/>
    <n v="53.594771241830067"/>
    <x v="5"/>
    <x v="2"/>
  </r>
  <r>
    <x v="98"/>
    <x v="228"/>
    <n v="46.405228758169933"/>
    <x v="5"/>
    <x v="2"/>
  </r>
  <r>
    <x v="99"/>
    <x v="227"/>
    <n v="153"/>
    <x v="5"/>
    <x v="2"/>
  </r>
  <r>
    <x v="99"/>
    <x v="228"/>
    <n v="82"/>
    <x v="5"/>
    <x v="2"/>
  </r>
  <r>
    <x v="90"/>
    <x v="211"/>
    <n v="17.355371900826448"/>
    <x v="6"/>
    <x v="2"/>
  </r>
  <r>
    <x v="90"/>
    <x v="212"/>
    <n v="79.338842975206617"/>
    <x v="6"/>
    <x v="2"/>
  </r>
  <r>
    <x v="90"/>
    <x v="4"/>
    <n v="3.3057851239669422"/>
    <x v="6"/>
    <x v="2"/>
  </r>
  <r>
    <x v="91"/>
    <x v="213"/>
    <n v="12.396694214876034"/>
    <x v="6"/>
    <x v="2"/>
  </r>
  <r>
    <x v="91"/>
    <x v="214"/>
    <n v="17.355371900826448"/>
    <x v="6"/>
    <x v="2"/>
  </r>
  <r>
    <x v="91"/>
    <x v="215"/>
    <n v="33.884297520661157"/>
    <x v="6"/>
    <x v="2"/>
  </r>
  <r>
    <x v="91"/>
    <x v="216"/>
    <n v="1.6528925619834711"/>
    <x v="6"/>
    <x v="2"/>
  </r>
  <r>
    <x v="91"/>
    <x v="217"/>
    <n v="8.2644628099173545"/>
    <x v="6"/>
    <x v="2"/>
  </r>
  <r>
    <x v="91"/>
    <x v="218"/>
    <n v="4.9586776859504136"/>
    <x v="6"/>
    <x v="2"/>
  </r>
  <r>
    <x v="91"/>
    <x v="219"/>
    <n v="0.82644628099173556"/>
    <x v="6"/>
    <x v="2"/>
  </r>
  <r>
    <x v="91"/>
    <x v="220"/>
    <n v="20.66115702479339"/>
    <x v="6"/>
    <x v="2"/>
  </r>
  <r>
    <x v="92"/>
    <x v="213"/>
    <n v="12.396694214876034"/>
    <x v="6"/>
    <x v="2"/>
  </r>
  <r>
    <x v="92"/>
    <x v="222"/>
    <n v="19.008264462809919"/>
    <x v="6"/>
    <x v="2"/>
  </r>
  <r>
    <x v="92"/>
    <x v="223"/>
    <n v="47.933884297520663"/>
    <x v="6"/>
    <x v="2"/>
  </r>
  <r>
    <x v="92"/>
    <x v="224"/>
    <n v="17.355371900826448"/>
    <x v="6"/>
    <x v="2"/>
  </r>
  <r>
    <x v="92"/>
    <x v="4"/>
    <n v="3.3057851239669422"/>
    <x v="6"/>
    <x v="2"/>
  </r>
  <r>
    <x v="93"/>
    <x v="225"/>
    <n v="21.428571428571427"/>
    <x v="6"/>
    <x v="2"/>
  </r>
  <r>
    <x v="93"/>
    <x v="226"/>
    <n v="78.571428571428569"/>
    <x v="6"/>
    <x v="2"/>
  </r>
  <r>
    <x v="94"/>
    <x v="225"/>
    <n v="31.25"/>
    <x v="6"/>
    <x v="2"/>
  </r>
  <r>
    <x v="94"/>
    <x v="226"/>
    <n v="68.75"/>
    <x v="6"/>
    <x v="2"/>
  </r>
  <r>
    <x v="95"/>
    <x v="225"/>
    <n v="32.075471698113205"/>
    <x v="6"/>
    <x v="2"/>
  </r>
  <r>
    <x v="95"/>
    <x v="226"/>
    <n v="67.924528301886795"/>
    <x v="6"/>
    <x v="2"/>
  </r>
  <r>
    <x v="96"/>
    <x v="225"/>
    <n v="66.666666666666671"/>
    <x v="6"/>
    <x v="2"/>
  </r>
  <r>
    <x v="96"/>
    <x v="226"/>
    <n v="33.333333333333336"/>
    <x v="6"/>
    <x v="2"/>
  </r>
  <r>
    <x v="97"/>
    <x v="225"/>
    <n v="50"/>
    <x v="6"/>
    <x v="2"/>
  </r>
  <r>
    <x v="97"/>
    <x v="226"/>
    <n v="50"/>
    <x v="6"/>
    <x v="2"/>
  </r>
  <r>
    <x v="98"/>
    <x v="227"/>
    <n v="15.625"/>
    <x v="6"/>
    <x v="2"/>
  </r>
  <r>
    <x v="98"/>
    <x v="228"/>
    <n v="84.375"/>
    <x v="6"/>
    <x v="2"/>
  </r>
  <r>
    <x v="99"/>
    <x v="227"/>
    <n v="96"/>
    <x v="6"/>
    <x v="2"/>
  </r>
  <r>
    <x v="99"/>
    <x v="228"/>
    <n v="15"/>
    <x v="6"/>
    <x v="2"/>
  </r>
  <r>
    <x v="90"/>
    <x v="211"/>
    <n v="24.875621890547265"/>
    <x v="7"/>
    <x v="2"/>
  </r>
  <r>
    <x v="90"/>
    <x v="212"/>
    <n v="72.636815920398007"/>
    <x v="7"/>
    <x v="2"/>
  </r>
  <r>
    <x v="90"/>
    <x v="4"/>
    <n v="2.4875621890547261"/>
    <x v="7"/>
    <x v="2"/>
  </r>
  <r>
    <x v="91"/>
    <x v="213"/>
    <n v="15.422885572139304"/>
    <x v="7"/>
    <x v="2"/>
  </r>
  <r>
    <x v="91"/>
    <x v="214"/>
    <n v="11.940298507462687"/>
    <x v="7"/>
    <x v="2"/>
  </r>
  <r>
    <x v="91"/>
    <x v="215"/>
    <n v="28.35820895522388"/>
    <x v="7"/>
    <x v="2"/>
  </r>
  <r>
    <x v="91"/>
    <x v="216"/>
    <n v="2.4875621890547261"/>
    <x v="7"/>
    <x v="2"/>
  </r>
  <r>
    <x v="91"/>
    <x v="217"/>
    <n v="13.930348258706468"/>
    <x v="7"/>
    <x v="2"/>
  </r>
  <r>
    <x v="91"/>
    <x v="218"/>
    <n v="0.49751243781094528"/>
    <x v="7"/>
    <x v="2"/>
  </r>
  <r>
    <x v="91"/>
    <x v="219"/>
    <n v="0"/>
    <x v="7"/>
    <x v="2"/>
  </r>
  <r>
    <x v="91"/>
    <x v="220"/>
    <n v="27.363184079601989"/>
    <x v="7"/>
    <x v="2"/>
  </r>
  <r>
    <x v="92"/>
    <x v="213"/>
    <n v="15.422885572139304"/>
    <x v="7"/>
    <x v="2"/>
  </r>
  <r>
    <x v="92"/>
    <x v="222"/>
    <n v="14.427860696517413"/>
    <x v="7"/>
    <x v="2"/>
  </r>
  <r>
    <x v="92"/>
    <x v="223"/>
    <n v="42.786069651741293"/>
    <x v="7"/>
    <x v="2"/>
  </r>
  <r>
    <x v="92"/>
    <x v="224"/>
    <n v="24.875621890547265"/>
    <x v="7"/>
    <x v="2"/>
  </r>
  <r>
    <x v="92"/>
    <x v="4"/>
    <n v="2.4875621890547261"/>
    <x v="7"/>
    <x v="2"/>
  </r>
  <r>
    <x v="93"/>
    <x v="225"/>
    <n v="24.137931034482758"/>
    <x v="7"/>
    <x v="2"/>
  </r>
  <r>
    <x v="93"/>
    <x v="226"/>
    <n v="75.862068965517238"/>
    <x v="7"/>
    <x v="2"/>
  </r>
  <r>
    <x v="94"/>
    <x v="225"/>
    <n v="26.666666666666668"/>
    <x v="7"/>
    <x v="2"/>
  </r>
  <r>
    <x v="94"/>
    <x v="226"/>
    <n v="73.333333333333329"/>
    <x v="7"/>
    <x v="2"/>
  </r>
  <r>
    <x v="95"/>
    <x v="225"/>
    <n v="24.705882352941178"/>
    <x v="7"/>
    <x v="2"/>
  </r>
  <r>
    <x v="95"/>
    <x v="226"/>
    <n v="75.294117647058826"/>
    <x v="7"/>
    <x v="2"/>
  </r>
  <r>
    <x v="96"/>
    <x v="225"/>
    <n v="42.857142857142854"/>
    <x v="7"/>
    <x v="2"/>
  </r>
  <r>
    <x v="96"/>
    <x v="226"/>
    <n v="57.142857142857146"/>
    <x v="7"/>
    <x v="2"/>
  </r>
  <r>
    <x v="97"/>
    <x v="225"/>
    <n v="0"/>
    <x v="7"/>
    <x v="2"/>
  </r>
  <r>
    <x v="97"/>
    <x v="226"/>
    <n v="100"/>
    <x v="7"/>
    <x v="2"/>
  </r>
  <r>
    <x v="98"/>
    <x v="227"/>
    <n v="31.506849315068493"/>
    <x v="7"/>
    <x v="2"/>
  </r>
  <r>
    <x v="98"/>
    <x v="228"/>
    <n v="68.493150684931507"/>
    <x v="7"/>
    <x v="2"/>
  </r>
  <r>
    <x v="99"/>
    <x v="227"/>
    <n v="146"/>
    <x v="7"/>
    <x v="2"/>
  </r>
  <r>
    <x v="99"/>
    <x v="228"/>
    <n v="46"/>
    <x v="7"/>
    <x v="2"/>
  </r>
  <r>
    <x v="90"/>
    <x v="211"/>
    <n v="19.075144508670519"/>
    <x v="8"/>
    <x v="2"/>
  </r>
  <r>
    <x v="90"/>
    <x v="212"/>
    <n v="80.924855491329481"/>
    <x v="8"/>
    <x v="2"/>
  </r>
  <r>
    <x v="90"/>
    <x v="4"/>
    <n v="0"/>
    <x v="8"/>
    <x v="2"/>
  </r>
  <r>
    <x v="91"/>
    <x v="213"/>
    <n v="22.543352601156069"/>
    <x v="8"/>
    <x v="2"/>
  </r>
  <r>
    <x v="91"/>
    <x v="214"/>
    <n v="13.872832369942197"/>
    <x v="8"/>
    <x v="2"/>
  </r>
  <r>
    <x v="91"/>
    <x v="215"/>
    <n v="28.323699421965319"/>
    <x v="8"/>
    <x v="2"/>
  </r>
  <r>
    <x v="91"/>
    <x v="216"/>
    <n v="2.3121387283236996"/>
    <x v="8"/>
    <x v="2"/>
  </r>
  <r>
    <x v="91"/>
    <x v="217"/>
    <n v="10.982658959537572"/>
    <x v="8"/>
    <x v="2"/>
  </r>
  <r>
    <x v="91"/>
    <x v="218"/>
    <n v="1.7341040462427746"/>
    <x v="8"/>
    <x v="2"/>
  </r>
  <r>
    <x v="91"/>
    <x v="219"/>
    <n v="1.1560693641618498"/>
    <x v="8"/>
    <x v="2"/>
  </r>
  <r>
    <x v="91"/>
    <x v="220"/>
    <n v="19.075144508670519"/>
    <x v="8"/>
    <x v="2"/>
  </r>
  <r>
    <x v="92"/>
    <x v="213"/>
    <n v="22.543352601156069"/>
    <x v="8"/>
    <x v="2"/>
  </r>
  <r>
    <x v="92"/>
    <x v="222"/>
    <n v="16.184971098265898"/>
    <x v="8"/>
    <x v="2"/>
  </r>
  <r>
    <x v="92"/>
    <x v="223"/>
    <n v="42.196531791907518"/>
    <x v="8"/>
    <x v="2"/>
  </r>
  <r>
    <x v="92"/>
    <x v="224"/>
    <n v="19.075144508670519"/>
    <x v="8"/>
    <x v="2"/>
  </r>
  <r>
    <x v="92"/>
    <x v="4"/>
    <n v="0"/>
    <x v="8"/>
    <x v="2"/>
  </r>
  <r>
    <x v="93"/>
    <x v="225"/>
    <n v="31.818181818181817"/>
    <x v="8"/>
    <x v="2"/>
  </r>
  <r>
    <x v="93"/>
    <x v="226"/>
    <n v="68.181818181818187"/>
    <x v="8"/>
    <x v="2"/>
  </r>
  <r>
    <x v="94"/>
    <x v="225"/>
    <n v="30"/>
    <x v="8"/>
    <x v="2"/>
  </r>
  <r>
    <x v="94"/>
    <x v="226"/>
    <n v="70"/>
    <x v="8"/>
    <x v="2"/>
  </r>
  <r>
    <x v="95"/>
    <x v="225"/>
    <n v="26.923076923076923"/>
    <x v="8"/>
    <x v="2"/>
  </r>
  <r>
    <x v="95"/>
    <x v="226"/>
    <n v="73.07692307692308"/>
    <x v="8"/>
    <x v="2"/>
  </r>
  <r>
    <x v="96"/>
    <x v="225"/>
    <n v="44.444444444444443"/>
    <x v="8"/>
    <x v="2"/>
  </r>
  <r>
    <x v="96"/>
    <x v="226"/>
    <n v="55.555555555555557"/>
    <x v="8"/>
    <x v="2"/>
  </r>
  <r>
    <x v="97"/>
    <x v="225"/>
    <n v="0"/>
    <x v="8"/>
    <x v="2"/>
  </r>
  <r>
    <x v="97"/>
    <x v="226"/>
    <n v="100"/>
    <x v="8"/>
    <x v="2"/>
  </r>
  <r>
    <x v="98"/>
    <x v="227"/>
    <n v="27.857142857142858"/>
    <x v="8"/>
    <x v="2"/>
  </r>
  <r>
    <x v="98"/>
    <x v="228"/>
    <n v="72.142857142857139"/>
    <x v="8"/>
    <x v="2"/>
  </r>
  <r>
    <x v="99"/>
    <x v="227"/>
    <n v="140"/>
    <x v="8"/>
    <x v="2"/>
  </r>
  <r>
    <x v="99"/>
    <x v="228"/>
    <n v="39"/>
    <x v="8"/>
    <x v="2"/>
  </r>
  <r>
    <x v="90"/>
    <x v="211"/>
    <n v="34.254143646408842"/>
    <x v="9"/>
    <x v="2"/>
  </r>
  <r>
    <x v="90"/>
    <x v="212"/>
    <n v="63.535911602209943"/>
    <x v="9"/>
    <x v="2"/>
  </r>
  <r>
    <x v="90"/>
    <x v="4"/>
    <n v="2.2099447513812156"/>
    <x v="9"/>
    <x v="2"/>
  </r>
  <r>
    <x v="91"/>
    <x v="213"/>
    <n v="29.281767955801104"/>
    <x v="9"/>
    <x v="2"/>
  </r>
  <r>
    <x v="91"/>
    <x v="214"/>
    <n v="12.707182320441989"/>
    <x v="9"/>
    <x v="2"/>
  </r>
  <r>
    <x v="91"/>
    <x v="215"/>
    <n v="10.497237569060774"/>
    <x v="9"/>
    <x v="2"/>
  </r>
  <r>
    <x v="91"/>
    <x v="216"/>
    <n v="4.972375690607735"/>
    <x v="9"/>
    <x v="2"/>
  </r>
  <r>
    <x v="91"/>
    <x v="217"/>
    <n v="3.867403314917127"/>
    <x v="9"/>
    <x v="2"/>
  </r>
  <r>
    <x v="91"/>
    <x v="218"/>
    <n v="1.1049723756906078"/>
    <x v="9"/>
    <x v="2"/>
  </r>
  <r>
    <x v="91"/>
    <x v="219"/>
    <n v="1.1049723756906078"/>
    <x v="9"/>
    <x v="2"/>
  </r>
  <r>
    <x v="91"/>
    <x v="220"/>
    <n v="36.464088397790057"/>
    <x v="9"/>
    <x v="2"/>
  </r>
  <r>
    <x v="92"/>
    <x v="213"/>
    <n v="29.281767955801104"/>
    <x v="9"/>
    <x v="2"/>
  </r>
  <r>
    <x v="92"/>
    <x v="222"/>
    <n v="17.679558011049725"/>
    <x v="9"/>
    <x v="2"/>
  </r>
  <r>
    <x v="92"/>
    <x v="223"/>
    <n v="16.574585635359117"/>
    <x v="9"/>
    <x v="2"/>
  </r>
  <r>
    <x v="92"/>
    <x v="224"/>
    <n v="34.254143646408842"/>
    <x v="9"/>
    <x v="2"/>
  </r>
  <r>
    <x v="92"/>
    <x v="4"/>
    <n v="2.2099447513812156"/>
    <x v="9"/>
    <x v="2"/>
  </r>
  <r>
    <x v="93"/>
    <x v="225"/>
    <n v="43.478260869565219"/>
    <x v="9"/>
    <x v="2"/>
  </r>
  <r>
    <x v="93"/>
    <x v="226"/>
    <n v="56.521739130434781"/>
    <x v="9"/>
    <x v="2"/>
  </r>
  <r>
    <x v="94"/>
    <x v="225"/>
    <n v="40"/>
    <x v="9"/>
    <x v="2"/>
  </r>
  <r>
    <x v="94"/>
    <x v="226"/>
    <n v="60"/>
    <x v="9"/>
    <x v="2"/>
  </r>
  <r>
    <x v="95"/>
    <x v="225"/>
    <n v="58.974358974358971"/>
    <x v="9"/>
    <x v="2"/>
  </r>
  <r>
    <x v="95"/>
    <x v="226"/>
    <n v="41.025641025641029"/>
    <x v="9"/>
    <x v="2"/>
  </r>
  <r>
    <x v="96"/>
    <x v="225"/>
    <n v="66.666666666666671"/>
    <x v="9"/>
    <x v="2"/>
  </r>
  <r>
    <x v="96"/>
    <x v="226"/>
    <n v="33.333333333333336"/>
    <x v="9"/>
    <x v="2"/>
  </r>
  <r>
    <x v="97"/>
    <x v="225"/>
    <n v="0"/>
    <x v="9"/>
    <x v="2"/>
  </r>
  <r>
    <x v="97"/>
    <x v="226"/>
    <n v="0"/>
    <x v="9"/>
    <x v="2"/>
  </r>
  <r>
    <x v="98"/>
    <x v="227"/>
    <n v="36.521739130434781"/>
    <x v="9"/>
    <x v="2"/>
  </r>
  <r>
    <x v="98"/>
    <x v="228"/>
    <n v="63.478260869565219"/>
    <x v="9"/>
    <x v="2"/>
  </r>
  <r>
    <x v="99"/>
    <x v="227"/>
    <n v="115"/>
    <x v="9"/>
    <x v="2"/>
  </r>
  <r>
    <x v="99"/>
    <x v="228"/>
    <n v="42"/>
    <x v="9"/>
    <x v="2"/>
  </r>
  <r>
    <x v="90"/>
    <x v="211"/>
    <n v="42.281879194630875"/>
    <x v="10"/>
    <x v="2"/>
  </r>
  <r>
    <x v="90"/>
    <x v="212"/>
    <n v="52.348993288590606"/>
    <x v="10"/>
    <x v="2"/>
  </r>
  <r>
    <x v="90"/>
    <x v="4"/>
    <n v="5.3691275167785237"/>
    <x v="10"/>
    <x v="2"/>
  </r>
  <r>
    <x v="91"/>
    <x v="213"/>
    <n v="21.476510067114095"/>
    <x v="10"/>
    <x v="2"/>
  </r>
  <r>
    <x v="91"/>
    <x v="214"/>
    <n v="2.6845637583892619"/>
    <x v="10"/>
    <x v="2"/>
  </r>
  <r>
    <x v="91"/>
    <x v="215"/>
    <n v="9.3959731543624159"/>
    <x v="10"/>
    <x v="2"/>
  </r>
  <r>
    <x v="91"/>
    <x v="216"/>
    <n v="1.3422818791946309"/>
    <x v="10"/>
    <x v="2"/>
  </r>
  <r>
    <x v="91"/>
    <x v="217"/>
    <n v="10.738255033557047"/>
    <x v="10"/>
    <x v="2"/>
  </r>
  <r>
    <x v="91"/>
    <x v="218"/>
    <n v="6.0402684563758386"/>
    <x v="10"/>
    <x v="2"/>
  </r>
  <r>
    <x v="91"/>
    <x v="219"/>
    <n v="0.67114093959731547"/>
    <x v="10"/>
    <x v="2"/>
  </r>
  <r>
    <x v="91"/>
    <x v="220"/>
    <n v="47.651006711409394"/>
    <x v="10"/>
    <x v="2"/>
  </r>
  <r>
    <x v="92"/>
    <x v="213"/>
    <n v="21.476510067114095"/>
    <x v="10"/>
    <x v="2"/>
  </r>
  <r>
    <x v="92"/>
    <x v="222"/>
    <n v="4.026845637583893"/>
    <x v="10"/>
    <x v="2"/>
  </r>
  <r>
    <x v="92"/>
    <x v="223"/>
    <n v="26.845637583892618"/>
    <x v="10"/>
    <x v="2"/>
  </r>
  <r>
    <x v="92"/>
    <x v="224"/>
    <n v="42.281879194630875"/>
    <x v="10"/>
    <x v="2"/>
  </r>
  <r>
    <x v="92"/>
    <x v="4"/>
    <n v="5.3691275167785237"/>
    <x v="10"/>
    <x v="2"/>
  </r>
  <r>
    <x v="93"/>
    <x v="225"/>
    <n v="10.256410256410257"/>
    <x v="10"/>
    <x v="2"/>
  </r>
  <r>
    <x v="93"/>
    <x v="226"/>
    <n v="89.743589743589737"/>
    <x v="10"/>
    <x v="2"/>
  </r>
  <r>
    <x v="94"/>
    <x v="225"/>
    <n v="33.333333333333336"/>
    <x v="10"/>
    <x v="2"/>
  </r>
  <r>
    <x v="94"/>
    <x v="226"/>
    <n v="66.666666666666671"/>
    <x v="10"/>
    <x v="2"/>
  </r>
  <r>
    <x v="95"/>
    <x v="225"/>
    <n v="0"/>
    <x v="10"/>
    <x v="2"/>
  </r>
  <r>
    <x v="95"/>
    <x v="226"/>
    <n v="100"/>
    <x v="10"/>
    <x v="2"/>
  </r>
  <r>
    <x v="96"/>
    <x v="225"/>
    <n v="45.833333333333336"/>
    <x v="10"/>
    <x v="2"/>
  </r>
  <r>
    <x v="96"/>
    <x v="226"/>
    <n v="54.166666666666664"/>
    <x v="10"/>
    <x v="2"/>
  </r>
  <r>
    <x v="97"/>
    <x v="225"/>
    <n v="100"/>
    <x v="10"/>
    <x v="2"/>
  </r>
  <r>
    <x v="97"/>
    <x v="226"/>
    <n v="0"/>
    <x v="10"/>
    <x v="2"/>
  </r>
  <r>
    <x v="98"/>
    <x v="227"/>
    <n v="55.128205128205131"/>
    <x v="10"/>
    <x v="2"/>
  </r>
  <r>
    <x v="98"/>
    <x v="228"/>
    <n v="44.871794871794869"/>
    <x v="10"/>
    <x v="2"/>
  </r>
  <r>
    <x v="99"/>
    <x v="227"/>
    <n v="78"/>
    <x v="10"/>
    <x v="2"/>
  </r>
  <r>
    <x v="99"/>
    <x v="228"/>
    <n v="43"/>
    <x v="10"/>
    <x v="2"/>
  </r>
  <r>
    <x v="90"/>
    <x v="211"/>
    <n v="34.899328859060404"/>
    <x v="11"/>
    <x v="2"/>
  </r>
  <r>
    <x v="90"/>
    <x v="212"/>
    <n v="61.744966442953022"/>
    <x v="11"/>
    <x v="2"/>
  </r>
  <r>
    <x v="90"/>
    <x v="4"/>
    <n v="3.3557046979865772"/>
    <x v="11"/>
    <x v="2"/>
  </r>
  <r>
    <x v="91"/>
    <x v="213"/>
    <n v="28.859060402684563"/>
    <x v="11"/>
    <x v="2"/>
  </r>
  <r>
    <x v="91"/>
    <x v="214"/>
    <n v="13.422818791946309"/>
    <x v="11"/>
    <x v="2"/>
  </r>
  <r>
    <x v="91"/>
    <x v="215"/>
    <n v="12.751677852348994"/>
    <x v="11"/>
    <x v="2"/>
  </r>
  <r>
    <x v="91"/>
    <x v="216"/>
    <n v="1.3422818791946309"/>
    <x v="11"/>
    <x v="2"/>
  </r>
  <r>
    <x v="91"/>
    <x v="217"/>
    <n v="2.6845637583892619"/>
    <x v="11"/>
    <x v="2"/>
  </r>
  <r>
    <x v="91"/>
    <x v="218"/>
    <n v="0.67114093959731547"/>
    <x v="11"/>
    <x v="2"/>
  </r>
  <r>
    <x v="91"/>
    <x v="219"/>
    <n v="2.0134228187919465"/>
    <x v="11"/>
    <x v="2"/>
  </r>
  <r>
    <x v="91"/>
    <x v="220"/>
    <n v="38.255033557046978"/>
    <x v="11"/>
    <x v="2"/>
  </r>
  <r>
    <x v="92"/>
    <x v="213"/>
    <n v="28.859060402684563"/>
    <x v="11"/>
    <x v="2"/>
  </r>
  <r>
    <x v="92"/>
    <x v="222"/>
    <n v="14.765100671140939"/>
    <x v="11"/>
    <x v="2"/>
  </r>
  <r>
    <x v="92"/>
    <x v="223"/>
    <n v="18.120805369127517"/>
    <x v="11"/>
    <x v="2"/>
  </r>
  <r>
    <x v="92"/>
    <x v="224"/>
    <n v="34.899328859060404"/>
    <x v="11"/>
    <x v="2"/>
  </r>
  <r>
    <x v="92"/>
    <x v="4"/>
    <n v="3.3557046979865772"/>
    <x v="11"/>
    <x v="2"/>
  </r>
  <r>
    <x v="93"/>
    <x v="225"/>
    <n v="20.833333333333332"/>
    <x v="11"/>
    <x v="2"/>
  </r>
  <r>
    <x v="93"/>
    <x v="226"/>
    <n v="79.166666666666671"/>
    <x v="11"/>
    <x v="2"/>
  </r>
  <r>
    <x v="94"/>
    <x v="225"/>
    <n v="45.454545454545453"/>
    <x v="11"/>
    <x v="2"/>
  </r>
  <r>
    <x v="94"/>
    <x v="226"/>
    <n v="54.545454545454547"/>
    <x v="11"/>
    <x v="2"/>
  </r>
  <r>
    <x v="95"/>
    <x v="225"/>
    <n v="66.666666666666671"/>
    <x v="11"/>
    <x v="2"/>
  </r>
  <r>
    <x v="95"/>
    <x v="226"/>
    <n v="33.333333333333336"/>
    <x v="11"/>
    <x v="2"/>
  </r>
  <r>
    <x v="96"/>
    <x v="225"/>
    <n v="57.142857142857146"/>
    <x v="11"/>
    <x v="2"/>
  </r>
  <r>
    <x v="96"/>
    <x v="226"/>
    <n v="42.857142857142854"/>
    <x v="11"/>
    <x v="2"/>
  </r>
  <r>
    <x v="97"/>
    <x v="225"/>
    <n v="0"/>
    <x v="11"/>
    <x v="2"/>
  </r>
  <r>
    <x v="97"/>
    <x v="226"/>
    <n v="0"/>
    <x v="11"/>
    <x v="2"/>
  </r>
  <r>
    <x v="98"/>
    <x v="227"/>
    <n v="35.869565217391305"/>
    <x v="11"/>
    <x v="2"/>
  </r>
  <r>
    <x v="98"/>
    <x v="228"/>
    <n v="64.130434782608702"/>
    <x v="11"/>
    <x v="2"/>
  </r>
  <r>
    <x v="99"/>
    <x v="227"/>
    <n v="92"/>
    <x v="11"/>
    <x v="2"/>
  </r>
  <r>
    <x v="99"/>
    <x v="228"/>
    <n v="33"/>
    <x v="11"/>
    <x v="2"/>
  </r>
  <r>
    <x v="90"/>
    <x v="211"/>
    <n v="52.542372881355931"/>
    <x v="12"/>
    <x v="2"/>
  </r>
  <r>
    <x v="90"/>
    <x v="212"/>
    <n v="43.220338983050844"/>
    <x v="12"/>
    <x v="2"/>
  </r>
  <r>
    <x v="90"/>
    <x v="4"/>
    <n v="4.2372881355932206"/>
    <x v="12"/>
    <x v="2"/>
  </r>
  <r>
    <x v="91"/>
    <x v="213"/>
    <n v="20.338983050847457"/>
    <x v="12"/>
    <x v="2"/>
  </r>
  <r>
    <x v="91"/>
    <x v="214"/>
    <n v="1.6949152542372881"/>
    <x v="12"/>
    <x v="2"/>
  </r>
  <r>
    <x v="91"/>
    <x v="215"/>
    <n v="14.40677966101695"/>
    <x v="12"/>
    <x v="2"/>
  </r>
  <r>
    <x v="91"/>
    <x v="216"/>
    <n v="0.84745762711864403"/>
    <x v="12"/>
    <x v="2"/>
  </r>
  <r>
    <x v="91"/>
    <x v="217"/>
    <n v="2.5423728813559321"/>
    <x v="12"/>
    <x v="2"/>
  </r>
  <r>
    <x v="91"/>
    <x v="218"/>
    <n v="0.84745762711864403"/>
    <x v="12"/>
    <x v="2"/>
  </r>
  <r>
    <x v="91"/>
    <x v="219"/>
    <n v="2.5423728813559321"/>
    <x v="12"/>
    <x v="2"/>
  </r>
  <r>
    <x v="91"/>
    <x v="220"/>
    <n v="56.779661016949156"/>
    <x v="12"/>
    <x v="2"/>
  </r>
  <r>
    <x v="92"/>
    <x v="213"/>
    <n v="20.338983050847457"/>
    <x v="12"/>
    <x v="2"/>
  </r>
  <r>
    <x v="92"/>
    <x v="222"/>
    <n v="2.5423728813559321"/>
    <x v="12"/>
    <x v="2"/>
  </r>
  <r>
    <x v="92"/>
    <x v="223"/>
    <n v="20.338983050847457"/>
    <x v="12"/>
    <x v="2"/>
  </r>
  <r>
    <x v="92"/>
    <x v="224"/>
    <n v="52.542372881355931"/>
    <x v="12"/>
    <x v="2"/>
  </r>
  <r>
    <x v="92"/>
    <x v="4"/>
    <n v="4.2372881355932206"/>
    <x v="12"/>
    <x v="2"/>
  </r>
  <r>
    <x v="93"/>
    <x v="225"/>
    <n v="0"/>
    <x v="12"/>
    <x v="2"/>
  </r>
  <r>
    <x v="93"/>
    <x v="226"/>
    <n v="100"/>
    <x v="12"/>
    <x v="2"/>
  </r>
  <r>
    <x v="94"/>
    <x v="225"/>
    <n v="55.555555555555557"/>
    <x v="12"/>
    <x v="2"/>
  </r>
  <r>
    <x v="94"/>
    <x v="226"/>
    <n v="44.444444444444443"/>
    <x v="12"/>
    <x v="2"/>
  </r>
  <r>
    <x v="95"/>
    <x v="225"/>
    <n v="0"/>
    <x v="12"/>
    <x v="2"/>
  </r>
  <r>
    <x v="95"/>
    <x v="226"/>
    <n v="100"/>
    <x v="12"/>
    <x v="2"/>
  </r>
  <r>
    <x v="96"/>
    <x v="225"/>
    <n v="28.571428571428573"/>
    <x v="12"/>
    <x v="2"/>
  </r>
  <r>
    <x v="96"/>
    <x v="226"/>
    <n v="71.428571428571431"/>
    <x v="12"/>
    <x v="2"/>
  </r>
  <r>
    <x v="97"/>
    <x v="225"/>
    <n v="100"/>
    <x v="12"/>
    <x v="2"/>
  </r>
  <r>
    <x v="97"/>
    <x v="226"/>
    <n v="0"/>
    <x v="12"/>
    <x v="2"/>
  </r>
  <r>
    <x v="98"/>
    <x v="227"/>
    <n v="45.098039215686278"/>
    <x v="12"/>
    <x v="2"/>
  </r>
  <r>
    <x v="98"/>
    <x v="228"/>
    <n v="54.901960784313722"/>
    <x v="12"/>
    <x v="2"/>
  </r>
  <r>
    <x v="99"/>
    <x v="227"/>
    <n v="51"/>
    <x v="12"/>
    <x v="2"/>
  </r>
  <r>
    <x v="99"/>
    <x v="228"/>
    <n v="23"/>
    <x v="12"/>
    <x v="2"/>
  </r>
  <r>
    <x v="90"/>
    <x v="211"/>
    <n v="25.974025974025974"/>
    <x v="13"/>
    <x v="2"/>
  </r>
  <r>
    <x v="90"/>
    <x v="212"/>
    <n v="68.831168831168824"/>
    <x v="13"/>
    <x v="2"/>
  </r>
  <r>
    <x v="90"/>
    <x v="4"/>
    <n v="5.1948051948051948"/>
    <x v="13"/>
    <x v="2"/>
  </r>
  <r>
    <x v="91"/>
    <x v="213"/>
    <n v="36.363636363636367"/>
    <x v="13"/>
    <x v="2"/>
  </r>
  <r>
    <x v="91"/>
    <x v="214"/>
    <n v="10.38961038961039"/>
    <x v="13"/>
    <x v="2"/>
  </r>
  <r>
    <x v="91"/>
    <x v="215"/>
    <n v="9.0909090909090917"/>
    <x v="13"/>
    <x v="2"/>
  </r>
  <r>
    <x v="91"/>
    <x v="216"/>
    <n v="6.4935064935064934"/>
    <x v="13"/>
    <x v="2"/>
  </r>
  <r>
    <x v="91"/>
    <x v="217"/>
    <n v="5.1948051948051948"/>
    <x v="13"/>
    <x v="2"/>
  </r>
  <r>
    <x v="91"/>
    <x v="218"/>
    <n v="0"/>
    <x v="13"/>
    <x v="2"/>
  </r>
  <r>
    <x v="91"/>
    <x v="219"/>
    <n v="1.2987012987012987"/>
    <x v="13"/>
    <x v="2"/>
  </r>
  <r>
    <x v="91"/>
    <x v="220"/>
    <n v="31.168831168831169"/>
    <x v="13"/>
    <x v="2"/>
  </r>
  <r>
    <x v="92"/>
    <x v="213"/>
    <n v="36.363636363636367"/>
    <x v="13"/>
    <x v="2"/>
  </r>
  <r>
    <x v="92"/>
    <x v="222"/>
    <n v="16.883116883116884"/>
    <x v="13"/>
    <x v="2"/>
  </r>
  <r>
    <x v="92"/>
    <x v="223"/>
    <n v="15.584415584415584"/>
    <x v="13"/>
    <x v="2"/>
  </r>
  <r>
    <x v="92"/>
    <x v="224"/>
    <n v="25.974025974025974"/>
    <x v="13"/>
    <x v="2"/>
  </r>
  <r>
    <x v="92"/>
    <x v="4"/>
    <n v="5.1948051948051948"/>
    <x v="13"/>
    <x v="2"/>
  </r>
  <r>
    <x v="93"/>
    <x v="225"/>
    <n v="10"/>
    <x v="13"/>
    <x v="2"/>
  </r>
  <r>
    <x v="93"/>
    <x v="226"/>
    <n v="90"/>
    <x v="13"/>
    <x v="2"/>
  </r>
  <r>
    <x v="94"/>
    <x v="225"/>
    <n v="33.333333333333336"/>
    <x v="13"/>
    <x v="2"/>
  </r>
  <r>
    <x v="94"/>
    <x v="226"/>
    <n v="66.666666666666671"/>
    <x v="13"/>
    <x v="2"/>
  </r>
  <r>
    <x v="95"/>
    <x v="225"/>
    <n v="78.571428571428569"/>
    <x v="13"/>
    <x v="2"/>
  </r>
  <r>
    <x v="95"/>
    <x v="226"/>
    <n v="21.428571428571427"/>
    <x v="13"/>
    <x v="2"/>
  </r>
  <r>
    <x v="96"/>
    <x v="225"/>
    <n v="33.333333333333336"/>
    <x v="13"/>
    <x v="2"/>
  </r>
  <r>
    <x v="96"/>
    <x v="226"/>
    <n v="66.666666666666671"/>
    <x v="13"/>
    <x v="2"/>
  </r>
  <r>
    <x v="97"/>
    <x v="225"/>
    <n v="0"/>
    <x v="13"/>
    <x v="2"/>
  </r>
  <r>
    <x v="97"/>
    <x v="226"/>
    <n v="0"/>
    <x v="13"/>
    <x v="2"/>
  </r>
  <r>
    <x v="98"/>
    <x v="227"/>
    <n v="52.830188679245282"/>
    <x v="13"/>
    <x v="2"/>
  </r>
  <r>
    <x v="98"/>
    <x v="228"/>
    <n v="47.169811320754718"/>
    <x v="13"/>
    <x v="2"/>
  </r>
  <r>
    <x v="99"/>
    <x v="227"/>
    <n v="53"/>
    <x v="13"/>
    <x v="2"/>
  </r>
  <r>
    <x v="99"/>
    <x v="228"/>
    <n v="28"/>
    <x v="13"/>
    <x v="2"/>
  </r>
  <r>
    <x v="90"/>
    <x v="211"/>
    <n v="14.285714285714286"/>
    <x v="14"/>
    <x v="2"/>
  </r>
  <r>
    <x v="90"/>
    <x v="212"/>
    <n v="83.333333333333329"/>
    <x v="14"/>
    <x v="2"/>
  </r>
  <r>
    <x v="90"/>
    <x v="4"/>
    <n v="2.3809523809523809"/>
    <x v="14"/>
    <x v="2"/>
  </r>
  <r>
    <x v="91"/>
    <x v="213"/>
    <n v="17.857142857142858"/>
    <x v="14"/>
    <x v="2"/>
  </r>
  <r>
    <x v="91"/>
    <x v="214"/>
    <n v="9.5238095238095237"/>
    <x v="14"/>
    <x v="2"/>
  </r>
  <r>
    <x v="91"/>
    <x v="215"/>
    <n v="26.19047619047619"/>
    <x v="14"/>
    <x v="2"/>
  </r>
  <r>
    <x v="91"/>
    <x v="216"/>
    <n v="2.3809523809523809"/>
    <x v="14"/>
    <x v="2"/>
  </r>
  <r>
    <x v="91"/>
    <x v="217"/>
    <n v="17.857142857142858"/>
    <x v="14"/>
    <x v="2"/>
  </r>
  <r>
    <x v="91"/>
    <x v="218"/>
    <n v="8.3333333333333339"/>
    <x v="14"/>
    <x v="2"/>
  </r>
  <r>
    <x v="91"/>
    <x v="219"/>
    <n v="1.1904761904761905"/>
    <x v="14"/>
    <x v="2"/>
  </r>
  <r>
    <x v="91"/>
    <x v="220"/>
    <n v="16.666666666666668"/>
    <x v="14"/>
    <x v="2"/>
  </r>
  <r>
    <x v="92"/>
    <x v="213"/>
    <n v="17.857142857142858"/>
    <x v="14"/>
    <x v="2"/>
  </r>
  <r>
    <x v="92"/>
    <x v="222"/>
    <n v="11.904761904761905"/>
    <x v="14"/>
    <x v="2"/>
  </r>
  <r>
    <x v="92"/>
    <x v="223"/>
    <n v="53.571428571428569"/>
    <x v="14"/>
    <x v="2"/>
  </r>
  <r>
    <x v="92"/>
    <x v="224"/>
    <n v="14.285714285714286"/>
    <x v="14"/>
    <x v="2"/>
  </r>
  <r>
    <x v="92"/>
    <x v="4"/>
    <n v="2.3809523809523809"/>
    <x v="14"/>
    <x v="2"/>
  </r>
  <r>
    <x v="93"/>
    <x v="225"/>
    <n v="15.909090909090908"/>
    <x v="14"/>
    <x v="2"/>
  </r>
  <r>
    <x v="93"/>
    <x v="226"/>
    <n v="84.090909090909093"/>
    <x v="14"/>
    <x v="2"/>
  </r>
  <r>
    <x v="94"/>
    <x v="225"/>
    <n v="41.935483870967744"/>
    <x v="14"/>
    <x v="2"/>
  </r>
  <r>
    <x v="94"/>
    <x v="226"/>
    <n v="58.064516129032256"/>
    <x v="14"/>
    <x v="2"/>
  </r>
  <r>
    <x v="95"/>
    <x v="225"/>
    <n v="20"/>
    <x v="14"/>
    <x v="2"/>
  </r>
  <r>
    <x v="95"/>
    <x v="226"/>
    <n v="80"/>
    <x v="14"/>
    <x v="2"/>
  </r>
  <r>
    <x v="96"/>
    <x v="225"/>
    <n v="66.666666666666671"/>
    <x v="14"/>
    <x v="2"/>
  </r>
  <r>
    <x v="96"/>
    <x v="226"/>
    <n v="33.333333333333336"/>
    <x v="14"/>
    <x v="2"/>
  </r>
  <r>
    <x v="97"/>
    <x v="225"/>
    <n v="0"/>
    <x v="14"/>
    <x v="2"/>
  </r>
  <r>
    <x v="97"/>
    <x v="226"/>
    <n v="0"/>
    <x v="14"/>
    <x v="2"/>
  </r>
  <r>
    <x v="98"/>
    <x v="227"/>
    <n v="34.285714285714285"/>
    <x v="14"/>
    <x v="2"/>
  </r>
  <r>
    <x v="98"/>
    <x v="228"/>
    <n v="65.714285714285708"/>
    <x v="14"/>
    <x v="2"/>
  </r>
  <r>
    <x v="99"/>
    <x v="227"/>
    <n v="70"/>
    <x v="14"/>
    <x v="2"/>
  </r>
  <r>
    <x v="99"/>
    <x v="228"/>
    <n v="24"/>
    <x v="14"/>
    <x v="2"/>
  </r>
  <r>
    <x v="90"/>
    <x v="211"/>
    <n v="34.408602150537632"/>
    <x v="15"/>
    <x v="2"/>
  </r>
  <r>
    <x v="90"/>
    <x v="212"/>
    <n v="63.44086021505376"/>
    <x v="15"/>
    <x v="2"/>
  </r>
  <r>
    <x v="90"/>
    <x v="4"/>
    <n v="2.150537634408602"/>
    <x v="15"/>
    <x v="2"/>
  </r>
  <r>
    <x v="91"/>
    <x v="213"/>
    <n v="44.086021505376344"/>
    <x v="15"/>
    <x v="2"/>
  </r>
  <r>
    <x v="91"/>
    <x v="214"/>
    <n v="6.4516129032258061"/>
    <x v="15"/>
    <x v="2"/>
  </r>
  <r>
    <x v="91"/>
    <x v="215"/>
    <n v="5.376344086021505"/>
    <x v="15"/>
    <x v="2"/>
  </r>
  <r>
    <x v="91"/>
    <x v="216"/>
    <n v="5.376344086021505"/>
    <x v="15"/>
    <x v="2"/>
  </r>
  <r>
    <x v="91"/>
    <x v="217"/>
    <n v="0"/>
    <x v="15"/>
    <x v="2"/>
  </r>
  <r>
    <x v="91"/>
    <x v="218"/>
    <n v="2.150537634408602"/>
    <x v="15"/>
    <x v="2"/>
  </r>
  <r>
    <x v="91"/>
    <x v="219"/>
    <n v="0"/>
    <x v="15"/>
    <x v="2"/>
  </r>
  <r>
    <x v="91"/>
    <x v="220"/>
    <n v="36.55913978494624"/>
    <x v="15"/>
    <x v="2"/>
  </r>
  <r>
    <x v="92"/>
    <x v="213"/>
    <n v="44.086021505376344"/>
    <x v="15"/>
    <x v="2"/>
  </r>
  <r>
    <x v="92"/>
    <x v="222"/>
    <n v="11.827956989247312"/>
    <x v="15"/>
    <x v="2"/>
  </r>
  <r>
    <x v="92"/>
    <x v="223"/>
    <n v="7.5268817204301079"/>
    <x v="15"/>
    <x v="2"/>
  </r>
  <r>
    <x v="92"/>
    <x v="224"/>
    <n v="34.408602150537632"/>
    <x v="15"/>
    <x v="2"/>
  </r>
  <r>
    <x v="92"/>
    <x v="4"/>
    <n v="2.150537634408602"/>
    <x v="15"/>
    <x v="2"/>
  </r>
  <r>
    <x v="93"/>
    <x v="225"/>
    <n v="45.454545454545453"/>
    <x v="15"/>
    <x v="2"/>
  </r>
  <r>
    <x v="93"/>
    <x v="226"/>
    <n v="54.545454545454547"/>
    <x v="15"/>
    <x v="2"/>
  </r>
  <r>
    <x v="94"/>
    <x v="225"/>
    <n v="66.666666666666671"/>
    <x v="15"/>
    <x v="2"/>
  </r>
  <r>
    <x v="94"/>
    <x v="226"/>
    <n v="33.333333333333336"/>
    <x v="15"/>
    <x v="2"/>
  </r>
  <r>
    <x v="95"/>
    <x v="225"/>
    <n v="50"/>
    <x v="15"/>
    <x v="2"/>
  </r>
  <r>
    <x v="95"/>
    <x v="226"/>
    <n v="50"/>
    <x v="15"/>
    <x v="2"/>
  </r>
  <r>
    <x v="96"/>
    <x v="225"/>
    <n v="100"/>
    <x v="15"/>
    <x v="2"/>
  </r>
  <r>
    <x v="96"/>
    <x v="226"/>
    <n v="0"/>
    <x v="15"/>
    <x v="2"/>
  </r>
  <r>
    <x v="97"/>
    <x v="225"/>
    <n v="0"/>
    <x v="15"/>
    <x v="2"/>
  </r>
  <r>
    <x v="97"/>
    <x v="226"/>
    <n v="0"/>
    <x v="15"/>
    <x v="2"/>
  </r>
  <r>
    <x v="98"/>
    <x v="227"/>
    <n v="64.406779661016955"/>
    <x v="15"/>
    <x v="2"/>
  </r>
  <r>
    <x v="98"/>
    <x v="228"/>
    <n v="35.593220338983052"/>
    <x v="15"/>
    <x v="2"/>
  </r>
  <r>
    <x v="99"/>
    <x v="227"/>
    <n v="59"/>
    <x v="15"/>
    <x v="2"/>
  </r>
  <r>
    <x v="99"/>
    <x v="228"/>
    <n v="38"/>
    <x v="15"/>
    <x v="2"/>
  </r>
  <r>
    <x v="90"/>
    <x v="211"/>
    <n v="23.295454545454547"/>
    <x v="16"/>
    <x v="2"/>
  </r>
  <r>
    <x v="90"/>
    <x v="212"/>
    <n v="71.022727272727266"/>
    <x v="16"/>
    <x v="2"/>
  </r>
  <r>
    <x v="90"/>
    <x v="4"/>
    <n v="5.6818181818181817"/>
    <x v="16"/>
    <x v="2"/>
  </r>
  <r>
    <x v="91"/>
    <x v="213"/>
    <n v="36.93181818181818"/>
    <x v="16"/>
    <x v="2"/>
  </r>
  <r>
    <x v="91"/>
    <x v="214"/>
    <n v="3.4090909090909092"/>
    <x v="16"/>
    <x v="2"/>
  </r>
  <r>
    <x v="91"/>
    <x v="215"/>
    <n v="15.909090909090908"/>
    <x v="16"/>
    <x v="2"/>
  </r>
  <r>
    <x v="91"/>
    <x v="216"/>
    <n v="4.5454545454545459"/>
    <x v="16"/>
    <x v="2"/>
  </r>
  <r>
    <x v="91"/>
    <x v="217"/>
    <n v="3.9772727272727271"/>
    <x v="16"/>
    <x v="2"/>
  </r>
  <r>
    <x v="91"/>
    <x v="218"/>
    <n v="3.9772727272727271"/>
    <x v="16"/>
    <x v="2"/>
  </r>
  <r>
    <x v="91"/>
    <x v="219"/>
    <n v="2.2727272727272729"/>
    <x v="16"/>
    <x v="2"/>
  </r>
  <r>
    <x v="91"/>
    <x v="220"/>
    <n v="28.977272727272727"/>
    <x v="16"/>
    <x v="2"/>
  </r>
  <r>
    <x v="92"/>
    <x v="213"/>
    <n v="36.93181818181818"/>
    <x v="16"/>
    <x v="2"/>
  </r>
  <r>
    <x v="92"/>
    <x v="222"/>
    <n v="7.9545454545454541"/>
    <x v="16"/>
    <x v="2"/>
  </r>
  <r>
    <x v="92"/>
    <x v="223"/>
    <n v="26.136363636363637"/>
    <x v="16"/>
    <x v="2"/>
  </r>
  <r>
    <x v="92"/>
    <x v="224"/>
    <n v="23.295454545454547"/>
    <x v="16"/>
    <x v="2"/>
  </r>
  <r>
    <x v="92"/>
    <x v="4"/>
    <n v="5.6818181818181817"/>
    <x v="16"/>
    <x v="2"/>
  </r>
  <r>
    <x v="93"/>
    <x v="225"/>
    <n v="16.279069767441861"/>
    <x v="16"/>
    <x v="2"/>
  </r>
  <r>
    <x v="93"/>
    <x v="226"/>
    <n v="83.720930232558146"/>
    <x v="16"/>
    <x v="2"/>
  </r>
  <r>
    <x v="94"/>
    <x v="225"/>
    <n v="43.243243243243242"/>
    <x v="16"/>
    <x v="2"/>
  </r>
  <r>
    <x v="94"/>
    <x v="226"/>
    <n v="56.756756756756758"/>
    <x v="16"/>
    <x v="2"/>
  </r>
  <r>
    <x v="95"/>
    <x v="225"/>
    <n v="28.571428571428573"/>
    <x v="16"/>
    <x v="2"/>
  </r>
  <r>
    <x v="95"/>
    <x v="226"/>
    <n v="71.428571428571431"/>
    <x v="16"/>
    <x v="2"/>
  </r>
  <r>
    <x v="96"/>
    <x v="225"/>
    <n v="55.555555555555557"/>
    <x v="16"/>
    <x v="2"/>
  </r>
  <r>
    <x v="96"/>
    <x v="226"/>
    <n v="44.444444444444443"/>
    <x v="16"/>
    <x v="2"/>
  </r>
  <r>
    <x v="97"/>
    <x v="225"/>
    <n v="100"/>
    <x v="16"/>
    <x v="2"/>
  </r>
  <r>
    <x v="97"/>
    <x v="226"/>
    <n v="0"/>
    <x v="16"/>
    <x v="2"/>
  </r>
  <r>
    <x v="98"/>
    <x v="227"/>
    <n v="52"/>
    <x v="16"/>
    <x v="2"/>
  </r>
  <r>
    <x v="98"/>
    <x v="228"/>
    <n v="48"/>
    <x v="16"/>
    <x v="2"/>
  </r>
  <r>
    <x v="99"/>
    <x v="227"/>
    <n v="125"/>
    <x v="16"/>
    <x v="2"/>
  </r>
  <r>
    <x v="99"/>
    <x v="228"/>
    <n v="65"/>
    <x v="16"/>
    <x v="2"/>
  </r>
  <r>
    <x v="90"/>
    <x v="211"/>
    <n v="28.555368184373243"/>
    <x v="0"/>
    <x v="3"/>
  </r>
  <r>
    <x v="90"/>
    <x v="212"/>
    <n v="68.221847479857601"/>
    <x v="0"/>
    <x v="3"/>
  </r>
  <r>
    <x v="90"/>
    <x v="4"/>
    <n v="3.2227843357691586"/>
    <x v="0"/>
    <x v="3"/>
  </r>
  <r>
    <x v="91"/>
    <x v="213"/>
    <n v="24.07719692711261"/>
    <x v="0"/>
    <x v="3"/>
  </r>
  <r>
    <x v="91"/>
    <x v="214"/>
    <n v="7.3824245830991195"/>
    <x v="0"/>
    <x v="3"/>
  </r>
  <r>
    <x v="91"/>
    <x v="215"/>
    <n v="20.835675473112236"/>
    <x v="0"/>
    <x v="3"/>
  </r>
  <r>
    <x v="91"/>
    <x v="216"/>
    <n v="3.8973205920929361"/>
    <x v="0"/>
    <x v="3"/>
  </r>
  <r>
    <x v="91"/>
    <x v="217"/>
    <n v="7.9445381300356006"/>
    <x v="0"/>
    <x v="3"/>
  </r>
  <r>
    <x v="91"/>
    <x v="218"/>
    <n v="3.0728873899194302"/>
    <x v="0"/>
    <x v="3"/>
  </r>
  <r>
    <x v="91"/>
    <x v="219"/>
    <n v="1.0118043844856661"/>
    <x v="0"/>
    <x v="3"/>
  </r>
  <r>
    <x v="91"/>
    <x v="220"/>
    <n v="31.778152520142402"/>
    <x v="0"/>
    <x v="3"/>
  </r>
  <r>
    <x v="92"/>
    <x v="213"/>
    <n v="24.07719692711261"/>
    <x v="0"/>
    <x v="3"/>
  </r>
  <r>
    <x v="92"/>
    <x v="222"/>
    <n v="11.279745175192055"/>
    <x v="0"/>
    <x v="3"/>
  </r>
  <r>
    <x v="92"/>
    <x v="223"/>
    <n v="32.86490537755293"/>
    <x v="0"/>
    <x v="3"/>
  </r>
  <r>
    <x v="92"/>
    <x v="224"/>
    <n v="28.555368184373243"/>
    <x v="0"/>
    <x v="3"/>
  </r>
  <r>
    <x v="92"/>
    <x v="4"/>
    <n v="3.2227843357691586"/>
    <x v="0"/>
    <x v="3"/>
  </r>
  <r>
    <x v="93"/>
    <x v="225"/>
    <n v="19.53071083505866"/>
    <x v="0"/>
    <x v="3"/>
  </r>
  <r>
    <x v="93"/>
    <x v="226"/>
    <n v="80.469289164941344"/>
    <x v="0"/>
    <x v="3"/>
  </r>
  <r>
    <x v="94"/>
    <x v="225"/>
    <n v="36.104513064133016"/>
    <x v="0"/>
    <x v="3"/>
  </r>
  <r>
    <x v="94"/>
    <x v="226"/>
    <n v="63.895486935866984"/>
    <x v="0"/>
    <x v="3"/>
  </r>
  <r>
    <x v="95"/>
    <x v="225"/>
    <n v="31.077694235588972"/>
    <x v="0"/>
    <x v="3"/>
  </r>
  <r>
    <x v="95"/>
    <x v="226"/>
    <n v="68.922305764411021"/>
    <x v="0"/>
    <x v="3"/>
  </r>
  <r>
    <x v="96"/>
    <x v="225"/>
    <n v="56.88073394495413"/>
    <x v="0"/>
    <x v="3"/>
  </r>
  <r>
    <x v="96"/>
    <x v="226"/>
    <n v="43.11926605504587"/>
    <x v="0"/>
    <x v="3"/>
  </r>
  <r>
    <x v="97"/>
    <x v="225"/>
    <n v="44.444444444444443"/>
    <x v="0"/>
    <x v="3"/>
  </r>
  <r>
    <x v="97"/>
    <x v="226"/>
    <n v="55.555555555555557"/>
    <x v="0"/>
    <x v="3"/>
  </r>
  <r>
    <x v="98"/>
    <x v="227"/>
    <n v="36.336171381488604"/>
    <x v="0"/>
    <x v="3"/>
  </r>
  <r>
    <x v="98"/>
    <x v="228"/>
    <n v="63.663828618511396"/>
    <x v="0"/>
    <x v="3"/>
  </r>
  <r>
    <x v="99"/>
    <x v="227"/>
    <n v="3641"/>
    <x v="0"/>
    <x v="3"/>
  </r>
  <r>
    <x v="99"/>
    <x v="228"/>
    <n v="1323"/>
    <x v="0"/>
    <x v="3"/>
  </r>
  <r>
    <x v="90"/>
    <x v="211"/>
    <n v="40.246045694200355"/>
    <x v="1"/>
    <x v="3"/>
  </r>
  <r>
    <x v="90"/>
    <x v="212"/>
    <n v="55.4481546572935"/>
    <x v="1"/>
    <x v="3"/>
  </r>
  <r>
    <x v="90"/>
    <x v="4"/>
    <n v="4.3057996485061514"/>
    <x v="1"/>
    <x v="3"/>
  </r>
  <r>
    <x v="91"/>
    <x v="213"/>
    <n v="26.010544815465728"/>
    <x v="1"/>
    <x v="3"/>
  </r>
  <r>
    <x v="91"/>
    <x v="214"/>
    <n v="2.9876977152899826"/>
    <x v="1"/>
    <x v="3"/>
  </r>
  <r>
    <x v="91"/>
    <x v="215"/>
    <n v="12.302284710017574"/>
    <x v="1"/>
    <x v="3"/>
  </r>
  <r>
    <x v="91"/>
    <x v="216"/>
    <n v="3.6028119507908611"/>
    <x v="1"/>
    <x v="3"/>
  </r>
  <r>
    <x v="91"/>
    <x v="217"/>
    <n v="5.1845342706502633"/>
    <x v="1"/>
    <x v="3"/>
  </r>
  <r>
    <x v="91"/>
    <x v="218"/>
    <n v="3.5149384885764499"/>
    <x v="1"/>
    <x v="3"/>
  </r>
  <r>
    <x v="91"/>
    <x v="219"/>
    <n v="1.8453427065026362"/>
    <x v="1"/>
    <x v="3"/>
  </r>
  <r>
    <x v="91"/>
    <x v="220"/>
    <n v="44.5518453427065"/>
    <x v="1"/>
    <x v="3"/>
  </r>
  <r>
    <x v="92"/>
    <x v="213"/>
    <n v="26.010544815465728"/>
    <x v="1"/>
    <x v="3"/>
  </r>
  <r>
    <x v="92"/>
    <x v="222"/>
    <n v="6.5905096660808438"/>
    <x v="1"/>
    <x v="3"/>
  </r>
  <r>
    <x v="92"/>
    <x v="223"/>
    <n v="22.847100175746924"/>
    <x v="1"/>
    <x v="3"/>
  </r>
  <r>
    <x v="92"/>
    <x v="224"/>
    <n v="40.246045694200355"/>
    <x v="1"/>
    <x v="3"/>
  </r>
  <r>
    <x v="92"/>
    <x v="4"/>
    <n v="4.3057996485061514"/>
    <x v="1"/>
    <x v="3"/>
  </r>
  <r>
    <x v="93"/>
    <x v="225"/>
    <n v="13.524590163934427"/>
    <x v="1"/>
    <x v="3"/>
  </r>
  <r>
    <x v="93"/>
    <x v="226"/>
    <n v="86.47540983606558"/>
    <x v="1"/>
    <x v="3"/>
  </r>
  <r>
    <x v="94"/>
    <x v="225"/>
    <n v="33.974358974358971"/>
    <x v="1"/>
    <x v="3"/>
  </r>
  <r>
    <x v="94"/>
    <x v="226"/>
    <n v="66.025641025641022"/>
    <x v="1"/>
    <x v="3"/>
  </r>
  <r>
    <x v="95"/>
    <x v="225"/>
    <n v="12.820512820512821"/>
    <x v="1"/>
    <x v="3"/>
  </r>
  <r>
    <x v="95"/>
    <x v="226"/>
    <n v="87.179487179487182"/>
    <x v="1"/>
    <x v="3"/>
  </r>
  <r>
    <x v="96"/>
    <x v="225"/>
    <n v="65.957446808510639"/>
    <x v="1"/>
    <x v="3"/>
  </r>
  <r>
    <x v="96"/>
    <x v="226"/>
    <n v="34.042553191489361"/>
    <x v="1"/>
    <x v="3"/>
  </r>
  <r>
    <x v="97"/>
    <x v="225"/>
    <n v="71.428571428571431"/>
    <x v="1"/>
    <x v="3"/>
  </r>
  <r>
    <x v="97"/>
    <x v="226"/>
    <n v="28.571428571428573"/>
    <x v="1"/>
    <x v="3"/>
  </r>
  <r>
    <x v="98"/>
    <x v="227"/>
    <n v="47.702060221870049"/>
    <x v="1"/>
    <x v="3"/>
  </r>
  <r>
    <x v="98"/>
    <x v="228"/>
    <n v="52.297939778129951"/>
    <x v="1"/>
    <x v="3"/>
  </r>
  <r>
    <x v="99"/>
    <x v="227"/>
    <n v="631"/>
    <x v="1"/>
    <x v="3"/>
  </r>
  <r>
    <x v="99"/>
    <x v="228"/>
    <n v="301"/>
    <x v="1"/>
    <x v="3"/>
  </r>
  <r>
    <x v="90"/>
    <x v="211"/>
    <n v="20.440251572327043"/>
    <x v="2"/>
    <x v="3"/>
  </r>
  <r>
    <x v="90"/>
    <x v="212"/>
    <n v="77.725366876310275"/>
    <x v="2"/>
    <x v="3"/>
  </r>
  <r>
    <x v="90"/>
    <x v="4"/>
    <n v="1.8343815513626835"/>
    <x v="2"/>
    <x v="3"/>
  </r>
  <r>
    <x v="91"/>
    <x v="213"/>
    <n v="16.981132075471699"/>
    <x v="2"/>
    <x v="3"/>
  </r>
  <r>
    <x v="91"/>
    <x v="214"/>
    <n v="5.817610062893082"/>
    <x v="2"/>
    <x v="3"/>
  </r>
  <r>
    <x v="91"/>
    <x v="215"/>
    <n v="35.482180293501045"/>
    <x v="2"/>
    <x v="3"/>
  </r>
  <r>
    <x v="91"/>
    <x v="216"/>
    <n v="2.3060796645702304"/>
    <x v="2"/>
    <x v="3"/>
  </r>
  <r>
    <x v="91"/>
    <x v="217"/>
    <n v="11.530398322851154"/>
    <x v="2"/>
    <x v="3"/>
  </r>
  <r>
    <x v="91"/>
    <x v="218"/>
    <n v="4.9266247379454926"/>
    <x v="2"/>
    <x v="3"/>
  </r>
  <r>
    <x v="91"/>
    <x v="219"/>
    <n v="0.68134171907756813"/>
    <x v="2"/>
    <x v="3"/>
  </r>
  <r>
    <x v="91"/>
    <x v="220"/>
    <n v="22.274633123689728"/>
    <x v="2"/>
    <x v="3"/>
  </r>
  <r>
    <x v="92"/>
    <x v="213"/>
    <n v="16.981132075471699"/>
    <x v="2"/>
    <x v="3"/>
  </r>
  <r>
    <x v="92"/>
    <x v="222"/>
    <n v="8.1236897274633115"/>
    <x v="2"/>
    <x v="3"/>
  </r>
  <r>
    <x v="92"/>
    <x v="223"/>
    <n v="52.620545073375261"/>
    <x v="2"/>
    <x v="3"/>
  </r>
  <r>
    <x v="92"/>
    <x v="224"/>
    <n v="20.440251572327043"/>
    <x v="2"/>
    <x v="3"/>
  </r>
  <r>
    <x v="92"/>
    <x v="4"/>
    <n v="1.8343815513626835"/>
    <x v="2"/>
    <x v="3"/>
  </r>
  <r>
    <x v="93"/>
    <x v="225"/>
    <n v="13.317757009345794"/>
    <x v="2"/>
    <x v="3"/>
  </r>
  <r>
    <x v="93"/>
    <x v="226"/>
    <n v="86.682242990654203"/>
    <x v="2"/>
    <x v="3"/>
  </r>
  <r>
    <x v="94"/>
    <x v="225"/>
    <n v="31.106471816283925"/>
    <x v="2"/>
    <x v="3"/>
  </r>
  <r>
    <x v="94"/>
    <x v="226"/>
    <n v="68.893528183716072"/>
    <x v="2"/>
    <x v="3"/>
  </r>
  <r>
    <x v="95"/>
    <x v="225"/>
    <n v="9.7122302158273381"/>
    <x v="2"/>
    <x v="3"/>
  </r>
  <r>
    <x v="95"/>
    <x v="226"/>
    <n v="90.287769784172667"/>
    <x v="2"/>
    <x v="3"/>
  </r>
  <r>
    <x v="96"/>
    <x v="225"/>
    <n v="41.549295774647888"/>
    <x v="2"/>
    <x v="3"/>
  </r>
  <r>
    <x v="96"/>
    <x v="226"/>
    <n v="58.450704225352112"/>
    <x v="2"/>
    <x v="3"/>
  </r>
  <r>
    <x v="97"/>
    <x v="225"/>
    <n v="26.315789473684209"/>
    <x v="2"/>
    <x v="3"/>
  </r>
  <r>
    <x v="97"/>
    <x v="226"/>
    <n v="73.684210526315795"/>
    <x v="2"/>
    <x v="3"/>
  </r>
  <r>
    <x v="98"/>
    <x v="227"/>
    <n v="22.454484153742413"/>
    <x v="2"/>
    <x v="3"/>
  </r>
  <r>
    <x v="98"/>
    <x v="228"/>
    <n v="77.545515846257587"/>
    <x v="2"/>
    <x v="3"/>
  </r>
  <r>
    <x v="99"/>
    <x v="227"/>
    <n v="1483"/>
    <x v="2"/>
    <x v="3"/>
  </r>
  <r>
    <x v="99"/>
    <x v="228"/>
    <n v="333"/>
    <x v="2"/>
    <x v="3"/>
  </r>
  <r>
    <x v="90"/>
    <x v="211"/>
    <n v="32"/>
    <x v="3"/>
    <x v="3"/>
  </r>
  <r>
    <x v="90"/>
    <x v="212"/>
    <n v="63.466666666666669"/>
    <x v="3"/>
    <x v="3"/>
  </r>
  <r>
    <x v="90"/>
    <x v="4"/>
    <n v="4.5333333333333332"/>
    <x v="3"/>
    <x v="3"/>
  </r>
  <r>
    <x v="91"/>
    <x v="213"/>
    <n v="32.666666666666664"/>
    <x v="3"/>
    <x v="3"/>
  </r>
  <r>
    <x v="91"/>
    <x v="214"/>
    <n v="13.866666666666667"/>
    <x v="3"/>
    <x v="3"/>
  </r>
  <r>
    <x v="91"/>
    <x v="215"/>
    <n v="4"/>
    <x v="3"/>
    <x v="3"/>
  </r>
  <r>
    <x v="91"/>
    <x v="216"/>
    <n v="8.2666666666666675"/>
    <x v="3"/>
    <x v="3"/>
  </r>
  <r>
    <x v="91"/>
    <x v="217"/>
    <n v="3.0666666666666669"/>
    <x v="3"/>
    <x v="3"/>
  </r>
  <r>
    <x v="91"/>
    <x v="218"/>
    <n v="1.0666666666666667"/>
    <x v="3"/>
    <x v="3"/>
  </r>
  <r>
    <x v="91"/>
    <x v="219"/>
    <n v="0.53333333333333333"/>
    <x v="3"/>
    <x v="3"/>
  </r>
  <r>
    <x v="91"/>
    <x v="220"/>
    <n v="36.533333333333331"/>
    <x v="3"/>
    <x v="3"/>
  </r>
  <r>
    <x v="92"/>
    <x v="213"/>
    <n v="32.666666666666664"/>
    <x v="3"/>
    <x v="3"/>
  </r>
  <r>
    <x v="92"/>
    <x v="222"/>
    <n v="22.133333333333333"/>
    <x v="3"/>
    <x v="3"/>
  </r>
  <r>
    <x v="92"/>
    <x v="223"/>
    <n v="8.6666666666666661"/>
    <x v="3"/>
    <x v="3"/>
  </r>
  <r>
    <x v="92"/>
    <x v="224"/>
    <n v="32"/>
    <x v="3"/>
    <x v="3"/>
  </r>
  <r>
    <x v="92"/>
    <x v="4"/>
    <n v="4.5333333333333332"/>
    <x v="3"/>
    <x v="3"/>
  </r>
  <r>
    <x v="93"/>
    <x v="225"/>
    <n v="65.384615384615387"/>
    <x v="3"/>
    <x v="3"/>
  </r>
  <r>
    <x v="93"/>
    <x v="226"/>
    <n v="34.615384615384613"/>
    <x v="3"/>
    <x v="3"/>
  </r>
  <r>
    <x v="94"/>
    <x v="225"/>
    <n v="67.272727272727266"/>
    <x v="3"/>
    <x v="3"/>
  </r>
  <r>
    <x v="94"/>
    <x v="226"/>
    <n v="32.727272727272727"/>
    <x v="3"/>
    <x v="3"/>
  </r>
  <r>
    <x v="95"/>
    <x v="225"/>
    <n v="77.272727272727266"/>
    <x v="3"/>
    <x v="3"/>
  </r>
  <r>
    <x v="95"/>
    <x v="226"/>
    <n v="22.727272727272727"/>
    <x v="3"/>
    <x v="3"/>
  </r>
  <r>
    <x v="96"/>
    <x v="225"/>
    <n v="78.378378378378372"/>
    <x v="3"/>
    <x v="3"/>
  </r>
  <r>
    <x v="96"/>
    <x v="226"/>
    <n v="21.621621621621621"/>
    <x v="3"/>
    <x v="3"/>
  </r>
  <r>
    <x v="97"/>
    <x v="225"/>
    <n v="100"/>
    <x v="3"/>
    <x v="3"/>
  </r>
  <r>
    <x v="97"/>
    <x v="226"/>
    <n v="0"/>
    <x v="3"/>
    <x v="3"/>
  </r>
  <r>
    <x v="98"/>
    <x v="227"/>
    <n v="49.369747899159663"/>
    <x v="3"/>
    <x v="3"/>
  </r>
  <r>
    <x v="98"/>
    <x v="228"/>
    <n v="50.630252100840337"/>
    <x v="3"/>
    <x v="3"/>
  </r>
  <r>
    <x v="99"/>
    <x v="227"/>
    <n v="476"/>
    <x v="3"/>
    <x v="3"/>
  </r>
  <r>
    <x v="99"/>
    <x v="228"/>
    <n v="235"/>
    <x v="3"/>
    <x v="3"/>
  </r>
  <r>
    <x v="90"/>
    <x v="211"/>
    <n v="17.22972972972973"/>
    <x v="4"/>
    <x v="3"/>
  </r>
  <r>
    <x v="90"/>
    <x v="212"/>
    <n v="80.574324324324323"/>
    <x v="4"/>
    <x v="3"/>
  </r>
  <r>
    <x v="90"/>
    <x v="4"/>
    <n v="2.1959459459459461"/>
    <x v="4"/>
    <x v="3"/>
  </r>
  <r>
    <x v="91"/>
    <x v="213"/>
    <n v="23.310810810810811"/>
    <x v="4"/>
    <x v="3"/>
  </r>
  <r>
    <x v="91"/>
    <x v="214"/>
    <n v="11.148648648648649"/>
    <x v="4"/>
    <x v="3"/>
  </r>
  <r>
    <x v="91"/>
    <x v="215"/>
    <n v="27.871621621621621"/>
    <x v="4"/>
    <x v="3"/>
  </r>
  <r>
    <x v="91"/>
    <x v="216"/>
    <n v="3.5472972972972974"/>
    <x v="4"/>
    <x v="3"/>
  </r>
  <r>
    <x v="91"/>
    <x v="217"/>
    <n v="13.175675675675675"/>
    <x v="4"/>
    <x v="3"/>
  </r>
  <r>
    <x v="91"/>
    <x v="218"/>
    <n v="1.1824324324324325"/>
    <x v="4"/>
    <x v="3"/>
  </r>
  <r>
    <x v="91"/>
    <x v="219"/>
    <n v="0.33783783783783783"/>
    <x v="4"/>
    <x v="3"/>
  </r>
  <r>
    <x v="91"/>
    <x v="220"/>
    <n v="19.425675675675677"/>
    <x v="4"/>
    <x v="3"/>
  </r>
  <r>
    <x v="92"/>
    <x v="213"/>
    <n v="23.310810810810811"/>
    <x v="4"/>
    <x v="3"/>
  </r>
  <r>
    <x v="92"/>
    <x v="222"/>
    <n v="14.695945945945946"/>
    <x v="4"/>
    <x v="3"/>
  </r>
  <r>
    <x v="92"/>
    <x v="223"/>
    <n v="42.567567567567565"/>
    <x v="4"/>
    <x v="3"/>
  </r>
  <r>
    <x v="92"/>
    <x v="224"/>
    <n v="17.22972972972973"/>
    <x v="4"/>
    <x v="3"/>
  </r>
  <r>
    <x v="92"/>
    <x v="4"/>
    <n v="2.1959459459459461"/>
    <x v="4"/>
    <x v="3"/>
  </r>
  <r>
    <x v="93"/>
    <x v="225"/>
    <n v="24.657534246575342"/>
    <x v="4"/>
    <x v="3"/>
  </r>
  <r>
    <x v="93"/>
    <x v="226"/>
    <n v="75.342465753424662"/>
    <x v="4"/>
    <x v="3"/>
  </r>
  <r>
    <x v="94"/>
    <x v="225"/>
    <n v="34"/>
    <x v="4"/>
    <x v="3"/>
  </r>
  <r>
    <x v="94"/>
    <x v="226"/>
    <n v="66"/>
    <x v="4"/>
    <x v="3"/>
  </r>
  <r>
    <x v="95"/>
    <x v="225"/>
    <n v="26.037735849056602"/>
    <x v="4"/>
    <x v="3"/>
  </r>
  <r>
    <x v="95"/>
    <x v="226"/>
    <n v="73.962264150943398"/>
    <x v="4"/>
    <x v="3"/>
  </r>
  <r>
    <x v="96"/>
    <x v="225"/>
    <n v="32.142857142857146"/>
    <x v="4"/>
    <x v="3"/>
  </r>
  <r>
    <x v="96"/>
    <x v="226"/>
    <n v="67.857142857142861"/>
    <x v="4"/>
    <x v="3"/>
  </r>
  <r>
    <x v="97"/>
    <x v="225"/>
    <n v="60"/>
    <x v="4"/>
    <x v="3"/>
  </r>
  <r>
    <x v="97"/>
    <x v="226"/>
    <n v="40"/>
    <x v="4"/>
    <x v="3"/>
  </r>
  <r>
    <x v="98"/>
    <x v="227"/>
    <n v="37.526205450733755"/>
    <x v="4"/>
    <x v="3"/>
  </r>
  <r>
    <x v="98"/>
    <x v="228"/>
    <n v="62.473794549266245"/>
    <x v="4"/>
    <x v="3"/>
  </r>
  <r>
    <x v="99"/>
    <x v="227"/>
    <n v="477"/>
    <x v="4"/>
    <x v="3"/>
  </r>
  <r>
    <x v="99"/>
    <x v="228"/>
    <n v="179"/>
    <x v="4"/>
    <x v="3"/>
  </r>
  <r>
    <x v="90"/>
    <x v="211"/>
    <n v="15.09433962264151"/>
    <x v="5"/>
    <x v="3"/>
  </r>
  <r>
    <x v="90"/>
    <x v="212"/>
    <n v="84.276729559748432"/>
    <x v="5"/>
    <x v="3"/>
  </r>
  <r>
    <x v="90"/>
    <x v="4"/>
    <n v="0.62893081761006286"/>
    <x v="5"/>
    <x v="3"/>
  </r>
  <r>
    <x v="91"/>
    <x v="213"/>
    <n v="30.817610062893081"/>
    <x v="5"/>
    <x v="3"/>
  </r>
  <r>
    <x v="91"/>
    <x v="214"/>
    <n v="10.062893081761006"/>
    <x v="5"/>
    <x v="3"/>
  </r>
  <r>
    <x v="91"/>
    <x v="215"/>
    <n v="20.125786163522012"/>
    <x v="5"/>
    <x v="3"/>
  </r>
  <r>
    <x v="91"/>
    <x v="216"/>
    <n v="5.0314465408805029"/>
    <x v="5"/>
    <x v="3"/>
  </r>
  <r>
    <x v="91"/>
    <x v="217"/>
    <n v="16.981132075471699"/>
    <x v="5"/>
    <x v="3"/>
  </r>
  <r>
    <x v="91"/>
    <x v="218"/>
    <n v="0.62893081761006286"/>
    <x v="5"/>
    <x v="3"/>
  </r>
  <r>
    <x v="91"/>
    <x v="219"/>
    <n v="0.62893081761006286"/>
    <x v="5"/>
    <x v="3"/>
  </r>
  <r>
    <x v="91"/>
    <x v="220"/>
    <n v="15.723270440251572"/>
    <x v="5"/>
    <x v="3"/>
  </r>
  <r>
    <x v="92"/>
    <x v="213"/>
    <n v="30.817610062893081"/>
    <x v="5"/>
    <x v="3"/>
  </r>
  <r>
    <x v="92"/>
    <x v="222"/>
    <n v="15.09433962264151"/>
    <x v="5"/>
    <x v="3"/>
  </r>
  <r>
    <x v="92"/>
    <x v="223"/>
    <n v="38.364779874213838"/>
    <x v="5"/>
    <x v="3"/>
  </r>
  <r>
    <x v="92"/>
    <x v="224"/>
    <n v="15.09433962264151"/>
    <x v="5"/>
    <x v="3"/>
  </r>
  <r>
    <x v="92"/>
    <x v="4"/>
    <n v="0.62893081761006286"/>
    <x v="5"/>
    <x v="3"/>
  </r>
  <r>
    <x v="93"/>
    <x v="225"/>
    <n v="22.222222222222221"/>
    <x v="5"/>
    <x v="3"/>
  </r>
  <r>
    <x v="93"/>
    <x v="226"/>
    <n v="77.777777777777771"/>
    <x v="5"/>
    <x v="3"/>
  </r>
  <r>
    <x v="94"/>
    <x v="225"/>
    <n v="50"/>
    <x v="5"/>
    <x v="3"/>
  </r>
  <r>
    <x v="94"/>
    <x v="226"/>
    <n v="50"/>
    <x v="5"/>
    <x v="3"/>
  </r>
  <r>
    <x v="95"/>
    <x v="225"/>
    <n v="28.94736842105263"/>
    <x v="5"/>
    <x v="3"/>
  </r>
  <r>
    <x v="95"/>
    <x v="226"/>
    <n v="71.05263157894737"/>
    <x v="5"/>
    <x v="3"/>
  </r>
  <r>
    <x v="96"/>
    <x v="225"/>
    <n v="42.857142857142854"/>
    <x v="5"/>
    <x v="3"/>
  </r>
  <r>
    <x v="96"/>
    <x v="226"/>
    <n v="57.142857142857146"/>
    <x v="5"/>
    <x v="3"/>
  </r>
  <r>
    <x v="97"/>
    <x v="225"/>
    <n v="0"/>
    <x v="5"/>
    <x v="3"/>
  </r>
  <r>
    <x v="97"/>
    <x v="226"/>
    <n v="0"/>
    <x v="5"/>
    <x v="3"/>
  </r>
  <r>
    <x v="98"/>
    <x v="227"/>
    <n v="51.492537313432834"/>
    <x v="5"/>
    <x v="3"/>
  </r>
  <r>
    <x v="98"/>
    <x v="228"/>
    <n v="48.507462686567166"/>
    <x v="5"/>
    <x v="3"/>
  </r>
  <r>
    <x v="99"/>
    <x v="227"/>
    <n v="134"/>
    <x v="5"/>
    <x v="3"/>
  </r>
  <r>
    <x v="99"/>
    <x v="228"/>
    <n v="69"/>
    <x v="5"/>
    <x v="3"/>
  </r>
  <r>
    <x v="90"/>
    <x v="211"/>
    <n v="21.296296296296298"/>
    <x v="6"/>
    <x v="3"/>
  </r>
  <r>
    <x v="90"/>
    <x v="212"/>
    <n v="76.851851851851848"/>
    <x v="6"/>
    <x v="3"/>
  </r>
  <r>
    <x v="90"/>
    <x v="4"/>
    <n v="1.8518518518518519"/>
    <x v="6"/>
    <x v="3"/>
  </r>
  <r>
    <x v="91"/>
    <x v="213"/>
    <n v="20.37037037037037"/>
    <x v="6"/>
    <x v="3"/>
  </r>
  <r>
    <x v="91"/>
    <x v="214"/>
    <n v="9.2592592592592595"/>
    <x v="6"/>
    <x v="3"/>
  </r>
  <r>
    <x v="91"/>
    <x v="215"/>
    <n v="32.407407407407405"/>
    <x v="6"/>
    <x v="3"/>
  </r>
  <r>
    <x v="91"/>
    <x v="216"/>
    <n v="2.7777777777777777"/>
    <x v="6"/>
    <x v="3"/>
  </r>
  <r>
    <x v="91"/>
    <x v="217"/>
    <n v="7.4074074074074074"/>
    <x v="6"/>
    <x v="3"/>
  </r>
  <r>
    <x v="91"/>
    <x v="218"/>
    <n v="4.6296296296296298"/>
    <x v="6"/>
    <x v="3"/>
  </r>
  <r>
    <x v="91"/>
    <x v="219"/>
    <n v="0"/>
    <x v="6"/>
    <x v="3"/>
  </r>
  <r>
    <x v="91"/>
    <x v="220"/>
    <n v="23.148148148148149"/>
    <x v="6"/>
    <x v="3"/>
  </r>
  <r>
    <x v="92"/>
    <x v="213"/>
    <n v="20.37037037037037"/>
    <x v="6"/>
    <x v="3"/>
  </r>
  <r>
    <x v="92"/>
    <x v="222"/>
    <n v="12.037037037037036"/>
    <x v="6"/>
    <x v="3"/>
  </r>
  <r>
    <x v="92"/>
    <x v="223"/>
    <n v="44.444444444444443"/>
    <x v="6"/>
    <x v="3"/>
  </r>
  <r>
    <x v="92"/>
    <x v="224"/>
    <n v="21.296296296296298"/>
    <x v="6"/>
    <x v="3"/>
  </r>
  <r>
    <x v="92"/>
    <x v="4"/>
    <n v="1.8518518518518519"/>
    <x v="6"/>
    <x v="3"/>
  </r>
  <r>
    <x v="93"/>
    <x v="225"/>
    <n v="24"/>
    <x v="6"/>
    <x v="3"/>
  </r>
  <r>
    <x v="93"/>
    <x v="226"/>
    <n v="76"/>
    <x v="6"/>
    <x v="3"/>
  </r>
  <r>
    <x v="94"/>
    <x v="225"/>
    <n v="41.176470588235297"/>
    <x v="6"/>
    <x v="3"/>
  </r>
  <r>
    <x v="94"/>
    <x v="226"/>
    <n v="58.823529411764703"/>
    <x v="6"/>
    <x v="3"/>
  </r>
  <r>
    <x v="95"/>
    <x v="225"/>
    <n v="22.222222222222221"/>
    <x v="6"/>
    <x v="3"/>
  </r>
  <r>
    <x v="95"/>
    <x v="226"/>
    <n v="77.777777777777771"/>
    <x v="6"/>
    <x v="3"/>
  </r>
  <r>
    <x v="96"/>
    <x v="225"/>
    <n v="40"/>
    <x v="6"/>
    <x v="3"/>
  </r>
  <r>
    <x v="96"/>
    <x v="226"/>
    <n v="60"/>
    <x v="6"/>
    <x v="3"/>
  </r>
  <r>
    <x v="97"/>
    <x v="225"/>
    <n v="100"/>
    <x v="6"/>
    <x v="3"/>
  </r>
  <r>
    <x v="97"/>
    <x v="226"/>
    <n v="0"/>
    <x v="6"/>
    <x v="3"/>
  </r>
  <r>
    <x v="98"/>
    <x v="227"/>
    <n v="21.686746987951807"/>
    <x v="6"/>
    <x v="3"/>
  </r>
  <r>
    <x v="98"/>
    <x v="228"/>
    <n v="78.313253012048193"/>
    <x v="6"/>
    <x v="3"/>
  </r>
  <r>
    <x v="99"/>
    <x v="227"/>
    <n v="83"/>
    <x v="6"/>
    <x v="3"/>
  </r>
  <r>
    <x v="99"/>
    <x v="228"/>
    <n v="18"/>
    <x v="6"/>
    <x v="3"/>
  </r>
  <r>
    <x v="90"/>
    <x v="211"/>
    <n v="20.338983050847457"/>
    <x v="7"/>
    <x v="3"/>
  </r>
  <r>
    <x v="90"/>
    <x v="212"/>
    <n v="76.836158192090394"/>
    <x v="7"/>
    <x v="3"/>
  </r>
  <r>
    <x v="90"/>
    <x v="4"/>
    <n v="2.8248587570621471"/>
    <x v="7"/>
    <x v="3"/>
  </r>
  <r>
    <x v="91"/>
    <x v="213"/>
    <n v="18.07909604519774"/>
    <x v="7"/>
    <x v="3"/>
  </r>
  <r>
    <x v="91"/>
    <x v="214"/>
    <n v="10.734463276836157"/>
    <x v="7"/>
    <x v="3"/>
  </r>
  <r>
    <x v="91"/>
    <x v="215"/>
    <n v="27.683615819209038"/>
    <x v="7"/>
    <x v="3"/>
  </r>
  <r>
    <x v="91"/>
    <x v="216"/>
    <n v="3.9548022598870056"/>
    <x v="7"/>
    <x v="3"/>
  </r>
  <r>
    <x v="91"/>
    <x v="217"/>
    <n v="15.819209039548022"/>
    <x v="7"/>
    <x v="3"/>
  </r>
  <r>
    <x v="91"/>
    <x v="218"/>
    <n v="0.56497175141242939"/>
    <x v="7"/>
    <x v="3"/>
  </r>
  <r>
    <x v="91"/>
    <x v="219"/>
    <n v="0"/>
    <x v="7"/>
    <x v="3"/>
  </r>
  <r>
    <x v="91"/>
    <x v="220"/>
    <n v="23.163841807909606"/>
    <x v="7"/>
    <x v="3"/>
  </r>
  <r>
    <x v="92"/>
    <x v="213"/>
    <n v="18.07909604519774"/>
    <x v="7"/>
    <x v="3"/>
  </r>
  <r>
    <x v="92"/>
    <x v="222"/>
    <n v="14.689265536723164"/>
    <x v="7"/>
    <x v="3"/>
  </r>
  <r>
    <x v="92"/>
    <x v="223"/>
    <n v="44.067796610169495"/>
    <x v="7"/>
    <x v="3"/>
  </r>
  <r>
    <x v="92"/>
    <x v="224"/>
    <n v="20.338983050847457"/>
    <x v="7"/>
    <x v="3"/>
  </r>
  <r>
    <x v="92"/>
    <x v="4"/>
    <n v="2.8248587570621471"/>
    <x v="7"/>
    <x v="3"/>
  </r>
  <r>
    <x v="93"/>
    <x v="225"/>
    <n v="20"/>
    <x v="7"/>
    <x v="3"/>
  </r>
  <r>
    <x v="93"/>
    <x v="226"/>
    <n v="80"/>
    <x v="7"/>
    <x v="3"/>
  </r>
  <r>
    <x v="94"/>
    <x v="225"/>
    <n v="28.571428571428573"/>
    <x v="7"/>
    <x v="3"/>
  </r>
  <r>
    <x v="94"/>
    <x v="226"/>
    <n v="71.428571428571431"/>
    <x v="7"/>
    <x v="3"/>
  </r>
  <r>
    <x v="95"/>
    <x v="225"/>
    <n v="25.301204819277107"/>
    <x v="7"/>
    <x v="3"/>
  </r>
  <r>
    <x v="95"/>
    <x v="226"/>
    <n v="74.698795180722897"/>
    <x v="7"/>
    <x v="3"/>
  </r>
  <r>
    <x v="96"/>
    <x v="225"/>
    <n v="37.5"/>
    <x v="7"/>
    <x v="3"/>
  </r>
  <r>
    <x v="96"/>
    <x v="226"/>
    <n v="62.5"/>
    <x v="7"/>
    <x v="3"/>
  </r>
  <r>
    <x v="97"/>
    <x v="225"/>
    <n v="50"/>
    <x v="7"/>
    <x v="3"/>
  </r>
  <r>
    <x v="97"/>
    <x v="226"/>
    <n v="50"/>
    <x v="7"/>
    <x v="3"/>
  </r>
  <r>
    <x v="98"/>
    <x v="227"/>
    <n v="41.911764705882355"/>
    <x v="7"/>
    <x v="3"/>
  </r>
  <r>
    <x v="98"/>
    <x v="228"/>
    <n v="58.088235294117645"/>
    <x v="7"/>
    <x v="3"/>
  </r>
  <r>
    <x v="99"/>
    <x v="227"/>
    <n v="136"/>
    <x v="7"/>
    <x v="3"/>
  </r>
  <r>
    <x v="99"/>
    <x v="228"/>
    <n v="57"/>
    <x v="7"/>
    <x v="3"/>
  </r>
  <r>
    <x v="90"/>
    <x v="211"/>
    <n v="12.837837837837839"/>
    <x v="8"/>
    <x v="3"/>
  </r>
  <r>
    <x v="90"/>
    <x v="212"/>
    <n v="83.78378378378379"/>
    <x v="8"/>
    <x v="3"/>
  </r>
  <r>
    <x v="90"/>
    <x v="4"/>
    <n v="3.3783783783783785"/>
    <x v="8"/>
    <x v="3"/>
  </r>
  <r>
    <x v="91"/>
    <x v="213"/>
    <n v="23.648648648648649"/>
    <x v="8"/>
    <x v="3"/>
  </r>
  <r>
    <x v="91"/>
    <x v="214"/>
    <n v="14.189189189189189"/>
    <x v="8"/>
    <x v="3"/>
  </r>
  <r>
    <x v="91"/>
    <x v="215"/>
    <n v="33.108108108108105"/>
    <x v="8"/>
    <x v="3"/>
  </r>
  <r>
    <x v="91"/>
    <x v="216"/>
    <n v="2.0270270270270272"/>
    <x v="8"/>
    <x v="3"/>
  </r>
  <r>
    <x v="91"/>
    <x v="217"/>
    <n v="10.135135135135135"/>
    <x v="8"/>
    <x v="3"/>
  </r>
  <r>
    <x v="91"/>
    <x v="218"/>
    <n v="0"/>
    <x v="8"/>
    <x v="3"/>
  </r>
  <r>
    <x v="91"/>
    <x v="219"/>
    <n v="0.67567567567567566"/>
    <x v="8"/>
    <x v="3"/>
  </r>
  <r>
    <x v="91"/>
    <x v="220"/>
    <n v="16.216216216216218"/>
    <x v="8"/>
    <x v="3"/>
  </r>
  <r>
    <x v="92"/>
    <x v="213"/>
    <n v="23.648648648648649"/>
    <x v="8"/>
    <x v="3"/>
  </r>
  <r>
    <x v="92"/>
    <x v="222"/>
    <n v="16.216216216216218"/>
    <x v="8"/>
    <x v="3"/>
  </r>
  <r>
    <x v="92"/>
    <x v="223"/>
    <n v="43.918918918918919"/>
    <x v="8"/>
    <x v="3"/>
  </r>
  <r>
    <x v="92"/>
    <x v="224"/>
    <n v="12.837837837837839"/>
    <x v="8"/>
    <x v="3"/>
  </r>
  <r>
    <x v="92"/>
    <x v="4"/>
    <n v="3.3783783783783785"/>
    <x v="8"/>
    <x v="3"/>
  </r>
  <r>
    <x v="93"/>
    <x v="225"/>
    <n v="31.578947368421051"/>
    <x v="8"/>
    <x v="3"/>
  </r>
  <r>
    <x v="93"/>
    <x v="226"/>
    <n v="68.421052631578945"/>
    <x v="8"/>
    <x v="3"/>
  </r>
  <r>
    <x v="94"/>
    <x v="225"/>
    <n v="26.666666666666668"/>
    <x v="8"/>
    <x v="3"/>
  </r>
  <r>
    <x v="94"/>
    <x v="226"/>
    <n v="73.333333333333329"/>
    <x v="8"/>
    <x v="3"/>
  </r>
  <r>
    <x v="95"/>
    <x v="225"/>
    <n v="25.714285714285715"/>
    <x v="8"/>
    <x v="3"/>
  </r>
  <r>
    <x v="95"/>
    <x v="226"/>
    <n v="74.285714285714292"/>
    <x v="8"/>
    <x v="3"/>
  </r>
  <r>
    <x v="96"/>
    <x v="225"/>
    <n v="12.5"/>
    <x v="8"/>
    <x v="3"/>
  </r>
  <r>
    <x v="96"/>
    <x v="226"/>
    <n v="87.5"/>
    <x v="8"/>
    <x v="3"/>
  </r>
  <r>
    <x v="97"/>
    <x v="225"/>
    <n v="0"/>
    <x v="8"/>
    <x v="3"/>
  </r>
  <r>
    <x v="97"/>
    <x v="226"/>
    <n v="0"/>
    <x v="8"/>
    <x v="3"/>
  </r>
  <r>
    <x v="98"/>
    <x v="227"/>
    <n v="28.225806451612904"/>
    <x v="8"/>
    <x v="3"/>
  </r>
  <r>
    <x v="98"/>
    <x v="228"/>
    <n v="71.774193548387103"/>
    <x v="8"/>
    <x v="3"/>
  </r>
  <r>
    <x v="99"/>
    <x v="227"/>
    <n v="124"/>
    <x v="8"/>
    <x v="3"/>
  </r>
  <r>
    <x v="99"/>
    <x v="228"/>
    <n v="35"/>
    <x v="8"/>
    <x v="3"/>
  </r>
  <r>
    <x v="90"/>
    <x v="211"/>
    <n v="33.136094674556212"/>
    <x v="9"/>
    <x v="3"/>
  </r>
  <r>
    <x v="90"/>
    <x v="212"/>
    <n v="65.680473372781066"/>
    <x v="9"/>
    <x v="3"/>
  </r>
  <r>
    <x v="90"/>
    <x v="4"/>
    <n v="1.1834319526627219"/>
    <x v="9"/>
    <x v="3"/>
  </r>
  <r>
    <x v="91"/>
    <x v="213"/>
    <n v="27.218934911242602"/>
    <x v="9"/>
    <x v="3"/>
  </r>
  <r>
    <x v="91"/>
    <x v="214"/>
    <n v="19.526627218934912"/>
    <x v="9"/>
    <x v="3"/>
  </r>
  <r>
    <x v="91"/>
    <x v="215"/>
    <n v="5.3254437869822482"/>
    <x v="9"/>
    <x v="3"/>
  </r>
  <r>
    <x v="91"/>
    <x v="216"/>
    <n v="9.4674556213017755"/>
    <x v="9"/>
    <x v="3"/>
  </r>
  <r>
    <x v="91"/>
    <x v="217"/>
    <n v="4.1420118343195265"/>
    <x v="9"/>
    <x v="3"/>
  </r>
  <r>
    <x v="91"/>
    <x v="218"/>
    <n v="0"/>
    <x v="9"/>
    <x v="3"/>
  </r>
  <r>
    <x v="91"/>
    <x v="219"/>
    <n v="0"/>
    <x v="9"/>
    <x v="3"/>
  </r>
  <r>
    <x v="91"/>
    <x v="220"/>
    <n v="34.319526627218934"/>
    <x v="9"/>
    <x v="3"/>
  </r>
  <r>
    <x v="92"/>
    <x v="213"/>
    <n v="27.218934911242602"/>
    <x v="9"/>
    <x v="3"/>
  </r>
  <r>
    <x v="92"/>
    <x v="222"/>
    <n v="28.994082840236686"/>
    <x v="9"/>
    <x v="3"/>
  </r>
  <r>
    <x v="92"/>
    <x v="223"/>
    <n v="9.4674556213017755"/>
    <x v="9"/>
    <x v="3"/>
  </r>
  <r>
    <x v="92"/>
    <x v="224"/>
    <n v="33.136094674556212"/>
    <x v="9"/>
    <x v="3"/>
  </r>
  <r>
    <x v="92"/>
    <x v="4"/>
    <n v="1.1834319526627219"/>
    <x v="9"/>
    <x v="3"/>
  </r>
  <r>
    <x v="93"/>
    <x v="225"/>
    <n v="77.272727272727266"/>
    <x v="9"/>
    <x v="3"/>
  </r>
  <r>
    <x v="93"/>
    <x v="226"/>
    <n v="22.727272727272727"/>
    <x v="9"/>
    <x v="3"/>
  </r>
  <r>
    <x v="94"/>
    <x v="225"/>
    <n v="73.333333333333329"/>
    <x v="9"/>
    <x v="3"/>
  </r>
  <r>
    <x v="94"/>
    <x v="226"/>
    <n v="26.666666666666668"/>
    <x v="9"/>
    <x v="3"/>
  </r>
  <r>
    <x v="95"/>
    <x v="225"/>
    <n v="77.5"/>
    <x v="9"/>
    <x v="3"/>
  </r>
  <r>
    <x v="95"/>
    <x v="226"/>
    <n v="22.5"/>
    <x v="9"/>
    <x v="3"/>
  </r>
  <r>
    <x v="96"/>
    <x v="225"/>
    <n v="50"/>
    <x v="9"/>
    <x v="3"/>
  </r>
  <r>
    <x v="96"/>
    <x v="226"/>
    <n v="50"/>
    <x v="9"/>
    <x v="3"/>
  </r>
  <r>
    <x v="97"/>
    <x v="225"/>
    <n v="66.666666666666671"/>
    <x v="9"/>
    <x v="3"/>
  </r>
  <r>
    <x v="97"/>
    <x v="226"/>
    <n v="33.333333333333336"/>
    <x v="9"/>
    <x v="3"/>
  </r>
  <r>
    <x v="98"/>
    <x v="227"/>
    <n v="48.648648648648646"/>
    <x v="9"/>
    <x v="3"/>
  </r>
  <r>
    <x v="98"/>
    <x v="228"/>
    <n v="51.351351351351354"/>
    <x v="9"/>
    <x v="3"/>
  </r>
  <r>
    <x v="99"/>
    <x v="227"/>
    <n v="111"/>
    <x v="9"/>
    <x v="3"/>
  </r>
  <r>
    <x v="99"/>
    <x v="228"/>
    <n v="54"/>
    <x v="9"/>
    <x v="3"/>
  </r>
  <r>
    <x v="90"/>
    <x v="211"/>
    <n v="42.748091603053432"/>
    <x v="10"/>
    <x v="3"/>
  </r>
  <r>
    <x v="90"/>
    <x v="212"/>
    <n v="52.671755725190842"/>
    <x v="10"/>
    <x v="3"/>
  </r>
  <r>
    <x v="90"/>
    <x v="4"/>
    <n v="4.5801526717557248"/>
    <x v="10"/>
    <x v="3"/>
  </r>
  <r>
    <x v="91"/>
    <x v="213"/>
    <n v="31.297709923664122"/>
    <x v="10"/>
    <x v="3"/>
  </r>
  <r>
    <x v="91"/>
    <x v="214"/>
    <n v="3.053435114503817"/>
    <x v="10"/>
    <x v="3"/>
  </r>
  <r>
    <x v="91"/>
    <x v="215"/>
    <n v="5.343511450381679"/>
    <x v="10"/>
    <x v="3"/>
  </r>
  <r>
    <x v="91"/>
    <x v="216"/>
    <n v="2.2900763358778624"/>
    <x v="10"/>
    <x v="3"/>
  </r>
  <r>
    <x v="91"/>
    <x v="217"/>
    <n v="5.343511450381679"/>
    <x v="10"/>
    <x v="3"/>
  </r>
  <r>
    <x v="91"/>
    <x v="218"/>
    <n v="2.2900763358778624"/>
    <x v="10"/>
    <x v="3"/>
  </r>
  <r>
    <x v="91"/>
    <x v="219"/>
    <n v="3.053435114503817"/>
    <x v="10"/>
    <x v="3"/>
  </r>
  <r>
    <x v="91"/>
    <x v="220"/>
    <n v="47.328244274809158"/>
    <x v="10"/>
    <x v="3"/>
  </r>
  <r>
    <x v="92"/>
    <x v="213"/>
    <n v="31.297709923664122"/>
    <x v="10"/>
    <x v="3"/>
  </r>
  <r>
    <x v="92"/>
    <x v="222"/>
    <n v="5.343511450381679"/>
    <x v="10"/>
    <x v="3"/>
  </r>
  <r>
    <x v="92"/>
    <x v="223"/>
    <n v="16.03053435114504"/>
    <x v="10"/>
    <x v="3"/>
  </r>
  <r>
    <x v="92"/>
    <x v="224"/>
    <n v="42.748091603053432"/>
    <x v="10"/>
    <x v="3"/>
  </r>
  <r>
    <x v="92"/>
    <x v="4"/>
    <n v="4.5801526717557248"/>
    <x v="10"/>
    <x v="3"/>
  </r>
  <r>
    <x v="93"/>
    <x v="225"/>
    <n v="33.333333333333336"/>
    <x v="10"/>
    <x v="3"/>
  </r>
  <r>
    <x v="93"/>
    <x v="226"/>
    <n v="66.666666666666671"/>
    <x v="10"/>
    <x v="3"/>
  </r>
  <r>
    <x v="94"/>
    <x v="225"/>
    <n v="45.454545454545453"/>
    <x v="10"/>
    <x v="3"/>
  </r>
  <r>
    <x v="94"/>
    <x v="226"/>
    <n v="54.545454545454547"/>
    <x v="10"/>
    <x v="3"/>
  </r>
  <r>
    <x v="95"/>
    <x v="225"/>
    <n v="11.111111111111111"/>
    <x v="10"/>
    <x v="3"/>
  </r>
  <r>
    <x v="95"/>
    <x v="226"/>
    <n v="88.888888888888886"/>
    <x v="10"/>
    <x v="3"/>
  </r>
  <r>
    <x v="96"/>
    <x v="225"/>
    <n v="70"/>
    <x v="10"/>
    <x v="3"/>
  </r>
  <r>
    <x v="96"/>
    <x v="226"/>
    <n v="30"/>
    <x v="10"/>
    <x v="3"/>
  </r>
  <r>
    <x v="97"/>
    <x v="225"/>
    <n v="0"/>
    <x v="10"/>
    <x v="3"/>
  </r>
  <r>
    <x v="97"/>
    <x v="226"/>
    <n v="0"/>
    <x v="10"/>
    <x v="3"/>
  </r>
  <r>
    <x v="98"/>
    <x v="227"/>
    <n v="55.072463768115945"/>
    <x v="10"/>
    <x v="3"/>
  </r>
  <r>
    <x v="98"/>
    <x v="228"/>
    <n v="44.927536231884055"/>
    <x v="10"/>
    <x v="3"/>
  </r>
  <r>
    <x v="99"/>
    <x v="227"/>
    <n v="69"/>
    <x v="10"/>
    <x v="3"/>
  </r>
  <r>
    <x v="99"/>
    <x v="228"/>
    <n v="38"/>
    <x v="10"/>
    <x v="3"/>
  </r>
  <r>
    <x v="90"/>
    <x v="211"/>
    <n v="39.495798319327733"/>
    <x v="11"/>
    <x v="3"/>
  </r>
  <r>
    <x v="90"/>
    <x v="212"/>
    <n v="57.142857142857146"/>
    <x v="11"/>
    <x v="3"/>
  </r>
  <r>
    <x v="90"/>
    <x v="4"/>
    <n v="3.3613445378151261"/>
    <x v="11"/>
    <x v="3"/>
  </r>
  <r>
    <x v="91"/>
    <x v="213"/>
    <n v="31.092436974789916"/>
    <x v="11"/>
    <x v="3"/>
  </r>
  <r>
    <x v="91"/>
    <x v="214"/>
    <n v="11.764705882352942"/>
    <x v="11"/>
    <x v="3"/>
  </r>
  <r>
    <x v="91"/>
    <x v="215"/>
    <n v="9.2436974789915958"/>
    <x v="11"/>
    <x v="3"/>
  </r>
  <r>
    <x v="91"/>
    <x v="216"/>
    <n v="2.5210084033613445"/>
    <x v="11"/>
    <x v="3"/>
  </r>
  <r>
    <x v="91"/>
    <x v="217"/>
    <n v="2.5210084033613445"/>
    <x v="11"/>
    <x v="3"/>
  </r>
  <r>
    <x v="91"/>
    <x v="218"/>
    <n v="0"/>
    <x v="11"/>
    <x v="3"/>
  </r>
  <r>
    <x v="91"/>
    <x v="219"/>
    <n v="0"/>
    <x v="11"/>
    <x v="3"/>
  </r>
  <r>
    <x v="91"/>
    <x v="220"/>
    <n v="42.857142857142854"/>
    <x v="11"/>
    <x v="3"/>
  </r>
  <r>
    <x v="92"/>
    <x v="213"/>
    <n v="31.092436974789916"/>
    <x v="11"/>
    <x v="3"/>
  </r>
  <r>
    <x v="92"/>
    <x v="222"/>
    <n v="14.285714285714286"/>
    <x v="11"/>
    <x v="3"/>
  </r>
  <r>
    <x v="92"/>
    <x v="223"/>
    <n v="11.764705882352942"/>
    <x v="11"/>
    <x v="3"/>
  </r>
  <r>
    <x v="92"/>
    <x v="224"/>
    <n v="39.495798319327733"/>
    <x v="11"/>
    <x v="3"/>
  </r>
  <r>
    <x v="92"/>
    <x v="4"/>
    <n v="3.3613445378151261"/>
    <x v="11"/>
    <x v="3"/>
  </r>
  <r>
    <x v="93"/>
    <x v="225"/>
    <n v="45.454545454545453"/>
    <x v="11"/>
    <x v="3"/>
  </r>
  <r>
    <x v="93"/>
    <x v="226"/>
    <n v="54.545454545454547"/>
    <x v="11"/>
    <x v="3"/>
  </r>
  <r>
    <x v="94"/>
    <x v="225"/>
    <n v="75"/>
    <x v="11"/>
    <x v="3"/>
  </r>
  <r>
    <x v="94"/>
    <x v="226"/>
    <n v="25"/>
    <x v="11"/>
    <x v="3"/>
  </r>
  <r>
    <x v="95"/>
    <x v="225"/>
    <n v="57.89473684210526"/>
    <x v="11"/>
    <x v="3"/>
  </r>
  <r>
    <x v="95"/>
    <x v="226"/>
    <n v="42.10526315789474"/>
    <x v="11"/>
    <x v="3"/>
  </r>
  <r>
    <x v="96"/>
    <x v="225"/>
    <n v="0"/>
    <x v="11"/>
    <x v="3"/>
  </r>
  <r>
    <x v="96"/>
    <x v="226"/>
    <n v="0"/>
    <x v="11"/>
    <x v="3"/>
  </r>
  <r>
    <x v="97"/>
    <x v="225"/>
    <n v="0"/>
    <x v="11"/>
    <x v="3"/>
  </r>
  <r>
    <x v="97"/>
    <x v="226"/>
    <n v="0"/>
    <x v="11"/>
    <x v="3"/>
  </r>
  <r>
    <x v="98"/>
    <x v="227"/>
    <n v="47.058823529411768"/>
    <x v="11"/>
    <x v="3"/>
  </r>
  <r>
    <x v="98"/>
    <x v="228"/>
    <n v="52.941176470588232"/>
    <x v="11"/>
    <x v="3"/>
  </r>
  <r>
    <x v="99"/>
    <x v="227"/>
    <n v="68"/>
    <x v="11"/>
    <x v="3"/>
  </r>
  <r>
    <x v="99"/>
    <x v="228"/>
    <n v="32"/>
    <x v="11"/>
    <x v="3"/>
  </r>
  <r>
    <x v="90"/>
    <x v="211"/>
    <n v="58.585858585858588"/>
    <x v="12"/>
    <x v="3"/>
  </r>
  <r>
    <x v="90"/>
    <x v="212"/>
    <n v="35.353535353535356"/>
    <x v="12"/>
    <x v="3"/>
  </r>
  <r>
    <x v="90"/>
    <x v="4"/>
    <n v="6.0606060606060606"/>
    <x v="12"/>
    <x v="3"/>
  </r>
  <r>
    <x v="91"/>
    <x v="213"/>
    <n v="20.202020202020201"/>
    <x v="12"/>
    <x v="3"/>
  </r>
  <r>
    <x v="91"/>
    <x v="214"/>
    <n v="0"/>
    <x v="12"/>
    <x v="3"/>
  </r>
  <r>
    <x v="91"/>
    <x v="215"/>
    <n v="5.0505050505050502"/>
    <x v="12"/>
    <x v="3"/>
  </r>
  <r>
    <x v="91"/>
    <x v="216"/>
    <n v="1.0101010101010102"/>
    <x v="12"/>
    <x v="3"/>
  </r>
  <r>
    <x v="91"/>
    <x v="217"/>
    <n v="6.0606060606060606"/>
    <x v="12"/>
    <x v="3"/>
  </r>
  <r>
    <x v="91"/>
    <x v="218"/>
    <n v="2.0202020202020203"/>
    <x v="12"/>
    <x v="3"/>
  </r>
  <r>
    <x v="91"/>
    <x v="219"/>
    <n v="1.0101010101010102"/>
    <x v="12"/>
    <x v="3"/>
  </r>
  <r>
    <x v="91"/>
    <x v="220"/>
    <n v="64.646464646464651"/>
    <x v="12"/>
    <x v="3"/>
  </r>
  <r>
    <x v="92"/>
    <x v="213"/>
    <n v="20.202020202020201"/>
    <x v="12"/>
    <x v="3"/>
  </r>
  <r>
    <x v="92"/>
    <x v="222"/>
    <n v="1.0101010101010102"/>
    <x v="12"/>
    <x v="3"/>
  </r>
  <r>
    <x v="92"/>
    <x v="223"/>
    <n v="14.141414141414142"/>
    <x v="12"/>
    <x v="3"/>
  </r>
  <r>
    <x v="92"/>
    <x v="224"/>
    <n v="58.585858585858588"/>
    <x v="12"/>
    <x v="3"/>
  </r>
  <r>
    <x v="92"/>
    <x v="4"/>
    <n v="6.0606060606060606"/>
    <x v="12"/>
    <x v="3"/>
  </r>
  <r>
    <x v="93"/>
    <x v="225"/>
    <n v="7.6923076923076925"/>
    <x v="12"/>
    <x v="3"/>
  </r>
  <r>
    <x v="93"/>
    <x v="226"/>
    <n v="92.307692307692307"/>
    <x v="12"/>
    <x v="3"/>
  </r>
  <r>
    <x v="94"/>
    <x v="225"/>
    <n v="40"/>
    <x v="12"/>
    <x v="3"/>
  </r>
  <r>
    <x v="94"/>
    <x v="226"/>
    <n v="60"/>
    <x v="12"/>
    <x v="3"/>
  </r>
  <r>
    <x v="95"/>
    <x v="225"/>
    <n v="0"/>
    <x v="12"/>
    <x v="3"/>
  </r>
  <r>
    <x v="95"/>
    <x v="226"/>
    <n v="100"/>
    <x v="12"/>
    <x v="3"/>
  </r>
  <r>
    <x v="96"/>
    <x v="225"/>
    <n v="20"/>
    <x v="12"/>
    <x v="3"/>
  </r>
  <r>
    <x v="96"/>
    <x v="226"/>
    <n v="80"/>
    <x v="12"/>
    <x v="3"/>
  </r>
  <r>
    <x v="97"/>
    <x v="225"/>
    <n v="0"/>
    <x v="12"/>
    <x v="3"/>
  </r>
  <r>
    <x v="97"/>
    <x v="226"/>
    <n v="0"/>
    <x v="12"/>
    <x v="3"/>
  </r>
  <r>
    <x v="98"/>
    <x v="227"/>
    <n v="57.142857142857146"/>
    <x v="12"/>
    <x v="3"/>
  </r>
  <r>
    <x v="98"/>
    <x v="228"/>
    <n v="42.857142857142854"/>
    <x v="12"/>
    <x v="3"/>
  </r>
  <r>
    <x v="99"/>
    <x v="227"/>
    <n v="35"/>
    <x v="12"/>
    <x v="3"/>
  </r>
  <r>
    <x v="99"/>
    <x v="228"/>
    <n v="20"/>
    <x v="12"/>
    <x v="3"/>
  </r>
  <r>
    <x v="90"/>
    <x v="211"/>
    <n v="27.536231884057973"/>
    <x v="13"/>
    <x v="3"/>
  </r>
  <r>
    <x v="90"/>
    <x v="212"/>
    <n v="72.463768115942031"/>
    <x v="13"/>
    <x v="3"/>
  </r>
  <r>
    <x v="90"/>
    <x v="4"/>
    <n v="0"/>
    <x v="13"/>
    <x v="3"/>
  </r>
  <r>
    <x v="91"/>
    <x v="213"/>
    <n v="39.130434782608695"/>
    <x v="13"/>
    <x v="3"/>
  </r>
  <r>
    <x v="91"/>
    <x v="214"/>
    <n v="14.492753623188406"/>
    <x v="13"/>
    <x v="3"/>
  </r>
  <r>
    <x v="91"/>
    <x v="215"/>
    <n v="4.3478260869565215"/>
    <x v="13"/>
    <x v="3"/>
  </r>
  <r>
    <x v="91"/>
    <x v="216"/>
    <n v="10.144927536231885"/>
    <x v="13"/>
    <x v="3"/>
  </r>
  <r>
    <x v="91"/>
    <x v="217"/>
    <n v="4.3478260869565215"/>
    <x v="13"/>
    <x v="3"/>
  </r>
  <r>
    <x v="91"/>
    <x v="218"/>
    <n v="0"/>
    <x v="13"/>
    <x v="3"/>
  </r>
  <r>
    <x v="91"/>
    <x v="219"/>
    <n v="0"/>
    <x v="13"/>
    <x v="3"/>
  </r>
  <r>
    <x v="91"/>
    <x v="220"/>
    <n v="27.536231884057973"/>
    <x v="13"/>
    <x v="3"/>
  </r>
  <r>
    <x v="92"/>
    <x v="213"/>
    <n v="39.130434782608695"/>
    <x v="13"/>
    <x v="3"/>
  </r>
  <r>
    <x v="92"/>
    <x v="222"/>
    <n v="24.637681159420289"/>
    <x v="13"/>
    <x v="3"/>
  </r>
  <r>
    <x v="92"/>
    <x v="223"/>
    <n v="8.695652173913043"/>
    <x v="13"/>
    <x v="3"/>
  </r>
  <r>
    <x v="92"/>
    <x v="224"/>
    <n v="27.536231884057973"/>
    <x v="13"/>
    <x v="3"/>
  </r>
  <r>
    <x v="92"/>
    <x v="4"/>
    <n v="0"/>
    <x v="13"/>
    <x v="3"/>
  </r>
  <r>
    <x v="93"/>
    <x v="225"/>
    <n v="75"/>
    <x v="13"/>
    <x v="3"/>
  </r>
  <r>
    <x v="93"/>
    <x v="226"/>
    <n v="25"/>
    <x v="13"/>
    <x v="3"/>
  </r>
  <r>
    <x v="94"/>
    <x v="225"/>
    <n v="100"/>
    <x v="13"/>
    <x v="3"/>
  </r>
  <r>
    <x v="94"/>
    <x v="226"/>
    <n v="0"/>
    <x v="13"/>
    <x v="3"/>
  </r>
  <r>
    <x v="95"/>
    <x v="225"/>
    <n v="73.333333333333329"/>
    <x v="13"/>
    <x v="3"/>
  </r>
  <r>
    <x v="95"/>
    <x v="226"/>
    <n v="26.666666666666668"/>
    <x v="13"/>
    <x v="3"/>
  </r>
  <r>
    <x v="96"/>
    <x v="225"/>
    <n v="100"/>
    <x v="13"/>
    <x v="3"/>
  </r>
  <r>
    <x v="96"/>
    <x v="226"/>
    <n v="0"/>
    <x v="13"/>
    <x v="3"/>
  </r>
  <r>
    <x v="97"/>
    <x v="225"/>
    <n v="0"/>
    <x v="13"/>
    <x v="3"/>
  </r>
  <r>
    <x v="97"/>
    <x v="226"/>
    <n v="0"/>
    <x v="13"/>
    <x v="3"/>
  </r>
  <r>
    <x v="98"/>
    <x v="227"/>
    <n v="54"/>
    <x v="13"/>
    <x v="3"/>
  </r>
  <r>
    <x v="98"/>
    <x v="228"/>
    <n v="46"/>
    <x v="13"/>
    <x v="3"/>
  </r>
  <r>
    <x v="99"/>
    <x v="227"/>
    <n v="50"/>
    <x v="13"/>
    <x v="3"/>
  </r>
  <r>
    <x v="99"/>
    <x v="228"/>
    <n v="27"/>
    <x v="13"/>
    <x v="3"/>
  </r>
  <r>
    <x v="90"/>
    <x v="211"/>
    <n v="10.344827586206897"/>
    <x v="14"/>
    <x v="3"/>
  </r>
  <r>
    <x v="90"/>
    <x v="212"/>
    <n v="87.356321839080465"/>
    <x v="14"/>
    <x v="3"/>
  </r>
  <r>
    <x v="90"/>
    <x v="4"/>
    <n v="2.2988505747126435"/>
    <x v="14"/>
    <x v="3"/>
  </r>
  <r>
    <x v="91"/>
    <x v="213"/>
    <n v="18.390804597701148"/>
    <x v="14"/>
    <x v="3"/>
  </r>
  <r>
    <x v="91"/>
    <x v="214"/>
    <n v="4.5977011494252871"/>
    <x v="14"/>
    <x v="3"/>
  </r>
  <r>
    <x v="91"/>
    <x v="215"/>
    <n v="51.724137931034484"/>
    <x v="14"/>
    <x v="3"/>
  </r>
  <r>
    <x v="91"/>
    <x v="216"/>
    <n v="0"/>
    <x v="14"/>
    <x v="3"/>
  </r>
  <r>
    <x v="91"/>
    <x v="217"/>
    <n v="4.5977011494252871"/>
    <x v="14"/>
    <x v="3"/>
  </r>
  <r>
    <x v="91"/>
    <x v="218"/>
    <n v="6.8965517241379306"/>
    <x v="14"/>
    <x v="3"/>
  </r>
  <r>
    <x v="91"/>
    <x v="219"/>
    <n v="1.1494252873563218"/>
    <x v="14"/>
    <x v="3"/>
  </r>
  <r>
    <x v="91"/>
    <x v="220"/>
    <n v="12.64367816091954"/>
    <x v="14"/>
    <x v="3"/>
  </r>
  <r>
    <x v="92"/>
    <x v="213"/>
    <n v="18.390804597701148"/>
    <x v="14"/>
    <x v="3"/>
  </r>
  <r>
    <x v="92"/>
    <x v="222"/>
    <n v="4.5977011494252871"/>
    <x v="14"/>
    <x v="3"/>
  </r>
  <r>
    <x v="92"/>
    <x v="223"/>
    <n v="64.367816091954026"/>
    <x v="14"/>
    <x v="3"/>
  </r>
  <r>
    <x v="92"/>
    <x v="224"/>
    <n v="10.344827586206897"/>
    <x v="14"/>
    <x v="3"/>
  </r>
  <r>
    <x v="92"/>
    <x v="4"/>
    <n v="2.2988505747126435"/>
    <x v="14"/>
    <x v="3"/>
  </r>
  <r>
    <x v="93"/>
    <x v="225"/>
    <n v="6.8965517241379306"/>
    <x v="14"/>
    <x v="3"/>
  </r>
  <r>
    <x v="93"/>
    <x v="226"/>
    <n v="93.103448275862064"/>
    <x v="14"/>
    <x v="3"/>
  </r>
  <r>
    <x v="94"/>
    <x v="225"/>
    <n v="25.714285714285715"/>
    <x v="14"/>
    <x v="3"/>
  </r>
  <r>
    <x v="94"/>
    <x v="226"/>
    <n v="74.285714285714292"/>
    <x v="14"/>
    <x v="3"/>
  </r>
  <r>
    <x v="95"/>
    <x v="225"/>
    <n v="0"/>
    <x v="14"/>
    <x v="3"/>
  </r>
  <r>
    <x v="95"/>
    <x v="226"/>
    <n v="100"/>
    <x v="14"/>
    <x v="3"/>
  </r>
  <r>
    <x v="96"/>
    <x v="225"/>
    <n v="14.285714285714286"/>
    <x v="14"/>
    <x v="3"/>
  </r>
  <r>
    <x v="96"/>
    <x v="226"/>
    <n v="85.714285714285708"/>
    <x v="14"/>
    <x v="3"/>
  </r>
  <r>
    <x v="97"/>
    <x v="225"/>
    <n v="0"/>
    <x v="14"/>
    <x v="3"/>
  </r>
  <r>
    <x v="97"/>
    <x v="226"/>
    <n v="100"/>
    <x v="14"/>
    <x v="3"/>
  </r>
  <r>
    <x v="98"/>
    <x v="227"/>
    <n v="10.526315789473685"/>
    <x v="14"/>
    <x v="3"/>
  </r>
  <r>
    <x v="98"/>
    <x v="228"/>
    <n v="89.473684210526315"/>
    <x v="14"/>
    <x v="3"/>
  </r>
  <r>
    <x v="99"/>
    <x v="227"/>
    <n v="76"/>
    <x v="14"/>
    <x v="3"/>
  </r>
  <r>
    <x v="99"/>
    <x v="228"/>
    <n v="8"/>
    <x v="14"/>
    <x v="3"/>
  </r>
  <r>
    <x v="90"/>
    <x v="211"/>
    <n v="28.571428571428573"/>
    <x v="15"/>
    <x v="3"/>
  </r>
  <r>
    <x v="90"/>
    <x v="212"/>
    <n v="62.637362637362635"/>
    <x v="15"/>
    <x v="3"/>
  </r>
  <r>
    <x v="90"/>
    <x v="4"/>
    <n v="8.791208791208792"/>
    <x v="15"/>
    <x v="3"/>
  </r>
  <r>
    <x v="91"/>
    <x v="213"/>
    <n v="48.35164835164835"/>
    <x v="15"/>
    <x v="3"/>
  </r>
  <r>
    <x v="91"/>
    <x v="214"/>
    <n v="6.5934065934065931"/>
    <x v="15"/>
    <x v="3"/>
  </r>
  <r>
    <x v="91"/>
    <x v="215"/>
    <n v="3.2967032967032965"/>
    <x v="15"/>
    <x v="3"/>
  </r>
  <r>
    <x v="91"/>
    <x v="216"/>
    <n v="0"/>
    <x v="15"/>
    <x v="3"/>
  </r>
  <r>
    <x v="91"/>
    <x v="217"/>
    <n v="2.197802197802198"/>
    <x v="15"/>
    <x v="3"/>
  </r>
  <r>
    <x v="91"/>
    <x v="218"/>
    <n v="0"/>
    <x v="15"/>
    <x v="3"/>
  </r>
  <r>
    <x v="91"/>
    <x v="219"/>
    <n v="2.197802197802198"/>
    <x v="15"/>
    <x v="3"/>
  </r>
  <r>
    <x v="91"/>
    <x v="220"/>
    <n v="37.362637362637365"/>
    <x v="15"/>
    <x v="3"/>
  </r>
  <r>
    <x v="92"/>
    <x v="213"/>
    <n v="48.35164835164835"/>
    <x v="15"/>
    <x v="3"/>
  </r>
  <r>
    <x v="92"/>
    <x v="222"/>
    <n v="6.5934065934065931"/>
    <x v="15"/>
    <x v="3"/>
  </r>
  <r>
    <x v="92"/>
    <x v="223"/>
    <n v="7.6923076923076925"/>
    <x v="15"/>
    <x v="3"/>
  </r>
  <r>
    <x v="92"/>
    <x v="224"/>
    <n v="28.571428571428573"/>
    <x v="15"/>
    <x v="3"/>
  </r>
  <r>
    <x v="92"/>
    <x v="4"/>
    <n v="8.791208791208792"/>
    <x v="15"/>
    <x v="3"/>
  </r>
  <r>
    <x v="93"/>
    <x v="225"/>
    <n v="40"/>
    <x v="15"/>
    <x v="3"/>
  </r>
  <r>
    <x v="93"/>
    <x v="226"/>
    <n v="60"/>
    <x v="15"/>
    <x v="3"/>
  </r>
  <r>
    <x v="94"/>
    <x v="225"/>
    <n v="100"/>
    <x v="15"/>
    <x v="3"/>
  </r>
  <r>
    <x v="94"/>
    <x v="226"/>
    <n v="0"/>
    <x v="15"/>
    <x v="3"/>
  </r>
  <r>
    <x v="95"/>
    <x v="225"/>
    <n v="40"/>
    <x v="15"/>
    <x v="3"/>
  </r>
  <r>
    <x v="95"/>
    <x v="226"/>
    <n v="60"/>
    <x v="15"/>
    <x v="3"/>
  </r>
  <r>
    <x v="96"/>
    <x v="225"/>
    <n v="75"/>
    <x v="15"/>
    <x v="3"/>
  </r>
  <r>
    <x v="96"/>
    <x v="226"/>
    <n v="25"/>
    <x v="15"/>
    <x v="3"/>
  </r>
  <r>
    <x v="97"/>
    <x v="225"/>
    <n v="0"/>
    <x v="15"/>
    <x v="3"/>
  </r>
  <r>
    <x v="97"/>
    <x v="226"/>
    <n v="0"/>
    <x v="15"/>
    <x v="3"/>
  </r>
  <r>
    <x v="98"/>
    <x v="227"/>
    <n v="61.403508771929822"/>
    <x v="15"/>
    <x v="3"/>
  </r>
  <r>
    <x v="98"/>
    <x v="228"/>
    <n v="38.596491228070178"/>
    <x v="15"/>
    <x v="3"/>
  </r>
  <r>
    <x v="99"/>
    <x v="227"/>
    <n v="57"/>
    <x v="15"/>
    <x v="3"/>
  </r>
  <r>
    <x v="99"/>
    <x v="228"/>
    <n v="35"/>
    <x v="15"/>
    <x v="3"/>
  </r>
  <r>
    <x v="90"/>
    <x v="211"/>
    <n v="34.239130434782609"/>
    <x v="16"/>
    <x v="3"/>
  </r>
  <r>
    <x v="90"/>
    <x v="212"/>
    <n v="58.695652173913047"/>
    <x v="16"/>
    <x v="3"/>
  </r>
  <r>
    <x v="90"/>
    <x v="4"/>
    <n v="7.0652173913043477"/>
    <x v="16"/>
    <x v="3"/>
  </r>
  <r>
    <x v="91"/>
    <x v="213"/>
    <n v="27.717391304347824"/>
    <x v="16"/>
    <x v="3"/>
  </r>
  <r>
    <x v="91"/>
    <x v="214"/>
    <n v="4.3478260869565215"/>
    <x v="16"/>
    <x v="3"/>
  </r>
  <r>
    <x v="91"/>
    <x v="215"/>
    <n v="9.2391304347826093"/>
    <x v="16"/>
    <x v="3"/>
  </r>
  <r>
    <x v="91"/>
    <x v="216"/>
    <n v="5.4347826086956523"/>
    <x v="16"/>
    <x v="3"/>
  </r>
  <r>
    <x v="91"/>
    <x v="217"/>
    <n v="6.5217391304347823"/>
    <x v="16"/>
    <x v="3"/>
  </r>
  <r>
    <x v="91"/>
    <x v="218"/>
    <n v="2.1739130434782608"/>
    <x v="16"/>
    <x v="3"/>
  </r>
  <r>
    <x v="91"/>
    <x v="219"/>
    <n v="3.2608695652173911"/>
    <x v="16"/>
    <x v="3"/>
  </r>
  <r>
    <x v="91"/>
    <x v="220"/>
    <n v="41.304347826086953"/>
    <x v="16"/>
    <x v="3"/>
  </r>
  <r>
    <x v="92"/>
    <x v="213"/>
    <n v="27.717391304347824"/>
    <x v="16"/>
    <x v="3"/>
  </r>
  <r>
    <x v="92"/>
    <x v="222"/>
    <n v="9.7826086956521738"/>
    <x v="16"/>
    <x v="3"/>
  </r>
  <r>
    <x v="92"/>
    <x v="223"/>
    <n v="21.195652173913043"/>
    <x v="16"/>
    <x v="3"/>
  </r>
  <r>
    <x v="92"/>
    <x v="224"/>
    <n v="34.239130434782609"/>
    <x v="16"/>
    <x v="3"/>
  </r>
  <r>
    <x v="92"/>
    <x v="4"/>
    <n v="7.0652173913043477"/>
    <x v="16"/>
    <x v="3"/>
  </r>
  <r>
    <x v="93"/>
    <x v="225"/>
    <n v="24.324324324324323"/>
    <x v="16"/>
    <x v="3"/>
  </r>
  <r>
    <x v="93"/>
    <x v="226"/>
    <n v="75.675675675675677"/>
    <x v="16"/>
    <x v="3"/>
  </r>
  <r>
    <x v="94"/>
    <x v="225"/>
    <n v="48.148148148148145"/>
    <x v="16"/>
    <x v="3"/>
  </r>
  <r>
    <x v="94"/>
    <x v="226"/>
    <n v="51.851851851851855"/>
    <x v="16"/>
    <x v="3"/>
  </r>
  <r>
    <x v="95"/>
    <x v="225"/>
    <n v="42.857142857142854"/>
    <x v="16"/>
    <x v="3"/>
  </r>
  <r>
    <x v="95"/>
    <x v="226"/>
    <n v="57.142857142857146"/>
    <x v="16"/>
    <x v="3"/>
  </r>
  <r>
    <x v="96"/>
    <x v="225"/>
    <n v="75"/>
    <x v="16"/>
    <x v="3"/>
  </r>
  <r>
    <x v="96"/>
    <x v="226"/>
    <n v="25"/>
    <x v="16"/>
    <x v="3"/>
  </r>
  <r>
    <x v="97"/>
    <x v="225"/>
    <n v="0"/>
    <x v="16"/>
    <x v="3"/>
  </r>
  <r>
    <x v="97"/>
    <x v="226"/>
    <n v="0"/>
    <x v="16"/>
    <x v="3"/>
  </r>
  <r>
    <x v="98"/>
    <x v="227"/>
    <n v="56.481481481481481"/>
    <x v="16"/>
    <x v="3"/>
  </r>
  <r>
    <x v="98"/>
    <x v="228"/>
    <n v="43.518518518518519"/>
    <x v="16"/>
    <x v="3"/>
  </r>
  <r>
    <x v="99"/>
    <x v="227"/>
    <n v="108"/>
    <x v="16"/>
    <x v="3"/>
  </r>
  <r>
    <x v="99"/>
    <x v="228"/>
    <n v="61"/>
    <x v="16"/>
    <x v="3"/>
  </r>
  <r>
    <x v="101"/>
    <x v="230"/>
    <n v="7.9589534325491975"/>
    <x v="0"/>
    <x v="2"/>
  </r>
  <r>
    <x v="101"/>
    <x v="231"/>
    <n v="8.2163991975927644"/>
    <x v="0"/>
    <x v="2"/>
  </r>
  <r>
    <x v="101"/>
    <x v="232"/>
    <n v="7.483238636363633"/>
    <x v="0"/>
    <x v="2"/>
  </r>
  <r>
    <x v="101"/>
    <x v="233"/>
    <n v="7.6472483221476422"/>
    <x v="0"/>
    <x v="2"/>
  </r>
  <r>
    <x v="101"/>
    <x v="234"/>
    <n v="7.8991935483871094"/>
    <x v="0"/>
    <x v="2"/>
  </r>
  <r>
    <x v="101"/>
    <x v="235"/>
    <n v="7.4376558603491363"/>
    <x v="0"/>
    <x v="2"/>
  </r>
  <r>
    <x v="101"/>
    <x v="236"/>
    <n v="7.8521439132577626"/>
    <x v="0"/>
    <x v="2"/>
  </r>
  <r>
    <x v="101"/>
    <x v="237"/>
    <n v="7.5943132774815805"/>
    <x v="0"/>
    <x v="2"/>
  </r>
  <r>
    <x v="101"/>
    <x v="238"/>
    <n v="7.6106965174129391"/>
    <x v="0"/>
    <x v="2"/>
  </r>
  <r>
    <x v="101"/>
    <x v="239"/>
    <n v="8.122595537317272"/>
    <x v="0"/>
    <x v="2"/>
  </r>
  <r>
    <x v="101"/>
    <x v="240"/>
    <n v="7.9874507874015661"/>
    <x v="0"/>
    <x v="2"/>
  </r>
  <r>
    <x v="101"/>
    <x v="241"/>
    <n v="8.1438778024143499"/>
    <x v="0"/>
    <x v="2"/>
  </r>
  <r>
    <x v="101"/>
    <x v="242"/>
    <n v="6.8175477239353803"/>
    <x v="0"/>
    <x v="2"/>
  </r>
  <r>
    <x v="101"/>
    <x v="243"/>
    <n v="6.996599690880986"/>
    <x v="0"/>
    <x v="2"/>
  </r>
  <r>
    <x v="101"/>
    <x v="244"/>
    <n v="7.4747559274755906"/>
    <x v="0"/>
    <x v="2"/>
  </r>
  <r>
    <x v="101"/>
    <x v="245"/>
    <n v="7.2284023668639028"/>
    <x v="0"/>
    <x v="2"/>
  </r>
  <r>
    <x v="101"/>
    <x v="246"/>
    <n v="7.840769659788057"/>
    <x v="0"/>
    <x v="2"/>
  </r>
  <r>
    <x v="101"/>
    <x v="247"/>
    <n v="6.8484933035714279"/>
    <x v="0"/>
    <x v="2"/>
  </r>
  <r>
    <x v="101"/>
    <x v="248"/>
    <n v="7.3836689038031391"/>
    <x v="0"/>
    <x v="2"/>
  </r>
  <r>
    <x v="101"/>
    <x v="249"/>
    <n v="6.7322325915290779"/>
    <x v="0"/>
    <x v="2"/>
  </r>
  <r>
    <x v="101"/>
    <x v="250"/>
    <n v="6.7441558441558396"/>
    <x v="0"/>
    <x v="2"/>
  </r>
  <r>
    <x v="101"/>
    <x v="251"/>
    <n v="6.6241830065359482"/>
    <x v="0"/>
    <x v="2"/>
  </r>
  <r>
    <x v="101"/>
    <x v="252"/>
    <n v="6.7092352092352154"/>
    <x v="0"/>
    <x v="2"/>
  </r>
  <r>
    <x v="101"/>
    <x v="253"/>
    <n v="8.2163009404388614"/>
    <x v="0"/>
    <x v="2"/>
  </r>
  <r>
    <x v="101"/>
    <x v="254"/>
    <n v="7.7096069868995603"/>
    <x v="0"/>
    <x v="2"/>
  </r>
  <r>
    <x v="101"/>
    <x v="255"/>
    <n v="7.9396346306592553"/>
    <x v="0"/>
    <x v="2"/>
  </r>
  <r>
    <x v="101"/>
    <x v="256"/>
    <n v="7.7749360613810756"/>
    <x v="0"/>
    <x v="2"/>
  </r>
  <r>
    <x v="101"/>
    <x v="257"/>
    <n v="7.4571342925659492"/>
    <x v="0"/>
    <x v="2"/>
  </r>
  <r>
    <x v="101"/>
    <x v="258"/>
    <n v="7.3668903803131967"/>
    <x v="0"/>
    <x v="2"/>
  </r>
  <r>
    <x v="101"/>
    <x v="259"/>
    <n v="8.1309419655876454"/>
    <x v="0"/>
    <x v="2"/>
  </r>
  <r>
    <x v="101"/>
    <x v="260"/>
    <n v="7.1792228390166528"/>
    <x v="0"/>
    <x v="2"/>
  </r>
  <r>
    <x v="101"/>
    <x v="261"/>
    <n v="6.7121500407719505"/>
    <x v="0"/>
    <x v="2"/>
  </r>
  <r>
    <x v="101"/>
    <x v="262"/>
    <n v="7.335454545454537"/>
    <x v="0"/>
    <x v="2"/>
  </r>
  <r>
    <x v="101"/>
    <x v="263"/>
    <n v="7.097270160025098"/>
    <x v="0"/>
    <x v="2"/>
  </r>
  <r>
    <x v="101"/>
    <x v="264"/>
    <n v="6.5351288056206087"/>
    <x v="0"/>
    <x v="2"/>
  </r>
  <r>
    <x v="101"/>
    <x v="265"/>
    <n v="7.523114532783584"/>
    <x v="0"/>
    <x v="2"/>
  </r>
  <r>
    <x v="101"/>
    <x v="230"/>
    <n v="7.4481481481481451"/>
    <x v="1"/>
    <x v="2"/>
  </r>
  <r>
    <x v="101"/>
    <x v="231"/>
    <n v="8.1262500000000077"/>
    <x v="1"/>
    <x v="2"/>
  </r>
  <r>
    <x v="101"/>
    <x v="232"/>
    <n v="6.9945504087193484"/>
    <x v="1"/>
    <x v="2"/>
  </r>
  <r>
    <x v="101"/>
    <x v="233"/>
    <n v="7.5855614973262036"/>
    <x v="1"/>
    <x v="2"/>
  </r>
  <r>
    <x v="101"/>
    <x v="234"/>
    <n v="7.3816568047337219"/>
    <x v="1"/>
    <x v="2"/>
  </r>
  <r>
    <x v="101"/>
    <x v="235"/>
    <n v="7.527568922305762"/>
    <x v="1"/>
    <x v="2"/>
  </r>
  <r>
    <x v="101"/>
    <x v="236"/>
    <n v="7.7925000000000004"/>
    <x v="1"/>
    <x v="2"/>
  </r>
  <r>
    <x v="101"/>
    <x v="237"/>
    <n v="7.5362134688691267"/>
    <x v="1"/>
    <x v="2"/>
  </r>
  <r>
    <x v="101"/>
    <x v="238"/>
    <n v="7.8071065989847712"/>
    <x v="1"/>
    <x v="2"/>
  </r>
  <r>
    <x v="101"/>
    <x v="239"/>
    <n v="8.2997448979591759"/>
    <x v="1"/>
    <x v="2"/>
  </r>
  <r>
    <x v="101"/>
    <x v="240"/>
    <n v="7.5992317541613339"/>
    <x v="1"/>
    <x v="2"/>
  </r>
  <r>
    <x v="101"/>
    <x v="241"/>
    <n v="8.0781841109710051"/>
    <x v="1"/>
    <x v="2"/>
  </r>
  <r>
    <x v="101"/>
    <x v="242"/>
    <n v="6.8898601398601418"/>
    <x v="1"/>
    <x v="2"/>
  </r>
  <r>
    <x v="101"/>
    <x v="243"/>
    <n v="6.647058823529413"/>
    <x v="1"/>
    <x v="2"/>
  </r>
  <r>
    <x v="101"/>
    <x v="244"/>
    <n v="7.2008310249307437"/>
    <x v="1"/>
    <x v="2"/>
  </r>
  <r>
    <x v="101"/>
    <x v="245"/>
    <n v="7.06774668630338"/>
    <x v="1"/>
    <x v="2"/>
  </r>
  <r>
    <x v="101"/>
    <x v="246"/>
    <n v="8.0284552845528392"/>
    <x v="1"/>
    <x v="2"/>
  </r>
  <r>
    <x v="101"/>
    <x v="247"/>
    <n v="7.1705639614855494"/>
    <x v="1"/>
    <x v="2"/>
  </r>
  <r>
    <x v="101"/>
    <x v="248"/>
    <n v="7.6210526315789453"/>
    <x v="1"/>
    <x v="2"/>
  </r>
  <r>
    <x v="101"/>
    <x v="249"/>
    <n v="6.9867109634551481"/>
    <x v="1"/>
    <x v="2"/>
  </r>
  <r>
    <x v="101"/>
    <x v="250"/>
    <n v="6.8318584070796478"/>
    <x v="1"/>
    <x v="2"/>
  </r>
  <r>
    <x v="101"/>
    <x v="251"/>
    <n v="6.75390625"/>
    <x v="1"/>
    <x v="2"/>
  </r>
  <r>
    <x v="101"/>
    <x v="252"/>
    <n v="6.9213114754098362"/>
    <x v="1"/>
    <x v="2"/>
  </r>
  <r>
    <x v="101"/>
    <x v="253"/>
    <n v="7.9694244604316546"/>
    <x v="1"/>
    <x v="2"/>
  </r>
  <r>
    <x v="101"/>
    <x v="254"/>
    <n v="7.2412280701754357"/>
    <x v="1"/>
    <x v="2"/>
  </r>
  <r>
    <x v="101"/>
    <x v="255"/>
    <n v="7.5433789954337902"/>
    <x v="1"/>
    <x v="2"/>
  </r>
  <r>
    <x v="101"/>
    <x v="256"/>
    <n v="7.9343629343629329"/>
    <x v="1"/>
    <x v="2"/>
  </r>
  <r>
    <x v="101"/>
    <x v="257"/>
    <n v="6.8486171761280881"/>
    <x v="1"/>
    <x v="2"/>
  </r>
  <r>
    <x v="101"/>
    <x v="258"/>
    <n v="6.7868098159509245"/>
    <x v="1"/>
    <x v="2"/>
  </r>
  <r>
    <x v="101"/>
    <x v="259"/>
    <n v="8.357585139318882"/>
    <x v="1"/>
    <x v="2"/>
  </r>
  <r>
    <x v="101"/>
    <x v="260"/>
    <n v="7.375234521575984"/>
    <x v="1"/>
    <x v="2"/>
  </r>
  <r>
    <x v="101"/>
    <x v="261"/>
    <n v="7.2"/>
    <x v="1"/>
    <x v="2"/>
  </r>
  <r>
    <x v="101"/>
    <x v="262"/>
    <n v="7.0600343053173278"/>
    <x v="1"/>
    <x v="2"/>
  </r>
  <r>
    <x v="101"/>
    <x v="263"/>
    <n v="7.0714285714285676"/>
    <x v="1"/>
    <x v="2"/>
  </r>
  <r>
    <x v="101"/>
    <x v="264"/>
    <n v="6.9178515007898964"/>
    <x v="1"/>
    <x v="2"/>
  </r>
  <r>
    <x v="101"/>
    <x v="265"/>
    <n v="7.4411967461740014"/>
    <x v="1"/>
    <x v="2"/>
  </r>
  <r>
    <x v="101"/>
    <x v="230"/>
    <n v="8.2393162393162314"/>
    <x v="2"/>
    <x v="2"/>
  </r>
  <r>
    <x v="101"/>
    <x v="231"/>
    <n v="8.3219034289713107"/>
    <x v="2"/>
    <x v="2"/>
  </r>
  <r>
    <x v="101"/>
    <x v="232"/>
    <n v="7.6577669902912593"/>
    <x v="2"/>
    <x v="2"/>
  </r>
  <r>
    <x v="101"/>
    <x v="233"/>
    <n v="7.9613095238095237"/>
    <x v="2"/>
    <x v="2"/>
  </r>
  <r>
    <x v="101"/>
    <x v="234"/>
    <n v="8.2568613652357286"/>
    <x v="2"/>
    <x v="2"/>
  </r>
  <r>
    <x v="101"/>
    <x v="235"/>
    <n v="7.548543689320387"/>
    <x v="2"/>
    <x v="2"/>
  </r>
  <r>
    <x v="101"/>
    <x v="236"/>
    <n v="7.8765182186234766"/>
    <x v="2"/>
    <x v="2"/>
  </r>
  <r>
    <x v="101"/>
    <x v="237"/>
    <n v="7.7487855655794666"/>
    <x v="2"/>
    <x v="2"/>
  </r>
  <r>
    <x v="101"/>
    <x v="238"/>
    <n v="7.4781420765027313"/>
    <x v="2"/>
    <x v="2"/>
  </r>
  <r>
    <x v="101"/>
    <x v="239"/>
    <n v="7.8135349172066189"/>
    <x v="2"/>
    <x v="2"/>
  </r>
  <r>
    <x v="101"/>
    <x v="240"/>
    <n v="8.2164879356568381"/>
    <x v="2"/>
    <x v="2"/>
  </r>
  <r>
    <x v="101"/>
    <x v="241"/>
    <n v="8.3202702702702585"/>
    <x v="2"/>
    <x v="2"/>
  </r>
  <r>
    <x v="101"/>
    <x v="242"/>
    <n v="6.5732410611303358"/>
    <x v="2"/>
    <x v="2"/>
  </r>
  <r>
    <x v="101"/>
    <x v="243"/>
    <n v="7.0409617097061465"/>
    <x v="2"/>
    <x v="2"/>
  </r>
  <r>
    <x v="101"/>
    <x v="244"/>
    <n v="7.7080181543116462"/>
    <x v="2"/>
    <x v="2"/>
  </r>
  <r>
    <x v="101"/>
    <x v="245"/>
    <n v="7.3872000000000053"/>
    <x v="2"/>
    <x v="2"/>
  </r>
  <r>
    <x v="101"/>
    <x v="246"/>
    <n v="7.8297546012269912"/>
    <x v="2"/>
    <x v="2"/>
  </r>
  <r>
    <x v="101"/>
    <x v="247"/>
    <n v="6.3805243445692925"/>
    <x v="2"/>
    <x v="2"/>
  </r>
  <r>
    <x v="101"/>
    <x v="248"/>
    <n v="6.5790598290598359"/>
    <x v="2"/>
    <x v="2"/>
  </r>
  <r>
    <x v="101"/>
    <x v="249"/>
    <n v="6.351851851851853"/>
    <x v="2"/>
    <x v="2"/>
  </r>
  <r>
    <x v="101"/>
    <x v="250"/>
    <n v="6.8"/>
    <x v="2"/>
    <x v="2"/>
  </r>
  <r>
    <x v="101"/>
    <x v="251"/>
    <n v="6.0868486352357314"/>
    <x v="2"/>
    <x v="2"/>
  </r>
  <r>
    <x v="101"/>
    <x v="252"/>
    <n v="6.316279069767444"/>
    <x v="2"/>
    <x v="2"/>
  </r>
  <r>
    <x v="101"/>
    <x v="253"/>
    <n v="8.199681782020674"/>
    <x v="2"/>
    <x v="2"/>
  </r>
  <r>
    <x v="101"/>
    <x v="254"/>
    <n v="7.6849056603773604"/>
    <x v="2"/>
    <x v="2"/>
  </r>
  <r>
    <x v="101"/>
    <x v="255"/>
    <n v="7.9293893129770963"/>
    <x v="2"/>
    <x v="2"/>
  </r>
  <r>
    <x v="101"/>
    <x v="256"/>
    <n v="7.2657743785850828"/>
    <x v="2"/>
    <x v="2"/>
  </r>
  <r>
    <x v="101"/>
    <x v="257"/>
    <n v="7.4110738255033475"/>
    <x v="2"/>
    <x v="2"/>
  </r>
  <r>
    <x v="101"/>
    <x v="258"/>
    <n v="7.6134598792062071"/>
    <x v="2"/>
    <x v="2"/>
  </r>
  <r>
    <x v="101"/>
    <x v="259"/>
    <n v="8.0604686318972139"/>
    <x v="2"/>
    <x v="2"/>
  </r>
  <r>
    <x v="101"/>
    <x v="260"/>
    <n v="6.8763213530655367"/>
    <x v="2"/>
    <x v="2"/>
  </r>
  <r>
    <x v="101"/>
    <x v="261"/>
    <n v="6.0366906474820183"/>
    <x v="2"/>
    <x v="2"/>
  </r>
  <r>
    <x v="101"/>
    <x v="262"/>
    <n v="7.2279586973788623"/>
    <x v="2"/>
    <x v="2"/>
  </r>
  <r>
    <x v="101"/>
    <x v="263"/>
    <n v="6.9333333333333416"/>
    <x v="2"/>
    <x v="2"/>
  </r>
  <r>
    <x v="101"/>
    <x v="264"/>
    <n v="5.9078947368421098"/>
    <x v="2"/>
    <x v="2"/>
  </r>
  <r>
    <x v="101"/>
    <x v="265"/>
    <n v="7.4899053468935612"/>
    <x v="2"/>
    <x v="2"/>
  </r>
  <r>
    <x v="101"/>
    <x v="230"/>
    <n v="7.958333333333341"/>
    <x v="3"/>
    <x v="2"/>
  </r>
  <r>
    <x v="101"/>
    <x v="231"/>
    <n v="8.2252066115702434"/>
    <x v="3"/>
    <x v="2"/>
  </r>
  <r>
    <x v="101"/>
    <x v="232"/>
    <n v="7.5328947368421089"/>
    <x v="3"/>
    <x v="2"/>
  </r>
  <r>
    <x v="101"/>
    <x v="233"/>
    <n v="7.6252676659528964"/>
    <x v="3"/>
    <x v="2"/>
  </r>
  <r>
    <x v="101"/>
    <x v="234"/>
    <n v="7.7617977528089916"/>
    <x v="3"/>
    <x v="2"/>
  </r>
  <r>
    <x v="101"/>
    <x v="235"/>
    <n v="7.0081300813008109"/>
    <x v="3"/>
    <x v="2"/>
  </r>
  <r>
    <x v="101"/>
    <x v="236"/>
    <n v="7.5487288135593245"/>
    <x v="3"/>
    <x v="2"/>
  </r>
  <r>
    <x v="101"/>
    <x v="237"/>
    <n v="7.0148936170212801"/>
    <x v="3"/>
    <x v="2"/>
  </r>
  <r>
    <x v="101"/>
    <x v="238"/>
    <n v="7.4024640657084202"/>
    <x v="3"/>
    <x v="2"/>
  </r>
  <r>
    <x v="101"/>
    <x v="239"/>
    <n v="8.5271966527196668"/>
    <x v="3"/>
    <x v="2"/>
  </r>
  <r>
    <x v="101"/>
    <x v="240"/>
    <n v="7.8191056910569099"/>
    <x v="3"/>
    <x v="2"/>
  </r>
  <r>
    <x v="101"/>
    <x v="241"/>
    <n v="7.83910386965377"/>
    <x v="3"/>
    <x v="2"/>
  </r>
  <r>
    <x v="101"/>
    <x v="242"/>
    <n v="6.8746736292428174"/>
    <x v="3"/>
    <x v="2"/>
  </r>
  <r>
    <x v="101"/>
    <x v="243"/>
    <n v="6.9555035128805631"/>
    <x v="3"/>
    <x v="2"/>
  </r>
  <r>
    <x v="101"/>
    <x v="244"/>
    <n v="7.2805194805194819"/>
    <x v="3"/>
    <x v="2"/>
  </r>
  <r>
    <x v="101"/>
    <x v="245"/>
    <n v="7.197889182058046"/>
    <x v="3"/>
    <x v="2"/>
  </r>
  <r>
    <x v="101"/>
    <x v="246"/>
    <n v="7.5153061224489788"/>
    <x v="3"/>
    <x v="2"/>
  </r>
  <r>
    <x v="101"/>
    <x v="247"/>
    <n v="6.9424083769633462"/>
    <x v="3"/>
    <x v="2"/>
  </r>
  <r>
    <x v="101"/>
    <x v="248"/>
    <n v="8.0689655172413826"/>
    <x v="3"/>
    <x v="2"/>
  </r>
  <r>
    <x v="101"/>
    <x v="249"/>
    <n v="6.6943005181347166"/>
    <x v="3"/>
    <x v="2"/>
  </r>
  <r>
    <x v="101"/>
    <x v="250"/>
    <n v="6.1437499999999998"/>
    <x v="3"/>
    <x v="2"/>
  </r>
  <r>
    <x v="101"/>
    <x v="251"/>
    <n v="6.5714285714285676"/>
    <x v="3"/>
    <x v="2"/>
  </r>
  <r>
    <x v="101"/>
    <x v="252"/>
    <n v="6.7448979591836764"/>
    <x v="3"/>
    <x v="2"/>
  </r>
  <r>
    <x v="101"/>
    <x v="253"/>
    <n v="8.4144385026737911"/>
    <x v="3"/>
    <x v="2"/>
  </r>
  <r>
    <x v="101"/>
    <x v="254"/>
    <n v="7.8604651162790722"/>
    <x v="3"/>
    <x v="2"/>
  </r>
  <r>
    <x v="101"/>
    <x v="255"/>
    <n v="8.1003460207612452"/>
    <x v="3"/>
    <x v="2"/>
  </r>
  <r>
    <x v="101"/>
    <x v="256"/>
    <n v="7.8698884758364311"/>
    <x v="3"/>
    <x v="2"/>
  </r>
  <r>
    <x v="101"/>
    <x v="257"/>
    <n v="7.2393364928909971"/>
    <x v="3"/>
    <x v="2"/>
  </r>
  <r>
    <x v="101"/>
    <x v="258"/>
    <n v="7.1146341463414631"/>
    <x v="3"/>
    <x v="2"/>
  </r>
  <r>
    <x v="101"/>
    <x v="259"/>
    <n v="8.2251184834123254"/>
    <x v="3"/>
    <x v="2"/>
  </r>
  <r>
    <x v="101"/>
    <x v="260"/>
    <n v="7.5036496350364983"/>
    <x v="3"/>
    <x v="2"/>
  </r>
  <r>
    <x v="101"/>
    <x v="261"/>
    <n v="7.011709601873533"/>
    <x v="3"/>
    <x v="2"/>
  </r>
  <r>
    <x v="101"/>
    <x v="262"/>
    <n v="7.6842105263157885"/>
    <x v="3"/>
    <x v="2"/>
  </r>
  <r>
    <x v="101"/>
    <x v="263"/>
    <n v="7.2927461139896383"/>
    <x v="3"/>
    <x v="2"/>
  </r>
  <r>
    <x v="101"/>
    <x v="264"/>
    <n v="6.8711217183770872"/>
    <x v="3"/>
    <x v="2"/>
  </r>
  <r>
    <x v="101"/>
    <x v="265"/>
    <n v="7.4977189439832506"/>
    <x v="3"/>
    <x v="2"/>
  </r>
  <r>
    <x v="101"/>
    <x v="230"/>
    <n v="7.7473498233215521"/>
    <x v="4"/>
    <x v="2"/>
  </r>
  <r>
    <x v="101"/>
    <x v="231"/>
    <n v="8.0551470588235361"/>
    <x v="4"/>
    <x v="2"/>
  </r>
  <r>
    <x v="101"/>
    <x v="232"/>
    <n v="7.4199535962877023"/>
    <x v="4"/>
    <x v="2"/>
  </r>
  <r>
    <x v="101"/>
    <x v="233"/>
    <n v="6.9408163265306078"/>
    <x v="4"/>
    <x v="2"/>
  </r>
  <r>
    <x v="101"/>
    <x v="234"/>
    <n v="7.6444444444444422"/>
    <x v="4"/>
    <x v="2"/>
  </r>
  <r>
    <x v="101"/>
    <x v="235"/>
    <n v="7.2601476014760156"/>
    <x v="4"/>
    <x v="2"/>
  </r>
  <r>
    <x v="101"/>
    <x v="236"/>
    <n v="7.8844765342960335"/>
    <x v="4"/>
    <x v="2"/>
  </r>
  <r>
    <x v="101"/>
    <x v="237"/>
    <n v="7.6427184466019389"/>
    <x v="4"/>
    <x v="2"/>
  </r>
  <r>
    <x v="101"/>
    <x v="238"/>
    <n v="7.7370370370370365"/>
    <x v="4"/>
    <x v="2"/>
  </r>
  <r>
    <x v="101"/>
    <x v="239"/>
    <n v="8.0074906367041248"/>
    <x v="4"/>
    <x v="2"/>
  </r>
  <r>
    <x v="101"/>
    <x v="240"/>
    <n v="7.7656529516994643"/>
    <x v="4"/>
    <x v="2"/>
  </r>
  <r>
    <x v="101"/>
    <x v="241"/>
    <n v="7.7747747747747757"/>
    <x v="4"/>
    <x v="2"/>
  </r>
  <r>
    <x v="101"/>
    <x v="242"/>
    <n v="6.7356321839080477"/>
    <x v="4"/>
    <x v="2"/>
  </r>
  <r>
    <x v="101"/>
    <x v="243"/>
    <n v="7.2078239608801917"/>
    <x v="4"/>
    <x v="2"/>
  </r>
  <r>
    <x v="101"/>
    <x v="244"/>
    <n v="7.4351297405189607"/>
    <x v="4"/>
    <x v="2"/>
  </r>
  <r>
    <x v="101"/>
    <x v="245"/>
    <n v="7.0627705627705639"/>
    <x v="4"/>
    <x v="2"/>
  </r>
  <r>
    <x v="101"/>
    <x v="246"/>
    <n v="7.8267716535433136"/>
    <x v="4"/>
    <x v="2"/>
  </r>
  <r>
    <x v="101"/>
    <x v="247"/>
    <n v="6.9038076152304608"/>
    <x v="4"/>
    <x v="2"/>
  </r>
  <r>
    <x v="101"/>
    <x v="248"/>
    <n v="7.2198275862068986"/>
    <x v="4"/>
    <x v="2"/>
  </r>
  <r>
    <x v="101"/>
    <x v="249"/>
    <n v="6.5898876404494375"/>
    <x v="4"/>
    <x v="2"/>
  </r>
  <r>
    <x v="101"/>
    <x v="250"/>
    <n v="6.3953488372093021"/>
    <x v="4"/>
    <x v="2"/>
  </r>
  <r>
    <x v="101"/>
    <x v="251"/>
    <n v="6.8497109826589595"/>
    <x v="4"/>
    <x v="2"/>
  </r>
  <r>
    <x v="101"/>
    <x v="252"/>
    <n v="6.5337423312883436"/>
    <x v="4"/>
    <x v="2"/>
  </r>
  <r>
    <x v="101"/>
    <x v="253"/>
    <n v="8.2564102564102591"/>
    <x v="4"/>
    <x v="2"/>
  </r>
  <r>
    <x v="101"/>
    <x v="254"/>
    <n v="8.2634408602150557"/>
    <x v="4"/>
    <x v="2"/>
  </r>
  <r>
    <x v="101"/>
    <x v="255"/>
    <n v="8.0769230769230766"/>
    <x v="4"/>
    <x v="2"/>
  </r>
  <r>
    <x v="101"/>
    <x v="256"/>
    <n v="7.9"/>
    <x v="4"/>
    <x v="2"/>
  </r>
  <r>
    <x v="101"/>
    <x v="257"/>
    <n v="7.8151898734177232"/>
    <x v="4"/>
    <x v="2"/>
  </r>
  <r>
    <x v="101"/>
    <x v="258"/>
    <n v="7.4698412698412682"/>
    <x v="4"/>
    <x v="2"/>
  </r>
  <r>
    <x v="101"/>
    <x v="259"/>
    <n v="7.909738717339672"/>
    <x v="4"/>
    <x v="2"/>
  </r>
  <r>
    <x v="101"/>
    <x v="260"/>
    <n v="7.1363636363636305"/>
    <x v="4"/>
    <x v="2"/>
  </r>
  <r>
    <x v="101"/>
    <x v="261"/>
    <n v="6.7034764826175888"/>
    <x v="4"/>
    <x v="2"/>
  </r>
  <r>
    <x v="101"/>
    <x v="262"/>
    <n v="7.308533916849016"/>
    <x v="4"/>
    <x v="2"/>
  </r>
  <r>
    <x v="101"/>
    <x v="263"/>
    <n v="6.9931662870159501"/>
    <x v="4"/>
    <x v="2"/>
  </r>
  <r>
    <x v="101"/>
    <x v="264"/>
    <n v="6.4848484848484826"/>
    <x v="4"/>
    <x v="2"/>
  </r>
  <r>
    <x v="101"/>
    <x v="265"/>
    <n v="7.4554951943167573"/>
    <x v="4"/>
    <x v="2"/>
  </r>
  <r>
    <x v="101"/>
    <x v="230"/>
    <n v="8.1183431952662719"/>
    <x v="5"/>
    <x v="2"/>
  </r>
  <r>
    <x v="101"/>
    <x v="231"/>
    <n v="8.607361963190181"/>
    <x v="5"/>
    <x v="2"/>
  </r>
  <r>
    <x v="101"/>
    <x v="232"/>
    <n v="7.9107142857142838"/>
    <x v="5"/>
    <x v="2"/>
  </r>
  <r>
    <x v="101"/>
    <x v="233"/>
    <n v="7.7519379844961254"/>
    <x v="5"/>
    <x v="2"/>
  </r>
  <r>
    <x v="101"/>
    <x v="234"/>
    <n v="8.2302631578947416"/>
    <x v="5"/>
    <x v="2"/>
  </r>
  <r>
    <x v="101"/>
    <x v="235"/>
    <n v="7.533333333333335"/>
    <x v="5"/>
    <x v="2"/>
  </r>
  <r>
    <x v="101"/>
    <x v="236"/>
    <n v="8.2181818181818187"/>
    <x v="5"/>
    <x v="2"/>
  </r>
  <r>
    <x v="101"/>
    <x v="237"/>
    <n v="8.2631578947368496"/>
    <x v="5"/>
    <x v="2"/>
  </r>
  <r>
    <x v="101"/>
    <x v="238"/>
    <n v="8"/>
    <x v="5"/>
    <x v="2"/>
  </r>
  <r>
    <x v="101"/>
    <x v="239"/>
    <n v="8.4417177914110475"/>
    <x v="5"/>
    <x v="2"/>
  </r>
  <r>
    <x v="101"/>
    <x v="240"/>
    <n v="8.2662721893491096"/>
    <x v="5"/>
    <x v="2"/>
  </r>
  <r>
    <x v="101"/>
    <x v="241"/>
    <n v="8.2976190476190474"/>
    <x v="5"/>
    <x v="2"/>
  </r>
  <r>
    <x v="101"/>
    <x v="242"/>
    <n v="7.4631578947368444"/>
    <x v="5"/>
    <x v="2"/>
  </r>
  <r>
    <x v="101"/>
    <x v="243"/>
    <n v="7.7460317460317478"/>
    <x v="5"/>
    <x v="2"/>
  </r>
  <r>
    <x v="101"/>
    <x v="244"/>
    <n v="7.9350649350649354"/>
    <x v="5"/>
    <x v="2"/>
  </r>
  <r>
    <x v="101"/>
    <x v="245"/>
    <n v="7.7945205479452051"/>
    <x v="5"/>
    <x v="2"/>
  </r>
  <r>
    <x v="101"/>
    <x v="246"/>
    <n v="8.339743589743593"/>
    <x v="5"/>
    <x v="2"/>
  </r>
  <r>
    <x v="101"/>
    <x v="247"/>
    <n v="7.651612903225808"/>
    <x v="5"/>
    <x v="2"/>
  </r>
  <r>
    <x v="101"/>
    <x v="248"/>
    <n v="7.7874999999999996"/>
    <x v="5"/>
    <x v="2"/>
  </r>
  <r>
    <x v="101"/>
    <x v="249"/>
    <n v="7.2898550724637667"/>
    <x v="5"/>
    <x v="2"/>
  </r>
  <r>
    <x v="101"/>
    <x v="250"/>
    <n v="7.0476190476190474"/>
    <x v="5"/>
    <x v="2"/>
  </r>
  <r>
    <x v="101"/>
    <x v="251"/>
    <n v="7.7164179104477615"/>
    <x v="5"/>
    <x v="2"/>
  </r>
  <r>
    <x v="101"/>
    <x v="252"/>
    <n v="7.0545454545454556"/>
    <x v="5"/>
    <x v="2"/>
  </r>
  <r>
    <x v="101"/>
    <x v="253"/>
    <n v="8.6040268456375788"/>
    <x v="5"/>
    <x v="2"/>
  </r>
  <r>
    <x v="101"/>
    <x v="254"/>
    <n v="8.6811594202898537"/>
    <x v="5"/>
    <x v="2"/>
  </r>
  <r>
    <x v="101"/>
    <x v="255"/>
    <n v="8.4150943396226427"/>
    <x v="5"/>
    <x v="2"/>
  </r>
  <r>
    <x v="101"/>
    <x v="256"/>
    <n v="8.1944444444444411"/>
    <x v="5"/>
    <x v="2"/>
  </r>
  <r>
    <x v="101"/>
    <x v="257"/>
    <n v="8.1953125"/>
    <x v="5"/>
    <x v="2"/>
  </r>
  <r>
    <x v="101"/>
    <x v="258"/>
    <n v="7.8727272727272721"/>
    <x v="5"/>
    <x v="2"/>
  </r>
  <r>
    <x v="101"/>
    <x v="259"/>
    <n v="8.2173913043478279"/>
    <x v="5"/>
    <x v="2"/>
  </r>
  <r>
    <x v="101"/>
    <x v="260"/>
    <n v="7.5892857142857153"/>
    <x v="5"/>
    <x v="2"/>
  </r>
  <r>
    <x v="101"/>
    <x v="261"/>
    <n v="7.3757961783439461"/>
    <x v="5"/>
    <x v="2"/>
  </r>
  <r>
    <x v="101"/>
    <x v="262"/>
    <n v="7.85"/>
    <x v="5"/>
    <x v="2"/>
  </r>
  <r>
    <x v="101"/>
    <x v="263"/>
    <n v="7.6206896551724155"/>
    <x v="5"/>
    <x v="2"/>
  </r>
  <r>
    <x v="101"/>
    <x v="264"/>
    <n v="7.3150684931506875"/>
    <x v="5"/>
    <x v="2"/>
  </r>
  <r>
    <x v="101"/>
    <x v="265"/>
    <n v="7.9730337078651692"/>
    <x v="5"/>
    <x v="2"/>
  </r>
  <r>
    <x v="101"/>
    <x v="230"/>
    <n v="7.459183673469389"/>
    <x v="6"/>
    <x v="2"/>
  </r>
  <r>
    <x v="101"/>
    <x v="231"/>
    <n v="7.5869565217391308"/>
    <x v="6"/>
    <x v="2"/>
  </r>
  <r>
    <x v="101"/>
    <x v="232"/>
    <n v="7.4210526315789478"/>
    <x v="6"/>
    <x v="2"/>
  </r>
  <r>
    <x v="101"/>
    <x v="233"/>
    <n v="6.920454545454545"/>
    <x v="6"/>
    <x v="2"/>
  </r>
  <r>
    <x v="101"/>
    <x v="234"/>
    <n v="7.2790697674418583"/>
    <x v="6"/>
    <x v="2"/>
  </r>
  <r>
    <x v="101"/>
    <x v="235"/>
    <n v="7.3043478260869561"/>
    <x v="6"/>
    <x v="2"/>
  </r>
  <r>
    <x v="101"/>
    <x v="236"/>
    <n v="7.9479166666666687"/>
    <x v="6"/>
    <x v="2"/>
  </r>
  <r>
    <x v="101"/>
    <x v="237"/>
    <n v="7.5164835164835138"/>
    <x v="6"/>
    <x v="2"/>
  </r>
  <r>
    <x v="101"/>
    <x v="238"/>
    <n v="7.3870967741935472"/>
    <x v="6"/>
    <x v="2"/>
  </r>
  <r>
    <x v="101"/>
    <x v="239"/>
    <n v="7.7816091954022983"/>
    <x v="6"/>
    <x v="2"/>
  </r>
  <r>
    <x v="101"/>
    <x v="240"/>
    <n v="7.208333333333333"/>
    <x v="6"/>
    <x v="2"/>
  </r>
  <r>
    <x v="101"/>
    <x v="241"/>
    <n v="7.28125"/>
    <x v="6"/>
    <x v="2"/>
  </r>
  <r>
    <x v="101"/>
    <x v="242"/>
    <n v="6.0166666666666666"/>
    <x v="6"/>
    <x v="2"/>
  </r>
  <r>
    <x v="101"/>
    <x v="243"/>
    <n v="7.0724637681159415"/>
    <x v="6"/>
    <x v="2"/>
  </r>
  <r>
    <x v="101"/>
    <x v="244"/>
    <n v="7.2857142857142874"/>
    <x v="6"/>
    <x v="2"/>
  </r>
  <r>
    <x v="101"/>
    <x v="245"/>
    <n v="6.9324324324324333"/>
    <x v="6"/>
    <x v="2"/>
  </r>
  <r>
    <x v="101"/>
    <x v="246"/>
    <n v="7.7471264367816097"/>
    <x v="6"/>
    <x v="2"/>
  </r>
  <r>
    <x v="101"/>
    <x v="247"/>
    <n v="6.6"/>
    <x v="6"/>
    <x v="2"/>
  </r>
  <r>
    <x v="101"/>
    <x v="248"/>
    <n v="7.1"/>
    <x v="6"/>
    <x v="2"/>
  </r>
  <r>
    <x v="101"/>
    <x v="249"/>
    <n v="5.9090909090909092"/>
    <x v="6"/>
    <x v="2"/>
  </r>
  <r>
    <x v="101"/>
    <x v="250"/>
    <n v="6.7222222222222223"/>
    <x v="6"/>
    <x v="2"/>
  </r>
  <r>
    <x v="101"/>
    <x v="251"/>
    <n v="6.6842105263157894"/>
    <x v="6"/>
    <x v="2"/>
  </r>
  <r>
    <x v="101"/>
    <x v="252"/>
    <n v="6.45"/>
    <x v="6"/>
    <x v="2"/>
  </r>
  <r>
    <x v="101"/>
    <x v="253"/>
    <n v="7.8695652173913038"/>
    <x v="6"/>
    <x v="2"/>
  </r>
  <r>
    <x v="101"/>
    <x v="254"/>
    <n v="7.9230769230769234"/>
    <x v="6"/>
    <x v="2"/>
  </r>
  <r>
    <x v="101"/>
    <x v="255"/>
    <n v="7.5471698113207557"/>
    <x v="6"/>
    <x v="2"/>
  </r>
  <r>
    <x v="101"/>
    <x v="256"/>
    <n v="7.1923076923076916"/>
    <x v="6"/>
    <x v="2"/>
  </r>
  <r>
    <x v="101"/>
    <x v="257"/>
    <n v="8"/>
    <x v="6"/>
    <x v="2"/>
  </r>
  <r>
    <x v="101"/>
    <x v="258"/>
    <n v="7.71875"/>
    <x v="6"/>
    <x v="2"/>
  </r>
  <r>
    <x v="101"/>
    <x v="259"/>
    <n v="7.7538461538461556"/>
    <x v="6"/>
    <x v="2"/>
  </r>
  <r>
    <x v="101"/>
    <x v="260"/>
    <n v="6.9117647058823533"/>
    <x v="6"/>
    <x v="2"/>
  </r>
  <r>
    <x v="101"/>
    <x v="261"/>
    <n v="5.9078947368421071"/>
    <x v="6"/>
    <x v="2"/>
  </r>
  <r>
    <x v="101"/>
    <x v="262"/>
    <n v="7.0266666666666673"/>
    <x v="6"/>
    <x v="2"/>
  </r>
  <r>
    <x v="101"/>
    <x v="263"/>
    <n v="6.8030303030303019"/>
    <x v="6"/>
    <x v="2"/>
  </r>
  <r>
    <x v="101"/>
    <x v="264"/>
    <n v="5.9864864864864851"/>
    <x v="6"/>
    <x v="2"/>
  </r>
  <r>
    <x v="101"/>
    <x v="265"/>
    <n v="7.2227891156462576"/>
    <x v="6"/>
    <x v="2"/>
  </r>
  <r>
    <x v="101"/>
    <x v="230"/>
    <n v="7.2437500000000004"/>
    <x v="7"/>
    <x v="2"/>
  </r>
  <r>
    <x v="101"/>
    <x v="231"/>
    <n v="7.608974358974363"/>
    <x v="7"/>
    <x v="2"/>
  </r>
  <r>
    <x v="101"/>
    <x v="232"/>
    <n v="7.0151515151515174"/>
    <x v="7"/>
    <x v="2"/>
  </r>
  <r>
    <x v="101"/>
    <x v="233"/>
    <n v="5.6758620689655155"/>
    <x v="7"/>
    <x v="2"/>
  </r>
  <r>
    <x v="101"/>
    <x v="234"/>
    <n v="7.1985815602836896"/>
    <x v="7"/>
    <x v="2"/>
  </r>
  <r>
    <x v="101"/>
    <x v="235"/>
    <n v="6.8431372549019578"/>
    <x v="7"/>
    <x v="2"/>
  </r>
  <r>
    <x v="101"/>
    <x v="236"/>
    <n v="7.5806451612903212"/>
    <x v="7"/>
    <x v="2"/>
  </r>
  <r>
    <x v="101"/>
    <x v="237"/>
    <n v="7.1904761904761889"/>
    <x v="7"/>
    <x v="2"/>
  </r>
  <r>
    <x v="101"/>
    <x v="238"/>
    <n v="7.6274509803921564"/>
    <x v="7"/>
    <x v="2"/>
  </r>
  <r>
    <x v="101"/>
    <x v="239"/>
    <n v="7.6866666666666674"/>
    <x v="7"/>
    <x v="2"/>
  </r>
  <r>
    <x v="101"/>
    <x v="240"/>
    <n v="7.3694267515923562"/>
    <x v="7"/>
    <x v="2"/>
  </r>
  <r>
    <x v="101"/>
    <x v="241"/>
    <n v="7.4102564102564052"/>
    <x v="7"/>
    <x v="2"/>
  </r>
  <r>
    <x v="101"/>
    <x v="242"/>
    <n v="6.3207547169811322"/>
    <x v="7"/>
    <x v="2"/>
  </r>
  <r>
    <x v="101"/>
    <x v="243"/>
    <n v="6.7583333333333355"/>
    <x v="7"/>
    <x v="2"/>
  </r>
  <r>
    <x v="101"/>
    <x v="244"/>
    <n v="6.8741258741258715"/>
    <x v="7"/>
    <x v="2"/>
  </r>
  <r>
    <x v="101"/>
    <x v="245"/>
    <n v="6.1679389312977104"/>
    <x v="7"/>
    <x v="2"/>
  </r>
  <r>
    <x v="101"/>
    <x v="246"/>
    <n v="7.3424657534246585"/>
    <x v="7"/>
    <x v="2"/>
  </r>
  <r>
    <x v="101"/>
    <x v="247"/>
    <n v="5.791666666666667"/>
    <x v="7"/>
    <x v="2"/>
  </r>
  <r>
    <x v="101"/>
    <x v="248"/>
    <n v="6.6567164179104497"/>
    <x v="7"/>
    <x v="2"/>
  </r>
  <r>
    <x v="101"/>
    <x v="249"/>
    <n v="5.9814814814814818"/>
    <x v="7"/>
    <x v="2"/>
  </r>
  <r>
    <x v="101"/>
    <x v="250"/>
    <n v="5.8103448275862064"/>
    <x v="7"/>
    <x v="2"/>
  </r>
  <r>
    <x v="101"/>
    <x v="251"/>
    <n v="5.75"/>
    <x v="7"/>
    <x v="2"/>
  </r>
  <r>
    <x v="101"/>
    <x v="252"/>
    <n v="6.0508474576271194"/>
    <x v="7"/>
    <x v="2"/>
  </r>
  <r>
    <x v="101"/>
    <x v="253"/>
    <n v="7.7636363636363646"/>
    <x v="7"/>
    <x v="2"/>
  </r>
  <r>
    <x v="101"/>
    <x v="254"/>
    <n v="7.7037037037037042"/>
    <x v="7"/>
    <x v="2"/>
  </r>
  <r>
    <x v="101"/>
    <x v="255"/>
    <n v="7.9662921348314626"/>
    <x v="7"/>
    <x v="2"/>
  </r>
  <r>
    <x v="101"/>
    <x v="256"/>
    <n v="7.7288135593220346"/>
    <x v="7"/>
    <x v="2"/>
  </r>
  <r>
    <x v="101"/>
    <x v="257"/>
    <n v="7.4622641509433976"/>
    <x v="7"/>
    <x v="2"/>
  </r>
  <r>
    <x v="101"/>
    <x v="258"/>
    <n v="7.1428571428571432"/>
    <x v="7"/>
    <x v="2"/>
  </r>
  <r>
    <x v="101"/>
    <x v="259"/>
    <n v="7.4339622641509431"/>
    <x v="7"/>
    <x v="2"/>
  </r>
  <r>
    <x v="101"/>
    <x v="260"/>
    <n v="6.6543209876543203"/>
    <x v="7"/>
    <x v="2"/>
  </r>
  <r>
    <x v="101"/>
    <x v="261"/>
    <n v="5.7037037037037033"/>
    <x v="7"/>
    <x v="2"/>
  </r>
  <r>
    <x v="101"/>
    <x v="262"/>
    <n v="6.6769230769230772"/>
    <x v="7"/>
    <x v="2"/>
  </r>
  <r>
    <x v="101"/>
    <x v="263"/>
    <n v="6.1393442622950811"/>
    <x v="7"/>
    <x v="2"/>
  </r>
  <r>
    <x v="101"/>
    <x v="264"/>
    <n v="5.545454545454545"/>
    <x v="7"/>
    <x v="2"/>
  </r>
  <r>
    <x v="101"/>
    <x v="265"/>
    <n v="6.9004866180048694"/>
    <x v="7"/>
    <x v="2"/>
  </r>
  <r>
    <x v="101"/>
    <x v="230"/>
    <n v="8.0791366906474824"/>
    <x v="8"/>
    <x v="2"/>
  </r>
  <r>
    <x v="101"/>
    <x v="231"/>
    <n v="8.2255639097744382"/>
    <x v="8"/>
    <x v="2"/>
  </r>
  <r>
    <x v="101"/>
    <x v="232"/>
    <n v="7.4054054054054053"/>
    <x v="8"/>
    <x v="2"/>
  </r>
  <r>
    <x v="101"/>
    <x v="233"/>
    <n v="7.5703125"/>
    <x v="8"/>
    <x v="2"/>
  </r>
  <r>
    <x v="101"/>
    <x v="234"/>
    <n v="7.6896551724137918"/>
    <x v="8"/>
    <x v="2"/>
  </r>
  <r>
    <x v="101"/>
    <x v="235"/>
    <n v="7.3712121212121184"/>
    <x v="8"/>
    <x v="2"/>
  </r>
  <r>
    <x v="101"/>
    <x v="236"/>
    <n v="7.7826086956521747"/>
    <x v="8"/>
    <x v="2"/>
  </r>
  <r>
    <x v="101"/>
    <x v="237"/>
    <n v="7.5120000000000031"/>
    <x v="8"/>
    <x v="2"/>
  </r>
  <r>
    <x v="101"/>
    <x v="238"/>
    <n v="7.7910447761193984"/>
    <x v="8"/>
    <x v="2"/>
  </r>
  <r>
    <x v="101"/>
    <x v="239"/>
    <n v="7.985074626865674"/>
    <x v="8"/>
    <x v="2"/>
  </r>
  <r>
    <x v="101"/>
    <x v="240"/>
    <n v="7.992700729927007"/>
    <x v="8"/>
    <x v="2"/>
  </r>
  <r>
    <x v="101"/>
    <x v="241"/>
    <n v="7.8962962962962928"/>
    <x v="8"/>
    <x v="2"/>
  </r>
  <r>
    <x v="101"/>
    <x v="242"/>
    <n v="6.9425287356321821"/>
    <x v="8"/>
    <x v="2"/>
  </r>
  <r>
    <x v="101"/>
    <x v="243"/>
    <n v="7.1595744680851032"/>
    <x v="8"/>
    <x v="2"/>
  </r>
  <r>
    <x v="101"/>
    <x v="244"/>
    <n v="7.5666666666666673"/>
    <x v="8"/>
    <x v="2"/>
  </r>
  <r>
    <x v="101"/>
    <x v="245"/>
    <n v="7.243243243243243"/>
    <x v="8"/>
    <x v="2"/>
  </r>
  <r>
    <x v="101"/>
    <x v="246"/>
    <n v="7.8067226890756292"/>
    <x v="8"/>
    <x v="2"/>
  </r>
  <r>
    <x v="101"/>
    <x v="247"/>
    <n v="7.5130434782608679"/>
    <x v="8"/>
    <x v="2"/>
  </r>
  <r>
    <x v="101"/>
    <x v="248"/>
    <n v="7.1454545454545455"/>
    <x v="8"/>
    <x v="2"/>
  </r>
  <r>
    <x v="101"/>
    <x v="249"/>
    <n v="6.5757575757575761"/>
    <x v="8"/>
    <x v="2"/>
  </r>
  <r>
    <x v="101"/>
    <x v="250"/>
    <n v="6"/>
    <x v="8"/>
    <x v="2"/>
  </r>
  <r>
    <x v="101"/>
    <x v="251"/>
    <n v="6.7948717948717947"/>
    <x v="8"/>
    <x v="2"/>
  </r>
  <r>
    <x v="101"/>
    <x v="252"/>
    <n v="6.5862068965517242"/>
    <x v="8"/>
    <x v="2"/>
  </r>
  <r>
    <x v="101"/>
    <x v="253"/>
    <n v="8.5445544554455388"/>
    <x v="8"/>
    <x v="2"/>
  </r>
  <r>
    <x v="101"/>
    <x v="254"/>
    <n v="8.5405405405405421"/>
    <x v="8"/>
    <x v="2"/>
  </r>
  <r>
    <x v="101"/>
    <x v="255"/>
    <n v="8.1176470588235343"/>
    <x v="8"/>
    <x v="2"/>
  </r>
  <r>
    <x v="101"/>
    <x v="256"/>
    <n v="8.0377358490566042"/>
    <x v="8"/>
    <x v="2"/>
  </r>
  <r>
    <x v="101"/>
    <x v="257"/>
    <n v="7.572916666666667"/>
    <x v="8"/>
    <x v="2"/>
  </r>
  <r>
    <x v="101"/>
    <x v="258"/>
    <n v="7.4285714285714297"/>
    <x v="8"/>
    <x v="2"/>
  </r>
  <r>
    <x v="101"/>
    <x v="259"/>
    <n v="8.0714285714285694"/>
    <x v="8"/>
    <x v="2"/>
  </r>
  <r>
    <x v="101"/>
    <x v="260"/>
    <n v="7.0677966101694931"/>
    <x v="8"/>
    <x v="2"/>
  </r>
  <r>
    <x v="101"/>
    <x v="261"/>
    <n v="7.4462809917355353"/>
    <x v="8"/>
    <x v="2"/>
  </r>
  <r>
    <x v="101"/>
    <x v="262"/>
    <n v="7.5535714285714262"/>
    <x v="8"/>
    <x v="2"/>
  </r>
  <r>
    <x v="101"/>
    <x v="263"/>
    <n v="7.2358490566037723"/>
    <x v="8"/>
    <x v="2"/>
  </r>
  <r>
    <x v="101"/>
    <x v="264"/>
    <n v="6.8454545454545448"/>
    <x v="8"/>
    <x v="2"/>
  </r>
  <r>
    <x v="101"/>
    <x v="265"/>
    <n v="7.6079512478235634"/>
    <x v="8"/>
    <x v="2"/>
  </r>
  <r>
    <x v="101"/>
    <x v="230"/>
    <n v="7.8759124087591248"/>
    <x v="9"/>
    <x v="2"/>
  </r>
  <r>
    <x v="101"/>
    <x v="231"/>
    <n v="7.9703703703703699"/>
    <x v="9"/>
    <x v="2"/>
  </r>
  <r>
    <x v="101"/>
    <x v="232"/>
    <n v="7.7264150943396226"/>
    <x v="9"/>
    <x v="2"/>
  </r>
  <r>
    <x v="101"/>
    <x v="233"/>
    <n v="7.4724409448818898"/>
    <x v="9"/>
    <x v="2"/>
  </r>
  <r>
    <x v="101"/>
    <x v="234"/>
    <n v="7.8897637795275601"/>
    <x v="9"/>
    <x v="2"/>
  </r>
  <r>
    <x v="101"/>
    <x v="235"/>
    <n v="7.3358778625954191"/>
    <x v="9"/>
    <x v="2"/>
  </r>
  <r>
    <x v="101"/>
    <x v="236"/>
    <n v="7.6287878787878807"/>
    <x v="9"/>
    <x v="2"/>
  </r>
  <r>
    <x v="101"/>
    <x v="237"/>
    <n v="7.359375"/>
    <x v="9"/>
    <x v="2"/>
  </r>
  <r>
    <x v="101"/>
    <x v="238"/>
    <n v="7.3615384615384603"/>
    <x v="9"/>
    <x v="2"/>
  </r>
  <r>
    <x v="101"/>
    <x v="239"/>
    <n v="7.7933884297520661"/>
    <x v="9"/>
    <x v="2"/>
  </r>
  <r>
    <x v="101"/>
    <x v="240"/>
    <n v="7.9007633587786241"/>
    <x v="9"/>
    <x v="2"/>
  </r>
  <r>
    <x v="101"/>
    <x v="241"/>
    <n v="7.8939393939393927"/>
    <x v="9"/>
    <x v="2"/>
  </r>
  <r>
    <x v="101"/>
    <x v="242"/>
    <n v="6.947916666666667"/>
    <x v="9"/>
    <x v="2"/>
  </r>
  <r>
    <x v="101"/>
    <x v="243"/>
    <n v="6.9259259259259265"/>
    <x v="9"/>
    <x v="2"/>
  </r>
  <r>
    <x v="101"/>
    <x v="244"/>
    <n v="7.2336448598130847"/>
    <x v="9"/>
    <x v="2"/>
  </r>
  <r>
    <x v="101"/>
    <x v="245"/>
    <n v="7.1111111111111098"/>
    <x v="9"/>
    <x v="2"/>
  </r>
  <r>
    <x v="101"/>
    <x v="246"/>
    <n v="7.4150943396226419"/>
    <x v="9"/>
    <x v="2"/>
  </r>
  <r>
    <x v="101"/>
    <x v="247"/>
    <n v="7.1339285714285712"/>
    <x v="9"/>
    <x v="2"/>
  </r>
  <r>
    <x v="101"/>
    <x v="248"/>
    <n v="7.3934426229508183"/>
    <x v="9"/>
    <x v="2"/>
  </r>
  <r>
    <x v="101"/>
    <x v="249"/>
    <n v="6.8421052631578956"/>
    <x v="9"/>
    <x v="2"/>
  </r>
  <r>
    <x v="101"/>
    <x v="250"/>
    <n v="7.0263157894736832"/>
    <x v="9"/>
    <x v="2"/>
  </r>
  <r>
    <x v="101"/>
    <x v="251"/>
    <n v="7.1071428571428568"/>
    <x v="9"/>
    <x v="2"/>
  </r>
  <r>
    <x v="101"/>
    <x v="252"/>
    <n v="6.9749999999999996"/>
    <x v="9"/>
    <x v="2"/>
  </r>
  <r>
    <x v="101"/>
    <x v="253"/>
    <n v="7.67"/>
    <x v="9"/>
    <x v="2"/>
  </r>
  <r>
    <x v="101"/>
    <x v="254"/>
    <n v="7.375"/>
    <x v="9"/>
    <x v="2"/>
  </r>
  <r>
    <x v="101"/>
    <x v="255"/>
    <n v="7.55"/>
    <x v="9"/>
    <x v="2"/>
  </r>
  <r>
    <x v="101"/>
    <x v="256"/>
    <n v="7.3913043478260878"/>
    <x v="9"/>
    <x v="2"/>
  </r>
  <r>
    <x v="101"/>
    <x v="257"/>
    <n v="7.3027522935779814"/>
    <x v="9"/>
    <x v="2"/>
  </r>
  <r>
    <x v="101"/>
    <x v="258"/>
    <n v="7.08"/>
    <x v="9"/>
    <x v="2"/>
  </r>
  <r>
    <x v="101"/>
    <x v="259"/>
    <n v="7.4299065420560737"/>
    <x v="9"/>
    <x v="2"/>
  </r>
  <r>
    <x v="101"/>
    <x v="260"/>
    <n v="6.8987341772151893"/>
    <x v="9"/>
    <x v="2"/>
  </r>
  <r>
    <x v="101"/>
    <x v="261"/>
    <n v="7.0338983050847483"/>
    <x v="9"/>
    <x v="2"/>
  </r>
  <r>
    <x v="101"/>
    <x v="262"/>
    <n v="7.4112149532710294"/>
    <x v="9"/>
    <x v="2"/>
  </r>
  <r>
    <x v="101"/>
    <x v="263"/>
    <n v="7.1401869158878517"/>
    <x v="9"/>
    <x v="2"/>
  </r>
  <r>
    <x v="101"/>
    <x v="264"/>
    <n v="7.083333333333333"/>
    <x v="9"/>
    <x v="2"/>
  </r>
  <r>
    <x v="101"/>
    <x v="265"/>
    <n v="7.4177612792689906"/>
    <x v="9"/>
    <x v="2"/>
  </r>
  <r>
    <x v="101"/>
    <x v="230"/>
    <n v="8.1238938053097343"/>
    <x v="10"/>
    <x v="2"/>
  </r>
  <r>
    <x v="101"/>
    <x v="231"/>
    <n v="8.1801801801801801"/>
    <x v="10"/>
    <x v="2"/>
  </r>
  <r>
    <x v="101"/>
    <x v="232"/>
    <n v="7.8989898989898988"/>
    <x v="10"/>
    <x v="2"/>
  </r>
  <r>
    <x v="101"/>
    <x v="233"/>
    <n v="7.5909090909090908"/>
    <x v="10"/>
    <x v="2"/>
  </r>
  <r>
    <x v="101"/>
    <x v="234"/>
    <n v="7.9900990099009892"/>
    <x v="10"/>
    <x v="2"/>
  </r>
  <r>
    <x v="101"/>
    <x v="235"/>
    <n v="7.1111111111111125"/>
    <x v="10"/>
    <x v="2"/>
  </r>
  <r>
    <x v="101"/>
    <x v="236"/>
    <n v="7.9090909090909092"/>
    <x v="10"/>
    <x v="2"/>
  </r>
  <r>
    <x v="101"/>
    <x v="237"/>
    <n v="6.8073394495412849"/>
    <x v="10"/>
    <x v="2"/>
  </r>
  <r>
    <x v="101"/>
    <x v="238"/>
    <n v="7.5700934579439236"/>
    <x v="10"/>
    <x v="2"/>
  </r>
  <r>
    <x v="101"/>
    <x v="239"/>
    <n v="8.3428571428571399"/>
    <x v="10"/>
    <x v="2"/>
  </r>
  <r>
    <x v="101"/>
    <x v="240"/>
    <n v="7.9537037037037024"/>
    <x v="10"/>
    <x v="2"/>
  </r>
  <r>
    <x v="101"/>
    <x v="241"/>
    <n v="7.9351851851851833"/>
    <x v="10"/>
    <x v="2"/>
  </r>
  <r>
    <x v="101"/>
    <x v="242"/>
    <n v="6.5694444444444446"/>
    <x v="10"/>
    <x v="2"/>
  </r>
  <r>
    <x v="101"/>
    <x v="243"/>
    <n v="6.4302325581395356"/>
    <x v="10"/>
    <x v="2"/>
  </r>
  <r>
    <x v="101"/>
    <x v="244"/>
    <n v="7.1875"/>
    <x v="10"/>
    <x v="2"/>
  </r>
  <r>
    <x v="101"/>
    <x v="245"/>
    <n v="6.5842696629213471"/>
    <x v="10"/>
    <x v="2"/>
  </r>
  <r>
    <x v="101"/>
    <x v="246"/>
    <n v="7.6060606060606064"/>
    <x v="10"/>
    <x v="2"/>
  </r>
  <r>
    <x v="101"/>
    <x v="247"/>
    <n v="7.2934782608695663"/>
    <x v="10"/>
    <x v="2"/>
  </r>
  <r>
    <x v="101"/>
    <x v="248"/>
    <n v="7.5625"/>
    <x v="10"/>
    <x v="2"/>
  </r>
  <r>
    <x v="101"/>
    <x v="249"/>
    <n v="6.6944444444444446"/>
    <x v="10"/>
    <x v="2"/>
  </r>
  <r>
    <x v="101"/>
    <x v="250"/>
    <n v="6.0625"/>
    <x v="10"/>
    <x v="2"/>
  </r>
  <r>
    <x v="101"/>
    <x v="251"/>
    <n v="7.28"/>
    <x v="10"/>
    <x v="2"/>
  </r>
  <r>
    <x v="101"/>
    <x v="252"/>
    <n v="6.53125"/>
    <x v="10"/>
    <x v="2"/>
  </r>
  <r>
    <x v="101"/>
    <x v="253"/>
    <n v="8.1492537313432827"/>
    <x v="10"/>
    <x v="2"/>
  </r>
  <r>
    <x v="101"/>
    <x v="254"/>
    <n v="8.0399999999999991"/>
    <x v="10"/>
    <x v="2"/>
  </r>
  <r>
    <x v="101"/>
    <x v="255"/>
    <n v="8.1333333333333329"/>
    <x v="10"/>
    <x v="2"/>
  </r>
  <r>
    <x v="101"/>
    <x v="256"/>
    <n v="8.112676056338028"/>
    <x v="10"/>
    <x v="2"/>
  </r>
  <r>
    <x v="101"/>
    <x v="257"/>
    <n v="7.903225806451613"/>
    <x v="10"/>
    <x v="2"/>
  </r>
  <r>
    <x v="101"/>
    <x v="258"/>
    <n v="6.6428571428571423"/>
    <x v="10"/>
    <x v="2"/>
  </r>
  <r>
    <x v="101"/>
    <x v="259"/>
    <n v="7.7023809523809517"/>
    <x v="10"/>
    <x v="2"/>
  </r>
  <r>
    <x v="101"/>
    <x v="260"/>
    <n v="6.8059701492537323"/>
    <x v="10"/>
    <x v="2"/>
  </r>
  <r>
    <x v="101"/>
    <x v="261"/>
    <n v="7.1739130434782608"/>
    <x v="10"/>
    <x v="2"/>
  </r>
  <r>
    <x v="101"/>
    <x v="262"/>
    <n v="7.2470588235294127"/>
    <x v="10"/>
    <x v="2"/>
  </r>
  <r>
    <x v="101"/>
    <x v="263"/>
    <n v="6.7011494252873574"/>
    <x v="10"/>
    <x v="2"/>
  </r>
  <r>
    <x v="101"/>
    <x v="264"/>
    <n v="6.97752808988764"/>
    <x v="10"/>
    <x v="2"/>
  </r>
  <r>
    <x v="101"/>
    <x v="265"/>
    <n v="7.4554662940971008"/>
    <x v="10"/>
    <x v="2"/>
  </r>
  <r>
    <x v="101"/>
    <x v="230"/>
    <n v="8.3652173913043484"/>
    <x v="11"/>
    <x v="2"/>
  </r>
  <r>
    <x v="101"/>
    <x v="231"/>
    <n v="8.3211009174311936"/>
    <x v="11"/>
    <x v="2"/>
  </r>
  <r>
    <x v="101"/>
    <x v="232"/>
    <n v="7.78095238095238"/>
    <x v="11"/>
    <x v="2"/>
  </r>
  <r>
    <x v="101"/>
    <x v="233"/>
    <n v="7.883495145631068"/>
    <x v="11"/>
    <x v="2"/>
  </r>
  <r>
    <x v="101"/>
    <x v="234"/>
    <n v="8.0865384615384599"/>
    <x v="11"/>
    <x v="2"/>
  </r>
  <r>
    <x v="101"/>
    <x v="235"/>
    <n v="7.5688073394495436"/>
    <x v="11"/>
    <x v="2"/>
  </r>
  <r>
    <x v="101"/>
    <x v="236"/>
    <n v="8.1090909090909058"/>
    <x v="11"/>
    <x v="2"/>
  </r>
  <r>
    <x v="101"/>
    <x v="237"/>
    <n v="7.7184466019417473"/>
    <x v="11"/>
    <x v="2"/>
  </r>
  <r>
    <x v="101"/>
    <x v="238"/>
    <n v="7.7037037037037024"/>
    <x v="11"/>
    <x v="2"/>
  </r>
  <r>
    <x v="101"/>
    <x v="239"/>
    <n v="8.0679611650485459"/>
    <x v="11"/>
    <x v="2"/>
  </r>
  <r>
    <x v="101"/>
    <x v="240"/>
    <n v="8.127272727272727"/>
    <x v="11"/>
    <x v="2"/>
  </r>
  <r>
    <x v="101"/>
    <x v="241"/>
    <n v="8.376146788990825"/>
    <x v="11"/>
    <x v="2"/>
  </r>
  <r>
    <x v="101"/>
    <x v="242"/>
    <n v="6.65"/>
    <x v="11"/>
    <x v="2"/>
  </r>
  <r>
    <x v="101"/>
    <x v="243"/>
    <n v="6.9444444444444446"/>
    <x v="11"/>
    <x v="2"/>
  </r>
  <r>
    <x v="101"/>
    <x v="244"/>
    <n v="7.4651162790697692"/>
    <x v="11"/>
    <x v="2"/>
  </r>
  <r>
    <x v="101"/>
    <x v="245"/>
    <n v="7.1749999999999998"/>
    <x v="11"/>
    <x v="2"/>
  </r>
  <r>
    <x v="101"/>
    <x v="246"/>
    <n v="7.9880952380952399"/>
    <x v="11"/>
    <x v="2"/>
  </r>
  <r>
    <x v="101"/>
    <x v="247"/>
    <n v="7.3950617283950653"/>
    <x v="11"/>
    <x v="2"/>
  </r>
  <r>
    <x v="101"/>
    <x v="248"/>
    <n v="7.3571428571428568"/>
    <x v="11"/>
    <x v="2"/>
  </r>
  <r>
    <x v="101"/>
    <x v="249"/>
    <n v="7"/>
    <x v="11"/>
    <x v="2"/>
  </r>
  <r>
    <x v="101"/>
    <x v="250"/>
    <n v="6.9285714285714288"/>
    <x v="11"/>
    <x v="2"/>
  </r>
  <r>
    <x v="101"/>
    <x v="251"/>
    <n v="7.0454545454545459"/>
    <x v="11"/>
    <x v="2"/>
  </r>
  <r>
    <x v="101"/>
    <x v="252"/>
    <n v="6.5714285714285703"/>
    <x v="11"/>
    <x v="2"/>
  </r>
  <r>
    <x v="101"/>
    <x v="253"/>
    <n v="8.2567567567567579"/>
    <x v="11"/>
    <x v="2"/>
  </r>
  <r>
    <x v="101"/>
    <x v="254"/>
    <n v="7.3870967741935489"/>
    <x v="11"/>
    <x v="2"/>
  </r>
  <r>
    <x v="101"/>
    <x v="255"/>
    <n v="7.8983050847457656"/>
    <x v="11"/>
    <x v="2"/>
  </r>
  <r>
    <x v="101"/>
    <x v="256"/>
    <n v="7.54"/>
    <x v="11"/>
    <x v="2"/>
  </r>
  <r>
    <x v="101"/>
    <x v="257"/>
    <n v="8.3132530120481967"/>
    <x v="11"/>
    <x v="2"/>
  </r>
  <r>
    <x v="101"/>
    <x v="258"/>
    <n v="7.8513513513513509"/>
    <x v="11"/>
    <x v="2"/>
  </r>
  <r>
    <x v="101"/>
    <x v="259"/>
    <n v="8.1710526315789505"/>
    <x v="11"/>
    <x v="2"/>
  </r>
  <r>
    <x v="101"/>
    <x v="260"/>
    <n v="7.224489795918366"/>
    <x v="11"/>
    <x v="2"/>
  </r>
  <r>
    <x v="101"/>
    <x v="261"/>
    <n v="7.5227272727272725"/>
    <x v="11"/>
    <x v="2"/>
  </r>
  <r>
    <x v="101"/>
    <x v="262"/>
    <n v="7.591549295774648"/>
    <x v="11"/>
    <x v="2"/>
  </r>
  <r>
    <x v="101"/>
    <x v="263"/>
    <n v="7.5072463768115947"/>
    <x v="11"/>
    <x v="2"/>
  </r>
  <r>
    <x v="101"/>
    <x v="264"/>
    <n v="7.64"/>
    <x v="11"/>
    <x v="2"/>
  </r>
  <r>
    <x v="101"/>
    <x v="265"/>
    <n v="7.7694300518134689"/>
    <x v="11"/>
    <x v="2"/>
  </r>
  <r>
    <x v="101"/>
    <x v="230"/>
    <n v="8.0121951219512173"/>
    <x v="12"/>
    <x v="2"/>
  </r>
  <r>
    <x v="101"/>
    <x v="231"/>
    <n v="7.9275362318840585"/>
    <x v="12"/>
    <x v="2"/>
  </r>
  <r>
    <x v="101"/>
    <x v="232"/>
    <n v="7.4142857142857128"/>
    <x v="12"/>
    <x v="2"/>
  </r>
  <r>
    <x v="101"/>
    <x v="233"/>
    <n v="7.4029850746268657"/>
    <x v="12"/>
    <x v="2"/>
  </r>
  <r>
    <x v="101"/>
    <x v="234"/>
    <n v="7.6307692307692321"/>
    <x v="12"/>
    <x v="2"/>
  </r>
  <r>
    <x v="101"/>
    <x v="235"/>
    <n v="7.6463414634146352"/>
    <x v="12"/>
    <x v="2"/>
  </r>
  <r>
    <x v="101"/>
    <x v="236"/>
    <n v="8.1764705882352953"/>
    <x v="12"/>
    <x v="2"/>
  </r>
  <r>
    <x v="101"/>
    <x v="237"/>
    <n v="7.5975609756097544"/>
    <x v="12"/>
    <x v="2"/>
  </r>
  <r>
    <x v="101"/>
    <x v="238"/>
    <n v="7.9882352941176471"/>
    <x v="12"/>
    <x v="2"/>
  </r>
  <r>
    <x v="101"/>
    <x v="239"/>
    <n v="8.511904761904761"/>
    <x v="12"/>
    <x v="2"/>
  </r>
  <r>
    <x v="101"/>
    <x v="240"/>
    <n v="8.2261904761904727"/>
    <x v="12"/>
    <x v="2"/>
  </r>
  <r>
    <x v="101"/>
    <x v="241"/>
    <n v="8.482352941176476"/>
    <x v="12"/>
    <x v="2"/>
  </r>
  <r>
    <x v="101"/>
    <x v="242"/>
    <n v="6.611940298507462"/>
    <x v="12"/>
    <x v="2"/>
  </r>
  <r>
    <x v="101"/>
    <x v="243"/>
    <n v="7.4810126582278462"/>
    <x v="12"/>
    <x v="2"/>
  </r>
  <r>
    <x v="101"/>
    <x v="244"/>
    <n v="7.2278481012658231"/>
    <x v="12"/>
    <x v="2"/>
  </r>
  <r>
    <x v="101"/>
    <x v="245"/>
    <n v="7.1081081081081097"/>
    <x v="12"/>
    <x v="2"/>
  </r>
  <r>
    <x v="101"/>
    <x v="246"/>
    <n v="7.7402597402597406"/>
    <x v="12"/>
    <x v="2"/>
  </r>
  <r>
    <x v="101"/>
    <x v="247"/>
    <n v="7.35"/>
    <x v="12"/>
    <x v="2"/>
  </r>
  <r>
    <x v="101"/>
    <x v="248"/>
    <n v="7.75"/>
    <x v="12"/>
    <x v="2"/>
  </r>
  <r>
    <x v="101"/>
    <x v="249"/>
    <n v="7.2857142857142856"/>
    <x v="12"/>
    <x v="2"/>
  </r>
  <r>
    <x v="101"/>
    <x v="250"/>
    <n v="7.5897435897435903"/>
    <x v="12"/>
    <x v="2"/>
  </r>
  <r>
    <x v="101"/>
    <x v="251"/>
    <n v="7.6129032258064511"/>
    <x v="12"/>
    <x v="2"/>
  </r>
  <r>
    <x v="101"/>
    <x v="252"/>
    <n v="6.90625"/>
    <x v="12"/>
    <x v="2"/>
  </r>
  <r>
    <x v="101"/>
    <x v="253"/>
    <n v="8.3846153846153815"/>
    <x v="12"/>
    <x v="2"/>
  </r>
  <r>
    <x v="101"/>
    <x v="254"/>
    <n v="7.625"/>
    <x v="12"/>
    <x v="2"/>
  </r>
  <r>
    <x v="101"/>
    <x v="255"/>
    <n v="8.32"/>
    <x v="12"/>
    <x v="2"/>
  </r>
  <r>
    <x v="101"/>
    <x v="256"/>
    <n v="8.2641509433962241"/>
    <x v="12"/>
    <x v="2"/>
  </r>
  <r>
    <x v="101"/>
    <x v="257"/>
    <n v="8.298701298701296"/>
    <x v="12"/>
    <x v="2"/>
  </r>
  <r>
    <x v="101"/>
    <x v="258"/>
    <n v="7.92"/>
    <x v="12"/>
    <x v="2"/>
  </r>
  <r>
    <x v="101"/>
    <x v="259"/>
    <n v="8.493150684931507"/>
    <x v="12"/>
    <x v="2"/>
  </r>
  <r>
    <x v="101"/>
    <x v="260"/>
    <n v="7.5573770491803289"/>
    <x v="12"/>
    <x v="2"/>
  </r>
  <r>
    <x v="101"/>
    <x v="261"/>
    <n v="7.6375000000000002"/>
    <x v="12"/>
    <x v="2"/>
  </r>
  <r>
    <x v="101"/>
    <x v="262"/>
    <n v="7.419354838709677"/>
    <x v="12"/>
    <x v="2"/>
  </r>
  <r>
    <x v="101"/>
    <x v="263"/>
    <n v="7.4"/>
    <x v="12"/>
    <x v="2"/>
  </r>
  <r>
    <x v="101"/>
    <x v="264"/>
    <n v="7.397058823529413"/>
    <x v="12"/>
    <x v="2"/>
  </r>
  <r>
    <x v="101"/>
    <x v="265"/>
    <n v="7.7600685518423314"/>
    <x v="12"/>
    <x v="2"/>
  </r>
  <r>
    <x v="101"/>
    <x v="230"/>
    <n v="7.8813559322033893"/>
    <x v="13"/>
    <x v="2"/>
  </r>
  <r>
    <x v="101"/>
    <x v="231"/>
    <n v="8.3220338983050848"/>
    <x v="13"/>
    <x v="2"/>
  </r>
  <r>
    <x v="101"/>
    <x v="232"/>
    <n v="7.6727272727272737"/>
    <x v="13"/>
    <x v="2"/>
  </r>
  <r>
    <x v="101"/>
    <x v="233"/>
    <n v="7.4736842105263159"/>
    <x v="13"/>
    <x v="2"/>
  </r>
  <r>
    <x v="101"/>
    <x v="234"/>
    <n v="7.9090909090909109"/>
    <x v="13"/>
    <x v="2"/>
  </r>
  <r>
    <x v="101"/>
    <x v="235"/>
    <n v="7.1206896551724137"/>
    <x v="13"/>
    <x v="2"/>
  </r>
  <r>
    <x v="101"/>
    <x v="236"/>
    <n v="7.9655172413793105"/>
    <x v="13"/>
    <x v="2"/>
  </r>
  <r>
    <x v="101"/>
    <x v="237"/>
    <n v="6.9827586206896539"/>
    <x v="13"/>
    <x v="2"/>
  </r>
  <r>
    <x v="101"/>
    <x v="238"/>
    <n v="7.3103448275862037"/>
    <x v="13"/>
    <x v="2"/>
  </r>
  <r>
    <x v="101"/>
    <x v="239"/>
    <n v="8.474576271186443"/>
    <x v="13"/>
    <x v="2"/>
  </r>
  <r>
    <x v="101"/>
    <x v="240"/>
    <n v="8.1525423728813564"/>
    <x v="13"/>
    <x v="2"/>
  </r>
  <r>
    <x v="101"/>
    <x v="241"/>
    <n v="8.3898305084745761"/>
    <x v="13"/>
    <x v="2"/>
  </r>
  <r>
    <x v="101"/>
    <x v="242"/>
    <n v="6.9795918367346932"/>
    <x v="13"/>
    <x v="2"/>
  </r>
  <r>
    <x v="101"/>
    <x v="243"/>
    <n v="7.1111111111111116"/>
    <x v="13"/>
    <x v="2"/>
  </r>
  <r>
    <x v="101"/>
    <x v="244"/>
    <n v="7.4583333333333304"/>
    <x v="13"/>
    <x v="2"/>
  </r>
  <r>
    <x v="101"/>
    <x v="245"/>
    <n v="7.391304347826086"/>
    <x v="13"/>
    <x v="2"/>
  </r>
  <r>
    <x v="101"/>
    <x v="246"/>
    <n v="7.84"/>
    <x v="13"/>
    <x v="2"/>
  </r>
  <r>
    <x v="101"/>
    <x v="247"/>
    <n v="7.333333333333333"/>
    <x v="13"/>
    <x v="2"/>
  </r>
  <r>
    <x v="101"/>
    <x v="248"/>
    <n v="7.8421052631578938"/>
    <x v="13"/>
    <x v="2"/>
  </r>
  <r>
    <x v="101"/>
    <x v="249"/>
    <n v="7.2333333333333334"/>
    <x v="13"/>
    <x v="2"/>
  </r>
  <r>
    <x v="101"/>
    <x v="250"/>
    <n v="6.75"/>
    <x v="13"/>
    <x v="2"/>
  </r>
  <r>
    <x v="101"/>
    <x v="251"/>
    <n v="7.2272727272727266"/>
    <x v="13"/>
    <x v="2"/>
  </r>
  <r>
    <x v="101"/>
    <x v="252"/>
    <n v="6.8571428571428594"/>
    <x v="13"/>
    <x v="2"/>
  </r>
  <r>
    <x v="101"/>
    <x v="253"/>
    <n v="8.7391304347826075"/>
    <x v="13"/>
    <x v="2"/>
  </r>
  <r>
    <x v="101"/>
    <x v="254"/>
    <n v="7.6956521739130439"/>
    <x v="13"/>
    <x v="2"/>
  </r>
  <r>
    <x v="101"/>
    <x v="255"/>
    <n v="7.9375"/>
    <x v="13"/>
    <x v="2"/>
  </r>
  <r>
    <x v="101"/>
    <x v="256"/>
    <n v="7.8571428571428594"/>
    <x v="13"/>
    <x v="2"/>
  </r>
  <r>
    <x v="101"/>
    <x v="257"/>
    <n v="7.6530612244897949"/>
    <x v="13"/>
    <x v="2"/>
  </r>
  <r>
    <x v="101"/>
    <x v="258"/>
    <n v="6.8297872340425538"/>
    <x v="13"/>
    <x v="2"/>
  </r>
  <r>
    <x v="101"/>
    <x v="259"/>
    <n v="8.0576923076923048"/>
    <x v="13"/>
    <x v="2"/>
  </r>
  <r>
    <x v="101"/>
    <x v="260"/>
    <n v="7.1818181818181825"/>
    <x v="13"/>
    <x v="2"/>
  </r>
  <r>
    <x v="101"/>
    <x v="261"/>
    <n v="7.2452830188679256"/>
    <x v="13"/>
    <x v="2"/>
  </r>
  <r>
    <x v="101"/>
    <x v="262"/>
    <n v="7.5416666666666643"/>
    <x v="13"/>
    <x v="2"/>
  </r>
  <r>
    <x v="101"/>
    <x v="263"/>
    <n v="7.0487804878048772"/>
    <x v="13"/>
    <x v="2"/>
  </r>
  <r>
    <x v="101"/>
    <x v="264"/>
    <n v="6.744680851063829"/>
    <x v="13"/>
    <x v="2"/>
  </r>
  <r>
    <x v="101"/>
    <x v="265"/>
    <n v="7.5913255956017105"/>
    <x v="13"/>
    <x v="2"/>
  </r>
  <r>
    <x v="101"/>
    <x v="230"/>
    <n v="7.9354838709677411"/>
    <x v="14"/>
    <x v="2"/>
  </r>
  <r>
    <x v="101"/>
    <x v="231"/>
    <n v="8.0175438596491215"/>
    <x v="14"/>
    <x v="2"/>
  </r>
  <r>
    <x v="101"/>
    <x v="232"/>
    <n v="6.7547169811320762"/>
    <x v="14"/>
    <x v="2"/>
  </r>
  <r>
    <x v="101"/>
    <x v="233"/>
    <n v="7.8214285714285712"/>
    <x v="14"/>
    <x v="2"/>
  </r>
  <r>
    <x v="101"/>
    <x v="234"/>
    <n v="8.0338983050847403"/>
    <x v="14"/>
    <x v="2"/>
  </r>
  <r>
    <x v="101"/>
    <x v="235"/>
    <n v="7.4444444444444438"/>
    <x v="14"/>
    <x v="2"/>
  </r>
  <r>
    <x v="101"/>
    <x v="236"/>
    <n v="8.1896551724137971"/>
    <x v="14"/>
    <x v="2"/>
  </r>
  <r>
    <x v="101"/>
    <x v="237"/>
    <n v="8.1454545454545464"/>
    <x v="14"/>
    <x v="2"/>
  </r>
  <r>
    <x v="101"/>
    <x v="238"/>
    <n v="7.7894736842105257"/>
    <x v="14"/>
    <x v="2"/>
  </r>
  <r>
    <x v="101"/>
    <x v="239"/>
    <n v="7.375"/>
    <x v="14"/>
    <x v="2"/>
  </r>
  <r>
    <x v="101"/>
    <x v="240"/>
    <n v="8.290909090909091"/>
    <x v="14"/>
    <x v="2"/>
  </r>
  <r>
    <x v="101"/>
    <x v="241"/>
    <n v="8.4444444444444429"/>
    <x v="14"/>
    <x v="2"/>
  </r>
  <r>
    <x v="101"/>
    <x v="242"/>
    <n v="7.2307692307692299"/>
    <x v="14"/>
    <x v="2"/>
  </r>
  <r>
    <x v="101"/>
    <x v="243"/>
    <n v="7.6739130434782616"/>
    <x v="14"/>
    <x v="2"/>
  </r>
  <r>
    <x v="101"/>
    <x v="244"/>
    <n v="7.6379310344827598"/>
    <x v="14"/>
    <x v="2"/>
  </r>
  <r>
    <x v="101"/>
    <x v="245"/>
    <n v="7.1875"/>
    <x v="14"/>
    <x v="2"/>
  </r>
  <r>
    <x v="101"/>
    <x v="246"/>
    <n v="7.865384615384615"/>
    <x v="14"/>
    <x v="2"/>
  </r>
  <r>
    <x v="101"/>
    <x v="247"/>
    <n v="7.6538461538461515"/>
    <x v="14"/>
    <x v="2"/>
  </r>
  <r>
    <x v="101"/>
    <x v="248"/>
    <n v="7.125"/>
    <x v="14"/>
    <x v="2"/>
  </r>
  <r>
    <x v="101"/>
    <x v="249"/>
    <n v="7.4761904761904763"/>
    <x v="14"/>
    <x v="2"/>
  </r>
  <r>
    <x v="101"/>
    <x v="250"/>
    <n v="7.354838709677419"/>
    <x v="14"/>
    <x v="2"/>
  </r>
  <r>
    <x v="101"/>
    <x v="251"/>
    <n v="7.0434782608695654"/>
    <x v="14"/>
    <x v="2"/>
  </r>
  <r>
    <x v="101"/>
    <x v="252"/>
    <n v="7.045454545454545"/>
    <x v="14"/>
    <x v="2"/>
  </r>
  <r>
    <x v="101"/>
    <x v="253"/>
    <n v="8.3191489361702136"/>
    <x v="14"/>
    <x v="2"/>
  </r>
  <r>
    <x v="101"/>
    <x v="254"/>
    <n v="8"/>
    <x v="14"/>
    <x v="2"/>
  </r>
  <r>
    <x v="101"/>
    <x v="255"/>
    <n v="8.2765957446808507"/>
    <x v="14"/>
    <x v="2"/>
  </r>
  <r>
    <x v="101"/>
    <x v="256"/>
    <n v="8.1111111111111107"/>
    <x v="14"/>
    <x v="2"/>
  </r>
  <r>
    <x v="101"/>
    <x v="257"/>
    <n v="8.3409090909090899"/>
    <x v="14"/>
    <x v="2"/>
  </r>
  <r>
    <x v="101"/>
    <x v="258"/>
    <n v="7.9"/>
    <x v="14"/>
    <x v="2"/>
  </r>
  <r>
    <x v="101"/>
    <x v="259"/>
    <n v="7.9019607843137241"/>
    <x v="14"/>
    <x v="2"/>
  </r>
  <r>
    <x v="101"/>
    <x v="260"/>
    <n v="7.447368421052631"/>
    <x v="14"/>
    <x v="2"/>
  </r>
  <r>
    <x v="101"/>
    <x v="261"/>
    <n v="7.6274509803921546"/>
    <x v="14"/>
    <x v="2"/>
  </r>
  <r>
    <x v="101"/>
    <x v="262"/>
    <n v="7.8163265306122431"/>
    <x v="14"/>
    <x v="2"/>
  </r>
  <r>
    <x v="101"/>
    <x v="263"/>
    <n v="7.5434782608695663"/>
    <x v="14"/>
    <x v="2"/>
  </r>
  <r>
    <x v="101"/>
    <x v="264"/>
    <n v="7.4347826086956506"/>
    <x v="14"/>
    <x v="2"/>
  </r>
  <r>
    <x v="101"/>
    <x v="265"/>
    <n v="7.7634069400630938"/>
    <x v="14"/>
    <x v="2"/>
  </r>
  <r>
    <x v="101"/>
    <x v="230"/>
    <n v="8.0724637681159415"/>
    <x v="15"/>
    <x v="2"/>
  </r>
  <r>
    <x v="101"/>
    <x v="231"/>
    <n v="8.7101449275362359"/>
    <x v="15"/>
    <x v="2"/>
  </r>
  <r>
    <x v="101"/>
    <x v="232"/>
    <n v="7.9056603773584895"/>
    <x v="15"/>
    <x v="2"/>
  </r>
  <r>
    <x v="101"/>
    <x v="233"/>
    <n v="7.515625"/>
    <x v="15"/>
    <x v="2"/>
  </r>
  <r>
    <x v="101"/>
    <x v="234"/>
    <n v="8.2950819672131182"/>
    <x v="15"/>
    <x v="2"/>
  </r>
  <r>
    <x v="101"/>
    <x v="235"/>
    <n v="8.4117647058823568"/>
    <x v="15"/>
    <x v="2"/>
  </r>
  <r>
    <x v="101"/>
    <x v="236"/>
    <n v="8.3529411764705888"/>
    <x v="15"/>
    <x v="2"/>
  </r>
  <r>
    <x v="101"/>
    <x v="237"/>
    <n v="8.9117647058823533"/>
    <x v="15"/>
    <x v="2"/>
  </r>
  <r>
    <x v="101"/>
    <x v="238"/>
    <n v="8.2794117647058822"/>
    <x v="15"/>
    <x v="2"/>
  </r>
  <r>
    <x v="101"/>
    <x v="239"/>
    <n v="9.4411764705882373"/>
    <x v="15"/>
    <x v="2"/>
  </r>
  <r>
    <x v="101"/>
    <x v="240"/>
    <n v="8.9701492537313445"/>
    <x v="15"/>
    <x v="2"/>
  </r>
  <r>
    <x v="101"/>
    <x v="241"/>
    <n v="9.4411764705882355"/>
    <x v="15"/>
    <x v="2"/>
  </r>
  <r>
    <x v="101"/>
    <x v="242"/>
    <n v="8.514705882352942"/>
    <x v="15"/>
    <x v="2"/>
  </r>
  <r>
    <x v="101"/>
    <x v="243"/>
    <n v="8.1641791044776149"/>
    <x v="15"/>
    <x v="2"/>
  </r>
  <r>
    <x v="101"/>
    <x v="244"/>
    <n v="8.0317460317460316"/>
    <x v="15"/>
    <x v="2"/>
  </r>
  <r>
    <x v="101"/>
    <x v="245"/>
    <n v="8.0322580645161281"/>
    <x v="15"/>
    <x v="2"/>
  </r>
  <r>
    <x v="101"/>
    <x v="246"/>
    <n v="8.870967741935484"/>
    <x v="15"/>
    <x v="2"/>
  </r>
  <r>
    <x v="101"/>
    <x v="247"/>
    <n v="7.7868852459016393"/>
    <x v="15"/>
    <x v="2"/>
  </r>
  <r>
    <x v="101"/>
    <x v="248"/>
    <n v="7.3809523809523823"/>
    <x v="15"/>
    <x v="2"/>
  </r>
  <r>
    <x v="101"/>
    <x v="249"/>
    <n v="6.5882352941176476"/>
    <x v="15"/>
    <x v="2"/>
  </r>
  <r>
    <x v="101"/>
    <x v="250"/>
    <n v="6.2727272727272743"/>
    <x v="15"/>
    <x v="2"/>
  </r>
  <r>
    <x v="101"/>
    <x v="251"/>
    <n v="7.405405405405407"/>
    <x v="15"/>
    <x v="2"/>
  </r>
  <r>
    <x v="101"/>
    <x v="252"/>
    <n v="7.75"/>
    <x v="15"/>
    <x v="2"/>
  </r>
  <r>
    <x v="101"/>
    <x v="253"/>
    <n v="8.9499999999999993"/>
    <x v="15"/>
    <x v="2"/>
  </r>
  <r>
    <x v="101"/>
    <x v="254"/>
    <n v="8.24"/>
    <x v="15"/>
    <x v="2"/>
  </r>
  <r>
    <x v="101"/>
    <x v="255"/>
    <n v="9.0638297872340399"/>
    <x v="15"/>
    <x v="2"/>
  </r>
  <r>
    <x v="101"/>
    <x v="256"/>
    <n v="8.7045454545454568"/>
    <x v="15"/>
    <x v="2"/>
  </r>
  <r>
    <x v="101"/>
    <x v="257"/>
    <n v="9.4032258064516121"/>
    <x v="15"/>
    <x v="2"/>
  </r>
  <r>
    <x v="101"/>
    <x v="258"/>
    <n v="8.9016393442622928"/>
    <x v="15"/>
    <x v="2"/>
  </r>
  <r>
    <x v="101"/>
    <x v="259"/>
    <n v="9.1212121212121229"/>
    <x v="15"/>
    <x v="2"/>
  </r>
  <r>
    <x v="101"/>
    <x v="260"/>
    <n v="8.2542372881355952"/>
    <x v="15"/>
    <x v="2"/>
  </r>
  <r>
    <x v="101"/>
    <x v="261"/>
    <n v="8.0757575757575761"/>
    <x v="15"/>
    <x v="2"/>
  </r>
  <r>
    <x v="101"/>
    <x v="262"/>
    <n v="8.140625"/>
    <x v="15"/>
    <x v="2"/>
  </r>
  <r>
    <x v="101"/>
    <x v="263"/>
    <n v="7.796875"/>
    <x v="15"/>
    <x v="2"/>
  </r>
  <r>
    <x v="101"/>
    <x v="264"/>
    <n v="7.515625"/>
    <x v="15"/>
    <x v="2"/>
  </r>
  <r>
    <x v="101"/>
    <x v="265"/>
    <n v="8.3442703232125428"/>
    <x v="15"/>
    <x v="2"/>
  </r>
  <r>
    <x v="101"/>
    <x v="230"/>
    <n v="8.328125"/>
    <x v="16"/>
    <x v="2"/>
  </r>
  <r>
    <x v="101"/>
    <x v="231"/>
    <n v="8.3934426229508183"/>
    <x v="16"/>
    <x v="2"/>
  </r>
  <r>
    <x v="101"/>
    <x v="232"/>
    <n v="7.9754098360655723"/>
    <x v="16"/>
    <x v="2"/>
  </r>
  <r>
    <x v="101"/>
    <x v="233"/>
    <n v="7.719298245614036"/>
    <x v="16"/>
    <x v="2"/>
  </r>
  <r>
    <x v="101"/>
    <x v="234"/>
    <n v="7.7747747747747757"/>
    <x v="16"/>
    <x v="2"/>
  </r>
  <r>
    <x v="101"/>
    <x v="235"/>
    <n v="7.7936507936507962"/>
    <x v="16"/>
    <x v="2"/>
  </r>
  <r>
    <x v="101"/>
    <x v="236"/>
    <n v="8.1937984496123981"/>
    <x v="16"/>
    <x v="2"/>
  </r>
  <r>
    <x v="101"/>
    <x v="237"/>
    <n v="8.3170731707317049"/>
    <x v="16"/>
    <x v="2"/>
  </r>
  <r>
    <x v="101"/>
    <x v="238"/>
    <n v="7.8359375"/>
    <x v="16"/>
    <x v="2"/>
  </r>
  <r>
    <x v="101"/>
    <x v="239"/>
    <n v="8.7063492063492056"/>
    <x v="16"/>
    <x v="2"/>
  </r>
  <r>
    <x v="101"/>
    <x v="240"/>
    <n v="8.4285714285714253"/>
    <x v="16"/>
    <x v="2"/>
  </r>
  <r>
    <x v="101"/>
    <x v="241"/>
    <n v="8.3680000000000039"/>
    <x v="16"/>
    <x v="2"/>
  </r>
  <r>
    <x v="101"/>
    <x v="242"/>
    <n v="7.4660194174757271"/>
    <x v="16"/>
    <x v="2"/>
  </r>
  <r>
    <x v="101"/>
    <x v="243"/>
    <n v="7.1101694915254248"/>
    <x v="16"/>
    <x v="2"/>
  </r>
  <r>
    <x v="101"/>
    <x v="244"/>
    <n v="7.5932203389830519"/>
    <x v="16"/>
    <x v="2"/>
  </r>
  <r>
    <x v="101"/>
    <x v="245"/>
    <n v="7.4553571428571423"/>
    <x v="16"/>
    <x v="2"/>
  </r>
  <r>
    <x v="101"/>
    <x v="246"/>
    <n v="7.9210526315789469"/>
    <x v="16"/>
    <x v="2"/>
  </r>
  <r>
    <x v="101"/>
    <x v="247"/>
    <n v="7.2608695652173907"/>
    <x v="16"/>
    <x v="2"/>
  </r>
  <r>
    <x v="101"/>
    <x v="248"/>
    <n v="8.1860465116279073"/>
    <x v="16"/>
    <x v="2"/>
  </r>
  <r>
    <x v="101"/>
    <x v="249"/>
    <n v="7.7460317460317469"/>
    <x v="16"/>
    <x v="2"/>
  </r>
  <r>
    <x v="101"/>
    <x v="250"/>
    <n v="7.666666666666667"/>
    <x v="16"/>
    <x v="2"/>
  </r>
  <r>
    <x v="101"/>
    <x v="251"/>
    <n v="7.24"/>
    <x v="16"/>
    <x v="2"/>
  </r>
  <r>
    <x v="101"/>
    <x v="252"/>
    <n v="7.6428571428571423"/>
    <x v="16"/>
    <x v="2"/>
  </r>
  <r>
    <x v="101"/>
    <x v="253"/>
    <n v="8.5565217391304387"/>
    <x v="16"/>
    <x v="2"/>
  </r>
  <r>
    <x v="101"/>
    <x v="254"/>
    <n v="7.5517241379310356"/>
    <x v="16"/>
    <x v="2"/>
  </r>
  <r>
    <x v="101"/>
    <x v="255"/>
    <n v="8.3452380952380967"/>
    <x v="16"/>
    <x v="2"/>
  </r>
  <r>
    <x v="101"/>
    <x v="256"/>
    <n v="8.5157894736842152"/>
    <x v="16"/>
    <x v="2"/>
  </r>
  <r>
    <x v="101"/>
    <x v="257"/>
    <n v="8.2195121951219523"/>
    <x v="16"/>
    <x v="2"/>
  </r>
  <r>
    <x v="101"/>
    <x v="258"/>
    <n v="8.1339285714285747"/>
    <x v="16"/>
    <x v="2"/>
  </r>
  <r>
    <x v="101"/>
    <x v="259"/>
    <n v="8.4259259259259256"/>
    <x v="16"/>
    <x v="2"/>
  </r>
  <r>
    <x v="101"/>
    <x v="260"/>
    <n v="7.7319587628865962"/>
    <x v="16"/>
    <x v="2"/>
  </r>
  <r>
    <x v="101"/>
    <x v="261"/>
    <n v="7.3833333333333337"/>
    <x v="16"/>
    <x v="2"/>
  </r>
  <r>
    <x v="101"/>
    <x v="262"/>
    <n v="7.8534482758620703"/>
    <x v="16"/>
    <x v="2"/>
  </r>
  <r>
    <x v="101"/>
    <x v="263"/>
    <n v="7.9375"/>
    <x v="16"/>
    <x v="2"/>
  </r>
  <r>
    <x v="101"/>
    <x v="264"/>
    <n v="7.3893805309734519"/>
    <x v="16"/>
    <x v="2"/>
  </r>
  <r>
    <x v="101"/>
    <x v="265"/>
    <n v="7.9461476939482809"/>
    <x v="16"/>
    <x v="2"/>
  </r>
  <r>
    <x v="101"/>
    <x v="230"/>
    <n v="7.8652130822596584"/>
    <x v="0"/>
    <x v="3"/>
  </r>
  <r>
    <x v="101"/>
    <x v="231"/>
    <n v="8.1402667778241007"/>
    <x v="0"/>
    <x v="3"/>
  </r>
  <r>
    <x v="101"/>
    <x v="232"/>
    <n v="7.4486048175530621"/>
    <x v="0"/>
    <x v="3"/>
  </r>
  <r>
    <x v="101"/>
    <x v="233"/>
    <n v="7.5953125000000137"/>
    <x v="0"/>
    <x v="3"/>
  </r>
  <r>
    <x v="101"/>
    <x v="234"/>
    <n v="7.8777802246201256"/>
    <x v="0"/>
    <x v="3"/>
  </r>
  <r>
    <x v="101"/>
    <x v="235"/>
    <n v="7.2643279624719446"/>
    <x v="0"/>
    <x v="3"/>
  </r>
  <r>
    <x v="101"/>
    <x v="236"/>
    <n v="7.5424603174603151"/>
    <x v="0"/>
    <x v="3"/>
  </r>
  <r>
    <x v="101"/>
    <x v="237"/>
    <n v="7.4213333333333198"/>
    <x v="0"/>
    <x v="3"/>
  </r>
  <r>
    <x v="101"/>
    <x v="238"/>
    <n v="7.4486389827140851"/>
    <x v="0"/>
    <x v="3"/>
  </r>
  <r>
    <x v="101"/>
    <x v="239"/>
    <n v="7.7576749897666817"/>
    <x v="0"/>
    <x v="3"/>
  </r>
  <r>
    <x v="101"/>
    <x v="240"/>
    <n v="8.054644808743145"/>
    <x v="0"/>
    <x v="3"/>
  </r>
  <r>
    <x v="101"/>
    <x v="241"/>
    <n v="8.3753424657534037"/>
    <x v="0"/>
    <x v="3"/>
  </r>
  <r>
    <x v="101"/>
    <x v="242"/>
    <n v="7.0259348612786487"/>
    <x v="0"/>
    <x v="3"/>
  </r>
  <r>
    <x v="101"/>
    <x v="243"/>
    <n v="7.0017207472959653"/>
    <x v="0"/>
    <x v="3"/>
  </r>
  <r>
    <x v="101"/>
    <x v="244"/>
    <n v="7.449683475223746"/>
    <x v="0"/>
    <x v="3"/>
  </r>
  <r>
    <x v="101"/>
    <x v="245"/>
    <n v="7.255890669180034"/>
    <x v="0"/>
    <x v="3"/>
  </r>
  <r>
    <x v="101"/>
    <x v="246"/>
    <n v="7.8126098418277525"/>
    <x v="0"/>
    <x v="3"/>
  </r>
  <r>
    <x v="101"/>
    <x v="247"/>
    <n v="7.0219683655536018"/>
    <x v="0"/>
    <x v="3"/>
  </r>
  <r>
    <x v="101"/>
    <x v="248"/>
    <n v="7.5825098814229266"/>
    <x v="0"/>
    <x v="3"/>
  </r>
  <r>
    <x v="101"/>
    <x v="249"/>
    <n v="7.0651731160896096"/>
    <x v="0"/>
    <x v="3"/>
  </r>
  <r>
    <x v="101"/>
    <x v="250"/>
    <n v="6.9892876272094107"/>
    <x v="0"/>
    <x v="3"/>
  </r>
  <r>
    <x v="101"/>
    <x v="251"/>
    <n v="6.9514705882352823"/>
    <x v="0"/>
    <x v="3"/>
  </r>
  <r>
    <x v="101"/>
    <x v="252"/>
    <n v="6.8687002652519862"/>
    <x v="0"/>
    <x v="3"/>
  </r>
  <r>
    <x v="101"/>
    <x v="253"/>
    <n v="8.1659136546184854"/>
    <x v="0"/>
    <x v="3"/>
  </r>
  <r>
    <x v="101"/>
    <x v="254"/>
    <n v="7.5983358547655016"/>
    <x v="0"/>
    <x v="3"/>
  </r>
  <r>
    <x v="101"/>
    <x v="255"/>
    <n v="7.9981042654028585"/>
    <x v="0"/>
    <x v="3"/>
  </r>
  <r>
    <x v="101"/>
    <x v="256"/>
    <n v="7.9031352363125764"/>
    <x v="0"/>
    <x v="3"/>
  </r>
  <r>
    <x v="101"/>
    <x v="257"/>
    <n v="7.4602392681210441"/>
    <x v="0"/>
    <x v="3"/>
  </r>
  <r>
    <x v="101"/>
    <x v="258"/>
    <n v="7.3708139819115024"/>
    <x v="0"/>
    <x v="3"/>
  </r>
  <r>
    <x v="101"/>
    <x v="259"/>
    <n v="8.0594881254323454"/>
    <x v="0"/>
    <x v="3"/>
  </r>
  <r>
    <x v="101"/>
    <x v="260"/>
    <n v="7.1521035598705422"/>
    <x v="0"/>
    <x v="3"/>
  </r>
  <r>
    <x v="101"/>
    <x v="261"/>
    <n v="6.9160093796632029"/>
    <x v="0"/>
    <x v="3"/>
  </r>
  <r>
    <x v="101"/>
    <x v="262"/>
    <n v="7.4515535097813492"/>
    <x v="0"/>
    <x v="3"/>
  </r>
  <r>
    <x v="101"/>
    <x v="263"/>
    <n v="7.2565507384468848"/>
    <x v="0"/>
    <x v="3"/>
  </r>
  <r>
    <x v="101"/>
    <x v="264"/>
    <n v="6.8149307107733517"/>
    <x v="0"/>
    <x v="3"/>
  </r>
  <r>
    <x v="101"/>
    <x v="265"/>
    <n v="7.5297980954632431"/>
    <x v="0"/>
    <x v="3"/>
  </r>
  <r>
    <x v="101"/>
    <x v="230"/>
    <n v="7.481231953801732"/>
    <x v="1"/>
    <x v="3"/>
  </r>
  <r>
    <x v="101"/>
    <x v="231"/>
    <n v="8.0460784313725409"/>
    <x v="1"/>
    <x v="3"/>
  </r>
  <r>
    <x v="101"/>
    <x v="232"/>
    <n v="6.9387966804979273"/>
    <x v="1"/>
    <x v="3"/>
  </r>
  <r>
    <x v="101"/>
    <x v="233"/>
    <n v="7.3057259713701459"/>
    <x v="1"/>
    <x v="3"/>
  </r>
  <r>
    <x v="101"/>
    <x v="234"/>
    <n v="7.4715083798882729"/>
    <x v="1"/>
    <x v="3"/>
  </r>
  <r>
    <x v="101"/>
    <x v="235"/>
    <n v="7.3664717348927882"/>
    <x v="1"/>
    <x v="3"/>
  </r>
  <r>
    <x v="101"/>
    <x v="236"/>
    <n v="7.5699626865671714"/>
    <x v="1"/>
    <x v="3"/>
  </r>
  <r>
    <x v="101"/>
    <x v="237"/>
    <n v="7.4543707973102782"/>
    <x v="1"/>
    <x v="3"/>
  </r>
  <r>
    <x v="101"/>
    <x v="238"/>
    <n v="7.6948669201520818"/>
    <x v="1"/>
    <x v="3"/>
  </r>
  <r>
    <x v="101"/>
    <x v="239"/>
    <n v="7.963705826170008"/>
    <x v="1"/>
    <x v="3"/>
  </r>
  <r>
    <x v="101"/>
    <x v="240"/>
    <n v="7.6903409090909101"/>
    <x v="1"/>
    <x v="3"/>
  </r>
  <r>
    <x v="101"/>
    <x v="241"/>
    <n v="8.2105263157894566"/>
    <x v="1"/>
    <x v="3"/>
  </r>
  <r>
    <x v="101"/>
    <x v="242"/>
    <n v="6.9742962056303535"/>
    <x v="1"/>
    <x v="3"/>
  </r>
  <r>
    <x v="101"/>
    <x v="243"/>
    <n v="6.6440306681270531"/>
    <x v="1"/>
    <x v="3"/>
  </r>
  <r>
    <x v="101"/>
    <x v="244"/>
    <n v="7.0205973223480944"/>
    <x v="1"/>
    <x v="3"/>
  </r>
  <r>
    <x v="101"/>
    <x v="245"/>
    <n v="6.8054644808743179"/>
    <x v="1"/>
    <x v="3"/>
  </r>
  <r>
    <x v="101"/>
    <x v="246"/>
    <n v="7.9290060851927002"/>
    <x v="1"/>
    <x v="3"/>
  </r>
  <r>
    <x v="101"/>
    <x v="247"/>
    <n v="6.7864476386036952"/>
    <x v="1"/>
    <x v="3"/>
  </r>
  <r>
    <x v="101"/>
    <x v="248"/>
    <n v="7.4241842610364666"/>
    <x v="1"/>
    <x v="3"/>
  </r>
  <r>
    <x v="101"/>
    <x v="249"/>
    <n v="6.9896907216494837"/>
    <x v="1"/>
    <x v="3"/>
  </r>
  <r>
    <x v="101"/>
    <x v="250"/>
    <n v="6.6326963906581744"/>
    <x v="1"/>
    <x v="3"/>
  </r>
  <r>
    <x v="101"/>
    <x v="251"/>
    <n v="6.7806267806267826"/>
    <x v="1"/>
    <x v="3"/>
  </r>
  <r>
    <x v="101"/>
    <x v="252"/>
    <n v="6.9393203883495138"/>
    <x v="1"/>
    <x v="3"/>
  </r>
  <r>
    <x v="101"/>
    <x v="253"/>
    <n v="7.8205128205128212"/>
    <x v="1"/>
    <x v="3"/>
  </r>
  <r>
    <x v="101"/>
    <x v="254"/>
    <n v="6.986062717770035"/>
    <x v="1"/>
    <x v="3"/>
  </r>
  <r>
    <x v="101"/>
    <x v="255"/>
    <n v="7.4922813036020601"/>
    <x v="1"/>
    <x v="3"/>
  </r>
  <r>
    <x v="101"/>
    <x v="256"/>
    <n v="7.6578538102643892"/>
    <x v="1"/>
    <x v="3"/>
  </r>
  <r>
    <x v="101"/>
    <x v="257"/>
    <n v="6.7198697068403925"/>
    <x v="1"/>
    <x v="3"/>
  </r>
  <r>
    <x v="101"/>
    <x v="258"/>
    <n v="6.703910614525137"/>
    <x v="1"/>
    <x v="3"/>
  </r>
  <r>
    <x v="101"/>
    <x v="259"/>
    <n v="8.2366589327146205"/>
    <x v="1"/>
    <x v="3"/>
  </r>
  <r>
    <x v="101"/>
    <x v="260"/>
    <n v="7.3623417721518987"/>
    <x v="1"/>
    <x v="3"/>
  </r>
  <r>
    <x v="101"/>
    <x v="261"/>
    <n v="6.8659574468085074"/>
    <x v="1"/>
    <x v="3"/>
  </r>
  <r>
    <x v="101"/>
    <x v="262"/>
    <n v="6.9736511919698865"/>
    <x v="1"/>
    <x v="3"/>
  </r>
  <r>
    <x v="101"/>
    <x v="263"/>
    <n v="7.0151162790697654"/>
    <x v="1"/>
    <x v="3"/>
  </r>
  <r>
    <x v="101"/>
    <x v="264"/>
    <n v="6.6262626262626227"/>
    <x v="1"/>
    <x v="3"/>
  </r>
  <r>
    <x v="101"/>
    <x v="265"/>
    <n v="7.3166701166080141"/>
    <x v="1"/>
    <x v="3"/>
  </r>
  <r>
    <x v="101"/>
    <x v="230"/>
    <n v="8.199671772428891"/>
    <x v="2"/>
    <x v="3"/>
  </r>
  <r>
    <x v="101"/>
    <x v="231"/>
    <n v="8.2437024018746268"/>
    <x v="2"/>
    <x v="3"/>
  </r>
  <r>
    <x v="101"/>
    <x v="232"/>
    <n v="7.6775766016713209"/>
    <x v="2"/>
    <x v="3"/>
  </r>
  <r>
    <x v="101"/>
    <x v="233"/>
    <n v="8.0129709697344058"/>
    <x v="2"/>
    <x v="3"/>
  </r>
  <r>
    <x v="101"/>
    <x v="234"/>
    <n v="8.2420749279538654"/>
    <x v="2"/>
    <x v="3"/>
  </r>
  <r>
    <x v="101"/>
    <x v="235"/>
    <n v="7.4381270903009975"/>
    <x v="2"/>
    <x v="3"/>
  </r>
  <r>
    <x v="101"/>
    <x v="236"/>
    <n v="7.5785213167835881"/>
    <x v="2"/>
    <x v="3"/>
  </r>
  <r>
    <x v="101"/>
    <x v="237"/>
    <n v="7.5284916201117342"/>
    <x v="2"/>
    <x v="3"/>
  </r>
  <r>
    <x v="101"/>
    <x v="238"/>
    <n v="7.3062670299727444"/>
    <x v="2"/>
    <x v="3"/>
  </r>
  <r>
    <x v="101"/>
    <x v="239"/>
    <n v="7.5618233618233495"/>
    <x v="2"/>
    <x v="3"/>
  </r>
  <r>
    <x v="101"/>
    <x v="240"/>
    <n v="8.1525333333333254"/>
    <x v="2"/>
    <x v="3"/>
  </r>
  <r>
    <x v="101"/>
    <x v="241"/>
    <n v="8.40549273021003"/>
    <x v="2"/>
    <x v="3"/>
  </r>
  <r>
    <x v="101"/>
    <x v="242"/>
    <n v="6.9409368635437909"/>
    <x v="2"/>
    <x v="3"/>
  </r>
  <r>
    <x v="101"/>
    <x v="243"/>
    <n v="7.1272994849153841"/>
    <x v="2"/>
    <x v="3"/>
  </r>
  <r>
    <x v="101"/>
    <x v="244"/>
    <n v="7.7549941245593486"/>
    <x v="2"/>
    <x v="3"/>
  </r>
  <r>
    <x v="101"/>
    <x v="245"/>
    <n v="7.5699680511182041"/>
    <x v="2"/>
    <x v="3"/>
  </r>
  <r>
    <x v="101"/>
    <x v="246"/>
    <n v="7.9291291291291204"/>
    <x v="2"/>
    <x v="3"/>
  </r>
  <r>
    <x v="101"/>
    <x v="247"/>
    <n v="7.1772300469483632"/>
    <x v="2"/>
    <x v="3"/>
  </r>
  <r>
    <x v="101"/>
    <x v="248"/>
    <n v="7.3406326034063252"/>
    <x v="2"/>
    <x v="3"/>
  </r>
  <r>
    <x v="101"/>
    <x v="249"/>
    <n v="7.2567901234567946"/>
    <x v="2"/>
    <x v="3"/>
  </r>
  <r>
    <x v="101"/>
    <x v="250"/>
    <n v="7.4574175824175803"/>
    <x v="2"/>
    <x v="3"/>
  </r>
  <r>
    <x v="101"/>
    <x v="251"/>
    <n v="7.0722610722610737"/>
    <x v="2"/>
    <x v="3"/>
  </r>
  <r>
    <x v="101"/>
    <x v="252"/>
    <n v="6.8015665796344651"/>
    <x v="2"/>
    <x v="3"/>
  </r>
  <r>
    <x v="101"/>
    <x v="253"/>
    <n v="8.195337114051668"/>
    <x v="2"/>
    <x v="3"/>
  </r>
  <r>
    <x v="101"/>
    <x v="254"/>
    <n v="7.8013856812933016"/>
    <x v="2"/>
    <x v="3"/>
  </r>
  <r>
    <x v="101"/>
    <x v="255"/>
    <n v="8.2407547169811171"/>
    <x v="2"/>
    <x v="3"/>
  </r>
  <r>
    <x v="101"/>
    <x v="256"/>
    <n v="8.0783898305084634"/>
    <x v="2"/>
    <x v="3"/>
  </r>
  <r>
    <x v="101"/>
    <x v="257"/>
    <n v="7.5706874189364441"/>
    <x v="2"/>
    <x v="3"/>
  </r>
  <r>
    <x v="101"/>
    <x v="258"/>
    <n v="7.7216142270861861"/>
    <x v="2"/>
    <x v="3"/>
  </r>
  <r>
    <x v="101"/>
    <x v="259"/>
    <n v="8.0560420315236474"/>
    <x v="2"/>
    <x v="3"/>
  </r>
  <r>
    <x v="101"/>
    <x v="260"/>
    <n v="7.0095969289827265"/>
    <x v="2"/>
    <x v="3"/>
  </r>
  <r>
    <x v="101"/>
    <x v="261"/>
    <n v="6.9654586636466593"/>
    <x v="2"/>
    <x v="3"/>
  </r>
  <r>
    <x v="101"/>
    <x v="262"/>
    <n v="7.6144721233689312"/>
    <x v="2"/>
    <x v="3"/>
  </r>
  <r>
    <x v="101"/>
    <x v="263"/>
    <n v="7.4186046511627914"/>
    <x v="2"/>
    <x v="3"/>
  </r>
  <r>
    <x v="101"/>
    <x v="264"/>
    <n v="6.9490521327014214"/>
    <x v="2"/>
    <x v="3"/>
  </r>
  <r>
    <x v="101"/>
    <x v="265"/>
    <n v="7.6690084427189218"/>
    <x v="2"/>
    <x v="3"/>
  </r>
  <r>
    <x v="101"/>
    <x v="230"/>
    <n v="7.8481894150417846"/>
    <x v="3"/>
    <x v="3"/>
  </r>
  <r>
    <x v="101"/>
    <x v="231"/>
    <n v="8.2728635682158931"/>
    <x v="3"/>
    <x v="3"/>
  </r>
  <r>
    <x v="101"/>
    <x v="232"/>
    <n v="7.655712050078245"/>
    <x v="3"/>
    <x v="3"/>
  </r>
  <r>
    <x v="101"/>
    <x v="233"/>
    <n v="7.4427001569858682"/>
    <x v="3"/>
    <x v="3"/>
  </r>
  <r>
    <x v="101"/>
    <x v="234"/>
    <n v="7.6302931596091206"/>
    <x v="3"/>
    <x v="3"/>
  </r>
  <r>
    <x v="101"/>
    <x v="235"/>
    <n v="6.9292929292929264"/>
    <x v="3"/>
    <x v="3"/>
  </r>
  <r>
    <x v="101"/>
    <x v="236"/>
    <n v="7.2738275340393379"/>
    <x v="3"/>
    <x v="3"/>
  </r>
  <r>
    <x v="101"/>
    <x v="237"/>
    <n v="7.0029629629629593"/>
    <x v="3"/>
    <x v="3"/>
  </r>
  <r>
    <x v="101"/>
    <x v="238"/>
    <n v="7.3356840620592356"/>
    <x v="3"/>
    <x v="3"/>
  </r>
  <r>
    <x v="101"/>
    <x v="239"/>
    <n v="7.8213762811127365"/>
    <x v="3"/>
    <x v="3"/>
  </r>
  <r>
    <x v="101"/>
    <x v="240"/>
    <n v="8.032167832167838"/>
    <x v="3"/>
    <x v="3"/>
  </r>
  <r>
    <x v="101"/>
    <x v="241"/>
    <n v="8.4076163610719217"/>
    <x v="3"/>
    <x v="3"/>
  </r>
  <r>
    <x v="101"/>
    <x v="242"/>
    <n v="6.8007662835249016"/>
    <x v="3"/>
    <x v="3"/>
  </r>
  <r>
    <x v="101"/>
    <x v="243"/>
    <n v="6.8195364238410594"/>
    <x v="3"/>
    <x v="3"/>
  </r>
  <r>
    <x v="101"/>
    <x v="244"/>
    <n v="7.4204152249134925"/>
    <x v="3"/>
    <x v="3"/>
  </r>
  <r>
    <x v="101"/>
    <x v="245"/>
    <n v="7.4110091743119213"/>
    <x v="3"/>
    <x v="3"/>
  </r>
  <r>
    <x v="101"/>
    <x v="246"/>
    <n v="7.6596491228070214"/>
    <x v="3"/>
    <x v="3"/>
  </r>
  <r>
    <x v="101"/>
    <x v="247"/>
    <n v="6.9929203539822975"/>
    <x v="3"/>
    <x v="3"/>
  </r>
  <r>
    <x v="101"/>
    <x v="248"/>
    <n v="7.9789719626168258"/>
    <x v="3"/>
    <x v="3"/>
  </r>
  <r>
    <x v="101"/>
    <x v="249"/>
    <n v="7.0733944954128427"/>
    <x v="3"/>
    <x v="3"/>
  </r>
  <r>
    <x v="101"/>
    <x v="250"/>
    <n v="6.642487046632124"/>
    <x v="3"/>
    <x v="3"/>
  </r>
  <r>
    <x v="101"/>
    <x v="251"/>
    <n v="7.0268456375838939"/>
    <x v="3"/>
    <x v="3"/>
  </r>
  <r>
    <x v="101"/>
    <x v="252"/>
    <n v="6.9623430962343118"/>
    <x v="3"/>
    <x v="3"/>
  </r>
  <r>
    <x v="101"/>
    <x v="253"/>
    <n v="8.4212454212454304"/>
    <x v="3"/>
    <x v="3"/>
  </r>
  <r>
    <x v="101"/>
    <x v="254"/>
    <n v="7.8423645320196993"/>
    <x v="3"/>
    <x v="3"/>
  </r>
  <r>
    <x v="101"/>
    <x v="255"/>
    <n v="8.0050632911392512"/>
    <x v="3"/>
    <x v="3"/>
  </r>
  <r>
    <x v="101"/>
    <x v="256"/>
    <n v="8.0081967213114744"/>
    <x v="3"/>
    <x v="3"/>
  </r>
  <r>
    <x v="101"/>
    <x v="257"/>
    <n v="7.4104595879556303"/>
    <x v="3"/>
    <x v="3"/>
  </r>
  <r>
    <x v="101"/>
    <x v="258"/>
    <n v="7.1912479740680784"/>
    <x v="3"/>
    <x v="3"/>
  </r>
  <r>
    <x v="101"/>
    <x v="259"/>
    <n v="8.166666666666659"/>
    <x v="3"/>
    <x v="3"/>
  </r>
  <r>
    <x v="101"/>
    <x v="260"/>
    <n v="7.6456456456456436"/>
    <x v="3"/>
    <x v="3"/>
  </r>
  <r>
    <x v="101"/>
    <x v="261"/>
    <n v="6.8266253869969011"/>
    <x v="3"/>
    <x v="3"/>
  </r>
  <r>
    <x v="101"/>
    <x v="262"/>
    <n v="7.8263772954924891"/>
    <x v="3"/>
    <x v="3"/>
  </r>
  <r>
    <x v="101"/>
    <x v="263"/>
    <n v="7.403636363636366"/>
    <x v="3"/>
    <x v="3"/>
  </r>
  <r>
    <x v="101"/>
    <x v="264"/>
    <n v="6.7410423452768748"/>
    <x v="3"/>
    <x v="3"/>
  </r>
  <r>
    <x v="101"/>
    <x v="265"/>
    <n v="7.5126121820402521"/>
    <x v="3"/>
    <x v="3"/>
  </r>
  <r>
    <x v="101"/>
    <x v="230"/>
    <n v="7.4283216783216819"/>
    <x v="4"/>
    <x v="3"/>
  </r>
  <r>
    <x v="101"/>
    <x v="231"/>
    <n v="7.9477477477477469"/>
    <x v="4"/>
    <x v="3"/>
  </r>
  <r>
    <x v="101"/>
    <x v="232"/>
    <n v="7.2525000000000004"/>
    <x v="4"/>
    <x v="3"/>
  </r>
  <r>
    <x v="101"/>
    <x v="233"/>
    <n v="6.9957537154989407"/>
    <x v="4"/>
    <x v="3"/>
  </r>
  <r>
    <x v="101"/>
    <x v="234"/>
    <n v="7.5875251509054324"/>
    <x v="4"/>
    <x v="3"/>
  </r>
  <r>
    <x v="101"/>
    <x v="235"/>
    <n v="6.9943925233644899"/>
    <x v="4"/>
    <x v="3"/>
  </r>
  <r>
    <x v="101"/>
    <x v="236"/>
    <n v="7.7007168458781354"/>
    <x v="4"/>
    <x v="3"/>
  </r>
  <r>
    <x v="101"/>
    <x v="237"/>
    <n v="7.479289940828405"/>
    <x v="4"/>
    <x v="3"/>
  </r>
  <r>
    <x v="101"/>
    <x v="238"/>
    <n v="7.3308957952468017"/>
    <x v="4"/>
    <x v="3"/>
  </r>
  <r>
    <x v="101"/>
    <x v="239"/>
    <n v="7.7188081936685276"/>
    <x v="4"/>
    <x v="3"/>
  </r>
  <r>
    <x v="101"/>
    <x v="240"/>
    <n v="8.1343804537521738"/>
    <x v="4"/>
    <x v="3"/>
  </r>
  <r>
    <x v="101"/>
    <x v="241"/>
    <n v="8.3684210526315859"/>
    <x v="4"/>
    <x v="3"/>
  </r>
  <r>
    <x v="101"/>
    <x v="242"/>
    <n v="6.9971671388102026"/>
    <x v="4"/>
    <x v="3"/>
  </r>
  <r>
    <x v="101"/>
    <x v="243"/>
    <n v="7.3505617977528104"/>
    <x v="4"/>
    <x v="3"/>
  </r>
  <r>
    <x v="101"/>
    <x v="244"/>
    <n v="7.2896678966789628"/>
    <x v="4"/>
    <x v="3"/>
  </r>
  <r>
    <x v="101"/>
    <x v="245"/>
    <n v="6.9022403258655745"/>
    <x v="4"/>
    <x v="3"/>
  </r>
  <r>
    <x v="101"/>
    <x v="246"/>
    <n v="7.5690607734806594"/>
    <x v="4"/>
    <x v="3"/>
  </r>
  <r>
    <x v="101"/>
    <x v="247"/>
    <n v="6.7182835820895432"/>
    <x v="4"/>
    <x v="3"/>
  </r>
  <r>
    <x v="101"/>
    <x v="248"/>
    <n v="7.4382978723404278"/>
    <x v="4"/>
    <x v="3"/>
  </r>
  <r>
    <x v="101"/>
    <x v="249"/>
    <n v="6.6283783783783736"/>
    <x v="4"/>
    <x v="3"/>
  </r>
  <r>
    <x v="101"/>
    <x v="250"/>
    <n v="6.5361445783132552"/>
    <x v="4"/>
    <x v="3"/>
  </r>
  <r>
    <x v="101"/>
    <x v="251"/>
    <n v="7.1428571428571388"/>
    <x v="4"/>
    <x v="3"/>
  </r>
  <r>
    <x v="101"/>
    <x v="252"/>
    <n v="6.6411764705882383"/>
    <x v="4"/>
    <x v="3"/>
  </r>
  <r>
    <x v="101"/>
    <x v="253"/>
    <n v="8.0959821428571423"/>
    <x v="4"/>
    <x v="3"/>
  </r>
  <r>
    <x v="101"/>
    <x v="254"/>
    <n v="7.8366013071895422"/>
    <x v="4"/>
    <x v="3"/>
  </r>
  <r>
    <x v="101"/>
    <x v="255"/>
    <n v="8"/>
    <x v="4"/>
    <x v="3"/>
  </r>
  <r>
    <x v="101"/>
    <x v="256"/>
    <n v="7.7655502392344493"/>
    <x v="4"/>
    <x v="3"/>
  </r>
  <r>
    <x v="101"/>
    <x v="257"/>
    <n v="7.8082524271844687"/>
    <x v="4"/>
    <x v="3"/>
  </r>
  <r>
    <x v="101"/>
    <x v="258"/>
    <n v="7.4746192893401062"/>
    <x v="4"/>
    <x v="3"/>
  </r>
  <r>
    <x v="101"/>
    <x v="259"/>
    <n v="7.7204819277108463"/>
    <x v="4"/>
    <x v="3"/>
  </r>
  <r>
    <x v="101"/>
    <x v="260"/>
    <n v="6.674740484429063"/>
    <x v="4"/>
    <x v="3"/>
  </r>
  <r>
    <x v="101"/>
    <x v="261"/>
    <n v="6.4903846153846159"/>
    <x v="4"/>
    <x v="3"/>
  </r>
  <r>
    <x v="101"/>
    <x v="262"/>
    <n v="7.2602739726027368"/>
    <x v="4"/>
    <x v="3"/>
  </r>
  <r>
    <x v="101"/>
    <x v="263"/>
    <n v="6.9371196754563886"/>
    <x v="4"/>
    <x v="3"/>
  </r>
  <r>
    <x v="101"/>
    <x v="264"/>
    <n v="6.4126984126984166"/>
    <x v="4"/>
    <x v="3"/>
  </r>
  <r>
    <x v="101"/>
    <x v="265"/>
    <n v="7.3731161721970677"/>
    <x v="4"/>
    <x v="3"/>
  </r>
  <r>
    <x v="101"/>
    <x v="230"/>
    <n v="7.7225806451612895"/>
    <x v="5"/>
    <x v="3"/>
  </r>
  <r>
    <x v="101"/>
    <x v="231"/>
    <n v="8.4605263157894726"/>
    <x v="5"/>
    <x v="3"/>
  </r>
  <r>
    <x v="101"/>
    <x v="232"/>
    <n v="7.9381443298969092"/>
    <x v="5"/>
    <x v="3"/>
  </r>
  <r>
    <x v="101"/>
    <x v="233"/>
    <n v="7.4912280701754392"/>
    <x v="5"/>
    <x v="3"/>
  </r>
  <r>
    <x v="101"/>
    <x v="234"/>
    <n v="8.0362318840579672"/>
    <x v="5"/>
    <x v="3"/>
  </r>
  <r>
    <x v="101"/>
    <x v="235"/>
    <n v="7.7671232876712342"/>
    <x v="5"/>
    <x v="3"/>
  </r>
  <r>
    <x v="101"/>
    <x v="236"/>
    <n v="8.1111111111111125"/>
    <x v="5"/>
    <x v="3"/>
  </r>
  <r>
    <x v="101"/>
    <x v="237"/>
    <n v="8.0536912751677843"/>
    <x v="5"/>
    <x v="3"/>
  </r>
  <r>
    <x v="101"/>
    <x v="238"/>
    <n v="8.0533333333333292"/>
    <x v="5"/>
    <x v="3"/>
  </r>
  <r>
    <x v="101"/>
    <x v="239"/>
    <n v="8.1351351351351422"/>
    <x v="5"/>
    <x v="3"/>
  </r>
  <r>
    <x v="101"/>
    <x v="240"/>
    <n v="8.7189542483660052"/>
    <x v="5"/>
    <x v="3"/>
  </r>
  <r>
    <x v="101"/>
    <x v="241"/>
    <n v="8.8562091503267926"/>
    <x v="5"/>
    <x v="3"/>
  </r>
  <r>
    <x v="101"/>
    <x v="242"/>
    <n v="7.4523809523809526"/>
    <x v="5"/>
    <x v="3"/>
  </r>
  <r>
    <x v="101"/>
    <x v="243"/>
    <n v="7.7272727272727275"/>
    <x v="5"/>
    <x v="3"/>
  </r>
  <r>
    <x v="101"/>
    <x v="244"/>
    <n v="7.6551724137931068"/>
    <x v="5"/>
    <x v="3"/>
  </r>
  <r>
    <x v="101"/>
    <x v="245"/>
    <n v="7.421052631578946"/>
    <x v="5"/>
    <x v="3"/>
  </r>
  <r>
    <x v="101"/>
    <x v="246"/>
    <n v="8.0134228187919447"/>
    <x v="5"/>
    <x v="3"/>
  </r>
  <r>
    <x v="101"/>
    <x v="247"/>
    <n v="7.0972222222222197"/>
    <x v="5"/>
    <x v="3"/>
  </r>
  <r>
    <x v="101"/>
    <x v="248"/>
    <n v="7.975903614457831"/>
    <x v="5"/>
    <x v="3"/>
  </r>
  <r>
    <x v="101"/>
    <x v="249"/>
    <n v="7.645161290322581"/>
    <x v="5"/>
    <x v="3"/>
  </r>
  <r>
    <x v="101"/>
    <x v="250"/>
    <n v="7.54"/>
    <x v="5"/>
    <x v="3"/>
  </r>
  <r>
    <x v="101"/>
    <x v="251"/>
    <n v="7.9272727272727286"/>
    <x v="5"/>
    <x v="3"/>
  </r>
  <r>
    <x v="101"/>
    <x v="252"/>
    <n v="7.2105263157894726"/>
    <x v="5"/>
    <x v="3"/>
  </r>
  <r>
    <x v="101"/>
    <x v="253"/>
    <n v="8.5070422535211243"/>
    <x v="5"/>
    <x v="3"/>
  </r>
  <r>
    <x v="101"/>
    <x v="254"/>
    <n v="8.7115384615384617"/>
    <x v="5"/>
    <x v="3"/>
  </r>
  <r>
    <x v="101"/>
    <x v="255"/>
    <n v="8.4423076923076952"/>
    <x v="5"/>
    <x v="3"/>
  </r>
  <r>
    <x v="101"/>
    <x v="256"/>
    <n v="8.3962264150943398"/>
    <x v="5"/>
    <x v="3"/>
  </r>
  <r>
    <x v="101"/>
    <x v="257"/>
    <n v="8.0416666666666643"/>
    <x v="5"/>
    <x v="3"/>
  </r>
  <r>
    <x v="101"/>
    <x v="258"/>
    <n v="7.7731092436974762"/>
    <x v="5"/>
    <x v="3"/>
  </r>
  <r>
    <x v="101"/>
    <x v="259"/>
    <n v="7.937007874015749"/>
    <x v="5"/>
    <x v="3"/>
  </r>
  <r>
    <x v="101"/>
    <x v="260"/>
    <n v="7.4090909090909092"/>
    <x v="5"/>
    <x v="3"/>
  </r>
  <r>
    <x v="101"/>
    <x v="261"/>
    <n v="6.9798657718120785"/>
    <x v="5"/>
    <x v="3"/>
  </r>
  <r>
    <x v="101"/>
    <x v="262"/>
    <n v="7.5479452054794525"/>
    <x v="5"/>
    <x v="3"/>
  </r>
  <r>
    <x v="101"/>
    <x v="263"/>
    <n v="7.3561643835616435"/>
    <x v="5"/>
    <x v="3"/>
  </r>
  <r>
    <x v="101"/>
    <x v="264"/>
    <n v="6.8926174496644315"/>
    <x v="5"/>
    <x v="3"/>
  </r>
  <r>
    <x v="101"/>
    <x v="265"/>
    <n v="7.8578897338403024"/>
    <x v="5"/>
    <x v="3"/>
  </r>
  <r>
    <x v="101"/>
    <x v="230"/>
    <n v="7.4095238095238072"/>
    <x v="6"/>
    <x v="3"/>
  </r>
  <r>
    <x v="101"/>
    <x v="231"/>
    <n v="7.9009900990099009"/>
    <x v="6"/>
    <x v="3"/>
  </r>
  <r>
    <x v="101"/>
    <x v="232"/>
    <n v="7.4393939393939386"/>
    <x v="6"/>
    <x v="3"/>
  </r>
  <r>
    <x v="101"/>
    <x v="233"/>
    <n v="7.0930232558139519"/>
    <x v="6"/>
    <x v="3"/>
  </r>
  <r>
    <x v="101"/>
    <x v="234"/>
    <n v="7.3012048192771077"/>
    <x v="6"/>
    <x v="3"/>
  </r>
  <r>
    <x v="101"/>
    <x v="235"/>
    <n v="6.8"/>
    <x v="6"/>
    <x v="3"/>
  </r>
  <r>
    <x v="101"/>
    <x v="236"/>
    <n v="7.53"/>
    <x v="6"/>
    <x v="3"/>
  </r>
  <r>
    <x v="101"/>
    <x v="237"/>
    <n v="7.28125"/>
    <x v="6"/>
    <x v="3"/>
  </r>
  <r>
    <x v="101"/>
    <x v="238"/>
    <n v="6.9897959183673466"/>
    <x v="6"/>
    <x v="3"/>
  </r>
  <r>
    <x v="101"/>
    <x v="239"/>
    <n v="7.322916666666667"/>
    <x v="6"/>
    <x v="3"/>
  </r>
  <r>
    <x v="101"/>
    <x v="240"/>
    <n v="7.6960784313725474"/>
    <x v="6"/>
    <x v="3"/>
  </r>
  <r>
    <x v="101"/>
    <x v="241"/>
    <n v="8.1287128712871279"/>
    <x v="6"/>
    <x v="3"/>
  </r>
  <r>
    <x v="101"/>
    <x v="242"/>
    <n v="6.6774193548387082"/>
    <x v="6"/>
    <x v="3"/>
  </r>
  <r>
    <x v="101"/>
    <x v="243"/>
    <n v="7.2249999999999996"/>
    <x v="6"/>
    <x v="3"/>
  </r>
  <r>
    <x v="101"/>
    <x v="244"/>
    <n v="7.196078431372551"/>
    <x v="6"/>
    <x v="3"/>
  </r>
  <r>
    <x v="101"/>
    <x v="245"/>
    <n v="6.6744186046511622"/>
    <x v="6"/>
    <x v="3"/>
  </r>
  <r>
    <x v="101"/>
    <x v="246"/>
    <n v="7.2673267326732667"/>
    <x v="6"/>
    <x v="3"/>
  </r>
  <r>
    <x v="101"/>
    <x v="247"/>
    <n v="6.8775510204081627"/>
    <x v="6"/>
    <x v="3"/>
  </r>
  <r>
    <x v="101"/>
    <x v="248"/>
    <n v="6.7941176470588234"/>
    <x v="6"/>
    <x v="3"/>
  </r>
  <r>
    <x v="101"/>
    <x v="249"/>
    <n v="5.7916666666666661"/>
    <x v="6"/>
    <x v="3"/>
  </r>
  <r>
    <x v="101"/>
    <x v="250"/>
    <n v="6.206896551724137"/>
    <x v="6"/>
    <x v="3"/>
  </r>
  <r>
    <x v="101"/>
    <x v="251"/>
    <n v="6.9705882352941178"/>
    <x v="6"/>
    <x v="3"/>
  </r>
  <r>
    <x v="101"/>
    <x v="252"/>
    <n v="6.4285714285714279"/>
    <x v="6"/>
    <x v="3"/>
  </r>
  <r>
    <x v="101"/>
    <x v="253"/>
    <n v="8.0126582278481013"/>
    <x v="6"/>
    <x v="3"/>
  </r>
  <r>
    <x v="101"/>
    <x v="254"/>
    <n v="7.64"/>
    <x v="6"/>
    <x v="3"/>
  </r>
  <r>
    <x v="101"/>
    <x v="255"/>
    <n v="8.0140845070422539"/>
    <x v="6"/>
    <x v="3"/>
  </r>
  <r>
    <x v="101"/>
    <x v="256"/>
    <n v="7.3030303030303028"/>
    <x v="6"/>
    <x v="3"/>
  </r>
  <r>
    <x v="101"/>
    <x v="257"/>
    <n v="8.0533333333333328"/>
    <x v="6"/>
    <x v="3"/>
  </r>
  <r>
    <x v="101"/>
    <x v="258"/>
    <n v="7.5428571428571427"/>
    <x v="6"/>
    <x v="3"/>
  </r>
  <r>
    <x v="101"/>
    <x v="259"/>
    <n v="7.4594594594594597"/>
    <x v="6"/>
    <x v="3"/>
  </r>
  <r>
    <x v="101"/>
    <x v="260"/>
    <n v="5.75"/>
    <x v="6"/>
    <x v="3"/>
  </r>
  <r>
    <x v="101"/>
    <x v="261"/>
    <n v="6.6111111111111116"/>
    <x v="6"/>
    <x v="3"/>
  </r>
  <r>
    <x v="101"/>
    <x v="262"/>
    <n v="7.2391304347826075"/>
    <x v="6"/>
    <x v="3"/>
  </r>
  <r>
    <x v="101"/>
    <x v="263"/>
    <n v="6.9764705882352978"/>
    <x v="6"/>
    <x v="3"/>
  </r>
  <r>
    <x v="101"/>
    <x v="264"/>
    <n v="6.3636363636363642"/>
    <x v="6"/>
    <x v="3"/>
  </r>
  <r>
    <x v="101"/>
    <x v="265"/>
    <n v="7.2316470140737907"/>
    <x v="6"/>
    <x v="3"/>
  </r>
  <r>
    <x v="101"/>
    <x v="230"/>
    <n v="7.0578034682080926"/>
    <x v="7"/>
    <x v="3"/>
  </r>
  <r>
    <x v="101"/>
    <x v="231"/>
    <n v="7.4470588235294111"/>
    <x v="7"/>
    <x v="3"/>
  </r>
  <r>
    <x v="101"/>
    <x v="232"/>
    <n v="6.7803030303030285"/>
    <x v="7"/>
    <x v="3"/>
  </r>
  <r>
    <x v="101"/>
    <x v="233"/>
    <n v="6.3"/>
    <x v="7"/>
    <x v="3"/>
  </r>
  <r>
    <x v="101"/>
    <x v="234"/>
    <n v="7.1783439490445859"/>
    <x v="7"/>
    <x v="3"/>
  </r>
  <r>
    <x v="101"/>
    <x v="235"/>
    <n v="6.2721518987341778"/>
    <x v="7"/>
    <x v="3"/>
  </r>
  <r>
    <x v="101"/>
    <x v="236"/>
    <n v="7.5178571428571415"/>
    <x v="7"/>
    <x v="3"/>
  </r>
  <r>
    <x v="101"/>
    <x v="237"/>
    <n v="6.9520547945205484"/>
    <x v="7"/>
    <x v="3"/>
  </r>
  <r>
    <x v="101"/>
    <x v="238"/>
    <n v="6.8502994011976028"/>
    <x v="7"/>
    <x v="3"/>
  </r>
  <r>
    <x v="101"/>
    <x v="239"/>
    <n v="7.277777777777783"/>
    <x v="7"/>
    <x v="3"/>
  </r>
  <r>
    <x v="101"/>
    <x v="240"/>
    <n v="7.8218390804597711"/>
    <x v="7"/>
    <x v="3"/>
  </r>
  <r>
    <x v="101"/>
    <x v="241"/>
    <n v="8.1206896551724181"/>
    <x v="7"/>
    <x v="3"/>
  </r>
  <r>
    <x v="101"/>
    <x v="242"/>
    <n v="6.6319999999999997"/>
    <x v="7"/>
    <x v="3"/>
  </r>
  <r>
    <x v="101"/>
    <x v="243"/>
    <n v="7.1214285714285692"/>
    <x v="7"/>
    <x v="3"/>
  </r>
  <r>
    <x v="101"/>
    <x v="244"/>
    <n v="6.987577639751553"/>
    <x v="7"/>
    <x v="3"/>
  </r>
  <r>
    <x v="101"/>
    <x v="245"/>
    <n v="6.3724137931034486"/>
    <x v="7"/>
    <x v="3"/>
  </r>
  <r>
    <x v="101"/>
    <x v="246"/>
    <n v="7.226415094339619"/>
    <x v="7"/>
    <x v="3"/>
  </r>
  <r>
    <x v="101"/>
    <x v="247"/>
    <n v="5.9562499999999998"/>
    <x v="7"/>
    <x v="3"/>
  </r>
  <r>
    <x v="101"/>
    <x v="248"/>
    <n v="6.7457627118644083"/>
    <x v="7"/>
    <x v="3"/>
  </r>
  <r>
    <x v="101"/>
    <x v="249"/>
    <n v="5.5405405405405412"/>
    <x v="7"/>
    <x v="3"/>
  </r>
  <r>
    <x v="101"/>
    <x v="250"/>
    <n v="5.7058823529411775"/>
    <x v="7"/>
    <x v="3"/>
  </r>
  <r>
    <x v="101"/>
    <x v="251"/>
    <n v="5.8421052631578938"/>
    <x v="7"/>
    <x v="3"/>
  </r>
  <r>
    <x v="101"/>
    <x v="252"/>
    <n v="5.552631578947369"/>
    <x v="7"/>
    <x v="3"/>
  </r>
  <r>
    <x v="101"/>
    <x v="253"/>
    <n v="7.5726495726495733"/>
    <x v="7"/>
    <x v="3"/>
  </r>
  <r>
    <x v="101"/>
    <x v="254"/>
    <n v="7.2439024390243887"/>
    <x v="7"/>
    <x v="3"/>
  </r>
  <r>
    <x v="101"/>
    <x v="255"/>
    <n v="7.4588235294117631"/>
    <x v="7"/>
    <x v="3"/>
  </r>
  <r>
    <x v="101"/>
    <x v="256"/>
    <n v="7.3484848484848468"/>
    <x v="7"/>
    <x v="3"/>
  </r>
  <r>
    <x v="101"/>
    <x v="257"/>
    <n v="7.4732142857142856"/>
    <x v="7"/>
    <x v="3"/>
  </r>
  <r>
    <x v="101"/>
    <x v="258"/>
    <n v="7.1634615384615374"/>
    <x v="7"/>
    <x v="3"/>
  </r>
  <r>
    <x v="101"/>
    <x v="259"/>
    <n v="7.3177570093457973"/>
    <x v="7"/>
    <x v="3"/>
  </r>
  <r>
    <x v="101"/>
    <x v="260"/>
    <n v="6.0588235294117663"/>
    <x v="7"/>
    <x v="3"/>
  </r>
  <r>
    <x v="101"/>
    <x v="261"/>
    <n v="5.5666666666666655"/>
    <x v="7"/>
    <x v="3"/>
  </r>
  <r>
    <x v="101"/>
    <x v="262"/>
    <n v="6.9530201342281881"/>
    <x v="7"/>
    <x v="3"/>
  </r>
  <r>
    <x v="101"/>
    <x v="263"/>
    <n v="6.5833333333333313"/>
    <x v="7"/>
    <x v="3"/>
  </r>
  <r>
    <x v="101"/>
    <x v="264"/>
    <n v="5.6917808219178072"/>
    <x v="7"/>
    <x v="3"/>
  </r>
  <r>
    <x v="101"/>
    <x v="265"/>
    <n v="6.889683821832449"/>
    <x v="7"/>
    <x v="3"/>
  </r>
  <r>
    <x v="101"/>
    <x v="230"/>
    <n v="7.5755395683453273"/>
    <x v="8"/>
    <x v="3"/>
  </r>
  <r>
    <x v="101"/>
    <x v="231"/>
    <n v="8.0378787878787854"/>
    <x v="8"/>
    <x v="3"/>
  </r>
  <r>
    <x v="101"/>
    <x v="232"/>
    <n v="7.0952380952380958"/>
    <x v="8"/>
    <x v="3"/>
  </r>
  <r>
    <x v="101"/>
    <x v="233"/>
    <n v="7.3223140495867778"/>
    <x v="8"/>
    <x v="3"/>
  </r>
  <r>
    <x v="101"/>
    <x v="234"/>
    <n v="7.8067226890756265"/>
    <x v="8"/>
    <x v="3"/>
  </r>
  <r>
    <x v="101"/>
    <x v="235"/>
    <n v="7.1397058823529402"/>
    <x v="8"/>
    <x v="3"/>
  </r>
  <r>
    <x v="101"/>
    <x v="236"/>
    <n v="7.5912408759124101"/>
    <x v="8"/>
    <x v="3"/>
  </r>
  <r>
    <x v="101"/>
    <x v="237"/>
    <n v="7.5689655172413772"/>
    <x v="8"/>
    <x v="3"/>
  </r>
  <r>
    <x v="101"/>
    <x v="238"/>
    <n v="7.3712121212121184"/>
    <x v="8"/>
    <x v="3"/>
  </r>
  <r>
    <x v="101"/>
    <x v="239"/>
    <n v="8.0839694656488543"/>
    <x v="8"/>
    <x v="3"/>
  </r>
  <r>
    <x v="101"/>
    <x v="240"/>
    <n v="8.2013888888888857"/>
    <x v="8"/>
    <x v="3"/>
  </r>
  <r>
    <x v="101"/>
    <x v="241"/>
    <n v="8.3169014084507076"/>
    <x v="8"/>
    <x v="3"/>
  </r>
  <r>
    <x v="101"/>
    <x v="242"/>
    <n v="7.3292682926829302"/>
    <x v="8"/>
    <x v="3"/>
  </r>
  <r>
    <x v="101"/>
    <x v="243"/>
    <n v="7.3173076923076934"/>
    <x v="8"/>
    <x v="3"/>
  </r>
  <r>
    <x v="101"/>
    <x v="244"/>
    <n v="7.3283582089552217"/>
    <x v="8"/>
    <x v="3"/>
  </r>
  <r>
    <x v="101"/>
    <x v="245"/>
    <n v="7.118110236220474"/>
    <x v="8"/>
    <x v="3"/>
  </r>
  <r>
    <x v="101"/>
    <x v="246"/>
    <n v="7.7089552238805998"/>
    <x v="8"/>
    <x v="3"/>
  </r>
  <r>
    <x v="101"/>
    <x v="247"/>
    <n v="7.1044776119402986"/>
    <x v="8"/>
    <x v="3"/>
  </r>
  <r>
    <x v="101"/>
    <x v="248"/>
    <n v="7.7457627118644039"/>
    <x v="8"/>
    <x v="3"/>
  </r>
  <r>
    <x v="101"/>
    <x v="249"/>
    <n v="6.52"/>
    <x v="8"/>
    <x v="3"/>
  </r>
  <r>
    <x v="101"/>
    <x v="250"/>
    <n v="6.583333333333333"/>
    <x v="8"/>
    <x v="3"/>
  </r>
  <r>
    <x v="101"/>
    <x v="251"/>
    <n v="7.4390243902439019"/>
    <x v="8"/>
    <x v="3"/>
  </r>
  <r>
    <x v="101"/>
    <x v="252"/>
    <n v="6.957446808510638"/>
    <x v="8"/>
    <x v="3"/>
  </r>
  <r>
    <x v="101"/>
    <x v="253"/>
    <n v="8.1818181818181781"/>
    <x v="8"/>
    <x v="3"/>
  </r>
  <r>
    <x v="101"/>
    <x v="254"/>
    <n v="7.3714285714285719"/>
    <x v="8"/>
    <x v="3"/>
  </r>
  <r>
    <x v="101"/>
    <x v="255"/>
    <n v="7.9857142857142813"/>
    <x v="8"/>
    <x v="3"/>
  </r>
  <r>
    <x v="101"/>
    <x v="256"/>
    <n v="7.9298245614035059"/>
    <x v="8"/>
    <x v="3"/>
  </r>
  <r>
    <x v="101"/>
    <x v="257"/>
    <n v="7.7238095238095248"/>
    <x v="8"/>
    <x v="3"/>
  </r>
  <r>
    <x v="101"/>
    <x v="258"/>
    <n v="7.3960396039603946"/>
    <x v="8"/>
    <x v="3"/>
  </r>
  <r>
    <x v="101"/>
    <x v="259"/>
    <n v="8.0467289719626169"/>
    <x v="8"/>
    <x v="3"/>
  </r>
  <r>
    <x v="101"/>
    <x v="260"/>
    <n v="6.6478873239436629"/>
    <x v="8"/>
    <x v="3"/>
  </r>
  <r>
    <x v="101"/>
    <x v="261"/>
    <n v="6.9083969465648858"/>
    <x v="8"/>
    <x v="3"/>
  </r>
  <r>
    <x v="101"/>
    <x v="262"/>
    <n v="7.3064516129032286"/>
    <x v="8"/>
    <x v="3"/>
  </r>
  <r>
    <x v="101"/>
    <x v="263"/>
    <n v="6.8220338983050848"/>
    <x v="8"/>
    <x v="3"/>
  </r>
  <r>
    <x v="101"/>
    <x v="264"/>
    <n v="6.7272727272727284"/>
    <x v="8"/>
    <x v="3"/>
  </r>
  <r>
    <x v="101"/>
    <x v="265"/>
    <n v="7.4907637165701688"/>
    <x v="8"/>
    <x v="3"/>
  </r>
  <r>
    <x v="101"/>
    <x v="230"/>
    <n v="7.6969696969696972"/>
    <x v="9"/>
    <x v="3"/>
  </r>
  <r>
    <x v="101"/>
    <x v="231"/>
    <n v="7.9146341463414611"/>
    <x v="9"/>
    <x v="3"/>
  </r>
  <r>
    <x v="101"/>
    <x v="232"/>
    <n v="7.5439999999999996"/>
    <x v="9"/>
    <x v="3"/>
  </r>
  <r>
    <x v="101"/>
    <x v="233"/>
    <n v="7.4520547945205458"/>
    <x v="9"/>
    <x v="3"/>
  </r>
  <r>
    <x v="101"/>
    <x v="234"/>
    <n v="7.7333333333333307"/>
    <x v="9"/>
    <x v="3"/>
  </r>
  <r>
    <x v="101"/>
    <x v="235"/>
    <n v="7.3175675675675658"/>
    <x v="9"/>
    <x v="3"/>
  </r>
  <r>
    <x v="101"/>
    <x v="236"/>
    <n v="7.4347826086956559"/>
    <x v="9"/>
    <x v="3"/>
  </r>
  <r>
    <x v="101"/>
    <x v="237"/>
    <n v="7.1973684210526292"/>
    <x v="9"/>
    <x v="3"/>
  </r>
  <r>
    <x v="101"/>
    <x v="238"/>
    <n v="7.4049079754601257"/>
    <x v="9"/>
    <x v="3"/>
  </r>
  <r>
    <x v="101"/>
    <x v="239"/>
    <n v="7.31168831168831"/>
    <x v="9"/>
    <x v="3"/>
  </r>
  <r>
    <x v="101"/>
    <x v="240"/>
    <n v="7.8902439024390247"/>
    <x v="9"/>
    <x v="3"/>
  </r>
  <r>
    <x v="101"/>
    <x v="241"/>
    <n v="8.1341463414634152"/>
    <x v="9"/>
    <x v="3"/>
  </r>
  <r>
    <x v="101"/>
    <x v="242"/>
    <n v="7.2222222222222223"/>
    <x v="9"/>
    <x v="3"/>
  </r>
  <r>
    <x v="101"/>
    <x v="243"/>
    <n v="7.0250000000000004"/>
    <x v="9"/>
    <x v="3"/>
  </r>
  <r>
    <x v="101"/>
    <x v="244"/>
    <n v="7.1328671328671378"/>
    <x v="9"/>
    <x v="3"/>
  </r>
  <r>
    <x v="101"/>
    <x v="245"/>
    <n v="6.9606299212598408"/>
    <x v="9"/>
    <x v="3"/>
  </r>
  <r>
    <x v="101"/>
    <x v="246"/>
    <n v="7.2671232876712324"/>
    <x v="9"/>
    <x v="3"/>
  </r>
  <r>
    <x v="101"/>
    <x v="247"/>
    <n v="7.1888111888111883"/>
    <x v="9"/>
    <x v="3"/>
  </r>
  <r>
    <x v="101"/>
    <x v="248"/>
    <n v="7.470588235294116"/>
    <x v="9"/>
    <x v="3"/>
  </r>
  <r>
    <x v="101"/>
    <x v="249"/>
    <n v="7.2564102564102555"/>
    <x v="9"/>
    <x v="3"/>
  </r>
  <r>
    <x v="101"/>
    <x v="250"/>
    <n v="7.3548387096774199"/>
    <x v="9"/>
    <x v="3"/>
  </r>
  <r>
    <x v="101"/>
    <x v="251"/>
    <n v="7.3703703703703711"/>
    <x v="9"/>
    <x v="3"/>
  </r>
  <r>
    <x v="101"/>
    <x v="252"/>
    <n v="7.2682926829268286"/>
    <x v="9"/>
    <x v="3"/>
  </r>
  <r>
    <x v="101"/>
    <x v="253"/>
    <n v="7.7398373983739841"/>
    <x v="9"/>
    <x v="3"/>
  </r>
  <r>
    <x v="101"/>
    <x v="254"/>
    <n v="7.3846153846153841"/>
    <x v="9"/>
    <x v="3"/>
  </r>
  <r>
    <x v="101"/>
    <x v="255"/>
    <n v="7.4782608695652195"/>
    <x v="9"/>
    <x v="3"/>
  </r>
  <r>
    <x v="101"/>
    <x v="256"/>
    <n v="7.3676470588235281"/>
    <x v="9"/>
    <x v="3"/>
  </r>
  <r>
    <x v="101"/>
    <x v="257"/>
    <n v="7.2913385826771648"/>
    <x v="9"/>
    <x v="3"/>
  </r>
  <r>
    <x v="101"/>
    <x v="258"/>
    <n v="6.8965517241379306"/>
    <x v="9"/>
    <x v="3"/>
  </r>
  <r>
    <x v="101"/>
    <x v="259"/>
    <n v="7.3153846153846152"/>
    <x v="9"/>
    <x v="3"/>
  </r>
  <r>
    <x v="101"/>
    <x v="260"/>
    <n v="6.7777777777777803"/>
    <x v="9"/>
    <x v="3"/>
  </r>
  <r>
    <x v="101"/>
    <x v="261"/>
    <n v="7.0202702702702702"/>
    <x v="9"/>
    <x v="3"/>
  </r>
  <r>
    <x v="101"/>
    <x v="262"/>
    <n v="7.2206896551724142"/>
    <x v="9"/>
    <x v="3"/>
  </r>
  <r>
    <x v="101"/>
    <x v="263"/>
    <n v="7.1111111111111107"/>
    <x v="9"/>
    <x v="3"/>
  </r>
  <r>
    <x v="101"/>
    <x v="264"/>
    <n v="6.8150684931506831"/>
    <x v="9"/>
    <x v="3"/>
  </r>
  <r>
    <x v="101"/>
    <x v="265"/>
    <n v="7.366419516861991"/>
    <x v="9"/>
    <x v="3"/>
  </r>
  <r>
    <x v="101"/>
    <x v="230"/>
    <n v="7.7622950819672125"/>
    <x v="10"/>
    <x v="3"/>
  </r>
  <r>
    <x v="101"/>
    <x v="231"/>
    <n v="7.8"/>
    <x v="10"/>
    <x v="3"/>
  </r>
  <r>
    <x v="101"/>
    <x v="232"/>
    <n v="7.2407407407407414"/>
    <x v="10"/>
    <x v="3"/>
  </r>
  <r>
    <x v="101"/>
    <x v="233"/>
    <n v="7.1176470588235272"/>
    <x v="10"/>
    <x v="3"/>
  </r>
  <r>
    <x v="101"/>
    <x v="234"/>
    <n v="7.6964285714285703"/>
    <x v="10"/>
    <x v="3"/>
  </r>
  <r>
    <x v="101"/>
    <x v="235"/>
    <n v="6.384615384615385"/>
    <x v="10"/>
    <x v="3"/>
  </r>
  <r>
    <x v="101"/>
    <x v="236"/>
    <n v="7.1384615384615389"/>
    <x v="10"/>
    <x v="3"/>
  </r>
  <r>
    <x v="101"/>
    <x v="237"/>
    <n v="6.6991869918699187"/>
    <x v="10"/>
    <x v="3"/>
  </r>
  <r>
    <x v="101"/>
    <x v="238"/>
    <n v="7.2362204724409445"/>
    <x v="10"/>
    <x v="3"/>
  </r>
  <r>
    <x v="101"/>
    <x v="239"/>
    <n v="7.5"/>
    <x v="10"/>
    <x v="3"/>
  </r>
  <r>
    <x v="101"/>
    <x v="240"/>
    <n v="7.9069767441860455"/>
    <x v="10"/>
    <x v="3"/>
  </r>
  <r>
    <x v="101"/>
    <x v="241"/>
    <n v="8.1162790697674456"/>
    <x v="10"/>
    <x v="3"/>
  </r>
  <r>
    <x v="101"/>
    <x v="242"/>
    <n v="6.5978260869565224"/>
    <x v="10"/>
    <x v="3"/>
  </r>
  <r>
    <x v="101"/>
    <x v="243"/>
    <n v="6.4950495049504955"/>
    <x v="10"/>
    <x v="3"/>
  </r>
  <r>
    <x v="101"/>
    <x v="244"/>
    <n v="7.4601769911504441"/>
    <x v="10"/>
    <x v="3"/>
  </r>
  <r>
    <x v="101"/>
    <x v="245"/>
    <n v="6.8659793814433003"/>
    <x v="10"/>
    <x v="3"/>
  </r>
  <r>
    <x v="101"/>
    <x v="246"/>
    <n v="7.6146788990825671"/>
    <x v="10"/>
    <x v="3"/>
  </r>
  <r>
    <x v="101"/>
    <x v="247"/>
    <n v="7.3980582524271838"/>
    <x v="10"/>
    <x v="3"/>
  </r>
  <r>
    <x v="101"/>
    <x v="248"/>
    <n v="7.6226415094339615"/>
    <x v="10"/>
    <x v="3"/>
  </r>
  <r>
    <x v="101"/>
    <x v="249"/>
    <n v="6.8108108108108114"/>
    <x v="10"/>
    <x v="3"/>
  </r>
  <r>
    <x v="101"/>
    <x v="250"/>
    <n v="5.7647058823529402"/>
    <x v="10"/>
    <x v="3"/>
  </r>
  <r>
    <x v="101"/>
    <x v="251"/>
    <n v="6.1111111111111116"/>
    <x v="10"/>
    <x v="3"/>
  </r>
  <r>
    <x v="101"/>
    <x v="252"/>
    <n v="5.9090909090909101"/>
    <x v="10"/>
    <x v="3"/>
  </r>
  <r>
    <x v="101"/>
    <x v="253"/>
    <n v="8.0224719101123583"/>
    <x v="10"/>
    <x v="3"/>
  </r>
  <r>
    <x v="101"/>
    <x v="254"/>
    <n v="7.3793103448275854"/>
    <x v="10"/>
    <x v="3"/>
  </r>
  <r>
    <x v="101"/>
    <x v="255"/>
    <n v="7.71875"/>
    <x v="10"/>
    <x v="3"/>
  </r>
  <r>
    <x v="101"/>
    <x v="256"/>
    <n v="8.0740740740740726"/>
    <x v="10"/>
    <x v="3"/>
  </r>
  <r>
    <x v="101"/>
    <x v="257"/>
    <n v="7.5"/>
    <x v="10"/>
    <x v="3"/>
  </r>
  <r>
    <x v="101"/>
    <x v="258"/>
    <n v="6.98"/>
    <x v="10"/>
    <x v="3"/>
  </r>
  <r>
    <x v="101"/>
    <x v="259"/>
    <n v="7.6666666666666661"/>
    <x v="10"/>
    <x v="3"/>
  </r>
  <r>
    <x v="101"/>
    <x v="260"/>
    <n v="6.3466666666666667"/>
    <x v="10"/>
    <x v="3"/>
  </r>
  <r>
    <x v="101"/>
    <x v="261"/>
    <n v="6.9629629629629637"/>
    <x v="10"/>
    <x v="3"/>
  </r>
  <r>
    <x v="101"/>
    <x v="262"/>
    <n v="6.957446808510638"/>
    <x v="10"/>
    <x v="3"/>
  </r>
  <r>
    <x v="101"/>
    <x v="263"/>
    <n v="7"/>
    <x v="10"/>
    <x v="3"/>
  </r>
  <r>
    <x v="101"/>
    <x v="264"/>
    <n v="6.8461538461538431"/>
    <x v="10"/>
    <x v="3"/>
  </r>
  <r>
    <x v="101"/>
    <x v="265"/>
    <n v="7.2522768670309681"/>
    <x v="10"/>
    <x v="3"/>
  </r>
  <r>
    <x v="101"/>
    <x v="230"/>
    <n v="8.2543859649122844"/>
    <x v="11"/>
    <x v="3"/>
  </r>
  <r>
    <x v="101"/>
    <x v="231"/>
    <n v="8.2752293577981657"/>
    <x v="11"/>
    <x v="3"/>
  </r>
  <r>
    <x v="101"/>
    <x v="232"/>
    <n v="7.8773584905660385"/>
    <x v="11"/>
    <x v="3"/>
  </r>
  <r>
    <x v="101"/>
    <x v="233"/>
    <n v="7.77"/>
    <x v="11"/>
    <x v="3"/>
  </r>
  <r>
    <x v="101"/>
    <x v="234"/>
    <n v="8.24"/>
    <x v="11"/>
    <x v="3"/>
  </r>
  <r>
    <x v="101"/>
    <x v="235"/>
    <n v="7.466666666666665"/>
    <x v="11"/>
    <x v="3"/>
  </r>
  <r>
    <x v="101"/>
    <x v="236"/>
    <n v="7.6991150442477894"/>
    <x v="11"/>
    <x v="3"/>
  </r>
  <r>
    <x v="101"/>
    <x v="237"/>
    <n v="7.4629629629629628"/>
    <x v="11"/>
    <x v="3"/>
  </r>
  <r>
    <x v="101"/>
    <x v="238"/>
    <n v="7.7247706422018343"/>
    <x v="11"/>
    <x v="3"/>
  </r>
  <r>
    <x v="101"/>
    <x v="239"/>
    <n v="8.0660377358490596"/>
    <x v="11"/>
    <x v="3"/>
  </r>
  <r>
    <x v="101"/>
    <x v="240"/>
    <n v="8.344827586206895"/>
    <x v="11"/>
    <x v="3"/>
  </r>
  <r>
    <x v="101"/>
    <x v="241"/>
    <n v="8.6120689655172455"/>
    <x v="11"/>
    <x v="3"/>
  </r>
  <r>
    <x v="101"/>
    <x v="242"/>
    <n v="6.9259259259259247"/>
    <x v="11"/>
    <x v="3"/>
  </r>
  <r>
    <x v="101"/>
    <x v="243"/>
    <n v="6.563380281690141"/>
    <x v="11"/>
    <x v="3"/>
  </r>
  <r>
    <x v="101"/>
    <x v="244"/>
    <n v="7.5517241379310329"/>
    <x v="11"/>
    <x v="3"/>
  </r>
  <r>
    <x v="101"/>
    <x v="245"/>
    <n v="7.3493975903614439"/>
    <x v="11"/>
    <x v="3"/>
  </r>
  <r>
    <x v="101"/>
    <x v="246"/>
    <n v="7.7472527472527482"/>
    <x v="11"/>
    <x v="3"/>
  </r>
  <r>
    <x v="101"/>
    <x v="247"/>
    <n v="7.384615384615385"/>
    <x v="11"/>
    <x v="3"/>
  </r>
  <r>
    <x v="101"/>
    <x v="248"/>
    <n v="7.7804878048780468"/>
    <x v="11"/>
    <x v="3"/>
  </r>
  <r>
    <x v="101"/>
    <x v="249"/>
    <n v="7.28125"/>
    <x v="11"/>
    <x v="3"/>
  </r>
  <r>
    <x v="101"/>
    <x v="250"/>
    <n v="7.0740740740740735"/>
    <x v="11"/>
    <x v="3"/>
  </r>
  <r>
    <x v="101"/>
    <x v="251"/>
    <n v="7.6086956521739122"/>
    <x v="11"/>
    <x v="3"/>
  </r>
  <r>
    <x v="101"/>
    <x v="252"/>
    <n v="7.4444444444444446"/>
    <x v="11"/>
    <x v="3"/>
  </r>
  <r>
    <x v="101"/>
    <x v="253"/>
    <n v="8.2117647058823504"/>
    <x v="11"/>
    <x v="3"/>
  </r>
  <r>
    <x v="101"/>
    <x v="254"/>
    <n v="8.0322580645161281"/>
    <x v="11"/>
    <x v="3"/>
  </r>
  <r>
    <x v="101"/>
    <x v="255"/>
    <n v="7.8474576271186445"/>
    <x v="11"/>
    <x v="3"/>
  </r>
  <r>
    <x v="101"/>
    <x v="256"/>
    <n v="8.3249999999999993"/>
    <x v="11"/>
    <x v="3"/>
  </r>
  <r>
    <x v="101"/>
    <x v="257"/>
    <n v="7.9204545454545441"/>
    <x v="11"/>
    <x v="3"/>
  </r>
  <r>
    <x v="101"/>
    <x v="258"/>
    <n v="7.5882352941176476"/>
    <x v="11"/>
    <x v="3"/>
  </r>
  <r>
    <x v="101"/>
    <x v="259"/>
    <n v="7.879518072289156"/>
    <x v="11"/>
    <x v="3"/>
  </r>
  <r>
    <x v="101"/>
    <x v="260"/>
    <n v="7.0961538461538467"/>
    <x v="11"/>
    <x v="3"/>
  </r>
  <r>
    <x v="101"/>
    <x v="261"/>
    <n v="7.4081632653061229"/>
    <x v="11"/>
    <x v="3"/>
  </r>
  <r>
    <x v="101"/>
    <x v="262"/>
    <n v="7.6046511627907005"/>
    <x v="11"/>
    <x v="3"/>
  </r>
  <r>
    <x v="101"/>
    <x v="263"/>
    <n v="7.5"/>
    <x v="11"/>
    <x v="3"/>
  </r>
  <r>
    <x v="101"/>
    <x v="264"/>
    <n v="7.2197802197802208"/>
    <x v="11"/>
    <x v="3"/>
  </r>
  <r>
    <x v="101"/>
    <x v="265"/>
    <n v="7.7483114113046527"/>
    <x v="11"/>
    <x v="3"/>
  </r>
  <r>
    <x v="101"/>
    <x v="230"/>
    <n v="7.5851063829787231"/>
    <x v="12"/>
    <x v="3"/>
  </r>
  <r>
    <x v="101"/>
    <x v="231"/>
    <n v="7.6941176470588202"/>
    <x v="12"/>
    <x v="3"/>
  </r>
  <r>
    <x v="101"/>
    <x v="232"/>
    <n v="7.1585365853658551"/>
    <x v="12"/>
    <x v="3"/>
  </r>
  <r>
    <x v="101"/>
    <x v="233"/>
    <n v="7.2705882352941167"/>
    <x v="12"/>
    <x v="3"/>
  </r>
  <r>
    <x v="101"/>
    <x v="234"/>
    <n v="7.425287356321836"/>
    <x v="12"/>
    <x v="3"/>
  </r>
  <r>
    <x v="101"/>
    <x v="235"/>
    <n v="7.5217391304347858"/>
    <x v="12"/>
    <x v="3"/>
  </r>
  <r>
    <x v="101"/>
    <x v="236"/>
    <n v="8.0729166666666643"/>
    <x v="12"/>
    <x v="3"/>
  </r>
  <r>
    <x v="101"/>
    <x v="237"/>
    <n v="7.8369565217391299"/>
    <x v="12"/>
    <x v="3"/>
  </r>
  <r>
    <x v="101"/>
    <x v="238"/>
    <n v="8.152173913043482"/>
    <x v="12"/>
    <x v="3"/>
  </r>
  <r>
    <x v="101"/>
    <x v="239"/>
    <n v="8.2065217391304319"/>
    <x v="12"/>
    <x v="3"/>
  </r>
  <r>
    <x v="101"/>
    <x v="240"/>
    <n v="8.2065217391304408"/>
    <x v="12"/>
    <x v="3"/>
  </r>
  <r>
    <x v="101"/>
    <x v="241"/>
    <n v="8.3936170212765955"/>
    <x v="12"/>
    <x v="3"/>
  </r>
  <r>
    <x v="101"/>
    <x v="242"/>
    <n v="7.0540540540540553"/>
    <x v="12"/>
    <x v="3"/>
  </r>
  <r>
    <x v="101"/>
    <x v="243"/>
    <n v="7.4712643678160919"/>
    <x v="12"/>
    <x v="3"/>
  </r>
  <r>
    <x v="101"/>
    <x v="244"/>
    <n v="7.0697674418604644"/>
    <x v="12"/>
    <x v="3"/>
  </r>
  <r>
    <x v="101"/>
    <x v="245"/>
    <n v="6.9066666666666663"/>
    <x v="12"/>
    <x v="3"/>
  </r>
  <r>
    <x v="101"/>
    <x v="246"/>
    <n v="7.625"/>
    <x v="12"/>
    <x v="3"/>
  </r>
  <r>
    <x v="101"/>
    <x v="247"/>
    <n v="6.8589743589743577"/>
    <x v="12"/>
    <x v="3"/>
  </r>
  <r>
    <x v="101"/>
    <x v="248"/>
    <n v="8.0714285714285747"/>
    <x v="12"/>
    <x v="3"/>
  </r>
  <r>
    <x v="101"/>
    <x v="249"/>
    <n v="7.2272727272727275"/>
    <x v="12"/>
    <x v="3"/>
  </r>
  <r>
    <x v="101"/>
    <x v="250"/>
    <n v="7.4791666666666661"/>
    <x v="12"/>
    <x v="3"/>
  </r>
  <r>
    <x v="101"/>
    <x v="251"/>
    <n v="7.2380952380952381"/>
    <x v="12"/>
    <x v="3"/>
  </r>
  <r>
    <x v="101"/>
    <x v="252"/>
    <n v="7.0256410256410255"/>
    <x v="12"/>
    <x v="3"/>
  </r>
  <r>
    <x v="101"/>
    <x v="253"/>
    <n v="8.3142857142857078"/>
    <x v="12"/>
    <x v="3"/>
  </r>
  <r>
    <x v="101"/>
    <x v="254"/>
    <n v="7.5882352941176476"/>
    <x v="12"/>
    <x v="3"/>
  </r>
  <r>
    <x v="101"/>
    <x v="255"/>
    <n v="7.5094339622641524"/>
    <x v="12"/>
    <x v="3"/>
  </r>
  <r>
    <x v="101"/>
    <x v="256"/>
    <n v="7.5833333333333339"/>
    <x v="12"/>
    <x v="3"/>
  </r>
  <r>
    <x v="101"/>
    <x v="257"/>
    <n v="8.2375000000000007"/>
    <x v="12"/>
    <x v="3"/>
  </r>
  <r>
    <x v="101"/>
    <x v="258"/>
    <n v="7.6578947368421044"/>
    <x v="12"/>
    <x v="3"/>
  </r>
  <r>
    <x v="101"/>
    <x v="259"/>
    <n v="8.2025316455696249"/>
    <x v="12"/>
    <x v="3"/>
  </r>
  <r>
    <x v="101"/>
    <x v="260"/>
    <n v="7.1525423728813546"/>
    <x v="12"/>
    <x v="3"/>
  </r>
  <r>
    <x v="101"/>
    <x v="261"/>
    <n v="7.1235955056179794"/>
    <x v="12"/>
    <x v="3"/>
  </r>
  <r>
    <x v="101"/>
    <x v="262"/>
    <n v="6.9864864864864877"/>
    <x v="12"/>
    <x v="3"/>
  </r>
  <r>
    <x v="101"/>
    <x v="263"/>
    <n v="7.026315789473685"/>
    <x v="12"/>
    <x v="3"/>
  </r>
  <r>
    <x v="101"/>
    <x v="264"/>
    <n v="7.2077922077922079"/>
    <x v="12"/>
    <x v="3"/>
  </r>
  <r>
    <x v="101"/>
    <x v="265"/>
    <n v="7.5788262370540869"/>
    <x v="12"/>
    <x v="3"/>
  </r>
  <r>
    <x v="101"/>
    <x v="230"/>
    <n v="7.9375"/>
    <x v="13"/>
    <x v="3"/>
  </r>
  <r>
    <x v="101"/>
    <x v="231"/>
    <n v="8.245901639344261"/>
    <x v="13"/>
    <x v="3"/>
  </r>
  <r>
    <x v="101"/>
    <x v="232"/>
    <n v="7.5573770491803289"/>
    <x v="13"/>
    <x v="3"/>
  </r>
  <r>
    <x v="101"/>
    <x v="233"/>
    <n v="7.6551724137931032"/>
    <x v="13"/>
    <x v="3"/>
  </r>
  <r>
    <x v="101"/>
    <x v="234"/>
    <n v="7.9444444444444429"/>
    <x v="13"/>
    <x v="3"/>
  </r>
  <r>
    <x v="101"/>
    <x v="235"/>
    <n v="6.8153846153846152"/>
    <x v="13"/>
    <x v="3"/>
  </r>
  <r>
    <x v="101"/>
    <x v="236"/>
    <n v="7.4603174603174613"/>
    <x v="13"/>
    <x v="3"/>
  </r>
  <r>
    <x v="101"/>
    <x v="237"/>
    <n v="6.5555555555555562"/>
    <x v="13"/>
    <x v="3"/>
  </r>
  <r>
    <x v="101"/>
    <x v="238"/>
    <n v="6.9677419354838701"/>
    <x v="13"/>
    <x v="3"/>
  </r>
  <r>
    <x v="101"/>
    <x v="239"/>
    <n v="7.475409836065575"/>
    <x v="13"/>
    <x v="3"/>
  </r>
  <r>
    <x v="101"/>
    <x v="240"/>
    <n v="8.0757575757575761"/>
    <x v="13"/>
    <x v="3"/>
  </r>
  <r>
    <x v="101"/>
    <x v="241"/>
    <n v="8.1212121212121229"/>
    <x v="13"/>
    <x v="3"/>
  </r>
  <r>
    <x v="101"/>
    <x v="242"/>
    <n v="7.1041666666666679"/>
    <x v="13"/>
    <x v="3"/>
  </r>
  <r>
    <x v="101"/>
    <x v="243"/>
    <n v="6.8596491228070189"/>
    <x v="13"/>
    <x v="3"/>
  </r>
  <r>
    <x v="101"/>
    <x v="244"/>
    <n v="7.4482758620689671"/>
    <x v="13"/>
    <x v="3"/>
  </r>
  <r>
    <x v="101"/>
    <x v="245"/>
    <n v="7.3333333333333339"/>
    <x v="13"/>
    <x v="3"/>
  </r>
  <r>
    <x v="101"/>
    <x v="246"/>
    <n v="7.4915254237288131"/>
    <x v="13"/>
    <x v="3"/>
  </r>
  <r>
    <x v="101"/>
    <x v="247"/>
    <n v="6.5689655172413808"/>
    <x v="13"/>
    <x v="3"/>
  </r>
  <r>
    <x v="101"/>
    <x v="248"/>
    <n v="7.8285714285714292"/>
    <x v="13"/>
    <x v="3"/>
  </r>
  <r>
    <x v="101"/>
    <x v="249"/>
    <n v="7.5384615384615383"/>
    <x v="13"/>
    <x v="3"/>
  </r>
  <r>
    <x v="101"/>
    <x v="250"/>
    <n v="6.954545454545455"/>
    <x v="13"/>
    <x v="3"/>
  </r>
  <r>
    <x v="101"/>
    <x v="251"/>
    <n v="6.3125"/>
    <x v="13"/>
    <x v="3"/>
  </r>
  <r>
    <x v="101"/>
    <x v="252"/>
    <n v="6.6"/>
    <x v="13"/>
    <x v="3"/>
  </r>
  <r>
    <x v="101"/>
    <x v="253"/>
    <n v="8.1960784313725501"/>
    <x v="13"/>
    <x v="3"/>
  </r>
  <r>
    <x v="101"/>
    <x v="254"/>
    <n v="8.2272727272727266"/>
    <x v="13"/>
    <x v="3"/>
  </r>
  <r>
    <x v="101"/>
    <x v="255"/>
    <n v="7.9"/>
    <x v="13"/>
    <x v="3"/>
  </r>
  <r>
    <x v="101"/>
    <x v="256"/>
    <n v="8.3589743589743559"/>
    <x v="13"/>
    <x v="3"/>
  </r>
  <r>
    <x v="101"/>
    <x v="257"/>
    <n v="7.8196721311475423"/>
    <x v="13"/>
    <x v="3"/>
  </r>
  <r>
    <x v="101"/>
    <x v="258"/>
    <n v="7.4827586206896557"/>
    <x v="13"/>
    <x v="3"/>
  </r>
  <r>
    <x v="101"/>
    <x v="259"/>
    <n v="8.327272727272728"/>
    <x v="13"/>
    <x v="3"/>
  </r>
  <r>
    <x v="101"/>
    <x v="260"/>
    <n v="7.78125"/>
    <x v="13"/>
    <x v="3"/>
  </r>
  <r>
    <x v="101"/>
    <x v="261"/>
    <n v="6.7213114754098351"/>
    <x v="13"/>
    <x v="3"/>
  </r>
  <r>
    <x v="101"/>
    <x v="262"/>
    <n v="7.8461538461538449"/>
    <x v="13"/>
    <x v="3"/>
  </r>
  <r>
    <x v="101"/>
    <x v="263"/>
    <n v="7.4285714285714297"/>
    <x v="13"/>
    <x v="3"/>
  </r>
  <r>
    <x v="101"/>
    <x v="264"/>
    <n v="6.8214285714285712"/>
    <x v="13"/>
    <x v="3"/>
  </r>
  <r>
    <x v="101"/>
    <x v="265"/>
    <n v="7.4983031674208149"/>
    <x v="13"/>
    <x v="3"/>
  </r>
  <r>
    <x v="101"/>
    <x v="230"/>
    <n v="7.9354838709677411"/>
    <x v="14"/>
    <x v="3"/>
  </r>
  <r>
    <x v="101"/>
    <x v="231"/>
    <n v="8.0175438596491215"/>
    <x v="14"/>
    <x v="3"/>
  </r>
  <r>
    <x v="101"/>
    <x v="232"/>
    <n v="6.7547169811320762"/>
    <x v="14"/>
    <x v="3"/>
  </r>
  <r>
    <x v="101"/>
    <x v="233"/>
    <n v="7.8214285714285712"/>
    <x v="14"/>
    <x v="3"/>
  </r>
  <r>
    <x v="101"/>
    <x v="234"/>
    <n v="8.0338983050847403"/>
    <x v="14"/>
    <x v="3"/>
  </r>
  <r>
    <x v="101"/>
    <x v="235"/>
    <n v="7.4444444444444438"/>
    <x v="14"/>
    <x v="3"/>
  </r>
  <r>
    <x v="101"/>
    <x v="236"/>
    <n v="8.1896551724137971"/>
    <x v="14"/>
    <x v="3"/>
  </r>
  <r>
    <x v="101"/>
    <x v="237"/>
    <n v="8.1454545454545464"/>
    <x v="14"/>
    <x v="3"/>
  </r>
  <r>
    <x v="101"/>
    <x v="238"/>
    <n v="7.7894736842105257"/>
    <x v="14"/>
    <x v="3"/>
  </r>
  <r>
    <x v="101"/>
    <x v="239"/>
    <n v="7.375"/>
    <x v="14"/>
    <x v="3"/>
  </r>
  <r>
    <x v="101"/>
    <x v="240"/>
    <n v="8.290909090909091"/>
    <x v="14"/>
    <x v="3"/>
  </r>
  <r>
    <x v="101"/>
    <x v="241"/>
    <n v="8.4444444444444429"/>
    <x v="14"/>
    <x v="3"/>
  </r>
  <r>
    <x v="101"/>
    <x v="242"/>
    <n v="7.2307692307692299"/>
    <x v="14"/>
    <x v="3"/>
  </r>
  <r>
    <x v="101"/>
    <x v="243"/>
    <n v="7.6739130434782616"/>
    <x v="14"/>
    <x v="3"/>
  </r>
  <r>
    <x v="101"/>
    <x v="244"/>
    <n v="7.6379310344827598"/>
    <x v="14"/>
    <x v="3"/>
  </r>
  <r>
    <x v="101"/>
    <x v="245"/>
    <n v="7.1875"/>
    <x v="14"/>
    <x v="3"/>
  </r>
  <r>
    <x v="101"/>
    <x v="246"/>
    <n v="7.865384615384615"/>
    <x v="14"/>
    <x v="3"/>
  </r>
  <r>
    <x v="101"/>
    <x v="247"/>
    <n v="7.6538461538461515"/>
    <x v="14"/>
    <x v="3"/>
  </r>
  <r>
    <x v="101"/>
    <x v="248"/>
    <n v="7.125"/>
    <x v="14"/>
    <x v="3"/>
  </r>
  <r>
    <x v="101"/>
    <x v="249"/>
    <n v="7.4761904761904763"/>
    <x v="14"/>
    <x v="3"/>
  </r>
  <r>
    <x v="101"/>
    <x v="250"/>
    <n v="7.354838709677419"/>
    <x v="14"/>
    <x v="3"/>
  </r>
  <r>
    <x v="101"/>
    <x v="251"/>
    <n v="7.0434782608695654"/>
    <x v="14"/>
    <x v="3"/>
  </r>
  <r>
    <x v="101"/>
    <x v="252"/>
    <n v="7.045454545454545"/>
    <x v="14"/>
    <x v="3"/>
  </r>
  <r>
    <x v="101"/>
    <x v="253"/>
    <n v="8.3191489361702136"/>
    <x v="14"/>
    <x v="3"/>
  </r>
  <r>
    <x v="101"/>
    <x v="254"/>
    <n v="8"/>
    <x v="14"/>
    <x v="3"/>
  </r>
  <r>
    <x v="101"/>
    <x v="255"/>
    <n v="8.2765957446808507"/>
    <x v="14"/>
    <x v="3"/>
  </r>
  <r>
    <x v="101"/>
    <x v="256"/>
    <n v="8.1111111111111107"/>
    <x v="14"/>
    <x v="3"/>
  </r>
  <r>
    <x v="101"/>
    <x v="257"/>
    <n v="8.3409090909090899"/>
    <x v="14"/>
    <x v="3"/>
  </r>
  <r>
    <x v="101"/>
    <x v="258"/>
    <n v="7.9"/>
    <x v="14"/>
    <x v="3"/>
  </r>
  <r>
    <x v="101"/>
    <x v="259"/>
    <n v="7.9019607843137241"/>
    <x v="14"/>
    <x v="3"/>
  </r>
  <r>
    <x v="101"/>
    <x v="260"/>
    <n v="7.447368421052631"/>
    <x v="14"/>
    <x v="3"/>
  </r>
  <r>
    <x v="101"/>
    <x v="261"/>
    <n v="7.6274509803921546"/>
    <x v="14"/>
    <x v="3"/>
  </r>
  <r>
    <x v="101"/>
    <x v="262"/>
    <n v="7.8163265306122431"/>
    <x v="14"/>
    <x v="3"/>
  </r>
  <r>
    <x v="101"/>
    <x v="263"/>
    <n v="7.5434782608695663"/>
    <x v="14"/>
    <x v="3"/>
  </r>
  <r>
    <x v="101"/>
    <x v="264"/>
    <n v="7.4347826086956506"/>
    <x v="14"/>
    <x v="3"/>
  </r>
  <r>
    <x v="101"/>
    <x v="265"/>
    <n v="7.7634069400630938"/>
    <x v="14"/>
    <x v="3"/>
  </r>
  <r>
    <x v="101"/>
    <x v="230"/>
    <n v="8.1264367816091987"/>
    <x v="15"/>
    <x v="3"/>
  </r>
  <r>
    <x v="101"/>
    <x v="231"/>
    <n v="8.5747126436781613"/>
    <x v="15"/>
    <x v="3"/>
  </r>
  <r>
    <x v="101"/>
    <x v="232"/>
    <n v="8.0322580645161299"/>
    <x v="15"/>
    <x v="3"/>
  </r>
  <r>
    <x v="101"/>
    <x v="233"/>
    <n v="7.6231884057971024"/>
    <x v="15"/>
    <x v="3"/>
  </r>
  <r>
    <x v="101"/>
    <x v="234"/>
    <n v="7.9240506329113938"/>
    <x v="15"/>
    <x v="3"/>
  </r>
  <r>
    <x v="101"/>
    <x v="235"/>
    <n v="7.7857142857142874"/>
    <x v="15"/>
    <x v="3"/>
  </r>
  <r>
    <x v="101"/>
    <x v="236"/>
    <n v="7.9166666666666652"/>
    <x v="15"/>
    <x v="3"/>
  </r>
  <r>
    <x v="101"/>
    <x v="237"/>
    <n v="8.6781609195402272"/>
    <x v="15"/>
    <x v="3"/>
  </r>
  <r>
    <x v="101"/>
    <x v="238"/>
    <n v="8.0804597701149454"/>
    <x v="15"/>
    <x v="3"/>
  </r>
  <r>
    <x v="101"/>
    <x v="239"/>
    <n v="8.7325581395348841"/>
    <x v="15"/>
    <x v="3"/>
  </r>
  <r>
    <x v="101"/>
    <x v="240"/>
    <n v="8.779069767441861"/>
    <x v="15"/>
    <x v="3"/>
  </r>
  <r>
    <x v="101"/>
    <x v="241"/>
    <n v="9.2045454545454533"/>
    <x v="15"/>
    <x v="3"/>
  </r>
  <r>
    <x v="101"/>
    <x v="242"/>
    <n v="8.586206896551726"/>
    <x v="15"/>
    <x v="3"/>
  </r>
  <r>
    <x v="101"/>
    <x v="243"/>
    <n v="7.9186046511627941"/>
    <x v="15"/>
    <x v="3"/>
  </r>
  <r>
    <x v="101"/>
    <x v="244"/>
    <n v="8.1688311688311721"/>
    <x v="15"/>
    <x v="3"/>
  </r>
  <r>
    <x v="101"/>
    <x v="245"/>
    <n v="8.2405063291139236"/>
    <x v="15"/>
    <x v="3"/>
  </r>
  <r>
    <x v="101"/>
    <x v="246"/>
    <n v="8.6624999999999996"/>
    <x v="15"/>
    <x v="3"/>
  </r>
  <r>
    <x v="101"/>
    <x v="247"/>
    <n v="7.4935064935064979"/>
    <x v="15"/>
    <x v="3"/>
  </r>
  <r>
    <x v="101"/>
    <x v="248"/>
    <n v="7.0416666666666687"/>
    <x v="15"/>
    <x v="3"/>
  </r>
  <r>
    <x v="101"/>
    <x v="249"/>
    <n v="6.4"/>
    <x v="15"/>
    <x v="3"/>
  </r>
  <r>
    <x v="101"/>
    <x v="250"/>
    <n v="6.1818181818181808"/>
    <x v="15"/>
    <x v="3"/>
  </r>
  <r>
    <x v="101"/>
    <x v="251"/>
    <n v="5.9555555555555566"/>
    <x v="15"/>
    <x v="3"/>
  </r>
  <r>
    <x v="101"/>
    <x v="252"/>
    <n v="7.2"/>
    <x v="15"/>
    <x v="3"/>
  </r>
  <r>
    <x v="101"/>
    <x v="253"/>
    <n v="9.0533333333333363"/>
    <x v="15"/>
    <x v="3"/>
  </r>
  <r>
    <x v="101"/>
    <x v="254"/>
    <n v="5.6842105263157885"/>
    <x v="15"/>
    <x v="3"/>
  </r>
  <r>
    <x v="101"/>
    <x v="255"/>
    <n v="8.6140350877192979"/>
    <x v="15"/>
    <x v="3"/>
  </r>
  <r>
    <x v="101"/>
    <x v="256"/>
    <n v="9.1136363636363633"/>
    <x v="15"/>
    <x v="3"/>
  </r>
  <r>
    <x v="101"/>
    <x v="257"/>
    <n v="9.2098765432098766"/>
    <x v="15"/>
    <x v="3"/>
  </r>
  <r>
    <x v="101"/>
    <x v="258"/>
    <n v="8.4933333333333341"/>
    <x v="15"/>
    <x v="3"/>
  </r>
  <r>
    <x v="101"/>
    <x v="259"/>
    <n v="9.0243902439024382"/>
    <x v="15"/>
    <x v="3"/>
  </r>
  <r>
    <x v="101"/>
    <x v="260"/>
    <n v="8.3018867924528319"/>
    <x v="15"/>
    <x v="3"/>
  </r>
  <r>
    <x v="101"/>
    <x v="261"/>
    <n v="7.7160493827160508"/>
    <x v="15"/>
    <x v="3"/>
  </r>
  <r>
    <x v="101"/>
    <x v="262"/>
    <n v="7.717948717948719"/>
    <x v="15"/>
    <x v="3"/>
  </r>
  <r>
    <x v="101"/>
    <x v="263"/>
    <n v="7.6124999999999998"/>
    <x v="15"/>
    <x v="3"/>
  </r>
  <r>
    <x v="101"/>
    <x v="264"/>
    <n v="7.3536585365853657"/>
    <x v="15"/>
    <x v="3"/>
  </r>
  <r>
    <x v="101"/>
    <x v="265"/>
    <n v="8.1268000000000011"/>
    <x v="15"/>
    <x v="3"/>
  </r>
  <r>
    <x v="101"/>
    <x v="230"/>
    <n v="7.8456790123456734"/>
    <x v="16"/>
    <x v="3"/>
  </r>
  <r>
    <x v="101"/>
    <x v="231"/>
    <n v="8"/>
    <x v="16"/>
    <x v="3"/>
  </r>
  <r>
    <x v="101"/>
    <x v="232"/>
    <n v="7.5646258503401356"/>
    <x v="16"/>
    <x v="3"/>
  </r>
  <r>
    <x v="101"/>
    <x v="233"/>
    <n v="7.6866666666666665"/>
    <x v="16"/>
    <x v="3"/>
  </r>
  <r>
    <x v="101"/>
    <x v="234"/>
    <n v="7.9520547945205484"/>
    <x v="16"/>
    <x v="3"/>
  </r>
  <r>
    <x v="101"/>
    <x v="235"/>
    <n v="7.2275449101796392"/>
    <x v="16"/>
    <x v="3"/>
  </r>
  <r>
    <x v="101"/>
    <x v="236"/>
    <n v="7.3712574850299406"/>
    <x v="16"/>
    <x v="3"/>
  </r>
  <r>
    <x v="101"/>
    <x v="237"/>
    <n v="7.6564417177914121"/>
    <x v="16"/>
    <x v="3"/>
  </r>
  <r>
    <x v="101"/>
    <x v="238"/>
    <n v="7.710843373493975"/>
    <x v="16"/>
    <x v="3"/>
  </r>
  <r>
    <x v="101"/>
    <x v="239"/>
    <n v="8.1796407185628794"/>
    <x v="16"/>
    <x v="3"/>
  </r>
  <r>
    <x v="101"/>
    <x v="240"/>
    <n v="8.3173652694610762"/>
    <x v="16"/>
    <x v="3"/>
  </r>
  <r>
    <x v="101"/>
    <x v="241"/>
    <n v="8.5029585798816605"/>
    <x v="16"/>
    <x v="3"/>
  </r>
  <r>
    <x v="101"/>
    <x v="242"/>
    <n v="7.725352112676056"/>
    <x v="16"/>
    <x v="3"/>
  </r>
  <r>
    <x v="101"/>
    <x v="243"/>
    <n v="7.3456790123456761"/>
    <x v="16"/>
    <x v="3"/>
  </r>
  <r>
    <x v="101"/>
    <x v="244"/>
    <n v="7.5170068027210881"/>
    <x v="16"/>
    <x v="3"/>
  </r>
  <r>
    <x v="101"/>
    <x v="245"/>
    <n v="7.31914893617021"/>
    <x v="16"/>
    <x v="3"/>
  </r>
  <r>
    <x v="101"/>
    <x v="246"/>
    <n v="7.6530612244897975"/>
    <x v="16"/>
    <x v="3"/>
  </r>
  <r>
    <x v="101"/>
    <x v="247"/>
    <n v="6.9448275862068973"/>
    <x v="16"/>
    <x v="3"/>
  </r>
  <r>
    <x v="101"/>
    <x v="248"/>
    <n v="8.009708737864079"/>
    <x v="16"/>
    <x v="3"/>
  </r>
  <r>
    <x v="101"/>
    <x v="249"/>
    <n v="7.1866666666666674"/>
    <x v="16"/>
    <x v="3"/>
  </r>
  <r>
    <x v="101"/>
    <x v="250"/>
    <n v="6.72"/>
    <x v="16"/>
    <x v="3"/>
  </r>
  <r>
    <x v="101"/>
    <x v="251"/>
    <n v="6.8196721311475388"/>
    <x v="16"/>
    <x v="3"/>
  </r>
  <r>
    <x v="101"/>
    <x v="252"/>
    <n v="6.76"/>
    <x v="16"/>
    <x v="3"/>
  </r>
  <r>
    <x v="101"/>
    <x v="253"/>
    <n v="8.6258992805755312"/>
    <x v="16"/>
    <x v="3"/>
  </r>
  <r>
    <x v="101"/>
    <x v="254"/>
    <n v="8.1923076923076916"/>
    <x v="16"/>
    <x v="3"/>
  </r>
  <r>
    <x v="101"/>
    <x v="255"/>
    <n v="8.1142857142857103"/>
    <x v="16"/>
    <x v="3"/>
  </r>
  <r>
    <x v="101"/>
    <x v="256"/>
    <n v="7.9166666666666652"/>
    <x v="16"/>
    <x v="3"/>
  </r>
  <r>
    <x v="101"/>
    <x v="257"/>
    <n v="8.1643835616438398"/>
    <x v="16"/>
    <x v="3"/>
  </r>
  <r>
    <x v="101"/>
    <x v="258"/>
    <n v="7.9647887323943687"/>
    <x v="16"/>
    <x v="3"/>
  </r>
  <r>
    <x v="101"/>
    <x v="259"/>
    <n v="7.9361702127659539"/>
    <x v="16"/>
    <x v="3"/>
  </r>
  <r>
    <x v="101"/>
    <x v="260"/>
    <n v="7.4122807017543879"/>
    <x v="16"/>
    <x v="3"/>
  </r>
  <r>
    <x v="101"/>
    <x v="261"/>
    <n v="7.1307189542483664"/>
    <x v="16"/>
    <x v="3"/>
  </r>
  <r>
    <x v="101"/>
    <x v="262"/>
    <n v="7.6344827586206874"/>
    <x v="16"/>
    <x v="3"/>
  </r>
  <r>
    <x v="101"/>
    <x v="263"/>
    <n v="7.4166666666666687"/>
    <x v="16"/>
    <x v="3"/>
  </r>
  <r>
    <x v="101"/>
    <x v="264"/>
    <n v="7.0479452054794516"/>
    <x v="16"/>
    <x v="3"/>
  </r>
  <r>
    <x v="101"/>
    <x v="265"/>
    <n v="7.679297205757833"/>
    <x v="16"/>
    <x v="3"/>
  </r>
  <r>
    <x v="101"/>
    <x v="266"/>
    <n v="7.8527119619227168"/>
    <x v="0"/>
    <x v="2"/>
  </r>
  <r>
    <x v="101"/>
    <x v="267"/>
    <n v="7.6245086416671892"/>
    <x v="0"/>
    <x v="2"/>
  </r>
  <r>
    <x v="101"/>
    <x v="334"/>
    <n v="7.696568600189079"/>
    <x v="0"/>
    <x v="2"/>
  </r>
  <r>
    <x v="101"/>
    <x v="268"/>
    <n v="7.3499115670321986"/>
    <x v="0"/>
    <x v="2"/>
  </r>
  <r>
    <x v="101"/>
    <x v="269"/>
    <n v="6.871231755558588"/>
    <x v="0"/>
    <x v="2"/>
  </r>
  <r>
    <x v="101"/>
    <x v="270"/>
    <n v="7.7359695523158241"/>
    <x v="0"/>
    <x v="2"/>
  </r>
  <r>
    <x v="101"/>
    <x v="271"/>
    <n v="7.3396677050882726"/>
    <x v="0"/>
    <x v="2"/>
  </r>
  <r>
    <x v="101"/>
    <x v="272"/>
    <n v="6.9827325053014215"/>
    <x v="0"/>
    <x v="2"/>
  </r>
  <r>
    <x v="101"/>
    <x v="335"/>
    <n v="8.3800000000000008"/>
    <x v="0"/>
    <x v="2"/>
  </r>
  <r>
    <x v="101"/>
    <x v="266"/>
    <n v="7.5191082802547715"/>
    <x v="1"/>
    <x v="2"/>
  </r>
  <r>
    <x v="101"/>
    <x v="267"/>
    <n v="7.6659312953041336"/>
    <x v="1"/>
    <x v="2"/>
  </r>
  <r>
    <x v="101"/>
    <x v="334"/>
    <n v="7.5735458612975473"/>
    <x v="1"/>
    <x v="2"/>
  </r>
  <r>
    <x v="101"/>
    <x v="268"/>
    <n v="7.3747383112351717"/>
    <x v="1"/>
    <x v="2"/>
  </r>
  <r>
    <x v="101"/>
    <x v="269"/>
    <n v="7.0556609740670435"/>
    <x v="1"/>
    <x v="2"/>
  </r>
  <r>
    <x v="101"/>
    <x v="270"/>
    <n v="7.3484897694056555"/>
    <x v="1"/>
    <x v="2"/>
  </r>
  <r>
    <x v="101"/>
    <x v="271"/>
    <n v="7.6464968152866204"/>
    <x v="1"/>
    <x v="2"/>
  </r>
  <r>
    <x v="101"/>
    <x v="272"/>
    <n v="7.014737991266375"/>
    <x v="1"/>
    <x v="2"/>
  </r>
  <r>
    <x v="101"/>
    <x v="335"/>
    <n v="8.2033542976939291"/>
    <x v="1"/>
    <x v="2"/>
  </r>
  <r>
    <x v="101"/>
    <x v="266"/>
    <n v="8.1027190332326118"/>
    <x v="2"/>
    <x v="2"/>
  </r>
  <r>
    <x v="101"/>
    <x v="267"/>
    <n v="7.6637502144450096"/>
    <x v="2"/>
    <x v="2"/>
  </r>
  <r>
    <x v="101"/>
    <x v="334"/>
    <n v="7.7203589985828964"/>
    <x v="2"/>
    <x v="2"/>
  </r>
  <r>
    <x v="101"/>
    <x v="268"/>
    <n v="7.321435425062373"/>
    <x v="2"/>
    <x v="2"/>
  </r>
  <r>
    <x v="101"/>
    <x v="269"/>
    <n v="6.4566724436741687"/>
    <x v="2"/>
    <x v="2"/>
  </r>
  <r>
    <x v="101"/>
    <x v="270"/>
    <n v="7.733053074093541"/>
    <x v="2"/>
    <x v="2"/>
  </r>
  <r>
    <x v="101"/>
    <x v="271"/>
    <n v="6.9855151680787113"/>
    <x v="2"/>
    <x v="2"/>
  </r>
  <r>
    <x v="101"/>
    <x v="272"/>
    <n v="6.6759309228278543"/>
    <x v="2"/>
    <x v="2"/>
  </r>
  <r>
    <x v="101"/>
    <x v="335"/>
    <n v="8.4822521419828778"/>
    <x v="2"/>
    <x v="2"/>
  </r>
  <r>
    <x v="101"/>
    <x v="266"/>
    <n v="7.8276740237690996"/>
    <x v="3"/>
    <x v="2"/>
  </r>
  <r>
    <x v="101"/>
    <x v="267"/>
    <n v="7.2425819885476264"/>
    <x v="3"/>
    <x v="2"/>
  </r>
  <r>
    <x v="101"/>
    <x v="334"/>
    <n v="7.650814619110526"/>
    <x v="3"/>
    <x v="2"/>
  </r>
  <r>
    <x v="101"/>
    <x v="268"/>
    <n v="7.2360208062418714"/>
    <x v="3"/>
    <x v="2"/>
  </r>
  <r>
    <x v="101"/>
    <x v="269"/>
    <n v="7.0283757338551851"/>
    <x v="3"/>
    <x v="2"/>
  </r>
  <r>
    <x v="101"/>
    <x v="270"/>
    <n v="7.7112603305785115"/>
    <x v="3"/>
    <x v="2"/>
  </r>
  <r>
    <x v="101"/>
    <x v="271"/>
    <n v="7.5877114870881535"/>
    <x v="3"/>
    <x v="2"/>
  </r>
  <r>
    <x v="101"/>
    <x v="272"/>
    <n v="7.2757475083056447"/>
    <x v="3"/>
    <x v="2"/>
  </r>
  <r>
    <x v="101"/>
    <x v="335"/>
    <n v="8.2982954545454515"/>
    <x v="3"/>
    <x v="2"/>
  </r>
  <r>
    <x v="101"/>
    <x v="266"/>
    <n v="7.5811559778305604"/>
    <x v="4"/>
    <x v="2"/>
  </r>
  <r>
    <x v="101"/>
    <x v="267"/>
    <n v="7.6322640632264074"/>
    <x v="4"/>
    <x v="2"/>
  </r>
  <r>
    <x v="101"/>
    <x v="334"/>
    <n v="7.5775467775467771"/>
    <x v="4"/>
    <x v="2"/>
  </r>
  <r>
    <x v="101"/>
    <x v="268"/>
    <n v="7.3142131979695417"/>
    <x v="4"/>
    <x v="2"/>
  </r>
  <r>
    <x v="101"/>
    <x v="269"/>
    <n v="6.7516339869281037"/>
    <x v="4"/>
    <x v="2"/>
  </r>
  <r>
    <x v="101"/>
    <x v="270"/>
    <n v="7.9569247546346773"/>
    <x v="4"/>
    <x v="2"/>
  </r>
  <r>
    <x v="101"/>
    <x v="271"/>
    <n v="7.2316053511705674"/>
    <x v="4"/>
    <x v="2"/>
  </r>
  <r>
    <x v="101"/>
    <x v="272"/>
    <n v="6.926362297496321"/>
    <x v="4"/>
    <x v="2"/>
  </r>
  <r>
    <x v="101"/>
    <x v="335"/>
    <n v="8.3442622950819629"/>
    <x v="4"/>
    <x v="2"/>
  </r>
  <r>
    <x v="101"/>
    <x v="266"/>
    <n v="8.1544827586206949"/>
    <x v="5"/>
    <x v="2"/>
  </r>
  <r>
    <x v="101"/>
    <x v="267"/>
    <n v="7.9984423676012479"/>
    <x v="5"/>
    <x v="2"/>
  </r>
  <r>
    <x v="101"/>
    <x v="334"/>
    <n v="8.1165048543689249"/>
    <x v="5"/>
    <x v="2"/>
  </r>
  <r>
    <x v="101"/>
    <x v="268"/>
    <n v="7.9328968903436978"/>
    <x v="5"/>
    <x v="2"/>
  </r>
  <r>
    <x v="101"/>
    <x v="269"/>
    <n v="7.4101796407185638"/>
    <x v="5"/>
    <x v="2"/>
  </r>
  <r>
    <x v="101"/>
    <x v="270"/>
    <n v="8.3678756476683933"/>
    <x v="5"/>
    <x v="2"/>
  </r>
  <r>
    <x v="101"/>
    <x v="271"/>
    <n v="7.7199017199017224"/>
    <x v="5"/>
    <x v="2"/>
  </r>
  <r>
    <x v="101"/>
    <x v="272"/>
    <n v="7.5916473317865432"/>
    <x v="5"/>
    <x v="2"/>
  </r>
  <r>
    <x v="101"/>
    <x v="335"/>
    <n v="8.4520547945205475"/>
    <x v="5"/>
    <x v="2"/>
  </r>
  <r>
    <x v="101"/>
    <x v="266"/>
    <n v="7.3363636363636351"/>
    <x v="6"/>
    <x v="2"/>
  </r>
  <r>
    <x v="101"/>
    <x v="267"/>
    <n v="7.5430107526881711"/>
    <x v="6"/>
    <x v="2"/>
  </r>
  <r>
    <x v="101"/>
    <x v="334"/>
    <n v="7.1495098039215677"/>
    <x v="6"/>
    <x v="2"/>
  </r>
  <r>
    <x v="101"/>
    <x v="268"/>
    <n v="7.1515151515151523"/>
    <x v="6"/>
    <x v="2"/>
  </r>
  <r>
    <x v="101"/>
    <x v="269"/>
    <n v="6.6055045871559637"/>
    <x v="6"/>
    <x v="2"/>
  </r>
  <r>
    <x v="101"/>
    <x v="270"/>
    <n v="7.7557755775577553"/>
    <x v="6"/>
    <x v="2"/>
  </r>
  <r>
    <x v="101"/>
    <x v="271"/>
    <n v="6.7885714285714291"/>
    <x v="6"/>
    <x v="2"/>
  </r>
  <r>
    <x v="101"/>
    <x v="272"/>
    <n v="6.6"/>
    <x v="6"/>
    <x v="2"/>
  </r>
  <r>
    <x v="101"/>
    <x v="335"/>
    <n v="8.3000000000000007"/>
    <x v="6"/>
    <x v="2"/>
  </r>
  <r>
    <x v="101"/>
    <x v="266"/>
    <n v="6.9618528610354238"/>
    <x v="7"/>
    <x v="2"/>
  </r>
  <r>
    <x v="101"/>
    <x v="267"/>
    <n v="7.3125"/>
    <x v="7"/>
    <x v="2"/>
  </r>
  <r>
    <x v="101"/>
    <x v="334"/>
    <n v="7.1799709724238037"/>
    <x v="7"/>
    <x v="2"/>
  </r>
  <r>
    <x v="101"/>
    <x v="268"/>
    <n v="6.5549645390070932"/>
    <x v="7"/>
    <x v="2"/>
  </r>
  <r>
    <x v="101"/>
    <x v="269"/>
    <n v="6.0804195804195826"/>
    <x v="7"/>
    <x v="2"/>
  </r>
  <r>
    <x v="101"/>
    <x v="270"/>
    <n v="7.6022944550669216"/>
    <x v="7"/>
    <x v="2"/>
  </r>
  <r>
    <x v="101"/>
    <x v="271"/>
    <n v="6.5124223602484452"/>
    <x v="7"/>
    <x v="2"/>
  </r>
  <r>
    <x v="101"/>
    <x v="272"/>
    <n v="6.1171875"/>
    <x v="7"/>
    <x v="2"/>
  </r>
  <r>
    <x v="101"/>
    <x v="335"/>
    <n v="8.1029411764705923"/>
    <x v="7"/>
    <x v="2"/>
  </r>
  <r>
    <x v="101"/>
    <x v="266"/>
    <n v="7.8149920255183432"/>
    <x v="8"/>
    <x v="2"/>
  </r>
  <r>
    <x v="101"/>
    <x v="267"/>
    <n v="7.6181474480151206"/>
    <x v="8"/>
    <x v="2"/>
  </r>
  <r>
    <x v="101"/>
    <x v="334"/>
    <n v="7.6797274275979523"/>
    <x v="8"/>
    <x v="2"/>
  </r>
  <r>
    <x v="101"/>
    <x v="268"/>
    <n v="7.5376344086021492"/>
    <x v="8"/>
    <x v="2"/>
  </r>
  <r>
    <x v="101"/>
    <x v="269"/>
    <n v="6.6878306878306892"/>
    <x v="8"/>
    <x v="2"/>
  </r>
  <r>
    <x v="101"/>
    <x v="270"/>
    <n v="7.9766899766899719"/>
    <x v="8"/>
    <x v="2"/>
  </r>
  <r>
    <x v="101"/>
    <x v="271"/>
    <n v="7.6095890410958935"/>
    <x v="8"/>
    <x v="2"/>
  </r>
  <r>
    <x v="101"/>
    <x v="272"/>
    <n v="7.2134146341463401"/>
    <x v="8"/>
    <x v="2"/>
  </r>
  <r>
    <x v="101"/>
    <x v="335"/>
    <n v="8.5079365079365061"/>
    <x v="8"/>
    <x v="2"/>
  </r>
  <r>
    <x v="101"/>
    <x v="266"/>
    <n v="7.792721518987344"/>
    <x v="9"/>
    <x v="2"/>
  </r>
  <r>
    <x v="101"/>
    <x v="267"/>
    <n v="7.422264875239919"/>
    <x v="9"/>
    <x v="2"/>
  </r>
  <r>
    <x v="101"/>
    <x v="334"/>
    <n v="7.5425170068027212"/>
    <x v="9"/>
    <x v="2"/>
  </r>
  <r>
    <x v="101"/>
    <x v="268"/>
    <n v="7.2240566037735823"/>
    <x v="9"/>
    <x v="2"/>
  </r>
  <r>
    <x v="101"/>
    <x v="269"/>
    <n v="7.1024390243902449"/>
    <x v="9"/>
    <x v="2"/>
  </r>
  <r>
    <x v="101"/>
    <x v="270"/>
    <n v="7.3893280632411074"/>
    <x v="9"/>
    <x v="2"/>
  </r>
  <r>
    <x v="101"/>
    <x v="271"/>
    <n v="7.1381578947368425"/>
    <x v="9"/>
    <x v="2"/>
  </r>
  <r>
    <x v="101"/>
    <x v="272"/>
    <n v="7.2111801242236027"/>
    <x v="9"/>
    <x v="2"/>
  </r>
  <r>
    <x v="101"/>
    <x v="335"/>
    <n v="8.0634920634920633"/>
    <x v="9"/>
    <x v="2"/>
  </r>
  <r>
    <x v="101"/>
    <x v="266"/>
    <n v="7.974609375"/>
    <x v="10"/>
    <x v="2"/>
  </r>
  <r>
    <x v="101"/>
    <x v="267"/>
    <n v="7.3502304147465418"/>
    <x v="10"/>
    <x v="2"/>
  </r>
  <r>
    <x v="101"/>
    <x v="334"/>
    <n v="7.5532359081419642"/>
    <x v="10"/>
    <x v="2"/>
  </r>
  <r>
    <x v="101"/>
    <x v="268"/>
    <n v="7.1808510638297873"/>
    <x v="10"/>
    <x v="2"/>
  </r>
  <r>
    <x v="101"/>
    <x v="269"/>
    <n v="6.8728323699421976"/>
    <x v="10"/>
    <x v="2"/>
  </r>
  <r>
    <x v="101"/>
    <x v="270"/>
    <n v="7.7454545454545487"/>
    <x v="10"/>
    <x v="2"/>
  </r>
  <r>
    <x v="101"/>
    <x v="271"/>
    <n v="7.2551440329218098"/>
    <x v="10"/>
    <x v="2"/>
  </r>
  <r>
    <x v="101"/>
    <x v="272"/>
    <n v="6.9731800766283509"/>
    <x v="10"/>
    <x v="2"/>
  </r>
  <r>
    <x v="101"/>
    <x v="335"/>
    <n v="8.171875"/>
    <x v="10"/>
    <x v="2"/>
  </r>
  <r>
    <x v="101"/>
    <x v="266"/>
    <n v="8.095149253731341"/>
    <x v="11"/>
    <x v="2"/>
  </r>
  <r>
    <x v="101"/>
    <x v="267"/>
    <n v="7.7767441860465114"/>
    <x v="11"/>
    <x v="2"/>
  </r>
  <r>
    <x v="101"/>
    <x v="334"/>
    <n v="7.7907488986784159"/>
    <x v="11"/>
    <x v="2"/>
  </r>
  <r>
    <x v="101"/>
    <x v="268"/>
    <n v="7.5105740181268876"/>
    <x v="11"/>
    <x v="2"/>
  </r>
  <r>
    <x v="101"/>
    <x v="269"/>
    <n v="7.0131578947368434"/>
    <x v="11"/>
    <x v="2"/>
  </r>
  <r>
    <x v="101"/>
    <x v="270"/>
    <n v="7.9622641509433958"/>
    <x v="11"/>
    <x v="2"/>
  </r>
  <r>
    <x v="101"/>
    <x v="271"/>
    <n v="7.685446009389671"/>
    <x v="11"/>
    <x v="2"/>
  </r>
  <r>
    <x v="101"/>
    <x v="272"/>
    <n v="7.5813953488372094"/>
    <x v="11"/>
    <x v="2"/>
  </r>
  <r>
    <x v="101"/>
    <x v="335"/>
    <n v="8.4074074074074083"/>
    <x v="11"/>
    <x v="2"/>
  </r>
  <r>
    <x v="101"/>
    <x v="266"/>
    <n v="7.6912181303116176"/>
    <x v="12"/>
    <x v="2"/>
  </r>
  <r>
    <x v="101"/>
    <x v="267"/>
    <n v="7.8562874251497004"/>
    <x v="12"/>
    <x v="2"/>
  </r>
  <r>
    <x v="101"/>
    <x v="334"/>
    <n v="7.9223057644110293"/>
    <x v="12"/>
    <x v="2"/>
  </r>
  <r>
    <x v="101"/>
    <x v="268"/>
    <n v="7.3580645161290343"/>
    <x v="12"/>
    <x v="2"/>
  </r>
  <r>
    <x v="101"/>
    <x v="269"/>
    <n v="7.4594594594594597"/>
    <x v="12"/>
    <x v="2"/>
  </r>
  <r>
    <x v="101"/>
    <x v="270"/>
    <n v="8.1831395348837255"/>
    <x v="12"/>
    <x v="2"/>
  </r>
  <r>
    <x v="101"/>
    <x v="271"/>
    <n v="7.9065420560747697"/>
    <x v="12"/>
    <x v="2"/>
  </r>
  <r>
    <x v="101"/>
    <x v="272"/>
    <n v="7.4051282051282055"/>
    <x v="12"/>
    <x v="2"/>
  </r>
  <r>
    <x v="101"/>
    <x v="335"/>
    <n v="8.4318181818181834"/>
    <x v="12"/>
    <x v="2"/>
  </r>
  <r>
    <x v="101"/>
    <x v="266"/>
    <n v="7.8561403508771939"/>
    <x v="13"/>
    <x v="2"/>
  </r>
  <r>
    <x v="101"/>
    <x v="267"/>
    <n v="7.344827586206895"/>
    <x v="13"/>
    <x v="2"/>
  </r>
  <r>
    <x v="101"/>
    <x v="334"/>
    <n v="7.8642857142857139"/>
    <x v="13"/>
    <x v="2"/>
  </r>
  <r>
    <x v="101"/>
    <x v="268"/>
    <n v="7.5104166666666661"/>
    <x v="13"/>
    <x v="2"/>
  </r>
  <r>
    <x v="101"/>
    <x v="269"/>
    <n v="7.2394366197183082"/>
    <x v="13"/>
    <x v="2"/>
  </r>
  <r>
    <x v="101"/>
    <x v="270"/>
    <n v="7.7758620689655187"/>
    <x v="13"/>
    <x v="2"/>
  </r>
  <r>
    <x v="101"/>
    <x v="271"/>
    <n v="7.5362318840579698"/>
    <x v="13"/>
    <x v="2"/>
  </r>
  <r>
    <x v="101"/>
    <x v="272"/>
    <n v="7.1176470588235281"/>
    <x v="13"/>
    <x v="2"/>
  </r>
  <r>
    <x v="101"/>
    <x v="335"/>
    <n v="8.6"/>
    <x v="13"/>
    <x v="2"/>
  </r>
  <r>
    <x v="101"/>
    <x v="266"/>
    <n v="7.7317073170731705"/>
    <x v="14"/>
    <x v="2"/>
  </r>
  <r>
    <x v="101"/>
    <x v="267"/>
    <n v="7.8973214285714288"/>
    <x v="14"/>
    <x v="2"/>
  </r>
  <r>
    <x v="101"/>
    <x v="334"/>
    <n v="7.8553719008264471"/>
    <x v="14"/>
    <x v="2"/>
  </r>
  <r>
    <x v="101"/>
    <x v="268"/>
    <n v="7.5952380952380931"/>
    <x v="14"/>
    <x v="2"/>
  </r>
  <r>
    <x v="101"/>
    <x v="269"/>
    <n v="7.2148760330578519"/>
    <x v="14"/>
    <x v="2"/>
  </r>
  <r>
    <x v="101"/>
    <x v="270"/>
    <n v="8.1863636363636356"/>
    <x v="14"/>
    <x v="2"/>
  </r>
  <r>
    <x v="101"/>
    <x v="271"/>
    <n v="7.6785714285714279"/>
    <x v="14"/>
    <x v="2"/>
  </r>
  <r>
    <x v="101"/>
    <x v="272"/>
    <n v="7.6028368794326227"/>
    <x v="14"/>
    <x v="2"/>
  </r>
  <r>
    <x v="101"/>
    <x v="335"/>
    <n v="8.4864864864864842"/>
    <x v="14"/>
    <x v="2"/>
  </r>
  <r>
    <x v="101"/>
    <x v="266"/>
    <n v="8.1139240506329138"/>
    <x v="15"/>
    <x v="2"/>
  </r>
  <r>
    <x v="101"/>
    <x v="267"/>
    <n v="8.4889705882352953"/>
    <x v="15"/>
    <x v="2"/>
  </r>
  <r>
    <x v="101"/>
    <x v="334"/>
    <n v="8.9082840236686369"/>
    <x v="15"/>
    <x v="2"/>
  </r>
  <r>
    <x v="101"/>
    <x v="268"/>
    <n v="8.1814516129032278"/>
    <x v="15"/>
    <x v="2"/>
  </r>
  <r>
    <x v="101"/>
    <x v="269"/>
    <n v="7.123655913978495"/>
    <x v="15"/>
    <x v="2"/>
  </r>
  <r>
    <x v="101"/>
    <x v="270"/>
    <n v="8.956521739130439"/>
    <x v="15"/>
    <x v="2"/>
  </r>
  <r>
    <x v="101"/>
    <x v="271"/>
    <n v="8.4921465968586372"/>
    <x v="15"/>
    <x v="2"/>
  </r>
  <r>
    <x v="101"/>
    <x v="272"/>
    <n v="7.817708333333333"/>
    <x v="15"/>
    <x v="2"/>
  </r>
  <r>
    <x v="101"/>
    <x v="335"/>
    <n v="9.0882352941176485"/>
    <x v="15"/>
    <x v="2"/>
  </r>
  <r>
    <x v="101"/>
    <x v="266"/>
    <n v="8.050251256281415"/>
    <x v="16"/>
    <x v="2"/>
  </r>
  <r>
    <x v="101"/>
    <x v="267"/>
    <n v="8.0335968379446676"/>
    <x v="16"/>
    <x v="2"/>
  </r>
  <r>
    <x v="101"/>
    <x v="334"/>
    <n v="8.0484949832775872"/>
    <x v="16"/>
    <x v="2"/>
  </r>
  <r>
    <x v="101"/>
    <x v="268"/>
    <n v="7.5577342047930287"/>
    <x v="16"/>
    <x v="2"/>
  </r>
  <r>
    <x v="101"/>
    <x v="269"/>
    <n v="7.7455621301775146"/>
    <x v="16"/>
    <x v="2"/>
  </r>
  <r>
    <x v="101"/>
    <x v="270"/>
    <n v="8.2691652470187424"/>
    <x v="16"/>
    <x v="2"/>
  </r>
  <r>
    <x v="101"/>
    <x v="271"/>
    <n v="7.8338461538461548"/>
    <x v="16"/>
    <x v="2"/>
  </r>
  <r>
    <x v="101"/>
    <x v="272"/>
    <n v="7.7272727272727284"/>
    <x v="16"/>
    <x v="2"/>
  </r>
  <r>
    <x v="101"/>
    <x v="335"/>
    <n v="8.7848101265822809"/>
    <x v="16"/>
    <x v="2"/>
  </r>
  <r>
    <x v="101"/>
    <x v="266"/>
    <n v="7.7967211692761342"/>
    <x v="0"/>
    <x v="3"/>
  </r>
  <r>
    <x v="101"/>
    <x v="267"/>
    <n v="7.4202307188554579"/>
    <x v="0"/>
    <x v="3"/>
  </r>
  <r>
    <x v="101"/>
    <x v="334"/>
    <n v="7.7210718094561059"/>
    <x v="0"/>
    <x v="3"/>
  </r>
  <r>
    <x v="101"/>
    <x v="268"/>
    <n v="7.3873612582966226"/>
    <x v="0"/>
    <x v="3"/>
  </r>
  <r>
    <x v="101"/>
    <x v="269"/>
    <n v="7.1203838678328584"/>
    <x v="0"/>
    <x v="3"/>
  </r>
  <r>
    <x v="101"/>
    <x v="270"/>
    <n v="7.738529690960875"/>
    <x v="0"/>
    <x v="3"/>
  </r>
  <r>
    <x v="101"/>
    <x v="271"/>
    <n v="7.3915657549326843"/>
    <x v="0"/>
    <x v="3"/>
  </r>
  <r>
    <x v="101"/>
    <x v="272"/>
    <n v="7.1698548052546558"/>
    <x v="0"/>
    <x v="3"/>
  </r>
  <r>
    <x v="101"/>
    <x v="335"/>
    <n v="0"/>
    <x v="0"/>
    <x v="3"/>
  </r>
  <r>
    <x v="101"/>
    <x v="266"/>
    <n v="7.4552696078431353"/>
    <x v="1"/>
    <x v="3"/>
  </r>
  <r>
    <x v="101"/>
    <x v="267"/>
    <n v="7.5227869243617231"/>
    <x v="1"/>
    <x v="3"/>
  </r>
  <r>
    <x v="101"/>
    <x v="334"/>
    <n v="7.5472738411272253"/>
    <x v="1"/>
    <x v="3"/>
  </r>
  <r>
    <x v="101"/>
    <x v="268"/>
    <n v="7.1430057202288086"/>
    <x v="1"/>
    <x v="3"/>
  </r>
  <r>
    <x v="101"/>
    <x v="269"/>
    <n v="6.9729351376574868"/>
    <x v="1"/>
    <x v="3"/>
  </r>
  <r>
    <x v="101"/>
    <x v="270"/>
    <n v="7.1882907467129833"/>
    <x v="1"/>
    <x v="3"/>
  </r>
  <r>
    <x v="101"/>
    <x v="271"/>
    <n v="7.4802793755135522"/>
    <x v="1"/>
    <x v="3"/>
  </r>
  <r>
    <x v="101"/>
    <x v="272"/>
    <n v="6.8661695447409716"/>
    <x v="1"/>
    <x v="3"/>
  </r>
  <r>
    <x v="101"/>
    <x v="335"/>
    <n v="0"/>
    <x v="1"/>
    <x v="3"/>
  </r>
  <r>
    <x v="101"/>
    <x v="266"/>
    <n v="8.0911711711711618"/>
    <x v="2"/>
    <x v="3"/>
  </r>
  <r>
    <x v="101"/>
    <x v="267"/>
    <n v="7.4628712871287126"/>
    <x v="2"/>
    <x v="3"/>
  </r>
  <r>
    <x v="101"/>
    <x v="334"/>
    <n v="7.7501277465508442"/>
    <x v="2"/>
    <x v="3"/>
  </r>
  <r>
    <x v="101"/>
    <x v="268"/>
    <n v="7.6066907775768549"/>
    <x v="2"/>
    <x v="3"/>
  </r>
  <r>
    <x v="101"/>
    <x v="269"/>
    <n v="7.2258064516128977"/>
    <x v="2"/>
    <x v="3"/>
  </r>
  <r>
    <x v="101"/>
    <x v="270"/>
    <n v="7.9283096320187658"/>
    <x v="2"/>
    <x v="3"/>
  </r>
  <r>
    <x v="101"/>
    <x v="271"/>
    <n v="7.3888520238885116"/>
    <x v="2"/>
    <x v="3"/>
  </r>
  <r>
    <x v="101"/>
    <x v="272"/>
    <n v="7.3246647704185328"/>
    <x v="2"/>
    <x v="3"/>
  </r>
  <r>
    <x v="101"/>
    <x v="335"/>
    <n v="0"/>
    <x v="2"/>
    <x v="3"/>
  </r>
  <r>
    <x v="101"/>
    <x v="266"/>
    <n v="7.7774045801526741"/>
    <x v="3"/>
    <x v="3"/>
  </r>
  <r>
    <x v="101"/>
    <x v="267"/>
    <n v="7.1358655953250576"/>
    <x v="3"/>
    <x v="3"/>
  </r>
  <r>
    <x v="101"/>
    <x v="334"/>
    <n v="7.6446025363439603"/>
    <x v="3"/>
    <x v="3"/>
  </r>
  <r>
    <x v="101"/>
    <x v="268"/>
    <n v="7.3715677590788351"/>
    <x v="3"/>
    <x v="3"/>
  </r>
  <r>
    <x v="101"/>
    <x v="269"/>
    <n v="7.2942135289323566"/>
    <x v="3"/>
    <x v="3"/>
  </r>
  <r>
    <x v="101"/>
    <x v="270"/>
    <n v="7.7577955039883939"/>
    <x v="3"/>
    <x v="3"/>
  </r>
  <r>
    <x v="101"/>
    <x v="271"/>
    <n v="7.5085497150095017"/>
    <x v="3"/>
    <x v="3"/>
  </r>
  <r>
    <x v="101"/>
    <x v="272"/>
    <n v="7.3165059557572247"/>
    <x v="3"/>
    <x v="3"/>
  </r>
  <r>
    <x v="101"/>
    <x v="335"/>
    <n v="0"/>
    <x v="3"/>
    <x v="3"/>
  </r>
  <r>
    <x v="101"/>
    <x v="266"/>
    <n v="7.4657314629258522"/>
    <x v="4"/>
    <x v="3"/>
  </r>
  <r>
    <x v="101"/>
    <x v="267"/>
    <n v="7.3782021425244517"/>
    <x v="4"/>
    <x v="3"/>
  </r>
  <r>
    <x v="101"/>
    <x v="334"/>
    <n v="7.795399515738497"/>
    <x v="4"/>
    <x v="3"/>
  </r>
  <r>
    <x v="101"/>
    <x v="268"/>
    <n v="7.1264204545454533"/>
    <x v="4"/>
    <x v="3"/>
  </r>
  <r>
    <x v="101"/>
    <x v="269"/>
    <n v="6.9255918827508482"/>
    <x v="4"/>
    <x v="3"/>
  </r>
  <r>
    <x v="101"/>
    <x v="270"/>
    <n v="7.8371017471736879"/>
    <x v="4"/>
    <x v="3"/>
  </r>
  <r>
    <x v="101"/>
    <x v="271"/>
    <n v="6.9509803921568638"/>
    <x v="4"/>
    <x v="3"/>
  </r>
  <r>
    <x v="101"/>
    <x v="272"/>
    <n v="6.8713527851458887"/>
    <x v="4"/>
    <x v="3"/>
  </r>
  <r>
    <x v="101"/>
    <x v="335"/>
    <n v="0"/>
    <x v="4"/>
    <x v="3"/>
  </r>
  <r>
    <x v="101"/>
    <x v="266"/>
    <n v="7.9512195121951246"/>
    <x v="5"/>
    <x v="3"/>
  </r>
  <r>
    <x v="101"/>
    <x v="267"/>
    <n v="7.9983277591973234"/>
    <x v="5"/>
    <x v="3"/>
  </r>
  <r>
    <x v="101"/>
    <x v="334"/>
    <n v="8.2761760242792111"/>
    <x v="5"/>
    <x v="3"/>
  </r>
  <r>
    <x v="101"/>
    <x v="268"/>
    <n v="7.5534150612959747"/>
    <x v="5"/>
    <x v="3"/>
  </r>
  <r>
    <x v="101"/>
    <x v="269"/>
    <n v="7.6872964169381097"/>
    <x v="5"/>
    <x v="3"/>
  </r>
  <r>
    <x v="101"/>
    <x v="270"/>
    <n v="8.2610169491525376"/>
    <x v="5"/>
    <x v="3"/>
  </r>
  <r>
    <x v="101"/>
    <x v="271"/>
    <n v="7.4170984455958537"/>
    <x v="5"/>
    <x v="3"/>
  </r>
  <r>
    <x v="101"/>
    <x v="272"/>
    <n v="7.2630385487528333"/>
    <x v="5"/>
    <x v="3"/>
  </r>
  <r>
    <x v="101"/>
    <x v="335"/>
    <n v="0"/>
    <x v="5"/>
    <x v="3"/>
  </r>
  <r>
    <x v="101"/>
    <x v="266"/>
    <n v="7.4444444444444438"/>
    <x v="6"/>
    <x v="3"/>
  </r>
  <r>
    <x v="101"/>
    <x v="267"/>
    <n v="7.1542416452442161"/>
    <x v="6"/>
    <x v="3"/>
  </r>
  <r>
    <x v="101"/>
    <x v="334"/>
    <n v="7.4852607709750565"/>
    <x v="6"/>
    <x v="3"/>
  </r>
  <r>
    <x v="101"/>
    <x v="268"/>
    <n v="7.0180878552971571"/>
    <x v="6"/>
    <x v="3"/>
  </r>
  <r>
    <x v="101"/>
    <x v="269"/>
    <n v="6.4899328859060388"/>
    <x v="6"/>
    <x v="3"/>
  </r>
  <r>
    <x v="101"/>
    <x v="270"/>
    <n v="7.8356940509915001"/>
    <x v="6"/>
    <x v="3"/>
  </r>
  <r>
    <x v="101"/>
    <x v="271"/>
    <n v="6.75"/>
    <x v="6"/>
    <x v="3"/>
  </r>
  <r>
    <x v="101"/>
    <x v="272"/>
    <n v="6.8641509433962291"/>
    <x v="6"/>
    <x v="3"/>
  </r>
  <r>
    <x v="101"/>
    <x v="335"/>
    <n v="0"/>
    <x v="6"/>
    <x v="3"/>
  </r>
  <r>
    <x v="101"/>
    <x v="266"/>
    <n v="6.9744245524296673"/>
    <x v="7"/>
    <x v="3"/>
  </r>
  <r>
    <x v="101"/>
    <x v="267"/>
    <n v="6.9061032863849752"/>
    <x v="7"/>
    <x v="3"/>
  </r>
  <r>
    <x v="101"/>
    <x v="334"/>
    <n v="7.4567741935483873"/>
    <x v="7"/>
    <x v="3"/>
  </r>
  <r>
    <x v="101"/>
    <x v="268"/>
    <n v="6.6415999999999977"/>
    <x v="7"/>
    <x v="3"/>
  </r>
  <r>
    <x v="101"/>
    <x v="269"/>
    <n v="5.9506726457399104"/>
    <x v="7"/>
    <x v="3"/>
  </r>
  <r>
    <x v="101"/>
    <x v="270"/>
    <n v="7.3980952380952409"/>
    <x v="7"/>
    <x v="3"/>
  </r>
  <r>
    <x v="101"/>
    <x v="271"/>
    <n v="6.2461538461538462"/>
    <x v="7"/>
    <x v="3"/>
  </r>
  <r>
    <x v="101"/>
    <x v="272"/>
    <n v="6.4123006833713001"/>
    <x v="7"/>
    <x v="3"/>
  </r>
  <r>
    <x v="101"/>
    <x v="335"/>
    <n v="0"/>
    <x v="7"/>
    <x v="3"/>
  </r>
  <r>
    <x v="101"/>
    <x v="266"/>
    <n v="7.5876623376623327"/>
    <x v="8"/>
    <x v="3"/>
  </r>
  <r>
    <x v="101"/>
    <x v="267"/>
    <n v="7.4126679462571969"/>
    <x v="8"/>
    <x v="3"/>
  </r>
  <r>
    <x v="101"/>
    <x v="334"/>
    <n v="7.9320066334991699"/>
    <x v="8"/>
    <x v="3"/>
  </r>
  <r>
    <x v="101"/>
    <x v="268"/>
    <n v="7.317580340264648"/>
    <x v="8"/>
    <x v="3"/>
  </r>
  <r>
    <x v="101"/>
    <x v="269"/>
    <n v="7.1586538461538467"/>
    <x v="8"/>
    <x v="3"/>
  </r>
  <r>
    <x v="101"/>
    <x v="270"/>
    <n v="7.7970711297071125"/>
    <x v="8"/>
    <x v="3"/>
  </r>
  <r>
    <x v="101"/>
    <x v="271"/>
    <n v="7.2427184466019439"/>
    <x v="8"/>
    <x v="3"/>
  </r>
  <r>
    <x v="101"/>
    <x v="272"/>
    <n v="6.9559228650137728"/>
    <x v="8"/>
    <x v="3"/>
  </r>
  <r>
    <x v="101"/>
    <x v="335"/>
    <n v="0"/>
    <x v="8"/>
    <x v="3"/>
  </r>
  <r>
    <x v="101"/>
    <x v="266"/>
    <n v="7.6786666666666665"/>
    <x v="9"/>
    <x v="3"/>
  </r>
  <r>
    <x v="101"/>
    <x v="267"/>
    <n v="7.3413461538461506"/>
    <x v="9"/>
    <x v="3"/>
  </r>
  <r>
    <x v="101"/>
    <x v="334"/>
    <n v="7.577746077032808"/>
    <x v="9"/>
    <x v="3"/>
  </r>
  <r>
    <x v="101"/>
    <x v="268"/>
    <n v="7.1431127012522353"/>
    <x v="9"/>
    <x v="3"/>
  </r>
  <r>
    <x v="101"/>
    <x v="269"/>
    <n v="7.3592233009708758"/>
    <x v="9"/>
    <x v="3"/>
  </r>
  <r>
    <x v="101"/>
    <x v="270"/>
    <n v="7.3539823008849563"/>
    <x v="9"/>
    <x v="3"/>
  </r>
  <r>
    <x v="101"/>
    <x v="271"/>
    <n v="7.0879765395894427"/>
    <x v="9"/>
    <x v="3"/>
  </r>
  <r>
    <x v="101"/>
    <x v="272"/>
    <n v="7.0482758620689676"/>
    <x v="9"/>
    <x v="3"/>
  </r>
  <r>
    <x v="101"/>
    <x v="335"/>
    <n v="0"/>
    <x v="9"/>
    <x v="3"/>
  </r>
  <r>
    <x v="101"/>
    <x v="266"/>
    <n v="7.5407801418439711"/>
    <x v="10"/>
    <x v="3"/>
  </r>
  <r>
    <x v="101"/>
    <x v="267"/>
    <n v="6.8772635814889327"/>
    <x v="10"/>
    <x v="3"/>
  </r>
  <r>
    <x v="101"/>
    <x v="334"/>
    <n v="7.4086956521739147"/>
    <x v="10"/>
    <x v="3"/>
  </r>
  <r>
    <x v="101"/>
    <x v="268"/>
    <n v="7.3483412322274866"/>
    <x v="10"/>
    <x v="3"/>
  </r>
  <r>
    <x v="101"/>
    <x v="269"/>
    <n v="6.5869565217391317"/>
    <x v="10"/>
    <x v="3"/>
  </r>
  <r>
    <x v="101"/>
    <x v="270"/>
    <n v="7.6098081023454132"/>
    <x v="10"/>
    <x v="3"/>
  </r>
  <r>
    <x v="101"/>
    <x v="271"/>
    <n v="7.052631578947369"/>
    <x v="10"/>
    <x v="3"/>
  </r>
  <r>
    <x v="101"/>
    <x v="272"/>
    <n v="6.9328859060402701"/>
    <x v="10"/>
    <x v="3"/>
  </r>
  <r>
    <x v="101"/>
    <x v="335"/>
    <n v="0"/>
    <x v="10"/>
    <x v="3"/>
  </r>
  <r>
    <x v="101"/>
    <x v="266"/>
    <n v="8.0888468809073739"/>
    <x v="11"/>
    <x v="3"/>
  </r>
  <r>
    <x v="101"/>
    <x v="267"/>
    <n v="7.5908045977011485"/>
    <x v="11"/>
    <x v="3"/>
  </r>
  <r>
    <x v="101"/>
    <x v="334"/>
    <n v="7.9092872570194377"/>
    <x v="11"/>
    <x v="3"/>
  </r>
  <r>
    <x v="101"/>
    <x v="268"/>
    <n v="7.5113636363636385"/>
    <x v="11"/>
    <x v="3"/>
  </r>
  <r>
    <x v="101"/>
    <x v="269"/>
    <n v="7.46"/>
    <x v="11"/>
    <x v="3"/>
  </r>
  <r>
    <x v="101"/>
    <x v="270"/>
    <n v="7.9510309278350508"/>
    <x v="11"/>
    <x v="3"/>
  </r>
  <r>
    <x v="101"/>
    <x v="271"/>
    <n v="7.5064377682403443"/>
    <x v="11"/>
    <x v="3"/>
  </r>
  <r>
    <x v="101"/>
    <x v="272"/>
    <n v="7.4372623574144514"/>
    <x v="11"/>
    <x v="3"/>
  </r>
  <r>
    <x v="101"/>
    <x v="335"/>
    <n v="0"/>
    <x v="11"/>
    <x v="3"/>
  </r>
  <r>
    <x v="101"/>
    <x v="266"/>
    <n v="7.4318706697459582"/>
    <x v="12"/>
    <x v="3"/>
  </r>
  <r>
    <x v="101"/>
    <x v="267"/>
    <n v="7.8978494623655928"/>
    <x v="12"/>
    <x v="3"/>
  </r>
  <r>
    <x v="101"/>
    <x v="334"/>
    <n v="7.9066059225512548"/>
    <x v="12"/>
    <x v="3"/>
  </r>
  <r>
    <x v="101"/>
    <x v="268"/>
    <n v="7.1191222570532906"/>
    <x v="12"/>
    <x v="3"/>
  </r>
  <r>
    <x v="101"/>
    <x v="269"/>
    <n v="7.4541484716157198"/>
    <x v="12"/>
    <x v="3"/>
  </r>
  <r>
    <x v="101"/>
    <x v="270"/>
    <n v="7.8753462603878113"/>
    <x v="12"/>
    <x v="3"/>
  </r>
  <r>
    <x v="101"/>
    <x v="271"/>
    <n v="7.5066079295154191"/>
    <x v="12"/>
    <x v="3"/>
  </r>
  <r>
    <x v="101"/>
    <x v="272"/>
    <n v="7.0748898678414083"/>
    <x v="12"/>
    <x v="3"/>
  </r>
  <r>
    <x v="101"/>
    <x v="335"/>
    <n v="0"/>
    <x v="12"/>
    <x v="3"/>
  </r>
  <r>
    <x v="101"/>
    <x v="266"/>
    <n v="7.8691275167785228"/>
    <x v="13"/>
    <x v="3"/>
  </r>
  <r>
    <x v="101"/>
    <x v="267"/>
    <n v="6.9486166007905146"/>
    <x v="13"/>
    <x v="3"/>
  </r>
  <r>
    <x v="101"/>
    <x v="334"/>
    <n v="7.573825503355704"/>
    <x v="13"/>
    <x v="3"/>
  </r>
  <r>
    <x v="101"/>
    <x v="268"/>
    <n v="7.2096069868995647"/>
    <x v="13"/>
    <x v="3"/>
  </r>
  <r>
    <x v="101"/>
    <x v="269"/>
    <n v="7.2192982456140369"/>
    <x v="13"/>
    <x v="3"/>
  </r>
  <r>
    <x v="101"/>
    <x v="270"/>
    <n v="7.9409594095940985"/>
    <x v="13"/>
    <x v="3"/>
  </r>
  <r>
    <x v="101"/>
    <x v="271"/>
    <n v="7.5472972972972938"/>
    <x v="13"/>
    <x v="3"/>
  </r>
  <r>
    <x v="101"/>
    <x v="272"/>
    <n v="7.3503184713375802"/>
    <x v="13"/>
    <x v="3"/>
  </r>
  <r>
    <x v="101"/>
    <x v="335"/>
    <n v="0"/>
    <x v="13"/>
    <x v="3"/>
  </r>
  <r>
    <x v="101"/>
    <x v="266"/>
    <n v="8.3843930635838113"/>
    <x v="14"/>
    <x v="3"/>
  </r>
  <r>
    <x v="101"/>
    <x v="267"/>
    <n v="7.514195583596214"/>
    <x v="14"/>
    <x v="3"/>
  </r>
  <r>
    <x v="101"/>
    <x v="334"/>
    <n v="8.2698863636363651"/>
    <x v="14"/>
    <x v="3"/>
  </r>
  <r>
    <x v="101"/>
    <x v="268"/>
    <n v="7.666666666666667"/>
    <x v="14"/>
    <x v="3"/>
  </r>
  <r>
    <x v="101"/>
    <x v="269"/>
    <n v="7.3412698412698409"/>
    <x v="14"/>
    <x v="3"/>
  </r>
  <r>
    <x v="101"/>
    <x v="270"/>
    <n v="8.130841121495326"/>
    <x v="14"/>
    <x v="3"/>
  </r>
  <r>
    <x v="101"/>
    <x v="271"/>
    <n v="7.5336787564766876"/>
    <x v="14"/>
    <x v="3"/>
  </r>
  <r>
    <x v="101"/>
    <x v="272"/>
    <n v="7.4932126696832571"/>
    <x v="14"/>
    <x v="3"/>
  </r>
  <r>
    <x v="101"/>
    <x v="335"/>
    <n v="0"/>
    <x v="14"/>
    <x v="3"/>
  </r>
  <r>
    <x v="101"/>
    <x v="266"/>
    <n v="8.0807291666666714"/>
    <x v="15"/>
    <x v="3"/>
  </r>
  <r>
    <x v="101"/>
    <x v="267"/>
    <n v="8.1198830409356741"/>
    <x v="15"/>
    <x v="3"/>
  </r>
  <r>
    <x v="101"/>
    <x v="334"/>
    <n v="8.6466512702078511"/>
    <x v="15"/>
    <x v="3"/>
  </r>
  <r>
    <x v="101"/>
    <x v="268"/>
    <n v="8.1469648562300367"/>
    <x v="15"/>
    <x v="3"/>
  </r>
  <r>
    <x v="101"/>
    <x v="269"/>
    <n v="6.6153846153846132"/>
    <x v="15"/>
    <x v="3"/>
  </r>
  <r>
    <x v="101"/>
    <x v="270"/>
    <n v="8.7236467236467252"/>
    <x v="15"/>
    <x v="3"/>
  </r>
  <r>
    <x v="101"/>
    <x v="271"/>
    <n v="8.3564814814814792"/>
    <x v="15"/>
    <x v="3"/>
  </r>
  <r>
    <x v="101"/>
    <x v="272"/>
    <n v="7.5583333333333353"/>
    <x v="15"/>
    <x v="3"/>
  </r>
  <r>
    <x v="101"/>
    <x v="335"/>
    <n v="0"/>
    <x v="15"/>
    <x v="3"/>
  </r>
  <r>
    <x v="101"/>
    <x v="266"/>
    <n v="7.8123359580052476"/>
    <x v="16"/>
    <x v="3"/>
  </r>
  <r>
    <x v="101"/>
    <x v="267"/>
    <n v="7.4901960784313717"/>
    <x v="16"/>
    <x v="3"/>
  </r>
  <r>
    <x v="101"/>
    <x v="334"/>
    <n v="8.0285006195786881"/>
    <x v="16"/>
    <x v="3"/>
  </r>
  <r>
    <x v="101"/>
    <x v="268"/>
    <n v="7.3603448275862045"/>
    <x v="16"/>
    <x v="3"/>
  </r>
  <r>
    <x v="101"/>
    <x v="269"/>
    <n v="7.1748071979434416"/>
    <x v="16"/>
    <x v="3"/>
  </r>
  <r>
    <x v="101"/>
    <x v="270"/>
    <n v="8.1764705882352953"/>
    <x v="16"/>
    <x v="3"/>
  </r>
  <r>
    <x v="101"/>
    <x v="271"/>
    <n v="7.4877450980392153"/>
    <x v="16"/>
    <x v="3"/>
  </r>
  <r>
    <x v="101"/>
    <x v="272"/>
    <n v="7.3655172413793082"/>
    <x v="16"/>
    <x v="3"/>
  </r>
  <r>
    <x v="101"/>
    <x v="335"/>
    <n v="0"/>
    <x v="16"/>
    <x v="3"/>
  </r>
  <r>
    <x v="101"/>
    <x v="336"/>
    <n v="8.4575055187637886"/>
    <x v="0"/>
    <x v="2"/>
  </r>
  <r>
    <x v="101"/>
    <x v="337"/>
    <n v="7.9024526198439373"/>
    <x v="0"/>
    <x v="2"/>
  </r>
  <r>
    <x v="101"/>
    <x v="338"/>
    <n v="8.1853303471444825"/>
    <x v="0"/>
    <x v="2"/>
  </r>
  <r>
    <x v="101"/>
    <x v="339"/>
    <n v="7.2712060011540602"/>
    <x v="0"/>
    <x v="2"/>
  </r>
  <r>
    <x v="101"/>
    <x v="340"/>
    <n v="5.4906666666666633"/>
    <x v="0"/>
    <x v="2"/>
  </r>
  <r>
    <x v="101"/>
    <x v="341"/>
    <n v="7.1497613365155068"/>
    <x v="0"/>
    <x v="2"/>
  </r>
  <r>
    <x v="101"/>
    <x v="342"/>
    <n v="7.2203692674210815"/>
    <x v="0"/>
    <x v="2"/>
  </r>
  <r>
    <x v="101"/>
    <x v="343"/>
    <n v="6.7356881851400763"/>
    <x v="0"/>
    <x v="2"/>
  </r>
  <r>
    <x v="101"/>
    <x v="344"/>
    <n v="7.3501688445162188"/>
    <x v="0"/>
    <x v="2"/>
  </r>
  <r>
    <x v="101"/>
    <x v="336"/>
    <n v="8.0345821325648448"/>
    <x v="1"/>
    <x v="2"/>
  </r>
  <r>
    <x v="101"/>
    <x v="337"/>
    <n v="7.8591954022988526"/>
    <x v="1"/>
    <x v="2"/>
  </r>
  <r>
    <x v="101"/>
    <x v="338"/>
    <n v="7.9855072463768186"/>
    <x v="1"/>
    <x v="2"/>
  </r>
  <r>
    <x v="101"/>
    <x v="339"/>
    <n v="7.1055718475073331"/>
    <x v="1"/>
    <x v="2"/>
  </r>
  <r>
    <x v="101"/>
    <x v="340"/>
    <n v="6.0833333333333401"/>
    <x v="1"/>
    <x v="2"/>
  </r>
  <r>
    <x v="101"/>
    <x v="341"/>
    <n v="6.9515151515151459"/>
    <x v="1"/>
    <x v="2"/>
  </r>
  <r>
    <x v="101"/>
    <x v="342"/>
    <n v="7.2749244712990917"/>
    <x v="1"/>
    <x v="2"/>
  </r>
  <r>
    <x v="101"/>
    <x v="343"/>
    <n v="6.5776397515527902"/>
    <x v="1"/>
    <x v="2"/>
  </r>
  <r>
    <x v="101"/>
    <x v="344"/>
    <n v="7.2620120120120166"/>
    <x v="1"/>
    <x v="2"/>
  </r>
  <r>
    <x v="101"/>
    <x v="336"/>
    <n v="8.9089673913043601"/>
    <x v="2"/>
    <x v="2"/>
  </r>
  <r>
    <x v="101"/>
    <x v="337"/>
    <n v="8.0137551581843294"/>
    <x v="2"/>
    <x v="2"/>
  </r>
  <r>
    <x v="101"/>
    <x v="338"/>
    <n v="8.1964038727524198"/>
    <x v="2"/>
    <x v="2"/>
  </r>
  <r>
    <x v="101"/>
    <x v="339"/>
    <n v="7.5176803394625189"/>
    <x v="2"/>
    <x v="2"/>
  </r>
  <r>
    <x v="101"/>
    <x v="340"/>
    <n v="4.8129139072847664"/>
    <x v="2"/>
    <x v="2"/>
  </r>
  <r>
    <x v="101"/>
    <x v="341"/>
    <n v="7.2201166180757985"/>
    <x v="2"/>
    <x v="2"/>
  </r>
  <r>
    <x v="101"/>
    <x v="342"/>
    <n v="7.219796215429402"/>
    <x v="2"/>
    <x v="2"/>
  </r>
  <r>
    <x v="101"/>
    <x v="343"/>
    <n v="6.6903703703703741"/>
    <x v="2"/>
    <x v="2"/>
  </r>
  <r>
    <x v="101"/>
    <x v="344"/>
    <n v="7.3868349864743035"/>
    <x v="2"/>
    <x v="2"/>
  </r>
  <r>
    <x v="101"/>
    <x v="336"/>
    <n v="7.813397129186602"/>
    <x v="3"/>
    <x v="2"/>
  </r>
  <r>
    <x v="101"/>
    <x v="337"/>
    <n v="7.3526570048309159"/>
    <x v="3"/>
    <x v="2"/>
  </r>
  <r>
    <x v="101"/>
    <x v="338"/>
    <n v="8.0096153846153886"/>
    <x v="3"/>
    <x v="2"/>
  </r>
  <r>
    <x v="101"/>
    <x v="339"/>
    <n v="6.597938144329901"/>
    <x v="3"/>
    <x v="2"/>
  </r>
  <r>
    <x v="101"/>
    <x v="340"/>
    <n v="6.662650602409637"/>
    <x v="3"/>
    <x v="2"/>
  </r>
  <r>
    <x v="101"/>
    <x v="341"/>
    <n v="7.3936170212765946"/>
    <x v="3"/>
    <x v="2"/>
  </r>
  <r>
    <x v="101"/>
    <x v="342"/>
    <n v="7.4731182795698921"/>
    <x v="3"/>
    <x v="2"/>
  </r>
  <r>
    <x v="101"/>
    <x v="343"/>
    <n v="6.8021978021977993"/>
    <x v="3"/>
    <x v="2"/>
  </r>
  <r>
    <x v="101"/>
    <x v="344"/>
    <n v="7.2889610389610366"/>
    <x v="3"/>
    <x v="2"/>
  </r>
  <r>
    <x v="101"/>
    <x v="336"/>
    <n v="8.180995475113118"/>
    <x v="4"/>
    <x v="2"/>
  </r>
  <r>
    <x v="101"/>
    <x v="337"/>
    <n v="7.8371040723981977"/>
    <x v="4"/>
    <x v="2"/>
  </r>
  <r>
    <x v="101"/>
    <x v="338"/>
    <n v="8.279816513761487"/>
    <x v="4"/>
    <x v="2"/>
  </r>
  <r>
    <x v="101"/>
    <x v="339"/>
    <n v="7.4837209302325585"/>
    <x v="4"/>
    <x v="2"/>
  </r>
  <r>
    <x v="101"/>
    <x v="340"/>
    <n v="5.4057142857142848"/>
    <x v="4"/>
    <x v="2"/>
  </r>
  <r>
    <x v="101"/>
    <x v="341"/>
    <n v="7.0753768844221137"/>
    <x v="4"/>
    <x v="2"/>
  </r>
  <r>
    <x v="101"/>
    <x v="342"/>
    <n v="6.8965517241379306"/>
    <x v="4"/>
    <x v="2"/>
  </r>
  <r>
    <x v="101"/>
    <x v="343"/>
    <n v="6.8877551020408125"/>
    <x v="4"/>
    <x v="2"/>
  </r>
  <r>
    <x v="101"/>
    <x v="344"/>
    <n v="7.3167475728155358"/>
    <x v="4"/>
    <x v="2"/>
  </r>
  <r>
    <x v="101"/>
    <x v="336"/>
    <n v="8.6865671641791042"/>
    <x v="5"/>
    <x v="2"/>
  </r>
  <r>
    <x v="101"/>
    <x v="337"/>
    <n v="8.3382352941176432"/>
    <x v="5"/>
    <x v="2"/>
  </r>
  <r>
    <x v="101"/>
    <x v="338"/>
    <n v="8.5373134328358216"/>
    <x v="5"/>
    <x v="2"/>
  </r>
  <r>
    <x v="101"/>
    <x v="339"/>
    <n v="8.2424242424242458"/>
    <x v="5"/>
    <x v="2"/>
  </r>
  <r>
    <x v="101"/>
    <x v="340"/>
    <n v="6.5762711864406764"/>
    <x v="5"/>
    <x v="2"/>
  </r>
  <r>
    <x v="101"/>
    <x v="341"/>
    <n v="8.1666666666666714"/>
    <x v="5"/>
    <x v="2"/>
  </r>
  <r>
    <x v="101"/>
    <x v="342"/>
    <n v="7.6769230769230772"/>
    <x v="5"/>
    <x v="2"/>
  </r>
  <r>
    <x v="101"/>
    <x v="343"/>
    <n v="7.640625"/>
    <x v="5"/>
    <x v="2"/>
  </r>
  <r>
    <x v="101"/>
    <x v="344"/>
    <n v="8.0076628352490431"/>
    <x v="5"/>
    <x v="2"/>
  </r>
  <r>
    <x v="101"/>
    <x v="336"/>
    <n v="7.6486486486486474"/>
    <x v="6"/>
    <x v="2"/>
  </r>
  <r>
    <x v="101"/>
    <x v="337"/>
    <n v="7.833333333333333"/>
    <x v="6"/>
    <x v="2"/>
  </r>
  <r>
    <x v="101"/>
    <x v="338"/>
    <n v="7.916666666666667"/>
    <x v="6"/>
    <x v="2"/>
  </r>
  <r>
    <x v="101"/>
    <x v="339"/>
    <n v="7.2285714285714286"/>
    <x v="6"/>
    <x v="2"/>
  </r>
  <r>
    <x v="101"/>
    <x v="340"/>
    <n v="4.8928571428571432"/>
    <x v="6"/>
    <x v="2"/>
  </r>
  <r>
    <x v="101"/>
    <x v="341"/>
    <n v="6.580645161290323"/>
    <x v="6"/>
    <x v="2"/>
  </r>
  <r>
    <x v="101"/>
    <x v="342"/>
    <n v="6.7575757575757569"/>
    <x v="6"/>
    <x v="2"/>
  </r>
  <r>
    <x v="101"/>
    <x v="343"/>
    <n v="6.1333333333333337"/>
    <x v="6"/>
    <x v="2"/>
  </r>
  <r>
    <x v="101"/>
    <x v="344"/>
    <n v="6.958646616541353"/>
    <x v="6"/>
    <x v="2"/>
  </r>
  <r>
    <x v="101"/>
    <x v="336"/>
    <n v="7.88"/>
    <x v="7"/>
    <x v="2"/>
  </r>
  <r>
    <x v="101"/>
    <x v="337"/>
    <n v="7.36"/>
    <x v="7"/>
    <x v="2"/>
  </r>
  <r>
    <x v="101"/>
    <x v="338"/>
    <n v="8.1351351351351333"/>
    <x v="7"/>
    <x v="2"/>
  </r>
  <r>
    <x v="101"/>
    <x v="339"/>
    <n v="7.1780821917808213"/>
    <x v="7"/>
    <x v="2"/>
  </r>
  <r>
    <x v="101"/>
    <x v="340"/>
    <n v="5.2982456140350873"/>
    <x v="7"/>
    <x v="2"/>
  </r>
  <r>
    <x v="101"/>
    <x v="341"/>
    <n v="6.5873015873015861"/>
    <x v="7"/>
    <x v="2"/>
  </r>
  <r>
    <x v="101"/>
    <x v="342"/>
    <n v="6.298507462686568"/>
    <x v="7"/>
    <x v="2"/>
  </r>
  <r>
    <x v="101"/>
    <x v="343"/>
    <n v="6.4090909090909083"/>
    <x v="7"/>
    <x v="2"/>
  </r>
  <r>
    <x v="101"/>
    <x v="344"/>
    <n v="6.9654545454545449"/>
    <x v="7"/>
    <x v="2"/>
  </r>
  <r>
    <x v="101"/>
    <x v="336"/>
    <n v="8.3809523809523796"/>
    <x v="8"/>
    <x v="2"/>
  </r>
  <r>
    <x v="101"/>
    <x v="337"/>
    <n v="7.8809523809523814"/>
    <x v="8"/>
    <x v="2"/>
  </r>
  <r>
    <x v="101"/>
    <x v="338"/>
    <n v="8.4390243902439046"/>
    <x v="8"/>
    <x v="2"/>
  </r>
  <r>
    <x v="101"/>
    <x v="339"/>
    <n v="7.0243902439024382"/>
    <x v="8"/>
    <x v="2"/>
  </r>
  <r>
    <x v="101"/>
    <x v="340"/>
    <n v="3.8387096774193545"/>
    <x v="8"/>
    <x v="2"/>
  </r>
  <r>
    <x v="101"/>
    <x v="341"/>
    <n v="6.4102564102564088"/>
    <x v="8"/>
    <x v="2"/>
  </r>
  <r>
    <x v="101"/>
    <x v="342"/>
    <n v="6.7368421052631566"/>
    <x v="8"/>
    <x v="2"/>
  </r>
  <r>
    <x v="101"/>
    <x v="343"/>
    <n v="7.0555555555555562"/>
    <x v="8"/>
    <x v="2"/>
  </r>
  <r>
    <x v="101"/>
    <x v="344"/>
    <n v="7.0838709677419356"/>
    <x v="8"/>
    <x v="2"/>
  </r>
  <r>
    <x v="101"/>
    <x v="336"/>
    <n v="8.5581395348837237"/>
    <x v="9"/>
    <x v="2"/>
  </r>
  <r>
    <x v="101"/>
    <x v="337"/>
    <n v="7.5609756097560972"/>
    <x v="9"/>
    <x v="2"/>
  </r>
  <r>
    <x v="101"/>
    <x v="338"/>
    <n v="7.6585365853658542"/>
    <x v="9"/>
    <x v="2"/>
  </r>
  <r>
    <x v="101"/>
    <x v="339"/>
    <n v="7.1052631578947363"/>
    <x v="9"/>
    <x v="2"/>
  </r>
  <r>
    <x v="101"/>
    <x v="340"/>
    <n v="4.8947368421052637"/>
    <x v="9"/>
    <x v="2"/>
  </r>
  <r>
    <x v="101"/>
    <x v="341"/>
    <n v="6.5750000000000002"/>
    <x v="9"/>
    <x v="2"/>
  </r>
  <r>
    <x v="101"/>
    <x v="342"/>
    <n v="6.5384615384615392"/>
    <x v="9"/>
    <x v="2"/>
  </r>
  <r>
    <x v="101"/>
    <x v="343"/>
    <n v="7"/>
    <x v="9"/>
    <x v="2"/>
  </r>
  <r>
    <x v="101"/>
    <x v="344"/>
    <n v="7.0188679245283021"/>
    <x v="9"/>
    <x v="2"/>
  </r>
  <r>
    <x v="101"/>
    <x v="336"/>
    <n v="8.3333333333333339"/>
    <x v="10"/>
    <x v="2"/>
  </r>
  <r>
    <x v="101"/>
    <x v="337"/>
    <n v="7.8181818181818166"/>
    <x v="10"/>
    <x v="2"/>
  </r>
  <r>
    <x v="101"/>
    <x v="338"/>
    <n v="8.6226415094339632"/>
    <x v="10"/>
    <x v="2"/>
  </r>
  <r>
    <x v="101"/>
    <x v="339"/>
    <n v="7.25"/>
    <x v="10"/>
    <x v="2"/>
  </r>
  <r>
    <x v="101"/>
    <x v="340"/>
    <n v="4.8636363636363624"/>
    <x v="10"/>
    <x v="2"/>
  </r>
  <r>
    <x v="101"/>
    <x v="341"/>
    <n v="6.4166666666666661"/>
    <x v="10"/>
    <x v="2"/>
  </r>
  <r>
    <x v="101"/>
    <x v="342"/>
    <n v="7.0851063829787231"/>
    <x v="10"/>
    <x v="2"/>
  </r>
  <r>
    <x v="101"/>
    <x v="343"/>
    <n v="6.208333333333333"/>
    <x v="10"/>
    <x v="2"/>
  </r>
  <r>
    <x v="101"/>
    <x v="344"/>
    <n v="7.1584158415841586"/>
    <x v="10"/>
    <x v="2"/>
  </r>
  <r>
    <x v="101"/>
    <x v="336"/>
    <n v="8.7307692307692335"/>
    <x v="11"/>
    <x v="2"/>
  </r>
  <r>
    <x v="101"/>
    <x v="337"/>
    <n v="7.961538461538459"/>
    <x v="11"/>
    <x v="2"/>
  </r>
  <r>
    <x v="101"/>
    <x v="338"/>
    <n v="8.1346153846153886"/>
    <x v="11"/>
    <x v="2"/>
  </r>
  <r>
    <x v="101"/>
    <x v="339"/>
    <n v="6.6444444444444457"/>
    <x v="11"/>
    <x v="2"/>
  </r>
  <r>
    <x v="101"/>
    <x v="340"/>
    <n v="4.5555555555555562"/>
    <x v="11"/>
    <x v="2"/>
  </r>
  <r>
    <x v="101"/>
    <x v="341"/>
    <n v="6.5531914893617014"/>
    <x v="11"/>
    <x v="2"/>
  </r>
  <r>
    <x v="101"/>
    <x v="342"/>
    <n v="6.3913043478260869"/>
    <x v="11"/>
    <x v="2"/>
  </r>
  <r>
    <x v="101"/>
    <x v="343"/>
    <n v="5.9534883720930241"/>
    <x v="11"/>
    <x v="2"/>
  </r>
  <r>
    <x v="101"/>
    <x v="344"/>
    <n v="6.9450261780104707"/>
    <x v="11"/>
    <x v="2"/>
  </r>
  <r>
    <x v="101"/>
    <x v="336"/>
    <n v="8.0952380952380949"/>
    <x v="12"/>
    <x v="2"/>
  </r>
  <r>
    <x v="101"/>
    <x v="337"/>
    <n v="8.1052631578947381"/>
    <x v="12"/>
    <x v="2"/>
  </r>
  <r>
    <x v="101"/>
    <x v="338"/>
    <n v="8"/>
    <x v="12"/>
    <x v="2"/>
  </r>
  <r>
    <x v="101"/>
    <x v="339"/>
    <n v="6.9473684210526319"/>
    <x v="12"/>
    <x v="2"/>
  </r>
  <r>
    <x v="101"/>
    <x v="340"/>
    <n v="5.6"/>
    <x v="12"/>
    <x v="2"/>
  </r>
  <r>
    <x v="101"/>
    <x v="341"/>
    <n v="6.9444444444444446"/>
    <x v="12"/>
    <x v="2"/>
  </r>
  <r>
    <x v="101"/>
    <x v="342"/>
    <n v="7.4736842105263168"/>
    <x v="12"/>
    <x v="2"/>
  </r>
  <r>
    <x v="101"/>
    <x v="343"/>
    <n v="7.1578947368421053"/>
    <x v="12"/>
    <x v="2"/>
  </r>
  <r>
    <x v="101"/>
    <x v="344"/>
    <n v="7.348993288590604"/>
    <x v="12"/>
    <x v="2"/>
  </r>
  <r>
    <x v="101"/>
    <x v="336"/>
    <n v="8.2727272727272716"/>
    <x v="13"/>
    <x v="2"/>
  </r>
  <r>
    <x v="101"/>
    <x v="337"/>
    <n v="8.3181818181818166"/>
    <x v="13"/>
    <x v="2"/>
  </r>
  <r>
    <x v="101"/>
    <x v="338"/>
    <n v="8.5"/>
    <x v="13"/>
    <x v="2"/>
  </r>
  <r>
    <x v="101"/>
    <x v="339"/>
    <n v="7.55"/>
    <x v="13"/>
    <x v="2"/>
  </r>
  <r>
    <x v="101"/>
    <x v="340"/>
    <n v="6.5555555555555562"/>
    <x v="13"/>
    <x v="2"/>
  </r>
  <r>
    <x v="101"/>
    <x v="341"/>
    <n v="7.1578947368421044"/>
    <x v="13"/>
    <x v="2"/>
  </r>
  <r>
    <x v="101"/>
    <x v="342"/>
    <n v="7.35"/>
    <x v="13"/>
    <x v="2"/>
  </r>
  <r>
    <x v="101"/>
    <x v="343"/>
    <n v="7.0526315789473681"/>
    <x v="13"/>
    <x v="2"/>
  </r>
  <r>
    <x v="101"/>
    <x v="344"/>
    <n v="7.6419753086419764"/>
    <x v="13"/>
    <x v="2"/>
  </r>
  <r>
    <x v="101"/>
    <x v="336"/>
    <n v="8.6428571428571423"/>
    <x v="14"/>
    <x v="2"/>
  </r>
  <r>
    <x v="101"/>
    <x v="337"/>
    <n v="8.7142857142857135"/>
    <x v="14"/>
    <x v="2"/>
  </r>
  <r>
    <x v="101"/>
    <x v="338"/>
    <n v="8.7857142857142865"/>
    <x v="14"/>
    <x v="2"/>
  </r>
  <r>
    <x v="101"/>
    <x v="339"/>
    <n v="7.615384615384615"/>
    <x v="14"/>
    <x v="2"/>
  </r>
  <r>
    <x v="101"/>
    <x v="340"/>
    <n v="6.25"/>
    <x v="14"/>
    <x v="2"/>
  </r>
  <r>
    <x v="101"/>
    <x v="341"/>
    <n v="7.7142857142857135"/>
    <x v="14"/>
    <x v="2"/>
  </r>
  <r>
    <x v="101"/>
    <x v="342"/>
    <n v="7.8461538461538476"/>
    <x v="14"/>
    <x v="2"/>
  </r>
  <r>
    <x v="101"/>
    <x v="343"/>
    <n v="7.916666666666667"/>
    <x v="14"/>
    <x v="2"/>
  </r>
  <r>
    <x v="101"/>
    <x v="344"/>
    <n v="7.9716981132075473"/>
    <x v="14"/>
    <x v="2"/>
  </r>
  <r>
    <x v="101"/>
    <x v="336"/>
    <n v="8.9354838709677438"/>
    <x v="15"/>
    <x v="2"/>
  </r>
  <r>
    <x v="101"/>
    <x v="337"/>
    <n v="9.0333333333333332"/>
    <x v="15"/>
    <x v="2"/>
  </r>
  <r>
    <x v="101"/>
    <x v="338"/>
    <n v="9.387096774193548"/>
    <x v="15"/>
    <x v="2"/>
  </r>
  <r>
    <x v="101"/>
    <x v="339"/>
    <n v="6.9310344827586201"/>
    <x v="15"/>
    <x v="2"/>
  </r>
  <r>
    <x v="101"/>
    <x v="340"/>
    <n v="7"/>
    <x v="15"/>
    <x v="2"/>
  </r>
  <r>
    <x v="101"/>
    <x v="341"/>
    <n v="8.4482758620689662"/>
    <x v="15"/>
    <x v="2"/>
  </r>
  <r>
    <x v="101"/>
    <x v="342"/>
    <n v="8.6774193548387082"/>
    <x v="15"/>
    <x v="2"/>
  </r>
  <r>
    <x v="101"/>
    <x v="343"/>
    <n v="8"/>
    <x v="15"/>
    <x v="2"/>
  </r>
  <r>
    <x v="101"/>
    <x v="344"/>
    <n v="8.3208333333333329"/>
    <x v="15"/>
    <x v="2"/>
  </r>
  <r>
    <x v="101"/>
    <x v="336"/>
    <n v="8.3389830508474585"/>
    <x v="16"/>
    <x v="2"/>
  </r>
  <r>
    <x v="101"/>
    <x v="337"/>
    <n v="8.2413793103448256"/>
    <x v="16"/>
    <x v="2"/>
  </r>
  <r>
    <x v="101"/>
    <x v="338"/>
    <n v="8.6666666666666661"/>
    <x v="16"/>
    <x v="2"/>
  </r>
  <r>
    <x v="101"/>
    <x v="339"/>
    <n v="7.4166666666666661"/>
    <x v="16"/>
    <x v="2"/>
  </r>
  <r>
    <x v="101"/>
    <x v="340"/>
    <n v="6.7962962962962958"/>
    <x v="16"/>
    <x v="2"/>
  </r>
  <r>
    <x v="101"/>
    <x v="341"/>
    <n v="7.6724137931034484"/>
    <x v="16"/>
    <x v="2"/>
  </r>
  <r>
    <x v="101"/>
    <x v="342"/>
    <n v="7.421052631578946"/>
    <x v="16"/>
    <x v="2"/>
  </r>
  <r>
    <x v="101"/>
    <x v="343"/>
    <n v="7.1206896551724128"/>
    <x v="16"/>
    <x v="2"/>
  </r>
  <r>
    <x v="101"/>
    <x v="344"/>
    <n v="7.7219827586206904"/>
    <x v="16"/>
    <x v="2"/>
  </r>
  <r>
    <x v="101"/>
    <x v="336"/>
    <n v="0"/>
    <x v="0"/>
    <x v="3"/>
  </r>
  <r>
    <x v="101"/>
    <x v="337"/>
    <n v="0"/>
    <x v="0"/>
    <x v="3"/>
  </r>
  <r>
    <x v="101"/>
    <x v="338"/>
    <n v="0"/>
    <x v="0"/>
    <x v="3"/>
  </r>
  <r>
    <x v="101"/>
    <x v="339"/>
    <n v="0"/>
    <x v="0"/>
    <x v="3"/>
  </r>
  <r>
    <x v="101"/>
    <x v="340"/>
    <n v="0"/>
    <x v="0"/>
    <x v="3"/>
  </r>
  <r>
    <x v="101"/>
    <x v="341"/>
    <n v="0"/>
    <x v="0"/>
    <x v="3"/>
  </r>
  <r>
    <x v="101"/>
    <x v="342"/>
    <n v="0"/>
    <x v="0"/>
    <x v="3"/>
  </r>
  <r>
    <x v="101"/>
    <x v="343"/>
    <n v="0"/>
    <x v="0"/>
    <x v="3"/>
  </r>
  <r>
    <x v="101"/>
    <x v="344"/>
    <n v="0"/>
    <x v="0"/>
    <x v="3"/>
  </r>
  <r>
    <x v="101"/>
    <x v="336"/>
    <n v="0"/>
    <x v="1"/>
    <x v="3"/>
  </r>
  <r>
    <x v="101"/>
    <x v="337"/>
    <n v="0"/>
    <x v="1"/>
    <x v="3"/>
  </r>
  <r>
    <x v="101"/>
    <x v="338"/>
    <n v="0"/>
    <x v="1"/>
    <x v="3"/>
  </r>
  <r>
    <x v="101"/>
    <x v="339"/>
    <n v="0"/>
    <x v="1"/>
    <x v="3"/>
  </r>
  <r>
    <x v="101"/>
    <x v="340"/>
    <n v="0"/>
    <x v="1"/>
    <x v="3"/>
  </r>
  <r>
    <x v="101"/>
    <x v="341"/>
    <n v="0"/>
    <x v="1"/>
    <x v="3"/>
  </r>
  <r>
    <x v="101"/>
    <x v="342"/>
    <n v="0"/>
    <x v="1"/>
    <x v="3"/>
  </r>
  <r>
    <x v="101"/>
    <x v="343"/>
    <n v="0"/>
    <x v="1"/>
    <x v="3"/>
  </r>
  <r>
    <x v="101"/>
    <x v="344"/>
    <n v="0"/>
    <x v="1"/>
    <x v="3"/>
  </r>
  <r>
    <x v="101"/>
    <x v="336"/>
    <n v="0"/>
    <x v="2"/>
    <x v="3"/>
  </r>
  <r>
    <x v="101"/>
    <x v="337"/>
    <n v="0"/>
    <x v="2"/>
    <x v="3"/>
  </r>
  <r>
    <x v="101"/>
    <x v="338"/>
    <n v="0"/>
    <x v="2"/>
    <x v="3"/>
  </r>
  <r>
    <x v="101"/>
    <x v="339"/>
    <n v="0"/>
    <x v="2"/>
    <x v="3"/>
  </r>
  <r>
    <x v="101"/>
    <x v="340"/>
    <n v="0"/>
    <x v="2"/>
    <x v="3"/>
  </r>
  <r>
    <x v="101"/>
    <x v="341"/>
    <n v="0"/>
    <x v="2"/>
    <x v="3"/>
  </r>
  <r>
    <x v="101"/>
    <x v="342"/>
    <n v="0"/>
    <x v="2"/>
    <x v="3"/>
  </r>
  <r>
    <x v="101"/>
    <x v="343"/>
    <n v="0"/>
    <x v="2"/>
    <x v="3"/>
  </r>
  <r>
    <x v="101"/>
    <x v="344"/>
    <n v="0"/>
    <x v="2"/>
    <x v="3"/>
  </r>
  <r>
    <x v="101"/>
    <x v="336"/>
    <n v="0"/>
    <x v="3"/>
    <x v="3"/>
  </r>
  <r>
    <x v="101"/>
    <x v="337"/>
    <n v="0"/>
    <x v="3"/>
    <x v="3"/>
  </r>
  <r>
    <x v="101"/>
    <x v="338"/>
    <n v="0"/>
    <x v="3"/>
    <x v="3"/>
  </r>
  <r>
    <x v="101"/>
    <x v="339"/>
    <n v="0"/>
    <x v="3"/>
    <x v="3"/>
  </r>
  <r>
    <x v="101"/>
    <x v="340"/>
    <n v="0"/>
    <x v="3"/>
    <x v="3"/>
  </r>
  <r>
    <x v="101"/>
    <x v="341"/>
    <n v="0"/>
    <x v="3"/>
    <x v="3"/>
  </r>
  <r>
    <x v="101"/>
    <x v="342"/>
    <n v="0"/>
    <x v="3"/>
    <x v="3"/>
  </r>
  <r>
    <x v="101"/>
    <x v="343"/>
    <n v="0"/>
    <x v="3"/>
    <x v="3"/>
  </r>
  <r>
    <x v="101"/>
    <x v="344"/>
    <n v="0"/>
    <x v="3"/>
    <x v="3"/>
  </r>
  <r>
    <x v="101"/>
    <x v="336"/>
    <n v="0"/>
    <x v="4"/>
    <x v="3"/>
  </r>
  <r>
    <x v="101"/>
    <x v="337"/>
    <n v="0"/>
    <x v="4"/>
    <x v="3"/>
  </r>
  <r>
    <x v="101"/>
    <x v="338"/>
    <n v="0"/>
    <x v="4"/>
    <x v="3"/>
  </r>
  <r>
    <x v="101"/>
    <x v="339"/>
    <n v="0"/>
    <x v="4"/>
    <x v="3"/>
  </r>
  <r>
    <x v="101"/>
    <x v="340"/>
    <n v="0"/>
    <x v="4"/>
    <x v="3"/>
  </r>
  <r>
    <x v="101"/>
    <x v="341"/>
    <n v="0"/>
    <x v="4"/>
    <x v="3"/>
  </r>
  <r>
    <x v="101"/>
    <x v="342"/>
    <n v="0"/>
    <x v="4"/>
    <x v="3"/>
  </r>
  <r>
    <x v="101"/>
    <x v="343"/>
    <n v="0"/>
    <x v="4"/>
    <x v="3"/>
  </r>
  <r>
    <x v="101"/>
    <x v="344"/>
    <n v="0"/>
    <x v="4"/>
    <x v="3"/>
  </r>
  <r>
    <x v="101"/>
    <x v="336"/>
    <n v="0"/>
    <x v="5"/>
    <x v="3"/>
  </r>
  <r>
    <x v="101"/>
    <x v="337"/>
    <n v="0"/>
    <x v="5"/>
    <x v="3"/>
  </r>
  <r>
    <x v="101"/>
    <x v="338"/>
    <n v="0"/>
    <x v="5"/>
    <x v="3"/>
  </r>
  <r>
    <x v="101"/>
    <x v="339"/>
    <n v="0"/>
    <x v="5"/>
    <x v="3"/>
  </r>
  <r>
    <x v="101"/>
    <x v="340"/>
    <n v="0"/>
    <x v="5"/>
    <x v="3"/>
  </r>
  <r>
    <x v="101"/>
    <x v="341"/>
    <n v="0"/>
    <x v="5"/>
    <x v="3"/>
  </r>
  <r>
    <x v="101"/>
    <x v="342"/>
    <n v="0"/>
    <x v="5"/>
    <x v="3"/>
  </r>
  <r>
    <x v="101"/>
    <x v="343"/>
    <n v="0"/>
    <x v="5"/>
    <x v="3"/>
  </r>
  <r>
    <x v="101"/>
    <x v="344"/>
    <n v="0"/>
    <x v="5"/>
    <x v="3"/>
  </r>
  <r>
    <x v="101"/>
    <x v="336"/>
    <n v="0"/>
    <x v="6"/>
    <x v="3"/>
  </r>
  <r>
    <x v="101"/>
    <x v="337"/>
    <n v="0"/>
    <x v="6"/>
    <x v="3"/>
  </r>
  <r>
    <x v="101"/>
    <x v="338"/>
    <n v="0"/>
    <x v="6"/>
    <x v="3"/>
  </r>
  <r>
    <x v="101"/>
    <x v="339"/>
    <n v="0"/>
    <x v="6"/>
    <x v="3"/>
  </r>
  <r>
    <x v="101"/>
    <x v="340"/>
    <n v="0"/>
    <x v="6"/>
    <x v="3"/>
  </r>
  <r>
    <x v="101"/>
    <x v="341"/>
    <n v="0"/>
    <x v="6"/>
    <x v="3"/>
  </r>
  <r>
    <x v="101"/>
    <x v="342"/>
    <n v="0"/>
    <x v="6"/>
    <x v="3"/>
  </r>
  <r>
    <x v="101"/>
    <x v="343"/>
    <n v="0"/>
    <x v="6"/>
    <x v="3"/>
  </r>
  <r>
    <x v="101"/>
    <x v="344"/>
    <n v="0"/>
    <x v="6"/>
    <x v="3"/>
  </r>
  <r>
    <x v="101"/>
    <x v="336"/>
    <n v="0"/>
    <x v="7"/>
    <x v="3"/>
  </r>
  <r>
    <x v="101"/>
    <x v="337"/>
    <n v="0"/>
    <x v="7"/>
    <x v="3"/>
  </r>
  <r>
    <x v="101"/>
    <x v="338"/>
    <n v="0"/>
    <x v="7"/>
    <x v="3"/>
  </r>
  <r>
    <x v="101"/>
    <x v="339"/>
    <n v="0"/>
    <x v="7"/>
    <x v="3"/>
  </r>
  <r>
    <x v="101"/>
    <x v="340"/>
    <n v="0"/>
    <x v="7"/>
    <x v="3"/>
  </r>
  <r>
    <x v="101"/>
    <x v="341"/>
    <n v="0"/>
    <x v="7"/>
    <x v="3"/>
  </r>
  <r>
    <x v="101"/>
    <x v="342"/>
    <n v="0"/>
    <x v="7"/>
    <x v="3"/>
  </r>
  <r>
    <x v="101"/>
    <x v="343"/>
    <n v="0"/>
    <x v="7"/>
    <x v="3"/>
  </r>
  <r>
    <x v="101"/>
    <x v="344"/>
    <n v="0"/>
    <x v="7"/>
    <x v="3"/>
  </r>
  <r>
    <x v="101"/>
    <x v="336"/>
    <n v="0"/>
    <x v="8"/>
    <x v="3"/>
  </r>
  <r>
    <x v="101"/>
    <x v="337"/>
    <n v="0"/>
    <x v="8"/>
    <x v="3"/>
  </r>
  <r>
    <x v="101"/>
    <x v="338"/>
    <n v="0"/>
    <x v="8"/>
    <x v="3"/>
  </r>
  <r>
    <x v="101"/>
    <x v="339"/>
    <n v="0"/>
    <x v="8"/>
    <x v="3"/>
  </r>
  <r>
    <x v="101"/>
    <x v="340"/>
    <n v="0"/>
    <x v="8"/>
    <x v="3"/>
  </r>
  <r>
    <x v="101"/>
    <x v="341"/>
    <n v="0"/>
    <x v="8"/>
    <x v="3"/>
  </r>
  <r>
    <x v="101"/>
    <x v="342"/>
    <n v="0"/>
    <x v="8"/>
    <x v="3"/>
  </r>
  <r>
    <x v="101"/>
    <x v="343"/>
    <n v="0"/>
    <x v="8"/>
    <x v="3"/>
  </r>
  <r>
    <x v="101"/>
    <x v="344"/>
    <n v="0"/>
    <x v="8"/>
    <x v="3"/>
  </r>
  <r>
    <x v="101"/>
    <x v="336"/>
    <n v="0"/>
    <x v="9"/>
    <x v="3"/>
  </r>
  <r>
    <x v="101"/>
    <x v="337"/>
    <n v="0"/>
    <x v="9"/>
    <x v="3"/>
  </r>
  <r>
    <x v="101"/>
    <x v="338"/>
    <n v="0"/>
    <x v="9"/>
    <x v="3"/>
  </r>
  <r>
    <x v="101"/>
    <x v="339"/>
    <n v="0"/>
    <x v="9"/>
    <x v="3"/>
  </r>
  <r>
    <x v="101"/>
    <x v="340"/>
    <n v="0"/>
    <x v="9"/>
    <x v="3"/>
  </r>
  <r>
    <x v="101"/>
    <x v="341"/>
    <n v="0"/>
    <x v="9"/>
    <x v="3"/>
  </r>
  <r>
    <x v="101"/>
    <x v="342"/>
    <n v="0"/>
    <x v="9"/>
    <x v="3"/>
  </r>
  <r>
    <x v="101"/>
    <x v="343"/>
    <n v="0"/>
    <x v="9"/>
    <x v="3"/>
  </r>
  <r>
    <x v="101"/>
    <x v="344"/>
    <n v="0"/>
    <x v="9"/>
    <x v="3"/>
  </r>
  <r>
    <x v="101"/>
    <x v="336"/>
    <n v="0"/>
    <x v="10"/>
    <x v="3"/>
  </r>
  <r>
    <x v="101"/>
    <x v="337"/>
    <n v="0"/>
    <x v="10"/>
    <x v="3"/>
  </r>
  <r>
    <x v="101"/>
    <x v="338"/>
    <n v="0"/>
    <x v="10"/>
    <x v="3"/>
  </r>
  <r>
    <x v="101"/>
    <x v="339"/>
    <n v="0"/>
    <x v="10"/>
    <x v="3"/>
  </r>
  <r>
    <x v="101"/>
    <x v="340"/>
    <n v="0"/>
    <x v="10"/>
    <x v="3"/>
  </r>
  <r>
    <x v="101"/>
    <x v="341"/>
    <n v="0"/>
    <x v="10"/>
    <x v="3"/>
  </r>
  <r>
    <x v="101"/>
    <x v="342"/>
    <n v="0"/>
    <x v="10"/>
    <x v="3"/>
  </r>
  <r>
    <x v="101"/>
    <x v="343"/>
    <n v="0"/>
    <x v="10"/>
    <x v="3"/>
  </r>
  <r>
    <x v="101"/>
    <x v="344"/>
    <n v="0"/>
    <x v="10"/>
    <x v="3"/>
  </r>
  <r>
    <x v="101"/>
    <x v="336"/>
    <n v="0"/>
    <x v="11"/>
    <x v="3"/>
  </r>
  <r>
    <x v="101"/>
    <x v="337"/>
    <n v="0"/>
    <x v="11"/>
    <x v="3"/>
  </r>
  <r>
    <x v="101"/>
    <x v="338"/>
    <n v="0"/>
    <x v="11"/>
    <x v="3"/>
  </r>
  <r>
    <x v="101"/>
    <x v="339"/>
    <n v="0"/>
    <x v="11"/>
    <x v="3"/>
  </r>
  <r>
    <x v="101"/>
    <x v="340"/>
    <n v="0"/>
    <x v="11"/>
    <x v="3"/>
  </r>
  <r>
    <x v="101"/>
    <x v="341"/>
    <n v="0"/>
    <x v="11"/>
    <x v="3"/>
  </r>
  <r>
    <x v="101"/>
    <x v="342"/>
    <n v="0"/>
    <x v="11"/>
    <x v="3"/>
  </r>
  <r>
    <x v="101"/>
    <x v="343"/>
    <n v="0"/>
    <x v="11"/>
    <x v="3"/>
  </r>
  <r>
    <x v="101"/>
    <x v="344"/>
    <n v="0"/>
    <x v="11"/>
    <x v="3"/>
  </r>
  <r>
    <x v="101"/>
    <x v="336"/>
    <n v="0"/>
    <x v="12"/>
    <x v="3"/>
  </r>
  <r>
    <x v="101"/>
    <x v="337"/>
    <n v="0"/>
    <x v="12"/>
    <x v="3"/>
  </r>
  <r>
    <x v="101"/>
    <x v="338"/>
    <n v="0"/>
    <x v="12"/>
    <x v="3"/>
  </r>
  <r>
    <x v="101"/>
    <x v="339"/>
    <n v="0"/>
    <x v="12"/>
    <x v="3"/>
  </r>
  <r>
    <x v="101"/>
    <x v="340"/>
    <n v="0"/>
    <x v="12"/>
    <x v="3"/>
  </r>
  <r>
    <x v="101"/>
    <x v="341"/>
    <n v="0"/>
    <x v="12"/>
    <x v="3"/>
  </r>
  <r>
    <x v="101"/>
    <x v="342"/>
    <n v="0"/>
    <x v="12"/>
    <x v="3"/>
  </r>
  <r>
    <x v="101"/>
    <x v="343"/>
    <n v="0"/>
    <x v="12"/>
    <x v="3"/>
  </r>
  <r>
    <x v="101"/>
    <x v="344"/>
    <n v="0"/>
    <x v="12"/>
    <x v="3"/>
  </r>
  <r>
    <x v="101"/>
    <x v="336"/>
    <n v="0"/>
    <x v="13"/>
    <x v="3"/>
  </r>
  <r>
    <x v="101"/>
    <x v="337"/>
    <n v="0"/>
    <x v="13"/>
    <x v="3"/>
  </r>
  <r>
    <x v="101"/>
    <x v="338"/>
    <n v="0"/>
    <x v="13"/>
    <x v="3"/>
  </r>
  <r>
    <x v="101"/>
    <x v="339"/>
    <n v="0"/>
    <x v="13"/>
    <x v="3"/>
  </r>
  <r>
    <x v="101"/>
    <x v="340"/>
    <n v="0"/>
    <x v="13"/>
    <x v="3"/>
  </r>
  <r>
    <x v="101"/>
    <x v="341"/>
    <n v="0"/>
    <x v="13"/>
    <x v="3"/>
  </r>
  <r>
    <x v="101"/>
    <x v="342"/>
    <n v="0"/>
    <x v="13"/>
    <x v="3"/>
  </r>
  <r>
    <x v="101"/>
    <x v="343"/>
    <n v="0"/>
    <x v="13"/>
    <x v="3"/>
  </r>
  <r>
    <x v="101"/>
    <x v="344"/>
    <n v="0"/>
    <x v="13"/>
    <x v="3"/>
  </r>
  <r>
    <x v="101"/>
    <x v="336"/>
    <n v="0"/>
    <x v="14"/>
    <x v="3"/>
  </r>
  <r>
    <x v="101"/>
    <x v="337"/>
    <n v="0"/>
    <x v="14"/>
    <x v="3"/>
  </r>
  <r>
    <x v="101"/>
    <x v="338"/>
    <n v="0"/>
    <x v="14"/>
    <x v="3"/>
  </r>
  <r>
    <x v="101"/>
    <x v="339"/>
    <n v="0"/>
    <x v="14"/>
    <x v="3"/>
  </r>
  <r>
    <x v="101"/>
    <x v="340"/>
    <n v="0"/>
    <x v="14"/>
    <x v="3"/>
  </r>
  <r>
    <x v="101"/>
    <x v="341"/>
    <n v="0"/>
    <x v="14"/>
    <x v="3"/>
  </r>
  <r>
    <x v="101"/>
    <x v="342"/>
    <n v="0"/>
    <x v="14"/>
    <x v="3"/>
  </r>
  <r>
    <x v="101"/>
    <x v="343"/>
    <n v="0"/>
    <x v="14"/>
    <x v="3"/>
  </r>
  <r>
    <x v="101"/>
    <x v="344"/>
    <n v="0"/>
    <x v="14"/>
    <x v="3"/>
  </r>
  <r>
    <x v="101"/>
    <x v="336"/>
    <n v="0"/>
    <x v="15"/>
    <x v="3"/>
  </r>
  <r>
    <x v="101"/>
    <x v="337"/>
    <n v="0"/>
    <x v="15"/>
    <x v="3"/>
  </r>
  <r>
    <x v="101"/>
    <x v="338"/>
    <n v="0"/>
    <x v="15"/>
    <x v="3"/>
  </r>
  <r>
    <x v="101"/>
    <x v="339"/>
    <n v="0"/>
    <x v="15"/>
    <x v="3"/>
  </r>
  <r>
    <x v="101"/>
    <x v="340"/>
    <n v="0"/>
    <x v="15"/>
    <x v="3"/>
  </r>
  <r>
    <x v="101"/>
    <x v="341"/>
    <n v="0"/>
    <x v="15"/>
    <x v="3"/>
  </r>
  <r>
    <x v="101"/>
    <x v="342"/>
    <n v="0"/>
    <x v="15"/>
    <x v="3"/>
  </r>
  <r>
    <x v="101"/>
    <x v="343"/>
    <n v="0"/>
    <x v="15"/>
    <x v="3"/>
  </r>
  <r>
    <x v="101"/>
    <x v="344"/>
    <n v="0"/>
    <x v="15"/>
    <x v="3"/>
  </r>
  <r>
    <x v="101"/>
    <x v="336"/>
    <n v="0"/>
    <x v="16"/>
    <x v="3"/>
  </r>
  <r>
    <x v="101"/>
    <x v="337"/>
    <n v="0"/>
    <x v="16"/>
    <x v="3"/>
  </r>
  <r>
    <x v="101"/>
    <x v="338"/>
    <n v="0"/>
    <x v="16"/>
    <x v="3"/>
  </r>
  <r>
    <x v="101"/>
    <x v="339"/>
    <n v="0"/>
    <x v="16"/>
    <x v="3"/>
  </r>
  <r>
    <x v="101"/>
    <x v="340"/>
    <n v="0"/>
    <x v="16"/>
    <x v="3"/>
  </r>
  <r>
    <x v="101"/>
    <x v="341"/>
    <n v="0"/>
    <x v="16"/>
    <x v="3"/>
  </r>
  <r>
    <x v="101"/>
    <x v="342"/>
    <n v="0"/>
    <x v="16"/>
    <x v="3"/>
  </r>
  <r>
    <x v="101"/>
    <x v="343"/>
    <n v="0"/>
    <x v="16"/>
    <x v="3"/>
  </r>
  <r>
    <x v="101"/>
    <x v="344"/>
    <n v="0"/>
    <x v="16"/>
    <x v="3"/>
  </r>
  <r>
    <x v="102"/>
    <x v="273"/>
    <n v="5.3597922848664687"/>
    <x v="0"/>
    <x v="2"/>
  </r>
  <r>
    <x v="102"/>
    <x v="274"/>
    <n v="13.019287833827892"/>
    <x v="0"/>
    <x v="2"/>
  </r>
  <r>
    <x v="102"/>
    <x v="275"/>
    <n v="11.201780415430267"/>
    <x v="0"/>
    <x v="2"/>
  </r>
  <r>
    <x v="102"/>
    <x v="276"/>
    <n v="2.5964391691394657"/>
    <x v="0"/>
    <x v="2"/>
  </r>
  <r>
    <x v="102"/>
    <x v="277"/>
    <n v="4.7477744807121658"/>
    <x v="0"/>
    <x v="2"/>
  </r>
  <r>
    <x v="102"/>
    <x v="278"/>
    <n v="10.923590504451038"/>
    <x v="0"/>
    <x v="2"/>
  </r>
  <r>
    <x v="102"/>
    <x v="279"/>
    <n v="7.8078635014836797"/>
    <x v="0"/>
    <x v="2"/>
  </r>
  <r>
    <x v="102"/>
    <x v="280"/>
    <n v="1.0385756676557865"/>
    <x v="0"/>
    <x v="2"/>
  </r>
  <r>
    <x v="102"/>
    <x v="281"/>
    <n v="2.6149851632047478"/>
    <x v="0"/>
    <x v="2"/>
  </r>
  <r>
    <x v="102"/>
    <x v="282"/>
    <n v="2.763353115727003"/>
    <x v="0"/>
    <x v="2"/>
  </r>
  <r>
    <x v="102"/>
    <x v="283"/>
    <n v="7.418397626112759E-2"/>
    <x v="0"/>
    <x v="2"/>
  </r>
  <r>
    <x v="102"/>
    <x v="284"/>
    <n v="1.8545994065281899"/>
    <x v="0"/>
    <x v="2"/>
  </r>
  <r>
    <x v="102"/>
    <x v="285"/>
    <n v="1.1127596439169138"/>
    <x v="0"/>
    <x v="2"/>
  </r>
  <r>
    <x v="102"/>
    <x v="286"/>
    <n v="9.1431750741839757"/>
    <x v="0"/>
    <x v="2"/>
  </r>
  <r>
    <x v="102"/>
    <x v="287"/>
    <n v="1.6320474777448071"/>
    <x v="0"/>
    <x v="2"/>
  </r>
  <r>
    <x v="102"/>
    <x v="288"/>
    <n v="1.3538575667655786"/>
    <x v="0"/>
    <x v="2"/>
  </r>
  <r>
    <x v="102"/>
    <x v="289"/>
    <n v="1.7062314540059347"/>
    <x v="0"/>
    <x v="2"/>
  </r>
  <r>
    <x v="102"/>
    <x v="181"/>
    <n v="0.59347181008902072"/>
    <x v="0"/>
    <x v="2"/>
  </r>
  <r>
    <x v="102"/>
    <x v="290"/>
    <n v="6.1572700296735903"/>
    <x v="0"/>
    <x v="2"/>
  </r>
  <r>
    <x v="102"/>
    <x v="291"/>
    <n v="11.906528189910979"/>
    <x v="0"/>
    <x v="2"/>
  </r>
  <r>
    <x v="102"/>
    <x v="292"/>
    <n v="0.85311572700296734"/>
    <x v="0"/>
    <x v="2"/>
  </r>
  <r>
    <x v="102"/>
    <x v="345"/>
    <n v="0.12982195845697331"/>
    <x v="0"/>
    <x v="2"/>
  </r>
  <r>
    <x v="102"/>
    <x v="346"/>
    <n v="1.8545994065281898E-2"/>
    <x v="0"/>
    <x v="2"/>
  </r>
  <r>
    <x v="102"/>
    <x v="293"/>
    <n v="48.590504451038576"/>
    <x v="0"/>
    <x v="2"/>
  </r>
  <r>
    <x v="102"/>
    <x v="273"/>
    <n v="4.9777777777777779"/>
    <x v="1"/>
    <x v="2"/>
  </r>
  <r>
    <x v="102"/>
    <x v="274"/>
    <n v="12.533333333333333"/>
    <x v="1"/>
    <x v="2"/>
  </r>
  <r>
    <x v="102"/>
    <x v="275"/>
    <n v="11.28888888888889"/>
    <x v="1"/>
    <x v="2"/>
  </r>
  <r>
    <x v="102"/>
    <x v="276"/>
    <n v="2.5777777777777779"/>
    <x v="1"/>
    <x v="2"/>
  </r>
  <r>
    <x v="102"/>
    <x v="277"/>
    <n v="6.8444444444444441"/>
    <x v="1"/>
    <x v="2"/>
  </r>
  <r>
    <x v="102"/>
    <x v="278"/>
    <n v="2.4"/>
    <x v="1"/>
    <x v="2"/>
  </r>
  <r>
    <x v="102"/>
    <x v="279"/>
    <n v="5.5111111111111111"/>
    <x v="1"/>
    <x v="2"/>
  </r>
  <r>
    <x v="102"/>
    <x v="280"/>
    <n v="0.26666666666666666"/>
    <x v="1"/>
    <x v="2"/>
  </r>
  <r>
    <x v="102"/>
    <x v="281"/>
    <n v="2.2222222222222223"/>
    <x v="1"/>
    <x v="2"/>
  </r>
  <r>
    <x v="102"/>
    <x v="282"/>
    <n v="4.177777777777778"/>
    <x v="1"/>
    <x v="2"/>
  </r>
  <r>
    <x v="102"/>
    <x v="283"/>
    <n v="8.8888888888888892E-2"/>
    <x v="1"/>
    <x v="2"/>
  </r>
  <r>
    <x v="102"/>
    <x v="284"/>
    <n v="1.2444444444444445"/>
    <x v="1"/>
    <x v="2"/>
  </r>
  <r>
    <x v="102"/>
    <x v="285"/>
    <n v="0.97777777777777775"/>
    <x v="1"/>
    <x v="2"/>
  </r>
  <r>
    <x v="102"/>
    <x v="286"/>
    <n v="9.2444444444444436"/>
    <x v="1"/>
    <x v="2"/>
  </r>
  <r>
    <x v="102"/>
    <x v="287"/>
    <n v="2.0444444444444443"/>
    <x v="1"/>
    <x v="2"/>
  </r>
  <r>
    <x v="102"/>
    <x v="288"/>
    <n v="0.53333333333333333"/>
    <x v="1"/>
    <x v="2"/>
  </r>
  <r>
    <x v="102"/>
    <x v="289"/>
    <n v="2.3111111111111109"/>
    <x v="1"/>
    <x v="2"/>
  </r>
  <r>
    <x v="102"/>
    <x v="181"/>
    <n v="0.97777777777777775"/>
    <x v="1"/>
    <x v="2"/>
  </r>
  <r>
    <x v="102"/>
    <x v="290"/>
    <n v="15.822222222222223"/>
    <x v="1"/>
    <x v="2"/>
  </r>
  <r>
    <x v="102"/>
    <x v="291"/>
    <n v="8.5333333333333332"/>
    <x v="1"/>
    <x v="2"/>
  </r>
  <r>
    <x v="102"/>
    <x v="292"/>
    <n v="1.6"/>
    <x v="1"/>
    <x v="2"/>
  </r>
  <r>
    <x v="102"/>
    <x v="345"/>
    <n v="0.35555555555555557"/>
    <x v="1"/>
    <x v="2"/>
  </r>
  <r>
    <x v="102"/>
    <x v="346"/>
    <n v="8.8888888888888892E-2"/>
    <x v="1"/>
    <x v="2"/>
  </r>
  <r>
    <x v="102"/>
    <x v="293"/>
    <n v="49.68888888888889"/>
    <x v="1"/>
    <x v="2"/>
  </r>
  <r>
    <x v="102"/>
    <x v="273"/>
    <n v="8.0978260869565215"/>
    <x v="2"/>
    <x v="2"/>
  </r>
  <r>
    <x v="102"/>
    <x v="274"/>
    <n v="12.5"/>
    <x v="2"/>
    <x v="2"/>
  </r>
  <r>
    <x v="102"/>
    <x v="275"/>
    <n v="11.141304347826088"/>
    <x v="2"/>
    <x v="2"/>
  </r>
  <r>
    <x v="102"/>
    <x v="276"/>
    <n v="2.5543478260869565"/>
    <x v="2"/>
    <x v="2"/>
  </r>
  <r>
    <x v="102"/>
    <x v="277"/>
    <n v="3.5869565217391304"/>
    <x v="2"/>
    <x v="2"/>
  </r>
  <r>
    <x v="102"/>
    <x v="278"/>
    <n v="19.239130434782609"/>
    <x v="2"/>
    <x v="2"/>
  </r>
  <r>
    <x v="102"/>
    <x v="279"/>
    <n v="13.695652173913043"/>
    <x v="2"/>
    <x v="2"/>
  </r>
  <r>
    <x v="102"/>
    <x v="280"/>
    <n v="2.0652173913043477"/>
    <x v="2"/>
    <x v="2"/>
  </r>
  <r>
    <x v="102"/>
    <x v="281"/>
    <n v="2.5543478260869565"/>
    <x v="2"/>
    <x v="2"/>
  </r>
  <r>
    <x v="102"/>
    <x v="282"/>
    <n v="1.6304347826086956"/>
    <x v="2"/>
    <x v="2"/>
  </r>
  <r>
    <x v="102"/>
    <x v="283"/>
    <n v="5.434782608695652E-2"/>
    <x v="2"/>
    <x v="2"/>
  </r>
  <r>
    <x v="102"/>
    <x v="284"/>
    <n v="0.59782608695652173"/>
    <x v="2"/>
    <x v="2"/>
  </r>
  <r>
    <x v="102"/>
    <x v="285"/>
    <n v="1.3043478260869565"/>
    <x v="2"/>
    <x v="2"/>
  </r>
  <r>
    <x v="102"/>
    <x v="286"/>
    <n v="9.6739130434782616"/>
    <x v="2"/>
    <x v="2"/>
  </r>
  <r>
    <x v="102"/>
    <x v="287"/>
    <n v="0.16304347826086957"/>
    <x v="2"/>
    <x v="2"/>
  </r>
  <r>
    <x v="102"/>
    <x v="288"/>
    <n v="2.8804347826086958"/>
    <x v="2"/>
    <x v="2"/>
  </r>
  <r>
    <x v="102"/>
    <x v="289"/>
    <n v="1.3043478260869565"/>
    <x v="2"/>
    <x v="2"/>
  </r>
  <r>
    <x v="102"/>
    <x v="181"/>
    <n v="0.38043478260869568"/>
    <x v="2"/>
    <x v="2"/>
  </r>
  <r>
    <x v="102"/>
    <x v="290"/>
    <n v="2.8260869565217392"/>
    <x v="2"/>
    <x v="2"/>
  </r>
  <r>
    <x v="102"/>
    <x v="291"/>
    <n v="19.782608695652176"/>
    <x v="2"/>
    <x v="2"/>
  </r>
  <r>
    <x v="102"/>
    <x v="292"/>
    <n v="0.65217391304347827"/>
    <x v="2"/>
    <x v="2"/>
  </r>
  <r>
    <x v="102"/>
    <x v="345"/>
    <n v="0"/>
    <x v="2"/>
    <x v="2"/>
  </r>
  <r>
    <x v="102"/>
    <x v="346"/>
    <n v="0"/>
    <x v="2"/>
    <x v="2"/>
  </r>
  <r>
    <x v="102"/>
    <x v="293"/>
    <n v="40.054347826086953"/>
    <x v="2"/>
    <x v="2"/>
  </r>
  <r>
    <x v="102"/>
    <x v="273"/>
    <n v="4.225352112676056"/>
    <x v="3"/>
    <x v="2"/>
  </r>
  <r>
    <x v="102"/>
    <x v="274"/>
    <n v="14.225352112676056"/>
    <x v="3"/>
    <x v="2"/>
  </r>
  <r>
    <x v="102"/>
    <x v="275"/>
    <n v="12.67605633802817"/>
    <x v="3"/>
    <x v="2"/>
  </r>
  <r>
    <x v="102"/>
    <x v="276"/>
    <n v="2.9577464788732395"/>
    <x v="3"/>
    <x v="2"/>
  </r>
  <r>
    <x v="102"/>
    <x v="277"/>
    <n v="5.352112676056338"/>
    <x v="3"/>
    <x v="2"/>
  </r>
  <r>
    <x v="102"/>
    <x v="278"/>
    <n v="5.774647887323944"/>
    <x v="3"/>
    <x v="2"/>
  </r>
  <r>
    <x v="102"/>
    <x v="279"/>
    <n v="2.535211267605634"/>
    <x v="3"/>
    <x v="2"/>
  </r>
  <r>
    <x v="102"/>
    <x v="280"/>
    <n v="0.70422535211267601"/>
    <x v="3"/>
    <x v="2"/>
  </r>
  <r>
    <x v="102"/>
    <x v="281"/>
    <n v="2.535211267605634"/>
    <x v="3"/>
    <x v="2"/>
  </r>
  <r>
    <x v="102"/>
    <x v="282"/>
    <n v="4.507042253521127"/>
    <x v="3"/>
    <x v="2"/>
  </r>
  <r>
    <x v="102"/>
    <x v="283"/>
    <n v="0"/>
    <x v="3"/>
    <x v="2"/>
  </r>
  <r>
    <x v="102"/>
    <x v="284"/>
    <n v="0.42253521126760563"/>
    <x v="3"/>
    <x v="2"/>
  </r>
  <r>
    <x v="102"/>
    <x v="285"/>
    <n v="0.70422535211267601"/>
    <x v="3"/>
    <x v="2"/>
  </r>
  <r>
    <x v="102"/>
    <x v="286"/>
    <n v="7.605633802816901"/>
    <x v="3"/>
    <x v="2"/>
  </r>
  <r>
    <x v="102"/>
    <x v="287"/>
    <n v="4.788732394366197"/>
    <x v="3"/>
    <x v="2"/>
  </r>
  <r>
    <x v="102"/>
    <x v="288"/>
    <n v="0.42253521126760563"/>
    <x v="3"/>
    <x v="2"/>
  </r>
  <r>
    <x v="102"/>
    <x v="289"/>
    <n v="3.0985915492957745"/>
    <x v="3"/>
    <x v="2"/>
  </r>
  <r>
    <x v="102"/>
    <x v="181"/>
    <n v="0.56338028169014087"/>
    <x v="3"/>
    <x v="2"/>
  </r>
  <r>
    <x v="102"/>
    <x v="290"/>
    <n v="6.901408450704225"/>
    <x v="3"/>
    <x v="2"/>
  </r>
  <r>
    <x v="102"/>
    <x v="291"/>
    <n v="5.492957746478873"/>
    <x v="3"/>
    <x v="2"/>
  </r>
  <r>
    <x v="102"/>
    <x v="292"/>
    <n v="0.14084507042253522"/>
    <x v="3"/>
    <x v="2"/>
  </r>
  <r>
    <x v="102"/>
    <x v="345"/>
    <n v="0.28169014084507044"/>
    <x v="3"/>
    <x v="2"/>
  </r>
  <r>
    <x v="102"/>
    <x v="346"/>
    <n v="0"/>
    <x v="3"/>
    <x v="2"/>
  </r>
  <r>
    <x v="102"/>
    <x v="293"/>
    <n v="55.070422535211264"/>
    <x v="3"/>
    <x v="2"/>
  </r>
  <r>
    <x v="102"/>
    <x v="273"/>
    <n v="1.8840579710144927"/>
    <x v="4"/>
    <x v="2"/>
  </r>
  <r>
    <x v="102"/>
    <x v="274"/>
    <n v="14.637681159420289"/>
    <x v="4"/>
    <x v="2"/>
  </r>
  <r>
    <x v="102"/>
    <x v="275"/>
    <n v="8.1159420289855078"/>
    <x v="4"/>
    <x v="2"/>
  </r>
  <r>
    <x v="102"/>
    <x v="276"/>
    <n v="2.318840579710145"/>
    <x v="4"/>
    <x v="2"/>
  </r>
  <r>
    <x v="102"/>
    <x v="277"/>
    <n v="3.7681159420289854"/>
    <x v="4"/>
    <x v="2"/>
  </r>
  <r>
    <x v="102"/>
    <x v="278"/>
    <n v="12.173913043478262"/>
    <x v="4"/>
    <x v="2"/>
  </r>
  <r>
    <x v="102"/>
    <x v="279"/>
    <n v="4.9275362318840576"/>
    <x v="4"/>
    <x v="2"/>
  </r>
  <r>
    <x v="102"/>
    <x v="280"/>
    <n v="0.57971014492753625"/>
    <x v="4"/>
    <x v="2"/>
  </r>
  <r>
    <x v="102"/>
    <x v="281"/>
    <n v="2.7536231884057969"/>
    <x v="4"/>
    <x v="2"/>
  </r>
  <r>
    <x v="102"/>
    <x v="282"/>
    <n v="1.3043478260869565"/>
    <x v="4"/>
    <x v="2"/>
  </r>
  <r>
    <x v="102"/>
    <x v="283"/>
    <n v="0.14492753623188406"/>
    <x v="4"/>
    <x v="2"/>
  </r>
  <r>
    <x v="102"/>
    <x v="284"/>
    <n v="2.318840579710145"/>
    <x v="4"/>
    <x v="2"/>
  </r>
  <r>
    <x v="102"/>
    <x v="285"/>
    <n v="1.4492753623188406"/>
    <x v="4"/>
    <x v="2"/>
  </r>
  <r>
    <x v="102"/>
    <x v="286"/>
    <n v="12.028985507246377"/>
    <x v="4"/>
    <x v="2"/>
  </r>
  <r>
    <x v="102"/>
    <x v="287"/>
    <n v="0.57971014492753625"/>
    <x v="4"/>
    <x v="2"/>
  </r>
  <r>
    <x v="102"/>
    <x v="288"/>
    <n v="0.43478260869565216"/>
    <x v="4"/>
    <x v="2"/>
  </r>
  <r>
    <x v="102"/>
    <x v="289"/>
    <n v="0.43478260869565216"/>
    <x v="4"/>
    <x v="2"/>
  </r>
  <r>
    <x v="102"/>
    <x v="181"/>
    <n v="0.57971014492753625"/>
    <x v="4"/>
    <x v="2"/>
  </r>
  <r>
    <x v="102"/>
    <x v="290"/>
    <n v="1.4492753623188406"/>
    <x v="4"/>
    <x v="2"/>
  </r>
  <r>
    <x v="102"/>
    <x v="291"/>
    <n v="11.014492753623188"/>
    <x v="4"/>
    <x v="2"/>
  </r>
  <r>
    <x v="102"/>
    <x v="292"/>
    <n v="0.14492753623188406"/>
    <x v="4"/>
    <x v="2"/>
  </r>
  <r>
    <x v="102"/>
    <x v="345"/>
    <n v="0"/>
    <x v="4"/>
    <x v="2"/>
  </r>
  <r>
    <x v="102"/>
    <x v="346"/>
    <n v="0"/>
    <x v="4"/>
    <x v="2"/>
  </r>
  <r>
    <x v="102"/>
    <x v="293"/>
    <n v="57.246376811594203"/>
    <x v="4"/>
    <x v="2"/>
  </r>
  <r>
    <x v="102"/>
    <x v="273"/>
    <n v="2.0512820512820511"/>
    <x v="5"/>
    <x v="2"/>
  </r>
  <r>
    <x v="102"/>
    <x v="274"/>
    <n v="23.076923076923077"/>
    <x v="5"/>
    <x v="2"/>
  </r>
  <r>
    <x v="102"/>
    <x v="275"/>
    <n v="9.7435897435897427"/>
    <x v="5"/>
    <x v="2"/>
  </r>
  <r>
    <x v="102"/>
    <x v="276"/>
    <n v="2.5641025641025643"/>
    <x v="5"/>
    <x v="2"/>
  </r>
  <r>
    <x v="102"/>
    <x v="277"/>
    <n v="3.5897435897435899"/>
    <x v="5"/>
    <x v="2"/>
  </r>
  <r>
    <x v="102"/>
    <x v="278"/>
    <n v="15.384615384615385"/>
    <x v="5"/>
    <x v="2"/>
  </r>
  <r>
    <x v="102"/>
    <x v="279"/>
    <n v="4.615384615384615"/>
    <x v="5"/>
    <x v="2"/>
  </r>
  <r>
    <x v="102"/>
    <x v="280"/>
    <n v="0.51282051282051277"/>
    <x v="5"/>
    <x v="2"/>
  </r>
  <r>
    <x v="102"/>
    <x v="281"/>
    <n v="4.615384615384615"/>
    <x v="5"/>
    <x v="2"/>
  </r>
  <r>
    <x v="102"/>
    <x v="282"/>
    <n v="1.5384615384615385"/>
    <x v="5"/>
    <x v="2"/>
  </r>
  <r>
    <x v="102"/>
    <x v="283"/>
    <n v="0"/>
    <x v="5"/>
    <x v="2"/>
  </r>
  <r>
    <x v="102"/>
    <x v="284"/>
    <n v="2.5641025641025643"/>
    <x v="5"/>
    <x v="2"/>
  </r>
  <r>
    <x v="102"/>
    <x v="285"/>
    <n v="1.0256410256410255"/>
    <x v="5"/>
    <x v="2"/>
  </r>
  <r>
    <x v="102"/>
    <x v="286"/>
    <n v="15.384615384615385"/>
    <x v="5"/>
    <x v="2"/>
  </r>
  <r>
    <x v="102"/>
    <x v="287"/>
    <n v="0.51282051282051277"/>
    <x v="5"/>
    <x v="2"/>
  </r>
  <r>
    <x v="102"/>
    <x v="288"/>
    <n v="0"/>
    <x v="5"/>
    <x v="2"/>
  </r>
  <r>
    <x v="102"/>
    <x v="289"/>
    <n v="1.5384615384615385"/>
    <x v="5"/>
    <x v="2"/>
  </r>
  <r>
    <x v="102"/>
    <x v="181"/>
    <n v="0.51282051282051277"/>
    <x v="5"/>
    <x v="2"/>
  </r>
  <r>
    <x v="102"/>
    <x v="290"/>
    <n v="1.0256410256410255"/>
    <x v="5"/>
    <x v="2"/>
  </r>
  <r>
    <x v="102"/>
    <x v="291"/>
    <n v="11.794871794871796"/>
    <x v="5"/>
    <x v="2"/>
  </r>
  <r>
    <x v="102"/>
    <x v="292"/>
    <n v="0.51282051282051277"/>
    <x v="5"/>
    <x v="2"/>
  </r>
  <r>
    <x v="102"/>
    <x v="345"/>
    <n v="0"/>
    <x v="5"/>
    <x v="2"/>
  </r>
  <r>
    <x v="102"/>
    <x v="346"/>
    <n v="0"/>
    <x v="5"/>
    <x v="2"/>
  </r>
  <r>
    <x v="102"/>
    <x v="293"/>
    <n v="47.179487179487182"/>
    <x v="5"/>
    <x v="2"/>
  </r>
  <r>
    <x v="102"/>
    <x v="273"/>
    <n v="3.3057851239669422"/>
    <x v="6"/>
    <x v="2"/>
  </r>
  <r>
    <x v="102"/>
    <x v="274"/>
    <n v="14.049586776859504"/>
    <x v="6"/>
    <x v="2"/>
  </r>
  <r>
    <x v="102"/>
    <x v="275"/>
    <n v="8.2644628099173545"/>
    <x v="6"/>
    <x v="2"/>
  </r>
  <r>
    <x v="102"/>
    <x v="276"/>
    <n v="2.4793388429752068"/>
    <x v="6"/>
    <x v="2"/>
  </r>
  <r>
    <x v="102"/>
    <x v="277"/>
    <n v="4.9586776859504136"/>
    <x v="6"/>
    <x v="2"/>
  </r>
  <r>
    <x v="102"/>
    <x v="278"/>
    <n v="18.181818181818183"/>
    <x v="6"/>
    <x v="2"/>
  </r>
  <r>
    <x v="102"/>
    <x v="279"/>
    <n v="0.82644628099173556"/>
    <x v="6"/>
    <x v="2"/>
  </r>
  <r>
    <x v="102"/>
    <x v="280"/>
    <n v="1.6528925619834711"/>
    <x v="6"/>
    <x v="2"/>
  </r>
  <r>
    <x v="102"/>
    <x v="281"/>
    <n v="2.4793388429752068"/>
    <x v="6"/>
    <x v="2"/>
  </r>
  <r>
    <x v="102"/>
    <x v="282"/>
    <n v="0.82644628099173556"/>
    <x v="6"/>
    <x v="2"/>
  </r>
  <r>
    <x v="102"/>
    <x v="283"/>
    <n v="0"/>
    <x v="6"/>
    <x v="2"/>
  </r>
  <r>
    <x v="102"/>
    <x v="284"/>
    <n v="2.4793388429752068"/>
    <x v="6"/>
    <x v="2"/>
  </r>
  <r>
    <x v="102"/>
    <x v="285"/>
    <n v="2.4793388429752068"/>
    <x v="6"/>
    <x v="2"/>
  </r>
  <r>
    <x v="102"/>
    <x v="286"/>
    <n v="10.743801652892563"/>
    <x v="6"/>
    <x v="2"/>
  </r>
  <r>
    <x v="102"/>
    <x v="287"/>
    <n v="0.82644628099173556"/>
    <x v="6"/>
    <x v="2"/>
  </r>
  <r>
    <x v="102"/>
    <x v="288"/>
    <n v="1.6528925619834711"/>
    <x v="6"/>
    <x v="2"/>
  </r>
  <r>
    <x v="102"/>
    <x v="289"/>
    <n v="0"/>
    <x v="6"/>
    <x v="2"/>
  </r>
  <r>
    <x v="102"/>
    <x v="181"/>
    <n v="0.82644628099173556"/>
    <x v="6"/>
    <x v="2"/>
  </r>
  <r>
    <x v="102"/>
    <x v="290"/>
    <n v="3.3057851239669422"/>
    <x v="6"/>
    <x v="2"/>
  </r>
  <r>
    <x v="102"/>
    <x v="291"/>
    <n v="10.743801652892563"/>
    <x v="6"/>
    <x v="2"/>
  </r>
  <r>
    <x v="102"/>
    <x v="292"/>
    <n v="0"/>
    <x v="6"/>
    <x v="2"/>
  </r>
  <r>
    <x v="102"/>
    <x v="345"/>
    <n v="0"/>
    <x v="6"/>
    <x v="2"/>
  </r>
  <r>
    <x v="102"/>
    <x v="346"/>
    <n v="0"/>
    <x v="6"/>
    <x v="2"/>
  </r>
  <r>
    <x v="102"/>
    <x v="293"/>
    <n v="54.545454545454547"/>
    <x v="6"/>
    <x v="2"/>
  </r>
  <r>
    <x v="102"/>
    <x v="273"/>
    <n v="2.4875621890547261"/>
    <x v="7"/>
    <x v="2"/>
  </r>
  <r>
    <x v="102"/>
    <x v="274"/>
    <n v="13.432835820895523"/>
    <x v="7"/>
    <x v="2"/>
  </r>
  <r>
    <x v="102"/>
    <x v="275"/>
    <n v="8.9552238805970141"/>
    <x v="7"/>
    <x v="2"/>
  </r>
  <r>
    <x v="102"/>
    <x v="276"/>
    <n v="2.9850746268656718"/>
    <x v="7"/>
    <x v="2"/>
  </r>
  <r>
    <x v="102"/>
    <x v="277"/>
    <n v="5.4726368159203984"/>
    <x v="7"/>
    <x v="2"/>
  </r>
  <r>
    <x v="102"/>
    <x v="278"/>
    <n v="13.930348258706468"/>
    <x v="7"/>
    <x v="2"/>
  </r>
  <r>
    <x v="102"/>
    <x v="279"/>
    <n v="9.9502487562189046"/>
    <x v="7"/>
    <x v="2"/>
  </r>
  <r>
    <x v="102"/>
    <x v="280"/>
    <n v="0.49751243781094528"/>
    <x v="7"/>
    <x v="2"/>
  </r>
  <r>
    <x v="102"/>
    <x v="281"/>
    <n v="2.9850746268656718"/>
    <x v="7"/>
    <x v="2"/>
  </r>
  <r>
    <x v="102"/>
    <x v="282"/>
    <n v="1.9900497512437811"/>
    <x v="7"/>
    <x v="2"/>
  </r>
  <r>
    <x v="102"/>
    <x v="283"/>
    <n v="0"/>
    <x v="7"/>
    <x v="2"/>
  </r>
  <r>
    <x v="102"/>
    <x v="284"/>
    <n v="2.4875621890547261"/>
    <x v="7"/>
    <x v="2"/>
  </r>
  <r>
    <x v="102"/>
    <x v="285"/>
    <n v="1.4925373134328359"/>
    <x v="7"/>
    <x v="2"/>
  </r>
  <r>
    <x v="102"/>
    <x v="286"/>
    <n v="12.935323383084578"/>
    <x v="7"/>
    <x v="2"/>
  </r>
  <r>
    <x v="102"/>
    <x v="287"/>
    <n v="0.99502487562189057"/>
    <x v="7"/>
    <x v="2"/>
  </r>
  <r>
    <x v="102"/>
    <x v="288"/>
    <n v="0.49751243781094528"/>
    <x v="7"/>
    <x v="2"/>
  </r>
  <r>
    <x v="102"/>
    <x v="289"/>
    <n v="0"/>
    <x v="7"/>
    <x v="2"/>
  </r>
  <r>
    <x v="102"/>
    <x v="181"/>
    <n v="0.49751243781094528"/>
    <x v="7"/>
    <x v="2"/>
  </r>
  <r>
    <x v="102"/>
    <x v="290"/>
    <n v="0"/>
    <x v="7"/>
    <x v="2"/>
  </r>
  <r>
    <x v="102"/>
    <x v="291"/>
    <n v="15.422885572139304"/>
    <x v="7"/>
    <x v="2"/>
  </r>
  <r>
    <x v="102"/>
    <x v="292"/>
    <n v="0"/>
    <x v="7"/>
    <x v="2"/>
  </r>
  <r>
    <x v="102"/>
    <x v="345"/>
    <n v="0"/>
    <x v="7"/>
    <x v="2"/>
  </r>
  <r>
    <x v="102"/>
    <x v="346"/>
    <n v="0"/>
    <x v="7"/>
    <x v="2"/>
  </r>
  <r>
    <x v="102"/>
    <x v="293"/>
    <n v="52.238805970149251"/>
    <x v="7"/>
    <x v="2"/>
  </r>
  <r>
    <x v="102"/>
    <x v="273"/>
    <n v="0"/>
    <x v="8"/>
    <x v="2"/>
  </r>
  <r>
    <x v="102"/>
    <x v="274"/>
    <n v="6.9364161849710984"/>
    <x v="8"/>
    <x v="2"/>
  </r>
  <r>
    <x v="102"/>
    <x v="275"/>
    <n v="5.202312138728324"/>
    <x v="8"/>
    <x v="2"/>
  </r>
  <r>
    <x v="102"/>
    <x v="276"/>
    <n v="1.1560693641618498"/>
    <x v="8"/>
    <x v="2"/>
  </r>
  <r>
    <x v="102"/>
    <x v="277"/>
    <n v="1.1560693641618498"/>
    <x v="8"/>
    <x v="2"/>
  </r>
  <r>
    <x v="102"/>
    <x v="278"/>
    <n v="2.3121387283236996"/>
    <x v="8"/>
    <x v="2"/>
  </r>
  <r>
    <x v="102"/>
    <x v="279"/>
    <n v="2.3121387283236996"/>
    <x v="8"/>
    <x v="2"/>
  </r>
  <r>
    <x v="102"/>
    <x v="280"/>
    <n v="0"/>
    <x v="8"/>
    <x v="2"/>
  </r>
  <r>
    <x v="102"/>
    <x v="281"/>
    <n v="0.5780346820809249"/>
    <x v="8"/>
    <x v="2"/>
  </r>
  <r>
    <x v="102"/>
    <x v="282"/>
    <n v="0.5780346820809249"/>
    <x v="8"/>
    <x v="2"/>
  </r>
  <r>
    <x v="102"/>
    <x v="283"/>
    <n v="0.5780346820809249"/>
    <x v="8"/>
    <x v="2"/>
  </r>
  <r>
    <x v="102"/>
    <x v="284"/>
    <n v="1.7341040462427746"/>
    <x v="8"/>
    <x v="2"/>
  </r>
  <r>
    <x v="102"/>
    <x v="285"/>
    <n v="1.1560693641618498"/>
    <x v="8"/>
    <x v="2"/>
  </r>
  <r>
    <x v="102"/>
    <x v="286"/>
    <n v="8.0924855491329488"/>
    <x v="8"/>
    <x v="2"/>
  </r>
  <r>
    <x v="102"/>
    <x v="287"/>
    <n v="0"/>
    <x v="8"/>
    <x v="2"/>
  </r>
  <r>
    <x v="102"/>
    <x v="288"/>
    <n v="0"/>
    <x v="8"/>
    <x v="2"/>
  </r>
  <r>
    <x v="102"/>
    <x v="289"/>
    <n v="0"/>
    <x v="8"/>
    <x v="2"/>
  </r>
  <r>
    <x v="102"/>
    <x v="181"/>
    <n v="0.5780346820809249"/>
    <x v="8"/>
    <x v="2"/>
  </r>
  <r>
    <x v="102"/>
    <x v="290"/>
    <n v="2.3121387283236996"/>
    <x v="8"/>
    <x v="2"/>
  </r>
  <r>
    <x v="102"/>
    <x v="291"/>
    <n v="5.202312138728324"/>
    <x v="8"/>
    <x v="2"/>
  </r>
  <r>
    <x v="102"/>
    <x v="292"/>
    <n v="0"/>
    <x v="8"/>
    <x v="2"/>
  </r>
  <r>
    <x v="102"/>
    <x v="345"/>
    <n v="0"/>
    <x v="8"/>
    <x v="2"/>
  </r>
  <r>
    <x v="102"/>
    <x v="346"/>
    <n v="0"/>
    <x v="8"/>
    <x v="2"/>
  </r>
  <r>
    <x v="102"/>
    <x v="293"/>
    <n v="76.300578034682076"/>
    <x v="8"/>
    <x v="2"/>
  </r>
  <r>
    <x v="102"/>
    <x v="273"/>
    <n v="4.4198895027624312"/>
    <x v="9"/>
    <x v="2"/>
  </r>
  <r>
    <x v="102"/>
    <x v="274"/>
    <n v="7.7348066298342539"/>
    <x v="9"/>
    <x v="2"/>
  </r>
  <r>
    <x v="102"/>
    <x v="275"/>
    <n v="12.154696132596685"/>
    <x v="9"/>
    <x v="2"/>
  </r>
  <r>
    <x v="102"/>
    <x v="276"/>
    <n v="0.5524861878453039"/>
    <x v="9"/>
    <x v="2"/>
  </r>
  <r>
    <x v="102"/>
    <x v="277"/>
    <n v="4.4198895027624312"/>
    <x v="9"/>
    <x v="2"/>
  </r>
  <r>
    <x v="102"/>
    <x v="278"/>
    <n v="12.154696132596685"/>
    <x v="9"/>
    <x v="2"/>
  </r>
  <r>
    <x v="102"/>
    <x v="279"/>
    <n v="6.6298342541436464"/>
    <x v="9"/>
    <x v="2"/>
  </r>
  <r>
    <x v="102"/>
    <x v="280"/>
    <n v="0.5524861878453039"/>
    <x v="9"/>
    <x v="2"/>
  </r>
  <r>
    <x v="102"/>
    <x v="281"/>
    <n v="4.4198895027624312"/>
    <x v="9"/>
    <x v="2"/>
  </r>
  <r>
    <x v="102"/>
    <x v="282"/>
    <n v="1.6574585635359116"/>
    <x v="9"/>
    <x v="2"/>
  </r>
  <r>
    <x v="102"/>
    <x v="283"/>
    <n v="0"/>
    <x v="9"/>
    <x v="2"/>
  </r>
  <r>
    <x v="102"/>
    <x v="284"/>
    <n v="3.3149171270718232"/>
    <x v="9"/>
    <x v="2"/>
  </r>
  <r>
    <x v="102"/>
    <x v="285"/>
    <n v="0.5524861878453039"/>
    <x v="9"/>
    <x v="2"/>
  </r>
  <r>
    <x v="102"/>
    <x v="286"/>
    <n v="7.7348066298342539"/>
    <x v="9"/>
    <x v="2"/>
  </r>
  <r>
    <x v="102"/>
    <x v="287"/>
    <n v="1.1049723756906078"/>
    <x v="9"/>
    <x v="2"/>
  </r>
  <r>
    <x v="102"/>
    <x v="288"/>
    <n v="1.1049723756906078"/>
    <x v="9"/>
    <x v="2"/>
  </r>
  <r>
    <x v="102"/>
    <x v="289"/>
    <n v="1.1049723756906078"/>
    <x v="9"/>
    <x v="2"/>
  </r>
  <r>
    <x v="102"/>
    <x v="181"/>
    <n v="1.1049723756906078"/>
    <x v="9"/>
    <x v="2"/>
  </r>
  <r>
    <x v="102"/>
    <x v="290"/>
    <n v="3.3149171270718232"/>
    <x v="9"/>
    <x v="2"/>
  </r>
  <r>
    <x v="102"/>
    <x v="291"/>
    <n v="2.7624309392265194"/>
    <x v="9"/>
    <x v="2"/>
  </r>
  <r>
    <x v="102"/>
    <x v="292"/>
    <n v="0.5524861878453039"/>
    <x v="9"/>
    <x v="2"/>
  </r>
  <r>
    <x v="102"/>
    <x v="345"/>
    <n v="0"/>
    <x v="9"/>
    <x v="2"/>
  </r>
  <r>
    <x v="102"/>
    <x v="346"/>
    <n v="0"/>
    <x v="9"/>
    <x v="2"/>
  </r>
  <r>
    <x v="102"/>
    <x v="293"/>
    <n v="59.116022099447513"/>
    <x v="9"/>
    <x v="2"/>
  </r>
  <r>
    <x v="102"/>
    <x v="273"/>
    <n v="7.3825503355704694"/>
    <x v="10"/>
    <x v="2"/>
  </r>
  <r>
    <x v="102"/>
    <x v="274"/>
    <n v="14.093959731543624"/>
    <x v="10"/>
    <x v="2"/>
  </r>
  <r>
    <x v="102"/>
    <x v="275"/>
    <n v="17.449664429530202"/>
    <x v="10"/>
    <x v="2"/>
  </r>
  <r>
    <x v="102"/>
    <x v="276"/>
    <n v="2.6845637583892619"/>
    <x v="10"/>
    <x v="2"/>
  </r>
  <r>
    <x v="102"/>
    <x v="277"/>
    <n v="2.6845637583892619"/>
    <x v="10"/>
    <x v="2"/>
  </r>
  <r>
    <x v="102"/>
    <x v="278"/>
    <n v="6.0402684563758386"/>
    <x v="10"/>
    <x v="2"/>
  </r>
  <r>
    <x v="102"/>
    <x v="279"/>
    <n v="6.7114093959731544"/>
    <x v="10"/>
    <x v="2"/>
  </r>
  <r>
    <x v="102"/>
    <x v="280"/>
    <n v="0"/>
    <x v="10"/>
    <x v="2"/>
  </r>
  <r>
    <x v="102"/>
    <x v="281"/>
    <n v="3.3557046979865772"/>
    <x v="10"/>
    <x v="2"/>
  </r>
  <r>
    <x v="102"/>
    <x v="282"/>
    <n v="6.7114093959731544"/>
    <x v="10"/>
    <x v="2"/>
  </r>
  <r>
    <x v="102"/>
    <x v="283"/>
    <n v="0"/>
    <x v="10"/>
    <x v="2"/>
  </r>
  <r>
    <x v="102"/>
    <x v="284"/>
    <n v="13.422818791946309"/>
    <x v="10"/>
    <x v="2"/>
  </r>
  <r>
    <x v="102"/>
    <x v="285"/>
    <n v="0"/>
    <x v="10"/>
    <x v="2"/>
  </r>
  <r>
    <x v="102"/>
    <x v="286"/>
    <n v="9.3959731543624159"/>
    <x v="10"/>
    <x v="2"/>
  </r>
  <r>
    <x v="102"/>
    <x v="287"/>
    <n v="8.053691275167786"/>
    <x v="10"/>
    <x v="2"/>
  </r>
  <r>
    <x v="102"/>
    <x v="288"/>
    <n v="0"/>
    <x v="10"/>
    <x v="2"/>
  </r>
  <r>
    <x v="102"/>
    <x v="289"/>
    <n v="2.0134228187919465"/>
    <x v="10"/>
    <x v="2"/>
  </r>
  <r>
    <x v="102"/>
    <x v="181"/>
    <n v="0"/>
    <x v="10"/>
    <x v="2"/>
  </r>
  <r>
    <x v="102"/>
    <x v="290"/>
    <n v="8.724832214765101"/>
    <x v="10"/>
    <x v="2"/>
  </r>
  <r>
    <x v="102"/>
    <x v="291"/>
    <n v="7.3825503355704694"/>
    <x v="10"/>
    <x v="2"/>
  </r>
  <r>
    <x v="102"/>
    <x v="292"/>
    <n v="0"/>
    <x v="10"/>
    <x v="2"/>
  </r>
  <r>
    <x v="102"/>
    <x v="345"/>
    <n v="0"/>
    <x v="10"/>
    <x v="2"/>
  </r>
  <r>
    <x v="102"/>
    <x v="346"/>
    <n v="0"/>
    <x v="10"/>
    <x v="2"/>
  </r>
  <r>
    <x v="102"/>
    <x v="293"/>
    <n v="37.583892617449663"/>
    <x v="10"/>
    <x v="2"/>
  </r>
  <r>
    <x v="102"/>
    <x v="273"/>
    <n v="3.3557046979865772"/>
    <x v="11"/>
    <x v="2"/>
  </r>
  <r>
    <x v="102"/>
    <x v="274"/>
    <n v="10.067114093959731"/>
    <x v="11"/>
    <x v="2"/>
  </r>
  <r>
    <x v="102"/>
    <x v="275"/>
    <n v="12.751677852348994"/>
    <x v="11"/>
    <x v="2"/>
  </r>
  <r>
    <x v="102"/>
    <x v="276"/>
    <n v="2.6845637583892619"/>
    <x v="11"/>
    <x v="2"/>
  </r>
  <r>
    <x v="102"/>
    <x v="277"/>
    <n v="4.026845637583893"/>
    <x v="11"/>
    <x v="2"/>
  </r>
  <r>
    <x v="102"/>
    <x v="278"/>
    <n v="14.765100671140939"/>
    <x v="11"/>
    <x v="2"/>
  </r>
  <r>
    <x v="102"/>
    <x v="279"/>
    <n v="2.6845637583892619"/>
    <x v="11"/>
    <x v="2"/>
  </r>
  <r>
    <x v="102"/>
    <x v="280"/>
    <n v="0"/>
    <x v="11"/>
    <x v="2"/>
  </r>
  <r>
    <x v="102"/>
    <x v="281"/>
    <n v="3.3557046979865772"/>
    <x v="11"/>
    <x v="2"/>
  </r>
  <r>
    <x v="102"/>
    <x v="282"/>
    <n v="1.3422818791946309"/>
    <x v="11"/>
    <x v="2"/>
  </r>
  <r>
    <x v="102"/>
    <x v="283"/>
    <n v="0"/>
    <x v="11"/>
    <x v="2"/>
  </r>
  <r>
    <x v="102"/>
    <x v="284"/>
    <n v="5.3691275167785237"/>
    <x v="11"/>
    <x v="2"/>
  </r>
  <r>
    <x v="102"/>
    <x v="285"/>
    <n v="1.3422818791946309"/>
    <x v="11"/>
    <x v="2"/>
  </r>
  <r>
    <x v="102"/>
    <x v="286"/>
    <n v="6.7114093959731544"/>
    <x v="11"/>
    <x v="2"/>
  </r>
  <r>
    <x v="102"/>
    <x v="287"/>
    <n v="0"/>
    <x v="11"/>
    <x v="2"/>
  </r>
  <r>
    <x v="102"/>
    <x v="288"/>
    <n v="0"/>
    <x v="11"/>
    <x v="2"/>
  </r>
  <r>
    <x v="102"/>
    <x v="289"/>
    <n v="1.3422818791946309"/>
    <x v="11"/>
    <x v="2"/>
  </r>
  <r>
    <x v="102"/>
    <x v="181"/>
    <n v="2.0134228187919465"/>
    <x v="11"/>
    <x v="2"/>
  </r>
  <r>
    <x v="102"/>
    <x v="290"/>
    <n v="1.3422818791946309"/>
    <x v="11"/>
    <x v="2"/>
  </r>
  <r>
    <x v="102"/>
    <x v="291"/>
    <n v="5.3691275167785237"/>
    <x v="11"/>
    <x v="2"/>
  </r>
  <r>
    <x v="102"/>
    <x v="292"/>
    <n v="0.67114093959731547"/>
    <x v="11"/>
    <x v="2"/>
  </r>
  <r>
    <x v="102"/>
    <x v="345"/>
    <n v="0"/>
    <x v="11"/>
    <x v="2"/>
  </r>
  <r>
    <x v="102"/>
    <x v="346"/>
    <n v="0"/>
    <x v="11"/>
    <x v="2"/>
  </r>
  <r>
    <x v="102"/>
    <x v="293"/>
    <n v="53.020134228187921"/>
    <x v="11"/>
    <x v="2"/>
  </r>
  <r>
    <x v="102"/>
    <x v="273"/>
    <n v="5.0847457627118642"/>
    <x v="12"/>
    <x v="2"/>
  </r>
  <r>
    <x v="102"/>
    <x v="274"/>
    <n v="8.4745762711864412"/>
    <x v="12"/>
    <x v="2"/>
  </r>
  <r>
    <x v="102"/>
    <x v="275"/>
    <n v="13.559322033898304"/>
    <x v="12"/>
    <x v="2"/>
  </r>
  <r>
    <x v="102"/>
    <x v="276"/>
    <n v="1.6949152542372881"/>
    <x v="12"/>
    <x v="2"/>
  </r>
  <r>
    <x v="102"/>
    <x v="277"/>
    <n v="5.0847457627118642"/>
    <x v="12"/>
    <x v="2"/>
  </r>
  <r>
    <x v="102"/>
    <x v="278"/>
    <n v="2.5423728813559321"/>
    <x v="12"/>
    <x v="2"/>
  </r>
  <r>
    <x v="102"/>
    <x v="279"/>
    <n v="3.3898305084745761"/>
    <x v="12"/>
    <x v="2"/>
  </r>
  <r>
    <x v="102"/>
    <x v="280"/>
    <n v="0"/>
    <x v="12"/>
    <x v="2"/>
  </r>
  <r>
    <x v="102"/>
    <x v="281"/>
    <n v="0.84745762711864403"/>
    <x v="12"/>
    <x v="2"/>
  </r>
  <r>
    <x v="102"/>
    <x v="282"/>
    <n v="1.6949152542372881"/>
    <x v="12"/>
    <x v="2"/>
  </r>
  <r>
    <x v="102"/>
    <x v="283"/>
    <n v="0.84745762711864403"/>
    <x v="12"/>
    <x v="2"/>
  </r>
  <r>
    <x v="102"/>
    <x v="284"/>
    <n v="2.5423728813559321"/>
    <x v="12"/>
    <x v="2"/>
  </r>
  <r>
    <x v="102"/>
    <x v="285"/>
    <n v="0.84745762711864403"/>
    <x v="12"/>
    <x v="2"/>
  </r>
  <r>
    <x v="102"/>
    <x v="286"/>
    <n v="11.016949152542374"/>
    <x v="12"/>
    <x v="2"/>
  </r>
  <r>
    <x v="102"/>
    <x v="287"/>
    <n v="5.9322033898305087"/>
    <x v="12"/>
    <x v="2"/>
  </r>
  <r>
    <x v="102"/>
    <x v="288"/>
    <n v="1.6949152542372881"/>
    <x v="12"/>
    <x v="2"/>
  </r>
  <r>
    <x v="102"/>
    <x v="289"/>
    <n v="2.5423728813559321"/>
    <x v="12"/>
    <x v="2"/>
  </r>
  <r>
    <x v="102"/>
    <x v="181"/>
    <n v="0"/>
    <x v="12"/>
    <x v="2"/>
  </r>
  <r>
    <x v="102"/>
    <x v="290"/>
    <n v="0.84745762711864403"/>
    <x v="12"/>
    <x v="2"/>
  </r>
  <r>
    <x v="102"/>
    <x v="291"/>
    <n v="11.016949152542374"/>
    <x v="12"/>
    <x v="2"/>
  </r>
  <r>
    <x v="102"/>
    <x v="292"/>
    <n v="2.5423728813559321"/>
    <x v="12"/>
    <x v="2"/>
  </r>
  <r>
    <x v="102"/>
    <x v="345"/>
    <n v="0"/>
    <x v="12"/>
    <x v="2"/>
  </r>
  <r>
    <x v="102"/>
    <x v="346"/>
    <n v="0"/>
    <x v="12"/>
    <x v="2"/>
  </r>
  <r>
    <x v="102"/>
    <x v="293"/>
    <n v="51.694915254237287"/>
    <x v="12"/>
    <x v="2"/>
  </r>
  <r>
    <x v="102"/>
    <x v="273"/>
    <n v="2.5974025974025974"/>
    <x v="13"/>
    <x v="2"/>
  </r>
  <r>
    <x v="102"/>
    <x v="274"/>
    <n v="10.38961038961039"/>
    <x v="13"/>
    <x v="2"/>
  </r>
  <r>
    <x v="102"/>
    <x v="275"/>
    <n v="15.584415584415584"/>
    <x v="13"/>
    <x v="2"/>
  </r>
  <r>
    <x v="102"/>
    <x v="276"/>
    <n v="3.8961038961038961"/>
    <x v="13"/>
    <x v="2"/>
  </r>
  <r>
    <x v="102"/>
    <x v="277"/>
    <n v="6.4935064935064934"/>
    <x v="13"/>
    <x v="2"/>
  </r>
  <r>
    <x v="102"/>
    <x v="278"/>
    <n v="6.4935064935064934"/>
    <x v="13"/>
    <x v="2"/>
  </r>
  <r>
    <x v="102"/>
    <x v="279"/>
    <n v="14.285714285714286"/>
    <x v="13"/>
    <x v="2"/>
  </r>
  <r>
    <x v="102"/>
    <x v="280"/>
    <n v="1.2987012987012987"/>
    <x v="13"/>
    <x v="2"/>
  </r>
  <r>
    <x v="102"/>
    <x v="281"/>
    <n v="2.5974025974025974"/>
    <x v="13"/>
    <x v="2"/>
  </r>
  <r>
    <x v="102"/>
    <x v="282"/>
    <n v="2.5974025974025974"/>
    <x v="13"/>
    <x v="2"/>
  </r>
  <r>
    <x v="102"/>
    <x v="283"/>
    <n v="0"/>
    <x v="13"/>
    <x v="2"/>
  </r>
  <r>
    <x v="102"/>
    <x v="284"/>
    <n v="1.2987012987012987"/>
    <x v="13"/>
    <x v="2"/>
  </r>
  <r>
    <x v="102"/>
    <x v="285"/>
    <n v="0"/>
    <x v="13"/>
    <x v="2"/>
  </r>
  <r>
    <x v="102"/>
    <x v="286"/>
    <n v="6.4935064935064934"/>
    <x v="13"/>
    <x v="2"/>
  </r>
  <r>
    <x v="102"/>
    <x v="287"/>
    <n v="0"/>
    <x v="13"/>
    <x v="2"/>
  </r>
  <r>
    <x v="102"/>
    <x v="288"/>
    <n v="0"/>
    <x v="13"/>
    <x v="2"/>
  </r>
  <r>
    <x v="102"/>
    <x v="289"/>
    <n v="2.5974025974025974"/>
    <x v="13"/>
    <x v="2"/>
  </r>
  <r>
    <x v="102"/>
    <x v="181"/>
    <n v="0"/>
    <x v="13"/>
    <x v="2"/>
  </r>
  <r>
    <x v="102"/>
    <x v="290"/>
    <n v="14.285714285714286"/>
    <x v="13"/>
    <x v="2"/>
  </r>
  <r>
    <x v="102"/>
    <x v="291"/>
    <n v="9.0909090909090917"/>
    <x v="13"/>
    <x v="2"/>
  </r>
  <r>
    <x v="102"/>
    <x v="292"/>
    <n v="0"/>
    <x v="13"/>
    <x v="2"/>
  </r>
  <r>
    <x v="102"/>
    <x v="345"/>
    <n v="1.2987012987012987"/>
    <x v="13"/>
    <x v="2"/>
  </r>
  <r>
    <x v="102"/>
    <x v="346"/>
    <n v="0"/>
    <x v="13"/>
    <x v="2"/>
  </r>
  <r>
    <x v="102"/>
    <x v="293"/>
    <n v="54.545454545454547"/>
    <x v="13"/>
    <x v="2"/>
  </r>
  <r>
    <x v="102"/>
    <x v="273"/>
    <n v="3.5714285714285716"/>
    <x v="14"/>
    <x v="2"/>
  </r>
  <r>
    <x v="102"/>
    <x v="274"/>
    <n v="27.38095238095238"/>
    <x v="14"/>
    <x v="2"/>
  </r>
  <r>
    <x v="102"/>
    <x v="275"/>
    <n v="7.1428571428571432"/>
    <x v="14"/>
    <x v="2"/>
  </r>
  <r>
    <x v="102"/>
    <x v="276"/>
    <n v="0"/>
    <x v="14"/>
    <x v="2"/>
  </r>
  <r>
    <x v="102"/>
    <x v="277"/>
    <n v="1.1904761904761905"/>
    <x v="14"/>
    <x v="2"/>
  </r>
  <r>
    <x v="102"/>
    <x v="278"/>
    <n v="14.285714285714286"/>
    <x v="14"/>
    <x v="2"/>
  </r>
  <r>
    <x v="102"/>
    <x v="279"/>
    <n v="5.9523809523809526"/>
    <x v="14"/>
    <x v="2"/>
  </r>
  <r>
    <x v="102"/>
    <x v="280"/>
    <n v="1.1904761904761905"/>
    <x v="14"/>
    <x v="2"/>
  </r>
  <r>
    <x v="102"/>
    <x v="281"/>
    <n v="2.3809523809523809"/>
    <x v="14"/>
    <x v="2"/>
  </r>
  <r>
    <x v="102"/>
    <x v="282"/>
    <n v="0"/>
    <x v="14"/>
    <x v="2"/>
  </r>
  <r>
    <x v="102"/>
    <x v="283"/>
    <n v="0"/>
    <x v="14"/>
    <x v="2"/>
  </r>
  <r>
    <x v="102"/>
    <x v="284"/>
    <n v="1.1904761904761905"/>
    <x v="14"/>
    <x v="2"/>
  </r>
  <r>
    <x v="102"/>
    <x v="285"/>
    <n v="1.1904761904761905"/>
    <x v="14"/>
    <x v="2"/>
  </r>
  <r>
    <x v="102"/>
    <x v="286"/>
    <n v="4.7619047619047619"/>
    <x v="14"/>
    <x v="2"/>
  </r>
  <r>
    <x v="102"/>
    <x v="287"/>
    <n v="1.1904761904761905"/>
    <x v="14"/>
    <x v="2"/>
  </r>
  <r>
    <x v="102"/>
    <x v="288"/>
    <n v="2.3809523809523809"/>
    <x v="14"/>
    <x v="2"/>
  </r>
  <r>
    <x v="102"/>
    <x v="289"/>
    <n v="3.5714285714285716"/>
    <x v="14"/>
    <x v="2"/>
  </r>
  <r>
    <x v="102"/>
    <x v="181"/>
    <n v="0"/>
    <x v="14"/>
    <x v="2"/>
  </r>
  <r>
    <x v="102"/>
    <x v="290"/>
    <n v="2.3809523809523809"/>
    <x v="14"/>
    <x v="2"/>
  </r>
  <r>
    <x v="102"/>
    <x v="291"/>
    <n v="1.1904761904761905"/>
    <x v="14"/>
    <x v="2"/>
  </r>
  <r>
    <x v="102"/>
    <x v="292"/>
    <n v="1.1904761904761905"/>
    <x v="14"/>
    <x v="2"/>
  </r>
  <r>
    <x v="102"/>
    <x v="345"/>
    <n v="0"/>
    <x v="14"/>
    <x v="2"/>
  </r>
  <r>
    <x v="102"/>
    <x v="346"/>
    <n v="0"/>
    <x v="14"/>
    <x v="2"/>
  </r>
  <r>
    <x v="102"/>
    <x v="293"/>
    <n v="54.761904761904759"/>
    <x v="14"/>
    <x v="2"/>
  </r>
  <r>
    <x v="102"/>
    <x v="273"/>
    <n v="2.150537634408602"/>
    <x v="15"/>
    <x v="2"/>
  </r>
  <r>
    <x v="102"/>
    <x v="274"/>
    <n v="19.35483870967742"/>
    <x v="15"/>
    <x v="2"/>
  </r>
  <r>
    <x v="102"/>
    <x v="275"/>
    <n v="5.376344086021505"/>
    <x v="15"/>
    <x v="2"/>
  </r>
  <r>
    <x v="102"/>
    <x v="276"/>
    <n v="5.376344086021505"/>
    <x v="15"/>
    <x v="2"/>
  </r>
  <r>
    <x v="102"/>
    <x v="277"/>
    <n v="8.6021505376344081"/>
    <x v="15"/>
    <x v="2"/>
  </r>
  <r>
    <x v="102"/>
    <x v="278"/>
    <n v="1.075268817204301"/>
    <x v="15"/>
    <x v="2"/>
  </r>
  <r>
    <x v="102"/>
    <x v="279"/>
    <n v="4.301075268817204"/>
    <x v="15"/>
    <x v="2"/>
  </r>
  <r>
    <x v="102"/>
    <x v="280"/>
    <n v="2.150537634408602"/>
    <x v="15"/>
    <x v="2"/>
  </r>
  <r>
    <x v="102"/>
    <x v="281"/>
    <n v="2.150537634408602"/>
    <x v="15"/>
    <x v="2"/>
  </r>
  <r>
    <x v="102"/>
    <x v="282"/>
    <n v="4.301075268817204"/>
    <x v="15"/>
    <x v="2"/>
  </r>
  <r>
    <x v="102"/>
    <x v="283"/>
    <n v="0"/>
    <x v="15"/>
    <x v="2"/>
  </r>
  <r>
    <x v="102"/>
    <x v="284"/>
    <n v="6.4516129032258061"/>
    <x v="15"/>
    <x v="2"/>
  </r>
  <r>
    <x v="102"/>
    <x v="285"/>
    <n v="1.075268817204301"/>
    <x v="15"/>
    <x v="2"/>
  </r>
  <r>
    <x v="102"/>
    <x v="286"/>
    <n v="7.5268817204301079"/>
    <x v="15"/>
    <x v="2"/>
  </r>
  <r>
    <x v="102"/>
    <x v="287"/>
    <n v="1.075268817204301"/>
    <x v="15"/>
    <x v="2"/>
  </r>
  <r>
    <x v="102"/>
    <x v="288"/>
    <n v="1.075268817204301"/>
    <x v="15"/>
    <x v="2"/>
  </r>
  <r>
    <x v="102"/>
    <x v="289"/>
    <n v="0"/>
    <x v="15"/>
    <x v="2"/>
  </r>
  <r>
    <x v="102"/>
    <x v="181"/>
    <n v="0"/>
    <x v="15"/>
    <x v="2"/>
  </r>
  <r>
    <x v="102"/>
    <x v="290"/>
    <n v="2.150537634408602"/>
    <x v="15"/>
    <x v="2"/>
  </r>
  <r>
    <x v="102"/>
    <x v="291"/>
    <n v="5.376344086021505"/>
    <x v="15"/>
    <x v="2"/>
  </r>
  <r>
    <x v="102"/>
    <x v="292"/>
    <n v="5.376344086021505"/>
    <x v="15"/>
    <x v="2"/>
  </r>
  <r>
    <x v="102"/>
    <x v="345"/>
    <n v="0"/>
    <x v="15"/>
    <x v="2"/>
  </r>
  <r>
    <x v="102"/>
    <x v="346"/>
    <n v="0"/>
    <x v="15"/>
    <x v="2"/>
  </r>
  <r>
    <x v="102"/>
    <x v="293"/>
    <n v="53.763440860215056"/>
    <x v="15"/>
    <x v="2"/>
  </r>
  <r>
    <x v="102"/>
    <x v="273"/>
    <n v="2.2727272727272729"/>
    <x v="16"/>
    <x v="2"/>
  </r>
  <r>
    <x v="102"/>
    <x v="274"/>
    <n v="11.363636363636363"/>
    <x v="16"/>
    <x v="2"/>
  </r>
  <r>
    <x v="102"/>
    <x v="275"/>
    <n v="11.363636363636363"/>
    <x v="16"/>
    <x v="2"/>
  </r>
  <r>
    <x v="102"/>
    <x v="276"/>
    <n v="4.5454545454545459"/>
    <x v="16"/>
    <x v="2"/>
  </r>
  <r>
    <x v="102"/>
    <x v="277"/>
    <n v="6.25"/>
    <x v="16"/>
    <x v="2"/>
  </r>
  <r>
    <x v="102"/>
    <x v="278"/>
    <n v="5.1136363636363633"/>
    <x v="16"/>
    <x v="2"/>
  </r>
  <r>
    <x v="102"/>
    <x v="279"/>
    <n v="2.8409090909090908"/>
    <x v="16"/>
    <x v="2"/>
  </r>
  <r>
    <x v="102"/>
    <x v="280"/>
    <n v="0.56818181818181823"/>
    <x v="16"/>
    <x v="2"/>
  </r>
  <r>
    <x v="102"/>
    <x v="281"/>
    <n v="3.9772727272727271"/>
    <x v="16"/>
    <x v="2"/>
  </r>
  <r>
    <x v="102"/>
    <x v="282"/>
    <n v="4.5454545454545459"/>
    <x v="16"/>
    <x v="2"/>
  </r>
  <r>
    <x v="102"/>
    <x v="283"/>
    <n v="0"/>
    <x v="16"/>
    <x v="2"/>
  </r>
  <r>
    <x v="102"/>
    <x v="284"/>
    <n v="6.25"/>
    <x v="16"/>
    <x v="2"/>
  </r>
  <r>
    <x v="102"/>
    <x v="285"/>
    <n v="2.2727272727272729"/>
    <x v="16"/>
    <x v="2"/>
  </r>
  <r>
    <x v="102"/>
    <x v="286"/>
    <n v="3.9772727272727271"/>
    <x v="16"/>
    <x v="2"/>
  </r>
  <r>
    <x v="102"/>
    <x v="287"/>
    <n v="0.56818181818181823"/>
    <x v="16"/>
    <x v="2"/>
  </r>
  <r>
    <x v="102"/>
    <x v="288"/>
    <n v="0.56818181818181823"/>
    <x v="16"/>
    <x v="2"/>
  </r>
  <r>
    <x v="102"/>
    <x v="289"/>
    <n v="1.1363636363636365"/>
    <x v="16"/>
    <x v="2"/>
  </r>
  <r>
    <x v="102"/>
    <x v="181"/>
    <n v="0.56818181818181823"/>
    <x v="16"/>
    <x v="2"/>
  </r>
  <r>
    <x v="102"/>
    <x v="290"/>
    <n v="3.4090909090909092"/>
    <x v="16"/>
    <x v="2"/>
  </r>
  <r>
    <x v="102"/>
    <x v="291"/>
    <n v="9.6590909090909083"/>
    <x v="16"/>
    <x v="2"/>
  </r>
  <r>
    <x v="102"/>
    <x v="292"/>
    <n v="1.7045454545454546"/>
    <x v="16"/>
    <x v="2"/>
  </r>
  <r>
    <x v="102"/>
    <x v="345"/>
    <n v="0"/>
    <x v="16"/>
    <x v="2"/>
  </r>
  <r>
    <x v="102"/>
    <x v="346"/>
    <n v="0"/>
    <x v="16"/>
    <x v="2"/>
  </r>
  <r>
    <x v="102"/>
    <x v="293"/>
    <n v="55.113636363636367"/>
    <x v="16"/>
    <x v="2"/>
  </r>
  <r>
    <x v="102"/>
    <x v="273"/>
    <n v="7.3074761101742549"/>
    <x v="0"/>
    <x v="3"/>
  </r>
  <r>
    <x v="102"/>
    <x v="274"/>
    <n v="17.725313846730373"/>
    <x v="0"/>
    <x v="3"/>
  </r>
  <r>
    <x v="102"/>
    <x v="275"/>
    <n v="15.289488476672288"/>
    <x v="0"/>
    <x v="3"/>
  </r>
  <r>
    <x v="102"/>
    <x v="276"/>
    <n v="4.5156454937230652"/>
    <x v="0"/>
    <x v="3"/>
  </r>
  <r>
    <x v="102"/>
    <x v="277"/>
    <n v="5.7897695334457557"/>
    <x v="0"/>
    <x v="3"/>
  </r>
  <r>
    <x v="102"/>
    <x v="278"/>
    <n v="11.635750421585159"/>
    <x v="0"/>
    <x v="3"/>
  </r>
  <r>
    <x v="102"/>
    <x v="279"/>
    <n v="7.6260071201049282"/>
    <x v="0"/>
    <x v="3"/>
  </r>
  <r>
    <x v="102"/>
    <x v="280"/>
    <n v="0.63706201986134536"/>
    <x v="0"/>
    <x v="3"/>
  </r>
  <r>
    <x v="102"/>
    <x v="281"/>
    <n v="2.3046655424395728"/>
    <x v="0"/>
    <x v="3"/>
  </r>
  <r>
    <x v="102"/>
    <x v="282"/>
    <n v="4.0097433014802322"/>
    <x v="0"/>
    <x v="3"/>
  </r>
  <r>
    <x v="102"/>
    <x v="283"/>
    <n v="0.14989694584972832"/>
    <x v="0"/>
    <x v="3"/>
  </r>
  <r>
    <x v="102"/>
    <x v="284"/>
    <n v="1.8362375866591718"/>
    <x v="0"/>
    <x v="3"/>
  </r>
  <r>
    <x v="102"/>
    <x v="285"/>
    <n v="1.1242270938729624"/>
    <x v="0"/>
    <x v="3"/>
  </r>
  <r>
    <x v="102"/>
    <x v="286"/>
    <n v="7.6822184747985762"/>
    <x v="0"/>
    <x v="3"/>
  </r>
  <r>
    <x v="102"/>
    <x v="287"/>
    <n v="2.0985572418961964"/>
    <x v="0"/>
    <x v="3"/>
  </r>
  <r>
    <x v="102"/>
    <x v="288"/>
    <n v="1.7050777590406596"/>
    <x v="0"/>
    <x v="3"/>
  </r>
  <r>
    <x v="102"/>
    <x v="289"/>
    <n v="2.3046655424395728"/>
    <x v="0"/>
    <x v="3"/>
  </r>
  <r>
    <x v="102"/>
    <x v="181"/>
    <n v="0.58085066516769723"/>
    <x v="0"/>
    <x v="3"/>
  </r>
  <r>
    <x v="102"/>
    <x v="290"/>
    <n v="6.2769346074573731"/>
    <x v="0"/>
    <x v="3"/>
  </r>
  <r>
    <x v="102"/>
    <x v="291"/>
    <n v="10.324152145400037"/>
    <x v="0"/>
    <x v="3"/>
  </r>
  <r>
    <x v="102"/>
    <x v="292"/>
    <n v="0.80569608394228964"/>
    <x v="0"/>
    <x v="3"/>
  </r>
  <r>
    <x v="102"/>
    <x v="345"/>
    <n v="0"/>
    <x v="0"/>
    <x v="3"/>
  </r>
  <r>
    <x v="102"/>
    <x v="346"/>
    <n v="0"/>
    <x v="0"/>
    <x v="3"/>
  </r>
  <r>
    <x v="102"/>
    <x v="293"/>
    <n v="43.52632565111486"/>
    <x v="0"/>
    <x v="3"/>
  </r>
  <r>
    <x v="102"/>
    <x v="273"/>
    <n v="5.7996485061511427"/>
    <x v="1"/>
    <x v="3"/>
  </r>
  <r>
    <x v="102"/>
    <x v="274"/>
    <n v="17.047451669595784"/>
    <x v="1"/>
    <x v="3"/>
  </r>
  <r>
    <x v="102"/>
    <x v="275"/>
    <n v="12.741652021089632"/>
    <x v="1"/>
    <x v="3"/>
  </r>
  <r>
    <x v="102"/>
    <x v="276"/>
    <n v="4.5694200351493848"/>
    <x v="1"/>
    <x v="3"/>
  </r>
  <r>
    <x v="102"/>
    <x v="277"/>
    <n v="9.1388400702987695"/>
    <x v="1"/>
    <x v="3"/>
  </r>
  <r>
    <x v="102"/>
    <x v="278"/>
    <n v="2.2847100175746924"/>
    <x v="1"/>
    <x v="3"/>
  </r>
  <r>
    <x v="102"/>
    <x v="279"/>
    <n v="5.711775043936731"/>
    <x v="1"/>
    <x v="3"/>
  </r>
  <r>
    <x v="102"/>
    <x v="280"/>
    <n v="0.26362038664323373"/>
    <x v="1"/>
    <x v="3"/>
  </r>
  <r>
    <x v="102"/>
    <x v="281"/>
    <n v="2.5483304042179262"/>
    <x v="1"/>
    <x v="3"/>
  </r>
  <r>
    <x v="102"/>
    <x v="282"/>
    <n v="5.9753954305799653"/>
    <x v="1"/>
    <x v="3"/>
  </r>
  <r>
    <x v="102"/>
    <x v="283"/>
    <n v="0.1757469244288225"/>
    <x v="1"/>
    <x v="3"/>
  </r>
  <r>
    <x v="102"/>
    <x v="284"/>
    <n v="3.0755711775043935"/>
    <x v="1"/>
    <x v="3"/>
  </r>
  <r>
    <x v="102"/>
    <x v="285"/>
    <n v="0.87873462214411246"/>
    <x v="1"/>
    <x v="3"/>
  </r>
  <r>
    <x v="102"/>
    <x v="286"/>
    <n v="8.9630931458699479"/>
    <x v="1"/>
    <x v="3"/>
  </r>
  <r>
    <x v="102"/>
    <x v="287"/>
    <n v="2.4604569420035149"/>
    <x v="1"/>
    <x v="3"/>
  </r>
  <r>
    <x v="102"/>
    <x v="288"/>
    <n v="1.4938488576449913"/>
    <x v="1"/>
    <x v="3"/>
  </r>
  <r>
    <x v="102"/>
    <x v="289"/>
    <n v="2.3725834797891037"/>
    <x v="1"/>
    <x v="3"/>
  </r>
  <r>
    <x v="102"/>
    <x v="181"/>
    <n v="0.87873462214411246"/>
    <x v="1"/>
    <x v="3"/>
  </r>
  <r>
    <x v="102"/>
    <x v="290"/>
    <n v="14.674868189806679"/>
    <x v="1"/>
    <x v="3"/>
  </r>
  <r>
    <x v="102"/>
    <x v="291"/>
    <n v="13.093145869947277"/>
    <x v="1"/>
    <x v="3"/>
  </r>
  <r>
    <x v="102"/>
    <x v="292"/>
    <n v="1.40597539543058"/>
    <x v="1"/>
    <x v="3"/>
  </r>
  <r>
    <x v="102"/>
    <x v="345"/>
    <n v="0"/>
    <x v="1"/>
    <x v="3"/>
  </r>
  <r>
    <x v="102"/>
    <x v="346"/>
    <n v="0"/>
    <x v="1"/>
    <x v="3"/>
  </r>
  <r>
    <x v="102"/>
    <x v="293"/>
    <n v="43.057996485061508"/>
    <x v="1"/>
    <x v="3"/>
  </r>
  <r>
    <x v="102"/>
    <x v="273"/>
    <n v="11.530398322851154"/>
    <x v="2"/>
    <x v="3"/>
  </r>
  <r>
    <x v="102"/>
    <x v="274"/>
    <n v="16.928721174004192"/>
    <x v="2"/>
    <x v="3"/>
  </r>
  <r>
    <x v="102"/>
    <x v="275"/>
    <n v="17.976939203354299"/>
    <x v="2"/>
    <x v="3"/>
  </r>
  <r>
    <x v="102"/>
    <x v="276"/>
    <n v="4.4549266247379453"/>
    <x v="2"/>
    <x v="3"/>
  </r>
  <r>
    <x v="102"/>
    <x v="277"/>
    <n v="3.8784067085953877"/>
    <x v="2"/>
    <x v="3"/>
  </r>
  <r>
    <x v="102"/>
    <x v="278"/>
    <n v="24.318658280922431"/>
    <x v="2"/>
    <x v="3"/>
  </r>
  <r>
    <x v="102"/>
    <x v="279"/>
    <n v="10.115303983228511"/>
    <x v="2"/>
    <x v="3"/>
  </r>
  <r>
    <x v="102"/>
    <x v="280"/>
    <n v="0.68134171907756813"/>
    <x v="2"/>
    <x v="3"/>
  </r>
  <r>
    <x v="102"/>
    <x v="281"/>
    <n v="1.729559748427673"/>
    <x v="2"/>
    <x v="3"/>
  </r>
  <r>
    <x v="102"/>
    <x v="282"/>
    <n v="3.3542976939203353"/>
    <x v="2"/>
    <x v="3"/>
  </r>
  <r>
    <x v="102"/>
    <x v="283"/>
    <n v="5.2410901467505239E-2"/>
    <x v="2"/>
    <x v="3"/>
  </r>
  <r>
    <x v="102"/>
    <x v="284"/>
    <n v="0.41928721174004191"/>
    <x v="2"/>
    <x v="3"/>
  </r>
  <r>
    <x v="102"/>
    <x v="285"/>
    <n v="1.10062893081761"/>
    <x v="2"/>
    <x v="3"/>
  </r>
  <r>
    <x v="102"/>
    <x v="286"/>
    <n v="9.1194968553459113"/>
    <x v="2"/>
    <x v="3"/>
  </r>
  <r>
    <x v="102"/>
    <x v="287"/>
    <n v="0.31446540880503143"/>
    <x v="2"/>
    <x v="3"/>
  </r>
  <r>
    <x v="102"/>
    <x v="288"/>
    <n v="2.4633123689727463"/>
    <x v="2"/>
    <x v="3"/>
  </r>
  <r>
    <x v="102"/>
    <x v="289"/>
    <n v="2.2012578616352201"/>
    <x v="2"/>
    <x v="3"/>
  </r>
  <r>
    <x v="102"/>
    <x v="181"/>
    <n v="0.41928721174004191"/>
    <x v="2"/>
    <x v="3"/>
  </r>
  <r>
    <x v="102"/>
    <x v="290"/>
    <n v="4.5073375262054505"/>
    <x v="2"/>
    <x v="3"/>
  </r>
  <r>
    <x v="102"/>
    <x v="291"/>
    <n v="11.582809224318659"/>
    <x v="2"/>
    <x v="3"/>
  </r>
  <r>
    <x v="102"/>
    <x v="292"/>
    <n v="0.41928721174004191"/>
    <x v="2"/>
    <x v="3"/>
  </r>
  <r>
    <x v="102"/>
    <x v="345"/>
    <n v="0"/>
    <x v="2"/>
    <x v="3"/>
  </r>
  <r>
    <x v="102"/>
    <x v="346"/>
    <n v="0"/>
    <x v="2"/>
    <x v="3"/>
  </r>
  <r>
    <x v="102"/>
    <x v="293"/>
    <n v="36.635220125786162"/>
    <x v="2"/>
    <x v="3"/>
  </r>
  <r>
    <x v="102"/>
    <x v="273"/>
    <n v="4"/>
    <x v="3"/>
    <x v="3"/>
  </r>
  <r>
    <x v="102"/>
    <x v="274"/>
    <n v="18.266666666666666"/>
    <x v="3"/>
    <x v="3"/>
  </r>
  <r>
    <x v="102"/>
    <x v="275"/>
    <n v="18.399999999999999"/>
    <x v="3"/>
    <x v="3"/>
  </r>
  <r>
    <x v="102"/>
    <x v="276"/>
    <n v="6.666666666666667"/>
    <x v="3"/>
    <x v="3"/>
  </r>
  <r>
    <x v="102"/>
    <x v="277"/>
    <n v="6"/>
    <x v="3"/>
    <x v="3"/>
  </r>
  <r>
    <x v="102"/>
    <x v="278"/>
    <n v="4.4000000000000004"/>
    <x v="3"/>
    <x v="3"/>
  </r>
  <r>
    <x v="102"/>
    <x v="279"/>
    <n v="4.666666666666667"/>
    <x v="3"/>
    <x v="3"/>
  </r>
  <r>
    <x v="102"/>
    <x v="280"/>
    <n v="0.4"/>
    <x v="3"/>
    <x v="3"/>
  </r>
  <r>
    <x v="102"/>
    <x v="281"/>
    <n v="1.4666666666666666"/>
    <x v="3"/>
    <x v="3"/>
  </r>
  <r>
    <x v="102"/>
    <x v="282"/>
    <n v="4"/>
    <x v="3"/>
    <x v="3"/>
  </r>
  <r>
    <x v="102"/>
    <x v="283"/>
    <n v="0.13333333333333333"/>
    <x v="3"/>
    <x v="3"/>
  </r>
  <r>
    <x v="102"/>
    <x v="284"/>
    <n v="1.6"/>
    <x v="3"/>
    <x v="3"/>
  </r>
  <r>
    <x v="102"/>
    <x v="285"/>
    <n v="1.2"/>
    <x v="3"/>
    <x v="3"/>
  </r>
  <r>
    <x v="102"/>
    <x v="286"/>
    <n v="4"/>
    <x v="3"/>
    <x v="3"/>
  </r>
  <r>
    <x v="102"/>
    <x v="287"/>
    <n v="5.6"/>
    <x v="3"/>
    <x v="3"/>
  </r>
  <r>
    <x v="102"/>
    <x v="288"/>
    <n v="0.26666666666666666"/>
    <x v="3"/>
    <x v="3"/>
  </r>
  <r>
    <x v="102"/>
    <x v="289"/>
    <n v="2.2666666666666666"/>
    <x v="3"/>
    <x v="3"/>
  </r>
  <r>
    <x v="102"/>
    <x v="181"/>
    <n v="0.8"/>
    <x v="3"/>
    <x v="3"/>
  </r>
  <r>
    <x v="102"/>
    <x v="290"/>
    <n v="4.1333333333333337"/>
    <x v="3"/>
    <x v="3"/>
  </r>
  <r>
    <x v="102"/>
    <x v="291"/>
    <n v="7.8666666666666663"/>
    <x v="3"/>
    <x v="3"/>
  </r>
  <r>
    <x v="102"/>
    <x v="292"/>
    <n v="0.26666666666666666"/>
    <x v="3"/>
    <x v="3"/>
  </r>
  <r>
    <x v="102"/>
    <x v="345"/>
    <n v="0"/>
    <x v="3"/>
    <x v="3"/>
  </r>
  <r>
    <x v="102"/>
    <x v="346"/>
    <n v="0"/>
    <x v="3"/>
    <x v="3"/>
  </r>
  <r>
    <x v="102"/>
    <x v="293"/>
    <n v="49.06666666666667"/>
    <x v="3"/>
    <x v="3"/>
  </r>
  <r>
    <x v="102"/>
    <x v="273"/>
    <n v="3.5472972972972974"/>
    <x v="4"/>
    <x v="3"/>
  </r>
  <r>
    <x v="102"/>
    <x v="274"/>
    <n v="20.945945945945947"/>
    <x v="4"/>
    <x v="3"/>
  </r>
  <r>
    <x v="102"/>
    <x v="275"/>
    <n v="11.486486486486486"/>
    <x v="4"/>
    <x v="3"/>
  </r>
  <r>
    <x v="102"/>
    <x v="276"/>
    <n v="3.7162162162162162"/>
    <x v="4"/>
    <x v="3"/>
  </r>
  <r>
    <x v="102"/>
    <x v="277"/>
    <n v="3.3783783783783785"/>
    <x v="4"/>
    <x v="3"/>
  </r>
  <r>
    <x v="102"/>
    <x v="278"/>
    <n v="6.5878378378378377"/>
    <x v="4"/>
    <x v="3"/>
  </r>
  <r>
    <x v="102"/>
    <x v="279"/>
    <n v="7.0945945945945947"/>
    <x v="4"/>
    <x v="3"/>
  </r>
  <r>
    <x v="102"/>
    <x v="280"/>
    <n v="0.84459459459459463"/>
    <x v="4"/>
    <x v="3"/>
  </r>
  <r>
    <x v="102"/>
    <x v="281"/>
    <n v="1.8581081081081081"/>
    <x v="4"/>
    <x v="3"/>
  </r>
  <r>
    <x v="102"/>
    <x v="282"/>
    <n v="2.7027027027027026"/>
    <x v="4"/>
    <x v="3"/>
  </r>
  <r>
    <x v="102"/>
    <x v="283"/>
    <n v="0"/>
    <x v="4"/>
    <x v="3"/>
  </r>
  <r>
    <x v="102"/>
    <x v="284"/>
    <n v="1.3513513513513513"/>
    <x v="4"/>
    <x v="3"/>
  </r>
  <r>
    <x v="102"/>
    <x v="285"/>
    <n v="1.5202702702702702"/>
    <x v="4"/>
    <x v="3"/>
  </r>
  <r>
    <x v="102"/>
    <x v="286"/>
    <n v="6.756756756756757"/>
    <x v="4"/>
    <x v="3"/>
  </r>
  <r>
    <x v="102"/>
    <x v="287"/>
    <n v="0.84459459459459463"/>
    <x v="4"/>
    <x v="3"/>
  </r>
  <r>
    <x v="102"/>
    <x v="288"/>
    <n v="0.84459459459459463"/>
    <x v="4"/>
    <x v="3"/>
  </r>
  <r>
    <x v="102"/>
    <x v="289"/>
    <n v="1.0135135135135136"/>
    <x v="4"/>
    <x v="3"/>
  </r>
  <r>
    <x v="102"/>
    <x v="181"/>
    <n v="0.5067567567567568"/>
    <x v="4"/>
    <x v="3"/>
  </r>
  <r>
    <x v="102"/>
    <x v="290"/>
    <n v="2.3648648648648649"/>
    <x v="4"/>
    <x v="3"/>
  </r>
  <r>
    <x v="102"/>
    <x v="291"/>
    <n v="9.121621621621621"/>
    <x v="4"/>
    <x v="3"/>
  </r>
  <r>
    <x v="102"/>
    <x v="292"/>
    <n v="1.0135135135135136"/>
    <x v="4"/>
    <x v="3"/>
  </r>
  <r>
    <x v="102"/>
    <x v="345"/>
    <n v="0"/>
    <x v="4"/>
    <x v="3"/>
  </r>
  <r>
    <x v="102"/>
    <x v="346"/>
    <n v="0"/>
    <x v="4"/>
    <x v="3"/>
  </r>
  <r>
    <x v="102"/>
    <x v="293"/>
    <n v="52.871621621621621"/>
    <x v="4"/>
    <x v="3"/>
  </r>
  <r>
    <x v="102"/>
    <x v="273"/>
    <n v="1.8867924528301887"/>
    <x v="5"/>
    <x v="3"/>
  </r>
  <r>
    <x v="102"/>
    <x v="274"/>
    <n v="24.528301886792452"/>
    <x v="5"/>
    <x v="3"/>
  </r>
  <r>
    <x v="102"/>
    <x v="275"/>
    <n v="17.610062893081761"/>
    <x v="5"/>
    <x v="3"/>
  </r>
  <r>
    <x v="102"/>
    <x v="276"/>
    <n v="6.9182389937106921"/>
    <x v="5"/>
    <x v="3"/>
  </r>
  <r>
    <x v="102"/>
    <x v="277"/>
    <n v="5.0314465408805029"/>
    <x v="5"/>
    <x v="3"/>
  </r>
  <r>
    <x v="102"/>
    <x v="278"/>
    <n v="5.6603773584905657"/>
    <x v="5"/>
    <x v="3"/>
  </r>
  <r>
    <x v="102"/>
    <x v="279"/>
    <n v="6.2893081761006293"/>
    <x v="5"/>
    <x v="3"/>
  </r>
  <r>
    <x v="102"/>
    <x v="280"/>
    <n v="0.62893081761006286"/>
    <x v="5"/>
    <x v="3"/>
  </r>
  <r>
    <x v="102"/>
    <x v="281"/>
    <n v="2.5157232704402515"/>
    <x v="5"/>
    <x v="3"/>
  </r>
  <r>
    <x v="102"/>
    <x v="282"/>
    <n v="2.5157232704402515"/>
    <x v="5"/>
    <x v="3"/>
  </r>
  <r>
    <x v="102"/>
    <x v="283"/>
    <n v="0"/>
    <x v="5"/>
    <x v="3"/>
  </r>
  <r>
    <x v="102"/>
    <x v="284"/>
    <n v="3.1446540880503147"/>
    <x v="5"/>
    <x v="3"/>
  </r>
  <r>
    <x v="102"/>
    <x v="285"/>
    <n v="1.8867924528301887"/>
    <x v="5"/>
    <x v="3"/>
  </r>
  <r>
    <x v="102"/>
    <x v="286"/>
    <n v="3.1446540880503147"/>
    <x v="5"/>
    <x v="3"/>
  </r>
  <r>
    <x v="102"/>
    <x v="287"/>
    <n v="0"/>
    <x v="5"/>
    <x v="3"/>
  </r>
  <r>
    <x v="102"/>
    <x v="288"/>
    <n v="1.2578616352201257"/>
    <x v="5"/>
    <x v="3"/>
  </r>
  <r>
    <x v="102"/>
    <x v="289"/>
    <n v="1.2578616352201257"/>
    <x v="5"/>
    <x v="3"/>
  </r>
  <r>
    <x v="102"/>
    <x v="181"/>
    <n v="1.2578616352201257"/>
    <x v="5"/>
    <x v="3"/>
  </r>
  <r>
    <x v="102"/>
    <x v="290"/>
    <n v="1.8867924528301887"/>
    <x v="5"/>
    <x v="3"/>
  </r>
  <r>
    <x v="102"/>
    <x v="291"/>
    <n v="13.20754716981132"/>
    <x v="5"/>
    <x v="3"/>
  </r>
  <r>
    <x v="102"/>
    <x v="292"/>
    <n v="0.62893081761006286"/>
    <x v="5"/>
    <x v="3"/>
  </r>
  <r>
    <x v="102"/>
    <x v="345"/>
    <n v="0"/>
    <x v="5"/>
    <x v="3"/>
  </r>
  <r>
    <x v="102"/>
    <x v="346"/>
    <n v="0"/>
    <x v="5"/>
    <x v="3"/>
  </r>
  <r>
    <x v="102"/>
    <x v="293"/>
    <n v="49.056603773584904"/>
    <x v="5"/>
    <x v="3"/>
  </r>
  <r>
    <x v="102"/>
    <x v="273"/>
    <n v="1.8518518518518519"/>
    <x v="6"/>
    <x v="3"/>
  </r>
  <r>
    <x v="102"/>
    <x v="274"/>
    <n v="21.296296296296298"/>
    <x v="6"/>
    <x v="3"/>
  </r>
  <r>
    <x v="102"/>
    <x v="275"/>
    <n v="11.111111111111111"/>
    <x v="6"/>
    <x v="3"/>
  </r>
  <r>
    <x v="102"/>
    <x v="276"/>
    <n v="2.7777777777777777"/>
    <x v="6"/>
    <x v="3"/>
  </r>
  <r>
    <x v="102"/>
    <x v="277"/>
    <n v="3.7037037037037037"/>
    <x v="6"/>
    <x v="3"/>
  </r>
  <r>
    <x v="102"/>
    <x v="278"/>
    <n v="6.4814814814814818"/>
    <x v="6"/>
    <x v="3"/>
  </r>
  <r>
    <x v="102"/>
    <x v="279"/>
    <n v="6.4814814814814818"/>
    <x v="6"/>
    <x v="3"/>
  </r>
  <r>
    <x v="102"/>
    <x v="280"/>
    <n v="0"/>
    <x v="6"/>
    <x v="3"/>
  </r>
  <r>
    <x v="102"/>
    <x v="281"/>
    <n v="3.7037037037037037"/>
    <x v="6"/>
    <x v="3"/>
  </r>
  <r>
    <x v="102"/>
    <x v="282"/>
    <n v="4.6296296296296298"/>
    <x v="6"/>
    <x v="3"/>
  </r>
  <r>
    <x v="102"/>
    <x v="283"/>
    <n v="0"/>
    <x v="6"/>
    <x v="3"/>
  </r>
  <r>
    <x v="102"/>
    <x v="284"/>
    <n v="0"/>
    <x v="6"/>
    <x v="3"/>
  </r>
  <r>
    <x v="102"/>
    <x v="285"/>
    <n v="1.8518518518518519"/>
    <x v="6"/>
    <x v="3"/>
  </r>
  <r>
    <x v="102"/>
    <x v="286"/>
    <n v="6.4814814814814818"/>
    <x v="6"/>
    <x v="3"/>
  </r>
  <r>
    <x v="102"/>
    <x v="287"/>
    <n v="0.92592592592592593"/>
    <x v="6"/>
    <x v="3"/>
  </r>
  <r>
    <x v="102"/>
    <x v="288"/>
    <n v="0"/>
    <x v="6"/>
    <x v="3"/>
  </r>
  <r>
    <x v="102"/>
    <x v="289"/>
    <n v="0"/>
    <x v="6"/>
    <x v="3"/>
  </r>
  <r>
    <x v="102"/>
    <x v="181"/>
    <n v="0"/>
    <x v="6"/>
    <x v="3"/>
  </r>
  <r>
    <x v="102"/>
    <x v="290"/>
    <n v="1.8518518518518519"/>
    <x v="6"/>
    <x v="3"/>
  </r>
  <r>
    <x v="102"/>
    <x v="291"/>
    <n v="7.4074074074074074"/>
    <x v="6"/>
    <x v="3"/>
  </r>
  <r>
    <x v="102"/>
    <x v="292"/>
    <n v="0.92592592592592593"/>
    <x v="6"/>
    <x v="3"/>
  </r>
  <r>
    <x v="102"/>
    <x v="345"/>
    <n v="0"/>
    <x v="6"/>
    <x v="3"/>
  </r>
  <r>
    <x v="102"/>
    <x v="346"/>
    <n v="0"/>
    <x v="6"/>
    <x v="3"/>
  </r>
  <r>
    <x v="102"/>
    <x v="293"/>
    <n v="59.25925925925926"/>
    <x v="6"/>
    <x v="3"/>
  </r>
  <r>
    <x v="102"/>
    <x v="273"/>
    <n v="5.6497175141242941"/>
    <x v="7"/>
    <x v="3"/>
  </r>
  <r>
    <x v="102"/>
    <x v="274"/>
    <n v="21.468926553672315"/>
    <x v="7"/>
    <x v="3"/>
  </r>
  <r>
    <x v="102"/>
    <x v="275"/>
    <n v="9.6045197740112993"/>
    <x v="7"/>
    <x v="3"/>
  </r>
  <r>
    <x v="102"/>
    <x v="276"/>
    <n v="1.1299435028248588"/>
    <x v="7"/>
    <x v="3"/>
  </r>
  <r>
    <x v="102"/>
    <x v="277"/>
    <n v="3.9548022598870056"/>
    <x v="7"/>
    <x v="3"/>
  </r>
  <r>
    <x v="102"/>
    <x v="278"/>
    <n v="7.3446327683615822"/>
    <x v="7"/>
    <x v="3"/>
  </r>
  <r>
    <x v="102"/>
    <x v="279"/>
    <n v="6.2146892655367232"/>
    <x v="7"/>
    <x v="3"/>
  </r>
  <r>
    <x v="102"/>
    <x v="280"/>
    <n v="2.2598870056497176"/>
    <x v="7"/>
    <x v="3"/>
  </r>
  <r>
    <x v="102"/>
    <x v="281"/>
    <n v="0"/>
    <x v="7"/>
    <x v="3"/>
  </r>
  <r>
    <x v="102"/>
    <x v="282"/>
    <n v="1.1299435028248588"/>
    <x v="7"/>
    <x v="3"/>
  </r>
  <r>
    <x v="102"/>
    <x v="283"/>
    <n v="0"/>
    <x v="7"/>
    <x v="3"/>
  </r>
  <r>
    <x v="102"/>
    <x v="284"/>
    <n v="1.6949152542372881"/>
    <x v="7"/>
    <x v="3"/>
  </r>
  <r>
    <x v="102"/>
    <x v="285"/>
    <n v="1.1299435028248588"/>
    <x v="7"/>
    <x v="3"/>
  </r>
  <r>
    <x v="102"/>
    <x v="286"/>
    <n v="9.6045197740112993"/>
    <x v="7"/>
    <x v="3"/>
  </r>
  <r>
    <x v="102"/>
    <x v="287"/>
    <n v="1.6949152542372881"/>
    <x v="7"/>
    <x v="3"/>
  </r>
  <r>
    <x v="102"/>
    <x v="288"/>
    <n v="0"/>
    <x v="7"/>
    <x v="3"/>
  </r>
  <r>
    <x v="102"/>
    <x v="289"/>
    <n v="1.1299435028248588"/>
    <x v="7"/>
    <x v="3"/>
  </r>
  <r>
    <x v="102"/>
    <x v="181"/>
    <n v="0.56497175141242939"/>
    <x v="7"/>
    <x v="3"/>
  </r>
  <r>
    <x v="102"/>
    <x v="290"/>
    <n v="1.1299435028248588"/>
    <x v="7"/>
    <x v="3"/>
  </r>
  <r>
    <x v="102"/>
    <x v="291"/>
    <n v="11.864406779661017"/>
    <x v="7"/>
    <x v="3"/>
  </r>
  <r>
    <x v="102"/>
    <x v="292"/>
    <n v="2.2598870056497176"/>
    <x v="7"/>
    <x v="3"/>
  </r>
  <r>
    <x v="102"/>
    <x v="345"/>
    <n v="0"/>
    <x v="7"/>
    <x v="3"/>
  </r>
  <r>
    <x v="102"/>
    <x v="346"/>
    <n v="0"/>
    <x v="7"/>
    <x v="3"/>
  </r>
  <r>
    <x v="102"/>
    <x v="293"/>
    <n v="48.587570621468927"/>
    <x v="7"/>
    <x v="3"/>
  </r>
  <r>
    <x v="102"/>
    <x v="273"/>
    <n v="4.0540540540540544"/>
    <x v="8"/>
    <x v="3"/>
  </r>
  <r>
    <x v="102"/>
    <x v="274"/>
    <n v="16.216216216216218"/>
    <x v="8"/>
    <x v="3"/>
  </r>
  <r>
    <x v="102"/>
    <x v="275"/>
    <n v="7.4324324324324325"/>
    <x v="8"/>
    <x v="3"/>
  </r>
  <r>
    <x v="102"/>
    <x v="276"/>
    <n v="4.0540540540540544"/>
    <x v="8"/>
    <x v="3"/>
  </r>
  <r>
    <x v="102"/>
    <x v="277"/>
    <n v="0.67567567567567566"/>
    <x v="8"/>
    <x v="3"/>
  </r>
  <r>
    <x v="102"/>
    <x v="278"/>
    <n v="6.756756756756757"/>
    <x v="8"/>
    <x v="3"/>
  </r>
  <r>
    <x v="102"/>
    <x v="279"/>
    <n v="9.4594594594594597"/>
    <x v="8"/>
    <x v="3"/>
  </r>
  <r>
    <x v="102"/>
    <x v="280"/>
    <n v="0"/>
    <x v="8"/>
    <x v="3"/>
  </r>
  <r>
    <x v="102"/>
    <x v="281"/>
    <n v="2.0270270270270272"/>
    <x v="8"/>
    <x v="3"/>
  </r>
  <r>
    <x v="102"/>
    <x v="282"/>
    <n v="3.3783783783783785"/>
    <x v="8"/>
    <x v="3"/>
  </r>
  <r>
    <x v="102"/>
    <x v="283"/>
    <n v="0"/>
    <x v="8"/>
    <x v="3"/>
  </r>
  <r>
    <x v="102"/>
    <x v="284"/>
    <n v="0"/>
    <x v="8"/>
    <x v="3"/>
  </r>
  <r>
    <x v="102"/>
    <x v="285"/>
    <n v="1.3513513513513513"/>
    <x v="8"/>
    <x v="3"/>
  </r>
  <r>
    <x v="102"/>
    <x v="286"/>
    <n v="7.4324324324324325"/>
    <x v="8"/>
    <x v="3"/>
  </r>
  <r>
    <x v="102"/>
    <x v="287"/>
    <n v="0.67567567567567566"/>
    <x v="8"/>
    <x v="3"/>
  </r>
  <r>
    <x v="102"/>
    <x v="288"/>
    <n v="2.0270270270270272"/>
    <x v="8"/>
    <x v="3"/>
  </r>
  <r>
    <x v="102"/>
    <x v="289"/>
    <n v="1.3513513513513513"/>
    <x v="8"/>
    <x v="3"/>
  </r>
  <r>
    <x v="102"/>
    <x v="181"/>
    <n v="0"/>
    <x v="8"/>
    <x v="3"/>
  </r>
  <r>
    <x v="102"/>
    <x v="290"/>
    <n v="4.7297297297297298"/>
    <x v="8"/>
    <x v="3"/>
  </r>
  <r>
    <x v="102"/>
    <x v="291"/>
    <n v="2.7027027027027026"/>
    <x v="8"/>
    <x v="3"/>
  </r>
  <r>
    <x v="102"/>
    <x v="292"/>
    <n v="0"/>
    <x v="8"/>
    <x v="3"/>
  </r>
  <r>
    <x v="102"/>
    <x v="345"/>
    <n v="0"/>
    <x v="8"/>
    <x v="3"/>
  </r>
  <r>
    <x v="102"/>
    <x v="346"/>
    <n v="0"/>
    <x v="8"/>
    <x v="3"/>
  </r>
  <r>
    <x v="102"/>
    <x v="293"/>
    <n v="57.432432432432435"/>
    <x v="8"/>
    <x v="3"/>
  </r>
  <r>
    <x v="102"/>
    <x v="273"/>
    <n v="4.7337278106508878"/>
    <x v="9"/>
    <x v="3"/>
  </r>
  <r>
    <x v="102"/>
    <x v="274"/>
    <n v="14.792899408284024"/>
    <x v="9"/>
    <x v="3"/>
  </r>
  <r>
    <x v="102"/>
    <x v="275"/>
    <n v="9.4674556213017755"/>
    <x v="9"/>
    <x v="3"/>
  </r>
  <r>
    <x v="102"/>
    <x v="276"/>
    <n v="1.7751479289940828"/>
    <x v="9"/>
    <x v="3"/>
  </r>
  <r>
    <x v="102"/>
    <x v="277"/>
    <n v="3.5502958579881656"/>
    <x v="9"/>
    <x v="3"/>
  </r>
  <r>
    <x v="102"/>
    <x v="278"/>
    <n v="5.9171597633136095"/>
    <x v="9"/>
    <x v="3"/>
  </r>
  <r>
    <x v="102"/>
    <x v="279"/>
    <n v="8.8757396449704142"/>
    <x v="9"/>
    <x v="3"/>
  </r>
  <r>
    <x v="102"/>
    <x v="280"/>
    <n v="2.9585798816568047"/>
    <x v="9"/>
    <x v="3"/>
  </r>
  <r>
    <x v="102"/>
    <x v="281"/>
    <n v="4.7337278106508878"/>
    <x v="9"/>
    <x v="3"/>
  </r>
  <r>
    <x v="102"/>
    <x v="282"/>
    <n v="2.3668639053254439"/>
    <x v="9"/>
    <x v="3"/>
  </r>
  <r>
    <x v="102"/>
    <x v="283"/>
    <n v="0"/>
    <x v="9"/>
    <x v="3"/>
  </r>
  <r>
    <x v="102"/>
    <x v="284"/>
    <n v="0.59171597633136097"/>
    <x v="9"/>
    <x v="3"/>
  </r>
  <r>
    <x v="102"/>
    <x v="285"/>
    <n v="0"/>
    <x v="9"/>
    <x v="3"/>
  </r>
  <r>
    <x v="102"/>
    <x v="286"/>
    <n v="2.3668639053254439"/>
    <x v="9"/>
    <x v="3"/>
  </r>
  <r>
    <x v="102"/>
    <x v="287"/>
    <n v="2.9585798816568047"/>
    <x v="9"/>
    <x v="3"/>
  </r>
  <r>
    <x v="102"/>
    <x v="288"/>
    <n v="0.59171597633136097"/>
    <x v="9"/>
    <x v="3"/>
  </r>
  <r>
    <x v="102"/>
    <x v="289"/>
    <n v="2.3668639053254439"/>
    <x v="9"/>
    <x v="3"/>
  </r>
  <r>
    <x v="102"/>
    <x v="181"/>
    <n v="1.1834319526627219"/>
    <x v="9"/>
    <x v="3"/>
  </r>
  <r>
    <x v="102"/>
    <x v="290"/>
    <n v="1.7751479289940828"/>
    <x v="9"/>
    <x v="3"/>
  </r>
  <r>
    <x v="102"/>
    <x v="291"/>
    <n v="5.9171597633136095"/>
    <x v="9"/>
    <x v="3"/>
  </r>
  <r>
    <x v="102"/>
    <x v="292"/>
    <n v="0.59171597633136097"/>
    <x v="9"/>
    <x v="3"/>
  </r>
  <r>
    <x v="102"/>
    <x v="345"/>
    <n v="0"/>
    <x v="9"/>
    <x v="3"/>
  </r>
  <r>
    <x v="102"/>
    <x v="346"/>
    <n v="0"/>
    <x v="9"/>
    <x v="3"/>
  </r>
  <r>
    <x v="102"/>
    <x v="293"/>
    <n v="56.213017751479292"/>
    <x v="9"/>
    <x v="3"/>
  </r>
  <r>
    <x v="102"/>
    <x v="273"/>
    <n v="5.343511450381679"/>
    <x v="10"/>
    <x v="3"/>
  </r>
  <r>
    <x v="102"/>
    <x v="274"/>
    <n v="17.557251908396946"/>
    <x v="10"/>
    <x v="3"/>
  </r>
  <r>
    <x v="102"/>
    <x v="275"/>
    <n v="19.847328244274809"/>
    <x v="10"/>
    <x v="3"/>
  </r>
  <r>
    <x v="102"/>
    <x v="276"/>
    <n v="3.8167938931297711"/>
    <x v="10"/>
    <x v="3"/>
  </r>
  <r>
    <x v="102"/>
    <x v="277"/>
    <n v="11.450381679389313"/>
    <x v="10"/>
    <x v="3"/>
  </r>
  <r>
    <x v="102"/>
    <x v="278"/>
    <n v="6.106870229007634"/>
    <x v="10"/>
    <x v="3"/>
  </r>
  <r>
    <x v="102"/>
    <x v="279"/>
    <n v="4.5801526717557248"/>
    <x v="10"/>
    <x v="3"/>
  </r>
  <r>
    <x v="102"/>
    <x v="280"/>
    <n v="0.76335877862595425"/>
    <x v="10"/>
    <x v="3"/>
  </r>
  <r>
    <x v="102"/>
    <x v="281"/>
    <n v="3.8167938931297711"/>
    <x v="10"/>
    <x v="3"/>
  </r>
  <r>
    <x v="102"/>
    <x v="282"/>
    <n v="6.8702290076335881"/>
    <x v="10"/>
    <x v="3"/>
  </r>
  <r>
    <x v="102"/>
    <x v="283"/>
    <n v="0.76335877862595425"/>
    <x v="10"/>
    <x v="3"/>
  </r>
  <r>
    <x v="102"/>
    <x v="284"/>
    <n v="14.503816793893129"/>
    <x v="10"/>
    <x v="3"/>
  </r>
  <r>
    <x v="102"/>
    <x v="285"/>
    <n v="0.76335877862595425"/>
    <x v="10"/>
    <x v="3"/>
  </r>
  <r>
    <x v="102"/>
    <x v="286"/>
    <n v="13.740458015267176"/>
    <x v="10"/>
    <x v="3"/>
  </r>
  <r>
    <x v="102"/>
    <x v="287"/>
    <n v="8.3969465648854964"/>
    <x v="10"/>
    <x v="3"/>
  </r>
  <r>
    <x v="102"/>
    <x v="288"/>
    <n v="1.5267175572519085"/>
    <x v="10"/>
    <x v="3"/>
  </r>
  <r>
    <x v="102"/>
    <x v="289"/>
    <n v="1.5267175572519085"/>
    <x v="10"/>
    <x v="3"/>
  </r>
  <r>
    <x v="102"/>
    <x v="181"/>
    <n v="0"/>
    <x v="10"/>
    <x v="3"/>
  </r>
  <r>
    <x v="102"/>
    <x v="290"/>
    <n v="10.687022900763358"/>
    <x v="10"/>
    <x v="3"/>
  </r>
  <r>
    <x v="102"/>
    <x v="291"/>
    <n v="6.8702290076335881"/>
    <x v="10"/>
    <x v="3"/>
  </r>
  <r>
    <x v="102"/>
    <x v="292"/>
    <n v="1.5267175572519085"/>
    <x v="10"/>
    <x v="3"/>
  </r>
  <r>
    <x v="102"/>
    <x v="345"/>
    <n v="0"/>
    <x v="10"/>
    <x v="3"/>
  </r>
  <r>
    <x v="102"/>
    <x v="346"/>
    <n v="0"/>
    <x v="10"/>
    <x v="3"/>
  </r>
  <r>
    <x v="102"/>
    <x v="293"/>
    <n v="31.297709923664122"/>
    <x v="10"/>
    <x v="3"/>
  </r>
  <r>
    <x v="102"/>
    <x v="273"/>
    <n v="5.882352941176471"/>
    <x v="11"/>
    <x v="3"/>
  </r>
  <r>
    <x v="102"/>
    <x v="274"/>
    <n v="24.369747899159663"/>
    <x v="11"/>
    <x v="3"/>
  </r>
  <r>
    <x v="102"/>
    <x v="275"/>
    <n v="14.285714285714286"/>
    <x v="11"/>
    <x v="3"/>
  </r>
  <r>
    <x v="102"/>
    <x v="276"/>
    <n v="2.5210084033613445"/>
    <x v="11"/>
    <x v="3"/>
  </r>
  <r>
    <x v="102"/>
    <x v="277"/>
    <n v="3.3613445378151261"/>
    <x v="11"/>
    <x v="3"/>
  </r>
  <r>
    <x v="102"/>
    <x v="278"/>
    <n v="11.764705882352942"/>
    <x v="11"/>
    <x v="3"/>
  </r>
  <r>
    <x v="102"/>
    <x v="279"/>
    <n v="5.882352941176471"/>
    <x v="11"/>
    <x v="3"/>
  </r>
  <r>
    <x v="102"/>
    <x v="280"/>
    <n v="0"/>
    <x v="11"/>
    <x v="3"/>
  </r>
  <r>
    <x v="102"/>
    <x v="281"/>
    <n v="4.2016806722689077"/>
    <x v="11"/>
    <x v="3"/>
  </r>
  <r>
    <x v="102"/>
    <x v="282"/>
    <n v="3.3613445378151261"/>
    <x v="11"/>
    <x v="3"/>
  </r>
  <r>
    <x v="102"/>
    <x v="283"/>
    <n v="0"/>
    <x v="11"/>
    <x v="3"/>
  </r>
  <r>
    <x v="102"/>
    <x v="284"/>
    <n v="4.2016806722689077"/>
    <x v="11"/>
    <x v="3"/>
  </r>
  <r>
    <x v="102"/>
    <x v="285"/>
    <n v="0"/>
    <x v="11"/>
    <x v="3"/>
  </r>
  <r>
    <x v="102"/>
    <x v="286"/>
    <n v="7.5630252100840334"/>
    <x v="11"/>
    <x v="3"/>
  </r>
  <r>
    <x v="102"/>
    <x v="287"/>
    <n v="2.5210084033613445"/>
    <x v="11"/>
    <x v="3"/>
  </r>
  <r>
    <x v="102"/>
    <x v="288"/>
    <n v="3.3613445378151261"/>
    <x v="11"/>
    <x v="3"/>
  </r>
  <r>
    <x v="102"/>
    <x v="289"/>
    <n v="8.4033613445378155"/>
    <x v="11"/>
    <x v="3"/>
  </r>
  <r>
    <x v="102"/>
    <x v="181"/>
    <n v="0.84033613445378152"/>
    <x v="11"/>
    <x v="3"/>
  </r>
  <r>
    <x v="102"/>
    <x v="290"/>
    <n v="1.680672268907563"/>
    <x v="11"/>
    <x v="3"/>
  </r>
  <r>
    <x v="102"/>
    <x v="291"/>
    <n v="9.2436974789915958"/>
    <x v="11"/>
    <x v="3"/>
  </r>
  <r>
    <x v="102"/>
    <x v="292"/>
    <n v="0"/>
    <x v="11"/>
    <x v="3"/>
  </r>
  <r>
    <x v="102"/>
    <x v="345"/>
    <n v="0"/>
    <x v="11"/>
    <x v="3"/>
  </r>
  <r>
    <x v="102"/>
    <x v="346"/>
    <n v="0"/>
    <x v="11"/>
    <x v="3"/>
  </r>
  <r>
    <x v="102"/>
    <x v="293"/>
    <n v="44.537815126050418"/>
    <x v="11"/>
    <x v="3"/>
  </r>
  <r>
    <x v="102"/>
    <x v="273"/>
    <n v="8.0808080808080813"/>
    <x v="12"/>
    <x v="3"/>
  </r>
  <r>
    <x v="102"/>
    <x v="274"/>
    <n v="18.181818181818183"/>
    <x v="12"/>
    <x v="3"/>
  </r>
  <r>
    <x v="102"/>
    <x v="275"/>
    <n v="8.0808080808080813"/>
    <x v="12"/>
    <x v="3"/>
  </r>
  <r>
    <x v="102"/>
    <x v="276"/>
    <n v="5.0505050505050502"/>
    <x v="12"/>
    <x v="3"/>
  </r>
  <r>
    <x v="102"/>
    <x v="277"/>
    <n v="7.0707070707070709"/>
    <x v="12"/>
    <x v="3"/>
  </r>
  <r>
    <x v="102"/>
    <x v="278"/>
    <n v="2.0202020202020203"/>
    <x v="12"/>
    <x v="3"/>
  </r>
  <r>
    <x v="102"/>
    <x v="279"/>
    <n v="10.1010101010101"/>
    <x v="12"/>
    <x v="3"/>
  </r>
  <r>
    <x v="102"/>
    <x v="280"/>
    <n v="1.0101010101010102"/>
    <x v="12"/>
    <x v="3"/>
  </r>
  <r>
    <x v="102"/>
    <x v="281"/>
    <n v="6.0606060606060606"/>
    <x v="12"/>
    <x v="3"/>
  </r>
  <r>
    <x v="102"/>
    <x v="282"/>
    <n v="2.0202020202020203"/>
    <x v="12"/>
    <x v="3"/>
  </r>
  <r>
    <x v="102"/>
    <x v="283"/>
    <n v="1.0101010101010102"/>
    <x v="12"/>
    <x v="3"/>
  </r>
  <r>
    <x v="102"/>
    <x v="284"/>
    <n v="4.0404040404040407"/>
    <x v="12"/>
    <x v="3"/>
  </r>
  <r>
    <x v="102"/>
    <x v="285"/>
    <n v="0"/>
    <x v="12"/>
    <x v="3"/>
  </r>
  <r>
    <x v="102"/>
    <x v="286"/>
    <n v="7.0707070707070709"/>
    <x v="12"/>
    <x v="3"/>
  </r>
  <r>
    <x v="102"/>
    <x v="287"/>
    <n v="3.0303030303030303"/>
    <x v="12"/>
    <x v="3"/>
  </r>
  <r>
    <x v="102"/>
    <x v="288"/>
    <n v="5.0505050505050502"/>
    <x v="12"/>
    <x v="3"/>
  </r>
  <r>
    <x v="102"/>
    <x v="289"/>
    <n v="1.0101010101010102"/>
    <x v="12"/>
    <x v="3"/>
  </r>
  <r>
    <x v="102"/>
    <x v="181"/>
    <n v="0"/>
    <x v="12"/>
    <x v="3"/>
  </r>
  <r>
    <x v="102"/>
    <x v="290"/>
    <n v="1.0101010101010102"/>
    <x v="12"/>
    <x v="3"/>
  </r>
  <r>
    <x v="102"/>
    <x v="291"/>
    <n v="8.0808080808080813"/>
    <x v="12"/>
    <x v="3"/>
  </r>
  <r>
    <x v="102"/>
    <x v="292"/>
    <n v="0"/>
    <x v="12"/>
    <x v="3"/>
  </r>
  <r>
    <x v="102"/>
    <x v="345"/>
    <n v="0"/>
    <x v="12"/>
    <x v="3"/>
  </r>
  <r>
    <x v="102"/>
    <x v="346"/>
    <n v="0"/>
    <x v="12"/>
    <x v="3"/>
  </r>
  <r>
    <x v="102"/>
    <x v="293"/>
    <n v="50.505050505050505"/>
    <x v="12"/>
    <x v="3"/>
  </r>
  <r>
    <x v="102"/>
    <x v="273"/>
    <n v="5.7971014492753623"/>
    <x v="13"/>
    <x v="3"/>
  </r>
  <r>
    <x v="102"/>
    <x v="274"/>
    <n v="20.289855072463769"/>
    <x v="13"/>
    <x v="3"/>
  </r>
  <r>
    <x v="102"/>
    <x v="275"/>
    <n v="20.289855072463769"/>
    <x v="13"/>
    <x v="3"/>
  </r>
  <r>
    <x v="102"/>
    <x v="276"/>
    <n v="4.3478260869565215"/>
    <x v="13"/>
    <x v="3"/>
  </r>
  <r>
    <x v="102"/>
    <x v="277"/>
    <n v="7.2463768115942031"/>
    <x v="13"/>
    <x v="3"/>
  </r>
  <r>
    <x v="102"/>
    <x v="278"/>
    <n v="8.695652173913043"/>
    <x v="13"/>
    <x v="3"/>
  </r>
  <r>
    <x v="102"/>
    <x v="279"/>
    <n v="4.3478260869565215"/>
    <x v="13"/>
    <x v="3"/>
  </r>
  <r>
    <x v="102"/>
    <x v="280"/>
    <n v="0"/>
    <x v="13"/>
    <x v="3"/>
  </r>
  <r>
    <x v="102"/>
    <x v="281"/>
    <n v="1.4492753623188406"/>
    <x v="13"/>
    <x v="3"/>
  </r>
  <r>
    <x v="102"/>
    <x v="282"/>
    <n v="1.4492753623188406"/>
    <x v="13"/>
    <x v="3"/>
  </r>
  <r>
    <x v="102"/>
    <x v="283"/>
    <n v="0"/>
    <x v="13"/>
    <x v="3"/>
  </r>
  <r>
    <x v="102"/>
    <x v="284"/>
    <n v="0"/>
    <x v="13"/>
    <x v="3"/>
  </r>
  <r>
    <x v="102"/>
    <x v="285"/>
    <n v="1.4492753623188406"/>
    <x v="13"/>
    <x v="3"/>
  </r>
  <r>
    <x v="102"/>
    <x v="286"/>
    <n v="10.144927536231885"/>
    <x v="13"/>
    <x v="3"/>
  </r>
  <r>
    <x v="102"/>
    <x v="287"/>
    <n v="4.3478260869565215"/>
    <x v="13"/>
    <x v="3"/>
  </r>
  <r>
    <x v="102"/>
    <x v="288"/>
    <n v="0"/>
    <x v="13"/>
    <x v="3"/>
  </r>
  <r>
    <x v="102"/>
    <x v="289"/>
    <n v="4.3478260869565215"/>
    <x v="13"/>
    <x v="3"/>
  </r>
  <r>
    <x v="102"/>
    <x v="181"/>
    <n v="0"/>
    <x v="13"/>
    <x v="3"/>
  </r>
  <r>
    <x v="102"/>
    <x v="290"/>
    <n v="0"/>
    <x v="13"/>
    <x v="3"/>
  </r>
  <r>
    <x v="102"/>
    <x v="291"/>
    <n v="10.144927536231885"/>
    <x v="13"/>
    <x v="3"/>
  </r>
  <r>
    <x v="102"/>
    <x v="292"/>
    <n v="0"/>
    <x v="13"/>
    <x v="3"/>
  </r>
  <r>
    <x v="102"/>
    <x v="345"/>
    <n v="0"/>
    <x v="13"/>
    <x v="3"/>
  </r>
  <r>
    <x v="102"/>
    <x v="346"/>
    <n v="0"/>
    <x v="13"/>
    <x v="3"/>
  </r>
  <r>
    <x v="102"/>
    <x v="293"/>
    <n v="44.927536231884055"/>
    <x v="13"/>
    <x v="3"/>
  </r>
  <r>
    <x v="102"/>
    <x v="273"/>
    <n v="10.344827586206897"/>
    <x v="14"/>
    <x v="3"/>
  </r>
  <r>
    <x v="102"/>
    <x v="274"/>
    <n v="9.1954022988505741"/>
    <x v="14"/>
    <x v="3"/>
  </r>
  <r>
    <x v="102"/>
    <x v="275"/>
    <n v="11.494252873563218"/>
    <x v="14"/>
    <x v="3"/>
  </r>
  <r>
    <x v="102"/>
    <x v="276"/>
    <n v="5.7471264367816088"/>
    <x v="14"/>
    <x v="3"/>
  </r>
  <r>
    <x v="102"/>
    <x v="277"/>
    <n v="2.2988505747126435"/>
    <x v="14"/>
    <x v="3"/>
  </r>
  <r>
    <x v="102"/>
    <x v="278"/>
    <n v="13.793103448275861"/>
    <x v="14"/>
    <x v="3"/>
  </r>
  <r>
    <x v="102"/>
    <x v="279"/>
    <n v="12.64367816091954"/>
    <x v="14"/>
    <x v="3"/>
  </r>
  <r>
    <x v="102"/>
    <x v="280"/>
    <n v="0"/>
    <x v="14"/>
    <x v="3"/>
  </r>
  <r>
    <x v="102"/>
    <x v="281"/>
    <n v="4.5977011494252871"/>
    <x v="14"/>
    <x v="3"/>
  </r>
  <r>
    <x v="102"/>
    <x v="282"/>
    <n v="4.5977011494252871"/>
    <x v="14"/>
    <x v="3"/>
  </r>
  <r>
    <x v="102"/>
    <x v="283"/>
    <n v="1.1494252873563218"/>
    <x v="14"/>
    <x v="3"/>
  </r>
  <r>
    <x v="102"/>
    <x v="284"/>
    <n v="0"/>
    <x v="14"/>
    <x v="3"/>
  </r>
  <r>
    <x v="102"/>
    <x v="285"/>
    <n v="5.7471264367816088"/>
    <x v="14"/>
    <x v="3"/>
  </r>
  <r>
    <x v="102"/>
    <x v="286"/>
    <n v="4.5977011494252871"/>
    <x v="14"/>
    <x v="3"/>
  </r>
  <r>
    <x v="102"/>
    <x v="287"/>
    <n v="0"/>
    <x v="14"/>
    <x v="3"/>
  </r>
  <r>
    <x v="102"/>
    <x v="288"/>
    <n v="5.7471264367816088"/>
    <x v="14"/>
    <x v="3"/>
  </r>
  <r>
    <x v="102"/>
    <x v="289"/>
    <n v="4.5977011494252871"/>
    <x v="14"/>
    <x v="3"/>
  </r>
  <r>
    <x v="102"/>
    <x v="181"/>
    <n v="0"/>
    <x v="14"/>
    <x v="3"/>
  </r>
  <r>
    <x v="102"/>
    <x v="290"/>
    <n v="10.344827586206897"/>
    <x v="14"/>
    <x v="3"/>
  </r>
  <r>
    <x v="102"/>
    <x v="291"/>
    <n v="5.7471264367816088"/>
    <x v="14"/>
    <x v="3"/>
  </r>
  <r>
    <x v="102"/>
    <x v="292"/>
    <n v="4.5977011494252871"/>
    <x v="14"/>
    <x v="3"/>
  </r>
  <r>
    <x v="102"/>
    <x v="345"/>
    <n v="0"/>
    <x v="14"/>
    <x v="3"/>
  </r>
  <r>
    <x v="102"/>
    <x v="346"/>
    <n v="0"/>
    <x v="14"/>
    <x v="3"/>
  </r>
  <r>
    <x v="102"/>
    <x v="293"/>
    <n v="39.080459770114942"/>
    <x v="14"/>
    <x v="3"/>
  </r>
  <r>
    <x v="102"/>
    <x v="273"/>
    <n v="8.791208791208792"/>
    <x v="15"/>
    <x v="3"/>
  </r>
  <r>
    <x v="102"/>
    <x v="274"/>
    <n v="21.978021978021978"/>
    <x v="15"/>
    <x v="3"/>
  </r>
  <r>
    <x v="102"/>
    <x v="275"/>
    <n v="5.4945054945054945"/>
    <x v="15"/>
    <x v="3"/>
  </r>
  <r>
    <x v="102"/>
    <x v="276"/>
    <n v="1.098901098901099"/>
    <x v="15"/>
    <x v="3"/>
  </r>
  <r>
    <x v="102"/>
    <x v="277"/>
    <n v="12.087912087912088"/>
    <x v="15"/>
    <x v="3"/>
  </r>
  <r>
    <x v="102"/>
    <x v="278"/>
    <n v="2.197802197802198"/>
    <x v="15"/>
    <x v="3"/>
  </r>
  <r>
    <x v="102"/>
    <x v="279"/>
    <n v="5.4945054945054945"/>
    <x v="15"/>
    <x v="3"/>
  </r>
  <r>
    <x v="102"/>
    <x v="280"/>
    <n v="3.2967032967032965"/>
    <x v="15"/>
    <x v="3"/>
  </r>
  <r>
    <x v="102"/>
    <x v="281"/>
    <n v="3.2967032967032965"/>
    <x v="15"/>
    <x v="3"/>
  </r>
  <r>
    <x v="102"/>
    <x v="282"/>
    <n v="6.5934065934065931"/>
    <x v="15"/>
    <x v="3"/>
  </r>
  <r>
    <x v="102"/>
    <x v="283"/>
    <n v="1.098901098901099"/>
    <x v="15"/>
    <x v="3"/>
  </r>
  <r>
    <x v="102"/>
    <x v="284"/>
    <n v="2.197802197802198"/>
    <x v="15"/>
    <x v="3"/>
  </r>
  <r>
    <x v="102"/>
    <x v="285"/>
    <n v="3.2967032967032965"/>
    <x v="15"/>
    <x v="3"/>
  </r>
  <r>
    <x v="102"/>
    <x v="286"/>
    <n v="6.5934065934065931"/>
    <x v="15"/>
    <x v="3"/>
  </r>
  <r>
    <x v="102"/>
    <x v="287"/>
    <n v="1.098901098901099"/>
    <x v="15"/>
    <x v="3"/>
  </r>
  <r>
    <x v="102"/>
    <x v="288"/>
    <n v="0"/>
    <x v="15"/>
    <x v="3"/>
  </r>
  <r>
    <x v="102"/>
    <x v="289"/>
    <n v="2.197802197802198"/>
    <x v="15"/>
    <x v="3"/>
  </r>
  <r>
    <x v="102"/>
    <x v="181"/>
    <n v="0"/>
    <x v="15"/>
    <x v="3"/>
  </r>
  <r>
    <x v="102"/>
    <x v="290"/>
    <n v="0"/>
    <x v="15"/>
    <x v="3"/>
  </r>
  <r>
    <x v="102"/>
    <x v="291"/>
    <n v="3.2967032967032965"/>
    <x v="15"/>
    <x v="3"/>
  </r>
  <r>
    <x v="102"/>
    <x v="292"/>
    <n v="1.098901098901099"/>
    <x v="15"/>
    <x v="3"/>
  </r>
  <r>
    <x v="102"/>
    <x v="345"/>
    <n v="0"/>
    <x v="15"/>
    <x v="3"/>
  </r>
  <r>
    <x v="102"/>
    <x v="346"/>
    <n v="0"/>
    <x v="15"/>
    <x v="3"/>
  </r>
  <r>
    <x v="102"/>
    <x v="293"/>
    <n v="56.043956043956044"/>
    <x v="15"/>
    <x v="3"/>
  </r>
  <r>
    <x v="102"/>
    <x v="273"/>
    <n v="1.0869565217391304"/>
    <x v="16"/>
    <x v="3"/>
  </r>
  <r>
    <x v="102"/>
    <x v="274"/>
    <n v="16.847826086956523"/>
    <x v="16"/>
    <x v="3"/>
  </r>
  <r>
    <x v="102"/>
    <x v="275"/>
    <n v="14.130434782608695"/>
    <x v="16"/>
    <x v="3"/>
  </r>
  <r>
    <x v="102"/>
    <x v="276"/>
    <n v="3.8043478260869565"/>
    <x v="16"/>
    <x v="3"/>
  </r>
  <r>
    <x v="102"/>
    <x v="277"/>
    <n v="8.695652173913043"/>
    <x v="16"/>
    <x v="3"/>
  </r>
  <r>
    <x v="102"/>
    <x v="278"/>
    <n v="2.7173913043478262"/>
    <x v="16"/>
    <x v="3"/>
  </r>
  <r>
    <x v="102"/>
    <x v="279"/>
    <n v="8.1521739130434785"/>
    <x v="16"/>
    <x v="3"/>
  </r>
  <r>
    <x v="102"/>
    <x v="280"/>
    <n v="0"/>
    <x v="16"/>
    <x v="3"/>
  </r>
  <r>
    <x v="102"/>
    <x v="281"/>
    <n v="3.8043478260869565"/>
    <x v="16"/>
    <x v="3"/>
  </r>
  <r>
    <x v="102"/>
    <x v="282"/>
    <n v="3.2608695652173911"/>
    <x v="16"/>
    <x v="3"/>
  </r>
  <r>
    <x v="102"/>
    <x v="283"/>
    <n v="0"/>
    <x v="16"/>
    <x v="3"/>
  </r>
  <r>
    <x v="102"/>
    <x v="284"/>
    <n v="2.1739130434782608"/>
    <x v="16"/>
    <x v="3"/>
  </r>
  <r>
    <x v="102"/>
    <x v="285"/>
    <n v="0.54347826086956519"/>
    <x v="16"/>
    <x v="3"/>
  </r>
  <r>
    <x v="102"/>
    <x v="286"/>
    <n v="4.8913043478260869"/>
    <x v="16"/>
    <x v="3"/>
  </r>
  <r>
    <x v="102"/>
    <x v="287"/>
    <n v="2.7173913043478262"/>
    <x v="16"/>
    <x v="3"/>
  </r>
  <r>
    <x v="102"/>
    <x v="288"/>
    <n v="1.6304347826086956"/>
    <x v="16"/>
    <x v="3"/>
  </r>
  <r>
    <x v="102"/>
    <x v="289"/>
    <n v="2.7173913043478262"/>
    <x v="16"/>
    <x v="3"/>
  </r>
  <r>
    <x v="102"/>
    <x v="181"/>
    <n v="0.54347826086956519"/>
    <x v="16"/>
    <x v="3"/>
  </r>
  <r>
    <x v="102"/>
    <x v="290"/>
    <n v="4.3478260869565215"/>
    <x v="16"/>
    <x v="3"/>
  </r>
  <r>
    <x v="102"/>
    <x v="291"/>
    <n v="8.1521739130434785"/>
    <x v="16"/>
    <x v="3"/>
  </r>
  <r>
    <x v="102"/>
    <x v="292"/>
    <n v="1.6304347826086956"/>
    <x v="16"/>
    <x v="3"/>
  </r>
  <r>
    <x v="102"/>
    <x v="345"/>
    <n v="0"/>
    <x v="16"/>
    <x v="3"/>
  </r>
  <r>
    <x v="102"/>
    <x v="346"/>
    <n v="0"/>
    <x v="16"/>
    <x v="3"/>
  </r>
  <r>
    <x v="102"/>
    <x v="293"/>
    <n v="53.260869565217391"/>
    <x v="16"/>
    <x v="3"/>
  </r>
  <r>
    <x v="103"/>
    <x v="294"/>
    <n v="619.50112204586367"/>
    <x v="0"/>
    <x v="2"/>
  </r>
  <r>
    <x v="103"/>
    <x v="295"/>
    <n v="353.32309931673603"/>
    <x v="0"/>
    <x v="2"/>
  </r>
  <r>
    <x v="103"/>
    <x v="296"/>
    <n v="967.75393097034998"/>
    <x v="0"/>
    <x v="2"/>
  </r>
  <r>
    <x v="103"/>
    <x v="297"/>
    <n v="62.431329898946792"/>
    <x v="0"/>
    <x v="2"/>
  </r>
  <r>
    <x v="103"/>
    <x v="298"/>
    <n v="35.931389038883296"/>
    <x v="0"/>
    <x v="2"/>
  </r>
  <r>
    <x v="103"/>
    <x v="299"/>
    <n v="97.620802003272232"/>
    <x v="0"/>
    <x v="2"/>
  </r>
  <r>
    <x v="103"/>
    <x v="294"/>
    <n v="424.25210073137987"/>
    <x v="1"/>
    <x v="2"/>
  </r>
  <r>
    <x v="103"/>
    <x v="295"/>
    <n v="312.04387795666901"/>
    <x v="1"/>
    <x v="2"/>
  </r>
  <r>
    <x v="103"/>
    <x v="296"/>
    <n v="736.04424504112626"/>
    <x v="1"/>
    <x v="2"/>
  </r>
  <r>
    <x v="103"/>
    <x v="297"/>
    <n v="66.938962912275485"/>
    <x v="1"/>
    <x v="2"/>
  </r>
  <r>
    <x v="103"/>
    <x v="298"/>
    <n v="50.906910193427059"/>
    <x v="1"/>
    <x v="2"/>
  </r>
  <r>
    <x v="103"/>
    <x v="299"/>
    <n v="116.46504701256103"/>
    <x v="1"/>
    <x v="2"/>
  </r>
  <r>
    <x v="103"/>
    <x v="294"/>
    <n v="497.83081041676871"/>
    <x v="2"/>
    <x v="2"/>
  </r>
  <r>
    <x v="103"/>
    <x v="295"/>
    <n v="317.25212304073267"/>
    <x v="2"/>
    <x v="2"/>
  </r>
  <r>
    <x v="103"/>
    <x v="296"/>
    <n v="814.70403039710231"/>
    <x v="2"/>
    <x v="2"/>
  </r>
  <r>
    <x v="103"/>
    <x v="297"/>
    <n v="50.023896297375359"/>
    <x v="2"/>
    <x v="2"/>
  </r>
  <r>
    <x v="103"/>
    <x v="298"/>
    <n v="31.842892559183252"/>
    <x v="2"/>
    <x v="2"/>
  </r>
  <r>
    <x v="103"/>
    <x v="299"/>
    <n v="82.178919811284871"/>
    <x v="2"/>
    <x v="2"/>
  </r>
  <r>
    <x v="103"/>
    <x v="294"/>
    <n v="847.94923241955667"/>
    <x v="3"/>
    <x v="2"/>
  </r>
  <r>
    <x v="103"/>
    <x v="295"/>
    <n v="333.3635828625234"/>
    <x v="3"/>
    <x v="2"/>
  </r>
  <r>
    <x v="103"/>
    <x v="296"/>
    <n v="1181.737347077423"/>
    <x v="3"/>
    <x v="2"/>
  </r>
  <r>
    <x v="103"/>
    <x v="297"/>
    <n v="65.137522362557021"/>
    <x v="3"/>
    <x v="2"/>
  </r>
  <r>
    <x v="103"/>
    <x v="298"/>
    <n v="25.34322094563155"/>
    <x v="3"/>
    <x v="2"/>
  </r>
  <r>
    <x v="103"/>
    <x v="299"/>
    <n v="90.726059483861619"/>
    <x v="3"/>
    <x v="2"/>
  </r>
  <r>
    <x v="103"/>
    <x v="294"/>
    <n v="729.87651882780915"/>
    <x v="4"/>
    <x v="2"/>
  </r>
  <r>
    <x v="103"/>
    <x v="295"/>
    <n v="403.76615575869278"/>
    <x v="4"/>
    <x v="2"/>
  </r>
  <r>
    <x v="103"/>
    <x v="296"/>
    <n v="1118.186231176237"/>
    <x v="4"/>
    <x v="2"/>
  </r>
  <r>
    <x v="103"/>
    <x v="297"/>
    <n v="66.612086799720188"/>
    <x v="4"/>
    <x v="2"/>
  </r>
  <r>
    <x v="103"/>
    <x v="298"/>
    <n v="36.686651894730296"/>
    <x v="4"/>
    <x v="2"/>
  </r>
  <r>
    <x v="103"/>
    <x v="299"/>
    <n v="101.9878367880538"/>
    <x v="4"/>
    <x v="2"/>
  </r>
  <r>
    <x v="103"/>
    <x v="294"/>
    <n v="753.55418585011012"/>
    <x v="5"/>
    <x v="2"/>
  </r>
  <r>
    <x v="103"/>
    <x v="295"/>
    <n v="409.89713064713067"/>
    <x v="5"/>
    <x v="2"/>
  </r>
  <r>
    <x v="103"/>
    <x v="296"/>
    <n v="1175.1085013263"/>
    <x v="5"/>
    <x v="2"/>
  </r>
  <r>
    <x v="103"/>
    <x v="297"/>
    <n v="66.210142633727401"/>
    <x v="5"/>
    <x v="2"/>
  </r>
  <r>
    <x v="103"/>
    <x v="298"/>
    <n v="37.073256250552177"/>
    <x v="5"/>
    <x v="2"/>
  </r>
  <r>
    <x v="103"/>
    <x v="299"/>
    <n v="103.24951137408459"/>
    <x v="5"/>
    <x v="2"/>
  </r>
  <r>
    <x v="103"/>
    <x v="294"/>
    <n v="818.42302603568294"/>
    <x v="6"/>
    <x v="2"/>
  </r>
  <r>
    <x v="103"/>
    <x v="295"/>
    <n v="507.38282946383123"/>
    <x v="6"/>
    <x v="2"/>
  </r>
  <r>
    <x v="103"/>
    <x v="296"/>
    <n v="1296.6735282248137"/>
    <x v="6"/>
    <x v="2"/>
  </r>
  <r>
    <x v="103"/>
    <x v="297"/>
    <n v="64.548244612933345"/>
    <x v="6"/>
    <x v="2"/>
  </r>
  <r>
    <x v="103"/>
    <x v="298"/>
    <n v="38.486687443527003"/>
    <x v="6"/>
    <x v="2"/>
  </r>
  <r>
    <x v="103"/>
    <x v="299"/>
    <n v="101.83299959880745"/>
    <x v="6"/>
    <x v="2"/>
  </r>
  <r>
    <x v="103"/>
    <x v="294"/>
    <n v="596.34565992717455"/>
    <x v="7"/>
    <x v="2"/>
  </r>
  <r>
    <x v="103"/>
    <x v="295"/>
    <n v="398.10221443074283"/>
    <x v="7"/>
    <x v="2"/>
  </r>
  <r>
    <x v="103"/>
    <x v="296"/>
    <n v="951.696713501506"/>
    <x v="7"/>
    <x v="2"/>
  </r>
  <r>
    <x v="103"/>
    <x v="297"/>
    <n v="54.017929051560905"/>
    <x v="7"/>
    <x v="2"/>
  </r>
  <r>
    <x v="103"/>
    <x v="298"/>
    <n v="34.881667437044165"/>
    <x v="7"/>
    <x v="2"/>
  </r>
  <r>
    <x v="103"/>
    <x v="299"/>
    <n v="86.206187121083389"/>
    <x v="7"/>
    <x v="2"/>
  </r>
  <r>
    <x v="103"/>
    <x v="294"/>
    <n v="803.11818321723388"/>
    <x v="8"/>
    <x v="2"/>
  </r>
  <r>
    <x v="103"/>
    <x v="295"/>
    <n v="331.56333066653269"/>
    <x v="8"/>
    <x v="2"/>
  </r>
  <r>
    <x v="103"/>
    <x v="296"/>
    <n v="1128.494214840372"/>
    <x v="8"/>
    <x v="2"/>
  </r>
  <r>
    <x v="103"/>
    <x v="297"/>
    <n v="88.468487370023396"/>
    <x v="8"/>
    <x v="2"/>
  </r>
  <r>
    <x v="103"/>
    <x v="298"/>
    <n v="36.982886012450173"/>
    <x v="8"/>
    <x v="2"/>
  </r>
  <r>
    <x v="103"/>
    <x v="299"/>
    <n v="124.31069085350971"/>
    <x v="8"/>
    <x v="2"/>
  </r>
  <r>
    <x v="103"/>
    <x v="294"/>
    <n v="804.64738307264099"/>
    <x v="9"/>
    <x v="2"/>
  </r>
  <r>
    <x v="103"/>
    <x v="295"/>
    <n v="322.92407407407427"/>
    <x v="9"/>
    <x v="2"/>
  </r>
  <r>
    <x v="103"/>
    <x v="296"/>
    <n v="1130.7097562068909"/>
    <x v="9"/>
    <x v="2"/>
  </r>
  <r>
    <x v="103"/>
    <x v="297"/>
    <n v="80.994111585601331"/>
    <x v="9"/>
    <x v="2"/>
  </r>
  <r>
    <x v="103"/>
    <x v="298"/>
    <n v="32.673599400412208"/>
    <x v="9"/>
    <x v="2"/>
  </r>
  <r>
    <x v="103"/>
    <x v="299"/>
    <n v="113.59410637372592"/>
    <x v="9"/>
    <x v="2"/>
  </r>
  <r>
    <x v="103"/>
    <x v="294"/>
    <n v="831.40619991434016"/>
    <x v="10"/>
    <x v="2"/>
  </r>
  <r>
    <x v="103"/>
    <x v="295"/>
    <n v="338.30536912751688"/>
    <x v="10"/>
    <x v="2"/>
  </r>
  <r>
    <x v="103"/>
    <x v="296"/>
    <n v="1168.5337251668661"/>
    <x v="10"/>
    <x v="2"/>
  </r>
  <r>
    <x v="103"/>
    <x v="297"/>
    <n v="72.343848641195066"/>
    <x v="10"/>
    <x v="2"/>
  </r>
  <r>
    <x v="103"/>
    <x v="298"/>
    <n v="29.512587822014048"/>
    <x v="10"/>
    <x v="2"/>
  </r>
  <r>
    <x v="103"/>
    <x v="299"/>
    <n v="101.67861023205421"/>
    <x v="10"/>
    <x v="2"/>
  </r>
  <r>
    <x v="103"/>
    <x v="294"/>
    <n v="934.2856529391039"/>
    <x v="11"/>
    <x v="2"/>
  </r>
  <r>
    <x v="103"/>
    <x v="295"/>
    <n v="323.13310961968699"/>
    <x v="11"/>
    <x v="2"/>
  </r>
  <r>
    <x v="103"/>
    <x v="296"/>
    <n v="1252.6453343116521"/>
    <x v="11"/>
    <x v="2"/>
  </r>
  <r>
    <x v="103"/>
    <x v="297"/>
    <n v="92.342186627702134"/>
    <x v="11"/>
    <x v="2"/>
  </r>
  <r>
    <x v="103"/>
    <x v="298"/>
    <n v="31.780088008800874"/>
    <x v="11"/>
    <x v="2"/>
  </r>
  <r>
    <x v="103"/>
    <x v="299"/>
    <n v="123.80796908894241"/>
    <x v="11"/>
    <x v="2"/>
  </r>
  <r>
    <x v="103"/>
    <x v="294"/>
    <n v="786.32879357709885"/>
    <x v="12"/>
    <x v="2"/>
  </r>
  <r>
    <x v="103"/>
    <x v="295"/>
    <n v="508.47504708097949"/>
    <x v="12"/>
    <x v="2"/>
  </r>
  <r>
    <x v="103"/>
    <x v="296"/>
    <n v="1260.1462538945589"/>
    <x v="12"/>
    <x v="2"/>
  </r>
  <r>
    <x v="103"/>
    <x v="297"/>
    <n v="55.284886930718812"/>
    <x v="12"/>
    <x v="2"/>
  </r>
  <r>
    <x v="103"/>
    <x v="298"/>
    <n v="35.84232709411922"/>
    <x v="12"/>
    <x v="2"/>
  </r>
  <r>
    <x v="103"/>
    <x v="299"/>
    <n v="88.597853381161713"/>
    <x v="12"/>
    <x v="2"/>
  </r>
  <r>
    <x v="103"/>
    <x v="294"/>
    <n v="887.60289258426781"/>
    <x v="13"/>
    <x v="2"/>
  </r>
  <r>
    <x v="103"/>
    <x v="295"/>
    <n v="419.73454189560368"/>
    <x v="13"/>
    <x v="2"/>
  </r>
  <r>
    <x v="103"/>
    <x v="296"/>
    <n v="1314.8942402323958"/>
    <x v="13"/>
    <x v="2"/>
  </r>
  <r>
    <x v="103"/>
    <x v="297"/>
    <n v="82.8280126749506"/>
    <x v="13"/>
    <x v="2"/>
  </r>
  <r>
    <x v="103"/>
    <x v="298"/>
    <n v="39.753455997492601"/>
    <x v="13"/>
    <x v="2"/>
  </r>
  <r>
    <x v="103"/>
    <x v="299"/>
    <n v="122.70135406960567"/>
    <x v="13"/>
    <x v="2"/>
  </r>
  <r>
    <x v="103"/>
    <x v="294"/>
    <n v="407.85299863470266"/>
    <x v="14"/>
    <x v="2"/>
  </r>
  <r>
    <x v="103"/>
    <x v="295"/>
    <n v="450.66660564766732"/>
    <x v="14"/>
    <x v="2"/>
  </r>
  <r>
    <x v="103"/>
    <x v="296"/>
    <n v="851.81067292208354"/>
    <x v="14"/>
    <x v="2"/>
  </r>
  <r>
    <x v="103"/>
    <x v="297"/>
    <n v="53.724606499190884"/>
    <x v="14"/>
    <x v="2"/>
  </r>
  <r>
    <x v="103"/>
    <x v="298"/>
    <n v="58.061341831908081"/>
    <x v="14"/>
    <x v="2"/>
  </r>
  <r>
    <x v="103"/>
    <x v="299"/>
    <n v="112.20511647025593"/>
    <x v="14"/>
    <x v="2"/>
  </r>
  <r>
    <x v="103"/>
    <x v="294"/>
    <n v="1205.4479484588162"/>
    <x v="15"/>
    <x v="2"/>
  </r>
  <r>
    <x v="103"/>
    <x v="295"/>
    <n v="811.50465949820796"/>
    <x v="15"/>
    <x v="2"/>
  </r>
  <r>
    <x v="103"/>
    <x v="296"/>
    <n v="2038.8274356383045"/>
    <x v="15"/>
    <x v="2"/>
  </r>
  <r>
    <x v="103"/>
    <x v="297"/>
    <n v="101.53881207320482"/>
    <x v="15"/>
    <x v="2"/>
  </r>
  <r>
    <x v="103"/>
    <x v="298"/>
    <n v="67.868645083932876"/>
    <x v="15"/>
    <x v="2"/>
  </r>
  <r>
    <x v="103"/>
    <x v="299"/>
    <n v="171.73708421143382"/>
    <x v="15"/>
    <x v="2"/>
  </r>
  <r>
    <x v="103"/>
    <x v="294"/>
    <n v="788.75194846162287"/>
    <x v="16"/>
    <x v="2"/>
  </r>
  <r>
    <x v="103"/>
    <x v="295"/>
    <n v="524.15316704695135"/>
    <x v="16"/>
    <x v="2"/>
  </r>
  <r>
    <x v="103"/>
    <x v="296"/>
    <n v="1299.8386790316003"/>
    <x v="16"/>
    <x v="2"/>
  </r>
  <r>
    <x v="103"/>
    <x v="297"/>
    <n v="85.984117986803554"/>
    <x v="16"/>
    <x v="2"/>
  </r>
  <r>
    <x v="103"/>
    <x v="298"/>
    <n v="58.461952984841616"/>
    <x v="16"/>
    <x v="2"/>
  </r>
  <r>
    <x v="103"/>
    <x v="299"/>
    <n v="141.4332241433348"/>
    <x v="16"/>
    <x v="2"/>
  </r>
  <r>
    <x v="103"/>
    <x v="294"/>
    <n v="612.71381632662872"/>
    <x v="0"/>
    <x v="3"/>
  </r>
  <r>
    <x v="103"/>
    <x v="295"/>
    <n v="367.78971450572868"/>
    <x v="0"/>
    <x v="3"/>
  </r>
  <r>
    <x v="103"/>
    <x v="296"/>
    <n v="978.47130027032813"/>
    <x v="0"/>
    <x v="3"/>
  </r>
  <r>
    <x v="103"/>
    <x v="297"/>
    <n v="65.200912378702711"/>
    <x v="0"/>
    <x v="3"/>
  </r>
  <r>
    <x v="103"/>
    <x v="298"/>
    <n v="39.301046480629189"/>
    <x v="0"/>
    <x v="3"/>
  </r>
  <r>
    <x v="103"/>
    <x v="299"/>
    <n v="104.08438089899698"/>
    <x v="0"/>
    <x v="3"/>
  </r>
  <r>
    <x v="103"/>
    <x v="294"/>
    <n v="456.79502203639601"/>
    <x v="1"/>
    <x v="3"/>
  </r>
  <r>
    <x v="103"/>
    <x v="295"/>
    <n v="328.73218719606416"/>
    <x v="1"/>
    <x v="3"/>
  </r>
  <r>
    <x v="103"/>
    <x v="296"/>
    <n v="784.70454438736647"/>
    <x v="1"/>
    <x v="3"/>
  </r>
  <r>
    <x v="103"/>
    <x v="297"/>
    <n v="69.136902870004121"/>
    <x v="1"/>
    <x v="3"/>
  </r>
  <r>
    <x v="103"/>
    <x v="298"/>
    <n v="50.250644103371393"/>
    <x v="1"/>
    <x v="3"/>
  </r>
  <r>
    <x v="103"/>
    <x v="299"/>
    <n v="118.82178221357958"/>
    <x v="1"/>
    <x v="3"/>
  </r>
  <r>
    <x v="103"/>
    <x v="294"/>
    <n v="512.84431608513012"/>
    <x v="2"/>
    <x v="3"/>
  </r>
  <r>
    <x v="103"/>
    <x v="295"/>
    <n v="359.73602002282405"/>
    <x v="2"/>
    <x v="3"/>
  </r>
  <r>
    <x v="103"/>
    <x v="296"/>
    <n v="873.48387644845968"/>
    <x v="2"/>
    <x v="3"/>
  </r>
  <r>
    <x v="103"/>
    <x v="297"/>
    <n v="54.258899902982535"/>
    <x v="2"/>
    <x v="3"/>
  </r>
  <r>
    <x v="103"/>
    <x v="298"/>
    <n v="37.927630336715943"/>
    <x v="2"/>
    <x v="3"/>
  </r>
  <r>
    <x v="103"/>
    <x v="299"/>
    <n v="92.338182074706594"/>
    <x v="2"/>
    <x v="3"/>
  </r>
  <r>
    <x v="103"/>
    <x v="294"/>
    <n v="818.32565319803598"/>
    <x v="3"/>
    <x v="3"/>
  </r>
  <r>
    <x v="103"/>
    <x v="295"/>
    <n v="340.60355555555577"/>
    <x v="3"/>
    <x v="3"/>
  </r>
  <r>
    <x v="103"/>
    <x v="296"/>
    <n v="1152.8889819588971"/>
    <x v="3"/>
    <x v="3"/>
  </r>
  <r>
    <x v="103"/>
    <x v="297"/>
    <n v="66.632346831382662"/>
    <x v="3"/>
    <x v="3"/>
  </r>
  <r>
    <x v="103"/>
    <x v="298"/>
    <n v="27.912223193473192"/>
    <x v="3"/>
    <x v="3"/>
  </r>
  <r>
    <x v="103"/>
    <x v="299"/>
    <n v="93.874239679217467"/>
    <x v="3"/>
    <x v="3"/>
  </r>
  <r>
    <x v="103"/>
    <x v="294"/>
    <n v="711.11871478411763"/>
    <x v="4"/>
    <x v="3"/>
  </r>
  <r>
    <x v="103"/>
    <x v="295"/>
    <n v="396.28174674325129"/>
    <x v="4"/>
    <x v="3"/>
  </r>
  <r>
    <x v="103"/>
    <x v="296"/>
    <n v="1113.0374689303835"/>
    <x v="4"/>
    <x v="3"/>
  </r>
  <r>
    <x v="103"/>
    <x v="297"/>
    <n v="71.137645987827668"/>
    <x v="4"/>
    <x v="3"/>
  </r>
  <r>
    <x v="103"/>
    <x v="298"/>
    <n v="40.150401176108964"/>
    <x v="4"/>
    <x v="3"/>
  </r>
  <r>
    <x v="103"/>
    <x v="299"/>
    <n v="111.34408895425364"/>
    <x v="4"/>
    <x v="3"/>
  </r>
  <r>
    <x v="103"/>
    <x v="294"/>
    <n v="719.07827958548091"/>
    <x v="5"/>
    <x v="3"/>
  </r>
  <r>
    <x v="103"/>
    <x v="295"/>
    <n v="391.89832285115307"/>
    <x v="5"/>
    <x v="3"/>
  </r>
  <r>
    <x v="103"/>
    <x v="296"/>
    <n v="1115.6473585328495"/>
    <x v="5"/>
    <x v="3"/>
  </r>
  <r>
    <x v="103"/>
    <x v="297"/>
    <n v="72.288292656741447"/>
    <x v="5"/>
    <x v="3"/>
  </r>
  <r>
    <x v="103"/>
    <x v="298"/>
    <n v="39.943482905982904"/>
    <x v="5"/>
    <x v="3"/>
  </r>
  <r>
    <x v="103"/>
    <x v="299"/>
    <n v="112.15502546097426"/>
    <x v="5"/>
    <x v="3"/>
  </r>
  <r>
    <x v="103"/>
    <x v="294"/>
    <n v="785.8151145964149"/>
    <x v="6"/>
    <x v="3"/>
  </r>
  <r>
    <x v="103"/>
    <x v="295"/>
    <n v="549.92080066827305"/>
    <x v="6"/>
    <x v="3"/>
  </r>
  <r>
    <x v="103"/>
    <x v="296"/>
    <n v="1346.7740581202454"/>
    <x v="6"/>
    <x v="3"/>
  </r>
  <r>
    <x v="103"/>
    <x v="297"/>
    <n v="58.424915583376617"/>
    <x v="6"/>
    <x v="3"/>
  </r>
  <r>
    <x v="103"/>
    <x v="298"/>
    <n v="41.648980695773837"/>
    <x v="6"/>
    <x v="3"/>
  </r>
  <r>
    <x v="103"/>
    <x v="299"/>
    <n v="100.1319002319885"/>
    <x v="6"/>
    <x v="3"/>
  </r>
  <r>
    <x v="103"/>
    <x v="294"/>
    <n v="640.92413950904722"/>
    <x v="7"/>
    <x v="3"/>
  </r>
  <r>
    <x v="103"/>
    <x v="295"/>
    <n v="326.7957971405076"/>
    <x v="7"/>
    <x v="3"/>
  </r>
  <r>
    <x v="103"/>
    <x v="296"/>
    <n v="973.37275796166455"/>
    <x v="7"/>
    <x v="3"/>
  </r>
  <r>
    <x v="103"/>
    <x v="297"/>
    <n v="73.181883565760288"/>
    <x v="7"/>
    <x v="3"/>
  </r>
  <r>
    <x v="103"/>
    <x v="298"/>
    <n v="37.830514122871065"/>
    <x v="7"/>
    <x v="3"/>
  </r>
  <r>
    <x v="103"/>
    <x v="299"/>
    <n v="111.14147127271372"/>
    <x v="7"/>
    <x v="3"/>
  </r>
  <r>
    <x v="103"/>
    <x v="294"/>
    <n v="727.48972518376252"/>
    <x v="8"/>
    <x v="3"/>
  </r>
  <r>
    <x v="103"/>
    <x v="295"/>
    <n v="371.97742008532509"/>
    <x v="8"/>
    <x v="3"/>
  </r>
  <r>
    <x v="103"/>
    <x v="296"/>
    <n v="1100.1493394445656"/>
    <x v="8"/>
    <x v="3"/>
  </r>
  <r>
    <x v="103"/>
    <x v="297"/>
    <n v="80.895047201615924"/>
    <x v="8"/>
    <x v="3"/>
  </r>
  <r>
    <x v="103"/>
    <x v="298"/>
    <n v="41.455314889027179"/>
    <x v="8"/>
    <x v="3"/>
  </r>
  <r>
    <x v="103"/>
    <x v="299"/>
    <n v="122.33386900511107"/>
    <x v="8"/>
    <x v="3"/>
  </r>
  <r>
    <x v="103"/>
    <x v="294"/>
    <n v="806.22048380382944"/>
    <x v="9"/>
    <x v="3"/>
  </r>
  <r>
    <x v="103"/>
    <x v="295"/>
    <n v="356.19000657462198"/>
    <x v="9"/>
    <x v="3"/>
  </r>
  <r>
    <x v="103"/>
    <x v="296"/>
    <n v="1160.7773837728237"/>
    <x v="9"/>
    <x v="3"/>
  </r>
  <r>
    <x v="103"/>
    <x v="297"/>
    <n v="78.342979874930435"/>
    <x v="9"/>
    <x v="3"/>
  </r>
  <r>
    <x v="103"/>
    <x v="298"/>
    <n v="34.202335858585862"/>
    <x v="9"/>
    <x v="3"/>
  </r>
  <r>
    <x v="103"/>
    <x v="299"/>
    <n v="113.04482834842224"/>
    <x v="9"/>
    <x v="3"/>
  </r>
  <r>
    <x v="103"/>
    <x v="294"/>
    <n v="755.69260380881769"/>
    <x v="10"/>
    <x v="3"/>
  </r>
  <r>
    <x v="103"/>
    <x v="295"/>
    <n v="326.22899865417185"/>
    <x v="10"/>
    <x v="3"/>
  </r>
  <r>
    <x v="103"/>
    <x v="296"/>
    <n v="1079.1139277317232"/>
    <x v="10"/>
    <x v="3"/>
  </r>
  <r>
    <x v="103"/>
    <x v="297"/>
    <n v="77.048593373655947"/>
    <x v="10"/>
    <x v="3"/>
  </r>
  <r>
    <x v="103"/>
    <x v="298"/>
    <n v="33.518430449958068"/>
    <x v="10"/>
    <x v="3"/>
  </r>
  <r>
    <x v="103"/>
    <x v="299"/>
    <n v="110.02385070674177"/>
    <x v="10"/>
    <x v="3"/>
  </r>
  <r>
    <x v="103"/>
    <x v="294"/>
    <n v="842.35728720404643"/>
    <x v="11"/>
    <x v="3"/>
  </r>
  <r>
    <x v="103"/>
    <x v="295"/>
    <n v="281.61134453781517"/>
    <x v="11"/>
    <x v="3"/>
  </r>
  <r>
    <x v="103"/>
    <x v="296"/>
    <n v="1121.807287204047"/>
    <x v="11"/>
    <x v="3"/>
  </r>
  <r>
    <x v="103"/>
    <x v="297"/>
    <n v="82.30338829946075"/>
    <x v="11"/>
    <x v="3"/>
  </r>
  <r>
    <x v="103"/>
    <x v="298"/>
    <n v="25.917826759474096"/>
    <x v="11"/>
    <x v="3"/>
  </r>
  <r>
    <x v="103"/>
    <x v="299"/>
    <n v="109.60733902163577"/>
    <x v="11"/>
    <x v="3"/>
  </r>
  <r>
    <x v="103"/>
    <x v="294"/>
    <n v="730.75433570826533"/>
    <x v="12"/>
    <x v="3"/>
  </r>
  <r>
    <x v="103"/>
    <x v="295"/>
    <n v="367.07070707070733"/>
    <x v="12"/>
    <x v="3"/>
  </r>
  <r>
    <x v="103"/>
    <x v="296"/>
    <n v="1092.6892767052263"/>
    <x v="12"/>
    <x v="3"/>
  </r>
  <r>
    <x v="103"/>
    <x v="297"/>
    <n v="78.410586906749742"/>
    <x v="12"/>
    <x v="3"/>
  </r>
  <r>
    <x v="103"/>
    <x v="298"/>
    <n v="38.991416309012862"/>
    <x v="12"/>
    <x v="3"/>
  </r>
  <r>
    <x v="103"/>
    <x v="299"/>
    <n v="116.94333396176337"/>
    <x v="12"/>
    <x v="3"/>
  </r>
  <r>
    <x v="103"/>
    <x v="294"/>
    <n v="987.81169135763503"/>
    <x v="13"/>
    <x v="3"/>
  </r>
  <r>
    <x v="103"/>
    <x v="295"/>
    <n v="404.83818043562633"/>
    <x v="13"/>
    <x v="3"/>
  </r>
  <r>
    <x v="103"/>
    <x v="296"/>
    <n v="1383.0928025525338"/>
    <x v="13"/>
    <x v="3"/>
  </r>
  <r>
    <x v="103"/>
    <x v="297"/>
    <n v="94.144215250300903"/>
    <x v="13"/>
    <x v="3"/>
  </r>
  <r>
    <x v="103"/>
    <x v="298"/>
    <n v="38.213179822241059"/>
    <x v="13"/>
    <x v="3"/>
  </r>
  <r>
    <x v="103"/>
    <x v="299"/>
    <n v="131.81681048509202"/>
    <x v="13"/>
    <x v="3"/>
  </r>
  <r>
    <x v="103"/>
    <x v="294"/>
    <n v="374.1492412474139"/>
    <x v="14"/>
    <x v="3"/>
  </r>
  <r>
    <x v="103"/>
    <x v="295"/>
    <n v="552.53898798528758"/>
    <x v="14"/>
    <x v="3"/>
  </r>
  <r>
    <x v="103"/>
    <x v="296"/>
    <n v="960.77281959899358"/>
    <x v="14"/>
    <x v="3"/>
  </r>
  <r>
    <x v="103"/>
    <x v="297"/>
    <n v="46.768655155926723"/>
    <x v="14"/>
    <x v="3"/>
  </r>
  <r>
    <x v="103"/>
    <x v="298"/>
    <n v="69.366366457027439"/>
    <x v="14"/>
    <x v="3"/>
  </r>
  <r>
    <x v="103"/>
    <x v="299"/>
    <n v="120.09660244987415"/>
    <x v="14"/>
    <x v="3"/>
  </r>
  <r>
    <x v="103"/>
    <x v="294"/>
    <n v="1169.409284198935"/>
    <x v="15"/>
    <x v="3"/>
  </r>
  <r>
    <x v="103"/>
    <x v="295"/>
    <n v="896.06410256410254"/>
    <x v="15"/>
    <x v="3"/>
  </r>
  <r>
    <x v="103"/>
    <x v="296"/>
    <n v="2078.7744802773659"/>
    <x v="15"/>
    <x v="3"/>
  </r>
  <r>
    <x v="103"/>
    <x v="297"/>
    <n v="98.172631266083357"/>
    <x v="15"/>
    <x v="3"/>
  </r>
  <r>
    <x v="103"/>
    <x v="298"/>
    <n v="76.278609292173371"/>
    <x v="15"/>
    <x v="3"/>
  </r>
  <r>
    <x v="103"/>
    <x v="299"/>
    <n v="174.51440081340846"/>
    <x v="15"/>
    <x v="3"/>
  </r>
  <r>
    <x v="103"/>
    <x v="294"/>
    <n v="706.34777955827747"/>
    <x v="16"/>
    <x v="3"/>
  </r>
  <r>
    <x v="103"/>
    <x v="295"/>
    <n v="445.22335918962807"/>
    <x v="16"/>
    <x v="3"/>
  </r>
  <r>
    <x v="103"/>
    <x v="296"/>
    <n v="1155.7755814847121"/>
    <x v="16"/>
    <x v="3"/>
  </r>
  <r>
    <x v="103"/>
    <x v="297"/>
    <n v="78.310216382745907"/>
    <x v="16"/>
    <x v="3"/>
  </r>
  <r>
    <x v="103"/>
    <x v="298"/>
    <n v="49.739585968968733"/>
    <x v="16"/>
    <x v="3"/>
  </r>
  <r>
    <x v="103"/>
    <x v="299"/>
    <n v="128.13664669911276"/>
    <x v="16"/>
    <x v="3"/>
  </r>
  <r>
    <x v="104"/>
    <x v="255"/>
    <n v="9.8733030512210131"/>
    <x v="0"/>
    <x v="2"/>
  </r>
  <r>
    <x v="104"/>
    <x v="181"/>
    <n v="19.588317101799845"/>
    <x v="0"/>
    <x v="2"/>
  </r>
  <r>
    <x v="104"/>
    <x v="300"/>
    <n v="20.93510900913336"/>
    <x v="0"/>
    <x v="2"/>
  </r>
  <r>
    <x v="104"/>
    <x v="301"/>
    <n v="9.8387673170941632"/>
    <x v="0"/>
    <x v="2"/>
  </r>
  <r>
    <x v="104"/>
    <x v="302"/>
    <n v="4.8933027680252446"/>
    <x v="0"/>
    <x v="2"/>
  </r>
  <r>
    <x v="104"/>
    <x v="303"/>
    <n v="12.596867642653484"/>
    <x v="0"/>
    <x v="2"/>
  </r>
  <r>
    <x v="104"/>
    <x v="274"/>
    <n v="19.779770018747843"/>
    <x v="0"/>
    <x v="2"/>
  </r>
  <r>
    <x v="104"/>
    <x v="304"/>
    <n v="2.8824697346569481"/>
    <x v="0"/>
    <x v="2"/>
  </r>
  <r>
    <x v="104"/>
    <x v="305"/>
    <n v="27.574948610748905"/>
    <x v="0"/>
    <x v="2"/>
  </r>
  <r>
    <x v="104"/>
    <x v="306"/>
    <n v="4.7363732187917682"/>
    <x v="0"/>
    <x v="2"/>
  </r>
  <r>
    <x v="104"/>
    <x v="307"/>
    <n v="107.28647195549429"/>
    <x v="0"/>
    <x v="2"/>
  </r>
  <r>
    <x v="104"/>
    <x v="308"/>
    <n v="46.729821776723888"/>
    <x v="0"/>
    <x v="2"/>
  </r>
  <r>
    <x v="104"/>
    <x v="309"/>
    <n v="60.234114219758403"/>
    <x v="0"/>
    <x v="2"/>
  </r>
  <r>
    <x v="104"/>
    <x v="310"/>
    <n v="1.187021081090341"/>
    <x v="0"/>
    <x v="2"/>
  </r>
  <r>
    <x v="104"/>
    <x v="59"/>
    <n v="2.8123100189017904"/>
    <x v="0"/>
    <x v="2"/>
  </r>
  <r>
    <x v="104"/>
    <x v="311"/>
    <n v="2.3741317918952727"/>
    <x v="0"/>
    <x v="2"/>
  </r>
  <r>
    <x v="104"/>
    <x v="255"/>
    <n v="9.6160915227138233"/>
    <x v="1"/>
    <x v="2"/>
  </r>
  <r>
    <x v="104"/>
    <x v="181"/>
    <n v="29.650992799727092"/>
    <x v="1"/>
    <x v="2"/>
  </r>
  <r>
    <x v="104"/>
    <x v="300"/>
    <n v="24.201566308891479"/>
    <x v="1"/>
    <x v="2"/>
  </r>
  <r>
    <x v="104"/>
    <x v="301"/>
    <n v="13.305125690719438"/>
    <x v="1"/>
    <x v="2"/>
  </r>
  <r>
    <x v="104"/>
    <x v="302"/>
    <n v="5.1805933868476908"/>
    <x v="1"/>
    <x v="2"/>
  </r>
  <r>
    <x v="104"/>
    <x v="303"/>
    <n v="16.850957855264312"/>
    <x v="1"/>
    <x v="2"/>
  </r>
  <r>
    <x v="104"/>
    <x v="274"/>
    <n v="22.861678029198707"/>
    <x v="1"/>
    <x v="2"/>
  </r>
  <r>
    <x v="104"/>
    <x v="304"/>
    <n v="4.1668019035661308"/>
    <x v="1"/>
    <x v="2"/>
  </r>
  <r>
    <x v="104"/>
    <x v="305"/>
    <n v="27.123006942217692"/>
    <x v="1"/>
    <x v="2"/>
  </r>
  <r>
    <x v="104"/>
    <x v="306"/>
    <n v="4.2770862660879843"/>
    <x v="1"/>
    <x v="2"/>
  </r>
  <r>
    <x v="104"/>
    <x v="307"/>
    <n v="63.949532197792543"/>
    <x v="1"/>
    <x v="2"/>
  </r>
  <r>
    <x v="104"/>
    <x v="308"/>
    <n v="21.33581534357776"/>
    <x v="1"/>
    <x v="2"/>
  </r>
  <r>
    <x v="104"/>
    <x v="309"/>
    <n v="66.429447577915624"/>
    <x v="1"/>
    <x v="2"/>
  </r>
  <r>
    <x v="104"/>
    <x v="310"/>
    <n v="1.6948136753670169"/>
    <x v="1"/>
    <x v="2"/>
  </r>
  <r>
    <x v="104"/>
    <x v="59"/>
    <n v="6.8435843947789884E-2"/>
    <x v="1"/>
    <x v="2"/>
  </r>
  <r>
    <x v="104"/>
    <x v="311"/>
    <n v="1.3319326128338602"/>
    <x v="1"/>
    <x v="2"/>
  </r>
  <r>
    <x v="104"/>
    <x v="255"/>
    <n v="11.707487583626815"/>
    <x v="2"/>
    <x v="2"/>
  </r>
  <r>
    <x v="104"/>
    <x v="181"/>
    <n v="7.6440260444943409"/>
    <x v="2"/>
    <x v="2"/>
  </r>
  <r>
    <x v="104"/>
    <x v="300"/>
    <n v="10.91901952413172"/>
    <x v="2"/>
    <x v="2"/>
  </r>
  <r>
    <x v="104"/>
    <x v="301"/>
    <n v="9.6223208238138351"/>
    <x v="2"/>
    <x v="2"/>
  </r>
  <r>
    <x v="104"/>
    <x v="302"/>
    <n v="3.1167336647509565"/>
    <x v="2"/>
    <x v="2"/>
  </r>
  <r>
    <x v="104"/>
    <x v="303"/>
    <n v="7.1698862797528395"/>
    <x v="2"/>
    <x v="2"/>
  </r>
  <r>
    <x v="104"/>
    <x v="274"/>
    <n v="8.9015647054401246"/>
    <x v="2"/>
    <x v="2"/>
  </r>
  <r>
    <x v="104"/>
    <x v="304"/>
    <n v="1.1478679456180534"/>
    <x v="2"/>
    <x v="2"/>
  </r>
  <r>
    <x v="104"/>
    <x v="305"/>
    <n v="26.939471902749247"/>
    <x v="2"/>
    <x v="2"/>
  </r>
  <r>
    <x v="104"/>
    <x v="306"/>
    <n v="4.4475934828276538"/>
    <x v="2"/>
    <x v="2"/>
  </r>
  <r>
    <x v="104"/>
    <x v="307"/>
    <n v="130.6561350684137"/>
    <x v="2"/>
    <x v="2"/>
  </r>
  <r>
    <x v="104"/>
    <x v="308"/>
    <n v="52.019034907987248"/>
    <x v="2"/>
    <x v="2"/>
  </r>
  <r>
    <x v="104"/>
    <x v="309"/>
    <n v="36.920953166362686"/>
    <x v="2"/>
    <x v="2"/>
  </r>
  <r>
    <x v="104"/>
    <x v="310"/>
    <n v="0.54716846873469394"/>
    <x v="2"/>
    <x v="2"/>
  </r>
  <r>
    <x v="104"/>
    <x v="59"/>
    <n v="4.1996886865855565"/>
    <x v="2"/>
    <x v="2"/>
  </r>
  <r>
    <x v="104"/>
    <x v="311"/>
    <n v="1.2931707854435195"/>
    <x v="2"/>
    <x v="2"/>
  </r>
  <r>
    <x v="104"/>
    <x v="255"/>
    <n v="7.8704503781241248"/>
    <x v="3"/>
    <x v="2"/>
  </r>
  <r>
    <x v="104"/>
    <x v="181"/>
    <n v="29.118202401230469"/>
    <x v="3"/>
    <x v="2"/>
  </r>
  <r>
    <x v="104"/>
    <x v="300"/>
    <n v="31.370615142810301"/>
    <x v="3"/>
    <x v="2"/>
  </r>
  <r>
    <x v="104"/>
    <x v="301"/>
    <n v="6.445867354835797"/>
    <x v="3"/>
    <x v="2"/>
  </r>
  <r>
    <x v="104"/>
    <x v="302"/>
    <n v="8.1468839653812513"/>
    <x v="3"/>
    <x v="2"/>
  </r>
  <r>
    <x v="104"/>
    <x v="303"/>
    <n v="18.326504846016526"/>
    <x v="3"/>
    <x v="2"/>
  </r>
  <r>
    <x v="104"/>
    <x v="274"/>
    <n v="25.690548506198667"/>
    <x v="3"/>
    <x v="2"/>
  </r>
  <r>
    <x v="104"/>
    <x v="304"/>
    <n v="4.4478225483151519"/>
    <x v="3"/>
    <x v="2"/>
  </r>
  <r>
    <x v="104"/>
    <x v="305"/>
    <n v="33.316070144926002"/>
    <x v="3"/>
    <x v="2"/>
  </r>
  <r>
    <x v="104"/>
    <x v="306"/>
    <n v="5.4503386798401374"/>
    <x v="3"/>
    <x v="2"/>
  </r>
  <r>
    <x v="104"/>
    <x v="307"/>
    <n v="68.65972855292641"/>
    <x v="3"/>
    <x v="2"/>
  </r>
  <r>
    <x v="104"/>
    <x v="308"/>
    <n v="42.76826002477025"/>
    <x v="3"/>
    <x v="2"/>
  </r>
  <r>
    <x v="104"/>
    <x v="309"/>
    <n v="41.813430219384045"/>
    <x v="3"/>
    <x v="2"/>
  </r>
  <r>
    <x v="104"/>
    <x v="310"/>
    <n v="0.9635334793086866"/>
    <x v="3"/>
    <x v="2"/>
  </r>
  <r>
    <x v="104"/>
    <x v="59"/>
    <n v="4.4143563091483129"/>
    <x v="3"/>
    <x v="2"/>
  </r>
  <r>
    <x v="104"/>
    <x v="311"/>
    <n v="4.5609703093077574"/>
    <x v="3"/>
    <x v="2"/>
  </r>
  <r>
    <x v="104"/>
    <x v="255"/>
    <n v="7.3545302893921907"/>
    <x v="4"/>
    <x v="2"/>
  </r>
  <r>
    <x v="104"/>
    <x v="181"/>
    <n v="11.38044262461044"/>
    <x v="4"/>
    <x v="2"/>
  </r>
  <r>
    <x v="104"/>
    <x v="300"/>
    <n v="12.472568216516533"/>
    <x v="4"/>
    <x v="2"/>
  </r>
  <r>
    <x v="104"/>
    <x v="301"/>
    <n v="6.4123850300980481"/>
    <x v="4"/>
    <x v="2"/>
  </r>
  <r>
    <x v="104"/>
    <x v="302"/>
    <n v="4.4138429053616637"/>
    <x v="4"/>
    <x v="2"/>
  </r>
  <r>
    <x v="104"/>
    <x v="303"/>
    <n v="9.0201261606081289"/>
    <x v="4"/>
    <x v="2"/>
  </r>
  <r>
    <x v="104"/>
    <x v="274"/>
    <n v="26.477316074911982"/>
    <x v="4"/>
    <x v="2"/>
  </r>
  <r>
    <x v="104"/>
    <x v="304"/>
    <n v="2.3291242961623198"/>
    <x v="4"/>
    <x v="2"/>
  </r>
  <r>
    <x v="104"/>
    <x v="305"/>
    <n v="14.059136119055902"/>
    <x v="4"/>
    <x v="2"/>
  </r>
  <r>
    <x v="104"/>
    <x v="306"/>
    <n v="4.347418139208953"/>
    <x v="4"/>
    <x v="2"/>
  </r>
  <r>
    <x v="104"/>
    <x v="307"/>
    <n v="152.70928798648143"/>
    <x v="4"/>
    <x v="2"/>
  </r>
  <r>
    <x v="104"/>
    <x v="308"/>
    <n v="72.473973678475176"/>
    <x v="4"/>
    <x v="2"/>
  </r>
  <r>
    <x v="104"/>
    <x v="309"/>
    <n v="73.013584343725171"/>
    <x v="4"/>
    <x v="2"/>
  </r>
  <r>
    <x v="104"/>
    <x v="310"/>
    <n v="1.1845546586167648"/>
    <x v="4"/>
    <x v="2"/>
  </r>
  <r>
    <x v="104"/>
    <x v="59"/>
    <n v="0.77976905231474203"/>
    <x v="4"/>
    <x v="2"/>
  </r>
  <r>
    <x v="104"/>
    <x v="311"/>
    <n v="5.3380961831532936"/>
    <x v="4"/>
    <x v="2"/>
  </r>
  <r>
    <x v="104"/>
    <x v="255"/>
    <n v="10.343260017257812"/>
    <x v="5"/>
    <x v="2"/>
  </r>
  <r>
    <x v="104"/>
    <x v="181"/>
    <n v="15.287384815733214"/>
    <x v="5"/>
    <x v="2"/>
  </r>
  <r>
    <x v="104"/>
    <x v="300"/>
    <n v="15.321609321792945"/>
    <x v="5"/>
    <x v="2"/>
  </r>
  <r>
    <x v="104"/>
    <x v="301"/>
    <n v="7.7715955298718944"/>
    <x v="5"/>
    <x v="2"/>
  </r>
  <r>
    <x v="104"/>
    <x v="302"/>
    <n v="3.5444302557760352"/>
    <x v="5"/>
    <x v="2"/>
  </r>
  <r>
    <x v="104"/>
    <x v="303"/>
    <n v="11.161576732660416"/>
    <x v="5"/>
    <x v="2"/>
  </r>
  <r>
    <x v="104"/>
    <x v="274"/>
    <n v="13.110618475190392"/>
    <x v="5"/>
    <x v="2"/>
  </r>
  <r>
    <x v="104"/>
    <x v="304"/>
    <n v="1.8160926997594715"/>
    <x v="5"/>
    <x v="2"/>
  </r>
  <r>
    <x v="104"/>
    <x v="305"/>
    <n v="16.473019489945415"/>
    <x v="5"/>
    <x v="2"/>
  </r>
  <r>
    <x v="104"/>
    <x v="306"/>
    <n v="4.3026346977147556"/>
    <x v="5"/>
    <x v="2"/>
  </r>
  <r>
    <x v="104"/>
    <x v="307"/>
    <n v="122.43303048456471"/>
    <x v="5"/>
    <x v="2"/>
  </r>
  <r>
    <x v="104"/>
    <x v="308"/>
    <n v="86.141890789685235"/>
    <x v="5"/>
    <x v="2"/>
  </r>
  <r>
    <x v="104"/>
    <x v="309"/>
    <n v="96.248964105783585"/>
    <x v="5"/>
    <x v="2"/>
  </r>
  <r>
    <x v="104"/>
    <x v="310"/>
    <n v="1.4962252008165742"/>
    <x v="5"/>
    <x v="2"/>
  </r>
  <r>
    <x v="104"/>
    <x v="59"/>
    <n v="2.6326543122872303"/>
    <x v="5"/>
    <x v="2"/>
  </r>
  <r>
    <x v="104"/>
    <x v="311"/>
    <n v="1.8121437182910418"/>
    <x v="5"/>
    <x v="2"/>
  </r>
  <r>
    <x v="104"/>
    <x v="255"/>
    <n v="10.563772840774041"/>
    <x v="6"/>
    <x v="2"/>
  </r>
  <r>
    <x v="104"/>
    <x v="181"/>
    <n v="8.1548411363118074"/>
    <x v="6"/>
    <x v="2"/>
  </r>
  <r>
    <x v="104"/>
    <x v="300"/>
    <n v="10.332215717804607"/>
    <x v="6"/>
    <x v="2"/>
  </r>
  <r>
    <x v="104"/>
    <x v="301"/>
    <n v="4.6094858807995918"/>
    <x v="6"/>
    <x v="2"/>
  </r>
  <r>
    <x v="104"/>
    <x v="302"/>
    <n v="1.8506185099815797"/>
    <x v="6"/>
    <x v="2"/>
  </r>
  <r>
    <x v="104"/>
    <x v="303"/>
    <n v="5.7507887118302987"/>
    <x v="6"/>
    <x v="2"/>
  </r>
  <r>
    <x v="104"/>
    <x v="274"/>
    <n v="41.439891750394089"/>
    <x v="6"/>
    <x v="2"/>
  </r>
  <r>
    <x v="104"/>
    <x v="304"/>
    <n v="2.1108812274385613"/>
    <x v="6"/>
    <x v="2"/>
  </r>
  <r>
    <x v="104"/>
    <x v="305"/>
    <n v="20.756828358505366"/>
    <x v="6"/>
    <x v="2"/>
  </r>
  <r>
    <x v="104"/>
    <x v="306"/>
    <n v="2.6524039506837176"/>
    <x v="6"/>
    <x v="2"/>
  </r>
  <r>
    <x v="104"/>
    <x v="307"/>
    <n v="226.04282431799223"/>
    <x v="6"/>
    <x v="2"/>
  </r>
  <r>
    <x v="104"/>
    <x v="308"/>
    <n v="78.651908247280758"/>
    <x v="6"/>
    <x v="2"/>
  </r>
  <r>
    <x v="104"/>
    <x v="309"/>
    <n v="89.1587749336081"/>
    <x v="6"/>
    <x v="2"/>
  </r>
  <r>
    <x v="104"/>
    <x v="310"/>
    <n v="2.4637091371198294"/>
    <x v="6"/>
    <x v="2"/>
  </r>
  <r>
    <x v="104"/>
    <x v="59"/>
    <n v="0"/>
    <x v="6"/>
    <x v="2"/>
  </r>
  <r>
    <x v="104"/>
    <x v="311"/>
    <n v="2.8438847433068615"/>
    <x v="6"/>
    <x v="2"/>
  </r>
  <r>
    <x v="104"/>
    <x v="255"/>
    <n v="6.0656537503489636"/>
    <x v="7"/>
    <x v="2"/>
  </r>
  <r>
    <x v="104"/>
    <x v="181"/>
    <n v="10.237317935418192"/>
    <x v="7"/>
    <x v="2"/>
  </r>
  <r>
    <x v="104"/>
    <x v="300"/>
    <n v="8.3235510383993372"/>
    <x v="7"/>
    <x v="2"/>
  </r>
  <r>
    <x v="104"/>
    <x v="301"/>
    <n v="6.171223721821165"/>
    <x v="7"/>
    <x v="2"/>
  </r>
  <r>
    <x v="104"/>
    <x v="302"/>
    <n v="7.9115071906375585"/>
    <x v="7"/>
    <x v="2"/>
  </r>
  <r>
    <x v="104"/>
    <x v="303"/>
    <n v="5.8848803146828326"/>
    <x v="7"/>
    <x v="2"/>
  </r>
  <r>
    <x v="104"/>
    <x v="274"/>
    <n v="52.993516812382815"/>
    <x v="7"/>
    <x v="2"/>
  </r>
  <r>
    <x v="104"/>
    <x v="304"/>
    <n v="2.6714423885617018"/>
    <x v="7"/>
    <x v="2"/>
  </r>
  <r>
    <x v="104"/>
    <x v="305"/>
    <n v="8.7574108263468755"/>
    <x v="7"/>
    <x v="2"/>
  </r>
  <r>
    <x v="104"/>
    <x v="306"/>
    <n v="6.5199822470384659"/>
    <x v="7"/>
    <x v="2"/>
  </r>
  <r>
    <x v="104"/>
    <x v="307"/>
    <n v="154.50986778195022"/>
    <x v="7"/>
    <x v="2"/>
  </r>
  <r>
    <x v="104"/>
    <x v="308"/>
    <n v="76.88693449069666"/>
    <x v="7"/>
    <x v="2"/>
  </r>
  <r>
    <x v="104"/>
    <x v="309"/>
    <n v="38.815327410385351"/>
    <x v="7"/>
    <x v="2"/>
  </r>
  <r>
    <x v="104"/>
    <x v="310"/>
    <n v="1.1431533921470762"/>
    <x v="7"/>
    <x v="2"/>
  </r>
  <r>
    <x v="104"/>
    <x v="59"/>
    <n v="0"/>
    <x v="7"/>
    <x v="2"/>
  </r>
  <r>
    <x v="104"/>
    <x v="311"/>
    <n v="11.210445129925379"/>
    <x v="7"/>
    <x v="2"/>
  </r>
  <r>
    <x v="104"/>
    <x v="255"/>
    <n v="3.1261605257686509"/>
    <x v="8"/>
    <x v="2"/>
  </r>
  <r>
    <x v="104"/>
    <x v="181"/>
    <n v="10.101210765044138"/>
    <x v="8"/>
    <x v="2"/>
  </r>
  <r>
    <x v="104"/>
    <x v="300"/>
    <n v="15.426701804526052"/>
    <x v="8"/>
    <x v="2"/>
  </r>
  <r>
    <x v="104"/>
    <x v="301"/>
    <n v="6.2095503147730939"/>
    <x v="8"/>
    <x v="2"/>
  </r>
  <r>
    <x v="104"/>
    <x v="302"/>
    <n v="2.8552276558917642"/>
    <x v="8"/>
    <x v="2"/>
  </r>
  <r>
    <x v="104"/>
    <x v="303"/>
    <n v="12.365464399963216"/>
    <x v="8"/>
    <x v="2"/>
  </r>
  <r>
    <x v="104"/>
    <x v="274"/>
    <n v="0.1021152370202487"/>
    <x v="8"/>
    <x v="2"/>
  </r>
  <r>
    <x v="104"/>
    <x v="304"/>
    <n v="2.659803138593912"/>
    <x v="8"/>
    <x v="2"/>
  </r>
  <r>
    <x v="104"/>
    <x v="305"/>
    <n v="13.075459857609033"/>
    <x v="8"/>
    <x v="2"/>
  </r>
  <r>
    <x v="104"/>
    <x v="306"/>
    <n v="2.835525247580414"/>
    <x v="8"/>
    <x v="2"/>
  </r>
  <r>
    <x v="104"/>
    <x v="307"/>
    <n v="137.4277294734654"/>
    <x v="8"/>
    <x v="2"/>
  </r>
  <r>
    <x v="104"/>
    <x v="308"/>
    <n v="45.876819910402986"/>
    <x v="8"/>
    <x v="2"/>
  </r>
  <r>
    <x v="104"/>
    <x v="309"/>
    <n v="75.461144575158812"/>
    <x v="8"/>
    <x v="2"/>
  </r>
  <r>
    <x v="104"/>
    <x v="310"/>
    <n v="0"/>
    <x v="8"/>
    <x v="2"/>
  </r>
  <r>
    <x v="104"/>
    <x v="59"/>
    <n v="0"/>
    <x v="8"/>
    <x v="2"/>
  </r>
  <r>
    <x v="104"/>
    <x v="311"/>
    <n v="4.0404177607349476"/>
    <x v="8"/>
    <x v="2"/>
  </r>
  <r>
    <x v="104"/>
    <x v="255"/>
    <n v="7.1267167676730647"/>
    <x v="9"/>
    <x v="2"/>
  </r>
  <r>
    <x v="104"/>
    <x v="181"/>
    <n v="15.503832219630624"/>
    <x v="9"/>
    <x v="2"/>
  </r>
  <r>
    <x v="104"/>
    <x v="300"/>
    <n v="29.957329544462272"/>
    <x v="9"/>
    <x v="2"/>
  </r>
  <r>
    <x v="104"/>
    <x v="301"/>
    <n v="7.7357998601067566"/>
    <x v="9"/>
    <x v="2"/>
  </r>
  <r>
    <x v="104"/>
    <x v="302"/>
    <n v="5.4461809359946951"/>
    <x v="9"/>
    <x v="2"/>
  </r>
  <r>
    <x v="104"/>
    <x v="303"/>
    <n v="6.2369886372110699"/>
    <x v="9"/>
    <x v="2"/>
  </r>
  <r>
    <x v="104"/>
    <x v="274"/>
    <n v="4.5681231932526947"/>
    <x v="9"/>
    <x v="2"/>
  </r>
  <r>
    <x v="104"/>
    <x v="304"/>
    <n v="1.9472875509923917"/>
    <x v="9"/>
    <x v="2"/>
  </r>
  <r>
    <x v="104"/>
    <x v="305"/>
    <n v="37.800941557791781"/>
    <x v="9"/>
    <x v="2"/>
  </r>
  <r>
    <x v="104"/>
    <x v="306"/>
    <n v="6.7299235851934487"/>
    <x v="9"/>
    <x v="2"/>
  </r>
  <r>
    <x v="104"/>
    <x v="307"/>
    <n v="108.74022691286561"/>
    <x v="9"/>
    <x v="2"/>
  </r>
  <r>
    <x v="104"/>
    <x v="308"/>
    <n v="37.879299875340259"/>
    <x v="9"/>
    <x v="2"/>
  </r>
  <r>
    <x v="104"/>
    <x v="309"/>
    <n v="51.037384163253144"/>
    <x v="9"/>
    <x v="2"/>
  </r>
  <r>
    <x v="104"/>
    <x v="310"/>
    <n v="0.1500478421141396"/>
    <x v="9"/>
    <x v="2"/>
  </r>
  <r>
    <x v="104"/>
    <x v="59"/>
    <n v="0"/>
    <x v="9"/>
    <x v="2"/>
  </r>
  <r>
    <x v="104"/>
    <x v="311"/>
    <n v="2.0639914281922769"/>
    <x v="9"/>
    <x v="2"/>
  </r>
  <r>
    <x v="104"/>
    <x v="255"/>
    <n v="3.6940819834204901"/>
    <x v="10"/>
    <x v="2"/>
  </r>
  <r>
    <x v="104"/>
    <x v="181"/>
    <n v="36.475097287120171"/>
    <x v="10"/>
    <x v="2"/>
  </r>
  <r>
    <x v="104"/>
    <x v="300"/>
    <n v="22.924034169721264"/>
    <x v="10"/>
    <x v="2"/>
  </r>
  <r>
    <x v="104"/>
    <x v="301"/>
    <n v="8.6317163176953979"/>
    <x v="10"/>
    <x v="2"/>
  </r>
  <r>
    <x v="104"/>
    <x v="302"/>
    <n v="1.7556033188533027"/>
    <x v="10"/>
    <x v="2"/>
  </r>
  <r>
    <x v="104"/>
    <x v="303"/>
    <n v="15.501733471680367"/>
    <x v="10"/>
    <x v="2"/>
  </r>
  <r>
    <x v="104"/>
    <x v="274"/>
    <n v="16.959859561505738"/>
    <x v="10"/>
    <x v="2"/>
  </r>
  <r>
    <x v="104"/>
    <x v="304"/>
    <n v="3.1509422066502468"/>
    <x v="10"/>
    <x v="2"/>
  </r>
  <r>
    <x v="104"/>
    <x v="305"/>
    <n v="33.460092420783923"/>
    <x v="10"/>
    <x v="2"/>
  </r>
  <r>
    <x v="104"/>
    <x v="306"/>
    <n v="0.67663877914137649"/>
    <x v="10"/>
    <x v="2"/>
  </r>
  <r>
    <x v="104"/>
    <x v="307"/>
    <n v="80.128661477996062"/>
    <x v="10"/>
    <x v="2"/>
  </r>
  <r>
    <x v="104"/>
    <x v="308"/>
    <n v="55.266148643707588"/>
    <x v="10"/>
    <x v="2"/>
  </r>
  <r>
    <x v="104"/>
    <x v="309"/>
    <n v="56.370715731819502"/>
    <x v="10"/>
    <x v="2"/>
  </r>
  <r>
    <x v="104"/>
    <x v="310"/>
    <n v="0.4389008297133255"/>
    <x v="10"/>
    <x v="2"/>
  </r>
  <r>
    <x v="104"/>
    <x v="59"/>
    <n v="0"/>
    <x v="10"/>
    <x v="2"/>
  </r>
  <r>
    <x v="104"/>
    <x v="311"/>
    <n v="2.8711429277080023"/>
    <x v="10"/>
    <x v="2"/>
  </r>
  <r>
    <x v="104"/>
    <x v="255"/>
    <n v="5.0328154570293604"/>
    <x v="11"/>
    <x v="2"/>
  </r>
  <r>
    <x v="104"/>
    <x v="181"/>
    <n v="24.001507599956163"/>
    <x v="11"/>
    <x v="2"/>
  </r>
  <r>
    <x v="104"/>
    <x v="300"/>
    <n v="15.463886474337356"/>
    <x v="11"/>
    <x v="2"/>
  </r>
  <r>
    <x v="104"/>
    <x v="301"/>
    <n v="4.4921350703506224"/>
    <x v="11"/>
    <x v="2"/>
  </r>
  <r>
    <x v="104"/>
    <x v="302"/>
    <n v="0.66249375442849368"/>
    <x v="11"/>
    <x v="2"/>
  </r>
  <r>
    <x v="104"/>
    <x v="303"/>
    <n v="5.2700309626473043"/>
    <x v="11"/>
    <x v="2"/>
  </r>
  <r>
    <x v="104"/>
    <x v="274"/>
    <n v="1.3534818638861703"/>
    <x v="11"/>
    <x v="2"/>
  </r>
  <r>
    <x v="104"/>
    <x v="304"/>
    <n v="5.0007593076215304"/>
    <x v="11"/>
    <x v="2"/>
  </r>
  <r>
    <x v="104"/>
    <x v="305"/>
    <n v="45.435673811782991"/>
    <x v="11"/>
    <x v="2"/>
  </r>
  <r>
    <x v="104"/>
    <x v="306"/>
    <n v="3.1030352626779756"/>
    <x v="11"/>
    <x v="2"/>
  </r>
  <r>
    <x v="104"/>
    <x v="307"/>
    <n v="81.612106956833102"/>
    <x v="11"/>
    <x v="2"/>
  </r>
  <r>
    <x v="104"/>
    <x v="308"/>
    <n v="31.600239727363398"/>
    <x v="11"/>
    <x v="2"/>
  </r>
  <r>
    <x v="104"/>
    <x v="309"/>
    <n v="96.882231816972009"/>
    <x v="11"/>
    <x v="2"/>
  </r>
  <r>
    <x v="104"/>
    <x v="310"/>
    <n v="1.0685383135943454"/>
    <x v="11"/>
    <x v="2"/>
  </r>
  <r>
    <x v="104"/>
    <x v="59"/>
    <n v="2.1370766271886907"/>
    <x v="11"/>
    <x v="2"/>
  </r>
  <r>
    <x v="104"/>
    <x v="311"/>
    <n v="1.7096613017509511E-2"/>
    <x v="11"/>
    <x v="2"/>
  </r>
  <r>
    <x v="104"/>
    <x v="255"/>
    <n v="13.023565480364402"/>
    <x v="12"/>
    <x v="2"/>
  </r>
  <r>
    <x v="104"/>
    <x v="181"/>
    <n v="36.713983775821582"/>
    <x v="12"/>
    <x v="2"/>
  </r>
  <r>
    <x v="104"/>
    <x v="300"/>
    <n v="28.252209076881897"/>
    <x v="12"/>
    <x v="2"/>
  </r>
  <r>
    <x v="104"/>
    <x v="301"/>
    <n v="19.412056577805384"/>
    <x v="12"/>
    <x v="2"/>
  </r>
  <r>
    <x v="104"/>
    <x v="302"/>
    <n v="5.379483630409494"/>
    <x v="12"/>
    <x v="2"/>
  </r>
  <r>
    <x v="104"/>
    <x v="303"/>
    <n v="10.536475445757269"/>
    <x v="12"/>
    <x v="2"/>
  </r>
  <r>
    <x v="104"/>
    <x v="274"/>
    <n v="92.022331280463774"/>
    <x v="12"/>
    <x v="2"/>
  </r>
  <r>
    <x v="104"/>
    <x v="304"/>
    <n v="6.4834398338049093"/>
    <x v="12"/>
    <x v="2"/>
  </r>
  <r>
    <x v="104"/>
    <x v="305"/>
    <n v="31.077524460924682"/>
    <x v="12"/>
    <x v="2"/>
  </r>
  <r>
    <x v="104"/>
    <x v="306"/>
    <n v="10.183606261360017"/>
    <x v="12"/>
    <x v="2"/>
  </r>
  <r>
    <x v="104"/>
    <x v="307"/>
    <n v="78.655344251161182"/>
    <x v="12"/>
    <x v="2"/>
  </r>
  <r>
    <x v="104"/>
    <x v="308"/>
    <n v="55.240324529336675"/>
    <x v="12"/>
    <x v="2"/>
  </r>
  <r>
    <x v="104"/>
    <x v="309"/>
    <n v="106.66427671497146"/>
    <x v="12"/>
    <x v="2"/>
  </r>
  <r>
    <x v="104"/>
    <x v="310"/>
    <n v="9.3035590183451902"/>
    <x v="12"/>
    <x v="2"/>
  </r>
  <r>
    <x v="104"/>
    <x v="59"/>
    <n v="5.1017231479120593"/>
    <x v="12"/>
    <x v="2"/>
  </r>
  <r>
    <x v="104"/>
    <x v="311"/>
    <n v="0.42514359565933824"/>
    <x v="12"/>
    <x v="2"/>
  </r>
  <r>
    <x v="104"/>
    <x v="255"/>
    <n v="6.8817221678914526"/>
    <x v="13"/>
    <x v="2"/>
  </r>
  <r>
    <x v="104"/>
    <x v="181"/>
    <n v="43.516858033626768"/>
    <x v="13"/>
    <x v="2"/>
  </r>
  <r>
    <x v="104"/>
    <x v="300"/>
    <n v="38.345132771092459"/>
    <x v="13"/>
    <x v="2"/>
  </r>
  <r>
    <x v="104"/>
    <x v="301"/>
    <n v="7.574826785222772"/>
    <x v="13"/>
    <x v="2"/>
  </r>
  <r>
    <x v="104"/>
    <x v="302"/>
    <n v="19.738967036989099"/>
    <x v="13"/>
    <x v="2"/>
  </r>
  <r>
    <x v="104"/>
    <x v="303"/>
    <n v="20.20089711806536"/>
    <x v="13"/>
    <x v="2"/>
  </r>
  <r>
    <x v="104"/>
    <x v="274"/>
    <n v="38.026821374169877"/>
    <x v="13"/>
    <x v="2"/>
  </r>
  <r>
    <x v="104"/>
    <x v="304"/>
    <n v="0.4886934576948091"/>
    <x v="13"/>
    <x v="2"/>
  </r>
  <r>
    <x v="104"/>
    <x v="305"/>
    <n v="41.653087057585623"/>
    <x v="13"/>
    <x v="2"/>
  </r>
  <r>
    <x v="104"/>
    <x v="306"/>
    <n v="9.3665646594196978"/>
    <x v="13"/>
    <x v="2"/>
  </r>
  <r>
    <x v="104"/>
    <x v="307"/>
    <n v="108.01292115144102"/>
    <x v="13"/>
    <x v="2"/>
  </r>
  <r>
    <x v="104"/>
    <x v="308"/>
    <n v="36.741191958524048"/>
    <x v="13"/>
    <x v="2"/>
  </r>
  <r>
    <x v="104"/>
    <x v="309"/>
    <n v="48.458509594532337"/>
    <x v="13"/>
    <x v="2"/>
  </r>
  <r>
    <x v="104"/>
    <x v="310"/>
    <n v="0.72834872934834327"/>
    <x v="13"/>
    <x v="2"/>
  </r>
  <r>
    <x v="104"/>
    <x v="59"/>
    <n v="0"/>
    <x v="13"/>
    <x v="2"/>
  </r>
  <r>
    <x v="104"/>
    <x v="311"/>
    <n v="0"/>
    <x v="13"/>
    <x v="2"/>
  </r>
  <r>
    <x v="104"/>
    <x v="255"/>
    <n v="19.33416603422711"/>
    <x v="14"/>
    <x v="2"/>
  </r>
  <r>
    <x v="104"/>
    <x v="181"/>
    <n v="6.732929888865832"/>
    <x v="14"/>
    <x v="2"/>
  </r>
  <r>
    <x v="104"/>
    <x v="300"/>
    <n v="10.464104670343284"/>
    <x v="14"/>
    <x v="2"/>
  </r>
  <r>
    <x v="104"/>
    <x v="301"/>
    <n v="18.905830805050194"/>
    <x v="14"/>
    <x v="2"/>
  </r>
  <r>
    <x v="104"/>
    <x v="302"/>
    <n v="11.304868780664034"/>
    <x v="14"/>
    <x v="2"/>
  </r>
  <r>
    <x v="104"/>
    <x v="303"/>
    <n v="8.7484914182023132"/>
    <x v="14"/>
    <x v="2"/>
  </r>
  <r>
    <x v="104"/>
    <x v="274"/>
    <n v="62.511947770063813"/>
    <x v="14"/>
    <x v="2"/>
  </r>
  <r>
    <x v="104"/>
    <x v="304"/>
    <n v="5.7944553549132207"/>
    <x v="14"/>
    <x v="2"/>
  </r>
  <r>
    <x v="104"/>
    <x v="305"/>
    <n v="25.76373914274749"/>
    <x v="14"/>
    <x v="2"/>
  </r>
  <r>
    <x v="104"/>
    <x v="306"/>
    <n v="2.9540360632890934"/>
    <x v="14"/>
    <x v="2"/>
  </r>
  <r>
    <x v="104"/>
    <x v="307"/>
    <n v="164.05125660704314"/>
    <x v="14"/>
    <x v="2"/>
  </r>
  <r>
    <x v="104"/>
    <x v="308"/>
    <n v="54.088400318823304"/>
    <x v="14"/>
    <x v="2"/>
  </r>
  <r>
    <x v="104"/>
    <x v="309"/>
    <n v="56.092600170993272"/>
    <x v="14"/>
    <x v="2"/>
  </r>
  <r>
    <x v="104"/>
    <x v="310"/>
    <n v="0.74987069298876963"/>
    <x v="14"/>
    <x v="2"/>
  </r>
  <r>
    <x v="104"/>
    <x v="59"/>
    <n v="0"/>
    <x v="14"/>
    <x v="2"/>
  </r>
  <r>
    <x v="104"/>
    <x v="311"/>
    <n v="3.1699079294525268"/>
    <x v="14"/>
    <x v="2"/>
  </r>
  <r>
    <x v="104"/>
    <x v="255"/>
    <n v="10.667687663794117"/>
    <x v="15"/>
    <x v="2"/>
  </r>
  <r>
    <x v="104"/>
    <x v="181"/>
    <n v="59.214060279715547"/>
    <x v="15"/>
    <x v="2"/>
  </r>
  <r>
    <x v="104"/>
    <x v="300"/>
    <n v="108.92220360151155"/>
    <x v="15"/>
    <x v="2"/>
  </r>
  <r>
    <x v="104"/>
    <x v="301"/>
    <n v="8.3899303192715529"/>
    <x v="15"/>
    <x v="2"/>
  </r>
  <r>
    <x v="104"/>
    <x v="302"/>
    <n v="8.2792854901406425"/>
    <x v="15"/>
    <x v="2"/>
  </r>
  <r>
    <x v="104"/>
    <x v="303"/>
    <n v="54.591777159298339"/>
    <x v="15"/>
    <x v="2"/>
  </r>
  <r>
    <x v="104"/>
    <x v="274"/>
    <n v="11.674937142778971"/>
    <x v="15"/>
    <x v="2"/>
  </r>
  <r>
    <x v="104"/>
    <x v="304"/>
    <n v="8.8706630251506873"/>
    <x v="15"/>
    <x v="2"/>
  </r>
  <r>
    <x v="104"/>
    <x v="305"/>
    <n v="31.922940873735843"/>
    <x v="15"/>
    <x v="2"/>
  </r>
  <r>
    <x v="104"/>
    <x v="306"/>
    <n v="8.5082058262735618"/>
    <x v="15"/>
    <x v="2"/>
  </r>
  <r>
    <x v="104"/>
    <x v="307"/>
    <n v="141.13167642930711"/>
    <x v="15"/>
    <x v="2"/>
  </r>
  <r>
    <x v="104"/>
    <x v="308"/>
    <n v="87.156076508099886"/>
    <x v="15"/>
    <x v="2"/>
  </r>
  <r>
    <x v="104"/>
    <x v="309"/>
    <n v="259.7276719019024"/>
    <x v="15"/>
    <x v="2"/>
  </r>
  <r>
    <x v="104"/>
    <x v="310"/>
    <n v="0.85845126049845344"/>
    <x v="15"/>
    <x v="2"/>
  </r>
  <r>
    <x v="104"/>
    <x v="59"/>
    <n v="10.015264705815291"/>
    <x v="15"/>
    <x v="2"/>
  </r>
  <r>
    <x v="104"/>
    <x v="311"/>
    <n v="1.5738273109138317"/>
    <x v="15"/>
    <x v="2"/>
  </r>
  <r>
    <x v="104"/>
    <x v="255"/>
    <n v="14.461024710258187"/>
    <x v="16"/>
    <x v="2"/>
  </r>
  <r>
    <x v="104"/>
    <x v="181"/>
    <n v="36.251908746086166"/>
    <x v="16"/>
    <x v="2"/>
  </r>
  <r>
    <x v="104"/>
    <x v="300"/>
    <n v="45.164016415243189"/>
    <x v="16"/>
    <x v="2"/>
  </r>
  <r>
    <x v="104"/>
    <x v="301"/>
    <n v="17.113315418419809"/>
    <x v="16"/>
    <x v="2"/>
  </r>
  <r>
    <x v="104"/>
    <x v="302"/>
    <n v="5.0124441897941159"/>
    <x v="16"/>
    <x v="2"/>
  </r>
  <r>
    <x v="104"/>
    <x v="303"/>
    <n v="25.798469701955074"/>
    <x v="16"/>
    <x v="2"/>
  </r>
  <r>
    <x v="104"/>
    <x v="274"/>
    <n v="27.53914298124144"/>
    <x v="16"/>
    <x v="2"/>
  </r>
  <r>
    <x v="104"/>
    <x v="304"/>
    <n v="3.2417560955786353"/>
    <x v="16"/>
    <x v="2"/>
  </r>
  <r>
    <x v="104"/>
    <x v="305"/>
    <n v="27.391877119789392"/>
    <x v="16"/>
    <x v="2"/>
  </r>
  <r>
    <x v="104"/>
    <x v="306"/>
    <n v="4.5372443929503241"/>
    <x v="16"/>
    <x v="2"/>
  </r>
  <r>
    <x v="104"/>
    <x v="307"/>
    <n v="91.150972581998232"/>
    <x v="16"/>
    <x v="2"/>
  </r>
  <r>
    <x v="104"/>
    <x v="308"/>
    <n v="33.395196600908712"/>
    <x v="16"/>
    <x v="2"/>
  </r>
  <r>
    <x v="104"/>
    <x v="309"/>
    <n v="178.26870991325015"/>
    <x v="16"/>
    <x v="2"/>
  </r>
  <r>
    <x v="104"/>
    <x v="310"/>
    <n v="2.8520168795933407"/>
    <x v="16"/>
    <x v="2"/>
  </r>
  <r>
    <x v="104"/>
    <x v="59"/>
    <n v="7.8384933906575558"/>
    <x v="16"/>
    <x v="2"/>
  </r>
  <r>
    <x v="104"/>
    <x v="311"/>
    <n v="4.136577909227122"/>
    <x v="16"/>
    <x v="2"/>
  </r>
  <r>
    <x v="104"/>
    <x v="255"/>
    <n v="10.567748284293872"/>
    <x v="0"/>
    <x v="3"/>
  </r>
  <r>
    <x v="104"/>
    <x v="181"/>
    <n v="20.269127642271712"/>
    <x v="0"/>
    <x v="3"/>
  </r>
  <r>
    <x v="104"/>
    <x v="300"/>
    <n v="26.186802101298422"/>
    <x v="0"/>
    <x v="3"/>
  </r>
  <r>
    <x v="104"/>
    <x v="301"/>
    <n v="9.7092469446063792"/>
    <x v="0"/>
    <x v="3"/>
  </r>
  <r>
    <x v="104"/>
    <x v="302"/>
    <n v="5.2950560815048231"/>
    <x v="0"/>
    <x v="3"/>
  </r>
  <r>
    <x v="104"/>
    <x v="303"/>
    <n v="13.750753433457483"/>
    <x v="0"/>
    <x v="3"/>
  </r>
  <r>
    <x v="104"/>
    <x v="274"/>
    <n v="15.114392966110067"/>
    <x v="0"/>
    <x v="3"/>
  </r>
  <r>
    <x v="104"/>
    <x v="304"/>
    <n v="3.210926873636236"/>
    <x v="0"/>
    <x v="3"/>
  </r>
  <r>
    <x v="104"/>
    <x v="305"/>
    <n v="29.070282065808293"/>
    <x v="0"/>
    <x v="3"/>
  </r>
  <r>
    <x v="104"/>
    <x v="306"/>
    <n v="5.1034368718087473"/>
    <x v="0"/>
    <x v="3"/>
  </r>
  <r>
    <x v="104"/>
    <x v="307"/>
    <n v="108.72614780745808"/>
    <x v="0"/>
    <x v="3"/>
  </r>
  <r>
    <x v="104"/>
    <x v="308"/>
    <n v="48.242910634387869"/>
    <x v="0"/>
    <x v="3"/>
  </r>
  <r>
    <x v="104"/>
    <x v="309"/>
    <n v="65.740477387759853"/>
    <x v="0"/>
    <x v="3"/>
  </r>
  <r>
    <x v="104"/>
    <x v="310"/>
    <n v="1.5538430516823316"/>
    <x v="0"/>
    <x v="3"/>
  </r>
  <r>
    <x v="104"/>
    <x v="59"/>
    <n v="2.5544648727244232"/>
    <x v="0"/>
    <x v="3"/>
  </r>
  <r>
    <x v="104"/>
    <x v="311"/>
    <n v="2.6940974869204473"/>
    <x v="0"/>
    <x v="3"/>
  </r>
  <r>
    <x v="104"/>
    <x v="255"/>
    <n v="8.6542164138992295"/>
    <x v="1"/>
    <x v="3"/>
  </r>
  <r>
    <x v="104"/>
    <x v="181"/>
    <n v="32.197326572429724"/>
    <x v="1"/>
    <x v="3"/>
  </r>
  <r>
    <x v="104"/>
    <x v="300"/>
    <n v="35.303892779370905"/>
    <x v="1"/>
    <x v="3"/>
  </r>
  <r>
    <x v="104"/>
    <x v="301"/>
    <n v="12.754415891793684"/>
    <x v="1"/>
    <x v="3"/>
  </r>
  <r>
    <x v="104"/>
    <x v="302"/>
    <n v="2.7824078792735456"/>
    <x v="1"/>
    <x v="3"/>
  </r>
  <r>
    <x v="104"/>
    <x v="303"/>
    <n v="20.719313055489426"/>
    <x v="1"/>
    <x v="3"/>
  </r>
  <r>
    <x v="104"/>
    <x v="274"/>
    <n v="11.811677900501495"/>
    <x v="1"/>
    <x v="3"/>
  </r>
  <r>
    <x v="104"/>
    <x v="304"/>
    <n v="4.0665344737291758"/>
    <x v="1"/>
    <x v="3"/>
  </r>
  <r>
    <x v="104"/>
    <x v="305"/>
    <n v="27.311995887990363"/>
    <x v="1"/>
    <x v="3"/>
  </r>
  <r>
    <x v="104"/>
    <x v="306"/>
    <n v="3.177464817158441"/>
    <x v="1"/>
    <x v="3"/>
  </r>
  <r>
    <x v="104"/>
    <x v="307"/>
    <n v="60.759992796025287"/>
    <x v="1"/>
    <x v="3"/>
  </r>
  <r>
    <x v="104"/>
    <x v="308"/>
    <n v="24.911949845241033"/>
    <x v="1"/>
    <x v="3"/>
  </r>
  <r>
    <x v="104"/>
    <x v="309"/>
    <n v="80.034340134695043"/>
    <x v="1"/>
    <x v="3"/>
  </r>
  <r>
    <x v="104"/>
    <x v="310"/>
    <n v="1.9570259039020428"/>
    <x v="1"/>
    <x v="3"/>
  </r>
  <r>
    <x v="104"/>
    <x v="59"/>
    <n v="1.6502453022194476E-2"/>
    <x v="1"/>
    <x v="3"/>
  </r>
  <r>
    <x v="104"/>
    <x v="311"/>
    <n v="2.2731303915421819"/>
    <x v="1"/>
    <x v="3"/>
  </r>
  <r>
    <x v="104"/>
    <x v="255"/>
    <n v="13.951624296170944"/>
    <x v="2"/>
    <x v="3"/>
  </r>
  <r>
    <x v="104"/>
    <x v="181"/>
    <n v="6.9667182860934185"/>
    <x v="2"/>
    <x v="3"/>
  </r>
  <r>
    <x v="104"/>
    <x v="300"/>
    <n v="13.771200768758217"/>
    <x v="2"/>
    <x v="3"/>
  </r>
  <r>
    <x v="104"/>
    <x v="301"/>
    <n v="10.545978597580906"/>
    <x v="2"/>
    <x v="3"/>
  </r>
  <r>
    <x v="104"/>
    <x v="302"/>
    <n v="5.3876685864065168"/>
    <x v="2"/>
    <x v="3"/>
  </r>
  <r>
    <x v="104"/>
    <x v="303"/>
    <n v="8.6827625219466569"/>
    <x v="2"/>
    <x v="3"/>
  </r>
  <r>
    <x v="104"/>
    <x v="274"/>
    <n v="6.8354950835818284"/>
    <x v="2"/>
    <x v="3"/>
  </r>
  <r>
    <x v="104"/>
    <x v="304"/>
    <n v="1.8391455398174876"/>
    <x v="2"/>
    <x v="3"/>
  </r>
  <r>
    <x v="104"/>
    <x v="305"/>
    <n v="29.942083595526309"/>
    <x v="2"/>
    <x v="3"/>
  </r>
  <r>
    <x v="104"/>
    <x v="306"/>
    <n v="6.0873512586454286"/>
    <x v="2"/>
    <x v="3"/>
  </r>
  <r>
    <x v="104"/>
    <x v="307"/>
    <n v="141.07173260547737"/>
    <x v="2"/>
    <x v="3"/>
  </r>
  <r>
    <x v="104"/>
    <x v="308"/>
    <n v="56.960197298340624"/>
    <x v="2"/>
    <x v="3"/>
  </r>
  <r>
    <x v="104"/>
    <x v="309"/>
    <n v="50.00435307735286"/>
    <x v="2"/>
    <x v="3"/>
  </r>
  <r>
    <x v="104"/>
    <x v="310"/>
    <n v="0.44701073246870482"/>
    <x v="2"/>
    <x v="3"/>
  </r>
  <r>
    <x v="104"/>
    <x v="59"/>
    <n v="5.4883036980620812"/>
    <x v="2"/>
    <x v="3"/>
  </r>
  <r>
    <x v="104"/>
    <x v="311"/>
    <n v="1.7543940765951975"/>
    <x v="2"/>
    <x v="3"/>
  </r>
  <r>
    <x v="104"/>
    <x v="255"/>
    <n v="6.0218964797434422"/>
    <x v="3"/>
    <x v="3"/>
  </r>
  <r>
    <x v="104"/>
    <x v="181"/>
    <n v="32.981532219615197"/>
    <x v="3"/>
    <x v="3"/>
  </r>
  <r>
    <x v="104"/>
    <x v="300"/>
    <n v="36.331903492519288"/>
    <x v="3"/>
    <x v="3"/>
  </r>
  <r>
    <x v="104"/>
    <x v="301"/>
    <n v="3.1905582644067318"/>
    <x v="3"/>
    <x v="3"/>
  </r>
  <r>
    <x v="104"/>
    <x v="302"/>
    <n v="7.7146781966943907"/>
    <x v="3"/>
    <x v="3"/>
  </r>
  <r>
    <x v="104"/>
    <x v="303"/>
    <n v="17.112216794698742"/>
    <x v="3"/>
    <x v="3"/>
  </r>
  <r>
    <x v="104"/>
    <x v="274"/>
    <n v="37.623681596597301"/>
    <x v="3"/>
    <x v="3"/>
  </r>
  <r>
    <x v="104"/>
    <x v="304"/>
    <n v="3.8088729012504419"/>
    <x v="3"/>
    <x v="3"/>
  </r>
  <r>
    <x v="104"/>
    <x v="305"/>
    <n v="35.266741922254567"/>
    <x v="3"/>
    <x v="3"/>
  </r>
  <r>
    <x v="104"/>
    <x v="306"/>
    <n v="6.7006057000752399"/>
    <x v="3"/>
    <x v="3"/>
  </r>
  <r>
    <x v="104"/>
    <x v="307"/>
    <n v="71.621179345471106"/>
    <x v="3"/>
    <x v="3"/>
  </r>
  <r>
    <x v="104"/>
    <x v="308"/>
    <n v="42.770905766382839"/>
    <x v="3"/>
    <x v="3"/>
  </r>
  <r>
    <x v="104"/>
    <x v="309"/>
    <n v="31.9288464186738"/>
    <x v="3"/>
    <x v="3"/>
  </r>
  <r>
    <x v="104"/>
    <x v="310"/>
    <n v="2.7505992328790612"/>
    <x v="3"/>
    <x v="3"/>
  </r>
  <r>
    <x v="104"/>
    <x v="59"/>
    <n v="0.88949726436387422"/>
    <x v="3"/>
    <x v="3"/>
  </r>
  <r>
    <x v="104"/>
    <x v="311"/>
    <n v="3.8898399599297186"/>
    <x v="3"/>
    <x v="3"/>
  </r>
  <r>
    <x v="104"/>
    <x v="255"/>
    <n v="9.1740147363677504"/>
    <x v="4"/>
    <x v="3"/>
  </r>
  <r>
    <x v="104"/>
    <x v="181"/>
    <n v="12.015903145984076"/>
    <x v="4"/>
    <x v="3"/>
  </r>
  <r>
    <x v="104"/>
    <x v="300"/>
    <n v="16.330922283173848"/>
    <x v="4"/>
    <x v="3"/>
  </r>
  <r>
    <x v="104"/>
    <x v="301"/>
    <n v="6.5289165412457137"/>
    <x v="4"/>
    <x v="3"/>
  </r>
  <r>
    <x v="104"/>
    <x v="302"/>
    <n v="3.8923489430141172"/>
    <x v="4"/>
    <x v="3"/>
  </r>
  <r>
    <x v="104"/>
    <x v="303"/>
    <n v="8.107088813759086"/>
    <x v="4"/>
    <x v="3"/>
  </r>
  <r>
    <x v="104"/>
    <x v="274"/>
    <n v="12.145457991958537"/>
    <x v="4"/>
    <x v="3"/>
  </r>
  <r>
    <x v="104"/>
    <x v="304"/>
    <n v="5.085660299091427"/>
    <x v="4"/>
    <x v="3"/>
  </r>
  <r>
    <x v="104"/>
    <x v="305"/>
    <n v="17.686533403924223"/>
    <x v="4"/>
    <x v="3"/>
  </r>
  <r>
    <x v="104"/>
    <x v="306"/>
    <n v="4.2475458815187661"/>
    <x v="4"/>
    <x v="3"/>
  </r>
  <r>
    <x v="104"/>
    <x v="307"/>
    <n v="150.19640172223245"/>
    <x v="4"/>
    <x v="3"/>
  </r>
  <r>
    <x v="104"/>
    <x v="308"/>
    <n v="72.975297717935234"/>
    <x v="4"/>
    <x v="3"/>
  </r>
  <r>
    <x v="104"/>
    <x v="309"/>
    <n v="74.474917195556799"/>
    <x v="4"/>
    <x v="3"/>
  </r>
  <r>
    <x v="104"/>
    <x v="310"/>
    <n v="0.77606669775561821"/>
    <x v="4"/>
    <x v="3"/>
  </r>
  <r>
    <x v="104"/>
    <x v="59"/>
    <n v="0.95798587304399907"/>
    <x v="4"/>
    <x v="3"/>
  </r>
  <r>
    <x v="104"/>
    <x v="311"/>
    <n v="1.686685496689919"/>
    <x v="4"/>
    <x v="3"/>
  </r>
  <r>
    <x v="104"/>
    <x v="255"/>
    <n v="11.805097140407275"/>
    <x v="5"/>
    <x v="3"/>
  </r>
  <r>
    <x v="104"/>
    <x v="181"/>
    <n v="10.410535851982523"/>
    <x v="5"/>
    <x v="3"/>
  </r>
  <r>
    <x v="104"/>
    <x v="300"/>
    <n v="24.219748869951506"/>
    <x v="5"/>
    <x v="3"/>
  </r>
  <r>
    <x v="104"/>
    <x v="301"/>
    <n v="7.3338982043051759"/>
    <x v="5"/>
    <x v="3"/>
  </r>
  <r>
    <x v="104"/>
    <x v="302"/>
    <n v="6.9263965291161291"/>
    <x v="5"/>
    <x v="3"/>
  </r>
  <r>
    <x v="104"/>
    <x v="303"/>
    <n v="9.6238312290480987"/>
    <x v="5"/>
    <x v="3"/>
  </r>
  <r>
    <x v="104"/>
    <x v="274"/>
    <n v="13.821098483495323"/>
    <x v="5"/>
    <x v="3"/>
  </r>
  <r>
    <x v="104"/>
    <x v="304"/>
    <n v="1.5598258566958703"/>
    <x v="5"/>
    <x v="3"/>
  </r>
  <r>
    <x v="104"/>
    <x v="305"/>
    <n v="15.257541888536737"/>
    <x v="5"/>
    <x v="3"/>
  </r>
  <r>
    <x v="104"/>
    <x v="306"/>
    <n v="4.3500803826431227"/>
    <x v="5"/>
    <x v="3"/>
  </r>
  <r>
    <x v="104"/>
    <x v="307"/>
    <n v="115.88781667827747"/>
    <x v="5"/>
    <x v="3"/>
  </r>
  <r>
    <x v="104"/>
    <x v="308"/>
    <n v="87.692096602488405"/>
    <x v="5"/>
    <x v="3"/>
  </r>
  <r>
    <x v="104"/>
    <x v="309"/>
    <n v="79.229645147729101"/>
    <x v="5"/>
    <x v="3"/>
  </r>
  <r>
    <x v="104"/>
    <x v="310"/>
    <n v="0.20375083759452578"/>
    <x v="5"/>
    <x v="3"/>
  </r>
  <r>
    <x v="104"/>
    <x v="59"/>
    <n v="0"/>
    <x v="5"/>
    <x v="3"/>
  </r>
  <r>
    <x v="104"/>
    <x v="311"/>
    <n v="3.5769591488816737"/>
    <x v="5"/>
    <x v="3"/>
  </r>
  <r>
    <x v="104"/>
    <x v="255"/>
    <n v="11.516319298113356"/>
    <x v="6"/>
    <x v="3"/>
  </r>
  <r>
    <x v="104"/>
    <x v="181"/>
    <n v="16.306127911872064"/>
    <x v="6"/>
    <x v="3"/>
  </r>
  <r>
    <x v="104"/>
    <x v="300"/>
    <n v="8.1901954695153698"/>
    <x v="6"/>
    <x v="3"/>
  </r>
  <r>
    <x v="104"/>
    <x v="301"/>
    <n v="8.355974613083605"/>
    <x v="6"/>
    <x v="3"/>
  </r>
  <r>
    <x v="104"/>
    <x v="302"/>
    <n v="4.8156561320092584"/>
    <x v="6"/>
    <x v="3"/>
  </r>
  <r>
    <x v="104"/>
    <x v="303"/>
    <n v="9.2950272900837145"/>
    <x v="6"/>
    <x v="3"/>
  </r>
  <r>
    <x v="104"/>
    <x v="274"/>
    <n v="28.087705303627096"/>
    <x v="6"/>
    <x v="3"/>
  </r>
  <r>
    <x v="104"/>
    <x v="304"/>
    <n v="20.062646645447927"/>
    <x v="6"/>
    <x v="3"/>
  </r>
  <r>
    <x v="104"/>
    <x v="305"/>
    <n v="20.096747686822042"/>
    <x v="6"/>
    <x v="3"/>
  </r>
  <r>
    <x v="104"/>
    <x v="306"/>
    <n v="4.5429779748538746"/>
    <x v="6"/>
    <x v="3"/>
  </r>
  <r>
    <x v="104"/>
    <x v="307"/>
    <n v="219.67882071268625"/>
    <x v="6"/>
    <x v="3"/>
  </r>
  <r>
    <x v="104"/>
    <x v="308"/>
    <n v="83.170011855651197"/>
    <x v="6"/>
    <x v="3"/>
  </r>
  <r>
    <x v="104"/>
    <x v="309"/>
    <n v="113.60879971546966"/>
    <x v="6"/>
    <x v="3"/>
  </r>
  <r>
    <x v="104"/>
    <x v="310"/>
    <n v="1.0578030751781158"/>
    <x v="6"/>
    <x v="3"/>
  </r>
  <r>
    <x v="104"/>
    <x v="59"/>
    <n v="0"/>
    <x v="6"/>
    <x v="3"/>
  </r>
  <r>
    <x v="104"/>
    <x v="311"/>
    <n v="1.1359869838593422"/>
    <x v="6"/>
    <x v="3"/>
  </r>
  <r>
    <x v="104"/>
    <x v="255"/>
    <n v="7.1203452035835477"/>
    <x v="7"/>
    <x v="3"/>
  </r>
  <r>
    <x v="104"/>
    <x v="181"/>
    <n v="7.2381086221421205"/>
    <x v="7"/>
    <x v="3"/>
  </r>
  <r>
    <x v="104"/>
    <x v="300"/>
    <n v="12.907283087346736"/>
    <x v="7"/>
    <x v="3"/>
  </r>
  <r>
    <x v="104"/>
    <x v="301"/>
    <n v="5.957202778498738"/>
    <x v="7"/>
    <x v="3"/>
  </r>
  <r>
    <x v="104"/>
    <x v="302"/>
    <n v="2.4648587788217347"/>
    <x v="7"/>
    <x v="3"/>
  </r>
  <r>
    <x v="104"/>
    <x v="303"/>
    <n v="4.3836200797945164"/>
    <x v="7"/>
    <x v="3"/>
  </r>
  <r>
    <x v="104"/>
    <x v="274"/>
    <n v="6.7666678963742006"/>
    <x v="7"/>
    <x v="3"/>
  </r>
  <r>
    <x v="104"/>
    <x v="304"/>
    <n v="2.6030326398263437"/>
    <x v="7"/>
    <x v="3"/>
  </r>
  <r>
    <x v="104"/>
    <x v="305"/>
    <n v="17.871466499131564"/>
    <x v="7"/>
    <x v="3"/>
  </r>
  <r>
    <x v="104"/>
    <x v="306"/>
    <n v="3.884829828157601"/>
    <x v="7"/>
    <x v="3"/>
  </r>
  <r>
    <x v="104"/>
    <x v="307"/>
    <n v="145.15624005606196"/>
    <x v="7"/>
    <x v="3"/>
  </r>
  <r>
    <x v="104"/>
    <x v="308"/>
    <n v="59.339726434078258"/>
    <x v="7"/>
    <x v="3"/>
  </r>
  <r>
    <x v="104"/>
    <x v="309"/>
    <n v="47.531924978962735"/>
    <x v="7"/>
    <x v="3"/>
  </r>
  <r>
    <x v="104"/>
    <x v="310"/>
    <n v="0.53011645747920477"/>
    <x v="7"/>
    <x v="3"/>
  </r>
  <r>
    <x v="104"/>
    <x v="59"/>
    <n v="2.4946656822550817"/>
    <x v="7"/>
    <x v="3"/>
  </r>
  <r>
    <x v="104"/>
    <x v="311"/>
    <n v="0.54570811799329932"/>
    <x v="7"/>
    <x v="3"/>
  </r>
  <r>
    <x v="104"/>
    <x v="255"/>
    <n v="6.9989067180004989"/>
    <x v="8"/>
    <x v="3"/>
  </r>
  <r>
    <x v="104"/>
    <x v="181"/>
    <n v="16.355638762286389"/>
    <x v="8"/>
    <x v="3"/>
  </r>
  <r>
    <x v="104"/>
    <x v="300"/>
    <n v="17.36197630876082"/>
    <x v="8"/>
    <x v="3"/>
  </r>
  <r>
    <x v="104"/>
    <x v="301"/>
    <n v="4.9759965878287717"/>
    <x v="8"/>
    <x v="3"/>
  </r>
  <r>
    <x v="104"/>
    <x v="302"/>
    <n v="1.5769170990458361"/>
    <x v="8"/>
    <x v="3"/>
  </r>
  <r>
    <x v="104"/>
    <x v="303"/>
    <n v="9.982187378793947"/>
    <x v="8"/>
    <x v="3"/>
  </r>
  <r>
    <x v="104"/>
    <x v="274"/>
    <n v="5.3575200590139556"/>
    <x v="8"/>
    <x v="3"/>
  </r>
  <r>
    <x v="104"/>
    <x v="304"/>
    <n v="1.2966594711074286"/>
    <x v="8"/>
    <x v="3"/>
  </r>
  <r>
    <x v="104"/>
    <x v="305"/>
    <n v="18.267238717011111"/>
    <x v="8"/>
    <x v="3"/>
  </r>
  <r>
    <x v="104"/>
    <x v="306"/>
    <n v="4.3207909045408783"/>
    <x v="8"/>
    <x v="3"/>
  </r>
  <r>
    <x v="104"/>
    <x v="307"/>
    <n v="143.42453151420003"/>
    <x v="8"/>
    <x v="3"/>
  </r>
  <r>
    <x v="104"/>
    <x v="308"/>
    <n v="65.235690463498514"/>
    <x v="8"/>
    <x v="3"/>
  </r>
  <r>
    <x v="104"/>
    <x v="309"/>
    <n v="73.141783167039392"/>
    <x v="8"/>
    <x v="3"/>
  </r>
  <r>
    <x v="104"/>
    <x v="310"/>
    <n v="1.4932738630795728"/>
    <x v="8"/>
    <x v="3"/>
  </r>
  <r>
    <x v="104"/>
    <x v="59"/>
    <n v="0.83996654798226"/>
    <x v="8"/>
    <x v="3"/>
  </r>
  <r>
    <x v="104"/>
    <x v="311"/>
    <n v="1.3483425231356125"/>
    <x v="8"/>
    <x v="3"/>
  </r>
  <r>
    <x v="104"/>
    <x v="255"/>
    <n v="8.4616600897022689"/>
    <x v="9"/>
    <x v="3"/>
  </r>
  <r>
    <x v="104"/>
    <x v="181"/>
    <n v="17.886059433673054"/>
    <x v="9"/>
    <x v="3"/>
  </r>
  <r>
    <x v="104"/>
    <x v="300"/>
    <n v="23.269952047745864"/>
    <x v="9"/>
    <x v="3"/>
  </r>
  <r>
    <x v="104"/>
    <x v="301"/>
    <n v="8.5491630860993002"/>
    <x v="9"/>
    <x v="3"/>
  </r>
  <r>
    <x v="104"/>
    <x v="302"/>
    <n v="5.8267712374874279"/>
    <x v="9"/>
    <x v="3"/>
  </r>
  <r>
    <x v="104"/>
    <x v="303"/>
    <n v="4.1392871262235849"/>
    <x v="9"/>
    <x v="3"/>
  </r>
  <r>
    <x v="104"/>
    <x v="274"/>
    <n v="10.675709383606803"/>
    <x v="9"/>
    <x v="3"/>
  </r>
  <r>
    <x v="104"/>
    <x v="304"/>
    <n v="0.27849676652887334"/>
    <x v="9"/>
    <x v="3"/>
  </r>
  <r>
    <x v="104"/>
    <x v="305"/>
    <n v="31.367503401949271"/>
    <x v="9"/>
    <x v="3"/>
  </r>
  <r>
    <x v="104"/>
    <x v="306"/>
    <n v="2.2558238088838745"/>
    <x v="9"/>
    <x v="3"/>
  </r>
  <r>
    <x v="104"/>
    <x v="307"/>
    <n v="127.60928136254103"/>
    <x v="9"/>
    <x v="3"/>
  </r>
  <r>
    <x v="104"/>
    <x v="308"/>
    <n v="52.492170789501451"/>
    <x v="9"/>
    <x v="3"/>
  </r>
  <r>
    <x v="104"/>
    <x v="309"/>
    <n v="60.19088726818201"/>
    <x v="9"/>
    <x v="3"/>
  </r>
  <r>
    <x v="104"/>
    <x v="310"/>
    <n v="0"/>
    <x v="9"/>
    <x v="3"/>
  </r>
  <r>
    <x v="104"/>
    <x v="59"/>
    <n v="0"/>
    <x v="9"/>
    <x v="3"/>
  </r>
  <r>
    <x v="104"/>
    <x v="311"/>
    <n v="3.1872407724971072"/>
    <x v="9"/>
    <x v="3"/>
  </r>
  <r>
    <x v="104"/>
    <x v="255"/>
    <n v="5.9986488549778114"/>
    <x v="10"/>
    <x v="3"/>
  </r>
  <r>
    <x v="104"/>
    <x v="181"/>
    <n v="41.094429965767404"/>
    <x v="10"/>
    <x v="3"/>
  </r>
  <r>
    <x v="104"/>
    <x v="300"/>
    <n v="31.96779413510702"/>
    <x v="10"/>
    <x v="3"/>
  </r>
  <r>
    <x v="104"/>
    <x v="301"/>
    <n v="3.1810037040839467"/>
    <x v="10"/>
    <x v="3"/>
  </r>
  <r>
    <x v="104"/>
    <x v="302"/>
    <n v="4.5516800969006042"/>
    <x v="10"/>
    <x v="3"/>
  </r>
  <r>
    <x v="104"/>
    <x v="303"/>
    <n v="11.165840237709295"/>
    <x v="10"/>
    <x v="3"/>
  </r>
  <r>
    <x v="104"/>
    <x v="274"/>
    <n v="9.5042183841532513"/>
    <x v="10"/>
    <x v="3"/>
  </r>
  <r>
    <x v="104"/>
    <x v="304"/>
    <n v="6.0826997658580773"/>
    <x v="10"/>
    <x v="3"/>
  </r>
  <r>
    <x v="104"/>
    <x v="305"/>
    <n v="23.317015769122637"/>
    <x v="10"/>
    <x v="3"/>
  </r>
  <r>
    <x v="104"/>
    <x v="306"/>
    <n v="4.021771431073935"/>
    <x v="10"/>
    <x v="3"/>
  </r>
  <r>
    <x v="104"/>
    <x v="307"/>
    <n v="58.376590333686877"/>
    <x v="10"/>
    <x v="3"/>
  </r>
  <r>
    <x v="104"/>
    <x v="308"/>
    <n v="35.385433480592354"/>
    <x v="10"/>
    <x v="3"/>
  </r>
  <r>
    <x v="104"/>
    <x v="309"/>
    <n v="86.267268745632649"/>
    <x v="10"/>
    <x v="3"/>
  </r>
  <r>
    <x v="104"/>
    <x v="310"/>
    <n v="1.7456727644363119"/>
    <x v="10"/>
    <x v="3"/>
  </r>
  <r>
    <x v="104"/>
    <x v="59"/>
    <n v="3.1292800666191654"/>
    <x v="10"/>
    <x v="3"/>
  </r>
  <r>
    <x v="104"/>
    <x v="311"/>
    <n v="0.43965091845062676"/>
    <x v="10"/>
    <x v="3"/>
  </r>
  <r>
    <x v="104"/>
    <x v="255"/>
    <n v="5.7039907597339203"/>
    <x v="11"/>
    <x v="3"/>
  </r>
  <r>
    <x v="104"/>
    <x v="181"/>
    <n v="15.593669053345938"/>
    <x v="11"/>
    <x v="3"/>
  </r>
  <r>
    <x v="104"/>
    <x v="300"/>
    <n v="21.302573415752533"/>
    <x v="11"/>
    <x v="3"/>
  </r>
  <r>
    <x v="104"/>
    <x v="301"/>
    <n v="1.9373633395109073"/>
    <x v="11"/>
    <x v="3"/>
  </r>
  <r>
    <x v="104"/>
    <x v="302"/>
    <n v="1.6425471791505522"/>
    <x v="11"/>
    <x v="3"/>
  </r>
  <r>
    <x v="104"/>
    <x v="303"/>
    <n v="4.9501037210981567"/>
    <x v="11"/>
    <x v="3"/>
  </r>
  <r>
    <x v="104"/>
    <x v="274"/>
    <n v="13.266727216215987"/>
    <x v="11"/>
    <x v="3"/>
  </r>
  <r>
    <x v="104"/>
    <x v="304"/>
    <n v="3.1306668457313926"/>
    <x v="11"/>
    <x v="3"/>
  </r>
  <r>
    <x v="104"/>
    <x v="305"/>
    <n v="25.194989064395969"/>
    <x v="11"/>
    <x v="3"/>
  </r>
  <r>
    <x v="104"/>
    <x v="306"/>
    <n v="4.6433545256755968"/>
    <x v="11"/>
    <x v="3"/>
  </r>
  <r>
    <x v="104"/>
    <x v="307"/>
    <n v="85.736049148986154"/>
    <x v="11"/>
    <x v="3"/>
  </r>
  <r>
    <x v="104"/>
    <x v="308"/>
    <n v="39.015409107498272"/>
    <x v="11"/>
    <x v="3"/>
  </r>
  <r>
    <x v="104"/>
    <x v="309"/>
    <n v="51.689696230037789"/>
    <x v="11"/>
    <x v="3"/>
  </r>
  <r>
    <x v="104"/>
    <x v="310"/>
    <n v="2.1058297168596822"/>
    <x v="11"/>
    <x v="3"/>
  </r>
  <r>
    <x v="104"/>
    <x v="59"/>
    <n v="0"/>
    <x v="11"/>
    <x v="3"/>
  </r>
  <r>
    <x v="104"/>
    <x v="311"/>
    <n v="5.6983752138222989"/>
    <x v="11"/>
    <x v="3"/>
  </r>
  <r>
    <x v="104"/>
    <x v="255"/>
    <n v="10.804166646967669"/>
    <x v="12"/>
    <x v="3"/>
  </r>
  <r>
    <x v="104"/>
    <x v="181"/>
    <n v="35.270817446240031"/>
    <x v="12"/>
    <x v="3"/>
  </r>
  <r>
    <x v="104"/>
    <x v="300"/>
    <n v="31.376530797222269"/>
    <x v="12"/>
    <x v="3"/>
  </r>
  <r>
    <x v="104"/>
    <x v="301"/>
    <n v="28.668651055324037"/>
    <x v="12"/>
    <x v="3"/>
  </r>
  <r>
    <x v="104"/>
    <x v="302"/>
    <n v="7.4535073703764372"/>
    <x v="12"/>
    <x v="3"/>
  </r>
  <r>
    <x v="104"/>
    <x v="303"/>
    <n v="17.190933512959962"/>
    <x v="12"/>
    <x v="3"/>
  </r>
  <r>
    <x v="104"/>
    <x v="274"/>
    <n v="17.527708960658153"/>
    <x v="12"/>
    <x v="3"/>
  </r>
  <r>
    <x v="104"/>
    <x v="304"/>
    <n v="7.344098087875496"/>
    <x v="12"/>
    <x v="3"/>
  </r>
  <r>
    <x v="104"/>
    <x v="305"/>
    <n v="30.812389184326804"/>
    <x v="12"/>
    <x v="3"/>
  </r>
  <r>
    <x v="104"/>
    <x v="306"/>
    <n v="7.5176143718418285"/>
    <x v="12"/>
    <x v="3"/>
  </r>
  <r>
    <x v="104"/>
    <x v="307"/>
    <n v="49.617109614175611"/>
    <x v="12"/>
    <x v="3"/>
  </r>
  <r>
    <x v="104"/>
    <x v="308"/>
    <n v="20.447569187401964"/>
    <x v="12"/>
    <x v="3"/>
  </r>
  <r>
    <x v="104"/>
    <x v="309"/>
    <n v="83.007455017430743"/>
    <x v="12"/>
    <x v="3"/>
  </r>
  <r>
    <x v="104"/>
    <x v="310"/>
    <n v="17.642246803276347"/>
    <x v="12"/>
    <x v="3"/>
  </r>
  <r>
    <x v="104"/>
    <x v="59"/>
    <n v="0"/>
    <x v="12"/>
    <x v="3"/>
  </r>
  <r>
    <x v="104"/>
    <x v="311"/>
    <n v="2.3899090146298754"/>
    <x v="12"/>
    <x v="3"/>
  </r>
  <r>
    <x v="104"/>
    <x v="255"/>
    <n v="7.8274262294446943"/>
    <x v="13"/>
    <x v="3"/>
  </r>
  <r>
    <x v="104"/>
    <x v="181"/>
    <n v="29.530403216897334"/>
    <x v="13"/>
    <x v="3"/>
  </r>
  <r>
    <x v="104"/>
    <x v="300"/>
    <n v="43.755468793226605"/>
    <x v="13"/>
    <x v="3"/>
  </r>
  <r>
    <x v="104"/>
    <x v="301"/>
    <n v="7.784002165270854"/>
    <x v="13"/>
    <x v="3"/>
  </r>
  <r>
    <x v="104"/>
    <x v="302"/>
    <n v="37.397517882269383"/>
    <x v="13"/>
    <x v="3"/>
  </r>
  <r>
    <x v="104"/>
    <x v="303"/>
    <n v="21.520733827565209"/>
    <x v="13"/>
    <x v="3"/>
  </r>
  <r>
    <x v="104"/>
    <x v="274"/>
    <n v="0"/>
    <x v="13"/>
    <x v="3"/>
  </r>
  <r>
    <x v="104"/>
    <x v="304"/>
    <n v="1.8273511989532167"/>
    <x v="13"/>
    <x v="3"/>
  </r>
  <r>
    <x v="104"/>
    <x v="305"/>
    <n v="48.240329822989473"/>
    <x v="13"/>
    <x v="3"/>
  </r>
  <r>
    <x v="104"/>
    <x v="306"/>
    <n v="6.3223088356640318"/>
    <x v="13"/>
    <x v="3"/>
  </r>
  <r>
    <x v="104"/>
    <x v="307"/>
    <n v="103.59928446609996"/>
    <x v="13"/>
    <x v="3"/>
  </r>
  <r>
    <x v="104"/>
    <x v="308"/>
    <n v="28.527863448905649"/>
    <x v="13"/>
    <x v="3"/>
  </r>
  <r>
    <x v="104"/>
    <x v="309"/>
    <n v="66.058145192599085"/>
    <x v="13"/>
    <x v="3"/>
  </r>
  <r>
    <x v="104"/>
    <x v="310"/>
    <n v="0.40789089262348593"/>
    <x v="13"/>
    <x v="3"/>
  </r>
  <r>
    <x v="104"/>
    <x v="59"/>
    <n v="0"/>
    <x v="13"/>
    <x v="3"/>
  </r>
  <r>
    <x v="104"/>
    <x v="311"/>
    <n v="2.0394544631174294"/>
    <x v="13"/>
    <x v="3"/>
  </r>
  <r>
    <x v="104"/>
    <x v="255"/>
    <n v="24.106733147067931"/>
    <x v="14"/>
    <x v="3"/>
  </r>
  <r>
    <x v="104"/>
    <x v="181"/>
    <n v="15.901351591789638"/>
    <x v="14"/>
    <x v="3"/>
  </r>
  <r>
    <x v="104"/>
    <x v="300"/>
    <n v="18.464645409330188"/>
    <x v="14"/>
    <x v="3"/>
  </r>
  <r>
    <x v="104"/>
    <x v="301"/>
    <n v="24.719650591958871"/>
    <x v="14"/>
    <x v="3"/>
  </r>
  <r>
    <x v="104"/>
    <x v="302"/>
    <n v="4.8221584405988729"/>
    <x v="14"/>
    <x v="3"/>
  </r>
  <r>
    <x v="104"/>
    <x v="303"/>
    <n v="10.732143869480995"/>
    <x v="14"/>
    <x v="3"/>
  </r>
  <r>
    <x v="104"/>
    <x v="274"/>
    <n v="69.074984228023013"/>
    <x v="14"/>
    <x v="3"/>
  </r>
  <r>
    <x v="104"/>
    <x v="304"/>
    <n v="4.2011228838550787"/>
    <x v="14"/>
    <x v="3"/>
  </r>
  <r>
    <x v="104"/>
    <x v="305"/>
    <n v="48.454980121758425"/>
    <x v="14"/>
    <x v="3"/>
  </r>
  <r>
    <x v="104"/>
    <x v="306"/>
    <n v="4.9885797335825037"/>
    <x v="14"/>
    <x v="3"/>
  </r>
  <r>
    <x v="104"/>
    <x v="307"/>
    <n v="155.66885383451799"/>
    <x v="14"/>
    <x v="3"/>
  </r>
  <r>
    <x v="104"/>
    <x v="308"/>
    <n v="65.022016885482614"/>
    <x v="14"/>
    <x v="3"/>
  </r>
  <r>
    <x v="104"/>
    <x v="309"/>
    <n v="97.370663091166719"/>
    <x v="14"/>
    <x v="3"/>
  </r>
  <r>
    <x v="104"/>
    <x v="310"/>
    <n v="2.0092326835828636"/>
    <x v="14"/>
    <x v="3"/>
  </r>
  <r>
    <x v="104"/>
    <x v="59"/>
    <n v="0"/>
    <x v="14"/>
    <x v="3"/>
  </r>
  <r>
    <x v="104"/>
    <x v="311"/>
    <n v="7.0018714730917981"/>
    <x v="14"/>
    <x v="3"/>
  </r>
  <r>
    <x v="104"/>
    <x v="255"/>
    <n v="13.08882569934185"/>
    <x v="15"/>
    <x v="3"/>
  </r>
  <r>
    <x v="104"/>
    <x v="181"/>
    <n v="45.094332920424442"/>
    <x v="15"/>
    <x v="3"/>
  </r>
  <r>
    <x v="104"/>
    <x v="300"/>
    <n v="138.36016599525379"/>
    <x v="15"/>
    <x v="3"/>
  </r>
  <r>
    <x v="104"/>
    <x v="301"/>
    <n v="3.0845872031976658"/>
    <x v="15"/>
    <x v="3"/>
  </r>
  <r>
    <x v="104"/>
    <x v="302"/>
    <n v="2.3001904573673326"/>
    <x v="15"/>
    <x v="3"/>
  </r>
  <r>
    <x v="104"/>
    <x v="303"/>
    <n v="56.347246236282309"/>
    <x v="15"/>
    <x v="3"/>
  </r>
  <r>
    <x v="104"/>
    <x v="274"/>
    <n v="6.757471965768084"/>
    <x v="15"/>
    <x v="3"/>
  </r>
  <r>
    <x v="104"/>
    <x v="304"/>
    <n v="2.2895905013425986"/>
    <x v="15"/>
    <x v="3"/>
  </r>
  <r>
    <x v="104"/>
    <x v="305"/>
    <n v="28.497981772498029"/>
    <x v="15"/>
    <x v="3"/>
  </r>
  <r>
    <x v="104"/>
    <x v="306"/>
    <n v="5.7727360510702734"/>
    <x v="15"/>
    <x v="3"/>
  </r>
  <r>
    <x v="104"/>
    <x v="307"/>
    <n v="133.98768413505081"/>
    <x v="15"/>
    <x v="3"/>
  </r>
  <r>
    <x v="104"/>
    <x v="308"/>
    <n v="87.379677494294327"/>
    <x v="15"/>
    <x v="3"/>
  </r>
  <r>
    <x v="104"/>
    <x v="309"/>
    <n v="352.83649621291909"/>
    <x v="15"/>
    <x v="3"/>
  </r>
  <r>
    <x v="104"/>
    <x v="310"/>
    <n v="0.127199472296811"/>
    <x v="15"/>
    <x v="3"/>
  </r>
  <r>
    <x v="104"/>
    <x v="59"/>
    <n v="10.599956024734244"/>
    <x v="15"/>
    <x v="3"/>
  </r>
  <r>
    <x v="104"/>
    <x v="311"/>
    <n v="9.5399604222608261"/>
    <x v="15"/>
    <x v="3"/>
  </r>
  <r>
    <x v="104"/>
    <x v="255"/>
    <n v="8.6283243746101963"/>
    <x v="16"/>
    <x v="3"/>
  </r>
  <r>
    <x v="104"/>
    <x v="181"/>
    <n v="38.338999063342712"/>
    <x v="16"/>
    <x v="3"/>
  </r>
  <r>
    <x v="104"/>
    <x v="300"/>
    <n v="42.093036804535245"/>
    <x v="16"/>
    <x v="3"/>
  </r>
  <r>
    <x v="104"/>
    <x v="301"/>
    <n v="17.497439196883935"/>
    <x v="16"/>
    <x v="3"/>
  </r>
  <r>
    <x v="104"/>
    <x v="302"/>
    <n v="3.8331546025676935"/>
    <x v="16"/>
    <x v="3"/>
  </r>
  <r>
    <x v="104"/>
    <x v="303"/>
    <n v="27.001782152517691"/>
    <x v="16"/>
    <x v="3"/>
  </r>
  <r>
    <x v="104"/>
    <x v="274"/>
    <n v="32.398928043719039"/>
    <x v="16"/>
    <x v="3"/>
  </r>
  <r>
    <x v="104"/>
    <x v="304"/>
    <n v="3.4249574627190249"/>
    <x v="16"/>
    <x v="3"/>
  </r>
  <r>
    <x v="104"/>
    <x v="305"/>
    <n v="22.820054711427524"/>
    <x v="16"/>
    <x v="3"/>
  </r>
  <r>
    <x v="104"/>
    <x v="306"/>
    <n v="2.172847134868614"/>
    <x v="16"/>
    <x v="3"/>
  </r>
  <r>
    <x v="104"/>
    <x v="307"/>
    <n v="83.43518982087906"/>
    <x v="16"/>
    <x v="3"/>
  </r>
  <r>
    <x v="104"/>
    <x v="308"/>
    <n v="37.341458942902634"/>
    <x v="16"/>
    <x v="3"/>
  </r>
  <r>
    <x v="104"/>
    <x v="309"/>
    <n v="116.38837642612552"/>
    <x v="16"/>
    <x v="3"/>
  </r>
  <r>
    <x v="104"/>
    <x v="310"/>
    <n v="1.1901927841655009"/>
    <x v="16"/>
    <x v="3"/>
  </r>
  <r>
    <x v="104"/>
    <x v="59"/>
    <n v="5.1597953070758699E-2"/>
    <x v="16"/>
    <x v="3"/>
  </r>
  <r>
    <x v="104"/>
    <x v="311"/>
    <n v="8.607019715293033"/>
    <x v="16"/>
    <x v="3"/>
  </r>
  <r>
    <x v="109"/>
    <x v="255"/>
    <n v="35.779092702169628"/>
    <x v="0"/>
    <x v="2"/>
  </r>
  <r>
    <x v="109"/>
    <x v="181"/>
    <n v="28.086785009861934"/>
    <x v="0"/>
    <x v="2"/>
  </r>
  <r>
    <x v="109"/>
    <x v="300"/>
    <n v="26.055226824457595"/>
    <x v="0"/>
    <x v="2"/>
  </r>
  <r>
    <x v="109"/>
    <x v="301"/>
    <n v="9.6252465483234708"/>
    <x v="0"/>
    <x v="2"/>
  </r>
  <r>
    <x v="109"/>
    <x v="302"/>
    <n v="5.779092702169625"/>
    <x v="0"/>
    <x v="2"/>
  </r>
  <r>
    <x v="109"/>
    <x v="303"/>
    <n v="21.617357001972387"/>
    <x v="0"/>
    <x v="2"/>
  </r>
  <r>
    <x v="109"/>
    <x v="274"/>
    <n v="4.6351084812623276"/>
    <x v="0"/>
    <x v="2"/>
  </r>
  <r>
    <x v="109"/>
    <x v="304"/>
    <n v="5.0493096646942801"/>
    <x v="0"/>
    <x v="2"/>
  </r>
  <r>
    <x v="109"/>
    <x v="305"/>
    <n v="34.536489151873766"/>
    <x v="0"/>
    <x v="2"/>
  </r>
  <r>
    <x v="109"/>
    <x v="306"/>
    <n v="11.065088757396449"/>
    <x v="0"/>
    <x v="2"/>
  </r>
  <r>
    <x v="109"/>
    <x v="307"/>
    <n v="72.958579881656803"/>
    <x v="0"/>
    <x v="2"/>
  </r>
  <r>
    <x v="109"/>
    <x v="308"/>
    <n v="58.007889546351088"/>
    <x v="0"/>
    <x v="2"/>
  </r>
  <r>
    <x v="109"/>
    <x v="309"/>
    <n v="58.145956607495066"/>
    <x v="0"/>
    <x v="2"/>
  </r>
  <r>
    <x v="109"/>
    <x v="310"/>
    <n v="1.7159763313609468"/>
    <x v="0"/>
    <x v="2"/>
  </r>
  <r>
    <x v="109"/>
    <x v="59"/>
    <n v="0.80867850098619332"/>
    <x v="0"/>
    <x v="2"/>
  </r>
  <r>
    <x v="109"/>
    <x v="311"/>
    <n v="3.2347140039447733"/>
    <x v="0"/>
    <x v="2"/>
  </r>
  <r>
    <x v="109"/>
    <x v="255"/>
    <n v="31.904287138584248"/>
    <x v="1"/>
    <x v="2"/>
  </r>
  <r>
    <x v="109"/>
    <x v="181"/>
    <n v="49.052841475573281"/>
    <x v="1"/>
    <x v="2"/>
  </r>
  <r>
    <x v="109"/>
    <x v="300"/>
    <n v="27.318045862412763"/>
    <x v="1"/>
    <x v="2"/>
  </r>
  <r>
    <x v="109"/>
    <x v="301"/>
    <n v="17.347956131605184"/>
    <x v="1"/>
    <x v="2"/>
  </r>
  <r>
    <x v="109"/>
    <x v="302"/>
    <n v="6.4805583250249255"/>
    <x v="1"/>
    <x v="2"/>
  </r>
  <r>
    <x v="109"/>
    <x v="303"/>
    <n v="27.617148554336989"/>
    <x v="1"/>
    <x v="2"/>
  </r>
  <r>
    <x v="109"/>
    <x v="274"/>
    <n v="9.7706879361914254"/>
    <x v="1"/>
    <x v="2"/>
  </r>
  <r>
    <x v="109"/>
    <x v="304"/>
    <n v="7.3778664007976076"/>
    <x v="1"/>
    <x v="2"/>
  </r>
  <r>
    <x v="109"/>
    <x v="305"/>
    <n v="38.384845463609174"/>
    <x v="1"/>
    <x v="2"/>
  </r>
  <r>
    <x v="109"/>
    <x v="306"/>
    <n v="9.7706879361914254"/>
    <x v="1"/>
    <x v="2"/>
  </r>
  <r>
    <x v="109"/>
    <x v="307"/>
    <n v="66.600199401794612"/>
    <x v="1"/>
    <x v="2"/>
  </r>
  <r>
    <x v="109"/>
    <x v="308"/>
    <n v="37.088733798604189"/>
    <x v="1"/>
    <x v="2"/>
  </r>
  <r>
    <x v="109"/>
    <x v="309"/>
    <n v="61.714855433698901"/>
    <x v="1"/>
    <x v="2"/>
  </r>
  <r>
    <x v="109"/>
    <x v="310"/>
    <n v="1.9940179461615155"/>
    <x v="1"/>
    <x v="2"/>
  </r>
  <r>
    <x v="109"/>
    <x v="59"/>
    <n v="9.970089730807577E-2"/>
    <x v="1"/>
    <x v="2"/>
  </r>
  <r>
    <x v="109"/>
    <x v="311"/>
    <n v="2.9910269192422732"/>
    <x v="1"/>
    <x v="2"/>
  </r>
  <r>
    <x v="109"/>
    <x v="255"/>
    <n v="43.478260869565219"/>
    <x v="2"/>
    <x v="2"/>
  </r>
  <r>
    <x v="109"/>
    <x v="181"/>
    <n v="11.141304347826088"/>
    <x v="2"/>
    <x v="2"/>
  </r>
  <r>
    <x v="109"/>
    <x v="300"/>
    <n v="18.043478260869566"/>
    <x v="2"/>
    <x v="2"/>
  </r>
  <r>
    <x v="109"/>
    <x v="301"/>
    <n v="7.8260869565217392"/>
    <x v="2"/>
    <x v="2"/>
  </r>
  <r>
    <x v="109"/>
    <x v="302"/>
    <n v="4.3478260869565215"/>
    <x v="2"/>
    <x v="2"/>
  </r>
  <r>
    <x v="109"/>
    <x v="303"/>
    <n v="13.695652173913043"/>
    <x v="2"/>
    <x v="2"/>
  </r>
  <r>
    <x v="109"/>
    <x v="274"/>
    <n v="1.7934782608695652"/>
    <x v="2"/>
    <x v="2"/>
  </r>
  <r>
    <x v="109"/>
    <x v="304"/>
    <n v="3.152173913043478"/>
    <x v="2"/>
    <x v="2"/>
  </r>
  <r>
    <x v="109"/>
    <x v="305"/>
    <n v="35"/>
    <x v="2"/>
    <x v="2"/>
  </r>
  <r>
    <x v="109"/>
    <x v="306"/>
    <n v="9.7826086956521738"/>
    <x v="2"/>
    <x v="2"/>
  </r>
  <r>
    <x v="109"/>
    <x v="307"/>
    <n v="77.880434782608702"/>
    <x v="2"/>
    <x v="2"/>
  </r>
  <r>
    <x v="109"/>
    <x v="308"/>
    <n v="69.347826086956516"/>
    <x v="2"/>
    <x v="2"/>
  </r>
  <r>
    <x v="109"/>
    <x v="309"/>
    <n v="53.695652173913047"/>
    <x v="2"/>
    <x v="2"/>
  </r>
  <r>
    <x v="109"/>
    <x v="310"/>
    <n v="0.92391304347826086"/>
    <x v="2"/>
    <x v="2"/>
  </r>
  <r>
    <x v="109"/>
    <x v="59"/>
    <n v="1.3586956521739131"/>
    <x v="2"/>
    <x v="2"/>
  </r>
  <r>
    <x v="109"/>
    <x v="311"/>
    <n v="2.1739130434782608"/>
    <x v="2"/>
    <x v="2"/>
  </r>
  <r>
    <x v="109"/>
    <x v="255"/>
    <n v="31.818181818181817"/>
    <x v="3"/>
    <x v="2"/>
  </r>
  <r>
    <x v="109"/>
    <x v="181"/>
    <n v="37.976539589442815"/>
    <x v="3"/>
    <x v="2"/>
  </r>
  <r>
    <x v="109"/>
    <x v="300"/>
    <n v="37.683284457478003"/>
    <x v="3"/>
    <x v="2"/>
  </r>
  <r>
    <x v="109"/>
    <x v="301"/>
    <n v="3.8123167155425222"/>
    <x v="3"/>
    <x v="2"/>
  </r>
  <r>
    <x v="109"/>
    <x v="302"/>
    <n v="7.6246334310850443"/>
    <x v="3"/>
    <x v="2"/>
  </r>
  <r>
    <x v="109"/>
    <x v="303"/>
    <n v="32.404692082111438"/>
    <x v="3"/>
    <x v="2"/>
  </r>
  <r>
    <x v="109"/>
    <x v="274"/>
    <n v="4.6920821114369504"/>
    <x v="3"/>
    <x v="2"/>
  </r>
  <r>
    <x v="109"/>
    <x v="304"/>
    <n v="6.1583577712609969"/>
    <x v="3"/>
    <x v="2"/>
  </r>
  <r>
    <x v="109"/>
    <x v="305"/>
    <n v="43.988269794721404"/>
    <x v="3"/>
    <x v="2"/>
  </r>
  <r>
    <x v="109"/>
    <x v="306"/>
    <n v="16.275659824046922"/>
    <x v="3"/>
    <x v="2"/>
  </r>
  <r>
    <x v="109"/>
    <x v="307"/>
    <n v="65.982404692082113"/>
    <x v="3"/>
    <x v="2"/>
  </r>
  <r>
    <x v="109"/>
    <x v="308"/>
    <n v="53.812316715542522"/>
    <x v="3"/>
    <x v="2"/>
  </r>
  <r>
    <x v="109"/>
    <x v="309"/>
    <n v="46.187683284457478"/>
    <x v="3"/>
    <x v="2"/>
  </r>
  <r>
    <x v="109"/>
    <x v="310"/>
    <n v="1.1730205278592376"/>
    <x v="3"/>
    <x v="2"/>
  </r>
  <r>
    <x v="109"/>
    <x v="59"/>
    <n v="0.87976539589442815"/>
    <x v="3"/>
    <x v="2"/>
  </r>
  <r>
    <x v="109"/>
    <x v="311"/>
    <n v="5.2785923753665687"/>
    <x v="3"/>
    <x v="2"/>
  </r>
  <r>
    <x v="109"/>
    <x v="255"/>
    <n v="29.906542056074766"/>
    <x v="4"/>
    <x v="2"/>
  </r>
  <r>
    <x v="109"/>
    <x v="181"/>
    <n v="21.028037383177569"/>
    <x v="4"/>
    <x v="2"/>
  </r>
  <r>
    <x v="109"/>
    <x v="300"/>
    <n v="20.872274143302182"/>
    <x v="4"/>
    <x v="2"/>
  </r>
  <r>
    <x v="109"/>
    <x v="301"/>
    <n v="8.4112149532710276"/>
    <x v="4"/>
    <x v="2"/>
  </r>
  <r>
    <x v="109"/>
    <x v="302"/>
    <n v="5.9190031152647977"/>
    <x v="4"/>
    <x v="2"/>
  </r>
  <r>
    <x v="109"/>
    <x v="303"/>
    <n v="20.093457943925234"/>
    <x v="4"/>
    <x v="2"/>
  </r>
  <r>
    <x v="109"/>
    <x v="274"/>
    <n v="2.1806853582554515"/>
    <x v="4"/>
    <x v="2"/>
  </r>
  <r>
    <x v="109"/>
    <x v="304"/>
    <n v="4.361370716510903"/>
    <x v="4"/>
    <x v="2"/>
  </r>
  <r>
    <x v="109"/>
    <x v="305"/>
    <n v="16.510903426791277"/>
    <x v="4"/>
    <x v="2"/>
  </r>
  <r>
    <x v="109"/>
    <x v="306"/>
    <n v="10.436137071651091"/>
    <x v="4"/>
    <x v="2"/>
  </r>
  <r>
    <x v="109"/>
    <x v="307"/>
    <n v="83.021806853582561"/>
    <x v="4"/>
    <x v="2"/>
  </r>
  <r>
    <x v="109"/>
    <x v="308"/>
    <n v="71.18380062305296"/>
    <x v="4"/>
    <x v="2"/>
  </r>
  <r>
    <x v="109"/>
    <x v="309"/>
    <n v="68.691588785046733"/>
    <x v="4"/>
    <x v="2"/>
  </r>
  <r>
    <x v="109"/>
    <x v="310"/>
    <n v="2.3364485981308412"/>
    <x v="4"/>
    <x v="2"/>
  </r>
  <r>
    <x v="109"/>
    <x v="59"/>
    <n v="0.1557632398753894"/>
    <x v="4"/>
    <x v="2"/>
  </r>
  <r>
    <x v="109"/>
    <x v="311"/>
    <n v="4.5171339563862931"/>
    <x v="4"/>
    <x v="2"/>
  </r>
  <r>
    <x v="109"/>
    <x v="255"/>
    <n v="39.790575916230367"/>
    <x v="5"/>
    <x v="2"/>
  </r>
  <r>
    <x v="109"/>
    <x v="181"/>
    <n v="25.654450261780106"/>
    <x v="5"/>
    <x v="2"/>
  </r>
  <r>
    <x v="109"/>
    <x v="300"/>
    <n v="25.130890052356023"/>
    <x v="5"/>
    <x v="2"/>
  </r>
  <r>
    <x v="109"/>
    <x v="301"/>
    <n v="10.471204188481675"/>
    <x v="5"/>
    <x v="2"/>
  </r>
  <r>
    <x v="109"/>
    <x v="302"/>
    <n v="5.2356020942408374"/>
    <x v="5"/>
    <x v="2"/>
  </r>
  <r>
    <x v="109"/>
    <x v="303"/>
    <n v="24.083769633507853"/>
    <x v="5"/>
    <x v="2"/>
  </r>
  <r>
    <x v="109"/>
    <x v="274"/>
    <n v="2.6178010471204187"/>
    <x v="5"/>
    <x v="2"/>
  </r>
  <r>
    <x v="109"/>
    <x v="304"/>
    <n v="3.1413612565445028"/>
    <x v="5"/>
    <x v="2"/>
  </r>
  <r>
    <x v="109"/>
    <x v="305"/>
    <n v="21.98952879581152"/>
    <x v="5"/>
    <x v="2"/>
  </r>
  <r>
    <x v="109"/>
    <x v="306"/>
    <n v="10.471204188481675"/>
    <x v="5"/>
    <x v="2"/>
  </r>
  <r>
    <x v="109"/>
    <x v="307"/>
    <n v="78.010471204188477"/>
    <x v="5"/>
    <x v="2"/>
  </r>
  <r>
    <x v="109"/>
    <x v="308"/>
    <n v="74.345549738219901"/>
    <x v="5"/>
    <x v="2"/>
  </r>
  <r>
    <x v="109"/>
    <x v="309"/>
    <n v="81.15183246073299"/>
    <x v="5"/>
    <x v="2"/>
  </r>
  <r>
    <x v="109"/>
    <x v="310"/>
    <n v="4.7120418848167542"/>
    <x v="5"/>
    <x v="2"/>
  </r>
  <r>
    <x v="109"/>
    <x v="59"/>
    <n v="0.52356020942408377"/>
    <x v="5"/>
    <x v="2"/>
  </r>
  <r>
    <x v="109"/>
    <x v="311"/>
    <n v="4.1884816753926701"/>
    <x v="5"/>
    <x v="2"/>
  </r>
  <r>
    <x v="109"/>
    <x v="255"/>
    <n v="35.238095238095241"/>
    <x v="6"/>
    <x v="2"/>
  </r>
  <r>
    <x v="109"/>
    <x v="181"/>
    <n v="12.380952380952381"/>
    <x v="6"/>
    <x v="2"/>
  </r>
  <r>
    <x v="109"/>
    <x v="300"/>
    <n v="17.142857142857142"/>
    <x v="6"/>
    <x v="2"/>
  </r>
  <r>
    <x v="109"/>
    <x v="301"/>
    <n v="6.666666666666667"/>
    <x v="6"/>
    <x v="2"/>
  </r>
  <r>
    <x v="109"/>
    <x v="302"/>
    <n v="4.7619047619047619"/>
    <x v="6"/>
    <x v="2"/>
  </r>
  <r>
    <x v="109"/>
    <x v="303"/>
    <n v="12.380952380952381"/>
    <x v="6"/>
    <x v="2"/>
  </r>
  <r>
    <x v="109"/>
    <x v="274"/>
    <n v="2.8571428571428572"/>
    <x v="6"/>
    <x v="2"/>
  </r>
  <r>
    <x v="109"/>
    <x v="304"/>
    <n v="3.8095238095238093"/>
    <x v="6"/>
    <x v="2"/>
  </r>
  <r>
    <x v="109"/>
    <x v="305"/>
    <n v="12.380952380952381"/>
    <x v="6"/>
    <x v="2"/>
  </r>
  <r>
    <x v="109"/>
    <x v="306"/>
    <n v="5.7142857142857144"/>
    <x v="6"/>
    <x v="2"/>
  </r>
  <r>
    <x v="109"/>
    <x v="307"/>
    <n v="90.476190476190482"/>
    <x v="6"/>
    <x v="2"/>
  </r>
  <r>
    <x v="109"/>
    <x v="308"/>
    <n v="66.666666666666671"/>
    <x v="6"/>
    <x v="2"/>
  </r>
  <r>
    <x v="109"/>
    <x v="309"/>
    <n v="75.238095238095241"/>
    <x v="6"/>
    <x v="2"/>
  </r>
  <r>
    <x v="109"/>
    <x v="310"/>
    <n v="0.95238095238095233"/>
    <x v="6"/>
    <x v="2"/>
  </r>
  <r>
    <x v="109"/>
    <x v="59"/>
    <n v="0"/>
    <x v="6"/>
    <x v="2"/>
  </r>
  <r>
    <x v="109"/>
    <x v="311"/>
    <n v="3.8095238095238093"/>
    <x v="6"/>
    <x v="2"/>
  </r>
  <r>
    <x v="109"/>
    <x v="255"/>
    <n v="30.481283422459892"/>
    <x v="7"/>
    <x v="2"/>
  </r>
  <r>
    <x v="109"/>
    <x v="181"/>
    <n v="19.786096256684491"/>
    <x v="7"/>
    <x v="2"/>
  </r>
  <r>
    <x v="109"/>
    <x v="300"/>
    <n v="17.112299465240643"/>
    <x v="7"/>
    <x v="2"/>
  </r>
  <r>
    <x v="109"/>
    <x v="301"/>
    <n v="9.6256684491978604"/>
    <x v="7"/>
    <x v="2"/>
  </r>
  <r>
    <x v="109"/>
    <x v="302"/>
    <n v="8.5561497326203213"/>
    <x v="7"/>
    <x v="2"/>
  </r>
  <r>
    <x v="109"/>
    <x v="303"/>
    <n v="16.577540106951872"/>
    <x v="7"/>
    <x v="2"/>
  </r>
  <r>
    <x v="109"/>
    <x v="274"/>
    <n v="2.6737967914438503"/>
    <x v="7"/>
    <x v="2"/>
  </r>
  <r>
    <x v="109"/>
    <x v="304"/>
    <n v="3.7433155080213902"/>
    <x v="7"/>
    <x v="2"/>
  </r>
  <r>
    <x v="109"/>
    <x v="305"/>
    <n v="15.508021390374331"/>
    <x v="7"/>
    <x v="2"/>
  </r>
  <r>
    <x v="109"/>
    <x v="306"/>
    <n v="16.042780748663102"/>
    <x v="7"/>
    <x v="2"/>
  </r>
  <r>
    <x v="109"/>
    <x v="307"/>
    <n v="82.887700534759361"/>
    <x v="7"/>
    <x v="2"/>
  </r>
  <r>
    <x v="109"/>
    <x v="308"/>
    <n v="80.748663101604279"/>
    <x v="7"/>
    <x v="2"/>
  </r>
  <r>
    <x v="109"/>
    <x v="309"/>
    <n v="56.149732620320854"/>
    <x v="7"/>
    <x v="2"/>
  </r>
  <r>
    <x v="109"/>
    <x v="310"/>
    <n v="2.6737967914438503"/>
    <x v="7"/>
    <x v="2"/>
  </r>
  <r>
    <x v="109"/>
    <x v="59"/>
    <n v="0"/>
    <x v="7"/>
    <x v="2"/>
  </r>
  <r>
    <x v="109"/>
    <x v="311"/>
    <n v="4.2780748663101607"/>
    <x v="7"/>
    <x v="2"/>
  </r>
  <r>
    <x v="109"/>
    <x v="255"/>
    <n v="13.836477987421384"/>
    <x v="8"/>
    <x v="2"/>
  </r>
  <r>
    <x v="109"/>
    <x v="181"/>
    <n v="22.641509433962263"/>
    <x v="8"/>
    <x v="2"/>
  </r>
  <r>
    <x v="109"/>
    <x v="300"/>
    <n v="22.641509433962263"/>
    <x v="8"/>
    <x v="2"/>
  </r>
  <r>
    <x v="109"/>
    <x v="301"/>
    <n v="5.6603773584905657"/>
    <x v="8"/>
    <x v="2"/>
  </r>
  <r>
    <x v="109"/>
    <x v="302"/>
    <n v="4.4025157232704402"/>
    <x v="8"/>
    <x v="2"/>
  </r>
  <r>
    <x v="109"/>
    <x v="303"/>
    <n v="24.528301886792452"/>
    <x v="8"/>
    <x v="2"/>
  </r>
  <r>
    <x v="109"/>
    <x v="274"/>
    <n v="0.62893081761006286"/>
    <x v="8"/>
    <x v="2"/>
  </r>
  <r>
    <x v="109"/>
    <x v="304"/>
    <n v="6.9182389937106921"/>
    <x v="8"/>
    <x v="2"/>
  </r>
  <r>
    <x v="109"/>
    <x v="305"/>
    <n v="13.836477987421384"/>
    <x v="8"/>
    <x v="2"/>
  </r>
  <r>
    <x v="109"/>
    <x v="306"/>
    <n v="6.9182389937106921"/>
    <x v="8"/>
    <x v="2"/>
  </r>
  <r>
    <x v="109"/>
    <x v="307"/>
    <n v="84.276729559748432"/>
    <x v="8"/>
    <x v="2"/>
  </r>
  <r>
    <x v="109"/>
    <x v="308"/>
    <n v="59.119496855345915"/>
    <x v="8"/>
    <x v="2"/>
  </r>
  <r>
    <x v="109"/>
    <x v="309"/>
    <n v="64.15094339622641"/>
    <x v="8"/>
    <x v="2"/>
  </r>
  <r>
    <x v="109"/>
    <x v="310"/>
    <n v="0"/>
    <x v="8"/>
    <x v="2"/>
  </r>
  <r>
    <x v="109"/>
    <x v="59"/>
    <n v="0"/>
    <x v="8"/>
    <x v="2"/>
  </r>
  <r>
    <x v="109"/>
    <x v="311"/>
    <n v="5.6603773584905657"/>
    <x v="8"/>
    <x v="2"/>
  </r>
  <r>
    <x v="109"/>
    <x v="255"/>
    <n v="29.487179487179485"/>
    <x v="9"/>
    <x v="2"/>
  </r>
  <r>
    <x v="109"/>
    <x v="181"/>
    <n v="27.564102564102566"/>
    <x v="9"/>
    <x v="2"/>
  </r>
  <r>
    <x v="109"/>
    <x v="300"/>
    <n v="35.256410256410255"/>
    <x v="9"/>
    <x v="2"/>
  </r>
  <r>
    <x v="109"/>
    <x v="301"/>
    <n v="9.615384615384615"/>
    <x v="9"/>
    <x v="2"/>
  </r>
  <r>
    <x v="109"/>
    <x v="302"/>
    <n v="8.9743589743589745"/>
    <x v="9"/>
    <x v="2"/>
  </r>
  <r>
    <x v="109"/>
    <x v="303"/>
    <n v="14.743589743589743"/>
    <x v="9"/>
    <x v="2"/>
  </r>
  <r>
    <x v="109"/>
    <x v="274"/>
    <n v="3.2051282051282053"/>
    <x v="9"/>
    <x v="2"/>
  </r>
  <r>
    <x v="109"/>
    <x v="304"/>
    <n v="3.8461538461538463"/>
    <x v="9"/>
    <x v="2"/>
  </r>
  <r>
    <x v="109"/>
    <x v="305"/>
    <n v="42.307692307692307"/>
    <x v="9"/>
    <x v="2"/>
  </r>
  <r>
    <x v="109"/>
    <x v="306"/>
    <n v="13.461538461538462"/>
    <x v="9"/>
    <x v="2"/>
  </r>
  <r>
    <x v="109"/>
    <x v="307"/>
    <n v="69.871794871794876"/>
    <x v="9"/>
    <x v="2"/>
  </r>
  <r>
    <x v="109"/>
    <x v="308"/>
    <n v="57.692307692307693"/>
    <x v="9"/>
    <x v="2"/>
  </r>
  <r>
    <x v="109"/>
    <x v="309"/>
    <n v="57.692307692307693"/>
    <x v="9"/>
    <x v="2"/>
  </r>
  <r>
    <x v="109"/>
    <x v="310"/>
    <n v="1.2820512820512822"/>
    <x v="9"/>
    <x v="2"/>
  </r>
  <r>
    <x v="109"/>
    <x v="59"/>
    <n v="0"/>
    <x v="9"/>
    <x v="2"/>
  </r>
  <r>
    <x v="109"/>
    <x v="311"/>
    <n v="5.1282051282051286"/>
    <x v="9"/>
    <x v="2"/>
  </r>
  <r>
    <x v="109"/>
    <x v="255"/>
    <n v="17.518248175182482"/>
    <x v="10"/>
    <x v="2"/>
  </r>
  <r>
    <x v="109"/>
    <x v="181"/>
    <n v="44.525547445255476"/>
    <x v="10"/>
    <x v="2"/>
  </r>
  <r>
    <x v="109"/>
    <x v="300"/>
    <n v="31.386861313868614"/>
    <x v="10"/>
    <x v="2"/>
  </r>
  <r>
    <x v="109"/>
    <x v="301"/>
    <n v="4.3795620437956204"/>
    <x v="10"/>
    <x v="2"/>
  </r>
  <r>
    <x v="109"/>
    <x v="302"/>
    <n v="2.1897810218978102"/>
    <x v="10"/>
    <x v="2"/>
  </r>
  <r>
    <x v="109"/>
    <x v="303"/>
    <n v="24.087591240875913"/>
    <x v="10"/>
    <x v="2"/>
  </r>
  <r>
    <x v="109"/>
    <x v="274"/>
    <n v="5.1094890510948909"/>
    <x v="10"/>
    <x v="2"/>
  </r>
  <r>
    <x v="109"/>
    <x v="304"/>
    <n v="4.3795620437956204"/>
    <x v="10"/>
    <x v="2"/>
  </r>
  <r>
    <x v="109"/>
    <x v="305"/>
    <n v="28.467153284671532"/>
    <x v="10"/>
    <x v="2"/>
  </r>
  <r>
    <x v="109"/>
    <x v="306"/>
    <n v="3.6496350364963503"/>
    <x v="10"/>
    <x v="2"/>
  </r>
  <r>
    <x v="109"/>
    <x v="307"/>
    <n v="66.423357664233578"/>
    <x v="10"/>
    <x v="2"/>
  </r>
  <r>
    <x v="109"/>
    <x v="308"/>
    <n v="51.824817518248175"/>
    <x v="10"/>
    <x v="2"/>
  </r>
  <r>
    <x v="109"/>
    <x v="309"/>
    <n v="65.693430656934311"/>
    <x v="10"/>
    <x v="2"/>
  </r>
  <r>
    <x v="109"/>
    <x v="310"/>
    <n v="1.4598540145985401"/>
    <x v="10"/>
    <x v="2"/>
  </r>
  <r>
    <x v="109"/>
    <x v="59"/>
    <n v="0"/>
    <x v="10"/>
    <x v="2"/>
  </r>
  <r>
    <x v="109"/>
    <x v="311"/>
    <n v="4.3795620437956204"/>
    <x v="10"/>
    <x v="2"/>
  </r>
  <r>
    <x v="109"/>
    <x v="255"/>
    <n v="29.411764705882351"/>
    <x v="11"/>
    <x v="2"/>
  </r>
  <r>
    <x v="109"/>
    <x v="181"/>
    <n v="30.252100840336134"/>
    <x v="11"/>
    <x v="2"/>
  </r>
  <r>
    <x v="109"/>
    <x v="300"/>
    <n v="26.050420168067227"/>
    <x v="11"/>
    <x v="2"/>
  </r>
  <r>
    <x v="109"/>
    <x v="301"/>
    <n v="5.882352941176471"/>
    <x v="11"/>
    <x v="2"/>
  </r>
  <r>
    <x v="109"/>
    <x v="302"/>
    <n v="1.680672268907563"/>
    <x v="11"/>
    <x v="2"/>
  </r>
  <r>
    <x v="109"/>
    <x v="303"/>
    <n v="12.605042016806722"/>
    <x v="11"/>
    <x v="2"/>
  </r>
  <r>
    <x v="109"/>
    <x v="274"/>
    <n v="1.680672268907563"/>
    <x v="11"/>
    <x v="2"/>
  </r>
  <r>
    <x v="109"/>
    <x v="304"/>
    <n v="6.7226890756302522"/>
    <x v="11"/>
    <x v="2"/>
  </r>
  <r>
    <x v="109"/>
    <x v="305"/>
    <n v="42.016806722689076"/>
    <x v="11"/>
    <x v="2"/>
  </r>
  <r>
    <x v="109"/>
    <x v="306"/>
    <n v="7.5630252100840334"/>
    <x v="11"/>
    <x v="2"/>
  </r>
  <r>
    <x v="109"/>
    <x v="307"/>
    <n v="56.30252100840336"/>
    <x v="11"/>
    <x v="2"/>
  </r>
  <r>
    <x v="109"/>
    <x v="308"/>
    <n v="37.815126050420169"/>
    <x v="11"/>
    <x v="2"/>
  </r>
  <r>
    <x v="109"/>
    <x v="309"/>
    <n v="67.226890756302524"/>
    <x v="11"/>
    <x v="2"/>
  </r>
  <r>
    <x v="109"/>
    <x v="310"/>
    <n v="1.680672268907563"/>
    <x v="11"/>
    <x v="2"/>
  </r>
  <r>
    <x v="109"/>
    <x v="59"/>
    <n v="0.84033613445378152"/>
    <x v="11"/>
    <x v="2"/>
  </r>
  <r>
    <x v="109"/>
    <x v="311"/>
    <n v="0.84033613445378152"/>
    <x v="11"/>
    <x v="2"/>
  </r>
  <r>
    <x v="109"/>
    <x v="255"/>
    <n v="39.316239316239319"/>
    <x v="12"/>
    <x v="2"/>
  </r>
  <r>
    <x v="109"/>
    <x v="181"/>
    <n v="39.316239316239319"/>
    <x v="12"/>
    <x v="2"/>
  </r>
  <r>
    <x v="109"/>
    <x v="300"/>
    <n v="35.897435897435898"/>
    <x v="12"/>
    <x v="2"/>
  </r>
  <r>
    <x v="109"/>
    <x v="301"/>
    <n v="14.52991452991453"/>
    <x v="12"/>
    <x v="2"/>
  </r>
  <r>
    <x v="109"/>
    <x v="302"/>
    <n v="5.982905982905983"/>
    <x v="12"/>
    <x v="2"/>
  </r>
  <r>
    <x v="109"/>
    <x v="303"/>
    <n v="18.803418803418804"/>
    <x v="12"/>
    <x v="2"/>
  </r>
  <r>
    <x v="109"/>
    <x v="274"/>
    <n v="11.111111111111111"/>
    <x v="12"/>
    <x v="2"/>
  </r>
  <r>
    <x v="109"/>
    <x v="304"/>
    <n v="11.965811965811966"/>
    <x v="12"/>
    <x v="2"/>
  </r>
  <r>
    <x v="109"/>
    <x v="305"/>
    <n v="39.316239316239319"/>
    <x v="12"/>
    <x v="2"/>
  </r>
  <r>
    <x v="109"/>
    <x v="306"/>
    <n v="20.512820512820515"/>
    <x v="12"/>
    <x v="2"/>
  </r>
  <r>
    <x v="109"/>
    <x v="307"/>
    <n v="62.393162393162392"/>
    <x v="12"/>
    <x v="2"/>
  </r>
  <r>
    <x v="109"/>
    <x v="308"/>
    <n v="39.316239316239319"/>
    <x v="12"/>
    <x v="2"/>
  </r>
  <r>
    <x v="109"/>
    <x v="309"/>
    <n v="65.811965811965806"/>
    <x v="12"/>
    <x v="2"/>
  </r>
  <r>
    <x v="109"/>
    <x v="310"/>
    <n v="9.4017094017094021"/>
    <x v="12"/>
    <x v="2"/>
  </r>
  <r>
    <x v="109"/>
    <x v="59"/>
    <n v="1.7094017094017093"/>
    <x v="12"/>
    <x v="2"/>
  </r>
  <r>
    <x v="109"/>
    <x v="311"/>
    <n v="0.85470085470085466"/>
    <x v="12"/>
    <x v="2"/>
  </r>
  <r>
    <x v="109"/>
    <x v="255"/>
    <n v="26.388888888888889"/>
    <x v="13"/>
    <x v="2"/>
  </r>
  <r>
    <x v="109"/>
    <x v="181"/>
    <n v="41.666666666666664"/>
    <x v="13"/>
    <x v="2"/>
  </r>
  <r>
    <x v="109"/>
    <x v="300"/>
    <n v="40.277777777777779"/>
    <x v="13"/>
    <x v="2"/>
  </r>
  <r>
    <x v="109"/>
    <x v="301"/>
    <n v="13.888888888888889"/>
    <x v="13"/>
    <x v="2"/>
  </r>
  <r>
    <x v="109"/>
    <x v="302"/>
    <n v="12.5"/>
    <x v="13"/>
    <x v="2"/>
  </r>
  <r>
    <x v="109"/>
    <x v="303"/>
    <n v="27.777777777777779"/>
    <x v="13"/>
    <x v="2"/>
  </r>
  <r>
    <x v="109"/>
    <x v="274"/>
    <n v="6.9444444444444446"/>
    <x v="13"/>
    <x v="2"/>
  </r>
  <r>
    <x v="109"/>
    <x v="304"/>
    <n v="1.3888888888888888"/>
    <x v="13"/>
    <x v="2"/>
  </r>
  <r>
    <x v="109"/>
    <x v="305"/>
    <n v="41.666666666666664"/>
    <x v="13"/>
    <x v="2"/>
  </r>
  <r>
    <x v="109"/>
    <x v="306"/>
    <n v="13.888888888888889"/>
    <x v="13"/>
    <x v="2"/>
  </r>
  <r>
    <x v="109"/>
    <x v="307"/>
    <n v="72.222222222222229"/>
    <x v="13"/>
    <x v="2"/>
  </r>
  <r>
    <x v="109"/>
    <x v="308"/>
    <n v="55.555555555555557"/>
    <x v="13"/>
    <x v="2"/>
  </r>
  <r>
    <x v="109"/>
    <x v="309"/>
    <n v="48.611111111111114"/>
    <x v="13"/>
    <x v="2"/>
  </r>
  <r>
    <x v="109"/>
    <x v="310"/>
    <n v="1.3888888888888888"/>
    <x v="13"/>
    <x v="2"/>
  </r>
  <r>
    <x v="109"/>
    <x v="59"/>
    <n v="0"/>
    <x v="13"/>
    <x v="2"/>
  </r>
  <r>
    <x v="109"/>
    <x v="311"/>
    <n v="0"/>
    <x v="13"/>
    <x v="2"/>
  </r>
  <r>
    <x v="109"/>
    <x v="255"/>
    <n v="51.351351351351354"/>
    <x v="14"/>
    <x v="2"/>
  </r>
  <r>
    <x v="109"/>
    <x v="181"/>
    <n v="12.162162162162161"/>
    <x v="14"/>
    <x v="2"/>
  </r>
  <r>
    <x v="109"/>
    <x v="300"/>
    <n v="13.513513513513514"/>
    <x v="14"/>
    <x v="2"/>
  </r>
  <r>
    <x v="109"/>
    <x v="301"/>
    <n v="9.4594594594594597"/>
    <x v="14"/>
    <x v="2"/>
  </r>
  <r>
    <x v="109"/>
    <x v="302"/>
    <n v="6.756756756756757"/>
    <x v="14"/>
    <x v="2"/>
  </r>
  <r>
    <x v="109"/>
    <x v="303"/>
    <n v="12.162162162162161"/>
    <x v="14"/>
    <x v="2"/>
  </r>
  <r>
    <x v="109"/>
    <x v="274"/>
    <n v="14.864864864864865"/>
    <x v="14"/>
    <x v="2"/>
  </r>
  <r>
    <x v="109"/>
    <x v="304"/>
    <n v="9.4594594594594597"/>
    <x v="14"/>
    <x v="2"/>
  </r>
  <r>
    <x v="109"/>
    <x v="305"/>
    <n v="27.027027027027028"/>
    <x v="14"/>
    <x v="2"/>
  </r>
  <r>
    <x v="109"/>
    <x v="306"/>
    <n v="9.4594594594594597"/>
    <x v="14"/>
    <x v="2"/>
  </r>
  <r>
    <x v="109"/>
    <x v="307"/>
    <n v="85.13513513513513"/>
    <x v="14"/>
    <x v="2"/>
  </r>
  <r>
    <x v="109"/>
    <x v="308"/>
    <n v="66.21621621621621"/>
    <x v="14"/>
    <x v="2"/>
  </r>
  <r>
    <x v="109"/>
    <x v="309"/>
    <n v="58.108108108108105"/>
    <x v="14"/>
    <x v="2"/>
  </r>
  <r>
    <x v="109"/>
    <x v="310"/>
    <n v="2.7027027027027026"/>
    <x v="14"/>
    <x v="2"/>
  </r>
  <r>
    <x v="109"/>
    <x v="59"/>
    <n v="0"/>
    <x v="14"/>
    <x v="2"/>
  </r>
  <r>
    <x v="109"/>
    <x v="311"/>
    <n v="2.7027027027027026"/>
    <x v="14"/>
    <x v="2"/>
  </r>
  <r>
    <x v="109"/>
    <x v="255"/>
    <n v="30.681818181818183"/>
    <x v="15"/>
    <x v="2"/>
  </r>
  <r>
    <x v="109"/>
    <x v="181"/>
    <n v="45.454545454545453"/>
    <x v="15"/>
    <x v="2"/>
  </r>
  <r>
    <x v="109"/>
    <x v="300"/>
    <n v="65.909090909090907"/>
    <x v="15"/>
    <x v="2"/>
  </r>
  <r>
    <x v="109"/>
    <x v="301"/>
    <n v="9.0909090909090917"/>
    <x v="15"/>
    <x v="2"/>
  </r>
  <r>
    <x v="109"/>
    <x v="302"/>
    <n v="5.6818181818181817"/>
    <x v="15"/>
    <x v="2"/>
  </r>
  <r>
    <x v="109"/>
    <x v="303"/>
    <n v="44.31818181818182"/>
    <x v="15"/>
    <x v="2"/>
  </r>
  <r>
    <x v="109"/>
    <x v="274"/>
    <n v="4.5454545454545459"/>
    <x v="15"/>
    <x v="2"/>
  </r>
  <r>
    <x v="109"/>
    <x v="304"/>
    <n v="4.5454545454545459"/>
    <x v="15"/>
    <x v="2"/>
  </r>
  <r>
    <x v="109"/>
    <x v="305"/>
    <n v="20.454545454545453"/>
    <x v="15"/>
    <x v="2"/>
  </r>
  <r>
    <x v="109"/>
    <x v="306"/>
    <n v="12.5"/>
    <x v="15"/>
    <x v="2"/>
  </r>
  <r>
    <x v="109"/>
    <x v="307"/>
    <n v="68.181818181818187"/>
    <x v="15"/>
    <x v="2"/>
  </r>
  <r>
    <x v="109"/>
    <x v="308"/>
    <n v="67.045454545454547"/>
    <x v="15"/>
    <x v="2"/>
  </r>
  <r>
    <x v="109"/>
    <x v="309"/>
    <n v="82.954545454545453"/>
    <x v="15"/>
    <x v="2"/>
  </r>
  <r>
    <x v="109"/>
    <x v="310"/>
    <n v="1.1363636363636365"/>
    <x v="15"/>
    <x v="2"/>
  </r>
  <r>
    <x v="109"/>
    <x v="59"/>
    <n v="1.1363636363636365"/>
    <x v="15"/>
    <x v="2"/>
  </r>
  <r>
    <x v="109"/>
    <x v="311"/>
    <n v="3.4090909090909092"/>
    <x v="15"/>
    <x v="2"/>
  </r>
  <r>
    <x v="109"/>
    <x v="255"/>
    <n v="35.714285714285715"/>
    <x v="16"/>
    <x v="2"/>
  </r>
  <r>
    <x v="109"/>
    <x v="181"/>
    <n v="48.571428571428569"/>
    <x v="16"/>
    <x v="2"/>
  </r>
  <r>
    <x v="109"/>
    <x v="300"/>
    <n v="40"/>
    <x v="16"/>
    <x v="2"/>
  </r>
  <r>
    <x v="109"/>
    <x v="301"/>
    <n v="14.285714285714286"/>
    <x v="16"/>
    <x v="2"/>
  </r>
  <r>
    <x v="109"/>
    <x v="302"/>
    <n v="9.2857142857142865"/>
    <x v="16"/>
    <x v="2"/>
  </r>
  <r>
    <x v="109"/>
    <x v="303"/>
    <n v="40"/>
    <x v="16"/>
    <x v="2"/>
  </r>
  <r>
    <x v="109"/>
    <x v="274"/>
    <n v="7.8571428571428568"/>
    <x v="16"/>
    <x v="2"/>
  </r>
  <r>
    <x v="109"/>
    <x v="304"/>
    <n v="5.7142857142857144"/>
    <x v="16"/>
    <x v="2"/>
  </r>
  <r>
    <x v="109"/>
    <x v="305"/>
    <n v="33.571428571428569"/>
    <x v="16"/>
    <x v="2"/>
  </r>
  <r>
    <x v="109"/>
    <x v="306"/>
    <n v="12.857142857142858"/>
    <x v="16"/>
    <x v="2"/>
  </r>
  <r>
    <x v="109"/>
    <x v="307"/>
    <n v="71.428571428571431"/>
    <x v="16"/>
    <x v="2"/>
  </r>
  <r>
    <x v="109"/>
    <x v="308"/>
    <n v="49.285714285714285"/>
    <x v="16"/>
    <x v="2"/>
  </r>
  <r>
    <x v="109"/>
    <x v="309"/>
    <n v="69.285714285714292"/>
    <x v="16"/>
    <x v="2"/>
  </r>
  <r>
    <x v="109"/>
    <x v="310"/>
    <n v="4.2857142857142856"/>
    <x v="16"/>
    <x v="2"/>
  </r>
  <r>
    <x v="109"/>
    <x v="59"/>
    <n v="2.8571428571428572"/>
    <x v="16"/>
    <x v="2"/>
  </r>
  <r>
    <x v="109"/>
    <x v="311"/>
    <n v="5.7142857142857144"/>
    <x v="16"/>
    <x v="2"/>
  </r>
  <r>
    <x v="109"/>
    <x v="255"/>
    <n v="37.105570705103233"/>
    <x v="0"/>
    <x v="3"/>
  </r>
  <r>
    <x v="109"/>
    <x v="181"/>
    <n v="29.255940786910791"/>
    <x v="0"/>
    <x v="3"/>
  </r>
  <r>
    <x v="109"/>
    <x v="300"/>
    <n v="31.768601480327231"/>
    <x v="0"/>
    <x v="3"/>
  </r>
  <r>
    <x v="109"/>
    <x v="301"/>
    <n v="10.070120763537203"/>
    <x v="0"/>
    <x v="3"/>
  </r>
  <r>
    <x v="109"/>
    <x v="302"/>
    <n v="6.3693026879626027"/>
    <x v="0"/>
    <x v="3"/>
  </r>
  <r>
    <x v="109"/>
    <x v="303"/>
    <n v="24.873393065835607"/>
    <x v="0"/>
    <x v="3"/>
  </r>
  <r>
    <x v="109"/>
    <x v="274"/>
    <n v="3.4670821971172576"/>
    <x v="0"/>
    <x v="3"/>
  </r>
  <r>
    <x v="109"/>
    <x v="304"/>
    <n v="5.5512271133619011"/>
    <x v="0"/>
    <x v="3"/>
  </r>
  <r>
    <x v="109"/>
    <x v="305"/>
    <n v="37.982080249318273"/>
    <x v="0"/>
    <x v="3"/>
  </r>
  <r>
    <x v="109"/>
    <x v="306"/>
    <n v="12.933385274639658"/>
    <x v="0"/>
    <x v="3"/>
  </r>
  <r>
    <x v="109"/>
    <x v="307"/>
    <n v="73.470977795091542"/>
    <x v="0"/>
    <x v="3"/>
  </r>
  <r>
    <x v="109"/>
    <x v="308"/>
    <n v="60.537592520451888"/>
    <x v="0"/>
    <x v="3"/>
  </r>
  <r>
    <x v="109"/>
    <x v="309"/>
    <n v="60.985586287495131"/>
    <x v="0"/>
    <x v="3"/>
  </r>
  <r>
    <x v="109"/>
    <x v="310"/>
    <n v="1.7140631086871836"/>
    <x v="0"/>
    <x v="3"/>
  </r>
  <r>
    <x v="109"/>
    <x v="59"/>
    <n v="0.66225165562913912"/>
    <x v="0"/>
    <x v="3"/>
  </r>
  <r>
    <x v="109"/>
    <x v="311"/>
    <n v="3.3502142578885858"/>
    <x v="0"/>
    <x v="3"/>
  </r>
  <r>
    <x v="109"/>
    <x v="255"/>
    <n v="30.857142857142858"/>
    <x v="1"/>
    <x v="3"/>
  </r>
  <r>
    <x v="109"/>
    <x v="181"/>
    <n v="51.238095238095241"/>
    <x v="1"/>
    <x v="3"/>
  </r>
  <r>
    <x v="109"/>
    <x v="300"/>
    <n v="37.61904761904762"/>
    <x v="1"/>
    <x v="3"/>
  </r>
  <r>
    <x v="109"/>
    <x v="301"/>
    <n v="17.333333333333332"/>
    <x v="1"/>
    <x v="3"/>
  </r>
  <r>
    <x v="109"/>
    <x v="302"/>
    <n v="3.8095238095238093"/>
    <x v="1"/>
    <x v="3"/>
  </r>
  <r>
    <x v="109"/>
    <x v="303"/>
    <n v="36.285714285714285"/>
    <x v="1"/>
    <x v="3"/>
  </r>
  <r>
    <x v="109"/>
    <x v="274"/>
    <n v="6"/>
    <x v="1"/>
    <x v="3"/>
  </r>
  <r>
    <x v="109"/>
    <x v="304"/>
    <n v="6.5714285714285712"/>
    <x v="1"/>
    <x v="3"/>
  </r>
  <r>
    <x v="109"/>
    <x v="305"/>
    <n v="42.095238095238095"/>
    <x v="1"/>
    <x v="3"/>
  </r>
  <r>
    <x v="109"/>
    <x v="306"/>
    <n v="9.5238095238095237"/>
    <x v="1"/>
    <x v="3"/>
  </r>
  <r>
    <x v="109"/>
    <x v="307"/>
    <n v="65.714285714285708"/>
    <x v="1"/>
    <x v="3"/>
  </r>
  <r>
    <x v="109"/>
    <x v="308"/>
    <n v="39.142857142857146"/>
    <x v="1"/>
    <x v="3"/>
  </r>
  <r>
    <x v="109"/>
    <x v="309"/>
    <n v="70.476190476190482"/>
    <x v="1"/>
    <x v="3"/>
  </r>
  <r>
    <x v="109"/>
    <x v="310"/>
    <n v="2.3809523809523809"/>
    <x v="1"/>
    <x v="3"/>
  </r>
  <r>
    <x v="109"/>
    <x v="59"/>
    <n v="9.5238095238095233E-2"/>
    <x v="1"/>
    <x v="3"/>
  </r>
  <r>
    <x v="109"/>
    <x v="311"/>
    <n v="2.7619047619047619"/>
    <x v="1"/>
    <x v="3"/>
  </r>
  <r>
    <x v="109"/>
    <x v="255"/>
    <n v="45.83114840062926"/>
    <x v="2"/>
    <x v="3"/>
  </r>
  <r>
    <x v="109"/>
    <x v="181"/>
    <n v="11.431567907708443"/>
    <x v="2"/>
    <x v="3"/>
  </r>
  <r>
    <x v="109"/>
    <x v="300"/>
    <n v="22.600943890928161"/>
    <x v="2"/>
    <x v="3"/>
  </r>
  <r>
    <x v="109"/>
    <x v="301"/>
    <n v="8.9145254326166761"/>
    <x v="2"/>
    <x v="3"/>
  </r>
  <r>
    <x v="109"/>
    <x v="302"/>
    <n v="6.764551651809124"/>
    <x v="2"/>
    <x v="3"/>
  </r>
  <r>
    <x v="109"/>
    <x v="303"/>
    <n v="16.20346093340325"/>
    <x v="2"/>
    <x v="3"/>
  </r>
  <r>
    <x v="109"/>
    <x v="274"/>
    <n v="1.7829050865233351"/>
    <x v="2"/>
    <x v="3"/>
  </r>
  <r>
    <x v="109"/>
    <x v="304"/>
    <n v="4.2999475616151024"/>
    <x v="2"/>
    <x v="3"/>
  </r>
  <r>
    <x v="109"/>
    <x v="305"/>
    <n v="36.287362349239643"/>
    <x v="2"/>
    <x v="3"/>
  </r>
  <r>
    <x v="109"/>
    <x v="306"/>
    <n v="12.427897220765601"/>
    <x v="2"/>
    <x v="3"/>
  </r>
  <r>
    <x v="109"/>
    <x v="307"/>
    <n v="80.125852123754584"/>
    <x v="2"/>
    <x v="3"/>
  </r>
  <r>
    <x v="109"/>
    <x v="308"/>
    <n v="70.477189302569485"/>
    <x v="2"/>
    <x v="3"/>
  </r>
  <r>
    <x v="109"/>
    <x v="309"/>
    <n v="58.206607236497113"/>
    <x v="2"/>
    <x v="3"/>
  </r>
  <r>
    <x v="109"/>
    <x v="310"/>
    <n v="0.94389092815941267"/>
    <x v="2"/>
    <x v="3"/>
  </r>
  <r>
    <x v="109"/>
    <x v="59"/>
    <n v="1.1536444677503932"/>
    <x v="2"/>
    <x v="3"/>
  </r>
  <r>
    <x v="109"/>
    <x v="311"/>
    <n v="2.1499737808075512"/>
    <x v="2"/>
    <x v="3"/>
  </r>
  <r>
    <x v="109"/>
    <x v="255"/>
    <n v="27.482993197278912"/>
    <x v="3"/>
    <x v="3"/>
  </r>
  <r>
    <x v="109"/>
    <x v="181"/>
    <n v="39.319727891156461"/>
    <x v="3"/>
    <x v="3"/>
  </r>
  <r>
    <x v="109"/>
    <x v="300"/>
    <n v="40.544217687074827"/>
    <x v="3"/>
    <x v="3"/>
  </r>
  <r>
    <x v="109"/>
    <x v="301"/>
    <n v="4.7619047619047619"/>
    <x v="3"/>
    <x v="3"/>
  </r>
  <r>
    <x v="109"/>
    <x v="302"/>
    <n v="7.074829931972789"/>
    <x v="3"/>
    <x v="3"/>
  </r>
  <r>
    <x v="109"/>
    <x v="303"/>
    <n v="33.741496598639458"/>
    <x v="3"/>
    <x v="3"/>
  </r>
  <r>
    <x v="109"/>
    <x v="274"/>
    <n v="4.6258503401360542"/>
    <x v="3"/>
    <x v="3"/>
  </r>
  <r>
    <x v="109"/>
    <x v="304"/>
    <n v="7.3469387755102042"/>
    <x v="3"/>
    <x v="3"/>
  </r>
  <r>
    <x v="109"/>
    <x v="305"/>
    <n v="48.979591836734691"/>
    <x v="3"/>
    <x v="3"/>
  </r>
  <r>
    <x v="109"/>
    <x v="306"/>
    <n v="20.136054421768709"/>
    <x v="3"/>
    <x v="3"/>
  </r>
  <r>
    <x v="109"/>
    <x v="307"/>
    <n v="68.707482993197274"/>
    <x v="3"/>
    <x v="3"/>
  </r>
  <r>
    <x v="109"/>
    <x v="308"/>
    <n v="58.911564625850339"/>
    <x v="3"/>
    <x v="3"/>
  </r>
  <r>
    <x v="109"/>
    <x v="309"/>
    <n v="38.367346938775512"/>
    <x v="3"/>
    <x v="3"/>
  </r>
  <r>
    <x v="109"/>
    <x v="310"/>
    <n v="1.3605442176870748"/>
    <x v="3"/>
    <x v="3"/>
  </r>
  <r>
    <x v="109"/>
    <x v="59"/>
    <n v="0.40816326530612246"/>
    <x v="3"/>
    <x v="3"/>
  </r>
  <r>
    <x v="109"/>
    <x v="311"/>
    <n v="6.1224489795918364"/>
    <x v="3"/>
    <x v="3"/>
  </r>
  <r>
    <x v="109"/>
    <x v="255"/>
    <n v="36.314847942754916"/>
    <x v="4"/>
    <x v="3"/>
  </r>
  <r>
    <x v="109"/>
    <x v="181"/>
    <n v="23.255813953488371"/>
    <x v="4"/>
    <x v="3"/>
  </r>
  <r>
    <x v="109"/>
    <x v="300"/>
    <n v="26.833631484794275"/>
    <x v="4"/>
    <x v="3"/>
  </r>
  <r>
    <x v="109"/>
    <x v="301"/>
    <n v="8.9445438282647594"/>
    <x v="4"/>
    <x v="3"/>
  </r>
  <r>
    <x v="109"/>
    <x v="302"/>
    <n v="7.1556350626118066"/>
    <x v="4"/>
    <x v="3"/>
  </r>
  <r>
    <x v="109"/>
    <x v="303"/>
    <n v="21.645796064400717"/>
    <x v="4"/>
    <x v="3"/>
  </r>
  <r>
    <x v="109"/>
    <x v="274"/>
    <n v="1.9677996422182469"/>
    <x v="4"/>
    <x v="3"/>
  </r>
  <r>
    <x v="109"/>
    <x v="304"/>
    <n v="3.7567084078711988"/>
    <x v="4"/>
    <x v="3"/>
  </r>
  <r>
    <x v="109"/>
    <x v="305"/>
    <n v="21.645796064400717"/>
    <x v="4"/>
    <x v="3"/>
  </r>
  <r>
    <x v="109"/>
    <x v="306"/>
    <n v="12.701252236135957"/>
    <x v="4"/>
    <x v="3"/>
  </r>
  <r>
    <x v="109"/>
    <x v="307"/>
    <n v="80.500894454382831"/>
    <x v="4"/>
    <x v="3"/>
  </r>
  <r>
    <x v="109"/>
    <x v="308"/>
    <n v="74.955277280858681"/>
    <x v="4"/>
    <x v="3"/>
  </r>
  <r>
    <x v="109"/>
    <x v="309"/>
    <n v="74.23971377459749"/>
    <x v="4"/>
    <x v="3"/>
  </r>
  <r>
    <x v="109"/>
    <x v="310"/>
    <n v="1.7889087656529516"/>
    <x v="4"/>
    <x v="3"/>
  </r>
  <r>
    <x v="109"/>
    <x v="59"/>
    <n v="0.35778175313059035"/>
    <x v="4"/>
    <x v="3"/>
  </r>
  <r>
    <x v="109"/>
    <x v="311"/>
    <n v="3.3989266547406083"/>
    <x v="4"/>
    <x v="3"/>
  </r>
  <r>
    <x v="109"/>
    <x v="255"/>
    <n v="46.753246753246756"/>
    <x v="5"/>
    <x v="3"/>
  </r>
  <r>
    <x v="109"/>
    <x v="181"/>
    <n v="22.077922077922079"/>
    <x v="5"/>
    <x v="3"/>
  </r>
  <r>
    <x v="109"/>
    <x v="300"/>
    <n v="40.909090909090907"/>
    <x v="5"/>
    <x v="3"/>
  </r>
  <r>
    <x v="109"/>
    <x v="301"/>
    <n v="9.7402597402597397"/>
    <x v="5"/>
    <x v="3"/>
  </r>
  <r>
    <x v="109"/>
    <x v="302"/>
    <n v="7.7922077922077921"/>
    <x v="5"/>
    <x v="3"/>
  </r>
  <r>
    <x v="109"/>
    <x v="303"/>
    <n v="25.324675324675326"/>
    <x v="5"/>
    <x v="3"/>
  </r>
  <r>
    <x v="109"/>
    <x v="274"/>
    <n v="1.2987012987012987"/>
    <x v="5"/>
    <x v="3"/>
  </r>
  <r>
    <x v="109"/>
    <x v="304"/>
    <n v="2.5974025974025974"/>
    <x v="5"/>
    <x v="3"/>
  </r>
  <r>
    <x v="109"/>
    <x v="305"/>
    <n v="22.077922077922079"/>
    <x v="5"/>
    <x v="3"/>
  </r>
  <r>
    <x v="109"/>
    <x v="306"/>
    <n v="16.233766233766232"/>
    <x v="5"/>
    <x v="3"/>
  </r>
  <r>
    <x v="109"/>
    <x v="307"/>
    <n v="79.220779220779221"/>
    <x v="5"/>
    <x v="3"/>
  </r>
  <r>
    <x v="109"/>
    <x v="308"/>
    <n v="85.064935064935071"/>
    <x v="5"/>
    <x v="3"/>
  </r>
  <r>
    <x v="109"/>
    <x v="309"/>
    <n v="79.870129870129873"/>
    <x v="5"/>
    <x v="3"/>
  </r>
  <r>
    <x v="109"/>
    <x v="310"/>
    <n v="1.2987012987012987"/>
    <x v="5"/>
    <x v="3"/>
  </r>
  <r>
    <x v="109"/>
    <x v="59"/>
    <n v="0"/>
    <x v="5"/>
    <x v="3"/>
  </r>
  <r>
    <x v="109"/>
    <x v="311"/>
    <n v="6.4935064935064934"/>
    <x v="5"/>
    <x v="3"/>
  </r>
  <r>
    <x v="109"/>
    <x v="255"/>
    <n v="40.196078431372548"/>
    <x v="6"/>
    <x v="3"/>
  </r>
  <r>
    <x v="109"/>
    <x v="181"/>
    <n v="18.627450980392158"/>
    <x v="6"/>
    <x v="3"/>
  </r>
  <r>
    <x v="109"/>
    <x v="300"/>
    <n v="14.705882352941176"/>
    <x v="6"/>
    <x v="3"/>
  </r>
  <r>
    <x v="109"/>
    <x v="301"/>
    <n v="8.8235294117647065"/>
    <x v="6"/>
    <x v="3"/>
  </r>
  <r>
    <x v="109"/>
    <x v="302"/>
    <n v="9.8039215686274517"/>
    <x v="6"/>
    <x v="3"/>
  </r>
  <r>
    <x v="109"/>
    <x v="303"/>
    <n v="23.529411764705884"/>
    <x v="6"/>
    <x v="3"/>
  </r>
  <r>
    <x v="109"/>
    <x v="274"/>
    <n v="3.9215686274509802"/>
    <x v="6"/>
    <x v="3"/>
  </r>
  <r>
    <x v="109"/>
    <x v="304"/>
    <n v="2.9411764705882355"/>
    <x v="6"/>
    <x v="3"/>
  </r>
  <r>
    <x v="109"/>
    <x v="305"/>
    <n v="16.666666666666668"/>
    <x v="6"/>
    <x v="3"/>
  </r>
  <r>
    <x v="109"/>
    <x v="306"/>
    <n v="11.764705882352942"/>
    <x v="6"/>
    <x v="3"/>
  </r>
  <r>
    <x v="109"/>
    <x v="307"/>
    <n v="86.274509803921575"/>
    <x v="6"/>
    <x v="3"/>
  </r>
  <r>
    <x v="109"/>
    <x v="308"/>
    <n v="64.705882352941174"/>
    <x v="6"/>
    <x v="3"/>
  </r>
  <r>
    <x v="109"/>
    <x v="309"/>
    <n v="78.431372549019613"/>
    <x v="6"/>
    <x v="3"/>
  </r>
  <r>
    <x v="109"/>
    <x v="310"/>
    <n v="1.9607843137254901"/>
    <x v="6"/>
    <x v="3"/>
  </r>
  <r>
    <x v="109"/>
    <x v="59"/>
    <n v="0"/>
    <x v="6"/>
    <x v="3"/>
  </r>
  <r>
    <x v="109"/>
    <x v="311"/>
    <n v="3.9215686274509802"/>
    <x v="6"/>
    <x v="3"/>
  </r>
  <r>
    <x v="109"/>
    <x v="255"/>
    <n v="28.834355828220858"/>
    <x v="7"/>
    <x v="3"/>
  </r>
  <r>
    <x v="109"/>
    <x v="181"/>
    <n v="22.699386503067483"/>
    <x v="7"/>
    <x v="3"/>
  </r>
  <r>
    <x v="109"/>
    <x v="300"/>
    <n v="17.177914110429448"/>
    <x v="7"/>
    <x v="3"/>
  </r>
  <r>
    <x v="109"/>
    <x v="301"/>
    <n v="9.2024539877300615"/>
    <x v="7"/>
    <x v="3"/>
  </r>
  <r>
    <x v="109"/>
    <x v="302"/>
    <n v="6.1349693251533743"/>
    <x v="7"/>
    <x v="3"/>
  </r>
  <r>
    <x v="109"/>
    <x v="303"/>
    <n v="15.950920245398773"/>
    <x v="7"/>
    <x v="3"/>
  </r>
  <r>
    <x v="109"/>
    <x v="274"/>
    <n v="1.8404907975460123"/>
    <x v="7"/>
    <x v="3"/>
  </r>
  <r>
    <x v="109"/>
    <x v="304"/>
    <n v="4.9079754601226995"/>
    <x v="7"/>
    <x v="3"/>
  </r>
  <r>
    <x v="109"/>
    <x v="305"/>
    <n v="26.380368098159508"/>
    <x v="7"/>
    <x v="3"/>
  </r>
  <r>
    <x v="109"/>
    <x v="306"/>
    <n v="13.496932515337424"/>
    <x v="7"/>
    <x v="3"/>
  </r>
  <r>
    <x v="109"/>
    <x v="307"/>
    <n v="77.300613496932513"/>
    <x v="7"/>
    <x v="3"/>
  </r>
  <r>
    <x v="109"/>
    <x v="308"/>
    <n v="76.073619631901835"/>
    <x v="7"/>
    <x v="3"/>
  </r>
  <r>
    <x v="109"/>
    <x v="309"/>
    <n v="66.871165644171782"/>
    <x v="7"/>
    <x v="3"/>
  </r>
  <r>
    <x v="109"/>
    <x v="310"/>
    <n v="3.0674846625766872"/>
    <x v="7"/>
    <x v="3"/>
  </r>
  <r>
    <x v="109"/>
    <x v="59"/>
    <n v="0.61349693251533743"/>
    <x v="7"/>
    <x v="3"/>
  </r>
  <r>
    <x v="109"/>
    <x v="311"/>
    <n v="1.2269938650306749"/>
    <x v="7"/>
    <x v="3"/>
  </r>
  <r>
    <x v="109"/>
    <x v="255"/>
    <n v="30.714285714285715"/>
    <x v="8"/>
    <x v="3"/>
  </r>
  <r>
    <x v="109"/>
    <x v="181"/>
    <n v="28.571428571428573"/>
    <x v="8"/>
    <x v="3"/>
  </r>
  <r>
    <x v="109"/>
    <x v="300"/>
    <n v="31.428571428571427"/>
    <x v="8"/>
    <x v="3"/>
  </r>
  <r>
    <x v="109"/>
    <x v="301"/>
    <n v="7.8571428571428568"/>
    <x v="8"/>
    <x v="3"/>
  </r>
  <r>
    <x v="109"/>
    <x v="302"/>
    <n v="5.7142857142857144"/>
    <x v="8"/>
    <x v="3"/>
  </r>
  <r>
    <x v="109"/>
    <x v="303"/>
    <n v="22.857142857142858"/>
    <x v="8"/>
    <x v="3"/>
  </r>
  <r>
    <x v="109"/>
    <x v="274"/>
    <n v="1.4285714285714286"/>
    <x v="8"/>
    <x v="3"/>
  </r>
  <r>
    <x v="109"/>
    <x v="304"/>
    <n v="4.2857142857142856"/>
    <x v="8"/>
    <x v="3"/>
  </r>
  <r>
    <x v="109"/>
    <x v="305"/>
    <n v="19.285714285714285"/>
    <x v="8"/>
    <x v="3"/>
  </r>
  <r>
    <x v="109"/>
    <x v="306"/>
    <n v="8.5714285714285712"/>
    <x v="8"/>
    <x v="3"/>
  </r>
  <r>
    <x v="109"/>
    <x v="307"/>
    <n v="81.428571428571431"/>
    <x v="8"/>
    <x v="3"/>
  </r>
  <r>
    <x v="109"/>
    <x v="308"/>
    <n v="70"/>
    <x v="8"/>
    <x v="3"/>
  </r>
  <r>
    <x v="109"/>
    <x v="309"/>
    <n v="73.571428571428569"/>
    <x v="8"/>
    <x v="3"/>
  </r>
  <r>
    <x v="109"/>
    <x v="310"/>
    <n v="0.7142857142857143"/>
    <x v="8"/>
    <x v="3"/>
  </r>
  <r>
    <x v="109"/>
    <x v="59"/>
    <n v="0.7142857142857143"/>
    <x v="8"/>
    <x v="3"/>
  </r>
  <r>
    <x v="109"/>
    <x v="311"/>
    <n v="2.1428571428571428"/>
    <x v="8"/>
    <x v="3"/>
  </r>
  <r>
    <x v="109"/>
    <x v="255"/>
    <n v="33.950617283950621"/>
    <x v="9"/>
    <x v="3"/>
  </r>
  <r>
    <x v="109"/>
    <x v="181"/>
    <n v="32.716049382716051"/>
    <x v="9"/>
    <x v="3"/>
  </r>
  <r>
    <x v="109"/>
    <x v="300"/>
    <n v="37.037037037037038"/>
    <x v="9"/>
    <x v="3"/>
  </r>
  <r>
    <x v="109"/>
    <x v="301"/>
    <n v="7.4074074074074074"/>
    <x v="9"/>
    <x v="3"/>
  </r>
  <r>
    <x v="109"/>
    <x v="302"/>
    <n v="6.1728395061728394"/>
    <x v="9"/>
    <x v="3"/>
  </r>
  <r>
    <x v="109"/>
    <x v="303"/>
    <n v="9.8765432098765427"/>
    <x v="9"/>
    <x v="3"/>
  </r>
  <r>
    <x v="109"/>
    <x v="274"/>
    <n v="1.2345679012345678"/>
    <x v="9"/>
    <x v="3"/>
  </r>
  <r>
    <x v="109"/>
    <x v="304"/>
    <n v="1.8518518518518519"/>
    <x v="9"/>
    <x v="3"/>
  </r>
  <r>
    <x v="109"/>
    <x v="305"/>
    <n v="43.209876543209873"/>
    <x v="9"/>
    <x v="3"/>
  </r>
  <r>
    <x v="109"/>
    <x v="306"/>
    <n v="9.8765432098765427"/>
    <x v="9"/>
    <x v="3"/>
  </r>
  <r>
    <x v="109"/>
    <x v="307"/>
    <n v="77.160493827160494"/>
    <x v="9"/>
    <x v="3"/>
  </r>
  <r>
    <x v="109"/>
    <x v="308"/>
    <n v="73.456790123456784"/>
    <x v="9"/>
    <x v="3"/>
  </r>
  <r>
    <x v="109"/>
    <x v="309"/>
    <n v="62.345679012345677"/>
    <x v="9"/>
    <x v="3"/>
  </r>
  <r>
    <x v="109"/>
    <x v="310"/>
    <n v="0"/>
    <x v="9"/>
    <x v="3"/>
  </r>
  <r>
    <x v="109"/>
    <x v="59"/>
    <n v="0"/>
    <x v="9"/>
    <x v="3"/>
  </r>
  <r>
    <x v="109"/>
    <x v="311"/>
    <n v="5.5555555555555554"/>
    <x v="9"/>
    <x v="3"/>
  </r>
  <r>
    <x v="109"/>
    <x v="255"/>
    <n v="25.581395348837209"/>
    <x v="10"/>
    <x v="3"/>
  </r>
  <r>
    <x v="109"/>
    <x v="181"/>
    <n v="52.713178294573645"/>
    <x v="10"/>
    <x v="3"/>
  </r>
  <r>
    <x v="109"/>
    <x v="300"/>
    <n v="34.108527131782942"/>
    <x v="10"/>
    <x v="3"/>
  </r>
  <r>
    <x v="109"/>
    <x v="301"/>
    <n v="3.1007751937984498"/>
    <x v="10"/>
    <x v="3"/>
  </r>
  <r>
    <x v="109"/>
    <x v="302"/>
    <n v="4.6511627906976747"/>
    <x v="10"/>
    <x v="3"/>
  </r>
  <r>
    <x v="109"/>
    <x v="303"/>
    <n v="22.480620155038761"/>
    <x v="10"/>
    <x v="3"/>
  </r>
  <r>
    <x v="109"/>
    <x v="274"/>
    <n v="3.8759689922480618"/>
    <x v="10"/>
    <x v="3"/>
  </r>
  <r>
    <x v="109"/>
    <x v="304"/>
    <n v="8.5271317829457356"/>
    <x v="10"/>
    <x v="3"/>
  </r>
  <r>
    <x v="109"/>
    <x v="305"/>
    <n v="26.356589147286822"/>
    <x v="10"/>
    <x v="3"/>
  </r>
  <r>
    <x v="109"/>
    <x v="306"/>
    <n v="11.627906976744185"/>
    <x v="10"/>
    <x v="3"/>
  </r>
  <r>
    <x v="109"/>
    <x v="307"/>
    <n v="58.914728682170541"/>
    <x v="10"/>
    <x v="3"/>
  </r>
  <r>
    <x v="109"/>
    <x v="308"/>
    <n v="42.63565891472868"/>
    <x v="10"/>
    <x v="3"/>
  </r>
  <r>
    <x v="109"/>
    <x v="309"/>
    <n v="65.116279069767444"/>
    <x v="10"/>
    <x v="3"/>
  </r>
  <r>
    <x v="109"/>
    <x v="310"/>
    <n v="3.8759689922480618"/>
    <x v="10"/>
    <x v="3"/>
  </r>
  <r>
    <x v="109"/>
    <x v="59"/>
    <n v="2.3255813953488373"/>
    <x v="10"/>
    <x v="3"/>
  </r>
  <r>
    <x v="109"/>
    <x v="311"/>
    <n v="1.5503875968992249"/>
    <x v="10"/>
    <x v="3"/>
  </r>
  <r>
    <x v="109"/>
    <x v="255"/>
    <n v="34.45378151260504"/>
    <x v="11"/>
    <x v="3"/>
  </r>
  <r>
    <x v="109"/>
    <x v="181"/>
    <n v="22.689075630252102"/>
    <x v="11"/>
    <x v="3"/>
  </r>
  <r>
    <x v="109"/>
    <x v="300"/>
    <n v="29.411764705882351"/>
    <x v="11"/>
    <x v="3"/>
  </r>
  <r>
    <x v="109"/>
    <x v="301"/>
    <n v="3.3613445378151261"/>
    <x v="11"/>
    <x v="3"/>
  </r>
  <r>
    <x v="109"/>
    <x v="302"/>
    <n v="5.882352941176471"/>
    <x v="11"/>
    <x v="3"/>
  </r>
  <r>
    <x v="109"/>
    <x v="303"/>
    <n v="11.764705882352942"/>
    <x v="11"/>
    <x v="3"/>
  </r>
  <r>
    <x v="109"/>
    <x v="274"/>
    <n v="1.680672268907563"/>
    <x v="11"/>
    <x v="3"/>
  </r>
  <r>
    <x v="109"/>
    <x v="304"/>
    <n v="5.0420168067226889"/>
    <x v="11"/>
    <x v="3"/>
  </r>
  <r>
    <x v="109"/>
    <x v="305"/>
    <n v="42.016806722689076"/>
    <x v="11"/>
    <x v="3"/>
  </r>
  <r>
    <x v="109"/>
    <x v="306"/>
    <n v="10.084033613445378"/>
    <x v="11"/>
    <x v="3"/>
  </r>
  <r>
    <x v="109"/>
    <x v="307"/>
    <n v="63.865546218487395"/>
    <x v="11"/>
    <x v="3"/>
  </r>
  <r>
    <x v="109"/>
    <x v="308"/>
    <n v="57.142857142857146"/>
    <x v="11"/>
    <x v="3"/>
  </r>
  <r>
    <x v="109"/>
    <x v="309"/>
    <n v="55.462184873949582"/>
    <x v="11"/>
    <x v="3"/>
  </r>
  <r>
    <x v="109"/>
    <x v="310"/>
    <n v="0.84033613445378152"/>
    <x v="11"/>
    <x v="3"/>
  </r>
  <r>
    <x v="109"/>
    <x v="59"/>
    <n v="0"/>
    <x v="11"/>
    <x v="3"/>
  </r>
  <r>
    <x v="109"/>
    <x v="311"/>
    <n v="5.882352941176471"/>
    <x v="11"/>
    <x v="3"/>
  </r>
  <r>
    <x v="109"/>
    <x v="255"/>
    <n v="33.333333333333336"/>
    <x v="12"/>
    <x v="3"/>
  </r>
  <r>
    <x v="109"/>
    <x v="181"/>
    <n v="36.363636363636367"/>
    <x v="12"/>
    <x v="3"/>
  </r>
  <r>
    <x v="109"/>
    <x v="300"/>
    <n v="40.404040404040401"/>
    <x v="12"/>
    <x v="3"/>
  </r>
  <r>
    <x v="109"/>
    <x v="301"/>
    <n v="18.181818181818183"/>
    <x v="12"/>
    <x v="3"/>
  </r>
  <r>
    <x v="109"/>
    <x v="302"/>
    <n v="4.0404040404040407"/>
    <x v="12"/>
    <x v="3"/>
  </r>
  <r>
    <x v="109"/>
    <x v="303"/>
    <n v="25.252525252525253"/>
    <x v="12"/>
    <x v="3"/>
  </r>
  <r>
    <x v="109"/>
    <x v="274"/>
    <n v="7.0707070707070709"/>
    <x v="12"/>
    <x v="3"/>
  </r>
  <r>
    <x v="109"/>
    <x v="304"/>
    <n v="10.1010101010101"/>
    <x v="12"/>
    <x v="3"/>
  </r>
  <r>
    <x v="109"/>
    <x v="305"/>
    <n v="43.434343434343432"/>
    <x v="12"/>
    <x v="3"/>
  </r>
  <r>
    <x v="109"/>
    <x v="306"/>
    <n v="16.161616161616163"/>
    <x v="12"/>
    <x v="3"/>
  </r>
  <r>
    <x v="109"/>
    <x v="307"/>
    <n v="58.585858585858588"/>
    <x v="12"/>
    <x v="3"/>
  </r>
  <r>
    <x v="109"/>
    <x v="308"/>
    <n v="37.373737373737377"/>
    <x v="12"/>
    <x v="3"/>
  </r>
  <r>
    <x v="109"/>
    <x v="309"/>
    <n v="64.646464646464651"/>
    <x v="12"/>
    <x v="3"/>
  </r>
  <r>
    <x v="109"/>
    <x v="310"/>
    <n v="12.121212121212121"/>
    <x v="12"/>
    <x v="3"/>
  </r>
  <r>
    <x v="109"/>
    <x v="59"/>
    <n v="0"/>
    <x v="12"/>
    <x v="3"/>
  </r>
  <r>
    <x v="109"/>
    <x v="311"/>
    <n v="3.0303030303030303"/>
    <x v="12"/>
    <x v="3"/>
  </r>
  <r>
    <x v="109"/>
    <x v="255"/>
    <n v="28.125"/>
    <x v="13"/>
    <x v="3"/>
  </r>
  <r>
    <x v="109"/>
    <x v="181"/>
    <n v="42.1875"/>
    <x v="13"/>
    <x v="3"/>
  </r>
  <r>
    <x v="109"/>
    <x v="300"/>
    <n v="43.75"/>
    <x v="13"/>
    <x v="3"/>
  </r>
  <r>
    <x v="109"/>
    <x v="301"/>
    <n v="14.0625"/>
    <x v="13"/>
    <x v="3"/>
  </r>
  <r>
    <x v="109"/>
    <x v="302"/>
    <n v="21.875"/>
    <x v="13"/>
    <x v="3"/>
  </r>
  <r>
    <x v="109"/>
    <x v="303"/>
    <n v="39.0625"/>
    <x v="13"/>
    <x v="3"/>
  </r>
  <r>
    <x v="109"/>
    <x v="274"/>
    <n v="0"/>
    <x v="13"/>
    <x v="3"/>
  </r>
  <r>
    <x v="109"/>
    <x v="304"/>
    <n v="4.6875"/>
    <x v="13"/>
    <x v="3"/>
  </r>
  <r>
    <x v="109"/>
    <x v="305"/>
    <n v="53.125"/>
    <x v="13"/>
    <x v="3"/>
  </r>
  <r>
    <x v="109"/>
    <x v="306"/>
    <n v="14.0625"/>
    <x v="13"/>
    <x v="3"/>
  </r>
  <r>
    <x v="109"/>
    <x v="307"/>
    <n v="70.3125"/>
    <x v="13"/>
    <x v="3"/>
  </r>
  <r>
    <x v="109"/>
    <x v="308"/>
    <n v="50"/>
    <x v="13"/>
    <x v="3"/>
  </r>
  <r>
    <x v="109"/>
    <x v="309"/>
    <n v="46.875"/>
    <x v="13"/>
    <x v="3"/>
  </r>
  <r>
    <x v="109"/>
    <x v="310"/>
    <n v="1.5625"/>
    <x v="13"/>
    <x v="3"/>
  </r>
  <r>
    <x v="109"/>
    <x v="59"/>
    <n v="0"/>
    <x v="13"/>
    <x v="3"/>
  </r>
  <r>
    <x v="109"/>
    <x v="311"/>
    <n v="1.5625"/>
    <x v="13"/>
    <x v="3"/>
  </r>
  <r>
    <x v="109"/>
    <x v="255"/>
    <n v="53.086419753086417"/>
    <x v="14"/>
    <x v="3"/>
  </r>
  <r>
    <x v="109"/>
    <x v="181"/>
    <n v="18.518518518518519"/>
    <x v="14"/>
    <x v="3"/>
  </r>
  <r>
    <x v="109"/>
    <x v="300"/>
    <n v="28.395061728395063"/>
    <x v="14"/>
    <x v="3"/>
  </r>
  <r>
    <x v="109"/>
    <x v="301"/>
    <n v="16.049382716049383"/>
    <x v="14"/>
    <x v="3"/>
  </r>
  <r>
    <x v="109"/>
    <x v="302"/>
    <n v="6.1728395061728394"/>
    <x v="14"/>
    <x v="3"/>
  </r>
  <r>
    <x v="109"/>
    <x v="303"/>
    <n v="17.283950617283949"/>
    <x v="14"/>
    <x v="3"/>
  </r>
  <r>
    <x v="109"/>
    <x v="274"/>
    <n v="11.111111111111111"/>
    <x v="14"/>
    <x v="3"/>
  </r>
  <r>
    <x v="109"/>
    <x v="304"/>
    <n v="8.6419753086419746"/>
    <x v="14"/>
    <x v="3"/>
  </r>
  <r>
    <x v="109"/>
    <x v="305"/>
    <n v="37.037037037037038"/>
    <x v="14"/>
    <x v="3"/>
  </r>
  <r>
    <x v="109"/>
    <x v="306"/>
    <n v="14.814814814814815"/>
    <x v="14"/>
    <x v="3"/>
  </r>
  <r>
    <x v="109"/>
    <x v="307"/>
    <n v="75.308641975308646"/>
    <x v="14"/>
    <x v="3"/>
  </r>
  <r>
    <x v="109"/>
    <x v="308"/>
    <n v="67.901234567901241"/>
    <x v="14"/>
    <x v="3"/>
  </r>
  <r>
    <x v="109"/>
    <x v="309"/>
    <n v="72.839506172839506"/>
    <x v="14"/>
    <x v="3"/>
  </r>
  <r>
    <x v="109"/>
    <x v="310"/>
    <n v="2.4691358024691357"/>
    <x v="14"/>
    <x v="3"/>
  </r>
  <r>
    <x v="109"/>
    <x v="59"/>
    <n v="0"/>
    <x v="14"/>
    <x v="3"/>
  </r>
  <r>
    <x v="109"/>
    <x v="311"/>
    <n v="4.9382716049382713"/>
    <x v="14"/>
    <x v="3"/>
  </r>
  <r>
    <x v="109"/>
    <x v="255"/>
    <n v="40.963855421686745"/>
    <x v="15"/>
    <x v="3"/>
  </r>
  <r>
    <x v="109"/>
    <x v="181"/>
    <n v="40.963855421686745"/>
    <x v="15"/>
    <x v="3"/>
  </r>
  <r>
    <x v="109"/>
    <x v="300"/>
    <n v="67.46987951807229"/>
    <x v="15"/>
    <x v="3"/>
  </r>
  <r>
    <x v="109"/>
    <x v="301"/>
    <n v="3.6144578313253013"/>
    <x v="15"/>
    <x v="3"/>
  </r>
  <r>
    <x v="109"/>
    <x v="302"/>
    <n v="9.6385542168674707"/>
    <x v="15"/>
    <x v="3"/>
  </r>
  <r>
    <x v="109"/>
    <x v="303"/>
    <n v="45.783132530120483"/>
    <x v="15"/>
    <x v="3"/>
  </r>
  <r>
    <x v="109"/>
    <x v="274"/>
    <n v="2.4096385542168677"/>
    <x v="15"/>
    <x v="3"/>
  </r>
  <r>
    <x v="109"/>
    <x v="304"/>
    <n v="4.8192771084337354"/>
    <x v="15"/>
    <x v="3"/>
  </r>
  <r>
    <x v="109"/>
    <x v="305"/>
    <n v="27.710843373493976"/>
    <x v="15"/>
    <x v="3"/>
  </r>
  <r>
    <x v="109"/>
    <x v="306"/>
    <n v="18.072289156626507"/>
    <x v="15"/>
    <x v="3"/>
  </r>
  <r>
    <x v="109"/>
    <x v="307"/>
    <n v="73.493975903614455"/>
    <x v="15"/>
    <x v="3"/>
  </r>
  <r>
    <x v="109"/>
    <x v="308"/>
    <n v="68.674698795180717"/>
    <x v="15"/>
    <x v="3"/>
  </r>
  <r>
    <x v="109"/>
    <x v="309"/>
    <n v="84.337349397590359"/>
    <x v="15"/>
    <x v="3"/>
  </r>
  <r>
    <x v="109"/>
    <x v="310"/>
    <n v="1.2048192771084338"/>
    <x v="15"/>
    <x v="3"/>
  </r>
  <r>
    <x v="109"/>
    <x v="59"/>
    <n v="2.4096385542168677"/>
    <x v="15"/>
    <x v="3"/>
  </r>
  <r>
    <x v="109"/>
    <x v="311"/>
    <n v="3.6144578313253013"/>
    <x v="15"/>
    <x v="3"/>
  </r>
  <r>
    <x v="109"/>
    <x v="255"/>
    <n v="30.82191780821918"/>
    <x v="16"/>
    <x v="3"/>
  </r>
  <r>
    <x v="109"/>
    <x v="181"/>
    <n v="45.890410958904113"/>
    <x v="16"/>
    <x v="3"/>
  </r>
  <r>
    <x v="109"/>
    <x v="300"/>
    <n v="48.630136986301373"/>
    <x v="16"/>
    <x v="3"/>
  </r>
  <r>
    <x v="109"/>
    <x v="301"/>
    <n v="11.643835616438356"/>
    <x v="16"/>
    <x v="3"/>
  </r>
  <r>
    <x v="109"/>
    <x v="302"/>
    <n v="8.2191780821917817"/>
    <x v="16"/>
    <x v="3"/>
  </r>
  <r>
    <x v="109"/>
    <x v="303"/>
    <n v="39.041095890410958"/>
    <x v="16"/>
    <x v="3"/>
  </r>
  <r>
    <x v="109"/>
    <x v="274"/>
    <n v="6.1643835616438354"/>
    <x v="16"/>
    <x v="3"/>
  </r>
  <r>
    <x v="109"/>
    <x v="304"/>
    <n v="10.273972602739725"/>
    <x v="16"/>
    <x v="3"/>
  </r>
  <r>
    <x v="109"/>
    <x v="305"/>
    <n v="34.93150684931507"/>
    <x v="16"/>
    <x v="3"/>
  </r>
  <r>
    <x v="109"/>
    <x v="306"/>
    <n v="8.9041095890410951"/>
    <x v="16"/>
    <x v="3"/>
  </r>
  <r>
    <x v="109"/>
    <x v="307"/>
    <n v="66.438356164383563"/>
    <x v="16"/>
    <x v="3"/>
  </r>
  <r>
    <x v="109"/>
    <x v="308"/>
    <n v="53.424657534246577"/>
    <x v="16"/>
    <x v="3"/>
  </r>
  <r>
    <x v="109"/>
    <x v="309"/>
    <n v="75.342465753424662"/>
    <x v="16"/>
    <x v="3"/>
  </r>
  <r>
    <x v="109"/>
    <x v="310"/>
    <n v="2.0547945205479454"/>
    <x v="16"/>
    <x v="3"/>
  </r>
  <r>
    <x v="109"/>
    <x v="59"/>
    <n v="0.68493150684931503"/>
    <x v="16"/>
    <x v="3"/>
  </r>
  <r>
    <x v="109"/>
    <x v="311"/>
    <n v="6.1643835616438354"/>
    <x v="16"/>
    <x v="3"/>
  </r>
  <r>
    <x v="105"/>
    <x v="255"/>
    <n v="1.0040710435243567"/>
    <x v="0"/>
    <x v="2"/>
  </r>
  <r>
    <x v="105"/>
    <x v="181"/>
    <n v="1.9920447991169412"/>
    <x v="0"/>
    <x v="2"/>
  </r>
  <r>
    <x v="105"/>
    <x v="300"/>
    <n v="2.1290075509732618"/>
    <x v="0"/>
    <x v="2"/>
  </r>
  <r>
    <x v="105"/>
    <x v="301"/>
    <n v="1.0005589128398498"/>
    <x v="0"/>
    <x v="2"/>
  </r>
  <r>
    <x v="105"/>
    <x v="302"/>
    <n v="0.49762714575687073"/>
    <x v="0"/>
    <x v="2"/>
  </r>
  <r>
    <x v="105"/>
    <x v="303"/>
    <n v="1.2810454589999816"/>
    <x v="0"/>
    <x v="2"/>
  </r>
  <r>
    <x v="105"/>
    <x v="274"/>
    <n v="2.0115147099571686"/>
    <x v="0"/>
    <x v="2"/>
  </r>
  <r>
    <x v="105"/>
    <x v="304"/>
    <n v="0.29313436236989243"/>
    <x v="0"/>
    <x v="2"/>
  </r>
  <r>
    <x v="105"/>
    <x v="305"/>
    <n v="2.8042497311273356"/>
    <x v="0"/>
    <x v="2"/>
  </r>
  <r>
    <x v="105"/>
    <x v="306"/>
    <n v="0.48166810799198073"/>
    <x v="0"/>
    <x v="2"/>
  </r>
  <r>
    <x v="105"/>
    <x v="307"/>
    <n v="10.910557418682505"/>
    <x v="0"/>
    <x v="2"/>
  </r>
  <r>
    <x v="105"/>
    <x v="308"/>
    <n v="4.7522152081881162"/>
    <x v="0"/>
    <x v="2"/>
  </r>
  <r>
    <x v="105"/>
    <x v="309"/>
    <n v="6.1255417368070146"/>
    <x v="0"/>
    <x v="2"/>
  </r>
  <r>
    <x v="105"/>
    <x v="310"/>
    <n v="0.12071476884611557"/>
    <x v="0"/>
    <x v="2"/>
  </r>
  <r>
    <x v="105"/>
    <x v="59"/>
    <n v="0.2859994310661339"/>
    <x v="0"/>
    <x v="2"/>
  </r>
  <r>
    <x v="105"/>
    <x v="311"/>
    <n v="0.24143865263589187"/>
    <x v="0"/>
    <x v="2"/>
  </r>
  <r>
    <x v="105"/>
    <x v="255"/>
    <n v="1.5687713880627518"/>
    <x v="1"/>
    <x v="2"/>
  </r>
  <r>
    <x v="105"/>
    <x v="181"/>
    <n v="4.837269801560609"/>
    <x v="1"/>
    <x v="2"/>
  </r>
  <r>
    <x v="105"/>
    <x v="300"/>
    <n v="3.9482491074479293"/>
    <x v="1"/>
    <x v="2"/>
  </r>
  <r>
    <x v="105"/>
    <x v="301"/>
    <n v="2.1706012727600057"/>
    <x v="1"/>
    <x v="2"/>
  </r>
  <r>
    <x v="105"/>
    <x v="302"/>
    <n v="0.84516319954701757"/>
    <x v="1"/>
    <x v="2"/>
  </r>
  <r>
    <x v="105"/>
    <x v="303"/>
    <n v="2.7490691495965982"/>
    <x v="1"/>
    <x v="2"/>
  </r>
  <r>
    <x v="105"/>
    <x v="274"/>
    <n v="3.7296594245796166"/>
    <x v="1"/>
    <x v="2"/>
  </r>
  <r>
    <x v="105"/>
    <x v="304"/>
    <n v="0.67977302322879374"/>
    <x v="1"/>
    <x v="2"/>
  </r>
  <r>
    <x v="105"/>
    <x v="305"/>
    <n v="4.4248536059243158"/>
    <x v="1"/>
    <x v="2"/>
  </r>
  <r>
    <x v="105"/>
    <x v="306"/>
    <n v="0.69776483955732849"/>
    <x v="1"/>
    <x v="2"/>
  </r>
  <r>
    <x v="105"/>
    <x v="307"/>
    <n v="10.432741426693704"/>
    <x v="1"/>
    <x v="2"/>
  </r>
  <r>
    <x v="105"/>
    <x v="308"/>
    <n v="3.4807298342506861"/>
    <x v="1"/>
    <x v="2"/>
  </r>
  <r>
    <x v="105"/>
    <x v="309"/>
    <n v="10.837315393566245"/>
    <x v="1"/>
    <x v="2"/>
  </r>
  <r>
    <x v="105"/>
    <x v="310"/>
    <n v="0.27649229374876999"/>
    <x v="1"/>
    <x v="2"/>
  </r>
  <r>
    <x v="105"/>
    <x v="59"/>
    <n v="1.1164639359934189E-2"/>
    <x v="1"/>
    <x v="2"/>
  </r>
  <r>
    <x v="105"/>
    <x v="311"/>
    <n v="0.2172917935427191"/>
    <x v="1"/>
    <x v="2"/>
  </r>
  <r>
    <x v="105"/>
    <x v="255"/>
    <n v="1.1750914877740199"/>
    <x v="2"/>
    <x v="2"/>
  </r>
  <r>
    <x v="105"/>
    <x v="181"/>
    <n v="0.76723804941466134"/>
    <x v="2"/>
    <x v="2"/>
  </r>
  <r>
    <x v="105"/>
    <x v="300"/>
    <n v="1.0959522105827137"/>
    <x v="2"/>
    <x v="2"/>
  </r>
  <r>
    <x v="105"/>
    <x v="301"/>
    <n v="0.96580134823355057"/>
    <x v="2"/>
    <x v="2"/>
  </r>
  <r>
    <x v="105"/>
    <x v="302"/>
    <n v="0.31282947540594286"/>
    <x v="2"/>
    <x v="2"/>
  </r>
  <r>
    <x v="105"/>
    <x v="303"/>
    <n v="0.71964819740045793"/>
    <x v="2"/>
    <x v="2"/>
  </r>
  <r>
    <x v="105"/>
    <x v="274"/>
    <n v="0.89345838195558525"/>
    <x v="2"/>
    <x v="2"/>
  </r>
  <r>
    <x v="105"/>
    <x v="304"/>
    <n v="0.11521258018422489"/>
    <x v="2"/>
    <x v="2"/>
  </r>
  <r>
    <x v="105"/>
    <x v="305"/>
    <n v="2.7039400120586086"/>
    <x v="2"/>
    <x v="2"/>
  </r>
  <r>
    <x v="105"/>
    <x v="306"/>
    <n v="0.44640912112169329"/>
    <x v="2"/>
    <x v="2"/>
  </r>
  <r>
    <x v="105"/>
    <x v="307"/>
    <n v="13.114078579853848"/>
    <x v="2"/>
    <x v="2"/>
  </r>
  <r>
    <x v="105"/>
    <x v="308"/>
    <n v="5.2211992270726908"/>
    <x v="2"/>
    <x v="2"/>
  </r>
  <r>
    <x v="105"/>
    <x v="309"/>
    <n v="3.7057906298334777"/>
    <x v="2"/>
    <x v="2"/>
  </r>
  <r>
    <x v="105"/>
    <x v="310"/>
    <n v="5.4919811393837739E-2"/>
    <x v="2"/>
    <x v="2"/>
  </r>
  <r>
    <x v="105"/>
    <x v="59"/>
    <n v="0.42152668466710702"/>
    <x v="2"/>
    <x v="2"/>
  </r>
  <r>
    <x v="105"/>
    <x v="311"/>
    <n v="0.12979676223085709"/>
    <x v="2"/>
    <x v="2"/>
  </r>
  <r>
    <x v="105"/>
    <x v="255"/>
    <n v="0.59833339071318326"/>
    <x v="3"/>
    <x v="2"/>
  </r>
  <r>
    <x v="105"/>
    <x v="181"/>
    <n v="2.2136462257136418"/>
    <x v="3"/>
    <x v="2"/>
  </r>
  <r>
    <x v="105"/>
    <x v="300"/>
    <n v="2.3848808677235787"/>
    <x v="3"/>
    <x v="2"/>
  </r>
  <r>
    <x v="105"/>
    <x v="301"/>
    <n v="0.49003265190848622"/>
    <x v="3"/>
    <x v="2"/>
  </r>
  <r>
    <x v="105"/>
    <x v="302"/>
    <n v="0.61934863604530477"/>
    <x v="3"/>
    <x v="2"/>
  </r>
  <r>
    <x v="105"/>
    <x v="303"/>
    <n v="1.3932315506259727"/>
    <x v="3"/>
    <x v="2"/>
  </r>
  <r>
    <x v="105"/>
    <x v="274"/>
    <n v="1.9530665029945935"/>
    <x v="3"/>
    <x v="2"/>
  </r>
  <r>
    <x v="105"/>
    <x v="304"/>
    <n v="0.3381357633638053"/>
    <x v="3"/>
    <x v="2"/>
  </r>
  <r>
    <x v="105"/>
    <x v="305"/>
    <n v="2.5327797339855658"/>
    <x v="3"/>
    <x v="2"/>
  </r>
  <r>
    <x v="105"/>
    <x v="306"/>
    <n v="0.4143498105150667"/>
    <x v="3"/>
    <x v="2"/>
  </r>
  <r>
    <x v="105"/>
    <x v="307"/>
    <n v="5.2197023317375564"/>
    <x v="3"/>
    <x v="2"/>
  </r>
  <r>
    <x v="105"/>
    <x v="308"/>
    <n v="3.2513613333552289"/>
    <x v="3"/>
    <x v="2"/>
  </r>
  <r>
    <x v="105"/>
    <x v="309"/>
    <n v="3.1787725325162528"/>
    <x v="3"/>
    <x v="2"/>
  </r>
  <r>
    <x v="105"/>
    <x v="310"/>
    <n v="7.3250478186465073E-2"/>
    <x v="3"/>
    <x v="2"/>
  </r>
  <r>
    <x v="105"/>
    <x v="59"/>
    <n v="0.33559156736572598"/>
    <x v="3"/>
    <x v="2"/>
  </r>
  <r>
    <x v="105"/>
    <x v="311"/>
    <n v="0.346737568881122"/>
    <x v="3"/>
    <x v="2"/>
  </r>
  <r>
    <x v="105"/>
    <x v="255"/>
    <n v="0.66824098238048557"/>
    <x v="4"/>
    <x v="2"/>
  </r>
  <r>
    <x v="105"/>
    <x v="181"/>
    <n v="1.0340399536274028"/>
    <x v="4"/>
    <x v="2"/>
  </r>
  <r>
    <x v="105"/>
    <x v="300"/>
    <n v="1.1332717263853236"/>
    <x v="4"/>
    <x v="2"/>
  </r>
  <r>
    <x v="105"/>
    <x v="301"/>
    <n v="0.58263659313432203"/>
    <x v="4"/>
    <x v="2"/>
  </r>
  <r>
    <x v="105"/>
    <x v="302"/>
    <n v="0.40104678383149006"/>
    <x v="4"/>
    <x v="2"/>
  </r>
  <r>
    <x v="105"/>
    <x v="303"/>
    <n v="0.81957891661070936"/>
    <x v="4"/>
    <x v="2"/>
  </r>
  <r>
    <x v="105"/>
    <x v="274"/>
    <n v="2.4057590367419746"/>
    <x v="4"/>
    <x v="2"/>
  </r>
  <r>
    <x v="105"/>
    <x v="304"/>
    <n v="0.21162688118895454"/>
    <x v="4"/>
    <x v="2"/>
  </r>
  <r>
    <x v="105"/>
    <x v="305"/>
    <n v="1.2774290895462896"/>
    <x v="4"/>
    <x v="2"/>
  </r>
  <r>
    <x v="105"/>
    <x v="306"/>
    <n v="0.39501135407028559"/>
    <x v="4"/>
    <x v="2"/>
  </r>
  <r>
    <x v="105"/>
    <x v="307"/>
    <n v="13.875339499233263"/>
    <x v="4"/>
    <x v="2"/>
  </r>
  <r>
    <x v="105"/>
    <x v="308"/>
    <n v="6.5850676334523905"/>
    <x v="4"/>
    <x v="2"/>
  </r>
  <r>
    <x v="105"/>
    <x v="309"/>
    <n v="6.6340972719011884"/>
    <x v="4"/>
    <x v="2"/>
  </r>
  <r>
    <x v="105"/>
    <x v="310"/>
    <n v="0.10762998282829399"/>
    <x v="4"/>
    <x v="2"/>
  </r>
  <r>
    <x v="105"/>
    <x v="59"/>
    <n v="7.0850702498332904E-2"/>
    <x v="4"/>
    <x v="2"/>
  </r>
  <r>
    <x v="105"/>
    <x v="311"/>
    <n v="0.4850254872995679"/>
    <x v="4"/>
    <x v="2"/>
  </r>
  <r>
    <x v="105"/>
    <x v="255"/>
    <n v="0.93549893477053359"/>
    <x v="5"/>
    <x v="2"/>
  </r>
  <r>
    <x v="105"/>
    <x v="181"/>
    <n v="1.3826716322207688"/>
    <x v="5"/>
    <x v="2"/>
  </r>
  <r>
    <x v="105"/>
    <x v="300"/>
    <n v="1.3857670768783041"/>
    <x v="5"/>
    <x v="2"/>
  </r>
  <r>
    <x v="105"/>
    <x v="301"/>
    <n v="0.70290404838822773"/>
    <x v="5"/>
    <x v="2"/>
  </r>
  <r>
    <x v="105"/>
    <x v="302"/>
    <n v="0.32057694799458603"/>
    <x v="5"/>
    <x v="2"/>
  </r>
  <r>
    <x v="105"/>
    <x v="303"/>
    <n v="1.0095118102359837"/>
    <x v="5"/>
    <x v="2"/>
  </r>
  <r>
    <x v="105"/>
    <x v="274"/>
    <n v="1.1857934149638791"/>
    <x v="5"/>
    <x v="2"/>
  </r>
  <r>
    <x v="105"/>
    <x v="304"/>
    <n v="0.16425699278900596"/>
    <x v="5"/>
    <x v="2"/>
  </r>
  <r>
    <x v="105"/>
    <x v="305"/>
    <n v="1.4899066792854163"/>
    <x v="5"/>
    <x v="2"/>
  </r>
  <r>
    <x v="105"/>
    <x v="306"/>
    <n v="0.38915295271538863"/>
    <x v="5"/>
    <x v="2"/>
  </r>
  <r>
    <x v="105"/>
    <x v="307"/>
    <n v="11.073488378705989"/>
    <x v="5"/>
    <x v="2"/>
  </r>
  <r>
    <x v="105"/>
    <x v="308"/>
    <n v="7.7911264860800671"/>
    <x v="5"/>
    <x v="2"/>
  </r>
  <r>
    <x v="105"/>
    <x v="309"/>
    <n v="8.7052634511260667"/>
    <x v="5"/>
    <x v="2"/>
  </r>
  <r>
    <x v="105"/>
    <x v="310"/>
    <n v="0.13532649079741743"/>
    <x v="5"/>
    <x v="2"/>
  </r>
  <r>
    <x v="105"/>
    <x v="59"/>
    <n v="0.23811112750278737"/>
    <x v="5"/>
    <x v="2"/>
  </r>
  <r>
    <x v="105"/>
    <x v="311"/>
    <n v="0.16389982609775186"/>
    <x v="5"/>
    <x v="2"/>
  </r>
  <r>
    <x v="105"/>
    <x v="255"/>
    <n v="0.80129756061497037"/>
    <x v="6"/>
    <x v="2"/>
  </r>
  <r>
    <x v="105"/>
    <x v="181"/>
    <n v="0.6185720204534868"/>
    <x v="6"/>
    <x v="2"/>
  </r>
  <r>
    <x v="105"/>
    <x v="300"/>
    <n v="0.78373317707746615"/>
    <x v="6"/>
    <x v="2"/>
  </r>
  <r>
    <x v="105"/>
    <x v="301"/>
    <n v="0.34964494671046187"/>
    <x v="6"/>
    <x v="2"/>
  </r>
  <r>
    <x v="105"/>
    <x v="302"/>
    <n v="0.14037561390505018"/>
    <x v="6"/>
    <x v="2"/>
  </r>
  <r>
    <x v="105"/>
    <x v="303"/>
    <n v="0.4362165900250542"/>
    <x v="6"/>
    <x v="2"/>
  </r>
  <r>
    <x v="105"/>
    <x v="274"/>
    <n v="3.1433546207631391"/>
    <x v="6"/>
    <x v="2"/>
  </r>
  <r>
    <x v="105"/>
    <x v="304"/>
    <n v="0.16011741295362028"/>
    <x v="6"/>
    <x v="2"/>
  </r>
  <r>
    <x v="105"/>
    <x v="305"/>
    <n v="1.574474970303819"/>
    <x v="6"/>
    <x v="2"/>
  </r>
  <r>
    <x v="105"/>
    <x v="306"/>
    <n v="0.20119372571557886"/>
    <x v="6"/>
    <x v="2"/>
  </r>
  <r>
    <x v="105"/>
    <x v="307"/>
    <n v="17.146105510846418"/>
    <x v="6"/>
    <x v="2"/>
  </r>
  <r>
    <x v="105"/>
    <x v="308"/>
    <n v="5.9660107393638935"/>
    <x v="6"/>
    <x v="2"/>
  </r>
  <r>
    <x v="105"/>
    <x v="309"/>
    <n v="6.7629917775176782"/>
    <x v="6"/>
    <x v="2"/>
  </r>
  <r>
    <x v="105"/>
    <x v="310"/>
    <n v="0.18688059194334972"/>
    <x v="6"/>
    <x v="2"/>
  </r>
  <r>
    <x v="105"/>
    <x v="59"/>
    <n v="0"/>
    <x v="6"/>
    <x v="2"/>
  </r>
  <r>
    <x v="105"/>
    <x v="311"/>
    <n v="0.21571818533301088"/>
    <x v="6"/>
    <x v="2"/>
  </r>
  <r>
    <x v="105"/>
    <x v="255"/>
    <n v="0.53147184124679303"/>
    <x v="7"/>
    <x v="2"/>
  </r>
  <r>
    <x v="105"/>
    <x v="181"/>
    <n v="0.89699254795948524"/>
    <x v="7"/>
    <x v="2"/>
  </r>
  <r>
    <x v="105"/>
    <x v="300"/>
    <n v="0.7293085260323745"/>
    <x v="7"/>
    <x v="2"/>
  </r>
  <r>
    <x v="105"/>
    <x v="301"/>
    <n v="0.54072186926157628"/>
    <x v="7"/>
    <x v="2"/>
  </r>
  <r>
    <x v="105"/>
    <x v="302"/>
    <n v="0.6932052943845467"/>
    <x v="7"/>
    <x v="2"/>
  </r>
  <r>
    <x v="105"/>
    <x v="303"/>
    <n v="0.51563249487848806"/>
    <x v="7"/>
    <x v="2"/>
  </r>
  <r>
    <x v="105"/>
    <x v="274"/>
    <n v="4.6432854748426138"/>
    <x v="7"/>
    <x v="2"/>
  </r>
  <r>
    <x v="105"/>
    <x v="304"/>
    <n v="0.23407145601608659"/>
    <x v="7"/>
    <x v="2"/>
  </r>
  <r>
    <x v="105"/>
    <x v="305"/>
    <n v="0.76732326769647918"/>
    <x v="7"/>
    <x v="2"/>
  </r>
  <r>
    <x v="105"/>
    <x v="306"/>
    <n v="0.57128004867250803"/>
    <x v="7"/>
    <x v="2"/>
  </r>
  <r>
    <x v="105"/>
    <x v="307"/>
    <n v="13.538135755959903"/>
    <x v="7"/>
    <x v="2"/>
  </r>
  <r>
    <x v="105"/>
    <x v="308"/>
    <n v="6.7368238154446551"/>
    <x v="7"/>
    <x v="2"/>
  </r>
  <r>
    <x v="105"/>
    <x v="309"/>
    <n v="3.4009942499945396"/>
    <x v="7"/>
    <x v="2"/>
  </r>
  <r>
    <x v="105"/>
    <x v="310"/>
    <n v="0.10016296068943432"/>
    <x v="7"/>
    <x v="2"/>
  </r>
  <r>
    <x v="105"/>
    <x v="59"/>
    <n v="0"/>
    <x v="7"/>
    <x v="2"/>
  </r>
  <r>
    <x v="105"/>
    <x v="311"/>
    <n v="0.98225783396469191"/>
    <x v="7"/>
    <x v="2"/>
  </r>
  <r>
    <x v="105"/>
    <x v="255"/>
    <n v="0.34869488778721947"/>
    <x v="8"/>
    <x v="2"/>
  </r>
  <r>
    <x v="105"/>
    <x v="181"/>
    <n v="1.1266985572873225"/>
    <x v="8"/>
    <x v="2"/>
  </r>
  <r>
    <x v="105"/>
    <x v="300"/>
    <n v="1.7207088408658997"/>
    <x v="8"/>
    <x v="2"/>
  </r>
  <r>
    <x v="105"/>
    <x v="301"/>
    <n v="0.69261908733445965"/>
    <x v="8"/>
    <x v="2"/>
  </r>
  <r>
    <x v="105"/>
    <x v="302"/>
    <n v="0.31847478044440747"/>
    <x v="8"/>
    <x v="2"/>
  </r>
  <r>
    <x v="105"/>
    <x v="303"/>
    <n v="1.3792555391319399"/>
    <x v="8"/>
    <x v="2"/>
  </r>
  <r>
    <x v="105"/>
    <x v="274"/>
    <n v="1.1390029661188293E-2"/>
    <x v="8"/>
    <x v="2"/>
  </r>
  <r>
    <x v="105"/>
    <x v="304"/>
    <n v="0.2966769458264007"/>
    <x v="8"/>
    <x v="2"/>
  </r>
  <r>
    <x v="105"/>
    <x v="305"/>
    <n v="1.4584491008164835"/>
    <x v="8"/>
    <x v="2"/>
  </r>
  <r>
    <x v="105"/>
    <x v="306"/>
    <n v="0.31627715527492745"/>
    <x v="8"/>
    <x v="2"/>
  </r>
  <r>
    <x v="105"/>
    <x v="307"/>
    <n v="15.328818310064174"/>
    <x v="8"/>
    <x v="2"/>
  </r>
  <r>
    <x v="105"/>
    <x v="308"/>
    <n v="5.1171436779495316"/>
    <x v="8"/>
    <x v="2"/>
  </r>
  <r>
    <x v="105"/>
    <x v="309"/>
    <n v="8.4170070996147555"/>
    <x v="8"/>
    <x v="2"/>
  </r>
  <r>
    <x v="105"/>
    <x v="310"/>
    <n v="0"/>
    <x v="8"/>
    <x v="2"/>
  </r>
  <r>
    <x v="105"/>
    <x v="59"/>
    <n v="0"/>
    <x v="8"/>
    <x v="2"/>
  </r>
  <r>
    <x v="105"/>
    <x v="311"/>
    <n v="0.45067200039145494"/>
    <x v="8"/>
    <x v="2"/>
  </r>
  <r>
    <x v="105"/>
    <x v="255"/>
    <n v="0.72108432725191107"/>
    <x v="9"/>
    <x v="2"/>
  </r>
  <r>
    <x v="105"/>
    <x v="181"/>
    <n v="1.5686845416152395"/>
    <x v="9"/>
    <x v="2"/>
  </r>
  <r>
    <x v="105"/>
    <x v="300"/>
    <n v="3.0310957380568868"/>
    <x v="9"/>
    <x v="2"/>
  </r>
  <r>
    <x v="105"/>
    <x v="301"/>
    <n v="0.78271162159596086"/>
    <x v="9"/>
    <x v="2"/>
  </r>
  <r>
    <x v="105"/>
    <x v="302"/>
    <n v="0.55104697497416755"/>
    <x v="9"/>
    <x v="2"/>
  </r>
  <r>
    <x v="105"/>
    <x v="303"/>
    <n v="0.63106124491174365"/>
    <x v="9"/>
    <x v="2"/>
  </r>
  <r>
    <x v="105"/>
    <x v="274"/>
    <n v="0.46220470758037352"/>
    <x v="9"/>
    <x v="2"/>
  </r>
  <r>
    <x v="105"/>
    <x v="304"/>
    <n v="0.19702740819484538"/>
    <x v="9"/>
    <x v="2"/>
  </r>
  <r>
    <x v="105"/>
    <x v="305"/>
    <n v="3.8247158405860091"/>
    <x v="9"/>
    <x v="2"/>
  </r>
  <r>
    <x v="105"/>
    <x v="306"/>
    <n v="0.68093661907522129"/>
    <x v="9"/>
    <x v="2"/>
  </r>
  <r>
    <x v="105"/>
    <x v="307"/>
    <n v="11.002383836040355"/>
    <x v="9"/>
    <x v="2"/>
  </r>
  <r>
    <x v="105"/>
    <x v="308"/>
    <n v="3.8326441695116586"/>
    <x v="9"/>
    <x v="2"/>
  </r>
  <r>
    <x v="105"/>
    <x v="309"/>
    <n v="5.1639849069058839"/>
    <x v="9"/>
    <x v="2"/>
  </r>
  <r>
    <x v="105"/>
    <x v="310"/>
    <n v="1.5181906453369932E-2"/>
    <x v="9"/>
    <x v="2"/>
  </r>
  <r>
    <x v="105"/>
    <x v="59"/>
    <n v="0"/>
    <x v="9"/>
    <x v="2"/>
  </r>
  <r>
    <x v="105"/>
    <x v="311"/>
    <n v="0.20883555765857753"/>
    <x v="9"/>
    <x v="2"/>
  </r>
  <r>
    <x v="105"/>
    <x v="255"/>
    <n v="0.32225890838972621"/>
    <x v="10"/>
    <x v="2"/>
  </r>
  <r>
    <x v="105"/>
    <x v="181"/>
    <n v="3.181961063103576"/>
    <x v="10"/>
    <x v="2"/>
  </r>
  <r>
    <x v="105"/>
    <x v="300"/>
    <n v="1.9998132852976975"/>
    <x v="10"/>
    <x v="2"/>
  </r>
  <r>
    <x v="105"/>
    <x v="301"/>
    <n v="0.753001013663123"/>
    <x v="10"/>
    <x v="2"/>
  </r>
  <r>
    <x v="105"/>
    <x v="302"/>
    <n v="0.15315274854165206"/>
    <x v="10"/>
    <x v="2"/>
  </r>
  <r>
    <x v="105"/>
    <x v="303"/>
    <n v="1.3523174984077129"/>
    <x v="10"/>
    <x v="2"/>
  </r>
  <r>
    <x v="105"/>
    <x v="274"/>
    <n v="1.4795193645575857"/>
    <x v="10"/>
    <x v="2"/>
  </r>
  <r>
    <x v="105"/>
    <x v="304"/>
    <n v="0.2748772768096529"/>
    <x v="10"/>
    <x v="2"/>
  </r>
  <r>
    <x v="105"/>
    <x v="305"/>
    <n v="2.9189424886983626"/>
    <x v="10"/>
    <x v="2"/>
  </r>
  <r>
    <x v="105"/>
    <x v="306"/>
    <n v="5.9027621833761756E-2"/>
    <x v="10"/>
    <x v="2"/>
  </r>
  <r>
    <x v="105"/>
    <x v="307"/>
    <n v="6.990146698021908"/>
    <x v="10"/>
    <x v="2"/>
  </r>
  <r>
    <x v="105"/>
    <x v="308"/>
    <n v="4.8212272528761346"/>
    <x v="10"/>
    <x v="2"/>
  </r>
  <r>
    <x v="105"/>
    <x v="309"/>
    <n v="4.9175858571669249"/>
    <x v="10"/>
    <x v="2"/>
  </r>
  <r>
    <x v="105"/>
    <x v="310"/>
    <n v="3.8288187135413008E-2"/>
    <x v="10"/>
    <x v="2"/>
  </r>
  <r>
    <x v="105"/>
    <x v="59"/>
    <n v="0"/>
    <x v="10"/>
    <x v="2"/>
  </r>
  <r>
    <x v="105"/>
    <x v="311"/>
    <n v="0.25046855751082703"/>
    <x v="10"/>
    <x v="2"/>
  </r>
  <r>
    <x v="105"/>
    <x v="255"/>
    <n v="0.4949765697012371"/>
    <x v="11"/>
    <x v="2"/>
  </r>
  <r>
    <x v="105"/>
    <x v="181"/>
    <n v="2.3605443118108678"/>
    <x v="11"/>
    <x v="2"/>
  </r>
  <r>
    <x v="105"/>
    <x v="300"/>
    <n v="1.5208706829546288"/>
    <x v="11"/>
    <x v="2"/>
  </r>
  <r>
    <x v="105"/>
    <x v="301"/>
    <n v="0.44180074289256888"/>
    <x v="11"/>
    <x v="2"/>
  </r>
  <r>
    <x v="105"/>
    <x v="302"/>
    <n v="6.5156151425640574E-2"/>
    <x v="11"/>
    <x v="2"/>
  </r>
  <r>
    <x v="105"/>
    <x v="303"/>
    <n v="0.51830667553428889"/>
    <x v="11"/>
    <x v="2"/>
  </r>
  <r>
    <x v="105"/>
    <x v="274"/>
    <n v="0.13311471796636232"/>
    <x v="11"/>
    <x v="2"/>
  </r>
  <r>
    <x v="105"/>
    <x v="304"/>
    <n v="0.49182385269677059"/>
    <x v="11"/>
    <x v="2"/>
  </r>
  <r>
    <x v="105"/>
    <x v="305"/>
    <n v="4.4685910217529097"/>
    <x v="11"/>
    <x v="2"/>
  </r>
  <r>
    <x v="105"/>
    <x v="306"/>
    <n v="0.3051830060323551"/>
    <x v="11"/>
    <x v="2"/>
  </r>
  <r>
    <x v="105"/>
    <x v="307"/>
    <n v="8.0265372518601463"/>
    <x v="11"/>
    <x v="2"/>
  </r>
  <r>
    <x v="105"/>
    <x v="308"/>
    <n v="3.1078783626251769"/>
    <x v="11"/>
    <x v="2"/>
  </r>
  <r>
    <x v="105"/>
    <x v="309"/>
    <n v="9.5283515120322164"/>
    <x v="11"/>
    <x v="2"/>
  </r>
  <r>
    <x v="105"/>
    <x v="310"/>
    <n v="0.10509056681554926"/>
    <x v="11"/>
    <x v="2"/>
  </r>
  <r>
    <x v="105"/>
    <x v="59"/>
    <n v="0.21018113363109847"/>
    <x v="11"/>
    <x v="2"/>
  </r>
  <r>
    <x v="105"/>
    <x v="311"/>
    <n v="1.6814490690487873E-3"/>
    <x v="11"/>
    <x v="2"/>
  </r>
  <r>
    <x v="105"/>
    <x v="255"/>
    <n v="0.91802910793488568"/>
    <x v="12"/>
    <x v="2"/>
  </r>
  <r>
    <x v="105"/>
    <x v="181"/>
    <n v="2.5879630140662777"/>
    <x v="12"/>
    <x v="2"/>
  </r>
  <r>
    <x v="105"/>
    <x v="300"/>
    <n v="1.9914938297921534"/>
    <x v="12"/>
    <x v="2"/>
  </r>
  <r>
    <x v="105"/>
    <x v="301"/>
    <n v="1.3683528531547411"/>
    <x v="12"/>
    <x v="2"/>
  </r>
  <r>
    <x v="105"/>
    <x v="302"/>
    <n v="0.37919896558442057"/>
    <x v="12"/>
    <x v="2"/>
  </r>
  <r>
    <x v="105"/>
    <x v="303"/>
    <n v="0.74271451768181473"/>
    <x v="12"/>
    <x v="2"/>
  </r>
  <r>
    <x v="105"/>
    <x v="274"/>
    <n v="6.4866398393636366"/>
    <x v="12"/>
    <x v="2"/>
  </r>
  <r>
    <x v="105"/>
    <x v="304"/>
    <n v="0.45701666689903192"/>
    <x v="12"/>
    <x v="2"/>
  </r>
  <r>
    <x v="105"/>
    <x v="305"/>
    <n v="2.1906498723949301"/>
    <x v="12"/>
    <x v="2"/>
  </r>
  <r>
    <x v="105"/>
    <x v="306"/>
    <n v="0.71784082368009705"/>
    <x v="12"/>
    <x v="2"/>
  </r>
  <r>
    <x v="105"/>
    <x v="307"/>
    <n v="5.5444029997831707"/>
    <x v="12"/>
    <x v="2"/>
  </r>
  <r>
    <x v="105"/>
    <x v="308"/>
    <n v="3.8938818963331721"/>
    <x v="12"/>
    <x v="2"/>
  </r>
  <r>
    <x v="105"/>
    <x v="309"/>
    <n v="7.5187482989047956"/>
    <x v="12"/>
    <x v="2"/>
  </r>
  <r>
    <x v="105"/>
    <x v="310"/>
    <n v="0.65580643020593354"/>
    <x v="12"/>
    <x v="2"/>
  </r>
  <r>
    <x v="105"/>
    <x v="59"/>
    <n v="0.35961967231399222"/>
    <x v="12"/>
    <x v="2"/>
  </r>
  <r>
    <x v="105"/>
    <x v="311"/>
    <n v="2.9968306026166052E-2"/>
    <x v="12"/>
    <x v="2"/>
  </r>
  <r>
    <x v="105"/>
    <x v="255"/>
    <n v="0.65177442426524168"/>
    <x v="13"/>
    <x v="2"/>
  </r>
  <r>
    <x v="105"/>
    <x v="181"/>
    <n v="4.1215228395931867"/>
    <x v="13"/>
    <x v="2"/>
  </r>
  <r>
    <x v="105"/>
    <x v="300"/>
    <n v="3.6317038417885836"/>
    <x v="13"/>
    <x v="2"/>
  </r>
  <r>
    <x v="105"/>
    <x v="301"/>
    <n v="0.71741901901863869"/>
    <x v="13"/>
    <x v="2"/>
  </r>
  <r>
    <x v="105"/>
    <x v="302"/>
    <n v="1.869496263035868"/>
    <x v="13"/>
    <x v="2"/>
  </r>
  <r>
    <x v="105"/>
    <x v="303"/>
    <n v="1.9132460985129551"/>
    <x v="13"/>
    <x v="2"/>
  </r>
  <r>
    <x v="105"/>
    <x v="274"/>
    <n v="3.6015562679103068"/>
    <x v="13"/>
    <x v="2"/>
  </r>
  <r>
    <x v="105"/>
    <x v="304"/>
    <n v="4.6284620224477602E-2"/>
    <x v="13"/>
    <x v="2"/>
  </r>
  <r>
    <x v="105"/>
    <x v="305"/>
    <n v="3.9450033252571868"/>
    <x v="13"/>
    <x v="2"/>
  </r>
  <r>
    <x v="105"/>
    <x v="306"/>
    <n v="0.88711621005573982"/>
    <x v="13"/>
    <x v="2"/>
  </r>
  <r>
    <x v="105"/>
    <x v="307"/>
    <n v="10.230006062313603"/>
    <x v="13"/>
    <x v="2"/>
  </r>
  <r>
    <x v="105"/>
    <x v="308"/>
    <n v="3.4797930883226984"/>
    <x v="13"/>
    <x v="2"/>
  </r>
  <r>
    <x v="105"/>
    <x v="309"/>
    <n v="4.5895513392115488"/>
    <x v="13"/>
    <x v="2"/>
  </r>
  <r>
    <x v="105"/>
    <x v="310"/>
    <n v="6.8982597982561372E-2"/>
    <x v="13"/>
    <x v="2"/>
  </r>
  <r>
    <x v="105"/>
    <x v="59"/>
    <n v="0"/>
    <x v="13"/>
    <x v="2"/>
  </r>
  <r>
    <x v="105"/>
    <x v="311"/>
    <n v="0"/>
    <x v="13"/>
    <x v="2"/>
  </r>
  <r>
    <x v="105"/>
    <x v="255"/>
    <n v="2.4909048264955191"/>
    <x v="14"/>
    <x v="2"/>
  </r>
  <r>
    <x v="105"/>
    <x v="181"/>
    <n v="0.86743268506860438"/>
    <x v="14"/>
    <x v="2"/>
  </r>
  <r>
    <x v="105"/>
    <x v="300"/>
    <n v="1.3481361845227549"/>
    <x v="14"/>
    <x v="2"/>
  </r>
  <r>
    <x v="105"/>
    <x v="301"/>
    <n v="2.4357205331659761"/>
    <x v="14"/>
    <x v="2"/>
  </r>
  <r>
    <x v="105"/>
    <x v="302"/>
    <n v="1.4564554870794155"/>
    <x v="14"/>
    <x v="2"/>
  </r>
  <r>
    <x v="105"/>
    <x v="303"/>
    <n v="1.1271062563328136"/>
    <x v="14"/>
    <x v="2"/>
  </r>
  <r>
    <x v="105"/>
    <x v="274"/>
    <n v="8.0536865225235594"/>
    <x v="14"/>
    <x v="2"/>
  </r>
  <r>
    <x v="105"/>
    <x v="304"/>
    <n v="0.74652492302563023"/>
    <x v="14"/>
    <x v="2"/>
  </r>
  <r>
    <x v="105"/>
    <x v="305"/>
    <n v="3.3192547361821938"/>
    <x v="14"/>
    <x v="2"/>
  </r>
  <r>
    <x v="105"/>
    <x v="306"/>
    <n v="0.38058133330718386"/>
    <x v="14"/>
    <x v="2"/>
  </r>
  <r>
    <x v="105"/>
    <x v="307"/>
    <n v="21.135437967778572"/>
    <x v="14"/>
    <x v="2"/>
  </r>
  <r>
    <x v="105"/>
    <x v="308"/>
    <n v="6.968444212854533"/>
    <x v="14"/>
    <x v="2"/>
  </r>
  <r>
    <x v="105"/>
    <x v="309"/>
    <n v="7.2266540097598737"/>
    <x v="14"/>
    <x v="2"/>
  </r>
  <r>
    <x v="105"/>
    <x v="310"/>
    <n v="9.6609107685669757E-2"/>
    <x v="14"/>
    <x v="2"/>
  </r>
  <r>
    <x v="105"/>
    <x v="59"/>
    <n v="0"/>
    <x v="14"/>
    <x v="2"/>
  </r>
  <r>
    <x v="105"/>
    <x v="311"/>
    <n v="0.40839304612578575"/>
    <x v="14"/>
    <x v="2"/>
  </r>
  <r>
    <x v="105"/>
    <x v="255"/>
    <n v="0.89217172008350154"/>
    <x v="15"/>
    <x v="2"/>
  </r>
  <r>
    <x v="105"/>
    <x v="181"/>
    <n v="4.9522550413790931"/>
    <x v="15"/>
    <x v="2"/>
  </r>
  <r>
    <x v="105"/>
    <x v="300"/>
    <n v="9.1095008407739062"/>
    <x v="15"/>
    <x v="2"/>
  </r>
  <r>
    <x v="105"/>
    <x v="301"/>
    <n v="0.70167582706138021"/>
    <x v="15"/>
    <x v="2"/>
  </r>
  <r>
    <x v="105"/>
    <x v="302"/>
    <n v="0.69242225771859722"/>
    <x v="15"/>
    <x v="2"/>
  </r>
  <r>
    <x v="105"/>
    <x v="303"/>
    <n v="4.5656792048693768"/>
    <x v="15"/>
    <x v="2"/>
  </r>
  <r>
    <x v="105"/>
    <x v="274"/>
    <n v="0.97641110996263003"/>
    <x v="15"/>
    <x v="2"/>
  </r>
  <r>
    <x v="105"/>
    <x v="304"/>
    <n v="0.74188099041278266"/>
    <x v="15"/>
    <x v="2"/>
  </r>
  <r>
    <x v="105"/>
    <x v="305"/>
    <n v="2.6698142996919367"/>
    <x v="15"/>
    <x v="2"/>
  </r>
  <r>
    <x v="105"/>
    <x v="306"/>
    <n v="0.7115675736002175"/>
    <x v="15"/>
    <x v="2"/>
  </r>
  <r>
    <x v="105"/>
    <x v="307"/>
    <n v="11.803278694177665"/>
    <x v="15"/>
    <x v="2"/>
  </r>
  <r>
    <x v="105"/>
    <x v="308"/>
    <n v="7.289132297889652"/>
    <x v="15"/>
    <x v="2"/>
  </r>
  <r>
    <x v="105"/>
    <x v="309"/>
    <n v="21.721828675249046"/>
    <x v="15"/>
    <x v="2"/>
  </r>
  <r>
    <x v="105"/>
    <x v="310"/>
    <n v="7.1794934556075746E-2"/>
    <x v="15"/>
    <x v="2"/>
  </r>
  <r>
    <x v="105"/>
    <x v="59"/>
    <n v="0.83760756982088402"/>
    <x v="15"/>
    <x v="2"/>
  </r>
  <r>
    <x v="105"/>
    <x v="311"/>
    <n v="0.13162404668613889"/>
    <x v="15"/>
    <x v="2"/>
  </r>
  <r>
    <x v="105"/>
    <x v="255"/>
    <n v="1.6129249995507853"/>
    <x v="16"/>
    <x v="2"/>
  </r>
  <r>
    <x v="105"/>
    <x v="181"/>
    <n v="4.043393263585136"/>
    <x v="16"/>
    <x v="2"/>
  </r>
  <r>
    <x v="105"/>
    <x v="300"/>
    <n v="5.0374141954541463"/>
    <x v="16"/>
    <x v="2"/>
  </r>
  <r>
    <x v="105"/>
    <x v="301"/>
    <n v="1.9087509230232425"/>
    <x v="16"/>
    <x v="2"/>
  </r>
  <r>
    <x v="105"/>
    <x v="302"/>
    <n v="0.55906802626766749"/>
    <x v="16"/>
    <x v="2"/>
  </r>
  <r>
    <x v="105"/>
    <x v="303"/>
    <n v="2.8774583797591693"/>
    <x v="16"/>
    <x v="2"/>
  </r>
  <r>
    <x v="105"/>
    <x v="274"/>
    <n v="3.0716061323883048"/>
    <x v="16"/>
    <x v="2"/>
  </r>
  <r>
    <x v="105"/>
    <x v="304"/>
    <n v="0.36157254093451979"/>
    <x v="16"/>
    <x v="2"/>
  </r>
  <r>
    <x v="105"/>
    <x v="305"/>
    <n v="3.0551806857636352"/>
    <x v="16"/>
    <x v="2"/>
  </r>
  <r>
    <x v="105"/>
    <x v="306"/>
    <n v="0.50606613688101099"/>
    <x v="16"/>
    <x v="2"/>
  </r>
  <r>
    <x v="105"/>
    <x v="307"/>
    <n v="10.166615807424915"/>
    <x v="16"/>
    <x v="2"/>
  </r>
  <r>
    <x v="105"/>
    <x v="308"/>
    <n v="3.7247669886290775"/>
    <x v="16"/>
    <x v="2"/>
  </r>
  <r>
    <x v="105"/>
    <x v="309"/>
    <n v="19.883380646793324"/>
    <x v="16"/>
    <x v="2"/>
  </r>
  <r>
    <x v="105"/>
    <x v="310"/>
    <n v="0.31810258376598738"/>
    <x v="16"/>
    <x v="2"/>
  </r>
  <r>
    <x v="105"/>
    <x v="59"/>
    <n v="0.87427427875402985"/>
    <x v="16"/>
    <x v="2"/>
  </r>
  <r>
    <x v="105"/>
    <x v="311"/>
    <n v="0.46137739586663212"/>
    <x v="16"/>
    <x v="2"/>
  </r>
  <r>
    <x v="105"/>
    <x v="255"/>
    <n v="1.1292419285698978"/>
    <x v="0"/>
    <x v="3"/>
  </r>
  <r>
    <x v="105"/>
    <x v="181"/>
    <n v="2.1659059407391692"/>
    <x v="0"/>
    <x v="3"/>
  </r>
  <r>
    <x v="105"/>
    <x v="300"/>
    <n v="2.7982531483928583"/>
    <x v="0"/>
    <x v="3"/>
  </r>
  <r>
    <x v="105"/>
    <x v="301"/>
    <n v="1.0375047218889426"/>
    <x v="0"/>
    <x v="3"/>
  </r>
  <r>
    <x v="105"/>
    <x v="302"/>
    <n v="0.56581583706446092"/>
    <x v="0"/>
    <x v="3"/>
  </r>
  <r>
    <x v="105"/>
    <x v="303"/>
    <n v="1.4693695297005507"/>
    <x v="0"/>
    <x v="3"/>
  </r>
  <r>
    <x v="105"/>
    <x v="274"/>
    <n v="1.6150844818645249"/>
    <x v="0"/>
    <x v="3"/>
  </r>
  <r>
    <x v="105"/>
    <x v="304"/>
    <n v="0.34311124354379607"/>
    <x v="0"/>
    <x v="3"/>
  </r>
  <r>
    <x v="105"/>
    <x v="305"/>
    <n v="3.1063742720720739"/>
    <x v="0"/>
    <x v="3"/>
  </r>
  <r>
    <x v="105"/>
    <x v="306"/>
    <n v="0.54533990973471969"/>
    <x v="0"/>
    <x v="3"/>
  </r>
  <r>
    <x v="105"/>
    <x v="307"/>
    <n v="11.618191646232424"/>
    <x v="0"/>
    <x v="3"/>
  </r>
  <r>
    <x v="105"/>
    <x v="308"/>
    <n v="5.1551111910536447"/>
    <x v="0"/>
    <x v="3"/>
  </r>
  <r>
    <x v="105"/>
    <x v="309"/>
    <n v="7.0248553876697457"/>
    <x v="0"/>
    <x v="3"/>
  </r>
  <r>
    <x v="105"/>
    <x v="310"/>
    <n v="0.16603960249360988"/>
    <x v="0"/>
    <x v="3"/>
  </r>
  <r>
    <x v="105"/>
    <x v="59"/>
    <n v="0.2729634319192274"/>
    <x v="0"/>
    <x v="3"/>
  </r>
  <r>
    <x v="105"/>
    <x v="311"/>
    <n v="0.28788420768943801"/>
    <x v="0"/>
    <x v="3"/>
  </r>
  <r>
    <x v="105"/>
    <x v="255"/>
    <n v="1.3229004215186038"/>
    <x v="1"/>
    <x v="3"/>
  </r>
  <r>
    <x v="105"/>
    <x v="181"/>
    <n v="4.9217462167956523"/>
    <x v="1"/>
    <x v="3"/>
  </r>
  <r>
    <x v="105"/>
    <x v="300"/>
    <n v="5.3966219938836435"/>
    <x v="1"/>
    <x v="3"/>
  </r>
  <r>
    <x v="105"/>
    <x v="301"/>
    <n v="1.949664920833112"/>
    <x v="1"/>
    <x v="3"/>
  </r>
  <r>
    <x v="105"/>
    <x v="302"/>
    <n v="0.42532430208423933"/>
    <x v="1"/>
    <x v="3"/>
  </r>
  <r>
    <x v="105"/>
    <x v="303"/>
    <n v="3.1671946556202699"/>
    <x v="1"/>
    <x v="3"/>
  </r>
  <r>
    <x v="105"/>
    <x v="274"/>
    <n v="1.8055561504470292"/>
    <x v="1"/>
    <x v="3"/>
  </r>
  <r>
    <x v="105"/>
    <x v="304"/>
    <n v="0.62161840103469412"/>
    <x v="1"/>
    <x v="3"/>
  </r>
  <r>
    <x v="105"/>
    <x v="305"/>
    <n v="4.1749650279958361"/>
    <x v="1"/>
    <x v="3"/>
  </r>
  <r>
    <x v="105"/>
    <x v="306"/>
    <n v="0.48571347710098728"/>
    <x v="1"/>
    <x v="3"/>
  </r>
  <r>
    <x v="105"/>
    <x v="307"/>
    <n v="9.287891154678606"/>
    <x v="1"/>
    <x v="3"/>
  </r>
  <r>
    <x v="105"/>
    <x v="308"/>
    <n v="3.8080893029425784"/>
    <x v="1"/>
    <x v="3"/>
  </r>
  <r>
    <x v="105"/>
    <x v="309"/>
    <n v="12.23420552900728"/>
    <x v="1"/>
    <x v="3"/>
  </r>
  <r>
    <x v="105"/>
    <x v="310"/>
    <n v="0.29915480147189466"/>
    <x v="1"/>
    <x v="3"/>
  </r>
  <r>
    <x v="105"/>
    <x v="59"/>
    <n v="2.5225971959852863E-3"/>
    <x v="1"/>
    <x v="3"/>
  </r>
  <r>
    <x v="105"/>
    <x v="311"/>
    <n v="0.34747515076099317"/>
    <x v="1"/>
    <x v="3"/>
  </r>
  <r>
    <x v="105"/>
    <x v="255"/>
    <n v="1.4709454139964679"/>
    <x v="2"/>
    <x v="3"/>
  </r>
  <r>
    <x v="105"/>
    <x v="181"/>
    <n v="0.73451392439996765"/>
    <x v="2"/>
    <x v="3"/>
  </r>
  <r>
    <x v="105"/>
    <x v="300"/>
    <n v="1.4519230296066008"/>
    <x v="2"/>
    <x v="3"/>
  </r>
  <r>
    <x v="105"/>
    <x v="301"/>
    <n v="1.1118819232018746"/>
    <x v="2"/>
    <x v="3"/>
  </r>
  <r>
    <x v="105"/>
    <x v="302"/>
    <n v="0.5680318098504521"/>
    <x v="2"/>
    <x v="3"/>
  </r>
  <r>
    <x v="105"/>
    <x v="303"/>
    <n v="0.91543962490325437"/>
    <x v="2"/>
    <x v="3"/>
  </r>
  <r>
    <x v="105"/>
    <x v="274"/>
    <n v="0.72067882076996781"/>
    <x v="2"/>
    <x v="3"/>
  </r>
  <r>
    <x v="105"/>
    <x v="304"/>
    <n v="0.19390449742895277"/>
    <x v="2"/>
    <x v="3"/>
  </r>
  <r>
    <x v="105"/>
    <x v="305"/>
    <n v="3.1568489528797015"/>
    <x v="2"/>
    <x v="3"/>
  </r>
  <r>
    <x v="105"/>
    <x v="306"/>
    <n v="0.64180064107285228"/>
    <x v="2"/>
    <x v="3"/>
  </r>
  <r>
    <x v="105"/>
    <x v="307"/>
    <n v="14.873452274479192"/>
    <x v="2"/>
    <x v="3"/>
  </r>
  <r>
    <x v="105"/>
    <x v="308"/>
    <n v="6.005418381236316"/>
    <x v="2"/>
    <x v="3"/>
  </r>
  <r>
    <x v="105"/>
    <x v="309"/>
    <n v="5.2720509295236173"/>
    <x v="2"/>
    <x v="3"/>
  </r>
  <r>
    <x v="105"/>
    <x v="310"/>
    <n v="4.712916381446032E-2"/>
    <x v="2"/>
    <x v="3"/>
  </r>
  <r>
    <x v="105"/>
    <x v="59"/>
    <n v="0.57864195479374536"/>
    <x v="2"/>
    <x v="3"/>
  </r>
  <r>
    <x v="105"/>
    <x v="311"/>
    <n v="0.18496899475844786"/>
    <x v="2"/>
    <x v="3"/>
  </r>
  <r>
    <x v="105"/>
    <x v="255"/>
    <n v="0.49349020539855448"/>
    <x v="3"/>
    <x v="3"/>
  </r>
  <r>
    <x v="105"/>
    <x v="181"/>
    <n v="2.7028135013889125"/>
    <x v="3"/>
    <x v="3"/>
  </r>
  <r>
    <x v="105"/>
    <x v="300"/>
    <n v="2.9773740842864327"/>
    <x v="3"/>
    <x v="3"/>
  </r>
  <r>
    <x v="105"/>
    <x v="301"/>
    <n v="0.26146401860850615"/>
    <x v="3"/>
    <x v="3"/>
  </r>
  <r>
    <x v="105"/>
    <x v="302"/>
    <n v="0.63221248333924618"/>
    <x v="3"/>
    <x v="3"/>
  </r>
  <r>
    <x v="105"/>
    <x v="303"/>
    <n v="1.4023341997403855"/>
    <x v="3"/>
    <x v="3"/>
  </r>
  <r>
    <x v="105"/>
    <x v="274"/>
    <n v="3.0832343965742868"/>
    <x v="3"/>
    <x v="3"/>
  </r>
  <r>
    <x v="105"/>
    <x v="304"/>
    <n v="0.31213447070998934"/>
    <x v="3"/>
    <x v="3"/>
  </r>
  <r>
    <x v="105"/>
    <x v="305"/>
    <n v="2.8900848384714757"/>
    <x v="3"/>
    <x v="3"/>
  </r>
  <r>
    <x v="105"/>
    <x v="306"/>
    <n v="0.54910995138291296"/>
    <x v="3"/>
    <x v="3"/>
  </r>
  <r>
    <x v="105"/>
    <x v="307"/>
    <n v="5.8693055626205544"/>
    <x v="3"/>
    <x v="3"/>
  </r>
  <r>
    <x v="105"/>
    <x v="308"/>
    <n v="3.5050458178307591"/>
    <x v="3"/>
    <x v="3"/>
  </r>
  <r>
    <x v="105"/>
    <x v="309"/>
    <n v="2.6165466361456797"/>
    <x v="3"/>
    <x v="3"/>
  </r>
  <r>
    <x v="105"/>
    <x v="310"/>
    <n v="0.22540968363847147"/>
    <x v="3"/>
    <x v="3"/>
  </r>
  <r>
    <x v="105"/>
    <x v="59"/>
    <n v="7.2893678788560484E-2"/>
    <x v="3"/>
    <x v="3"/>
  </r>
  <r>
    <x v="105"/>
    <x v="311"/>
    <n v="0.31876966454843531"/>
    <x v="3"/>
    <x v="3"/>
  </r>
  <r>
    <x v="105"/>
    <x v="255"/>
    <n v="0.92949113878653133"/>
    <x v="4"/>
    <x v="3"/>
  </r>
  <r>
    <x v="105"/>
    <x v="181"/>
    <n v="1.2174250663054191"/>
    <x v="4"/>
    <x v="3"/>
  </r>
  <r>
    <x v="105"/>
    <x v="300"/>
    <n v="1.6546133821048967"/>
    <x v="4"/>
    <x v="3"/>
  </r>
  <r>
    <x v="105"/>
    <x v="301"/>
    <n v="0.66149556604782833"/>
    <x v="4"/>
    <x v="3"/>
  </r>
  <r>
    <x v="105"/>
    <x v="302"/>
    <n v="0.3943642947568628"/>
    <x v="4"/>
    <x v="3"/>
  </r>
  <r>
    <x v="105"/>
    <x v="303"/>
    <n v="0.82139253427098591"/>
    <x v="4"/>
    <x v="3"/>
  </r>
  <r>
    <x v="105"/>
    <x v="274"/>
    <n v="1.2305512803764251"/>
    <x v="4"/>
    <x v="3"/>
  </r>
  <r>
    <x v="105"/>
    <x v="304"/>
    <n v="0.51526799538971679"/>
    <x v="4"/>
    <x v="3"/>
  </r>
  <r>
    <x v="105"/>
    <x v="305"/>
    <n v="1.791960940462628"/>
    <x v="4"/>
    <x v="3"/>
  </r>
  <r>
    <x v="105"/>
    <x v="306"/>
    <n v="0.43035207288363891"/>
    <x v="4"/>
    <x v="3"/>
  </r>
  <r>
    <x v="105"/>
    <x v="307"/>
    <n v="15.217571422139565"/>
    <x v="4"/>
    <x v="3"/>
  </r>
  <r>
    <x v="105"/>
    <x v="308"/>
    <n v="7.3936978006191527"/>
    <x v="4"/>
    <x v="3"/>
  </r>
  <r>
    <x v="105"/>
    <x v="309"/>
    <n v="7.5456359712082133"/>
    <x v="4"/>
    <x v="3"/>
  </r>
  <r>
    <x v="105"/>
    <x v="310"/>
    <n v="7.8629383034627076E-2"/>
    <x v="4"/>
    <x v="3"/>
  </r>
  <r>
    <x v="105"/>
    <x v="59"/>
    <n v="9.7061036597988357E-2"/>
    <x v="4"/>
    <x v="3"/>
  </r>
  <r>
    <x v="105"/>
    <x v="311"/>
    <n v="0.17089129112449614"/>
    <x v="4"/>
    <x v="3"/>
  </r>
  <r>
    <x v="105"/>
    <x v="255"/>
    <n v="1.2032118239261265"/>
    <x v="5"/>
    <x v="3"/>
  </r>
  <r>
    <x v="105"/>
    <x v="181"/>
    <n v="1.0610738464520657"/>
    <x v="5"/>
    <x v="3"/>
  </r>
  <r>
    <x v="105"/>
    <x v="300"/>
    <n v="2.4685513271296733"/>
    <x v="5"/>
    <x v="3"/>
  </r>
  <r>
    <x v="105"/>
    <x v="301"/>
    <n v="0.74749347082341233"/>
    <x v="5"/>
    <x v="3"/>
  </r>
  <r>
    <x v="105"/>
    <x v="302"/>
    <n v="0.70595964623683649"/>
    <x v="5"/>
    <x v="3"/>
  </r>
  <r>
    <x v="105"/>
    <x v="303"/>
    <n v="0.98089049065297929"/>
    <x v="5"/>
    <x v="3"/>
  </r>
  <r>
    <x v="105"/>
    <x v="274"/>
    <n v="1.408688883894716"/>
    <x v="5"/>
    <x v="3"/>
  </r>
  <r>
    <x v="105"/>
    <x v="304"/>
    <n v="0.15898225077861744"/>
    <x v="5"/>
    <x v="3"/>
  </r>
  <r>
    <x v="105"/>
    <x v="305"/>
    <n v="1.5550956155623985"/>
    <x v="5"/>
    <x v="3"/>
  </r>
  <r>
    <x v="105"/>
    <x v="306"/>
    <n v="0.44337357746170325"/>
    <x v="5"/>
    <x v="3"/>
  </r>
  <r>
    <x v="105"/>
    <x v="307"/>
    <n v="11.811642853747522"/>
    <x v="5"/>
    <x v="3"/>
  </r>
  <r>
    <x v="105"/>
    <x v="308"/>
    <n v="8.9378483075613175"/>
    <x v="5"/>
    <x v="3"/>
  </r>
  <r>
    <x v="105"/>
    <x v="309"/>
    <n v="8.0753292169800766"/>
    <x v="5"/>
    <x v="3"/>
  </r>
  <r>
    <x v="105"/>
    <x v="310"/>
    <n v="2.0766912293288208E-2"/>
    <x v="5"/>
    <x v="3"/>
  </r>
  <r>
    <x v="105"/>
    <x v="59"/>
    <n v="0"/>
    <x v="5"/>
    <x v="3"/>
  </r>
  <r>
    <x v="105"/>
    <x v="311"/>
    <n v="0.36457468248217062"/>
    <x v="5"/>
    <x v="3"/>
  </r>
  <r>
    <x v="105"/>
    <x v="255"/>
    <n v="0.87220370560746352"/>
    <x v="6"/>
    <x v="3"/>
  </r>
  <r>
    <x v="105"/>
    <x v="181"/>
    <n v="1.2349662093142943"/>
    <x v="6"/>
    <x v="3"/>
  </r>
  <r>
    <x v="105"/>
    <x v="300"/>
    <n v="0.6202953090516552"/>
    <x v="6"/>
    <x v="3"/>
  </r>
  <r>
    <x v="105"/>
    <x v="301"/>
    <n v="0.63285081221110062"/>
    <x v="6"/>
    <x v="3"/>
  </r>
  <r>
    <x v="105"/>
    <x v="302"/>
    <n v="0.36472009975946695"/>
    <x v="6"/>
    <x v="3"/>
  </r>
  <r>
    <x v="105"/>
    <x v="303"/>
    <n v="0.70397121131068774"/>
    <x v="6"/>
    <x v="3"/>
  </r>
  <r>
    <x v="105"/>
    <x v="274"/>
    <n v="2.1272595882129925"/>
    <x v="6"/>
    <x v="3"/>
  </r>
  <r>
    <x v="105"/>
    <x v="304"/>
    <n v="1.5194711344378511"/>
    <x v="6"/>
    <x v="3"/>
  </r>
  <r>
    <x v="105"/>
    <x v="305"/>
    <n v="1.5220538220033528"/>
    <x v="6"/>
    <x v="3"/>
  </r>
  <r>
    <x v="105"/>
    <x v="306"/>
    <n v="0.34406845812357539"/>
    <x v="6"/>
    <x v="3"/>
  </r>
  <r>
    <x v="105"/>
    <x v="307"/>
    <n v="16.637666645841598"/>
    <x v="6"/>
    <x v="3"/>
  </r>
  <r>
    <x v="105"/>
    <x v="308"/>
    <n v="6.2989910802316436"/>
    <x v="6"/>
    <x v="3"/>
  </r>
  <r>
    <x v="105"/>
    <x v="309"/>
    <n v="8.6043130219289772"/>
    <x v="6"/>
    <x v="3"/>
  </r>
  <r>
    <x v="105"/>
    <x v="310"/>
    <n v="8.0114117895677767E-2"/>
    <x v="6"/>
    <x v="3"/>
  </r>
  <r>
    <x v="105"/>
    <x v="59"/>
    <n v="0"/>
    <x v="6"/>
    <x v="3"/>
  </r>
  <r>
    <x v="105"/>
    <x v="311"/>
    <n v="8.6035479843484586E-2"/>
    <x v="6"/>
    <x v="3"/>
  </r>
  <r>
    <x v="105"/>
    <x v="255"/>
    <n v="0.82426494508455717"/>
    <x v="7"/>
    <x v="3"/>
  </r>
  <r>
    <x v="105"/>
    <x v="181"/>
    <n v="0.83789746639578511"/>
    <x v="7"/>
    <x v="3"/>
  </r>
  <r>
    <x v="105"/>
    <x v="300"/>
    <n v="1.4941720774757172"/>
    <x v="7"/>
    <x v="3"/>
  </r>
  <r>
    <x v="105"/>
    <x v="301"/>
    <n v="0.68961732622254812"/>
    <x v="7"/>
    <x v="3"/>
  </r>
  <r>
    <x v="105"/>
    <x v="302"/>
    <n v="0.2853368239708613"/>
    <x v="7"/>
    <x v="3"/>
  </r>
  <r>
    <x v="105"/>
    <x v="303"/>
    <n v="0.50745634671264128"/>
    <x v="7"/>
    <x v="3"/>
  </r>
  <r>
    <x v="105"/>
    <x v="274"/>
    <n v="0.7833225753160451"/>
    <x v="7"/>
    <x v="3"/>
  </r>
  <r>
    <x v="105"/>
    <x v="304"/>
    <n v="0.30133209761233698"/>
    <x v="7"/>
    <x v="3"/>
  </r>
  <r>
    <x v="105"/>
    <x v="305"/>
    <n v="2.0688355594154912"/>
    <x v="7"/>
    <x v="3"/>
  </r>
  <r>
    <x v="105"/>
    <x v="306"/>
    <n v="0.44971542157220079"/>
    <x v="7"/>
    <x v="3"/>
  </r>
  <r>
    <x v="105"/>
    <x v="307"/>
    <n v="16.803567357699784"/>
    <x v="7"/>
    <x v="3"/>
  </r>
  <r>
    <x v="105"/>
    <x v="308"/>
    <n v="6.869281608130704"/>
    <x v="7"/>
    <x v="3"/>
  </r>
  <r>
    <x v="105"/>
    <x v="309"/>
    <n v="5.5023876528949653"/>
    <x v="7"/>
    <x v="3"/>
  </r>
  <r>
    <x v="105"/>
    <x v="310"/>
    <n v="6.1367307373328468E-2"/>
    <x v="7"/>
    <x v="3"/>
  </r>
  <r>
    <x v="105"/>
    <x v="59"/>
    <n v="0.28878732881566321"/>
    <x v="7"/>
    <x v="3"/>
  </r>
  <r>
    <x v="105"/>
    <x v="311"/>
    <n v="6.3172228178426354E-2"/>
    <x v="7"/>
    <x v="3"/>
  </r>
  <r>
    <x v="105"/>
    <x v="255"/>
    <n v="0.77999864025909094"/>
    <x v="8"/>
    <x v="3"/>
  </r>
  <r>
    <x v="105"/>
    <x v="181"/>
    <n v="1.8227669704957701"/>
    <x v="8"/>
    <x v="3"/>
  </r>
  <r>
    <x v="105"/>
    <x v="300"/>
    <n v="1.9349190464582813"/>
    <x v="8"/>
    <x v="3"/>
  </r>
  <r>
    <x v="105"/>
    <x v="301"/>
    <n v="0.55455383659537516"/>
    <x v="8"/>
    <x v="3"/>
  </r>
  <r>
    <x v="105"/>
    <x v="302"/>
    <n v="0.17574076103824057"/>
    <x v="8"/>
    <x v="3"/>
  </r>
  <r>
    <x v="105"/>
    <x v="303"/>
    <n v="1.1124726898053479"/>
    <x v="8"/>
    <x v="3"/>
  </r>
  <r>
    <x v="105"/>
    <x v="274"/>
    <n v="0.59707301862504869"/>
    <x v="8"/>
    <x v="3"/>
  </r>
  <r>
    <x v="105"/>
    <x v="304"/>
    <n v="0.1445072302137797"/>
    <x v="8"/>
    <x v="3"/>
  </r>
  <r>
    <x v="105"/>
    <x v="305"/>
    <n v="2.0358067244861764"/>
    <x v="8"/>
    <x v="3"/>
  </r>
  <r>
    <x v="105"/>
    <x v="306"/>
    <n v="0.48153392610847118"/>
    <x v="8"/>
    <x v="3"/>
  </r>
  <r>
    <x v="105"/>
    <x v="307"/>
    <n v="15.984059235016261"/>
    <x v="8"/>
    <x v="3"/>
  </r>
  <r>
    <x v="105"/>
    <x v="308"/>
    <n v="7.2702426118959114"/>
    <x v="8"/>
    <x v="3"/>
  </r>
  <r>
    <x v="105"/>
    <x v="309"/>
    <n v="8.151343304760406"/>
    <x v="8"/>
    <x v="3"/>
  </r>
  <r>
    <x v="105"/>
    <x v="310"/>
    <n v="0.16641907510224155"/>
    <x v="8"/>
    <x v="3"/>
  </r>
  <r>
    <x v="105"/>
    <x v="59"/>
    <n v="9.3610729745010793E-2"/>
    <x v="8"/>
    <x v="3"/>
  </r>
  <r>
    <x v="105"/>
    <x v="311"/>
    <n v="0.1502670884217398"/>
    <x v="8"/>
    <x v="3"/>
  </r>
  <r>
    <x v="105"/>
    <x v="255"/>
    <n v="0.81251167906800192"/>
    <x v="9"/>
    <x v="3"/>
  </r>
  <r>
    <x v="105"/>
    <x v="181"/>
    <n v="1.7174682069833782"/>
    <x v="9"/>
    <x v="3"/>
  </r>
  <r>
    <x v="105"/>
    <x v="300"/>
    <n v="2.2344442591301417"/>
    <x v="9"/>
    <x v="3"/>
  </r>
  <r>
    <x v="105"/>
    <x v="301"/>
    <n v="0.82091395542658063"/>
    <x v="9"/>
    <x v="3"/>
  </r>
  <r>
    <x v="105"/>
    <x v="302"/>
    <n v="0.55950246541782678"/>
    <x v="9"/>
    <x v="3"/>
  </r>
  <r>
    <x v="105"/>
    <x v="303"/>
    <n v="0.39746563882487873"/>
    <x v="9"/>
    <x v="3"/>
  </r>
  <r>
    <x v="105"/>
    <x v="274"/>
    <n v="1.0251107305849709"/>
    <x v="9"/>
    <x v="3"/>
  </r>
  <r>
    <x v="105"/>
    <x v="304"/>
    <n v="2.6742019058738388E-2"/>
    <x v="9"/>
    <x v="3"/>
  </r>
  <r>
    <x v="105"/>
    <x v="305"/>
    <n v="3.0119932243917193"/>
    <x v="9"/>
    <x v="3"/>
  </r>
  <r>
    <x v="105"/>
    <x v="306"/>
    <n v="0.21661035437578111"/>
    <x v="9"/>
    <x v="3"/>
  </r>
  <r>
    <x v="105"/>
    <x v="307"/>
    <n v="12.253391221743996"/>
    <x v="9"/>
    <x v="3"/>
  </r>
  <r>
    <x v="105"/>
    <x v="308"/>
    <n v="5.0404413996737176"/>
    <x v="9"/>
    <x v="3"/>
  </r>
  <r>
    <x v="105"/>
    <x v="309"/>
    <n v="5.7796931524561117"/>
    <x v="9"/>
    <x v="3"/>
  </r>
  <r>
    <x v="105"/>
    <x v="310"/>
    <n v="0"/>
    <x v="9"/>
    <x v="3"/>
  </r>
  <r>
    <x v="105"/>
    <x v="59"/>
    <n v="0"/>
    <x v="9"/>
    <x v="3"/>
  </r>
  <r>
    <x v="105"/>
    <x v="311"/>
    <n v="0.30604755145000623"/>
    <x v="9"/>
    <x v="3"/>
  </r>
  <r>
    <x v="105"/>
    <x v="255"/>
    <n v="0.61633176470752449"/>
    <x v="10"/>
    <x v="3"/>
  </r>
  <r>
    <x v="105"/>
    <x v="181"/>
    <n v="4.2222512356984536"/>
    <x v="10"/>
    <x v="3"/>
  </r>
  <r>
    <x v="105"/>
    <x v="300"/>
    <n v="3.2845341425090391"/>
    <x v="10"/>
    <x v="3"/>
  </r>
  <r>
    <x v="105"/>
    <x v="301"/>
    <n v="0.3268325374392132"/>
    <x v="10"/>
    <x v="3"/>
  </r>
  <r>
    <x v="105"/>
    <x v="302"/>
    <n v="0.46766281779919938"/>
    <x v="10"/>
    <x v="3"/>
  </r>
  <r>
    <x v="105"/>
    <x v="303"/>
    <n v="1.1472353499136614"/>
    <x v="10"/>
    <x v="3"/>
  </r>
  <r>
    <x v="105"/>
    <x v="274"/>
    <n v="0.97651184966594173"/>
    <x v="10"/>
    <x v="3"/>
  </r>
  <r>
    <x v="105"/>
    <x v="304"/>
    <n v="0.62496758378620276"/>
    <x v="10"/>
    <x v="3"/>
  </r>
  <r>
    <x v="105"/>
    <x v="305"/>
    <n v="2.3957090711804452"/>
    <x v="10"/>
    <x v="3"/>
  </r>
  <r>
    <x v="105"/>
    <x v="306"/>
    <n v="0.41321729997700857"/>
    <x v="10"/>
    <x v="3"/>
  </r>
  <r>
    <x v="105"/>
    <x v="307"/>
    <n v="5.9979084970297905"/>
    <x v="10"/>
    <x v="3"/>
  </r>
  <r>
    <x v="105"/>
    <x v="308"/>
    <n v="3.6356798321236066"/>
    <x v="10"/>
    <x v="3"/>
  </r>
  <r>
    <x v="105"/>
    <x v="309"/>
    <n v="8.8635389848453983"/>
    <x v="10"/>
    <x v="3"/>
  </r>
  <r>
    <x v="105"/>
    <x v="310"/>
    <n v="0.17935931932639751"/>
    <x v="10"/>
    <x v="3"/>
  </r>
  <r>
    <x v="105"/>
    <x v="59"/>
    <n v="0.32151818723694947"/>
    <x v="10"/>
    <x v="3"/>
  </r>
  <r>
    <x v="105"/>
    <x v="311"/>
    <n v="4.5171976719240864E-2"/>
    <x v="10"/>
    <x v="3"/>
  </r>
  <r>
    <x v="105"/>
    <x v="255"/>
    <n v="0.52496125321603748"/>
    <x v="11"/>
    <x v="3"/>
  </r>
  <r>
    <x v="105"/>
    <x v="181"/>
    <n v="1.4351481959382575"/>
    <x v="11"/>
    <x v="3"/>
  </r>
  <r>
    <x v="105"/>
    <x v="300"/>
    <n v="1.9605616678070772"/>
    <x v="11"/>
    <x v="3"/>
  </r>
  <r>
    <x v="105"/>
    <x v="301"/>
    <n v="0.17830335452575249"/>
    <x v="11"/>
    <x v="3"/>
  </r>
  <r>
    <x v="105"/>
    <x v="302"/>
    <n v="0.15117023535879001"/>
    <x v="11"/>
    <x v="3"/>
  </r>
  <r>
    <x v="105"/>
    <x v="303"/>
    <n v="0.455577991346234"/>
    <x v="11"/>
    <x v="3"/>
  </r>
  <r>
    <x v="105"/>
    <x v="274"/>
    <n v="1.2209903625133052"/>
    <x v="11"/>
    <x v="3"/>
  </r>
  <r>
    <x v="105"/>
    <x v="304"/>
    <n v="0.28812788448726662"/>
    <x v="11"/>
    <x v="3"/>
  </r>
  <r>
    <x v="105"/>
    <x v="305"/>
    <n v="2.3187963640085996"/>
    <x v="11"/>
    <x v="3"/>
  </r>
  <r>
    <x v="105"/>
    <x v="306"/>
    <n v="0.42734662687965658"/>
    <x v="11"/>
    <x v="3"/>
  </r>
  <r>
    <x v="105"/>
    <x v="307"/>
    <n v="7.8906340670760544"/>
    <x v="11"/>
    <x v="3"/>
  </r>
  <r>
    <x v="105"/>
    <x v="308"/>
    <n v="3.5907453084240477"/>
    <x v="11"/>
    <x v="3"/>
  </r>
  <r>
    <x v="105"/>
    <x v="309"/>
    <n v="4.7572110219446921"/>
    <x v="11"/>
    <x v="3"/>
  </r>
  <r>
    <x v="105"/>
    <x v="310"/>
    <n v="0.19380799404973095"/>
    <x v="11"/>
    <x v="3"/>
  </r>
  <r>
    <x v="105"/>
    <x v="59"/>
    <n v="0"/>
    <x v="11"/>
    <x v="3"/>
  </r>
  <r>
    <x v="105"/>
    <x v="311"/>
    <n v="0.52444443189857193"/>
    <x v="11"/>
    <x v="3"/>
  </r>
  <r>
    <x v="105"/>
    <x v="255"/>
    <n v="1.1476528949032176"/>
    <x v="12"/>
    <x v="3"/>
  </r>
  <r>
    <x v="105"/>
    <x v="181"/>
    <n v="3.7465782480448064"/>
    <x v="12"/>
    <x v="3"/>
  </r>
  <r>
    <x v="105"/>
    <x v="300"/>
    <n v="3.3329147520654501"/>
    <x v="12"/>
    <x v="3"/>
  </r>
  <r>
    <x v="105"/>
    <x v="301"/>
    <n v="3.0452751657479356"/>
    <x v="12"/>
    <x v="3"/>
  </r>
  <r>
    <x v="105"/>
    <x v="302"/>
    <n v="0.79173522496487791"/>
    <x v="12"/>
    <x v="3"/>
  </r>
  <r>
    <x v="105"/>
    <x v="303"/>
    <n v="1.8260755555611947"/>
    <x v="12"/>
    <x v="3"/>
  </r>
  <r>
    <x v="105"/>
    <x v="274"/>
    <n v="1.8618489132029563"/>
    <x v="12"/>
    <x v="3"/>
  </r>
  <r>
    <x v="105"/>
    <x v="304"/>
    <n v="0.78011342349750357"/>
    <x v="12"/>
    <x v="3"/>
  </r>
  <r>
    <x v="105"/>
    <x v="305"/>
    <n v="3.2729898382493019"/>
    <x v="12"/>
    <x v="3"/>
  </r>
  <r>
    <x v="105"/>
    <x v="306"/>
    <n v="0.79854487426216736"/>
    <x v="12"/>
    <x v="3"/>
  </r>
  <r>
    <x v="105"/>
    <x v="307"/>
    <n v="5.2704869654542694"/>
    <x v="12"/>
    <x v="3"/>
  </r>
  <r>
    <x v="105"/>
    <x v="308"/>
    <n v="2.1720057398635095"/>
    <x v="12"/>
    <x v="3"/>
  </r>
  <r>
    <x v="105"/>
    <x v="309"/>
    <n v="8.8173155007785784"/>
    <x v="12"/>
    <x v="3"/>
  </r>
  <r>
    <x v="105"/>
    <x v="310"/>
    <n v="1.8740154866141139"/>
    <x v="12"/>
    <x v="3"/>
  </r>
  <r>
    <x v="105"/>
    <x v="59"/>
    <n v="0"/>
    <x v="12"/>
    <x v="3"/>
  </r>
  <r>
    <x v="105"/>
    <x v="311"/>
    <n v="0.25386372580295852"/>
    <x v="12"/>
    <x v="3"/>
  </r>
  <r>
    <x v="105"/>
    <x v="255"/>
    <n v="0.73884050592569595"/>
    <x v="13"/>
    <x v="3"/>
  </r>
  <r>
    <x v="105"/>
    <x v="181"/>
    <n v="2.7874115211572041"/>
    <x v="13"/>
    <x v="3"/>
  </r>
  <r>
    <x v="105"/>
    <x v="300"/>
    <n v="4.1301331692648917"/>
    <x v="13"/>
    <x v="3"/>
  </r>
  <r>
    <x v="105"/>
    <x v="301"/>
    <n v="0.73474165445101058"/>
    <x v="13"/>
    <x v="3"/>
  </r>
  <r>
    <x v="105"/>
    <x v="302"/>
    <n v="3.5299982679570268"/>
    <x v="13"/>
    <x v="3"/>
  </r>
  <r>
    <x v="105"/>
    <x v="303"/>
    <n v="2.031368856500682"/>
    <x v="13"/>
    <x v="3"/>
  </r>
  <r>
    <x v="105"/>
    <x v="274"/>
    <n v="0"/>
    <x v="13"/>
    <x v="3"/>
  </r>
  <r>
    <x v="105"/>
    <x v="304"/>
    <n v="0.17248595448395615"/>
    <x v="13"/>
    <x v="3"/>
  </r>
  <r>
    <x v="105"/>
    <x v="305"/>
    <n v="4.5534647849333387"/>
    <x v="13"/>
    <x v="3"/>
  </r>
  <r>
    <x v="105"/>
    <x v="306"/>
    <n v="0.59677060145118743"/>
    <x v="13"/>
    <x v="3"/>
  </r>
  <r>
    <x v="105"/>
    <x v="307"/>
    <n v="9.7788654284006764"/>
    <x v="13"/>
    <x v="3"/>
  </r>
  <r>
    <x v="105"/>
    <x v="308"/>
    <n v="2.6927805444247457"/>
    <x v="13"/>
    <x v="3"/>
  </r>
  <r>
    <x v="105"/>
    <x v="309"/>
    <n v="6.2353105585353426"/>
    <x v="13"/>
    <x v="3"/>
  </r>
  <r>
    <x v="105"/>
    <x v="310"/>
    <n v="3.8501329125883069E-2"/>
    <x v="13"/>
    <x v="3"/>
  </r>
  <r>
    <x v="105"/>
    <x v="59"/>
    <n v="0"/>
    <x v="13"/>
    <x v="3"/>
  </r>
  <r>
    <x v="105"/>
    <x v="311"/>
    <n v="0.19250664562941533"/>
    <x v="13"/>
    <x v="3"/>
  </r>
  <r>
    <x v="105"/>
    <x v="255"/>
    <n v="3.026386412402466"/>
    <x v="14"/>
    <x v="3"/>
  </r>
  <r>
    <x v="105"/>
    <x v="181"/>
    <n v="1.9962735764584381"/>
    <x v="14"/>
    <x v="3"/>
  </r>
  <r>
    <x v="105"/>
    <x v="300"/>
    <n v="2.3180723674050889"/>
    <x v="14"/>
    <x v="3"/>
  </r>
  <r>
    <x v="105"/>
    <x v="301"/>
    <n v="3.1033327582978649"/>
    <x v="14"/>
    <x v="3"/>
  </r>
  <r>
    <x v="105"/>
    <x v="302"/>
    <n v="0.60537919817042107"/>
    <x v="14"/>
    <x v="3"/>
  </r>
  <r>
    <x v="105"/>
    <x v="303"/>
    <n v="1.3473254208439338"/>
    <x v="14"/>
    <x v="3"/>
  </r>
  <r>
    <x v="105"/>
    <x v="274"/>
    <n v="8.6717512667214987"/>
    <x v="14"/>
    <x v="3"/>
  </r>
  <r>
    <x v="105"/>
    <x v="304"/>
    <n v="0.52741369537574578"/>
    <x v="14"/>
    <x v="3"/>
  </r>
  <r>
    <x v="105"/>
    <x v="305"/>
    <n v="6.0830927425584189"/>
    <x v="14"/>
    <x v="3"/>
  </r>
  <r>
    <x v="105"/>
    <x v="306"/>
    <n v="0.62627191460559528"/>
    <x v="14"/>
    <x v="3"/>
  </r>
  <r>
    <x v="105"/>
    <x v="307"/>
    <n v="19.542843122082335"/>
    <x v="14"/>
    <x v="3"/>
  </r>
  <r>
    <x v="105"/>
    <x v="308"/>
    <n v="8.1629371847575509"/>
    <x v="14"/>
    <x v="3"/>
  </r>
  <r>
    <x v="105"/>
    <x v="309"/>
    <n v="12.224022639150796"/>
    <x v="14"/>
    <x v="3"/>
  </r>
  <r>
    <x v="105"/>
    <x v="310"/>
    <n v="0.25224133257100889"/>
    <x v="14"/>
    <x v="3"/>
  </r>
  <r>
    <x v="105"/>
    <x v="59"/>
    <n v="0"/>
    <x v="14"/>
    <x v="3"/>
  </r>
  <r>
    <x v="105"/>
    <x v="311"/>
    <n v="0.87902282562624279"/>
    <x v="14"/>
    <x v="3"/>
  </r>
  <r>
    <x v="105"/>
    <x v="255"/>
    <n v="1.1142031231432257"/>
    <x v="15"/>
    <x v="3"/>
  </r>
  <r>
    <x v="105"/>
    <x v="181"/>
    <n v="3.8387130923841206"/>
    <x v="15"/>
    <x v="3"/>
  </r>
  <r>
    <x v="105"/>
    <x v="300"/>
    <n v="11.778087095947697"/>
    <x v="15"/>
    <x v="3"/>
  </r>
  <r>
    <x v="105"/>
    <x v="301"/>
    <n v="0.26257945321888454"/>
    <x v="15"/>
    <x v="3"/>
  </r>
  <r>
    <x v="105"/>
    <x v="302"/>
    <n v="0.19580667130068027"/>
    <x v="15"/>
    <x v="3"/>
  </r>
  <r>
    <x v="105"/>
    <x v="303"/>
    <n v="4.7966318124431151"/>
    <x v="15"/>
    <x v="3"/>
  </r>
  <r>
    <x v="105"/>
    <x v="274"/>
    <n v="0.57523849287642248"/>
    <x v="15"/>
    <x v="3"/>
  </r>
  <r>
    <x v="105"/>
    <x v="304"/>
    <n v="0.19490433640989371"/>
    <x v="15"/>
    <x v="3"/>
  </r>
  <r>
    <x v="105"/>
    <x v="305"/>
    <n v="2.4259273538796267"/>
    <x v="15"/>
    <x v="3"/>
  </r>
  <r>
    <x v="105"/>
    <x v="306"/>
    <n v="0.4914115815223522"/>
    <x v="15"/>
    <x v="3"/>
  </r>
  <r>
    <x v="105"/>
    <x v="307"/>
    <n v="11.405873953498245"/>
    <x v="15"/>
    <x v="3"/>
  </r>
  <r>
    <x v="105"/>
    <x v="308"/>
    <n v="7.4383074387098063"/>
    <x v="15"/>
    <x v="3"/>
  </r>
  <r>
    <x v="105"/>
    <x v="309"/>
    <n v="30.035660575655402"/>
    <x v="15"/>
    <x v="3"/>
  </r>
  <r>
    <x v="105"/>
    <x v="310"/>
    <n v="1.0828018689438541E-2"/>
    <x v="15"/>
    <x v="3"/>
  </r>
  <r>
    <x v="105"/>
    <x v="59"/>
    <n v="0.90233489078654483"/>
    <x v="15"/>
    <x v="3"/>
  </r>
  <r>
    <x v="105"/>
    <x v="311"/>
    <n v="0.81210140170789047"/>
    <x v="15"/>
    <x v="3"/>
  </r>
  <r>
    <x v="105"/>
    <x v="255"/>
    <n v="0.96394152090362784"/>
    <x v="16"/>
    <x v="3"/>
  </r>
  <r>
    <x v="105"/>
    <x v="181"/>
    <n v="4.2831668656071953"/>
    <x v="16"/>
    <x v="3"/>
  </r>
  <r>
    <x v="105"/>
    <x v="300"/>
    <n v="4.702561488788386"/>
    <x v="16"/>
    <x v="3"/>
  </r>
  <r>
    <x v="105"/>
    <x v="301"/>
    <n v="1.9547837354138675"/>
    <x v="16"/>
    <x v="3"/>
  </r>
  <r>
    <x v="105"/>
    <x v="302"/>
    <n v="0.42823342250907986"/>
    <x v="16"/>
    <x v="3"/>
  </r>
  <r>
    <x v="105"/>
    <x v="303"/>
    <n v="3.0165925416291728"/>
    <x v="16"/>
    <x v="3"/>
  </r>
  <r>
    <x v="105"/>
    <x v="274"/>
    <n v="3.619552374040254"/>
    <x v="16"/>
    <x v="3"/>
  </r>
  <r>
    <x v="105"/>
    <x v="304"/>
    <n v="0.38263034191882184"/>
    <x v="16"/>
    <x v="3"/>
  </r>
  <r>
    <x v="105"/>
    <x v="305"/>
    <n v="2.5494171626609958"/>
    <x v="16"/>
    <x v="3"/>
  </r>
  <r>
    <x v="105"/>
    <x v="306"/>
    <n v="0.24274673516443535"/>
    <x v="16"/>
    <x v="3"/>
  </r>
  <r>
    <x v="105"/>
    <x v="307"/>
    <n v="9.32123553554446"/>
    <x v="16"/>
    <x v="3"/>
  </r>
  <r>
    <x v="105"/>
    <x v="308"/>
    <n v="4.1717234034572401"/>
    <x v="16"/>
    <x v="3"/>
  </r>
  <r>
    <x v="105"/>
    <x v="309"/>
    <n v="13.002708720344305"/>
    <x v="16"/>
    <x v="3"/>
  </r>
  <r>
    <x v="105"/>
    <x v="310"/>
    <n v="0.13296628554125772"/>
    <x v="16"/>
    <x v="3"/>
  </r>
  <r>
    <x v="105"/>
    <x v="59"/>
    <n v="5.7644343442741792E-3"/>
    <x v="16"/>
    <x v="3"/>
  </r>
  <r>
    <x v="105"/>
    <x v="311"/>
    <n v="0.96156140110134614"/>
    <x v="16"/>
    <x v="3"/>
  </r>
  <r>
    <x v="106"/>
    <x v="312"/>
    <n v="0.83456973293768544"/>
    <x v="0"/>
    <x v="2"/>
  </r>
  <r>
    <x v="106"/>
    <x v="313"/>
    <n v="3.0044510385756675"/>
    <x v="0"/>
    <x v="2"/>
  </r>
  <r>
    <x v="106"/>
    <x v="314"/>
    <n v="8.2900593471810087"/>
    <x v="0"/>
    <x v="2"/>
  </r>
  <r>
    <x v="106"/>
    <x v="241"/>
    <n v="71.921364985163208"/>
    <x v="0"/>
    <x v="2"/>
  </r>
  <r>
    <x v="106"/>
    <x v="315"/>
    <n v="57.474035608308604"/>
    <x v="0"/>
    <x v="2"/>
  </r>
  <r>
    <x v="106"/>
    <x v="316"/>
    <n v="12.351632047477745"/>
    <x v="0"/>
    <x v="2"/>
  </r>
  <r>
    <x v="106"/>
    <x v="239"/>
    <n v="27.967359050445104"/>
    <x v="0"/>
    <x v="2"/>
  </r>
  <r>
    <x v="106"/>
    <x v="317"/>
    <n v="8.5126112759643924"/>
    <x v="0"/>
    <x v="2"/>
  </r>
  <r>
    <x v="106"/>
    <x v="60"/>
    <n v="3.1713649851632049"/>
    <x v="0"/>
    <x v="2"/>
  </r>
  <r>
    <x v="106"/>
    <x v="318"/>
    <n v="4.1543026706231458"/>
    <x v="0"/>
    <x v="2"/>
  </r>
  <r>
    <x v="106"/>
    <x v="319"/>
    <n v="16.524480712166174"/>
    <x v="0"/>
    <x v="2"/>
  </r>
  <r>
    <x v="106"/>
    <x v="320"/>
    <n v="3.6535608308605343"/>
    <x v="0"/>
    <x v="2"/>
  </r>
  <r>
    <x v="106"/>
    <x v="187"/>
    <n v="0.27818991097922846"/>
    <x v="0"/>
    <x v="2"/>
  </r>
  <r>
    <x v="106"/>
    <x v="321"/>
    <n v="4.525222551928783"/>
    <x v="0"/>
    <x v="2"/>
  </r>
  <r>
    <x v="106"/>
    <x v="322"/>
    <n v="11.034866468842729"/>
    <x v="0"/>
    <x v="2"/>
  </r>
  <r>
    <x v="106"/>
    <x v="323"/>
    <n v="1.7433234421364985"/>
    <x v="0"/>
    <x v="2"/>
  </r>
  <r>
    <x v="106"/>
    <x v="324"/>
    <n v="30.804896142433236"/>
    <x v="0"/>
    <x v="2"/>
  </r>
  <r>
    <x v="106"/>
    <x v="325"/>
    <n v="1.2054896142433233"/>
    <x v="0"/>
    <x v="2"/>
  </r>
  <r>
    <x v="106"/>
    <x v="326"/>
    <n v="1.0571216617210681"/>
    <x v="0"/>
    <x v="2"/>
  </r>
  <r>
    <x v="106"/>
    <x v="327"/>
    <n v="0.76038575667655783"/>
    <x v="0"/>
    <x v="2"/>
  </r>
  <r>
    <x v="106"/>
    <x v="328"/>
    <n v="3.2084569732937687"/>
    <x v="0"/>
    <x v="2"/>
  </r>
  <r>
    <x v="106"/>
    <x v="4"/>
    <n v="3.3939169139465877"/>
    <x v="0"/>
    <x v="2"/>
  </r>
  <r>
    <x v="106"/>
    <x v="312"/>
    <n v="2.1333333333333333"/>
    <x v="1"/>
    <x v="2"/>
  </r>
  <r>
    <x v="106"/>
    <x v="313"/>
    <n v="11.2"/>
    <x v="1"/>
    <x v="2"/>
  </r>
  <r>
    <x v="106"/>
    <x v="314"/>
    <n v="17.066666666666666"/>
    <x v="1"/>
    <x v="2"/>
  </r>
  <r>
    <x v="106"/>
    <x v="241"/>
    <n v="42.577777777777776"/>
    <x v="1"/>
    <x v="2"/>
  </r>
  <r>
    <x v="106"/>
    <x v="315"/>
    <n v="47.733333333333334"/>
    <x v="1"/>
    <x v="2"/>
  </r>
  <r>
    <x v="106"/>
    <x v="316"/>
    <n v="8.5333333333333332"/>
    <x v="1"/>
    <x v="2"/>
  </r>
  <r>
    <x v="106"/>
    <x v="239"/>
    <n v="30.488888888888887"/>
    <x v="1"/>
    <x v="2"/>
  </r>
  <r>
    <x v="106"/>
    <x v="317"/>
    <n v="5.6888888888888891"/>
    <x v="1"/>
    <x v="2"/>
  </r>
  <r>
    <x v="106"/>
    <x v="60"/>
    <n v="3.2888888888888888"/>
    <x v="1"/>
    <x v="2"/>
  </r>
  <r>
    <x v="106"/>
    <x v="318"/>
    <n v="9.7777777777777786"/>
    <x v="1"/>
    <x v="2"/>
  </r>
  <r>
    <x v="106"/>
    <x v="319"/>
    <n v="15.2"/>
    <x v="1"/>
    <x v="2"/>
  </r>
  <r>
    <x v="106"/>
    <x v="320"/>
    <n v="7.3777777777777782"/>
    <x v="1"/>
    <x v="2"/>
  </r>
  <r>
    <x v="106"/>
    <x v="187"/>
    <n v="0.35555555555555557"/>
    <x v="1"/>
    <x v="2"/>
  </r>
  <r>
    <x v="106"/>
    <x v="321"/>
    <n v="3.2"/>
    <x v="1"/>
    <x v="2"/>
  </r>
  <r>
    <x v="106"/>
    <x v="322"/>
    <n v="16.266666666666666"/>
    <x v="1"/>
    <x v="2"/>
  </r>
  <r>
    <x v="106"/>
    <x v="323"/>
    <n v="1.7777777777777777"/>
    <x v="1"/>
    <x v="2"/>
  </r>
  <r>
    <x v="106"/>
    <x v="324"/>
    <n v="31.2"/>
    <x v="1"/>
    <x v="2"/>
  </r>
  <r>
    <x v="106"/>
    <x v="325"/>
    <n v="0.8"/>
    <x v="1"/>
    <x v="2"/>
  </r>
  <r>
    <x v="106"/>
    <x v="326"/>
    <n v="2.2222222222222223"/>
    <x v="1"/>
    <x v="2"/>
  </r>
  <r>
    <x v="106"/>
    <x v="327"/>
    <n v="0.8"/>
    <x v="1"/>
    <x v="2"/>
  </r>
  <r>
    <x v="106"/>
    <x v="328"/>
    <n v="6.2222222222222223"/>
    <x v="1"/>
    <x v="2"/>
  </r>
  <r>
    <x v="106"/>
    <x v="4"/>
    <n v="2.8444444444444446"/>
    <x v="1"/>
    <x v="2"/>
  </r>
  <r>
    <x v="106"/>
    <x v="312"/>
    <n v="0.16304347826086957"/>
    <x v="2"/>
    <x v="2"/>
  </r>
  <r>
    <x v="106"/>
    <x v="313"/>
    <n v="0.70652173913043481"/>
    <x v="2"/>
    <x v="2"/>
  </r>
  <r>
    <x v="106"/>
    <x v="314"/>
    <n v="6.3043478260869561"/>
    <x v="2"/>
    <x v="2"/>
  </r>
  <r>
    <x v="106"/>
    <x v="241"/>
    <n v="90.978260869565219"/>
    <x v="2"/>
    <x v="2"/>
  </r>
  <r>
    <x v="106"/>
    <x v="315"/>
    <n v="60.978260869565219"/>
    <x v="2"/>
    <x v="2"/>
  </r>
  <r>
    <x v="106"/>
    <x v="316"/>
    <n v="24.728260869565219"/>
    <x v="2"/>
    <x v="2"/>
  </r>
  <r>
    <x v="106"/>
    <x v="239"/>
    <n v="12.228260869565217"/>
    <x v="2"/>
    <x v="2"/>
  </r>
  <r>
    <x v="106"/>
    <x v="317"/>
    <n v="2.9347826086956523"/>
    <x v="2"/>
    <x v="2"/>
  </r>
  <r>
    <x v="106"/>
    <x v="60"/>
    <n v="3.4782608695652173"/>
    <x v="2"/>
    <x v="2"/>
  </r>
  <r>
    <x v="106"/>
    <x v="318"/>
    <n v="2.0652173913043477"/>
    <x v="2"/>
    <x v="2"/>
  </r>
  <r>
    <x v="106"/>
    <x v="319"/>
    <n v="17.336956521739129"/>
    <x v="2"/>
    <x v="2"/>
  </r>
  <r>
    <x v="106"/>
    <x v="320"/>
    <n v="2.1195652173913042"/>
    <x v="2"/>
    <x v="2"/>
  </r>
  <r>
    <x v="106"/>
    <x v="187"/>
    <n v="0.32608695652173914"/>
    <x v="2"/>
    <x v="2"/>
  </r>
  <r>
    <x v="106"/>
    <x v="321"/>
    <n v="7.2826086956521738"/>
    <x v="2"/>
    <x v="2"/>
  </r>
  <r>
    <x v="106"/>
    <x v="322"/>
    <n v="8.5326086956521738"/>
    <x v="2"/>
    <x v="2"/>
  </r>
  <r>
    <x v="106"/>
    <x v="323"/>
    <n v="0.97826086956521741"/>
    <x v="2"/>
    <x v="2"/>
  </r>
  <r>
    <x v="106"/>
    <x v="324"/>
    <n v="34.184782608695649"/>
    <x v="2"/>
    <x v="2"/>
  </r>
  <r>
    <x v="106"/>
    <x v="325"/>
    <n v="0.81521739130434778"/>
    <x v="2"/>
    <x v="2"/>
  </r>
  <r>
    <x v="106"/>
    <x v="326"/>
    <n v="0.65217391304347827"/>
    <x v="2"/>
    <x v="2"/>
  </r>
  <r>
    <x v="106"/>
    <x v="327"/>
    <n v="0.43478260869565216"/>
    <x v="2"/>
    <x v="2"/>
  </r>
  <r>
    <x v="106"/>
    <x v="328"/>
    <n v="2.8804347826086958"/>
    <x v="2"/>
    <x v="2"/>
  </r>
  <r>
    <x v="106"/>
    <x v="4"/>
    <n v="1.6847826086956521"/>
    <x v="2"/>
    <x v="2"/>
  </r>
  <r>
    <x v="106"/>
    <x v="312"/>
    <n v="0.14084507042253522"/>
    <x v="3"/>
    <x v="2"/>
  </r>
  <r>
    <x v="106"/>
    <x v="313"/>
    <n v="0.9859154929577465"/>
    <x v="3"/>
    <x v="2"/>
  </r>
  <r>
    <x v="106"/>
    <x v="314"/>
    <n v="4.507042253521127"/>
    <x v="3"/>
    <x v="2"/>
  </r>
  <r>
    <x v="106"/>
    <x v="241"/>
    <n v="76.619718309859152"/>
    <x v="3"/>
    <x v="2"/>
  </r>
  <r>
    <x v="106"/>
    <x v="315"/>
    <n v="57.183098591549296"/>
    <x v="3"/>
    <x v="2"/>
  </r>
  <r>
    <x v="106"/>
    <x v="316"/>
    <n v="2.676056338028169"/>
    <x v="3"/>
    <x v="2"/>
  </r>
  <r>
    <x v="106"/>
    <x v="239"/>
    <n v="59.436619718309856"/>
    <x v="3"/>
    <x v="2"/>
  </r>
  <r>
    <x v="106"/>
    <x v="317"/>
    <n v="24.507042253521128"/>
    <x v="3"/>
    <x v="2"/>
  </r>
  <r>
    <x v="106"/>
    <x v="60"/>
    <n v="3.943661971830986"/>
    <x v="3"/>
    <x v="2"/>
  </r>
  <r>
    <x v="106"/>
    <x v="318"/>
    <n v="3.943661971830986"/>
    <x v="3"/>
    <x v="2"/>
  </r>
  <r>
    <x v="106"/>
    <x v="319"/>
    <n v="11.408450704225352"/>
    <x v="3"/>
    <x v="2"/>
  </r>
  <r>
    <x v="106"/>
    <x v="320"/>
    <n v="2.3943661971830985"/>
    <x v="3"/>
    <x v="2"/>
  </r>
  <r>
    <x v="106"/>
    <x v="187"/>
    <n v="0.56338028169014087"/>
    <x v="3"/>
    <x v="2"/>
  </r>
  <r>
    <x v="106"/>
    <x v="321"/>
    <n v="4.647887323943662"/>
    <x v="3"/>
    <x v="2"/>
  </r>
  <r>
    <x v="106"/>
    <x v="322"/>
    <n v="7.605633802816901"/>
    <x v="3"/>
    <x v="2"/>
  </r>
  <r>
    <x v="106"/>
    <x v="323"/>
    <n v="0.84507042253521125"/>
    <x v="3"/>
    <x v="2"/>
  </r>
  <r>
    <x v="106"/>
    <x v="324"/>
    <n v="6.901408450704225"/>
    <x v="3"/>
    <x v="2"/>
  </r>
  <r>
    <x v="106"/>
    <x v="325"/>
    <n v="1.5492957746478873"/>
    <x v="3"/>
    <x v="2"/>
  </r>
  <r>
    <x v="106"/>
    <x v="326"/>
    <n v="0.56338028169014087"/>
    <x v="3"/>
    <x v="2"/>
  </r>
  <r>
    <x v="106"/>
    <x v="327"/>
    <n v="0.70422535211267601"/>
    <x v="3"/>
    <x v="2"/>
  </r>
  <r>
    <x v="106"/>
    <x v="328"/>
    <n v="2.2535211267605635"/>
    <x v="3"/>
    <x v="2"/>
  </r>
  <r>
    <x v="106"/>
    <x v="4"/>
    <n v="4.225352112676056"/>
    <x v="3"/>
    <x v="2"/>
  </r>
  <r>
    <x v="106"/>
    <x v="312"/>
    <n v="0.43478260869565216"/>
    <x v="4"/>
    <x v="2"/>
  </r>
  <r>
    <x v="106"/>
    <x v="313"/>
    <n v="0.28985507246376813"/>
    <x v="4"/>
    <x v="2"/>
  </r>
  <r>
    <x v="106"/>
    <x v="314"/>
    <n v="5.9420289855072461"/>
    <x v="4"/>
    <x v="2"/>
  </r>
  <r>
    <x v="106"/>
    <x v="241"/>
    <n v="76.521739130434781"/>
    <x v="4"/>
    <x v="2"/>
  </r>
  <r>
    <x v="106"/>
    <x v="315"/>
    <n v="64.782608695652172"/>
    <x v="4"/>
    <x v="2"/>
  </r>
  <r>
    <x v="106"/>
    <x v="316"/>
    <n v="4.63768115942029"/>
    <x v="4"/>
    <x v="2"/>
  </r>
  <r>
    <x v="106"/>
    <x v="239"/>
    <n v="20.869565217391305"/>
    <x v="4"/>
    <x v="2"/>
  </r>
  <r>
    <x v="106"/>
    <x v="317"/>
    <n v="9.27536231884058"/>
    <x v="4"/>
    <x v="2"/>
  </r>
  <r>
    <x v="106"/>
    <x v="60"/>
    <n v="0.72463768115942029"/>
    <x v="4"/>
    <x v="2"/>
  </r>
  <r>
    <x v="106"/>
    <x v="318"/>
    <n v="1.8840579710144927"/>
    <x v="4"/>
    <x v="2"/>
  </r>
  <r>
    <x v="106"/>
    <x v="319"/>
    <n v="23.623188405797102"/>
    <x v="4"/>
    <x v="2"/>
  </r>
  <r>
    <x v="106"/>
    <x v="320"/>
    <n v="2.4637681159420288"/>
    <x v="4"/>
    <x v="2"/>
  </r>
  <r>
    <x v="106"/>
    <x v="187"/>
    <n v="0"/>
    <x v="4"/>
    <x v="2"/>
  </r>
  <r>
    <x v="106"/>
    <x v="321"/>
    <n v="1.3043478260869565"/>
    <x v="4"/>
    <x v="2"/>
  </r>
  <r>
    <x v="106"/>
    <x v="322"/>
    <n v="11.44927536231884"/>
    <x v="4"/>
    <x v="2"/>
  </r>
  <r>
    <x v="106"/>
    <x v="323"/>
    <n v="3.9130434782608696"/>
    <x v="4"/>
    <x v="2"/>
  </r>
  <r>
    <x v="106"/>
    <x v="324"/>
    <n v="44.20289855072464"/>
    <x v="4"/>
    <x v="2"/>
  </r>
  <r>
    <x v="106"/>
    <x v="325"/>
    <n v="2.318840579710145"/>
    <x v="4"/>
    <x v="2"/>
  </r>
  <r>
    <x v="106"/>
    <x v="326"/>
    <n v="0.43478260869565216"/>
    <x v="4"/>
    <x v="2"/>
  </r>
  <r>
    <x v="106"/>
    <x v="327"/>
    <n v="1.3043478260869565"/>
    <x v="4"/>
    <x v="2"/>
  </r>
  <r>
    <x v="106"/>
    <x v="328"/>
    <n v="1.4492753623188406"/>
    <x v="4"/>
    <x v="2"/>
  </r>
  <r>
    <x v="106"/>
    <x v="4"/>
    <n v="3.3333333333333335"/>
    <x v="4"/>
    <x v="2"/>
  </r>
  <r>
    <x v="106"/>
    <x v="312"/>
    <n v="0.51282051282051277"/>
    <x v="5"/>
    <x v="2"/>
  </r>
  <r>
    <x v="106"/>
    <x v="313"/>
    <n v="0.51282051282051277"/>
    <x v="5"/>
    <x v="2"/>
  </r>
  <r>
    <x v="106"/>
    <x v="314"/>
    <n v="5.1282051282051286"/>
    <x v="5"/>
    <x v="2"/>
  </r>
  <r>
    <x v="106"/>
    <x v="241"/>
    <n v="84.615384615384613"/>
    <x v="5"/>
    <x v="2"/>
  </r>
  <r>
    <x v="106"/>
    <x v="315"/>
    <n v="48.717948717948715"/>
    <x v="5"/>
    <x v="2"/>
  </r>
  <r>
    <x v="106"/>
    <x v="316"/>
    <n v="6.1538461538461542"/>
    <x v="5"/>
    <x v="2"/>
  </r>
  <r>
    <x v="106"/>
    <x v="239"/>
    <n v="21.53846153846154"/>
    <x v="5"/>
    <x v="2"/>
  </r>
  <r>
    <x v="106"/>
    <x v="317"/>
    <n v="12.307692307692308"/>
    <x v="5"/>
    <x v="2"/>
  </r>
  <r>
    <x v="106"/>
    <x v="60"/>
    <n v="0"/>
    <x v="5"/>
    <x v="2"/>
  </r>
  <r>
    <x v="106"/>
    <x v="318"/>
    <n v="2.5641025641025643"/>
    <x v="5"/>
    <x v="2"/>
  </r>
  <r>
    <x v="106"/>
    <x v="319"/>
    <n v="30.76923076923077"/>
    <x v="5"/>
    <x v="2"/>
  </r>
  <r>
    <x v="106"/>
    <x v="320"/>
    <n v="1.0256410256410255"/>
    <x v="5"/>
    <x v="2"/>
  </r>
  <r>
    <x v="106"/>
    <x v="187"/>
    <n v="0"/>
    <x v="5"/>
    <x v="2"/>
  </r>
  <r>
    <x v="106"/>
    <x v="321"/>
    <n v="2.5641025641025643"/>
    <x v="5"/>
    <x v="2"/>
  </r>
  <r>
    <x v="106"/>
    <x v="322"/>
    <n v="14.871794871794872"/>
    <x v="5"/>
    <x v="2"/>
  </r>
  <r>
    <x v="106"/>
    <x v="323"/>
    <n v="6.1538461538461542"/>
    <x v="5"/>
    <x v="2"/>
  </r>
  <r>
    <x v="106"/>
    <x v="324"/>
    <n v="41.025641025641029"/>
    <x v="5"/>
    <x v="2"/>
  </r>
  <r>
    <x v="106"/>
    <x v="325"/>
    <n v="3.0769230769230771"/>
    <x v="5"/>
    <x v="2"/>
  </r>
  <r>
    <x v="106"/>
    <x v="326"/>
    <n v="1.0256410256410255"/>
    <x v="5"/>
    <x v="2"/>
  </r>
  <r>
    <x v="106"/>
    <x v="327"/>
    <n v="1.0256410256410255"/>
    <x v="5"/>
    <x v="2"/>
  </r>
  <r>
    <x v="106"/>
    <x v="328"/>
    <n v="3.5897435897435899"/>
    <x v="5"/>
    <x v="2"/>
  </r>
  <r>
    <x v="106"/>
    <x v="4"/>
    <n v="1.0256410256410255"/>
    <x v="5"/>
    <x v="2"/>
  </r>
  <r>
    <x v="106"/>
    <x v="312"/>
    <n v="0"/>
    <x v="6"/>
    <x v="2"/>
  </r>
  <r>
    <x v="106"/>
    <x v="313"/>
    <n v="0"/>
    <x v="6"/>
    <x v="2"/>
  </r>
  <r>
    <x v="106"/>
    <x v="314"/>
    <n v="6.6115702479338845"/>
    <x v="6"/>
    <x v="2"/>
  </r>
  <r>
    <x v="106"/>
    <x v="241"/>
    <n v="66.942148760330582"/>
    <x v="6"/>
    <x v="2"/>
  </r>
  <r>
    <x v="106"/>
    <x v="315"/>
    <n v="76.033057851239676"/>
    <x v="6"/>
    <x v="2"/>
  </r>
  <r>
    <x v="106"/>
    <x v="316"/>
    <n v="5.785123966942149"/>
    <x v="6"/>
    <x v="2"/>
  </r>
  <r>
    <x v="106"/>
    <x v="239"/>
    <n v="17.355371900826448"/>
    <x v="6"/>
    <x v="2"/>
  </r>
  <r>
    <x v="106"/>
    <x v="317"/>
    <n v="14.87603305785124"/>
    <x v="6"/>
    <x v="2"/>
  </r>
  <r>
    <x v="106"/>
    <x v="60"/>
    <n v="1.6528925619834711"/>
    <x v="6"/>
    <x v="2"/>
  </r>
  <r>
    <x v="106"/>
    <x v="318"/>
    <n v="0"/>
    <x v="6"/>
    <x v="2"/>
  </r>
  <r>
    <x v="106"/>
    <x v="319"/>
    <n v="14.87603305785124"/>
    <x v="6"/>
    <x v="2"/>
  </r>
  <r>
    <x v="106"/>
    <x v="320"/>
    <n v="5.785123966942149"/>
    <x v="6"/>
    <x v="2"/>
  </r>
  <r>
    <x v="106"/>
    <x v="187"/>
    <n v="0"/>
    <x v="6"/>
    <x v="2"/>
  </r>
  <r>
    <x v="106"/>
    <x v="321"/>
    <n v="1.6528925619834711"/>
    <x v="6"/>
    <x v="2"/>
  </r>
  <r>
    <x v="106"/>
    <x v="322"/>
    <n v="9.9173553719008272"/>
    <x v="6"/>
    <x v="2"/>
  </r>
  <r>
    <x v="106"/>
    <x v="323"/>
    <n v="4.9586776859504136"/>
    <x v="6"/>
    <x v="2"/>
  </r>
  <r>
    <x v="106"/>
    <x v="324"/>
    <n v="45.454545454545453"/>
    <x v="6"/>
    <x v="2"/>
  </r>
  <r>
    <x v="106"/>
    <x v="325"/>
    <n v="2.4793388429752068"/>
    <x v="6"/>
    <x v="2"/>
  </r>
  <r>
    <x v="106"/>
    <x v="326"/>
    <n v="0.82644628099173556"/>
    <x v="6"/>
    <x v="2"/>
  </r>
  <r>
    <x v="106"/>
    <x v="327"/>
    <n v="0.82644628099173556"/>
    <x v="6"/>
    <x v="2"/>
  </r>
  <r>
    <x v="106"/>
    <x v="328"/>
    <n v="0"/>
    <x v="6"/>
    <x v="2"/>
  </r>
  <r>
    <x v="106"/>
    <x v="4"/>
    <n v="4.1322314049586772"/>
    <x v="6"/>
    <x v="2"/>
  </r>
  <r>
    <x v="106"/>
    <x v="312"/>
    <n v="0.99502487562189057"/>
    <x v="7"/>
    <x v="2"/>
  </r>
  <r>
    <x v="106"/>
    <x v="313"/>
    <n v="0.49751243781094528"/>
    <x v="7"/>
    <x v="2"/>
  </r>
  <r>
    <x v="106"/>
    <x v="314"/>
    <n v="9.9502487562189046"/>
    <x v="7"/>
    <x v="2"/>
  </r>
  <r>
    <x v="106"/>
    <x v="241"/>
    <n v="69.651741293532339"/>
    <x v="7"/>
    <x v="2"/>
  </r>
  <r>
    <x v="106"/>
    <x v="315"/>
    <n v="67.661691542288551"/>
    <x v="7"/>
    <x v="2"/>
  </r>
  <r>
    <x v="106"/>
    <x v="316"/>
    <n v="3.4825870646766171"/>
    <x v="7"/>
    <x v="2"/>
  </r>
  <r>
    <x v="106"/>
    <x v="239"/>
    <n v="15.422885572139304"/>
    <x v="7"/>
    <x v="2"/>
  </r>
  <r>
    <x v="106"/>
    <x v="317"/>
    <n v="2.9850746268656718"/>
    <x v="7"/>
    <x v="2"/>
  </r>
  <r>
    <x v="106"/>
    <x v="60"/>
    <n v="0"/>
    <x v="7"/>
    <x v="2"/>
  </r>
  <r>
    <x v="106"/>
    <x v="318"/>
    <n v="2.9850746268656718"/>
    <x v="7"/>
    <x v="2"/>
  </r>
  <r>
    <x v="106"/>
    <x v="319"/>
    <n v="22.388059701492537"/>
    <x v="7"/>
    <x v="2"/>
  </r>
  <r>
    <x v="106"/>
    <x v="320"/>
    <n v="0.99502487562189057"/>
    <x v="7"/>
    <x v="2"/>
  </r>
  <r>
    <x v="106"/>
    <x v="187"/>
    <n v="0"/>
    <x v="7"/>
    <x v="2"/>
  </r>
  <r>
    <x v="106"/>
    <x v="321"/>
    <n v="0.99502487562189057"/>
    <x v="7"/>
    <x v="2"/>
  </r>
  <r>
    <x v="106"/>
    <x v="322"/>
    <n v="9.4527363184079594"/>
    <x v="7"/>
    <x v="2"/>
  </r>
  <r>
    <x v="106"/>
    <x v="323"/>
    <n v="3.4825870646766171"/>
    <x v="7"/>
    <x v="2"/>
  </r>
  <r>
    <x v="106"/>
    <x v="324"/>
    <n v="56.71641791044776"/>
    <x v="7"/>
    <x v="2"/>
  </r>
  <r>
    <x v="106"/>
    <x v="325"/>
    <n v="2.4875621890547261"/>
    <x v="7"/>
    <x v="2"/>
  </r>
  <r>
    <x v="106"/>
    <x v="326"/>
    <n v="0"/>
    <x v="7"/>
    <x v="2"/>
  </r>
  <r>
    <x v="106"/>
    <x v="327"/>
    <n v="0.99502487562189057"/>
    <x v="7"/>
    <x v="2"/>
  </r>
  <r>
    <x v="106"/>
    <x v="328"/>
    <n v="0.49751243781094528"/>
    <x v="7"/>
    <x v="2"/>
  </r>
  <r>
    <x v="106"/>
    <x v="4"/>
    <n v="5.4726368159203984"/>
    <x v="7"/>
    <x v="2"/>
  </r>
  <r>
    <x v="106"/>
    <x v="312"/>
    <n v="0"/>
    <x v="8"/>
    <x v="2"/>
  </r>
  <r>
    <x v="106"/>
    <x v="313"/>
    <n v="0"/>
    <x v="8"/>
    <x v="2"/>
  </r>
  <r>
    <x v="106"/>
    <x v="314"/>
    <n v="1.7341040462427746"/>
    <x v="8"/>
    <x v="2"/>
  </r>
  <r>
    <x v="106"/>
    <x v="241"/>
    <n v="82.080924855491332"/>
    <x v="8"/>
    <x v="2"/>
  </r>
  <r>
    <x v="106"/>
    <x v="315"/>
    <n v="71.676300578034684"/>
    <x v="8"/>
    <x v="2"/>
  </r>
  <r>
    <x v="106"/>
    <x v="316"/>
    <n v="3.4682080924855492"/>
    <x v="8"/>
    <x v="2"/>
  </r>
  <r>
    <x v="106"/>
    <x v="239"/>
    <n v="28.901734104046241"/>
    <x v="8"/>
    <x v="2"/>
  </r>
  <r>
    <x v="106"/>
    <x v="317"/>
    <n v="9.2485549132947984"/>
    <x v="8"/>
    <x v="2"/>
  </r>
  <r>
    <x v="106"/>
    <x v="60"/>
    <n v="1.7341040462427746"/>
    <x v="8"/>
    <x v="2"/>
  </r>
  <r>
    <x v="106"/>
    <x v="318"/>
    <n v="1.1560693641618498"/>
    <x v="8"/>
    <x v="2"/>
  </r>
  <r>
    <x v="106"/>
    <x v="319"/>
    <n v="23.121387283236995"/>
    <x v="8"/>
    <x v="2"/>
  </r>
  <r>
    <x v="106"/>
    <x v="320"/>
    <n v="3.4682080924855492"/>
    <x v="8"/>
    <x v="2"/>
  </r>
  <r>
    <x v="106"/>
    <x v="187"/>
    <n v="0"/>
    <x v="8"/>
    <x v="2"/>
  </r>
  <r>
    <x v="106"/>
    <x v="321"/>
    <n v="0"/>
    <x v="8"/>
    <x v="2"/>
  </r>
  <r>
    <x v="106"/>
    <x v="322"/>
    <n v="10.982658959537572"/>
    <x v="8"/>
    <x v="2"/>
  </r>
  <r>
    <x v="106"/>
    <x v="323"/>
    <n v="1.1560693641618498"/>
    <x v="8"/>
    <x v="2"/>
  </r>
  <r>
    <x v="106"/>
    <x v="324"/>
    <n v="32.369942196531795"/>
    <x v="8"/>
    <x v="2"/>
  </r>
  <r>
    <x v="106"/>
    <x v="325"/>
    <n v="1.1560693641618498"/>
    <x v="8"/>
    <x v="2"/>
  </r>
  <r>
    <x v="106"/>
    <x v="326"/>
    <n v="0"/>
    <x v="8"/>
    <x v="2"/>
  </r>
  <r>
    <x v="106"/>
    <x v="327"/>
    <n v="2.3121387283236996"/>
    <x v="8"/>
    <x v="2"/>
  </r>
  <r>
    <x v="106"/>
    <x v="328"/>
    <n v="1.1560693641618498"/>
    <x v="8"/>
    <x v="2"/>
  </r>
  <r>
    <x v="106"/>
    <x v="4"/>
    <n v="2.8901734104046244"/>
    <x v="8"/>
    <x v="2"/>
  </r>
  <r>
    <x v="106"/>
    <x v="312"/>
    <n v="0"/>
    <x v="9"/>
    <x v="2"/>
  </r>
  <r>
    <x v="106"/>
    <x v="313"/>
    <n v="0"/>
    <x v="9"/>
    <x v="2"/>
  </r>
  <r>
    <x v="106"/>
    <x v="314"/>
    <n v="4.4198895027624312"/>
    <x v="9"/>
    <x v="2"/>
  </r>
  <r>
    <x v="106"/>
    <x v="241"/>
    <n v="77.348066298342545"/>
    <x v="9"/>
    <x v="2"/>
  </r>
  <r>
    <x v="106"/>
    <x v="315"/>
    <n v="61.878453038674031"/>
    <x v="9"/>
    <x v="2"/>
  </r>
  <r>
    <x v="106"/>
    <x v="316"/>
    <n v="3.3149171270718232"/>
    <x v="9"/>
    <x v="2"/>
  </r>
  <r>
    <x v="106"/>
    <x v="239"/>
    <n v="33.701657458563538"/>
    <x v="9"/>
    <x v="2"/>
  </r>
  <r>
    <x v="106"/>
    <x v="317"/>
    <n v="4.4198895027624312"/>
    <x v="9"/>
    <x v="2"/>
  </r>
  <r>
    <x v="106"/>
    <x v="60"/>
    <n v="2.2099447513812156"/>
    <x v="9"/>
    <x v="2"/>
  </r>
  <r>
    <x v="106"/>
    <x v="318"/>
    <n v="1.6574585635359116"/>
    <x v="9"/>
    <x v="2"/>
  </r>
  <r>
    <x v="106"/>
    <x v="319"/>
    <n v="14.917127071823204"/>
    <x v="9"/>
    <x v="2"/>
  </r>
  <r>
    <x v="106"/>
    <x v="320"/>
    <n v="1.6574585635359116"/>
    <x v="9"/>
    <x v="2"/>
  </r>
  <r>
    <x v="106"/>
    <x v="187"/>
    <n v="0"/>
    <x v="9"/>
    <x v="2"/>
  </r>
  <r>
    <x v="106"/>
    <x v="321"/>
    <n v="1.1049723756906078"/>
    <x v="9"/>
    <x v="2"/>
  </r>
  <r>
    <x v="106"/>
    <x v="322"/>
    <n v="3.867403314917127"/>
    <x v="9"/>
    <x v="2"/>
  </r>
  <r>
    <x v="106"/>
    <x v="323"/>
    <n v="1.6574585635359116"/>
    <x v="9"/>
    <x v="2"/>
  </r>
  <r>
    <x v="106"/>
    <x v="324"/>
    <n v="30.386740331491712"/>
    <x v="9"/>
    <x v="2"/>
  </r>
  <r>
    <x v="106"/>
    <x v="325"/>
    <n v="2.2099447513812156"/>
    <x v="9"/>
    <x v="2"/>
  </r>
  <r>
    <x v="106"/>
    <x v="326"/>
    <n v="1.6574585635359116"/>
    <x v="9"/>
    <x v="2"/>
  </r>
  <r>
    <x v="106"/>
    <x v="327"/>
    <n v="1.1049723756906078"/>
    <x v="9"/>
    <x v="2"/>
  </r>
  <r>
    <x v="106"/>
    <x v="328"/>
    <n v="3.3149171270718232"/>
    <x v="9"/>
    <x v="2"/>
  </r>
  <r>
    <x v="106"/>
    <x v="4"/>
    <n v="8.8397790055248624"/>
    <x v="9"/>
    <x v="2"/>
  </r>
  <r>
    <x v="106"/>
    <x v="312"/>
    <n v="0"/>
    <x v="10"/>
    <x v="2"/>
  </r>
  <r>
    <x v="106"/>
    <x v="313"/>
    <n v="0.67114093959731547"/>
    <x v="10"/>
    <x v="2"/>
  </r>
  <r>
    <x v="106"/>
    <x v="314"/>
    <n v="5.3691275167785237"/>
    <x v="10"/>
    <x v="2"/>
  </r>
  <r>
    <x v="106"/>
    <x v="241"/>
    <n v="73.154362416107389"/>
    <x v="10"/>
    <x v="2"/>
  </r>
  <r>
    <x v="106"/>
    <x v="315"/>
    <n v="48.322147651006709"/>
    <x v="10"/>
    <x v="2"/>
  </r>
  <r>
    <x v="106"/>
    <x v="316"/>
    <n v="3.3557046979865772"/>
    <x v="10"/>
    <x v="2"/>
  </r>
  <r>
    <x v="106"/>
    <x v="239"/>
    <n v="51.006711409395976"/>
    <x v="10"/>
    <x v="2"/>
  </r>
  <r>
    <x v="106"/>
    <x v="317"/>
    <n v="14.765100671140939"/>
    <x v="10"/>
    <x v="2"/>
  </r>
  <r>
    <x v="106"/>
    <x v="60"/>
    <n v="6.0402684563758386"/>
    <x v="10"/>
    <x v="2"/>
  </r>
  <r>
    <x v="106"/>
    <x v="318"/>
    <n v="4.6979865771812079"/>
    <x v="10"/>
    <x v="2"/>
  </r>
  <r>
    <x v="106"/>
    <x v="319"/>
    <n v="14.093959731543624"/>
    <x v="10"/>
    <x v="2"/>
  </r>
  <r>
    <x v="106"/>
    <x v="320"/>
    <n v="2.0134228187919465"/>
    <x v="10"/>
    <x v="2"/>
  </r>
  <r>
    <x v="106"/>
    <x v="187"/>
    <n v="0"/>
    <x v="10"/>
    <x v="2"/>
  </r>
  <r>
    <x v="106"/>
    <x v="321"/>
    <n v="3.3557046979865772"/>
    <x v="10"/>
    <x v="2"/>
  </r>
  <r>
    <x v="106"/>
    <x v="322"/>
    <n v="14.765100671140939"/>
    <x v="10"/>
    <x v="2"/>
  </r>
  <r>
    <x v="106"/>
    <x v="323"/>
    <n v="2.0134228187919465"/>
    <x v="10"/>
    <x v="2"/>
  </r>
  <r>
    <x v="106"/>
    <x v="324"/>
    <n v="24.161073825503355"/>
    <x v="10"/>
    <x v="2"/>
  </r>
  <r>
    <x v="106"/>
    <x v="325"/>
    <n v="0.67114093959731547"/>
    <x v="10"/>
    <x v="2"/>
  </r>
  <r>
    <x v="106"/>
    <x v="326"/>
    <n v="1.3422818791946309"/>
    <x v="10"/>
    <x v="2"/>
  </r>
  <r>
    <x v="106"/>
    <x v="327"/>
    <n v="0"/>
    <x v="10"/>
    <x v="2"/>
  </r>
  <r>
    <x v="106"/>
    <x v="328"/>
    <n v="2.0134228187919465"/>
    <x v="10"/>
    <x v="2"/>
  </r>
  <r>
    <x v="106"/>
    <x v="4"/>
    <n v="5.3691275167785237"/>
    <x v="10"/>
    <x v="2"/>
  </r>
  <r>
    <x v="106"/>
    <x v="312"/>
    <n v="0"/>
    <x v="11"/>
    <x v="2"/>
  </r>
  <r>
    <x v="106"/>
    <x v="313"/>
    <n v="2.0134228187919465"/>
    <x v="11"/>
    <x v="2"/>
  </r>
  <r>
    <x v="106"/>
    <x v="314"/>
    <n v="4.026845637583893"/>
    <x v="11"/>
    <x v="2"/>
  </r>
  <r>
    <x v="106"/>
    <x v="241"/>
    <n v="76.510067114093957"/>
    <x v="11"/>
    <x v="2"/>
  </r>
  <r>
    <x v="106"/>
    <x v="315"/>
    <n v="53.691275167785236"/>
    <x v="11"/>
    <x v="2"/>
  </r>
  <r>
    <x v="106"/>
    <x v="316"/>
    <n v="2.0134228187919465"/>
    <x v="11"/>
    <x v="2"/>
  </r>
  <r>
    <x v="106"/>
    <x v="239"/>
    <n v="32.885906040268459"/>
    <x v="11"/>
    <x v="2"/>
  </r>
  <r>
    <x v="106"/>
    <x v="317"/>
    <n v="10.738255033557047"/>
    <x v="11"/>
    <x v="2"/>
  </r>
  <r>
    <x v="106"/>
    <x v="60"/>
    <n v="3.3557046979865772"/>
    <x v="11"/>
    <x v="2"/>
  </r>
  <r>
    <x v="106"/>
    <x v="318"/>
    <n v="2.0134228187919465"/>
    <x v="11"/>
    <x v="2"/>
  </r>
  <r>
    <x v="106"/>
    <x v="319"/>
    <n v="8.724832214765101"/>
    <x v="11"/>
    <x v="2"/>
  </r>
  <r>
    <x v="106"/>
    <x v="320"/>
    <n v="2.0134228187919465"/>
    <x v="11"/>
    <x v="2"/>
  </r>
  <r>
    <x v="106"/>
    <x v="187"/>
    <n v="0"/>
    <x v="11"/>
    <x v="2"/>
  </r>
  <r>
    <x v="106"/>
    <x v="321"/>
    <n v="1.3422818791946309"/>
    <x v="11"/>
    <x v="2"/>
  </r>
  <r>
    <x v="106"/>
    <x v="322"/>
    <n v="10.738255033557047"/>
    <x v="11"/>
    <x v="2"/>
  </r>
  <r>
    <x v="106"/>
    <x v="323"/>
    <n v="4.026845637583893"/>
    <x v="11"/>
    <x v="2"/>
  </r>
  <r>
    <x v="106"/>
    <x v="324"/>
    <n v="51.006711409395976"/>
    <x v="11"/>
    <x v="2"/>
  </r>
  <r>
    <x v="106"/>
    <x v="325"/>
    <n v="0"/>
    <x v="11"/>
    <x v="2"/>
  </r>
  <r>
    <x v="106"/>
    <x v="326"/>
    <n v="0"/>
    <x v="11"/>
    <x v="2"/>
  </r>
  <r>
    <x v="106"/>
    <x v="327"/>
    <n v="3.3557046979865772"/>
    <x v="11"/>
    <x v="2"/>
  </r>
  <r>
    <x v="106"/>
    <x v="328"/>
    <n v="2.6845637583892619"/>
    <x v="11"/>
    <x v="2"/>
  </r>
  <r>
    <x v="106"/>
    <x v="4"/>
    <n v="4.6979865771812079"/>
    <x v="11"/>
    <x v="2"/>
  </r>
  <r>
    <x v="106"/>
    <x v="312"/>
    <n v="4.2372881355932206"/>
    <x v="12"/>
    <x v="2"/>
  </r>
  <r>
    <x v="106"/>
    <x v="313"/>
    <n v="2.5423728813559321"/>
    <x v="12"/>
    <x v="2"/>
  </r>
  <r>
    <x v="106"/>
    <x v="314"/>
    <n v="9.3220338983050848"/>
    <x v="12"/>
    <x v="2"/>
  </r>
  <r>
    <x v="106"/>
    <x v="241"/>
    <n v="64.406779661016955"/>
    <x v="12"/>
    <x v="2"/>
  </r>
  <r>
    <x v="106"/>
    <x v="315"/>
    <n v="44.067796610169495"/>
    <x v="12"/>
    <x v="2"/>
  </r>
  <r>
    <x v="106"/>
    <x v="316"/>
    <n v="5.0847457627118642"/>
    <x v="12"/>
    <x v="2"/>
  </r>
  <r>
    <x v="106"/>
    <x v="239"/>
    <n v="28.8135593220339"/>
    <x v="12"/>
    <x v="2"/>
  </r>
  <r>
    <x v="106"/>
    <x v="317"/>
    <n v="9.3220338983050848"/>
    <x v="12"/>
    <x v="2"/>
  </r>
  <r>
    <x v="106"/>
    <x v="60"/>
    <n v="6.7796610169491522"/>
    <x v="12"/>
    <x v="2"/>
  </r>
  <r>
    <x v="106"/>
    <x v="318"/>
    <n v="1.6949152542372881"/>
    <x v="12"/>
    <x v="2"/>
  </r>
  <r>
    <x v="106"/>
    <x v="319"/>
    <n v="11.864406779661017"/>
    <x v="12"/>
    <x v="2"/>
  </r>
  <r>
    <x v="106"/>
    <x v="320"/>
    <n v="5.9322033898305087"/>
    <x v="12"/>
    <x v="2"/>
  </r>
  <r>
    <x v="106"/>
    <x v="187"/>
    <n v="0"/>
    <x v="12"/>
    <x v="2"/>
  </r>
  <r>
    <x v="106"/>
    <x v="321"/>
    <n v="5.0847457627118642"/>
    <x v="12"/>
    <x v="2"/>
  </r>
  <r>
    <x v="106"/>
    <x v="322"/>
    <n v="14.40677966101695"/>
    <x v="12"/>
    <x v="2"/>
  </r>
  <r>
    <x v="106"/>
    <x v="323"/>
    <n v="5.0847457627118642"/>
    <x v="12"/>
    <x v="2"/>
  </r>
  <r>
    <x v="106"/>
    <x v="324"/>
    <n v="29.661016949152543"/>
    <x v="12"/>
    <x v="2"/>
  </r>
  <r>
    <x v="106"/>
    <x v="325"/>
    <n v="0.84745762711864403"/>
    <x v="12"/>
    <x v="2"/>
  </r>
  <r>
    <x v="106"/>
    <x v="326"/>
    <n v="0.84745762711864403"/>
    <x v="12"/>
    <x v="2"/>
  </r>
  <r>
    <x v="106"/>
    <x v="327"/>
    <n v="0.84745762711864403"/>
    <x v="12"/>
    <x v="2"/>
  </r>
  <r>
    <x v="106"/>
    <x v="328"/>
    <n v="0"/>
    <x v="12"/>
    <x v="2"/>
  </r>
  <r>
    <x v="106"/>
    <x v="4"/>
    <n v="9.3220338983050848"/>
    <x v="12"/>
    <x v="2"/>
  </r>
  <r>
    <x v="106"/>
    <x v="312"/>
    <n v="0"/>
    <x v="13"/>
    <x v="2"/>
  </r>
  <r>
    <x v="106"/>
    <x v="313"/>
    <n v="1.2987012987012987"/>
    <x v="13"/>
    <x v="2"/>
  </r>
  <r>
    <x v="106"/>
    <x v="314"/>
    <n v="3.8961038961038961"/>
    <x v="13"/>
    <x v="2"/>
  </r>
  <r>
    <x v="106"/>
    <x v="241"/>
    <n v="80.519480519480524"/>
    <x v="13"/>
    <x v="2"/>
  </r>
  <r>
    <x v="106"/>
    <x v="315"/>
    <n v="64.935064935064929"/>
    <x v="13"/>
    <x v="2"/>
  </r>
  <r>
    <x v="106"/>
    <x v="316"/>
    <n v="7.7922077922077921"/>
    <x v="13"/>
    <x v="2"/>
  </r>
  <r>
    <x v="106"/>
    <x v="239"/>
    <n v="49.350649350649348"/>
    <x v="13"/>
    <x v="2"/>
  </r>
  <r>
    <x v="106"/>
    <x v="317"/>
    <n v="14.285714285714286"/>
    <x v="13"/>
    <x v="2"/>
  </r>
  <r>
    <x v="106"/>
    <x v="60"/>
    <n v="2.5974025974025974"/>
    <x v="13"/>
    <x v="2"/>
  </r>
  <r>
    <x v="106"/>
    <x v="318"/>
    <n v="3.8961038961038961"/>
    <x v="13"/>
    <x v="2"/>
  </r>
  <r>
    <x v="106"/>
    <x v="319"/>
    <n v="6.4935064935064934"/>
    <x v="13"/>
    <x v="2"/>
  </r>
  <r>
    <x v="106"/>
    <x v="320"/>
    <n v="1.2987012987012987"/>
    <x v="13"/>
    <x v="2"/>
  </r>
  <r>
    <x v="106"/>
    <x v="187"/>
    <n v="0"/>
    <x v="13"/>
    <x v="2"/>
  </r>
  <r>
    <x v="106"/>
    <x v="321"/>
    <n v="2.5974025974025974"/>
    <x v="13"/>
    <x v="2"/>
  </r>
  <r>
    <x v="106"/>
    <x v="322"/>
    <n v="12.987012987012987"/>
    <x v="13"/>
    <x v="2"/>
  </r>
  <r>
    <x v="106"/>
    <x v="323"/>
    <n v="1.2987012987012987"/>
    <x v="13"/>
    <x v="2"/>
  </r>
  <r>
    <x v="106"/>
    <x v="324"/>
    <n v="18.181818181818183"/>
    <x v="13"/>
    <x v="2"/>
  </r>
  <r>
    <x v="106"/>
    <x v="325"/>
    <n v="6.4935064935064934"/>
    <x v="13"/>
    <x v="2"/>
  </r>
  <r>
    <x v="106"/>
    <x v="326"/>
    <n v="1.2987012987012987"/>
    <x v="13"/>
    <x v="2"/>
  </r>
  <r>
    <x v="106"/>
    <x v="327"/>
    <n v="2.5974025974025974"/>
    <x v="13"/>
    <x v="2"/>
  </r>
  <r>
    <x v="106"/>
    <x v="328"/>
    <n v="5.1948051948051948"/>
    <x v="13"/>
    <x v="2"/>
  </r>
  <r>
    <x v="106"/>
    <x v="4"/>
    <n v="1.2987012987012987"/>
    <x v="13"/>
    <x v="2"/>
  </r>
  <r>
    <x v="106"/>
    <x v="312"/>
    <n v="1.1494252873563218"/>
    <x v="14"/>
    <x v="2"/>
  </r>
  <r>
    <x v="106"/>
    <x v="313"/>
    <n v="0"/>
    <x v="14"/>
    <x v="2"/>
  </r>
  <r>
    <x v="106"/>
    <x v="314"/>
    <n v="5.7471264367816088"/>
    <x v="14"/>
    <x v="2"/>
  </r>
  <r>
    <x v="106"/>
    <x v="241"/>
    <n v="79.310344827586206"/>
    <x v="14"/>
    <x v="2"/>
  </r>
  <r>
    <x v="106"/>
    <x v="315"/>
    <n v="66.666666666666671"/>
    <x v="14"/>
    <x v="2"/>
  </r>
  <r>
    <x v="106"/>
    <x v="316"/>
    <n v="26.436781609195403"/>
    <x v="14"/>
    <x v="2"/>
  </r>
  <r>
    <x v="106"/>
    <x v="239"/>
    <n v="8.0459770114942533"/>
    <x v="14"/>
    <x v="2"/>
  </r>
  <r>
    <x v="106"/>
    <x v="317"/>
    <n v="2.2988505747126435"/>
    <x v="14"/>
    <x v="2"/>
  </r>
  <r>
    <x v="106"/>
    <x v="60"/>
    <n v="0"/>
    <x v="14"/>
    <x v="2"/>
  </r>
  <r>
    <x v="106"/>
    <x v="318"/>
    <n v="0"/>
    <x v="14"/>
    <x v="2"/>
  </r>
  <r>
    <x v="106"/>
    <x v="319"/>
    <n v="18.390804597701148"/>
    <x v="14"/>
    <x v="2"/>
  </r>
  <r>
    <x v="106"/>
    <x v="320"/>
    <n v="4.5977011494252871"/>
    <x v="14"/>
    <x v="2"/>
  </r>
  <r>
    <x v="106"/>
    <x v="187"/>
    <n v="0"/>
    <x v="14"/>
    <x v="2"/>
  </r>
  <r>
    <x v="106"/>
    <x v="321"/>
    <n v="12.64367816091954"/>
    <x v="14"/>
    <x v="2"/>
  </r>
  <r>
    <x v="106"/>
    <x v="322"/>
    <n v="12.64367816091954"/>
    <x v="14"/>
    <x v="2"/>
  </r>
  <r>
    <x v="106"/>
    <x v="323"/>
    <n v="1.1494252873563218"/>
    <x v="14"/>
    <x v="2"/>
  </r>
  <r>
    <x v="106"/>
    <x v="324"/>
    <n v="26.436781609195403"/>
    <x v="14"/>
    <x v="2"/>
  </r>
  <r>
    <x v="106"/>
    <x v="325"/>
    <n v="2.2988505747126435"/>
    <x v="14"/>
    <x v="2"/>
  </r>
  <r>
    <x v="106"/>
    <x v="326"/>
    <n v="3.4482758620689653"/>
    <x v="14"/>
    <x v="2"/>
  </r>
  <r>
    <x v="106"/>
    <x v="327"/>
    <n v="0"/>
    <x v="14"/>
    <x v="2"/>
  </r>
  <r>
    <x v="106"/>
    <x v="328"/>
    <n v="1.1494252873563218"/>
    <x v="14"/>
    <x v="2"/>
  </r>
  <r>
    <x v="106"/>
    <x v="4"/>
    <n v="3.4482758620689653"/>
    <x v="14"/>
    <x v="2"/>
  </r>
  <r>
    <x v="106"/>
    <x v="312"/>
    <n v="2.150537634408602"/>
    <x v="15"/>
    <x v="2"/>
  </r>
  <r>
    <x v="106"/>
    <x v="313"/>
    <n v="1.075268817204301"/>
    <x v="15"/>
    <x v="2"/>
  </r>
  <r>
    <x v="106"/>
    <x v="314"/>
    <n v="2.150537634408602"/>
    <x v="15"/>
    <x v="2"/>
  </r>
  <r>
    <x v="106"/>
    <x v="241"/>
    <n v="8.6021505376344081"/>
    <x v="15"/>
    <x v="2"/>
  </r>
  <r>
    <x v="106"/>
    <x v="315"/>
    <n v="72.043010752688176"/>
    <x v="15"/>
    <x v="2"/>
  </r>
  <r>
    <x v="106"/>
    <x v="316"/>
    <n v="2.150537634408602"/>
    <x v="15"/>
    <x v="2"/>
  </r>
  <r>
    <x v="106"/>
    <x v="239"/>
    <n v="52.688172043010752"/>
    <x v="15"/>
    <x v="2"/>
  </r>
  <r>
    <x v="106"/>
    <x v="317"/>
    <n v="17.204301075268816"/>
    <x v="15"/>
    <x v="2"/>
  </r>
  <r>
    <x v="106"/>
    <x v="60"/>
    <n v="1.075268817204301"/>
    <x v="15"/>
    <x v="2"/>
  </r>
  <r>
    <x v="106"/>
    <x v="318"/>
    <n v="5.376344086021505"/>
    <x v="15"/>
    <x v="2"/>
  </r>
  <r>
    <x v="106"/>
    <x v="319"/>
    <n v="31.182795698924732"/>
    <x v="15"/>
    <x v="2"/>
  </r>
  <r>
    <x v="106"/>
    <x v="320"/>
    <n v="3.225806451612903"/>
    <x v="15"/>
    <x v="2"/>
  </r>
  <r>
    <x v="106"/>
    <x v="187"/>
    <n v="0"/>
    <x v="15"/>
    <x v="2"/>
  </r>
  <r>
    <x v="106"/>
    <x v="321"/>
    <n v="5.376344086021505"/>
    <x v="15"/>
    <x v="2"/>
  </r>
  <r>
    <x v="106"/>
    <x v="322"/>
    <n v="12.903225806451612"/>
    <x v="15"/>
    <x v="2"/>
  </r>
  <r>
    <x v="106"/>
    <x v="323"/>
    <n v="1.075268817204301"/>
    <x v="15"/>
    <x v="2"/>
  </r>
  <r>
    <x v="106"/>
    <x v="324"/>
    <n v="53.763440860215056"/>
    <x v="15"/>
    <x v="2"/>
  </r>
  <r>
    <x v="106"/>
    <x v="325"/>
    <n v="0"/>
    <x v="15"/>
    <x v="2"/>
  </r>
  <r>
    <x v="106"/>
    <x v="326"/>
    <n v="2.150537634408602"/>
    <x v="15"/>
    <x v="2"/>
  </r>
  <r>
    <x v="106"/>
    <x v="327"/>
    <n v="0"/>
    <x v="15"/>
    <x v="2"/>
  </r>
  <r>
    <x v="106"/>
    <x v="328"/>
    <n v="3.225806451612903"/>
    <x v="15"/>
    <x v="2"/>
  </r>
  <r>
    <x v="106"/>
    <x v="4"/>
    <n v="4.301075268817204"/>
    <x v="15"/>
    <x v="2"/>
  </r>
  <r>
    <x v="106"/>
    <x v="312"/>
    <n v="3.9772727272727271"/>
    <x v="16"/>
    <x v="2"/>
  </r>
  <r>
    <x v="106"/>
    <x v="313"/>
    <n v="2.8409090909090908"/>
    <x v="16"/>
    <x v="2"/>
  </r>
  <r>
    <x v="106"/>
    <x v="314"/>
    <n v="14.772727272727273"/>
    <x v="16"/>
    <x v="2"/>
  </r>
  <r>
    <x v="106"/>
    <x v="241"/>
    <n v="41.477272727272727"/>
    <x v="16"/>
    <x v="2"/>
  </r>
  <r>
    <x v="106"/>
    <x v="315"/>
    <n v="53.409090909090907"/>
    <x v="16"/>
    <x v="2"/>
  </r>
  <r>
    <x v="106"/>
    <x v="316"/>
    <n v="10.227272727272727"/>
    <x v="16"/>
    <x v="2"/>
  </r>
  <r>
    <x v="106"/>
    <x v="239"/>
    <n v="35.795454545454547"/>
    <x v="16"/>
    <x v="2"/>
  </r>
  <r>
    <x v="106"/>
    <x v="317"/>
    <n v="9.6590909090909083"/>
    <x v="16"/>
    <x v="2"/>
  </r>
  <r>
    <x v="106"/>
    <x v="60"/>
    <n v="3.9772727272727271"/>
    <x v="16"/>
    <x v="2"/>
  </r>
  <r>
    <x v="106"/>
    <x v="318"/>
    <n v="6.8181818181818183"/>
    <x v="16"/>
    <x v="2"/>
  </r>
  <r>
    <x v="106"/>
    <x v="319"/>
    <n v="14.772727272727273"/>
    <x v="16"/>
    <x v="2"/>
  </r>
  <r>
    <x v="106"/>
    <x v="320"/>
    <n v="11.931818181818182"/>
    <x v="16"/>
    <x v="2"/>
  </r>
  <r>
    <x v="106"/>
    <x v="187"/>
    <n v="0.56818181818181823"/>
    <x v="16"/>
    <x v="2"/>
  </r>
  <r>
    <x v="106"/>
    <x v="321"/>
    <n v="4.5454545454545459"/>
    <x v="16"/>
    <x v="2"/>
  </r>
  <r>
    <x v="106"/>
    <x v="322"/>
    <n v="13.068181818181818"/>
    <x v="16"/>
    <x v="2"/>
  </r>
  <r>
    <x v="106"/>
    <x v="323"/>
    <n v="0.56818181818181823"/>
    <x v="16"/>
    <x v="2"/>
  </r>
  <r>
    <x v="106"/>
    <x v="324"/>
    <n v="17.045454545454547"/>
    <x v="16"/>
    <x v="2"/>
  </r>
  <r>
    <x v="106"/>
    <x v="325"/>
    <n v="0.56818181818181823"/>
    <x v="16"/>
    <x v="2"/>
  </r>
  <r>
    <x v="106"/>
    <x v="326"/>
    <n v="2.2727272727272729"/>
    <x v="16"/>
    <x v="2"/>
  </r>
  <r>
    <x v="106"/>
    <x v="327"/>
    <n v="0"/>
    <x v="16"/>
    <x v="2"/>
  </r>
  <r>
    <x v="106"/>
    <x v="328"/>
    <n v="2.2727272727272729"/>
    <x v="16"/>
    <x v="2"/>
  </r>
  <r>
    <x v="106"/>
    <x v="4"/>
    <n v="9.6590909090909083"/>
    <x v="16"/>
    <x v="2"/>
  </r>
  <r>
    <x v="106"/>
    <x v="312"/>
    <n v="0.46842795578040097"/>
    <x v="0"/>
    <x v="3"/>
  </r>
  <r>
    <x v="106"/>
    <x v="313"/>
    <n v="1.2179126850290425"/>
    <x v="0"/>
    <x v="3"/>
  </r>
  <r>
    <x v="106"/>
    <x v="314"/>
    <n v="7.813378302417088"/>
    <x v="0"/>
    <x v="3"/>
  </r>
  <r>
    <x v="106"/>
    <x v="241"/>
    <n v="73.374554993442004"/>
    <x v="0"/>
    <x v="3"/>
  </r>
  <r>
    <x v="106"/>
    <x v="315"/>
    <n v="60.989319842608204"/>
    <x v="0"/>
    <x v="3"/>
  </r>
  <r>
    <x v="106"/>
    <x v="316"/>
    <n v="13.453250890013116"/>
    <x v="0"/>
    <x v="3"/>
  </r>
  <r>
    <x v="106"/>
    <x v="239"/>
    <n v="28.105677346824059"/>
    <x v="0"/>
    <x v="3"/>
  </r>
  <r>
    <x v="106"/>
    <x v="317"/>
    <n v="7.5510586471800636"/>
    <x v="0"/>
    <x v="3"/>
  </r>
  <r>
    <x v="106"/>
    <x v="60"/>
    <n v="2.997938916994566"/>
    <x v="0"/>
    <x v="3"/>
  </r>
  <r>
    <x v="106"/>
    <x v="318"/>
    <n v="4.0097433014802322"/>
    <x v="0"/>
    <x v="3"/>
  </r>
  <r>
    <x v="106"/>
    <x v="319"/>
    <n v="18.381112984822934"/>
    <x v="0"/>
    <x v="3"/>
  </r>
  <r>
    <x v="106"/>
    <x v="320"/>
    <n v="4.6842795578040102"/>
    <x v="0"/>
    <x v="3"/>
  </r>
  <r>
    <x v="106"/>
    <x v="187"/>
    <n v="0.37474236462432076"/>
    <x v="0"/>
    <x v="3"/>
  </r>
  <r>
    <x v="106"/>
    <x v="321"/>
    <n v="4.0846917744050968"/>
    <x v="0"/>
    <x v="3"/>
  </r>
  <r>
    <x v="106"/>
    <x v="322"/>
    <n v="10.530260445943414"/>
    <x v="0"/>
    <x v="3"/>
  </r>
  <r>
    <x v="106"/>
    <x v="323"/>
    <n v="1.2741240397226907"/>
    <x v="0"/>
    <x v="3"/>
  </r>
  <r>
    <x v="106"/>
    <x v="324"/>
    <n v="30.578976953344576"/>
    <x v="0"/>
    <x v="3"/>
  </r>
  <r>
    <x v="106"/>
    <x v="325"/>
    <n v="1.5551808131909313"/>
    <x v="0"/>
    <x v="3"/>
  </r>
  <r>
    <x v="106"/>
    <x v="326"/>
    <n v="0.80569608394228964"/>
    <x v="0"/>
    <x v="3"/>
  </r>
  <r>
    <x v="106"/>
    <x v="327"/>
    <n v="0.50590219224283306"/>
    <x v="0"/>
    <x v="3"/>
  </r>
  <r>
    <x v="106"/>
    <x v="328"/>
    <n v="2.4545624882893011"/>
    <x v="0"/>
    <x v="3"/>
  </r>
  <r>
    <x v="106"/>
    <x v="4"/>
    <n v="3.5038411092373991"/>
    <x v="0"/>
    <x v="3"/>
  </r>
  <r>
    <x v="106"/>
    <x v="312"/>
    <n v="0.43936731107205623"/>
    <x v="1"/>
    <x v="3"/>
  </r>
  <r>
    <x v="106"/>
    <x v="313"/>
    <n v="3.7785588752196837"/>
    <x v="1"/>
    <x v="3"/>
  </r>
  <r>
    <x v="106"/>
    <x v="314"/>
    <n v="15.46572934973638"/>
    <x v="1"/>
    <x v="3"/>
  </r>
  <r>
    <x v="106"/>
    <x v="241"/>
    <n v="45.079086115992972"/>
    <x v="1"/>
    <x v="3"/>
  </r>
  <r>
    <x v="106"/>
    <x v="315"/>
    <n v="55.799648506151144"/>
    <x v="1"/>
    <x v="3"/>
  </r>
  <r>
    <x v="106"/>
    <x v="316"/>
    <n v="6.502636203866432"/>
    <x v="1"/>
    <x v="3"/>
  </r>
  <r>
    <x v="106"/>
    <x v="239"/>
    <n v="36.555360281195078"/>
    <x v="1"/>
    <x v="3"/>
  </r>
  <r>
    <x v="106"/>
    <x v="317"/>
    <n v="5.4481546572934976"/>
    <x v="1"/>
    <x v="3"/>
  </r>
  <r>
    <x v="106"/>
    <x v="60"/>
    <n v="2.8998242530755713"/>
    <x v="1"/>
    <x v="3"/>
  </r>
  <r>
    <x v="106"/>
    <x v="318"/>
    <n v="10.281195079086116"/>
    <x v="1"/>
    <x v="3"/>
  </r>
  <r>
    <x v="106"/>
    <x v="319"/>
    <n v="19.507908611599298"/>
    <x v="1"/>
    <x v="3"/>
  </r>
  <r>
    <x v="106"/>
    <x v="320"/>
    <n v="9.8418277680140598"/>
    <x v="1"/>
    <x v="3"/>
  </r>
  <r>
    <x v="106"/>
    <x v="187"/>
    <n v="0.43936731107205623"/>
    <x v="1"/>
    <x v="3"/>
  </r>
  <r>
    <x v="106"/>
    <x v="321"/>
    <n v="2.1968365553602811"/>
    <x v="1"/>
    <x v="3"/>
  </r>
  <r>
    <x v="106"/>
    <x v="322"/>
    <n v="17.135325131810195"/>
    <x v="1"/>
    <x v="3"/>
  </r>
  <r>
    <x v="106"/>
    <x v="323"/>
    <n v="1.5817223198594024"/>
    <x v="1"/>
    <x v="3"/>
  </r>
  <r>
    <x v="106"/>
    <x v="324"/>
    <n v="36.906854130052722"/>
    <x v="1"/>
    <x v="3"/>
  </r>
  <r>
    <x v="106"/>
    <x v="325"/>
    <n v="0.52724077328646746"/>
    <x v="1"/>
    <x v="3"/>
  </r>
  <r>
    <x v="106"/>
    <x v="326"/>
    <n v="0.79086115992970119"/>
    <x v="1"/>
    <x v="3"/>
  </r>
  <r>
    <x v="106"/>
    <x v="327"/>
    <n v="0.26362038664323373"/>
    <x v="1"/>
    <x v="3"/>
  </r>
  <r>
    <x v="106"/>
    <x v="328"/>
    <n v="3.6028119507908611"/>
    <x v="1"/>
    <x v="3"/>
  </r>
  <r>
    <x v="106"/>
    <x v="4"/>
    <n v="2.0210896309314585"/>
    <x v="1"/>
    <x v="3"/>
  </r>
  <r>
    <x v="106"/>
    <x v="312"/>
    <n v="0.15723270440251572"/>
    <x v="2"/>
    <x v="3"/>
  </r>
  <r>
    <x v="106"/>
    <x v="313"/>
    <n v="0.41928721174004191"/>
    <x v="2"/>
    <x v="3"/>
  </r>
  <r>
    <x v="106"/>
    <x v="314"/>
    <n v="6.4989517819706499"/>
    <x v="2"/>
    <x v="3"/>
  </r>
  <r>
    <x v="106"/>
    <x v="241"/>
    <n v="89.779874213836479"/>
    <x v="2"/>
    <x v="3"/>
  </r>
  <r>
    <x v="106"/>
    <x v="315"/>
    <n v="62.054507337526204"/>
    <x v="2"/>
    <x v="3"/>
  </r>
  <r>
    <x v="106"/>
    <x v="316"/>
    <n v="26.362683438155138"/>
    <x v="2"/>
    <x v="3"/>
  </r>
  <r>
    <x v="106"/>
    <x v="239"/>
    <n v="10.744234800838575"/>
    <x v="2"/>
    <x v="3"/>
  </r>
  <r>
    <x v="106"/>
    <x v="317"/>
    <n v="2.5681341719077566"/>
    <x v="2"/>
    <x v="3"/>
  </r>
  <r>
    <x v="106"/>
    <x v="60"/>
    <n v="3.3542976939203353"/>
    <x v="2"/>
    <x v="3"/>
  </r>
  <r>
    <x v="106"/>
    <x v="318"/>
    <n v="1.4675052410901468"/>
    <x v="2"/>
    <x v="3"/>
  </r>
  <r>
    <x v="106"/>
    <x v="319"/>
    <n v="18.553459119496857"/>
    <x v="2"/>
    <x v="3"/>
  </r>
  <r>
    <x v="106"/>
    <x v="320"/>
    <n v="2.4633123689727463"/>
    <x v="2"/>
    <x v="3"/>
  </r>
  <r>
    <x v="106"/>
    <x v="187"/>
    <n v="0.26205450733752622"/>
    <x v="2"/>
    <x v="3"/>
  </r>
  <r>
    <x v="106"/>
    <x v="321"/>
    <n v="7.0230607966457024"/>
    <x v="2"/>
    <x v="3"/>
  </r>
  <r>
    <x v="106"/>
    <x v="322"/>
    <n v="8.8050314465408803"/>
    <x v="2"/>
    <x v="3"/>
  </r>
  <r>
    <x v="106"/>
    <x v="323"/>
    <n v="1.0482180293501049"/>
    <x v="2"/>
    <x v="3"/>
  </r>
  <r>
    <x v="106"/>
    <x v="324"/>
    <n v="33.280922431865825"/>
    <x v="2"/>
    <x v="3"/>
  </r>
  <r>
    <x v="106"/>
    <x v="325"/>
    <n v="2.0964360587002098"/>
    <x v="2"/>
    <x v="3"/>
  </r>
  <r>
    <x v="106"/>
    <x v="326"/>
    <n v="0.68134171907756813"/>
    <x v="2"/>
    <x v="3"/>
  </r>
  <r>
    <x v="106"/>
    <x v="327"/>
    <n v="0.31446540880503143"/>
    <x v="2"/>
    <x v="3"/>
  </r>
  <r>
    <x v="106"/>
    <x v="328"/>
    <n v="2.6205450733752622"/>
    <x v="2"/>
    <x v="3"/>
  </r>
  <r>
    <x v="106"/>
    <x v="4"/>
    <n v="2.2536687631027252"/>
    <x v="2"/>
    <x v="3"/>
  </r>
  <r>
    <x v="106"/>
    <x v="312"/>
    <n v="0.26666666666666666"/>
    <x v="3"/>
    <x v="3"/>
  </r>
  <r>
    <x v="106"/>
    <x v="313"/>
    <n v="0.66666666666666663"/>
    <x v="3"/>
    <x v="3"/>
  </r>
  <r>
    <x v="106"/>
    <x v="314"/>
    <n v="4.8"/>
    <x v="3"/>
    <x v="3"/>
  </r>
  <r>
    <x v="106"/>
    <x v="241"/>
    <n v="80.13333333333334"/>
    <x v="3"/>
    <x v="3"/>
  </r>
  <r>
    <x v="106"/>
    <x v="315"/>
    <n v="57.866666666666667"/>
    <x v="3"/>
    <x v="3"/>
  </r>
  <r>
    <x v="106"/>
    <x v="316"/>
    <n v="4.5333333333333332"/>
    <x v="3"/>
    <x v="3"/>
  </r>
  <r>
    <x v="106"/>
    <x v="239"/>
    <n v="59.06666666666667"/>
    <x v="3"/>
    <x v="3"/>
  </r>
  <r>
    <x v="106"/>
    <x v="317"/>
    <n v="21.733333333333334"/>
    <x v="3"/>
    <x v="3"/>
  </r>
  <r>
    <x v="106"/>
    <x v="60"/>
    <n v="4.4000000000000004"/>
    <x v="3"/>
    <x v="3"/>
  </r>
  <r>
    <x v="106"/>
    <x v="318"/>
    <n v="4"/>
    <x v="3"/>
    <x v="3"/>
  </r>
  <r>
    <x v="106"/>
    <x v="319"/>
    <n v="11.066666666666666"/>
    <x v="3"/>
    <x v="3"/>
  </r>
  <r>
    <x v="106"/>
    <x v="320"/>
    <n v="2.6666666666666665"/>
    <x v="3"/>
    <x v="3"/>
  </r>
  <r>
    <x v="106"/>
    <x v="187"/>
    <n v="0.93333333333333335"/>
    <x v="3"/>
    <x v="3"/>
  </r>
  <r>
    <x v="106"/>
    <x v="321"/>
    <n v="2.6666666666666665"/>
    <x v="3"/>
    <x v="3"/>
  </r>
  <r>
    <x v="106"/>
    <x v="322"/>
    <n v="6.1333333333333337"/>
    <x v="3"/>
    <x v="3"/>
  </r>
  <r>
    <x v="106"/>
    <x v="323"/>
    <n v="0.4"/>
    <x v="3"/>
    <x v="3"/>
  </r>
  <r>
    <x v="106"/>
    <x v="324"/>
    <n v="6"/>
    <x v="3"/>
    <x v="3"/>
  </r>
  <r>
    <x v="106"/>
    <x v="325"/>
    <n v="1.4666666666666666"/>
    <x v="3"/>
    <x v="3"/>
  </r>
  <r>
    <x v="106"/>
    <x v="326"/>
    <n v="0.8"/>
    <x v="3"/>
    <x v="3"/>
  </r>
  <r>
    <x v="106"/>
    <x v="327"/>
    <n v="0.66666666666666663"/>
    <x v="3"/>
    <x v="3"/>
  </r>
  <r>
    <x v="106"/>
    <x v="328"/>
    <n v="2.6666666666666665"/>
    <x v="3"/>
    <x v="3"/>
  </r>
  <r>
    <x v="106"/>
    <x v="4"/>
    <n v="4.8"/>
    <x v="3"/>
    <x v="3"/>
  </r>
  <r>
    <x v="106"/>
    <x v="312"/>
    <n v="0.16891891891891891"/>
    <x v="4"/>
    <x v="3"/>
  </r>
  <r>
    <x v="106"/>
    <x v="313"/>
    <n v="0.33783783783783783"/>
    <x v="4"/>
    <x v="3"/>
  </r>
  <r>
    <x v="106"/>
    <x v="314"/>
    <n v="3.5472972972972974"/>
    <x v="4"/>
    <x v="3"/>
  </r>
  <r>
    <x v="106"/>
    <x v="241"/>
    <n v="81.418918918918919"/>
    <x v="4"/>
    <x v="3"/>
  </r>
  <r>
    <x v="106"/>
    <x v="315"/>
    <n v="65.03378378378379"/>
    <x v="4"/>
    <x v="3"/>
  </r>
  <r>
    <x v="106"/>
    <x v="316"/>
    <n v="7.2635135135135132"/>
    <x v="4"/>
    <x v="3"/>
  </r>
  <r>
    <x v="106"/>
    <x v="239"/>
    <n v="22.297297297297298"/>
    <x v="4"/>
    <x v="3"/>
  </r>
  <r>
    <x v="106"/>
    <x v="317"/>
    <n v="7.9391891891891895"/>
    <x v="4"/>
    <x v="3"/>
  </r>
  <r>
    <x v="106"/>
    <x v="60"/>
    <n v="1.8581081081081081"/>
    <x v="4"/>
    <x v="3"/>
  </r>
  <r>
    <x v="106"/>
    <x v="318"/>
    <n v="1.1824324324324325"/>
    <x v="4"/>
    <x v="3"/>
  </r>
  <r>
    <x v="106"/>
    <x v="319"/>
    <n v="26.858108108108109"/>
    <x v="4"/>
    <x v="3"/>
  </r>
  <r>
    <x v="106"/>
    <x v="320"/>
    <n v="2.8716216216216215"/>
    <x v="4"/>
    <x v="3"/>
  </r>
  <r>
    <x v="106"/>
    <x v="187"/>
    <n v="0.33783783783783783"/>
    <x v="4"/>
    <x v="3"/>
  </r>
  <r>
    <x v="106"/>
    <x v="321"/>
    <n v="1.0135135135135136"/>
    <x v="4"/>
    <x v="3"/>
  </r>
  <r>
    <x v="106"/>
    <x v="322"/>
    <n v="11.486486486486486"/>
    <x v="4"/>
    <x v="3"/>
  </r>
  <r>
    <x v="106"/>
    <x v="323"/>
    <n v="3.5472972972972974"/>
    <x v="4"/>
    <x v="3"/>
  </r>
  <r>
    <x v="106"/>
    <x v="324"/>
    <n v="31.925675675675677"/>
    <x v="4"/>
    <x v="3"/>
  </r>
  <r>
    <x v="106"/>
    <x v="325"/>
    <n v="2.0270270270270272"/>
    <x v="4"/>
    <x v="3"/>
  </r>
  <r>
    <x v="106"/>
    <x v="326"/>
    <n v="0.16891891891891891"/>
    <x v="4"/>
    <x v="3"/>
  </r>
  <r>
    <x v="106"/>
    <x v="327"/>
    <n v="0.84459459459459463"/>
    <x v="4"/>
    <x v="3"/>
  </r>
  <r>
    <x v="106"/>
    <x v="328"/>
    <n v="0.67567567567567566"/>
    <x v="4"/>
    <x v="3"/>
  </r>
  <r>
    <x v="106"/>
    <x v="4"/>
    <n v="5.0675675675675675"/>
    <x v="4"/>
    <x v="3"/>
  </r>
  <r>
    <x v="106"/>
    <x v="312"/>
    <n v="0"/>
    <x v="5"/>
    <x v="3"/>
  </r>
  <r>
    <x v="106"/>
    <x v="313"/>
    <n v="0"/>
    <x v="5"/>
    <x v="3"/>
  </r>
  <r>
    <x v="106"/>
    <x v="314"/>
    <n v="5.0314465408805029"/>
    <x v="5"/>
    <x v="3"/>
  </r>
  <r>
    <x v="106"/>
    <x v="241"/>
    <n v="87.421383647798748"/>
    <x v="5"/>
    <x v="3"/>
  </r>
  <r>
    <x v="106"/>
    <x v="315"/>
    <n v="45.283018867924525"/>
    <x v="5"/>
    <x v="3"/>
  </r>
  <r>
    <x v="106"/>
    <x v="316"/>
    <n v="3.1446540880503147"/>
    <x v="5"/>
    <x v="3"/>
  </r>
  <r>
    <x v="106"/>
    <x v="239"/>
    <n v="27.672955974842768"/>
    <x v="5"/>
    <x v="3"/>
  </r>
  <r>
    <x v="106"/>
    <x v="317"/>
    <n v="8.1761006289308185"/>
    <x v="5"/>
    <x v="3"/>
  </r>
  <r>
    <x v="106"/>
    <x v="60"/>
    <n v="0"/>
    <x v="5"/>
    <x v="3"/>
  </r>
  <r>
    <x v="106"/>
    <x v="318"/>
    <n v="1.2578616352201257"/>
    <x v="5"/>
    <x v="3"/>
  </r>
  <r>
    <x v="106"/>
    <x v="319"/>
    <n v="30.188679245283019"/>
    <x v="5"/>
    <x v="3"/>
  </r>
  <r>
    <x v="106"/>
    <x v="320"/>
    <n v="2.5157232704402515"/>
    <x v="5"/>
    <x v="3"/>
  </r>
  <r>
    <x v="106"/>
    <x v="187"/>
    <n v="1.2578616352201257"/>
    <x v="5"/>
    <x v="3"/>
  </r>
  <r>
    <x v="106"/>
    <x v="321"/>
    <n v="1.8867924528301887"/>
    <x v="5"/>
    <x v="3"/>
  </r>
  <r>
    <x v="106"/>
    <x v="322"/>
    <n v="16.352201257861637"/>
    <x v="5"/>
    <x v="3"/>
  </r>
  <r>
    <x v="106"/>
    <x v="323"/>
    <n v="4.4025157232704402"/>
    <x v="5"/>
    <x v="3"/>
  </r>
  <r>
    <x v="106"/>
    <x v="324"/>
    <n v="46.540880503144656"/>
    <x v="5"/>
    <x v="3"/>
  </r>
  <r>
    <x v="106"/>
    <x v="325"/>
    <n v="3.1446540880503147"/>
    <x v="5"/>
    <x v="3"/>
  </r>
  <r>
    <x v="106"/>
    <x v="326"/>
    <n v="0"/>
    <x v="5"/>
    <x v="3"/>
  </r>
  <r>
    <x v="106"/>
    <x v="327"/>
    <n v="1.8867924528301887"/>
    <x v="5"/>
    <x v="3"/>
  </r>
  <r>
    <x v="106"/>
    <x v="328"/>
    <n v="0.62893081761006286"/>
    <x v="5"/>
    <x v="3"/>
  </r>
  <r>
    <x v="106"/>
    <x v="4"/>
    <n v="2.5157232704402515"/>
    <x v="5"/>
    <x v="3"/>
  </r>
  <r>
    <x v="106"/>
    <x v="312"/>
    <n v="0"/>
    <x v="6"/>
    <x v="3"/>
  </r>
  <r>
    <x v="106"/>
    <x v="313"/>
    <n v="0"/>
    <x v="6"/>
    <x v="3"/>
  </r>
  <r>
    <x v="106"/>
    <x v="314"/>
    <n v="5.5555555555555554"/>
    <x v="6"/>
    <x v="3"/>
  </r>
  <r>
    <x v="106"/>
    <x v="241"/>
    <n v="75.925925925925924"/>
    <x v="6"/>
    <x v="3"/>
  </r>
  <r>
    <x v="106"/>
    <x v="315"/>
    <n v="73.148148148148152"/>
    <x v="6"/>
    <x v="3"/>
  </r>
  <r>
    <x v="106"/>
    <x v="316"/>
    <n v="9.2592592592592595"/>
    <x v="6"/>
    <x v="3"/>
  </r>
  <r>
    <x v="106"/>
    <x v="239"/>
    <n v="15.74074074074074"/>
    <x v="6"/>
    <x v="3"/>
  </r>
  <r>
    <x v="106"/>
    <x v="317"/>
    <n v="8.3333333333333339"/>
    <x v="6"/>
    <x v="3"/>
  </r>
  <r>
    <x v="106"/>
    <x v="60"/>
    <n v="2.7777777777777777"/>
    <x v="6"/>
    <x v="3"/>
  </r>
  <r>
    <x v="106"/>
    <x v="318"/>
    <n v="0.92592592592592593"/>
    <x v="6"/>
    <x v="3"/>
  </r>
  <r>
    <x v="106"/>
    <x v="319"/>
    <n v="30.555555555555557"/>
    <x v="6"/>
    <x v="3"/>
  </r>
  <r>
    <x v="106"/>
    <x v="320"/>
    <n v="0.92592592592592593"/>
    <x v="6"/>
    <x v="3"/>
  </r>
  <r>
    <x v="106"/>
    <x v="187"/>
    <n v="0"/>
    <x v="6"/>
    <x v="3"/>
  </r>
  <r>
    <x v="106"/>
    <x v="321"/>
    <n v="0.92592592592592593"/>
    <x v="6"/>
    <x v="3"/>
  </r>
  <r>
    <x v="106"/>
    <x v="322"/>
    <n v="11.111111111111111"/>
    <x v="6"/>
    <x v="3"/>
  </r>
  <r>
    <x v="106"/>
    <x v="323"/>
    <n v="4.6296296296296298"/>
    <x v="6"/>
    <x v="3"/>
  </r>
  <r>
    <x v="106"/>
    <x v="324"/>
    <n v="21.296296296296298"/>
    <x v="6"/>
    <x v="3"/>
  </r>
  <r>
    <x v="106"/>
    <x v="325"/>
    <n v="1.8518518518518519"/>
    <x v="6"/>
    <x v="3"/>
  </r>
  <r>
    <x v="106"/>
    <x v="326"/>
    <n v="0"/>
    <x v="6"/>
    <x v="3"/>
  </r>
  <r>
    <x v="106"/>
    <x v="327"/>
    <n v="0.92592592592592593"/>
    <x v="6"/>
    <x v="3"/>
  </r>
  <r>
    <x v="106"/>
    <x v="328"/>
    <n v="0.92592592592592593"/>
    <x v="6"/>
    <x v="3"/>
  </r>
  <r>
    <x v="106"/>
    <x v="4"/>
    <n v="5.5555555555555554"/>
    <x v="6"/>
    <x v="3"/>
  </r>
  <r>
    <x v="106"/>
    <x v="312"/>
    <n v="0"/>
    <x v="7"/>
    <x v="3"/>
  </r>
  <r>
    <x v="106"/>
    <x v="313"/>
    <n v="0.56497175141242939"/>
    <x v="7"/>
    <x v="3"/>
  </r>
  <r>
    <x v="106"/>
    <x v="314"/>
    <n v="3.3898305084745761"/>
    <x v="7"/>
    <x v="3"/>
  </r>
  <r>
    <x v="106"/>
    <x v="241"/>
    <n v="80.225988700564969"/>
    <x v="7"/>
    <x v="3"/>
  </r>
  <r>
    <x v="106"/>
    <x v="315"/>
    <n v="74.576271186440678"/>
    <x v="7"/>
    <x v="3"/>
  </r>
  <r>
    <x v="106"/>
    <x v="316"/>
    <n v="10.169491525423728"/>
    <x v="7"/>
    <x v="3"/>
  </r>
  <r>
    <x v="106"/>
    <x v="239"/>
    <n v="19.209039548022599"/>
    <x v="7"/>
    <x v="3"/>
  </r>
  <r>
    <x v="106"/>
    <x v="317"/>
    <n v="7.3446327683615822"/>
    <x v="7"/>
    <x v="3"/>
  </r>
  <r>
    <x v="106"/>
    <x v="60"/>
    <n v="1.6949152542372881"/>
    <x v="7"/>
    <x v="3"/>
  </r>
  <r>
    <x v="106"/>
    <x v="318"/>
    <n v="1.1299435028248588"/>
    <x v="7"/>
    <x v="3"/>
  </r>
  <r>
    <x v="106"/>
    <x v="319"/>
    <n v="21.468926553672315"/>
    <x v="7"/>
    <x v="3"/>
  </r>
  <r>
    <x v="106"/>
    <x v="320"/>
    <n v="3.9548022598870056"/>
    <x v="7"/>
    <x v="3"/>
  </r>
  <r>
    <x v="106"/>
    <x v="187"/>
    <n v="0"/>
    <x v="7"/>
    <x v="3"/>
  </r>
  <r>
    <x v="106"/>
    <x v="321"/>
    <n v="1.1299435028248588"/>
    <x v="7"/>
    <x v="3"/>
  </r>
  <r>
    <x v="106"/>
    <x v="322"/>
    <n v="8.4745762711864412"/>
    <x v="7"/>
    <x v="3"/>
  </r>
  <r>
    <x v="106"/>
    <x v="323"/>
    <n v="4.5197740112994351"/>
    <x v="7"/>
    <x v="3"/>
  </r>
  <r>
    <x v="106"/>
    <x v="324"/>
    <n v="33.898305084745765"/>
    <x v="7"/>
    <x v="3"/>
  </r>
  <r>
    <x v="106"/>
    <x v="325"/>
    <n v="2.8248587570621471"/>
    <x v="7"/>
    <x v="3"/>
  </r>
  <r>
    <x v="106"/>
    <x v="326"/>
    <n v="0"/>
    <x v="7"/>
    <x v="3"/>
  </r>
  <r>
    <x v="106"/>
    <x v="327"/>
    <n v="0"/>
    <x v="7"/>
    <x v="3"/>
  </r>
  <r>
    <x v="106"/>
    <x v="328"/>
    <n v="0.56497175141242939"/>
    <x v="7"/>
    <x v="3"/>
  </r>
  <r>
    <x v="106"/>
    <x v="4"/>
    <n v="3.9548022598870056"/>
    <x v="7"/>
    <x v="3"/>
  </r>
  <r>
    <x v="106"/>
    <x v="312"/>
    <n v="0.67567567567567566"/>
    <x v="8"/>
    <x v="3"/>
  </r>
  <r>
    <x v="106"/>
    <x v="313"/>
    <n v="0.67567567567567566"/>
    <x v="8"/>
    <x v="3"/>
  </r>
  <r>
    <x v="106"/>
    <x v="314"/>
    <n v="0.67567567567567566"/>
    <x v="8"/>
    <x v="3"/>
  </r>
  <r>
    <x v="106"/>
    <x v="241"/>
    <n v="80.405405405405403"/>
    <x v="8"/>
    <x v="3"/>
  </r>
  <r>
    <x v="106"/>
    <x v="315"/>
    <n v="68.918918918918919"/>
    <x v="8"/>
    <x v="3"/>
  </r>
  <r>
    <x v="106"/>
    <x v="316"/>
    <n v="6.756756756756757"/>
    <x v="8"/>
    <x v="3"/>
  </r>
  <r>
    <x v="106"/>
    <x v="239"/>
    <n v="25"/>
    <x v="8"/>
    <x v="3"/>
  </r>
  <r>
    <x v="106"/>
    <x v="317"/>
    <n v="8.1081081081081088"/>
    <x v="8"/>
    <x v="3"/>
  </r>
  <r>
    <x v="106"/>
    <x v="60"/>
    <n v="3.3783783783783785"/>
    <x v="8"/>
    <x v="3"/>
  </r>
  <r>
    <x v="106"/>
    <x v="318"/>
    <n v="1.3513513513513513"/>
    <x v="8"/>
    <x v="3"/>
  </r>
  <r>
    <x v="106"/>
    <x v="319"/>
    <n v="27.027027027027028"/>
    <x v="8"/>
    <x v="3"/>
  </r>
  <r>
    <x v="106"/>
    <x v="320"/>
    <n v="3.3783783783783785"/>
    <x v="8"/>
    <x v="3"/>
  </r>
  <r>
    <x v="106"/>
    <x v="187"/>
    <n v="0"/>
    <x v="8"/>
    <x v="3"/>
  </r>
  <r>
    <x v="106"/>
    <x v="321"/>
    <n v="0"/>
    <x v="8"/>
    <x v="3"/>
  </r>
  <r>
    <x v="106"/>
    <x v="322"/>
    <n v="10.135135135135135"/>
    <x v="8"/>
    <x v="3"/>
  </r>
  <r>
    <x v="106"/>
    <x v="323"/>
    <n v="0.67567567567567566"/>
    <x v="8"/>
    <x v="3"/>
  </r>
  <r>
    <x v="106"/>
    <x v="324"/>
    <n v="21.621621621621621"/>
    <x v="8"/>
    <x v="3"/>
  </r>
  <r>
    <x v="106"/>
    <x v="325"/>
    <n v="0"/>
    <x v="8"/>
    <x v="3"/>
  </r>
  <r>
    <x v="106"/>
    <x v="326"/>
    <n v="0.67567567567567566"/>
    <x v="8"/>
    <x v="3"/>
  </r>
  <r>
    <x v="106"/>
    <x v="327"/>
    <n v="0.67567567567567566"/>
    <x v="8"/>
    <x v="3"/>
  </r>
  <r>
    <x v="106"/>
    <x v="328"/>
    <n v="0.67567567567567566"/>
    <x v="8"/>
    <x v="3"/>
  </r>
  <r>
    <x v="106"/>
    <x v="4"/>
    <n v="8.7837837837837842"/>
    <x v="8"/>
    <x v="3"/>
  </r>
  <r>
    <x v="106"/>
    <x v="312"/>
    <n v="0.59171597633136097"/>
    <x v="9"/>
    <x v="3"/>
  </r>
  <r>
    <x v="106"/>
    <x v="313"/>
    <n v="0.59171597633136097"/>
    <x v="9"/>
    <x v="3"/>
  </r>
  <r>
    <x v="106"/>
    <x v="314"/>
    <n v="4.7337278106508878"/>
    <x v="9"/>
    <x v="3"/>
  </r>
  <r>
    <x v="106"/>
    <x v="241"/>
    <n v="75.147928994082847"/>
    <x v="9"/>
    <x v="3"/>
  </r>
  <r>
    <x v="106"/>
    <x v="315"/>
    <n v="71.005917159763314"/>
    <x v="9"/>
    <x v="3"/>
  </r>
  <r>
    <x v="106"/>
    <x v="316"/>
    <n v="3.5502958579881656"/>
    <x v="9"/>
    <x v="3"/>
  </r>
  <r>
    <x v="106"/>
    <x v="239"/>
    <n v="26.035502958579883"/>
    <x v="9"/>
    <x v="3"/>
  </r>
  <r>
    <x v="106"/>
    <x v="317"/>
    <n v="6.5088757396449708"/>
    <x v="9"/>
    <x v="3"/>
  </r>
  <r>
    <x v="106"/>
    <x v="60"/>
    <n v="0"/>
    <x v="9"/>
    <x v="3"/>
  </r>
  <r>
    <x v="106"/>
    <x v="318"/>
    <n v="1.1834319526627219"/>
    <x v="9"/>
    <x v="3"/>
  </r>
  <r>
    <x v="106"/>
    <x v="319"/>
    <n v="8.2840236686390529"/>
    <x v="9"/>
    <x v="3"/>
  </r>
  <r>
    <x v="106"/>
    <x v="320"/>
    <n v="4.1420118343195265"/>
    <x v="9"/>
    <x v="3"/>
  </r>
  <r>
    <x v="106"/>
    <x v="187"/>
    <n v="0"/>
    <x v="9"/>
    <x v="3"/>
  </r>
  <r>
    <x v="106"/>
    <x v="321"/>
    <n v="1.7751479289940828"/>
    <x v="9"/>
    <x v="3"/>
  </r>
  <r>
    <x v="106"/>
    <x v="322"/>
    <n v="4.7337278106508878"/>
    <x v="9"/>
    <x v="3"/>
  </r>
  <r>
    <x v="106"/>
    <x v="323"/>
    <n v="0"/>
    <x v="9"/>
    <x v="3"/>
  </r>
  <r>
    <x v="106"/>
    <x v="324"/>
    <n v="50.887573964497044"/>
    <x v="9"/>
    <x v="3"/>
  </r>
  <r>
    <x v="106"/>
    <x v="325"/>
    <n v="1.1834319526627219"/>
    <x v="9"/>
    <x v="3"/>
  </r>
  <r>
    <x v="106"/>
    <x v="326"/>
    <n v="1.1834319526627219"/>
    <x v="9"/>
    <x v="3"/>
  </r>
  <r>
    <x v="106"/>
    <x v="327"/>
    <n v="0"/>
    <x v="9"/>
    <x v="3"/>
  </r>
  <r>
    <x v="106"/>
    <x v="328"/>
    <n v="0.59171597633136097"/>
    <x v="9"/>
    <x v="3"/>
  </r>
  <r>
    <x v="106"/>
    <x v="4"/>
    <n v="6.5088757396449708"/>
    <x v="9"/>
    <x v="3"/>
  </r>
  <r>
    <x v="106"/>
    <x v="312"/>
    <n v="0"/>
    <x v="10"/>
    <x v="3"/>
  </r>
  <r>
    <x v="106"/>
    <x v="313"/>
    <n v="0"/>
    <x v="10"/>
    <x v="3"/>
  </r>
  <r>
    <x v="106"/>
    <x v="314"/>
    <n v="3.8167938931297711"/>
    <x v="10"/>
    <x v="3"/>
  </r>
  <r>
    <x v="106"/>
    <x v="241"/>
    <n v="67.175572519083971"/>
    <x v="10"/>
    <x v="3"/>
  </r>
  <r>
    <x v="106"/>
    <x v="315"/>
    <n v="61.068702290076338"/>
    <x v="10"/>
    <x v="3"/>
  </r>
  <r>
    <x v="106"/>
    <x v="316"/>
    <n v="0.76335877862595425"/>
    <x v="10"/>
    <x v="3"/>
  </r>
  <r>
    <x v="106"/>
    <x v="239"/>
    <n v="42.748091603053432"/>
    <x v="10"/>
    <x v="3"/>
  </r>
  <r>
    <x v="106"/>
    <x v="317"/>
    <n v="11.450381679389313"/>
    <x v="10"/>
    <x v="3"/>
  </r>
  <r>
    <x v="106"/>
    <x v="60"/>
    <n v="1.5267175572519085"/>
    <x v="10"/>
    <x v="3"/>
  </r>
  <r>
    <x v="106"/>
    <x v="318"/>
    <n v="3.8167938931297711"/>
    <x v="10"/>
    <x v="3"/>
  </r>
  <r>
    <x v="106"/>
    <x v="319"/>
    <n v="12.977099236641221"/>
    <x v="10"/>
    <x v="3"/>
  </r>
  <r>
    <x v="106"/>
    <x v="320"/>
    <n v="3.8167938931297711"/>
    <x v="10"/>
    <x v="3"/>
  </r>
  <r>
    <x v="106"/>
    <x v="187"/>
    <n v="0"/>
    <x v="10"/>
    <x v="3"/>
  </r>
  <r>
    <x v="106"/>
    <x v="321"/>
    <n v="3.8167938931297711"/>
    <x v="10"/>
    <x v="3"/>
  </r>
  <r>
    <x v="106"/>
    <x v="322"/>
    <n v="16.793893129770993"/>
    <x v="10"/>
    <x v="3"/>
  </r>
  <r>
    <x v="106"/>
    <x v="323"/>
    <n v="3.053435114503817"/>
    <x v="10"/>
    <x v="3"/>
  </r>
  <r>
    <x v="106"/>
    <x v="324"/>
    <n v="29.007633587786259"/>
    <x v="10"/>
    <x v="3"/>
  </r>
  <r>
    <x v="106"/>
    <x v="325"/>
    <n v="1.5267175572519085"/>
    <x v="10"/>
    <x v="3"/>
  </r>
  <r>
    <x v="106"/>
    <x v="326"/>
    <n v="3.053435114503817"/>
    <x v="10"/>
    <x v="3"/>
  </r>
  <r>
    <x v="106"/>
    <x v="327"/>
    <n v="0"/>
    <x v="10"/>
    <x v="3"/>
  </r>
  <r>
    <x v="106"/>
    <x v="328"/>
    <n v="6.106870229007634"/>
    <x v="10"/>
    <x v="3"/>
  </r>
  <r>
    <x v="106"/>
    <x v="4"/>
    <n v="6.8702290076335881"/>
    <x v="10"/>
    <x v="3"/>
  </r>
  <r>
    <x v="106"/>
    <x v="312"/>
    <n v="0"/>
    <x v="11"/>
    <x v="3"/>
  </r>
  <r>
    <x v="106"/>
    <x v="313"/>
    <n v="0.84033613445378152"/>
    <x v="11"/>
    <x v="3"/>
  </r>
  <r>
    <x v="106"/>
    <x v="314"/>
    <n v="5.882352941176471"/>
    <x v="11"/>
    <x v="3"/>
  </r>
  <r>
    <x v="106"/>
    <x v="241"/>
    <n v="83.193277310924373"/>
    <x v="11"/>
    <x v="3"/>
  </r>
  <r>
    <x v="106"/>
    <x v="315"/>
    <n v="58.823529411764703"/>
    <x v="11"/>
    <x v="3"/>
  </r>
  <r>
    <x v="106"/>
    <x v="316"/>
    <n v="6.7226890756302522"/>
    <x v="11"/>
    <x v="3"/>
  </r>
  <r>
    <x v="106"/>
    <x v="239"/>
    <n v="35.294117647058826"/>
    <x v="11"/>
    <x v="3"/>
  </r>
  <r>
    <x v="106"/>
    <x v="317"/>
    <n v="2.5210084033613445"/>
    <x v="11"/>
    <x v="3"/>
  </r>
  <r>
    <x v="106"/>
    <x v="60"/>
    <n v="0.84033613445378152"/>
    <x v="11"/>
    <x v="3"/>
  </r>
  <r>
    <x v="106"/>
    <x v="318"/>
    <n v="2.5210084033613445"/>
    <x v="11"/>
    <x v="3"/>
  </r>
  <r>
    <x v="106"/>
    <x v="319"/>
    <n v="11.764705882352942"/>
    <x v="11"/>
    <x v="3"/>
  </r>
  <r>
    <x v="106"/>
    <x v="320"/>
    <n v="3.3613445378151261"/>
    <x v="11"/>
    <x v="3"/>
  </r>
  <r>
    <x v="106"/>
    <x v="187"/>
    <n v="0"/>
    <x v="11"/>
    <x v="3"/>
  </r>
  <r>
    <x v="106"/>
    <x v="321"/>
    <n v="2.5210084033613445"/>
    <x v="11"/>
    <x v="3"/>
  </r>
  <r>
    <x v="106"/>
    <x v="322"/>
    <n v="9.2436974789915958"/>
    <x v="11"/>
    <x v="3"/>
  </r>
  <r>
    <x v="106"/>
    <x v="323"/>
    <n v="0"/>
    <x v="11"/>
    <x v="3"/>
  </r>
  <r>
    <x v="106"/>
    <x v="324"/>
    <n v="49.579831932773111"/>
    <x v="11"/>
    <x v="3"/>
  </r>
  <r>
    <x v="106"/>
    <x v="325"/>
    <n v="0.84033613445378152"/>
    <x v="11"/>
    <x v="3"/>
  </r>
  <r>
    <x v="106"/>
    <x v="326"/>
    <n v="0"/>
    <x v="11"/>
    <x v="3"/>
  </r>
  <r>
    <x v="106"/>
    <x v="327"/>
    <n v="0"/>
    <x v="11"/>
    <x v="3"/>
  </r>
  <r>
    <x v="106"/>
    <x v="328"/>
    <n v="1.680672268907563"/>
    <x v="11"/>
    <x v="3"/>
  </r>
  <r>
    <x v="106"/>
    <x v="4"/>
    <n v="2.5210084033613445"/>
    <x v="11"/>
    <x v="3"/>
  </r>
  <r>
    <x v="106"/>
    <x v="312"/>
    <n v="4.0404040404040407"/>
    <x v="12"/>
    <x v="3"/>
  </r>
  <r>
    <x v="106"/>
    <x v="313"/>
    <n v="0"/>
    <x v="12"/>
    <x v="3"/>
  </r>
  <r>
    <x v="106"/>
    <x v="314"/>
    <n v="10.1010101010101"/>
    <x v="12"/>
    <x v="3"/>
  </r>
  <r>
    <x v="106"/>
    <x v="241"/>
    <n v="70.707070707070713"/>
    <x v="12"/>
    <x v="3"/>
  </r>
  <r>
    <x v="106"/>
    <x v="315"/>
    <n v="47.474747474747474"/>
    <x v="12"/>
    <x v="3"/>
  </r>
  <r>
    <x v="106"/>
    <x v="316"/>
    <n v="7.0707070707070709"/>
    <x v="12"/>
    <x v="3"/>
  </r>
  <r>
    <x v="106"/>
    <x v="239"/>
    <n v="21.212121212121211"/>
    <x v="12"/>
    <x v="3"/>
  </r>
  <r>
    <x v="106"/>
    <x v="317"/>
    <n v="5.0505050505050502"/>
    <x v="12"/>
    <x v="3"/>
  </r>
  <r>
    <x v="106"/>
    <x v="60"/>
    <n v="4.0404040404040407"/>
    <x v="12"/>
    <x v="3"/>
  </r>
  <r>
    <x v="106"/>
    <x v="318"/>
    <n v="2.0202020202020203"/>
    <x v="12"/>
    <x v="3"/>
  </r>
  <r>
    <x v="106"/>
    <x v="319"/>
    <n v="21.212121212121211"/>
    <x v="12"/>
    <x v="3"/>
  </r>
  <r>
    <x v="106"/>
    <x v="320"/>
    <n v="4.0404040404040407"/>
    <x v="12"/>
    <x v="3"/>
  </r>
  <r>
    <x v="106"/>
    <x v="187"/>
    <n v="0"/>
    <x v="12"/>
    <x v="3"/>
  </r>
  <r>
    <x v="106"/>
    <x v="321"/>
    <n v="3.0303030303030303"/>
    <x v="12"/>
    <x v="3"/>
  </r>
  <r>
    <x v="106"/>
    <x v="322"/>
    <n v="9.0909090909090917"/>
    <x v="12"/>
    <x v="3"/>
  </r>
  <r>
    <x v="106"/>
    <x v="323"/>
    <n v="0"/>
    <x v="12"/>
    <x v="3"/>
  </r>
  <r>
    <x v="106"/>
    <x v="324"/>
    <n v="36.363636363636367"/>
    <x v="12"/>
    <x v="3"/>
  </r>
  <r>
    <x v="106"/>
    <x v="325"/>
    <n v="1.0101010101010102"/>
    <x v="12"/>
    <x v="3"/>
  </r>
  <r>
    <x v="106"/>
    <x v="326"/>
    <n v="1.0101010101010102"/>
    <x v="12"/>
    <x v="3"/>
  </r>
  <r>
    <x v="106"/>
    <x v="327"/>
    <n v="1.0101010101010102"/>
    <x v="12"/>
    <x v="3"/>
  </r>
  <r>
    <x v="106"/>
    <x v="328"/>
    <n v="1.0101010101010102"/>
    <x v="12"/>
    <x v="3"/>
  </r>
  <r>
    <x v="106"/>
    <x v="4"/>
    <n v="13.131313131313131"/>
    <x v="12"/>
    <x v="3"/>
  </r>
  <r>
    <x v="106"/>
    <x v="312"/>
    <n v="0"/>
    <x v="13"/>
    <x v="3"/>
  </r>
  <r>
    <x v="106"/>
    <x v="313"/>
    <n v="0"/>
    <x v="13"/>
    <x v="3"/>
  </r>
  <r>
    <x v="106"/>
    <x v="314"/>
    <n v="5.7971014492753623"/>
    <x v="13"/>
    <x v="3"/>
  </r>
  <r>
    <x v="106"/>
    <x v="241"/>
    <n v="79.710144927536234"/>
    <x v="13"/>
    <x v="3"/>
  </r>
  <r>
    <x v="106"/>
    <x v="315"/>
    <n v="65.217391304347828"/>
    <x v="13"/>
    <x v="3"/>
  </r>
  <r>
    <x v="106"/>
    <x v="316"/>
    <n v="4.3478260869565215"/>
    <x v="13"/>
    <x v="3"/>
  </r>
  <r>
    <x v="106"/>
    <x v="239"/>
    <n v="46.376811594202898"/>
    <x v="13"/>
    <x v="3"/>
  </r>
  <r>
    <x v="106"/>
    <x v="317"/>
    <n v="10.144927536231885"/>
    <x v="13"/>
    <x v="3"/>
  </r>
  <r>
    <x v="106"/>
    <x v="60"/>
    <n v="4.3478260869565215"/>
    <x v="13"/>
    <x v="3"/>
  </r>
  <r>
    <x v="106"/>
    <x v="318"/>
    <n v="4.3478260869565215"/>
    <x v="13"/>
    <x v="3"/>
  </r>
  <r>
    <x v="106"/>
    <x v="319"/>
    <n v="11.594202898550725"/>
    <x v="13"/>
    <x v="3"/>
  </r>
  <r>
    <x v="106"/>
    <x v="320"/>
    <n v="1.4492753623188406"/>
    <x v="13"/>
    <x v="3"/>
  </r>
  <r>
    <x v="106"/>
    <x v="187"/>
    <n v="0"/>
    <x v="13"/>
    <x v="3"/>
  </r>
  <r>
    <x v="106"/>
    <x v="321"/>
    <n v="1.4492753623188406"/>
    <x v="13"/>
    <x v="3"/>
  </r>
  <r>
    <x v="106"/>
    <x v="322"/>
    <n v="4.3478260869565215"/>
    <x v="13"/>
    <x v="3"/>
  </r>
  <r>
    <x v="106"/>
    <x v="323"/>
    <n v="0"/>
    <x v="13"/>
    <x v="3"/>
  </r>
  <r>
    <x v="106"/>
    <x v="324"/>
    <n v="8.695652173913043"/>
    <x v="13"/>
    <x v="3"/>
  </r>
  <r>
    <x v="106"/>
    <x v="325"/>
    <n v="5.7971014492753623"/>
    <x v="13"/>
    <x v="3"/>
  </r>
  <r>
    <x v="106"/>
    <x v="326"/>
    <n v="1.4492753623188406"/>
    <x v="13"/>
    <x v="3"/>
  </r>
  <r>
    <x v="106"/>
    <x v="327"/>
    <n v="2.8985507246376812"/>
    <x v="13"/>
    <x v="3"/>
  </r>
  <r>
    <x v="106"/>
    <x v="328"/>
    <n v="0"/>
    <x v="13"/>
    <x v="3"/>
  </r>
  <r>
    <x v="106"/>
    <x v="4"/>
    <n v="7.2463768115942031"/>
    <x v="13"/>
    <x v="3"/>
  </r>
  <r>
    <x v="106"/>
    <x v="312"/>
    <n v="1.1494252873563218"/>
    <x v="14"/>
    <x v="3"/>
  </r>
  <r>
    <x v="106"/>
    <x v="313"/>
    <n v="0"/>
    <x v="14"/>
    <x v="3"/>
  </r>
  <r>
    <x v="106"/>
    <x v="314"/>
    <n v="5.7471264367816088"/>
    <x v="14"/>
    <x v="3"/>
  </r>
  <r>
    <x v="106"/>
    <x v="241"/>
    <n v="79.310344827586206"/>
    <x v="14"/>
    <x v="3"/>
  </r>
  <r>
    <x v="106"/>
    <x v="315"/>
    <n v="66.666666666666671"/>
    <x v="14"/>
    <x v="3"/>
  </r>
  <r>
    <x v="106"/>
    <x v="316"/>
    <n v="26.436781609195403"/>
    <x v="14"/>
    <x v="3"/>
  </r>
  <r>
    <x v="106"/>
    <x v="239"/>
    <n v="8.0459770114942533"/>
    <x v="14"/>
    <x v="3"/>
  </r>
  <r>
    <x v="106"/>
    <x v="317"/>
    <n v="2.2988505747126435"/>
    <x v="14"/>
    <x v="3"/>
  </r>
  <r>
    <x v="106"/>
    <x v="60"/>
    <n v="0"/>
    <x v="14"/>
    <x v="3"/>
  </r>
  <r>
    <x v="106"/>
    <x v="318"/>
    <n v="0"/>
    <x v="14"/>
    <x v="3"/>
  </r>
  <r>
    <x v="106"/>
    <x v="319"/>
    <n v="18.390804597701148"/>
    <x v="14"/>
    <x v="3"/>
  </r>
  <r>
    <x v="106"/>
    <x v="320"/>
    <n v="4.5977011494252871"/>
    <x v="14"/>
    <x v="3"/>
  </r>
  <r>
    <x v="106"/>
    <x v="187"/>
    <n v="0"/>
    <x v="14"/>
    <x v="3"/>
  </r>
  <r>
    <x v="106"/>
    <x v="321"/>
    <n v="12.64367816091954"/>
    <x v="14"/>
    <x v="3"/>
  </r>
  <r>
    <x v="106"/>
    <x v="322"/>
    <n v="12.64367816091954"/>
    <x v="14"/>
    <x v="3"/>
  </r>
  <r>
    <x v="106"/>
    <x v="323"/>
    <n v="1.1494252873563218"/>
    <x v="14"/>
    <x v="3"/>
  </r>
  <r>
    <x v="106"/>
    <x v="324"/>
    <n v="26.436781609195403"/>
    <x v="14"/>
    <x v="3"/>
  </r>
  <r>
    <x v="106"/>
    <x v="325"/>
    <n v="2.2988505747126435"/>
    <x v="14"/>
    <x v="3"/>
  </r>
  <r>
    <x v="106"/>
    <x v="326"/>
    <n v="3.4482758620689653"/>
    <x v="14"/>
    <x v="3"/>
  </r>
  <r>
    <x v="106"/>
    <x v="327"/>
    <n v="0"/>
    <x v="14"/>
    <x v="3"/>
  </r>
  <r>
    <x v="106"/>
    <x v="328"/>
    <n v="1.1494252873563218"/>
    <x v="14"/>
    <x v="3"/>
  </r>
  <r>
    <x v="106"/>
    <x v="4"/>
    <n v="3.4482758620689653"/>
    <x v="14"/>
    <x v="3"/>
  </r>
  <r>
    <x v="106"/>
    <x v="312"/>
    <n v="0"/>
    <x v="15"/>
    <x v="3"/>
  </r>
  <r>
    <x v="106"/>
    <x v="313"/>
    <n v="0"/>
    <x v="15"/>
    <x v="3"/>
  </r>
  <r>
    <x v="106"/>
    <x v="314"/>
    <n v="0"/>
    <x v="15"/>
    <x v="3"/>
  </r>
  <r>
    <x v="106"/>
    <x v="241"/>
    <n v="17.582417582417584"/>
    <x v="15"/>
    <x v="3"/>
  </r>
  <r>
    <x v="106"/>
    <x v="315"/>
    <n v="74.72527472527473"/>
    <x v="15"/>
    <x v="3"/>
  </r>
  <r>
    <x v="106"/>
    <x v="316"/>
    <n v="2.197802197802198"/>
    <x v="15"/>
    <x v="3"/>
  </r>
  <r>
    <x v="106"/>
    <x v="239"/>
    <n v="41.758241758241759"/>
    <x v="15"/>
    <x v="3"/>
  </r>
  <r>
    <x v="106"/>
    <x v="317"/>
    <n v="14.285714285714286"/>
    <x v="15"/>
    <x v="3"/>
  </r>
  <r>
    <x v="106"/>
    <x v="60"/>
    <n v="1.098901098901099"/>
    <x v="15"/>
    <x v="3"/>
  </r>
  <r>
    <x v="106"/>
    <x v="318"/>
    <n v="10.989010989010989"/>
    <x v="15"/>
    <x v="3"/>
  </r>
  <r>
    <x v="106"/>
    <x v="319"/>
    <n v="38.46153846153846"/>
    <x v="15"/>
    <x v="3"/>
  </r>
  <r>
    <x v="106"/>
    <x v="320"/>
    <n v="6.5934065934065931"/>
    <x v="15"/>
    <x v="3"/>
  </r>
  <r>
    <x v="106"/>
    <x v="187"/>
    <n v="0"/>
    <x v="15"/>
    <x v="3"/>
  </r>
  <r>
    <x v="106"/>
    <x v="321"/>
    <n v="0"/>
    <x v="15"/>
    <x v="3"/>
  </r>
  <r>
    <x v="106"/>
    <x v="322"/>
    <n v="7.6923076923076925"/>
    <x v="15"/>
    <x v="3"/>
  </r>
  <r>
    <x v="106"/>
    <x v="323"/>
    <n v="1.098901098901099"/>
    <x v="15"/>
    <x v="3"/>
  </r>
  <r>
    <x v="106"/>
    <x v="324"/>
    <n v="53.846153846153847"/>
    <x v="15"/>
    <x v="3"/>
  </r>
  <r>
    <x v="106"/>
    <x v="325"/>
    <n v="0"/>
    <x v="15"/>
    <x v="3"/>
  </r>
  <r>
    <x v="106"/>
    <x v="326"/>
    <n v="2.197802197802198"/>
    <x v="15"/>
    <x v="3"/>
  </r>
  <r>
    <x v="106"/>
    <x v="327"/>
    <n v="2.197802197802198"/>
    <x v="15"/>
    <x v="3"/>
  </r>
  <r>
    <x v="106"/>
    <x v="328"/>
    <n v="1.098901098901099"/>
    <x v="15"/>
    <x v="3"/>
  </r>
  <r>
    <x v="106"/>
    <x v="4"/>
    <n v="3.2967032967032965"/>
    <x v="15"/>
    <x v="3"/>
  </r>
  <r>
    <x v="106"/>
    <x v="312"/>
    <n v="4.3478260869565215"/>
    <x v="16"/>
    <x v="3"/>
  </r>
  <r>
    <x v="106"/>
    <x v="313"/>
    <n v="2.7173913043478262"/>
    <x v="16"/>
    <x v="3"/>
  </r>
  <r>
    <x v="106"/>
    <x v="314"/>
    <n v="11.413043478260869"/>
    <x v="16"/>
    <x v="3"/>
  </r>
  <r>
    <x v="106"/>
    <x v="241"/>
    <n v="45.108695652173914"/>
    <x v="16"/>
    <x v="3"/>
  </r>
  <r>
    <x v="106"/>
    <x v="315"/>
    <n v="70.108695652173907"/>
    <x v="16"/>
    <x v="3"/>
  </r>
  <r>
    <x v="106"/>
    <x v="316"/>
    <n v="7.6086956521739131"/>
    <x v="16"/>
    <x v="3"/>
  </r>
  <r>
    <x v="106"/>
    <x v="239"/>
    <n v="34.782608695652172"/>
    <x v="16"/>
    <x v="3"/>
  </r>
  <r>
    <x v="106"/>
    <x v="317"/>
    <n v="14.130434782608695"/>
    <x v="16"/>
    <x v="3"/>
  </r>
  <r>
    <x v="106"/>
    <x v="60"/>
    <n v="4.3478260869565215"/>
    <x v="16"/>
    <x v="3"/>
  </r>
  <r>
    <x v="106"/>
    <x v="318"/>
    <n v="3.8043478260869565"/>
    <x v="16"/>
    <x v="3"/>
  </r>
  <r>
    <x v="106"/>
    <x v="319"/>
    <n v="20.652173913043477"/>
    <x v="16"/>
    <x v="3"/>
  </r>
  <r>
    <x v="106"/>
    <x v="320"/>
    <n v="12.5"/>
    <x v="16"/>
    <x v="3"/>
  </r>
  <r>
    <x v="106"/>
    <x v="187"/>
    <n v="0.54347826086956519"/>
    <x v="16"/>
    <x v="3"/>
  </r>
  <r>
    <x v="106"/>
    <x v="321"/>
    <n v="3.8043478260869565"/>
    <x v="16"/>
    <x v="3"/>
  </r>
  <r>
    <x v="106"/>
    <x v="322"/>
    <n v="7.6086956521739131"/>
    <x v="16"/>
    <x v="3"/>
  </r>
  <r>
    <x v="106"/>
    <x v="323"/>
    <n v="0"/>
    <x v="16"/>
    <x v="3"/>
  </r>
  <r>
    <x v="106"/>
    <x v="324"/>
    <n v="25"/>
    <x v="16"/>
    <x v="3"/>
  </r>
  <r>
    <x v="106"/>
    <x v="325"/>
    <n v="1.0869565217391304"/>
    <x v="16"/>
    <x v="3"/>
  </r>
  <r>
    <x v="106"/>
    <x v="326"/>
    <n v="0.54347826086956519"/>
    <x v="16"/>
    <x v="3"/>
  </r>
  <r>
    <x v="106"/>
    <x v="327"/>
    <n v="1.6304347826086956"/>
    <x v="16"/>
    <x v="3"/>
  </r>
  <r>
    <x v="106"/>
    <x v="328"/>
    <n v="1.0869565217391304"/>
    <x v="16"/>
    <x v="3"/>
  </r>
  <r>
    <x v="106"/>
    <x v="4"/>
    <n v="4.3478260869565215"/>
    <x v="16"/>
    <x v="3"/>
  </r>
  <r>
    <x v="107"/>
    <x v="329"/>
    <n v="5392"/>
    <x v="0"/>
    <x v="2"/>
  </r>
  <r>
    <x v="107"/>
    <x v="329"/>
    <n v="1125"/>
    <x v="1"/>
    <x v="2"/>
  </r>
  <r>
    <x v="107"/>
    <x v="329"/>
    <n v="1840"/>
    <x v="2"/>
    <x v="2"/>
  </r>
  <r>
    <x v="107"/>
    <x v="329"/>
    <n v="710"/>
    <x v="3"/>
    <x v="2"/>
  </r>
  <r>
    <x v="107"/>
    <x v="329"/>
    <n v="690"/>
    <x v="4"/>
    <x v="2"/>
  </r>
  <r>
    <x v="107"/>
    <x v="329"/>
    <n v="195"/>
    <x v="5"/>
    <x v="2"/>
  </r>
  <r>
    <x v="107"/>
    <x v="329"/>
    <n v="121"/>
    <x v="6"/>
    <x v="2"/>
  </r>
  <r>
    <x v="107"/>
    <x v="329"/>
    <n v="201"/>
    <x v="7"/>
    <x v="2"/>
  </r>
  <r>
    <x v="107"/>
    <x v="329"/>
    <n v="173"/>
    <x v="8"/>
    <x v="2"/>
  </r>
  <r>
    <x v="107"/>
    <x v="329"/>
    <n v="181"/>
    <x v="9"/>
    <x v="2"/>
  </r>
  <r>
    <x v="107"/>
    <x v="329"/>
    <n v="149"/>
    <x v="10"/>
    <x v="2"/>
  </r>
  <r>
    <x v="107"/>
    <x v="329"/>
    <n v="149"/>
    <x v="11"/>
    <x v="2"/>
  </r>
  <r>
    <x v="107"/>
    <x v="329"/>
    <n v="118"/>
    <x v="12"/>
    <x v="2"/>
  </r>
  <r>
    <x v="107"/>
    <x v="329"/>
    <n v="77"/>
    <x v="13"/>
    <x v="2"/>
  </r>
  <r>
    <x v="107"/>
    <x v="329"/>
    <n v="84"/>
    <x v="14"/>
    <x v="2"/>
  </r>
  <r>
    <x v="107"/>
    <x v="329"/>
    <n v="93"/>
    <x v="15"/>
    <x v="2"/>
  </r>
  <r>
    <x v="107"/>
    <x v="329"/>
    <n v="176"/>
    <x v="16"/>
    <x v="2"/>
  </r>
  <r>
    <x v="107"/>
    <x v="329"/>
    <n v="5337"/>
    <x v="0"/>
    <x v="3"/>
  </r>
  <r>
    <x v="107"/>
    <x v="329"/>
    <n v="1138"/>
    <x v="1"/>
    <x v="3"/>
  </r>
  <r>
    <x v="107"/>
    <x v="329"/>
    <n v="1908"/>
    <x v="2"/>
    <x v="3"/>
  </r>
  <r>
    <x v="107"/>
    <x v="329"/>
    <n v="750"/>
    <x v="3"/>
    <x v="3"/>
  </r>
  <r>
    <x v="107"/>
    <x v="329"/>
    <n v="592"/>
    <x v="4"/>
    <x v="3"/>
  </r>
  <r>
    <x v="107"/>
    <x v="329"/>
    <n v="159"/>
    <x v="5"/>
    <x v="3"/>
  </r>
  <r>
    <x v="107"/>
    <x v="329"/>
    <n v="108"/>
    <x v="6"/>
    <x v="3"/>
  </r>
  <r>
    <x v="107"/>
    <x v="329"/>
    <n v="177"/>
    <x v="7"/>
    <x v="3"/>
  </r>
  <r>
    <x v="107"/>
    <x v="329"/>
    <n v="148"/>
    <x v="8"/>
    <x v="3"/>
  </r>
  <r>
    <x v="107"/>
    <x v="329"/>
    <n v="169"/>
    <x v="9"/>
    <x v="3"/>
  </r>
  <r>
    <x v="107"/>
    <x v="329"/>
    <n v="131"/>
    <x v="10"/>
    <x v="3"/>
  </r>
  <r>
    <x v="107"/>
    <x v="329"/>
    <n v="119"/>
    <x v="11"/>
    <x v="3"/>
  </r>
  <r>
    <x v="107"/>
    <x v="329"/>
    <n v="99"/>
    <x v="12"/>
    <x v="3"/>
  </r>
  <r>
    <x v="107"/>
    <x v="329"/>
    <n v="69"/>
    <x v="13"/>
    <x v="3"/>
  </r>
  <r>
    <x v="107"/>
    <x v="329"/>
    <n v="87"/>
    <x v="14"/>
    <x v="3"/>
  </r>
  <r>
    <x v="107"/>
    <x v="329"/>
    <n v="91"/>
    <x v="15"/>
    <x v="3"/>
  </r>
  <r>
    <x v="107"/>
    <x v="329"/>
    <n v="184"/>
    <x v="16"/>
    <x v="3"/>
  </r>
  <r>
    <x v="110"/>
    <x v="347"/>
    <m/>
    <x v="18"/>
    <x v="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999">
  <r>
    <x v="0"/>
    <n v="4323"/>
    <n v="3075"/>
    <n v="4046"/>
    <n v="3192"/>
    <n v="1028"/>
    <n v="15664"/>
    <n v="4653"/>
    <n v="20317"/>
    <n v="10693"/>
    <s v="298"/>
    <n v="10991"/>
    <n v="644"/>
    <n v="135"/>
    <n v="779"/>
    <n v="3775"/>
    <n v="2717"/>
    <n v="6492"/>
    <n v="552"/>
    <n v="1503"/>
    <n v="2055"/>
    <x v="0"/>
    <x v="0"/>
  </r>
  <r>
    <x v="1"/>
    <n v="201"/>
    <n v="1226"/>
    <n v="872"/>
    <n v="457"/>
    <n v="42"/>
    <n v="2798"/>
    <n v="2334"/>
    <n v="5132"/>
    <n v="145"/>
    <s v="0"/>
    <n v="145"/>
    <n v="79"/>
    <n v="0"/>
    <n v="79"/>
    <n v="1413"/>
    <n v="980"/>
    <n v="2393"/>
    <n v="1161"/>
    <n v="1354"/>
    <n v="2515"/>
    <x v="0"/>
    <x v="0"/>
  </r>
  <r>
    <x v="2"/>
    <n v="357"/>
    <n v="1791"/>
    <n v="713"/>
    <n v="1330"/>
    <n v="0"/>
    <n v="4191"/>
    <n v="932"/>
    <n v="5123"/>
    <n v="59"/>
    <s v="0"/>
    <n v="59"/>
    <n v="4"/>
    <n v="0"/>
    <n v="4"/>
    <n v="2165"/>
    <n v="295"/>
    <n v="2460"/>
    <n v="1963"/>
    <n v="637"/>
    <n v="2600"/>
    <x v="0"/>
    <x v="0"/>
  </r>
  <r>
    <x v="3"/>
    <n v="1451"/>
    <n v="6572"/>
    <n v="4826"/>
    <n v="3004"/>
    <n v="652"/>
    <n v="16505"/>
    <n v="7529"/>
    <n v="24034"/>
    <n v="440"/>
    <s v="0"/>
    <n v="440"/>
    <n v="1114"/>
    <n v="697"/>
    <n v="1811"/>
    <n v="11299"/>
    <n v="3098"/>
    <n v="14397"/>
    <n v="3652"/>
    <n v="3734"/>
    <n v="7386"/>
    <x v="0"/>
    <x v="0"/>
  </r>
  <r>
    <x v="4"/>
    <n v="454"/>
    <n v="2964"/>
    <n v="2070"/>
    <n v="644"/>
    <n v="61"/>
    <n v="6193"/>
    <n v="362"/>
    <n v="6555"/>
    <n v="262"/>
    <s v="0"/>
    <n v="262"/>
    <n v="32"/>
    <n v="0"/>
    <n v="32"/>
    <n v="5004"/>
    <n v="215"/>
    <n v="5219"/>
    <n v="895"/>
    <n v="147"/>
    <n v="1042"/>
    <x v="0"/>
    <x v="0"/>
  </r>
  <r>
    <x v="5"/>
    <n v="750"/>
    <n v="10135"/>
    <n v="5727"/>
    <n v="1057"/>
    <n v="279"/>
    <n v="17948"/>
    <n v="1906"/>
    <n v="19854"/>
    <n v="271"/>
    <s v="0"/>
    <n v="271"/>
    <n v="499"/>
    <n v="3"/>
    <n v="502"/>
    <n v="12750"/>
    <n v="785"/>
    <n v="13535"/>
    <n v="4428"/>
    <n v="1118"/>
    <n v="5546"/>
    <x v="0"/>
    <x v="0"/>
  </r>
  <r>
    <x v="6"/>
    <n v="142"/>
    <n v="518"/>
    <n v="308"/>
    <n v="32"/>
    <n v="0"/>
    <n v="1000"/>
    <n v="107"/>
    <n v="1107"/>
    <n v="88"/>
    <s v="0"/>
    <n v="88"/>
    <n v="3"/>
    <n v="0"/>
    <n v="3"/>
    <n v="816"/>
    <n v="15"/>
    <n v="831"/>
    <n v="93"/>
    <n v="92"/>
    <n v="185"/>
    <x v="0"/>
    <x v="0"/>
  </r>
  <r>
    <x v="7"/>
    <n v="89"/>
    <n v="2321"/>
    <n v="1349"/>
    <n v="442"/>
    <n v="37"/>
    <n v="4238"/>
    <n v="11782"/>
    <n v="16020"/>
    <n v="40"/>
    <s v="0"/>
    <n v="40"/>
    <n v="0"/>
    <n v="0"/>
    <n v="0"/>
    <n v="3613"/>
    <n v="2560"/>
    <n v="6173"/>
    <n v="585"/>
    <n v="9222"/>
    <n v="9807"/>
    <x v="0"/>
    <x v="0"/>
  </r>
  <r>
    <x v="8"/>
    <n v="60"/>
    <n v="909"/>
    <n v="1057"/>
    <n v="611"/>
    <n v="0"/>
    <n v="2637"/>
    <n v="2507"/>
    <n v="5144"/>
    <n v="81"/>
    <s v="0"/>
    <n v="81"/>
    <n v="0"/>
    <n v="0"/>
    <n v="0"/>
    <n v="1502"/>
    <n v="405"/>
    <n v="1907"/>
    <n v="1054"/>
    <n v="2102"/>
    <n v="3156"/>
    <x v="0"/>
    <x v="0"/>
  </r>
  <r>
    <x v="9"/>
    <n v="290"/>
    <n v="1183"/>
    <n v="843"/>
    <n v="1002"/>
    <n v="504"/>
    <n v="3822"/>
    <n v="4056"/>
    <n v="7878"/>
    <n v="259"/>
    <s v="0"/>
    <n v="259"/>
    <n v="38"/>
    <n v="0"/>
    <n v="38"/>
    <n v="2617"/>
    <n v="1503"/>
    <n v="4120"/>
    <n v="908"/>
    <n v="2553"/>
    <n v="3461"/>
    <x v="0"/>
    <x v="0"/>
  </r>
  <r>
    <x v="10"/>
    <n v="232"/>
    <n v="795"/>
    <n v="2155"/>
    <n v="521"/>
    <n v="263"/>
    <n v="3966"/>
    <n v="2118"/>
    <n v="6084"/>
    <n v="10"/>
    <s v="0"/>
    <n v="10"/>
    <n v="0"/>
    <n v="0"/>
    <n v="0"/>
    <n v="3609"/>
    <n v="1074"/>
    <n v="4683"/>
    <n v="347"/>
    <n v="1044"/>
    <n v="1391"/>
    <x v="0"/>
    <x v="0"/>
  </r>
  <r>
    <x v="11"/>
    <n v="86"/>
    <n v="459"/>
    <n v="463"/>
    <n v="112"/>
    <n v="9"/>
    <n v="1129"/>
    <n v="209"/>
    <n v="1338"/>
    <n v="68"/>
    <s v="0"/>
    <n v="68"/>
    <n v="17"/>
    <n v="0"/>
    <n v="17"/>
    <n v="911"/>
    <n v="146"/>
    <n v="1057"/>
    <n v="133"/>
    <n v="63"/>
    <n v="196"/>
    <x v="0"/>
    <x v="0"/>
  </r>
  <r>
    <x v="12"/>
    <n v="87"/>
    <n v="463"/>
    <n v="287"/>
    <n v="34"/>
    <n v="117"/>
    <n v="988"/>
    <n v="365"/>
    <n v="1353"/>
    <n v="32"/>
    <s v="0"/>
    <n v="32"/>
    <n v="2"/>
    <n v="13"/>
    <n v="15"/>
    <n v="897"/>
    <n v="297"/>
    <n v="1194"/>
    <n v="57"/>
    <n v="55"/>
    <n v="112"/>
    <x v="0"/>
    <x v="0"/>
  </r>
  <r>
    <x v="13"/>
    <n v="65"/>
    <n v="222"/>
    <n v="220"/>
    <n v="47"/>
    <n v="30"/>
    <n v="584"/>
    <n v="472"/>
    <n v="1056"/>
    <n v="70"/>
    <s v="0"/>
    <n v="70"/>
    <n v="23"/>
    <n v="0"/>
    <n v="23"/>
    <n v="428"/>
    <n v="262"/>
    <n v="690"/>
    <n v="63"/>
    <n v="210"/>
    <n v="273"/>
    <x v="0"/>
    <x v="0"/>
  </r>
  <r>
    <x v="14"/>
    <n v="193"/>
    <n v="959"/>
    <n v="82"/>
    <n v="46"/>
    <n v="0"/>
    <n v="1280"/>
    <n v="121"/>
    <n v="1401"/>
    <n v="136"/>
    <s v="0"/>
    <n v="136"/>
    <n v="0"/>
    <n v="3"/>
    <n v="3"/>
    <n v="1108"/>
    <n v="97"/>
    <n v="1205"/>
    <n v="26"/>
    <n v="21"/>
    <n v="47"/>
    <x v="0"/>
    <x v="0"/>
  </r>
  <r>
    <x v="15"/>
    <n v="22"/>
    <n v="259"/>
    <n v="44"/>
    <n v="48"/>
    <n v="5"/>
    <n v="378"/>
    <n v="26"/>
    <n v="404"/>
    <n v="42"/>
    <s v="0"/>
    <n v="42"/>
    <n v="3"/>
    <n v="6"/>
    <n v="9"/>
    <n v="309"/>
    <n v="20"/>
    <n v="329"/>
    <n v="34"/>
    <n v="0"/>
    <n v="34"/>
    <x v="0"/>
    <x v="0"/>
  </r>
  <r>
    <x v="16"/>
    <n v="51"/>
    <n v="68"/>
    <n v="63"/>
    <n v="57"/>
    <n v="9"/>
    <n v="248"/>
    <n v="26"/>
    <n v="274"/>
    <n v="175"/>
    <s v="0"/>
    <n v="175"/>
    <n v="0"/>
    <n v="0"/>
    <n v="0"/>
    <n v="64"/>
    <n v="26"/>
    <n v="90"/>
    <n v="9"/>
    <n v="0"/>
    <n v="9"/>
    <x v="0"/>
    <x v="0"/>
  </r>
  <r>
    <x v="17"/>
    <n v="60"/>
    <n v="79"/>
    <n v="105"/>
    <n v="38"/>
    <n v="11"/>
    <n v="293"/>
    <n v="2"/>
    <n v="295"/>
    <n v="133"/>
    <s v="0"/>
    <n v="133"/>
    <n v="0"/>
    <n v="0"/>
    <n v="0"/>
    <n v="138"/>
    <n v="2"/>
    <n v="140"/>
    <n v="22"/>
    <n v="0"/>
    <n v="22"/>
    <x v="0"/>
    <x v="0"/>
  </r>
  <r>
    <x v="18"/>
    <n v="8913"/>
    <n v="33998"/>
    <n v="25230"/>
    <n v="12674"/>
    <n v="3047"/>
    <n v="83862"/>
    <n v="39507"/>
    <n v="123369"/>
    <n v="13004"/>
    <s v="298"/>
    <n v="13302"/>
    <n v="2458"/>
    <n v="857"/>
    <n v="3315"/>
    <n v="52418"/>
    <n v="14497"/>
    <n v="66915"/>
    <n v="15982"/>
    <n v="23855"/>
    <n v="39837"/>
    <x v="0"/>
    <x v="0"/>
  </r>
  <r>
    <x v="0"/>
    <n v="4627"/>
    <n v="2779"/>
    <n v="3602"/>
    <n v="2887"/>
    <n v="910"/>
    <n v="14805"/>
    <n v="4161"/>
    <n v="18966"/>
    <n v="10989"/>
    <s v="7"/>
    <n v="10996"/>
    <n v="521"/>
    <n v="96"/>
    <n v="617"/>
    <n v="2945"/>
    <n v="2442"/>
    <n v="5387"/>
    <n v="350"/>
    <n v="1616"/>
    <n v="1966"/>
    <x v="1"/>
    <x v="0"/>
  </r>
  <r>
    <x v="1"/>
    <n v="186"/>
    <n v="1101"/>
    <n v="713"/>
    <n v="553"/>
    <n v="44"/>
    <n v="2597"/>
    <n v="1670"/>
    <n v="4267"/>
    <n v="49"/>
    <s v="0"/>
    <n v="49"/>
    <n v="7"/>
    <n v="0"/>
    <n v="7"/>
    <n v="1370"/>
    <n v="323"/>
    <n v="1693"/>
    <n v="1171"/>
    <n v="1347"/>
    <n v="2518"/>
    <x v="1"/>
    <x v="0"/>
  </r>
  <r>
    <x v="2"/>
    <n v="548"/>
    <n v="1695"/>
    <n v="583"/>
    <n v="929"/>
    <n v="7"/>
    <n v="3762"/>
    <n v="607"/>
    <n v="4369"/>
    <n v="190"/>
    <s v="0"/>
    <n v="190"/>
    <n v="72"/>
    <n v="0"/>
    <n v="72"/>
    <n v="2057"/>
    <n v="119"/>
    <n v="2176"/>
    <n v="1443"/>
    <n v="488"/>
    <n v="1931"/>
    <x v="1"/>
    <x v="0"/>
  </r>
  <r>
    <x v="3"/>
    <n v="1676"/>
    <n v="5115"/>
    <n v="3713"/>
    <n v="2485"/>
    <n v="620"/>
    <n v="13609"/>
    <n v="7531"/>
    <n v="21140"/>
    <n v="474"/>
    <s v="3"/>
    <n v="477"/>
    <n v="917"/>
    <n v="535"/>
    <n v="1452"/>
    <n v="9325"/>
    <n v="2777"/>
    <n v="12102"/>
    <n v="2893"/>
    <n v="4216"/>
    <n v="7109"/>
    <x v="1"/>
    <x v="0"/>
  </r>
  <r>
    <x v="4"/>
    <n v="448"/>
    <n v="4295"/>
    <n v="3988"/>
    <n v="481"/>
    <n v="54"/>
    <n v="9266"/>
    <n v="652"/>
    <n v="9918"/>
    <n v="265"/>
    <s v="0"/>
    <n v="265"/>
    <n v="77"/>
    <n v="0"/>
    <n v="77"/>
    <n v="7789"/>
    <n v="399"/>
    <n v="8188"/>
    <n v="1135"/>
    <n v="253"/>
    <n v="1388"/>
    <x v="1"/>
    <x v="0"/>
  </r>
  <r>
    <x v="5"/>
    <n v="896"/>
    <n v="10433"/>
    <n v="5520"/>
    <n v="1379"/>
    <n v="180"/>
    <n v="18408"/>
    <n v="1704"/>
    <n v="20112"/>
    <n v="447"/>
    <s v="0"/>
    <n v="447"/>
    <n v="683"/>
    <n v="6"/>
    <n v="689"/>
    <n v="13108"/>
    <n v="884"/>
    <n v="13992"/>
    <n v="4170"/>
    <n v="814"/>
    <n v="4984"/>
    <x v="1"/>
    <x v="0"/>
  </r>
  <r>
    <x v="6"/>
    <n v="156"/>
    <n v="599"/>
    <n v="187"/>
    <n v="43"/>
    <n v="7"/>
    <n v="992"/>
    <n v="108"/>
    <n v="1100"/>
    <n v="64"/>
    <s v="0"/>
    <n v="64"/>
    <n v="2"/>
    <n v="0"/>
    <n v="2"/>
    <n v="842"/>
    <n v="14"/>
    <n v="856"/>
    <n v="84"/>
    <n v="94"/>
    <n v="178"/>
    <x v="1"/>
    <x v="0"/>
  </r>
  <r>
    <x v="7"/>
    <n v="103"/>
    <n v="1808"/>
    <n v="1237"/>
    <n v="190"/>
    <n v="18"/>
    <n v="3356"/>
    <n v="9403"/>
    <n v="12759"/>
    <n v="62"/>
    <s v="0"/>
    <n v="62"/>
    <n v="0"/>
    <n v="0"/>
    <n v="0"/>
    <n v="2943"/>
    <n v="1386"/>
    <n v="4329"/>
    <n v="351"/>
    <n v="8017"/>
    <n v="8368"/>
    <x v="1"/>
    <x v="0"/>
  </r>
  <r>
    <x v="8"/>
    <n v="135"/>
    <n v="653"/>
    <n v="1115"/>
    <n v="247"/>
    <n v="4"/>
    <n v="2154"/>
    <n v="2215"/>
    <n v="4369"/>
    <n v="114"/>
    <s v="2"/>
    <n v="116"/>
    <n v="36"/>
    <n v="0"/>
    <n v="36"/>
    <n v="1135"/>
    <n v="957"/>
    <n v="2092"/>
    <n v="869"/>
    <n v="1256"/>
    <n v="2125"/>
    <x v="1"/>
    <x v="0"/>
  </r>
  <r>
    <x v="9"/>
    <n v="256"/>
    <n v="1238"/>
    <n v="929"/>
    <n v="711"/>
    <n v="439"/>
    <n v="3573"/>
    <n v="2970"/>
    <n v="6543"/>
    <n v="227"/>
    <s v="0"/>
    <n v="227"/>
    <n v="2"/>
    <n v="0"/>
    <n v="2"/>
    <n v="2613"/>
    <n v="1674"/>
    <n v="4287"/>
    <n v="731"/>
    <n v="1296"/>
    <n v="2027"/>
    <x v="1"/>
    <x v="0"/>
  </r>
  <r>
    <x v="10"/>
    <n v="269"/>
    <n v="638"/>
    <n v="1779"/>
    <n v="344"/>
    <n v="244"/>
    <n v="3274"/>
    <n v="1788"/>
    <n v="5062"/>
    <n v="51"/>
    <s v="0"/>
    <n v="51"/>
    <n v="0"/>
    <n v="0"/>
    <n v="0"/>
    <n v="2945"/>
    <n v="1068"/>
    <n v="4013"/>
    <n v="278"/>
    <n v="720"/>
    <n v="998"/>
    <x v="1"/>
    <x v="0"/>
  </r>
  <r>
    <x v="11"/>
    <n v="56"/>
    <n v="467"/>
    <n v="354"/>
    <n v="51"/>
    <n v="5"/>
    <n v="933"/>
    <n v="114"/>
    <n v="1047"/>
    <n v="80"/>
    <s v="0"/>
    <n v="80"/>
    <n v="3"/>
    <n v="0"/>
    <n v="3"/>
    <n v="747"/>
    <n v="76"/>
    <n v="823"/>
    <n v="103"/>
    <n v="38"/>
    <n v="141"/>
    <x v="1"/>
    <x v="0"/>
  </r>
  <r>
    <x v="12"/>
    <n v="60"/>
    <n v="365"/>
    <n v="236"/>
    <n v="64"/>
    <n v="94"/>
    <n v="819"/>
    <n v="634"/>
    <n v="1453"/>
    <n v="28"/>
    <s v="0"/>
    <n v="28"/>
    <n v="0"/>
    <n v="28"/>
    <n v="28"/>
    <n v="752"/>
    <n v="280"/>
    <n v="1032"/>
    <n v="39"/>
    <n v="326"/>
    <n v="365"/>
    <x v="1"/>
    <x v="0"/>
  </r>
  <r>
    <x v="13"/>
    <n v="39"/>
    <n v="116"/>
    <n v="146"/>
    <n v="34"/>
    <n v="7"/>
    <n v="342"/>
    <n v="374"/>
    <n v="716"/>
    <n v="47"/>
    <s v="0"/>
    <n v="47"/>
    <n v="0"/>
    <n v="0"/>
    <n v="0"/>
    <n v="261"/>
    <n v="163"/>
    <n v="424"/>
    <n v="34"/>
    <n v="211"/>
    <n v="245"/>
    <x v="1"/>
    <x v="0"/>
  </r>
  <r>
    <x v="14"/>
    <n v="157"/>
    <n v="484"/>
    <n v="57"/>
    <n v="20"/>
    <n v="2"/>
    <n v="720"/>
    <n v="107"/>
    <n v="827"/>
    <n v="88"/>
    <s v="0"/>
    <n v="88"/>
    <n v="2"/>
    <n v="0"/>
    <n v="2"/>
    <n v="599"/>
    <n v="99"/>
    <n v="698"/>
    <n v="31"/>
    <n v="8"/>
    <n v="39"/>
    <x v="1"/>
    <x v="0"/>
  </r>
  <r>
    <x v="15"/>
    <n v="105"/>
    <n v="472"/>
    <n v="65"/>
    <n v="57"/>
    <n v="4"/>
    <n v="703"/>
    <n v="37"/>
    <n v="740"/>
    <n v="108"/>
    <s v="0"/>
    <n v="108"/>
    <n v="0"/>
    <n v="0"/>
    <n v="0"/>
    <n v="571"/>
    <n v="37"/>
    <n v="608"/>
    <n v="24"/>
    <n v="0"/>
    <n v="24"/>
    <x v="1"/>
    <x v="0"/>
  </r>
  <r>
    <x v="16"/>
    <n v="58"/>
    <n v="37"/>
    <n v="65"/>
    <n v="62"/>
    <n v="16"/>
    <n v="238"/>
    <n v="5"/>
    <n v="243"/>
    <n v="154"/>
    <s v="0"/>
    <n v="154"/>
    <n v="0"/>
    <n v="0"/>
    <n v="0"/>
    <n v="82"/>
    <n v="5"/>
    <n v="87"/>
    <n v="2"/>
    <n v="0"/>
    <n v="2"/>
    <x v="1"/>
    <x v="0"/>
  </r>
  <r>
    <x v="17"/>
    <n v="98"/>
    <n v="75"/>
    <n v="63"/>
    <n v="39"/>
    <n v="7"/>
    <n v="282"/>
    <n v="2"/>
    <n v="284"/>
    <n v="192"/>
    <s v="2"/>
    <n v="194"/>
    <n v="0"/>
    <n v="0"/>
    <n v="0"/>
    <n v="68"/>
    <n v="0"/>
    <n v="68"/>
    <n v="22"/>
    <n v="0"/>
    <n v="22"/>
    <x v="1"/>
    <x v="0"/>
  </r>
  <r>
    <x v="18"/>
    <n v="9873"/>
    <n v="32370"/>
    <n v="24352"/>
    <n v="10576"/>
    <n v="2662"/>
    <n v="79833"/>
    <n v="34082"/>
    <n v="113915"/>
    <n v="13629"/>
    <s v="14"/>
    <n v="13643"/>
    <n v="2322"/>
    <n v="665"/>
    <n v="2987"/>
    <n v="50152"/>
    <n v="12703"/>
    <n v="62855"/>
    <n v="13730"/>
    <n v="20700"/>
    <n v="34430"/>
    <x v="1"/>
    <x v="0"/>
  </r>
  <r>
    <x v="0"/>
    <n v="4970"/>
    <n v="4709"/>
    <n v="5496"/>
    <n v="5086"/>
    <n v="994"/>
    <n v="21255"/>
    <n v="7575"/>
    <n v="28830"/>
    <n v="10949"/>
    <s v="283"/>
    <n v="11232"/>
    <n v="841"/>
    <n v="331"/>
    <n v="1172"/>
    <n v="7084"/>
    <n v="5009"/>
    <n v="12093"/>
    <n v="2381"/>
    <n v="1952"/>
    <n v="4333"/>
    <x v="2"/>
    <x v="0"/>
  </r>
  <r>
    <x v="1"/>
    <n v="128"/>
    <n v="1592"/>
    <n v="750"/>
    <n v="329"/>
    <n v="22"/>
    <n v="2821"/>
    <n v="1989"/>
    <n v="4810"/>
    <n v="804"/>
    <s v="0"/>
    <n v="804"/>
    <n v="8"/>
    <n v="4"/>
    <n v="12"/>
    <n v="1061"/>
    <n v="372"/>
    <n v="1433"/>
    <n v="948"/>
    <n v="1613"/>
    <n v="2561"/>
    <x v="2"/>
    <x v="0"/>
  </r>
  <r>
    <x v="2"/>
    <n v="260"/>
    <n v="1285"/>
    <n v="545"/>
    <n v="723"/>
    <n v="4"/>
    <n v="2817"/>
    <n v="509"/>
    <n v="3326"/>
    <n v="48"/>
    <s v="0"/>
    <n v="48"/>
    <n v="83"/>
    <n v="3"/>
    <n v="86"/>
    <n v="1560"/>
    <n v="188"/>
    <n v="1748"/>
    <n v="1126"/>
    <n v="318"/>
    <n v="1444"/>
    <x v="2"/>
    <x v="0"/>
  </r>
  <r>
    <x v="3"/>
    <n v="1711"/>
    <n v="5854"/>
    <n v="5105"/>
    <n v="3376"/>
    <n v="643"/>
    <n v="16689"/>
    <n v="8842"/>
    <n v="25531"/>
    <n v="571"/>
    <s v="7"/>
    <n v="578"/>
    <n v="1076"/>
    <n v="666"/>
    <n v="1742"/>
    <n v="11062"/>
    <n v="2229"/>
    <n v="13291"/>
    <n v="3980"/>
    <n v="5940"/>
    <n v="9920"/>
    <x v="2"/>
    <x v="0"/>
  </r>
  <r>
    <x v="4"/>
    <n v="223"/>
    <n v="2644"/>
    <n v="3253"/>
    <n v="464"/>
    <n v="13"/>
    <n v="6597"/>
    <n v="318"/>
    <n v="6915"/>
    <n v="186"/>
    <s v="0"/>
    <n v="186"/>
    <n v="8"/>
    <n v="0"/>
    <n v="8"/>
    <n v="5644"/>
    <n v="140"/>
    <n v="5784"/>
    <n v="759"/>
    <n v="178"/>
    <n v="937"/>
    <x v="2"/>
    <x v="0"/>
  </r>
  <r>
    <x v="5"/>
    <n v="453"/>
    <n v="11572"/>
    <n v="5756"/>
    <n v="1413"/>
    <n v="100"/>
    <n v="19294"/>
    <n v="1781"/>
    <n v="21075"/>
    <n v="223"/>
    <s v="0"/>
    <n v="223"/>
    <n v="504"/>
    <n v="0"/>
    <n v="504"/>
    <n v="13836"/>
    <n v="704"/>
    <n v="14540"/>
    <n v="4731"/>
    <n v="1077"/>
    <n v="5808"/>
    <x v="2"/>
    <x v="0"/>
  </r>
  <r>
    <x v="6"/>
    <n v="149"/>
    <n v="671"/>
    <n v="186"/>
    <n v="22"/>
    <n v="8"/>
    <n v="1036"/>
    <n v="50"/>
    <n v="1086"/>
    <n v="101"/>
    <s v="0"/>
    <n v="101"/>
    <n v="7"/>
    <n v="0"/>
    <n v="7"/>
    <n v="791"/>
    <n v="7"/>
    <n v="798"/>
    <n v="137"/>
    <n v="43"/>
    <n v="180"/>
    <x v="2"/>
    <x v="0"/>
  </r>
  <r>
    <x v="7"/>
    <n v="371"/>
    <n v="1663"/>
    <n v="1371"/>
    <n v="173"/>
    <n v="183"/>
    <n v="3761"/>
    <n v="10509"/>
    <n v="14270"/>
    <n v="31"/>
    <s v="0"/>
    <n v="31"/>
    <n v="0"/>
    <n v="0"/>
    <n v="0"/>
    <n v="3408"/>
    <n v="1242"/>
    <n v="4650"/>
    <n v="322"/>
    <n v="9267"/>
    <n v="9589"/>
    <x v="2"/>
    <x v="0"/>
  </r>
  <r>
    <x v="8"/>
    <n v="24"/>
    <n v="585"/>
    <n v="1113"/>
    <n v="349"/>
    <n v="49"/>
    <n v="2120"/>
    <n v="1984"/>
    <n v="4104"/>
    <n v="54"/>
    <s v="0"/>
    <n v="54"/>
    <n v="38"/>
    <n v="0"/>
    <n v="38"/>
    <n v="1228"/>
    <n v="1236"/>
    <n v="2464"/>
    <n v="800"/>
    <n v="748"/>
    <n v="1548"/>
    <x v="2"/>
    <x v="0"/>
  </r>
  <r>
    <x v="9"/>
    <n v="265"/>
    <n v="1276"/>
    <n v="1206"/>
    <n v="743"/>
    <n v="538"/>
    <n v="4028"/>
    <n v="2392"/>
    <n v="6420"/>
    <n v="240"/>
    <s v="0"/>
    <n v="240"/>
    <n v="3"/>
    <n v="3"/>
    <n v="6"/>
    <n v="2387"/>
    <n v="1381"/>
    <n v="3768"/>
    <n v="1398"/>
    <n v="1008"/>
    <n v="2406"/>
    <x v="2"/>
    <x v="0"/>
  </r>
  <r>
    <x v="10"/>
    <n v="167"/>
    <n v="518"/>
    <n v="1428"/>
    <n v="297"/>
    <n v="187"/>
    <n v="2597"/>
    <n v="2034"/>
    <n v="4631"/>
    <n v="27"/>
    <s v="0"/>
    <n v="27"/>
    <n v="0"/>
    <n v="0"/>
    <n v="0"/>
    <n v="2254"/>
    <n v="997"/>
    <n v="3251"/>
    <n v="316"/>
    <n v="1037"/>
    <n v="1353"/>
    <x v="2"/>
    <x v="0"/>
  </r>
  <r>
    <x v="11"/>
    <n v="51"/>
    <n v="331"/>
    <n v="232"/>
    <n v="37"/>
    <n v="8"/>
    <n v="659"/>
    <n v="158"/>
    <n v="817"/>
    <n v="94"/>
    <s v="0"/>
    <n v="94"/>
    <n v="8"/>
    <n v="0"/>
    <n v="8"/>
    <n v="477"/>
    <n v="102"/>
    <n v="579"/>
    <n v="80"/>
    <n v="56"/>
    <n v="136"/>
    <x v="2"/>
    <x v="0"/>
  </r>
  <r>
    <x v="12"/>
    <n v="47"/>
    <n v="293"/>
    <n v="155"/>
    <n v="47"/>
    <n v="47"/>
    <n v="589"/>
    <n v="598"/>
    <n v="1187"/>
    <n v="13"/>
    <s v="0"/>
    <n v="13"/>
    <n v="1"/>
    <n v="48"/>
    <n v="49"/>
    <n v="535"/>
    <n v="265"/>
    <n v="800"/>
    <n v="40"/>
    <n v="285"/>
    <n v="325"/>
    <x v="2"/>
    <x v="0"/>
  </r>
  <r>
    <x v="13"/>
    <n v="46"/>
    <n v="189"/>
    <n v="82"/>
    <n v="49"/>
    <n v="4"/>
    <n v="370"/>
    <n v="298"/>
    <n v="668"/>
    <n v="116"/>
    <s v="0"/>
    <n v="116"/>
    <n v="4"/>
    <n v="0"/>
    <n v="4"/>
    <n v="177"/>
    <n v="60"/>
    <n v="237"/>
    <n v="73"/>
    <n v="238"/>
    <n v="311"/>
    <x v="2"/>
    <x v="0"/>
  </r>
  <r>
    <x v="14"/>
    <n v="86"/>
    <n v="285"/>
    <n v="49"/>
    <n v="40"/>
    <n v="6"/>
    <n v="466"/>
    <n v="180"/>
    <n v="646"/>
    <n v="75"/>
    <s v="3"/>
    <n v="78"/>
    <n v="1"/>
    <n v="0"/>
    <n v="1"/>
    <n v="355"/>
    <n v="175"/>
    <n v="530"/>
    <n v="35"/>
    <n v="2"/>
    <n v="37"/>
    <x v="2"/>
    <x v="0"/>
  </r>
  <r>
    <x v="15"/>
    <n v="138"/>
    <n v="665"/>
    <n v="139"/>
    <n v="15"/>
    <n v="3"/>
    <n v="960"/>
    <n v="80"/>
    <n v="1040"/>
    <n v="68"/>
    <s v="0"/>
    <n v="68"/>
    <n v="3"/>
    <n v="0"/>
    <n v="3"/>
    <n v="865"/>
    <n v="80"/>
    <n v="945"/>
    <n v="24"/>
    <n v="0"/>
    <n v="24"/>
    <x v="2"/>
    <x v="0"/>
  </r>
  <r>
    <x v="16"/>
    <n v="73"/>
    <n v="88"/>
    <n v="60"/>
    <n v="53"/>
    <n v="7"/>
    <n v="281"/>
    <n v="18"/>
    <n v="299"/>
    <n v="148"/>
    <s v="0"/>
    <n v="148"/>
    <n v="3"/>
    <n v="0"/>
    <n v="3"/>
    <n v="108"/>
    <n v="18"/>
    <n v="126"/>
    <n v="22"/>
    <n v="0"/>
    <n v="22"/>
    <x v="2"/>
    <x v="0"/>
  </r>
  <r>
    <x v="17"/>
    <n v="158"/>
    <n v="66"/>
    <n v="114"/>
    <n v="60"/>
    <n v="23"/>
    <n v="421"/>
    <n v="0"/>
    <n v="421"/>
    <n v="202"/>
    <s v="0"/>
    <n v="202"/>
    <n v="0"/>
    <n v="0"/>
    <n v="0"/>
    <n v="179"/>
    <n v="0"/>
    <n v="179"/>
    <n v="40"/>
    <n v="0"/>
    <n v="40"/>
    <x v="2"/>
    <x v="0"/>
  </r>
  <r>
    <x v="18"/>
    <n v="9320"/>
    <n v="34286"/>
    <n v="27040"/>
    <n v="13276"/>
    <n v="2839"/>
    <n v="86761"/>
    <n v="39315"/>
    <n v="126076"/>
    <n v="13950"/>
    <s v="293"/>
    <n v="14243"/>
    <n v="2588"/>
    <n v="1055"/>
    <n v="3643"/>
    <n v="53011"/>
    <n v="14205"/>
    <n v="67216"/>
    <n v="17212"/>
    <n v="23762"/>
    <n v="40974"/>
    <x v="2"/>
    <x v="0"/>
  </r>
  <r>
    <x v="0"/>
    <n v="3846"/>
    <n v="3745"/>
    <n v="5469"/>
    <n v="4419"/>
    <n v="822"/>
    <n v="18301"/>
    <n v="5775"/>
    <n v="24076"/>
    <n v="10454"/>
    <s v="288"/>
    <n v="10742"/>
    <n v="584"/>
    <n v="27"/>
    <n v="611"/>
    <n v="5118"/>
    <n v="3234"/>
    <n v="8352"/>
    <n v="2145"/>
    <n v="2226"/>
    <n v="4371"/>
    <x v="3"/>
    <x v="0"/>
  </r>
  <r>
    <x v="1"/>
    <n v="125"/>
    <n v="512"/>
    <n v="513"/>
    <n v="170"/>
    <n v="22"/>
    <n v="1342"/>
    <n v="1344"/>
    <n v="2686"/>
    <n v="62"/>
    <s v="0"/>
    <n v="62"/>
    <n v="3"/>
    <n v="3"/>
    <n v="6"/>
    <n v="624"/>
    <n v="207"/>
    <n v="831"/>
    <n v="653"/>
    <n v="1134"/>
    <n v="1787"/>
    <x v="3"/>
    <x v="0"/>
  </r>
  <r>
    <x v="2"/>
    <n v="131"/>
    <n v="1581"/>
    <n v="537"/>
    <n v="418"/>
    <n v="11"/>
    <n v="2678"/>
    <n v="469"/>
    <n v="3147"/>
    <n v="38"/>
    <s v="0"/>
    <n v="38"/>
    <n v="18"/>
    <n v="3"/>
    <n v="21"/>
    <n v="1824"/>
    <n v="197"/>
    <n v="2021"/>
    <n v="798"/>
    <n v="269"/>
    <n v="1067"/>
    <x v="3"/>
    <x v="0"/>
  </r>
  <r>
    <x v="3"/>
    <n v="747"/>
    <n v="4220"/>
    <n v="2836"/>
    <n v="1526"/>
    <n v="563"/>
    <n v="9892"/>
    <n v="4963"/>
    <n v="14855"/>
    <n v="323"/>
    <s v="0"/>
    <n v="323"/>
    <n v="541"/>
    <n v="525"/>
    <n v="1066"/>
    <n v="6798"/>
    <n v="965"/>
    <n v="7763"/>
    <n v="2230"/>
    <n v="3473"/>
    <n v="5703"/>
    <x v="3"/>
    <x v="0"/>
  </r>
  <r>
    <x v="4"/>
    <n v="338"/>
    <n v="4952"/>
    <n v="5569"/>
    <n v="757"/>
    <n v="98"/>
    <n v="11714"/>
    <n v="469"/>
    <n v="12183"/>
    <n v="276"/>
    <s v="0"/>
    <n v="276"/>
    <n v="203"/>
    <n v="1"/>
    <n v="204"/>
    <n v="10435"/>
    <n v="272"/>
    <n v="10707"/>
    <n v="800"/>
    <n v="196"/>
    <n v="996"/>
    <x v="3"/>
    <x v="0"/>
  </r>
  <r>
    <x v="5"/>
    <n v="493"/>
    <n v="11711"/>
    <n v="5791"/>
    <n v="1017"/>
    <n v="278"/>
    <n v="19290"/>
    <n v="2747"/>
    <n v="22037"/>
    <n v="213"/>
    <s v="0"/>
    <n v="213"/>
    <n v="790"/>
    <n v="11"/>
    <n v="801"/>
    <n v="14482"/>
    <n v="1566"/>
    <n v="16048"/>
    <n v="3805"/>
    <n v="1170"/>
    <n v="4975"/>
    <x v="3"/>
    <x v="0"/>
  </r>
  <r>
    <x v="6"/>
    <n v="72"/>
    <n v="692"/>
    <n v="150"/>
    <n v="55"/>
    <n v="9"/>
    <n v="978"/>
    <n v="94"/>
    <n v="1072"/>
    <n v="74"/>
    <s v="0"/>
    <n v="74"/>
    <n v="10"/>
    <n v="0"/>
    <n v="10"/>
    <n v="846"/>
    <n v="0"/>
    <n v="846"/>
    <n v="48"/>
    <n v="94"/>
    <n v="142"/>
    <x v="3"/>
    <x v="0"/>
  </r>
  <r>
    <x v="7"/>
    <n v="123"/>
    <n v="598"/>
    <n v="540"/>
    <n v="36"/>
    <n v="12"/>
    <n v="1309"/>
    <n v="2554"/>
    <n v="3863"/>
    <n v="48"/>
    <s v="0"/>
    <n v="48"/>
    <n v="2"/>
    <n v="0"/>
    <n v="2"/>
    <n v="1183"/>
    <n v="198"/>
    <n v="1381"/>
    <n v="76"/>
    <n v="2356"/>
    <n v="2432"/>
    <x v="3"/>
    <x v="0"/>
  </r>
  <r>
    <x v="8"/>
    <n v="44"/>
    <n v="64"/>
    <n v="624"/>
    <n v="19"/>
    <n v="0"/>
    <n v="751"/>
    <n v="111"/>
    <n v="862"/>
    <n v="54"/>
    <s v="0"/>
    <n v="54"/>
    <n v="0"/>
    <n v="0"/>
    <n v="0"/>
    <n v="245"/>
    <n v="15"/>
    <n v="260"/>
    <n v="452"/>
    <n v="96"/>
    <n v="548"/>
    <x v="3"/>
    <x v="0"/>
  </r>
  <r>
    <x v="9"/>
    <n v="83"/>
    <n v="623"/>
    <n v="236"/>
    <n v="27"/>
    <n v="85"/>
    <n v="1054"/>
    <n v="1785"/>
    <n v="2839"/>
    <n v="46"/>
    <s v="0"/>
    <n v="46"/>
    <n v="0"/>
    <n v="3"/>
    <n v="3"/>
    <n v="730"/>
    <n v="150"/>
    <n v="880"/>
    <n v="278"/>
    <n v="1632"/>
    <n v="1910"/>
    <x v="3"/>
    <x v="0"/>
  </r>
  <r>
    <x v="10"/>
    <n v="29"/>
    <n v="141"/>
    <n v="212"/>
    <n v="7"/>
    <n v="80"/>
    <n v="469"/>
    <n v="995"/>
    <n v="1464"/>
    <n v="12"/>
    <s v="0"/>
    <n v="12"/>
    <n v="0"/>
    <n v="0"/>
    <n v="0"/>
    <n v="440"/>
    <n v="243"/>
    <n v="683"/>
    <n v="17"/>
    <n v="752"/>
    <n v="769"/>
    <x v="3"/>
    <x v="0"/>
  </r>
  <r>
    <x v="11"/>
    <n v="27"/>
    <n v="334"/>
    <n v="189"/>
    <n v="45"/>
    <n v="3"/>
    <n v="598"/>
    <n v="110"/>
    <n v="708"/>
    <n v="109"/>
    <s v="0"/>
    <n v="109"/>
    <n v="0"/>
    <n v="0"/>
    <n v="0"/>
    <n v="434"/>
    <n v="68"/>
    <n v="502"/>
    <n v="55"/>
    <n v="42"/>
    <n v="97"/>
    <x v="3"/>
    <x v="0"/>
  </r>
  <r>
    <x v="12"/>
    <n v="63"/>
    <n v="217"/>
    <n v="80"/>
    <n v="70"/>
    <n v="32"/>
    <n v="462"/>
    <n v="376"/>
    <n v="838"/>
    <n v="10"/>
    <s v="0"/>
    <n v="10"/>
    <n v="0"/>
    <n v="6"/>
    <n v="6"/>
    <n v="421"/>
    <n v="134"/>
    <n v="555"/>
    <n v="31"/>
    <n v="236"/>
    <n v="267"/>
    <x v="3"/>
    <x v="0"/>
  </r>
  <r>
    <x v="13"/>
    <n v="32"/>
    <n v="274"/>
    <n v="141"/>
    <n v="24"/>
    <n v="7"/>
    <n v="478"/>
    <n v="148"/>
    <n v="626"/>
    <n v="42"/>
    <s v="0"/>
    <n v="42"/>
    <n v="3"/>
    <n v="0"/>
    <n v="3"/>
    <n v="385"/>
    <n v="71"/>
    <n v="456"/>
    <n v="48"/>
    <n v="77"/>
    <n v="125"/>
    <x v="3"/>
    <x v="0"/>
  </r>
  <r>
    <x v="14"/>
    <n v="57"/>
    <n v="117"/>
    <n v="54"/>
    <n v="31"/>
    <n v="0"/>
    <n v="259"/>
    <n v="240"/>
    <n v="499"/>
    <n v="74"/>
    <s v="0"/>
    <n v="74"/>
    <n v="0"/>
    <n v="0"/>
    <n v="0"/>
    <n v="143"/>
    <n v="240"/>
    <n v="383"/>
    <n v="42"/>
    <n v="0"/>
    <n v="42"/>
    <x v="3"/>
    <x v="0"/>
  </r>
  <r>
    <x v="15"/>
    <n v="67"/>
    <n v="330"/>
    <n v="20"/>
    <n v="7"/>
    <n v="1"/>
    <n v="425"/>
    <n v="8"/>
    <n v="433"/>
    <n v="44"/>
    <s v="0"/>
    <n v="44"/>
    <n v="0"/>
    <n v="0"/>
    <n v="0"/>
    <n v="368"/>
    <n v="8"/>
    <n v="376"/>
    <n v="13"/>
    <n v="0"/>
    <n v="13"/>
    <x v="3"/>
    <x v="0"/>
  </r>
  <r>
    <x v="16"/>
    <n v="42"/>
    <n v="64"/>
    <n v="114"/>
    <n v="48"/>
    <n v="5"/>
    <n v="273"/>
    <n v="11"/>
    <n v="284"/>
    <n v="151"/>
    <s v="0"/>
    <n v="151"/>
    <n v="0"/>
    <n v="0"/>
    <n v="0"/>
    <n v="114"/>
    <n v="9"/>
    <n v="123"/>
    <n v="8"/>
    <n v="2"/>
    <n v="10"/>
    <x v="3"/>
    <x v="0"/>
  </r>
  <r>
    <x v="17"/>
    <n v="55"/>
    <n v="77"/>
    <n v="115"/>
    <n v="60"/>
    <n v="4"/>
    <n v="311"/>
    <n v="38"/>
    <n v="349"/>
    <n v="185"/>
    <s v="0"/>
    <n v="185"/>
    <n v="0"/>
    <n v="0"/>
    <n v="0"/>
    <n v="85"/>
    <n v="31"/>
    <n v="116"/>
    <n v="41"/>
    <n v="7"/>
    <n v="48"/>
    <x v="3"/>
    <x v="0"/>
  </r>
  <r>
    <x v="18"/>
    <n v="6374"/>
    <n v="30252"/>
    <n v="23190"/>
    <n v="8736"/>
    <n v="2032"/>
    <n v="70584"/>
    <n v="22237"/>
    <n v="92821"/>
    <n v="12215"/>
    <s v="288"/>
    <n v="12503"/>
    <n v="2154"/>
    <n v="579"/>
    <n v="2733"/>
    <n v="44675"/>
    <n v="7608"/>
    <n v="52283"/>
    <n v="11540"/>
    <n v="13762"/>
    <n v="25302"/>
    <x v="3"/>
    <x v="0"/>
  </r>
  <r>
    <x v="0"/>
    <n v="4346"/>
    <n v="4341"/>
    <n v="5106"/>
    <n v="3817"/>
    <n v="857"/>
    <n v="18467"/>
    <n v="5754"/>
    <n v="24221"/>
    <n v="9866"/>
    <s v="292"/>
    <n v="10158"/>
    <n v="681"/>
    <n v="11"/>
    <n v="692"/>
    <n v="7169"/>
    <n v="4343"/>
    <n v="11512"/>
    <n v="751"/>
    <n v="1108"/>
    <n v="1859"/>
    <x v="4"/>
    <x v="0"/>
  </r>
  <r>
    <x v="1"/>
    <n v="55"/>
    <n v="481"/>
    <n v="220"/>
    <n v="124"/>
    <n v="5"/>
    <n v="885"/>
    <n v="1048"/>
    <n v="1933"/>
    <n v="57"/>
    <s v="0"/>
    <n v="57"/>
    <n v="1"/>
    <n v="0"/>
    <n v="1"/>
    <n v="528"/>
    <n v="78"/>
    <n v="606"/>
    <n v="299"/>
    <n v="970"/>
    <n v="1269"/>
    <x v="4"/>
    <x v="0"/>
  </r>
  <r>
    <x v="2"/>
    <n v="114"/>
    <n v="1521"/>
    <n v="713"/>
    <n v="683"/>
    <n v="5"/>
    <n v="3036"/>
    <n v="273"/>
    <n v="3309"/>
    <n v="37"/>
    <s v="0"/>
    <n v="37"/>
    <n v="11"/>
    <n v="8"/>
    <n v="19"/>
    <n v="1952"/>
    <n v="108"/>
    <n v="2060"/>
    <n v="1036"/>
    <n v="157"/>
    <n v="1193"/>
    <x v="4"/>
    <x v="0"/>
  </r>
  <r>
    <x v="3"/>
    <n v="412"/>
    <n v="2742"/>
    <n v="1770"/>
    <n v="1499"/>
    <n v="175"/>
    <n v="6598"/>
    <n v="3223"/>
    <n v="9821"/>
    <n v="220"/>
    <s v="0"/>
    <n v="220"/>
    <n v="294"/>
    <n v="164"/>
    <n v="458"/>
    <n v="4334"/>
    <n v="735"/>
    <n v="5069"/>
    <n v="1750"/>
    <n v="2324"/>
    <n v="4074"/>
    <x v="4"/>
    <x v="0"/>
  </r>
  <r>
    <x v="4"/>
    <n v="277"/>
    <n v="3816"/>
    <n v="3912"/>
    <n v="487"/>
    <n v="143"/>
    <n v="8635"/>
    <n v="431"/>
    <n v="9066"/>
    <n v="68"/>
    <s v="0"/>
    <n v="68"/>
    <n v="13"/>
    <n v="0"/>
    <n v="13"/>
    <n v="8008"/>
    <n v="361"/>
    <n v="8369"/>
    <n v="546"/>
    <n v="70"/>
    <n v="616"/>
    <x v="4"/>
    <x v="0"/>
  </r>
  <r>
    <x v="5"/>
    <n v="369"/>
    <n v="12317"/>
    <n v="7629"/>
    <n v="1161"/>
    <n v="108"/>
    <n v="21584"/>
    <n v="3082"/>
    <n v="24666"/>
    <n v="156"/>
    <s v="0"/>
    <n v="156"/>
    <n v="130"/>
    <n v="20"/>
    <n v="150"/>
    <n v="17218"/>
    <n v="2108"/>
    <n v="19326"/>
    <n v="4080"/>
    <n v="954"/>
    <n v="5034"/>
    <x v="4"/>
    <x v="0"/>
  </r>
  <r>
    <x v="6"/>
    <n v="94"/>
    <n v="584"/>
    <n v="174"/>
    <n v="29"/>
    <n v="0"/>
    <n v="881"/>
    <n v="140"/>
    <n v="1021"/>
    <n v="115"/>
    <s v="0"/>
    <n v="115"/>
    <n v="4"/>
    <n v="0"/>
    <n v="4"/>
    <n v="673"/>
    <n v="8"/>
    <n v="681"/>
    <n v="89"/>
    <n v="132"/>
    <n v="221"/>
    <x v="4"/>
    <x v="0"/>
  </r>
  <r>
    <x v="7"/>
    <n v="7"/>
    <n v="15"/>
    <n v="20"/>
    <n v="17"/>
    <n v="0"/>
    <n v="59"/>
    <n v="691"/>
    <n v="750"/>
    <n v="24"/>
    <s v="0"/>
    <n v="24"/>
    <n v="0"/>
    <n v="3"/>
    <n v="3"/>
    <n v="29"/>
    <n v="11"/>
    <n v="40"/>
    <n v="6"/>
    <n v="677"/>
    <n v="683"/>
    <x v="4"/>
    <x v="0"/>
  </r>
  <r>
    <x v="8"/>
    <n v="5"/>
    <n v="38"/>
    <n v="9"/>
    <n v="15"/>
    <n v="0"/>
    <n v="67"/>
    <n v="138"/>
    <n v="205"/>
    <n v="24"/>
    <s v="0"/>
    <n v="24"/>
    <n v="0"/>
    <n v="0"/>
    <n v="0"/>
    <n v="40"/>
    <n v="8"/>
    <n v="48"/>
    <n v="3"/>
    <n v="130"/>
    <n v="133"/>
    <x v="4"/>
    <x v="0"/>
  </r>
  <r>
    <x v="9"/>
    <n v="6"/>
    <n v="425"/>
    <n v="8"/>
    <n v="102"/>
    <n v="2"/>
    <n v="543"/>
    <n v="782"/>
    <n v="1325"/>
    <n v="10"/>
    <s v="0"/>
    <n v="10"/>
    <n v="0"/>
    <n v="0"/>
    <n v="0"/>
    <n v="210"/>
    <n v="60"/>
    <n v="270"/>
    <n v="323"/>
    <n v="722"/>
    <n v="1045"/>
    <x v="4"/>
    <x v="0"/>
  </r>
  <r>
    <x v="10"/>
    <n v="3"/>
    <n v="2"/>
    <n v="3"/>
    <n v="4"/>
    <n v="3"/>
    <n v="15"/>
    <n v="548"/>
    <n v="563"/>
    <n v="8"/>
    <s v="0"/>
    <n v="8"/>
    <n v="0"/>
    <n v="1"/>
    <n v="1"/>
    <n v="5"/>
    <n v="4"/>
    <n v="9"/>
    <n v="2"/>
    <n v="543"/>
    <n v="545"/>
    <x v="4"/>
    <x v="0"/>
  </r>
  <r>
    <x v="11"/>
    <n v="19"/>
    <n v="232"/>
    <n v="136"/>
    <n v="21"/>
    <n v="0"/>
    <n v="408"/>
    <n v="59"/>
    <n v="467"/>
    <n v="28"/>
    <s v="0"/>
    <n v="28"/>
    <n v="0"/>
    <n v="0"/>
    <n v="0"/>
    <n v="323"/>
    <n v="46"/>
    <n v="369"/>
    <n v="57"/>
    <n v="13"/>
    <n v="70"/>
    <x v="4"/>
    <x v="0"/>
  </r>
  <r>
    <x v="12"/>
    <n v="28"/>
    <n v="157"/>
    <n v="98"/>
    <n v="6"/>
    <n v="35"/>
    <n v="324"/>
    <n v="125"/>
    <n v="449"/>
    <n v="5"/>
    <s v="0"/>
    <n v="5"/>
    <n v="0"/>
    <n v="12"/>
    <n v="12"/>
    <n v="288"/>
    <n v="54"/>
    <n v="342"/>
    <n v="31"/>
    <n v="59"/>
    <n v="90"/>
    <x v="4"/>
    <x v="0"/>
  </r>
  <r>
    <x v="13"/>
    <n v="35"/>
    <n v="327"/>
    <n v="180"/>
    <n v="23"/>
    <n v="0"/>
    <n v="565"/>
    <n v="195"/>
    <n v="760"/>
    <n v="52"/>
    <s v="0"/>
    <n v="52"/>
    <n v="0"/>
    <n v="0"/>
    <n v="0"/>
    <n v="499"/>
    <n v="195"/>
    <n v="694"/>
    <n v="14"/>
    <n v="0"/>
    <n v="14"/>
    <x v="4"/>
    <x v="0"/>
  </r>
  <r>
    <x v="14"/>
    <n v="50"/>
    <n v="147"/>
    <n v="61"/>
    <n v="28"/>
    <n v="0"/>
    <n v="286"/>
    <n v="241"/>
    <n v="527"/>
    <n v="84"/>
    <s v="0"/>
    <n v="84"/>
    <n v="0"/>
    <n v="0"/>
    <n v="0"/>
    <n v="180"/>
    <n v="240"/>
    <n v="420"/>
    <n v="22"/>
    <n v="1"/>
    <n v="23"/>
    <x v="4"/>
    <x v="0"/>
  </r>
  <r>
    <x v="15"/>
    <n v="21"/>
    <n v="27"/>
    <n v="21"/>
    <n v="12"/>
    <n v="0"/>
    <n v="81"/>
    <n v="0"/>
    <n v="81"/>
    <n v="14"/>
    <s v="0"/>
    <n v="14"/>
    <n v="0"/>
    <n v="0"/>
    <n v="0"/>
    <n v="58"/>
    <n v="0"/>
    <n v="58"/>
    <n v="9"/>
    <n v="0"/>
    <n v="9"/>
    <x v="4"/>
    <x v="0"/>
  </r>
  <r>
    <x v="16"/>
    <n v="39"/>
    <n v="105"/>
    <n v="112"/>
    <n v="45"/>
    <n v="0"/>
    <n v="301"/>
    <n v="47"/>
    <n v="348"/>
    <n v="196"/>
    <s v="0"/>
    <n v="196"/>
    <n v="0"/>
    <n v="0"/>
    <n v="0"/>
    <n v="78"/>
    <n v="21"/>
    <n v="99"/>
    <n v="27"/>
    <n v="26"/>
    <n v="53"/>
    <x v="4"/>
    <x v="0"/>
  </r>
  <r>
    <x v="17"/>
    <n v="86"/>
    <n v="63"/>
    <n v="85"/>
    <n v="77"/>
    <n v="2"/>
    <n v="313"/>
    <n v="16"/>
    <n v="329"/>
    <n v="168"/>
    <s v="0"/>
    <n v="168"/>
    <n v="0"/>
    <n v="0"/>
    <n v="0"/>
    <n v="128"/>
    <n v="10"/>
    <n v="138"/>
    <n v="17"/>
    <n v="6"/>
    <n v="23"/>
    <x v="4"/>
    <x v="0"/>
  </r>
  <r>
    <x v="18"/>
    <n v="5966"/>
    <n v="27340"/>
    <n v="20257"/>
    <n v="8150"/>
    <n v="1335"/>
    <n v="63048"/>
    <n v="16793"/>
    <n v="79841"/>
    <n v="11132"/>
    <s v="292"/>
    <n v="11424"/>
    <n v="1134"/>
    <n v="219"/>
    <n v="1353"/>
    <n v="41720"/>
    <n v="8390"/>
    <n v="50110"/>
    <n v="9062"/>
    <n v="7892"/>
    <n v="16954"/>
    <x v="4"/>
    <x v="0"/>
  </r>
  <r>
    <x v="0"/>
    <n v="3777"/>
    <n v="3915"/>
    <n v="5851"/>
    <n v="5195"/>
    <n v="1104"/>
    <n v="19842"/>
    <n v="7278"/>
    <n v="27120"/>
    <n v="10794"/>
    <s v="283"/>
    <n v="11077"/>
    <n v="637"/>
    <n v="58"/>
    <n v="695"/>
    <n v="7505"/>
    <n v="5817"/>
    <n v="13322"/>
    <n v="906"/>
    <n v="1120"/>
    <n v="2026"/>
    <x v="5"/>
    <x v="0"/>
  </r>
  <r>
    <x v="1"/>
    <n v="136"/>
    <n v="404"/>
    <n v="195"/>
    <n v="31"/>
    <n v="9"/>
    <n v="775"/>
    <n v="1180"/>
    <n v="1955"/>
    <n v="25"/>
    <s v="0"/>
    <n v="25"/>
    <n v="5"/>
    <n v="2"/>
    <n v="7"/>
    <n v="546"/>
    <n v="223"/>
    <n v="769"/>
    <n v="199"/>
    <n v="955"/>
    <n v="1154"/>
    <x v="5"/>
    <x v="0"/>
  </r>
  <r>
    <x v="2"/>
    <n v="67"/>
    <n v="1138"/>
    <n v="424"/>
    <n v="624"/>
    <n v="0"/>
    <n v="2253"/>
    <n v="542"/>
    <n v="2795"/>
    <n v="44"/>
    <s v="0"/>
    <n v="44"/>
    <n v="15"/>
    <n v="4"/>
    <n v="19"/>
    <n v="1329"/>
    <n v="227"/>
    <n v="1556"/>
    <n v="865"/>
    <n v="311"/>
    <n v="1176"/>
    <x v="5"/>
    <x v="0"/>
  </r>
  <r>
    <x v="3"/>
    <n v="271"/>
    <n v="1941"/>
    <n v="1521"/>
    <n v="1206"/>
    <n v="196"/>
    <n v="5135"/>
    <n v="3028"/>
    <n v="8163"/>
    <n v="178"/>
    <s v="0"/>
    <n v="178"/>
    <n v="294"/>
    <n v="90"/>
    <n v="384"/>
    <n v="3412"/>
    <n v="842"/>
    <n v="4254"/>
    <n v="1251"/>
    <n v="2096"/>
    <n v="3347"/>
    <x v="5"/>
    <x v="0"/>
  </r>
  <r>
    <x v="4"/>
    <n v="133"/>
    <n v="2108"/>
    <n v="2440"/>
    <n v="424"/>
    <n v="52"/>
    <n v="5157"/>
    <n v="230"/>
    <n v="5387"/>
    <n v="86"/>
    <s v="0"/>
    <n v="86"/>
    <n v="38"/>
    <n v="0"/>
    <n v="38"/>
    <n v="4359"/>
    <n v="109"/>
    <n v="4468"/>
    <n v="674"/>
    <n v="121"/>
    <n v="795"/>
    <x v="5"/>
    <x v="0"/>
  </r>
  <r>
    <x v="5"/>
    <n v="195"/>
    <n v="11800"/>
    <n v="7257"/>
    <n v="1081"/>
    <n v="396"/>
    <n v="20729"/>
    <n v="4913"/>
    <n v="25642"/>
    <n v="88"/>
    <s v="0"/>
    <n v="88"/>
    <n v="166"/>
    <n v="6"/>
    <n v="172"/>
    <n v="16970"/>
    <n v="3429"/>
    <n v="20399"/>
    <n v="3505"/>
    <n v="1478"/>
    <n v="4983"/>
    <x v="5"/>
    <x v="0"/>
  </r>
  <r>
    <x v="6"/>
    <n v="62"/>
    <n v="537"/>
    <n v="128"/>
    <n v="51"/>
    <n v="3"/>
    <n v="781"/>
    <n v="114"/>
    <n v="895"/>
    <n v="170"/>
    <s v="0"/>
    <n v="170"/>
    <n v="7"/>
    <n v="0"/>
    <n v="7"/>
    <n v="521"/>
    <n v="73"/>
    <n v="594"/>
    <n v="83"/>
    <n v="41"/>
    <n v="124"/>
    <x v="5"/>
    <x v="0"/>
  </r>
  <r>
    <x v="7"/>
    <n v="10"/>
    <n v="6"/>
    <n v="8"/>
    <n v="15"/>
    <n v="0"/>
    <n v="39"/>
    <n v="728"/>
    <n v="767"/>
    <n v="22"/>
    <s v="0"/>
    <n v="22"/>
    <n v="0"/>
    <n v="0"/>
    <n v="0"/>
    <n v="16"/>
    <n v="17"/>
    <n v="33"/>
    <n v="1"/>
    <n v="711"/>
    <n v="712"/>
    <x v="5"/>
    <x v="0"/>
  </r>
  <r>
    <x v="8"/>
    <n v="9"/>
    <n v="10"/>
    <n v="3"/>
    <n v="21"/>
    <n v="7"/>
    <n v="50"/>
    <n v="200"/>
    <n v="250"/>
    <n v="37"/>
    <s v="0"/>
    <n v="37"/>
    <n v="0"/>
    <n v="4"/>
    <n v="4"/>
    <n v="10"/>
    <n v="9"/>
    <n v="19"/>
    <n v="3"/>
    <n v="187"/>
    <n v="190"/>
    <x v="5"/>
    <x v="0"/>
  </r>
  <r>
    <x v="9"/>
    <n v="1"/>
    <n v="322"/>
    <n v="5"/>
    <n v="74"/>
    <n v="3"/>
    <n v="405"/>
    <n v="828"/>
    <n v="1233"/>
    <n v="20"/>
    <s v="0"/>
    <n v="20"/>
    <n v="1"/>
    <n v="3"/>
    <n v="4"/>
    <n v="171"/>
    <n v="72"/>
    <n v="243"/>
    <n v="213"/>
    <n v="753"/>
    <n v="966"/>
    <x v="5"/>
    <x v="0"/>
  </r>
  <r>
    <x v="10"/>
    <n v="2"/>
    <n v="0"/>
    <n v="0"/>
    <n v="1"/>
    <n v="1"/>
    <n v="4"/>
    <n v="69"/>
    <n v="73"/>
    <n v="0"/>
    <s v="0"/>
    <n v="0"/>
    <n v="1"/>
    <n v="0"/>
    <n v="1"/>
    <n v="3"/>
    <n v="0"/>
    <n v="3"/>
    <n v="0"/>
    <n v="69"/>
    <n v="69"/>
    <x v="5"/>
    <x v="0"/>
  </r>
  <r>
    <x v="11"/>
    <n v="26"/>
    <n v="207"/>
    <n v="95"/>
    <n v="27"/>
    <n v="11"/>
    <n v="366"/>
    <n v="84"/>
    <n v="450"/>
    <n v="35"/>
    <s v="0"/>
    <n v="35"/>
    <n v="0"/>
    <n v="0"/>
    <n v="0"/>
    <n v="260"/>
    <n v="54"/>
    <n v="314"/>
    <n v="71"/>
    <n v="30"/>
    <n v="101"/>
    <x v="5"/>
    <x v="0"/>
  </r>
  <r>
    <x v="12"/>
    <n v="7"/>
    <n v="155"/>
    <n v="220"/>
    <n v="13"/>
    <n v="16"/>
    <n v="411"/>
    <n v="42"/>
    <n v="453"/>
    <n v="11"/>
    <s v="0"/>
    <n v="11"/>
    <n v="3"/>
    <n v="0"/>
    <n v="3"/>
    <n v="368"/>
    <n v="29"/>
    <n v="397"/>
    <n v="29"/>
    <n v="13"/>
    <n v="42"/>
    <x v="5"/>
    <x v="0"/>
  </r>
  <r>
    <x v="13"/>
    <n v="41"/>
    <n v="428"/>
    <n v="152"/>
    <n v="15"/>
    <n v="16"/>
    <n v="652"/>
    <n v="508"/>
    <n v="1160"/>
    <n v="49"/>
    <s v="0"/>
    <n v="49"/>
    <n v="3"/>
    <n v="0"/>
    <n v="3"/>
    <n v="586"/>
    <n v="505"/>
    <n v="1091"/>
    <n v="14"/>
    <n v="3"/>
    <n v="17"/>
    <x v="5"/>
    <x v="0"/>
  </r>
  <r>
    <x v="14"/>
    <n v="31"/>
    <n v="118"/>
    <n v="27"/>
    <n v="21"/>
    <n v="11"/>
    <n v="208"/>
    <n v="85"/>
    <n v="293"/>
    <n v="60"/>
    <s v="0"/>
    <n v="60"/>
    <n v="0"/>
    <n v="0"/>
    <n v="0"/>
    <n v="129"/>
    <n v="85"/>
    <n v="214"/>
    <n v="19"/>
    <n v="0"/>
    <n v="19"/>
    <x v="5"/>
    <x v="0"/>
  </r>
  <r>
    <x v="15"/>
    <n v="4"/>
    <n v="17"/>
    <n v="13"/>
    <n v="12"/>
    <n v="2"/>
    <n v="48"/>
    <n v="0"/>
    <n v="48"/>
    <n v="18"/>
    <s v="0"/>
    <n v="18"/>
    <n v="0"/>
    <n v="0"/>
    <n v="0"/>
    <n v="25"/>
    <n v="0"/>
    <n v="25"/>
    <n v="5"/>
    <n v="0"/>
    <n v="5"/>
    <x v="5"/>
    <x v="0"/>
  </r>
  <r>
    <x v="16"/>
    <n v="37"/>
    <n v="88"/>
    <n v="99"/>
    <n v="67"/>
    <n v="3"/>
    <n v="294"/>
    <n v="12"/>
    <n v="306"/>
    <n v="185"/>
    <s v="0"/>
    <n v="185"/>
    <n v="3"/>
    <n v="0"/>
    <n v="3"/>
    <n v="103"/>
    <n v="12"/>
    <n v="115"/>
    <n v="3"/>
    <n v="0"/>
    <n v="3"/>
    <x v="5"/>
    <x v="0"/>
  </r>
  <r>
    <x v="17"/>
    <n v="66"/>
    <n v="52"/>
    <n v="75"/>
    <n v="82"/>
    <n v="8"/>
    <n v="283"/>
    <n v="3"/>
    <n v="286"/>
    <n v="174"/>
    <s v="0"/>
    <n v="174"/>
    <n v="0"/>
    <n v="0"/>
    <n v="0"/>
    <n v="88"/>
    <n v="3"/>
    <n v="91"/>
    <n v="21"/>
    <n v="0"/>
    <n v="21"/>
    <x v="5"/>
    <x v="0"/>
  </r>
  <r>
    <x v="18"/>
    <n v="4875"/>
    <n v="23246"/>
    <n v="18513"/>
    <n v="8960"/>
    <n v="1838"/>
    <n v="57432"/>
    <n v="19844"/>
    <n v="77276"/>
    <n v="11996"/>
    <s v="283"/>
    <n v="12279"/>
    <n v="1173"/>
    <n v="167"/>
    <n v="1340"/>
    <n v="36401"/>
    <n v="11506"/>
    <n v="47907"/>
    <n v="7862"/>
    <n v="7888"/>
    <n v="15750"/>
    <x v="5"/>
    <x v="0"/>
  </r>
  <r>
    <x v="0"/>
    <n v="4186"/>
    <n v="7071"/>
    <n v="9537"/>
    <n v="6476"/>
    <n v="1661"/>
    <n v="28931"/>
    <n v="17791"/>
    <n v="46722"/>
    <n v="11954"/>
    <s v="315"/>
    <n v="12269"/>
    <n v="1126"/>
    <n v="364"/>
    <n v="1490"/>
    <n v="13607"/>
    <n v="10906"/>
    <n v="24513"/>
    <n v="2244"/>
    <n v="6206"/>
    <n v="8450"/>
    <x v="6"/>
    <x v="0"/>
  </r>
  <r>
    <x v="1"/>
    <n v="259"/>
    <n v="685"/>
    <n v="430"/>
    <n v="62"/>
    <n v="13"/>
    <n v="1449"/>
    <n v="4006"/>
    <n v="5455"/>
    <n v="58"/>
    <s v="0"/>
    <n v="58"/>
    <n v="3"/>
    <n v="0"/>
    <n v="3"/>
    <n v="1059"/>
    <n v="634"/>
    <n v="1693"/>
    <n v="329"/>
    <n v="3372"/>
    <n v="3701"/>
    <x v="6"/>
    <x v="0"/>
  </r>
  <r>
    <x v="2"/>
    <n v="204"/>
    <n v="3427"/>
    <n v="1262"/>
    <n v="80"/>
    <n v="5"/>
    <n v="4978"/>
    <n v="1138"/>
    <n v="6116"/>
    <n v="28"/>
    <s v="0"/>
    <n v="28"/>
    <n v="70"/>
    <n v="8"/>
    <n v="78"/>
    <n v="3776"/>
    <n v="496"/>
    <n v="4272"/>
    <n v="1104"/>
    <n v="634"/>
    <n v="1738"/>
    <x v="6"/>
    <x v="0"/>
  </r>
  <r>
    <x v="3"/>
    <n v="492"/>
    <n v="2914"/>
    <n v="2036"/>
    <n v="1562"/>
    <n v="169"/>
    <n v="7173"/>
    <n v="5947"/>
    <n v="13120"/>
    <n v="167"/>
    <s v="0"/>
    <n v="167"/>
    <n v="431"/>
    <n v="329"/>
    <n v="760"/>
    <n v="4615"/>
    <n v="1024"/>
    <n v="5639"/>
    <n v="1960"/>
    <n v="4594"/>
    <n v="6554"/>
    <x v="6"/>
    <x v="0"/>
  </r>
  <r>
    <x v="4"/>
    <n v="278"/>
    <n v="2958"/>
    <n v="3097"/>
    <n v="974"/>
    <n v="134"/>
    <n v="7441"/>
    <n v="614"/>
    <n v="8055"/>
    <n v="126"/>
    <s v="0"/>
    <n v="126"/>
    <n v="9"/>
    <n v="0"/>
    <n v="9"/>
    <n v="6045"/>
    <n v="260"/>
    <n v="6305"/>
    <n v="1261"/>
    <n v="354"/>
    <n v="1615"/>
    <x v="6"/>
    <x v="0"/>
  </r>
  <r>
    <x v="5"/>
    <n v="392"/>
    <n v="13343"/>
    <n v="8037"/>
    <n v="2020"/>
    <n v="488"/>
    <n v="24280"/>
    <n v="5481"/>
    <n v="29761"/>
    <n v="83"/>
    <s v="0"/>
    <n v="83"/>
    <n v="406"/>
    <n v="2"/>
    <n v="408"/>
    <n v="19527"/>
    <n v="3363"/>
    <n v="22890"/>
    <n v="4264"/>
    <n v="2116"/>
    <n v="6380"/>
    <x v="6"/>
    <x v="0"/>
  </r>
  <r>
    <x v="6"/>
    <n v="76"/>
    <n v="664"/>
    <n v="171"/>
    <n v="41"/>
    <n v="16"/>
    <n v="968"/>
    <n v="132"/>
    <n v="1100"/>
    <n v="106"/>
    <s v="0"/>
    <n v="106"/>
    <n v="23"/>
    <n v="0"/>
    <n v="23"/>
    <n v="714"/>
    <n v="67"/>
    <n v="781"/>
    <n v="125"/>
    <n v="65"/>
    <n v="190"/>
    <x v="6"/>
    <x v="0"/>
  </r>
  <r>
    <x v="7"/>
    <n v="4"/>
    <n v="13"/>
    <n v="6"/>
    <n v="11"/>
    <n v="0"/>
    <n v="34"/>
    <n v="35"/>
    <n v="69"/>
    <n v="11"/>
    <s v="0"/>
    <n v="11"/>
    <n v="0"/>
    <n v="12"/>
    <n v="12"/>
    <n v="12"/>
    <n v="20"/>
    <n v="32"/>
    <n v="11"/>
    <n v="3"/>
    <n v="14"/>
    <x v="6"/>
    <x v="0"/>
  </r>
  <r>
    <x v="8"/>
    <n v="16"/>
    <n v="24"/>
    <n v="434"/>
    <n v="1480"/>
    <n v="0"/>
    <n v="1954"/>
    <n v="299"/>
    <n v="2253"/>
    <n v="36"/>
    <s v="0"/>
    <n v="36"/>
    <n v="0"/>
    <n v="0"/>
    <n v="0"/>
    <n v="24"/>
    <n v="131"/>
    <n v="155"/>
    <n v="1894"/>
    <n v="168"/>
    <n v="2062"/>
    <x v="6"/>
    <x v="0"/>
  </r>
  <r>
    <x v="9"/>
    <n v="13"/>
    <n v="322"/>
    <n v="0"/>
    <n v="108"/>
    <n v="0"/>
    <n v="443"/>
    <n v="192"/>
    <n v="635"/>
    <n v="4"/>
    <s v="0"/>
    <n v="4"/>
    <n v="0"/>
    <n v="0"/>
    <n v="0"/>
    <n v="224"/>
    <n v="44"/>
    <n v="268"/>
    <n v="215"/>
    <n v="148"/>
    <n v="363"/>
    <x v="6"/>
    <x v="0"/>
  </r>
  <r>
    <x v="10"/>
    <n v="5"/>
    <n v="3"/>
    <n v="26"/>
    <n v="0"/>
    <n v="5"/>
    <n v="39"/>
    <n v="3"/>
    <n v="42"/>
    <n v="8"/>
    <s v="0"/>
    <n v="8"/>
    <n v="0"/>
    <n v="0"/>
    <n v="0"/>
    <n v="5"/>
    <n v="3"/>
    <n v="8"/>
    <n v="26"/>
    <n v="0"/>
    <n v="26"/>
    <x v="6"/>
    <x v="0"/>
  </r>
  <r>
    <x v="11"/>
    <n v="29"/>
    <n v="194"/>
    <n v="145"/>
    <n v="107"/>
    <n v="0"/>
    <n v="475"/>
    <n v="161"/>
    <n v="636"/>
    <n v="10"/>
    <s v="0"/>
    <n v="10"/>
    <n v="10"/>
    <n v="0"/>
    <n v="10"/>
    <n v="361"/>
    <n v="100"/>
    <n v="461"/>
    <n v="94"/>
    <n v="61"/>
    <n v="155"/>
    <x v="6"/>
    <x v="0"/>
  </r>
  <r>
    <x v="12"/>
    <n v="12"/>
    <n v="219"/>
    <n v="155"/>
    <n v="41"/>
    <n v="27"/>
    <n v="454"/>
    <n v="683"/>
    <n v="1137"/>
    <n v="0"/>
    <s v="0"/>
    <n v="0"/>
    <n v="9"/>
    <n v="0"/>
    <n v="9"/>
    <n v="413"/>
    <n v="400"/>
    <n v="813"/>
    <n v="32"/>
    <n v="283"/>
    <n v="315"/>
    <x v="6"/>
    <x v="0"/>
  </r>
  <r>
    <x v="13"/>
    <n v="41"/>
    <n v="371"/>
    <n v="465"/>
    <n v="31"/>
    <n v="10"/>
    <n v="918"/>
    <n v="604"/>
    <n v="1522"/>
    <n v="52"/>
    <s v="0"/>
    <n v="52"/>
    <n v="6"/>
    <n v="0"/>
    <n v="6"/>
    <n v="821"/>
    <n v="567"/>
    <n v="1388"/>
    <n v="39"/>
    <n v="37"/>
    <n v="76"/>
    <x v="6"/>
    <x v="0"/>
  </r>
  <r>
    <x v="14"/>
    <n v="53"/>
    <n v="190"/>
    <n v="63"/>
    <n v="43"/>
    <n v="69"/>
    <n v="418"/>
    <n v="14"/>
    <n v="432"/>
    <n v="72"/>
    <s v="0"/>
    <n v="72"/>
    <n v="0"/>
    <n v="0"/>
    <n v="0"/>
    <n v="333"/>
    <n v="14"/>
    <n v="347"/>
    <n v="13"/>
    <n v="0"/>
    <n v="13"/>
    <x v="6"/>
    <x v="0"/>
  </r>
  <r>
    <x v="15"/>
    <n v="7"/>
    <n v="11"/>
    <n v="12"/>
    <n v="4"/>
    <n v="0"/>
    <n v="34"/>
    <n v="0"/>
    <n v="34"/>
    <n v="3"/>
    <s v="0"/>
    <n v="3"/>
    <n v="0"/>
    <n v="0"/>
    <n v="0"/>
    <n v="25"/>
    <n v="0"/>
    <n v="25"/>
    <n v="6"/>
    <n v="0"/>
    <n v="6"/>
    <x v="6"/>
    <x v="0"/>
  </r>
  <r>
    <x v="16"/>
    <n v="72"/>
    <n v="95"/>
    <n v="75"/>
    <n v="74"/>
    <n v="7"/>
    <n v="323"/>
    <n v="46"/>
    <n v="369"/>
    <n v="191"/>
    <s v="2"/>
    <n v="193"/>
    <n v="3"/>
    <n v="0"/>
    <n v="3"/>
    <n v="129"/>
    <n v="15"/>
    <n v="144"/>
    <n v="0"/>
    <n v="29"/>
    <n v="29"/>
    <x v="6"/>
    <x v="0"/>
  </r>
  <r>
    <x v="17"/>
    <n v="102"/>
    <n v="93"/>
    <n v="103"/>
    <n v="55"/>
    <n v="0"/>
    <n v="353"/>
    <n v="32"/>
    <n v="385"/>
    <n v="187"/>
    <s v="0"/>
    <n v="187"/>
    <n v="0"/>
    <n v="0"/>
    <n v="0"/>
    <n v="157"/>
    <n v="2"/>
    <n v="159"/>
    <n v="9"/>
    <n v="30"/>
    <n v="39"/>
    <x v="6"/>
    <x v="0"/>
  </r>
  <r>
    <x v="18"/>
    <n v="6241"/>
    <n v="32597"/>
    <n v="26054"/>
    <n v="13169"/>
    <n v="2604"/>
    <n v="80665"/>
    <n v="37178"/>
    <n v="117843"/>
    <n v="13096"/>
    <s v="317"/>
    <n v="13413"/>
    <n v="2096"/>
    <n v="715"/>
    <n v="2811"/>
    <n v="51847"/>
    <n v="18046"/>
    <n v="69893"/>
    <n v="13626"/>
    <n v="18100"/>
    <n v="31726"/>
    <x v="6"/>
    <x v="0"/>
  </r>
  <r>
    <x v="0"/>
    <n v="5444"/>
    <n v="8613"/>
    <n v="10583"/>
    <n v="7917"/>
    <n v="2607"/>
    <n v="35164"/>
    <n v="21283"/>
    <n v="56447"/>
    <n v="11655"/>
    <s v="300"/>
    <n v="11955"/>
    <n v="1626"/>
    <n v="571"/>
    <n v="2197"/>
    <n v="18406"/>
    <n v="13651"/>
    <n v="32057"/>
    <n v="3477"/>
    <n v="6761"/>
    <n v="10238"/>
    <x v="7"/>
    <x v="0"/>
  </r>
  <r>
    <x v="1"/>
    <n v="63"/>
    <n v="1455"/>
    <n v="1213"/>
    <n v="263"/>
    <n v="22"/>
    <n v="3016"/>
    <n v="3029"/>
    <n v="6045"/>
    <n v="872"/>
    <s v="0"/>
    <n v="872"/>
    <n v="2"/>
    <n v="0"/>
    <n v="2"/>
    <n v="1469"/>
    <n v="527"/>
    <n v="1996"/>
    <n v="673"/>
    <n v="2502"/>
    <n v="3175"/>
    <x v="7"/>
    <x v="0"/>
  </r>
  <r>
    <x v="2"/>
    <n v="174"/>
    <n v="2442"/>
    <n v="711"/>
    <n v="1335"/>
    <n v="20"/>
    <n v="4682"/>
    <n v="624"/>
    <n v="5306"/>
    <n v="24"/>
    <s v="0"/>
    <n v="24"/>
    <n v="55"/>
    <n v="7"/>
    <n v="62"/>
    <n v="2634"/>
    <n v="275"/>
    <n v="2909"/>
    <n v="1969"/>
    <n v="342"/>
    <n v="2311"/>
    <x v="7"/>
    <x v="0"/>
  </r>
  <r>
    <x v="3"/>
    <n v="1207"/>
    <n v="2798"/>
    <n v="2095"/>
    <n v="1629"/>
    <n v="224"/>
    <n v="7953"/>
    <n v="5473"/>
    <n v="13426"/>
    <n v="282"/>
    <s v="0"/>
    <n v="282"/>
    <n v="561"/>
    <n v="303"/>
    <n v="864"/>
    <n v="5005"/>
    <n v="878"/>
    <n v="5883"/>
    <n v="2105"/>
    <n v="4292"/>
    <n v="6397"/>
    <x v="7"/>
    <x v="0"/>
  </r>
  <r>
    <x v="4"/>
    <n v="384"/>
    <n v="3261"/>
    <n v="2871"/>
    <n v="427"/>
    <n v="204"/>
    <n v="7147"/>
    <n v="512"/>
    <n v="7659"/>
    <n v="128"/>
    <s v="0"/>
    <n v="128"/>
    <n v="28"/>
    <n v="1"/>
    <n v="29"/>
    <n v="5874"/>
    <n v="208"/>
    <n v="6082"/>
    <n v="1117"/>
    <n v="303"/>
    <n v="1420"/>
    <x v="7"/>
    <x v="0"/>
  </r>
  <r>
    <x v="5"/>
    <n v="432"/>
    <n v="15065"/>
    <n v="9969"/>
    <n v="1946"/>
    <n v="576"/>
    <n v="27988"/>
    <n v="5507"/>
    <n v="33495"/>
    <n v="123"/>
    <s v="0"/>
    <n v="123"/>
    <n v="515"/>
    <n v="3"/>
    <n v="518"/>
    <n v="22569"/>
    <n v="2962"/>
    <n v="25531"/>
    <n v="4781"/>
    <n v="2542"/>
    <n v="7323"/>
    <x v="7"/>
    <x v="0"/>
  </r>
  <r>
    <x v="6"/>
    <n v="444"/>
    <n v="940"/>
    <n v="249"/>
    <n v="34"/>
    <n v="2"/>
    <n v="1669"/>
    <n v="205"/>
    <n v="1874"/>
    <n v="133"/>
    <s v="0"/>
    <n v="133"/>
    <n v="39"/>
    <n v="0"/>
    <n v="39"/>
    <n v="1352"/>
    <n v="80"/>
    <n v="1432"/>
    <n v="145"/>
    <n v="125"/>
    <n v="270"/>
    <x v="7"/>
    <x v="0"/>
  </r>
  <r>
    <x v="7"/>
    <n v="12"/>
    <n v="30"/>
    <n v="5"/>
    <n v="0"/>
    <n v="2"/>
    <n v="49"/>
    <n v="11"/>
    <n v="60"/>
    <n v="11"/>
    <s v="0"/>
    <n v="11"/>
    <n v="0"/>
    <n v="0"/>
    <n v="0"/>
    <n v="32"/>
    <n v="11"/>
    <n v="43"/>
    <n v="6"/>
    <n v="0"/>
    <n v="6"/>
    <x v="7"/>
    <x v="0"/>
  </r>
  <r>
    <x v="8"/>
    <n v="5"/>
    <n v="18"/>
    <n v="18"/>
    <n v="10"/>
    <n v="0"/>
    <n v="51"/>
    <n v="253"/>
    <n v="304"/>
    <n v="21"/>
    <s v="0"/>
    <n v="21"/>
    <n v="0"/>
    <n v="0"/>
    <n v="0"/>
    <n v="26"/>
    <n v="153"/>
    <n v="179"/>
    <n v="4"/>
    <n v="100"/>
    <n v="104"/>
    <x v="7"/>
    <x v="0"/>
  </r>
  <r>
    <x v="9"/>
    <n v="12"/>
    <n v="455"/>
    <n v="3"/>
    <n v="0"/>
    <n v="2"/>
    <n v="472"/>
    <n v="232"/>
    <n v="704"/>
    <n v="11"/>
    <s v="0"/>
    <n v="11"/>
    <n v="0"/>
    <n v="0"/>
    <n v="0"/>
    <n v="157"/>
    <n v="55"/>
    <n v="212"/>
    <n v="304"/>
    <n v="177"/>
    <n v="481"/>
    <x v="7"/>
    <x v="0"/>
  </r>
  <r>
    <x v="10"/>
    <n v="6"/>
    <n v="2"/>
    <n v="5"/>
    <n v="0"/>
    <n v="0"/>
    <n v="13"/>
    <n v="3"/>
    <n v="16"/>
    <n v="4"/>
    <s v="0"/>
    <n v="4"/>
    <n v="0"/>
    <n v="0"/>
    <n v="0"/>
    <n v="9"/>
    <n v="3"/>
    <n v="12"/>
    <n v="0"/>
    <n v="0"/>
    <n v="0"/>
    <x v="7"/>
    <x v="0"/>
  </r>
  <r>
    <x v="11"/>
    <n v="30"/>
    <n v="173"/>
    <n v="123"/>
    <n v="149"/>
    <n v="0"/>
    <n v="475"/>
    <n v="106"/>
    <n v="581"/>
    <n v="21"/>
    <s v="0"/>
    <n v="21"/>
    <n v="5"/>
    <n v="0"/>
    <n v="5"/>
    <n v="256"/>
    <n v="22"/>
    <n v="278"/>
    <n v="193"/>
    <n v="84"/>
    <n v="277"/>
    <x v="7"/>
    <x v="0"/>
  </r>
  <r>
    <x v="12"/>
    <n v="20"/>
    <n v="192"/>
    <n v="200"/>
    <n v="33"/>
    <n v="41"/>
    <n v="486"/>
    <n v="790"/>
    <n v="1276"/>
    <n v="17"/>
    <s v="0"/>
    <n v="17"/>
    <n v="0"/>
    <n v="0"/>
    <n v="0"/>
    <n v="426"/>
    <n v="475"/>
    <n v="901"/>
    <n v="43"/>
    <n v="315"/>
    <n v="358"/>
    <x v="7"/>
    <x v="0"/>
  </r>
  <r>
    <x v="13"/>
    <n v="43"/>
    <n v="371"/>
    <n v="534"/>
    <n v="72"/>
    <n v="29"/>
    <n v="1049"/>
    <n v="534"/>
    <n v="1583"/>
    <n v="48"/>
    <s v="0"/>
    <n v="48"/>
    <n v="17"/>
    <n v="0"/>
    <n v="17"/>
    <n v="951"/>
    <n v="511"/>
    <n v="1462"/>
    <n v="33"/>
    <n v="23"/>
    <n v="56"/>
    <x v="7"/>
    <x v="0"/>
  </r>
  <r>
    <x v="14"/>
    <n v="78"/>
    <n v="90"/>
    <n v="21"/>
    <n v="30"/>
    <n v="0"/>
    <n v="219"/>
    <n v="9"/>
    <n v="228"/>
    <n v="45"/>
    <s v="0"/>
    <n v="45"/>
    <n v="8"/>
    <n v="0"/>
    <n v="8"/>
    <n v="162"/>
    <n v="5"/>
    <n v="167"/>
    <n v="4"/>
    <n v="4"/>
    <n v="8"/>
    <x v="7"/>
    <x v="0"/>
  </r>
  <r>
    <x v="15"/>
    <n v="14"/>
    <n v="30"/>
    <n v="13"/>
    <n v="8"/>
    <n v="2"/>
    <n v="67"/>
    <n v="2"/>
    <n v="69"/>
    <n v="20"/>
    <s v="0"/>
    <n v="20"/>
    <n v="0"/>
    <n v="0"/>
    <n v="0"/>
    <n v="45"/>
    <n v="0"/>
    <n v="45"/>
    <n v="2"/>
    <n v="2"/>
    <n v="4"/>
    <x v="7"/>
    <x v="0"/>
  </r>
  <r>
    <x v="16"/>
    <n v="74"/>
    <n v="149"/>
    <n v="110"/>
    <n v="117"/>
    <n v="0"/>
    <n v="450"/>
    <n v="97"/>
    <n v="547"/>
    <n v="303"/>
    <s v="0"/>
    <n v="303"/>
    <n v="0"/>
    <n v="26"/>
    <n v="26"/>
    <n v="138"/>
    <n v="10"/>
    <n v="148"/>
    <n v="9"/>
    <n v="61"/>
    <n v="70"/>
    <x v="7"/>
    <x v="0"/>
  </r>
  <r>
    <x v="17"/>
    <n v="155"/>
    <n v="67"/>
    <n v="73"/>
    <n v="32"/>
    <n v="29"/>
    <n v="356"/>
    <n v="19"/>
    <n v="375"/>
    <n v="131"/>
    <s v="0"/>
    <n v="131"/>
    <n v="0"/>
    <n v="1"/>
    <n v="1"/>
    <n v="205"/>
    <n v="18"/>
    <n v="223"/>
    <n v="20"/>
    <n v="0"/>
    <n v="20"/>
    <x v="7"/>
    <x v="0"/>
  </r>
  <r>
    <x v="18"/>
    <n v="8597"/>
    <n v="36151"/>
    <n v="28796"/>
    <n v="14002"/>
    <n v="3760"/>
    <n v="91306"/>
    <n v="38689"/>
    <n v="129995"/>
    <n v="13849"/>
    <s v="300"/>
    <n v="14149"/>
    <n v="2856"/>
    <n v="912"/>
    <n v="3768"/>
    <n v="59716"/>
    <n v="19844"/>
    <n v="79560"/>
    <n v="14885"/>
    <n v="17633"/>
    <n v="32518"/>
    <x v="7"/>
    <x v="0"/>
  </r>
  <r>
    <x v="0"/>
    <n v="5104"/>
    <n v="8408"/>
    <n v="8318"/>
    <n v="6038"/>
    <n v="1498"/>
    <n v="29366"/>
    <n v="15368"/>
    <n v="44734"/>
    <n v="12709"/>
    <s v="297"/>
    <n v="13006"/>
    <n v="894"/>
    <n v="194"/>
    <n v="1088"/>
    <n v="14265"/>
    <n v="11393"/>
    <n v="25658"/>
    <n v="1498"/>
    <n v="3484"/>
    <n v="4982"/>
    <x v="8"/>
    <x v="0"/>
  </r>
  <r>
    <x v="1"/>
    <n v="99"/>
    <n v="752"/>
    <n v="1251"/>
    <n v="37"/>
    <n v="29"/>
    <n v="2168"/>
    <n v="3755"/>
    <n v="5923"/>
    <n v="35"/>
    <s v="0"/>
    <n v="35"/>
    <n v="0"/>
    <n v="9"/>
    <n v="9"/>
    <n v="1651"/>
    <n v="627"/>
    <n v="2278"/>
    <n v="482"/>
    <n v="3119"/>
    <n v="3601"/>
    <x v="8"/>
    <x v="0"/>
  </r>
  <r>
    <x v="2"/>
    <n v="147"/>
    <n v="1570"/>
    <n v="507"/>
    <n v="177"/>
    <n v="4"/>
    <n v="2405"/>
    <n v="573"/>
    <n v="2978"/>
    <n v="34"/>
    <s v="0"/>
    <n v="34"/>
    <n v="0"/>
    <n v="0"/>
    <n v="0"/>
    <n v="1813"/>
    <n v="273"/>
    <n v="2086"/>
    <n v="558"/>
    <n v="300"/>
    <n v="858"/>
    <x v="8"/>
    <x v="0"/>
  </r>
  <r>
    <x v="3"/>
    <n v="552"/>
    <n v="3306"/>
    <n v="2209"/>
    <n v="1440"/>
    <n v="238"/>
    <n v="7745"/>
    <n v="5204"/>
    <n v="12949"/>
    <n v="225"/>
    <s v="0"/>
    <n v="225"/>
    <n v="260"/>
    <n v="223"/>
    <n v="483"/>
    <n v="5361"/>
    <n v="1307"/>
    <n v="6668"/>
    <n v="1899"/>
    <n v="3674"/>
    <n v="5573"/>
    <x v="8"/>
    <x v="0"/>
  </r>
  <r>
    <x v="4"/>
    <n v="361"/>
    <n v="2877"/>
    <n v="2434"/>
    <n v="448"/>
    <n v="60"/>
    <n v="6180"/>
    <n v="363"/>
    <n v="6543"/>
    <n v="61"/>
    <s v="0"/>
    <n v="61"/>
    <n v="5"/>
    <n v="1"/>
    <n v="6"/>
    <n v="5447"/>
    <n v="184"/>
    <n v="5631"/>
    <n v="667"/>
    <n v="178"/>
    <n v="845"/>
    <x v="8"/>
    <x v="0"/>
  </r>
  <r>
    <x v="5"/>
    <n v="269"/>
    <n v="12101"/>
    <n v="8796"/>
    <n v="1137"/>
    <n v="502"/>
    <n v="22805"/>
    <n v="4832"/>
    <n v="27637"/>
    <n v="162"/>
    <s v="0"/>
    <n v="162"/>
    <n v="180"/>
    <n v="3"/>
    <n v="183"/>
    <n v="18680"/>
    <n v="3265"/>
    <n v="21945"/>
    <n v="3783"/>
    <n v="1564"/>
    <n v="5347"/>
    <x v="8"/>
    <x v="0"/>
  </r>
  <r>
    <x v="6"/>
    <n v="468"/>
    <n v="539"/>
    <n v="229"/>
    <n v="59"/>
    <n v="11"/>
    <n v="1306"/>
    <n v="111"/>
    <n v="1417"/>
    <n v="93"/>
    <s v="0"/>
    <n v="93"/>
    <n v="5"/>
    <n v="0"/>
    <n v="5"/>
    <n v="1129"/>
    <n v="56"/>
    <n v="1185"/>
    <n v="79"/>
    <n v="55"/>
    <n v="134"/>
    <x v="8"/>
    <x v="0"/>
  </r>
  <r>
    <x v="7"/>
    <n v="2"/>
    <n v="129"/>
    <n v="17"/>
    <n v="7"/>
    <n v="2"/>
    <n v="157"/>
    <n v="979"/>
    <n v="1136"/>
    <n v="13"/>
    <s v="0"/>
    <n v="13"/>
    <n v="0"/>
    <n v="0"/>
    <n v="0"/>
    <n v="121"/>
    <n v="13"/>
    <n v="134"/>
    <n v="23"/>
    <n v="966"/>
    <n v="989"/>
    <x v="8"/>
    <x v="0"/>
  </r>
  <r>
    <x v="8"/>
    <n v="13"/>
    <n v="12"/>
    <n v="77"/>
    <n v="708"/>
    <n v="0"/>
    <n v="810"/>
    <n v="328"/>
    <n v="1138"/>
    <n v="48"/>
    <s v="0"/>
    <n v="48"/>
    <n v="0"/>
    <n v="0"/>
    <n v="0"/>
    <n v="25"/>
    <n v="145"/>
    <n v="170"/>
    <n v="737"/>
    <n v="183"/>
    <n v="920"/>
    <x v="8"/>
    <x v="0"/>
  </r>
  <r>
    <x v="9"/>
    <n v="45"/>
    <n v="384"/>
    <n v="5"/>
    <n v="873"/>
    <n v="6"/>
    <n v="1313"/>
    <n v="218"/>
    <n v="1531"/>
    <n v="11"/>
    <s v="0"/>
    <n v="11"/>
    <n v="0"/>
    <n v="0"/>
    <n v="0"/>
    <n v="170"/>
    <n v="47"/>
    <n v="217"/>
    <n v="1132"/>
    <n v="171"/>
    <n v="1303"/>
    <x v="8"/>
    <x v="0"/>
  </r>
  <r>
    <x v="10"/>
    <n v="3"/>
    <n v="6"/>
    <n v="0"/>
    <n v="2"/>
    <n v="4"/>
    <n v="15"/>
    <n v="9"/>
    <n v="24"/>
    <n v="6"/>
    <s v="0"/>
    <n v="6"/>
    <n v="0"/>
    <n v="0"/>
    <n v="0"/>
    <n v="7"/>
    <n v="5"/>
    <n v="12"/>
    <n v="2"/>
    <n v="4"/>
    <n v="6"/>
    <x v="8"/>
    <x v="0"/>
  </r>
  <r>
    <x v="11"/>
    <n v="31"/>
    <n v="247"/>
    <n v="105"/>
    <n v="18"/>
    <n v="0"/>
    <n v="401"/>
    <n v="111"/>
    <n v="512"/>
    <n v="26"/>
    <s v="0"/>
    <n v="26"/>
    <n v="0"/>
    <n v="0"/>
    <n v="0"/>
    <n v="335"/>
    <n v="80"/>
    <n v="415"/>
    <n v="40"/>
    <n v="31"/>
    <n v="71"/>
    <x v="8"/>
    <x v="0"/>
  </r>
  <r>
    <x v="12"/>
    <n v="19"/>
    <n v="276"/>
    <n v="177"/>
    <n v="38"/>
    <n v="32"/>
    <n v="542"/>
    <n v="730"/>
    <n v="1272"/>
    <n v="15"/>
    <s v="0"/>
    <n v="15"/>
    <n v="2"/>
    <n v="0"/>
    <n v="2"/>
    <n v="467"/>
    <n v="309"/>
    <n v="776"/>
    <n v="58"/>
    <n v="421"/>
    <n v="479"/>
    <x v="8"/>
    <x v="0"/>
  </r>
  <r>
    <x v="13"/>
    <n v="47"/>
    <n v="424"/>
    <n v="233"/>
    <n v="37"/>
    <n v="6"/>
    <n v="747"/>
    <n v="422"/>
    <n v="1169"/>
    <n v="54"/>
    <s v="0"/>
    <n v="54"/>
    <n v="0"/>
    <n v="0"/>
    <n v="0"/>
    <n v="681"/>
    <n v="409"/>
    <n v="1090"/>
    <n v="12"/>
    <n v="13"/>
    <n v="25"/>
    <x v="8"/>
    <x v="0"/>
  </r>
  <r>
    <x v="14"/>
    <n v="35"/>
    <n v="138"/>
    <n v="44"/>
    <n v="26"/>
    <n v="6"/>
    <n v="249"/>
    <n v="66"/>
    <n v="315"/>
    <n v="46"/>
    <s v="0"/>
    <n v="46"/>
    <n v="0"/>
    <n v="1"/>
    <n v="1"/>
    <n v="195"/>
    <n v="65"/>
    <n v="260"/>
    <n v="8"/>
    <n v="0"/>
    <n v="8"/>
    <x v="8"/>
    <x v="0"/>
  </r>
  <r>
    <x v="15"/>
    <n v="70"/>
    <n v="16"/>
    <n v="35"/>
    <n v="3"/>
    <n v="0"/>
    <n v="124"/>
    <n v="0"/>
    <n v="124"/>
    <n v="14"/>
    <s v="0"/>
    <n v="14"/>
    <n v="7"/>
    <n v="0"/>
    <n v="7"/>
    <n v="96"/>
    <n v="0"/>
    <n v="96"/>
    <n v="7"/>
    <n v="0"/>
    <n v="7"/>
    <x v="8"/>
    <x v="0"/>
  </r>
  <r>
    <x v="16"/>
    <n v="130"/>
    <n v="112"/>
    <n v="94"/>
    <n v="102"/>
    <n v="4"/>
    <n v="442"/>
    <n v="31"/>
    <n v="473"/>
    <n v="292"/>
    <s v="0"/>
    <n v="292"/>
    <n v="0"/>
    <n v="2"/>
    <n v="2"/>
    <n v="141"/>
    <n v="14"/>
    <n v="155"/>
    <n v="9"/>
    <n v="15"/>
    <n v="24"/>
    <x v="8"/>
    <x v="0"/>
  </r>
  <r>
    <x v="17"/>
    <n v="96"/>
    <n v="62"/>
    <n v="53"/>
    <n v="85"/>
    <n v="15"/>
    <n v="311"/>
    <n v="41"/>
    <n v="352"/>
    <n v="155"/>
    <s v="0"/>
    <n v="155"/>
    <n v="0"/>
    <n v="0"/>
    <n v="0"/>
    <n v="148"/>
    <n v="4"/>
    <n v="152"/>
    <n v="8"/>
    <n v="37"/>
    <n v="45"/>
    <x v="8"/>
    <x v="0"/>
  </r>
  <r>
    <x v="18"/>
    <n v="7491"/>
    <n v="31359"/>
    <n v="24584"/>
    <n v="11235"/>
    <n v="2417"/>
    <n v="77086"/>
    <n v="33141"/>
    <n v="110227"/>
    <n v="13999"/>
    <s v="297"/>
    <n v="14296"/>
    <n v="1353"/>
    <n v="433"/>
    <n v="1786"/>
    <n v="50732"/>
    <n v="18196"/>
    <n v="68928"/>
    <n v="11002"/>
    <n v="14215"/>
    <n v="25217"/>
    <x v="8"/>
    <x v="0"/>
  </r>
  <r>
    <x v="0"/>
    <n v="5193"/>
    <n v="5646"/>
    <n v="6833"/>
    <n v="4708"/>
    <n v="1291"/>
    <n v="23671"/>
    <n v="8760"/>
    <n v="32431"/>
    <n v="11280"/>
    <s v="305"/>
    <n v="11585"/>
    <n v="812"/>
    <n v="39"/>
    <n v="851"/>
    <n v="10872"/>
    <n v="7003"/>
    <n v="17875"/>
    <n v="707"/>
    <n v="1413"/>
    <n v="2120"/>
    <x v="9"/>
    <x v="0"/>
  </r>
  <r>
    <x v="1"/>
    <n v="190"/>
    <n v="1169"/>
    <n v="771"/>
    <n v="201"/>
    <n v="29"/>
    <n v="2360"/>
    <n v="5042"/>
    <n v="7402"/>
    <n v="536"/>
    <s v="0"/>
    <n v="536"/>
    <n v="18"/>
    <n v="0"/>
    <n v="18"/>
    <n v="1098"/>
    <n v="892"/>
    <n v="1990"/>
    <n v="708"/>
    <n v="4150"/>
    <n v="4858"/>
    <x v="9"/>
    <x v="0"/>
  </r>
  <r>
    <x v="2"/>
    <n v="153"/>
    <n v="1538"/>
    <n v="415"/>
    <n v="92"/>
    <n v="0"/>
    <n v="2198"/>
    <n v="883"/>
    <n v="3081"/>
    <n v="34"/>
    <s v="0"/>
    <n v="34"/>
    <n v="65"/>
    <n v="2"/>
    <n v="67"/>
    <n v="1525"/>
    <n v="194"/>
    <n v="1719"/>
    <n v="574"/>
    <n v="687"/>
    <n v="1261"/>
    <x v="9"/>
    <x v="0"/>
  </r>
  <r>
    <x v="3"/>
    <n v="991"/>
    <n v="4164"/>
    <n v="2100"/>
    <n v="2513"/>
    <n v="206"/>
    <n v="9974"/>
    <n v="5778"/>
    <n v="15752"/>
    <n v="252"/>
    <s v="0"/>
    <n v="252"/>
    <n v="538"/>
    <n v="563"/>
    <n v="1101"/>
    <n v="6397"/>
    <n v="1564"/>
    <n v="7961"/>
    <n v="2787"/>
    <n v="3651"/>
    <n v="6438"/>
    <x v="9"/>
    <x v="0"/>
  </r>
  <r>
    <x v="4"/>
    <n v="210"/>
    <n v="3524"/>
    <n v="2311"/>
    <n v="477"/>
    <n v="280"/>
    <n v="6802"/>
    <n v="295"/>
    <n v="7097"/>
    <n v="152"/>
    <s v="0"/>
    <n v="152"/>
    <n v="6"/>
    <n v="5"/>
    <n v="11"/>
    <n v="5996"/>
    <n v="202"/>
    <n v="6198"/>
    <n v="648"/>
    <n v="88"/>
    <n v="736"/>
    <x v="9"/>
    <x v="0"/>
  </r>
  <r>
    <x v="5"/>
    <n v="545"/>
    <n v="14732"/>
    <n v="10178"/>
    <n v="1387"/>
    <n v="455"/>
    <n v="27297"/>
    <n v="4684"/>
    <n v="31981"/>
    <n v="183"/>
    <s v="0"/>
    <n v="183"/>
    <n v="671"/>
    <n v="11"/>
    <n v="682"/>
    <n v="21935"/>
    <n v="3551"/>
    <n v="25486"/>
    <n v="4508"/>
    <n v="1122"/>
    <n v="5630"/>
    <x v="9"/>
    <x v="0"/>
  </r>
  <r>
    <x v="6"/>
    <n v="153"/>
    <n v="981"/>
    <n v="190"/>
    <n v="60"/>
    <n v="4"/>
    <n v="1388"/>
    <n v="123"/>
    <n v="1511"/>
    <n v="193"/>
    <s v="0"/>
    <n v="193"/>
    <n v="11"/>
    <n v="0"/>
    <n v="11"/>
    <n v="1130"/>
    <n v="113"/>
    <n v="1243"/>
    <n v="54"/>
    <n v="10"/>
    <n v="64"/>
    <x v="9"/>
    <x v="0"/>
  </r>
  <r>
    <x v="7"/>
    <n v="63"/>
    <n v="1316"/>
    <n v="881"/>
    <n v="48"/>
    <n v="188"/>
    <n v="2496"/>
    <n v="5268"/>
    <n v="7764"/>
    <n v="42"/>
    <s v="0"/>
    <n v="42"/>
    <n v="1"/>
    <n v="0"/>
    <n v="1"/>
    <n v="2175"/>
    <n v="933"/>
    <n v="3108"/>
    <n v="278"/>
    <n v="4335"/>
    <n v="4613"/>
    <x v="9"/>
    <x v="0"/>
  </r>
  <r>
    <x v="8"/>
    <n v="72"/>
    <n v="210"/>
    <n v="374"/>
    <n v="2054"/>
    <n v="0"/>
    <n v="2710"/>
    <n v="653"/>
    <n v="3363"/>
    <n v="141"/>
    <s v="0"/>
    <n v="141"/>
    <n v="6"/>
    <n v="0"/>
    <n v="6"/>
    <n v="299"/>
    <n v="265"/>
    <n v="564"/>
    <n v="2264"/>
    <n v="388"/>
    <n v="2652"/>
    <x v="9"/>
    <x v="0"/>
  </r>
  <r>
    <x v="9"/>
    <n v="371"/>
    <n v="661"/>
    <n v="531"/>
    <n v="991"/>
    <n v="16"/>
    <n v="2570"/>
    <n v="1873"/>
    <n v="4443"/>
    <n v="232"/>
    <s v="0"/>
    <n v="232"/>
    <n v="8"/>
    <n v="1"/>
    <n v="9"/>
    <n v="1132"/>
    <n v="1024"/>
    <n v="2156"/>
    <n v="1198"/>
    <n v="848"/>
    <n v="2046"/>
    <x v="9"/>
    <x v="0"/>
  </r>
  <r>
    <x v="10"/>
    <n v="52"/>
    <n v="84"/>
    <n v="275"/>
    <n v="17"/>
    <n v="59"/>
    <n v="487"/>
    <n v="637"/>
    <n v="1124"/>
    <n v="8"/>
    <s v="0"/>
    <n v="8"/>
    <n v="12"/>
    <n v="0"/>
    <n v="12"/>
    <n v="440"/>
    <n v="380"/>
    <n v="820"/>
    <n v="27"/>
    <n v="257"/>
    <n v="284"/>
    <x v="9"/>
    <x v="0"/>
  </r>
  <r>
    <x v="11"/>
    <n v="59"/>
    <n v="310"/>
    <n v="171"/>
    <n v="62"/>
    <n v="8"/>
    <n v="610"/>
    <n v="114"/>
    <n v="724"/>
    <n v="110"/>
    <s v="0"/>
    <n v="110"/>
    <n v="4"/>
    <n v="0"/>
    <n v="4"/>
    <n v="385"/>
    <n v="96"/>
    <n v="481"/>
    <n v="111"/>
    <n v="18"/>
    <n v="129"/>
    <x v="9"/>
    <x v="0"/>
  </r>
  <r>
    <x v="12"/>
    <n v="134"/>
    <n v="399"/>
    <n v="314"/>
    <n v="89"/>
    <n v="116"/>
    <n v="1052"/>
    <n v="909"/>
    <n v="1961"/>
    <n v="34"/>
    <s v="0"/>
    <n v="34"/>
    <n v="6"/>
    <n v="0"/>
    <n v="6"/>
    <n v="921"/>
    <n v="529"/>
    <n v="1450"/>
    <n v="91"/>
    <n v="380"/>
    <n v="471"/>
    <x v="9"/>
    <x v="0"/>
  </r>
  <r>
    <x v="13"/>
    <n v="140"/>
    <n v="390"/>
    <n v="184"/>
    <n v="39"/>
    <n v="1"/>
    <n v="754"/>
    <n v="407"/>
    <n v="1161"/>
    <n v="70"/>
    <s v="0"/>
    <n v="70"/>
    <n v="11"/>
    <n v="0"/>
    <n v="11"/>
    <n v="609"/>
    <n v="346"/>
    <n v="955"/>
    <n v="64"/>
    <n v="61"/>
    <n v="125"/>
    <x v="9"/>
    <x v="0"/>
  </r>
  <r>
    <x v="14"/>
    <n v="104"/>
    <n v="93"/>
    <n v="59"/>
    <n v="36"/>
    <n v="2"/>
    <n v="294"/>
    <n v="56"/>
    <n v="350"/>
    <n v="59"/>
    <s v="0"/>
    <n v="59"/>
    <n v="0"/>
    <n v="0"/>
    <n v="0"/>
    <n v="219"/>
    <n v="56"/>
    <n v="275"/>
    <n v="16"/>
    <n v="0"/>
    <n v="16"/>
    <x v="9"/>
    <x v="0"/>
  </r>
  <r>
    <x v="15"/>
    <n v="19"/>
    <n v="36"/>
    <n v="12"/>
    <n v="11"/>
    <n v="6"/>
    <n v="84"/>
    <n v="85"/>
    <n v="169"/>
    <n v="18"/>
    <s v="0"/>
    <n v="18"/>
    <n v="0"/>
    <n v="0"/>
    <n v="0"/>
    <n v="66"/>
    <n v="85"/>
    <n v="151"/>
    <n v="0"/>
    <n v="0"/>
    <n v="0"/>
    <x v="9"/>
    <x v="0"/>
  </r>
  <r>
    <x v="16"/>
    <n v="52"/>
    <n v="79"/>
    <n v="92"/>
    <n v="79"/>
    <n v="5"/>
    <n v="307"/>
    <n v="42"/>
    <n v="349"/>
    <n v="201"/>
    <s v="0"/>
    <n v="201"/>
    <n v="4"/>
    <n v="6"/>
    <n v="10"/>
    <n v="100"/>
    <n v="36"/>
    <n v="136"/>
    <n v="2"/>
    <n v="0"/>
    <n v="2"/>
    <x v="9"/>
    <x v="0"/>
  </r>
  <r>
    <x v="17"/>
    <n v="90"/>
    <n v="73"/>
    <n v="39"/>
    <n v="82"/>
    <n v="42"/>
    <n v="326"/>
    <n v="5"/>
    <n v="331"/>
    <n v="137"/>
    <s v="0"/>
    <n v="137"/>
    <n v="0"/>
    <n v="0"/>
    <n v="0"/>
    <n v="175"/>
    <n v="2"/>
    <n v="177"/>
    <n v="14"/>
    <n v="3"/>
    <n v="17"/>
    <x v="9"/>
    <x v="0"/>
  </r>
  <r>
    <x v="18"/>
    <n v="8591"/>
    <n v="35405"/>
    <n v="25730"/>
    <n v="12946"/>
    <n v="2708"/>
    <n v="85380"/>
    <n v="35614"/>
    <n v="120994"/>
    <n v="13682"/>
    <s v="305"/>
    <n v="13987"/>
    <n v="2173"/>
    <n v="627"/>
    <n v="2800"/>
    <n v="55474"/>
    <n v="17271"/>
    <n v="72745"/>
    <n v="14051"/>
    <n v="17411"/>
    <n v="31462"/>
    <x v="9"/>
    <x v="0"/>
  </r>
  <r>
    <x v="0"/>
    <n v="3683"/>
    <n v="3872"/>
    <n v="4215"/>
    <n v="4622"/>
    <n v="1202"/>
    <n v="17594"/>
    <n v="5735"/>
    <n v="23329"/>
    <n v="9663"/>
    <s v="310"/>
    <n v="9973"/>
    <n v="578"/>
    <n v="29"/>
    <n v="607"/>
    <n v="5948"/>
    <n v="4546"/>
    <n v="10494"/>
    <n v="1405"/>
    <n v="850"/>
    <n v="2255"/>
    <x v="10"/>
    <x v="0"/>
  </r>
  <r>
    <x v="1"/>
    <n v="88"/>
    <n v="1290"/>
    <n v="432"/>
    <n v="217"/>
    <n v="23"/>
    <n v="2050"/>
    <n v="2722"/>
    <n v="4772"/>
    <n v="574"/>
    <s v="0"/>
    <n v="574"/>
    <n v="5"/>
    <n v="14"/>
    <n v="19"/>
    <n v="871"/>
    <n v="772"/>
    <n v="1643"/>
    <n v="600"/>
    <n v="1936"/>
    <n v="2536"/>
    <x v="10"/>
    <x v="0"/>
  </r>
  <r>
    <x v="2"/>
    <n v="128"/>
    <n v="872"/>
    <n v="320"/>
    <n v="873"/>
    <n v="14"/>
    <n v="2207"/>
    <n v="1307"/>
    <n v="3514"/>
    <n v="31"/>
    <s v="3"/>
    <n v="34"/>
    <n v="0"/>
    <n v="8"/>
    <n v="8"/>
    <n v="1130"/>
    <n v="159"/>
    <n v="1289"/>
    <n v="1046"/>
    <n v="1137"/>
    <n v="2183"/>
    <x v="10"/>
    <x v="0"/>
  </r>
  <r>
    <x v="3"/>
    <n v="1614"/>
    <n v="5937"/>
    <n v="4686"/>
    <n v="3434"/>
    <n v="729"/>
    <n v="16400"/>
    <n v="8310"/>
    <n v="24710"/>
    <n v="453"/>
    <s v="0"/>
    <n v="453"/>
    <n v="945"/>
    <n v="758"/>
    <n v="1703"/>
    <n v="11238"/>
    <n v="3096"/>
    <n v="14334"/>
    <n v="3764"/>
    <n v="4456"/>
    <n v="8220"/>
    <x v="10"/>
    <x v="0"/>
  </r>
  <r>
    <x v="4"/>
    <n v="351"/>
    <n v="2229"/>
    <n v="1628"/>
    <n v="300"/>
    <n v="13"/>
    <n v="4521"/>
    <n v="168"/>
    <n v="4689"/>
    <n v="268"/>
    <s v="0"/>
    <n v="268"/>
    <n v="12"/>
    <n v="0"/>
    <n v="12"/>
    <n v="3880"/>
    <n v="99"/>
    <n v="3979"/>
    <n v="361"/>
    <n v="69"/>
    <n v="430"/>
    <x v="10"/>
    <x v="0"/>
  </r>
  <r>
    <x v="5"/>
    <n v="475"/>
    <n v="14495"/>
    <n v="8990"/>
    <n v="1273"/>
    <n v="782"/>
    <n v="26015"/>
    <n v="5914"/>
    <n v="31929"/>
    <n v="167"/>
    <s v="3"/>
    <n v="170"/>
    <n v="1677"/>
    <n v="30"/>
    <n v="1707"/>
    <n v="19348"/>
    <n v="3262"/>
    <n v="22610"/>
    <n v="4823"/>
    <n v="2619"/>
    <n v="7442"/>
    <x v="10"/>
    <x v="0"/>
  </r>
  <r>
    <x v="6"/>
    <n v="110"/>
    <n v="521"/>
    <n v="168"/>
    <n v="50"/>
    <n v="13"/>
    <n v="862"/>
    <n v="193"/>
    <n v="1055"/>
    <n v="248"/>
    <s v="0"/>
    <n v="248"/>
    <n v="0"/>
    <n v="0"/>
    <n v="0"/>
    <n v="532"/>
    <n v="110"/>
    <n v="642"/>
    <n v="82"/>
    <n v="83"/>
    <n v="165"/>
    <x v="10"/>
    <x v="0"/>
  </r>
  <r>
    <x v="7"/>
    <n v="82"/>
    <n v="1900"/>
    <n v="1170"/>
    <n v="79"/>
    <n v="33"/>
    <n v="3264"/>
    <n v="8744"/>
    <n v="12008"/>
    <n v="37"/>
    <s v="0"/>
    <n v="37"/>
    <n v="0"/>
    <n v="0"/>
    <n v="0"/>
    <n v="2569"/>
    <n v="2827"/>
    <n v="5396"/>
    <n v="658"/>
    <n v="5917"/>
    <n v="6575"/>
    <x v="10"/>
    <x v="0"/>
  </r>
  <r>
    <x v="8"/>
    <n v="36"/>
    <n v="484"/>
    <n v="1287"/>
    <n v="137"/>
    <n v="72"/>
    <n v="2016"/>
    <n v="1001"/>
    <n v="3017"/>
    <n v="58"/>
    <s v="0"/>
    <n v="58"/>
    <n v="0"/>
    <n v="0"/>
    <n v="0"/>
    <n v="1314"/>
    <n v="570"/>
    <n v="1884"/>
    <n v="644"/>
    <n v="431"/>
    <n v="1075"/>
    <x v="10"/>
    <x v="0"/>
  </r>
  <r>
    <x v="9"/>
    <n v="292"/>
    <n v="1229"/>
    <n v="1376"/>
    <n v="2224"/>
    <n v="77"/>
    <n v="5198"/>
    <n v="3558"/>
    <n v="8756"/>
    <n v="284"/>
    <s v="0"/>
    <n v="284"/>
    <n v="3"/>
    <n v="0"/>
    <n v="3"/>
    <n v="2373"/>
    <n v="1621"/>
    <n v="3994"/>
    <n v="2538"/>
    <n v="1937"/>
    <n v="4475"/>
    <x v="10"/>
    <x v="0"/>
  </r>
  <r>
    <x v="10"/>
    <n v="289"/>
    <n v="566"/>
    <n v="1059"/>
    <n v="301"/>
    <n v="5"/>
    <n v="2220"/>
    <n v="3182"/>
    <n v="5402"/>
    <n v="7"/>
    <s v="0"/>
    <n v="7"/>
    <n v="0"/>
    <n v="0"/>
    <n v="0"/>
    <n v="1777"/>
    <n v="2089"/>
    <n v="3866"/>
    <n v="436"/>
    <n v="1093"/>
    <n v="1529"/>
    <x v="10"/>
    <x v="0"/>
  </r>
  <r>
    <x v="11"/>
    <n v="62"/>
    <n v="332"/>
    <n v="212"/>
    <n v="99"/>
    <n v="8"/>
    <n v="713"/>
    <n v="166"/>
    <n v="879"/>
    <n v="89"/>
    <s v="0"/>
    <n v="89"/>
    <n v="4"/>
    <n v="0"/>
    <n v="4"/>
    <n v="535"/>
    <n v="86"/>
    <n v="621"/>
    <n v="85"/>
    <n v="80"/>
    <n v="165"/>
    <x v="10"/>
    <x v="0"/>
  </r>
  <r>
    <x v="12"/>
    <n v="50"/>
    <n v="507"/>
    <n v="390"/>
    <n v="217"/>
    <n v="266"/>
    <n v="1430"/>
    <n v="1019"/>
    <n v="2449"/>
    <n v="21"/>
    <s v="0"/>
    <n v="21"/>
    <n v="51"/>
    <n v="2"/>
    <n v="53"/>
    <n v="1265"/>
    <n v="778"/>
    <n v="2043"/>
    <n v="93"/>
    <n v="239"/>
    <n v="332"/>
    <x v="10"/>
    <x v="0"/>
  </r>
  <r>
    <x v="13"/>
    <n v="30"/>
    <n v="334"/>
    <n v="224"/>
    <n v="61"/>
    <n v="61"/>
    <n v="710"/>
    <n v="352"/>
    <n v="1062"/>
    <n v="57"/>
    <s v="0"/>
    <n v="57"/>
    <n v="0"/>
    <n v="0"/>
    <n v="0"/>
    <n v="604"/>
    <n v="217"/>
    <n v="821"/>
    <n v="49"/>
    <n v="135"/>
    <n v="184"/>
    <x v="10"/>
    <x v="0"/>
  </r>
  <r>
    <x v="14"/>
    <n v="69"/>
    <n v="87"/>
    <n v="55"/>
    <n v="19"/>
    <n v="20"/>
    <n v="250"/>
    <n v="113"/>
    <n v="363"/>
    <n v="64"/>
    <s v="0"/>
    <n v="64"/>
    <n v="0"/>
    <n v="0"/>
    <n v="0"/>
    <n v="171"/>
    <n v="113"/>
    <n v="284"/>
    <n v="15"/>
    <n v="0"/>
    <n v="15"/>
    <x v="10"/>
    <x v="0"/>
  </r>
  <r>
    <x v="15"/>
    <n v="3"/>
    <n v="36"/>
    <n v="22"/>
    <n v="19"/>
    <n v="3"/>
    <n v="83"/>
    <n v="88"/>
    <n v="171"/>
    <n v="20"/>
    <s v="0"/>
    <n v="20"/>
    <n v="0"/>
    <n v="0"/>
    <n v="0"/>
    <n v="55"/>
    <n v="88"/>
    <n v="143"/>
    <n v="8"/>
    <n v="0"/>
    <n v="8"/>
    <x v="10"/>
    <x v="0"/>
  </r>
  <r>
    <x v="16"/>
    <n v="34"/>
    <n v="57"/>
    <n v="50"/>
    <n v="49"/>
    <n v="5"/>
    <n v="195"/>
    <n v="3"/>
    <n v="198"/>
    <n v="120"/>
    <s v="0"/>
    <n v="120"/>
    <n v="2"/>
    <n v="0"/>
    <n v="2"/>
    <n v="69"/>
    <n v="3"/>
    <n v="72"/>
    <n v="4"/>
    <n v="0"/>
    <n v="4"/>
    <x v="10"/>
    <x v="0"/>
  </r>
  <r>
    <x v="17"/>
    <n v="106"/>
    <n v="66"/>
    <n v="77"/>
    <n v="68"/>
    <n v="15"/>
    <n v="332"/>
    <n v="3"/>
    <n v="335"/>
    <n v="175"/>
    <s v="0"/>
    <n v="175"/>
    <n v="0"/>
    <n v="0"/>
    <n v="0"/>
    <n v="145"/>
    <n v="3"/>
    <n v="148"/>
    <n v="12"/>
    <n v="0"/>
    <n v="12"/>
    <x v="10"/>
    <x v="0"/>
  </r>
  <r>
    <x v="18"/>
    <n v="7502"/>
    <n v="34814"/>
    <n v="26361"/>
    <n v="14042"/>
    <n v="3341"/>
    <n v="86060"/>
    <n v="42578"/>
    <n v="128638"/>
    <n v="12336"/>
    <s v="316"/>
    <n v="12652"/>
    <n v="3277"/>
    <n v="841"/>
    <n v="4118"/>
    <n v="53824"/>
    <n v="20439"/>
    <n v="74263"/>
    <n v="16623"/>
    <n v="20982"/>
    <n v="37605"/>
    <x v="10"/>
    <x v="0"/>
  </r>
  <r>
    <x v="0"/>
    <n v="3510"/>
    <n v="5072"/>
    <n v="4709"/>
    <n v="4873"/>
    <n v="1062"/>
    <n v="19226"/>
    <n v="5117"/>
    <n v="24343"/>
    <n v="10955"/>
    <s v="319"/>
    <n v="11274"/>
    <n v="476"/>
    <n v="16"/>
    <n v="492"/>
    <n v="6097"/>
    <n v="4249"/>
    <n v="10346"/>
    <n v="1698"/>
    <n v="533"/>
    <n v="2231"/>
    <x v="11"/>
    <x v="0"/>
  </r>
  <r>
    <x v="1"/>
    <n v="89"/>
    <n v="941"/>
    <n v="606"/>
    <n v="231"/>
    <n v="15"/>
    <n v="1882"/>
    <n v="2897"/>
    <n v="4779"/>
    <n v="55"/>
    <s v="0"/>
    <n v="55"/>
    <n v="1"/>
    <n v="0"/>
    <n v="1"/>
    <n v="1080"/>
    <n v="794"/>
    <n v="1874"/>
    <n v="746"/>
    <n v="2103"/>
    <n v="2849"/>
    <x v="11"/>
    <x v="0"/>
  </r>
  <r>
    <x v="2"/>
    <n v="316"/>
    <n v="1222"/>
    <n v="475"/>
    <n v="647"/>
    <n v="6"/>
    <n v="2666"/>
    <n v="1056"/>
    <n v="3722"/>
    <n v="56"/>
    <s v="0"/>
    <n v="56"/>
    <n v="69"/>
    <n v="0"/>
    <n v="69"/>
    <n v="1452"/>
    <n v="434"/>
    <n v="1886"/>
    <n v="1089"/>
    <n v="622"/>
    <n v="1711"/>
    <x v="11"/>
    <x v="0"/>
  </r>
  <r>
    <x v="3"/>
    <n v="1428"/>
    <n v="6061"/>
    <n v="4871"/>
    <n v="3548"/>
    <n v="716"/>
    <n v="16624"/>
    <n v="9377"/>
    <n v="26001"/>
    <n v="579"/>
    <s v="0"/>
    <n v="579"/>
    <n v="1304"/>
    <n v="895"/>
    <n v="2199"/>
    <n v="10600"/>
    <n v="3386"/>
    <n v="13986"/>
    <n v="4141"/>
    <n v="5096"/>
    <n v="9237"/>
    <x v="11"/>
    <x v="0"/>
  </r>
  <r>
    <x v="4"/>
    <n v="299"/>
    <n v="1502"/>
    <n v="1221"/>
    <n v="367"/>
    <n v="31"/>
    <n v="3420"/>
    <n v="617"/>
    <n v="4037"/>
    <n v="174"/>
    <s v="0"/>
    <n v="174"/>
    <n v="8"/>
    <n v="0"/>
    <n v="8"/>
    <n v="2867"/>
    <n v="385"/>
    <n v="3252"/>
    <n v="371"/>
    <n v="232"/>
    <n v="603"/>
    <x v="11"/>
    <x v="0"/>
  </r>
  <r>
    <x v="5"/>
    <n v="575"/>
    <n v="12550"/>
    <n v="6643"/>
    <n v="1694"/>
    <n v="691"/>
    <n v="22153"/>
    <n v="6147"/>
    <n v="28300"/>
    <n v="208"/>
    <s v="0"/>
    <n v="208"/>
    <n v="1605"/>
    <n v="85"/>
    <n v="1690"/>
    <n v="16301"/>
    <n v="2741"/>
    <n v="19042"/>
    <n v="4039"/>
    <n v="3321"/>
    <n v="7360"/>
    <x v="11"/>
    <x v="0"/>
  </r>
  <r>
    <x v="6"/>
    <n v="234"/>
    <n v="895"/>
    <n v="247"/>
    <n v="45"/>
    <n v="6"/>
    <n v="1427"/>
    <n v="86"/>
    <n v="1513"/>
    <n v="167"/>
    <s v="0"/>
    <n v="167"/>
    <n v="28"/>
    <n v="0"/>
    <n v="28"/>
    <n v="1138"/>
    <n v="19"/>
    <n v="1157"/>
    <n v="94"/>
    <n v="67"/>
    <n v="161"/>
    <x v="11"/>
    <x v="0"/>
  </r>
  <r>
    <x v="7"/>
    <n v="89"/>
    <n v="1855"/>
    <n v="1886"/>
    <n v="95"/>
    <n v="525"/>
    <n v="4450"/>
    <n v="9738"/>
    <n v="14188"/>
    <n v="83"/>
    <s v="0"/>
    <n v="83"/>
    <n v="0"/>
    <n v="16"/>
    <n v="16"/>
    <n v="3767"/>
    <n v="2457"/>
    <n v="6224"/>
    <n v="600"/>
    <n v="7265"/>
    <n v="7865"/>
    <x v="11"/>
    <x v="0"/>
  </r>
  <r>
    <x v="8"/>
    <n v="54"/>
    <n v="495"/>
    <n v="1135"/>
    <n v="90"/>
    <n v="24"/>
    <n v="1798"/>
    <n v="1476"/>
    <n v="3274"/>
    <n v="81"/>
    <s v="0"/>
    <n v="81"/>
    <n v="0"/>
    <n v="12"/>
    <n v="12"/>
    <n v="1046"/>
    <n v="647"/>
    <n v="1693"/>
    <n v="671"/>
    <n v="817"/>
    <n v="1488"/>
    <x v="11"/>
    <x v="0"/>
  </r>
  <r>
    <x v="9"/>
    <n v="460"/>
    <n v="1173"/>
    <n v="1083"/>
    <n v="2006"/>
    <n v="80"/>
    <n v="4802"/>
    <n v="3308"/>
    <n v="8110"/>
    <n v="405"/>
    <s v="0"/>
    <n v="405"/>
    <n v="0"/>
    <n v="30"/>
    <n v="30"/>
    <n v="2198"/>
    <n v="1344"/>
    <n v="3542"/>
    <n v="2199"/>
    <n v="1934"/>
    <n v="4133"/>
    <x v="11"/>
    <x v="0"/>
  </r>
  <r>
    <x v="10"/>
    <n v="325"/>
    <n v="404"/>
    <n v="1398"/>
    <n v="293"/>
    <n v="194"/>
    <n v="2614"/>
    <n v="3878"/>
    <n v="6492"/>
    <n v="10"/>
    <s v="0"/>
    <n v="10"/>
    <n v="0"/>
    <n v="2"/>
    <n v="2"/>
    <n v="2248"/>
    <n v="2158"/>
    <n v="4406"/>
    <n v="356"/>
    <n v="1718"/>
    <n v="2074"/>
    <x v="11"/>
    <x v="0"/>
  </r>
  <r>
    <x v="11"/>
    <n v="23"/>
    <n v="299"/>
    <n v="186"/>
    <n v="38"/>
    <n v="2"/>
    <n v="548"/>
    <n v="330"/>
    <n v="878"/>
    <n v="24"/>
    <s v="0"/>
    <n v="24"/>
    <n v="0"/>
    <n v="5"/>
    <n v="5"/>
    <n v="427"/>
    <n v="203"/>
    <n v="630"/>
    <n v="97"/>
    <n v="122"/>
    <n v="219"/>
    <x v="11"/>
    <x v="0"/>
  </r>
  <r>
    <x v="12"/>
    <n v="38"/>
    <n v="372"/>
    <n v="318"/>
    <n v="51"/>
    <n v="135"/>
    <n v="914"/>
    <n v="397"/>
    <n v="1311"/>
    <n v="20"/>
    <s v="0"/>
    <n v="20"/>
    <n v="33"/>
    <n v="4"/>
    <n v="37"/>
    <n v="806"/>
    <n v="218"/>
    <n v="1024"/>
    <n v="55"/>
    <n v="175"/>
    <n v="230"/>
    <x v="11"/>
    <x v="0"/>
  </r>
  <r>
    <x v="13"/>
    <n v="67"/>
    <n v="270"/>
    <n v="402"/>
    <n v="19"/>
    <n v="20"/>
    <n v="778"/>
    <n v="741"/>
    <n v="1519"/>
    <n v="44"/>
    <s v="0"/>
    <n v="44"/>
    <n v="26"/>
    <n v="0"/>
    <n v="26"/>
    <n v="647"/>
    <n v="552"/>
    <n v="1199"/>
    <n v="61"/>
    <n v="189"/>
    <n v="250"/>
    <x v="11"/>
    <x v="0"/>
  </r>
  <r>
    <x v="14"/>
    <n v="72"/>
    <n v="91"/>
    <n v="87"/>
    <n v="39"/>
    <n v="3"/>
    <n v="292"/>
    <n v="27"/>
    <n v="319"/>
    <n v="72"/>
    <s v="0"/>
    <n v="72"/>
    <n v="0"/>
    <n v="0"/>
    <n v="0"/>
    <n v="196"/>
    <n v="17"/>
    <n v="213"/>
    <n v="24"/>
    <n v="10"/>
    <n v="34"/>
    <x v="11"/>
    <x v="0"/>
  </r>
  <r>
    <x v="15"/>
    <n v="12"/>
    <n v="30"/>
    <n v="25"/>
    <n v="19"/>
    <n v="1"/>
    <n v="87"/>
    <n v="2"/>
    <n v="89"/>
    <n v="23"/>
    <s v="0"/>
    <n v="23"/>
    <n v="6"/>
    <n v="0"/>
    <n v="6"/>
    <n v="50"/>
    <n v="2"/>
    <n v="52"/>
    <n v="8"/>
    <n v="0"/>
    <n v="8"/>
    <x v="11"/>
    <x v="0"/>
  </r>
  <r>
    <x v="16"/>
    <n v="39"/>
    <n v="76"/>
    <n v="65"/>
    <n v="44"/>
    <n v="2"/>
    <n v="226"/>
    <n v="2"/>
    <n v="228"/>
    <n v="160"/>
    <s v="0"/>
    <n v="160"/>
    <n v="0"/>
    <n v="0"/>
    <n v="0"/>
    <n v="65"/>
    <n v="2"/>
    <n v="67"/>
    <n v="1"/>
    <n v="0"/>
    <n v="1"/>
    <x v="11"/>
    <x v="0"/>
  </r>
  <r>
    <x v="17"/>
    <n v="81"/>
    <n v="64"/>
    <n v="108"/>
    <n v="32"/>
    <n v="2"/>
    <n v="287"/>
    <n v="0"/>
    <n v="287"/>
    <n v="130"/>
    <s v="0"/>
    <n v="130"/>
    <n v="0"/>
    <n v="0"/>
    <n v="0"/>
    <n v="139"/>
    <n v="0"/>
    <n v="139"/>
    <n v="18"/>
    <n v="0"/>
    <n v="18"/>
    <x v="11"/>
    <x v="0"/>
  </r>
  <r>
    <x v="18"/>
    <n v="7711"/>
    <n v="33372"/>
    <n v="25465"/>
    <n v="14131"/>
    <n v="3515"/>
    <n v="84194"/>
    <n v="45196"/>
    <n v="129390"/>
    <n v="13246"/>
    <s v="319"/>
    <n v="13565"/>
    <n v="3556"/>
    <n v="1065"/>
    <n v="4621"/>
    <n v="51124"/>
    <n v="19608"/>
    <n v="70732"/>
    <n v="16268"/>
    <n v="24204"/>
    <n v="40472"/>
    <x v="11"/>
    <x v="0"/>
  </r>
  <r>
    <x v="0"/>
    <n v="4308"/>
    <n v="3325"/>
    <n v="4279"/>
    <n v="3944"/>
    <n v="576"/>
    <n v="16432"/>
    <n v="3455"/>
    <n v="19887"/>
    <n v="10740"/>
    <s v="318"/>
    <n v="11058"/>
    <n v="236"/>
    <n v="59"/>
    <n v="295"/>
    <n v="4050"/>
    <n v="2895"/>
    <n v="6945"/>
    <n v="1406"/>
    <n v="183"/>
    <n v="1589"/>
    <x v="0"/>
    <x v="1"/>
  </r>
  <r>
    <x v="1"/>
    <n v="231"/>
    <n v="1984"/>
    <n v="845"/>
    <n v="110"/>
    <n v="97"/>
    <n v="3267"/>
    <n v="3089"/>
    <n v="6356"/>
    <n v="597"/>
    <s v="0"/>
    <n v="597"/>
    <n v="7"/>
    <n v="15"/>
    <n v="22"/>
    <n v="1834"/>
    <n v="1205"/>
    <n v="3039"/>
    <n v="829"/>
    <n v="1869"/>
    <n v="2698"/>
    <x v="0"/>
    <x v="1"/>
  </r>
  <r>
    <x v="2"/>
    <n v="358"/>
    <n v="1484"/>
    <n v="892"/>
    <n v="906"/>
    <n v="59"/>
    <n v="3699"/>
    <n v="1332"/>
    <n v="5031"/>
    <n v="78"/>
    <s v="0"/>
    <n v="78"/>
    <n v="5"/>
    <n v="2"/>
    <n v="7"/>
    <n v="1858"/>
    <n v="456"/>
    <n v="2314"/>
    <n v="1758"/>
    <n v="874"/>
    <n v="2632"/>
    <x v="0"/>
    <x v="1"/>
  </r>
  <r>
    <x v="3"/>
    <n v="1633"/>
    <n v="5975"/>
    <n v="4528"/>
    <n v="3401"/>
    <n v="613"/>
    <n v="16150"/>
    <n v="8460"/>
    <n v="24610"/>
    <n v="505"/>
    <s v="0"/>
    <n v="505"/>
    <n v="1000"/>
    <n v="980"/>
    <n v="1980"/>
    <n v="11099"/>
    <n v="3083"/>
    <n v="14182"/>
    <n v="3546"/>
    <n v="4397"/>
    <n v="7943"/>
    <x v="0"/>
    <x v="1"/>
  </r>
  <r>
    <x v="4"/>
    <n v="272"/>
    <n v="2287"/>
    <n v="2328"/>
    <n v="685"/>
    <n v="62"/>
    <n v="5634"/>
    <n v="1144"/>
    <n v="6778"/>
    <n v="265"/>
    <s v="0"/>
    <n v="265"/>
    <n v="38"/>
    <n v="0"/>
    <n v="38"/>
    <n v="4779"/>
    <n v="879"/>
    <n v="5658"/>
    <n v="552"/>
    <n v="265"/>
    <n v="817"/>
    <x v="0"/>
    <x v="1"/>
  </r>
  <r>
    <x v="5"/>
    <n v="1150"/>
    <n v="14691"/>
    <n v="8457"/>
    <n v="1804"/>
    <n v="488"/>
    <n v="26590"/>
    <n v="4369"/>
    <n v="30959"/>
    <n v="326"/>
    <s v="0"/>
    <n v="326"/>
    <n v="2336"/>
    <n v="148"/>
    <n v="2484"/>
    <n v="18350"/>
    <n v="2121"/>
    <n v="20471"/>
    <n v="5578"/>
    <n v="2100"/>
    <n v="7678"/>
    <x v="0"/>
    <x v="1"/>
  </r>
  <r>
    <x v="6"/>
    <n v="108"/>
    <n v="705"/>
    <n v="200"/>
    <n v="28"/>
    <n v="14"/>
    <n v="1055"/>
    <n v="211"/>
    <n v="1266"/>
    <n v="192"/>
    <s v="0"/>
    <n v="192"/>
    <n v="9"/>
    <n v="0"/>
    <n v="9"/>
    <n v="766"/>
    <n v="60"/>
    <n v="826"/>
    <n v="88"/>
    <n v="151"/>
    <n v="239"/>
    <x v="0"/>
    <x v="1"/>
  </r>
  <r>
    <x v="7"/>
    <n v="221"/>
    <n v="1991"/>
    <n v="1732"/>
    <n v="296"/>
    <n v="463"/>
    <n v="4703"/>
    <n v="9822"/>
    <n v="14525"/>
    <n v="35"/>
    <s v="0"/>
    <n v="35"/>
    <n v="5"/>
    <n v="0"/>
    <n v="5"/>
    <n v="4153"/>
    <n v="3918"/>
    <n v="8071"/>
    <n v="510"/>
    <n v="5904"/>
    <n v="6414"/>
    <x v="0"/>
    <x v="1"/>
  </r>
  <r>
    <x v="8"/>
    <n v="94"/>
    <n v="523"/>
    <n v="980"/>
    <n v="146"/>
    <n v="2"/>
    <n v="1745"/>
    <n v="1019"/>
    <n v="2764"/>
    <n v="107"/>
    <s v="0"/>
    <n v="107"/>
    <n v="0"/>
    <n v="2"/>
    <n v="2"/>
    <n v="1125"/>
    <n v="480"/>
    <n v="1605"/>
    <n v="513"/>
    <n v="537"/>
    <n v="1050"/>
    <x v="0"/>
    <x v="1"/>
  </r>
  <r>
    <x v="9"/>
    <n v="300"/>
    <n v="1174"/>
    <n v="1227"/>
    <n v="2911"/>
    <n v="121"/>
    <n v="5733"/>
    <n v="4520"/>
    <n v="10253"/>
    <n v="292"/>
    <s v="0"/>
    <n v="292"/>
    <n v="0"/>
    <n v="0"/>
    <n v="0"/>
    <n v="2522"/>
    <n v="1606"/>
    <n v="4128"/>
    <n v="2919"/>
    <n v="2914"/>
    <n v="5833"/>
    <x v="0"/>
    <x v="1"/>
  </r>
  <r>
    <x v="10"/>
    <n v="257"/>
    <n v="606"/>
    <n v="1688"/>
    <n v="402"/>
    <n v="194"/>
    <n v="3147"/>
    <n v="4139"/>
    <n v="7286"/>
    <n v="17"/>
    <s v="0"/>
    <n v="17"/>
    <n v="0"/>
    <n v="0"/>
    <n v="0"/>
    <n v="2723"/>
    <n v="2507"/>
    <n v="5230"/>
    <n v="407"/>
    <n v="1632"/>
    <n v="2039"/>
    <x v="0"/>
    <x v="1"/>
  </r>
  <r>
    <x v="11"/>
    <n v="68"/>
    <n v="468"/>
    <n v="260"/>
    <n v="72"/>
    <n v="0"/>
    <n v="868"/>
    <n v="253"/>
    <n v="1121"/>
    <n v="90"/>
    <s v="0"/>
    <n v="90"/>
    <n v="1"/>
    <n v="0"/>
    <n v="1"/>
    <n v="654"/>
    <n v="136"/>
    <n v="790"/>
    <n v="123"/>
    <n v="117"/>
    <n v="240"/>
    <x v="0"/>
    <x v="1"/>
  </r>
  <r>
    <x v="12"/>
    <n v="93"/>
    <n v="398"/>
    <n v="315"/>
    <n v="53"/>
    <n v="158"/>
    <n v="1017"/>
    <n v="689"/>
    <n v="1706"/>
    <n v="34"/>
    <s v="0"/>
    <n v="34"/>
    <n v="51"/>
    <n v="5"/>
    <n v="56"/>
    <n v="884"/>
    <n v="327"/>
    <n v="1211"/>
    <n v="48"/>
    <n v="357"/>
    <n v="405"/>
    <x v="0"/>
    <x v="1"/>
  </r>
  <r>
    <x v="13"/>
    <n v="54"/>
    <n v="523"/>
    <n v="456"/>
    <n v="57"/>
    <n v="15"/>
    <n v="1105"/>
    <n v="750"/>
    <n v="1855"/>
    <n v="128"/>
    <s v="0"/>
    <n v="128"/>
    <n v="0"/>
    <n v="0"/>
    <n v="0"/>
    <n v="911"/>
    <n v="595"/>
    <n v="1506"/>
    <n v="66"/>
    <n v="155"/>
    <n v="221"/>
    <x v="0"/>
    <x v="1"/>
  </r>
  <r>
    <x v="14"/>
    <n v="98"/>
    <n v="222"/>
    <n v="99"/>
    <n v="46"/>
    <n v="5"/>
    <n v="470"/>
    <n v="64"/>
    <n v="534"/>
    <n v="99"/>
    <s v="0"/>
    <n v="99"/>
    <n v="0"/>
    <n v="0"/>
    <n v="0"/>
    <n v="348"/>
    <n v="64"/>
    <n v="412"/>
    <n v="23"/>
    <n v="0"/>
    <n v="23"/>
    <x v="0"/>
    <x v="1"/>
  </r>
  <r>
    <x v="15"/>
    <n v="18"/>
    <n v="39"/>
    <n v="39"/>
    <n v="35"/>
    <n v="3"/>
    <n v="134"/>
    <n v="3"/>
    <n v="137"/>
    <n v="59"/>
    <s v="0"/>
    <n v="59"/>
    <n v="1"/>
    <n v="0"/>
    <n v="1"/>
    <n v="63"/>
    <n v="3"/>
    <n v="66"/>
    <n v="11"/>
    <n v="0"/>
    <n v="11"/>
    <x v="0"/>
    <x v="1"/>
  </r>
  <r>
    <x v="16"/>
    <n v="70"/>
    <n v="134"/>
    <n v="88"/>
    <n v="34"/>
    <n v="2"/>
    <n v="328"/>
    <n v="89"/>
    <n v="417"/>
    <n v="238"/>
    <s v="0"/>
    <n v="238"/>
    <n v="6"/>
    <n v="0"/>
    <n v="6"/>
    <n v="62"/>
    <n v="22"/>
    <n v="84"/>
    <n v="22"/>
    <n v="67"/>
    <n v="89"/>
    <x v="0"/>
    <x v="1"/>
  </r>
  <r>
    <x v="17"/>
    <n v="85"/>
    <n v="48"/>
    <n v="84"/>
    <n v="56"/>
    <n v="7"/>
    <n v="280"/>
    <n v="0"/>
    <n v="280"/>
    <n v="180"/>
    <s v="0"/>
    <n v="180"/>
    <n v="5"/>
    <n v="0"/>
    <n v="5"/>
    <n v="89"/>
    <n v="0"/>
    <n v="89"/>
    <n v="6"/>
    <n v="0"/>
    <n v="6"/>
    <x v="0"/>
    <x v="1"/>
  </r>
  <r>
    <x v="18"/>
    <n v="9418"/>
    <n v="36577"/>
    <n v="28497"/>
    <n v="14986"/>
    <n v="2879"/>
    <n v="92357"/>
    <n v="43408"/>
    <n v="135765"/>
    <n v="13982"/>
    <s v="318"/>
    <n v="14300"/>
    <n v="3700"/>
    <n v="1211"/>
    <n v="4911"/>
    <n v="56270"/>
    <n v="20357"/>
    <n v="76627"/>
    <n v="18405"/>
    <n v="21522"/>
    <n v="39927"/>
    <x v="0"/>
    <x v="1"/>
  </r>
  <r>
    <x v="0"/>
    <n v="3267"/>
    <n v="3137"/>
    <n v="3803"/>
    <n v="3468"/>
    <n v="1009"/>
    <n v="14684"/>
    <n v="2308"/>
    <n v="16992"/>
    <n v="9354"/>
    <s v="326"/>
    <n v="9680"/>
    <n v="606"/>
    <n v="14"/>
    <n v="620"/>
    <n v="3416"/>
    <n v="1870"/>
    <n v="5286"/>
    <n v="1308"/>
    <n v="98"/>
    <n v="1406"/>
    <x v="1"/>
    <x v="1"/>
  </r>
  <r>
    <x v="1"/>
    <n v="196"/>
    <n v="1899"/>
    <n v="668"/>
    <n v="218"/>
    <n v="83"/>
    <n v="3064"/>
    <n v="2499"/>
    <n v="5563"/>
    <n v="717"/>
    <s v="0"/>
    <n v="717"/>
    <n v="3"/>
    <n v="8"/>
    <n v="11"/>
    <n v="1485"/>
    <n v="708"/>
    <n v="2193"/>
    <n v="859"/>
    <n v="1783"/>
    <n v="2642"/>
    <x v="1"/>
    <x v="1"/>
  </r>
  <r>
    <x v="2"/>
    <n v="317"/>
    <n v="1368"/>
    <n v="832"/>
    <n v="846"/>
    <n v="22"/>
    <n v="3385"/>
    <n v="1565"/>
    <n v="4950"/>
    <n v="70"/>
    <s v="0"/>
    <n v="70"/>
    <n v="3"/>
    <n v="1"/>
    <n v="4"/>
    <n v="1505"/>
    <n v="468"/>
    <n v="1973"/>
    <n v="1807"/>
    <n v="1096"/>
    <n v="2903"/>
    <x v="1"/>
    <x v="1"/>
  </r>
  <r>
    <x v="3"/>
    <n v="1897"/>
    <n v="5552"/>
    <n v="3706"/>
    <n v="3078"/>
    <n v="806"/>
    <n v="15039"/>
    <n v="7851"/>
    <n v="22890"/>
    <n v="820"/>
    <s v="0"/>
    <n v="820"/>
    <n v="901"/>
    <n v="1256"/>
    <n v="2157"/>
    <n v="10371"/>
    <n v="2713"/>
    <n v="13084"/>
    <n v="2947"/>
    <n v="3882"/>
    <n v="6829"/>
    <x v="1"/>
    <x v="1"/>
  </r>
  <r>
    <x v="4"/>
    <n v="772"/>
    <n v="2788"/>
    <n v="3683"/>
    <n v="719"/>
    <n v="63"/>
    <n v="8025"/>
    <n v="1752"/>
    <n v="9777"/>
    <n v="593"/>
    <s v="0"/>
    <n v="593"/>
    <n v="178"/>
    <n v="0"/>
    <n v="178"/>
    <n v="6517"/>
    <n v="1411"/>
    <n v="7928"/>
    <n v="737"/>
    <n v="341"/>
    <n v="1078"/>
    <x v="1"/>
    <x v="1"/>
  </r>
  <r>
    <x v="5"/>
    <n v="827"/>
    <n v="13046"/>
    <n v="7415"/>
    <n v="1778"/>
    <n v="586"/>
    <n v="23652"/>
    <n v="4261"/>
    <n v="27913"/>
    <n v="354"/>
    <s v="0"/>
    <n v="354"/>
    <n v="1772"/>
    <n v="140"/>
    <n v="1912"/>
    <n v="16759"/>
    <n v="1813"/>
    <n v="18572"/>
    <n v="4767"/>
    <n v="2308"/>
    <n v="7075"/>
    <x v="1"/>
    <x v="1"/>
  </r>
  <r>
    <x v="6"/>
    <n v="96"/>
    <n v="458"/>
    <n v="158"/>
    <n v="32"/>
    <n v="2"/>
    <n v="746"/>
    <n v="67"/>
    <n v="813"/>
    <n v="102"/>
    <s v="0"/>
    <n v="102"/>
    <n v="6"/>
    <n v="0"/>
    <n v="6"/>
    <n v="561"/>
    <n v="3"/>
    <n v="564"/>
    <n v="77"/>
    <n v="64"/>
    <n v="141"/>
    <x v="1"/>
    <x v="1"/>
  </r>
  <r>
    <x v="7"/>
    <n v="99"/>
    <n v="1972"/>
    <n v="1714"/>
    <n v="1295"/>
    <n v="431"/>
    <n v="5511"/>
    <n v="9677"/>
    <n v="15188"/>
    <n v="76"/>
    <s v="0"/>
    <n v="76"/>
    <n v="3"/>
    <n v="0"/>
    <n v="3"/>
    <n v="4017"/>
    <n v="3483"/>
    <n v="7500"/>
    <n v="1415"/>
    <n v="6194"/>
    <n v="7609"/>
    <x v="1"/>
    <x v="1"/>
  </r>
  <r>
    <x v="8"/>
    <n v="55"/>
    <n v="542"/>
    <n v="902"/>
    <n v="94"/>
    <n v="9"/>
    <n v="1602"/>
    <n v="1418"/>
    <n v="3020"/>
    <n v="91"/>
    <s v="0"/>
    <n v="91"/>
    <n v="0"/>
    <n v="0"/>
    <n v="0"/>
    <n v="954"/>
    <n v="687"/>
    <n v="1641"/>
    <n v="557"/>
    <n v="731"/>
    <n v="1288"/>
    <x v="1"/>
    <x v="1"/>
  </r>
  <r>
    <x v="9"/>
    <n v="528"/>
    <n v="1119"/>
    <n v="1504"/>
    <n v="1975"/>
    <n v="99"/>
    <n v="5225"/>
    <n v="3944"/>
    <n v="9169"/>
    <n v="445"/>
    <s v="0"/>
    <n v="445"/>
    <n v="0"/>
    <n v="5"/>
    <n v="5"/>
    <n v="2779"/>
    <n v="1365"/>
    <n v="4144"/>
    <n v="2001"/>
    <n v="2574"/>
    <n v="4575"/>
    <x v="1"/>
    <x v="1"/>
  </r>
  <r>
    <x v="10"/>
    <n v="285"/>
    <n v="566"/>
    <n v="1282"/>
    <n v="304"/>
    <n v="164"/>
    <n v="2601"/>
    <n v="2943"/>
    <n v="5544"/>
    <n v="35"/>
    <s v="0"/>
    <n v="35"/>
    <n v="0"/>
    <n v="1"/>
    <n v="1"/>
    <n v="2176"/>
    <n v="1741"/>
    <n v="3917"/>
    <n v="390"/>
    <n v="1201"/>
    <n v="1591"/>
    <x v="1"/>
    <x v="1"/>
  </r>
  <r>
    <x v="11"/>
    <n v="55"/>
    <n v="423"/>
    <n v="263"/>
    <n v="72"/>
    <n v="14"/>
    <n v="827"/>
    <n v="289"/>
    <n v="1116"/>
    <n v="83"/>
    <s v="0"/>
    <n v="83"/>
    <n v="32"/>
    <n v="0"/>
    <n v="32"/>
    <n v="592"/>
    <n v="120"/>
    <n v="712"/>
    <n v="120"/>
    <n v="169"/>
    <n v="289"/>
    <x v="1"/>
    <x v="1"/>
  </r>
  <r>
    <x v="12"/>
    <n v="77"/>
    <n v="315"/>
    <n v="349"/>
    <n v="38"/>
    <n v="161"/>
    <n v="940"/>
    <n v="656"/>
    <n v="1596"/>
    <n v="17"/>
    <s v="0"/>
    <n v="17"/>
    <n v="79"/>
    <n v="2"/>
    <n v="81"/>
    <n v="803"/>
    <n v="198"/>
    <n v="1001"/>
    <n v="41"/>
    <n v="456"/>
    <n v="497"/>
    <x v="1"/>
    <x v="1"/>
  </r>
  <r>
    <x v="13"/>
    <n v="81"/>
    <n v="227"/>
    <n v="409"/>
    <n v="60"/>
    <n v="26"/>
    <n v="803"/>
    <n v="851"/>
    <n v="1654"/>
    <n v="81"/>
    <s v="0"/>
    <n v="81"/>
    <n v="14"/>
    <n v="0"/>
    <n v="14"/>
    <n v="646"/>
    <n v="652"/>
    <n v="1298"/>
    <n v="62"/>
    <n v="199"/>
    <n v="261"/>
    <x v="1"/>
    <x v="1"/>
  </r>
  <r>
    <x v="14"/>
    <n v="275"/>
    <n v="361"/>
    <n v="89"/>
    <n v="16"/>
    <n v="6"/>
    <n v="747"/>
    <n v="38"/>
    <n v="785"/>
    <n v="197"/>
    <s v="0"/>
    <n v="197"/>
    <n v="12"/>
    <n v="0"/>
    <n v="12"/>
    <n v="528"/>
    <n v="36"/>
    <n v="564"/>
    <n v="10"/>
    <n v="2"/>
    <n v="12"/>
    <x v="1"/>
    <x v="1"/>
  </r>
  <r>
    <x v="15"/>
    <n v="32"/>
    <n v="37"/>
    <n v="17"/>
    <n v="11"/>
    <n v="12"/>
    <n v="109"/>
    <n v="7"/>
    <n v="116"/>
    <n v="29"/>
    <s v="0"/>
    <n v="29"/>
    <n v="7"/>
    <n v="0"/>
    <n v="7"/>
    <n v="71"/>
    <n v="7"/>
    <n v="78"/>
    <n v="2"/>
    <n v="0"/>
    <n v="2"/>
    <x v="1"/>
    <x v="1"/>
  </r>
  <r>
    <x v="16"/>
    <n v="49"/>
    <n v="41"/>
    <n v="95"/>
    <n v="47"/>
    <n v="8"/>
    <n v="240"/>
    <n v="0"/>
    <n v="240"/>
    <n v="177"/>
    <s v="0"/>
    <n v="177"/>
    <n v="15"/>
    <n v="0"/>
    <n v="15"/>
    <n v="48"/>
    <n v="0"/>
    <n v="48"/>
    <n v="0"/>
    <n v="0"/>
    <n v="0"/>
    <x v="1"/>
    <x v="1"/>
  </r>
  <r>
    <x v="17"/>
    <n v="105"/>
    <n v="38"/>
    <n v="57"/>
    <n v="39"/>
    <n v="6"/>
    <n v="245"/>
    <n v="8"/>
    <n v="253"/>
    <n v="122"/>
    <s v="0"/>
    <n v="122"/>
    <n v="3"/>
    <n v="0"/>
    <n v="3"/>
    <n v="113"/>
    <n v="0"/>
    <n v="113"/>
    <n v="7"/>
    <n v="8"/>
    <n v="15"/>
    <x v="1"/>
    <x v="1"/>
  </r>
  <r>
    <x v="18"/>
    <n v="9013"/>
    <n v="33889"/>
    <n v="26946"/>
    <n v="14090"/>
    <n v="3507"/>
    <n v="87445"/>
    <n v="40134"/>
    <n v="127579"/>
    <n v="13363"/>
    <s v="326"/>
    <n v="13689"/>
    <n v="3634"/>
    <n v="1427"/>
    <n v="5061"/>
    <n v="53341"/>
    <n v="17275"/>
    <n v="70616"/>
    <n v="17107"/>
    <n v="21106"/>
    <n v="38213"/>
    <x v="1"/>
    <x v="1"/>
  </r>
  <r>
    <x v="0"/>
    <n v="3715"/>
    <n v="4525"/>
    <n v="5177"/>
    <n v="4206"/>
    <n v="1091"/>
    <n v="18714"/>
    <n v="4536"/>
    <n v="23250"/>
    <n v="11160"/>
    <s v="339"/>
    <n v="11499"/>
    <n v="635"/>
    <n v="121"/>
    <n v="756"/>
    <n v="5001"/>
    <n v="3548"/>
    <n v="8549"/>
    <n v="1918"/>
    <n v="528"/>
    <n v="2446"/>
    <x v="2"/>
    <x v="1"/>
  </r>
  <r>
    <x v="1"/>
    <n v="122"/>
    <n v="865"/>
    <n v="595"/>
    <n v="276"/>
    <n v="147"/>
    <n v="2005"/>
    <n v="2474"/>
    <n v="4479"/>
    <n v="59"/>
    <s v="0"/>
    <n v="59"/>
    <n v="0"/>
    <n v="0"/>
    <n v="0"/>
    <n v="1153"/>
    <n v="583"/>
    <n v="1736"/>
    <n v="793"/>
    <n v="1891"/>
    <n v="2684"/>
    <x v="2"/>
    <x v="1"/>
  </r>
  <r>
    <x v="2"/>
    <n v="147"/>
    <n v="1277"/>
    <n v="923"/>
    <n v="1045"/>
    <n v="104"/>
    <n v="3496"/>
    <n v="1799"/>
    <n v="5295"/>
    <n v="42"/>
    <s v="0"/>
    <n v="42"/>
    <n v="0"/>
    <n v="5"/>
    <n v="5"/>
    <n v="1451"/>
    <n v="654"/>
    <n v="2105"/>
    <n v="2003"/>
    <n v="1140"/>
    <n v="3143"/>
    <x v="2"/>
    <x v="1"/>
  </r>
  <r>
    <x v="3"/>
    <n v="1650"/>
    <n v="5861"/>
    <n v="4670"/>
    <n v="3964"/>
    <n v="729"/>
    <n v="16874"/>
    <n v="8458"/>
    <n v="25332"/>
    <n v="493"/>
    <s v="0"/>
    <n v="493"/>
    <n v="891"/>
    <n v="1210"/>
    <n v="2101"/>
    <n v="11392"/>
    <n v="3230"/>
    <n v="14622"/>
    <n v="4098"/>
    <n v="4018"/>
    <n v="8116"/>
    <x v="2"/>
    <x v="1"/>
  </r>
  <r>
    <x v="4"/>
    <n v="481"/>
    <n v="3594"/>
    <n v="2907"/>
    <n v="921"/>
    <n v="130"/>
    <n v="8033"/>
    <n v="1653"/>
    <n v="9686"/>
    <n v="323"/>
    <s v="0"/>
    <n v="323"/>
    <n v="44"/>
    <n v="0"/>
    <n v="44"/>
    <n v="6843"/>
    <n v="1364"/>
    <n v="8207"/>
    <n v="823"/>
    <n v="289"/>
    <n v="1112"/>
    <x v="2"/>
    <x v="1"/>
  </r>
  <r>
    <x v="5"/>
    <n v="738"/>
    <n v="13773"/>
    <n v="7163"/>
    <n v="1544"/>
    <n v="681"/>
    <n v="23899"/>
    <n v="5509"/>
    <n v="29408"/>
    <n v="250"/>
    <s v="0"/>
    <n v="250"/>
    <n v="1752"/>
    <n v="1180"/>
    <n v="2932"/>
    <n v="17075"/>
    <n v="2279"/>
    <n v="19354"/>
    <n v="4822"/>
    <n v="2050"/>
    <n v="6872"/>
    <x v="2"/>
    <x v="1"/>
  </r>
  <r>
    <x v="6"/>
    <n v="208"/>
    <n v="445"/>
    <n v="115"/>
    <n v="22"/>
    <n v="0"/>
    <n v="790"/>
    <n v="84"/>
    <n v="874"/>
    <n v="88"/>
    <s v="0"/>
    <n v="88"/>
    <n v="0"/>
    <n v="0"/>
    <n v="0"/>
    <n v="644"/>
    <n v="3"/>
    <n v="647"/>
    <n v="58"/>
    <n v="81"/>
    <n v="139"/>
    <x v="2"/>
    <x v="1"/>
  </r>
  <r>
    <x v="7"/>
    <n v="139"/>
    <n v="2197"/>
    <n v="2741"/>
    <n v="1460"/>
    <n v="680"/>
    <n v="7217"/>
    <n v="10754"/>
    <n v="17971"/>
    <n v="74"/>
    <s v="0"/>
    <n v="74"/>
    <n v="0"/>
    <n v="0"/>
    <n v="0"/>
    <n v="5501"/>
    <n v="3451"/>
    <n v="8952"/>
    <n v="1642"/>
    <n v="7303"/>
    <n v="8945"/>
    <x v="2"/>
    <x v="1"/>
  </r>
  <r>
    <x v="8"/>
    <n v="217"/>
    <n v="578"/>
    <n v="898"/>
    <n v="977"/>
    <n v="5"/>
    <n v="2675"/>
    <n v="1217"/>
    <n v="3892"/>
    <n v="230"/>
    <s v="0"/>
    <n v="230"/>
    <n v="0"/>
    <n v="0"/>
    <n v="0"/>
    <n v="842"/>
    <n v="720"/>
    <n v="1562"/>
    <n v="1603"/>
    <n v="497"/>
    <n v="2100"/>
    <x v="2"/>
    <x v="1"/>
  </r>
  <r>
    <x v="9"/>
    <n v="221"/>
    <n v="1174"/>
    <n v="1199"/>
    <n v="1306"/>
    <n v="142"/>
    <n v="4042"/>
    <n v="4229"/>
    <n v="8271"/>
    <n v="147"/>
    <s v="0"/>
    <n v="147"/>
    <n v="4"/>
    <n v="0"/>
    <n v="4"/>
    <n v="2609"/>
    <n v="1755"/>
    <n v="4364"/>
    <n v="1282"/>
    <n v="2474"/>
    <n v="3756"/>
    <x v="2"/>
    <x v="1"/>
  </r>
  <r>
    <x v="10"/>
    <n v="246"/>
    <n v="464"/>
    <n v="1277"/>
    <n v="97"/>
    <n v="259"/>
    <n v="2343"/>
    <n v="3426"/>
    <n v="5769"/>
    <n v="9"/>
    <s v="0"/>
    <n v="9"/>
    <n v="0"/>
    <n v="0"/>
    <n v="0"/>
    <n v="2098"/>
    <n v="2150"/>
    <n v="4248"/>
    <n v="236"/>
    <n v="1276"/>
    <n v="1512"/>
    <x v="2"/>
    <x v="1"/>
  </r>
  <r>
    <x v="11"/>
    <n v="22"/>
    <n v="342"/>
    <n v="284"/>
    <n v="53"/>
    <n v="2"/>
    <n v="703"/>
    <n v="371"/>
    <n v="1074"/>
    <n v="56"/>
    <s v="0"/>
    <n v="56"/>
    <n v="11"/>
    <n v="0"/>
    <n v="11"/>
    <n v="525"/>
    <n v="151"/>
    <n v="676"/>
    <n v="111"/>
    <n v="220"/>
    <n v="331"/>
    <x v="2"/>
    <x v="1"/>
  </r>
  <r>
    <x v="12"/>
    <n v="42"/>
    <n v="322"/>
    <n v="246"/>
    <n v="45"/>
    <n v="47"/>
    <n v="702"/>
    <n v="494"/>
    <n v="1196"/>
    <n v="23"/>
    <s v="0"/>
    <n v="23"/>
    <n v="25"/>
    <n v="0"/>
    <n v="25"/>
    <n v="590"/>
    <n v="429"/>
    <n v="1019"/>
    <n v="64"/>
    <n v="65"/>
    <n v="129"/>
    <x v="2"/>
    <x v="1"/>
  </r>
  <r>
    <x v="13"/>
    <n v="33"/>
    <n v="247"/>
    <n v="357"/>
    <n v="90"/>
    <n v="55"/>
    <n v="782"/>
    <n v="729"/>
    <n v="1511"/>
    <n v="77"/>
    <s v="0"/>
    <n v="77"/>
    <n v="0"/>
    <n v="0"/>
    <n v="0"/>
    <n v="607"/>
    <n v="587"/>
    <n v="1194"/>
    <n v="98"/>
    <n v="142"/>
    <n v="240"/>
    <x v="2"/>
    <x v="1"/>
  </r>
  <r>
    <x v="14"/>
    <n v="118"/>
    <n v="559"/>
    <n v="59"/>
    <n v="32"/>
    <n v="5"/>
    <n v="773"/>
    <n v="196"/>
    <n v="969"/>
    <n v="115"/>
    <s v="0"/>
    <n v="115"/>
    <n v="0"/>
    <n v="0"/>
    <n v="0"/>
    <n v="633"/>
    <n v="196"/>
    <n v="829"/>
    <n v="25"/>
    <n v="0"/>
    <n v="25"/>
    <x v="2"/>
    <x v="1"/>
  </r>
  <r>
    <x v="15"/>
    <n v="9"/>
    <n v="61"/>
    <n v="16"/>
    <n v="3"/>
    <n v="6"/>
    <n v="95"/>
    <n v="0"/>
    <n v="95"/>
    <n v="9"/>
    <s v="0"/>
    <n v="9"/>
    <n v="3"/>
    <m/>
    <m/>
    <n v="78"/>
    <n v="0"/>
    <n v="78"/>
    <n v="5"/>
    <n v="0"/>
    <n v="5"/>
    <x v="2"/>
    <x v="1"/>
  </r>
  <r>
    <x v="16"/>
    <n v="25"/>
    <n v="42"/>
    <n v="56"/>
    <n v="42"/>
    <n v="6"/>
    <n v="171"/>
    <n v="19"/>
    <n v="190"/>
    <n v="119"/>
    <s v="0"/>
    <n v="119"/>
    <n v="3"/>
    <n v="0"/>
    <n v="3"/>
    <n v="49"/>
    <n v="19"/>
    <n v="68"/>
    <n v="0"/>
    <n v="0"/>
    <n v="0"/>
    <x v="2"/>
    <x v="1"/>
  </r>
  <r>
    <x v="17"/>
    <n v="32"/>
    <n v="43"/>
    <n v="74"/>
    <n v="49"/>
    <n v="5"/>
    <n v="203"/>
    <n v="0"/>
    <n v="203"/>
    <n v="140"/>
    <s v="0"/>
    <n v="140"/>
    <n v="0"/>
    <n v="0"/>
    <n v="0"/>
    <n v="48"/>
    <n v="0"/>
    <n v="48"/>
    <n v="15"/>
    <n v="0"/>
    <n v="15"/>
    <x v="2"/>
    <x v="1"/>
  </r>
  <r>
    <x v="18"/>
    <n v="8165"/>
    <n v="36369"/>
    <n v="28757"/>
    <n v="16132"/>
    <n v="4094"/>
    <n v="93517"/>
    <n v="45948"/>
    <n v="139465"/>
    <n v="13414"/>
    <s v="339"/>
    <n v="13753"/>
    <n v="3368"/>
    <n v="2516"/>
    <n v="5884"/>
    <n v="57139"/>
    <n v="21119"/>
    <n v="78258"/>
    <n v="19596"/>
    <n v="21974"/>
    <n v="41570"/>
    <x v="2"/>
    <x v="1"/>
  </r>
  <r>
    <x v="0"/>
    <n v="3176"/>
    <n v="6576"/>
    <n v="6965"/>
    <n v="4356"/>
    <n v="1095"/>
    <n v="22168"/>
    <n v="7361"/>
    <n v="29529"/>
    <n v="9778"/>
    <s v="333"/>
    <n v="10111"/>
    <n v="864"/>
    <n v="136"/>
    <n v="1000"/>
    <n v="9101"/>
    <n v="6011"/>
    <n v="15112"/>
    <n v="2425"/>
    <n v="881"/>
    <n v="3306"/>
    <x v="3"/>
    <x v="1"/>
  </r>
  <r>
    <x v="1"/>
    <n v="67"/>
    <n v="615"/>
    <n v="462"/>
    <n v="138"/>
    <n v="34"/>
    <n v="1316"/>
    <n v="2027"/>
    <n v="3343"/>
    <n v="53"/>
    <s v="0"/>
    <n v="53"/>
    <n v="1"/>
    <n v="4"/>
    <n v="5"/>
    <n v="738"/>
    <n v="519"/>
    <n v="1257"/>
    <n v="524"/>
    <n v="1504"/>
    <n v="2028"/>
    <x v="3"/>
    <x v="1"/>
  </r>
  <r>
    <x v="2"/>
    <n v="243"/>
    <n v="1533"/>
    <n v="1066"/>
    <n v="882"/>
    <n v="18"/>
    <n v="3742"/>
    <n v="1071"/>
    <n v="4813"/>
    <n v="26"/>
    <s v="0"/>
    <n v="26"/>
    <n v="6"/>
    <n v="5"/>
    <n v="11"/>
    <n v="1586"/>
    <n v="284"/>
    <n v="1870"/>
    <n v="2124"/>
    <n v="782"/>
    <n v="2906"/>
    <x v="3"/>
    <x v="1"/>
  </r>
  <r>
    <x v="3"/>
    <n v="1392"/>
    <n v="4044"/>
    <n v="2995"/>
    <n v="2441"/>
    <n v="641"/>
    <n v="11513"/>
    <n v="5525"/>
    <n v="17038"/>
    <n v="363"/>
    <s v="0"/>
    <n v="363"/>
    <n v="648"/>
    <n v="936"/>
    <n v="1584"/>
    <n v="7920"/>
    <n v="2235"/>
    <n v="10155"/>
    <n v="2582"/>
    <n v="2354"/>
    <n v="4936"/>
    <x v="3"/>
    <x v="1"/>
  </r>
  <r>
    <x v="4"/>
    <n v="837"/>
    <n v="4240"/>
    <n v="5237"/>
    <n v="841"/>
    <n v="19"/>
    <n v="11174"/>
    <n v="2289"/>
    <n v="13463"/>
    <n v="248"/>
    <s v="0"/>
    <n v="248"/>
    <n v="76"/>
    <n v="0"/>
    <n v="76"/>
    <n v="9952"/>
    <n v="2026"/>
    <n v="11990"/>
    <n v="898"/>
    <n v="263"/>
    <n v="1161"/>
    <x v="3"/>
    <x v="1"/>
  </r>
  <r>
    <x v="5"/>
    <n v="500"/>
    <n v="13108"/>
    <n v="6880"/>
    <n v="1659"/>
    <n v="616"/>
    <n v="22763"/>
    <n v="3055"/>
    <n v="25818"/>
    <n v="163"/>
    <s v="0"/>
    <n v="163"/>
    <n v="1305"/>
    <n v="571"/>
    <n v="1876"/>
    <n v="16638"/>
    <n v="1881"/>
    <n v="18519"/>
    <n v="4657"/>
    <n v="603"/>
    <n v="5260"/>
    <x v="3"/>
    <x v="1"/>
  </r>
  <r>
    <x v="6"/>
    <n v="183"/>
    <n v="537"/>
    <n v="171"/>
    <n v="23"/>
    <n v="2"/>
    <n v="916"/>
    <n v="109"/>
    <n v="1025"/>
    <n v="76"/>
    <s v="0"/>
    <n v="76"/>
    <n v="0"/>
    <n v="0"/>
    <n v="0"/>
    <n v="700"/>
    <n v="6"/>
    <n v="706"/>
    <n v="140"/>
    <n v="103"/>
    <n v="243"/>
    <x v="3"/>
    <x v="1"/>
  </r>
  <r>
    <x v="7"/>
    <n v="245"/>
    <n v="1012"/>
    <n v="852"/>
    <n v="447"/>
    <n v="164"/>
    <n v="2720"/>
    <n v="2590"/>
    <n v="5310"/>
    <n v="240"/>
    <s v="0"/>
    <n v="240"/>
    <n v="0"/>
    <n v="0"/>
    <n v="0"/>
    <n v="1903"/>
    <n v="1209"/>
    <n v="3112"/>
    <n v="577"/>
    <n v="1381"/>
    <n v="1958"/>
    <x v="3"/>
    <x v="1"/>
  </r>
  <r>
    <x v="8"/>
    <n v="16"/>
    <n v="262"/>
    <n v="354"/>
    <n v="380"/>
    <n v="15"/>
    <n v="1027"/>
    <n v="1983"/>
    <n v="3010"/>
    <n v="52"/>
    <s v="0"/>
    <n v="52"/>
    <n v="0"/>
    <n v="0"/>
    <n v="0"/>
    <n v="405"/>
    <n v="418"/>
    <n v="823"/>
    <n v="570"/>
    <n v="1565"/>
    <n v="2135"/>
    <x v="3"/>
    <x v="1"/>
  </r>
  <r>
    <x v="9"/>
    <n v="369"/>
    <n v="758"/>
    <n v="571"/>
    <n v="424"/>
    <n v="309"/>
    <n v="2431"/>
    <n v="2409"/>
    <n v="4840"/>
    <n v="340"/>
    <s v="0"/>
    <n v="340"/>
    <n v="0"/>
    <n v="0"/>
    <n v="0"/>
    <n v="1407"/>
    <n v="751"/>
    <n v="2158"/>
    <n v="684"/>
    <n v="1658"/>
    <n v="2342"/>
    <x v="3"/>
    <x v="1"/>
  </r>
  <r>
    <x v="10"/>
    <n v="101"/>
    <n v="97"/>
    <n v="207"/>
    <n v="6"/>
    <n v="125"/>
    <n v="536"/>
    <n v="1820"/>
    <n v="2356"/>
    <n v="43"/>
    <s v="0"/>
    <n v="43"/>
    <n v="0"/>
    <n v="0"/>
    <n v="0"/>
    <n v="454"/>
    <n v="1066"/>
    <n v="1520"/>
    <n v="39"/>
    <n v="754"/>
    <n v="793"/>
    <x v="3"/>
    <x v="1"/>
  </r>
  <r>
    <x v="11"/>
    <n v="40"/>
    <n v="380"/>
    <n v="172"/>
    <n v="86"/>
    <n v="7"/>
    <n v="685"/>
    <n v="106"/>
    <n v="791"/>
    <n v="74"/>
    <s v="0"/>
    <n v="74"/>
    <n v="32"/>
    <n v="0"/>
    <n v="32"/>
    <n v="502"/>
    <n v="65"/>
    <n v="567"/>
    <n v="77"/>
    <n v="41"/>
    <n v="118"/>
    <x v="3"/>
    <x v="1"/>
  </r>
  <r>
    <x v="12"/>
    <n v="25"/>
    <n v="319"/>
    <n v="152"/>
    <n v="60"/>
    <n v="16"/>
    <n v="572"/>
    <n v="168"/>
    <n v="740"/>
    <n v="7"/>
    <s v="0"/>
    <n v="7"/>
    <n v="0"/>
    <n v="0"/>
    <n v="0"/>
    <n v="511"/>
    <n v="116"/>
    <n v="627"/>
    <n v="54"/>
    <n v="52"/>
    <n v="106"/>
    <x v="3"/>
    <x v="1"/>
  </r>
  <r>
    <x v="13"/>
    <n v="47"/>
    <n v="242"/>
    <n v="209"/>
    <n v="26"/>
    <n v="36"/>
    <n v="560"/>
    <n v="892"/>
    <n v="1452"/>
    <n v="159"/>
    <s v="0"/>
    <n v="159"/>
    <n v="8"/>
    <n v="0"/>
    <n v="8"/>
    <n v="355"/>
    <n v="772"/>
    <n v="1127"/>
    <n v="38"/>
    <n v="120"/>
    <n v="158"/>
    <x v="3"/>
    <x v="1"/>
  </r>
  <r>
    <x v="14"/>
    <n v="65"/>
    <n v="264"/>
    <n v="45"/>
    <n v="21"/>
    <n v="0"/>
    <n v="395"/>
    <n v="54"/>
    <n v="449"/>
    <n v="69"/>
    <s v="0"/>
    <n v="69"/>
    <n v="0"/>
    <n v="0"/>
    <n v="0"/>
    <n v="308"/>
    <n v="54"/>
    <n v="362"/>
    <n v="18"/>
    <n v="0"/>
    <n v="18"/>
    <x v="3"/>
    <x v="1"/>
  </r>
  <r>
    <x v="15"/>
    <n v="16"/>
    <n v="48"/>
    <n v="15"/>
    <n v="21"/>
    <n v="14"/>
    <n v="114"/>
    <n v="4"/>
    <n v="118"/>
    <n v="24"/>
    <s v="0"/>
    <n v="24"/>
    <n v="4"/>
    <n v="3"/>
    <n v="7"/>
    <n v="75"/>
    <n v="0"/>
    <n v="75"/>
    <n v="11"/>
    <n v="1"/>
    <n v="12"/>
    <x v="3"/>
    <x v="1"/>
  </r>
  <r>
    <x v="16"/>
    <n v="39"/>
    <n v="86"/>
    <n v="69"/>
    <n v="59"/>
    <n v="0"/>
    <n v="253"/>
    <n v="4"/>
    <n v="257"/>
    <n v="148"/>
    <s v="0"/>
    <n v="148"/>
    <n v="1"/>
    <n v="0"/>
    <n v="1"/>
    <n v="71"/>
    <n v="4"/>
    <n v="75"/>
    <n v="33"/>
    <n v="0"/>
    <n v="33"/>
    <x v="3"/>
    <x v="1"/>
  </r>
  <r>
    <x v="17"/>
    <n v="119"/>
    <n v="59"/>
    <n v="67"/>
    <n v="29"/>
    <n v="2"/>
    <n v="276"/>
    <n v="0"/>
    <n v="276"/>
    <n v="142"/>
    <s v="0"/>
    <n v="142"/>
    <n v="0"/>
    <n v="0"/>
    <n v="0"/>
    <n v="127"/>
    <n v="0"/>
    <n v="127"/>
    <n v="7"/>
    <n v="0"/>
    <n v="7"/>
    <x v="3"/>
    <x v="1"/>
  </r>
  <r>
    <x v="18"/>
    <n v="7480"/>
    <n v="34180"/>
    <n v="26489"/>
    <n v="11899"/>
    <n v="3113"/>
    <n v="83161"/>
    <n v="31467"/>
    <n v="114628"/>
    <n v="12005"/>
    <s v="333"/>
    <n v="12338"/>
    <n v="2945"/>
    <n v="1655"/>
    <n v="4600"/>
    <n v="52753"/>
    <n v="17417"/>
    <n v="70170"/>
    <n v="15458"/>
    <n v="12062"/>
    <n v="27520"/>
    <x v="3"/>
    <x v="1"/>
  </r>
  <r>
    <x v="0"/>
    <n v="2611"/>
    <n v="5235"/>
    <n v="5553"/>
    <n v="4396"/>
    <n v="1239"/>
    <n v="19034"/>
    <n v="7948"/>
    <n v="26982"/>
    <n v="8631"/>
    <s v="315"/>
    <n v="8946"/>
    <n v="608"/>
    <n v="29"/>
    <n v="637"/>
    <n v="7385"/>
    <n v="7072"/>
    <n v="14457"/>
    <n v="2410"/>
    <n v="532"/>
    <n v="2942"/>
    <x v="4"/>
    <x v="1"/>
  </r>
  <r>
    <x v="1"/>
    <n v="66"/>
    <n v="332"/>
    <n v="366"/>
    <n v="133"/>
    <n v="79"/>
    <n v="976"/>
    <n v="1378"/>
    <n v="2354"/>
    <n v="25"/>
    <s v="0"/>
    <n v="25"/>
    <n v="2"/>
    <n v="0"/>
    <n v="2"/>
    <n v="510"/>
    <n v="345"/>
    <n v="855"/>
    <n v="439"/>
    <n v="1033"/>
    <n v="1472"/>
    <x v="4"/>
    <x v="1"/>
  </r>
  <r>
    <x v="2"/>
    <n v="128"/>
    <n v="923"/>
    <n v="478"/>
    <n v="660"/>
    <n v="22"/>
    <n v="2211"/>
    <n v="1018"/>
    <n v="3229"/>
    <n v="31"/>
    <s v="0"/>
    <n v="31"/>
    <n v="0"/>
    <n v="4"/>
    <n v="4"/>
    <n v="1181"/>
    <n v="314"/>
    <n v="1495"/>
    <n v="999"/>
    <n v="700"/>
    <n v="1699"/>
    <x v="4"/>
    <x v="1"/>
  </r>
  <r>
    <x v="3"/>
    <n v="552"/>
    <n v="2575"/>
    <n v="1789"/>
    <n v="2129"/>
    <n v="251"/>
    <n v="7296"/>
    <n v="4461"/>
    <n v="11757"/>
    <n v="177"/>
    <s v="0"/>
    <n v="177"/>
    <n v="275"/>
    <n v="558"/>
    <n v="833"/>
    <n v="4750"/>
    <n v="1526"/>
    <n v="6276"/>
    <n v="2094"/>
    <n v="2377"/>
    <n v="4471"/>
    <x v="4"/>
    <x v="1"/>
  </r>
  <r>
    <x v="4"/>
    <n v="1335"/>
    <n v="2797"/>
    <n v="3002"/>
    <n v="582"/>
    <n v="25"/>
    <n v="7741"/>
    <n v="1032"/>
    <n v="8773"/>
    <n v="129"/>
    <s v="0"/>
    <n v="129"/>
    <n v="26"/>
    <n v="5"/>
    <n v="31"/>
    <n v="6927"/>
    <n v="867"/>
    <n v="7794"/>
    <n v="659"/>
    <n v="160"/>
    <n v="819"/>
    <x v="4"/>
    <x v="1"/>
  </r>
  <r>
    <x v="5"/>
    <n v="372"/>
    <n v="12523"/>
    <n v="5885"/>
    <n v="1559"/>
    <n v="728"/>
    <n v="21067"/>
    <n v="3383"/>
    <n v="24450"/>
    <n v="124"/>
    <s v="0"/>
    <n v="124"/>
    <n v="1042"/>
    <n v="285"/>
    <n v="1327"/>
    <n v="15225"/>
    <n v="2343"/>
    <n v="17568"/>
    <n v="4676"/>
    <n v="755"/>
    <n v="5431"/>
    <x v="4"/>
    <x v="1"/>
  </r>
  <r>
    <x v="6"/>
    <n v="63"/>
    <n v="496"/>
    <n v="147"/>
    <n v="14"/>
    <n v="4"/>
    <n v="724"/>
    <n v="53"/>
    <n v="777"/>
    <n v="116"/>
    <s v="0"/>
    <n v="116"/>
    <n v="0"/>
    <n v="0"/>
    <n v="0"/>
    <n v="471"/>
    <n v="7"/>
    <n v="478"/>
    <n v="137"/>
    <n v="46"/>
    <n v="183"/>
    <x v="4"/>
    <x v="1"/>
  </r>
  <r>
    <x v="7"/>
    <n v="16"/>
    <n v="21"/>
    <n v="12"/>
    <n v="17"/>
    <n v="7"/>
    <n v="73"/>
    <n v="10"/>
    <n v="83"/>
    <n v="30"/>
    <s v="0"/>
    <n v="30"/>
    <n v="3"/>
    <n v="0"/>
    <n v="3"/>
    <n v="31"/>
    <n v="10"/>
    <n v="41"/>
    <n v="9"/>
    <n v="0"/>
    <n v="9"/>
    <x v="4"/>
    <x v="1"/>
  </r>
  <r>
    <x v="8"/>
    <n v="10"/>
    <n v="8"/>
    <n v="18"/>
    <n v="7"/>
    <n v="7"/>
    <n v="50"/>
    <n v="83"/>
    <n v="133"/>
    <n v="17"/>
    <s v="0"/>
    <n v="17"/>
    <n v="1"/>
    <n v="0"/>
    <n v="1"/>
    <n v="27"/>
    <n v="23"/>
    <n v="50"/>
    <n v="5"/>
    <n v="60"/>
    <n v="65"/>
    <x v="4"/>
    <x v="1"/>
  </r>
  <r>
    <x v="9"/>
    <n v="7"/>
    <n v="486"/>
    <n v="8"/>
    <n v="5"/>
    <n v="26"/>
    <n v="532"/>
    <n v="346"/>
    <n v="878"/>
    <n v="15"/>
    <s v="0"/>
    <n v="15"/>
    <n v="0"/>
    <n v="0"/>
    <n v="0"/>
    <n v="190"/>
    <n v="40"/>
    <n v="230"/>
    <n v="327"/>
    <n v="306"/>
    <n v="633"/>
    <x v="4"/>
    <x v="1"/>
  </r>
  <r>
    <x v="10"/>
    <n v="5"/>
    <n v="11"/>
    <n v="7"/>
    <n v="17"/>
    <n v="4"/>
    <n v="44"/>
    <n v="0"/>
    <n v="44"/>
    <n v="7"/>
    <s v="0"/>
    <n v="7"/>
    <n v="0"/>
    <n v="0"/>
    <n v="0"/>
    <n v="37"/>
    <n v="0"/>
    <n v="37"/>
    <n v="0"/>
    <n v="0"/>
    <n v="0"/>
    <x v="4"/>
    <x v="1"/>
  </r>
  <r>
    <x v="11"/>
    <n v="35"/>
    <n v="132"/>
    <n v="147"/>
    <n v="16"/>
    <n v="2"/>
    <n v="332"/>
    <n v="70"/>
    <n v="402"/>
    <n v="36"/>
    <s v="0"/>
    <n v="36"/>
    <n v="0"/>
    <n v="0"/>
    <n v="0"/>
    <n v="193"/>
    <n v="40"/>
    <n v="233"/>
    <n v="103"/>
    <n v="30"/>
    <n v="133"/>
    <x v="4"/>
    <x v="1"/>
  </r>
  <r>
    <x v="12"/>
    <n v="12"/>
    <n v="92"/>
    <n v="48"/>
    <n v="29"/>
    <n v="26"/>
    <n v="207"/>
    <n v="133"/>
    <n v="340"/>
    <n v="5"/>
    <s v="0"/>
    <n v="5"/>
    <n v="3"/>
    <n v="0"/>
    <n v="3"/>
    <n v="166"/>
    <n v="90"/>
    <n v="256"/>
    <n v="33"/>
    <n v="43"/>
    <n v="76"/>
    <x v="4"/>
    <x v="1"/>
  </r>
  <r>
    <x v="13"/>
    <n v="25"/>
    <n v="162"/>
    <n v="128"/>
    <n v="29"/>
    <n v="42"/>
    <n v="386"/>
    <n v="612"/>
    <n v="998"/>
    <n v="54"/>
    <s v="0"/>
    <n v="54"/>
    <n v="2"/>
    <n v="0"/>
    <n v="2"/>
    <n v="303"/>
    <n v="535"/>
    <n v="838"/>
    <n v="27"/>
    <n v="77"/>
    <n v="104"/>
    <x v="4"/>
    <x v="1"/>
  </r>
  <r>
    <x v="14"/>
    <n v="52"/>
    <n v="71"/>
    <n v="29"/>
    <n v="19"/>
    <n v="0"/>
    <n v="171"/>
    <n v="52"/>
    <n v="223"/>
    <n v="62"/>
    <s v="0"/>
    <n v="62"/>
    <n v="0"/>
    <n v="0"/>
    <n v="0"/>
    <n v="83"/>
    <n v="52"/>
    <n v="135"/>
    <n v="26"/>
    <n v="0"/>
    <n v="26"/>
    <x v="4"/>
    <x v="1"/>
  </r>
  <r>
    <x v="15"/>
    <n v="9"/>
    <n v="10"/>
    <n v="21"/>
    <n v="11"/>
    <n v="0"/>
    <n v="51"/>
    <n v="1"/>
    <n v="52"/>
    <n v="15"/>
    <s v="0"/>
    <n v="15"/>
    <n v="0"/>
    <n v="0"/>
    <n v="0"/>
    <n v="29"/>
    <n v="1"/>
    <n v="30"/>
    <n v="7"/>
    <n v="0"/>
    <n v="7"/>
    <x v="4"/>
    <x v="1"/>
  </r>
  <r>
    <x v="8"/>
    <n v="172"/>
    <n v="876"/>
    <n v="520"/>
    <n v="18"/>
    <n v="3"/>
    <n v="1589"/>
    <n v="2703"/>
    <n v="4292"/>
    <n v="18"/>
    <s v="0"/>
    <n v="18"/>
    <n v="0"/>
    <n v="0"/>
    <n v="0"/>
    <n v="82"/>
    <n v="97"/>
    <n v="179"/>
    <n v="1489"/>
    <n v="2606"/>
    <n v="4095"/>
    <x v="3"/>
    <x v="2"/>
  </r>
  <r>
    <x v="9"/>
    <n v="113"/>
    <n v="1234"/>
    <n v="714"/>
    <n v="404"/>
    <n v="7"/>
    <n v="2472"/>
    <n v="4249"/>
    <n v="6721"/>
    <n v="29"/>
    <s v="0"/>
    <n v="29"/>
    <n v="2"/>
    <n v="0"/>
    <n v="2"/>
    <n v="117"/>
    <n v="256"/>
    <n v="373"/>
    <n v="2324"/>
    <n v="3993"/>
    <n v="6317"/>
    <x v="3"/>
    <x v="2"/>
  </r>
  <r>
    <x v="10"/>
    <n v="201"/>
    <n v="986"/>
    <n v="1060"/>
    <n v="37"/>
    <n v="3"/>
    <n v="2287"/>
    <n v="5434"/>
    <n v="7721"/>
    <n v="40"/>
    <s v="0"/>
    <n v="40"/>
    <n v="0"/>
    <n v="0"/>
    <n v="0"/>
    <n v="460"/>
    <n v="1893"/>
    <n v="2353"/>
    <n v="1787"/>
    <n v="3541"/>
    <n v="5328"/>
    <x v="3"/>
    <x v="2"/>
  </r>
  <r>
    <x v="11"/>
    <n v="511"/>
    <n v="1037"/>
    <n v="325"/>
    <n v="77"/>
    <n v="59"/>
    <n v="2009"/>
    <n v="983"/>
    <n v="2992"/>
    <n v="59"/>
    <s v="0"/>
    <n v="59"/>
    <n v="27"/>
    <n v="23"/>
    <n v="50"/>
    <n v="360"/>
    <n v="94"/>
    <n v="454"/>
    <n v="1563"/>
    <n v="866"/>
    <n v="2429"/>
    <x v="3"/>
    <x v="2"/>
  </r>
  <r>
    <x v="12"/>
    <n v="434"/>
    <n v="1276"/>
    <n v="217"/>
    <n v="47"/>
    <n v="30"/>
    <n v="2004"/>
    <n v="824"/>
    <n v="2828"/>
    <n v="24"/>
    <s v="0"/>
    <n v="24"/>
    <n v="15"/>
    <n v="26"/>
    <n v="41"/>
    <n v="466"/>
    <n v="150"/>
    <n v="616"/>
    <n v="1499"/>
    <n v="648"/>
    <n v="2147"/>
    <x v="3"/>
    <x v="2"/>
  </r>
  <r>
    <x v="19"/>
    <n v="893"/>
    <n v="1364"/>
    <n v="388"/>
    <n v="46"/>
    <n v="30"/>
    <n v="2721"/>
    <n v="2627"/>
    <n v="5348"/>
    <n v="48"/>
    <s v="0"/>
    <n v="48"/>
    <n v="5"/>
    <n v="8"/>
    <n v="13"/>
    <n v="85"/>
    <n v="51"/>
    <n v="136"/>
    <n v="2583"/>
    <n v="2568"/>
    <n v="5151"/>
    <x v="3"/>
    <x v="2"/>
  </r>
  <r>
    <x v="20"/>
    <n v="542"/>
    <n v="1624"/>
    <n v="895"/>
    <n v="60"/>
    <n v="44"/>
    <n v="3165"/>
    <n v="3078"/>
    <n v="6243"/>
    <n v="68"/>
    <s v="0"/>
    <n v="68"/>
    <n v="6"/>
    <n v="0"/>
    <n v="6"/>
    <n v="172"/>
    <n v="91"/>
    <n v="263"/>
    <n v="2919"/>
    <n v="2987"/>
    <n v="5906"/>
    <x v="3"/>
    <x v="2"/>
  </r>
  <r>
    <x v="13"/>
    <n v="458"/>
    <n v="2710"/>
    <n v="1030"/>
    <n v="77"/>
    <n v="63"/>
    <n v="4338"/>
    <n v="2584"/>
    <n v="6922"/>
    <n v="175"/>
    <s v="0"/>
    <n v="175"/>
    <n v="21"/>
    <n v="30"/>
    <n v="51"/>
    <n v="662"/>
    <n v="263"/>
    <n v="925"/>
    <n v="3480"/>
    <n v="2291"/>
    <n v="5771"/>
    <x v="3"/>
    <x v="2"/>
  </r>
  <r>
    <x v="14"/>
    <n v="251"/>
    <n v="359"/>
    <n v="88"/>
    <n v="15"/>
    <n v="5"/>
    <n v="718"/>
    <n v="672"/>
    <n v="1390"/>
    <n v="79"/>
    <s v="0"/>
    <n v="79"/>
    <n v="6"/>
    <n v="8"/>
    <n v="14"/>
    <n v="161"/>
    <n v="89"/>
    <n v="250"/>
    <n v="472"/>
    <n v="575"/>
    <n v="1047"/>
    <x v="3"/>
    <x v="2"/>
  </r>
  <r>
    <x v="16"/>
    <n v="68"/>
    <n v="738"/>
    <n v="296"/>
    <n v="186"/>
    <n v="107"/>
    <n v="1395"/>
    <n v="714"/>
    <n v="2109"/>
    <n v="457"/>
    <s v="0"/>
    <n v="457"/>
    <n v="49"/>
    <n v="0"/>
    <n v="49"/>
    <n v="194"/>
    <n v="387"/>
    <n v="581"/>
    <n v="695"/>
    <n v="327"/>
    <n v="1022"/>
    <x v="3"/>
    <x v="2"/>
  </r>
  <r>
    <x v="17"/>
    <n v="419"/>
    <n v="1179"/>
    <n v="155"/>
    <n v="254"/>
    <n v="33"/>
    <n v="2040"/>
    <n v="1086"/>
    <n v="3126"/>
    <n v="256"/>
    <s v="0"/>
    <n v="256"/>
    <n v="10"/>
    <n v="4"/>
    <n v="14"/>
    <n v="311"/>
    <n v="159"/>
    <n v="470"/>
    <n v="1463"/>
    <n v="923"/>
    <n v="2386"/>
    <x v="3"/>
    <x v="2"/>
  </r>
  <r>
    <x v="18"/>
    <n v="35334"/>
    <n v="152500"/>
    <n v="53565"/>
    <n v="8261"/>
    <n v="3406"/>
    <n v="253066"/>
    <n v="165364"/>
    <n v="418430"/>
    <n v="13079"/>
    <s v="0"/>
    <n v="13079"/>
    <n v="1920"/>
    <n v="1373"/>
    <n v="3293"/>
    <n v="53538"/>
    <n v="24875"/>
    <n v="78413"/>
    <n v="184529"/>
    <n v="139116"/>
    <n v="323645"/>
    <x v="3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3"/>
    <x v="2"/>
  </r>
  <r>
    <x v="22"/>
    <n v="207581"/>
    <n v="1050740"/>
    <n v="345919"/>
    <n v="27823"/>
    <n v="16505"/>
    <n v="1648568"/>
    <n v="1269875"/>
    <n v="2918443"/>
    <n v="29837"/>
    <s v="0"/>
    <n v="29837"/>
    <n v="7132"/>
    <n v="13791"/>
    <n v="20923"/>
    <n v="338449"/>
    <n v="165146"/>
    <n v="503595"/>
    <n v="1273150"/>
    <n v="1090938"/>
    <n v="2364088"/>
    <x v="3"/>
    <x v="2"/>
  </r>
  <r>
    <x v="23"/>
    <n v="59.383510699164667"/>
    <n v="67.0983479887865"/>
    <n v="55.196904419977663"/>
    <n v="41.514473291554758"/>
    <n v="50.847196549599509"/>
    <n v="62.405335937707015"/>
    <n v="43.600109869358469"/>
    <n v="52.544227313809579"/>
    <n v="39.29540366126696"/>
    <m/>
    <n v="39.29540366126696"/>
    <n v="46.251621271076523"/>
    <n v="32.101955307262571"/>
    <n v="35.83932853717026"/>
    <n v="59.239830567807886"/>
    <n v="40.396761331669971"/>
    <n v="51.380429126748496"/>
    <n v="64.331696175923682"/>
    <n v="44.333016360666129"/>
    <n v="53.247383902951022"/>
    <x v="3"/>
    <x v="2"/>
  </r>
  <r>
    <x v="24"/>
    <n v="5.8748231165449711"/>
    <n v="6.8900983606557373"/>
    <n v="6.4579296182208532"/>
    <n v="3.3679941895654277"/>
    <n v="4.8458602466236051"/>
    <n v="6.5143796479969653"/>
    <n v="7.6792711835707896"/>
    <n v="6.9747460746122414"/>
    <n v="2.2812906185488186"/>
    <m/>
    <n v="2.2812906185488186"/>
    <n v="3.7145833333333331"/>
    <n v="10.044428259286235"/>
    <n v="6.3537807470391741"/>
    <n v="6.3216593821211102"/>
    <n v="6.6390351758793971"/>
    <n v="6.4223406833050642"/>
    <n v="6.8994575378395808"/>
    <n v="7.8419304752868113"/>
    <n v="7.3045713667753249"/>
    <x v="3"/>
    <x v="2"/>
  </r>
  <r>
    <x v="14"/>
    <n v="76"/>
    <n v="53"/>
    <n v="41"/>
    <n v="16"/>
    <n v="9"/>
    <n v="195"/>
    <n v="74"/>
    <n v="269"/>
    <n v="70"/>
    <s v="0"/>
    <n v="70"/>
    <n v="0"/>
    <n v="0"/>
    <n v="0"/>
    <n v="98"/>
    <n v="66"/>
    <n v="164"/>
    <n v="27"/>
    <n v="8"/>
    <n v="35"/>
    <x v="10"/>
    <x v="1"/>
  </r>
  <r>
    <x v="15"/>
    <n v="13"/>
    <n v="56"/>
    <n v="0"/>
    <n v="8"/>
    <n v="2"/>
    <n v="79"/>
    <n v="5"/>
    <n v="84"/>
    <n v="5"/>
    <s v="0"/>
    <n v="5"/>
    <n v="0"/>
    <n v="0"/>
    <n v="0"/>
    <n v="74"/>
    <n v="5"/>
    <n v="79"/>
    <n v="0"/>
    <n v="0"/>
    <n v="0"/>
    <x v="10"/>
    <x v="1"/>
  </r>
  <r>
    <x v="16"/>
    <n v="39"/>
    <n v="50"/>
    <n v="69"/>
    <n v="103"/>
    <n v="10"/>
    <n v="271"/>
    <n v="2"/>
    <n v="273"/>
    <n v="166"/>
    <s v="0"/>
    <n v="166"/>
    <n v="0"/>
    <n v="0"/>
    <n v="0"/>
    <n v="95"/>
    <n v="2"/>
    <n v="97"/>
    <n v="10"/>
    <n v="0"/>
    <n v="10"/>
    <x v="10"/>
    <x v="1"/>
  </r>
  <r>
    <x v="17"/>
    <n v="37"/>
    <n v="58"/>
    <n v="54"/>
    <n v="86"/>
    <n v="5"/>
    <n v="240"/>
    <n v="6"/>
    <n v="246"/>
    <n v="144"/>
    <s v="0"/>
    <n v="144"/>
    <n v="0"/>
    <n v="0"/>
    <n v="0"/>
    <n v="83"/>
    <n v="0"/>
    <n v="83"/>
    <n v="13"/>
    <n v="6"/>
    <n v="19"/>
    <x v="10"/>
    <x v="1"/>
  </r>
  <r>
    <x v="18"/>
    <n v="4775"/>
    <n v="26973"/>
    <n v="22173"/>
    <n v="13281"/>
    <n v="2771"/>
    <n v="69973"/>
    <n v="33489"/>
    <n v="103462"/>
    <n v="11546"/>
    <s v="319"/>
    <n v="11865"/>
    <n v="3242"/>
    <n v="1247"/>
    <n v="4489"/>
    <n v="39948"/>
    <n v="15353"/>
    <n v="55301"/>
    <n v="15237"/>
    <n v="16570"/>
    <n v="31807"/>
    <x v="10"/>
    <x v="1"/>
  </r>
  <r>
    <x v="0"/>
    <n v="2601"/>
    <n v="5744"/>
    <n v="4729"/>
    <n v="4859"/>
    <n v="747"/>
    <n v="18680"/>
    <n v="5109"/>
    <n v="23789"/>
    <n v="8772"/>
    <s v="326"/>
    <n v="9098"/>
    <n v="570"/>
    <n v="30"/>
    <n v="600"/>
    <n v="6430"/>
    <n v="4267"/>
    <n v="10697"/>
    <n v="2908"/>
    <n v="486"/>
    <n v="3394"/>
    <x v="11"/>
    <x v="1"/>
  </r>
  <r>
    <x v="1"/>
    <n v="106"/>
    <n v="657"/>
    <n v="601"/>
    <n v="283"/>
    <n v="26"/>
    <n v="1673"/>
    <n v="3024"/>
    <n v="4697"/>
    <n v="46"/>
    <s v="0"/>
    <n v="46"/>
    <n v="3"/>
    <n v="3"/>
    <n v="6"/>
    <n v="799"/>
    <n v="1672"/>
    <n v="2471"/>
    <n v="825"/>
    <n v="1349"/>
    <n v="2174"/>
    <x v="11"/>
    <x v="1"/>
  </r>
  <r>
    <x v="2"/>
    <n v="204"/>
    <n v="701"/>
    <n v="293"/>
    <n v="1139"/>
    <n v="6"/>
    <n v="2343"/>
    <n v="987"/>
    <n v="3330"/>
    <n v="19"/>
    <s v="0"/>
    <n v="19"/>
    <n v="1"/>
    <n v="1"/>
    <n v="2"/>
    <n v="903"/>
    <n v="368"/>
    <n v="1271"/>
    <n v="1420"/>
    <n v="618"/>
    <n v="2038"/>
    <x v="11"/>
    <x v="1"/>
  </r>
  <r>
    <x v="3"/>
    <n v="757"/>
    <n v="3973"/>
    <n v="3448"/>
    <n v="1807"/>
    <n v="808"/>
    <n v="10793"/>
    <n v="6820"/>
    <n v="17613"/>
    <n v="265"/>
    <s v="0"/>
    <n v="265"/>
    <n v="676"/>
    <n v="1258"/>
    <n v="1934"/>
    <n v="7827"/>
    <n v="2814"/>
    <n v="10641"/>
    <n v="2025"/>
    <n v="2748"/>
    <n v="4773"/>
    <x v="11"/>
    <x v="1"/>
  </r>
  <r>
    <x v="4"/>
    <n v="156"/>
    <n v="1164"/>
    <n v="1167"/>
    <n v="234"/>
    <n v="3"/>
    <n v="2724"/>
    <n v="496"/>
    <n v="3220"/>
    <n v="56"/>
    <s v="0"/>
    <n v="56"/>
    <n v="45"/>
    <n v="3"/>
    <n v="48"/>
    <n v="2135"/>
    <n v="132"/>
    <n v="2267"/>
    <n v="488"/>
    <n v="361"/>
    <n v="849"/>
    <x v="11"/>
    <x v="1"/>
  </r>
  <r>
    <x v="5"/>
    <n v="525"/>
    <n v="8293"/>
    <n v="5693"/>
    <n v="1795"/>
    <n v="1056"/>
    <n v="17362"/>
    <n v="4023"/>
    <n v="21385"/>
    <n v="179"/>
    <s v="0"/>
    <n v="179"/>
    <n v="1286"/>
    <n v="119"/>
    <n v="1405"/>
    <n v="11692"/>
    <n v="2067"/>
    <n v="13759"/>
    <n v="4205"/>
    <n v="1837"/>
    <n v="6042"/>
    <x v="11"/>
    <x v="1"/>
  </r>
  <r>
    <x v="6"/>
    <n v="138"/>
    <n v="827"/>
    <n v="325"/>
    <n v="31"/>
    <n v="6"/>
    <n v="1327"/>
    <n v="290"/>
    <n v="1617"/>
    <n v="175"/>
    <s v="0"/>
    <n v="175"/>
    <n v="5"/>
    <n v="0"/>
    <n v="5"/>
    <n v="1013"/>
    <n v="185"/>
    <n v="1198"/>
    <n v="134"/>
    <n v="105"/>
    <n v="239"/>
    <x v="11"/>
    <x v="1"/>
  </r>
  <r>
    <x v="7"/>
    <n v="22"/>
    <n v="1165"/>
    <n v="2531"/>
    <n v="450"/>
    <n v="29"/>
    <n v="4197"/>
    <n v="8216"/>
    <n v="12413"/>
    <n v="13"/>
    <s v="0"/>
    <n v="13"/>
    <n v="0"/>
    <n v="32"/>
    <n v="32"/>
    <n v="2992"/>
    <n v="2245"/>
    <n v="5237"/>
    <n v="1192"/>
    <n v="5939"/>
    <n v="7131"/>
    <x v="11"/>
    <x v="1"/>
  </r>
  <r>
    <x v="8"/>
    <n v="10"/>
    <n v="231"/>
    <n v="888"/>
    <n v="376"/>
    <n v="5"/>
    <n v="1510"/>
    <n v="828"/>
    <n v="2338"/>
    <n v="24"/>
    <s v="0"/>
    <n v="24"/>
    <n v="0"/>
    <n v="0"/>
    <n v="0"/>
    <n v="1008"/>
    <n v="303"/>
    <n v="1311"/>
    <n v="478"/>
    <n v="525"/>
    <n v="1003"/>
    <x v="11"/>
    <x v="1"/>
  </r>
  <r>
    <x v="9"/>
    <n v="236"/>
    <n v="1094"/>
    <n v="884"/>
    <n v="436"/>
    <n v="113"/>
    <n v="2763"/>
    <n v="2666"/>
    <n v="5429"/>
    <n v="202"/>
    <s v="0"/>
    <n v="202"/>
    <n v="0"/>
    <n v="0"/>
    <n v="0"/>
    <n v="1875"/>
    <n v="1054"/>
    <n v="2929"/>
    <n v="686"/>
    <n v="1612"/>
    <n v="2298"/>
    <x v="11"/>
    <x v="1"/>
  </r>
  <r>
    <x v="10"/>
    <n v="239"/>
    <n v="191"/>
    <n v="666"/>
    <n v="371"/>
    <n v="2"/>
    <n v="1469"/>
    <n v="5790"/>
    <n v="7259"/>
    <n v="232"/>
    <s v="0"/>
    <n v="232"/>
    <n v="0"/>
    <n v="0"/>
    <n v="0"/>
    <n v="846"/>
    <n v="1275"/>
    <n v="2121"/>
    <n v="391"/>
    <n v="4515"/>
    <n v="4906"/>
    <x v="11"/>
    <x v="1"/>
  </r>
  <r>
    <x v="11"/>
    <n v="21"/>
    <n v="259"/>
    <n v="66"/>
    <n v="38"/>
    <n v="0"/>
    <n v="384"/>
    <n v="199"/>
    <n v="583"/>
    <n v="16"/>
    <s v="0"/>
    <n v="16"/>
    <n v="0"/>
    <n v="5"/>
    <n v="5"/>
    <n v="292"/>
    <n v="98"/>
    <n v="390"/>
    <n v="76"/>
    <n v="96"/>
    <n v="172"/>
    <x v="11"/>
    <x v="1"/>
  </r>
  <r>
    <x v="12"/>
    <n v="99"/>
    <n v="374"/>
    <n v="237"/>
    <n v="41"/>
    <n v="142"/>
    <n v="893"/>
    <n v="216"/>
    <n v="1109"/>
    <n v="14"/>
    <s v="0"/>
    <n v="14"/>
    <n v="17"/>
    <n v="3"/>
    <n v="20"/>
    <n v="756"/>
    <n v="111"/>
    <n v="867"/>
    <n v="106"/>
    <n v="102"/>
    <n v="208"/>
    <x v="11"/>
    <x v="1"/>
  </r>
  <r>
    <x v="13"/>
    <n v="7"/>
    <n v="160"/>
    <n v="189"/>
    <n v="16"/>
    <n v="42"/>
    <n v="414"/>
    <n v="728"/>
    <n v="1142"/>
    <n v="29"/>
    <s v="0"/>
    <n v="29"/>
    <n v="20"/>
    <n v="0"/>
    <n v="20"/>
    <n v="292"/>
    <n v="527"/>
    <n v="819"/>
    <n v="73"/>
    <n v="201"/>
    <n v="274"/>
    <x v="11"/>
    <x v="1"/>
  </r>
  <r>
    <x v="14"/>
    <n v="78"/>
    <n v="160"/>
    <n v="51"/>
    <n v="23"/>
    <n v="3"/>
    <n v="315"/>
    <n v="3"/>
    <n v="318"/>
    <n v="86"/>
    <s v="0"/>
    <n v="86"/>
    <n v="0"/>
    <n v="0"/>
    <n v="0"/>
    <n v="211"/>
    <n v="0"/>
    <n v="211"/>
    <n v="18"/>
    <n v="3"/>
    <n v="21"/>
    <x v="11"/>
    <x v="1"/>
  </r>
  <r>
    <x v="15"/>
    <n v="4"/>
    <n v="33"/>
    <n v="23"/>
    <n v="23"/>
    <n v="0"/>
    <n v="83"/>
    <n v="18"/>
    <n v="101"/>
    <n v="15"/>
    <s v="0"/>
    <n v="15"/>
    <n v="0"/>
    <n v="0"/>
    <n v="0"/>
    <n v="61"/>
    <n v="0"/>
    <n v="61"/>
    <n v="7"/>
    <n v="18"/>
    <n v="25"/>
    <x v="11"/>
    <x v="1"/>
  </r>
  <r>
    <x v="16"/>
    <n v="52"/>
    <n v="65"/>
    <n v="53"/>
    <n v="38"/>
    <n v="8"/>
    <n v="216"/>
    <n v="19"/>
    <n v="235"/>
    <n v="116"/>
    <s v="0"/>
    <n v="116"/>
    <n v="2"/>
    <n v="0"/>
    <n v="2"/>
    <n v="78"/>
    <n v="11"/>
    <n v="89"/>
    <n v="20"/>
    <n v="8"/>
    <n v="28"/>
    <x v="11"/>
    <x v="1"/>
  </r>
  <r>
    <x v="17"/>
    <n v="53"/>
    <n v="116"/>
    <n v="75"/>
    <n v="77"/>
    <n v="0"/>
    <n v="321"/>
    <n v="16"/>
    <n v="337"/>
    <n v="162"/>
    <s v="0"/>
    <n v="162"/>
    <n v="0"/>
    <n v="0"/>
    <n v="0"/>
    <n v="147"/>
    <n v="0"/>
    <n v="147"/>
    <n v="12"/>
    <n v="16"/>
    <n v="28"/>
    <x v="11"/>
    <x v="1"/>
  </r>
  <r>
    <x v="18"/>
    <n v="5308"/>
    <n v="25207"/>
    <n v="21919"/>
    <n v="12037"/>
    <n v="2996"/>
    <n v="67467"/>
    <n v="39448"/>
    <n v="106915"/>
    <n v="10421"/>
    <s v="326"/>
    <n v="10747"/>
    <n v="2625"/>
    <n v="1454"/>
    <n v="4079"/>
    <n v="39357"/>
    <n v="17129"/>
    <n v="56486"/>
    <n v="15064"/>
    <n v="20539"/>
    <n v="35603"/>
    <x v="11"/>
    <x v="1"/>
  </r>
  <r>
    <x v="0"/>
    <n v="2525"/>
    <n v="4951"/>
    <n v="4061"/>
    <n v="3451"/>
    <n v="355"/>
    <n v="15343"/>
    <n v="3024"/>
    <n v="18367"/>
    <n v="8052"/>
    <s v="328"/>
    <n v="8380"/>
    <n v="133"/>
    <n v="13"/>
    <n v="146"/>
    <n v="4284"/>
    <n v="2330"/>
    <n v="6614"/>
    <n v="2874"/>
    <n v="353"/>
    <n v="3227"/>
    <x v="0"/>
    <x v="3"/>
  </r>
  <r>
    <x v="1"/>
    <n v="83"/>
    <n v="735"/>
    <n v="884"/>
    <n v="165"/>
    <n v="55"/>
    <n v="1922"/>
    <n v="2354"/>
    <n v="4276"/>
    <n v="42"/>
    <s v="0"/>
    <n v="42"/>
    <n v="0"/>
    <n v="2"/>
    <n v="2"/>
    <n v="951"/>
    <n v="952"/>
    <n v="1903"/>
    <n v="929"/>
    <n v="1400"/>
    <n v="2329"/>
    <x v="0"/>
    <x v="3"/>
  </r>
  <r>
    <x v="2"/>
    <n v="157"/>
    <n v="935"/>
    <n v="483"/>
    <n v="964"/>
    <n v="356"/>
    <n v="2895"/>
    <n v="1358"/>
    <n v="4253"/>
    <n v="6"/>
    <s v="0"/>
    <n v="6"/>
    <n v="0"/>
    <n v="2"/>
    <n v="2"/>
    <n v="1357"/>
    <n v="600"/>
    <n v="1957"/>
    <n v="1532"/>
    <n v="756"/>
    <n v="2288"/>
    <x v="0"/>
    <x v="3"/>
  </r>
  <r>
    <x v="3"/>
    <n v="790"/>
    <n v="4485"/>
    <n v="3413"/>
    <n v="2470"/>
    <n v="681"/>
    <n v="11839"/>
    <n v="6869"/>
    <n v="18708"/>
    <n v="338"/>
    <s v="0"/>
    <n v="338"/>
    <n v="591"/>
    <n v="1209"/>
    <n v="1800"/>
    <n v="8357"/>
    <n v="2935"/>
    <n v="11292"/>
    <n v="2553"/>
    <n v="2725"/>
    <n v="5278"/>
    <x v="0"/>
    <x v="3"/>
  </r>
  <r>
    <x v="4"/>
    <n v="106"/>
    <n v="977"/>
    <n v="1327"/>
    <n v="395"/>
    <n v="14"/>
    <n v="2819"/>
    <n v="544"/>
    <n v="3363"/>
    <n v="53"/>
    <s v="0"/>
    <n v="53"/>
    <n v="45"/>
    <n v="8"/>
    <n v="53"/>
    <n v="2239"/>
    <n v="208"/>
    <n v="2447"/>
    <n v="482"/>
    <n v="328"/>
    <n v="810"/>
    <x v="0"/>
    <x v="3"/>
  </r>
  <r>
    <x v="5"/>
    <n v="363"/>
    <n v="10068"/>
    <n v="5287"/>
    <n v="2084"/>
    <n v="701"/>
    <n v="18503"/>
    <n v="3772"/>
    <n v="22275"/>
    <n v="156"/>
    <s v="0"/>
    <n v="156"/>
    <n v="920"/>
    <n v="141"/>
    <n v="1061"/>
    <n v="10906"/>
    <n v="1865"/>
    <n v="12771"/>
    <n v="6521"/>
    <n v="1766"/>
    <n v="8287"/>
    <x v="0"/>
    <x v="3"/>
  </r>
  <r>
    <x v="6"/>
    <n v="80"/>
    <n v="463"/>
    <n v="233"/>
    <n v="4"/>
    <n v="0"/>
    <n v="780"/>
    <n v="309"/>
    <n v="1089"/>
    <n v="62"/>
    <s v="0"/>
    <n v="62"/>
    <n v="0"/>
    <n v="0"/>
    <n v="0"/>
    <n v="613"/>
    <n v="139"/>
    <n v="752"/>
    <n v="105"/>
    <n v="170"/>
    <n v="275"/>
    <x v="0"/>
    <x v="3"/>
  </r>
  <r>
    <x v="7"/>
    <n v="58"/>
    <n v="1015"/>
    <n v="2327"/>
    <n v="627"/>
    <n v="4"/>
    <n v="4031"/>
    <n v="7336"/>
    <n v="11367"/>
    <n v="69"/>
    <s v="0"/>
    <n v="69"/>
    <n v="2"/>
    <n v="0"/>
    <n v="2"/>
    <n v="2681"/>
    <n v="2314"/>
    <n v="4995"/>
    <n v="1279"/>
    <n v="5022"/>
    <n v="6301"/>
    <x v="0"/>
    <x v="3"/>
  </r>
  <r>
    <x v="8"/>
    <n v="5"/>
    <n v="164"/>
    <n v="644"/>
    <n v="580"/>
    <n v="0"/>
    <n v="1393"/>
    <n v="647"/>
    <n v="2040"/>
    <n v="8"/>
    <s v="0"/>
    <n v="8"/>
    <n v="2"/>
    <n v="0"/>
    <n v="2"/>
    <n v="751"/>
    <n v="267"/>
    <n v="1018"/>
    <n v="632"/>
    <n v="380"/>
    <n v="1012"/>
    <x v="0"/>
    <x v="3"/>
  </r>
  <r>
    <x v="9"/>
    <n v="285"/>
    <n v="1190"/>
    <n v="790"/>
    <n v="525"/>
    <n v="93"/>
    <n v="2883"/>
    <n v="2365"/>
    <n v="5248"/>
    <n v="282"/>
    <s v="0"/>
    <n v="282"/>
    <n v="8"/>
    <n v="0"/>
    <n v="8"/>
    <n v="1633"/>
    <n v="443"/>
    <n v="2076"/>
    <n v="960"/>
    <n v="1922"/>
    <n v="2882"/>
    <x v="0"/>
    <x v="3"/>
  </r>
  <r>
    <x v="10"/>
    <n v="243"/>
    <n v="294"/>
    <n v="1153"/>
    <n v="570"/>
    <n v="9"/>
    <n v="2269"/>
    <n v="6270"/>
    <n v="8539"/>
    <n v="250"/>
    <s v="0"/>
    <n v="250"/>
    <n v="0"/>
    <n v="0"/>
    <n v="0"/>
    <n v="1312"/>
    <n v="1950"/>
    <n v="3262"/>
    <n v="707"/>
    <n v="4320"/>
    <n v="5027"/>
    <x v="0"/>
    <x v="3"/>
  </r>
  <r>
    <x v="11"/>
    <n v="19"/>
    <n v="201"/>
    <n v="87"/>
    <n v="46"/>
    <n v="5"/>
    <n v="358"/>
    <n v="155"/>
    <n v="513"/>
    <n v="26"/>
    <s v="0"/>
    <n v="26"/>
    <n v="0"/>
    <n v="0"/>
    <n v="0"/>
    <n v="275"/>
    <n v="108"/>
    <n v="383"/>
    <n v="57"/>
    <n v="47"/>
    <n v="104"/>
    <x v="0"/>
    <x v="3"/>
  </r>
  <r>
    <x v="12"/>
    <n v="32"/>
    <n v="281"/>
    <n v="178"/>
    <n v="57"/>
    <n v="124"/>
    <n v="672"/>
    <n v="323"/>
    <n v="995"/>
    <n v="2"/>
    <s v="0"/>
    <n v="2"/>
    <n v="38"/>
    <n v="8"/>
    <n v="46"/>
    <n v="589"/>
    <n v="186"/>
    <n v="775"/>
    <n v="43"/>
    <n v="129"/>
    <n v="172"/>
    <x v="0"/>
    <x v="3"/>
  </r>
  <r>
    <x v="13"/>
    <n v="23"/>
    <n v="145"/>
    <n v="293"/>
    <n v="28"/>
    <n v="20"/>
    <n v="509"/>
    <n v="1006"/>
    <n v="1515"/>
    <n v="48"/>
    <s v="0"/>
    <n v="48"/>
    <n v="0"/>
    <n v="0"/>
    <n v="0"/>
    <n v="428"/>
    <n v="765"/>
    <n v="1193"/>
    <n v="33"/>
    <n v="241"/>
    <n v="274"/>
    <x v="0"/>
    <x v="3"/>
  </r>
  <r>
    <x v="14"/>
    <n v="86"/>
    <n v="60"/>
    <n v="93"/>
    <n v="12"/>
    <n v="2"/>
    <n v="253"/>
    <n v="202"/>
    <n v="455"/>
    <n v="57"/>
    <s v="0"/>
    <n v="57"/>
    <n v="0"/>
    <n v="3"/>
    <n v="3"/>
    <n v="169"/>
    <n v="181"/>
    <n v="350"/>
    <n v="27"/>
    <n v="18"/>
    <n v="45"/>
    <x v="0"/>
    <x v="3"/>
  </r>
  <r>
    <x v="15"/>
    <n v="11"/>
    <n v="21"/>
    <n v="5"/>
    <n v="16"/>
    <n v="10"/>
    <n v="63"/>
    <n v="34"/>
    <n v="97"/>
    <n v="20"/>
    <s v="0"/>
    <n v="20"/>
    <n v="0"/>
    <n v="0"/>
    <n v="0"/>
    <n v="43"/>
    <n v="34"/>
    <n v="77"/>
    <n v="0"/>
    <n v="0"/>
    <n v="0"/>
    <x v="0"/>
    <x v="3"/>
  </r>
  <r>
    <x v="16"/>
    <n v="31"/>
    <n v="56"/>
    <n v="90"/>
    <n v="54"/>
    <n v="9"/>
    <n v="240"/>
    <n v="0"/>
    <n v="240"/>
    <n v="119"/>
    <s v="0"/>
    <n v="119"/>
    <n v="0"/>
    <n v="0"/>
    <n v="0"/>
    <n v="107"/>
    <n v="0"/>
    <n v="107"/>
    <n v="14"/>
    <n v="0"/>
    <n v="14"/>
    <x v="0"/>
    <x v="3"/>
  </r>
  <r>
    <x v="17"/>
    <n v="65"/>
    <n v="80"/>
    <n v="125"/>
    <n v="61"/>
    <n v="9"/>
    <n v="340"/>
    <n v="9"/>
    <n v="349"/>
    <n v="199"/>
    <s v="0"/>
    <n v="199"/>
    <n v="0"/>
    <n v="2"/>
    <n v="2"/>
    <n v="101"/>
    <n v="0"/>
    <n v="101"/>
    <n v="40"/>
    <n v="7"/>
    <n v="47"/>
    <x v="0"/>
    <x v="3"/>
  </r>
  <r>
    <x v="18"/>
    <n v="4962"/>
    <n v="26121"/>
    <n v="21473"/>
    <n v="12109"/>
    <n v="2447"/>
    <n v="67112"/>
    <n v="36577"/>
    <n v="103689"/>
    <n v="9789"/>
    <s v="328"/>
    <n v="10117"/>
    <n v="1739"/>
    <n v="1388"/>
    <n v="3127"/>
    <n v="36796"/>
    <n v="15277"/>
    <n v="52073"/>
    <n v="18788"/>
    <n v="19584"/>
    <n v="38372"/>
    <x v="0"/>
    <x v="3"/>
  </r>
  <r>
    <x v="0"/>
    <n v="2766"/>
    <n v="6686"/>
    <n v="5223"/>
    <n v="3236"/>
    <n v="930"/>
    <n v="18841"/>
    <n v="4287"/>
    <n v="23128"/>
    <n v="8843"/>
    <s v="324"/>
    <n v="9167"/>
    <n v="723"/>
    <n v="19"/>
    <n v="742"/>
    <n v="6315"/>
    <n v="3522"/>
    <n v="9837"/>
    <n v="2960"/>
    <n v="422"/>
    <n v="3382"/>
    <x v="1"/>
    <x v="3"/>
  </r>
  <r>
    <x v="1"/>
    <n v="155"/>
    <n v="1082"/>
    <n v="946"/>
    <n v="166"/>
    <n v="68"/>
    <n v="2417"/>
    <n v="2129"/>
    <n v="4546"/>
    <n v="44"/>
    <s v="0"/>
    <n v="44"/>
    <n v="0"/>
    <n v="0"/>
    <n v="0"/>
    <n v="1181"/>
    <n v="711"/>
    <n v="1892"/>
    <n v="1192"/>
    <n v="1418"/>
    <n v="2610"/>
    <x v="1"/>
    <x v="3"/>
  </r>
  <r>
    <x v="2"/>
    <n v="174"/>
    <n v="1303"/>
    <n v="822"/>
    <n v="1359"/>
    <n v="5"/>
    <n v="3663"/>
    <n v="1080"/>
    <n v="4743"/>
    <n v="35"/>
    <s v="0"/>
    <n v="35"/>
    <n v="5"/>
    <n v="11"/>
    <n v="16"/>
    <n v="1317"/>
    <n v="534"/>
    <n v="1851"/>
    <n v="2306"/>
    <n v="535"/>
    <n v="2841"/>
    <x v="1"/>
    <x v="3"/>
  </r>
  <r>
    <x v="3"/>
    <n v="1071"/>
    <n v="4496"/>
    <n v="3046"/>
    <n v="2052"/>
    <n v="670"/>
    <n v="11335"/>
    <n v="7362"/>
    <n v="18697"/>
    <n v="230"/>
    <s v="0"/>
    <n v="230"/>
    <n v="383"/>
    <n v="1230"/>
    <n v="1613"/>
    <n v="8146"/>
    <n v="2718"/>
    <n v="10864"/>
    <n v="2576"/>
    <n v="3414"/>
    <n v="5990"/>
    <x v="1"/>
    <x v="3"/>
  </r>
  <r>
    <x v="4"/>
    <n v="244"/>
    <n v="2073"/>
    <n v="2463"/>
    <n v="559"/>
    <n v="0"/>
    <n v="5339"/>
    <n v="808"/>
    <n v="6147"/>
    <n v="107"/>
    <s v="0"/>
    <n v="107"/>
    <n v="127"/>
    <n v="5"/>
    <n v="132"/>
    <n v="4137"/>
    <n v="219"/>
    <n v="4356"/>
    <n v="968"/>
    <n v="584"/>
    <n v="1552"/>
    <x v="1"/>
    <x v="3"/>
  </r>
  <r>
    <x v="5"/>
    <n v="879"/>
    <n v="11676"/>
    <n v="6996"/>
    <n v="1617"/>
    <n v="895"/>
    <n v="22063"/>
    <n v="4205"/>
    <n v="26268"/>
    <n v="145"/>
    <s v="0"/>
    <n v="145"/>
    <n v="976"/>
    <n v="168"/>
    <n v="1144"/>
    <n v="14289"/>
    <n v="2224"/>
    <n v="16513"/>
    <n v="6653"/>
    <n v="1813"/>
    <n v="8466"/>
    <x v="1"/>
    <x v="3"/>
  </r>
  <r>
    <x v="6"/>
    <n v="87"/>
    <n v="495"/>
    <n v="204"/>
    <n v="34"/>
    <n v="9"/>
    <n v="829"/>
    <n v="217"/>
    <n v="1046"/>
    <n v="75"/>
    <s v="0"/>
    <n v="75"/>
    <n v="4"/>
    <n v="0"/>
    <n v="4"/>
    <n v="630"/>
    <n v="124"/>
    <n v="754"/>
    <n v="120"/>
    <n v="93"/>
    <n v="213"/>
    <x v="1"/>
    <x v="3"/>
  </r>
  <r>
    <x v="7"/>
    <n v="110"/>
    <n v="978"/>
    <n v="2801"/>
    <n v="394"/>
    <n v="6"/>
    <n v="4289"/>
    <n v="7676"/>
    <n v="11965"/>
    <n v="97"/>
    <s v="0"/>
    <n v="97"/>
    <n v="2"/>
    <n v="0"/>
    <n v="2"/>
    <n v="3020"/>
    <n v="2390"/>
    <n v="5410"/>
    <n v="1170"/>
    <n v="5286"/>
    <n v="6456"/>
    <x v="1"/>
    <x v="3"/>
  </r>
  <r>
    <x v="8"/>
    <n v="5"/>
    <n v="196"/>
    <n v="426"/>
    <n v="407"/>
    <n v="0"/>
    <n v="1034"/>
    <n v="578"/>
    <n v="1612"/>
    <n v="18"/>
    <s v="0"/>
    <n v="18"/>
    <n v="0"/>
    <n v="0"/>
    <n v="0"/>
    <n v="542"/>
    <n v="177"/>
    <n v="719"/>
    <n v="474"/>
    <n v="401"/>
    <n v="875"/>
    <x v="1"/>
    <x v="3"/>
  </r>
  <r>
    <x v="9"/>
    <n v="207"/>
    <n v="1288"/>
    <n v="705"/>
    <n v="418"/>
    <n v="104"/>
    <n v="2722"/>
    <n v="2310"/>
    <n v="5032"/>
    <n v="178"/>
    <s v="0"/>
    <n v="178"/>
    <n v="0"/>
    <n v="0"/>
    <n v="0"/>
    <n v="1749"/>
    <n v="464"/>
    <n v="2213"/>
    <n v="795"/>
    <n v="1846"/>
    <n v="2641"/>
    <x v="1"/>
    <x v="3"/>
  </r>
  <r>
    <x v="10"/>
    <n v="354"/>
    <n v="304"/>
    <n v="1240"/>
    <n v="415"/>
    <n v="11"/>
    <n v="2324"/>
    <n v="6356"/>
    <n v="8680"/>
    <n v="344"/>
    <s v="0"/>
    <n v="344"/>
    <n v="0"/>
    <n v="2"/>
    <n v="2"/>
    <n v="1414"/>
    <n v="1824"/>
    <n v="3238"/>
    <n v="566"/>
    <n v="4530"/>
    <n v="5096"/>
    <x v="1"/>
    <x v="3"/>
  </r>
  <r>
    <x v="11"/>
    <n v="52"/>
    <n v="291"/>
    <n v="67"/>
    <n v="37"/>
    <n v="6"/>
    <n v="453"/>
    <n v="96"/>
    <n v="549"/>
    <n v="36"/>
    <s v="0"/>
    <n v="36"/>
    <n v="1"/>
    <n v="0"/>
    <n v="1"/>
    <n v="322"/>
    <n v="40"/>
    <n v="362"/>
    <n v="94"/>
    <n v="56"/>
    <n v="150"/>
    <x v="1"/>
    <x v="3"/>
  </r>
  <r>
    <x v="12"/>
    <n v="46"/>
    <n v="201"/>
    <n v="253"/>
    <n v="76"/>
    <n v="119"/>
    <n v="695"/>
    <n v="141"/>
    <n v="836"/>
    <n v="30"/>
    <s v="0"/>
    <n v="30"/>
    <n v="25"/>
    <n v="0"/>
    <n v="25"/>
    <n v="597"/>
    <n v="72"/>
    <n v="669"/>
    <n v="43"/>
    <n v="69"/>
    <n v="112"/>
    <x v="1"/>
    <x v="3"/>
  </r>
  <r>
    <x v="13"/>
    <n v="37"/>
    <n v="157"/>
    <n v="250"/>
    <n v="17"/>
    <n v="10"/>
    <n v="471"/>
    <n v="957"/>
    <n v="1428"/>
    <n v="49"/>
    <s v="0"/>
    <n v="49"/>
    <n v="0"/>
    <n v="0"/>
    <n v="0"/>
    <n v="361"/>
    <n v="505"/>
    <n v="866"/>
    <n v="61"/>
    <n v="452"/>
    <n v="513"/>
    <x v="1"/>
    <x v="3"/>
  </r>
  <r>
    <x v="14"/>
    <n v="85"/>
    <n v="114"/>
    <n v="46"/>
    <n v="10"/>
    <n v="0"/>
    <n v="255"/>
    <n v="123"/>
    <n v="378"/>
    <n v="56"/>
    <s v="0"/>
    <n v="56"/>
    <n v="0"/>
    <n v="0"/>
    <n v="0"/>
    <n v="175"/>
    <n v="123"/>
    <n v="298"/>
    <n v="24"/>
    <n v="0"/>
    <n v="24"/>
    <x v="1"/>
    <x v="3"/>
  </r>
  <r>
    <x v="15"/>
    <n v="19"/>
    <n v="87"/>
    <n v="20"/>
    <n v="15"/>
    <n v="17"/>
    <n v="158"/>
    <n v="29"/>
    <n v="187"/>
    <n v="28"/>
    <s v="0"/>
    <n v="28"/>
    <n v="7"/>
    <n v="0"/>
    <n v="7"/>
    <n v="114"/>
    <n v="29"/>
    <n v="143"/>
    <n v="9"/>
    <n v="0"/>
    <n v="9"/>
    <x v="1"/>
    <x v="3"/>
  </r>
  <r>
    <x v="16"/>
    <n v="297"/>
    <n v="131"/>
    <n v="61"/>
    <n v="47"/>
    <n v="3"/>
    <n v="539"/>
    <n v="6"/>
    <n v="545"/>
    <n v="285"/>
    <s v="0"/>
    <n v="285"/>
    <n v="0"/>
    <n v="0"/>
    <n v="0"/>
    <n v="244"/>
    <n v="6"/>
    <n v="250"/>
    <n v="10"/>
    <n v="0"/>
    <n v="10"/>
    <x v="1"/>
    <x v="3"/>
  </r>
  <r>
    <x v="17"/>
    <n v="87"/>
    <n v="69"/>
    <n v="108"/>
    <n v="80"/>
    <n v="13"/>
    <n v="357"/>
    <n v="32"/>
    <n v="389"/>
    <n v="242"/>
    <s v="0"/>
    <n v="242"/>
    <n v="0"/>
    <n v="0"/>
    <n v="0"/>
    <n v="112"/>
    <n v="0"/>
    <n v="112"/>
    <n v="3"/>
    <n v="32"/>
    <n v="35"/>
    <x v="1"/>
    <x v="3"/>
  </r>
  <r>
    <x v="18"/>
    <n v="6675"/>
    <n v="31627"/>
    <n v="25677"/>
    <n v="10939"/>
    <n v="2866"/>
    <n v="77784"/>
    <n v="38392"/>
    <n v="116176"/>
    <n v="10842"/>
    <s v="324"/>
    <n v="11166"/>
    <n v="2253"/>
    <n v="1435"/>
    <n v="3688"/>
    <n v="44665"/>
    <n v="15682"/>
    <n v="60347"/>
    <n v="20024"/>
    <n v="20951"/>
    <n v="40975"/>
    <x v="1"/>
    <x v="3"/>
  </r>
  <r>
    <x v="0"/>
    <n v="2841"/>
    <n v="6898"/>
    <n v="5346"/>
    <n v="3645"/>
    <n v="707"/>
    <n v="19437"/>
    <n v="6582"/>
    <n v="26019"/>
    <n v="8942"/>
    <s v="8"/>
    <n v="8950"/>
    <n v="598"/>
    <n v="41"/>
    <n v="639"/>
    <n v="6629"/>
    <n v="5538"/>
    <n v="12167"/>
    <n v="3268"/>
    <n v="995"/>
    <n v="4263"/>
    <x v="2"/>
    <x v="3"/>
  </r>
  <r>
    <x v="1"/>
    <n v="91"/>
    <n v="552"/>
    <n v="641"/>
    <n v="228"/>
    <n v="30"/>
    <n v="1542"/>
    <n v="1413"/>
    <n v="2955"/>
    <n v="43"/>
    <s v="0"/>
    <n v="43"/>
    <n v="10"/>
    <n v="3"/>
    <n v="13"/>
    <n v="612"/>
    <n v="560"/>
    <n v="1172"/>
    <n v="877"/>
    <n v="850"/>
    <n v="1727"/>
    <x v="2"/>
    <x v="3"/>
  </r>
  <r>
    <x v="2"/>
    <n v="190"/>
    <n v="974"/>
    <n v="782"/>
    <n v="1545"/>
    <n v="165"/>
    <n v="3656"/>
    <n v="1275"/>
    <n v="4931"/>
    <n v="10"/>
    <s v="0"/>
    <n v="10"/>
    <n v="3"/>
    <n v="0"/>
    <n v="3"/>
    <n v="1170"/>
    <n v="604"/>
    <n v="1774"/>
    <n v="2473"/>
    <n v="671"/>
    <n v="3144"/>
    <x v="2"/>
    <x v="3"/>
  </r>
  <r>
    <x v="3"/>
    <n v="1059"/>
    <n v="3986"/>
    <n v="3316"/>
    <n v="2520"/>
    <n v="540"/>
    <n v="11421"/>
    <n v="7047"/>
    <n v="18468"/>
    <n v="284"/>
    <s v="0"/>
    <n v="284"/>
    <n v="429"/>
    <n v="855"/>
    <n v="1284"/>
    <n v="7896"/>
    <n v="3173"/>
    <n v="11069"/>
    <n v="2812"/>
    <n v="3019"/>
    <n v="5831"/>
    <x v="2"/>
    <x v="3"/>
  </r>
  <r>
    <x v="4"/>
    <n v="632"/>
    <n v="2304"/>
    <n v="3619"/>
    <n v="642"/>
    <n v="673"/>
    <n v="7870"/>
    <n v="781"/>
    <n v="8651"/>
    <n v="59"/>
    <s v="0"/>
    <n v="59"/>
    <n v="41"/>
    <n v="3"/>
    <n v="44"/>
    <n v="6606"/>
    <n v="367"/>
    <n v="6973"/>
    <n v="1164"/>
    <n v="411"/>
    <n v="1575"/>
    <x v="2"/>
    <x v="3"/>
  </r>
  <r>
    <x v="5"/>
    <n v="784"/>
    <n v="11015"/>
    <n v="6475"/>
    <n v="2397"/>
    <n v="67"/>
    <n v="20738"/>
    <n v="4386"/>
    <n v="25124"/>
    <n v="166"/>
    <s v="0"/>
    <n v="166"/>
    <n v="1125"/>
    <n v="220"/>
    <n v="1345"/>
    <n v="12909"/>
    <n v="2085"/>
    <n v="14994"/>
    <n v="6538"/>
    <n v="2081"/>
    <n v="8619"/>
    <x v="2"/>
    <x v="3"/>
  </r>
  <r>
    <x v="6"/>
    <n v="209"/>
    <n v="574"/>
    <n v="140"/>
    <n v="16"/>
    <n v="0"/>
    <n v="939"/>
    <n v="301"/>
    <n v="1240"/>
    <n v="56"/>
    <s v="0"/>
    <n v="56"/>
    <n v="0"/>
    <n v="0"/>
    <n v="0"/>
    <n v="772"/>
    <n v="174"/>
    <n v="946"/>
    <n v="111"/>
    <n v="127"/>
    <n v="238"/>
    <x v="2"/>
    <x v="3"/>
  </r>
  <r>
    <x v="7"/>
    <n v="117"/>
    <n v="1216"/>
    <n v="2472"/>
    <n v="758"/>
    <n v="3"/>
    <n v="4566"/>
    <n v="8230"/>
    <n v="12796"/>
    <n v="129"/>
    <s v="0"/>
    <n v="129"/>
    <n v="0"/>
    <n v="0"/>
    <n v="0"/>
    <n v="3020"/>
    <n v="2621"/>
    <n v="5641"/>
    <n v="1417"/>
    <n v="5609"/>
    <n v="7026"/>
    <x v="2"/>
    <x v="3"/>
  </r>
  <r>
    <x v="8"/>
    <n v="5"/>
    <n v="170"/>
    <n v="598"/>
    <n v="634"/>
    <n v="7"/>
    <n v="1414"/>
    <n v="1022"/>
    <n v="2436"/>
    <n v="24"/>
    <s v="0"/>
    <n v="24"/>
    <n v="0"/>
    <n v="0"/>
    <n v="0"/>
    <n v="680"/>
    <n v="281"/>
    <n v="961"/>
    <n v="710"/>
    <n v="741"/>
    <n v="1451"/>
    <x v="2"/>
    <x v="3"/>
  </r>
  <r>
    <x v="9"/>
    <n v="249"/>
    <n v="1130"/>
    <n v="813"/>
    <n v="691"/>
    <n v="105"/>
    <n v="2988"/>
    <n v="2167"/>
    <n v="5155"/>
    <n v="233"/>
    <s v="0"/>
    <n v="233"/>
    <n v="0"/>
    <n v="0"/>
    <n v="0"/>
    <n v="1730"/>
    <n v="494"/>
    <n v="2224"/>
    <n v="1025"/>
    <n v="1673"/>
    <n v="2698"/>
    <x v="2"/>
    <x v="3"/>
  </r>
  <r>
    <x v="10"/>
    <n v="320"/>
    <n v="400"/>
    <n v="1406"/>
    <n v="554"/>
    <n v="7"/>
    <n v="2687"/>
    <n v="7854"/>
    <n v="10541"/>
    <n v="329"/>
    <s v="0"/>
    <n v="329"/>
    <n v="2"/>
    <n v="0"/>
    <n v="2"/>
    <n v="1675"/>
    <n v="2007"/>
    <n v="3682"/>
    <n v="681"/>
    <n v="5847"/>
    <n v="6528"/>
    <x v="2"/>
    <x v="3"/>
  </r>
  <r>
    <x v="11"/>
    <n v="17"/>
    <n v="200"/>
    <n v="77"/>
    <n v="59"/>
    <n v="8"/>
    <n v="361"/>
    <n v="123"/>
    <n v="484"/>
    <n v="18"/>
    <s v="0"/>
    <n v="18"/>
    <n v="7"/>
    <n v="0"/>
    <n v="7"/>
    <n v="266"/>
    <n v="57"/>
    <n v="323"/>
    <n v="70"/>
    <n v="66"/>
    <n v="136"/>
    <x v="2"/>
    <x v="3"/>
  </r>
  <r>
    <x v="12"/>
    <n v="9"/>
    <n v="189"/>
    <n v="115"/>
    <n v="32"/>
    <n v="70"/>
    <n v="415"/>
    <n v="180"/>
    <n v="595"/>
    <n v="12"/>
    <s v="0"/>
    <n v="12"/>
    <n v="12"/>
    <n v="0"/>
    <n v="12"/>
    <n v="352"/>
    <n v="93"/>
    <n v="445"/>
    <n v="39"/>
    <n v="87"/>
    <n v="126"/>
    <x v="2"/>
    <x v="3"/>
  </r>
  <r>
    <x v="13"/>
    <n v="31"/>
    <n v="66"/>
    <n v="64"/>
    <n v="6"/>
    <n v="5"/>
    <n v="172"/>
    <n v="768"/>
    <n v="940"/>
    <n v="44"/>
    <s v="0"/>
    <n v="44"/>
    <n v="0"/>
    <n v="0"/>
    <n v="0"/>
    <n v="72"/>
    <n v="357"/>
    <n v="429"/>
    <n v="56"/>
    <n v="411"/>
    <n v="467"/>
    <x v="2"/>
    <x v="3"/>
  </r>
  <r>
    <x v="14"/>
    <n v="42"/>
    <n v="72"/>
    <n v="41"/>
    <n v="30"/>
    <n v="10"/>
    <n v="195"/>
    <n v="142"/>
    <n v="337"/>
    <n v="57"/>
    <s v="0"/>
    <n v="57"/>
    <n v="0"/>
    <n v="0"/>
    <n v="0"/>
    <n v="112"/>
    <n v="142"/>
    <n v="254"/>
    <n v="26"/>
    <n v="0"/>
    <n v="26"/>
    <x v="2"/>
    <x v="3"/>
  </r>
  <r>
    <x v="15"/>
    <n v="20"/>
    <n v="54"/>
    <n v="22"/>
    <n v="18"/>
    <n v="3"/>
    <n v="117"/>
    <n v="163"/>
    <n v="280"/>
    <n v="33"/>
    <s v="0"/>
    <n v="33"/>
    <n v="0"/>
    <n v="0"/>
    <n v="0"/>
    <n v="74"/>
    <n v="154"/>
    <n v="228"/>
    <n v="10"/>
    <n v="9"/>
    <n v="19"/>
    <x v="2"/>
    <x v="3"/>
  </r>
  <r>
    <x v="16"/>
    <n v="31"/>
    <n v="292"/>
    <n v="106"/>
    <n v="65"/>
    <n v="0"/>
    <n v="494"/>
    <n v="0"/>
    <n v="494"/>
    <n v="129"/>
    <s v="0"/>
    <n v="129"/>
    <n v="0"/>
    <n v="0"/>
    <n v="0"/>
    <n v="348"/>
    <n v="0"/>
    <n v="348"/>
    <n v="17"/>
    <n v="0"/>
    <n v="17"/>
    <x v="2"/>
    <x v="3"/>
  </r>
  <r>
    <x v="17"/>
    <n v="137"/>
    <n v="286"/>
    <n v="113"/>
    <n v="22"/>
    <n v="33"/>
    <n v="591"/>
    <n v="15"/>
    <n v="606"/>
    <n v="160"/>
    <s v="0"/>
    <n v="160"/>
    <n v="0"/>
    <n v="0"/>
    <n v="0"/>
    <n v="400"/>
    <n v="0"/>
    <n v="400"/>
    <n v="31"/>
    <n v="15"/>
    <n v="46"/>
    <x v="2"/>
    <x v="3"/>
  </r>
  <r>
    <x v="18"/>
    <n v="6784"/>
    <n v="30378"/>
    <n v="26146"/>
    <n v="13862"/>
    <n v="2433"/>
    <n v="79603"/>
    <n v="42449"/>
    <n v="122052"/>
    <n v="10728"/>
    <s v="8"/>
    <n v="10736"/>
    <n v="2227"/>
    <n v="1122"/>
    <n v="3349"/>
    <n v="45323"/>
    <n v="18707"/>
    <n v="64030"/>
    <n v="21325"/>
    <n v="22612"/>
    <n v="43937"/>
    <x v="2"/>
    <x v="3"/>
  </r>
  <r>
    <x v="0"/>
    <n v="2770"/>
    <n v="6741"/>
    <n v="6915"/>
    <n v="6009"/>
    <n v="1030"/>
    <n v="23465"/>
    <n v="8729"/>
    <n v="32194"/>
    <n v="8142"/>
    <s v="11"/>
    <n v="8153"/>
    <n v="1106"/>
    <n v="170"/>
    <n v="1276"/>
    <n v="8585"/>
    <n v="6268"/>
    <n v="14853"/>
    <n v="5632"/>
    <n v="2280"/>
    <n v="7912"/>
    <x v="3"/>
    <x v="3"/>
  </r>
  <r>
    <x v="1"/>
    <n v="93"/>
    <n v="483"/>
    <n v="591"/>
    <n v="300"/>
    <n v="7"/>
    <n v="1474"/>
    <n v="1539"/>
    <n v="3013"/>
    <n v="51"/>
    <s v="0"/>
    <n v="51"/>
    <n v="0"/>
    <n v="0"/>
    <n v="0"/>
    <n v="616"/>
    <n v="207"/>
    <n v="823"/>
    <n v="807"/>
    <n v="1332"/>
    <n v="2139"/>
    <x v="3"/>
    <x v="3"/>
  </r>
  <r>
    <x v="2"/>
    <n v="620"/>
    <n v="775"/>
    <n v="373"/>
    <n v="970"/>
    <n v="10"/>
    <n v="2748"/>
    <n v="506"/>
    <n v="3254"/>
    <n v="85"/>
    <s v="0"/>
    <n v="85"/>
    <n v="5"/>
    <n v="0"/>
    <n v="5"/>
    <n v="1174"/>
    <n v="130"/>
    <n v="1304"/>
    <n v="1484"/>
    <n v="376"/>
    <n v="1860"/>
    <x v="3"/>
    <x v="3"/>
  </r>
  <r>
    <x v="3"/>
    <n v="635"/>
    <n v="3095"/>
    <n v="2728"/>
    <n v="1908"/>
    <n v="384"/>
    <n v="8750"/>
    <n v="5306"/>
    <n v="14056"/>
    <n v="173"/>
    <s v="0"/>
    <n v="173"/>
    <n v="309"/>
    <n v="727"/>
    <n v="1036"/>
    <n v="5873"/>
    <n v="1628"/>
    <n v="7501"/>
    <n v="2395"/>
    <n v="2951"/>
    <n v="5346"/>
    <x v="3"/>
    <x v="3"/>
  </r>
  <r>
    <x v="4"/>
    <n v="283"/>
    <n v="2302"/>
    <n v="2620"/>
    <n v="403"/>
    <n v="43"/>
    <n v="5651"/>
    <n v="581"/>
    <n v="6232"/>
    <n v="82"/>
    <s v="0"/>
    <n v="82"/>
    <n v="27"/>
    <n v="11"/>
    <n v="38"/>
    <n v="4787"/>
    <n v="203"/>
    <n v="4990"/>
    <n v="755"/>
    <n v="367"/>
    <n v="1122"/>
    <x v="3"/>
    <x v="3"/>
  </r>
  <r>
    <x v="5"/>
    <n v="339"/>
    <n v="10291"/>
    <n v="5229"/>
    <n v="2171"/>
    <n v="749"/>
    <n v="18779"/>
    <n v="4769"/>
    <n v="23548"/>
    <n v="150"/>
    <s v="0"/>
    <n v="150"/>
    <n v="938"/>
    <n v="338"/>
    <n v="1276"/>
    <n v="11871"/>
    <n v="1689"/>
    <n v="13560"/>
    <n v="5820"/>
    <n v="2742"/>
    <n v="8562"/>
    <x v="3"/>
    <x v="3"/>
  </r>
  <r>
    <x v="6"/>
    <n v="108"/>
    <n v="831"/>
    <n v="207"/>
    <n v="46"/>
    <n v="3"/>
    <n v="1195"/>
    <n v="206"/>
    <n v="1401"/>
    <n v="88"/>
    <s v="0"/>
    <n v="88"/>
    <n v="0"/>
    <n v="0"/>
    <n v="0"/>
    <n v="980"/>
    <n v="97"/>
    <n v="1077"/>
    <n v="127"/>
    <n v="109"/>
    <n v="236"/>
    <x v="3"/>
    <x v="3"/>
  </r>
  <r>
    <x v="7"/>
    <n v="61"/>
    <n v="535"/>
    <n v="849"/>
    <n v="54"/>
    <n v="3"/>
    <n v="1502"/>
    <n v="3889"/>
    <n v="5391"/>
    <n v="90"/>
    <s v="0"/>
    <n v="90"/>
    <n v="0"/>
    <n v="0"/>
    <n v="0"/>
    <n v="1156"/>
    <n v="1263"/>
    <n v="2419"/>
    <n v="256"/>
    <n v="2626"/>
    <n v="2882"/>
    <x v="3"/>
    <x v="3"/>
  </r>
  <r>
    <x v="8"/>
    <n v="7"/>
    <n v="83"/>
    <n v="265"/>
    <n v="103"/>
    <n v="0"/>
    <n v="458"/>
    <n v="92"/>
    <n v="550"/>
    <n v="11"/>
    <s v="0"/>
    <n v="11"/>
    <n v="0"/>
    <n v="0"/>
    <n v="0"/>
    <n v="338"/>
    <n v="27"/>
    <n v="365"/>
    <n v="109"/>
    <n v="65"/>
    <n v="174"/>
    <x v="3"/>
    <x v="3"/>
  </r>
  <r>
    <x v="9"/>
    <n v="137"/>
    <n v="589"/>
    <n v="214"/>
    <n v="0"/>
    <n v="0"/>
    <n v="940"/>
    <n v="1513"/>
    <n v="2453"/>
    <n v="128"/>
    <s v="0"/>
    <n v="128"/>
    <n v="0"/>
    <n v="0"/>
    <n v="0"/>
    <n v="415"/>
    <n v="184"/>
    <n v="599"/>
    <n v="397"/>
    <n v="1329"/>
    <n v="1726"/>
    <x v="3"/>
    <x v="3"/>
  </r>
  <r>
    <x v="10"/>
    <n v="88"/>
    <n v="112"/>
    <n v="251"/>
    <n v="116"/>
    <n v="0"/>
    <n v="567"/>
    <n v="1780"/>
    <n v="2347"/>
    <n v="103"/>
    <s v="0"/>
    <n v="103"/>
    <n v="0"/>
    <n v="0"/>
    <n v="0"/>
    <n v="321"/>
    <n v="500"/>
    <n v="821"/>
    <n v="143"/>
    <n v="1280"/>
    <n v="1423"/>
    <x v="3"/>
    <x v="3"/>
  </r>
  <r>
    <x v="11"/>
    <n v="19"/>
    <n v="103"/>
    <n v="42"/>
    <n v="37"/>
    <n v="3"/>
    <n v="204"/>
    <n v="30"/>
    <n v="234"/>
    <n v="6"/>
    <s v="0"/>
    <n v="6"/>
    <n v="0"/>
    <n v="0"/>
    <n v="0"/>
    <n v="161"/>
    <n v="9"/>
    <n v="170"/>
    <n v="37"/>
    <n v="21"/>
    <n v="58"/>
    <x v="3"/>
    <x v="3"/>
  </r>
  <r>
    <x v="12"/>
    <n v="15"/>
    <n v="229"/>
    <n v="94"/>
    <n v="24"/>
    <n v="66"/>
    <n v="428"/>
    <n v="114"/>
    <n v="542"/>
    <n v="5"/>
    <s v="0"/>
    <n v="5"/>
    <n v="0"/>
    <n v="0"/>
    <n v="0"/>
    <n v="394"/>
    <n v="24"/>
    <n v="418"/>
    <n v="29"/>
    <n v="90"/>
    <n v="119"/>
    <x v="3"/>
    <x v="3"/>
  </r>
  <r>
    <x v="13"/>
    <n v="28"/>
    <n v="71"/>
    <n v="76"/>
    <n v="26"/>
    <n v="12"/>
    <n v="213"/>
    <n v="336"/>
    <n v="549"/>
    <n v="36"/>
    <s v="0"/>
    <n v="36"/>
    <n v="0"/>
    <n v="0"/>
    <n v="0"/>
    <n v="129"/>
    <n v="112"/>
    <n v="241"/>
    <n v="48"/>
    <n v="224"/>
    <n v="272"/>
    <x v="3"/>
    <x v="3"/>
  </r>
  <r>
    <x v="14"/>
    <n v="68"/>
    <n v="56"/>
    <n v="29"/>
    <n v="23"/>
    <n v="7"/>
    <n v="183"/>
    <n v="47"/>
    <n v="230"/>
    <n v="42"/>
    <s v="0"/>
    <n v="42"/>
    <n v="0"/>
    <n v="0"/>
    <n v="0"/>
    <n v="132"/>
    <n v="47"/>
    <n v="179"/>
    <n v="9"/>
    <n v="0"/>
    <n v="9"/>
    <x v="3"/>
    <x v="3"/>
  </r>
  <r>
    <x v="15"/>
    <n v="3"/>
    <n v="25"/>
    <n v="4"/>
    <n v="14"/>
    <n v="3"/>
    <n v="49"/>
    <n v="11"/>
    <n v="60"/>
    <n v="16"/>
    <s v="0"/>
    <n v="16"/>
    <n v="3"/>
    <n v="0"/>
    <n v="3"/>
    <n v="23"/>
    <n v="11"/>
    <n v="34"/>
    <n v="7"/>
    <n v="0"/>
    <n v="7"/>
    <x v="3"/>
    <x v="3"/>
  </r>
  <r>
    <x v="16"/>
    <n v="48"/>
    <n v="60"/>
    <n v="31"/>
    <n v="42"/>
    <n v="6"/>
    <n v="187"/>
    <n v="13"/>
    <n v="200"/>
    <n v="99"/>
    <s v="0"/>
    <n v="99"/>
    <n v="3"/>
    <n v="0"/>
    <n v="3"/>
    <n v="82"/>
    <n v="0"/>
    <n v="82"/>
    <n v="3"/>
    <n v="13"/>
    <n v="16"/>
    <x v="3"/>
    <x v="3"/>
  </r>
  <r>
    <x v="17"/>
    <n v="73"/>
    <n v="136"/>
    <n v="49"/>
    <n v="103"/>
    <n v="3"/>
    <n v="364"/>
    <n v="2"/>
    <n v="366"/>
    <n v="173"/>
    <s v="0"/>
    <n v="173"/>
    <n v="0"/>
    <n v="0"/>
    <n v="0"/>
    <n v="145"/>
    <n v="2"/>
    <n v="147"/>
    <n v="46"/>
    <n v="0"/>
    <n v="46"/>
    <x v="3"/>
    <x v="3"/>
  </r>
  <r>
    <x v="18"/>
    <n v="5395"/>
    <n v="26517"/>
    <n v="20567"/>
    <n v="12349"/>
    <n v="2329"/>
    <n v="67157"/>
    <n v="29463"/>
    <n v="96620"/>
    <n v="9480"/>
    <s v="11"/>
    <n v="9491"/>
    <n v="2391"/>
    <n v="1246"/>
    <n v="3637"/>
    <n v="37182"/>
    <n v="12401"/>
    <n v="49583"/>
    <n v="18104"/>
    <n v="15805"/>
    <n v="33909"/>
    <x v="3"/>
    <x v="3"/>
  </r>
  <r>
    <x v="0"/>
    <n v="2147"/>
    <n v="7249"/>
    <n v="5352"/>
    <n v="4329"/>
    <n v="1122"/>
    <n v="20199"/>
    <n v="6820"/>
    <n v="27019"/>
    <n v="7769"/>
    <s v="16"/>
    <n v="7785"/>
    <n v="798"/>
    <n v="54"/>
    <n v="852"/>
    <n v="7272"/>
    <n v="5751"/>
    <n v="13023"/>
    <n v="4360"/>
    <n v="999"/>
    <n v="5359"/>
    <x v="4"/>
    <x v="3"/>
  </r>
  <r>
    <x v="1"/>
    <n v="62"/>
    <n v="293"/>
    <n v="323"/>
    <n v="93"/>
    <n v="0"/>
    <n v="771"/>
    <n v="774"/>
    <n v="1545"/>
    <n v="46"/>
    <s v="0"/>
    <n v="46"/>
    <n v="0"/>
    <n v="3"/>
    <n v="3"/>
    <n v="337"/>
    <n v="158"/>
    <n v="495"/>
    <n v="388"/>
    <n v="613"/>
    <n v="1001"/>
    <x v="4"/>
    <x v="3"/>
  </r>
  <r>
    <x v="2"/>
    <n v="90"/>
    <n v="987"/>
    <n v="286"/>
    <n v="721"/>
    <n v="13"/>
    <n v="2097"/>
    <n v="502"/>
    <n v="2599"/>
    <n v="17"/>
    <s v="0"/>
    <n v="17"/>
    <n v="2"/>
    <n v="5"/>
    <n v="7"/>
    <n v="811"/>
    <n v="115"/>
    <n v="926"/>
    <n v="1267"/>
    <n v="382"/>
    <n v="1649"/>
    <x v="4"/>
    <x v="3"/>
  </r>
  <r>
    <x v="3"/>
    <n v="599"/>
    <n v="2570"/>
    <n v="1714"/>
    <n v="943"/>
    <n v="131"/>
    <n v="5957"/>
    <n v="3171"/>
    <n v="9128"/>
    <n v="157"/>
    <s v="0"/>
    <n v="157"/>
    <n v="171"/>
    <n v="281"/>
    <n v="452"/>
    <n v="4380"/>
    <n v="610"/>
    <n v="4990"/>
    <n v="1249"/>
    <n v="2280"/>
    <n v="3529"/>
    <x v="4"/>
    <x v="3"/>
  </r>
  <r>
    <x v="4"/>
    <n v="342"/>
    <n v="2281"/>
    <n v="1874"/>
    <n v="122"/>
    <n v="26"/>
    <n v="4645"/>
    <n v="188"/>
    <n v="4833"/>
    <n v="86"/>
    <s v="0"/>
    <n v="86"/>
    <n v="3"/>
    <n v="2"/>
    <n v="5"/>
    <n v="3989"/>
    <n v="62"/>
    <n v="4051"/>
    <n v="567"/>
    <n v="124"/>
    <n v="691"/>
    <x v="4"/>
    <x v="3"/>
  </r>
  <r>
    <x v="5"/>
    <n v="303"/>
    <n v="11161"/>
    <n v="7411"/>
    <n v="1633"/>
    <n v="1253"/>
    <n v="21761"/>
    <n v="3125"/>
    <n v="24886"/>
    <n v="62"/>
    <s v="0"/>
    <n v="62"/>
    <n v="991"/>
    <n v="33"/>
    <n v="1024"/>
    <n v="15339"/>
    <n v="1636"/>
    <n v="16975"/>
    <n v="5369"/>
    <n v="1456"/>
    <n v="6825"/>
    <x v="4"/>
    <x v="3"/>
  </r>
  <r>
    <x v="6"/>
    <n v="99"/>
    <n v="582"/>
    <n v="112"/>
    <n v="9"/>
    <n v="5"/>
    <n v="807"/>
    <n v="113"/>
    <n v="920"/>
    <n v="86"/>
    <s v="0"/>
    <n v="86"/>
    <n v="0"/>
    <n v="0"/>
    <n v="0"/>
    <n v="631"/>
    <n v="47"/>
    <n v="678"/>
    <n v="90"/>
    <n v="66"/>
    <n v="156"/>
    <x v="4"/>
    <x v="3"/>
  </r>
  <r>
    <x v="7"/>
    <n v="5"/>
    <n v="8"/>
    <n v="13"/>
    <n v="2"/>
    <n v="0"/>
    <n v="28"/>
    <n v="11"/>
    <n v="39"/>
    <n v="4"/>
    <s v="0"/>
    <n v="4"/>
    <n v="0"/>
    <n v="0"/>
    <n v="0"/>
    <n v="19"/>
    <n v="3"/>
    <n v="22"/>
    <n v="5"/>
    <n v="8"/>
    <n v="13"/>
    <x v="4"/>
    <x v="3"/>
  </r>
  <r>
    <x v="8"/>
    <n v="4"/>
    <n v="5"/>
    <n v="1"/>
    <n v="0"/>
    <n v="0"/>
    <n v="10"/>
    <n v="0"/>
    <n v="10"/>
    <n v="4"/>
    <s v="0"/>
    <n v="4"/>
    <n v="0"/>
    <n v="0"/>
    <n v="0"/>
    <n v="1"/>
    <n v="0"/>
    <n v="1"/>
    <n v="5"/>
    <n v="0"/>
    <n v="5"/>
    <x v="4"/>
    <x v="3"/>
  </r>
  <r>
    <x v="9"/>
    <n v="11"/>
    <n v="268"/>
    <n v="0"/>
    <n v="0"/>
    <n v="0"/>
    <n v="279"/>
    <n v="367"/>
    <n v="646"/>
    <n v="7"/>
    <s v="0"/>
    <n v="7"/>
    <n v="0"/>
    <n v="0"/>
    <n v="0"/>
    <n v="15"/>
    <n v="0"/>
    <n v="15"/>
    <n v="257"/>
    <n v="367"/>
    <n v="624"/>
    <x v="4"/>
    <x v="3"/>
  </r>
  <r>
    <x v="10"/>
    <n v="3"/>
    <n v="15"/>
    <n v="7"/>
    <n v="0"/>
    <n v="0"/>
    <n v="25"/>
    <n v="0"/>
    <n v="25"/>
    <n v="19"/>
    <s v="0"/>
    <n v="19"/>
    <n v="0"/>
    <n v="0"/>
    <n v="0"/>
    <n v="3"/>
    <n v="0"/>
    <n v="3"/>
    <n v="3"/>
    <n v="0"/>
    <n v="3"/>
    <x v="4"/>
    <x v="3"/>
  </r>
  <r>
    <x v="11"/>
    <n v="16"/>
    <n v="134"/>
    <n v="36"/>
    <n v="16"/>
    <n v="6"/>
    <n v="208"/>
    <n v="29"/>
    <n v="237"/>
    <n v="20"/>
    <s v="0"/>
    <n v="20"/>
    <n v="0"/>
    <n v="0"/>
    <n v="0"/>
    <n v="141"/>
    <n v="20"/>
    <n v="161"/>
    <n v="47"/>
    <n v="9"/>
    <n v="56"/>
    <x v="4"/>
    <x v="3"/>
  </r>
  <r>
    <x v="12"/>
    <n v="9"/>
    <n v="62"/>
    <n v="54"/>
    <n v="18"/>
    <n v="1"/>
    <n v="144"/>
    <n v="70"/>
    <n v="214"/>
    <n v="0"/>
    <s v="0"/>
    <n v="0"/>
    <n v="0"/>
    <n v="0"/>
    <n v="0"/>
    <n v="125"/>
    <n v="16"/>
    <n v="141"/>
    <n v="19"/>
    <n v="54"/>
    <n v="73"/>
    <x v="4"/>
    <x v="3"/>
  </r>
  <r>
    <x v="13"/>
    <n v="23"/>
    <n v="39"/>
    <n v="38"/>
    <n v="21"/>
    <n v="0"/>
    <n v="121"/>
    <n v="310"/>
    <n v="431"/>
    <n v="37"/>
    <s v="0"/>
    <n v="37"/>
    <n v="0"/>
    <n v="0"/>
    <n v="0"/>
    <n v="73"/>
    <n v="210"/>
    <n v="283"/>
    <n v="11"/>
    <n v="100"/>
    <n v="111"/>
    <x v="4"/>
    <x v="3"/>
  </r>
  <r>
    <x v="14"/>
    <n v="47"/>
    <n v="49"/>
    <n v="18"/>
    <n v="36"/>
    <n v="11"/>
    <n v="161"/>
    <n v="13"/>
    <n v="174"/>
    <n v="75"/>
    <s v="0"/>
    <n v="75"/>
    <n v="0"/>
    <n v="0"/>
    <n v="0"/>
    <n v="77"/>
    <n v="13"/>
    <n v="90"/>
    <n v="9"/>
    <n v="0"/>
    <n v="9"/>
    <x v="4"/>
    <x v="3"/>
  </r>
  <r>
    <x v="15"/>
    <n v="1"/>
    <n v="10"/>
    <n v="9"/>
    <n v="4"/>
    <n v="0"/>
    <n v="24"/>
    <n v="3"/>
    <n v="27"/>
    <n v="0"/>
    <s v="0"/>
    <n v="0"/>
    <n v="0"/>
    <n v="0"/>
    <n v="0"/>
    <n v="20"/>
    <n v="3"/>
    <n v="23"/>
    <n v="4"/>
    <n v="0"/>
    <n v="4"/>
    <x v="4"/>
    <x v="3"/>
  </r>
  <r>
    <x v="16"/>
    <n v="51"/>
    <n v="52"/>
    <n v="50"/>
    <n v="65"/>
    <n v="0"/>
    <n v="218"/>
    <n v="0"/>
    <n v="218"/>
    <n v="135"/>
    <s v="0"/>
    <n v="135"/>
    <n v="0"/>
    <n v="0"/>
    <n v="0"/>
    <n v="79"/>
    <n v="0"/>
    <n v="79"/>
    <n v="4"/>
    <n v="0"/>
    <n v="4"/>
    <x v="4"/>
    <x v="3"/>
  </r>
  <r>
    <x v="17"/>
    <n v="30"/>
    <n v="71"/>
    <n v="70"/>
    <n v="9"/>
    <n v="6"/>
    <n v="186"/>
    <n v="3"/>
    <n v="189"/>
    <n v="84"/>
    <s v="0"/>
    <n v="84"/>
    <n v="0"/>
    <n v="0"/>
    <n v="0"/>
    <n v="59"/>
    <n v="2"/>
    <n v="61"/>
    <n v="43"/>
    <n v="1"/>
    <n v="44"/>
    <x v="4"/>
    <x v="3"/>
  </r>
  <r>
    <x v="18"/>
    <n v="3842"/>
    <n v="25836"/>
    <n v="17368"/>
    <n v="8021"/>
    <n v="2574"/>
    <n v="57641"/>
    <n v="15499"/>
    <n v="73140"/>
    <n v="8608"/>
    <s v="16"/>
    <n v="8624"/>
    <n v="1965"/>
    <n v="378"/>
    <n v="2343"/>
    <n v="33371"/>
    <n v="8646"/>
    <n v="42017"/>
    <n v="13697"/>
    <n v="6459"/>
    <n v="20156"/>
    <x v="4"/>
    <x v="3"/>
  </r>
  <r>
    <x v="0"/>
    <n v="2901"/>
    <n v="7488"/>
    <n v="5510"/>
    <n v="4509"/>
    <n v="1339"/>
    <n v="21747"/>
    <n v="9718"/>
    <n v="31465"/>
    <n v="8419"/>
    <s v="10"/>
    <n v="8429"/>
    <n v="1009"/>
    <n v="191"/>
    <n v="1200"/>
    <n v="8443"/>
    <n v="7872"/>
    <n v="16315"/>
    <n v="3876"/>
    <n v="1645"/>
    <n v="5521"/>
    <x v="5"/>
    <x v="3"/>
  </r>
  <r>
    <x v="1"/>
    <n v="18"/>
    <n v="208"/>
    <n v="231"/>
    <n v="14"/>
    <n v="0"/>
    <n v="471"/>
    <n v="557"/>
    <n v="1028"/>
    <n v="17"/>
    <s v="0"/>
    <n v="17"/>
    <n v="0"/>
    <n v="0"/>
    <n v="0"/>
    <n v="257"/>
    <n v="185"/>
    <n v="442"/>
    <n v="197"/>
    <n v="372"/>
    <n v="569"/>
    <x v="5"/>
    <x v="3"/>
  </r>
  <r>
    <x v="2"/>
    <n v="87"/>
    <n v="602"/>
    <n v="188"/>
    <n v="745"/>
    <n v="82"/>
    <n v="1704"/>
    <n v="856"/>
    <n v="2560"/>
    <n v="3"/>
    <s v="0"/>
    <n v="3"/>
    <n v="0"/>
    <n v="0"/>
    <n v="0"/>
    <n v="787"/>
    <n v="201"/>
    <n v="988"/>
    <n v="914"/>
    <n v="655"/>
    <n v="1569"/>
    <x v="5"/>
    <x v="3"/>
  </r>
  <r>
    <x v="3"/>
    <n v="341"/>
    <n v="1480"/>
    <n v="1087"/>
    <n v="498"/>
    <n v="35"/>
    <n v="3441"/>
    <n v="2050"/>
    <n v="5491"/>
    <n v="74"/>
    <s v="0"/>
    <n v="74"/>
    <n v="115"/>
    <n v="298"/>
    <n v="413"/>
    <n v="2431"/>
    <n v="306"/>
    <n v="2737"/>
    <n v="821"/>
    <n v="1446"/>
    <n v="2267"/>
    <x v="5"/>
    <x v="3"/>
  </r>
  <r>
    <x v="4"/>
    <n v="912"/>
    <n v="965"/>
    <n v="1191"/>
    <n v="281"/>
    <n v="6"/>
    <n v="3355"/>
    <n v="428"/>
    <n v="3783"/>
    <n v="60"/>
    <s v="0"/>
    <n v="60"/>
    <n v="43"/>
    <n v="2"/>
    <n v="45"/>
    <n v="2588"/>
    <n v="120"/>
    <n v="2708"/>
    <n v="664"/>
    <n v="306"/>
    <n v="970"/>
    <x v="5"/>
    <x v="3"/>
  </r>
  <r>
    <x v="5"/>
    <n v="311"/>
    <n v="9527"/>
    <n v="7217"/>
    <n v="1860"/>
    <n v="674"/>
    <n v="19589"/>
    <n v="4914"/>
    <n v="24503"/>
    <n v="64"/>
    <s v="0"/>
    <n v="64"/>
    <n v="1555"/>
    <n v="9"/>
    <n v="1564"/>
    <n v="13467"/>
    <n v="1520"/>
    <n v="14987"/>
    <n v="4503"/>
    <n v="3385"/>
    <n v="7888"/>
    <x v="5"/>
    <x v="3"/>
  </r>
  <r>
    <x v="6"/>
    <n v="186"/>
    <n v="653"/>
    <n v="108"/>
    <n v="4"/>
    <n v="0"/>
    <n v="951"/>
    <n v="176"/>
    <n v="1127"/>
    <n v="50"/>
    <s v="0"/>
    <n v="50"/>
    <n v="0"/>
    <n v="3"/>
    <n v="3"/>
    <n v="734"/>
    <n v="118"/>
    <n v="852"/>
    <n v="167"/>
    <n v="55"/>
    <n v="222"/>
    <x v="5"/>
    <x v="3"/>
  </r>
  <r>
    <x v="7"/>
    <n v="9"/>
    <n v="8"/>
    <n v="12"/>
    <n v="4"/>
    <n v="0"/>
    <n v="33"/>
    <n v="42"/>
    <n v="75"/>
    <n v="20"/>
    <s v="0"/>
    <n v="20"/>
    <n v="0"/>
    <n v="0"/>
    <n v="0"/>
    <n v="9"/>
    <n v="0"/>
    <n v="9"/>
    <n v="4"/>
    <n v="42"/>
    <n v="46"/>
    <x v="5"/>
    <x v="3"/>
  </r>
  <r>
    <x v="8"/>
    <n v="0"/>
    <n v="7"/>
    <n v="3"/>
    <n v="4"/>
    <n v="0"/>
    <n v="14"/>
    <n v="0"/>
    <n v="14"/>
    <n v="4"/>
    <s v="0"/>
    <n v="4"/>
    <n v="0"/>
    <n v="0"/>
    <n v="0"/>
    <n v="7"/>
    <n v="0"/>
    <n v="7"/>
    <n v="3"/>
    <n v="0"/>
    <n v="3"/>
    <x v="5"/>
    <x v="3"/>
  </r>
  <r>
    <x v="9"/>
    <n v="2"/>
    <n v="135"/>
    <n v="11"/>
    <n v="0"/>
    <n v="0"/>
    <n v="148"/>
    <n v="347"/>
    <n v="495"/>
    <n v="2"/>
    <s v="0"/>
    <n v="2"/>
    <n v="0"/>
    <n v="0"/>
    <n v="0"/>
    <n v="3"/>
    <n v="0"/>
    <n v="3"/>
    <n v="143"/>
    <n v="347"/>
    <n v="490"/>
    <x v="5"/>
    <x v="3"/>
  </r>
  <r>
    <x v="10"/>
    <n v="0"/>
    <n v="0"/>
    <n v="0"/>
    <n v="0"/>
    <n v="5"/>
    <n v="5"/>
    <n v="0"/>
    <n v="5"/>
    <n v="5"/>
    <s v="0"/>
    <n v="5"/>
    <n v="0"/>
    <n v="0"/>
    <n v="0"/>
    <n v="0"/>
    <n v="0"/>
    <n v="0"/>
    <n v="0"/>
    <n v="0"/>
    <n v="0"/>
    <x v="5"/>
    <x v="3"/>
  </r>
  <r>
    <x v="11"/>
    <n v="28"/>
    <n v="50"/>
    <n v="25"/>
    <n v="25"/>
    <n v="3"/>
    <n v="131"/>
    <n v="18"/>
    <n v="149"/>
    <n v="20"/>
    <s v="0"/>
    <n v="20"/>
    <n v="4"/>
    <n v="3"/>
    <n v="7"/>
    <n v="84"/>
    <n v="15"/>
    <n v="99"/>
    <n v="23"/>
    <n v="0"/>
    <n v="23"/>
    <x v="5"/>
    <x v="3"/>
  </r>
  <r>
    <x v="12"/>
    <n v="12"/>
    <n v="53"/>
    <n v="41"/>
    <n v="9"/>
    <n v="7"/>
    <n v="122"/>
    <n v="20"/>
    <n v="142"/>
    <n v="11"/>
    <s v="0"/>
    <n v="11"/>
    <n v="0"/>
    <n v="0"/>
    <n v="0"/>
    <n v="95"/>
    <n v="0"/>
    <n v="95"/>
    <n v="16"/>
    <n v="20"/>
    <n v="36"/>
    <x v="5"/>
    <x v="3"/>
  </r>
  <r>
    <x v="13"/>
    <n v="18"/>
    <n v="62"/>
    <n v="42"/>
    <n v="4"/>
    <n v="0"/>
    <n v="126"/>
    <n v="375"/>
    <n v="501"/>
    <n v="25"/>
    <s v="0"/>
    <n v="25"/>
    <n v="0"/>
    <n v="0"/>
    <n v="0"/>
    <n v="83"/>
    <n v="341"/>
    <n v="424"/>
    <n v="18"/>
    <n v="34"/>
    <n v="52"/>
    <x v="5"/>
    <x v="3"/>
  </r>
  <r>
    <x v="14"/>
    <n v="37"/>
    <n v="57"/>
    <n v="34"/>
    <n v="34"/>
    <n v="7"/>
    <n v="169"/>
    <n v="19"/>
    <n v="188"/>
    <n v="54"/>
    <s v="0"/>
    <n v="54"/>
    <n v="4"/>
    <n v="12"/>
    <n v="16"/>
    <n v="75"/>
    <n v="7"/>
    <n v="82"/>
    <n v="36"/>
    <n v="0"/>
    <n v="36"/>
    <x v="5"/>
    <x v="3"/>
  </r>
  <r>
    <x v="15"/>
    <n v="0"/>
    <n v="5"/>
    <n v="12"/>
    <n v="0"/>
    <n v="0"/>
    <n v="17"/>
    <n v="0"/>
    <n v="17"/>
    <n v="7"/>
    <s v="0"/>
    <n v="7"/>
    <n v="0"/>
    <n v="0"/>
    <n v="0"/>
    <n v="6"/>
    <n v="0"/>
    <n v="6"/>
    <n v="4"/>
    <n v="0"/>
    <n v="4"/>
    <x v="5"/>
    <x v="3"/>
  </r>
  <r>
    <x v="16"/>
    <n v="42"/>
    <n v="71"/>
    <n v="64"/>
    <n v="46"/>
    <n v="3"/>
    <n v="226"/>
    <n v="0"/>
    <n v="226"/>
    <n v="115"/>
    <s v="0"/>
    <n v="115"/>
    <n v="9"/>
    <n v="0"/>
    <n v="9"/>
    <n v="72"/>
    <n v="0"/>
    <n v="72"/>
    <n v="30"/>
    <n v="0"/>
    <n v="30"/>
    <x v="5"/>
    <x v="3"/>
  </r>
  <r>
    <x v="17"/>
    <n v="100"/>
    <n v="49"/>
    <n v="42"/>
    <n v="59"/>
    <n v="10"/>
    <n v="260"/>
    <n v="17"/>
    <n v="277"/>
    <n v="105"/>
    <s v="0"/>
    <n v="105"/>
    <n v="6"/>
    <n v="0"/>
    <n v="6"/>
    <n v="125"/>
    <n v="0"/>
    <n v="125"/>
    <n v="24"/>
    <n v="17"/>
    <n v="41"/>
    <x v="5"/>
    <x v="3"/>
  </r>
  <r>
    <x v="18"/>
    <n v="5004"/>
    <n v="21420"/>
    <n v="15818"/>
    <n v="8096"/>
    <n v="2171"/>
    <n v="52509"/>
    <n v="19537"/>
    <n v="72046"/>
    <n v="9055"/>
    <s v="10"/>
    <n v="9065"/>
    <n v="2745"/>
    <n v="518"/>
    <n v="3263"/>
    <n v="29266"/>
    <n v="10685"/>
    <n v="39951"/>
    <n v="11443"/>
    <n v="8324"/>
    <n v="19767"/>
    <x v="5"/>
    <x v="3"/>
  </r>
  <r>
    <x v="0"/>
    <n v="2587"/>
    <n v="7464"/>
    <n v="8588"/>
    <n v="7683"/>
    <n v="1133"/>
    <n v="27455"/>
    <n v="16838"/>
    <n v="44293"/>
    <n v="9712"/>
    <s v="18"/>
    <n v="9730"/>
    <n v="1103"/>
    <n v="406"/>
    <n v="1509"/>
    <n v="11714"/>
    <n v="10615"/>
    <n v="22329"/>
    <n v="4926"/>
    <n v="5799"/>
    <n v="10725"/>
    <x v="6"/>
    <x v="3"/>
  </r>
  <r>
    <x v="1"/>
    <n v="44"/>
    <n v="366"/>
    <n v="749"/>
    <n v="26"/>
    <n v="5"/>
    <n v="1190"/>
    <n v="1425"/>
    <n v="2615"/>
    <n v="12"/>
    <s v="0"/>
    <n v="12"/>
    <n v="0"/>
    <n v="0"/>
    <n v="0"/>
    <n v="604"/>
    <n v="402"/>
    <n v="1006"/>
    <n v="574"/>
    <n v="1023"/>
    <n v="1597"/>
    <x v="6"/>
    <x v="3"/>
  </r>
  <r>
    <x v="2"/>
    <n v="186"/>
    <n v="1708"/>
    <n v="946"/>
    <n v="1303"/>
    <n v="118"/>
    <n v="4261"/>
    <n v="2567"/>
    <n v="6828"/>
    <n v="17"/>
    <s v="0"/>
    <n v="17"/>
    <n v="0"/>
    <n v="0"/>
    <n v="0"/>
    <n v="1982"/>
    <n v="1157"/>
    <n v="3139"/>
    <n v="2262"/>
    <n v="1410"/>
    <n v="3672"/>
    <x v="6"/>
    <x v="3"/>
  </r>
  <r>
    <x v="3"/>
    <n v="288"/>
    <n v="2063"/>
    <n v="2182"/>
    <n v="756"/>
    <n v="91"/>
    <n v="5380"/>
    <n v="3247"/>
    <n v="8627"/>
    <n v="106"/>
    <s v="0"/>
    <n v="106"/>
    <n v="259"/>
    <n v="417"/>
    <n v="676"/>
    <n v="3784"/>
    <n v="612"/>
    <n v="4396"/>
    <n v="1231"/>
    <n v="2218"/>
    <n v="3449"/>
    <x v="6"/>
    <x v="3"/>
  </r>
  <r>
    <x v="4"/>
    <n v="69"/>
    <n v="1103"/>
    <n v="1215"/>
    <n v="260"/>
    <n v="30"/>
    <n v="2677"/>
    <n v="568"/>
    <n v="3245"/>
    <n v="71"/>
    <s v="0"/>
    <n v="71"/>
    <n v="15"/>
    <n v="0"/>
    <n v="15"/>
    <n v="2034"/>
    <n v="122"/>
    <n v="2156"/>
    <n v="557"/>
    <n v="446"/>
    <n v="1003"/>
    <x v="6"/>
    <x v="3"/>
  </r>
  <r>
    <x v="5"/>
    <n v="538"/>
    <n v="13158"/>
    <n v="9091"/>
    <n v="2692"/>
    <n v="581"/>
    <n v="26060"/>
    <n v="7177"/>
    <n v="33237"/>
    <n v="97"/>
    <s v="0"/>
    <n v="97"/>
    <n v="1513"/>
    <n v="12"/>
    <n v="1525"/>
    <n v="18329"/>
    <n v="3317"/>
    <n v="21646"/>
    <n v="6121"/>
    <n v="3848"/>
    <n v="9969"/>
    <x v="6"/>
    <x v="3"/>
  </r>
  <r>
    <x v="6"/>
    <n v="143"/>
    <n v="678"/>
    <n v="220"/>
    <n v="5"/>
    <n v="5"/>
    <n v="1051"/>
    <n v="124"/>
    <n v="1175"/>
    <n v="65"/>
    <s v="0"/>
    <n v="65"/>
    <n v="0"/>
    <n v="0"/>
    <n v="0"/>
    <n v="921"/>
    <n v="70"/>
    <n v="991"/>
    <n v="65"/>
    <n v="54"/>
    <n v="119"/>
    <x v="6"/>
    <x v="3"/>
  </r>
  <r>
    <x v="7"/>
    <n v="4"/>
    <n v="4"/>
    <n v="12"/>
    <n v="9"/>
    <n v="0"/>
    <n v="29"/>
    <n v="2"/>
    <n v="31"/>
    <n v="13"/>
    <s v="0"/>
    <n v="13"/>
    <n v="0"/>
    <n v="0"/>
    <n v="0"/>
    <n v="6"/>
    <n v="2"/>
    <n v="8"/>
    <n v="10"/>
    <n v="0"/>
    <n v="10"/>
    <x v="6"/>
    <x v="3"/>
  </r>
  <r>
    <x v="8"/>
    <n v="1"/>
    <n v="16"/>
    <n v="12"/>
    <n v="5"/>
    <n v="0"/>
    <n v="34"/>
    <n v="0"/>
    <n v="34"/>
    <n v="3"/>
    <s v="0"/>
    <n v="3"/>
    <n v="0"/>
    <n v="0"/>
    <n v="0"/>
    <n v="17"/>
    <n v="0"/>
    <n v="17"/>
    <n v="14"/>
    <n v="0"/>
    <n v="14"/>
    <x v="6"/>
    <x v="3"/>
  </r>
  <r>
    <x v="9"/>
    <n v="1"/>
    <n v="379"/>
    <n v="14"/>
    <n v="2"/>
    <n v="3"/>
    <n v="399"/>
    <n v="491"/>
    <n v="890"/>
    <n v="7"/>
    <s v="0"/>
    <n v="7"/>
    <n v="0"/>
    <n v="0"/>
    <n v="0"/>
    <n v="4"/>
    <n v="3"/>
    <n v="7"/>
    <n v="388"/>
    <n v="488"/>
    <n v="876"/>
    <x v="6"/>
    <x v="3"/>
  </r>
  <r>
    <x v="10"/>
    <n v="3"/>
    <n v="0"/>
    <n v="7"/>
    <n v="2"/>
    <n v="0"/>
    <n v="12"/>
    <n v="6"/>
    <n v="18"/>
    <n v="3"/>
    <s v="0"/>
    <n v="3"/>
    <n v="0"/>
    <n v="0"/>
    <n v="0"/>
    <n v="2"/>
    <n v="3"/>
    <n v="5"/>
    <n v="7"/>
    <n v="3"/>
    <n v="10"/>
    <x v="6"/>
    <x v="3"/>
  </r>
  <r>
    <x v="11"/>
    <n v="17"/>
    <n v="85"/>
    <n v="38"/>
    <n v="27"/>
    <n v="0"/>
    <n v="167"/>
    <n v="43"/>
    <n v="210"/>
    <n v="18"/>
    <s v="0"/>
    <n v="18"/>
    <n v="0"/>
    <n v="0"/>
    <n v="0"/>
    <n v="114"/>
    <n v="31"/>
    <n v="145"/>
    <n v="35"/>
    <n v="12"/>
    <n v="47"/>
    <x v="6"/>
    <x v="3"/>
  </r>
  <r>
    <x v="12"/>
    <n v="4"/>
    <n v="61"/>
    <n v="39"/>
    <n v="46"/>
    <n v="0"/>
    <n v="150"/>
    <n v="64"/>
    <n v="214"/>
    <n v="7"/>
    <s v="0"/>
    <n v="7"/>
    <n v="0"/>
    <n v="16"/>
    <n v="16"/>
    <n v="116"/>
    <n v="14"/>
    <n v="130"/>
    <n v="27"/>
    <n v="34"/>
    <n v="61"/>
    <x v="6"/>
    <x v="3"/>
  </r>
  <r>
    <x v="13"/>
    <n v="12"/>
    <n v="55"/>
    <n v="68"/>
    <n v="12"/>
    <n v="5"/>
    <n v="152"/>
    <n v="320"/>
    <n v="472"/>
    <n v="42"/>
    <s v="0"/>
    <n v="42"/>
    <n v="0"/>
    <n v="0"/>
    <n v="0"/>
    <n v="106"/>
    <n v="284"/>
    <n v="390"/>
    <n v="4"/>
    <n v="36"/>
    <n v="40"/>
    <x v="6"/>
    <x v="3"/>
  </r>
  <r>
    <x v="14"/>
    <n v="51"/>
    <n v="53"/>
    <n v="19"/>
    <n v="14"/>
    <n v="0"/>
    <n v="137"/>
    <n v="6"/>
    <n v="143"/>
    <n v="33"/>
    <s v="0"/>
    <n v="33"/>
    <n v="1"/>
    <n v="0"/>
    <n v="1"/>
    <n v="90"/>
    <n v="6"/>
    <n v="96"/>
    <n v="13"/>
    <n v="0"/>
    <n v="13"/>
    <x v="6"/>
    <x v="3"/>
  </r>
  <r>
    <x v="15"/>
    <n v="21"/>
    <n v="0"/>
    <n v="0"/>
    <n v="0"/>
    <n v="0"/>
    <n v="21"/>
    <n v="0"/>
    <n v="21"/>
    <n v="0"/>
    <s v="0"/>
    <n v="0"/>
    <n v="0"/>
    <n v="0"/>
    <n v="0"/>
    <n v="21"/>
    <n v="0"/>
    <n v="21"/>
    <n v="0"/>
    <n v="0"/>
    <n v="0"/>
    <x v="6"/>
    <x v="3"/>
  </r>
  <r>
    <x v="16"/>
    <n v="98"/>
    <n v="136"/>
    <n v="129"/>
    <n v="57"/>
    <n v="7"/>
    <n v="427"/>
    <n v="28"/>
    <n v="455"/>
    <n v="222"/>
    <s v="0"/>
    <n v="222"/>
    <n v="0"/>
    <n v="0"/>
    <n v="0"/>
    <n v="174"/>
    <n v="7"/>
    <n v="181"/>
    <n v="31"/>
    <n v="21"/>
    <n v="52"/>
    <x v="6"/>
    <x v="3"/>
  </r>
  <r>
    <x v="17"/>
    <n v="103"/>
    <n v="102"/>
    <n v="124"/>
    <n v="82"/>
    <n v="3"/>
    <n v="414"/>
    <n v="34"/>
    <n v="448"/>
    <n v="151"/>
    <s v="0"/>
    <n v="151"/>
    <n v="0"/>
    <n v="0"/>
    <n v="0"/>
    <n v="232"/>
    <n v="20"/>
    <n v="252"/>
    <n v="31"/>
    <n v="14"/>
    <n v="45"/>
    <x v="6"/>
    <x v="3"/>
  </r>
  <r>
    <x v="18"/>
    <n v="4170"/>
    <n v="27431"/>
    <n v="23453"/>
    <n v="12981"/>
    <n v="1981"/>
    <n v="70016"/>
    <n v="32940"/>
    <n v="102956"/>
    <n v="10579"/>
    <s v="18"/>
    <n v="10597"/>
    <n v="2891"/>
    <n v="851"/>
    <n v="3742"/>
    <n v="40250"/>
    <n v="16665"/>
    <n v="56915"/>
    <n v="16296"/>
    <n v="15406"/>
    <n v="31702"/>
    <x v="6"/>
    <x v="3"/>
  </r>
  <r>
    <x v="0"/>
    <n v="2548"/>
    <n v="9772"/>
    <n v="11428"/>
    <n v="9254"/>
    <n v="1266"/>
    <n v="34268"/>
    <n v="22905"/>
    <n v="57173"/>
    <n v="9228"/>
    <s v="18"/>
    <n v="9246"/>
    <n v="1359"/>
    <n v="758"/>
    <n v="2117"/>
    <n v="15050"/>
    <n v="13036"/>
    <n v="28086"/>
    <n v="8631"/>
    <n v="9093"/>
    <n v="17724"/>
    <x v="7"/>
    <x v="3"/>
  </r>
  <r>
    <x v="1"/>
    <n v="15"/>
    <n v="698"/>
    <n v="352"/>
    <n v="6"/>
    <n v="0"/>
    <n v="1071"/>
    <n v="890"/>
    <n v="1961"/>
    <n v="13"/>
    <s v="0"/>
    <n v="13"/>
    <n v="0"/>
    <n v="0"/>
    <n v="0"/>
    <n v="755"/>
    <n v="218"/>
    <n v="973"/>
    <n v="303"/>
    <n v="672"/>
    <n v="975"/>
    <x v="7"/>
    <x v="3"/>
  </r>
  <r>
    <x v="2"/>
    <n v="128"/>
    <n v="794"/>
    <n v="454"/>
    <n v="710"/>
    <n v="87"/>
    <n v="2173"/>
    <n v="961"/>
    <n v="3134"/>
    <n v="3"/>
    <s v="0"/>
    <n v="3"/>
    <n v="0"/>
    <n v="0"/>
    <n v="0"/>
    <n v="794"/>
    <n v="503"/>
    <n v="1297"/>
    <n v="1376"/>
    <n v="458"/>
    <n v="1834"/>
    <x v="7"/>
    <x v="3"/>
  </r>
  <r>
    <x v="3"/>
    <n v="351"/>
    <n v="2135"/>
    <n v="1802"/>
    <n v="728"/>
    <n v="108"/>
    <n v="5124"/>
    <n v="2431"/>
    <n v="7555"/>
    <n v="114"/>
    <s v="0"/>
    <n v="114"/>
    <n v="219"/>
    <n v="300"/>
    <n v="519"/>
    <n v="3579"/>
    <n v="534"/>
    <n v="4113"/>
    <n v="1212"/>
    <n v="1597"/>
    <n v="2809"/>
    <x v="7"/>
    <x v="3"/>
  </r>
  <r>
    <x v="4"/>
    <n v="94"/>
    <n v="2887"/>
    <n v="1981"/>
    <n v="662"/>
    <n v="25"/>
    <n v="5649"/>
    <n v="743"/>
    <n v="6392"/>
    <n v="124"/>
    <s v="0"/>
    <n v="124"/>
    <n v="1331"/>
    <n v="3"/>
    <n v="1334"/>
    <n v="2982"/>
    <n v="134"/>
    <n v="3116"/>
    <n v="1212"/>
    <n v="606"/>
    <n v="1818"/>
    <x v="7"/>
    <x v="3"/>
  </r>
  <r>
    <x v="5"/>
    <n v="260"/>
    <n v="13420"/>
    <n v="10504"/>
    <n v="3199"/>
    <n v="700"/>
    <n v="28083"/>
    <n v="5627"/>
    <n v="33710"/>
    <n v="105"/>
    <s v="0"/>
    <n v="105"/>
    <n v="770"/>
    <n v="3"/>
    <n v="773"/>
    <n v="21511"/>
    <n v="2550"/>
    <n v="24061"/>
    <n v="5697"/>
    <n v="3074"/>
    <n v="8771"/>
    <x v="7"/>
    <x v="3"/>
  </r>
  <r>
    <x v="6"/>
    <n v="246"/>
    <n v="675"/>
    <n v="310"/>
    <n v="8"/>
    <n v="35"/>
    <n v="1274"/>
    <n v="275"/>
    <n v="1549"/>
    <n v="74"/>
    <s v="0"/>
    <n v="74"/>
    <n v="14"/>
    <n v="0"/>
    <n v="14"/>
    <n v="1065"/>
    <n v="119"/>
    <n v="1184"/>
    <n v="121"/>
    <n v="156"/>
    <n v="277"/>
    <x v="7"/>
    <x v="3"/>
  </r>
  <r>
    <x v="7"/>
    <n v="3"/>
    <n v="10"/>
    <n v="10"/>
    <n v="15"/>
    <n v="11"/>
    <n v="49"/>
    <n v="3"/>
    <n v="52"/>
    <n v="11"/>
    <s v="0"/>
    <n v="11"/>
    <n v="4"/>
    <n v="0"/>
    <n v="4"/>
    <n v="29"/>
    <n v="3"/>
    <n v="32"/>
    <n v="5"/>
    <n v="0"/>
    <n v="5"/>
    <x v="7"/>
    <x v="3"/>
  </r>
  <r>
    <x v="8"/>
    <n v="4"/>
    <n v="15"/>
    <n v="8"/>
    <n v="5"/>
    <n v="0"/>
    <n v="32"/>
    <n v="0"/>
    <n v="32"/>
    <n v="20"/>
    <s v="0"/>
    <n v="20"/>
    <n v="0"/>
    <n v="0"/>
    <n v="0"/>
    <n v="12"/>
    <n v="0"/>
    <n v="12"/>
    <n v="0"/>
    <n v="0"/>
    <n v="0"/>
    <x v="7"/>
    <x v="3"/>
  </r>
  <r>
    <x v="9"/>
    <n v="2"/>
    <n v="260"/>
    <n v="3"/>
    <n v="1"/>
    <n v="0"/>
    <n v="266"/>
    <n v="290"/>
    <n v="556"/>
    <n v="2"/>
    <s v="0"/>
    <n v="2"/>
    <n v="0"/>
    <n v="0"/>
    <n v="0"/>
    <n v="124"/>
    <n v="0"/>
    <n v="124"/>
    <n v="140"/>
    <n v="290"/>
    <n v="430"/>
    <x v="7"/>
    <x v="3"/>
  </r>
  <r>
    <x v="10"/>
    <n v="0"/>
    <n v="1"/>
    <n v="13"/>
    <n v="0"/>
    <n v="5"/>
    <n v="19"/>
    <n v="2"/>
    <n v="21"/>
    <n v="11"/>
    <s v="0"/>
    <n v="11"/>
    <n v="0"/>
    <n v="0"/>
    <n v="0"/>
    <n v="8"/>
    <n v="2"/>
    <n v="10"/>
    <n v="0"/>
    <n v="0"/>
    <n v="0"/>
    <x v="7"/>
    <x v="3"/>
  </r>
  <r>
    <x v="11"/>
    <n v="19"/>
    <n v="144"/>
    <n v="65"/>
    <n v="22"/>
    <n v="2"/>
    <n v="252"/>
    <n v="18"/>
    <n v="270"/>
    <n v="11"/>
    <s v="0"/>
    <n v="11"/>
    <n v="0"/>
    <n v="0"/>
    <n v="0"/>
    <n v="172"/>
    <n v="7"/>
    <n v="179"/>
    <n v="69"/>
    <n v="11"/>
    <n v="80"/>
    <x v="7"/>
    <x v="3"/>
  </r>
  <r>
    <x v="12"/>
    <n v="18"/>
    <n v="64"/>
    <n v="35"/>
    <n v="9"/>
    <n v="10"/>
    <n v="136"/>
    <n v="37"/>
    <n v="173"/>
    <n v="2"/>
    <s v="0"/>
    <n v="2"/>
    <n v="0"/>
    <n v="3"/>
    <n v="3"/>
    <n v="117"/>
    <n v="11"/>
    <n v="128"/>
    <n v="17"/>
    <n v="23"/>
    <n v="40"/>
    <x v="7"/>
    <x v="3"/>
  </r>
  <r>
    <x v="13"/>
    <n v="7"/>
    <n v="51"/>
    <n v="45"/>
    <n v="30"/>
    <n v="5"/>
    <n v="138"/>
    <n v="508"/>
    <n v="646"/>
    <n v="49"/>
    <s v="0"/>
    <n v="49"/>
    <n v="0"/>
    <n v="0"/>
    <n v="0"/>
    <n v="73"/>
    <n v="378"/>
    <n v="451"/>
    <n v="16"/>
    <n v="130"/>
    <n v="146"/>
    <x v="7"/>
    <x v="3"/>
  </r>
  <r>
    <x v="14"/>
    <n v="24"/>
    <n v="36"/>
    <n v="42"/>
    <n v="3"/>
    <n v="0"/>
    <n v="105"/>
    <n v="5"/>
    <n v="110"/>
    <n v="37"/>
    <s v="0"/>
    <n v="37"/>
    <n v="0"/>
    <n v="0"/>
    <n v="0"/>
    <n v="52"/>
    <n v="5"/>
    <n v="57"/>
    <n v="16"/>
    <n v="0"/>
    <n v="16"/>
    <x v="7"/>
    <x v="3"/>
  </r>
  <r>
    <x v="15"/>
    <n v="3"/>
    <n v="13"/>
    <n v="12"/>
    <n v="4"/>
    <n v="5"/>
    <n v="37"/>
    <n v="0"/>
    <n v="37"/>
    <n v="7"/>
    <s v="0"/>
    <n v="7"/>
    <n v="0"/>
    <n v="0"/>
    <n v="0"/>
    <n v="30"/>
    <n v="0"/>
    <n v="30"/>
    <n v="0"/>
    <n v="0"/>
    <n v="0"/>
    <x v="7"/>
    <x v="3"/>
  </r>
  <r>
    <x v="16"/>
    <n v="102"/>
    <n v="253"/>
    <n v="156"/>
    <n v="94"/>
    <n v="10"/>
    <n v="615"/>
    <n v="0"/>
    <n v="615"/>
    <n v="299"/>
    <s v="0"/>
    <n v="299"/>
    <n v="0"/>
    <n v="0"/>
    <n v="0"/>
    <n v="197"/>
    <n v="0"/>
    <n v="197"/>
    <n v="119"/>
    <n v="0"/>
    <n v="119"/>
    <x v="7"/>
    <x v="3"/>
  </r>
  <r>
    <x v="17"/>
    <n v="105"/>
    <n v="171"/>
    <n v="150"/>
    <n v="53"/>
    <n v="38"/>
    <n v="517"/>
    <n v="21"/>
    <n v="538"/>
    <n v="180"/>
    <s v="0"/>
    <n v="180"/>
    <n v="0"/>
    <n v="0"/>
    <n v="0"/>
    <n v="289"/>
    <n v="15"/>
    <n v="304"/>
    <n v="48"/>
    <n v="6"/>
    <n v="54"/>
    <x v="7"/>
    <x v="3"/>
  </r>
  <r>
    <x v="18"/>
    <n v="3929"/>
    <n v="31399"/>
    <n v="27370"/>
    <n v="14803"/>
    <n v="2307"/>
    <n v="79808"/>
    <n v="34716"/>
    <n v="114524"/>
    <n v="10290"/>
    <s v="18"/>
    <n v="10308"/>
    <n v="3697"/>
    <n v="1067"/>
    <n v="4764"/>
    <n v="46839"/>
    <n v="17515"/>
    <n v="64354"/>
    <n v="18982"/>
    <n v="16116"/>
    <n v="35098"/>
    <x v="7"/>
    <x v="3"/>
  </r>
  <r>
    <x v="0"/>
    <n v="2435"/>
    <n v="9322"/>
    <n v="9670"/>
    <n v="6944"/>
    <n v="2508"/>
    <n v="30879"/>
    <n v="14528"/>
    <n v="45407"/>
    <n v="10119"/>
    <s v="26"/>
    <n v="10145"/>
    <n v="1058"/>
    <n v="192"/>
    <n v="1250"/>
    <n v="13622"/>
    <n v="10282"/>
    <n v="23904"/>
    <n v="6080"/>
    <n v="4028"/>
    <n v="10108"/>
    <x v="8"/>
    <x v="3"/>
  </r>
  <r>
    <x v="1"/>
    <n v="73"/>
    <n v="251"/>
    <n v="318"/>
    <n v="28"/>
    <n v="0"/>
    <n v="670"/>
    <n v="956"/>
    <n v="1626"/>
    <n v="21"/>
    <s v="0"/>
    <n v="21"/>
    <n v="0"/>
    <n v="0"/>
    <n v="0"/>
    <n v="312"/>
    <n v="147"/>
    <n v="459"/>
    <n v="337"/>
    <n v="809"/>
    <n v="1146"/>
    <x v="8"/>
    <x v="3"/>
  </r>
  <r>
    <x v="2"/>
    <n v="59"/>
    <n v="919"/>
    <n v="246"/>
    <n v="736"/>
    <n v="129"/>
    <n v="2089"/>
    <n v="736"/>
    <n v="2825"/>
    <n v="7"/>
    <s v="0"/>
    <n v="7"/>
    <n v="2"/>
    <n v="3"/>
    <n v="5"/>
    <n v="867"/>
    <n v="404"/>
    <n v="1271"/>
    <n v="1213"/>
    <n v="329"/>
    <n v="1542"/>
    <x v="8"/>
    <x v="3"/>
  </r>
  <r>
    <x v="3"/>
    <n v="269"/>
    <n v="2047"/>
    <n v="1960"/>
    <n v="768"/>
    <n v="105"/>
    <n v="5149"/>
    <n v="3119"/>
    <n v="8268"/>
    <n v="93"/>
    <s v="0"/>
    <n v="93"/>
    <n v="191"/>
    <n v="430"/>
    <n v="621"/>
    <n v="3743"/>
    <n v="723"/>
    <n v="4466"/>
    <n v="1122"/>
    <n v="1966"/>
    <n v="3088"/>
    <x v="8"/>
    <x v="3"/>
  </r>
  <r>
    <x v="4"/>
    <n v="80"/>
    <n v="1504"/>
    <n v="1253"/>
    <n v="210"/>
    <n v="26"/>
    <n v="3073"/>
    <n v="272"/>
    <n v="3345"/>
    <n v="46"/>
    <s v="0"/>
    <n v="46"/>
    <n v="80"/>
    <n v="3"/>
    <n v="83"/>
    <n v="2462"/>
    <n v="148"/>
    <n v="2610"/>
    <n v="485"/>
    <n v="121"/>
    <n v="606"/>
    <x v="8"/>
    <x v="3"/>
  </r>
  <r>
    <x v="5"/>
    <n v="305"/>
    <n v="13569"/>
    <n v="10171"/>
    <n v="2593"/>
    <n v="570"/>
    <n v="27208"/>
    <n v="6508"/>
    <n v="33716"/>
    <n v="119"/>
    <s v="0"/>
    <n v="119"/>
    <n v="1608"/>
    <n v="7"/>
    <n v="1615"/>
    <n v="19703"/>
    <n v="3303"/>
    <n v="23006"/>
    <n v="5778"/>
    <n v="3198"/>
    <n v="8976"/>
    <x v="8"/>
    <x v="3"/>
  </r>
  <r>
    <x v="6"/>
    <n v="112"/>
    <n v="755"/>
    <n v="165"/>
    <n v="36"/>
    <n v="0"/>
    <n v="1068"/>
    <n v="302"/>
    <n v="1370"/>
    <n v="35"/>
    <s v="0"/>
    <n v="35"/>
    <n v="0"/>
    <n v="0"/>
    <n v="0"/>
    <n v="892"/>
    <n v="170"/>
    <n v="1062"/>
    <n v="141"/>
    <n v="132"/>
    <n v="273"/>
    <x v="8"/>
    <x v="3"/>
  </r>
  <r>
    <x v="7"/>
    <n v="5"/>
    <n v="21"/>
    <n v="1"/>
    <n v="0"/>
    <n v="2"/>
    <n v="29"/>
    <n v="20"/>
    <n v="49"/>
    <n v="0"/>
    <s v="0"/>
    <n v="0"/>
    <n v="0"/>
    <n v="2"/>
    <n v="2"/>
    <n v="27"/>
    <n v="3"/>
    <n v="30"/>
    <n v="2"/>
    <n v="15"/>
    <n v="17"/>
    <x v="8"/>
    <x v="3"/>
  </r>
  <r>
    <x v="8"/>
    <n v="4"/>
    <n v="3"/>
    <n v="7"/>
    <n v="3"/>
    <n v="0"/>
    <n v="17"/>
    <n v="34"/>
    <n v="51"/>
    <n v="13"/>
    <s v="0"/>
    <n v="13"/>
    <n v="0"/>
    <n v="0"/>
    <n v="0"/>
    <n v="3"/>
    <n v="34"/>
    <n v="37"/>
    <n v="1"/>
    <n v="0"/>
    <n v="1"/>
    <x v="8"/>
    <x v="3"/>
  </r>
  <r>
    <x v="9"/>
    <n v="4"/>
    <n v="249"/>
    <n v="0"/>
    <n v="3"/>
    <n v="0"/>
    <n v="256"/>
    <n v="471"/>
    <n v="727"/>
    <n v="7"/>
    <s v="0"/>
    <n v="7"/>
    <n v="0"/>
    <n v="0"/>
    <n v="0"/>
    <n v="8"/>
    <n v="0"/>
    <n v="8"/>
    <n v="241"/>
    <n v="471"/>
    <n v="712"/>
    <x v="8"/>
    <x v="3"/>
  </r>
  <r>
    <x v="10"/>
    <n v="5"/>
    <n v="1"/>
    <n v="3"/>
    <n v="0"/>
    <n v="0"/>
    <n v="9"/>
    <n v="2"/>
    <n v="11"/>
    <n v="7"/>
    <s v="0"/>
    <n v="7"/>
    <n v="0"/>
    <n v="0"/>
    <n v="0"/>
    <n v="1"/>
    <n v="0"/>
    <n v="1"/>
    <n v="1"/>
    <n v="2"/>
    <n v="3"/>
    <x v="8"/>
    <x v="3"/>
  </r>
  <r>
    <x v="11"/>
    <n v="10"/>
    <n v="98"/>
    <n v="52"/>
    <n v="25"/>
    <n v="2"/>
    <n v="187"/>
    <n v="26"/>
    <n v="213"/>
    <n v="20"/>
    <s v="0"/>
    <n v="20"/>
    <n v="0"/>
    <n v="4"/>
    <n v="4"/>
    <n v="126"/>
    <n v="17"/>
    <n v="143"/>
    <n v="41"/>
    <n v="5"/>
    <n v="46"/>
    <x v="8"/>
    <x v="3"/>
  </r>
  <r>
    <x v="12"/>
    <n v="19"/>
    <n v="97"/>
    <n v="39"/>
    <n v="21"/>
    <n v="7"/>
    <n v="183"/>
    <n v="132"/>
    <n v="315"/>
    <n v="5"/>
    <s v="0"/>
    <n v="5"/>
    <n v="0"/>
    <n v="3"/>
    <n v="3"/>
    <n v="155"/>
    <n v="30"/>
    <n v="185"/>
    <n v="23"/>
    <n v="99"/>
    <n v="122"/>
    <x v="8"/>
    <x v="3"/>
  </r>
  <r>
    <x v="13"/>
    <n v="7"/>
    <n v="103"/>
    <n v="63"/>
    <n v="30"/>
    <n v="7"/>
    <n v="210"/>
    <n v="318"/>
    <n v="528"/>
    <n v="73"/>
    <s v="0"/>
    <n v="73"/>
    <n v="0"/>
    <n v="0"/>
    <n v="0"/>
    <n v="122"/>
    <n v="207"/>
    <n v="329"/>
    <n v="15"/>
    <n v="111"/>
    <n v="126"/>
    <x v="8"/>
    <x v="3"/>
  </r>
  <r>
    <x v="14"/>
    <n v="78"/>
    <n v="84"/>
    <n v="14"/>
    <n v="23"/>
    <n v="4"/>
    <n v="203"/>
    <n v="6"/>
    <n v="209"/>
    <n v="40"/>
    <s v="0"/>
    <n v="40"/>
    <n v="0"/>
    <n v="0"/>
    <n v="0"/>
    <n v="153"/>
    <n v="2"/>
    <n v="155"/>
    <n v="10"/>
    <n v="4"/>
    <n v="14"/>
    <x v="8"/>
    <x v="3"/>
  </r>
  <r>
    <x v="15"/>
    <n v="5"/>
    <n v="44"/>
    <n v="6"/>
    <n v="1"/>
    <n v="0"/>
    <n v="56"/>
    <n v="70"/>
    <n v="126"/>
    <n v="5"/>
    <s v="0"/>
    <n v="5"/>
    <n v="0"/>
    <n v="0"/>
    <n v="0"/>
    <n v="42"/>
    <n v="70"/>
    <n v="112"/>
    <n v="9"/>
    <n v="0"/>
    <n v="9"/>
    <x v="8"/>
    <x v="3"/>
  </r>
  <r>
    <x v="16"/>
    <n v="49"/>
    <n v="291"/>
    <n v="97"/>
    <n v="98"/>
    <n v="7"/>
    <n v="542"/>
    <n v="20"/>
    <n v="562"/>
    <n v="213"/>
    <s v="0"/>
    <n v="213"/>
    <n v="5"/>
    <n v="3"/>
    <n v="8"/>
    <n v="183"/>
    <n v="6"/>
    <n v="189"/>
    <n v="141"/>
    <n v="11"/>
    <n v="152"/>
    <x v="8"/>
    <x v="3"/>
  </r>
  <r>
    <x v="17"/>
    <n v="132"/>
    <n v="137"/>
    <n v="141"/>
    <n v="66"/>
    <n v="72"/>
    <n v="548"/>
    <n v="26"/>
    <n v="574"/>
    <n v="205"/>
    <s v="0"/>
    <n v="205"/>
    <n v="1"/>
    <n v="0"/>
    <n v="1"/>
    <n v="316"/>
    <n v="2"/>
    <n v="318"/>
    <n v="26"/>
    <n v="24"/>
    <n v="50"/>
    <x v="8"/>
    <x v="3"/>
  </r>
  <r>
    <x v="18"/>
    <n v="3651"/>
    <n v="29495"/>
    <n v="24206"/>
    <n v="11585"/>
    <n v="3439"/>
    <n v="72376"/>
    <n v="27546"/>
    <n v="99922"/>
    <n v="11028"/>
    <s v="26"/>
    <n v="11054"/>
    <n v="2945"/>
    <n v="647"/>
    <n v="3592"/>
    <n v="42737"/>
    <n v="15548"/>
    <n v="58285"/>
    <n v="15666"/>
    <n v="11325"/>
    <n v="26991"/>
    <x v="8"/>
    <x v="3"/>
  </r>
  <r>
    <x v="0"/>
    <n v="3292"/>
    <n v="6910"/>
    <n v="6674"/>
    <n v="5067"/>
    <n v="894"/>
    <n v="22837"/>
    <n v="7469"/>
    <n v="30306"/>
    <n v="9725"/>
    <s v="25"/>
    <n v="9750"/>
    <n v="590"/>
    <n v="66"/>
    <n v="656"/>
    <n v="9118"/>
    <n v="6318"/>
    <n v="15436"/>
    <n v="3404"/>
    <n v="1060"/>
    <n v="4464"/>
    <x v="9"/>
    <x v="3"/>
  </r>
  <r>
    <x v="1"/>
    <n v="98"/>
    <n v="423"/>
    <n v="372"/>
    <n v="10"/>
    <n v="3"/>
    <n v="906"/>
    <n v="1027"/>
    <n v="1933"/>
    <n v="84"/>
    <s v="0"/>
    <n v="84"/>
    <n v="0"/>
    <n v="11"/>
    <n v="11"/>
    <n v="458"/>
    <n v="192"/>
    <n v="650"/>
    <n v="364"/>
    <n v="824"/>
    <n v="1188"/>
    <x v="9"/>
    <x v="3"/>
  </r>
  <r>
    <x v="2"/>
    <n v="117"/>
    <n v="979"/>
    <n v="260"/>
    <n v="982"/>
    <n v="130"/>
    <n v="2468"/>
    <n v="748"/>
    <n v="3216"/>
    <n v="38"/>
    <s v="0"/>
    <n v="38"/>
    <n v="0"/>
    <n v="7"/>
    <n v="7"/>
    <n v="876"/>
    <n v="422"/>
    <n v="1298"/>
    <n v="1554"/>
    <n v="319"/>
    <n v="1873"/>
    <x v="9"/>
    <x v="3"/>
  </r>
  <r>
    <x v="3"/>
    <n v="530"/>
    <n v="2671"/>
    <n v="1937"/>
    <n v="996"/>
    <n v="108"/>
    <n v="6242"/>
    <n v="4154"/>
    <n v="10396"/>
    <n v="168"/>
    <s v="0"/>
    <n v="168"/>
    <n v="71"/>
    <n v="540"/>
    <n v="611"/>
    <n v="4394"/>
    <n v="1245"/>
    <n v="5639"/>
    <n v="1609"/>
    <n v="2369"/>
    <n v="3978"/>
    <x v="9"/>
    <x v="3"/>
  </r>
  <r>
    <x v="4"/>
    <n v="366"/>
    <n v="1195"/>
    <n v="1470"/>
    <n v="194"/>
    <n v="10"/>
    <n v="3235"/>
    <n v="324"/>
    <n v="3559"/>
    <n v="121"/>
    <s v="0"/>
    <n v="121"/>
    <n v="78"/>
    <n v="0"/>
    <n v="78"/>
    <n v="2574"/>
    <n v="198"/>
    <n v="2772"/>
    <n v="462"/>
    <n v="126"/>
    <n v="588"/>
    <x v="9"/>
    <x v="3"/>
  </r>
  <r>
    <x v="5"/>
    <n v="417"/>
    <n v="12009"/>
    <n v="8257"/>
    <n v="2098"/>
    <n v="547"/>
    <n v="23328"/>
    <n v="5342"/>
    <n v="28670"/>
    <n v="104"/>
    <s v="0"/>
    <n v="104"/>
    <n v="764"/>
    <n v="9"/>
    <n v="773"/>
    <n v="15851"/>
    <n v="2503"/>
    <n v="18354"/>
    <n v="6609"/>
    <n v="2830"/>
    <n v="9439"/>
    <x v="9"/>
    <x v="3"/>
  </r>
  <r>
    <x v="6"/>
    <n v="73"/>
    <n v="664"/>
    <n v="116"/>
    <n v="11"/>
    <n v="8"/>
    <n v="872"/>
    <n v="241"/>
    <n v="1113"/>
    <n v="55"/>
    <s v="0"/>
    <n v="55"/>
    <n v="0"/>
    <n v="12"/>
    <n v="12"/>
    <n v="679"/>
    <n v="102"/>
    <n v="781"/>
    <n v="138"/>
    <n v="127"/>
    <n v="265"/>
    <x v="9"/>
    <x v="3"/>
  </r>
  <r>
    <x v="7"/>
    <n v="90"/>
    <n v="494"/>
    <n v="1018"/>
    <n v="73"/>
    <n v="5"/>
    <n v="1680"/>
    <n v="2361"/>
    <n v="4041"/>
    <n v="12"/>
    <s v="0"/>
    <n v="12"/>
    <n v="0"/>
    <n v="0"/>
    <n v="0"/>
    <n v="1432"/>
    <n v="1070"/>
    <n v="2502"/>
    <n v="236"/>
    <n v="1291"/>
    <n v="1527"/>
    <x v="9"/>
    <x v="3"/>
  </r>
  <r>
    <x v="8"/>
    <n v="11"/>
    <n v="64"/>
    <n v="56"/>
    <n v="8"/>
    <n v="0"/>
    <n v="139"/>
    <n v="325"/>
    <n v="464"/>
    <n v="17"/>
    <s v="0"/>
    <n v="17"/>
    <n v="0"/>
    <n v="0"/>
    <n v="0"/>
    <n v="78"/>
    <n v="0"/>
    <n v="78"/>
    <n v="44"/>
    <n v="325"/>
    <n v="369"/>
    <x v="9"/>
    <x v="3"/>
  </r>
  <r>
    <x v="9"/>
    <n v="33"/>
    <n v="569"/>
    <n v="99"/>
    <n v="8"/>
    <n v="3"/>
    <n v="712"/>
    <n v="1200"/>
    <n v="1912"/>
    <n v="26"/>
    <s v="0"/>
    <n v="26"/>
    <n v="0"/>
    <n v="0"/>
    <n v="0"/>
    <n v="191"/>
    <n v="249"/>
    <n v="440"/>
    <n v="495"/>
    <n v="951"/>
    <n v="1446"/>
    <x v="9"/>
    <x v="3"/>
  </r>
  <r>
    <x v="10"/>
    <n v="45"/>
    <n v="81"/>
    <n v="161"/>
    <n v="5"/>
    <n v="3"/>
    <n v="295"/>
    <n v="666"/>
    <n v="961"/>
    <n v="48"/>
    <s v="0"/>
    <n v="48"/>
    <n v="0"/>
    <n v="0"/>
    <n v="0"/>
    <n v="223"/>
    <n v="317"/>
    <n v="540"/>
    <n v="24"/>
    <n v="349"/>
    <n v="373"/>
    <x v="9"/>
    <x v="3"/>
  </r>
  <r>
    <x v="11"/>
    <n v="30"/>
    <n v="146"/>
    <n v="68"/>
    <n v="44"/>
    <n v="0"/>
    <n v="288"/>
    <n v="13"/>
    <n v="301"/>
    <n v="33"/>
    <s v="0"/>
    <n v="33"/>
    <n v="0"/>
    <n v="4"/>
    <n v="4"/>
    <n v="159"/>
    <n v="3"/>
    <n v="162"/>
    <n v="96"/>
    <n v="6"/>
    <n v="102"/>
    <x v="9"/>
    <x v="3"/>
  </r>
  <r>
    <x v="12"/>
    <n v="21"/>
    <n v="91"/>
    <n v="54"/>
    <n v="18"/>
    <n v="0"/>
    <n v="184"/>
    <n v="31"/>
    <n v="215"/>
    <n v="9"/>
    <s v="0"/>
    <n v="9"/>
    <n v="0"/>
    <n v="3"/>
    <n v="3"/>
    <n v="156"/>
    <n v="17"/>
    <n v="173"/>
    <n v="19"/>
    <n v="11"/>
    <n v="30"/>
    <x v="9"/>
    <x v="3"/>
  </r>
  <r>
    <x v="13"/>
    <n v="27"/>
    <n v="64"/>
    <n v="71"/>
    <n v="26"/>
    <n v="10"/>
    <n v="198"/>
    <n v="481"/>
    <n v="679"/>
    <n v="73"/>
    <s v="0"/>
    <n v="73"/>
    <n v="2"/>
    <n v="0"/>
    <n v="2"/>
    <n v="96"/>
    <n v="342"/>
    <n v="438"/>
    <n v="27"/>
    <n v="139"/>
    <n v="166"/>
    <x v="9"/>
    <x v="3"/>
  </r>
  <r>
    <x v="14"/>
    <n v="49"/>
    <n v="57"/>
    <n v="24"/>
    <n v="22"/>
    <n v="0"/>
    <n v="152"/>
    <n v="0"/>
    <n v="152"/>
    <n v="37"/>
    <s v="0"/>
    <n v="37"/>
    <n v="0"/>
    <n v="0"/>
    <n v="0"/>
    <n v="93"/>
    <n v="0"/>
    <n v="93"/>
    <n v="22"/>
    <n v="0"/>
    <n v="22"/>
    <x v="9"/>
    <x v="3"/>
  </r>
  <r>
    <x v="15"/>
    <n v="0"/>
    <n v="72"/>
    <n v="7"/>
    <n v="1"/>
    <n v="8"/>
    <n v="88"/>
    <n v="22"/>
    <n v="110"/>
    <n v="4"/>
    <s v="0"/>
    <n v="4"/>
    <n v="0"/>
    <n v="0"/>
    <n v="0"/>
    <n v="76"/>
    <n v="22"/>
    <n v="98"/>
    <n v="8"/>
    <n v="0"/>
    <n v="8"/>
    <x v="9"/>
    <x v="3"/>
  </r>
  <r>
    <x v="16"/>
    <n v="79"/>
    <n v="95"/>
    <n v="87"/>
    <n v="95"/>
    <n v="8"/>
    <n v="364"/>
    <n v="2"/>
    <n v="366"/>
    <n v="196"/>
    <s v="0"/>
    <n v="196"/>
    <n v="1"/>
    <n v="0"/>
    <n v="1"/>
    <n v="112"/>
    <n v="0"/>
    <n v="112"/>
    <n v="55"/>
    <n v="2"/>
    <n v="57"/>
    <x v="9"/>
    <x v="3"/>
  </r>
  <r>
    <x v="17"/>
    <n v="144"/>
    <n v="114"/>
    <n v="117"/>
    <n v="65"/>
    <n v="0"/>
    <n v="440"/>
    <n v="26"/>
    <n v="466"/>
    <n v="208"/>
    <s v="0"/>
    <n v="208"/>
    <n v="0"/>
    <n v="7"/>
    <n v="7"/>
    <n v="201"/>
    <n v="10"/>
    <n v="211"/>
    <n v="31"/>
    <n v="9"/>
    <n v="40"/>
    <x v="9"/>
    <x v="3"/>
  </r>
  <r>
    <x v="18"/>
    <n v="5422"/>
    <n v="26698"/>
    <n v="20848"/>
    <n v="9723"/>
    <n v="1737"/>
    <n v="64428"/>
    <n v="24432"/>
    <n v="88860"/>
    <n v="10958"/>
    <s v="25"/>
    <n v="10983"/>
    <n v="1506"/>
    <n v="659"/>
    <n v="2165"/>
    <n v="36767"/>
    <n v="13010"/>
    <n v="49777"/>
    <n v="15197"/>
    <n v="10738"/>
    <n v="25935"/>
    <x v="9"/>
    <x v="3"/>
  </r>
  <r>
    <x v="0"/>
    <n v="2159"/>
    <n v="6180"/>
    <n v="5567"/>
    <n v="4658"/>
    <n v="861"/>
    <n v="19425"/>
    <n v="3453"/>
    <n v="22878"/>
    <n v="9238"/>
    <s v="13"/>
    <n v="9251"/>
    <n v="520"/>
    <n v="29"/>
    <n v="549"/>
    <n v="6192"/>
    <n v="2984"/>
    <n v="9176"/>
    <n v="3475"/>
    <n v="427"/>
    <n v="3902"/>
    <x v="10"/>
    <x v="3"/>
  </r>
  <r>
    <x v="1"/>
    <n v="31"/>
    <n v="384"/>
    <n v="445"/>
    <n v="194"/>
    <n v="33"/>
    <n v="1087"/>
    <n v="1298"/>
    <n v="2385"/>
    <n v="28"/>
    <s v="0"/>
    <n v="28"/>
    <n v="0"/>
    <n v="4"/>
    <n v="4"/>
    <n v="532"/>
    <n v="151"/>
    <n v="683"/>
    <n v="527"/>
    <n v="1143"/>
    <n v="1670"/>
    <x v="10"/>
    <x v="3"/>
  </r>
  <r>
    <x v="2"/>
    <n v="336"/>
    <n v="603"/>
    <n v="555"/>
    <n v="937"/>
    <n v="211"/>
    <n v="2642"/>
    <n v="415"/>
    <n v="3057"/>
    <n v="27"/>
    <s v="0"/>
    <n v="27"/>
    <n v="0"/>
    <n v="0"/>
    <n v="0"/>
    <n v="1114"/>
    <n v="107"/>
    <n v="1221"/>
    <n v="1501"/>
    <n v="308"/>
    <n v="1809"/>
    <x v="10"/>
    <x v="3"/>
  </r>
  <r>
    <x v="3"/>
    <n v="1047"/>
    <n v="4854"/>
    <n v="3689"/>
    <n v="1378"/>
    <n v="316"/>
    <n v="11284"/>
    <n v="7948"/>
    <n v="19232"/>
    <n v="110"/>
    <s v="0"/>
    <n v="110"/>
    <n v="318"/>
    <n v="899"/>
    <n v="1217"/>
    <n v="8780"/>
    <n v="3420"/>
    <n v="12200"/>
    <n v="2076"/>
    <n v="3629"/>
    <n v="5705"/>
    <x v="10"/>
    <x v="3"/>
  </r>
  <r>
    <x v="4"/>
    <n v="169"/>
    <n v="1023"/>
    <n v="896"/>
    <n v="151"/>
    <n v="16"/>
    <n v="2255"/>
    <n v="355"/>
    <n v="2610"/>
    <n v="91"/>
    <s v="0"/>
    <n v="91"/>
    <n v="32"/>
    <n v="37"/>
    <n v="69"/>
    <n v="1797"/>
    <n v="111"/>
    <n v="1908"/>
    <n v="335"/>
    <n v="207"/>
    <n v="542"/>
    <x v="10"/>
    <x v="3"/>
  </r>
  <r>
    <x v="5"/>
    <n v="297"/>
    <n v="8712"/>
    <n v="6373"/>
    <n v="1604"/>
    <n v="621"/>
    <n v="17607"/>
    <n v="5156"/>
    <n v="22763"/>
    <n v="151"/>
    <s v="0"/>
    <n v="151"/>
    <n v="748"/>
    <n v="3"/>
    <n v="751"/>
    <n v="11305"/>
    <n v="1538"/>
    <n v="12843"/>
    <n v="5403"/>
    <n v="3615"/>
    <n v="9018"/>
    <x v="10"/>
    <x v="3"/>
  </r>
  <r>
    <x v="6"/>
    <n v="78"/>
    <n v="402"/>
    <n v="137"/>
    <n v="15"/>
    <n v="0"/>
    <n v="632"/>
    <n v="186"/>
    <n v="818"/>
    <n v="70"/>
    <s v="0"/>
    <n v="70"/>
    <n v="0"/>
    <n v="0"/>
    <n v="0"/>
    <n v="473"/>
    <n v="113"/>
    <n v="586"/>
    <n v="89"/>
    <n v="73"/>
    <n v="162"/>
    <x v="10"/>
    <x v="3"/>
  </r>
  <r>
    <x v="7"/>
    <n v="122"/>
    <n v="1261"/>
    <n v="1591"/>
    <n v="90"/>
    <n v="7"/>
    <n v="3071"/>
    <n v="6573"/>
    <n v="9644"/>
    <n v="10"/>
    <s v="0"/>
    <n v="10"/>
    <n v="0"/>
    <n v="0"/>
    <n v="0"/>
    <n v="2470"/>
    <n v="2274"/>
    <n v="4744"/>
    <n v="591"/>
    <n v="4299"/>
    <n v="4890"/>
    <x v="10"/>
    <x v="3"/>
  </r>
  <r>
    <x v="8"/>
    <n v="12"/>
    <n v="287"/>
    <n v="70"/>
    <n v="147"/>
    <n v="0"/>
    <n v="516"/>
    <n v="1529"/>
    <n v="2045"/>
    <n v="21"/>
    <s v="0"/>
    <n v="21"/>
    <n v="0"/>
    <n v="0"/>
    <n v="0"/>
    <n v="292"/>
    <n v="531"/>
    <n v="823"/>
    <n v="203"/>
    <n v="998"/>
    <n v="1201"/>
    <x v="10"/>
    <x v="3"/>
  </r>
  <r>
    <x v="9"/>
    <n v="42"/>
    <n v="587"/>
    <n v="114"/>
    <n v="15"/>
    <n v="0"/>
    <n v="758"/>
    <n v="2224"/>
    <n v="2982"/>
    <n v="37"/>
    <s v="0"/>
    <n v="37"/>
    <n v="0"/>
    <n v="0"/>
    <n v="0"/>
    <n v="380"/>
    <n v="1121"/>
    <n v="1501"/>
    <n v="341"/>
    <n v="1103"/>
    <n v="1444"/>
    <x v="10"/>
    <x v="3"/>
  </r>
  <r>
    <x v="10"/>
    <n v="153"/>
    <n v="488"/>
    <n v="761"/>
    <n v="224"/>
    <n v="0"/>
    <n v="1626"/>
    <n v="3074"/>
    <n v="4700"/>
    <n v="154"/>
    <s v="0"/>
    <n v="154"/>
    <n v="0"/>
    <n v="0"/>
    <n v="0"/>
    <n v="1053"/>
    <n v="1232"/>
    <n v="2285"/>
    <n v="419"/>
    <n v="1842"/>
    <n v="2261"/>
    <x v="10"/>
    <x v="3"/>
  </r>
  <r>
    <x v="11"/>
    <n v="34"/>
    <n v="184"/>
    <n v="111"/>
    <n v="43"/>
    <n v="13"/>
    <n v="385"/>
    <n v="20"/>
    <n v="405"/>
    <n v="22"/>
    <s v="0"/>
    <n v="22"/>
    <n v="7"/>
    <n v="0"/>
    <n v="7"/>
    <n v="223"/>
    <n v="13"/>
    <n v="236"/>
    <n v="133"/>
    <n v="7"/>
    <n v="140"/>
    <x v="10"/>
    <x v="3"/>
  </r>
  <r>
    <x v="12"/>
    <n v="13"/>
    <n v="400"/>
    <n v="129"/>
    <n v="86"/>
    <n v="56"/>
    <n v="684"/>
    <n v="244"/>
    <n v="928"/>
    <n v="22"/>
    <s v="0"/>
    <n v="22"/>
    <n v="3"/>
    <n v="0"/>
    <n v="3"/>
    <n v="582"/>
    <n v="48"/>
    <n v="630"/>
    <n v="77"/>
    <n v="196"/>
    <n v="273"/>
    <x v="10"/>
    <x v="3"/>
  </r>
  <r>
    <x v="13"/>
    <n v="4"/>
    <n v="110"/>
    <n v="93"/>
    <n v="108"/>
    <n v="18"/>
    <n v="333"/>
    <n v="1113"/>
    <n v="1446"/>
    <n v="109"/>
    <s v="0"/>
    <n v="109"/>
    <n v="0"/>
    <n v="0"/>
    <n v="0"/>
    <n v="159"/>
    <n v="738"/>
    <n v="897"/>
    <n v="65"/>
    <n v="375"/>
    <n v="440"/>
    <x v="10"/>
    <x v="3"/>
  </r>
  <r>
    <x v="14"/>
    <n v="64"/>
    <n v="36"/>
    <n v="30"/>
    <n v="19"/>
    <n v="17"/>
    <n v="166"/>
    <n v="2"/>
    <n v="168"/>
    <n v="38"/>
    <s v="0"/>
    <n v="38"/>
    <n v="0"/>
    <n v="0"/>
    <n v="0"/>
    <n v="108"/>
    <n v="0"/>
    <n v="108"/>
    <n v="20"/>
    <n v="2"/>
    <n v="22"/>
    <x v="10"/>
    <x v="3"/>
  </r>
  <r>
    <x v="15"/>
    <n v="8"/>
    <n v="18"/>
    <n v="5"/>
    <n v="0"/>
    <n v="3"/>
    <n v="34"/>
    <n v="38"/>
    <n v="72"/>
    <n v="2"/>
    <s v="0"/>
    <n v="2"/>
    <n v="0"/>
    <n v="0"/>
    <n v="0"/>
    <n v="22"/>
    <n v="38"/>
    <n v="60"/>
    <n v="10"/>
    <n v="0"/>
    <n v="10"/>
    <x v="10"/>
    <x v="3"/>
  </r>
  <r>
    <x v="16"/>
    <n v="66"/>
    <n v="67"/>
    <n v="45"/>
    <n v="38"/>
    <n v="3"/>
    <n v="219"/>
    <n v="2"/>
    <n v="221"/>
    <n v="88"/>
    <s v="0"/>
    <n v="88"/>
    <n v="0"/>
    <n v="0"/>
    <n v="0"/>
    <n v="112"/>
    <n v="0"/>
    <n v="112"/>
    <n v="19"/>
    <n v="2"/>
    <n v="21"/>
    <x v="10"/>
    <x v="3"/>
  </r>
  <r>
    <x v="17"/>
    <n v="61"/>
    <n v="38"/>
    <n v="66"/>
    <n v="45"/>
    <n v="18"/>
    <n v="228"/>
    <n v="15"/>
    <n v="243"/>
    <n v="125"/>
    <s v="0"/>
    <n v="125"/>
    <n v="0"/>
    <n v="0"/>
    <n v="0"/>
    <n v="77"/>
    <n v="15"/>
    <n v="92"/>
    <n v="26"/>
    <n v="0"/>
    <n v="26"/>
    <x v="10"/>
    <x v="3"/>
  </r>
  <r>
    <x v="18"/>
    <n v="4696"/>
    <n v="25634"/>
    <n v="20677"/>
    <n v="9752"/>
    <n v="2193"/>
    <n v="62952"/>
    <n v="33645"/>
    <n v="96597"/>
    <n v="10343"/>
    <s v="13"/>
    <n v="10356"/>
    <n v="1628"/>
    <n v="972"/>
    <n v="2600"/>
    <n v="35671"/>
    <n v="14434"/>
    <n v="50105"/>
    <n v="15310"/>
    <n v="18226"/>
    <n v="33536"/>
    <x v="10"/>
    <x v="3"/>
  </r>
  <r>
    <x v="0"/>
    <n v="2590"/>
    <n v="6881"/>
    <n v="5569"/>
    <n v="4450"/>
    <n v="647"/>
    <n v="20137"/>
    <n v="6280"/>
    <n v="26417"/>
    <n v="7877"/>
    <s v="8"/>
    <n v="7885"/>
    <n v="499"/>
    <n v="66"/>
    <n v="565"/>
    <n v="7702"/>
    <n v="5233"/>
    <n v="12935"/>
    <n v="4059"/>
    <n v="973"/>
    <n v="5032"/>
    <x v="11"/>
    <x v="3"/>
  </r>
  <r>
    <x v="1"/>
    <n v="61"/>
    <n v="503"/>
    <n v="494"/>
    <n v="268"/>
    <n v="40"/>
    <n v="1366"/>
    <n v="1725"/>
    <n v="3091"/>
    <n v="29"/>
    <s v="0"/>
    <n v="29"/>
    <n v="0"/>
    <n v="0"/>
    <n v="0"/>
    <n v="647"/>
    <n v="303"/>
    <n v="950"/>
    <n v="690"/>
    <n v="1422"/>
    <n v="2112"/>
    <x v="11"/>
    <x v="3"/>
  </r>
  <r>
    <x v="2"/>
    <n v="259"/>
    <n v="811"/>
    <n v="678"/>
    <n v="831"/>
    <n v="137"/>
    <n v="2716"/>
    <n v="1088"/>
    <n v="3804"/>
    <n v="22"/>
    <s v="0"/>
    <n v="22"/>
    <n v="19"/>
    <n v="4"/>
    <n v="23"/>
    <n v="1074"/>
    <n v="227"/>
    <n v="1301"/>
    <n v="1601"/>
    <n v="857"/>
    <n v="2458"/>
    <x v="11"/>
    <x v="3"/>
  </r>
  <r>
    <x v="3"/>
    <n v="862"/>
    <n v="4422"/>
    <n v="3880"/>
    <n v="1658"/>
    <n v="354"/>
    <n v="11176"/>
    <n v="8599"/>
    <n v="19775"/>
    <n v="190"/>
    <s v="0"/>
    <n v="190"/>
    <n v="453"/>
    <n v="1029"/>
    <n v="1482"/>
    <n v="7937"/>
    <n v="3589"/>
    <n v="11526"/>
    <n v="2596"/>
    <n v="3981"/>
    <n v="6577"/>
    <x v="11"/>
    <x v="3"/>
  </r>
  <r>
    <x v="4"/>
    <n v="80"/>
    <n v="1041"/>
    <n v="916"/>
    <n v="163"/>
    <n v="10"/>
    <n v="2210"/>
    <n v="1341"/>
    <n v="3551"/>
    <n v="34"/>
    <s v="0"/>
    <n v="34"/>
    <n v="25"/>
    <n v="0"/>
    <n v="25"/>
    <n v="1791"/>
    <n v="59"/>
    <n v="1850"/>
    <n v="360"/>
    <n v="1282"/>
    <n v="1642"/>
    <x v="11"/>
    <x v="3"/>
  </r>
  <r>
    <x v="5"/>
    <n v="310"/>
    <n v="8785"/>
    <n v="5917"/>
    <n v="1695"/>
    <n v="734"/>
    <n v="17441"/>
    <n v="4886"/>
    <n v="22327"/>
    <n v="87"/>
    <s v="0"/>
    <n v="87"/>
    <n v="804"/>
    <n v="6"/>
    <n v="810"/>
    <n v="11325"/>
    <n v="1696"/>
    <n v="13021"/>
    <n v="5225"/>
    <n v="3184"/>
    <n v="8409"/>
    <x v="11"/>
    <x v="3"/>
  </r>
  <r>
    <x v="6"/>
    <n v="147"/>
    <n v="1121"/>
    <n v="178"/>
    <n v="37"/>
    <n v="5"/>
    <n v="1488"/>
    <n v="598"/>
    <n v="2086"/>
    <n v="66"/>
    <s v="0"/>
    <n v="66"/>
    <n v="2"/>
    <n v="4"/>
    <n v="6"/>
    <n v="1197"/>
    <n v="287"/>
    <n v="1484"/>
    <n v="223"/>
    <n v="307"/>
    <n v="530"/>
    <x v="11"/>
    <x v="3"/>
  </r>
  <r>
    <x v="7"/>
    <n v="138"/>
    <n v="1066"/>
    <n v="1509"/>
    <n v="62"/>
    <n v="5"/>
    <n v="2780"/>
    <n v="5354"/>
    <n v="8134"/>
    <n v="36"/>
    <s v="0"/>
    <n v="36"/>
    <n v="0"/>
    <n v="0"/>
    <n v="0"/>
    <n v="2162"/>
    <n v="2051"/>
    <n v="4213"/>
    <n v="582"/>
    <n v="2698"/>
    <n v="3280"/>
    <x v="11"/>
    <x v="3"/>
  </r>
  <r>
    <x v="8"/>
    <n v="0"/>
    <n v="239"/>
    <n v="54"/>
    <n v="168"/>
    <n v="8"/>
    <n v="469"/>
    <n v="924"/>
    <n v="1393"/>
    <n v="36"/>
    <s v="0"/>
    <n v="36"/>
    <n v="0"/>
    <n v="0"/>
    <n v="0"/>
    <n v="256"/>
    <n v="418"/>
    <n v="674"/>
    <n v="177"/>
    <n v="1111"/>
    <n v="1288"/>
    <x v="11"/>
    <x v="3"/>
  </r>
  <r>
    <x v="9"/>
    <n v="46"/>
    <n v="746"/>
    <n v="1212"/>
    <n v="3"/>
    <n v="0"/>
    <n v="2007"/>
    <n v="1984"/>
    <n v="3991"/>
    <n v="47"/>
    <s v="0"/>
    <n v="47"/>
    <n v="2"/>
    <n v="0"/>
    <n v="2"/>
    <n v="1553"/>
    <n v="986"/>
    <n v="2539"/>
    <n v="405"/>
    <n v="998"/>
    <n v="1403"/>
    <x v="11"/>
    <x v="3"/>
  </r>
  <r>
    <x v="10"/>
    <n v="169"/>
    <n v="267"/>
    <n v="805"/>
    <n v="348"/>
    <n v="0"/>
    <n v="1589"/>
    <n v="3010"/>
    <n v="4599"/>
    <n v="174"/>
    <s v="0"/>
    <n v="174"/>
    <n v="0"/>
    <n v="0"/>
    <n v="0"/>
    <n v="1063"/>
    <n v="1747"/>
    <n v="2810"/>
    <n v="352"/>
    <n v="1228"/>
    <n v="1580"/>
    <x v="11"/>
    <x v="3"/>
  </r>
  <r>
    <x v="11"/>
    <n v="57"/>
    <n v="194"/>
    <n v="141"/>
    <n v="54"/>
    <n v="0"/>
    <n v="446"/>
    <n v="89"/>
    <n v="535"/>
    <n v="23"/>
    <s v="0"/>
    <n v="23"/>
    <n v="0"/>
    <n v="0"/>
    <n v="0"/>
    <n v="271"/>
    <n v="61"/>
    <n v="332"/>
    <n v="152"/>
    <n v="59"/>
    <n v="211"/>
    <x v="11"/>
    <x v="3"/>
  </r>
  <r>
    <x v="12"/>
    <n v="60"/>
    <n v="319"/>
    <n v="174"/>
    <n v="36"/>
    <n v="60"/>
    <n v="649"/>
    <n v="309"/>
    <n v="958"/>
    <n v="6"/>
    <s v="0"/>
    <n v="6"/>
    <n v="0"/>
    <n v="9"/>
    <n v="9"/>
    <n v="586"/>
    <n v="114"/>
    <n v="700"/>
    <n v="57"/>
    <n v="190"/>
    <n v="247"/>
    <x v="11"/>
    <x v="3"/>
  </r>
  <r>
    <x v="13"/>
    <n v="20"/>
    <n v="267"/>
    <n v="257"/>
    <n v="8"/>
    <n v="5"/>
    <n v="557"/>
    <n v="503"/>
    <n v="1060"/>
    <n v="40"/>
    <s v="0"/>
    <n v="40"/>
    <n v="0"/>
    <n v="0"/>
    <n v="0"/>
    <n v="455"/>
    <n v="457"/>
    <n v="912"/>
    <n v="62"/>
    <n v="46"/>
    <n v="108"/>
    <x v="11"/>
    <x v="3"/>
  </r>
  <r>
    <x v="14"/>
    <n v="113"/>
    <n v="69"/>
    <n v="59"/>
    <n v="19"/>
    <n v="5"/>
    <n v="265"/>
    <n v="34"/>
    <n v="299"/>
    <n v="41"/>
    <s v="0"/>
    <n v="41"/>
    <n v="0"/>
    <n v="4"/>
    <n v="4"/>
    <n v="201"/>
    <n v="9"/>
    <n v="210"/>
    <n v="23"/>
    <n v="21"/>
    <n v="44"/>
    <x v="11"/>
    <x v="3"/>
  </r>
  <r>
    <x v="15"/>
    <n v="9"/>
    <n v="33"/>
    <n v="19"/>
    <n v="6"/>
    <n v="11"/>
    <n v="78"/>
    <n v="36"/>
    <n v="114"/>
    <n v="14"/>
    <s v="0"/>
    <n v="14"/>
    <n v="0"/>
    <n v="0"/>
    <n v="0"/>
    <n v="60"/>
    <n v="36"/>
    <n v="96"/>
    <n v="4"/>
    <n v="0"/>
    <n v="4"/>
    <x v="11"/>
    <x v="3"/>
  </r>
  <r>
    <x v="16"/>
    <n v="71"/>
    <n v="95"/>
    <n v="93"/>
    <n v="57"/>
    <n v="3"/>
    <n v="319"/>
    <n v="19"/>
    <n v="338"/>
    <n v="172"/>
    <s v="0"/>
    <n v="172"/>
    <n v="0"/>
    <n v="0"/>
    <n v="0"/>
    <n v="124"/>
    <n v="14"/>
    <n v="138"/>
    <n v="23"/>
    <n v="5"/>
    <n v="28"/>
    <x v="11"/>
    <x v="3"/>
  </r>
  <r>
    <x v="17"/>
    <n v="136"/>
    <n v="135"/>
    <n v="123"/>
    <n v="70"/>
    <n v="8"/>
    <n v="472"/>
    <n v="9"/>
    <n v="481"/>
    <n v="194"/>
    <s v="0"/>
    <n v="194"/>
    <n v="0"/>
    <n v="2"/>
    <n v="2"/>
    <n v="218"/>
    <n v="7"/>
    <n v="225"/>
    <n v="60"/>
    <n v="0"/>
    <n v="60"/>
    <x v="11"/>
    <x v="3"/>
  </r>
  <r>
    <x v="18"/>
    <n v="5128"/>
    <n v="26994"/>
    <n v="22078"/>
    <n v="9933"/>
    <n v="2032"/>
    <n v="66165"/>
    <n v="36788"/>
    <n v="102953"/>
    <n v="9088"/>
    <s v="8"/>
    <n v="9096"/>
    <n v="1804"/>
    <n v="1124"/>
    <n v="2928"/>
    <n v="38622"/>
    <n v="17294"/>
    <n v="55916"/>
    <n v="16651"/>
    <n v="18362"/>
    <n v="35013"/>
    <x v="11"/>
    <x v="3"/>
  </r>
  <r>
    <x v="0"/>
    <n v="1883"/>
    <n v="6526"/>
    <n v="5152"/>
    <n v="3143"/>
    <n v="677"/>
    <n v="17381"/>
    <n v="3914"/>
    <n v="21295"/>
    <n v="6674"/>
    <s v="7"/>
    <n v="6681"/>
    <n v="418"/>
    <n v="13"/>
    <n v="431"/>
    <n v="5453"/>
    <n v="3550"/>
    <n v="9003"/>
    <n v="4836"/>
    <n v="344"/>
    <n v="5180"/>
    <x v="0"/>
    <x v="4"/>
  </r>
  <r>
    <x v="1"/>
    <n v="134"/>
    <n v="1238"/>
    <n v="721"/>
    <n v="327"/>
    <n v="60"/>
    <n v="2480"/>
    <n v="2302"/>
    <n v="4782"/>
    <n v="27"/>
    <s v="0"/>
    <n v="27"/>
    <n v="0"/>
    <n v="9"/>
    <n v="9"/>
    <n v="999"/>
    <n v="842"/>
    <n v="1841"/>
    <n v="1454"/>
    <n v="1451"/>
    <n v="2905"/>
    <x v="0"/>
    <x v="4"/>
  </r>
  <r>
    <x v="2"/>
    <n v="150"/>
    <n v="1093"/>
    <n v="908"/>
    <n v="926"/>
    <n v="203"/>
    <n v="3280"/>
    <n v="1486"/>
    <n v="4766"/>
    <n v="12"/>
    <s v="0"/>
    <n v="12"/>
    <n v="7"/>
    <n v="0"/>
    <n v="7"/>
    <n v="1248"/>
    <n v="412"/>
    <n v="1660"/>
    <n v="2013"/>
    <n v="1074"/>
    <n v="3087"/>
    <x v="0"/>
    <x v="4"/>
  </r>
  <r>
    <x v="3"/>
    <n v="1192"/>
    <n v="6383"/>
    <n v="5557"/>
    <n v="2151"/>
    <n v="394"/>
    <n v="15677"/>
    <n v="9840"/>
    <n v="25517"/>
    <n v="125"/>
    <s v="0"/>
    <n v="125"/>
    <n v="476"/>
    <n v="1159"/>
    <n v="1635"/>
    <n v="9856"/>
    <n v="3289"/>
    <n v="13145"/>
    <n v="5220"/>
    <n v="5392"/>
    <n v="10612"/>
    <x v="0"/>
    <x v="4"/>
  </r>
  <r>
    <x v="4"/>
    <n v="138"/>
    <n v="1593"/>
    <n v="1033"/>
    <n v="158"/>
    <n v="17"/>
    <n v="2939"/>
    <n v="1209"/>
    <n v="4148"/>
    <n v="35"/>
    <s v="0"/>
    <n v="35"/>
    <n v="7"/>
    <n v="0"/>
    <n v="7"/>
    <n v="1941"/>
    <n v="58"/>
    <n v="1999"/>
    <n v="956"/>
    <n v="1151"/>
    <n v="2107"/>
    <x v="0"/>
    <x v="4"/>
  </r>
  <r>
    <x v="5"/>
    <n v="331"/>
    <n v="9163"/>
    <n v="7913"/>
    <n v="1154"/>
    <n v="722"/>
    <n v="19283"/>
    <n v="5010"/>
    <n v="24293"/>
    <n v="107"/>
    <s v="0"/>
    <n v="107"/>
    <n v="596"/>
    <n v="2"/>
    <n v="598"/>
    <n v="10616"/>
    <n v="1949"/>
    <n v="12565"/>
    <n v="7964"/>
    <n v="3059"/>
    <n v="11023"/>
    <x v="0"/>
    <x v="4"/>
  </r>
  <r>
    <x v="6"/>
    <n v="127"/>
    <n v="736"/>
    <n v="201"/>
    <n v="16"/>
    <n v="12"/>
    <n v="1092"/>
    <n v="537"/>
    <n v="1629"/>
    <n v="66"/>
    <s v="0"/>
    <n v="66"/>
    <n v="0"/>
    <n v="0"/>
    <n v="0"/>
    <n v="808"/>
    <n v="113"/>
    <n v="921"/>
    <n v="218"/>
    <n v="424"/>
    <n v="642"/>
    <x v="0"/>
    <x v="4"/>
  </r>
  <r>
    <x v="7"/>
    <n v="86"/>
    <n v="3058"/>
    <n v="1717"/>
    <n v="119"/>
    <n v="10"/>
    <n v="4990"/>
    <n v="6359"/>
    <n v="11349"/>
    <n v="13"/>
    <s v="0"/>
    <n v="13"/>
    <n v="4"/>
    <n v="0"/>
    <n v="4"/>
    <n v="2492"/>
    <n v="1942"/>
    <n v="4434"/>
    <n v="2481"/>
    <n v="4417"/>
    <n v="6898"/>
    <x v="0"/>
    <x v="4"/>
  </r>
  <r>
    <x v="8"/>
    <n v="17"/>
    <n v="201"/>
    <n v="119"/>
    <n v="194"/>
    <n v="0"/>
    <n v="531"/>
    <n v="1675"/>
    <n v="2206"/>
    <n v="23"/>
    <s v="0"/>
    <n v="23"/>
    <n v="0"/>
    <n v="0"/>
    <n v="0"/>
    <n v="240"/>
    <n v="597"/>
    <n v="837"/>
    <n v="268"/>
    <n v="1078"/>
    <n v="1346"/>
    <x v="0"/>
    <x v="4"/>
  </r>
  <r>
    <x v="9"/>
    <n v="219"/>
    <n v="960"/>
    <n v="1406"/>
    <n v="6"/>
    <n v="5"/>
    <n v="2596"/>
    <n v="2666"/>
    <n v="5262"/>
    <n v="221"/>
    <s v="0"/>
    <n v="221"/>
    <n v="0"/>
    <n v="0"/>
    <n v="0"/>
    <n v="1930"/>
    <n v="1072"/>
    <n v="3002"/>
    <n v="445"/>
    <n v="1594"/>
    <n v="2039"/>
    <x v="0"/>
    <x v="4"/>
  </r>
  <r>
    <x v="10"/>
    <n v="210"/>
    <n v="446"/>
    <n v="1340"/>
    <n v="219"/>
    <n v="10"/>
    <n v="2225"/>
    <n v="3818"/>
    <n v="6043"/>
    <n v="215"/>
    <s v="0"/>
    <n v="215"/>
    <n v="0"/>
    <n v="0"/>
    <n v="0"/>
    <n v="1472"/>
    <n v="2222"/>
    <n v="3694"/>
    <n v="538"/>
    <n v="1596"/>
    <n v="2134"/>
    <x v="0"/>
    <x v="4"/>
  </r>
  <r>
    <x v="11"/>
    <n v="36"/>
    <n v="222"/>
    <n v="201"/>
    <n v="29"/>
    <n v="0"/>
    <n v="488"/>
    <n v="77"/>
    <n v="565"/>
    <n v="25"/>
    <s v="0"/>
    <n v="25"/>
    <n v="0"/>
    <n v="0"/>
    <n v="0"/>
    <n v="287"/>
    <n v="60"/>
    <n v="347"/>
    <n v="176"/>
    <n v="17"/>
    <n v="193"/>
    <x v="0"/>
    <x v="4"/>
  </r>
  <r>
    <x v="12"/>
    <n v="38"/>
    <n v="448"/>
    <n v="315"/>
    <n v="119"/>
    <n v="126"/>
    <n v="1046"/>
    <n v="429"/>
    <n v="1475"/>
    <n v="8"/>
    <s v="0"/>
    <n v="8"/>
    <n v="20"/>
    <n v="29"/>
    <n v="49"/>
    <n v="891"/>
    <n v="143"/>
    <n v="1034"/>
    <n v="127"/>
    <n v="257"/>
    <n v="384"/>
    <x v="0"/>
    <x v="4"/>
  </r>
  <r>
    <x v="13"/>
    <n v="8"/>
    <n v="99"/>
    <n v="320"/>
    <n v="17"/>
    <n v="12"/>
    <n v="456"/>
    <n v="562"/>
    <n v="1018"/>
    <n v="40"/>
    <s v="0"/>
    <n v="40"/>
    <n v="0"/>
    <n v="0"/>
    <n v="0"/>
    <n v="219"/>
    <n v="384"/>
    <n v="603"/>
    <n v="197"/>
    <n v="178"/>
    <n v="375"/>
    <x v="0"/>
    <x v="4"/>
  </r>
  <r>
    <x v="14"/>
    <n v="34"/>
    <n v="161"/>
    <n v="67"/>
    <n v="26"/>
    <n v="7"/>
    <n v="295"/>
    <n v="23"/>
    <n v="318"/>
    <n v="44"/>
    <s v="0"/>
    <n v="44"/>
    <n v="0"/>
    <n v="0"/>
    <n v="0"/>
    <n v="189"/>
    <n v="23"/>
    <n v="212"/>
    <n v="62"/>
    <n v="0"/>
    <n v="62"/>
    <x v="0"/>
    <x v="4"/>
  </r>
  <r>
    <x v="15"/>
    <n v="11"/>
    <n v="19"/>
    <n v="21"/>
    <n v="13"/>
    <n v="0"/>
    <n v="64"/>
    <n v="5"/>
    <n v="69"/>
    <n v="11"/>
    <s v="0"/>
    <n v="11"/>
    <n v="2"/>
    <n v="0"/>
    <n v="2"/>
    <n v="38"/>
    <n v="5"/>
    <n v="43"/>
    <n v="13"/>
    <n v="0"/>
    <n v="13"/>
    <x v="0"/>
    <x v="4"/>
  </r>
  <r>
    <x v="16"/>
    <n v="49"/>
    <n v="141"/>
    <n v="152"/>
    <n v="43"/>
    <n v="14"/>
    <n v="399"/>
    <n v="11"/>
    <n v="410"/>
    <n v="156"/>
    <s v="0"/>
    <n v="156"/>
    <n v="0"/>
    <n v="0"/>
    <n v="0"/>
    <n v="186"/>
    <n v="5"/>
    <n v="191"/>
    <n v="57"/>
    <n v="6"/>
    <n v="63"/>
    <x v="0"/>
    <x v="4"/>
  </r>
  <r>
    <x v="17"/>
    <n v="65"/>
    <n v="73"/>
    <n v="93"/>
    <n v="57"/>
    <n v="2"/>
    <n v="290"/>
    <n v="4"/>
    <n v="294"/>
    <n v="144"/>
    <s v="0"/>
    <n v="144"/>
    <n v="0"/>
    <n v="0"/>
    <n v="0"/>
    <n v="101"/>
    <n v="0"/>
    <n v="101"/>
    <n v="45"/>
    <n v="4"/>
    <n v="49"/>
    <x v="0"/>
    <x v="4"/>
  </r>
  <r>
    <x v="18"/>
    <n v="4728"/>
    <n v="32560"/>
    <n v="27236"/>
    <n v="8717"/>
    <n v="2271"/>
    <n v="75512"/>
    <n v="39927"/>
    <n v="115439"/>
    <n v="7946"/>
    <s v="7"/>
    <n v="7953"/>
    <n v="1530"/>
    <n v="1212"/>
    <n v="2742"/>
    <n v="38966"/>
    <n v="16666"/>
    <n v="55632"/>
    <n v="27070"/>
    <n v="22042"/>
    <n v="49112"/>
    <x v="0"/>
    <x v="4"/>
  </r>
  <r>
    <x v="0"/>
    <n v="1804"/>
    <n v="5786"/>
    <n v="4986"/>
    <n v="3303"/>
    <n v="773"/>
    <n v="16652"/>
    <n v="5809"/>
    <n v="22461"/>
    <n v="7617"/>
    <s v="13"/>
    <n v="7630"/>
    <n v="471"/>
    <n v="37"/>
    <n v="508"/>
    <n v="4644"/>
    <n v="5243"/>
    <n v="9887"/>
    <n v="3920"/>
    <n v="516"/>
    <n v="4436"/>
    <x v="1"/>
    <x v="4"/>
  </r>
  <r>
    <x v="1"/>
    <n v="153"/>
    <n v="1202"/>
    <n v="513"/>
    <n v="232"/>
    <n v="14"/>
    <n v="2114"/>
    <n v="1876"/>
    <n v="3990"/>
    <n v="19"/>
    <s v="0"/>
    <n v="19"/>
    <n v="1"/>
    <n v="0"/>
    <n v="1"/>
    <n v="774"/>
    <n v="343"/>
    <n v="1117"/>
    <n v="1320"/>
    <n v="1533"/>
    <n v="2853"/>
    <x v="1"/>
    <x v="4"/>
  </r>
  <r>
    <x v="2"/>
    <n v="320"/>
    <n v="1116"/>
    <n v="976"/>
    <n v="728"/>
    <n v="158"/>
    <n v="3298"/>
    <n v="1243"/>
    <n v="4541"/>
    <n v="20"/>
    <s v="0"/>
    <n v="20"/>
    <n v="13"/>
    <n v="0"/>
    <n v="13"/>
    <n v="1229"/>
    <n v="252"/>
    <n v="1481"/>
    <n v="2036"/>
    <n v="991"/>
    <n v="3027"/>
    <x v="1"/>
    <x v="4"/>
  </r>
  <r>
    <x v="3"/>
    <n v="999"/>
    <n v="4808"/>
    <n v="3830"/>
    <n v="1392"/>
    <n v="241"/>
    <n v="11270"/>
    <n v="6105"/>
    <n v="17375"/>
    <n v="132"/>
    <s v="0"/>
    <n v="132"/>
    <n v="349"/>
    <n v="742"/>
    <n v="1091"/>
    <n v="7534"/>
    <n v="2439"/>
    <n v="9973"/>
    <n v="3255"/>
    <n v="2924"/>
    <n v="6179"/>
    <x v="1"/>
    <x v="4"/>
  </r>
  <r>
    <x v="4"/>
    <n v="178"/>
    <n v="3167"/>
    <n v="1369"/>
    <n v="352"/>
    <n v="24"/>
    <n v="5090"/>
    <n v="1670"/>
    <n v="6760"/>
    <n v="68"/>
    <s v="0"/>
    <n v="68"/>
    <n v="14"/>
    <n v="0"/>
    <n v="14"/>
    <n v="3467"/>
    <n v="189"/>
    <n v="3656"/>
    <n v="1541"/>
    <n v="1481"/>
    <n v="3022"/>
    <x v="1"/>
    <x v="4"/>
  </r>
  <r>
    <x v="5"/>
    <n v="616"/>
    <n v="10635"/>
    <n v="6004"/>
    <n v="1196"/>
    <n v="669"/>
    <n v="19120"/>
    <n v="5804"/>
    <n v="24924"/>
    <n v="90"/>
    <s v="0"/>
    <n v="90"/>
    <n v="487"/>
    <n v="0"/>
    <n v="487"/>
    <n v="10217"/>
    <n v="2461"/>
    <n v="12678"/>
    <n v="8326"/>
    <n v="3343"/>
    <n v="11669"/>
    <x v="1"/>
    <x v="4"/>
  </r>
  <r>
    <x v="6"/>
    <n v="104"/>
    <n v="774"/>
    <n v="109"/>
    <n v="17"/>
    <n v="7"/>
    <n v="1011"/>
    <n v="375"/>
    <n v="1386"/>
    <n v="37"/>
    <s v="0"/>
    <n v="37"/>
    <n v="0"/>
    <n v="0"/>
    <n v="0"/>
    <n v="792"/>
    <n v="117"/>
    <n v="909"/>
    <n v="182"/>
    <n v="258"/>
    <n v="440"/>
    <x v="1"/>
    <x v="4"/>
  </r>
  <r>
    <x v="7"/>
    <n v="138"/>
    <n v="2406"/>
    <n v="2057"/>
    <n v="56"/>
    <n v="0"/>
    <n v="4657"/>
    <n v="5133"/>
    <n v="9790"/>
    <n v="23"/>
    <s v="0"/>
    <n v="23"/>
    <n v="2"/>
    <n v="0"/>
    <n v="2"/>
    <n v="2809"/>
    <n v="1470"/>
    <n v="4279"/>
    <n v="1823"/>
    <n v="3663"/>
    <n v="5486"/>
    <x v="1"/>
    <x v="4"/>
  </r>
  <r>
    <x v="8"/>
    <n v="26"/>
    <n v="164"/>
    <n v="205"/>
    <n v="139"/>
    <n v="7"/>
    <n v="541"/>
    <n v="863"/>
    <n v="1404"/>
    <n v="50"/>
    <s v="0"/>
    <n v="50"/>
    <n v="0"/>
    <n v="0"/>
    <n v="0"/>
    <n v="171"/>
    <n v="330"/>
    <n v="501"/>
    <n v="320"/>
    <n v="533"/>
    <n v="853"/>
    <x v="1"/>
    <x v="4"/>
  </r>
  <r>
    <x v="9"/>
    <n v="70"/>
    <n v="832"/>
    <n v="902"/>
    <n v="1"/>
    <n v="0"/>
    <n v="1805"/>
    <n v="2220"/>
    <n v="4025"/>
    <n v="29"/>
    <s v="0"/>
    <n v="29"/>
    <n v="0"/>
    <n v="0"/>
    <n v="0"/>
    <n v="1385"/>
    <n v="941"/>
    <n v="2326"/>
    <n v="391"/>
    <n v="1279"/>
    <n v="1670"/>
    <x v="1"/>
    <x v="4"/>
  </r>
  <r>
    <x v="10"/>
    <n v="195"/>
    <n v="508"/>
    <n v="1155"/>
    <n v="218"/>
    <n v="0"/>
    <n v="2076"/>
    <n v="3329"/>
    <n v="5405"/>
    <n v="186"/>
    <s v="0"/>
    <n v="186"/>
    <n v="0"/>
    <n v="0"/>
    <n v="0"/>
    <n v="1235"/>
    <n v="1749"/>
    <n v="2984"/>
    <n v="655"/>
    <n v="1580"/>
    <n v="2235"/>
    <x v="1"/>
    <x v="4"/>
  </r>
  <r>
    <x v="11"/>
    <n v="65"/>
    <n v="165"/>
    <n v="176"/>
    <n v="49"/>
    <n v="0"/>
    <n v="455"/>
    <n v="92"/>
    <n v="547"/>
    <n v="38"/>
    <s v="0"/>
    <n v="38"/>
    <n v="1"/>
    <n v="0"/>
    <n v="1"/>
    <n v="230"/>
    <n v="53"/>
    <n v="283"/>
    <n v="186"/>
    <n v="39"/>
    <n v="225"/>
    <x v="1"/>
    <x v="4"/>
  </r>
  <r>
    <x v="12"/>
    <n v="46"/>
    <n v="339"/>
    <n v="238"/>
    <n v="65"/>
    <n v="132"/>
    <n v="820"/>
    <n v="344"/>
    <n v="1164"/>
    <n v="18"/>
    <s v="0"/>
    <n v="18"/>
    <n v="2"/>
    <n v="9"/>
    <n v="11"/>
    <n v="698"/>
    <n v="157"/>
    <n v="855"/>
    <n v="102"/>
    <n v="178"/>
    <n v="280"/>
    <x v="1"/>
    <x v="4"/>
  </r>
  <r>
    <x v="13"/>
    <n v="21"/>
    <n v="91"/>
    <n v="137"/>
    <n v="6"/>
    <n v="7"/>
    <n v="262"/>
    <n v="576"/>
    <n v="838"/>
    <n v="62"/>
    <s v="0"/>
    <n v="62"/>
    <n v="0"/>
    <n v="0"/>
    <n v="0"/>
    <n v="123"/>
    <n v="409"/>
    <n v="532"/>
    <n v="77"/>
    <n v="167"/>
    <n v="244"/>
    <x v="1"/>
    <x v="4"/>
  </r>
  <r>
    <x v="14"/>
    <n v="41"/>
    <n v="128"/>
    <n v="50"/>
    <n v="15"/>
    <n v="2"/>
    <n v="236"/>
    <n v="5"/>
    <n v="241"/>
    <n v="26"/>
    <s v="0"/>
    <n v="26"/>
    <n v="1"/>
    <n v="0"/>
    <n v="1"/>
    <n v="163"/>
    <n v="5"/>
    <n v="168"/>
    <n v="46"/>
    <n v="0"/>
    <n v="46"/>
    <x v="1"/>
    <x v="4"/>
  </r>
  <r>
    <x v="15"/>
    <n v="2"/>
    <n v="15"/>
    <n v="25"/>
    <n v="11"/>
    <n v="5"/>
    <n v="58"/>
    <n v="24"/>
    <n v="82"/>
    <n v="4"/>
    <s v="0"/>
    <n v="4"/>
    <n v="0"/>
    <n v="0"/>
    <n v="0"/>
    <n v="35"/>
    <n v="24"/>
    <n v="59"/>
    <n v="19"/>
    <n v="0"/>
    <n v="19"/>
    <x v="1"/>
    <x v="4"/>
  </r>
  <r>
    <x v="16"/>
    <n v="67"/>
    <n v="142"/>
    <n v="158"/>
    <n v="51"/>
    <n v="9"/>
    <n v="427"/>
    <n v="8"/>
    <n v="435"/>
    <n v="148"/>
    <s v="0"/>
    <n v="148"/>
    <n v="1"/>
    <n v="0"/>
    <n v="1"/>
    <n v="251"/>
    <n v="8"/>
    <n v="259"/>
    <n v="27"/>
    <n v="0"/>
    <n v="27"/>
    <x v="1"/>
    <x v="4"/>
  </r>
  <r>
    <x v="17"/>
    <n v="54"/>
    <n v="70"/>
    <n v="115"/>
    <n v="48"/>
    <n v="11"/>
    <n v="298"/>
    <n v="0"/>
    <n v="298"/>
    <n v="174"/>
    <s v="0"/>
    <n v="174"/>
    <n v="0"/>
    <n v="0"/>
    <n v="0"/>
    <n v="79"/>
    <n v="0"/>
    <n v="79"/>
    <n v="45"/>
    <n v="0"/>
    <n v="45"/>
    <x v="1"/>
    <x v="4"/>
  </r>
  <r>
    <x v="18"/>
    <n v="4899"/>
    <n v="32348"/>
    <n v="23005"/>
    <n v="7879"/>
    <n v="2059"/>
    <n v="70190"/>
    <n v="35476"/>
    <n v="105666"/>
    <n v="8741"/>
    <s v="13"/>
    <n v="8754"/>
    <n v="1342"/>
    <n v="788"/>
    <n v="2130"/>
    <n v="35836"/>
    <n v="16190"/>
    <n v="52026"/>
    <n v="24271"/>
    <n v="18485"/>
    <n v="42756"/>
    <x v="1"/>
    <x v="4"/>
  </r>
  <r>
    <x v="0"/>
    <n v="2098"/>
    <n v="7349"/>
    <n v="5488"/>
    <n v="3454"/>
    <n v="778"/>
    <n v="19167"/>
    <n v="7338"/>
    <n v="26505"/>
    <n v="7835"/>
    <s v="8"/>
    <n v="7843"/>
    <n v="620"/>
    <n v="48"/>
    <n v="668"/>
    <n v="6383"/>
    <n v="6612"/>
    <n v="12995"/>
    <n v="4329"/>
    <n v="670"/>
    <n v="4999"/>
    <x v="2"/>
    <x v="4"/>
  </r>
  <r>
    <x v="1"/>
    <n v="75"/>
    <n v="868"/>
    <n v="631"/>
    <n v="193"/>
    <n v="7"/>
    <n v="1774"/>
    <n v="1849"/>
    <n v="3623"/>
    <n v="20"/>
    <s v="0"/>
    <n v="20"/>
    <n v="0"/>
    <n v="7"/>
    <n v="7"/>
    <n v="565"/>
    <n v="527"/>
    <n v="1092"/>
    <n v="1189"/>
    <n v="1315"/>
    <n v="2504"/>
    <x v="2"/>
    <x v="4"/>
  </r>
  <r>
    <x v="2"/>
    <n v="123"/>
    <n v="840"/>
    <n v="865"/>
    <n v="1178"/>
    <n v="171"/>
    <n v="3177"/>
    <n v="899"/>
    <n v="4076"/>
    <n v="17"/>
    <s v="0"/>
    <n v="17"/>
    <n v="4"/>
    <n v="0"/>
    <n v="4"/>
    <n v="873"/>
    <n v="181"/>
    <n v="1054"/>
    <n v="2283"/>
    <n v="718"/>
    <n v="3001"/>
    <x v="2"/>
    <x v="4"/>
  </r>
  <r>
    <x v="3"/>
    <n v="992"/>
    <n v="5119"/>
    <n v="3649"/>
    <n v="1361"/>
    <n v="289"/>
    <n v="11410"/>
    <n v="7011"/>
    <n v="18421"/>
    <n v="162"/>
    <s v="0"/>
    <n v="162"/>
    <n v="318"/>
    <n v="905"/>
    <n v="1223"/>
    <n v="7137"/>
    <n v="2303"/>
    <n v="9440"/>
    <n v="3793"/>
    <n v="3803"/>
    <n v="7596"/>
    <x v="2"/>
    <x v="4"/>
  </r>
  <r>
    <x v="4"/>
    <n v="166"/>
    <n v="3778"/>
    <n v="2361"/>
    <n v="330"/>
    <n v="18"/>
    <n v="6653"/>
    <n v="1866"/>
    <n v="8519"/>
    <n v="103"/>
    <s v="0"/>
    <n v="103"/>
    <n v="16"/>
    <n v="9"/>
    <n v="25"/>
    <n v="5191"/>
    <n v="566"/>
    <n v="5757"/>
    <n v="1343"/>
    <n v="1291"/>
    <n v="2634"/>
    <x v="2"/>
    <x v="4"/>
  </r>
  <r>
    <x v="5"/>
    <n v="395"/>
    <n v="10602"/>
    <n v="6494"/>
    <n v="1177"/>
    <n v="759"/>
    <n v="19427"/>
    <n v="5403"/>
    <n v="24830"/>
    <n v="122"/>
    <s v="0"/>
    <n v="122"/>
    <n v="743"/>
    <n v="2"/>
    <n v="745"/>
    <n v="10468"/>
    <n v="2266"/>
    <n v="12734"/>
    <n v="8094"/>
    <n v="3135"/>
    <n v="11229"/>
    <x v="2"/>
    <x v="4"/>
  </r>
  <r>
    <x v="6"/>
    <n v="111"/>
    <n v="628"/>
    <n v="99"/>
    <n v="18"/>
    <n v="7"/>
    <n v="863"/>
    <n v="357"/>
    <n v="1220"/>
    <n v="49"/>
    <s v="0"/>
    <n v="49"/>
    <n v="0"/>
    <n v="0"/>
    <n v="0"/>
    <n v="620"/>
    <n v="98"/>
    <n v="718"/>
    <n v="194"/>
    <n v="259"/>
    <n v="453"/>
    <x v="2"/>
    <x v="4"/>
  </r>
  <r>
    <x v="7"/>
    <n v="126"/>
    <n v="2320"/>
    <n v="3332"/>
    <n v="56"/>
    <n v="0"/>
    <n v="5834"/>
    <n v="4688"/>
    <n v="10522"/>
    <n v="32"/>
    <s v="0"/>
    <n v="32"/>
    <n v="0"/>
    <n v="0"/>
    <n v="0"/>
    <n v="3163"/>
    <n v="1706"/>
    <n v="4869"/>
    <n v="2639"/>
    <n v="2982"/>
    <n v="5621"/>
    <x v="2"/>
    <x v="4"/>
  </r>
  <r>
    <x v="8"/>
    <n v="21"/>
    <n v="120"/>
    <n v="182"/>
    <n v="74"/>
    <n v="0"/>
    <n v="397"/>
    <n v="1524"/>
    <n v="1921"/>
    <n v="30"/>
    <s v="0"/>
    <n v="30"/>
    <n v="0"/>
    <n v="0"/>
    <n v="0"/>
    <n v="136"/>
    <n v="729"/>
    <n v="865"/>
    <n v="231"/>
    <n v="795"/>
    <n v="1026"/>
    <x v="2"/>
    <x v="4"/>
  </r>
  <r>
    <x v="9"/>
    <n v="96"/>
    <n v="836"/>
    <n v="938"/>
    <n v="2"/>
    <n v="0"/>
    <n v="1872"/>
    <n v="2303"/>
    <n v="4175"/>
    <n v="24"/>
    <s v="0"/>
    <n v="24"/>
    <n v="0"/>
    <n v="0"/>
    <n v="0"/>
    <n v="1470"/>
    <n v="1014"/>
    <n v="2484"/>
    <n v="378"/>
    <n v="1289"/>
    <n v="1667"/>
    <x v="2"/>
    <x v="4"/>
  </r>
  <r>
    <x v="10"/>
    <n v="203"/>
    <n v="522"/>
    <n v="1317"/>
    <n v="331"/>
    <n v="0"/>
    <n v="2373"/>
    <n v="2782"/>
    <n v="5155"/>
    <n v="189"/>
    <s v="0"/>
    <n v="189"/>
    <n v="0"/>
    <n v="0"/>
    <n v="0"/>
    <n v="1690"/>
    <n v="1472"/>
    <n v="3162"/>
    <n v="494"/>
    <n v="1310"/>
    <n v="1804"/>
    <x v="2"/>
    <x v="4"/>
  </r>
  <r>
    <x v="11"/>
    <n v="47"/>
    <n v="176"/>
    <n v="123"/>
    <n v="57"/>
    <n v="83"/>
    <n v="486"/>
    <n v="66"/>
    <n v="552"/>
    <n v="23"/>
    <s v="0"/>
    <n v="23"/>
    <n v="0"/>
    <n v="2"/>
    <n v="2"/>
    <n v="357"/>
    <n v="39"/>
    <n v="396"/>
    <n v="106"/>
    <n v="25"/>
    <n v="131"/>
    <x v="2"/>
    <x v="4"/>
  </r>
  <r>
    <x v="12"/>
    <n v="42"/>
    <n v="317"/>
    <n v="73"/>
    <n v="43"/>
    <n v="57"/>
    <n v="532"/>
    <n v="398"/>
    <n v="930"/>
    <n v="25"/>
    <s v="0"/>
    <n v="25"/>
    <n v="8"/>
    <n v="7"/>
    <n v="15"/>
    <n v="413"/>
    <n v="204"/>
    <n v="617"/>
    <n v="86"/>
    <n v="187"/>
    <n v="273"/>
    <x v="2"/>
    <x v="4"/>
  </r>
  <r>
    <x v="13"/>
    <n v="17"/>
    <n v="82"/>
    <n v="54"/>
    <n v="23"/>
    <n v="10"/>
    <n v="186"/>
    <n v="494"/>
    <n v="680"/>
    <n v="41"/>
    <s v="0"/>
    <n v="41"/>
    <n v="0"/>
    <n v="0"/>
    <n v="0"/>
    <n v="127"/>
    <n v="360"/>
    <n v="487"/>
    <n v="18"/>
    <n v="134"/>
    <n v="152"/>
    <x v="2"/>
    <x v="4"/>
  </r>
  <r>
    <x v="14"/>
    <n v="76"/>
    <n v="139"/>
    <n v="70"/>
    <n v="18"/>
    <n v="2"/>
    <n v="305"/>
    <n v="7"/>
    <n v="312"/>
    <n v="100"/>
    <s v="0"/>
    <n v="100"/>
    <n v="0"/>
    <n v="7"/>
    <n v="7"/>
    <n v="151"/>
    <n v="0"/>
    <n v="151"/>
    <n v="54"/>
    <n v="0"/>
    <n v="54"/>
    <x v="2"/>
    <x v="4"/>
  </r>
  <r>
    <x v="15"/>
    <n v="18"/>
    <n v="70"/>
    <n v="107"/>
    <n v="0"/>
    <n v="0"/>
    <n v="195"/>
    <n v="5"/>
    <n v="200"/>
    <n v="9"/>
    <s v="0"/>
    <n v="9"/>
    <n v="0"/>
    <n v="0"/>
    <n v="0"/>
    <n v="164"/>
    <n v="5"/>
    <n v="169"/>
    <n v="22"/>
    <n v="0"/>
    <n v="22"/>
    <x v="2"/>
    <x v="4"/>
  </r>
  <r>
    <x v="16"/>
    <n v="44"/>
    <n v="92"/>
    <n v="74"/>
    <n v="30"/>
    <n v="0"/>
    <n v="240"/>
    <n v="7"/>
    <n v="247"/>
    <n v="88"/>
    <s v="0"/>
    <n v="88"/>
    <n v="0"/>
    <n v="0"/>
    <n v="0"/>
    <n v="137"/>
    <n v="7"/>
    <n v="144"/>
    <n v="15"/>
    <n v="0"/>
    <n v="15"/>
    <x v="2"/>
    <x v="4"/>
  </r>
  <r>
    <x v="17"/>
    <n v="57"/>
    <n v="80"/>
    <n v="68"/>
    <n v="31"/>
    <n v="48"/>
    <n v="284"/>
    <n v="25"/>
    <n v="309"/>
    <n v="120"/>
    <s v="0"/>
    <n v="120"/>
    <n v="0"/>
    <n v="11"/>
    <n v="11"/>
    <n v="114"/>
    <n v="14"/>
    <n v="128"/>
    <n v="50"/>
    <n v="0"/>
    <n v="50"/>
    <x v="2"/>
    <x v="4"/>
  </r>
  <r>
    <x v="18"/>
    <n v="4707"/>
    <n v="33938"/>
    <n v="25925"/>
    <n v="8376"/>
    <n v="2229"/>
    <n v="75175"/>
    <n v="37022"/>
    <n v="112197"/>
    <n v="8989"/>
    <s v="8"/>
    <n v="8997"/>
    <n v="1709"/>
    <n v="998"/>
    <n v="2707"/>
    <n v="39159"/>
    <n v="18103"/>
    <n v="57262"/>
    <n v="25318"/>
    <n v="17913"/>
    <n v="43231"/>
    <x v="2"/>
    <x v="4"/>
  </r>
  <r>
    <x v="0"/>
    <n v="2490"/>
    <n v="8627"/>
    <n v="8660"/>
    <n v="7711"/>
    <n v="859"/>
    <n v="28347"/>
    <n v="15004"/>
    <n v="43351"/>
    <n v="8325"/>
    <s v="13"/>
    <n v="8338"/>
    <n v="910"/>
    <n v="450"/>
    <n v="1360"/>
    <n v="9540"/>
    <n v="9636"/>
    <n v="19176"/>
    <n v="9572"/>
    <n v="4905"/>
    <n v="14477"/>
    <x v="3"/>
    <x v="4"/>
  </r>
  <r>
    <x v="1"/>
    <n v="85"/>
    <n v="711"/>
    <n v="301"/>
    <n v="250"/>
    <n v="3"/>
    <n v="1350"/>
    <n v="1308"/>
    <n v="2658"/>
    <n v="11"/>
    <s v="0"/>
    <n v="11"/>
    <n v="3"/>
    <n v="0"/>
    <n v="3"/>
    <n v="428"/>
    <n v="115"/>
    <n v="543"/>
    <n v="908"/>
    <n v="1193"/>
    <n v="2101"/>
    <x v="3"/>
    <x v="4"/>
  </r>
  <r>
    <x v="2"/>
    <n v="120"/>
    <n v="941"/>
    <n v="1103"/>
    <n v="1015"/>
    <n v="0"/>
    <n v="3179"/>
    <n v="613"/>
    <n v="3792"/>
    <n v="11"/>
    <s v="0"/>
    <n v="11"/>
    <n v="4"/>
    <n v="0"/>
    <n v="4"/>
    <n v="809"/>
    <n v="112"/>
    <n v="921"/>
    <n v="2355"/>
    <n v="501"/>
    <n v="2856"/>
    <x v="3"/>
    <x v="4"/>
  </r>
  <r>
    <x v="3"/>
    <n v="777"/>
    <n v="4502"/>
    <n v="3078"/>
    <n v="1464"/>
    <n v="405"/>
    <n v="10226"/>
    <n v="8545"/>
    <n v="18771"/>
    <n v="145"/>
    <s v="0"/>
    <n v="145"/>
    <n v="180"/>
    <n v="957"/>
    <n v="1137"/>
    <n v="6236"/>
    <n v="2546"/>
    <n v="8782"/>
    <n v="3665"/>
    <n v="5042"/>
    <n v="8707"/>
    <x v="3"/>
    <x v="4"/>
  </r>
  <r>
    <x v="4"/>
    <n v="946"/>
    <n v="2990"/>
    <n v="2076"/>
    <n v="350"/>
    <n v="17"/>
    <n v="6379"/>
    <n v="603"/>
    <n v="6982"/>
    <n v="95"/>
    <s v="0"/>
    <n v="95"/>
    <n v="31"/>
    <n v="7"/>
    <n v="38"/>
    <n v="5134"/>
    <n v="272"/>
    <n v="5406"/>
    <n v="1119"/>
    <n v="324"/>
    <n v="1443"/>
    <x v="3"/>
    <x v="4"/>
  </r>
  <r>
    <x v="5"/>
    <n v="393"/>
    <n v="11037"/>
    <n v="4997"/>
    <n v="810"/>
    <n v="29"/>
    <n v="17266"/>
    <n v="4350"/>
    <n v="21616"/>
    <n v="86"/>
    <s v="0"/>
    <n v="86"/>
    <n v="573"/>
    <n v="15"/>
    <n v="588"/>
    <n v="9906"/>
    <n v="1486"/>
    <n v="11392"/>
    <n v="6701"/>
    <n v="2849"/>
    <n v="9550"/>
    <x v="3"/>
    <x v="4"/>
  </r>
  <r>
    <x v="6"/>
    <n v="160"/>
    <n v="897"/>
    <n v="157"/>
    <n v="16"/>
    <n v="4"/>
    <n v="1234"/>
    <n v="206"/>
    <n v="1440"/>
    <n v="41"/>
    <s v="0"/>
    <n v="41"/>
    <n v="0"/>
    <n v="0"/>
    <n v="0"/>
    <n v="1035"/>
    <n v="67"/>
    <n v="1102"/>
    <n v="158"/>
    <n v="139"/>
    <n v="297"/>
    <x v="3"/>
    <x v="4"/>
  </r>
  <r>
    <x v="7"/>
    <n v="59"/>
    <n v="1309"/>
    <n v="2047"/>
    <n v="123"/>
    <n v="0"/>
    <n v="3538"/>
    <n v="3552"/>
    <n v="7090"/>
    <n v="25"/>
    <s v="0"/>
    <n v="25"/>
    <n v="0"/>
    <n v="0"/>
    <n v="0"/>
    <n v="1912"/>
    <n v="1024"/>
    <n v="2936"/>
    <n v="1601"/>
    <n v="2528"/>
    <n v="4129"/>
    <x v="3"/>
    <x v="4"/>
  </r>
  <r>
    <x v="8"/>
    <n v="23"/>
    <n v="85"/>
    <n v="115"/>
    <n v="20"/>
    <n v="0"/>
    <n v="243"/>
    <n v="781"/>
    <n v="1024"/>
    <n v="12"/>
    <s v="0"/>
    <n v="12"/>
    <n v="0"/>
    <n v="2"/>
    <n v="2"/>
    <n v="89"/>
    <n v="332"/>
    <n v="421"/>
    <n v="142"/>
    <n v="447"/>
    <n v="589"/>
    <x v="3"/>
    <x v="4"/>
  </r>
  <r>
    <x v="9"/>
    <n v="47"/>
    <n v="585"/>
    <n v="529"/>
    <n v="1"/>
    <n v="0"/>
    <n v="1162"/>
    <n v="1825"/>
    <n v="2987"/>
    <n v="22"/>
    <s v="0"/>
    <n v="22"/>
    <n v="0"/>
    <n v="0"/>
    <n v="0"/>
    <n v="732"/>
    <n v="837"/>
    <n v="1569"/>
    <n v="408"/>
    <n v="988"/>
    <n v="1396"/>
    <x v="3"/>
    <x v="4"/>
  </r>
  <r>
    <x v="10"/>
    <n v="115"/>
    <n v="286"/>
    <n v="221"/>
    <n v="41"/>
    <n v="0"/>
    <n v="663"/>
    <n v="1296"/>
    <n v="1959"/>
    <n v="99"/>
    <s v="0"/>
    <n v="99"/>
    <n v="3"/>
    <n v="0"/>
    <n v="3"/>
    <n v="463"/>
    <n v="712"/>
    <n v="1175"/>
    <n v="98"/>
    <n v="584"/>
    <n v="682"/>
    <x v="3"/>
    <x v="4"/>
  </r>
  <r>
    <x v="11"/>
    <n v="47"/>
    <n v="127"/>
    <n v="153"/>
    <n v="36"/>
    <n v="0"/>
    <n v="363"/>
    <n v="25"/>
    <n v="388"/>
    <n v="25"/>
    <s v="0"/>
    <n v="25"/>
    <n v="0"/>
    <n v="4"/>
    <n v="4"/>
    <n v="155"/>
    <n v="7"/>
    <n v="162"/>
    <n v="183"/>
    <n v="14"/>
    <n v="197"/>
    <x v="3"/>
    <x v="4"/>
  </r>
  <r>
    <x v="12"/>
    <n v="25"/>
    <n v="362"/>
    <n v="124"/>
    <n v="43"/>
    <n v="92"/>
    <n v="646"/>
    <n v="159"/>
    <n v="805"/>
    <n v="6"/>
    <s v="0"/>
    <n v="6"/>
    <n v="0"/>
    <n v="0"/>
    <n v="0"/>
    <n v="556"/>
    <n v="79"/>
    <n v="635"/>
    <n v="84"/>
    <n v="80"/>
    <n v="164"/>
    <x v="3"/>
    <x v="4"/>
  </r>
  <r>
    <x v="13"/>
    <n v="47"/>
    <n v="81"/>
    <n v="109"/>
    <n v="19"/>
    <n v="0"/>
    <n v="256"/>
    <n v="325"/>
    <n v="581"/>
    <n v="39"/>
    <s v="0"/>
    <n v="39"/>
    <n v="0"/>
    <n v="0"/>
    <n v="0"/>
    <n v="167"/>
    <n v="207"/>
    <n v="374"/>
    <n v="50"/>
    <n v="118"/>
    <n v="168"/>
    <x v="3"/>
    <x v="4"/>
  </r>
  <r>
    <x v="14"/>
    <n v="63"/>
    <n v="68"/>
    <n v="62"/>
    <n v="15"/>
    <n v="4"/>
    <n v="212"/>
    <n v="17"/>
    <n v="229"/>
    <n v="60"/>
    <s v="0"/>
    <n v="60"/>
    <n v="2"/>
    <n v="13"/>
    <n v="15"/>
    <n v="114"/>
    <n v="4"/>
    <n v="118"/>
    <n v="36"/>
    <n v="0"/>
    <n v="36"/>
    <x v="3"/>
    <x v="4"/>
  </r>
  <r>
    <x v="15"/>
    <n v="4"/>
    <n v="15"/>
    <n v="14"/>
    <n v="0"/>
    <n v="8"/>
    <n v="41"/>
    <n v="9"/>
    <n v="50"/>
    <n v="1"/>
    <s v="0"/>
    <n v="1"/>
    <n v="0"/>
    <n v="0"/>
    <n v="0"/>
    <n v="24"/>
    <n v="9"/>
    <n v="33"/>
    <n v="16"/>
    <n v="0"/>
    <n v="16"/>
    <x v="3"/>
    <x v="4"/>
  </r>
  <r>
    <x v="16"/>
    <n v="61"/>
    <n v="77"/>
    <n v="87"/>
    <n v="30"/>
    <n v="4"/>
    <n v="259"/>
    <n v="16"/>
    <n v="275"/>
    <n v="139"/>
    <s v="0"/>
    <n v="139"/>
    <n v="0"/>
    <n v="2"/>
    <n v="2"/>
    <n v="112"/>
    <n v="0"/>
    <n v="112"/>
    <n v="8"/>
    <n v="14"/>
    <n v="22"/>
    <x v="3"/>
    <x v="4"/>
  </r>
  <r>
    <x v="17"/>
    <n v="103"/>
    <n v="85"/>
    <n v="106"/>
    <n v="26"/>
    <n v="4"/>
    <n v="324"/>
    <n v="27"/>
    <n v="351"/>
    <n v="147"/>
    <s v="0"/>
    <n v="147"/>
    <n v="0"/>
    <n v="7"/>
    <n v="7"/>
    <n v="139"/>
    <n v="13"/>
    <n v="152"/>
    <n v="38"/>
    <n v="7"/>
    <n v="45"/>
    <x v="3"/>
    <x v="4"/>
  </r>
  <r>
    <x v="18"/>
    <n v="5565"/>
    <n v="32785"/>
    <n v="23939"/>
    <n v="11970"/>
    <n v="1429"/>
    <n v="75688"/>
    <n v="38661"/>
    <n v="114349"/>
    <n v="9289"/>
    <s v="13"/>
    <n v="9302"/>
    <n v="1706"/>
    <n v="1457"/>
    <n v="3163"/>
    <n v="37551"/>
    <n v="17458"/>
    <n v="55009"/>
    <n v="27142"/>
    <n v="19733"/>
    <n v="46875"/>
    <x v="3"/>
    <x v="4"/>
  </r>
  <r>
    <x v="0"/>
    <n v="2208"/>
    <n v="6121"/>
    <n v="6334"/>
    <n v="4355"/>
    <n v="598"/>
    <n v="19616"/>
    <n v="7976"/>
    <n v="27592"/>
    <n v="7791"/>
    <s v="16"/>
    <n v="7807"/>
    <n v="618"/>
    <n v="28"/>
    <n v="646"/>
    <n v="6972"/>
    <n v="6142"/>
    <n v="13114"/>
    <n v="4235"/>
    <n v="1790"/>
    <n v="6025"/>
    <x v="4"/>
    <x v="4"/>
  </r>
  <r>
    <x v="1"/>
    <n v="53"/>
    <n v="606"/>
    <n v="125"/>
    <n v="105"/>
    <n v="5"/>
    <n v="894"/>
    <n v="1089"/>
    <n v="1983"/>
    <n v="8"/>
    <s v="0"/>
    <n v="8"/>
    <n v="0"/>
    <n v="0"/>
    <n v="0"/>
    <n v="370"/>
    <n v="193"/>
    <n v="563"/>
    <n v="516"/>
    <n v="896"/>
    <n v="1412"/>
    <x v="4"/>
    <x v="4"/>
  </r>
  <r>
    <x v="2"/>
    <n v="122"/>
    <n v="834"/>
    <n v="333"/>
    <n v="615"/>
    <n v="13"/>
    <n v="1917"/>
    <n v="449"/>
    <n v="2366"/>
    <n v="11"/>
    <s v="0"/>
    <n v="11"/>
    <n v="6"/>
    <n v="0"/>
    <n v="6"/>
    <n v="695"/>
    <n v="207"/>
    <n v="902"/>
    <n v="1205"/>
    <n v="242"/>
    <n v="1447"/>
    <x v="4"/>
    <x v="4"/>
  </r>
  <r>
    <x v="3"/>
    <n v="907"/>
    <n v="3962"/>
    <n v="2451"/>
    <n v="1174"/>
    <n v="43"/>
    <n v="8537"/>
    <n v="5499"/>
    <n v="14036"/>
    <n v="82"/>
    <s v="0"/>
    <n v="82"/>
    <n v="178"/>
    <n v="539"/>
    <n v="717"/>
    <n v="5719"/>
    <n v="2421"/>
    <n v="8140"/>
    <n v="2558"/>
    <n v="2539"/>
    <n v="5097"/>
    <x v="4"/>
    <x v="4"/>
  </r>
  <r>
    <x v="4"/>
    <n v="1460"/>
    <n v="2994"/>
    <n v="1848"/>
    <n v="272"/>
    <n v="3"/>
    <n v="6577"/>
    <n v="276"/>
    <n v="6853"/>
    <n v="62"/>
    <s v="0"/>
    <n v="62"/>
    <n v="18"/>
    <n v="0"/>
    <n v="18"/>
    <n v="5446"/>
    <n v="54"/>
    <n v="5500"/>
    <n v="1051"/>
    <n v="222"/>
    <n v="1273"/>
    <x v="4"/>
    <x v="4"/>
  </r>
  <r>
    <x v="5"/>
    <n v="270"/>
    <n v="12344"/>
    <n v="6638"/>
    <n v="929"/>
    <n v="331"/>
    <n v="20512"/>
    <n v="3520"/>
    <n v="24032"/>
    <n v="87"/>
    <s v="0"/>
    <n v="87"/>
    <n v="370"/>
    <n v="12"/>
    <n v="382"/>
    <n v="13025"/>
    <n v="1629"/>
    <n v="14654"/>
    <n v="7030"/>
    <n v="1879"/>
    <n v="8909"/>
    <x v="4"/>
    <x v="4"/>
  </r>
  <r>
    <x v="6"/>
    <n v="420"/>
    <n v="632"/>
    <n v="60"/>
    <n v="10"/>
    <n v="0"/>
    <n v="1122"/>
    <n v="165"/>
    <n v="1287"/>
    <n v="32"/>
    <s v="0"/>
    <n v="32"/>
    <n v="0"/>
    <n v="0"/>
    <n v="0"/>
    <n v="970"/>
    <n v="44"/>
    <n v="1014"/>
    <n v="120"/>
    <n v="121"/>
    <n v="241"/>
    <x v="4"/>
    <x v="4"/>
  </r>
  <r>
    <x v="7"/>
    <n v="26"/>
    <n v="15"/>
    <n v="19"/>
    <n v="5"/>
    <n v="3"/>
    <n v="68"/>
    <n v="32"/>
    <n v="100"/>
    <n v="18"/>
    <s v="0"/>
    <n v="18"/>
    <n v="0"/>
    <n v="0"/>
    <n v="0"/>
    <n v="35"/>
    <n v="2"/>
    <n v="37"/>
    <n v="15"/>
    <n v="30"/>
    <n v="45"/>
    <x v="4"/>
    <x v="4"/>
  </r>
  <r>
    <x v="8"/>
    <n v="20"/>
    <n v="66"/>
    <n v="13"/>
    <n v="6"/>
    <n v="0"/>
    <n v="105"/>
    <n v="21"/>
    <n v="126"/>
    <n v="16"/>
    <s v="0"/>
    <n v="16"/>
    <n v="0"/>
    <n v="0"/>
    <n v="0"/>
    <n v="76"/>
    <n v="21"/>
    <n v="97"/>
    <n v="13"/>
    <n v="0"/>
    <n v="13"/>
    <x v="4"/>
    <x v="4"/>
  </r>
  <r>
    <x v="9"/>
    <n v="13"/>
    <n v="10"/>
    <n v="10"/>
    <n v="1"/>
    <n v="0"/>
    <n v="34"/>
    <n v="27"/>
    <n v="61"/>
    <n v="10"/>
    <s v="0"/>
    <n v="10"/>
    <n v="0"/>
    <n v="0"/>
    <n v="0"/>
    <n v="16"/>
    <n v="7"/>
    <n v="23"/>
    <n v="8"/>
    <n v="20"/>
    <n v="28"/>
    <x v="4"/>
    <x v="4"/>
  </r>
  <r>
    <x v="10"/>
    <n v="9"/>
    <n v="13"/>
    <n v="1"/>
    <n v="1"/>
    <n v="3"/>
    <n v="27"/>
    <n v="26"/>
    <n v="53"/>
    <n v="7"/>
    <s v="0"/>
    <n v="7"/>
    <n v="1"/>
    <n v="0"/>
    <n v="1"/>
    <n v="18"/>
    <n v="0"/>
    <n v="18"/>
    <n v="1"/>
    <n v="26"/>
    <n v="27"/>
    <x v="4"/>
    <x v="4"/>
  </r>
  <r>
    <x v="11"/>
    <n v="89"/>
    <n v="153"/>
    <n v="100"/>
    <n v="15"/>
    <n v="8"/>
    <n v="365"/>
    <n v="9"/>
    <n v="374"/>
    <n v="30"/>
    <s v="0"/>
    <n v="30"/>
    <n v="3"/>
    <n v="0"/>
    <n v="3"/>
    <n v="221"/>
    <n v="5"/>
    <n v="226"/>
    <n v="111"/>
    <n v="4"/>
    <n v="115"/>
    <x v="4"/>
    <x v="4"/>
  </r>
  <r>
    <x v="12"/>
    <n v="35"/>
    <n v="206"/>
    <n v="13"/>
    <n v="13"/>
    <n v="8"/>
    <n v="275"/>
    <n v="152"/>
    <n v="427"/>
    <n v="22"/>
    <s v="0"/>
    <n v="22"/>
    <n v="0"/>
    <n v="0"/>
    <n v="0"/>
    <n v="219"/>
    <n v="47"/>
    <n v="266"/>
    <n v="34"/>
    <n v="105"/>
    <n v="139"/>
    <x v="4"/>
    <x v="4"/>
  </r>
  <r>
    <x v="13"/>
    <n v="57"/>
    <n v="92"/>
    <n v="38"/>
    <n v="24"/>
    <n v="0"/>
    <n v="211"/>
    <n v="215"/>
    <n v="426"/>
    <n v="47"/>
    <s v="0"/>
    <n v="47"/>
    <n v="0"/>
    <n v="15"/>
    <n v="15"/>
    <n v="149"/>
    <n v="119"/>
    <n v="268"/>
    <n v="15"/>
    <n v="81"/>
    <n v="96"/>
    <x v="4"/>
    <x v="4"/>
  </r>
  <r>
    <x v="14"/>
    <n v="71"/>
    <n v="81"/>
    <n v="68"/>
    <n v="20"/>
    <n v="5"/>
    <n v="245"/>
    <n v="4"/>
    <n v="249"/>
    <n v="33"/>
    <s v="0"/>
    <n v="33"/>
    <n v="0"/>
    <n v="0"/>
    <n v="0"/>
    <n v="165"/>
    <n v="0"/>
    <n v="165"/>
    <n v="47"/>
    <n v="4"/>
    <n v="51"/>
    <x v="4"/>
    <x v="4"/>
  </r>
  <r>
    <x v="15"/>
    <n v="14"/>
    <n v="58"/>
    <n v="7"/>
    <n v="3"/>
    <n v="5"/>
    <n v="87"/>
    <n v="5"/>
    <n v="92"/>
    <n v="1"/>
    <s v="0"/>
    <n v="1"/>
    <n v="0"/>
    <n v="0"/>
    <n v="0"/>
    <n v="78"/>
    <n v="5"/>
    <n v="83"/>
    <n v="8"/>
    <n v="0"/>
    <n v="8"/>
    <x v="4"/>
    <x v="4"/>
  </r>
  <r>
    <x v="16"/>
    <n v="59"/>
    <n v="98"/>
    <n v="48"/>
    <n v="37"/>
    <n v="13"/>
    <n v="255"/>
    <n v="4"/>
    <n v="259"/>
    <n v="101"/>
    <s v="0"/>
    <n v="101"/>
    <n v="0"/>
    <n v="0"/>
    <n v="0"/>
    <n v="139"/>
    <n v="0"/>
    <n v="139"/>
    <n v="15"/>
    <n v="4"/>
    <n v="19"/>
    <x v="4"/>
    <x v="4"/>
  </r>
  <r>
    <x v="17"/>
    <n v="84"/>
    <n v="94"/>
    <n v="99"/>
    <n v="21"/>
    <n v="0"/>
    <n v="298"/>
    <n v="8"/>
    <n v="306"/>
    <n v="155"/>
    <s v="0"/>
    <n v="155"/>
    <n v="0"/>
    <n v="0"/>
    <n v="0"/>
    <n v="82"/>
    <n v="0"/>
    <n v="82"/>
    <n v="61"/>
    <n v="8"/>
    <n v="69"/>
    <x v="4"/>
    <x v="4"/>
  </r>
  <r>
    <x v="18"/>
    <n v="5917"/>
    <n v="28379"/>
    <n v="18205"/>
    <n v="7606"/>
    <n v="1038"/>
    <n v="61145"/>
    <n v="19477"/>
    <n v="80622"/>
    <n v="8513"/>
    <s v="16"/>
    <n v="8529"/>
    <n v="1194"/>
    <n v="594"/>
    <n v="1788"/>
    <n v="34395"/>
    <n v="10896"/>
    <n v="45291"/>
    <n v="17043"/>
    <n v="7971"/>
    <n v="25014"/>
    <x v="4"/>
    <x v="4"/>
  </r>
  <r>
    <x v="0"/>
    <n v="2310"/>
    <n v="8375"/>
    <n v="6815"/>
    <n v="4397"/>
    <n v="682"/>
    <n v="22579"/>
    <n v="13339"/>
    <n v="35918"/>
    <n v="6883"/>
    <s v="21"/>
    <n v="6904"/>
    <n v="595"/>
    <n v="46"/>
    <n v="641"/>
    <n v="10401"/>
    <n v="10684"/>
    <n v="21085"/>
    <n v="4700"/>
    <n v="2588"/>
    <n v="7288"/>
    <x v="5"/>
    <x v="4"/>
  </r>
  <r>
    <x v="1"/>
    <n v="48"/>
    <n v="424"/>
    <n v="265"/>
    <n v="38"/>
    <n v="0"/>
    <n v="775"/>
    <n v="1244"/>
    <n v="2019"/>
    <n v="10"/>
    <s v="0"/>
    <n v="10"/>
    <n v="0"/>
    <n v="0"/>
    <n v="0"/>
    <n v="253"/>
    <n v="220"/>
    <n v="473"/>
    <n v="512"/>
    <n v="1024"/>
    <n v="1536"/>
    <x v="5"/>
    <x v="4"/>
  </r>
  <r>
    <x v="2"/>
    <n v="188"/>
    <n v="1023"/>
    <n v="383"/>
    <n v="779"/>
    <n v="23"/>
    <n v="2396"/>
    <n v="403"/>
    <n v="2799"/>
    <n v="50"/>
    <s v="0"/>
    <n v="50"/>
    <n v="4"/>
    <n v="0"/>
    <n v="4"/>
    <n v="973"/>
    <n v="184"/>
    <n v="1157"/>
    <n v="1369"/>
    <n v="219"/>
    <n v="1588"/>
    <x v="5"/>
    <x v="4"/>
  </r>
  <r>
    <x v="3"/>
    <n v="643"/>
    <n v="2449"/>
    <n v="2128"/>
    <n v="698"/>
    <n v="85"/>
    <n v="6003"/>
    <n v="3977"/>
    <n v="9980"/>
    <n v="106"/>
    <s v="0"/>
    <n v="106"/>
    <n v="151"/>
    <n v="350"/>
    <n v="501"/>
    <n v="3694"/>
    <n v="2004"/>
    <n v="5698"/>
    <n v="2052"/>
    <n v="1623"/>
    <n v="3675"/>
    <x v="5"/>
    <x v="4"/>
  </r>
  <r>
    <x v="4"/>
    <n v="117"/>
    <n v="1832"/>
    <n v="1333"/>
    <n v="208"/>
    <n v="6"/>
    <n v="3496"/>
    <n v="392"/>
    <n v="3888"/>
    <n v="78"/>
    <s v="0"/>
    <n v="78"/>
    <n v="72"/>
    <n v="0"/>
    <n v="72"/>
    <n v="2611"/>
    <n v="189"/>
    <n v="2800"/>
    <n v="735"/>
    <n v="203"/>
    <n v="938"/>
    <x v="5"/>
    <x v="4"/>
  </r>
  <r>
    <x v="5"/>
    <n v="438"/>
    <n v="12274"/>
    <n v="7381"/>
    <n v="1721"/>
    <n v="876"/>
    <n v="22690"/>
    <n v="3877"/>
    <n v="26567"/>
    <n v="93"/>
    <s v="0"/>
    <n v="93"/>
    <n v="718"/>
    <n v="14"/>
    <n v="732"/>
    <n v="14848"/>
    <n v="1967"/>
    <n v="16815"/>
    <n v="7031"/>
    <n v="1896"/>
    <n v="8927"/>
    <x v="5"/>
    <x v="4"/>
  </r>
  <r>
    <x v="6"/>
    <n v="188"/>
    <n v="844"/>
    <n v="78"/>
    <n v="15"/>
    <n v="0"/>
    <n v="1125"/>
    <n v="237"/>
    <n v="1362"/>
    <n v="131"/>
    <s v="0"/>
    <n v="131"/>
    <n v="0"/>
    <n v="0"/>
    <n v="0"/>
    <n v="818"/>
    <n v="38"/>
    <n v="856"/>
    <n v="176"/>
    <n v="199"/>
    <n v="375"/>
    <x v="5"/>
    <x v="4"/>
  </r>
  <r>
    <x v="7"/>
    <n v="8"/>
    <n v="23"/>
    <n v="10"/>
    <n v="14"/>
    <n v="0"/>
    <n v="55"/>
    <n v="30"/>
    <n v="85"/>
    <n v="33"/>
    <s v="0"/>
    <n v="33"/>
    <n v="0"/>
    <n v="0"/>
    <n v="0"/>
    <n v="12"/>
    <n v="0"/>
    <n v="12"/>
    <n v="10"/>
    <n v="30"/>
    <n v="40"/>
    <x v="5"/>
    <x v="4"/>
  </r>
  <r>
    <x v="8"/>
    <n v="6"/>
    <n v="9"/>
    <n v="25"/>
    <n v="2"/>
    <n v="0"/>
    <n v="42"/>
    <n v="0"/>
    <n v="42"/>
    <n v="20"/>
    <s v="0"/>
    <n v="20"/>
    <n v="0"/>
    <n v="0"/>
    <n v="0"/>
    <n v="8"/>
    <n v="0"/>
    <n v="8"/>
    <n v="14"/>
    <n v="0"/>
    <n v="14"/>
    <x v="5"/>
    <x v="4"/>
  </r>
  <r>
    <x v="9"/>
    <n v="7"/>
    <n v="8"/>
    <n v="21"/>
    <n v="1"/>
    <n v="0"/>
    <n v="37"/>
    <n v="2"/>
    <n v="39"/>
    <n v="11"/>
    <s v="0"/>
    <n v="11"/>
    <n v="0"/>
    <n v="0"/>
    <n v="0"/>
    <n v="6"/>
    <n v="0"/>
    <n v="6"/>
    <n v="20"/>
    <n v="2"/>
    <n v="22"/>
    <x v="5"/>
    <x v="4"/>
  </r>
  <r>
    <x v="10"/>
    <n v="6"/>
    <n v="1"/>
    <n v="1"/>
    <n v="3"/>
    <n v="0"/>
    <n v="11"/>
    <n v="0"/>
    <n v="11"/>
    <n v="7"/>
    <s v="0"/>
    <n v="7"/>
    <n v="3"/>
    <n v="0"/>
    <n v="3"/>
    <n v="1"/>
    <n v="0"/>
    <n v="1"/>
    <n v="0"/>
    <n v="0"/>
    <n v="0"/>
    <x v="5"/>
    <x v="4"/>
  </r>
  <r>
    <x v="11"/>
    <n v="14"/>
    <n v="90"/>
    <n v="63"/>
    <n v="13"/>
    <n v="2"/>
    <n v="182"/>
    <n v="4"/>
    <n v="186"/>
    <n v="15"/>
    <s v="0"/>
    <n v="15"/>
    <n v="2"/>
    <n v="0"/>
    <n v="2"/>
    <n v="66"/>
    <n v="0"/>
    <n v="66"/>
    <n v="99"/>
    <n v="4"/>
    <n v="103"/>
    <x v="5"/>
    <x v="4"/>
  </r>
  <r>
    <x v="12"/>
    <n v="11"/>
    <n v="164"/>
    <n v="37"/>
    <n v="28"/>
    <n v="0"/>
    <n v="240"/>
    <n v="93"/>
    <n v="333"/>
    <n v="3"/>
    <s v="0"/>
    <n v="3"/>
    <n v="0"/>
    <n v="0"/>
    <n v="0"/>
    <n v="172"/>
    <n v="24"/>
    <n v="196"/>
    <n v="65"/>
    <n v="69"/>
    <n v="134"/>
    <x v="5"/>
    <x v="4"/>
  </r>
  <r>
    <x v="13"/>
    <n v="21"/>
    <n v="69"/>
    <n v="152"/>
    <n v="24"/>
    <n v="11"/>
    <n v="277"/>
    <n v="197"/>
    <n v="474"/>
    <n v="63"/>
    <s v="0"/>
    <n v="63"/>
    <n v="0"/>
    <n v="0"/>
    <n v="0"/>
    <n v="93"/>
    <n v="59"/>
    <n v="152"/>
    <n v="121"/>
    <n v="138"/>
    <n v="259"/>
    <x v="5"/>
    <x v="4"/>
  </r>
  <r>
    <x v="14"/>
    <n v="40"/>
    <n v="83"/>
    <n v="31"/>
    <n v="15"/>
    <n v="6"/>
    <n v="175"/>
    <n v="4"/>
    <n v="179"/>
    <n v="56"/>
    <s v="0"/>
    <n v="56"/>
    <n v="0"/>
    <n v="0"/>
    <n v="0"/>
    <n v="78"/>
    <n v="0"/>
    <n v="78"/>
    <n v="41"/>
    <n v="4"/>
    <n v="45"/>
    <x v="5"/>
    <x v="4"/>
  </r>
  <r>
    <x v="15"/>
    <n v="10"/>
    <n v="16"/>
    <n v="2"/>
    <n v="0"/>
    <n v="0"/>
    <n v="28"/>
    <n v="0"/>
    <n v="28"/>
    <n v="12"/>
    <s v="0"/>
    <n v="12"/>
    <n v="0"/>
    <n v="0"/>
    <n v="0"/>
    <n v="14"/>
    <n v="0"/>
    <n v="14"/>
    <n v="2"/>
    <n v="0"/>
    <n v="2"/>
    <x v="5"/>
    <x v="4"/>
  </r>
  <r>
    <x v="16"/>
    <n v="85"/>
    <n v="114"/>
    <n v="49"/>
    <n v="83"/>
    <n v="4"/>
    <n v="335"/>
    <n v="0"/>
    <n v="335"/>
    <n v="146"/>
    <s v="0"/>
    <n v="146"/>
    <n v="0"/>
    <n v="0"/>
    <n v="0"/>
    <n v="168"/>
    <n v="0"/>
    <n v="168"/>
    <n v="21"/>
    <n v="0"/>
    <n v="21"/>
    <x v="5"/>
    <x v="4"/>
  </r>
  <r>
    <x v="17"/>
    <n v="71"/>
    <n v="50"/>
    <n v="87"/>
    <n v="37"/>
    <n v="0"/>
    <n v="245"/>
    <n v="14"/>
    <n v="259"/>
    <n v="136"/>
    <s v="0"/>
    <n v="136"/>
    <n v="0"/>
    <n v="0"/>
    <n v="0"/>
    <n v="82"/>
    <n v="14"/>
    <n v="96"/>
    <n v="27"/>
    <n v="0"/>
    <n v="27"/>
    <x v="5"/>
    <x v="4"/>
  </r>
  <r>
    <x v="18"/>
    <n v="4211"/>
    <n v="27848"/>
    <n v="18861"/>
    <n v="8076"/>
    <n v="1695"/>
    <n v="60691"/>
    <n v="23813"/>
    <n v="84504"/>
    <n v="7853"/>
    <s v="21"/>
    <n v="7874"/>
    <n v="1545"/>
    <n v="410"/>
    <n v="1955"/>
    <n v="34298"/>
    <n v="15383"/>
    <n v="49681"/>
    <n v="16995"/>
    <n v="7999"/>
    <n v="24994"/>
    <x v="5"/>
    <x v="4"/>
  </r>
  <r>
    <x v="0"/>
    <n v="2031"/>
    <n v="9685"/>
    <n v="11064"/>
    <n v="7042"/>
    <n v="885"/>
    <n v="30707"/>
    <n v="17834"/>
    <n v="48541"/>
    <n v="8220"/>
    <s v="16"/>
    <n v="8236"/>
    <n v="907"/>
    <n v="468"/>
    <n v="1375"/>
    <n v="12598"/>
    <n v="11431"/>
    <n v="24029"/>
    <n v="8982"/>
    <n v="5919"/>
    <n v="14901"/>
    <x v="6"/>
    <x v="4"/>
  </r>
  <r>
    <x v="1"/>
    <n v="96"/>
    <n v="610"/>
    <n v="147"/>
    <n v="225"/>
    <n v="0"/>
    <n v="1078"/>
    <n v="2051"/>
    <n v="3129"/>
    <n v="16"/>
    <s v="0"/>
    <n v="16"/>
    <n v="0"/>
    <n v="22"/>
    <n v="22"/>
    <n v="378"/>
    <n v="421"/>
    <n v="799"/>
    <n v="684"/>
    <n v="1608"/>
    <n v="2292"/>
    <x v="6"/>
    <x v="4"/>
  </r>
  <r>
    <x v="2"/>
    <n v="179"/>
    <n v="1921"/>
    <n v="1022"/>
    <n v="1846"/>
    <n v="11"/>
    <n v="4979"/>
    <n v="1826"/>
    <n v="6805"/>
    <n v="18"/>
    <s v="0"/>
    <n v="18"/>
    <n v="6"/>
    <n v="7"/>
    <n v="13"/>
    <n v="1805"/>
    <n v="596"/>
    <n v="2401"/>
    <n v="3150"/>
    <n v="1223"/>
    <n v="4373"/>
    <x v="6"/>
    <x v="4"/>
  </r>
  <r>
    <x v="3"/>
    <n v="301"/>
    <n v="3192"/>
    <n v="2320"/>
    <n v="906"/>
    <n v="132"/>
    <n v="6851"/>
    <n v="5158"/>
    <n v="12009"/>
    <n v="90"/>
    <s v="0"/>
    <n v="90"/>
    <n v="198"/>
    <n v="528"/>
    <n v="726"/>
    <n v="3962"/>
    <n v="1795"/>
    <n v="5757"/>
    <n v="2601"/>
    <n v="2835"/>
    <n v="5436"/>
    <x v="6"/>
    <x v="4"/>
  </r>
  <r>
    <x v="4"/>
    <n v="132"/>
    <n v="2662"/>
    <n v="1614"/>
    <n v="285"/>
    <n v="12"/>
    <n v="4705"/>
    <n v="1442"/>
    <n v="6147"/>
    <n v="64"/>
    <s v="0"/>
    <n v="64"/>
    <n v="156"/>
    <n v="5"/>
    <n v="161"/>
    <n v="3312"/>
    <n v="175"/>
    <n v="3487"/>
    <n v="1173"/>
    <n v="1262"/>
    <n v="2435"/>
    <x v="6"/>
    <x v="4"/>
  </r>
  <r>
    <x v="5"/>
    <n v="405"/>
    <n v="13058"/>
    <n v="9828"/>
    <n v="1737"/>
    <n v="735"/>
    <n v="25763"/>
    <n v="6462"/>
    <n v="32225"/>
    <n v="110"/>
    <s v="0"/>
    <n v="110"/>
    <n v="797"/>
    <n v="10"/>
    <n v="807"/>
    <n v="17899"/>
    <n v="3837"/>
    <n v="21736"/>
    <n v="6957"/>
    <n v="2615"/>
    <n v="9572"/>
    <x v="6"/>
    <x v="4"/>
  </r>
  <r>
    <x v="6"/>
    <n v="69"/>
    <n v="673"/>
    <n v="153"/>
    <n v="12"/>
    <n v="2"/>
    <n v="909"/>
    <n v="267"/>
    <n v="1176"/>
    <n v="35"/>
    <s v="0"/>
    <n v="35"/>
    <n v="2"/>
    <n v="0"/>
    <n v="2"/>
    <n v="740"/>
    <n v="83"/>
    <n v="823"/>
    <n v="132"/>
    <n v="184"/>
    <n v="316"/>
    <x v="6"/>
    <x v="4"/>
  </r>
  <r>
    <x v="7"/>
    <n v="3"/>
    <n v="11"/>
    <n v="11"/>
    <n v="8"/>
    <n v="0"/>
    <n v="33"/>
    <n v="103"/>
    <n v="136"/>
    <n v="12"/>
    <s v="0"/>
    <n v="12"/>
    <n v="0"/>
    <n v="0"/>
    <n v="0"/>
    <n v="11"/>
    <n v="78"/>
    <n v="89"/>
    <n v="10"/>
    <n v="25"/>
    <n v="35"/>
    <x v="6"/>
    <x v="4"/>
  </r>
  <r>
    <x v="8"/>
    <n v="3"/>
    <n v="22"/>
    <n v="18"/>
    <n v="7"/>
    <n v="0"/>
    <n v="50"/>
    <n v="0"/>
    <n v="50"/>
    <n v="12"/>
    <s v="0"/>
    <n v="12"/>
    <n v="0"/>
    <n v="0"/>
    <n v="0"/>
    <n v="11"/>
    <n v="0"/>
    <n v="11"/>
    <n v="27"/>
    <n v="0"/>
    <n v="27"/>
    <x v="6"/>
    <x v="4"/>
  </r>
  <r>
    <x v="9"/>
    <n v="5"/>
    <n v="7"/>
    <n v="22"/>
    <n v="6"/>
    <n v="0"/>
    <n v="40"/>
    <n v="2"/>
    <n v="42"/>
    <n v="11"/>
    <s v="0"/>
    <n v="11"/>
    <n v="0"/>
    <n v="0"/>
    <n v="0"/>
    <n v="9"/>
    <n v="2"/>
    <n v="11"/>
    <n v="20"/>
    <n v="0"/>
    <n v="20"/>
    <x v="6"/>
    <x v="4"/>
  </r>
  <r>
    <x v="10"/>
    <n v="0"/>
    <n v="2"/>
    <n v="0"/>
    <n v="6"/>
    <n v="0"/>
    <n v="8"/>
    <n v="7"/>
    <n v="15"/>
    <n v="0"/>
    <s v="0"/>
    <n v="0"/>
    <n v="6"/>
    <n v="0"/>
    <n v="6"/>
    <n v="2"/>
    <n v="7"/>
    <n v="9"/>
    <n v="0"/>
    <n v="0"/>
    <n v="0"/>
    <x v="6"/>
    <x v="4"/>
  </r>
  <r>
    <x v="11"/>
    <n v="10"/>
    <n v="89"/>
    <n v="46"/>
    <n v="45"/>
    <n v="0"/>
    <n v="190"/>
    <n v="18"/>
    <n v="208"/>
    <n v="23"/>
    <s v="0"/>
    <n v="23"/>
    <n v="1"/>
    <n v="2"/>
    <n v="3"/>
    <n v="86"/>
    <n v="12"/>
    <n v="98"/>
    <n v="80"/>
    <n v="4"/>
    <n v="84"/>
    <x v="6"/>
    <x v="4"/>
  </r>
  <r>
    <x v="12"/>
    <n v="10"/>
    <n v="213"/>
    <n v="97"/>
    <n v="28"/>
    <n v="25"/>
    <n v="373"/>
    <n v="131"/>
    <n v="504"/>
    <n v="8"/>
    <s v="0"/>
    <n v="8"/>
    <n v="0"/>
    <n v="5"/>
    <n v="5"/>
    <n v="272"/>
    <n v="43"/>
    <n v="315"/>
    <n v="93"/>
    <n v="83"/>
    <n v="176"/>
    <x v="6"/>
    <x v="4"/>
  </r>
  <r>
    <x v="13"/>
    <n v="21"/>
    <n v="87"/>
    <n v="161"/>
    <n v="12"/>
    <n v="0"/>
    <n v="281"/>
    <n v="265"/>
    <n v="546"/>
    <n v="30"/>
    <s v="0"/>
    <n v="30"/>
    <n v="0"/>
    <n v="0"/>
    <n v="0"/>
    <n v="136"/>
    <n v="132"/>
    <n v="268"/>
    <n v="115"/>
    <n v="133"/>
    <n v="248"/>
    <x v="6"/>
    <x v="4"/>
  </r>
  <r>
    <x v="14"/>
    <n v="67"/>
    <n v="93"/>
    <n v="303"/>
    <n v="19"/>
    <n v="0"/>
    <n v="482"/>
    <n v="4"/>
    <n v="486"/>
    <n v="45"/>
    <s v="0"/>
    <n v="45"/>
    <n v="0"/>
    <n v="0"/>
    <n v="0"/>
    <n v="394"/>
    <n v="0"/>
    <n v="394"/>
    <n v="43"/>
    <n v="4"/>
    <n v="47"/>
    <x v="6"/>
    <x v="4"/>
  </r>
  <r>
    <x v="15"/>
    <n v="4"/>
    <n v="25"/>
    <n v="32"/>
    <n v="3"/>
    <n v="14"/>
    <n v="78"/>
    <n v="5"/>
    <n v="83"/>
    <n v="2"/>
    <s v="0"/>
    <n v="2"/>
    <n v="0"/>
    <n v="0"/>
    <n v="0"/>
    <n v="50"/>
    <n v="5"/>
    <n v="55"/>
    <n v="26"/>
    <n v="0"/>
    <n v="26"/>
    <x v="6"/>
    <x v="4"/>
  </r>
  <r>
    <x v="16"/>
    <n v="89"/>
    <n v="186"/>
    <n v="145"/>
    <n v="42"/>
    <n v="0"/>
    <n v="462"/>
    <n v="12"/>
    <n v="474"/>
    <n v="206"/>
    <s v="0"/>
    <n v="206"/>
    <n v="0"/>
    <n v="5"/>
    <n v="5"/>
    <n v="185"/>
    <n v="5"/>
    <n v="190"/>
    <n v="71"/>
    <n v="2"/>
    <n v="73"/>
    <x v="6"/>
    <x v="4"/>
  </r>
  <r>
    <x v="17"/>
    <n v="94"/>
    <n v="50"/>
    <n v="81"/>
    <n v="37"/>
    <n v="7"/>
    <n v="269"/>
    <n v="13"/>
    <n v="282"/>
    <n v="96"/>
    <s v="0"/>
    <n v="96"/>
    <n v="0"/>
    <n v="0"/>
    <n v="0"/>
    <n v="129"/>
    <n v="9"/>
    <n v="138"/>
    <n v="44"/>
    <n v="4"/>
    <n v="48"/>
    <x v="6"/>
    <x v="4"/>
  </r>
  <r>
    <x v="18"/>
    <n v="3519"/>
    <n v="32586"/>
    <n v="27064"/>
    <n v="12266"/>
    <n v="1823"/>
    <n v="77258"/>
    <n v="35600"/>
    <n v="112858"/>
    <n v="8998"/>
    <s v="16"/>
    <n v="9014"/>
    <n v="2073"/>
    <n v="1052"/>
    <n v="3125"/>
    <n v="41979"/>
    <n v="18631"/>
    <n v="60610"/>
    <n v="24208"/>
    <n v="15901"/>
    <n v="40109"/>
    <x v="6"/>
    <x v="4"/>
  </r>
  <r>
    <x v="0"/>
    <n v="2769"/>
    <n v="12787"/>
    <n v="17365"/>
    <n v="7234"/>
    <n v="1185"/>
    <n v="41340"/>
    <n v="28879"/>
    <n v="70219"/>
    <n v="7175"/>
    <s v="10"/>
    <n v="7185"/>
    <n v="829"/>
    <n v="647"/>
    <n v="1476"/>
    <n v="22882"/>
    <n v="19415"/>
    <n v="42297"/>
    <n v="10454"/>
    <n v="8807"/>
    <n v="19261"/>
    <x v="7"/>
    <x v="4"/>
  </r>
  <r>
    <x v="1"/>
    <n v="100"/>
    <n v="711"/>
    <n v="161"/>
    <n v="250"/>
    <n v="4"/>
    <n v="1226"/>
    <n v="1463"/>
    <n v="2689"/>
    <n v="17"/>
    <s v="0"/>
    <n v="17"/>
    <n v="0"/>
    <n v="26"/>
    <n v="26"/>
    <n v="456"/>
    <n v="327"/>
    <n v="783"/>
    <n v="753"/>
    <n v="1110"/>
    <n v="1863"/>
    <x v="7"/>
    <x v="4"/>
  </r>
  <r>
    <x v="2"/>
    <n v="160"/>
    <n v="1205"/>
    <n v="733"/>
    <n v="1957"/>
    <n v="8"/>
    <n v="4063"/>
    <n v="867"/>
    <n v="4930"/>
    <n v="24"/>
    <s v="0"/>
    <n v="24"/>
    <n v="12"/>
    <n v="0"/>
    <n v="12"/>
    <n v="1104"/>
    <n v="476"/>
    <n v="1580"/>
    <n v="2923"/>
    <n v="391"/>
    <n v="3314"/>
    <x v="7"/>
    <x v="4"/>
  </r>
  <r>
    <x v="3"/>
    <n v="486"/>
    <n v="3161"/>
    <n v="2140"/>
    <n v="701"/>
    <n v="84"/>
    <n v="6572"/>
    <n v="4425"/>
    <n v="10997"/>
    <n v="94"/>
    <s v="0"/>
    <n v="94"/>
    <n v="179"/>
    <n v="689"/>
    <n v="868"/>
    <n v="4126"/>
    <n v="1533"/>
    <n v="5659"/>
    <n v="2173"/>
    <n v="2203"/>
    <n v="4376"/>
    <x v="7"/>
    <x v="4"/>
  </r>
  <r>
    <x v="4"/>
    <n v="175"/>
    <n v="3060"/>
    <n v="2232"/>
    <n v="555"/>
    <n v="118"/>
    <n v="6140"/>
    <n v="2140"/>
    <n v="8280"/>
    <n v="61"/>
    <s v="0"/>
    <n v="61"/>
    <n v="464"/>
    <n v="5"/>
    <n v="469"/>
    <n v="3848"/>
    <n v="247"/>
    <n v="4095"/>
    <n v="1767"/>
    <n v="1888"/>
    <n v="3655"/>
    <x v="7"/>
    <x v="4"/>
  </r>
  <r>
    <x v="5"/>
    <n v="448"/>
    <n v="15365"/>
    <n v="8944"/>
    <n v="1646"/>
    <n v="902"/>
    <n v="27305"/>
    <n v="6607"/>
    <n v="33912"/>
    <n v="72"/>
    <s v="0"/>
    <n v="72"/>
    <n v="1713"/>
    <n v="34"/>
    <n v="1747"/>
    <n v="17928"/>
    <n v="3628"/>
    <n v="21556"/>
    <n v="7592"/>
    <n v="2945"/>
    <n v="10537"/>
    <x v="7"/>
    <x v="4"/>
  </r>
  <r>
    <x v="6"/>
    <n v="503"/>
    <n v="1509"/>
    <n v="354"/>
    <n v="47"/>
    <n v="27"/>
    <n v="2440"/>
    <n v="388"/>
    <n v="2828"/>
    <n v="31"/>
    <s v="0"/>
    <n v="31"/>
    <n v="7"/>
    <n v="5"/>
    <n v="12"/>
    <n v="1907"/>
    <n v="95"/>
    <n v="2002"/>
    <n v="495"/>
    <n v="288"/>
    <n v="783"/>
    <x v="7"/>
    <x v="4"/>
  </r>
  <r>
    <x v="7"/>
    <n v="3"/>
    <n v="3"/>
    <n v="35"/>
    <n v="2"/>
    <n v="0"/>
    <n v="43"/>
    <n v="11"/>
    <n v="54"/>
    <n v="3"/>
    <s v="0"/>
    <n v="3"/>
    <n v="0"/>
    <n v="0"/>
    <n v="0"/>
    <n v="6"/>
    <n v="5"/>
    <n v="11"/>
    <n v="34"/>
    <n v="6"/>
    <n v="40"/>
    <x v="7"/>
    <x v="4"/>
  </r>
  <r>
    <x v="8"/>
    <n v="4"/>
    <n v="5"/>
    <n v="18"/>
    <n v="6"/>
    <n v="0"/>
    <n v="33"/>
    <n v="0"/>
    <n v="33"/>
    <n v="11"/>
    <s v="0"/>
    <n v="11"/>
    <n v="0"/>
    <n v="0"/>
    <n v="0"/>
    <n v="11"/>
    <n v="0"/>
    <n v="11"/>
    <n v="11"/>
    <n v="0"/>
    <n v="11"/>
    <x v="7"/>
    <x v="4"/>
  </r>
  <r>
    <x v="9"/>
    <n v="3"/>
    <n v="2"/>
    <n v="13"/>
    <n v="7"/>
    <n v="0"/>
    <n v="25"/>
    <n v="10"/>
    <n v="35"/>
    <n v="10"/>
    <s v="0"/>
    <n v="10"/>
    <n v="0"/>
    <n v="0"/>
    <n v="0"/>
    <n v="7"/>
    <n v="0"/>
    <n v="7"/>
    <n v="8"/>
    <n v="10"/>
    <n v="18"/>
    <x v="7"/>
    <x v="4"/>
  </r>
  <r>
    <x v="10"/>
    <n v="1"/>
    <n v="2"/>
    <n v="4"/>
    <n v="11"/>
    <n v="0"/>
    <n v="18"/>
    <n v="0"/>
    <n v="18"/>
    <n v="2"/>
    <s v="0"/>
    <n v="2"/>
    <n v="10"/>
    <n v="0"/>
    <n v="10"/>
    <n v="6"/>
    <n v="0"/>
    <n v="6"/>
    <n v="0"/>
    <n v="0"/>
    <n v="0"/>
    <x v="7"/>
    <x v="4"/>
  </r>
  <r>
    <x v="11"/>
    <n v="15"/>
    <n v="81"/>
    <n v="76"/>
    <n v="44"/>
    <n v="0"/>
    <n v="216"/>
    <n v="37"/>
    <n v="253"/>
    <n v="16"/>
    <s v="0"/>
    <n v="16"/>
    <n v="0"/>
    <n v="0"/>
    <n v="0"/>
    <n v="60"/>
    <n v="0"/>
    <n v="60"/>
    <n v="140"/>
    <n v="37"/>
    <n v="177"/>
    <x v="7"/>
    <x v="4"/>
  </r>
  <r>
    <x v="12"/>
    <n v="27"/>
    <n v="226"/>
    <n v="71"/>
    <n v="44"/>
    <n v="4"/>
    <n v="372"/>
    <n v="70"/>
    <n v="442"/>
    <n v="12"/>
    <s v="0"/>
    <n v="12"/>
    <n v="0"/>
    <n v="0"/>
    <n v="0"/>
    <n v="282"/>
    <n v="14"/>
    <n v="296"/>
    <n v="78"/>
    <n v="56"/>
    <n v="134"/>
    <x v="7"/>
    <x v="4"/>
  </r>
  <r>
    <x v="13"/>
    <n v="15"/>
    <n v="111"/>
    <n v="353"/>
    <n v="35"/>
    <n v="6"/>
    <n v="520"/>
    <n v="511"/>
    <n v="1031"/>
    <n v="65"/>
    <s v="0"/>
    <n v="65"/>
    <n v="6"/>
    <n v="0"/>
    <n v="6"/>
    <n v="279"/>
    <n v="363"/>
    <n v="642"/>
    <n v="170"/>
    <n v="148"/>
    <n v="318"/>
    <x v="7"/>
    <x v="4"/>
  </r>
  <r>
    <x v="14"/>
    <n v="487"/>
    <n v="82"/>
    <n v="32"/>
    <n v="21"/>
    <n v="0"/>
    <n v="622"/>
    <n v="19"/>
    <n v="641"/>
    <n v="36"/>
    <s v="0"/>
    <n v="36"/>
    <n v="0"/>
    <n v="0"/>
    <n v="0"/>
    <n v="549"/>
    <n v="11"/>
    <n v="560"/>
    <n v="37"/>
    <n v="8"/>
    <n v="45"/>
    <x v="7"/>
    <x v="4"/>
  </r>
  <r>
    <x v="15"/>
    <n v="0"/>
    <n v="13"/>
    <n v="6"/>
    <n v="6"/>
    <n v="3"/>
    <n v="28"/>
    <n v="0"/>
    <n v="28"/>
    <n v="5"/>
    <s v="0"/>
    <n v="5"/>
    <n v="0"/>
    <n v="0"/>
    <n v="0"/>
    <n v="16"/>
    <n v="0"/>
    <n v="16"/>
    <n v="7"/>
    <n v="0"/>
    <n v="7"/>
    <x v="7"/>
    <x v="4"/>
  </r>
  <r>
    <x v="16"/>
    <n v="81"/>
    <n v="90"/>
    <n v="152"/>
    <n v="52"/>
    <n v="1"/>
    <n v="376"/>
    <n v="25"/>
    <n v="401"/>
    <n v="156"/>
    <s v="0"/>
    <n v="156"/>
    <n v="0"/>
    <n v="0"/>
    <n v="0"/>
    <n v="150"/>
    <n v="23"/>
    <n v="173"/>
    <n v="70"/>
    <n v="2"/>
    <n v="72"/>
    <x v="7"/>
    <x v="4"/>
  </r>
  <r>
    <x v="17"/>
    <n v="85"/>
    <n v="116"/>
    <n v="182"/>
    <n v="53"/>
    <n v="4"/>
    <n v="440"/>
    <n v="53"/>
    <n v="493"/>
    <n v="129"/>
    <s v="0"/>
    <n v="129"/>
    <n v="0"/>
    <n v="0"/>
    <n v="0"/>
    <n v="213"/>
    <n v="39"/>
    <n v="252"/>
    <n v="98"/>
    <n v="14"/>
    <n v="112"/>
    <x v="7"/>
    <x v="4"/>
  </r>
  <r>
    <x v="18"/>
    <n v="5362"/>
    <n v="38529"/>
    <n v="32871"/>
    <n v="12671"/>
    <n v="2346"/>
    <n v="91779"/>
    <n v="45505"/>
    <n v="137284"/>
    <n v="7919"/>
    <s v="10"/>
    <n v="7929"/>
    <n v="3220"/>
    <n v="1406"/>
    <n v="4626"/>
    <n v="53830"/>
    <n v="26176"/>
    <n v="80006"/>
    <n v="26810"/>
    <n v="17913"/>
    <n v="44723"/>
    <x v="7"/>
    <x v="4"/>
  </r>
  <r>
    <x v="0"/>
    <n v="2475"/>
    <n v="10917"/>
    <n v="11909"/>
    <n v="5594"/>
    <n v="953"/>
    <n v="31848"/>
    <n v="18227"/>
    <n v="50075"/>
    <n v="9198"/>
    <s v="11"/>
    <n v="9209"/>
    <n v="828"/>
    <n v="145"/>
    <n v="973"/>
    <n v="15033"/>
    <n v="12963"/>
    <n v="27996"/>
    <n v="6789"/>
    <n v="5108"/>
    <n v="11897"/>
    <x v="8"/>
    <x v="4"/>
  </r>
  <r>
    <x v="1"/>
    <n v="69"/>
    <n v="649"/>
    <n v="148"/>
    <n v="112"/>
    <n v="7"/>
    <n v="985"/>
    <n v="2008"/>
    <n v="2993"/>
    <n v="20"/>
    <s v="0"/>
    <n v="20"/>
    <n v="0"/>
    <n v="2"/>
    <n v="2"/>
    <n v="333"/>
    <n v="540"/>
    <n v="873"/>
    <n v="632"/>
    <n v="1466"/>
    <n v="2098"/>
    <x v="8"/>
    <x v="4"/>
  </r>
  <r>
    <x v="2"/>
    <n v="183"/>
    <n v="983"/>
    <n v="540"/>
    <n v="1038"/>
    <n v="0"/>
    <n v="2744"/>
    <n v="776"/>
    <n v="3520"/>
    <n v="10"/>
    <s v="0"/>
    <n v="10"/>
    <n v="10"/>
    <n v="0"/>
    <n v="10"/>
    <n v="1052"/>
    <n v="246"/>
    <n v="1298"/>
    <n v="1672"/>
    <n v="530"/>
    <n v="2202"/>
    <x v="8"/>
    <x v="4"/>
  </r>
  <r>
    <x v="3"/>
    <n v="746"/>
    <n v="3061"/>
    <n v="3030"/>
    <n v="1280"/>
    <n v="75"/>
    <n v="8192"/>
    <n v="4976"/>
    <n v="13168"/>
    <n v="143"/>
    <s v="0"/>
    <n v="143"/>
    <n v="153"/>
    <n v="578"/>
    <n v="731"/>
    <n v="5049"/>
    <n v="2130"/>
    <n v="7179"/>
    <n v="2847"/>
    <n v="2268"/>
    <n v="5115"/>
    <x v="8"/>
    <x v="4"/>
  </r>
  <r>
    <x v="4"/>
    <n v="179"/>
    <n v="3008"/>
    <n v="1736"/>
    <n v="455"/>
    <n v="29"/>
    <n v="5407"/>
    <n v="936"/>
    <n v="6343"/>
    <n v="82"/>
    <s v="0"/>
    <n v="82"/>
    <n v="424"/>
    <n v="0"/>
    <n v="424"/>
    <n v="3675"/>
    <n v="279"/>
    <n v="3954"/>
    <n v="1226"/>
    <n v="657"/>
    <n v="1883"/>
    <x v="8"/>
    <x v="4"/>
  </r>
  <r>
    <x v="5"/>
    <n v="443"/>
    <n v="16727"/>
    <n v="5862"/>
    <n v="1583"/>
    <n v="737"/>
    <n v="25352"/>
    <n v="7462"/>
    <n v="32814"/>
    <n v="74"/>
    <s v="0"/>
    <n v="74"/>
    <n v="958"/>
    <n v="9"/>
    <n v="967"/>
    <n v="16378"/>
    <n v="4222"/>
    <n v="20600"/>
    <n v="7942"/>
    <n v="3231"/>
    <n v="11173"/>
    <x v="8"/>
    <x v="4"/>
  </r>
  <r>
    <x v="6"/>
    <n v="189"/>
    <n v="1037"/>
    <n v="175"/>
    <n v="20"/>
    <n v="1"/>
    <n v="1422"/>
    <n v="247"/>
    <n v="1669"/>
    <n v="88"/>
    <s v="0"/>
    <n v="88"/>
    <n v="5"/>
    <n v="0"/>
    <n v="5"/>
    <n v="1153"/>
    <n v="34"/>
    <n v="1187"/>
    <n v="176"/>
    <n v="213"/>
    <n v="389"/>
    <x v="8"/>
    <x v="4"/>
  </r>
  <r>
    <x v="7"/>
    <n v="5"/>
    <n v="38"/>
    <n v="11"/>
    <n v="4"/>
    <n v="7"/>
    <n v="65"/>
    <n v="0"/>
    <n v="65"/>
    <n v="22"/>
    <s v="0"/>
    <n v="22"/>
    <n v="0"/>
    <n v="0"/>
    <n v="0"/>
    <n v="21"/>
    <n v="0"/>
    <n v="21"/>
    <n v="22"/>
    <n v="0"/>
    <n v="22"/>
    <x v="8"/>
    <x v="4"/>
  </r>
  <r>
    <x v="8"/>
    <n v="5"/>
    <n v="0"/>
    <n v="4"/>
    <n v="6"/>
    <n v="0"/>
    <n v="15"/>
    <n v="0"/>
    <n v="15"/>
    <n v="8"/>
    <s v="0"/>
    <n v="8"/>
    <n v="0"/>
    <n v="0"/>
    <n v="0"/>
    <n v="2"/>
    <n v="0"/>
    <n v="2"/>
    <n v="5"/>
    <n v="0"/>
    <n v="5"/>
    <x v="8"/>
    <x v="4"/>
  </r>
  <r>
    <x v="9"/>
    <n v="12"/>
    <n v="11"/>
    <n v="33"/>
    <n v="2"/>
    <n v="0"/>
    <n v="58"/>
    <n v="18"/>
    <n v="76"/>
    <n v="7"/>
    <s v="0"/>
    <n v="7"/>
    <n v="0"/>
    <n v="0"/>
    <n v="0"/>
    <n v="36"/>
    <n v="5"/>
    <n v="41"/>
    <n v="15"/>
    <n v="13"/>
    <n v="28"/>
    <x v="8"/>
    <x v="4"/>
  </r>
  <r>
    <x v="10"/>
    <n v="1"/>
    <n v="1"/>
    <n v="0"/>
    <n v="14"/>
    <n v="0"/>
    <n v="16"/>
    <n v="0"/>
    <n v="16"/>
    <n v="2"/>
    <s v="0"/>
    <n v="2"/>
    <n v="13"/>
    <n v="0"/>
    <n v="13"/>
    <n v="1"/>
    <n v="0"/>
    <n v="1"/>
    <n v="0"/>
    <n v="0"/>
    <n v="0"/>
    <x v="8"/>
    <x v="4"/>
  </r>
  <r>
    <x v="11"/>
    <n v="21"/>
    <n v="111"/>
    <n v="67"/>
    <n v="49"/>
    <n v="4"/>
    <n v="252"/>
    <n v="0"/>
    <n v="252"/>
    <n v="23"/>
    <s v="0"/>
    <n v="23"/>
    <n v="0"/>
    <n v="0"/>
    <n v="0"/>
    <n v="129"/>
    <n v="0"/>
    <n v="129"/>
    <n v="100"/>
    <n v="0"/>
    <n v="100"/>
    <x v="8"/>
    <x v="4"/>
  </r>
  <r>
    <x v="12"/>
    <n v="22"/>
    <n v="196"/>
    <n v="113"/>
    <n v="12"/>
    <n v="11"/>
    <n v="354"/>
    <n v="139"/>
    <n v="493"/>
    <n v="10"/>
    <s v="0"/>
    <n v="10"/>
    <n v="0"/>
    <n v="0"/>
    <n v="0"/>
    <n v="279"/>
    <n v="83"/>
    <n v="362"/>
    <n v="65"/>
    <n v="56"/>
    <n v="121"/>
    <x v="8"/>
    <x v="4"/>
  </r>
  <r>
    <x v="13"/>
    <n v="27"/>
    <n v="150"/>
    <n v="374"/>
    <n v="21"/>
    <n v="7"/>
    <n v="579"/>
    <n v="432"/>
    <n v="1011"/>
    <n v="118"/>
    <s v="0"/>
    <n v="118"/>
    <n v="0"/>
    <n v="0"/>
    <n v="0"/>
    <n v="295"/>
    <n v="287"/>
    <n v="582"/>
    <n v="166"/>
    <n v="145"/>
    <n v="311"/>
    <x v="8"/>
    <x v="4"/>
  </r>
  <r>
    <x v="14"/>
    <n v="59"/>
    <n v="95"/>
    <n v="33"/>
    <n v="28"/>
    <n v="0"/>
    <n v="215"/>
    <n v="0"/>
    <n v="215"/>
    <n v="36"/>
    <s v="0"/>
    <n v="36"/>
    <n v="0"/>
    <n v="0"/>
    <n v="0"/>
    <n v="142"/>
    <n v="0"/>
    <n v="142"/>
    <n v="37"/>
    <n v="0"/>
    <n v="37"/>
    <x v="8"/>
    <x v="4"/>
  </r>
  <r>
    <x v="15"/>
    <n v="21"/>
    <n v="22"/>
    <n v="10"/>
    <n v="1"/>
    <n v="0"/>
    <n v="54"/>
    <n v="0"/>
    <n v="54"/>
    <n v="3"/>
    <s v="0"/>
    <n v="3"/>
    <n v="0"/>
    <n v="0"/>
    <n v="0"/>
    <n v="43"/>
    <n v="0"/>
    <n v="43"/>
    <n v="8"/>
    <n v="0"/>
    <n v="8"/>
    <x v="8"/>
    <x v="4"/>
  </r>
  <r>
    <x v="16"/>
    <n v="109"/>
    <n v="132"/>
    <n v="189"/>
    <n v="99"/>
    <n v="4"/>
    <n v="533"/>
    <n v="34"/>
    <n v="567"/>
    <n v="235"/>
    <s v="0"/>
    <n v="235"/>
    <n v="0"/>
    <n v="0"/>
    <n v="0"/>
    <n v="218"/>
    <n v="34"/>
    <n v="252"/>
    <n v="80"/>
    <n v="0"/>
    <n v="80"/>
    <x v="8"/>
    <x v="4"/>
  </r>
  <r>
    <x v="17"/>
    <n v="173"/>
    <n v="46"/>
    <n v="97"/>
    <n v="65"/>
    <n v="11"/>
    <n v="392"/>
    <n v="21"/>
    <n v="413"/>
    <n v="163"/>
    <s v="0"/>
    <n v="163"/>
    <n v="0"/>
    <n v="0"/>
    <n v="0"/>
    <n v="218"/>
    <n v="21"/>
    <n v="239"/>
    <n v="11"/>
    <n v="0"/>
    <n v="11"/>
    <x v="8"/>
    <x v="4"/>
  </r>
  <r>
    <x v="18"/>
    <n v="4739"/>
    <n v="37184"/>
    <n v="24331"/>
    <n v="10383"/>
    <n v="1846"/>
    <n v="78483"/>
    <n v="35276"/>
    <n v="113759"/>
    <n v="10242"/>
    <s v="11"/>
    <n v="10253"/>
    <n v="2391"/>
    <n v="734"/>
    <n v="3125"/>
    <n v="44057"/>
    <n v="20844"/>
    <n v="64901"/>
    <n v="21793"/>
    <n v="13687"/>
    <n v="35480"/>
    <x v="8"/>
    <x v="4"/>
  </r>
  <r>
    <x v="0"/>
    <n v="3299"/>
    <n v="8047"/>
    <n v="9575"/>
    <n v="5502"/>
    <n v="967"/>
    <n v="27390"/>
    <n v="12455"/>
    <n v="39845"/>
    <n v="8208"/>
    <s v="15"/>
    <n v="8223"/>
    <n v="488"/>
    <n v="136"/>
    <n v="624"/>
    <n v="13602"/>
    <n v="9720"/>
    <n v="23322"/>
    <n v="5092"/>
    <n v="2584"/>
    <n v="7676"/>
    <x v="9"/>
    <x v="4"/>
  </r>
  <r>
    <x v="1"/>
    <n v="90"/>
    <n v="3804"/>
    <n v="199"/>
    <n v="239"/>
    <n v="0"/>
    <n v="4332"/>
    <n v="1303"/>
    <n v="5635"/>
    <n v="3044"/>
    <s v="0"/>
    <n v="3044"/>
    <n v="0"/>
    <n v="0"/>
    <n v="0"/>
    <n v="403"/>
    <n v="363"/>
    <n v="766"/>
    <n v="885"/>
    <n v="940"/>
    <n v="1825"/>
    <x v="9"/>
    <x v="4"/>
  </r>
  <r>
    <x v="2"/>
    <n v="256"/>
    <n v="926"/>
    <n v="1242"/>
    <n v="1035"/>
    <n v="57"/>
    <n v="3516"/>
    <n v="414"/>
    <n v="3930"/>
    <n v="28"/>
    <s v="0"/>
    <n v="28"/>
    <n v="7"/>
    <n v="0"/>
    <n v="7"/>
    <n v="1046"/>
    <n v="141"/>
    <n v="1187"/>
    <n v="2435"/>
    <n v="273"/>
    <n v="2708"/>
    <x v="9"/>
    <x v="4"/>
  </r>
  <r>
    <x v="3"/>
    <n v="949"/>
    <n v="4912"/>
    <n v="3159"/>
    <n v="1265"/>
    <n v="151"/>
    <n v="10436"/>
    <n v="7063"/>
    <n v="17499"/>
    <n v="289"/>
    <s v="0"/>
    <n v="289"/>
    <n v="136"/>
    <n v="1257"/>
    <n v="1393"/>
    <n v="6203"/>
    <n v="2553"/>
    <n v="8756"/>
    <n v="3808"/>
    <n v="3253"/>
    <n v="7061"/>
    <x v="9"/>
    <x v="4"/>
  </r>
  <r>
    <x v="4"/>
    <n v="346"/>
    <n v="3633"/>
    <n v="1754"/>
    <n v="386"/>
    <n v="25"/>
    <n v="6144"/>
    <n v="668"/>
    <n v="6812"/>
    <n v="117"/>
    <s v="0"/>
    <n v="117"/>
    <n v="47"/>
    <n v="0"/>
    <n v="47"/>
    <n v="4750"/>
    <n v="66"/>
    <n v="4816"/>
    <n v="1230"/>
    <n v="602"/>
    <n v="1832"/>
    <x v="9"/>
    <x v="4"/>
  </r>
  <r>
    <x v="5"/>
    <n v="730"/>
    <n v="17423"/>
    <n v="9553"/>
    <n v="1076"/>
    <n v="791"/>
    <n v="29573"/>
    <n v="5667"/>
    <n v="35240"/>
    <n v="162"/>
    <s v="0"/>
    <n v="162"/>
    <n v="734"/>
    <n v="42"/>
    <n v="776"/>
    <n v="19423"/>
    <n v="2548"/>
    <n v="21971"/>
    <n v="9254"/>
    <n v="3077"/>
    <n v="12331"/>
    <x v="9"/>
    <x v="4"/>
  </r>
  <r>
    <x v="6"/>
    <n v="205"/>
    <n v="1573"/>
    <n v="209"/>
    <n v="15"/>
    <n v="3"/>
    <n v="2005"/>
    <n v="246"/>
    <n v="2251"/>
    <n v="656"/>
    <s v="0"/>
    <n v="656"/>
    <n v="3"/>
    <n v="2"/>
    <n v="5"/>
    <n v="1165"/>
    <n v="55"/>
    <n v="1220"/>
    <n v="181"/>
    <n v="189"/>
    <n v="370"/>
    <x v="9"/>
    <x v="4"/>
  </r>
  <r>
    <x v="7"/>
    <n v="37"/>
    <n v="1258"/>
    <n v="801"/>
    <n v="30"/>
    <n v="7"/>
    <n v="2133"/>
    <n v="3226"/>
    <n v="5359"/>
    <n v="46"/>
    <s v="0"/>
    <n v="46"/>
    <n v="0"/>
    <n v="0"/>
    <n v="0"/>
    <n v="1178"/>
    <n v="1681"/>
    <n v="2859"/>
    <n v="909"/>
    <n v="1545"/>
    <n v="2454"/>
    <x v="9"/>
    <x v="4"/>
  </r>
  <r>
    <x v="8"/>
    <n v="44"/>
    <n v="258"/>
    <n v="287"/>
    <n v="95"/>
    <n v="4"/>
    <n v="688"/>
    <n v="417"/>
    <n v="1105"/>
    <n v="206"/>
    <s v="0"/>
    <n v="206"/>
    <n v="0"/>
    <n v="0"/>
    <n v="0"/>
    <n v="251"/>
    <n v="204"/>
    <n v="455"/>
    <n v="231"/>
    <n v="213"/>
    <n v="444"/>
    <x v="9"/>
    <x v="4"/>
  </r>
  <r>
    <x v="9"/>
    <n v="34"/>
    <n v="119"/>
    <n v="238"/>
    <n v="81"/>
    <n v="0"/>
    <n v="472"/>
    <n v="872"/>
    <n v="1344"/>
    <n v="83"/>
    <s v="0"/>
    <n v="83"/>
    <n v="0"/>
    <n v="0"/>
    <n v="0"/>
    <n v="287"/>
    <n v="474"/>
    <n v="761"/>
    <n v="102"/>
    <n v="398"/>
    <n v="500"/>
    <x v="9"/>
    <x v="4"/>
  </r>
  <r>
    <x v="10"/>
    <n v="143"/>
    <n v="34"/>
    <n v="62"/>
    <n v="47"/>
    <n v="0"/>
    <n v="286"/>
    <n v="935"/>
    <n v="1221"/>
    <n v="150"/>
    <s v="0"/>
    <n v="150"/>
    <n v="9"/>
    <n v="0"/>
    <n v="9"/>
    <n v="64"/>
    <n v="595"/>
    <n v="659"/>
    <n v="63"/>
    <n v="340"/>
    <n v="403"/>
    <x v="9"/>
    <x v="4"/>
  </r>
  <r>
    <x v="11"/>
    <n v="53"/>
    <n v="179"/>
    <n v="131"/>
    <n v="95"/>
    <n v="0"/>
    <n v="458"/>
    <n v="31"/>
    <n v="489"/>
    <n v="74"/>
    <s v="0"/>
    <n v="74"/>
    <n v="0"/>
    <n v="18"/>
    <n v="18"/>
    <n v="175"/>
    <n v="13"/>
    <n v="188"/>
    <n v="209"/>
    <n v="0"/>
    <n v="209"/>
    <x v="9"/>
    <x v="4"/>
  </r>
  <r>
    <x v="12"/>
    <n v="16"/>
    <n v="281"/>
    <n v="58"/>
    <n v="36"/>
    <n v="4"/>
    <n v="395"/>
    <n v="133"/>
    <n v="528"/>
    <n v="54"/>
    <s v="0"/>
    <n v="54"/>
    <n v="0"/>
    <n v="4"/>
    <n v="4"/>
    <n v="208"/>
    <n v="73"/>
    <n v="281"/>
    <n v="133"/>
    <n v="56"/>
    <n v="189"/>
    <x v="9"/>
    <x v="4"/>
  </r>
  <r>
    <x v="13"/>
    <n v="47"/>
    <n v="297"/>
    <n v="343"/>
    <n v="15"/>
    <n v="11"/>
    <n v="713"/>
    <n v="554"/>
    <n v="1267"/>
    <n v="111"/>
    <s v="0"/>
    <n v="111"/>
    <n v="0"/>
    <n v="0"/>
    <n v="0"/>
    <n v="314"/>
    <n v="436"/>
    <n v="750"/>
    <n v="288"/>
    <n v="118"/>
    <n v="406"/>
    <x v="9"/>
    <x v="4"/>
  </r>
  <r>
    <x v="14"/>
    <n v="97"/>
    <n v="114"/>
    <n v="30"/>
    <n v="19"/>
    <n v="0"/>
    <n v="260"/>
    <n v="27"/>
    <n v="287"/>
    <n v="84"/>
    <s v="0"/>
    <n v="84"/>
    <n v="3"/>
    <n v="0"/>
    <n v="3"/>
    <n v="140"/>
    <n v="5"/>
    <n v="145"/>
    <n v="33"/>
    <n v="22"/>
    <n v="55"/>
    <x v="9"/>
    <x v="4"/>
  </r>
  <r>
    <x v="15"/>
    <n v="13"/>
    <n v="58"/>
    <n v="20"/>
    <n v="1"/>
    <n v="0"/>
    <n v="92"/>
    <n v="0"/>
    <n v="92"/>
    <n v="24"/>
    <s v="0"/>
    <n v="24"/>
    <n v="2"/>
    <n v="0"/>
    <n v="2"/>
    <n v="61"/>
    <n v="0"/>
    <n v="61"/>
    <n v="5"/>
    <n v="0"/>
    <n v="5"/>
    <x v="9"/>
    <x v="4"/>
  </r>
  <r>
    <x v="16"/>
    <n v="142"/>
    <n v="174"/>
    <n v="105"/>
    <n v="62"/>
    <n v="7"/>
    <n v="490"/>
    <n v="33"/>
    <n v="523"/>
    <n v="193"/>
    <s v="0"/>
    <n v="193"/>
    <n v="0"/>
    <n v="13"/>
    <n v="13"/>
    <n v="271"/>
    <n v="20"/>
    <n v="291"/>
    <n v="26"/>
    <n v="0"/>
    <n v="26"/>
    <x v="9"/>
    <x v="4"/>
  </r>
  <r>
    <x v="17"/>
    <n v="78"/>
    <n v="106"/>
    <n v="74"/>
    <n v="91"/>
    <n v="18"/>
    <n v="367"/>
    <n v="15"/>
    <n v="382"/>
    <n v="171"/>
    <s v="0"/>
    <n v="171"/>
    <n v="0"/>
    <n v="0"/>
    <n v="0"/>
    <n v="172"/>
    <n v="15"/>
    <n v="187"/>
    <n v="24"/>
    <n v="0"/>
    <n v="24"/>
    <x v="9"/>
    <x v="4"/>
  </r>
  <r>
    <x v="18"/>
    <n v="6579"/>
    <n v="43196"/>
    <n v="27840"/>
    <n v="10090"/>
    <n v="2045"/>
    <n v="89750"/>
    <n v="34059"/>
    <n v="123809"/>
    <n v="13700"/>
    <s v="15"/>
    <n v="13715"/>
    <n v="1429"/>
    <n v="1472"/>
    <n v="2901"/>
    <n v="49713"/>
    <n v="18962"/>
    <n v="68675"/>
    <n v="24908"/>
    <n v="13610"/>
    <n v="38518"/>
    <x v="9"/>
    <x v="4"/>
  </r>
  <r>
    <x v="0"/>
    <n v="2477"/>
    <n v="6685"/>
    <n v="5944"/>
    <n v="4012"/>
    <n v="749"/>
    <n v="19867"/>
    <n v="7820"/>
    <n v="27687"/>
    <n v="9245"/>
    <s v="15"/>
    <n v="9260"/>
    <n v="447"/>
    <n v="38"/>
    <n v="485"/>
    <n v="7322"/>
    <n v="7152"/>
    <n v="14474"/>
    <n v="2853"/>
    <n v="615"/>
    <n v="3468"/>
    <x v="10"/>
    <x v="4"/>
  </r>
  <r>
    <x v="1"/>
    <n v="94"/>
    <n v="907"/>
    <n v="80"/>
    <n v="386"/>
    <n v="23"/>
    <n v="1490"/>
    <n v="1328"/>
    <n v="2818"/>
    <n v="61"/>
    <s v="0"/>
    <n v="61"/>
    <n v="0"/>
    <n v="2"/>
    <n v="2"/>
    <n v="613"/>
    <n v="460"/>
    <n v="1073"/>
    <n v="816"/>
    <n v="866"/>
    <n v="1682"/>
    <x v="10"/>
    <x v="4"/>
  </r>
  <r>
    <x v="2"/>
    <n v="259"/>
    <n v="1094"/>
    <n v="1723"/>
    <n v="1874"/>
    <n v="210"/>
    <n v="5160"/>
    <n v="1031"/>
    <n v="6191"/>
    <n v="31"/>
    <s v="0"/>
    <n v="31"/>
    <n v="0"/>
    <n v="0"/>
    <n v="0"/>
    <n v="1289"/>
    <n v="205"/>
    <n v="1494"/>
    <n v="3840"/>
    <n v="826"/>
    <n v="4666"/>
    <x v="10"/>
    <x v="4"/>
  </r>
  <r>
    <x v="3"/>
    <n v="1386"/>
    <n v="6186"/>
    <n v="4789"/>
    <n v="2084"/>
    <n v="228"/>
    <n v="14673"/>
    <n v="10802"/>
    <n v="25475"/>
    <n v="286"/>
    <s v="0"/>
    <n v="286"/>
    <n v="670"/>
    <n v="1070"/>
    <n v="1740"/>
    <n v="9286"/>
    <n v="4918"/>
    <n v="14204"/>
    <n v="4431"/>
    <n v="4814"/>
    <n v="9245"/>
    <x v="10"/>
    <x v="4"/>
  </r>
  <r>
    <x v="4"/>
    <n v="269"/>
    <n v="1742"/>
    <n v="1354"/>
    <n v="305"/>
    <n v="11"/>
    <n v="3681"/>
    <n v="907"/>
    <n v="4588"/>
    <n v="122"/>
    <s v="0"/>
    <n v="122"/>
    <n v="12"/>
    <n v="0"/>
    <n v="12"/>
    <n v="2989"/>
    <n v="146"/>
    <n v="3135"/>
    <n v="558"/>
    <n v="761"/>
    <n v="1319"/>
    <x v="10"/>
    <x v="4"/>
  </r>
  <r>
    <x v="5"/>
    <n v="709"/>
    <n v="16634"/>
    <n v="9354"/>
    <n v="1260"/>
    <n v="916"/>
    <n v="28873"/>
    <n v="4947"/>
    <n v="33820"/>
    <n v="166"/>
    <s v="0"/>
    <n v="166"/>
    <n v="1121"/>
    <n v="4"/>
    <n v="1125"/>
    <n v="17974"/>
    <n v="2040"/>
    <n v="20014"/>
    <n v="9612"/>
    <n v="2903"/>
    <n v="12515"/>
    <x v="10"/>
    <x v="4"/>
  </r>
  <r>
    <x v="6"/>
    <n v="197"/>
    <n v="971"/>
    <n v="78"/>
    <n v="18"/>
    <n v="14"/>
    <n v="1278"/>
    <n v="530"/>
    <n v="1808"/>
    <n v="305"/>
    <s v="0"/>
    <n v="305"/>
    <n v="0"/>
    <n v="9"/>
    <n v="9"/>
    <n v="797"/>
    <n v="327"/>
    <n v="1124"/>
    <n v="176"/>
    <n v="194"/>
    <n v="370"/>
    <x v="10"/>
    <x v="4"/>
  </r>
  <r>
    <x v="7"/>
    <n v="156"/>
    <n v="2397"/>
    <n v="3190"/>
    <n v="142"/>
    <n v="0"/>
    <n v="5885"/>
    <n v="5837"/>
    <n v="11722"/>
    <n v="127"/>
    <s v="0"/>
    <n v="127"/>
    <n v="0"/>
    <n v="0"/>
    <n v="0"/>
    <n v="2749"/>
    <n v="2641"/>
    <n v="5390"/>
    <n v="3009"/>
    <n v="3196"/>
    <n v="6205"/>
    <x v="10"/>
    <x v="4"/>
  </r>
  <r>
    <x v="8"/>
    <n v="28"/>
    <n v="128"/>
    <n v="138"/>
    <n v="333"/>
    <n v="0"/>
    <n v="627"/>
    <n v="1319"/>
    <n v="1946"/>
    <n v="41"/>
    <s v="0"/>
    <n v="41"/>
    <n v="0"/>
    <n v="0"/>
    <n v="0"/>
    <n v="171"/>
    <n v="441"/>
    <n v="612"/>
    <n v="415"/>
    <n v="878"/>
    <n v="1293"/>
    <x v="10"/>
    <x v="4"/>
  </r>
  <r>
    <x v="9"/>
    <n v="158"/>
    <n v="679"/>
    <n v="559"/>
    <n v="839"/>
    <n v="4"/>
    <n v="2239"/>
    <n v="2870"/>
    <n v="5109"/>
    <n v="212"/>
    <s v="0"/>
    <n v="212"/>
    <n v="0"/>
    <n v="0"/>
    <n v="0"/>
    <n v="1113"/>
    <n v="988"/>
    <n v="2101"/>
    <n v="914"/>
    <n v="1882"/>
    <n v="2796"/>
    <x v="10"/>
    <x v="4"/>
  </r>
  <r>
    <x v="10"/>
    <n v="179"/>
    <n v="531"/>
    <n v="953"/>
    <n v="403"/>
    <n v="0"/>
    <n v="2066"/>
    <n v="2713"/>
    <n v="4779"/>
    <n v="146"/>
    <s v="0"/>
    <n v="146"/>
    <n v="0"/>
    <n v="0"/>
    <n v="0"/>
    <n v="1387"/>
    <n v="1057"/>
    <n v="2444"/>
    <n v="533"/>
    <n v="1656"/>
    <n v="2189"/>
    <x v="10"/>
    <x v="4"/>
  </r>
  <r>
    <x v="11"/>
    <n v="80"/>
    <n v="449"/>
    <n v="357"/>
    <n v="948"/>
    <n v="11"/>
    <n v="1845"/>
    <n v="300"/>
    <n v="2145"/>
    <n v="69"/>
    <s v="0"/>
    <n v="69"/>
    <n v="6"/>
    <n v="0"/>
    <n v="6"/>
    <n v="605"/>
    <n v="290"/>
    <n v="895"/>
    <n v="1165"/>
    <n v="10"/>
    <n v="1175"/>
    <x v="10"/>
    <x v="4"/>
  </r>
  <r>
    <x v="12"/>
    <n v="51"/>
    <n v="309"/>
    <n v="368"/>
    <n v="123"/>
    <n v="98"/>
    <n v="949"/>
    <n v="164"/>
    <n v="1113"/>
    <n v="18"/>
    <s v="0"/>
    <n v="18"/>
    <n v="2"/>
    <n v="0"/>
    <n v="2"/>
    <n v="799"/>
    <n v="120"/>
    <n v="919"/>
    <n v="130"/>
    <n v="44"/>
    <n v="174"/>
    <x v="10"/>
    <x v="4"/>
  </r>
  <r>
    <x v="13"/>
    <n v="48"/>
    <n v="131"/>
    <n v="134"/>
    <n v="28"/>
    <n v="4"/>
    <n v="345"/>
    <n v="509"/>
    <n v="854"/>
    <n v="49"/>
    <s v="0"/>
    <n v="49"/>
    <n v="0"/>
    <n v="0"/>
    <n v="0"/>
    <n v="206"/>
    <n v="239"/>
    <n v="445"/>
    <n v="90"/>
    <n v="270"/>
    <n v="360"/>
    <x v="10"/>
    <x v="4"/>
  </r>
  <r>
    <x v="14"/>
    <n v="172"/>
    <n v="88"/>
    <n v="44"/>
    <n v="18"/>
    <n v="4"/>
    <n v="326"/>
    <n v="15"/>
    <n v="341"/>
    <n v="72"/>
    <s v="0"/>
    <n v="72"/>
    <n v="3"/>
    <n v="0"/>
    <n v="3"/>
    <n v="216"/>
    <n v="5"/>
    <n v="221"/>
    <n v="35"/>
    <n v="10"/>
    <n v="45"/>
    <x v="10"/>
    <x v="4"/>
  </r>
  <r>
    <x v="15"/>
    <n v="28"/>
    <n v="29"/>
    <n v="18"/>
    <n v="0"/>
    <n v="7"/>
    <n v="82"/>
    <n v="2"/>
    <n v="84"/>
    <n v="17"/>
    <s v="0"/>
    <n v="17"/>
    <n v="0"/>
    <n v="0"/>
    <n v="0"/>
    <n v="51"/>
    <n v="0"/>
    <n v="51"/>
    <n v="14"/>
    <n v="2"/>
    <n v="16"/>
    <x v="10"/>
    <x v="4"/>
  </r>
  <r>
    <x v="16"/>
    <n v="172"/>
    <n v="53"/>
    <n v="61"/>
    <n v="36"/>
    <n v="0"/>
    <n v="322"/>
    <n v="8"/>
    <n v="330"/>
    <n v="112"/>
    <s v="0"/>
    <n v="112"/>
    <n v="0"/>
    <n v="0"/>
    <n v="0"/>
    <n v="196"/>
    <n v="8"/>
    <n v="204"/>
    <n v="14"/>
    <n v="0"/>
    <n v="14"/>
    <x v="10"/>
    <x v="4"/>
  </r>
  <r>
    <x v="17"/>
    <n v="118"/>
    <n v="64"/>
    <n v="138"/>
    <n v="76"/>
    <n v="29"/>
    <n v="425"/>
    <n v="32"/>
    <n v="457"/>
    <n v="213"/>
    <s v="0"/>
    <n v="213"/>
    <n v="0"/>
    <n v="0"/>
    <n v="0"/>
    <n v="185"/>
    <n v="32"/>
    <n v="217"/>
    <n v="27"/>
    <n v="0"/>
    <n v="27"/>
    <x v="10"/>
    <x v="4"/>
  </r>
  <r>
    <x v="18"/>
    <n v="6581"/>
    <n v="39077"/>
    <n v="29282"/>
    <n v="12885"/>
    <n v="2308"/>
    <n v="90133"/>
    <n v="41134"/>
    <n v="131267"/>
    <n v="11292"/>
    <s v="15"/>
    <n v="11307"/>
    <n v="2261"/>
    <n v="1123"/>
    <n v="3384"/>
    <n v="47948"/>
    <n v="21069"/>
    <n v="69017"/>
    <n v="28632"/>
    <n v="18927"/>
    <n v="47559"/>
    <x v="10"/>
    <x v="4"/>
  </r>
  <r>
    <x v="0"/>
    <n v="2912"/>
    <n v="6100"/>
    <n v="6246"/>
    <n v="3236"/>
    <n v="848"/>
    <n v="19342"/>
    <n v="6200"/>
    <n v="25542"/>
    <n v="8591"/>
    <s v="13"/>
    <n v="8604"/>
    <n v="537"/>
    <n v="124"/>
    <n v="661"/>
    <n v="7050"/>
    <n v="5734"/>
    <n v="12784"/>
    <n v="3164"/>
    <n v="329"/>
    <n v="3493"/>
    <x v="11"/>
    <x v="4"/>
  </r>
  <r>
    <x v="1"/>
    <n v="85"/>
    <n v="723"/>
    <n v="228"/>
    <n v="106"/>
    <n v="25"/>
    <n v="1167"/>
    <n v="1679"/>
    <n v="2846"/>
    <n v="37"/>
    <s v="0"/>
    <n v="37"/>
    <n v="3"/>
    <n v="0"/>
    <n v="3"/>
    <n v="524"/>
    <n v="724"/>
    <n v="1248"/>
    <n v="603"/>
    <n v="955"/>
    <n v="1558"/>
    <x v="11"/>
    <x v="4"/>
  </r>
  <r>
    <x v="2"/>
    <n v="251"/>
    <n v="1111"/>
    <n v="1876"/>
    <n v="870"/>
    <n v="65"/>
    <n v="4173"/>
    <n v="1212"/>
    <n v="5385"/>
    <n v="138"/>
    <s v="0"/>
    <n v="138"/>
    <n v="13"/>
    <n v="7"/>
    <n v="20"/>
    <n v="991"/>
    <n v="178"/>
    <n v="1169"/>
    <n v="3031"/>
    <n v="1027"/>
    <n v="4058"/>
    <x v="11"/>
    <x v="4"/>
  </r>
  <r>
    <x v="3"/>
    <n v="1261"/>
    <n v="5674"/>
    <n v="5873"/>
    <n v="2743"/>
    <n v="333"/>
    <n v="15884"/>
    <n v="11264"/>
    <n v="27148"/>
    <n v="299"/>
    <s v="0"/>
    <n v="299"/>
    <n v="795"/>
    <n v="1322"/>
    <n v="2117"/>
    <n v="9091"/>
    <n v="4788"/>
    <n v="13879"/>
    <n v="5699"/>
    <n v="5154"/>
    <n v="10853"/>
    <x v="11"/>
    <x v="4"/>
  </r>
  <r>
    <x v="4"/>
    <n v="163"/>
    <n v="1531"/>
    <n v="1712"/>
    <n v="440"/>
    <n v="19"/>
    <n v="3865"/>
    <n v="1586"/>
    <n v="5451"/>
    <n v="119"/>
    <s v="0"/>
    <n v="119"/>
    <n v="120"/>
    <n v="43"/>
    <n v="163"/>
    <n v="2838"/>
    <n v="69"/>
    <n v="2907"/>
    <n v="788"/>
    <n v="1474"/>
    <n v="2262"/>
    <x v="11"/>
    <x v="4"/>
  </r>
  <r>
    <x v="5"/>
    <n v="339"/>
    <n v="15026"/>
    <n v="8048"/>
    <n v="1132"/>
    <n v="874"/>
    <n v="25419"/>
    <n v="6422"/>
    <n v="31841"/>
    <n v="153"/>
    <s v="0"/>
    <n v="153"/>
    <n v="1296"/>
    <n v="20"/>
    <n v="1316"/>
    <n v="15671"/>
    <n v="2758"/>
    <n v="18429"/>
    <n v="8299"/>
    <n v="3644"/>
    <n v="11943"/>
    <x v="11"/>
    <x v="4"/>
  </r>
  <r>
    <x v="6"/>
    <n v="423"/>
    <n v="1392"/>
    <n v="305"/>
    <n v="34"/>
    <n v="40"/>
    <n v="2194"/>
    <n v="390"/>
    <n v="2584"/>
    <n v="432"/>
    <s v="0"/>
    <n v="432"/>
    <n v="1"/>
    <n v="7"/>
    <n v="8"/>
    <n v="1457"/>
    <n v="125"/>
    <n v="1582"/>
    <n v="304"/>
    <n v="258"/>
    <n v="562"/>
    <x v="11"/>
    <x v="4"/>
  </r>
  <r>
    <x v="7"/>
    <n v="42"/>
    <n v="2316"/>
    <n v="2635"/>
    <n v="840"/>
    <n v="18"/>
    <n v="5851"/>
    <n v="6636"/>
    <n v="12487"/>
    <n v="35"/>
    <s v="0"/>
    <n v="35"/>
    <n v="30"/>
    <n v="7"/>
    <n v="37"/>
    <n v="2724"/>
    <n v="3321"/>
    <n v="6045"/>
    <n v="3062"/>
    <n v="3308"/>
    <n v="6370"/>
    <x v="11"/>
    <x v="4"/>
  </r>
  <r>
    <x v="8"/>
    <n v="23"/>
    <n v="231"/>
    <n v="152"/>
    <n v="701"/>
    <n v="22"/>
    <n v="1129"/>
    <n v="1808"/>
    <n v="2937"/>
    <n v="110"/>
    <s v="0"/>
    <n v="110"/>
    <n v="0"/>
    <n v="0"/>
    <n v="0"/>
    <n v="251"/>
    <n v="733"/>
    <n v="984"/>
    <n v="768"/>
    <n v="1075"/>
    <n v="1843"/>
    <x v="11"/>
    <x v="4"/>
  </r>
  <r>
    <x v="9"/>
    <n v="157"/>
    <n v="493"/>
    <n v="494"/>
    <n v="741"/>
    <n v="43"/>
    <n v="1928"/>
    <n v="2973"/>
    <n v="4901"/>
    <n v="120"/>
    <s v="0"/>
    <n v="120"/>
    <n v="0"/>
    <n v="0"/>
    <n v="0"/>
    <n v="993"/>
    <n v="1695"/>
    <n v="2688"/>
    <n v="815"/>
    <n v="1278"/>
    <n v="2093"/>
    <x v="11"/>
    <x v="4"/>
  </r>
  <r>
    <x v="10"/>
    <n v="148"/>
    <n v="545"/>
    <n v="1112"/>
    <n v="577"/>
    <n v="36"/>
    <n v="2418"/>
    <n v="3404"/>
    <n v="5822"/>
    <n v="134"/>
    <s v="0"/>
    <n v="134"/>
    <n v="0"/>
    <n v="0"/>
    <n v="0"/>
    <n v="1404"/>
    <n v="1725"/>
    <n v="3129"/>
    <n v="880"/>
    <n v="1679"/>
    <n v="2559"/>
    <x v="11"/>
    <x v="4"/>
  </r>
  <r>
    <x v="11"/>
    <n v="69"/>
    <n v="309"/>
    <n v="293"/>
    <n v="239"/>
    <n v="28"/>
    <n v="938"/>
    <n v="640"/>
    <n v="1578"/>
    <n v="49"/>
    <s v="0"/>
    <n v="49"/>
    <n v="2"/>
    <n v="0"/>
    <n v="2"/>
    <n v="483"/>
    <n v="632"/>
    <n v="1115"/>
    <n v="404"/>
    <n v="8"/>
    <n v="412"/>
    <x v="11"/>
    <x v="4"/>
  </r>
  <r>
    <x v="12"/>
    <n v="53"/>
    <n v="281"/>
    <n v="198"/>
    <n v="125"/>
    <n v="94"/>
    <n v="751"/>
    <n v="238"/>
    <n v="989"/>
    <n v="39"/>
    <s v="0"/>
    <n v="39"/>
    <n v="0"/>
    <n v="4"/>
    <n v="4"/>
    <n v="636"/>
    <n v="145"/>
    <n v="781"/>
    <n v="78"/>
    <n v="89"/>
    <n v="167"/>
    <x v="11"/>
    <x v="4"/>
  </r>
  <r>
    <x v="13"/>
    <n v="44"/>
    <n v="221"/>
    <n v="308"/>
    <n v="44"/>
    <n v="25"/>
    <n v="642"/>
    <n v="494"/>
    <n v="1136"/>
    <n v="100"/>
    <s v="0"/>
    <n v="100"/>
    <n v="2"/>
    <n v="0"/>
    <n v="2"/>
    <n v="444"/>
    <n v="397"/>
    <n v="841"/>
    <n v="96"/>
    <n v="97"/>
    <n v="193"/>
    <x v="11"/>
    <x v="4"/>
  </r>
  <r>
    <x v="14"/>
    <n v="98"/>
    <n v="83"/>
    <n v="76"/>
    <n v="32"/>
    <n v="4"/>
    <n v="293"/>
    <n v="46"/>
    <n v="339"/>
    <n v="103"/>
    <s v="0"/>
    <n v="103"/>
    <n v="9"/>
    <n v="0"/>
    <n v="9"/>
    <n v="112"/>
    <n v="13"/>
    <n v="125"/>
    <n v="69"/>
    <n v="33"/>
    <n v="102"/>
    <x v="11"/>
    <x v="4"/>
  </r>
  <r>
    <x v="15"/>
    <n v="63"/>
    <n v="25"/>
    <n v="20"/>
    <n v="6"/>
    <n v="0"/>
    <n v="114"/>
    <n v="12"/>
    <n v="126"/>
    <n v="9"/>
    <s v="0"/>
    <n v="9"/>
    <n v="0"/>
    <n v="0"/>
    <n v="0"/>
    <n v="82"/>
    <n v="8"/>
    <n v="90"/>
    <n v="23"/>
    <n v="4"/>
    <n v="27"/>
    <x v="11"/>
    <x v="4"/>
  </r>
  <r>
    <x v="16"/>
    <n v="98"/>
    <n v="77"/>
    <n v="106"/>
    <n v="32"/>
    <n v="7"/>
    <n v="320"/>
    <n v="0"/>
    <n v="320"/>
    <n v="158"/>
    <s v="0"/>
    <n v="158"/>
    <n v="0"/>
    <n v="0"/>
    <n v="0"/>
    <n v="120"/>
    <n v="0"/>
    <n v="120"/>
    <n v="42"/>
    <n v="0"/>
    <n v="42"/>
    <x v="11"/>
    <x v="4"/>
  </r>
  <r>
    <x v="17"/>
    <n v="80"/>
    <n v="69"/>
    <n v="122"/>
    <n v="68"/>
    <n v="14"/>
    <n v="353"/>
    <n v="61"/>
    <n v="414"/>
    <n v="174"/>
    <s v="0"/>
    <n v="174"/>
    <n v="0"/>
    <n v="34"/>
    <n v="34"/>
    <n v="133"/>
    <n v="19"/>
    <n v="152"/>
    <n v="44"/>
    <n v="8"/>
    <n v="52"/>
    <x v="11"/>
    <x v="4"/>
  </r>
  <r>
    <x v="18"/>
    <n v="6309"/>
    <n v="36207"/>
    <n v="29804"/>
    <n v="11966"/>
    <n v="2495"/>
    <n v="86781"/>
    <n v="45065"/>
    <n v="131846"/>
    <n v="10800"/>
    <s v="13"/>
    <n v="10813"/>
    <n v="2808"/>
    <n v="1568"/>
    <n v="4376"/>
    <n v="45004"/>
    <n v="23064"/>
    <n v="68068"/>
    <n v="28169"/>
    <n v="20420"/>
    <n v="48589"/>
    <x v="11"/>
    <x v="4"/>
  </r>
  <r>
    <x v="0"/>
    <n v="2491"/>
    <n v="4583"/>
    <n v="4269"/>
    <n v="3313"/>
    <n v="479"/>
    <n v="15135"/>
    <n v="3592"/>
    <n v="18727"/>
    <n v="7053"/>
    <s v="15"/>
    <n v="7068"/>
    <n v="431"/>
    <n v="42"/>
    <n v="473"/>
    <n v="4990"/>
    <n v="3321"/>
    <n v="8311"/>
    <n v="2661"/>
    <n v="214"/>
    <n v="2875"/>
    <x v="0"/>
    <x v="5"/>
  </r>
  <r>
    <x v="1"/>
    <n v="75"/>
    <n v="1129"/>
    <n v="546"/>
    <n v="244"/>
    <n v="37"/>
    <n v="2031"/>
    <n v="2325"/>
    <n v="4356"/>
    <n v="33"/>
    <s v="0"/>
    <n v="33"/>
    <n v="2"/>
    <n v="0"/>
    <n v="2"/>
    <n v="878"/>
    <n v="709"/>
    <n v="1587"/>
    <n v="1118"/>
    <n v="1616"/>
    <n v="2734"/>
    <x v="0"/>
    <x v="5"/>
  </r>
  <r>
    <x v="2"/>
    <n v="250"/>
    <n v="1529"/>
    <n v="762"/>
    <n v="984"/>
    <n v="248"/>
    <n v="3773"/>
    <n v="1536"/>
    <n v="5309"/>
    <n v="14"/>
    <s v="0"/>
    <n v="14"/>
    <n v="2"/>
    <n v="0"/>
    <n v="2"/>
    <n v="1695"/>
    <n v="424"/>
    <n v="2119"/>
    <n v="2062"/>
    <n v="1112"/>
    <n v="3174"/>
    <x v="0"/>
    <x v="5"/>
  </r>
  <r>
    <x v="3"/>
    <n v="1318"/>
    <n v="6617"/>
    <n v="6220"/>
    <n v="1790"/>
    <n v="306"/>
    <n v="16251"/>
    <n v="8961"/>
    <n v="25212"/>
    <n v="287"/>
    <s v="0"/>
    <n v="287"/>
    <n v="715"/>
    <n v="679"/>
    <n v="1394"/>
    <n v="11037"/>
    <n v="3011"/>
    <n v="14048"/>
    <n v="4212"/>
    <n v="5271"/>
    <n v="9483"/>
    <x v="0"/>
    <x v="5"/>
  </r>
  <r>
    <x v="4"/>
    <n v="502"/>
    <n v="1966"/>
    <n v="2343"/>
    <n v="511"/>
    <n v="14"/>
    <n v="5336"/>
    <n v="1116"/>
    <n v="6452"/>
    <n v="163"/>
    <s v="0"/>
    <n v="163"/>
    <n v="7"/>
    <n v="0"/>
    <n v="7"/>
    <n v="4022"/>
    <n v="148"/>
    <n v="4170"/>
    <n v="1144"/>
    <n v="968"/>
    <n v="2112"/>
    <x v="0"/>
    <x v="5"/>
  </r>
  <r>
    <x v="5"/>
    <n v="651"/>
    <n v="16510"/>
    <n v="8235"/>
    <n v="1226"/>
    <n v="666"/>
    <n v="27288"/>
    <n v="5262"/>
    <n v="32550"/>
    <n v="130"/>
    <s v="0"/>
    <n v="130"/>
    <n v="916"/>
    <n v="23"/>
    <n v="939"/>
    <n v="16607"/>
    <n v="1592"/>
    <n v="18199"/>
    <n v="9635"/>
    <n v="3647"/>
    <n v="13282"/>
    <x v="0"/>
    <x v="5"/>
  </r>
  <r>
    <x v="6"/>
    <n v="240"/>
    <n v="1143"/>
    <n v="495"/>
    <n v="30"/>
    <n v="0"/>
    <n v="1908"/>
    <n v="303"/>
    <n v="2211"/>
    <n v="214"/>
    <s v="0"/>
    <n v="214"/>
    <n v="0"/>
    <n v="3"/>
    <n v="3"/>
    <n v="1341"/>
    <n v="118"/>
    <n v="1459"/>
    <n v="353"/>
    <n v="182"/>
    <n v="535"/>
    <x v="0"/>
    <x v="5"/>
  </r>
  <r>
    <x v="7"/>
    <n v="150"/>
    <n v="2635"/>
    <n v="2611"/>
    <n v="1025"/>
    <n v="0"/>
    <n v="6421"/>
    <n v="7909"/>
    <n v="14330"/>
    <n v="79"/>
    <s v="0"/>
    <n v="79"/>
    <n v="7"/>
    <n v="0"/>
    <n v="7"/>
    <n v="2811"/>
    <n v="3596"/>
    <n v="6407"/>
    <n v="3524"/>
    <n v="4313"/>
    <n v="7837"/>
    <x v="0"/>
    <x v="5"/>
  </r>
  <r>
    <x v="8"/>
    <n v="146"/>
    <n v="234"/>
    <n v="828"/>
    <n v="833"/>
    <n v="0"/>
    <n v="2041"/>
    <n v="1618"/>
    <n v="3659"/>
    <n v="190"/>
    <s v="0"/>
    <n v="190"/>
    <n v="0"/>
    <n v="0"/>
    <n v="0"/>
    <n v="627"/>
    <n v="204"/>
    <n v="831"/>
    <n v="1224"/>
    <n v="1414"/>
    <n v="2638"/>
    <x v="0"/>
    <x v="5"/>
  </r>
  <r>
    <x v="9"/>
    <n v="303"/>
    <n v="681"/>
    <n v="1010"/>
    <n v="608"/>
    <n v="16"/>
    <n v="2618"/>
    <n v="3025"/>
    <n v="5643"/>
    <n v="232"/>
    <s v="0"/>
    <n v="232"/>
    <n v="0"/>
    <n v="0"/>
    <n v="0"/>
    <n v="1712"/>
    <n v="1067"/>
    <n v="2779"/>
    <n v="674"/>
    <n v="1958"/>
    <n v="2632"/>
    <x v="0"/>
    <x v="5"/>
  </r>
  <r>
    <x v="10"/>
    <n v="186"/>
    <n v="846"/>
    <n v="2183"/>
    <n v="549"/>
    <n v="11"/>
    <n v="3775"/>
    <n v="4248"/>
    <n v="8023"/>
    <n v="174"/>
    <s v="0"/>
    <n v="174"/>
    <n v="7"/>
    <n v="0"/>
    <n v="7"/>
    <n v="2521"/>
    <n v="1379"/>
    <n v="3900"/>
    <n v="1073"/>
    <n v="2869"/>
    <n v="3942"/>
    <x v="0"/>
    <x v="5"/>
  </r>
  <r>
    <x v="11"/>
    <n v="112"/>
    <n v="400"/>
    <n v="369"/>
    <n v="75"/>
    <n v="9"/>
    <n v="965"/>
    <n v="36"/>
    <n v="1001"/>
    <n v="45"/>
    <s v="0"/>
    <n v="45"/>
    <n v="1"/>
    <n v="0"/>
    <n v="1"/>
    <n v="646"/>
    <n v="20"/>
    <n v="666"/>
    <n v="273"/>
    <n v="16"/>
    <n v="289"/>
    <x v="0"/>
    <x v="5"/>
  </r>
  <r>
    <x v="12"/>
    <n v="64"/>
    <n v="382"/>
    <n v="240"/>
    <n v="134"/>
    <n v="74"/>
    <n v="894"/>
    <n v="382"/>
    <n v="1276"/>
    <n v="27"/>
    <s v="0"/>
    <n v="27"/>
    <n v="6"/>
    <n v="3"/>
    <n v="9"/>
    <n v="762"/>
    <n v="237"/>
    <n v="999"/>
    <n v="99"/>
    <n v="142"/>
    <n v="241"/>
    <x v="0"/>
    <x v="5"/>
  </r>
  <r>
    <x v="13"/>
    <n v="60"/>
    <n v="196"/>
    <n v="337"/>
    <n v="34"/>
    <n v="13"/>
    <n v="640"/>
    <n v="484"/>
    <n v="1124"/>
    <n v="40"/>
    <s v="0"/>
    <n v="40"/>
    <n v="11"/>
    <n v="3"/>
    <n v="14"/>
    <n v="344"/>
    <n v="311"/>
    <n v="655"/>
    <n v="245"/>
    <n v="170"/>
    <n v="415"/>
    <x v="0"/>
    <x v="5"/>
  </r>
  <r>
    <x v="14"/>
    <n v="110"/>
    <n v="82"/>
    <n v="83"/>
    <n v="17"/>
    <n v="0"/>
    <n v="292"/>
    <n v="16"/>
    <n v="308"/>
    <n v="40"/>
    <s v="0"/>
    <n v="40"/>
    <n v="0"/>
    <n v="0"/>
    <n v="0"/>
    <n v="171"/>
    <n v="8"/>
    <n v="179"/>
    <n v="81"/>
    <n v="8"/>
    <n v="89"/>
    <x v="0"/>
    <x v="5"/>
  </r>
  <r>
    <x v="15"/>
    <n v="23"/>
    <n v="77"/>
    <n v="32"/>
    <n v="5"/>
    <n v="3"/>
    <n v="140"/>
    <n v="3"/>
    <n v="143"/>
    <n v="11"/>
    <s v="0"/>
    <n v="11"/>
    <n v="0"/>
    <n v="0"/>
    <n v="0"/>
    <n v="107"/>
    <n v="3"/>
    <n v="110"/>
    <n v="22"/>
    <n v="0"/>
    <n v="22"/>
    <x v="0"/>
    <x v="5"/>
  </r>
  <r>
    <x v="16"/>
    <n v="45"/>
    <n v="92"/>
    <n v="102"/>
    <n v="43"/>
    <n v="6"/>
    <n v="288"/>
    <n v="17"/>
    <n v="305"/>
    <n v="107"/>
    <s v="0"/>
    <n v="107"/>
    <n v="7"/>
    <n v="0"/>
    <n v="7"/>
    <n v="138"/>
    <n v="17"/>
    <n v="155"/>
    <n v="36"/>
    <n v="0"/>
    <n v="36"/>
    <x v="0"/>
    <x v="5"/>
  </r>
  <r>
    <x v="17"/>
    <n v="97"/>
    <n v="115"/>
    <n v="114"/>
    <n v="70"/>
    <n v="3"/>
    <n v="399"/>
    <n v="0"/>
    <n v="399"/>
    <n v="166"/>
    <s v="0"/>
    <n v="166"/>
    <n v="1"/>
    <n v="0"/>
    <n v="1"/>
    <n v="201"/>
    <n v="0"/>
    <n v="201"/>
    <n v="31"/>
    <n v="0"/>
    <n v="31"/>
    <x v="0"/>
    <x v="5"/>
  </r>
  <r>
    <x v="18"/>
    <n v="6823"/>
    <n v="39217"/>
    <n v="30779"/>
    <n v="11491"/>
    <n v="1885"/>
    <n v="90195"/>
    <n v="40833"/>
    <n v="131028"/>
    <n v="9005"/>
    <s v="15"/>
    <n v="9020"/>
    <n v="2113"/>
    <n v="753"/>
    <n v="2866"/>
    <n v="50610"/>
    <n v="16165"/>
    <n v="66775"/>
    <n v="28467"/>
    <n v="23900"/>
    <n v="52367"/>
    <x v="0"/>
    <x v="5"/>
  </r>
  <r>
    <x v="0"/>
    <n v="2731"/>
    <n v="4761"/>
    <n v="5368"/>
    <n v="3526"/>
    <n v="544"/>
    <n v="16930"/>
    <n v="4013"/>
    <n v="20943"/>
    <n v="7430"/>
    <s v="11"/>
    <n v="7441"/>
    <n v="632"/>
    <n v="46"/>
    <n v="678"/>
    <n v="6264"/>
    <n v="3722"/>
    <n v="9986"/>
    <n v="2604"/>
    <n v="234"/>
    <n v="2838"/>
    <x v="1"/>
    <x v="5"/>
  </r>
  <r>
    <x v="1"/>
    <n v="173"/>
    <n v="970"/>
    <n v="552"/>
    <n v="304"/>
    <n v="37"/>
    <n v="2036"/>
    <n v="1974"/>
    <n v="4010"/>
    <n v="35"/>
    <s v="0"/>
    <n v="35"/>
    <n v="0"/>
    <n v="9"/>
    <n v="9"/>
    <n v="1019"/>
    <n v="522"/>
    <n v="1541"/>
    <n v="982"/>
    <n v="1443"/>
    <n v="2425"/>
    <x v="1"/>
    <x v="5"/>
  </r>
  <r>
    <x v="2"/>
    <n v="239"/>
    <n v="1349"/>
    <n v="848"/>
    <n v="892"/>
    <n v="92"/>
    <n v="3420"/>
    <n v="1097"/>
    <n v="4517"/>
    <n v="40"/>
    <s v="0"/>
    <n v="40"/>
    <n v="13"/>
    <n v="0"/>
    <n v="13"/>
    <n v="1198"/>
    <n v="257"/>
    <n v="1455"/>
    <n v="2169"/>
    <n v="840"/>
    <n v="3009"/>
    <x v="1"/>
    <x v="5"/>
  </r>
  <r>
    <x v="3"/>
    <n v="1418"/>
    <n v="5633"/>
    <n v="5080"/>
    <n v="1803"/>
    <n v="297"/>
    <n v="14231"/>
    <n v="6625"/>
    <n v="20856"/>
    <n v="142"/>
    <s v="0"/>
    <n v="142"/>
    <n v="571"/>
    <n v="565"/>
    <n v="1136"/>
    <n v="9457"/>
    <n v="2217"/>
    <n v="11674"/>
    <n v="4061"/>
    <n v="3843"/>
    <n v="7904"/>
    <x v="1"/>
    <x v="5"/>
  </r>
  <r>
    <x v="4"/>
    <n v="407"/>
    <n v="3721"/>
    <n v="2767"/>
    <n v="795"/>
    <n v="11"/>
    <n v="7701"/>
    <n v="1932"/>
    <n v="9633"/>
    <n v="86"/>
    <s v="0"/>
    <n v="86"/>
    <n v="9"/>
    <n v="1"/>
    <n v="10"/>
    <n v="6163"/>
    <n v="292"/>
    <n v="6455"/>
    <n v="1443"/>
    <n v="1639"/>
    <n v="3082"/>
    <x v="1"/>
    <x v="5"/>
  </r>
  <r>
    <x v="5"/>
    <n v="506"/>
    <n v="13043"/>
    <n v="7619"/>
    <n v="1229"/>
    <n v="618"/>
    <n v="23015"/>
    <n v="3796"/>
    <n v="26811"/>
    <n v="133"/>
    <s v="0"/>
    <n v="133"/>
    <n v="835"/>
    <n v="13"/>
    <n v="848"/>
    <n v="13719"/>
    <n v="1157"/>
    <n v="14876"/>
    <n v="8328"/>
    <n v="2626"/>
    <n v="10954"/>
    <x v="1"/>
    <x v="5"/>
  </r>
  <r>
    <x v="6"/>
    <n v="299"/>
    <n v="1139"/>
    <n v="154"/>
    <n v="28"/>
    <n v="6"/>
    <n v="1626"/>
    <n v="223"/>
    <n v="1849"/>
    <n v="67"/>
    <s v="0"/>
    <n v="67"/>
    <n v="0"/>
    <n v="6"/>
    <n v="6"/>
    <n v="1256"/>
    <n v="78"/>
    <n v="1334"/>
    <n v="303"/>
    <n v="139"/>
    <n v="442"/>
    <x v="1"/>
    <x v="5"/>
  </r>
  <r>
    <x v="7"/>
    <n v="70"/>
    <n v="2362"/>
    <n v="1926"/>
    <n v="1017"/>
    <n v="0"/>
    <n v="5375"/>
    <n v="5841"/>
    <n v="11216"/>
    <n v="50"/>
    <s v="0"/>
    <n v="50"/>
    <n v="2"/>
    <n v="37"/>
    <n v="39"/>
    <n v="2532"/>
    <n v="2556"/>
    <n v="5088"/>
    <n v="2791"/>
    <n v="3248"/>
    <n v="6039"/>
    <x v="1"/>
    <x v="5"/>
  </r>
  <r>
    <x v="8"/>
    <n v="10"/>
    <n v="245"/>
    <n v="451"/>
    <n v="847"/>
    <n v="0"/>
    <n v="1553"/>
    <n v="1279"/>
    <n v="2832"/>
    <n v="19"/>
    <s v="0"/>
    <n v="19"/>
    <n v="0"/>
    <n v="0"/>
    <n v="0"/>
    <n v="331"/>
    <n v="208"/>
    <n v="539"/>
    <n v="1203"/>
    <n v="1071"/>
    <n v="2274"/>
    <x v="1"/>
    <x v="5"/>
  </r>
  <r>
    <x v="9"/>
    <n v="199"/>
    <n v="842"/>
    <n v="1163"/>
    <n v="639"/>
    <n v="0"/>
    <n v="2843"/>
    <n v="2684"/>
    <n v="5527"/>
    <n v="94"/>
    <s v="0"/>
    <n v="94"/>
    <n v="0"/>
    <n v="0"/>
    <n v="0"/>
    <n v="2020"/>
    <n v="1288"/>
    <n v="3308"/>
    <n v="729"/>
    <n v="1396"/>
    <n v="2125"/>
    <x v="1"/>
    <x v="5"/>
  </r>
  <r>
    <x v="10"/>
    <n v="205"/>
    <n v="738"/>
    <n v="1613"/>
    <n v="510"/>
    <n v="0"/>
    <n v="3066"/>
    <n v="2778"/>
    <n v="5844"/>
    <n v="177"/>
    <s v="0"/>
    <n v="177"/>
    <n v="9"/>
    <n v="0"/>
    <n v="9"/>
    <n v="1915"/>
    <n v="994"/>
    <n v="2909"/>
    <n v="965"/>
    <n v="1784"/>
    <n v="2749"/>
    <x v="1"/>
    <x v="5"/>
  </r>
  <r>
    <x v="11"/>
    <n v="92"/>
    <n v="226"/>
    <n v="384"/>
    <n v="128"/>
    <n v="3"/>
    <n v="833"/>
    <n v="19"/>
    <n v="852"/>
    <n v="29"/>
    <s v="0"/>
    <n v="29"/>
    <n v="0"/>
    <n v="0"/>
    <n v="0"/>
    <n v="575"/>
    <n v="11"/>
    <n v="586"/>
    <n v="229"/>
    <n v="8"/>
    <n v="237"/>
    <x v="1"/>
    <x v="5"/>
  </r>
  <r>
    <x v="12"/>
    <n v="46"/>
    <n v="338"/>
    <n v="199"/>
    <n v="50"/>
    <n v="34"/>
    <n v="667"/>
    <n v="241"/>
    <n v="908"/>
    <n v="11"/>
    <s v="0"/>
    <n v="11"/>
    <n v="2"/>
    <n v="5"/>
    <n v="7"/>
    <n v="592"/>
    <n v="168"/>
    <n v="760"/>
    <n v="62"/>
    <n v="68"/>
    <n v="130"/>
    <x v="1"/>
    <x v="5"/>
  </r>
  <r>
    <x v="13"/>
    <n v="63"/>
    <n v="122"/>
    <n v="136"/>
    <n v="29"/>
    <n v="12"/>
    <n v="362"/>
    <n v="364"/>
    <n v="726"/>
    <n v="116"/>
    <s v="0"/>
    <n v="116"/>
    <n v="1"/>
    <n v="1"/>
    <n v="2"/>
    <n v="212"/>
    <n v="226"/>
    <n v="438"/>
    <n v="33"/>
    <n v="137"/>
    <n v="170"/>
    <x v="1"/>
    <x v="5"/>
  </r>
  <r>
    <x v="14"/>
    <n v="197"/>
    <n v="95"/>
    <n v="93"/>
    <n v="19"/>
    <n v="6"/>
    <n v="410"/>
    <n v="12"/>
    <n v="422"/>
    <n v="49"/>
    <s v="0"/>
    <n v="49"/>
    <n v="1"/>
    <n v="12"/>
    <n v="13"/>
    <n v="256"/>
    <n v="0"/>
    <n v="256"/>
    <n v="104"/>
    <n v="0"/>
    <n v="104"/>
    <x v="1"/>
    <x v="5"/>
  </r>
  <r>
    <x v="15"/>
    <n v="4"/>
    <n v="85"/>
    <n v="28"/>
    <n v="8"/>
    <n v="3"/>
    <n v="128"/>
    <n v="0"/>
    <n v="128"/>
    <n v="14"/>
    <s v="0"/>
    <n v="14"/>
    <n v="3"/>
    <n v="0"/>
    <n v="3"/>
    <n v="90"/>
    <n v="0"/>
    <n v="90"/>
    <n v="21"/>
    <n v="0"/>
    <n v="21"/>
    <x v="1"/>
    <x v="5"/>
  </r>
  <r>
    <x v="16"/>
    <n v="36"/>
    <n v="36"/>
    <n v="99"/>
    <n v="35"/>
    <n v="3"/>
    <n v="209"/>
    <n v="15"/>
    <n v="224"/>
    <n v="72"/>
    <s v="0"/>
    <n v="72"/>
    <n v="0"/>
    <n v="0"/>
    <n v="0"/>
    <n v="114"/>
    <n v="15"/>
    <n v="129"/>
    <n v="23"/>
    <n v="0"/>
    <n v="23"/>
    <x v="1"/>
    <x v="5"/>
  </r>
  <r>
    <x v="17"/>
    <n v="61"/>
    <n v="29"/>
    <n v="91"/>
    <n v="50"/>
    <n v="3"/>
    <n v="234"/>
    <n v="2"/>
    <n v="236"/>
    <n v="128"/>
    <s v="0"/>
    <n v="128"/>
    <n v="0"/>
    <n v="0"/>
    <n v="0"/>
    <n v="75"/>
    <n v="0"/>
    <n v="75"/>
    <n v="31"/>
    <n v="2"/>
    <n v="33"/>
    <x v="1"/>
    <x v="5"/>
  </r>
  <r>
    <x v="18"/>
    <n v="6756"/>
    <n v="35734"/>
    <n v="28571"/>
    <n v="11909"/>
    <n v="1669"/>
    <n v="84639"/>
    <n v="32895"/>
    <n v="117534"/>
    <n v="8692"/>
    <s v="11"/>
    <n v="8703"/>
    <n v="2078"/>
    <n v="695"/>
    <n v="2773"/>
    <n v="47788"/>
    <n v="13711"/>
    <n v="61499"/>
    <n v="26081"/>
    <n v="18478"/>
    <n v="44559"/>
    <x v="1"/>
    <x v="5"/>
  </r>
  <r>
    <x v="0"/>
    <n v="3270"/>
    <n v="5612"/>
    <n v="6569"/>
    <n v="3654"/>
    <n v="615"/>
    <n v="19720"/>
    <n v="6762"/>
    <n v="26482"/>
    <n v="8471"/>
    <s v="8"/>
    <n v="8479"/>
    <n v="438"/>
    <n v="18"/>
    <n v="456"/>
    <n v="7236"/>
    <n v="6028"/>
    <n v="13264"/>
    <n v="3575"/>
    <n v="708"/>
    <n v="4283"/>
    <x v="2"/>
    <x v="5"/>
  </r>
  <r>
    <x v="1"/>
    <n v="83"/>
    <n v="1010"/>
    <n v="416"/>
    <n v="388"/>
    <n v="17"/>
    <n v="1914"/>
    <n v="1737"/>
    <n v="3651"/>
    <n v="24"/>
    <s v="0"/>
    <n v="24"/>
    <n v="0"/>
    <n v="0"/>
    <n v="0"/>
    <n v="814"/>
    <n v="489"/>
    <n v="1303"/>
    <n v="1076"/>
    <n v="1248"/>
    <n v="2324"/>
    <x v="2"/>
    <x v="5"/>
  </r>
  <r>
    <x v="2"/>
    <n v="161"/>
    <n v="1147"/>
    <n v="1333"/>
    <n v="1296"/>
    <n v="74"/>
    <n v="4011"/>
    <n v="753"/>
    <n v="4764"/>
    <n v="26"/>
    <s v="0"/>
    <n v="26"/>
    <n v="11"/>
    <n v="0"/>
    <n v="11"/>
    <n v="1455"/>
    <n v="205"/>
    <n v="1660"/>
    <n v="2519"/>
    <n v="548"/>
    <n v="3067"/>
    <x v="2"/>
    <x v="5"/>
  </r>
  <r>
    <x v="3"/>
    <n v="1202"/>
    <n v="6324"/>
    <n v="5215"/>
    <n v="2268"/>
    <n v="351"/>
    <n v="15360"/>
    <n v="8298"/>
    <n v="23658"/>
    <n v="196"/>
    <s v="0"/>
    <n v="196"/>
    <n v="743"/>
    <n v="556"/>
    <n v="1299"/>
    <n v="10024"/>
    <n v="2911"/>
    <n v="12935"/>
    <n v="4397"/>
    <n v="4831"/>
    <n v="9228"/>
    <x v="2"/>
    <x v="5"/>
  </r>
  <r>
    <x v="4"/>
    <n v="600"/>
    <n v="4719"/>
    <n v="4313"/>
    <n v="636"/>
    <n v="74"/>
    <n v="10342"/>
    <n v="1687"/>
    <n v="12029"/>
    <n v="155"/>
    <s v="0"/>
    <n v="155"/>
    <n v="0"/>
    <n v="41"/>
    <n v="41"/>
    <n v="7719"/>
    <n v="329"/>
    <n v="8048"/>
    <n v="2468"/>
    <n v="1317"/>
    <n v="3785"/>
    <x v="2"/>
    <x v="5"/>
  </r>
  <r>
    <x v="5"/>
    <n v="912"/>
    <n v="16798"/>
    <n v="8409"/>
    <n v="949"/>
    <n v="768"/>
    <n v="27836"/>
    <n v="4878"/>
    <n v="32714"/>
    <n v="403"/>
    <s v="0"/>
    <n v="403"/>
    <n v="669"/>
    <n v="9"/>
    <n v="678"/>
    <n v="15975"/>
    <n v="1181"/>
    <n v="17156"/>
    <n v="10789"/>
    <n v="3688"/>
    <n v="14477"/>
    <x v="2"/>
    <x v="5"/>
  </r>
  <r>
    <x v="6"/>
    <n v="660"/>
    <n v="1779"/>
    <n v="491"/>
    <n v="82"/>
    <n v="3"/>
    <n v="3015"/>
    <n v="247"/>
    <n v="3262"/>
    <n v="60"/>
    <s v="0"/>
    <n v="60"/>
    <n v="2"/>
    <n v="0"/>
    <n v="2"/>
    <n v="2533"/>
    <n v="77"/>
    <n v="2610"/>
    <n v="420"/>
    <n v="170"/>
    <n v="590"/>
    <x v="2"/>
    <x v="5"/>
  </r>
  <r>
    <x v="7"/>
    <n v="111"/>
    <n v="3056"/>
    <n v="1912"/>
    <n v="1375"/>
    <n v="0"/>
    <n v="6454"/>
    <n v="6879"/>
    <n v="13333"/>
    <n v="71"/>
    <s v="0"/>
    <n v="71"/>
    <n v="20"/>
    <n v="0"/>
    <n v="20"/>
    <n v="3164"/>
    <n v="2926"/>
    <n v="6090"/>
    <n v="3199"/>
    <n v="3953"/>
    <n v="7152"/>
    <x v="2"/>
    <x v="5"/>
  </r>
  <r>
    <x v="8"/>
    <n v="25"/>
    <n v="254"/>
    <n v="491"/>
    <n v="879"/>
    <n v="0"/>
    <n v="1649"/>
    <n v="1124"/>
    <n v="2773"/>
    <n v="37"/>
    <s v="0"/>
    <n v="37"/>
    <n v="0"/>
    <n v="0"/>
    <n v="0"/>
    <n v="426"/>
    <n v="94"/>
    <n v="520"/>
    <n v="1186"/>
    <n v="1030"/>
    <n v="2216"/>
    <x v="2"/>
    <x v="5"/>
  </r>
  <r>
    <x v="9"/>
    <n v="260"/>
    <n v="814"/>
    <n v="1178"/>
    <n v="843"/>
    <n v="1"/>
    <n v="3096"/>
    <n v="2942"/>
    <n v="6038"/>
    <n v="132"/>
    <s v="0"/>
    <n v="132"/>
    <n v="1"/>
    <n v="0"/>
    <n v="1"/>
    <n v="2055"/>
    <n v="1186"/>
    <n v="3241"/>
    <n v="908"/>
    <n v="1756"/>
    <n v="2664"/>
    <x v="2"/>
    <x v="5"/>
  </r>
  <r>
    <x v="10"/>
    <n v="147"/>
    <n v="831"/>
    <n v="1682"/>
    <n v="461"/>
    <n v="0"/>
    <n v="3121"/>
    <n v="3049"/>
    <n v="6170"/>
    <n v="123"/>
    <s v="0"/>
    <n v="123"/>
    <n v="0"/>
    <n v="0"/>
    <n v="0"/>
    <n v="2004"/>
    <n v="1117"/>
    <n v="3121"/>
    <n v="994"/>
    <n v="1932"/>
    <n v="2926"/>
    <x v="2"/>
    <x v="5"/>
  </r>
  <r>
    <x v="11"/>
    <n v="160"/>
    <n v="368"/>
    <n v="365"/>
    <n v="91"/>
    <n v="0"/>
    <n v="984"/>
    <n v="3"/>
    <n v="987"/>
    <n v="35"/>
    <s v="0"/>
    <n v="35"/>
    <n v="0"/>
    <n v="1"/>
    <n v="1"/>
    <n v="646"/>
    <n v="2"/>
    <n v="648"/>
    <n v="303"/>
    <n v="0"/>
    <n v="303"/>
    <x v="2"/>
    <x v="5"/>
  </r>
  <r>
    <x v="12"/>
    <n v="72"/>
    <n v="213"/>
    <n v="142"/>
    <n v="111"/>
    <n v="26"/>
    <n v="564"/>
    <n v="268"/>
    <n v="832"/>
    <n v="21"/>
    <s v="0"/>
    <n v="21"/>
    <n v="7"/>
    <n v="6"/>
    <n v="13"/>
    <n v="454"/>
    <n v="161"/>
    <n v="615"/>
    <n v="82"/>
    <n v="101"/>
    <n v="183"/>
    <x v="2"/>
    <x v="5"/>
  </r>
  <r>
    <x v="13"/>
    <n v="32"/>
    <n v="122"/>
    <n v="129"/>
    <n v="26"/>
    <n v="10"/>
    <n v="319"/>
    <n v="458"/>
    <n v="777"/>
    <n v="54"/>
    <s v="0"/>
    <n v="54"/>
    <n v="1"/>
    <n v="3"/>
    <n v="4"/>
    <n v="227"/>
    <n v="267"/>
    <n v="494"/>
    <n v="37"/>
    <n v="188"/>
    <n v="225"/>
    <x v="2"/>
    <x v="5"/>
  </r>
  <r>
    <x v="14"/>
    <n v="124"/>
    <n v="318"/>
    <n v="83"/>
    <n v="28"/>
    <n v="3"/>
    <n v="556"/>
    <n v="375"/>
    <n v="931"/>
    <n v="108"/>
    <s v="0"/>
    <n v="108"/>
    <n v="0"/>
    <n v="0"/>
    <n v="0"/>
    <n v="338"/>
    <n v="371"/>
    <n v="709"/>
    <n v="110"/>
    <n v="4"/>
    <n v="114"/>
    <x v="2"/>
    <x v="5"/>
  </r>
  <r>
    <x v="15"/>
    <n v="3"/>
    <n v="126"/>
    <n v="23"/>
    <n v="4"/>
    <n v="0"/>
    <n v="156"/>
    <n v="0"/>
    <n v="156"/>
    <n v="10"/>
    <s v="0"/>
    <n v="10"/>
    <n v="0"/>
    <n v="0"/>
    <n v="0"/>
    <n v="123"/>
    <n v="0"/>
    <n v="123"/>
    <n v="23"/>
    <n v="0"/>
    <n v="23"/>
    <x v="2"/>
    <x v="5"/>
  </r>
  <r>
    <x v="16"/>
    <n v="54"/>
    <n v="52"/>
    <n v="76"/>
    <n v="49"/>
    <n v="3"/>
    <n v="234"/>
    <n v="8"/>
    <n v="242"/>
    <n v="77"/>
    <s v="0"/>
    <n v="77"/>
    <n v="5"/>
    <n v="0"/>
    <n v="5"/>
    <n v="112"/>
    <n v="0"/>
    <n v="112"/>
    <n v="40"/>
    <n v="8"/>
    <n v="48"/>
    <x v="2"/>
    <x v="5"/>
  </r>
  <r>
    <x v="17"/>
    <n v="55"/>
    <n v="168"/>
    <n v="75"/>
    <n v="56"/>
    <n v="6"/>
    <n v="360"/>
    <n v="7"/>
    <n v="367"/>
    <n v="106"/>
    <s v="0"/>
    <n v="106"/>
    <n v="0"/>
    <n v="0"/>
    <n v="0"/>
    <n v="227"/>
    <n v="3"/>
    <n v="230"/>
    <n v="27"/>
    <n v="4"/>
    <n v="31"/>
    <x v="2"/>
    <x v="5"/>
  </r>
  <r>
    <x v="18"/>
    <n v="7931"/>
    <n v="43711"/>
    <n v="32902"/>
    <n v="13196"/>
    <n v="1951"/>
    <n v="99691"/>
    <n v="39475"/>
    <n v="139166"/>
    <n v="10109"/>
    <s v="8"/>
    <n v="10117"/>
    <n v="1897"/>
    <n v="634"/>
    <n v="2531"/>
    <n v="55532"/>
    <n v="17347"/>
    <n v="72879"/>
    <n v="32153"/>
    <n v="21486"/>
    <n v="53639"/>
    <x v="2"/>
    <x v="5"/>
  </r>
  <r>
    <x v="0"/>
    <n v="3917"/>
    <n v="7206"/>
    <n v="9802"/>
    <n v="5995"/>
    <n v="790"/>
    <n v="27710"/>
    <n v="11449"/>
    <n v="39159"/>
    <n v="8993"/>
    <s v="15"/>
    <n v="9008"/>
    <n v="676"/>
    <n v="142"/>
    <n v="818"/>
    <n v="11655"/>
    <n v="7975"/>
    <n v="19630"/>
    <n v="6386"/>
    <n v="3317"/>
    <n v="9703"/>
    <x v="3"/>
    <x v="5"/>
  </r>
  <r>
    <x v="1"/>
    <n v="65"/>
    <n v="999"/>
    <n v="242"/>
    <n v="165"/>
    <n v="23"/>
    <n v="1494"/>
    <n v="1231"/>
    <n v="2725"/>
    <n v="47"/>
    <s v="0"/>
    <n v="47"/>
    <n v="0"/>
    <n v="0"/>
    <n v="0"/>
    <n v="612"/>
    <n v="255"/>
    <n v="867"/>
    <n v="835"/>
    <n v="976"/>
    <n v="1811"/>
    <x v="3"/>
    <x v="5"/>
  </r>
  <r>
    <x v="2"/>
    <n v="165"/>
    <n v="1056"/>
    <n v="1072"/>
    <n v="873"/>
    <n v="37"/>
    <n v="3203"/>
    <n v="861"/>
    <n v="4064"/>
    <n v="15"/>
    <s v="0"/>
    <n v="15"/>
    <n v="4"/>
    <n v="4"/>
    <n v="8"/>
    <n v="863"/>
    <n v="96"/>
    <n v="959"/>
    <n v="2321"/>
    <n v="761"/>
    <n v="3082"/>
    <x v="3"/>
    <x v="5"/>
  </r>
  <r>
    <x v="3"/>
    <n v="1319"/>
    <n v="7144"/>
    <n v="4900"/>
    <n v="1568"/>
    <n v="281"/>
    <n v="15212"/>
    <n v="8336"/>
    <n v="23548"/>
    <n v="249"/>
    <s v="0"/>
    <n v="249"/>
    <n v="454"/>
    <n v="718"/>
    <n v="1172"/>
    <n v="9990"/>
    <n v="2352"/>
    <n v="12342"/>
    <n v="4519"/>
    <n v="5266"/>
    <n v="9785"/>
    <x v="3"/>
    <x v="5"/>
  </r>
  <r>
    <x v="4"/>
    <n v="305"/>
    <n v="4131"/>
    <n v="2592"/>
    <n v="953"/>
    <n v="25"/>
    <n v="8006"/>
    <n v="1718"/>
    <n v="9724"/>
    <n v="150"/>
    <s v="0"/>
    <n v="150"/>
    <n v="5"/>
    <n v="0"/>
    <n v="5"/>
    <n v="6139"/>
    <n v="161"/>
    <n v="6300"/>
    <n v="1712"/>
    <n v="1557"/>
    <n v="3269"/>
    <x v="3"/>
    <x v="5"/>
  </r>
  <r>
    <x v="5"/>
    <n v="585"/>
    <n v="15162"/>
    <n v="6816"/>
    <n v="1074"/>
    <n v="494"/>
    <n v="24131"/>
    <n v="4191"/>
    <n v="28322"/>
    <n v="329"/>
    <s v="0"/>
    <n v="329"/>
    <n v="168"/>
    <n v="0"/>
    <n v="168"/>
    <n v="14809"/>
    <n v="902"/>
    <n v="15711"/>
    <n v="8825"/>
    <n v="3289"/>
    <n v="12114"/>
    <x v="3"/>
    <x v="5"/>
  </r>
  <r>
    <x v="6"/>
    <n v="368"/>
    <n v="1584"/>
    <n v="162"/>
    <n v="13"/>
    <n v="0"/>
    <n v="2127"/>
    <n v="197"/>
    <n v="2324"/>
    <n v="100"/>
    <s v="0"/>
    <n v="100"/>
    <n v="0"/>
    <n v="0"/>
    <n v="0"/>
    <n v="1684"/>
    <n v="38"/>
    <n v="1722"/>
    <n v="343"/>
    <n v="159"/>
    <n v="502"/>
    <x v="3"/>
    <x v="5"/>
  </r>
  <r>
    <x v="7"/>
    <n v="79"/>
    <n v="1585"/>
    <n v="1045"/>
    <n v="310"/>
    <n v="0"/>
    <n v="3019"/>
    <n v="3919"/>
    <n v="6938"/>
    <n v="7"/>
    <s v="0"/>
    <n v="7"/>
    <n v="0"/>
    <n v="0"/>
    <n v="0"/>
    <n v="1866"/>
    <n v="1845"/>
    <n v="3711"/>
    <n v="1146"/>
    <n v="2074"/>
    <n v="3220"/>
    <x v="3"/>
    <x v="5"/>
  </r>
  <r>
    <x v="8"/>
    <n v="18"/>
    <n v="69"/>
    <n v="221"/>
    <n v="250"/>
    <n v="0"/>
    <n v="558"/>
    <n v="551"/>
    <n v="1109"/>
    <n v="16"/>
    <s v="0"/>
    <n v="16"/>
    <n v="0"/>
    <n v="0"/>
    <n v="0"/>
    <n v="178"/>
    <n v="41"/>
    <n v="219"/>
    <n v="364"/>
    <n v="510"/>
    <n v="874"/>
    <x v="3"/>
    <x v="5"/>
  </r>
  <r>
    <x v="9"/>
    <n v="239"/>
    <n v="404"/>
    <n v="388"/>
    <n v="140"/>
    <n v="3"/>
    <n v="1174"/>
    <n v="1367"/>
    <n v="2541"/>
    <n v="184"/>
    <s v="0"/>
    <n v="184"/>
    <n v="0"/>
    <n v="0"/>
    <n v="0"/>
    <n v="761"/>
    <n v="430"/>
    <n v="1191"/>
    <n v="229"/>
    <n v="937"/>
    <n v="1166"/>
    <x v="3"/>
    <x v="5"/>
  </r>
  <r>
    <x v="10"/>
    <n v="106"/>
    <n v="204"/>
    <n v="530"/>
    <n v="139"/>
    <n v="0"/>
    <n v="979"/>
    <n v="1376"/>
    <n v="2355"/>
    <n v="108"/>
    <s v="0"/>
    <n v="108"/>
    <n v="0"/>
    <n v="0"/>
    <n v="0"/>
    <n v="614"/>
    <n v="502"/>
    <n v="1116"/>
    <n v="257"/>
    <n v="874"/>
    <n v="1131"/>
    <x v="3"/>
    <x v="5"/>
  </r>
  <r>
    <x v="11"/>
    <n v="55"/>
    <n v="207"/>
    <n v="160"/>
    <n v="77"/>
    <n v="6"/>
    <n v="505"/>
    <n v="2"/>
    <n v="507"/>
    <n v="29"/>
    <s v="0"/>
    <n v="29"/>
    <n v="3"/>
    <n v="0"/>
    <n v="3"/>
    <n v="288"/>
    <n v="0"/>
    <n v="288"/>
    <n v="185"/>
    <n v="2"/>
    <n v="187"/>
    <x v="3"/>
    <x v="5"/>
  </r>
  <r>
    <x v="12"/>
    <n v="44"/>
    <n v="327"/>
    <n v="29"/>
    <n v="89"/>
    <n v="29"/>
    <n v="518"/>
    <n v="124"/>
    <n v="642"/>
    <n v="14"/>
    <s v="0"/>
    <n v="14"/>
    <n v="0"/>
    <n v="0"/>
    <n v="0"/>
    <n v="411"/>
    <n v="50"/>
    <n v="461"/>
    <n v="93"/>
    <n v="74"/>
    <n v="167"/>
    <x v="3"/>
    <x v="5"/>
  </r>
  <r>
    <x v="13"/>
    <n v="23"/>
    <n v="297"/>
    <n v="63"/>
    <n v="5"/>
    <n v="3"/>
    <n v="391"/>
    <n v="169"/>
    <n v="560"/>
    <n v="13"/>
    <s v="0"/>
    <n v="13"/>
    <n v="0"/>
    <n v="0"/>
    <n v="0"/>
    <n v="352"/>
    <n v="109"/>
    <n v="461"/>
    <n v="26"/>
    <n v="60"/>
    <n v="86"/>
    <x v="3"/>
    <x v="5"/>
  </r>
  <r>
    <x v="14"/>
    <n v="77"/>
    <n v="638"/>
    <n v="59"/>
    <n v="19"/>
    <n v="3"/>
    <n v="796"/>
    <n v="734"/>
    <n v="1530"/>
    <n v="51"/>
    <s v="0"/>
    <n v="51"/>
    <n v="0"/>
    <n v="0"/>
    <n v="0"/>
    <n v="638"/>
    <n v="713"/>
    <n v="1351"/>
    <n v="107"/>
    <n v="21"/>
    <n v="128"/>
    <x v="3"/>
    <x v="5"/>
  </r>
  <r>
    <x v="15"/>
    <n v="3"/>
    <n v="62"/>
    <n v="22"/>
    <n v="2"/>
    <n v="3"/>
    <n v="92"/>
    <n v="14"/>
    <n v="106"/>
    <n v="10"/>
    <s v="0"/>
    <n v="10"/>
    <n v="0"/>
    <n v="0"/>
    <n v="0"/>
    <n v="70"/>
    <n v="14"/>
    <n v="84"/>
    <n v="12"/>
    <n v="0"/>
    <n v="12"/>
    <x v="3"/>
    <x v="5"/>
  </r>
  <r>
    <x v="16"/>
    <n v="64"/>
    <n v="48"/>
    <n v="68"/>
    <n v="64"/>
    <n v="9"/>
    <n v="253"/>
    <n v="5"/>
    <n v="258"/>
    <n v="115"/>
    <s v="0"/>
    <n v="115"/>
    <n v="10"/>
    <n v="0"/>
    <n v="10"/>
    <n v="113"/>
    <n v="0"/>
    <n v="113"/>
    <n v="15"/>
    <n v="5"/>
    <n v="20"/>
    <x v="3"/>
    <x v="5"/>
  </r>
  <r>
    <x v="17"/>
    <n v="57"/>
    <n v="93"/>
    <n v="101"/>
    <n v="58"/>
    <n v="8"/>
    <n v="317"/>
    <n v="7"/>
    <n v="324"/>
    <n v="125"/>
    <s v="0"/>
    <n v="125"/>
    <n v="14"/>
    <n v="0"/>
    <n v="14"/>
    <n v="147"/>
    <n v="7"/>
    <n v="154"/>
    <n v="31"/>
    <n v="0"/>
    <n v="31"/>
    <x v="3"/>
    <x v="5"/>
  </r>
  <r>
    <x v="18"/>
    <n v="7489"/>
    <n v="41216"/>
    <n v="28272"/>
    <n v="11794"/>
    <n v="1714"/>
    <n v="90485"/>
    <n v="36251"/>
    <n v="126736"/>
    <n v="10555"/>
    <s v="15"/>
    <n v="10570"/>
    <n v="1334"/>
    <n v="864"/>
    <n v="2198"/>
    <n v="51190"/>
    <n v="15490"/>
    <n v="66680"/>
    <n v="27406"/>
    <n v="19882"/>
    <n v="47288"/>
    <x v="3"/>
    <x v="5"/>
  </r>
  <r>
    <x v="0"/>
    <n v="3173"/>
    <n v="6980"/>
    <n v="6026"/>
    <n v="4165"/>
    <n v="465"/>
    <n v="20809"/>
    <n v="8412"/>
    <n v="29221"/>
    <n v="7403"/>
    <s v="9"/>
    <n v="7412"/>
    <n v="350"/>
    <n v="0"/>
    <n v="350"/>
    <n v="9112"/>
    <n v="6770"/>
    <n v="15882"/>
    <n v="3944"/>
    <n v="1633"/>
    <n v="5577"/>
    <x v="4"/>
    <x v="5"/>
  </r>
  <r>
    <x v="1"/>
    <n v="44"/>
    <n v="573"/>
    <n v="172"/>
    <n v="84"/>
    <n v="10"/>
    <n v="883"/>
    <n v="600"/>
    <n v="1483"/>
    <n v="48"/>
    <s v="0"/>
    <n v="48"/>
    <n v="3"/>
    <n v="0"/>
    <n v="3"/>
    <n v="398"/>
    <n v="142"/>
    <n v="540"/>
    <n v="434"/>
    <n v="458"/>
    <n v="892"/>
    <x v="4"/>
    <x v="5"/>
  </r>
  <r>
    <x v="2"/>
    <n v="121"/>
    <n v="1022"/>
    <n v="325"/>
    <n v="679"/>
    <n v="10"/>
    <n v="2157"/>
    <n v="658"/>
    <n v="2815"/>
    <n v="19"/>
    <s v="0"/>
    <n v="19"/>
    <n v="5"/>
    <n v="0"/>
    <n v="5"/>
    <n v="969"/>
    <n v="162"/>
    <n v="1131"/>
    <n v="1164"/>
    <n v="496"/>
    <n v="1660"/>
    <x v="4"/>
    <x v="5"/>
  </r>
  <r>
    <x v="3"/>
    <n v="1178"/>
    <n v="4877"/>
    <n v="4215"/>
    <n v="1222"/>
    <n v="103"/>
    <n v="11595"/>
    <n v="6747"/>
    <n v="18342"/>
    <n v="124"/>
    <s v="0"/>
    <n v="124"/>
    <n v="157"/>
    <n v="376"/>
    <n v="533"/>
    <n v="8389"/>
    <n v="1331"/>
    <n v="9720"/>
    <n v="2925"/>
    <n v="5040"/>
    <n v="7965"/>
    <x v="4"/>
    <x v="5"/>
  </r>
  <r>
    <x v="4"/>
    <n v="174"/>
    <n v="4482"/>
    <n v="4352"/>
    <n v="544"/>
    <n v="1"/>
    <n v="9553"/>
    <n v="504"/>
    <n v="10057"/>
    <n v="76"/>
    <s v="0"/>
    <n v="76"/>
    <n v="3"/>
    <n v="0"/>
    <n v="3"/>
    <n v="7792"/>
    <n v="142"/>
    <n v="7934"/>
    <n v="1682"/>
    <n v="362"/>
    <n v="2044"/>
    <x v="4"/>
    <x v="5"/>
  </r>
  <r>
    <x v="5"/>
    <n v="288"/>
    <n v="15273"/>
    <n v="7109"/>
    <n v="1371"/>
    <n v="573"/>
    <n v="24614"/>
    <n v="5012"/>
    <n v="29626"/>
    <n v="128"/>
    <s v="0"/>
    <n v="128"/>
    <n v="21"/>
    <n v="0"/>
    <n v="21"/>
    <n v="15669"/>
    <n v="1352"/>
    <n v="17021"/>
    <n v="8796"/>
    <n v="3660"/>
    <n v="12456"/>
    <x v="4"/>
    <x v="5"/>
  </r>
  <r>
    <x v="6"/>
    <n v="295"/>
    <n v="1443"/>
    <n v="154"/>
    <n v="15"/>
    <n v="0"/>
    <n v="1907"/>
    <n v="194"/>
    <n v="2101"/>
    <n v="153"/>
    <s v="0"/>
    <n v="153"/>
    <n v="0"/>
    <n v="0"/>
    <n v="0"/>
    <n v="1416"/>
    <n v="49"/>
    <n v="1465"/>
    <n v="338"/>
    <n v="145"/>
    <n v="483"/>
    <x v="4"/>
    <x v="5"/>
  </r>
  <r>
    <x v="7"/>
    <n v="11"/>
    <n v="22"/>
    <n v="13"/>
    <n v="15"/>
    <n v="0"/>
    <n v="61"/>
    <n v="0"/>
    <n v="61"/>
    <n v="31"/>
    <s v="0"/>
    <n v="31"/>
    <n v="0"/>
    <n v="0"/>
    <n v="0"/>
    <n v="9"/>
    <n v="0"/>
    <n v="9"/>
    <n v="21"/>
    <n v="0"/>
    <n v="21"/>
    <x v="4"/>
    <x v="5"/>
  </r>
  <r>
    <x v="8"/>
    <n v="11"/>
    <n v="6"/>
    <n v="8"/>
    <n v="0"/>
    <n v="3"/>
    <n v="28"/>
    <n v="2"/>
    <n v="30"/>
    <n v="17"/>
    <s v="0"/>
    <n v="17"/>
    <n v="0"/>
    <n v="0"/>
    <n v="0"/>
    <n v="4"/>
    <n v="0"/>
    <n v="4"/>
    <n v="7"/>
    <n v="2"/>
    <n v="9"/>
    <x v="4"/>
    <x v="5"/>
  </r>
  <r>
    <x v="9"/>
    <n v="0"/>
    <n v="19"/>
    <n v="13"/>
    <n v="6"/>
    <n v="1"/>
    <n v="39"/>
    <n v="0"/>
    <n v="39"/>
    <n v="18"/>
    <s v="0"/>
    <n v="18"/>
    <n v="1"/>
    <n v="0"/>
    <n v="1"/>
    <n v="4"/>
    <n v="0"/>
    <n v="4"/>
    <n v="16"/>
    <n v="0"/>
    <n v="16"/>
    <x v="4"/>
    <x v="5"/>
  </r>
  <r>
    <x v="10"/>
    <n v="2"/>
    <n v="0"/>
    <n v="3"/>
    <n v="0"/>
    <n v="0"/>
    <n v="5"/>
    <n v="0"/>
    <n v="5"/>
    <n v="2"/>
    <s v="0"/>
    <n v="2"/>
    <n v="0"/>
    <n v="0"/>
    <n v="0"/>
    <n v="1"/>
    <n v="0"/>
    <n v="1"/>
    <n v="2"/>
    <n v="0"/>
    <n v="2"/>
    <x v="4"/>
    <x v="5"/>
  </r>
  <r>
    <x v="11"/>
    <n v="50"/>
    <n v="130"/>
    <n v="95"/>
    <n v="50"/>
    <n v="0"/>
    <n v="325"/>
    <n v="0"/>
    <n v="325"/>
    <n v="35"/>
    <s v="0"/>
    <n v="35"/>
    <n v="0"/>
    <n v="0"/>
    <n v="0"/>
    <n v="176"/>
    <n v="0"/>
    <n v="176"/>
    <n v="114"/>
    <n v="0"/>
    <n v="114"/>
    <x v="4"/>
    <x v="5"/>
  </r>
  <r>
    <x v="12"/>
    <n v="20"/>
    <n v="251"/>
    <n v="21"/>
    <n v="27"/>
    <n v="3"/>
    <n v="322"/>
    <n v="182"/>
    <n v="504"/>
    <n v="16"/>
    <s v="0"/>
    <n v="16"/>
    <n v="0"/>
    <n v="0"/>
    <n v="0"/>
    <n v="145"/>
    <n v="90"/>
    <n v="235"/>
    <n v="161"/>
    <n v="92"/>
    <n v="253"/>
    <x v="4"/>
    <x v="5"/>
  </r>
  <r>
    <x v="13"/>
    <n v="23"/>
    <n v="172"/>
    <n v="70"/>
    <n v="23"/>
    <n v="0"/>
    <n v="288"/>
    <n v="185"/>
    <n v="473"/>
    <n v="47"/>
    <s v="0"/>
    <n v="47"/>
    <n v="0"/>
    <n v="0"/>
    <n v="0"/>
    <n v="201"/>
    <n v="40"/>
    <n v="241"/>
    <n v="40"/>
    <n v="145"/>
    <n v="185"/>
    <x v="4"/>
    <x v="5"/>
  </r>
  <r>
    <x v="14"/>
    <n v="109"/>
    <n v="66"/>
    <n v="65"/>
    <n v="17"/>
    <n v="0"/>
    <n v="257"/>
    <n v="171"/>
    <n v="428"/>
    <n v="62"/>
    <s v="0"/>
    <n v="62"/>
    <n v="2"/>
    <n v="0"/>
    <n v="2"/>
    <n v="146"/>
    <n v="167"/>
    <n v="313"/>
    <n v="47"/>
    <n v="4"/>
    <n v="51"/>
    <x v="4"/>
    <x v="5"/>
  </r>
  <r>
    <x v="15"/>
    <n v="8"/>
    <n v="21"/>
    <n v="7"/>
    <n v="2"/>
    <n v="0"/>
    <n v="38"/>
    <n v="13"/>
    <n v="51"/>
    <n v="5"/>
    <s v="0"/>
    <n v="5"/>
    <n v="0"/>
    <n v="0"/>
    <n v="0"/>
    <n v="30"/>
    <n v="11"/>
    <n v="41"/>
    <n v="3"/>
    <n v="2"/>
    <n v="5"/>
    <x v="4"/>
    <x v="5"/>
  </r>
  <r>
    <x v="16"/>
    <n v="60"/>
    <n v="56"/>
    <n v="43"/>
    <n v="65"/>
    <n v="0"/>
    <n v="224"/>
    <n v="16"/>
    <n v="240"/>
    <n v="122"/>
    <s v="0"/>
    <n v="122"/>
    <n v="0"/>
    <n v="0"/>
    <n v="0"/>
    <n v="96"/>
    <n v="16"/>
    <n v="112"/>
    <n v="6"/>
    <n v="0"/>
    <n v="6"/>
    <x v="4"/>
    <x v="5"/>
  </r>
  <r>
    <x v="17"/>
    <n v="66"/>
    <n v="60"/>
    <n v="99"/>
    <n v="29"/>
    <n v="7"/>
    <n v="261"/>
    <n v="5"/>
    <n v="266"/>
    <n v="139"/>
    <s v="0"/>
    <n v="139"/>
    <n v="0"/>
    <n v="0"/>
    <n v="0"/>
    <n v="75"/>
    <n v="5"/>
    <n v="80"/>
    <n v="47"/>
    <n v="0"/>
    <n v="47"/>
    <x v="4"/>
    <x v="5"/>
  </r>
  <r>
    <x v="18"/>
    <n v="5633"/>
    <n v="35453"/>
    <n v="22790"/>
    <n v="8314"/>
    <n v="1176"/>
    <n v="73366"/>
    <n v="22701"/>
    <n v="96067"/>
    <n v="8445"/>
    <s v="9"/>
    <n v="8454"/>
    <n v="542"/>
    <n v="376"/>
    <n v="918"/>
    <n v="44632"/>
    <n v="10277"/>
    <n v="54909"/>
    <n v="19747"/>
    <n v="12039"/>
    <n v="31786"/>
    <x v="4"/>
    <x v="5"/>
  </r>
  <r>
    <x v="0"/>
    <n v="2635"/>
    <n v="6813"/>
    <n v="5715"/>
    <n v="3610"/>
    <n v="595"/>
    <n v="19368"/>
    <n v="10526"/>
    <n v="29894"/>
    <n v="6711"/>
    <s v="15"/>
    <n v="6726"/>
    <n v="422"/>
    <n v="21"/>
    <n v="443"/>
    <n v="8406"/>
    <n v="7510"/>
    <n v="15916"/>
    <n v="3829"/>
    <n v="2980"/>
    <n v="6809"/>
    <x v="5"/>
    <x v="5"/>
  </r>
  <r>
    <x v="1"/>
    <n v="15"/>
    <n v="382"/>
    <n v="157"/>
    <n v="110"/>
    <n v="0"/>
    <n v="664"/>
    <n v="836"/>
    <n v="1500"/>
    <n v="12"/>
    <s v="0"/>
    <n v="12"/>
    <n v="0"/>
    <n v="0"/>
    <n v="0"/>
    <n v="271"/>
    <n v="202"/>
    <n v="473"/>
    <n v="381"/>
    <n v="634"/>
    <n v="1015"/>
    <x v="5"/>
    <x v="5"/>
  </r>
  <r>
    <x v="2"/>
    <n v="113"/>
    <n v="858"/>
    <n v="353"/>
    <n v="929"/>
    <n v="0"/>
    <n v="2253"/>
    <n v="1145"/>
    <n v="3398"/>
    <n v="8"/>
    <s v="0"/>
    <n v="8"/>
    <n v="0"/>
    <n v="0"/>
    <n v="0"/>
    <n v="885"/>
    <n v="185"/>
    <n v="1070"/>
    <n v="1360"/>
    <n v="960"/>
    <n v="2320"/>
    <x v="5"/>
    <x v="5"/>
  </r>
  <r>
    <x v="3"/>
    <n v="757"/>
    <n v="3080"/>
    <n v="2903"/>
    <n v="1553"/>
    <n v="81"/>
    <n v="8374"/>
    <n v="4822"/>
    <n v="13196"/>
    <n v="108"/>
    <s v="0"/>
    <n v="108"/>
    <n v="88"/>
    <n v="169"/>
    <n v="257"/>
    <n v="5121"/>
    <n v="925"/>
    <n v="6046"/>
    <n v="3057"/>
    <n v="3728"/>
    <n v="6785"/>
    <x v="5"/>
    <x v="5"/>
  </r>
  <r>
    <x v="4"/>
    <n v="100"/>
    <n v="2588"/>
    <n v="1212"/>
    <n v="319"/>
    <n v="11"/>
    <n v="4230"/>
    <n v="408"/>
    <n v="4638"/>
    <n v="102"/>
    <s v="0"/>
    <n v="102"/>
    <n v="0"/>
    <n v="0"/>
    <n v="0"/>
    <n v="3156"/>
    <n v="113"/>
    <n v="3269"/>
    <n v="972"/>
    <n v="295"/>
    <n v="1267"/>
    <x v="5"/>
    <x v="5"/>
  </r>
  <r>
    <x v="5"/>
    <n v="309"/>
    <n v="16180"/>
    <n v="7159"/>
    <n v="1351"/>
    <n v="988"/>
    <n v="25987"/>
    <n v="5640"/>
    <n v="31627"/>
    <n v="127"/>
    <s v="0"/>
    <n v="127"/>
    <n v="15"/>
    <n v="18"/>
    <n v="33"/>
    <n v="17840"/>
    <n v="1475"/>
    <n v="19315"/>
    <n v="8005"/>
    <n v="4147"/>
    <n v="12152"/>
    <x v="5"/>
    <x v="5"/>
  </r>
  <r>
    <x v="6"/>
    <n v="221"/>
    <n v="1197"/>
    <n v="173"/>
    <n v="6"/>
    <n v="6"/>
    <n v="1603"/>
    <n v="163"/>
    <n v="1766"/>
    <n v="31"/>
    <s v="0"/>
    <n v="31"/>
    <n v="0"/>
    <n v="1"/>
    <n v="1"/>
    <n v="1352"/>
    <n v="17"/>
    <n v="1369"/>
    <n v="220"/>
    <n v="145"/>
    <n v="365"/>
    <x v="5"/>
    <x v="5"/>
  </r>
  <r>
    <x v="7"/>
    <n v="3"/>
    <n v="6"/>
    <n v="10"/>
    <n v="6"/>
    <n v="0"/>
    <n v="25"/>
    <n v="16"/>
    <n v="41"/>
    <n v="7"/>
    <s v="0"/>
    <n v="7"/>
    <n v="0"/>
    <n v="3"/>
    <n v="3"/>
    <n v="5"/>
    <n v="3"/>
    <n v="8"/>
    <n v="13"/>
    <n v="10"/>
    <n v="23"/>
    <x v="5"/>
    <x v="5"/>
  </r>
  <r>
    <x v="8"/>
    <n v="6"/>
    <n v="17"/>
    <n v="8"/>
    <n v="5"/>
    <n v="0"/>
    <n v="36"/>
    <n v="0"/>
    <n v="36"/>
    <n v="18"/>
    <s v="0"/>
    <n v="18"/>
    <n v="0"/>
    <n v="0"/>
    <n v="0"/>
    <n v="11"/>
    <n v="0"/>
    <n v="11"/>
    <n v="7"/>
    <n v="0"/>
    <n v="7"/>
    <x v="5"/>
    <x v="5"/>
  </r>
  <r>
    <x v="9"/>
    <n v="6"/>
    <n v="13"/>
    <n v="0"/>
    <n v="8"/>
    <n v="11"/>
    <n v="38"/>
    <n v="0"/>
    <n v="38"/>
    <n v="15"/>
    <s v="0"/>
    <n v="15"/>
    <n v="0"/>
    <n v="0"/>
    <n v="0"/>
    <n v="23"/>
    <n v="0"/>
    <n v="23"/>
    <n v="0"/>
    <n v="0"/>
    <n v="0"/>
    <x v="5"/>
    <x v="5"/>
  </r>
  <r>
    <x v="10"/>
    <n v="3"/>
    <n v="0"/>
    <n v="2"/>
    <n v="3"/>
    <n v="0"/>
    <n v="8"/>
    <n v="0"/>
    <n v="8"/>
    <n v="2"/>
    <s v="0"/>
    <n v="2"/>
    <n v="0"/>
    <n v="0"/>
    <n v="0"/>
    <n v="5"/>
    <n v="0"/>
    <n v="5"/>
    <n v="1"/>
    <n v="0"/>
    <n v="1"/>
    <x v="5"/>
    <x v="5"/>
  </r>
  <r>
    <x v="11"/>
    <n v="12"/>
    <n v="53"/>
    <n v="31"/>
    <n v="35"/>
    <n v="0"/>
    <n v="131"/>
    <n v="8"/>
    <n v="139"/>
    <n v="15"/>
    <s v="0"/>
    <n v="15"/>
    <n v="0"/>
    <n v="0"/>
    <n v="0"/>
    <n v="59"/>
    <n v="3"/>
    <n v="62"/>
    <n v="57"/>
    <n v="5"/>
    <n v="62"/>
    <x v="5"/>
    <x v="5"/>
  </r>
  <r>
    <x v="12"/>
    <n v="16"/>
    <n v="399"/>
    <n v="18"/>
    <n v="21"/>
    <n v="17"/>
    <n v="471"/>
    <n v="73"/>
    <n v="544"/>
    <n v="20"/>
    <s v="0"/>
    <n v="20"/>
    <n v="0"/>
    <n v="0"/>
    <n v="0"/>
    <n v="169"/>
    <n v="37"/>
    <n v="206"/>
    <n v="282"/>
    <n v="36"/>
    <n v="318"/>
    <x v="5"/>
    <x v="5"/>
  </r>
  <r>
    <x v="13"/>
    <n v="27"/>
    <n v="81"/>
    <n v="41"/>
    <n v="7"/>
    <n v="0"/>
    <n v="156"/>
    <n v="292"/>
    <n v="448"/>
    <n v="39"/>
    <s v="0"/>
    <n v="39"/>
    <n v="0"/>
    <n v="0"/>
    <n v="0"/>
    <n v="99"/>
    <n v="77"/>
    <n v="176"/>
    <n v="18"/>
    <n v="215"/>
    <n v="233"/>
    <x v="5"/>
    <x v="5"/>
  </r>
  <r>
    <x v="14"/>
    <n v="72"/>
    <n v="113"/>
    <n v="32"/>
    <n v="9"/>
    <n v="0"/>
    <n v="226"/>
    <n v="32"/>
    <n v="258"/>
    <n v="79"/>
    <s v="0"/>
    <n v="79"/>
    <n v="0"/>
    <n v="0"/>
    <n v="0"/>
    <n v="119"/>
    <n v="32"/>
    <n v="151"/>
    <n v="28"/>
    <n v="0"/>
    <n v="28"/>
    <x v="5"/>
    <x v="5"/>
  </r>
  <r>
    <x v="15"/>
    <n v="46"/>
    <n v="12"/>
    <n v="7"/>
    <n v="0"/>
    <n v="1"/>
    <n v="66"/>
    <n v="13"/>
    <n v="79"/>
    <n v="4"/>
    <s v="0"/>
    <n v="4"/>
    <n v="1"/>
    <n v="0"/>
    <n v="1"/>
    <n v="56"/>
    <n v="0"/>
    <n v="56"/>
    <n v="5"/>
    <n v="13"/>
    <n v="18"/>
    <x v="5"/>
    <x v="5"/>
  </r>
  <r>
    <x v="16"/>
    <n v="83"/>
    <n v="119"/>
    <n v="57"/>
    <n v="43"/>
    <n v="0"/>
    <n v="302"/>
    <n v="2"/>
    <n v="304"/>
    <n v="108"/>
    <s v="0"/>
    <n v="108"/>
    <n v="0"/>
    <n v="0"/>
    <n v="0"/>
    <n v="179"/>
    <n v="2"/>
    <n v="181"/>
    <n v="15"/>
    <n v="0"/>
    <n v="15"/>
    <x v="5"/>
    <x v="5"/>
  </r>
  <r>
    <x v="17"/>
    <n v="93"/>
    <n v="49"/>
    <n v="75"/>
    <n v="20"/>
    <n v="6"/>
    <n v="243"/>
    <n v="2"/>
    <n v="245"/>
    <n v="107"/>
    <s v="0"/>
    <n v="107"/>
    <n v="0"/>
    <n v="0"/>
    <n v="0"/>
    <n v="111"/>
    <n v="2"/>
    <n v="113"/>
    <n v="25"/>
    <n v="0"/>
    <n v="25"/>
    <x v="5"/>
    <x v="5"/>
  </r>
  <r>
    <x v="18"/>
    <n v="4517"/>
    <n v="31960"/>
    <n v="17953"/>
    <n v="8035"/>
    <n v="1716"/>
    <n v="64181"/>
    <n v="23978"/>
    <n v="88159"/>
    <n v="7513"/>
    <s v="15"/>
    <n v="7528"/>
    <n v="526"/>
    <n v="212"/>
    <n v="738"/>
    <n v="37867"/>
    <n v="10583"/>
    <n v="48450"/>
    <n v="18275"/>
    <n v="13168"/>
    <n v="31443"/>
    <x v="5"/>
    <x v="5"/>
  </r>
  <r>
    <x v="0"/>
    <n v="2726"/>
    <n v="8057"/>
    <n v="9604"/>
    <n v="4965"/>
    <n v="850"/>
    <n v="26202"/>
    <n v="17871"/>
    <n v="44073"/>
    <n v="7001"/>
    <s v="15"/>
    <n v="7016"/>
    <n v="918"/>
    <n v="142"/>
    <n v="1060"/>
    <n v="12455"/>
    <n v="12113"/>
    <n v="24568"/>
    <n v="5828"/>
    <n v="5601"/>
    <n v="11429"/>
    <x v="6"/>
    <x v="5"/>
  </r>
  <r>
    <x v="1"/>
    <n v="47"/>
    <n v="561"/>
    <n v="236"/>
    <n v="198"/>
    <n v="3"/>
    <n v="1045"/>
    <n v="1364"/>
    <n v="2409"/>
    <n v="16"/>
    <s v="0"/>
    <n v="16"/>
    <n v="0"/>
    <n v="0"/>
    <n v="0"/>
    <n v="371"/>
    <n v="341"/>
    <n v="712"/>
    <n v="658"/>
    <n v="1023"/>
    <n v="1681"/>
    <x v="6"/>
    <x v="5"/>
  </r>
  <r>
    <x v="2"/>
    <n v="200"/>
    <n v="1663"/>
    <n v="903"/>
    <n v="1872"/>
    <n v="10"/>
    <n v="4648"/>
    <n v="1803"/>
    <n v="6451"/>
    <n v="5"/>
    <s v="0"/>
    <n v="5"/>
    <n v="4"/>
    <n v="0"/>
    <n v="4"/>
    <n v="1894"/>
    <n v="264"/>
    <n v="2158"/>
    <n v="2745"/>
    <n v="1539"/>
    <n v="4284"/>
    <x v="6"/>
    <x v="5"/>
  </r>
  <r>
    <x v="3"/>
    <n v="564"/>
    <n v="3797"/>
    <n v="3497"/>
    <n v="1120"/>
    <n v="84"/>
    <n v="9062"/>
    <n v="7274"/>
    <n v="16336"/>
    <n v="84"/>
    <s v="0"/>
    <n v="84"/>
    <n v="92"/>
    <n v="369"/>
    <n v="461"/>
    <n v="5759"/>
    <n v="1720"/>
    <n v="7479"/>
    <n v="3127"/>
    <n v="5185"/>
    <n v="8312"/>
    <x v="6"/>
    <x v="5"/>
  </r>
  <r>
    <x v="4"/>
    <n v="111"/>
    <n v="2117"/>
    <n v="1513"/>
    <n v="601"/>
    <n v="13"/>
    <n v="4355"/>
    <n v="1430"/>
    <n v="5785"/>
    <n v="54"/>
    <s v="0"/>
    <n v="54"/>
    <n v="2"/>
    <n v="1"/>
    <n v="3"/>
    <n v="3074"/>
    <n v="173"/>
    <n v="3247"/>
    <n v="1225"/>
    <n v="1256"/>
    <n v="2481"/>
    <x v="6"/>
    <x v="5"/>
  </r>
  <r>
    <x v="5"/>
    <n v="453"/>
    <n v="17074"/>
    <n v="9692"/>
    <n v="1899"/>
    <n v="760"/>
    <n v="29878"/>
    <n v="8147"/>
    <n v="38025"/>
    <n v="78"/>
    <s v="0"/>
    <n v="78"/>
    <n v="17"/>
    <n v="14"/>
    <n v="31"/>
    <n v="20851"/>
    <n v="2622"/>
    <n v="23473"/>
    <n v="8932"/>
    <n v="5511"/>
    <n v="14443"/>
    <x v="6"/>
    <x v="5"/>
  </r>
  <r>
    <x v="6"/>
    <n v="291"/>
    <n v="1138"/>
    <n v="166"/>
    <n v="12"/>
    <n v="3"/>
    <n v="1610"/>
    <n v="232"/>
    <n v="1842"/>
    <n v="54"/>
    <s v="0"/>
    <n v="54"/>
    <n v="0"/>
    <n v="0"/>
    <n v="0"/>
    <n v="1343"/>
    <n v="84"/>
    <n v="1427"/>
    <n v="213"/>
    <n v="148"/>
    <n v="361"/>
    <x v="6"/>
    <x v="5"/>
  </r>
  <r>
    <x v="7"/>
    <n v="2"/>
    <n v="10"/>
    <n v="11"/>
    <n v="3"/>
    <n v="3"/>
    <n v="29"/>
    <n v="3"/>
    <n v="32"/>
    <n v="5"/>
    <s v="0"/>
    <n v="5"/>
    <n v="0"/>
    <n v="0"/>
    <n v="0"/>
    <n v="12"/>
    <n v="3"/>
    <n v="15"/>
    <n v="12"/>
    <n v="0"/>
    <n v="12"/>
    <x v="6"/>
    <x v="5"/>
  </r>
  <r>
    <x v="8"/>
    <n v="1"/>
    <n v="7"/>
    <n v="11"/>
    <n v="2"/>
    <n v="0"/>
    <n v="21"/>
    <n v="18"/>
    <n v="39"/>
    <n v="5"/>
    <s v="0"/>
    <n v="5"/>
    <n v="0"/>
    <n v="0"/>
    <n v="0"/>
    <n v="6"/>
    <n v="3"/>
    <n v="9"/>
    <n v="10"/>
    <n v="15"/>
    <n v="25"/>
    <x v="6"/>
    <x v="5"/>
  </r>
  <r>
    <x v="9"/>
    <n v="7"/>
    <n v="1"/>
    <n v="11"/>
    <n v="8"/>
    <n v="13"/>
    <n v="40"/>
    <n v="0"/>
    <n v="40"/>
    <n v="12"/>
    <s v="0"/>
    <n v="12"/>
    <n v="0"/>
    <n v="0"/>
    <n v="0"/>
    <n v="19"/>
    <n v="0"/>
    <n v="19"/>
    <n v="9"/>
    <n v="0"/>
    <n v="9"/>
    <x v="6"/>
    <x v="5"/>
  </r>
  <r>
    <x v="10"/>
    <n v="0"/>
    <n v="0"/>
    <n v="0"/>
    <n v="1"/>
    <n v="0"/>
    <n v="1"/>
    <n v="0"/>
    <n v="1"/>
    <n v="0"/>
    <s v="0"/>
    <n v="0"/>
    <n v="0"/>
    <n v="0"/>
    <n v="0"/>
    <n v="0"/>
    <n v="0"/>
    <n v="0"/>
    <n v="1"/>
    <n v="0"/>
    <n v="1"/>
    <x v="6"/>
    <x v="5"/>
  </r>
  <r>
    <x v="11"/>
    <n v="26"/>
    <n v="106"/>
    <n v="83"/>
    <n v="98"/>
    <n v="0"/>
    <n v="313"/>
    <n v="3"/>
    <n v="316"/>
    <n v="20"/>
    <s v="0"/>
    <n v="20"/>
    <n v="0"/>
    <n v="1"/>
    <n v="1"/>
    <n v="148"/>
    <n v="2"/>
    <n v="150"/>
    <n v="145"/>
    <n v="0"/>
    <n v="145"/>
    <x v="6"/>
    <x v="5"/>
  </r>
  <r>
    <x v="12"/>
    <n v="18"/>
    <n v="174"/>
    <n v="18"/>
    <n v="29"/>
    <n v="0"/>
    <n v="239"/>
    <n v="171"/>
    <n v="410"/>
    <n v="18"/>
    <s v="0"/>
    <n v="18"/>
    <n v="0"/>
    <n v="3"/>
    <n v="3"/>
    <n v="83"/>
    <n v="76"/>
    <n v="159"/>
    <n v="138"/>
    <n v="92"/>
    <n v="230"/>
    <x v="6"/>
    <x v="5"/>
  </r>
  <r>
    <x v="13"/>
    <n v="12"/>
    <n v="281"/>
    <n v="86"/>
    <n v="23"/>
    <n v="17"/>
    <n v="419"/>
    <n v="304"/>
    <n v="723"/>
    <n v="21"/>
    <s v="0"/>
    <n v="21"/>
    <n v="0"/>
    <n v="3"/>
    <n v="3"/>
    <n v="369"/>
    <n v="145"/>
    <n v="514"/>
    <n v="29"/>
    <n v="156"/>
    <n v="185"/>
    <x v="6"/>
    <x v="5"/>
  </r>
  <r>
    <x v="14"/>
    <n v="106"/>
    <n v="61"/>
    <n v="40"/>
    <n v="25"/>
    <n v="0"/>
    <n v="232"/>
    <n v="41"/>
    <n v="273"/>
    <n v="66"/>
    <s v="0"/>
    <n v="66"/>
    <n v="0"/>
    <n v="0"/>
    <n v="0"/>
    <n v="139"/>
    <n v="37"/>
    <n v="176"/>
    <n v="27"/>
    <n v="4"/>
    <n v="31"/>
    <x v="6"/>
    <x v="5"/>
  </r>
  <r>
    <x v="15"/>
    <n v="21"/>
    <n v="14"/>
    <n v="7"/>
    <n v="1"/>
    <n v="10"/>
    <n v="53"/>
    <n v="3"/>
    <n v="56"/>
    <n v="6"/>
    <s v="0"/>
    <n v="6"/>
    <n v="0"/>
    <n v="3"/>
    <n v="3"/>
    <n v="43"/>
    <n v="0"/>
    <n v="43"/>
    <n v="4"/>
    <n v="0"/>
    <n v="4"/>
    <x v="6"/>
    <x v="5"/>
  </r>
  <r>
    <x v="16"/>
    <n v="101"/>
    <n v="201"/>
    <n v="112"/>
    <n v="39"/>
    <n v="17"/>
    <n v="470"/>
    <n v="12"/>
    <n v="482"/>
    <n v="107"/>
    <s v="0"/>
    <n v="107"/>
    <n v="0"/>
    <n v="0"/>
    <n v="0"/>
    <n v="258"/>
    <n v="12"/>
    <n v="270"/>
    <n v="105"/>
    <n v="0"/>
    <n v="105"/>
    <x v="6"/>
    <x v="5"/>
  </r>
  <r>
    <x v="17"/>
    <n v="192"/>
    <n v="175"/>
    <n v="81"/>
    <n v="38"/>
    <n v="26"/>
    <n v="512"/>
    <n v="44"/>
    <n v="556"/>
    <n v="140"/>
    <s v="0"/>
    <n v="140"/>
    <n v="0"/>
    <n v="0"/>
    <n v="0"/>
    <n v="334"/>
    <n v="15"/>
    <n v="349"/>
    <n v="38"/>
    <n v="29"/>
    <n v="67"/>
    <x v="6"/>
    <x v="5"/>
  </r>
  <r>
    <x v="18"/>
    <n v="4878"/>
    <n v="35437"/>
    <n v="26071"/>
    <n v="10934"/>
    <n v="1809"/>
    <n v="79129"/>
    <n v="38720"/>
    <n v="117849"/>
    <n v="7692"/>
    <s v="15"/>
    <n v="7707"/>
    <n v="1033"/>
    <n v="536"/>
    <n v="1569"/>
    <n v="47158"/>
    <n v="17610"/>
    <n v="64768"/>
    <n v="23246"/>
    <n v="20559"/>
    <n v="43805"/>
    <x v="6"/>
    <x v="5"/>
  </r>
  <r>
    <x v="0"/>
    <n v="3484"/>
    <n v="13077"/>
    <n v="15409"/>
    <n v="6341"/>
    <n v="1433"/>
    <n v="39744"/>
    <n v="23412"/>
    <n v="63156"/>
    <n v="7246"/>
    <s v="5"/>
    <n v="7251"/>
    <n v="1347"/>
    <n v="310"/>
    <n v="1657"/>
    <n v="22428"/>
    <n v="17279"/>
    <n v="39707"/>
    <n v="8723"/>
    <n v="5818"/>
    <n v="14541"/>
    <x v="7"/>
    <x v="5"/>
  </r>
  <r>
    <x v="1"/>
    <n v="41"/>
    <n v="469"/>
    <n v="163"/>
    <n v="267"/>
    <n v="0"/>
    <n v="940"/>
    <n v="997"/>
    <n v="1937"/>
    <n v="14"/>
    <s v="0"/>
    <n v="14"/>
    <n v="2"/>
    <n v="8"/>
    <n v="10"/>
    <n v="349"/>
    <n v="188"/>
    <n v="537"/>
    <n v="575"/>
    <n v="801"/>
    <n v="1376"/>
    <x v="7"/>
    <x v="5"/>
  </r>
  <r>
    <x v="2"/>
    <n v="137"/>
    <n v="1294"/>
    <n v="769"/>
    <n v="1995"/>
    <n v="23"/>
    <n v="4218"/>
    <n v="1495"/>
    <n v="5713"/>
    <n v="18"/>
    <s v="0"/>
    <n v="18"/>
    <n v="0"/>
    <n v="5"/>
    <n v="5"/>
    <n v="1146"/>
    <n v="240"/>
    <n v="1386"/>
    <n v="3054"/>
    <n v="1250"/>
    <n v="4304"/>
    <x v="7"/>
    <x v="5"/>
  </r>
  <r>
    <x v="3"/>
    <n v="586"/>
    <n v="4717"/>
    <n v="3273"/>
    <n v="1002"/>
    <n v="252"/>
    <n v="9830"/>
    <n v="4313"/>
    <n v="14143"/>
    <n v="71"/>
    <s v="0"/>
    <n v="71"/>
    <n v="75"/>
    <n v="282"/>
    <n v="357"/>
    <n v="6740"/>
    <n v="1583"/>
    <n v="8323"/>
    <n v="2944"/>
    <n v="2448"/>
    <n v="5392"/>
    <x v="7"/>
    <x v="5"/>
  </r>
  <r>
    <x v="4"/>
    <n v="141"/>
    <n v="2883"/>
    <n v="1692"/>
    <n v="1254"/>
    <n v="27"/>
    <n v="5997"/>
    <n v="1747"/>
    <n v="7744"/>
    <n v="71"/>
    <s v="0"/>
    <n v="71"/>
    <n v="8"/>
    <n v="3"/>
    <n v="11"/>
    <n v="3612"/>
    <n v="291"/>
    <n v="3903"/>
    <n v="2306"/>
    <n v="1453"/>
    <n v="3759"/>
    <x v="7"/>
    <x v="5"/>
  </r>
  <r>
    <x v="5"/>
    <n v="594"/>
    <n v="18413"/>
    <n v="9912"/>
    <n v="1800"/>
    <n v="801"/>
    <n v="31520"/>
    <n v="7223"/>
    <n v="38743"/>
    <n v="69"/>
    <s v="0"/>
    <n v="69"/>
    <n v="15"/>
    <n v="17"/>
    <n v="32"/>
    <n v="20808"/>
    <n v="2286"/>
    <n v="23094"/>
    <n v="10628"/>
    <n v="4920"/>
    <n v="15548"/>
    <x v="7"/>
    <x v="5"/>
  </r>
  <r>
    <x v="6"/>
    <n v="591"/>
    <n v="1935"/>
    <n v="394"/>
    <n v="42"/>
    <n v="40"/>
    <n v="3002"/>
    <n v="437"/>
    <n v="3439"/>
    <n v="77"/>
    <s v="0"/>
    <n v="77"/>
    <n v="0"/>
    <n v="0"/>
    <n v="0"/>
    <n v="2298"/>
    <n v="188"/>
    <n v="2486"/>
    <n v="627"/>
    <n v="249"/>
    <n v="876"/>
    <x v="7"/>
    <x v="5"/>
  </r>
  <r>
    <x v="7"/>
    <n v="3"/>
    <n v="14"/>
    <n v="6"/>
    <n v="9"/>
    <n v="3"/>
    <n v="35"/>
    <n v="4"/>
    <n v="39"/>
    <n v="17"/>
    <s v="0"/>
    <n v="17"/>
    <n v="2"/>
    <n v="0"/>
    <n v="2"/>
    <n v="8"/>
    <n v="0"/>
    <n v="8"/>
    <n v="8"/>
    <n v="4"/>
    <n v="12"/>
    <x v="7"/>
    <x v="5"/>
  </r>
  <r>
    <x v="8"/>
    <n v="11"/>
    <n v="10"/>
    <n v="7"/>
    <n v="2"/>
    <n v="0"/>
    <n v="30"/>
    <n v="0"/>
    <n v="30"/>
    <n v="10"/>
    <s v="0"/>
    <n v="10"/>
    <n v="0"/>
    <n v="0"/>
    <n v="0"/>
    <n v="8"/>
    <n v="0"/>
    <n v="8"/>
    <n v="12"/>
    <n v="0"/>
    <n v="12"/>
    <x v="7"/>
    <x v="5"/>
  </r>
  <r>
    <x v="9"/>
    <n v="1"/>
    <n v="0"/>
    <n v="17"/>
    <n v="1"/>
    <n v="3"/>
    <n v="22"/>
    <n v="0"/>
    <n v="22"/>
    <n v="12"/>
    <s v="0"/>
    <n v="12"/>
    <n v="0"/>
    <n v="0"/>
    <n v="0"/>
    <n v="7"/>
    <n v="0"/>
    <n v="7"/>
    <n v="3"/>
    <n v="0"/>
    <n v="3"/>
    <x v="7"/>
    <x v="5"/>
  </r>
  <r>
    <x v="10"/>
    <n v="0"/>
    <n v="0"/>
    <n v="12"/>
    <n v="0"/>
    <n v="0"/>
    <n v="12"/>
    <n v="0"/>
    <n v="12"/>
    <n v="1"/>
    <s v="0"/>
    <n v="1"/>
    <n v="2"/>
    <n v="0"/>
    <n v="2"/>
    <n v="4"/>
    <n v="0"/>
    <n v="4"/>
    <n v="5"/>
    <n v="0"/>
    <n v="5"/>
    <x v="7"/>
    <x v="5"/>
  </r>
  <r>
    <x v="11"/>
    <n v="20"/>
    <n v="48"/>
    <n v="85"/>
    <n v="68"/>
    <n v="1"/>
    <n v="222"/>
    <n v="4"/>
    <n v="226"/>
    <n v="17"/>
    <s v="0"/>
    <n v="17"/>
    <n v="0"/>
    <n v="0"/>
    <n v="0"/>
    <n v="94"/>
    <n v="0"/>
    <n v="94"/>
    <n v="111"/>
    <n v="4"/>
    <n v="115"/>
    <x v="7"/>
    <x v="5"/>
  </r>
  <r>
    <x v="12"/>
    <n v="11"/>
    <n v="270"/>
    <n v="24"/>
    <n v="18"/>
    <n v="0"/>
    <n v="323"/>
    <n v="75"/>
    <n v="398"/>
    <n v="19"/>
    <s v="0"/>
    <n v="19"/>
    <n v="0"/>
    <n v="0"/>
    <n v="0"/>
    <n v="136"/>
    <n v="28"/>
    <n v="164"/>
    <n v="168"/>
    <n v="47"/>
    <n v="215"/>
    <x v="7"/>
    <x v="5"/>
  </r>
  <r>
    <x v="13"/>
    <n v="44"/>
    <n v="303"/>
    <n v="224"/>
    <n v="34"/>
    <n v="23"/>
    <n v="628"/>
    <n v="440"/>
    <n v="1068"/>
    <n v="42"/>
    <s v="0"/>
    <n v="42"/>
    <n v="5"/>
    <n v="0"/>
    <n v="5"/>
    <n v="568"/>
    <n v="290"/>
    <n v="858"/>
    <n v="13"/>
    <n v="150"/>
    <n v="163"/>
    <x v="7"/>
    <x v="5"/>
  </r>
  <r>
    <x v="14"/>
    <n v="79"/>
    <n v="67"/>
    <n v="53"/>
    <n v="33"/>
    <n v="0"/>
    <n v="232"/>
    <n v="50"/>
    <n v="282"/>
    <n v="49"/>
    <s v="0"/>
    <n v="49"/>
    <n v="0"/>
    <n v="0"/>
    <n v="0"/>
    <n v="151"/>
    <n v="50"/>
    <n v="201"/>
    <n v="32"/>
    <n v="0"/>
    <n v="32"/>
    <x v="7"/>
    <x v="5"/>
  </r>
  <r>
    <x v="15"/>
    <n v="2"/>
    <n v="6"/>
    <n v="11"/>
    <n v="0"/>
    <n v="0"/>
    <n v="19"/>
    <n v="0"/>
    <n v="19"/>
    <n v="1"/>
    <s v="0"/>
    <n v="1"/>
    <n v="0"/>
    <n v="0"/>
    <n v="0"/>
    <n v="8"/>
    <n v="0"/>
    <n v="8"/>
    <n v="10"/>
    <n v="0"/>
    <n v="10"/>
    <x v="7"/>
    <x v="5"/>
  </r>
  <r>
    <x v="16"/>
    <n v="162"/>
    <n v="233"/>
    <n v="238"/>
    <n v="76"/>
    <n v="23"/>
    <n v="732"/>
    <n v="15"/>
    <n v="747"/>
    <n v="200"/>
    <s v="0"/>
    <n v="200"/>
    <n v="12"/>
    <n v="0"/>
    <n v="12"/>
    <n v="281"/>
    <n v="15"/>
    <n v="296"/>
    <n v="239"/>
    <n v="0"/>
    <n v="239"/>
    <x v="7"/>
    <x v="5"/>
  </r>
  <r>
    <x v="17"/>
    <n v="367"/>
    <n v="739"/>
    <n v="171"/>
    <n v="110"/>
    <n v="46"/>
    <n v="1433"/>
    <n v="190"/>
    <n v="1623"/>
    <n v="263"/>
    <s v="0"/>
    <n v="263"/>
    <n v="3"/>
    <n v="0"/>
    <n v="3"/>
    <n v="1069"/>
    <n v="188"/>
    <n v="1257"/>
    <n v="98"/>
    <n v="2"/>
    <n v="100"/>
    <x v="7"/>
    <x v="5"/>
  </r>
  <r>
    <x v="18"/>
    <n v="6274"/>
    <n v="44478"/>
    <n v="32460"/>
    <n v="13052"/>
    <n v="2675"/>
    <n v="98939"/>
    <n v="40402"/>
    <n v="139341"/>
    <n v="8197"/>
    <s v="5"/>
    <n v="8202"/>
    <n v="1471"/>
    <n v="625"/>
    <n v="2096"/>
    <n v="59715"/>
    <n v="22626"/>
    <n v="82341"/>
    <n v="29556"/>
    <n v="17146"/>
    <n v="46702"/>
    <x v="7"/>
    <x v="5"/>
  </r>
  <r>
    <x v="0"/>
    <n v="3132"/>
    <n v="8636"/>
    <n v="9855"/>
    <n v="7701"/>
    <n v="1103"/>
    <n v="30427"/>
    <n v="14028"/>
    <n v="44455"/>
    <n v="10220"/>
    <s v="14"/>
    <n v="10234"/>
    <n v="652"/>
    <n v="62"/>
    <n v="714"/>
    <n v="14268"/>
    <n v="10603"/>
    <n v="24871"/>
    <n v="5287"/>
    <n v="3349"/>
    <n v="8636"/>
    <x v="8"/>
    <x v="5"/>
  </r>
  <r>
    <x v="1"/>
    <n v="62"/>
    <n v="548"/>
    <n v="165"/>
    <n v="242"/>
    <n v="0"/>
    <n v="1017"/>
    <n v="892"/>
    <n v="1909"/>
    <n v="6"/>
    <s v="0"/>
    <n v="6"/>
    <n v="0"/>
    <n v="5"/>
    <n v="5"/>
    <n v="442"/>
    <n v="315"/>
    <n v="757"/>
    <n v="569"/>
    <n v="572"/>
    <n v="1141"/>
    <x v="8"/>
    <x v="5"/>
  </r>
  <r>
    <x v="2"/>
    <n v="164"/>
    <n v="1126"/>
    <n v="523"/>
    <n v="1196"/>
    <n v="11"/>
    <n v="3020"/>
    <n v="814"/>
    <n v="3834"/>
    <n v="14"/>
    <s v="0"/>
    <n v="14"/>
    <n v="1"/>
    <n v="1"/>
    <n v="2"/>
    <n v="1102"/>
    <n v="177"/>
    <n v="1279"/>
    <n v="1903"/>
    <n v="636"/>
    <n v="2539"/>
    <x v="8"/>
    <x v="5"/>
  </r>
  <r>
    <x v="3"/>
    <n v="921"/>
    <n v="4800"/>
    <n v="3928"/>
    <n v="1130"/>
    <n v="111"/>
    <n v="10890"/>
    <n v="5807"/>
    <n v="16697"/>
    <n v="100"/>
    <s v="0"/>
    <n v="100"/>
    <n v="58"/>
    <n v="370"/>
    <n v="428"/>
    <n v="7747"/>
    <n v="1804"/>
    <n v="9551"/>
    <n v="2985"/>
    <n v="3633"/>
    <n v="6618"/>
    <x v="8"/>
    <x v="5"/>
  </r>
  <r>
    <x v="4"/>
    <n v="151"/>
    <n v="2715"/>
    <n v="1826"/>
    <n v="444"/>
    <n v="20"/>
    <n v="5156"/>
    <n v="592"/>
    <n v="5748"/>
    <n v="78"/>
    <s v="0"/>
    <n v="78"/>
    <n v="3"/>
    <n v="1"/>
    <n v="4"/>
    <n v="3916"/>
    <n v="107"/>
    <n v="4023"/>
    <n v="1159"/>
    <n v="484"/>
    <n v="1643"/>
    <x v="8"/>
    <x v="5"/>
  </r>
  <r>
    <x v="5"/>
    <n v="596"/>
    <n v="16852"/>
    <n v="8929"/>
    <n v="16116"/>
    <n v="679"/>
    <n v="43172"/>
    <n v="6913"/>
    <n v="50085"/>
    <n v="68"/>
    <s v="0"/>
    <n v="68"/>
    <n v="26"/>
    <n v="13"/>
    <n v="39"/>
    <n v="19506"/>
    <n v="2071"/>
    <n v="21577"/>
    <n v="23572"/>
    <n v="4829"/>
    <n v="28401"/>
    <x v="8"/>
    <x v="5"/>
  </r>
  <r>
    <x v="6"/>
    <n v="416"/>
    <n v="1319"/>
    <n v="118"/>
    <n v="13"/>
    <n v="0"/>
    <n v="1866"/>
    <n v="132"/>
    <n v="1998"/>
    <n v="44"/>
    <s v="0"/>
    <n v="44"/>
    <n v="0"/>
    <n v="0"/>
    <n v="0"/>
    <n v="1585"/>
    <n v="36"/>
    <n v="1621"/>
    <n v="237"/>
    <n v="96"/>
    <n v="333"/>
    <x v="8"/>
    <x v="5"/>
  </r>
  <r>
    <x v="7"/>
    <n v="7"/>
    <n v="33"/>
    <n v="8"/>
    <n v="6"/>
    <n v="0"/>
    <n v="54"/>
    <n v="2"/>
    <n v="56"/>
    <n v="17"/>
    <s v="0"/>
    <n v="17"/>
    <n v="4"/>
    <n v="0"/>
    <n v="4"/>
    <n v="19"/>
    <n v="0"/>
    <n v="19"/>
    <n v="14"/>
    <n v="2"/>
    <n v="16"/>
    <x v="8"/>
    <x v="5"/>
  </r>
  <r>
    <x v="8"/>
    <n v="7"/>
    <n v="5"/>
    <n v="0"/>
    <n v="31"/>
    <n v="3"/>
    <n v="46"/>
    <n v="6"/>
    <n v="52"/>
    <n v="33"/>
    <s v="0"/>
    <n v="33"/>
    <n v="2"/>
    <n v="0"/>
    <n v="2"/>
    <n v="11"/>
    <n v="0"/>
    <n v="11"/>
    <n v="0"/>
    <n v="6"/>
    <n v="6"/>
    <x v="8"/>
    <x v="5"/>
  </r>
  <r>
    <x v="9"/>
    <n v="26"/>
    <n v="10"/>
    <n v="165"/>
    <n v="1"/>
    <n v="0"/>
    <n v="202"/>
    <n v="390"/>
    <n v="592"/>
    <n v="20"/>
    <s v="0"/>
    <n v="20"/>
    <n v="0"/>
    <n v="0"/>
    <n v="0"/>
    <n v="181"/>
    <n v="244"/>
    <n v="425"/>
    <n v="1"/>
    <n v="146"/>
    <n v="147"/>
    <x v="8"/>
    <x v="5"/>
  </r>
  <r>
    <x v="10"/>
    <n v="2"/>
    <n v="4"/>
    <n v="2"/>
    <n v="0"/>
    <n v="3"/>
    <n v="11"/>
    <n v="0"/>
    <n v="11"/>
    <n v="2"/>
    <s v="0"/>
    <n v="2"/>
    <n v="0"/>
    <n v="0"/>
    <n v="0"/>
    <n v="9"/>
    <n v="0"/>
    <n v="9"/>
    <n v="0"/>
    <n v="0"/>
    <n v="0"/>
    <x v="8"/>
    <x v="5"/>
  </r>
  <r>
    <x v="11"/>
    <n v="22"/>
    <n v="92"/>
    <n v="83"/>
    <n v="77"/>
    <n v="0"/>
    <n v="274"/>
    <n v="30"/>
    <n v="304"/>
    <n v="27"/>
    <s v="0"/>
    <n v="27"/>
    <n v="0"/>
    <n v="0"/>
    <n v="0"/>
    <n v="128"/>
    <n v="28"/>
    <n v="156"/>
    <n v="119"/>
    <n v="2"/>
    <n v="121"/>
    <x v="8"/>
    <x v="5"/>
  </r>
  <r>
    <x v="12"/>
    <n v="13"/>
    <n v="253"/>
    <n v="38"/>
    <n v="21"/>
    <n v="23"/>
    <n v="348"/>
    <n v="80"/>
    <n v="428"/>
    <n v="10"/>
    <s v="0"/>
    <n v="10"/>
    <n v="0"/>
    <n v="0"/>
    <n v="0"/>
    <n v="204"/>
    <n v="38"/>
    <n v="242"/>
    <n v="134"/>
    <n v="42"/>
    <n v="176"/>
    <x v="8"/>
    <x v="5"/>
  </r>
  <r>
    <x v="13"/>
    <n v="53"/>
    <n v="221"/>
    <n v="116"/>
    <n v="20"/>
    <n v="10"/>
    <n v="420"/>
    <n v="276"/>
    <n v="696"/>
    <n v="38"/>
    <s v="0"/>
    <n v="38"/>
    <n v="0"/>
    <n v="0"/>
    <n v="0"/>
    <n v="358"/>
    <n v="190"/>
    <n v="548"/>
    <n v="24"/>
    <n v="86"/>
    <n v="110"/>
    <x v="8"/>
    <x v="5"/>
  </r>
  <r>
    <x v="14"/>
    <n v="111"/>
    <n v="58"/>
    <n v="23"/>
    <n v="23"/>
    <n v="0"/>
    <n v="215"/>
    <n v="150"/>
    <n v="365"/>
    <n v="44"/>
    <s v="0"/>
    <n v="44"/>
    <n v="0"/>
    <n v="0"/>
    <n v="0"/>
    <n v="152"/>
    <n v="150"/>
    <n v="302"/>
    <n v="19"/>
    <n v="0"/>
    <n v="19"/>
    <x v="8"/>
    <x v="5"/>
  </r>
  <r>
    <x v="15"/>
    <n v="2"/>
    <n v="13"/>
    <n v="9"/>
    <n v="0"/>
    <n v="0"/>
    <n v="24"/>
    <n v="0"/>
    <n v="24"/>
    <n v="4"/>
    <s v="0"/>
    <n v="4"/>
    <n v="0"/>
    <n v="0"/>
    <n v="0"/>
    <n v="17"/>
    <n v="0"/>
    <n v="17"/>
    <n v="3"/>
    <n v="0"/>
    <n v="3"/>
    <x v="8"/>
    <x v="5"/>
  </r>
  <r>
    <x v="16"/>
    <n v="146"/>
    <n v="148"/>
    <n v="139"/>
    <n v="83"/>
    <n v="13"/>
    <n v="529"/>
    <n v="11"/>
    <n v="540"/>
    <n v="248"/>
    <s v="0"/>
    <n v="248"/>
    <n v="0"/>
    <n v="3"/>
    <n v="3"/>
    <n v="175"/>
    <n v="0"/>
    <n v="175"/>
    <n v="106"/>
    <n v="8"/>
    <n v="114"/>
    <x v="8"/>
    <x v="5"/>
  </r>
  <r>
    <x v="17"/>
    <n v="213"/>
    <n v="600"/>
    <n v="246"/>
    <n v="68"/>
    <n v="33"/>
    <n v="1160"/>
    <n v="271"/>
    <n v="1431"/>
    <n v="210"/>
    <s v="0"/>
    <n v="210"/>
    <n v="0"/>
    <n v="0"/>
    <n v="0"/>
    <n v="861"/>
    <n v="271"/>
    <n v="1132"/>
    <n v="89"/>
    <n v="0"/>
    <n v="89"/>
    <x v="8"/>
    <x v="5"/>
  </r>
  <r>
    <x v="18"/>
    <n v="6044"/>
    <n v="37433"/>
    <n v="26173"/>
    <n v="27172"/>
    <n v="2009"/>
    <n v="98831"/>
    <n v="30394"/>
    <n v="129225"/>
    <n v="11183"/>
    <s v="14"/>
    <n v="11197"/>
    <n v="746"/>
    <n v="455"/>
    <n v="1201"/>
    <n v="50681"/>
    <n v="16034"/>
    <n v="66715"/>
    <n v="36221"/>
    <n v="13891"/>
    <n v="50112"/>
    <x v="8"/>
    <x v="5"/>
  </r>
  <r>
    <x v="0"/>
    <n v="3964"/>
    <n v="6441"/>
    <n v="8319"/>
    <n v="5563"/>
    <n v="998"/>
    <n v="25285"/>
    <n v="9999"/>
    <n v="35284"/>
    <n v="8541"/>
    <s v="6"/>
    <n v="8547"/>
    <n v="719"/>
    <n v="29"/>
    <n v="748"/>
    <n v="11350"/>
    <n v="8008"/>
    <n v="19358"/>
    <n v="4675"/>
    <n v="1956"/>
    <n v="6631"/>
    <x v="9"/>
    <x v="5"/>
  </r>
  <r>
    <x v="1"/>
    <n v="60"/>
    <n v="771"/>
    <n v="197"/>
    <n v="184"/>
    <n v="0"/>
    <n v="1212"/>
    <n v="1439"/>
    <n v="2651"/>
    <n v="24"/>
    <s v="0"/>
    <n v="24"/>
    <n v="0"/>
    <n v="0"/>
    <n v="0"/>
    <n v="601"/>
    <n v="521"/>
    <n v="1122"/>
    <n v="587"/>
    <n v="918"/>
    <n v="1505"/>
    <x v="9"/>
    <x v="5"/>
  </r>
  <r>
    <x v="2"/>
    <n v="172"/>
    <n v="849"/>
    <n v="803"/>
    <n v="1205"/>
    <n v="33"/>
    <n v="3062"/>
    <n v="779"/>
    <n v="3841"/>
    <n v="8"/>
    <s v="0"/>
    <n v="8"/>
    <n v="7"/>
    <n v="0"/>
    <n v="7"/>
    <n v="919"/>
    <n v="112"/>
    <n v="1031"/>
    <n v="2128"/>
    <n v="667"/>
    <n v="2795"/>
    <x v="9"/>
    <x v="5"/>
  </r>
  <r>
    <x v="3"/>
    <n v="1002"/>
    <n v="5051"/>
    <n v="3439"/>
    <n v="1385"/>
    <n v="113"/>
    <n v="10990"/>
    <n v="6766"/>
    <n v="17756"/>
    <n v="107"/>
    <s v="0"/>
    <n v="107"/>
    <n v="77"/>
    <n v="560"/>
    <n v="637"/>
    <n v="7673"/>
    <n v="1658"/>
    <n v="9331"/>
    <n v="3133"/>
    <n v="4548"/>
    <n v="7681"/>
    <x v="9"/>
    <x v="5"/>
  </r>
  <r>
    <x v="4"/>
    <n v="417"/>
    <n v="3634"/>
    <n v="1741"/>
    <n v="688"/>
    <n v="13"/>
    <n v="6493"/>
    <n v="767"/>
    <n v="7260"/>
    <n v="278"/>
    <s v="0"/>
    <n v="278"/>
    <n v="0"/>
    <n v="0"/>
    <n v="0"/>
    <n v="4874"/>
    <n v="239"/>
    <n v="5113"/>
    <n v="1341"/>
    <n v="528"/>
    <n v="1869"/>
    <x v="9"/>
    <x v="5"/>
  </r>
  <r>
    <x v="5"/>
    <n v="591"/>
    <n v="16959"/>
    <n v="9093"/>
    <n v="1531"/>
    <n v="559"/>
    <n v="28733"/>
    <n v="6108"/>
    <n v="34841"/>
    <n v="111"/>
    <s v="0"/>
    <n v="111"/>
    <n v="26"/>
    <n v="23"/>
    <n v="49"/>
    <n v="17858"/>
    <n v="1409"/>
    <n v="19267"/>
    <n v="10738"/>
    <n v="4676"/>
    <n v="15414"/>
    <x v="9"/>
    <x v="5"/>
  </r>
  <r>
    <x v="6"/>
    <n v="348"/>
    <n v="1459"/>
    <n v="144"/>
    <n v="16"/>
    <n v="0"/>
    <n v="1967"/>
    <n v="247"/>
    <n v="2214"/>
    <n v="58"/>
    <s v="0"/>
    <n v="58"/>
    <n v="0"/>
    <n v="1"/>
    <n v="1"/>
    <n v="1610"/>
    <n v="94"/>
    <n v="1704"/>
    <n v="299"/>
    <n v="152"/>
    <n v="451"/>
    <x v="9"/>
    <x v="5"/>
  </r>
  <r>
    <x v="7"/>
    <n v="45"/>
    <n v="1401"/>
    <n v="885"/>
    <n v="329"/>
    <n v="63"/>
    <n v="2723"/>
    <n v="3968"/>
    <n v="6691"/>
    <n v="31"/>
    <s v="0"/>
    <n v="31"/>
    <n v="0"/>
    <n v="0"/>
    <n v="0"/>
    <n v="1553"/>
    <n v="2486"/>
    <n v="4039"/>
    <n v="1139"/>
    <n v="1482"/>
    <n v="2621"/>
    <x v="9"/>
    <x v="5"/>
  </r>
  <r>
    <x v="8"/>
    <n v="15"/>
    <n v="140"/>
    <n v="109"/>
    <n v="428"/>
    <n v="3"/>
    <n v="695"/>
    <n v="722"/>
    <n v="1417"/>
    <n v="14"/>
    <s v="0"/>
    <n v="14"/>
    <n v="0"/>
    <n v="0"/>
    <n v="0"/>
    <n v="169"/>
    <n v="26"/>
    <n v="195"/>
    <n v="512"/>
    <n v="696"/>
    <n v="1208"/>
    <x v="9"/>
    <x v="5"/>
  </r>
  <r>
    <x v="9"/>
    <n v="135"/>
    <n v="270"/>
    <n v="523"/>
    <n v="264"/>
    <n v="0"/>
    <n v="1192"/>
    <n v="1488"/>
    <n v="2680"/>
    <n v="136"/>
    <s v="0"/>
    <n v="136"/>
    <n v="0"/>
    <n v="0"/>
    <n v="0"/>
    <n v="703"/>
    <n v="817"/>
    <n v="1520"/>
    <n v="353"/>
    <n v="671"/>
    <n v="1024"/>
    <x v="9"/>
    <x v="5"/>
  </r>
  <r>
    <x v="10"/>
    <n v="49"/>
    <n v="93"/>
    <n v="163"/>
    <n v="404"/>
    <n v="0"/>
    <n v="709"/>
    <n v="621"/>
    <n v="1330"/>
    <n v="43"/>
    <s v="0"/>
    <n v="43"/>
    <n v="0"/>
    <n v="0"/>
    <n v="0"/>
    <n v="193"/>
    <n v="240"/>
    <n v="433"/>
    <n v="473"/>
    <n v="381"/>
    <n v="854"/>
    <x v="9"/>
    <x v="5"/>
  </r>
  <r>
    <x v="11"/>
    <n v="27"/>
    <n v="123"/>
    <n v="149"/>
    <n v="33"/>
    <n v="0"/>
    <n v="332"/>
    <n v="8"/>
    <n v="340"/>
    <n v="5"/>
    <s v="0"/>
    <n v="5"/>
    <n v="0"/>
    <n v="8"/>
    <n v="8"/>
    <n v="149"/>
    <n v="0"/>
    <n v="149"/>
    <n v="178"/>
    <n v="0"/>
    <n v="178"/>
    <x v="9"/>
    <x v="5"/>
  </r>
  <r>
    <x v="12"/>
    <n v="41"/>
    <n v="206"/>
    <n v="57"/>
    <n v="21"/>
    <n v="7"/>
    <n v="332"/>
    <n v="186"/>
    <n v="518"/>
    <n v="4"/>
    <s v="0"/>
    <n v="4"/>
    <n v="0"/>
    <n v="3"/>
    <n v="3"/>
    <n v="212"/>
    <n v="78"/>
    <n v="290"/>
    <n v="116"/>
    <n v="105"/>
    <n v="221"/>
    <x v="9"/>
    <x v="5"/>
  </r>
  <r>
    <x v="13"/>
    <n v="93"/>
    <n v="132"/>
    <n v="91"/>
    <n v="21"/>
    <n v="10"/>
    <n v="347"/>
    <n v="276"/>
    <n v="623"/>
    <n v="30"/>
    <s v="0"/>
    <n v="30"/>
    <n v="0"/>
    <n v="1"/>
    <n v="1"/>
    <n v="271"/>
    <n v="91"/>
    <n v="362"/>
    <n v="46"/>
    <n v="184"/>
    <n v="230"/>
    <x v="9"/>
    <x v="5"/>
  </r>
  <r>
    <x v="14"/>
    <n v="69"/>
    <n v="43"/>
    <n v="51"/>
    <n v="28"/>
    <n v="10"/>
    <n v="201"/>
    <n v="150"/>
    <n v="351"/>
    <n v="62"/>
    <s v="0"/>
    <n v="62"/>
    <n v="2"/>
    <n v="14"/>
    <n v="16"/>
    <n v="99"/>
    <n v="136"/>
    <n v="235"/>
    <n v="38"/>
    <n v="0"/>
    <n v="38"/>
    <x v="9"/>
    <x v="5"/>
  </r>
  <r>
    <x v="15"/>
    <n v="5"/>
    <n v="36"/>
    <n v="11"/>
    <n v="1"/>
    <n v="3"/>
    <n v="56"/>
    <n v="3"/>
    <n v="59"/>
    <n v="1"/>
    <s v="0"/>
    <n v="1"/>
    <n v="0"/>
    <n v="0"/>
    <n v="0"/>
    <n v="45"/>
    <n v="3"/>
    <n v="48"/>
    <n v="10"/>
    <n v="0"/>
    <n v="10"/>
    <x v="9"/>
    <x v="5"/>
  </r>
  <r>
    <x v="16"/>
    <n v="629"/>
    <n v="65"/>
    <n v="102"/>
    <n v="104"/>
    <n v="17"/>
    <n v="917"/>
    <n v="2"/>
    <n v="919"/>
    <n v="515"/>
    <s v="0"/>
    <n v="515"/>
    <n v="0"/>
    <n v="0"/>
    <n v="0"/>
    <n v="361"/>
    <n v="2"/>
    <n v="363"/>
    <n v="41"/>
    <n v="0"/>
    <n v="41"/>
    <x v="9"/>
    <x v="5"/>
  </r>
  <r>
    <x v="17"/>
    <n v="99"/>
    <n v="254"/>
    <n v="89"/>
    <n v="56"/>
    <n v="17"/>
    <n v="515"/>
    <n v="126"/>
    <n v="641"/>
    <n v="116"/>
    <s v="0"/>
    <n v="116"/>
    <n v="0"/>
    <n v="0"/>
    <n v="0"/>
    <n v="364"/>
    <n v="122"/>
    <n v="486"/>
    <n v="35"/>
    <n v="4"/>
    <n v="39"/>
    <x v="9"/>
    <x v="5"/>
  </r>
  <r>
    <x v="18"/>
    <n v="7761"/>
    <n v="37927"/>
    <n v="25966"/>
    <n v="12261"/>
    <n v="1846"/>
    <n v="85761"/>
    <n v="33655"/>
    <n v="119416"/>
    <n v="10084"/>
    <s v="6"/>
    <n v="10090"/>
    <n v="831"/>
    <n v="639"/>
    <n v="1470"/>
    <n v="49004"/>
    <n v="16042"/>
    <n v="65046"/>
    <n v="25842"/>
    <n v="16968"/>
    <n v="42810"/>
    <x v="9"/>
    <x v="5"/>
  </r>
  <r>
    <x v="0"/>
    <n v="2809"/>
    <n v="4428"/>
    <n v="5379"/>
    <n v="4059"/>
    <n v="775"/>
    <n v="17450"/>
    <n v="5110"/>
    <n v="22560"/>
    <n v="8067"/>
    <s v="6"/>
    <n v="8073"/>
    <n v="555"/>
    <n v="31"/>
    <n v="586"/>
    <n v="6521"/>
    <n v="4832"/>
    <n v="11353"/>
    <n v="2307"/>
    <n v="241"/>
    <n v="2548"/>
    <x v="10"/>
    <x v="5"/>
  </r>
  <r>
    <x v="1"/>
    <n v="53"/>
    <n v="569"/>
    <n v="274"/>
    <n v="228"/>
    <n v="25"/>
    <n v="1149"/>
    <n v="811"/>
    <n v="1960"/>
    <n v="49"/>
    <s v="0"/>
    <n v="49"/>
    <n v="0"/>
    <n v="0"/>
    <n v="0"/>
    <n v="480"/>
    <n v="233"/>
    <n v="713"/>
    <n v="620"/>
    <n v="578"/>
    <n v="1198"/>
    <x v="10"/>
    <x v="5"/>
  </r>
  <r>
    <x v="2"/>
    <n v="145"/>
    <n v="795"/>
    <n v="651"/>
    <n v="1428"/>
    <n v="28"/>
    <n v="3047"/>
    <n v="725"/>
    <n v="3772"/>
    <n v="14"/>
    <s v="0"/>
    <n v="14"/>
    <n v="7"/>
    <n v="10"/>
    <n v="17"/>
    <n v="754"/>
    <n v="177"/>
    <n v="931"/>
    <n v="2272"/>
    <n v="538"/>
    <n v="2810"/>
    <x v="10"/>
    <x v="5"/>
  </r>
  <r>
    <x v="3"/>
    <n v="1348"/>
    <n v="6934"/>
    <n v="5778"/>
    <n v="2615"/>
    <n v="252"/>
    <n v="16927"/>
    <n v="10447"/>
    <n v="27374"/>
    <n v="136"/>
    <s v="0"/>
    <n v="136"/>
    <n v="615"/>
    <n v="680"/>
    <n v="1295"/>
    <n v="11265"/>
    <n v="4122"/>
    <n v="15387"/>
    <n v="4911"/>
    <n v="5645"/>
    <n v="10556"/>
    <x v="10"/>
    <x v="5"/>
  </r>
  <r>
    <x v="4"/>
    <n v="131"/>
    <n v="1518"/>
    <n v="1471"/>
    <n v="631"/>
    <n v="10"/>
    <n v="3761"/>
    <n v="555"/>
    <n v="4316"/>
    <n v="105"/>
    <s v="0"/>
    <n v="105"/>
    <n v="4"/>
    <n v="3"/>
    <n v="7"/>
    <n v="2863"/>
    <n v="87"/>
    <n v="2950"/>
    <n v="789"/>
    <n v="465"/>
    <n v="1254"/>
    <x v="10"/>
    <x v="5"/>
  </r>
  <r>
    <x v="5"/>
    <n v="643"/>
    <n v="17014"/>
    <n v="9597"/>
    <n v="1414"/>
    <n v="546"/>
    <n v="29214"/>
    <n v="5696"/>
    <n v="34910"/>
    <n v="96"/>
    <s v="0"/>
    <n v="96"/>
    <n v="30"/>
    <n v="6"/>
    <n v="36"/>
    <n v="17548"/>
    <n v="1318"/>
    <n v="18866"/>
    <n v="11540"/>
    <n v="4372"/>
    <n v="15912"/>
    <x v="10"/>
    <x v="5"/>
  </r>
  <r>
    <x v="6"/>
    <n v="320"/>
    <n v="1149"/>
    <n v="138"/>
    <n v="13"/>
    <n v="10"/>
    <n v="1630"/>
    <n v="311"/>
    <n v="1941"/>
    <n v="39"/>
    <s v="0"/>
    <n v="39"/>
    <n v="0"/>
    <n v="0"/>
    <n v="0"/>
    <n v="1392"/>
    <n v="81"/>
    <n v="1473"/>
    <n v="199"/>
    <n v="230"/>
    <n v="429"/>
    <x v="10"/>
    <x v="5"/>
  </r>
  <r>
    <x v="7"/>
    <n v="192"/>
    <n v="2657"/>
    <n v="1980"/>
    <n v="812"/>
    <n v="441"/>
    <n v="6082"/>
    <n v="6077"/>
    <n v="12159"/>
    <n v="35"/>
    <s v="0"/>
    <n v="35"/>
    <n v="0"/>
    <n v="0"/>
    <n v="0"/>
    <n v="3321"/>
    <n v="3291"/>
    <n v="6612"/>
    <n v="2726"/>
    <n v="2786"/>
    <n v="5512"/>
    <x v="10"/>
    <x v="5"/>
  </r>
  <r>
    <x v="8"/>
    <n v="11"/>
    <n v="174"/>
    <n v="458"/>
    <n v="818"/>
    <n v="14"/>
    <n v="1475"/>
    <n v="1403"/>
    <n v="2878"/>
    <n v="24"/>
    <s v="0"/>
    <n v="24"/>
    <n v="0"/>
    <n v="0"/>
    <n v="0"/>
    <n v="323"/>
    <n v="137"/>
    <n v="460"/>
    <n v="1128"/>
    <n v="1266"/>
    <n v="2394"/>
    <x v="10"/>
    <x v="5"/>
  </r>
  <r>
    <x v="9"/>
    <n v="100"/>
    <n v="496"/>
    <n v="720"/>
    <n v="652"/>
    <n v="6"/>
    <n v="1974"/>
    <n v="2246"/>
    <n v="4220"/>
    <n v="75"/>
    <s v="0"/>
    <n v="75"/>
    <n v="0"/>
    <n v="0"/>
    <n v="0"/>
    <n v="1101"/>
    <n v="1195"/>
    <n v="2296"/>
    <n v="798"/>
    <n v="1051"/>
    <n v="1849"/>
    <x v="10"/>
    <x v="5"/>
  </r>
  <r>
    <x v="10"/>
    <n v="154"/>
    <n v="533"/>
    <n v="1553"/>
    <n v="406"/>
    <n v="3"/>
    <n v="2649"/>
    <n v="2767"/>
    <n v="5416"/>
    <n v="150"/>
    <s v="0"/>
    <n v="150"/>
    <n v="0"/>
    <n v="0"/>
    <n v="0"/>
    <n v="1723"/>
    <n v="1212"/>
    <n v="2935"/>
    <n v="776"/>
    <n v="1555"/>
    <n v="2331"/>
    <x v="10"/>
    <x v="5"/>
  </r>
  <r>
    <x v="11"/>
    <n v="42"/>
    <n v="238"/>
    <n v="241"/>
    <n v="142"/>
    <n v="1"/>
    <n v="664"/>
    <n v="44"/>
    <n v="708"/>
    <n v="52"/>
    <s v="0"/>
    <n v="52"/>
    <n v="0"/>
    <n v="0"/>
    <n v="0"/>
    <n v="330"/>
    <n v="8"/>
    <n v="338"/>
    <n v="282"/>
    <n v="36"/>
    <n v="318"/>
    <x v="10"/>
    <x v="5"/>
  </r>
  <r>
    <x v="12"/>
    <n v="69"/>
    <n v="316"/>
    <n v="167"/>
    <n v="42"/>
    <n v="83"/>
    <n v="677"/>
    <n v="223"/>
    <n v="900"/>
    <n v="13"/>
    <s v="0"/>
    <n v="13"/>
    <n v="0"/>
    <n v="0"/>
    <n v="0"/>
    <n v="558"/>
    <n v="156"/>
    <n v="714"/>
    <n v="106"/>
    <n v="67"/>
    <n v="173"/>
    <x v="10"/>
    <x v="5"/>
  </r>
  <r>
    <x v="13"/>
    <n v="32"/>
    <n v="69"/>
    <n v="64"/>
    <n v="42"/>
    <n v="12"/>
    <n v="219"/>
    <n v="347"/>
    <n v="566"/>
    <n v="44"/>
    <s v="0"/>
    <n v="44"/>
    <n v="3"/>
    <n v="0"/>
    <n v="3"/>
    <n v="158"/>
    <n v="194"/>
    <n v="352"/>
    <n v="14"/>
    <n v="153"/>
    <n v="167"/>
    <x v="10"/>
    <x v="5"/>
  </r>
  <r>
    <x v="14"/>
    <n v="109"/>
    <n v="96"/>
    <n v="61"/>
    <n v="26"/>
    <n v="1"/>
    <n v="293"/>
    <n v="135"/>
    <n v="428"/>
    <n v="44"/>
    <s v="0"/>
    <n v="44"/>
    <n v="0"/>
    <n v="0"/>
    <n v="0"/>
    <n v="225"/>
    <n v="135"/>
    <n v="360"/>
    <n v="24"/>
    <n v="0"/>
    <n v="24"/>
    <x v="10"/>
    <x v="5"/>
  </r>
  <r>
    <x v="15"/>
    <n v="19"/>
    <n v="6"/>
    <n v="4"/>
    <n v="2"/>
    <n v="0"/>
    <n v="31"/>
    <n v="0"/>
    <n v="31"/>
    <n v="3"/>
    <s v="0"/>
    <n v="3"/>
    <n v="0"/>
    <n v="0"/>
    <n v="0"/>
    <n v="24"/>
    <n v="0"/>
    <n v="24"/>
    <n v="4"/>
    <n v="0"/>
    <n v="4"/>
    <x v="10"/>
    <x v="5"/>
  </r>
  <r>
    <x v="16"/>
    <n v="106"/>
    <n v="44"/>
    <n v="76"/>
    <n v="47"/>
    <n v="1"/>
    <n v="274"/>
    <n v="0"/>
    <n v="274"/>
    <n v="134"/>
    <s v="0"/>
    <n v="134"/>
    <n v="0"/>
    <n v="0"/>
    <n v="0"/>
    <n v="124"/>
    <n v="0"/>
    <n v="124"/>
    <n v="16"/>
    <n v="0"/>
    <n v="16"/>
    <x v="10"/>
    <x v="5"/>
  </r>
  <r>
    <x v="17"/>
    <n v="56"/>
    <n v="33"/>
    <n v="72"/>
    <n v="128"/>
    <n v="0"/>
    <n v="289"/>
    <n v="15"/>
    <n v="304"/>
    <n v="128"/>
    <s v="0"/>
    <n v="128"/>
    <n v="0"/>
    <n v="0"/>
    <n v="0"/>
    <n v="146"/>
    <n v="15"/>
    <n v="161"/>
    <n v="15"/>
    <n v="0"/>
    <n v="15"/>
    <x v="10"/>
    <x v="5"/>
  </r>
  <r>
    <x v="18"/>
    <n v="6339"/>
    <n v="37069"/>
    <n v="28684"/>
    <n v="13505"/>
    <n v="2208"/>
    <n v="87805"/>
    <n v="36912"/>
    <n v="124717"/>
    <n v="9208"/>
    <s v="6"/>
    <n v="9214"/>
    <n v="1214"/>
    <n v="730"/>
    <n v="1944"/>
    <n v="48856"/>
    <n v="17193"/>
    <n v="66049"/>
    <n v="28527"/>
    <n v="18983"/>
    <n v="47510"/>
    <x v="10"/>
    <x v="5"/>
  </r>
  <r>
    <x v="0"/>
    <n v="3855"/>
    <n v="4842"/>
    <n v="5980"/>
    <n v="3909"/>
    <n v="838"/>
    <n v="19424"/>
    <n v="4313"/>
    <n v="23737"/>
    <n v="8671"/>
    <s v="8"/>
    <n v="8679"/>
    <n v="1094"/>
    <n v="27"/>
    <n v="1121"/>
    <n v="7134"/>
    <n v="3975"/>
    <n v="11109"/>
    <n v="2525"/>
    <n v="303"/>
    <n v="2828"/>
    <x v="11"/>
    <x v="5"/>
  </r>
  <r>
    <x v="1"/>
    <n v="41"/>
    <n v="637"/>
    <n v="321"/>
    <n v="326"/>
    <n v="24"/>
    <n v="1349"/>
    <n v="1419"/>
    <n v="2768"/>
    <n v="29"/>
    <s v="0"/>
    <n v="29"/>
    <n v="10"/>
    <n v="0"/>
    <n v="10"/>
    <n v="513"/>
    <n v="303"/>
    <n v="816"/>
    <n v="797"/>
    <n v="1116"/>
    <n v="1913"/>
    <x v="11"/>
    <x v="5"/>
  </r>
  <r>
    <x v="2"/>
    <n v="216"/>
    <n v="887"/>
    <n v="872"/>
    <n v="531"/>
    <n v="34"/>
    <n v="2540"/>
    <n v="752"/>
    <n v="3292"/>
    <n v="33"/>
    <s v="0"/>
    <n v="33"/>
    <n v="0"/>
    <n v="0"/>
    <n v="0"/>
    <n v="814"/>
    <n v="167"/>
    <n v="981"/>
    <n v="1693"/>
    <n v="585"/>
    <n v="2278"/>
    <x v="11"/>
    <x v="5"/>
  </r>
  <r>
    <x v="3"/>
    <n v="1404"/>
    <n v="6546"/>
    <n v="5234"/>
    <n v="3235"/>
    <n v="301"/>
    <n v="16720"/>
    <n v="10038"/>
    <n v="26758"/>
    <n v="297"/>
    <s v="0"/>
    <n v="297"/>
    <n v="827"/>
    <n v="843"/>
    <n v="1670"/>
    <n v="10505"/>
    <n v="4050"/>
    <n v="14555"/>
    <n v="5091"/>
    <n v="5145"/>
    <n v="10236"/>
    <x v="11"/>
    <x v="5"/>
  </r>
  <r>
    <x v="4"/>
    <n v="150"/>
    <n v="1526"/>
    <n v="1504"/>
    <n v="1151"/>
    <n v="20"/>
    <n v="4351"/>
    <n v="385"/>
    <n v="4736"/>
    <n v="155"/>
    <s v="0"/>
    <n v="155"/>
    <n v="2"/>
    <n v="0"/>
    <n v="2"/>
    <n v="2578"/>
    <n v="213"/>
    <n v="2791"/>
    <n v="1616"/>
    <n v="172"/>
    <n v="1788"/>
    <x v="11"/>
    <x v="5"/>
  </r>
  <r>
    <x v="5"/>
    <n v="598"/>
    <n v="15393"/>
    <n v="8220"/>
    <n v="1988"/>
    <n v="850"/>
    <n v="27049"/>
    <n v="7069"/>
    <n v="34118"/>
    <n v="334"/>
    <s v="0"/>
    <n v="334"/>
    <n v="54"/>
    <n v="4"/>
    <n v="58"/>
    <n v="16207"/>
    <n v="1246"/>
    <n v="17453"/>
    <n v="10454"/>
    <n v="5819"/>
    <n v="16273"/>
    <x v="11"/>
    <x v="5"/>
  </r>
  <r>
    <x v="6"/>
    <n v="365"/>
    <n v="1260"/>
    <n v="284"/>
    <n v="31"/>
    <n v="75"/>
    <n v="2015"/>
    <n v="192"/>
    <n v="2207"/>
    <n v="109"/>
    <s v="0"/>
    <n v="109"/>
    <n v="7"/>
    <n v="32"/>
    <n v="39"/>
    <n v="1671"/>
    <n v="101"/>
    <n v="1772"/>
    <n v="228"/>
    <n v="59"/>
    <n v="287"/>
    <x v="11"/>
    <x v="5"/>
  </r>
  <r>
    <x v="7"/>
    <n v="114"/>
    <n v="2286"/>
    <n v="1657"/>
    <n v="1157"/>
    <n v="346"/>
    <n v="5560"/>
    <n v="6247"/>
    <n v="11807"/>
    <n v="12"/>
    <s v="0"/>
    <n v="12"/>
    <n v="0"/>
    <n v="0"/>
    <n v="0"/>
    <n v="2807"/>
    <n v="2885"/>
    <n v="5692"/>
    <n v="2741"/>
    <n v="3362"/>
    <n v="6103"/>
    <x v="11"/>
    <x v="5"/>
  </r>
  <r>
    <x v="8"/>
    <n v="50"/>
    <n v="207"/>
    <n v="649"/>
    <n v="2006"/>
    <n v="9"/>
    <n v="2921"/>
    <n v="1782"/>
    <n v="4703"/>
    <n v="38"/>
    <s v="0"/>
    <n v="38"/>
    <n v="0"/>
    <n v="0"/>
    <n v="0"/>
    <n v="447"/>
    <n v="220"/>
    <n v="667"/>
    <n v="2436"/>
    <n v="1562"/>
    <n v="3998"/>
    <x v="11"/>
    <x v="5"/>
  </r>
  <r>
    <x v="9"/>
    <n v="142"/>
    <n v="620"/>
    <n v="831"/>
    <n v="1281"/>
    <n v="6"/>
    <n v="2880"/>
    <n v="2674"/>
    <n v="5554"/>
    <n v="143"/>
    <s v="0"/>
    <n v="143"/>
    <n v="0"/>
    <n v="0"/>
    <n v="0"/>
    <n v="1363"/>
    <n v="1286"/>
    <n v="2649"/>
    <n v="1374"/>
    <n v="1388"/>
    <n v="2762"/>
    <x v="11"/>
    <x v="5"/>
  </r>
  <r>
    <x v="10"/>
    <n v="206"/>
    <n v="457"/>
    <n v="1789"/>
    <n v="1192"/>
    <n v="5"/>
    <n v="3649"/>
    <n v="3286"/>
    <n v="6935"/>
    <n v="203"/>
    <s v="0"/>
    <n v="203"/>
    <n v="2"/>
    <n v="0"/>
    <n v="2"/>
    <n v="1908"/>
    <n v="1446"/>
    <n v="3354"/>
    <n v="1536"/>
    <n v="1840"/>
    <n v="3376"/>
    <x v="11"/>
    <x v="5"/>
  </r>
  <r>
    <x v="11"/>
    <n v="67"/>
    <n v="242"/>
    <n v="423"/>
    <n v="114"/>
    <n v="25"/>
    <n v="871"/>
    <n v="32"/>
    <n v="903"/>
    <n v="31"/>
    <s v="0"/>
    <n v="31"/>
    <n v="0"/>
    <n v="0"/>
    <n v="0"/>
    <n v="430"/>
    <n v="11"/>
    <n v="441"/>
    <n v="410"/>
    <n v="21"/>
    <n v="431"/>
    <x v="11"/>
    <x v="5"/>
  </r>
  <r>
    <x v="12"/>
    <n v="40"/>
    <n v="230"/>
    <n v="175"/>
    <n v="46"/>
    <n v="52"/>
    <n v="543"/>
    <n v="231"/>
    <n v="774"/>
    <n v="5"/>
    <s v="0"/>
    <n v="5"/>
    <n v="0"/>
    <n v="0"/>
    <n v="0"/>
    <n v="458"/>
    <n v="62"/>
    <n v="520"/>
    <n v="80"/>
    <n v="169"/>
    <n v="249"/>
    <x v="11"/>
    <x v="5"/>
  </r>
  <r>
    <x v="13"/>
    <n v="12"/>
    <n v="140"/>
    <n v="79"/>
    <n v="75"/>
    <n v="14"/>
    <n v="320"/>
    <n v="292"/>
    <n v="612"/>
    <n v="66"/>
    <s v="0"/>
    <n v="66"/>
    <n v="11"/>
    <n v="0"/>
    <n v="11"/>
    <n v="215"/>
    <n v="123"/>
    <n v="338"/>
    <n v="28"/>
    <n v="169"/>
    <n v="197"/>
    <x v="11"/>
    <x v="5"/>
  </r>
  <r>
    <x v="14"/>
    <n v="178"/>
    <n v="100"/>
    <n v="54"/>
    <n v="36"/>
    <n v="9"/>
    <n v="377"/>
    <n v="176"/>
    <n v="553"/>
    <n v="93"/>
    <s v="0"/>
    <n v="93"/>
    <n v="6"/>
    <n v="0"/>
    <n v="6"/>
    <n v="243"/>
    <n v="167"/>
    <n v="410"/>
    <n v="35"/>
    <n v="9"/>
    <n v="44"/>
    <x v="11"/>
    <x v="5"/>
  </r>
  <r>
    <x v="15"/>
    <n v="39"/>
    <n v="10"/>
    <n v="6"/>
    <n v="2"/>
    <n v="0"/>
    <n v="57"/>
    <n v="6"/>
    <n v="63"/>
    <n v="8"/>
    <s v="0"/>
    <n v="8"/>
    <n v="0"/>
    <n v="0"/>
    <n v="0"/>
    <n v="46"/>
    <n v="6"/>
    <n v="52"/>
    <n v="3"/>
    <n v="0"/>
    <n v="3"/>
    <x v="11"/>
    <x v="5"/>
  </r>
  <r>
    <x v="16"/>
    <n v="95"/>
    <n v="38"/>
    <n v="100"/>
    <n v="54"/>
    <n v="9"/>
    <n v="296"/>
    <n v="2"/>
    <n v="298"/>
    <n v="153"/>
    <s v="0"/>
    <n v="153"/>
    <n v="3"/>
    <n v="0"/>
    <n v="3"/>
    <n v="121"/>
    <n v="2"/>
    <n v="123"/>
    <n v="19"/>
    <n v="0"/>
    <n v="19"/>
    <x v="11"/>
    <x v="5"/>
  </r>
  <r>
    <x v="17"/>
    <n v="146"/>
    <n v="52"/>
    <n v="107"/>
    <n v="66"/>
    <n v="18"/>
    <n v="389"/>
    <n v="7"/>
    <n v="396"/>
    <n v="173"/>
    <s v="0"/>
    <n v="173"/>
    <n v="3"/>
    <n v="1"/>
    <n v="4"/>
    <n v="186"/>
    <n v="6"/>
    <n v="192"/>
    <n v="27"/>
    <n v="0"/>
    <n v="27"/>
    <x v="11"/>
    <x v="5"/>
  </r>
  <r>
    <x v="18"/>
    <n v="7718"/>
    <n v="35473"/>
    <n v="28285"/>
    <n v="17200"/>
    <n v="2635"/>
    <n v="91311"/>
    <n v="38903"/>
    <n v="130214"/>
    <n v="10553"/>
    <s v="8"/>
    <n v="10561"/>
    <n v="2019"/>
    <n v="907"/>
    <n v="2926"/>
    <n v="47646"/>
    <n v="16269"/>
    <n v="63915"/>
    <n v="31093"/>
    <n v="21719"/>
    <n v="52812"/>
    <x v="11"/>
    <x v="5"/>
  </r>
  <r>
    <x v="0"/>
    <n v="2967"/>
    <n v="4183"/>
    <n v="4703"/>
    <n v="4079"/>
    <n v="693"/>
    <n v="16625"/>
    <n v="2889"/>
    <n v="19514"/>
    <n v="7853"/>
    <s v="14"/>
    <n v="7867"/>
    <n v="532"/>
    <n v="33"/>
    <n v="565"/>
    <n v="5877"/>
    <n v="2739"/>
    <n v="8616"/>
    <n v="2363"/>
    <n v="103"/>
    <n v="2466"/>
    <x v="0"/>
    <x v="6"/>
  </r>
  <r>
    <x v="1"/>
    <n v="121"/>
    <n v="891"/>
    <n v="563"/>
    <n v="204"/>
    <n v="44"/>
    <n v="1823"/>
    <n v="1829"/>
    <n v="3652"/>
    <n v="43"/>
    <s v="0"/>
    <n v="43"/>
    <n v="4"/>
    <n v="4"/>
    <n v="8"/>
    <n v="756"/>
    <n v="532"/>
    <n v="1288"/>
    <n v="1020"/>
    <n v="1293"/>
    <n v="2313"/>
    <x v="0"/>
    <x v="6"/>
  </r>
  <r>
    <x v="2"/>
    <n v="287"/>
    <n v="1463"/>
    <n v="1677"/>
    <n v="1067"/>
    <n v="25"/>
    <n v="4519"/>
    <n v="1478"/>
    <n v="5997"/>
    <n v="16"/>
    <s v="0"/>
    <n v="16"/>
    <n v="7"/>
    <n v="4"/>
    <n v="11"/>
    <n v="1375"/>
    <n v="412"/>
    <n v="1787"/>
    <n v="3121"/>
    <n v="1062"/>
    <n v="4183"/>
    <x v="0"/>
    <x v="6"/>
  </r>
  <r>
    <x v="3"/>
    <n v="1795"/>
    <n v="7313"/>
    <n v="5771"/>
    <n v="2746"/>
    <n v="299"/>
    <n v="17924"/>
    <n v="9377"/>
    <n v="27301"/>
    <n v="522"/>
    <s v="0"/>
    <n v="522"/>
    <n v="813"/>
    <n v="762"/>
    <n v="1575"/>
    <n v="11628"/>
    <n v="3086"/>
    <n v="14714"/>
    <n v="4961"/>
    <n v="5529"/>
    <n v="10490"/>
    <x v="0"/>
    <x v="6"/>
  </r>
  <r>
    <x v="4"/>
    <n v="252"/>
    <n v="2654"/>
    <n v="1851"/>
    <n v="937"/>
    <n v="56"/>
    <n v="5750"/>
    <n v="634"/>
    <n v="6384"/>
    <n v="165"/>
    <s v="0"/>
    <n v="165"/>
    <n v="16"/>
    <n v="13"/>
    <n v="29"/>
    <n v="3972"/>
    <n v="86"/>
    <n v="4058"/>
    <n v="1597"/>
    <n v="535"/>
    <n v="2132"/>
    <x v="0"/>
    <x v="6"/>
  </r>
  <r>
    <x v="5"/>
    <n v="760"/>
    <n v="16838"/>
    <n v="9142"/>
    <n v="1567"/>
    <n v="810"/>
    <n v="29117"/>
    <n v="7039"/>
    <n v="36156"/>
    <n v="192"/>
    <s v="0"/>
    <n v="192"/>
    <n v="26"/>
    <n v="22"/>
    <n v="48"/>
    <n v="15459"/>
    <n v="1157"/>
    <n v="16616"/>
    <n v="13440"/>
    <n v="5860"/>
    <n v="19300"/>
    <x v="0"/>
    <x v="6"/>
  </r>
  <r>
    <x v="6"/>
    <n v="301"/>
    <n v="1996"/>
    <n v="264"/>
    <n v="21"/>
    <n v="59"/>
    <n v="2641"/>
    <n v="564"/>
    <n v="3205"/>
    <n v="32"/>
    <s v="0"/>
    <n v="32"/>
    <n v="17"/>
    <n v="1"/>
    <n v="18"/>
    <n v="2098"/>
    <n v="211"/>
    <n v="2309"/>
    <n v="494"/>
    <n v="352"/>
    <n v="846"/>
    <x v="0"/>
    <x v="6"/>
  </r>
  <r>
    <x v="7"/>
    <n v="42"/>
    <n v="2829"/>
    <n v="2256"/>
    <n v="1356"/>
    <n v="575"/>
    <n v="7058"/>
    <n v="7179"/>
    <n v="14237"/>
    <n v="31"/>
    <s v="0"/>
    <n v="31"/>
    <n v="0"/>
    <n v="5"/>
    <n v="5"/>
    <n v="3410"/>
    <n v="2965"/>
    <n v="6375"/>
    <n v="3617"/>
    <n v="4209"/>
    <n v="7826"/>
    <x v="0"/>
    <x v="6"/>
  </r>
  <r>
    <x v="8"/>
    <n v="65"/>
    <n v="236"/>
    <n v="907"/>
    <n v="1701"/>
    <n v="21"/>
    <n v="2930"/>
    <n v="2143"/>
    <n v="5073"/>
    <n v="43"/>
    <s v="0"/>
    <n v="43"/>
    <n v="0"/>
    <n v="3"/>
    <n v="3"/>
    <n v="423"/>
    <n v="198"/>
    <n v="621"/>
    <n v="2464"/>
    <n v="1942"/>
    <n v="4406"/>
    <x v="0"/>
    <x v="6"/>
  </r>
  <r>
    <x v="9"/>
    <n v="150"/>
    <n v="1091"/>
    <n v="1279"/>
    <n v="1370"/>
    <n v="3"/>
    <n v="3893"/>
    <n v="2331"/>
    <n v="6224"/>
    <n v="85"/>
    <s v="0"/>
    <n v="85"/>
    <n v="0"/>
    <n v="3"/>
    <n v="3"/>
    <n v="2345"/>
    <n v="1033"/>
    <n v="3378"/>
    <n v="1463"/>
    <n v="1295"/>
    <n v="2758"/>
    <x v="0"/>
    <x v="6"/>
  </r>
  <r>
    <x v="10"/>
    <n v="257"/>
    <n v="696"/>
    <n v="2224"/>
    <n v="1064"/>
    <n v="55"/>
    <n v="4296"/>
    <n v="4338"/>
    <n v="8634"/>
    <n v="254"/>
    <s v="0"/>
    <n v="254"/>
    <n v="13"/>
    <n v="0"/>
    <n v="13"/>
    <n v="2649"/>
    <n v="1551"/>
    <n v="4200"/>
    <n v="1380"/>
    <n v="2787"/>
    <n v="4167"/>
    <x v="0"/>
    <x v="6"/>
  </r>
  <r>
    <x v="11"/>
    <n v="105"/>
    <n v="327"/>
    <n v="358"/>
    <n v="75"/>
    <n v="6"/>
    <n v="871"/>
    <n v="80"/>
    <n v="951"/>
    <n v="53"/>
    <s v="0"/>
    <n v="53"/>
    <n v="4"/>
    <n v="1"/>
    <n v="5"/>
    <n v="456"/>
    <n v="41"/>
    <n v="497"/>
    <n v="358"/>
    <n v="38"/>
    <n v="396"/>
    <x v="0"/>
    <x v="6"/>
  </r>
  <r>
    <x v="12"/>
    <n v="80"/>
    <n v="360"/>
    <n v="425"/>
    <n v="159"/>
    <n v="77"/>
    <n v="1101"/>
    <n v="480"/>
    <n v="1581"/>
    <n v="14"/>
    <s v="0"/>
    <n v="14"/>
    <n v="7"/>
    <n v="5"/>
    <n v="12"/>
    <n v="877"/>
    <n v="226"/>
    <n v="1103"/>
    <n v="203"/>
    <n v="249"/>
    <n v="452"/>
    <x v="0"/>
    <x v="6"/>
  </r>
  <r>
    <x v="13"/>
    <n v="29"/>
    <n v="164"/>
    <n v="54"/>
    <n v="64"/>
    <n v="9"/>
    <n v="320"/>
    <n v="526"/>
    <n v="846"/>
    <n v="64"/>
    <s v="0"/>
    <n v="64"/>
    <n v="0"/>
    <n v="0"/>
    <n v="0"/>
    <n v="232"/>
    <n v="163"/>
    <n v="395"/>
    <n v="24"/>
    <n v="363"/>
    <n v="387"/>
    <x v="0"/>
    <x v="6"/>
  </r>
  <r>
    <x v="14"/>
    <n v="133"/>
    <n v="176"/>
    <n v="42"/>
    <n v="41"/>
    <n v="4"/>
    <n v="396"/>
    <n v="583"/>
    <n v="979"/>
    <n v="72"/>
    <s v="0"/>
    <n v="72"/>
    <n v="0"/>
    <n v="3"/>
    <n v="3"/>
    <n v="275"/>
    <n v="580"/>
    <n v="855"/>
    <n v="49"/>
    <n v="0"/>
    <n v="49"/>
    <x v="0"/>
    <x v="6"/>
  </r>
  <r>
    <x v="15"/>
    <n v="8"/>
    <n v="25"/>
    <n v="30"/>
    <n v="3"/>
    <n v="3"/>
    <n v="69"/>
    <n v="46"/>
    <n v="115"/>
    <n v="13"/>
    <s v="0"/>
    <n v="13"/>
    <n v="4"/>
    <n v="46"/>
    <n v="50"/>
    <n v="31"/>
    <n v="0"/>
    <n v="31"/>
    <n v="21"/>
    <n v="0"/>
    <n v="21"/>
    <x v="0"/>
    <x v="6"/>
  </r>
  <r>
    <x v="16"/>
    <n v="57"/>
    <n v="70"/>
    <n v="82"/>
    <n v="71"/>
    <n v="15"/>
    <n v="295"/>
    <n v="1"/>
    <n v="296"/>
    <n v="126"/>
    <s v="0"/>
    <n v="126"/>
    <n v="0"/>
    <n v="1"/>
    <n v="1"/>
    <n v="136"/>
    <n v="0"/>
    <n v="136"/>
    <n v="33"/>
    <n v="0"/>
    <n v="33"/>
    <x v="0"/>
    <x v="6"/>
  </r>
  <r>
    <x v="17"/>
    <n v="95"/>
    <n v="72"/>
    <n v="61"/>
    <n v="43"/>
    <n v="3"/>
    <n v="274"/>
    <n v="10"/>
    <n v="284"/>
    <n v="95"/>
    <s v="0"/>
    <n v="95"/>
    <n v="0"/>
    <n v="0"/>
    <n v="0"/>
    <n v="144"/>
    <n v="10"/>
    <n v="154"/>
    <n v="35"/>
    <n v="0"/>
    <n v="35"/>
    <x v="0"/>
    <x v="6"/>
  </r>
  <r>
    <x v="18"/>
    <n v="7504"/>
    <n v="41384"/>
    <n v="31689"/>
    <n v="16568"/>
    <n v="2757"/>
    <n v="99902"/>
    <n v="41527"/>
    <n v="141429"/>
    <n v="9673"/>
    <s v="14"/>
    <n v="9687"/>
    <n v="1443"/>
    <n v="906"/>
    <n v="2349"/>
    <n v="52143"/>
    <n v="14990"/>
    <n v="67133"/>
    <n v="36643"/>
    <n v="25617"/>
    <n v="62260"/>
    <x v="0"/>
    <x v="6"/>
  </r>
  <r>
    <x v="0"/>
    <n v="3725"/>
    <n v="3910"/>
    <n v="4809"/>
    <n v="4121"/>
    <n v="911"/>
    <n v="17476"/>
    <n v="2639"/>
    <n v="20115"/>
    <n v="8353"/>
    <s v="11"/>
    <n v="8364"/>
    <n v="752"/>
    <n v="71"/>
    <n v="823"/>
    <n v="6489"/>
    <n v="2442"/>
    <n v="8931"/>
    <n v="1882"/>
    <n v="115"/>
    <n v="1997"/>
    <x v="1"/>
    <x v="6"/>
  </r>
  <r>
    <x v="1"/>
    <n v="176"/>
    <n v="1004"/>
    <n v="455"/>
    <n v="170"/>
    <n v="59"/>
    <n v="1864"/>
    <n v="1571"/>
    <n v="3435"/>
    <n v="30"/>
    <s v="0"/>
    <n v="30"/>
    <n v="0"/>
    <n v="0"/>
    <n v="0"/>
    <n v="903"/>
    <n v="383"/>
    <n v="1286"/>
    <n v="931"/>
    <n v="1188"/>
    <n v="2119"/>
    <x v="1"/>
    <x v="6"/>
  </r>
  <r>
    <x v="2"/>
    <n v="255"/>
    <n v="1236"/>
    <n v="1135"/>
    <n v="1657"/>
    <n v="49"/>
    <n v="4332"/>
    <n v="1087"/>
    <n v="5419"/>
    <n v="23"/>
    <s v="0"/>
    <n v="23"/>
    <n v="0"/>
    <n v="5"/>
    <n v="5"/>
    <n v="1040"/>
    <n v="244"/>
    <n v="1284"/>
    <n v="3269"/>
    <n v="838"/>
    <n v="4107"/>
    <x v="1"/>
    <x v="6"/>
  </r>
  <r>
    <x v="3"/>
    <n v="1476"/>
    <n v="6773"/>
    <n v="4256"/>
    <n v="2448"/>
    <n v="362"/>
    <n v="15315"/>
    <n v="7944"/>
    <n v="23259"/>
    <n v="244"/>
    <s v="0"/>
    <n v="244"/>
    <n v="629"/>
    <n v="676"/>
    <n v="1305"/>
    <n v="10151"/>
    <n v="2895"/>
    <n v="13046"/>
    <n v="4291"/>
    <n v="4373"/>
    <n v="8664"/>
    <x v="1"/>
    <x v="6"/>
  </r>
  <r>
    <x v="4"/>
    <n v="367"/>
    <n v="3095"/>
    <n v="2353"/>
    <n v="1474"/>
    <n v="23"/>
    <n v="7312"/>
    <n v="1132"/>
    <n v="8444"/>
    <n v="225"/>
    <s v="0"/>
    <n v="225"/>
    <n v="8"/>
    <n v="5"/>
    <n v="13"/>
    <n v="4868"/>
    <n v="73"/>
    <n v="4941"/>
    <n v="2211"/>
    <n v="1054"/>
    <n v="3265"/>
    <x v="1"/>
    <x v="6"/>
  </r>
  <r>
    <x v="5"/>
    <n v="1006"/>
    <n v="15040"/>
    <n v="7080"/>
    <n v="1767"/>
    <n v="847"/>
    <n v="25740"/>
    <n v="6096"/>
    <n v="31836"/>
    <n v="292"/>
    <s v="0"/>
    <n v="292"/>
    <n v="35"/>
    <n v="37"/>
    <n v="72"/>
    <n v="14278"/>
    <n v="919"/>
    <n v="15197"/>
    <n v="11135"/>
    <n v="5140"/>
    <n v="16275"/>
    <x v="1"/>
    <x v="6"/>
  </r>
  <r>
    <x v="6"/>
    <n v="571"/>
    <n v="1299"/>
    <n v="192"/>
    <n v="21"/>
    <n v="33"/>
    <n v="2116"/>
    <n v="335"/>
    <n v="2451"/>
    <n v="182"/>
    <s v="0"/>
    <n v="182"/>
    <n v="5"/>
    <n v="0"/>
    <n v="5"/>
    <n v="1668"/>
    <n v="100"/>
    <n v="1768"/>
    <n v="261"/>
    <n v="235"/>
    <n v="496"/>
    <x v="1"/>
    <x v="6"/>
  </r>
  <r>
    <x v="7"/>
    <n v="18"/>
    <n v="2179"/>
    <n v="1678"/>
    <n v="1406"/>
    <n v="349"/>
    <n v="5630"/>
    <n v="6092"/>
    <n v="11722"/>
    <n v="15"/>
    <s v="0"/>
    <n v="15"/>
    <n v="3"/>
    <n v="3"/>
    <n v="6"/>
    <n v="2486"/>
    <n v="2635"/>
    <n v="5121"/>
    <n v="3126"/>
    <n v="3454"/>
    <n v="6580"/>
    <x v="1"/>
    <x v="6"/>
  </r>
  <r>
    <x v="8"/>
    <n v="22"/>
    <n v="344"/>
    <n v="630"/>
    <n v="1813"/>
    <n v="0"/>
    <n v="2809"/>
    <n v="2107"/>
    <n v="4916"/>
    <n v="13"/>
    <s v="0"/>
    <n v="13"/>
    <n v="2"/>
    <n v="0"/>
    <n v="2"/>
    <n v="356"/>
    <n v="425"/>
    <n v="781"/>
    <n v="2438"/>
    <n v="1682"/>
    <n v="4120"/>
    <x v="1"/>
    <x v="6"/>
  </r>
  <r>
    <x v="9"/>
    <n v="116"/>
    <n v="1028"/>
    <n v="1375"/>
    <n v="1662"/>
    <n v="24"/>
    <n v="4205"/>
    <n v="1661"/>
    <n v="5866"/>
    <n v="72"/>
    <s v="0"/>
    <n v="72"/>
    <n v="0"/>
    <n v="3"/>
    <n v="3"/>
    <n v="2011"/>
    <n v="661"/>
    <n v="2672"/>
    <n v="2122"/>
    <n v="997"/>
    <n v="3119"/>
    <x v="1"/>
    <x v="6"/>
  </r>
  <r>
    <x v="10"/>
    <n v="180"/>
    <n v="465"/>
    <n v="1635"/>
    <n v="1364"/>
    <n v="28"/>
    <n v="3672"/>
    <n v="4029"/>
    <n v="7701"/>
    <n v="152"/>
    <s v="0"/>
    <n v="152"/>
    <n v="0"/>
    <n v="0"/>
    <n v="0"/>
    <n v="1758"/>
    <n v="1587"/>
    <n v="3345"/>
    <n v="1762"/>
    <n v="2442"/>
    <n v="4204"/>
    <x v="1"/>
    <x v="6"/>
  </r>
  <r>
    <x v="11"/>
    <n v="90"/>
    <n v="259"/>
    <n v="274"/>
    <n v="158"/>
    <n v="4"/>
    <n v="785"/>
    <n v="18"/>
    <n v="803"/>
    <n v="17"/>
    <s v="0"/>
    <n v="17"/>
    <n v="0"/>
    <n v="6"/>
    <n v="6"/>
    <n v="449"/>
    <n v="2"/>
    <n v="451"/>
    <n v="319"/>
    <n v="10"/>
    <n v="329"/>
    <x v="1"/>
    <x v="6"/>
  </r>
  <r>
    <x v="12"/>
    <n v="54"/>
    <n v="352"/>
    <n v="316"/>
    <n v="61"/>
    <n v="50"/>
    <n v="833"/>
    <n v="287"/>
    <n v="1120"/>
    <n v="13"/>
    <s v="0"/>
    <n v="13"/>
    <n v="7"/>
    <n v="5"/>
    <n v="12"/>
    <n v="672"/>
    <n v="162"/>
    <n v="834"/>
    <n v="141"/>
    <n v="120"/>
    <n v="261"/>
    <x v="1"/>
    <x v="6"/>
  </r>
  <r>
    <x v="13"/>
    <n v="34"/>
    <n v="66"/>
    <n v="43"/>
    <n v="68"/>
    <n v="14"/>
    <n v="225"/>
    <n v="272"/>
    <n v="497"/>
    <n v="61"/>
    <s v="0"/>
    <n v="61"/>
    <n v="1"/>
    <n v="0"/>
    <n v="1"/>
    <n v="150"/>
    <n v="79"/>
    <n v="229"/>
    <n v="13"/>
    <n v="193"/>
    <n v="206"/>
    <x v="1"/>
    <x v="6"/>
  </r>
  <r>
    <x v="14"/>
    <n v="153"/>
    <n v="198"/>
    <n v="54"/>
    <n v="18"/>
    <n v="10"/>
    <n v="433"/>
    <n v="520"/>
    <n v="953"/>
    <n v="48"/>
    <s v="0"/>
    <n v="48"/>
    <n v="3"/>
    <n v="3"/>
    <n v="6"/>
    <n v="353"/>
    <n v="517"/>
    <n v="870"/>
    <n v="29"/>
    <n v="0"/>
    <n v="29"/>
    <x v="1"/>
    <x v="6"/>
  </r>
  <r>
    <x v="15"/>
    <n v="38"/>
    <n v="85"/>
    <n v="49"/>
    <n v="7"/>
    <n v="0"/>
    <n v="179"/>
    <n v="8"/>
    <n v="187"/>
    <n v="11"/>
    <s v="0"/>
    <n v="11"/>
    <n v="0"/>
    <n v="0"/>
    <n v="0"/>
    <n v="161"/>
    <n v="8"/>
    <n v="169"/>
    <n v="7"/>
    <n v="0"/>
    <n v="7"/>
    <x v="1"/>
    <x v="6"/>
  </r>
  <r>
    <x v="16"/>
    <n v="157"/>
    <n v="38"/>
    <n v="89"/>
    <n v="34"/>
    <n v="0"/>
    <n v="318"/>
    <n v="17"/>
    <n v="335"/>
    <n v="184"/>
    <s v="0"/>
    <n v="184"/>
    <n v="4"/>
    <n v="0"/>
    <n v="4"/>
    <n v="114"/>
    <n v="13"/>
    <n v="127"/>
    <n v="16"/>
    <n v="4"/>
    <n v="20"/>
    <x v="1"/>
    <x v="6"/>
  </r>
  <r>
    <x v="17"/>
    <n v="113"/>
    <n v="43"/>
    <n v="48"/>
    <n v="57"/>
    <n v="6"/>
    <n v="267"/>
    <n v="17"/>
    <n v="284"/>
    <n v="132"/>
    <s v="0"/>
    <n v="132"/>
    <n v="2"/>
    <n v="11"/>
    <n v="13"/>
    <n v="114"/>
    <n v="6"/>
    <n v="120"/>
    <n v="19"/>
    <n v="0"/>
    <n v="19"/>
    <x v="1"/>
    <x v="6"/>
  </r>
  <r>
    <x v="18"/>
    <n v="8551"/>
    <n v="37414"/>
    <n v="26471"/>
    <n v="18306"/>
    <n v="2769"/>
    <n v="93511"/>
    <n v="35832"/>
    <n v="129343"/>
    <n v="10067"/>
    <s v="11"/>
    <n v="10078"/>
    <n v="1451"/>
    <n v="825"/>
    <n v="2276"/>
    <n v="48021"/>
    <n v="13151"/>
    <n v="61172"/>
    <n v="33972"/>
    <n v="21845"/>
    <n v="55817"/>
    <x v="1"/>
    <x v="6"/>
  </r>
  <r>
    <x v="0"/>
    <n v="4270"/>
    <n v="6154"/>
    <n v="7400"/>
    <n v="5388"/>
    <n v="1237"/>
    <n v="24449"/>
    <n v="8402"/>
    <n v="32851"/>
    <n v="9207"/>
    <s v="12"/>
    <n v="9219"/>
    <n v="1063"/>
    <n v="144"/>
    <n v="1207"/>
    <n v="10542"/>
    <n v="6382"/>
    <n v="16924"/>
    <n v="3637"/>
    <n v="1864"/>
    <n v="5501"/>
    <x v="2"/>
    <x v="6"/>
  </r>
  <r>
    <x v="1"/>
    <n v="182"/>
    <n v="1098"/>
    <n v="386"/>
    <n v="308"/>
    <n v="22"/>
    <n v="1996"/>
    <n v="1556"/>
    <n v="3552"/>
    <n v="47"/>
    <s v="0"/>
    <n v="47"/>
    <n v="8"/>
    <n v="3"/>
    <n v="11"/>
    <n v="927"/>
    <n v="396"/>
    <n v="1323"/>
    <n v="1014"/>
    <n v="1157"/>
    <n v="2171"/>
    <x v="2"/>
    <x v="6"/>
  </r>
  <r>
    <x v="2"/>
    <n v="146"/>
    <n v="948"/>
    <n v="938"/>
    <n v="1009"/>
    <n v="12"/>
    <n v="3053"/>
    <n v="775"/>
    <n v="3828"/>
    <n v="35"/>
    <s v="0"/>
    <n v="35"/>
    <n v="0"/>
    <n v="0"/>
    <n v="0"/>
    <n v="750"/>
    <n v="244"/>
    <n v="994"/>
    <n v="2268"/>
    <n v="531"/>
    <n v="2799"/>
    <x v="2"/>
    <x v="6"/>
  </r>
  <r>
    <x v="3"/>
    <n v="1406"/>
    <n v="6716"/>
    <n v="5033"/>
    <n v="3189"/>
    <n v="447"/>
    <n v="16791"/>
    <n v="10246"/>
    <n v="27037"/>
    <n v="295"/>
    <s v="0"/>
    <n v="295"/>
    <n v="722"/>
    <n v="692"/>
    <n v="1414"/>
    <n v="10530"/>
    <n v="3086"/>
    <n v="13616"/>
    <n v="5244"/>
    <n v="6468"/>
    <n v="11712"/>
    <x v="2"/>
    <x v="6"/>
  </r>
  <r>
    <x v="4"/>
    <n v="357"/>
    <n v="3370"/>
    <n v="2825"/>
    <n v="1340"/>
    <n v="69"/>
    <n v="7961"/>
    <n v="865"/>
    <n v="8826"/>
    <n v="329"/>
    <s v="0"/>
    <n v="329"/>
    <n v="4"/>
    <n v="3"/>
    <n v="7"/>
    <n v="5732"/>
    <n v="51"/>
    <n v="5783"/>
    <n v="1896"/>
    <n v="811"/>
    <n v="2707"/>
    <x v="2"/>
    <x v="6"/>
  </r>
  <r>
    <x v="5"/>
    <n v="628"/>
    <n v="18328"/>
    <n v="7111"/>
    <n v="1481"/>
    <n v="182"/>
    <n v="27730"/>
    <n v="7294"/>
    <n v="35024"/>
    <n v="262"/>
    <s v="0"/>
    <n v="262"/>
    <n v="17"/>
    <n v="10"/>
    <n v="27"/>
    <n v="15341"/>
    <n v="1122"/>
    <n v="16463"/>
    <n v="12110"/>
    <n v="6162"/>
    <n v="18272"/>
    <x v="2"/>
    <x v="6"/>
  </r>
  <r>
    <x v="6"/>
    <n v="274"/>
    <n v="1422"/>
    <n v="246"/>
    <n v="21"/>
    <n v="11"/>
    <n v="1974"/>
    <n v="252"/>
    <n v="2226"/>
    <n v="47"/>
    <s v="0"/>
    <n v="47"/>
    <n v="0"/>
    <n v="3"/>
    <n v="3"/>
    <n v="1707"/>
    <n v="46"/>
    <n v="1753"/>
    <n v="220"/>
    <n v="203"/>
    <n v="423"/>
    <x v="2"/>
    <x v="6"/>
  </r>
  <r>
    <x v="7"/>
    <n v="35"/>
    <n v="2666"/>
    <n v="1768"/>
    <n v="1479"/>
    <n v="646"/>
    <n v="6594"/>
    <n v="6704"/>
    <n v="13298"/>
    <n v="67"/>
    <s v="0"/>
    <n v="67"/>
    <n v="0"/>
    <n v="0"/>
    <n v="0"/>
    <n v="3434"/>
    <n v="2990"/>
    <n v="6424"/>
    <n v="3093"/>
    <n v="3714"/>
    <n v="6807"/>
    <x v="2"/>
    <x v="6"/>
  </r>
  <r>
    <x v="8"/>
    <n v="16"/>
    <n v="387"/>
    <n v="668"/>
    <n v="1892"/>
    <n v="0"/>
    <n v="2963"/>
    <n v="1878"/>
    <n v="4841"/>
    <n v="23"/>
    <s v="0"/>
    <n v="23"/>
    <n v="0"/>
    <n v="0"/>
    <n v="0"/>
    <n v="361"/>
    <n v="257"/>
    <n v="618"/>
    <n v="2579"/>
    <n v="1621"/>
    <n v="4200"/>
    <x v="2"/>
    <x v="6"/>
  </r>
  <r>
    <x v="9"/>
    <n v="80"/>
    <n v="1129"/>
    <n v="1282"/>
    <n v="1094"/>
    <n v="0"/>
    <n v="3585"/>
    <n v="1990"/>
    <n v="5575"/>
    <n v="99"/>
    <s v="0"/>
    <n v="99"/>
    <n v="2"/>
    <n v="0"/>
    <n v="2"/>
    <n v="1941"/>
    <n v="935"/>
    <n v="2876"/>
    <n v="1543"/>
    <n v="1055"/>
    <n v="2598"/>
    <x v="2"/>
    <x v="6"/>
  </r>
  <r>
    <x v="10"/>
    <n v="221"/>
    <n v="635"/>
    <n v="1501"/>
    <n v="795"/>
    <n v="0"/>
    <n v="3152"/>
    <n v="3805"/>
    <n v="6957"/>
    <n v="217"/>
    <s v="0"/>
    <n v="217"/>
    <n v="2"/>
    <n v="0"/>
    <n v="2"/>
    <n v="1894"/>
    <n v="1371"/>
    <n v="3265"/>
    <n v="1039"/>
    <n v="2434"/>
    <n v="3473"/>
    <x v="2"/>
    <x v="6"/>
  </r>
  <r>
    <x v="11"/>
    <n v="80"/>
    <n v="342"/>
    <n v="291"/>
    <n v="136"/>
    <n v="54"/>
    <n v="903"/>
    <n v="126"/>
    <n v="1029"/>
    <n v="57"/>
    <s v="0"/>
    <n v="57"/>
    <n v="14"/>
    <n v="3"/>
    <n v="17"/>
    <n v="551"/>
    <n v="30"/>
    <n v="581"/>
    <n v="281"/>
    <n v="93"/>
    <n v="374"/>
    <x v="2"/>
    <x v="6"/>
  </r>
  <r>
    <x v="12"/>
    <n v="50"/>
    <n v="166"/>
    <n v="244"/>
    <n v="75"/>
    <n v="79"/>
    <n v="614"/>
    <n v="251"/>
    <n v="865"/>
    <n v="21"/>
    <s v="0"/>
    <n v="21"/>
    <n v="0"/>
    <n v="3"/>
    <n v="3"/>
    <n v="517"/>
    <n v="107"/>
    <n v="624"/>
    <n v="76"/>
    <n v="141"/>
    <n v="217"/>
    <x v="2"/>
    <x v="6"/>
  </r>
  <r>
    <x v="13"/>
    <n v="16"/>
    <n v="97"/>
    <n v="51"/>
    <n v="70"/>
    <n v="5"/>
    <n v="239"/>
    <n v="273"/>
    <n v="512"/>
    <n v="56"/>
    <s v="0"/>
    <n v="56"/>
    <n v="1"/>
    <n v="4"/>
    <n v="5"/>
    <n v="144"/>
    <n v="49"/>
    <n v="193"/>
    <n v="38"/>
    <n v="220"/>
    <n v="258"/>
    <x v="2"/>
    <x v="6"/>
  </r>
  <r>
    <x v="14"/>
    <n v="153"/>
    <n v="225"/>
    <n v="40"/>
    <n v="33"/>
    <n v="4"/>
    <n v="455"/>
    <n v="363"/>
    <n v="818"/>
    <n v="60"/>
    <s v="0"/>
    <n v="60"/>
    <n v="0"/>
    <n v="1"/>
    <n v="1"/>
    <n v="362"/>
    <n v="358"/>
    <n v="720"/>
    <n v="33"/>
    <n v="4"/>
    <n v="37"/>
    <x v="2"/>
    <x v="6"/>
  </r>
  <r>
    <x v="15"/>
    <n v="24"/>
    <n v="68"/>
    <n v="8"/>
    <n v="7"/>
    <n v="8"/>
    <n v="115"/>
    <n v="5"/>
    <n v="120"/>
    <n v="9"/>
    <s v="0"/>
    <n v="9"/>
    <n v="0"/>
    <n v="0"/>
    <n v="0"/>
    <n v="98"/>
    <n v="5"/>
    <n v="103"/>
    <n v="8"/>
    <n v="0"/>
    <n v="8"/>
    <x v="2"/>
    <x v="6"/>
  </r>
  <r>
    <x v="16"/>
    <n v="34"/>
    <n v="29"/>
    <n v="51"/>
    <n v="47"/>
    <n v="3"/>
    <n v="164"/>
    <n v="5"/>
    <n v="169"/>
    <n v="94"/>
    <s v="0"/>
    <n v="94"/>
    <n v="0"/>
    <n v="0"/>
    <n v="0"/>
    <n v="50"/>
    <n v="5"/>
    <n v="55"/>
    <n v="20"/>
    <n v="0"/>
    <n v="20"/>
    <x v="2"/>
    <x v="6"/>
  </r>
  <r>
    <x v="17"/>
    <n v="211"/>
    <n v="225"/>
    <n v="82"/>
    <n v="89"/>
    <n v="7"/>
    <n v="614"/>
    <n v="19"/>
    <n v="633"/>
    <n v="155"/>
    <s v="0"/>
    <n v="155"/>
    <n v="14"/>
    <n v="9"/>
    <n v="23"/>
    <n v="423"/>
    <n v="8"/>
    <n v="431"/>
    <n v="22"/>
    <n v="2"/>
    <n v="24"/>
    <x v="2"/>
    <x v="6"/>
  </r>
  <r>
    <x v="18"/>
    <n v="8183"/>
    <n v="44005"/>
    <n v="29925"/>
    <n v="18453"/>
    <n v="2786"/>
    <n v="103352"/>
    <n v="44809"/>
    <n v="148161"/>
    <n v="11080"/>
    <s v="12"/>
    <n v="11092"/>
    <n v="1847"/>
    <n v="875"/>
    <n v="2722"/>
    <n v="55304"/>
    <n v="17442"/>
    <n v="72746"/>
    <n v="35121"/>
    <n v="26480"/>
    <n v="61601"/>
    <x v="2"/>
    <x v="6"/>
  </r>
  <r>
    <x v="0"/>
    <n v="3631"/>
    <n v="5276"/>
    <n v="6221"/>
    <n v="3529"/>
    <n v="616"/>
    <n v="19273"/>
    <n v="7111"/>
    <n v="26384"/>
    <n v="7191"/>
    <s v="15"/>
    <n v="7206"/>
    <n v="636"/>
    <n v="28"/>
    <n v="664"/>
    <n v="8286"/>
    <n v="5448"/>
    <n v="13734"/>
    <n v="3160"/>
    <n v="1620"/>
    <n v="4780"/>
    <x v="3"/>
    <x v="6"/>
  </r>
  <r>
    <x v="1"/>
    <n v="112"/>
    <n v="971"/>
    <n v="248"/>
    <n v="242"/>
    <n v="32"/>
    <n v="1605"/>
    <n v="1333"/>
    <n v="2938"/>
    <n v="43"/>
    <s v="0"/>
    <n v="43"/>
    <n v="41"/>
    <n v="3"/>
    <n v="44"/>
    <n v="546"/>
    <n v="266"/>
    <n v="812"/>
    <n v="975"/>
    <n v="1064"/>
    <n v="2039"/>
    <x v="3"/>
    <x v="6"/>
  </r>
  <r>
    <x v="2"/>
    <n v="154"/>
    <n v="902"/>
    <n v="608"/>
    <n v="1123"/>
    <n v="0"/>
    <n v="2787"/>
    <n v="1318"/>
    <n v="4105"/>
    <n v="12"/>
    <s v="0"/>
    <n v="12"/>
    <n v="0"/>
    <n v="0"/>
    <n v="0"/>
    <n v="685"/>
    <n v="141"/>
    <n v="826"/>
    <n v="2090"/>
    <n v="1177"/>
    <n v="3267"/>
    <x v="3"/>
    <x v="6"/>
  </r>
  <r>
    <x v="3"/>
    <n v="1069"/>
    <n v="6752"/>
    <n v="4692"/>
    <n v="2002"/>
    <n v="410"/>
    <n v="14925"/>
    <n v="8512"/>
    <n v="23437"/>
    <n v="158"/>
    <s v="0"/>
    <n v="158"/>
    <n v="516"/>
    <n v="599"/>
    <n v="1115"/>
    <n v="10068"/>
    <n v="2522"/>
    <n v="12590"/>
    <n v="4183"/>
    <n v="5391"/>
    <n v="9574"/>
    <x v="3"/>
    <x v="6"/>
  </r>
  <r>
    <x v="4"/>
    <n v="193"/>
    <n v="3913"/>
    <n v="3664"/>
    <n v="1517"/>
    <n v="44"/>
    <n v="9331"/>
    <n v="1069"/>
    <n v="10400"/>
    <n v="147"/>
    <s v="0"/>
    <n v="147"/>
    <n v="19"/>
    <n v="3"/>
    <n v="22"/>
    <n v="7224"/>
    <n v="146"/>
    <n v="7370"/>
    <n v="1941"/>
    <n v="920"/>
    <n v="2861"/>
    <x v="3"/>
    <x v="6"/>
  </r>
  <r>
    <x v="5"/>
    <n v="458"/>
    <n v="15133"/>
    <n v="6327"/>
    <n v="1648"/>
    <n v="759"/>
    <n v="24325"/>
    <n v="5896"/>
    <n v="30221"/>
    <n v="129"/>
    <s v="0"/>
    <n v="129"/>
    <n v="7"/>
    <n v="8"/>
    <n v="15"/>
    <n v="13600"/>
    <n v="904"/>
    <n v="14504"/>
    <n v="10589"/>
    <n v="4984"/>
    <n v="15573"/>
    <x v="3"/>
    <x v="6"/>
  </r>
  <r>
    <x v="6"/>
    <n v="306"/>
    <n v="1730"/>
    <n v="150"/>
    <n v="13"/>
    <n v="50"/>
    <n v="2249"/>
    <n v="356"/>
    <n v="2605"/>
    <n v="70"/>
    <s v="0"/>
    <n v="70"/>
    <n v="0"/>
    <n v="0"/>
    <n v="0"/>
    <n v="1886"/>
    <n v="115"/>
    <n v="2001"/>
    <n v="293"/>
    <n v="241"/>
    <n v="534"/>
    <x v="3"/>
    <x v="6"/>
  </r>
  <r>
    <x v="7"/>
    <n v="16"/>
    <n v="1507"/>
    <n v="843"/>
    <n v="771"/>
    <n v="3"/>
    <n v="3140"/>
    <n v="3645"/>
    <n v="6785"/>
    <n v="18"/>
    <s v="0"/>
    <n v="18"/>
    <n v="3"/>
    <n v="0"/>
    <n v="3"/>
    <n v="1628"/>
    <n v="1666"/>
    <n v="3294"/>
    <n v="1491"/>
    <n v="1979"/>
    <n v="3470"/>
    <x v="3"/>
    <x v="6"/>
  </r>
  <r>
    <x v="8"/>
    <n v="11"/>
    <n v="214"/>
    <n v="222"/>
    <n v="658"/>
    <n v="0"/>
    <n v="1105"/>
    <n v="631"/>
    <n v="1736"/>
    <n v="2"/>
    <s v="0"/>
    <n v="2"/>
    <n v="0"/>
    <n v="0"/>
    <n v="0"/>
    <n v="158"/>
    <n v="130"/>
    <n v="288"/>
    <n v="945"/>
    <n v="501"/>
    <n v="1446"/>
    <x v="3"/>
    <x v="6"/>
  </r>
  <r>
    <x v="9"/>
    <n v="67"/>
    <n v="132"/>
    <n v="494"/>
    <n v="706"/>
    <n v="0"/>
    <n v="1399"/>
    <n v="763"/>
    <n v="2162"/>
    <n v="59"/>
    <s v="0"/>
    <n v="59"/>
    <n v="0"/>
    <n v="0"/>
    <n v="0"/>
    <n v="318"/>
    <n v="349"/>
    <n v="667"/>
    <n v="1022"/>
    <n v="414"/>
    <n v="1436"/>
    <x v="3"/>
    <x v="6"/>
  </r>
  <r>
    <x v="10"/>
    <n v="130"/>
    <n v="288"/>
    <n v="467"/>
    <n v="528"/>
    <n v="0"/>
    <n v="1413"/>
    <n v="1313"/>
    <n v="2726"/>
    <n v="105"/>
    <s v="0"/>
    <n v="105"/>
    <n v="4"/>
    <n v="0"/>
    <n v="4"/>
    <n v="711"/>
    <n v="545"/>
    <n v="1256"/>
    <n v="593"/>
    <n v="768"/>
    <n v="1361"/>
    <x v="3"/>
    <x v="6"/>
  </r>
  <r>
    <x v="11"/>
    <n v="88"/>
    <n v="279"/>
    <n v="169"/>
    <n v="116"/>
    <n v="20"/>
    <n v="672"/>
    <n v="60"/>
    <n v="732"/>
    <n v="93"/>
    <s v="0"/>
    <n v="93"/>
    <n v="4"/>
    <n v="1"/>
    <n v="5"/>
    <n v="311"/>
    <n v="8"/>
    <n v="319"/>
    <n v="264"/>
    <n v="51"/>
    <n v="315"/>
    <x v="3"/>
    <x v="6"/>
  </r>
  <r>
    <x v="12"/>
    <n v="39"/>
    <n v="330"/>
    <n v="173"/>
    <n v="64"/>
    <n v="30"/>
    <n v="636"/>
    <n v="197"/>
    <n v="833"/>
    <n v="21"/>
    <s v="0"/>
    <n v="21"/>
    <n v="10"/>
    <n v="0"/>
    <n v="10"/>
    <n v="472"/>
    <n v="151"/>
    <n v="623"/>
    <n v="133"/>
    <n v="46"/>
    <n v="179"/>
    <x v="3"/>
    <x v="6"/>
  </r>
  <r>
    <x v="13"/>
    <n v="120"/>
    <n v="90"/>
    <n v="48"/>
    <n v="108"/>
    <n v="6"/>
    <n v="372"/>
    <n v="160"/>
    <n v="532"/>
    <n v="136"/>
    <s v="0"/>
    <n v="136"/>
    <n v="3"/>
    <n v="0"/>
    <n v="3"/>
    <n v="208"/>
    <n v="20"/>
    <n v="228"/>
    <n v="25"/>
    <n v="140"/>
    <n v="165"/>
    <x v="3"/>
    <x v="6"/>
  </r>
  <r>
    <x v="14"/>
    <n v="70"/>
    <n v="343"/>
    <n v="48"/>
    <n v="36"/>
    <n v="12"/>
    <n v="509"/>
    <n v="848"/>
    <n v="1357"/>
    <n v="52"/>
    <s v="0"/>
    <n v="52"/>
    <n v="7"/>
    <n v="0"/>
    <n v="7"/>
    <n v="409"/>
    <n v="848"/>
    <n v="1257"/>
    <n v="41"/>
    <n v="0"/>
    <n v="41"/>
    <x v="3"/>
    <x v="6"/>
  </r>
  <r>
    <x v="15"/>
    <n v="9"/>
    <n v="17"/>
    <n v="19"/>
    <n v="5"/>
    <n v="0"/>
    <n v="50"/>
    <n v="0"/>
    <n v="50"/>
    <n v="11"/>
    <s v="0"/>
    <n v="11"/>
    <n v="0"/>
    <n v="0"/>
    <n v="0"/>
    <n v="21"/>
    <n v="0"/>
    <n v="21"/>
    <n v="18"/>
    <n v="0"/>
    <n v="18"/>
    <x v="3"/>
    <x v="6"/>
  </r>
  <r>
    <x v="16"/>
    <n v="43"/>
    <n v="22"/>
    <n v="52"/>
    <n v="43"/>
    <n v="0"/>
    <n v="160"/>
    <n v="5"/>
    <n v="165"/>
    <n v="60"/>
    <s v="0"/>
    <n v="60"/>
    <n v="4"/>
    <n v="0"/>
    <n v="4"/>
    <n v="70"/>
    <n v="5"/>
    <n v="75"/>
    <n v="26"/>
    <n v="0"/>
    <n v="26"/>
    <x v="3"/>
    <x v="6"/>
  </r>
  <r>
    <x v="17"/>
    <n v="162"/>
    <n v="37"/>
    <n v="81"/>
    <n v="86"/>
    <n v="5"/>
    <n v="371"/>
    <n v="10"/>
    <n v="381"/>
    <n v="169"/>
    <s v="0"/>
    <n v="169"/>
    <n v="0"/>
    <n v="0"/>
    <n v="0"/>
    <n v="177"/>
    <n v="10"/>
    <n v="187"/>
    <n v="25"/>
    <n v="0"/>
    <n v="25"/>
    <x v="3"/>
    <x v="6"/>
  </r>
  <r>
    <x v="18"/>
    <n v="6678"/>
    <n v="37936"/>
    <n v="24526"/>
    <n v="13195"/>
    <n v="1987"/>
    <n v="84322"/>
    <n v="33227"/>
    <n v="117549"/>
    <n v="8476"/>
    <s v="15"/>
    <n v="8491"/>
    <n v="1254"/>
    <n v="642"/>
    <n v="1896"/>
    <n v="46778"/>
    <n v="13274"/>
    <n v="60052"/>
    <n v="27814"/>
    <n v="19296"/>
    <n v="47110"/>
    <x v="3"/>
    <x v="6"/>
  </r>
  <r>
    <x v="0"/>
    <n v="3410"/>
    <n v="5716"/>
    <n v="5774"/>
    <n v="3950"/>
    <n v="562"/>
    <n v="19412"/>
    <n v="7760"/>
    <n v="27172"/>
    <n v="7510"/>
    <s v="8"/>
    <n v="7518"/>
    <n v="408"/>
    <n v="2"/>
    <n v="410"/>
    <n v="8365"/>
    <n v="6858"/>
    <n v="15223"/>
    <n v="3129"/>
    <n v="892"/>
    <n v="4021"/>
    <x v="4"/>
    <x v="6"/>
  </r>
  <r>
    <x v="1"/>
    <n v="110"/>
    <n v="406"/>
    <n v="185"/>
    <n v="362"/>
    <n v="2"/>
    <n v="1065"/>
    <n v="1019"/>
    <n v="2084"/>
    <n v="36"/>
    <s v="0"/>
    <n v="36"/>
    <n v="0"/>
    <n v="0"/>
    <n v="0"/>
    <n v="426"/>
    <n v="273"/>
    <n v="699"/>
    <n v="603"/>
    <n v="746"/>
    <n v="1349"/>
    <x v="4"/>
    <x v="6"/>
  </r>
  <r>
    <x v="2"/>
    <n v="205"/>
    <n v="1317"/>
    <n v="478"/>
    <n v="1123"/>
    <n v="0"/>
    <n v="3123"/>
    <n v="564"/>
    <n v="3687"/>
    <n v="12"/>
    <s v="0"/>
    <n v="12"/>
    <n v="0"/>
    <n v="0"/>
    <n v="0"/>
    <n v="946"/>
    <n v="138"/>
    <n v="1084"/>
    <n v="2165"/>
    <n v="426"/>
    <n v="2591"/>
    <x v="4"/>
    <x v="6"/>
  </r>
  <r>
    <x v="3"/>
    <n v="708"/>
    <n v="4743"/>
    <n v="3693"/>
    <n v="1411"/>
    <n v="140"/>
    <n v="10695"/>
    <n v="6046"/>
    <n v="16741"/>
    <n v="166"/>
    <s v="0"/>
    <n v="166"/>
    <n v="188"/>
    <n v="334"/>
    <n v="522"/>
    <n v="7095"/>
    <n v="1677"/>
    <n v="8772"/>
    <n v="3246"/>
    <n v="4035"/>
    <n v="7281"/>
    <x v="4"/>
    <x v="6"/>
  </r>
  <r>
    <x v="4"/>
    <n v="108"/>
    <n v="3396"/>
    <n v="2598"/>
    <n v="758"/>
    <n v="26"/>
    <n v="6886"/>
    <n v="478"/>
    <n v="7364"/>
    <n v="57"/>
    <s v="0"/>
    <n v="57"/>
    <n v="5"/>
    <n v="0"/>
    <n v="5"/>
    <n v="5371"/>
    <n v="101"/>
    <n v="5472"/>
    <n v="1453"/>
    <n v="377"/>
    <n v="1830"/>
    <x v="4"/>
    <x v="6"/>
  </r>
  <r>
    <x v="5"/>
    <n v="576"/>
    <n v="18042"/>
    <n v="7685"/>
    <n v="1467"/>
    <n v="977"/>
    <n v="28747"/>
    <n v="6214"/>
    <n v="34961"/>
    <n v="107"/>
    <s v="0"/>
    <n v="107"/>
    <n v="9"/>
    <n v="0"/>
    <n v="9"/>
    <n v="17119"/>
    <n v="1200"/>
    <n v="18319"/>
    <n v="11512"/>
    <n v="5014"/>
    <n v="16526"/>
    <x v="4"/>
    <x v="6"/>
  </r>
  <r>
    <x v="6"/>
    <n v="526"/>
    <n v="1821"/>
    <n v="235"/>
    <n v="24"/>
    <n v="2"/>
    <n v="2608"/>
    <n v="200"/>
    <n v="2808"/>
    <n v="54"/>
    <s v="0"/>
    <n v="54"/>
    <n v="0"/>
    <n v="0"/>
    <n v="0"/>
    <n v="2292"/>
    <n v="63"/>
    <n v="2355"/>
    <n v="262"/>
    <n v="137"/>
    <n v="399"/>
    <x v="4"/>
    <x v="6"/>
  </r>
  <r>
    <x v="7"/>
    <n v="7"/>
    <n v="11"/>
    <n v="2"/>
    <n v="11"/>
    <n v="30"/>
    <n v="61"/>
    <n v="12"/>
    <n v="73"/>
    <n v="42"/>
    <s v="0"/>
    <n v="42"/>
    <n v="0"/>
    <n v="0"/>
    <n v="0"/>
    <n v="12"/>
    <n v="10"/>
    <n v="22"/>
    <n v="7"/>
    <n v="2"/>
    <n v="9"/>
    <x v="4"/>
    <x v="6"/>
  </r>
  <r>
    <x v="8"/>
    <n v="1"/>
    <n v="5"/>
    <n v="8"/>
    <n v="5"/>
    <n v="0"/>
    <n v="19"/>
    <n v="2"/>
    <n v="21"/>
    <n v="3"/>
    <s v="0"/>
    <n v="3"/>
    <n v="0"/>
    <n v="0"/>
    <n v="0"/>
    <n v="5"/>
    <n v="0"/>
    <n v="5"/>
    <n v="11"/>
    <n v="2"/>
    <n v="13"/>
    <x v="4"/>
    <x v="6"/>
  </r>
  <r>
    <x v="9"/>
    <n v="9"/>
    <n v="1"/>
    <n v="6"/>
    <n v="2"/>
    <n v="0"/>
    <n v="18"/>
    <n v="2"/>
    <n v="20"/>
    <n v="14"/>
    <s v="0"/>
    <n v="14"/>
    <n v="0"/>
    <n v="0"/>
    <n v="0"/>
    <n v="3"/>
    <n v="0"/>
    <n v="3"/>
    <n v="1"/>
    <n v="2"/>
    <n v="3"/>
    <x v="4"/>
    <x v="6"/>
  </r>
  <r>
    <x v="10"/>
    <n v="8"/>
    <n v="3"/>
    <n v="16"/>
    <n v="1"/>
    <n v="0"/>
    <n v="28"/>
    <n v="0"/>
    <n v="28"/>
    <n v="24"/>
    <s v="0"/>
    <n v="24"/>
    <n v="0"/>
    <n v="0"/>
    <n v="0"/>
    <n v="3"/>
    <n v="0"/>
    <n v="3"/>
    <n v="1"/>
    <n v="0"/>
    <n v="1"/>
    <x v="4"/>
    <x v="6"/>
  </r>
  <r>
    <x v="11"/>
    <n v="13"/>
    <n v="190"/>
    <n v="98"/>
    <n v="102"/>
    <n v="11"/>
    <n v="414"/>
    <n v="102"/>
    <n v="516"/>
    <n v="16"/>
    <s v="0"/>
    <n v="16"/>
    <n v="0"/>
    <n v="0"/>
    <n v="0"/>
    <n v="168"/>
    <n v="27"/>
    <n v="195"/>
    <n v="230"/>
    <n v="75"/>
    <n v="305"/>
    <x v="4"/>
    <x v="6"/>
  </r>
  <r>
    <x v="12"/>
    <n v="27"/>
    <n v="310"/>
    <n v="95"/>
    <n v="57"/>
    <n v="0"/>
    <n v="489"/>
    <n v="150"/>
    <n v="639"/>
    <n v="22"/>
    <s v="0"/>
    <n v="22"/>
    <n v="0"/>
    <n v="0"/>
    <n v="0"/>
    <n v="326"/>
    <n v="70"/>
    <n v="396"/>
    <n v="141"/>
    <n v="80"/>
    <n v="221"/>
    <x v="4"/>
    <x v="6"/>
  </r>
  <r>
    <x v="13"/>
    <n v="206"/>
    <n v="202"/>
    <n v="40"/>
    <n v="222"/>
    <n v="1"/>
    <n v="671"/>
    <n v="196"/>
    <n v="867"/>
    <n v="430"/>
    <s v="0"/>
    <n v="430"/>
    <n v="0"/>
    <n v="0"/>
    <n v="0"/>
    <n v="214"/>
    <n v="27"/>
    <n v="241"/>
    <n v="27"/>
    <n v="169"/>
    <n v="196"/>
    <x v="4"/>
    <x v="6"/>
  </r>
  <r>
    <x v="14"/>
    <n v="94"/>
    <n v="92"/>
    <n v="20"/>
    <n v="25"/>
    <n v="14"/>
    <n v="245"/>
    <n v="151"/>
    <n v="396"/>
    <n v="64"/>
    <s v="0"/>
    <n v="64"/>
    <n v="3"/>
    <n v="0"/>
    <n v="3"/>
    <n v="149"/>
    <n v="151"/>
    <n v="300"/>
    <n v="29"/>
    <n v="0"/>
    <n v="29"/>
    <x v="4"/>
    <x v="6"/>
  </r>
  <r>
    <x v="15"/>
    <n v="6"/>
    <n v="2"/>
    <n v="7"/>
    <n v="1"/>
    <n v="0"/>
    <n v="16"/>
    <n v="0"/>
    <n v="16"/>
    <n v="2"/>
    <s v="0"/>
    <n v="2"/>
    <n v="0"/>
    <n v="0"/>
    <n v="0"/>
    <n v="9"/>
    <n v="0"/>
    <n v="9"/>
    <n v="5"/>
    <n v="0"/>
    <n v="5"/>
    <x v="4"/>
    <x v="6"/>
  </r>
  <r>
    <x v="16"/>
    <n v="51"/>
    <n v="30"/>
    <n v="29"/>
    <n v="46"/>
    <n v="11"/>
    <n v="167"/>
    <n v="2"/>
    <n v="169"/>
    <n v="95"/>
    <s v="0"/>
    <n v="95"/>
    <n v="0"/>
    <n v="0"/>
    <n v="0"/>
    <n v="59"/>
    <n v="2"/>
    <n v="61"/>
    <n v="13"/>
    <n v="0"/>
    <n v="13"/>
    <x v="4"/>
    <x v="6"/>
  </r>
  <r>
    <x v="17"/>
    <n v="92"/>
    <n v="187"/>
    <n v="109"/>
    <n v="43"/>
    <n v="7"/>
    <n v="438"/>
    <n v="25"/>
    <n v="463"/>
    <n v="154"/>
    <s v="0"/>
    <n v="154"/>
    <n v="1"/>
    <n v="0"/>
    <n v="1"/>
    <n v="256"/>
    <n v="25"/>
    <n v="281"/>
    <n v="27"/>
    <n v="0"/>
    <n v="27"/>
    <x v="4"/>
    <x v="6"/>
  </r>
  <r>
    <x v="18"/>
    <n v="6157"/>
    <n v="36474"/>
    <n v="21078"/>
    <n v="9610"/>
    <n v="1783"/>
    <n v="75102"/>
    <n v="22923"/>
    <n v="98025"/>
    <n v="8808"/>
    <s v="8"/>
    <n v="8816"/>
    <n v="614"/>
    <n v="336"/>
    <n v="950"/>
    <n v="42818"/>
    <n v="10622"/>
    <n v="53440"/>
    <n v="22862"/>
    <n v="11957"/>
    <n v="34819"/>
    <x v="4"/>
    <x v="6"/>
  </r>
  <r>
    <x v="0"/>
    <n v="3915"/>
    <n v="6375"/>
    <n v="5572"/>
    <n v="3945"/>
    <n v="435"/>
    <n v="20242"/>
    <n v="12232"/>
    <n v="32474"/>
    <n v="7517"/>
    <s v="8"/>
    <n v="7525"/>
    <n v="252"/>
    <n v="56"/>
    <n v="308"/>
    <n v="9193"/>
    <n v="9831"/>
    <n v="19024"/>
    <n v="3280"/>
    <n v="2337"/>
    <n v="5617"/>
    <x v="5"/>
    <x v="6"/>
  </r>
  <r>
    <x v="1"/>
    <n v="47"/>
    <n v="333"/>
    <n v="139"/>
    <n v="143"/>
    <n v="0"/>
    <n v="662"/>
    <n v="608"/>
    <n v="1270"/>
    <n v="16"/>
    <s v="0"/>
    <n v="16"/>
    <n v="0"/>
    <n v="4"/>
    <n v="4"/>
    <n v="329"/>
    <n v="252"/>
    <n v="581"/>
    <n v="317"/>
    <n v="352"/>
    <n v="669"/>
    <x v="5"/>
    <x v="6"/>
  </r>
  <r>
    <x v="2"/>
    <n v="98"/>
    <n v="994"/>
    <n v="581"/>
    <n v="946"/>
    <n v="0"/>
    <n v="2619"/>
    <n v="638"/>
    <n v="3257"/>
    <n v="9"/>
    <s v="0"/>
    <n v="9"/>
    <n v="0"/>
    <n v="7"/>
    <n v="7"/>
    <n v="812"/>
    <n v="252"/>
    <n v="1064"/>
    <n v="1798"/>
    <n v="379"/>
    <n v="2177"/>
    <x v="5"/>
    <x v="6"/>
  </r>
  <r>
    <x v="3"/>
    <n v="821"/>
    <n v="3761"/>
    <n v="3298"/>
    <n v="1066"/>
    <n v="157"/>
    <n v="9103"/>
    <n v="4762"/>
    <n v="13865"/>
    <n v="149"/>
    <s v="0"/>
    <n v="149"/>
    <n v="82"/>
    <n v="288"/>
    <n v="370"/>
    <n v="5741"/>
    <n v="1402"/>
    <n v="7143"/>
    <n v="3131"/>
    <n v="3072"/>
    <n v="6203"/>
    <x v="5"/>
    <x v="6"/>
  </r>
  <r>
    <x v="4"/>
    <n v="162"/>
    <n v="2017"/>
    <n v="2783"/>
    <n v="428"/>
    <n v="38"/>
    <n v="5428"/>
    <n v="242"/>
    <n v="5670"/>
    <n v="66"/>
    <s v="0"/>
    <n v="66"/>
    <n v="4"/>
    <n v="1"/>
    <n v="5"/>
    <n v="4310"/>
    <n v="109"/>
    <n v="4419"/>
    <n v="1048"/>
    <n v="132"/>
    <n v="1180"/>
    <x v="5"/>
    <x v="6"/>
  </r>
  <r>
    <x v="5"/>
    <n v="423"/>
    <n v="16020"/>
    <n v="7861"/>
    <n v="2048"/>
    <n v="846"/>
    <n v="27198"/>
    <n v="8158"/>
    <n v="35356"/>
    <n v="107"/>
    <s v="0"/>
    <n v="107"/>
    <n v="10"/>
    <n v="12"/>
    <n v="22"/>
    <n v="16394"/>
    <n v="1477"/>
    <n v="17871"/>
    <n v="10687"/>
    <n v="6669"/>
    <n v="17356"/>
    <x v="5"/>
    <x v="6"/>
  </r>
  <r>
    <x v="6"/>
    <n v="402"/>
    <n v="1673"/>
    <n v="228"/>
    <n v="14"/>
    <n v="13"/>
    <n v="2330"/>
    <n v="42"/>
    <n v="2372"/>
    <n v="31"/>
    <s v="0"/>
    <n v="31"/>
    <n v="0"/>
    <n v="4"/>
    <n v="4"/>
    <n v="1994"/>
    <n v="31"/>
    <n v="2025"/>
    <n v="305"/>
    <n v="7"/>
    <n v="312"/>
    <x v="5"/>
    <x v="6"/>
  </r>
  <r>
    <x v="7"/>
    <n v="3"/>
    <n v="3"/>
    <n v="5"/>
    <n v="13"/>
    <n v="0"/>
    <n v="24"/>
    <n v="13"/>
    <n v="37"/>
    <n v="19"/>
    <s v="0"/>
    <n v="19"/>
    <n v="0"/>
    <n v="1"/>
    <n v="1"/>
    <n v="2"/>
    <n v="5"/>
    <n v="7"/>
    <n v="3"/>
    <n v="7"/>
    <n v="10"/>
    <x v="5"/>
    <x v="6"/>
  </r>
  <r>
    <x v="8"/>
    <n v="17"/>
    <n v="26"/>
    <n v="10"/>
    <n v="10"/>
    <n v="0"/>
    <n v="63"/>
    <n v="3"/>
    <n v="66"/>
    <n v="10"/>
    <s v="0"/>
    <n v="10"/>
    <n v="0"/>
    <n v="3"/>
    <n v="3"/>
    <n v="44"/>
    <n v="0"/>
    <n v="44"/>
    <n v="9"/>
    <n v="0"/>
    <n v="9"/>
    <x v="5"/>
    <x v="6"/>
  </r>
  <r>
    <x v="9"/>
    <n v="7"/>
    <n v="8"/>
    <n v="9"/>
    <n v="4"/>
    <n v="0"/>
    <n v="28"/>
    <n v="1"/>
    <n v="29"/>
    <n v="6"/>
    <s v="0"/>
    <n v="6"/>
    <n v="4"/>
    <n v="1"/>
    <n v="5"/>
    <n v="10"/>
    <n v="0"/>
    <n v="10"/>
    <n v="8"/>
    <n v="0"/>
    <n v="8"/>
    <x v="5"/>
    <x v="6"/>
  </r>
  <r>
    <x v="10"/>
    <n v="19"/>
    <n v="1"/>
    <n v="9"/>
    <n v="2"/>
    <n v="0"/>
    <n v="31"/>
    <n v="26"/>
    <n v="57"/>
    <n v="2"/>
    <s v="0"/>
    <n v="2"/>
    <n v="0"/>
    <n v="0"/>
    <n v="0"/>
    <n v="20"/>
    <n v="26"/>
    <n v="46"/>
    <n v="9"/>
    <n v="0"/>
    <n v="9"/>
    <x v="5"/>
    <x v="6"/>
  </r>
  <r>
    <x v="11"/>
    <n v="43"/>
    <n v="155"/>
    <n v="116"/>
    <n v="66"/>
    <n v="7"/>
    <n v="387"/>
    <n v="37"/>
    <n v="424"/>
    <n v="16"/>
    <s v="0"/>
    <n v="16"/>
    <n v="0"/>
    <n v="3"/>
    <n v="3"/>
    <n v="152"/>
    <n v="17"/>
    <n v="169"/>
    <n v="219"/>
    <n v="17"/>
    <n v="236"/>
    <x v="5"/>
    <x v="6"/>
  </r>
  <r>
    <x v="12"/>
    <n v="17"/>
    <n v="234"/>
    <n v="42"/>
    <n v="60"/>
    <n v="0"/>
    <n v="353"/>
    <n v="63"/>
    <n v="416"/>
    <n v="13"/>
    <s v="0"/>
    <n v="13"/>
    <n v="0"/>
    <n v="4"/>
    <n v="4"/>
    <n v="210"/>
    <n v="39"/>
    <n v="249"/>
    <n v="130"/>
    <n v="20"/>
    <n v="150"/>
    <x v="5"/>
    <x v="6"/>
  </r>
  <r>
    <x v="13"/>
    <n v="40"/>
    <n v="171"/>
    <n v="139"/>
    <n v="21"/>
    <n v="34"/>
    <n v="405"/>
    <n v="349"/>
    <n v="754"/>
    <n v="88"/>
    <s v="0"/>
    <n v="88"/>
    <n v="0"/>
    <n v="0"/>
    <n v="0"/>
    <n v="263"/>
    <n v="51"/>
    <n v="314"/>
    <n v="54"/>
    <n v="298"/>
    <n v="352"/>
    <x v="5"/>
    <x v="6"/>
  </r>
  <r>
    <x v="14"/>
    <n v="103"/>
    <n v="197"/>
    <n v="62"/>
    <n v="24"/>
    <n v="0"/>
    <n v="386"/>
    <n v="80"/>
    <n v="466"/>
    <n v="90"/>
    <s v="0"/>
    <n v="90"/>
    <n v="0"/>
    <n v="3"/>
    <n v="3"/>
    <n v="274"/>
    <n v="77"/>
    <n v="351"/>
    <n v="22"/>
    <n v="0"/>
    <n v="22"/>
    <x v="5"/>
    <x v="6"/>
  </r>
  <r>
    <x v="15"/>
    <n v="83"/>
    <n v="15"/>
    <n v="0"/>
    <n v="1"/>
    <n v="0"/>
    <n v="99"/>
    <n v="1"/>
    <n v="100"/>
    <n v="2"/>
    <s v="0"/>
    <n v="2"/>
    <n v="0"/>
    <n v="1"/>
    <n v="1"/>
    <n v="93"/>
    <n v="0"/>
    <n v="93"/>
    <n v="4"/>
    <n v="0"/>
    <n v="4"/>
    <x v="5"/>
    <x v="6"/>
  </r>
  <r>
    <x v="16"/>
    <n v="40"/>
    <n v="46"/>
    <n v="65"/>
    <n v="45"/>
    <n v="0"/>
    <n v="196"/>
    <n v="6"/>
    <n v="202"/>
    <n v="92"/>
    <s v="0"/>
    <n v="92"/>
    <n v="0"/>
    <n v="6"/>
    <n v="6"/>
    <n v="71"/>
    <n v="0"/>
    <n v="71"/>
    <n v="33"/>
    <n v="0"/>
    <n v="33"/>
    <x v="5"/>
    <x v="6"/>
  </r>
  <r>
    <x v="17"/>
    <n v="164"/>
    <n v="214"/>
    <n v="75"/>
    <n v="85"/>
    <n v="3"/>
    <n v="541"/>
    <n v="34"/>
    <n v="575"/>
    <n v="156"/>
    <s v="0"/>
    <n v="156"/>
    <n v="0"/>
    <n v="0"/>
    <n v="0"/>
    <n v="358"/>
    <n v="10"/>
    <n v="368"/>
    <n v="27"/>
    <n v="24"/>
    <n v="51"/>
    <x v="5"/>
    <x v="6"/>
  </r>
  <r>
    <x v="18"/>
    <n v="6404"/>
    <n v="32243"/>
    <n v="20994"/>
    <n v="8921"/>
    <n v="1533"/>
    <n v="70095"/>
    <n v="27295"/>
    <n v="97390"/>
    <n v="8389"/>
    <s v="8"/>
    <n v="8397"/>
    <n v="352"/>
    <n v="394"/>
    <n v="746"/>
    <n v="40270"/>
    <n v="13579"/>
    <n v="53849"/>
    <n v="21084"/>
    <n v="13314"/>
    <n v="34398"/>
    <x v="5"/>
    <x v="6"/>
  </r>
  <r>
    <x v="0"/>
    <n v="1437"/>
    <n v="10262"/>
    <n v="11678"/>
    <n v="5045"/>
    <n v="703"/>
    <n v="29125"/>
    <n v="19219"/>
    <n v="48344"/>
    <n v="5465"/>
    <s v="24"/>
    <n v="5489"/>
    <n v="1605"/>
    <n v="209"/>
    <n v="1814"/>
    <n v="16098"/>
    <n v="13957"/>
    <n v="30055"/>
    <n v="5957"/>
    <n v="5029"/>
    <n v="10986"/>
    <x v="6"/>
    <x v="6"/>
  </r>
  <r>
    <x v="1"/>
    <n v="40"/>
    <n v="382"/>
    <n v="173"/>
    <n v="214"/>
    <n v="10"/>
    <n v="819"/>
    <n v="1208"/>
    <n v="2027"/>
    <n v="21"/>
    <s v="0"/>
    <n v="21"/>
    <n v="0"/>
    <n v="3"/>
    <n v="3"/>
    <n v="308"/>
    <n v="191"/>
    <n v="499"/>
    <n v="490"/>
    <n v="1014"/>
    <n v="1504"/>
    <x v="6"/>
    <x v="6"/>
  </r>
  <r>
    <x v="2"/>
    <n v="208"/>
    <n v="1994"/>
    <n v="747"/>
    <n v="1985"/>
    <n v="7"/>
    <n v="4941"/>
    <n v="1601"/>
    <n v="6542"/>
    <n v="20"/>
    <s v="0"/>
    <n v="20"/>
    <n v="0"/>
    <n v="1"/>
    <n v="1"/>
    <n v="1463"/>
    <n v="170"/>
    <n v="1633"/>
    <n v="3458"/>
    <n v="1430"/>
    <n v="4888"/>
    <x v="6"/>
    <x v="6"/>
  </r>
  <r>
    <x v="3"/>
    <n v="597"/>
    <n v="3392"/>
    <n v="2850"/>
    <n v="986"/>
    <n v="136"/>
    <n v="7961"/>
    <n v="6352"/>
    <n v="14313"/>
    <n v="125"/>
    <s v="0"/>
    <n v="125"/>
    <n v="90"/>
    <n v="358"/>
    <n v="448"/>
    <n v="5103"/>
    <n v="1343"/>
    <n v="6446"/>
    <n v="2643"/>
    <n v="4651"/>
    <n v="7294"/>
    <x v="6"/>
    <x v="6"/>
  </r>
  <r>
    <x v="4"/>
    <n v="14"/>
    <n v="1847"/>
    <n v="2141"/>
    <n v="908"/>
    <n v="20"/>
    <n v="4930"/>
    <n v="1173"/>
    <n v="6103"/>
    <n v="56"/>
    <s v="0"/>
    <n v="56"/>
    <n v="0"/>
    <n v="6"/>
    <n v="6"/>
    <n v="3244"/>
    <n v="95"/>
    <n v="3339"/>
    <n v="1630"/>
    <n v="1072"/>
    <n v="2702"/>
    <x v="6"/>
    <x v="6"/>
  </r>
  <r>
    <x v="5"/>
    <n v="362"/>
    <n v="18684"/>
    <n v="7998"/>
    <n v="2905"/>
    <n v="1084"/>
    <n v="31033"/>
    <n v="11492"/>
    <n v="42525"/>
    <n v="49"/>
    <s v="0"/>
    <n v="49"/>
    <n v="40"/>
    <n v="10"/>
    <n v="50"/>
    <n v="19161"/>
    <n v="2557"/>
    <n v="21718"/>
    <n v="11783"/>
    <n v="8925"/>
    <n v="20708"/>
    <x v="6"/>
    <x v="6"/>
  </r>
  <r>
    <x v="6"/>
    <n v="442"/>
    <n v="1765"/>
    <n v="302"/>
    <n v="34"/>
    <n v="30"/>
    <n v="2573"/>
    <n v="331"/>
    <n v="2904"/>
    <n v="28"/>
    <s v="0"/>
    <n v="28"/>
    <n v="6"/>
    <n v="0"/>
    <n v="6"/>
    <n v="2221"/>
    <n v="81"/>
    <n v="2302"/>
    <n v="318"/>
    <n v="250"/>
    <n v="568"/>
    <x v="6"/>
    <x v="6"/>
  </r>
  <r>
    <x v="7"/>
    <n v="6"/>
    <n v="24"/>
    <n v="29"/>
    <n v="1"/>
    <n v="0"/>
    <n v="60"/>
    <n v="0"/>
    <n v="60"/>
    <n v="0"/>
    <s v="0"/>
    <n v="0"/>
    <n v="0"/>
    <n v="0"/>
    <n v="0"/>
    <n v="38"/>
    <n v="0"/>
    <n v="38"/>
    <n v="22"/>
    <n v="0"/>
    <n v="22"/>
    <x v="6"/>
    <x v="6"/>
  </r>
  <r>
    <x v="8"/>
    <n v="0"/>
    <n v="5"/>
    <n v="7"/>
    <n v="2"/>
    <n v="10"/>
    <n v="24"/>
    <n v="5"/>
    <n v="29"/>
    <n v="10"/>
    <s v="0"/>
    <n v="10"/>
    <n v="5"/>
    <n v="0"/>
    <n v="5"/>
    <n v="0"/>
    <n v="3"/>
    <n v="3"/>
    <n v="9"/>
    <n v="2"/>
    <n v="11"/>
    <x v="6"/>
    <x v="6"/>
  </r>
  <r>
    <x v="9"/>
    <n v="0"/>
    <n v="2"/>
    <n v="5"/>
    <n v="11"/>
    <n v="0"/>
    <n v="18"/>
    <n v="0"/>
    <n v="18"/>
    <n v="11"/>
    <s v="0"/>
    <n v="11"/>
    <n v="0"/>
    <n v="0"/>
    <n v="0"/>
    <n v="5"/>
    <n v="0"/>
    <n v="5"/>
    <n v="2"/>
    <n v="0"/>
    <n v="2"/>
    <x v="6"/>
    <x v="6"/>
  </r>
  <r>
    <x v="10"/>
    <n v="0"/>
    <n v="0"/>
    <n v="1"/>
    <n v="2"/>
    <n v="0"/>
    <n v="3"/>
    <n v="7"/>
    <n v="10"/>
    <n v="2"/>
    <s v="0"/>
    <n v="2"/>
    <n v="0"/>
    <n v="0"/>
    <n v="0"/>
    <n v="0"/>
    <n v="7"/>
    <n v="7"/>
    <n v="1"/>
    <n v="0"/>
    <n v="1"/>
    <x v="6"/>
    <x v="6"/>
  </r>
  <r>
    <x v="11"/>
    <n v="16"/>
    <n v="161"/>
    <n v="66"/>
    <n v="57"/>
    <n v="7"/>
    <n v="307"/>
    <n v="16"/>
    <n v="323"/>
    <n v="9"/>
    <s v="0"/>
    <n v="9"/>
    <n v="0"/>
    <n v="0"/>
    <n v="0"/>
    <n v="120"/>
    <n v="3"/>
    <n v="123"/>
    <n v="178"/>
    <n v="13"/>
    <n v="191"/>
    <x v="6"/>
    <x v="6"/>
  </r>
  <r>
    <x v="12"/>
    <n v="20"/>
    <n v="306"/>
    <n v="93"/>
    <n v="55"/>
    <n v="0"/>
    <n v="474"/>
    <n v="284"/>
    <n v="758"/>
    <n v="7"/>
    <s v="0"/>
    <n v="7"/>
    <n v="0"/>
    <n v="8"/>
    <n v="8"/>
    <n v="310"/>
    <n v="65"/>
    <n v="375"/>
    <n v="157"/>
    <n v="211"/>
    <n v="368"/>
    <x v="6"/>
    <x v="6"/>
  </r>
  <r>
    <x v="13"/>
    <n v="32"/>
    <n v="153"/>
    <n v="168"/>
    <n v="65"/>
    <n v="0"/>
    <n v="418"/>
    <n v="344"/>
    <n v="762"/>
    <n v="17"/>
    <s v="0"/>
    <n v="17"/>
    <n v="0"/>
    <n v="1"/>
    <n v="1"/>
    <n v="314"/>
    <n v="71"/>
    <n v="385"/>
    <n v="87"/>
    <n v="272"/>
    <n v="359"/>
    <x v="6"/>
    <x v="6"/>
  </r>
  <r>
    <x v="14"/>
    <n v="114"/>
    <n v="228"/>
    <n v="51"/>
    <n v="51"/>
    <n v="16"/>
    <n v="460"/>
    <n v="47"/>
    <n v="507"/>
    <n v="35"/>
    <s v="0"/>
    <n v="35"/>
    <n v="10"/>
    <n v="0"/>
    <n v="10"/>
    <n v="364"/>
    <n v="47"/>
    <n v="411"/>
    <n v="51"/>
    <n v="0"/>
    <n v="51"/>
    <x v="6"/>
    <x v="6"/>
  </r>
  <r>
    <x v="15"/>
    <n v="30"/>
    <n v="3"/>
    <n v="6"/>
    <n v="2"/>
    <n v="0"/>
    <n v="41"/>
    <n v="14"/>
    <n v="55"/>
    <n v="1"/>
    <s v="0"/>
    <n v="1"/>
    <n v="0"/>
    <n v="0"/>
    <n v="0"/>
    <n v="35"/>
    <n v="8"/>
    <n v="43"/>
    <n v="5"/>
    <n v="6"/>
    <n v="11"/>
    <x v="6"/>
    <x v="6"/>
  </r>
  <r>
    <x v="16"/>
    <n v="79"/>
    <n v="82"/>
    <n v="72"/>
    <n v="51"/>
    <n v="3"/>
    <n v="287"/>
    <n v="20"/>
    <n v="307"/>
    <n v="64"/>
    <s v="0"/>
    <n v="64"/>
    <n v="3"/>
    <n v="0"/>
    <n v="3"/>
    <n v="192"/>
    <n v="7"/>
    <n v="199"/>
    <n v="28"/>
    <n v="13"/>
    <n v="41"/>
    <x v="6"/>
    <x v="6"/>
  </r>
  <r>
    <x v="17"/>
    <n v="418"/>
    <n v="507"/>
    <n v="146"/>
    <n v="52"/>
    <n v="5"/>
    <n v="1128"/>
    <n v="36"/>
    <n v="1164"/>
    <n v="89"/>
    <s v="0"/>
    <n v="89"/>
    <n v="5"/>
    <n v="0"/>
    <n v="5"/>
    <n v="999"/>
    <n v="27"/>
    <n v="1026"/>
    <n v="35"/>
    <n v="9"/>
    <n v="44"/>
    <x v="6"/>
    <x v="6"/>
  </r>
  <r>
    <x v="18"/>
    <n v="3815"/>
    <n v="39797"/>
    <n v="26533"/>
    <n v="12426"/>
    <n v="2031"/>
    <n v="84602"/>
    <n v="42149"/>
    <n v="126751"/>
    <n v="6009"/>
    <s v="24"/>
    <n v="6033"/>
    <n v="1764"/>
    <n v="596"/>
    <n v="2360"/>
    <n v="49975"/>
    <n v="18632"/>
    <n v="68607"/>
    <n v="26854"/>
    <n v="22897"/>
    <n v="49751"/>
    <x v="6"/>
    <x v="6"/>
  </r>
  <r>
    <x v="0"/>
    <n v="4209"/>
    <n v="11911"/>
    <n v="15558"/>
    <n v="5110"/>
    <n v="749"/>
    <n v="37537"/>
    <n v="22611"/>
    <n v="60148"/>
    <n v="6381"/>
    <s v="23"/>
    <n v="6404"/>
    <n v="1178"/>
    <n v="219"/>
    <n v="1397"/>
    <n v="22926"/>
    <n v="17179"/>
    <n v="40105"/>
    <n v="7052"/>
    <n v="5190"/>
    <n v="12242"/>
    <x v="7"/>
    <x v="6"/>
  </r>
  <r>
    <x v="1"/>
    <n v="30"/>
    <n v="362"/>
    <n v="253"/>
    <n v="291"/>
    <n v="0"/>
    <n v="936"/>
    <n v="919"/>
    <n v="1855"/>
    <n v="21"/>
    <s v="0"/>
    <n v="21"/>
    <n v="6"/>
    <n v="1"/>
    <n v="7"/>
    <n v="278"/>
    <n v="198"/>
    <n v="476"/>
    <n v="631"/>
    <n v="720"/>
    <n v="1351"/>
    <x v="7"/>
    <x v="6"/>
  </r>
  <r>
    <x v="2"/>
    <n v="104"/>
    <n v="1058"/>
    <n v="573"/>
    <n v="1138"/>
    <n v="0"/>
    <n v="2873"/>
    <n v="926"/>
    <n v="3799"/>
    <n v="15"/>
    <s v="0"/>
    <n v="15"/>
    <n v="0"/>
    <n v="1"/>
    <n v="1"/>
    <n v="754"/>
    <n v="188"/>
    <n v="942"/>
    <n v="2104"/>
    <n v="737"/>
    <n v="2841"/>
    <x v="7"/>
    <x v="6"/>
  </r>
  <r>
    <x v="3"/>
    <n v="578"/>
    <n v="4370"/>
    <n v="3431"/>
    <n v="969"/>
    <n v="179"/>
    <n v="9527"/>
    <n v="4917"/>
    <n v="14444"/>
    <n v="123"/>
    <s v="0"/>
    <n v="123"/>
    <n v="136"/>
    <n v="332"/>
    <n v="468"/>
    <n v="6326"/>
    <n v="1146"/>
    <n v="7472"/>
    <n v="2942"/>
    <n v="3439"/>
    <n v="6381"/>
    <x v="7"/>
    <x v="6"/>
  </r>
  <r>
    <x v="4"/>
    <n v="104"/>
    <n v="2079"/>
    <n v="2480"/>
    <n v="1049"/>
    <n v="38"/>
    <n v="5750"/>
    <n v="810"/>
    <n v="6560"/>
    <n v="63"/>
    <s v="0"/>
    <n v="63"/>
    <n v="7"/>
    <n v="6"/>
    <n v="13"/>
    <n v="3615"/>
    <n v="71"/>
    <n v="3686"/>
    <n v="2065"/>
    <n v="733"/>
    <n v="2798"/>
    <x v="7"/>
    <x v="6"/>
  </r>
  <r>
    <x v="5"/>
    <n v="515"/>
    <n v="18887"/>
    <n v="9666"/>
    <n v="2430"/>
    <n v="1252"/>
    <n v="32750"/>
    <n v="11374"/>
    <n v="44124"/>
    <n v="94"/>
    <s v="0"/>
    <n v="94"/>
    <n v="24"/>
    <n v="8"/>
    <n v="32"/>
    <n v="20197"/>
    <n v="2505"/>
    <n v="22702"/>
    <n v="12435"/>
    <n v="8861"/>
    <n v="21296"/>
    <x v="7"/>
    <x v="6"/>
  </r>
  <r>
    <x v="6"/>
    <n v="883"/>
    <n v="2391"/>
    <n v="700"/>
    <n v="91"/>
    <n v="35"/>
    <n v="4100"/>
    <n v="509"/>
    <n v="4609"/>
    <n v="55"/>
    <s v="0"/>
    <n v="55"/>
    <n v="12"/>
    <n v="4"/>
    <n v="16"/>
    <n v="3624"/>
    <n v="97"/>
    <n v="3721"/>
    <n v="409"/>
    <n v="408"/>
    <n v="817"/>
    <x v="7"/>
    <x v="6"/>
  </r>
  <r>
    <x v="7"/>
    <n v="0"/>
    <n v="4"/>
    <n v="10"/>
    <n v="10"/>
    <n v="11"/>
    <n v="35"/>
    <n v="19"/>
    <n v="54"/>
    <n v="13"/>
    <s v="0"/>
    <n v="13"/>
    <n v="0"/>
    <n v="0"/>
    <n v="0"/>
    <n v="15"/>
    <n v="2"/>
    <n v="17"/>
    <n v="7"/>
    <n v="17"/>
    <n v="24"/>
    <x v="7"/>
    <x v="6"/>
  </r>
  <r>
    <x v="8"/>
    <n v="1"/>
    <n v="2"/>
    <n v="4"/>
    <n v="11"/>
    <n v="3"/>
    <n v="21"/>
    <n v="12"/>
    <n v="33"/>
    <n v="16"/>
    <s v="0"/>
    <n v="16"/>
    <n v="0"/>
    <n v="0"/>
    <n v="0"/>
    <n v="2"/>
    <n v="3"/>
    <n v="5"/>
    <n v="3"/>
    <n v="9"/>
    <n v="12"/>
    <x v="7"/>
    <x v="6"/>
  </r>
  <r>
    <x v="9"/>
    <n v="5"/>
    <n v="1"/>
    <n v="7"/>
    <n v="5"/>
    <n v="0"/>
    <n v="18"/>
    <n v="0"/>
    <n v="18"/>
    <n v="2"/>
    <s v="0"/>
    <n v="2"/>
    <n v="0"/>
    <n v="0"/>
    <n v="0"/>
    <n v="10"/>
    <n v="0"/>
    <n v="10"/>
    <n v="6"/>
    <n v="0"/>
    <n v="6"/>
    <x v="7"/>
    <x v="6"/>
  </r>
  <r>
    <x v="10"/>
    <n v="2"/>
    <n v="2"/>
    <n v="0"/>
    <n v="4"/>
    <n v="0"/>
    <n v="8"/>
    <n v="2"/>
    <n v="10"/>
    <n v="6"/>
    <s v="0"/>
    <n v="6"/>
    <n v="0"/>
    <n v="0"/>
    <n v="0"/>
    <n v="0"/>
    <n v="0"/>
    <n v="0"/>
    <n v="2"/>
    <n v="2"/>
    <n v="4"/>
    <x v="7"/>
    <x v="6"/>
  </r>
  <r>
    <x v="11"/>
    <n v="41"/>
    <n v="146"/>
    <n v="112"/>
    <n v="102"/>
    <n v="6"/>
    <n v="407"/>
    <n v="29"/>
    <n v="436"/>
    <n v="1"/>
    <s v="2"/>
    <n v="3"/>
    <n v="2"/>
    <n v="4"/>
    <n v="6"/>
    <n v="160"/>
    <n v="23"/>
    <n v="183"/>
    <n v="244"/>
    <n v="0"/>
    <n v="244"/>
    <x v="7"/>
    <x v="6"/>
  </r>
  <r>
    <x v="12"/>
    <n v="30"/>
    <n v="306"/>
    <n v="40"/>
    <n v="80"/>
    <n v="0"/>
    <n v="456"/>
    <n v="183"/>
    <n v="639"/>
    <n v="17"/>
    <s v="2"/>
    <n v="19"/>
    <n v="0"/>
    <n v="3"/>
    <n v="3"/>
    <n v="232"/>
    <n v="46"/>
    <n v="278"/>
    <n v="207"/>
    <n v="132"/>
    <n v="339"/>
    <x v="7"/>
    <x v="6"/>
  </r>
  <r>
    <x v="13"/>
    <n v="61"/>
    <n v="355"/>
    <n v="304"/>
    <n v="43"/>
    <n v="17"/>
    <n v="780"/>
    <n v="375"/>
    <n v="1155"/>
    <n v="47"/>
    <s v="0"/>
    <n v="47"/>
    <n v="0"/>
    <n v="1"/>
    <n v="1"/>
    <n v="635"/>
    <n v="137"/>
    <n v="772"/>
    <n v="98"/>
    <n v="237"/>
    <n v="335"/>
    <x v="7"/>
    <x v="6"/>
  </r>
  <r>
    <x v="14"/>
    <n v="78"/>
    <n v="93"/>
    <n v="36"/>
    <n v="23"/>
    <n v="8"/>
    <n v="238"/>
    <n v="96"/>
    <n v="334"/>
    <n v="19"/>
    <s v="2"/>
    <n v="21"/>
    <n v="12"/>
    <n v="1"/>
    <n v="13"/>
    <n v="179"/>
    <n v="87"/>
    <n v="266"/>
    <n v="28"/>
    <n v="6"/>
    <n v="34"/>
    <x v="7"/>
    <x v="6"/>
  </r>
  <r>
    <x v="15"/>
    <n v="4"/>
    <n v="0"/>
    <n v="14"/>
    <n v="0"/>
    <n v="0"/>
    <n v="18"/>
    <n v="7"/>
    <n v="25"/>
    <n v="3"/>
    <s v="0"/>
    <n v="3"/>
    <n v="0"/>
    <n v="0"/>
    <n v="0"/>
    <n v="6"/>
    <n v="7"/>
    <n v="13"/>
    <n v="9"/>
    <n v="0"/>
    <n v="9"/>
    <x v="7"/>
    <x v="6"/>
  </r>
  <r>
    <x v="16"/>
    <n v="77"/>
    <n v="101"/>
    <n v="92"/>
    <n v="87"/>
    <n v="7"/>
    <n v="364"/>
    <n v="52"/>
    <n v="416"/>
    <n v="103"/>
    <s v="0"/>
    <n v="103"/>
    <n v="0"/>
    <n v="0"/>
    <n v="0"/>
    <n v="198"/>
    <n v="2"/>
    <n v="200"/>
    <n v="63"/>
    <n v="50"/>
    <n v="113"/>
    <x v="7"/>
    <x v="6"/>
  </r>
  <r>
    <x v="17"/>
    <n v="488"/>
    <n v="912"/>
    <n v="172"/>
    <n v="70"/>
    <n v="23"/>
    <n v="1665"/>
    <n v="116"/>
    <n v="1781"/>
    <n v="134"/>
    <s v="0"/>
    <n v="134"/>
    <n v="4"/>
    <n v="0"/>
    <n v="4"/>
    <n v="1443"/>
    <n v="105"/>
    <n v="1548"/>
    <n v="84"/>
    <n v="11"/>
    <n v="95"/>
    <x v="7"/>
    <x v="6"/>
  </r>
  <r>
    <x v="18"/>
    <n v="7210"/>
    <n v="42980"/>
    <n v="33452"/>
    <n v="11513"/>
    <n v="2328"/>
    <n v="97483"/>
    <n v="42957"/>
    <n v="140440"/>
    <n v="7113"/>
    <s v="29"/>
    <n v="7142"/>
    <n v="1381"/>
    <n v="580"/>
    <n v="1961"/>
    <n v="60600"/>
    <n v="21796"/>
    <n v="82396"/>
    <n v="28389"/>
    <n v="20552"/>
    <n v="48941"/>
    <x v="7"/>
    <x v="6"/>
  </r>
  <r>
    <x v="0"/>
    <n v="4010"/>
    <n v="8945"/>
    <n v="10343"/>
    <n v="5909"/>
    <n v="793"/>
    <n v="30000"/>
    <n v="15372"/>
    <n v="45372"/>
    <n v="7870"/>
    <s v="12"/>
    <n v="7882"/>
    <n v="827"/>
    <n v="74"/>
    <n v="901"/>
    <n v="15488"/>
    <n v="11834"/>
    <n v="27322"/>
    <n v="5815"/>
    <n v="3452"/>
    <n v="9267"/>
    <x v="8"/>
    <x v="6"/>
  </r>
  <r>
    <x v="1"/>
    <n v="56"/>
    <n v="539"/>
    <n v="184"/>
    <n v="184"/>
    <n v="3"/>
    <n v="966"/>
    <n v="1036"/>
    <n v="2002"/>
    <n v="37"/>
    <s v="0"/>
    <n v="37"/>
    <n v="3"/>
    <n v="3"/>
    <n v="6"/>
    <n v="462"/>
    <n v="209"/>
    <n v="671"/>
    <n v="464"/>
    <n v="824"/>
    <n v="1288"/>
    <x v="8"/>
    <x v="6"/>
  </r>
  <r>
    <x v="2"/>
    <n v="146"/>
    <n v="1032"/>
    <n v="810"/>
    <n v="948"/>
    <n v="0"/>
    <n v="2936"/>
    <n v="1123"/>
    <n v="4059"/>
    <n v="13"/>
    <s v="0"/>
    <n v="13"/>
    <n v="0"/>
    <n v="0"/>
    <n v="0"/>
    <n v="720"/>
    <n v="286"/>
    <n v="1006"/>
    <n v="2203"/>
    <n v="837"/>
    <n v="3040"/>
    <x v="8"/>
    <x v="6"/>
  </r>
  <r>
    <x v="3"/>
    <n v="676"/>
    <n v="4434"/>
    <n v="4938"/>
    <n v="1446"/>
    <n v="255"/>
    <n v="11749"/>
    <n v="6372"/>
    <n v="18121"/>
    <n v="142"/>
    <s v="0"/>
    <n v="142"/>
    <n v="119"/>
    <n v="444"/>
    <n v="563"/>
    <n v="7774"/>
    <n v="1667"/>
    <n v="9441"/>
    <n v="3714"/>
    <n v="4261"/>
    <n v="7975"/>
    <x v="8"/>
    <x v="6"/>
  </r>
  <r>
    <x v="4"/>
    <n v="243"/>
    <n v="2032"/>
    <n v="2716"/>
    <n v="524"/>
    <n v="35"/>
    <n v="5550"/>
    <n v="548"/>
    <n v="6098"/>
    <n v="105"/>
    <s v="0"/>
    <n v="105"/>
    <n v="1"/>
    <n v="1"/>
    <n v="2"/>
    <n v="3800"/>
    <n v="101"/>
    <n v="3901"/>
    <n v="1644"/>
    <n v="446"/>
    <n v="2090"/>
    <x v="8"/>
    <x v="6"/>
  </r>
  <r>
    <x v="5"/>
    <n v="406"/>
    <n v="19674"/>
    <n v="9378"/>
    <n v="2244"/>
    <n v="1171"/>
    <n v="32873"/>
    <n v="10258"/>
    <n v="43131"/>
    <n v="126"/>
    <s v="0"/>
    <n v="126"/>
    <n v="22"/>
    <n v="0"/>
    <n v="22"/>
    <n v="20199"/>
    <n v="2018"/>
    <n v="22217"/>
    <n v="12526"/>
    <n v="8240"/>
    <n v="20766"/>
    <x v="8"/>
    <x v="6"/>
  </r>
  <r>
    <x v="6"/>
    <n v="628"/>
    <n v="1893"/>
    <n v="294"/>
    <n v="28"/>
    <n v="3"/>
    <n v="2846"/>
    <n v="350"/>
    <n v="3196"/>
    <n v="53"/>
    <s v="0"/>
    <n v="53"/>
    <n v="3"/>
    <n v="0"/>
    <n v="3"/>
    <n v="2425"/>
    <n v="42"/>
    <n v="2467"/>
    <n v="365"/>
    <n v="308"/>
    <n v="673"/>
    <x v="8"/>
    <x v="6"/>
  </r>
  <r>
    <x v="7"/>
    <n v="2"/>
    <n v="25"/>
    <n v="24"/>
    <n v="312"/>
    <n v="7"/>
    <n v="370"/>
    <n v="8"/>
    <n v="378"/>
    <n v="16"/>
    <s v="0"/>
    <n v="16"/>
    <n v="0"/>
    <n v="0"/>
    <n v="0"/>
    <n v="31"/>
    <n v="8"/>
    <n v="39"/>
    <n v="323"/>
    <n v="0"/>
    <n v="323"/>
    <x v="8"/>
    <x v="6"/>
  </r>
  <r>
    <x v="8"/>
    <n v="0"/>
    <n v="19"/>
    <n v="11"/>
    <n v="429"/>
    <n v="1"/>
    <n v="460"/>
    <n v="75"/>
    <n v="535"/>
    <n v="5"/>
    <s v="0"/>
    <n v="5"/>
    <n v="1"/>
    <n v="0"/>
    <n v="1"/>
    <n v="19"/>
    <n v="0"/>
    <n v="19"/>
    <n v="435"/>
    <n v="75"/>
    <n v="510"/>
    <x v="8"/>
    <x v="6"/>
  </r>
  <r>
    <x v="9"/>
    <n v="1"/>
    <n v="4"/>
    <n v="94"/>
    <n v="280"/>
    <n v="0"/>
    <n v="379"/>
    <n v="69"/>
    <n v="448"/>
    <n v="2"/>
    <s v="0"/>
    <n v="2"/>
    <n v="0"/>
    <n v="0"/>
    <n v="0"/>
    <n v="98"/>
    <n v="30"/>
    <n v="128"/>
    <n v="279"/>
    <n v="39"/>
    <n v="318"/>
    <x v="8"/>
    <x v="6"/>
  </r>
  <r>
    <x v="10"/>
    <n v="1"/>
    <n v="5"/>
    <n v="4"/>
    <n v="336"/>
    <n v="0"/>
    <n v="346"/>
    <n v="9"/>
    <n v="355"/>
    <n v="8"/>
    <s v="0"/>
    <n v="8"/>
    <n v="0"/>
    <n v="0"/>
    <n v="0"/>
    <n v="5"/>
    <n v="3"/>
    <n v="8"/>
    <n v="333"/>
    <n v="6"/>
    <n v="339"/>
    <x v="8"/>
    <x v="6"/>
  </r>
  <r>
    <x v="11"/>
    <n v="12"/>
    <n v="225"/>
    <n v="147"/>
    <n v="99"/>
    <n v="3"/>
    <n v="486"/>
    <n v="18"/>
    <n v="504"/>
    <n v="14"/>
    <s v="0"/>
    <n v="14"/>
    <n v="0"/>
    <n v="0"/>
    <n v="0"/>
    <n v="220"/>
    <n v="3"/>
    <n v="223"/>
    <n v="252"/>
    <n v="15"/>
    <n v="267"/>
    <x v="8"/>
    <x v="6"/>
  </r>
  <r>
    <x v="12"/>
    <n v="21"/>
    <n v="285"/>
    <n v="91"/>
    <n v="59"/>
    <n v="3"/>
    <n v="459"/>
    <n v="215"/>
    <n v="674"/>
    <n v="1"/>
    <s v="0"/>
    <n v="1"/>
    <n v="11"/>
    <n v="4"/>
    <n v="15"/>
    <n v="262"/>
    <n v="95"/>
    <n v="357"/>
    <n v="185"/>
    <n v="116"/>
    <n v="301"/>
    <x v="8"/>
    <x v="6"/>
  </r>
  <r>
    <x v="13"/>
    <n v="45"/>
    <n v="284"/>
    <n v="251"/>
    <n v="47"/>
    <n v="11"/>
    <n v="638"/>
    <n v="240"/>
    <n v="878"/>
    <n v="36"/>
    <s v="0"/>
    <n v="36"/>
    <n v="0"/>
    <n v="1"/>
    <n v="1"/>
    <n v="502"/>
    <n v="47"/>
    <n v="549"/>
    <n v="100"/>
    <n v="192"/>
    <n v="292"/>
    <x v="8"/>
    <x v="6"/>
  </r>
  <r>
    <x v="14"/>
    <n v="75"/>
    <n v="127"/>
    <n v="63"/>
    <n v="26"/>
    <n v="7"/>
    <n v="298"/>
    <n v="272"/>
    <n v="570"/>
    <n v="38"/>
    <s v="0"/>
    <n v="38"/>
    <n v="0"/>
    <n v="0"/>
    <n v="0"/>
    <n v="238"/>
    <n v="268"/>
    <n v="506"/>
    <n v="22"/>
    <n v="4"/>
    <n v="26"/>
    <x v="8"/>
    <x v="6"/>
  </r>
  <r>
    <x v="15"/>
    <n v="4"/>
    <n v="10"/>
    <n v="13"/>
    <n v="0"/>
    <n v="0"/>
    <n v="27"/>
    <n v="3"/>
    <n v="30"/>
    <n v="3"/>
    <s v="0"/>
    <n v="3"/>
    <n v="0"/>
    <n v="0"/>
    <n v="0"/>
    <n v="23"/>
    <n v="3"/>
    <n v="26"/>
    <n v="1"/>
    <n v="0"/>
    <n v="1"/>
    <x v="8"/>
    <x v="6"/>
  </r>
  <r>
    <x v="16"/>
    <n v="30"/>
    <n v="84"/>
    <n v="84"/>
    <n v="68"/>
    <n v="11"/>
    <n v="277"/>
    <n v="22"/>
    <n v="299"/>
    <n v="75"/>
    <s v="6"/>
    <n v="81"/>
    <n v="3"/>
    <n v="0"/>
    <n v="3"/>
    <n v="170"/>
    <n v="3"/>
    <n v="173"/>
    <n v="29"/>
    <n v="13"/>
    <n v="42"/>
    <x v="8"/>
    <x v="6"/>
  </r>
  <r>
    <x v="17"/>
    <n v="277"/>
    <n v="448"/>
    <n v="108"/>
    <n v="63"/>
    <n v="0"/>
    <n v="896"/>
    <n v="28"/>
    <n v="924"/>
    <n v="143"/>
    <s v="0"/>
    <n v="143"/>
    <n v="0"/>
    <n v="0"/>
    <n v="0"/>
    <n v="714"/>
    <n v="22"/>
    <n v="736"/>
    <n v="39"/>
    <n v="6"/>
    <n v="45"/>
    <x v="8"/>
    <x v="6"/>
  </r>
  <r>
    <x v="18"/>
    <n v="6633"/>
    <n v="40065"/>
    <n v="29553"/>
    <n v="13002"/>
    <n v="2303"/>
    <n v="91556"/>
    <n v="36018"/>
    <n v="127574"/>
    <n v="8687"/>
    <s v="18"/>
    <n v="8705"/>
    <n v="990"/>
    <n v="527"/>
    <n v="1517"/>
    <n v="53150"/>
    <n v="16639"/>
    <n v="69789"/>
    <n v="28729"/>
    <n v="18834"/>
    <n v="47563"/>
    <x v="8"/>
    <x v="6"/>
  </r>
  <r>
    <x v="0"/>
    <n v="4444"/>
    <n v="8562"/>
    <n v="7575"/>
    <n v="4338"/>
    <n v="729"/>
    <n v="25648"/>
    <n v="9140"/>
    <n v="34788"/>
    <n v="7685"/>
    <s v="9"/>
    <n v="7694"/>
    <n v="607"/>
    <n v="55"/>
    <n v="662"/>
    <n v="13769"/>
    <n v="8045"/>
    <n v="21814"/>
    <n v="3587"/>
    <n v="1031"/>
    <n v="4618"/>
    <x v="9"/>
    <x v="6"/>
  </r>
  <r>
    <x v="1"/>
    <n v="73"/>
    <n v="436"/>
    <n v="247"/>
    <n v="540"/>
    <n v="0"/>
    <n v="1296"/>
    <n v="1029"/>
    <n v="2325"/>
    <n v="17"/>
    <s v="0"/>
    <n v="17"/>
    <n v="0"/>
    <n v="3"/>
    <n v="3"/>
    <n v="407"/>
    <n v="165"/>
    <n v="572"/>
    <n v="872"/>
    <n v="861"/>
    <n v="1733"/>
    <x v="9"/>
    <x v="6"/>
  </r>
  <r>
    <x v="2"/>
    <n v="216"/>
    <n v="1325"/>
    <n v="620"/>
    <n v="1522"/>
    <n v="0"/>
    <n v="3683"/>
    <n v="994"/>
    <n v="4677"/>
    <n v="9"/>
    <s v="0"/>
    <n v="9"/>
    <n v="0"/>
    <n v="3"/>
    <n v="3"/>
    <n v="948"/>
    <n v="145"/>
    <n v="1093"/>
    <n v="2726"/>
    <n v="846"/>
    <n v="3572"/>
    <x v="9"/>
    <x v="6"/>
  </r>
  <r>
    <x v="3"/>
    <n v="793"/>
    <n v="5457"/>
    <n v="3794"/>
    <n v="1264"/>
    <n v="184"/>
    <n v="11492"/>
    <n v="6896"/>
    <n v="18388"/>
    <n v="114"/>
    <s v="0"/>
    <n v="114"/>
    <n v="152"/>
    <n v="589"/>
    <n v="741"/>
    <n v="7669"/>
    <n v="1571"/>
    <n v="9240"/>
    <n v="3557"/>
    <n v="4736"/>
    <n v="8293"/>
    <x v="9"/>
    <x v="6"/>
  </r>
  <r>
    <x v="4"/>
    <n v="289"/>
    <n v="1911"/>
    <n v="2651"/>
    <n v="674"/>
    <n v="62"/>
    <n v="5587"/>
    <n v="559"/>
    <n v="6146"/>
    <n v="96"/>
    <s v="2"/>
    <n v="98"/>
    <n v="19"/>
    <n v="6"/>
    <n v="25"/>
    <n v="4139"/>
    <n v="53"/>
    <n v="4192"/>
    <n v="1333"/>
    <n v="498"/>
    <n v="1831"/>
    <x v="9"/>
    <x v="6"/>
  </r>
  <r>
    <x v="5"/>
    <n v="736"/>
    <n v="17155"/>
    <n v="9826"/>
    <n v="2381"/>
    <n v="991"/>
    <n v="31089"/>
    <n v="8057"/>
    <n v="39146"/>
    <n v="108"/>
    <s v="0"/>
    <n v="108"/>
    <n v="17"/>
    <n v="9"/>
    <n v="26"/>
    <n v="18780"/>
    <n v="1104"/>
    <n v="19884"/>
    <n v="12184"/>
    <n v="6944"/>
    <n v="19128"/>
    <x v="9"/>
    <x v="6"/>
  </r>
  <r>
    <x v="6"/>
    <n v="860"/>
    <n v="2110"/>
    <n v="313"/>
    <n v="23"/>
    <n v="3"/>
    <n v="3309"/>
    <n v="305"/>
    <n v="3614"/>
    <n v="52"/>
    <s v="0"/>
    <n v="52"/>
    <n v="3"/>
    <n v="0"/>
    <n v="3"/>
    <n v="2913"/>
    <n v="89"/>
    <n v="3002"/>
    <n v="341"/>
    <n v="216"/>
    <n v="557"/>
    <x v="9"/>
    <x v="6"/>
  </r>
  <r>
    <x v="7"/>
    <n v="50"/>
    <n v="1221"/>
    <n v="399"/>
    <n v="195"/>
    <n v="0"/>
    <n v="1865"/>
    <n v="3580"/>
    <n v="5445"/>
    <n v="58"/>
    <s v="0"/>
    <n v="58"/>
    <n v="0"/>
    <n v="0"/>
    <n v="0"/>
    <n v="826"/>
    <n v="1989"/>
    <n v="2815"/>
    <n v="981"/>
    <n v="1591"/>
    <n v="2572"/>
    <x v="9"/>
    <x v="6"/>
  </r>
  <r>
    <x v="8"/>
    <n v="24"/>
    <n v="159"/>
    <n v="263"/>
    <n v="337"/>
    <n v="0"/>
    <n v="783"/>
    <n v="1219"/>
    <n v="2002"/>
    <n v="30"/>
    <s v="0"/>
    <n v="30"/>
    <n v="0"/>
    <n v="0"/>
    <n v="0"/>
    <n v="202"/>
    <n v="122"/>
    <n v="324"/>
    <n v="551"/>
    <n v="1097"/>
    <n v="1648"/>
    <x v="9"/>
    <x v="6"/>
  </r>
  <r>
    <x v="9"/>
    <n v="22"/>
    <n v="147"/>
    <n v="876"/>
    <n v="366"/>
    <n v="0"/>
    <n v="1411"/>
    <n v="1274"/>
    <n v="2685"/>
    <n v="9"/>
    <s v="0"/>
    <n v="9"/>
    <n v="0"/>
    <n v="0"/>
    <n v="0"/>
    <n v="669"/>
    <n v="483"/>
    <n v="1152"/>
    <n v="733"/>
    <n v="791"/>
    <n v="1524"/>
    <x v="9"/>
    <x v="6"/>
  </r>
  <r>
    <x v="10"/>
    <n v="89"/>
    <n v="229"/>
    <n v="306"/>
    <n v="71"/>
    <n v="0"/>
    <n v="695"/>
    <n v="1369"/>
    <n v="2064"/>
    <n v="83"/>
    <s v="0"/>
    <n v="83"/>
    <n v="0"/>
    <n v="0"/>
    <n v="0"/>
    <n v="435"/>
    <n v="572"/>
    <n v="1007"/>
    <n v="177"/>
    <n v="797"/>
    <n v="974"/>
    <x v="9"/>
    <x v="6"/>
  </r>
  <r>
    <x v="11"/>
    <n v="59"/>
    <n v="254"/>
    <n v="179"/>
    <n v="175"/>
    <n v="1"/>
    <n v="668"/>
    <n v="60"/>
    <n v="728"/>
    <n v="12"/>
    <s v="0"/>
    <n v="12"/>
    <n v="1"/>
    <n v="5"/>
    <n v="6"/>
    <n v="263"/>
    <n v="15"/>
    <n v="278"/>
    <n v="392"/>
    <n v="40"/>
    <n v="432"/>
    <x v="9"/>
    <x v="6"/>
  </r>
  <r>
    <x v="12"/>
    <n v="23"/>
    <n v="247"/>
    <n v="121"/>
    <n v="72"/>
    <n v="14"/>
    <n v="477"/>
    <n v="125"/>
    <n v="602"/>
    <n v="18"/>
    <s v="0"/>
    <n v="18"/>
    <n v="3"/>
    <n v="0"/>
    <n v="3"/>
    <n v="359"/>
    <n v="96"/>
    <n v="455"/>
    <n v="97"/>
    <n v="29"/>
    <n v="126"/>
    <x v="9"/>
    <x v="6"/>
  </r>
  <r>
    <x v="13"/>
    <n v="46"/>
    <n v="168"/>
    <n v="81"/>
    <n v="28"/>
    <n v="6"/>
    <n v="329"/>
    <n v="306"/>
    <n v="635"/>
    <n v="51"/>
    <s v="0"/>
    <n v="51"/>
    <n v="0"/>
    <n v="1"/>
    <n v="1"/>
    <n v="231"/>
    <n v="76"/>
    <n v="307"/>
    <n v="47"/>
    <n v="229"/>
    <n v="276"/>
    <x v="9"/>
    <x v="6"/>
  </r>
  <r>
    <x v="14"/>
    <n v="287"/>
    <n v="153"/>
    <n v="23"/>
    <n v="32"/>
    <n v="11"/>
    <n v="506"/>
    <n v="138"/>
    <n v="644"/>
    <n v="42"/>
    <s v="0"/>
    <n v="42"/>
    <n v="0"/>
    <n v="0"/>
    <n v="0"/>
    <n v="448"/>
    <n v="138"/>
    <n v="586"/>
    <n v="16"/>
    <n v="0"/>
    <n v="16"/>
    <x v="9"/>
    <x v="6"/>
  </r>
  <r>
    <x v="15"/>
    <n v="25"/>
    <n v="35"/>
    <n v="15"/>
    <n v="3"/>
    <n v="0"/>
    <n v="78"/>
    <n v="0"/>
    <n v="78"/>
    <n v="5"/>
    <s v="0"/>
    <n v="5"/>
    <n v="0"/>
    <n v="0"/>
    <n v="0"/>
    <n v="64"/>
    <n v="0"/>
    <n v="64"/>
    <n v="9"/>
    <n v="0"/>
    <n v="9"/>
    <x v="9"/>
    <x v="6"/>
  </r>
  <r>
    <x v="16"/>
    <n v="34"/>
    <n v="58"/>
    <n v="62"/>
    <n v="80"/>
    <n v="1"/>
    <n v="235"/>
    <n v="7"/>
    <n v="242"/>
    <n v="102"/>
    <s v="0"/>
    <n v="102"/>
    <n v="1"/>
    <n v="0"/>
    <n v="1"/>
    <n v="115"/>
    <n v="0"/>
    <n v="115"/>
    <n v="17"/>
    <n v="7"/>
    <n v="24"/>
    <x v="9"/>
    <x v="6"/>
  </r>
  <r>
    <x v="17"/>
    <n v="224"/>
    <n v="87"/>
    <n v="127"/>
    <n v="75"/>
    <n v="1"/>
    <n v="514"/>
    <n v="66"/>
    <n v="580"/>
    <n v="191"/>
    <s v="3"/>
    <n v="194"/>
    <n v="1"/>
    <n v="0"/>
    <n v="1"/>
    <n v="279"/>
    <n v="63"/>
    <n v="342"/>
    <n v="43"/>
    <n v="0"/>
    <n v="43"/>
    <x v="9"/>
    <x v="6"/>
  </r>
  <r>
    <x v="18"/>
    <n v="8294"/>
    <n v="39714"/>
    <n v="27478"/>
    <n v="12176"/>
    <n v="2003"/>
    <n v="89665"/>
    <n v="35124"/>
    <n v="124789"/>
    <n v="8682"/>
    <s v="14"/>
    <n v="8696"/>
    <n v="804"/>
    <n v="671"/>
    <n v="1475"/>
    <n v="52516"/>
    <n v="14726"/>
    <n v="67242"/>
    <n v="27663"/>
    <n v="19713"/>
    <n v="47376"/>
    <x v="9"/>
    <x v="6"/>
  </r>
  <r>
    <x v="0"/>
    <n v="3049"/>
    <n v="4892"/>
    <n v="5098"/>
    <n v="4556"/>
    <n v="618"/>
    <n v="18213"/>
    <n v="4307"/>
    <n v="22520"/>
    <n v="8044"/>
    <s v="6"/>
    <n v="8050"/>
    <n v="494"/>
    <n v="46"/>
    <n v="540"/>
    <n v="7277"/>
    <n v="3922"/>
    <n v="11199"/>
    <n v="2398"/>
    <n v="333"/>
    <n v="2731"/>
    <x v="10"/>
    <x v="6"/>
  </r>
  <r>
    <x v="1"/>
    <n v="126"/>
    <n v="474"/>
    <n v="313"/>
    <n v="309"/>
    <n v="55"/>
    <n v="1277"/>
    <n v="981"/>
    <n v="2258"/>
    <n v="27"/>
    <s v="0"/>
    <n v="27"/>
    <n v="0"/>
    <n v="0"/>
    <n v="0"/>
    <n v="577"/>
    <n v="175"/>
    <n v="752"/>
    <n v="673"/>
    <n v="806"/>
    <n v="1479"/>
    <x v="10"/>
    <x v="6"/>
  </r>
  <r>
    <x v="2"/>
    <n v="132"/>
    <n v="973"/>
    <n v="602"/>
    <n v="1017"/>
    <n v="20"/>
    <n v="2744"/>
    <n v="583"/>
    <n v="3327"/>
    <n v="31"/>
    <s v="0"/>
    <n v="31"/>
    <n v="0"/>
    <n v="0"/>
    <n v="0"/>
    <n v="699"/>
    <n v="121"/>
    <n v="820"/>
    <n v="2014"/>
    <n v="462"/>
    <n v="2476"/>
    <x v="10"/>
    <x v="6"/>
  </r>
  <r>
    <x v="3"/>
    <n v="1371"/>
    <n v="7105"/>
    <n v="5491"/>
    <n v="2154"/>
    <n v="268"/>
    <n v="16389"/>
    <n v="9255"/>
    <n v="25644"/>
    <n v="222"/>
    <s v="0"/>
    <n v="222"/>
    <n v="745"/>
    <n v="647"/>
    <n v="1392"/>
    <n v="10964"/>
    <n v="3421"/>
    <n v="14385"/>
    <n v="4458"/>
    <n v="5187"/>
    <n v="9645"/>
    <x v="10"/>
    <x v="6"/>
  </r>
  <r>
    <x v="4"/>
    <n v="175"/>
    <n v="1498"/>
    <n v="574"/>
    <n v="326"/>
    <n v="91"/>
    <n v="2664"/>
    <n v="355"/>
    <n v="3019"/>
    <n v="92"/>
    <s v="0"/>
    <n v="92"/>
    <n v="4"/>
    <n v="1"/>
    <n v="5"/>
    <n v="1721"/>
    <n v="86"/>
    <n v="1807"/>
    <n v="847"/>
    <n v="268"/>
    <n v="1115"/>
    <x v="10"/>
    <x v="6"/>
  </r>
  <r>
    <x v="5"/>
    <n v="737"/>
    <n v="18829"/>
    <n v="12115"/>
    <n v="2005"/>
    <n v="1075"/>
    <n v="34761"/>
    <n v="8398"/>
    <n v="43159"/>
    <n v="103"/>
    <s v="0"/>
    <n v="103"/>
    <n v="36"/>
    <n v="10"/>
    <n v="46"/>
    <n v="20515"/>
    <n v="1150"/>
    <n v="21665"/>
    <n v="14107"/>
    <n v="7238"/>
    <n v="21345"/>
    <x v="10"/>
    <x v="6"/>
  </r>
  <r>
    <x v="6"/>
    <n v="402"/>
    <n v="1940"/>
    <n v="182"/>
    <n v="128"/>
    <n v="21"/>
    <n v="2673"/>
    <n v="404"/>
    <n v="3077"/>
    <n v="50"/>
    <s v="0"/>
    <n v="50"/>
    <n v="3"/>
    <n v="4"/>
    <n v="7"/>
    <n v="2254"/>
    <n v="115"/>
    <n v="2369"/>
    <n v="366"/>
    <n v="285"/>
    <n v="651"/>
    <x v="10"/>
    <x v="6"/>
  </r>
  <r>
    <x v="7"/>
    <n v="49"/>
    <n v="2707"/>
    <n v="810"/>
    <n v="1119"/>
    <n v="0"/>
    <n v="4685"/>
    <n v="6595"/>
    <n v="11280"/>
    <n v="58"/>
    <s v="0"/>
    <n v="58"/>
    <n v="0"/>
    <n v="0"/>
    <n v="0"/>
    <n v="1818"/>
    <n v="3293"/>
    <n v="5111"/>
    <n v="2809"/>
    <n v="3302"/>
    <n v="6111"/>
    <x v="10"/>
    <x v="6"/>
  </r>
  <r>
    <x v="8"/>
    <n v="36"/>
    <n v="377"/>
    <n v="448"/>
    <n v="571"/>
    <n v="4"/>
    <n v="1436"/>
    <n v="2176"/>
    <n v="3612"/>
    <n v="50"/>
    <s v="0"/>
    <n v="50"/>
    <n v="4"/>
    <n v="0"/>
    <n v="4"/>
    <n v="361"/>
    <n v="307"/>
    <n v="668"/>
    <n v="1021"/>
    <n v="1869"/>
    <n v="2890"/>
    <x v="10"/>
    <x v="6"/>
  </r>
  <r>
    <x v="9"/>
    <n v="50"/>
    <n v="646"/>
    <n v="1620"/>
    <n v="1008"/>
    <n v="0"/>
    <n v="3324"/>
    <n v="2260"/>
    <n v="5584"/>
    <n v="1"/>
    <s v="0"/>
    <n v="1"/>
    <n v="2"/>
    <n v="0"/>
    <n v="2"/>
    <n v="1675"/>
    <n v="746"/>
    <n v="2421"/>
    <n v="1646"/>
    <n v="1514"/>
    <n v="3160"/>
    <x v="10"/>
    <x v="6"/>
  </r>
  <r>
    <x v="10"/>
    <n v="138"/>
    <n v="736"/>
    <n v="1029"/>
    <n v="843"/>
    <n v="5"/>
    <n v="2751"/>
    <n v="3515"/>
    <n v="6266"/>
    <n v="124"/>
    <s v="0"/>
    <n v="124"/>
    <n v="9"/>
    <n v="4"/>
    <n v="13"/>
    <n v="1496"/>
    <n v="1618"/>
    <n v="3114"/>
    <n v="1122"/>
    <n v="1893"/>
    <n v="3015"/>
    <x v="10"/>
    <x v="6"/>
  </r>
  <r>
    <x v="11"/>
    <n v="87"/>
    <n v="409"/>
    <n v="244"/>
    <n v="78"/>
    <n v="3"/>
    <n v="821"/>
    <n v="97"/>
    <n v="918"/>
    <n v="13"/>
    <s v="0"/>
    <n v="13"/>
    <n v="7"/>
    <n v="10"/>
    <n v="17"/>
    <n v="543"/>
    <n v="0"/>
    <n v="543"/>
    <n v="258"/>
    <n v="87"/>
    <n v="345"/>
    <x v="10"/>
    <x v="6"/>
  </r>
  <r>
    <x v="12"/>
    <n v="64"/>
    <n v="472"/>
    <n v="359"/>
    <n v="98"/>
    <n v="5"/>
    <n v="998"/>
    <n v="333"/>
    <n v="1331"/>
    <n v="23"/>
    <s v="0"/>
    <n v="23"/>
    <n v="0"/>
    <n v="0"/>
    <n v="0"/>
    <n v="778"/>
    <n v="244"/>
    <n v="1022"/>
    <n v="197"/>
    <n v="89"/>
    <n v="286"/>
    <x v="10"/>
    <x v="6"/>
  </r>
  <r>
    <x v="13"/>
    <n v="25"/>
    <n v="200"/>
    <n v="157"/>
    <n v="51"/>
    <n v="6"/>
    <n v="439"/>
    <n v="221"/>
    <n v="660"/>
    <n v="80"/>
    <s v="0"/>
    <n v="80"/>
    <n v="0"/>
    <n v="3"/>
    <n v="3"/>
    <n v="334"/>
    <n v="39"/>
    <n v="373"/>
    <n v="25"/>
    <n v="179"/>
    <n v="204"/>
    <x v="10"/>
    <x v="6"/>
  </r>
  <r>
    <x v="14"/>
    <n v="377"/>
    <n v="81"/>
    <n v="21"/>
    <n v="37"/>
    <n v="0"/>
    <n v="516"/>
    <n v="132"/>
    <n v="648"/>
    <n v="49"/>
    <s v="0"/>
    <n v="49"/>
    <n v="0"/>
    <n v="0"/>
    <n v="0"/>
    <n v="443"/>
    <n v="132"/>
    <n v="575"/>
    <n v="24"/>
    <n v="0"/>
    <n v="24"/>
    <x v="10"/>
    <x v="6"/>
  </r>
  <r>
    <x v="15"/>
    <n v="11"/>
    <n v="8"/>
    <n v="10"/>
    <n v="9"/>
    <n v="0"/>
    <n v="38"/>
    <n v="8"/>
    <n v="46"/>
    <n v="7"/>
    <s v="0"/>
    <n v="7"/>
    <n v="0"/>
    <n v="0"/>
    <n v="0"/>
    <n v="23"/>
    <n v="4"/>
    <n v="27"/>
    <n v="8"/>
    <n v="4"/>
    <n v="12"/>
    <x v="10"/>
    <x v="6"/>
  </r>
  <r>
    <x v="16"/>
    <n v="26"/>
    <n v="47"/>
    <n v="47"/>
    <n v="59"/>
    <n v="18"/>
    <n v="197"/>
    <n v="15"/>
    <n v="212"/>
    <n v="87"/>
    <s v="0"/>
    <n v="87"/>
    <n v="0"/>
    <n v="0"/>
    <n v="0"/>
    <n v="102"/>
    <n v="0"/>
    <n v="102"/>
    <n v="8"/>
    <n v="15"/>
    <n v="23"/>
    <x v="10"/>
    <x v="6"/>
  </r>
  <r>
    <x v="17"/>
    <n v="55"/>
    <n v="62"/>
    <n v="84"/>
    <n v="58"/>
    <n v="22"/>
    <n v="281"/>
    <n v="4"/>
    <n v="285"/>
    <n v="142"/>
    <s v="0"/>
    <n v="142"/>
    <n v="12"/>
    <n v="0"/>
    <n v="12"/>
    <n v="101"/>
    <n v="0"/>
    <n v="101"/>
    <n v="26"/>
    <n v="4"/>
    <n v="30"/>
    <x v="10"/>
    <x v="6"/>
  </r>
  <r>
    <x v="18"/>
    <n v="6910"/>
    <n v="41456"/>
    <n v="29204"/>
    <n v="14426"/>
    <n v="2211"/>
    <n v="94207"/>
    <n v="39639"/>
    <n v="133846"/>
    <n v="9203"/>
    <s v="6"/>
    <n v="9209"/>
    <n v="1316"/>
    <n v="725"/>
    <n v="2041"/>
    <n v="51681"/>
    <n v="15373"/>
    <n v="67054"/>
    <n v="32007"/>
    <n v="23535"/>
    <n v="55542"/>
    <x v="10"/>
    <x v="6"/>
  </r>
  <r>
    <x v="0"/>
    <n v="2791"/>
    <n v="5154"/>
    <n v="4433"/>
    <n v="4418"/>
    <n v="613"/>
    <n v="17409"/>
    <n v="3937"/>
    <n v="21346"/>
    <n v="7347"/>
    <s v="8"/>
    <n v="7355"/>
    <n v="614"/>
    <n v="41"/>
    <n v="655"/>
    <n v="6328"/>
    <n v="3606"/>
    <n v="9934"/>
    <n v="3120"/>
    <n v="282"/>
    <n v="3402"/>
    <x v="11"/>
    <x v="6"/>
  </r>
  <r>
    <x v="1"/>
    <n v="60"/>
    <n v="469"/>
    <n v="373"/>
    <n v="555"/>
    <n v="30"/>
    <n v="1487"/>
    <n v="1314"/>
    <n v="2801"/>
    <n v="49"/>
    <s v="0"/>
    <n v="49"/>
    <n v="4"/>
    <n v="0"/>
    <n v="4"/>
    <n v="486"/>
    <n v="391"/>
    <n v="877"/>
    <n v="948"/>
    <n v="923"/>
    <n v="1871"/>
    <x v="11"/>
    <x v="6"/>
  </r>
  <r>
    <x v="2"/>
    <n v="168"/>
    <n v="1192"/>
    <n v="835"/>
    <n v="2034"/>
    <n v="14"/>
    <n v="4243"/>
    <n v="1369"/>
    <n v="5612"/>
    <n v="31"/>
    <s v="0"/>
    <n v="31"/>
    <n v="4"/>
    <n v="0"/>
    <n v="4"/>
    <n v="691"/>
    <n v="190"/>
    <n v="881"/>
    <n v="3517"/>
    <n v="1179"/>
    <n v="4696"/>
    <x v="11"/>
    <x v="6"/>
  </r>
  <r>
    <x v="3"/>
    <n v="1220"/>
    <n v="7578"/>
    <n v="5989"/>
    <n v="2911"/>
    <n v="531"/>
    <n v="18229"/>
    <n v="11222"/>
    <n v="29451"/>
    <n v="187"/>
    <s v="0"/>
    <n v="187"/>
    <n v="988"/>
    <n v="706"/>
    <n v="1694"/>
    <n v="11771"/>
    <n v="3588"/>
    <n v="15359"/>
    <n v="5283"/>
    <n v="6928"/>
    <n v="12211"/>
    <x v="11"/>
    <x v="6"/>
  </r>
  <r>
    <x v="4"/>
    <n v="74"/>
    <n v="1543"/>
    <n v="984"/>
    <n v="586"/>
    <n v="63"/>
    <n v="3250"/>
    <n v="526"/>
    <n v="3776"/>
    <n v="151"/>
    <s v="0"/>
    <n v="151"/>
    <n v="13"/>
    <n v="5"/>
    <n v="18"/>
    <n v="1880"/>
    <n v="102"/>
    <n v="1982"/>
    <n v="1206"/>
    <n v="419"/>
    <n v="1625"/>
    <x v="11"/>
    <x v="6"/>
  </r>
  <r>
    <x v="5"/>
    <n v="587"/>
    <n v="15331"/>
    <n v="9838"/>
    <n v="2909"/>
    <n v="1061"/>
    <n v="29726"/>
    <n v="7252"/>
    <n v="36978"/>
    <n v="212"/>
    <s v="0"/>
    <n v="212"/>
    <n v="35"/>
    <n v="0"/>
    <n v="35"/>
    <n v="16073"/>
    <n v="1187"/>
    <n v="17260"/>
    <n v="13406"/>
    <n v="6065"/>
    <n v="19471"/>
    <x v="11"/>
    <x v="6"/>
  </r>
  <r>
    <x v="6"/>
    <n v="685"/>
    <n v="3203"/>
    <n v="795"/>
    <n v="36"/>
    <n v="29"/>
    <n v="4748"/>
    <n v="663"/>
    <n v="5411"/>
    <n v="142"/>
    <s v="0"/>
    <n v="142"/>
    <n v="3"/>
    <n v="23"/>
    <n v="26"/>
    <n v="4251"/>
    <n v="173"/>
    <n v="4424"/>
    <n v="352"/>
    <n v="467"/>
    <n v="819"/>
    <x v="11"/>
    <x v="6"/>
  </r>
  <r>
    <x v="7"/>
    <n v="27"/>
    <n v="2576"/>
    <n v="921"/>
    <n v="1497"/>
    <n v="28"/>
    <n v="5049"/>
    <n v="7058"/>
    <n v="12107"/>
    <n v="37"/>
    <s v="0"/>
    <n v="37"/>
    <n v="4"/>
    <n v="0"/>
    <n v="4"/>
    <n v="1521"/>
    <n v="3300"/>
    <n v="4821"/>
    <n v="3487"/>
    <n v="3758"/>
    <n v="7245"/>
    <x v="11"/>
    <x v="6"/>
  </r>
  <r>
    <x v="8"/>
    <n v="20"/>
    <n v="218"/>
    <n v="1099"/>
    <n v="1187"/>
    <n v="17"/>
    <n v="2541"/>
    <n v="2446"/>
    <n v="4987"/>
    <n v="55"/>
    <s v="0"/>
    <n v="55"/>
    <n v="0"/>
    <n v="0"/>
    <n v="0"/>
    <n v="699"/>
    <n v="382"/>
    <n v="1081"/>
    <n v="1787"/>
    <n v="2064"/>
    <n v="3851"/>
    <x v="11"/>
    <x v="6"/>
  </r>
  <r>
    <x v="9"/>
    <n v="77"/>
    <n v="434"/>
    <n v="1269"/>
    <n v="1591"/>
    <n v="3"/>
    <n v="3374"/>
    <n v="2075"/>
    <n v="5449"/>
    <n v="30"/>
    <s v="0"/>
    <n v="30"/>
    <n v="3"/>
    <n v="0"/>
    <n v="3"/>
    <n v="1134"/>
    <n v="575"/>
    <n v="1709"/>
    <n v="2207"/>
    <n v="1500"/>
    <n v="3707"/>
    <x v="11"/>
    <x v="6"/>
  </r>
  <r>
    <x v="10"/>
    <n v="152"/>
    <n v="630"/>
    <n v="1204"/>
    <n v="915"/>
    <n v="0"/>
    <n v="2901"/>
    <n v="4004"/>
    <n v="6905"/>
    <n v="133"/>
    <s v="0"/>
    <n v="133"/>
    <n v="4"/>
    <n v="0"/>
    <n v="4"/>
    <n v="1553"/>
    <n v="1686"/>
    <n v="3239"/>
    <n v="1211"/>
    <n v="2318"/>
    <n v="3529"/>
    <x v="11"/>
    <x v="6"/>
  </r>
  <r>
    <x v="11"/>
    <n v="46"/>
    <n v="396"/>
    <n v="285"/>
    <n v="55"/>
    <n v="13"/>
    <n v="795"/>
    <n v="44"/>
    <n v="839"/>
    <n v="30"/>
    <s v="0"/>
    <n v="30"/>
    <n v="10"/>
    <n v="6"/>
    <n v="16"/>
    <n v="558"/>
    <n v="3"/>
    <n v="561"/>
    <n v="197"/>
    <n v="35"/>
    <n v="232"/>
    <x v="11"/>
    <x v="6"/>
  </r>
  <r>
    <x v="12"/>
    <n v="32"/>
    <n v="468"/>
    <n v="263"/>
    <n v="67"/>
    <n v="108"/>
    <n v="938"/>
    <n v="246"/>
    <n v="1184"/>
    <n v="10"/>
    <s v="0"/>
    <n v="10"/>
    <n v="12"/>
    <n v="10"/>
    <n v="22"/>
    <n v="758"/>
    <n v="163"/>
    <n v="921"/>
    <n v="158"/>
    <n v="73"/>
    <n v="231"/>
    <x v="11"/>
    <x v="6"/>
  </r>
  <r>
    <x v="13"/>
    <n v="75"/>
    <n v="104"/>
    <n v="116"/>
    <n v="32"/>
    <n v="0"/>
    <n v="327"/>
    <n v="227"/>
    <n v="554"/>
    <n v="90"/>
    <s v="0"/>
    <n v="90"/>
    <n v="0"/>
    <n v="0"/>
    <n v="0"/>
    <n v="207"/>
    <n v="157"/>
    <n v="364"/>
    <n v="30"/>
    <n v="70"/>
    <n v="100"/>
    <x v="11"/>
    <x v="6"/>
  </r>
  <r>
    <x v="14"/>
    <n v="178"/>
    <n v="221"/>
    <n v="78"/>
    <n v="42"/>
    <n v="15"/>
    <n v="534"/>
    <n v="160"/>
    <n v="694"/>
    <n v="165"/>
    <s v="0"/>
    <n v="165"/>
    <n v="0"/>
    <n v="0"/>
    <n v="0"/>
    <n v="324"/>
    <n v="145"/>
    <n v="469"/>
    <n v="45"/>
    <n v="15"/>
    <n v="60"/>
    <x v="11"/>
    <x v="6"/>
  </r>
  <r>
    <x v="15"/>
    <n v="40"/>
    <n v="9"/>
    <n v="22"/>
    <n v="12"/>
    <n v="9"/>
    <n v="92"/>
    <n v="3"/>
    <n v="95"/>
    <n v="10"/>
    <s v="0"/>
    <n v="10"/>
    <n v="0"/>
    <n v="0"/>
    <n v="0"/>
    <n v="71"/>
    <n v="3"/>
    <n v="74"/>
    <n v="11"/>
    <n v="0"/>
    <n v="11"/>
    <x v="11"/>
    <x v="6"/>
  </r>
  <r>
    <x v="16"/>
    <n v="5"/>
    <n v="32"/>
    <n v="60"/>
    <n v="67"/>
    <n v="4"/>
    <n v="168"/>
    <n v="6"/>
    <n v="174"/>
    <n v="89"/>
    <s v="0"/>
    <n v="89"/>
    <n v="3"/>
    <n v="0"/>
    <n v="3"/>
    <n v="63"/>
    <n v="0"/>
    <n v="63"/>
    <n v="13"/>
    <n v="6"/>
    <n v="19"/>
    <x v="11"/>
    <x v="6"/>
  </r>
  <r>
    <x v="17"/>
    <n v="123"/>
    <n v="100"/>
    <n v="109"/>
    <n v="91"/>
    <n v="1"/>
    <n v="424"/>
    <n v="7"/>
    <n v="431"/>
    <n v="151"/>
    <s v="0"/>
    <n v="151"/>
    <n v="0"/>
    <n v="5"/>
    <n v="5"/>
    <n v="235"/>
    <n v="2"/>
    <n v="237"/>
    <n v="38"/>
    <n v="0"/>
    <n v="38"/>
    <x v="11"/>
    <x v="6"/>
  </r>
  <r>
    <x v="18"/>
    <n v="6360"/>
    <n v="39658"/>
    <n v="28673"/>
    <n v="19005"/>
    <n v="2539"/>
    <n v="96235"/>
    <n v="42559"/>
    <n v="138794"/>
    <n v="8919"/>
    <s v="8"/>
    <n v="8927"/>
    <n v="1697"/>
    <n v="796"/>
    <n v="2493"/>
    <n v="48603"/>
    <n v="15653"/>
    <n v="64256"/>
    <n v="37016"/>
    <n v="26102"/>
    <n v="63118"/>
    <x v="11"/>
    <x v="6"/>
  </r>
  <r>
    <x v="0"/>
    <n v="3247"/>
    <n v="3799"/>
    <n v="4041"/>
    <n v="4245"/>
    <n v="680"/>
    <n v="16012"/>
    <n v="2511"/>
    <n v="18523"/>
    <n v="7317"/>
    <s v="21"/>
    <n v="7338"/>
    <n v="572"/>
    <n v="72"/>
    <n v="644"/>
    <n v="5817"/>
    <n v="2150"/>
    <n v="7967"/>
    <n v="2306"/>
    <n v="268"/>
    <n v="2574"/>
    <x v="0"/>
    <x v="7"/>
  </r>
  <r>
    <x v="1"/>
    <n v="90"/>
    <n v="668"/>
    <n v="420"/>
    <n v="195"/>
    <n v="22"/>
    <n v="1395"/>
    <n v="1418"/>
    <n v="2813"/>
    <n v="37"/>
    <s v="0"/>
    <n v="37"/>
    <n v="13"/>
    <n v="2"/>
    <n v="15"/>
    <n v="787"/>
    <n v="384"/>
    <n v="1171"/>
    <n v="557"/>
    <n v="1032"/>
    <n v="1589"/>
    <x v="0"/>
    <x v="7"/>
  </r>
  <r>
    <x v="2"/>
    <n v="224"/>
    <n v="1696"/>
    <n v="1267"/>
    <n v="1230"/>
    <n v="23"/>
    <n v="4440"/>
    <n v="1252"/>
    <n v="5692"/>
    <n v="52"/>
    <s v="0"/>
    <n v="52"/>
    <n v="290"/>
    <n v="0"/>
    <n v="290"/>
    <n v="1201"/>
    <n v="318"/>
    <n v="1519"/>
    <n v="2897"/>
    <n v="934"/>
    <n v="3831"/>
    <x v="0"/>
    <x v="7"/>
  </r>
  <r>
    <x v="3"/>
    <n v="1216"/>
    <n v="7240"/>
    <n v="5115"/>
    <n v="2218"/>
    <n v="545"/>
    <n v="16334"/>
    <n v="9695"/>
    <n v="26029"/>
    <n v="213"/>
    <s v="0"/>
    <n v="213"/>
    <n v="578"/>
    <n v="681"/>
    <n v="1259"/>
    <n v="11737"/>
    <n v="2541"/>
    <n v="14278"/>
    <n v="3807"/>
    <n v="6481"/>
    <n v="10288"/>
    <x v="0"/>
    <x v="7"/>
  </r>
  <r>
    <x v="4"/>
    <n v="185"/>
    <n v="2105"/>
    <n v="2803"/>
    <n v="702"/>
    <n v="53"/>
    <n v="5848"/>
    <n v="387"/>
    <n v="6235"/>
    <n v="136"/>
    <s v="0"/>
    <n v="136"/>
    <n v="9"/>
    <n v="0"/>
    <n v="9"/>
    <n v="2832"/>
    <n v="69"/>
    <n v="2901"/>
    <n v="2871"/>
    <n v="318"/>
    <n v="3189"/>
    <x v="0"/>
    <x v="7"/>
  </r>
  <r>
    <x v="5"/>
    <n v="654"/>
    <n v="17017"/>
    <n v="8617"/>
    <n v="2566"/>
    <n v="1007"/>
    <n v="29861"/>
    <n v="8535"/>
    <n v="38396"/>
    <n v="136"/>
    <s v="1"/>
    <n v="137"/>
    <n v="42"/>
    <n v="8"/>
    <n v="50"/>
    <n v="16676"/>
    <n v="1069"/>
    <n v="17745"/>
    <n v="13007"/>
    <n v="7457"/>
    <n v="20464"/>
    <x v="0"/>
    <x v="7"/>
  </r>
  <r>
    <x v="6"/>
    <n v="782"/>
    <n v="4430"/>
    <n v="1009"/>
    <n v="74"/>
    <n v="35"/>
    <n v="6330"/>
    <n v="879"/>
    <n v="7209"/>
    <n v="47"/>
    <s v="0"/>
    <n v="47"/>
    <n v="22"/>
    <n v="0"/>
    <n v="22"/>
    <n v="5535"/>
    <n v="297"/>
    <n v="5832"/>
    <n v="726"/>
    <n v="582"/>
    <n v="1308"/>
    <x v="0"/>
    <x v="7"/>
  </r>
  <r>
    <x v="7"/>
    <n v="30"/>
    <n v="2486"/>
    <n v="1194"/>
    <n v="1501"/>
    <n v="0"/>
    <n v="5211"/>
    <n v="7268"/>
    <n v="12479"/>
    <n v="44"/>
    <s v="0"/>
    <n v="44"/>
    <n v="8"/>
    <n v="2"/>
    <n v="10"/>
    <n v="2061"/>
    <n v="3064"/>
    <n v="5125"/>
    <n v="3098"/>
    <n v="4202"/>
    <n v="7300"/>
    <x v="0"/>
    <x v="7"/>
  </r>
  <r>
    <x v="8"/>
    <n v="66"/>
    <n v="308"/>
    <n v="927"/>
    <n v="1511"/>
    <n v="13"/>
    <n v="2825"/>
    <n v="2907"/>
    <n v="5732"/>
    <n v="82"/>
    <s v="0"/>
    <n v="82"/>
    <n v="0"/>
    <n v="0"/>
    <n v="0"/>
    <n v="534"/>
    <n v="543"/>
    <n v="1077"/>
    <n v="2209"/>
    <n v="2364"/>
    <n v="4573"/>
    <x v="0"/>
    <x v="7"/>
  </r>
  <r>
    <x v="9"/>
    <n v="63"/>
    <n v="513"/>
    <n v="1348"/>
    <n v="1371"/>
    <n v="13"/>
    <n v="3308"/>
    <n v="2936"/>
    <n v="6244"/>
    <n v="67"/>
    <s v="1"/>
    <n v="68"/>
    <n v="0"/>
    <n v="0"/>
    <n v="0"/>
    <n v="1032"/>
    <n v="734"/>
    <n v="1766"/>
    <n v="2209"/>
    <n v="2201"/>
    <n v="4410"/>
    <x v="0"/>
    <x v="7"/>
  </r>
  <r>
    <x v="10"/>
    <n v="184"/>
    <n v="1746"/>
    <n v="1536"/>
    <n v="1478"/>
    <n v="0"/>
    <n v="4944"/>
    <n v="3929"/>
    <n v="8873"/>
    <n v="168"/>
    <s v="0"/>
    <n v="168"/>
    <n v="2"/>
    <n v="0"/>
    <n v="2"/>
    <n v="2194"/>
    <n v="1678"/>
    <n v="3872"/>
    <n v="2580"/>
    <n v="2251"/>
    <n v="4831"/>
    <x v="0"/>
    <x v="7"/>
  </r>
  <r>
    <x v="11"/>
    <n v="90"/>
    <n v="477"/>
    <n v="346"/>
    <n v="61"/>
    <n v="2"/>
    <n v="976"/>
    <n v="121"/>
    <n v="1097"/>
    <n v="27"/>
    <s v="0"/>
    <n v="27"/>
    <n v="1"/>
    <n v="0"/>
    <n v="1"/>
    <n v="691"/>
    <n v="4"/>
    <n v="695"/>
    <n v="257"/>
    <n v="117"/>
    <n v="374"/>
    <x v="0"/>
    <x v="7"/>
  </r>
  <r>
    <x v="12"/>
    <n v="35"/>
    <n v="323"/>
    <n v="297"/>
    <n v="99"/>
    <n v="70"/>
    <n v="824"/>
    <n v="359"/>
    <n v="1183"/>
    <n v="20"/>
    <s v="3"/>
    <n v="23"/>
    <n v="19"/>
    <n v="6"/>
    <n v="25"/>
    <n v="647"/>
    <n v="240"/>
    <n v="887"/>
    <n v="138"/>
    <n v="110"/>
    <n v="248"/>
    <x v="0"/>
    <x v="7"/>
  </r>
  <r>
    <x v="13"/>
    <n v="67"/>
    <n v="159"/>
    <n v="231"/>
    <n v="51"/>
    <n v="12"/>
    <n v="520"/>
    <n v="277"/>
    <n v="797"/>
    <n v="53"/>
    <s v="0"/>
    <n v="53"/>
    <n v="0"/>
    <n v="5"/>
    <n v="5"/>
    <n v="448"/>
    <n v="171"/>
    <n v="619"/>
    <n v="19"/>
    <n v="101"/>
    <n v="120"/>
    <x v="0"/>
    <x v="7"/>
  </r>
  <r>
    <x v="14"/>
    <n v="395"/>
    <n v="711"/>
    <n v="48"/>
    <n v="53"/>
    <n v="16"/>
    <n v="1223"/>
    <n v="545"/>
    <n v="1768"/>
    <n v="111"/>
    <s v="0"/>
    <n v="111"/>
    <n v="0"/>
    <n v="0"/>
    <n v="0"/>
    <n v="1075"/>
    <n v="523"/>
    <n v="1598"/>
    <n v="37"/>
    <n v="22"/>
    <n v="59"/>
    <x v="0"/>
    <x v="7"/>
  </r>
  <r>
    <x v="15"/>
    <n v="27"/>
    <n v="39"/>
    <n v="43"/>
    <n v="2"/>
    <n v="0"/>
    <n v="111"/>
    <n v="0"/>
    <n v="111"/>
    <n v="7"/>
    <s v="0"/>
    <n v="7"/>
    <n v="4"/>
    <n v="0"/>
    <n v="4"/>
    <n v="86"/>
    <n v="0"/>
    <n v="86"/>
    <n v="14"/>
    <n v="0"/>
    <n v="14"/>
    <x v="0"/>
    <x v="7"/>
  </r>
  <r>
    <x v="16"/>
    <n v="44"/>
    <n v="59"/>
    <n v="94"/>
    <n v="41"/>
    <n v="9"/>
    <n v="247"/>
    <n v="19"/>
    <n v="266"/>
    <n v="67"/>
    <s v="6"/>
    <n v="73"/>
    <n v="4"/>
    <n v="0"/>
    <n v="4"/>
    <n v="145"/>
    <n v="0"/>
    <n v="145"/>
    <n v="31"/>
    <n v="13"/>
    <n v="44"/>
    <x v="0"/>
    <x v="7"/>
  </r>
  <r>
    <x v="17"/>
    <n v="139"/>
    <n v="71"/>
    <n v="125"/>
    <n v="49"/>
    <n v="13"/>
    <n v="397"/>
    <n v="8"/>
    <n v="405"/>
    <n v="208"/>
    <s v="0"/>
    <n v="208"/>
    <n v="1"/>
    <n v="0"/>
    <n v="1"/>
    <n v="157"/>
    <n v="0"/>
    <n v="157"/>
    <n v="31"/>
    <n v="0"/>
    <n v="31"/>
    <x v="0"/>
    <x v="7"/>
  </r>
  <r>
    <x v="18"/>
    <n v="7538"/>
    <n v="43847"/>
    <n v="29461"/>
    <n v="17447"/>
    <n v="2513"/>
    <n v="100806"/>
    <n v="43046"/>
    <n v="143852"/>
    <n v="8792"/>
    <s v="32"/>
    <n v="8824"/>
    <n v="1565"/>
    <n v="776"/>
    <n v="2341"/>
    <n v="53655"/>
    <n v="13785"/>
    <n v="67440"/>
    <n v="36794"/>
    <n v="28453"/>
    <n v="65247"/>
    <x v="0"/>
    <x v="7"/>
  </r>
  <r>
    <x v="0"/>
    <n v="2967"/>
    <n v="3385"/>
    <n v="4291"/>
    <n v="4977"/>
    <n v="643"/>
    <n v="16263"/>
    <n v="1916"/>
    <n v="18179"/>
    <n v="8197"/>
    <s v="9"/>
    <n v="8206"/>
    <n v="495"/>
    <n v="43"/>
    <n v="538"/>
    <n v="5205"/>
    <n v="1587"/>
    <n v="6792"/>
    <n v="2366"/>
    <n v="277"/>
    <n v="2643"/>
    <x v="1"/>
    <x v="7"/>
  </r>
  <r>
    <x v="1"/>
    <n v="98"/>
    <n v="592"/>
    <n v="424"/>
    <n v="240"/>
    <n v="34"/>
    <n v="1388"/>
    <n v="1413"/>
    <n v="2801"/>
    <n v="39"/>
    <s v="0"/>
    <n v="39"/>
    <n v="16"/>
    <n v="0"/>
    <n v="16"/>
    <n v="677"/>
    <n v="266"/>
    <n v="943"/>
    <n v="656"/>
    <n v="1147"/>
    <n v="1803"/>
    <x v="1"/>
    <x v="7"/>
  </r>
  <r>
    <x v="2"/>
    <n v="194"/>
    <n v="1576"/>
    <n v="882"/>
    <n v="975"/>
    <n v="16"/>
    <n v="3643"/>
    <n v="1077"/>
    <n v="4720"/>
    <n v="39"/>
    <s v="0"/>
    <n v="39"/>
    <n v="0"/>
    <n v="5"/>
    <n v="5"/>
    <n v="1114"/>
    <n v="229"/>
    <n v="1343"/>
    <n v="2490"/>
    <n v="843"/>
    <n v="3333"/>
    <x v="1"/>
    <x v="7"/>
  </r>
  <r>
    <x v="3"/>
    <n v="1212"/>
    <n v="6634"/>
    <n v="4408"/>
    <n v="1795"/>
    <n v="533"/>
    <n v="14582"/>
    <n v="8694"/>
    <n v="23276"/>
    <n v="204"/>
    <s v="0"/>
    <n v="204"/>
    <n v="663"/>
    <n v="640"/>
    <n v="1303"/>
    <n v="10387"/>
    <n v="1982"/>
    <n v="12369"/>
    <n v="3328"/>
    <n v="6072"/>
    <n v="9400"/>
    <x v="1"/>
    <x v="7"/>
  </r>
  <r>
    <x v="4"/>
    <n v="196"/>
    <n v="3172"/>
    <n v="2443"/>
    <n v="1121"/>
    <n v="45"/>
    <n v="6977"/>
    <n v="1527"/>
    <n v="8504"/>
    <n v="185"/>
    <s v="0"/>
    <n v="185"/>
    <n v="7"/>
    <n v="351"/>
    <n v="358"/>
    <n v="4678"/>
    <n v="37"/>
    <n v="4715"/>
    <n v="2107"/>
    <n v="1139"/>
    <n v="3246"/>
    <x v="1"/>
    <x v="7"/>
  </r>
  <r>
    <x v="5"/>
    <n v="907"/>
    <n v="15054"/>
    <n v="8416"/>
    <n v="2226"/>
    <n v="1191"/>
    <n v="27794"/>
    <n v="9303"/>
    <n v="37097"/>
    <n v="263"/>
    <s v="0"/>
    <n v="263"/>
    <n v="28"/>
    <n v="17"/>
    <n v="45"/>
    <n v="15365"/>
    <n v="818"/>
    <n v="16183"/>
    <n v="12138"/>
    <n v="8468"/>
    <n v="20606"/>
    <x v="1"/>
    <x v="7"/>
  </r>
  <r>
    <x v="6"/>
    <n v="496"/>
    <n v="3423"/>
    <n v="934"/>
    <n v="42"/>
    <n v="42"/>
    <n v="4937"/>
    <n v="662"/>
    <n v="5599"/>
    <n v="60"/>
    <s v="0"/>
    <n v="60"/>
    <n v="22"/>
    <n v="8"/>
    <n v="30"/>
    <n v="4333"/>
    <n v="197"/>
    <n v="4530"/>
    <n v="522"/>
    <n v="457"/>
    <n v="979"/>
    <x v="1"/>
    <x v="7"/>
  </r>
  <r>
    <x v="7"/>
    <n v="53"/>
    <n v="2429"/>
    <n v="1028"/>
    <n v="976"/>
    <n v="26"/>
    <n v="4512"/>
    <n v="5923"/>
    <n v="10435"/>
    <n v="68"/>
    <s v="0"/>
    <n v="68"/>
    <n v="1"/>
    <n v="0"/>
    <n v="1"/>
    <n v="1727"/>
    <n v="2238"/>
    <n v="3965"/>
    <n v="2716"/>
    <n v="3685"/>
    <n v="6401"/>
    <x v="1"/>
    <x v="7"/>
  </r>
  <r>
    <x v="8"/>
    <n v="41"/>
    <n v="282"/>
    <n v="676"/>
    <n v="1135"/>
    <n v="14"/>
    <n v="2148"/>
    <n v="2446"/>
    <n v="4594"/>
    <n v="68"/>
    <s v="0"/>
    <n v="68"/>
    <n v="0"/>
    <n v="2"/>
    <n v="2"/>
    <n v="408"/>
    <n v="542"/>
    <n v="950"/>
    <n v="1672"/>
    <n v="1902"/>
    <n v="3574"/>
    <x v="1"/>
    <x v="7"/>
  </r>
  <r>
    <x v="9"/>
    <n v="38"/>
    <n v="420"/>
    <n v="1019"/>
    <n v="1354"/>
    <n v="12"/>
    <n v="2843"/>
    <n v="2009"/>
    <n v="4852"/>
    <n v="22"/>
    <s v="0"/>
    <n v="22"/>
    <n v="0"/>
    <n v="3"/>
    <n v="3"/>
    <n v="722"/>
    <n v="617"/>
    <n v="1339"/>
    <n v="2099"/>
    <n v="1389"/>
    <n v="3488"/>
    <x v="1"/>
    <x v="7"/>
  </r>
  <r>
    <x v="10"/>
    <n v="148"/>
    <n v="1362"/>
    <n v="1400"/>
    <n v="1651"/>
    <n v="0"/>
    <n v="4561"/>
    <n v="3854"/>
    <n v="8415"/>
    <n v="124"/>
    <s v="0"/>
    <n v="124"/>
    <n v="3"/>
    <n v="0"/>
    <n v="3"/>
    <n v="1945"/>
    <n v="1574"/>
    <n v="3519"/>
    <n v="2489"/>
    <n v="2280"/>
    <n v="4769"/>
    <x v="1"/>
    <x v="7"/>
  </r>
  <r>
    <x v="11"/>
    <n v="76"/>
    <n v="482"/>
    <n v="242"/>
    <n v="95"/>
    <n v="15"/>
    <n v="910"/>
    <n v="113"/>
    <n v="1023"/>
    <n v="33"/>
    <s v="0"/>
    <n v="33"/>
    <n v="11"/>
    <n v="10"/>
    <n v="21"/>
    <n v="714"/>
    <n v="6"/>
    <n v="720"/>
    <n v="152"/>
    <n v="97"/>
    <n v="249"/>
    <x v="1"/>
    <x v="7"/>
  </r>
  <r>
    <x v="12"/>
    <n v="45"/>
    <n v="368"/>
    <n v="278"/>
    <n v="81"/>
    <n v="50"/>
    <n v="822"/>
    <n v="240"/>
    <n v="1062"/>
    <n v="22"/>
    <s v="0"/>
    <n v="22"/>
    <n v="10"/>
    <n v="3"/>
    <n v="13"/>
    <n v="657"/>
    <n v="144"/>
    <n v="801"/>
    <n v="133"/>
    <n v="93"/>
    <n v="226"/>
    <x v="1"/>
    <x v="7"/>
  </r>
  <r>
    <x v="13"/>
    <n v="60"/>
    <n v="148"/>
    <n v="80"/>
    <n v="50"/>
    <n v="4"/>
    <n v="342"/>
    <n v="178"/>
    <n v="520"/>
    <n v="73"/>
    <s v="0"/>
    <n v="73"/>
    <n v="8"/>
    <n v="6"/>
    <n v="14"/>
    <n v="255"/>
    <n v="79"/>
    <n v="334"/>
    <n v="6"/>
    <n v="93"/>
    <n v="99"/>
    <x v="1"/>
    <x v="7"/>
  </r>
  <r>
    <x v="14"/>
    <n v="413"/>
    <n v="1205"/>
    <n v="223"/>
    <n v="69"/>
    <n v="4"/>
    <n v="1914"/>
    <n v="432"/>
    <n v="2346"/>
    <n v="156"/>
    <s v="0"/>
    <n v="156"/>
    <n v="0"/>
    <n v="1"/>
    <n v="1"/>
    <n v="1726"/>
    <n v="427"/>
    <n v="2153"/>
    <n v="32"/>
    <n v="4"/>
    <n v="36"/>
    <x v="1"/>
    <x v="7"/>
  </r>
  <r>
    <x v="15"/>
    <n v="7"/>
    <n v="18"/>
    <n v="61"/>
    <n v="13"/>
    <n v="0"/>
    <n v="99"/>
    <n v="9"/>
    <n v="108"/>
    <n v="19"/>
    <s v="0"/>
    <n v="19"/>
    <n v="0"/>
    <n v="2"/>
    <n v="2"/>
    <n v="39"/>
    <n v="3"/>
    <n v="42"/>
    <n v="41"/>
    <n v="4"/>
    <n v="45"/>
    <x v="1"/>
    <x v="7"/>
  </r>
  <r>
    <x v="16"/>
    <n v="27"/>
    <n v="40"/>
    <n v="28"/>
    <n v="56"/>
    <n v="8"/>
    <n v="159"/>
    <n v="0"/>
    <n v="159"/>
    <n v="73"/>
    <s v="0"/>
    <n v="73"/>
    <n v="0"/>
    <n v="0"/>
    <n v="0"/>
    <n v="83"/>
    <n v="0"/>
    <n v="83"/>
    <n v="3"/>
    <n v="0"/>
    <n v="3"/>
    <x v="1"/>
    <x v="7"/>
  </r>
  <r>
    <x v="17"/>
    <n v="59"/>
    <n v="52"/>
    <n v="97"/>
    <n v="56"/>
    <n v="9"/>
    <n v="273"/>
    <n v="4"/>
    <n v="277"/>
    <n v="141"/>
    <s v="0"/>
    <n v="141"/>
    <n v="9"/>
    <n v="1"/>
    <n v="10"/>
    <n v="109"/>
    <n v="3"/>
    <n v="112"/>
    <n v="14"/>
    <n v="0"/>
    <n v="14"/>
    <x v="1"/>
    <x v="7"/>
  </r>
  <r>
    <x v="18"/>
    <n v="7037"/>
    <n v="40642"/>
    <n v="26930"/>
    <n v="16912"/>
    <n v="2646"/>
    <n v="94167"/>
    <n v="39800"/>
    <n v="133967"/>
    <n v="9786"/>
    <s v="9"/>
    <n v="9795"/>
    <n v="1273"/>
    <n v="1092"/>
    <n v="2365"/>
    <n v="50144"/>
    <n v="10749"/>
    <n v="60893"/>
    <n v="32964"/>
    <n v="27950"/>
    <n v="60914"/>
    <x v="1"/>
    <x v="7"/>
  </r>
  <r>
    <x v="0"/>
    <n v="3330"/>
    <n v="5299"/>
    <n v="5084"/>
    <n v="4268"/>
    <n v="603"/>
    <n v="18584"/>
    <n v="4282"/>
    <n v="22866"/>
    <n v="7704"/>
    <s v="7"/>
    <n v="7711"/>
    <n v="624"/>
    <n v="100"/>
    <n v="724"/>
    <n v="7239"/>
    <n v="3605"/>
    <n v="10844"/>
    <n v="3017"/>
    <n v="570"/>
    <n v="3587"/>
    <x v="2"/>
    <x v="7"/>
  </r>
  <r>
    <x v="1"/>
    <n v="233"/>
    <n v="926"/>
    <n v="393"/>
    <n v="248"/>
    <n v="50"/>
    <n v="1850"/>
    <n v="1764"/>
    <n v="3614"/>
    <n v="36"/>
    <s v="0"/>
    <n v="36"/>
    <n v="14"/>
    <n v="5"/>
    <n v="19"/>
    <n v="1047"/>
    <n v="432"/>
    <n v="1479"/>
    <n v="753"/>
    <n v="1327"/>
    <n v="2080"/>
    <x v="2"/>
    <x v="7"/>
  </r>
  <r>
    <x v="2"/>
    <n v="154"/>
    <n v="1262"/>
    <n v="790"/>
    <n v="1285"/>
    <n v="13"/>
    <n v="3504"/>
    <n v="841"/>
    <n v="4345"/>
    <n v="25"/>
    <s v="0"/>
    <n v="25"/>
    <n v="0"/>
    <n v="2"/>
    <n v="2"/>
    <n v="783"/>
    <n v="103"/>
    <n v="886"/>
    <n v="2696"/>
    <n v="736"/>
    <n v="3432"/>
    <x v="2"/>
    <x v="7"/>
  </r>
  <r>
    <x v="3"/>
    <n v="1535"/>
    <n v="7623"/>
    <n v="5675"/>
    <n v="2394"/>
    <n v="597"/>
    <n v="17824"/>
    <n v="10019"/>
    <n v="27843"/>
    <n v="183"/>
    <s v="1"/>
    <n v="184"/>
    <n v="792"/>
    <n v="722"/>
    <n v="1514"/>
    <n v="12485"/>
    <n v="2869"/>
    <n v="15354"/>
    <n v="4364"/>
    <n v="6427"/>
    <n v="10791"/>
    <x v="2"/>
    <x v="7"/>
  </r>
  <r>
    <x v="4"/>
    <n v="162"/>
    <n v="4058"/>
    <n v="3301"/>
    <n v="825"/>
    <n v="62"/>
    <n v="8408"/>
    <n v="1413"/>
    <n v="9821"/>
    <n v="94"/>
    <s v="0"/>
    <n v="94"/>
    <n v="30"/>
    <n v="327"/>
    <n v="357"/>
    <n v="6028"/>
    <n v="119"/>
    <n v="6147"/>
    <n v="2256"/>
    <n v="967"/>
    <n v="3223"/>
    <x v="2"/>
    <x v="7"/>
  </r>
  <r>
    <x v="5"/>
    <n v="983"/>
    <n v="17053"/>
    <n v="8367"/>
    <n v="2067"/>
    <n v="1162"/>
    <n v="29632"/>
    <n v="7915"/>
    <n v="37547"/>
    <n v="147"/>
    <s v="0"/>
    <n v="147"/>
    <n v="31"/>
    <n v="3"/>
    <n v="34"/>
    <n v="15492"/>
    <n v="1207"/>
    <n v="16699"/>
    <n v="13962"/>
    <n v="6705"/>
    <n v="20667"/>
    <x v="2"/>
    <x v="7"/>
  </r>
  <r>
    <x v="6"/>
    <n v="539"/>
    <n v="4026"/>
    <n v="1232"/>
    <n v="88"/>
    <n v="26"/>
    <n v="5911"/>
    <n v="1017"/>
    <n v="6928"/>
    <n v="25"/>
    <s v="0"/>
    <n v="25"/>
    <n v="0"/>
    <n v="2"/>
    <n v="2"/>
    <n v="5249"/>
    <n v="279"/>
    <n v="5528"/>
    <n v="637"/>
    <n v="736"/>
    <n v="1373"/>
    <x v="2"/>
    <x v="7"/>
  </r>
  <r>
    <x v="7"/>
    <n v="45"/>
    <n v="2853"/>
    <n v="1245"/>
    <n v="1047"/>
    <n v="20"/>
    <n v="5210"/>
    <n v="6358"/>
    <n v="11568"/>
    <n v="56"/>
    <s v="0"/>
    <n v="56"/>
    <n v="4"/>
    <n v="2"/>
    <n v="6"/>
    <n v="2038"/>
    <n v="3239"/>
    <n v="5277"/>
    <n v="3112"/>
    <n v="3117"/>
    <n v="6229"/>
    <x v="2"/>
    <x v="7"/>
  </r>
  <r>
    <x v="8"/>
    <n v="4"/>
    <n v="448"/>
    <n v="789"/>
    <n v="1032"/>
    <n v="17"/>
    <n v="2290"/>
    <n v="2375"/>
    <n v="4665"/>
    <n v="38"/>
    <s v="0"/>
    <n v="38"/>
    <n v="0"/>
    <n v="1"/>
    <n v="1"/>
    <n v="484"/>
    <n v="451"/>
    <n v="935"/>
    <n v="1768"/>
    <n v="1923"/>
    <n v="3691"/>
    <x v="2"/>
    <x v="7"/>
  </r>
  <r>
    <x v="9"/>
    <n v="72"/>
    <n v="374"/>
    <n v="1044"/>
    <n v="1026"/>
    <n v="17"/>
    <n v="2533"/>
    <n v="1831"/>
    <n v="4364"/>
    <n v="67"/>
    <s v="0"/>
    <n v="67"/>
    <n v="4"/>
    <n v="0"/>
    <n v="4"/>
    <n v="754"/>
    <n v="537"/>
    <n v="1291"/>
    <n v="1708"/>
    <n v="1294"/>
    <n v="3002"/>
    <x v="2"/>
    <x v="7"/>
  </r>
  <r>
    <x v="10"/>
    <n v="86"/>
    <n v="1091"/>
    <n v="1481"/>
    <n v="1189"/>
    <n v="0"/>
    <n v="3847"/>
    <n v="3868"/>
    <n v="7715"/>
    <n v="82"/>
    <s v="0"/>
    <n v="82"/>
    <n v="2"/>
    <n v="0"/>
    <n v="2"/>
    <n v="2184"/>
    <n v="1828"/>
    <n v="4012"/>
    <n v="1579"/>
    <n v="2040"/>
    <n v="3619"/>
    <x v="2"/>
    <x v="7"/>
  </r>
  <r>
    <x v="11"/>
    <n v="69"/>
    <n v="445"/>
    <n v="310"/>
    <n v="105"/>
    <n v="23"/>
    <n v="952"/>
    <n v="144"/>
    <n v="1096"/>
    <n v="51"/>
    <s v="0"/>
    <n v="51"/>
    <n v="9"/>
    <n v="2"/>
    <n v="11"/>
    <n v="574"/>
    <n v="4"/>
    <n v="578"/>
    <n v="318"/>
    <n v="138"/>
    <n v="456"/>
    <x v="2"/>
    <x v="7"/>
  </r>
  <r>
    <x v="12"/>
    <n v="27"/>
    <n v="323"/>
    <n v="335"/>
    <n v="162"/>
    <n v="41"/>
    <n v="888"/>
    <n v="159"/>
    <n v="1047"/>
    <n v="18"/>
    <s v="0"/>
    <n v="18"/>
    <n v="4"/>
    <n v="2"/>
    <n v="6"/>
    <n v="696"/>
    <n v="115"/>
    <n v="811"/>
    <n v="170"/>
    <n v="42"/>
    <n v="212"/>
    <x v="2"/>
    <x v="7"/>
  </r>
  <r>
    <x v="13"/>
    <n v="21"/>
    <n v="186"/>
    <n v="93"/>
    <n v="51"/>
    <n v="0"/>
    <n v="351"/>
    <n v="116"/>
    <n v="467"/>
    <n v="57"/>
    <s v="6"/>
    <n v="63"/>
    <n v="0"/>
    <n v="0"/>
    <n v="0"/>
    <n v="272"/>
    <n v="34"/>
    <n v="306"/>
    <n v="22"/>
    <n v="76"/>
    <n v="98"/>
    <x v="2"/>
    <x v="7"/>
  </r>
  <r>
    <x v="14"/>
    <n v="272"/>
    <n v="954"/>
    <n v="64"/>
    <n v="63"/>
    <n v="15"/>
    <n v="1368"/>
    <n v="181"/>
    <n v="1549"/>
    <n v="47"/>
    <s v="1"/>
    <n v="48"/>
    <n v="17"/>
    <n v="0"/>
    <n v="17"/>
    <n v="1261"/>
    <n v="177"/>
    <n v="1438"/>
    <n v="43"/>
    <n v="3"/>
    <n v="46"/>
    <x v="2"/>
    <x v="7"/>
  </r>
  <r>
    <x v="15"/>
    <n v="18"/>
    <n v="63"/>
    <n v="16"/>
    <n v="14"/>
    <n v="5"/>
    <n v="116"/>
    <n v="10"/>
    <n v="126"/>
    <n v="11"/>
    <s v="0"/>
    <n v="11"/>
    <n v="5"/>
    <n v="0"/>
    <n v="5"/>
    <n v="90"/>
    <n v="3"/>
    <n v="93"/>
    <n v="10"/>
    <n v="7"/>
    <n v="17"/>
    <x v="2"/>
    <x v="7"/>
  </r>
  <r>
    <x v="16"/>
    <n v="28"/>
    <n v="24"/>
    <n v="30"/>
    <n v="54"/>
    <n v="3"/>
    <n v="139"/>
    <n v="0"/>
    <n v="139"/>
    <n v="91"/>
    <s v="0"/>
    <n v="91"/>
    <n v="1"/>
    <n v="0"/>
    <n v="1"/>
    <n v="26"/>
    <n v="0"/>
    <n v="26"/>
    <n v="21"/>
    <n v="0"/>
    <n v="21"/>
    <x v="2"/>
    <x v="7"/>
  </r>
  <r>
    <x v="17"/>
    <n v="126"/>
    <n v="85"/>
    <n v="97"/>
    <n v="77"/>
    <n v="8"/>
    <n v="393"/>
    <n v="4"/>
    <n v="397"/>
    <n v="190"/>
    <s v="0"/>
    <n v="190"/>
    <n v="13"/>
    <n v="0"/>
    <n v="13"/>
    <n v="153"/>
    <n v="3"/>
    <n v="156"/>
    <n v="37"/>
    <n v="1"/>
    <n v="38"/>
    <x v="2"/>
    <x v="7"/>
  </r>
  <r>
    <x v="18"/>
    <n v="7704"/>
    <n v="47093"/>
    <n v="30346"/>
    <n v="15995"/>
    <n v="2662"/>
    <n v="103800"/>
    <n v="42297"/>
    <n v="146097"/>
    <n v="8922"/>
    <s v="15"/>
    <n v="8937"/>
    <n v="1550"/>
    <n v="1168"/>
    <n v="2718"/>
    <n v="56855"/>
    <n v="15005"/>
    <n v="71860"/>
    <n v="36473"/>
    <n v="26109"/>
    <n v="62582"/>
    <x v="2"/>
    <x v="7"/>
  </r>
  <r>
    <x v="0"/>
    <n v="3747"/>
    <n v="6150"/>
    <n v="7021"/>
    <n v="5485"/>
    <n v="537"/>
    <n v="22940"/>
    <n v="10206"/>
    <n v="33146"/>
    <n v="6987"/>
    <s v="9"/>
    <n v="6996"/>
    <n v="857"/>
    <n v="188"/>
    <n v="1045"/>
    <n v="10429"/>
    <n v="7425"/>
    <n v="17854"/>
    <n v="4667"/>
    <n v="2584"/>
    <n v="7251"/>
    <x v="3"/>
    <x v="7"/>
  </r>
  <r>
    <x v="1"/>
    <n v="619"/>
    <n v="500"/>
    <n v="252"/>
    <n v="213"/>
    <n v="47"/>
    <n v="1631"/>
    <n v="1411"/>
    <n v="3042"/>
    <n v="40"/>
    <s v="0"/>
    <n v="40"/>
    <n v="8"/>
    <n v="6"/>
    <n v="14"/>
    <n v="1028"/>
    <n v="265"/>
    <n v="1293"/>
    <n v="555"/>
    <n v="1140"/>
    <n v="1695"/>
    <x v="3"/>
    <x v="7"/>
  </r>
  <r>
    <x v="2"/>
    <n v="178"/>
    <n v="1151"/>
    <n v="666"/>
    <n v="1284"/>
    <n v="10"/>
    <n v="3289"/>
    <n v="1005"/>
    <n v="4294"/>
    <n v="24"/>
    <s v="0"/>
    <n v="24"/>
    <n v="0"/>
    <n v="2"/>
    <n v="2"/>
    <n v="731"/>
    <n v="113"/>
    <n v="844"/>
    <n v="2534"/>
    <n v="890"/>
    <n v="3424"/>
    <x v="3"/>
    <x v="7"/>
  </r>
  <r>
    <x v="3"/>
    <n v="994"/>
    <n v="6466"/>
    <n v="5046"/>
    <n v="1566"/>
    <n v="497"/>
    <n v="14569"/>
    <n v="10920"/>
    <n v="25489"/>
    <n v="196"/>
    <s v="0"/>
    <n v="196"/>
    <n v="543"/>
    <n v="697"/>
    <n v="1240"/>
    <n v="10030"/>
    <n v="2644"/>
    <n v="12674"/>
    <n v="3800"/>
    <n v="7579"/>
    <n v="11379"/>
    <x v="3"/>
    <x v="7"/>
  </r>
  <r>
    <x v="4"/>
    <n v="139"/>
    <n v="3831"/>
    <n v="3386"/>
    <n v="874"/>
    <n v="46"/>
    <n v="8276"/>
    <n v="1361"/>
    <n v="9637"/>
    <n v="117"/>
    <s v="1"/>
    <n v="118"/>
    <n v="16"/>
    <n v="136"/>
    <n v="152"/>
    <n v="5965"/>
    <n v="100"/>
    <n v="6065"/>
    <n v="2178"/>
    <n v="1124"/>
    <n v="3302"/>
    <x v="3"/>
    <x v="7"/>
  </r>
  <r>
    <x v="5"/>
    <n v="456"/>
    <n v="16121"/>
    <n v="8725"/>
    <n v="1996"/>
    <n v="1112"/>
    <n v="28410"/>
    <n v="8151"/>
    <n v="36561"/>
    <n v="113"/>
    <s v="0"/>
    <n v="113"/>
    <n v="23"/>
    <n v="8"/>
    <n v="31"/>
    <n v="15378"/>
    <n v="587"/>
    <n v="15965"/>
    <n v="12896"/>
    <n v="7556"/>
    <n v="20452"/>
    <x v="3"/>
    <x v="7"/>
  </r>
  <r>
    <x v="6"/>
    <n v="1185"/>
    <n v="4810"/>
    <n v="1229"/>
    <n v="106"/>
    <n v="40"/>
    <n v="7370"/>
    <n v="774"/>
    <n v="8144"/>
    <n v="26"/>
    <s v="0"/>
    <n v="26"/>
    <n v="32"/>
    <n v="0"/>
    <n v="32"/>
    <n v="6733"/>
    <n v="265"/>
    <n v="6998"/>
    <n v="579"/>
    <n v="509"/>
    <n v="1088"/>
    <x v="3"/>
    <x v="7"/>
  </r>
  <r>
    <x v="7"/>
    <n v="58"/>
    <n v="1554"/>
    <n v="937"/>
    <n v="742"/>
    <n v="10"/>
    <n v="3301"/>
    <n v="4634"/>
    <n v="7935"/>
    <n v="60"/>
    <s v="0"/>
    <n v="60"/>
    <n v="0"/>
    <n v="0"/>
    <n v="0"/>
    <n v="1701"/>
    <n v="2206"/>
    <n v="3907"/>
    <n v="1540"/>
    <n v="2428"/>
    <n v="3968"/>
    <x v="3"/>
    <x v="7"/>
  </r>
  <r>
    <x v="8"/>
    <n v="42"/>
    <n v="234"/>
    <n v="349"/>
    <n v="365"/>
    <n v="33"/>
    <n v="1023"/>
    <n v="1675"/>
    <n v="2698"/>
    <n v="73"/>
    <s v="0"/>
    <n v="73"/>
    <n v="0"/>
    <n v="0"/>
    <n v="0"/>
    <n v="219"/>
    <n v="227"/>
    <n v="446"/>
    <n v="731"/>
    <n v="1448"/>
    <n v="2179"/>
    <x v="3"/>
    <x v="7"/>
  </r>
  <r>
    <x v="9"/>
    <n v="75"/>
    <n v="148"/>
    <n v="785"/>
    <n v="616"/>
    <n v="0"/>
    <n v="1624"/>
    <n v="1058"/>
    <n v="2682"/>
    <n v="38"/>
    <s v="0"/>
    <n v="38"/>
    <n v="0"/>
    <n v="0"/>
    <n v="0"/>
    <n v="241"/>
    <n v="244"/>
    <n v="485"/>
    <n v="1345"/>
    <n v="814"/>
    <n v="2159"/>
    <x v="3"/>
    <x v="7"/>
  </r>
  <r>
    <x v="10"/>
    <n v="107"/>
    <n v="481"/>
    <n v="205"/>
    <n v="239"/>
    <n v="0"/>
    <n v="1032"/>
    <n v="1267"/>
    <n v="2299"/>
    <n v="110"/>
    <s v="0"/>
    <n v="110"/>
    <n v="1"/>
    <n v="0"/>
    <n v="1"/>
    <n v="398"/>
    <n v="425"/>
    <n v="823"/>
    <n v="523"/>
    <n v="842"/>
    <n v="1365"/>
    <x v="3"/>
    <x v="7"/>
  </r>
  <r>
    <x v="11"/>
    <n v="74"/>
    <n v="427"/>
    <n v="283"/>
    <n v="77"/>
    <n v="13"/>
    <n v="874"/>
    <n v="170"/>
    <n v="1044"/>
    <n v="32"/>
    <s v="0"/>
    <n v="32"/>
    <n v="0"/>
    <n v="5"/>
    <n v="5"/>
    <n v="670"/>
    <n v="3"/>
    <n v="673"/>
    <n v="172"/>
    <n v="162"/>
    <n v="334"/>
    <x v="3"/>
    <x v="7"/>
  </r>
  <r>
    <x v="12"/>
    <n v="59"/>
    <n v="255"/>
    <n v="229"/>
    <n v="57"/>
    <n v="1"/>
    <n v="601"/>
    <n v="250"/>
    <n v="851"/>
    <n v="15"/>
    <s v="0"/>
    <n v="15"/>
    <n v="0"/>
    <n v="0"/>
    <n v="0"/>
    <n v="393"/>
    <n v="115"/>
    <n v="508"/>
    <n v="193"/>
    <n v="135"/>
    <n v="328"/>
    <x v="3"/>
    <x v="7"/>
  </r>
  <r>
    <x v="13"/>
    <n v="67"/>
    <n v="282"/>
    <n v="117"/>
    <n v="31"/>
    <n v="20"/>
    <n v="517"/>
    <n v="242"/>
    <n v="759"/>
    <n v="69"/>
    <s v="0"/>
    <n v="69"/>
    <n v="0"/>
    <n v="0"/>
    <n v="0"/>
    <n v="442"/>
    <n v="98"/>
    <n v="540"/>
    <n v="6"/>
    <n v="144"/>
    <n v="150"/>
    <x v="3"/>
    <x v="7"/>
  </r>
  <r>
    <x v="14"/>
    <n v="156"/>
    <n v="619"/>
    <n v="62"/>
    <n v="57"/>
    <n v="1"/>
    <n v="895"/>
    <n v="151"/>
    <n v="1046"/>
    <n v="34"/>
    <s v="0"/>
    <n v="34"/>
    <n v="3"/>
    <n v="0"/>
    <n v="3"/>
    <n v="762"/>
    <n v="151"/>
    <n v="913"/>
    <n v="96"/>
    <n v="0"/>
    <n v="96"/>
    <x v="3"/>
    <x v="7"/>
  </r>
  <r>
    <x v="15"/>
    <n v="7"/>
    <n v="24"/>
    <n v="20"/>
    <n v="14"/>
    <n v="0"/>
    <n v="65"/>
    <n v="4"/>
    <n v="69"/>
    <n v="14"/>
    <s v="0"/>
    <n v="14"/>
    <n v="0"/>
    <n v="0"/>
    <n v="0"/>
    <n v="45"/>
    <n v="0"/>
    <n v="45"/>
    <n v="6"/>
    <n v="4"/>
    <n v="10"/>
    <x v="3"/>
    <x v="7"/>
  </r>
  <r>
    <x v="16"/>
    <n v="59"/>
    <n v="31"/>
    <n v="52"/>
    <n v="61"/>
    <n v="41"/>
    <n v="244"/>
    <n v="3"/>
    <n v="247"/>
    <n v="142"/>
    <s v="0"/>
    <n v="142"/>
    <n v="15"/>
    <n v="0"/>
    <n v="15"/>
    <n v="76"/>
    <n v="3"/>
    <n v="79"/>
    <n v="11"/>
    <n v="0"/>
    <n v="11"/>
    <x v="3"/>
    <x v="7"/>
  </r>
  <r>
    <x v="17"/>
    <n v="136"/>
    <n v="148"/>
    <n v="76"/>
    <n v="41"/>
    <n v="30"/>
    <n v="431"/>
    <n v="48"/>
    <n v="479"/>
    <n v="123"/>
    <s v="0"/>
    <n v="123"/>
    <n v="30"/>
    <n v="0"/>
    <n v="30"/>
    <n v="263"/>
    <n v="39"/>
    <n v="302"/>
    <n v="15"/>
    <n v="9"/>
    <n v="24"/>
    <x v="3"/>
    <x v="7"/>
  </r>
  <r>
    <x v="18"/>
    <n v="8158"/>
    <n v="43232"/>
    <n v="29440"/>
    <n v="13824"/>
    <n v="2438"/>
    <n v="97092"/>
    <n v="43330"/>
    <n v="140422"/>
    <n v="8213"/>
    <s v="10"/>
    <n v="8223"/>
    <n v="1528"/>
    <n v="1042"/>
    <n v="2570"/>
    <n v="55504"/>
    <n v="14910"/>
    <n v="70414"/>
    <n v="31847"/>
    <n v="27368"/>
    <n v="59215"/>
    <x v="3"/>
    <x v="7"/>
  </r>
  <r>
    <x v="0"/>
    <n v="4088"/>
    <n v="5481"/>
    <n v="5377"/>
    <n v="4479"/>
    <n v="484"/>
    <n v="19909"/>
    <n v="5609"/>
    <n v="25518"/>
    <n v="7909"/>
    <s v="12"/>
    <n v="7921"/>
    <n v="638"/>
    <n v="26"/>
    <n v="664"/>
    <n v="8335"/>
    <n v="4772"/>
    <n v="13107"/>
    <n v="3027"/>
    <n v="799"/>
    <n v="3826"/>
    <x v="4"/>
    <x v="7"/>
  </r>
  <r>
    <x v="1"/>
    <n v="65"/>
    <n v="712"/>
    <n v="266"/>
    <n v="78"/>
    <n v="0"/>
    <n v="1121"/>
    <n v="772"/>
    <n v="1893"/>
    <n v="11"/>
    <s v="0"/>
    <n v="11"/>
    <n v="0"/>
    <n v="2"/>
    <n v="2"/>
    <n v="707"/>
    <n v="180"/>
    <n v="887"/>
    <n v="403"/>
    <n v="590"/>
    <n v="993"/>
    <x v="4"/>
    <x v="7"/>
  </r>
  <r>
    <x v="2"/>
    <n v="92"/>
    <n v="815"/>
    <n v="305"/>
    <n v="832"/>
    <n v="13"/>
    <n v="2057"/>
    <n v="299"/>
    <n v="2356"/>
    <n v="31"/>
    <s v="0"/>
    <n v="31"/>
    <n v="0"/>
    <n v="2"/>
    <n v="2"/>
    <n v="524"/>
    <n v="65"/>
    <n v="589"/>
    <n v="1502"/>
    <n v="232"/>
    <n v="1734"/>
    <x v="4"/>
    <x v="7"/>
  </r>
  <r>
    <x v="3"/>
    <n v="893"/>
    <n v="5738"/>
    <n v="4152"/>
    <n v="1259"/>
    <n v="219"/>
    <n v="12261"/>
    <n v="6205"/>
    <n v="18466"/>
    <n v="124"/>
    <s v="0"/>
    <n v="124"/>
    <n v="479"/>
    <n v="508"/>
    <n v="987"/>
    <n v="9102"/>
    <n v="1891"/>
    <n v="10993"/>
    <n v="2556"/>
    <n v="3806"/>
    <n v="6362"/>
    <x v="4"/>
    <x v="7"/>
  </r>
  <r>
    <x v="4"/>
    <n v="319"/>
    <n v="3542"/>
    <n v="3260"/>
    <n v="616"/>
    <n v="23"/>
    <n v="7760"/>
    <n v="981"/>
    <n v="8741"/>
    <n v="78"/>
    <s v="3"/>
    <n v="81"/>
    <n v="12"/>
    <n v="198"/>
    <n v="210"/>
    <n v="5823"/>
    <n v="162"/>
    <n v="5985"/>
    <n v="1847"/>
    <n v="621"/>
    <n v="2468"/>
    <x v="4"/>
    <x v="7"/>
  </r>
  <r>
    <x v="5"/>
    <n v="1082"/>
    <n v="24839"/>
    <n v="11548"/>
    <n v="2518"/>
    <n v="853"/>
    <n v="40840"/>
    <n v="11218"/>
    <n v="52058"/>
    <n v="90"/>
    <s v="1"/>
    <n v="91"/>
    <n v="14"/>
    <n v="13"/>
    <n v="27"/>
    <n v="21887"/>
    <n v="1153"/>
    <n v="23040"/>
    <n v="18849"/>
    <n v="10049"/>
    <n v="28898"/>
    <x v="4"/>
    <x v="7"/>
  </r>
  <r>
    <x v="6"/>
    <n v="915"/>
    <n v="4166"/>
    <n v="595"/>
    <n v="37"/>
    <n v="11"/>
    <n v="5724"/>
    <n v="529"/>
    <n v="6253"/>
    <n v="29"/>
    <s v="0"/>
    <n v="29"/>
    <n v="0"/>
    <n v="0"/>
    <n v="0"/>
    <n v="5102"/>
    <n v="291"/>
    <n v="5393"/>
    <n v="593"/>
    <n v="237"/>
    <n v="830"/>
    <x v="4"/>
    <x v="7"/>
  </r>
  <r>
    <x v="7"/>
    <n v="3"/>
    <n v="6"/>
    <n v="13"/>
    <n v="20"/>
    <n v="0"/>
    <n v="42"/>
    <n v="6"/>
    <n v="48"/>
    <n v="19"/>
    <s v="0"/>
    <n v="19"/>
    <n v="0"/>
    <n v="2"/>
    <n v="2"/>
    <n v="12"/>
    <n v="1"/>
    <n v="13"/>
    <n v="11"/>
    <n v="3"/>
    <n v="14"/>
    <x v="4"/>
    <x v="7"/>
  </r>
  <r>
    <x v="8"/>
    <n v="2"/>
    <n v="7"/>
    <n v="35"/>
    <n v="13"/>
    <n v="10"/>
    <n v="67"/>
    <n v="9"/>
    <n v="76"/>
    <n v="24"/>
    <s v="0"/>
    <n v="24"/>
    <n v="0"/>
    <n v="0"/>
    <n v="0"/>
    <n v="30"/>
    <n v="0"/>
    <n v="30"/>
    <n v="13"/>
    <n v="9"/>
    <n v="22"/>
    <x v="4"/>
    <x v="7"/>
  </r>
  <r>
    <x v="9"/>
    <n v="3"/>
    <n v="7"/>
    <n v="374"/>
    <n v="16"/>
    <n v="0"/>
    <n v="400"/>
    <n v="326"/>
    <n v="726"/>
    <n v="19"/>
    <s v="0"/>
    <n v="19"/>
    <n v="0"/>
    <n v="3"/>
    <n v="3"/>
    <n v="133"/>
    <n v="53"/>
    <n v="186"/>
    <n v="248"/>
    <n v="270"/>
    <n v="518"/>
    <x v="4"/>
    <x v="7"/>
  </r>
  <r>
    <x v="10"/>
    <n v="4"/>
    <n v="1"/>
    <n v="1"/>
    <n v="10"/>
    <n v="0"/>
    <n v="16"/>
    <n v="3"/>
    <n v="19"/>
    <n v="11"/>
    <s v="0"/>
    <n v="11"/>
    <n v="3"/>
    <n v="0"/>
    <n v="3"/>
    <n v="0"/>
    <n v="0"/>
    <n v="0"/>
    <n v="2"/>
    <n v="3"/>
    <n v="5"/>
    <x v="4"/>
    <x v="7"/>
  </r>
  <r>
    <x v="11"/>
    <n v="26"/>
    <n v="377"/>
    <n v="225"/>
    <n v="45"/>
    <n v="20"/>
    <n v="693"/>
    <n v="88"/>
    <n v="781"/>
    <n v="31"/>
    <s v="0"/>
    <n v="31"/>
    <n v="0"/>
    <n v="1"/>
    <n v="1"/>
    <n v="432"/>
    <n v="24"/>
    <n v="456"/>
    <n v="230"/>
    <n v="63"/>
    <n v="293"/>
    <x v="4"/>
    <x v="7"/>
  </r>
  <r>
    <x v="12"/>
    <n v="11"/>
    <n v="238"/>
    <n v="117"/>
    <n v="63"/>
    <n v="5"/>
    <n v="434"/>
    <n v="156"/>
    <n v="590"/>
    <n v="15"/>
    <s v="0"/>
    <n v="15"/>
    <n v="0"/>
    <n v="0"/>
    <n v="0"/>
    <n v="250"/>
    <n v="114"/>
    <n v="364"/>
    <n v="169"/>
    <n v="42"/>
    <n v="211"/>
    <x v="4"/>
    <x v="7"/>
  </r>
  <r>
    <x v="13"/>
    <n v="58"/>
    <n v="177"/>
    <n v="56"/>
    <n v="34"/>
    <n v="2"/>
    <n v="327"/>
    <n v="116"/>
    <n v="443"/>
    <n v="73"/>
    <s v="0"/>
    <n v="73"/>
    <n v="3"/>
    <n v="0"/>
    <n v="3"/>
    <n v="246"/>
    <n v="18"/>
    <n v="264"/>
    <n v="5"/>
    <n v="98"/>
    <n v="103"/>
    <x v="4"/>
    <x v="7"/>
  </r>
  <r>
    <x v="14"/>
    <n v="374"/>
    <n v="1213"/>
    <n v="93"/>
    <n v="65"/>
    <n v="0"/>
    <n v="1745"/>
    <n v="229"/>
    <n v="1974"/>
    <n v="74"/>
    <s v="0"/>
    <n v="74"/>
    <n v="0"/>
    <n v="7"/>
    <n v="7"/>
    <n v="1511"/>
    <n v="222"/>
    <n v="1733"/>
    <n v="160"/>
    <n v="0"/>
    <n v="160"/>
    <x v="4"/>
    <x v="7"/>
  </r>
  <r>
    <x v="15"/>
    <n v="13"/>
    <n v="22"/>
    <n v="22"/>
    <n v="23"/>
    <n v="0"/>
    <n v="80"/>
    <n v="1"/>
    <n v="81"/>
    <n v="22"/>
    <s v="0"/>
    <n v="22"/>
    <n v="0"/>
    <n v="1"/>
    <n v="1"/>
    <n v="45"/>
    <n v="0"/>
    <n v="45"/>
    <n v="13"/>
    <n v="0"/>
    <n v="13"/>
    <x v="4"/>
    <x v="7"/>
  </r>
  <r>
    <x v="16"/>
    <n v="46"/>
    <n v="34"/>
    <n v="48"/>
    <n v="48"/>
    <n v="25"/>
    <n v="201"/>
    <n v="1"/>
    <n v="202"/>
    <n v="84"/>
    <s v="0"/>
    <n v="84"/>
    <n v="0"/>
    <n v="0"/>
    <n v="0"/>
    <n v="109"/>
    <n v="1"/>
    <n v="110"/>
    <n v="8"/>
    <n v="0"/>
    <n v="8"/>
    <x v="4"/>
    <x v="7"/>
  </r>
  <r>
    <x v="17"/>
    <n v="91"/>
    <n v="102"/>
    <n v="101"/>
    <n v="41"/>
    <n v="0"/>
    <n v="335"/>
    <n v="13"/>
    <n v="348"/>
    <n v="132"/>
    <s v="0"/>
    <n v="132"/>
    <n v="0"/>
    <n v="0"/>
    <n v="0"/>
    <n v="191"/>
    <n v="6"/>
    <n v="197"/>
    <n v="12"/>
    <n v="7"/>
    <n v="19"/>
    <x v="4"/>
    <x v="7"/>
  </r>
  <r>
    <x v="18"/>
    <n v="8085"/>
    <n v="47477"/>
    <n v="26588"/>
    <n v="10197"/>
    <n v="1665"/>
    <n v="94012"/>
    <n v="26561"/>
    <n v="120573"/>
    <n v="8776"/>
    <s v="16"/>
    <n v="8792"/>
    <n v="1149"/>
    <n v="763"/>
    <n v="1912"/>
    <n v="54439"/>
    <n v="8953"/>
    <n v="63392"/>
    <n v="29648"/>
    <n v="16829"/>
    <n v="46477"/>
    <x v="4"/>
    <x v="7"/>
  </r>
  <r>
    <x v="0"/>
    <n v="3498"/>
    <n v="6483"/>
    <n v="5525"/>
    <n v="3684"/>
    <n v="542"/>
    <n v="19732"/>
    <n v="9019"/>
    <n v="28751"/>
    <n v="7023"/>
    <s v="19"/>
    <n v="7042"/>
    <n v="469"/>
    <n v="80"/>
    <n v="549"/>
    <n v="8712"/>
    <n v="7452"/>
    <n v="16164"/>
    <n v="3528"/>
    <n v="1468"/>
    <n v="4996"/>
    <x v="5"/>
    <x v="7"/>
  </r>
  <r>
    <x v="1"/>
    <n v="40"/>
    <n v="735"/>
    <n v="304"/>
    <n v="180"/>
    <n v="13"/>
    <n v="1272"/>
    <n v="917"/>
    <n v="2189"/>
    <n v="32"/>
    <s v="0"/>
    <n v="32"/>
    <n v="0"/>
    <n v="0"/>
    <n v="0"/>
    <n v="521"/>
    <n v="278"/>
    <n v="799"/>
    <n v="719"/>
    <n v="639"/>
    <n v="1358"/>
    <x v="5"/>
    <x v="7"/>
  </r>
  <r>
    <x v="2"/>
    <n v="47"/>
    <n v="786"/>
    <n v="223"/>
    <n v="776"/>
    <n v="0"/>
    <n v="1832"/>
    <n v="314"/>
    <n v="2146"/>
    <n v="17"/>
    <s v="0"/>
    <n v="17"/>
    <n v="0"/>
    <n v="0"/>
    <n v="0"/>
    <n v="436"/>
    <n v="82"/>
    <n v="518"/>
    <n v="1379"/>
    <n v="232"/>
    <n v="1611"/>
    <x v="5"/>
    <x v="7"/>
  </r>
  <r>
    <x v="3"/>
    <n v="678"/>
    <n v="4423"/>
    <n v="3127"/>
    <n v="975"/>
    <n v="222"/>
    <n v="9425"/>
    <n v="4321"/>
    <n v="13746"/>
    <n v="180"/>
    <s v="4"/>
    <n v="184"/>
    <n v="428"/>
    <n v="190"/>
    <n v="618"/>
    <n v="6526"/>
    <n v="1345"/>
    <n v="7871"/>
    <n v="2291"/>
    <n v="2782"/>
    <n v="5073"/>
    <x v="5"/>
    <x v="7"/>
  </r>
  <r>
    <x v="4"/>
    <n v="416"/>
    <n v="2132"/>
    <n v="1715"/>
    <n v="661"/>
    <n v="40"/>
    <n v="4964"/>
    <n v="1022"/>
    <n v="5986"/>
    <n v="75"/>
    <s v="0"/>
    <n v="75"/>
    <n v="10"/>
    <n v="17"/>
    <n v="27"/>
    <n v="3150"/>
    <n v="130"/>
    <n v="3280"/>
    <n v="1729"/>
    <n v="875"/>
    <n v="2604"/>
    <x v="5"/>
    <x v="7"/>
  </r>
  <r>
    <x v="5"/>
    <n v="346"/>
    <n v="18686"/>
    <n v="11111"/>
    <n v="2379"/>
    <n v="1027"/>
    <n v="33549"/>
    <n v="12021"/>
    <n v="45570"/>
    <n v="66"/>
    <s v="0"/>
    <n v="66"/>
    <n v="30"/>
    <n v="11"/>
    <n v="41"/>
    <n v="20318"/>
    <n v="1663"/>
    <n v="21981"/>
    <n v="13135"/>
    <n v="10347"/>
    <n v="23482"/>
    <x v="5"/>
    <x v="7"/>
  </r>
  <r>
    <x v="6"/>
    <n v="726"/>
    <n v="3735"/>
    <n v="353"/>
    <n v="25"/>
    <n v="10"/>
    <n v="4849"/>
    <n v="301"/>
    <n v="5150"/>
    <n v="25"/>
    <s v="0"/>
    <n v="25"/>
    <n v="4"/>
    <n v="0"/>
    <n v="4"/>
    <n v="4207"/>
    <n v="88"/>
    <n v="4295"/>
    <n v="613"/>
    <n v="213"/>
    <n v="826"/>
    <x v="5"/>
    <x v="7"/>
  </r>
  <r>
    <x v="7"/>
    <n v="4"/>
    <n v="4"/>
    <n v="8"/>
    <n v="0"/>
    <n v="13"/>
    <n v="29"/>
    <n v="13"/>
    <n v="42"/>
    <n v="14"/>
    <s v="0"/>
    <n v="14"/>
    <n v="0"/>
    <n v="0"/>
    <n v="0"/>
    <n v="8"/>
    <n v="10"/>
    <n v="18"/>
    <n v="7"/>
    <n v="3"/>
    <n v="10"/>
    <x v="5"/>
    <x v="7"/>
  </r>
  <r>
    <x v="8"/>
    <n v="2"/>
    <n v="2"/>
    <n v="4"/>
    <n v="9"/>
    <n v="0"/>
    <n v="17"/>
    <n v="3"/>
    <n v="20"/>
    <n v="8"/>
    <s v="0"/>
    <n v="8"/>
    <n v="0"/>
    <n v="0"/>
    <n v="0"/>
    <n v="7"/>
    <n v="0"/>
    <n v="7"/>
    <n v="2"/>
    <n v="3"/>
    <n v="5"/>
    <x v="5"/>
    <x v="7"/>
  </r>
  <r>
    <x v="9"/>
    <n v="3"/>
    <n v="9"/>
    <n v="263"/>
    <n v="3"/>
    <n v="0"/>
    <n v="278"/>
    <n v="256"/>
    <n v="534"/>
    <n v="10"/>
    <s v="0"/>
    <n v="10"/>
    <n v="0"/>
    <n v="0"/>
    <n v="0"/>
    <n v="79"/>
    <n v="52"/>
    <n v="131"/>
    <n v="189"/>
    <n v="204"/>
    <n v="393"/>
    <x v="5"/>
    <x v="7"/>
  </r>
  <r>
    <x v="10"/>
    <n v="2"/>
    <n v="6"/>
    <n v="28"/>
    <n v="13"/>
    <n v="0"/>
    <n v="49"/>
    <n v="3"/>
    <n v="52"/>
    <n v="16"/>
    <s v="0"/>
    <n v="16"/>
    <n v="0"/>
    <n v="0"/>
    <n v="0"/>
    <n v="28"/>
    <n v="3"/>
    <n v="31"/>
    <n v="5"/>
    <n v="0"/>
    <n v="5"/>
    <x v="5"/>
    <x v="7"/>
  </r>
  <r>
    <x v="11"/>
    <n v="42"/>
    <n v="323"/>
    <n v="160"/>
    <n v="84"/>
    <n v="2"/>
    <n v="611"/>
    <n v="23"/>
    <n v="634"/>
    <n v="15"/>
    <s v="0"/>
    <n v="15"/>
    <n v="6"/>
    <n v="7"/>
    <n v="13"/>
    <n v="307"/>
    <n v="0"/>
    <n v="307"/>
    <n v="283"/>
    <n v="16"/>
    <n v="299"/>
    <x v="5"/>
    <x v="7"/>
  </r>
  <r>
    <x v="12"/>
    <n v="15"/>
    <n v="267"/>
    <n v="181"/>
    <n v="40"/>
    <n v="5"/>
    <n v="508"/>
    <n v="101"/>
    <n v="609"/>
    <n v="15"/>
    <s v="0"/>
    <n v="15"/>
    <n v="4"/>
    <n v="0"/>
    <n v="4"/>
    <n v="221"/>
    <n v="34"/>
    <n v="255"/>
    <n v="268"/>
    <n v="67"/>
    <n v="335"/>
    <x v="5"/>
    <x v="7"/>
  </r>
  <r>
    <x v="13"/>
    <n v="54"/>
    <n v="112"/>
    <n v="46"/>
    <n v="21"/>
    <n v="11"/>
    <n v="244"/>
    <n v="114"/>
    <n v="358"/>
    <n v="66"/>
    <s v="0"/>
    <n v="66"/>
    <n v="0"/>
    <n v="0"/>
    <n v="0"/>
    <n v="152"/>
    <n v="34"/>
    <n v="186"/>
    <n v="26"/>
    <n v="80"/>
    <n v="106"/>
    <x v="5"/>
    <x v="7"/>
  </r>
  <r>
    <x v="14"/>
    <n v="169"/>
    <n v="186"/>
    <n v="56"/>
    <n v="66"/>
    <n v="4"/>
    <n v="481"/>
    <n v="74"/>
    <n v="555"/>
    <n v="64"/>
    <s v="0"/>
    <n v="64"/>
    <n v="17"/>
    <n v="0"/>
    <n v="17"/>
    <n v="360"/>
    <n v="65"/>
    <n v="425"/>
    <n v="40"/>
    <n v="9"/>
    <n v="49"/>
    <x v="5"/>
    <x v="7"/>
  </r>
  <r>
    <x v="15"/>
    <n v="29"/>
    <n v="9"/>
    <n v="5"/>
    <n v="12"/>
    <n v="0"/>
    <n v="55"/>
    <n v="0"/>
    <n v="55"/>
    <n v="8"/>
    <s v="0"/>
    <n v="8"/>
    <n v="0"/>
    <n v="0"/>
    <n v="0"/>
    <n v="41"/>
    <n v="0"/>
    <n v="41"/>
    <n v="6"/>
    <n v="0"/>
    <n v="6"/>
    <x v="5"/>
    <x v="7"/>
  </r>
  <r>
    <x v="16"/>
    <n v="65"/>
    <n v="78"/>
    <n v="64"/>
    <n v="44"/>
    <n v="5"/>
    <n v="256"/>
    <n v="49"/>
    <n v="305"/>
    <n v="74"/>
    <s v="0"/>
    <n v="74"/>
    <n v="5"/>
    <n v="1"/>
    <n v="6"/>
    <n v="143"/>
    <n v="48"/>
    <n v="191"/>
    <n v="34"/>
    <n v="0"/>
    <n v="34"/>
    <x v="5"/>
    <x v="7"/>
  </r>
  <r>
    <x v="17"/>
    <n v="173"/>
    <n v="61"/>
    <n v="63"/>
    <n v="34"/>
    <n v="0"/>
    <n v="331"/>
    <n v="14"/>
    <n v="345"/>
    <n v="176"/>
    <s v="0"/>
    <n v="176"/>
    <n v="0"/>
    <n v="0"/>
    <n v="0"/>
    <n v="135"/>
    <n v="9"/>
    <n v="144"/>
    <n v="20"/>
    <n v="5"/>
    <n v="25"/>
    <x v="5"/>
    <x v="7"/>
  </r>
  <r>
    <x v="18"/>
    <n v="6309"/>
    <n v="38037"/>
    <n v="23236"/>
    <n v="9006"/>
    <n v="1894"/>
    <n v="78482"/>
    <n v="28565"/>
    <n v="107047"/>
    <n v="7884"/>
    <s v="23"/>
    <n v="7907"/>
    <n v="973"/>
    <n v="306"/>
    <n v="1279"/>
    <n v="45351"/>
    <n v="11293"/>
    <n v="56644"/>
    <n v="24274"/>
    <n v="16943"/>
    <n v="41217"/>
    <x v="5"/>
    <x v="7"/>
  </r>
  <r>
    <x v="0"/>
    <n v="2461"/>
    <n v="7443"/>
    <n v="9691"/>
    <n v="4738"/>
    <n v="555"/>
    <n v="24888"/>
    <n v="13964"/>
    <n v="38852"/>
    <n v="6189"/>
    <s v="19"/>
    <n v="6208"/>
    <n v="677"/>
    <n v="180"/>
    <n v="857"/>
    <n v="12966"/>
    <n v="11461"/>
    <n v="24427"/>
    <n v="5056"/>
    <n v="2304"/>
    <n v="7360"/>
    <x v="6"/>
    <x v="7"/>
  </r>
  <r>
    <x v="1"/>
    <n v="50"/>
    <n v="488"/>
    <n v="265"/>
    <n v="204"/>
    <n v="31"/>
    <n v="1038"/>
    <n v="1362"/>
    <n v="2400"/>
    <n v="42"/>
    <s v="0"/>
    <n v="42"/>
    <n v="0"/>
    <n v="6"/>
    <n v="6"/>
    <n v="385"/>
    <n v="230"/>
    <n v="615"/>
    <n v="611"/>
    <n v="1126"/>
    <n v="1737"/>
    <x v="6"/>
    <x v="7"/>
  </r>
  <r>
    <x v="2"/>
    <n v="204"/>
    <n v="1850"/>
    <n v="558"/>
    <n v="1790"/>
    <n v="20"/>
    <n v="4422"/>
    <n v="1092"/>
    <n v="5514"/>
    <n v="16"/>
    <s v="0"/>
    <n v="16"/>
    <n v="0"/>
    <n v="5"/>
    <n v="5"/>
    <n v="1352"/>
    <n v="193"/>
    <n v="1545"/>
    <n v="3054"/>
    <n v="894"/>
    <n v="3948"/>
    <x v="6"/>
    <x v="7"/>
  </r>
  <r>
    <x v="3"/>
    <n v="521"/>
    <n v="3839"/>
    <n v="2889"/>
    <n v="1001"/>
    <n v="118"/>
    <n v="8368"/>
    <n v="5255"/>
    <n v="13623"/>
    <n v="124"/>
    <s v="0"/>
    <n v="124"/>
    <n v="318"/>
    <n v="309"/>
    <n v="627"/>
    <n v="5932"/>
    <n v="1467"/>
    <n v="7399"/>
    <n v="1994"/>
    <n v="3479"/>
    <n v="5473"/>
    <x v="6"/>
    <x v="7"/>
  </r>
  <r>
    <x v="4"/>
    <n v="67"/>
    <n v="1821"/>
    <n v="2087"/>
    <n v="496"/>
    <n v="62"/>
    <n v="4533"/>
    <n v="805"/>
    <n v="5338"/>
    <n v="80"/>
    <s v="0"/>
    <n v="80"/>
    <n v="6"/>
    <n v="41"/>
    <n v="47"/>
    <n v="2570"/>
    <n v="159"/>
    <n v="2729"/>
    <n v="1877"/>
    <n v="605"/>
    <n v="2482"/>
    <x v="6"/>
    <x v="7"/>
  </r>
  <r>
    <x v="5"/>
    <n v="541"/>
    <n v="21506"/>
    <n v="11181"/>
    <n v="2536"/>
    <n v="1038"/>
    <n v="36802"/>
    <n v="14816"/>
    <n v="51618"/>
    <n v="59"/>
    <s v="0"/>
    <n v="59"/>
    <n v="21"/>
    <n v="2"/>
    <n v="23"/>
    <n v="21102"/>
    <n v="2310"/>
    <n v="23412"/>
    <n v="15620"/>
    <n v="12504"/>
    <n v="28124"/>
    <x v="6"/>
    <x v="7"/>
  </r>
  <r>
    <x v="6"/>
    <n v="869"/>
    <n v="3878"/>
    <n v="226"/>
    <n v="30"/>
    <n v="20"/>
    <n v="5023"/>
    <n v="695"/>
    <n v="5718"/>
    <n v="21"/>
    <s v="0"/>
    <n v="21"/>
    <n v="0"/>
    <n v="0"/>
    <n v="0"/>
    <n v="4358"/>
    <n v="195"/>
    <n v="4553"/>
    <n v="644"/>
    <n v="500"/>
    <n v="1144"/>
    <x v="6"/>
    <x v="7"/>
  </r>
  <r>
    <x v="7"/>
    <n v="1"/>
    <n v="4"/>
    <n v="1"/>
    <n v="10"/>
    <n v="10"/>
    <n v="26"/>
    <n v="40"/>
    <n v="66"/>
    <n v="14"/>
    <s v="0"/>
    <n v="14"/>
    <n v="2"/>
    <n v="0"/>
    <n v="2"/>
    <n v="7"/>
    <n v="8"/>
    <n v="15"/>
    <n v="3"/>
    <n v="32"/>
    <n v="35"/>
    <x v="6"/>
    <x v="7"/>
  </r>
  <r>
    <x v="8"/>
    <n v="7"/>
    <n v="10"/>
    <n v="3"/>
    <n v="13"/>
    <n v="0"/>
    <n v="33"/>
    <n v="8"/>
    <n v="41"/>
    <n v="13"/>
    <s v="0"/>
    <n v="13"/>
    <n v="0"/>
    <n v="0"/>
    <n v="0"/>
    <n v="17"/>
    <n v="8"/>
    <n v="25"/>
    <n v="3"/>
    <n v="0"/>
    <n v="3"/>
    <x v="6"/>
    <x v="7"/>
  </r>
  <r>
    <x v="9"/>
    <n v="0"/>
    <n v="2"/>
    <n v="931"/>
    <n v="11"/>
    <n v="0"/>
    <n v="944"/>
    <n v="416"/>
    <n v="1360"/>
    <n v="17"/>
    <s v="0"/>
    <n v="17"/>
    <n v="0"/>
    <n v="0"/>
    <n v="0"/>
    <n v="660"/>
    <n v="54"/>
    <n v="714"/>
    <n v="267"/>
    <n v="362"/>
    <n v="629"/>
    <x v="6"/>
    <x v="7"/>
  </r>
  <r>
    <x v="10"/>
    <n v="0"/>
    <n v="0"/>
    <n v="1"/>
    <n v="6"/>
    <n v="0"/>
    <n v="7"/>
    <n v="3"/>
    <n v="10"/>
    <n v="7"/>
    <s v="0"/>
    <n v="7"/>
    <n v="0"/>
    <n v="0"/>
    <n v="0"/>
    <n v="0"/>
    <n v="3"/>
    <n v="3"/>
    <n v="0"/>
    <n v="0"/>
    <n v="0"/>
    <x v="6"/>
    <x v="7"/>
  </r>
  <r>
    <x v="11"/>
    <n v="49"/>
    <n v="479"/>
    <n v="167"/>
    <n v="62"/>
    <n v="2"/>
    <n v="759"/>
    <n v="39"/>
    <n v="798"/>
    <n v="16"/>
    <s v="0"/>
    <n v="16"/>
    <n v="1"/>
    <n v="0"/>
    <n v="1"/>
    <n v="340"/>
    <n v="20"/>
    <n v="360"/>
    <n v="402"/>
    <n v="19"/>
    <n v="421"/>
    <x v="6"/>
    <x v="7"/>
  </r>
  <r>
    <x v="12"/>
    <n v="34"/>
    <n v="355"/>
    <n v="158"/>
    <n v="87"/>
    <n v="1"/>
    <n v="635"/>
    <n v="194"/>
    <n v="829"/>
    <n v="14"/>
    <s v="0"/>
    <n v="14"/>
    <n v="0"/>
    <n v="0"/>
    <n v="0"/>
    <n v="261"/>
    <n v="49"/>
    <n v="310"/>
    <n v="360"/>
    <n v="145"/>
    <n v="505"/>
    <x v="6"/>
    <x v="7"/>
  </r>
  <r>
    <x v="13"/>
    <n v="58"/>
    <n v="173"/>
    <n v="90"/>
    <n v="42"/>
    <n v="0"/>
    <n v="363"/>
    <n v="155"/>
    <n v="518"/>
    <n v="53"/>
    <s v="0"/>
    <n v="53"/>
    <n v="4"/>
    <n v="0"/>
    <n v="4"/>
    <n v="297"/>
    <n v="83"/>
    <n v="380"/>
    <n v="9"/>
    <n v="72"/>
    <n v="81"/>
    <x v="6"/>
    <x v="7"/>
  </r>
  <r>
    <x v="14"/>
    <n v="161"/>
    <n v="178"/>
    <n v="17"/>
    <n v="63"/>
    <n v="0"/>
    <n v="419"/>
    <n v="111"/>
    <n v="530"/>
    <n v="41"/>
    <s v="0"/>
    <n v="41"/>
    <n v="4"/>
    <n v="0"/>
    <n v="4"/>
    <n v="342"/>
    <n v="111"/>
    <n v="453"/>
    <n v="32"/>
    <n v="0"/>
    <n v="32"/>
    <x v="6"/>
    <x v="7"/>
  </r>
  <r>
    <x v="15"/>
    <n v="8"/>
    <n v="8"/>
    <n v="10"/>
    <n v="2"/>
    <n v="10"/>
    <n v="38"/>
    <n v="0"/>
    <n v="38"/>
    <n v="5"/>
    <s v="0"/>
    <n v="5"/>
    <n v="0"/>
    <n v="0"/>
    <n v="0"/>
    <n v="29"/>
    <n v="0"/>
    <n v="29"/>
    <n v="4"/>
    <n v="0"/>
    <n v="4"/>
    <x v="6"/>
    <x v="7"/>
  </r>
  <r>
    <x v="16"/>
    <n v="51"/>
    <n v="150"/>
    <n v="74"/>
    <n v="72"/>
    <n v="20"/>
    <n v="367"/>
    <n v="29"/>
    <n v="396"/>
    <n v="77"/>
    <s v="1"/>
    <n v="78"/>
    <n v="30"/>
    <n v="11"/>
    <n v="41"/>
    <n v="236"/>
    <n v="12"/>
    <n v="248"/>
    <n v="24"/>
    <n v="5"/>
    <n v="29"/>
    <x v="6"/>
    <x v="7"/>
  </r>
  <r>
    <x v="17"/>
    <n v="226"/>
    <n v="155"/>
    <n v="100"/>
    <n v="69"/>
    <n v="15"/>
    <n v="565"/>
    <n v="44"/>
    <n v="609"/>
    <n v="127"/>
    <s v="1"/>
    <n v="128"/>
    <n v="0"/>
    <n v="0"/>
    <n v="0"/>
    <n v="403"/>
    <n v="22"/>
    <n v="425"/>
    <n v="35"/>
    <n v="21"/>
    <n v="56"/>
    <x v="6"/>
    <x v="7"/>
  </r>
  <r>
    <x v="18"/>
    <n v="5308"/>
    <n v="42339"/>
    <n v="28449"/>
    <n v="11232"/>
    <n v="1902"/>
    <n v="89230"/>
    <n v="39028"/>
    <n v="128258"/>
    <n v="6915"/>
    <s v="21"/>
    <n v="6936"/>
    <n v="1063"/>
    <n v="554"/>
    <n v="1617"/>
    <n v="51257"/>
    <n v="16385"/>
    <n v="67642"/>
    <n v="29995"/>
    <n v="22068"/>
    <n v="52063"/>
    <x v="6"/>
    <x v="7"/>
  </r>
  <r>
    <x v="0"/>
    <n v="3904"/>
    <n v="9031"/>
    <n v="9783"/>
    <n v="6492"/>
    <n v="534"/>
    <n v="29744"/>
    <n v="18538"/>
    <n v="48282"/>
    <n v="6438"/>
    <s v="43"/>
    <n v="6481"/>
    <n v="662"/>
    <n v="269"/>
    <n v="931"/>
    <n v="16048"/>
    <n v="15269"/>
    <n v="31317"/>
    <n v="6596"/>
    <n v="2957"/>
    <n v="9553"/>
    <x v="7"/>
    <x v="7"/>
  </r>
  <r>
    <x v="1"/>
    <n v="22"/>
    <n v="510"/>
    <n v="317"/>
    <n v="142"/>
    <n v="16"/>
    <n v="1007"/>
    <n v="1037"/>
    <n v="2044"/>
    <n v="41"/>
    <s v="0"/>
    <n v="41"/>
    <n v="0"/>
    <n v="0"/>
    <n v="0"/>
    <n v="395"/>
    <n v="256"/>
    <n v="651"/>
    <n v="571"/>
    <n v="781"/>
    <n v="1352"/>
    <x v="7"/>
    <x v="7"/>
  </r>
  <r>
    <x v="2"/>
    <n v="145"/>
    <n v="1060"/>
    <n v="522"/>
    <n v="1610"/>
    <n v="91"/>
    <n v="3428"/>
    <n v="717"/>
    <n v="4145"/>
    <n v="18"/>
    <s v="0"/>
    <n v="18"/>
    <n v="2"/>
    <n v="0"/>
    <n v="2"/>
    <n v="790"/>
    <n v="117"/>
    <n v="907"/>
    <n v="2618"/>
    <n v="600"/>
    <n v="3218"/>
    <x v="7"/>
    <x v="7"/>
  </r>
  <r>
    <x v="3"/>
    <n v="607"/>
    <n v="5015"/>
    <n v="4139"/>
    <n v="1333"/>
    <n v="337"/>
    <n v="11431"/>
    <n v="6766"/>
    <n v="18197"/>
    <n v="118"/>
    <s v="3"/>
    <n v="121"/>
    <n v="402"/>
    <n v="422"/>
    <n v="824"/>
    <n v="7822"/>
    <n v="1475"/>
    <n v="9297"/>
    <n v="3089"/>
    <n v="4866"/>
    <n v="7955"/>
    <x v="7"/>
    <x v="7"/>
  </r>
  <r>
    <x v="4"/>
    <n v="86"/>
    <n v="2389"/>
    <n v="2108"/>
    <n v="622"/>
    <n v="25"/>
    <n v="5230"/>
    <n v="803"/>
    <n v="6033"/>
    <n v="65"/>
    <s v="0"/>
    <n v="65"/>
    <n v="2"/>
    <n v="30"/>
    <n v="32"/>
    <n v="3046"/>
    <n v="220"/>
    <n v="3266"/>
    <n v="2117"/>
    <n v="553"/>
    <n v="2670"/>
    <x v="7"/>
    <x v="7"/>
  </r>
  <r>
    <x v="5"/>
    <n v="680"/>
    <n v="21699"/>
    <n v="13930"/>
    <n v="2695"/>
    <n v="1024"/>
    <n v="40028"/>
    <n v="13995"/>
    <n v="54023"/>
    <n v="75"/>
    <s v="0"/>
    <n v="75"/>
    <n v="23"/>
    <n v="13"/>
    <n v="36"/>
    <n v="23001"/>
    <n v="1733"/>
    <n v="24734"/>
    <n v="16929"/>
    <n v="12249"/>
    <n v="29178"/>
    <x v="7"/>
    <x v="7"/>
  </r>
  <r>
    <x v="6"/>
    <n v="953"/>
    <n v="4105"/>
    <n v="893"/>
    <n v="323"/>
    <n v="17"/>
    <n v="6291"/>
    <n v="952"/>
    <n v="7243"/>
    <n v="33"/>
    <s v="0"/>
    <n v="33"/>
    <n v="21"/>
    <n v="3"/>
    <n v="24"/>
    <n v="5341"/>
    <n v="319"/>
    <n v="5660"/>
    <n v="896"/>
    <n v="630"/>
    <n v="1526"/>
    <x v="7"/>
    <x v="7"/>
  </r>
  <r>
    <x v="7"/>
    <n v="1"/>
    <n v="1"/>
    <n v="7"/>
    <n v="12"/>
    <n v="11"/>
    <n v="32"/>
    <n v="35"/>
    <n v="67"/>
    <n v="19"/>
    <s v="0"/>
    <n v="19"/>
    <n v="0"/>
    <n v="0"/>
    <n v="0"/>
    <n v="10"/>
    <n v="25"/>
    <n v="35"/>
    <n v="3"/>
    <n v="10"/>
    <n v="13"/>
    <x v="7"/>
    <x v="7"/>
  </r>
  <r>
    <x v="8"/>
    <n v="0"/>
    <n v="2"/>
    <n v="5"/>
    <n v="6"/>
    <n v="11"/>
    <n v="24"/>
    <n v="0"/>
    <n v="24"/>
    <n v="0"/>
    <s v="0"/>
    <n v="0"/>
    <n v="0"/>
    <n v="0"/>
    <n v="0"/>
    <n v="19"/>
    <n v="0"/>
    <n v="19"/>
    <n v="5"/>
    <n v="0"/>
    <n v="5"/>
    <x v="7"/>
    <x v="7"/>
  </r>
  <r>
    <x v="9"/>
    <n v="3"/>
    <n v="0"/>
    <n v="688"/>
    <n v="13"/>
    <n v="0"/>
    <n v="704"/>
    <n v="237"/>
    <n v="941"/>
    <n v="14"/>
    <s v="0"/>
    <n v="14"/>
    <n v="0"/>
    <n v="0"/>
    <n v="0"/>
    <n v="417"/>
    <n v="25"/>
    <n v="442"/>
    <n v="273"/>
    <n v="212"/>
    <n v="485"/>
    <x v="7"/>
    <x v="7"/>
  </r>
  <r>
    <x v="10"/>
    <n v="1"/>
    <n v="0"/>
    <n v="3"/>
    <n v="9"/>
    <n v="2"/>
    <n v="15"/>
    <n v="0"/>
    <n v="15"/>
    <n v="11"/>
    <s v="0"/>
    <n v="11"/>
    <n v="2"/>
    <n v="0"/>
    <n v="2"/>
    <n v="0"/>
    <n v="0"/>
    <n v="0"/>
    <n v="2"/>
    <n v="0"/>
    <n v="2"/>
    <x v="7"/>
    <x v="7"/>
  </r>
  <r>
    <x v="11"/>
    <n v="23"/>
    <n v="311"/>
    <n v="87"/>
    <n v="30"/>
    <n v="5"/>
    <n v="456"/>
    <n v="22"/>
    <n v="478"/>
    <n v="10"/>
    <s v="0"/>
    <n v="10"/>
    <n v="0"/>
    <n v="0"/>
    <n v="0"/>
    <n v="247"/>
    <n v="0"/>
    <n v="247"/>
    <n v="199"/>
    <n v="22"/>
    <n v="221"/>
    <x v="7"/>
    <x v="7"/>
  </r>
  <r>
    <x v="12"/>
    <n v="15"/>
    <n v="322"/>
    <n v="161"/>
    <n v="74"/>
    <n v="19"/>
    <n v="591"/>
    <n v="121"/>
    <n v="712"/>
    <n v="19"/>
    <s v="0"/>
    <n v="19"/>
    <n v="2"/>
    <n v="0"/>
    <n v="2"/>
    <n v="270"/>
    <n v="30"/>
    <n v="300"/>
    <n v="300"/>
    <n v="91"/>
    <n v="391"/>
    <x v="7"/>
    <x v="7"/>
  </r>
  <r>
    <x v="13"/>
    <n v="29"/>
    <n v="352"/>
    <n v="123"/>
    <n v="19"/>
    <n v="17"/>
    <n v="540"/>
    <n v="277"/>
    <n v="817"/>
    <n v="26"/>
    <s v="0"/>
    <n v="26"/>
    <n v="0"/>
    <n v="0"/>
    <n v="0"/>
    <n v="495"/>
    <n v="237"/>
    <n v="732"/>
    <n v="19"/>
    <n v="40"/>
    <n v="59"/>
    <x v="7"/>
    <x v="7"/>
  </r>
  <r>
    <x v="14"/>
    <n v="201"/>
    <n v="171"/>
    <n v="45"/>
    <n v="73"/>
    <n v="2"/>
    <n v="492"/>
    <n v="35"/>
    <n v="527"/>
    <n v="36"/>
    <s v="1"/>
    <n v="37"/>
    <n v="2"/>
    <n v="0"/>
    <n v="2"/>
    <n v="425"/>
    <n v="26"/>
    <n v="451"/>
    <n v="29"/>
    <n v="8"/>
    <n v="37"/>
    <x v="7"/>
    <x v="7"/>
  </r>
  <r>
    <x v="15"/>
    <n v="20"/>
    <n v="11"/>
    <n v="9"/>
    <n v="1"/>
    <n v="0"/>
    <n v="41"/>
    <n v="0"/>
    <n v="41"/>
    <n v="0"/>
    <s v="0"/>
    <n v="0"/>
    <n v="2"/>
    <n v="0"/>
    <n v="2"/>
    <n v="30"/>
    <n v="0"/>
    <n v="30"/>
    <n v="9"/>
    <n v="0"/>
    <n v="9"/>
    <x v="7"/>
    <x v="7"/>
  </r>
  <r>
    <x v="16"/>
    <n v="74"/>
    <n v="261"/>
    <n v="93"/>
    <n v="73"/>
    <n v="0"/>
    <n v="501"/>
    <n v="23"/>
    <n v="524"/>
    <n v="101"/>
    <s v="7"/>
    <n v="108"/>
    <n v="0"/>
    <n v="1"/>
    <n v="1"/>
    <n v="347"/>
    <n v="5"/>
    <n v="352"/>
    <n v="53"/>
    <n v="10"/>
    <n v="63"/>
    <x v="7"/>
    <x v="7"/>
  </r>
  <r>
    <x v="17"/>
    <n v="254"/>
    <n v="240"/>
    <n v="103"/>
    <n v="77"/>
    <n v="5"/>
    <n v="679"/>
    <n v="104"/>
    <n v="783"/>
    <n v="152"/>
    <s v="0"/>
    <n v="152"/>
    <n v="12"/>
    <n v="2"/>
    <n v="14"/>
    <n v="462"/>
    <n v="90"/>
    <n v="552"/>
    <n v="53"/>
    <n v="12"/>
    <n v="65"/>
    <x v="7"/>
    <x v="7"/>
  </r>
  <r>
    <x v="18"/>
    <n v="7018"/>
    <n v="45480"/>
    <n v="33016"/>
    <n v="13604"/>
    <n v="2116"/>
    <n v="101234"/>
    <n v="43662"/>
    <n v="144896"/>
    <n v="7176"/>
    <s v="54"/>
    <n v="7230"/>
    <n v="1132"/>
    <n v="740"/>
    <n v="1872"/>
    <n v="59165"/>
    <n v="19827"/>
    <n v="78992"/>
    <n v="33761"/>
    <n v="23041"/>
    <n v="56802"/>
    <x v="7"/>
    <x v="7"/>
  </r>
  <r>
    <x v="0"/>
    <n v="3866"/>
    <n v="8356"/>
    <n v="7511"/>
    <n v="5694"/>
    <n v="617"/>
    <n v="26044"/>
    <n v="13438"/>
    <n v="39482"/>
    <n v="6923"/>
    <s v="7"/>
    <n v="6930"/>
    <n v="630"/>
    <n v="91"/>
    <n v="721"/>
    <n v="13731"/>
    <n v="11390"/>
    <n v="25121"/>
    <n v="4760"/>
    <n v="1950"/>
    <n v="6710"/>
    <x v="8"/>
    <x v="7"/>
  </r>
  <r>
    <x v="1"/>
    <n v="69"/>
    <n v="698"/>
    <n v="271"/>
    <n v="178"/>
    <n v="15"/>
    <n v="1231"/>
    <n v="1015"/>
    <n v="2246"/>
    <n v="18"/>
    <s v="1"/>
    <n v="19"/>
    <n v="4"/>
    <n v="5"/>
    <n v="9"/>
    <n v="660"/>
    <n v="263"/>
    <n v="923"/>
    <n v="549"/>
    <n v="746"/>
    <n v="1295"/>
    <x v="8"/>
    <x v="7"/>
  </r>
  <r>
    <x v="2"/>
    <n v="172"/>
    <n v="1122"/>
    <n v="444"/>
    <n v="1780"/>
    <n v="21"/>
    <n v="3539"/>
    <n v="618"/>
    <n v="4157"/>
    <n v="23"/>
    <s v="4"/>
    <n v="27"/>
    <n v="2"/>
    <n v="0"/>
    <n v="2"/>
    <n v="843"/>
    <n v="138"/>
    <n v="981"/>
    <n v="2671"/>
    <n v="476"/>
    <n v="3147"/>
    <x v="8"/>
    <x v="7"/>
  </r>
  <r>
    <x v="3"/>
    <n v="671"/>
    <n v="5325"/>
    <n v="3941"/>
    <n v="1577"/>
    <n v="222"/>
    <n v="11736"/>
    <n v="5956"/>
    <n v="17692"/>
    <n v="78"/>
    <s v="6"/>
    <n v="84"/>
    <n v="524"/>
    <n v="484"/>
    <n v="1008"/>
    <n v="7927"/>
    <n v="1884"/>
    <n v="9811"/>
    <n v="3207"/>
    <n v="3582"/>
    <n v="6789"/>
    <x v="8"/>
    <x v="7"/>
  </r>
  <r>
    <x v="4"/>
    <n v="100"/>
    <n v="2249"/>
    <n v="2317"/>
    <n v="623"/>
    <n v="50"/>
    <n v="5339"/>
    <n v="617"/>
    <n v="5956"/>
    <n v="50"/>
    <s v="0"/>
    <n v="50"/>
    <n v="11"/>
    <n v="114"/>
    <n v="125"/>
    <n v="3491"/>
    <n v="158"/>
    <n v="3649"/>
    <n v="1787"/>
    <n v="345"/>
    <n v="2132"/>
    <x v="8"/>
    <x v="7"/>
  </r>
  <r>
    <x v="5"/>
    <n v="933"/>
    <n v="19639"/>
    <n v="12390"/>
    <n v="2734"/>
    <n v="1081"/>
    <n v="36777"/>
    <n v="14003"/>
    <n v="50780"/>
    <n v="66"/>
    <s v="0"/>
    <n v="66"/>
    <n v="21"/>
    <n v="8"/>
    <n v="29"/>
    <n v="22854"/>
    <n v="3157"/>
    <n v="26011"/>
    <n v="13836"/>
    <n v="10838"/>
    <n v="24674"/>
    <x v="8"/>
    <x v="7"/>
  </r>
  <r>
    <x v="6"/>
    <n v="907"/>
    <n v="3673"/>
    <n v="488"/>
    <n v="260"/>
    <n v="9"/>
    <n v="5337"/>
    <n v="482"/>
    <n v="5819"/>
    <n v="34"/>
    <s v="0"/>
    <n v="34"/>
    <n v="4"/>
    <n v="1"/>
    <n v="5"/>
    <n v="4515"/>
    <n v="137"/>
    <n v="4652"/>
    <n v="784"/>
    <n v="344"/>
    <n v="1128"/>
    <x v="8"/>
    <x v="7"/>
  </r>
  <r>
    <x v="7"/>
    <n v="0"/>
    <n v="9"/>
    <n v="28"/>
    <n v="13"/>
    <n v="6"/>
    <n v="56"/>
    <n v="15"/>
    <n v="71"/>
    <n v="14"/>
    <s v="0"/>
    <n v="14"/>
    <n v="19"/>
    <n v="0"/>
    <n v="19"/>
    <n v="11"/>
    <n v="10"/>
    <n v="21"/>
    <n v="12"/>
    <n v="5"/>
    <n v="17"/>
    <x v="8"/>
    <x v="7"/>
  </r>
  <r>
    <x v="8"/>
    <n v="0"/>
    <n v="10"/>
    <n v="1"/>
    <n v="2"/>
    <n v="0"/>
    <n v="13"/>
    <n v="4"/>
    <n v="17"/>
    <n v="2"/>
    <s v="0"/>
    <n v="2"/>
    <n v="0"/>
    <n v="0"/>
    <n v="0"/>
    <n v="11"/>
    <n v="1"/>
    <n v="12"/>
    <n v="0"/>
    <n v="3"/>
    <n v="3"/>
    <x v="8"/>
    <x v="7"/>
  </r>
  <r>
    <x v="9"/>
    <n v="1"/>
    <n v="5"/>
    <n v="641"/>
    <n v="416"/>
    <n v="0"/>
    <n v="1063"/>
    <n v="265"/>
    <n v="1328"/>
    <n v="14"/>
    <s v="0"/>
    <n v="14"/>
    <n v="0"/>
    <n v="0"/>
    <n v="0"/>
    <n v="402"/>
    <n v="56"/>
    <n v="458"/>
    <n v="647"/>
    <n v="209"/>
    <n v="856"/>
    <x v="8"/>
    <x v="7"/>
  </r>
  <r>
    <x v="10"/>
    <n v="0"/>
    <n v="3"/>
    <n v="3"/>
    <n v="6"/>
    <n v="0"/>
    <n v="12"/>
    <n v="5"/>
    <n v="17"/>
    <n v="1"/>
    <s v="0"/>
    <n v="1"/>
    <n v="3"/>
    <n v="0"/>
    <n v="3"/>
    <n v="8"/>
    <n v="0"/>
    <n v="8"/>
    <n v="0"/>
    <n v="5"/>
    <n v="5"/>
    <x v="8"/>
    <x v="7"/>
  </r>
  <r>
    <x v="11"/>
    <n v="30"/>
    <n v="380"/>
    <n v="228"/>
    <n v="60"/>
    <n v="5"/>
    <n v="703"/>
    <n v="62"/>
    <n v="765"/>
    <n v="15"/>
    <s v="0"/>
    <n v="15"/>
    <n v="0"/>
    <n v="1"/>
    <n v="1"/>
    <n v="392"/>
    <n v="3"/>
    <n v="395"/>
    <n v="296"/>
    <n v="58"/>
    <n v="354"/>
    <x v="8"/>
    <x v="7"/>
  </r>
  <r>
    <x v="12"/>
    <n v="24"/>
    <n v="273"/>
    <n v="238"/>
    <n v="75"/>
    <n v="5"/>
    <n v="615"/>
    <n v="228"/>
    <n v="843"/>
    <n v="4"/>
    <s v="0"/>
    <n v="4"/>
    <n v="0"/>
    <n v="1"/>
    <n v="1"/>
    <n v="419"/>
    <n v="84"/>
    <n v="503"/>
    <n v="192"/>
    <n v="143"/>
    <n v="335"/>
    <x v="8"/>
    <x v="7"/>
  </r>
  <r>
    <x v="13"/>
    <n v="43"/>
    <n v="174"/>
    <n v="120"/>
    <n v="32"/>
    <n v="0"/>
    <n v="369"/>
    <n v="172"/>
    <n v="541"/>
    <n v="24"/>
    <s v="0"/>
    <n v="24"/>
    <n v="0"/>
    <n v="0"/>
    <n v="0"/>
    <n v="334"/>
    <n v="84"/>
    <n v="418"/>
    <n v="11"/>
    <n v="88"/>
    <n v="99"/>
    <x v="8"/>
    <x v="7"/>
  </r>
  <r>
    <x v="14"/>
    <n v="421"/>
    <n v="90"/>
    <n v="19"/>
    <n v="33"/>
    <n v="0"/>
    <n v="563"/>
    <n v="146"/>
    <n v="709"/>
    <n v="23"/>
    <s v="0"/>
    <n v="23"/>
    <n v="0"/>
    <n v="2"/>
    <n v="2"/>
    <n v="516"/>
    <n v="137"/>
    <n v="653"/>
    <n v="24"/>
    <n v="7"/>
    <n v="31"/>
    <x v="8"/>
    <x v="7"/>
  </r>
  <r>
    <x v="15"/>
    <n v="17"/>
    <n v="8"/>
    <n v="13"/>
    <n v="0"/>
    <n v="0"/>
    <n v="38"/>
    <n v="3"/>
    <n v="41"/>
    <n v="3"/>
    <s v="0"/>
    <n v="3"/>
    <n v="0"/>
    <n v="0"/>
    <n v="0"/>
    <n v="30"/>
    <n v="3"/>
    <n v="33"/>
    <n v="5"/>
    <n v="0"/>
    <n v="5"/>
    <x v="8"/>
    <x v="7"/>
  </r>
  <r>
    <x v="16"/>
    <n v="67"/>
    <n v="46"/>
    <n v="54"/>
    <n v="95"/>
    <n v="5"/>
    <n v="267"/>
    <n v="17"/>
    <n v="284"/>
    <n v="102"/>
    <s v="0"/>
    <n v="102"/>
    <n v="4"/>
    <n v="0"/>
    <n v="4"/>
    <n v="141"/>
    <n v="3"/>
    <n v="144"/>
    <n v="20"/>
    <n v="14"/>
    <n v="34"/>
    <x v="8"/>
    <x v="7"/>
  </r>
  <r>
    <x v="17"/>
    <n v="132"/>
    <n v="66"/>
    <n v="63"/>
    <n v="67"/>
    <n v="11"/>
    <n v="339"/>
    <n v="8"/>
    <n v="347"/>
    <n v="107"/>
    <s v="1"/>
    <n v="108"/>
    <n v="0"/>
    <n v="0"/>
    <n v="0"/>
    <n v="204"/>
    <n v="7"/>
    <n v="211"/>
    <n v="28"/>
    <n v="0"/>
    <n v="28"/>
    <x v="8"/>
    <x v="7"/>
  </r>
  <r>
    <x v="18"/>
    <n v="7453"/>
    <n v="42126"/>
    <n v="28770"/>
    <n v="13645"/>
    <n v="2047"/>
    <n v="94041"/>
    <n v="37054"/>
    <n v="131095"/>
    <n v="7501"/>
    <s v="19"/>
    <n v="7520"/>
    <n v="1222"/>
    <n v="707"/>
    <n v="1929"/>
    <n v="56489"/>
    <n v="17515"/>
    <n v="74004"/>
    <n v="28829"/>
    <n v="18813"/>
    <n v="47642"/>
    <x v="8"/>
    <x v="7"/>
  </r>
  <r>
    <x v="0"/>
    <n v="4399"/>
    <n v="7192"/>
    <n v="6786"/>
    <n v="5622"/>
    <n v="635"/>
    <n v="24634"/>
    <n v="10948"/>
    <n v="35582"/>
    <n v="8073"/>
    <s v="22"/>
    <n v="8095"/>
    <n v="599"/>
    <n v="34"/>
    <n v="633"/>
    <n v="12163"/>
    <n v="9935"/>
    <n v="22098"/>
    <n v="3799"/>
    <n v="957"/>
    <n v="4756"/>
    <x v="9"/>
    <x v="7"/>
  </r>
  <r>
    <x v="1"/>
    <n v="95"/>
    <n v="549"/>
    <n v="289"/>
    <n v="233"/>
    <n v="25"/>
    <n v="1191"/>
    <n v="1112"/>
    <n v="2303"/>
    <n v="52"/>
    <s v="0"/>
    <n v="52"/>
    <n v="0"/>
    <n v="5"/>
    <n v="5"/>
    <n v="611"/>
    <n v="312"/>
    <n v="923"/>
    <n v="528"/>
    <n v="795"/>
    <n v="1323"/>
    <x v="9"/>
    <x v="7"/>
  </r>
  <r>
    <x v="2"/>
    <n v="185"/>
    <n v="1267"/>
    <n v="414"/>
    <n v="1210"/>
    <n v="48"/>
    <n v="3124"/>
    <n v="535"/>
    <n v="3659"/>
    <n v="59"/>
    <s v="0"/>
    <n v="59"/>
    <n v="0"/>
    <n v="0"/>
    <n v="0"/>
    <n v="958"/>
    <n v="116"/>
    <n v="1074"/>
    <n v="2107"/>
    <n v="419"/>
    <n v="2526"/>
    <x v="9"/>
    <x v="7"/>
  </r>
  <r>
    <x v="3"/>
    <n v="922"/>
    <n v="6064"/>
    <n v="4511"/>
    <n v="1180"/>
    <n v="240"/>
    <n v="12917"/>
    <n v="7017"/>
    <n v="19934"/>
    <n v="142"/>
    <s v="3"/>
    <n v="145"/>
    <n v="918"/>
    <n v="623"/>
    <n v="1541"/>
    <n v="8852"/>
    <n v="2067"/>
    <n v="10919"/>
    <n v="3005"/>
    <n v="4324"/>
    <n v="7329"/>
    <x v="9"/>
    <x v="7"/>
  </r>
  <r>
    <x v="4"/>
    <n v="131"/>
    <n v="2060"/>
    <n v="2447"/>
    <n v="1181"/>
    <n v="36"/>
    <n v="5855"/>
    <n v="837"/>
    <n v="6692"/>
    <n v="72"/>
    <s v="0"/>
    <n v="72"/>
    <n v="12"/>
    <n v="31"/>
    <n v="43"/>
    <n v="3580"/>
    <n v="278"/>
    <n v="3858"/>
    <n v="2191"/>
    <n v="528"/>
    <n v="2719"/>
    <x v="9"/>
    <x v="7"/>
  </r>
  <r>
    <x v="5"/>
    <n v="991"/>
    <n v="23478"/>
    <n v="13209"/>
    <n v="2604"/>
    <n v="887"/>
    <n v="41169"/>
    <n v="12485"/>
    <n v="53654"/>
    <n v="176"/>
    <s v="0"/>
    <n v="176"/>
    <n v="20"/>
    <n v="22"/>
    <n v="42"/>
    <n v="23717"/>
    <n v="2089"/>
    <n v="25806"/>
    <n v="17256"/>
    <n v="10374"/>
    <n v="27630"/>
    <x v="9"/>
    <x v="7"/>
  </r>
  <r>
    <x v="6"/>
    <n v="905"/>
    <n v="4422"/>
    <n v="1061"/>
    <n v="144"/>
    <n v="17"/>
    <n v="6549"/>
    <n v="881"/>
    <n v="7430"/>
    <n v="56"/>
    <s v="0"/>
    <n v="56"/>
    <n v="2"/>
    <n v="7"/>
    <n v="9"/>
    <n v="5777"/>
    <n v="309"/>
    <n v="6086"/>
    <n v="714"/>
    <n v="565"/>
    <n v="1279"/>
    <x v="9"/>
    <x v="7"/>
  </r>
  <r>
    <x v="7"/>
    <n v="25"/>
    <n v="856"/>
    <n v="795"/>
    <n v="427"/>
    <n v="0"/>
    <n v="2103"/>
    <n v="4498"/>
    <n v="6601"/>
    <n v="6"/>
    <s v="0"/>
    <n v="6"/>
    <n v="0"/>
    <n v="0"/>
    <n v="0"/>
    <n v="1195"/>
    <n v="2247"/>
    <n v="3442"/>
    <n v="902"/>
    <n v="2251"/>
    <n v="3153"/>
    <x v="9"/>
    <x v="7"/>
  </r>
  <r>
    <x v="8"/>
    <n v="2"/>
    <n v="231"/>
    <n v="74"/>
    <n v="312"/>
    <n v="0"/>
    <n v="619"/>
    <n v="387"/>
    <n v="1006"/>
    <n v="1"/>
    <s v="0"/>
    <n v="1"/>
    <n v="0"/>
    <n v="0"/>
    <n v="0"/>
    <n v="72"/>
    <n v="121"/>
    <n v="193"/>
    <n v="546"/>
    <n v="266"/>
    <n v="812"/>
    <x v="9"/>
    <x v="7"/>
  </r>
  <r>
    <x v="9"/>
    <n v="56"/>
    <n v="116"/>
    <n v="898"/>
    <n v="784"/>
    <n v="0"/>
    <n v="1854"/>
    <n v="1011"/>
    <n v="2865"/>
    <n v="49"/>
    <s v="0"/>
    <n v="49"/>
    <n v="0"/>
    <n v="0"/>
    <n v="0"/>
    <n v="652"/>
    <n v="665"/>
    <n v="1317"/>
    <n v="1153"/>
    <n v="346"/>
    <n v="1499"/>
    <x v="9"/>
    <x v="7"/>
  </r>
  <r>
    <x v="10"/>
    <n v="66"/>
    <n v="245"/>
    <n v="119"/>
    <n v="250"/>
    <n v="10"/>
    <n v="690"/>
    <n v="829"/>
    <n v="1519"/>
    <n v="54"/>
    <s v="0"/>
    <n v="54"/>
    <n v="0"/>
    <n v="0"/>
    <n v="0"/>
    <n v="273"/>
    <n v="483"/>
    <n v="756"/>
    <n v="363"/>
    <n v="346"/>
    <n v="709"/>
    <x v="9"/>
    <x v="7"/>
  </r>
  <r>
    <x v="11"/>
    <n v="22"/>
    <n v="383"/>
    <n v="230"/>
    <n v="70"/>
    <n v="15"/>
    <n v="720"/>
    <n v="214"/>
    <n v="934"/>
    <n v="32"/>
    <s v="0"/>
    <n v="32"/>
    <n v="0"/>
    <n v="7"/>
    <n v="7"/>
    <n v="409"/>
    <n v="20"/>
    <n v="429"/>
    <n v="279"/>
    <n v="187"/>
    <n v="466"/>
    <x v="9"/>
    <x v="7"/>
  </r>
  <r>
    <x v="12"/>
    <n v="31"/>
    <n v="312"/>
    <n v="181"/>
    <n v="42"/>
    <n v="10"/>
    <n v="576"/>
    <n v="235"/>
    <n v="811"/>
    <n v="15"/>
    <s v="0"/>
    <n v="15"/>
    <n v="0"/>
    <n v="0"/>
    <n v="0"/>
    <n v="352"/>
    <n v="138"/>
    <n v="490"/>
    <n v="209"/>
    <n v="97"/>
    <n v="306"/>
    <x v="9"/>
    <x v="7"/>
  </r>
  <r>
    <x v="13"/>
    <n v="27"/>
    <n v="215"/>
    <n v="49"/>
    <n v="38"/>
    <n v="10"/>
    <n v="339"/>
    <n v="118"/>
    <n v="457"/>
    <n v="40"/>
    <s v="0"/>
    <n v="40"/>
    <n v="0"/>
    <n v="0"/>
    <n v="0"/>
    <n v="295"/>
    <n v="13"/>
    <n v="308"/>
    <n v="4"/>
    <n v="105"/>
    <n v="109"/>
    <x v="9"/>
    <x v="7"/>
  </r>
  <r>
    <x v="14"/>
    <n v="217"/>
    <n v="126"/>
    <n v="46"/>
    <n v="58"/>
    <n v="38"/>
    <n v="485"/>
    <n v="160"/>
    <n v="645"/>
    <n v="86"/>
    <s v="0"/>
    <n v="86"/>
    <n v="0"/>
    <n v="0"/>
    <n v="0"/>
    <n v="370"/>
    <n v="153"/>
    <n v="523"/>
    <n v="29"/>
    <n v="7"/>
    <n v="36"/>
    <x v="9"/>
    <x v="7"/>
  </r>
  <r>
    <x v="15"/>
    <n v="8"/>
    <n v="26"/>
    <n v="8"/>
    <n v="4"/>
    <n v="0"/>
    <n v="46"/>
    <n v="10"/>
    <n v="56"/>
    <n v="5"/>
    <s v="0"/>
    <n v="5"/>
    <n v="0"/>
    <n v="0"/>
    <n v="0"/>
    <n v="41"/>
    <n v="10"/>
    <n v="51"/>
    <n v="0"/>
    <n v="0"/>
    <n v="0"/>
    <x v="9"/>
    <x v="7"/>
  </r>
  <r>
    <x v="16"/>
    <n v="41"/>
    <n v="38"/>
    <n v="41"/>
    <n v="63"/>
    <n v="0"/>
    <n v="183"/>
    <n v="30"/>
    <n v="213"/>
    <n v="67"/>
    <s v="3"/>
    <n v="70"/>
    <n v="0"/>
    <n v="0"/>
    <n v="0"/>
    <n v="110"/>
    <n v="27"/>
    <n v="137"/>
    <n v="6"/>
    <n v="0"/>
    <n v="6"/>
    <x v="9"/>
    <x v="7"/>
  </r>
  <r>
    <x v="17"/>
    <n v="98"/>
    <n v="78"/>
    <n v="156"/>
    <n v="65"/>
    <n v="0"/>
    <n v="397"/>
    <n v="58"/>
    <n v="455"/>
    <n v="177"/>
    <s v="1"/>
    <n v="178"/>
    <n v="0"/>
    <n v="5"/>
    <n v="5"/>
    <n v="204"/>
    <n v="3"/>
    <n v="207"/>
    <n v="16"/>
    <n v="49"/>
    <n v="65"/>
    <x v="9"/>
    <x v="7"/>
  </r>
  <r>
    <x v="18"/>
    <n v="8221"/>
    <n v="47658"/>
    <n v="31314"/>
    <n v="14287"/>
    <n v="1971"/>
    <n v="103451"/>
    <n v="41365"/>
    <n v="144816"/>
    <n v="9162"/>
    <s v="29"/>
    <n v="9191"/>
    <n v="1551"/>
    <n v="734"/>
    <n v="2285"/>
    <n v="59631"/>
    <n v="18986"/>
    <n v="78617"/>
    <n v="33107"/>
    <n v="21616"/>
    <n v="54723"/>
    <x v="9"/>
    <x v="7"/>
  </r>
  <r>
    <x v="0"/>
    <n v="3301"/>
    <n v="4819"/>
    <n v="4316"/>
    <n v="4491"/>
    <n v="487"/>
    <n v="17414"/>
    <n v="4998"/>
    <n v="22412"/>
    <n v="7846"/>
    <s v="18"/>
    <n v="7864"/>
    <n v="357"/>
    <n v="69"/>
    <n v="426"/>
    <n v="6637"/>
    <n v="4213"/>
    <n v="10850"/>
    <n v="2574"/>
    <n v="698"/>
    <n v="3272"/>
    <x v="10"/>
    <x v="7"/>
  </r>
  <r>
    <x v="1"/>
    <n v="74"/>
    <n v="882"/>
    <n v="356"/>
    <n v="166"/>
    <n v="121"/>
    <n v="1599"/>
    <n v="1167"/>
    <n v="2766"/>
    <n v="36"/>
    <s v="0"/>
    <n v="36"/>
    <n v="0"/>
    <n v="0"/>
    <n v="0"/>
    <n v="716"/>
    <n v="282"/>
    <n v="998"/>
    <n v="847"/>
    <n v="885"/>
    <n v="1732"/>
    <x v="10"/>
    <x v="7"/>
  </r>
  <r>
    <x v="2"/>
    <n v="88"/>
    <n v="702"/>
    <n v="397"/>
    <n v="857"/>
    <n v="25"/>
    <n v="2069"/>
    <n v="345"/>
    <n v="2414"/>
    <n v="25"/>
    <s v="0"/>
    <n v="25"/>
    <n v="0"/>
    <n v="5"/>
    <n v="5"/>
    <n v="665"/>
    <n v="111"/>
    <n v="776"/>
    <n v="1379"/>
    <n v="229"/>
    <n v="1608"/>
    <x v="10"/>
    <x v="7"/>
  </r>
  <r>
    <x v="3"/>
    <n v="1505"/>
    <n v="8181"/>
    <n v="6182"/>
    <n v="2213"/>
    <n v="557"/>
    <n v="18638"/>
    <n v="11123"/>
    <n v="29761"/>
    <n v="133"/>
    <s v="3"/>
    <n v="136"/>
    <n v="1053"/>
    <n v="869"/>
    <n v="1922"/>
    <n v="12779"/>
    <n v="3387"/>
    <n v="16166"/>
    <n v="4673"/>
    <n v="6864"/>
    <n v="11537"/>
    <x v="10"/>
    <x v="7"/>
  </r>
  <r>
    <x v="4"/>
    <n v="76"/>
    <n v="1440"/>
    <n v="941"/>
    <n v="352"/>
    <n v="48"/>
    <n v="2857"/>
    <n v="447"/>
    <n v="3304"/>
    <n v="83"/>
    <s v="0"/>
    <n v="83"/>
    <n v="0"/>
    <n v="22"/>
    <n v="22"/>
    <n v="1091"/>
    <n v="172"/>
    <n v="1263"/>
    <n v="873"/>
    <n v="253"/>
    <n v="1126"/>
    <x v="10"/>
    <x v="7"/>
  </r>
  <r>
    <x v="5"/>
    <n v="695"/>
    <n v="18444"/>
    <n v="10824"/>
    <n v="2043"/>
    <n v="971"/>
    <n v="32977"/>
    <n v="8838"/>
    <n v="41815"/>
    <n v="157"/>
    <s v="0"/>
    <n v="157"/>
    <n v="15"/>
    <n v="8"/>
    <n v="23"/>
    <n v="19680"/>
    <n v="990"/>
    <n v="20670"/>
    <n v="13935"/>
    <n v="7840"/>
    <n v="21775"/>
    <x v="10"/>
    <x v="7"/>
  </r>
  <r>
    <x v="6"/>
    <n v="344"/>
    <n v="2902"/>
    <n v="1221"/>
    <n v="32"/>
    <n v="29"/>
    <n v="4528"/>
    <n v="453"/>
    <n v="4981"/>
    <n v="32"/>
    <s v="0"/>
    <n v="32"/>
    <n v="1"/>
    <n v="0"/>
    <n v="1"/>
    <n v="3879"/>
    <n v="183"/>
    <n v="4062"/>
    <n v="616"/>
    <n v="270"/>
    <n v="886"/>
    <x v="10"/>
    <x v="7"/>
  </r>
  <r>
    <x v="7"/>
    <n v="51"/>
    <n v="1816"/>
    <n v="1553"/>
    <n v="712"/>
    <n v="12"/>
    <n v="4144"/>
    <n v="7169"/>
    <n v="11313"/>
    <n v="20"/>
    <s v="0"/>
    <n v="20"/>
    <n v="0"/>
    <n v="0"/>
    <n v="0"/>
    <n v="2508"/>
    <n v="3730"/>
    <n v="6238"/>
    <n v="1616"/>
    <n v="3439"/>
    <n v="5055"/>
    <x v="10"/>
    <x v="7"/>
  </r>
  <r>
    <x v="8"/>
    <n v="5"/>
    <n v="607"/>
    <n v="236"/>
    <n v="608"/>
    <n v="0"/>
    <n v="1456"/>
    <n v="1434"/>
    <n v="2890"/>
    <n v="16"/>
    <s v="0"/>
    <n v="16"/>
    <n v="0"/>
    <n v="1"/>
    <n v="1"/>
    <n v="330"/>
    <n v="175"/>
    <n v="505"/>
    <n v="1110"/>
    <n v="1258"/>
    <n v="2368"/>
    <x v="10"/>
    <x v="7"/>
  </r>
  <r>
    <x v="9"/>
    <n v="130"/>
    <n v="659"/>
    <n v="1370"/>
    <n v="1127"/>
    <n v="5"/>
    <n v="3291"/>
    <n v="2096"/>
    <n v="5387"/>
    <n v="31"/>
    <s v="0"/>
    <n v="31"/>
    <n v="0"/>
    <n v="0"/>
    <n v="0"/>
    <n v="1332"/>
    <n v="512"/>
    <n v="1844"/>
    <n v="1928"/>
    <n v="1584"/>
    <n v="3512"/>
    <x v="10"/>
    <x v="7"/>
  </r>
  <r>
    <x v="10"/>
    <n v="165"/>
    <n v="1321"/>
    <n v="1132"/>
    <n v="1193"/>
    <n v="0"/>
    <n v="3811"/>
    <n v="3643"/>
    <n v="7454"/>
    <n v="93"/>
    <s v="0"/>
    <n v="93"/>
    <n v="5"/>
    <n v="0"/>
    <n v="5"/>
    <n v="1905"/>
    <n v="1853"/>
    <n v="3758"/>
    <n v="1808"/>
    <n v="1790"/>
    <n v="3598"/>
    <x v="10"/>
    <x v="7"/>
  </r>
  <r>
    <x v="11"/>
    <n v="32"/>
    <n v="368"/>
    <n v="275"/>
    <n v="63"/>
    <n v="5"/>
    <n v="743"/>
    <n v="135"/>
    <n v="878"/>
    <n v="19"/>
    <s v="0"/>
    <n v="19"/>
    <n v="0"/>
    <n v="56"/>
    <n v="56"/>
    <n v="513"/>
    <n v="13"/>
    <n v="526"/>
    <n v="211"/>
    <n v="66"/>
    <n v="277"/>
    <x v="10"/>
    <x v="7"/>
  </r>
  <r>
    <x v="12"/>
    <n v="91"/>
    <n v="452"/>
    <n v="334"/>
    <n v="99"/>
    <n v="59"/>
    <n v="1035"/>
    <n v="348"/>
    <n v="1383"/>
    <n v="10"/>
    <s v="0"/>
    <n v="10"/>
    <n v="4"/>
    <n v="25"/>
    <n v="29"/>
    <n v="812"/>
    <n v="143"/>
    <n v="955"/>
    <n v="209"/>
    <n v="180"/>
    <n v="389"/>
    <x v="10"/>
    <x v="7"/>
  </r>
  <r>
    <x v="13"/>
    <n v="43"/>
    <n v="162"/>
    <n v="66"/>
    <n v="61"/>
    <n v="0"/>
    <n v="332"/>
    <n v="102"/>
    <n v="434"/>
    <n v="70"/>
    <s v="0"/>
    <n v="70"/>
    <n v="0"/>
    <n v="0"/>
    <n v="0"/>
    <n v="244"/>
    <n v="44"/>
    <n v="288"/>
    <n v="18"/>
    <n v="58"/>
    <n v="76"/>
    <x v="10"/>
    <x v="7"/>
  </r>
  <r>
    <x v="14"/>
    <n v="151"/>
    <n v="82"/>
    <n v="40"/>
    <n v="49"/>
    <n v="4"/>
    <n v="326"/>
    <n v="81"/>
    <n v="407"/>
    <n v="53"/>
    <s v="1"/>
    <n v="54"/>
    <n v="1"/>
    <n v="4"/>
    <n v="5"/>
    <n v="246"/>
    <n v="71"/>
    <n v="317"/>
    <n v="26"/>
    <n v="5"/>
    <n v="31"/>
    <x v="10"/>
    <x v="7"/>
  </r>
  <r>
    <x v="15"/>
    <n v="53"/>
    <n v="60"/>
    <n v="8"/>
    <n v="14"/>
    <n v="0"/>
    <n v="135"/>
    <n v="5"/>
    <n v="140"/>
    <n v="10"/>
    <s v="0"/>
    <n v="10"/>
    <n v="0"/>
    <n v="0"/>
    <n v="0"/>
    <n v="121"/>
    <n v="0"/>
    <n v="121"/>
    <n v="4"/>
    <n v="5"/>
    <n v="9"/>
    <x v="10"/>
    <x v="7"/>
  </r>
  <r>
    <x v="16"/>
    <n v="49"/>
    <n v="54"/>
    <n v="34"/>
    <n v="42"/>
    <n v="4"/>
    <n v="183"/>
    <n v="42"/>
    <n v="225"/>
    <n v="60"/>
    <s v="4"/>
    <n v="64"/>
    <n v="4"/>
    <n v="0"/>
    <n v="4"/>
    <n v="107"/>
    <n v="35"/>
    <n v="142"/>
    <n v="12"/>
    <n v="3"/>
    <n v="15"/>
    <x v="10"/>
    <x v="7"/>
  </r>
  <r>
    <x v="17"/>
    <n v="68"/>
    <n v="37"/>
    <n v="83"/>
    <n v="50"/>
    <n v="9"/>
    <n v="247"/>
    <n v="15"/>
    <n v="262"/>
    <n v="140"/>
    <s v="1"/>
    <n v="141"/>
    <n v="0"/>
    <n v="0"/>
    <n v="0"/>
    <n v="93"/>
    <n v="7"/>
    <n v="100"/>
    <n v="14"/>
    <n v="7"/>
    <n v="21"/>
    <x v="10"/>
    <x v="7"/>
  </r>
  <r>
    <x v="18"/>
    <n v="6921"/>
    <n v="42988"/>
    <n v="29368"/>
    <n v="14172"/>
    <n v="2336"/>
    <n v="95785"/>
    <n v="42441"/>
    <n v="138226"/>
    <n v="8834"/>
    <s v="27"/>
    <n v="8861"/>
    <n v="1440"/>
    <n v="1059"/>
    <n v="2499"/>
    <n v="53658"/>
    <n v="15921"/>
    <n v="69579"/>
    <n v="31853"/>
    <n v="25434"/>
    <n v="57287"/>
    <x v="10"/>
    <x v="7"/>
  </r>
  <r>
    <x v="0"/>
    <n v="2726"/>
    <n v="5222"/>
    <n v="4546"/>
    <n v="4329"/>
    <n v="246"/>
    <n v="17069"/>
    <n v="3830"/>
    <n v="20899"/>
    <n v="7608"/>
    <s v="28"/>
    <n v="7636"/>
    <n v="352"/>
    <n v="30"/>
    <n v="382"/>
    <n v="6088"/>
    <n v="3363"/>
    <n v="9451"/>
    <n v="3021"/>
    <n v="409"/>
    <n v="3430"/>
    <x v="11"/>
    <x v="7"/>
  </r>
  <r>
    <x v="1"/>
    <n v="50"/>
    <n v="429"/>
    <n v="371"/>
    <n v="239"/>
    <n v="35"/>
    <n v="1124"/>
    <n v="1523"/>
    <n v="2647"/>
    <n v="26"/>
    <s v="0"/>
    <n v="26"/>
    <n v="0"/>
    <n v="0"/>
    <n v="0"/>
    <n v="439"/>
    <n v="352"/>
    <n v="791"/>
    <n v="659"/>
    <n v="1171"/>
    <n v="1830"/>
    <x v="11"/>
    <x v="7"/>
  </r>
  <r>
    <x v="2"/>
    <n v="338"/>
    <n v="1038"/>
    <n v="664"/>
    <n v="1146"/>
    <n v="15"/>
    <n v="3201"/>
    <n v="674"/>
    <n v="3875"/>
    <n v="25"/>
    <s v="0"/>
    <n v="25"/>
    <n v="0"/>
    <n v="0"/>
    <n v="0"/>
    <n v="998"/>
    <n v="137"/>
    <n v="1135"/>
    <n v="2178"/>
    <n v="537"/>
    <n v="2715"/>
    <x v="11"/>
    <x v="7"/>
  </r>
  <r>
    <x v="3"/>
    <n v="1175"/>
    <n v="6926"/>
    <n v="5969"/>
    <n v="1844"/>
    <n v="639"/>
    <n v="16553"/>
    <n v="9780"/>
    <n v="26333"/>
    <n v="247"/>
    <s v="1"/>
    <n v="248"/>
    <n v="832"/>
    <n v="767"/>
    <n v="1599"/>
    <n v="11235"/>
    <n v="2824"/>
    <n v="14059"/>
    <n v="4239"/>
    <n v="6188"/>
    <n v="10427"/>
    <x v="11"/>
    <x v="7"/>
  </r>
  <r>
    <x v="4"/>
    <n v="77"/>
    <n v="1319"/>
    <n v="1171"/>
    <n v="580"/>
    <n v="26"/>
    <n v="3173"/>
    <n v="749"/>
    <n v="3922"/>
    <n v="90"/>
    <s v="0"/>
    <n v="90"/>
    <n v="25"/>
    <n v="0"/>
    <n v="25"/>
    <n v="1909"/>
    <n v="178"/>
    <n v="2087"/>
    <n v="1149"/>
    <n v="571"/>
    <n v="1720"/>
    <x v="11"/>
    <x v="7"/>
  </r>
  <r>
    <x v="5"/>
    <n v="477"/>
    <n v="14909"/>
    <n v="9722"/>
    <n v="2023"/>
    <n v="1309"/>
    <n v="28440"/>
    <n v="7174"/>
    <n v="35614"/>
    <n v="197"/>
    <s v="0"/>
    <n v="197"/>
    <n v="37"/>
    <n v="12"/>
    <n v="49"/>
    <n v="15230"/>
    <n v="955"/>
    <n v="16185"/>
    <n v="12976"/>
    <n v="6207"/>
    <n v="19183"/>
    <x v="11"/>
    <x v="7"/>
  </r>
  <r>
    <x v="6"/>
    <n v="570"/>
    <n v="3894"/>
    <n v="1626"/>
    <n v="142"/>
    <n v="40"/>
    <n v="6272"/>
    <n v="1296"/>
    <n v="7568"/>
    <n v="35"/>
    <s v="0"/>
    <n v="35"/>
    <n v="104"/>
    <n v="16"/>
    <n v="120"/>
    <n v="5057"/>
    <n v="681"/>
    <n v="5738"/>
    <n v="1076"/>
    <n v="599"/>
    <n v="1675"/>
    <x v="11"/>
    <x v="7"/>
  </r>
  <r>
    <x v="7"/>
    <n v="1"/>
    <n v="1973"/>
    <n v="1559"/>
    <n v="1047"/>
    <n v="6"/>
    <n v="4586"/>
    <n v="8855"/>
    <n v="13441"/>
    <n v="21"/>
    <s v="0"/>
    <n v="21"/>
    <n v="0"/>
    <n v="8"/>
    <n v="8"/>
    <n v="2523"/>
    <n v="4492"/>
    <n v="7015"/>
    <n v="2042"/>
    <n v="4355"/>
    <n v="6397"/>
    <x v="11"/>
    <x v="7"/>
  </r>
  <r>
    <x v="8"/>
    <n v="11"/>
    <n v="618"/>
    <n v="361"/>
    <n v="697"/>
    <n v="0"/>
    <n v="1687"/>
    <n v="2153"/>
    <n v="3840"/>
    <n v="27"/>
    <s v="0"/>
    <n v="27"/>
    <n v="0"/>
    <n v="0"/>
    <n v="0"/>
    <n v="325"/>
    <n v="186"/>
    <n v="511"/>
    <n v="1335"/>
    <n v="1967"/>
    <n v="3302"/>
    <x v="11"/>
    <x v="7"/>
  </r>
  <r>
    <x v="9"/>
    <n v="31"/>
    <n v="721"/>
    <n v="2732"/>
    <n v="909"/>
    <n v="1"/>
    <n v="4394"/>
    <n v="2145"/>
    <n v="6539"/>
    <n v="18"/>
    <s v="0"/>
    <n v="18"/>
    <n v="0"/>
    <n v="0"/>
    <n v="0"/>
    <n v="2137"/>
    <n v="557"/>
    <n v="2694"/>
    <n v="2239"/>
    <n v="1588"/>
    <n v="3827"/>
    <x v="11"/>
    <x v="7"/>
  </r>
  <r>
    <x v="10"/>
    <n v="80"/>
    <n v="1541"/>
    <n v="1191"/>
    <n v="1702"/>
    <n v="0"/>
    <n v="4514"/>
    <n v="3664"/>
    <n v="8178"/>
    <n v="55"/>
    <s v="0"/>
    <n v="55"/>
    <n v="0"/>
    <n v="3"/>
    <n v="3"/>
    <n v="2105"/>
    <n v="1790"/>
    <n v="3895"/>
    <n v="2354"/>
    <n v="1871"/>
    <n v="4225"/>
    <x v="11"/>
    <x v="7"/>
  </r>
  <r>
    <x v="11"/>
    <n v="62"/>
    <n v="367"/>
    <n v="388"/>
    <n v="69"/>
    <n v="6"/>
    <n v="892"/>
    <n v="360"/>
    <n v="1252"/>
    <n v="35"/>
    <s v="0"/>
    <n v="35"/>
    <n v="6"/>
    <n v="5"/>
    <n v="11"/>
    <n v="562"/>
    <n v="20"/>
    <n v="582"/>
    <n v="289"/>
    <n v="335"/>
    <n v="624"/>
    <x v="11"/>
    <x v="7"/>
  </r>
  <r>
    <x v="12"/>
    <n v="64"/>
    <n v="304"/>
    <n v="408"/>
    <n v="69"/>
    <n v="14"/>
    <n v="859"/>
    <n v="346"/>
    <n v="1205"/>
    <n v="10"/>
    <s v="0"/>
    <n v="10"/>
    <n v="17"/>
    <n v="8"/>
    <n v="25"/>
    <n v="609"/>
    <n v="118"/>
    <n v="727"/>
    <n v="223"/>
    <n v="220"/>
    <n v="443"/>
    <x v="11"/>
    <x v="7"/>
  </r>
  <r>
    <x v="13"/>
    <n v="9"/>
    <n v="190"/>
    <n v="102"/>
    <n v="53"/>
    <n v="0"/>
    <n v="354"/>
    <n v="75"/>
    <n v="429"/>
    <n v="52"/>
    <s v="0"/>
    <n v="52"/>
    <n v="0"/>
    <n v="3"/>
    <n v="3"/>
    <n v="292"/>
    <n v="10"/>
    <n v="302"/>
    <n v="10"/>
    <n v="62"/>
    <n v="72"/>
    <x v="11"/>
    <x v="7"/>
  </r>
  <r>
    <x v="14"/>
    <n v="163"/>
    <n v="235"/>
    <n v="91"/>
    <n v="73"/>
    <n v="14"/>
    <n v="576"/>
    <n v="168"/>
    <n v="744"/>
    <n v="48"/>
    <s v="0"/>
    <n v="48"/>
    <n v="9"/>
    <n v="0"/>
    <n v="9"/>
    <n v="460"/>
    <n v="161"/>
    <n v="621"/>
    <n v="59"/>
    <n v="7"/>
    <n v="66"/>
    <x v="11"/>
    <x v="7"/>
  </r>
  <r>
    <x v="15"/>
    <n v="34"/>
    <n v="28"/>
    <n v="45"/>
    <n v="12"/>
    <n v="6"/>
    <n v="125"/>
    <n v="0"/>
    <n v="125"/>
    <n v="20"/>
    <s v="0"/>
    <n v="20"/>
    <n v="0"/>
    <n v="0"/>
    <n v="0"/>
    <n v="66"/>
    <n v="0"/>
    <n v="66"/>
    <n v="39"/>
    <n v="0"/>
    <n v="39"/>
    <x v="11"/>
    <x v="7"/>
  </r>
  <r>
    <x v="16"/>
    <n v="21"/>
    <n v="38"/>
    <n v="38"/>
    <n v="64"/>
    <n v="4"/>
    <n v="165"/>
    <n v="1"/>
    <n v="166"/>
    <n v="92"/>
    <s v="0"/>
    <n v="92"/>
    <n v="0"/>
    <n v="0"/>
    <n v="0"/>
    <n v="66"/>
    <n v="1"/>
    <n v="67"/>
    <n v="7"/>
    <n v="0"/>
    <n v="7"/>
    <x v="11"/>
    <x v="7"/>
  </r>
  <r>
    <x v="17"/>
    <n v="84"/>
    <n v="79"/>
    <n v="98"/>
    <n v="79"/>
    <n v="19"/>
    <n v="359"/>
    <n v="7"/>
    <n v="366"/>
    <n v="173"/>
    <s v="0"/>
    <n v="173"/>
    <n v="6"/>
    <n v="7"/>
    <n v="13"/>
    <n v="160"/>
    <n v="0"/>
    <n v="160"/>
    <n v="20"/>
    <n v="0"/>
    <n v="20"/>
    <x v="11"/>
    <x v="7"/>
  </r>
  <r>
    <x v="18"/>
    <n v="5973"/>
    <n v="39831"/>
    <n v="31082"/>
    <n v="15077"/>
    <n v="2380"/>
    <n v="94343"/>
    <n v="42800"/>
    <n v="137143"/>
    <n v="8779"/>
    <s v="29"/>
    <n v="8808"/>
    <n v="1388"/>
    <n v="859"/>
    <n v="2247"/>
    <n v="50261"/>
    <n v="15825"/>
    <n v="66086"/>
    <n v="33915"/>
    <n v="26087"/>
    <n v="60002"/>
    <x v="11"/>
    <x v="7"/>
  </r>
  <r>
    <x v="0"/>
    <n v="2693"/>
    <n v="4299"/>
    <n v="3346"/>
    <n v="4207"/>
    <n v="365"/>
    <n v="14910"/>
    <n v="2415"/>
    <n v="17325"/>
    <n v="7143"/>
    <s v="16"/>
    <n v="7159"/>
    <n v="294"/>
    <n v="28"/>
    <n v="322"/>
    <n v="4587"/>
    <n v="2048"/>
    <n v="6635"/>
    <n v="2886"/>
    <n v="323"/>
    <n v="3209"/>
    <x v="0"/>
    <x v="8"/>
  </r>
  <r>
    <x v="1"/>
    <n v="48"/>
    <n v="802"/>
    <n v="387"/>
    <n v="135"/>
    <n v="19"/>
    <n v="1391"/>
    <n v="1490"/>
    <n v="2881"/>
    <n v="30"/>
    <s v="0"/>
    <n v="30"/>
    <n v="5"/>
    <n v="0"/>
    <n v="5"/>
    <n v="565"/>
    <n v="404"/>
    <n v="969"/>
    <n v="791"/>
    <n v="1086"/>
    <n v="1877"/>
    <x v="0"/>
    <x v="8"/>
  </r>
  <r>
    <x v="2"/>
    <n v="184"/>
    <n v="1789"/>
    <n v="839"/>
    <n v="780"/>
    <n v="5"/>
    <n v="3597"/>
    <n v="843"/>
    <n v="4440"/>
    <n v="28"/>
    <s v="1"/>
    <n v="29"/>
    <n v="1"/>
    <n v="6"/>
    <n v="7"/>
    <n v="877"/>
    <n v="209"/>
    <n v="1086"/>
    <n v="2691"/>
    <n v="627"/>
    <n v="3318"/>
    <x v="0"/>
    <x v="8"/>
  </r>
  <r>
    <x v="3"/>
    <n v="1125"/>
    <n v="8036"/>
    <n v="5748"/>
    <n v="1910"/>
    <n v="323"/>
    <n v="17142"/>
    <n v="10423"/>
    <n v="27565"/>
    <n v="152"/>
    <s v="4"/>
    <n v="156"/>
    <n v="798"/>
    <n v="724"/>
    <n v="1522"/>
    <n v="11353"/>
    <n v="2860"/>
    <n v="14213"/>
    <n v="4839"/>
    <n v="6835"/>
    <n v="11674"/>
    <x v="0"/>
    <x v="8"/>
  </r>
  <r>
    <x v="4"/>
    <n v="286"/>
    <n v="1807"/>
    <n v="1450"/>
    <n v="550"/>
    <n v="18"/>
    <n v="4111"/>
    <n v="605"/>
    <n v="4716"/>
    <n v="80"/>
    <s v="3"/>
    <n v="83"/>
    <n v="18"/>
    <n v="79"/>
    <n v="97"/>
    <n v="2186"/>
    <n v="116"/>
    <n v="2302"/>
    <n v="1827"/>
    <n v="407"/>
    <n v="2234"/>
    <x v="0"/>
    <x v="8"/>
  </r>
  <r>
    <x v="5"/>
    <n v="771"/>
    <n v="19352"/>
    <n v="10622"/>
    <n v="1954"/>
    <n v="626"/>
    <n v="33325"/>
    <n v="7314"/>
    <n v="40639"/>
    <n v="164"/>
    <s v="0"/>
    <n v="164"/>
    <n v="10"/>
    <n v="6"/>
    <n v="16"/>
    <n v="16667"/>
    <n v="1088"/>
    <n v="17755"/>
    <n v="16484"/>
    <n v="6220"/>
    <n v="22704"/>
    <x v="0"/>
    <x v="8"/>
  </r>
  <r>
    <x v="25"/>
    <n v="0"/>
    <n v="17"/>
    <n v="2"/>
    <n v="3"/>
    <n v="0"/>
    <n v="22"/>
    <n v="102"/>
    <n v="124"/>
    <n v="0"/>
    <s v="0"/>
    <n v="0"/>
    <n v="0"/>
    <n v="0"/>
    <n v="0"/>
    <n v="12"/>
    <n v="47"/>
    <n v="59"/>
    <n v="10"/>
    <n v="55"/>
    <n v="65"/>
    <x v="0"/>
    <x v="8"/>
  </r>
  <r>
    <x v="6"/>
    <n v="399"/>
    <n v="4949"/>
    <n v="1573"/>
    <n v="709"/>
    <n v="18"/>
    <n v="7648"/>
    <n v="2678"/>
    <n v="10326"/>
    <n v="67"/>
    <s v="0"/>
    <n v="67"/>
    <n v="360"/>
    <n v="0"/>
    <n v="360"/>
    <n v="5330"/>
    <n v="1454"/>
    <n v="6784"/>
    <n v="1891"/>
    <n v="1224"/>
    <n v="3115"/>
    <x v="0"/>
    <x v="8"/>
  </r>
  <r>
    <x v="7"/>
    <n v="27"/>
    <n v="2543"/>
    <n v="1175"/>
    <n v="976"/>
    <n v="38"/>
    <n v="4759"/>
    <n v="7210"/>
    <n v="11969"/>
    <n v="30"/>
    <s v="0"/>
    <n v="30"/>
    <n v="1"/>
    <n v="5"/>
    <n v="6"/>
    <n v="2104"/>
    <n v="3305"/>
    <n v="5409"/>
    <n v="2624"/>
    <n v="3900"/>
    <n v="6524"/>
    <x v="0"/>
    <x v="8"/>
  </r>
  <r>
    <x v="8"/>
    <n v="36"/>
    <n v="987"/>
    <n v="234"/>
    <n v="664"/>
    <n v="173"/>
    <n v="2094"/>
    <n v="2146"/>
    <n v="4240"/>
    <n v="42"/>
    <s v="0"/>
    <n v="42"/>
    <n v="0"/>
    <n v="0"/>
    <n v="0"/>
    <n v="466"/>
    <n v="168"/>
    <n v="634"/>
    <n v="1586"/>
    <n v="1990"/>
    <n v="3564"/>
    <x v="0"/>
    <x v="8"/>
  </r>
  <r>
    <x v="9"/>
    <n v="44"/>
    <n v="799"/>
    <n v="1475"/>
    <n v="1401"/>
    <n v="423"/>
    <n v="4142"/>
    <n v="2379"/>
    <n v="6521"/>
    <n v="18"/>
    <s v="1"/>
    <n v="19"/>
    <n v="0"/>
    <n v="0"/>
    <n v="0"/>
    <n v="2560"/>
    <n v="680"/>
    <n v="3240"/>
    <n v="1564"/>
    <n v="1698"/>
    <n v="3262"/>
    <x v="0"/>
    <x v="8"/>
  </r>
  <r>
    <x v="10"/>
    <n v="169"/>
    <n v="1707"/>
    <n v="1415"/>
    <n v="1195"/>
    <n v="241"/>
    <n v="4727"/>
    <n v="3409"/>
    <n v="8136"/>
    <n v="123"/>
    <s v="0"/>
    <n v="123"/>
    <n v="0"/>
    <n v="0"/>
    <n v="0"/>
    <n v="2723"/>
    <n v="1351"/>
    <n v="4074"/>
    <n v="1881"/>
    <n v="2058"/>
    <n v="3939"/>
    <x v="0"/>
    <x v="8"/>
  </r>
  <r>
    <x v="11"/>
    <n v="64"/>
    <n v="443"/>
    <n v="260"/>
    <n v="68"/>
    <n v="8"/>
    <n v="843"/>
    <n v="99"/>
    <n v="942"/>
    <n v="36"/>
    <s v="0"/>
    <n v="36"/>
    <n v="7"/>
    <n v="5"/>
    <n v="12"/>
    <n v="537"/>
    <n v="31"/>
    <n v="568"/>
    <n v="263"/>
    <n v="63"/>
    <n v="326"/>
    <x v="0"/>
    <x v="8"/>
  </r>
  <r>
    <x v="12"/>
    <n v="61"/>
    <n v="460"/>
    <n v="332"/>
    <n v="80"/>
    <n v="39"/>
    <n v="972"/>
    <n v="303"/>
    <n v="1275"/>
    <n v="3"/>
    <s v="0"/>
    <n v="3"/>
    <n v="11"/>
    <n v="7"/>
    <n v="18"/>
    <n v="760"/>
    <n v="113"/>
    <n v="873"/>
    <n v="198"/>
    <n v="183"/>
    <n v="381"/>
    <x v="0"/>
    <x v="8"/>
  </r>
  <r>
    <x v="13"/>
    <n v="29"/>
    <n v="244"/>
    <n v="107"/>
    <n v="42"/>
    <n v="1"/>
    <n v="423"/>
    <n v="73"/>
    <n v="496"/>
    <n v="46"/>
    <s v="1"/>
    <n v="47"/>
    <n v="1"/>
    <n v="3"/>
    <n v="4"/>
    <n v="266"/>
    <n v="44"/>
    <n v="310"/>
    <n v="110"/>
    <n v="25"/>
    <n v="135"/>
    <x v="0"/>
    <x v="8"/>
  </r>
  <r>
    <x v="14"/>
    <n v="161"/>
    <n v="300"/>
    <n v="88"/>
    <n v="59"/>
    <n v="3"/>
    <n v="611"/>
    <n v="497"/>
    <n v="1108"/>
    <n v="47"/>
    <s v="4"/>
    <n v="51"/>
    <n v="1"/>
    <n v="0"/>
    <n v="1"/>
    <n v="523"/>
    <n v="488"/>
    <n v="1011"/>
    <n v="40"/>
    <n v="5"/>
    <n v="45"/>
    <x v="0"/>
    <x v="8"/>
  </r>
  <r>
    <x v="15"/>
    <n v="13"/>
    <n v="60"/>
    <n v="58"/>
    <n v="14"/>
    <n v="1"/>
    <n v="146"/>
    <n v="29"/>
    <n v="175"/>
    <n v="9"/>
    <s v="0"/>
    <n v="9"/>
    <n v="1"/>
    <n v="1"/>
    <n v="2"/>
    <n v="84"/>
    <n v="23"/>
    <n v="107"/>
    <n v="52"/>
    <n v="5"/>
    <n v="57"/>
    <x v="0"/>
    <x v="8"/>
  </r>
  <r>
    <x v="16"/>
    <n v="73"/>
    <n v="54"/>
    <n v="52"/>
    <n v="96"/>
    <n v="1"/>
    <n v="276"/>
    <n v="6"/>
    <n v="282"/>
    <n v="120"/>
    <s v="0"/>
    <n v="120"/>
    <n v="1"/>
    <n v="5"/>
    <n v="6"/>
    <n v="141"/>
    <n v="1"/>
    <n v="142"/>
    <n v="14"/>
    <n v="0"/>
    <n v="14"/>
    <x v="0"/>
    <x v="8"/>
  </r>
  <r>
    <x v="17"/>
    <n v="107"/>
    <n v="114"/>
    <n v="77"/>
    <n v="78"/>
    <n v="4"/>
    <n v="380"/>
    <n v="10"/>
    <n v="390"/>
    <n v="157"/>
    <s v="0"/>
    <n v="157"/>
    <n v="0"/>
    <n v="1"/>
    <n v="1"/>
    <n v="214"/>
    <n v="2"/>
    <n v="216"/>
    <n v="9"/>
    <n v="7"/>
    <n v="16"/>
    <x v="0"/>
    <x v="8"/>
  </r>
  <r>
    <x v="18"/>
    <n v="6290"/>
    <n v="48762"/>
    <n v="29240"/>
    <n v="14921"/>
    <n v="2306"/>
    <n v="101519"/>
    <n v="42031"/>
    <n v="143550"/>
    <n v="8295"/>
    <s v="30"/>
    <n v="8325"/>
    <n v="1509"/>
    <n v="870"/>
    <n v="2379"/>
    <n v="51955"/>
    <n v="14432"/>
    <n v="66387"/>
    <n v="39760"/>
    <n v="26699"/>
    <n v="66459"/>
    <x v="0"/>
    <x v="8"/>
  </r>
  <r>
    <x v="0"/>
    <n v="3304"/>
    <n v="4963"/>
    <n v="3444"/>
    <n v="3987"/>
    <n v="464"/>
    <n v="16162"/>
    <n v="2461"/>
    <n v="18623"/>
    <n v="7688"/>
    <s v="19"/>
    <n v="7707"/>
    <n v="471"/>
    <n v="30"/>
    <n v="501"/>
    <n v="5112"/>
    <n v="2067"/>
    <n v="7179"/>
    <n v="2891"/>
    <n v="345"/>
    <n v="3236"/>
    <x v="1"/>
    <x v="8"/>
  </r>
  <r>
    <x v="1"/>
    <n v="91"/>
    <n v="777"/>
    <n v="491"/>
    <n v="157"/>
    <n v="12"/>
    <n v="1528"/>
    <n v="1297"/>
    <n v="2825"/>
    <n v="25"/>
    <s v="0"/>
    <n v="25"/>
    <n v="11"/>
    <n v="3"/>
    <n v="14"/>
    <n v="587"/>
    <n v="340"/>
    <n v="927"/>
    <n v="905"/>
    <n v="954"/>
    <n v="1859"/>
    <x v="1"/>
    <x v="8"/>
  </r>
  <r>
    <x v="2"/>
    <n v="176"/>
    <n v="2209"/>
    <n v="721"/>
    <n v="1262"/>
    <n v="0"/>
    <n v="4368"/>
    <n v="810"/>
    <n v="5178"/>
    <n v="20"/>
    <s v="0"/>
    <n v="20"/>
    <n v="0"/>
    <n v="2"/>
    <n v="2"/>
    <n v="875"/>
    <n v="159"/>
    <n v="1034"/>
    <n v="3473"/>
    <n v="649"/>
    <n v="4122"/>
    <x v="1"/>
    <x v="8"/>
  </r>
  <r>
    <x v="3"/>
    <n v="1456"/>
    <n v="7230"/>
    <n v="5122"/>
    <n v="1683"/>
    <n v="352"/>
    <n v="15843"/>
    <n v="8877"/>
    <n v="24720"/>
    <n v="207"/>
    <s v="2"/>
    <n v="209"/>
    <n v="743"/>
    <n v="673"/>
    <n v="1416"/>
    <n v="10653"/>
    <n v="2184"/>
    <n v="12837"/>
    <n v="4240"/>
    <n v="6018"/>
    <n v="10258"/>
    <x v="1"/>
    <x v="8"/>
  </r>
  <r>
    <x v="4"/>
    <n v="239"/>
    <n v="2724"/>
    <n v="2419"/>
    <n v="1201"/>
    <n v="7"/>
    <n v="6590"/>
    <n v="1218"/>
    <n v="7808"/>
    <n v="114"/>
    <s v="1"/>
    <n v="115"/>
    <n v="12"/>
    <n v="127"/>
    <n v="139"/>
    <n v="3580"/>
    <n v="51"/>
    <n v="3631"/>
    <n v="2884"/>
    <n v="1039"/>
    <n v="3923"/>
    <x v="1"/>
    <x v="8"/>
  </r>
  <r>
    <x v="5"/>
    <n v="876"/>
    <n v="17498"/>
    <n v="8796"/>
    <n v="1859"/>
    <n v="518"/>
    <n v="29547"/>
    <n v="7121"/>
    <n v="36668"/>
    <n v="207"/>
    <s v="0"/>
    <n v="207"/>
    <n v="29"/>
    <n v="3"/>
    <n v="32"/>
    <n v="14490"/>
    <n v="949"/>
    <n v="15439"/>
    <n v="14821"/>
    <n v="6169"/>
    <n v="20990"/>
    <x v="1"/>
    <x v="8"/>
  </r>
  <r>
    <x v="25"/>
    <n v="0"/>
    <n v="36"/>
    <n v="1"/>
    <n v="6"/>
    <n v="0"/>
    <n v="43"/>
    <n v="36"/>
    <n v="79"/>
    <n v="0"/>
    <s v="0"/>
    <n v="0"/>
    <n v="0"/>
    <n v="0"/>
    <n v="0"/>
    <n v="12"/>
    <n v="7"/>
    <n v="19"/>
    <n v="31"/>
    <n v="29"/>
    <n v="60"/>
    <x v="1"/>
    <x v="8"/>
  </r>
  <r>
    <x v="6"/>
    <n v="505"/>
    <n v="3819"/>
    <n v="1400"/>
    <n v="481"/>
    <n v="25"/>
    <n v="6230"/>
    <n v="1683"/>
    <n v="7913"/>
    <n v="62"/>
    <s v="0"/>
    <n v="62"/>
    <n v="9"/>
    <n v="7"/>
    <n v="16"/>
    <n v="4603"/>
    <n v="678"/>
    <n v="5281"/>
    <n v="1556"/>
    <n v="998"/>
    <n v="2554"/>
    <x v="1"/>
    <x v="8"/>
  </r>
  <r>
    <x v="7"/>
    <n v="39"/>
    <n v="2195"/>
    <n v="1107"/>
    <n v="736"/>
    <n v="85"/>
    <n v="4162"/>
    <n v="6971"/>
    <n v="11133"/>
    <n v="46"/>
    <s v="0"/>
    <n v="46"/>
    <n v="0"/>
    <n v="1"/>
    <n v="1"/>
    <n v="1976"/>
    <n v="3509"/>
    <n v="5485"/>
    <n v="2140"/>
    <n v="3461"/>
    <n v="5601"/>
    <x v="1"/>
    <x v="8"/>
  </r>
  <r>
    <x v="8"/>
    <n v="34"/>
    <n v="985"/>
    <n v="241"/>
    <n v="574"/>
    <n v="223"/>
    <n v="2057"/>
    <n v="2337"/>
    <n v="4394"/>
    <n v="26"/>
    <s v="0"/>
    <n v="26"/>
    <n v="0"/>
    <n v="0"/>
    <n v="0"/>
    <n v="463"/>
    <n v="234"/>
    <n v="697"/>
    <n v="1568"/>
    <n v="2103"/>
    <n v="3671"/>
    <x v="1"/>
    <x v="8"/>
  </r>
  <r>
    <x v="9"/>
    <n v="173"/>
    <n v="800"/>
    <n v="1473"/>
    <n v="1391"/>
    <n v="424"/>
    <n v="4261"/>
    <n v="2356"/>
    <n v="6617"/>
    <n v="110"/>
    <s v="0"/>
    <n v="110"/>
    <n v="0"/>
    <n v="0"/>
    <n v="0"/>
    <n v="2607"/>
    <n v="495"/>
    <n v="3102"/>
    <n v="1544"/>
    <n v="1861"/>
    <n v="3405"/>
    <x v="1"/>
    <x v="8"/>
  </r>
  <r>
    <x v="10"/>
    <n v="247"/>
    <n v="1653"/>
    <n v="1617"/>
    <n v="1255"/>
    <n v="287"/>
    <n v="5059"/>
    <n v="3479"/>
    <n v="8538"/>
    <n v="166"/>
    <s v="0"/>
    <n v="166"/>
    <n v="0"/>
    <n v="0"/>
    <n v="0"/>
    <n v="2821"/>
    <n v="1303"/>
    <n v="4124"/>
    <n v="2072"/>
    <n v="2176"/>
    <n v="4248"/>
    <x v="1"/>
    <x v="8"/>
  </r>
  <r>
    <x v="11"/>
    <n v="50"/>
    <n v="467"/>
    <n v="227"/>
    <n v="94"/>
    <n v="10"/>
    <n v="848"/>
    <n v="76"/>
    <n v="924"/>
    <n v="27"/>
    <s v="1"/>
    <n v="28"/>
    <n v="2"/>
    <n v="2"/>
    <n v="4"/>
    <n v="559"/>
    <n v="10"/>
    <n v="569"/>
    <n v="260"/>
    <n v="63"/>
    <n v="323"/>
    <x v="1"/>
    <x v="8"/>
  </r>
  <r>
    <x v="12"/>
    <n v="35"/>
    <n v="429"/>
    <n v="386"/>
    <n v="93"/>
    <n v="14"/>
    <n v="957"/>
    <n v="214"/>
    <n v="1171"/>
    <n v="22"/>
    <s v="0"/>
    <n v="22"/>
    <n v="26"/>
    <n v="9"/>
    <n v="35"/>
    <n v="629"/>
    <n v="57"/>
    <n v="686"/>
    <n v="280"/>
    <n v="148"/>
    <n v="428"/>
    <x v="1"/>
    <x v="8"/>
  </r>
  <r>
    <x v="13"/>
    <n v="43"/>
    <n v="129"/>
    <n v="180"/>
    <n v="45"/>
    <n v="1"/>
    <n v="398"/>
    <n v="10"/>
    <n v="408"/>
    <n v="56"/>
    <s v="1"/>
    <n v="57"/>
    <n v="0"/>
    <n v="0"/>
    <n v="0"/>
    <n v="271"/>
    <n v="9"/>
    <n v="280"/>
    <n v="71"/>
    <n v="0"/>
    <n v="71"/>
    <x v="1"/>
    <x v="8"/>
  </r>
  <r>
    <x v="14"/>
    <n v="205"/>
    <n v="286"/>
    <n v="62"/>
    <n v="88"/>
    <n v="2"/>
    <n v="643"/>
    <n v="423"/>
    <n v="1066"/>
    <n v="71"/>
    <s v="0"/>
    <n v="71"/>
    <n v="5"/>
    <n v="0"/>
    <n v="5"/>
    <n v="521"/>
    <n v="420"/>
    <n v="941"/>
    <n v="46"/>
    <n v="3"/>
    <n v="49"/>
    <x v="1"/>
    <x v="8"/>
  </r>
  <r>
    <x v="15"/>
    <n v="14"/>
    <n v="114"/>
    <n v="83"/>
    <n v="4"/>
    <n v="1"/>
    <n v="216"/>
    <n v="13"/>
    <n v="229"/>
    <n v="4"/>
    <s v="0"/>
    <n v="4"/>
    <n v="5"/>
    <n v="0"/>
    <n v="5"/>
    <n v="135"/>
    <n v="10"/>
    <n v="145"/>
    <n v="72"/>
    <n v="3"/>
    <n v="75"/>
    <x v="1"/>
    <x v="8"/>
  </r>
  <r>
    <x v="16"/>
    <n v="45"/>
    <n v="28"/>
    <n v="35"/>
    <n v="38"/>
    <n v="11"/>
    <n v="157"/>
    <n v="6"/>
    <n v="163"/>
    <n v="70"/>
    <s v="0"/>
    <n v="70"/>
    <n v="15"/>
    <n v="0"/>
    <n v="15"/>
    <n v="64"/>
    <n v="3"/>
    <n v="67"/>
    <n v="8"/>
    <n v="3"/>
    <n v="11"/>
    <x v="1"/>
    <x v="8"/>
  </r>
  <r>
    <x v="17"/>
    <n v="226"/>
    <n v="38"/>
    <n v="73"/>
    <n v="83"/>
    <n v="5"/>
    <n v="425"/>
    <n v="15"/>
    <n v="440"/>
    <n v="319"/>
    <s v="0"/>
    <n v="319"/>
    <n v="21"/>
    <n v="1"/>
    <n v="22"/>
    <n v="62"/>
    <n v="3"/>
    <n v="65"/>
    <n v="23"/>
    <n v="11"/>
    <n v="34"/>
    <x v="1"/>
    <x v="8"/>
  </r>
  <r>
    <x v="18"/>
    <n v="7758"/>
    <n v="46380"/>
    <n v="27878"/>
    <n v="15037"/>
    <n v="2441"/>
    <n v="99494"/>
    <n v="39403"/>
    <n v="138897"/>
    <n v="9240"/>
    <s v="24"/>
    <n v="9264"/>
    <n v="1349"/>
    <n v="858"/>
    <n v="2207"/>
    <n v="50020"/>
    <n v="12488"/>
    <n v="62508"/>
    <n v="38885"/>
    <n v="26033"/>
    <n v="64918"/>
    <x v="1"/>
    <x v="8"/>
  </r>
  <r>
    <x v="0"/>
    <n v="3320"/>
    <n v="5248"/>
    <n v="3866"/>
    <n v="4759"/>
    <n v="484"/>
    <n v="17677"/>
    <n v="5064"/>
    <n v="22741"/>
    <n v="8083"/>
    <s v="17"/>
    <n v="8100"/>
    <n v="411"/>
    <n v="38"/>
    <n v="449"/>
    <n v="5530"/>
    <n v="4319"/>
    <n v="9849"/>
    <n v="3653"/>
    <n v="690"/>
    <n v="4343"/>
    <x v="2"/>
    <x v="8"/>
  </r>
  <r>
    <x v="1"/>
    <n v="90"/>
    <n v="862"/>
    <n v="426"/>
    <n v="191"/>
    <n v="18"/>
    <n v="1587"/>
    <n v="1271"/>
    <n v="2858"/>
    <n v="33"/>
    <s v="0"/>
    <n v="33"/>
    <n v="0"/>
    <n v="2"/>
    <n v="2"/>
    <n v="583"/>
    <n v="259"/>
    <n v="842"/>
    <n v="971"/>
    <n v="1010"/>
    <n v="1981"/>
    <x v="2"/>
    <x v="8"/>
  </r>
  <r>
    <x v="2"/>
    <n v="135"/>
    <n v="1624"/>
    <n v="761"/>
    <n v="1424"/>
    <n v="9"/>
    <n v="3953"/>
    <n v="604"/>
    <n v="4557"/>
    <n v="29"/>
    <s v="0"/>
    <n v="29"/>
    <n v="0"/>
    <n v="0"/>
    <n v="0"/>
    <n v="705"/>
    <n v="72"/>
    <n v="777"/>
    <n v="3219"/>
    <n v="532"/>
    <n v="3751"/>
    <x v="2"/>
    <x v="8"/>
  </r>
  <r>
    <x v="3"/>
    <n v="1448"/>
    <n v="7802"/>
    <n v="6177"/>
    <n v="1913"/>
    <n v="321"/>
    <n v="17661"/>
    <n v="10234"/>
    <n v="27895"/>
    <n v="226"/>
    <s v="1"/>
    <n v="227"/>
    <n v="838"/>
    <n v="804"/>
    <n v="1642"/>
    <n v="11507"/>
    <n v="2850"/>
    <n v="14357"/>
    <n v="5090"/>
    <n v="6579"/>
    <n v="11669"/>
    <x v="2"/>
    <x v="8"/>
  </r>
  <r>
    <x v="4"/>
    <n v="112"/>
    <n v="3530"/>
    <n v="3339"/>
    <n v="1177"/>
    <n v="10"/>
    <n v="8168"/>
    <n v="1525"/>
    <n v="9693"/>
    <n v="92"/>
    <s v="0"/>
    <n v="92"/>
    <n v="67"/>
    <n v="304"/>
    <n v="371"/>
    <n v="5192"/>
    <n v="143"/>
    <n v="5335"/>
    <n v="2817"/>
    <n v="1078"/>
    <n v="3895"/>
    <x v="2"/>
    <x v="8"/>
  </r>
  <r>
    <x v="5"/>
    <n v="1070"/>
    <n v="18151"/>
    <n v="10285"/>
    <n v="2134"/>
    <n v="496"/>
    <n v="32136"/>
    <n v="7165"/>
    <n v="39301"/>
    <n v="181"/>
    <s v="0"/>
    <n v="181"/>
    <n v="10"/>
    <n v="0"/>
    <n v="10"/>
    <n v="15658"/>
    <n v="907"/>
    <n v="16565"/>
    <n v="16287"/>
    <n v="6258"/>
    <n v="22545"/>
    <x v="2"/>
    <x v="8"/>
  </r>
  <r>
    <x v="25"/>
    <n v="0"/>
    <n v="51"/>
    <n v="3"/>
    <n v="1"/>
    <n v="0"/>
    <n v="55"/>
    <n v="76"/>
    <n v="131"/>
    <n v="0"/>
    <s v="0"/>
    <n v="0"/>
    <n v="0"/>
    <n v="5"/>
    <n v="5"/>
    <n v="6"/>
    <n v="5"/>
    <n v="11"/>
    <n v="49"/>
    <n v="66"/>
    <n v="115"/>
    <x v="2"/>
    <x v="8"/>
  </r>
  <r>
    <x v="6"/>
    <n v="697"/>
    <n v="5127"/>
    <n v="2300"/>
    <n v="632"/>
    <n v="43"/>
    <n v="8799"/>
    <n v="2140"/>
    <n v="10939"/>
    <n v="166"/>
    <s v="0"/>
    <n v="166"/>
    <n v="162"/>
    <n v="0"/>
    <n v="162"/>
    <n v="6740"/>
    <n v="628"/>
    <n v="7368"/>
    <n v="1731"/>
    <n v="1512"/>
    <n v="3243"/>
    <x v="2"/>
    <x v="8"/>
  </r>
  <r>
    <x v="7"/>
    <n v="52"/>
    <n v="3055"/>
    <n v="1302"/>
    <n v="866"/>
    <n v="78"/>
    <n v="5353"/>
    <n v="9009"/>
    <n v="14362"/>
    <n v="52"/>
    <s v="0"/>
    <n v="52"/>
    <n v="0"/>
    <n v="1"/>
    <n v="1"/>
    <n v="2408"/>
    <n v="4285"/>
    <n v="6693"/>
    <n v="2893"/>
    <n v="4723"/>
    <n v="7616"/>
    <x v="2"/>
    <x v="8"/>
  </r>
  <r>
    <x v="8"/>
    <n v="12"/>
    <n v="1008"/>
    <n v="292"/>
    <n v="538"/>
    <n v="264"/>
    <n v="2114"/>
    <n v="2602"/>
    <n v="4716"/>
    <n v="17"/>
    <s v="0"/>
    <n v="17"/>
    <n v="1"/>
    <n v="0"/>
    <n v="1"/>
    <n v="607"/>
    <n v="268"/>
    <n v="875"/>
    <n v="1489"/>
    <n v="2334"/>
    <n v="3823"/>
    <x v="2"/>
    <x v="8"/>
  </r>
  <r>
    <x v="9"/>
    <n v="193"/>
    <n v="1151"/>
    <n v="1497"/>
    <n v="1617"/>
    <n v="524"/>
    <n v="4982"/>
    <n v="2846"/>
    <n v="7828"/>
    <n v="136"/>
    <s v="0"/>
    <n v="136"/>
    <n v="0"/>
    <n v="0"/>
    <n v="0"/>
    <n v="2834"/>
    <n v="594"/>
    <n v="3428"/>
    <n v="2012"/>
    <n v="2252"/>
    <n v="4264"/>
    <x v="2"/>
    <x v="8"/>
  </r>
  <r>
    <x v="10"/>
    <n v="241"/>
    <n v="1634"/>
    <n v="1569"/>
    <n v="1254"/>
    <n v="305"/>
    <n v="5003"/>
    <n v="4587"/>
    <n v="9590"/>
    <n v="184"/>
    <s v="0"/>
    <n v="184"/>
    <n v="2"/>
    <n v="0"/>
    <n v="2"/>
    <n v="2926"/>
    <n v="1954"/>
    <n v="4880"/>
    <n v="1891"/>
    <n v="2633"/>
    <n v="4524"/>
    <x v="2"/>
    <x v="8"/>
  </r>
  <r>
    <x v="11"/>
    <n v="88"/>
    <n v="551"/>
    <n v="343"/>
    <n v="96"/>
    <n v="2"/>
    <n v="1080"/>
    <n v="108"/>
    <n v="1188"/>
    <n v="46"/>
    <s v="0"/>
    <n v="46"/>
    <n v="4"/>
    <n v="2"/>
    <n v="6"/>
    <n v="702"/>
    <n v="5"/>
    <n v="707"/>
    <n v="328"/>
    <n v="101"/>
    <n v="429"/>
    <x v="2"/>
    <x v="8"/>
  </r>
  <r>
    <x v="12"/>
    <n v="47"/>
    <n v="450"/>
    <n v="380"/>
    <n v="59"/>
    <n v="21"/>
    <n v="957"/>
    <n v="460"/>
    <n v="1417"/>
    <n v="7"/>
    <s v="0"/>
    <n v="7"/>
    <n v="10"/>
    <n v="1"/>
    <n v="11"/>
    <n v="681"/>
    <n v="141"/>
    <n v="822"/>
    <n v="259"/>
    <n v="318"/>
    <n v="577"/>
    <x v="2"/>
    <x v="8"/>
  </r>
  <r>
    <x v="13"/>
    <n v="14"/>
    <n v="99"/>
    <n v="108"/>
    <n v="35"/>
    <n v="0"/>
    <n v="256"/>
    <n v="12"/>
    <n v="268"/>
    <n v="42"/>
    <s v="0"/>
    <n v="42"/>
    <n v="0"/>
    <n v="0"/>
    <n v="0"/>
    <n v="114"/>
    <n v="7"/>
    <n v="121"/>
    <n v="100"/>
    <n v="5"/>
    <n v="105"/>
    <x v="2"/>
    <x v="8"/>
  </r>
  <r>
    <x v="14"/>
    <n v="167"/>
    <n v="278"/>
    <n v="36"/>
    <n v="62"/>
    <n v="1"/>
    <n v="544"/>
    <n v="268"/>
    <n v="812"/>
    <n v="48"/>
    <s v="0"/>
    <n v="48"/>
    <n v="1"/>
    <n v="0"/>
    <n v="1"/>
    <n v="468"/>
    <n v="249"/>
    <n v="717"/>
    <n v="27"/>
    <n v="19"/>
    <n v="46"/>
    <x v="2"/>
    <x v="8"/>
  </r>
  <r>
    <x v="15"/>
    <n v="19"/>
    <n v="54"/>
    <n v="131"/>
    <n v="20"/>
    <n v="11"/>
    <n v="235"/>
    <n v="41"/>
    <n v="276"/>
    <n v="20"/>
    <s v="0"/>
    <n v="20"/>
    <n v="11"/>
    <n v="0"/>
    <n v="11"/>
    <n v="82"/>
    <n v="41"/>
    <n v="123"/>
    <n v="122"/>
    <n v="0"/>
    <n v="122"/>
    <x v="2"/>
    <x v="8"/>
  </r>
  <r>
    <x v="16"/>
    <n v="41"/>
    <n v="51"/>
    <n v="30"/>
    <n v="41"/>
    <n v="7"/>
    <n v="170"/>
    <n v="7"/>
    <n v="177"/>
    <n v="68"/>
    <s v="0"/>
    <n v="68"/>
    <n v="7"/>
    <n v="0"/>
    <n v="7"/>
    <n v="80"/>
    <n v="0"/>
    <n v="80"/>
    <n v="15"/>
    <n v="7"/>
    <n v="22"/>
    <x v="2"/>
    <x v="8"/>
  </r>
  <r>
    <x v="17"/>
    <n v="505"/>
    <n v="37"/>
    <n v="64"/>
    <n v="57"/>
    <n v="0"/>
    <n v="663"/>
    <n v="18"/>
    <n v="681"/>
    <n v="546"/>
    <s v="2"/>
    <n v="548"/>
    <n v="3"/>
    <n v="0"/>
    <n v="3"/>
    <n v="103"/>
    <n v="16"/>
    <n v="119"/>
    <n v="11"/>
    <n v="0"/>
    <n v="11"/>
    <x v="2"/>
    <x v="8"/>
  </r>
  <r>
    <x v="18"/>
    <n v="8251"/>
    <n v="50763"/>
    <n v="32909"/>
    <n v="16876"/>
    <n v="2594"/>
    <n v="111393"/>
    <n v="48037"/>
    <n v="159430"/>
    <n v="9976"/>
    <s v="20"/>
    <n v="9996"/>
    <n v="1527"/>
    <n v="1157"/>
    <n v="2684"/>
    <n v="56926"/>
    <n v="16743"/>
    <n v="73669"/>
    <n v="42964"/>
    <n v="30117"/>
    <n v="73081"/>
    <x v="2"/>
    <x v="8"/>
  </r>
  <r>
    <x v="0"/>
    <n v="2321"/>
    <n v="6960"/>
    <n v="4911"/>
    <n v="4935"/>
    <n v="356"/>
    <n v="19483"/>
    <n v="7936"/>
    <n v="27419"/>
    <n v="6213"/>
    <s v="15"/>
    <n v="6228"/>
    <n v="421"/>
    <n v="109"/>
    <n v="530"/>
    <n v="7796"/>
    <n v="6050"/>
    <n v="13846"/>
    <n v="5053"/>
    <n v="1762"/>
    <n v="6815"/>
    <x v="3"/>
    <x v="8"/>
  </r>
  <r>
    <x v="1"/>
    <n v="56"/>
    <n v="701"/>
    <n v="467"/>
    <n v="177"/>
    <n v="9"/>
    <n v="1410"/>
    <n v="1191"/>
    <n v="2601"/>
    <n v="27"/>
    <s v="1"/>
    <n v="28"/>
    <n v="5"/>
    <n v="5"/>
    <n v="10"/>
    <n v="536"/>
    <n v="215"/>
    <n v="751"/>
    <n v="842"/>
    <n v="970"/>
    <n v="1812"/>
    <x v="3"/>
    <x v="8"/>
  </r>
  <r>
    <x v="2"/>
    <n v="67"/>
    <n v="1103"/>
    <n v="417"/>
    <n v="759"/>
    <n v="4"/>
    <n v="2350"/>
    <n v="200"/>
    <n v="2550"/>
    <n v="12"/>
    <s v="0"/>
    <n v="12"/>
    <n v="0"/>
    <n v="2"/>
    <n v="2"/>
    <n v="520"/>
    <n v="65"/>
    <n v="585"/>
    <n v="1818"/>
    <n v="133"/>
    <n v="1951"/>
    <x v="3"/>
    <x v="8"/>
  </r>
  <r>
    <x v="3"/>
    <n v="1064"/>
    <n v="6490"/>
    <n v="4645"/>
    <n v="1491"/>
    <n v="392"/>
    <n v="14082"/>
    <n v="8013"/>
    <n v="22095"/>
    <n v="214"/>
    <s v="3"/>
    <n v="217"/>
    <n v="655"/>
    <n v="719"/>
    <n v="1374"/>
    <n v="9690"/>
    <n v="2213"/>
    <n v="11903"/>
    <n v="3523"/>
    <n v="5078"/>
    <n v="8601"/>
    <x v="3"/>
    <x v="8"/>
  </r>
  <r>
    <x v="4"/>
    <n v="89"/>
    <n v="4036"/>
    <n v="2891"/>
    <n v="742"/>
    <n v="22"/>
    <n v="7780"/>
    <n v="1060"/>
    <n v="8840"/>
    <n v="71"/>
    <s v="0"/>
    <n v="71"/>
    <n v="2"/>
    <n v="43"/>
    <n v="45"/>
    <n v="5076"/>
    <n v="187"/>
    <n v="5263"/>
    <n v="2631"/>
    <n v="830"/>
    <n v="3461"/>
    <x v="3"/>
    <x v="8"/>
  </r>
  <r>
    <x v="5"/>
    <n v="622"/>
    <n v="20016"/>
    <n v="7897"/>
    <n v="1681"/>
    <n v="963"/>
    <n v="31179"/>
    <n v="4952"/>
    <n v="36131"/>
    <n v="61"/>
    <s v="0"/>
    <n v="61"/>
    <n v="2"/>
    <n v="1"/>
    <n v="3"/>
    <n v="15071"/>
    <n v="748"/>
    <n v="15819"/>
    <n v="16045"/>
    <n v="4203"/>
    <n v="20248"/>
    <x v="3"/>
    <x v="8"/>
  </r>
  <r>
    <x v="25"/>
    <n v="3"/>
    <n v="62"/>
    <n v="4"/>
    <n v="3"/>
    <n v="4"/>
    <n v="76"/>
    <n v="309"/>
    <n v="385"/>
    <n v="3"/>
    <s v="0"/>
    <n v="3"/>
    <n v="0"/>
    <n v="0"/>
    <n v="0"/>
    <n v="24"/>
    <n v="3"/>
    <n v="27"/>
    <n v="49"/>
    <n v="306"/>
    <n v="355"/>
    <x v="3"/>
    <x v="8"/>
  </r>
  <r>
    <x v="6"/>
    <n v="1113"/>
    <n v="6917"/>
    <n v="1418"/>
    <n v="620"/>
    <n v="24"/>
    <n v="10092"/>
    <n v="1400"/>
    <n v="11492"/>
    <n v="47"/>
    <s v="0"/>
    <n v="47"/>
    <n v="2"/>
    <n v="2"/>
    <n v="4"/>
    <n v="7885"/>
    <n v="661"/>
    <n v="8546"/>
    <n v="2158"/>
    <n v="737"/>
    <n v="2895"/>
    <x v="3"/>
    <x v="8"/>
  </r>
  <r>
    <x v="7"/>
    <n v="9"/>
    <n v="1712"/>
    <n v="487"/>
    <n v="340"/>
    <n v="0"/>
    <n v="2548"/>
    <n v="4032"/>
    <n v="6580"/>
    <n v="10"/>
    <s v="0"/>
    <n v="10"/>
    <n v="0"/>
    <n v="0"/>
    <n v="0"/>
    <n v="1080"/>
    <n v="2105"/>
    <n v="3185"/>
    <n v="1458"/>
    <n v="1927"/>
    <n v="3385"/>
    <x v="3"/>
    <x v="8"/>
  </r>
  <r>
    <x v="8"/>
    <n v="6"/>
    <n v="407"/>
    <n v="86"/>
    <n v="155"/>
    <n v="0"/>
    <n v="654"/>
    <n v="979"/>
    <n v="1633"/>
    <n v="16"/>
    <s v="0"/>
    <n v="16"/>
    <n v="0"/>
    <n v="0"/>
    <n v="0"/>
    <n v="126"/>
    <n v="132"/>
    <n v="258"/>
    <n v="512"/>
    <n v="847"/>
    <n v="1359"/>
    <x v="3"/>
    <x v="8"/>
  </r>
  <r>
    <x v="9"/>
    <n v="101"/>
    <n v="423"/>
    <n v="1199"/>
    <n v="766"/>
    <n v="0"/>
    <n v="2489"/>
    <n v="1142"/>
    <n v="3631"/>
    <n v="6"/>
    <s v="0"/>
    <n v="6"/>
    <n v="0"/>
    <n v="0"/>
    <n v="0"/>
    <n v="1563"/>
    <n v="246"/>
    <n v="1809"/>
    <n v="920"/>
    <n v="896"/>
    <n v="1816"/>
    <x v="3"/>
    <x v="8"/>
  </r>
  <r>
    <x v="10"/>
    <n v="31"/>
    <n v="682"/>
    <n v="437"/>
    <n v="357"/>
    <n v="0"/>
    <n v="1507"/>
    <n v="1157"/>
    <n v="2664"/>
    <n v="14"/>
    <s v="0"/>
    <n v="14"/>
    <n v="0"/>
    <n v="0"/>
    <n v="0"/>
    <n v="699"/>
    <n v="532"/>
    <n v="1231"/>
    <n v="794"/>
    <n v="625"/>
    <n v="1419"/>
    <x v="3"/>
    <x v="8"/>
  </r>
  <r>
    <x v="11"/>
    <n v="54"/>
    <n v="447"/>
    <n v="224"/>
    <n v="56"/>
    <n v="3"/>
    <n v="784"/>
    <n v="76"/>
    <n v="860"/>
    <n v="12"/>
    <s v="0"/>
    <n v="12"/>
    <n v="3"/>
    <n v="5"/>
    <n v="8"/>
    <n v="463"/>
    <n v="27"/>
    <n v="490"/>
    <n v="306"/>
    <n v="44"/>
    <n v="350"/>
    <x v="3"/>
    <x v="8"/>
  </r>
  <r>
    <x v="12"/>
    <n v="30"/>
    <n v="354"/>
    <n v="229"/>
    <n v="69"/>
    <n v="20"/>
    <n v="702"/>
    <n v="289"/>
    <n v="991"/>
    <n v="10"/>
    <s v="0"/>
    <n v="10"/>
    <n v="2"/>
    <n v="0"/>
    <n v="2"/>
    <n v="498"/>
    <n v="130"/>
    <n v="628"/>
    <n v="192"/>
    <n v="159"/>
    <n v="351"/>
    <x v="3"/>
    <x v="8"/>
  </r>
  <r>
    <x v="13"/>
    <n v="29"/>
    <n v="76"/>
    <n v="145"/>
    <n v="62"/>
    <n v="0"/>
    <n v="312"/>
    <n v="22"/>
    <n v="334"/>
    <n v="61"/>
    <s v="0"/>
    <n v="61"/>
    <n v="0"/>
    <n v="0"/>
    <n v="0"/>
    <n v="128"/>
    <n v="6"/>
    <n v="134"/>
    <n v="123"/>
    <n v="16"/>
    <n v="139"/>
    <x v="3"/>
    <x v="8"/>
  </r>
  <r>
    <x v="14"/>
    <n v="455"/>
    <n v="276"/>
    <n v="67"/>
    <n v="71"/>
    <n v="6"/>
    <n v="875"/>
    <n v="177"/>
    <n v="1052"/>
    <n v="52"/>
    <s v="0"/>
    <n v="52"/>
    <n v="8"/>
    <n v="3"/>
    <n v="11"/>
    <n v="774"/>
    <n v="147"/>
    <n v="921"/>
    <n v="41"/>
    <n v="27"/>
    <n v="68"/>
    <x v="3"/>
    <x v="8"/>
  </r>
  <r>
    <x v="15"/>
    <n v="222"/>
    <n v="21"/>
    <n v="47"/>
    <n v="9"/>
    <n v="0"/>
    <n v="299"/>
    <n v="117"/>
    <n v="416"/>
    <n v="11"/>
    <s v="0"/>
    <n v="11"/>
    <n v="0"/>
    <n v="0"/>
    <n v="0"/>
    <n v="248"/>
    <n v="117"/>
    <n v="365"/>
    <n v="40"/>
    <n v="0"/>
    <n v="40"/>
    <x v="3"/>
    <x v="8"/>
  </r>
  <r>
    <x v="16"/>
    <n v="64"/>
    <n v="39"/>
    <n v="52"/>
    <n v="47"/>
    <n v="7"/>
    <n v="209"/>
    <n v="0"/>
    <n v="209"/>
    <n v="59"/>
    <s v="0"/>
    <n v="59"/>
    <n v="3"/>
    <n v="0"/>
    <n v="3"/>
    <n v="114"/>
    <n v="0"/>
    <n v="114"/>
    <n v="33"/>
    <n v="0"/>
    <n v="33"/>
    <x v="3"/>
    <x v="8"/>
  </r>
  <r>
    <x v="17"/>
    <n v="103"/>
    <n v="31"/>
    <n v="67"/>
    <n v="77"/>
    <n v="10"/>
    <n v="288"/>
    <n v="66"/>
    <n v="354"/>
    <n v="115"/>
    <s v="1"/>
    <n v="116"/>
    <n v="1"/>
    <n v="0"/>
    <n v="1"/>
    <n v="158"/>
    <n v="65"/>
    <n v="223"/>
    <n v="14"/>
    <n v="0"/>
    <n v="14"/>
    <x v="3"/>
    <x v="8"/>
  </r>
  <r>
    <x v="18"/>
    <n v="6439"/>
    <n v="50753"/>
    <n v="25690"/>
    <n v="12417"/>
    <n v="1820"/>
    <n v="97119"/>
    <n v="33118"/>
    <n v="130237"/>
    <n v="7014"/>
    <s v="20"/>
    <n v="7034"/>
    <n v="1104"/>
    <n v="889"/>
    <n v="1993"/>
    <n v="52449"/>
    <n v="13649"/>
    <n v="66098"/>
    <n v="36552"/>
    <n v="18560"/>
    <n v="55112"/>
    <x v="3"/>
    <x v="8"/>
  </r>
  <r>
    <x v="0"/>
    <n v="3889"/>
    <n v="7193"/>
    <n v="4041"/>
    <n v="4193"/>
    <n v="486"/>
    <n v="19802"/>
    <n v="6136"/>
    <n v="25938"/>
    <n v="7633"/>
    <s v="22"/>
    <n v="7655"/>
    <n v="330"/>
    <n v="27"/>
    <n v="357"/>
    <n v="7313"/>
    <n v="5235"/>
    <n v="12548"/>
    <n v="4526"/>
    <n v="852"/>
    <n v="5378"/>
    <x v="4"/>
    <x v="8"/>
  </r>
  <r>
    <x v="1"/>
    <n v="87"/>
    <n v="570"/>
    <n v="447"/>
    <n v="114"/>
    <n v="10"/>
    <n v="1228"/>
    <n v="1042"/>
    <n v="2270"/>
    <n v="25"/>
    <s v="1"/>
    <n v="26"/>
    <n v="4"/>
    <n v="2"/>
    <n v="6"/>
    <n v="461"/>
    <n v="275"/>
    <n v="736"/>
    <n v="738"/>
    <n v="764"/>
    <n v="1502"/>
    <x v="4"/>
    <x v="8"/>
  </r>
  <r>
    <x v="2"/>
    <n v="69"/>
    <n v="1038"/>
    <n v="488"/>
    <n v="415"/>
    <n v="5"/>
    <n v="2015"/>
    <n v="391"/>
    <n v="2406"/>
    <n v="9"/>
    <s v="1"/>
    <n v="10"/>
    <n v="0"/>
    <n v="2"/>
    <n v="2"/>
    <n v="602"/>
    <n v="70"/>
    <n v="672"/>
    <n v="1404"/>
    <n v="318"/>
    <n v="1722"/>
    <x v="4"/>
    <x v="8"/>
  </r>
  <r>
    <x v="3"/>
    <n v="843"/>
    <n v="6418"/>
    <n v="5572"/>
    <n v="1065"/>
    <n v="166"/>
    <n v="14064"/>
    <n v="7618"/>
    <n v="21682"/>
    <n v="150"/>
    <s v="1"/>
    <n v="151"/>
    <n v="531"/>
    <n v="518"/>
    <n v="1049"/>
    <n v="10021"/>
    <n v="2610"/>
    <n v="12631"/>
    <n v="3362"/>
    <n v="4489"/>
    <n v="7851"/>
    <x v="4"/>
    <x v="8"/>
  </r>
  <r>
    <x v="4"/>
    <n v="121"/>
    <n v="3557"/>
    <n v="2030"/>
    <n v="731"/>
    <n v="7"/>
    <n v="6446"/>
    <n v="784"/>
    <n v="7230"/>
    <n v="70"/>
    <s v="0"/>
    <n v="70"/>
    <n v="5"/>
    <n v="2"/>
    <n v="7"/>
    <n v="4807"/>
    <n v="143"/>
    <n v="4950"/>
    <n v="1564"/>
    <n v="639"/>
    <n v="2203"/>
    <x v="4"/>
    <x v="8"/>
  </r>
  <r>
    <x v="5"/>
    <n v="781"/>
    <n v="19016"/>
    <n v="7710"/>
    <n v="2017"/>
    <n v="1027"/>
    <n v="30551"/>
    <n v="9958"/>
    <n v="40509"/>
    <n v="91"/>
    <s v="0"/>
    <n v="91"/>
    <n v="9"/>
    <n v="14"/>
    <n v="23"/>
    <n v="14375"/>
    <n v="1388"/>
    <n v="15763"/>
    <n v="16076"/>
    <n v="8556"/>
    <n v="24632"/>
    <x v="4"/>
    <x v="8"/>
  </r>
  <r>
    <x v="25"/>
    <n v="4"/>
    <n v="48"/>
    <n v="2"/>
    <n v="0"/>
    <n v="0"/>
    <n v="54"/>
    <n v="241"/>
    <n v="295"/>
    <n v="2"/>
    <s v="0"/>
    <n v="2"/>
    <n v="0"/>
    <n v="2"/>
    <n v="2"/>
    <n v="13"/>
    <n v="9"/>
    <n v="22"/>
    <n v="39"/>
    <n v="230"/>
    <n v="269"/>
    <x v="4"/>
    <x v="8"/>
  </r>
  <r>
    <x v="6"/>
    <n v="878"/>
    <n v="7245"/>
    <n v="895"/>
    <n v="268"/>
    <n v="0"/>
    <n v="9286"/>
    <n v="682"/>
    <n v="9968"/>
    <n v="47"/>
    <s v="1"/>
    <n v="48"/>
    <n v="1"/>
    <n v="2"/>
    <n v="3"/>
    <n v="8016"/>
    <n v="199"/>
    <n v="8215"/>
    <n v="1222"/>
    <n v="480"/>
    <n v="1702"/>
    <x v="4"/>
    <x v="8"/>
  </r>
  <r>
    <x v="7"/>
    <n v="21"/>
    <n v="308"/>
    <n v="14"/>
    <n v="15"/>
    <n v="0"/>
    <n v="358"/>
    <n v="911"/>
    <n v="1269"/>
    <n v="25"/>
    <s v="0"/>
    <n v="25"/>
    <n v="0"/>
    <n v="4"/>
    <n v="4"/>
    <n v="21"/>
    <n v="9"/>
    <n v="30"/>
    <n v="312"/>
    <n v="898"/>
    <n v="1210"/>
    <x v="4"/>
    <x v="8"/>
  </r>
  <r>
    <x v="8"/>
    <n v="19"/>
    <n v="286"/>
    <n v="5"/>
    <n v="6"/>
    <n v="0"/>
    <n v="316"/>
    <n v="357"/>
    <n v="673"/>
    <n v="17"/>
    <s v="0"/>
    <n v="17"/>
    <n v="0"/>
    <n v="2"/>
    <n v="2"/>
    <n v="13"/>
    <n v="10"/>
    <n v="23"/>
    <n v="286"/>
    <n v="345"/>
    <n v="631"/>
    <x v="4"/>
    <x v="8"/>
  </r>
  <r>
    <x v="9"/>
    <n v="12"/>
    <n v="42"/>
    <n v="818"/>
    <n v="776"/>
    <n v="10"/>
    <n v="1658"/>
    <n v="489"/>
    <n v="2147"/>
    <n v="12"/>
    <s v="0"/>
    <n v="12"/>
    <n v="0"/>
    <n v="4"/>
    <n v="4"/>
    <n v="835"/>
    <n v="0"/>
    <n v="835"/>
    <n v="811"/>
    <n v="485"/>
    <n v="1296"/>
    <x v="4"/>
    <x v="8"/>
  </r>
  <r>
    <x v="10"/>
    <n v="37"/>
    <n v="190"/>
    <n v="207"/>
    <n v="5"/>
    <n v="0"/>
    <n v="439"/>
    <n v="688"/>
    <n v="1127"/>
    <n v="7"/>
    <s v="0"/>
    <n v="7"/>
    <n v="0"/>
    <n v="0"/>
    <n v="0"/>
    <n v="43"/>
    <n v="1"/>
    <n v="44"/>
    <n v="389"/>
    <n v="687"/>
    <n v="1076"/>
    <x v="4"/>
    <x v="8"/>
  </r>
  <r>
    <x v="11"/>
    <n v="36"/>
    <n v="306"/>
    <n v="206"/>
    <n v="27"/>
    <n v="5"/>
    <n v="580"/>
    <n v="71"/>
    <n v="651"/>
    <n v="18"/>
    <s v="0"/>
    <n v="18"/>
    <n v="0"/>
    <n v="3"/>
    <n v="3"/>
    <n v="336"/>
    <n v="21"/>
    <n v="357"/>
    <n v="226"/>
    <n v="47"/>
    <n v="273"/>
    <x v="4"/>
    <x v="8"/>
  </r>
  <r>
    <x v="12"/>
    <n v="47"/>
    <n v="231"/>
    <n v="216"/>
    <n v="108"/>
    <n v="0"/>
    <n v="602"/>
    <n v="301"/>
    <n v="903"/>
    <n v="9"/>
    <s v="0"/>
    <n v="9"/>
    <n v="8"/>
    <n v="0"/>
    <n v="8"/>
    <n v="419"/>
    <n v="51"/>
    <n v="470"/>
    <n v="166"/>
    <n v="250"/>
    <n v="416"/>
    <x v="4"/>
    <x v="8"/>
  </r>
  <r>
    <x v="13"/>
    <n v="62"/>
    <n v="47"/>
    <n v="66"/>
    <n v="26"/>
    <n v="0"/>
    <n v="201"/>
    <n v="54"/>
    <n v="255"/>
    <n v="39"/>
    <s v="0"/>
    <n v="39"/>
    <n v="0"/>
    <n v="1"/>
    <n v="1"/>
    <n v="112"/>
    <n v="9"/>
    <n v="121"/>
    <n v="50"/>
    <n v="44"/>
    <n v="94"/>
    <x v="4"/>
    <x v="8"/>
  </r>
  <r>
    <x v="14"/>
    <n v="384"/>
    <n v="107"/>
    <n v="77"/>
    <n v="35"/>
    <n v="0"/>
    <n v="603"/>
    <n v="366"/>
    <n v="969"/>
    <n v="59"/>
    <s v="0"/>
    <n v="59"/>
    <n v="1"/>
    <n v="1"/>
    <n v="2"/>
    <n v="504"/>
    <n v="172"/>
    <n v="676"/>
    <n v="39"/>
    <n v="193"/>
    <n v="232"/>
    <x v="4"/>
    <x v="8"/>
  </r>
  <r>
    <x v="15"/>
    <n v="60"/>
    <n v="60"/>
    <n v="23"/>
    <n v="21"/>
    <n v="0"/>
    <n v="164"/>
    <n v="224"/>
    <n v="388"/>
    <n v="8"/>
    <s v="0"/>
    <n v="8"/>
    <n v="5"/>
    <n v="1"/>
    <n v="6"/>
    <n v="142"/>
    <n v="216"/>
    <n v="358"/>
    <n v="9"/>
    <n v="7"/>
    <n v="16"/>
    <x v="4"/>
    <x v="8"/>
  </r>
  <r>
    <x v="16"/>
    <n v="65"/>
    <n v="69"/>
    <n v="50"/>
    <n v="36"/>
    <n v="0"/>
    <n v="220"/>
    <n v="13"/>
    <n v="233"/>
    <n v="76"/>
    <s v="3"/>
    <n v="79"/>
    <n v="5"/>
    <n v="1"/>
    <n v="6"/>
    <n v="109"/>
    <n v="6"/>
    <n v="115"/>
    <n v="35"/>
    <n v="3"/>
    <n v="38"/>
    <x v="4"/>
    <x v="8"/>
  </r>
  <r>
    <x v="17"/>
    <n v="99"/>
    <n v="42"/>
    <n v="108"/>
    <n v="62"/>
    <n v="5"/>
    <n v="316"/>
    <n v="6"/>
    <n v="322"/>
    <n v="185"/>
    <s v="1"/>
    <n v="186"/>
    <n v="0"/>
    <n v="1"/>
    <n v="1"/>
    <n v="106"/>
    <n v="3"/>
    <n v="109"/>
    <n v="20"/>
    <n v="1"/>
    <n v="21"/>
    <x v="4"/>
    <x v="8"/>
  </r>
  <r>
    <x v="18"/>
    <n v="7514"/>
    <n v="46773"/>
    <n v="22975"/>
    <n v="9920"/>
    <n v="1721"/>
    <n v="88903"/>
    <n v="30332"/>
    <n v="119235"/>
    <n v="8482"/>
    <s v="30"/>
    <n v="8512"/>
    <n v="899"/>
    <n v="587"/>
    <n v="1486"/>
    <n v="48248"/>
    <n v="10427"/>
    <n v="58675"/>
    <n v="31274"/>
    <n v="19288"/>
    <n v="50562"/>
    <x v="4"/>
    <x v="8"/>
  </r>
  <r>
    <x v="0"/>
    <n v="3092"/>
    <n v="7588"/>
    <n v="5045"/>
    <n v="4286"/>
    <n v="494"/>
    <n v="20505"/>
    <n v="10699"/>
    <n v="31204"/>
    <n v="6751"/>
    <s v="40"/>
    <n v="6791"/>
    <n v="443"/>
    <n v="54"/>
    <n v="497"/>
    <n v="8828"/>
    <n v="9305"/>
    <n v="18133"/>
    <n v="4483"/>
    <n v="1300"/>
    <n v="5783"/>
    <x v="5"/>
    <x v="8"/>
  </r>
  <r>
    <x v="1"/>
    <n v="57"/>
    <n v="609"/>
    <n v="275"/>
    <n v="106"/>
    <n v="29"/>
    <n v="1076"/>
    <n v="1153"/>
    <n v="2229"/>
    <n v="20"/>
    <s v="0"/>
    <n v="20"/>
    <n v="2"/>
    <n v="0"/>
    <n v="2"/>
    <n v="478"/>
    <n v="236"/>
    <n v="714"/>
    <n v="576"/>
    <n v="917"/>
    <n v="1493"/>
    <x v="5"/>
    <x v="8"/>
  </r>
  <r>
    <x v="2"/>
    <n v="195"/>
    <n v="1126"/>
    <n v="360"/>
    <n v="544"/>
    <n v="1"/>
    <n v="2226"/>
    <n v="533"/>
    <n v="2759"/>
    <n v="5"/>
    <s v="0"/>
    <n v="5"/>
    <n v="3"/>
    <n v="9"/>
    <n v="12"/>
    <n v="794"/>
    <n v="76"/>
    <n v="870"/>
    <n v="1424"/>
    <n v="448"/>
    <n v="1872"/>
    <x v="5"/>
    <x v="8"/>
  </r>
  <r>
    <x v="3"/>
    <n v="756"/>
    <n v="4089"/>
    <n v="3305"/>
    <n v="611"/>
    <n v="185"/>
    <n v="8946"/>
    <n v="5074"/>
    <n v="14020"/>
    <n v="90"/>
    <s v="2"/>
    <n v="92"/>
    <n v="277"/>
    <n v="173"/>
    <n v="450"/>
    <n v="6421"/>
    <n v="1463"/>
    <n v="7884"/>
    <n v="2158"/>
    <n v="3436"/>
    <n v="5594"/>
    <x v="5"/>
    <x v="8"/>
  </r>
  <r>
    <x v="4"/>
    <n v="158"/>
    <n v="1827"/>
    <n v="1183"/>
    <n v="499"/>
    <n v="47"/>
    <n v="3714"/>
    <n v="637"/>
    <n v="4351"/>
    <n v="43"/>
    <s v="0"/>
    <n v="43"/>
    <n v="3"/>
    <n v="2"/>
    <n v="5"/>
    <n v="2602"/>
    <n v="157"/>
    <n v="2759"/>
    <n v="1066"/>
    <n v="478"/>
    <n v="1544"/>
    <x v="5"/>
    <x v="8"/>
  </r>
  <r>
    <x v="5"/>
    <n v="377"/>
    <n v="14405"/>
    <n v="6770"/>
    <n v="1476"/>
    <n v="1121"/>
    <n v="24149"/>
    <n v="10070"/>
    <n v="34219"/>
    <n v="75"/>
    <s v="0"/>
    <n v="75"/>
    <n v="4"/>
    <n v="9"/>
    <n v="13"/>
    <n v="13670"/>
    <n v="1851"/>
    <n v="15521"/>
    <n v="10400"/>
    <n v="8210"/>
    <n v="18610"/>
    <x v="5"/>
    <x v="8"/>
  </r>
  <r>
    <x v="25"/>
    <n v="15"/>
    <n v="42"/>
    <n v="3"/>
    <n v="0"/>
    <n v="0"/>
    <n v="60"/>
    <n v="403"/>
    <n v="463"/>
    <n v="1"/>
    <s v="0"/>
    <n v="1"/>
    <n v="0"/>
    <n v="0"/>
    <n v="0"/>
    <n v="24"/>
    <n v="0"/>
    <n v="24"/>
    <n v="35"/>
    <n v="403"/>
    <n v="438"/>
    <x v="5"/>
    <x v="8"/>
  </r>
  <r>
    <x v="6"/>
    <n v="705"/>
    <n v="4810"/>
    <n v="932"/>
    <n v="65"/>
    <n v="0"/>
    <n v="6512"/>
    <n v="427"/>
    <n v="6939"/>
    <n v="26"/>
    <s v="0"/>
    <n v="26"/>
    <n v="0"/>
    <n v="2"/>
    <n v="2"/>
    <n v="5548"/>
    <n v="135"/>
    <n v="5683"/>
    <n v="938"/>
    <n v="290"/>
    <n v="1228"/>
    <x v="5"/>
    <x v="8"/>
  </r>
  <r>
    <x v="7"/>
    <n v="16"/>
    <n v="9"/>
    <n v="10"/>
    <n v="15"/>
    <n v="0"/>
    <n v="50"/>
    <n v="15"/>
    <n v="65"/>
    <n v="17"/>
    <s v="0"/>
    <n v="17"/>
    <n v="1"/>
    <n v="0"/>
    <n v="1"/>
    <n v="28"/>
    <n v="10"/>
    <n v="38"/>
    <n v="4"/>
    <n v="5"/>
    <n v="9"/>
    <x v="5"/>
    <x v="8"/>
  </r>
  <r>
    <x v="8"/>
    <n v="0"/>
    <n v="0"/>
    <n v="2"/>
    <n v="11"/>
    <n v="0"/>
    <n v="13"/>
    <n v="0"/>
    <n v="13"/>
    <n v="11"/>
    <s v="0"/>
    <n v="11"/>
    <n v="0"/>
    <n v="0"/>
    <n v="0"/>
    <n v="0"/>
    <n v="0"/>
    <n v="0"/>
    <n v="2"/>
    <n v="0"/>
    <n v="2"/>
    <x v="5"/>
    <x v="8"/>
  </r>
  <r>
    <x v="9"/>
    <n v="24"/>
    <n v="15"/>
    <n v="892"/>
    <n v="177"/>
    <n v="0"/>
    <n v="1108"/>
    <n v="330"/>
    <n v="1438"/>
    <n v="8"/>
    <s v="0"/>
    <n v="8"/>
    <n v="0"/>
    <n v="0"/>
    <n v="0"/>
    <n v="922"/>
    <n v="1"/>
    <n v="923"/>
    <n v="178"/>
    <n v="329"/>
    <n v="507"/>
    <x v="5"/>
    <x v="8"/>
  </r>
  <r>
    <x v="10"/>
    <n v="1"/>
    <n v="3"/>
    <n v="5"/>
    <n v="4"/>
    <n v="0"/>
    <n v="13"/>
    <n v="3"/>
    <n v="16"/>
    <n v="6"/>
    <s v="0"/>
    <n v="6"/>
    <n v="0"/>
    <n v="0"/>
    <n v="0"/>
    <n v="4"/>
    <n v="3"/>
    <n v="7"/>
    <n v="3"/>
    <n v="0"/>
    <n v="3"/>
    <x v="5"/>
    <x v="8"/>
  </r>
  <r>
    <x v="11"/>
    <n v="28"/>
    <n v="416"/>
    <n v="163"/>
    <n v="37"/>
    <n v="4"/>
    <n v="648"/>
    <n v="33"/>
    <n v="681"/>
    <n v="21"/>
    <s v="0"/>
    <n v="21"/>
    <n v="0"/>
    <n v="1"/>
    <n v="1"/>
    <n v="329"/>
    <n v="23"/>
    <n v="352"/>
    <n v="298"/>
    <n v="9"/>
    <n v="307"/>
    <x v="5"/>
    <x v="8"/>
  </r>
  <r>
    <x v="12"/>
    <n v="15"/>
    <n v="387"/>
    <n v="196"/>
    <n v="40"/>
    <n v="4"/>
    <n v="642"/>
    <n v="235"/>
    <n v="877"/>
    <n v="15"/>
    <s v="0"/>
    <n v="15"/>
    <n v="0"/>
    <n v="2"/>
    <n v="2"/>
    <n v="327"/>
    <n v="54"/>
    <n v="381"/>
    <n v="300"/>
    <n v="179"/>
    <n v="479"/>
    <x v="5"/>
    <x v="8"/>
  </r>
  <r>
    <x v="13"/>
    <n v="18"/>
    <n v="116"/>
    <n v="17"/>
    <n v="47"/>
    <n v="0"/>
    <n v="198"/>
    <n v="30"/>
    <n v="228"/>
    <n v="49"/>
    <s v="0"/>
    <n v="49"/>
    <n v="0"/>
    <n v="0"/>
    <n v="0"/>
    <n v="131"/>
    <n v="0"/>
    <n v="131"/>
    <n v="18"/>
    <n v="30"/>
    <n v="48"/>
    <x v="5"/>
    <x v="8"/>
  </r>
  <r>
    <x v="14"/>
    <n v="169"/>
    <n v="92"/>
    <n v="114"/>
    <n v="46"/>
    <n v="0"/>
    <n v="421"/>
    <n v="105"/>
    <n v="526"/>
    <n v="43"/>
    <s v="0"/>
    <n v="43"/>
    <n v="2"/>
    <n v="0"/>
    <n v="2"/>
    <n v="358"/>
    <n v="98"/>
    <n v="456"/>
    <n v="18"/>
    <n v="7"/>
    <n v="25"/>
    <x v="5"/>
    <x v="8"/>
  </r>
  <r>
    <x v="15"/>
    <n v="64"/>
    <n v="31"/>
    <n v="19"/>
    <n v="0"/>
    <n v="0"/>
    <n v="114"/>
    <n v="29"/>
    <n v="143"/>
    <n v="1"/>
    <s v="0"/>
    <n v="1"/>
    <n v="0"/>
    <n v="0"/>
    <n v="0"/>
    <n v="94"/>
    <n v="29"/>
    <n v="123"/>
    <n v="19"/>
    <n v="0"/>
    <n v="19"/>
    <x v="5"/>
    <x v="8"/>
  </r>
  <r>
    <x v="16"/>
    <n v="51"/>
    <n v="73"/>
    <n v="53"/>
    <n v="84"/>
    <n v="3"/>
    <n v="264"/>
    <n v="33"/>
    <n v="297"/>
    <n v="95"/>
    <s v="0"/>
    <n v="95"/>
    <n v="3"/>
    <n v="0"/>
    <n v="3"/>
    <n v="133"/>
    <n v="28"/>
    <n v="161"/>
    <n v="33"/>
    <n v="5"/>
    <n v="38"/>
    <x v="5"/>
    <x v="8"/>
  </r>
  <r>
    <x v="17"/>
    <n v="118"/>
    <n v="76"/>
    <n v="75"/>
    <n v="41"/>
    <n v="9"/>
    <n v="319"/>
    <n v="16"/>
    <n v="335"/>
    <n v="155"/>
    <s v="0"/>
    <n v="155"/>
    <n v="0"/>
    <n v="0"/>
    <n v="0"/>
    <n v="132"/>
    <n v="9"/>
    <n v="141"/>
    <n v="32"/>
    <n v="7"/>
    <n v="39"/>
    <x v="5"/>
    <x v="8"/>
  </r>
  <r>
    <x v="18"/>
    <n v="5859"/>
    <n v="35714"/>
    <n v="19419"/>
    <n v="8089"/>
    <n v="1897"/>
    <n v="70978"/>
    <n v="29825"/>
    <n v="100803"/>
    <n v="7432"/>
    <s v="42"/>
    <n v="7474"/>
    <n v="738"/>
    <n v="252"/>
    <n v="990"/>
    <n v="40823"/>
    <n v="13478"/>
    <n v="54301"/>
    <n v="21985"/>
    <n v="16053"/>
    <n v="38038"/>
    <x v="5"/>
    <x v="8"/>
  </r>
  <r>
    <x v="0"/>
    <n v="1794"/>
    <n v="9499"/>
    <n v="8831"/>
    <n v="4756"/>
    <n v="625"/>
    <n v="25505"/>
    <n v="13420"/>
    <n v="38925"/>
    <n v="5540"/>
    <s v="21"/>
    <n v="5561"/>
    <n v="522"/>
    <n v="236"/>
    <n v="758"/>
    <n v="11910"/>
    <n v="10712"/>
    <n v="22622"/>
    <n v="7533"/>
    <n v="2451"/>
    <n v="9984"/>
    <x v="6"/>
    <x v="8"/>
  </r>
  <r>
    <x v="1"/>
    <n v="21"/>
    <n v="578"/>
    <n v="430"/>
    <n v="184"/>
    <n v="0"/>
    <n v="1213"/>
    <n v="1688"/>
    <n v="2901"/>
    <n v="14"/>
    <s v="0"/>
    <n v="14"/>
    <n v="0"/>
    <n v="1"/>
    <n v="1"/>
    <n v="349"/>
    <n v="235"/>
    <n v="584"/>
    <n v="850"/>
    <n v="1452"/>
    <n v="2302"/>
    <x v="6"/>
    <x v="8"/>
  </r>
  <r>
    <x v="2"/>
    <n v="156"/>
    <n v="1829"/>
    <n v="570"/>
    <n v="1223"/>
    <n v="0"/>
    <n v="3778"/>
    <n v="819"/>
    <n v="4597"/>
    <n v="15"/>
    <s v="2"/>
    <n v="17"/>
    <n v="0"/>
    <n v="0"/>
    <n v="0"/>
    <n v="1058"/>
    <n v="125"/>
    <n v="1183"/>
    <n v="2705"/>
    <n v="692"/>
    <n v="3397"/>
    <x v="6"/>
    <x v="8"/>
  </r>
  <r>
    <x v="3"/>
    <n v="574"/>
    <n v="4092"/>
    <n v="3852"/>
    <n v="629"/>
    <n v="154"/>
    <n v="9301"/>
    <n v="6403"/>
    <n v="15704"/>
    <n v="86"/>
    <s v="4"/>
    <n v="90"/>
    <n v="198"/>
    <n v="268"/>
    <n v="466"/>
    <n v="6235"/>
    <n v="1683"/>
    <n v="7918"/>
    <n v="2782"/>
    <n v="4448"/>
    <n v="7230"/>
    <x v="6"/>
    <x v="8"/>
  </r>
  <r>
    <x v="4"/>
    <n v="63"/>
    <n v="1433"/>
    <n v="1262"/>
    <n v="425"/>
    <n v="29"/>
    <n v="3212"/>
    <n v="1274"/>
    <n v="4486"/>
    <n v="96"/>
    <s v="0"/>
    <n v="96"/>
    <n v="9"/>
    <n v="8"/>
    <n v="17"/>
    <n v="2153"/>
    <n v="36"/>
    <n v="2189"/>
    <n v="954"/>
    <n v="1230"/>
    <n v="2184"/>
    <x v="6"/>
    <x v="8"/>
  </r>
  <r>
    <x v="5"/>
    <n v="345"/>
    <n v="17680"/>
    <n v="8963"/>
    <n v="2110"/>
    <n v="1138"/>
    <n v="30236"/>
    <n v="14714"/>
    <n v="44950"/>
    <n v="37"/>
    <s v="0"/>
    <n v="37"/>
    <n v="5"/>
    <n v="2"/>
    <n v="7"/>
    <n v="16272"/>
    <n v="2575"/>
    <n v="18847"/>
    <n v="13922"/>
    <n v="12137"/>
    <n v="26059"/>
    <x v="6"/>
    <x v="8"/>
  </r>
  <r>
    <x v="25"/>
    <n v="0"/>
    <n v="179"/>
    <n v="4"/>
    <n v="0"/>
    <n v="0"/>
    <n v="183"/>
    <n v="266"/>
    <n v="449"/>
    <n v="1"/>
    <s v="0"/>
    <n v="1"/>
    <n v="0"/>
    <n v="0"/>
    <n v="0"/>
    <n v="34"/>
    <n v="10"/>
    <n v="44"/>
    <n v="148"/>
    <n v="256"/>
    <n v="404"/>
    <x v="6"/>
    <x v="8"/>
  </r>
  <r>
    <x v="6"/>
    <n v="915"/>
    <n v="6123"/>
    <n v="1779"/>
    <n v="136"/>
    <n v="51"/>
    <n v="9004"/>
    <n v="681"/>
    <n v="9685"/>
    <n v="53"/>
    <s v="0"/>
    <n v="53"/>
    <n v="1"/>
    <n v="4"/>
    <n v="5"/>
    <n v="7249"/>
    <n v="118"/>
    <n v="7367"/>
    <n v="1701"/>
    <n v="559"/>
    <n v="2260"/>
    <x v="6"/>
    <x v="8"/>
  </r>
  <r>
    <x v="7"/>
    <n v="3"/>
    <n v="17"/>
    <n v="15"/>
    <n v="8"/>
    <n v="0"/>
    <n v="43"/>
    <n v="19"/>
    <n v="62"/>
    <n v="8"/>
    <s v="0"/>
    <n v="8"/>
    <n v="0"/>
    <n v="0"/>
    <n v="0"/>
    <n v="9"/>
    <n v="3"/>
    <n v="12"/>
    <n v="26"/>
    <n v="16"/>
    <n v="42"/>
    <x v="6"/>
    <x v="8"/>
  </r>
  <r>
    <x v="8"/>
    <n v="0"/>
    <n v="7"/>
    <n v="1"/>
    <n v="12"/>
    <n v="0"/>
    <n v="20"/>
    <n v="1"/>
    <n v="21"/>
    <n v="12"/>
    <s v="0"/>
    <n v="12"/>
    <n v="0"/>
    <n v="0"/>
    <n v="0"/>
    <n v="7"/>
    <n v="1"/>
    <n v="8"/>
    <n v="1"/>
    <n v="0"/>
    <n v="1"/>
    <x v="6"/>
    <x v="8"/>
  </r>
  <r>
    <x v="9"/>
    <n v="9"/>
    <n v="5"/>
    <n v="4"/>
    <n v="238"/>
    <n v="0"/>
    <n v="256"/>
    <n v="542"/>
    <n v="798"/>
    <n v="2"/>
    <s v="0"/>
    <n v="2"/>
    <n v="0"/>
    <n v="0"/>
    <n v="0"/>
    <n v="12"/>
    <n v="0"/>
    <n v="12"/>
    <n v="242"/>
    <n v="542"/>
    <n v="784"/>
    <x v="6"/>
    <x v="8"/>
  </r>
  <r>
    <x v="10"/>
    <n v="0"/>
    <n v="1"/>
    <n v="0"/>
    <n v="5"/>
    <n v="0"/>
    <n v="6"/>
    <n v="0"/>
    <n v="6"/>
    <n v="2"/>
    <s v="0"/>
    <n v="2"/>
    <n v="0"/>
    <n v="0"/>
    <n v="0"/>
    <n v="4"/>
    <n v="0"/>
    <n v="4"/>
    <n v="0"/>
    <n v="0"/>
    <n v="0"/>
    <x v="6"/>
    <x v="8"/>
  </r>
  <r>
    <x v="11"/>
    <n v="21"/>
    <n v="381"/>
    <n v="134"/>
    <n v="35"/>
    <n v="0"/>
    <n v="571"/>
    <n v="134"/>
    <n v="705"/>
    <n v="24"/>
    <s v="0"/>
    <n v="24"/>
    <n v="0"/>
    <n v="2"/>
    <n v="2"/>
    <n v="219"/>
    <n v="42"/>
    <n v="261"/>
    <n v="328"/>
    <n v="90"/>
    <n v="418"/>
    <x v="6"/>
    <x v="8"/>
  </r>
  <r>
    <x v="12"/>
    <n v="9"/>
    <n v="328"/>
    <n v="241"/>
    <n v="24"/>
    <n v="13"/>
    <n v="615"/>
    <n v="236"/>
    <n v="851"/>
    <n v="15"/>
    <s v="3"/>
    <n v="18"/>
    <n v="6"/>
    <n v="0"/>
    <n v="6"/>
    <n v="229"/>
    <n v="68"/>
    <n v="297"/>
    <n v="365"/>
    <n v="165"/>
    <n v="530"/>
    <x v="6"/>
    <x v="8"/>
  </r>
  <r>
    <x v="13"/>
    <n v="2"/>
    <n v="234"/>
    <n v="49"/>
    <n v="64"/>
    <n v="0"/>
    <n v="349"/>
    <n v="169"/>
    <n v="518"/>
    <n v="41"/>
    <s v="0"/>
    <n v="41"/>
    <n v="0"/>
    <n v="2"/>
    <n v="2"/>
    <n v="210"/>
    <n v="22"/>
    <n v="232"/>
    <n v="98"/>
    <n v="145"/>
    <n v="243"/>
    <x v="6"/>
    <x v="8"/>
  </r>
  <r>
    <x v="14"/>
    <n v="196"/>
    <n v="156"/>
    <n v="101"/>
    <n v="92"/>
    <n v="4"/>
    <n v="549"/>
    <n v="82"/>
    <n v="631"/>
    <n v="60"/>
    <s v="0"/>
    <n v="60"/>
    <n v="6"/>
    <n v="1"/>
    <n v="7"/>
    <n v="439"/>
    <n v="63"/>
    <n v="502"/>
    <n v="44"/>
    <n v="18"/>
    <n v="62"/>
    <x v="6"/>
    <x v="8"/>
  </r>
  <r>
    <x v="15"/>
    <n v="42"/>
    <n v="31"/>
    <n v="51"/>
    <n v="14"/>
    <n v="0"/>
    <n v="138"/>
    <n v="12"/>
    <n v="150"/>
    <n v="15"/>
    <s v="0"/>
    <n v="15"/>
    <n v="0"/>
    <n v="0"/>
    <n v="0"/>
    <n v="76"/>
    <n v="12"/>
    <n v="88"/>
    <n v="47"/>
    <n v="0"/>
    <n v="47"/>
    <x v="6"/>
    <x v="8"/>
  </r>
  <r>
    <x v="16"/>
    <n v="43"/>
    <n v="107"/>
    <n v="129"/>
    <n v="85"/>
    <n v="4"/>
    <n v="368"/>
    <n v="37"/>
    <n v="405"/>
    <n v="135"/>
    <s v="0"/>
    <n v="135"/>
    <n v="4"/>
    <n v="0"/>
    <n v="4"/>
    <n v="178"/>
    <n v="5"/>
    <n v="183"/>
    <n v="51"/>
    <n v="32"/>
    <n v="83"/>
    <x v="6"/>
    <x v="8"/>
  </r>
  <r>
    <x v="17"/>
    <n v="204"/>
    <n v="181"/>
    <n v="96"/>
    <n v="67"/>
    <n v="8"/>
    <n v="556"/>
    <n v="76"/>
    <n v="632"/>
    <n v="97"/>
    <s v="1"/>
    <n v="98"/>
    <n v="3"/>
    <n v="4"/>
    <n v="7"/>
    <n v="390"/>
    <n v="20"/>
    <n v="410"/>
    <n v="66"/>
    <n v="51"/>
    <n v="117"/>
    <x v="6"/>
    <x v="8"/>
  </r>
  <r>
    <x v="18"/>
    <n v="4397"/>
    <n v="42861"/>
    <n v="26512"/>
    <n v="10107"/>
    <n v="2026"/>
    <n v="85903"/>
    <n v="40573"/>
    <n v="126476"/>
    <n v="6253"/>
    <s v="31"/>
    <n v="6284"/>
    <n v="754"/>
    <n v="528"/>
    <n v="1282"/>
    <n v="47033"/>
    <n v="15730"/>
    <n v="62763"/>
    <n v="31863"/>
    <n v="24284"/>
    <n v="56147"/>
    <x v="6"/>
    <x v="8"/>
  </r>
  <r>
    <x v="0"/>
    <n v="2679"/>
    <n v="12333"/>
    <n v="10282"/>
    <n v="6681"/>
    <n v="684"/>
    <n v="32659"/>
    <n v="18143"/>
    <n v="50802"/>
    <n v="5561"/>
    <s v="13"/>
    <n v="5574"/>
    <n v="714"/>
    <n v="200"/>
    <n v="914"/>
    <n v="15874"/>
    <n v="14144"/>
    <n v="30018"/>
    <n v="10510"/>
    <n v="3786"/>
    <n v="14296"/>
    <x v="7"/>
    <x v="8"/>
  </r>
  <r>
    <x v="1"/>
    <n v="39"/>
    <n v="588"/>
    <n v="307"/>
    <n v="122"/>
    <n v="0"/>
    <n v="1056"/>
    <n v="1376"/>
    <n v="2432"/>
    <n v="5"/>
    <s v="0"/>
    <n v="5"/>
    <n v="0"/>
    <n v="0"/>
    <n v="0"/>
    <n v="319"/>
    <n v="196"/>
    <n v="515"/>
    <n v="732"/>
    <n v="1180"/>
    <n v="1912"/>
    <x v="7"/>
    <x v="8"/>
  </r>
  <r>
    <x v="2"/>
    <n v="61"/>
    <n v="1151"/>
    <n v="471"/>
    <n v="1335"/>
    <n v="6"/>
    <n v="3024"/>
    <n v="429"/>
    <n v="3453"/>
    <n v="1"/>
    <s v="0"/>
    <n v="1"/>
    <n v="6"/>
    <n v="0"/>
    <n v="6"/>
    <n v="573"/>
    <n v="100"/>
    <n v="673"/>
    <n v="2444"/>
    <n v="329"/>
    <n v="2773"/>
    <x v="7"/>
    <x v="8"/>
  </r>
  <r>
    <x v="3"/>
    <n v="495"/>
    <n v="5188"/>
    <n v="4957"/>
    <n v="949"/>
    <n v="255"/>
    <n v="11844"/>
    <n v="7340"/>
    <n v="19184"/>
    <n v="62"/>
    <s v="3"/>
    <n v="65"/>
    <n v="315"/>
    <n v="285"/>
    <n v="600"/>
    <n v="7188"/>
    <n v="1486"/>
    <n v="8674"/>
    <n v="4279"/>
    <n v="5566"/>
    <n v="9845"/>
    <x v="7"/>
    <x v="8"/>
  </r>
  <r>
    <x v="4"/>
    <n v="89"/>
    <n v="2330"/>
    <n v="1593"/>
    <n v="771"/>
    <n v="60"/>
    <n v="4843"/>
    <n v="915"/>
    <n v="5758"/>
    <n v="67"/>
    <s v="0"/>
    <n v="67"/>
    <n v="1"/>
    <n v="0"/>
    <n v="1"/>
    <n v="2807"/>
    <n v="88"/>
    <n v="2895"/>
    <n v="1968"/>
    <n v="827"/>
    <n v="2795"/>
    <x v="7"/>
    <x v="8"/>
  </r>
  <r>
    <x v="5"/>
    <n v="421"/>
    <n v="18992"/>
    <n v="7998"/>
    <n v="1908"/>
    <n v="1010"/>
    <n v="30329"/>
    <n v="16529"/>
    <n v="46858"/>
    <n v="56"/>
    <s v="0"/>
    <n v="56"/>
    <n v="3"/>
    <n v="7"/>
    <n v="10"/>
    <n v="15226"/>
    <n v="2396"/>
    <n v="17622"/>
    <n v="15044"/>
    <n v="14126"/>
    <n v="29170"/>
    <x v="7"/>
    <x v="8"/>
  </r>
  <r>
    <x v="25"/>
    <n v="0"/>
    <n v="63"/>
    <n v="11"/>
    <n v="0"/>
    <n v="0"/>
    <n v="74"/>
    <n v="430"/>
    <n v="504"/>
    <n v="0"/>
    <s v="0"/>
    <n v="0"/>
    <n v="0"/>
    <n v="0"/>
    <n v="0"/>
    <n v="27"/>
    <n v="0"/>
    <n v="27"/>
    <n v="47"/>
    <n v="430"/>
    <n v="477"/>
    <x v="7"/>
    <x v="8"/>
  </r>
  <r>
    <x v="6"/>
    <n v="1305"/>
    <n v="6127"/>
    <n v="1669"/>
    <n v="234"/>
    <n v="39"/>
    <n v="9374"/>
    <n v="1592"/>
    <n v="10966"/>
    <n v="42"/>
    <s v="0"/>
    <n v="42"/>
    <n v="8"/>
    <n v="0"/>
    <n v="8"/>
    <n v="7600"/>
    <n v="565"/>
    <n v="8165"/>
    <n v="1724"/>
    <n v="1027"/>
    <n v="2751"/>
    <x v="7"/>
    <x v="8"/>
  </r>
  <r>
    <x v="7"/>
    <n v="0"/>
    <n v="392"/>
    <n v="191"/>
    <n v="14"/>
    <n v="0"/>
    <n v="597"/>
    <n v="0"/>
    <n v="597"/>
    <n v="13"/>
    <s v="0"/>
    <n v="13"/>
    <n v="0"/>
    <n v="0"/>
    <n v="0"/>
    <n v="576"/>
    <n v="0"/>
    <n v="576"/>
    <n v="8"/>
    <n v="0"/>
    <n v="8"/>
    <x v="7"/>
    <x v="8"/>
  </r>
  <r>
    <x v="8"/>
    <n v="1"/>
    <n v="1"/>
    <n v="1"/>
    <n v="14"/>
    <n v="0"/>
    <n v="17"/>
    <n v="4"/>
    <n v="21"/>
    <n v="12"/>
    <s v="0"/>
    <n v="12"/>
    <n v="0"/>
    <n v="0"/>
    <n v="0"/>
    <n v="4"/>
    <n v="0"/>
    <n v="4"/>
    <n v="1"/>
    <n v="4"/>
    <n v="5"/>
    <x v="7"/>
    <x v="8"/>
  </r>
  <r>
    <x v="9"/>
    <n v="3"/>
    <n v="9"/>
    <n v="357"/>
    <n v="199"/>
    <n v="0"/>
    <n v="568"/>
    <n v="403"/>
    <n v="971"/>
    <n v="8"/>
    <s v="0"/>
    <n v="8"/>
    <n v="0"/>
    <n v="0"/>
    <n v="0"/>
    <n v="367"/>
    <n v="0"/>
    <n v="367"/>
    <n v="193"/>
    <n v="403"/>
    <n v="596"/>
    <x v="7"/>
    <x v="8"/>
  </r>
  <r>
    <x v="10"/>
    <n v="2"/>
    <n v="0"/>
    <n v="1"/>
    <n v="4"/>
    <n v="0"/>
    <n v="7"/>
    <n v="4"/>
    <n v="11"/>
    <n v="4"/>
    <s v="0"/>
    <n v="4"/>
    <n v="0"/>
    <n v="0"/>
    <n v="0"/>
    <n v="2"/>
    <n v="0"/>
    <n v="2"/>
    <n v="1"/>
    <n v="4"/>
    <n v="5"/>
    <x v="7"/>
    <x v="8"/>
  </r>
  <r>
    <x v="11"/>
    <n v="23"/>
    <n v="412"/>
    <n v="142"/>
    <n v="39"/>
    <n v="6"/>
    <n v="622"/>
    <n v="92"/>
    <n v="714"/>
    <n v="25"/>
    <s v="0"/>
    <n v="25"/>
    <n v="6"/>
    <n v="0"/>
    <n v="6"/>
    <n v="261"/>
    <n v="29"/>
    <n v="290"/>
    <n v="330"/>
    <n v="63"/>
    <n v="393"/>
    <x v="7"/>
    <x v="8"/>
  </r>
  <r>
    <x v="12"/>
    <n v="10"/>
    <n v="417"/>
    <n v="148"/>
    <n v="28"/>
    <n v="25"/>
    <n v="628"/>
    <n v="318"/>
    <n v="946"/>
    <n v="12"/>
    <s v="0"/>
    <n v="12"/>
    <n v="3"/>
    <n v="0"/>
    <n v="3"/>
    <n v="259"/>
    <n v="26"/>
    <n v="285"/>
    <n v="354"/>
    <n v="292"/>
    <n v="646"/>
    <x v="7"/>
    <x v="8"/>
  </r>
  <r>
    <x v="13"/>
    <n v="52"/>
    <n v="529"/>
    <n v="36"/>
    <n v="42"/>
    <n v="0"/>
    <n v="659"/>
    <n v="265"/>
    <n v="924"/>
    <n v="35"/>
    <s v="0"/>
    <n v="35"/>
    <n v="0"/>
    <n v="0"/>
    <n v="0"/>
    <n v="482"/>
    <n v="160"/>
    <n v="642"/>
    <n v="142"/>
    <n v="105"/>
    <n v="247"/>
    <x v="7"/>
    <x v="8"/>
  </r>
  <r>
    <x v="14"/>
    <n v="161"/>
    <n v="164"/>
    <n v="76"/>
    <n v="48"/>
    <n v="0"/>
    <n v="449"/>
    <n v="45"/>
    <n v="494"/>
    <n v="46"/>
    <s v="0"/>
    <n v="46"/>
    <n v="2"/>
    <n v="0"/>
    <n v="2"/>
    <n v="365"/>
    <n v="37"/>
    <n v="402"/>
    <n v="36"/>
    <n v="8"/>
    <n v="44"/>
    <x v="7"/>
    <x v="8"/>
  </r>
  <r>
    <x v="15"/>
    <n v="28"/>
    <n v="18"/>
    <n v="20"/>
    <n v="3"/>
    <n v="0"/>
    <n v="69"/>
    <n v="16"/>
    <n v="85"/>
    <n v="0"/>
    <s v="0"/>
    <n v="0"/>
    <n v="0"/>
    <n v="0"/>
    <n v="0"/>
    <n v="53"/>
    <n v="12"/>
    <n v="65"/>
    <n v="16"/>
    <n v="4"/>
    <n v="20"/>
    <x v="7"/>
    <x v="8"/>
  </r>
  <r>
    <x v="16"/>
    <n v="75"/>
    <n v="96"/>
    <n v="72"/>
    <n v="68"/>
    <n v="17"/>
    <n v="328"/>
    <n v="40"/>
    <n v="368"/>
    <n v="93"/>
    <s v="0"/>
    <n v="93"/>
    <n v="0"/>
    <n v="0"/>
    <n v="0"/>
    <n v="217"/>
    <n v="38"/>
    <n v="255"/>
    <n v="18"/>
    <n v="2"/>
    <n v="20"/>
    <x v="7"/>
    <x v="8"/>
  </r>
  <r>
    <x v="17"/>
    <n v="284"/>
    <n v="208"/>
    <n v="106"/>
    <n v="55"/>
    <n v="28"/>
    <n v="681"/>
    <n v="95"/>
    <n v="776"/>
    <n v="121"/>
    <s v="1"/>
    <n v="122"/>
    <n v="0"/>
    <n v="0"/>
    <n v="0"/>
    <n v="484"/>
    <n v="71"/>
    <n v="555"/>
    <n v="76"/>
    <n v="23"/>
    <n v="99"/>
    <x v="7"/>
    <x v="8"/>
  </r>
  <r>
    <x v="18"/>
    <n v="5728"/>
    <n v="49018"/>
    <n v="28438"/>
    <n v="12514"/>
    <n v="2130"/>
    <n v="97828"/>
    <n v="48036"/>
    <n v="145864"/>
    <n v="6163"/>
    <s v="17"/>
    <n v="6180"/>
    <n v="1058"/>
    <n v="492"/>
    <n v="1550"/>
    <n v="52684"/>
    <n v="19348"/>
    <n v="72032"/>
    <n v="37923"/>
    <n v="28179"/>
    <n v="66102"/>
    <x v="7"/>
    <x v="8"/>
  </r>
  <r>
    <x v="0"/>
    <n v="2099"/>
    <n v="9157"/>
    <n v="8726"/>
    <n v="5319"/>
    <n v="638"/>
    <n v="25939"/>
    <n v="12458"/>
    <n v="38397"/>
    <n v="5952"/>
    <s v="25"/>
    <n v="5977"/>
    <n v="585"/>
    <n v="118"/>
    <n v="703"/>
    <n v="12418"/>
    <n v="10561"/>
    <n v="22979"/>
    <n v="6984"/>
    <n v="1754"/>
    <n v="8738"/>
    <x v="8"/>
    <x v="8"/>
  </r>
  <r>
    <x v="1"/>
    <n v="75"/>
    <n v="561"/>
    <n v="297"/>
    <n v="93"/>
    <n v="0"/>
    <n v="1026"/>
    <n v="934"/>
    <n v="1960"/>
    <n v="8"/>
    <s v="0"/>
    <n v="8"/>
    <n v="1"/>
    <n v="0"/>
    <n v="1"/>
    <n v="380"/>
    <n v="203"/>
    <n v="583"/>
    <n v="637"/>
    <n v="731"/>
    <n v="1368"/>
    <x v="8"/>
    <x v="8"/>
  </r>
  <r>
    <x v="2"/>
    <n v="77"/>
    <n v="1194"/>
    <n v="553"/>
    <n v="865"/>
    <n v="0"/>
    <n v="2689"/>
    <n v="745"/>
    <n v="3434"/>
    <n v="16"/>
    <s v="0"/>
    <n v="16"/>
    <n v="9"/>
    <n v="2"/>
    <n v="11"/>
    <n v="763"/>
    <n v="103"/>
    <n v="866"/>
    <n v="1901"/>
    <n v="640"/>
    <n v="2541"/>
    <x v="8"/>
    <x v="8"/>
  </r>
  <r>
    <x v="3"/>
    <n v="644"/>
    <n v="6262"/>
    <n v="4354"/>
    <n v="940"/>
    <n v="316"/>
    <n v="12516"/>
    <n v="7110"/>
    <n v="19626"/>
    <n v="110"/>
    <s v="0"/>
    <n v="110"/>
    <n v="483"/>
    <n v="340"/>
    <n v="823"/>
    <n v="8221"/>
    <n v="2133"/>
    <n v="10354"/>
    <n v="3702"/>
    <n v="4637"/>
    <n v="8339"/>
    <x v="8"/>
    <x v="8"/>
  </r>
  <r>
    <x v="4"/>
    <n v="91"/>
    <n v="2195"/>
    <n v="1338"/>
    <n v="427"/>
    <n v="33"/>
    <n v="4084"/>
    <n v="435"/>
    <n v="4519"/>
    <n v="50"/>
    <s v="2"/>
    <n v="52"/>
    <n v="5"/>
    <n v="0"/>
    <n v="5"/>
    <n v="3016"/>
    <n v="129"/>
    <n v="3145"/>
    <n v="1013"/>
    <n v="304"/>
    <n v="1317"/>
    <x v="8"/>
    <x v="8"/>
  </r>
  <r>
    <x v="5"/>
    <n v="731"/>
    <n v="20270"/>
    <n v="7964"/>
    <n v="2620"/>
    <n v="1112"/>
    <n v="32697"/>
    <n v="15263"/>
    <n v="47960"/>
    <n v="55"/>
    <s v="0"/>
    <n v="55"/>
    <n v="4"/>
    <n v="5"/>
    <n v="9"/>
    <n v="16722"/>
    <n v="2277"/>
    <n v="18999"/>
    <n v="15916"/>
    <n v="12981"/>
    <n v="28897"/>
    <x v="8"/>
    <x v="8"/>
  </r>
  <r>
    <x v="25"/>
    <n v="2"/>
    <n v="80"/>
    <n v="269"/>
    <n v="3"/>
    <n v="0"/>
    <n v="354"/>
    <n v="256"/>
    <n v="610"/>
    <n v="2"/>
    <s v="0"/>
    <n v="2"/>
    <n v="0"/>
    <n v="0"/>
    <n v="0"/>
    <n v="267"/>
    <n v="0"/>
    <n v="267"/>
    <n v="85"/>
    <n v="256"/>
    <n v="341"/>
    <x v="8"/>
    <x v="8"/>
  </r>
  <r>
    <x v="6"/>
    <n v="1147"/>
    <n v="6178"/>
    <n v="1288"/>
    <n v="78"/>
    <n v="10"/>
    <n v="8701"/>
    <n v="820"/>
    <n v="9521"/>
    <n v="29"/>
    <s v="0"/>
    <n v="29"/>
    <n v="13"/>
    <n v="2"/>
    <n v="15"/>
    <n v="7027"/>
    <n v="281"/>
    <n v="7308"/>
    <n v="1632"/>
    <n v="537"/>
    <n v="2169"/>
    <x v="8"/>
    <x v="8"/>
  </r>
  <r>
    <x v="7"/>
    <n v="0"/>
    <n v="3"/>
    <n v="284"/>
    <n v="8"/>
    <n v="0"/>
    <n v="295"/>
    <n v="13"/>
    <n v="308"/>
    <n v="12"/>
    <s v="0"/>
    <n v="12"/>
    <n v="0"/>
    <n v="0"/>
    <n v="0"/>
    <n v="278"/>
    <n v="13"/>
    <n v="291"/>
    <n v="5"/>
    <n v="0"/>
    <n v="5"/>
    <x v="8"/>
    <x v="8"/>
  </r>
  <r>
    <x v="8"/>
    <n v="0"/>
    <n v="6"/>
    <n v="1"/>
    <n v="13"/>
    <n v="10"/>
    <n v="30"/>
    <n v="10"/>
    <n v="40"/>
    <n v="11"/>
    <s v="0"/>
    <n v="11"/>
    <n v="0"/>
    <n v="0"/>
    <n v="0"/>
    <n v="16"/>
    <n v="6"/>
    <n v="22"/>
    <n v="3"/>
    <n v="4"/>
    <n v="7"/>
    <x v="8"/>
    <x v="8"/>
  </r>
  <r>
    <x v="9"/>
    <n v="3"/>
    <n v="2"/>
    <n v="424"/>
    <n v="205"/>
    <n v="0"/>
    <n v="634"/>
    <n v="574"/>
    <n v="1208"/>
    <n v="3"/>
    <s v="0"/>
    <n v="3"/>
    <n v="0"/>
    <n v="0"/>
    <n v="0"/>
    <n v="427"/>
    <n v="9"/>
    <n v="436"/>
    <n v="204"/>
    <n v="565"/>
    <n v="769"/>
    <x v="8"/>
    <x v="8"/>
  </r>
  <r>
    <x v="10"/>
    <n v="1"/>
    <n v="2"/>
    <n v="1"/>
    <n v="0"/>
    <n v="0"/>
    <n v="4"/>
    <n v="0"/>
    <n v="4"/>
    <n v="1"/>
    <s v="0"/>
    <n v="1"/>
    <n v="0"/>
    <n v="0"/>
    <n v="0"/>
    <n v="3"/>
    <n v="0"/>
    <n v="3"/>
    <n v="0"/>
    <n v="0"/>
    <n v="0"/>
    <x v="8"/>
    <x v="8"/>
  </r>
  <r>
    <x v="11"/>
    <n v="25"/>
    <n v="453"/>
    <n v="193"/>
    <n v="34"/>
    <n v="0"/>
    <n v="705"/>
    <n v="89"/>
    <n v="794"/>
    <n v="7"/>
    <s v="0"/>
    <n v="7"/>
    <n v="0"/>
    <n v="1"/>
    <n v="1"/>
    <n v="321"/>
    <n v="19"/>
    <n v="340"/>
    <n v="377"/>
    <n v="69"/>
    <n v="446"/>
    <x v="8"/>
    <x v="8"/>
  </r>
  <r>
    <x v="12"/>
    <n v="24"/>
    <n v="333"/>
    <n v="218"/>
    <n v="38"/>
    <n v="0"/>
    <n v="613"/>
    <n v="307"/>
    <n v="920"/>
    <n v="17"/>
    <s v="0"/>
    <n v="17"/>
    <n v="0"/>
    <n v="0"/>
    <n v="0"/>
    <n v="306"/>
    <n v="28"/>
    <n v="334"/>
    <n v="290"/>
    <n v="279"/>
    <n v="569"/>
    <x v="8"/>
    <x v="8"/>
  </r>
  <r>
    <x v="13"/>
    <n v="73"/>
    <n v="310"/>
    <n v="100"/>
    <n v="33"/>
    <n v="0"/>
    <n v="516"/>
    <n v="202"/>
    <n v="718"/>
    <n v="68"/>
    <s v="0"/>
    <n v="68"/>
    <n v="0"/>
    <n v="0"/>
    <n v="0"/>
    <n v="360"/>
    <n v="121"/>
    <n v="481"/>
    <n v="88"/>
    <n v="81"/>
    <n v="169"/>
    <x v="8"/>
    <x v="8"/>
  </r>
  <r>
    <x v="14"/>
    <n v="424"/>
    <n v="121"/>
    <n v="54"/>
    <n v="33"/>
    <n v="0"/>
    <n v="632"/>
    <n v="143"/>
    <n v="775"/>
    <n v="48"/>
    <s v="0"/>
    <n v="48"/>
    <n v="1"/>
    <n v="2"/>
    <n v="3"/>
    <n v="554"/>
    <n v="141"/>
    <n v="695"/>
    <n v="29"/>
    <n v="0"/>
    <n v="29"/>
    <x v="8"/>
    <x v="8"/>
  </r>
  <r>
    <x v="15"/>
    <n v="22"/>
    <n v="24"/>
    <n v="20"/>
    <n v="1"/>
    <n v="0"/>
    <n v="67"/>
    <n v="10"/>
    <n v="77"/>
    <n v="0"/>
    <s v="0"/>
    <n v="0"/>
    <n v="0"/>
    <n v="0"/>
    <n v="0"/>
    <n v="47"/>
    <n v="10"/>
    <n v="57"/>
    <n v="20"/>
    <n v="0"/>
    <n v="20"/>
    <x v="8"/>
    <x v="8"/>
  </r>
  <r>
    <x v="16"/>
    <n v="124"/>
    <n v="68"/>
    <n v="135"/>
    <n v="70"/>
    <n v="8"/>
    <n v="405"/>
    <n v="22"/>
    <n v="427"/>
    <n v="145"/>
    <s v="17"/>
    <n v="162"/>
    <n v="8"/>
    <n v="1"/>
    <n v="9"/>
    <n v="210"/>
    <n v="4"/>
    <n v="214"/>
    <n v="42"/>
    <n v="0"/>
    <n v="42"/>
    <x v="8"/>
    <x v="8"/>
  </r>
  <r>
    <x v="17"/>
    <n v="90"/>
    <n v="51"/>
    <n v="132"/>
    <n v="72"/>
    <n v="6"/>
    <n v="351"/>
    <n v="53"/>
    <n v="404"/>
    <n v="152"/>
    <s v="3"/>
    <n v="155"/>
    <n v="1"/>
    <n v="0"/>
    <n v="1"/>
    <n v="170"/>
    <n v="44"/>
    <n v="214"/>
    <n v="28"/>
    <n v="6"/>
    <n v="34"/>
    <x v="8"/>
    <x v="8"/>
  </r>
  <r>
    <x v="18"/>
    <n v="5652"/>
    <n v="47270"/>
    <n v="26351"/>
    <n v="10852"/>
    <n v="2133"/>
    <n v="92258"/>
    <n v="39444"/>
    <n v="131702"/>
    <n v="6686"/>
    <s v="47"/>
    <n v="6733"/>
    <n v="1110"/>
    <n v="471"/>
    <n v="1581"/>
    <n v="51506"/>
    <n v="16082"/>
    <n v="67588"/>
    <n v="32956"/>
    <n v="22844"/>
    <n v="55800"/>
    <x v="8"/>
    <x v="8"/>
  </r>
  <r>
    <x v="0"/>
    <n v="2864"/>
    <n v="9346"/>
    <n v="6867"/>
    <n v="4687"/>
    <n v="559"/>
    <n v="24323"/>
    <n v="8719"/>
    <n v="33042"/>
    <n v="6729"/>
    <s v="14"/>
    <n v="6743"/>
    <n v="431"/>
    <n v="36"/>
    <n v="467"/>
    <n v="11621"/>
    <n v="7318"/>
    <n v="18939"/>
    <n v="5542"/>
    <n v="1351"/>
    <n v="6893"/>
    <x v="9"/>
    <x v="8"/>
  </r>
  <r>
    <x v="1"/>
    <n v="57"/>
    <n v="640"/>
    <n v="276"/>
    <n v="152"/>
    <n v="6"/>
    <n v="1131"/>
    <n v="1451"/>
    <n v="2582"/>
    <n v="8"/>
    <s v="0"/>
    <n v="8"/>
    <n v="1"/>
    <n v="2"/>
    <n v="3"/>
    <n v="418"/>
    <n v="235"/>
    <n v="653"/>
    <n v="704"/>
    <n v="1214"/>
    <n v="1918"/>
    <x v="9"/>
    <x v="8"/>
  </r>
  <r>
    <x v="2"/>
    <n v="70"/>
    <n v="1080"/>
    <n v="346"/>
    <n v="1436"/>
    <n v="0"/>
    <n v="2932"/>
    <n v="471"/>
    <n v="3403"/>
    <n v="2"/>
    <s v="0"/>
    <n v="2"/>
    <n v="0"/>
    <n v="0"/>
    <n v="0"/>
    <n v="504"/>
    <n v="88"/>
    <n v="592"/>
    <n v="2426"/>
    <n v="383"/>
    <n v="2809"/>
    <x v="9"/>
    <x v="8"/>
  </r>
  <r>
    <x v="3"/>
    <n v="1025"/>
    <n v="6851"/>
    <n v="5151"/>
    <n v="1268"/>
    <n v="310"/>
    <n v="14605"/>
    <n v="7815"/>
    <n v="22420"/>
    <n v="89"/>
    <s v="2"/>
    <n v="91"/>
    <n v="417"/>
    <n v="650"/>
    <n v="1067"/>
    <n v="9492"/>
    <n v="2344"/>
    <n v="11836"/>
    <n v="4607"/>
    <n v="4819"/>
    <n v="9426"/>
    <x v="9"/>
    <x v="8"/>
  </r>
  <r>
    <x v="4"/>
    <n v="119"/>
    <n v="1838"/>
    <n v="1189"/>
    <n v="653"/>
    <n v="7"/>
    <n v="3806"/>
    <n v="643"/>
    <n v="4449"/>
    <n v="56"/>
    <s v="0"/>
    <n v="56"/>
    <n v="7"/>
    <n v="5"/>
    <n v="12"/>
    <n v="2728"/>
    <n v="28"/>
    <n v="2756"/>
    <n v="1015"/>
    <n v="610"/>
    <n v="1625"/>
    <x v="9"/>
    <x v="8"/>
  </r>
  <r>
    <x v="5"/>
    <n v="962"/>
    <n v="26640"/>
    <n v="8380"/>
    <n v="2657"/>
    <n v="978"/>
    <n v="39617"/>
    <n v="11256"/>
    <n v="50873"/>
    <n v="64"/>
    <s v="0"/>
    <n v="64"/>
    <n v="7"/>
    <n v="18"/>
    <n v="25"/>
    <n v="16625"/>
    <n v="1873"/>
    <n v="18498"/>
    <n v="22921"/>
    <n v="9365"/>
    <n v="32286"/>
    <x v="9"/>
    <x v="8"/>
  </r>
  <r>
    <x v="25"/>
    <n v="18"/>
    <n v="31"/>
    <n v="14"/>
    <n v="7"/>
    <n v="0"/>
    <n v="70"/>
    <n v="485"/>
    <n v="555"/>
    <n v="0"/>
    <s v="0"/>
    <n v="0"/>
    <n v="0"/>
    <n v="0"/>
    <n v="0"/>
    <n v="46"/>
    <n v="0"/>
    <n v="46"/>
    <n v="24"/>
    <n v="485"/>
    <n v="509"/>
    <x v="9"/>
    <x v="8"/>
  </r>
  <r>
    <x v="6"/>
    <n v="729"/>
    <n v="5458"/>
    <n v="1035"/>
    <n v="89"/>
    <n v="28"/>
    <n v="7339"/>
    <n v="695"/>
    <n v="8034"/>
    <n v="32"/>
    <s v="0"/>
    <n v="32"/>
    <n v="3"/>
    <n v="2"/>
    <n v="5"/>
    <n v="5456"/>
    <n v="194"/>
    <n v="5650"/>
    <n v="1848"/>
    <n v="499"/>
    <n v="2347"/>
    <x v="9"/>
    <x v="8"/>
  </r>
  <r>
    <x v="7"/>
    <n v="50"/>
    <n v="1535"/>
    <n v="850"/>
    <n v="321"/>
    <n v="13"/>
    <n v="2769"/>
    <n v="4961"/>
    <n v="7730"/>
    <n v="11"/>
    <s v="0"/>
    <n v="11"/>
    <n v="3"/>
    <n v="0"/>
    <n v="3"/>
    <n v="1638"/>
    <n v="2207"/>
    <n v="3845"/>
    <n v="1117"/>
    <n v="2754"/>
    <n v="3871"/>
    <x v="9"/>
    <x v="8"/>
  </r>
  <r>
    <x v="8"/>
    <n v="2"/>
    <n v="275"/>
    <n v="67"/>
    <n v="256"/>
    <n v="0"/>
    <n v="600"/>
    <n v="1504"/>
    <n v="2104"/>
    <n v="10"/>
    <s v="0"/>
    <n v="10"/>
    <n v="2"/>
    <n v="0"/>
    <n v="2"/>
    <n v="129"/>
    <n v="60"/>
    <n v="189"/>
    <n v="459"/>
    <n v="1444"/>
    <n v="1903"/>
    <x v="9"/>
    <x v="8"/>
  </r>
  <r>
    <x v="9"/>
    <n v="55"/>
    <n v="309"/>
    <n v="522"/>
    <n v="1315"/>
    <n v="0"/>
    <n v="2201"/>
    <n v="1870"/>
    <n v="4071"/>
    <n v="45"/>
    <s v="0"/>
    <n v="45"/>
    <n v="0"/>
    <n v="0"/>
    <n v="0"/>
    <n v="785"/>
    <n v="174"/>
    <n v="959"/>
    <n v="1371"/>
    <n v="1696"/>
    <n v="3067"/>
    <x v="9"/>
    <x v="8"/>
  </r>
  <r>
    <x v="10"/>
    <n v="110"/>
    <n v="528"/>
    <n v="518"/>
    <n v="137"/>
    <n v="5"/>
    <n v="1298"/>
    <n v="1493"/>
    <n v="2791"/>
    <n v="98"/>
    <s v="0"/>
    <n v="98"/>
    <n v="0"/>
    <n v="2"/>
    <n v="2"/>
    <n v="656"/>
    <n v="742"/>
    <n v="1398"/>
    <n v="544"/>
    <n v="749"/>
    <n v="1293"/>
    <x v="9"/>
    <x v="8"/>
  </r>
  <r>
    <x v="11"/>
    <n v="111"/>
    <n v="456"/>
    <n v="202"/>
    <n v="70"/>
    <n v="10"/>
    <n v="849"/>
    <n v="129"/>
    <n v="978"/>
    <n v="27"/>
    <s v="0"/>
    <n v="27"/>
    <n v="0"/>
    <n v="1"/>
    <n v="1"/>
    <n v="407"/>
    <n v="56"/>
    <n v="463"/>
    <n v="415"/>
    <n v="72"/>
    <n v="487"/>
    <x v="9"/>
    <x v="8"/>
  </r>
  <r>
    <x v="12"/>
    <n v="23"/>
    <n v="266"/>
    <n v="212"/>
    <n v="47"/>
    <n v="15"/>
    <n v="563"/>
    <n v="339"/>
    <n v="902"/>
    <n v="11"/>
    <s v="0"/>
    <n v="11"/>
    <n v="0"/>
    <n v="0"/>
    <n v="0"/>
    <n v="365"/>
    <n v="31"/>
    <n v="396"/>
    <n v="187"/>
    <n v="308"/>
    <n v="495"/>
    <x v="9"/>
    <x v="8"/>
  </r>
  <r>
    <x v="13"/>
    <n v="126"/>
    <n v="163"/>
    <n v="63"/>
    <n v="115"/>
    <n v="0"/>
    <n v="467"/>
    <n v="62"/>
    <n v="529"/>
    <n v="82"/>
    <s v="1"/>
    <n v="83"/>
    <n v="0"/>
    <n v="0"/>
    <n v="0"/>
    <n v="372"/>
    <n v="12"/>
    <n v="384"/>
    <n v="13"/>
    <n v="49"/>
    <n v="62"/>
    <x v="9"/>
    <x v="8"/>
  </r>
  <r>
    <x v="14"/>
    <n v="229"/>
    <n v="107"/>
    <n v="48"/>
    <n v="44"/>
    <n v="0"/>
    <n v="428"/>
    <n v="139"/>
    <n v="567"/>
    <n v="84"/>
    <s v="0"/>
    <n v="84"/>
    <n v="0"/>
    <n v="0"/>
    <n v="0"/>
    <n v="322"/>
    <n v="135"/>
    <n v="457"/>
    <n v="22"/>
    <n v="4"/>
    <n v="26"/>
    <x v="9"/>
    <x v="8"/>
  </r>
  <r>
    <x v="15"/>
    <n v="95"/>
    <n v="120"/>
    <n v="95"/>
    <n v="13"/>
    <n v="0"/>
    <n v="323"/>
    <n v="87"/>
    <n v="410"/>
    <n v="13"/>
    <s v="0"/>
    <n v="13"/>
    <n v="0"/>
    <n v="0"/>
    <n v="0"/>
    <n v="284"/>
    <n v="83"/>
    <n v="367"/>
    <n v="26"/>
    <n v="4"/>
    <n v="30"/>
    <x v="9"/>
    <x v="8"/>
  </r>
  <r>
    <x v="16"/>
    <n v="71"/>
    <n v="45"/>
    <n v="45"/>
    <n v="68"/>
    <n v="1"/>
    <n v="230"/>
    <n v="28"/>
    <n v="258"/>
    <n v="97"/>
    <s v="1"/>
    <n v="98"/>
    <n v="0"/>
    <n v="2"/>
    <n v="2"/>
    <n v="111"/>
    <n v="12"/>
    <n v="123"/>
    <n v="22"/>
    <n v="13"/>
    <n v="35"/>
    <x v="9"/>
    <x v="8"/>
  </r>
  <r>
    <x v="17"/>
    <n v="109"/>
    <n v="112"/>
    <n v="65"/>
    <n v="68"/>
    <n v="0"/>
    <n v="354"/>
    <n v="43"/>
    <n v="397"/>
    <n v="129"/>
    <s v="3"/>
    <n v="132"/>
    <n v="0"/>
    <n v="0"/>
    <n v="0"/>
    <n v="199"/>
    <n v="36"/>
    <n v="235"/>
    <n v="26"/>
    <n v="4"/>
    <n v="30"/>
    <x v="9"/>
    <x v="8"/>
  </r>
  <r>
    <x v="18"/>
    <n v="6825"/>
    <n v="55800"/>
    <n v="25945"/>
    <n v="13403"/>
    <n v="1932"/>
    <n v="103905"/>
    <n v="42190"/>
    <n v="146095"/>
    <n v="7587"/>
    <s v="21"/>
    <n v="7608"/>
    <n v="871"/>
    <n v="718"/>
    <n v="1589"/>
    <n v="52158"/>
    <n v="15628"/>
    <n v="67786"/>
    <n v="43289"/>
    <n v="25823"/>
    <n v="69112"/>
    <x v="9"/>
    <x v="8"/>
  </r>
  <r>
    <x v="0"/>
    <n v="2184"/>
    <n v="7771"/>
    <n v="5166"/>
    <n v="4082"/>
    <n v="597"/>
    <n v="19800"/>
    <n v="4333"/>
    <n v="24133"/>
    <n v="5737"/>
    <s v="14"/>
    <n v="5751"/>
    <n v="550"/>
    <n v="47"/>
    <n v="597"/>
    <n v="7934"/>
    <n v="3263"/>
    <n v="11197"/>
    <n v="5579"/>
    <n v="1009"/>
    <n v="6588"/>
    <x v="10"/>
    <x v="8"/>
  </r>
  <r>
    <x v="1"/>
    <n v="61"/>
    <n v="679"/>
    <n v="319"/>
    <n v="200"/>
    <n v="36"/>
    <n v="1295"/>
    <n v="1557"/>
    <n v="2852"/>
    <n v="25"/>
    <s v="0"/>
    <n v="25"/>
    <n v="0"/>
    <n v="0"/>
    <n v="0"/>
    <n v="541"/>
    <n v="194"/>
    <n v="735"/>
    <n v="729"/>
    <n v="1363"/>
    <n v="2092"/>
    <x v="10"/>
    <x v="8"/>
  </r>
  <r>
    <x v="2"/>
    <n v="109"/>
    <n v="1080"/>
    <n v="355"/>
    <n v="884"/>
    <n v="2"/>
    <n v="2430"/>
    <n v="519"/>
    <n v="2949"/>
    <n v="19"/>
    <s v="0"/>
    <n v="19"/>
    <n v="2"/>
    <n v="0"/>
    <n v="2"/>
    <n v="472"/>
    <n v="319"/>
    <n v="791"/>
    <n v="1937"/>
    <n v="200"/>
    <n v="2137"/>
    <x v="10"/>
    <x v="8"/>
  </r>
  <r>
    <x v="3"/>
    <n v="1611"/>
    <n v="8271"/>
    <n v="7217"/>
    <n v="1757"/>
    <n v="550"/>
    <n v="19406"/>
    <n v="9638"/>
    <n v="29044"/>
    <n v="111"/>
    <s v="2"/>
    <n v="113"/>
    <n v="797"/>
    <n v="778"/>
    <n v="1575"/>
    <n v="12198"/>
    <n v="3154"/>
    <n v="15352"/>
    <n v="6300"/>
    <n v="5704"/>
    <n v="12004"/>
    <x v="10"/>
    <x v="8"/>
  </r>
  <r>
    <x v="4"/>
    <n v="109"/>
    <n v="1427"/>
    <n v="396"/>
    <n v="361"/>
    <n v="19"/>
    <n v="2312"/>
    <n v="704"/>
    <n v="3016"/>
    <n v="44"/>
    <s v="0"/>
    <n v="44"/>
    <n v="3"/>
    <n v="0"/>
    <n v="3"/>
    <n v="1478"/>
    <n v="45"/>
    <n v="1523"/>
    <n v="787"/>
    <n v="659"/>
    <n v="1446"/>
    <x v="10"/>
    <x v="8"/>
  </r>
  <r>
    <x v="5"/>
    <n v="457"/>
    <n v="20289"/>
    <n v="8730"/>
    <n v="2370"/>
    <n v="933"/>
    <n v="32779"/>
    <n v="9539"/>
    <n v="42318"/>
    <n v="31"/>
    <s v="0"/>
    <n v="31"/>
    <n v="21"/>
    <n v="7"/>
    <n v="28"/>
    <n v="14968"/>
    <n v="1201"/>
    <n v="16169"/>
    <n v="17759"/>
    <n v="8331"/>
    <n v="26090"/>
    <x v="10"/>
    <x v="8"/>
  </r>
  <r>
    <x v="25"/>
    <n v="4"/>
    <n v="31"/>
    <n v="2"/>
    <n v="1"/>
    <n v="4"/>
    <n v="42"/>
    <n v="676"/>
    <n v="718"/>
    <n v="2"/>
    <s v="0"/>
    <n v="2"/>
    <n v="0"/>
    <n v="0"/>
    <n v="0"/>
    <n v="14"/>
    <n v="0"/>
    <n v="14"/>
    <n v="26"/>
    <n v="676"/>
    <n v="702"/>
    <x v="10"/>
    <x v="8"/>
  </r>
  <r>
    <x v="6"/>
    <n v="345"/>
    <n v="2892"/>
    <n v="928"/>
    <n v="61"/>
    <n v="18"/>
    <n v="4244"/>
    <n v="294"/>
    <n v="4538"/>
    <n v="35"/>
    <s v="0"/>
    <n v="35"/>
    <n v="0"/>
    <n v="1"/>
    <n v="1"/>
    <n v="3243"/>
    <n v="159"/>
    <n v="3402"/>
    <n v="966"/>
    <n v="134"/>
    <n v="1100"/>
    <x v="10"/>
    <x v="8"/>
  </r>
  <r>
    <x v="7"/>
    <n v="105"/>
    <n v="4073"/>
    <n v="1259"/>
    <n v="892"/>
    <n v="3"/>
    <n v="6332"/>
    <n v="7536"/>
    <n v="13868"/>
    <n v="10"/>
    <s v="0"/>
    <n v="10"/>
    <n v="3"/>
    <n v="5"/>
    <n v="8"/>
    <n v="2843"/>
    <n v="3940"/>
    <n v="6783"/>
    <n v="3476"/>
    <n v="3591"/>
    <n v="7067"/>
    <x v="10"/>
    <x v="8"/>
  </r>
  <r>
    <x v="8"/>
    <n v="21"/>
    <n v="1150"/>
    <n v="513"/>
    <n v="340"/>
    <n v="5"/>
    <n v="2029"/>
    <n v="2798"/>
    <n v="4827"/>
    <n v="14"/>
    <s v="0"/>
    <n v="14"/>
    <n v="5"/>
    <n v="0"/>
    <n v="5"/>
    <n v="562"/>
    <n v="299"/>
    <n v="861"/>
    <n v="1448"/>
    <n v="2499"/>
    <n v="3947"/>
    <x v="10"/>
    <x v="8"/>
  </r>
  <r>
    <x v="9"/>
    <n v="92"/>
    <n v="846"/>
    <n v="1281"/>
    <n v="1481"/>
    <n v="2"/>
    <n v="3702"/>
    <n v="2953"/>
    <n v="6655"/>
    <n v="44"/>
    <s v="0"/>
    <n v="44"/>
    <n v="2"/>
    <n v="0"/>
    <n v="2"/>
    <n v="1881"/>
    <n v="410"/>
    <n v="2291"/>
    <n v="1775"/>
    <n v="2543"/>
    <n v="4318"/>
    <x v="10"/>
    <x v="8"/>
  </r>
  <r>
    <x v="10"/>
    <n v="212"/>
    <n v="1039"/>
    <n v="1323"/>
    <n v="874"/>
    <n v="0"/>
    <n v="3448"/>
    <n v="4613"/>
    <n v="8061"/>
    <n v="105"/>
    <s v="0"/>
    <n v="105"/>
    <n v="0"/>
    <n v="0"/>
    <n v="0"/>
    <n v="2065"/>
    <n v="2090"/>
    <n v="4155"/>
    <n v="1278"/>
    <n v="2523"/>
    <n v="3801"/>
    <x v="10"/>
    <x v="8"/>
  </r>
  <r>
    <x v="11"/>
    <n v="42"/>
    <n v="556"/>
    <n v="214"/>
    <n v="73"/>
    <n v="5"/>
    <n v="890"/>
    <n v="242"/>
    <n v="1132"/>
    <n v="19"/>
    <s v="0"/>
    <n v="19"/>
    <n v="7"/>
    <n v="2"/>
    <n v="9"/>
    <n v="485"/>
    <n v="67"/>
    <n v="552"/>
    <n v="379"/>
    <n v="173"/>
    <n v="552"/>
    <x v="10"/>
    <x v="8"/>
  </r>
  <r>
    <x v="12"/>
    <n v="59"/>
    <n v="514"/>
    <n v="358"/>
    <n v="95"/>
    <n v="109"/>
    <n v="1135"/>
    <n v="461"/>
    <n v="1596"/>
    <n v="15"/>
    <s v="0"/>
    <n v="15"/>
    <n v="5"/>
    <n v="0"/>
    <n v="5"/>
    <n v="796"/>
    <n v="127"/>
    <n v="923"/>
    <n v="319"/>
    <n v="334"/>
    <n v="653"/>
    <x v="10"/>
    <x v="8"/>
  </r>
  <r>
    <x v="13"/>
    <n v="43"/>
    <n v="81"/>
    <n v="64"/>
    <n v="39"/>
    <n v="0"/>
    <n v="227"/>
    <n v="218"/>
    <n v="445"/>
    <n v="47"/>
    <s v="1"/>
    <n v="48"/>
    <n v="0"/>
    <n v="0"/>
    <n v="0"/>
    <n v="177"/>
    <n v="42"/>
    <n v="219"/>
    <n v="3"/>
    <n v="175"/>
    <n v="178"/>
    <x v="10"/>
    <x v="8"/>
  </r>
  <r>
    <x v="14"/>
    <n v="199"/>
    <n v="381"/>
    <n v="39"/>
    <n v="43"/>
    <n v="4"/>
    <n v="666"/>
    <n v="111"/>
    <n v="777"/>
    <n v="44"/>
    <s v="0"/>
    <n v="44"/>
    <n v="0"/>
    <n v="0"/>
    <n v="0"/>
    <n v="568"/>
    <n v="97"/>
    <n v="665"/>
    <n v="54"/>
    <n v="14"/>
    <n v="68"/>
    <x v="10"/>
    <x v="8"/>
  </r>
  <r>
    <x v="15"/>
    <n v="77"/>
    <n v="47"/>
    <n v="29"/>
    <n v="1"/>
    <n v="9"/>
    <n v="163"/>
    <n v="13"/>
    <n v="176"/>
    <n v="1"/>
    <s v="0"/>
    <n v="1"/>
    <n v="2"/>
    <n v="1"/>
    <n v="3"/>
    <n v="146"/>
    <n v="12"/>
    <n v="158"/>
    <n v="14"/>
    <n v="0"/>
    <n v="14"/>
    <x v="10"/>
    <x v="8"/>
  </r>
  <r>
    <x v="16"/>
    <n v="41"/>
    <n v="37"/>
    <n v="33"/>
    <n v="30"/>
    <n v="6"/>
    <n v="147"/>
    <n v="5"/>
    <n v="152"/>
    <n v="60"/>
    <s v="1"/>
    <n v="61"/>
    <n v="8"/>
    <n v="0"/>
    <n v="8"/>
    <n v="70"/>
    <n v="4"/>
    <n v="74"/>
    <n v="9"/>
    <n v="0"/>
    <n v="9"/>
    <x v="10"/>
    <x v="8"/>
  </r>
  <r>
    <x v="17"/>
    <n v="62"/>
    <n v="76"/>
    <n v="63"/>
    <n v="49"/>
    <n v="21"/>
    <n v="271"/>
    <n v="23"/>
    <n v="294"/>
    <n v="116"/>
    <s v="3"/>
    <n v="119"/>
    <n v="2"/>
    <n v="1"/>
    <n v="3"/>
    <n v="121"/>
    <n v="12"/>
    <n v="133"/>
    <n v="32"/>
    <n v="7"/>
    <n v="39"/>
    <x v="10"/>
    <x v="8"/>
  </r>
  <r>
    <x v="18"/>
    <n v="5833"/>
    <n v="51240"/>
    <n v="28289"/>
    <n v="13633"/>
    <n v="2323"/>
    <n v="101318"/>
    <n v="46233"/>
    <n v="147551"/>
    <n v="6479"/>
    <s v="21"/>
    <n v="6500"/>
    <n v="1407"/>
    <n v="842"/>
    <n v="2249"/>
    <n v="50562"/>
    <n v="15435"/>
    <n v="65997"/>
    <n v="42870"/>
    <n v="29935"/>
    <n v="72805"/>
    <x v="10"/>
    <x v="8"/>
  </r>
  <r>
    <x v="0"/>
    <n v="2769"/>
    <n v="8065"/>
    <n v="4734"/>
    <n v="3609"/>
    <n v="471"/>
    <n v="19648"/>
    <n v="4301"/>
    <n v="23949"/>
    <n v="6252"/>
    <s v="20"/>
    <n v="6272"/>
    <n v="594"/>
    <n v="27"/>
    <n v="621"/>
    <n v="6318"/>
    <n v="3590"/>
    <n v="9908"/>
    <n v="6484"/>
    <n v="664"/>
    <n v="7148"/>
    <x v="11"/>
    <x v="8"/>
  </r>
  <r>
    <x v="1"/>
    <n v="51"/>
    <n v="914"/>
    <n v="442"/>
    <n v="189"/>
    <n v="14"/>
    <n v="1610"/>
    <n v="1988"/>
    <n v="3598"/>
    <n v="23"/>
    <s v="0"/>
    <n v="23"/>
    <n v="3"/>
    <n v="0"/>
    <n v="3"/>
    <n v="667"/>
    <n v="223"/>
    <n v="890"/>
    <n v="917"/>
    <n v="1765"/>
    <n v="2682"/>
    <x v="11"/>
    <x v="8"/>
  </r>
  <r>
    <x v="2"/>
    <n v="107"/>
    <n v="1317"/>
    <n v="576"/>
    <n v="882"/>
    <n v="3"/>
    <n v="2885"/>
    <n v="1001"/>
    <n v="3886"/>
    <n v="4"/>
    <s v="0"/>
    <n v="4"/>
    <n v="7"/>
    <n v="0"/>
    <n v="7"/>
    <n v="514"/>
    <n v="106"/>
    <n v="620"/>
    <n v="2360"/>
    <n v="895"/>
    <n v="3255"/>
    <x v="11"/>
    <x v="8"/>
  </r>
  <r>
    <x v="3"/>
    <n v="1008"/>
    <n v="7306"/>
    <n v="5545"/>
    <n v="1490"/>
    <n v="564"/>
    <n v="15913"/>
    <n v="11223"/>
    <n v="27136"/>
    <n v="173"/>
    <s v="0"/>
    <n v="173"/>
    <n v="698"/>
    <n v="808"/>
    <n v="1506"/>
    <n v="10239"/>
    <n v="3010"/>
    <n v="13249"/>
    <n v="4803"/>
    <n v="7405"/>
    <n v="12208"/>
    <x v="11"/>
    <x v="8"/>
  </r>
  <r>
    <x v="4"/>
    <n v="335"/>
    <n v="1430"/>
    <n v="1217"/>
    <n v="836"/>
    <n v="38"/>
    <n v="3856"/>
    <n v="1009"/>
    <n v="4865"/>
    <n v="65"/>
    <s v="1"/>
    <n v="66"/>
    <n v="7"/>
    <n v="4"/>
    <n v="11"/>
    <n v="2289"/>
    <n v="44"/>
    <n v="2333"/>
    <n v="1495"/>
    <n v="960"/>
    <n v="2455"/>
    <x v="11"/>
    <x v="8"/>
  </r>
  <r>
    <x v="5"/>
    <n v="513"/>
    <n v="17830"/>
    <n v="10786"/>
    <n v="1960"/>
    <n v="938"/>
    <n v="32027"/>
    <n v="11788"/>
    <n v="43815"/>
    <n v="95"/>
    <s v="1"/>
    <n v="96"/>
    <n v="38"/>
    <n v="5"/>
    <n v="43"/>
    <n v="14520"/>
    <n v="1186"/>
    <n v="15706"/>
    <n v="17374"/>
    <n v="10596"/>
    <n v="27970"/>
    <x v="11"/>
    <x v="8"/>
  </r>
  <r>
    <x v="25"/>
    <n v="3"/>
    <n v="34"/>
    <n v="19"/>
    <n v="3"/>
    <n v="0"/>
    <n v="59"/>
    <n v="359"/>
    <n v="418"/>
    <n v="5"/>
    <s v="0"/>
    <n v="5"/>
    <n v="0"/>
    <n v="0"/>
    <n v="0"/>
    <n v="22"/>
    <n v="0"/>
    <n v="22"/>
    <n v="32"/>
    <n v="359"/>
    <n v="391"/>
    <x v="11"/>
    <x v="8"/>
  </r>
  <r>
    <x v="6"/>
    <n v="656"/>
    <n v="4540"/>
    <n v="1496"/>
    <n v="280"/>
    <n v="13"/>
    <n v="6985"/>
    <n v="1383"/>
    <n v="8368"/>
    <n v="50"/>
    <s v="0"/>
    <n v="50"/>
    <n v="4"/>
    <n v="2"/>
    <n v="6"/>
    <n v="5430"/>
    <n v="566"/>
    <n v="5996"/>
    <n v="1501"/>
    <n v="815"/>
    <n v="2316"/>
    <x v="11"/>
    <x v="8"/>
  </r>
  <r>
    <x v="7"/>
    <n v="62"/>
    <n v="5117"/>
    <n v="1221"/>
    <n v="903"/>
    <n v="61"/>
    <n v="7364"/>
    <n v="11492"/>
    <n v="18856"/>
    <n v="11"/>
    <s v="0"/>
    <n v="11"/>
    <n v="0"/>
    <n v="2"/>
    <n v="2"/>
    <n v="2749"/>
    <n v="4753"/>
    <n v="7502"/>
    <n v="4604"/>
    <n v="6737"/>
    <n v="11341"/>
    <x v="11"/>
    <x v="8"/>
  </r>
  <r>
    <x v="8"/>
    <n v="13"/>
    <n v="1297"/>
    <n v="301"/>
    <n v="445"/>
    <n v="1"/>
    <n v="2057"/>
    <n v="4044"/>
    <n v="6101"/>
    <n v="0"/>
    <s v="0"/>
    <n v="0"/>
    <n v="1"/>
    <n v="0"/>
    <n v="1"/>
    <n v="487"/>
    <n v="355"/>
    <n v="842"/>
    <n v="1569"/>
    <n v="3689"/>
    <n v="5258"/>
    <x v="11"/>
    <x v="8"/>
  </r>
  <r>
    <x v="9"/>
    <n v="40"/>
    <n v="687"/>
    <n v="1129"/>
    <n v="1647"/>
    <n v="0"/>
    <n v="3503"/>
    <n v="4101"/>
    <n v="7604"/>
    <n v="12"/>
    <s v="0"/>
    <n v="12"/>
    <n v="0"/>
    <n v="0"/>
    <n v="0"/>
    <n v="1851"/>
    <n v="443"/>
    <n v="2294"/>
    <n v="1640"/>
    <n v="3658"/>
    <n v="5298"/>
    <x v="11"/>
    <x v="8"/>
  </r>
  <r>
    <x v="10"/>
    <n v="181"/>
    <n v="1327"/>
    <n v="1433"/>
    <n v="1188"/>
    <n v="0"/>
    <n v="4129"/>
    <n v="5385"/>
    <n v="9514"/>
    <n v="153"/>
    <s v="0"/>
    <n v="153"/>
    <n v="0"/>
    <n v="0"/>
    <n v="0"/>
    <n v="1992"/>
    <n v="2454"/>
    <n v="4446"/>
    <n v="1984"/>
    <n v="2931"/>
    <n v="4915"/>
    <x v="11"/>
    <x v="8"/>
  </r>
  <r>
    <x v="11"/>
    <n v="59"/>
    <n v="408"/>
    <n v="304"/>
    <n v="76"/>
    <n v="5"/>
    <n v="852"/>
    <n v="151"/>
    <n v="1003"/>
    <n v="23"/>
    <s v="0"/>
    <n v="23"/>
    <n v="4"/>
    <n v="8"/>
    <n v="12"/>
    <n v="524"/>
    <n v="44"/>
    <n v="568"/>
    <n v="301"/>
    <n v="99"/>
    <n v="400"/>
    <x v="11"/>
    <x v="8"/>
  </r>
  <r>
    <x v="12"/>
    <n v="66"/>
    <n v="526"/>
    <n v="282"/>
    <n v="140"/>
    <n v="13"/>
    <n v="1027"/>
    <n v="604"/>
    <n v="1631"/>
    <n v="10"/>
    <s v="0"/>
    <n v="10"/>
    <n v="10"/>
    <n v="0"/>
    <n v="10"/>
    <n v="549"/>
    <n v="108"/>
    <n v="657"/>
    <n v="458"/>
    <n v="496"/>
    <n v="954"/>
    <x v="11"/>
    <x v="8"/>
  </r>
  <r>
    <x v="13"/>
    <n v="11"/>
    <n v="189"/>
    <n v="125"/>
    <n v="146"/>
    <n v="5"/>
    <n v="476"/>
    <n v="167"/>
    <n v="643"/>
    <n v="32"/>
    <s v="0"/>
    <n v="32"/>
    <n v="0"/>
    <n v="0"/>
    <n v="0"/>
    <n v="282"/>
    <n v="62"/>
    <n v="344"/>
    <n v="162"/>
    <n v="105"/>
    <n v="267"/>
    <x v="11"/>
    <x v="8"/>
  </r>
  <r>
    <x v="14"/>
    <n v="143"/>
    <n v="221"/>
    <n v="75"/>
    <n v="28"/>
    <n v="12"/>
    <n v="479"/>
    <n v="127"/>
    <n v="606"/>
    <n v="53"/>
    <s v="3"/>
    <n v="56"/>
    <n v="1"/>
    <n v="0"/>
    <n v="1"/>
    <n v="355"/>
    <n v="99"/>
    <n v="454"/>
    <n v="70"/>
    <n v="25"/>
    <n v="95"/>
    <x v="11"/>
    <x v="8"/>
  </r>
  <r>
    <x v="15"/>
    <n v="47"/>
    <n v="65"/>
    <n v="64"/>
    <n v="9"/>
    <n v="0"/>
    <n v="185"/>
    <n v="165"/>
    <n v="350"/>
    <n v="11"/>
    <s v="0"/>
    <n v="11"/>
    <n v="0"/>
    <n v="0"/>
    <n v="0"/>
    <n v="131"/>
    <n v="165"/>
    <n v="296"/>
    <n v="43"/>
    <n v="0"/>
    <n v="43"/>
    <x v="11"/>
    <x v="8"/>
  </r>
  <r>
    <x v="16"/>
    <n v="36"/>
    <n v="40"/>
    <n v="63"/>
    <n v="30"/>
    <n v="0"/>
    <n v="169"/>
    <n v="5"/>
    <n v="174"/>
    <n v="65"/>
    <s v="3"/>
    <n v="68"/>
    <n v="4"/>
    <n v="2"/>
    <n v="6"/>
    <n v="89"/>
    <n v="0"/>
    <n v="89"/>
    <n v="11"/>
    <n v="0"/>
    <n v="11"/>
    <x v="11"/>
    <x v="8"/>
  </r>
  <r>
    <x v="17"/>
    <n v="58"/>
    <n v="97"/>
    <n v="69"/>
    <n v="100"/>
    <n v="0"/>
    <n v="324"/>
    <n v="76"/>
    <n v="400"/>
    <n v="140"/>
    <s v="0"/>
    <n v="140"/>
    <n v="0"/>
    <n v="2"/>
    <n v="2"/>
    <n v="129"/>
    <n v="20"/>
    <n v="149"/>
    <n v="55"/>
    <n v="54"/>
    <n v="109"/>
    <x v="11"/>
    <x v="8"/>
  </r>
  <r>
    <x v="18"/>
    <n v="6158"/>
    <n v="51410"/>
    <n v="29881"/>
    <n v="13961"/>
    <n v="2138"/>
    <n v="103548"/>
    <n v="59369"/>
    <n v="162917"/>
    <n v="7177"/>
    <s v="28"/>
    <n v="7205"/>
    <n v="1371"/>
    <n v="860"/>
    <n v="2231"/>
    <n v="49137"/>
    <n v="17228"/>
    <n v="66365"/>
    <n v="45863"/>
    <n v="41253"/>
    <n v="87116"/>
    <x v="11"/>
    <x v="8"/>
  </r>
  <r>
    <x v="0"/>
    <n v="1826"/>
    <n v="5585"/>
    <n v="4192"/>
    <n v="4604"/>
    <n v="598"/>
    <n v="16805"/>
    <n v="2804"/>
    <n v="19609"/>
    <n v="6472"/>
    <s v="11"/>
    <n v="6483"/>
    <n v="508"/>
    <n v="38"/>
    <n v="546"/>
    <n v="4648"/>
    <n v="2198"/>
    <n v="6846"/>
    <n v="5177"/>
    <n v="557"/>
    <n v="5734"/>
    <x v="0"/>
    <x v="9"/>
  </r>
  <r>
    <x v="1"/>
    <n v="108"/>
    <n v="880"/>
    <n v="520"/>
    <n v="173"/>
    <n v="15"/>
    <n v="1696"/>
    <n v="2392"/>
    <n v="4088"/>
    <n v="38"/>
    <s v="0"/>
    <n v="38"/>
    <n v="6"/>
    <n v="1"/>
    <n v="7"/>
    <n v="659"/>
    <n v="408"/>
    <n v="1067"/>
    <n v="993"/>
    <n v="1983"/>
    <n v="2976"/>
    <x v="0"/>
    <x v="9"/>
  </r>
  <r>
    <x v="2"/>
    <n v="223"/>
    <n v="1767"/>
    <n v="737"/>
    <n v="894"/>
    <n v="1"/>
    <n v="3622"/>
    <n v="1152"/>
    <n v="4774"/>
    <n v="3"/>
    <s v="0"/>
    <n v="3"/>
    <n v="0"/>
    <n v="1"/>
    <n v="1"/>
    <n v="819"/>
    <n v="146"/>
    <n v="965"/>
    <n v="2800"/>
    <n v="1005"/>
    <n v="3805"/>
    <x v="0"/>
    <x v="9"/>
  </r>
  <r>
    <x v="3"/>
    <n v="1262"/>
    <n v="9445"/>
    <n v="6086"/>
    <n v="1388"/>
    <n v="384"/>
    <n v="18565"/>
    <n v="12364"/>
    <n v="30929"/>
    <n v="136"/>
    <s v="0"/>
    <n v="136"/>
    <n v="918"/>
    <n v="698"/>
    <n v="1616"/>
    <n v="12399"/>
    <n v="3622"/>
    <n v="16021"/>
    <n v="5112"/>
    <n v="8044"/>
    <n v="13156"/>
    <x v="0"/>
    <x v="9"/>
  </r>
  <r>
    <x v="4"/>
    <n v="138"/>
    <n v="1945"/>
    <n v="1348"/>
    <n v="452"/>
    <n v="15"/>
    <n v="3898"/>
    <n v="542"/>
    <n v="4440"/>
    <n v="51"/>
    <s v="0"/>
    <n v="51"/>
    <n v="11"/>
    <n v="4"/>
    <n v="15"/>
    <n v="2565"/>
    <n v="58"/>
    <n v="2623"/>
    <n v="1271"/>
    <n v="480"/>
    <n v="1751"/>
    <x v="0"/>
    <x v="9"/>
  </r>
  <r>
    <x v="5"/>
    <n v="725"/>
    <n v="21015"/>
    <n v="9525"/>
    <n v="1360"/>
    <n v="242"/>
    <n v="32867"/>
    <n v="10702"/>
    <n v="43569"/>
    <n v="64"/>
    <s v="0"/>
    <n v="64"/>
    <n v="28"/>
    <n v="11"/>
    <n v="39"/>
    <n v="13946"/>
    <n v="1679"/>
    <n v="15625"/>
    <n v="18829"/>
    <n v="9012"/>
    <n v="27841"/>
    <x v="0"/>
    <x v="9"/>
  </r>
  <r>
    <x v="25"/>
    <n v="10"/>
    <n v="89"/>
    <n v="18"/>
    <n v="2"/>
    <n v="1"/>
    <n v="120"/>
    <n v="394"/>
    <n v="514"/>
    <n v="4"/>
    <s v="0"/>
    <n v="4"/>
    <n v="0"/>
    <n v="0"/>
    <n v="0"/>
    <n v="16"/>
    <n v="8"/>
    <n v="24"/>
    <n v="100"/>
    <n v="386"/>
    <n v="486"/>
    <x v="0"/>
    <x v="9"/>
  </r>
  <r>
    <x v="6"/>
    <n v="628"/>
    <n v="4626"/>
    <n v="2016"/>
    <n v="303"/>
    <n v="9"/>
    <n v="7582"/>
    <n v="951"/>
    <n v="8533"/>
    <n v="53"/>
    <s v="7"/>
    <n v="60"/>
    <n v="9"/>
    <n v="6"/>
    <n v="15"/>
    <n v="5890"/>
    <n v="344"/>
    <n v="6234"/>
    <n v="1630"/>
    <n v="594"/>
    <n v="2224"/>
    <x v="0"/>
    <x v="9"/>
  </r>
  <r>
    <x v="7"/>
    <n v="60"/>
    <n v="2715"/>
    <n v="1272"/>
    <n v="831"/>
    <n v="287"/>
    <n v="5165"/>
    <n v="9024"/>
    <n v="14189"/>
    <n v="24"/>
    <s v="0"/>
    <n v="24"/>
    <n v="6"/>
    <n v="5"/>
    <n v="11"/>
    <n v="2438"/>
    <n v="4241"/>
    <n v="6679"/>
    <n v="2697"/>
    <n v="4778"/>
    <n v="7475"/>
    <x v="0"/>
    <x v="9"/>
  </r>
  <r>
    <x v="8"/>
    <n v="69"/>
    <n v="1397"/>
    <n v="193"/>
    <n v="365"/>
    <n v="173"/>
    <n v="2197"/>
    <n v="2532"/>
    <n v="4729"/>
    <n v="11"/>
    <s v="0"/>
    <n v="11"/>
    <n v="3"/>
    <n v="2"/>
    <n v="5"/>
    <n v="598"/>
    <n v="346"/>
    <n v="944"/>
    <n v="1585"/>
    <n v="2184"/>
    <n v="3769"/>
    <x v="0"/>
    <x v="9"/>
  </r>
  <r>
    <x v="9"/>
    <n v="85"/>
    <n v="1278"/>
    <n v="760"/>
    <n v="1656"/>
    <n v="148"/>
    <n v="3927"/>
    <n v="3945"/>
    <n v="7872"/>
    <n v="32"/>
    <s v="0"/>
    <n v="32"/>
    <n v="0"/>
    <n v="0"/>
    <n v="0"/>
    <n v="1795"/>
    <n v="1180"/>
    <n v="2975"/>
    <n v="2100"/>
    <n v="2765"/>
    <n v="4865"/>
    <x v="0"/>
    <x v="9"/>
  </r>
  <r>
    <x v="10"/>
    <n v="159"/>
    <n v="2264"/>
    <n v="1378"/>
    <n v="1435"/>
    <n v="375"/>
    <n v="5611"/>
    <n v="6577"/>
    <n v="12188"/>
    <n v="98"/>
    <s v="0"/>
    <n v="98"/>
    <n v="0"/>
    <n v="0"/>
    <n v="0"/>
    <n v="2608"/>
    <n v="2763"/>
    <n v="5371"/>
    <n v="2905"/>
    <n v="3814"/>
    <n v="6719"/>
    <x v="0"/>
    <x v="9"/>
  </r>
  <r>
    <x v="11"/>
    <n v="61"/>
    <n v="584"/>
    <n v="301"/>
    <n v="27"/>
    <n v="23"/>
    <n v="996"/>
    <n v="148"/>
    <n v="1144"/>
    <n v="29"/>
    <s v="0"/>
    <n v="29"/>
    <n v="0"/>
    <n v="6"/>
    <n v="6"/>
    <n v="491"/>
    <n v="31"/>
    <n v="522"/>
    <n v="476"/>
    <n v="111"/>
    <n v="587"/>
    <x v="0"/>
    <x v="9"/>
  </r>
  <r>
    <x v="12"/>
    <n v="52"/>
    <n v="503"/>
    <n v="261"/>
    <n v="156"/>
    <n v="10"/>
    <n v="982"/>
    <n v="500"/>
    <n v="1482"/>
    <n v="14"/>
    <s v="0"/>
    <n v="14"/>
    <n v="13"/>
    <n v="8"/>
    <n v="21"/>
    <n v="708"/>
    <n v="163"/>
    <n v="871"/>
    <n v="247"/>
    <n v="329"/>
    <n v="576"/>
    <x v="0"/>
    <x v="9"/>
  </r>
  <r>
    <x v="13"/>
    <n v="2"/>
    <n v="240"/>
    <n v="76"/>
    <n v="105"/>
    <n v="1"/>
    <n v="424"/>
    <n v="230"/>
    <n v="654"/>
    <n v="102"/>
    <s v="0"/>
    <n v="102"/>
    <n v="2"/>
    <n v="0"/>
    <n v="2"/>
    <n v="255"/>
    <n v="88"/>
    <n v="343"/>
    <n v="65"/>
    <n v="142"/>
    <n v="207"/>
    <x v="0"/>
    <x v="9"/>
  </r>
  <r>
    <x v="14"/>
    <n v="177"/>
    <n v="445"/>
    <n v="178"/>
    <n v="31"/>
    <n v="3"/>
    <n v="834"/>
    <n v="464"/>
    <n v="1298"/>
    <n v="44"/>
    <s v="2"/>
    <n v="46"/>
    <n v="0"/>
    <n v="3"/>
    <n v="3"/>
    <n v="680"/>
    <n v="431"/>
    <n v="1111"/>
    <n v="110"/>
    <n v="28"/>
    <n v="138"/>
    <x v="0"/>
    <x v="9"/>
  </r>
  <r>
    <x v="15"/>
    <n v="34"/>
    <n v="128"/>
    <n v="62"/>
    <n v="21"/>
    <n v="0"/>
    <n v="245"/>
    <n v="88"/>
    <n v="333"/>
    <n v="13"/>
    <s v="0"/>
    <n v="13"/>
    <n v="0"/>
    <n v="2"/>
    <n v="2"/>
    <n v="148"/>
    <n v="80"/>
    <n v="228"/>
    <n v="84"/>
    <n v="6"/>
    <n v="90"/>
    <x v="0"/>
    <x v="9"/>
  </r>
  <r>
    <x v="16"/>
    <n v="21"/>
    <n v="49"/>
    <n v="40"/>
    <n v="35"/>
    <n v="5"/>
    <n v="150"/>
    <n v="0"/>
    <n v="150"/>
    <n v="47"/>
    <s v="0"/>
    <n v="47"/>
    <n v="8"/>
    <n v="0"/>
    <n v="8"/>
    <n v="79"/>
    <n v="0"/>
    <n v="79"/>
    <n v="16"/>
    <n v="0"/>
    <n v="16"/>
    <x v="0"/>
    <x v="9"/>
  </r>
  <r>
    <x v="17"/>
    <n v="118"/>
    <n v="87"/>
    <n v="79"/>
    <n v="53"/>
    <n v="6"/>
    <n v="343"/>
    <n v="8"/>
    <n v="351"/>
    <n v="112"/>
    <s v="0"/>
    <n v="112"/>
    <n v="8"/>
    <n v="8"/>
    <n v="16"/>
    <n v="170"/>
    <n v="0"/>
    <n v="170"/>
    <n v="53"/>
    <n v="0"/>
    <n v="53"/>
    <x v="0"/>
    <x v="9"/>
  </r>
  <r>
    <x v="18"/>
    <n v="5758"/>
    <n v="55042"/>
    <n v="29042"/>
    <n v="13891"/>
    <n v="2296"/>
    <n v="106029"/>
    <n v="54817"/>
    <n v="160846"/>
    <n v="7347"/>
    <s v="20"/>
    <n v="7367"/>
    <n v="1520"/>
    <n v="793"/>
    <n v="2313"/>
    <n v="50912"/>
    <n v="17786"/>
    <n v="68698"/>
    <n v="46250"/>
    <n v="36218"/>
    <n v="82468"/>
    <x v="0"/>
    <x v="9"/>
  </r>
  <r>
    <x v="0"/>
    <n v="1844"/>
    <n v="5261"/>
    <n v="4010"/>
    <n v="4005"/>
    <n v="387"/>
    <n v="15507"/>
    <n v="2775"/>
    <n v="18282"/>
    <n v="5424"/>
    <s v="19"/>
    <n v="5443"/>
    <n v="403"/>
    <n v="74"/>
    <n v="477"/>
    <n v="5594"/>
    <n v="2217"/>
    <n v="7811"/>
    <n v="4086"/>
    <n v="465"/>
    <n v="4551"/>
    <x v="1"/>
    <x v="9"/>
  </r>
  <r>
    <x v="1"/>
    <n v="117"/>
    <n v="988"/>
    <n v="416"/>
    <n v="188"/>
    <n v="38"/>
    <n v="1747"/>
    <n v="2111"/>
    <n v="3858"/>
    <n v="24"/>
    <s v="0"/>
    <n v="24"/>
    <n v="26"/>
    <n v="3"/>
    <n v="29"/>
    <n v="678"/>
    <n v="304"/>
    <n v="982"/>
    <n v="1019"/>
    <n v="1804"/>
    <n v="2823"/>
    <x v="1"/>
    <x v="9"/>
  </r>
  <r>
    <x v="2"/>
    <n v="148"/>
    <n v="1614"/>
    <n v="535"/>
    <n v="1352"/>
    <n v="6"/>
    <n v="3655"/>
    <n v="954"/>
    <n v="4609"/>
    <n v="6"/>
    <s v="0"/>
    <n v="6"/>
    <n v="1"/>
    <n v="6"/>
    <n v="7"/>
    <n v="772"/>
    <n v="98"/>
    <n v="870"/>
    <n v="2876"/>
    <n v="850"/>
    <n v="3726"/>
    <x v="1"/>
    <x v="9"/>
  </r>
  <r>
    <x v="3"/>
    <n v="1278"/>
    <n v="7907"/>
    <n v="4831"/>
    <n v="1209"/>
    <n v="383"/>
    <n v="15608"/>
    <n v="9287"/>
    <n v="24895"/>
    <n v="133"/>
    <s v="0"/>
    <n v="133"/>
    <n v="657"/>
    <n v="569"/>
    <n v="1226"/>
    <n v="10528"/>
    <n v="2259"/>
    <n v="12787"/>
    <n v="4290"/>
    <n v="6459"/>
    <n v="10749"/>
    <x v="1"/>
    <x v="9"/>
  </r>
  <r>
    <x v="4"/>
    <n v="192"/>
    <n v="2503"/>
    <n v="1851"/>
    <n v="1063"/>
    <n v="21"/>
    <n v="5630"/>
    <n v="1305"/>
    <n v="6935"/>
    <n v="111"/>
    <s v="0"/>
    <n v="111"/>
    <n v="176"/>
    <n v="66"/>
    <n v="242"/>
    <n v="3137"/>
    <n v="66"/>
    <n v="3203"/>
    <n v="2206"/>
    <n v="1173"/>
    <n v="3379"/>
    <x v="1"/>
    <x v="9"/>
  </r>
  <r>
    <x v="5"/>
    <n v="646"/>
    <n v="18323"/>
    <n v="9614"/>
    <n v="1007"/>
    <n v="296"/>
    <n v="29886"/>
    <n v="11007"/>
    <n v="40893"/>
    <n v="43"/>
    <s v="0"/>
    <n v="43"/>
    <n v="12"/>
    <n v="4"/>
    <n v="16"/>
    <n v="11850"/>
    <n v="1371"/>
    <n v="13221"/>
    <n v="17981"/>
    <n v="9632"/>
    <n v="27613"/>
    <x v="1"/>
    <x v="9"/>
  </r>
  <r>
    <x v="25"/>
    <n v="11"/>
    <n v="76"/>
    <n v="498"/>
    <n v="5"/>
    <n v="0"/>
    <n v="590"/>
    <n v="287"/>
    <n v="877"/>
    <n v="3"/>
    <s v="0"/>
    <n v="3"/>
    <n v="0"/>
    <n v="0"/>
    <n v="0"/>
    <n v="506"/>
    <n v="0"/>
    <n v="506"/>
    <n v="81"/>
    <n v="287"/>
    <n v="368"/>
    <x v="1"/>
    <x v="9"/>
  </r>
  <r>
    <x v="6"/>
    <n v="370"/>
    <n v="4218"/>
    <n v="1230"/>
    <n v="229"/>
    <n v="2"/>
    <n v="6049"/>
    <n v="896"/>
    <n v="6945"/>
    <n v="41"/>
    <s v="2"/>
    <n v="43"/>
    <n v="6"/>
    <n v="1"/>
    <n v="7"/>
    <n v="4335"/>
    <n v="272"/>
    <n v="4607"/>
    <n v="1667"/>
    <n v="621"/>
    <n v="2288"/>
    <x v="1"/>
    <x v="9"/>
  </r>
  <r>
    <x v="7"/>
    <n v="57"/>
    <n v="3109"/>
    <n v="955"/>
    <n v="841"/>
    <n v="75"/>
    <n v="5037"/>
    <n v="8136"/>
    <n v="13173"/>
    <n v="21"/>
    <s v="0"/>
    <n v="21"/>
    <n v="4"/>
    <n v="0"/>
    <n v="4"/>
    <n v="2409"/>
    <n v="3551"/>
    <n v="5960"/>
    <n v="2603"/>
    <n v="4585"/>
    <n v="7188"/>
    <x v="1"/>
    <x v="9"/>
  </r>
  <r>
    <x v="8"/>
    <n v="23"/>
    <n v="1277"/>
    <n v="122"/>
    <n v="438"/>
    <n v="251"/>
    <n v="2111"/>
    <n v="2778"/>
    <n v="4889"/>
    <n v="26"/>
    <s v="0"/>
    <n v="26"/>
    <n v="0"/>
    <n v="0"/>
    <n v="0"/>
    <n v="533"/>
    <n v="370"/>
    <n v="903"/>
    <n v="1552"/>
    <n v="2408"/>
    <n v="3960"/>
    <x v="1"/>
    <x v="9"/>
  </r>
  <r>
    <x v="9"/>
    <n v="70"/>
    <n v="1636"/>
    <n v="574"/>
    <n v="1476"/>
    <n v="97"/>
    <n v="3853"/>
    <n v="3910"/>
    <n v="7763"/>
    <n v="3"/>
    <s v="0"/>
    <n v="3"/>
    <n v="0"/>
    <n v="0"/>
    <n v="0"/>
    <n v="1305"/>
    <n v="820"/>
    <n v="2125"/>
    <n v="2545"/>
    <n v="3090"/>
    <n v="5635"/>
    <x v="1"/>
    <x v="9"/>
  </r>
  <r>
    <x v="10"/>
    <n v="211"/>
    <n v="1676"/>
    <n v="975"/>
    <n v="1247"/>
    <n v="287"/>
    <n v="4396"/>
    <n v="5404"/>
    <n v="9800"/>
    <n v="134"/>
    <s v="0"/>
    <n v="134"/>
    <n v="0"/>
    <n v="0"/>
    <n v="0"/>
    <n v="2148"/>
    <n v="2428"/>
    <n v="4576"/>
    <n v="2114"/>
    <n v="2976"/>
    <n v="5090"/>
    <x v="1"/>
    <x v="9"/>
  </r>
  <r>
    <x v="11"/>
    <n v="47"/>
    <n v="489"/>
    <n v="250"/>
    <n v="80"/>
    <n v="1"/>
    <n v="867"/>
    <n v="125"/>
    <n v="992"/>
    <n v="24"/>
    <s v="0"/>
    <n v="24"/>
    <n v="1"/>
    <n v="1"/>
    <n v="2"/>
    <n v="469"/>
    <n v="16"/>
    <n v="485"/>
    <n v="373"/>
    <n v="108"/>
    <n v="481"/>
    <x v="1"/>
    <x v="9"/>
  </r>
  <r>
    <x v="12"/>
    <n v="55"/>
    <n v="501"/>
    <n v="297"/>
    <n v="95"/>
    <n v="0"/>
    <n v="948"/>
    <n v="483"/>
    <n v="1431"/>
    <n v="19"/>
    <s v="0"/>
    <n v="19"/>
    <n v="12"/>
    <n v="16"/>
    <n v="28"/>
    <n v="631"/>
    <n v="128"/>
    <n v="759"/>
    <n v="286"/>
    <n v="339"/>
    <n v="625"/>
    <x v="1"/>
    <x v="9"/>
  </r>
  <r>
    <x v="13"/>
    <n v="15"/>
    <n v="88"/>
    <n v="49"/>
    <n v="43"/>
    <n v="1"/>
    <n v="196"/>
    <n v="125"/>
    <n v="321"/>
    <n v="44"/>
    <s v="0"/>
    <n v="44"/>
    <n v="0"/>
    <n v="0"/>
    <n v="0"/>
    <n v="142"/>
    <n v="58"/>
    <n v="200"/>
    <n v="10"/>
    <n v="67"/>
    <n v="77"/>
    <x v="1"/>
    <x v="9"/>
  </r>
  <r>
    <x v="14"/>
    <n v="197"/>
    <n v="383"/>
    <n v="57"/>
    <n v="31"/>
    <n v="3"/>
    <n v="671"/>
    <n v="400"/>
    <n v="1071"/>
    <n v="35"/>
    <s v="0"/>
    <n v="35"/>
    <n v="2"/>
    <n v="0"/>
    <n v="2"/>
    <n v="558"/>
    <n v="391"/>
    <n v="949"/>
    <n v="76"/>
    <n v="9"/>
    <n v="85"/>
    <x v="1"/>
    <x v="9"/>
  </r>
  <r>
    <x v="15"/>
    <n v="79"/>
    <n v="383"/>
    <n v="227"/>
    <n v="9"/>
    <n v="0"/>
    <n v="698"/>
    <n v="316"/>
    <n v="1014"/>
    <n v="3"/>
    <s v="0"/>
    <n v="3"/>
    <n v="0"/>
    <n v="0"/>
    <n v="0"/>
    <n v="487"/>
    <n v="301"/>
    <n v="788"/>
    <n v="208"/>
    <n v="15"/>
    <n v="223"/>
    <x v="1"/>
    <x v="9"/>
  </r>
  <r>
    <x v="16"/>
    <n v="20"/>
    <n v="24"/>
    <n v="55"/>
    <n v="43"/>
    <n v="3"/>
    <n v="145"/>
    <n v="8"/>
    <n v="153"/>
    <n v="57"/>
    <s v="0"/>
    <n v="57"/>
    <n v="11"/>
    <n v="2"/>
    <n v="13"/>
    <n v="67"/>
    <n v="6"/>
    <n v="73"/>
    <n v="10"/>
    <n v="0"/>
    <n v="10"/>
    <x v="1"/>
    <x v="9"/>
  </r>
  <r>
    <x v="17"/>
    <n v="45"/>
    <n v="42"/>
    <n v="66"/>
    <n v="89"/>
    <n v="0"/>
    <n v="242"/>
    <n v="28"/>
    <n v="270"/>
    <n v="115"/>
    <s v="0"/>
    <n v="115"/>
    <n v="0"/>
    <n v="2"/>
    <n v="2"/>
    <n v="102"/>
    <n v="26"/>
    <n v="128"/>
    <n v="25"/>
    <n v="0"/>
    <n v="25"/>
    <x v="1"/>
    <x v="9"/>
  </r>
  <r>
    <x v="18"/>
    <n v="5425"/>
    <n v="50498"/>
    <n v="26612"/>
    <n v="13450"/>
    <n v="1851"/>
    <n v="97836"/>
    <n v="50335"/>
    <n v="148171"/>
    <n v="6266"/>
    <s v="21"/>
    <n v="6287"/>
    <n v="1311"/>
    <n v="744"/>
    <n v="2055"/>
    <n v="46251"/>
    <n v="14682"/>
    <n v="60933"/>
    <n v="44008"/>
    <n v="34888"/>
    <n v="78896"/>
    <x v="1"/>
    <x v="9"/>
  </r>
  <r>
    <x v="0"/>
    <n v="2137"/>
    <n v="8671"/>
    <n v="6512"/>
    <n v="5887"/>
    <n v="556"/>
    <n v="23763"/>
    <n v="8860"/>
    <n v="32623"/>
    <n v="6010"/>
    <s v="19"/>
    <n v="6029"/>
    <n v="735"/>
    <n v="82"/>
    <n v="817"/>
    <n v="9583"/>
    <n v="6017"/>
    <n v="15600"/>
    <n v="7435"/>
    <n v="2742"/>
    <n v="10177"/>
    <x v="2"/>
    <x v="9"/>
  </r>
  <r>
    <x v="1"/>
    <n v="122"/>
    <n v="920"/>
    <n v="452"/>
    <n v="184"/>
    <n v="27"/>
    <n v="1705"/>
    <n v="2787"/>
    <n v="4492"/>
    <n v="12"/>
    <s v="1"/>
    <n v="13"/>
    <n v="16"/>
    <n v="3"/>
    <n v="19"/>
    <n v="660"/>
    <n v="185"/>
    <n v="845"/>
    <n v="1017"/>
    <n v="2598"/>
    <n v="3615"/>
    <x v="2"/>
    <x v="9"/>
  </r>
  <r>
    <x v="2"/>
    <n v="109"/>
    <n v="1357"/>
    <n v="540"/>
    <n v="1214"/>
    <n v="4"/>
    <n v="3224"/>
    <n v="1237"/>
    <n v="4461"/>
    <n v="18"/>
    <s v="2"/>
    <n v="20"/>
    <n v="0"/>
    <n v="1"/>
    <n v="1"/>
    <n v="413"/>
    <n v="136"/>
    <n v="549"/>
    <n v="2793"/>
    <n v="1098"/>
    <n v="3891"/>
    <x v="2"/>
    <x v="9"/>
  </r>
  <r>
    <x v="3"/>
    <n v="956"/>
    <n v="7711"/>
    <n v="4926"/>
    <n v="1452"/>
    <n v="497"/>
    <n v="15542"/>
    <n v="13302"/>
    <n v="28844"/>
    <n v="165"/>
    <s v="3"/>
    <n v="168"/>
    <n v="479"/>
    <n v="712"/>
    <n v="1191"/>
    <n v="9990"/>
    <n v="3049"/>
    <n v="13039"/>
    <n v="4908"/>
    <n v="9538"/>
    <n v="14446"/>
    <x v="2"/>
    <x v="9"/>
  </r>
  <r>
    <x v="4"/>
    <n v="114"/>
    <n v="3311"/>
    <n v="2365"/>
    <n v="1148"/>
    <n v="4"/>
    <n v="6942"/>
    <n v="1294"/>
    <n v="8236"/>
    <n v="72"/>
    <s v="0"/>
    <n v="72"/>
    <n v="32"/>
    <n v="72"/>
    <n v="104"/>
    <n v="4158"/>
    <n v="169"/>
    <n v="4327"/>
    <n v="2680"/>
    <n v="1053"/>
    <n v="3733"/>
    <x v="2"/>
    <x v="9"/>
  </r>
  <r>
    <x v="5"/>
    <n v="732"/>
    <n v="20142"/>
    <n v="9632"/>
    <n v="1032"/>
    <n v="449"/>
    <n v="31987"/>
    <n v="12599"/>
    <n v="44586"/>
    <n v="58"/>
    <s v="0"/>
    <n v="58"/>
    <n v="11"/>
    <n v="9"/>
    <n v="20"/>
    <n v="12717"/>
    <n v="1204"/>
    <n v="13921"/>
    <n v="19201"/>
    <n v="11386"/>
    <n v="30587"/>
    <x v="2"/>
    <x v="9"/>
  </r>
  <r>
    <x v="25"/>
    <n v="0"/>
    <n v="85"/>
    <n v="11"/>
    <n v="8"/>
    <n v="0"/>
    <n v="104"/>
    <n v="334"/>
    <n v="438"/>
    <n v="3"/>
    <s v="0"/>
    <n v="3"/>
    <n v="0"/>
    <n v="0"/>
    <n v="0"/>
    <n v="11"/>
    <n v="0"/>
    <n v="11"/>
    <n v="90"/>
    <n v="4"/>
    <n v="94"/>
    <x v="2"/>
    <x v="9"/>
  </r>
  <r>
    <x v="6"/>
    <n v="491"/>
    <n v="5077"/>
    <n v="1513"/>
    <n v="153"/>
    <n v="5"/>
    <n v="7239"/>
    <n v="986"/>
    <n v="8225"/>
    <n v="25"/>
    <s v="0"/>
    <n v="25"/>
    <n v="1"/>
    <n v="3"/>
    <n v="4"/>
    <n v="5668"/>
    <n v="326"/>
    <n v="5994"/>
    <n v="90"/>
    <n v="334"/>
    <n v="424"/>
    <x v="2"/>
    <x v="9"/>
  </r>
  <r>
    <x v="7"/>
    <n v="103"/>
    <n v="3457"/>
    <n v="988"/>
    <n v="775"/>
    <n v="22"/>
    <n v="5345"/>
    <n v="8585"/>
    <n v="13930"/>
    <n v="6"/>
    <s v="0"/>
    <n v="6"/>
    <n v="0"/>
    <n v="5"/>
    <n v="5"/>
    <n v="2656"/>
    <n v="4084"/>
    <n v="6740"/>
    <n v="1545"/>
    <n v="657"/>
    <n v="2202"/>
    <x v="2"/>
    <x v="9"/>
  </r>
  <r>
    <x v="8"/>
    <n v="25"/>
    <n v="1533"/>
    <n v="204"/>
    <n v="339"/>
    <n v="224"/>
    <n v="2325"/>
    <n v="2594"/>
    <n v="4919"/>
    <n v="8"/>
    <s v="0"/>
    <n v="8"/>
    <n v="1"/>
    <n v="0"/>
    <n v="1"/>
    <n v="587"/>
    <n v="388"/>
    <n v="975"/>
    <n v="2683"/>
    <n v="4496"/>
    <n v="7179"/>
    <x v="2"/>
    <x v="9"/>
  </r>
  <r>
    <x v="9"/>
    <n v="80"/>
    <n v="1130"/>
    <n v="766"/>
    <n v="1492"/>
    <n v="95"/>
    <n v="3563"/>
    <n v="5357"/>
    <n v="8920"/>
    <n v="0"/>
    <s v="0"/>
    <n v="0"/>
    <n v="0"/>
    <n v="0"/>
    <n v="0"/>
    <n v="1392"/>
    <n v="1060"/>
    <n v="2452"/>
    <n v="1729"/>
    <n v="2206"/>
    <n v="3935"/>
    <x v="2"/>
    <x v="9"/>
  </r>
  <r>
    <x v="10"/>
    <n v="107"/>
    <n v="2124"/>
    <n v="1502"/>
    <n v="1241"/>
    <n v="354"/>
    <n v="5328"/>
    <n v="6635"/>
    <n v="11963"/>
    <n v="24"/>
    <s v="0"/>
    <n v="24"/>
    <n v="0"/>
    <n v="0"/>
    <n v="0"/>
    <n v="2862"/>
    <n v="2628"/>
    <n v="5490"/>
    <n v="2171"/>
    <n v="4297"/>
    <n v="6468"/>
    <x v="2"/>
    <x v="9"/>
  </r>
  <r>
    <x v="11"/>
    <n v="63"/>
    <n v="695"/>
    <n v="256"/>
    <n v="98"/>
    <n v="7"/>
    <n v="1119"/>
    <n v="175"/>
    <n v="1294"/>
    <n v="13"/>
    <s v="0"/>
    <n v="13"/>
    <n v="9"/>
    <n v="2"/>
    <n v="11"/>
    <n v="673"/>
    <n v="29"/>
    <n v="702"/>
    <n v="2442"/>
    <n v="4007"/>
    <n v="6449"/>
    <x v="2"/>
    <x v="9"/>
  </r>
  <r>
    <x v="12"/>
    <n v="61"/>
    <n v="513"/>
    <n v="329"/>
    <n v="60"/>
    <n v="9"/>
    <n v="972"/>
    <n v="524"/>
    <n v="1496"/>
    <n v="15"/>
    <s v="0"/>
    <n v="15"/>
    <n v="73"/>
    <n v="8"/>
    <n v="81"/>
    <n v="647"/>
    <n v="196"/>
    <n v="843"/>
    <n v="424"/>
    <n v="144"/>
    <n v="568"/>
    <x v="2"/>
    <x v="9"/>
  </r>
  <r>
    <x v="13"/>
    <n v="18"/>
    <n v="128"/>
    <n v="68"/>
    <n v="38"/>
    <n v="1"/>
    <n v="253"/>
    <n v="129"/>
    <n v="382"/>
    <n v="38"/>
    <s v="0"/>
    <n v="38"/>
    <n v="2"/>
    <n v="0"/>
    <n v="2"/>
    <n v="194"/>
    <n v="39"/>
    <n v="233"/>
    <n v="237"/>
    <n v="320"/>
    <n v="557"/>
    <x v="2"/>
    <x v="9"/>
  </r>
  <r>
    <x v="14"/>
    <n v="226"/>
    <n v="292"/>
    <n v="68"/>
    <n v="20"/>
    <n v="13"/>
    <n v="619"/>
    <n v="171"/>
    <n v="790"/>
    <n v="18"/>
    <s v="0"/>
    <n v="18"/>
    <n v="7"/>
    <n v="0"/>
    <n v="7"/>
    <n v="489"/>
    <n v="164"/>
    <n v="653"/>
    <n v="19"/>
    <n v="90"/>
    <n v="109"/>
    <x v="2"/>
    <x v="9"/>
  </r>
  <r>
    <x v="15"/>
    <n v="110"/>
    <n v="601"/>
    <n v="217"/>
    <n v="0"/>
    <n v="5"/>
    <n v="933"/>
    <n v="463"/>
    <n v="1396"/>
    <n v="0"/>
    <s v="0"/>
    <n v="0"/>
    <n v="7"/>
    <n v="0"/>
    <n v="7"/>
    <n v="661"/>
    <n v="463"/>
    <n v="1124"/>
    <n v="105"/>
    <n v="7"/>
    <n v="112"/>
    <x v="2"/>
    <x v="9"/>
  </r>
  <r>
    <x v="16"/>
    <n v="26"/>
    <n v="68"/>
    <n v="28"/>
    <n v="20"/>
    <n v="0"/>
    <n v="142"/>
    <n v="7"/>
    <n v="149"/>
    <n v="35"/>
    <s v="0"/>
    <n v="35"/>
    <n v="3"/>
    <n v="0"/>
    <n v="3"/>
    <n v="94"/>
    <n v="0"/>
    <n v="94"/>
    <n v="265"/>
    <n v="0"/>
    <n v="265"/>
    <x v="2"/>
    <x v="9"/>
  </r>
  <r>
    <x v="17"/>
    <n v="48"/>
    <n v="86"/>
    <n v="105"/>
    <n v="69"/>
    <n v="10"/>
    <n v="318"/>
    <n v="22"/>
    <n v="340"/>
    <n v="131"/>
    <s v="0"/>
    <n v="131"/>
    <n v="2"/>
    <n v="0"/>
    <n v="2"/>
    <n v="95"/>
    <n v="18"/>
    <n v="113"/>
    <n v="10"/>
    <n v="7"/>
    <n v="17"/>
    <x v="2"/>
    <x v="9"/>
  </r>
  <r>
    <x v="18"/>
    <n v="5528"/>
    <n v="57901"/>
    <n v="30482"/>
    <n v="15230"/>
    <n v="2282"/>
    <n v="111423"/>
    <n v="66061"/>
    <n v="177484"/>
    <n v="6651"/>
    <s v="25"/>
    <n v="6676"/>
    <n v="1378"/>
    <n v="897"/>
    <n v="2275"/>
    <n v="53550"/>
    <n v="20155"/>
    <n v="73705"/>
    <n v="49844"/>
    <n v="44984"/>
    <n v="94828"/>
    <x v="2"/>
    <x v="9"/>
  </r>
  <r>
    <x v="0"/>
    <n v="1860"/>
    <n v="5832"/>
    <n v="4923"/>
    <n v="3752"/>
    <n v="370"/>
    <n v="16737"/>
    <n v="7338"/>
    <n v="24075"/>
    <n v="5195"/>
    <s v="19"/>
    <n v="5214"/>
    <n v="340"/>
    <n v="45"/>
    <n v="385"/>
    <n v="6758"/>
    <n v="5769"/>
    <n v="12527"/>
    <n v="4444"/>
    <n v="1505"/>
    <n v="5949"/>
    <x v="3"/>
    <x v="9"/>
  </r>
  <r>
    <x v="1"/>
    <n v="71"/>
    <n v="642"/>
    <n v="198"/>
    <n v="81"/>
    <n v="31"/>
    <n v="1023"/>
    <n v="1545"/>
    <n v="2568"/>
    <n v="19"/>
    <s v="1"/>
    <n v="20"/>
    <n v="31"/>
    <n v="0"/>
    <n v="31"/>
    <n v="441"/>
    <n v="229"/>
    <n v="670"/>
    <n v="532"/>
    <n v="1315"/>
    <n v="1847"/>
    <x v="3"/>
    <x v="9"/>
  </r>
  <r>
    <x v="2"/>
    <n v="81"/>
    <n v="1761"/>
    <n v="256"/>
    <n v="669"/>
    <n v="3"/>
    <n v="2770"/>
    <n v="678"/>
    <n v="3448"/>
    <n v="1"/>
    <s v="2"/>
    <n v="3"/>
    <n v="0"/>
    <n v="0"/>
    <n v="0"/>
    <n v="514"/>
    <n v="87"/>
    <n v="601"/>
    <n v="2255"/>
    <n v="589"/>
    <n v="2844"/>
    <x v="3"/>
    <x v="9"/>
  </r>
  <r>
    <x v="3"/>
    <n v="1018"/>
    <n v="7973"/>
    <n v="3992"/>
    <n v="990"/>
    <n v="401"/>
    <n v="14374"/>
    <n v="8909"/>
    <n v="23283"/>
    <n v="92"/>
    <s v="3"/>
    <n v="95"/>
    <n v="462"/>
    <n v="469"/>
    <n v="931"/>
    <n v="9674"/>
    <n v="2525"/>
    <n v="12199"/>
    <n v="4146"/>
    <n v="5912"/>
    <n v="10058"/>
    <x v="3"/>
    <x v="9"/>
  </r>
  <r>
    <x v="4"/>
    <n v="152"/>
    <n v="3889"/>
    <n v="2775"/>
    <n v="983"/>
    <n v="6"/>
    <n v="7805"/>
    <n v="861"/>
    <n v="8666"/>
    <n v="58"/>
    <s v="0"/>
    <n v="58"/>
    <n v="22"/>
    <n v="3"/>
    <n v="25"/>
    <n v="5171"/>
    <n v="125"/>
    <n v="5296"/>
    <n v="2554"/>
    <n v="733"/>
    <n v="3287"/>
    <x v="3"/>
    <x v="9"/>
  </r>
  <r>
    <x v="5"/>
    <n v="593"/>
    <n v="21736"/>
    <n v="9528"/>
    <n v="1051"/>
    <n v="441"/>
    <n v="33349"/>
    <n v="11786"/>
    <n v="45135"/>
    <n v="61"/>
    <s v="0"/>
    <n v="61"/>
    <n v="10"/>
    <n v="9"/>
    <n v="19"/>
    <n v="15287"/>
    <n v="1380"/>
    <n v="16667"/>
    <n v="17991"/>
    <n v="10397"/>
    <n v="28388"/>
    <x v="3"/>
    <x v="9"/>
  </r>
  <r>
    <x v="25"/>
    <n v="5"/>
    <n v="54"/>
    <n v="27"/>
    <n v="9"/>
    <n v="6"/>
    <n v="101"/>
    <n v="313"/>
    <n v="414"/>
    <n v="9"/>
    <s v="0"/>
    <n v="9"/>
    <n v="0"/>
    <n v="0"/>
    <n v="0"/>
    <n v="32"/>
    <n v="0"/>
    <n v="32"/>
    <n v="60"/>
    <n v="313"/>
    <n v="373"/>
    <x v="3"/>
    <x v="9"/>
  </r>
  <r>
    <x v="6"/>
    <n v="609"/>
    <n v="6313"/>
    <n v="1931"/>
    <n v="335"/>
    <n v="19"/>
    <n v="9207"/>
    <n v="888"/>
    <n v="10095"/>
    <n v="36"/>
    <s v="0"/>
    <n v="36"/>
    <n v="17"/>
    <n v="2"/>
    <n v="19"/>
    <n v="7164"/>
    <n v="304"/>
    <n v="7468"/>
    <n v="1990"/>
    <n v="582"/>
    <n v="2572"/>
    <x v="3"/>
    <x v="9"/>
  </r>
  <r>
    <x v="7"/>
    <n v="40"/>
    <n v="2115"/>
    <n v="632"/>
    <n v="311"/>
    <n v="5"/>
    <n v="3103"/>
    <n v="5363"/>
    <n v="8466"/>
    <n v="13"/>
    <s v="0"/>
    <n v="13"/>
    <n v="2"/>
    <n v="0"/>
    <n v="2"/>
    <n v="1487"/>
    <n v="2768"/>
    <n v="4255"/>
    <n v="1601"/>
    <n v="2595"/>
    <n v="4196"/>
    <x v="3"/>
    <x v="9"/>
  </r>
  <r>
    <x v="8"/>
    <n v="8"/>
    <n v="720"/>
    <n v="35"/>
    <n v="57"/>
    <n v="0"/>
    <n v="820"/>
    <n v="1285"/>
    <n v="2105"/>
    <n v="12"/>
    <s v="0"/>
    <n v="12"/>
    <n v="0"/>
    <n v="0"/>
    <n v="0"/>
    <n v="118"/>
    <n v="211"/>
    <n v="329"/>
    <n v="690"/>
    <n v="1074"/>
    <n v="1764"/>
    <x v="3"/>
    <x v="9"/>
  </r>
  <r>
    <x v="9"/>
    <n v="272"/>
    <n v="311"/>
    <n v="114"/>
    <n v="831"/>
    <n v="0"/>
    <n v="1528"/>
    <n v="2300"/>
    <n v="3828"/>
    <n v="17"/>
    <s v="0"/>
    <n v="17"/>
    <n v="0"/>
    <n v="0"/>
    <n v="0"/>
    <n v="507"/>
    <n v="577"/>
    <n v="1084"/>
    <n v="1004"/>
    <n v="1723"/>
    <n v="2727"/>
    <x v="3"/>
    <x v="9"/>
  </r>
  <r>
    <x v="10"/>
    <n v="94"/>
    <n v="550"/>
    <n v="108"/>
    <n v="66"/>
    <n v="0"/>
    <n v="818"/>
    <n v="2372"/>
    <n v="3190"/>
    <n v="5"/>
    <s v="0"/>
    <n v="5"/>
    <n v="0"/>
    <n v="0"/>
    <n v="0"/>
    <n v="405"/>
    <n v="1728"/>
    <n v="2133"/>
    <n v="408"/>
    <n v="644"/>
    <n v="1052"/>
    <x v="3"/>
    <x v="9"/>
  </r>
  <r>
    <x v="11"/>
    <n v="75"/>
    <n v="643"/>
    <n v="252"/>
    <n v="130"/>
    <n v="7"/>
    <n v="1107"/>
    <n v="278"/>
    <n v="1385"/>
    <n v="16"/>
    <s v="0"/>
    <n v="16"/>
    <n v="7"/>
    <n v="0"/>
    <n v="7"/>
    <n v="590"/>
    <n v="35"/>
    <n v="625"/>
    <n v="494"/>
    <n v="243"/>
    <n v="737"/>
    <x v="3"/>
    <x v="9"/>
  </r>
  <r>
    <x v="12"/>
    <n v="43"/>
    <n v="397"/>
    <n v="149"/>
    <n v="57"/>
    <n v="13"/>
    <n v="659"/>
    <n v="312"/>
    <n v="971"/>
    <n v="0"/>
    <s v="0"/>
    <n v="0"/>
    <n v="6"/>
    <n v="0"/>
    <n v="6"/>
    <n v="433"/>
    <n v="113"/>
    <n v="546"/>
    <n v="220"/>
    <n v="199"/>
    <n v="419"/>
    <x v="3"/>
    <x v="9"/>
  </r>
  <r>
    <x v="13"/>
    <n v="50"/>
    <n v="138"/>
    <n v="94"/>
    <n v="48"/>
    <n v="0"/>
    <n v="330"/>
    <n v="344"/>
    <n v="674"/>
    <n v="53"/>
    <s v="0"/>
    <n v="53"/>
    <n v="0"/>
    <n v="0"/>
    <n v="0"/>
    <n v="145"/>
    <n v="252"/>
    <n v="397"/>
    <n v="132"/>
    <n v="92"/>
    <n v="224"/>
    <x v="3"/>
    <x v="9"/>
  </r>
  <r>
    <x v="14"/>
    <n v="233"/>
    <n v="166"/>
    <n v="85"/>
    <n v="34"/>
    <n v="4"/>
    <n v="522"/>
    <n v="79"/>
    <n v="601"/>
    <n v="34"/>
    <s v="0"/>
    <n v="34"/>
    <n v="3"/>
    <n v="0"/>
    <n v="3"/>
    <n v="368"/>
    <n v="52"/>
    <n v="420"/>
    <n v="117"/>
    <n v="27"/>
    <n v="144"/>
    <x v="3"/>
    <x v="9"/>
  </r>
  <r>
    <x v="15"/>
    <n v="56"/>
    <n v="319"/>
    <n v="67"/>
    <n v="19"/>
    <n v="6"/>
    <n v="467"/>
    <n v="457"/>
    <n v="924"/>
    <n v="19"/>
    <s v="0"/>
    <n v="19"/>
    <n v="0"/>
    <n v="0"/>
    <n v="0"/>
    <n v="331"/>
    <n v="457"/>
    <n v="788"/>
    <n v="117"/>
    <n v="0"/>
    <n v="117"/>
    <x v="3"/>
    <x v="9"/>
  </r>
  <r>
    <x v="16"/>
    <n v="48"/>
    <n v="47"/>
    <n v="28"/>
    <n v="35"/>
    <n v="9"/>
    <n v="167"/>
    <n v="17"/>
    <n v="184"/>
    <n v="55"/>
    <s v="0"/>
    <n v="55"/>
    <n v="9"/>
    <n v="0"/>
    <n v="9"/>
    <n v="79"/>
    <n v="4"/>
    <n v="83"/>
    <n v="24"/>
    <n v="13"/>
    <n v="37"/>
    <x v="3"/>
    <x v="9"/>
  </r>
  <r>
    <x v="17"/>
    <n v="71"/>
    <n v="56"/>
    <n v="74"/>
    <n v="55"/>
    <n v="4"/>
    <n v="260"/>
    <n v="4"/>
    <n v="264"/>
    <n v="116"/>
    <s v="0"/>
    <n v="116"/>
    <n v="4"/>
    <n v="0"/>
    <n v="4"/>
    <n v="109"/>
    <n v="0"/>
    <n v="109"/>
    <n v="31"/>
    <n v="4"/>
    <n v="35"/>
    <x v="3"/>
    <x v="9"/>
  </r>
  <r>
    <x v="18"/>
    <n v="5379"/>
    <n v="53662"/>
    <n v="25268"/>
    <n v="9513"/>
    <n v="1325"/>
    <n v="95147"/>
    <n v="45129"/>
    <n v="140276"/>
    <n v="5811"/>
    <s v="25"/>
    <n v="5836"/>
    <n v="913"/>
    <n v="528"/>
    <n v="1441"/>
    <n v="49613"/>
    <n v="16616"/>
    <n v="66229"/>
    <n v="38810"/>
    <n v="27960"/>
    <n v="66770"/>
    <x v="3"/>
    <x v="9"/>
  </r>
  <r>
    <x v="0"/>
    <n v="4557"/>
    <n v="8640"/>
    <n v="6380"/>
    <n v="6113"/>
    <n v="477"/>
    <n v="26167"/>
    <n v="9213"/>
    <n v="35380"/>
    <n v="7337"/>
    <s v="6"/>
    <n v="7343"/>
    <n v="540"/>
    <n v="72"/>
    <n v="612"/>
    <n v="10677"/>
    <n v="5544"/>
    <n v="16221"/>
    <n v="7613"/>
    <n v="3591"/>
    <n v="11204"/>
    <x v="4"/>
    <x v="9"/>
  </r>
  <r>
    <x v="1"/>
    <n v="76"/>
    <n v="669"/>
    <n v="246"/>
    <n v="111"/>
    <n v="36"/>
    <n v="1138"/>
    <n v="1403"/>
    <n v="2541"/>
    <n v="26"/>
    <s v="0"/>
    <n v="26"/>
    <n v="33"/>
    <n v="1"/>
    <n v="34"/>
    <n v="515"/>
    <n v="174"/>
    <n v="689"/>
    <n v="564"/>
    <n v="1228"/>
    <n v="1792"/>
    <x v="4"/>
    <x v="9"/>
  </r>
  <r>
    <x v="2"/>
    <n v="72"/>
    <n v="899"/>
    <n v="171"/>
    <n v="424"/>
    <n v="60"/>
    <n v="1626"/>
    <n v="596"/>
    <n v="2222"/>
    <n v="7"/>
    <s v="0"/>
    <n v="7"/>
    <n v="3"/>
    <n v="4"/>
    <n v="7"/>
    <n v="426"/>
    <n v="115"/>
    <n v="541"/>
    <n v="1190"/>
    <n v="477"/>
    <n v="1667"/>
    <x v="4"/>
    <x v="9"/>
  </r>
  <r>
    <x v="3"/>
    <n v="838"/>
    <n v="6913"/>
    <n v="3211"/>
    <n v="667"/>
    <n v="285"/>
    <n v="11914"/>
    <n v="7522"/>
    <n v="19436"/>
    <n v="123"/>
    <s v="0"/>
    <n v="123"/>
    <n v="238"/>
    <n v="376"/>
    <n v="614"/>
    <n v="7936"/>
    <n v="2554"/>
    <n v="10490"/>
    <n v="3617"/>
    <n v="4592"/>
    <n v="8209"/>
    <x v="4"/>
    <x v="9"/>
  </r>
  <r>
    <x v="4"/>
    <n v="143"/>
    <n v="3508"/>
    <n v="2758"/>
    <n v="1097"/>
    <n v="4"/>
    <n v="7510"/>
    <n v="1204"/>
    <n v="8714"/>
    <n v="53"/>
    <s v="0"/>
    <n v="53"/>
    <n v="6"/>
    <n v="46"/>
    <n v="52"/>
    <n v="4898"/>
    <n v="216"/>
    <n v="5114"/>
    <n v="2553"/>
    <n v="942"/>
    <n v="3495"/>
    <x v="4"/>
    <x v="9"/>
  </r>
  <r>
    <x v="5"/>
    <n v="1067"/>
    <n v="29831"/>
    <n v="10033"/>
    <n v="1959"/>
    <n v="18"/>
    <n v="42908"/>
    <n v="17161"/>
    <n v="60069"/>
    <n v="213"/>
    <s v="4"/>
    <n v="217"/>
    <n v="6"/>
    <n v="5"/>
    <n v="11"/>
    <n v="19680"/>
    <n v="2264"/>
    <n v="21944"/>
    <n v="23009"/>
    <n v="14888"/>
    <n v="37897"/>
    <x v="4"/>
    <x v="9"/>
  </r>
  <r>
    <x v="25"/>
    <n v="3"/>
    <n v="93"/>
    <n v="8"/>
    <n v="0"/>
    <n v="0"/>
    <n v="104"/>
    <n v="511"/>
    <n v="615"/>
    <n v="6"/>
    <s v="0"/>
    <n v="6"/>
    <n v="0"/>
    <n v="0"/>
    <n v="0"/>
    <n v="5"/>
    <n v="0"/>
    <n v="5"/>
    <n v="93"/>
    <n v="511"/>
    <n v="604"/>
    <x v="4"/>
    <x v="9"/>
  </r>
  <r>
    <x v="6"/>
    <n v="771"/>
    <n v="4082"/>
    <n v="724"/>
    <n v="39"/>
    <n v="0"/>
    <n v="5616"/>
    <n v="435"/>
    <n v="6051"/>
    <n v="33"/>
    <s v="0"/>
    <n v="33"/>
    <n v="6"/>
    <n v="1"/>
    <n v="7"/>
    <n v="4314"/>
    <n v="68"/>
    <n v="4382"/>
    <n v="1263"/>
    <n v="366"/>
    <n v="1629"/>
    <x v="4"/>
    <x v="9"/>
  </r>
  <r>
    <x v="7"/>
    <n v="0"/>
    <n v="12"/>
    <n v="4"/>
    <n v="21"/>
    <n v="0"/>
    <n v="37"/>
    <n v="94"/>
    <n v="131"/>
    <n v="21"/>
    <s v="0"/>
    <n v="21"/>
    <n v="0"/>
    <n v="0"/>
    <n v="0"/>
    <n v="2"/>
    <n v="94"/>
    <n v="96"/>
    <n v="14"/>
    <n v="0"/>
    <n v="14"/>
    <x v="4"/>
    <x v="9"/>
  </r>
  <r>
    <x v="8"/>
    <n v="4"/>
    <n v="3"/>
    <n v="3"/>
    <n v="21"/>
    <n v="0"/>
    <n v="31"/>
    <n v="8"/>
    <n v="39"/>
    <n v="24"/>
    <s v="0"/>
    <n v="24"/>
    <n v="0"/>
    <n v="0"/>
    <n v="0"/>
    <n v="5"/>
    <n v="8"/>
    <n v="13"/>
    <n v="2"/>
    <n v="0"/>
    <n v="2"/>
    <x v="4"/>
    <x v="9"/>
  </r>
  <r>
    <x v="9"/>
    <n v="26"/>
    <n v="0"/>
    <n v="3"/>
    <n v="214"/>
    <n v="0"/>
    <n v="243"/>
    <n v="1167"/>
    <n v="1410"/>
    <n v="37"/>
    <s v="0"/>
    <n v="37"/>
    <n v="0"/>
    <n v="0"/>
    <n v="0"/>
    <n v="7"/>
    <n v="623"/>
    <n v="630"/>
    <n v="199"/>
    <n v="544"/>
    <n v="743"/>
    <x v="4"/>
    <x v="9"/>
  </r>
  <r>
    <x v="10"/>
    <n v="10"/>
    <n v="0"/>
    <n v="0"/>
    <n v="0"/>
    <n v="3"/>
    <n v="13"/>
    <n v="0"/>
    <n v="13"/>
    <n v="8"/>
    <s v="0"/>
    <n v="8"/>
    <n v="0"/>
    <n v="0"/>
    <n v="0"/>
    <n v="5"/>
    <n v="0"/>
    <n v="5"/>
    <n v="0"/>
    <n v="0"/>
    <n v="0"/>
    <x v="4"/>
    <x v="9"/>
  </r>
  <r>
    <x v="11"/>
    <n v="54"/>
    <n v="730"/>
    <n v="154"/>
    <n v="64"/>
    <n v="0"/>
    <n v="1002"/>
    <n v="444"/>
    <n v="1446"/>
    <n v="41"/>
    <s v="0"/>
    <n v="41"/>
    <n v="3"/>
    <n v="0"/>
    <n v="3"/>
    <n v="397"/>
    <n v="20"/>
    <n v="417"/>
    <n v="561"/>
    <n v="424"/>
    <n v="985"/>
    <x v="4"/>
    <x v="9"/>
  </r>
  <r>
    <x v="12"/>
    <n v="14"/>
    <n v="564"/>
    <n v="98"/>
    <n v="20"/>
    <n v="18"/>
    <n v="714"/>
    <n v="180"/>
    <n v="894"/>
    <n v="0"/>
    <s v="0"/>
    <n v="0"/>
    <n v="0"/>
    <n v="1"/>
    <n v="1"/>
    <n v="429"/>
    <n v="26"/>
    <n v="455"/>
    <n v="285"/>
    <n v="153"/>
    <n v="438"/>
    <x v="4"/>
    <x v="9"/>
  </r>
  <r>
    <x v="13"/>
    <n v="23"/>
    <n v="288"/>
    <n v="104"/>
    <n v="33"/>
    <n v="1"/>
    <n v="449"/>
    <n v="13"/>
    <n v="462"/>
    <n v="42"/>
    <s v="0"/>
    <n v="42"/>
    <n v="0"/>
    <n v="2"/>
    <n v="2"/>
    <n v="368"/>
    <n v="11"/>
    <n v="379"/>
    <n v="39"/>
    <n v="0"/>
    <n v="39"/>
    <x v="4"/>
    <x v="9"/>
  </r>
  <r>
    <x v="14"/>
    <n v="96"/>
    <n v="69"/>
    <n v="19"/>
    <n v="28"/>
    <n v="0"/>
    <n v="212"/>
    <n v="69"/>
    <n v="281"/>
    <n v="37"/>
    <s v="0"/>
    <n v="37"/>
    <n v="0"/>
    <n v="0"/>
    <n v="0"/>
    <n v="149"/>
    <n v="53"/>
    <n v="202"/>
    <n v="26"/>
    <n v="16"/>
    <n v="42"/>
    <x v="4"/>
    <x v="9"/>
  </r>
  <r>
    <x v="15"/>
    <n v="17"/>
    <n v="238"/>
    <n v="36"/>
    <n v="0"/>
    <n v="1"/>
    <n v="292"/>
    <n v="122"/>
    <n v="414"/>
    <n v="0"/>
    <s v="0"/>
    <n v="0"/>
    <n v="1"/>
    <n v="0"/>
    <n v="1"/>
    <n v="185"/>
    <n v="122"/>
    <n v="307"/>
    <n v="106"/>
    <n v="0"/>
    <n v="106"/>
    <x v="4"/>
    <x v="9"/>
  </r>
  <r>
    <x v="16"/>
    <n v="84"/>
    <n v="65"/>
    <n v="67"/>
    <n v="52"/>
    <n v="2"/>
    <n v="270"/>
    <n v="6"/>
    <n v="276"/>
    <n v="71"/>
    <s v="0"/>
    <n v="71"/>
    <n v="2"/>
    <n v="0"/>
    <n v="2"/>
    <n v="164"/>
    <n v="6"/>
    <n v="170"/>
    <n v="33"/>
    <n v="0"/>
    <n v="33"/>
    <x v="4"/>
    <x v="9"/>
  </r>
  <r>
    <x v="17"/>
    <n v="59"/>
    <n v="16"/>
    <n v="82"/>
    <n v="68"/>
    <n v="1"/>
    <n v="226"/>
    <n v="40"/>
    <n v="266"/>
    <n v="130"/>
    <s v="0"/>
    <n v="130"/>
    <n v="1"/>
    <n v="0"/>
    <n v="1"/>
    <n v="79"/>
    <n v="36"/>
    <n v="115"/>
    <n v="16"/>
    <n v="4"/>
    <n v="20"/>
    <x v="4"/>
    <x v="9"/>
  </r>
  <r>
    <x v="18"/>
    <n v="7914"/>
    <n v="56620"/>
    <n v="24101"/>
    <n v="10931"/>
    <n v="906"/>
    <n v="100472"/>
    <n v="40188"/>
    <n v="140660"/>
    <n v="8209"/>
    <s v="10"/>
    <n v="8219"/>
    <n v="839"/>
    <n v="508"/>
    <n v="1347"/>
    <n v="50241"/>
    <n v="11934"/>
    <n v="62175"/>
    <n v="41183"/>
    <n v="27736"/>
    <n v="68919"/>
    <x v="4"/>
    <x v="9"/>
  </r>
  <r>
    <x v="0"/>
    <n v="1414"/>
    <n v="7693"/>
    <n v="5591"/>
    <n v="3907"/>
    <n v="525"/>
    <n v="19130"/>
    <n v="11507"/>
    <n v="30637"/>
    <n v="3901"/>
    <s v="6"/>
    <n v="3907"/>
    <n v="540"/>
    <n v="68"/>
    <n v="608"/>
    <n v="9643"/>
    <n v="9116"/>
    <n v="18759"/>
    <n v="5046"/>
    <n v="2317"/>
    <n v="7363"/>
    <x v="5"/>
    <x v="9"/>
  </r>
  <r>
    <x v="1"/>
    <n v="157"/>
    <n v="542"/>
    <n v="239"/>
    <n v="63"/>
    <n v="5"/>
    <n v="1006"/>
    <n v="1573"/>
    <n v="2579"/>
    <n v="6"/>
    <s v="0"/>
    <n v="6"/>
    <n v="0"/>
    <n v="34"/>
    <n v="34"/>
    <n v="531"/>
    <n v="88"/>
    <n v="619"/>
    <n v="469"/>
    <n v="1451"/>
    <n v="1920"/>
    <x v="5"/>
    <x v="9"/>
  </r>
  <r>
    <x v="2"/>
    <n v="84"/>
    <n v="1018"/>
    <n v="269"/>
    <n v="593"/>
    <n v="0"/>
    <n v="1964"/>
    <n v="545"/>
    <n v="2509"/>
    <n v="1"/>
    <s v="0"/>
    <n v="1"/>
    <n v="0"/>
    <n v="3"/>
    <n v="3"/>
    <n v="447"/>
    <n v="79"/>
    <n v="526"/>
    <n v="2906"/>
    <n v="463"/>
    <n v="3369"/>
    <x v="5"/>
    <x v="9"/>
  </r>
  <r>
    <x v="3"/>
    <n v="635"/>
    <n v="5273"/>
    <n v="2344"/>
    <n v="393"/>
    <n v="206"/>
    <n v="8851"/>
    <n v="6088"/>
    <n v="14939"/>
    <n v="68"/>
    <s v="0"/>
    <n v="68"/>
    <n v="205"/>
    <n v="242"/>
    <n v="447"/>
    <n v="5672"/>
    <n v="1811"/>
    <n v="7483"/>
    <n v="1588"/>
    <n v="4035"/>
    <n v="5623"/>
    <x v="5"/>
    <x v="9"/>
  </r>
  <r>
    <x v="4"/>
    <n v="232"/>
    <n v="2164"/>
    <n v="1468"/>
    <n v="648"/>
    <n v="16"/>
    <n v="4528"/>
    <n v="1010"/>
    <n v="5538"/>
    <n v="26"/>
    <s v="0"/>
    <n v="26"/>
    <n v="2"/>
    <n v="28"/>
    <n v="30"/>
    <n v="2912"/>
    <n v="178"/>
    <n v="3090"/>
    <n v="23292"/>
    <n v="804"/>
    <n v="24096"/>
    <x v="5"/>
    <x v="9"/>
  </r>
  <r>
    <x v="5"/>
    <n v="910"/>
    <n v="29351"/>
    <n v="12038"/>
    <n v="1325"/>
    <n v="22"/>
    <n v="43646"/>
    <n v="20430"/>
    <n v="64076"/>
    <n v="9"/>
    <s v="5"/>
    <n v="14"/>
    <n v="7"/>
    <n v="9"/>
    <n v="16"/>
    <n v="21768"/>
    <n v="2798"/>
    <n v="24566"/>
    <n v="86"/>
    <n v="17618"/>
    <n v="17704"/>
    <x v="5"/>
    <x v="9"/>
  </r>
  <r>
    <x v="25"/>
    <n v="2"/>
    <n v="90"/>
    <n v="8"/>
    <n v="1"/>
    <n v="5"/>
    <n v="106"/>
    <n v="635"/>
    <n v="741"/>
    <n v="0"/>
    <s v="0"/>
    <n v="0"/>
    <n v="0"/>
    <n v="0"/>
    <n v="0"/>
    <n v="20"/>
    <n v="0"/>
    <n v="20"/>
    <n v="86"/>
    <n v="635"/>
    <n v="721"/>
    <x v="5"/>
    <x v="9"/>
  </r>
  <r>
    <x v="6"/>
    <n v="1227"/>
    <n v="5127"/>
    <n v="696"/>
    <n v="30"/>
    <n v="21"/>
    <n v="7101"/>
    <n v="679"/>
    <n v="7780"/>
    <n v="20"/>
    <s v="0"/>
    <n v="20"/>
    <n v="0"/>
    <n v="2"/>
    <n v="2"/>
    <n v="5486"/>
    <n v="110"/>
    <n v="5596"/>
    <n v="1595"/>
    <n v="567"/>
    <n v="2162"/>
    <x v="5"/>
    <x v="9"/>
  </r>
  <r>
    <x v="7"/>
    <n v="16"/>
    <n v="12"/>
    <n v="3"/>
    <n v="12"/>
    <n v="0"/>
    <n v="43"/>
    <n v="247"/>
    <n v="290"/>
    <n v="12"/>
    <s v="0"/>
    <n v="12"/>
    <n v="0"/>
    <n v="1"/>
    <n v="1"/>
    <n v="20"/>
    <n v="238"/>
    <n v="258"/>
    <n v="11"/>
    <n v="8"/>
    <n v="19"/>
    <x v="5"/>
    <x v="9"/>
  </r>
  <r>
    <x v="8"/>
    <n v="7"/>
    <n v="4"/>
    <n v="8"/>
    <n v="2"/>
    <n v="0"/>
    <n v="21"/>
    <n v="13"/>
    <n v="34"/>
    <n v="0"/>
    <s v="0"/>
    <n v="0"/>
    <n v="0"/>
    <n v="0"/>
    <n v="0"/>
    <n v="13"/>
    <n v="5"/>
    <n v="18"/>
    <n v="8"/>
    <n v="8"/>
    <n v="16"/>
    <x v="5"/>
    <x v="9"/>
  </r>
  <r>
    <x v="9"/>
    <n v="1"/>
    <n v="5"/>
    <n v="3"/>
    <n v="250"/>
    <n v="0"/>
    <n v="259"/>
    <n v="1147"/>
    <n v="1406"/>
    <n v="9"/>
    <s v="0"/>
    <n v="9"/>
    <n v="3"/>
    <n v="0"/>
    <n v="3"/>
    <n v="6"/>
    <n v="607"/>
    <n v="613"/>
    <n v="241"/>
    <n v="540"/>
    <n v="781"/>
    <x v="5"/>
    <x v="9"/>
  </r>
  <r>
    <x v="10"/>
    <n v="2"/>
    <n v="0"/>
    <n v="3"/>
    <n v="3"/>
    <n v="0"/>
    <n v="8"/>
    <n v="0"/>
    <n v="8"/>
    <n v="3"/>
    <s v="0"/>
    <n v="3"/>
    <n v="0"/>
    <n v="0"/>
    <n v="0"/>
    <n v="2"/>
    <n v="0"/>
    <n v="2"/>
    <n v="3"/>
    <n v="0"/>
    <n v="3"/>
    <x v="5"/>
    <x v="9"/>
  </r>
  <r>
    <x v="11"/>
    <n v="30"/>
    <n v="444"/>
    <n v="133"/>
    <n v="20"/>
    <n v="3"/>
    <n v="630"/>
    <n v="304"/>
    <n v="934"/>
    <n v="20"/>
    <s v="0"/>
    <n v="20"/>
    <n v="6"/>
    <n v="0"/>
    <n v="6"/>
    <n v="226"/>
    <n v="20"/>
    <n v="246"/>
    <n v="378"/>
    <n v="284"/>
    <n v="662"/>
    <x v="5"/>
    <x v="9"/>
  </r>
  <r>
    <x v="12"/>
    <n v="22"/>
    <n v="383"/>
    <n v="97"/>
    <n v="23"/>
    <n v="1"/>
    <n v="526"/>
    <n v="182"/>
    <n v="708"/>
    <n v="0"/>
    <s v="0"/>
    <n v="0"/>
    <n v="0"/>
    <n v="2"/>
    <n v="2"/>
    <n v="239"/>
    <n v="34"/>
    <n v="273"/>
    <n v="287"/>
    <n v="146"/>
    <n v="433"/>
    <x v="5"/>
    <x v="9"/>
  </r>
  <r>
    <x v="13"/>
    <n v="16"/>
    <n v="244"/>
    <n v="121"/>
    <n v="77"/>
    <n v="0"/>
    <n v="458"/>
    <n v="15"/>
    <n v="473"/>
    <n v="25"/>
    <s v="0"/>
    <n v="25"/>
    <n v="0"/>
    <n v="1"/>
    <n v="1"/>
    <n v="312"/>
    <n v="10"/>
    <n v="322"/>
    <n v="121"/>
    <n v="4"/>
    <n v="125"/>
    <x v="5"/>
    <x v="9"/>
  </r>
  <r>
    <x v="14"/>
    <n v="112"/>
    <n v="111"/>
    <n v="50"/>
    <n v="17"/>
    <n v="10"/>
    <n v="300"/>
    <n v="43"/>
    <n v="343"/>
    <n v="17"/>
    <s v="2"/>
    <n v="19"/>
    <n v="0"/>
    <n v="2"/>
    <n v="2"/>
    <n v="189"/>
    <n v="39"/>
    <n v="228"/>
    <n v="94"/>
    <n v="0"/>
    <n v="94"/>
    <x v="5"/>
    <x v="9"/>
  </r>
  <r>
    <x v="15"/>
    <n v="60"/>
    <n v="23"/>
    <n v="3"/>
    <n v="1"/>
    <n v="0"/>
    <n v="87"/>
    <n v="0"/>
    <n v="87"/>
    <n v="1"/>
    <s v="0"/>
    <n v="1"/>
    <n v="0"/>
    <n v="0"/>
    <n v="0"/>
    <n v="69"/>
    <n v="0"/>
    <n v="69"/>
    <n v="17"/>
    <n v="0"/>
    <n v="17"/>
    <x v="5"/>
    <x v="9"/>
  </r>
  <r>
    <x v="16"/>
    <n v="40"/>
    <n v="137"/>
    <n v="78"/>
    <n v="30"/>
    <n v="0"/>
    <n v="285"/>
    <n v="0"/>
    <n v="285"/>
    <n v="61"/>
    <s v="0"/>
    <n v="61"/>
    <n v="4"/>
    <n v="0"/>
    <n v="4"/>
    <n v="173"/>
    <n v="0"/>
    <n v="173"/>
    <n v="47"/>
    <n v="0"/>
    <n v="47"/>
    <x v="5"/>
    <x v="9"/>
  </r>
  <r>
    <x v="17"/>
    <n v="69"/>
    <n v="55"/>
    <n v="68"/>
    <n v="46"/>
    <n v="9"/>
    <n v="247"/>
    <n v="62"/>
    <n v="309"/>
    <n v="72"/>
    <s v="0"/>
    <n v="72"/>
    <n v="9"/>
    <n v="0"/>
    <n v="9"/>
    <n v="100"/>
    <n v="17"/>
    <n v="117"/>
    <n v="66"/>
    <n v="45"/>
    <n v="111"/>
    <x v="5"/>
    <x v="9"/>
  </r>
  <r>
    <x v="18"/>
    <n v="5036"/>
    <n v="52676"/>
    <n v="23220"/>
    <n v="7441"/>
    <n v="823"/>
    <n v="89196"/>
    <n v="44480"/>
    <n v="133676"/>
    <n v="4251"/>
    <s v="13"/>
    <n v="4264"/>
    <n v="776"/>
    <n v="392"/>
    <n v="1168"/>
    <n v="47828"/>
    <n v="15150"/>
    <n v="62978"/>
    <n v="36341"/>
    <n v="28925"/>
    <n v="65266"/>
    <x v="5"/>
    <x v="9"/>
  </r>
  <r>
    <x v="0"/>
    <n v="1592"/>
    <n v="9238"/>
    <n v="9027"/>
    <n v="6856"/>
    <n v="711"/>
    <n v="27424"/>
    <n v="15010"/>
    <n v="42434"/>
    <n v="4891"/>
    <s v="15"/>
    <n v="4906"/>
    <n v="655"/>
    <n v="223"/>
    <n v="878"/>
    <n v="12943"/>
    <n v="10873"/>
    <n v="23816"/>
    <n v="8935"/>
    <n v="3899"/>
    <n v="12834"/>
    <x v="6"/>
    <x v="9"/>
  </r>
  <r>
    <x v="1"/>
    <n v="38"/>
    <n v="664"/>
    <n v="177"/>
    <n v="146"/>
    <n v="5"/>
    <n v="1030"/>
    <n v="1880"/>
    <n v="2910"/>
    <n v="6"/>
    <s v="0"/>
    <n v="6"/>
    <n v="0"/>
    <n v="0"/>
    <n v="0"/>
    <n v="244"/>
    <n v="207"/>
    <n v="451"/>
    <n v="780"/>
    <n v="1673"/>
    <n v="2453"/>
    <x v="6"/>
    <x v="9"/>
  </r>
  <r>
    <x v="2"/>
    <n v="125"/>
    <n v="1428"/>
    <n v="443"/>
    <n v="1504"/>
    <n v="0"/>
    <n v="3500"/>
    <n v="1003"/>
    <n v="4503"/>
    <n v="6"/>
    <s v="0"/>
    <n v="6"/>
    <n v="269"/>
    <n v="0"/>
    <n v="269"/>
    <n v="753"/>
    <n v="134"/>
    <n v="887"/>
    <n v="2741"/>
    <n v="869"/>
    <n v="3610"/>
    <x v="6"/>
    <x v="9"/>
  </r>
  <r>
    <x v="3"/>
    <n v="325"/>
    <n v="4630"/>
    <n v="2485"/>
    <n v="799"/>
    <n v="387"/>
    <n v="8626"/>
    <n v="7548"/>
    <n v="16174"/>
    <n v="78"/>
    <s v="0"/>
    <n v="78"/>
    <n v="5"/>
    <n v="389"/>
    <n v="394"/>
    <n v="5544"/>
    <n v="1852"/>
    <n v="7396"/>
    <n v="2735"/>
    <n v="5307"/>
    <n v="8042"/>
    <x v="6"/>
    <x v="9"/>
  </r>
  <r>
    <x v="4"/>
    <n v="78"/>
    <n v="1429"/>
    <n v="1370"/>
    <n v="613"/>
    <n v="3"/>
    <n v="3493"/>
    <n v="637"/>
    <n v="4130"/>
    <n v="38"/>
    <s v="0"/>
    <n v="38"/>
    <n v="3"/>
    <n v="0"/>
    <n v="3"/>
    <n v="1960"/>
    <n v="40"/>
    <n v="2000"/>
    <n v="1490"/>
    <n v="597"/>
    <n v="2087"/>
    <x v="6"/>
    <x v="9"/>
  </r>
  <r>
    <x v="5"/>
    <n v="891"/>
    <n v="30087"/>
    <n v="12483"/>
    <n v="1681"/>
    <n v="24"/>
    <n v="45166"/>
    <n v="27194"/>
    <n v="72360"/>
    <n v="12"/>
    <s v="0"/>
    <n v="12"/>
    <n v="9"/>
    <n v="3"/>
    <n v="12"/>
    <n v="21076"/>
    <n v="3917"/>
    <n v="24993"/>
    <n v="24075"/>
    <n v="23274"/>
    <n v="47349"/>
    <x v="6"/>
    <x v="9"/>
  </r>
  <r>
    <x v="25"/>
    <n v="0"/>
    <n v="94"/>
    <n v="4"/>
    <n v="0"/>
    <n v="0"/>
    <n v="98"/>
    <n v="537"/>
    <n v="635"/>
    <n v="0"/>
    <s v="0"/>
    <n v="0"/>
    <n v="0"/>
    <n v="0"/>
    <n v="0"/>
    <n v="8"/>
    <n v="6"/>
    <n v="14"/>
    <n v="90"/>
    <n v="531"/>
    <n v="621"/>
    <x v="6"/>
    <x v="9"/>
  </r>
  <r>
    <x v="6"/>
    <n v="1150"/>
    <n v="4745"/>
    <n v="1003"/>
    <n v="85"/>
    <n v="19"/>
    <n v="7002"/>
    <n v="636"/>
    <n v="7638"/>
    <n v="35"/>
    <s v="0"/>
    <n v="35"/>
    <n v="0"/>
    <n v="0"/>
    <n v="0"/>
    <n v="5031"/>
    <n v="129"/>
    <n v="5160"/>
    <n v="1927"/>
    <n v="507"/>
    <n v="2434"/>
    <x v="6"/>
    <x v="9"/>
  </r>
  <r>
    <x v="7"/>
    <n v="3"/>
    <n v="14"/>
    <n v="4"/>
    <n v="23"/>
    <n v="0"/>
    <n v="44"/>
    <n v="195"/>
    <n v="239"/>
    <n v="23"/>
    <s v="0"/>
    <n v="23"/>
    <n v="0"/>
    <n v="0"/>
    <n v="0"/>
    <n v="9"/>
    <n v="169"/>
    <n v="178"/>
    <n v="12"/>
    <n v="26"/>
    <n v="38"/>
    <x v="6"/>
    <x v="9"/>
  </r>
  <r>
    <x v="8"/>
    <n v="0"/>
    <n v="2"/>
    <n v="20"/>
    <n v="0"/>
    <n v="0"/>
    <n v="22"/>
    <n v="19"/>
    <n v="41"/>
    <n v="11"/>
    <s v="0"/>
    <n v="11"/>
    <n v="0"/>
    <n v="0"/>
    <n v="0"/>
    <n v="6"/>
    <n v="19"/>
    <n v="25"/>
    <n v="5"/>
    <n v="0"/>
    <n v="5"/>
    <x v="6"/>
    <x v="9"/>
  </r>
  <r>
    <x v="9"/>
    <n v="1"/>
    <n v="19"/>
    <n v="18"/>
    <n v="310"/>
    <n v="0"/>
    <n v="348"/>
    <n v="1606"/>
    <n v="1954"/>
    <n v="18"/>
    <s v="0"/>
    <n v="18"/>
    <n v="0"/>
    <n v="0"/>
    <n v="0"/>
    <n v="6"/>
    <n v="737"/>
    <n v="743"/>
    <n v="324"/>
    <n v="869"/>
    <n v="1193"/>
    <x v="6"/>
    <x v="9"/>
  </r>
  <r>
    <x v="10"/>
    <n v="0"/>
    <n v="17"/>
    <n v="3"/>
    <n v="4"/>
    <n v="0"/>
    <n v="24"/>
    <n v="15"/>
    <n v="39"/>
    <n v="0"/>
    <s v="0"/>
    <n v="0"/>
    <n v="0"/>
    <n v="0"/>
    <n v="0"/>
    <n v="1"/>
    <n v="9"/>
    <n v="10"/>
    <n v="23"/>
    <n v="6"/>
    <n v="29"/>
    <x v="6"/>
    <x v="9"/>
  </r>
  <r>
    <x v="11"/>
    <n v="37"/>
    <n v="575"/>
    <n v="169"/>
    <n v="17"/>
    <n v="2"/>
    <n v="800"/>
    <n v="351"/>
    <n v="1151"/>
    <n v="15"/>
    <s v="0"/>
    <n v="15"/>
    <n v="0"/>
    <n v="0"/>
    <n v="0"/>
    <n v="251"/>
    <n v="11"/>
    <n v="262"/>
    <n v="534"/>
    <n v="340"/>
    <n v="874"/>
    <x v="6"/>
    <x v="9"/>
  </r>
  <r>
    <x v="12"/>
    <n v="15"/>
    <n v="378"/>
    <n v="123"/>
    <n v="43"/>
    <n v="15"/>
    <n v="574"/>
    <n v="246"/>
    <n v="820"/>
    <n v="2"/>
    <s v="0"/>
    <n v="2"/>
    <n v="3"/>
    <n v="0"/>
    <n v="3"/>
    <n v="376"/>
    <n v="29"/>
    <n v="405"/>
    <n v="193"/>
    <n v="217"/>
    <n v="410"/>
    <x v="6"/>
    <x v="9"/>
  </r>
  <r>
    <x v="13"/>
    <n v="24"/>
    <n v="355"/>
    <n v="154"/>
    <n v="141"/>
    <n v="5"/>
    <n v="679"/>
    <n v="59"/>
    <n v="738"/>
    <n v="34"/>
    <s v="0"/>
    <n v="34"/>
    <n v="0"/>
    <n v="0"/>
    <n v="0"/>
    <n v="428"/>
    <n v="59"/>
    <n v="487"/>
    <n v="217"/>
    <n v="0"/>
    <n v="217"/>
    <x v="6"/>
    <x v="9"/>
  </r>
  <r>
    <x v="14"/>
    <n v="138"/>
    <n v="137"/>
    <n v="30"/>
    <n v="19"/>
    <n v="0"/>
    <n v="324"/>
    <n v="41"/>
    <n v="365"/>
    <n v="30"/>
    <s v="0"/>
    <n v="30"/>
    <n v="0"/>
    <n v="0"/>
    <n v="0"/>
    <n v="222"/>
    <n v="37"/>
    <n v="259"/>
    <n v="72"/>
    <n v="4"/>
    <n v="76"/>
    <x v="6"/>
    <x v="9"/>
  </r>
  <r>
    <x v="15"/>
    <n v="31"/>
    <n v="53"/>
    <n v="9"/>
    <n v="14"/>
    <n v="0"/>
    <n v="107"/>
    <n v="42"/>
    <n v="149"/>
    <n v="15"/>
    <s v="0"/>
    <n v="15"/>
    <n v="0"/>
    <n v="0"/>
    <n v="0"/>
    <n v="61"/>
    <n v="40"/>
    <n v="101"/>
    <n v="31"/>
    <n v="2"/>
    <n v="33"/>
    <x v="6"/>
    <x v="9"/>
  </r>
  <r>
    <x v="16"/>
    <n v="44"/>
    <n v="84"/>
    <n v="121"/>
    <n v="55"/>
    <n v="19"/>
    <n v="323"/>
    <n v="115"/>
    <n v="438"/>
    <n v="98"/>
    <s v="4"/>
    <n v="102"/>
    <n v="15"/>
    <n v="0"/>
    <n v="15"/>
    <n v="166"/>
    <n v="101"/>
    <n v="267"/>
    <n v="44"/>
    <n v="10"/>
    <n v="54"/>
    <x v="6"/>
    <x v="9"/>
  </r>
  <r>
    <x v="17"/>
    <n v="117"/>
    <n v="87"/>
    <n v="90"/>
    <n v="56"/>
    <n v="3"/>
    <n v="353"/>
    <n v="21"/>
    <n v="374"/>
    <n v="96"/>
    <s v="0"/>
    <n v="96"/>
    <n v="3"/>
    <n v="0"/>
    <n v="3"/>
    <n v="193"/>
    <n v="21"/>
    <n v="214"/>
    <n v="61"/>
    <n v="0"/>
    <n v="61"/>
    <x v="6"/>
    <x v="9"/>
  </r>
  <r>
    <x v="18"/>
    <n v="4609"/>
    <n v="54036"/>
    <n v="27733"/>
    <n v="12366"/>
    <n v="1193"/>
    <n v="99937"/>
    <n v="57155"/>
    <n v="157092"/>
    <n v="5408"/>
    <s v="19"/>
    <n v="5427"/>
    <n v="962"/>
    <n v="615"/>
    <n v="1577"/>
    <n v="49278"/>
    <n v="18390"/>
    <n v="67668"/>
    <n v="44289"/>
    <n v="38131"/>
    <n v="82420"/>
    <x v="6"/>
    <x v="9"/>
  </r>
  <r>
    <x v="0"/>
    <n v="2046"/>
    <n v="12467"/>
    <n v="10996"/>
    <n v="6724"/>
    <n v="667"/>
    <n v="32900"/>
    <n v="19529"/>
    <n v="52429"/>
    <n v="3554"/>
    <s v="14"/>
    <n v="3568"/>
    <n v="902"/>
    <n v="146"/>
    <n v="1048"/>
    <n v="17693"/>
    <n v="14292"/>
    <n v="31985"/>
    <n v="10751"/>
    <n v="5077"/>
    <n v="15828"/>
    <x v="7"/>
    <x v="9"/>
  </r>
  <r>
    <x v="1"/>
    <n v="43"/>
    <n v="512"/>
    <n v="231"/>
    <n v="169"/>
    <n v="3"/>
    <n v="958"/>
    <n v="1319"/>
    <n v="2277"/>
    <n v="6"/>
    <s v="0"/>
    <n v="6"/>
    <n v="5"/>
    <n v="0"/>
    <n v="5"/>
    <n v="375"/>
    <n v="138"/>
    <n v="513"/>
    <n v="572"/>
    <n v="1181"/>
    <n v="1753"/>
    <x v="7"/>
    <x v="9"/>
  </r>
  <r>
    <x v="2"/>
    <n v="129"/>
    <n v="1164"/>
    <n v="507"/>
    <n v="1499"/>
    <n v="10"/>
    <n v="3309"/>
    <n v="856"/>
    <n v="4165"/>
    <n v="1"/>
    <s v="0"/>
    <n v="1"/>
    <n v="0"/>
    <n v="0"/>
    <n v="0"/>
    <n v="534"/>
    <n v="90"/>
    <n v="624"/>
    <n v="2774"/>
    <n v="766"/>
    <n v="3540"/>
    <x v="7"/>
    <x v="9"/>
  </r>
  <r>
    <x v="3"/>
    <n v="375"/>
    <n v="5778"/>
    <n v="2866"/>
    <n v="761"/>
    <n v="291"/>
    <n v="10071"/>
    <n v="7714"/>
    <n v="17785"/>
    <n v="104"/>
    <s v="0"/>
    <n v="104"/>
    <n v="292"/>
    <n v="591"/>
    <n v="883"/>
    <n v="6353"/>
    <n v="2155"/>
    <n v="8508"/>
    <n v="3322"/>
    <n v="4968"/>
    <n v="8290"/>
    <x v="7"/>
    <x v="9"/>
  </r>
  <r>
    <x v="4"/>
    <n v="123"/>
    <n v="2207"/>
    <n v="2005"/>
    <n v="818"/>
    <n v="32"/>
    <n v="5185"/>
    <n v="828"/>
    <n v="6013"/>
    <n v="44"/>
    <s v="0"/>
    <n v="44"/>
    <n v="11"/>
    <n v="0"/>
    <n v="11"/>
    <n v="2726"/>
    <n v="62"/>
    <n v="2788"/>
    <n v="2404"/>
    <n v="766"/>
    <n v="3170"/>
    <x v="7"/>
    <x v="9"/>
  </r>
  <r>
    <x v="5"/>
    <n v="582"/>
    <n v="29490"/>
    <n v="13020"/>
    <n v="1813"/>
    <n v="45"/>
    <n v="44950"/>
    <n v="25480"/>
    <n v="70430"/>
    <n v="47"/>
    <s v="0"/>
    <n v="47"/>
    <n v="92"/>
    <n v="0"/>
    <n v="92"/>
    <n v="20023"/>
    <n v="3942"/>
    <n v="23965"/>
    <n v="24788"/>
    <n v="21538"/>
    <n v="46326"/>
    <x v="7"/>
    <x v="9"/>
  </r>
  <r>
    <x v="25"/>
    <n v="0"/>
    <n v="21"/>
    <n v="11"/>
    <n v="6"/>
    <n v="0"/>
    <n v="38"/>
    <n v="555"/>
    <n v="593"/>
    <n v="3"/>
    <s v="0"/>
    <n v="3"/>
    <n v="3"/>
    <n v="0"/>
    <n v="3"/>
    <n v="17"/>
    <n v="0"/>
    <n v="17"/>
    <n v="15"/>
    <n v="555"/>
    <n v="570"/>
    <x v="7"/>
    <x v="9"/>
  </r>
  <r>
    <x v="6"/>
    <n v="1388"/>
    <n v="5830"/>
    <n v="1580"/>
    <n v="184"/>
    <n v="1"/>
    <n v="8983"/>
    <n v="1453"/>
    <n v="10436"/>
    <n v="37"/>
    <s v="0"/>
    <n v="37"/>
    <n v="0"/>
    <n v="0"/>
    <n v="0"/>
    <n v="6827"/>
    <n v="402"/>
    <n v="7229"/>
    <n v="2119"/>
    <n v="1051"/>
    <n v="3170"/>
    <x v="7"/>
    <x v="9"/>
  </r>
  <r>
    <x v="7"/>
    <n v="9"/>
    <n v="29"/>
    <n v="5"/>
    <n v="9"/>
    <n v="0"/>
    <n v="52"/>
    <n v="192"/>
    <n v="244"/>
    <n v="9"/>
    <s v="0"/>
    <n v="9"/>
    <n v="0"/>
    <n v="0"/>
    <n v="0"/>
    <n v="39"/>
    <n v="188"/>
    <n v="227"/>
    <n v="4"/>
    <n v="4"/>
    <n v="8"/>
    <x v="7"/>
    <x v="9"/>
  </r>
  <r>
    <x v="8"/>
    <n v="0"/>
    <n v="0"/>
    <n v="2"/>
    <n v="1"/>
    <n v="0"/>
    <n v="3"/>
    <n v="0"/>
    <n v="3"/>
    <n v="2"/>
    <s v="0"/>
    <n v="2"/>
    <n v="0"/>
    <n v="0"/>
    <n v="0"/>
    <n v="0"/>
    <n v="0"/>
    <n v="0"/>
    <n v="1"/>
    <n v="0"/>
    <n v="1"/>
    <x v="7"/>
    <x v="9"/>
  </r>
  <r>
    <x v="9"/>
    <n v="5"/>
    <n v="22"/>
    <n v="19"/>
    <n v="188"/>
    <n v="0"/>
    <n v="234"/>
    <n v="1240"/>
    <n v="1474"/>
    <n v="19"/>
    <s v="0"/>
    <n v="19"/>
    <n v="0"/>
    <n v="0"/>
    <n v="0"/>
    <n v="10"/>
    <n v="738"/>
    <n v="748"/>
    <n v="205"/>
    <n v="502"/>
    <n v="707"/>
    <x v="7"/>
    <x v="9"/>
  </r>
  <r>
    <x v="10"/>
    <n v="0"/>
    <n v="15"/>
    <n v="0"/>
    <n v="1"/>
    <n v="0"/>
    <n v="16"/>
    <n v="0"/>
    <n v="16"/>
    <n v="1"/>
    <s v="0"/>
    <n v="1"/>
    <n v="0"/>
    <n v="0"/>
    <n v="0"/>
    <n v="8"/>
    <n v="0"/>
    <n v="8"/>
    <n v="7"/>
    <n v="0"/>
    <n v="7"/>
    <x v="7"/>
    <x v="9"/>
  </r>
  <r>
    <x v="11"/>
    <n v="15"/>
    <n v="588"/>
    <n v="152"/>
    <n v="10"/>
    <n v="0"/>
    <n v="765"/>
    <n v="478"/>
    <n v="1243"/>
    <n v="9"/>
    <s v="0"/>
    <n v="9"/>
    <n v="0"/>
    <n v="0"/>
    <n v="0"/>
    <n v="174"/>
    <n v="12"/>
    <n v="186"/>
    <n v="582"/>
    <n v="466"/>
    <n v="1048"/>
    <x v="7"/>
    <x v="9"/>
  </r>
  <r>
    <x v="12"/>
    <n v="7"/>
    <n v="394"/>
    <n v="142"/>
    <n v="31"/>
    <n v="10"/>
    <n v="584"/>
    <n v="243"/>
    <n v="827"/>
    <n v="3"/>
    <s v="0"/>
    <n v="3"/>
    <n v="0"/>
    <n v="0"/>
    <n v="0"/>
    <n v="289"/>
    <n v="75"/>
    <n v="364"/>
    <n v="292"/>
    <n v="168"/>
    <n v="460"/>
    <x v="7"/>
    <x v="9"/>
  </r>
  <r>
    <x v="13"/>
    <n v="49"/>
    <n v="495"/>
    <n v="105"/>
    <n v="29"/>
    <n v="0"/>
    <n v="678"/>
    <n v="144"/>
    <n v="822"/>
    <n v="29"/>
    <s v="0"/>
    <n v="29"/>
    <n v="0"/>
    <n v="0"/>
    <n v="0"/>
    <n v="629"/>
    <n v="123"/>
    <n v="752"/>
    <n v="20"/>
    <n v="21"/>
    <n v="41"/>
    <x v="7"/>
    <x v="9"/>
  </r>
  <r>
    <x v="14"/>
    <n v="106"/>
    <n v="145"/>
    <n v="34"/>
    <n v="14"/>
    <n v="11"/>
    <n v="310"/>
    <n v="127"/>
    <n v="437"/>
    <n v="17"/>
    <s v="0"/>
    <n v="17"/>
    <n v="1"/>
    <n v="0"/>
    <n v="1"/>
    <n v="239"/>
    <n v="98"/>
    <n v="337"/>
    <n v="53"/>
    <n v="29"/>
    <n v="82"/>
    <x v="7"/>
    <x v="9"/>
  </r>
  <r>
    <x v="15"/>
    <n v="0"/>
    <n v="100"/>
    <n v="6"/>
    <n v="0"/>
    <n v="0"/>
    <n v="106"/>
    <n v="4"/>
    <n v="110"/>
    <n v="0"/>
    <s v="0"/>
    <n v="0"/>
    <n v="0"/>
    <n v="0"/>
    <n v="0"/>
    <n v="67"/>
    <n v="4"/>
    <n v="71"/>
    <n v="39"/>
    <n v="0"/>
    <n v="39"/>
    <x v="7"/>
    <x v="9"/>
  </r>
  <r>
    <x v="16"/>
    <n v="53"/>
    <n v="74"/>
    <n v="54"/>
    <n v="43"/>
    <n v="2"/>
    <n v="226"/>
    <n v="6"/>
    <n v="232"/>
    <n v="62"/>
    <s v="0"/>
    <n v="62"/>
    <n v="3"/>
    <n v="0"/>
    <n v="3"/>
    <n v="126"/>
    <n v="4"/>
    <n v="130"/>
    <n v="35"/>
    <n v="2"/>
    <n v="37"/>
    <x v="7"/>
    <x v="9"/>
  </r>
  <r>
    <x v="17"/>
    <n v="76"/>
    <n v="110"/>
    <n v="93"/>
    <n v="67"/>
    <n v="0"/>
    <n v="346"/>
    <n v="26"/>
    <n v="372"/>
    <n v="83"/>
    <s v="0"/>
    <n v="83"/>
    <n v="0"/>
    <n v="0"/>
    <n v="0"/>
    <n v="189"/>
    <n v="20"/>
    <n v="209"/>
    <n v="74"/>
    <n v="6"/>
    <n v="80"/>
    <x v="7"/>
    <x v="9"/>
  </r>
  <r>
    <x v="18"/>
    <n v="5006"/>
    <n v="59441"/>
    <n v="31828"/>
    <n v="12367"/>
    <n v="1072"/>
    <n v="109714"/>
    <n v="60194"/>
    <n v="169908"/>
    <n v="4030"/>
    <s v="14"/>
    <n v="4044"/>
    <n v="1309"/>
    <n v="737"/>
    <n v="2046"/>
    <n v="56318"/>
    <n v="22343"/>
    <n v="78661"/>
    <n v="48057"/>
    <n v="37100"/>
    <n v="85157"/>
    <x v="7"/>
    <x v="9"/>
  </r>
  <r>
    <x v="0"/>
    <n v="1718"/>
    <n v="10370"/>
    <n v="8296"/>
    <n v="6535"/>
    <n v="611"/>
    <n v="27530"/>
    <n v="15268"/>
    <n v="42798"/>
    <n v="5993"/>
    <s v="16"/>
    <n v="6009"/>
    <n v="1027"/>
    <n v="10"/>
    <n v="1037"/>
    <n v="13914"/>
    <n v="12678"/>
    <n v="26592"/>
    <n v="6596"/>
    <n v="2564"/>
    <n v="9160"/>
    <x v="8"/>
    <x v="9"/>
  </r>
  <r>
    <x v="1"/>
    <n v="49"/>
    <n v="421"/>
    <n v="287"/>
    <n v="155"/>
    <n v="0"/>
    <n v="912"/>
    <n v="1572"/>
    <n v="2484"/>
    <n v="12"/>
    <s v="0"/>
    <n v="12"/>
    <n v="0"/>
    <n v="0"/>
    <n v="0"/>
    <n v="437"/>
    <n v="200"/>
    <n v="637"/>
    <n v="463"/>
    <n v="1372"/>
    <n v="1835"/>
    <x v="8"/>
    <x v="9"/>
  </r>
  <r>
    <x v="2"/>
    <n v="134"/>
    <n v="854"/>
    <n v="324"/>
    <n v="1169"/>
    <n v="10"/>
    <n v="2491"/>
    <n v="704"/>
    <n v="3195"/>
    <n v="1"/>
    <s v="0"/>
    <n v="1"/>
    <n v="0"/>
    <n v="0"/>
    <n v="0"/>
    <n v="524"/>
    <n v="137"/>
    <n v="661"/>
    <n v="1966"/>
    <n v="567"/>
    <n v="2533"/>
    <x v="8"/>
    <x v="9"/>
  </r>
  <r>
    <x v="3"/>
    <n v="424"/>
    <n v="6430"/>
    <n v="3117"/>
    <n v="724"/>
    <n v="339"/>
    <n v="11034"/>
    <n v="7230"/>
    <n v="18264"/>
    <n v="90"/>
    <s v="0"/>
    <n v="90"/>
    <n v="590"/>
    <n v="528"/>
    <n v="1118"/>
    <n v="7327"/>
    <n v="2123"/>
    <n v="9450"/>
    <n v="3027"/>
    <n v="4579"/>
    <n v="7606"/>
    <x v="8"/>
    <x v="9"/>
  </r>
  <r>
    <x v="4"/>
    <n v="314"/>
    <n v="2118"/>
    <n v="1480"/>
    <n v="727"/>
    <n v="27"/>
    <n v="4666"/>
    <n v="326"/>
    <n v="4992"/>
    <n v="45"/>
    <s v="0"/>
    <n v="45"/>
    <n v="19"/>
    <n v="0"/>
    <n v="19"/>
    <n v="2911"/>
    <n v="166"/>
    <n v="3077"/>
    <n v="1691"/>
    <n v="160"/>
    <n v="1851"/>
    <x v="8"/>
    <x v="9"/>
  </r>
  <r>
    <x v="5"/>
    <n v="611"/>
    <n v="31920"/>
    <n v="14412"/>
    <n v="1902"/>
    <n v="10"/>
    <n v="48855"/>
    <n v="24171"/>
    <n v="73026"/>
    <n v="60"/>
    <s v="1"/>
    <n v="61"/>
    <n v="132"/>
    <n v="0"/>
    <n v="132"/>
    <n v="20910"/>
    <n v="3689"/>
    <n v="24599"/>
    <n v="27753"/>
    <n v="20481"/>
    <n v="48234"/>
    <x v="8"/>
    <x v="9"/>
  </r>
  <r>
    <x v="25"/>
    <n v="4"/>
    <n v="32"/>
    <n v="6"/>
    <n v="1"/>
    <n v="0"/>
    <n v="43"/>
    <n v="432"/>
    <n v="475"/>
    <n v="0"/>
    <s v="0"/>
    <n v="0"/>
    <n v="0"/>
    <n v="0"/>
    <n v="0"/>
    <n v="8"/>
    <n v="0"/>
    <n v="8"/>
    <n v="35"/>
    <n v="432"/>
    <n v="467"/>
    <x v="8"/>
    <x v="9"/>
  </r>
  <r>
    <x v="6"/>
    <n v="1596"/>
    <n v="5057"/>
    <n v="880"/>
    <n v="54"/>
    <n v="8"/>
    <n v="7595"/>
    <n v="826"/>
    <n v="8421"/>
    <n v="28"/>
    <s v="0"/>
    <n v="28"/>
    <n v="3"/>
    <n v="0"/>
    <n v="3"/>
    <n v="6036"/>
    <n v="150"/>
    <n v="6186"/>
    <n v="1528"/>
    <n v="676"/>
    <n v="2204"/>
    <x v="8"/>
    <x v="9"/>
  </r>
  <r>
    <x v="7"/>
    <n v="1"/>
    <n v="6"/>
    <n v="4"/>
    <n v="16"/>
    <n v="0"/>
    <n v="27"/>
    <n v="295"/>
    <n v="322"/>
    <n v="19"/>
    <s v="0"/>
    <n v="19"/>
    <n v="0"/>
    <n v="0"/>
    <n v="0"/>
    <n v="3"/>
    <n v="250"/>
    <n v="253"/>
    <n v="5"/>
    <n v="45"/>
    <n v="50"/>
    <x v="8"/>
    <x v="9"/>
  </r>
  <r>
    <x v="8"/>
    <n v="2"/>
    <n v="0"/>
    <n v="8"/>
    <n v="1"/>
    <n v="0"/>
    <n v="11"/>
    <n v="3"/>
    <n v="14"/>
    <n v="5"/>
    <s v="0"/>
    <n v="5"/>
    <n v="0"/>
    <n v="0"/>
    <n v="0"/>
    <n v="4"/>
    <n v="3"/>
    <n v="7"/>
    <n v="2"/>
    <n v="0"/>
    <n v="2"/>
    <x v="8"/>
    <x v="9"/>
  </r>
  <r>
    <x v="9"/>
    <n v="3"/>
    <n v="6"/>
    <n v="13"/>
    <n v="296"/>
    <n v="0"/>
    <n v="318"/>
    <n v="1541"/>
    <n v="1859"/>
    <n v="25"/>
    <s v="0"/>
    <n v="25"/>
    <n v="0"/>
    <n v="0"/>
    <n v="0"/>
    <n v="3"/>
    <n v="820"/>
    <n v="823"/>
    <n v="290"/>
    <n v="721"/>
    <n v="1011"/>
    <x v="8"/>
    <x v="9"/>
  </r>
  <r>
    <x v="10"/>
    <n v="4"/>
    <n v="15"/>
    <n v="1"/>
    <n v="0"/>
    <n v="0"/>
    <n v="20"/>
    <n v="0"/>
    <n v="20"/>
    <n v="0"/>
    <s v="0"/>
    <n v="0"/>
    <n v="0"/>
    <n v="0"/>
    <n v="0"/>
    <n v="8"/>
    <n v="0"/>
    <n v="8"/>
    <n v="12"/>
    <n v="0"/>
    <n v="12"/>
    <x v="8"/>
    <x v="9"/>
  </r>
  <r>
    <x v="11"/>
    <n v="40"/>
    <n v="564"/>
    <n v="134"/>
    <n v="69"/>
    <n v="0"/>
    <n v="807"/>
    <n v="516"/>
    <n v="1323"/>
    <n v="18"/>
    <s v="0"/>
    <n v="18"/>
    <n v="0"/>
    <n v="0"/>
    <n v="0"/>
    <n v="282"/>
    <n v="43"/>
    <n v="325"/>
    <n v="517"/>
    <n v="473"/>
    <n v="990"/>
    <x v="8"/>
    <x v="9"/>
  </r>
  <r>
    <x v="12"/>
    <n v="14"/>
    <n v="358"/>
    <n v="123"/>
    <n v="23"/>
    <n v="0"/>
    <n v="518"/>
    <n v="292"/>
    <n v="810"/>
    <n v="2"/>
    <s v="0"/>
    <n v="2"/>
    <n v="0"/>
    <n v="0"/>
    <n v="0"/>
    <n v="314"/>
    <n v="103"/>
    <n v="417"/>
    <n v="202"/>
    <n v="189"/>
    <n v="391"/>
    <x v="8"/>
    <x v="9"/>
  </r>
  <r>
    <x v="13"/>
    <n v="76"/>
    <n v="362"/>
    <n v="115"/>
    <n v="173"/>
    <n v="10"/>
    <n v="736"/>
    <n v="35"/>
    <n v="771"/>
    <n v="47"/>
    <s v="0"/>
    <n v="47"/>
    <n v="6"/>
    <n v="0"/>
    <n v="6"/>
    <n v="537"/>
    <n v="35"/>
    <n v="572"/>
    <n v="136"/>
    <n v="0"/>
    <n v="136"/>
    <x v="8"/>
    <x v="9"/>
  </r>
  <r>
    <x v="14"/>
    <n v="266"/>
    <n v="143"/>
    <n v="47"/>
    <n v="24"/>
    <n v="0"/>
    <n v="480"/>
    <n v="94"/>
    <n v="574"/>
    <n v="38"/>
    <s v="5"/>
    <n v="43"/>
    <n v="8"/>
    <n v="0"/>
    <n v="8"/>
    <n v="355"/>
    <n v="85"/>
    <n v="440"/>
    <n v="79"/>
    <n v="4"/>
    <n v="83"/>
    <x v="8"/>
    <x v="9"/>
  </r>
  <r>
    <x v="15"/>
    <n v="13"/>
    <n v="70"/>
    <n v="8"/>
    <n v="1"/>
    <n v="0"/>
    <n v="92"/>
    <n v="11"/>
    <n v="103"/>
    <n v="1"/>
    <s v="0"/>
    <n v="1"/>
    <n v="0"/>
    <n v="0"/>
    <n v="0"/>
    <n v="41"/>
    <n v="11"/>
    <n v="52"/>
    <n v="50"/>
    <n v="0"/>
    <n v="50"/>
    <x v="8"/>
    <x v="9"/>
  </r>
  <r>
    <x v="16"/>
    <n v="72"/>
    <n v="54"/>
    <n v="62"/>
    <n v="47"/>
    <n v="0"/>
    <n v="235"/>
    <n v="4"/>
    <n v="239"/>
    <n v="66"/>
    <s v="0"/>
    <n v="66"/>
    <n v="0"/>
    <n v="0"/>
    <n v="0"/>
    <n v="129"/>
    <n v="4"/>
    <n v="133"/>
    <n v="50"/>
    <n v="0"/>
    <n v="50"/>
    <x v="8"/>
    <x v="9"/>
  </r>
  <r>
    <x v="17"/>
    <n v="67"/>
    <n v="101"/>
    <n v="81"/>
    <n v="59"/>
    <n v="10"/>
    <n v="318"/>
    <n v="31"/>
    <n v="349"/>
    <n v="91"/>
    <s v="0"/>
    <n v="91"/>
    <n v="0"/>
    <n v="0"/>
    <n v="0"/>
    <n v="151"/>
    <n v="27"/>
    <n v="178"/>
    <n v="66"/>
    <n v="4"/>
    <n v="70"/>
    <x v="8"/>
    <x v="9"/>
  </r>
  <r>
    <x v="18"/>
    <n v="5408"/>
    <n v="58881"/>
    <n v="29398"/>
    <n v="11976"/>
    <n v="1025"/>
    <n v="106688"/>
    <n v="53351"/>
    <n v="160039"/>
    <n v="6541"/>
    <s v="22"/>
    <n v="6563"/>
    <n v="1785"/>
    <n v="538"/>
    <n v="2323"/>
    <n v="53894"/>
    <n v="20524"/>
    <n v="74418"/>
    <n v="44468"/>
    <n v="32267"/>
    <n v="76735"/>
    <x v="8"/>
    <x v="9"/>
  </r>
  <r>
    <x v="0"/>
    <n v="2040"/>
    <n v="9351"/>
    <n v="7444"/>
    <n v="5823"/>
    <n v="625"/>
    <n v="25283"/>
    <n v="10719"/>
    <n v="36002"/>
    <n v="6549"/>
    <s v="10"/>
    <n v="6559"/>
    <n v="626"/>
    <n v="0"/>
    <n v="626"/>
    <n v="12828"/>
    <n v="9260"/>
    <n v="22088"/>
    <n v="5280"/>
    <n v="1449"/>
    <n v="6729"/>
    <x v="9"/>
    <x v="9"/>
  </r>
  <r>
    <x v="1"/>
    <n v="49"/>
    <n v="837"/>
    <n v="243"/>
    <n v="224"/>
    <n v="0"/>
    <n v="1353"/>
    <n v="1954"/>
    <n v="3307"/>
    <n v="21"/>
    <s v="0"/>
    <n v="21"/>
    <n v="0"/>
    <n v="0"/>
    <n v="0"/>
    <n v="495"/>
    <n v="228"/>
    <n v="723"/>
    <n v="837"/>
    <n v="1726"/>
    <n v="2563"/>
    <x v="9"/>
    <x v="9"/>
  </r>
  <r>
    <x v="2"/>
    <n v="98"/>
    <n v="1175"/>
    <n v="348"/>
    <n v="1750"/>
    <n v="23"/>
    <n v="3394"/>
    <n v="560"/>
    <n v="3954"/>
    <n v="21"/>
    <s v="0"/>
    <n v="21"/>
    <n v="6"/>
    <n v="0"/>
    <n v="6"/>
    <n v="440"/>
    <n v="74"/>
    <n v="514"/>
    <n v="2927"/>
    <n v="486"/>
    <n v="3413"/>
    <x v="9"/>
    <x v="9"/>
  </r>
  <r>
    <x v="3"/>
    <n v="806"/>
    <n v="7073"/>
    <n v="3374"/>
    <n v="901"/>
    <n v="529"/>
    <n v="12683"/>
    <n v="9209"/>
    <n v="21892"/>
    <n v="78"/>
    <s v="0"/>
    <n v="78"/>
    <n v="624"/>
    <n v="939"/>
    <n v="1563"/>
    <n v="8478"/>
    <n v="2814"/>
    <n v="11292"/>
    <n v="3503"/>
    <n v="5456"/>
    <n v="8959"/>
    <x v="9"/>
    <x v="9"/>
  </r>
  <r>
    <x v="4"/>
    <n v="243"/>
    <n v="2418"/>
    <n v="1854"/>
    <n v="643"/>
    <n v="18"/>
    <n v="5176"/>
    <n v="1230"/>
    <n v="6406"/>
    <n v="51"/>
    <s v="0"/>
    <n v="51"/>
    <n v="11"/>
    <n v="0"/>
    <n v="11"/>
    <n v="3249"/>
    <n v="446"/>
    <n v="3695"/>
    <n v="1865"/>
    <n v="784"/>
    <n v="2649"/>
    <x v="9"/>
    <x v="9"/>
  </r>
  <r>
    <x v="5"/>
    <n v="1098"/>
    <n v="29890"/>
    <n v="12306"/>
    <n v="2123"/>
    <n v="30"/>
    <n v="45447"/>
    <n v="19125"/>
    <n v="64572"/>
    <n v="48"/>
    <s v="1"/>
    <n v="49"/>
    <n v="46"/>
    <n v="0"/>
    <n v="46"/>
    <n v="20191"/>
    <n v="2461"/>
    <n v="22652"/>
    <n v="25162"/>
    <n v="16663"/>
    <n v="41825"/>
    <x v="9"/>
    <x v="9"/>
  </r>
  <r>
    <x v="25"/>
    <n v="6"/>
    <n v="22"/>
    <n v="15"/>
    <n v="2"/>
    <n v="0"/>
    <n v="45"/>
    <n v="399"/>
    <n v="444"/>
    <n v="1"/>
    <s v="0"/>
    <n v="1"/>
    <n v="0"/>
    <n v="0"/>
    <n v="0"/>
    <n v="26"/>
    <n v="0"/>
    <n v="26"/>
    <n v="18"/>
    <n v="399"/>
    <n v="417"/>
    <x v="9"/>
    <x v="9"/>
  </r>
  <r>
    <x v="6"/>
    <n v="1138"/>
    <n v="5372"/>
    <n v="666"/>
    <n v="60"/>
    <n v="19"/>
    <n v="7255"/>
    <n v="860"/>
    <n v="8115"/>
    <n v="37"/>
    <s v="0"/>
    <n v="37"/>
    <n v="1"/>
    <n v="0"/>
    <n v="1"/>
    <n v="5569"/>
    <n v="173"/>
    <n v="5742"/>
    <n v="1648"/>
    <n v="687"/>
    <n v="2335"/>
    <x v="9"/>
    <x v="9"/>
  </r>
  <r>
    <x v="7"/>
    <n v="40"/>
    <n v="1526"/>
    <n v="404"/>
    <n v="553"/>
    <n v="0"/>
    <n v="2523"/>
    <n v="4513"/>
    <n v="7036"/>
    <n v="18"/>
    <s v="0"/>
    <n v="18"/>
    <n v="2"/>
    <n v="0"/>
    <n v="2"/>
    <n v="1400"/>
    <n v="1779"/>
    <n v="3179"/>
    <n v="1103"/>
    <n v="2734"/>
    <n v="3837"/>
    <x v="9"/>
    <x v="9"/>
  </r>
  <r>
    <x v="8"/>
    <n v="14"/>
    <n v="403"/>
    <n v="36"/>
    <n v="87"/>
    <n v="0"/>
    <n v="540"/>
    <n v="737"/>
    <n v="1277"/>
    <n v="12"/>
    <s v="0"/>
    <n v="12"/>
    <n v="0"/>
    <n v="0"/>
    <n v="0"/>
    <n v="89"/>
    <n v="239"/>
    <n v="328"/>
    <n v="439"/>
    <n v="498"/>
    <n v="937"/>
    <x v="9"/>
    <x v="9"/>
  </r>
  <r>
    <x v="9"/>
    <n v="47"/>
    <n v="321"/>
    <n v="177"/>
    <n v="991"/>
    <n v="0"/>
    <n v="1536"/>
    <n v="2252"/>
    <n v="3788"/>
    <n v="16"/>
    <s v="3"/>
    <n v="19"/>
    <n v="0"/>
    <n v="0"/>
    <n v="0"/>
    <n v="413"/>
    <n v="713"/>
    <n v="1126"/>
    <n v="1107"/>
    <n v="1536"/>
    <n v="2643"/>
    <x v="9"/>
    <x v="9"/>
  </r>
  <r>
    <x v="10"/>
    <n v="6"/>
    <n v="635"/>
    <n v="407"/>
    <n v="181"/>
    <n v="16"/>
    <n v="1245"/>
    <n v="1409"/>
    <n v="2654"/>
    <n v="8"/>
    <s v="0"/>
    <n v="8"/>
    <n v="0"/>
    <n v="0"/>
    <n v="0"/>
    <n v="475"/>
    <n v="795"/>
    <n v="1270"/>
    <n v="762"/>
    <n v="614"/>
    <n v="1376"/>
    <x v="9"/>
    <x v="9"/>
  </r>
  <r>
    <x v="11"/>
    <n v="67"/>
    <n v="697"/>
    <n v="269"/>
    <n v="45"/>
    <n v="0"/>
    <n v="1078"/>
    <n v="662"/>
    <n v="1740"/>
    <n v="20"/>
    <s v="0"/>
    <n v="20"/>
    <n v="3"/>
    <n v="0"/>
    <n v="3"/>
    <n v="450"/>
    <n v="80"/>
    <n v="530"/>
    <n v="605"/>
    <n v="582"/>
    <n v="1187"/>
    <x v="9"/>
    <x v="9"/>
  </r>
  <r>
    <x v="12"/>
    <n v="20"/>
    <n v="503"/>
    <n v="138"/>
    <n v="55"/>
    <n v="10"/>
    <n v="726"/>
    <n v="236"/>
    <n v="962"/>
    <n v="8"/>
    <s v="0"/>
    <n v="8"/>
    <n v="0"/>
    <n v="0"/>
    <n v="0"/>
    <n v="421"/>
    <n v="71"/>
    <n v="492"/>
    <n v="297"/>
    <n v="165"/>
    <n v="462"/>
    <x v="9"/>
    <x v="9"/>
  </r>
  <r>
    <x v="13"/>
    <n v="41"/>
    <n v="144"/>
    <n v="63"/>
    <n v="185"/>
    <n v="8"/>
    <n v="441"/>
    <n v="9"/>
    <n v="450"/>
    <n v="45"/>
    <s v="0"/>
    <n v="45"/>
    <n v="0"/>
    <n v="0"/>
    <n v="0"/>
    <n v="248"/>
    <n v="3"/>
    <n v="251"/>
    <n v="148"/>
    <n v="6"/>
    <n v="154"/>
    <x v="9"/>
    <x v="9"/>
  </r>
  <r>
    <x v="14"/>
    <n v="465"/>
    <n v="124"/>
    <n v="87"/>
    <n v="35"/>
    <n v="6"/>
    <n v="717"/>
    <n v="49"/>
    <n v="766"/>
    <n v="43"/>
    <s v="0"/>
    <n v="43"/>
    <n v="2"/>
    <n v="0"/>
    <n v="2"/>
    <n v="606"/>
    <n v="29"/>
    <n v="635"/>
    <n v="66"/>
    <n v="20"/>
    <n v="86"/>
    <x v="9"/>
    <x v="9"/>
  </r>
  <r>
    <x v="15"/>
    <n v="12"/>
    <n v="31"/>
    <n v="16"/>
    <n v="5"/>
    <n v="0"/>
    <n v="64"/>
    <n v="12"/>
    <n v="76"/>
    <n v="0"/>
    <s v="0"/>
    <n v="0"/>
    <n v="0"/>
    <n v="0"/>
    <n v="0"/>
    <n v="23"/>
    <n v="8"/>
    <n v="31"/>
    <n v="41"/>
    <n v="4"/>
    <n v="45"/>
    <x v="9"/>
    <x v="9"/>
  </r>
  <r>
    <x v="16"/>
    <n v="105"/>
    <n v="42"/>
    <n v="88"/>
    <n v="26"/>
    <n v="20"/>
    <n v="281"/>
    <n v="26"/>
    <n v="307"/>
    <n v="49"/>
    <s v="0"/>
    <n v="49"/>
    <n v="4"/>
    <n v="0"/>
    <n v="4"/>
    <n v="187"/>
    <n v="6"/>
    <n v="193"/>
    <n v="41"/>
    <n v="20"/>
    <n v="61"/>
    <x v="9"/>
    <x v="9"/>
  </r>
  <r>
    <x v="17"/>
    <n v="68"/>
    <n v="75"/>
    <n v="56"/>
    <n v="65"/>
    <n v="31"/>
    <n v="295"/>
    <n v="23"/>
    <n v="318"/>
    <n v="129"/>
    <s v="0"/>
    <n v="129"/>
    <n v="1"/>
    <n v="0"/>
    <n v="1"/>
    <n v="148"/>
    <n v="21"/>
    <n v="169"/>
    <n v="17"/>
    <n v="2"/>
    <n v="19"/>
    <x v="9"/>
    <x v="9"/>
  </r>
  <r>
    <x v="18"/>
    <n v="6363"/>
    <n v="60639"/>
    <n v="27991"/>
    <n v="13754"/>
    <n v="1335"/>
    <n v="110082"/>
    <n v="53984"/>
    <n v="164066"/>
    <n v="7154"/>
    <s v="14"/>
    <n v="7168"/>
    <n v="1326"/>
    <n v="939"/>
    <n v="2265"/>
    <n v="55736"/>
    <n v="19200"/>
    <n v="74936"/>
    <n v="45866"/>
    <n v="33831"/>
    <n v="79697"/>
    <x v="9"/>
    <x v="9"/>
  </r>
  <r>
    <x v="0"/>
    <n v="2205"/>
    <n v="7632"/>
    <n v="5171"/>
    <n v="4352"/>
    <n v="634"/>
    <n v="19994"/>
    <n v="5482"/>
    <n v="25476"/>
    <n v="5758"/>
    <s v="14"/>
    <n v="5772"/>
    <n v="550"/>
    <n v="0"/>
    <n v="550"/>
    <n v="9088"/>
    <n v="4364"/>
    <n v="13452"/>
    <n v="4598"/>
    <n v="1104"/>
    <n v="5702"/>
    <x v="10"/>
    <x v="9"/>
  </r>
  <r>
    <x v="1"/>
    <n v="52"/>
    <n v="923"/>
    <n v="299"/>
    <n v="205"/>
    <n v="33"/>
    <n v="1512"/>
    <n v="1464"/>
    <n v="2976"/>
    <n v="20"/>
    <s v="0"/>
    <n v="20"/>
    <n v="0"/>
    <n v="0"/>
    <n v="0"/>
    <n v="519"/>
    <n v="221"/>
    <n v="740"/>
    <n v="973"/>
    <n v="1243"/>
    <n v="2216"/>
    <x v="10"/>
    <x v="9"/>
  </r>
  <r>
    <x v="2"/>
    <n v="133"/>
    <n v="1491"/>
    <n v="643"/>
    <n v="972"/>
    <n v="4"/>
    <n v="3243"/>
    <n v="960"/>
    <n v="4203"/>
    <n v="17"/>
    <s v="0"/>
    <n v="17"/>
    <n v="3"/>
    <n v="0"/>
    <n v="3"/>
    <n v="578"/>
    <n v="72"/>
    <n v="650"/>
    <n v="2645"/>
    <n v="888"/>
    <n v="3533"/>
    <x v="10"/>
    <x v="9"/>
  </r>
  <r>
    <x v="3"/>
    <n v="1027"/>
    <n v="10491"/>
    <n v="5652"/>
    <n v="1121"/>
    <n v="539"/>
    <n v="18830"/>
    <n v="12532"/>
    <n v="31362"/>
    <n v="153"/>
    <s v="0"/>
    <n v="153"/>
    <n v="1105"/>
    <n v="850"/>
    <n v="1955"/>
    <n v="11662"/>
    <n v="3990"/>
    <n v="15652"/>
    <n v="5910"/>
    <n v="7692"/>
    <n v="13602"/>
    <x v="10"/>
    <x v="9"/>
  </r>
  <r>
    <x v="4"/>
    <n v="276"/>
    <n v="1740"/>
    <n v="737"/>
    <n v="627"/>
    <n v="4"/>
    <n v="3384"/>
    <n v="543"/>
    <n v="3927"/>
    <n v="71"/>
    <s v="0"/>
    <n v="71"/>
    <n v="0"/>
    <n v="0"/>
    <n v="0"/>
    <n v="2011"/>
    <n v="35"/>
    <n v="2046"/>
    <n v="1302"/>
    <n v="508"/>
    <n v="1810"/>
    <x v="10"/>
    <x v="9"/>
  </r>
  <r>
    <x v="5"/>
    <n v="764"/>
    <n v="23243"/>
    <n v="11658"/>
    <n v="1885"/>
    <n v="27"/>
    <n v="37577"/>
    <n v="13868"/>
    <n v="51445"/>
    <n v="51"/>
    <s v="1"/>
    <n v="52"/>
    <n v="59"/>
    <n v="0"/>
    <n v="59"/>
    <n v="16401"/>
    <n v="1965"/>
    <n v="18366"/>
    <n v="21066"/>
    <n v="11902"/>
    <n v="32968"/>
    <x v="10"/>
    <x v="9"/>
  </r>
  <r>
    <x v="25"/>
    <n v="4"/>
    <n v="29"/>
    <n v="6"/>
    <n v="4"/>
    <n v="14"/>
    <n v="57"/>
    <n v="332"/>
    <n v="389"/>
    <n v="2"/>
    <s v="0"/>
    <n v="2"/>
    <n v="0"/>
    <n v="0"/>
    <n v="0"/>
    <n v="26"/>
    <n v="9"/>
    <n v="35"/>
    <n v="29"/>
    <n v="323"/>
    <n v="352"/>
    <x v="10"/>
    <x v="9"/>
  </r>
  <r>
    <x v="6"/>
    <n v="330"/>
    <n v="3381"/>
    <n v="833"/>
    <n v="41"/>
    <n v="8"/>
    <n v="4593"/>
    <n v="1122"/>
    <n v="5715"/>
    <n v="32"/>
    <s v="0"/>
    <n v="32"/>
    <n v="4"/>
    <n v="0"/>
    <n v="4"/>
    <n v="3062"/>
    <n v="296"/>
    <n v="3358"/>
    <n v="1495"/>
    <n v="826"/>
    <n v="2321"/>
    <x v="10"/>
    <x v="9"/>
  </r>
  <r>
    <x v="7"/>
    <n v="296"/>
    <n v="3814"/>
    <n v="932"/>
    <n v="1372"/>
    <n v="7"/>
    <n v="6421"/>
    <n v="9747"/>
    <n v="16168"/>
    <n v="16"/>
    <s v="0"/>
    <n v="16"/>
    <n v="3"/>
    <n v="0"/>
    <n v="3"/>
    <n v="3215"/>
    <n v="4348"/>
    <n v="7563"/>
    <n v="3187"/>
    <n v="5399"/>
    <n v="8586"/>
    <x v="10"/>
    <x v="9"/>
  </r>
  <r>
    <x v="8"/>
    <n v="65"/>
    <n v="2333"/>
    <n v="34"/>
    <n v="9"/>
    <n v="0"/>
    <n v="2441"/>
    <n v="2486"/>
    <n v="4927"/>
    <n v="10"/>
    <s v="0"/>
    <n v="10"/>
    <n v="0"/>
    <n v="0"/>
    <n v="0"/>
    <n v="98"/>
    <n v="441"/>
    <n v="539"/>
    <n v="2333"/>
    <n v="2045"/>
    <n v="4378"/>
    <x v="10"/>
    <x v="9"/>
  </r>
  <r>
    <x v="9"/>
    <n v="83"/>
    <n v="823"/>
    <n v="830"/>
    <n v="1605"/>
    <n v="4"/>
    <n v="3345"/>
    <n v="5751"/>
    <n v="9096"/>
    <n v="15"/>
    <s v="0"/>
    <n v="15"/>
    <n v="4"/>
    <n v="0"/>
    <n v="4"/>
    <n v="1472"/>
    <n v="1101"/>
    <n v="2573"/>
    <n v="1854"/>
    <n v="4650"/>
    <n v="6504"/>
    <x v="10"/>
    <x v="9"/>
  </r>
  <r>
    <x v="10"/>
    <n v="116"/>
    <n v="2550"/>
    <n v="885"/>
    <n v="1542"/>
    <n v="0"/>
    <n v="5093"/>
    <n v="6470"/>
    <n v="11563"/>
    <n v="3"/>
    <s v="0"/>
    <n v="3"/>
    <n v="0"/>
    <n v="0"/>
    <n v="0"/>
    <n v="2389"/>
    <n v="2801"/>
    <n v="5190"/>
    <n v="2701"/>
    <n v="3669"/>
    <n v="6370"/>
    <x v="10"/>
    <x v="9"/>
  </r>
  <r>
    <x v="11"/>
    <n v="73"/>
    <n v="1036"/>
    <n v="310"/>
    <n v="54"/>
    <n v="0"/>
    <n v="1473"/>
    <n v="443"/>
    <n v="1916"/>
    <n v="30"/>
    <s v="0"/>
    <n v="30"/>
    <n v="0"/>
    <n v="0"/>
    <n v="0"/>
    <n v="744"/>
    <n v="88"/>
    <n v="832"/>
    <n v="699"/>
    <n v="355"/>
    <n v="1054"/>
    <x v="10"/>
    <x v="9"/>
  </r>
  <r>
    <x v="12"/>
    <n v="32"/>
    <n v="939"/>
    <n v="264"/>
    <n v="50"/>
    <n v="47"/>
    <n v="1332"/>
    <n v="276"/>
    <n v="1608"/>
    <n v="3"/>
    <s v="1"/>
    <n v="4"/>
    <n v="0"/>
    <n v="0"/>
    <n v="0"/>
    <n v="905"/>
    <n v="88"/>
    <n v="993"/>
    <n v="424"/>
    <n v="187"/>
    <n v="611"/>
    <x v="10"/>
    <x v="9"/>
  </r>
  <r>
    <x v="13"/>
    <n v="11"/>
    <n v="205"/>
    <n v="33"/>
    <n v="173"/>
    <n v="0"/>
    <n v="422"/>
    <n v="16"/>
    <n v="438"/>
    <n v="34"/>
    <s v="0"/>
    <n v="34"/>
    <n v="0"/>
    <n v="0"/>
    <n v="0"/>
    <n v="214"/>
    <n v="12"/>
    <n v="226"/>
    <n v="174"/>
    <n v="4"/>
    <n v="178"/>
    <x v="10"/>
    <x v="9"/>
  </r>
  <r>
    <x v="14"/>
    <n v="133"/>
    <n v="121"/>
    <n v="41"/>
    <n v="29"/>
    <n v="3"/>
    <n v="327"/>
    <n v="20"/>
    <n v="347"/>
    <n v="38"/>
    <s v="1"/>
    <n v="39"/>
    <n v="4"/>
    <n v="0"/>
    <n v="4"/>
    <n v="242"/>
    <n v="3"/>
    <n v="245"/>
    <n v="43"/>
    <n v="16"/>
    <n v="59"/>
    <x v="10"/>
    <x v="9"/>
  </r>
  <r>
    <x v="15"/>
    <n v="73"/>
    <n v="48"/>
    <n v="6"/>
    <n v="3"/>
    <n v="0"/>
    <n v="130"/>
    <n v="0"/>
    <n v="130"/>
    <n v="3"/>
    <s v="0"/>
    <n v="3"/>
    <n v="0"/>
    <n v="0"/>
    <n v="0"/>
    <n v="104"/>
    <n v="0"/>
    <n v="104"/>
    <n v="23"/>
    <n v="0"/>
    <n v="23"/>
    <x v="10"/>
    <x v="9"/>
  </r>
  <r>
    <x v="16"/>
    <n v="194"/>
    <n v="68"/>
    <n v="18"/>
    <n v="34"/>
    <n v="10"/>
    <n v="324"/>
    <n v="33"/>
    <n v="357"/>
    <n v="43"/>
    <s v="0"/>
    <n v="43"/>
    <n v="6"/>
    <n v="0"/>
    <n v="6"/>
    <n v="259"/>
    <n v="27"/>
    <n v="286"/>
    <n v="16"/>
    <n v="6"/>
    <n v="22"/>
    <x v="10"/>
    <x v="9"/>
  </r>
  <r>
    <x v="17"/>
    <n v="80"/>
    <n v="149"/>
    <n v="57"/>
    <n v="72"/>
    <n v="4"/>
    <n v="362"/>
    <n v="21"/>
    <n v="383"/>
    <n v="109"/>
    <s v="0"/>
    <n v="109"/>
    <n v="0"/>
    <n v="0"/>
    <n v="0"/>
    <n v="180"/>
    <n v="12"/>
    <n v="192"/>
    <n v="73"/>
    <n v="9"/>
    <n v="82"/>
    <x v="10"/>
    <x v="9"/>
  </r>
  <r>
    <x v="18"/>
    <n v="5947"/>
    <n v="61016"/>
    <n v="28409"/>
    <n v="14150"/>
    <n v="1338"/>
    <n v="110860"/>
    <n v="61566"/>
    <n v="172426"/>
    <n v="6408"/>
    <s v="17"/>
    <n v="6425"/>
    <n v="1738"/>
    <n v="850"/>
    <n v="2588"/>
    <n v="53169"/>
    <n v="19873"/>
    <n v="73042"/>
    <n v="49545"/>
    <n v="40826"/>
    <n v="90371"/>
    <x v="10"/>
    <x v="9"/>
  </r>
  <r>
    <x v="0"/>
    <n v="2097"/>
    <n v="8531"/>
    <n v="5466"/>
    <n v="5184"/>
    <n v="449"/>
    <n v="21727"/>
    <n v="5821"/>
    <n v="27548"/>
    <n v="5324"/>
    <s v="7"/>
    <n v="5331"/>
    <n v="777"/>
    <n v="0"/>
    <n v="777"/>
    <n v="9910"/>
    <n v="4619"/>
    <n v="14529"/>
    <n v="5716"/>
    <n v="1195"/>
    <n v="6911"/>
    <x v="11"/>
    <x v="9"/>
  </r>
  <r>
    <x v="1"/>
    <n v="95"/>
    <n v="951"/>
    <n v="313"/>
    <n v="182"/>
    <n v="56"/>
    <n v="1597"/>
    <n v="1980"/>
    <n v="3577"/>
    <n v="14"/>
    <s v="0"/>
    <n v="14"/>
    <n v="0"/>
    <n v="0"/>
    <n v="0"/>
    <n v="610"/>
    <n v="289"/>
    <n v="899"/>
    <n v="973"/>
    <n v="1691"/>
    <n v="2664"/>
    <x v="11"/>
    <x v="9"/>
  </r>
  <r>
    <x v="2"/>
    <n v="106"/>
    <n v="837"/>
    <n v="492"/>
    <n v="1047"/>
    <n v="1"/>
    <n v="2483"/>
    <n v="986"/>
    <n v="3469"/>
    <n v="18"/>
    <s v="0"/>
    <n v="18"/>
    <n v="4"/>
    <n v="0"/>
    <n v="4"/>
    <n v="435"/>
    <n v="97"/>
    <n v="532"/>
    <n v="2026"/>
    <n v="889"/>
    <n v="2915"/>
    <x v="11"/>
    <x v="9"/>
  </r>
  <r>
    <x v="3"/>
    <n v="883"/>
    <n v="9025"/>
    <n v="5353"/>
    <n v="1064"/>
    <n v="696"/>
    <n v="17021"/>
    <n v="11499"/>
    <n v="28520"/>
    <n v="174"/>
    <s v="0"/>
    <n v="174"/>
    <n v="903"/>
    <n v="838"/>
    <n v="1741"/>
    <n v="10955"/>
    <n v="2890"/>
    <n v="13845"/>
    <n v="4989"/>
    <n v="7771"/>
    <n v="12760"/>
    <x v="11"/>
    <x v="9"/>
  </r>
  <r>
    <x v="4"/>
    <n v="158"/>
    <n v="3431"/>
    <n v="1502"/>
    <n v="1087"/>
    <n v="16"/>
    <n v="6194"/>
    <n v="1000"/>
    <n v="7194"/>
    <n v="52"/>
    <s v="0"/>
    <n v="52"/>
    <n v="7"/>
    <n v="0"/>
    <n v="7"/>
    <n v="2475"/>
    <n v="22"/>
    <n v="2497"/>
    <n v="3660"/>
    <n v="978"/>
    <n v="4638"/>
    <x v="11"/>
    <x v="9"/>
  </r>
  <r>
    <x v="5"/>
    <n v="539"/>
    <n v="18746"/>
    <n v="10886"/>
    <n v="1976"/>
    <n v="81"/>
    <n v="32228"/>
    <n v="15393"/>
    <n v="47621"/>
    <n v="66"/>
    <s v="1"/>
    <n v="67"/>
    <n v="153"/>
    <n v="0"/>
    <n v="153"/>
    <n v="12511"/>
    <n v="2285"/>
    <n v="14796"/>
    <n v="19498"/>
    <n v="13107"/>
    <n v="32605"/>
    <x v="11"/>
    <x v="9"/>
  </r>
  <r>
    <x v="25"/>
    <n v="2"/>
    <n v="75"/>
    <n v="17"/>
    <n v="8"/>
    <n v="0"/>
    <n v="102"/>
    <n v="269"/>
    <n v="371"/>
    <n v="7"/>
    <s v="0"/>
    <n v="7"/>
    <n v="1"/>
    <n v="0"/>
    <n v="1"/>
    <n v="46"/>
    <n v="0"/>
    <n v="46"/>
    <n v="48"/>
    <n v="269"/>
    <n v="317"/>
    <x v="11"/>
    <x v="9"/>
  </r>
  <r>
    <x v="6"/>
    <n v="702"/>
    <n v="3624"/>
    <n v="1042"/>
    <n v="195"/>
    <n v="24"/>
    <n v="5587"/>
    <n v="1325"/>
    <n v="6912"/>
    <n v="66"/>
    <s v="0"/>
    <n v="66"/>
    <n v="41"/>
    <n v="0"/>
    <n v="41"/>
    <n v="4097"/>
    <n v="378"/>
    <n v="4475"/>
    <n v="1383"/>
    <n v="947"/>
    <n v="2330"/>
    <x v="11"/>
    <x v="9"/>
  </r>
  <r>
    <x v="7"/>
    <n v="146"/>
    <n v="3567"/>
    <n v="870"/>
    <n v="873"/>
    <n v="3"/>
    <n v="5459"/>
    <n v="9743"/>
    <n v="15202"/>
    <n v="25"/>
    <s v="0"/>
    <n v="25"/>
    <n v="1"/>
    <n v="0"/>
    <n v="1"/>
    <n v="2508"/>
    <n v="3924"/>
    <n v="6432"/>
    <n v="2925"/>
    <n v="5819"/>
    <n v="8744"/>
    <x v="11"/>
    <x v="9"/>
  </r>
  <r>
    <x v="8"/>
    <n v="16"/>
    <n v="1028"/>
    <n v="31"/>
    <n v="3"/>
    <n v="0"/>
    <n v="1078"/>
    <n v="3120"/>
    <n v="4198"/>
    <n v="2"/>
    <s v="0"/>
    <n v="2"/>
    <n v="0"/>
    <n v="0"/>
    <n v="0"/>
    <n v="66"/>
    <n v="417"/>
    <n v="483"/>
    <n v="1010"/>
    <n v="2703"/>
    <n v="3713"/>
    <x v="11"/>
    <x v="9"/>
  </r>
  <r>
    <x v="9"/>
    <n v="82"/>
    <n v="767"/>
    <n v="841"/>
    <n v="1623"/>
    <n v="0"/>
    <n v="3313"/>
    <n v="5355"/>
    <n v="8668"/>
    <n v="20"/>
    <s v="0"/>
    <n v="20"/>
    <n v="0"/>
    <n v="0"/>
    <n v="0"/>
    <n v="1405"/>
    <n v="1198"/>
    <n v="2603"/>
    <n v="1888"/>
    <n v="4157"/>
    <n v="6045"/>
    <x v="11"/>
    <x v="9"/>
  </r>
  <r>
    <x v="10"/>
    <n v="60"/>
    <n v="2501"/>
    <n v="1013"/>
    <n v="1429"/>
    <n v="0"/>
    <n v="5003"/>
    <n v="5970"/>
    <n v="10973"/>
    <n v="2"/>
    <s v="2"/>
    <n v="4"/>
    <n v="0"/>
    <n v="0"/>
    <n v="0"/>
    <n v="2158"/>
    <n v="3168"/>
    <n v="5326"/>
    <n v="2843"/>
    <n v="2800"/>
    <n v="5643"/>
    <x v="11"/>
    <x v="9"/>
  </r>
  <r>
    <x v="11"/>
    <n v="53"/>
    <n v="614"/>
    <n v="323"/>
    <n v="370"/>
    <n v="22"/>
    <n v="1382"/>
    <n v="500"/>
    <n v="1882"/>
    <n v="30"/>
    <s v="0"/>
    <n v="30"/>
    <n v="2"/>
    <n v="0"/>
    <n v="2"/>
    <n v="874"/>
    <n v="105"/>
    <n v="979"/>
    <n v="476"/>
    <n v="395"/>
    <n v="871"/>
    <x v="11"/>
    <x v="9"/>
  </r>
  <r>
    <x v="12"/>
    <n v="31"/>
    <n v="405"/>
    <n v="375"/>
    <n v="27"/>
    <n v="90"/>
    <n v="928"/>
    <n v="395"/>
    <n v="1323"/>
    <n v="18"/>
    <s v="0"/>
    <n v="18"/>
    <n v="4"/>
    <n v="0"/>
    <n v="4"/>
    <n v="721"/>
    <n v="150"/>
    <n v="871"/>
    <n v="185"/>
    <n v="245"/>
    <n v="430"/>
    <x v="11"/>
    <x v="9"/>
  </r>
  <r>
    <x v="13"/>
    <n v="30"/>
    <n v="302"/>
    <n v="107"/>
    <n v="165"/>
    <n v="4"/>
    <n v="608"/>
    <n v="100"/>
    <n v="708"/>
    <n v="40"/>
    <s v="0"/>
    <n v="40"/>
    <n v="0"/>
    <n v="0"/>
    <n v="0"/>
    <n v="433"/>
    <n v="100"/>
    <n v="533"/>
    <n v="135"/>
    <n v="0"/>
    <n v="135"/>
    <x v="11"/>
    <x v="9"/>
  </r>
  <r>
    <x v="14"/>
    <n v="70"/>
    <n v="152"/>
    <n v="66"/>
    <n v="46"/>
    <n v="11"/>
    <n v="345"/>
    <n v="106"/>
    <n v="451"/>
    <n v="42"/>
    <s v="2"/>
    <n v="44"/>
    <n v="17"/>
    <n v="0"/>
    <n v="17"/>
    <n v="236"/>
    <n v="88"/>
    <n v="324"/>
    <n v="50"/>
    <n v="16"/>
    <n v="66"/>
    <x v="11"/>
    <x v="9"/>
  </r>
  <r>
    <x v="15"/>
    <n v="10"/>
    <n v="25"/>
    <n v="7"/>
    <n v="5"/>
    <n v="0"/>
    <n v="47"/>
    <n v="16"/>
    <n v="63"/>
    <n v="3"/>
    <s v="0"/>
    <n v="3"/>
    <n v="3"/>
    <n v="0"/>
    <n v="3"/>
    <n v="19"/>
    <n v="16"/>
    <n v="35"/>
    <n v="22"/>
    <n v="0"/>
    <n v="22"/>
    <x v="11"/>
    <x v="9"/>
  </r>
  <r>
    <x v="16"/>
    <n v="35"/>
    <n v="29"/>
    <n v="37"/>
    <n v="31"/>
    <n v="0"/>
    <n v="132"/>
    <n v="6"/>
    <n v="138"/>
    <n v="48"/>
    <s v="0"/>
    <n v="48"/>
    <n v="2"/>
    <n v="0"/>
    <n v="2"/>
    <n v="75"/>
    <n v="6"/>
    <n v="81"/>
    <n v="7"/>
    <n v="0"/>
    <n v="7"/>
    <x v="11"/>
    <x v="9"/>
  </r>
  <r>
    <x v="17"/>
    <n v="52"/>
    <n v="126"/>
    <n v="67"/>
    <n v="65"/>
    <n v="0"/>
    <n v="310"/>
    <n v="14"/>
    <n v="324"/>
    <n v="99"/>
    <s v="0"/>
    <n v="99"/>
    <n v="0"/>
    <n v="0"/>
    <n v="0"/>
    <n v="144"/>
    <n v="14"/>
    <n v="158"/>
    <n v="67"/>
    <n v="0"/>
    <n v="67"/>
    <x v="11"/>
    <x v="9"/>
  </r>
  <r>
    <x v="18"/>
    <n v="5167"/>
    <n v="54736"/>
    <n v="28808"/>
    <n v="15380"/>
    <n v="1453"/>
    <n v="105544"/>
    <n v="63598"/>
    <n v="169142"/>
    <n v="6050"/>
    <s v="12"/>
    <n v="6062"/>
    <n v="1915"/>
    <n v="838"/>
    <n v="2753"/>
    <n v="49678"/>
    <n v="19766"/>
    <n v="69444"/>
    <n v="47901"/>
    <n v="42982"/>
    <n v="90883"/>
    <x v="11"/>
    <x v="9"/>
  </r>
  <r>
    <x v="0"/>
    <n v="1538"/>
    <n v="5766"/>
    <n v="4622"/>
    <n v="5349"/>
    <n v="585"/>
    <n v="17860"/>
    <n v="3483"/>
    <n v="21343"/>
    <n v="6118"/>
    <s v="14"/>
    <n v="6132"/>
    <n v="457"/>
    <n v="0"/>
    <n v="457"/>
    <n v="6124"/>
    <n v="2633"/>
    <n v="8757"/>
    <n v="5161"/>
    <n v="836"/>
    <n v="5997"/>
    <x v="0"/>
    <x v="10"/>
  </r>
  <r>
    <x v="1"/>
    <n v="67"/>
    <n v="1286"/>
    <n v="586"/>
    <n v="335"/>
    <n v="16"/>
    <n v="2290"/>
    <n v="2817"/>
    <n v="5107"/>
    <n v="17"/>
    <s v="0"/>
    <n v="17"/>
    <n v="4"/>
    <n v="0"/>
    <n v="4"/>
    <n v="726"/>
    <n v="352"/>
    <n v="1078"/>
    <n v="1543"/>
    <n v="2465"/>
    <n v="4008"/>
    <x v="0"/>
    <x v="10"/>
  </r>
  <r>
    <x v="2"/>
    <n v="168"/>
    <n v="1590"/>
    <n v="1145"/>
    <n v="935"/>
    <n v="16"/>
    <n v="3854"/>
    <n v="1332"/>
    <n v="5186"/>
    <n v="23"/>
    <s v="0"/>
    <n v="23"/>
    <n v="3"/>
    <n v="0"/>
    <n v="3"/>
    <n v="762"/>
    <n v="176"/>
    <n v="938"/>
    <n v="3066"/>
    <n v="1156"/>
    <n v="4222"/>
    <x v="0"/>
    <x v="10"/>
  </r>
  <r>
    <x v="3"/>
    <n v="831"/>
    <n v="9297"/>
    <n v="6538"/>
    <n v="1251"/>
    <n v="534"/>
    <n v="18451"/>
    <n v="16209"/>
    <n v="34660"/>
    <n v="177"/>
    <s v="0"/>
    <n v="177"/>
    <n v="423"/>
    <n v="776"/>
    <n v="1199"/>
    <n v="11668"/>
    <n v="3600"/>
    <n v="15268"/>
    <n v="6183"/>
    <n v="11833"/>
    <n v="18016"/>
    <x v="0"/>
    <x v="10"/>
  </r>
  <r>
    <x v="4"/>
    <n v="177"/>
    <n v="2085"/>
    <n v="1616"/>
    <n v="825"/>
    <n v="44"/>
    <n v="4747"/>
    <n v="1018"/>
    <n v="5765"/>
    <n v="64"/>
    <s v="0"/>
    <n v="64"/>
    <n v="31"/>
    <n v="0"/>
    <n v="31"/>
    <n v="2375"/>
    <n v="30"/>
    <n v="2405"/>
    <n v="2277"/>
    <n v="988"/>
    <n v="3265"/>
    <x v="0"/>
    <x v="10"/>
  </r>
  <r>
    <x v="5"/>
    <n v="711"/>
    <n v="23495"/>
    <n v="13165"/>
    <n v="2212"/>
    <n v="81"/>
    <n v="39664"/>
    <n v="16695"/>
    <n v="56359"/>
    <n v="82"/>
    <s v="2"/>
    <n v="84"/>
    <n v="23"/>
    <n v="0"/>
    <n v="23"/>
    <n v="13944"/>
    <n v="1872"/>
    <n v="15816"/>
    <n v="25615"/>
    <n v="14821"/>
    <n v="40436"/>
    <x v="0"/>
    <x v="10"/>
  </r>
  <r>
    <x v="25"/>
    <n v="4"/>
    <n v="72"/>
    <n v="33"/>
    <n v="2"/>
    <n v="0"/>
    <n v="111"/>
    <n v="427"/>
    <n v="538"/>
    <n v="4"/>
    <s v="0"/>
    <n v="4"/>
    <n v="0"/>
    <n v="0"/>
    <n v="0"/>
    <n v="10"/>
    <n v="3"/>
    <n v="13"/>
    <n v="97"/>
    <n v="424"/>
    <n v="521"/>
    <x v="0"/>
    <x v="10"/>
  </r>
  <r>
    <x v="6"/>
    <n v="528"/>
    <n v="5186"/>
    <n v="1590"/>
    <n v="495"/>
    <n v="26"/>
    <n v="7825"/>
    <n v="2735"/>
    <n v="10560"/>
    <n v="41"/>
    <s v="4"/>
    <n v="45"/>
    <n v="5"/>
    <n v="0"/>
    <n v="5"/>
    <n v="4759"/>
    <n v="323"/>
    <n v="5082"/>
    <n v="3020"/>
    <n v="2408"/>
    <n v="5428"/>
    <x v="0"/>
    <x v="10"/>
  </r>
  <r>
    <x v="7"/>
    <n v="349"/>
    <n v="4243"/>
    <n v="1255"/>
    <n v="1727"/>
    <n v="6"/>
    <n v="7580"/>
    <n v="10496"/>
    <n v="18076"/>
    <n v="33"/>
    <s v="0"/>
    <n v="33"/>
    <n v="3"/>
    <n v="0"/>
    <n v="3"/>
    <n v="3481"/>
    <n v="3813"/>
    <n v="7294"/>
    <n v="4063"/>
    <n v="6683"/>
    <n v="10746"/>
    <x v="0"/>
    <x v="10"/>
  </r>
  <r>
    <x v="8"/>
    <n v="8"/>
    <n v="895"/>
    <n v="88"/>
    <n v="4"/>
    <n v="6"/>
    <n v="1001"/>
    <n v="3352"/>
    <n v="4353"/>
    <n v="0"/>
    <s v="0"/>
    <n v="0"/>
    <n v="0"/>
    <n v="0"/>
    <n v="0"/>
    <n v="80"/>
    <n v="497"/>
    <n v="577"/>
    <n v="921"/>
    <n v="2855"/>
    <n v="3776"/>
    <x v="0"/>
    <x v="10"/>
  </r>
  <r>
    <x v="9"/>
    <n v="77"/>
    <n v="955"/>
    <n v="817"/>
    <n v="1750"/>
    <n v="0"/>
    <n v="3599"/>
    <n v="7908"/>
    <n v="11507"/>
    <n v="19"/>
    <s v="0"/>
    <n v="19"/>
    <n v="0"/>
    <n v="0"/>
    <n v="0"/>
    <n v="1410"/>
    <n v="1542"/>
    <n v="2952"/>
    <n v="2170"/>
    <n v="6366"/>
    <n v="8536"/>
    <x v="0"/>
    <x v="10"/>
  </r>
  <r>
    <x v="10"/>
    <n v="88"/>
    <n v="2548"/>
    <n v="1664"/>
    <n v="1576"/>
    <n v="3"/>
    <n v="5879"/>
    <n v="8116"/>
    <n v="13995"/>
    <n v="16"/>
    <s v="0"/>
    <n v="16"/>
    <n v="0"/>
    <n v="0"/>
    <n v="0"/>
    <n v="2695"/>
    <n v="3334"/>
    <n v="6029"/>
    <n v="3168"/>
    <n v="4782"/>
    <n v="7950"/>
    <x v="0"/>
    <x v="10"/>
  </r>
  <r>
    <x v="11"/>
    <n v="65"/>
    <n v="870"/>
    <n v="284"/>
    <n v="36"/>
    <n v="10"/>
    <n v="1265"/>
    <n v="467"/>
    <n v="1732"/>
    <n v="39"/>
    <s v="0"/>
    <n v="39"/>
    <n v="6"/>
    <n v="0"/>
    <n v="6"/>
    <n v="574"/>
    <n v="116"/>
    <n v="690"/>
    <n v="646"/>
    <n v="351"/>
    <n v="997"/>
    <x v="0"/>
    <x v="10"/>
  </r>
  <r>
    <x v="12"/>
    <n v="45"/>
    <n v="604"/>
    <n v="328"/>
    <n v="21"/>
    <n v="48"/>
    <n v="1046"/>
    <n v="633"/>
    <n v="1679"/>
    <n v="15"/>
    <s v="0"/>
    <n v="15"/>
    <n v="1"/>
    <n v="0"/>
    <n v="1"/>
    <n v="774"/>
    <n v="199"/>
    <n v="973"/>
    <n v="256"/>
    <n v="434"/>
    <n v="690"/>
    <x v="0"/>
    <x v="10"/>
  </r>
  <r>
    <x v="13"/>
    <n v="13"/>
    <n v="194"/>
    <n v="214"/>
    <n v="145"/>
    <n v="26"/>
    <n v="592"/>
    <n v="50"/>
    <n v="642"/>
    <n v="63"/>
    <s v="1"/>
    <n v="64"/>
    <n v="3"/>
    <n v="0"/>
    <n v="3"/>
    <n v="413"/>
    <n v="49"/>
    <n v="462"/>
    <n v="113"/>
    <n v="0"/>
    <n v="113"/>
    <x v="0"/>
    <x v="10"/>
  </r>
  <r>
    <x v="14"/>
    <n v="95"/>
    <n v="163"/>
    <n v="45"/>
    <n v="38"/>
    <n v="0"/>
    <n v="341"/>
    <n v="285"/>
    <n v="626"/>
    <n v="47"/>
    <s v="0"/>
    <n v="47"/>
    <n v="0"/>
    <n v="0"/>
    <n v="0"/>
    <n v="222"/>
    <n v="282"/>
    <n v="504"/>
    <n v="72"/>
    <n v="3"/>
    <n v="75"/>
    <x v="0"/>
    <x v="10"/>
  </r>
  <r>
    <x v="15"/>
    <n v="8"/>
    <n v="37"/>
    <n v="32"/>
    <n v="29"/>
    <n v="1"/>
    <n v="107"/>
    <n v="38"/>
    <n v="145"/>
    <n v="34"/>
    <s v="0"/>
    <n v="34"/>
    <n v="0"/>
    <n v="0"/>
    <n v="0"/>
    <n v="38"/>
    <n v="26"/>
    <n v="64"/>
    <n v="35"/>
    <n v="12"/>
    <n v="47"/>
    <x v="0"/>
    <x v="10"/>
  </r>
  <r>
    <x v="16"/>
    <n v="52"/>
    <n v="56"/>
    <n v="49"/>
    <n v="36"/>
    <n v="10"/>
    <n v="203"/>
    <n v="0"/>
    <n v="203"/>
    <n v="60"/>
    <s v="0"/>
    <n v="60"/>
    <n v="0"/>
    <n v="0"/>
    <n v="0"/>
    <n v="126"/>
    <n v="0"/>
    <n v="126"/>
    <n v="17"/>
    <n v="0"/>
    <n v="17"/>
    <x v="0"/>
    <x v="10"/>
  </r>
  <r>
    <x v="17"/>
    <n v="67"/>
    <n v="123"/>
    <n v="87"/>
    <n v="75"/>
    <n v="3"/>
    <n v="355"/>
    <n v="21"/>
    <n v="376"/>
    <n v="131"/>
    <s v="0"/>
    <n v="131"/>
    <n v="0"/>
    <n v="0"/>
    <n v="0"/>
    <n v="118"/>
    <n v="18"/>
    <n v="136"/>
    <n v="106"/>
    <n v="3"/>
    <n v="109"/>
    <x v="0"/>
    <x v="10"/>
  </r>
  <r>
    <x v="18"/>
    <n v="4891"/>
    <n v="59465"/>
    <n v="34158"/>
    <n v="16841"/>
    <n v="1415"/>
    <n v="116770"/>
    <n v="76082"/>
    <n v="192852"/>
    <n v="6983"/>
    <s v="21"/>
    <n v="7004"/>
    <n v="959"/>
    <n v="776"/>
    <n v="1735"/>
    <n v="50299"/>
    <n v="18865"/>
    <n v="69164"/>
    <n v="58529"/>
    <n v="56420"/>
    <n v="114949"/>
    <x v="0"/>
    <x v="10"/>
  </r>
  <r>
    <x v="0"/>
    <n v="1550"/>
    <n v="5915"/>
    <n v="4675"/>
    <n v="3240"/>
    <n v="483"/>
    <n v="15863"/>
    <n v="3189"/>
    <n v="19052"/>
    <n v="4935"/>
    <s v="9"/>
    <n v="4944"/>
    <n v="386"/>
    <n v="5"/>
    <n v="391"/>
    <n v="6603"/>
    <n v="2232"/>
    <n v="8835"/>
    <n v="3939"/>
    <n v="943"/>
    <n v="4882"/>
    <x v="1"/>
    <x v="10"/>
  </r>
  <r>
    <x v="1"/>
    <n v="79"/>
    <n v="1461"/>
    <n v="347"/>
    <n v="178"/>
    <n v="23"/>
    <n v="2088"/>
    <n v="2210"/>
    <n v="4298"/>
    <n v="15"/>
    <s v="0"/>
    <n v="15"/>
    <n v="8"/>
    <n v="0"/>
    <n v="8"/>
    <n v="544"/>
    <n v="231"/>
    <n v="775"/>
    <n v="1521"/>
    <n v="1979"/>
    <n v="3500"/>
    <x v="1"/>
    <x v="10"/>
  </r>
  <r>
    <x v="2"/>
    <n v="186"/>
    <n v="1604"/>
    <n v="624"/>
    <n v="1110"/>
    <n v="7"/>
    <n v="3531"/>
    <n v="1182"/>
    <n v="4713"/>
    <n v="4"/>
    <s v="0"/>
    <n v="4"/>
    <n v="1"/>
    <n v="0"/>
    <n v="1"/>
    <n v="646"/>
    <n v="113"/>
    <n v="759"/>
    <n v="2880"/>
    <n v="1069"/>
    <n v="3949"/>
    <x v="1"/>
    <x v="10"/>
  </r>
  <r>
    <x v="3"/>
    <n v="1081"/>
    <n v="7485"/>
    <n v="4898"/>
    <n v="987"/>
    <n v="499"/>
    <n v="14950"/>
    <n v="12008"/>
    <n v="26958"/>
    <n v="173"/>
    <s v="0"/>
    <n v="173"/>
    <n v="284"/>
    <n v="564"/>
    <n v="848"/>
    <n v="9553"/>
    <n v="2530"/>
    <n v="12083"/>
    <n v="4940"/>
    <n v="8914"/>
    <n v="13854"/>
    <x v="1"/>
    <x v="10"/>
  </r>
  <r>
    <x v="4"/>
    <n v="341"/>
    <n v="3269"/>
    <n v="2574"/>
    <n v="1959"/>
    <n v="25"/>
    <n v="8168"/>
    <n v="1898"/>
    <n v="10066"/>
    <n v="59"/>
    <s v="0"/>
    <n v="59"/>
    <n v="0"/>
    <n v="0"/>
    <n v="0"/>
    <n v="4116"/>
    <n v="70"/>
    <n v="4186"/>
    <n v="3993"/>
    <n v="1828"/>
    <n v="5821"/>
    <x v="1"/>
    <x v="10"/>
  </r>
  <r>
    <x v="5"/>
    <n v="600"/>
    <n v="26117"/>
    <n v="10647"/>
    <n v="2230"/>
    <n v="46"/>
    <n v="39640"/>
    <n v="16619"/>
    <n v="56259"/>
    <n v="72"/>
    <s v="0"/>
    <n v="72"/>
    <n v="5"/>
    <n v="0"/>
    <n v="5"/>
    <n v="12593"/>
    <n v="1672"/>
    <n v="14265"/>
    <n v="26970"/>
    <n v="14947"/>
    <n v="41917"/>
    <x v="1"/>
    <x v="10"/>
  </r>
  <r>
    <x v="25"/>
    <n v="14"/>
    <n v="46"/>
    <n v="27"/>
    <n v="7"/>
    <n v="0"/>
    <n v="94"/>
    <n v="209"/>
    <n v="303"/>
    <n v="5"/>
    <s v="0"/>
    <n v="5"/>
    <n v="0"/>
    <n v="0"/>
    <n v="0"/>
    <n v="20"/>
    <n v="3"/>
    <n v="23"/>
    <n v="69"/>
    <n v="206"/>
    <n v="275"/>
    <x v="1"/>
    <x v="10"/>
  </r>
  <r>
    <x v="6"/>
    <n v="467"/>
    <n v="5156"/>
    <n v="1831"/>
    <n v="499"/>
    <n v="35"/>
    <n v="7988"/>
    <n v="1565"/>
    <n v="9553"/>
    <n v="84"/>
    <s v="2"/>
    <n v="86"/>
    <n v="1"/>
    <n v="0"/>
    <n v="1"/>
    <n v="4986"/>
    <n v="197"/>
    <n v="5183"/>
    <n v="2917"/>
    <n v="1366"/>
    <n v="4283"/>
    <x v="1"/>
    <x v="10"/>
  </r>
  <r>
    <x v="7"/>
    <n v="141"/>
    <n v="4025"/>
    <n v="892"/>
    <n v="1104"/>
    <n v="13"/>
    <n v="6175"/>
    <n v="11246"/>
    <n v="17421"/>
    <n v="1"/>
    <s v="0"/>
    <n v="1"/>
    <n v="7"/>
    <n v="0"/>
    <n v="7"/>
    <n v="2740"/>
    <n v="3241"/>
    <n v="5981"/>
    <n v="3427"/>
    <n v="8005"/>
    <n v="11432"/>
    <x v="1"/>
    <x v="10"/>
  </r>
  <r>
    <x v="8"/>
    <n v="11"/>
    <n v="1128"/>
    <n v="138"/>
    <n v="220"/>
    <n v="6"/>
    <n v="1503"/>
    <n v="3176"/>
    <n v="4679"/>
    <n v="4"/>
    <s v="0"/>
    <n v="4"/>
    <n v="0"/>
    <n v="0"/>
    <n v="0"/>
    <n v="392"/>
    <n v="431"/>
    <n v="823"/>
    <n v="1107"/>
    <n v="2745"/>
    <n v="3852"/>
    <x v="1"/>
    <x v="10"/>
  </r>
  <r>
    <x v="9"/>
    <n v="111"/>
    <n v="1067"/>
    <n v="790"/>
    <n v="1604"/>
    <n v="0"/>
    <n v="3572"/>
    <n v="6560"/>
    <n v="10132"/>
    <n v="20"/>
    <s v="0"/>
    <n v="20"/>
    <n v="0"/>
    <n v="0"/>
    <n v="0"/>
    <n v="1514"/>
    <n v="1568"/>
    <n v="3082"/>
    <n v="2038"/>
    <n v="4992"/>
    <n v="7030"/>
    <x v="1"/>
    <x v="10"/>
  </r>
  <r>
    <x v="10"/>
    <n v="67"/>
    <n v="2718"/>
    <n v="1309"/>
    <n v="1368"/>
    <n v="0"/>
    <n v="5462"/>
    <n v="7390"/>
    <n v="12852"/>
    <n v="0"/>
    <s v="0"/>
    <n v="0"/>
    <n v="0"/>
    <n v="0"/>
    <n v="0"/>
    <n v="2503"/>
    <n v="2812"/>
    <n v="5315"/>
    <n v="2959"/>
    <n v="4578"/>
    <n v="7537"/>
    <x v="1"/>
    <x v="10"/>
  </r>
  <r>
    <x v="11"/>
    <n v="100"/>
    <n v="631"/>
    <n v="227"/>
    <n v="37"/>
    <n v="13"/>
    <n v="1008"/>
    <n v="353"/>
    <n v="1361"/>
    <n v="11"/>
    <s v="0"/>
    <n v="11"/>
    <n v="10"/>
    <n v="0"/>
    <n v="10"/>
    <n v="527"/>
    <n v="110"/>
    <n v="637"/>
    <n v="460"/>
    <n v="243"/>
    <n v="703"/>
    <x v="1"/>
    <x v="10"/>
  </r>
  <r>
    <x v="12"/>
    <n v="53"/>
    <n v="405"/>
    <n v="299"/>
    <n v="57"/>
    <n v="48"/>
    <n v="862"/>
    <n v="306"/>
    <n v="1168"/>
    <n v="27"/>
    <s v="0"/>
    <n v="27"/>
    <n v="2"/>
    <n v="0"/>
    <n v="2"/>
    <n v="607"/>
    <n v="127"/>
    <n v="734"/>
    <n v="226"/>
    <n v="179"/>
    <n v="405"/>
    <x v="1"/>
    <x v="10"/>
  </r>
  <r>
    <x v="13"/>
    <n v="11"/>
    <n v="235"/>
    <n v="182"/>
    <n v="191"/>
    <n v="2"/>
    <n v="621"/>
    <n v="24"/>
    <n v="645"/>
    <n v="42"/>
    <s v="0"/>
    <n v="42"/>
    <n v="2"/>
    <n v="0"/>
    <n v="2"/>
    <n v="355"/>
    <n v="24"/>
    <n v="379"/>
    <n v="222"/>
    <n v="0"/>
    <n v="222"/>
    <x v="1"/>
    <x v="10"/>
  </r>
  <r>
    <x v="14"/>
    <n v="99"/>
    <n v="399"/>
    <n v="31"/>
    <n v="27"/>
    <n v="3"/>
    <n v="559"/>
    <n v="351"/>
    <n v="910"/>
    <n v="30"/>
    <s v="0"/>
    <n v="30"/>
    <n v="0"/>
    <n v="0"/>
    <n v="0"/>
    <n v="452"/>
    <n v="351"/>
    <n v="803"/>
    <n v="77"/>
    <n v="0"/>
    <n v="77"/>
    <x v="1"/>
    <x v="10"/>
  </r>
  <r>
    <x v="15"/>
    <n v="6"/>
    <n v="106"/>
    <n v="78"/>
    <n v="5"/>
    <n v="1"/>
    <n v="196"/>
    <n v="69"/>
    <n v="265"/>
    <n v="4"/>
    <s v="0"/>
    <n v="4"/>
    <n v="0"/>
    <n v="0"/>
    <n v="0"/>
    <n v="146"/>
    <n v="67"/>
    <n v="213"/>
    <n v="46"/>
    <n v="2"/>
    <n v="48"/>
    <x v="1"/>
    <x v="10"/>
  </r>
  <r>
    <x v="16"/>
    <n v="54"/>
    <n v="30"/>
    <n v="21"/>
    <n v="35"/>
    <n v="0"/>
    <n v="140"/>
    <n v="30"/>
    <n v="170"/>
    <n v="47"/>
    <s v="0"/>
    <n v="47"/>
    <n v="0"/>
    <n v="0"/>
    <n v="0"/>
    <n v="76"/>
    <n v="16"/>
    <n v="92"/>
    <n v="17"/>
    <n v="14"/>
    <n v="31"/>
    <x v="1"/>
    <x v="10"/>
  </r>
  <r>
    <x v="17"/>
    <n v="82"/>
    <n v="84"/>
    <n v="56"/>
    <n v="53"/>
    <n v="0"/>
    <n v="275"/>
    <n v="6"/>
    <n v="281"/>
    <n v="77"/>
    <s v="0"/>
    <n v="77"/>
    <n v="0"/>
    <n v="0"/>
    <n v="0"/>
    <n v="131"/>
    <n v="6"/>
    <n v="137"/>
    <n v="67"/>
    <n v="0"/>
    <n v="67"/>
    <x v="1"/>
    <x v="10"/>
  </r>
  <r>
    <x v="18"/>
    <n v="5053"/>
    <n v="61881"/>
    <n v="29646"/>
    <n v="14911"/>
    <n v="1204"/>
    <n v="112695"/>
    <n v="68391"/>
    <n v="181086"/>
    <n v="5610"/>
    <s v="11"/>
    <n v="5621"/>
    <n v="706"/>
    <n v="569"/>
    <n v="1275"/>
    <n v="48504"/>
    <n v="15801"/>
    <n v="64305"/>
    <n v="57875"/>
    <n v="52010"/>
    <n v="109885"/>
    <x v="1"/>
    <x v="10"/>
  </r>
  <r>
    <x v="0"/>
    <n v="1570"/>
    <n v="7163"/>
    <n v="6285"/>
    <n v="4049"/>
    <n v="524"/>
    <n v="19591"/>
    <n v="4701"/>
    <n v="24292"/>
    <n v="5832"/>
    <s v="11"/>
    <n v="5843"/>
    <n v="444"/>
    <n v="0"/>
    <n v="444"/>
    <n v="8760"/>
    <n v="3878"/>
    <n v="12638"/>
    <n v="4555"/>
    <n v="812"/>
    <n v="5367"/>
    <x v="2"/>
    <x v="10"/>
  </r>
  <r>
    <x v="1"/>
    <n v="86"/>
    <n v="1287"/>
    <n v="443"/>
    <n v="191"/>
    <n v="27"/>
    <n v="2034"/>
    <n v="1909"/>
    <n v="3943"/>
    <n v="33"/>
    <s v="0"/>
    <n v="33"/>
    <n v="1"/>
    <n v="0"/>
    <n v="1"/>
    <n v="631"/>
    <n v="280"/>
    <n v="911"/>
    <n v="1369"/>
    <n v="1629"/>
    <n v="2998"/>
    <x v="2"/>
    <x v="10"/>
  </r>
  <r>
    <x v="2"/>
    <n v="113"/>
    <n v="1409"/>
    <n v="821"/>
    <n v="1362"/>
    <n v="3"/>
    <n v="3708"/>
    <n v="547"/>
    <n v="4255"/>
    <n v="4"/>
    <s v="0"/>
    <n v="4"/>
    <n v="0"/>
    <n v="0"/>
    <n v="0"/>
    <n v="437"/>
    <n v="55"/>
    <n v="492"/>
    <n v="3267"/>
    <n v="492"/>
    <n v="3759"/>
    <x v="2"/>
    <x v="10"/>
  </r>
  <r>
    <x v="3"/>
    <n v="908"/>
    <n v="9153"/>
    <n v="6028"/>
    <n v="923"/>
    <n v="710"/>
    <n v="17722"/>
    <n v="13266"/>
    <n v="30988"/>
    <n v="139"/>
    <s v="0"/>
    <n v="139"/>
    <n v="434"/>
    <n v="651"/>
    <n v="1085"/>
    <n v="10846"/>
    <n v="3715"/>
    <n v="14561"/>
    <n v="6303"/>
    <n v="8900"/>
    <n v="15203"/>
    <x v="2"/>
    <x v="10"/>
  </r>
  <r>
    <x v="4"/>
    <n v="112"/>
    <n v="4188"/>
    <n v="3849"/>
    <n v="1073"/>
    <n v="10"/>
    <n v="9232"/>
    <n v="1188"/>
    <n v="10420"/>
    <n v="46"/>
    <s v="0"/>
    <n v="46"/>
    <n v="3"/>
    <n v="0"/>
    <n v="3"/>
    <n v="5835"/>
    <n v="112"/>
    <n v="5947"/>
    <n v="3348"/>
    <n v="1076"/>
    <n v="4424"/>
    <x v="2"/>
    <x v="10"/>
  </r>
  <r>
    <x v="5"/>
    <n v="753"/>
    <n v="23392"/>
    <n v="11079"/>
    <n v="2310"/>
    <n v="58"/>
    <n v="37592"/>
    <n v="14353"/>
    <n v="51945"/>
    <n v="94"/>
    <s v="0"/>
    <n v="94"/>
    <n v="21"/>
    <n v="0"/>
    <n v="21"/>
    <n v="12814"/>
    <n v="1873"/>
    <n v="14687"/>
    <n v="24663"/>
    <n v="12480"/>
    <n v="37143"/>
    <x v="2"/>
    <x v="10"/>
  </r>
  <r>
    <x v="25"/>
    <n v="23"/>
    <n v="56"/>
    <n v="19"/>
    <n v="5"/>
    <n v="0"/>
    <n v="103"/>
    <n v="218"/>
    <n v="321"/>
    <n v="4"/>
    <s v="4"/>
    <n v="8"/>
    <n v="0"/>
    <n v="0"/>
    <n v="0"/>
    <n v="33"/>
    <n v="1"/>
    <n v="34"/>
    <n v="66"/>
    <n v="217"/>
    <n v="283"/>
    <x v="2"/>
    <x v="10"/>
  </r>
  <r>
    <x v="6"/>
    <n v="398"/>
    <n v="5226"/>
    <n v="1497"/>
    <n v="265"/>
    <n v="13"/>
    <n v="7399"/>
    <n v="1262"/>
    <n v="8661"/>
    <n v="61"/>
    <s v="0"/>
    <n v="61"/>
    <n v="11"/>
    <n v="0"/>
    <n v="11"/>
    <n v="5256"/>
    <n v="222"/>
    <n v="5478"/>
    <n v="2071"/>
    <n v="1036"/>
    <n v="3107"/>
    <x v="2"/>
    <x v="10"/>
  </r>
  <r>
    <x v="7"/>
    <n v="151"/>
    <n v="4198"/>
    <n v="996"/>
    <n v="1192"/>
    <n v="2"/>
    <n v="6539"/>
    <n v="13304"/>
    <n v="19843"/>
    <n v="21"/>
    <s v="0"/>
    <n v="21"/>
    <n v="2"/>
    <n v="0"/>
    <n v="2"/>
    <n v="3183"/>
    <n v="4455"/>
    <n v="7638"/>
    <n v="3333"/>
    <n v="8849"/>
    <n v="12182"/>
    <x v="2"/>
    <x v="10"/>
  </r>
  <r>
    <x v="8"/>
    <n v="37"/>
    <n v="1001"/>
    <n v="177"/>
    <n v="247"/>
    <n v="0"/>
    <n v="1462"/>
    <n v="3708"/>
    <n v="5170"/>
    <n v="12"/>
    <s v="0"/>
    <n v="12"/>
    <n v="0"/>
    <n v="0"/>
    <n v="0"/>
    <n v="361"/>
    <n v="561"/>
    <n v="922"/>
    <n v="1089"/>
    <n v="3147"/>
    <n v="4236"/>
    <x v="2"/>
    <x v="10"/>
  </r>
  <r>
    <x v="9"/>
    <n v="125"/>
    <n v="940"/>
    <n v="852"/>
    <n v="1661"/>
    <n v="0"/>
    <n v="3578"/>
    <n v="6722"/>
    <n v="10300"/>
    <n v="17"/>
    <s v="0"/>
    <n v="17"/>
    <n v="0"/>
    <n v="0"/>
    <n v="0"/>
    <n v="1415"/>
    <n v="1663"/>
    <n v="3078"/>
    <n v="2146"/>
    <n v="5059"/>
    <n v="7205"/>
    <x v="2"/>
    <x v="10"/>
  </r>
  <r>
    <x v="10"/>
    <n v="45"/>
    <n v="2945"/>
    <n v="1549"/>
    <n v="1493"/>
    <n v="0"/>
    <n v="6032"/>
    <n v="8057"/>
    <n v="14089"/>
    <n v="6"/>
    <s v="0"/>
    <n v="6"/>
    <n v="0"/>
    <n v="0"/>
    <n v="0"/>
    <n v="2639"/>
    <n v="3406"/>
    <n v="6045"/>
    <n v="3387"/>
    <n v="4651"/>
    <n v="8038"/>
    <x v="2"/>
    <x v="10"/>
  </r>
  <r>
    <x v="11"/>
    <n v="115"/>
    <n v="736"/>
    <n v="327"/>
    <n v="54"/>
    <n v="3"/>
    <n v="1235"/>
    <n v="431"/>
    <n v="1666"/>
    <n v="25"/>
    <s v="0"/>
    <n v="25"/>
    <n v="3"/>
    <n v="0"/>
    <n v="3"/>
    <n v="660"/>
    <n v="93"/>
    <n v="753"/>
    <n v="547"/>
    <n v="338"/>
    <n v="885"/>
    <x v="2"/>
    <x v="10"/>
  </r>
  <r>
    <x v="12"/>
    <n v="99"/>
    <n v="363"/>
    <n v="176"/>
    <n v="23"/>
    <n v="27"/>
    <n v="688"/>
    <n v="253"/>
    <n v="941"/>
    <n v="5"/>
    <s v="0"/>
    <n v="5"/>
    <n v="0"/>
    <n v="0"/>
    <n v="0"/>
    <n v="541"/>
    <n v="127"/>
    <n v="668"/>
    <n v="142"/>
    <n v="126"/>
    <n v="268"/>
    <x v="2"/>
    <x v="10"/>
  </r>
  <r>
    <x v="13"/>
    <n v="28"/>
    <n v="190"/>
    <n v="247"/>
    <n v="165"/>
    <n v="0"/>
    <n v="630"/>
    <n v="18"/>
    <n v="648"/>
    <n v="34"/>
    <s v="0"/>
    <n v="34"/>
    <n v="0"/>
    <n v="0"/>
    <n v="0"/>
    <n v="399"/>
    <n v="16"/>
    <n v="415"/>
    <n v="197"/>
    <n v="2"/>
    <n v="199"/>
    <x v="2"/>
    <x v="10"/>
  </r>
  <r>
    <x v="14"/>
    <n v="104"/>
    <n v="395"/>
    <n v="49"/>
    <n v="17"/>
    <n v="2"/>
    <n v="567"/>
    <n v="377"/>
    <n v="944"/>
    <n v="25"/>
    <s v="0"/>
    <n v="25"/>
    <n v="2"/>
    <n v="0"/>
    <n v="2"/>
    <n v="479"/>
    <n v="368"/>
    <n v="847"/>
    <n v="61"/>
    <n v="9"/>
    <n v="70"/>
    <x v="2"/>
    <x v="10"/>
  </r>
  <r>
    <x v="15"/>
    <n v="55"/>
    <n v="194"/>
    <n v="72"/>
    <n v="9"/>
    <n v="1"/>
    <n v="331"/>
    <n v="111"/>
    <n v="442"/>
    <n v="7"/>
    <s v="0"/>
    <n v="7"/>
    <n v="1"/>
    <n v="0"/>
    <n v="1"/>
    <n v="166"/>
    <n v="102"/>
    <n v="268"/>
    <n v="157"/>
    <n v="9"/>
    <n v="166"/>
    <x v="2"/>
    <x v="10"/>
  </r>
  <r>
    <x v="16"/>
    <n v="43"/>
    <n v="26"/>
    <n v="57"/>
    <n v="27"/>
    <n v="26"/>
    <n v="179"/>
    <n v="3"/>
    <n v="182"/>
    <n v="86"/>
    <s v="0"/>
    <n v="86"/>
    <n v="3"/>
    <n v="0"/>
    <n v="3"/>
    <n v="86"/>
    <n v="3"/>
    <n v="89"/>
    <n v="4"/>
    <n v="0"/>
    <n v="4"/>
    <x v="2"/>
    <x v="10"/>
  </r>
  <r>
    <x v="17"/>
    <n v="45"/>
    <n v="121"/>
    <n v="103"/>
    <n v="37"/>
    <n v="0"/>
    <n v="306"/>
    <n v="41"/>
    <n v="347"/>
    <n v="86"/>
    <s v="0"/>
    <n v="86"/>
    <n v="0"/>
    <n v="0"/>
    <n v="0"/>
    <n v="115"/>
    <n v="9"/>
    <n v="124"/>
    <n v="105"/>
    <n v="32"/>
    <n v="137"/>
    <x v="2"/>
    <x v="10"/>
  </r>
  <r>
    <x v="18"/>
    <n v="4810"/>
    <n v="62983"/>
    <n v="34626"/>
    <n v="15103"/>
    <n v="1406"/>
    <n v="118928"/>
    <n v="70469"/>
    <n v="189397"/>
    <n v="6537"/>
    <s v="15"/>
    <n v="6552"/>
    <n v="925"/>
    <n v="651"/>
    <n v="1576"/>
    <n v="54656"/>
    <n v="20939"/>
    <n v="75595"/>
    <n v="56810"/>
    <n v="48864"/>
    <n v="105674"/>
    <x v="2"/>
    <x v="10"/>
  </r>
  <r>
    <x v="0"/>
    <n v="1901"/>
    <n v="8926"/>
    <n v="8219"/>
    <n v="6750"/>
    <n v="531"/>
    <n v="26327"/>
    <n v="12270"/>
    <n v="38597"/>
    <n v="5692"/>
    <s v="20"/>
    <n v="5712"/>
    <n v="622"/>
    <n v="68"/>
    <n v="690"/>
    <n v="10612"/>
    <n v="7149"/>
    <n v="17761"/>
    <n v="9401"/>
    <n v="5033"/>
    <n v="14434"/>
    <x v="3"/>
    <x v="10"/>
  </r>
  <r>
    <x v="1"/>
    <n v="55"/>
    <n v="795"/>
    <n v="315"/>
    <n v="180"/>
    <n v="48"/>
    <n v="1393"/>
    <n v="1841"/>
    <n v="3234"/>
    <n v="11"/>
    <s v="0"/>
    <n v="11"/>
    <n v="3"/>
    <n v="0"/>
    <n v="3"/>
    <n v="450"/>
    <n v="178"/>
    <n v="628"/>
    <n v="929"/>
    <n v="1663"/>
    <n v="2592"/>
    <x v="3"/>
    <x v="10"/>
  </r>
  <r>
    <x v="2"/>
    <n v="111"/>
    <n v="1538"/>
    <n v="530"/>
    <n v="1715"/>
    <n v="0"/>
    <n v="3894"/>
    <n v="810"/>
    <n v="4704"/>
    <n v="1"/>
    <s v="0"/>
    <n v="1"/>
    <n v="0"/>
    <n v="0"/>
    <n v="0"/>
    <n v="337"/>
    <n v="75"/>
    <n v="412"/>
    <n v="3566"/>
    <n v="735"/>
    <n v="4301"/>
    <x v="3"/>
    <x v="10"/>
  </r>
  <r>
    <x v="3"/>
    <n v="736"/>
    <n v="8935"/>
    <n v="4883"/>
    <n v="1073"/>
    <n v="621"/>
    <n v="16248"/>
    <n v="14254"/>
    <n v="30502"/>
    <n v="138"/>
    <s v="4"/>
    <n v="142"/>
    <n v="685"/>
    <n v="726"/>
    <n v="1411"/>
    <n v="9068"/>
    <n v="3371"/>
    <n v="12439"/>
    <n v="6357"/>
    <n v="10153"/>
    <n v="16510"/>
    <x v="3"/>
    <x v="10"/>
  </r>
  <r>
    <x v="4"/>
    <n v="88"/>
    <n v="4058"/>
    <n v="3589"/>
    <n v="9406"/>
    <n v="25"/>
    <n v="17166"/>
    <n v="1606"/>
    <n v="18772"/>
    <n v="39"/>
    <s v="0"/>
    <n v="39"/>
    <n v="71"/>
    <n v="0"/>
    <n v="71"/>
    <n v="5599"/>
    <n v="89"/>
    <n v="5688"/>
    <n v="11457"/>
    <n v="1517"/>
    <n v="12974"/>
    <x v="3"/>
    <x v="10"/>
  </r>
  <r>
    <x v="5"/>
    <n v="614"/>
    <n v="23803"/>
    <n v="10390"/>
    <n v="1584"/>
    <n v="32"/>
    <n v="36423"/>
    <n v="16657"/>
    <n v="53080"/>
    <n v="45"/>
    <s v="0"/>
    <n v="45"/>
    <n v="9"/>
    <n v="0"/>
    <n v="9"/>
    <n v="13314"/>
    <n v="1612"/>
    <n v="14926"/>
    <n v="23055"/>
    <n v="15045"/>
    <n v="38100"/>
    <x v="3"/>
    <x v="10"/>
  </r>
  <r>
    <x v="25"/>
    <n v="0"/>
    <n v="54"/>
    <n v="34"/>
    <n v="6"/>
    <n v="0"/>
    <n v="94"/>
    <n v="340"/>
    <n v="434"/>
    <n v="2"/>
    <s v="0"/>
    <n v="2"/>
    <n v="0"/>
    <n v="0"/>
    <n v="0"/>
    <n v="5"/>
    <n v="3"/>
    <n v="8"/>
    <n v="87"/>
    <n v="337"/>
    <n v="424"/>
    <x v="3"/>
    <x v="10"/>
  </r>
  <r>
    <x v="6"/>
    <n v="1112"/>
    <n v="6716"/>
    <n v="1365"/>
    <n v="181"/>
    <n v="3"/>
    <n v="9377"/>
    <n v="879"/>
    <n v="10256"/>
    <n v="36"/>
    <s v="0"/>
    <n v="36"/>
    <n v="4"/>
    <n v="0"/>
    <n v="4"/>
    <n v="6625"/>
    <n v="170"/>
    <n v="6795"/>
    <n v="2712"/>
    <n v="709"/>
    <n v="3421"/>
    <x v="3"/>
    <x v="10"/>
  </r>
  <r>
    <x v="7"/>
    <n v="118"/>
    <n v="2411"/>
    <n v="381"/>
    <n v="567"/>
    <n v="2"/>
    <n v="3479"/>
    <n v="6325"/>
    <n v="9804"/>
    <n v="32"/>
    <s v="0"/>
    <n v="32"/>
    <n v="0"/>
    <n v="0"/>
    <n v="0"/>
    <n v="1579"/>
    <n v="1769"/>
    <n v="3348"/>
    <n v="1858"/>
    <n v="4556"/>
    <n v="6414"/>
    <x v="3"/>
    <x v="10"/>
  </r>
  <r>
    <x v="8"/>
    <n v="24"/>
    <n v="524"/>
    <n v="69"/>
    <n v="237"/>
    <n v="3"/>
    <n v="857"/>
    <n v="2048"/>
    <n v="2905"/>
    <n v="19"/>
    <s v="0"/>
    <n v="19"/>
    <n v="0"/>
    <n v="0"/>
    <n v="0"/>
    <n v="329"/>
    <n v="217"/>
    <n v="546"/>
    <n v="509"/>
    <n v="1831"/>
    <n v="2340"/>
    <x v="3"/>
    <x v="10"/>
  </r>
  <r>
    <x v="9"/>
    <n v="62"/>
    <n v="488"/>
    <n v="235"/>
    <n v="1287"/>
    <n v="0"/>
    <n v="2072"/>
    <n v="4104"/>
    <n v="6176"/>
    <n v="27"/>
    <s v="0"/>
    <n v="27"/>
    <n v="0"/>
    <n v="0"/>
    <n v="0"/>
    <n v="435"/>
    <n v="1094"/>
    <n v="1529"/>
    <n v="1610"/>
    <n v="3010"/>
    <n v="4620"/>
    <x v="3"/>
    <x v="10"/>
  </r>
  <r>
    <x v="10"/>
    <n v="8"/>
    <n v="975"/>
    <n v="329"/>
    <n v="327"/>
    <n v="0"/>
    <n v="1639"/>
    <n v="2542"/>
    <n v="4181"/>
    <n v="1"/>
    <s v="0"/>
    <n v="1"/>
    <n v="0"/>
    <n v="0"/>
    <n v="0"/>
    <n v="609"/>
    <n v="934"/>
    <n v="1543"/>
    <n v="1029"/>
    <n v="1608"/>
    <n v="2637"/>
    <x v="3"/>
    <x v="10"/>
  </r>
  <r>
    <x v="11"/>
    <n v="60"/>
    <n v="591"/>
    <n v="254"/>
    <n v="76"/>
    <n v="18"/>
    <n v="999"/>
    <n v="415"/>
    <n v="1414"/>
    <n v="27"/>
    <s v="0"/>
    <n v="27"/>
    <n v="11"/>
    <n v="0"/>
    <n v="11"/>
    <n v="493"/>
    <n v="90"/>
    <n v="583"/>
    <n v="468"/>
    <n v="325"/>
    <n v="793"/>
    <x v="3"/>
    <x v="10"/>
  </r>
  <r>
    <x v="12"/>
    <n v="29"/>
    <n v="383"/>
    <n v="116"/>
    <n v="4"/>
    <n v="37"/>
    <n v="569"/>
    <n v="254"/>
    <n v="823"/>
    <n v="3"/>
    <s v="0"/>
    <n v="3"/>
    <n v="0"/>
    <n v="0"/>
    <n v="0"/>
    <n v="391"/>
    <n v="101"/>
    <n v="492"/>
    <n v="175"/>
    <n v="153"/>
    <n v="328"/>
    <x v="3"/>
    <x v="10"/>
  </r>
  <r>
    <x v="13"/>
    <n v="16"/>
    <n v="284"/>
    <n v="45"/>
    <n v="102"/>
    <n v="0"/>
    <n v="447"/>
    <n v="76"/>
    <n v="523"/>
    <n v="31"/>
    <s v="0"/>
    <n v="31"/>
    <n v="0"/>
    <n v="0"/>
    <n v="0"/>
    <n v="289"/>
    <n v="72"/>
    <n v="361"/>
    <n v="127"/>
    <n v="4"/>
    <n v="131"/>
    <x v="3"/>
    <x v="10"/>
  </r>
  <r>
    <x v="14"/>
    <n v="148"/>
    <n v="88"/>
    <n v="53"/>
    <n v="25"/>
    <n v="6"/>
    <n v="320"/>
    <n v="66"/>
    <n v="386"/>
    <n v="35"/>
    <s v="3"/>
    <n v="38"/>
    <n v="6"/>
    <n v="0"/>
    <n v="6"/>
    <n v="211"/>
    <n v="47"/>
    <n v="258"/>
    <n v="68"/>
    <n v="16"/>
    <n v="84"/>
    <x v="3"/>
    <x v="10"/>
  </r>
  <r>
    <x v="15"/>
    <n v="5"/>
    <n v="35"/>
    <n v="2"/>
    <n v="2"/>
    <n v="0"/>
    <n v="44"/>
    <n v="3"/>
    <n v="47"/>
    <n v="1"/>
    <s v="0"/>
    <n v="1"/>
    <n v="0"/>
    <n v="0"/>
    <n v="0"/>
    <n v="34"/>
    <n v="3"/>
    <n v="37"/>
    <n v="9"/>
    <n v="0"/>
    <n v="9"/>
    <x v="3"/>
    <x v="10"/>
  </r>
  <r>
    <x v="16"/>
    <n v="43"/>
    <n v="46"/>
    <n v="47"/>
    <n v="29"/>
    <n v="6"/>
    <n v="171"/>
    <n v="9"/>
    <n v="180"/>
    <n v="38"/>
    <s v="0"/>
    <n v="38"/>
    <n v="3"/>
    <n v="0"/>
    <n v="3"/>
    <n v="100"/>
    <n v="9"/>
    <n v="109"/>
    <n v="30"/>
    <n v="0"/>
    <n v="30"/>
    <x v="3"/>
    <x v="10"/>
  </r>
  <r>
    <x v="17"/>
    <n v="41"/>
    <n v="85"/>
    <n v="708"/>
    <n v="51"/>
    <n v="24"/>
    <n v="909"/>
    <n v="58"/>
    <n v="967"/>
    <n v="225"/>
    <s v="0"/>
    <n v="225"/>
    <n v="25"/>
    <n v="0"/>
    <n v="25"/>
    <n v="608"/>
    <n v="56"/>
    <n v="664"/>
    <n v="51"/>
    <n v="2"/>
    <n v="53"/>
    <x v="3"/>
    <x v="10"/>
  </r>
  <r>
    <x v="18"/>
    <n v="5171"/>
    <n v="60735"/>
    <n v="31564"/>
    <n v="23602"/>
    <n v="1356"/>
    <n v="122428"/>
    <n v="64557"/>
    <n v="186985"/>
    <n v="6403"/>
    <s v="27"/>
    <n v="6430"/>
    <n v="1439"/>
    <n v="794"/>
    <n v="2233"/>
    <n v="51088"/>
    <n v="17039"/>
    <n v="68127"/>
    <n v="63498"/>
    <n v="46697"/>
    <n v="110195"/>
    <x v="3"/>
    <x v="10"/>
  </r>
  <r>
    <x v="0"/>
    <n v="2242"/>
    <n v="8928"/>
    <n v="7204"/>
    <n v="4411"/>
    <n v="545"/>
    <n v="23330"/>
    <n v="11674"/>
    <n v="35004"/>
    <n v="5457"/>
    <s v="21"/>
    <n v="5478"/>
    <n v="605"/>
    <n v="0"/>
    <n v="605"/>
    <n v="10912"/>
    <n v="8222"/>
    <n v="19134"/>
    <n v="6356"/>
    <n v="3431"/>
    <n v="9787"/>
    <x v="4"/>
    <x v="10"/>
  </r>
  <r>
    <x v="1"/>
    <n v="68"/>
    <n v="1131"/>
    <n v="306"/>
    <n v="251"/>
    <n v="0"/>
    <n v="1756"/>
    <n v="1283"/>
    <n v="3039"/>
    <n v="15"/>
    <s v="0"/>
    <n v="15"/>
    <n v="4"/>
    <n v="0"/>
    <n v="4"/>
    <n v="493"/>
    <n v="213"/>
    <n v="706"/>
    <n v="1244"/>
    <n v="1070"/>
    <n v="2314"/>
    <x v="4"/>
    <x v="10"/>
  </r>
  <r>
    <x v="2"/>
    <n v="106"/>
    <n v="1028"/>
    <n v="384"/>
    <n v="791"/>
    <n v="6"/>
    <n v="2315"/>
    <n v="855"/>
    <n v="3170"/>
    <n v="4"/>
    <s v="0"/>
    <n v="4"/>
    <n v="6"/>
    <n v="0"/>
    <n v="6"/>
    <n v="466"/>
    <n v="93"/>
    <n v="559"/>
    <n v="1839"/>
    <n v="762"/>
    <n v="2601"/>
    <x v="4"/>
    <x v="10"/>
  </r>
  <r>
    <x v="3"/>
    <n v="699"/>
    <n v="7375"/>
    <n v="3168"/>
    <n v="494"/>
    <n v="154"/>
    <n v="11890"/>
    <n v="9916"/>
    <n v="21806"/>
    <n v="67"/>
    <s v="2"/>
    <n v="69"/>
    <n v="472"/>
    <n v="288"/>
    <n v="760"/>
    <n v="7704"/>
    <n v="2818"/>
    <n v="10522"/>
    <n v="3647"/>
    <n v="6808"/>
    <n v="10455"/>
    <x v="4"/>
    <x v="10"/>
  </r>
  <r>
    <x v="4"/>
    <n v="171"/>
    <n v="4186"/>
    <n v="4568"/>
    <n v="1651"/>
    <n v="28"/>
    <n v="10604"/>
    <n v="907"/>
    <n v="11511"/>
    <n v="49"/>
    <s v="0"/>
    <n v="49"/>
    <n v="12"/>
    <n v="0"/>
    <n v="12"/>
    <n v="6840"/>
    <n v="212"/>
    <n v="7052"/>
    <n v="3703"/>
    <n v="695"/>
    <n v="4398"/>
    <x v="4"/>
    <x v="10"/>
  </r>
  <r>
    <x v="5"/>
    <n v="635"/>
    <n v="33963"/>
    <n v="11741"/>
    <n v="2970"/>
    <n v="58"/>
    <n v="49367"/>
    <n v="24975"/>
    <n v="74342"/>
    <n v="57"/>
    <s v="0"/>
    <n v="57"/>
    <n v="16"/>
    <n v="0"/>
    <n v="16"/>
    <n v="19153"/>
    <n v="2611"/>
    <n v="21764"/>
    <n v="30141"/>
    <n v="22364"/>
    <n v="52505"/>
    <x v="4"/>
    <x v="10"/>
  </r>
  <r>
    <x v="25"/>
    <n v="0"/>
    <n v="40"/>
    <n v="131"/>
    <n v="0"/>
    <n v="0"/>
    <n v="171"/>
    <n v="593"/>
    <n v="764"/>
    <n v="2"/>
    <s v="0"/>
    <n v="2"/>
    <n v="0"/>
    <n v="0"/>
    <n v="0"/>
    <n v="11"/>
    <n v="0"/>
    <n v="11"/>
    <n v="158"/>
    <n v="593"/>
    <n v="751"/>
    <x v="4"/>
    <x v="10"/>
  </r>
  <r>
    <x v="6"/>
    <n v="1261"/>
    <n v="4718"/>
    <n v="618"/>
    <n v="38"/>
    <n v="2"/>
    <n v="6637"/>
    <n v="1306"/>
    <n v="7943"/>
    <n v="36"/>
    <s v="0"/>
    <n v="36"/>
    <n v="1"/>
    <n v="0"/>
    <n v="1"/>
    <n v="4882"/>
    <n v="144"/>
    <n v="5026"/>
    <n v="1718"/>
    <n v="1162"/>
    <n v="2880"/>
    <x v="4"/>
    <x v="10"/>
  </r>
  <r>
    <x v="7"/>
    <n v="5"/>
    <n v="24"/>
    <n v="12"/>
    <n v="9"/>
    <n v="1"/>
    <n v="51"/>
    <n v="91"/>
    <n v="142"/>
    <n v="8"/>
    <s v="0"/>
    <n v="8"/>
    <n v="1"/>
    <n v="0"/>
    <n v="1"/>
    <n v="15"/>
    <n v="82"/>
    <n v="97"/>
    <n v="27"/>
    <n v="9"/>
    <n v="36"/>
    <x v="4"/>
    <x v="10"/>
  </r>
  <r>
    <x v="8"/>
    <n v="0"/>
    <n v="13"/>
    <n v="5"/>
    <n v="14"/>
    <n v="0"/>
    <n v="32"/>
    <n v="1"/>
    <n v="33"/>
    <n v="14"/>
    <s v="0"/>
    <n v="14"/>
    <n v="0"/>
    <n v="0"/>
    <n v="0"/>
    <n v="6"/>
    <n v="1"/>
    <n v="7"/>
    <n v="12"/>
    <n v="0"/>
    <n v="12"/>
    <x v="4"/>
    <x v="10"/>
  </r>
  <r>
    <x v="9"/>
    <n v="2"/>
    <n v="98"/>
    <n v="4"/>
    <n v="508"/>
    <n v="0"/>
    <n v="612"/>
    <n v="2232"/>
    <n v="2844"/>
    <n v="2"/>
    <s v="0"/>
    <n v="2"/>
    <n v="0"/>
    <n v="0"/>
    <n v="0"/>
    <n v="5"/>
    <n v="590"/>
    <n v="595"/>
    <n v="605"/>
    <n v="1642"/>
    <n v="2247"/>
    <x v="4"/>
    <x v="10"/>
  </r>
  <r>
    <x v="10"/>
    <n v="5"/>
    <n v="0"/>
    <n v="2"/>
    <n v="0"/>
    <n v="0"/>
    <n v="7"/>
    <n v="0"/>
    <n v="7"/>
    <n v="0"/>
    <s v="0"/>
    <n v="0"/>
    <n v="0"/>
    <n v="0"/>
    <n v="0"/>
    <n v="6"/>
    <n v="0"/>
    <n v="6"/>
    <n v="1"/>
    <n v="0"/>
    <n v="1"/>
    <x v="4"/>
    <x v="10"/>
  </r>
  <r>
    <x v="11"/>
    <n v="34"/>
    <n v="709"/>
    <n v="159"/>
    <n v="23"/>
    <n v="4"/>
    <n v="929"/>
    <n v="397"/>
    <n v="1326"/>
    <n v="34"/>
    <s v="0"/>
    <n v="34"/>
    <n v="4"/>
    <n v="0"/>
    <n v="4"/>
    <n v="326"/>
    <n v="45"/>
    <n v="371"/>
    <n v="565"/>
    <n v="352"/>
    <n v="917"/>
    <x v="4"/>
    <x v="10"/>
  </r>
  <r>
    <x v="12"/>
    <n v="77"/>
    <n v="396"/>
    <n v="140"/>
    <n v="1"/>
    <n v="23"/>
    <n v="637"/>
    <n v="263"/>
    <n v="900"/>
    <n v="6"/>
    <s v="0"/>
    <n v="6"/>
    <n v="0"/>
    <n v="0"/>
    <n v="0"/>
    <n v="414"/>
    <n v="67"/>
    <n v="481"/>
    <n v="217"/>
    <n v="196"/>
    <n v="413"/>
    <x v="4"/>
    <x v="10"/>
  </r>
  <r>
    <x v="13"/>
    <n v="14"/>
    <n v="228"/>
    <n v="113"/>
    <n v="141"/>
    <n v="6"/>
    <n v="502"/>
    <n v="61"/>
    <n v="563"/>
    <n v="74"/>
    <s v="0"/>
    <n v="74"/>
    <n v="0"/>
    <n v="0"/>
    <n v="0"/>
    <n v="262"/>
    <n v="61"/>
    <n v="323"/>
    <n v="166"/>
    <n v="0"/>
    <n v="166"/>
    <x v="4"/>
    <x v="10"/>
  </r>
  <r>
    <x v="14"/>
    <n v="76"/>
    <n v="94"/>
    <n v="39"/>
    <n v="37"/>
    <n v="0"/>
    <n v="246"/>
    <n v="36"/>
    <n v="282"/>
    <n v="36"/>
    <s v="0"/>
    <n v="36"/>
    <n v="0"/>
    <n v="0"/>
    <n v="0"/>
    <n v="163"/>
    <n v="22"/>
    <n v="185"/>
    <n v="47"/>
    <n v="14"/>
    <n v="61"/>
    <x v="4"/>
    <x v="10"/>
  </r>
  <r>
    <x v="15"/>
    <n v="43"/>
    <n v="80"/>
    <n v="26"/>
    <n v="1"/>
    <n v="1"/>
    <n v="151"/>
    <n v="3"/>
    <n v="154"/>
    <n v="2"/>
    <s v="0"/>
    <n v="2"/>
    <n v="1"/>
    <n v="0"/>
    <n v="1"/>
    <n v="58"/>
    <n v="1"/>
    <n v="59"/>
    <n v="90"/>
    <n v="2"/>
    <n v="92"/>
    <x v="4"/>
    <x v="10"/>
  </r>
  <r>
    <x v="16"/>
    <n v="69"/>
    <n v="72"/>
    <n v="55"/>
    <n v="51"/>
    <n v="13"/>
    <n v="260"/>
    <n v="0"/>
    <n v="260"/>
    <n v="87"/>
    <s v="0"/>
    <n v="87"/>
    <n v="3"/>
    <n v="0"/>
    <n v="3"/>
    <n v="115"/>
    <n v="0"/>
    <n v="115"/>
    <n v="55"/>
    <n v="0"/>
    <n v="55"/>
    <x v="4"/>
    <x v="10"/>
  </r>
  <r>
    <x v="17"/>
    <n v="21"/>
    <n v="117"/>
    <n v="111"/>
    <n v="64"/>
    <n v="2"/>
    <n v="315"/>
    <n v="14"/>
    <n v="329"/>
    <n v="142"/>
    <s v="3"/>
    <n v="145"/>
    <n v="5"/>
    <n v="0"/>
    <n v="5"/>
    <n v="88"/>
    <n v="11"/>
    <n v="99"/>
    <n v="80"/>
    <n v="0"/>
    <n v="80"/>
    <x v="4"/>
    <x v="10"/>
  </r>
  <r>
    <x v="18"/>
    <n v="5528"/>
    <n v="63200"/>
    <n v="28786"/>
    <n v="11455"/>
    <n v="843"/>
    <n v="109812"/>
    <n v="54607"/>
    <n v="164419"/>
    <n v="6092"/>
    <s v="26"/>
    <n v="6118"/>
    <n v="1130"/>
    <n v="288"/>
    <n v="1418"/>
    <n v="51919"/>
    <n v="15193"/>
    <n v="67112"/>
    <n v="50671"/>
    <n v="39100"/>
    <n v="89771"/>
    <x v="4"/>
    <x v="10"/>
  </r>
  <r>
    <x v="0"/>
    <n v="1774"/>
    <n v="8856"/>
    <n v="8140"/>
    <n v="4182"/>
    <n v="484"/>
    <n v="23436"/>
    <n v="11034"/>
    <n v="34470"/>
    <n v="5178"/>
    <s v="12"/>
    <n v="5190"/>
    <n v="533"/>
    <n v="71"/>
    <n v="604"/>
    <n v="11666"/>
    <n v="8150"/>
    <n v="19816"/>
    <n v="6059"/>
    <n v="2801"/>
    <n v="8860"/>
    <x v="5"/>
    <x v="10"/>
  </r>
  <r>
    <x v="1"/>
    <n v="60"/>
    <n v="869"/>
    <n v="299"/>
    <n v="210"/>
    <n v="3"/>
    <n v="1441"/>
    <n v="1517"/>
    <n v="2958"/>
    <n v="7"/>
    <s v="0"/>
    <n v="7"/>
    <n v="3"/>
    <n v="0"/>
    <n v="3"/>
    <n v="323"/>
    <n v="249"/>
    <n v="572"/>
    <n v="1108"/>
    <n v="1268"/>
    <n v="2376"/>
    <x v="5"/>
    <x v="10"/>
  </r>
  <r>
    <x v="2"/>
    <n v="43"/>
    <n v="932"/>
    <n v="497"/>
    <n v="847"/>
    <n v="0"/>
    <n v="2319"/>
    <n v="427"/>
    <n v="2746"/>
    <n v="1"/>
    <s v="0"/>
    <n v="1"/>
    <n v="0"/>
    <n v="0"/>
    <n v="0"/>
    <n v="476"/>
    <n v="95"/>
    <n v="571"/>
    <n v="1842"/>
    <n v="332"/>
    <n v="2174"/>
    <x v="5"/>
    <x v="10"/>
  </r>
  <r>
    <x v="3"/>
    <n v="605"/>
    <n v="6331"/>
    <n v="3464"/>
    <n v="657"/>
    <n v="154"/>
    <n v="11211"/>
    <n v="9599"/>
    <n v="20810"/>
    <n v="76"/>
    <s v="0"/>
    <n v="76"/>
    <n v="334"/>
    <n v="268"/>
    <n v="602"/>
    <n v="6034"/>
    <n v="2234"/>
    <n v="8268"/>
    <n v="4767"/>
    <n v="7097"/>
    <n v="11864"/>
    <x v="5"/>
    <x v="10"/>
  </r>
  <r>
    <x v="4"/>
    <n v="475"/>
    <n v="1658"/>
    <n v="1897"/>
    <n v="988"/>
    <n v="21"/>
    <n v="5039"/>
    <n v="401"/>
    <n v="5440"/>
    <n v="62"/>
    <s v="0"/>
    <n v="62"/>
    <n v="2"/>
    <n v="0"/>
    <n v="2"/>
    <n v="3060"/>
    <n v="19"/>
    <n v="3079"/>
    <n v="1915"/>
    <n v="382"/>
    <n v="2297"/>
    <x v="5"/>
    <x v="10"/>
  </r>
  <r>
    <x v="5"/>
    <n v="584"/>
    <n v="28536"/>
    <n v="12130"/>
    <n v="2659"/>
    <n v="61"/>
    <n v="43970"/>
    <n v="25160"/>
    <n v="69130"/>
    <n v="34"/>
    <s v="3"/>
    <n v="37"/>
    <n v="29"/>
    <n v="0"/>
    <n v="29"/>
    <n v="18432"/>
    <n v="3474"/>
    <n v="21906"/>
    <n v="25475"/>
    <n v="21683"/>
    <n v="47158"/>
    <x v="5"/>
    <x v="10"/>
  </r>
  <r>
    <x v="25"/>
    <n v="2"/>
    <n v="49"/>
    <n v="42"/>
    <n v="3"/>
    <n v="3"/>
    <n v="99"/>
    <n v="476"/>
    <n v="575"/>
    <n v="4"/>
    <s v="0"/>
    <n v="4"/>
    <n v="0"/>
    <n v="0"/>
    <n v="0"/>
    <n v="11"/>
    <n v="5"/>
    <n v="16"/>
    <n v="84"/>
    <n v="471"/>
    <n v="555"/>
    <x v="5"/>
    <x v="10"/>
  </r>
  <r>
    <x v="6"/>
    <n v="1444"/>
    <n v="6284"/>
    <n v="825"/>
    <n v="159"/>
    <n v="0"/>
    <n v="8712"/>
    <n v="1295"/>
    <n v="10007"/>
    <n v="67"/>
    <s v="0"/>
    <n v="67"/>
    <n v="0"/>
    <n v="0"/>
    <n v="0"/>
    <n v="6649"/>
    <n v="94"/>
    <n v="6743"/>
    <n v="1996"/>
    <n v="1201"/>
    <n v="3197"/>
    <x v="5"/>
    <x v="10"/>
  </r>
  <r>
    <x v="7"/>
    <n v="0"/>
    <n v="25"/>
    <n v="12"/>
    <n v="0"/>
    <n v="0"/>
    <n v="37"/>
    <n v="48"/>
    <n v="85"/>
    <n v="1"/>
    <s v="0"/>
    <n v="1"/>
    <n v="0"/>
    <n v="0"/>
    <n v="0"/>
    <n v="11"/>
    <n v="48"/>
    <n v="59"/>
    <n v="25"/>
    <n v="0"/>
    <n v="25"/>
    <x v="5"/>
    <x v="10"/>
  </r>
  <r>
    <x v="8"/>
    <n v="0"/>
    <n v="2"/>
    <n v="3"/>
    <n v="20"/>
    <n v="0"/>
    <n v="25"/>
    <n v="15"/>
    <n v="40"/>
    <n v="23"/>
    <s v="0"/>
    <n v="23"/>
    <n v="0"/>
    <n v="0"/>
    <n v="0"/>
    <n v="2"/>
    <n v="8"/>
    <n v="10"/>
    <n v="0"/>
    <n v="7"/>
    <n v="7"/>
    <x v="5"/>
    <x v="10"/>
  </r>
  <r>
    <x v="9"/>
    <n v="0"/>
    <n v="105"/>
    <n v="17"/>
    <n v="539"/>
    <n v="0"/>
    <n v="661"/>
    <n v="2813"/>
    <n v="3474"/>
    <n v="13"/>
    <s v="0"/>
    <n v="13"/>
    <n v="0"/>
    <n v="0"/>
    <n v="0"/>
    <n v="5"/>
    <n v="661"/>
    <n v="666"/>
    <n v="643"/>
    <n v="2152"/>
    <n v="2795"/>
    <x v="5"/>
    <x v="10"/>
  </r>
  <r>
    <x v="10"/>
    <n v="0"/>
    <n v="0"/>
    <n v="2"/>
    <n v="0"/>
    <n v="0"/>
    <n v="2"/>
    <n v="0"/>
    <n v="2"/>
    <n v="0"/>
    <s v="0"/>
    <n v="0"/>
    <n v="0"/>
    <n v="0"/>
    <n v="0"/>
    <n v="1"/>
    <n v="0"/>
    <n v="1"/>
    <n v="1"/>
    <n v="0"/>
    <n v="1"/>
    <x v="5"/>
    <x v="10"/>
  </r>
  <r>
    <x v="11"/>
    <n v="23"/>
    <n v="532"/>
    <n v="87"/>
    <n v="12"/>
    <n v="3"/>
    <n v="657"/>
    <n v="473"/>
    <n v="1130"/>
    <n v="15"/>
    <s v="0"/>
    <n v="15"/>
    <n v="5"/>
    <n v="0"/>
    <n v="5"/>
    <n v="195"/>
    <n v="24"/>
    <n v="219"/>
    <n v="442"/>
    <n v="449"/>
    <n v="891"/>
    <x v="5"/>
    <x v="10"/>
  </r>
  <r>
    <x v="12"/>
    <n v="25"/>
    <n v="269"/>
    <n v="127"/>
    <n v="10"/>
    <n v="7"/>
    <n v="438"/>
    <n v="174"/>
    <n v="612"/>
    <n v="9"/>
    <s v="0"/>
    <n v="9"/>
    <n v="0"/>
    <n v="0"/>
    <n v="0"/>
    <n v="193"/>
    <n v="57"/>
    <n v="250"/>
    <n v="236"/>
    <n v="117"/>
    <n v="353"/>
    <x v="5"/>
    <x v="10"/>
  </r>
  <r>
    <x v="13"/>
    <n v="41"/>
    <n v="210"/>
    <n v="151"/>
    <n v="9"/>
    <n v="19"/>
    <n v="430"/>
    <n v="12"/>
    <n v="442"/>
    <n v="8"/>
    <s v="0"/>
    <n v="8"/>
    <n v="0"/>
    <n v="0"/>
    <n v="0"/>
    <n v="360"/>
    <n v="12"/>
    <n v="372"/>
    <n v="62"/>
    <n v="0"/>
    <n v="62"/>
    <x v="5"/>
    <x v="10"/>
  </r>
  <r>
    <x v="14"/>
    <n v="89"/>
    <n v="130"/>
    <n v="38"/>
    <n v="58"/>
    <n v="0"/>
    <n v="315"/>
    <n v="132"/>
    <n v="447"/>
    <n v="46"/>
    <s v="3"/>
    <n v="49"/>
    <n v="0"/>
    <n v="0"/>
    <n v="0"/>
    <n v="235"/>
    <n v="120"/>
    <n v="355"/>
    <n v="34"/>
    <n v="9"/>
    <n v="43"/>
    <x v="5"/>
    <x v="10"/>
  </r>
  <r>
    <x v="15"/>
    <n v="49"/>
    <n v="59"/>
    <n v="4"/>
    <n v="22"/>
    <n v="0"/>
    <n v="134"/>
    <n v="4"/>
    <n v="138"/>
    <n v="22"/>
    <s v="0"/>
    <n v="22"/>
    <n v="0"/>
    <n v="0"/>
    <n v="0"/>
    <n v="53"/>
    <n v="0"/>
    <n v="53"/>
    <n v="59"/>
    <n v="4"/>
    <n v="63"/>
    <x v="5"/>
    <x v="10"/>
  </r>
  <r>
    <x v="16"/>
    <n v="33"/>
    <n v="76"/>
    <n v="65"/>
    <n v="40"/>
    <n v="0"/>
    <n v="214"/>
    <n v="9"/>
    <n v="223"/>
    <n v="56"/>
    <s v="0"/>
    <n v="56"/>
    <n v="0"/>
    <n v="0"/>
    <n v="0"/>
    <n v="105"/>
    <n v="0"/>
    <n v="105"/>
    <n v="53"/>
    <n v="9"/>
    <n v="62"/>
    <x v="5"/>
    <x v="10"/>
  </r>
  <r>
    <x v="17"/>
    <n v="85"/>
    <n v="67"/>
    <n v="63"/>
    <n v="50"/>
    <n v="8"/>
    <n v="273"/>
    <n v="19"/>
    <n v="292"/>
    <n v="91"/>
    <s v="0"/>
    <n v="91"/>
    <n v="1"/>
    <n v="0"/>
    <n v="1"/>
    <n v="148"/>
    <n v="10"/>
    <n v="158"/>
    <n v="33"/>
    <n v="9"/>
    <n v="42"/>
    <x v="5"/>
    <x v="10"/>
  </r>
  <r>
    <x v="18"/>
    <n v="5332"/>
    <n v="54990"/>
    <n v="27863"/>
    <n v="10465"/>
    <n v="763"/>
    <n v="99413"/>
    <n v="53608"/>
    <n v="153021"/>
    <n v="5713"/>
    <s v="18"/>
    <n v="5731"/>
    <n v="907"/>
    <n v="339"/>
    <n v="1246"/>
    <n v="47959"/>
    <n v="15260"/>
    <n v="63219"/>
    <n v="44834"/>
    <n v="37991"/>
    <n v="82825"/>
    <x v="5"/>
    <x v="10"/>
  </r>
  <r>
    <x v="0"/>
    <n v="1760"/>
    <n v="10522"/>
    <n v="10310"/>
    <n v="6536"/>
    <n v="703"/>
    <n v="29831"/>
    <n v="16990"/>
    <n v="46821"/>
    <n v="6240"/>
    <s v="24"/>
    <n v="6264"/>
    <n v="415"/>
    <n v="485"/>
    <n v="900"/>
    <n v="11243"/>
    <n v="11470"/>
    <n v="22713"/>
    <n v="11933"/>
    <n v="5011"/>
    <n v="16944"/>
    <x v="6"/>
    <x v="10"/>
  </r>
  <r>
    <x v="1"/>
    <n v="18"/>
    <n v="1433"/>
    <n v="442"/>
    <n v="228"/>
    <n v="0"/>
    <n v="2121"/>
    <n v="2297"/>
    <n v="4418"/>
    <n v="2"/>
    <s v="0"/>
    <n v="2"/>
    <n v="1"/>
    <n v="0"/>
    <n v="1"/>
    <n v="343"/>
    <n v="289"/>
    <n v="632"/>
    <n v="1775"/>
    <n v="2008"/>
    <n v="3783"/>
    <x v="6"/>
    <x v="10"/>
  </r>
  <r>
    <x v="2"/>
    <n v="81"/>
    <n v="1691"/>
    <n v="981"/>
    <n v="1537"/>
    <n v="2"/>
    <n v="4292"/>
    <n v="1503"/>
    <n v="5795"/>
    <n v="5"/>
    <s v="0"/>
    <n v="5"/>
    <n v="133"/>
    <n v="0"/>
    <n v="133"/>
    <n v="669"/>
    <n v="249"/>
    <n v="918"/>
    <n v="3485"/>
    <n v="1254"/>
    <n v="4739"/>
    <x v="6"/>
    <x v="10"/>
  </r>
  <r>
    <x v="3"/>
    <n v="471"/>
    <n v="6000"/>
    <n v="4045"/>
    <n v="868"/>
    <n v="215"/>
    <n v="11599"/>
    <n v="11405"/>
    <n v="23004"/>
    <n v="68"/>
    <s v="0"/>
    <n v="68"/>
    <n v="160"/>
    <n v="575"/>
    <n v="735"/>
    <n v="6095"/>
    <n v="2084"/>
    <n v="8179"/>
    <n v="5276"/>
    <n v="8746"/>
    <n v="14022"/>
    <x v="6"/>
    <x v="10"/>
  </r>
  <r>
    <x v="4"/>
    <n v="205"/>
    <n v="1874"/>
    <n v="1954"/>
    <n v="1102"/>
    <n v="34"/>
    <n v="5169"/>
    <n v="550"/>
    <n v="5719"/>
    <n v="26"/>
    <s v="0"/>
    <n v="26"/>
    <n v="7"/>
    <n v="0"/>
    <n v="7"/>
    <n v="2543"/>
    <n v="47"/>
    <n v="2590"/>
    <n v="2593"/>
    <n v="503"/>
    <n v="3096"/>
    <x v="6"/>
    <x v="10"/>
  </r>
  <r>
    <x v="5"/>
    <n v="205"/>
    <n v="25987"/>
    <n v="27914"/>
    <n v="3302"/>
    <n v="47"/>
    <n v="57455"/>
    <n v="38318"/>
    <n v="95773"/>
    <n v="45"/>
    <s v="0"/>
    <n v="45"/>
    <n v="2"/>
    <n v="6"/>
    <n v="8"/>
    <n v="15738"/>
    <n v="4434"/>
    <n v="20172"/>
    <n v="41670"/>
    <n v="33878"/>
    <n v="75548"/>
    <x v="6"/>
    <x v="10"/>
  </r>
  <r>
    <x v="25"/>
    <n v="4"/>
    <n v="31"/>
    <n v="33"/>
    <n v="4"/>
    <n v="0"/>
    <n v="72"/>
    <n v="333"/>
    <n v="405"/>
    <n v="3"/>
    <s v="0"/>
    <n v="3"/>
    <n v="0"/>
    <n v="0"/>
    <n v="0"/>
    <n v="18"/>
    <n v="1"/>
    <n v="19"/>
    <n v="51"/>
    <n v="332"/>
    <n v="383"/>
    <x v="6"/>
    <x v="10"/>
  </r>
  <r>
    <x v="6"/>
    <n v="1276"/>
    <n v="6331"/>
    <n v="1390"/>
    <n v="81"/>
    <n v="3"/>
    <n v="9081"/>
    <n v="1539"/>
    <n v="10620"/>
    <n v="50"/>
    <s v="0"/>
    <n v="50"/>
    <n v="0"/>
    <n v="0"/>
    <n v="0"/>
    <n v="6375"/>
    <n v="181"/>
    <n v="6556"/>
    <n v="2656"/>
    <n v="1358"/>
    <n v="4014"/>
    <x v="6"/>
    <x v="10"/>
  </r>
  <r>
    <x v="7"/>
    <n v="4"/>
    <n v="15"/>
    <n v="8"/>
    <n v="5"/>
    <n v="3"/>
    <n v="35"/>
    <n v="49"/>
    <n v="84"/>
    <n v="2"/>
    <s v="0"/>
    <n v="2"/>
    <n v="0"/>
    <n v="0"/>
    <n v="0"/>
    <n v="17"/>
    <n v="39"/>
    <n v="56"/>
    <n v="16"/>
    <n v="10"/>
    <n v="26"/>
    <x v="6"/>
    <x v="10"/>
  </r>
  <r>
    <x v="8"/>
    <n v="2"/>
    <n v="4"/>
    <n v="3"/>
    <n v="0"/>
    <n v="10"/>
    <n v="19"/>
    <n v="3"/>
    <n v="22"/>
    <n v="10"/>
    <s v="0"/>
    <n v="10"/>
    <n v="0"/>
    <n v="0"/>
    <n v="0"/>
    <n v="7"/>
    <n v="1"/>
    <n v="8"/>
    <n v="2"/>
    <n v="2"/>
    <n v="4"/>
    <x v="6"/>
    <x v="10"/>
  </r>
  <r>
    <x v="9"/>
    <n v="1"/>
    <n v="194"/>
    <n v="9"/>
    <n v="927"/>
    <n v="3"/>
    <n v="1134"/>
    <n v="3182"/>
    <n v="4316"/>
    <n v="4"/>
    <s v="0"/>
    <n v="4"/>
    <n v="0"/>
    <n v="0"/>
    <n v="0"/>
    <n v="7"/>
    <n v="772"/>
    <n v="779"/>
    <n v="1123"/>
    <n v="2410"/>
    <n v="3533"/>
    <x v="6"/>
    <x v="10"/>
  </r>
  <r>
    <x v="10"/>
    <n v="0"/>
    <n v="10"/>
    <n v="5"/>
    <n v="6"/>
    <n v="0"/>
    <n v="21"/>
    <n v="3"/>
    <n v="24"/>
    <n v="5"/>
    <s v="0"/>
    <n v="5"/>
    <n v="0"/>
    <n v="0"/>
    <n v="0"/>
    <n v="6"/>
    <n v="3"/>
    <n v="9"/>
    <n v="10"/>
    <n v="0"/>
    <n v="10"/>
    <x v="6"/>
    <x v="10"/>
  </r>
  <r>
    <x v="11"/>
    <n v="21"/>
    <n v="613"/>
    <n v="103"/>
    <n v="32"/>
    <n v="20"/>
    <n v="789"/>
    <n v="758"/>
    <n v="1547"/>
    <n v="8"/>
    <s v="0"/>
    <n v="8"/>
    <n v="5"/>
    <n v="0"/>
    <n v="5"/>
    <n v="224"/>
    <n v="23"/>
    <n v="247"/>
    <n v="552"/>
    <n v="735"/>
    <n v="1287"/>
    <x v="6"/>
    <x v="10"/>
  </r>
  <r>
    <x v="12"/>
    <n v="31"/>
    <n v="361"/>
    <n v="146"/>
    <n v="43"/>
    <n v="0"/>
    <n v="581"/>
    <n v="182"/>
    <n v="763"/>
    <n v="11"/>
    <s v="0"/>
    <n v="11"/>
    <n v="0"/>
    <n v="0"/>
    <n v="0"/>
    <n v="332"/>
    <n v="29"/>
    <n v="361"/>
    <n v="238"/>
    <n v="153"/>
    <n v="391"/>
    <x v="6"/>
    <x v="10"/>
  </r>
  <r>
    <x v="13"/>
    <n v="13"/>
    <n v="300"/>
    <n v="198"/>
    <n v="27"/>
    <n v="3"/>
    <n v="541"/>
    <n v="23"/>
    <n v="564"/>
    <n v="27"/>
    <s v="0"/>
    <n v="27"/>
    <n v="0"/>
    <n v="0"/>
    <n v="0"/>
    <n v="406"/>
    <n v="21"/>
    <n v="427"/>
    <n v="108"/>
    <n v="2"/>
    <n v="110"/>
    <x v="6"/>
    <x v="10"/>
  </r>
  <r>
    <x v="14"/>
    <n v="217"/>
    <n v="221"/>
    <n v="74"/>
    <n v="27"/>
    <n v="0"/>
    <n v="539"/>
    <n v="34"/>
    <n v="573"/>
    <n v="29"/>
    <s v="0"/>
    <n v="29"/>
    <n v="0"/>
    <n v="0"/>
    <n v="0"/>
    <n v="479"/>
    <n v="34"/>
    <n v="513"/>
    <n v="31"/>
    <n v="0"/>
    <n v="31"/>
    <x v="6"/>
    <x v="10"/>
  </r>
  <r>
    <x v="15"/>
    <n v="26"/>
    <n v="47"/>
    <n v="19"/>
    <n v="3"/>
    <n v="0"/>
    <n v="95"/>
    <n v="14"/>
    <n v="109"/>
    <n v="0"/>
    <s v="0"/>
    <n v="0"/>
    <n v="0"/>
    <n v="0"/>
    <n v="0"/>
    <n v="50"/>
    <n v="14"/>
    <n v="64"/>
    <n v="45"/>
    <n v="0"/>
    <n v="45"/>
    <x v="6"/>
    <x v="10"/>
  </r>
  <r>
    <x v="16"/>
    <n v="44"/>
    <n v="114"/>
    <n v="93"/>
    <n v="25"/>
    <n v="3"/>
    <n v="279"/>
    <n v="6"/>
    <n v="285"/>
    <n v="34"/>
    <s v="0"/>
    <n v="34"/>
    <n v="0"/>
    <n v="0"/>
    <n v="0"/>
    <n v="143"/>
    <n v="4"/>
    <n v="147"/>
    <n v="102"/>
    <n v="2"/>
    <n v="104"/>
    <x v="6"/>
    <x v="10"/>
  </r>
  <r>
    <x v="17"/>
    <n v="110"/>
    <n v="149"/>
    <n v="91"/>
    <n v="37"/>
    <n v="0"/>
    <n v="387"/>
    <n v="25"/>
    <n v="412"/>
    <n v="61"/>
    <s v="0"/>
    <n v="61"/>
    <n v="0"/>
    <n v="0"/>
    <n v="0"/>
    <n v="207"/>
    <n v="20"/>
    <n v="227"/>
    <n v="119"/>
    <n v="5"/>
    <n v="124"/>
    <x v="6"/>
    <x v="10"/>
  </r>
  <r>
    <x v="18"/>
    <n v="4489"/>
    <n v="55897"/>
    <n v="47818"/>
    <n v="14790"/>
    <n v="1046"/>
    <n v="124040"/>
    <n v="77214"/>
    <n v="201254"/>
    <n v="6630"/>
    <s v="24"/>
    <n v="6654"/>
    <n v="723"/>
    <n v="1066"/>
    <n v="1789"/>
    <n v="44902"/>
    <n v="19715"/>
    <n v="64617"/>
    <n v="71785"/>
    <n v="56409"/>
    <n v="128194"/>
    <x v="6"/>
    <x v="10"/>
  </r>
  <r>
    <x v="0"/>
    <n v="2102"/>
    <n v="13264"/>
    <n v="14325"/>
    <n v="5806"/>
    <n v="442"/>
    <n v="35939"/>
    <n v="25534"/>
    <n v="61473"/>
    <n v="4257"/>
    <s v="25"/>
    <n v="4282"/>
    <n v="318"/>
    <n v="259"/>
    <n v="577"/>
    <n v="18309"/>
    <n v="16993"/>
    <n v="35302"/>
    <n v="13055"/>
    <n v="8257"/>
    <n v="21312"/>
    <x v="7"/>
    <x v="10"/>
  </r>
  <r>
    <x v="1"/>
    <n v="22"/>
    <n v="1254"/>
    <n v="353"/>
    <n v="151"/>
    <n v="0"/>
    <n v="1780"/>
    <n v="1747"/>
    <n v="3527"/>
    <n v="6"/>
    <s v="0"/>
    <n v="6"/>
    <n v="0"/>
    <n v="0"/>
    <n v="0"/>
    <n v="263"/>
    <n v="184"/>
    <n v="447"/>
    <n v="1511"/>
    <n v="1563"/>
    <n v="3074"/>
    <x v="7"/>
    <x v="10"/>
  </r>
  <r>
    <x v="2"/>
    <n v="77"/>
    <n v="1184"/>
    <n v="926"/>
    <n v="1374"/>
    <n v="2"/>
    <n v="3563"/>
    <n v="1193"/>
    <n v="4756"/>
    <n v="9"/>
    <s v="0"/>
    <n v="9"/>
    <n v="0"/>
    <n v="0"/>
    <n v="0"/>
    <n v="486"/>
    <n v="181"/>
    <n v="667"/>
    <n v="3068"/>
    <n v="1012"/>
    <n v="4080"/>
    <x v="7"/>
    <x v="10"/>
  </r>
  <r>
    <x v="3"/>
    <n v="386"/>
    <n v="6645"/>
    <n v="4341"/>
    <n v="650"/>
    <n v="348"/>
    <n v="12370"/>
    <n v="8688"/>
    <n v="21058"/>
    <n v="77"/>
    <s v="0"/>
    <n v="77"/>
    <n v="252"/>
    <n v="470"/>
    <n v="722"/>
    <n v="6641"/>
    <n v="1471"/>
    <n v="8112"/>
    <n v="5400"/>
    <n v="6747"/>
    <n v="12147"/>
    <x v="7"/>
    <x v="10"/>
  </r>
  <r>
    <x v="4"/>
    <n v="242"/>
    <n v="2468"/>
    <n v="2609"/>
    <n v="1440"/>
    <n v="20"/>
    <n v="6779"/>
    <n v="2636"/>
    <n v="9415"/>
    <n v="63"/>
    <s v="0"/>
    <n v="63"/>
    <n v="3"/>
    <n v="0"/>
    <n v="3"/>
    <n v="3118"/>
    <n v="90"/>
    <n v="3208"/>
    <n v="3595"/>
    <n v="2546"/>
    <n v="6141"/>
    <x v="7"/>
    <x v="10"/>
  </r>
  <r>
    <x v="5"/>
    <n v="385"/>
    <n v="27268"/>
    <n v="13278"/>
    <n v="2609"/>
    <n v="55"/>
    <n v="43595"/>
    <n v="27119"/>
    <n v="70714"/>
    <n v="68"/>
    <s v="0"/>
    <n v="68"/>
    <n v="0"/>
    <n v="3"/>
    <n v="3"/>
    <n v="17112"/>
    <n v="3151"/>
    <n v="20263"/>
    <n v="26415"/>
    <n v="23965"/>
    <n v="50380"/>
    <x v="7"/>
    <x v="10"/>
  </r>
  <r>
    <x v="25"/>
    <n v="0"/>
    <n v="27"/>
    <n v="47"/>
    <n v="0"/>
    <n v="0"/>
    <n v="74"/>
    <n v="319"/>
    <n v="393"/>
    <n v="0"/>
    <s v="0"/>
    <n v="0"/>
    <n v="0"/>
    <n v="0"/>
    <n v="0"/>
    <n v="37"/>
    <n v="6"/>
    <n v="43"/>
    <n v="37"/>
    <n v="313"/>
    <n v="350"/>
    <x v="7"/>
    <x v="10"/>
  </r>
  <r>
    <x v="6"/>
    <n v="1850"/>
    <n v="9974"/>
    <n v="2729"/>
    <n v="184"/>
    <n v="12"/>
    <n v="14749"/>
    <n v="2710"/>
    <n v="17459"/>
    <n v="50"/>
    <s v="0"/>
    <n v="50"/>
    <n v="0"/>
    <n v="0"/>
    <n v="0"/>
    <n v="10326"/>
    <n v="813"/>
    <n v="11139"/>
    <n v="4373"/>
    <n v="1897"/>
    <n v="6270"/>
    <x v="7"/>
    <x v="10"/>
  </r>
  <r>
    <x v="7"/>
    <n v="0"/>
    <n v="12"/>
    <n v="23"/>
    <n v="13"/>
    <n v="3"/>
    <n v="51"/>
    <n v="65"/>
    <n v="116"/>
    <n v="0"/>
    <s v="0"/>
    <n v="0"/>
    <n v="0"/>
    <n v="0"/>
    <n v="0"/>
    <n v="18"/>
    <n v="65"/>
    <n v="83"/>
    <n v="33"/>
    <n v="0"/>
    <n v="33"/>
    <x v="7"/>
    <x v="10"/>
  </r>
  <r>
    <x v="8"/>
    <n v="0"/>
    <n v="0"/>
    <n v="4"/>
    <n v="1"/>
    <n v="0"/>
    <n v="5"/>
    <n v="6"/>
    <n v="11"/>
    <n v="1"/>
    <s v="0"/>
    <n v="1"/>
    <n v="0"/>
    <n v="0"/>
    <n v="0"/>
    <n v="0"/>
    <n v="6"/>
    <n v="6"/>
    <n v="4"/>
    <n v="0"/>
    <n v="4"/>
    <x v="7"/>
    <x v="10"/>
  </r>
  <r>
    <x v="9"/>
    <n v="7"/>
    <n v="154"/>
    <n v="12"/>
    <n v="531"/>
    <n v="0"/>
    <n v="704"/>
    <n v="2058"/>
    <n v="2762"/>
    <n v="8"/>
    <s v="0"/>
    <n v="8"/>
    <n v="0"/>
    <n v="0"/>
    <n v="0"/>
    <n v="19"/>
    <n v="573"/>
    <n v="592"/>
    <n v="677"/>
    <n v="1485"/>
    <n v="2162"/>
    <x v="7"/>
    <x v="10"/>
  </r>
  <r>
    <x v="10"/>
    <n v="5"/>
    <n v="10"/>
    <n v="4"/>
    <n v="6"/>
    <n v="3"/>
    <n v="28"/>
    <n v="8"/>
    <n v="36"/>
    <n v="8"/>
    <s v="0"/>
    <n v="8"/>
    <n v="0"/>
    <n v="0"/>
    <n v="0"/>
    <n v="10"/>
    <n v="3"/>
    <n v="13"/>
    <n v="10"/>
    <n v="5"/>
    <n v="15"/>
    <x v="7"/>
    <x v="10"/>
  </r>
  <r>
    <x v="11"/>
    <n v="13"/>
    <n v="635"/>
    <n v="164"/>
    <n v="34"/>
    <n v="3"/>
    <n v="849"/>
    <n v="467"/>
    <n v="1316"/>
    <n v="10"/>
    <s v="0"/>
    <n v="10"/>
    <n v="0"/>
    <n v="9"/>
    <n v="9"/>
    <n v="240"/>
    <n v="34"/>
    <n v="274"/>
    <n v="599"/>
    <n v="424"/>
    <n v="1023"/>
    <x v="7"/>
    <x v="10"/>
  </r>
  <r>
    <x v="12"/>
    <n v="3"/>
    <n v="311"/>
    <n v="147"/>
    <n v="32"/>
    <n v="23"/>
    <n v="516"/>
    <n v="149"/>
    <n v="665"/>
    <n v="3"/>
    <s v="0"/>
    <n v="3"/>
    <n v="0"/>
    <n v="0"/>
    <n v="0"/>
    <n v="320"/>
    <n v="48"/>
    <n v="368"/>
    <n v="193"/>
    <n v="101"/>
    <n v="294"/>
    <x v="7"/>
    <x v="10"/>
  </r>
  <r>
    <x v="13"/>
    <n v="31"/>
    <n v="405"/>
    <n v="111"/>
    <n v="26"/>
    <n v="3"/>
    <n v="576"/>
    <n v="227"/>
    <n v="803"/>
    <n v="5"/>
    <s v="0"/>
    <n v="5"/>
    <n v="0"/>
    <n v="0"/>
    <n v="0"/>
    <n v="464"/>
    <n v="172"/>
    <n v="636"/>
    <n v="107"/>
    <n v="55"/>
    <n v="162"/>
    <x v="7"/>
    <x v="10"/>
  </r>
  <r>
    <x v="14"/>
    <n v="112"/>
    <n v="72"/>
    <n v="52"/>
    <n v="35"/>
    <n v="0"/>
    <n v="271"/>
    <n v="52"/>
    <n v="323"/>
    <n v="43"/>
    <s v="0"/>
    <n v="43"/>
    <n v="0"/>
    <n v="0"/>
    <n v="0"/>
    <n v="181"/>
    <n v="45"/>
    <n v="226"/>
    <n v="47"/>
    <n v="7"/>
    <n v="54"/>
    <x v="7"/>
    <x v="10"/>
  </r>
  <r>
    <x v="15"/>
    <n v="9"/>
    <n v="28"/>
    <n v="5"/>
    <n v="10"/>
    <n v="0"/>
    <n v="52"/>
    <n v="1"/>
    <n v="53"/>
    <n v="10"/>
    <s v="0"/>
    <n v="10"/>
    <n v="0"/>
    <n v="0"/>
    <n v="0"/>
    <n v="24"/>
    <n v="1"/>
    <n v="25"/>
    <n v="18"/>
    <n v="0"/>
    <n v="18"/>
    <x v="7"/>
    <x v="10"/>
  </r>
  <r>
    <x v="16"/>
    <n v="47"/>
    <n v="73"/>
    <n v="82"/>
    <n v="23"/>
    <n v="3"/>
    <n v="228"/>
    <n v="38"/>
    <n v="266"/>
    <n v="47"/>
    <s v="0"/>
    <n v="47"/>
    <n v="0"/>
    <n v="0"/>
    <n v="0"/>
    <n v="124"/>
    <n v="6"/>
    <n v="130"/>
    <n v="57"/>
    <n v="32"/>
    <n v="89"/>
    <x v="7"/>
    <x v="10"/>
  </r>
  <r>
    <x v="17"/>
    <n v="133"/>
    <n v="164"/>
    <n v="61"/>
    <n v="38"/>
    <n v="11"/>
    <n v="407"/>
    <n v="56"/>
    <n v="463"/>
    <n v="68"/>
    <s v="0"/>
    <n v="68"/>
    <n v="0"/>
    <n v="0"/>
    <n v="0"/>
    <n v="264"/>
    <n v="29"/>
    <n v="293"/>
    <n v="75"/>
    <n v="27"/>
    <n v="102"/>
    <x v="7"/>
    <x v="10"/>
  </r>
  <r>
    <x v="18"/>
    <n v="5424"/>
    <n v="63948"/>
    <n v="39273"/>
    <n v="12963"/>
    <n v="928"/>
    <n v="122536"/>
    <n v="73073"/>
    <n v="195609"/>
    <n v="4733"/>
    <s v="25"/>
    <n v="4758"/>
    <n v="573"/>
    <n v="741"/>
    <n v="1314"/>
    <n v="57956"/>
    <n v="23871"/>
    <n v="81827"/>
    <n v="59274"/>
    <n v="48436"/>
    <n v="107710"/>
    <x v="7"/>
    <x v="10"/>
  </r>
  <r>
    <x v="0"/>
    <n v="2338"/>
    <n v="10032"/>
    <n v="10012"/>
    <n v="5804"/>
    <n v="675"/>
    <n v="28861"/>
    <n v="17025"/>
    <n v="45886"/>
    <n v="5956"/>
    <s v="0"/>
    <n v="5956"/>
    <n v="591"/>
    <n v="48"/>
    <n v="639"/>
    <n v="14157"/>
    <n v="12365"/>
    <n v="26522"/>
    <n v="8157"/>
    <n v="4612"/>
    <n v="12769"/>
    <x v="8"/>
    <x v="10"/>
  </r>
  <r>
    <x v="1"/>
    <n v="58"/>
    <n v="1072"/>
    <n v="354"/>
    <n v="169"/>
    <n v="0"/>
    <n v="1653"/>
    <n v="1437"/>
    <n v="3090"/>
    <n v="4"/>
    <s v="0"/>
    <n v="4"/>
    <n v="0"/>
    <n v="0"/>
    <n v="0"/>
    <n v="353"/>
    <n v="249"/>
    <n v="602"/>
    <n v="1296"/>
    <n v="1188"/>
    <n v="2484"/>
    <x v="8"/>
    <x v="10"/>
  </r>
  <r>
    <x v="2"/>
    <n v="106"/>
    <n v="1384"/>
    <n v="597"/>
    <n v="1443"/>
    <n v="0"/>
    <n v="3530"/>
    <n v="894"/>
    <n v="4424"/>
    <n v="6"/>
    <s v="0"/>
    <n v="6"/>
    <n v="0"/>
    <n v="0"/>
    <n v="0"/>
    <n v="498"/>
    <n v="131"/>
    <n v="629"/>
    <n v="3026"/>
    <n v="763"/>
    <n v="3789"/>
    <x v="8"/>
    <x v="10"/>
  </r>
  <r>
    <x v="3"/>
    <n v="518"/>
    <n v="6749"/>
    <n v="4220"/>
    <n v="809"/>
    <n v="241"/>
    <n v="12537"/>
    <n v="9237"/>
    <n v="21774"/>
    <n v="101"/>
    <s v="0"/>
    <n v="101"/>
    <n v="280"/>
    <n v="882"/>
    <n v="1162"/>
    <n v="6867"/>
    <n v="2158"/>
    <n v="9025"/>
    <n v="5289"/>
    <n v="6197"/>
    <n v="11486"/>
    <x v="8"/>
    <x v="10"/>
  </r>
  <r>
    <x v="4"/>
    <n v="169"/>
    <n v="1909"/>
    <n v="1674"/>
    <n v="672"/>
    <n v="28"/>
    <n v="4452"/>
    <n v="788"/>
    <n v="5240"/>
    <n v="46"/>
    <s v="0"/>
    <n v="46"/>
    <n v="3"/>
    <n v="0"/>
    <n v="3"/>
    <n v="2783"/>
    <n v="56"/>
    <n v="2839"/>
    <n v="1620"/>
    <n v="732"/>
    <n v="2352"/>
    <x v="8"/>
    <x v="10"/>
  </r>
  <r>
    <x v="5"/>
    <n v="631"/>
    <n v="29526"/>
    <n v="15289"/>
    <n v="2449"/>
    <n v="11"/>
    <n v="47906"/>
    <n v="29069"/>
    <n v="76975"/>
    <n v="50"/>
    <s v="0"/>
    <n v="50"/>
    <n v="0"/>
    <n v="0"/>
    <n v="0"/>
    <n v="20194"/>
    <n v="3366"/>
    <n v="23560"/>
    <n v="27662"/>
    <n v="25703"/>
    <n v="53365"/>
    <x v="8"/>
    <x v="10"/>
  </r>
  <r>
    <x v="25"/>
    <n v="0"/>
    <n v="155"/>
    <n v="27"/>
    <n v="4"/>
    <n v="0"/>
    <n v="186"/>
    <n v="398"/>
    <n v="584"/>
    <n v="5"/>
    <s v="0"/>
    <n v="5"/>
    <n v="0"/>
    <n v="0"/>
    <n v="0"/>
    <n v="9"/>
    <n v="6"/>
    <n v="15"/>
    <n v="172"/>
    <n v="392"/>
    <n v="564"/>
    <x v="8"/>
    <x v="10"/>
  </r>
  <r>
    <x v="6"/>
    <n v="1508"/>
    <n v="7702"/>
    <n v="1282"/>
    <n v="71"/>
    <n v="12"/>
    <n v="10575"/>
    <n v="1457"/>
    <n v="12032"/>
    <n v="36"/>
    <s v="0"/>
    <n v="36"/>
    <n v="11"/>
    <n v="0"/>
    <n v="11"/>
    <n v="8064"/>
    <n v="94"/>
    <n v="8158"/>
    <n v="2464"/>
    <n v="1363"/>
    <n v="3827"/>
    <x v="8"/>
    <x v="10"/>
  </r>
  <r>
    <x v="7"/>
    <n v="4"/>
    <n v="29"/>
    <n v="5"/>
    <n v="2"/>
    <n v="2"/>
    <n v="42"/>
    <n v="77"/>
    <n v="119"/>
    <n v="0"/>
    <s v="0"/>
    <n v="0"/>
    <n v="0"/>
    <n v="0"/>
    <n v="0"/>
    <n v="13"/>
    <n v="61"/>
    <n v="74"/>
    <n v="29"/>
    <n v="16"/>
    <n v="45"/>
    <x v="8"/>
    <x v="10"/>
  </r>
  <r>
    <x v="8"/>
    <n v="58"/>
    <n v="8"/>
    <n v="5"/>
    <n v="7"/>
    <n v="0"/>
    <n v="78"/>
    <n v="33"/>
    <n v="111"/>
    <n v="7"/>
    <s v="0"/>
    <n v="7"/>
    <n v="0"/>
    <n v="0"/>
    <n v="0"/>
    <n v="65"/>
    <n v="33"/>
    <n v="98"/>
    <n v="6"/>
    <n v="0"/>
    <n v="6"/>
    <x v="8"/>
    <x v="10"/>
  </r>
  <r>
    <x v="9"/>
    <n v="0"/>
    <n v="202"/>
    <n v="0"/>
    <n v="692"/>
    <n v="1"/>
    <n v="895"/>
    <n v="2363"/>
    <n v="3258"/>
    <n v="0"/>
    <s v="0"/>
    <n v="0"/>
    <n v="0"/>
    <n v="0"/>
    <n v="0"/>
    <n v="6"/>
    <n v="788"/>
    <n v="794"/>
    <n v="889"/>
    <n v="1575"/>
    <n v="2464"/>
    <x v="8"/>
    <x v="10"/>
  </r>
  <r>
    <x v="10"/>
    <n v="2"/>
    <n v="1"/>
    <n v="1"/>
    <n v="2"/>
    <n v="0"/>
    <n v="6"/>
    <n v="0"/>
    <n v="6"/>
    <n v="1"/>
    <s v="0"/>
    <n v="1"/>
    <n v="0"/>
    <n v="0"/>
    <n v="0"/>
    <n v="3"/>
    <n v="0"/>
    <n v="3"/>
    <n v="2"/>
    <n v="0"/>
    <n v="2"/>
    <x v="8"/>
    <x v="10"/>
  </r>
  <r>
    <x v="11"/>
    <n v="32"/>
    <n v="807"/>
    <n v="354"/>
    <n v="22"/>
    <n v="0"/>
    <n v="1215"/>
    <n v="616"/>
    <n v="1831"/>
    <n v="13"/>
    <s v="0"/>
    <n v="13"/>
    <n v="2"/>
    <n v="0"/>
    <n v="2"/>
    <n v="300"/>
    <n v="49"/>
    <n v="349"/>
    <n v="900"/>
    <n v="567"/>
    <n v="1467"/>
    <x v="8"/>
    <x v="10"/>
  </r>
  <r>
    <x v="12"/>
    <n v="19"/>
    <n v="337"/>
    <n v="161"/>
    <n v="26"/>
    <n v="19"/>
    <n v="562"/>
    <n v="168"/>
    <n v="730"/>
    <n v="8"/>
    <s v="0"/>
    <n v="8"/>
    <n v="0"/>
    <n v="0"/>
    <n v="0"/>
    <n v="339"/>
    <n v="28"/>
    <n v="367"/>
    <n v="215"/>
    <n v="140"/>
    <n v="355"/>
    <x v="8"/>
    <x v="10"/>
  </r>
  <r>
    <x v="13"/>
    <n v="20"/>
    <n v="262"/>
    <n v="73"/>
    <n v="100"/>
    <n v="1"/>
    <n v="456"/>
    <n v="111"/>
    <n v="567"/>
    <n v="20"/>
    <s v="0"/>
    <n v="20"/>
    <n v="1"/>
    <n v="0"/>
    <n v="1"/>
    <n v="321"/>
    <n v="109"/>
    <n v="430"/>
    <n v="114"/>
    <n v="2"/>
    <n v="116"/>
    <x v="8"/>
    <x v="10"/>
  </r>
  <r>
    <x v="14"/>
    <n v="87"/>
    <n v="99"/>
    <n v="38"/>
    <n v="27"/>
    <n v="1"/>
    <n v="252"/>
    <n v="25"/>
    <n v="277"/>
    <n v="29"/>
    <s v="0"/>
    <n v="29"/>
    <n v="1"/>
    <n v="0"/>
    <n v="1"/>
    <n v="164"/>
    <n v="16"/>
    <n v="180"/>
    <n v="58"/>
    <n v="9"/>
    <n v="67"/>
    <x v="8"/>
    <x v="10"/>
  </r>
  <r>
    <x v="15"/>
    <n v="7"/>
    <n v="41"/>
    <n v="2"/>
    <n v="1"/>
    <n v="0"/>
    <n v="51"/>
    <n v="7"/>
    <n v="58"/>
    <n v="1"/>
    <s v="0"/>
    <n v="1"/>
    <n v="0"/>
    <n v="0"/>
    <n v="0"/>
    <n v="20"/>
    <n v="0"/>
    <n v="20"/>
    <n v="30"/>
    <n v="7"/>
    <n v="37"/>
    <x v="8"/>
    <x v="10"/>
  </r>
  <r>
    <x v="16"/>
    <n v="94"/>
    <n v="65"/>
    <n v="50"/>
    <n v="25"/>
    <n v="14"/>
    <n v="248"/>
    <n v="6"/>
    <n v="254"/>
    <n v="44"/>
    <s v="0"/>
    <n v="44"/>
    <n v="3"/>
    <n v="0"/>
    <n v="3"/>
    <n v="163"/>
    <n v="6"/>
    <n v="169"/>
    <n v="38"/>
    <n v="0"/>
    <n v="38"/>
    <x v="8"/>
    <x v="10"/>
  </r>
  <r>
    <x v="17"/>
    <n v="83"/>
    <n v="65"/>
    <n v="84"/>
    <n v="47"/>
    <n v="0"/>
    <n v="279"/>
    <n v="11"/>
    <n v="290"/>
    <n v="79"/>
    <s v="0"/>
    <n v="79"/>
    <n v="0"/>
    <n v="0"/>
    <n v="0"/>
    <n v="154"/>
    <n v="11"/>
    <n v="165"/>
    <n v="46"/>
    <n v="0"/>
    <n v="46"/>
    <x v="8"/>
    <x v="10"/>
  </r>
  <r>
    <x v="18"/>
    <n v="5734"/>
    <n v="60445"/>
    <n v="34228"/>
    <n v="12372"/>
    <n v="1005"/>
    <n v="113784"/>
    <n v="63722"/>
    <n v="177506"/>
    <n v="6406"/>
    <s v="0"/>
    <n v="6406"/>
    <n v="892"/>
    <n v="930"/>
    <n v="1822"/>
    <n v="54473"/>
    <n v="19526"/>
    <n v="73999"/>
    <n v="52013"/>
    <n v="43266"/>
    <n v="95279"/>
    <x v="8"/>
    <x v="10"/>
  </r>
  <r>
    <x v="0"/>
    <n v="2302"/>
    <n v="11272"/>
    <n v="9432"/>
    <n v="3997"/>
    <n v="499"/>
    <n v="27502"/>
    <n v="13942"/>
    <n v="41444"/>
    <n v="4676"/>
    <s v="12"/>
    <n v="4688"/>
    <n v="436"/>
    <n v="0"/>
    <n v="436"/>
    <n v="15515"/>
    <n v="10820"/>
    <n v="26335"/>
    <n v="6875"/>
    <n v="3110"/>
    <n v="9985"/>
    <x v="9"/>
    <x v="10"/>
  </r>
  <r>
    <x v="1"/>
    <n v="84"/>
    <n v="1497"/>
    <n v="418"/>
    <n v="200"/>
    <n v="9"/>
    <n v="2208"/>
    <n v="2156"/>
    <n v="4364"/>
    <n v="6"/>
    <s v="0"/>
    <n v="6"/>
    <n v="3"/>
    <n v="0"/>
    <n v="3"/>
    <n v="515"/>
    <n v="213"/>
    <n v="728"/>
    <n v="1684"/>
    <n v="1943"/>
    <n v="3627"/>
    <x v="9"/>
    <x v="10"/>
  </r>
  <r>
    <x v="2"/>
    <n v="137"/>
    <n v="1081"/>
    <n v="606"/>
    <n v="1534"/>
    <n v="3"/>
    <n v="3361"/>
    <n v="599"/>
    <n v="3960"/>
    <n v="9"/>
    <s v="0"/>
    <n v="9"/>
    <n v="0"/>
    <n v="0"/>
    <n v="0"/>
    <n v="462"/>
    <n v="39"/>
    <n v="501"/>
    <n v="2890"/>
    <n v="560"/>
    <n v="3450"/>
    <x v="9"/>
    <x v="10"/>
  </r>
  <r>
    <x v="3"/>
    <n v="818"/>
    <n v="7169"/>
    <n v="4533"/>
    <n v="984"/>
    <n v="369"/>
    <n v="13873"/>
    <n v="13005"/>
    <n v="26878"/>
    <n v="103"/>
    <s v="0"/>
    <n v="103"/>
    <n v="306"/>
    <n v="1142"/>
    <n v="1448"/>
    <n v="8803"/>
    <n v="3064"/>
    <n v="11867"/>
    <n v="4661"/>
    <n v="8799"/>
    <n v="13460"/>
    <x v="9"/>
    <x v="10"/>
  </r>
  <r>
    <x v="4"/>
    <n v="138"/>
    <n v="2543"/>
    <n v="1801"/>
    <n v="1331"/>
    <n v="20"/>
    <n v="5833"/>
    <n v="914"/>
    <n v="6747"/>
    <n v="113"/>
    <s v="0"/>
    <n v="113"/>
    <n v="3"/>
    <n v="0"/>
    <n v="3"/>
    <n v="3011"/>
    <n v="108"/>
    <n v="3119"/>
    <n v="2706"/>
    <n v="806"/>
    <n v="3512"/>
    <x v="9"/>
    <x v="10"/>
  </r>
  <r>
    <x v="5"/>
    <n v="561"/>
    <n v="31783"/>
    <n v="10875"/>
    <n v="2543"/>
    <n v="24"/>
    <n v="45786"/>
    <n v="24086"/>
    <n v="69872"/>
    <n v="29"/>
    <s v="3"/>
    <n v="32"/>
    <n v="4"/>
    <n v="0"/>
    <n v="4"/>
    <n v="15107"/>
    <n v="1961"/>
    <n v="17068"/>
    <n v="30646"/>
    <n v="22122"/>
    <n v="52768"/>
    <x v="9"/>
    <x v="10"/>
  </r>
  <r>
    <x v="25"/>
    <n v="19"/>
    <n v="36"/>
    <n v="362"/>
    <n v="3"/>
    <n v="1"/>
    <n v="421"/>
    <n v="194"/>
    <n v="615"/>
    <n v="2"/>
    <s v="0"/>
    <n v="2"/>
    <n v="1"/>
    <n v="0"/>
    <n v="1"/>
    <n v="46"/>
    <n v="0"/>
    <n v="46"/>
    <n v="372"/>
    <n v="194"/>
    <n v="566"/>
    <x v="9"/>
    <x v="10"/>
  </r>
  <r>
    <x v="6"/>
    <n v="955"/>
    <n v="6298"/>
    <n v="1293"/>
    <n v="245"/>
    <n v="24"/>
    <n v="8815"/>
    <n v="1347"/>
    <n v="10162"/>
    <n v="57"/>
    <s v="0"/>
    <n v="57"/>
    <n v="3"/>
    <n v="0"/>
    <n v="3"/>
    <n v="6139"/>
    <n v="189"/>
    <n v="6328"/>
    <n v="2616"/>
    <n v="1158"/>
    <n v="3774"/>
    <x v="9"/>
    <x v="10"/>
  </r>
  <r>
    <x v="7"/>
    <n v="253"/>
    <n v="1785"/>
    <n v="1067"/>
    <n v="723"/>
    <n v="0"/>
    <n v="3828"/>
    <n v="4493"/>
    <n v="8321"/>
    <n v="8"/>
    <s v="0"/>
    <n v="8"/>
    <n v="0"/>
    <n v="0"/>
    <n v="0"/>
    <n v="1366"/>
    <n v="1112"/>
    <n v="2478"/>
    <n v="2454"/>
    <n v="3381"/>
    <n v="5835"/>
    <x v="9"/>
    <x v="10"/>
  </r>
  <r>
    <x v="8"/>
    <n v="100"/>
    <n v="308"/>
    <n v="116"/>
    <n v="18"/>
    <n v="0"/>
    <n v="542"/>
    <n v="1614"/>
    <n v="2156"/>
    <n v="16"/>
    <s v="0"/>
    <n v="16"/>
    <n v="0"/>
    <n v="0"/>
    <n v="0"/>
    <n v="178"/>
    <n v="667"/>
    <n v="845"/>
    <n v="348"/>
    <n v="947"/>
    <n v="1295"/>
    <x v="9"/>
    <x v="10"/>
  </r>
  <r>
    <x v="9"/>
    <n v="29"/>
    <n v="294"/>
    <n v="689"/>
    <n v="1651"/>
    <n v="0"/>
    <n v="2663"/>
    <n v="3756"/>
    <n v="6419"/>
    <n v="7"/>
    <s v="0"/>
    <n v="7"/>
    <n v="0"/>
    <n v="0"/>
    <n v="0"/>
    <n v="518"/>
    <n v="1036"/>
    <n v="1554"/>
    <n v="2138"/>
    <n v="2720"/>
    <n v="4858"/>
    <x v="9"/>
    <x v="10"/>
  </r>
  <r>
    <x v="10"/>
    <n v="9"/>
    <n v="581"/>
    <n v="840"/>
    <n v="261"/>
    <n v="0"/>
    <n v="1691"/>
    <n v="2411"/>
    <n v="4102"/>
    <n v="2"/>
    <s v="0"/>
    <n v="2"/>
    <n v="0"/>
    <n v="0"/>
    <n v="0"/>
    <n v="901"/>
    <n v="468"/>
    <n v="1369"/>
    <n v="788"/>
    <n v="1943"/>
    <n v="2731"/>
    <x v="9"/>
    <x v="10"/>
  </r>
  <r>
    <x v="11"/>
    <n v="37"/>
    <n v="585"/>
    <n v="164"/>
    <n v="26"/>
    <n v="5"/>
    <n v="817"/>
    <n v="635"/>
    <n v="1452"/>
    <n v="39"/>
    <s v="0"/>
    <n v="39"/>
    <n v="2"/>
    <n v="0"/>
    <n v="2"/>
    <n v="270"/>
    <n v="97"/>
    <n v="367"/>
    <n v="506"/>
    <n v="538"/>
    <n v="1044"/>
    <x v="9"/>
    <x v="10"/>
  </r>
  <r>
    <x v="12"/>
    <n v="29"/>
    <n v="374"/>
    <n v="212"/>
    <n v="17"/>
    <n v="35"/>
    <n v="667"/>
    <n v="374"/>
    <n v="1041"/>
    <n v="11"/>
    <s v="0"/>
    <n v="11"/>
    <n v="1"/>
    <n v="0"/>
    <n v="1"/>
    <n v="468"/>
    <n v="25"/>
    <n v="493"/>
    <n v="187"/>
    <n v="349"/>
    <n v="536"/>
    <x v="9"/>
    <x v="10"/>
  </r>
  <r>
    <x v="13"/>
    <n v="49"/>
    <n v="168"/>
    <n v="159"/>
    <n v="275"/>
    <n v="0"/>
    <n v="651"/>
    <n v="157"/>
    <n v="808"/>
    <n v="39"/>
    <s v="0"/>
    <n v="39"/>
    <n v="0"/>
    <n v="0"/>
    <n v="0"/>
    <n v="313"/>
    <n v="44"/>
    <n v="357"/>
    <n v="299"/>
    <n v="113"/>
    <n v="412"/>
    <x v="9"/>
    <x v="10"/>
  </r>
  <r>
    <x v="14"/>
    <n v="110"/>
    <n v="62"/>
    <n v="114"/>
    <n v="31"/>
    <n v="3"/>
    <n v="320"/>
    <n v="23"/>
    <n v="343"/>
    <n v="70"/>
    <s v="3"/>
    <n v="73"/>
    <n v="0"/>
    <n v="0"/>
    <n v="0"/>
    <n v="196"/>
    <n v="20"/>
    <n v="216"/>
    <n v="54"/>
    <n v="0"/>
    <n v="54"/>
    <x v="9"/>
    <x v="10"/>
  </r>
  <r>
    <x v="15"/>
    <n v="499"/>
    <n v="27"/>
    <n v="5"/>
    <n v="0"/>
    <n v="3"/>
    <n v="534"/>
    <n v="12"/>
    <n v="546"/>
    <n v="0"/>
    <s v="0"/>
    <n v="0"/>
    <n v="0"/>
    <n v="0"/>
    <n v="0"/>
    <n v="512"/>
    <n v="12"/>
    <n v="524"/>
    <n v="22"/>
    <n v="0"/>
    <n v="22"/>
    <x v="9"/>
    <x v="10"/>
  </r>
  <r>
    <x v="16"/>
    <n v="36"/>
    <n v="65"/>
    <n v="68"/>
    <n v="33"/>
    <n v="3"/>
    <n v="205"/>
    <n v="13"/>
    <n v="218"/>
    <n v="54"/>
    <s v="0"/>
    <n v="54"/>
    <n v="3"/>
    <n v="0"/>
    <n v="3"/>
    <n v="107"/>
    <n v="11"/>
    <n v="118"/>
    <n v="41"/>
    <n v="2"/>
    <n v="43"/>
    <x v="9"/>
    <x v="10"/>
  </r>
  <r>
    <x v="17"/>
    <n v="208"/>
    <n v="192"/>
    <n v="57"/>
    <n v="57"/>
    <n v="1"/>
    <n v="515"/>
    <n v="9"/>
    <n v="524"/>
    <n v="84"/>
    <s v="0"/>
    <n v="84"/>
    <n v="1"/>
    <n v="0"/>
    <n v="1"/>
    <n v="375"/>
    <n v="9"/>
    <n v="384"/>
    <n v="55"/>
    <n v="0"/>
    <n v="55"/>
    <x v="9"/>
    <x v="10"/>
  </r>
  <r>
    <x v="18"/>
    <n v="6373"/>
    <n v="66120"/>
    <n v="32811"/>
    <n v="13929"/>
    <n v="999"/>
    <n v="120232"/>
    <n v="69740"/>
    <n v="189972"/>
    <n v="5325"/>
    <s v="18"/>
    <n v="5343"/>
    <n v="763"/>
    <n v="1142"/>
    <n v="1905"/>
    <n v="54802"/>
    <n v="19895"/>
    <n v="74697"/>
    <n v="59342"/>
    <n v="48685"/>
    <n v="108027"/>
    <x v="9"/>
    <x v="10"/>
  </r>
  <r>
    <x v="0"/>
    <n v="2289"/>
    <n v="7461"/>
    <n v="7607"/>
    <n v="4474"/>
    <n v="275"/>
    <n v="22106"/>
    <n v="5938"/>
    <n v="28044"/>
    <n v="6919"/>
    <s v="12"/>
    <n v="6931"/>
    <n v="111"/>
    <n v="42"/>
    <n v="153"/>
    <n v="10581"/>
    <n v="4527"/>
    <n v="15108"/>
    <n v="4495"/>
    <n v="1357"/>
    <n v="5852"/>
    <x v="10"/>
    <x v="10"/>
  </r>
  <r>
    <x v="1"/>
    <n v="45"/>
    <n v="718"/>
    <n v="364"/>
    <n v="140"/>
    <n v="13"/>
    <n v="1280"/>
    <n v="1874"/>
    <n v="3154"/>
    <n v="19"/>
    <s v="0"/>
    <n v="19"/>
    <n v="1"/>
    <n v="0"/>
    <n v="1"/>
    <n v="428"/>
    <n v="199"/>
    <n v="627"/>
    <n v="832"/>
    <n v="1675"/>
    <n v="2507"/>
    <x v="10"/>
    <x v="10"/>
  </r>
  <r>
    <x v="2"/>
    <n v="154"/>
    <n v="1818"/>
    <n v="1029"/>
    <n v="1244"/>
    <n v="4"/>
    <n v="4249"/>
    <n v="758"/>
    <n v="5007"/>
    <n v="7"/>
    <s v="0"/>
    <n v="7"/>
    <n v="0"/>
    <n v="8"/>
    <n v="8"/>
    <n v="609"/>
    <n v="107"/>
    <n v="716"/>
    <n v="3633"/>
    <n v="643"/>
    <n v="4276"/>
    <x v="10"/>
    <x v="10"/>
  </r>
  <r>
    <x v="3"/>
    <n v="1205"/>
    <n v="11906"/>
    <n v="6148"/>
    <n v="878"/>
    <n v="426"/>
    <n v="20563"/>
    <n v="16148"/>
    <n v="36711"/>
    <n v="140"/>
    <s v="0"/>
    <n v="140"/>
    <n v="426"/>
    <n v="2389"/>
    <n v="2815"/>
    <n v="11979"/>
    <n v="4268"/>
    <n v="16247"/>
    <n v="8018"/>
    <n v="9491"/>
    <n v="17509"/>
    <x v="10"/>
    <x v="10"/>
  </r>
  <r>
    <x v="4"/>
    <n v="133"/>
    <n v="2015"/>
    <n v="979"/>
    <n v="592"/>
    <n v="8"/>
    <n v="3727"/>
    <n v="1402"/>
    <n v="5129"/>
    <n v="51"/>
    <s v="0"/>
    <n v="51"/>
    <n v="0"/>
    <n v="2"/>
    <n v="2"/>
    <n v="1932"/>
    <n v="45"/>
    <n v="1977"/>
    <n v="1744"/>
    <n v="1355"/>
    <n v="3099"/>
    <x v="10"/>
    <x v="10"/>
  </r>
  <r>
    <x v="5"/>
    <n v="442"/>
    <n v="25810"/>
    <n v="12801"/>
    <n v="2024"/>
    <n v="14"/>
    <n v="41091"/>
    <n v="13975"/>
    <n v="55066"/>
    <n v="56"/>
    <s v="3"/>
    <n v="59"/>
    <n v="0"/>
    <n v="7"/>
    <n v="7"/>
    <n v="14079"/>
    <n v="1038"/>
    <n v="15117"/>
    <n v="26956"/>
    <n v="12927"/>
    <n v="39883"/>
    <x v="10"/>
    <x v="10"/>
  </r>
  <r>
    <x v="25"/>
    <n v="2"/>
    <n v="33"/>
    <n v="119"/>
    <n v="1"/>
    <n v="0"/>
    <n v="155"/>
    <n v="61"/>
    <n v="216"/>
    <n v="1"/>
    <s v="0"/>
    <n v="1"/>
    <n v="0"/>
    <n v="0"/>
    <n v="0"/>
    <n v="7"/>
    <n v="0"/>
    <n v="7"/>
    <n v="147"/>
    <n v="61"/>
    <n v="208"/>
    <x v="10"/>
    <x v="10"/>
  </r>
  <r>
    <x v="6"/>
    <n v="345"/>
    <n v="4474"/>
    <n v="1136"/>
    <n v="531"/>
    <n v="8"/>
    <n v="6494"/>
    <n v="456"/>
    <n v="6950"/>
    <n v="32"/>
    <s v="0"/>
    <n v="32"/>
    <n v="0"/>
    <n v="33"/>
    <n v="33"/>
    <n v="4185"/>
    <n v="111"/>
    <n v="4296"/>
    <n v="2277"/>
    <n v="312"/>
    <n v="2589"/>
    <x v="10"/>
    <x v="10"/>
  </r>
  <r>
    <x v="7"/>
    <n v="585"/>
    <n v="5403"/>
    <n v="2365"/>
    <n v="1812"/>
    <n v="0"/>
    <n v="10165"/>
    <n v="11450"/>
    <n v="21615"/>
    <n v="5"/>
    <s v="0"/>
    <n v="5"/>
    <n v="0"/>
    <n v="0"/>
    <n v="0"/>
    <n v="3199"/>
    <n v="3896"/>
    <n v="7095"/>
    <n v="6961"/>
    <n v="7554"/>
    <n v="14515"/>
    <x v="10"/>
    <x v="10"/>
  </r>
  <r>
    <x v="8"/>
    <n v="56"/>
    <n v="937"/>
    <n v="248"/>
    <n v="31"/>
    <n v="0"/>
    <n v="1272"/>
    <n v="3349"/>
    <n v="4621"/>
    <n v="24"/>
    <s v="0"/>
    <n v="24"/>
    <n v="0"/>
    <n v="0"/>
    <n v="0"/>
    <n v="237"/>
    <n v="445"/>
    <n v="682"/>
    <n v="1011"/>
    <n v="2904"/>
    <n v="3915"/>
    <x v="10"/>
    <x v="10"/>
  </r>
  <r>
    <x v="9"/>
    <n v="102"/>
    <n v="800"/>
    <n v="1546"/>
    <n v="1917"/>
    <n v="0"/>
    <n v="4365"/>
    <n v="5622"/>
    <n v="9987"/>
    <n v="8"/>
    <s v="0"/>
    <n v="8"/>
    <n v="0"/>
    <n v="0"/>
    <n v="0"/>
    <n v="1735"/>
    <n v="1296"/>
    <n v="3031"/>
    <n v="2622"/>
    <n v="4326"/>
    <n v="6948"/>
    <x v="10"/>
    <x v="10"/>
  </r>
  <r>
    <x v="10"/>
    <n v="47"/>
    <n v="2996"/>
    <n v="2294"/>
    <n v="1701"/>
    <n v="3"/>
    <n v="7041"/>
    <n v="12761"/>
    <n v="19802"/>
    <n v="1"/>
    <s v="0"/>
    <n v="1"/>
    <n v="0"/>
    <n v="0"/>
    <n v="0"/>
    <n v="2850"/>
    <n v="3501"/>
    <n v="6351"/>
    <n v="4190"/>
    <n v="9260"/>
    <n v="13450"/>
    <x v="10"/>
    <x v="10"/>
  </r>
  <r>
    <x v="11"/>
    <n v="34"/>
    <n v="934"/>
    <n v="242"/>
    <n v="30"/>
    <n v="0"/>
    <n v="1240"/>
    <n v="376"/>
    <n v="1616"/>
    <n v="36"/>
    <s v="0"/>
    <n v="36"/>
    <n v="0"/>
    <n v="0"/>
    <n v="0"/>
    <n v="451"/>
    <n v="70"/>
    <n v="521"/>
    <n v="753"/>
    <n v="306"/>
    <n v="1059"/>
    <x v="10"/>
    <x v="10"/>
  </r>
  <r>
    <x v="12"/>
    <n v="31"/>
    <n v="854"/>
    <n v="693"/>
    <n v="40"/>
    <n v="23"/>
    <n v="1641"/>
    <n v="591"/>
    <n v="2232"/>
    <n v="11"/>
    <s v="0"/>
    <n v="11"/>
    <n v="0"/>
    <n v="0"/>
    <n v="0"/>
    <n v="995"/>
    <n v="192"/>
    <n v="1187"/>
    <n v="635"/>
    <n v="399"/>
    <n v="1034"/>
    <x v="10"/>
    <x v="10"/>
  </r>
  <r>
    <x v="13"/>
    <n v="27"/>
    <n v="232"/>
    <n v="225"/>
    <n v="321"/>
    <n v="0"/>
    <n v="805"/>
    <n v="2"/>
    <n v="807"/>
    <n v="19"/>
    <s v="0"/>
    <n v="19"/>
    <n v="0"/>
    <n v="0"/>
    <n v="0"/>
    <n v="443"/>
    <n v="0"/>
    <n v="443"/>
    <n v="343"/>
    <n v="2"/>
    <n v="345"/>
    <x v="10"/>
    <x v="10"/>
  </r>
  <r>
    <x v="14"/>
    <n v="85"/>
    <n v="146"/>
    <n v="58"/>
    <n v="24"/>
    <n v="0"/>
    <n v="313"/>
    <n v="28"/>
    <n v="341"/>
    <n v="24"/>
    <s v="3"/>
    <n v="27"/>
    <n v="0"/>
    <n v="0"/>
    <n v="0"/>
    <n v="227"/>
    <n v="9"/>
    <n v="236"/>
    <n v="62"/>
    <n v="16"/>
    <n v="78"/>
    <x v="10"/>
    <x v="10"/>
  </r>
  <r>
    <x v="15"/>
    <n v="22"/>
    <n v="33"/>
    <n v="22"/>
    <n v="1"/>
    <n v="0"/>
    <n v="78"/>
    <n v="11"/>
    <n v="89"/>
    <n v="4"/>
    <s v="0"/>
    <n v="4"/>
    <n v="0"/>
    <n v="0"/>
    <n v="0"/>
    <n v="55"/>
    <n v="9"/>
    <n v="64"/>
    <n v="19"/>
    <n v="2"/>
    <n v="21"/>
    <x v="10"/>
    <x v="10"/>
  </r>
  <r>
    <x v="16"/>
    <n v="11"/>
    <n v="62"/>
    <n v="26"/>
    <n v="42"/>
    <n v="0"/>
    <n v="141"/>
    <n v="3"/>
    <n v="144"/>
    <n v="49"/>
    <s v="0"/>
    <n v="49"/>
    <n v="2"/>
    <n v="0"/>
    <n v="2"/>
    <n v="55"/>
    <n v="1"/>
    <n v="56"/>
    <n v="35"/>
    <n v="2"/>
    <n v="37"/>
    <x v="10"/>
    <x v="10"/>
  </r>
  <r>
    <x v="17"/>
    <n v="47"/>
    <n v="98"/>
    <n v="59"/>
    <n v="73"/>
    <n v="3"/>
    <n v="280"/>
    <n v="8"/>
    <n v="288"/>
    <n v="91"/>
    <s v="0"/>
    <n v="91"/>
    <n v="0"/>
    <n v="0"/>
    <n v="0"/>
    <n v="128"/>
    <n v="3"/>
    <n v="131"/>
    <n v="61"/>
    <n v="5"/>
    <n v="66"/>
    <x v="10"/>
    <x v="10"/>
  </r>
  <r>
    <x v="18"/>
    <n v="5662"/>
    <n v="66730"/>
    <n v="37961"/>
    <n v="15876"/>
    <n v="777"/>
    <n v="127006"/>
    <n v="74813"/>
    <n v="201819"/>
    <n v="7497"/>
    <s v="18"/>
    <n v="7515"/>
    <n v="540"/>
    <n v="2481"/>
    <n v="3021"/>
    <n v="54175"/>
    <n v="19717"/>
    <n v="73892"/>
    <n v="64794"/>
    <n v="52597"/>
    <n v="117391"/>
    <x v="10"/>
    <x v="10"/>
  </r>
  <r>
    <x v="0"/>
    <n v="2426"/>
    <n v="7881"/>
    <n v="7750"/>
    <n v="4044"/>
    <n v="286"/>
    <n v="22387"/>
    <n v="5335"/>
    <n v="27722"/>
    <n v="5885"/>
    <s v="12"/>
    <n v="5897"/>
    <n v="396"/>
    <n v="0"/>
    <n v="396"/>
    <n v="10218"/>
    <n v="4301"/>
    <n v="14519"/>
    <n v="5888"/>
    <n v="1022"/>
    <n v="6910"/>
    <x v="11"/>
    <x v="10"/>
  </r>
  <r>
    <x v="1"/>
    <n v="37"/>
    <n v="598"/>
    <n v="530"/>
    <n v="213"/>
    <n v="7"/>
    <n v="1385"/>
    <n v="2426"/>
    <n v="3811"/>
    <n v="15"/>
    <s v="0"/>
    <n v="15"/>
    <n v="0"/>
    <n v="0"/>
    <n v="0"/>
    <n v="385"/>
    <n v="292"/>
    <n v="677"/>
    <n v="985"/>
    <n v="2134"/>
    <n v="3119"/>
    <x v="11"/>
    <x v="10"/>
  </r>
  <r>
    <x v="2"/>
    <n v="96"/>
    <n v="1629"/>
    <n v="1495"/>
    <n v="1293"/>
    <n v="5"/>
    <n v="4518"/>
    <n v="1817"/>
    <n v="6335"/>
    <n v="12"/>
    <s v="0"/>
    <n v="12"/>
    <n v="0"/>
    <n v="0"/>
    <n v="0"/>
    <n v="519"/>
    <n v="128"/>
    <n v="647"/>
    <n v="3987"/>
    <n v="1689"/>
    <n v="5676"/>
    <x v="11"/>
    <x v="10"/>
  </r>
  <r>
    <x v="3"/>
    <n v="933"/>
    <n v="9811"/>
    <n v="7863"/>
    <n v="1267"/>
    <n v="532"/>
    <n v="20406"/>
    <n v="15497"/>
    <n v="35903"/>
    <n v="240"/>
    <s v="0"/>
    <n v="240"/>
    <n v="646"/>
    <n v="899"/>
    <n v="1545"/>
    <n v="11078"/>
    <n v="3414"/>
    <n v="14492"/>
    <n v="8442"/>
    <n v="11184"/>
    <n v="19626"/>
    <x v="11"/>
    <x v="10"/>
  </r>
  <r>
    <x v="4"/>
    <n v="199"/>
    <n v="1752"/>
    <n v="1965"/>
    <n v="692"/>
    <n v="10"/>
    <n v="4618"/>
    <n v="3026"/>
    <n v="7644"/>
    <n v="68"/>
    <s v="0"/>
    <n v="68"/>
    <n v="6"/>
    <n v="0"/>
    <n v="6"/>
    <n v="1937"/>
    <n v="39"/>
    <n v="1976"/>
    <n v="2607"/>
    <n v="2987"/>
    <n v="5594"/>
    <x v="11"/>
    <x v="10"/>
  </r>
  <r>
    <x v="5"/>
    <n v="884"/>
    <n v="22478"/>
    <n v="13090"/>
    <n v="2139"/>
    <n v="11"/>
    <n v="38602"/>
    <n v="20074"/>
    <n v="58676"/>
    <n v="54"/>
    <s v="3"/>
    <n v="57"/>
    <n v="6"/>
    <n v="0"/>
    <n v="6"/>
    <n v="11824"/>
    <n v="1227"/>
    <n v="13051"/>
    <n v="26718"/>
    <n v="18844"/>
    <n v="45562"/>
    <x v="11"/>
    <x v="10"/>
  </r>
  <r>
    <x v="25"/>
    <n v="4"/>
    <n v="59"/>
    <n v="43"/>
    <n v="7"/>
    <n v="0"/>
    <n v="113"/>
    <n v="25"/>
    <n v="138"/>
    <n v="7"/>
    <s v="0"/>
    <n v="7"/>
    <n v="0"/>
    <n v="0"/>
    <n v="0"/>
    <n v="10"/>
    <n v="0"/>
    <n v="10"/>
    <n v="96"/>
    <n v="25"/>
    <n v="121"/>
    <x v="11"/>
    <x v="10"/>
  </r>
  <r>
    <x v="6"/>
    <n v="570"/>
    <n v="4631"/>
    <n v="1949"/>
    <n v="221"/>
    <n v="17"/>
    <n v="7388"/>
    <n v="1198"/>
    <n v="8586"/>
    <n v="63"/>
    <s v="0"/>
    <n v="63"/>
    <n v="0"/>
    <n v="0"/>
    <n v="0"/>
    <n v="4671"/>
    <n v="169"/>
    <n v="4840"/>
    <n v="2654"/>
    <n v="1029"/>
    <n v="3683"/>
    <x v="11"/>
    <x v="10"/>
  </r>
  <r>
    <x v="7"/>
    <n v="525"/>
    <n v="3697"/>
    <n v="1071"/>
    <n v="1704"/>
    <n v="1"/>
    <n v="6998"/>
    <n v="9606"/>
    <n v="16604"/>
    <n v="14"/>
    <s v="0"/>
    <n v="14"/>
    <n v="0"/>
    <n v="0"/>
    <n v="0"/>
    <n v="2668"/>
    <n v="3801"/>
    <n v="6469"/>
    <n v="4316"/>
    <n v="5805"/>
    <n v="10121"/>
    <x v="11"/>
    <x v="10"/>
  </r>
  <r>
    <x v="8"/>
    <n v="3"/>
    <n v="601"/>
    <n v="111"/>
    <n v="13"/>
    <n v="0"/>
    <n v="728"/>
    <n v="2479"/>
    <n v="3207"/>
    <n v="14"/>
    <s v="0"/>
    <n v="14"/>
    <n v="0"/>
    <n v="0"/>
    <n v="0"/>
    <n v="127"/>
    <n v="408"/>
    <n v="535"/>
    <n v="587"/>
    <n v="2071"/>
    <n v="2658"/>
    <x v="11"/>
    <x v="10"/>
  </r>
  <r>
    <x v="9"/>
    <n v="108"/>
    <n v="696"/>
    <n v="465"/>
    <n v="1990"/>
    <n v="0"/>
    <n v="3247"/>
    <n v="6348"/>
    <n v="9595"/>
    <n v="16"/>
    <s v="0"/>
    <n v="16"/>
    <n v="0"/>
    <n v="0"/>
    <n v="0"/>
    <n v="997"/>
    <n v="1276"/>
    <n v="2273"/>
    <n v="2234"/>
    <n v="5072"/>
    <n v="7306"/>
    <x v="11"/>
    <x v="10"/>
  </r>
  <r>
    <x v="10"/>
    <n v="104"/>
    <n v="2452"/>
    <n v="2489"/>
    <n v="1656"/>
    <n v="0"/>
    <n v="6701"/>
    <n v="11414"/>
    <n v="18115"/>
    <n v="4"/>
    <s v="0"/>
    <n v="4"/>
    <n v="0"/>
    <n v="0"/>
    <n v="0"/>
    <n v="3543"/>
    <n v="2996"/>
    <n v="6539"/>
    <n v="3154"/>
    <n v="8418"/>
    <n v="11572"/>
    <x v="11"/>
    <x v="10"/>
  </r>
  <r>
    <x v="11"/>
    <n v="52"/>
    <n v="664"/>
    <n v="447"/>
    <n v="36"/>
    <n v="5"/>
    <n v="1204"/>
    <n v="946"/>
    <n v="2150"/>
    <n v="20"/>
    <s v="0"/>
    <n v="20"/>
    <n v="0"/>
    <n v="0"/>
    <n v="0"/>
    <n v="450"/>
    <n v="237"/>
    <n v="687"/>
    <n v="734"/>
    <n v="709"/>
    <n v="1443"/>
    <x v="11"/>
    <x v="10"/>
  </r>
  <r>
    <x v="12"/>
    <n v="12"/>
    <n v="522"/>
    <n v="516"/>
    <n v="29"/>
    <n v="61"/>
    <n v="1140"/>
    <n v="615"/>
    <n v="1755"/>
    <n v="29"/>
    <s v="0"/>
    <n v="29"/>
    <n v="1"/>
    <n v="1"/>
    <n v="2"/>
    <n v="588"/>
    <n v="238"/>
    <n v="826"/>
    <n v="522"/>
    <n v="376"/>
    <n v="898"/>
    <x v="11"/>
    <x v="10"/>
  </r>
  <r>
    <x v="13"/>
    <n v="12"/>
    <n v="261"/>
    <n v="364"/>
    <n v="367"/>
    <n v="10"/>
    <n v="1014"/>
    <n v="35"/>
    <n v="1049"/>
    <n v="77"/>
    <s v="0"/>
    <n v="77"/>
    <n v="0"/>
    <n v="0"/>
    <n v="0"/>
    <n v="433"/>
    <n v="26"/>
    <n v="459"/>
    <n v="504"/>
    <n v="9"/>
    <n v="513"/>
    <x v="11"/>
    <x v="10"/>
  </r>
  <r>
    <x v="14"/>
    <n v="59"/>
    <n v="99"/>
    <n v="81"/>
    <n v="20"/>
    <n v="0"/>
    <n v="259"/>
    <n v="79"/>
    <n v="338"/>
    <n v="18"/>
    <s v="3"/>
    <n v="21"/>
    <n v="0"/>
    <n v="0"/>
    <n v="0"/>
    <n v="173"/>
    <n v="76"/>
    <n v="249"/>
    <n v="68"/>
    <n v="0"/>
    <n v="68"/>
    <x v="11"/>
    <x v="10"/>
  </r>
  <r>
    <x v="15"/>
    <n v="0"/>
    <n v="15"/>
    <n v="28"/>
    <n v="1"/>
    <n v="0"/>
    <n v="44"/>
    <n v="28"/>
    <n v="72"/>
    <n v="1"/>
    <s v="0"/>
    <n v="1"/>
    <n v="0"/>
    <n v="0"/>
    <n v="0"/>
    <n v="18"/>
    <n v="19"/>
    <n v="37"/>
    <n v="25"/>
    <n v="9"/>
    <n v="34"/>
    <x v="11"/>
    <x v="10"/>
  </r>
  <r>
    <x v="16"/>
    <n v="22"/>
    <n v="42"/>
    <n v="55"/>
    <n v="52"/>
    <n v="0"/>
    <n v="171"/>
    <n v="6"/>
    <n v="177"/>
    <n v="68"/>
    <s v="0"/>
    <n v="68"/>
    <n v="1"/>
    <n v="0"/>
    <n v="1"/>
    <n v="43"/>
    <n v="6"/>
    <n v="49"/>
    <n v="59"/>
    <n v="0"/>
    <n v="59"/>
    <x v="11"/>
    <x v="10"/>
  </r>
  <r>
    <x v="17"/>
    <n v="13"/>
    <n v="66"/>
    <n v="84"/>
    <n v="55"/>
    <n v="0"/>
    <n v="218"/>
    <n v="46"/>
    <n v="264"/>
    <n v="84"/>
    <s v="0"/>
    <n v="84"/>
    <n v="0"/>
    <n v="0"/>
    <n v="0"/>
    <n v="57"/>
    <n v="32"/>
    <n v="89"/>
    <n v="77"/>
    <n v="14"/>
    <n v="91"/>
    <x v="11"/>
    <x v="10"/>
  </r>
  <r>
    <x v="18"/>
    <n v="6059"/>
    <n v="57954"/>
    <n v="40396"/>
    <n v="15787"/>
    <n v="945"/>
    <n v="121141"/>
    <n v="81000"/>
    <n v="202141"/>
    <n v="6689"/>
    <s v="18"/>
    <n v="6707"/>
    <n v="1056"/>
    <n v="900"/>
    <n v="1956"/>
    <n v="49739"/>
    <n v="18685"/>
    <n v="68424"/>
    <n v="63657"/>
    <n v="61397"/>
    <n v="125054"/>
    <x v="11"/>
    <x v="10"/>
  </r>
  <r>
    <x v="0"/>
    <n v="1436"/>
    <n v="6436"/>
    <n v="5286"/>
    <n v="4930"/>
    <n v="265"/>
    <n v="18353"/>
    <n v="4756"/>
    <n v="23109"/>
    <n v="6274"/>
    <s v="0"/>
    <n v="6274"/>
    <n v="146"/>
    <n v="0"/>
    <n v="146"/>
    <n v="6709"/>
    <n v="3716"/>
    <n v="10425"/>
    <n v="5224"/>
    <n v="1040"/>
    <n v="6264"/>
    <x v="0"/>
    <x v="11"/>
  </r>
  <r>
    <x v="1"/>
    <n v="77"/>
    <n v="1357"/>
    <n v="730"/>
    <n v="247"/>
    <n v="29"/>
    <n v="2440"/>
    <n v="2539"/>
    <n v="4979"/>
    <n v="17"/>
    <s v="0"/>
    <n v="17"/>
    <n v="1"/>
    <n v="0"/>
    <n v="1"/>
    <n v="648"/>
    <n v="480"/>
    <n v="1128"/>
    <n v="1774"/>
    <n v="2059"/>
    <n v="3833"/>
    <x v="0"/>
    <x v="11"/>
  </r>
  <r>
    <x v="2"/>
    <n v="177"/>
    <n v="2482"/>
    <n v="1440"/>
    <n v="1049"/>
    <n v="5"/>
    <n v="5153"/>
    <n v="2608"/>
    <n v="7761"/>
    <n v="10"/>
    <s v="0"/>
    <n v="10"/>
    <n v="0"/>
    <n v="0"/>
    <n v="0"/>
    <n v="706"/>
    <n v="247"/>
    <n v="953"/>
    <n v="4437"/>
    <n v="2361"/>
    <n v="6798"/>
    <x v="0"/>
    <x v="11"/>
  </r>
  <r>
    <x v="3"/>
    <n v="1182"/>
    <n v="11684"/>
    <n v="7035"/>
    <n v="922"/>
    <n v="400"/>
    <n v="21223"/>
    <n v="18122"/>
    <n v="39345"/>
    <n v="190"/>
    <s v="0"/>
    <n v="190"/>
    <n v="1023"/>
    <n v="726"/>
    <n v="1749"/>
    <n v="11538"/>
    <n v="4269"/>
    <n v="15807"/>
    <n v="8472"/>
    <n v="13127"/>
    <n v="21599"/>
    <x v="0"/>
    <x v="11"/>
  </r>
  <r>
    <x v="4"/>
    <n v="163"/>
    <n v="3386"/>
    <n v="2723"/>
    <n v="1085"/>
    <n v="16"/>
    <n v="7373"/>
    <n v="3461"/>
    <n v="10834"/>
    <n v="57"/>
    <s v="0"/>
    <n v="57"/>
    <n v="3"/>
    <n v="0"/>
    <n v="3"/>
    <n v="3887"/>
    <n v="79"/>
    <n v="3966"/>
    <n v="3426"/>
    <n v="3382"/>
    <n v="6808"/>
    <x v="0"/>
    <x v="11"/>
  </r>
  <r>
    <x v="5"/>
    <n v="701"/>
    <n v="26834"/>
    <n v="12375"/>
    <n v="2880"/>
    <n v="10"/>
    <n v="42800"/>
    <n v="22151"/>
    <n v="64951"/>
    <n v="69"/>
    <s v="0"/>
    <n v="69"/>
    <n v="7"/>
    <n v="0"/>
    <n v="7"/>
    <n v="11745"/>
    <n v="1376"/>
    <n v="13121"/>
    <n v="30979"/>
    <n v="20775"/>
    <n v="51754"/>
    <x v="0"/>
    <x v="11"/>
  </r>
  <r>
    <x v="25"/>
    <n v="3"/>
    <n v="66"/>
    <n v="61"/>
    <n v="5"/>
    <n v="0"/>
    <n v="135"/>
    <n v="0"/>
    <n v="135"/>
    <n v="5"/>
    <s v="0"/>
    <n v="5"/>
    <n v="0"/>
    <n v="0"/>
    <n v="0"/>
    <n v="10"/>
    <n v="0"/>
    <n v="10"/>
    <n v="120"/>
    <n v="0"/>
    <n v="120"/>
    <x v="0"/>
    <x v="11"/>
  </r>
  <r>
    <x v="6"/>
    <n v="540"/>
    <n v="6491"/>
    <n v="1625"/>
    <n v="729"/>
    <n v="7"/>
    <n v="9392"/>
    <n v="1322"/>
    <n v="10714"/>
    <n v="41"/>
    <s v="0"/>
    <n v="41"/>
    <n v="1"/>
    <n v="0"/>
    <n v="1"/>
    <n v="5029"/>
    <n v="430"/>
    <n v="5459"/>
    <n v="4321"/>
    <n v="892"/>
    <n v="5213"/>
    <x v="0"/>
    <x v="11"/>
  </r>
  <r>
    <x v="7"/>
    <n v="482"/>
    <n v="4119"/>
    <n v="2252"/>
    <n v="1503"/>
    <n v="2"/>
    <n v="8358"/>
    <n v="11602"/>
    <n v="19960"/>
    <n v="20"/>
    <s v="0"/>
    <n v="20"/>
    <n v="0"/>
    <n v="0"/>
    <n v="0"/>
    <n v="2205"/>
    <n v="4639"/>
    <n v="6844"/>
    <n v="6133"/>
    <n v="6963"/>
    <n v="13096"/>
    <x v="0"/>
    <x v="11"/>
  </r>
  <r>
    <x v="8"/>
    <n v="15"/>
    <n v="643"/>
    <n v="120"/>
    <n v="119"/>
    <n v="0"/>
    <n v="897"/>
    <n v="3252"/>
    <n v="4149"/>
    <n v="8"/>
    <s v="0"/>
    <n v="8"/>
    <n v="0"/>
    <n v="0"/>
    <n v="0"/>
    <n v="241"/>
    <n v="463"/>
    <n v="704"/>
    <n v="648"/>
    <n v="2789"/>
    <n v="3437"/>
    <x v="0"/>
    <x v="11"/>
  </r>
  <r>
    <x v="9"/>
    <n v="123"/>
    <n v="1050"/>
    <n v="1598"/>
    <n v="1328"/>
    <n v="2"/>
    <n v="4101"/>
    <n v="10004"/>
    <n v="14105"/>
    <n v="4"/>
    <s v="0"/>
    <n v="4"/>
    <n v="0"/>
    <n v="0"/>
    <n v="0"/>
    <n v="1310"/>
    <n v="1462"/>
    <n v="2772"/>
    <n v="2787"/>
    <n v="8542"/>
    <n v="11329"/>
    <x v="0"/>
    <x v="11"/>
  </r>
  <r>
    <x v="10"/>
    <n v="66"/>
    <n v="3827"/>
    <n v="4001"/>
    <n v="2495"/>
    <n v="0"/>
    <n v="10389"/>
    <n v="15308"/>
    <n v="25697"/>
    <n v="1"/>
    <s v="0"/>
    <n v="1"/>
    <n v="0"/>
    <n v="0"/>
    <n v="0"/>
    <n v="3773"/>
    <n v="4361"/>
    <n v="8134"/>
    <n v="6615"/>
    <n v="10947"/>
    <n v="17562"/>
    <x v="0"/>
    <x v="11"/>
  </r>
  <r>
    <x v="11"/>
    <n v="80"/>
    <n v="770"/>
    <n v="199"/>
    <n v="54"/>
    <n v="7"/>
    <n v="1110"/>
    <n v="598"/>
    <n v="1708"/>
    <n v="46"/>
    <s v="0"/>
    <n v="46"/>
    <n v="0"/>
    <n v="0"/>
    <n v="0"/>
    <n v="481"/>
    <n v="185"/>
    <n v="666"/>
    <n v="583"/>
    <n v="413"/>
    <n v="996"/>
    <x v="0"/>
    <x v="11"/>
  </r>
  <r>
    <x v="12"/>
    <n v="42"/>
    <n v="581"/>
    <n v="285"/>
    <n v="342"/>
    <n v="24"/>
    <n v="1274"/>
    <n v="752"/>
    <n v="2026"/>
    <n v="16"/>
    <s v="0"/>
    <n v="16"/>
    <n v="0"/>
    <n v="0"/>
    <n v="0"/>
    <n v="617"/>
    <n v="339"/>
    <n v="956"/>
    <n v="641"/>
    <n v="413"/>
    <n v="1054"/>
    <x v="0"/>
    <x v="11"/>
  </r>
  <r>
    <x v="13"/>
    <n v="127"/>
    <n v="544"/>
    <n v="213"/>
    <n v="76"/>
    <n v="0"/>
    <n v="960"/>
    <n v="137"/>
    <n v="1097"/>
    <n v="72"/>
    <s v="0"/>
    <n v="72"/>
    <n v="0"/>
    <n v="0"/>
    <n v="0"/>
    <n v="829"/>
    <n v="28"/>
    <n v="857"/>
    <n v="59"/>
    <n v="109"/>
    <n v="168"/>
    <x v="0"/>
    <x v="11"/>
  </r>
  <r>
    <x v="14"/>
    <n v="46"/>
    <n v="209"/>
    <n v="28"/>
    <n v="27"/>
    <n v="9"/>
    <n v="319"/>
    <n v="308"/>
    <n v="627"/>
    <n v="31"/>
    <s v="0"/>
    <n v="31"/>
    <n v="2"/>
    <n v="0"/>
    <n v="2"/>
    <n v="267"/>
    <n v="291"/>
    <n v="558"/>
    <n v="19"/>
    <n v="17"/>
    <n v="36"/>
    <x v="0"/>
    <x v="11"/>
  </r>
  <r>
    <x v="15"/>
    <n v="13"/>
    <n v="19"/>
    <n v="19"/>
    <n v="2"/>
    <n v="0"/>
    <n v="53"/>
    <n v="28"/>
    <n v="81"/>
    <n v="2"/>
    <s v="0"/>
    <n v="2"/>
    <n v="0"/>
    <n v="0"/>
    <n v="0"/>
    <n v="42"/>
    <n v="15"/>
    <n v="57"/>
    <n v="9"/>
    <n v="13"/>
    <n v="22"/>
    <x v="0"/>
    <x v="11"/>
  </r>
  <r>
    <x v="16"/>
    <n v="17"/>
    <n v="35"/>
    <n v="10"/>
    <n v="32"/>
    <n v="7"/>
    <n v="101"/>
    <n v="34"/>
    <n v="135"/>
    <n v="31"/>
    <s v="0"/>
    <n v="31"/>
    <n v="0"/>
    <n v="0"/>
    <n v="0"/>
    <n v="59"/>
    <n v="0"/>
    <n v="59"/>
    <n v="11"/>
    <n v="34"/>
    <n v="45"/>
    <x v="0"/>
    <x v="11"/>
  </r>
  <r>
    <x v="17"/>
    <n v="66"/>
    <n v="91"/>
    <n v="38"/>
    <n v="51"/>
    <n v="6"/>
    <n v="252"/>
    <n v="38"/>
    <n v="290"/>
    <n v="59"/>
    <s v="0"/>
    <n v="59"/>
    <n v="2"/>
    <n v="3"/>
    <n v="5"/>
    <n v="122"/>
    <n v="3"/>
    <n v="125"/>
    <n v="69"/>
    <n v="32"/>
    <n v="101"/>
    <x v="0"/>
    <x v="11"/>
  </r>
  <r>
    <x v="18"/>
    <n v="5356"/>
    <n v="70624"/>
    <n v="40038"/>
    <n v="17876"/>
    <n v="789"/>
    <n v="134683"/>
    <n v="97020"/>
    <n v="231703"/>
    <n v="6953"/>
    <s v="0"/>
    <n v="6953"/>
    <n v="1185"/>
    <n v="729"/>
    <n v="1914"/>
    <n v="50218"/>
    <n v="22383"/>
    <n v="72601"/>
    <n v="76327"/>
    <n v="73908"/>
    <n v="150235"/>
    <x v="0"/>
    <x v="11"/>
  </r>
  <r>
    <x v="0"/>
    <n v="1393"/>
    <n v="6709"/>
    <n v="5072"/>
    <n v="4732"/>
    <n v="302"/>
    <n v="18208"/>
    <n v="4920"/>
    <n v="23128"/>
    <n v="6072"/>
    <s v="0"/>
    <n v="6072"/>
    <n v="337"/>
    <n v="17"/>
    <n v="354"/>
    <n v="6996"/>
    <n v="3361"/>
    <n v="10357"/>
    <n v="4803"/>
    <n v="1542"/>
    <n v="6345"/>
    <x v="1"/>
    <x v="11"/>
  </r>
  <r>
    <x v="1"/>
    <n v="78"/>
    <n v="1206"/>
    <n v="527"/>
    <n v="222"/>
    <n v="22"/>
    <n v="2055"/>
    <n v="1984"/>
    <n v="4039"/>
    <n v="27"/>
    <s v="0"/>
    <n v="27"/>
    <n v="2"/>
    <n v="4"/>
    <n v="6"/>
    <n v="512"/>
    <n v="442"/>
    <n v="954"/>
    <n v="1514"/>
    <n v="1538"/>
    <n v="3052"/>
    <x v="1"/>
    <x v="11"/>
  </r>
  <r>
    <x v="2"/>
    <n v="109"/>
    <n v="2885"/>
    <n v="971"/>
    <n v="1312"/>
    <n v="2"/>
    <n v="5279"/>
    <n v="2323"/>
    <n v="7602"/>
    <n v="6"/>
    <s v="0"/>
    <n v="6"/>
    <n v="0"/>
    <n v="0"/>
    <n v="0"/>
    <n v="691"/>
    <n v="156"/>
    <n v="847"/>
    <n v="4582"/>
    <n v="2167"/>
    <n v="6749"/>
    <x v="1"/>
    <x v="11"/>
  </r>
  <r>
    <x v="3"/>
    <n v="1572"/>
    <n v="11165"/>
    <n v="6478"/>
    <n v="683"/>
    <n v="413"/>
    <n v="20311"/>
    <n v="13670"/>
    <n v="33981"/>
    <n v="233"/>
    <s v="0"/>
    <n v="233"/>
    <n v="899"/>
    <n v="483"/>
    <n v="1382"/>
    <n v="11187"/>
    <n v="3442"/>
    <n v="14629"/>
    <n v="7992"/>
    <n v="9745"/>
    <n v="17737"/>
    <x v="1"/>
    <x v="11"/>
  </r>
  <r>
    <x v="4"/>
    <n v="139"/>
    <n v="3394"/>
    <n v="3175"/>
    <n v="1803"/>
    <n v="26"/>
    <n v="8537"/>
    <n v="4326"/>
    <n v="12863"/>
    <n v="92"/>
    <s v="0"/>
    <n v="92"/>
    <n v="0"/>
    <n v="0"/>
    <n v="0"/>
    <n v="3964"/>
    <n v="100"/>
    <n v="4064"/>
    <n v="4481"/>
    <n v="4226"/>
    <n v="8707"/>
    <x v="1"/>
    <x v="11"/>
  </r>
  <r>
    <x v="5"/>
    <n v="728"/>
    <n v="25600"/>
    <n v="10920"/>
    <n v="2029"/>
    <n v="32"/>
    <n v="39309"/>
    <n v="20187"/>
    <n v="59496"/>
    <n v="54"/>
    <s v="0"/>
    <n v="54"/>
    <n v="12"/>
    <n v="1"/>
    <n v="13"/>
    <n v="11291"/>
    <n v="1291"/>
    <n v="12582"/>
    <n v="27952"/>
    <n v="18895"/>
    <n v="46847"/>
    <x v="1"/>
    <x v="11"/>
  </r>
  <r>
    <x v="25"/>
    <n v="2"/>
    <n v="65"/>
    <n v="41"/>
    <n v="10"/>
    <n v="0"/>
    <n v="118"/>
    <n v="107"/>
    <n v="225"/>
    <n v="5"/>
    <s v="0"/>
    <n v="5"/>
    <n v="0"/>
    <n v="0"/>
    <n v="0"/>
    <n v="6"/>
    <n v="0"/>
    <n v="6"/>
    <n v="107"/>
    <n v="107"/>
    <n v="214"/>
    <x v="1"/>
    <x v="11"/>
  </r>
  <r>
    <x v="6"/>
    <n v="351"/>
    <n v="6546"/>
    <n v="1830"/>
    <n v="957"/>
    <n v="18"/>
    <n v="9702"/>
    <n v="1695"/>
    <n v="11397"/>
    <n v="111"/>
    <s v="0"/>
    <n v="111"/>
    <n v="37"/>
    <n v="1"/>
    <n v="38"/>
    <n v="4505"/>
    <n v="435"/>
    <n v="4940"/>
    <n v="5049"/>
    <n v="1259"/>
    <n v="6308"/>
    <x v="1"/>
    <x v="11"/>
  </r>
  <r>
    <x v="7"/>
    <n v="270"/>
    <n v="3282"/>
    <n v="1711"/>
    <n v="1478"/>
    <n v="0"/>
    <n v="6741"/>
    <n v="9246"/>
    <n v="15987"/>
    <n v="6"/>
    <s v="0"/>
    <n v="6"/>
    <n v="0"/>
    <n v="0"/>
    <n v="0"/>
    <n v="2029"/>
    <n v="3582"/>
    <n v="5611"/>
    <n v="4706"/>
    <n v="5664"/>
    <n v="10370"/>
    <x v="1"/>
    <x v="11"/>
  </r>
  <r>
    <x v="8"/>
    <n v="16"/>
    <n v="799"/>
    <n v="117"/>
    <n v="317"/>
    <n v="0"/>
    <n v="1249"/>
    <n v="4004"/>
    <n v="5253"/>
    <n v="6"/>
    <s v="0"/>
    <n v="6"/>
    <n v="0"/>
    <n v="0"/>
    <n v="0"/>
    <n v="466"/>
    <n v="421"/>
    <n v="887"/>
    <n v="777"/>
    <n v="3583"/>
    <n v="4360"/>
    <x v="1"/>
    <x v="11"/>
  </r>
  <r>
    <x v="9"/>
    <n v="106"/>
    <n v="767"/>
    <n v="1223"/>
    <n v="1170"/>
    <n v="0"/>
    <n v="3266"/>
    <n v="9166"/>
    <n v="12432"/>
    <n v="15"/>
    <s v="0"/>
    <n v="15"/>
    <n v="0"/>
    <n v="0"/>
    <n v="0"/>
    <n v="805"/>
    <n v="1272"/>
    <n v="2077"/>
    <n v="2446"/>
    <n v="7894"/>
    <n v="10340"/>
    <x v="1"/>
    <x v="11"/>
  </r>
  <r>
    <x v="10"/>
    <n v="57"/>
    <n v="3078"/>
    <n v="3278"/>
    <n v="2264"/>
    <n v="0"/>
    <n v="8677"/>
    <n v="14949"/>
    <n v="23626"/>
    <n v="11"/>
    <s v="0"/>
    <n v="11"/>
    <n v="0"/>
    <n v="0"/>
    <n v="0"/>
    <n v="3178"/>
    <n v="3911"/>
    <n v="7089"/>
    <n v="5488"/>
    <n v="11038"/>
    <n v="16526"/>
    <x v="1"/>
    <x v="11"/>
  </r>
  <r>
    <x v="11"/>
    <n v="71"/>
    <n v="798"/>
    <n v="148"/>
    <n v="53"/>
    <n v="0"/>
    <n v="1070"/>
    <n v="438"/>
    <n v="1508"/>
    <n v="26"/>
    <s v="0"/>
    <n v="26"/>
    <n v="0"/>
    <n v="0"/>
    <n v="0"/>
    <n v="468"/>
    <n v="115"/>
    <n v="583"/>
    <n v="576"/>
    <n v="323"/>
    <n v="899"/>
    <x v="1"/>
    <x v="11"/>
  </r>
  <r>
    <x v="12"/>
    <n v="17"/>
    <n v="457"/>
    <n v="341"/>
    <n v="15"/>
    <n v="3"/>
    <n v="833"/>
    <n v="579"/>
    <n v="1412"/>
    <n v="11"/>
    <s v="0"/>
    <n v="11"/>
    <n v="3"/>
    <n v="8"/>
    <n v="11"/>
    <n v="532"/>
    <n v="234"/>
    <n v="766"/>
    <n v="287"/>
    <n v="337"/>
    <n v="624"/>
    <x v="1"/>
    <x v="11"/>
  </r>
  <r>
    <x v="13"/>
    <n v="70"/>
    <n v="167"/>
    <n v="178"/>
    <n v="458"/>
    <n v="0"/>
    <n v="873"/>
    <n v="18"/>
    <n v="891"/>
    <n v="32"/>
    <s v="0"/>
    <n v="32"/>
    <n v="0"/>
    <n v="0"/>
    <n v="0"/>
    <n v="367"/>
    <n v="1"/>
    <n v="368"/>
    <n v="474"/>
    <n v="17"/>
    <n v="491"/>
    <x v="1"/>
    <x v="11"/>
  </r>
  <r>
    <x v="14"/>
    <n v="50"/>
    <n v="277"/>
    <n v="47"/>
    <n v="44"/>
    <n v="0"/>
    <n v="418"/>
    <n v="395"/>
    <n v="813"/>
    <n v="73"/>
    <s v="0"/>
    <n v="73"/>
    <n v="0"/>
    <n v="0"/>
    <n v="0"/>
    <n v="282"/>
    <n v="168"/>
    <n v="450"/>
    <n v="63"/>
    <n v="227"/>
    <n v="290"/>
    <x v="1"/>
    <x v="11"/>
  </r>
  <r>
    <x v="15"/>
    <n v="4"/>
    <n v="66"/>
    <n v="76"/>
    <n v="15"/>
    <n v="11"/>
    <n v="172"/>
    <n v="34"/>
    <n v="206"/>
    <n v="34"/>
    <s v="0"/>
    <n v="34"/>
    <n v="0"/>
    <n v="0"/>
    <n v="0"/>
    <n v="98"/>
    <n v="21"/>
    <n v="119"/>
    <n v="40"/>
    <n v="13"/>
    <n v="53"/>
    <x v="1"/>
    <x v="11"/>
  </r>
  <r>
    <x v="16"/>
    <n v="3"/>
    <n v="37"/>
    <n v="18"/>
    <n v="29"/>
    <n v="0"/>
    <n v="87"/>
    <n v="45"/>
    <n v="132"/>
    <n v="39"/>
    <s v="0"/>
    <n v="39"/>
    <n v="0"/>
    <n v="0"/>
    <n v="0"/>
    <n v="43"/>
    <n v="19"/>
    <n v="62"/>
    <n v="5"/>
    <n v="26"/>
    <n v="31"/>
    <x v="1"/>
    <x v="11"/>
  </r>
  <r>
    <x v="17"/>
    <n v="8"/>
    <n v="67"/>
    <n v="22"/>
    <n v="50"/>
    <n v="0"/>
    <n v="147"/>
    <n v="26"/>
    <n v="173"/>
    <n v="61"/>
    <s v="0"/>
    <n v="61"/>
    <n v="1"/>
    <n v="0"/>
    <n v="1"/>
    <n v="23"/>
    <n v="6"/>
    <n v="29"/>
    <n v="62"/>
    <n v="20"/>
    <n v="82"/>
    <x v="1"/>
    <x v="11"/>
  </r>
  <r>
    <x v="18"/>
    <n v="5044"/>
    <n v="67365"/>
    <n v="36173"/>
    <n v="17641"/>
    <n v="829"/>
    <n v="127052"/>
    <n v="88112"/>
    <n v="215164"/>
    <n v="6914"/>
    <s v="0"/>
    <n v="6914"/>
    <n v="1291"/>
    <n v="514"/>
    <n v="1805"/>
    <n v="47443"/>
    <n v="18977"/>
    <n v="66420"/>
    <n v="71404"/>
    <n v="68621"/>
    <n v="140025"/>
    <x v="1"/>
    <x v="11"/>
  </r>
  <r>
    <x v="0"/>
    <n v="1855"/>
    <n v="8770"/>
    <n v="5692"/>
    <n v="6776"/>
    <n v="417"/>
    <n v="23510"/>
    <n v="11064"/>
    <n v="34574"/>
    <n v="6379"/>
    <s v="0"/>
    <n v="6379"/>
    <n v="373"/>
    <n v="19"/>
    <n v="392"/>
    <n v="10103"/>
    <n v="6521"/>
    <n v="16624"/>
    <n v="6655"/>
    <n v="4524"/>
    <n v="11179"/>
    <x v="2"/>
    <x v="11"/>
  </r>
  <r>
    <x v="1"/>
    <n v="63"/>
    <n v="1023"/>
    <n v="474"/>
    <n v="278"/>
    <n v="15"/>
    <n v="1853"/>
    <n v="1790"/>
    <n v="3643"/>
    <n v="16"/>
    <s v="0"/>
    <n v="16"/>
    <n v="1"/>
    <n v="0"/>
    <n v="1"/>
    <n v="483"/>
    <n v="312"/>
    <n v="795"/>
    <n v="1353"/>
    <n v="1478"/>
    <n v="2831"/>
    <x v="2"/>
    <x v="11"/>
  </r>
  <r>
    <x v="2"/>
    <n v="91"/>
    <n v="1577"/>
    <n v="773"/>
    <n v="1272"/>
    <n v="2"/>
    <n v="3715"/>
    <n v="1633"/>
    <n v="5348"/>
    <n v="7"/>
    <s v="0"/>
    <n v="7"/>
    <n v="0"/>
    <n v="0"/>
    <n v="0"/>
    <n v="295"/>
    <n v="117"/>
    <n v="412"/>
    <n v="3413"/>
    <n v="1516"/>
    <n v="4929"/>
    <x v="2"/>
    <x v="11"/>
  </r>
  <r>
    <x v="3"/>
    <n v="985"/>
    <n v="11076"/>
    <n v="6919"/>
    <n v="991"/>
    <n v="562"/>
    <n v="20533"/>
    <n v="18335"/>
    <n v="38868"/>
    <n v="218"/>
    <s v="0"/>
    <n v="218"/>
    <n v="1049"/>
    <n v="1257"/>
    <n v="2306"/>
    <n v="10906"/>
    <n v="4337"/>
    <n v="15243"/>
    <n v="8360"/>
    <n v="12741"/>
    <n v="21101"/>
    <x v="2"/>
    <x v="11"/>
  </r>
  <r>
    <x v="4"/>
    <n v="144"/>
    <n v="3234"/>
    <n v="3425"/>
    <n v="1810"/>
    <n v="12"/>
    <n v="8625"/>
    <n v="3584"/>
    <n v="12209"/>
    <n v="83"/>
    <s v="0"/>
    <n v="83"/>
    <n v="11"/>
    <n v="0"/>
    <n v="11"/>
    <n v="4744"/>
    <n v="39"/>
    <n v="4783"/>
    <n v="3787"/>
    <n v="3545"/>
    <n v="7332"/>
    <x v="2"/>
    <x v="11"/>
  </r>
  <r>
    <x v="5"/>
    <n v="770"/>
    <n v="26628"/>
    <n v="12374"/>
    <n v="1905"/>
    <n v="17"/>
    <n v="41694"/>
    <n v="21265"/>
    <n v="62959"/>
    <n v="79"/>
    <s v="0"/>
    <n v="79"/>
    <n v="8"/>
    <n v="0"/>
    <n v="8"/>
    <n v="11890"/>
    <n v="1287"/>
    <n v="13177"/>
    <n v="29717"/>
    <n v="19978"/>
    <n v="49695"/>
    <x v="2"/>
    <x v="11"/>
  </r>
  <r>
    <x v="25"/>
    <n v="7"/>
    <n v="81"/>
    <n v="62"/>
    <n v="3"/>
    <n v="0"/>
    <n v="153"/>
    <n v="74"/>
    <n v="227"/>
    <n v="0"/>
    <s v="0"/>
    <n v="0"/>
    <n v="0"/>
    <n v="0"/>
    <n v="0"/>
    <n v="9"/>
    <n v="0"/>
    <n v="9"/>
    <n v="144"/>
    <n v="74"/>
    <n v="218"/>
    <x v="2"/>
    <x v="11"/>
  </r>
  <r>
    <x v="6"/>
    <n v="434"/>
    <n v="5414"/>
    <n v="1282"/>
    <n v="514"/>
    <n v="9"/>
    <n v="7653"/>
    <n v="1665"/>
    <n v="9318"/>
    <n v="46"/>
    <s v="0"/>
    <n v="46"/>
    <n v="7"/>
    <n v="0"/>
    <n v="7"/>
    <n v="4582"/>
    <n v="295"/>
    <n v="4877"/>
    <n v="3018"/>
    <n v="1370"/>
    <n v="4388"/>
    <x v="2"/>
    <x v="11"/>
  </r>
  <r>
    <x v="7"/>
    <n v="492"/>
    <n v="3401"/>
    <n v="1619"/>
    <n v="1449"/>
    <n v="0"/>
    <n v="6961"/>
    <n v="10374"/>
    <n v="17335"/>
    <n v="13"/>
    <s v="0"/>
    <n v="13"/>
    <n v="0"/>
    <n v="0"/>
    <n v="0"/>
    <n v="2238"/>
    <n v="4707"/>
    <n v="6945"/>
    <n v="4710"/>
    <n v="5667"/>
    <n v="10377"/>
    <x v="2"/>
    <x v="11"/>
  </r>
  <r>
    <x v="8"/>
    <n v="22"/>
    <n v="428"/>
    <n v="93"/>
    <n v="137"/>
    <n v="0"/>
    <n v="680"/>
    <n v="3322"/>
    <n v="4002"/>
    <n v="7"/>
    <s v="0"/>
    <n v="7"/>
    <n v="0"/>
    <n v="0"/>
    <n v="0"/>
    <n v="167"/>
    <n v="330"/>
    <n v="497"/>
    <n v="506"/>
    <n v="2992"/>
    <n v="3498"/>
    <x v="2"/>
    <x v="11"/>
  </r>
  <r>
    <x v="9"/>
    <n v="152"/>
    <n v="801"/>
    <n v="1226"/>
    <n v="996"/>
    <n v="0"/>
    <n v="3175"/>
    <n v="9161"/>
    <n v="12336"/>
    <n v="2"/>
    <s v="0"/>
    <n v="2"/>
    <n v="0"/>
    <n v="0"/>
    <n v="0"/>
    <n v="811"/>
    <n v="1528"/>
    <n v="2339"/>
    <n v="2362"/>
    <n v="7633"/>
    <n v="9995"/>
    <x v="2"/>
    <x v="11"/>
  </r>
  <r>
    <x v="10"/>
    <n v="79"/>
    <n v="3669"/>
    <n v="3564"/>
    <n v="2025"/>
    <n v="0"/>
    <n v="9337"/>
    <n v="16158"/>
    <n v="25495"/>
    <n v="6"/>
    <s v="0"/>
    <n v="6"/>
    <n v="0"/>
    <n v="0"/>
    <n v="0"/>
    <n v="3719"/>
    <n v="4659"/>
    <n v="8378"/>
    <n v="5612"/>
    <n v="11499"/>
    <n v="17111"/>
    <x v="2"/>
    <x v="11"/>
  </r>
  <r>
    <x v="11"/>
    <n v="66"/>
    <n v="668"/>
    <n v="167"/>
    <n v="39"/>
    <n v="12"/>
    <n v="952"/>
    <n v="632"/>
    <n v="1584"/>
    <n v="24"/>
    <s v="0"/>
    <n v="24"/>
    <n v="5"/>
    <n v="0"/>
    <n v="5"/>
    <n v="495"/>
    <n v="84"/>
    <n v="579"/>
    <n v="428"/>
    <n v="548"/>
    <n v="976"/>
    <x v="2"/>
    <x v="11"/>
  </r>
  <r>
    <x v="12"/>
    <n v="60"/>
    <n v="464"/>
    <n v="269"/>
    <n v="16"/>
    <n v="4"/>
    <n v="813"/>
    <n v="533"/>
    <n v="1346"/>
    <n v="22"/>
    <s v="0"/>
    <n v="22"/>
    <n v="4"/>
    <n v="0"/>
    <n v="4"/>
    <n v="498"/>
    <n v="249"/>
    <n v="747"/>
    <n v="289"/>
    <n v="284"/>
    <n v="573"/>
    <x v="2"/>
    <x v="11"/>
  </r>
  <r>
    <x v="13"/>
    <n v="27"/>
    <n v="197"/>
    <n v="159"/>
    <n v="190"/>
    <n v="2"/>
    <n v="575"/>
    <n v="18"/>
    <n v="593"/>
    <n v="43"/>
    <s v="0"/>
    <n v="43"/>
    <n v="0"/>
    <n v="0"/>
    <n v="0"/>
    <n v="340"/>
    <n v="18"/>
    <n v="358"/>
    <n v="192"/>
    <n v="0"/>
    <n v="192"/>
    <x v="2"/>
    <x v="11"/>
  </r>
  <r>
    <x v="14"/>
    <n v="212"/>
    <n v="159"/>
    <n v="106"/>
    <n v="36"/>
    <n v="2"/>
    <n v="515"/>
    <n v="210"/>
    <n v="725"/>
    <n v="40"/>
    <s v="0"/>
    <n v="40"/>
    <n v="4"/>
    <n v="0"/>
    <n v="4"/>
    <n v="357"/>
    <n v="193"/>
    <n v="550"/>
    <n v="114"/>
    <n v="17"/>
    <n v="131"/>
    <x v="2"/>
    <x v="11"/>
  </r>
  <r>
    <x v="15"/>
    <n v="3"/>
    <n v="132"/>
    <n v="38"/>
    <n v="0"/>
    <n v="0"/>
    <n v="173"/>
    <n v="37"/>
    <n v="210"/>
    <n v="0"/>
    <s v="0"/>
    <n v="0"/>
    <n v="0"/>
    <n v="0"/>
    <n v="0"/>
    <n v="139"/>
    <n v="13"/>
    <n v="152"/>
    <n v="34"/>
    <n v="24"/>
    <n v="58"/>
    <x v="2"/>
    <x v="11"/>
  </r>
  <r>
    <x v="16"/>
    <n v="22"/>
    <n v="24"/>
    <n v="35"/>
    <n v="41"/>
    <n v="0"/>
    <n v="122"/>
    <n v="5"/>
    <n v="127"/>
    <n v="55"/>
    <s v="0"/>
    <n v="55"/>
    <n v="0"/>
    <n v="0"/>
    <n v="0"/>
    <n v="46"/>
    <n v="3"/>
    <n v="49"/>
    <n v="21"/>
    <n v="2"/>
    <n v="23"/>
    <x v="2"/>
    <x v="11"/>
  </r>
  <r>
    <x v="17"/>
    <n v="43"/>
    <n v="58"/>
    <n v="45"/>
    <n v="62"/>
    <n v="0"/>
    <n v="208"/>
    <n v="33"/>
    <n v="241"/>
    <n v="80"/>
    <s v="0"/>
    <n v="80"/>
    <n v="0"/>
    <n v="0"/>
    <n v="0"/>
    <n v="86"/>
    <n v="18"/>
    <n v="104"/>
    <n v="42"/>
    <n v="15"/>
    <n v="57"/>
    <x v="2"/>
    <x v="11"/>
  </r>
  <r>
    <x v="18"/>
    <n v="5527"/>
    <n v="67804"/>
    <n v="38322"/>
    <n v="18540"/>
    <n v="1054"/>
    <n v="131247"/>
    <n v="99893"/>
    <n v="231140"/>
    <n v="7120"/>
    <s v="0"/>
    <n v="7120"/>
    <n v="1462"/>
    <n v="1276"/>
    <n v="2738"/>
    <n v="51908"/>
    <n v="24710"/>
    <n v="76618"/>
    <n v="70757"/>
    <n v="73907"/>
    <n v="144664"/>
    <x v="2"/>
    <x v="11"/>
  </r>
  <r>
    <x v="0"/>
    <n v="2256"/>
    <n v="11182"/>
    <n v="5504"/>
    <n v="5508"/>
    <n v="545"/>
    <n v="24995"/>
    <n v="10750"/>
    <n v="35745"/>
    <n v="5112"/>
    <s v="0"/>
    <n v="5112"/>
    <n v="654"/>
    <n v="4"/>
    <n v="658"/>
    <n v="9798"/>
    <n v="7637"/>
    <n v="17435"/>
    <n v="9431"/>
    <n v="3109"/>
    <n v="12540"/>
    <x v="3"/>
    <x v="11"/>
  </r>
  <r>
    <x v="1"/>
    <n v="52"/>
    <n v="1005"/>
    <n v="423"/>
    <n v="200"/>
    <n v="18"/>
    <n v="1698"/>
    <n v="1952"/>
    <n v="3650"/>
    <n v="9"/>
    <s v="0"/>
    <n v="9"/>
    <n v="8"/>
    <n v="0"/>
    <n v="8"/>
    <n v="328"/>
    <n v="287"/>
    <n v="615"/>
    <n v="1353"/>
    <n v="1665"/>
    <n v="3018"/>
    <x v="3"/>
    <x v="11"/>
  </r>
  <r>
    <x v="2"/>
    <n v="105"/>
    <n v="1860"/>
    <n v="613"/>
    <n v="1531"/>
    <n v="2"/>
    <n v="4111"/>
    <n v="997"/>
    <n v="5108"/>
    <n v="11"/>
    <s v="0"/>
    <n v="11"/>
    <n v="0"/>
    <n v="0"/>
    <n v="0"/>
    <n v="438"/>
    <n v="70"/>
    <n v="508"/>
    <n v="3662"/>
    <n v="927"/>
    <n v="4589"/>
    <x v="3"/>
    <x v="11"/>
  </r>
  <r>
    <x v="3"/>
    <n v="962"/>
    <n v="9526"/>
    <n v="4933"/>
    <n v="706"/>
    <n v="329"/>
    <n v="16456"/>
    <n v="13108"/>
    <n v="29564"/>
    <n v="184"/>
    <s v="0"/>
    <n v="184"/>
    <n v="638"/>
    <n v="890"/>
    <n v="1528"/>
    <n v="9177"/>
    <n v="4066"/>
    <n v="13243"/>
    <n v="6457"/>
    <n v="8152"/>
    <n v="14609"/>
    <x v="3"/>
    <x v="11"/>
  </r>
  <r>
    <x v="4"/>
    <n v="288"/>
    <n v="4322"/>
    <n v="5068"/>
    <n v="2935"/>
    <n v="12"/>
    <n v="12625"/>
    <n v="3340"/>
    <n v="15965"/>
    <n v="67"/>
    <s v="0"/>
    <n v="67"/>
    <n v="19"/>
    <n v="0"/>
    <n v="19"/>
    <n v="6812"/>
    <n v="33"/>
    <n v="6845"/>
    <n v="5727"/>
    <n v="3307"/>
    <n v="9034"/>
    <x v="3"/>
    <x v="11"/>
  </r>
  <r>
    <x v="5"/>
    <n v="678"/>
    <n v="22367"/>
    <n v="11013"/>
    <n v="2402"/>
    <n v="24"/>
    <n v="36484"/>
    <n v="21187"/>
    <n v="57671"/>
    <n v="60"/>
    <s v="0"/>
    <n v="60"/>
    <n v="20"/>
    <n v="0"/>
    <n v="20"/>
    <n v="11659"/>
    <n v="1518"/>
    <n v="13177"/>
    <n v="24745"/>
    <n v="19669"/>
    <n v="44414"/>
    <x v="3"/>
    <x v="11"/>
  </r>
  <r>
    <x v="25"/>
    <n v="3"/>
    <n v="50"/>
    <n v="39"/>
    <n v="4"/>
    <n v="0"/>
    <n v="96"/>
    <n v="110"/>
    <n v="206"/>
    <n v="1"/>
    <s v="0"/>
    <n v="1"/>
    <n v="0"/>
    <n v="0"/>
    <n v="0"/>
    <n v="7"/>
    <n v="6"/>
    <n v="13"/>
    <n v="88"/>
    <n v="104"/>
    <n v="192"/>
    <x v="3"/>
    <x v="11"/>
  </r>
  <r>
    <x v="6"/>
    <n v="686"/>
    <n v="5646"/>
    <n v="984"/>
    <n v="618"/>
    <n v="10"/>
    <n v="7944"/>
    <n v="1603"/>
    <n v="9547"/>
    <n v="38"/>
    <s v="0"/>
    <n v="38"/>
    <n v="10"/>
    <n v="0"/>
    <n v="10"/>
    <n v="4657"/>
    <n v="429"/>
    <n v="5086"/>
    <n v="3239"/>
    <n v="1174"/>
    <n v="4413"/>
    <x v="3"/>
    <x v="11"/>
  </r>
  <r>
    <x v="7"/>
    <n v="238"/>
    <n v="1516"/>
    <n v="1091"/>
    <n v="395"/>
    <n v="4"/>
    <n v="3244"/>
    <n v="4172"/>
    <n v="7416"/>
    <n v="19"/>
    <s v="0"/>
    <n v="19"/>
    <n v="0"/>
    <n v="0"/>
    <n v="0"/>
    <n v="720"/>
    <n v="1401"/>
    <n v="2121"/>
    <n v="2505"/>
    <n v="2771"/>
    <n v="5276"/>
    <x v="3"/>
    <x v="11"/>
  </r>
  <r>
    <x v="8"/>
    <n v="2"/>
    <n v="416"/>
    <n v="53"/>
    <n v="67"/>
    <n v="0"/>
    <n v="538"/>
    <n v="948"/>
    <n v="1486"/>
    <n v="6"/>
    <s v="0"/>
    <n v="6"/>
    <n v="0"/>
    <n v="0"/>
    <n v="0"/>
    <n v="128"/>
    <n v="151"/>
    <n v="279"/>
    <n v="404"/>
    <n v="797"/>
    <n v="1201"/>
    <x v="3"/>
    <x v="11"/>
  </r>
  <r>
    <x v="9"/>
    <n v="60"/>
    <n v="241"/>
    <n v="715"/>
    <n v="526"/>
    <n v="1"/>
    <n v="1543"/>
    <n v="6392"/>
    <n v="7935"/>
    <n v="0"/>
    <s v="0"/>
    <n v="0"/>
    <n v="1"/>
    <n v="0"/>
    <n v="1"/>
    <n v="231"/>
    <n v="855"/>
    <n v="1086"/>
    <n v="1311"/>
    <n v="5537"/>
    <n v="6848"/>
    <x v="3"/>
    <x v="11"/>
  </r>
  <r>
    <x v="10"/>
    <n v="7"/>
    <n v="1067"/>
    <n v="1149"/>
    <n v="241"/>
    <n v="0"/>
    <n v="2464"/>
    <n v="5104"/>
    <n v="7568"/>
    <n v="5"/>
    <s v="0"/>
    <n v="5"/>
    <n v="0"/>
    <n v="0"/>
    <n v="0"/>
    <n v="1053"/>
    <n v="1918"/>
    <n v="2971"/>
    <n v="1406"/>
    <n v="3186"/>
    <n v="4592"/>
    <x v="3"/>
    <x v="11"/>
  </r>
  <r>
    <x v="11"/>
    <n v="41"/>
    <n v="794"/>
    <n v="244"/>
    <n v="51"/>
    <n v="3"/>
    <n v="1133"/>
    <n v="411"/>
    <n v="1544"/>
    <n v="27"/>
    <s v="0"/>
    <n v="27"/>
    <n v="1"/>
    <n v="0"/>
    <n v="1"/>
    <n v="445"/>
    <n v="87"/>
    <n v="532"/>
    <n v="660"/>
    <n v="324"/>
    <n v="984"/>
    <x v="3"/>
    <x v="11"/>
  </r>
  <r>
    <x v="12"/>
    <n v="47"/>
    <n v="491"/>
    <n v="207"/>
    <n v="14"/>
    <n v="2"/>
    <n v="761"/>
    <n v="415"/>
    <n v="1176"/>
    <n v="9"/>
    <s v="0"/>
    <n v="9"/>
    <n v="0"/>
    <n v="0"/>
    <n v="0"/>
    <n v="455"/>
    <n v="231"/>
    <n v="686"/>
    <n v="297"/>
    <n v="184"/>
    <n v="481"/>
    <x v="3"/>
    <x v="11"/>
  </r>
  <r>
    <x v="13"/>
    <n v="200"/>
    <n v="282"/>
    <n v="69"/>
    <n v="588"/>
    <n v="1"/>
    <n v="1140"/>
    <n v="49"/>
    <n v="1189"/>
    <n v="43"/>
    <s v="0"/>
    <n v="43"/>
    <n v="1"/>
    <n v="0"/>
    <n v="1"/>
    <n v="411"/>
    <n v="36"/>
    <n v="447"/>
    <n v="685"/>
    <n v="13"/>
    <n v="698"/>
    <x v="3"/>
    <x v="11"/>
  </r>
  <r>
    <x v="14"/>
    <n v="82"/>
    <n v="157"/>
    <n v="45"/>
    <n v="12"/>
    <n v="3"/>
    <n v="299"/>
    <n v="21"/>
    <n v="320"/>
    <n v="17"/>
    <s v="0"/>
    <n v="17"/>
    <n v="2"/>
    <n v="0"/>
    <n v="2"/>
    <n v="222"/>
    <n v="18"/>
    <n v="240"/>
    <n v="58"/>
    <n v="3"/>
    <n v="61"/>
    <x v="3"/>
    <x v="11"/>
  </r>
  <r>
    <x v="15"/>
    <n v="23"/>
    <n v="29"/>
    <n v="82"/>
    <n v="0"/>
    <n v="4"/>
    <n v="138"/>
    <n v="18"/>
    <n v="156"/>
    <n v="1"/>
    <s v="0"/>
    <n v="1"/>
    <n v="0"/>
    <n v="0"/>
    <n v="0"/>
    <n v="107"/>
    <n v="3"/>
    <n v="110"/>
    <n v="30"/>
    <n v="15"/>
    <n v="45"/>
    <x v="3"/>
    <x v="11"/>
  </r>
  <r>
    <x v="16"/>
    <n v="67"/>
    <n v="16"/>
    <n v="17"/>
    <n v="39"/>
    <n v="7"/>
    <n v="146"/>
    <n v="129"/>
    <n v="275"/>
    <n v="49"/>
    <s v="0"/>
    <n v="49"/>
    <n v="4"/>
    <n v="0"/>
    <n v="4"/>
    <n v="80"/>
    <n v="122"/>
    <n v="202"/>
    <n v="13"/>
    <n v="7"/>
    <n v="20"/>
    <x v="3"/>
    <x v="11"/>
  </r>
  <r>
    <x v="17"/>
    <n v="59"/>
    <n v="79"/>
    <n v="53"/>
    <n v="54"/>
    <n v="0"/>
    <n v="245"/>
    <n v="19"/>
    <n v="264"/>
    <n v="77"/>
    <s v="0"/>
    <n v="77"/>
    <n v="0"/>
    <n v="0"/>
    <n v="0"/>
    <n v="94"/>
    <n v="16"/>
    <n v="110"/>
    <n v="74"/>
    <n v="3"/>
    <n v="77"/>
    <x v="3"/>
    <x v="11"/>
  </r>
  <r>
    <x v="18"/>
    <n v="5856"/>
    <n v="61046"/>
    <n v="32302"/>
    <n v="15891"/>
    <n v="965"/>
    <n v="116060"/>
    <n v="70725"/>
    <n v="186785"/>
    <n v="5735"/>
    <s v="0"/>
    <n v="5735"/>
    <n v="1358"/>
    <n v="894"/>
    <n v="2252"/>
    <n v="46822"/>
    <n v="18884"/>
    <n v="65706"/>
    <n v="62145"/>
    <n v="50947"/>
    <n v="113092"/>
    <x v="3"/>
    <x v="11"/>
  </r>
  <r>
    <x v="0"/>
    <n v="3136"/>
    <n v="9212"/>
    <n v="6872"/>
    <n v="5860"/>
    <n v="499"/>
    <n v="25579"/>
    <n v="14433"/>
    <n v="40012"/>
    <n v="5184"/>
    <s v="0"/>
    <n v="5184"/>
    <n v="654"/>
    <n v="27"/>
    <n v="681"/>
    <n v="12028"/>
    <n v="10076"/>
    <n v="22104"/>
    <n v="7713"/>
    <n v="4330"/>
    <n v="12043"/>
    <x v="4"/>
    <x v="11"/>
  </r>
  <r>
    <x v="1"/>
    <n v="33"/>
    <n v="721"/>
    <n v="290"/>
    <n v="213"/>
    <n v="6"/>
    <n v="1263"/>
    <n v="1185"/>
    <n v="2448"/>
    <n v="14"/>
    <s v="0"/>
    <n v="14"/>
    <n v="1"/>
    <n v="0"/>
    <n v="1"/>
    <n v="339"/>
    <n v="300"/>
    <n v="639"/>
    <n v="909"/>
    <n v="885"/>
    <n v="1794"/>
    <x v="4"/>
    <x v="11"/>
  </r>
  <r>
    <x v="2"/>
    <n v="99"/>
    <n v="1484"/>
    <n v="308"/>
    <n v="1532"/>
    <n v="8"/>
    <n v="3431"/>
    <n v="605"/>
    <n v="4036"/>
    <n v="9"/>
    <s v="0"/>
    <n v="9"/>
    <n v="1"/>
    <n v="0"/>
    <n v="1"/>
    <n v="501"/>
    <n v="91"/>
    <n v="592"/>
    <n v="2920"/>
    <n v="514"/>
    <n v="3434"/>
    <x v="4"/>
    <x v="11"/>
  </r>
  <r>
    <x v="3"/>
    <n v="563"/>
    <n v="7479"/>
    <n v="4102"/>
    <n v="474"/>
    <n v="125"/>
    <n v="12743"/>
    <n v="11499"/>
    <n v="24242"/>
    <n v="106"/>
    <s v="0"/>
    <n v="106"/>
    <n v="352"/>
    <n v="510"/>
    <n v="862"/>
    <n v="6726"/>
    <n v="3948"/>
    <n v="10674"/>
    <n v="5559"/>
    <n v="7041"/>
    <n v="12600"/>
    <x v="4"/>
    <x v="11"/>
  </r>
  <r>
    <x v="4"/>
    <n v="209"/>
    <n v="3778"/>
    <n v="3415"/>
    <n v="2183"/>
    <n v="0"/>
    <n v="9585"/>
    <n v="2069"/>
    <n v="11654"/>
    <n v="36"/>
    <s v="0"/>
    <n v="36"/>
    <n v="0"/>
    <n v="0"/>
    <n v="0"/>
    <n v="5744"/>
    <n v="153"/>
    <n v="5897"/>
    <n v="3805"/>
    <n v="1916"/>
    <n v="5721"/>
    <x v="4"/>
    <x v="11"/>
  </r>
  <r>
    <x v="5"/>
    <n v="541"/>
    <n v="28840"/>
    <n v="12989"/>
    <n v="3141"/>
    <n v="11"/>
    <n v="45522"/>
    <n v="22908"/>
    <n v="68430"/>
    <n v="36"/>
    <s v="0"/>
    <n v="36"/>
    <n v="9"/>
    <n v="0"/>
    <n v="9"/>
    <n v="17118"/>
    <n v="2554"/>
    <n v="19672"/>
    <n v="28359"/>
    <n v="20354"/>
    <n v="48713"/>
    <x v="4"/>
    <x v="11"/>
  </r>
  <r>
    <x v="25"/>
    <n v="2"/>
    <n v="234"/>
    <n v="60"/>
    <n v="0"/>
    <n v="0"/>
    <n v="296"/>
    <n v="334"/>
    <n v="630"/>
    <n v="0"/>
    <s v="0"/>
    <n v="0"/>
    <n v="0"/>
    <n v="0"/>
    <n v="0"/>
    <n v="201"/>
    <n v="0"/>
    <n v="201"/>
    <n v="95"/>
    <n v="334"/>
    <n v="429"/>
    <x v="4"/>
    <x v="11"/>
  </r>
  <r>
    <x v="6"/>
    <n v="856"/>
    <n v="5818"/>
    <n v="563"/>
    <n v="82"/>
    <n v="27"/>
    <n v="7346"/>
    <n v="1584"/>
    <n v="8930"/>
    <n v="48"/>
    <s v="0"/>
    <n v="48"/>
    <n v="6"/>
    <n v="0"/>
    <n v="6"/>
    <n v="4971"/>
    <n v="383"/>
    <n v="5354"/>
    <n v="2321"/>
    <n v="1201"/>
    <n v="3522"/>
    <x v="4"/>
    <x v="11"/>
  </r>
  <r>
    <x v="7"/>
    <n v="9"/>
    <n v="24"/>
    <n v="7"/>
    <n v="1"/>
    <n v="0"/>
    <n v="41"/>
    <n v="229"/>
    <n v="270"/>
    <n v="0"/>
    <s v="0"/>
    <n v="0"/>
    <n v="0"/>
    <n v="0"/>
    <n v="0"/>
    <n v="13"/>
    <n v="215"/>
    <n v="228"/>
    <n v="28"/>
    <n v="14"/>
    <n v="42"/>
    <x v="4"/>
    <x v="11"/>
  </r>
  <r>
    <x v="8"/>
    <n v="0"/>
    <n v="10"/>
    <n v="10"/>
    <n v="0"/>
    <n v="0"/>
    <n v="20"/>
    <n v="0"/>
    <n v="20"/>
    <n v="0"/>
    <s v="0"/>
    <n v="0"/>
    <n v="0"/>
    <n v="0"/>
    <n v="0"/>
    <n v="10"/>
    <n v="0"/>
    <n v="10"/>
    <n v="10"/>
    <n v="0"/>
    <n v="10"/>
    <x v="4"/>
    <x v="11"/>
  </r>
  <r>
    <x v="9"/>
    <n v="2"/>
    <n v="2"/>
    <n v="1"/>
    <n v="9"/>
    <n v="0"/>
    <n v="14"/>
    <n v="3909"/>
    <n v="3923"/>
    <n v="9"/>
    <s v="0"/>
    <n v="9"/>
    <n v="0"/>
    <n v="0"/>
    <n v="0"/>
    <n v="4"/>
    <n v="884"/>
    <n v="888"/>
    <n v="1"/>
    <n v="3025"/>
    <n v="3026"/>
    <x v="4"/>
    <x v="11"/>
  </r>
  <r>
    <x v="10"/>
    <n v="6"/>
    <n v="9"/>
    <n v="6"/>
    <n v="4"/>
    <n v="0"/>
    <n v="25"/>
    <n v="2"/>
    <n v="27"/>
    <n v="6"/>
    <s v="0"/>
    <n v="6"/>
    <n v="0"/>
    <n v="0"/>
    <n v="0"/>
    <n v="13"/>
    <n v="0"/>
    <n v="13"/>
    <n v="6"/>
    <n v="2"/>
    <n v="8"/>
    <x v="4"/>
    <x v="11"/>
  </r>
  <r>
    <x v="11"/>
    <n v="31"/>
    <n v="848"/>
    <n v="123"/>
    <n v="17"/>
    <n v="3"/>
    <n v="1022"/>
    <n v="431"/>
    <n v="1453"/>
    <n v="20"/>
    <s v="0"/>
    <n v="20"/>
    <n v="3"/>
    <n v="0"/>
    <n v="3"/>
    <n v="374"/>
    <n v="105"/>
    <n v="479"/>
    <n v="625"/>
    <n v="326"/>
    <n v="951"/>
    <x v="4"/>
    <x v="11"/>
  </r>
  <r>
    <x v="12"/>
    <n v="112"/>
    <n v="586"/>
    <n v="291"/>
    <n v="10"/>
    <n v="2"/>
    <n v="1001"/>
    <n v="485"/>
    <n v="1486"/>
    <n v="9"/>
    <s v="0"/>
    <n v="9"/>
    <n v="0"/>
    <n v="2"/>
    <n v="2"/>
    <n v="540"/>
    <n v="240"/>
    <n v="780"/>
    <n v="452"/>
    <n v="243"/>
    <n v="695"/>
    <x v="4"/>
    <x v="11"/>
  </r>
  <r>
    <x v="13"/>
    <n v="133"/>
    <n v="312"/>
    <n v="18"/>
    <n v="116"/>
    <n v="2"/>
    <n v="581"/>
    <n v="18"/>
    <n v="599"/>
    <n v="32"/>
    <s v="0"/>
    <n v="32"/>
    <n v="0"/>
    <n v="0"/>
    <n v="0"/>
    <n v="301"/>
    <n v="10"/>
    <n v="311"/>
    <n v="248"/>
    <n v="8"/>
    <n v="256"/>
    <x v="4"/>
    <x v="11"/>
  </r>
  <r>
    <x v="14"/>
    <n v="142"/>
    <n v="77"/>
    <n v="33"/>
    <n v="25"/>
    <n v="1"/>
    <n v="278"/>
    <n v="51"/>
    <n v="329"/>
    <n v="29"/>
    <s v="0"/>
    <n v="29"/>
    <n v="2"/>
    <n v="0"/>
    <n v="2"/>
    <n v="215"/>
    <n v="37"/>
    <n v="252"/>
    <n v="32"/>
    <n v="14"/>
    <n v="46"/>
    <x v="4"/>
    <x v="11"/>
  </r>
  <r>
    <x v="15"/>
    <n v="27"/>
    <n v="5"/>
    <n v="16"/>
    <n v="2"/>
    <n v="0"/>
    <n v="50"/>
    <n v="2"/>
    <n v="52"/>
    <n v="3"/>
    <s v="0"/>
    <n v="3"/>
    <n v="0"/>
    <n v="0"/>
    <n v="0"/>
    <n v="44"/>
    <n v="0"/>
    <n v="44"/>
    <n v="3"/>
    <n v="2"/>
    <n v="5"/>
    <x v="4"/>
    <x v="11"/>
  </r>
  <r>
    <x v="16"/>
    <n v="19"/>
    <n v="41"/>
    <n v="17"/>
    <n v="94"/>
    <n v="8"/>
    <n v="179"/>
    <n v="10"/>
    <n v="189"/>
    <n v="105"/>
    <s v="0"/>
    <n v="105"/>
    <n v="3"/>
    <n v="0"/>
    <n v="3"/>
    <n v="64"/>
    <n v="4"/>
    <n v="68"/>
    <n v="7"/>
    <n v="6"/>
    <n v="13"/>
    <x v="4"/>
    <x v="11"/>
  </r>
  <r>
    <x v="17"/>
    <n v="59"/>
    <n v="110"/>
    <n v="45"/>
    <n v="54"/>
    <n v="3"/>
    <n v="271"/>
    <n v="4"/>
    <n v="275"/>
    <n v="67"/>
    <s v="0"/>
    <n v="67"/>
    <n v="3"/>
    <n v="0"/>
    <n v="3"/>
    <n v="97"/>
    <n v="4"/>
    <n v="101"/>
    <n v="104"/>
    <n v="0"/>
    <n v="104"/>
    <x v="4"/>
    <x v="11"/>
  </r>
  <r>
    <x v="18"/>
    <n v="5979"/>
    <n v="59590"/>
    <n v="29166"/>
    <n v="13817"/>
    <n v="695"/>
    <n v="109247"/>
    <n v="59758"/>
    <n v="169005"/>
    <n v="5713"/>
    <s v="0"/>
    <n v="5713"/>
    <n v="1034"/>
    <n v="539"/>
    <n v="1573"/>
    <n v="49303"/>
    <n v="19004"/>
    <n v="68307"/>
    <n v="53197"/>
    <n v="40215"/>
    <n v="93412"/>
    <x v="4"/>
    <x v="11"/>
  </r>
  <r>
    <x v="0"/>
    <n v="2175"/>
    <n v="9198"/>
    <n v="6928"/>
    <n v="4713"/>
    <n v="597"/>
    <n v="23611"/>
    <n v="15230"/>
    <n v="38841"/>
    <n v="4665"/>
    <s v="0"/>
    <n v="4665"/>
    <n v="574"/>
    <n v="108"/>
    <n v="682"/>
    <n v="11542"/>
    <n v="10980"/>
    <n v="22522"/>
    <n v="6830"/>
    <n v="4142"/>
    <n v="10972"/>
    <x v="5"/>
    <x v="11"/>
  </r>
  <r>
    <x v="1"/>
    <n v="34"/>
    <n v="620"/>
    <n v="277"/>
    <n v="100"/>
    <n v="0"/>
    <n v="1031"/>
    <n v="1238"/>
    <n v="2269"/>
    <n v="8"/>
    <s v="0"/>
    <n v="8"/>
    <n v="1"/>
    <n v="0"/>
    <n v="1"/>
    <n v="254"/>
    <n v="390"/>
    <n v="644"/>
    <n v="768"/>
    <n v="848"/>
    <n v="1616"/>
    <x v="5"/>
    <x v="11"/>
  </r>
  <r>
    <x v="2"/>
    <n v="78"/>
    <n v="1236"/>
    <n v="395"/>
    <n v="1728"/>
    <n v="0"/>
    <n v="3437"/>
    <n v="790"/>
    <n v="4227"/>
    <n v="6"/>
    <s v="0"/>
    <n v="6"/>
    <n v="0"/>
    <n v="0"/>
    <n v="0"/>
    <n v="379"/>
    <n v="87"/>
    <n v="466"/>
    <n v="3052"/>
    <n v="703"/>
    <n v="3755"/>
    <x v="5"/>
    <x v="11"/>
  </r>
  <r>
    <x v="3"/>
    <n v="611"/>
    <n v="6976"/>
    <n v="3675"/>
    <n v="491"/>
    <n v="73"/>
    <n v="11826"/>
    <n v="10322"/>
    <n v="22148"/>
    <n v="91"/>
    <s v="0"/>
    <n v="91"/>
    <n v="316"/>
    <n v="168"/>
    <n v="484"/>
    <n v="5605"/>
    <n v="3543"/>
    <n v="9148"/>
    <n v="5814"/>
    <n v="6611"/>
    <n v="12425"/>
    <x v="5"/>
    <x v="11"/>
  </r>
  <r>
    <x v="4"/>
    <n v="80"/>
    <n v="1800"/>
    <n v="1735"/>
    <n v="1141"/>
    <n v="4"/>
    <n v="4760"/>
    <n v="847"/>
    <n v="5607"/>
    <n v="22"/>
    <s v="0"/>
    <n v="22"/>
    <n v="4"/>
    <n v="0"/>
    <n v="4"/>
    <n v="2539"/>
    <n v="17"/>
    <n v="2556"/>
    <n v="2195"/>
    <n v="830"/>
    <n v="3025"/>
    <x v="5"/>
    <x v="11"/>
  </r>
  <r>
    <x v="5"/>
    <n v="398"/>
    <n v="28118"/>
    <n v="14518"/>
    <n v="3379"/>
    <n v="3"/>
    <n v="46416"/>
    <n v="27745"/>
    <n v="74161"/>
    <n v="30"/>
    <s v="0"/>
    <n v="30"/>
    <n v="5"/>
    <n v="0"/>
    <n v="5"/>
    <n v="17309"/>
    <n v="2723"/>
    <n v="20032"/>
    <n v="29072"/>
    <n v="25022"/>
    <n v="54094"/>
    <x v="5"/>
    <x v="11"/>
  </r>
  <r>
    <x v="25"/>
    <n v="1"/>
    <n v="37"/>
    <n v="44"/>
    <n v="0"/>
    <n v="0"/>
    <n v="82"/>
    <n v="753"/>
    <n v="835"/>
    <n v="0"/>
    <s v="0"/>
    <n v="0"/>
    <n v="0"/>
    <n v="0"/>
    <n v="0"/>
    <n v="4"/>
    <n v="0"/>
    <n v="4"/>
    <n v="78"/>
    <n v="753"/>
    <n v="831"/>
    <x v="5"/>
    <x v="11"/>
  </r>
  <r>
    <x v="6"/>
    <n v="1377"/>
    <n v="6312"/>
    <n v="631"/>
    <n v="186"/>
    <n v="8"/>
    <n v="8514"/>
    <n v="686"/>
    <n v="9200"/>
    <n v="34"/>
    <s v="0"/>
    <n v="34"/>
    <n v="8"/>
    <n v="0"/>
    <n v="8"/>
    <n v="5861"/>
    <n v="471"/>
    <n v="6332"/>
    <n v="2611"/>
    <n v="215"/>
    <n v="2826"/>
    <x v="5"/>
    <x v="11"/>
  </r>
  <r>
    <x v="7"/>
    <n v="4"/>
    <n v="15"/>
    <n v="5"/>
    <n v="0"/>
    <n v="0"/>
    <n v="24"/>
    <n v="194"/>
    <n v="218"/>
    <n v="0"/>
    <s v="0"/>
    <n v="0"/>
    <n v="0"/>
    <n v="0"/>
    <n v="0"/>
    <n v="10"/>
    <n v="2"/>
    <n v="12"/>
    <n v="14"/>
    <n v="192"/>
    <n v="206"/>
    <x v="5"/>
    <x v="11"/>
  </r>
  <r>
    <x v="8"/>
    <n v="0"/>
    <n v="16"/>
    <n v="21"/>
    <n v="0"/>
    <n v="0"/>
    <n v="37"/>
    <n v="52"/>
    <n v="89"/>
    <n v="5"/>
    <s v="0"/>
    <n v="5"/>
    <n v="0"/>
    <n v="0"/>
    <n v="0"/>
    <n v="12"/>
    <n v="0"/>
    <n v="12"/>
    <n v="20"/>
    <n v="52"/>
    <n v="72"/>
    <x v="5"/>
    <x v="11"/>
  </r>
  <r>
    <x v="9"/>
    <n v="3"/>
    <n v="7"/>
    <n v="5"/>
    <n v="6"/>
    <n v="0"/>
    <n v="21"/>
    <n v="4041"/>
    <n v="4062"/>
    <n v="7"/>
    <s v="0"/>
    <n v="7"/>
    <n v="0"/>
    <n v="0"/>
    <n v="0"/>
    <n v="5"/>
    <n v="927"/>
    <n v="932"/>
    <n v="9"/>
    <n v="3114"/>
    <n v="3123"/>
    <x v="5"/>
    <x v="11"/>
  </r>
  <r>
    <x v="10"/>
    <n v="5"/>
    <n v="17"/>
    <n v="1"/>
    <n v="0"/>
    <n v="0"/>
    <n v="23"/>
    <n v="40"/>
    <n v="63"/>
    <n v="0"/>
    <s v="0"/>
    <n v="0"/>
    <n v="0"/>
    <n v="0"/>
    <n v="0"/>
    <n v="5"/>
    <n v="4"/>
    <n v="9"/>
    <n v="18"/>
    <n v="36"/>
    <n v="54"/>
    <x v="5"/>
    <x v="11"/>
  </r>
  <r>
    <x v="11"/>
    <n v="37"/>
    <n v="672"/>
    <n v="153"/>
    <n v="38"/>
    <n v="3"/>
    <n v="903"/>
    <n v="330"/>
    <n v="1233"/>
    <n v="14"/>
    <s v="0"/>
    <n v="14"/>
    <n v="3"/>
    <n v="0"/>
    <n v="3"/>
    <n v="220"/>
    <n v="72"/>
    <n v="292"/>
    <n v="666"/>
    <n v="258"/>
    <n v="924"/>
    <x v="5"/>
    <x v="11"/>
  </r>
  <r>
    <x v="12"/>
    <n v="41"/>
    <n v="613"/>
    <n v="270"/>
    <n v="1"/>
    <n v="5"/>
    <n v="930"/>
    <n v="488"/>
    <n v="1418"/>
    <n v="1"/>
    <s v="0"/>
    <n v="1"/>
    <n v="0"/>
    <n v="0"/>
    <n v="0"/>
    <n v="437"/>
    <n v="244"/>
    <n v="681"/>
    <n v="492"/>
    <n v="244"/>
    <n v="736"/>
    <x v="5"/>
    <x v="11"/>
  </r>
  <r>
    <x v="13"/>
    <n v="144"/>
    <n v="406"/>
    <n v="73"/>
    <n v="439"/>
    <n v="0"/>
    <n v="1062"/>
    <n v="40"/>
    <n v="1102"/>
    <n v="28"/>
    <s v="0"/>
    <n v="28"/>
    <n v="0"/>
    <n v="0"/>
    <n v="0"/>
    <n v="353"/>
    <n v="13"/>
    <n v="366"/>
    <n v="681"/>
    <n v="27"/>
    <n v="708"/>
    <x v="5"/>
    <x v="11"/>
  </r>
  <r>
    <x v="14"/>
    <n v="88"/>
    <n v="80"/>
    <n v="50"/>
    <n v="41"/>
    <n v="1"/>
    <n v="260"/>
    <n v="50"/>
    <n v="310"/>
    <n v="47"/>
    <s v="0"/>
    <n v="47"/>
    <n v="1"/>
    <n v="0"/>
    <n v="1"/>
    <n v="168"/>
    <n v="28"/>
    <n v="196"/>
    <n v="44"/>
    <n v="22"/>
    <n v="66"/>
    <x v="5"/>
    <x v="11"/>
  </r>
  <r>
    <x v="15"/>
    <n v="16"/>
    <n v="6"/>
    <n v="7"/>
    <n v="12"/>
    <n v="0"/>
    <n v="41"/>
    <n v="18"/>
    <n v="59"/>
    <n v="12"/>
    <s v="0"/>
    <n v="12"/>
    <n v="0"/>
    <n v="0"/>
    <n v="0"/>
    <n v="23"/>
    <n v="0"/>
    <n v="23"/>
    <n v="6"/>
    <n v="18"/>
    <n v="24"/>
    <x v="5"/>
    <x v="11"/>
  </r>
  <r>
    <x v="16"/>
    <n v="407"/>
    <n v="25"/>
    <n v="23"/>
    <n v="72"/>
    <n v="4"/>
    <n v="531"/>
    <n v="33"/>
    <n v="564"/>
    <n v="82"/>
    <s v="0"/>
    <n v="82"/>
    <n v="4"/>
    <n v="0"/>
    <n v="4"/>
    <n v="434"/>
    <n v="15"/>
    <n v="449"/>
    <n v="11"/>
    <n v="18"/>
    <n v="29"/>
    <x v="5"/>
    <x v="11"/>
  </r>
  <r>
    <x v="17"/>
    <n v="29"/>
    <n v="32"/>
    <n v="94"/>
    <n v="56"/>
    <n v="3"/>
    <n v="214"/>
    <n v="28"/>
    <n v="242"/>
    <n v="108"/>
    <s v="0"/>
    <n v="108"/>
    <n v="3"/>
    <n v="0"/>
    <n v="3"/>
    <n v="60"/>
    <n v="15"/>
    <n v="75"/>
    <n v="43"/>
    <n v="13"/>
    <n v="56"/>
    <x v="5"/>
    <x v="11"/>
  </r>
  <r>
    <x v="18"/>
    <n v="5528"/>
    <n v="56186"/>
    <n v="28905"/>
    <n v="12403"/>
    <n v="701"/>
    <n v="103723"/>
    <n v="62925"/>
    <n v="166648"/>
    <n v="5160"/>
    <s v="0"/>
    <n v="5160"/>
    <n v="919"/>
    <n v="276"/>
    <n v="1195"/>
    <n v="45220"/>
    <n v="19531"/>
    <n v="64751"/>
    <n v="52424"/>
    <n v="43118"/>
    <n v="95542"/>
    <x v="5"/>
    <x v="11"/>
  </r>
  <r>
    <x v="0"/>
    <n v="1865"/>
    <n v="11240"/>
    <n v="9992"/>
    <n v="8596"/>
    <n v="525"/>
    <n v="32218"/>
    <n v="26605"/>
    <n v="58823"/>
    <n v="5418"/>
    <s v="0"/>
    <n v="5418"/>
    <n v="950"/>
    <n v="430"/>
    <n v="1380"/>
    <n v="13798"/>
    <n v="16408"/>
    <n v="30206"/>
    <n v="12052"/>
    <n v="9767"/>
    <n v="21819"/>
    <x v="6"/>
    <x v="11"/>
  </r>
  <r>
    <x v="1"/>
    <n v="25"/>
    <n v="829"/>
    <n v="475"/>
    <n v="227"/>
    <n v="0"/>
    <n v="1556"/>
    <n v="2942"/>
    <n v="4498"/>
    <n v="9"/>
    <s v="0"/>
    <n v="9"/>
    <n v="0"/>
    <n v="0"/>
    <n v="0"/>
    <n v="258"/>
    <n v="320"/>
    <n v="578"/>
    <n v="1289"/>
    <n v="2622"/>
    <n v="3911"/>
    <x v="6"/>
    <x v="11"/>
  </r>
  <r>
    <x v="2"/>
    <n v="91"/>
    <n v="2714"/>
    <n v="849"/>
    <n v="2306"/>
    <n v="2"/>
    <n v="5962"/>
    <n v="2072"/>
    <n v="8034"/>
    <n v="6"/>
    <s v="0"/>
    <n v="6"/>
    <n v="0"/>
    <n v="0"/>
    <n v="0"/>
    <n v="841"/>
    <n v="104"/>
    <n v="945"/>
    <n v="5115"/>
    <n v="1968"/>
    <n v="7083"/>
    <x v="6"/>
    <x v="11"/>
  </r>
  <r>
    <x v="3"/>
    <n v="424"/>
    <n v="6687"/>
    <n v="5591"/>
    <n v="356"/>
    <n v="155"/>
    <n v="13213"/>
    <n v="14052"/>
    <n v="27265"/>
    <n v="53"/>
    <s v="0"/>
    <n v="53"/>
    <n v="376"/>
    <n v="644"/>
    <n v="1020"/>
    <n v="4877"/>
    <n v="3052"/>
    <n v="7929"/>
    <n v="7907"/>
    <n v="10356"/>
    <n v="18263"/>
    <x v="6"/>
    <x v="11"/>
  </r>
  <r>
    <x v="4"/>
    <n v="116"/>
    <n v="2021"/>
    <n v="2766"/>
    <n v="2096"/>
    <n v="11"/>
    <n v="7010"/>
    <n v="4010"/>
    <n v="11020"/>
    <n v="40"/>
    <s v="0"/>
    <n v="40"/>
    <n v="2"/>
    <n v="0"/>
    <n v="2"/>
    <n v="2573"/>
    <n v="54"/>
    <n v="2627"/>
    <n v="4395"/>
    <n v="3956"/>
    <n v="8351"/>
    <x v="6"/>
    <x v="11"/>
  </r>
  <r>
    <x v="5"/>
    <n v="297"/>
    <n v="25911"/>
    <n v="15477"/>
    <n v="4606"/>
    <n v="26"/>
    <n v="46317"/>
    <n v="41240"/>
    <n v="87557"/>
    <n v="45"/>
    <s v="0"/>
    <n v="45"/>
    <n v="10"/>
    <n v="4"/>
    <n v="14"/>
    <n v="13467"/>
    <n v="2975"/>
    <n v="16442"/>
    <n v="32795"/>
    <n v="38261"/>
    <n v="71056"/>
    <x v="6"/>
    <x v="11"/>
  </r>
  <r>
    <x v="25"/>
    <n v="1"/>
    <n v="277"/>
    <n v="207"/>
    <n v="1"/>
    <n v="0"/>
    <n v="486"/>
    <n v="1179"/>
    <n v="1665"/>
    <n v="0"/>
    <s v="0"/>
    <n v="0"/>
    <n v="0"/>
    <n v="0"/>
    <n v="0"/>
    <n v="255"/>
    <n v="3"/>
    <n v="258"/>
    <n v="231"/>
    <n v="1176"/>
    <n v="1407"/>
    <x v="6"/>
    <x v="11"/>
  </r>
  <r>
    <x v="6"/>
    <n v="1166"/>
    <n v="6799"/>
    <n v="1727"/>
    <n v="228"/>
    <n v="6"/>
    <n v="9926"/>
    <n v="1182"/>
    <n v="11108"/>
    <n v="22"/>
    <s v="0"/>
    <n v="22"/>
    <n v="1"/>
    <n v="0"/>
    <n v="1"/>
    <n v="6497"/>
    <n v="451"/>
    <n v="6948"/>
    <n v="3406"/>
    <n v="731"/>
    <n v="4137"/>
    <x v="6"/>
    <x v="11"/>
  </r>
  <r>
    <x v="7"/>
    <n v="1"/>
    <n v="6"/>
    <n v="17"/>
    <n v="12"/>
    <n v="0"/>
    <n v="36"/>
    <n v="443"/>
    <n v="479"/>
    <n v="12"/>
    <s v="0"/>
    <n v="12"/>
    <n v="0"/>
    <n v="0"/>
    <n v="0"/>
    <n v="8"/>
    <n v="56"/>
    <n v="64"/>
    <n v="16"/>
    <n v="387"/>
    <n v="403"/>
    <x v="6"/>
    <x v="11"/>
  </r>
  <r>
    <x v="8"/>
    <n v="3"/>
    <n v="1"/>
    <n v="10"/>
    <n v="12"/>
    <n v="5"/>
    <n v="31"/>
    <n v="219"/>
    <n v="250"/>
    <n v="12"/>
    <s v="0"/>
    <n v="12"/>
    <n v="0"/>
    <n v="0"/>
    <n v="0"/>
    <n v="18"/>
    <n v="6"/>
    <n v="24"/>
    <n v="1"/>
    <n v="213"/>
    <n v="214"/>
    <x v="6"/>
    <x v="11"/>
  </r>
  <r>
    <x v="9"/>
    <n v="9"/>
    <n v="4"/>
    <n v="5"/>
    <n v="4"/>
    <n v="7"/>
    <n v="29"/>
    <n v="4319"/>
    <n v="4348"/>
    <n v="4"/>
    <s v="0"/>
    <n v="4"/>
    <n v="2"/>
    <n v="0"/>
    <n v="2"/>
    <n v="16"/>
    <n v="496"/>
    <n v="512"/>
    <n v="7"/>
    <n v="3823"/>
    <n v="3830"/>
    <x v="6"/>
    <x v="11"/>
  </r>
  <r>
    <x v="10"/>
    <n v="1"/>
    <n v="10"/>
    <n v="0"/>
    <n v="1"/>
    <n v="0"/>
    <n v="12"/>
    <n v="36"/>
    <n v="48"/>
    <n v="1"/>
    <s v="0"/>
    <n v="1"/>
    <n v="0"/>
    <n v="0"/>
    <n v="0"/>
    <n v="8"/>
    <n v="0"/>
    <n v="8"/>
    <n v="3"/>
    <n v="36"/>
    <n v="39"/>
    <x v="6"/>
    <x v="11"/>
  </r>
  <r>
    <x v="11"/>
    <n v="7"/>
    <n v="794"/>
    <n v="120"/>
    <n v="13"/>
    <n v="16"/>
    <n v="950"/>
    <n v="365"/>
    <n v="1315"/>
    <n v="12"/>
    <s v="0"/>
    <n v="12"/>
    <n v="5"/>
    <n v="0"/>
    <n v="5"/>
    <n v="209"/>
    <n v="58"/>
    <n v="267"/>
    <n v="724"/>
    <n v="307"/>
    <n v="1031"/>
    <x v="6"/>
    <x v="11"/>
  </r>
  <r>
    <x v="12"/>
    <n v="31"/>
    <n v="704"/>
    <n v="384"/>
    <n v="11"/>
    <n v="1"/>
    <n v="1131"/>
    <n v="826"/>
    <n v="1957"/>
    <n v="6"/>
    <s v="0"/>
    <n v="6"/>
    <n v="3"/>
    <n v="0"/>
    <n v="3"/>
    <n v="444"/>
    <n v="207"/>
    <n v="651"/>
    <n v="678"/>
    <n v="619"/>
    <n v="1297"/>
    <x v="6"/>
    <x v="11"/>
  </r>
  <r>
    <x v="13"/>
    <n v="32"/>
    <n v="373"/>
    <n v="36"/>
    <n v="577"/>
    <n v="0"/>
    <n v="1018"/>
    <n v="212"/>
    <n v="1230"/>
    <n v="20"/>
    <s v="0"/>
    <n v="20"/>
    <n v="0"/>
    <n v="0"/>
    <n v="0"/>
    <n v="324"/>
    <n v="70"/>
    <n v="394"/>
    <n v="674"/>
    <n v="142"/>
    <n v="816"/>
    <x v="6"/>
    <x v="11"/>
  </r>
  <r>
    <x v="14"/>
    <n v="96"/>
    <n v="102"/>
    <n v="61"/>
    <n v="27"/>
    <n v="2"/>
    <n v="288"/>
    <n v="30"/>
    <n v="318"/>
    <n v="27"/>
    <s v="0"/>
    <n v="27"/>
    <n v="6"/>
    <n v="0"/>
    <n v="6"/>
    <n v="218"/>
    <n v="23"/>
    <n v="241"/>
    <n v="37"/>
    <n v="7"/>
    <n v="44"/>
    <x v="6"/>
    <x v="11"/>
  </r>
  <r>
    <x v="15"/>
    <n v="7"/>
    <n v="8"/>
    <n v="7"/>
    <n v="0"/>
    <n v="5"/>
    <n v="27"/>
    <n v="3"/>
    <n v="30"/>
    <n v="0"/>
    <s v="0"/>
    <n v="0"/>
    <n v="0"/>
    <n v="0"/>
    <n v="0"/>
    <n v="16"/>
    <n v="3"/>
    <n v="19"/>
    <n v="11"/>
    <n v="0"/>
    <n v="11"/>
    <x v="6"/>
    <x v="11"/>
  </r>
  <r>
    <x v="16"/>
    <n v="50"/>
    <n v="57"/>
    <n v="23"/>
    <n v="34"/>
    <n v="1"/>
    <n v="165"/>
    <n v="29"/>
    <n v="194"/>
    <n v="39"/>
    <s v="0"/>
    <n v="39"/>
    <n v="3"/>
    <n v="0"/>
    <n v="3"/>
    <n v="103"/>
    <n v="10"/>
    <n v="113"/>
    <n v="20"/>
    <n v="19"/>
    <n v="39"/>
    <x v="6"/>
    <x v="11"/>
  </r>
  <r>
    <x v="17"/>
    <n v="79"/>
    <n v="94"/>
    <n v="37"/>
    <n v="60"/>
    <n v="2"/>
    <n v="272"/>
    <n v="101"/>
    <n v="373"/>
    <n v="52"/>
    <s v="0"/>
    <n v="52"/>
    <n v="0"/>
    <n v="0"/>
    <n v="0"/>
    <n v="169"/>
    <n v="92"/>
    <n v="261"/>
    <n v="51"/>
    <n v="9"/>
    <n v="60"/>
    <x v="6"/>
    <x v="11"/>
  </r>
  <r>
    <x v="18"/>
    <n v="4301"/>
    <n v="58631"/>
    <n v="37784"/>
    <n v="19167"/>
    <n v="764"/>
    <n v="120647"/>
    <n v="99865"/>
    <n v="220512"/>
    <n v="5778"/>
    <s v="0"/>
    <n v="5778"/>
    <n v="1358"/>
    <n v="1078"/>
    <n v="2436"/>
    <n v="44099"/>
    <n v="24388"/>
    <n v="68487"/>
    <n v="69412"/>
    <n v="74399"/>
    <n v="143811"/>
    <x v="6"/>
    <x v="11"/>
  </r>
  <r>
    <x v="0"/>
    <n v="2975"/>
    <n v="14943"/>
    <n v="13158"/>
    <n v="7874"/>
    <n v="306"/>
    <n v="39256"/>
    <n v="33469"/>
    <n v="72725"/>
    <n v="5065"/>
    <s v="0"/>
    <n v="5065"/>
    <n v="427"/>
    <n v="327"/>
    <n v="754"/>
    <n v="20171"/>
    <n v="22662"/>
    <n v="42833"/>
    <n v="13593"/>
    <n v="10480"/>
    <n v="24073"/>
    <x v="7"/>
    <x v="11"/>
  </r>
  <r>
    <x v="1"/>
    <n v="20"/>
    <n v="494"/>
    <n v="881"/>
    <n v="201"/>
    <n v="91"/>
    <n v="1687"/>
    <n v="1951"/>
    <n v="3638"/>
    <n v="24"/>
    <s v="0"/>
    <n v="24"/>
    <n v="86"/>
    <n v="0"/>
    <n v="86"/>
    <n v="161"/>
    <n v="275"/>
    <n v="436"/>
    <n v="1416"/>
    <n v="1676"/>
    <n v="3092"/>
    <x v="7"/>
    <x v="11"/>
  </r>
  <r>
    <x v="2"/>
    <n v="81"/>
    <n v="1689"/>
    <n v="1277"/>
    <n v="2289"/>
    <n v="2"/>
    <n v="5338"/>
    <n v="1409"/>
    <n v="6747"/>
    <n v="3"/>
    <s v="0"/>
    <n v="3"/>
    <n v="2"/>
    <n v="0"/>
    <n v="2"/>
    <n v="550"/>
    <n v="191"/>
    <n v="741"/>
    <n v="4783"/>
    <n v="1218"/>
    <n v="6001"/>
    <x v="7"/>
    <x v="11"/>
  </r>
  <r>
    <x v="3"/>
    <n v="338"/>
    <n v="6315"/>
    <n v="4409"/>
    <n v="589"/>
    <n v="135"/>
    <n v="11786"/>
    <n v="11526"/>
    <n v="23312"/>
    <n v="79"/>
    <s v="0"/>
    <n v="79"/>
    <n v="334"/>
    <n v="217"/>
    <n v="551"/>
    <n v="4617"/>
    <n v="1956"/>
    <n v="6573"/>
    <n v="6756"/>
    <n v="9353"/>
    <n v="16109"/>
    <x v="7"/>
    <x v="11"/>
  </r>
  <r>
    <x v="4"/>
    <n v="114"/>
    <n v="1956"/>
    <n v="2329"/>
    <n v="1846"/>
    <n v="23"/>
    <n v="6268"/>
    <n v="3081"/>
    <n v="9349"/>
    <n v="48"/>
    <s v="0"/>
    <n v="48"/>
    <n v="0"/>
    <n v="13"/>
    <n v="13"/>
    <n v="2495"/>
    <n v="57"/>
    <n v="2552"/>
    <n v="3725"/>
    <n v="3011"/>
    <n v="6736"/>
    <x v="7"/>
    <x v="11"/>
  </r>
  <r>
    <x v="5"/>
    <n v="379"/>
    <n v="28369"/>
    <n v="15881"/>
    <n v="3829"/>
    <n v="0"/>
    <n v="48458"/>
    <n v="35726"/>
    <n v="84184"/>
    <n v="97"/>
    <s v="0"/>
    <n v="97"/>
    <n v="6"/>
    <n v="0"/>
    <n v="6"/>
    <n v="14277"/>
    <n v="2498"/>
    <n v="16775"/>
    <n v="34078"/>
    <n v="33228"/>
    <n v="67306"/>
    <x v="7"/>
    <x v="11"/>
  </r>
  <r>
    <x v="25"/>
    <n v="1"/>
    <n v="32"/>
    <n v="183"/>
    <n v="5"/>
    <n v="0"/>
    <n v="221"/>
    <n v="560"/>
    <n v="781"/>
    <n v="5"/>
    <s v="0"/>
    <n v="5"/>
    <n v="0"/>
    <n v="0"/>
    <n v="0"/>
    <n v="3"/>
    <n v="76"/>
    <n v="79"/>
    <n v="213"/>
    <n v="484"/>
    <n v="697"/>
    <x v="7"/>
    <x v="11"/>
  </r>
  <r>
    <x v="6"/>
    <n v="1724"/>
    <n v="12187"/>
    <n v="2701"/>
    <n v="756"/>
    <n v="22"/>
    <n v="17390"/>
    <n v="3043"/>
    <n v="20433"/>
    <n v="64"/>
    <s v="0"/>
    <n v="64"/>
    <n v="1"/>
    <n v="0"/>
    <n v="1"/>
    <n v="11188"/>
    <n v="796"/>
    <n v="11984"/>
    <n v="6137"/>
    <n v="2247"/>
    <n v="8384"/>
    <x v="7"/>
    <x v="11"/>
  </r>
  <r>
    <x v="7"/>
    <n v="15"/>
    <n v="39"/>
    <n v="5"/>
    <n v="5"/>
    <n v="0"/>
    <n v="64"/>
    <n v="229"/>
    <n v="293"/>
    <n v="8"/>
    <s v="0"/>
    <n v="8"/>
    <n v="0"/>
    <n v="0"/>
    <n v="0"/>
    <n v="34"/>
    <n v="110"/>
    <n v="144"/>
    <n v="22"/>
    <n v="119"/>
    <n v="141"/>
    <x v="7"/>
    <x v="11"/>
  </r>
  <r>
    <x v="8"/>
    <n v="7"/>
    <n v="2"/>
    <n v="10"/>
    <n v="1"/>
    <n v="0"/>
    <n v="20"/>
    <n v="21"/>
    <n v="41"/>
    <n v="4"/>
    <s v="0"/>
    <n v="4"/>
    <n v="0"/>
    <n v="0"/>
    <n v="0"/>
    <n v="9"/>
    <n v="0"/>
    <n v="9"/>
    <n v="7"/>
    <n v="21"/>
    <n v="28"/>
    <x v="7"/>
    <x v="11"/>
  </r>
  <r>
    <x v="9"/>
    <n v="2"/>
    <n v="4"/>
    <n v="9"/>
    <n v="1"/>
    <n v="5"/>
    <n v="21"/>
    <n v="4574"/>
    <n v="4595"/>
    <n v="10"/>
    <s v="0"/>
    <n v="10"/>
    <n v="0"/>
    <n v="0"/>
    <n v="0"/>
    <n v="9"/>
    <n v="700"/>
    <n v="709"/>
    <n v="2"/>
    <n v="3874"/>
    <n v="3876"/>
    <x v="7"/>
    <x v="11"/>
  </r>
  <r>
    <x v="10"/>
    <n v="0"/>
    <n v="0"/>
    <n v="3"/>
    <n v="0"/>
    <n v="0"/>
    <n v="3"/>
    <n v="3"/>
    <n v="6"/>
    <n v="0"/>
    <s v="0"/>
    <n v="0"/>
    <n v="0"/>
    <n v="0"/>
    <n v="0"/>
    <n v="2"/>
    <n v="3"/>
    <n v="5"/>
    <n v="1"/>
    <n v="0"/>
    <n v="1"/>
    <x v="7"/>
    <x v="11"/>
  </r>
  <r>
    <x v="11"/>
    <n v="34"/>
    <n v="541"/>
    <n v="123"/>
    <n v="16"/>
    <n v="0"/>
    <n v="714"/>
    <n v="597"/>
    <n v="1311"/>
    <n v="11"/>
    <s v="0"/>
    <n v="11"/>
    <n v="0"/>
    <n v="0"/>
    <n v="0"/>
    <n v="162"/>
    <n v="41"/>
    <n v="203"/>
    <n v="541"/>
    <n v="556"/>
    <n v="1097"/>
    <x v="7"/>
    <x v="11"/>
  </r>
  <r>
    <x v="12"/>
    <n v="19"/>
    <n v="507"/>
    <n v="245"/>
    <n v="14"/>
    <n v="0"/>
    <n v="785"/>
    <n v="751"/>
    <n v="1536"/>
    <n v="6"/>
    <s v="0"/>
    <n v="6"/>
    <n v="0"/>
    <n v="0"/>
    <n v="0"/>
    <n v="347"/>
    <n v="155"/>
    <n v="502"/>
    <n v="432"/>
    <n v="596"/>
    <n v="1028"/>
    <x v="7"/>
    <x v="11"/>
  </r>
  <r>
    <x v="13"/>
    <n v="44"/>
    <n v="427"/>
    <n v="60"/>
    <n v="303"/>
    <n v="0"/>
    <n v="834"/>
    <n v="203"/>
    <n v="1037"/>
    <n v="9"/>
    <s v="0"/>
    <n v="9"/>
    <n v="0"/>
    <n v="0"/>
    <n v="0"/>
    <n v="368"/>
    <n v="59"/>
    <n v="427"/>
    <n v="457"/>
    <n v="144"/>
    <n v="601"/>
    <x v="7"/>
    <x v="11"/>
  </r>
  <r>
    <x v="14"/>
    <n v="102"/>
    <n v="85"/>
    <n v="52"/>
    <n v="29"/>
    <n v="0"/>
    <n v="268"/>
    <n v="21"/>
    <n v="289"/>
    <n v="62"/>
    <s v="0"/>
    <n v="62"/>
    <n v="4"/>
    <n v="0"/>
    <n v="4"/>
    <n v="144"/>
    <n v="10"/>
    <n v="154"/>
    <n v="58"/>
    <n v="11"/>
    <n v="69"/>
    <x v="7"/>
    <x v="11"/>
  </r>
  <r>
    <x v="15"/>
    <n v="2"/>
    <n v="7"/>
    <n v="11"/>
    <n v="2"/>
    <n v="0"/>
    <n v="22"/>
    <n v="18"/>
    <n v="40"/>
    <n v="1"/>
    <s v="0"/>
    <n v="1"/>
    <n v="0"/>
    <n v="0"/>
    <n v="0"/>
    <n v="4"/>
    <n v="0"/>
    <n v="4"/>
    <n v="17"/>
    <n v="18"/>
    <n v="35"/>
    <x v="7"/>
    <x v="11"/>
  </r>
  <r>
    <x v="16"/>
    <n v="42"/>
    <n v="37"/>
    <n v="67"/>
    <n v="37"/>
    <n v="0"/>
    <n v="183"/>
    <n v="42"/>
    <n v="225"/>
    <n v="67"/>
    <s v="0"/>
    <n v="67"/>
    <n v="0"/>
    <n v="0"/>
    <n v="0"/>
    <n v="63"/>
    <n v="14"/>
    <n v="77"/>
    <n v="53"/>
    <n v="28"/>
    <n v="81"/>
    <x v="7"/>
    <x v="11"/>
  </r>
  <r>
    <x v="17"/>
    <n v="78"/>
    <n v="85"/>
    <n v="85"/>
    <n v="90"/>
    <n v="2"/>
    <n v="340"/>
    <n v="81"/>
    <n v="421"/>
    <n v="137"/>
    <s v="0"/>
    <n v="137"/>
    <n v="1"/>
    <n v="0"/>
    <n v="1"/>
    <n v="137"/>
    <n v="14"/>
    <n v="151"/>
    <n v="65"/>
    <n v="67"/>
    <n v="132"/>
    <x v="7"/>
    <x v="11"/>
  </r>
  <r>
    <x v="18"/>
    <n v="5977"/>
    <n v="67719"/>
    <n v="41489"/>
    <n v="17887"/>
    <n v="586"/>
    <n v="133658"/>
    <n v="97305"/>
    <n v="230963"/>
    <n v="5700"/>
    <s v="0"/>
    <n v="5700"/>
    <n v="861"/>
    <n v="557"/>
    <n v="1418"/>
    <n v="54741"/>
    <n v="29617"/>
    <n v="84358"/>
    <n v="72356"/>
    <n v="67131"/>
    <n v="139487"/>
    <x v="7"/>
    <x v="11"/>
  </r>
  <r>
    <x v="0"/>
    <n v="2751"/>
    <n v="11194"/>
    <n v="9603"/>
    <n v="6791"/>
    <n v="197"/>
    <n v="30536"/>
    <n v="21982"/>
    <n v="52518"/>
    <n v="6268"/>
    <s v="0"/>
    <n v="6268"/>
    <n v="402"/>
    <n v="83"/>
    <n v="485"/>
    <n v="15433"/>
    <n v="15724"/>
    <n v="31157"/>
    <n v="8433"/>
    <n v="6175"/>
    <n v="14608"/>
    <x v="8"/>
    <x v="11"/>
  </r>
  <r>
    <x v="1"/>
    <n v="39"/>
    <n v="975"/>
    <n v="808"/>
    <n v="227"/>
    <n v="0"/>
    <n v="2049"/>
    <n v="2206"/>
    <n v="4255"/>
    <n v="9"/>
    <s v="0"/>
    <n v="9"/>
    <n v="6"/>
    <n v="0"/>
    <n v="6"/>
    <n v="287"/>
    <n v="352"/>
    <n v="639"/>
    <n v="1747"/>
    <n v="1854"/>
    <n v="3601"/>
    <x v="8"/>
    <x v="11"/>
  </r>
  <r>
    <x v="2"/>
    <n v="120"/>
    <n v="1463"/>
    <n v="986"/>
    <n v="2044"/>
    <n v="12"/>
    <n v="4625"/>
    <n v="1550"/>
    <n v="6175"/>
    <n v="12"/>
    <s v="0"/>
    <n v="12"/>
    <n v="4"/>
    <n v="0"/>
    <n v="4"/>
    <n v="530"/>
    <n v="111"/>
    <n v="641"/>
    <n v="4079"/>
    <n v="1439"/>
    <n v="5518"/>
    <x v="8"/>
    <x v="11"/>
  </r>
  <r>
    <x v="3"/>
    <n v="472"/>
    <n v="7940"/>
    <n v="5356"/>
    <n v="679"/>
    <n v="231"/>
    <n v="14678"/>
    <n v="11953"/>
    <n v="26631"/>
    <n v="107"/>
    <s v="0"/>
    <n v="107"/>
    <n v="705"/>
    <n v="749"/>
    <n v="1454"/>
    <n v="6562"/>
    <n v="2851"/>
    <n v="9413"/>
    <n v="7304"/>
    <n v="8353"/>
    <n v="15657"/>
    <x v="8"/>
    <x v="11"/>
  </r>
  <r>
    <x v="4"/>
    <n v="184"/>
    <n v="1980"/>
    <n v="1826"/>
    <n v="1210"/>
    <n v="8"/>
    <n v="5208"/>
    <n v="2011"/>
    <n v="7219"/>
    <n v="70"/>
    <s v="0"/>
    <n v="70"/>
    <n v="0"/>
    <n v="0"/>
    <n v="0"/>
    <n v="2807"/>
    <n v="96"/>
    <n v="2903"/>
    <n v="2331"/>
    <n v="1915"/>
    <n v="4246"/>
    <x v="8"/>
    <x v="11"/>
  </r>
  <r>
    <x v="5"/>
    <n v="548"/>
    <n v="29036"/>
    <n v="18269"/>
    <n v="3730"/>
    <n v="14"/>
    <n v="51597"/>
    <n v="38748"/>
    <n v="90345"/>
    <n v="69"/>
    <s v="0"/>
    <n v="69"/>
    <n v="5"/>
    <n v="0"/>
    <n v="5"/>
    <n v="16114"/>
    <n v="3726"/>
    <n v="19840"/>
    <n v="35409"/>
    <n v="35022"/>
    <n v="70431"/>
    <x v="8"/>
    <x v="11"/>
  </r>
  <r>
    <x v="25"/>
    <n v="0"/>
    <n v="41"/>
    <n v="180"/>
    <n v="6"/>
    <n v="0"/>
    <n v="227"/>
    <n v="676"/>
    <n v="903"/>
    <n v="4"/>
    <s v="0"/>
    <n v="4"/>
    <n v="0"/>
    <n v="0"/>
    <n v="0"/>
    <n v="6"/>
    <n v="0"/>
    <n v="6"/>
    <n v="217"/>
    <n v="676"/>
    <n v="893"/>
    <x v="8"/>
    <x v="11"/>
  </r>
  <r>
    <x v="6"/>
    <n v="1438"/>
    <n v="5737"/>
    <n v="1110"/>
    <n v="222"/>
    <n v="13"/>
    <n v="8520"/>
    <n v="700"/>
    <n v="9220"/>
    <n v="45"/>
    <s v="0"/>
    <n v="45"/>
    <n v="8"/>
    <n v="0"/>
    <n v="8"/>
    <n v="6378"/>
    <n v="343"/>
    <n v="6721"/>
    <n v="2089"/>
    <n v="357"/>
    <n v="2446"/>
    <x v="8"/>
    <x v="11"/>
  </r>
  <r>
    <x v="7"/>
    <n v="6"/>
    <n v="9"/>
    <n v="4"/>
    <n v="5"/>
    <n v="0"/>
    <n v="24"/>
    <n v="90"/>
    <n v="114"/>
    <n v="2"/>
    <s v="0"/>
    <n v="2"/>
    <n v="0"/>
    <n v="0"/>
    <n v="0"/>
    <n v="16"/>
    <n v="80"/>
    <n v="96"/>
    <n v="6"/>
    <n v="10"/>
    <n v="16"/>
    <x v="8"/>
    <x v="11"/>
  </r>
  <r>
    <x v="8"/>
    <n v="3"/>
    <n v="17"/>
    <n v="2"/>
    <n v="7"/>
    <n v="0"/>
    <n v="29"/>
    <n v="6"/>
    <n v="35"/>
    <n v="8"/>
    <s v="0"/>
    <n v="8"/>
    <n v="0"/>
    <n v="0"/>
    <n v="0"/>
    <n v="4"/>
    <n v="6"/>
    <n v="10"/>
    <n v="17"/>
    <n v="0"/>
    <n v="17"/>
    <x v="8"/>
    <x v="11"/>
  </r>
  <r>
    <x v="9"/>
    <n v="7"/>
    <n v="17"/>
    <n v="5"/>
    <n v="0"/>
    <n v="0"/>
    <n v="29"/>
    <n v="4403"/>
    <n v="4432"/>
    <n v="2"/>
    <s v="0"/>
    <n v="2"/>
    <n v="0"/>
    <n v="0"/>
    <n v="0"/>
    <n v="11"/>
    <n v="620"/>
    <n v="631"/>
    <n v="16"/>
    <n v="3783"/>
    <n v="3799"/>
    <x v="8"/>
    <x v="11"/>
  </r>
  <r>
    <x v="10"/>
    <n v="4"/>
    <n v="18"/>
    <n v="2"/>
    <n v="4"/>
    <n v="2"/>
    <n v="30"/>
    <n v="1"/>
    <n v="31"/>
    <n v="5"/>
    <s v="0"/>
    <n v="5"/>
    <n v="0"/>
    <n v="0"/>
    <n v="0"/>
    <n v="10"/>
    <n v="1"/>
    <n v="11"/>
    <n v="15"/>
    <n v="0"/>
    <n v="15"/>
    <x v="8"/>
    <x v="11"/>
  </r>
  <r>
    <x v="11"/>
    <n v="26"/>
    <n v="771"/>
    <n v="141"/>
    <n v="14"/>
    <n v="0"/>
    <n v="952"/>
    <n v="482"/>
    <n v="1434"/>
    <n v="22"/>
    <s v="0"/>
    <n v="22"/>
    <n v="1"/>
    <n v="0"/>
    <n v="1"/>
    <n v="202"/>
    <n v="114"/>
    <n v="316"/>
    <n v="727"/>
    <n v="368"/>
    <n v="1095"/>
    <x v="8"/>
    <x v="11"/>
  </r>
  <r>
    <x v="12"/>
    <n v="22"/>
    <n v="907"/>
    <n v="259"/>
    <n v="5"/>
    <n v="5"/>
    <n v="1198"/>
    <n v="496"/>
    <n v="1694"/>
    <n v="2"/>
    <s v="0"/>
    <n v="2"/>
    <n v="0"/>
    <n v="0"/>
    <n v="0"/>
    <n v="514"/>
    <n v="149"/>
    <n v="663"/>
    <n v="682"/>
    <n v="347"/>
    <n v="1029"/>
    <x v="8"/>
    <x v="11"/>
  </r>
  <r>
    <x v="13"/>
    <n v="53"/>
    <n v="469"/>
    <n v="30"/>
    <n v="277"/>
    <n v="0"/>
    <n v="829"/>
    <n v="16"/>
    <n v="845"/>
    <n v="36"/>
    <s v="0"/>
    <n v="36"/>
    <n v="0"/>
    <n v="0"/>
    <n v="0"/>
    <n v="378"/>
    <n v="11"/>
    <n v="389"/>
    <n v="415"/>
    <n v="5"/>
    <n v="420"/>
    <x v="8"/>
    <x v="11"/>
  </r>
  <r>
    <x v="14"/>
    <n v="61"/>
    <n v="121"/>
    <n v="38"/>
    <n v="19"/>
    <n v="0"/>
    <n v="239"/>
    <n v="27"/>
    <n v="266"/>
    <n v="31"/>
    <s v="0"/>
    <n v="31"/>
    <n v="0"/>
    <n v="0"/>
    <n v="0"/>
    <n v="177"/>
    <n v="6"/>
    <n v="183"/>
    <n v="31"/>
    <n v="21"/>
    <n v="52"/>
    <x v="8"/>
    <x v="11"/>
  </r>
  <r>
    <x v="15"/>
    <n v="10"/>
    <n v="11"/>
    <n v="6"/>
    <n v="8"/>
    <n v="0"/>
    <n v="35"/>
    <n v="0"/>
    <n v="35"/>
    <n v="8"/>
    <s v="0"/>
    <n v="8"/>
    <n v="0"/>
    <n v="0"/>
    <n v="0"/>
    <n v="12"/>
    <n v="0"/>
    <n v="12"/>
    <n v="15"/>
    <n v="0"/>
    <n v="15"/>
    <x v="8"/>
    <x v="11"/>
  </r>
  <r>
    <x v="16"/>
    <n v="54"/>
    <n v="30"/>
    <n v="44"/>
    <n v="56"/>
    <n v="2"/>
    <n v="186"/>
    <n v="8"/>
    <n v="194"/>
    <n v="76"/>
    <s v="0"/>
    <n v="76"/>
    <n v="2"/>
    <n v="0"/>
    <n v="2"/>
    <n v="60"/>
    <n v="8"/>
    <n v="68"/>
    <n v="48"/>
    <n v="0"/>
    <n v="48"/>
    <x v="8"/>
    <x v="11"/>
  </r>
  <r>
    <x v="17"/>
    <n v="64"/>
    <n v="79"/>
    <n v="27"/>
    <n v="107"/>
    <n v="2"/>
    <n v="279"/>
    <n v="47"/>
    <n v="326"/>
    <n v="111"/>
    <s v="0"/>
    <n v="111"/>
    <n v="0"/>
    <n v="0"/>
    <n v="0"/>
    <n v="137"/>
    <n v="19"/>
    <n v="156"/>
    <n v="31"/>
    <n v="28"/>
    <n v="59"/>
    <x v="8"/>
    <x v="11"/>
  </r>
  <r>
    <x v="18"/>
    <n v="5862"/>
    <n v="60815"/>
    <n v="38696"/>
    <n v="15411"/>
    <n v="486"/>
    <n v="121270"/>
    <n v="85402"/>
    <n v="206672"/>
    <n v="6887"/>
    <s v="0"/>
    <n v="6887"/>
    <n v="1133"/>
    <n v="832"/>
    <n v="1965"/>
    <n v="49638"/>
    <n v="24217"/>
    <n v="73855"/>
    <n v="63612"/>
    <n v="60353"/>
    <n v="123965"/>
    <x v="8"/>
    <x v="11"/>
  </r>
  <r>
    <x v="0"/>
    <n v="3984"/>
    <n v="12736"/>
    <n v="9061"/>
    <n v="5273"/>
    <n v="169"/>
    <n v="31223"/>
    <n v="15295"/>
    <n v="46518"/>
    <n v="7740"/>
    <s v="0"/>
    <n v="7740"/>
    <n v="164"/>
    <n v="24"/>
    <n v="188"/>
    <n v="14416"/>
    <n v="12027"/>
    <n v="26443"/>
    <n v="8903"/>
    <n v="3244"/>
    <n v="12147"/>
    <x v="9"/>
    <x v="11"/>
  </r>
  <r>
    <x v="1"/>
    <n v="52"/>
    <n v="998"/>
    <n v="529"/>
    <n v="216"/>
    <n v="8"/>
    <n v="1803"/>
    <n v="2208"/>
    <n v="4011"/>
    <n v="33"/>
    <s v="0"/>
    <n v="33"/>
    <n v="0"/>
    <n v="0"/>
    <n v="0"/>
    <n v="322"/>
    <n v="275"/>
    <n v="597"/>
    <n v="1448"/>
    <n v="1933"/>
    <n v="3381"/>
    <x v="9"/>
    <x v="11"/>
  </r>
  <r>
    <x v="2"/>
    <n v="108"/>
    <n v="1635"/>
    <n v="875"/>
    <n v="1818"/>
    <n v="0"/>
    <n v="4436"/>
    <n v="1639"/>
    <n v="6075"/>
    <n v="15"/>
    <s v="0"/>
    <n v="15"/>
    <n v="0"/>
    <n v="0"/>
    <n v="0"/>
    <n v="423"/>
    <n v="76"/>
    <n v="499"/>
    <n v="3998"/>
    <n v="1563"/>
    <n v="5561"/>
    <x v="9"/>
    <x v="11"/>
  </r>
  <r>
    <x v="3"/>
    <n v="950"/>
    <n v="7604"/>
    <n v="5040"/>
    <n v="606"/>
    <n v="107"/>
    <n v="14307"/>
    <n v="13001"/>
    <n v="27308"/>
    <n v="147"/>
    <s v="0"/>
    <n v="147"/>
    <n v="441"/>
    <n v="1067"/>
    <n v="1508"/>
    <n v="7082"/>
    <n v="4206"/>
    <n v="11288"/>
    <n v="6637"/>
    <n v="7728"/>
    <n v="14365"/>
    <x v="9"/>
    <x v="11"/>
  </r>
  <r>
    <x v="4"/>
    <n v="268"/>
    <n v="2221"/>
    <n v="2511"/>
    <n v="1231"/>
    <n v="32"/>
    <n v="6263"/>
    <n v="2219"/>
    <n v="8482"/>
    <n v="49"/>
    <s v="0"/>
    <n v="49"/>
    <n v="1"/>
    <n v="0"/>
    <n v="1"/>
    <n v="3225"/>
    <n v="64"/>
    <n v="3289"/>
    <n v="2988"/>
    <n v="2155"/>
    <n v="5143"/>
    <x v="9"/>
    <x v="11"/>
  </r>
  <r>
    <x v="5"/>
    <n v="657"/>
    <n v="28568"/>
    <n v="14752"/>
    <n v="3336"/>
    <n v="6"/>
    <n v="47319"/>
    <n v="30938"/>
    <n v="78257"/>
    <n v="55"/>
    <s v="0"/>
    <n v="55"/>
    <n v="3"/>
    <n v="0"/>
    <n v="3"/>
    <n v="14332"/>
    <n v="2433"/>
    <n v="16765"/>
    <n v="32929"/>
    <n v="28505"/>
    <n v="61434"/>
    <x v="9"/>
    <x v="11"/>
  </r>
  <r>
    <x v="25"/>
    <n v="3"/>
    <n v="68"/>
    <n v="113"/>
    <n v="5"/>
    <n v="0"/>
    <n v="189"/>
    <n v="244"/>
    <n v="433"/>
    <n v="4"/>
    <s v="0"/>
    <n v="4"/>
    <n v="0"/>
    <n v="0"/>
    <n v="0"/>
    <n v="2"/>
    <n v="0"/>
    <n v="2"/>
    <n v="183"/>
    <n v="244"/>
    <n v="427"/>
    <x v="9"/>
    <x v="11"/>
  </r>
  <r>
    <x v="6"/>
    <n v="1267"/>
    <n v="8231"/>
    <n v="1489"/>
    <n v="305"/>
    <n v="3"/>
    <n v="11295"/>
    <n v="2212"/>
    <n v="13507"/>
    <n v="58"/>
    <s v="0"/>
    <n v="58"/>
    <n v="5"/>
    <n v="0"/>
    <n v="5"/>
    <n v="7537"/>
    <n v="362"/>
    <n v="7899"/>
    <n v="3695"/>
    <n v="1850"/>
    <n v="5545"/>
    <x v="9"/>
    <x v="11"/>
  </r>
  <r>
    <x v="7"/>
    <n v="102"/>
    <n v="1518"/>
    <n v="1082"/>
    <n v="305"/>
    <n v="0"/>
    <n v="3007"/>
    <n v="4751"/>
    <n v="7758"/>
    <n v="11"/>
    <s v="0"/>
    <n v="11"/>
    <n v="0"/>
    <n v="0"/>
    <n v="0"/>
    <n v="704"/>
    <n v="2000"/>
    <n v="2704"/>
    <n v="2292"/>
    <n v="2751"/>
    <n v="5043"/>
    <x v="9"/>
    <x v="11"/>
  </r>
  <r>
    <x v="8"/>
    <n v="239"/>
    <n v="63"/>
    <n v="110"/>
    <n v="27"/>
    <n v="0"/>
    <n v="439"/>
    <n v="694"/>
    <n v="1133"/>
    <n v="241"/>
    <s v="0"/>
    <n v="241"/>
    <n v="0"/>
    <n v="0"/>
    <n v="0"/>
    <n v="21"/>
    <n v="36"/>
    <n v="57"/>
    <n v="177"/>
    <n v="658"/>
    <n v="835"/>
    <x v="9"/>
    <x v="11"/>
  </r>
  <r>
    <x v="9"/>
    <n v="6"/>
    <n v="177"/>
    <n v="1214"/>
    <n v="452"/>
    <n v="0"/>
    <n v="1849"/>
    <n v="6469"/>
    <n v="8318"/>
    <n v="18"/>
    <s v="0"/>
    <n v="18"/>
    <n v="0"/>
    <n v="0"/>
    <n v="0"/>
    <n v="285"/>
    <n v="1388"/>
    <n v="1673"/>
    <n v="1546"/>
    <n v="5081"/>
    <n v="6627"/>
    <x v="9"/>
    <x v="11"/>
  </r>
  <r>
    <x v="10"/>
    <n v="11"/>
    <n v="356"/>
    <n v="1260"/>
    <n v="475"/>
    <n v="0"/>
    <n v="2102"/>
    <n v="3731"/>
    <n v="5833"/>
    <n v="1"/>
    <s v="0"/>
    <n v="1"/>
    <n v="0"/>
    <n v="0"/>
    <n v="0"/>
    <n v="681"/>
    <n v="1583"/>
    <n v="2264"/>
    <n v="1420"/>
    <n v="2148"/>
    <n v="3568"/>
    <x v="9"/>
    <x v="11"/>
  </r>
  <r>
    <x v="11"/>
    <n v="39"/>
    <n v="684"/>
    <n v="176"/>
    <n v="19"/>
    <n v="0"/>
    <n v="918"/>
    <n v="854"/>
    <n v="1772"/>
    <n v="20"/>
    <s v="0"/>
    <n v="20"/>
    <n v="4"/>
    <n v="0"/>
    <n v="4"/>
    <n v="256"/>
    <n v="56"/>
    <n v="312"/>
    <n v="638"/>
    <n v="798"/>
    <n v="1436"/>
    <x v="9"/>
    <x v="11"/>
  </r>
  <r>
    <x v="12"/>
    <n v="39"/>
    <n v="507"/>
    <n v="195"/>
    <n v="2"/>
    <n v="2"/>
    <n v="745"/>
    <n v="578"/>
    <n v="1323"/>
    <n v="5"/>
    <s v="0"/>
    <n v="5"/>
    <n v="0"/>
    <n v="0"/>
    <n v="0"/>
    <n v="404"/>
    <n v="203"/>
    <n v="607"/>
    <n v="336"/>
    <n v="375"/>
    <n v="711"/>
    <x v="9"/>
    <x v="11"/>
  </r>
  <r>
    <x v="13"/>
    <n v="63"/>
    <n v="127"/>
    <n v="16"/>
    <n v="75"/>
    <n v="0"/>
    <n v="281"/>
    <n v="32"/>
    <n v="313"/>
    <n v="49"/>
    <s v="0"/>
    <n v="49"/>
    <n v="0"/>
    <n v="0"/>
    <n v="0"/>
    <n v="144"/>
    <n v="8"/>
    <n v="152"/>
    <n v="88"/>
    <n v="24"/>
    <n v="112"/>
    <x v="9"/>
    <x v="11"/>
  </r>
  <r>
    <x v="14"/>
    <n v="123"/>
    <n v="43"/>
    <n v="72"/>
    <n v="33"/>
    <n v="0"/>
    <n v="271"/>
    <n v="43"/>
    <n v="314"/>
    <n v="41"/>
    <s v="0"/>
    <n v="41"/>
    <n v="0"/>
    <n v="0"/>
    <n v="0"/>
    <n v="153"/>
    <n v="22"/>
    <n v="175"/>
    <n v="77"/>
    <n v="21"/>
    <n v="98"/>
    <x v="9"/>
    <x v="11"/>
  </r>
  <r>
    <x v="15"/>
    <n v="4"/>
    <n v="21"/>
    <n v="9"/>
    <n v="1"/>
    <n v="0"/>
    <n v="35"/>
    <n v="12"/>
    <n v="47"/>
    <n v="2"/>
    <s v="0"/>
    <n v="2"/>
    <n v="0"/>
    <n v="0"/>
    <n v="0"/>
    <n v="10"/>
    <n v="12"/>
    <n v="22"/>
    <n v="23"/>
    <n v="0"/>
    <n v="23"/>
    <x v="9"/>
    <x v="11"/>
  </r>
  <r>
    <x v="16"/>
    <n v="501"/>
    <n v="29"/>
    <n v="56"/>
    <n v="60"/>
    <n v="0"/>
    <n v="646"/>
    <n v="23"/>
    <n v="669"/>
    <n v="92"/>
    <s v="0"/>
    <n v="92"/>
    <n v="0"/>
    <n v="0"/>
    <n v="0"/>
    <n v="519"/>
    <n v="4"/>
    <n v="523"/>
    <n v="35"/>
    <n v="19"/>
    <n v="54"/>
    <x v="9"/>
    <x v="11"/>
  </r>
  <r>
    <x v="17"/>
    <n v="55"/>
    <n v="53"/>
    <n v="61"/>
    <n v="70"/>
    <n v="2"/>
    <n v="241"/>
    <n v="6"/>
    <n v="247"/>
    <n v="115"/>
    <s v="0"/>
    <n v="115"/>
    <n v="0"/>
    <n v="0"/>
    <n v="0"/>
    <n v="74"/>
    <n v="2"/>
    <n v="76"/>
    <n v="52"/>
    <n v="4"/>
    <n v="56"/>
    <x v="9"/>
    <x v="11"/>
  </r>
  <r>
    <x v="18"/>
    <n v="8471"/>
    <n v="65639"/>
    <n v="38621"/>
    <n v="14309"/>
    <n v="329"/>
    <n v="127369"/>
    <n v="84949"/>
    <n v="212318"/>
    <n v="8696"/>
    <s v="0"/>
    <n v="8696"/>
    <n v="618"/>
    <n v="1091"/>
    <n v="1709"/>
    <n v="50590"/>
    <n v="24757"/>
    <n v="75347"/>
    <n v="67465"/>
    <n v="59101"/>
    <n v="126566"/>
    <x v="9"/>
    <x v="11"/>
  </r>
  <r>
    <x v="0"/>
    <n v="3042"/>
    <n v="8301"/>
    <n v="6410"/>
    <n v="3927"/>
    <n v="209"/>
    <n v="21889"/>
    <n v="7946"/>
    <n v="29835"/>
    <n v="6210"/>
    <s v="0"/>
    <n v="6210"/>
    <n v="251"/>
    <n v="0"/>
    <n v="251"/>
    <n v="9258"/>
    <n v="5740"/>
    <n v="14998"/>
    <n v="6170"/>
    <n v="2206"/>
    <n v="8376"/>
    <x v="10"/>
    <x v="11"/>
  </r>
  <r>
    <x v="1"/>
    <n v="30"/>
    <n v="975"/>
    <n v="696"/>
    <n v="353"/>
    <n v="5"/>
    <n v="2059"/>
    <n v="2579"/>
    <n v="4638"/>
    <n v="23"/>
    <s v="0"/>
    <n v="23"/>
    <n v="0"/>
    <n v="0"/>
    <n v="0"/>
    <n v="394"/>
    <n v="296"/>
    <n v="690"/>
    <n v="1642"/>
    <n v="2283"/>
    <n v="3925"/>
    <x v="10"/>
    <x v="11"/>
  </r>
  <r>
    <x v="2"/>
    <n v="75"/>
    <n v="1210"/>
    <n v="959"/>
    <n v="915"/>
    <n v="4"/>
    <n v="3163"/>
    <n v="1340"/>
    <n v="4503"/>
    <n v="30"/>
    <s v="0"/>
    <n v="30"/>
    <n v="0"/>
    <n v="0"/>
    <n v="0"/>
    <n v="504"/>
    <n v="83"/>
    <n v="587"/>
    <n v="2629"/>
    <n v="1257"/>
    <n v="3886"/>
    <x v="10"/>
    <x v="11"/>
  </r>
  <r>
    <x v="3"/>
    <n v="1075"/>
    <n v="10798"/>
    <n v="6450"/>
    <n v="595"/>
    <n v="408"/>
    <n v="19326"/>
    <n v="15338"/>
    <n v="34664"/>
    <n v="156"/>
    <s v="0"/>
    <n v="156"/>
    <n v="851"/>
    <n v="1171"/>
    <n v="2022"/>
    <n v="9257"/>
    <n v="4426"/>
    <n v="13683"/>
    <n v="9062"/>
    <n v="9741"/>
    <n v="18803"/>
    <x v="10"/>
    <x v="11"/>
  </r>
  <r>
    <x v="4"/>
    <n v="267"/>
    <n v="1347"/>
    <n v="853"/>
    <n v="489"/>
    <n v="7"/>
    <n v="2963"/>
    <n v="1211"/>
    <n v="4174"/>
    <n v="61"/>
    <s v="0"/>
    <n v="61"/>
    <n v="2"/>
    <n v="0"/>
    <n v="2"/>
    <n v="1772"/>
    <n v="95"/>
    <n v="1867"/>
    <n v="1128"/>
    <n v="1116"/>
    <n v="2244"/>
    <x v="10"/>
    <x v="11"/>
  </r>
  <r>
    <x v="5"/>
    <n v="596"/>
    <n v="25259"/>
    <n v="14695"/>
    <n v="3230"/>
    <n v="15"/>
    <n v="43795"/>
    <n v="23130"/>
    <n v="66925"/>
    <n v="58"/>
    <s v="0"/>
    <n v="58"/>
    <n v="8"/>
    <n v="0"/>
    <n v="8"/>
    <n v="14305"/>
    <n v="1212"/>
    <n v="15517"/>
    <n v="29424"/>
    <n v="21918"/>
    <n v="51342"/>
    <x v="10"/>
    <x v="11"/>
  </r>
  <r>
    <x v="25"/>
    <n v="7"/>
    <n v="217"/>
    <n v="40"/>
    <n v="9"/>
    <n v="0"/>
    <n v="273"/>
    <n v="56"/>
    <n v="329"/>
    <n v="7"/>
    <s v="0"/>
    <n v="7"/>
    <n v="0"/>
    <n v="0"/>
    <n v="0"/>
    <n v="8"/>
    <n v="0"/>
    <n v="8"/>
    <n v="258"/>
    <n v="56"/>
    <n v="314"/>
    <x v="10"/>
    <x v="11"/>
  </r>
  <r>
    <x v="6"/>
    <n v="236"/>
    <n v="3775"/>
    <n v="863"/>
    <n v="374"/>
    <n v="1"/>
    <n v="5249"/>
    <n v="925"/>
    <n v="6174"/>
    <n v="40"/>
    <s v="0"/>
    <n v="40"/>
    <n v="0"/>
    <n v="0"/>
    <n v="0"/>
    <n v="2916"/>
    <n v="95"/>
    <n v="3011"/>
    <n v="2293"/>
    <n v="830"/>
    <n v="3123"/>
    <x v="10"/>
    <x v="11"/>
  </r>
  <r>
    <x v="7"/>
    <n v="70"/>
    <n v="2751"/>
    <n v="1709"/>
    <n v="1233"/>
    <n v="2"/>
    <n v="5765"/>
    <n v="9298"/>
    <n v="15063"/>
    <n v="19"/>
    <s v="0"/>
    <n v="19"/>
    <n v="0"/>
    <n v="0"/>
    <n v="0"/>
    <n v="1483"/>
    <n v="3653"/>
    <n v="5136"/>
    <n v="4263"/>
    <n v="5645"/>
    <n v="9908"/>
    <x v="10"/>
    <x v="11"/>
  </r>
  <r>
    <x v="8"/>
    <n v="253"/>
    <n v="619"/>
    <n v="242"/>
    <n v="32"/>
    <n v="2"/>
    <n v="1148"/>
    <n v="1185"/>
    <n v="2333"/>
    <n v="251"/>
    <s v="0"/>
    <n v="251"/>
    <n v="0"/>
    <n v="0"/>
    <n v="0"/>
    <n v="185"/>
    <n v="108"/>
    <n v="293"/>
    <n v="712"/>
    <n v="1077"/>
    <n v="1789"/>
    <x v="10"/>
    <x v="11"/>
  </r>
  <r>
    <x v="9"/>
    <n v="34"/>
    <n v="360"/>
    <n v="1847"/>
    <n v="1028"/>
    <n v="0"/>
    <n v="3269"/>
    <n v="9759"/>
    <n v="13028"/>
    <n v="2"/>
    <s v="0"/>
    <n v="2"/>
    <n v="0"/>
    <n v="0"/>
    <n v="0"/>
    <n v="672"/>
    <n v="1828"/>
    <n v="2500"/>
    <n v="2595"/>
    <n v="7931"/>
    <n v="10526"/>
    <x v="10"/>
    <x v="11"/>
  </r>
  <r>
    <x v="10"/>
    <n v="57"/>
    <n v="1753"/>
    <n v="3705"/>
    <n v="1925"/>
    <n v="0"/>
    <n v="7440"/>
    <n v="12079"/>
    <n v="19519"/>
    <n v="11"/>
    <s v="0"/>
    <n v="11"/>
    <n v="0"/>
    <n v="0"/>
    <n v="0"/>
    <n v="2564"/>
    <n v="3519"/>
    <n v="6083"/>
    <n v="4865"/>
    <n v="8560"/>
    <n v="13425"/>
    <x v="10"/>
    <x v="11"/>
  </r>
  <r>
    <x v="11"/>
    <n v="39"/>
    <n v="577"/>
    <n v="252"/>
    <n v="11"/>
    <n v="3"/>
    <n v="882"/>
    <n v="867"/>
    <n v="1749"/>
    <n v="15"/>
    <s v="0"/>
    <n v="15"/>
    <n v="2"/>
    <n v="0"/>
    <n v="2"/>
    <n v="296"/>
    <n v="138"/>
    <n v="434"/>
    <n v="569"/>
    <n v="729"/>
    <n v="1298"/>
    <x v="10"/>
    <x v="11"/>
  </r>
  <r>
    <x v="12"/>
    <n v="24"/>
    <n v="553"/>
    <n v="273"/>
    <n v="6"/>
    <n v="0"/>
    <n v="856"/>
    <n v="766"/>
    <n v="1622"/>
    <n v="2"/>
    <s v="0"/>
    <n v="2"/>
    <n v="0"/>
    <n v="0"/>
    <n v="0"/>
    <n v="431"/>
    <n v="158"/>
    <n v="589"/>
    <n v="423"/>
    <n v="608"/>
    <n v="1031"/>
    <x v="10"/>
    <x v="11"/>
  </r>
  <r>
    <x v="13"/>
    <n v="26"/>
    <n v="378"/>
    <n v="92"/>
    <n v="31"/>
    <n v="2"/>
    <n v="529"/>
    <n v="9"/>
    <n v="538"/>
    <n v="46"/>
    <s v="0"/>
    <n v="46"/>
    <n v="0"/>
    <n v="0"/>
    <n v="0"/>
    <n v="409"/>
    <n v="4"/>
    <n v="413"/>
    <n v="74"/>
    <n v="5"/>
    <n v="79"/>
    <x v="10"/>
    <x v="11"/>
  </r>
  <r>
    <x v="14"/>
    <n v="57"/>
    <n v="66"/>
    <n v="42"/>
    <n v="10"/>
    <n v="2"/>
    <n v="177"/>
    <n v="34"/>
    <n v="211"/>
    <n v="14"/>
    <s v="0"/>
    <n v="14"/>
    <n v="0"/>
    <n v="0"/>
    <n v="0"/>
    <n v="97"/>
    <n v="29"/>
    <n v="126"/>
    <n v="66"/>
    <n v="5"/>
    <n v="71"/>
    <x v="10"/>
    <x v="11"/>
  </r>
  <r>
    <x v="15"/>
    <n v="53"/>
    <n v="6"/>
    <n v="26"/>
    <n v="2"/>
    <n v="0"/>
    <n v="87"/>
    <n v="11"/>
    <n v="98"/>
    <n v="2"/>
    <s v="0"/>
    <n v="2"/>
    <n v="0"/>
    <n v="0"/>
    <n v="0"/>
    <n v="55"/>
    <n v="11"/>
    <n v="66"/>
    <n v="30"/>
    <n v="0"/>
    <n v="30"/>
    <x v="10"/>
    <x v="11"/>
  </r>
  <r>
    <x v="16"/>
    <n v="25"/>
    <n v="35"/>
    <n v="19"/>
    <n v="39"/>
    <n v="0"/>
    <n v="118"/>
    <n v="7"/>
    <n v="125"/>
    <n v="47"/>
    <s v="0"/>
    <n v="47"/>
    <n v="0"/>
    <n v="0"/>
    <n v="0"/>
    <n v="50"/>
    <n v="0"/>
    <n v="50"/>
    <n v="21"/>
    <n v="7"/>
    <n v="28"/>
    <x v="10"/>
    <x v="11"/>
  </r>
  <r>
    <x v="17"/>
    <n v="94"/>
    <n v="65"/>
    <n v="32"/>
    <n v="58"/>
    <n v="0"/>
    <n v="249"/>
    <n v="2"/>
    <n v="251"/>
    <n v="81"/>
    <s v="0"/>
    <n v="81"/>
    <n v="0"/>
    <n v="0"/>
    <n v="0"/>
    <n v="128"/>
    <n v="2"/>
    <n v="130"/>
    <n v="40"/>
    <n v="0"/>
    <n v="40"/>
    <x v="10"/>
    <x v="11"/>
  </r>
  <r>
    <x v="18"/>
    <n v="6060"/>
    <n v="59045"/>
    <n v="39205"/>
    <n v="14267"/>
    <n v="660"/>
    <n v="119237"/>
    <n v="86542"/>
    <n v="205779"/>
    <n v="7075"/>
    <s v="0"/>
    <n v="7075"/>
    <n v="1114"/>
    <n v="1171"/>
    <n v="2285"/>
    <n v="44784"/>
    <n v="21397"/>
    <n v="66181"/>
    <n v="66264"/>
    <n v="63974"/>
    <n v="130238"/>
    <x v="10"/>
    <x v="11"/>
  </r>
  <r>
    <x v="0"/>
    <n v="3901"/>
    <n v="9051"/>
    <n v="6379"/>
    <n v="4013"/>
    <n v="208"/>
    <n v="23552"/>
    <n v="9241"/>
    <n v="32793"/>
    <n v="5882"/>
    <s v="0"/>
    <n v="5882"/>
    <n v="576"/>
    <n v="0"/>
    <n v="576"/>
    <n v="8646"/>
    <n v="7062"/>
    <n v="15708"/>
    <n v="8448"/>
    <n v="2179"/>
    <n v="10627"/>
    <x v="11"/>
    <x v="11"/>
  </r>
  <r>
    <x v="1"/>
    <n v="34"/>
    <n v="784"/>
    <n v="725"/>
    <n v="343"/>
    <n v="2"/>
    <n v="1888"/>
    <n v="2755"/>
    <n v="4643"/>
    <n v="18"/>
    <s v="0"/>
    <n v="18"/>
    <n v="0"/>
    <n v="0"/>
    <n v="0"/>
    <n v="310"/>
    <n v="300"/>
    <n v="610"/>
    <n v="1560"/>
    <n v="2455"/>
    <n v="4015"/>
    <x v="11"/>
    <x v="11"/>
  </r>
  <r>
    <x v="2"/>
    <n v="71"/>
    <n v="1576"/>
    <n v="1128"/>
    <n v="927"/>
    <n v="36"/>
    <n v="3738"/>
    <n v="2249"/>
    <n v="5987"/>
    <n v="20"/>
    <s v="0"/>
    <n v="20"/>
    <n v="0"/>
    <n v="0"/>
    <n v="0"/>
    <n v="405"/>
    <n v="141"/>
    <n v="546"/>
    <n v="3313"/>
    <n v="2108"/>
    <n v="5421"/>
    <x v="11"/>
    <x v="11"/>
  </r>
  <r>
    <x v="3"/>
    <n v="1028"/>
    <n v="9500"/>
    <n v="6900"/>
    <n v="864"/>
    <n v="357"/>
    <n v="18649"/>
    <n v="19585"/>
    <n v="38234"/>
    <n v="223"/>
    <s v="0"/>
    <n v="223"/>
    <n v="729"/>
    <n v="1067"/>
    <n v="1796"/>
    <n v="9487"/>
    <n v="4370"/>
    <n v="13857"/>
    <n v="8210"/>
    <n v="14148"/>
    <n v="22358"/>
    <x v="11"/>
    <x v="11"/>
  </r>
  <r>
    <x v="4"/>
    <n v="65"/>
    <n v="1317"/>
    <n v="1700"/>
    <n v="839"/>
    <n v="31"/>
    <n v="3952"/>
    <n v="3396"/>
    <n v="7348"/>
    <n v="74"/>
    <s v="0"/>
    <n v="74"/>
    <n v="0"/>
    <n v="0"/>
    <n v="0"/>
    <n v="1659"/>
    <n v="8"/>
    <n v="1667"/>
    <n v="2219"/>
    <n v="3388"/>
    <n v="5607"/>
    <x v="11"/>
    <x v="11"/>
  </r>
  <r>
    <x v="5"/>
    <n v="353"/>
    <n v="25381"/>
    <n v="14577"/>
    <n v="2949"/>
    <n v="24"/>
    <n v="43284"/>
    <n v="25138"/>
    <n v="68422"/>
    <n v="100"/>
    <s v="0"/>
    <n v="100"/>
    <n v="2"/>
    <n v="0"/>
    <n v="2"/>
    <n v="10804"/>
    <n v="1212"/>
    <n v="12016"/>
    <n v="32378"/>
    <n v="23926"/>
    <n v="56304"/>
    <x v="11"/>
    <x v="11"/>
  </r>
  <r>
    <x v="25"/>
    <n v="8"/>
    <n v="261"/>
    <n v="36"/>
    <n v="4"/>
    <n v="0"/>
    <n v="309"/>
    <n v="68"/>
    <n v="377"/>
    <n v="14"/>
    <s v="0"/>
    <n v="14"/>
    <n v="0"/>
    <n v="0"/>
    <n v="0"/>
    <n v="8"/>
    <n v="12"/>
    <n v="20"/>
    <n v="287"/>
    <n v="56"/>
    <n v="343"/>
    <x v="11"/>
    <x v="11"/>
  </r>
  <r>
    <x v="6"/>
    <n v="299"/>
    <n v="3875"/>
    <n v="1019"/>
    <n v="133"/>
    <n v="4"/>
    <n v="5330"/>
    <n v="1943"/>
    <n v="7273"/>
    <n v="68"/>
    <s v="0"/>
    <n v="68"/>
    <n v="2"/>
    <n v="0"/>
    <n v="2"/>
    <n v="3325"/>
    <n v="384"/>
    <n v="3709"/>
    <n v="1935"/>
    <n v="1559"/>
    <n v="3494"/>
    <x v="11"/>
    <x v="11"/>
  </r>
  <r>
    <x v="7"/>
    <n v="351"/>
    <n v="2132"/>
    <n v="2211"/>
    <n v="1154"/>
    <n v="0"/>
    <n v="5848"/>
    <n v="11268"/>
    <n v="17116"/>
    <n v="324"/>
    <s v="0"/>
    <n v="324"/>
    <n v="0"/>
    <n v="0"/>
    <n v="0"/>
    <n v="1582"/>
    <n v="4643"/>
    <n v="6225"/>
    <n v="3942"/>
    <n v="6625"/>
    <n v="10567"/>
    <x v="11"/>
    <x v="11"/>
  </r>
  <r>
    <x v="8"/>
    <n v="70"/>
    <n v="439"/>
    <n v="283"/>
    <n v="33"/>
    <n v="0"/>
    <n v="825"/>
    <n v="1728"/>
    <n v="2553"/>
    <n v="67"/>
    <s v="0"/>
    <n v="67"/>
    <n v="0"/>
    <n v="0"/>
    <n v="0"/>
    <n v="67"/>
    <n v="158"/>
    <n v="225"/>
    <n v="691"/>
    <n v="1570"/>
    <n v="2261"/>
    <x v="11"/>
    <x v="11"/>
  </r>
  <r>
    <x v="9"/>
    <n v="54"/>
    <n v="361"/>
    <n v="1138"/>
    <n v="1030"/>
    <n v="0"/>
    <n v="2583"/>
    <n v="11820"/>
    <n v="14403"/>
    <n v="41"/>
    <s v="0"/>
    <n v="41"/>
    <n v="0"/>
    <n v="0"/>
    <n v="0"/>
    <n v="566"/>
    <n v="1408"/>
    <n v="1974"/>
    <n v="1976"/>
    <n v="10412"/>
    <n v="12388"/>
    <x v="11"/>
    <x v="11"/>
  </r>
  <r>
    <x v="10"/>
    <n v="70"/>
    <n v="1986"/>
    <n v="5002"/>
    <n v="2519"/>
    <n v="2"/>
    <n v="9579"/>
    <n v="13341"/>
    <n v="22920"/>
    <n v="7"/>
    <s v="0"/>
    <n v="7"/>
    <n v="0"/>
    <n v="0"/>
    <n v="0"/>
    <n v="2601"/>
    <n v="3720"/>
    <n v="6321"/>
    <n v="6971"/>
    <n v="9621"/>
    <n v="16592"/>
    <x v="11"/>
    <x v="11"/>
  </r>
  <r>
    <x v="11"/>
    <n v="34"/>
    <n v="504"/>
    <n v="226"/>
    <n v="16"/>
    <n v="12"/>
    <n v="792"/>
    <n v="812"/>
    <n v="1604"/>
    <n v="21"/>
    <s v="0"/>
    <n v="21"/>
    <n v="0"/>
    <n v="0"/>
    <n v="0"/>
    <n v="296"/>
    <n v="96"/>
    <n v="392"/>
    <n v="475"/>
    <n v="716"/>
    <n v="1191"/>
    <x v="11"/>
    <x v="11"/>
  </r>
  <r>
    <x v="12"/>
    <n v="54"/>
    <n v="419"/>
    <n v="276"/>
    <n v="10"/>
    <n v="26"/>
    <n v="785"/>
    <n v="715"/>
    <n v="1500"/>
    <n v="7"/>
    <s v="0"/>
    <n v="7"/>
    <n v="4"/>
    <n v="0"/>
    <n v="4"/>
    <n v="543"/>
    <n v="289"/>
    <n v="832"/>
    <n v="231"/>
    <n v="426"/>
    <n v="657"/>
    <x v="11"/>
    <x v="11"/>
  </r>
  <r>
    <x v="13"/>
    <n v="35"/>
    <n v="317"/>
    <n v="169"/>
    <n v="35"/>
    <n v="2"/>
    <n v="558"/>
    <n v="71"/>
    <n v="629"/>
    <n v="54"/>
    <s v="0"/>
    <n v="54"/>
    <n v="0"/>
    <n v="0"/>
    <n v="0"/>
    <n v="415"/>
    <n v="23"/>
    <n v="438"/>
    <n v="89"/>
    <n v="48"/>
    <n v="137"/>
    <x v="11"/>
    <x v="11"/>
  </r>
  <r>
    <x v="14"/>
    <n v="330"/>
    <n v="86"/>
    <n v="20"/>
    <n v="15"/>
    <n v="0"/>
    <n v="451"/>
    <n v="42"/>
    <n v="493"/>
    <n v="23"/>
    <s v="0"/>
    <n v="23"/>
    <n v="0"/>
    <n v="0"/>
    <n v="0"/>
    <n v="389"/>
    <n v="25"/>
    <n v="414"/>
    <n v="39"/>
    <n v="17"/>
    <n v="56"/>
    <x v="11"/>
    <x v="11"/>
  </r>
  <r>
    <x v="15"/>
    <n v="4"/>
    <n v="17"/>
    <n v="24"/>
    <n v="4"/>
    <n v="0"/>
    <n v="49"/>
    <n v="42"/>
    <n v="91"/>
    <n v="8"/>
    <s v="0"/>
    <n v="8"/>
    <n v="0"/>
    <n v="0"/>
    <n v="0"/>
    <n v="4"/>
    <n v="8"/>
    <n v="12"/>
    <n v="37"/>
    <n v="34"/>
    <n v="71"/>
    <x v="11"/>
    <x v="11"/>
  </r>
  <r>
    <x v="16"/>
    <n v="15"/>
    <n v="22"/>
    <n v="16"/>
    <n v="18"/>
    <n v="2"/>
    <n v="73"/>
    <n v="12"/>
    <n v="85"/>
    <n v="34"/>
    <s v="0"/>
    <n v="34"/>
    <n v="1"/>
    <n v="0"/>
    <n v="1"/>
    <n v="27"/>
    <n v="12"/>
    <n v="39"/>
    <n v="11"/>
    <n v="0"/>
    <n v="11"/>
    <x v="11"/>
    <x v="11"/>
  </r>
  <r>
    <x v="17"/>
    <n v="131"/>
    <n v="161"/>
    <n v="84"/>
    <n v="57"/>
    <n v="7"/>
    <n v="440"/>
    <n v="32"/>
    <n v="472"/>
    <n v="99"/>
    <s v="0"/>
    <n v="99"/>
    <n v="0"/>
    <n v="0"/>
    <n v="0"/>
    <n v="211"/>
    <n v="4"/>
    <n v="215"/>
    <n v="130"/>
    <n v="28"/>
    <n v="158"/>
    <x v="11"/>
    <x v="11"/>
  </r>
  <r>
    <x v="18"/>
    <n v="6907"/>
    <n v="58189"/>
    <n v="41913"/>
    <n v="14963"/>
    <n v="713"/>
    <n v="122685"/>
    <n v="104258"/>
    <n v="226943"/>
    <n v="7084"/>
    <s v="0"/>
    <n v="7084"/>
    <n v="1314"/>
    <n v="1067"/>
    <n v="2381"/>
    <n v="41345"/>
    <n v="23875"/>
    <n v="65220"/>
    <n v="72942"/>
    <n v="79316"/>
    <n v="152258"/>
    <x v="11"/>
    <x v="11"/>
  </r>
  <r>
    <x v="0"/>
    <n v="3057"/>
    <n v="9453"/>
    <n v="4887"/>
    <n v="4937"/>
    <n v="176"/>
    <n v="22510"/>
    <n v="7361"/>
    <n v="29871"/>
    <n v="7352"/>
    <s v="0"/>
    <n v="7352"/>
    <n v="294"/>
    <n v="0"/>
    <n v="294"/>
    <n v="6593"/>
    <n v="5363"/>
    <n v="11956"/>
    <n v="8271"/>
    <n v="1998"/>
    <n v="10269"/>
    <x v="0"/>
    <x v="12"/>
  </r>
  <r>
    <x v="1"/>
    <n v="35"/>
    <n v="937"/>
    <n v="592"/>
    <n v="352"/>
    <n v="7"/>
    <n v="1923"/>
    <n v="3353"/>
    <n v="5276"/>
    <n v="13"/>
    <s v="0"/>
    <n v="13"/>
    <n v="0"/>
    <n v="0"/>
    <n v="0"/>
    <n v="294"/>
    <n v="391"/>
    <n v="685"/>
    <n v="1616"/>
    <n v="2962"/>
    <n v="4578"/>
    <x v="0"/>
    <x v="12"/>
  </r>
  <r>
    <x v="2"/>
    <n v="109"/>
    <n v="2487"/>
    <n v="1245"/>
    <n v="713"/>
    <n v="0"/>
    <n v="4554"/>
    <n v="2319"/>
    <n v="6873"/>
    <n v="3"/>
    <s v="0"/>
    <n v="3"/>
    <n v="0"/>
    <n v="0"/>
    <n v="0"/>
    <n v="522"/>
    <n v="205"/>
    <n v="727"/>
    <n v="4029"/>
    <n v="2114"/>
    <n v="6143"/>
    <x v="0"/>
    <x v="12"/>
  </r>
  <r>
    <x v="3"/>
    <n v="791"/>
    <n v="10437"/>
    <n v="6885"/>
    <n v="944"/>
    <n v="217"/>
    <n v="19274"/>
    <n v="17086"/>
    <n v="36360"/>
    <n v="154"/>
    <s v="0"/>
    <n v="154"/>
    <n v="898"/>
    <n v="1187"/>
    <n v="2085"/>
    <n v="8375"/>
    <n v="4816"/>
    <n v="13191"/>
    <n v="9847"/>
    <n v="11083"/>
    <n v="20930"/>
    <x v="0"/>
    <x v="12"/>
  </r>
  <r>
    <x v="4"/>
    <n v="108"/>
    <n v="2373"/>
    <n v="2161"/>
    <n v="663"/>
    <n v="12"/>
    <n v="5317"/>
    <n v="3519"/>
    <n v="8836"/>
    <n v="64"/>
    <s v="0"/>
    <n v="64"/>
    <n v="3"/>
    <n v="0"/>
    <n v="3"/>
    <n v="2727"/>
    <n v="16"/>
    <n v="2743"/>
    <n v="2523"/>
    <n v="3503"/>
    <n v="6026"/>
    <x v="0"/>
    <x v="12"/>
  </r>
  <r>
    <x v="5"/>
    <n v="473"/>
    <n v="27006"/>
    <n v="12655"/>
    <n v="3075"/>
    <n v="27"/>
    <n v="43236"/>
    <n v="23336"/>
    <n v="66572"/>
    <n v="84"/>
    <s v="0"/>
    <n v="84"/>
    <n v="5"/>
    <n v="0"/>
    <n v="5"/>
    <n v="12507"/>
    <n v="659"/>
    <n v="13166"/>
    <n v="30640"/>
    <n v="22677"/>
    <n v="53317"/>
    <x v="0"/>
    <x v="12"/>
  </r>
  <r>
    <x v="25"/>
    <n v="5"/>
    <n v="379"/>
    <n v="46"/>
    <n v="2"/>
    <n v="0"/>
    <n v="432"/>
    <n v="72"/>
    <n v="504"/>
    <n v="1"/>
    <s v="0"/>
    <n v="1"/>
    <n v="0"/>
    <n v="0"/>
    <n v="0"/>
    <n v="5"/>
    <n v="0"/>
    <n v="5"/>
    <n v="426"/>
    <n v="72"/>
    <n v="498"/>
    <x v="0"/>
    <x v="12"/>
  </r>
  <r>
    <x v="6"/>
    <n v="326"/>
    <n v="7209"/>
    <n v="2638"/>
    <n v="1675"/>
    <n v="20"/>
    <n v="11868"/>
    <n v="2649"/>
    <n v="14517"/>
    <n v="85"/>
    <s v="0"/>
    <n v="85"/>
    <n v="0"/>
    <n v="0"/>
    <n v="0"/>
    <n v="4209"/>
    <n v="401"/>
    <n v="4610"/>
    <n v="7574"/>
    <n v="2248"/>
    <n v="9822"/>
    <x v="0"/>
    <x v="12"/>
  </r>
  <r>
    <x v="7"/>
    <n v="464"/>
    <n v="3080"/>
    <n v="1555"/>
    <n v="1672"/>
    <n v="0"/>
    <n v="6771"/>
    <n v="13925"/>
    <n v="20696"/>
    <n v="381"/>
    <s v="0"/>
    <n v="381"/>
    <n v="0"/>
    <n v="0"/>
    <n v="0"/>
    <n v="1115"/>
    <n v="4199"/>
    <n v="5314"/>
    <n v="5275"/>
    <n v="9726"/>
    <n v="15001"/>
    <x v="0"/>
    <x v="12"/>
  </r>
  <r>
    <x v="8"/>
    <n v="19"/>
    <n v="842"/>
    <n v="509"/>
    <n v="31"/>
    <n v="0"/>
    <n v="1401"/>
    <n v="1939"/>
    <n v="3340"/>
    <n v="4"/>
    <s v="0"/>
    <n v="4"/>
    <n v="0"/>
    <n v="0"/>
    <n v="0"/>
    <n v="376"/>
    <n v="82"/>
    <n v="458"/>
    <n v="1021"/>
    <n v="1857"/>
    <n v="2878"/>
    <x v="0"/>
    <x v="12"/>
  </r>
  <r>
    <x v="9"/>
    <n v="32"/>
    <n v="616"/>
    <n v="1711"/>
    <n v="1238"/>
    <n v="351"/>
    <n v="3948"/>
    <n v="9905"/>
    <n v="13853"/>
    <n v="16"/>
    <s v="0"/>
    <n v="16"/>
    <n v="0"/>
    <n v="0"/>
    <n v="0"/>
    <n v="984"/>
    <n v="1434"/>
    <n v="2418"/>
    <n v="2948"/>
    <n v="8471"/>
    <n v="11419"/>
    <x v="0"/>
    <x v="12"/>
  </r>
  <r>
    <x v="10"/>
    <n v="57"/>
    <n v="2105"/>
    <n v="4367"/>
    <n v="2486"/>
    <n v="353"/>
    <n v="9368"/>
    <n v="15410"/>
    <n v="24778"/>
    <n v="0"/>
    <s v="0"/>
    <n v="0"/>
    <n v="0"/>
    <n v="0"/>
    <n v="0"/>
    <n v="2932"/>
    <n v="3487"/>
    <n v="6419"/>
    <n v="6436"/>
    <n v="11923"/>
    <n v="18359"/>
    <x v="0"/>
    <x v="12"/>
  </r>
  <r>
    <x v="11"/>
    <n v="72"/>
    <n v="647"/>
    <n v="340"/>
    <n v="28"/>
    <n v="0"/>
    <n v="1087"/>
    <n v="1066"/>
    <n v="2153"/>
    <n v="17"/>
    <s v="0"/>
    <n v="17"/>
    <n v="0"/>
    <n v="0"/>
    <n v="0"/>
    <n v="468"/>
    <n v="175"/>
    <n v="643"/>
    <n v="602"/>
    <n v="891"/>
    <n v="1493"/>
    <x v="0"/>
    <x v="12"/>
  </r>
  <r>
    <x v="12"/>
    <n v="33"/>
    <n v="514"/>
    <n v="274"/>
    <n v="26"/>
    <n v="1"/>
    <n v="848"/>
    <n v="752"/>
    <n v="1600"/>
    <n v="11"/>
    <s v="0"/>
    <n v="11"/>
    <n v="0"/>
    <n v="0"/>
    <n v="0"/>
    <n v="604"/>
    <n v="359"/>
    <n v="963"/>
    <n v="233"/>
    <n v="393"/>
    <n v="626"/>
    <x v="0"/>
    <x v="12"/>
  </r>
  <r>
    <x v="13"/>
    <n v="86"/>
    <n v="166"/>
    <n v="302"/>
    <n v="18"/>
    <n v="0"/>
    <n v="572"/>
    <n v="319"/>
    <n v="891"/>
    <n v="21"/>
    <s v="0"/>
    <n v="21"/>
    <n v="2"/>
    <n v="0"/>
    <n v="2"/>
    <n v="508"/>
    <n v="6"/>
    <n v="514"/>
    <n v="41"/>
    <n v="313"/>
    <n v="354"/>
    <x v="0"/>
    <x v="12"/>
  </r>
  <r>
    <x v="14"/>
    <n v="132"/>
    <n v="101"/>
    <n v="40"/>
    <n v="25"/>
    <n v="0"/>
    <n v="298"/>
    <n v="318"/>
    <n v="616"/>
    <n v="31"/>
    <s v="0"/>
    <n v="31"/>
    <n v="0"/>
    <n v="0"/>
    <n v="0"/>
    <n v="227"/>
    <n v="302"/>
    <n v="529"/>
    <n v="40"/>
    <n v="16"/>
    <n v="56"/>
    <x v="0"/>
    <x v="12"/>
  </r>
  <r>
    <x v="15"/>
    <n v="33"/>
    <n v="43"/>
    <n v="11"/>
    <n v="3"/>
    <n v="3"/>
    <n v="93"/>
    <n v="35"/>
    <n v="128"/>
    <n v="1"/>
    <s v="0"/>
    <n v="1"/>
    <n v="0"/>
    <n v="0"/>
    <n v="0"/>
    <n v="71"/>
    <n v="14"/>
    <n v="85"/>
    <n v="21"/>
    <n v="21"/>
    <n v="42"/>
    <x v="0"/>
    <x v="12"/>
  </r>
  <r>
    <x v="16"/>
    <n v="26"/>
    <n v="74"/>
    <n v="36"/>
    <n v="19"/>
    <n v="3"/>
    <n v="158"/>
    <n v="28"/>
    <n v="186"/>
    <n v="34"/>
    <s v="0"/>
    <n v="34"/>
    <n v="1"/>
    <n v="0"/>
    <n v="1"/>
    <n v="86"/>
    <n v="2"/>
    <n v="88"/>
    <n v="37"/>
    <n v="26"/>
    <n v="63"/>
    <x v="0"/>
    <x v="12"/>
  </r>
  <r>
    <x v="17"/>
    <n v="46"/>
    <n v="96"/>
    <n v="84"/>
    <n v="94"/>
    <n v="83"/>
    <n v="403"/>
    <n v="19"/>
    <n v="422"/>
    <n v="234"/>
    <s v="0"/>
    <n v="234"/>
    <n v="0"/>
    <n v="0"/>
    <n v="0"/>
    <n v="103"/>
    <n v="10"/>
    <n v="113"/>
    <n v="66"/>
    <n v="9"/>
    <n v="75"/>
    <x v="0"/>
    <x v="12"/>
  </r>
  <r>
    <x v="18"/>
    <n v="5904"/>
    <n v="68565"/>
    <n v="40338"/>
    <n v="18001"/>
    <n v="1253"/>
    <n v="134061"/>
    <n v="103411"/>
    <n v="237472"/>
    <n v="8506"/>
    <s v="0"/>
    <n v="8506"/>
    <n v="1203"/>
    <n v="1187"/>
    <n v="2390"/>
    <n v="42706"/>
    <n v="21921"/>
    <n v="64627"/>
    <n v="81646"/>
    <n v="80303"/>
    <n v="161949"/>
    <x v="0"/>
    <x v="12"/>
  </r>
  <r>
    <x v="0"/>
    <n v="4100"/>
    <n v="7584"/>
    <n v="5259"/>
    <n v="4707"/>
    <n v="581"/>
    <n v="22231"/>
    <n v="6330"/>
    <n v="28561"/>
    <n v="8338"/>
    <s v="0"/>
    <n v="8338"/>
    <n v="706"/>
    <n v="0"/>
    <n v="706"/>
    <n v="7723"/>
    <n v="4137"/>
    <n v="11860"/>
    <n v="5464"/>
    <n v="2193"/>
    <n v="7657"/>
    <x v="1"/>
    <x v="12"/>
  </r>
  <r>
    <x v="1"/>
    <n v="68"/>
    <n v="1370"/>
    <n v="491"/>
    <n v="217"/>
    <n v="7"/>
    <n v="2153"/>
    <n v="2791"/>
    <n v="4944"/>
    <n v="6"/>
    <s v="0"/>
    <n v="6"/>
    <n v="6"/>
    <n v="10"/>
    <n v="16"/>
    <n v="260"/>
    <n v="231"/>
    <n v="491"/>
    <n v="1881"/>
    <n v="2550"/>
    <n v="4431"/>
    <x v="1"/>
    <x v="12"/>
  </r>
  <r>
    <x v="2"/>
    <n v="128"/>
    <n v="3054"/>
    <n v="999"/>
    <n v="1206"/>
    <n v="1"/>
    <n v="5388"/>
    <n v="2208"/>
    <n v="7596"/>
    <n v="24"/>
    <s v="0"/>
    <n v="24"/>
    <n v="0"/>
    <n v="0"/>
    <n v="0"/>
    <n v="536"/>
    <n v="139"/>
    <n v="675"/>
    <n v="4828"/>
    <n v="2069"/>
    <n v="6897"/>
    <x v="1"/>
    <x v="12"/>
  </r>
  <r>
    <x v="3"/>
    <n v="1263"/>
    <n v="10623"/>
    <n v="6614"/>
    <n v="937"/>
    <n v="284"/>
    <n v="19721"/>
    <n v="14906"/>
    <n v="34627"/>
    <n v="257"/>
    <s v="0"/>
    <n v="257"/>
    <n v="849"/>
    <n v="371"/>
    <n v="1220"/>
    <n v="8875"/>
    <n v="3928"/>
    <n v="12803"/>
    <n v="9740"/>
    <n v="10607"/>
    <n v="20347"/>
    <x v="1"/>
    <x v="12"/>
  </r>
  <r>
    <x v="4"/>
    <n v="127"/>
    <n v="3945"/>
    <n v="3360"/>
    <n v="1732"/>
    <n v="28"/>
    <n v="9192"/>
    <n v="4725"/>
    <n v="13917"/>
    <n v="61"/>
    <s v="0"/>
    <n v="61"/>
    <n v="7"/>
    <n v="0"/>
    <n v="7"/>
    <n v="4137"/>
    <n v="16"/>
    <n v="4153"/>
    <n v="4987"/>
    <n v="4709"/>
    <n v="9696"/>
    <x v="1"/>
    <x v="12"/>
  </r>
  <r>
    <x v="5"/>
    <n v="929"/>
    <n v="24939"/>
    <n v="10358"/>
    <n v="2286"/>
    <n v="9"/>
    <n v="38521"/>
    <n v="25341"/>
    <n v="63862"/>
    <n v="143"/>
    <s v="0"/>
    <n v="143"/>
    <n v="6"/>
    <n v="0"/>
    <n v="6"/>
    <n v="10648"/>
    <n v="640"/>
    <n v="11288"/>
    <n v="27724"/>
    <n v="24701"/>
    <n v="52425"/>
    <x v="1"/>
    <x v="12"/>
  </r>
  <r>
    <x v="25"/>
    <n v="6"/>
    <n v="40"/>
    <n v="30"/>
    <n v="1"/>
    <n v="0"/>
    <n v="77"/>
    <n v="136"/>
    <n v="213"/>
    <n v="4"/>
    <s v="0"/>
    <n v="4"/>
    <n v="0"/>
    <n v="0"/>
    <n v="0"/>
    <n v="13"/>
    <n v="0"/>
    <n v="13"/>
    <n v="60"/>
    <n v="136"/>
    <n v="196"/>
    <x v="1"/>
    <x v="12"/>
  </r>
  <r>
    <x v="6"/>
    <n v="292"/>
    <n v="6086"/>
    <n v="1462"/>
    <n v="885"/>
    <n v="15"/>
    <n v="8740"/>
    <n v="1151"/>
    <n v="9891"/>
    <n v="115"/>
    <s v="0"/>
    <n v="115"/>
    <n v="3"/>
    <n v="0"/>
    <n v="3"/>
    <n v="3972"/>
    <n v="252"/>
    <n v="4224"/>
    <n v="4650"/>
    <n v="899"/>
    <n v="5549"/>
    <x v="1"/>
    <x v="12"/>
  </r>
  <r>
    <x v="7"/>
    <n v="369"/>
    <n v="2856"/>
    <n v="1930"/>
    <n v="1057"/>
    <n v="3"/>
    <n v="6215"/>
    <n v="10663"/>
    <n v="16878"/>
    <n v="336"/>
    <s v="0"/>
    <n v="336"/>
    <n v="3"/>
    <n v="0"/>
    <n v="3"/>
    <n v="1212"/>
    <n v="3440"/>
    <n v="4652"/>
    <n v="4664"/>
    <n v="7223"/>
    <n v="11887"/>
    <x v="1"/>
    <x v="12"/>
  </r>
  <r>
    <x v="8"/>
    <n v="19"/>
    <n v="754"/>
    <n v="251"/>
    <n v="32"/>
    <n v="6"/>
    <n v="1062"/>
    <n v="2427"/>
    <n v="3489"/>
    <n v="5"/>
    <s v="0"/>
    <n v="5"/>
    <n v="6"/>
    <n v="0"/>
    <n v="6"/>
    <n v="141"/>
    <n v="125"/>
    <n v="266"/>
    <n v="910"/>
    <n v="2302"/>
    <n v="3212"/>
    <x v="1"/>
    <x v="12"/>
  </r>
  <r>
    <x v="9"/>
    <n v="61"/>
    <n v="774"/>
    <n v="1280"/>
    <n v="1041"/>
    <n v="362"/>
    <n v="3518"/>
    <n v="7652"/>
    <n v="11170"/>
    <n v="4"/>
    <s v="0"/>
    <n v="4"/>
    <n v="3"/>
    <n v="0"/>
    <n v="3"/>
    <n v="1170"/>
    <n v="1148"/>
    <n v="2318"/>
    <n v="2341"/>
    <n v="6504"/>
    <n v="8845"/>
    <x v="1"/>
    <x v="12"/>
  </r>
  <r>
    <x v="10"/>
    <n v="35"/>
    <n v="1794"/>
    <n v="4153"/>
    <n v="2294"/>
    <n v="351"/>
    <n v="8627"/>
    <n v="14743"/>
    <n v="23370"/>
    <n v="11"/>
    <s v="0"/>
    <n v="11"/>
    <n v="3"/>
    <n v="0"/>
    <n v="3"/>
    <n v="2861"/>
    <n v="4310"/>
    <n v="7171"/>
    <n v="5752"/>
    <n v="10433"/>
    <n v="16185"/>
    <x v="1"/>
    <x v="12"/>
  </r>
  <r>
    <x v="11"/>
    <n v="57"/>
    <n v="1067"/>
    <n v="201"/>
    <n v="20"/>
    <n v="8"/>
    <n v="1353"/>
    <n v="708"/>
    <n v="2061"/>
    <n v="24"/>
    <s v="0"/>
    <n v="24"/>
    <n v="9"/>
    <n v="0"/>
    <n v="9"/>
    <n v="394"/>
    <n v="116"/>
    <n v="510"/>
    <n v="926"/>
    <n v="592"/>
    <n v="1518"/>
    <x v="1"/>
    <x v="12"/>
  </r>
  <r>
    <x v="12"/>
    <n v="80"/>
    <n v="687"/>
    <n v="287"/>
    <n v="8"/>
    <n v="8"/>
    <n v="1070"/>
    <n v="773"/>
    <n v="1843"/>
    <n v="10"/>
    <s v="0"/>
    <n v="10"/>
    <n v="3"/>
    <n v="0"/>
    <n v="3"/>
    <n v="510"/>
    <n v="300"/>
    <n v="810"/>
    <n v="547"/>
    <n v="473"/>
    <n v="1020"/>
    <x v="1"/>
    <x v="12"/>
  </r>
  <r>
    <x v="13"/>
    <n v="29"/>
    <n v="240"/>
    <n v="722"/>
    <n v="4"/>
    <n v="0"/>
    <n v="995"/>
    <n v="99"/>
    <n v="1094"/>
    <n v="12"/>
    <s v="0"/>
    <n v="12"/>
    <n v="0"/>
    <n v="0"/>
    <n v="0"/>
    <n v="922"/>
    <n v="50"/>
    <n v="972"/>
    <n v="61"/>
    <n v="49"/>
    <n v="110"/>
    <x v="1"/>
    <x v="12"/>
  </r>
  <r>
    <x v="14"/>
    <n v="58"/>
    <n v="151"/>
    <n v="60"/>
    <n v="13"/>
    <n v="3"/>
    <n v="285"/>
    <n v="451"/>
    <n v="736"/>
    <n v="36"/>
    <s v="0"/>
    <n v="36"/>
    <n v="3"/>
    <n v="0"/>
    <n v="3"/>
    <n v="188"/>
    <n v="392"/>
    <n v="580"/>
    <n v="58"/>
    <n v="59"/>
    <n v="117"/>
    <x v="1"/>
    <x v="12"/>
  </r>
  <r>
    <x v="15"/>
    <n v="5"/>
    <n v="110"/>
    <n v="61"/>
    <n v="0"/>
    <n v="0"/>
    <n v="176"/>
    <n v="28"/>
    <n v="204"/>
    <n v="3"/>
    <s v="0"/>
    <n v="3"/>
    <n v="0"/>
    <n v="0"/>
    <n v="0"/>
    <n v="90"/>
    <n v="4"/>
    <n v="94"/>
    <n v="83"/>
    <n v="24"/>
    <n v="107"/>
    <x v="1"/>
    <x v="12"/>
  </r>
  <r>
    <x v="16"/>
    <n v="60"/>
    <n v="68"/>
    <n v="37"/>
    <n v="43"/>
    <n v="1"/>
    <n v="209"/>
    <n v="24"/>
    <n v="233"/>
    <n v="80"/>
    <s v="0"/>
    <n v="80"/>
    <n v="1"/>
    <n v="0"/>
    <n v="1"/>
    <n v="103"/>
    <n v="2"/>
    <n v="105"/>
    <n v="25"/>
    <n v="22"/>
    <n v="47"/>
    <x v="1"/>
    <x v="12"/>
  </r>
  <r>
    <x v="17"/>
    <n v="99"/>
    <n v="80"/>
    <n v="37"/>
    <n v="69"/>
    <n v="6"/>
    <n v="291"/>
    <n v="10"/>
    <n v="301"/>
    <n v="92"/>
    <s v="0"/>
    <n v="92"/>
    <n v="1"/>
    <n v="0"/>
    <n v="1"/>
    <n v="117"/>
    <n v="8"/>
    <n v="125"/>
    <n v="81"/>
    <n v="2"/>
    <n v="83"/>
    <x v="1"/>
    <x v="12"/>
  </r>
  <r>
    <x v="18"/>
    <n v="7785"/>
    <n v="66222"/>
    <n v="37592"/>
    <n v="16552"/>
    <n v="1673"/>
    <n v="129824"/>
    <n v="95166"/>
    <n v="224990"/>
    <n v="9561"/>
    <s v="0"/>
    <n v="9561"/>
    <n v="1609"/>
    <n v="381"/>
    <n v="1990"/>
    <n v="43872"/>
    <n v="19238"/>
    <n v="63110"/>
    <n v="74782"/>
    <n v="75547"/>
    <n v="150329"/>
    <x v="1"/>
    <x v="12"/>
  </r>
  <r>
    <x v="0"/>
    <n v="4597"/>
    <n v="14175"/>
    <n v="9331"/>
    <n v="7147"/>
    <n v="156"/>
    <n v="35406"/>
    <n v="18980"/>
    <n v="54386"/>
    <n v="9014"/>
    <s v="0"/>
    <n v="9014"/>
    <n v="339"/>
    <n v="13"/>
    <n v="352"/>
    <n v="11791"/>
    <n v="8973"/>
    <n v="20764"/>
    <n v="14262"/>
    <n v="9994"/>
    <n v="24256"/>
    <x v="2"/>
    <x v="12"/>
  </r>
  <r>
    <x v="1"/>
    <n v="61"/>
    <n v="1136"/>
    <n v="468"/>
    <n v="355"/>
    <n v="2"/>
    <n v="2022"/>
    <n v="3341"/>
    <n v="5363"/>
    <n v="34"/>
    <s v="0"/>
    <n v="34"/>
    <n v="8"/>
    <n v="0"/>
    <n v="8"/>
    <n v="339"/>
    <n v="298"/>
    <n v="637"/>
    <n v="1641"/>
    <n v="3043"/>
    <n v="4684"/>
    <x v="2"/>
    <x v="12"/>
  </r>
  <r>
    <x v="2"/>
    <n v="63"/>
    <n v="2940"/>
    <n v="972"/>
    <n v="1062"/>
    <n v="3"/>
    <n v="5040"/>
    <n v="1350"/>
    <n v="6390"/>
    <n v="20"/>
    <s v="0"/>
    <n v="20"/>
    <n v="2"/>
    <n v="0"/>
    <n v="2"/>
    <n v="410"/>
    <n v="93"/>
    <n v="503"/>
    <n v="4608"/>
    <n v="1257"/>
    <n v="5865"/>
    <x v="2"/>
    <x v="12"/>
  </r>
  <r>
    <x v="3"/>
    <n v="853"/>
    <n v="12464"/>
    <n v="7873"/>
    <n v="881"/>
    <n v="197"/>
    <n v="22268"/>
    <n v="18066"/>
    <n v="40334"/>
    <n v="194"/>
    <s v="0"/>
    <n v="194"/>
    <n v="744"/>
    <n v="1579"/>
    <n v="2323"/>
    <n v="9959"/>
    <n v="4362"/>
    <n v="14321"/>
    <n v="11371"/>
    <n v="12125"/>
    <n v="23496"/>
    <x v="2"/>
    <x v="12"/>
  </r>
  <r>
    <x v="4"/>
    <n v="117"/>
    <n v="3579"/>
    <n v="3502"/>
    <n v="1452"/>
    <n v="9"/>
    <n v="8659"/>
    <n v="3850"/>
    <n v="12509"/>
    <n v="95"/>
    <s v="0"/>
    <n v="95"/>
    <n v="0"/>
    <n v="0"/>
    <n v="0"/>
    <n v="4609"/>
    <n v="14"/>
    <n v="4623"/>
    <n v="3955"/>
    <n v="3836"/>
    <n v="7791"/>
    <x v="2"/>
    <x v="12"/>
  </r>
  <r>
    <x v="5"/>
    <n v="878"/>
    <n v="24939"/>
    <n v="11986"/>
    <n v="2858"/>
    <n v="9"/>
    <n v="40670"/>
    <n v="31634"/>
    <n v="72304"/>
    <n v="125"/>
    <s v="0"/>
    <n v="125"/>
    <n v="10"/>
    <n v="0"/>
    <n v="10"/>
    <n v="10785"/>
    <n v="613"/>
    <n v="11398"/>
    <n v="29750"/>
    <n v="31021"/>
    <n v="60771"/>
    <x v="2"/>
    <x v="12"/>
  </r>
  <r>
    <x v="25"/>
    <n v="6"/>
    <n v="250"/>
    <n v="48"/>
    <n v="9"/>
    <n v="0"/>
    <n v="313"/>
    <n v="776"/>
    <n v="1089"/>
    <n v="3"/>
    <s v="0"/>
    <n v="3"/>
    <n v="0"/>
    <n v="0"/>
    <n v="0"/>
    <n v="20"/>
    <n v="0"/>
    <n v="20"/>
    <n v="290"/>
    <n v="776"/>
    <n v="1066"/>
    <x v="2"/>
    <x v="12"/>
  </r>
  <r>
    <x v="6"/>
    <n v="203"/>
    <n v="3801"/>
    <n v="1101"/>
    <n v="326"/>
    <n v="3"/>
    <n v="5434"/>
    <n v="1229"/>
    <n v="6663"/>
    <n v="44"/>
    <s v="0"/>
    <n v="44"/>
    <n v="0"/>
    <n v="0"/>
    <n v="0"/>
    <n v="2716"/>
    <n v="134"/>
    <n v="2850"/>
    <n v="2674"/>
    <n v="1095"/>
    <n v="3769"/>
    <x v="2"/>
    <x v="12"/>
  </r>
  <r>
    <x v="7"/>
    <n v="674"/>
    <n v="2704"/>
    <n v="1902"/>
    <n v="992"/>
    <n v="0"/>
    <n v="6272"/>
    <n v="11372"/>
    <n v="17644"/>
    <n v="637"/>
    <s v="0"/>
    <n v="637"/>
    <n v="0"/>
    <n v="0"/>
    <n v="0"/>
    <n v="1423"/>
    <n v="3342"/>
    <n v="4765"/>
    <n v="4212"/>
    <n v="8030"/>
    <n v="12242"/>
    <x v="2"/>
    <x v="12"/>
  </r>
  <r>
    <x v="8"/>
    <n v="5"/>
    <n v="890"/>
    <n v="190"/>
    <n v="46"/>
    <n v="0"/>
    <n v="1131"/>
    <n v="1911"/>
    <n v="3042"/>
    <n v="3"/>
    <s v="0"/>
    <n v="3"/>
    <n v="0"/>
    <n v="0"/>
    <n v="0"/>
    <n v="88"/>
    <n v="58"/>
    <n v="146"/>
    <n v="1040"/>
    <n v="1853"/>
    <n v="2893"/>
    <x v="2"/>
    <x v="12"/>
  </r>
  <r>
    <x v="9"/>
    <n v="44"/>
    <n v="748"/>
    <n v="1402"/>
    <n v="977"/>
    <n v="342"/>
    <n v="3513"/>
    <n v="8695"/>
    <n v="12208"/>
    <n v="11"/>
    <s v="0"/>
    <n v="11"/>
    <n v="0"/>
    <n v="0"/>
    <n v="0"/>
    <n v="1259"/>
    <n v="1414"/>
    <n v="2673"/>
    <n v="2243"/>
    <n v="7281"/>
    <n v="9524"/>
    <x v="2"/>
    <x v="12"/>
  </r>
  <r>
    <x v="10"/>
    <n v="30"/>
    <n v="1796"/>
    <n v="4008"/>
    <n v="1894"/>
    <n v="340"/>
    <n v="8068"/>
    <n v="14476"/>
    <n v="22544"/>
    <n v="0"/>
    <s v="0"/>
    <n v="0"/>
    <n v="0"/>
    <n v="0"/>
    <n v="0"/>
    <n v="2882"/>
    <n v="4926"/>
    <n v="7808"/>
    <n v="5186"/>
    <n v="9550"/>
    <n v="14736"/>
    <x v="2"/>
    <x v="12"/>
  </r>
  <r>
    <x v="11"/>
    <n v="73"/>
    <n v="841"/>
    <n v="261"/>
    <n v="23"/>
    <n v="1"/>
    <n v="1199"/>
    <n v="699"/>
    <n v="1898"/>
    <n v="14"/>
    <s v="0"/>
    <n v="14"/>
    <n v="2"/>
    <n v="0"/>
    <n v="2"/>
    <n v="413"/>
    <n v="80"/>
    <n v="493"/>
    <n v="770"/>
    <n v="619"/>
    <n v="1389"/>
    <x v="2"/>
    <x v="12"/>
  </r>
  <r>
    <x v="12"/>
    <n v="67"/>
    <n v="524"/>
    <n v="191"/>
    <n v="7"/>
    <n v="3"/>
    <n v="792"/>
    <n v="664"/>
    <n v="1456"/>
    <n v="1"/>
    <s v="0"/>
    <n v="1"/>
    <n v="0"/>
    <n v="0"/>
    <n v="0"/>
    <n v="488"/>
    <n v="128"/>
    <n v="616"/>
    <n v="303"/>
    <n v="536"/>
    <n v="839"/>
    <x v="2"/>
    <x v="12"/>
  </r>
  <r>
    <x v="13"/>
    <n v="57"/>
    <n v="402"/>
    <n v="156"/>
    <n v="37"/>
    <n v="5"/>
    <n v="657"/>
    <n v="43"/>
    <n v="700"/>
    <n v="57"/>
    <s v="0"/>
    <n v="57"/>
    <n v="0"/>
    <n v="0"/>
    <n v="0"/>
    <n v="490"/>
    <n v="2"/>
    <n v="492"/>
    <n v="110"/>
    <n v="41"/>
    <n v="151"/>
    <x v="2"/>
    <x v="12"/>
  </r>
  <r>
    <x v="14"/>
    <n v="51"/>
    <n v="132"/>
    <n v="33"/>
    <n v="16"/>
    <n v="3"/>
    <n v="235"/>
    <n v="244"/>
    <n v="479"/>
    <n v="23"/>
    <s v="0"/>
    <n v="23"/>
    <n v="0"/>
    <n v="0"/>
    <n v="0"/>
    <n v="132"/>
    <n v="182"/>
    <n v="314"/>
    <n v="80"/>
    <n v="62"/>
    <n v="142"/>
    <x v="2"/>
    <x v="12"/>
  </r>
  <r>
    <x v="15"/>
    <n v="6"/>
    <n v="91"/>
    <n v="70"/>
    <n v="3"/>
    <n v="0"/>
    <n v="170"/>
    <n v="27"/>
    <n v="197"/>
    <n v="4"/>
    <s v="0"/>
    <n v="4"/>
    <n v="0"/>
    <n v="0"/>
    <n v="0"/>
    <n v="60"/>
    <n v="0"/>
    <n v="60"/>
    <n v="106"/>
    <n v="27"/>
    <n v="133"/>
    <x v="2"/>
    <x v="12"/>
  </r>
  <r>
    <x v="16"/>
    <n v="93"/>
    <n v="46"/>
    <n v="38"/>
    <n v="83"/>
    <n v="5"/>
    <n v="265"/>
    <n v="6"/>
    <n v="271"/>
    <n v="114"/>
    <s v="0"/>
    <n v="114"/>
    <n v="0"/>
    <n v="0"/>
    <n v="0"/>
    <n v="110"/>
    <n v="0"/>
    <n v="110"/>
    <n v="41"/>
    <n v="6"/>
    <n v="47"/>
    <x v="2"/>
    <x v="12"/>
  </r>
  <r>
    <x v="17"/>
    <n v="97"/>
    <n v="42"/>
    <n v="44"/>
    <n v="63"/>
    <n v="0"/>
    <n v="246"/>
    <n v="24"/>
    <n v="270"/>
    <n v="103"/>
    <s v="0"/>
    <n v="103"/>
    <n v="0"/>
    <n v="0"/>
    <n v="0"/>
    <n v="99"/>
    <n v="6"/>
    <n v="105"/>
    <n v="44"/>
    <n v="18"/>
    <n v="62"/>
    <x v="2"/>
    <x v="12"/>
  </r>
  <r>
    <x v="18"/>
    <n v="7975"/>
    <n v="71500"/>
    <n v="43576"/>
    <n v="18231"/>
    <n v="1078"/>
    <n v="142360"/>
    <n v="117387"/>
    <n v="259747"/>
    <n v="10496"/>
    <s v="0"/>
    <n v="10496"/>
    <n v="1105"/>
    <n v="1592"/>
    <n v="2697"/>
    <n v="48073"/>
    <n v="24625"/>
    <n v="72698"/>
    <n v="82686"/>
    <n v="91170"/>
    <n v="173856"/>
    <x v="2"/>
    <x v="12"/>
  </r>
  <r>
    <x v="0"/>
    <n v="5149"/>
    <n v="9937"/>
    <n v="6899"/>
    <n v="5702"/>
    <n v="82"/>
    <n v="27769"/>
    <n v="16593"/>
    <n v="44362"/>
    <n v="8579"/>
    <s v="0"/>
    <n v="8579"/>
    <n v="606"/>
    <n v="4"/>
    <n v="610"/>
    <n v="10402"/>
    <n v="9606"/>
    <n v="20008"/>
    <n v="8182"/>
    <n v="6983"/>
    <n v="15165"/>
    <x v="3"/>
    <x v="12"/>
  </r>
  <r>
    <x v="1"/>
    <n v="75"/>
    <n v="950"/>
    <n v="249"/>
    <n v="125"/>
    <n v="1"/>
    <n v="1400"/>
    <n v="1994"/>
    <n v="3394"/>
    <n v="30"/>
    <s v="0"/>
    <n v="30"/>
    <n v="0"/>
    <n v="0"/>
    <n v="0"/>
    <n v="235"/>
    <n v="152"/>
    <n v="387"/>
    <n v="1135"/>
    <n v="1842"/>
    <n v="2977"/>
    <x v="3"/>
    <x v="12"/>
  </r>
  <r>
    <x v="2"/>
    <n v="93"/>
    <n v="2446"/>
    <n v="561"/>
    <n v="1586"/>
    <n v="1"/>
    <n v="4687"/>
    <n v="1029"/>
    <n v="5716"/>
    <n v="18"/>
    <s v="0"/>
    <n v="18"/>
    <n v="0"/>
    <n v="0"/>
    <n v="0"/>
    <n v="371"/>
    <n v="98"/>
    <n v="469"/>
    <n v="4298"/>
    <n v="931"/>
    <n v="5229"/>
    <x v="3"/>
    <x v="12"/>
  </r>
  <r>
    <x v="3"/>
    <n v="794"/>
    <n v="9453"/>
    <n v="5089"/>
    <n v="533"/>
    <n v="89"/>
    <n v="15958"/>
    <n v="14644"/>
    <n v="30602"/>
    <n v="149"/>
    <s v="0"/>
    <n v="149"/>
    <n v="595"/>
    <n v="1011"/>
    <n v="1606"/>
    <n v="7357"/>
    <n v="3515"/>
    <n v="10872"/>
    <n v="7857"/>
    <n v="10118"/>
    <n v="17975"/>
    <x v="3"/>
    <x v="12"/>
  </r>
  <r>
    <x v="4"/>
    <n v="190"/>
    <n v="6585"/>
    <n v="5966"/>
    <n v="2959"/>
    <n v="5"/>
    <n v="15705"/>
    <n v="3500"/>
    <n v="19205"/>
    <n v="63"/>
    <s v="0"/>
    <n v="63"/>
    <n v="2"/>
    <n v="0"/>
    <n v="2"/>
    <n v="8335"/>
    <n v="146"/>
    <n v="8481"/>
    <n v="7305"/>
    <n v="3354"/>
    <n v="10659"/>
    <x v="3"/>
    <x v="12"/>
  </r>
  <r>
    <x v="5"/>
    <n v="515"/>
    <n v="25095"/>
    <n v="13735"/>
    <n v="1598"/>
    <n v="20"/>
    <n v="40963"/>
    <n v="23722"/>
    <n v="64685"/>
    <n v="66"/>
    <s v="0"/>
    <n v="66"/>
    <n v="11"/>
    <n v="0"/>
    <n v="11"/>
    <n v="11287"/>
    <n v="504"/>
    <n v="11791"/>
    <n v="29599"/>
    <n v="23218"/>
    <n v="52817"/>
    <x v="3"/>
    <x v="12"/>
  </r>
  <r>
    <x v="25"/>
    <n v="6"/>
    <n v="28"/>
    <n v="80"/>
    <n v="1"/>
    <n v="17"/>
    <n v="132"/>
    <n v="556"/>
    <n v="688"/>
    <n v="21"/>
    <s v="0"/>
    <n v="21"/>
    <n v="0"/>
    <n v="0"/>
    <n v="0"/>
    <n v="5"/>
    <n v="0"/>
    <n v="5"/>
    <n v="106"/>
    <n v="556"/>
    <n v="662"/>
    <x v="3"/>
    <x v="12"/>
  </r>
  <r>
    <x v="6"/>
    <n v="982"/>
    <n v="5388"/>
    <n v="881"/>
    <n v="462"/>
    <n v="11"/>
    <n v="7724"/>
    <n v="1131"/>
    <n v="8855"/>
    <n v="70"/>
    <s v="0"/>
    <n v="70"/>
    <n v="0"/>
    <n v="0"/>
    <n v="0"/>
    <n v="4252"/>
    <n v="90"/>
    <n v="4342"/>
    <n v="3402"/>
    <n v="1041"/>
    <n v="4443"/>
    <x v="3"/>
    <x v="12"/>
  </r>
  <r>
    <x v="7"/>
    <n v="441"/>
    <n v="1188"/>
    <n v="753"/>
    <n v="341"/>
    <n v="0"/>
    <n v="2723"/>
    <n v="5241"/>
    <n v="7964"/>
    <n v="417"/>
    <s v="0"/>
    <n v="417"/>
    <n v="0"/>
    <n v="0"/>
    <n v="0"/>
    <n v="454"/>
    <n v="1815"/>
    <n v="2269"/>
    <n v="1852"/>
    <n v="3426"/>
    <n v="5278"/>
    <x v="3"/>
    <x v="12"/>
  </r>
  <r>
    <x v="8"/>
    <n v="2"/>
    <n v="439"/>
    <n v="46"/>
    <n v="25"/>
    <n v="0"/>
    <n v="512"/>
    <n v="1295"/>
    <n v="1807"/>
    <n v="8"/>
    <s v="0"/>
    <n v="8"/>
    <n v="0"/>
    <n v="0"/>
    <n v="0"/>
    <n v="27"/>
    <n v="43"/>
    <n v="70"/>
    <n v="477"/>
    <n v="1252"/>
    <n v="1729"/>
    <x v="3"/>
    <x v="12"/>
  </r>
  <r>
    <x v="9"/>
    <n v="31"/>
    <n v="234"/>
    <n v="857"/>
    <n v="386"/>
    <n v="308"/>
    <n v="1816"/>
    <n v="5763"/>
    <n v="7579"/>
    <n v="13"/>
    <s v="0"/>
    <n v="13"/>
    <n v="0"/>
    <n v="0"/>
    <n v="0"/>
    <n v="588"/>
    <n v="1051"/>
    <n v="1639"/>
    <n v="1215"/>
    <n v="4712"/>
    <n v="5927"/>
    <x v="3"/>
    <x v="12"/>
  </r>
  <r>
    <x v="10"/>
    <n v="7"/>
    <n v="345"/>
    <n v="1156"/>
    <n v="216"/>
    <n v="102"/>
    <n v="1826"/>
    <n v="3939"/>
    <n v="5765"/>
    <n v="2"/>
    <s v="0"/>
    <n v="2"/>
    <n v="0"/>
    <n v="0"/>
    <n v="0"/>
    <n v="602"/>
    <n v="1749"/>
    <n v="2351"/>
    <n v="1222"/>
    <n v="2190"/>
    <n v="3412"/>
    <x v="3"/>
    <x v="12"/>
  </r>
  <r>
    <x v="11"/>
    <n v="30"/>
    <n v="856"/>
    <n v="243"/>
    <n v="28"/>
    <n v="1"/>
    <n v="1158"/>
    <n v="969"/>
    <n v="2127"/>
    <n v="25"/>
    <s v="0"/>
    <n v="25"/>
    <n v="0"/>
    <n v="0"/>
    <n v="0"/>
    <n v="329"/>
    <n v="131"/>
    <n v="460"/>
    <n v="804"/>
    <n v="838"/>
    <n v="1642"/>
    <x v="3"/>
    <x v="12"/>
  </r>
  <r>
    <x v="12"/>
    <n v="30"/>
    <n v="495"/>
    <n v="123"/>
    <n v="4"/>
    <n v="0"/>
    <n v="652"/>
    <n v="911"/>
    <n v="1563"/>
    <n v="8"/>
    <s v="0"/>
    <n v="8"/>
    <n v="0"/>
    <n v="0"/>
    <n v="0"/>
    <n v="179"/>
    <n v="279"/>
    <n v="458"/>
    <n v="465"/>
    <n v="632"/>
    <n v="1097"/>
    <x v="3"/>
    <x v="12"/>
  </r>
  <r>
    <x v="13"/>
    <n v="44"/>
    <n v="229"/>
    <n v="125"/>
    <n v="34"/>
    <n v="0"/>
    <n v="432"/>
    <n v="40"/>
    <n v="472"/>
    <n v="46"/>
    <s v="0"/>
    <n v="46"/>
    <n v="0"/>
    <n v="0"/>
    <n v="0"/>
    <n v="282"/>
    <n v="2"/>
    <n v="284"/>
    <n v="104"/>
    <n v="38"/>
    <n v="142"/>
    <x v="3"/>
    <x v="12"/>
  </r>
  <r>
    <x v="14"/>
    <n v="56"/>
    <n v="93"/>
    <n v="114"/>
    <n v="27"/>
    <n v="0"/>
    <n v="290"/>
    <n v="19"/>
    <n v="309"/>
    <n v="41"/>
    <s v="0"/>
    <n v="41"/>
    <n v="0"/>
    <n v="0"/>
    <n v="0"/>
    <n v="184"/>
    <n v="6"/>
    <n v="190"/>
    <n v="65"/>
    <n v="13"/>
    <n v="78"/>
    <x v="3"/>
    <x v="12"/>
  </r>
  <r>
    <x v="15"/>
    <n v="51"/>
    <n v="97"/>
    <n v="19"/>
    <n v="78"/>
    <n v="0"/>
    <n v="245"/>
    <n v="72"/>
    <n v="317"/>
    <n v="13"/>
    <s v="0"/>
    <n v="13"/>
    <n v="0"/>
    <n v="0"/>
    <n v="0"/>
    <n v="88"/>
    <n v="63"/>
    <n v="151"/>
    <n v="144"/>
    <n v="9"/>
    <n v="153"/>
    <x v="3"/>
    <x v="12"/>
  </r>
  <r>
    <x v="16"/>
    <n v="15"/>
    <n v="43"/>
    <n v="26"/>
    <n v="42"/>
    <n v="3"/>
    <n v="129"/>
    <n v="12"/>
    <n v="141"/>
    <n v="64"/>
    <s v="0"/>
    <n v="64"/>
    <n v="1"/>
    <n v="0"/>
    <n v="1"/>
    <n v="38"/>
    <n v="8"/>
    <n v="46"/>
    <n v="26"/>
    <n v="4"/>
    <n v="30"/>
    <x v="3"/>
    <x v="12"/>
  </r>
  <r>
    <x v="17"/>
    <n v="46"/>
    <n v="30"/>
    <n v="27"/>
    <n v="64"/>
    <n v="8"/>
    <n v="175"/>
    <n v="24"/>
    <n v="199"/>
    <n v="106"/>
    <s v="0"/>
    <n v="106"/>
    <n v="0"/>
    <n v="0"/>
    <n v="0"/>
    <n v="43"/>
    <n v="0"/>
    <n v="43"/>
    <n v="26"/>
    <n v="24"/>
    <n v="50"/>
    <x v="3"/>
    <x v="12"/>
  </r>
  <r>
    <x v="18"/>
    <n v="8557"/>
    <n v="63931"/>
    <n v="36949"/>
    <n v="14211"/>
    <n v="648"/>
    <n v="124296"/>
    <n v="81454"/>
    <n v="205750"/>
    <n v="9739"/>
    <s v="0"/>
    <n v="9739"/>
    <n v="1215"/>
    <n v="1015"/>
    <n v="2230"/>
    <n v="45058"/>
    <n v="19258"/>
    <n v="64316"/>
    <n v="68284"/>
    <n v="61181"/>
    <n v="129465"/>
    <x v="3"/>
    <x v="12"/>
  </r>
  <r>
    <x v="0"/>
    <n v="4738"/>
    <n v="12616"/>
    <n v="6228"/>
    <n v="4663"/>
    <n v="522"/>
    <n v="28767"/>
    <n v="13447"/>
    <n v="42214"/>
    <n v="7911"/>
    <s v="0"/>
    <n v="7911"/>
    <n v="928"/>
    <n v="16"/>
    <n v="944"/>
    <n v="11971"/>
    <n v="8443"/>
    <n v="20414"/>
    <n v="7957"/>
    <n v="4988"/>
    <n v="12945"/>
    <x v="4"/>
    <x v="12"/>
  </r>
  <r>
    <x v="1"/>
    <n v="40"/>
    <n v="498"/>
    <n v="138"/>
    <n v="368"/>
    <n v="7"/>
    <n v="1051"/>
    <n v="1572"/>
    <n v="2623"/>
    <n v="25"/>
    <s v="0"/>
    <n v="25"/>
    <n v="3"/>
    <n v="0"/>
    <n v="3"/>
    <n v="171"/>
    <n v="103"/>
    <n v="274"/>
    <n v="852"/>
    <n v="1469"/>
    <n v="2321"/>
    <x v="4"/>
    <x v="12"/>
  </r>
  <r>
    <x v="2"/>
    <n v="111"/>
    <n v="1780"/>
    <n v="631"/>
    <n v="1196"/>
    <n v="3"/>
    <n v="3721"/>
    <n v="598"/>
    <n v="4319"/>
    <n v="19"/>
    <s v="0"/>
    <n v="19"/>
    <n v="3"/>
    <n v="0"/>
    <n v="3"/>
    <n v="530"/>
    <n v="95"/>
    <n v="625"/>
    <n v="3169"/>
    <n v="503"/>
    <n v="3672"/>
    <x v="4"/>
    <x v="12"/>
  </r>
  <r>
    <x v="3"/>
    <n v="525"/>
    <n v="9310"/>
    <n v="4129"/>
    <n v="432"/>
    <n v="122"/>
    <n v="14518"/>
    <n v="13189"/>
    <n v="27707"/>
    <n v="102"/>
    <s v="0"/>
    <n v="102"/>
    <n v="504"/>
    <n v="737"/>
    <n v="1241"/>
    <n v="6427"/>
    <n v="3592"/>
    <n v="10019"/>
    <n v="7485"/>
    <n v="8860"/>
    <n v="16345"/>
    <x v="4"/>
    <x v="12"/>
  </r>
  <r>
    <x v="4"/>
    <n v="156"/>
    <n v="3965"/>
    <n v="3752"/>
    <n v="1897"/>
    <n v="28"/>
    <n v="9798"/>
    <n v="1491"/>
    <n v="11289"/>
    <n v="69"/>
    <s v="0"/>
    <n v="69"/>
    <n v="7"/>
    <n v="0"/>
    <n v="7"/>
    <n v="5251"/>
    <n v="95"/>
    <n v="5346"/>
    <n v="4471"/>
    <n v="1396"/>
    <n v="5867"/>
    <x v="4"/>
    <x v="12"/>
  </r>
  <r>
    <x v="5"/>
    <n v="428"/>
    <n v="25192"/>
    <n v="12879"/>
    <n v="2098"/>
    <n v="18"/>
    <n v="40615"/>
    <n v="32735"/>
    <n v="73350"/>
    <n v="49"/>
    <s v="0"/>
    <n v="49"/>
    <n v="7"/>
    <n v="0"/>
    <n v="7"/>
    <n v="10912"/>
    <n v="2227"/>
    <n v="13139"/>
    <n v="29647"/>
    <n v="30508"/>
    <n v="60155"/>
    <x v="4"/>
    <x v="12"/>
  </r>
  <r>
    <x v="25"/>
    <n v="0"/>
    <n v="21"/>
    <n v="161"/>
    <n v="2"/>
    <n v="0"/>
    <n v="184"/>
    <n v="274"/>
    <n v="458"/>
    <n v="0"/>
    <s v="0"/>
    <n v="0"/>
    <n v="0"/>
    <n v="0"/>
    <n v="0"/>
    <n v="0"/>
    <n v="0"/>
    <n v="0"/>
    <n v="184"/>
    <n v="274"/>
    <n v="458"/>
    <x v="4"/>
    <x v="12"/>
  </r>
  <r>
    <x v="6"/>
    <n v="731"/>
    <n v="5834"/>
    <n v="850"/>
    <n v="62"/>
    <n v="18"/>
    <n v="7495"/>
    <n v="274"/>
    <n v="7769"/>
    <n v="45"/>
    <s v="0"/>
    <n v="45"/>
    <n v="7"/>
    <n v="0"/>
    <n v="7"/>
    <n v="4019"/>
    <n v="126"/>
    <n v="4145"/>
    <n v="3424"/>
    <n v="148"/>
    <n v="3572"/>
    <x v="4"/>
    <x v="12"/>
  </r>
  <r>
    <x v="7"/>
    <n v="14"/>
    <n v="24"/>
    <n v="1"/>
    <n v="2"/>
    <n v="0"/>
    <n v="41"/>
    <n v="104"/>
    <n v="145"/>
    <n v="6"/>
    <s v="0"/>
    <n v="6"/>
    <n v="0"/>
    <n v="0"/>
    <n v="0"/>
    <n v="19"/>
    <n v="7"/>
    <n v="26"/>
    <n v="16"/>
    <n v="97"/>
    <n v="113"/>
    <x v="4"/>
    <x v="12"/>
  </r>
  <r>
    <x v="8"/>
    <n v="0"/>
    <n v="5"/>
    <n v="8"/>
    <n v="2"/>
    <n v="1"/>
    <n v="16"/>
    <n v="180"/>
    <n v="196"/>
    <n v="4"/>
    <s v="0"/>
    <n v="4"/>
    <n v="1"/>
    <n v="0"/>
    <n v="1"/>
    <n v="1"/>
    <n v="76"/>
    <n v="77"/>
    <n v="10"/>
    <n v="104"/>
    <n v="114"/>
    <x v="4"/>
    <x v="12"/>
  </r>
  <r>
    <x v="9"/>
    <n v="18"/>
    <n v="26"/>
    <n v="0"/>
    <n v="0"/>
    <n v="0"/>
    <n v="44"/>
    <n v="3609"/>
    <n v="3653"/>
    <n v="0"/>
    <s v="0"/>
    <n v="0"/>
    <n v="0"/>
    <n v="0"/>
    <n v="0"/>
    <n v="18"/>
    <n v="0"/>
    <n v="18"/>
    <n v="26"/>
    <n v="3609"/>
    <n v="3635"/>
    <x v="4"/>
    <x v="12"/>
  </r>
  <r>
    <x v="10"/>
    <n v="0"/>
    <n v="0"/>
    <n v="6"/>
    <n v="2"/>
    <n v="4"/>
    <n v="12"/>
    <n v="7"/>
    <n v="19"/>
    <n v="0"/>
    <s v="0"/>
    <n v="0"/>
    <n v="0"/>
    <n v="0"/>
    <n v="0"/>
    <n v="6"/>
    <n v="0"/>
    <n v="6"/>
    <n v="6"/>
    <n v="7"/>
    <n v="13"/>
    <x v="4"/>
    <x v="12"/>
  </r>
  <r>
    <x v="11"/>
    <n v="27"/>
    <n v="534"/>
    <n v="105"/>
    <n v="20"/>
    <n v="3"/>
    <n v="689"/>
    <n v="233"/>
    <n v="922"/>
    <n v="10"/>
    <s v="0"/>
    <n v="10"/>
    <n v="3"/>
    <n v="0"/>
    <n v="3"/>
    <n v="222"/>
    <n v="80"/>
    <n v="302"/>
    <n v="454"/>
    <n v="153"/>
    <n v="607"/>
    <x v="4"/>
    <x v="12"/>
  </r>
  <r>
    <x v="12"/>
    <n v="13"/>
    <n v="493"/>
    <n v="163"/>
    <n v="8"/>
    <n v="15"/>
    <n v="692"/>
    <n v="525"/>
    <n v="1217"/>
    <n v="6"/>
    <s v="0"/>
    <n v="6"/>
    <n v="3"/>
    <n v="0"/>
    <n v="3"/>
    <n v="303"/>
    <n v="153"/>
    <n v="456"/>
    <n v="380"/>
    <n v="372"/>
    <n v="752"/>
    <x v="4"/>
    <x v="12"/>
  </r>
  <r>
    <x v="13"/>
    <n v="348"/>
    <n v="182"/>
    <n v="54"/>
    <n v="22"/>
    <n v="0"/>
    <n v="606"/>
    <n v="7"/>
    <n v="613"/>
    <n v="44"/>
    <s v="0"/>
    <n v="44"/>
    <n v="0"/>
    <n v="0"/>
    <n v="0"/>
    <n v="486"/>
    <n v="0"/>
    <n v="486"/>
    <n v="76"/>
    <n v="7"/>
    <n v="83"/>
    <x v="4"/>
    <x v="12"/>
  </r>
  <r>
    <x v="14"/>
    <n v="39"/>
    <n v="55"/>
    <n v="25"/>
    <n v="7"/>
    <n v="3"/>
    <n v="129"/>
    <n v="44"/>
    <n v="173"/>
    <n v="18"/>
    <s v="0"/>
    <n v="18"/>
    <n v="3"/>
    <n v="0"/>
    <n v="3"/>
    <n v="83"/>
    <n v="32"/>
    <n v="115"/>
    <n v="25"/>
    <n v="12"/>
    <n v="37"/>
    <x v="4"/>
    <x v="12"/>
  </r>
  <r>
    <x v="15"/>
    <n v="0"/>
    <n v="24"/>
    <n v="4"/>
    <n v="1"/>
    <n v="0"/>
    <n v="29"/>
    <n v="19"/>
    <n v="48"/>
    <n v="0"/>
    <s v="0"/>
    <n v="0"/>
    <n v="0"/>
    <n v="0"/>
    <n v="0"/>
    <n v="3"/>
    <n v="7"/>
    <n v="10"/>
    <n v="26"/>
    <n v="12"/>
    <n v="38"/>
    <x v="4"/>
    <x v="12"/>
  </r>
  <r>
    <x v="16"/>
    <n v="22"/>
    <n v="86"/>
    <n v="32"/>
    <n v="26"/>
    <n v="11"/>
    <n v="177"/>
    <n v="44"/>
    <n v="221"/>
    <n v="54"/>
    <s v="0"/>
    <n v="54"/>
    <n v="0"/>
    <n v="0"/>
    <n v="0"/>
    <n v="48"/>
    <n v="40"/>
    <n v="88"/>
    <n v="75"/>
    <n v="4"/>
    <n v="79"/>
    <x v="4"/>
    <x v="12"/>
  </r>
  <r>
    <x v="17"/>
    <n v="46"/>
    <n v="63"/>
    <n v="24"/>
    <n v="70"/>
    <n v="10"/>
    <n v="213"/>
    <n v="31"/>
    <n v="244"/>
    <n v="90"/>
    <s v="0"/>
    <n v="90"/>
    <n v="1"/>
    <n v="0"/>
    <n v="1"/>
    <n v="65"/>
    <n v="7"/>
    <n v="72"/>
    <n v="57"/>
    <n v="24"/>
    <n v="81"/>
    <x v="4"/>
    <x v="12"/>
  </r>
  <r>
    <x v="18"/>
    <n v="7256"/>
    <n v="60708"/>
    <n v="29190"/>
    <n v="10878"/>
    <n v="765"/>
    <n v="108797"/>
    <n v="68383"/>
    <n v="177180"/>
    <n v="8452"/>
    <s v="0"/>
    <n v="8452"/>
    <n v="1470"/>
    <n v="753"/>
    <n v="2223"/>
    <n v="40535"/>
    <n v="15083"/>
    <n v="55618"/>
    <n v="58340"/>
    <n v="52547"/>
    <n v="110887"/>
    <x v="4"/>
    <x v="12"/>
  </r>
  <r>
    <x v="0"/>
    <n v="4530"/>
    <n v="10127"/>
    <n v="7196"/>
    <n v="4687"/>
    <n v="590"/>
    <n v="27130"/>
    <n v="15665"/>
    <n v="42795"/>
    <n v="8326"/>
    <s v="0"/>
    <n v="8326"/>
    <n v="849"/>
    <n v="205"/>
    <n v="1054"/>
    <n v="10565"/>
    <n v="9437"/>
    <n v="20002"/>
    <n v="7390"/>
    <n v="6023"/>
    <n v="13413"/>
    <x v="5"/>
    <x v="12"/>
  </r>
  <r>
    <x v="1"/>
    <n v="42"/>
    <n v="714"/>
    <n v="436"/>
    <n v="214"/>
    <n v="14"/>
    <n v="1420"/>
    <n v="2319"/>
    <n v="3739"/>
    <n v="26"/>
    <s v="0"/>
    <n v="26"/>
    <n v="10"/>
    <n v="0"/>
    <n v="10"/>
    <n v="222"/>
    <n v="143"/>
    <n v="365"/>
    <n v="1162"/>
    <n v="2176"/>
    <n v="3338"/>
    <x v="5"/>
    <x v="12"/>
  </r>
  <r>
    <x v="2"/>
    <n v="78"/>
    <n v="2185"/>
    <n v="663"/>
    <n v="1483"/>
    <n v="0"/>
    <n v="4409"/>
    <n v="873"/>
    <n v="5282"/>
    <n v="12"/>
    <s v="0"/>
    <n v="12"/>
    <n v="0"/>
    <n v="0"/>
    <n v="0"/>
    <n v="554"/>
    <n v="181"/>
    <n v="735"/>
    <n v="3843"/>
    <n v="692"/>
    <n v="4535"/>
    <x v="5"/>
    <x v="12"/>
  </r>
  <r>
    <x v="3"/>
    <n v="390"/>
    <n v="7482"/>
    <n v="3500"/>
    <n v="481"/>
    <n v="112"/>
    <n v="11965"/>
    <n v="10115"/>
    <n v="22080"/>
    <n v="83"/>
    <s v="0"/>
    <n v="83"/>
    <n v="290"/>
    <n v="515"/>
    <n v="805"/>
    <n v="4989"/>
    <n v="2792"/>
    <n v="7781"/>
    <n v="6603"/>
    <n v="6808"/>
    <n v="13411"/>
    <x v="5"/>
    <x v="12"/>
  </r>
  <r>
    <x v="4"/>
    <n v="78"/>
    <n v="1643"/>
    <n v="1767"/>
    <n v="1274"/>
    <n v="12"/>
    <n v="4774"/>
    <n v="659"/>
    <n v="5433"/>
    <n v="54"/>
    <s v="0"/>
    <n v="54"/>
    <n v="5"/>
    <n v="0"/>
    <n v="5"/>
    <n v="2047"/>
    <n v="23"/>
    <n v="2070"/>
    <n v="2668"/>
    <n v="636"/>
    <n v="3304"/>
    <x v="5"/>
    <x v="12"/>
  </r>
  <r>
    <x v="5"/>
    <n v="376"/>
    <n v="22173"/>
    <n v="14652"/>
    <n v="1549"/>
    <n v="17"/>
    <n v="38767"/>
    <n v="42333"/>
    <n v="81100"/>
    <n v="59"/>
    <s v="0"/>
    <n v="59"/>
    <n v="5"/>
    <n v="0"/>
    <n v="5"/>
    <n v="10707"/>
    <n v="2705"/>
    <n v="13412"/>
    <n v="27996"/>
    <n v="39628"/>
    <n v="67624"/>
    <x v="5"/>
    <x v="12"/>
  </r>
  <r>
    <x v="25"/>
    <n v="1"/>
    <n v="149"/>
    <n v="100"/>
    <n v="2"/>
    <n v="0"/>
    <n v="252"/>
    <n v="783"/>
    <n v="1035"/>
    <n v="1"/>
    <s v="0"/>
    <n v="1"/>
    <n v="0"/>
    <n v="0"/>
    <n v="0"/>
    <n v="4"/>
    <n v="0"/>
    <n v="4"/>
    <n v="247"/>
    <n v="783"/>
    <n v="1030"/>
    <x v="5"/>
    <x v="12"/>
  </r>
  <r>
    <x v="6"/>
    <n v="724"/>
    <n v="5612"/>
    <n v="816"/>
    <n v="101"/>
    <n v="5"/>
    <n v="7258"/>
    <n v="412"/>
    <n v="7670"/>
    <n v="74"/>
    <s v="0"/>
    <n v="74"/>
    <n v="0"/>
    <n v="0"/>
    <n v="0"/>
    <n v="3539"/>
    <n v="143"/>
    <n v="3682"/>
    <n v="3645"/>
    <n v="269"/>
    <n v="3914"/>
    <x v="5"/>
    <x v="12"/>
  </r>
  <r>
    <x v="7"/>
    <n v="45"/>
    <n v="7"/>
    <n v="6"/>
    <n v="0"/>
    <n v="0"/>
    <n v="58"/>
    <n v="76"/>
    <n v="134"/>
    <n v="11"/>
    <s v="0"/>
    <n v="11"/>
    <n v="0"/>
    <n v="0"/>
    <n v="0"/>
    <n v="36"/>
    <n v="19"/>
    <n v="55"/>
    <n v="11"/>
    <n v="57"/>
    <n v="68"/>
    <x v="5"/>
    <x v="12"/>
  </r>
  <r>
    <x v="8"/>
    <n v="12"/>
    <n v="9"/>
    <n v="7"/>
    <n v="1"/>
    <n v="1"/>
    <n v="30"/>
    <n v="121"/>
    <n v="151"/>
    <n v="5"/>
    <s v="0"/>
    <n v="5"/>
    <n v="1"/>
    <n v="0"/>
    <n v="1"/>
    <n v="12"/>
    <n v="10"/>
    <n v="22"/>
    <n v="12"/>
    <n v="111"/>
    <n v="123"/>
    <x v="5"/>
    <x v="12"/>
  </r>
  <r>
    <x v="9"/>
    <n v="43"/>
    <n v="6"/>
    <n v="3"/>
    <n v="0"/>
    <n v="0"/>
    <n v="52"/>
    <n v="2787"/>
    <n v="2839"/>
    <n v="9"/>
    <s v="0"/>
    <n v="9"/>
    <n v="0"/>
    <n v="0"/>
    <n v="0"/>
    <n v="39"/>
    <n v="14"/>
    <n v="53"/>
    <n v="4"/>
    <n v="2773"/>
    <n v="2777"/>
    <x v="5"/>
    <x v="12"/>
  </r>
  <r>
    <x v="10"/>
    <n v="36"/>
    <n v="7"/>
    <n v="1"/>
    <n v="1"/>
    <n v="0"/>
    <n v="45"/>
    <n v="19"/>
    <n v="64"/>
    <n v="0"/>
    <s v="0"/>
    <n v="0"/>
    <n v="0"/>
    <n v="0"/>
    <n v="0"/>
    <n v="42"/>
    <n v="2"/>
    <n v="44"/>
    <n v="3"/>
    <n v="17"/>
    <n v="20"/>
    <x v="5"/>
    <x v="12"/>
  </r>
  <r>
    <x v="11"/>
    <n v="68"/>
    <n v="641"/>
    <n v="105"/>
    <n v="1"/>
    <n v="13"/>
    <n v="828"/>
    <n v="535"/>
    <n v="1363"/>
    <n v="7"/>
    <s v="0"/>
    <n v="7"/>
    <n v="15"/>
    <n v="0"/>
    <n v="15"/>
    <n v="203"/>
    <n v="70"/>
    <n v="273"/>
    <n v="603"/>
    <n v="465"/>
    <n v="1068"/>
    <x v="5"/>
    <x v="12"/>
  </r>
  <r>
    <x v="12"/>
    <n v="28"/>
    <n v="728"/>
    <n v="288"/>
    <n v="6"/>
    <n v="12"/>
    <n v="1062"/>
    <n v="792"/>
    <n v="1854"/>
    <n v="5"/>
    <s v="0"/>
    <n v="5"/>
    <n v="0"/>
    <n v="0"/>
    <n v="0"/>
    <n v="562"/>
    <n v="269"/>
    <n v="831"/>
    <n v="495"/>
    <n v="523"/>
    <n v="1018"/>
    <x v="5"/>
    <x v="12"/>
  </r>
  <r>
    <x v="13"/>
    <n v="24"/>
    <n v="173"/>
    <n v="62"/>
    <n v="62"/>
    <n v="0"/>
    <n v="321"/>
    <n v="334"/>
    <n v="655"/>
    <n v="19"/>
    <s v="0"/>
    <n v="19"/>
    <n v="0"/>
    <n v="0"/>
    <n v="0"/>
    <n v="152"/>
    <n v="217"/>
    <n v="369"/>
    <n v="150"/>
    <n v="117"/>
    <n v="267"/>
    <x v="5"/>
    <x v="12"/>
  </r>
  <r>
    <x v="14"/>
    <n v="56"/>
    <n v="67"/>
    <n v="58"/>
    <n v="14"/>
    <n v="3"/>
    <n v="198"/>
    <n v="25"/>
    <n v="223"/>
    <n v="28"/>
    <s v="0"/>
    <n v="28"/>
    <n v="5"/>
    <n v="0"/>
    <n v="5"/>
    <n v="122"/>
    <n v="17"/>
    <n v="139"/>
    <n v="43"/>
    <n v="8"/>
    <n v="51"/>
    <x v="5"/>
    <x v="12"/>
  </r>
  <r>
    <x v="15"/>
    <n v="4"/>
    <n v="30"/>
    <n v="0"/>
    <n v="4"/>
    <n v="0"/>
    <n v="38"/>
    <n v="4"/>
    <n v="42"/>
    <n v="7"/>
    <s v="0"/>
    <n v="7"/>
    <n v="0"/>
    <n v="0"/>
    <n v="0"/>
    <n v="1"/>
    <n v="4"/>
    <n v="5"/>
    <n v="30"/>
    <n v="0"/>
    <n v="30"/>
    <x v="5"/>
    <x v="12"/>
  </r>
  <r>
    <x v="16"/>
    <n v="36"/>
    <n v="50"/>
    <n v="34"/>
    <n v="46"/>
    <n v="3"/>
    <n v="169"/>
    <n v="12"/>
    <n v="181"/>
    <n v="72"/>
    <s v="0"/>
    <n v="72"/>
    <n v="0"/>
    <n v="0"/>
    <n v="0"/>
    <n v="52"/>
    <n v="4"/>
    <n v="56"/>
    <n v="45"/>
    <n v="8"/>
    <n v="53"/>
    <x v="5"/>
    <x v="12"/>
  </r>
  <r>
    <x v="17"/>
    <n v="55"/>
    <n v="77"/>
    <n v="24"/>
    <n v="50"/>
    <n v="4"/>
    <n v="210"/>
    <n v="40"/>
    <n v="250"/>
    <n v="91"/>
    <s v="0"/>
    <n v="91"/>
    <n v="1"/>
    <n v="0"/>
    <n v="1"/>
    <n v="77"/>
    <n v="29"/>
    <n v="106"/>
    <n v="41"/>
    <n v="11"/>
    <n v="52"/>
    <x v="5"/>
    <x v="12"/>
  </r>
  <r>
    <x v="18"/>
    <n v="6626"/>
    <n v="51880"/>
    <n v="29718"/>
    <n v="9976"/>
    <n v="786"/>
    <n v="98986"/>
    <n v="77904"/>
    <n v="176890"/>
    <n v="8889"/>
    <s v="0"/>
    <n v="8889"/>
    <n v="1181"/>
    <n v="720"/>
    <n v="1901"/>
    <n v="33925"/>
    <n v="16079"/>
    <n v="50004"/>
    <n v="54991"/>
    <n v="61105"/>
    <n v="116096"/>
    <x v="5"/>
    <x v="12"/>
  </r>
  <r>
    <x v="0"/>
    <n v="2897"/>
    <n v="14173"/>
    <n v="13655"/>
    <n v="6517"/>
    <n v="207"/>
    <n v="37449"/>
    <n v="34288"/>
    <n v="71737"/>
    <n v="6249"/>
    <s v="0"/>
    <n v="6249"/>
    <n v="469"/>
    <n v="534"/>
    <n v="1003"/>
    <n v="18109"/>
    <n v="23973"/>
    <n v="42082"/>
    <n v="12622"/>
    <n v="9781"/>
    <n v="22403"/>
    <x v="6"/>
    <x v="12"/>
  </r>
  <r>
    <x v="1"/>
    <n v="18"/>
    <n v="647"/>
    <n v="574"/>
    <n v="298"/>
    <n v="4"/>
    <n v="1541"/>
    <n v="3060"/>
    <n v="4601"/>
    <n v="4"/>
    <s v="0"/>
    <n v="4"/>
    <n v="0"/>
    <n v="0"/>
    <n v="0"/>
    <n v="86"/>
    <n v="90"/>
    <n v="176"/>
    <n v="1451"/>
    <n v="2970"/>
    <n v="4421"/>
    <x v="6"/>
    <x v="12"/>
  </r>
  <r>
    <x v="2"/>
    <n v="66"/>
    <n v="4133"/>
    <n v="1052"/>
    <n v="2033"/>
    <n v="4"/>
    <n v="7288"/>
    <n v="2151"/>
    <n v="9439"/>
    <n v="10"/>
    <s v="0"/>
    <n v="10"/>
    <n v="0"/>
    <n v="0"/>
    <n v="0"/>
    <n v="581"/>
    <n v="204"/>
    <n v="785"/>
    <n v="6697"/>
    <n v="1947"/>
    <n v="8644"/>
    <x v="6"/>
    <x v="12"/>
  </r>
  <r>
    <x v="3"/>
    <n v="441"/>
    <n v="8035"/>
    <n v="5727"/>
    <n v="480"/>
    <n v="79"/>
    <n v="14762"/>
    <n v="14876"/>
    <n v="29638"/>
    <n v="125"/>
    <s v="0"/>
    <n v="125"/>
    <n v="430"/>
    <n v="741"/>
    <n v="1171"/>
    <n v="4326"/>
    <n v="2333"/>
    <n v="6659"/>
    <n v="9881"/>
    <n v="11802"/>
    <n v="21683"/>
    <x v="6"/>
    <x v="12"/>
  </r>
  <r>
    <x v="4"/>
    <n v="97"/>
    <n v="2513"/>
    <n v="2302"/>
    <n v="1441"/>
    <n v="26"/>
    <n v="6379"/>
    <n v="2313"/>
    <n v="8692"/>
    <n v="65"/>
    <s v="0"/>
    <n v="65"/>
    <n v="2"/>
    <n v="0"/>
    <n v="2"/>
    <n v="2628"/>
    <n v="92"/>
    <n v="2720"/>
    <n v="3684"/>
    <n v="2221"/>
    <n v="5905"/>
    <x v="6"/>
    <x v="12"/>
  </r>
  <r>
    <x v="5"/>
    <n v="258"/>
    <n v="24481"/>
    <n v="14090"/>
    <n v="2411"/>
    <n v="17"/>
    <n v="41257"/>
    <n v="52582"/>
    <n v="93839"/>
    <n v="53"/>
    <s v="0"/>
    <n v="53"/>
    <n v="8"/>
    <n v="0"/>
    <n v="8"/>
    <n v="9978"/>
    <n v="2956"/>
    <n v="12934"/>
    <n v="31218"/>
    <n v="49626"/>
    <n v="80844"/>
    <x v="6"/>
    <x v="12"/>
  </r>
  <r>
    <x v="25"/>
    <n v="1"/>
    <n v="22"/>
    <n v="67"/>
    <n v="3"/>
    <n v="0"/>
    <n v="93"/>
    <n v="565"/>
    <n v="658"/>
    <n v="1"/>
    <s v="0"/>
    <n v="1"/>
    <n v="0"/>
    <n v="0"/>
    <n v="0"/>
    <n v="4"/>
    <n v="8"/>
    <n v="12"/>
    <n v="88"/>
    <n v="557"/>
    <n v="645"/>
    <x v="6"/>
    <x v="12"/>
  </r>
  <r>
    <x v="6"/>
    <n v="713"/>
    <n v="8116"/>
    <n v="979"/>
    <n v="292"/>
    <n v="0"/>
    <n v="10100"/>
    <n v="3059"/>
    <n v="13159"/>
    <n v="35"/>
    <s v="0"/>
    <n v="35"/>
    <n v="2"/>
    <n v="0"/>
    <n v="2"/>
    <n v="5995"/>
    <n v="604"/>
    <n v="6599"/>
    <n v="4068"/>
    <n v="2455"/>
    <n v="6523"/>
    <x v="6"/>
    <x v="12"/>
  </r>
  <r>
    <x v="7"/>
    <n v="10"/>
    <n v="4"/>
    <n v="1"/>
    <n v="0"/>
    <n v="0"/>
    <n v="15"/>
    <n v="129"/>
    <n v="144"/>
    <n v="3"/>
    <s v="0"/>
    <n v="3"/>
    <n v="0"/>
    <n v="0"/>
    <n v="0"/>
    <n v="9"/>
    <n v="16"/>
    <n v="25"/>
    <n v="3"/>
    <n v="113"/>
    <n v="116"/>
    <x v="6"/>
    <x v="12"/>
  </r>
  <r>
    <x v="8"/>
    <n v="4"/>
    <n v="11"/>
    <n v="0"/>
    <n v="0"/>
    <n v="0"/>
    <n v="15"/>
    <n v="211"/>
    <n v="226"/>
    <n v="4"/>
    <s v="0"/>
    <n v="4"/>
    <n v="0"/>
    <n v="0"/>
    <n v="0"/>
    <n v="0"/>
    <n v="10"/>
    <n v="10"/>
    <n v="11"/>
    <n v="201"/>
    <n v="212"/>
    <x v="6"/>
    <x v="12"/>
  </r>
  <r>
    <x v="9"/>
    <n v="19"/>
    <n v="5"/>
    <n v="2"/>
    <n v="1"/>
    <n v="0"/>
    <n v="27"/>
    <n v="3487"/>
    <n v="3514"/>
    <n v="10"/>
    <s v="0"/>
    <n v="10"/>
    <n v="0"/>
    <n v="0"/>
    <n v="0"/>
    <n v="10"/>
    <n v="12"/>
    <n v="22"/>
    <n v="7"/>
    <n v="3475"/>
    <n v="3482"/>
    <x v="6"/>
    <x v="12"/>
  </r>
  <r>
    <x v="10"/>
    <n v="3"/>
    <n v="5"/>
    <n v="7"/>
    <n v="2"/>
    <n v="0"/>
    <n v="17"/>
    <n v="28"/>
    <n v="45"/>
    <n v="4"/>
    <s v="0"/>
    <n v="4"/>
    <n v="0"/>
    <n v="0"/>
    <n v="0"/>
    <n v="2"/>
    <n v="6"/>
    <n v="8"/>
    <n v="11"/>
    <n v="22"/>
    <n v="33"/>
    <x v="6"/>
    <x v="12"/>
  </r>
  <r>
    <x v="11"/>
    <n v="14"/>
    <n v="728"/>
    <n v="170"/>
    <n v="22"/>
    <n v="0"/>
    <n v="934"/>
    <n v="1243"/>
    <n v="2177"/>
    <n v="17"/>
    <s v="0"/>
    <n v="17"/>
    <n v="0"/>
    <n v="0"/>
    <n v="0"/>
    <n v="157"/>
    <n v="97"/>
    <n v="254"/>
    <n v="760"/>
    <n v="1146"/>
    <n v="1906"/>
    <x v="6"/>
    <x v="12"/>
  </r>
  <r>
    <x v="12"/>
    <n v="8"/>
    <n v="626"/>
    <n v="248"/>
    <n v="10"/>
    <n v="8"/>
    <n v="900"/>
    <n v="1195"/>
    <n v="2095"/>
    <n v="9"/>
    <s v="0"/>
    <n v="9"/>
    <n v="0"/>
    <n v="0"/>
    <n v="0"/>
    <n v="241"/>
    <n v="276"/>
    <n v="517"/>
    <n v="650"/>
    <n v="919"/>
    <n v="1569"/>
    <x v="6"/>
    <x v="12"/>
  </r>
  <r>
    <x v="13"/>
    <n v="26"/>
    <n v="244"/>
    <n v="28"/>
    <n v="90"/>
    <n v="0"/>
    <n v="388"/>
    <n v="164"/>
    <n v="552"/>
    <n v="40"/>
    <s v="0"/>
    <n v="40"/>
    <n v="0"/>
    <n v="0"/>
    <n v="0"/>
    <n v="141"/>
    <n v="44"/>
    <n v="185"/>
    <n v="207"/>
    <n v="120"/>
    <n v="327"/>
    <x v="6"/>
    <x v="12"/>
  </r>
  <r>
    <x v="14"/>
    <n v="38"/>
    <n v="68"/>
    <n v="39"/>
    <n v="28"/>
    <n v="0"/>
    <n v="173"/>
    <n v="50"/>
    <n v="223"/>
    <n v="49"/>
    <s v="0"/>
    <n v="49"/>
    <n v="0"/>
    <n v="0"/>
    <n v="0"/>
    <n v="99"/>
    <n v="8"/>
    <n v="107"/>
    <n v="25"/>
    <n v="42"/>
    <n v="67"/>
    <x v="6"/>
    <x v="12"/>
  </r>
  <r>
    <x v="15"/>
    <n v="1"/>
    <n v="41"/>
    <n v="0"/>
    <n v="3"/>
    <n v="0"/>
    <n v="45"/>
    <n v="10"/>
    <n v="55"/>
    <n v="1"/>
    <s v="0"/>
    <n v="1"/>
    <n v="0"/>
    <n v="0"/>
    <n v="0"/>
    <n v="29"/>
    <n v="0"/>
    <n v="29"/>
    <n v="15"/>
    <n v="10"/>
    <n v="25"/>
    <x v="6"/>
    <x v="12"/>
  </r>
  <r>
    <x v="16"/>
    <n v="8"/>
    <n v="27"/>
    <n v="55"/>
    <n v="52"/>
    <n v="0"/>
    <n v="142"/>
    <n v="21"/>
    <n v="163"/>
    <n v="71"/>
    <s v="0"/>
    <n v="71"/>
    <n v="0"/>
    <n v="0"/>
    <n v="0"/>
    <n v="34"/>
    <n v="4"/>
    <n v="38"/>
    <n v="37"/>
    <n v="17"/>
    <n v="54"/>
    <x v="6"/>
    <x v="12"/>
  </r>
  <r>
    <x v="17"/>
    <n v="43"/>
    <n v="183"/>
    <n v="58"/>
    <n v="77"/>
    <n v="0"/>
    <n v="361"/>
    <n v="110"/>
    <n v="471"/>
    <n v="118"/>
    <s v="0"/>
    <n v="118"/>
    <n v="0"/>
    <n v="0"/>
    <n v="0"/>
    <n v="174"/>
    <n v="63"/>
    <n v="237"/>
    <n v="69"/>
    <n v="47"/>
    <n v="116"/>
    <x v="6"/>
    <x v="12"/>
  </r>
  <r>
    <x v="18"/>
    <n v="4665"/>
    <n v="64062"/>
    <n v="39054"/>
    <n v="13760"/>
    <n v="345"/>
    <n v="121886"/>
    <n v="119542"/>
    <n v="241428"/>
    <n v="6868"/>
    <s v="0"/>
    <n v="6868"/>
    <n v="911"/>
    <n v="1275"/>
    <n v="2186"/>
    <n v="42603"/>
    <n v="30796"/>
    <n v="73399"/>
    <n v="71504"/>
    <n v="87471"/>
    <n v="158975"/>
    <x v="6"/>
    <x v="12"/>
  </r>
  <r>
    <x v="0"/>
    <n v="4419"/>
    <n v="21414"/>
    <n v="16880"/>
    <n v="8281"/>
    <n v="241"/>
    <n v="51235"/>
    <n v="38950"/>
    <n v="90185"/>
    <n v="6430"/>
    <s v="0"/>
    <n v="6430"/>
    <n v="442"/>
    <n v="192"/>
    <n v="634"/>
    <n v="25234"/>
    <n v="27191"/>
    <n v="52425"/>
    <n v="19129"/>
    <n v="11567"/>
    <n v="30696"/>
    <x v="7"/>
    <x v="12"/>
  </r>
  <r>
    <x v="1"/>
    <n v="15"/>
    <n v="470"/>
    <n v="460"/>
    <n v="418"/>
    <n v="17"/>
    <n v="1380"/>
    <n v="2629"/>
    <n v="4009"/>
    <n v="12"/>
    <s v="0"/>
    <n v="12"/>
    <n v="0"/>
    <n v="0"/>
    <n v="0"/>
    <n v="108"/>
    <n v="154"/>
    <n v="262"/>
    <n v="1260"/>
    <n v="2475"/>
    <n v="3735"/>
    <x v="7"/>
    <x v="12"/>
  </r>
  <r>
    <x v="2"/>
    <n v="48"/>
    <n v="2114"/>
    <n v="820"/>
    <n v="1726"/>
    <n v="0"/>
    <n v="4708"/>
    <n v="1145"/>
    <n v="5853"/>
    <n v="5"/>
    <s v="0"/>
    <n v="5"/>
    <n v="0"/>
    <n v="0"/>
    <n v="0"/>
    <n v="462"/>
    <n v="99"/>
    <n v="561"/>
    <n v="4241"/>
    <n v="1046"/>
    <n v="5287"/>
    <x v="7"/>
    <x v="12"/>
  </r>
  <r>
    <x v="3"/>
    <n v="341"/>
    <n v="8994"/>
    <n v="4516"/>
    <n v="387"/>
    <n v="124"/>
    <n v="14362"/>
    <n v="10865"/>
    <n v="25227"/>
    <n v="87"/>
    <s v="0"/>
    <n v="87"/>
    <n v="736"/>
    <n v="793"/>
    <n v="1529"/>
    <n v="4488"/>
    <n v="1982"/>
    <n v="6470"/>
    <n v="9051"/>
    <n v="8090"/>
    <n v="17141"/>
    <x v="7"/>
    <x v="12"/>
  </r>
  <r>
    <x v="4"/>
    <n v="81"/>
    <n v="2518"/>
    <n v="1988"/>
    <n v="1687"/>
    <n v="59"/>
    <n v="6333"/>
    <n v="2803"/>
    <n v="9136"/>
    <n v="35"/>
    <s v="0"/>
    <n v="35"/>
    <n v="10"/>
    <n v="0"/>
    <n v="10"/>
    <n v="2372"/>
    <n v="55"/>
    <n v="2427"/>
    <n v="3916"/>
    <n v="2748"/>
    <n v="6664"/>
    <x v="7"/>
    <x v="12"/>
  </r>
  <r>
    <x v="5"/>
    <n v="224"/>
    <n v="26504"/>
    <n v="17589"/>
    <n v="2897"/>
    <n v="47"/>
    <n v="47261"/>
    <n v="46834"/>
    <n v="94095"/>
    <n v="59"/>
    <s v="0"/>
    <n v="59"/>
    <n v="2"/>
    <n v="0"/>
    <n v="2"/>
    <n v="11265"/>
    <n v="2532"/>
    <n v="13797"/>
    <n v="35935"/>
    <n v="44302"/>
    <n v="80237"/>
    <x v="7"/>
    <x v="12"/>
  </r>
  <r>
    <x v="25"/>
    <n v="2"/>
    <n v="56"/>
    <n v="71"/>
    <n v="8"/>
    <n v="0"/>
    <n v="137"/>
    <n v="621"/>
    <n v="758"/>
    <n v="6"/>
    <s v="0"/>
    <n v="6"/>
    <n v="0"/>
    <n v="0"/>
    <n v="0"/>
    <n v="14"/>
    <n v="8"/>
    <n v="22"/>
    <n v="117"/>
    <n v="613"/>
    <n v="730"/>
    <x v="7"/>
    <x v="12"/>
  </r>
  <r>
    <x v="6"/>
    <n v="1202"/>
    <n v="11624"/>
    <n v="1834"/>
    <n v="579"/>
    <n v="47"/>
    <n v="15286"/>
    <n v="8991"/>
    <n v="24277"/>
    <n v="50"/>
    <s v="0"/>
    <n v="50"/>
    <n v="2"/>
    <n v="0"/>
    <n v="2"/>
    <n v="8351"/>
    <n v="788"/>
    <n v="9139"/>
    <n v="6883"/>
    <n v="8203"/>
    <n v="15086"/>
    <x v="7"/>
    <x v="12"/>
  </r>
  <r>
    <x v="7"/>
    <n v="0"/>
    <n v="10"/>
    <n v="3"/>
    <n v="0"/>
    <n v="8"/>
    <n v="21"/>
    <n v="15"/>
    <n v="36"/>
    <n v="0"/>
    <s v="0"/>
    <n v="0"/>
    <n v="0"/>
    <n v="0"/>
    <n v="0"/>
    <n v="14"/>
    <n v="15"/>
    <n v="29"/>
    <n v="7"/>
    <n v="0"/>
    <n v="7"/>
    <x v="7"/>
    <x v="12"/>
  </r>
  <r>
    <x v="8"/>
    <n v="8"/>
    <n v="8"/>
    <n v="2"/>
    <n v="4"/>
    <n v="0"/>
    <n v="22"/>
    <n v="63"/>
    <n v="85"/>
    <n v="12"/>
    <s v="0"/>
    <n v="12"/>
    <n v="0"/>
    <n v="0"/>
    <n v="0"/>
    <n v="0"/>
    <n v="4"/>
    <n v="4"/>
    <n v="10"/>
    <n v="59"/>
    <n v="69"/>
    <x v="7"/>
    <x v="12"/>
  </r>
  <r>
    <x v="9"/>
    <n v="2"/>
    <n v="4"/>
    <n v="2"/>
    <n v="4"/>
    <n v="0"/>
    <n v="12"/>
    <n v="3150"/>
    <n v="3162"/>
    <n v="2"/>
    <s v="0"/>
    <n v="2"/>
    <n v="0"/>
    <n v="0"/>
    <n v="0"/>
    <n v="4"/>
    <n v="6"/>
    <n v="10"/>
    <n v="6"/>
    <n v="3144"/>
    <n v="3150"/>
    <x v="7"/>
    <x v="12"/>
  </r>
  <r>
    <x v="10"/>
    <n v="2"/>
    <n v="12"/>
    <n v="1"/>
    <n v="9"/>
    <n v="0"/>
    <n v="24"/>
    <n v="7"/>
    <n v="31"/>
    <n v="2"/>
    <s v="0"/>
    <n v="2"/>
    <n v="0"/>
    <n v="0"/>
    <n v="0"/>
    <n v="21"/>
    <n v="0"/>
    <n v="21"/>
    <n v="1"/>
    <n v="7"/>
    <n v="8"/>
    <x v="7"/>
    <x v="12"/>
  </r>
  <r>
    <x v="11"/>
    <n v="11"/>
    <n v="682"/>
    <n v="104"/>
    <n v="12"/>
    <n v="4"/>
    <n v="813"/>
    <n v="1141"/>
    <n v="1954"/>
    <n v="10"/>
    <s v="0"/>
    <n v="10"/>
    <n v="2"/>
    <n v="0"/>
    <n v="2"/>
    <n v="109"/>
    <n v="48"/>
    <n v="157"/>
    <n v="692"/>
    <n v="1093"/>
    <n v="1785"/>
    <x v="7"/>
    <x v="12"/>
  </r>
  <r>
    <x v="12"/>
    <n v="13"/>
    <n v="554"/>
    <n v="271"/>
    <n v="241"/>
    <n v="8"/>
    <n v="1087"/>
    <n v="1061"/>
    <n v="2148"/>
    <n v="2"/>
    <s v="0"/>
    <n v="2"/>
    <n v="0"/>
    <n v="0"/>
    <n v="0"/>
    <n v="292"/>
    <n v="298"/>
    <n v="590"/>
    <n v="793"/>
    <n v="763"/>
    <n v="1556"/>
    <x v="7"/>
    <x v="12"/>
  </r>
  <r>
    <x v="13"/>
    <n v="31"/>
    <n v="469"/>
    <n v="95"/>
    <n v="24"/>
    <n v="8"/>
    <n v="627"/>
    <n v="128"/>
    <n v="755"/>
    <n v="35"/>
    <s v="0"/>
    <n v="35"/>
    <n v="0"/>
    <n v="0"/>
    <n v="0"/>
    <n v="297"/>
    <n v="79"/>
    <n v="376"/>
    <n v="295"/>
    <n v="49"/>
    <n v="344"/>
    <x v="7"/>
    <x v="12"/>
  </r>
  <r>
    <x v="14"/>
    <n v="28"/>
    <n v="52"/>
    <n v="36"/>
    <n v="16"/>
    <n v="1"/>
    <n v="133"/>
    <n v="96"/>
    <n v="229"/>
    <n v="38"/>
    <s v="0"/>
    <n v="38"/>
    <n v="0"/>
    <n v="0"/>
    <n v="0"/>
    <n v="53"/>
    <n v="13"/>
    <n v="66"/>
    <n v="42"/>
    <n v="83"/>
    <n v="125"/>
    <x v="7"/>
    <x v="12"/>
  </r>
  <r>
    <x v="15"/>
    <n v="0"/>
    <n v="14"/>
    <n v="8"/>
    <n v="1"/>
    <n v="0"/>
    <n v="23"/>
    <n v="14"/>
    <n v="37"/>
    <n v="0"/>
    <s v="0"/>
    <n v="0"/>
    <n v="0"/>
    <n v="0"/>
    <n v="0"/>
    <n v="5"/>
    <n v="0"/>
    <n v="5"/>
    <n v="18"/>
    <n v="14"/>
    <n v="32"/>
    <x v="7"/>
    <x v="12"/>
  </r>
  <r>
    <x v="16"/>
    <n v="23"/>
    <n v="40"/>
    <n v="16"/>
    <n v="26"/>
    <n v="0"/>
    <n v="105"/>
    <n v="6"/>
    <n v="111"/>
    <n v="44"/>
    <s v="0"/>
    <n v="44"/>
    <n v="9"/>
    <n v="0"/>
    <n v="9"/>
    <n v="24"/>
    <n v="4"/>
    <n v="28"/>
    <n v="28"/>
    <n v="2"/>
    <n v="30"/>
    <x v="7"/>
    <x v="12"/>
  </r>
  <r>
    <x v="17"/>
    <n v="28"/>
    <n v="107"/>
    <n v="39"/>
    <n v="95"/>
    <n v="4"/>
    <n v="273"/>
    <n v="31"/>
    <n v="304"/>
    <n v="94"/>
    <s v="0"/>
    <n v="94"/>
    <n v="0"/>
    <n v="0"/>
    <n v="0"/>
    <n v="88"/>
    <n v="24"/>
    <n v="112"/>
    <n v="91"/>
    <n v="7"/>
    <n v="98"/>
    <x v="7"/>
    <x v="12"/>
  </r>
  <r>
    <x v="18"/>
    <n v="6478"/>
    <n v="75646"/>
    <n v="44735"/>
    <n v="16415"/>
    <n v="568"/>
    <n v="143842"/>
    <n v="118550"/>
    <n v="262392"/>
    <n v="6923"/>
    <s v="0"/>
    <n v="6923"/>
    <n v="1203"/>
    <n v="985"/>
    <n v="2188"/>
    <n v="53201"/>
    <n v="33300"/>
    <n v="86501"/>
    <n v="82515"/>
    <n v="84265"/>
    <n v="166780"/>
    <x v="7"/>
    <x v="12"/>
  </r>
  <r>
    <x v="0"/>
    <n v="4672"/>
    <n v="16992"/>
    <n v="16362"/>
    <n v="5568"/>
    <n v="623"/>
    <n v="44217"/>
    <n v="29220"/>
    <n v="73437"/>
    <n v="7821"/>
    <s v="0"/>
    <n v="7821"/>
    <n v="779"/>
    <n v="69"/>
    <n v="848"/>
    <n v="20237"/>
    <n v="18882"/>
    <n v="39119"/>
    <n v="15380"/>
    <n v="10269"/>
    <n v="25649"/>
    <x v="8"/>
    <x v="12"/>
  </r>
  <r>
    <x v="1"/>
    <n v="20"/>
    <n v="584"/>
    <n v="690"/>
    <n v="410"/>
    <n v="15"/>
    <n v="1719"/>
    <n v="2495"/>
    <n v="4214"/>
    <n v="12"/>
    <s v="0"/>
    <n v="12"/>
    <n v="3"/>
    <n v="0"/>
    <n v="3"/>
    <n v="145"/>
    <n v="206"/>
    <n v="351"/>
    <n v="1559"/>
    <n v="2289"/>
    <n v="3848"/>
    <x v="8"/>
    <x v="12"/>
  </r>
  <r>
    <x v="2"/>
    <n v="51"/>
    <n v="1786"/>
    <n v="526"/>
    <n v="1405"/>
    <n v="15"/>
    <n v="3783"/>
    <n v="925"/>
    <n v="4708"/>
    <n v="12"/>
    <s v="0"/>
    <n v="12"/>
    <n v="3"/>
    <n v="0"/>
    <n v="3"/>
    <n v="384"/>
    <n v="131"/>
    <n v="515"/>
    <n v="3384"/>
    <n v="794"/>
    <n v="4178"/>
    <x v="8"/>
    <x v="12"/>
  </r>
  <r>
    <x v="3"/>
    <n v="416"/>
    <n v="8431"/>
    <n v="4952"/>
    <n v="437"/>
    <n v="321"/>
    <n v="14557"/>
    <n v="9468"/>
    <n v="24025"/>
    <n v="127"/>
    <s v="0"/>
    <n v="127"/>
    <n v="783"/>
    <n v="1180"/>
    <n v="1963"/>
    <n v="5312"/>
    <n v="2491"/>
    <n v="7803"/>
    <n v="8335"/>
    <n v="5797"/>
    <n v="14132"/>
    <x v="8"/>
    <x v="12"/>
  </r>
  <r>
    <x v="4"/>
    <n v="63"/>
    <n v="3741"/>
    <n v="2572"/>
    <n v="938"/>
    <n v="31"/>
    <n v="7345"/>
    <n v="1324"/>
    <n v="8669"/>
    <n v="73"/>
    <s v="0"/>
    <n v="73"/>
    <n v="6"/>
    <n v="0"/>
    <n v="6"/>
    <n v="3012"/>
    <n v="61"/>
    <n v="3073"/>
    <n v="4254"/>
    <n v="1263"/>
    <n v="5517"/>
    <x v="8"/>
    <x v="12"/>
  </r>
  <r>
    <x v="5"/>
    <n v="496"/>
    <n v="24828"/>
    <n v="16886"/>
    <n v="2075"/>
    <n v="11"/>
    <n v="44296"/>
    <n v="47859"/>
    <n v="92155"/>
    <n v="77"/>
    <s v="0"/>
    <n v="77"/>
    <n v="18"/>
    <n v="0"/>
    <n v="18"/>
    <n v="14118"/>
    <n v="2407"/>
    <n v="16525"/>
    <n v="30083"/>
    <n v="45452"/>
    <n v="75535"/>
    <x v="8"/>
    <x v="12"/>
  </r>
  <r>
    <x v="25"/>
    <n v="0"/>
    <n v="27"/>
    <n v="126"/>
    <n v="2"/>
    <n v="0"/>
    <n v="155"/>
    <n v="502"/>
    <n v="657"/>
    <n v="0"/>
    <s v="0"/>
    <n v="0"/>
    <n v="0"/>
    <n v="0"/>
    <n v="0"/>
    <n v="4"/>
    <n v="0"/>
    <n v="4"/>
    <n v="151"/>
    <n v="502"/>
    <n v="653"/>
    <x v="8"/>
    <x v="12"/>
  </r>
  <r>
    <x v="6"/>
    <n v="742"/>
    <n v="6542"/>
    <n v="771"/>
    <n v="468"/>
    <n v="26"/>
    <n v="8549"/>
    <n v="1750"/>
    <n v="10299"/>
    <n v="61"/>
    <s v="0"/>
    <n v="61"/>
    <n v="10"/>
    <n v="8"/>
    <n v="18"/>
    <n v="4995"/>
    <n v="106"/>
    <n v="5101"/>
    <n v="3483"/>
    <n v="1636"/>
    <n v="5119"/>
    <x v="8"/>
    <x v="12"/>
  </r>
  <r>
    <x v="7"/>
    <n v="5"/>
    <n v="55"/>
    <n v="16"/>
    <n v="29"/>
    <n v="8"/>
    <n v="113"/>
    <n v="71"/>
    <n v="184"/>
    <n v="4"/>
    <s v="0"/>
    <n v="4"/>
    <n v="0"/>
    <n v="0"/>
    <n v="0"/>
    <n v="21"/>
    <n v="36"/>
    <n v="57"/>
    <n v="88"/>
    <n v="35"/>
    <n v="123"/>
    <x v="8"/>
    <x v="12"/>
  </r>
  <r>
    <x v="8"/>
    <n v="2"/>
    <n v="11"/>
    <n v="0"/>
    <n v="0"/>
    <n v="0"/>
    <n v="13"/>
    <n v="46"/>
    <n v="59"/>
    <n v="2"/>
    <s v="0"/>
    <n v="2"/>
    <n v="0"/>
    <n v="0"/>
    <n v="0"/>
    <n v="2"/>
    <n v="18"/>
    <n v="20"/>
    <n v="9"/>
    <n v="28"/>
    <n v="37"/>
    <x v="8"/>
    <x v="12"/>
  </r>
  <r>
    <x v="9"/>
    <n v="3"/>
    <n v="9"/>
    <n v="4"/>
    <n v="9"/>
    <n v="1"/>
    <n v="26"/>
    <n v="2456"/>
    <n v="2482"/>
    <n v="8"/>
    <s v="0"/>
    <n v="8"/>
    <n v="1"/>
    <n v="0"/>
    <n v="1"/>
    <n v="6"/>
    <n v="4"/>
    <n v="10"/>
    <n v="11"/>
    <n v="2452"/>
    <n v="2463"/>
    <x v="8"/>
    <x v="12"/>
  </r>
  <r>
    <x v="10"/>
    <n v="2"/>
    <n v="8"/>
    <n v="1"/>
    <n v="5"/>
    <n v="0"/>
    <n v="16"/>
    <n v="39"/>
    <n v="55"/>
    <n v="1"/>
    <s v="0"/>
    <n v="1"/>
    <n v="0"/>
    <n v="0"/>
    <n v="0"/>
    <n v="11"/>
    <n v="6"/>
    <n v="17"/>
    <n v="4"/>
    <n v="33"/>
    <n v="37"/>
    <x v="8"/>
    <x v="12"/>
  </r>
  <r>
    <x v="11"/>
    <n v="24"/>
    <n v="561"/>
    <n v="107"/>
    <n v="15"/>
    <n v="0"/>
    <n v="707"/>
    <n v="1089"/>
    <n v="1796"/>
    <n v="19"/>
    <s v="0"/>
    <n v="19"/>
    <n v="0"/>
    <n v="0"/>
    <n v="0"/>
    <n v="156"/>
    <n v="92"/>
    <n v="248"/>
    <n v="532"/>
    <n v="997"/>
    <n v="1529"/>
    <x v="8"/>
    <x v="12"/>
  </r>
  <r>
    <x v="12"/>
    <n v="19"/>
    <n v="600"/>
    <n v="258"/>
    <n v="11"/>
    <n v="14"/>
    <n v="902"/>
    <n v="1024"/>
    <n v="1926"/>
    <n v="5"/>
    <s v="0"/>
    <n v="5"/>
    <n v="8"/>
    <n v="0"/>
    <n v="8"/>
    <n v="293"/>
    <n v="311"/>
    <n v="604"/>
    <n v="596"/>
    <n v="713"/>
    <n v="1309"/>
    <x v="8"/>
    <x v="12"/>
  </r>
  <r>
    <x v="13"/>
    <n v="15"/>
    <n v="508"/>
    <n v="69"/>
    <n v="152"/>
    <n v="3"/>
    <n v="747"/>
    <n v="143"/>
    <n v="890"/>
    <n v="32"/>
    <s v="0"/>
    <n v="32"/>
    <n v="3"/>
    <n v="0"/>
    <n v="3"/>
    <n v="330"/>
    <n v="108"/>
    <n v="438"/>
    <n v="382"/>
    <n v="35"/>
    <n v="417"/>
    <x v="8"/>
    <x v="12"/>
  </r>
  <r>
    <x v="14"/>
    <n v="67"/>
    <n v="66"/>
    <n v="31"/>
    <n v="4"/>
    <n v="6"/>
    <n v="174"/>
    <n v="102"/>
    <n v="276"/>
    <n v="40"/>
    <s v="0"/>
    <n v="40"/>
    <n v="8"/>
    <n v="0"/>
    <n v="8"/>
    <n v="89"/>
    <n v="16"/>
    <n v="105"/>
    <n v="37"/>
    <n v="86"/>
    <n v="123"/>
    <x v="8"/>
    <x v="12"/>
  </r>
  <r>
    <x v="15"/>
    <n v="5"/>
    <n v="80"/>
    <n v="0"/>
    <n v="0"/>
    <n v="0"/>
    <n v="85"/>
    <n v="30"/>
    <n v="115"/>
    <n v="2"/>
    <s v="0"/>
    <n v="2"/>
    <n v="0"/>
    <n v="0"/>
    <n v="0"/>
    <n v="11"/>
    <n v="4"/>
    <n v="15"/>
    <n v="72"/>
    <n v="26"/>
    <n v="98"/>
    <x v="8"/>
    <x v="12"/>
  </r>
  <r>
    <x v="16"/>
    <n v="24"/>
    <n v="95"/>
    <n v="29"/>
    <n v="48"/>
    <n v="34"/>
    <n v="230"/>
    <n v="26"/>
    <n v="256"/>
    <n v="80"/>
    <s v="0"/>
    <n v="80"/>
    <n v="49"/>
    <n v="0"/>
    <n v="49"/>
    <n v="43"/>
    <n v="12"/>
    <n v="55"/>
    <n v="58"/>
    <n v="14"/>
    <n v="72"/>
    <x v="8"/>
    <x v="12"/>
  </r>
  <r>
    <x v="17"/>
    <n v="43"/>
    <n v="61"/>
    <n v="43"/>
    <n v="48"/>
    <n v="5"/>
    <n v="200"/>
    <n v="76"/>
    <n v="276"/>
    <n v="82"/>
    <s v="0"/>
    <n v="82"/>
    <n v="1"/>
    <n v="8"/>
    <n v="9"/>
    <n v="55"/>
    <n v="30"/>
    <n v="85"/>
    <n v="62"/>
    <n v="38"/>
    <n v="100"/>
    <x v="8"/>
    <x v="12"/>
  </r>
  <r>
    <x v="18"/>
    <n v="6669"/>
    <n v="64985"/>
    <n v="43443"/>
    <n v="11624"/>
    <n v="1113"/>
    <n v="127834"/>
    <n v="98645"/>
    <n v="226479"/>
    <n v="8458"/>
    <s v="0"/>
    <n v="8458"/>
    <n v="1672"/>
    <n v="1265"/>
    <n v="2937"/>
    <n v="49224"/>
    <n v="24921"/>
    <n v="74145"/>
    <n v="68480"/>
    <n v="72459"/>
    <n v="140939"/>
    <x v="8"/>
    <x v="12"/>
  </r>
  <r>
    <x v="0"/>
    <n v="5765"/>
    <n v="16950"/>
    <n v="10258"/>
    <n v="3851"/>
    <n v="248"/>
    <n v="37072"/>
    <n v="20803"/>
    <n v="57875"/>
    <n v="8387"/>
    <s v="0"/>
    <n v="8387"/>
    <n v="329"/>
    <n v="17"/>
    <n v="346"/>
    <n v="19314"/>
    <n v="15234"/>
    <n v="34548"/>
    <n v="9042"/>
    <n v="5552"/>
    <n v="14594"/>
    <x v="9"/>
    <x v="12"/>
  </r>
  <r>
    <x v="1"/>
    <n v="33"/>
    <n v="764"/>
    <n v="414"/>
    <n v="241"/>
    <n v="12"/>
    <n v="1464"/>
    <n v="1796"/>
    <n v="3260"/>
    <n v="21"/>
    <s v="0"/>
    <n v="21"/>
    <n v="0"/>
    <n v="0"/>
    <n v="0"/>
    <n v="301"/>
    <n v="137"/>
    <n v="438"/>
    <n v="1142"/>
    <n v="1659"/>
    <n v="2801"/>
    <x v="9"/>
    <x v="12"/>
  </r>
  <r>
    <x v="2"/>
    <n v="64"/>
    <n v="1902"/>
    <n v="539"/>
    <n v="1762"/>
    <n v="17"/>
    <n v="4284"/>
    <n v="1071"/>
    <n v="5355"/>
    <n v="26"/>
    <s v="0"/>
    <n v="26"/>
    <n v="0"/>
    <n v="0"/>
    <n v="0"/>
    <n v="349"/>
    <n v="81"/>
    <n v="430"/>
    <n v="3909"/>
    <n v="990"/>
    <n v="4899"/>
    <x v="9"/>
    <x v="12"/>
  </r>
  <r>
    <x v="3"/>
    <n v="792"/>
    <n v="9424"/>
    <n v="3936"/>
    <n v="407"/>
    <n v="227"/>
    <n v="14786"/>
    <n v="11332"/>
    <n v="26118"/>
    <n v="139"/>
    <s v="0"/>
    <n v="139"/>
    <n v="663"/>
    <n v="1084"/>
    <n v="1747"/>
    <n v="6668"/>
    <n v="3687"/>
    <n v="10355"/>
    <n v="7316"/>
    <n v="6561"/>
    <n v="13877"/>
    <x v="9"/>
    <x v="12"/>
  </r>
  <r>
    <x v="4"/>
    <n v="70"/>
    <n v="2460"/>
    <n v="1900"/>
    <n v="842"/>
    <n v="29"/>
    <n v="5301"/>
    <n v="1544"/>
    <n v="6845"/>
    <n v="72"/>
    <s v="0"/>
    <n v="72"/>
    <n v="0"/>
    <n v="0"/>
    <n v="0"/>
    <n v="2292"/>
    <n v="58"/>
    <n v="2350"/>
    <n v="2937"/>
    <n v="1486"/>
    <n v="4423"/>
    <x v="9"/>
    <x v="12"/>
  </r>
  <r>
    <x v="5"/>
    <n v="461"/>
    <n v="25470"/>
    <n v="13693"/>
    <n v="1774"/>
    <n v="21"/>
    <n v="41419"/>
    <n v="32388"/>
    <n v="73807"/>
    <n v="73"/>
    <s v="0"/>
    <n v="73"/>
    <n v="5"/>
    <n v="0"/>
    <n v="5"/>
    <n v="12139"/>
    <n v="2019"/>
    <n v="14158"/>
    <n v="29202"/>
    <n v="30369"/>
    <n v="59571"/>
    <x v="9"/>
    <x v="12"/>
  </r>
  <r>
    <x v="25"/>
    <n v="2"/>
    <n v="26"/>
    <n v="92"/>
    <n v="1"/>
    <n v="0"/>
    <n v="121"/>
    <n v="522"/>
    <n v="643"/>
    <n v="0"/>
    <s v="0"/>
    <n v="0"/>
    <n v="0"/>
    <n v="0"/>
    <n v="0"/>
    <n v="4"/>
    <n v="0"/>
    <n v="4"/>
    <n v="117"/>
    <n v="522"/>
    <n v="639"/>
    <x v="9"/>
    <x v="12"/>
  </r>
  <r>
    <x v="6"/>
    <n v="700"/>
    <n v="5694"/>
    <n v="914"/>
    <n v="159"/>
    <n v="25"/>
    <n v="7492"/>
    <n v="1766"/>
    <n v="9258"/>
    <n v="71"/>
    <s v="0"/>
    <n v="71"/>
    <n v="4"/>
    <n v="5"/>
    <n v="9"/>
    <n v="4102"/>
    <n v="198"/>
    <n v="4300"/>
    <n v="3315"/>
    <n v="1563"/>
    <n v="4878"/>
    <x v="9"/>
    <x v="12"/>
  </r>
  <r>
    <x v="7"/>
    <n v="256"/>
    <n v="1264"/>
    <n v="866"/>
    <n v="132"/>
    <n v="0"/>
    <n v="2518"/>
    <n v="4606"/>
    <n v="7124"/>
    <n v="53"/>
    <s v="0"/>
    <n v="53"/>
    <n v="0"/>
    <n v="0"/>
    <n v="0"/>
    <n v="566"/>
    <n v="1096"/>
    <n v="1662"/>
    <n v="1899"/>
    <n v="3510"/>
    <n v="5409"/>
    <x v="9"/>
    <x v="12"/>
  </r>
  <r>
    <x v="8"/>
    <n v="78"/>
    <n v="264"/>
    <n v="12"/>
    <n v="10"/>
    <n v="0"/>
    <n v="364"/>
    <n v="1004"/>
    <n v="1368"/>
    <n v="70"/>
    <s v="0"/>
    <n v="70"/>
    <n v="0"/>
    <n v="0"/>
    <n v="0"/>
    <n v="100"/>
    <n v="40"/>
    <n v="140"/>
    <n v="194"/>
    <n v="964"/>
    <n v="1158"/>
    <x v="9"/>
    <x v="12"/>
  </r>
  <r>
    <x v="9"/>
    <n v="17"/>
    <n v="118"/>
    <n v="906"/>
    <n v="439"/>
    <n v="0"/>
    <n v="1480"/>
    <n v="4670"/>
    <n v="6150"/>
    <n v="3"/>
    <s v="0"/>
    <n v="3"/>
    <n v="0"/>
    <n v="0"/>
    <n v="0"/>
    <n v="208"/>
    <n v="1442"/>
    <n v="1650"/>
    <n v="1269"/>
    <n v="3228"/>
    <n v="4497"/>
    <x v="9"/>
    <x v="12"/>
  </r>
  <r>
    <x v="10"/>
    <n v="29"/>
    <n v="266"/>
    <n v="1194"/>
    <n v="202"/>
    <n v="0"/>
    <n v="1691"/>
    <n v="3095"/>
    <n v="4786"/>
    <n v="26"/>
    <s v="0"/>
    <n v="26"/>
    <n v="0"/>
    <n v="0"/>
    <n v="0"/>
    <n v="443"/>
    <n v="722"/>
    <n v="1165"/>
    <n v="1222"/>
    <n v="2373"/>
    <n v="3595"/>
    <x v="9"/>
    <x v="12"/>
  </r>
  <r>
    <x v="11"/>
    <n v="25"/>
    <n v="865"/>
    <n v="122"/>
    <n v="5"/>
    <n v="4"/>
    <n v="1021"/>
    <n v="730"/>
    <n v="1751"/>
    <n v="7"/>
    <s v="0"/>
    <n v="7"/>
    <n v="2"/>
    <n v="0"/>
    <n v="2"/>
    <n v="293"/>
    <n v="92"/>
    <n v="385"/>
    <n v="719"/>
    <n v="638"/>
    <n v="1357"/>
    <x v="9"/>
    <x v="12"/>
  </r>
  <r>
    <x v="12"/>
    <n v="61"/>
    <n v="688"/>
    <n v="219"/>
    <n v="2"/>
    <n v="12"/>
    <n v="982"/>
    <n v="600"/>
    <n v="1582"/>
    <n v="2"/>
    <s v="0"/>
    <n v="2"/>
    <n v="2"/>
    <n v="0"/>
    <n v="2"/>
    <n v="453"/>
    <n v="236"/>
    <n v="689"/>
    <n v="525"/>
    <n v="364"/>
    <n v="889"/>
    <x v="9"/>
    <x v="12"/>
  </r>
  <r>
    <x v="13"/>
    <n v="35"/>
    <n v="537"/>
    <n v="114"/>
    <n v="74"/>
    <n v="4"/>
    <n v="764"/>
    <n v="75"/>
    <n v="839"/>
    <n v="46"/>
    <s v="0"/>
    <n v="46"/>
    <n v="0"/>
    <n v="0"/>
    <n v="0"/>
    <n v="391"/>
    <n v="11"/>
    <n v="402"/>
    <n v="327"/>
    <n v="64"/>
    <n v="391"/>
    <x v="9"/>
    <x v="12"/>
  </r>
  <r>
    <x v="14"/>
    <n v="49"/>
    <n v="55"/>
    <n v="23"/>
    <n v="15"/>
    <n v="0"/>
    <n v="142"/>
    <n v="146"/>
    <n v="288"/>
    <n v="31"/>
    <s v="0"/>
    <n v="31"/>
    <n v="2"/>
    <n v="0"/>
    <n v="2"/>
    <n v="73"/>
    <n v="20"/>
    <n v="93"/>
    <n v="36"/>
    <n v="126"/>
    <n v="162"/>
    <x v="9"/>
    <x v="12"/>
  </r>
  <r>
    <x v="15"/>
    <n v="0"/>
    <n v="30"/>
    <n v="32"/>
    <n v="7"/>
    <n v="0"/>
    <n v="69"/>
    <n v="10"/>
    <n v="79"/>
    <n v="1"/>
    <s v="0"/>
    <n v="1"/>
    <n v="0"/>
    <n v="0"/>
    <n v="0"/>
    <n v="2"/>
    <n v="0"/>
    <n v="2"/>
    <n v="66"/>
    <n v="10"/>
    <n v="76"/>
    <x v="9"/>
    <x v="12"/>
  </r>
  <r>
    <x v="16"/>
    <n v="38"/>
    <n v="74"/>
    <n v="26"/>
    <n v="75"/>
    <n v="12"/>
    <n v="225"/>
    <n v="7"/>
    <n v="232"/>
    <n v="102"/>
    <s v="0"/>
    <n v="102"/>
    <n v="15"/>
    <n v="0"/>
    <n v="15"/>
    <n v="74"/>
    <n v="0"/>
    <n v="74"/>
    <n v="34"/>
    <n v="7"/>
    <n v="41"/>
    <x v="9"/>
    <x v="12"/>
  </r>
  <r>
    <x v="17"/>
    <n v="46"/>
    <n v="276"/>
    <n v="25"/>
    <n v="59"/>
    <n v="4"/>
    <n v="410"/>
    <n v="32"/>
    <n v="442"/>
    <n v="81"/>
    <s v="0"/>
    <n v="81"/>
    <n v="0"/>
    <n v="0"/>
    <n v="0"/>
    <n v="139"/>
    <n v="22"/>
    <n v="161"/>
    <n v="190"/>
    <n v="10"/>
    <n v="200"/>
    <x v="9"/>
    <x v="12"/>
  </r>
  <r>
    <x v="18"/>
    <n v="8521"/>
    <n v="67127"/>
    <n v="35285"/>
    <n v="10057"/>
    <n v="615"/>
    <n v="121605"/>
    <n v="86197"/>
    <n v="207802"/>
    <n v="9211"/>
    <s v="0"/>
    <n v="9211"/>
    <n v="1022"/>
    <n v="1106"/>
    <n v="2128"/>
    <n v="47911"/>
    <n v="25095"/>
    <n v="73006"/>
    <n v="63461"/>
    <n v="59996"/>
    <n v="123457"/>
    <x v="9"/>
    <x v="12"/>
  </r>
  <r>
    <x v="0"/>
    <n v="4971"/>
    <n v="10330"/>
    <n v="7235"/>
    <n v="4233"/>
    <n v="209"/>
    <n v="26978"/>
    <n v="9347"/>
    <n v="36325"/>
    <n v="8969"/>
    <s v="0"/>
    <n v="8969"/>
    <n v="256"/>
    <n v="11"/>
    <n v="267"/>
    <n v="12141"/>
    <n v="5152"/>
    <n v="17293"/>
    <n v="5612"/>
    <n v="4184"/>
    <n v="9796"/>
    <x v="10"/>
    <x v="12"/>
  </r>
  <r>
    <x v="1"/>
    <n v="31"/>
    <n v="644"/>
    <n v="481"/>
    <n v="69"/>
    <n v="20"/>
    <n v="1245"/>
    <n v="1824"/>
    <n v="3069"/>
    <n v="21"/>
    <s v="0"/>
    <n v="21"/>
    <n v="0"/>
    <n v="0"/>
    <n v="0"/>
    <n v="201"/>
    <n v="83"/>
    <n v="284"/>
    <n v="1023"/>
    <n v="1741"/>
    <n v="2764"/>
    <x v="10"/>
    <x v="12"/>
  </r>
  <r>
    <x v="2"/>
    <n v="38"/>
    <n v="2041"/>
    <n v="987"/>
    <n v="1219"/>
    <n v="0"/>
    <n v="4285"/>
    <n v="1089"/>
    <n v="5374"/>
    <n v="3"/>
    <s v="0"/>
    <n v="3"/>
    <n v="0"/>
    <n v="0"/>
    <n v="0"/>
    <n v="389"/>
    <n v="41"/>
    <n v="430"/>
    <n v="3893"/>
    <n v="1048"/>
    <n v="4941"/>
    <x v="10"/>
    <x v="12"/>
  </r>
  <r>
    <x v="3"/>
    <n v="873"/>
    <n v="13291"/>
    <n v="6542"/>
    <n v="1001"/>
    <n v="286"/>
    <n v="21993"/>
    <n v="12390"/>
    <n v="34383"/>
    <n v="138"/>
    <s v="0"/>
    <n v="138"/>
    <n v="771"/>
    <n v="1385"/>
    <n v="2156"/>
    <n v="9312"/>
    <n v="3811"/>
    <n v="13123"/>
    <n v="11772"/>
    <n v="7194"/>
    <n v="18966"/>
    <x v="10"/>
    <x v="12"/>
  </r>
  <r>
    <x v="4"/>
    <n v="82"/>
    <n v="1529"/>
    <n v="1188"/>
    <n v="611"/>
    <n v="32"/>
    <n v="3442"/>
    <n v="792"/>
    <n v="4234"/>
    <n v="83"/>
    <s v="0"/>
    <n v="83"/>
    <n v="0"/>
    <n v="0"/>
    <n v="0"/>
    <n v="1223"/>
    <n v="30"/>
    <n v="1253"/>
    <n v="2136"/>
    <n v="762"/>
    <n v="2898"/>
    <x v="10"/>
    <x v="12"/>
  </r>
  <r>
    <x v="5"/>
    <n v="604"/>
    <n v="22340"/>
    <n v="9208"/>
    <n v="1261"/>
    <n v="34"/>
    <n v="33447"/>
    <n v="21065"/>
    <n v="54512"/>
    <n v="86"/>
    <s v="0"/>
    <n v="86"/>
    <n v="4"/>
    <n v="0"/>
    <n v="4"/>
    <n v="12238"/>
    <n v="1016"/>
    <n v="13254"/>
    <n v="21119"/>
    <n v="20049"/>
    <n v="41168"/>
    <x v="10"/>
    <x v="12"/>
  </r>
  <r>
    <x v="25"/>
    <n v="0"/>
    <n v="29"/>
    <n v="26"/>
    <n v="0"/>
    <n v="8"/>
    <n v="63"/>
    <n v="407"/>
    <n v="470"/>
    <n v="2"/>
    <s v="0"/>
    <n v="2"/>
    <n v="0"/>
    <n v="0"/>
    <n v="0"/>
    <n v="12"/>
    <n v="0"/>
    <n v="12"/>
    <n v="49"/>
    <n v="407"/>
    <n v="456"/>
    <x v="10"/>
    <x v="12"/>
  </r>
  <r>
    <x v="6"/>
    <n v="139"/>
    <n v="2876"/>
    <n v="502"/>
    <n v="184"/>
    <n v="4"/>
    <n v="3705"/>
    <n v="881"/>
    <n v="4586"/>
    <n v="42"/>
    <s v="0"/>
    <n v="42"/>
    <n v="0"/>
    <n v="0"/>
    <n v="0"/>
    <n v="1774"/>
    <n v="78"/>
    <n v="1852"/>
    <n v="1889"/>
    <n v="803"/>
    <n v="2692"/>
    <x v="10"/>
    <x v="12"/>
  </r>
  <r>
    <x v="7"/>
    <n v="224"/>
    <n v="2573"/>
    <n v="1802"/>
    <n v="706"/>
    <n v="0"/>
    <n v="5305"/>
    <n v="9017"/>
    <n v="14322"/>
    <n v="48"/>
    <s v="0"/>
    <n v="48"/>
    <n v="0"/>
    <n v="0"/>
    <n v="0"/>
    <n v="1147"/>
    <n v="2739"/>
    <n v="3886"/>
    <n v="4110"/>
    <n v="6278"/>
    <n v="10388"/>
    <x v="10"/>
    <x v="12"/>
  </r>
  <r>
    <x v="8"/>
    <n v="291"/>
    <n v="363"/>
    <n v="99"/>
    <n v="7"/>
    <n v="0"/>
    <n v="760"/>
    <n v="2093"/>
    <n v="2853"/>
    <n v="296"/>
    <s v="0"/>
    <n v="296"/>
    <n v="0"/>
    <n v="0"/>
    <n v="0"/>
    <n v="78"/>
    <n v="21"/>
    <n v="99"/>
    <n v="386"/>
    <n v="2072"/>
    <n v="2458"/>
    <x v="10"/>
    <x v="12"/>
  </r>
  <r>
    <x v="9"/>
    <n v="55"/>
    <n v="511"/>
    <n v="1306"/>
    <n v="1346"/>
    <n v="17"/>
    <n v="3235"/>
    <n v="6665"/>
    <n v="9900"/>
    <n v="46"/>
    <s v="0"/>
    <n v="46"/>
    <n v="0"/>
    <n v="0"/>
    <n v="0"/>
    <n v="690"/>
    <n v="946"/>
    <n v="1636"/>
    <n v="2499"/>
    <n v="5719"/>
    <n v="8218"/>
    <x v="10"/>
    <x v="12"/>
  </r>
  <r>
    <x v="10"/>
    <n v="153"/>
    <n v="2109"/>
    <n v="2505"/>
    <n v="1160"/>
    <n v="0"/>
    <n v="5927"/>
    <n v="10841"/>
    <n v="16768"/>
    <n v="132"/>
    <s v="0"/>
    <n v="132"/>
    <n v="0"/>
    <n v="0"/>
    <n v="0"/>
    <n v="2255"/>
    <n v="2719"/>
    <n v="4974"/>
    <n v="3540"/>
    <n v="8122"/>
    <n v="11662"/>
    <x v="10"/>
    <x v="12"/>
  </r>
  <r>
    <x v="11"/>
    <n v="30"/>
    <n v="947"/>
    <n v="168"/>
    <n v="2"/>
    <n v="1"/>
    <n v="1148"/>
    <n v="792"/>
    <n v="1940"/>
    <n v="8"/>
    <s v="0"/>
    <n v="8"/>
    <n v="2"/>
    <n v="0"/>
    <n v="2"/>
    <n v="260"/>
    <n v="78"/>
    <n v="338"/>
    <n v="878"/>
    <n v="714"/>
    <n v="1592"/>
    <x v="10"/>
    <x v="12"/>
  </r>
  <r>
    <x v="12"/>
    <n v="25"/>
    <n v="586"/>
    <n v="276"/>
    <n v="32"/>
    <n v="8"/>
    <n v="927"/>
    <n v="739"/>
    <n v="1666"/>
    <n v="28"/>
    <s v="0"/>
    <n v="28"/>
    <n v="0"/>
    <n v="0"/>
    <n v="0"/>
    <n v="450"/>
    <n v="188"/>
    <n v="638"/>
    <n v="449"/>
    <n v="551"/>
    <n v="1000"/>
    <x v="10"/>
    <x v="12"/>
  </r>
  <r>
    <x v="13"/>
    <n v="22"/>
    <n v="546"/>
    <n v="264"/>
    <n v="26"/>
    <n v="6"/>
    <n v="864"/>
    <n v="70"/>
    <n v="934"/>
    <n v="32"/>
    <s v="0"/>
    <n v="32"/>
    <n v="0"/>
    <n v="0"/>
    <n v="0"/>
    <n v="546"/>
    <n v="15"/>
    <n v="561"/>
    <n v="286"/>
    <n v="55"/>
    <n v="341"/>
    <x v="10"/>
    <x v="12"/>
  </r>
  <r>
    <x v="14"/>
    <n v="52"/>
    <n v="157"/>
    <n v="70"/>
    <n v="30"/>
    <n v="1"/>
    <n v="310"/>
    <n v="47"/>
    <n v="357"/>
    <n v="55"/>
    <s v="0"/>
    <n v="55"/>
    <n v="0"/>
    <n v="0"/>
    <n v="0"/>
    <n v="184"/>
    <n v="4"/>
    <n v="188"/>
    <n v="71"/>
    <n v="43"/>
    <n v="114"/>
    <x v="10"/>
    <x v="12"/>
  </r>
  <r>
    <x v="15"/>
    <n v="1"/>
    <n v="38"/>
    <n v="5"/>
    <n v="9"/>
    <n v="4"/>
    <n v="57"/>
    <n v="16"/>
    <n v="73"/>
    <n v="0"/>
    <s v="0"/>
    <n v="0"/>
    <n v="0"/>
    <n v="0"/>
    <n v="0"/>
    <n v="5"/>
    <n v="0"/>
    <n v="5"/>
    <n v="52"/>
    <n v="16"/>
    <n v="68"/>
    <x v="10"/>
    <x v="12"/>
  </r>
  <r>
    <x v="16"/>
    <n v="28"/>
    <n v="31"/>
    <n v="96"/>
    <n v="41"/>
    <n v="0"/>
    <n v="196"/>
    <n v="9"/>
    <n v="205"/>
    <n v="55"/>
    <s v="0"/>
    <n v="55"/>
    <n v="0"/>
    <n v="0"/>
    <n v="0"/>
    <n v="119"/>
    <n v="0"/>
    <n v="119"/>
    <n v="22"/>
    <n v="9"/>
    <n v="31"/>
    <x v="10"/>
    <x v="12"/>
  </r>
  <r>
    <x v="17"/>
    <n v="31"/>
    <n v="56"/>
    <n v="30"/>
    <n v="50"/>
    <n v="4"/>
    <n v="171"/>
    <n v="8"/>
    <n v="179"/>
    <n v="74"/>
    <s v="0"/>
    <n v="74"/>
    <n v="0"/>
    <n v="0"/>
    <n v="0"/>
    <n v="40"/>
    <n v="4"/>
    <n v="44"/>
    <n v="57"/>
    <n v="4"/>
    <n v="61"/>
    <x v="10"/>
    <x v="12"/>
  </r>
  <r>
    <x v="18"/>
    <n v="7650"/>
    <n v="60997"/>
    <n v="32790"/>
    <n v="11987"/>
    <n v="634"/>
    <n v="114058"/>
    <n v="78092"/>
    <n v="192150"/>
    <n v="10118"/>
    <s v="0"/>
    <n v="10118"/>
    <n v="1033"/>
    <n v="1396"/>
    <n v="2429"/>
    <n v="43064"/>
    <n v="16925"/>
    <n v="59989"/>
    <n v="59843"/>
    <n v="59771"/>
    <n v="119614"/>
    <x v="10"/>
    <x v="12"/>
  </r>
  <r>
    <x v="0"/>
    <n v="4354"/>
    <n v="11311"/>
    <n v="8015"/>
    <n v="4388"/>
    <n v="245"/>
    <n v="28313"/>
    <n v="11754"/>
    <n v="40067"/>
    <n v="7527"/>
    <s v="0"/>
    <n v="7527"/>
    <n v="529"/>
    <n v="5"/>
    <n v="534"/>
    <n v="13396"/>
    <n v="6584"/>
    <n v="19980"/>
    <n v="6861"/>
    <n v="5165"/>
    <n v="12026"/>
    <x v="11"/>
    <x v="12"/>
  </r>
  <r>
    <x v="1"/>
    <n v="23"/>
    <n v="698"/>
    <n v="530"/>
    <n v="193"/>
    <n v="11"/>
    <n v="1455"/>
    <n v="2685"/>
    <n v="4140"/>
    <n v="18"/>
    <s v="0"/>
    <n v="18"/>
    <n v="0"/>
    <n v="0"/>
    <n v="0"/>
    <n v="193"/>
    <n v="212"/>
    <n v="405"/>
    <n v="1244"/>
    <n v="2473"/>
    <n v="3717"/>
    <x v="11"/>
    <x v="12"/>
  </r>
  <r>
    <x v="2"/>
    <n v="40"/>
    <n v="2373"/>
    <n v="1119"/>
    <n v="1023"/>
    <n v="3"/>
    <n v="4558"/>
    <n v="2399"/>
    <n v="6957"/>
    <n v="24"/>
    <s v="0"/>
    <n v="24"/>
    <n v="2"/>
    <n v="0"/>
    <n v="2"/>
    <n v="317"/>
    <n v="217"/>
    <n v="534"/>
    <n v="4215"/>
    <n v="2182"/>
    <n v="6397"/>
    <x v="11"/>
    <x v="12"/>
  </r>
  <r>
    <x v="3"/>
    <n v="976"/>
    <n v="11207"/>
    <n v="6645"/>
    <n v="902"/>
    <n v="131"/>
    <n v="19861"/>
    <n v="14938"/>
    <n v="34799"/>
    <n v="203"/>
    <s v="0"/>
    <n v="203"/>
    <n v="627"/>
    <n v="1216"/>
    <n v="1843"/>
    <n v="8706"/>
    <n v="3921"/>
    <n v="12627"/>
    <n v="10325"/>
    <n v="9801"/>
    <n v="20126"/>
    <x v="11"/>
    <x v="12"/>
  </r>
  <r>
    <x v="4"/>
    <n v="57"/>
    <n v="1435"/>
    <n v="1741"/>
    <n v="680"/>
    <n v="36"/>
    <n v="3949"/>
    <n v="2686"/>
    <n v="6635"/>
    <n v="63"/>
    <s v="0"/>
    <n v="63"/>
    <n v="7"/>
    <n v="0"/>
    <n v="7"/>
    <n v="1514"/>
    <n v="31"/>
    <n v="1545"/>
    <n v="2365"/>
    <n v="2655"/>
    <n v="5020"/>
    <x v="11"/>
    <x v="12"/>
  </r>
  <r>
    <x v="5"/>
    <n v="431"/>
    <n v="18939"/>
    <n v="10506"/>
    <n v="1260"/>
    <n v="23"/>
    <n v="31159"/>
    <n v="31508"/>
    <n v="62667"/>
    <n v="77"/>
    <s v="0"/>
    <n v="77"/>
    <n v="6"/>
    <n v="5"/>
    <n v="11"/>
    <n v="8019"/>
    <n v="1332"/>
    <n v="9351"/>
    <n v="23057"/>
    <n v="30171"/>
    <n v="53228"/>
    <x v="11"/>
    <x v="12"/>
  </r>
  <r>
    <x v="25"/>
    <n v="5"/>
    <n v="51"/>
    <n v="23"/>
    <n v="7"/>
    <n v="0"/>
    <n v="86"/>
    <n v="396"/>
    <n v="482"/>
    <n v="4"/>
    <s v="0"/>
    <n v="4"/>
    <n v="1"/>
    <n v="0"/>
    <n v="1"/>
    <n v="12"/>
    <n v="0"/>
    <n v="12"/>
    <n v="69"/>
    <n v="396"/>
    <n v="465"/>
    <x v="11"/>
    <x v="12"/>
  </r>
  <r>
    <x v="6"/>
    <n v="354"/>
    <n v="3126"/>
    <n v="616"/>
    <n v="134"/>
    <n v="7"/>
    <n v="4237"/>
    <n v="1483"/>
    <n v="5720"/>
    <n v="73"/>
    <s v="0"/>
    <n v="73"/>
    <n v="2"/>
    <n v="0"/>
    <n v="2"/>
    <n v="2220"/>
    <n v="263"/>
    <n v="2483"/>
    <n v="1942"/>
    <n v="1220"/>
    <n v="3162"/>
    <x v="11"/>
    <x v="12"/>
  </r>
  <r>
    <x v="7"/>
    <n v="449"/>
    <n v="1810"/>
    <n v="1394"/>
    <n v="1005"/>
    <n v="103"/>
    <n v="4761"/>
    <n v="11164"/>
    <n v="15925"/>
    <n v="414"/>
    <s v="0"/>
    <n v="414"/>
    <n v="0"/>
    <n v="0"/>
    <n v="0"/>
    <n v="1146"/>
    <n v="3341"/>
    <n v="4487"/>
    <n v="3201"/>
    <n v="7823"/>
    <n v="11024"/>
    <x v="11"/>
    <x v="12"/>
  </r>
  <r>
    <x v="8"/>
    <n v="92"/>
    <n v="428"/>
    <n v="42"/>
    <n v="3"/>
    <n v="0"/>
    <n v="565"/>
    <n v="2340"/>
    <n v="2905"/>
    <n v="90"/>
    <s v="0"/>
    <n v="90"/>
    <n v="0"/>
    <n v="0"/>
    <n v="0"/>
    <n v="59"/>
    <n v="99"/>
    <n v="158"/>
    <n v="416"/>
    <n v="2241"/>
    <n v="2657"/>
    <x v="11"/>
    <x v="12"/>
  </r>
  <r>
    <x v="9"/>
    <n v="17"/>
    <n v="358"/>
    <n v="1620"/>
    <n v="1036"/>
    <n v="366"/>
    <n v="3397"/>
    <n v="7369"/>
    <n v="10766"/>
    <n v="11"/>
    <s v="0"/>
    <n v="11"/>
    <n v="0"/>
    <n v="0"/>
    <n v="0"/>
    <n v="915"/>
    <n v="1569"/>
    <n v="2484"/>
    <n v="2471"/>
    <n v="5800"/>
    <n v="8271"/>
    <x v="11"/>
    <x v="12"/>
  </r>
  <r>
    <x v="10"/>
    <n v="137"/>
    <n v="1199"/>
    <n v="3595"/>
    <n v="1785"/>
    <n v="326"/>
    <n v="7042"/>
    <n v="13572"/>
    <n v="20614"/>
    <n v="130"/>
    <s v="0"/>
    <n v="130"/>
    <n v="0"/>
    <n v="0"/>
    <n v="0"/>
    <n v="2373"/>
    <n v="3053"/>
    <n v="5426"/>
    <n v="4539"/>
    <n v="10519"/>
    <n v="15058"/>
    <x v="11"/>
    <x v="12"/>
  </r>
  <r>
    <x v="11"/>
    <n v="48"/>
    <n v="1131"/>
    <n v="171"/>
    <n v="59"/>
    <n v="30"/>
    <n v="1439"/>
    <n v="887"/>
    <n v="2326"/>
    <n v="55"/>
    <s v="0"/>
    <n v="55"/>
    <n v="0"/>
    <n v="0"/>
    <n v="0"/>
    <n v="373"/>
    <n v="137"/>
    <n v="510"/>
    <n v="1011"/>
    <n v="750"/>
    <n v="1761"/>
    <x v="11"/>
    <x v="12"/>
  </r>
  <r>
    <x v="12"/>
    <n v="14"/>
    <n v="539"/>
    <n v="277"/>
    <n v="74"/>
    <n v="1"/>
    <n v="905"/>
    <n v="939"/>
    <n v="1844"/>
    <n v="9"/>
    <s v="0"/>
    <n v="9"/>
    <n v="0"/>
    <n v="0"/>
    <n v="0"/>
    <n v="540"/>
    <n v="367"/>
    <n v="907"/>
    <n v="356"/>
    <n v="572"/>
    <n v="928"/>
    <x v="11"/>
    <x v="12"/>
  </r>
  <r>
    <x v="13"/>
    <n v="35"/>
    <n v="347"/>
    <n v="315"/>
    <n v="81"/>
    <n v="1"/>
    <n v="779"/>
    <n v="61"/>
    <n v="840"/>
    <n v="28"/>
    <s v="0"/>
    <n v="28"/>
    <n v="0"/>
    <n v="0"/>
    <n v="0"/>
    <n v="507"/>
    <n v="12"/>
    <n v="519"/>
    <n v="244"/>
    <n v="49"/>
    <n v="293"/>
    <x v="11"/>
    <x v="12"/>
  </r>
  <r>
    <x v="14"/>
    <n v="42"/>
    <n v="499"/>
    <n v="98"/>
    <n v="35"/>
    <n v="1"/>
    <n v="675"/>
    <n v="82"/>
    <n v="757"/>
    <n v="55"/>
    <s v="0"/>
    <n v="55"/>
    <n v="0"/>
    <n v="0"/>
    <n v="0"/>
    <n v="76"/>
    <n v="31"/>
    <n v="107"/>
    <n v="544"/>
    <n v="51"/>
    <n v="595"/>
    <x v="11"/>
    <x v="12"/>
  </r>
  <r>
    <x v="15"/>
    <n v="8"/>
    <n v="7"/>
    <n v="13"/>
    <n v="14"/>
    <n v="1"/>
    <n v="43"/>
    <n v="11"/>
    <n v="54"/>
    <n v="13"/>
    <s v="0"/>
    <n v="13"/>
    <n v="0"/>
    <n v="0"/>
    <n v="0"/>
    <n v="10"/>
    <n v="0"/>
    <n v="10"/>
    <n v="20"/>
    <n v="11"/>
    <n v="31"/>
    <x v="11"/>
    <x v="12"/>
  </r>
  <r>
    <x v="16"/>
    <n v="19"/>
    <n v="68"/>
    <n v="25"/>
    <n v="48"/>
    <n v="5"/>
    <n v="165"/>
    <n v="29"/>
    <n v="194"/>
    <n v="73"/>
    <s v="0"/>
    <n v="73"/>
    <n v="0"/>
    <n v="0"/>
    <n v="0"/>
    <n v="66"/>
    <n v="7"/>
    <n v="73"/>
    <n v="26"/>
    <n v="22"/>
    <n v="48"/>
    <x v="11"/>
    <x v="12"/>
  </r>
  <r>
    <x v="17"/>
    <n v="58"/>
    <n v="81"/>
    <n v="73"/>
    <n v="36"/>
    <n v="1"/>
    <n v="249"/>
    <n v="70"/>
    <n v="319"/>
    <n v="66"/>
    <s v="0"/>
    <n v="66"/>
    <n v="8"/>
    <n v="0"/>
    <n v="8"/>
    <n v="93"/>
    <n v="48"/>
    <n v="141"/>
    <n v="82"/>
    <n v="22"/>
    <n v="104"/>
    <x v="11"/>
    <x v="12"/>
  </r>
  <r>
    <x v="18"/>
    <n v="7159"/>
    <n v="55607"/>
    <n v="36818"/>
    <n v="12763"/>
    <n v="1291"/>
    <n v="113638"/>
    <n v="104373"/>
    <n v="218011"/>
    <n v="8933"/>
    <s v="0"/>
    <n v="8933"/>
    <n v="1182"/>
    <n v="1226"/>
    <n v="2408"/>
    <n v="40535"/>
    <n v="21224"/>
    <n v="61759"/>
    <n v="62988"/>
    <n v="81923"/>
    <n v="144911"/>
    <x v="11"/>
    <x v="12"/>
  </r>
  <r>
    <x v="0"/>
    <n v="4378"/>
    <n v="7045"/>
    <n v="5805"/>
    <n v="4205"/>
    <n v="416"/>
    <n v="21849"/>
    <n v="7315"/>
    <n v="29164"/>
    <n v="7734"/>
    <s v="0"/>
    <n v="7734"/>
    <n v="492"/>
    <n v="13"/>
    <n v="505"/>
    <n v="8320"/>
    <n v="3652"/>
    <n v="11972"/>
    <n v="5303"/>
    <n v="3650"/>
    <n v="8953"/>
    <x v="0"/>
    <x v="13"/>
  </r>
  <r>
    <x v="1"/>
    <n v="17"/>
    <n v="679"/>
    <n v="627"/>
    <n v="221"/>
    <n v="15"/>
    <n v="1559"/>
    <n v="2730"/>
    <n v="4289"/>
    <n v="21"/>
    <s v="0"/>
    <n v="21"/>
    <n v="10"/>
    <n v="1"/>
    <n v="11"/>
    <n v="151"/>
    <n v="213"/>
    <n v="364"/>
    <n v="1377"/>
    <n v="2516"/>
    <n v="3893"/>
    <x v="0"/>
    <x v="13"/>
  </r>
  <r>
    <x v="2"/>
    <n v="77"/>
    <n v="2934"/>
    <n v="1648"/>
    <n v="626"/>
    <n v="13"/>
    <n v="5298"/>
    <n v="2166"/>
    <n v="7464"/>
    <n v="29"/>
    <s v="0"/>
    <n v="29"/>
    <n v="9"/>
    <n v="3"/>
    <n v="12"/>
    <n v="433"/>
    <n v="180"/>
    <n v="613"/>
    <n v="4827"/>
    <n v="1983"/>
    <n v="6810"/>
    <x v="0"/>
    <x v="13"/>
  </r>
  <r>
    <x v="3"/>
    <n v="614"/>
    <n v="12409"/>
    <n v="5846"/>
    <n v="801"/>
    <n v="185"/>
    <n v="19855"/>
    <n v="13306"/>
    <n v="33161"/>
    <n v="219"/>
    <s v="0"/>
    <n v="219"/>
    <n v="575"/>
    <n v="789"/>
    <n v="1364"/>
    <n v="7703"/>
    <n v="2978"/>
    <n v="10681"/>
    <n v="11358"/>
    <n v="9539"/>
    <n v="20897"/>
    <x v="0"/>
    <x v="13"/>
  </r>
  <r>
    <x v="4"/>
    <n v="89"/>
    <n v="2951"/>
    <n v="2284"/>
    <n v="626"/>
    <n v="48"/>
    <n v="5998"/>
    <n v="3041"/>
    <n v="9039"/>
    <n v="115"/>
    <s v="0"/>
    <n v="115"/>
    <n v="20"/>
    <n v="0"/>
    <n v="20"/>
    <n v="2407"/>
    <n v="96"/>
    <n v="2503"/>
    <n v="3456"/>
    <n v="2945"/>
    <n v="6401"/>
    <x v="0"/>
    <x v="13"/>
  </r>
  <r>
    <x v="5"/>
    <n v="392"/>
    <n v="24164"/>
    <n v="10442"/>
    <n v="1655"/>
    <n v="53"/>
    <n v="36706"/>
    <n v="21072"/>
    <n v="57778"/>
    <n v="109"/>
    <s v="0"/>
    <n v="109"/>
    <n v="24"/>
    <n v="145"/>
    <n v="169"/>
    <n v="9046"/>
    <n v="876"/>
    <n v="9922"/>
    <n v="27527"/>
    <n v="20051"/>
    <n v="47578"/>
    <x v="0"/>
    <x v="13"/>
  </r>
  <r>
    <x v="25"/>
    <n v="5"/>
    <n v="64"/>
    <n v="22"/>
    <n v="5"/>
    <n v="0"/>
    <n v="96"/>
    <n v="285"/>
    <n v="381"/>
    <n v="3"/>
    <s v="0"/>
    <n v="3"/>
    <n v="1"/>
    <n v="0"/>
    <n v="1"/>
    <n v="16"/>
    <n v="3"/>
    <n v="19"/>
    <n v="76"/>
    <n v="282"/>
    <n v="358"/>
    <x v="0"/>
    <x v="13"/>
  </r>
  <r>
    <x v="6"/>
    <n v="301"/>
    <n v="5863"/>
    <n v="750"/>
    <n v="375"/>
    <n v="13"/>
    <n v="7302"/>
    <n v="1616"/>
    <n v="8918"/>
    <n v="104"/>
    <s v="0"/>
    <n v="104"/>
    <n v="1"/>
    <n v="1"/>
    <n v="2"/>
    <n v="2241"/>
    <n v="219"/>
    <n v="2460"/>
    <n v="4956"/>
    <n v="1396"/>
    <n v="6352"/>
    <x v="0"/>
    <x v="13"/>
  </r>
  <r>
    <x v="7"/>
    <n v="563"/>
    <n v="2019"/>
    <n v="1495"/>
    <n v="1032"/>
    <n v="13"/>
    <n v="5122"/>
    <n v="12515"/>
    <n v="17637"/>
    <n v="504"/>
    <s v="0"/>
    <n v="504"/>
    <n v="1"/>
    <n v="5"/>
    <n v="6"/>
    <n v="835"/>
    <n v="3652"/>
    <n v="4487"/>
    <n v="3782"/>
    <n v="8858"/>
    <n v="12640"/>
    <x v="0"/>
    <x v="13"/>
  </r>
  <r>
    <x v="8"/>
    <n v="6"/>
    <n v="341"/>
    <n v="150"/>
    <n v="12"/>
    <n v="3"/>
    <n v="512"/>
    <n v="2557"/>
    <n v="3069"/>
    <n v="6"/>
    <s v="0"/>
    <n v="6"/>
    <n v="3"/>
    <n v="5"/>
    <n v="8"/>
    <n v="48"/>
    <n v="194"/>
    <n v="242"/>
    <n v="455"/>
    <n v="2358"/>
    <n v="2813"/>
    <x v="0"/>
    <x v="13"/>
  </r>
  <r>
    <x v="9"/>
    <n v="110"/>
    <n v="452"/>
    <n v="1717"/>
    <n v="964"/>
    <n v="397"/>
    <n v="3640"/>
    <n v="8484"/>
    <n v="12124"/>
    <n v="104"/>
    <s v="0"/>
    <n v="104"/>
    <n v="0"/>
    <n v="5"/>
    <n v="5"/>
    <n v="1023"/>
    <n v="1254"/>
    <n v="2277"/>
    <n v="2513"/>
    <n v="7225"/>
    <n v="9738"/>
    <x v="0"/>
    <x v="13"/>
  </r>
  <r>
    <x v="10"/>
    <n v="176"/>
    <n v="1419"/>
    <n v="3398"/>
    <n v="1835"/>
    <n v="419"/>
    <n v="7247"/>
    <n v="15364"/>
    <n v="22611"/>
    <n v="156"/>
    <s v="0"/>
    <n v="156"/>
    <n v="0"/>
    <n v="3"/>
    <n v="3"/>
    <n v="2535"/>
    <n v="4365"/>
    <n v="6900"/>
    <n v="4556"/>
    <n v="10996"/>
    <n v="15552"/>
    <x v="0"/>
    <x v="13"/>
  </r>
  <r>
    <x v="11"/>
    <n v="56"/>
    <n v="1173"/>
    <n v="250"/>
    <n v="33"/>
    <n v="8"/>
    <n v="1520"/>
    <n v="669"/>
    <n v="2189"/>
    <n v="31"/>
    <s v="0"/>
    <n v="31"/>
    <n v="0"/>
    <n v="0"/>
    <n v="0"/>
    <n v="344"/>
    <n v="57"/>
    <n v="401"/>
    <n v="1145"/>
    <n v="612"/>
    <n v="1757"/>
    <x v="0"/>
    <x v="13"/>
  </r>
  <r>
    <x v="12"/>
    <n v="11"/>
    <n v="463"/>
    <n v="241"/>
    <n v="13"/>
    <n v="4"/>
    <n v="732"/>
    <n v="766"/>
    <n v="1498"/>
    <n v="5"/>
    <s v="0"/>
    <n v="5"/>
    <n v="1"/>
    <n v="0"/>
    <n v="1"/>
    <n v="436"/>
    <n v="272"/>
    <n v="708"/>
    <n v="290"/>
    <n v="494"/>
    <n v="784"/>
    <x v="0"/>
    <x v="13"/>
  </r>
  <r>
    <x v="13"/>
    <n v="14"/>
    <n v="670"/>
    <n v="195"/>
    <n v="66"/>
    <n v="1"/>
    <n v="946"/>
    <n v="273"/>
    <n v="1219"/>
    <n v="12"/>
    <s v="0"/>
    <n v="12"/>
    <n v="0"/>
    <n v="1"/>
    <n v="1"/>
    <n v="606"/>
    <n v="242"/>
    <n v="848"/>
    <n v="328"/>
    <n v="30"/>
    <n v="358"/>
    <x v="0"/>
    <x v="13"/>
  </r>
  <r>
    <x v="14"/>
    <n v="40"/>
    <n v="703"/>
    <n v="63"/>
    <n v="27"/>
    <n v="1"/>
    <n v="834"/>
    <n v="140"/>
    <n v="974"/>
    <n v="30"/>
    <s v="0"/>
    <n v="30"/>
    <n v="0"/>
    <n v="3"/>
    <n v="3"/>
    <n v="204"/>
    <n v="38"/>
    <n v="242"/>
    <n v="600"/>
    <n v="99"/>
    <n v="699"/>
    <x v="0"/>
    <x v="13"/>
  </r>
  <r>
    <x v="15"/>
    <n v="4"/>
    <n v="15"/>
    <n v="20"/>
    <n v="6"/>
    <n v="9"/>
    <n v="54"/>
    <n v="28"/>
    <n v="82"/>
    <n v="11"/>
    <s v="0"/>
    <n v="11"/>
    <n v="0"/>
    <n v="3"/>
    <n v="3"/>
    <n v="16"/>
    <n v="0"/>
    <n v="16"/>
    <n v="27"/>
    <n v="25"/>
    <n v="52"/>
    <x v="0"/>
    <x v="13"/>
  </r>
  <r>
    <x v="16"/>
    <n v="30"/>
    <n v="42"/>
    <n v="21"/>
    <n v="36"/>
    <n v="7"/>
    <n v="136"/>
    <n v="34"/>
    <n v="170"/>
    <n v="51"/>
    <s v="0"/>
    <n v="51"/>
    <n v="8"/>
    <n v="0"/>
    <n v="8"/>
    <n v="51"/>
    <n v="11"/>
    <n v="62"/>
    <n v="26"/>
    <n v="23"/>
    <n v="49"/>
    <x v="0"/>
    <x v="13"/>
  </r>
  <r>
    <x v="17"/>
    <n v="46"/>
    <n v="90"/>
    <n v="21"/>
    <n v="50"/>
    <n v="16"/>
    <n v="223"/>
    <n v="60"/>
    <n v="283"/>
    <n v="79"/>
    <s v="0"/>
    <n v="79"/>
    <n v="3"/>
    <n v="0"/>
    <n v="3"/>
    <n v="67"/>
    <n v="40"/>
    <n v="107"/>
    <n v="74"/>
    <n v="20"/>
    <n v="94"/>
    <x v="0"/>
    <x v="13"/>
  </r>
  <r>
    <x v="18"/>
    <n v="6929"/>
    <n v="63496"/>
    <n v="34995"/>
    <n v="12588"/>
    <n v="1621"/>
    <n v="119629"/>
    <n v="92421"/>
    <n v="212050"/>
    <n v="9323"/>
    <s v="0"/>
    <n v="9323"/>
    <n v="1148"/>
    <n v="977"/>
    <n v="2125"/>
    <n v="36482"/>
    <n v="18342"/>
    <n v="54824"/>
    <n v="72676"/>
    <n v="73102"/>
    <n v="145778"/>
    <x v="0"/>
    <x v="13"/>
  </r>
  <r>
    <x v="0"/>
    <n v="4722"/>
    <n v="7705"/>
    <n v="6605"/>
    <n v="5153"/>
    <n v="326"/>
    <n v="24511"/>
    <n v="9402"/>
    <n v="33913"/>
    <n v="8458"/>
    <s v="0"/>
    <n v="8458"/>
    <n v="428"/>
    <n v="40"/>
    <n v="468"/>
    <n v="9985"/>
    <n v="4843"/>
    <n v="14828"/>
    <n v="5640"/>
    <n v="4519"/>
    <n v="10159"/>
    <x v="1"/>
    <x v="13"/>
  </r>
  <r>
    <x v="1"/>
    <n v="30"/>
    <n v="1049"/>
    <n v="913"/>
    <n v="374"/>
    <n v="4"/>
    <n v="2370"/>
    <n v="3127"/>
    <n v="5497"/>
    <n v="17"/>
    <s v="0"/>
    <n v="17"/>
    <n v="2"/>
    <n v="0"/>
    <n v="2"/>
    <n v="165"/>
    <n v="164"/>
    <n v="329"/>
    <n v="2186"/>
    <n v="2963"/>
    <n v="5149"/>
    <x v="1"/>
    <x v="13"/>
  </r>
  <r>
    <x v="2"/>
    <n v="47"/>
    <n v="2853"/>
    <n v="991"/>
    <n v="808"/>
    <n v="5"/>
    <n v="4704"/>
    <n v="1930"/>
    <n v="6634"/>
    <n v="18"/>
    <s v="0"/>
    <n v="18"/>
    <n v="0"/>
    <n v="5"/>
    <n v="5"/>
    <n v="327"/>
    <n v="148"/>
    <n v="475"/>
    <n v="4359"/>
    <n v="1777"/>
    <n v="6136"/>
    <x v="1"/>
    <x v="13"/>
  </r>
  <r>
    <x v="3"/>
    <n v="978"/>
    <n v="13855"/>
    <n v="5471"/>
    <n v="1168"/>
    <n v="118"/>
    <n v="21590"/>
    <n v="12038"/>
    <n v="33628"/>
    <n v="155"/>
    <s v="0"/>
    <n v="155"/>
    <n v="572"/>
    <n v="553"/>
    <n v="1125"/>
    <n v="10537"/>
    <n v="2660"/>
    <n v="13197"/>
    <n v="10326"/>
    <n v="8825"/>
    <n v="19151"/>
    <x v="1"/>
    <x v="13"/>
  </r>
  <r>
    <x v="4"/>
    <n v="87"/>
    <n v="3762"/>
    <n v="3433"/>
    <n v="1236"/>
    <n v="22"/>
    <n v="8540"/>
    <n v="3961"/>
    <n v="12501"/>
    <n v="81"/>
    <s v="0"/>
    <n v="81"/>
    <n v="2"/>
    <n v="0"/>
    <n v="2"/>
    <n v="2840"/>
    <n v="122"/>
    <n v="2962"/>
    <n v="5617"/>
    <n v="3839"/>
    <n v="9456"/>
    <x v="1"/>
    <x v="13"/>
  </r>
  <r>
    <x v="5"/>
    <n v="386"/>
    <n v="19793"/>
    <n v="9132"/>
    <n v="961"/>
    <n v="29"/>
    <n v="30301"/>
    <n v="25744"/>
    <n v="56045"/>
    <n v="108"/>
    <s v="0"/>
    <n v="108"/>
    <n v="9"/>
    <n v="318"/>
    <n v="327"/>
    <n v="7258"/>
    <n v="1334"/>
    <n v="8592"/>
    <n v="22926"/>
    <n v="24092"/>
    <n v="47018"/>
    <x v="1"/>
    <x v="13"/>
  </r>
  <r>
    <x v="25"/>
    <n v="5"/>
    <n v="64"/>
    <n v="110"/>
    <n v="1"/>
    <n v="5"/>
    <n v="185"/>
    <n v="394"/>
    <n v="579"/>
    <n v="0"/>
    <s v="0"/>
    <n v="0"/>
    <n v="0"/>
    <n v="0"/>
    <n v="0"/>
    <n v="113"/>
    <n v="3"/>
    <n v="116"/>
    <n v="72"/>
    <n v="391"/>
    <n v="463"/>
    <x v="1"/>
    <x v="13"/>
  </r>
  <r>
    <x v="6"/>
    <n v="443"/>
    <n v="4885"/>
    <n v="540"/>
    <n v="135"/>
    <n v="10"/>
    <n v="6013"/>
    <n v="835"/>
    <n v="6848"/>
    <n v="59"/>
    <s v="0"/>
    <n v="59"/>
    <n v="0"/>
    <n v="0"/>
    <n v="0"/>
    <n v="2074"/>
    <n v="219"/>
    <n v="2293"/>
    <n v="3880"/>
    <n v="616"/>
    <n v="4496"/>
    <x v="1"/>
    <x v="13"/>
  </r>
  <r>
    <x v="7"/>
    <n v="360"/>
    <n v="2027"/>
    <n v="1908"/>
    <n v="847"/>
    <n v="3"/>
    <n v="5145"/>
    <n v="13300"/>
    <n v="18445"/>
    <n v="292"/>
    <s v="0"/>
    <n v="292"/>
    <n v="0"/>
    <n v="5"/>
    <n v="5"/>
    <n v="866"/>
    <n v="4351"/>
    <n v="5217"/>
    <n v="3987"/>
    <n v="8944"/>
    <n v="12931"/>
    <x v="1"/>
    <x v="13"/>
  </r>
  <r>
    <x v="8"/>
    <n v="2"/>
    <n v="290"/>
    <n v="201"/>
    <n v="4"/>
    <n v="3"/>
    <n v="500"/>
    <n v="2601"/>
    <n v="3101"/>
    <n v="2"/>
    <s v="0"/>
    <n v="2"/>
    <n v="0"/>
    <n v="5"/>
    <n v="5"/>
    <n v="41"/>
    <n v="304"/>
    <n v="345"/>
    <n v="457"/>
    <n v="2292"/>
    <n v="2749"/>
    <x v="1"/>
    <x v="13"/>
  </r>
  <r>
    <x v="9"/>
    <n v="29"/>
    <n v="334"/>
    <n v="1565"/>
    <n v="826"/>
    <n v="413"/>
    <n v="3167"/>
    <n v="7162"/>
    <n v="10329"/>
    <n v="8"/>
    <s v="0"/>
    <n v="8"/>
    <n v="0"/>
    <n v="0"/>
    <n v="0"/>
    <n v="927"/>
    <n v="1158"/>
    <n v="2085"/>
    <n v="2232"/>
    <n v="6004"/>
    <n v="8236"/>
    <x v="1"/>
    <x v="13"/>
  </r>
  <r>
    <x v="10"/>
    <n v="132"/>
    <n v="1508"/>
    <n v="3288"/>
    <n v="1696"/>
    <n v="331"/>
    <n v="6955"/>
    <n v="15293"/>
    <n v="22248"/>
    <n v="77"/>
    <s v="0"/>
    <n v="77"/>
    <n v="0"/>
    <n v="8"/>
    <n v="8"/>
    <n v="2147"/>
    <n v="3714"/>
    <n v="5861"/>
    <n v="4731"/>
    <n v="11571"/>
    <n v="16302"/>
    <x v="1"/>
    <x v="13"/>
  </r>
  <r>
    <x v="11"/>
    <n v="23"/>
    <n v="852"/>
    <n v="242"/>
    <n v="4"/>
    <n v="1"/>
    <n v="1122"/>
    <n v="680"/>
    <n v="1802"/>
    <n v="9"/>
    <s v="0"/>
    <n v="9"/>
    <n v="5"/>
    <n v="0"/>
    <n v="5"/>
    <n v="347"/>
    <n v="67"/>
    <n v="414"/>
    <n v="761"/>
    <n v="613"/>
    <n v="1374"/>
    <x v="1"/>
    <x v="13"/>
  </r>
  <r>
    <x v="12"/>
    <n v="52"/>
    <n v="537"/>
    <n v="281"/>
    <n v="10"/>
    <n v="3"/>
    <n v="883"/>
    <n v="707"/>
    <n v="1590"/>
    <n v="10"/>
    <s v="0"/>
    <n v="10"/>
    <n v="0"/>
    <n v="0"/>
    <n v="0"/>
    <n v="419"/>
    <n v="175"/>
    <n v="594"/>
    <n v="454"/>
    <n v="532"/>
    <n v="986"/>
    <x v="1"/>
    <x v="13"/>
  </r>
  <r>
    <x v="13"/>
    <n v="42"/>
    <n v="295"/>
    <n v="208"/>
    <n v="87"/>
    <n v="8"/>
    <n v="640"/>
    <n v="58"/>
    <n v="698"/>
    <n v="34"/>
    <s v="0"/>
    <n v="34"/>
    <n v="0"/>
    <n v="0"/>
    <n v="0"/>
    <n v="332"/>
    <n v="6"/>
    <n v="338"/>
    <n v="274"/>
    <n v="52"/>
    <n v="326"/>
    <x v="1"/>
    <x v="13"/>
  </r>
  <r>
    <x v="14"/>
    <n v="34"/>
    <n v="617"/>
    <n v="119"/>
    <n v="35"/>
    <n v="3"/>
    <n v="808"/>
    <n v="153"/>
    <n v="961"/>
    <n v="31"/>
    <s v="0"/>
    <n v="31"/>
    <n v="0"/>
    <n v="0"/>
    <n v="0"/>
    <n v="131"/>
    <n v="59"/>
    <n v="190"/>
    <n v="646"/>
    <n v="94"/>
    <n v="740"/>
    <x v="1"/>
    <x v="13"/>
  </r>
  <r>
    <x v="15"/>
    <n v="3"/>
    <n v="81"/>
    <n v="81"/>
    <n v="4"/>
    <n v="0"/>
    <n v="169"/>
    <n v="143"/>
    <n v="312"/>
    <n v="4"/>
    <s v="0"/>
    <n v="4"/>
    <n v="0"/>
    <n v="5"/>
    <n v="5"/>
    <n v="92"/>
    <n v="50"/>
    <n v="142"/>
    <n v="73"/>
    <n v="88"/>
    <n v="161"/>
    <x v="1"/>
    <x v="13"/>
  </r>
  <r>
    <x v="16"/>
    <n v="17"/>
    <n v="97"/>
    <n v="55"/>
    <n v="27"/>
    <n v="16"/>
    <n v="212"/>
    <n v="112"/>
    <n v="324"/>
    <n v="51"/>
    <s v="0"/>
    <n v="51"/>
    <n v="2"/>
    <n v="0"/>
    <n v="2"/>
    <n v="95"/>
    <n v="95"/>
    <n v="190"/>
    <n v="64"/>
    <n v="17"/>
    <n v="81"/>
    <x v="1"/>
    <x v="13"/>
  </r>
  <r>
    <x v="17"/>
    <n v="19"/>
    <n v="67"/>
    <n v="42"/>
    <n v="86"/>
    <n v="1"/>
    <n v="215"/>
    <n v="63"/>
    <n v="278"/>
    <n v="92"/>
    <s v="0"/>
    <n v="92"/>
    <n v="0"/>
    <n v="0"/>
    <n v="0"/>
    <n v="40"/>
    <n v="37"/>
    <n v="77"/>
    <n v="83"/>
    <n v="26"/>
    <n v="109"/>
    <x v="1"/>
    <x v="13"/>
  </r>
  <r>
    <x v="18"/>
    <n v="7411"/>
    <n v="60671"/>
    <n v="35185"/>
    <n v="13462"/>
    <n v="1301"/>
    <n v="118030"/>
    <n v="97703"/>
    <n v="215733"/>
    <n v="9506"/>
    <s v="0"/>
    <n v="9506"/>
    <n v="1020"/>
    <n v="939"/>
    <n v="1959"/>
    <n v="38736"/>
    <n v="19509"/>
    <n v="58245"/>
    <n v="68768"/>
    <n v="77255"/>
    <n v="146023"/>
    <x v="1"/>
    <x v="13"/>
  </r>
  <r>
    <x v="0"/>
    <n v="5051"/>
    <n v="9167"/>
    <n v="6784"/>
    <n v="5800"/>
    <n v="163"/>
    <n v="26965"/>
    <n v="13668"/>
    <n v="40633"/>
    <n v="9198"/>
    <s v="0"/>
    <n v="9198"/>
    <n v="283"/>
    <n v="11"/>
    <n v="294"/>
    <n v="11379"/>
    <n v="6502"/>
    <n v="17881"/>
    <n v="6105"/>
    <n v="7155"/>
    <n v="13260"/>
    <x v="2"/>
    <x v="13"/>
  </r>
  <r>
    <x v="1"/>
    <n v="34"/>
    <n v="1174"/>
    <n v="933"/>
    <n v="318"/>
    <n v="7"/>
    <n v="2466"/>
    <n v="4400"/>
    <n v="6866"/>
    <n v="28"/>
    <s v="0"/>
    <n v="28"/>
    <n v="2"/>
    <n v="0"/>
    <n v="2"/>
    <n v="207"/>
    <n v="175"/>
    <n v="382"/>
    <n v="2229"/>
    <n v="4225"/>
    <n v="6454"/>
    <x v="2"/>
    <x v="13"/>
  </r>
  <r>
    <x v="2"/>
    <n v="62"/>
    <n v="2299"/>
    <n v="1191"/>
    <n v="839"/>
    <n v="1"/>
    <n v="4392"/>
    <n v="1795"/>
    <n v="6187"/>
    <n v="27"/>
    <s v="0"/>
    <n v="27"/>
    <n v="0"/>
    <n v="3"/>
    <n v="3"/>
    <n v="203"/>
    <n v="112"/>
    <n v="315"/>
    <n v="4162"/>
    <n v="1680"/>
    <n v="5842"/>
    <x v="2"/>
    <x v="13"/>
  </r>
  <r>
    <x v="3"/>
    <n v="938"/>
    <n v="14476"/>
    <n v="9217"/>
    <n v="1688"/>
    <n v="140"/>
    <n v="26459"/>
    <n v="17499"/>
    <n v="43958"/>
    <n v="183"/>
    <s v="0"/>
    <n v="183"/>
    <n v="928"/>
    <n v="1051"/>
    <n v="1979"/>
    <n v="11122"/>
    <n v="3560"/>
    <n v="14682"/>
    <n v="14226"/>
    <n v="12888"/>
    <n v="27114"/>
    <x v="2"/>
    <x v="13"/>
  </r>
  <r>
    <x v="4"/>
    <n v="111"/>
    <n v="4153"/>
    <n v="2692"/>
    <n v="1139"/>
    <n v="35"/>
    <n v="8130"/>
    <n v="4481"/>
    <n v="12611"/>
    <n v="96"/>
    <s v="0"/>
    <n v="96"/>
    <n v="12"/>
    <n v="0"/>
    <n v="12"/>
    <n v="3313"/>
    <n v="391"/>
    <n v="3704"/>
    <n v="4709"/>
    <n v="4090"/>
    <n v="8799"/>
    <x v="2"/>
    <x v="13"/>
  </r>
  <r>
    <x v="5"/>
    <n v="480"/>
    <n v="22932"/>
    <n v="9548"/>
    <n v="1245"/>
    <n v="29"/>
    <n v="34234"/>
    <n v="31857"/>
    <n v="66091"/>
    <n v="133"/>
    <s v="0"/>
    <n v="133"/>
    <n v="10"/>
    <n v="173"/>
    <n v="183"/>
    <n v="6699"/>
    <n v="981"/>
    <n v="7680"/>
    <n v="27392"/>
    <n v="30703"/>
    <n v="58095"/>
    <x v="2"/>
    <x v="13"/>
  </r>
  <r>
    <x v="25"/>
    <n v="5"/>
    <n v="67"/>
    <n v="31"/>
    <n v="1"/>
    <n v="3"/>
    <n v="107"/>
    <n v="561"/>
    <n v="668"/>
    <n v="3"/>
    <s v="0"/>
    <n v="3"/>
    <n v="0"/>
    <n v="0"/>
    <n v="0"/>
    <n v="31"/>
    <n v="7"/>
    <n v="38"/>
    <n v="73"/>
    <n v="554"/>
    <n v="627"/>
    <x v="2"/>
    <x v="13"/>
  </r>
  <r>
    <x v="6"/>
    <n v="183"/>
    <n v="4720"/>
    <n v="343"/>
    <n v="71"/>
    <n v="18"/>
    <n v="5335"/>
    <n v="829"/>
    <n v="6164"/>
    <n v="48"/>
    <s v="0"/>
    <n v="48"/>
    <n v="5"/>
    <n v="3"/>
    <n v="8"/>
    <n v="1684"/>
    <n v="155"/>
    <n v="1839"/>
    <n v="3598"/>
    <n v="671"/>
    <n v="4269"/>
    <x v="2"/>
    <x v="13"/>
  </r>
  <r>
    <x v="7"/>
    <n v="528"/>
    <n v="2199"/>
    <n v="1683"/>
    <n v="963"/>
    <n v="0"/>
    <n v="5373"/>
    <n v="12241"/>
    <n v="17614"/>
    <n v="526"/>
    <s v="0"/>
    <n v="526"/>
    <n v="2"/>
    <n v="5"/>
    <n v="7"/>
    <n v="1068"/>
    <n v="3356"/>
    <n v="4424"/>
    <n v="3777"/>
    <n v="8880"/>
    <n v="12657"/>
    <x v="2"/>
    <x v="13"/>
  </r>
  <r>
    <x v="8"/>
    <n v="114"/>
    <n v="310"/>
    <n v="44"/>
    <n v="2"/>
    <n v="1"/>
    <n v="471"/>
    <n v="1979"/>
    <n v="2450"/>
    <n v="101"/>
    <s v="0"/>
    <n v="101"/>
    <n v="0"/>
    <n v="3"/>
    <n v="3"/>
    <n v="47"/>
    <n v="121"/>
    <n v="168"/>
    <n v="323"/>
    <n v="1855"/>
    <n v="2178"/>
    <x v="2"/>
    <x v="13"/>
  </r>
  <r>
    <x v="9"/>
    <n v="20"/>
    <n v="399"/>
    <n v="1296"/>
    <n v="942"/>
    <n v="383"/>
    <n v="3040"/>
    <n v="6206"/>
    <n v="9246"/>
    <n v="11"/>
    <s v="0"/>
    <n v="11"/>
    <n v="0"/>
    <n v="7"/>
    <n v="7"/>
    <n v="926"/>
    <n v="1260"/>
    <n v="2186"/>
    <n v="2103"/>
    <n v="4939"/>
    <n v="7042"/>
    <x v="2"/>
    <x v="13"/>
  </r>
  <r>
    <x v="10"/>
    <n v="177"/>
    <n v="1277"/>
    <n v="4058"/>
    <n v="1738"/>
    <n v="421"/>
    <n v="7671"/>
    <n v="13472"/>
    <n v="21143"/>
    <n v="154"/>
    <s v="0"/>
    <n v="154"/>
    <n v="0"/>
    <n v="5"/>
    <n v="5"/>
    <n v="3096"/>
    <n v="3160"/>
    <n v="6256"/>
    <n v="4421"/>
    <n v="10307"/>
    <n v="14728"/>
    <x v="2"/>
    <x v="13"/>
  </r>
  <r>
    <x v="11"/>
    <n v="49"/>
    <n v="966"/>
    <n v="206"/>
    <n v="26"/>
    <n v="1"/>
    <n v="1248"/>
    <n v="861"/>
    <n v="2109"/>
    <n v="23"/>
    <s v="0"/>
    <n v="23"/>
    <n v="0"/>
    <n v="0"/>
    <n v="0"/>
    <n v="365"/>
    <n v="128"/>
    <n v="493"/>
    <n v="860"/>
    <n v="733"/>
    <n v="1593"/>
    <x v="2"/>
    <x v="13"/>
  </r>
  <r>
    <x v="12"/>
    <n v="13"/>
    <n v="554"/>
    <n v="184"/>
    <n v="36"/>
    <n v="4"/>
    <n v="791"/>
    <n v="790"/>
    <n v="1581"/>
    <n v="2"/>
    <s v="0"/>
    <n v="2"/>
    <n v="0"/>
    <n v="3"/>
    <n v="3"/>
    <n v="397"/>
    <n v="271"/>
    <n v="668"/>
    <n v="392"/>
    <n v="516"/>
    <n v="908"/>
    <x v="2"/>
    <x v="13"/>
  </r>
  <r>
    <x v="13"/>
    <n v="23"/>
    <n v="415"/>
    <n v="234"/>
    <n v="167"/>
    <n v="0"/>
    <n v="839"/>
    <n v="69"/>
    <n v="908"/>
    <n v="35"/>
    <s v="0"/>
    <n v="35"/>
    <n v="0"/>
    <n v="0"/>
    <n v="0"/>
    <n v="424"/>
    <n v="10"/>
    <n v="434"/>
    <n v="380"/>
    <n v="59"/>
    <n v="439"/>
    <x v="2"/>
    <x v="13"/>
  </r>
  <r>
    <x v="14"/>
    <n v="186"/>
    <n v="831"/>
    <n v="85"/>
    <n v="10"/>
    <n v="5"/>
    <n v="1117"/>
    <n v="175"/>
    <n v="1292"/>
    <n v="44"/>
    <s v="0"/>
    <n v="44"/>
    <n v="0"/>
    <n v="0"/>
    <n v="0"/>
    <n v="230"/>
    <n v="33"/>
    <n v="263"/>
    <n v="843"/>
    <n v="142"/>
    <n v="985"/>
    <x v="2"/>
    <x v="13"/>
  </r>
  <r>
    <x v="15"/>
    <n v="5"/>
    <n v="112"/>
    <n v="86"/>
    <n v="6"/>
    <n v="0"/>
    <n v="209"/>
    <n v="78"/>
    <n v="287"/>
    <n v="7"/>
    <s v="0"/>
    <n v="7"/>
    <n v="0"/>
    <n v="0"/>
    <n v="0"/>
    <n v="115"/>
    <n v="10"/>
    <n v="125"/>
    <n v="87"/>
    <n v="68"/>
    <n v="155"/>
    <x v="2"/>
    <x v="13"/>
  </r>
  <r>
    <x v="16"/>
    <n v="32"/>
    <n v="38"/>
    <n v="15"/>
    <n v="33"/>
    <n v="1"/>
    <n v="119"/>
    <n v="107"/>
    <n v="226"/>
    <n v="39"/>
    <s v="0"/>
    <n v="39"/>
    <n v="0"/>
    <n v="0"/>
    <n v="0"/>
    <n v="36"/>
    <n v="101"/>
    <n v="137"/>
    <n v="44"/>
    <n v="6"/>
    <n v="50"/>
    <x v="2"/>
    <x v="13"/>
  </r>
  <r>
    <x v="17"/>
    <n v="75"/>
    <n v="60"/>
    <n v="37"/>
    <n v="66"/>
    <n v="1"/>
    <n v="239"/>
    <n v="56"/>
    <n v="295"/>
    <n v="98"/>
    <s v="0"/>
    <n v="98"/>
    <n v="0"/>
    <n v="0"/>
    <n v="0"/>
    <n v="87"/>
    <n v="42"/>
    <n v="129"/>
    <n v="54"/>
    <n v="14"/>
    <n v="68"/>
    <x v="2"/>
    <x v="13"/>
  </r>
  <r>
    <x v="18"/>
    <n v="8086"/>
    <n v="66149"/>
    <n v="38667"/>
    <n v="15090"/>
    <n v="1213"/>
    <n v="129205"/>
    <n v="111124"/>
    <n v="240329"/>
    <n v="10756"/>
    <s v="0"/>
    <n v="10756"/>
    <n v="1242"/>
    <n v="1264"/>
    <n v="2506"/>
    <n v="41429"/>
    <n v="20375"/>
    <n v="61804"/>
    <n v="75778"/>
    <n v="89485"/>
    <n v="165263"/>
    <x v="2"/>
    <x v="13"/>
  </r>
  <r>
    <x v="0"/>
    <n v="4629"/>
    <n v="19009"/>
    <n v="12713"/>
    <n v="6968"/>
    <n v="591"/>
    <n v="43910"/>
    <n v="35456"/>
    <n v="79366"/>
    <n v="6592"/>
    <s v="0"/>
    <n v="6592"/>
    <n v="728"/>
    <n v="175"/>
    <n v="903"/>
    <n v="19924"/>
    <n v="15826"/>
    <n v="35750"/>
    <n v="16666"/>
    <n v="19455"/>
    <n v="36121"/>
    <x v="3"/>
    <x v="13"/>
  </r>
  <r>
    <x v="1"/>
    <n v="33"/>
    <n v="754"/>
    <n v="514"/>
    <n v="273"/>
    <n v="5"/>
    <n v="1579"/>
    <n v="2707"/>
    <n v="4286"/>
    <n v="6"/>
    <s v="0"/>
    <n v="6"/>
    <n v="1"/>
    <n v="0"/>
    <n v="1"/>
    <n v="143"/>
    <n v="137"/>
    <n v="280"/>
    <n v="1429"/>
    <n v="2570"/>
    <n v="3999"/>
    <x v="3"/>
    <x v="13"/>
  </r>
  <r>
    <x v="2"/>
    <n v="71"/>
    <n v="2867"/>
    <n v="612"/>
    <n v="1243"/>
    <n v="43"/>
    <n v="4836"/>
    <n v="1274"/>
    <n v="6110"/>
    <n v="21"/>
    <s v="0"/>
    <n v="21"/>
    <n v="43"/>
    <n v="1"/>
    <n v="44"/>
    <n v="205"/>
    <n v="41"/>
    <n v="246"/>
    <n v="4567"/>
    <n v="1232"/>
    <n v="5799"/>
    <x v="3"/>
    <x v="13"/>
  </r>
  <r>
    <x v="3"/>
    <n v="420"/>
    <n v="10266"/>
    <n v="4860"/>
    <n v="937"/>
    <n v="286"/>
    <n v="16769"/>
    <n v="14086"/>
    <n v="30855"/>
    <n v="165"/>
    <s v="0"/>
    <n v="165"/>
    <n v="439"/>
    <n v="740"/>
    <n v="1179"/>
    <n v="6591"/>
    <n v="2432"/>
    <n v="9023"/>
    <n v="9574"/>
    <n v="10914"/>
    <n v="20488"/>
    <x v="3"/>
    <x v="13"/>
  </r>
  <r>
    <x v="4"/>
    <n v="89"/>
    <n v="5219"/>
    <n v="4963"/>
    <n v="2586"/>
    <n v="39"/>
    <n v="12896"/>
    <n v="5983"/>
    <n v="18879"/>
    <n v="81"/>
    <s v="0"/>
    <n v="81"/>
    <n v="805"/>
    <n v="3"/>
    <n v="808"/>
    <n v="4966"/>
    <n v="55"/>
    <n v="5021"/>
    <n v="7044"/>
    <n v="5925"/>
    <n v="12969"/>
    <x v="3"/>
    <x v="13"/>
  </r>
  <r>
    <x v="5"/>
    <n v="461"/>
    <n v="20909"/>
    <n v="8678"/>
    <n v="926"/>
    <n v="23"/>
    <n v="30997"/>
    <n v="28172"/>
    <n v="59169"/>
    <n v="71"/>
    <s v="0"/>
    <n v="71"/>
    <n v="19"/>
    <n v="165"/>
    <n v="184"/>
    <n v="6775"/>
    <n v="836"/>
    <n v="7611"/>
    <n v="24132"/>
    <n v="27171"/>
    <n v="51303"/>
    <x v="3"/>
    <x v="13"/>
  </r>
  <r>
    <x v="25"/>
    <n v="4"/>
    <n v="60"/>
    <n v="46"/>
    <n v="0"/>
    <n v="0"/>
    <n v="110"/>
    <n v="446"/>
    <n v="556"/>
    <n v="0"/>
    <s v="0"/>
    <n v="0"/>
    <n v="0"/>
    <n v="0"/>
    <n v="0"/>
    <n v="7"/>
    <n v="0"/>
    <n v="7"/>
    <n v="103"/>
    <n v="446"/>
    <n v="549"/>
    <x v="3"/>
    <x v="13"/>
  </r>
  <r>
    <x v="6"/>
    <n v="587"/>
    <n v="5748"/>
    <n v="689"/>
    <n v="64"/>
    <n v="34"/>
    <n v="7122"/>
    <n v="2218"/>
    <n v="9340"/>
    <n v="80"/>
    <s v="0"/>
    <n v="80"/>
    <n v="1"/>
    <n v="11"/>
    <n v="12"/>
    <n v="3517"/>
    <n v="141"/>
    <n v="3658"/>
    <n v="3524"/>
    <n v="2066"/>
    <n v="5590"/>
    <x v="3"/>
    <x v="13"/>
  </r>
  <r>
    <x v="7"/>
    <n v="297"/>
    <n v="1226"/>
    <n v="1082"/>
    <n v="267"/>
    <n v="0"/>
    <n v="2872"/>
    <n v="5751"/>
    <n v="8623"/>
    <n v="215"/>
    <s v="0"/>
    <n v="215"/>
    <n v="0"/>
    <n v="0"/>
    <n v="0"/>
    <n v="538"/>
    <n v="1590"/>
    <n v="2128"/>
    <n v="2119"/>
    <n v="4161"/>
    <n v="6280"/>
    <x v="3"/>
    <x v="13"/>
  </r>
  <r>
    <x v="8"/>
    <n v="7"/>
    <n v="192"/>
    <n v="52"/>
    <n v="6"/>
    <n v="0"/>
    <n v="257"/>
    <n v="2244"/>
    <n v="2501"/>
    <n v="7"/>
    <s v="0"/>
    <n v="7"/>
    <n v="0"/>
    <n v="3"/>
    <n v="3"/>
    <n v="45"/>
    <n v="62"/>
    <n v="107"/>
    <n v="205"/>
    <n v="2179"/>
    <n v="2384"/>
    <x v="3"/>
    <x v="13"/>
  </r>
  <r>
    <x v="9"/>
    <n v="73"/>
    <n v="112"/>
    <n v="812"/>
    <n v="280"/>
    <n v="0"/>
    <n v="1277"/>
    <n v="1692"/>
    <n v="2969"/>
    <n v="69"/>
    <s v="0"/>
    <n v="69"/>
    <n v="0"/>
    <n v="0"/>
    <n v="0"/>
    <n v="230"/>
    <n v="277"/>
    <n v="507"/>
    <n v="978"/>
    <n v="1415"/>
    <n v="2393"/>
    <x v="3"/>
    <x v="13"/>
  </r>
  <r>
    <x v="10"/>
    <n v="80"/>
    <n v="297"/>
    <n v="835"/>
    <n v="363"/>
    <n v="0"/>
    <n v="1575"/>
    <n v="3546"/>
    <n v="5121"/>
    <n v="69"/>
    <s v="0"/>
    <n v="69"/>
    <n v="0"/>
    <n v="0"/>
    <n v="0"/>
    <n v="482"/>
    <n v="1328"/>
    <n v="1810"/>
    <n v="1024"/>
    <n v="2218"/>
    <n v="3242"/>
    <x v="3"/>
    <x v="13"/>
  </r>
  <r>
    <x v="11"/>
    <n v="17"/>
    <n v="655"/>
    <n v="146"/>
    <n v="9"/>
    <n v="14"/>
    <n v="841"/>
    <n v="899"/>
    <n v="1740"/>
    <n v="12"/>
    <s v="0"/>
    <n v="12"/>
    <n v="6"/>
    <n v="0"/>
    <n v="6"/>
    <n v="250"/>
    <n v="78"/>
    <n v="328"/>
    <n v="573"/>
    <n v="821"/>
    <n v="1394"/>
    <x v="3"/>
    <x v="13"/>
  </r>
  <r>
    <x v="12"/>
    <n v="30"/>
    <n v="537"/>
    <n v="339"/>
    <n v="41"/>
    <n v="8"/>
    <n v="955"/>
    <n v="762"/>
    <n v="1717"/>
    <n v="12"/>
    <s v="0"/>
    <n v="12"/>
    <n v="4"/>
    <n v="3"/>
    <n v="7"/>
    <n v="423"/>
    <n v="198"/>
    <n v="621"/>
    <n v="516"/>
    <n v="561"/>
    <n v="1077"/>
    <x v="3"/>
    <x v="13"/>
  </r>
  <r>
    <x v="13"/>
    <n v="118"/>
    <n v="406"/>
    <n v="117"/>
    <n v="102"/>
    <n v="17"/>
    <n v="760"/>
    <n v="102"/>
    <n v="862"/>
    <n v="39"/>
    <s v="0"/>
    <n v="39"/>
    <n v="1"/>
    <n v="3"/>
    <n v="4"/>
    <n v="401"/>
    <n v="36"/>
    <n v="437"/>
    <n v="319"/>
    <n v="63"/>
    <n v="382"/>
    <x v="3"/>
    <x v="13"/>
  </r>
  <r>
    <x v="14"/>
    <n v="42"/>
    <n v="375"/>
    <n v="97"/>
    <n v="7"/>
    <n v="8"/>
    <n v="529"/>
    <n v="115"/>
    <n v="644"/>
    <n v="30"/>
    <s v="0"/>
    <n v="30"/>
    <n v="0"/>
    <n v="3"/>
    <n v="3"/>
    <n v="69"/>
    <n v="8"/>
    <n v="77"/>
    <n v="430"/>
    <n v="104"/>
    <n v="534"/>
    <x v="3"/>
    <x v="13"/>
  </r>
  <r>
    <x v="15"/>
    <n v="18"/>
    <n v="70"/>
    <n v="91"/>
    <n v="9"/>
    <n v="0"/>
    <n v="188"/>
    <n v="285"/>
    <n v="473"/>
    <n v="3"/>
    <s v="0"/>
    <n v="3"/>
    <n v="0"/>
    <n v="0"/>
    <n v="0"/>
    <n v="136"/>
    <n v="78"/>
    <n v="214"/>
    <n v="49"/>
    <n v="207"/>
    <n v="256"/>
    <x v="3"/>
    <x v="13"/>
  </r>
  <r>
    <x v="16"/>
    <n v="11"/>
    <n v="56"/>
    <n v="10"/>
    <n v="31"/>
    <n v="22"/>
    <n v="130"/>
    <n v="22"/>
    <n v="152"/>
    <n v="52"/>
    <s v="0"/>
    <n v="52"/>
    <n v="9"/>
    <n v="0"/>
    <n v="9"/>
    <n v="51"/>
    <n v="6"/>
    <n v="57"/>
    <n v="18"/>
    <n v="16"/>
    <n v="34"/>
    <x v="3"/>
    <x v="13"/>
  </r>
  <r>
    <x v="17"/>
    <n v="35"/>
    <n v="71"/>
    <n v="38"/>
    <n v="82"/>
    <n v="11"/>
    <n v="237"/>
    <n v="23"/>
    <n v="260"/>
    <n v="86"/>
    <s v="0"/>
    <n v="86"/>
    <n v="3"/>
    <n v="0"/>
    <n v="3"/>
    <n v="93"/>
    <n v="3"/>
    <n v="96"/>
    <n v="55"/>
    <n v="20"/>
    <n v="75"/>
    <x v="3"/>
    <x v="13"/>
  </r>
  <r>
    <x v="18"/>
    <n v="7022"/>
    <n v="68829"/>
    <n v="36694"/>
    <n v="14194"/>
    <n v="1101"/>
    <n v="127840"/>
    <n v="105783"/>
    <n v="233623"/>
    <n v="7610"/>
    <s v="0"/>
    <n v="7610"/>
    <n v="2059"/>
    <n v="1107"/>
    <n v="3166"/>
    <n v="44846"/>
    <n v="23132"/>
    <n v="67978"/>
    <n v="73325"/>
    <n v="81544"/>
    <n v="154869"/>
    <x v="3"/>
    <x v="13"/>
  </r>
  <r>
    <x v="0"/>
    <n v="3705"/>
    <n v="10914"/>
    <n v="7698"/>
    <n v="4715"/>
    <n v="168"/>
    <n v="27200"/>
    <n v="15120"/>
    <n v="42320"/>
    <n v="6619"/>
    <s v="0"/>
    <n v="6619"/>
    <n v="262"/>
    <n v="43"/>
    <n v="305"/>
    <n v="13228"/>
    <n v="10261"/>
    <n v="23489"/>
    <n v="7091"/>
    <n v="4816"/>
    <n v="11907"/>
    <x v="4"/>
    <x v="13"/>
  </r>
  <r>
    <x v="1"/>
    <n v="25"/>
    <n v="841"/>
    <n v="336"/>
    <n v="178"/>
    <n v="0"/>
    <n v="1380"/>
    <n v="1297"/>
    <n v="2677"/>
    <n v="20"/>
    <s v="0"/>
    <n v="20"/>
    <n v="0"/>
    <n v="0"/>
    <n v="0"/>
    <n v="108"/>
    <n v="123"/>
    <n v="231"/>
    <n v="1252"/>
    <n v="1174"/>
    <n v="2426"/>
    <x v="4"/>
    <x v="13"/>
  </r>
  <r>
    <x v="2"/>
    <n v="36"/>
    <n v="2411"/>
    <n v="536"/>
    <n v="1174"/>
    <n v="0"/>
    <n v="4157"/>
    <n v="824"/>
    <n v="4981"/>
    <n v="5"/>
    <s v="0"/>
    <n v="5"/>
    <n v="0"/>
    <n v="2"/>
    <n v="2"/>
    <n v="338"/>
    <n v="88"/>
    <n v="426"/>
    <n v="3814"/>
    <n v="734"/>
    <n v="4548"/>
    <x v="4"/>
    <x v="13"/>
  </r>
  <r>
    <x v="3"/>
    <n v="691"/>
    <n v="9818"/>
    <n v="3933"/>
    <n v="772"/>
    <n v="101"/>
    <n v="15315"/>
    <n v="10390"/>
    <n v="25705"/>
    <n v="122"/>
    <s v="0"/>
    <n v="122"/>
    <n v="372"/>
    <n v="606"/>
    <n v="978"/>
    <n v="6659"/>
    <n v="2656"/>
    <n v="9315"/>
    <n v="8162"/>
    <n v="7128"/>
    <n v="15290"/>
    <x v="4"/>
    <x v="13"/>
  </r>
  <r>
    <x v="4"/>
    <n v="105"/>
    <n v="4770"/>
    <n v="4367"/>
    <n v="2965"/>
    <n v="10"/>
    <n v="12217"/>
    <n v="1645"/>
    <n v="13862"/>
    <n v="71"/>
    <s v="0"/>
    <n v="71"/>
    <n v="838"/>
    <n v="4"/>
    <n v="842"/>
    <n v="5211"/>
    <n v="23"/>
    <n v="5234"/>
    <n v="6097"/>
    <n v="1618"/>
    <n v="7715"/>
    <x v="4"/>
    <x v="13"/>
  </r>
  <r>
    <x v="5"/>
    <n v="585"/>
    <n v="21776"/>
    <n v="9804"/>
    <n v="1140"/>
    <n v="5"/>
    <n v="33310"/>
    <n v="31370"/>
    <n v="64680"/>
    <n v="72"/>
    <s v="0"/>
    <n v="72"/>
    <n v="4"/>
    <n v="282"/>
    <n v="286"/>
    <n v="9544"/>
    <n v="1473"/>
    <n v="11017"/>
    <n v="23690"/>
    <n v="29615"/>
    <n v="53305"/>
    <x v="4"/>
    <x v="13"/>
  </r>
  <r>
    <x v="25"/>
    <n v="2"/>
    <n v="68"/>
    <n v="14"/>
    <n v="1"/>
    <n v="0"/>
    <n v="85"/>
    <n v="345"/>
    <n v="430"/>
    <n v="2"/>
    <s v="0"/>
    <n v="2"/>
    <n v="0"/>
    <n v="0"/>
    <n v="0"/>
    <n v="13"/>
    <n v="5"/>
    <n v="18"/>
    <n v="70"/>
    <n v="340"/>
    <n v="410"/>
    <x v="4"/>
    <x v="13"/>
  </r>
  <r>
    <x v="6"/>
    <n v="497"/>
    <n v="5142"/>
    <n v="511"/>
    <n v="22"/>
    <n v="10"/>
    <n v="6182"/>
    <n v="566"/>
    <n v="6748"/>
    <n v="30"/>
    <s v="0"/>
    <n v="30"/>
    <n v="0"/>
    <n v="14"/>
    <n v="14"/>
    <n v="3435"/>
    <n v="55"/>
    <n v="3490"/>
    <n v="2717"/>
    <n v="497"/>
    <n v="3214"/>
    <x v="4"/>
    <x v="13"/>
  </r>
  <r>
    <x v="7"/>
    <n v="9"/>
    <n v="48"/>
    <n v="10"/>
    <n v="3"/>
    <n v="0"/>
    <n v="70"/>
    <n v="165"/>
    <n v="235"/>
    <n v="2"/>
    <s v="0"/>
    <n v="2"/>
    <n v="0"/>
    <n v="0"/>
    <n v="0"/>
    <n v="13"/>
    <n v="27"/>
    <n v="40"/>
    <n v="55"/>
    <n v="138"/>
    <n v="193"/>
    <x v="4"/>
    <x v="13"/>
  </r>
  <r>
    <x v="8"/>
    <n v="1"/>
    <n v="12"/>
    <n v="2"/>
    <n v="2"/>
    <n v="0"/>
    <n v="17"/>
    <n v="40"/>
    <n v="57"/>
    <n v="3"/>
    <s v="0"/>
    <n v="3"/>
    <n v="0"/>
    <n v="0"/>
    <n v="0"/>
    <n v="13"/>
    <n v="3"/>
    <n v="16"/>
    <n v="1"/>
    <n v="37"/>
    <n v="38"/>
    <x v="4"/>
    <x v="13"/>
  </r>
  <r>
    <x v="9"/>
    <n v="3"/>
    <n v="2"/>
    <n v="2"/>
    <n v="6"/>
    <n v="0"/>
    <n v="13"/>
    <n v="1226"/>
    <n v="1239"/>
    <n v="6"/>
    <s v="0"/>
    <n v="6"/>
    <n v="0"/>
    <n v="4"/>
    <n v="4"/>
    <n v="3"/>
    <n v="3"/>
    <n v="6"/>
    <n v="4"/>
    <n v="1219"/>
    <n v="1223"/>
    <x v="4"/>
    <x v="13"/>
  </r>
  <r>
    <x v="10"/>
    <n v="6"/>
    <n v="31"/>
    <n v="3"/>
    <n v="2"/>
    <n v="0"/>
    <n v="42"/>
    <n v="144"/>
    <n v="186"/>
    <n v="2"/>
    <s v="0"/>
    <n v="2"/>
    <n v="0"/>
    <n v="0"/>
    <n v="0"/>
    <n v="10"/>
    <n v="23"/>
    <n v="33"/>
    <n v="30"/>
    <n v="121"/>
    <n v="151"/>
    <x v="4"/>
    <x v="13"/>
  </r>
  <r>
    <x v="11"/>
    <n v="36"/>
    <n v="907"/>
    <n v="130"/>
    <n v="3"/>
    <n v="0"/>
    <n v="1076"/>
    <n v="456"/>
    <n v="1532"/>
    <n v="9"/>
    <s v="0"/>
    <n v="9"/>
    <n v="1"/>
    <n v="0"/>
    <n v="1"/>
    <n v="250"/>
    <n v="25"/>
    <n v="275"/>
    <n v="816"/>
    <n v="431"/>
    <n v="1247"/>
    <x v="4"/>
    <x v="13"/>
  </r>
  <r>
    <x v="12"/>
    <n v="7"/>
    <n v="652"/>
    <n v="323"/>
    <n v="4"/>
    <n v="5"/>
    <n v="991"/>
    <n v="737"/>
    <n v="1728"/>
    <n v="5"/>
    <s v="0"/>
    <n v="5"/>
    <n v="4"/>
    <n v="4"/>
    <n v="8"/>
    <n v="369"/>
    <n v="139"/>
    <n v="508"/>
    <n v="613"/>
    <n v="594"/>
    <n v="1207"/>
    <x v="4"/>
    <x v="13"/>
  </r>
  <r>
    <x v="13"/>
    <n v="25"/>
    <n v="245"/>
    <n v="64"/>
    <n v="56"/>
    <n v="5"/>
    <n v="395"/>
    <n v="70"/>
    <n v="465"/>
    <n v="24"/>
    <s v="0"/>
    <n v="24"/>
    <n v="4"/>
    <n v="0"/>
    <n v="4"/>
    <n v="131"/>
    <n v="21"/>
    <n v="152"/>
    <n v="236"/>
    <n v="49"/>
    <n v="285"/>
    <x v="4"/>
    <x v="13"/>
  </r>
  <r>
    <x v="14"/>
    <n v="113"/>
    <n v="332"/>
    <n v="62"/>
    <n v="19"/>
    <n v="0"/>
    <n v="526"/>
    <n v="248"/>
    <n v="774"/>
    <n v="41"/>
    <s v="0"/>
    <n v="41"/>
    <n v="0"/>
    <n v="14"/>
    <n v="14"/>
    <n v="147"/>
    <n v="43"/>
    <n v="190"/>
    <n v="338"/>
    <n v="191"/>
    <n v="529"/>
    <x v="4"/>
    <x v="13"/>
  </r>
  <r>
    <x v="15"/>
    <n v="15"/>
    <n v="37"/>
    <n v="76"/>
    <n v="0"/>
    <n v="0"/>
    <n v="128"/>
    <n v="70"/>
    <n v="198"/>
    <n v="0"/>
    <s v="0"/>
    <n v="0"/>
    <n v="0"/>
    <n v="0"/>
    <n v="0"/>
    <n v="100"/>
    <n v="11"/>
    <n v="111"/>
    <n v="28"/>
    <n v="59"/>
    <n v="87"/>
    <x v="4"/>
    <x v="13"/>
  </r>
  <r>
    <x v="16"/>
    <n v="21"/>
    <n v="64"/>
    <n v="18"/>
    <n v="36"/>
    <n v="16"/>
    <n v="155"/>
    <n v="37"/>
    <n v="192"/>
    <n v="72"/>
    <s v="0"/>
    <n v="72"/>
    <n v="5"/>
    <n v="0"/>
    <n v="5"/>
    <n v="56"/>
    <n v="11"/>
    <n v="67"/>
    <n v="22"/>
    <n v="26"/>
    <n v="48"/>
    <x v="4"/>
    <x v="13"/>
  </r>
  <r>
    <x v="17"/>
    <n v="22"/>
    <n v="25"/>
    <n v="21"/>
    <n v="143"/>
    <n v="5"/>
    <n v="216"/>
    <n v="29"/>
    <n v="245"/>
    <n v="163"/>
    <s v="0"/>
    <n v="163"/>
    <n v="0"/>
    <n v="0"/>
    <n v="0"/>
    <n v="35"/>
    <n v="13"/>
    <n v="48"/>
    <n v="18"/>
    <n v="16"/>
    <n v="34"/>
    <x v="4"/>
    <x v="13"/>
  </r>
  <r>
    <x v="18"/>
    <n v="5904"/>
    <n v="58095"/>
    <n v="27910"/>
    <n v="11241"/>
    <n v="325"/>
    <n v="103475"/>
    <n v="64779"/>
    <n v="168254"/>
    <n v="7268"/>
    <s v="0"/>
    <n v="7268"/>
    <n v="1490"/>
    <n v="973"/>
    <n v="2463"/>
    <n v="39663"/>
    <n v="15003"/>
    <n v="54666"/>
    <n v="55054"/>
    <n v="48803"/>
    <n v="103857"/>
    <x v="4"/>
    <x v="13"/>
  </r>
  <r>
    <x v="0"/>
    <n v="5013"/>
    <n v="14321"/>
    <n v="9358"/>
    <n v="4395"/>
    <n v="688"/>
    <n v="33775"/>
    <n v="24076"/>
    <n v="57851"/>
    <n v="6294"/>
    <s v="0"/>
    <n v="6294"/>
    <n v="361"/>
    <n v="77"/>
    <n v="438"/>
    <n v="17555"/>
    <n v="14235"/>
    <n v="31790"/>
    <n v="9565"/>
    <n v="9764"/>
    <n v="19329"/>
    <x v="5"/>
    <x v="13"/>
  </r>
  <r>
    <x v="1"/>
    <n v="15"/>
    <n v="1096"/>
    <n v="583"/>
    <n v="95"/>
    <n v="0"/>
    <n v="1789"/>
    <n v="2613"/>
    <n v="4402"/>
    <n v="11"/>
    <s v="0"/>
    <n v="11"/>
    <n v="0"/>
    <n v="0"/>
    <n v="0"/>
    <n v="52"/>
    <n v="146"/>
    <n v="198"/>
    <n v="1726"/>
    <n v="2467"/>
    <n v="4193"/>
    <x v="5"/>
    <x v="13"/>
  </r>
  <r>
    <x v="2"/>
    <n v="43"/>
    <n v="2614"/>
    <n v="861"/>
    <n v="1386"/>
    <n v="6"/>
    <n v="4910"/>
    <n v="1807"/>
    <n v="6717"/>
    <n v="2"/>
    <s v="0"/>
    <n v="2"/>
    <n v="0"/>
    <n v="0"/>
    <n v="0"/>
    <n v="360"/>
    <n v="75"/>
    <n v="435"/>
    <n v="4548"/>
    <n v="1732"/>
    <n v="6280"/>
    <x v="5"/>
    <x v="13"/>
  </r>
  <r>
    <x v="3"/>
    <n v="196"/>
    <n v="8677"/>
    <n v="3845"/>
    <n v="691"/>
    <n v="54"/>
    <n v="13463"/>
    <n v="10237"/>
    <n v="23700"/>
    <n v="69"/>
    <s v="0"/>
    <n v="69"/>
    <n v="334"/>
    <n v="357"/>
    <n v="691"/>
    <n v="4154"/>
    <n v="1640"/>
    <n v="5794"/>
    <n v="8906"/>
    <n v="8240"/>
    <n v="17146"/>
    <x v="5"/>
    <x v="13"/>
  </r>
  <r>
    <x v="4"/>
    <n v="66"/>
    <n v="2881"/>
    <n v="2699"/>
    <n v="1609"/>
    <n v="2"/>
    <n v="7257"/>
    <n v="639"/>
    <n v="7896"/>
    <n v="34"/>
    <s v="0"/>
    <n v="34"/>
    <n v="251"/>
    <n v="0"/>
    <n v="251"/>
    <n v="3068"/>
    <n v="17"/>
    <n v="3085"/>
    <n v="3904"/>
    <n v="622"/>
    <n v="4526"/>
    <x v="5"/>
    <x v="13"/>
  </r>
  <r>
    <x v="5"/>
    <n v="547"/>
    <n v="19215"/>
    <n v="10664"/>
    <n v="926"/>
    <n v="5"/>
    <n v="31357"/>
    <n v="39297"/>
    <n v="70654"/>
    <n v="56"/>
    <s v="0"/>
    <n v="56"/>
    <n v="10"/>
    <n v="168"/>
    <n v="178"/>
    <n v="8419"/>
    <n v="2356"/>
    <n v="10775"/>
    <n v="22872"/>
    <n v="36773"/>
    <n v="59645"/>
    <x v="5"/>
    <x v="13"/>
  </r>
  <r>
    <x v="25"/>
    <n v="1"/>
    <n v="88"/>
    <n v="25"/>
    <n v="1"/>
    <n v="0"/>
    <n v="115"/>
    <n v="528"/>
    <n v="643"/>
    <n v="1"/>
    <s v="0"/>
    <n v="1"/>
    <n v="0"/>
    <n v="0"/>
    <n v="0"/>
    <n v="10"/>
    <n v="5"/>
    <n v="15"/>
    <n v="104"/>
    <n v="523"/>
    <n v="627"/>
    <x v="5"/>
    <x v="13"/>
  </r>
  <r>
    <x v="6"/>
    <n v="672"/>
    <n v="5960"/>
    <n v="398"/>
    <n v="18"/>
    <n v="16"/>
    <n v="7064"/>
    <n v="1524"/>
    <n v="8588"/>
    <n v="26"/>
    <s v="0"/>
    <n v="26"/>
    <n v="1"/>
    <n v="0"/>
    <n v="1"/>
    <n v="3898"/>
    <n v="82"/>
    <n v="3980"/>
    <n v="3139"/>
    <n v="1442"/>
    <n v="4581"/>
    <x v="5"/>
    <x v="13"/>
  </r>
  <r>
    <x v="7"/>
    <n v="9"/>
    <n v="21"/>
    <n v="8"/>
    <n v="0"/>
    <n v="0"/>
    <n v="38"/>
    <n v="79"/>
    <n v="117"/>
    <n v="0"/>
    <s v="0"/>
    <n v="0"/>
    <n v="0"/>
    <n v="0"/>
    <n v="0"/>
    <n v="16"/>
    <n v="0"/>
    <n v="16"/>
    <n v="22"/>
    <n v="79"/>
    <n v="101"/>
    <x v="5"/>
    <x v="13"/>
  </r>
  <r>
    <x v="8"/>
    <n v="0"/>
    <n v="5"/>
    <n v="3"/>
    <n v="0"/>
    <n v="0"/>
    <n v="8"/>
    <n v="59"/>
    <n v="67"/>
    <n v="0"/>
    <s v="0"/>
    <n v="0"/>
    <n v="0"/>
    <n v="0"/>
    <n v="0"/>
    <n v="7"/>
    <n v="1"/>
    <n v="8"/>
    <n v="1"/>
    <n v="58"/>
    <n v="59"/>
    <x v="5"/>
    <x v="13"/>
  </r>
  <r>
    <x v="9"/>
    <n v="3"/>
    <n v="6"/>
    <n v="4"/>
    <n v="1"/>
    <n v="0"/>
    <n v="14"/>
    <n v="1150"/>
    <n v="1164"/>
    <n v="1"/>
    <s v="0"/>
    <n v="1"/>
    <n v="0"/>
    <n v="0"/>
    <n v="0"/>
    <n v="7"/>
    <n v="16"/>
    <n v="23"/>
    <n v="6"/>
    <n v="1134"/>
    <n v="1140"/>
    <x v="5"/>
    <x v="13"/>
  </r>
  <r>
    <x v="10"/>
    <n v="0"/>
    <n v="1"/>
    <n v="3"/>
    <n v="0"/>
    <n v="0"/>
    <n v="4"/>
    <n v="137"/>
    <n v="141"/>
    <n v="0"/>
    <s v="0"/>
    <n v="0"/>
    <n v="0"/>
    <n v="0"/>
    <n v="0"/>
    <n v="1"/>
    <n v="118"/>
    <n v="119"/>
    <n v="3"/>
    <n v="19"/>
    <n v="22"/>
    <x v="5"/>
    <x v="13"/>
  </r>
  <r>
    <x v="11"/>
    <n v="11"/>
    <n v="1089"/>
    <n v="113"/>
    <n v="2"/>
    <n v="2"/>
    <n v="1217"/>
    <n v="1156"/>
    <n v="2373"/>
    <n v="12"/>
    <s v="0"/>
    <n v="12"/>
    <n v="7"/>
    <n v="0"/>
    <n v="7"/>
    <n v="110"/>
    <n v="39"/>
    <n v="149"/>
    <n v="1088"/>
    <n v="1117"/>
    <n v="2205"/>
    <x v="5"/>
    <x v="13"/>
  </r>
  <r>
    <x v="12"/>
    <n v="12"/>
    <n v="1077"/>
    <n v="329"/>
    <n v="2"/>
    <n v="0"/>
    <n v="1420"/>
    <n v="965"/>
    <n v="2385"/>
    <n v="2"/>
    <s v="0"/>
    <n v="2"/>
    <n v="0"/>
    <n v="0"/>
    <n v="0"/>
    <n v="379"/>
    <n v="139"/>
    <n v="518"/>
    <n v="1039"/>
    <n v="826"/>
    <n v="1865"/>
    <x v="5"/>
    <x v="13"/>
  </r>
  <r>
    <x v="13"/>
    <n v="23"/>
    <n v="552"/>
    <n v="42"/>
    <n v="126"/>
    <n v="2"/>
    <n v="745"/>
    <n v="286"/>
    <n v="1031"/>
    <n v="31"/>
    <s v="0"/>
    <n v="31"/>
    <n v="7"/>
    <n v="0"/>
    <n v="7"/>
    <n v="273"/>
    <n v="107"/>
    <n v="380"/>
    <n v="434"/>
    <n v="179"/>
    <n v="613"/>
    <x v="5"/>
    <x v="13"/>
  </r>
  <r>
    <x v="14"/>
    <n v="22"/>
    <n v="211"/>
    <n v="58"/>
    <n v="6"/>
    <n v="0"/>
    <n v="297"/>
    <n v="222"/>
    <n v="519"/>
    <n v="12"/>
    <s v="0"/>
    <n v="12"/>
    <n v="1"/>
    <n v="12"/>
    <n v="13"/>
    <n v="108"/>
    <n v="26"/>
    <n v="134"/>
    <n v="176"/>
    <n v="184"/>
    <n v="360"/>
    <x v="5"/>
    <x v="13"/>
  </r>
  <r>
    <x v="15"/>
    <n v="1"/>
    <n v="17"/>
    <n v="3"/>
    <n v="0"/>
    <n v="0"/>
    <n v="21"/>
    <n v="19"/>
    <n v="40"/>
    <n v="0"/>
    <s v="0"/>
    <n v="0"/>
    <n v="0"/>
    <n v="0"/>
    <n v="0"/>
    <n v="14"/>
    <n v="7"/>
    <n v="21"/>
    <n v="7"/>
    <n v="12"/>
    <n v="19"/>
    <x v="5"/>
    <x v="13"/>
  </r>
  <r>
    <x v="16"/>
    <n v="55"/>
    <n v="34"/>
    <n v="18"/>
    <n v="29"/>
    <n v="0"/>
    <n v="136"/>
    <n v="17"/>
    <n v="153"/>
    <n v="29"/>
    <s v="0"/>
    <n v="29"/>
    <n v="8"/>
    <n v="0"/>
    <n v="8"/>
    <n v="84"/>
    <n v="3"/>
    <n v="87"/>
    <n v="15"/>
    <n v="14"/>
    <n v="29"/>
    <x v="5"/>
    <x v="13"/>
  </r>
  <r>
    <x v="17"/>
    <n v="22"/>
    <n v="33"/>
    <n v="10"/>
    <n v="32"/>
    <n v="0"/>
    <n v="97"/>
    <n v="75"/>
    <n v="172"/>
    <n v="40"/>
    <s v="0"/>
    <n v="40"/>
    <n v="3"/>
    <n v="4"/>
    <n v="7"/>
    <n v="33"/>
    <n v="25"/>
    <n v="58"/>
    <n v="21"/>
    <n v="46"/>
    <n v="67"/>
    <x v="5"/>
    <x v="13"/>
  </r>
  <r>
    <x v="18"/>
    <n v="6711"/>
    <n v="57898"/>
    <n v="29024"/>
    <n v="9319"/>
    <n v="775"/>
    <n v="103727"/>
    <n v="84886"/>
    <n v="188613"/>
    <n v="6620"/>
    <s v="0"/>
    <n v="6620"/>
    <n v="983"/>
    <n v="618"/>
    <n v="1601"/>
    <n v="38548"/>
    <n v="19037"/>
    <n v="57585"/>
    <n v="57576"/>
    <n v="65231"/>
    <n v="122807"/>
    <x v="5"/>
    <x v="13"/>
  </r>
  <r>
    <x v="0"/>
    <n v="4285"/>
    <n v="19625"/>
    <n v="16199"/>
    <n v="6960"/>
    <n v="1047"/>
    <n v="48116"/>
    <n v="38336"/>
    <n v="86452"/>
    <n v="7691"/>
    <s v="0"/>
    <n v="7691"/>
    <n v="803"/>
    <n v="347"/>
    <n v="1150"/>
    <n v="22961"/>
    <n v="23283"/>
    <n v="46244"/>
    <n v="16661"/>
    <n v="14706"/>
    <n v="31367"/>
    <x v="6"/>
    <x v="13"/>
  </r>
  <r>
    <x v="1"/>
    <n v="8"/>
    <n v="1096"/>
    <n v="1153"/>
    <n v="177"/>
    <n v="3"/>
    <n v="2437"/>
    <n v="5192"/>
    <n v="7629"/>
    <n v="23"/>
    <s v="0"/>
    <n v="23"/>
    <n v="3"/>
    <n v="0"/>
    <n v="3"/>
    <n v="82"/>
    <n v="140"/>
    <n v="222"/>
    <n v="2329"/>
    <n v="5052"/>
    <n v="7381"/>
    <x v="6"/>
    <x v="13"/>
  </r>
  <r>
    <x v="2"/>
    <n v="30"/>
    <n v="4925"/>
    <n v="1617"/>
    <n v="1503"/>
    <n v="6"/>
    <n v="8081"/>
    <n v="2751"/>
    <n v="10832"/>
    <n v="7"/>
    <s v="0"/>
    <n v="7"/>
    <n v="4"/>
    <n v="0"/>
    <n v="4"/>
    <n v="324"/>
    <n v="171"/>
    <n v="495"/>
    <n v="7746"/>
    <n v="2580"/>
    <n v="10326"/>
    <x v="6"/>
    <x v="13"/>
  </r>
  <r>
    <x v="3"/>
    <n v="291"/>
    <n v="7924"/>
    <n v="4838"/>
    <n v="567"/>
    <n v="91"/>
    <n v="13711"/>
    <n v="12839"/>
    <n v="26550"/>
    <n v="83"/>
    <s v="0"/>
    <n v="83"/>
    <n v="106"/>
    <n v="396"/>
    <n v="502"/>
    <n v="4822"/>
    <n v="1911"/>
    <n v="6733"/>
    <n v="8700"/>
    <n v="10532"/>
    <n v="19232"/>
    <x v="6"/>
    <x v="13"/>
  </r>
  <r>
    <x v="4"/>
    <n v="57"/>
    <n v="2847"/>
    <n v="2412"/>
    <n v="1704"/>
    <n v="32"/>
    <n v="7052"/>
    <n v="2144"/>
    <n v="9196"/>
    <n v="40"/>
    <s v="0"/>
    <n v="40"/>
    <n v="25"/>
    <n v="7"/>
    <n v="32"/>
    <n v="2092"/>
    <n v="27"/>
    <n v="2119"/>
    <n v="4895"/>
    <n v="2110"/>
    <n v="7005"/>
    <x v="6"/>
    <x v="13"/>
  </r>
  <r>
    <x v="5"/>
    <n v="130"/>
    <n v="22615"/>
    <n v="12962"/>
    <n v="1387"/>
    <n v="2"/>
    <n v="37096"/>
    <n v="52149"/>
    <n v="89245"/>
    <n v="37"/>
    <s v="0"/>
    <n v="37"/>
    <n v="1"/>
    <n v="61"/>
    <n v="62"/>
    <n v="7181"/>
    <n v="1341"/>
    <n v="8522"/>
    <n v="29877"/>
    <n v="50747"/>
    <n v="80624"/>
    <x v="6"/>
    <x v="13"/>
  </r>
  <r>
    <x v="25"/>
    <n v="0"/>
    <n v="49"/>
    <n v="57"/>
    <n v="3"/>
    <n v="0"/>
    <n v="109"/>
    <n v="615"/>
    <n v="724"/>
    <n v="0"/>
    <s v="0"/>
    <n v="0"/>
    <n v="0"/>
    <n v="0"/>
    <n v="0"/>
    <n v="7"/>
    <n v="0"/>
    <n v="7"/>
    <n v="102"/>
    <n v="615"/>
    <n v="717"/>
    <x v="6"/>
    <x v="13"/>
  </r>
  <r>
    <x v="6"/>
    <n v="942"/>
    <n v="8444"/>
    <n v="969"/>
    <n v="57"/>
    <n v="14"/>
    <n v="10426"/>
    <n v="1724"/>
    <n v="12150"/>
    <n v="39"/>
    <s v="0"/>
    <n v="39"/>
    <n v="6"/>
    <n v="7"/>
    <n v="13"/>
    <n v="5040"/>
    <n v="305"/>
    <n v="5345"/>
    <n v="5341"/>
    <n v="1412"/>
    <n v="6753"/>
    <x v="6"/>
    <x v="13"/>
  </r>
  <r>
    <x v="7"/>
    <n v="0"/>
    <n v="12"/>
    <n v="8"/>
    <n v="0"/>
    <n v="0"/>
    <n v="20"/>
    <n v="159"/>
    <n v="179"/>
    <n v="0"/>
    <s v="0"/>
    <n v="0"/>
    <n v="0"/>
    <n v="0"/>
    <n v="0"/>
    <n v="10"/>
    <n v="6"/>
    <n v="16"/>
    <n v="10"/>
    <n v="153"/>
    <n v="163"/>
    <x v="6"/>
    <x v="13"/>
  </r>
  <r>
    <x v="8"/>
    <n v="2"/>
    <n v="2"/>
    <n v="0"/>
    <n v="0"/>
    <n v="6"/>
    <n v="10"/>
    <n v="313"/>
    <n v="323"/>
    <n v="2"/>
    <s v="0"/>
    <n v="2"/>
    <n v="6"/>
    <n v="0"/>
    <n v="6"/>
    <n v="2"/>
    <n v="0"/>
    <n v="2"/>
    <n v="0"/>
    <n v="313"/>
    <n v="313"/>
    <x v="6"/>
    <x v="13"/>
  </r>
  <r>
    <x v="9"/>
    <n v="0"/>
    <n v="4"/>
    <n v="3"/>
    <n v="0"/>
    <n v="0"/>
    <n v="7"/>
    <n v="1764"/>
    <n v="1771"/>
    <n v="0"/>
    <s v="0"/>
    <n v="0"/>
    <n v="2"/>
    <n v="0"/>
    <n v="2"/>
    <n v="2"/>
    <n v="4"/>
    <n v="6"/>
    <n v="3"/>
    <n v="1760"/>
    <n v="1763"/>
    <x v="6"/>
    <x v="13"/>
  </r>
  <r>
    <x v="10"/>
    <n v="0"/>
    <n v="10"/>
    <n v="12"/>
    <n v="0"/>
    <n v="3"/>
    <n v="25"/>
    <n v="42"/>
    <n v="67"/>
    <n v="0"/>
    <s v="0"/>
    <n v="0"/>
    <n v="3"/>
    <n v="0"/>
    <n v="3"/>
    <n v="12"/>
    <n v="8"/>
    <n v="20"/>
    <n v="10"/>
    <n v="34"/>
    <n v="44"/>
    <x v="6"/>
    <x v="13"/>
  </r>
  <r>
    <x v="11"/>
    <n v="6"/>
    <n v="1091"/>
    <n v="100"/>
    <n v="2"/>
    <n v="2"/>
    <n v="1201"/>
    <n v="1247"/>
    <n v="2448"/>
    <n v="4"/>
    <s v="0"/>
    <n v="4"/>
    <n v="2"/>
    <n v="0"/>
    <n v="2"/>
    <n v="105"/>
    <n v="23"/>
    <n v="128"/>
    <n v="1090"/>
    <n v="1224"/>
    <n v="2314"/>
    <x v="6"/>
    <x v="13"/>
  </r>
  <r>
    <x v="12"/>
    <n v="15"/>
    <n v="610"/>
    <n v="374"/>
    <n v="6"/>
    <n v="0"/>
    <n v="1005"/>
    <n v="1370"/>
    <n v="2375"/>
    <n v="4"/>
    <s v="0"/>
    <n v="4"/>
    <n v="0"/>
    <n v="0"/>
    <n v="0"/>
    <n v="298"/>
    <n v="165"/>
    <n v="463"/>
    <n v="703"/>
    <n v="1205"/>
    <n v="1908"/>
    <x v="6"/>
    <x v="13"/>
  </r>
  <r>
    <x v="13"/>
    <n v="54"/>
    <n v="300"/>
    <n v="230"/>
    <n v="66"/>
    <n v="1"/>
    <n v="651"/>
    <n v="147"/>
    <n v="798"/>
    <n v="14"/>
    <s v="0"/>
    <n v="14"/>
    <n v="9"/>
    <n v="0"/>
    <n v="9"/>
    <n v="297"/>
    <n v="39"/>
    <n v="336"/>
    <n v="331"/>
    <n v="108"/>
    <n v="439"/>
    <x v="6"/>
    <x v="13"/>
  </r>
  <r>
    <x v="14"/>
    <n v="57"/>
    <n v="67"/>
    <n v="28"/>
    <n v="3"/>
    <n v="8"/>
    <n v="163"/>
    <n v="191"/>
    <n v="354"/>
    <n v="7"/>
    <s v="0"/>
    <n v="7"/>
    <n v="5"/>
    <n v="0"/>
    <n v="5"/>
    <n v="94"/>
    <n v="64"/>
    <n v="158"/>
    <n v="57"/>
    <n v="127"/>
    <n v="184"/>
    <x v="6"/>
    <x v="13"/>
  </r>
  <r>
    <x v="15"/>
    <n v="0"/>
    <n v="12"/>
    <n v="4"/>
    <n v="2"/>
    <n v="0"/>
    <n v="18"/>
    <n v="50"/>
    <n v="68"/>
    <n v="2"/>
    <s v="0"/>
    <n v="2"/>
    <n v="0"/>
    <n v="7"/>
    <n v="7"/>
    <n v="2"/>
    <n v="4"/>
    <n v="6"/>
    <n v="14"/>
    <n v="39"/>
    <n v="53"/>
    <x v="6"/>
    <x v="13"/>
  </r>
  <r>
    <x v="16"/>
    <n v="12"/>
    <n v="38"/>
    <n v="53"/>
    <n v="32"/>
    <n v="11"/>
    <n v="146"/>
    <n v="27"/>
    <n v="173"/>
    <n v="37"/>
    <s v="0"/>
    <n v="37"/>
    <n v="38"/>
    <n v="0"/>
    <n v="38"/>
    <n v="26"/>
    <n v="27"/>
    <n v="53"/>
    <n v="45"/>
    <n v="0"/>
    <n v="45"/>
    <x v="6"/>
    <x v="13"/>
  </r>
  <r>
    <x v="17"/>
    <n v="25"/>
    <n v="68"/>
    <n v="19"/>
    <n v="120"/>
    <n v="8"/>
    <n v="240"/>
    <n v="128"/>
    <n v="368"/>
    <n v="130"/>
    <s v="0"/>
    <n v="130"/>
    <n v="0"/>
    <n v="0"/>
    <n v="0"/>
    <n v="38"/>
    <n v="20"/>
    <n v="58"/>
    <n v="72"/>
    <n v="108"/>
    <n v="180"/>
    <x v="6"/>
    <x v="13"/>
  </r>
  <r>
    <x v="18"/>
    <n v="5914"/>
    <n v="69739"/>
    <n v="41038"/>
    <n v="12589"/>
    <n v="1234"/>
    <n v="130514"/>
    <n v="121188"/>
    <n v="251702"/>
    <n v="8120"/>
    <s v="0"/>
    <n v="8120"/>
    <n v="1013"/>
    <n v="825"/>
    <n v="1838"/>
    <n v="43395"/>
    <n v="27538"/>
    <n v="70933"/>
    <n v="77986"/>
    <n v="92825"/>
    <n v="170811"/>
    <x v="6"/>
    <x v="13"/>
  </r>
  <r>
    <x v="0"/>
    <n v="4419"/>
    <n v="30129"/>
    <n v="19827"/>
    <n v="7667"/>
    <n v="692"/>
    <n v="62734"/>
    <n v="48793"/>
    <n v="111527"/>
    <n v="4920"/>
    <s v="0"/>
    <n v="4920"/>
    <n v="1134"/>
    <n v="222"/>
    <n v="1356"/>
    <n v="32606"/>
    <n v="27952"/>
    <n v="60558"/>
    <n v="24074"/>
    <n v="20619"/>
    <n v="44693"/>
    <x v="7"/>
    <x v="13"/>
  </r>
  <r>
    <x v="1"/>
    <n v="25"/>
    <n v="1179"/>
    <n v="944"/>
    <n v="173"/>
    <n v="18"/>
    <n v="2339"/>
    <n v="5497"/>
    <n v="7836"/>
    <n v="6"/>
    <s v="0"/>
    <n v="6"/>
    <n v="1"/>
    <n v="0"/>
    <n v="1"/>
    <n v="91"/>
    <n v="92"/>
    <n v="183"/>
    <n v="2241"/>
    <n v="5405"/>
    <n v="7646"/>
    <x v="7"/>
    <x v="13"/>
  </r>
  <r>
    <x v="2"/>
    <n v="33"/>
    <n v="2890"/>
    <n v="814"/>
    <n v="1788"/>
    <n v="21"/>
    <n v="5546"/>
    <n v="2656"/>
    <n v="8202"/>
    <n v="1"/>
    <s v="0"/>
    <n v="1"/>
    <n v="4"/>
    <n v="0"/>
    <n v="4"/>
    <n v="329"/>
    <n v="160"/>
    <n v="489"/>
    <n v="5212"/>
    <n v="2496"/>
    <n v="7708"/>
    <x v="7"/>
    <x v="13"/>
  </r>
  <r>
    <x v="3"/>
    <n v="314"/>
    <n v="10269"/>
    <n v="5326"/>
    <n v="559"/>
    <n v="98"/>
    <n v="16566"/>
    <n v="11899"/>
    <n v="28465"/>
    <n v="73"/>
    <s v="0"/>
    <n v="73"/>
    <n v="580"/>
    <n v="302"/>
    <n v="882"/>
    <n v="5167"/>
    <n v="1607"/>
    <n v="6774"/>
    <n v="10746"/>
    <n v="9990"/>
    <n v="20736"/>
    <x v="7"/>
    <x v="13"/>
  </r>
  <r>
    <x v="4"/>
    <n v="64"/>
    <n v="3375"/>
    <n v="2811"/>
    <n v="1691"/>
    <n v="17"/>
    <n v="7958"/>
    <n v="3061"/>
    <n v="11019"/>
    <n v="50"/>
    <s v="0"/>
    <n v="50"/>
    <n v="457"/>
    <n v="0"/>
    <n v="457"/>
    <n v="2504"/>
    <n v="65"/>
    <n v="2569"/>
    <n v="4947"/>
    <n v="2996"/>
    <n v="7943"/>
    <x v="7"/>
    <x v="13"/>
  </r>
  <r>
    <x v="5"/>
    <n v="123"/>
    <n v="20482"/>
    <n v="15128"/>
    <n v="2286"/>
    <n v="20"/>
    <n v="38039"/>
    <n v="52094"/>
    <n v="90133"/>
    <n v="50"/>
    <s v="0"/>
    <n v="50"/>
    <n v="10"/>
    <n v="125"/>
    <n v="135"/>
    <n v="7696"/>
    <n v="1909"/>
    <n v="9605"/>
    <n v="30283"/>
    <n v="50060"/>
    <n v="80343"/>
    <x v="7"/>
    <x v="13"/>
  </r>
  <r>
    <x v="25"/>
    <n v="0"/>
    <n v="67"/>
    <n v="149"/>
    <n v="94"/>
    <n v="0"/>
    <n v="310"/>
    <n v="609"/>
    <n v="919"/>
    <n v="0"/>
    <s v="0"/>
    <n v="0"/>
    <n v="4"/>
    <n v="0"/>
    <n v="4"/>
    <n v="5"/>
    <n v="0"/>
    <n v="5"/>
    <n v="301"/>
    <n v="609"/>
    <n v="910"/>
    <x v="7"/>
    <x v="13"/>
  </r>
  <r>
    <x v="6"/>
    <n v="1223"/>
    <n v="12903"/>
    <n v="1696"/>
    <n v="35"/>
    <n v="8"/>
    <n v="15865"/>
    <n v="2499"/>
    <n v="18364"/>
    <n v="34"/>
    <s v="0"/>
    <n v="34"/>
    <n v="0"/>
    <n v="24"/>
    <n v="24"/>
    <n v="7534"/>
    <n v="678"/>
    <n v="8212"/>
    <n v="8297"/>
    <n v="1797"/>
    <n v="10094"/>
    <x v="7"/>
    <x v="13"/>
  </r>
  <r>
    <x v="7"/>
    <n v="5"/>
    <n v="12"/>
    <n v="5"/>
    <n v="2"/>
    <n v="0"/>
    <n v="24"/>
    <n v="103"/>
    <n v="127"/>
    <n v="6"/>
    <s v="0"/>
    <n v="6"/>
    <n v="0"/>
    <n v="0"/>
    <n v="0"/>
    <n v="13"/>
    <n v="0"/>
    <n v="13"/>
    <n v="5"/>
    <n v="103"/>
    <n v="108"/>
    <x v="7"/>
    <x v="13"/>
  </r>
  <r>
    <x v="8"/>
    <n v="0"/>
    <n v="7"/>
    <n v="7"/>
    <n v="0"/>
    <n v="0"/>
    <n v="14"/>
    <n v="62"/>
    <n v="76"/>
    <n v="0"/>
    <s v="0"/>
    <n v="0"/>
    <n v="0"/>
    <n v="0"/>
    <n v="0"/>
    <n v="2"/>
    <n v="1"/>
    <n v="3"/>
    <n v="12"/>
    <n v="61"/>
    <n v="73"/>
    <x v="7"/>
    <x v="13"/>
  </r>
  <r>
    <x v="9"/>
    <n v="4"/>
    <n v="5"/>
    <n v="7"/>
    <n v="1"/>
    <n v="0"/>
    <n v="17"/>
    <n v="1173"/>
    <n v="1190"/>
    <n v="1"/>
    <s v="0"/>
    <n v="1"/>
    <n v="0"/>
    <n v="0"/>
    <n v="0"/>
    <n v="8"/>
    <n v="3"/>
    <n v="11"/>
    <n v="8"/>
    <n v="1170"/>
    <n v="1178"/>
    <x v="7"/>
    <x v="13"/>
  </r>
  <r>
    <x v="10"/>
    <n v="1"/>
    <n v="6"/>
    <n v="5"/>
    <n v="1"/>
    <n v="0"/>
    <n v="13"/>
    <n v="28"/>
    <n v="41"/>
    <n v="1"/>
    <s v="0"/>
    <n v="1"/>
    <n v="0"/>
    <n v="0"/>
    <n v="0"/>
    <n v="8"/>
    <n v="7"/>
    <n v="15"/>
    <n v="4"/>
    <n v="21"/>
    <n v="25"/>
    <x v="7"/>
    <x v="13"/>
  </r>
  <r>
    <x v="11"/>
    <n v="22"/>
    <n v="528"/>
    <n v="86"/>
    <n v="10"/>
    <n v="2"/>
    <n v="648"/>
    <n v="466"/>
    <n v="1114"/>
    <n v="11"/>
    <s v="0"/>
    <n v="11"/>
    <n v="0"/>
    <n v="0"/>
    <n v="0"/>
    <n v="72"/>
    <n v="13"/>
    <n v="85"/>
    <n v="565"/>
    <n v="453"/>
    <n v="1018"/>
    <x v="7"/>
    <x v="13"/>
  </r>
  <r>
    <x v="12"/>
    <n v="75"/>
    <n v="964"/>
    <n v="278"/>
    <n v="10"/>
    <n v="21"/>
    <n v="1348"/>
    <n v="822"/>
    <n v="2170"/>
    <n v="2"/>
    <s v="0"/>
    <n v="2"/>
    <n v="13"/>
    <n v="0"/>
    <n v="13"/>
    <n v="414"/>
    <n v="73"/>
    <n v="487"/>
    <n v="919"/>
    <n v="749"/>
    <n v="1668"/>
    <x v="7"/>
    <x v="13"/>
  </r>
  <r>
    <x v="13"/>
    <n v="25"/>
    <n v="808"/>
    <n v="174"/>
    <n v="247"/>
    <n v="5"/>
    <n v="1259"/>
    <n v="288"/>
    <n v="1547"/>
    <n v="19"/>
    <s v="0"/>
    <n v="19"/>
    <n v="0"/>
    <n v="14"/>
    <n v="14"/>
    <n v="528"/>
    <n v="90"/>
    <n v="618"/>
    <n v="712"/>
    <n v="184"/>
    <n v="896"/>
    <x v="7"/>
    <x v="13"/>
  </r>
  <r>
    <x v="14"/>
    <n v="40"/>
    <n v="43"/>
    <n v="20"/>
    <n v="8"/>
    <n v="3"/>
    <n v="114"/>
    <n v="158"/>
    <n v="272"/>
    <n v="16"/>
    <s v="0"/>
    <n v="16"/>
    <n v="3"/>
    <n v="0"/>
    <n v="3"/>
    <n v="44"/>
    <n v="29"/>
    <n v="73"/>
    <n v="51"/>
    <n v="129"/>
    <n v="180"/>
    <x v="7"/>
    <x v="13"/>
  </r>
  <r>
    <x v="15"/>
    <n v="3"/>
    <n v="5"/>
    <n v="13"/>
    <n v="0"/>
    <n v="0"/>
    <n v="21"/>
    <n v="99"/>
    <n v="120"/>
    <n v="0"/>
    <s v="0"/>
    <n v="0"/>
    <n v="0"/>
    <n v="4"/>
    <n v="4"/>
    <n v="3"/>
    <n v="1"/>
    <n v="4"/>
    <n v="18"/>
    <n v="94"/>
    <n v="112"/>
    <x v="7"/>
    <x v="13"/>
  </r>
  <r>
    <x v="16"/>
    <n v="36"/>
    <n v="83"/>
    <n v="30"/>
    <n v="28"/>
    <n v="1"/>
    <n v="178"/>
    <n v="36"/>
    <n v="214"/>
    <n v="48"/>
    <s v="0"/>
    <n v="48"/>
    <n v="59"/>
    <n v="0"/>
    <n v="59"/>
    <n v="34"/>
    <n v="1"/>
    <n v="35"/>
    <n v="37"/>
    <n v="35"/>
    <n v="72"/>
    <x v="7"/>
    <x v="13"/>
  </r>
  <r>
    <x v="17"/>
    <n v="39"/>
    <n v="91"/>
    <n v="30"/>
    <n v="115"/>
    <n v="4"/>
    <n v="279"/>
    <n v="71"/>
    <n v="350"/>
    <n v="116"/>
    <s v="0"/>
    <n v="116"/>
    <n v="0"/>
    <n v="0"/>
    <n v="0"/>
    <n v="63"/>
    <n v="15"/>
    <n v="78"/>
    <n v="100"/>
    <n v="56"/>
    <n v="156"/>
    <x v="7"/>
    <x v="13"/>
  </r>
  <r>
    <x v="18"/>
    <n v="6451"/>
    <n v="83846"/>
    <n v="47350"/>
    <n v="14715"/>
    <n v="910"/>
    <n v="153272"/>
    <n v="130414"/>
    <n v="283686"/>
    <n v="5354"/>
    <s v="0"/>
    <n v="5354"/>
    <n v="2265"/>
    <n v="691"/>
    <n v="2956"/>
    <n v="57121"/>
    <n v="32696"/>
    <n v="89817"/>
    <n v="88532"/>
    <n v="97027"/>
    <n v="185559"/>
    <x v="7"/>
    <x v="13"/>
  </r>
  <r>
    <x v="0"/>
    <n v="5087"/>
    <n v="22093"/>
    <n v="14947"/>
    <n v="6724"/>
    <n v="976"/>
    <n v="49827"/>
    <n v="33820"/>
    <n v="83647"/>
    <n v="7553"/>
    <s v="0"/>
    <n v="7553"/>
    <n v="866"/>
    <n v="211"/>
    <n v="1077"/>
    <n v="25674"/>
    <n v="19841"/>
    <n v="45515"/>
    <n v="15734"/>
    <n v="13768"/>
    <n v="29502"/>
    <x v="8"/>
    <x v="13"/>
  </r>
  <r>
    <x v="1"/>
    <n v="36"/>
    <n v="1017"/>
    <n v="526"/>
    <n v="262"/>
    <n v="11"/>
    <n v="1852"/>
    <n v="3260"/>
    <n v="5112"/>
    <n v="15"/>
    <s v="0"/>
    <n v="15"/>
    <n v="3"/>
    <n v="0"/>
    <n v="3"/>
    <n v="97"/>
    <n v="183"/>
    <n v="280"/>
    <n v="1737"/>
    <n v="3077"/>
    <n v="4814"/>
    <x v="8"/>
    <x v="13"/>
  </r>
  <r>
    <x v="2"/>
    <n v="72"/>
    <n v="2599"/>
    <n v="928"/>
    <n v="1597"/>
    <n v="12"/>
    <n v="5208"/>
    <n v="1945"/>
    <n v="7153"/>
    <n v="8"/>
    <s v="0"/>
    <n v="8"/>
    <n v="2"/>
    <n v="0"/>
    <n v="2"/>
    <n v="341"/>
    <n v="149"/>
    <n v="490"/>
    <n v="4857"/>
    <n v="1796"/>
    <n v="6653"/>
    <x v="8"/>
    <x v="13"/>
  </r>
  <r>
    <x v="3"/>
    <n v="416"/>
    <n v="9672"/>
    <n v="4879"/>
    <n v="671"/>
    <n v="163"/>
    <n v="15801"/>
    <n v="10260"/>
    <n v="26061"/>
    <n v="84"/>
    <s v="0"/>
    <n v="84"/>
    <n v="207"/>
    <n v="680"/>
    <n v="887"/>
    <n v="5713"/>
    <n v="2459"/>
    <n v="8172"/>
    <n v="9797"/>
    <n v="7121"/>
    <n v="16918"/>
    <x v="8"/>
    <x v="13"/>
  </r>
  <r>
    <x v="4"/>
    <n v="88"/>
    <n v="2439"/>
    <n v="3573"/>
    <n v="1236"/>
    <n v="56"/>
    <n v="7392"/>
    <n v="2835"/>
    <n v="10227"/>
    <n v="58"/>
    <s v="0"/>
    <n v="58"/>
    <n v="15"/>
    <n v="0"/>
    <n v="15"/>
    <n v="3219"/>
    <n v="74"/>
    <n v="3293"/>
    <n v="4100"/>
    <n v="2761"/>
    <n v="6861"/>
    <x v="8"/>
    <x v="13"/>
  </r>
  <r>
    <x v="5"/>
    <n v="524"/>
    <n v="23838"/>
    <n v="13925"/>
    <n v="1593"/>
    <n v="71"/>
    <n v="39951"/>
    <n v="43572"/>
    <n v="83523"/>
    <n v="126"/>
    <s v="0"/>
    <n v="126"/>
    <n v="11"/>
    <n v="199"/>
    <n v="210"/>
    <n v="9751"/>
    <n v="2576"/>
    <n v="12327"/>
    <n v="30063"/>
    <n v="40797"/>
    <n v="70860"/>
    <x v="8"/>
    <x v="13"/>
  </r>
  <r>
    <x v="25"/>
    <n v="3"/>
    <n v="165"/>
    <n v="248"/>
    <n v="5"/>
    <n v="0"/>
    <n v="421"/>
    <n v="450"/>
    <n v="871"/>
    <n v="5"/>
    <s v="0"/>
    <n v="5"/>
    <n v="1"/>
    <n v="0"/>
    <n v="1"/>
    <n v="9"/>
    <n v="0"/>
    <n v="9"/>
    <n v="406"/>
    <n v="450"/>
    <n v="856"/>
    <x v="8"/>
    <x v="13"/>
  </r>
  <r>
    <x v="6"/>
    <n v="1165"/>
    <n v="8362"/>
    <n v="653"/>
    <n v="34"/>
    <n v="4"/>
    <n v="10218"/>
    <n v="2586"/>
    <n v="12804"/>
    <n v="30"/>
    <s v="0"/>
    <n v="30"/>
    <n v="1"/>
    <n v="11"/>
    <n v="12"/>
    <n v="5760"/>
    <n v="245"/>
    <n v="6005"/>
    <n v="4427"/>
    <n v="2330"/>
    <n v="6757"/>
    <x v="8"/>
    <x v="13"/>
  </r>
  <r>
    <x v="7"/>
    <n v="1"/>
    <n v="33"/>
    <n v="53"/>
    <n v="10"/>
    <n v="6"/>
    <n v="103"/>
    <n v="89"/>
    <n v="192"/>
    <n v="18"/>
    <s v="0"/>
    <n v="18"/>
    <n v="6"/>
    <n v="0"/>
    <n v="6"/>
    <n v="46"/>
    <n v="11"/>
    <n v="57"/>
    <n v="33"/>
    <n v="78"/>
    <n v="111"/>
    <x v="8"/>
    <x v="13"/>
  </r>
  <r>
    <x v="8"/>
    <n v="7"/>
    <n v="37"/>
    <n v="2"/>
    <n v="0"/>
    <n v="0"/>
    <n v="46"/>
    <n v="52"/>
    <n v="98"/>
    <n v="4"/>
    <s v="0"/>
    <n v="4"/>
    <n v="0"/>
    <n v="0"/>
    <n v="0"/>
    <n v="5"/>
    <n v="9"/>
    <n v="14"/>
    <n v="37"/>
    <n v="43"/>
    <n v="80"/>
    <x v="8"/>
    <x v="13"/>
  </r>
  <r>
    <x v="9"/>
    <n v="3"/>
    <n v="14"/>
    <n v="25"/>
    <n v="0"/>
    <n v="0"/>
    <n v="42"/>
    <n v="992"/>
    <n v="1034"/>
    <n v="3"/>
    <s v="0"/>
    <n v="3"/>
    <n v="0"/>
    <n v="3"/>
    <n v="3"/>
    <n v="27"/>
    <n v="3"/>
    <n v="30"/>
    <n v="12"/>
    <n v="986"/>
    <n v="998"/>
    <x v="8"/>
    <x v="13"/>
  </r>
  <r>
    <x v="10"/>
    <n v="1"/>
    <n v="20"/>
    <n v="9"/>
    <n v="5"/>
    <n v="0"/>
    <n v="35"/>
    <n v="21"/>
    <n v="56"/>
    <n v="1"/>
    <s v="0"/>
    <n v="1"/>
    <n v="0"/>
    <n v="0"/>
    <n v="0"/>
    <n v="29"/>
    <n v="6"/>
    <n v="35"/>
    <n v="5"/>
    <n v="15"/>
    <n v="20"/>
    <x v="8"/>
    <x v="13"/>
  </r>
  <r>
    <x v="11"/>
    <n v="22"/>
    <n v="918"/>
    <n v="118"/>
    <n v="2"/>
    <n v="2"/>
    <n v="1062"/>
    <n v="1142"/>
    <n v="2204"/>
    <n v="10"/>
    <s v="0"/>
    <n v="10"/>
    <n v="0"/>
    <n v="0"/>
    <n v="0"/>
    <n v="156"/>
    <n v="64"/>
    <n v="220"/>
    <n v="896"/>
    <n v="1078"/>
    <n v="1974"/>
    <x v="8"/>
    <x v="13"/>
  </r>
  <r>
    <x v="12"/>
    <n v="13"/>
    <n v="815"/>
    <n v="424"/>
    <n v="6"/>
    <n v="17"/>
    <n v="1275"/>
    <n v="1021"/>
    <n v="2296"/>
    <n v="3"/>
    <s v="0"/>
    <n v="3"/>
    <n v="2"/>
    <n v="13"/>
    <n v="15"/>
    <n v="532"/>
    <n v="107"/>
    <n v="639"/>
    <n v="738"/>
    <n v="901"/>
    <n v="1639"/>
    <x v="8"/>
    <x v="13"/>
  </r>
  <r>
    <x v="13"/>
    <n v="28"/>
    <n v="546"/>
    <n v="191"/>
    <n v="78"/>
    <n v="0"/>
    <n v="843"/>
    <n v="201"/>
    <n v="1044"/>
    <n v="37"/>
    <s v="0"/>
    <n v="37"/>
    <n v="0"/>
    <n v="1"/>
    <n v="1"/>
    <n v="444"/>
    <n v="63"/>
    <n v="507"/>
    <n v="362"/>
    <n v="137"/>
    <n v="499"/>
    <x v="8"/>
    <x v="13"/>
  </r>
  <r>
    <x v="14"/>
    <n v="58"/>
    <n v="663"/>
    <n v="32"/>
    <n v="14"/>
    <n v="0"/>
    <n v="767"/>
    <n v="182"/>
    <n v="949"/>
    <n v="40"/>
    <s v="0"/>
    <n v="40"/>
    <n v="0"/>
    <n v="1"/>
    <n v="1"/>
    <n v="50"/>
    <n v="16"/>
    <n v="66"/>
    <n v="677"/>
    <n v="165"/>
    <n v="842"/>
    <x v="8"/>
    <x v="13"/>
  </r>
  <r>
    <x v="15"/>
    <n v="9"/>
    <n v="18"/>
    <n v="13"/>
    <n v="1"/>
    <n v="8"/>
    <n v="49"/>
    <n v="16"/>
    <n v="65"/>
    <n v="1"/>
    <s v="0"/>
    <n v="1"/>
    <n v="0"/>
    <n v="0"/>
    <n v="0"/>
    <n v="23"/>
    <n v="8"/>
    <n v="31"/>
    <n v="25"/>
    <n v="8"/>
    <n v="33"/>
    <x v="8"/>
    <x v="13"/>
  </r>
  <r>
    <x v="16"/>
    <n v="42"/>
    <n v="56"/>
    <n v="37"/>
    <n v="15"/>
    <n v="30"/>
    <n v="180"/>
    <n v="13"/>
    <n v="193"/>
    <n v="60"/>
    <s v="0"/>
    <n v="60"/>
    <n v="17"/>
    <n v="3"/>
    <n v="20"/>
    <n v="62"/>
    <n v="6"/>
    <n v="68"/>
    <n v="41"/>
    <n v="4"/>
    <n v="45"/>
    <x v="8"/>
    <x v="13"/>
  </r>
  <r>
    <x v="17"/>
    <n v="27"/>
    <n v="60"/>
    <n v="29"/>
    <n v="48"/>
    <n v="18"/>
    <n v="182"/>
    <n v="64"/>
    <n v="246"/>
    <n v="89"/>
    <s v="0"/>
    <n v="89"/>
    <n v="1"/>
    <n v="0"/>
    <n v="1"/>
    <n v="35"/>
    <n v="19"/>
    <n v="54"/>
    <n v="57"/>
    <n v="45"/>
    <n v="102"/>
    <x v="8"/>
    <x v="13"/>
  </r>
  <r>
    <x v="18"/>
    <n v="7602"/>
    <n v="73365"/>
    <n v="40612"/>
    <n v="12301"/>
    <n v="1374"/>
    <n v="135254"/>
    <n v="102521"/>
    <n v="237775"/>
    <n v="8145"/>
    <s v="0"/>
    <n v="8145"/>
    <n v="1132"/>
    <n v="1122"/>
    <n v="2254"/>
    <n v="51973"/>
    <n v="25839"/>
    <n v="77812"/>
    <n v="74004"/>
    <n v="75560"/>
    <n v="149564"/>
    <x v="8"/>
    <x v="13"/>
  </r>
  <r>
    <x v="0"/>
    <n v="5351"/>
    <n v="22960"/>
    <n v="12689"/>
    <n v="6639"/>
    <n v="1266"/>
    <n v="48905"/>
    <n v="23061"/>
    <n v="71966"/>
    <n v="10154"/>
    <s v="0"/>
    <n v="10154"/>
    <n v="890"/>
    <n v="59"/>
    <n v="949"/>
    <n v="27344"/>
    <n v="14112"/>
    <n v="41456"/>
    <n v="10517"/>
    <n v="8890"/>
    <n v="19407"/>
    <x v="9"/>
    <x v="13"/>
  </r>
  <r>
    <x v="1"/>
    <n v="25"/>
    <n v="1213"/>
    <n v="650"/>
    <n v="232"/>
    <n v="21"/>
    <n v="2141"/>
    <n v="2909"/>
    <n v="5050"/>
    <n v="17"/>
    <s v="0"/>
    <n v="17"/>
    <n v="1"/>
    <n v="0"/>
    <n v="1"/>
    <n v="102"/>
    <n v="91"/>
    <n v="193"/>
    <n v="2021"/>
    <n v="2818"/>
    <n v="4839"/>
    <x v="9"/>
    <x v="13"/>
  </r>
  <r>
    <x v="2"/>
    <n v="27"/>
    <n v="1830"/>
    <n v="569"/>
    <n v="1822"/>
    <n v="9"/>
    <n v="4257"/>
    <n v="1404"/>
    <n v="5661"/>
    <n v="11"/>
    <s v="0"/>
    <n v="11"/>
    <n v="7"/>
    <n v="0"/>
    <n v="7"/>
    <n v="221"/>
    <n v="42"/>
    <n v="263"/>
    <n v="4018"/>
    <n v="1362"/>
    <n v="5380"/>
    <x v="9"/>
    <x v="13"/>
  </r>
  <r>
    <x v="3"/>
    <n v="886"/>
    <n v="9253"/>
    <n v="4273"/>
    <n v="566"/>
    <n v="138"/>
    <n v="15116"/>
    <n v="13506"/>
    <n v="28622"/>
    <n v="136"/>
    <s v="0"/>
    <n v="136"/>
    <n v="454"/>
    <n v="730"/>
    <n v="1184"/>
    <n v="5941"/>
    <n v="2924"/>
    <n v="8865"/>
    <n v="8585"/>
    <n v="9852"/>
    <n v="18437"/>
    <x v="9"/>
    <x v="13"/>
  </r>
  <r>
    <x v="4"/>
    <n v="52"/>
    <n v="2799"/>
    <n v="2739"/>
    <n v="1281"/>
    <n v="50"/>
    <n v="6921"/>
    <n v="3848"/>
    <n v="10769"/>
    <n v="36"/>
    <s v="0"/>
    <n v="36"/>
    <n v="57"/>
    <n v="3"/>
    <n v="60"/>
    <n v="3086"/>
    <n v="121"/>
    <n v="3207"/>
    <n v="3742"/>
    <n v="3724"/>
    <n v="7466"/>
    <x v="9"/>
    <x v="13"/>
  </r>
  <r>
    <x v="5"/>
    <n v="339"/>
    <n v="27370"/>
    <n v="11498"/>
    <n v="1911"/>
    <n v="27"/>
    <n v="41145"/>
    <n v="29865"/>
    <n v="71010"/>
    <n v="144"/>
    <s v="0"/>
    <n v="144"/>
    <n v="26"/>
    <n v="275"/>
    <n v="301"/>
    <n v="9205"/>
    <n v="1835"/>
    <n v="11040"/>
    <n v="31770"/>
    <n v="27755"/>
    <n v="59525"/>
    <x v="9"/>
    <x v="13"/>
  </r>
  <r>
    <x v="25"/>
    <n v="0"/>
    <n v="443"/>
    <n v="249"/>
    <n v="8"/>
    <n v="0"/>
    <n v="700"/>
    <n v="485"/>
    <n v="1185"/>
    <n v="0"/>
    <s v="0"/>
    <n v="0"/>
    <n v="0"/>
    <n v="0"/>
    <n v="0"/>
    <n v="11"/>
    <n v="5"/>
    <n v="16"/>
    <n v="689"/>
    <n v="480"/>
    <n v="1169"/>
    <x v="9"/>
    <x v="13"/>
  </r>
  <r>
    <x v="6"/>
    <n v="730"/>
    <n v="8224"/>
    <n v="458"/>
    <n v="76"/>
    <n v="8"/>
    <n v="9496"/>
    <n v="2643"/>
    <n v="12139"/>
    <n v="102"/>
    <s v="0"/>
    <n v="102"/>
    <n v="7"/>
    <n v="5"/>
    <n v="12"/>
    <n v="5122"/>
    <n v="111"/>
    <n v="5233"/>
    <n v="4265"/>
    <n v="2527"/>
    <n v="6792"/>
    <x v="9"/>
    <x v="13"/>
  </r>
  <r>
    <x v="7"/>
    <n v="181"/>
    <n v="2004"/>
    <n v="1086"/>
    <n v="256"/>
    <n v="0"/>
    <n v="3527"/>
    <n v="3113"/>
    <n v="6640"/>
    <n v="115"/>
    <s v="0"/>
    <n v="115"/>
    <n v="1"/>
    <n v="0"/>
    <n v="1"/>
    <n v="328"/>
    <n v="908"/>
    <n v="1236"/>
    <n v="3083"/>
    <n v="2205"/>
    <n v="5288"/>
    <x v="9"/>
    <x v="13"/>
  </r>
  <r>
    <x v="8"/>
    <n v="26"/>
    <n v="269"/>
    <n v="148"/>
    <n v="2"/>
    <n v="0"/>
    <n v="445"/>
    <n v="1015"/>
    <n v="1460"/>
    <n v="23"/>
    <s v="0"/>
    <n v="23"/>
    <n v="0"/>
    <n v="3"/>
    <n v="3"/>
    <n v="49"/>
    <n v="54"/>
    <n v="103"/>
    <n v="373"/>
    <n v="958"/>
    <n v="1331"/>
    <x v="9"/>
    <x v="13"/>
  </r>
  <r>
    <x v="9"/>
    <n v="92"/>
    <n v="147"/>
    <n v="468"/>
    <n v="254"/>
    <n v="0"/>
    <n v="961"/>
    <n v="2521"/>
    <n v="3482"/>
    <n v="87"/>
    <s v="0"/>
    <n v="87"/>
    <n v="0"/>
    <n v="3"/>
    <n v="3"/>
    <n v="283"/>
    <n v="511"/>
    <n v="794"/>
    <n v="591"/>
    <n v="2007"/>
    <n v="2598"/>
    <x v="9"/>
    <x v="13"/>
  </r>
  <r>
    <x v="10"/>
    <n v="97"/>
    <n v="902"/>
    <n v="1031"/>
    <n v="211"/>
    <n v="0"/>
    <n v="2241"/>
    <n v="2567"/>
    <n v="4808"/>
    <n v="84"/>
    <s v="0"/>
    <n v="84"/>
    <n v="0"/>
    <n v="0"/>
    <n v="0"/>
    <n v="590"/>
    <n v="1231"/>
    <n v="1821"/>
    <n v="1567"/>
    <n v="1336"/>
    <n v="2903"/>
    <x v="9"/>
    <x v="13"/>
  </r>
  <r>
    <x v="11"/>
    <n v="165"/>
    <n v="471"/>
    <n v="115"/>
    <n v="14"/>
    <n v="12"/>
    <n v="777"/>
    <n v="781"/>
    <n v="1558"/>
    <n v="21"/>
    <s v="0"/>
    <n v="21"/>
    <n v="5"/>
    <n v="49"/>
    <n v="54"/>
    <n v="318"/>
    <n v="48"/>
    <n v="366"/>
    <n v="433"/>
    <n v="684"/>
    <n v="1117"/>
    <x v="9"/>
    <x v="13"/>
  </r>
  <r>
    <x v="12"/>
    <n v="69"/>
    <n v="575"/>
    <n v="345"/>
    <n v="6"/>
    <n v="12"/>
    <n v="1007"/>
    <n v="656"/>
    <n v="1663"/>
    <n v="0"/>
    <s v="0"/>
    <n v="0"/>
    <n v="5"/>
    <n v="9"/>
    <n v="14"/>
    <n v="388"/>
    <n v="154"/>
    <n v="542"/>
    <n v="614"/>
    <n v="493"/>
    <n v="1107"/>
    <x v="9"/>
    <x v="13"/>
  </r>
  <r>
    <x v="13"/>
    <n v="28"/>
    <n v="1074"/>
    <n v="129"/>
    <n v="67"/>
    <n v="1"/>
    <n v="1299"/>
    <n v="324"/>
    <n v="1623"/>
    <n v="47"/>
    <s v="0"/>
    <n v="47"/>
    <n v="2"/>
    <n v="1"/>
    <n v="3"/>
    <n v="298"/>
    <n v="257"/>
    <n v="555"/>
    <n v="952"/>
    <n v="66"/>
    <n v="1018"/>
    <x v="9"/>
    <x v="13"/>
  </r>
  <r>
    <x v="14"/>
    <n v="51"/>
    <n v="166"/>
    <n v="42"/>
    <n v="6"/>
    <n v="0"/>
    <n v="265"/>
    <n v="41"/>
    <n v="306"/>
    <n v="28"/>
    <s v="0"/>
    <n v="28"/>
    <n v="4"/>
    <n v="3"/>
    <n v="7"/>
    <n v="87"/>
    <n v="20"/>
    <n v="107"/>
    <n v="146"/>
    <n v="18"/>
    <n v="164"/>
    <x v="9"/>
    <x v="13"/>
  </r>
  <r>
    <x v="15"/>
    <n v="2"/>
    <n v="37"/>
    <n v="8"/>
    <n v="2"/>
    <n v="0"/>
    <n v="49"/>
    <n v="7"/>
    <n v="56"/>
    <n v="2"/>
    <s v="0"/>
    <n v="2"/>
    <n v="0"/>
    <n v="0"/>
    <n v="0"/>
    <n v="6"/>
    <n v="7"/>
    <n v="13"/>
    <n v="41"/>
    <n v="0"/>
    <n v="41"/>
    <x v="9"/>
    <x v="13"/>
  </r>
  <r>
    <x v="16"/>
    <n v="17"/>
    <n v="52"/>
    <n v="81"/>
    <n v="49"/>
    <n v="19"/>
    <n v="218"/>
    <n v="16"/>
    <n v="234"/>
    <n v="63"/>
    <s v="0"/>
    <n v="63"/>
    <n v="22"/>
    <n v="0"/>
    <n v="22"/>
    <n v="110"/>
    <n v="11"/>
    <n v="121"/>
    <n v="23"/>
    <n v="5"/>
    <n v="28"/>
    <x v="9"/>
    <x v="13"/>
  </r>
  <r>
    <x v="17"/>
    <n v="128"/>
    <n v="88"/>
    <n v="45"/>
    <n v="43"/>
    <n v="11"/>
    <n v="315"/>
    <n v="38"/>
    <n v="353"/>
    <n v="89"/>
    <s v="0"/>
    <n v="89"/>
    <n v="2"/>
    <n v="0"/>
    <n v="2"/>
    <n v="131"/>
    <n v="7"/>
    <n v="138"/>
    <n v="93"/>
    <n v="31"/>
    <n v="124"/>
    <x v="9"/>
    <x v="13"/>
  </r>
  <r>
    <x v="18"/>
    <n v="8266"/>
    <n v="79877"/>
    <n v="36623"/>
    <n v="13445"/>
    <n v="1574"/>
    <n v="139785"/>
    <n v="88800"/>
    <n v="228585"/>
    <n v="11159"/>
    <s v="0"/>
    <n v="11159"/>
    <n v="1483"/>
    <n v="1140"/>
    <n v="2623"/>
    <n v="53620"/>
    <n v="22449"/>
    <n v="76069"/>
    <n v="73523"/>
    <n v="65211"/>
    <n v="138734"/>
    <x v="9"/>
    <x v="13"/>
  </r>
  <r>
    <x v="0"/>
    <n v="4767"/>
    <n v="12259"/>
    <n v="9954"/>
    <n v="4983"/>
    <n v="1052"/>
    <n v="33015"/>
    <n v="10903"/>
    <n v="43918"/>
    <n v="9292"/>
    <s v="0"/>
    <n v="9292"/>
    <n v="1001"/>
    <n v="41"/>
    <n v="1042"/>
    <n v="15679"/>
    <n v="6802"/>
    <n v="22481"/>
    <n v="7043"/>
    <n v="4060"/>
    <n v="11103"/>
    <x v="10"/>
    <x v="13"/>
  </r>
  <r>
    <x v="1"/>
    <n v="31"/>
    <n v="1098"/>
    <n v="933"/>
    <n v="411"/>
    <n v="10"/>
    <n v="2483"/>
    <n v="3092"/>
    <n v="5575"/>
    <n v="20"/>
    <s v="0"/>
    <n v="20"/>
    <n v="10"/>
    <n v="0"/>
    <n v="10"/>
    <n v="214"/>
    <n v="155"/>
    <n v="369"/>
    <n v="2239"/>
    <n v="2937"/>
    <n v="5176"/>
    <x v="10"/>
    <x v="13"/>
  </r>
  <r>
    <x v="2"/>
    <n v="216"/>
    <n v="2094"/>
    <n v="418"/>
    <n v="1538"/>
    <n v="5"/>
    <n v="4271"/>
    <n v="1455"/>
    <n v="5726"/>
    <n v="4"/>
    <s v="0"/>
    <n v="4"/>
    <n v="5"/>
    <n v="0"/>
    <n v="5"/>
    <n v="534"/>
    <n v="66"/>
    <n v="600"/>
    <n v="3728"/>
    <n v="1389"/>
    <n v="5117"/>
    <x v="10"/>
    <x v="13"/>
  </r>
  <r>
    <x v="3"/>
    <n v="796"/>
    <n v="13378"/>
    <n v="6858"/>
    <n v="961"/>
    <n v="139"/>
    <n v="22132"/>
    <n v="15306"/>
    <n v="37438"/>
    <n v="142"/>
    <s v="0"/>
    <n v="142"/>
    <n v="867"/>
    <n v="1111"/>
    <n v="1990"/>
    <n v="8866"/>
    <n v="3709"/>
    <n v="12575"/>
    <n v="12257"/>
    <n v="10486"/>
    <n v="22743"/>
    <x v="10"/>
    <x v="13"/>
  </r>
  <r>
    <x v="4"/>
    <n v="31"/>
    <n v="1858"/>
    <n v="1105"/>
    <n v="584"/>
    <n v="21"/>
    <n v="3599"/>
    <n v="2712"/>
    <n v="6311"/>
    <n v="68"/>
    <s v="0"/>
    <n v="68"/>
    <n v="23"/>
    <n v="0"/>
    <n v="23"/>
    <n v="1365"/>
    <n v="91"/>
    <n v="1456"/>
    <n v="2143"/>
    <n v="2621"/>
    <n v="4764"/>
    <x v="10"/>
    <x v="13"/>
  </r>
  <r>
    <x v="5"/>
    <n v="413"/>
    <n v="25576"/>
    <n v="10181"/>
    <n v="710"/>
    <n v="43"/>
    <n v="36923"/>
    <n v="27267"/>
    <n v="64190"/>
    <n v="135"/>
    <s v="0"/>
    <n v="135"/>
    <n v="38"/>
    <n v="191"/>
    <n v="229"/>
    <n v="10065"/>
    <n v="1076"/>
    <n v="11141"/>
    <n v="26685"/>
    <n v="26000"/>
    <n v="52685"/>
    <x v="10"/>
    <x v="13"/>
  </r>
  <r>
    <x v="25"/>
    <n v="1"/>
    <n v="738"/>
    <n v="56"/>
    <n v="11"/>
    <n v="0"/>
    <n v="806"/>
    <n v="274"/>
    <n v="1080"/>
    <n v="3"/>
    <s v="0"/>
    <n v="3"/>
    <n v="0"/>
    <n v="0"/>
    <n v="0"/>
    <n v="14"/>
    <n v="3"/>
    <n v="17"/>
    <n v="789"/>
    <n v="271"/>
    <n v="1060"/>
    <x v="10"/>
    <x v="13"/>
  </r>
  <r>
    <x v="6"/>
    <n v="206"/>
    <n v="3558"/>
    <n v="194"/>
    <n v="49"/>
    <n v="25"/>
    <n v="4032"/>
    <n v="1092"/>
    <n v="5124"/>
    <n v="44"/>
    <s v="0"/>
    <n v="44"/>
    <n v="17"/>
    <n v="5"/>
    <n v="22"/>
    <n v="1735"/>
    <n v="94"/>
    <n v="1829"/>
    <n v="2236"/>
    <n v="993"/>
    <n v="3229"/>
    <x v="10"/>
    <x v="13"/>
  </r>
  <r>
    <x v="7"/>
    <n v="663"/>
    <n v="1972"/>
    <n v="1953"/>
    <n v="813"/>
    <n v="2"/>
    <n v="5403"/>
    <n v="10233"/>
    <n v="15636"/>
    <n v="349"/>
    <s v="0"/>
    <n v="349"/>
    <n v="1"/>
    <n v="7"/>
    <n v="8"/>
    <n v="1183"/>
    <n v="2474"/>
    <n v="3657"/>
    <n v="3870"/>
    <n v="7752"/>
    <n v="11622"/>
    <x v="10"/>
    <x v="13"/>
  </r>
  <r>
    <x v="8"/>
    <n v="11"/>
    <n v="371"/>
    <n v="377"/>
    <n v="3"/>
    <n v="0"/>
    <n v="762"/>
    <n v="2211"/>
    <n v="2973"/>
    <n v="4"/>
    <s v="0"/>
    <n v="4"/>
    <n v="0"/>
    <n v="3"/>
    <n v="3"/>
    <n v="25"/>
    <n v="60"/>
    <n v="85"/>
    <n v="733"/>
    <n v="2148"/>
    <n v="2881"/>
    <x v="10"/>
    <x v="13"/>
  </r>
  <r>
    <x v="9"/>
    <n v="123"/>
    <n v="366"/>
    <n v="1069"/>
    <n v="609"/>
    <n v="308"/>
    <n v="2475"/>
    <n v="4303"/>
    <n v="6778"/>
    <n v="103"/>
    <s v="0"/>
    <n v="103"/>
    <n v="1"/>
    <n v="0"/>
    <n v="1"/>
    <n v="741"/>
    <n v="949"/>
    <n v="1690"/>
    <n v="1630"/>
    <n v="3354"/>
    <n v="4984"/>
    <x v="10"/>
    <x v="13"/>
  </r>
  <r>
    <x v="10"/>
    <n v="300"/>
    <n v="1853"/>
    <n v="3258"/>
    <n v="866"/>
    <n v="459"/>
    <n v="6736"/>
    <n v="10818"/>
    <n v="17554"/>
    <n v="236"/>
    <s v="0"/>
    <n v="236"/>
    <n v="2"/>
    <n v="0"/>
    <n v="2"/>
    <n v="2405"/>
    <n v="4692"/>
    <n v="7097"/>
    <n v="4093"/>
    <n v="6126"/>
    <n v="10219"/>
    <x v="10"/>
    <x v="13"/>
  </r>
  <r>
    <x v="11"/>
    <n v="49"/>
    <n v="800"/>
    <n v="159"/>
    <n v="7"/>
    <n v="8"/>
    <n v="1023"/>
    <n v="897"/>
    <n v="1920"/>
    <n v="10"/>
    <s v="0"/>
    <n v="10"/>
    <n v="8"/>
    <n v="11"/>
    <n v="19"/>
    <n v="260"/>
    <n v="34"/>
    <n v="294"/>
    <n v="745"/>
    <n v="852"/>
    <n v="1597"/>
    <x v="10"/>
    <x v="13"/>
  </r>
  <r>
    <x v="12"/>
    <n v="22"/>
    <n v="837"/>
    <n v="384"/>
    <n v="67"/>
    <n v="5"/>
    <n v="1315"/>
    <n v="946"/>
    <n v="2261"/>
    <n v="3"/>
    <s v="0"/>
    <n v="3"/>
    <n v="5"/>
    <n v="11"/>
    <n v="16"/>
    <n v="509"/>
    <n v="216"/>
    <n v="725"/>
    <n v="798"/>
    <n v="719"/>
    <n v="1517"/>
    <x v="10"/>
    <x v="13"/>
  </r>
  <r>
    <x v="13"/>
    <n v="19"/>
    <n v="314"/>
    <n v="117"/>
    <n v="110"/>
    <n v="1"/>
    <n v="561"/>
    <n v="85"/>
    <n v="646"/>
    <n v="76"/>
    <s v="0"/>
    <n v="76"/>
    <n v="1"/>
    <n v="5"/>
    <n v="6"/>
    <n v="293"/>
    <n v="22"/>
    <n v="315"/>
    <n v="191"/>
    <n v="58"/>
    <n v="249"/>
    <x v="10"/>
    <x v="13"/>
  </r>
  <r>
    <x v="14"/>
    <n v="23"/>
    <n v="1002"/>
    <n v="34"/>
    <n v="3"/>
    <n v="0"/>
    <n v="1062"/>
    <n v="129"/>
    <n v="1191"/>
    <n v="14"/>
    <s v="0"/>
    <n v="14"/>
    <n v="2"/>
    <n v="9"/>
    <n v="11"/>
    <n v="46"/>
    <n v="3"/>
    <n v="49"/>
    <n v="1000"/>
    <n v="117"/>
    <n v="1117"/>
    <x v="10"/>
    <x v="13"/>
  </r>
  <r>
    <x v="15"/>
    <n v="120"/>
    <n v="98"/>
    <n v="6"/>
    <n v="6"/>
    <n v="0"/>
    <n v="230"/>
    <n v="25"/>
    <n v="255"/>
    <n v="2"/>
    <s v="0"/>
    <n v="2"/>
    <n v="0"/>
    <n v="0"/>
    <n v="0"/>
    <n v="141"/>
    <n v="11"/>
    <n v="152"/>
    <n v="87"/>
    <n v="14"/>
    <n v="101"/>
    <x v="10"/>
    <x v="13"/>
  </r>
  <r>
    <x v="16"/>
    <n v="39"/>
    <n v="75"/>
    <n v="44"/>
    <n v="16"/>
    <n v="20"/>
    <n v="194"/>
    <n v="9"/>
    <n v="203"/>
    <n v="51"/>
    <s v="0"/>
    <n v="51"/>
    <n v="29"/>
    <n v="0"/>
    <n v="29"/>
    <n v="82"/>
    <n v="0"/>
    <n v="82"/>
    <n v="32"/>
    <n v="9"/>
    <n v="41"/>
    <x v="10"/>
    <x v="13"/>
  </r>
  <r>
    <x v="17"/>
    <n v="21"/>
    <n v="49"/>
    <n v="42"/>
    <n v="47"/>
    <n v="6"/>
    <n v="165"/>
    <n v="70"/>
    <n v="235"/>
    <n v="78"/>
    <s v="0"/>
    <n v="78"/>
    <n v="1"/>
    <n v="0"/>
    <n v="1"/>
    <n v="28"/>
    <n v="3"/>
    <n v="31"/>
    <n v="58"/>
    <n v="67"/>
    <n v="125"/>
    <x v="10"/>
    <x v="13"/>
  </r>
  <r>
    <x v="18"/>
    <n v="7851"/>
    <n v="68296"/>
    <n v="37142"/>
    <n v="11794"/>
    <n v="2104"/>
    <n v="127187"/>
    <n v="91827"/>
    <n v="219014"/>
    <n v="10634"/>
    <s v="0"/>
    <n v="10634"/>
    <n v="2011"/>
    <n v="1394"/>
    <n v="3405"/>
    <n v="44185"/>
    <n v="20460"/>
    <n v="64645"/>
    <n v="70357"/>
    <n v="69973"/>
    <n v="140330"/>
    <x v="10"/>
    <x v="13"/>
  </r>
  <r>
    <x v="0"/>
    <n v="3575"/>
    <n v="13378"/>
    <n v="9627"/>
    <n v="5377"/>
    <n v="825"/>
    <n v="32782"/>
    <n v="14043"/>
    <n v="46825"/>
    <n v="6866"/>
    <s v="0"/>
    <n v="6866"/>
    <n v="1334"/>
    <n v="107"/>
    <n v="1441"/>
    <n v="14591"/>
    <n v="8817"/>
    <n v="23408"/>
    <n v="9991"/>
    <n v="5119"/>
    <n v="15110"/>
    <x v="11"/>
    <x v="13"/>
  </r>
  <r>
    <x v="1"/>
    <n v="65"/>
    <n v="1120"/>
    <n v="1099"/>
    <n v="279"/>
    <n v="31"/>
    <n v="2594"/>
    <n v="3511"/>
    <n v="6105"/>
    <n v="28"/>
    <s v="0"/>
    <n v="28"/>
    <n v="19"/>
    <n v="3"/>
    <n v="22"/>
    <n v="228"/>
    <n v="188"/>
    <n v="416"/>
    <n v="2319"/>
    <n v="3320"/>
    <n v="5639"/>
    <x v="11"/>
    <x v="13"/>
  </r>
  <r>
    <x v="2"/>
    <n v="51"/>
    <n v="2147"/>
    <n v="857"/>
    <n v="1675"/>
    <n v="8"/>
    <n v="4738"/>
    <n v="2991"/>
    <n v="7729"/>
    <n v="8"/>
    <s v="0"/>
    <n v="8"/>
    <n v="3"/>
    <n v="0"/>
    <n v="3"/>
    <n v="418"/>
    <n v="79"/>
    <n v="497"/>
    <n v="4309"/>
    <n v="2912"/>
    <n v="7221"/>
    <x v="11"/>
    <x v="13"/>
  </r>
  <r>
    <x v="3"/>
    <n v="818"/>
    <n v="12629"/>
    <n v="6651"/>
    <n v="938"/>
    <n v="212"/>
    <n v="21248"/>
    <n v="16965"/>
    <n v="38213"/>
    <n v="125"/>
    <s v="0"/>
    <n v="125"/>
    <n v="668"/>
    <n v="1019"/>
    <n v="1687"/>
    <n v="8223"/>
    <n v="3570"/>
    <n v="11793"/>
    <n v="12232"/>
    <n v="12376"/>
    <n v="24608"/>
    <x v="11"/>
    <x v="13"/>
  </r>
  <r>
    <x v="4"/>
    <n v="74"/>
    <n v="2853"/>
    <n v="1551"/>
    <n v="625"/>
    <n v="50"/>
    <n v="5153"/>
    <n v="5851"/>
    <n v="11004"/>
    <n v="66"/>
    <s v="0"/>
    <n v="66"/>
    <n v="30"/>
    <n v="0"/>
    <n v="30"/>
    <n v="2492"/>
    <n v="121"/>
    <n v="2613"/>
    <n v="2565"/>
    <n v="5730"/>
    <n v="8295"/>
    <x v="11"/>
    <x v="13"/>
  </r>
  <r>
    <x v="5"/>
    <n v="295"/>
    <n v="20538"/>
    <n v="8937"/>
    <n v="1006"/>
    <n v="42"/>
    <n v="30818"/>
    <n v="26661"/>
    <n v="57479"/>
    <n v="90"/>
    <s v="0"/>
    <n v="90"/>
    <n v="34"/>
    <n v="95"/>
    <n v="129"/>
    <n v="5705"/>
    <n v="749"/>
    <n v="6454"/>
    <n v="24989"/>
    <n v="25817"/>
    <n v="50806"/>
    <x v="11"/>
    <x v="13"/>
  </r>
  <r>
    <x v="25"/>
    <n v="1"/>
    <n v="737"/>
    <n v="15"/>
    <n v="9"/>
    <n v="0"/>
    <n v="762"/>
    <n v="130"/>
    <n v="892"/>
    <n v="2"/>
    <s v="0"/>
    <n v="2"/>
    <n v="1"/>
    <n v="0"/>
    <n v="1"/>
    <n v="8"/>
    <n v="3"/>
    <n v="11"/>
    <n v="751"/>
    <n v="127"/>
    <n v="878"/>
    <x v="11"/>
    <x v="13"/>
  </r>
  <r>
    <x v="6"/>
    <n v="252"/>
    <n v="4957"/>
    <n v="489"/>
    <n v="118"/>
    <n v="10"/>
    <n v="5826"/>
    <n v="1607"/>
    <n v="7433"/>
    <n v="50"/>
    <s v="0"/>
    <n v="50"/>
    <n v="11"/>
    <n v="0"/>
    <n v="11"/>
    <n v="2509"/>
    <n v="162"/>
    <n v="2671"/>
    <n v="3256"/>
    <n v="1445"/>
    <n v="4701"/>
    <x v="11"/>
    <x v="13"/>
  </r>
  <r>
    <x v="7"/>
    <n v="448"/>
    <n v="2484"/>
    <n v="3010"/>
    <n v="1153"/>
    <n v="0"/>
    <n v="7095"/>
    <n v="13113"/>
    <n v="20208"/>
    <n v="396"/>
    <s v="0"/>
    <n v="396"/>
    <n v="6"/>
    <n v="3"/>
    <n v="9"/>
    <n v="893"/>
    <n v="2555"/>
    <n v="3448"/>
    <n v="5800"/>
    <n v="10555"/>
    <n v="16355"/>
    <x v="11"/>
    <x v="13"/>
  </r>
  <r>
    <x v="8"/>
    <n v="38"/>
    <n v="571"/>
    <n v="329"/>
    <n v="13"/>
    <n v="0"/>
    <n v="951"/>
    <n v="2321"/>
    <n v="3272"/>
    <n v="44"/>
    <s v="0"/>
    <n v="44"/>
    <n v="2"/>
    <n v="0"/>
    <n v="2"/>
    <n v="16"/>
    <n v="81"/>
    <n v="97"/>
    <n v="889"/>
    <n v="2240"/>
    <n v="3129"/>
    <x v="11"/>
    <x v="13"/>
  </r>
  <r>
    <x v="9"/>
    <n v="36"/>
    <n v="375"/>
    <n v="1141"/>
    <n v="1011"/>
    <n v="353"/>
    <n v="2916"/>
    <n v="4304"/>
    <n v="7220"/>
    <n v="35"/>
    <s v="0"/>
    <n v="35"/>
    <n v="3"/>
    <n v="0"/>
    <n v="3"/>
    <n v="972"/>
    <n v="890"/>
    <n v="1862"/>
    <n v="1906"/>
    <n v="3414"/>
    <n v="5320"/>
    <x v="11"/>
    <x v="13"/>
  </r>
  <r>
    <x v="10"/>
    <n v="207"/>
    <n v="2027"/>
    <n v="3976"/>
    <n v="1819"/>
    <n v="340"/>
    <n v="8369"/>
    <n v="13797"/>
    <n v="22166"/>
    <n v="153"/>
    <s v="0"/>
    <n v="153"/>
    <n v="2"/>
    <n v="5"/>
    <n v="7"/>
    <n v="2537"/>
    <n v="6193"/>
    <n v="8730"/>
    <n v="5677"/>
    <n v="7599"/>
    <n v="13276"/>
    <x v="11"/>
    <x v="13"/>
  </r>
  <r>
    <x v="11"/>
    <n v="51"/>
    <n v="882"/>
    <n v="147"/>
    <n v="14"/>
    <n v="15"/>
    <n v="1109"/>
    <n v="829"/>
    <n v="1938"/>
    <n v="11"/>
    <s v="0"/>
    <n v="11"/>
    <n v="8"/>
    <n v="0"/>
    <n v="8"/>
    <n v="334"/>
    <n v="59"/>
    <n v="393"/>
    <n v="756"/>
    <n v="770"/>
    <n v="1526"/>
    <x v="11"/>
    <x v="13"/>
  </r>
  <r>
    <x v="12"/>
    <n v="49"/>
    <n v="628"/>
    <n v="347"/>
    <n v="2"/>
    <n v="10"/>
    <n v="1036"/>
    <n v="741"/>
    <n v="1777"/>
    <n v="0"/>
    <s v="0"/>
    <n v="0"/>
    <n v="11"/>
    <n v="3"/>
    <n v="14"/>
    <n v="473"/>
    <n v="248"/>
    <n v="721"/>
    <n v="552"/>
    <n v="490"/>
    <n v="1042"/>
    <x v="11"/>
    <x v="13"/>
  </r>
  <r>
    <x v="13"/>
    <n v="22"/>
    <n v="289"/>
    <n v="123"/>
    <n v="85"/>
    <n v="8"/>
    <n v="527"/>
    <n v="63"/>
    <n v="590"/>
    <n v="32"/>
    <s v="0"/>
    <n v="32"/>
    <n v="33"/>
    <n v="3"/>
    <n v="36"/>
    <n v="253"/>
    <n v="35"/>
    <n v="288"/>
    <n v="209"/>
    <n v="25"/>
    <n v="234"/>
    <x v="11"/>
    <x v="13"/>
  </r>
  <r>
    <x v="14"/>
    <n v="50"/>
    <n v="465"/>
    <n v="89"/>
    <n v="7"/>
    <n v="3"/>
    <n v="614"/>
    <n v="232"/>
    <n v="846"/>
    <n v="13"/>
    <s v="0"/>
    <n v="13"/>
    <n v="8"/>
    <n v="7"/>
    <n v="15"/>
    <n v="107"/>
    <n v="14"/>
    <n v="121"/>
    <n v="486"/>
    <n v="211"/>
    <n v="697"/>
    <x v="11"/>
    <x v="13"/>
  </r>
  <r>
    <x v="15"/>
    <n v="4"/>
    <n v="53"/>
    <n v="7"/>
    <n v="6"/>
    <n v="1"/>
    <n v="71"/>
    <n v="57"/>
    <n v="128"/>
    <n v="6"/>
    <s v="0"/>
    <n v="6"/>
    <n v="1"/>
    <n v="0"/>
    <n v="1"/>
    <n v="6"/>
    <n v="3"/>
    <n v="9"/>
    <n v="58"/>
    <n v="54"/>
    <n v="112"/>
    <x v="11"/>
    <x v="13"/>
  </r>
  <r>
    <x v="16"/>
    <n v="14"/>
    <n v="16"/>
    <n v="26"/>
    <n v="21"/>
    <n v="21"/>
    <n v="98"/>
    <n v="28"/>
    <n v="126"/>
    <n v="31"/>
    <s v="0"/>
    <n v="31"/>
    <n v="28"/>
    <n v="0"/>
    <n v="28"/>
    <n v="21"/>
    <n v="8"/>
    <n v="29"/>
    <n v="18"/>
    <n v="20"/>
    <n v="38"/>
    <x v="11"/>
    <x v="13"/>
  </r>
  <r>
    <x v="17"/>
    <n v="23"/>
    <n v="115"/>
    <n v="72"/>
    <n v="40"/>
    <n v="6"/>
    <n v="256"/>
    <n v="88"/>
    <n v="344"/>
    <n v="72"/>
    <s v="0"/>
    <n v="72"/>
    <n v="1"/>
    <n v="19"/>
    <n v="20"/>
    <n v="106"/>
    <n v="19"/>
    <n v="125"/>
    <n v="77"/>
    <n v="50"/>
    <n v="127"/>
    <x v="11"/>
    <x v="13"/>
  </r>
  <r>
    <x v="18"/>
    <n v="6073"/>
    <n v="66264"/>
    <n v="38493"/>
    <n v="14198"/>
    <n v="1935"/>
    <n v="126963"/>
    <n v="107332"/>
    <n v="234295"/>
    <n v="8028"/>
    <s v="0"/>
    <n v="8028"/>
    <n v="2203"/>
    <n v="1264"/>
    <n v="3467"/>
    <n v="39892"/>
    <n v="23794"/>
    <n v="63686"/>
    <n v="76840"/>
    <n v="82274"/>
    <n v="159114"/>
    <x v="11"/>
    <x v="13"/>
  </r>
  <r>
    <x v="0"/>
    <n v="1553"/>
    <n v="7388"/>
    <n v="4905"/>
    <n v="4788"/>
    <n v="487"/>
    <n v="19121"/>
    <n v="6310"/>
    <n v="25431"/>
    <n v="5230"/>
    <s v="0"/>
    <n v="5230"/>
    <n v="564"/>
    <n v="24"/>
    <n v="588"/>
    <n v="8538"/>
    <n v="3818"/>
    <n v="12356"/>
    <n v="4789"/>
    <n v="2468"/>
    <n v="7257"/>
    <x v="0"/>
    <x v="14"/>
  </r>
  <r>
    <x v="1"/>
    <n v="19"/>
    <n v="802"/>
    <n v="927"/>
    <n v="305"/>
    <n v="6"/>
    <n v="2059"/>
    <n v="3526"/>
    <n v="5585"/>
    <n v="20"/>
    <s v="0"/>
    <n v="20"/>
    <n v="10"/>
    <n v="3"/>
    <n v="13"/>
    <n v="164"/>
    <n v="143"/>
    <n v="307"/>
    <n v="1865"/>
    <n v="3380"/>
    <n v="5245"/>
    <x v="0"/>
    <x v="14"/>
  </r>
  <r>
    <x v="2"/>
    <n v="55"/>
    <n v="2630"/>
    <n v="1153"/>
    <n v="894"/>
    <n v="3"/>
    <n v="4735"/>
    <n v="1805"/>
    <n v="6540"/>
    <n v="10"/>
    <s v="0"/>
    <n v="10"/>
    <n v="0"/>
    <n v="0"/>
    <n v="0"/>
    <n v="510"/>
    <n v="153"/>
    <n v="663"/>
    <n v="4215"/>
    <n v="1652"/>
    <n v="5867"/>
    <x v="0"/>
    <x v="14"/>
  </r>
  <r>
    <x v="3"/>
    <n v="772"/>
    <n v="12926"/>
    <n v="7356"/>
    <n v="848"/>
    <n v="159"/>
    <n v="22061"/>
    <n v="14734"/>
    <n v="36795"/>
    <n v="89"/>
    <s v="0"/>
    <n v="89"/>
    <n v="645"/>
    <n v="860"/>
    <n v="1505"/>
    <n v="7572"/>
    <n v="2639"/>
    <n v="10211"/>
    <n v="13755"/>
    <n v="11235"/>
    <n v="24990"/>
    <x v="0"/>
    <x v="14"/>
  </r>
  <r>
    <x v="4"/>
    <n v="54"/>
    <n v="4842"/>
    <n v="1005"/>
    <n v="716"/>
    <n v="23"/>
    <n v="6640"/>
    <n v="3762"/>
    <n v="10402"/>
    <n v="45"/>
    <s v="0"/>
    <n v="45"/>
    <n v="6"/>
    <n v="0"/>
    <n v="6"/>
    <n v="1070"/>
    <n v="63"/>
    <n v="1133"/>
    <n v="5519"/>
    <n v="3699"/>
    <n v="9218"/>
    <x v="0"/>
    <x v="14"/>
  </r>
  <r>
    <x v="5"/>
    <n v="339"/>
    <n v="21648"/>
    <n v="8913"/>
    <n v="1944"/>
    <n v="18"/>
    <n v="32862"/>
    <n v="27377"/>
    <n v="60239"/>
    <n v="72"/>
    <s v="0"/>
    <n v="72"/>
    <n v="13"/>
    <n v="93"/>
    <n v="106"/>
    <n v="7440"/>
    <n v="857"/>
    <n v="8297"/>
    <n v="25337"/>
    <n v="26427"/>
    <n v="51764"/>
    <x v="0"/>
    <x v="14"/>
  </r>
  <r>
    <x v="25"/>
    <n v="1"/>
    <n v="136"/>
    <n v="7"/>
    <n v="3"/>
    <n v="0"/>
    <n v="147"/>
    <n v="263"/>
    <n v="410"/>
    <n v="0"/>
    <s v="0"/>
    <n v="0"/>
    <n v="3"/>
    <n v="3"/>
    <n v="6"/>
    <n v="1"/>
    <n v="5"/>
    <n v="6"/>
    <n v="143"/>
    <n v="255"/>
    <n v="398"/>
    <x v="0"/>
    <x v="14"/>
  </r>
  <r>
    <x v="6"/>
    <n v="303"/>
    <n v="8188"/>
    <n v="549"/>
    <n v="252"/>
    <n v="20"/>
    <n v="9312"/>
    <n v="1352"/>
    <n v="10664"/>
    <n v="58"/>
    <s v="0"/>
    <n v="58"/>
    <n v="6"/>
    <n v="0"/>
    <n v="6"/>
    <n v="1525"/>
    <n v="143"/>
    <n v="1668"/>
    <n v="7723"/>
    <n v="1209"/>
    <n v="8932"/>
    <x v="0"/>
    <x v="14"/>
  </r>
  <r>
    <x v="7"/>
    <n v="386"/>
    <n v="1544"/>
    <n v="1645"/>
    <n v="1241"/>
    <n v="0"/>
    <n v="4816"/>
    <n v="10581"/>
    <n v="15397"/>
    <n v="336"/>
    <s v="0"/>
    <n v="336"/>
    <n v="0"/>
    <n v="9"/>
    <n v="9"/>
    <n v="968"/>
    <n v="3276"/>
    <n v="4244"/>
    <n v="3512"/>
    <n v="7296"/>
    <n v="10808"/>
    <x v="0"/>
    <x v="14"/>
  </r>
  <r>
    <x v="8"/>
    <n v="103"/>
    <n v="175"/>
    <n v="323"/>
    <n v="6"/>
    <n v="0"/>
    <n v="607"/>
    <n v="2964"/>
    <n v="3571"/>
    <n v="106"/>
    <s v="0"/>
    <n v="106"/>
    <n v="0"/>
    <n v="3"/>
    <n v="3"/>
    <n v="14"/>
    <n v="216"/>
    <n v="230"/>
    <n v="487"/>
    <n v="2745"/>
    <n v="3232"/>
    <x v="0"/>
    <x v="14"/>
  </r>
  <r>
    <x v="9"/>
    <n v="0"/>
    <n v="265"/>
    <n v="1157"/>
    <n v="945"/>
    <n v="272"/>
    <n v="2639"/>
    <n v="5721"/>
    <n v="8360"/>
    <n v="4"/>
    <s v="0"/>
    <n v="4"/>
    <n v="0"/>
    <n v="1"/>
    <n v="1"/>
    <n v="835"/>
    <n v="1144"/>
    <n v="1979"/>
    <n v="1800"/>
    <n v="4576"/>
    <n v="6376"/>
    <x v="0"/>
    <x v="14"/>
  </r>
  <r>
    <x v="10"/>
    <n v="181"/>
    <n v="977"/>
    <n v="3116"/>
    <n v="1260"/>
    <n v="288"/>
    <n v="5822"/>
    <n v="15317"/>
    <n v="21139"/>
    <n v="95"/>
    <s v="0"/>
    <n v="95"/>
    <n v="2"/>
    <n v="0"/>
    <n v="2"/>
    <n v="2528"/>
    <n v="5533"/>
    <n v="8061"/>
    <n v="3197"/>
    <n v="9784"/>
    <n v="12981"/>
    <x v="0"/>
    <x v="14"/>
  </r>
  <r>
    <x v="11"/>
    <n v="33"/>
    <n v="699"/>
    <n v="186"/>
    <n v="6"/>
    <n v="6"/>
    <n v="930"/>
    <n v="901"/>
    <n v="1831"/>
    <n v="4"/>
    <s v="0"/>
    <n v="4"/>
    <n v="1"/>
    <n v="3"/>
    <n v="4"/>
    <n v="162"/>
    <n v="19"/>
    <n v="181"/>
    <n v="763"/>
    <n v="879"/>
    <n v="1642"/>
    <x v="0"/>
    <x v="14"/>
  </r>
  <r>
    <x v="12"/>
    <n v="38"/>
    <n v="353"/>
    <n v="330"/>
    <n v="33"/>
    <n v="3"/>
    <n v="757"/>
    <n v="1392"/>
    <n v="2149"/>
    <n v="9"/>
    <s v="0"/>
    <n v="9"/>
    <n v="2"/>
    <n v="3"/>
    <n v="5"/>
    <n v="381"/>
    <n v="178"/>
    <n v="559"/>
    <n v="365"/>
    <n v="1211"/>
    <n v="1576"/>
    <x v="0"/>
    <x v="14"/>
  </r>
  <r>
    <x v="13"/>
    <n v="35"/>
    <n v="666"/>
    <n v="192"/>
    <n v="95"/>
    <n v="1"/>
    <n v="989"/>
    <n v="107"/>
    <n v="1096"/>
    <n v="43"/>
    <s v="0"/>
    <n v="43"/>
    <n v="2"/>
    <n v="0"/>
    <n v="2"/>
    <n v="738"/>
    <n v="19"/>
    <n v="757"/>
    <n v="206"/>
    <n v="88"/>
    <n v="294"/>
    <x v="0"/>
    <x v="14"/>
  </r>
  <r>
    <x v="14"/>
    <n v="26"/>
    <n v="684"/>
    <n v="69"/>
    <n v="20"/>
    <n v="1"/>
    <n v="800"/>
    <n v="157"/>
    <n v="957"/>
    <n v="26"/>
    <s v="0"/>
    <n v="26"/>
    <n v="4"/>
    <n v="3"/>
    <n v="7"/>
    <n v="56"/>
    <n v="32"/>
    <n v="88"/>
    <n v="714"/>
    <n v="122"/>
    <n v="836"/>
    <x v="0"/>
    <x v="14"/>
  </r>
  <r>
    <x v="15"/>
    <n v="3"/>
    <n v="52"/>
    <n v="15"/>
    <n v="4"/>
    <n v="0"/>
    <n v="74"/>
    <n v="52"/>
    <n v="126"/>
    <n v="5"/>
    <s v="0"/>
    <n v="5"/>
    <n v="0"/>
    <n v="3"/>
    <n v="3"/>
    <n v="8"/>
    <n v="0"/>
    <n v="8"/>
    <n v="61"/>
    <n v="49"/>
    <n v="110"/>
    <x v="0"/>
    <x v="14"/>
  </r>
  <r>
    <x v="16"/>
    <n v="16"/>
    <n v="29"/>
    <n v="41"/>
    <n v="13"/>
    <n v="8"/>
    <n v="107"/>
    <n v="16"/>
    <n v="123"/>
    <n v="19"/>
    <s v="0"/>
    <n v="19"/>
    <n v="7"/>
    <n v="0"/>
    <n v="7"/>
    <n v="42"/>
    <n v="0"/>
    <n v="42"/>
    <n v="39"/>
    <n v="16"/>
    <n v="55"/>
    <x v="0"/>
    <x v="14"/>
  </r>
  <r>
    <x v="17"/>
    <n v="284"/>
    <n v="113"/>
    <n v="70"/>
    <n v="49"/>
    <n v="8"/>
    <n v="524"/>
    <n v="81"/>
    <n v="605"/>
    <n v="80"/>
    <s v="0"/>
    <n v="80"/>
    <n v="1"/>
    <n v="15"/>
    <n v="16"/>
    <n v="400"/>
    <n v="11"/>
    <n v="411"/>
    <n v="43"/>
    <n v="55"/>
    <n v="98"/>
    <x v="0"/>
    <x v="14"/>
  </r>
  <r>
    <x v="18"/>
    <n v="4201"/>
    <n v="64117"/>
    <n v="31959"/>
    <n v="13422"/>
    <n v="1303"/>
    <n v="115002"/>
    <n v="96418"/>
    <n v="211420"/>
    <n v="6251"/>
    <s v="0"/>
    <n v="6251"/>
    <n v="1266"/>
    <n v="1023"/>
    <n v="2289"/>
    <n v="32952"/>
    <n v="18249"/>
    <n v="51201"/>
    <n v="74533"/>
    <n v="77146"/>
    <n v="151679"/>
    <x v="0"/>
    <x v="14"/>
  </r>
  <r>
    <x v="0"/>
    <n v="3824"/>
    <n v="9938"/>
    <n v="6425"/>
    <n v="5363"/>
    <n v="497"/>
    <n v="26047"/>
    <n v="8630"/>
    <n v="34677"/>
    <n v="7899"/>
    <s v="0"/>
    <n v="7899"/>
    <n v="837"/>
    <n v="26"/>
    <n v="863"/>
    <n v="9601"/>
    <n v="4038"/>
    <n v="13639"/>
    <n v="7710"/>
    <n v="4566"/>
    <n v="12276"/>
    <x v="1"/>
    <x v="14"/>
  </r>
  <r>
    <x v="1"/>
    <n v="23"/>
    <n v="964"/>
    <n v="754"/>
    <n v="395"/>
    <n v="4"/>
    <n v="2140"/>
    <n v="3667"/>
    <n v="5807"/>
    <n v="45"/>
    <s v="0"/>
    <n v="45"/>
    <n v="10"/>
    <n v="0"/>
    <n v="10"/>
    <n v="146"/>
    <n v="277"/>
    <n v="423"/>
    <n v="1939"/>
    <n v="3390"/>
    <n v="5329"/>
    <x v="1"/>
    <x v="14"/>
  </r>
  <r>
    <x v="2"/>
    <n v="69"/>
    <n v="2682"/>
    <n v="709"/>
    <n v="1449"/>
    <n v="6"/>
    <n v="4915"/>
    <n v="2858"/>
    <n v="7773"/>
    <n v="9"/>
    <s v="0"/>
    <n v="9"/>
    <n v="4"/>
    <n v="1"/>
    <n v="5"/>
    <n v="317"/>
    <n v="141"/>
    <n v="458"/>
    <n v="4585"/>
    <n v="2716"/>
    <n v="7301"/>
    <x v="1"/>
    <x v="14"/>
  </r>
  <r>
    <x v="3"/>
    <n v="753"/>
    <n v="11652"/>
    <n v="6368"/>
    <n v="1297"/>
    <n v="155"/>
    <n v="20225"/>
    <n v="16209"/>
    <n v="36434"/>
    <n v="125"/>
    <s v="0"/>
    <n v="125"/>
    <n v="489"/>
    <n v="697"/>
    <n v="1186"/>
    <n v="7901"/>
    <n v="2942"/>
    <n v="10843"/>
    <n v="11710"/>
    <n v="12570"/>
    <n v="24280"/>
    <x v="1"/>
    <x v="14"/>
  </r>
  <r>
    <x v="4"/>
    <n v="165"/>
    <n v="5817"/>
    <n v="1745"/>
    <n v="2187"/>
    <n v="27"/>
    <n v="9941"/>
    <n v="6609"/>
    <n v="16550"/>
    <n v="60"/>
    <s v="0"/>
    <n v="60"/>
    <n v="23"/>
    <n v="5"/>
    <n v="28"/>
    <n v="3388"/>
    <n v="531"/>
    <n v="3919"/>
    <n v="6470"/>
    <n v="6073"/>
    <n v="12543"/>
    <x v="1"/>
    <x v="14"/>
  </r>
  <r>
    <x v="5"/>
    <n v="326"/>
    <n v="21467"/>
    <n v="9322"/>
    <n v="1526"/>
    <n v="30"/>
    <n v="32671"/>
    <n v="28879"/>
    <n v="61550"/>
    <n v="127"/>
    <s v="0"/>
    <n v="127"/>
    <n v="21"/>
    <n v="149"/>
    <n v="170"/>
    <n v="7162"/>
    <n v="1861"/>
    <n v="9023"/>
    <n v="25361"/>
    <n v="26869"/>
    <n v="52230"/>
    <x v="1"/>
    <x v="14"/>
  </r>
  <r>
    <x v="25"/>
    <n v="0"/>
    <n v="1041"/>
    <n v="15"/>
    <n v="6"/>
    <n v="3"/>
    <n v="1065"/>
    <n v="221"/>
    <n v="1286"/>
    <n v="3"/>
    <s v="0"/>
    <n v="3"/>
    <n v="1"/>
    <n v="0"/>
    <n v="1"/>
    <n v="3"/>
    <n v="11"/>
    <n v="14"/>
    <n v="1058"/>
    <n v="210"/>
    <n v="1268"/>
    <x v="1"/>
    <x v="14"/>
  </r>
  <r>
    <x v="6"/>
    <n v="175"/>
    <n v="5477"/>
    <n v="522"/>
    <n v="137"/>
    <n v="6"/>
    <n v="6317"/>
    <n v="1511"/>
    <n v="7828"/>
    <n v="54"/>
    <s v="0"/>
    <n v="54"/>
    <n v="10"/>
    <n v="0"/>
    <n v="10"/>
    <n v="1609"/>
    <n v="345"/>
    <n v="1954"/>
    <n v="4644"/>
    <n v="1166"/>
    <n v="5810"/>
    <x v="1"/>
    <x v="14"/>
  </r>
  <r>
    <x v="7"/>
    <n v="441"/>
    <n v="2120"/>
    <n v="1819"/>
    <n v="1066"/>
    <n v="3"/>
    <n v="5449"/>
    <n v="11077"/>
    <n v="16526"/>
    <n v="356"/>
    <s v="0"/>
    <n v="356"/>
    <n v="0"/>
    <n v="3"/>
    <n v="3"/>
    <n v="820"/>
    <n v="2602"/>
    <n v="3422"/>
    <n v="4273"/>
    <n v="8472"/>
    <n v="12745"/>
    <x v="1"/>
    <x v="14"/>
  </r>
  <r>
    <x v="8"/>
    <n v="20"/>
    <n v="382"/>
    <n v="225"/>
    <n v="6"/>
    <n v="0"/>
    <n v="633"/>
    <n v="1786"/>
    <n v="2419"/>
    <n v="16"/>
    <s v="0"/>
    <n v="16"/>
    <n v="0"/>
    <n v="3"/>
    <n v="3"/>
    <n v="13"/>
    <n v="138"/>
    <n v="151"/>
    <n v="604"/>
    <n v="1645"/>
    <n v="2249"/>
    <x v="1"/>
    <x v="14"/>
  </r>
  <r>
    <x v="9"/>
    <n v="161"/>
    <n v="320"/>
    <n v="1148"/>
    <n v="773"/>
    <n v="309"/>
    <n v="2711"/>
    <n v="5766"/>
    <n v="8477"/>
    <n v="149"/>
    <s v="0"/>
    <n v="149"/>
    <n v="0"/>
    <n v="1"/>
    <n v="1"/>
    <n v="754"/>
    <n v="771"/>
    <n v="1525"/>
    <n v="1808"/>
    <n v="4994"/>
    <n v="6802"/>
    <x v="1"/>
    <x v="14"/>
  </r>
  <r>
    <x v="10"/>
    <n v="257"/>
    <n v="1686"/>
    <n v="3520"/>
    <n v="1263"/>
    <n v="288"/>
    <n v="7014"/>
    <n v="13824"/>
    <n v="20838"/>
    <n v="240"/>
    <s v="0"/>
    <n v="240"/>
    <n v="0"/>
    <n v="5"/>
    <n v="5"/>
    <n v="2285"/>
    <n v="4794"/>
    <n v="7079"/>
    <n v="4489"/>
    <n v="9025"/>
    <n v="13514"/>
    <x v="1"/>
    <x v="14"/>
  </r>
  <r>
    <x v="11"/>
    <n v="38"/>
    <n v="771"/>
    <n v="161"/>
    <n v="43"/>
    <n v="2"/>
    <n v="1015"/>
    <n v="867"/>
    <n v="1882"/>
    <n v="13"/>
    <s v="0"/>
    <n v="13"/>
    <n v="1"/>
    <n v="0"/>
    <n v="1"/>
    <n v="264"/>
    <n v="55"/>
    <n v="319"/>
    <n v="737"/>
    <n v="812"/>
    <n v="1549"/>
    <x v="1"/>
    <x v="14"/>
  </r>
  <r>
    <x v="12"/>
    <n v="34"/>
    <n v="701"/>
    <n v="326"/>
    <n v="4"/>
    <n v="0"/>
    <n v="1065"/>
    <n v="875"/>
    <n v="1940"/>
    <n v="1"/>
    <s v="0"/>
    <n v="1"/>
    <n v="9"/>
    <n v="1"/>
    <n v="10"/>
    <n v="453"/>
    <n v="206"/>
    <n v="659"/>
    <n v="602"/>
    <n v="668"/>
    <n v="1270"/>
    <x v="1"/>
    <x v="14"/>
  </r>
  <r>
    <x v="13"/>
    <n v="33"/>
    <n v="410"/>
    <n v="194"/>
    <n v="82"/>
    <n v="6"/>
    <n v="725"/>
    <n v="47"/>
    <n v="772"/>
    <n v="34"/>
    <s v="0"/>
    <n v="34"/>
    <n v="1"/>
    <n v="1"/>
    <n v="2"/>
    <n v="442"/>
    <n v="23"/>
    <n v="465"/>
    <n v="248"/>
    <n v="23"/>
    <n v="271"/>
    <x v="1"/>
    <x v="14"/>
  </r>
  <r>
    <x v="14"/>
    <n v="15"/>
    <n v="167"/>
    <n v="46"/>
    <n v="1"/>
    <n v="1"/>
    <n v="230"/>
    <n v="123"/>
    <n v="353"/>
    <n v="25"/>
    <s v="0"/>
    <n v="25"/>
    <n v="5"/>
    <n v="3"/>
    <n v="8"/>
    <n v="42"/>
    <n v="31"/>
    <n v="73"/>
    <n v="158"/>
    <n v="89"/>
    <n v="247"/>
    <x v="1"/>
    <x v="14"/>
  </r>
  <r>
    <x v="15"/>
    <n v="37"/>
    <n v="11"/>
    <n v="19"/>
    <n v="2"/>
    <n v="0"/>
    <n v="69"/>
    <n v="62"/>
    <n v="131"/>
    <n v="0"/>
    <s v="0"/>
    <n v="0"/>
    <n v="4"/>
    <n v="3"/>
    <n v="7"/>
    <n v="49"/>
    <n v="11"/>
    <n v="60"/>
    <n v="16"/>
    <n v="48"/>
    <n v="64"/>
    <x v="1"/>
    <x v="14"/>
  </r>
  <r>
    <x v="16"/>
    <n v="33"/>
    <n v="18"/>
    <n v="285"/>
    <n v="19"/>
    <n v="7"/>
    <n v="362"/>
    <n v="34"/>
    <n v="396"/>
    <n v="293"/>
    <s v="0"/>
    <n v="293"/>
    <n v="9"/>
    <n v="0"/>
    <n v="9"/>
    <n v="49"/>
    <n v="11"/>
    <n v="60"/>
    <n v="11"/>
    <n v="23"/>
    <n v="34"/>
    <x v="1"/>
    <x v="14"/>
  </r>
  <r>
    <x v="17"/>
    <n v="150"/>
    <n v="124"/>
    <n v="21"/>
    <n v="90"/>
    <n v="5"/>
    <n v="390"/>
    <n v="32"/>
    <n v="422"/>
    <n v="117"/>
    <s v="0"/>
    <n v="117"/>
    <n v="1"/>
    <n v="0"/>
    <n v="1"/>
    <n v="177"/>
    <n v="7"/>
    <n v="184"/>
    <n v="95"/>
    <n v="25"/>
    <n v="120"/>
    <x v="1"/>
    <x v="14"/>
  </r>
  <r>
    <x v="18"/>
    <n v="6554"/>
    <n v="65748"/>
    <n v="33624"/>
    <n v="15709"/>
    <n v="1349"/>
    <n v="122984"/>
    <n v="103077"/>
    <n v="226061"/>
    <n v="9566"/>
    <s v="0"/>
    <n v="9566"/>
    <n v="1425"/>
    <n v="898"/>
    <n v="2323"/>
    <n v="35475"/>
    <n v="18795"/>
    <n v="54270"/>
    <n v="76518"/>
    <n v="83384"/>
    <n v="159902"/>
    <x v="1"/>
    <x v="14"/>
  </r>
  <r>
    <x v="0"/>
    <n v="3823"/>
    <n v="19960"/>
    <n v="14546"/>
    <n v="11208"/>
    <n v="503"/>
    <n v="50040"/>
    <n v="27189"/>
    <n v="77229"/>
    <n v="7867"/>
    <s v="0"/>
    <n v="7867"/>
    <n v="1022"/>
    <n v="78"/>
    <n v="1100"/>
    <n v="17235"/>
    <n v="10804"/>
    <n v="28039"/>
    <n v="23916"/>
    <n v="16307"/>
    <n v="40223"/>
    <x v="2"/>
    <x v="14"/>
  </r>
  <r>
    <x v="1"/>
    <n v="22"/>
    <n v="1064"/>
    <n v="1332"/>
    <n v="445"/>
    <n v="4"/>
    <n v="2867"/>
    <n v="3609"/>
    <n v="6476"/>
    <n v="14"/>
    <s v="0"/>
    <n v="14"/>
    <n v="7"/>
    <n v="0"/>
    <n v="7"/>
    <n v="158"/>
    <n v="215"/>
    <n v="373"/>
    <n v="2688"/>
    <n v="3394"/>
    <n v="6082"/>
    <x v="2"/>
    <x v="14"/>
  </r>
  <r>
    <x v="2"/>
    <n v="33"/>
    <n v="2901"/>
    <n v="848"/>
    <n v="1999"/>
    <n v="5"/>
    <n v="5786"/>
    <n v="2852"/>
    <n v="8638"/>
    <n v="11"/>
    <s v="0"/>
    <n v="11"/>
    <n v="6"/>
    <n v="0"/>
    <n v="6"/>
    <n v="156"/>
    <n v="78"/>
    <n v="234"/>
    <n v="5613"/>
    <n v="2774"/>
    <n v="8387"/>
    <x v="2"/>
    <x v="14"/>
  </r>
  <r>
    <x v="3"/>
    <n v="614"/>
    <n v="11661"/>
    <n v="9032"/>
    <n v="1436"/>
    <n v="172"/>
    <n v="22915"/>
    <n v="20946"/>
    <n v="43861"/>
    <n v="219"/>
    <s v="0"/>
    <n v="219"/>
    <n v="505"/>
    <n v="999"/>
    <n v="1504"/>
    <n v="8478"/>
    <n v="3494"/>
    <n v="11972"/>
    <n v="13713"/>
    <n v="16453"/>
    <n v="30166"/>
    <x v="2"/>
    <x v="14"/>
  </r>
  <r>
    <x v="4"/>
    <n v="63"/>
    <n v="4662"/>
    <n v="1805"/>
    <n v="2337"/>
    <n v="15"/>
    <n v="8882"/>
    <n v="6592"/>
    <n v="15474"/>
    <n v="60"/>
    <s v="0"/>
    <n v="60"/>
    <n v="18"/>
    <n v="0"/>
    <n v="18"/>
    <n v="2701"/>
    <n v="72"/>
    <n v="2773"/>
    <n v="6103"/>
    <n v="6520"/>
    <n v="12623"/>
    <x v="2"/>
    <x v="14"/>
  </r>
  <r>
    <x v="5"/>
    <n v="378"/>
    <n v="21269"/>
    <n v="9674"/>
    <n v="1098"/>
    <n v="15"/>
    <n v="32434"/>
    <n v="28211"/>
    <n v="60645"/>
    <n v="131"/>
    <s v="0"/>
    <n v="131"/>
    <n v="32"/>
    <n v="59"/>
    <n v="91"/>
    <n v="6303"/>
    <n v="609"/>
    <n v="6912"/>
    <n v="25968"/>
    <n v="27543"/>
    <n v="53511"/>
    <x v="2"/>
    <x v="14"/>
  </r>
  <r>
    <x v="25"/>
    <n v="0"/>
    <n v="1344"/>
    <n v="46"/>
    <n v="14"/>
    <n v="0"/>
    <n v="1404"/>
    <n v="792"/>
    <n v="2196"/>
    <n v="0"/>
    <s v="0"/>
    <n v="0"/>
    <n v="0"/>
    <n v="0"/>
    <n v="0"/>
    <n v="10"/>
    <n v="3"/>
    <n v="13"/>
    <n v="1394"/>
    <n v="789"/>
    <n v="2183"/>
    <x v="2"/>
    <x v="14"/>
  </r>
  <r>
    <x v="6"/>
    <n v="132"/>
    <n v="3564"/>
    <n v="542"/>
    <n v="199"/>
    <n v="10"/>
    <n v="4447"/>
    <n v="1082"/>
    <n v="5529"/>
    <n v="46"/>
    <s v="0"/>
    <n v="46"/>
    <n v="7"/>
    <n v="1"/>
    <n v="8"/>
    <n v="1193"/>
    <n v="116"/>
    <n v="1309"/>
    <n v="3201"/>
    <n v="965"/>
    <n v="4166"/>
    <x v="2"/>
    <x v="14"/>
  </r>
  <r>
    <x v="7"/>
    <n v="476"/>
    <n v="3242"/>
    <n v="2212"/>
    <n v="887"/>
    <n v="3"/>
    <n v="6820"/>
    <n v="11336"/>
    <n v="18156"/>
    <n v="365"/>
    <s v="0"/>
    <n v="365"/>
    <n v="1"/>
    <n v="5"/>
    <n v="6"/>
    <n v="1066"/>
    <n v="2468"/>
    <n v="3534"/>
    <n v="5388"/>
    <n v="8863"/>
    <n v="14251"/>
    <x v="2"/>
    <x v="14"/>
  </r>
  <r>
    <x v="8"/>
    <n v="12"/>
    <n v="266"/>
    <n v="297"/>
    <n v="4"/>
    <n v="4"/>
    <n v="583"/>
    <n v="1844"/>
    <n v="2427"/>
    <n v="10"/>
    <s v="0"/>
    <n v="10"/>
    <n v="0"/>
    <n v="0"/>
    <n v="0"/>
    <n v="21"/>
    <n v="72"/>
    <n v="93"/>
    <n v="552"/>
    <n v="1772"/>
    <n v="2324"/>
    <x v="2"/>
    <x v="14"/>
  </r>
  <r>
    <x v="9"/>
    <n v="189"/>
    <n v="422"/>
    <n v="1034"/>
    <n v="933"/>
    <n v="319"/>
    <n v="2897"/>
    <n v="5342"/>
    <n v="8239"/>
    <n v="170"/>
    <s v="0"/>
    <n v="170"/>
    <n v="0"/>
    <n v="0"/>
    <n v="0"/>
    <n v="786"/>
    <n v="1083"/>
    <n v="1869"/>
    <n v="1941"/>
    <n v="4259"/>
    <n v="6200"/>
    <x v="2"/>
    <x v="14"/>
  </r>
  <r>
    <x v="10"/>
    <n v="153"/>
    <n v="1519"/>
    <n v="3224"/>
    <n v="1017"/>
    <n v="314"/>
    <n v="6227"/>
    <n v="14615"/>
    <n v="20842"/>
    <n v="159"/>
    <s v="0"/>
    <n v="159"/>
    <n v="0"/>
    <n v="5"/>
    <n v="5"/>
    <n v="2230"/>
    <n v="5856"/>
    <n v="8086"/>
    <n v="3838"/>
    <n v="8754"/>
    <n v="12592"/>
    <x v="2"/>
    <x v="14"/>
  </r>
  <r>
    <x v="11"/>
    <n v="37"/>
    <n v="809"/>
    <n v="211"/>
    <n v="4"/>
    <n v="9"/>
    <n v="1070"/>
    <n v="1105"/>
    <n v="2175"/>
    <n v="17"/>
    <s v="0"/>
    <n v="17"/>
    <n v="5"/>
    <n v="0"/>
    <n v="5"/>
    <n v="271"/>
    <n v="47"/>
    <n v="318"/>
    <n v="777"/>
    <n v="1058"/>
    <n v="1835"/>
    <x v="2"/>
    <x v="14"/>
  </r>
  <r>
    <x v="12"/>
    <n v="54"/>
    <n v="373"/>
    <n v="288"/>
    <n v="3"/>
    <n v="0"/>
    <n v="718"/>
    <n v="812"/>
    <n v="1530"/>
    <n v="2"/>
    <s v="0"/>
    <n v="2"/>
    <n v="5"/>
    <n v="3"/>
    <n v="8"/>
    <n v="338"/>
    <n v="171"/>
    <n v="509"/>
    <n v="373"/>
    <n v="638"/>
    <n v="1011"/>
    <x v="2"/>
    <x v="14"/>
  </r>
  <r>
    <x v="13"/>
    <n v="13"/>
    <n v="546"/>
    <n v="100"/>
    <n v="112"/>
    <n v="5"/>
    <n v="776"/>
    <n v="129"/>
    <n v="905"/>
    <n v="38"/>
    <s v="0"/>
    <n v="38"/>
    <n v="3"/>
    <n v="3"/>
    <n v="6"/>
    <n v="377"/>
    <n v="17"/>
    <n v="394"/>
    <n v="358"/>
    <n v="109"/>
    <n v="467"/>
    <x v="2"/>
    <x v="14"/>
  </r>
  <r>
    <x v="14"/>
    <n v="19"/>
    <n v="254"/>
    <n v="79"/>
    <n v="14"/>
    <n v="1"/>
    <n v="367"/>
    <n v="82"/>
    <n v="449"/>
    <n v="20"/>
    <s v="0"/>
    <n v="20"/>
    <n v="5"/>
    <n v="3"/>
    <n v="8"/>
    <n v="48"/>
    <n v="7"/>
    <n v="55"/>
    <n v="294"/>
    <n v="72"/>
    <n v="366"/>
    <x v="2"/>
    <x v="14"/>
  </r>
  <r>
    <x v="15"/>
    <n v="3"/>
    <n v="30"/>
    <n v="6"/>
    <n v="5"/>
    <n v="1"/>
    <n v="45"/>
    <n v="26"/>
    <n v="71"/>
    <n v="3"/>
    <s v="0"/>
    <n v="3"/>
    <n v="0"/>
    <n v="3"/>
    <n v="3"/>
    <n v="7"/>
    <n v="0"/>
    <n v="7"/>
    <n v="35"/>
    <n v="23"/>
    <n v="58"/>
    <x v="2"/>
    <x v="14"/>
  </r>
  <r>
    <x v="16"/>
    <n v="14"/>
    <n v="36"/>
    <n v="30"/>
    <n v="8"/>
    <n v="12"/>
    <n v="100"/>
    <n v="7"/>
    <n v="107"/>
    <n v="43"/>
    <s v="0"/>
    <n v="43"/>
    <n v="5"/>
    <n v="0"/>
    <n v="5"/>
    <n v="32"/>
    <n v="0"/>
    <n v="32"/>
    <n v="20"/>
    <n v="7"/>
    <n v="27"/>
    <x v="2"/>
    <x v="14"/>
  </r>
  <r>
    <x v="17"/>
    <n v="35"/>
    <n v="76"/>
    <n v="25"/>
    <n v="63"/>
    <n v="4"/>
    <n v="203"/>
    <n v="43"/>
    <n v="246"/>
    <n v="100"/>
    <s v="0"/>
    <n v="100"/>
    <n v="20"/>
    <n v="0"/>
    <n v="20"/>
    <n v="24"/>
    <n v="7"/>
    <n v="31"/>
    <n v="59"/>
    <n v="36"/>
    <n v="95"/>
    <x v="2"/>
    <x v="14"/>
  </r>
  <r>
    <x v="18"/>
    <n v="6070"/>
    <n v="73998"/>
    <n v="45331"/>
    <n v="21786"/>
    <n v="1396"/>
    <n v="148581"/>
    <n v="126614"/>
    <n v="275195"/>
    <n v="9275"/>
    <s v="0"/>
    <n v="9275"/>
    <n v="1641"/>
    <n v="1159"/>
    <n v="2800"/>
    <n v="41434"/>
    <n v="25119"/>
    <n v="66553"/>
    <n v="96231"/>
    <n v="100336"/>
    <n v="196567"/>
    <x v="2"/>
    <x v="14"/>
  </r>
  <r>
    <x v="0"/>
    <n v="4496"/>
    <n v="17848"/>
    <n v="11812"/>
    <n v="5468"/>
    <n v="545"/>
    <n v="40169"/>
    <n v="21329"/>
    <n v="61498"/>
    <n v="7714"/>
    <s v="0"/>
    <n v="7714"/>
    <n v="940"/>
    <n v="66"/>
    <n v="1006"/>
    <n v="18654"/>
    <n v="14358"/>
    <n v="33012"/>
    <n v="12861"/>
    <n v="6905"/>
    <n v="19766"/>
    <x v="3"/>
    <x v="14"/>
  </r>
  <r>
    <x v="1"/>
    <n v="32"/>
    <n v="1469"/>
    <n v="776"/>
    <n v="492"/>
    <n v="16"/>
    <n v="2785"/>
    <n v="3043"/>
    <n v="5828"/>
    <n v="36"/>
    <s v="0"/>
    <n v="36"/>
    <n v="16"/>
    <n v="0"/>
    <n v="16"/>
    <n v="166"/>
    <n v="157"/>
    <n v="323"/>
    <n v="2567"/>
    <n v="2886"/>
    <n v="5453"/>
    <x v="3"/>
    <x v="14"/>
  </r>
  <r>
    <x v="2"/>
    <n v="35"/>
    <n v="1752"/>
    <n v="560"/>
    <n v="2077"/>
    <n v="42"/>
    <n v="4466"/>
    <n v="1147"/>
    <n v="5613"/>
    <n v="6"/>
    <s v="0"/>
    <n v="6"/>
    <n v="8"/>
    <n v="0"/>
    <n v="8"/>
    <n v="255"/>
    <n v="24"/>
    <n v="279"/>
    <n v="4197"/>
    <n v="1123"/>
    <n v="5320"/>
    <x v="3"/>
    <x v="14"/>
  </r>
  <r>
    <x v="3"/>
    <n v="689"/>
    <n v="10567"/>
    <n v="5703"/>
    <n v="1073"/>
    <n v="69"/>
    <n v="18101"/>
    <n v="14550"/>
    <n v="32651"/>
    <n v="86"/>
    <s v="0"/>
    <n v="86"/>
    <n v="444"/>
    <n v="375"/>
    <n v="819"/>
    <n v="6860"/>
    <n v="3943"/>
    <n v="10803"/>
    <n v="10711"/>
    <n v="10232"/>
    <n v="20943"/>
    <x v="3"/>
    <x v="14"/>
  </r>
  <r>
    <x v="4"/>
    <n v="79"/>
    <n v="11676"/>
    <n v="3285"/>
    <n v="4172"/>
    <n v="34"/>
    <n v="19246"/>
    <n v="9875"/>
    <n v="29121"/>
    <n v="41"/>
    <s v="0"/>
    <n v="41"/>
    <n v="831"/>
    <n v="0"/>
    <n v="831"/>
    <n v="7682"/>
    <n v="631"/>
    <n v="8313"/>
    <n v="10692"/>
    <n v="9244"/>
    <n v="19936"/>
    <x v="3"/>
    <x v="14"/>
  </r>
  <r>
    <x v="5"/>
    <n v="237"/>
    <n v="20514"/>
    <n v="9032"/>
    <n v="613"/>
    <n v="9"/>
    <n v="30405"/>
    <n v="30099"/>
    <n v="60504"/>
    <n v="88"/>
    <s v="0"/>
    <n v="88"/>
    <n v="29"/>
    <n v="192"/>
    <n v="221"/>
    <n v="5441"/>
    <n v="440"/>
    <n v="5881"/>
    <n v="24847"/>
    <n v="29467"/>
    <n v="54314"/>
    <x v="3"/>
    <x v="14"/>
  </r>
  <r>
    <x v="25"/>
    <n v="0"/>
    <n v="1201"/>
    <n v="18"/>
    <n v="1"/>
    <n v="0"/>
    <n v="1220"/>
    <n v="499"/>
    <n v="1719"/>
    <n v="0"/>
    <s v="0"/>
    <n v="0"/>
    <n v="0"/>
    <n v="0"/>
    <n v="0"/>
    <n v="8"/>
    <n v="0"/>
    <n v="8"/>
    <n v="1212"/>
    <n v="499"/>
    <n v="1711"/>
    <x v="3"/>
    <x v="14"/>
  </r>
  <r>
    <x v="6"/>
    <n v="484"/>
    <n v="6998"/>
    <n v="720"/>
    <n v="130"/>
    <n v="4"/>
    <n v="8336"/>
    <n v="2419"/>
    <n v="10755"/>
    <n v="44"/>
    <s v="0"/>
    <n v="44"/>
    <n v="9"/>
    <n v="6"/>
    <n v="15"/>
    <n v="3148"/>
    <n v="130"/>
    <n v="3278"/>
    <n v="5135"/>
    <n v="2283"/>
    <n v="7418"/>
    <x v="3"/>
    <x v="14"/>
  </r>
  <r>
    <x v="7"/>
    <n v="215"/>
    <n v="871"/>
    <n v="526"/>
    <n v="142"/>
    <n v="0"/>
    <n v="1754"/>
    <n v="3051"/>
    <n v="4805"/>
    <n v="142"/>
    <s v="0"/>
    <n v="142"/>
    <n v="1"/>
    <n v="6"/>
    <n v="7"/>
    <n v="294"/>
    <n v="579"/>
    <n v="873"/>
    <n v="1317"/>
    <n v="2466"/>
    <n v="3783"/>
    <x v="3"/>
    <x v="14"/>
  </r>
  <r>
    <x v="8"/>
    <n v="2"/>
    <n v="48"/>
    <n v="125"/>
    <n v="2"/>
    <n v="0"/>
    <n v="177"/>
    <n v="555"/>
    <n v="732"/>
    <n v="2"/>
    <s v="0"/>
    <n v="2"/>
    <n v="0"/>
    <n v="0"/>
    <n v="0"/>
    <n v="4"/>
    <n v="31"/>
    <n v="35"/>
    <n v="171"/>
    <n v="524"/>
    <n v="695"/>
    <x v="3"/>
    <x v="14"/>
  </r>
  <r>
    <x v="9"/>
    <n v="55"/>
    <n v="59"/>
    <n v="215"/>
    <n v="34"/>
    <n v="12"/>
    <n v="375"/>
    <n v="2800"/>
    <n v="3175"/>
    <n v="50"/>
    <s v="0"/>
    <n v="50"/>
    <n v="0"/>
    <n v="0"/>
    <n v="0"/>
    <n v="63"/>
    <n v="477"/>
    <n v="540"/>
    <n v="262"/>
    <n v="2323"/>
    <n v="2585"/>
    <x v="3"/>
    <x v="14"/>
  </r>
  <r>
    <x v="10"/>
    <n v="76"/>
    <n v="134"/>
    <n v="427"/>
    <n v="155"/>
    <n v="0"/>
    <n v="792"/>
    <n v="3145"/>
    <n v="3937"/>
    <n v="76"/>
    <s v="0"/>
    <n v="76"/>
    <n v="0"/>
    <n v="0"/>
    <n v="0"/>
    <n v="145"/>
    <n v="1234"/>
    <n v="1379"/>
    <n v="571"/>
    <n v="1911"/>
    <n v="2482"/>
    <x v="3"/>
    <x v="14"/>
  </r>
  <r>
    <x v="11"/>
    <n v="38"/>
    <n v="598"/>
    <n v="246"/>
    <n v="11"/>
    <n v="12"/>
    <n v="905"/>
    <n v="1247"/>
    <n v="2152"/>
    <n v="11"/>
    <s v="0"/>
    <n v="11"/>
    <n v="2"/>
    <n v="0"/>
    <n v="2"/>
    <n v="308"/>
    <n v="68"/>
    <n v="376"/>
    <n v="584"/>
    <n v="1179"/>
    <n v="1763"/>
    <x v="3"/>
    <x v="14"/>
  </r>
  <r>
    <x v="12"/>
    <n v="52"/>
    <n v="600"/>
    <n v="329"/>
    <n v="8"/>
    <n v="0"/>
    <n v="989"/>
    <n v="1059"/>
    <n v="2048"/>
    <n v="0"/>
    <s v="0"/>
    <n v="0"/>
    <n v="2"/>
    <n v="10"/>
    <n v="12"/>
    <n v="233"/>
    <n v="148"/>
    <n v="381"/>
    <n v="754"/>
    <n v="901"/>
    <n v="1655"/>
    <x v="3"/>
    <x v="14"/>
  </r>
  <r>
    <x v="13"/>
    <n v="27"/>
    <n v="391"/>
    <n v="226"/>
    <n v="194"/>
    <n v="1"/>
    <n v="839"/>
    <n v="267"/>
    <n v="1106"/>
    <n v="49"/>
    <s v="0"/>
    <n v="49"/>
    <n v="3"/>
    <n v="0"/>
    <n v="3"/>
    <n v="176"/>
    <n v="140"/>
    <n v="316"/>
    <n v="611"/>
    <n v="127"/>
    <n v="738"/>
    <x v="3"/>
    <x v="14"/>
  </r>
  <r>
    <x v="14"/>
    <n v="23"/>
    <n v="198"/>
    <n v="132"/>
    <n v="14"/>
    <n v="1"/>
    <n v="368"/>
    <n v="162"/>
    <n v="530"/>
    <n v="81"/>
    <s v="0"/>
    <n v="81"/>
    <n v="5"/>
    <n v="4"/>
    <n v="9"/>
    <n v="94"/>
    <n v="3"/>
    <n v="97"/>
    <n v="188"/>
    <n v="155"/>
    <n v="343"/>
    <x v="3"/>
    <x v="14"/>
  </r>
  <r>
    <x v="15"/>
    <n v="0"/>
    <n v="21"/>
    <n v="13"/>
    <n v="2"/>
    <n v="0"/>
    <n v="36"/>
    <n v="79"/>
    <n v="115"/>
    <n v="2"/>
    <s v="0"/>
    <n v="2"/>
    <n v="0"/>
    <n v="0"/>
    <n v="0"/>
    <n v="2"/>
    <n v="1"/>
    <n v="3"/>
    <n v="32"/>
    <n v="78"/>
    <n v="110"/>
    <x v="3"/>
    <x v="14"/>
  </r>
  <r>
    <x v="16"/>
    <n v="13"/>
    <n v="45"/>
    <n v="51"/>
    <n v="19"/>
    <n v="16"/>
    <n v="144"/>
    <n v="21"/>
    <n v="165"/>
    <n v="52"/>
    <s v="0"/>
    <n v="52"/>
    <n v="14"/>
    <n v="0"/>
    <n v="14"/>
    <n v="39"/>
    <n v="4"/>
    <n v="43"/>
    <n v="39"/>
    <n v="17"/>
    <n v="56"/>
    <x v="3"/>
    <x v="14"/>
  </r>
  <r>
    <x v="17"/>
    <n v="67"/>
    <n v="53"/>
    <n v="24"/>
    <n v="84"/>
    <n v="1"/>
    <n v="229"/>
    <n v="118"/>
    <n v="347"/>
    <n v="111"/>
    <s v="0"/>
    <n v="111"/>
    <n v="2"/>
    <n v="0"/>
    <n v="2"/>
    <n v="57"/>
    <n v="68"/>
    <n v="125"/>
    <n v="59"/>
    <n v="50"/>
    <n v="109"/>
    <x v="3"/>
    <x v="14"/>
  </r>
  <r>
    <x v="18"/>
    <n v="6620"/>
    <n v="75043"/>
    <n v="34220"/>
    <n v="14691"/>
    <n v="762"/>
    <n v="131336"/>
    <n v="95465"/>
    <n v="226801"/>
    <n v="8591"/>
    <s v="0"/>
    <n v="8591"/>
    <n v="2306"/>
    <n v="659"/>
    <n v="2965"/>
    <n v="43629"/>
    <n v="22436"/>
    <n v="66065"/>
    <n v="76810"/>
    <n v="72370"/>
    <n v="149180"/>
    <x v="3"/>
    <x v="14"/>
  </r>
  <r>
    <x v="0"/>
    <n v="3487"/>
    <n v="16670"/>
    <n v="10344"/>
    <n v="5782"/>
    <n v="464"/>
    <n v="36747"/>
    <n v="24680"/>
    <n v="61427"/>
    <n v="7024"/>
    <s v="0"/>
    <n v="7024"/>
    <n v="800"/>
    <n v="60"/>
    <n v="860"/>
    <n v="14858"/>
    <n v="12027"/>
    <n v="26885"/>
    <n v="14065"/>
    <n v="12593"/>
    <n v="26658"/>
    <x v="4"/>
    <x v="14"/>
  </r>
  <r>
    <x v="1"/>
    <n v="25"/>
    <n v="1496"/>
    <n v="547"/>
    <n v="453"/>
    <n v="19"/>
    <n v="2540"/>
    <n v="3256"/>
    <n v="5796"/>
    <n v="17"/>
    <s v="0"/>
    <n v="17"/>
    <n v="2"/>
    <n v="0"/>
    <n v="2"/>
    <n v="198"/>
    <n v="189"/>
    <n v="387"/>
    <n v="2323"/>
    <n v="3067"/>
    <n v="5390"/>
    <x v="4"/>
    <x v="14"/>
  </r>
  <r>
    <x v="2"/>
    <n v="36"/>
    <n v="3943"/>
    <n v="471"/>
    <n v="1680"/>
    <n v="0"/>
    <n v="6130"/>
    <n v="1081"/>
    <n v="7211"/>
    <n v="10"/>
    <s v="0"/>
    <n v="10"/>
    <n v="0"/>
    <n v="0"/>
    <n v="0"/>
    <n v="264"/>
    <n v="42"/>
    <n v="306"/>
    <n v="5856"/>
    <n v="1039"/>
    <n v="6895"/>
    <x v="4"/>
    <x v="14"/>
  </r>
  <r>
    <x v="3"/>
    <n v="578"/>
    <n v="12997"/>
    <n v="5049"/>
    <n v="807"/>
    <n v="62"/>
    <n v="19493"/>
    <n v="14533"/>
    <n v="34026"/>
    <n v="91"/>
    <s v="0"/>
    <n v="91"/>
    <n v="401"/>
    <n v="513"/>
    <n v="914"/>
    <n v="7254"/>
    <n v="2295"/>
    <n v="9549"/>
    <n v="11747"/>
    <n v="11725"/>
    <n v="23472"/>
    <x v="4"/>
    <x v="14"/>
  </r>
  <r>
    <x v="4"/>
    <n v="121"/>
    <n v="10809"/>
    <n v="3835"/>
    <n v="4277"/>
    <n v="14"/>
    <n v="19056"/>
    <n v="8598"/>
    <n v="27654"/>
    <n v="62"/>
    <s v="0"/>
    <n v="62"/>
    <n v="1583"/>
    <n v="3"/>
    <n v="1586"/>
    <n v="6173"/>
    <n v="107"/>
    <n v="6280"/>
    <n v="11238"/>
    <n v="8488"/>
    <n v="19726"/>
    <x v="4"/>
    <x v="14"/>
  </r>
  <r>
    <x v="5"/>
    <n v="467"/>
    <n v="18371"/>
    <n v="10604"/>
    <n v="1141"/>
    <n v="3"/>
    <n v="30586"/>
    <n v="33146"/>
    <n v="63732"/>
    <n v="64"/>
    <s v="0"/>
    <n v="64"/>
    <n v="21"/>
    <n v="205"/>
    <n v="226"/>
    <n v="7547"/>
    <n v="1310"/>
    <n v="8857"/>
    <n v="22954"/>
    <n v="31631"/>
    <n v="54585"/>
    <x v="4"/>
    <x v="14"/>
  </r>
  <r>
    <x v="25"/>
    <n v="0"/>
    <n v="35"/>
    <n v="40"/>
    <n v="8"/>
    <n v="0"/>
    <n v="83"/>
    <n v="418"/>
    <n v="501"/>
    <n v="0"/>
    <s v="0"/>
    <n v="0"/>
    <n v="0"/>
    <n v="0"/>
    <n v="0"/>
    <n v="9"/>
    <n v="3"/>
    <n v="12"/>
    <n v="74"/>
    <n v="415"/>
    <n v="489"/>
    <x v="4"/>
    <x v="14"/>
  </r>
  <r>
    <x v="6"/>
    <n v="652"/>
    <n v="5752"/>
    <n v="453"/>
    <n v="146"/>
    <n v="11"/>
    <n v="7014"/>
    <n v="2052"/>
    <n v="9066"/>
    <n v="44"/>
    <s v="0"/>
    <n v="44"/>
    <n v="10"/>
    <n v="15"/>
    <n v="25"/>
    <n v="3026"/>
    <n v="79"/>
    <n v="3105"/>
    <n v="3934"/>
    <n v="1958"/>
    <n v="5892"/>
    <x v="4"/>
    <x v="14"/>
  </r>
  <r>
    <x v="7"/>
    <n v="3"/>
    <n v="20"/>
    <n v="23"/>
    <n v="5"/>
    <n v="0"/>
    <n v="51"/>
    <n v="155"/>
    <n v="206"/>
    <n v="0"/>
    <s v="0"/>
    <n v="0"/>
    <n v="4"/>
    <n v="0"/>
    <n v="4"/>
    <n v="9"/>
    <n v="15"/>
    <n v="24"/>
    <n v="38"/>
    <n v="140"/>
    <n v="178"/>
    <x v="4"/>
    <x v="14"/>
  </r>
  <r>
    <x v="8"/>
    <n v="1"/>
    <n v="1"/>
    <n v="1"/>
    <n v="3"/>
    <n v="0"/>
    <n v="6"/>
    <n v="22"/>
    <n v="28"/>
    <n v="3"/>
    <s v="0"/>
    <n v="3"/>
    <n v="0"/>
    <n v="3"/>
    <n v="3"/>
    <n v="1"/>
    <n v="4"/>
    <n v="5"/>
    <n v="2"/>
    <n v="15"/>
    <n v="17"/>
    <x v="4"/>
    <x v="14"/>
  </r>
  <r>
    <x v="9"/>
    <n v="0"/>
    <n v="1"/>
    <n v="4"/>
    <n v="2"/>
    <n v="5"/>
    <n v="12"/>
    <n v="188"/>
    <n v="200"/>
    <n v="1"/>
    <s v="0"/>
    <n v="1"/>
    <n v="0"/>
    <n v="3"/>
    <n v="3"/>
    <n v="7"/>
    <n v="4"/>
    <n v="11"/>
    <n v="4"/>
    <n v="181"/>
    <n v="185"/>
    <x v="4"/>
    <x v="14"/>
  </r>
  <r>
    <x v="10"/>
    <n v="0"/>
    <n v="6"/>
    <n v="3"/>
    <n v="1"/>
    <n v="0"/>
    <n v="10"/>
    <n v="33"/>
    <n v="43"/>
    <n v="1"/>
    <s v="0"/>
    <n v="1"/>
    <n v="0"/>
    <n v="0"/>
    <n v="0"/>
    <n v="2"/>
    <n v="23"/>
    <n v="25"/>
    <n v="7"/>
    <n v="10"/>
    <n v="17"/>
    <x v="4"/>
    <x v="14"/>
  </r>
  <r>
    <x v="11"/>
    <n v="54"/>
    <n v="872"/>
    <n v="155"/>
    <n v="9"/>
    <n v="1"/>
    <n v="1091"/>
    <n v="1392"/>
    <n v="2483"/>
    <n v="12"/>
    <s v="0"/>
    <n v="12"/>
    <n v="4"/>
    <n v="7"/>
    <n v="11"/>
    <n v="315"/>
    <n v="61"/>
    <n v="376"/>
    <n v="760"/>
    <n v="1324"/>
    <n v="2084"/>
    <x v="4"/>
    <x v="14"/>
  </r>
  <r>
    <x v="12"/>
    <n v="53"/>
    <n v="863"/>
    <n v="341"/>
    <n v="6"/>
    <n v="0"/>
    <n v="1263"/>
    <n v="1170"/>
    <n v="2433"/>
    <n v="1"/>
    <s v="0"/>
    <n v="1"/>
    <n v="7"/>
    <n v="18"/>
    <n v="25"/>
    <n v="390"/>
    <n v="98"/>
    <n v="488"/>
    <n v="865"/>
    <n v="1054"/>
    <n v="1919"/>
    <x v="4"/>
    <x v="14"/>
  </r>
  <r>
    <x v="13"/>
    <n v="24"/>
    <n v="494"/>
    <n v="107"/>
    <n v="117"/>
    <n v="0"/>
    <n v="742"/>
    <n v="172"/>
    <n v="914"/>
    <n v="30"/>
    <s v="0"/>
    <n v="30"/>
    <n v="3"/>
    <n v="5"/>
    <n v="8"/>
    <n v="269"/>
    <n v="64"/>
    <n v="333"/>
    <n v="440"/>
    <n v="103"/>
    <n v="543"/>
    <x v="4"/>
    <x v="14"/>
  </r>
  <r>
    <x v="14"/>
    <n v="11"/>
    <n v="292"/>
    <n v="70"/>
    <n v="34"/>
    <n v="23"/>
    <n v="430"/>
    <n v="223"/>
    <n v="653"/>
    <n v="71"/>
    <s v="0"/>
    <n v="71"/>
    <n v="10"/>
    <n v="3"/>
    <n v="13"/>
    <n v="21"/>
    <n v="28"/>
    <n v="49"/>
    <n v="328"/>
    <n v="192"/>
    <n v="520"/>
    <x v="4"/>
    <x v="14"/>
  </r>
  <r>
    <x v="15"/>
    <n v="0"/>
    <n v="12"/>
    <n v="17"/>
    <n v="1"/>
    <n v="1"/>
    <n v="31"/>
    <n v="56"/>
    <n v="87"/>
    <n v="4"/>
    <s v="0"/>
    <n v="4"/>
    <n v="5"/>
    <n v="0"/>
    <n v="5"/>
    <n v="5"/>
    <n v="12"/>
    <n v="17"/>
    <n v="17"/>
    <n v="44"/>
    <n v="61"/>
    <x v="4"/>
    <x v="14"/>
  </r>
  <r>
    <x v="16"/>
    <n v="8"/>
    <n v="40"/>
    <n v="51"/>
    <n v="29"/>
    <n v="3"/>
    <n v="131"/>
    <n v="22"/>
    <n v="153"/>
    <n v="47"/>
    <s v="0"/>
    <n v="47"/>
    <n v="8"/>
    <n v="0"/>
    <n v="8"/>
    <n v="20"/>
    <n v="7"/>
    <n v="27"/>
    <n v="56"/>
    <n v="15"/>
    <n v="71"/>
    <x v="4"/>
    <x v="14"/>
  </r>
  <r>
    <x v="17"/>
    <n v="36"/>
    <n v="48"/>
    <n v="19"/>
    <n v="43"/>
    <n v="1"/>
    <n v="147"/>
    <n v="71"/>
    <n v="218"/>
    <n v="56"/>
    <s v="0"/>
    <n v="56"/>
    <n v="2"/>
    <n v="0"/>
    <n v="2"/>
    <n v="38"/>
    <n v="12"/>
    <n v="50"/>
    <n v="51"/>
    <n v="59"/>
    <n v="110"/>
    <x v="4"/>
    <x v="14"/>
  </r>
  <r>
    <x v="18"/>
    <n v="5556"/>
    <n v="72722"/>
    <n v="32134"/>
    <n v="14544"/>
    <n v="607"/>
    <n v="125563"/>
    <n v="91268"/>
    <n v="216831"/>
    <n v="7538"/>
    <s v="0"/>
    <n v="7538"/>
    <n v="2860"/>
    <n v="835"/>
    <n v="3695"/>
    <n v="40406"/>
    <n v="16380"/>
    <n v="56786"/>
    <n v="74759"/>
    <n v="74053"/>
    <n v="148812"/>
    <x v="4"/>
    <x v="14"/>
  </r>
  <r>
    <x v="0"/>
    <n v="3321"/>
    <n v="19931"/>
    <n v="12752"/>
    <n v="5509"/>
    <n v="578"/>
    <n v="42091"/>
    <n v="31420"/>
    <n v="73511"/>
    <n v="6850"/>
    <s v="0"/>
    <n v="6850"/>
    <n v="889"/>
    <n v="173"/>
    <n v="1062"/>
    <n v="19017"/>
    <n v="22317"/>
    <n v="41334"/>
    <n v="15335"/>
    <n v="8930"/>
    <n v="24265"/>
    <x v="5"/>
    <x v="14"/>
  </r>
  <r>
    <x v="1"/>
    <n v="13"/>
    <n v="1274"/>
    <n v="597"/>
    <n v="271"/>
    <n v="5"/>
    <n v="2160"/>
    <n v="3769"/>
    <n v="5929"/>
    <n v="15"/>
    <s v="0"/>
    <n v="15"/>
    <n v="3"/>
    <n v="0"/>
    <n v="3"/>
    <n v="61"/>
    <n v="107"/>
    <n v="168"/>
    <n v="2081"/>
    <n v="3662"/>
    <n v="5743"/>
    <x v="5"/>
    <x v="14"/>
  </r>
  <r>
    <x v="2"/>
    <n v="52"/>
    <n v="2658"/>
    <n v="819"/>
    <n v="2115"/>
    <n v="0"/>
    <n v="5644"/>
    <n v="2725"/>
    <n v="8369"/>
    <n v="17"/>
    <s v="0"/>
    <n v="17"/>
    <n v="1"/>
    <n v="0"/>
    <n v="1"/>
    <n v="381"/>
    <n v="66"/>
    <n v="447"/>
    <n v="5245"/>
    <n v="2659"/>
    <n v="7904"/>
    <x v="5"/>
    <x v="14"/>
  </r>
  <r>
    <x v="3"/>
    <n v="521"/>
    <n v="10545"/>
    <n v="4353"/>
    <n v="813"/>
    <n v="23"/>
    <n v="16255"/>
    <n v="12148"/>
    <n v="28403"/>
    <n v="57"/>
    <s v="0"/>
    <n v="57"/>
    <n v="229"/>
    <n v="230"/>
    <n v="459"/>
    <n v="4962"/>
    <n v="1639"/>
    <n v="6601"/>
    <n v="11007"/>
    <n v="10279"/>
    <n v="21286"/>
    <x v="5"/>
    <x v="14"/>
  </r>
  <r>
    <x v="4"/>
    <n v="42"/>
    <n v="5241"/>
    <n v="1560"/>
    <n v="2227"/>
    <n v="6"/>
    <n v="9076"/>
    <n v="4714"/>
    <n v="13790"/>
    <n v="39"/>
    <s v="0"/>
    <n v="39"/>
    <n v="574"/>
    <n v="0"/>
    <n v="574"/>
    <n v="2829"/>
    <n v="57"/>
    <n v="2886"/>
    <n v="5634"/>
    <n v="4657"/>
    <n v="10291"/>
    <x v="5"/>
    <x v="14"/>
  </r>
  <r>
    <x v="5"/>
    <n v="221"/>
    <n v="18552"/>
    <n v="10704"/>
    <n v="1107"/>
    <n v="15"/>
    <n v="30599"/>
    <n v="34406"/>
    <n v="65005"/>
    <n v="79"/>
    <s v="0"/>
    <n v="79"/>
    <n v="8"/>
    <n v="154"/>
    <n v="162"/>
    <n v="7090"/>
    <n v="882"/>
    <n v="7972"/>
    <n v="23422"/>
    <n v="33370"/>
    <n v="56792"/>
    <x v="5"/>
    <x v="14"/>
  </r>
  <r>
    <x v="25"/>
    <n v="0"/>
    <n v="1217"/>
    <n v="68"/>
    <n v="2"/>
    <n v="1"/>
    <n v="1288"/>
    <n v="624"/>
    <n v="1912"/>
    <n v="1"/>
    <s v="0"/>
    <n v="1"/>
    <n v="1"/>
    <n v="0"/>
    <n v="1"/>
    <n v="5"/>
    <n v="5"/>
    <n v="10"/>
    <n v="1281"/>
    <n v="619"/>
    <n v="1900"/>
    <x v="5"/>
    <x v="14"/>
  </r>
  <r>
    <x v="6"/>
    <n v="964"/>
    <n v="7520"/>
    <n v="384"/>
    <n v="49"/>
    <n v="7"/>
    <n v="8924"/>
    <n v="2107"/>
    <n v="11031"/>
    <n v="40"/>
    <s v="0"/>
    <n v="40"/>
    <n v="3"/>
    <n v="13"/>
    <n v="16"/>
    <n v="4445"/>
    <n v="177"/>
    <n v="4622"/>
    <n v="4436"/>
    <n v="1917"/>
    <n v="6353"/>
    <x v="5"/>
    <x v="14"/>
  </r>
  <r>
    <x v="7"/>
    <n v="1"/>
    <n v="16"/>
    <n v="102"/>
    <n v="3"/>
    <n v="0"/>
    <n v="122"/>
    <n v="497"/>
    <n v="619"/>
    <n v="2"/>
    <s v="0"/>
    <n v="2"/>
    <n v="0"/>
    <n v="0"/>
    <n v="0"/>
    <n v="5"/>
    <n v="0"/>
    <n v="5"/>
    <n v="115"/>
    <n v="497"/>
    <n v="612"/>
    <x v="5"/>
    <x v="14"/>
  </r>
  <r>
    <x v="8"/>
    <n v="2"/>
    <n v="11"/>
    <n v="1"/>
    <n v="3"/>
    <n v="0"/>
    <n v="17"/>
    <n v="292"/>
    <n v="309"/>
    <n v="5"/>
    <s v="0"/>
    <n v="5"/>
    <n v="0"/>
    <n v="3"/>
    <n v="3"/>
    <n v="4"/>
    <n v="1"/>
    <n v="5"/>
    <n v="8"/>
    <n v="288"/>
    <n v="296"/>
    <x v="5"/>
    <x v="14"/>
  </r>
  <r>
    <x v="9"/>
    <n v="3"/>
    <n v="0"/>
    <n v="0"/>
    <n v="7"/>
    <n v="0"/>
    <n v="10"/>
    <n v="1107"/>
    <n v="1117"/>
    <n v="10"/>
    <s v="0"/>
    <n v="10"/>
    <n v="0"/>
    <n v="0"/>
    <n v="0"/>
    <n v="0"/>
    <n v="1"/>
    <n v="1"/>
    <n v="0"/>
    <n v="1106"/>
    <n v="1106"/>
    <x v="5"/>
    <x v="14"/>
  </r>
  <r>
    <x v="10"/>
    <n v="0"/>
    <n v="3"/>
    <n v="1"/>
    <n v="2"/>
    <n v="0"/>
    <n v="6"/>
    <n v="266"/>
    <n v="272"/>
    <n v="0"/>
    <s v="0"/>
    <n v="0"/>
    <n v="0"/>
    <n v="0"/>
    <n v="0"/>
    <n v="2"/>
    <n v="15"/>
    <n v="17"/>
    <n v="4"/>
    <n v="251"/>
    <n v="255"/>
    <x v="5"/>
    <x v="14"/>
  </r>
  <r>
    <x v="11"/>
    <n v="21"/>
    <n v="724"/>
    <n v="143"/>
    <n v="27"/>
    <n v="0"/>
    <n v="915"/>
    <n v="1077"/>
    <n v="1992"/>
    <n v="4"/>
    <s v="0"/>
    <n v="4"/>
    <n v="3"/>
    <n v="0"/>
    <n v="3"/>
    <n v="153"/>
    <n v="22"/>
    <n v="175"/>
    <n v="755"/>
    <n v="1055"/>
    <n v="1810"/>
    <x v="5"/>
    <x v="14"/>
  </r>
  <r>
    <x v="12"/>
    <n v="29"/>
    <n v="831"/>
    <n v="504"/>
    <n v="2"/>
    <n v="7"/>
    <n v="1373"/>
    <n v="1471"/>
    <n v="2844"/>
    <n v="1"/>
    <s v="0"/>
    <n v="1"/>
    <n v="1"/>
    <n v="11"/>
    <n v="12"/>
    <n v="270"/>
    <n v="144"/>
    <n v="414"/>
    <n v="1101"/>
    <n v="1316"/>
    <n v="2417"/>
    <x v="5"/>
    <x v="14"/>
  </r>
  <r>
    <x v="13"/>
    <n v="19"/>
    <n v="478"/>
    <n v="159"/>
    <n v="126"/>
    <n v="7"/>
    <n v="789"/>
    <n v="127"/>
    <n v="916"/>
    <n v="42"/>
    <s v="0"/>
    <n v="42"/>
    <n v="2"/>
    <n v="0"/>
    <n v="2"/>
    <n v="250"/>
    <n v="8"/>
    <n v="258"/>
    <n v="495"/>
    <n v="119"/>
    <n v="614"/>
    <x v="5"/>
    <x v="14"/>
  </r>
  <r>
    <x v="14"/>
    <n v="26"/>
    <n v="251"/>
    <n v="57"/>
    <n v="1"/>
    <n v="0"/>
    <n v="335"/>
    <n v="218"/>
    <n v="553"/>
    <n v="12"/>
    <s v="0"/>
    <n v="12"/>
    <n v="4"/>
    <n v="3"/>
    <n v="7"/>
    <n v="80"/>
    <n v="13"/>
    <n v="93"/>
    <n v="239"/>
    <n v="202"/>
    <n v="441"/>
    <x v="5"/>
    <x v="14"/>
  </r>
  <r>
    <x v="15"/>
    <n v="0"/>
    <n v="33"/>
    <n v="5"/>
    <n v="0"/>
    <n v="0"/>
    <n v="38"/>
    <n v="37"/>
    <n v="75"/>
    <n v="0"/>
    <s v="0"/>
    <n v="0"/>
    <n v="0"/>
    <n v="0"/>
    <n v="0"/>
    <n v="2"/>
    <n v="10"/>
    <n v="12"/>
    <n v="36"/>
    <n v="27"/>
    <n v="63"/>
    <x v="5"/>
    <x v="14"/>
  </r>
  <r>
    <x v="16"/>
    <n v="0"/>
    <n v="31"/>
    <n v="69"/>
    <n v="44"/>
    <n v="0"/>
    <n v="144"/>
    <n v="21"/>
    <n v="165"/>
    <n v="61"/>
    <s v="0"/>
    <n v="61"/>
    <n v="7"/>
    <n v="0"/>
    <n v="7"/>
    <n v="38"/>
    <n v="10"/>
    <n v="48"/>
    <n v="38"/>
    <n v="11"/>
    <n v="49"/>
    <x v="5"/>
    <x v="14"/>
  </r>
  <r>
    <x v="17"/>
    <n v="55"/>
    <n v="109"/>
    <n v="42"/>
    <n v="72"/>
    <n v="0"/>
    <n v="278"/>
    <n v="89"/>
    <n v="367"/>
    <n v="105"/>
    <s v="0"/>
    <n v="105"/>
    <n v="9"/>
    <n v="0"/>
    <n v="9"/>
    <n v="95"/>
    <n v="57"/>
    <n v="152"/>
    <n v="69"/>
    <n v="32"/>
    <n v="101"/>
    <x v="5"/>
    <x v="14"/>
  </r>
  <r>
    <x v="18"/>
    <n v="5290"/>
    <n v="69425"/>
    <n v="32320"/>
    <n v="12380"/>
    <n v="649"/>
    <n v="120064"/>
    <n v="97115"/>
    <n v="217179"/>
    <n v="7340"/>
    <s v="0"/>
    <n v="7340"/>
    <n v="1734"/>
    <n v="587"/>
    <n v="2321"/>
    <n v="39689"/>
    <n v="25531"/>
    <n v="65220"/>
    <n v="71301"/>
    <n v="70997"/>
    <n v="142298"/>
    <x v="5"/>
    <x v="14"/>
  </r>
  <r>
    <x v="0"/>
    <n v="4104"/>
    <n v="30048"/>
    <n v="16453"/>
    <n v="7004"/>
    <n v="683"/>
    <n v="58292"/>
    <n v="44429"/>
    <n v="102721"/>
    <n v="7232"/>
    <s v="0"/>
    <n v="7232"/>
    <n v="999"/>
    <n v="265"/>
    <n v="1264"/>
    <n v="26466"/>
    <n v="30015"/>
    <n v="56481"/>
    <n v="23595"/>
    <n v="14149"/>
    <n v="37744"/>
    <x v="6"/>
    <x v="14"/>
  </r>
  <r>
    <x v="1"/>
    <n v="33"/>
    <n v="1463"/>
    <n v="1140"/>
    <n v="302"/>
    <n v="2"/>
    <n v="2940"/>
    <n v="5280"/>
    <n v="8220"/>
    <n v="5"/>
    <s v="0"/>
    <n v="5"/>
    <n v="5"/>
    <n v="0"/>
    <n v="5"/>
    <n v="131"/>
    <n v="111"/>
    <n v="242"/>
    <n v="2799"/>
    <n v="5169"/>
    <n v="7968"/>
    <x v="6"/>
    <x v="14"/>
  </r>
  <r>
    <x v="2"/>
    <n v="67"/>
    <n v="4154"/>
    <n v="1881"/>
    <n v="2070"/>
    <n v="9"/>
    <n v="8181"/>
    <n v="3412"/>
    <n v="11593"/>
    <n v="13"/>
    <s v="0"/>
    <n v="13"/>
    <n v="1"/>
    <n v="13"/>
    <n v="14"/>
    <n v="970"/>
    <n v="126"/>
    <n v="1096"/>
    <n v="7197"/>
    <n v="3273"/>
    <n v="10470"/>
    <x v="6"/>
    <x v="14"/>
  </r>
  <r>
    <x v="3"/>
    <n v="268"/>
    <n v="8101"/>
    <n v="5015"/>
    <n v="1095"/>
    <n v="124"/>
    <n v="14603"/>
    <n v="14979"/>
    <n v="29582"/>
    <n v="75"/>
    <s v="0"/>
    <n v="75"/>
    <n v="322"/>
    <n v="413"/>
    <n v="735"/>
    <n v="4417"/>
    <n v="2068"/>
    <n v="6485"/>
    <n v="9789"/>
    <n v="12498"/>
    <n v="22287"/>
    <x v="6"/>
    <x v="14"/>
  </r>
  <r>
    <x v="4"/>
    <n v="39"/>
    <n v="5138"/>
    <n v="1544"/>
    <n v="3049"/>
    <n v="22"/>
    <n v="9792"/>
    <n v="4605"/>
    <n v="14397"/>
    <n v="63"/>
    <s v="0"/>
    <n v="63"/>
    <n v="292"/>
    <n v="3"/>
    <n v="295"/>
    <n v="2220"/>
    <n v="53"/>
    <n v="2273"/>
    <n v="7217"/>
    <n v="4549"/>
    <n v="11766"/>
    <x v="6"/>
    <x v="14"/>
  </r>
  <r>
    <x v="5"/>
    <n v="205"/>
    <n v="18003"/>
    <n v="13995"/>
    <n v="2299"/>
    <n v="14"/>
    <n v="34516"/>
    <n v="55729"/>
    <n v="90245"/>
    <n v="101"/>
    <s v="0"/>
    <n v="101"/>
    <n v="18"/>
    <n v="118"/>
    <n v="136"/>
    <n v="4873"/>
    <n v="412"/>
    <n v="5285"/>
    <n v="29524"/>
    <n v="55199"/>
    <n v="84723"/>
    <x v="6"/>
    <x v="14"/>
  </r>
  <r>
    <x v="25"/>
    <n v="3"/>
    <n v="1464"/>
    <n v="23"/>
    <n v="4"/>
    <n v="1"/>
    <n v="1495"/>
    <n v="2749"/>
    <n v="4244"/>
    <n v="2"/>
    <s v="0"/>
    <n v="2"/>
    <n v="0"/>
    <n v="0"/>
    <n v="0"/>
    <n v="4"/>
    <n v="99"/>
    <n v="103"/>
    <n v="1489"/>
    <n v="2650"/>
    <n v="4139"/>
    <x v="6"/>
    <x v="14"/>
  </r>
  <r>
    <x v="6"/>
    <n v="989"/>
    <n v="14820"/>
    <n v="552"/>
    <n v="86"/>
    <n v="19"/>
    <n v="16466"/>
    <n v="2754"/>
    <n v="19220"/>
    <n v="39"/>
    <s v="0"/>
    <n v="39"/>
    <n v="5"/>
    <n v="13"/>
    <n v="18"/>
    <n v="10054"/>
    <n v="344"/>
    <n v="10398"/>
    <n v="6368"/>
    <n v="2397"/>
    <n v="8765"/>
    <x v="6"/>
    <x v="14"/>
  </r>
  <r>
    <x v="7"/>
    <n v="1"/>
    <n v="10"/>
    <n v="3"/>
    <n v="3"/>
    <n v="6"/>
    <n v="23"/>
    <n v="149"/>
    <n v="172"/>
    <n v="2"/>
    <s v="0"/>
    <n v="2"/>
    <n v="0"/>
    <n v="0"/>
    <n v="0"/>
    <n v="4"/>
    <n v="3"/>
    <n v="7"/>
    <n v="17"/>
    <n v="146"/>
    <n v="163"/>
    <x v="6"/>
    <x v="14"/>
  </r>
  <r>
    <x v="8"/>
    <n v="8"/>
    <n v="12"/>
    <n v="1"/>
    <n v="0"/>
    <n v="0"/>
    <n v="21"/>
    <n v="123"/>
    <n v="144"/>
    <n v="3"/>
    <s v="0"/>
    <n v="3"/>
    <n v="0"/>
    <n v="0"/>
    <n v="0"/>
    <n v="18"/>
    <n v="12"/>
    <n v="30"/>
    <n v="0"/>
    <n v="111"/>
    <n v="111"/>
    <x v="6"/>
    <x v="14"/>
  </r>
  <r>
    <x v="9"/>
    <n v="2"/>
    <n v="5"/>
    <n v="5"/>
    <n v="1"/>
    <n v="0"/>
    <n v="13"/>
    <n v="1496"/>
    <n v="1509"/>
    <n v="6"/>
    <s v="0"/>
    <n v="6"/>
    <n v="0"/>
    <n v="0"/>
    <n v="0"/>
    <n v="3"/>
    <n v="0"/>
    <n v="3"/>
    <n v="4"/>
    <n v="1496"/>
    <n v="1500"/>
    <x v="6"/>
    <x v="14"/>
  </r>
  <r>
    <x v="10"/>
    <n v="2"/>
    <n v="7"/>
    <n v="9"/>
    <n v="2"/>
    <n v="0"/>
    <n v="20"/>
    <n v="12"/>
    <n v="32"/>
    <n v="2"/>
    <s v="0"/>
    <n v="2"/>
    <n v="0"/>
    <n v="0"/>
    <n v="0"/>
    <n v="6"/>
    <n v="0"/>
    <n v="6"/>
    <n v="12"/>
    <n v="12"/>
    <n v="24"/>
    <x v="6"/>
    <x v="14"/>
  </r>
  <r>
    <x v="11"/>
    <n v="13"/>
    <n v="762"/>
    <n v="89"/>
    <n v="53"/>
    <n v="0"/>
    <n v="917"/>
    <n v="1054"/>
    <n v="1971"/>
    <n v="8"/>
    <s v="0"/>
    <n v="8"/>
    <n v="0"/>
    <n v="7"/>
    <n v="7"/>
    <n v="109"/>
    <n v="37"/>
    <n v="146"/>
    <n v="800"/>
    <n v="1010"/>
    <n v="1810"/>
    <x v="6"/>
    <x v="14"/>
  </r>
  <r>
    <x v="12"/>
    <n v="6"/>
    <n v="828"/>
    <n v="554"/>
    <n v="8"/>
    <n v="0"/>
    <n v="1396"/>
    <n v="1218"/>
    <n v="2614"/>
    <n v="2"/>
    <s v="0"/>
    <n v="2"/>
    <n v="7"/>
    <n v="15"/>
    <n v="22"/>
    <n v="158"/>
    <n v="154"/>
    <n v="312"/>
    <n v="1229"/>
    <n v="1049"/>
    <n v="2278"/>
    <x v="6"/>
    <x v="14"/>
  </r>
  <r>
    <x v="13"/>
    <n v="46"/>
    <n v="928"/>
    <n v="275"/>
    <n v="154"/>
    <n v="14"/>
    <n v="1417"/>
    <n v="105"/>
    <n v="1522"/>
    <n v="48"/>
    <s v="0"/>
    <n v="48"/>
    <n v="2"/>
    <n v="5"/>
    <n v="7"/>
    <n v="441"/>
    <n v="46"/>
    <n v="487"/>
    <n v="926"/>
    <n v="54"/>
    <n v="980"/>
    <x v="6"/>
    <x v="14"/>
  </r>
  <r>
    <x v="14"/>
    <n v="25"/>
    <n v="318"/>
    <n v="25"/>
    <n v="5"/>
    <n v="5"/>
    <n v="378"/>
    <n v="325"/>
    <n v="703"/>
    <n v="14"/>
    <s v="0"/>
    <n v="14"/>
    <n v="2"/>
    <n v="3"/>
    <n v="5"/>
    <n v="44"/>
    <n v="10"/>
    <n v="54"/>
    <n v="318"/>
    <n v="312"/>
    <n v="630"/>
    <x v="6"/>
    <x v="14"/>
  </r>
  <r>
    <x v="15"/>
    <n v="0"/>
    <n v="45"/>
    <n v="8"/>
    <n v="2"/>
    <n v="0"/>
    <n v="55"/>
    <n v="64"/>
    <n v="119"/>
    <n v="0"/>
    <s v="0"/>
    <n v="0"/>
    <n v="0"/>
    <n v="0"/>
    <n v="0"/>
    <n v="4"/>
    <n v="0"/>
    <n v="4"/>
    <n v="51"/>
    <n v="64"/>
    <n v="115"/>
    <x v="6"/>
    <x v="14"/>
  </r>
  <r>
    <x v="16"/>
    <n v="32"/>
    <n v="108"/>
    <n v="40"/>
    <n v="8"/>
    <n v="12"/>
    <n v="200"/>
    <n v="25"/>
    <n v="225"/>
    <n v="36"/>
    <s v="0"/>
    <n v="36"/>
    <n v="6"/>
    <n v="1"/>
    <n v="7"/>
    <n v="45"/>
    <n v="7"/>
    <n v="52"/>
    <n v="113"/>
    <n v="17"/>
    <n v="130"/>
    <x v="6"/>
    <x v="14"/>
  </r>
  <r>
    <x v="17"/>
    <n v="28"/>
    <n v="72"/>
    <n v="23"/>
    <n v="45"/>
    <n v="27"/>
    <n v="195"/>
    <n v="91"/>
    <n v="286"/>
    <n v="86"/>
    <s v="0"/>
    <n v="86"/>
    <n v="8"/>
    <n v="0"/>
    <n v="8"/>
    <n v="26"/>
    <n v="12"/>
    <n v="38"/>
    <n v="75"/>
    <n v="79"/>
    <n v="154"/>
    <x v="6"/>
    <x v="14"/>
  </r>
  <r>
    <x v="18"/>
    <n v="5871"/>
    <n v="86286"/>
    <n v="41635"/>
    <n v="16190"/>
    <n v="938"/>
    <n v="150920"/>
    <n v="138599"/>
    <n v="289519"/>
    <n v="7737"/>
    <s v="0"/>
    <n v="7737"/>
    <n v="1667"/>
    <n v="856"/>
    <n v="2523"/>
    <n v="49993"/>
    <n v="33509"/>
    <n v="83502"/>
    <n v="91523"/>
    <n v="104234"/>
    <n v="195757"/>
    <x v="6"/>
    <x v="14"/>
  </r>
  <r>
    <x v="0"/>
    <n v="5109"/>
    <n v="41266"/>
    <n v="22587"/>
    <n v="7314"/>
    <n v="665"/>
    <n v="76941"/>
    <n v="52778"/>
    <n v="129719"/>
    <n v="5661"/>
    <s v="0"/>
    <n v="5661"/>
    <n v="763"/>
    <n v="458"/>
    <n v="1221"/>
    <n v="35193"/>
    <n v="31951"/>
    <n v="67144"/>
    <n v="35324"/>
    <n v="20369"/>
    <n v="55693"/>
    <x v="7"/>
    <x v="14"/>
  </r>
  <r>
    <x v="1"/>
    <n v="55"/>
    <n v="1244"/>
    <n v="1211"/>
    <n v="307"/>
    <n v="17"/>
    <n v="2834"/>
    <n v="5820"/>
    <n v="8654"/>
    <n v="11"/>
    <s v="0"/>
    <n v="11"/>
    <n v="0"/>
    <n v="0"/>
    <n v="0"/>
    <n v="143"/>
    <n v="410"/>
    <n v="553"/>
    <n v="2680"/>
    <n v="5410"/>
    <n v="8090"/>
    <x v="7"/>
    <x v="14"/>
  </r>
  <r>
    <x v="2"/>
    <n v="34"/>
    <n v="3086"/>
    <n v="890"/>
    <n v="2698"/>
    <n v="22"/>
    <n v="6730"/>
    <n v="2495"/>
    <n v="9225"/>
    <n v="7"/>
    <s v="0"/>
    <n v="7"/>
    <n v="66"/>
    <n v="0"/>
    <n v="66"/>
    <n v="165"/>
    <n v="104"/>
    <n v="269"/>
    <n v="6492"/>
    <n v="2391"/>
    <n v="8883"/>
    <x v="7"/>
    <x v="14"/>
  </r>
  <r>
    <x v="3"/>
    <n v="214"/>
    <n v="10505"/>
    <n v="6437"/>
    <n v="1030"/>
    <n v="210"/>
    <n v="18396"/>
    <n v="17398"/>
    <n v="35794"/>
    <n v="98"/>
    <s v="0"/>
    <n v="98"/>
    <n v="543"/>
    <n v="571"/>
    <n v="1114"/>
    <n v="4283"/>
    <n v="1954"/>
    <n v="6237"/>
    <n v="13472"/>
    <n v="14873"/>
    <n v="28345"/>
    <x v="7"/>
    <x v="14"/>
  </r>
  <r>
    <x v="4"/>
    <n v="81"/>
    <n v="5917"/>
    <n v="2718"/>
    <n v="4479"/>
    <n v="95"/>
    <n v="13290"/>
    <n v="7788"/>
    <n v="21078"/>
    <n v="47"/>
    <s v="0"/>
    <n v="47"/>
    <n v="715"/>
    <n v="3"/>
    <n v="718"/>
    <n v="3059"/>
    <n v="131"/>
    <n v="3190"/>
    <n v="9469"/>
    <n v="7654"/>
    <n v="17123"/>
    <x v="7"/>
    <x v="14"/>
  </r>
  <r>
    <x v="5"/>
    <n v="197"/>
    <n v="20239"/>
    <n v="11490"/>
    <n v="1709"/>
    <n v="73"/>
    <n v="33708"/>
    <n v="58889"/>
    <n v="92597"/>
    <n v="181"/>
    <s v="0"/>
    <n v="181"/>
    <n v="20"/>
    <n v="255"/>
    <n v="275"/>
    <n v="6480"/>
    <n v="1121"/>
    <n v="7601"/>
    <n v="27027"/>
    <n v="57513"/>
    <n v="84540"/>
    <x v="7"/>
    <x v="14"/>
  </r>
  <r>
    <x v="25"/>
    <n v="2"/>
    <n v="1671"/>
    <n v="58"/>
    <n v="13"/>
    <n v="15"/>
    <n v="1759"/>
    <n v="858"/>
    <n v="2617"/>
    <n v="3"/>
    <s v="0"/>
    <n v="3"/>
    <n v="0"/>
    <n v="0"/>
    <n v="0"/>
    <n v="3"/>
    <n v="92"/>
    <n v="95"/>
    <n v="1753"/>
    <n v="766"/>
    <n v="2519"/>
    <x v="7"/>
    <x v="14"/>
  </r>
  <r>
    <x v="6"/>
    <n v="1177"/>
    <n v="15044"/>
    <n v="1575"/>
    <n v="297"/>
    <n v="128"/>
    <n v="18221"/>
    <n v="3868"/>
    <n v="22089"/>
    <n v="71"/>
    <s v="0"/>
    <n v="71"/>
    <n v="13"/>
    <n v="43"/>
    <n v="56"/>
    <n v="7570"/>
    <n v="564"/>
    <n v="8134"/>
    <n v="10567"/>
    <n v="3261"/>
    <n v="13828"/>
    <x v="7"/>
    <x v="14"/>
  </r>
  <r>
    <x v="7"/>
    <n v="3"/>
    <n v="5"/>
    <n v="47"/>
    <n v="1"/>
    <n v="0"/>
    <n v="56"/>
    <n v="70"/>
    <n v="126"/>
    <n v="5"/>
    <s v="0"/>
    <n v="5"/>
    <n v="0"/>
    <n v="0"/>
    <n v="0"/>
    <n v="0"/>
    <n v="20"/>
    <n v="20"/>
    <n v="51"/>
    <n v="50"/>
    <n v="101"/>
    <x v="7"/>
    <x v="14"/>
  </r>
  <r>
    <x v="8"/>
    <n v="4"/>
    <n v="16"/>
    <n v="2"/>
    <n v="0"/>
    <n v="0"/>
    <n v="22"/>
    <n v="68"/>
    <n v="90"/>
    <n v="6"/>
    <s v="0"/>
    <n v="6"/>
    <n v="0"/>
    <n v="0"/>
    <n v="0"/>
    <n v="0"/>
    <n v="3"/>
    <n v="3"/>
    <n v="16"/>
    <n v="65"/>
    <n v="81"/>
    <x v="7"/>
    <x v="14"/>
  </r>
  <r>
    <x v="9"/>
    <n v="1"/>
    <n v="2"/>
    <n v="28"/>
    <n v="0"/>
    <n v="0"/>
    <n v="31"/>
    <n v="1612"/>
    <n v="1643"/>
    <n v="2"/>
    <s v="0"/>
    <n v="2"/>
    <n v="0"/>
    <n v="0"/>
    <n v="0"/>
    <n v="4"/>
    <n v="6"/>
    <n v="10"/>
    <n v="25"/>
    <n v="1606"/>
    <n v="1631"/>
    <x v="7"/>
    <x v="14"/>
  </r>
  <r>
    <x v="10"/>
    <n v="2"/>
    <n v="8"/>
    <n v="11"/>
    <n v="0"/>
    <n v="0"/>
    <n v="21"/>
    <n v="13"/>
    <n v="34"/>
    <n v="2"/>
    <s v="0"/>
    <n v="2"/>
    <n v="0"/>
    <n v="0"/>
    <n v="0"/>
    <n v="6"/>
    <n v="3"/>
    <n v="9"/>
    <n v="13"/>
    <n v="10"/>
    <n v="23"/>
    <x v="7"/>
    <x v="14"/>
  </r>
  <r>
    <x v="11"/>
    <n v="20"/>
    <n v="1075"/>
    <n v="59"/>
    <n v="6"/>
    <n v="15"/>
    <n v="1175"/>
    <n v="696"/>
    <n v="1871"/>
    <n v="9"/>
    <s v="0"/>
    <n v="9"/>
    <n v="0"/>
    <n v="3"/>
    <n v="3"/>
    <n v="104"/>
    <n v="18"/>
    <n v="122"/>
    <n v="1062"/>
    <n v="675"/>
    <n v="1737"/>
    <x v="7"/>
    <x v="14"/>
  </r>
  <r>
    <x v="12"/>
    <n v="5"/>
    <n v="729"/>
    <n v="386"/>
    <n v="5"/>
    <n v="0"/>
    <n v="1125"/>
    <n v="1003"/>
    <n v="2128"/>
    <n v="3"/>
    <s v="0"/>
    <n v="3"/>
    <n v="2"/>
    <n v="17"/>
    <n v="19"/>
    <n v="77"/>
    <n v="81"/>
    <n v="158"/>
    <n v="1043"/>
    <n v="905"/>
    <n v="1948"/>
    <x v="7"/>
    <x v="14"/>
  </r>
  <r>
    <x v="13"/>
    <n v="84"/>
    <n v="920"/>
    <n v="216"/>
    <n v="279"/>
    <n v="7"/>
    <n v="1506"/>
    <n v="309"/>
    <n v="1815"/>
    <n v="59"/>
    <s v="0"/>
    <n v="59"/>
    <n v="2"/>
    <n v="9"/>
    <n v="11"/>
    <n v="362"/>
    <n v="192"/>
    <n v="554"/>
    <n v="1083"/>
    <n v="108"/>
    <n v="1191"/>
    <x v="7"/>
    <x v="14"/>
  </r>
  <r>
    <x v="14"/>
    <n v="24"/>
    <n v="321"/>
    <n v="28"/>
    <n v="5"/>
    <n v="0"/>
    <n v="378"/>
    <n v="309"/>
    <n v="687"/>
    <n v="27"/>
    <s v="0"/>
    <n v="27"/>
    <n v="0"/>
    <n v="9"/>
    <n v="9"/>
    <n v="41"/>
    <n v="30"/>
    <n v="71"/>
    <n v="310"/>
    <n v="270"/>
    <n v="580"/>
    <x v="7"/>
    <x v="14"/>
  </r>
  <r>
    <x v="15"/>
    <n v="2"/>
    <n v="42"/>
    <n v="17"/>
    <n v="1"/>
    <n v="0"/>
    <n v="62"/>
    <n v="43"/>
    <n v="105"/>
    <n v="2"/>
    <s v="0"/>
    <n v="2"/>
    <n v="0"/>
    <n v="0"/>
    <n v="0"/>
    <n v="14"/>
    <n v="0"/>
    <n v="14"/>
    <n v="46"/>
    <n v="43"/>
    <n v="89"/>
    <x v="7"/>
    <x v="14"/>
  </r>
  <r>
    <x v="16"/>
    <n v="19"/>
    <n v="73"/>
    <n v="34"/>
    <n v="54"/>
    <n v="0"/>
    <n v="180"/>
    <n v="5"/>
    <n v="185"/>
    <n v="76"/>
    <s v="0"/>
    <n v="76"/>
    <n v="4"/>
    <n v="0"/>
    <n v="4"/>
    <n v="50"/>
    <n v="5"/>
    <n v="55"/>
    <n v="50"/>
    <n v="0"/>
    <n v="50"/>
    <x v="7"/>
    <x v="14"/>
  </r>
  <r>
    <x v="17"/>
    <n v="41"/>
    <n v="250"/>
    <n v="35"/>
    <n v="76"/>
    <n v="34"/>
    <n v="436"/>
    <n v="215"/>
    <n v="651"/>
    <n v="124"/>
    <s v="0"/>
    <n v="124"/>
    <n v="5"/>
    <n v="0"/>
    <n v="5"/>
    <n v="82"/>
    <n v="16"/>
    <n v="98"/>
    <n v="225"/>
    <n v="199"/>
    <n v="424"/>
    <x v="7"/>
    <x v="14"/>
  </r>
  <r>
    <x v="18"/>
    <n v="7074"/>
    <n v="102413"/>
    <n v="47829"/>
    <n v="18274"/>
    <n v="1281"/>
    <n v="176871"/>
    <n v="154237"/>
    <n v="331108"/>
    <n v="6394"/>
    <s v="0"/>
    <n v="6394"/>
    <n v="2133"/>
    <n v="1368"/>
    <n v="3501"/>
    <n v="57636"/>
    <n v="36701"/>
    <n v="94337"/>
    <n v="110708"/>
    <n v="116168"/>
    <n v="226876"/>
    <x v="7"/>
    <x v="14"/>
  </r>
  <r>
    <x v="0"/>
    <n v="5123"/>
    <n v="29824"/>
    <n v="15264"/>
    <n v="7853"/>
    <n v="639"/>
    <n v="58703"/>
    <n v="43656"/>
    <n v="102359"/>
    <n v="7519"/>
    <s v="0"/>
    <n v="7519"/>
    <n v="866"/>
    <n v="288"/>
    <n v="1154"/>
    <n v="27177"/>
    <n v="27928"/>
    <n v="55105"/>
    <n v="23141"/>
    <n v="15440"/>
    <n v="38581"/>
    <x v="8"/>
    <x v="14"/>
  </r>
  <r>
    <x v="1"/>
    <n v="42"/>
    <n v="1843"/>
    <n v="892"/>
    <n v="123"/>
    <n v="5"/>
    <n v="2905"/>
    <n v="5360"/>
    <n v="8265"/>
    <n v="22"/>
    <s v="0"/>
    <n v="22"/>
    <n v="0"/>
    <n v="1"/>
    <n v="1"/>
    <n v="217"/>
    <n v="116"/>
    <n v="333"/>
    <n v="2666"/>
    <n v="5243"/>
    <n v="7909"/>
    <x v="8"/>
    <x v="14"/>
  </r>
  <r>
    <x v="2"/>
    <n v="96"/>
    <n v="2466"/>
    <n v="844"/>
    <n v="1998"/>
    <n v="30"/>
    <n v="5434"/>
    <n v="1957"/>
    <n v="7391"/>
    <n v="7"/>
    <s v="0"/>
    <n v="7"/>
    <n v="8"/>
    <n v="3"/>
    <n v="11"/>
    <n v="276"/>
    <n v="83"/>
    <n v="359"/>
    <n v="5143"/>
    <n v="1871"/>
    <n v="7014"/>
    <x v="8"/>
    <x v="14"/>
  </r>
  <r>
    <x v="3"/>
    <n v="334"/>
    <n v="12592"/>
    <n v="5508"/>
    <n v="699"/>
    <n v="204"/>
    <n v="19337"/>
    <n v="15322"/>
    <n v="34659"/>
    <n v="151"/>
    <s v="0"/>
    <n v="151"/>
    <n v="439"/>
    <n v="658"/>
    <n v="1097"/>
    <n v="5897"/>
    <n v="2366"/>
    <n v="8263"/>
    <n v="12850"/>
    <n v="12298"/>
    <n v="25148"/>
    <x v="8"/>
    <x v="14"/>
  </r>
  <r>
    <x v="4"/>
    <n v="49"/>
    <n v="4609"/>
    <n v="1752"/>
    <n v="2130"/>
    <n v="23"/>
    <n v="8563"/>
    <n v="5418"/>
    <n v="13981"/>
    <n v="85"/>
    <s v="0"/>
    <n v="85"/>
    <n v="472"/>
    <n v="0"/>
    <n v="472"/>
    <n v="3325"/>
    <n v="65"/>
    <n v="3390"/>
    <n v="4681"/>
    <n v="5353"/>
    <n v="10034"/>
    <x v="8"/>
    <x v="14"/>
  </r>
  <r>
    <x v="5"/>
    <n v="546"/>
    <n v="23906"/>
    <n v="14946"/>
    <n v="1744"/>
    <n v="49"/>
    <n v="41191"/>
    <n v="50860"/>
    <n v="92051"/>
    <n v="93"/>
    <s v="0"/>
    <n v="93"/>
    <n v="20"/>
    <n v="213"/>
    <n v="233"/>
    <n v="8604"/>
    <n v="949"/>
    <n v="9553"/>
    <n v="32474"/>
    <n v="49698"/>
    <n v="82172"/>
    <x v="8"/>
    <x v="14"/>
  </r>
  <r>
    <x v="25"/>
    <n v="0"/>
    <n v="1436"/>
    <n v="71"/>
    <n v="28"/>
    <n v="5"/>
    <n v="1540"/>
    <n v="1676"/>
    <n v="3216"/>
    <n v="3"/>
    <s v="0"/>
    <n v="3"/>
    <n v="0"/>
    <n v="0"/>
    <n v="0"/>
    <n v="13"/>
    <n v="13"/>
    <n v="26"/>
    <n v="1524"/>
    <n v="1663"/>
    <n v="3187"/>
    <x v="8"/>
    <x v="14"/>
  </r>
  <r>
    <x v="6"/>
    <n v="1296"/>
    <n v="12599"/>
    <n v="573"/>
    <n v="107"/>
    <n v="11"/>
    <n v="14586"/>
    <n v="3019"/>
    <n v="17605"/>
    <n v="53"/>
    <s v="0"/>
    <n v="53"/>
    <n v="3"/>
    <n v="7"/>
    <n v="10"/>
    <n v="6858"/>
    <n v="207"/>
    <n v="7065"/>
    <n v="7672"/>
    <n v="2805"/>
    <n v="10477"/>
    <x v="8"/>
    <x v="14"/>
  </r>
  <r>
    <x v="7"/>
    <n v="7"/>
    <n v="11"/>
    <n v="76"/>
    <n v="13"/>
    <n v="0"/>
    <n v="107"/>
    <n v="133"/>
    <n v="240"/>
    <n v="12"/>
    <s v="0"/>
    <n v="12"/>
    <n v="0"/>
    <n v="0"/>
    <n v="0"/>
    <n v="7"/>
    <n v="16"/>
    <n v="23"/>
    <n v="88"/>
    <n v="117"/>
    <n v="205"/>
    <x v="8"/>
    <x v="14"/>
  </r>
  <r>
    <x v="8"/>
    <n v="8"/>
    <n v="34"/>
    <n v="10"/>
    <n v="4"/>
    <n v="15"/>
    <n v="71"/>
    <n v="65"/>
    <n v="136"/>
    <n v="11"/>
    <s v="0"/>
    <n v="11"/>
    <n v="0"/>
    <n v="0"/>
    <n v="0"/>
    <n v="8"/>
    <n v="8"/>
    <n v="16"/>
    <n v="52"/>
    <n v="57"/>
    <n v="109"/>
    <x v="8"/>
    <x v="14"/>
  </r>
  <r>
    <x v="9"/>
    <n v="9"/>
    <n v="2"/>
    <n v="3"/>
    <n v="7"/>
    <n v="0"/>
    <n v="21"/>
    <n v="1537"/>
    <n v="1558"/>
    <n v="9"/>
    <s v="0"/>
    <n v="9"/>
    <n v="0"/>
    <n v="0"/>
    <n v="0"/>
    <n v="4"/>
    <n v="19"/>
    <n v="23"/>
    <n v="8"/>
    <n v="1518"/>
    <n v="1526"/>
    <x v="8"/>
    <x v="14"/>
  </r>
  <r>
    <x v="10"/>
    <n v="2"/>
    <n v="10"/>
    <n v="0"/>
    <n v="6"/>
    <n v="0"/>
    <n v="18"/>
    <n v="26"/>
    <n v="44"/>
    <n v="3"/>
    <s v="0"/>
    <n v="3"/>
    <n v="0"/>
    <n v="0"/>
    <n v="0"/>
    <n v="6"/>
    <n v="6"/>
    <n v="12"/>
    <n v="9"/>
    <n v="20"/>
    <n v="29"/>
    <x v="8"/>
    <x v="14"/>
  </r>
  <r>
    <x v="11"/>
    <n v="33"/>
    <n v="910"/>
    <n v="86"/>
    <n v="29"/>
    <n v="0"/>
    <n v="1058"/>
    <n v="1577"/>
    <n v="2635"/>
    <n v="10"/>
    <s v="0"/>
    <n v="10"/>
    <n v="4"/>
    <n v="3"/>
    <n v="7"/>
    <n v="194"/>
    <n v="44"/>
    <n v="238"/>
    <n v="850"/>
    <n v="1530"/>
    <n v="2380"/>
    <x v="8"/>
    <x v="14"/>
  </r>
  <r>
    <x v="12"/>
    <n v="13"/>
    <n v="1068"/>
    <n v="343"/>
    <n v="11"/>
    <n v="31"/>
    <n v="1466"/>
    <n v="1369"/>
    <n v="2835"/>
    <n v="4"/>
    <s v="0"/>
    <n v="4"/>
    <n v="4"/>
    <n v="11"/>
    <n v="15"/>
    <n v="312"/>
    <n v="163"/>
    <n v="475"/>
    <n v="1146"/>
    <n v="1195"/>
    <n v="2341"/>
    <x v="8"/>
    <x v="14"/>
  </r>
  <r>
    <x v="13"/>
    <n v="74"/>
    <n v="654"/>
    <n v="183"/>
    <n v="339"/>
    <n v="5"/>
    <n v="1255"/>
    <n v="424"/>
    <n v="1679"/>
    <n v="36"/>
    <s v="0"/>
    <n v="36"/>
    <n v="5"/>
    <n v="5"/>
    <n v="10"/>
    <n v="353"/>
    <n v="179"/>
    <n v="532"/>
    <n v="861"/>
    <n v="240"/>
    <n v="1101"/>
    <x v="8"/>
    <x v="14"/>
  </r>
  <r>
    <x v="14"/>
    <n v="37"/>
    <n v="354"/>
    <n v="18"/>
    <n v="14"/>
    <n v="6"/>
    <n v="429"/>
    <n v="263"/>
    <n v="692"/>
    <n v="30"/>
    <s v="0"/>
    <n v="30"/>
    <n v="1"/>
    <n v="0"/>
    <n v="1"/>
    <n v="48"/>
    <n v="8"/>
    <n v="56"/>
    <n v="350"/>
    <n v="255"/>
    <n v="605"/>
    <x v="8"/>
    <x v="14"/>
  </r>
  <r>
    <x v="15"/>
    <n v="0"/>
    <n v="70"/>
    <n v="8"/>
    <n v="0"/>
    <n v="0"/>
    <n v="78"/>
    <n v="50"/>
    <n v="128"/>
    <n v="2"/>
    <s v="0"/>
    <n v="2"/>
    <n v="0"/>
    <n v="0"/>
    <n v="0"/>
    <n v="20"/>
    <n v="3"/>
    <n v="23"/>
    <n v="56"/>
    <n v="47"/>
    <n v="103"/>
    <x v="8"/>
    <x v="14"/>
  </r>
  <r>
    <x v="16"/>
    <n v="19"/>
    <n v="86"/>
    <n v="102"/>
    <n v="81"/>
    <n v="6"/>
    <n v="294"/>
    <n v="22"/>
    <n v="316"/>
    <n v="80"/>
    <s v="0"/>
    <n v="80"/>
    <n v="46"/>
    <n v="7"/>
    <n v="53"/>
    <n v="42"/>
    <n v="0"/>
    <n v="42"/>
    <n v="126"/>
    <n v="15"/>
    <n v="141"/>
    <x v="8"/>
    <x v="14"/>
  </r>
  <r>
    <x v="17"/>
    <n v="50"/>
    <n v="98"/>
    <n v="49"/>
    <n v="66"/>
    <n v="31"/>
    <n v="294"/>
    <n v="136"/>
    <n v="430"/>
    <n v="109"/>
    <s v="0"/>
    <n v="109"/>
    <n v="4"/>
    <n v="0"/>
    <n v="4"/>
    <n v="120"/>
    <n v="19"/>
    <n v="139"/>
    <n v="61"/>
    <n v="117"/>
    <n v="178"/>
    <x v="8"/>
    <x v="14"/>
  </r>
  <r>
    <x v="18"/>
    <n v="7738"/>
    <n v="92572"/>
    <n v="40728"/>
    <n v="15252"/>
    <n v="1060"/>
    <n v="157350"/>
    <n v="132870"/>
    <n v="290220"/>
    <n v="8239"/>
    <s v="0"/>
    <n v="8239"/>
    <n v="1872"/>
    <n v="1196"/>
    <n v="3068"/>
    <n v="53481"/>
    <n v="32192"/>
    <n v="85673"/>
    <n v="93758"/>
    <n v="99482"/>
    <n v="193240"/>
    <x v="8"/>
    <x v="14"/>
  </r>
  <r>
    <x v="0"/>
    <n v="5640"/>
    <n v="28138"/>
    <n v="11180"/>
    <n v="5862"/>
    <n v="713"/>
    <n v="51533"/>
    <n v="25116"/>
    <n v="76649"/>
    <n v="8679"/>
    <s v="0"/>
    <n v="8679"/>
    <n v="767"/>
    <n v="79"/>
    <n v="846"/>
    <n v="23909"/>
    <n v="17001"/>
    <n v="40910"/>
    <n v="18178"/>
    <n v="8036"/>
    <n v="26214"/>
    <x v="9"/>
    <x v="14"/>
  </r>
  <r>
    <x v="1"/>
    <n v="56"/>
    <n v="1345"/>
    <n v="851"/>
    <n v="238"/>
    <n v="9"/>
    <n v="2499"/>
    <n v="4501"/>
    <n v="7000"/>
    <n v="31"/>
    <s v="0"/>
    <n v="31"/>
    <n v="4"/>
    <n v="0"/>
    <n v="4"/>
    <n v="179"/>
    <n v="175"/>
    <n v="354"/>
    <n v="2285"/>
    <n v="4326"/>
    <n v="6611"/>
    <x v="9"/>
    <x v="14"/>
  </r>
  <r>
    <x v="2"/>
    <n v="53"/>
    <n v="2809"/>
    <n v="659"/>
    <n v="2404"/>
    <n v="11"/>
    <n v="5936"/>
    <n v="1866"/>
    <n v="7802"/>
    <n v="9"/>
    <s v="0"/>
    <n v="9"/>
    <n v="3"/>
    <n v="3"/>
    <n v="6"/>
    <n v="298"/>
    <n v="89"/>
    <n v="387"/>
    <n v="5626"/>
    <n v="1774"/>
    <n v="7400"/>
    <x v="9"/>
    <x v="14"/>
  </r>
  <r>
    <x v="3"/>
    <n v="663"/>
    <n v="15092"/>
    <n v="5891"/>
    <n v="2336"/>
    <n v="95"/>
    <n v="24077"/>
    <n v="17784"/>
    <n v="41861"/>
    <n v="104"/>
    <s v="0"/>
    <n v="104"/>
    <n v="409"/>
    <n v="1113"/>
    <n v="1522"/>
    <n v="7351"/>
    <n v="2948"/>
    <n v="10299"/>
    <n v="16213"/>
    <n v="13723"/>
    <n v="29936"/>
    <x v="9"/>
    <x v="14"/>
  </r>
  <r>
    <x v="4"/>
    <n v="46"/>
    <n v="4804"/>
    <n v="1802"/>
    <n v="1624"/>
    <n v="49"/>
    <n v="8325"/>
    <n v="6083"/>
    <n v="14408"/>
    <n v="146"/>
    <s v="0"/>
    <n v="146"/>
    <n v="184"/>
    <n v="0"/>
    <n v="184"/>
    <n v="3142"/>
    <n v="135"/>
    <n v="3277"/>
    <n v="4853"/>
    <n v="5948"/>
    <n v="10801"/>
    <x v="9"/>
    <x v="14"/>
  </r>
  <r>
    <x v="5"/>
    <n v="577"/>
    <n v="26802"/>
    <n v="11838"/>
    <n v="1147"/>
    <n v="20"/>
    <n v="40384"/>
    <n v="46840"/>
    <n v="87224"/>
    <n v="56"/>
    <s v="0"/>
    <n v="56"/>
    <n v="12"/>
    <n v="296"/>
    <n v="308"/>
    <n v="8165"/>
    <n v="1303"/>
    <n v="9468"/>
    <n v="32151"/>
    <n v="45241"/>
    <n v="77392"/>
    <x v="9"/>
    <x v="14"/>
  </r>
  <r>
    <x v="25"/>
    <n v="1"/>
    <n v="1571"/>
    <n v="23"/>
    <n v="15"/>
    <n v="2"/>
    <n v="1612"/>
    <n v="897"/>
    <n v="2509"/>
    <n v="3"/>
    <s v="0"/>
    <n v="3"/>
    <n v="0"/>
    <n v="0"/>
    <n v="0"/>
    <n v="12"/>
    <n v="3"/>
    <n v="15"/>
    <n v="1597"/>
    <n v="894"/>
    <n v="2491"/>
    <x v="9"/>
    <x v="14"/>
  </r>
  <r>
    <x v="6"/>
    <n v="993"/>
    <n v="12532"/>
    <n v="385"/>
    <n v="58"/>
    <n v="7"/>
    <n v="13975"/>
    <n v="2412"/>
    <n v="16387"/>
    <n v="45"/>
    <s v="0"/>
    <n v="45"/>
    <n v="12"/>
    <n v="1"/>
    <n v="13"/>
    <n v="4743"/>
    <n v="423"/>
    <n v="5166"/>
    <n v="9175"/>
    <n v="1988"/>
    <n v="11163"/>
    <x v="9"/>
    <x v="14"/>
  </r>
  <r>
    <x v="7"/>
    <n v="176"/>
    <n v="1260"/>
    <n v="692"/>
    <n v="268"/>
    <n v="0"/>
    <n v="2396"/>
    <n v="3913"/>
    <n v="6309"/>
    <n v="128"/>
    <s v="0"/>
    <n v="128"/>
    <n v="0"/>
    <n v="0"/>
    <n v="0"/>
    <n v="334"/>
    <n v="833"/>
    <n v="1167"/>
    <n v="1934"/>
    <n v="3080"/>
    <n v="5014"/>
    <x v="9"/>
    <x v="14"/>
  </r>
  <r>
    <x v="8"/>
    <n v="10"/>
    <n v="100"/>
    <n v="203"/>
    <n v="9"/>
    <n v="11"/>
    <n v="333"/>
    <n v="1134"/>
    <n v="1467"/>
    <n v="17"/>
    <s v="0"/>
    <n v="17"/>
    <n v="0"/>
    <n v="7"/>
    <n v="7"/>
    <n v="71"/>
    <n v="121"/>
    <n v="192"/>
    <n v="245"/>
    <n v="1006"/>
    <n v="1251"/>
    <x v="9"/>
    <x v="14"/>
  </r>
  <r>
    <x v="9"/>
    <n v="6"/>
    <n v="156"/>
    <n v="140"/>
    <n v="492"/>
    <n v="395"/>
    <n v="1189"/>
    <n v="3490"/>
    <n v="4679"/>
    <n v="9"/>
    <s v="0"/>
    <n v="9"/>
    <n v="2"/>
    <n v="0"/>
    <n v="2"/>
    <n v="488"/>
    <n v="620"/>
    <n v="1108"/>
    <n v="690"/>
    <n v="2870"/>
    <n v="3560"/>
    <x v="9"/>
    <x v="14"/>
  </r>
  <r>
    <x v="10"/>
    <n v="19"/>
    <n v="272"/>
    <n v="908"/>
    <n v="80"/>
    <n v="44"/>
    <n v="1323"/>
    <n v="3500"/>
    <n v="4823"/>
    <n v="9"/>
    <s v="0"/>
    <n v="9"/>
    <n v="0"/>
    <n v="0"/>
    <n v="0"/>
    <n v="339"/>
    <n v="1329"/>
    <n v="1668"/>
    <n v="975"/>
    <n v="2171"/>
    <n v="3146"/>
    <x v="9"/>
    <x v="14"/>
  </r>
  <r>
    <x v="11"/>
    <n v="18"/>
    <n v="1089"/>
    <n v="106"/>
    <n v="59"/>
    <n v="18"/>
    <n v="1290"/>
    <n v="1959"/>
    <n v="3249"/>
    <n v="14"/>
    <s v="0"/>
    <n v="14"/>
    <n v="6"/>
    <n v="3"/>
    <n v="9"/>
    <n v="194"/>
    <n v="61"/>
    <n v="255"/>
    <n v="1076"/>
    <n v="1895"/>
    <n v="2971"/>
    <x v="9"/>
    <x v="14"/>
  </r>
  <r>
    <x v="12"/>
    <n v="18"/>
    <n v="875"/>
    <n v="327"/>
    <n v="15"/>
    <n v="0"/>
    <n v="1235"/>
    <n v="1181"/>
    <n v="2416"/>
    <n v="6"/>
    <s v="0"/>
    <n v="6"/>
    <n v="4"/>
    <n v="17"/>
    <n v="21"/>
    <n v="349"/>
    <n v="225"/>
    <n v="574"/>
    <n v="876"/>
    <n v="939"/>
    <n v="1815"/>
    <x v="9"/>
    <x v="14"/>
  </r>
  <r>
    <x v="13"/>
    <n v="34"/>
    <n v="415"/>
    <n v="180"/>
    <n v="144"/>
    <n v="3"/>
    <n v="776"/>
    <n v="235"/>
    <n v="1011"/>
    <n v="86"/>
    <s v="0"/>
    <n v="86"/>
    <n v="5"/>
    <n v="0"/>
    <n v="5"/>
    <n v="188"/>
    <n v="45"/>
    <n v="233"/>
    <n v="497"/>
    <n v="190"/>
    <n v="687"/>
    <x v="9"/>
    <x v="14"/>
  </r>
  <r>
    <x v="14"/>
    <n v="39"/>
    <n v="345"/>
    <n v="19"/>
    <n v="1"/>
    <n v="0"/>
    <n v="404"/>
    <n v="150"/>
    <n v="554"/>
    <n v="16"/>
    <s v="0"/>
    <n v="16"/>
    <n v="1"/>
    <n v="25"/>
    <n v="26"/>
    <n v="57"/>
    <n v="33"/>
    <n v="90"/>
    <n v="330"/>
    <n v="92"/>
    <n v="422"/>
    <x v="9"/>
    <x v="14"/>
  </r>
  <r>
    <x v="15"/>
    <n v="2"/>
    <n v="31"/>
    <n v="7"/>
    <n v="1"/>
    <n v="0"/>
    <n v="41"/>
    <n v="36"/>
    <n v="77"/>
    <n v="1"/>
    <s v="0"/>
    <n v="1"/>
    <n v="0"/>
    <n v="0"/>
    <n v="0"/>
    <n v="12"/>
    <n v="6"/>
    <n v="18"/>
    <n v="28"/>
    <n v="30"/>
    <n v="58"/>
    <x v="9"/>
    <x v="14"/>
  </r>
  <r>
    <x v="16"/>
    <n v="32"/>
    <n v="78"/>
    <n v="92"/>
    <n v="39"/>
    <n v="3"/>
    <n v="244"/>
    <n v="71"/>
    <n v="315"/>
    <n v="100"/>
    <s v="0"/>
    <n v="100"/>
    <n v="9"/>
    <n v="0"/>
    <n v="9"/>
    <n v="54"/>
    <n v="7"/>
    <n v="61"/>
    <n v="81"/>
    <n v="64"/>
    <n v="145"/>
    <x v="9"/>
    <x v="14"/>
  </r>
  <r>
    <x v="17"/>
    <n v="37"/>
    <n v="122"/>
    <n v="35"/>
    <n v="60"/>
    <n v="21"/>
    <n v="275"/>
    <n v="66"/>
    <n v="341"/>
    <n v="135"/>
    <s v="0"/>
    <n v="135"/>
    <n v="1"/>
    <n v="0"/>
    <n v="1"/>
    <n v="105"/>
    <n v="7"/>
    <n v="112"/>
    <n v="34"/>
    <n v="59"/>
    <n v="93"/>
    <x v="9"/>
    <x v="14"/>
  </r>
  <r>
    <x v="18"/>
    <n v="8420"/>
    <n v="97836"/>
    <n v="35338"/>
    <n v="14852"/>
    <n v="1401"/>
    <n v="157847"/>
    <n v="121234"/>
    <n v="279081"/>
    <n v="9594"/>
    <s v="0"/>
    <n v="9594"/>
    <n v="1419"/>
    <n v="1544"/>
    <n v="2963"/>
    <n v="49990"/>
    <n v="25364"/>
    <n v="75354"/>
    <n v="96844"/>
    <n v="94326"/>
    <n v="191170"/>
    <x v="9"/>
    <x v="14"/>
  </r>
  <r>
    <x v="0"/>
    <n v="4658"/>
    <n v="15798"/>
    <n v="8674"/>
    <n v="7569"/>
    <n v="591"/>
    <n v="37290"/>
    <n v="14695"/>
    <n v="51985"/>
    <n v="9143"/>
    <s v="0"/>
    <n v="9143"/>
    <n v="929"/>
    <n v="64"/>
    <n v="993"/>
    <n v="14617"/>
    <n v="8792"/>
    <n v="23409"/>
    <n v="11971"/>
    <n v="5093"/>
    <n v="17064"/>
    <x v="10"/>
    <x v="14"/>
  </r>
  <r>
    <x v="1"/>
    <n v="17"/>
    <n v="1264"/>
    <n v="855"/>
    <n v="353"/>
    <n v="19"/>
    <n v="2508"/>
    <n v="4671"/>
    <n v="7179"/>
    <n v="26"/>
    <s v="0"/>
    <n v="26"/>
    <n v="24"/>
    <n v="0"/>
    <n v="24"/>
    <n v="213"/>
    <n v="128"/>
    <n v="341"/>
    <n v="2202"/>
    <n v="3856"/>
    <n v="6058"/>
    <x v="10"/>
    <x v="14"/>
  </r>
  <r>
    <x v="2"/>
    <n v="31"/>
    <n v="3651"/>
    <n v="985"/>
    <n v="1693"/>
    <n v="9"/>
    <n v="6369"/>
    <n v="3157"/>
    <n v="9526"/>
    <n v="12"/>
    <s v="0"/>
    <n v="12"/>
    <n v="5"/>
    <n v="0"/>
    <n v="5"/>
    <n v="182"/>
    <n v="73"/>
    <n v="255"/>
    <n v="4733"/>
    <n v="1663"/>
    <n v="6396"/>
    <x v="10"/>
    <x v="14"/>
  </r>
  <r>
    <x v="3"/>
    <n v="917"/>
    <n v="16928"/>
    <n v="7806"/>
    <n v="1124"/>
    <n v="246"/>
    <n v="27021"/>
    <n v="20376"/>
    <n v="47397"/>
    <n v="132"/>
    <s v="0"/>
    <n v="132"/>
    <n v="652"/>
    <n v="955"/>
    <n v="1607"/>
    <n v="9953"/>
    <n v="3656"/>
    <n v="13609"/>
    <n v="19025"/>
    <n v="16846"/>
    <n v="35871"/>
    <x v="10"/>
    <x v="14"/>
  </r>
  <r>
    <x v="4"/>
    <n v="49"/>
    <n v="2702"/>
    <n v="925"/>
    <n v="1102"/>
    <n v="50"/>
    <n v="4828"/>
    <n v="3192"/>
    <n v="8020"/>
    <n v="69"/>
    <s v="0"/>
    <n v="69"/>
    <n v="21"/>
    <n v="5"/>
    <n v="26"/>
    <n v="1307"/>
    <n v="329"/>
    <n v="1636"/>
    <n v="2795"/>
    <n v="3105"/>
    <n v="5900"/>
    <x v="10"/>
    <x v="14"/>
  </r>
  <r>
    <x v="5"/>
    <n v="360"/>
    <n v="28010"/>
    <n v="12522"/>
    <n v="1788"/>
    <n v="59"/>
    <n v="42739"/>
    <n v="45840"/>
    <n v="88579"/>
    <n v="142"/>
    <s v="0"/>
    <n v="142"/>
    <n v="25"/>
    <n v="217"/>
    <n v="242"/>
    <n v="9775"/>
    <n v="1084"/>
    <n v="10859"/>
    <n v="30518"/>
    <n v="38146"/>
    <n v="68664"/>
    <x v="10"/>
    <x v="14"/>
  </r>
  <r>
    <x v="25"/>
    <n v="1"/>
    <n v="43"/>
    <n v="32"/>
    <n v="3"/>
    <n v="5"/>
    <n v="84"/>
    <n v="549"/>
    <n v="633"/>
    <n v="6"/>
    <s v="0"/>
    <n v="6"/>
    <n v="3"/>
    <n v="0"/>
    <n v="3"/>
    <n v="14"/>
    <n v="4"/>
    <n v="18"/>
    <n v="52"/>
    <n v="504"/>
    <n v="556"/>
    <x v="10"/>
    <x v="14"/>
  </r>
  <r>
    <x v="6"/>
    <n v="360"/>
    <n v="7626"/>
    <n v="728"/>
    <n v="76"/>
    <n v="47"/>
    <n v="8837"/>
    <n v="2325"/>
    <n v="11162"/>
    <n v="48"/>
    <s v="0"/>
    <n v="48"/>
    <n v="5"/>
    <n v="9"/>
    <n v="14"/>
    <n v="2136"/>
    <n v="77"/>
    <n v="2213"/>
    <n v="5691"/>
    <n v="1511"/>
    <n v="7202"/>
    <x v="10"/>
    <x v="14"/>
  </r>
  <r>
    <x v="7"/>
    <n v="434"/>
    <n v="2610"/>
    <n v="2623"/>
    <n v="1062"/>
    <n v="2"/>
    <n v="6731"/>
    <n v="14190"/>
    <n v="20921"/>
    <n v="355"/>
    <s v="0"/>
    <n v="355"/>
    <n v="3"/>
    <n v="18"/>
    <n v="21"/>
    <n v="1177"/>
    <n v="3106"/>
    <n v="4283"/>
    <n v="5258"/>
    <n v="8989"/>
    <n v="14247"/>
    <x v="10"/>
    <x v="14"/>
  </r>
  <r>
    <x v="8"/>
    <n v="11"/>
    <n v="481"/>
    <n v="501"/>
    <n v="30"/>
    <n v="21"/>
    <n v="1044"/>
    <n v="3461"/>
    <n v="4505"/>
    <n v="108"/>
    <s v="0"/>
    <n v="108"/>
    <n v="0"/>
    <n v="7"/>
    <n v="7"/>
    <n v="127"/>
    <n v="619"/>
    <n v="746"/>
    <n v="1259"/>
    <n v="3080"/>
    <n v="4339"/>
    <x v="10"/>
    <x v="14"/>
  </r>
  <r>
    <x v="9"/>
    <n v="43"/>
    <n v="366"/>
    <n v="1302"/>
    <n v="650"/>
    <n v="552"/>
    <n v="2913"/>
    <n v="5026"/>
    <n v="7939"/>
    <n v="10"/>
    <s v="0"/>
    <n v="10"/>
    <n v="1"/>
    <n v="0"/>
    <n v="1"/>
    <n v="889"/>
    <n v="1011"/>
    <n v="1900"/>
    <n v="1556"/>
    <n v="3978"/>
    <n v="5534"/>
    <x v="10"/>
    <x v="14"/>
  </r>
  <r>
    <x v="10"/>
    <n v="30"/>
    <n v="1571"/>
    <n v="3647"/>
    <n v="723"/>
    <n v="360"/>
    <n v="6331"/>
    <n v="12013"/>
    <n v="18344"/>
    <n v="13"/>
    <s v="0"/>
    <n v="13"/>
    <n v="2"/>
    <n v="0"/>
    <n v="2"/>
    <n v="2149"/>
    <n v="4867"/>
    <n v="7016"/>
    <n v="4584"/>
    <n v="9482"/>
    <n v="14066"/>
    <x v="10"/>
    <x v="14"/>
  </r>
  <r>
    <x v="11"/>
    <n v="47"/>
    <n v="924"/>
    <n v="213"/>
    <n v="94"/>
    <n v="2"/>
    <n v="1280"/>
    <n v="1385"/>
    <n v="2665"/>
    <n v="19"/>
    <s v="0"/>
    <n v="19"/>
    <n v="3"/>
    <n v="3"/>
    <n v="6"/>
    <n v="217"/>
    <n v="82"/>
    <n v="299"/>
    <n v="1604"/>
    <n v="1577"/>
    <n v="3181"/>
    <x v="10"/>
    <x v="14"/>
  </r>
  <r>
    <x v="12"/>
    <n v="59"/>
    <n v="547"/>
    <n v="313"/>
    <n v="10"/>
    <n v="6"/>
    <n v="935"/>
    <n v="1471"/>
    <n v="2406"/>
    <n v="11"/>
    <s v="0"/>
    <n v="11"/>
    <n v="8"/>
    <n v="14"/>
    <n v="22"/>
    <n v="534"/>
    <n v="235"/>
    <n v="769"/>
    <n v="1313"/>
    <n v="1957"/>
    <n v="3270"/>
    <x v="10"/>
    <x v="14"/>
  </r>
  <r>
    <x v="13"/>
    <n v="39"/>
    <n v="521"/>
    <n v="148"/>
    <n v="701"/>
    <n v="6"/>
    <n v="1415"/>
    <n v="379"/>
    <n v="1794"/>
    <n v="95"/>
    <s v="0"/>
    <n v="95"/>
    <n v="51"/>
    <n v="3"/>
    <n v="54"/>
    <n v="260"/>
    <n v="22"/>
    <n v="282"/>
    <n v="206"/>
    <n v="282"/>
    <n v="488"/>
    <x v="10"/>
    <x v="14"/>
  </r>
  <r>
    <x v="14"/>
    <n v="26"/>
    <n v="235"/>
    <n v="36"/>
    <n v="15"/>
    <n v="1"/>
    <n v="313"/>
    <n v="286"/>
    <n v="599"/>
    <n v="37"/>
    <s v="0"/>
    <n v="37"/>
    <n v="1"/>
    <n v="7"/>
    <n v="8"/>
    <n v="162"/>
    <n v="32"/>
    <n v="194"/>
    <n v="55"/>
    <n v="296"/>
    <n v="351"/>
    <x v="10"/>
    <x v="14"/>
  </r>
  <r>
    <x v="15"/>
    <n v="10"/>
    <n v="14"/>
    <n v="10"/>
    <n v="6"/>
    <n v="9"/>
    <n v="49"/>
    <n v="85"/>
    <n v="134"/>
    <n v="5"/>
    <s v="0"/>
    <n v="5"/>
    <n v="0"/>
    <n v="0"/>
    <n v="0"/>
    <n v="5"/>
    <n v="7"/>
    <n v="12"/>
    <n v="29"/>
    <n v="83"/>
    <n v="112"/>
    <x v="10"/>
    <x v="14"/>
  </r>
  <r>
    <x v="16"/>
    <n v="12"/>
    <n v="89"/>
    <n v="39"/>
    <n v="10"/>
    <n v="13"/>
    <n v="163"/>
    <n v="3"/>
    <n v="166"/>
    <n v="46"/>
    <s v="0"/>
    <n v="46"/>
    <n v="1"/>
    <n v="0"/>
    <n v="1"/>
    <n v="52"/>
    <n v="3"/>
    <n v="55"/>
    <n v="27"/>
    <n v="13"/>
    <n v="40"/>
    <x v="10"/>
    <x v="14"/>
  </r>
  <r>
    <x v="17"/>
    <n v="58"/>
    <n v="179"/>
    <n v="117"/>
    <n v="58"/>
    <n v="47"/>
    <n v="459"/>
    <n v="114"/>
    <n v="573"/>
    <n v="202"/>
    <s v="0"/>
    <n v="202"/>
    <n v="1"/>
    <n v="0"/>
    <n v="1"/>
    <n v="65"/>
    <n v="4"/>
    <n v="69"/>
    <n v="47"/>
    <n v="127"/>
    <n v="174"/>
    <x v="10"/>
    <x v="14"/>
  </r>
  <r>
    <x v="18"/>
    <n v="7162"/>
    <n v="83559"/>
    <n v="41476"/>
    <n v="17067"/>
    <n v="2045"/>
    <n v="151309"/>
    <n v="133218"/>
    <n v="284527"/>
    <n v="10479"/>
    <s v="0"/>
    <n v="10479"/>
    <n v="1735"/>
    <n v="1302"/>
    <n v="3037"/>
    <n v="43834"/>
    <n v="24131"/>
    <n v="67965"/>
    <n v="92925"/>
    <n v="100588"/>
    <n v="193513"/>
    <x v="10"/>
    <x v="14"/>
  </r>
  <r>
    <x v="0"/>
    <n v="4449"/>
    <n v="17011"/>
    <n v="8364"/>
    <n v="6414"/>
    <n v="422"/>
    <n v="36660"/>
    <n v="13949"/>
    <n v="50609"/>
    <n v="8338"/>
    <s v="0"/>
    <n v="8338"/>
    <n v="1029"/>
    <n v="53"/>
    <n v="1082"/>
    <n v="14094"/>
    <n v="9478"/>
    <n v="23572"/>
    <n v="13829"/>
    <n v="5164"/>
    <n v="18993"/>
    <x v="11"/>
    <x v="14"/>
  </r>
  <r>
    <x v="1"/>
    <n v="25"/>
    <n v="1284"/>
    <n v="831"/>
    <n v="301"/>
    <n v="24"/>
    <n v="2465"/>
    <n v="3984"/>
    <n v="6449"/>
    <n v="18"/>
    <s v="0"/>
    <n v="18"/>
    <n v="0"/>
    <n v="5"/>
    <n v="5"/>
    <n v="321"/>
    <n v="250"/>
    <n v="571"/>
    <n v="2169"/>
    <n v="4416"/>
    <n v="6585"/>
    <x v="11"/>
    <x v="14"/>
  </r>
  <r>
    <x v="2"/>
    <n v="50"/>
    <n v="2944"/>
    <n v="672"/>
    <n v="1266"/>
    <n v="0"/>
    <n v="4932"/>
    <n v="1736"/>
    <n v="6668"/>
    <n v="21"/>
    <s v="0"/>
    <n v="21"/>
    <n v="0"/>
    <n v="0"/>
    <n v="0"/>
    <n v="322"/>
    <n v="88"/>
    <n v="410"/>
    <n v="6026"/>
    <n v="3069"/>
    <n v="9095"/>
    <x v="11"/>
    <x v="14"/>
  </r>
  <r>
    <x v="3"/>
    <n v="832"/>
    <n v="18971"/>
    <n v="8664"/>
    <n v="917"/>
    <n v="378"/>
    <n v="29762"/>
    <n v="21457"/>
    <n v="51219"/>
    <n v="172"/>
    <s v="0"/>
    <n v="172"/>
    <n v="619"/>
    <n v="1001"/>
    <n v="1620"/>
    <n v="9279"/>
    <n v="3352"/>
    <n v="12631"/>
    <n v="16951"/>
    <n v="16023"/>
    <n v="32974"/>
    <x v="11"/>
    <x v="14"/>
  </r>
  <r>
    <x v="4"/>
    <n v="64"/>
    <n v="2470"/>
    <n v="673"/>
    <n v="915"/>
    <n v="70"/>
    <n v="4192"/>
    <n v="3439"/>
    <n v="7631"/>
    <n v="67"/>
    <s v="0"/>
    <n v="67"/>
    <n v="20"/>
    <n v="0"/>
    <n v="20"/>
    <n v="1430"/>
    <n v="237"/>
    <n v="1667"/>
    <n v="3311"/>
    <n v="2955"/>
    <n v="6266"/>
    <x v="11"/>
    <x v="14"/>
  </r>
  <r>
    <x v="5"/>
    <n v="297"/>
    <n v="26559"/>
    <n v="12311"/>
    <n v="1254"/>
    <n v="39"/>
    <n v="40460"/>
    <n v="39447"/>
    <n v="79907"/>
    <n v="177"/>
    <s v="0"/>
    <n v="177"/>
    <n v="7"/>
    <n v="121"/>
    <n v="128"/>
    <n v="8364"/>
    <n v="922"/>
    <n v="9286"/>
    <n v="34191"/>
    <n v="44797"/>
    <n v="78988"/>
    <x v="11"/>
    <x v="14"/>
  </r>
  <r>
    <x v="25"/>
    <n v="3"/>
    <n v="37"/>
    <n v="16"/>
    <n v="8"/>
    <n v="11"/>
    <n v="75"/>
    <n v="508"/>
    <n v="583"/>
    <n v="9"/>
    <s v="0"/>
    <n v="9"/>
    <n v="2"/>
    <n v="0"/>
    <n v="2"/>
    <n v="4"/>
    <n v="1"/>
    <n v="5"/>
    <n v="69"/>
    <n v="548"/>
    <n v="617"/>
    <x v="11"/>
    <x v="14"/>
  </r>
  <r>
    <x v="6"/>
    <n v="352"/>
    <n v="6992"/>
    <n v="419"/>
    <n v="54"/>
    <n v="63"/>
    <n v="7880"/>
    <n v="1597"/>
    <n v="9477"/>
    <n v="61"/>
    <s v="0"/>
    <n v="61"/>
    <n v="3"/>
    <n v="11"/>
    <n v="14"/>
    <n v="2719"/>
    <n v="300"/>
    <n v="3019"/>
    <n v="6054"/>
    <n v="2014"/>
    <n v="8068"/>
    <x v="11"/>
    <x v="14"/>
  </r>
  <r>
    <x v="7"/>
    <n v="503"/>
    <n v="2719"/>
    <n v="2744"/>
    <n v="825"/>
    <n v="2"/>
    <n v="6793"/>
    <n v="12113"/>
    <n v="18906"/>
    <n v="370"/>
    <s v="0"/>
    <n v="370"/>
    <n v="3"/>
    <n v="14"/>
    <n v="17"/>
    <n v="1111"/>
    <n v="4122"/>
    <n v="5233"/>
    <n v="5247"/>
    <n v="10054"/>
    <n v="15301"/>
    <x v="11"/>
    <x v="14"/>
  </r>
  <r>
    <x v="8"/>
    <n v="103"/>
    <n v="537"/>
    <n v="844"/>
    <n v="6"/>
    <n v="4"/>
    <n v="1494"/>
    <n v="3706"/>
    <n v="5200"/>
    <n v="13"/>
    <s v="0"/>
    <n v="13"/>
    <n v="0"/>
    <n v="5"/>
    <n v="5"/>
    <n v="152"/>
    <n v="624"/>
    <n v="776"/>
    <n v="879"/>
    <n v="2832"/>
    <n v="3711"/>
    <x v="11"/>
    <x v="14"/>
  </r>
  <r>
    <x v="9"/>
    <n v="27"/>
    <n v="569"/>
    <n v="847"/>
    <n v="525"/>
    <n v="488"/>
    <n v="2456"/>
    <n v="4989"/>
    <n v="7445"/>
    <n v="42"/>
    <s v="0"/>
    <n v="42"/>
    <n v="0"/>
    <n v="0"/>
    <n v="0"/>
    <n v="818"/>
    <n v="1064"/>
    <n v="1882"/>
    <n v="2053"/>
    <n v="3962"/>
    <n v="6015"/>
    <x v="11"/>
    <x v="14"/>
  </r>
  <r>
    <x v="10"/>
    <n v="64"/>
    <n v="1960"/>
    <n v="3555"/>
    <n v="810"/>
    <n v="359"/>
    <n v="6748"/>
    <n v="14349"/>
    <n v="21097"/>
    <n v="7"/>
    <s v="0"/>
    <n v="7"/>
    <n v="2"/>
    <n v="0"/>
    <n v="2"/>
    <n v="2145"/>
    <n v="3835"/>
    <n v="5980"/>
    <n v="4177"/>
    <n v="8178"/>
    <n v="12355"/>
    <x v="11"/>
    <x v="14"/>
  </r>
  <r>
    <x v="11"/>
    <n v="51"/>
    <n v="1490"/>
    <n v="260"/>
    <n v="34"/>
    <n v="8"/>
    <n v="1843"/>
    <n v="1662"/>
    <n v="3505"/>
    <n v="20"/>
    <s v="0"/>
    <n v="20"/>
    <n v="1"/>
    <n v="3"/>
    <n v="4"/>
    <n v="281"/>
    <n v="135"/>
    <n v="416"/>
    <n v="978"/>
    <n v="1247"/>
    <n v="2225"/>
    <x v="11"/>
    <x v="14"/>
  </r>
  <r>
    <x v="12"/>
    <n v="80"/>
    <n v="1375"/>
    <n v="396"/>
    <n v="11"/>
    <n v="4"/>
    <n v="1866"/>
    <n v="2206"/>
    <n v="4072"/>
    <n v="5"/>
    <s v="0"/>
    <n v="5"/>
    <n v="0"/>
    <n v="16"/>
    <n v="16"/>
    <n v="346"/>
    <n v="223"/>
    <n v="569"/>
    <n v="584"/>
    <n v="1232"/>
    <n v="1816"/>
    <x v="11"/>
    <x v="14"/>
  </r>
  <r>
    <x v="13"/>
    <n v="43"/>
    <n v="350"/>
    <n v="144"/>
    <n v="43"/>
    <n v="32"/>
    <n v="612"/>
    <n v="307"/>
    <n v="919"/>
    <n v="113"/>
    <s v="0"/>
    <n v="113"/>
    <n v="8"/>
    <n v="3"/>
    <n v="11"/>
    <n v="274"/>
    <n v="25"/>
    <n v="299"/>
    <n v="1020"/>
    <n v="351"/>
    <n v="1371"/>
    <x v="11"/>
    <x v="14"/>
  </r>
  <r>
    <x v="14"/>
    <n v="41"/>
    <n v="147"/>
    <n v="39"/>
    <n v="24"/>
    <n v="4"/>
    <n v="255"/>
    <n v="335"/>
    <n v="590"/>
    <n v="48"/>
    <s v="0"/>
    <n v="48"/>
    <n v="0"/>
    <n v="3"/>
    <n v="3"/>
    <n v="153"/>
    <n v="21"/>
    <n v="174"/>
    <n v="112"/>
    <n v="262"/>
    <n v="374"/>
    <x v="11"/>
    <x v="14"/>
  </r>
  <r>
    <x v="15"/>
    <n v="8"/>
    <n v="16"/>
    <n v="10"/>
    <n v="5"/>
    <n v="0"/>
    <n v="39"/>
    <n v="90"/>
    <n v="129"/>
    <n v="4"/>
    <s v="0"/>
    <n v="4"/>
    <n v="0"/>
    <n v="0"/>
    <n v="0"/>
    <n v="26"/>
    <n v="3"/>
    <n v="29"/>
    <n v="19"/>
    <n v="82"/>
    <n v="101"/>
    <x v="11"/>
    <x v="14"/>
  </r>
  <r>
    <x v="16"/>
    <n v="41"/>
    <n v="37"/>
    <n v="21"/>
    <n v="3"/>
    <n v="24"/>
    <n v="126"/>
    <n v="16"/>
    <n v="142"/>
    <n v="24"/>
    <s v="0"/>
    <n v="24"/>
    <n v="0"/>
    <n v="0"/>
    <n v="0"/>
    <n v="58"/>
    <n v="3"/>
    <n v="61"/>
    <n v="81"/>
    <n v="0"/>
    <n v="81"/>
    <x v="11"/>
    <x v="14"/>
  </r>
  <r>
    <x v="17"/>
    <n v="39"/>
    <n v="37"/>
    <n v="43"/>
    <n v="108"/>
    <n v="88"/>
    <n v="315"/>
    <n v="131"/>
    <n v="446"/>
    <n v="162"/>
    <s v="0"/>
    <n v="162"/>
    <n v="0"/>
    <n v="0"/>
    <n v="0"/>
    <n v="124"/>
    <n v="0"/>
    <n v="124"/>
    <n v="173"/>
    <n v="114"/>
    <n v="287"/>
    <x v="11"/>
    <x v="14"/>
  </r>
  <r>
    <x v="18"/>
    <n v="7072"/>
    <n v="85505"/>
    <n v="40853"/>
    <n v="13523"/>
    <n v="2020"/>
    <n v="148973"/>
    <n v="126021"/>
    <n v="274994"/>
    <n v="9671"/>
    <s v="0"/>
    <n v="9671"/>
    <n v="1694"/>
    <n v="1235"/>
    <n v="2929"/>
    <n v="42021"/>
    <n v="24683"/>
    <n v="66704"/>
    <n v="97923"/>
    <n v="107300"/>
    <n v="205223"/>
    <x v="11"/>
    <x v="14"/>
  </r>
  <r>
    <x v="0"/>
    <n v="3264"/>
    <n v="8528"/>
    <n v="5947"/>
    <n v="6226"/>
    <n v="749"/>
    <n v="24714"/>
    <n v="8529"/>
    <n v="33243"/>
    <n v="8065"/>
    <s v="0"/>
    <n v="8065"/>
    <n v="1005"/>
    <n v="25"/>
    <n v="1030"/>
    <n v="8725"/>
    <n v="5202"/>
    <n v="13927"/>
    <n v="6919"/>
    <n v="3302"/>
    <n v="10221"/>
    <x v="0"/>
    <x v="15"/>
  </r>
  <r>
    <x v="1"/>
    <n v="28"/>
    <n v="1698"/>
    <n v="988"/>
    <n v="225"/>
    <n v="33"/>
    <n v="2972"/>
    <n v="4442"/>
    <n v="7414"/>
    <n v="28"/>
    <s v="0"/>
    <n v="28"/>
    <n v="11"/>
    <n v="7"/>
    <n v="18"/>
    <n v="406"/>
    <n v="269"/>
    <n v="675"/>
    <n v="2527"/>
    <n v="4166"/>
    <n v="6693"/>
    <x v="0"/>
    <x v="15"/>
  </r>
  <r>
    <x v="2"/>
    <n v="43"/>
    <n v="3785"/>
    <n v="1332"/>
    <n v="1742"/>
    <n v="21"/>
    <n v="6923"/>
    <n v="3483"/>
    <n v="10406"/>
    <n v="33"/>
    <s v="0"/>
    <n v="33"/>
    <n v="2"/>
    <n v="5"/>
    <n v="7"/>
    <n v="338"/>
    <n v="129"/>
    <n v="467"/>
    <n v="6550"/>
    <n v="3349"/>
    <n v="9899"/>
    <x v="0"/>
    <x v="15"/>
  </r>
  <r>
    <x v="3"/>
    <n v="979"/>
    <n v="16474"/>
    <n v="8092"/>
    <n v="1483"/>
    <n v="429"/>
    <n v="27457"/>
    <n v="21888"/>
    <n v="49345"/>
    <n v="383"/>
    <s v="0"/>
    <n v="383"/>
    <n v="395"/>
    <n v="955"/>
    <n v="1350"/>
    <n v="10423"/>
    <n v="3214"/>
    <n v="13637"/>
    <n v="16256"/>
    <n v="17719"/>
    <n v="33975"/>
    <x v="0"/>
    <x v="15"/>
  </r>
  <r>
    <x v="4"/>
    <n v="35"/>
    <n v="2992"/>
    <n v="992"/>
    <n v="843"/>
    <n v="61"/>
    <n v="4923"/>
    <n v="3104"/>
    <n v="8027"/>
    <n v="59"/>
    <s v="0"/>
    <n v="59"/>
    <n v="26"/>
    <n v="0"/>
    <n v="26"/>
    <n v="1649"/>
    <n v="129"/>
    <n v="1778"/>
    <n v="3189"/>
    <n v="2975"/>
    <n v="6164"/>
    <x v="0"/>
    <x v="15"/>
  </r>
  <r>
    <x v="5"/>
    <n v="456"/>
    <n v="26202"/>
    <n v="11829"/>
    <n v="2592"/>
    <n v="84"/>
    <n v="41163"/>
    <n v="44250"/>
    <n v="85413"/>
    <n v="152"/>
    <s v="0"/>
    <n v="152"/>
    <n v="38"/>
    <n v="97"/>
    <n v="135"/>
    <n v="8413"/>
    <n v="1071"/>
    <n v="9484"/>
    <n v="32560"/>
    <n v="43082"/>
    <n v="75642"/>
    <x v="0"/>
    <x v="15"/>
  </r>
  <r>
    <x v="25"/>
    <n v="2"/>
    <n v="1732"/>
    <n v="26"/>
    <n v="8"/>
    <n v="0"/>
    <n v="1768"/>
    <n v="671"/>
    <n v="2439"/>
    <n v="11"/>
    <s v="0"/>
    <n v="11"/>
    <n v="2"/>
    <n v="14"/>
    <n v="16"/>
    <n v="3"/>
    <n v="0"/>
    <n v="3"/>
    <n v="1752"/>
    <n v="657"/>
    <n v="2409"/>
    <x v="0"/>
    <x v="15"/>
  </r>
  <r>
    <x v="6"/>
    <n v="306"/>
    <n v="14398"/>
    <n v="687"/>
    <n v="500"/>
    <n v="36"/>
    <n v="15927"/>
    <n v="2092"/>
    <n v="18019"/>
    <n v="90"/>
    <s v="0"/>
    <n v="90"/>
    <n v="22"/>
    <n v="3"/>
    <n v="25"/>
    <n v="3049"/>
    <n v="265"/>
    <n v="3314"/>
    <n v="12766"/>
    <n v="1824"/>
    <n v="14590"/>
    <x v="0"/>
    <x v="15"/>
  </r>
  <r>
    <x v="7"/>
    <n v="417"/>
    <n v="2047"/>
    <n v="2857"/>
    <n v="898"/>
    <n v="1"/>
    <n v="6220"/>
    <n v="11777"/>
    <n v="17997"/>
    <n v="391"/>
    <s v="0"/>
    <n v="391"/>
    <n v="0"/>
    <n v="14"/>
    <n v="14"/>
    <n v="1200"/>
    <n v="3666"/>
    <n v="4866"/>
    <n v="4629"/>
    <n v="8097"/>
    <n v="12726"/>
    <x v="0"/>
    <x v="15"/>
  </r>
  <r>
    <x v="8"/>
    <n v="6"/>
    <n v="472"/>
    <n v="473"/>
    <n v="38"/>
    <n v="6"/>
    <n v="995"/>
    <n v="3091"/>
    <n v="4086"/>
    <n v="9"/>
    <s v="0"/>
    <n v="9"/>
    <n v="1"/>
    <n v="1"/>
    <n v="2"/>
    <n v="253"/>
    <n v="547"/>
    <n v="800"/>
    <n v="732"/>
    <n v="2543"/>
    <n v="3275"/>
    <x v="0"/>
    <x v="15"/>
  </r>
  <r>
    <x v="9"/>
    <n v="49"/>
    <n v="515"/>
    <n v="746"/>
    <n v="603"/>
    <n v="398"/>
    <n v="2311"/>
    <n v="6499"/>
    <n v="8810"/>
    <n v="57"/>
    <s v="0"/>
    <n v="57"/>
    <n v="1"/>
    <n v="0"/>
    <n v="1"/>
    <n v="610"/>
    <n v="1420"/>
    <n v="2030"/>
    <n v="1643"/>
    <n v="5079"/>
    <n v="6722"/>
    <x v="0"/>
    <x v="15"/>
  </r>
  <r>
    <x v="10"/>
    <n v="19"/>
    <n v="1000"/>
    <n v="4038"/>
    <n v="737"/>
    <n v="423"/>
    <n v="6217"/>
    <n v="13776"/>
    <n v="19993"/>
    <n v="9"/>
    <s v="0"/>
    <n v="9"/>
    <n v="1"/>
    <n v="5"/>
    <n v="6"/>
    <n v="1943"/>
    <n v="4279"/>
    <n v="6222"/>
    <n v="4264"/>
    <n v="9492"/>
    <n v="13756"/>
    <x v="0"/>
    <x v="15"/>
  </r>
  <r>
    <x v="11"/>
    <n v="46"/>
    <n v="503"/>
    <n v="167"/>
    <n v="62"/>
    <n v="23"/>
    <n v="801"/>
    <n v="1309"/>
    <n v="2110"/>
    <n v="27"/>
    <s v="0"/>
    <n v="27"/>
    <n v="23"/>
    <n v="3"/>
    <n v="26"/>
    <n v="263"/>
    <n v="86"/>
    <n v="349"/>
    <n v="488"/>
    <n v="1220"/>
    <n v="1708"/>
    <x v="0"/>
    <x v="15"/>
  </r>
  <r>
    <x v="12"/>
    <n v="93"/>
    <n v="910"/>
    <n v="461"/>
    <n v="201"/>
    <n v="23"/>
    <n v="1688"/>
    <n v="2156"/>
    <n v="3844"/>
    <n v="10"/>
    <s v="0"/>
    <n v="10"/>
    <n v="9"/>
    <n v="18"/>
    <n v="27"/>
    <n v="530"/>
    <n v="285"/>
    <n v="815"/>
    <n v="1139"/>
    <n v="1853"/>
    <n v="2992"/>
    <x v="0"/>
    <x v="15"/>
  </r>
  <r>
    <x v="13"/>
    <n v="43"/>
    <n v="871"/>
    <n v="68"/>
    <n v="401"/>
    <n v="11"/>
    <n v="1394"/>
    <n v="134"/>
    <n v="1528"/>
    <n v="42"/>
    <s v="0"/>
    <n v="42"/>
    <n v="2"/>
    <n v="5"/>
    <n v="7"/>
    <n v="697"/>
    <n v="39"/>
    <n v="736"/>
    <n v="653"/>
    <n v="90"/>
    <n v="743"/>
    <x v="0"/>
    <x v="15"/>
  </r>
  <r>
    <x v="14"/>
    <n v="24"/>
    <n v="287"/>
    <n v="24"/>
    <n v="10"/>
    <n v="16"/>
    <n v="361"/>
    <n v="347"/>
    <n v="708"/>
    <n v="39"/>
    <s v="0"/>
    <n v="39"/>
    <n v="4"/>
    <n v="3"/>
    <n v="7"/>
    <n v="45"/>
    <n v="58"/>
    <n v="103"/>
    <n v="273"/>
    <n v="286"/>
    <n v="559"/>
    <x v="0"/>
    <x v="15"/>
  </r>
  <r>
    <x v="15"/>
    <n v="16"/>
    <n v="31"/>
    <n v="10"/>
    <n v="0"/>
    <n v="8"/>
    <n v="65"/>
    <n v="130"/>
    <n v="195"/>
    <n v="1"/>
    <s v="0"/>
    <n v="1"/>
    <n v="3"/>
    <n v="0"/>
    <n v="3"/>
    <n v="18"/>
    <n v="6"/>
    <n v="24"/>
    <n v="43"/>
    <n v="124"/>
    <n v="167"/>
    <x v="0"/>
    <x v="15"/>
  </r>
  <r>
    <x v="16"/>
    <n v="19"/>
    <n v="46"/>
    <n v="33"/>
    <n v="27"/>
    <n v="39"/>
    <n v="164"/>
    <n v="23"/>
    <n v="187"/>
    <n v="44"/>
    <s v="0"/>
    <n v="44"/>
    <n v="30"/>
    <n v="0"/>
    <n v="30"/>
    <n v="53"/>
    <n v="10"/>
    <n v="63"/>
    <n v="37"/>
    <n v="13"/>
    <n v="50"/>
    <x v="0"/>
    <x v="15"/>
  </r>
  <r>
    <x v="17"/>
    <n v="19"/>
    <n v="150"/>
    <n v="64"/>
    <n v="42"/>
    <n v="41"/>
    <n v="316"/>
    <n v="110"/>
    <n v="426"/>
    <n v="111"/>
    <s v="0"/>
    <n v="111"/>
    <n v="2"/>
    <n v="0"/>
    <n v="2"/>
    <n v="81"/>
    <n v="7"/>
    <n v="88"/>
    <n v="122"/>
    <n v="103"/>
    <n v="225"/>
    <x v="0"/>
    <x v="15"/>
  </r>
  <r>
    <x v="18"/>
    <n v="5864"/>
    <n v="82641"/>
    <n v="38834"/>
    <n v="16638"/>
    <n v="2402"/>
    <n v="146379"/>
    <n v="127811"/>
    <n v="274190"/>
    <n v="9561"/>
    <s v="0"/>
    <n v="9561"/>
    <n v="1577"/>
    <n v="1155"/>
    <n v="2732"/>
    <n v="38699"/>
    <n v="20682"/>
    <n v="59381"/>
    <n v="96542"/>
    <n v="105974"/>
    <n v="202516"/>
    <x v="0"/>
    <x v="15"/>
  </r>
  <r>
    <x v="0"/>
    <n v="3567"/>
    <n v="10103"/>
    <n v="7572"/>
    <n v="7017"/>
    <n v="650"/>
    <n v="28909"/>
    <n v="11627"/>
    <n v="40536"/>
    <n v="8434"/>
    <s v="0"/>
    <n v="8434"/>
    <n v="1041"/>
    <n v="32"/>
    <n v="1073"/>
    <n v="9828"/>
    <n v="6991"/>
    <n v="16819"/>
    <n v="9606"/>
    <n v="4604"/>
    <n v="14210"/>
    <x v="1"/>
    <x v="15"/>
  </r>
  <r>
    <x v="1"/>
    <n v="24"/>
    <n v="1388"/>
    <n v="711"/>
    <n v="243"/>
    <n v="35"/>
    <n v="2401"/>
    <n v="4344"/>
    <n v="6745"/>
    <n v="10"/>
    <s v="0"/>
    <n v="10"/>
    <n v="11"/>
    <n v="16"/>
    <n v="27"/>
    <n v="259"/>
    <n v="167"/>
    <n v="426"/>
    <n v="2121"/>
    <n v="4161"/>
    <n v="6282"/>
    <x v="1"/>
    <x v="15"/>
  </r>
  <r>
    <x v="2"/>
    <n v="36"/>
    <n v="3997"/>
    <n v="994"/>
    <n v="1571"/>
    <n v="53"/>
    <n v="6651"/>
    <n v="2788"/>
    <n v="9439"/>
    <n v="38"/>
    <s v="0"/>
    <n v="38"/>
    <n v="19"/>
    <n v="1"/>
    <n v="20"/>
    <n v="441"/>
    <n v="130"/>
    <n v="571"/>
    <n v="6153"/>
    <n v="2657"/>
    <n v="8810"/>
    <x v="1"/>
    <x v="15"/>
  </r>
  <r>
    <x v="3"/>
    <n v="1492"/>
    <n v="14247"/>
    <n v="7005"/>
    <n v="1420"/>
    <n v="374"/>
    <n v="24538"/>
    <n v="18305"/>
    <n v="42843"/>
    <n v="136"/>
    <s v="0"/>
    <n v="136"/>
    <n v="369"/>
    <n v="905"/>
    <n v="1274"/>
    <n v="10836"/>
    <n v="3003"/>
    <n v="13839"/>
    <n v="13197"/>
    <n v="14397"/>
    <n v="27594"/>
    <x v="1"/>
    <x v="15"/>
  </r>
  <r>
    <x v="4"/>
    <n v="61"/>
    <n v="4918"/>
    <n v="1704"/>
    <n v="1867"/>
    <n v="67"/>
    <n v="8617"/>
    <n v="6278"/>
    <n v="14895"/>
    <n v="103"/>
    <s v="0"/>
    <n v="103"/>
    <n v="37"/>
    <n v="15"/>
    <n v="52"/>
    <n v="2668"/>
    <n v="242"/>
    <n v="2910"/>
    <n v="5809"/>
    <n v="6021"/>
    <n v="11830"/>
    <x v="1"/>
    <x v="15"/>
  </r>
  <r>
    <x v="5"/>
    <n v="361"/>
    <n v="21316"/>
    <n v="11438"/>
    <n v="1473"/>
    <n v="47"/>
    <n v="34635"/>
    <n v="44920"/>
    <n v="79555"/>
    <n v="115"/>
    <s v="0"/>
    <n v="115"/>
    <n v="21"/>
    <n v="130"/>
    <n v="151"/>
    <n v="7704"/>
    <n v="1242"/>
    <n v="8946"/>
    <n v="26795"/>
    <n v="43548"/>
    <n v="70343"/>
    <x v="1"/>
    <x v="15"/>
  </r>
  <r>
    <x v="25"/>
    <n v="2"/>
    <n v="1079"/>
    <n v="95"/>
    <n v="1"/>
    <n v="14"/>
    <n v="1191"/>
    <n v="705"/>
    <n v="1896"/>
    <n v="17"/>
    <s v="0"/>
    <n v="17"/>
    <n v="2"/>
    <n v="0"/>
    <n v="2"/>
    <n v="11"/>
    <n v="6"/>
    <n v="17"/>
    <n v="1161"/>
    <n v="699"/>
    <n v="1860"/>
    <x v="1"/>
    <x v="15"/>
  </r>
  <r>
    <x v="6"/>
    <n v="171"/>
    <n v="10222"/>
    <n v="452"/>
    <n v="379"/>
    <n v="18"/>
    <n v="11242"/>
    <n v="2145"/>
    <n v="13387"/>
    <n v="48"/>
    <s v="0"/>
    <n v="48"/>
    <n v="13"/>
    <n v="5"/>
    <n v="18"/>
    <n v="2849"/>
    <n v="532"/>
    <n v="3381"/>
    <n v="8332"/>
    <n v="1608"/>
    <n v="9940"/>
    <x v="1"/>
    <x v="15"/>
  </r>
  <r>
    <x v="7"/>
    <n v="439"/>
    <n v="1389"/>
    <n v="2833"/>
    <n v="782"/>
    <n v="3"/>
    <n v="5446"/>
    <n v="12282"/>
    <n v="17728"/>
    <n v="394"/>
    <s v="0"/>
    <n v="394"/>
    <n v="2"/>
    <n v="7"/>
    <n v="9"/>
    <n v="795"/>
    <n v="3133"/>
    <n v="3928"/>
    <n v="4255"/>
    <n v="9142"/>
    <n v="13397"/>
    <x v="1"/>
    <x v="15"/>
  </r>
  <r>
    <x v="8"/>
    <n v="22"/>
    <n v="349"/>
    <n v="540"/>
    <n v="10"/>
    <n v="1"/>
    <n v="922"/>
    <n v="3356"/>
    <n v="4278"/>
    <n v="15"/>
    <s v="0"/>
    <n v="15"/>
    <n v="1"/>
    <n v="11"/>
    <n v="12"/>
    <n v="160"/>
    <n v="222"/>
    <n v="382"/>
    <n v="746"/>
    <n v="3123"/>
    <n v="3869"/>
    <x v="1"/>
    <x v="15"/>
  </r>
  <r>
    <x v="9"/>
    <n v="57"/>
    <n v="466"/>
    <n v="1019"/>
    <n v="573"/>
    <n v="445"/>
    <n v="2560"/>
    <n v="6436"/>
    <n v="8996"/>
    <n v="50"/>
    <s v="0"/>
    <n v="50"/>
    <n v="0"/>
    <n v="0"/>
    <n v="0"/>
    <n v="805"/>
    <n v="1427"/>
    <n v="2232"/>
    <n v="1705"/>
    <n v="5009"/>
    <n v="6714"/>
    <x v="1"/>
    <x v="15"/>
  </r>
  <r>
    <x v="10"/>
    <n v="22"/>
    <n v="867"/>
    <n v="2859"/>
    <n v="596"/>
    <n v="318"/>
    <n v="4662"/>
    <n v="11738"/>
    <n v="16400"/>
    <n v="2"/>
    <s v="0"/>
    <n v="2"/>
    <n v="0"/>
    <n v="0"/>
    <n v="0"/>
    <n v="1441"/>
    <n v="3787"/>
    <n v="5228"/>
    <n v="3219"/>
    <n v="7951"/>
    <n v="11170"/>
    <x v="1"/>
    <x v="15"/>
  </r>
  <r>
    <x v="11"/>
    <n v="60"/>
    <n v="705"/>
    <n v="165"/>
    <n v="55"/>
    <n v="23"/>
    <n v="1008"/>
    <n v="1565"/>
    <n v="2573"/>
    <n v="28"/>
    <s v="0"/>
    <n v="28"/>
    <n v="13"/>
    <n v="7"/>
    <n v="20"/>
    <n v="303"/>
    <n v="69"/>
    <n v="372"/>
    <n v="664"/>
    <n v="1489"/>
    <n v="2153"/>
    <x v="1"/>
    <x v="15"/>
  </r>
  <r>
    <x v="12"/>
    <n v="70"/>
    <n v="705"/>
    <n v="363"/>
    <n v="41"/>
    <n v="20"/>
    <n v="1199"/>
    <n v="1583"/>
    <n v="2782"/>
    <n v="1"/>
    <s v="0"/>
    <n v="1"/>
    <n v="12"/>
    <n v="11"/>
    <n v="23"/>
    <n v="525"/>
    <n v="148"/>
    <n v="673"/>
    <n v="661"/>
    <n v="1424"/>
    <n v="2085"/>
    <x v="1"/>
    <x v="15"/>
  </r>
  <r>
    <x v="13"/>
    <n v="38"/>
    <n v="360"/>
    <n v="121"/>
    <n v="121"/>
    <n v="16"/>
    <n v="656"/>
    <n v="215"/>
    <n v="871"/>
    <n v="109"/>
    <s v="0"/>
    <n v="109"/>
    <n v="4"/>
    <n v="3"/>
    <n v="7"/>
    <n v="154"/>
    <n v="26"/>
    <n v="180"/>
    <n v="389"/>
    <n v="186"/>
    <n v="575"/>
    <x v="1"/>
    <x v="15"/>
  </r>
  <r>
    <x v="14"/>
    <n v="74"/>
    <n v="213"/>
    <n v="73"/>
    <n v="132"/>
    <n v="0"/>
    <n v="492"/>
    <n v="459"/>
    <n v="951"/>
    <n v="60"/>
    <s v="0"/>
    <n v="60"/>
    <n v="6"/>
    <n v="15"/>
    <n v="21"/>
    <n v="103"/>
    <n v="95"/>
    <n v="198"/>
    <n v="323"/>
    <n v="349"/>
    <n v="672"/>
    <x v="1"/>
    <x v="15"/>
  </r>
  <r>
    <x v="15"/>
    <n v="5"/>
    <n v="250"/>
    <n v="34"/>
    <n v="1"/>
    <n v="1"/>
    <n v="291"/>
    <n v="130"/>
    <n v="421"/>
    <n v="3"/>
    <s v="0"/>
    <n v="3"/>
    <n v="6"/>
    <n v="16"/>
    <n v="22"/>
    <n v="98"/>
    <n v="19"/>
    <n v="117"/>
    <n v="184"/>
    <n v="95"/>
    <n v="279"/>
    <x v="1"/>
    <x v="15"/>
  </r>
  <r>
    <x v="16"/>
    <n v="36"/>
    <n v="37"/>
    <n v="76"/>
    <n v="38"/>
    <n v="9"/>
    <n v="196"/>
    <n v="15"/>
    <n v="211"/>
    <n v="46"/>
    <s v="0"/>
    <n v="46"/>
    <n v="12"/>
    <n v="0"/>
    <n v="12"/>
    <n v="65"/>
    <n v="15"/>
    <n v="80"/>
    <n v="73"/>
    <n v="0"/>
    <n v="73"/>
    <x v="1"/>
    <x v="15"/>
  </r>
  <r>
    <x v="17"/>
    <n v="192"/>
    <n v="48"/>
    <n v="42"/>
    <n v="57"/>
    <n v="67"/>
    <n v="406"/>
    <n v="47"/>
    <n v="453"/>
    <n v="133"/>
    <s v="0"/>
    <n v="133"/>
    <n v="0"/>
    <n v="0"/>
    <n v="0"/>
    <n v="218"/>
    <n v="6"/>
    <n v="224"/>
    <n v="55"/>
    <n v="41"/>
    <n v="96"/>
    <x v="1"/>
    <x v="15"/>
  </r>
  <r>
    <x v="18"/>
    <n v="6729"/>
    <n v="72659"/>
    <n v="38096"/>
    <n v="16377"/>
    <n v="2161"/>
    <n v="136022"/>
    <n v="128938"/>
    <n v="264960"/>
    <n v="9742"/>
    <s v="0"/>
    <n v="9742"/>
    <n v="1569"/>
    <n v="1174"/>
    <n v="2743"/>
    <n v="39263"/>
    <n v="21260"/>
    <n v="60523"/>
    <n v="85448"/>
    <n v="106504"/>
    <n v="191952"/>
    <x v="1"/>
    <x v="15"/>
  </r>
  <r>
    <x v="0"/>
    <n v="3648"/>
    <n v="13575"/>
    <n v="9616"/>
    <n v="9025"/>
    <n v="996"/>
    <n v="36860"/>
    <n v="17535"/>
    <n v="54395"/>
    <n v="10191"/>
    <s v="0"/>
    <n v="10191"/>
    <n v="1197"/>
    <n v="66"/>
    <n v="1263"/>
    <n v="13777"/>
    <n v="11079"/>
    <n v="24856"/>
    <n v="11695"/>
    <n v="6390"/>
    <n v="18085"/>
    <x v="2"/>
    <x v="15"/>
  </r>
  <r>
    <x v="1"/>
    <n v="23"/>
    <n v="1604"/>
    <n v="1025"/>
    <n v="406"/>
    <n v="26"/>
    <n v="3084"/>
    <n v="3973"/>
    <n v="7057"/>
    <n v="23"/>
    <s v="0"/>
    <n v="23"/>
    <n v="43"/>
    <n v="0"/>
    <n v="43"/>
    <n v="198"/>
    <n v="197"/>
    <n v="395"/>
    <n v="2820"/>
    <n v="3776"/>
    <n v="6596"/>
    <x v="2"/>
    <x v="15"/>
  </r>
  <r>
    <x v="2"/>
    <n v="36"/>
    <n v="2991"/>
    <n v="799"/>
    <n v="1365"/>
    <n v="8"/>
    <n v="5199"/>
    <n v="2147"/>
    <n v="7346"/>
    <n v="36"/>
    <s v="0"/>
    <n v="36"/>
    <n v="12"/>
    <n v="7"/>
    <n v="19"/>
    <n v="134"/>
    <n v="118"/>
    <n v="252"/>
    <n v="5017"/>
    <n v="2022"/>
    <n v="7039"/>
    <x v="2"/>
    <x v="15"/>
  </r>
  <r>
    <x v="3"/>
    <n v="1182"/>
    <n v="14843"/>
    <n v="7787"/>
    <n v="1567"/>
    <n v="625"/>
    <n v="26004"/>
    <n v="17019"/>
    <n v="43023"/>
    <n v="189"/>
    <s v="0"/>
    <n v="189"/>
    <n v="366"/>
    <n v="983"/>
    <n v="1349"/>
    <n v="11630"/>
    <n v="2610"/>
    <n v="14240"/>
    <n v="13819"/>
    <n v="13426"/>
    <n v="27245"/>
    <x v="2"/>
    <x v="15"/>
  </r>
  <r>
    <x v="4"/>
    <n v="299"/>
    <n v="5679"/>
    <n v="2129"/>
    <n v="1600"/>
    <n v="70"/>
    <n v="9777"/>
    <n v="6086"/>
    <n v="15863"/>
    <n v="293"/>
    <s v="0"/>
    <n v="293"/>
    <n v="33"/>
    <n v="0"/>
    <n v="33"/>
    <n v="3655"/>
    <n v="172"/>
    <n v="3827"/>
    <n v="5796"/>
    <n v="5914"/>
    <n v="11710"/>
    <x v="2"/>
    <x v="15"/>
  </r>
  <r>
    <x v="5"/>
    <n v="224"/>
    <n v="20794"/>
    <n v="12427"/>
    <n v="1036"/>
    <n v="45"/>
    <n v="34526"/>
    <n v="47287"/>
    <n v="81813"/>
    <n v="117"/>
    <s v="0"/>
    <n v="117"/>
    <n v="27"/>
    <n v="156"/>
    <n v="183"/>
    <n v="6412"/>
    <n v="867"/>
    <n v="7279"/>
    <n v="27970"/>
    <n v="46264"/>
    <n v="74234"/>
    <x v="2"/>
    <x v="15"/>
  </r>
  <r>
    <x v="25"/>
    <n v="1"/>
    <n v="195"/>
    <n v="66"/>
    <n v="9"/>
    <n v="1"/>
    <n v="272"/>
    <n v="580"/>
    <n v="852"/>
    <n v="6"/>
    <s v="0"/>
    <n v="6"/>
    <n v="0"/>
    <n v="1"/>
    <n v="1"/>
    <n v="7"/>
    <n v="13"/>
    <n v="20"/>
    <n v="259"/>
    <n v="566"/>
    <n v="825"/>
    <x v="2"/>
    <x v="15"/>
  </r>
  <r>
    <x v="6"/>
    <n v="250"/>
    <n v="9367"/>
    <n v="182"/>
    <n v="435"/>
    <n v="60"/>
    <n v="10294"/>
    <n v="1377"/>
    <n v="11671"/>
    <n v="68"/>
    <s v="0"/>
    <n v="68"/>
    <n v="17"/>
    <n v="9"/>
    <n v="26"/>
    <n v="2577"/>
    <n v="100"/>
    <n v="2677"/>
    <n v="7632"/>
    <n v="1268"/>
    <n v="8900"/>
    <x v="2"/>
    <x v="15"/>
  </r>
  <r>
    <x v="7"/>
    <n v="478"/>
    <n v="3013"/>
    <n v="3550"/>
    <n v="925"/>
    <n v="0"/>
    <n v="7966"/>
    <n v="15138"/>
    <n v="23104"/>
    <n v="414"/>
    <s v="0"/>
    <n v="414"/>
    <n v="0"/>
    <n v="11"/>
    <n v="11"/>
    <n v="954"/>
    <n v="4069"/>
    <n v="5023"/>
    <n v="6598"/>
    <n v="11058"/>
    <n v="17656"/>
    <x v="2"/>
    <x v="15"/>
  </r>
  <r>
    <x v="8"/>
    <n v="9"/>
    <n v="565"/>
    <n v="813"/>
    <n v="7"/>
    <n v="0"/>
    <n v="1394"/>
    <n v="2169"/>
    <n v="3563"/>
    <n v="5"/>
    <s v="0"/>
    <n v="5"/>
    <n v="0"/>
    <n v="0"/>
    <n v="0"/>
    <n v="207"/>
    <n v="403"/>
    <n v="610"/>
    <n v="1182"/>
    <n v="1766"/>
    <n v="2948"/>
    <x v="2"/>
    <x v="15"/>
  </r>
  <r>
    <x v="9"/>
    <n v="61"/>
    <n v="310"/>
    <n v="1074"/>
    <n v="407"/>
    <n v="545"/>
    <n v="2397"/>
    <n v="5864"/>
    <n v="8261"/>
    <n v="51"/>
    <s v="0"/>
    <n v="51"/>
    <n v="2"/>
    <n v="0"/>
    <n v="2"/>
    <n v="748"/>
    <n v="1324"/>
    <n v="2072"/>
    <n v="1596"/>
    <n v="4540"/>
    <n v="6136"/>
    <x v="2"/>
    <x v="15"/>
  </r>
  <r>
    <x v="10"/>
    <n v="14"/>
    <n v="597"/>
    <n v="2960"/>
    <n v="387"/>
    <n v="353"/>
    <n v="4311"/>
    <n v="10737"/>
    <n v="15048"/>
    <n v="0"/>
    <s v="0"/>
    <n v="0"/>
    <n v="0"/>
    <n v="5"/>
    <n v="5"/>
    <n v="1424"/>
    <n v="3881"/>
    <n v="5305"/>
    <n v="2887"/>
    <n v="6851"/>
    <n v="9738"/>
    <x v="2"/>
    <x v="15"/>
  </r>
  <r>
    <x v="11"/>
    <n v="51"/>
    <n v="803"/>
    <n v="162"/>
    <n v="32"/>
    <n v="40"/>
    <n v="1088"/>
    <n v="1218"/>
    <n v="2306"/>
    <n v="21"/>
    <s v="0"/>
    <n v="21"/>
    <n v="11"/>
    <n v="11"/>
    <n v="22"/>
    <n v="331"/>
    <n v="60"/>
    <n v="391"/>
    <n v="725"/>
    <n v="1147"/>
    <n v="1872"/>
    <x v="2"/>
    <x v="15"/>
  </r>
  <r>
    <x v="12"/>
    <n v="73"/>
    <n v="521"/>
    <n v="230"/>
    <n v="77"/>
    <n v="12"/>
    <n v="913"/>
    <n v="1338"/>
    <n v="2251"/>
    <n v="6"/>
    <s v="0"/>
    <n v="6"/>
    <n v="15"/>
    <n v="20"/>
    <n v="35"/>
    <n v="412"/>
    <n v="146"/>
    <n v="558"/>
    <n v="480"/>
    <n v="1172"/>
    <n v="1652"/>
    <x v="2"/>
    <x v="15"/>
  </r>
  <r>
    <x v="13"/>
    <n v="37"/>
    <n v="259"/>
    <n v="64"/>
    <n v="138"/>
    <n v="19"/>
    <n v="517"/>
    <n v="134"/>
    <n v="651"/>
    <n v="63"/>
    <s v="0"/>
    <n v="63"/>
    <n v="7"/>
    <n v="0"/>
    <n v="7"/>
    <n v="134"/>
    <n v="61"/>
    <n v="195"/>
    <n v="313"/>
    <n v="73"/>
    <n v="386"/>
    <x v="2"/>
    <x v="15"/>
  </r>
  <r>
    <x v="14"/>
    <n v="25"/>
    <n v="215"/>
    <n v="54"/>
    <n v="401"/>
    <n v="6"/>
    <n v="701"/>
    <n v="362"/>
    <n v="1063"/>
    <n v="34"/>
    <s v="0"/>
    <n v="34"/>
    <n v="3"/>
    <n v="29"/>
    <n v="32"/>
    <n v="72"/>
    <n v="58"/>
    <n v="130"/>
    <n v="592"/>
    <n v="275"/>
    <n v="867"/>
    <x v="2"/>
    <x v="15"/>
  </r>
  <r>
    <x v="15"/>
    <n v="2"/>
    <n v="161"/>
    <n v="21"/>
    <n v="2"/>
    <n v="1"/>
    <n v="187"/>
    <n v="143"/>
    <n v="330"/>
    <n v="0"/>
    <s v="0"/>
    <n v="0"/>
    <n v="8"/>
    <n v="7"/>
    <n v="15"/>
    <n v="122"/>
    <n v="75"/>
    <n v="197"/>
    <n v="57"/>
    <n v="61"/>
    <n v="118"/>
    <x v="2"/>
    <x v="15"/>
  </r>
  <r>
    <x v="16"/>
    <n v="18"/>
    <n v="21"/>
    <n v="55"/>
    <n v="31"/>
    <n v="8"/>
    <n v="133"/>
    <n v="13"/>
    <n v="146"/>
    <n v="91"/>
    <s v="0"/>
    <n v="91"/>
    <n v="10"/>
    <n v="0"/>
    <n v="10"/>
    <n v="22"/>
    <n v="4"/>
    <n v="26"/>
    <n v="10"/>
    <n v="9"/>
    <n v="19"/>
    <x v="2"/>
    <x v="15"/>
  </r>
  <r>
    <x v="17"/>
    <n v="27"/>
    <n v="75"/>
    <n v="51"/>
    <n v="20"/>
    <n v="9"/>
    <n v="182"/>
    <n v="71"/>
    <n v="253"/>
    <n v="54"/>
    <s v="0"/>
    <n v="54"/>
    <n v="6"/>
    <n v="0"/>
    <n v="6"/>
    <n v="83"/>
    <n v="12"/>
    <n v="95"/>
    <n v="39"/>
    <n v="59"/>
    <n v="98"/>
    <x v="2"/>
    <x v="15"/>
  </r>
  <r>
    <x v="18"/>
    <n v="6458"/>
    <n v="75588"/>
    <n v="43065"/>
    <n v="17870"/>
    <n v="2824"/>
    <n v="145805"/>
    <n v="133191"/>
    <n v="278996"/>
    <n v="11662"/>
    <s v="0"/>
    <n v="11662"/>
    <n v="1757"/>
    <n v="1305"/>
    <n v="3062"/>
    <n v="42899"/>
    <n v="25249"/>
    <n v="68148"/>
    <n v="89487"/>
    <n v="106637"/>
    <n v="196124"/>
    <x v="2"/>
    <x v="15"/>
  </r>
  <r>
    <x v="0"/>
    <n v="3542"/>
    <n v="21956"/>
    <n v="13685"/>
    <n v="9628"/>
    <n v="712"/>
    <n v="49523"/>
    <n v="36922"/>
    <n v="86445"/>
    <n v="8012"/>
    <s v="0"/>
    <n v="8012"/>
    <n v="1152"/>
    <n v="154"/>
    <n v="1306"/>
    <n v="15966"/>
    <n v="19451"/>
    <n v="35417"/>
    <n v="24393"/>
    <n v="17317"/>
    <n v="41710"/>
    <x v="3"/>
    <x v="15"/>
  </r>
  <r>
    <x v="1"/>
    <n v="26"/>
    <n v="1397"/>
    <n v="576"/>
    <n v="292"/>
    <n v="55"/>
    <n v="2346"/>
    <n v="3347"/>
    <n v="5693"/>
    <n v="28"/>
    <s v="0"/>
    <n v="28"/>
    <n v="19"/>
    <n v="0"/>
    <n v="19"/>
    <n v="138"/>
    <n v="122"/>
    <n v="260"/>
    <n v="2161"/>
    <n v="3225"/>
    <n v="5386"/>
    <x v="3"/>
    <x v="15"/>
  </r>
  <r>
    <x v="2"/>
    <n v="39"/>
    <n v="2544"/>
    <n v="953"/>
    <n v="1787"/>
    <n v="22"/>
    <n v="5345"/>
    <n v="2811"/>
    <n v="8156"/>
    <n v="12"/>
    <s v="0"/>
    <n v="12"/>
    <n v="10"/>
    <n v="0"/>
    <n v="10"/>
    <n v="170"/>
    <n v="83"/>
    <n v="253"/>
    <n v="5153"/>
    <n v="2728"/>
    <n v="7881"/>
    <x v="3"/>
    <x v="15"/>
  </r>
  <r>
    <x v="3"/>
    <n v="695"/>
    <n v="15283"/>
    <n v="8344"/>
    <n v="1466"/>
    <n v="413"/>
    <n v="26201"/>
    <n v="23362"/>
    <n v="49563"/>
    <n v="160"/>
    <s v="0"/>
    <n v="160"/>
    <n v="267"/>
    <n v="1172"/>
    <n v="1439"/>
    <n v="9078"/>
    <n v="2833"/>
    <n v="11911"/>
    <n v="16696"/>
    <n v="19357"/>
    <n v="36053"/>
    <x v="3"/>
    <x v="15"/>
  </r>
  <r>
    <x v="4"/>
    <n v="32"/>
    <n v="7333"/>
    <n v="3106"/>
    <n v="3206"/>
    <n v="77"/>
    <n v="13754"/>
    <n v="10591"/>
    <n v="24345"/>
    <n v="86"/>
    <s v="0"/>
    <n v="86"/>
    <n v="30"/>
    <n v="11"/>
    <n v="41"/>
    <n v="4909"/>
    <n v="148"/>
    <n v="5057"/>
    <n v="8729"/>
    <n v="10432"/>
    <n v="19161"/>
    <x v="3"/>
    <x v="15"/>
  </r>
  <r>
    <x v="5"/>
    <n v="192"/>
    <n v="21451"/>
    <n v="10171"/>
    <n v="1075"/>
    <n v="47"/>
    <n v="32936"/>
    <n v="44079"/>
    <n v="77015"/>
    <n v="101"/>
    <s v="0"/>
    <n v="101"/>
    <n v="25"/>
    <n v="182"/>
    <n v="207"/>
    <n v="5321"/>
    <n v="1019"/>
    <n v="6340"/>
    <n v="27489"/>
    <n v="42878"/>
    <n v="70367"/>
    <x v="3"/>
    <x v="15"/>
  </r>
  <r>
    <x v="25"/>
    <n v="0"/>
    <n v="1808"/>
    <n v="76"/>
    <n v="15"/>
    <n v="3"/>
    <n v="1902"/>
    <n v="627"/>
    <n v="2529"/>
    <n v="12"/>
    <s v="0"/>
    <n v="12"/>
    <n v="0"/>
    <n v="1"/>
    <n v="1"/>
    <n v="2"/>
    <n v="15"/>
    <n v="17"/>
    <n v="1888"/>
    <n v="611"/>
    <n v="2499"/>
    <x v="3"/>
    <x v="15"/>
  </r>
  <r>
    <x v="6"/>
    <n v="417"/>
    <n v="7735"/>
    <n v="243"/>
    <n v="204"/>
    <n v="15"/>
    <n v="8614"/>
    <n v="2771"/>
    <n v="11385"/>
    <n v="58"/>
    <s v="0"/>
    <n v="58"/>
    <n v="37"/>
    <n v="1"/>
    <n v="38"/>
    <n v="2366"/>
    <n v="210"/>
    <n v="2576"/>
    <n v="6153"/>
    <n v="2560"/>
    <n v="8713"/>
    <x v="3"/>
    <x v="15"/>
  </r>
  <r>
    <x v="7"/>
    <n v="303"/>
    <n v="1011"/>
    <n v="1355"/>
    <n v="232"/>
    <n v="3"/>
    <n v="2904"/>
    <n v="5522"/>
    <n v="8426"/>
    <n v="295"/>
    <s v="0"/>
    <n v="295"/>
    <n v="6"/>
    <n v="0"/>
    <n v="6"/>
    <n v="489"/>
    <n v="1328"/>
    <n v="1817"/>
    <n v="2114"/>
    <n v="4194"/>
    <n v="6308"/>
    <x v="3"/>
    <x v="15"/>
  </r>
  <r>
    <x v="8"/>
    <n v="17"/>
    <n v="206"/>
    <n v="100"/>
    <n v="5"/>
    <n v="0"/>
    <n v="328"/>
    <n v="1433"/>
    <n v="1761"/>
    <n v="14"/>
    <s v="0"/>
    <n v="14"/>
    <n v="0"/>
    <n v="0"/>
    <n v="0"/>
    <n v="34"/>
    <n v="187"/>
    <n v="221"/>
    <n v="280"/>
    <n v="1246"/>
    <n v="1526"/>
    <x v="3"/>
    <x v="15"/>
  </r>
  <r>
    <x v="9"/>
    <n v="53"/>
    <n v="162"/>
    <n v="379"/>
    <n v="76"/>
    <n v="174"/>
    <n v="844"/>
    <n v="2581"/>
    <n v="3425"/>
    <n v="58"/>
    <s v="0"/>
    <n v="58"/>
    <n v="0"/>
    <n v="0"/>
    <n v="0"/>
    <n v="267"/>
    <n v="278"/>
    <n v="545"/>
    <n v="519"/>
    <n v="2303"/>
    <n v="2822"/>
    <x v="3"/>
    <x v="15"/>
  </r>
  <r>
    <x v="10"/>
    <n v="9"/>
    <n v="88"/>
    <n v="519"/>
    <n v="114"/>
    <n v="161"/>
    <n v="891"/>
    <n v="4293"/>
    <n v="5184"/>
    <n v="9"/>
    <s v="0"/>
    <n v="9"/>
    <n v="0"/>
    <n v="0"/>
    <n v="0"/>
    <n v="318"/>
    <n v="1705"/>
    <n v="2023"/>
    <n v="564"/>
    <n v="2588"/>
    <n v="3152"/>
    <x v="3"/>
    <x v="15"/>
  </r>
  <r>
    <x v="11"/>
    <n v="16"/>
    <n v="831"/>
    <n v="193"/>
    <n v="39"/>
    <n v="40"/>
    <n v="1119"/>
    <n v="1775"/>
    <n v="2894"/>
    <n v="19"/>
    <s v="0"/>
    <n v="19"/>
    <n v="19"/>
    <n v="9"/>
    <n v="28"/>
    <n v="225"/>
    <n v="46"/>
    <n v="271"/>
    <n v="856"/>
    <n v="1720"/>
    <n v="2576"/>
    <x v="3"/>
    <x v="15"/>
  </r>
  <r>
    <x v="12"/>
    <n v="66"/>
    <n v="641"/>
    <n v="401"/>
    <n v="38"/>
    <n v="11"/>
    <n v="1157"/>
    <n v="1213"/>
    <n v="2370"/>
    <n v="8"/>
    <s v="0"/>
    <n v="8"/>
    <n v="10"/>
    <n v="1"/>
    <n v="11"/>
    <n v="389"/>
    <n v="172"/>
    <n v="561"/>
    <n v="750"/>
    <n v="1040"/>
    <n v="1790"/>
    <x v="3"/>
    <x v="15"/>
  </r>
  <r>
    <x v="13"/>
    <n v="29"/>
    <n v="440"/>
    <n v="225"/>
    <n v="371"/>
    <n v="13"/>
    <n v="1078"/>
    <n v="175"/>
    <n v="1253"/>
    <n v="83"/>
    <s v="0"/>
    <n v="83"/>
    <n v="12"/>
    <n v="7"/>
    <n v="19"/>
    <n v="219"/>
    <n v="31"/>
    <n v="250"/>
    <n v="764"/>
    <n v="137"/>
    <n v="901"/>
    <x v="3"/>
    <x v="15"/>
  </r>
  <r>
    <x v="14"/>
    <n v="53"/>
    <n v="231"/>
    <n v="45"/>
    <n v="595"/>
    <n v="0"/>
    <n v="924"/>
    <n v="263"/>
    <n v="1187"/>
    <n v="33"/>
    <s v="0"/>
    <n v="33"/>
    <n v="3"/>
    <n v="9"/>
    <n v="12"/>
    <n v="79"/>
    <n v="37"/>
    <n v="116"/>
    <n v="809"/>
    <n v="217"/>
    <n v="1026"/>
    <x v="3"/>
    <x v="15"/>
  </r>
  <r>
    <x v="15"/>
    <n v="0"/>
    <n v="46"/>
    <n v="22"/>
    <n v="0"/>
    <n v="1"/>
    <n v="69"/>
    <n v="43"/>
    <n v="112"/>
    <n v="0"/>
    <s v="0"/>
    <n v="0"/>
    <n v="0"/>
    <n v="1"/>
    <n v="1"/>
    <n v="44"/>
    <n v="12"/>
    <n v="56"/>
    <n v="25"/>
    <n v="30"/>
    <n v="55"/>
    <x v="3"/>
    <x v="15"/>
  </r>
  <r>
    <x v="16"/>
    <n v="7"/>
    <n v="34"/>
    <n v="53"/>
    <n v="16"/>
    <n v="15"/>
    <n v="125"/>
    <n v="13"/>
    <n v="138"/>
    <n v="43"/>
    <s v="0"/>
    <n v="43"/>
    <n v="31"/>
    <n v="0"/>
    <n v="31"/>
    <n v="19"/>
    <n v="9"/>
    <n v="28"/>
    <n v="32"/>
    <n v="4"/>
    <n v="36"/>
    <x v="3"/>
    <x v="15"/>
  </r>
  <r>
    <x v="17"/>
    <n v="30"/>
    <n v="68"/>
    <n v="77"/>
    <n v="82"/>
    <n v="47"/>
    <n v="304"/>
    <n v="83"/>
    <n v="387"/>
    <n v="172"/>
    <s v="0"/>
    <n v="172"/>
    <n v="6"/>
    <n v="0"/>
    <n v="6"/>
    <n v="66"/>
    <n v="18"/>
    <n v="84"/>
    <n v="60"/>
    <n v="65"/>
    <n v="125"/>
    <x v="3"/>
    <x v="15"/>
  </r>
  <r>
    <x v="18"/>
    <n v="5526"/>
    <n v="83265"/>
    <n v="40523"/>
    <n v="19241"/>
    <n v="1809"/>
    <n v="150364"/>
    <n v="141904"/>
    <n v="292268"/>
    <n v="9203"/>
    <s v="0"/>
    <n v="9203"/>
    <n v="1627"/>
    <n v="1548"/>
    <n v="3175"/>
    <n v="40099"/>
    <n v="27704"/>
    <n v="67803"/>
    <n v="99435"/>
    <n v="112652"/>
    <n v="212087"/>
    <x v="3"/>
    <x v="15"/>
  </r>
  <r>
    <x v="0"/>
    <n v="3565"/>
    <n v="16470"/>
    <n v="10579"/>
    <n v="7144"/>
    <n v="989"/>
    <n v="38747"/>
    <n v="22859"/>
    <n v="61606"/>
    <n v="11286"/>
    <s v="0"/>
    <n v="11286"/>
    <n v="920"/>
    <n v="81"/>
    <n v="1001"/>
    <n v="15736"/>
    <n v="11730"/>
    <n v="27466"/>
    <n v="10805"/>
    <n v="11048"/>
    <n v="21853"/>
    <x v="4"/>
    <x v="15"/>
  </r>
  <r>
    <x v="1"/>
    <n v="23"/>
    <n v="1513"/>
    <n v="395"/>
    <n v="169"/>
    <n v="14"/>
    <n v="2114"/>
    <n v="2631"/>
    <n v="4745"/>
    <n v="11"/>
    <s v="0"/>
    <n v="11"/>
    <n v="10"/>
    <n v="0"/>
    <n v="10"/>
    <n v="160"/>
    <n v="185"/>
    <n v="345"/>
    <n v="1933"/>
    <n v="2446"/>
    <n v="4379"/>
    <x v="4"/>
    <x v="15"/>
  </r>
  <r>
    <x v="2"/>
    <n v="36"/>
    <n v="2857"/>
    <n v="779"/>
    <n v="2027"/>
    <n v="0"/>
    <n v="5699"/>
    <n v="2544"/>
    <n v="8243"/>
    <n v="13"/>
    <s v="0"/>
    <n v="13"/>
    <n v="1"/>
    <n v="274"/>
    <n v="275"/>
    <n v="243"/>
    <n v="62"/>
    <n v="305"/>
    <n v="5442"/>
    <n v="2208"/>
    <n v="7650"/>
    <x v="4"/>
    <x v="15"/>
  </r>
  <r>
    <x v="3"/>
    <n v="945"/>
    <n v="13063"/>
    <n v="4825"/>
    <n v="694"/>
    <n v="139"/>
    <n v="19666"/>
    <n v="12637"/>
    <n v="32303"/>
    <n v="182"/>
    <s v="0"/>
    <n v="182"/>
    <n v="234"/>
    <n v="245"/>
    <n v="479"/>
    <n v="7590"/>
    <n v="2741"/>
    <n v="10331"/>
    <n v="11660"/>
    <n v="9651"/>
    <n v="21311"/>
    <x v="4"/>
    <x v="15"/>
  </r>
  <r>
    <x v="4"/>
    <n v="52"/>
    <n v="7604"/>
    <n v="2839"/>
    <n v="3411"/>
    <n v="61"/>
    <n v="13967"/>
    <n v="10505"/>
    <n v="24472"/>
    <n v="96"/>
    <s v="0"/>
    <n v="96"/>
    <n v="24"/>
    <n v="3"/>
    <n v="27"/>
    <n v="4893"/>
    <n v="128"/>
    <n v="5021"/>
    <n v="8954"/>
    <n v="10374"/>
    <n v="19328"/>
    <x v="4"/>
    <x v="15"/>
  </r>
  <r>
    <x v="5"/>
    <n v="585"/>
    <n v="21820"/>
    <n v="11934"/>
    <n v="1803"/>
    <n v="17"/>
    <n v="36159"/>
    <n v="46370"/>
    <n v="82529"/>
    <n v="176"/>
    <s v="0"/>
    <n v="176"/>
    <n v="9"/>
    <n v="229"/>
    <n v="238"/>
    <n v="6567"/>
    <n v="1764"/>
    <n v="8331"/>
    <n v="29407"/>
    <n v="44377"/>
    <n v="73784"/>
    <x v="4"/>
    <x v="15"/>
  </r>
  <r>
    <x v="25"/>
    <n v="2"/>
    <n v="1114"/>
    <n v="268"/>
    <n v="5"/>
    <n v="0"/>
    <n v="1389"/>
    <n v="1242"/>
    <n v="2631"/>
    <n v="2"/>
    <s v="0"/>
    <n v="2"/>
    <n v="0"/>
    <n v="0"/>
    <n v="0"/>
    <n v="5"/>
    <n v="3"/>
    <n v="8"/>
    <n v="1382"/>
    <n v="1239"/>
    <n v="2621"/>
    <x v="4"/>
    <x v="15"/>
  </r>
  <r>
    <x v="6"/>
    <n v="528"/>
    <n v="7655"/>
    <n v="252"/>
    <n v="164"/>
    <n v="9"/>
    <n v="8608"/>
    <n v="2424"/>
    <n v="11032"/>
    <n v="205"/>
    <s v="0"/>
    <n v="205"/>
    <n v="8"/>
    <n v="1"/>
    <n v="9"/>
    <n v="2631"/>
    <n v="86"/>
    <n v="2717"/>
    <n v="5764"/>
    <n v="2337"/>
    <n v="8101"/>
    <x v="4"/>
    <x v="15"/>
  </r>
  <r>
    <x v="7"/>
    <n v="1"/>
    <n v="135"/>
    <n v="57"/>
    <n v="57"/>
    <n v="0"/>
    <n v="250"/>
    <n v="201"/>
    <n v="451"/>
    <n v="24"/>
    <s v="0"/>
    <n v="24"/>
    <n v="0"/>
    <n v="0"/>
    <n v="0"/>
    <n v="46"/>
    <n v="88"/>
    <n v="134"/>
    <n v="180"/>
    <n v="113"/>
    <n v="293"/>
    <x v="4"/>
    <x v="15"/>
  </r>
  <r>
    <x v="8"/>
    <n v="3"/>
    <n v="16"/>
    <n v="2"/>
    <n v="0"/>
    <n v="0"/>
    <n v="21"/>
    <n v="43"/>
    <n v="64"/>
    <n v="5"/>
    <s v="0"/>
    <n v="5"/>
    <n v="0"/>
    <n v="0"/>
    <n v="0"/>
    <n v="0"/>
    <n v="3"/>
    <n v="3"/>
    <n v="16"/>
    <n v="40"/>
    <n v="56"/>
    <x v="4"/>
    <x v="15"/>
  </r>
  <r>
    <x v="9"/>
    <n v="4"/>
    <n v="3"/>
    <n v="9"/>
    <n v="1"/>
    <n v="10"/>
    <n v="27"/>
    <n v="1307"/>
    <n v="1334"/>
    <n v="6"/>
    <s v="0"/>
    <n v="6"/>
    <n v="0"/>
    <n v="0"/>
    <n v="0"/>
    <n v="12"/>
    <n v="11"/>
    <n v="23"/>
    <n v="9"/>
    <n v="1296"/>
    <n v="1305"/>
    <x v="4"/>
    <x v="15"/>
  </r>
  <r>
    <x v="10"/>
    <n v="1"/>
    <n v="16"/>
    <n v="6"/>
    <n v="2"/>
    <n v="0"/>
    <n v="25"/>
    <n v="64"/>
    <n v="89"/>
    <n v="8"/>
    <s v="0"/>
    <n v="8"/>
    <n v="0"/>
    <n v="0"/>
    <n v="0"/>
    <n v="2"/>
    <n v="9"/>
    <n v="11"/>
    <n v="15"/>
    <n v="55"/>
    <n v="70"/>
    <x v="4"/>
    <x v="15"/>
  </r>
  <r>
    <x v="11"/>
    <n v="42"/>
    <n v="784"/>
    <n v="72"/>
    <n v="22"/>
    <n v="11"/>
    <n v="931"/>
    <n v="1168"/>
    <n v="2099"/>
    <n v="8"/>
    <s v="0"/>
    <n v="8"/>
    <n v="6"/>
    <n v="5"/>
    <n v="11"/>
    <n v="176"/>
    <n v="82"/>
    <n v="258"/>
    <n v="741"/>
    <n v="1081"/>
    <n v="1822"/>
    <x v="4"/>
    <x v="15"/>
  </r>
  <r>
    <x v="12"/>
    <n v="42"/>
    <n v="833"/>
    <n v="364"/>
    <n v="6"/>
    <n v="10"/>
    <n v="1255"/>
    <n v="1123"/>
    <n v="2378"/>
    <n v="3"/>
    <s v="0"/>
    <n v="3"/>
    <n v="0"/>
    <n v="15"/>
    <n v="15"/>
    <n v="373"/>
    <n v="201"/>
    <n v="574"/>
    <n v="879"/>
    <n v="907"/>
    <n v="1786"/>
    <x v="4"/>
    <x v="15"/>
  </r>
  <r>
    <x v="13"/>
    <n v="26"/>
    <n v="281"/>
    <n v="249"/>
    <n v="173"/>
    <n v="6"/>
    <n v="735"/>
    <n v="184"/>
    <n v="919"/>
    <n v="163"/>
    <s v="0"/>
    <n v="163"/>
    <n v="0"/>
    <n v="0"/>
    <n v="0"/>
    <n v="107"/>
    <n v="38"/>
    <n v="145"/>
    <n v="465"/>
    <n v="146"/>
    <n v="611"/>
    <x v="4"/>
    <x v="15"/>
  </r>
  <r>
    <x v="14"/>
    <n v="62"/>
    <n v="324"/>
    <n v="27"/>
    <n v="410"/>
    <n v="0"/>
    <n v="823"/>
    <n v="299"/>
    <n v="1122"/>
    <n v="38"/>
    <s v="0"/>
    <n v="38"/>
    <n v="9"/>
    <n v="13"/>
    <n v="22"/>
    <n v="83"/>
    <n v="33"/>
    <n v="116"/>
    <n v="693"/>
    <n v="253"/>
    <n v="946"/>
    <x v="4"/>
    <x v="15"/>
  </r>
  <r>
    <x v="15"/>
    <n v="2"/>
    <n v="31"/>
    <n v="6"/>
    <n v="0"/>
    <n v="0"/>
    <n v="39"/>
    <n v="22"/>
    <n v="61"/>
    <n v="0"/>
    <s v="0"/>
    <n v="0"/>
    <n v="4"/>
    <n v="0"/>
    <n v="4"/>
    <n v="7"/>
    <n v="11"/>
    <n v="18"/>
    <n v="28"/>
    <n v="11"/>
    <n v="39"/>
    <x v="4"/>
    <x v="15"/>
  </r>
  <r>
    <x v="16"/>
    <n v="20"/>
    <n v="81"/>
    <n v="73"/>
    <n v="40"/>
    <n v="32"/>
    <n v="246"/>
    <n v="14"/>
    <n v="260"/>
    <n v="113"/>
    <s v="0"/>
    <n v="113"/>
    <n v="10"/>
    <n v="0"/>
    <n v="10"/>
    <n v="69"/>
    <n v="14"/>
    <n v="83"/>
    <n v="54"/>
    <n v="0"/>
    <n v="54"/>
    <x v="4"/>
    <x v="15"/>
  </r>
  <r>
    <x v="17"/>
    <n v="40"/>
    <n v="30"/>
    <n v="33"/>
    <n v="25"/>
    <n v="11"/>
    <n v="139"/>
    <n v="84"/>
    <n v="223"/>
    <n v="62"/>
    <s v="0"/>
    <n v="62"/>
    <n v="3"/>
    <n v="0"/>
    <n v="3"/>
    <n v="46"/>
    <n v="18"/>
    <n v="64"/>
    <n v="28"/>
    <n v="66"/>
    <n v="94"/>
    <x v="4"/>
    <x v="15"/>
  </r>
  <r>
    <x v="18"/>
    <n v="5979"/>
    <n v="74630"/>
    <n v="32769"/>
    <n v="16153"/>
    <n v="1309"/>
    <n v="130840"/>
    <n v="105721"/>
    <n v="236561"/>
    <n v="12401"/>
    <s v="0"/>
    <n v="12401"/>
    <n v="1238"/>
    <n v="866"/>
    <n v="2104"/>
    <n v="38746"/>
    <n v="17207"/>
    <n v="55953"/>
    <n v="78455"/>
    <n v="87648"/>
    <n v="166103"/>
    <x v="4"/>
    <x v="15"/>
  </r>
  <r>
    <x v="0"/>
    <n v="4614"/>
    <n v="21865"/>
    <n v="12670"/>
    <n v="6750"/>
    <n v="758"/>
    <n v="46657"/>
    <n v="40301"/>
    <n v="86958"/>
    <n v="8739"/>
    <s v="0"/>
    <n v="8739"/>
    <n v="887"/>
    <n v="138"/>
    <n v="1025"/>
    <n v="20147"/>
    <n v="29659"/>
    <n v="49806"/>
    <n v="16884"/>
    <n v="10504"/>
    <n v="27388"/>
    <x v="5"/>
    <x v="15"/>
  </r>
  <r>
    <x v="1"/>
    <n v="8"/>
    <n v="1365"/>
    <n v="527"/>
    <n v="117"/>
    <n v="17"/>
    <n v="2034"/>
    <n v="3313"/>
    <n v="5347"/>
    <n v="54"/>
    <s v="0"/>
    <n v="54"/>
    <n v="31"/>
    <n v="0"/>
    <n v="31"/>
    <n v="95"/>
    <n v="108"/>
    <n v="203"/>
    <n v="1854"/>
    <n v="3205"/>
    <n v="5059"/>
    <x v="5"/>
    <x v="15"/>
  </r>
  <r>
    <x v="2"/>
    <n v="22"/>
    <n v="2913"/>
    <n v="844"/>
    <n v="1677"/>
    <n v="3"/>
    <n v="5459"/>
    <n v="4010"/>
    <n v="9469"/>
    <n v="31"/>
    <s v="0"/>
    <n v="31"/>
    <n v="0"/>
    <n v="3"/>
    <n v="3"/>
    <n v="322"/>
    <n v="68"/>
    <n v="390"/>
    <n v="5106"/>
    <n v="3939"/>
    <n v="9045"/>
    <x v="5"/>
    <x v="15"/>
  </r>
  <r>
    <x v="3"/>
    <n v="393"/>
    <n v="9552"/>
    <n v="4544"/>
    <n v="843"/>
    <n v="291"/>
    <n v="15623"/>
    <n v="13766"/>
    <n v="29389"/>
    <n v="90"/>
    <s v="0"/>
    <n v="90"/>
    <n v="151"/>
    <n v="192"/>
    <n v="343"/>
    <n v="4517"/>
    <n v="1565"/>
    <n v="6082"/>
    <n v="10865"/>
    <n v="12009"/>
    <n v="22874"/>
    <x v="5"/>
    <x v="15"/>
  </r>
  <r>
    <x v="4"/>
    <n v="28"/>
    <n v="3607"/>
    <n v="1476"/>
    <n v="1505"/>
    <n v="46"/>
    <n v="6662"/>
    <n v="5499"/>
    <n v="12161"/>
    <n v="45"/>
    <s v="0"/>
    <n v="45"/>
    <n v="8"/>
    <n v="3"/>
    <n v="11"/>
    <n v="2734"/>
    <n v="147"/>
    <n v="2881"/>
    <n v="3875"/>
    <n v="5349"/>
    <n v="9224"/>
    <x v="5"/>
    <x v="15"/>
  </r>
  <r>
    <x v="5"/>
    <n v="237"/>
    <n v="16972"/>
    <n v="10611"/>
    <n v="2134"/>
    <n v="54"/>
    <n v="30008"/>
    <n v="42064"/>
    <n v="72072"/>
    <n v="152"/>
    <s v="0"/>
    <n v="152"/>
    <n v="17"/>
    <n v="101"/>
    <n v="118"/>
    <n v="5525"/>
    <n v="1469"/>
    <n v="6994"/>
    <n v="24314"/>
    <n v="40494"/>
    <n v="64808"/>
    <x v="5"/>
    <x v="15"/>
  </r>
  <r>
    <x v="25"/>
    <n v="6"/>
    <n v="1403"/>
    <n v="123"/>
    <n v="0"/>
    <n v="0"/>
    <n v="1532"/>
    <n v="2971"/>
    <n v="4503"/>
    <n v="5"/>
    <s v="0"/>
    <n v="5"/>
    <n v="0"/>
    <n v="0"/>
    <n v="0"/>
    <n v="8"/>
    <n v="0"/>
    <n v="8"/>
    <n v="1519"/>
    <n v="2971"/>
    <n v="4490"/>
    <x v="5"/>
    <x v="15"/>
  </r>
  <r>
    <x v="6"/>
    <n v="987"/>
    <n v="10402"/>
    <n v="461"/>
    <n v="596"/>
    <n v="0"/>
    <n v="12446"/>
    <n v="2650"/>
    <n v="15096"/>
    <n v="45"/>
    <s v="0"/>
    <n v="45"/>
    <n v="5"/>
    <n v="11"/>
    <n v="16"/>
    <n v="4379"/>
    <n v="125"/>
    <n v="4504"/>
    <n v="8017"/>
    <n v="2514"/>
    <n v="10531"/>
    <x v="5"/>
    <x v="15"/>
  </r>
  <r>
    <x v="7"/>
    <n v="3"/>
    <n v="50"/>
    <n v="18"/>
    <n v="0"/>
    <n v="0"/>
    <n v="71"/>
    <n v="118"/>
    <n v="189"/>
    <n v="3"/>
    <s v="0"/>
    <n v="3"/>
    <n v="0"/>
    <n v="0"/>
    <n v="0"/>
    <n v="1"/>
    <n v="12"/>
    <n v="13"/>
    <n v="67"/>
    <n v="106"/>
    <n v="173"/>
    <x v="5"/>
    <x v="15"/>
  </r>
  <r>
    <x v="8"/>
    <n v="1"/>
    <n v="50"/>
    <n v="62"/>
    <n v="0"/>
    <n v="0"/>
    <n v="113"/>
    <n v="60"/>
    <n v="173"/>
    <n v="63"/>
    <s v="0"/>
    <n v="63"/>
    <n v="0"/>
    <n v="0"/>
    <n v="0"/>
    <n v="2"/>
    <n v="7"/>
    <n v="9"/>
    <n v="48"/>
    <n v="53"/>
    <n v="101"/>
    <x v="5"/>
    <x v="15"/>
  </r>
  <r>
    <x v="9"/>
    <n v="6"/>
    <n v="0"/>
    <n v="8"/>
    <n v="0"/>
    <n v="0"/>
    <n v="14"/>
    <n v="1546"/>
    <n v="1560"/>
    <n v="5"/>
    <s v="0"/>
    <n v="5"/>
    <n v="0"/>
    <n v="0"/>
    <n v="0"/>
    <n v="5"/>
    <n v="9"/>
    <n v="14"/>
    <n v="4"/>
    <n v="1537"/>
    <n v="1541"/>
    <x v="5"/>
    <x v="15"/>
  </r>
  <r>
    <x v="10"/>
    <n v="1"/>
    <n v="4"/>
    <n v="5"/>
    <n v="0"/>
    <n v="0"/>
    <n v="10"/>
    <n v="38"/>
    <n v="48"/>
    <n v="1"/>
    <s v="0"/>
    <n v="1"/>
    <n v="0"/>
    <n v="0"/>
    <n v="0"/>
    <n v="3"/>
    <n v="6"/>
    <n v="9"/>
    <n v="6"/>
    <n v="32"/>
    <n v="38"/>
    <x v="5"/>
    <x v="15"/>
  </r>
  <r>
    <x v="11"/>
    <n v="30"/>
    <n v="645"/>
    <n v="261"/>
    <n v="15"/>
    <n v="0"/>
    <n v="951"/>
    <n v="1403"/>
    <n v="2354"/>
    <n v="14"/>
    <s v="0"/>
    <n v="14"/>
    <n v="0"/>
    <n v="3"/>
    <n v="3"/>
    <n v="300"/>
    <n v="32"/>
    <n v="332"/>
    <n v="637"/>
    <n v="1368"/>
    <n v="2005"/>
    <x v="5"/>
    <x v="15"/>
  </r>
  <r>
    <x v="12"/>
    <n v="16"/>
    <n v="1344"/>
    <n v="271"/>
    <n v="6"/>
    <n v="0"/>
    <n v="1637"/>
    <n v="1234"/>
    <n v="2871"/>
    <n v="4"/>
    <s v="0"/>
    <n v="4"/>
    <n v="0"/>
    <n v="11"/>
    <n v="11"/>
    <n v="181"/>
    <n v="91"/>
    <n v="272"/>
    <n v="1452"/>
    <n v="1132"/>
    <n v="2584"/>
    <x v="5"/>
    <x v="15"/>
  </r>
  <r>
    <x v="13"/>
    <n v="32"/>
    <n v="312"/>
    <n v="121"/>
    <n v="152"/>
    <n v="1"/>
    <n v="618"/>
    <n v="326"/>
    <n v="944"/>
    <n v="79"/>
    <s v="0"/>
    <n v="79"/>
    <n v="3"/>
    <n v="0"/>
    <n v="3"/>
    <n v="128"/>
    <n v="44"/>
    <n v="172"/>
    <n v="408"/>
    <n v="282"/>
    <n v="690"/>
    <x v="5"/>
    <x v="15"/>
  </r>
  <r>
    <x v="14"/>
    <n v="90"/>
    <n v="261"/>
    <n v="30"/>
    <n v="13"/>
    <n v="1"/>
    <n v="395"/>
    <n v="95"/>
    <n v="490"/>
    <n v="40"/>
    <s v="0"/>
    <n v="40"/>
    <n v="11"/>
    <n v="0"/>
    <n v="11"/>
    <n v="112"/>
    <n v="17"/>
    <n v="129"/>
    <n v="232"/>
    <n v="78"/>
    <n v="310"/>
    <x v="5"/>
    <x v="15"/>
  </r>
  <r>
    <x v="15"/>
    <n v="2"/>
    <n v="56"/>
    <n v="2"/>
    <n v="3"/>
    <n v="0"/>
    <n v="63"/>
    <n v="15"/>
    <n v="78"/>
    <n v="5"/>
    <s v="0"/>
    <n v="5"/>
    <n v="0"/>
    <n v="0"/>
    <n v="0"/>
    <n v="4"/>
    <n v="6"/>
    <n v="10"/>
    <n v="54"/>
    <n v="9"/>
    <n v="63"/>
    <x v="5"/>
    <x v="15"/>
  </r>
  <r>
    <x v="16"/>
    <n v="19"/>
    <n v="34"/>
    <n v="43"/>
    <n v="28"/>
    <n v="38"/>
    <n v="162"/>
    <n v="17"/>
    <n v="179"/>
    <n v="72"/>
    <s v="0"/>
    <n v="72"/>
    <n v="5"/>
    <n v="0"/>
    <n v="5"/>
    <n v="68"/>
    <n v="13"/>
    <n v="81"/>
    <n v="17"/>
    <n v="4"/>
    <n v="21"/>
    <x v="5"/>
    <x v="15"/>
  </r>
  <r>
    <x v="17"/>
    <n v="33"/>
    <n v="38"/>
    <n v="52"/>
    <n v="41"/>
    <n v="14"/>
    <n v="178"/>
    <n v="107"/>
    <n v="285"/>
    <n v="84"/>
    <s v="0"/>
    <n v="84"/>
    <n v="5"/>
    <n v="0"/>
    <n v="5"/>
    <n v="51"/>
    <n v="24"/>
    <n v="75"/>
    <n v="38"/>
    <n v="83"/>
    <n v="121"/>
    <x v="5"/>
    <x v="15"/>
  </r>
  <r>
    <x v="18"/>
    <n v="6528"/>
    <n v="70873"/>
    <n v="32129"/>
    <n v="13880"/>
    <n v="1223"/>
    <n v="124633"/>
    <n v="119533"/>
    <n v="244166"/>
    <n v="9531"/>
    <s v="0"/>
    <n v="9531"/>
    <n v="1123"/>
    <n v="462"/>
    <n v="1585"/>
    <n v="38582"/>
    <n v="33402"/>
    <n v="71984"/>
    <n v="75397"/>
    <n v="85669"/>
    <n v="161066"/>
    <x v="5"/>
    <x v="15"/>
  </r>
  <r>
    <x v="0"/>
    <n v="4681"/>
    <n v="30212"/>
    <n v="16209"/>
    <n v="7161"/>
    <n v="1502"/>
    <n v="59765"/>
    <n v="42285"/>
    <n v="102050"/>
    <n v="7742"/>
    <s v="0"/>
    <n v="7742"/>
    <n v="1310"/>
    <n v="372"/>
    <n v="1682"/>
    <n v="25953"/>
    <n v="24390"/>
    <n v="50343"/>
    <n v="24760"/>
    <n v="17523"/>
    <n v="42283"/>
    <x v="6"/>
    <x v="15"/>
  </r>
  <r>
    <x v="1"/>
    <n v="25"/>
    <n v="1593"/>
    <n v="1128"/>
    <n v="222"/>
    <n v="42"/>
    <n v="3010"/>
    <n v="8906"/>
    <n v="11916"/>
    <n v="7"/>
    <s v="0"/>
    <n v="7"/>
    <n v="11"/>
    <n v="0"/>
    <n v="11"/>
    <n v="115"/>
    <n v="172"/>
    <n v="287"/>
    <n v="2877"/>
    <n v="8734"/>
    <n v="11611"/>
    <x v="6"/>
    <x v="15"/>
  </r>
  <r>
    <x v="2"/>
    <n v="40"/>
    <n v="5568"/>
    <n v="2135"/>
    <n v="2064"/>
    <n v="30"/>
    <n v="9837"/>
    <n v="4313"/>
    <n v="14150"/>
    <n v="16"/>
    <s v="0"/>
    <n v="16"/>
    <n v="13"/>
    <n v="3"/>
    <n v="16"/>
    <n v="295"/>
    <n v="158"/>
    <n v="453"/>
    <n v="9513"/>
    <n v="4152"/>
    <n v="13665"/>
    <x v="6"/>
    <x v="15"/>
  </r>
  <r>
    <x v="3"/>
    <n v="395"/>
    <n v="10924"/>
    <n v="6977"/>
    <n v="775"/>
    <n v="168"/>
    <n v="19239"/>
    <n v="17998"/>
    <n v="37237"/>
    <n v="59"/>
    <s v="0"/>
    <n v="59"/>
    <n v="216"/>
    <n v="449"/>
    <n v="665"/>
    <n v="5593"/>
    <n v="2145"/>
    <n v="7738"/>
    <n v="13371"/>
    <n v="15404"/>
    <n v="28775"/>
    <x v="6"/>
    <x v="15"/>
  </r>
  <r>
    <x v="4"/>
    <n v="47"/>
    <n v="3573"/>
    <n v="1816"/>
    <n v="2535"/>
    <n v="68"/>
    <n v="8039"/>
    <n v="6587"/>
    <n v="14626"/>
    <n v="42"/>
    <s v="0"/>
    <n v="42"/>
    <n v="10"/>
    <n v="8"/>
    <n v="18"/>
    <n v="1767"/>
    <n v="223"/>
    <n v="1990"/>
    <n v="6220"/>
    <n v="6356"/>
    <n v="12576"/>
    <x v="6"/>
    <x v="15"/>
  </r>
  <r>
    <x v="5"/>
    <n v="169"/>
    <n v="18031"/>
    <n v="14794"/>
    <n v="1803"/>
    <n v="84"/>
    <n v="34881"/>
    <n v="59579"/>
    <n v="94460"/>
    <n v="55"/>
    <s v="0"/>
    <n v="55"/>
    <n v="14"/>
    <n v="86"/>
    <n v="100"/>
    <n v="4918"/>
    <n v="1624"/>
    <n v="6542"/>
    <n v="29894"/>
    <n v="57869"/>
    <n v="87763"/>
    <x v="6"/>
    <x v="15"/>
  </r>
  <r>
    <x v="25"/>
    <n v="3"/>
    <n v="1105"/>
    <n v="230"/>
    <n v="2"/>
    <n v="0"/>
    <n v="1340"/>
    <n v="1684"/>
    <n v="3024"/>
    <n v="3"/>
    <s v="0"/>
    <n v="3"/>
    <n v="0"/>
    <n v="0"/>
    <n v="0"/>
    <n v="2"/>
    <n v="6"/>
    <n v="8"/>
    <n v="1335"/>
    <n v="1678"/>
    <n v="3013"/>
    <x v="6"/>
    <x v="15"/>
  </r>
  <r>
    <x v="6"/>
    <n v="715"/>
    <n v="12867"/>
    <n v="677"/>
    <n v="467"/>
    <n v="59"/>
    <n v="14785"/>
    <n v="3759"/>
    <n v="18544"/>
    <n v="33"/>
    <s v="0"/>
    <n v="33"/>
    <n v="19"/>
    <n v="10"/>
    <n v="29"/>
    <n v="4402"/>
    <n v="282"/>
    <n v="4684"/>
    <n v="10331"/>
    <n v="3467"/>
    <n v="13798"/>
    <x v="6"/>
    <x v="15"/>
  </r>
  <r>
    <x v="7"/>
    <n v="3"/>
    <n v="53"/>
    <n v="17"/>
    <n v="5"/>
    <n v="25"/>
    <n v="103"/>
    <n v="91"/>
    <n v="194"/>
    <n v="7"/>
    <s v="0"/>
    <n v="7"/>
    <n v="0"/>
    <n v="0"/>
    <n v="0"/>
    <n v="36"/>
    <n v="36"/>
    <n v="72"/>
    <n v="60"/>
    <n v="55"/>
    <n v="115"/>
    <x v="6"/>
    <x v="15"/>
  </r>
  <r>
    <x v="8"/>
    <n v="6"/>
    <n v="9"/>
    <n v="2"/>
    <n v="0"/>
    <n v="0"/>
    <n v="17"/>
    <n v="18"/>
    <n v="35"/>
    <n v="6"/>
    <s v="0"/>
    <n v="6"/>
    <n v="0"/>
    <n v="0"/>
    <n v="0"/>
    <n v="2"/>
    <n v="5"/>
    <n v="7"/>
    <n v="9"/>
    <n v="13"/>
    <n v="22"/>
    <x v="6"/>
    <x v="15"/>
  </r>
  <r>
    <x v="9"/>
    <n v="2"/>
    <n v="2"/>
    <n v="14"/>
    <n v="3"/>
    <n v="26"/>
    <n v="47"/>
    <n v="1216"/>
    <n v="1263"/>
    <n v="19"/>
    <s v="0"/>
    <n v="19"/>
    <n v="0"/>
    <n v="0"/>
    <n v="0"/>
    <n v="4"/>
    <n v="1"/>
    <n v="5"/>
    <n v="24"/>
    <n v="1215"/>
    <n v="1239"/>
    <x v="6"/>
    <x v="15"/>
  </r>
  <r>
    <x v="10"/>
    <n v="3"/>
    <n v="2"/>
    <n v="3"/>
    <n v="1"/>
    <n v="0"/>
    <n v="9"/>
    <n v="9"/>
    <n v="18"/>
    <n v="3"/>
    <s v="0"/>
    <n v="3"/>
    <n v="0"/>
    <n v="0"/>
    <n v="0"/>
    <n v="0"/>
    <n v="0"/>
    <n v="0"/>
    <n v="6"/>
    <n v="9"/>
    <n v="15"/>
    <x v="6"/>
    <x v="15"/>
  </r>
  <r>
    <x v="11"/>
    <n v="30"/>
    <n v="689"/>
    <n v="141"/>
    <n v="76"/>
    <n v="16"/>
    <n v="952"/>
    <n v="2435"/>
    <n v="3387"/>
    <n v="7"/>
    <s v="0"/>
    <n v="7"/>
    <n v="3"/>
    <n v="0"/>
    <n v="3"/>
    <n v="125"/>
    <n v="90"/>
    <n v="215"/>
    <n v="817"/>
    <n v="2345"/>
    <n v="3162"/>
    <x v="6"/>
    <x v="15"/>
  </r>
  <r>
    <x v="12"/>
    <n v="45"/>
    <n v="664"/>
    <n v="416"/>
    <n v="7"/>
    <n v="3"/>
    <n v="1135"/>
    <n v="2389"/>
    <n v="3524"/>
    <n v="5"/>
    <s v="0"/>
    <n v="5"/>
    <n v="3"/>
    <n v="27"/>
    <n v="30"/>
    <n v="274"/>
    <n v="202"/>
    <n v="476"/>
    <n v="853"/>
    <n v="2160"/>
    <n v="3013"/>
    <x v="6"/>
    <x v="15"/>
  </r>
  <r>
    <x v="13"/>
    <n v="42"/>
    <n v="988"/>
    <n v="268"/>
    <n v="19"/>
    <n v="5"/>
    <n v="1322"/>
    <n v="456"/>
    <n v="1778"/>
    <n v="28"/>
    <s v="0"/>
    <n v="28"/>
    <n v="4"/>
    <n v="3"/>
    <n v="7"/>
    <n v="301"/>
    <n v="87"/>
    <n v="388"/>
    <n v="989"/>
    <n v="366"/>
    <n v="1355"/>
    <x v="6"/>
    <x v="15"/>
  </r>
  <r>
    <x v="14"/>
    <n v="48"/>
    <n v="270"/>
    <n v="18"/>
    <n v="2"/>
    <n v="3"/>
    <n v="341"/>
    <n v="142"/>
    <n v="483"/>
    <n v="14"/>
    <s v="0"/>
    <n v="14"/>
    <n v="8"/>
    <n v="13"/>
    <n v="21"/>
    <n v="62"/>
    <n v="31"/>
    <n v="93"/>
    <n v="257"/>
    <n v="98"/>
    <n v="355"/>
    <x v="6"/>
    <x v="15"/>
  </r>
  <r>
    <x v="15"/>
    <n v="2"/>
    <n v="34"/>
    <n v="1"/>
    <n v="2"/>
    <n v="4"/>
    <n v="43"/>
    <n v="30"/>
    <n v="73"/>
    <n v="4"/>
    <s v="0"/>
    <n v="4"/>
    <n v="0"/>
    <n v="0"/>
    <n v="0"/>
    <n v="1"/>
    <n v="3"/>
    <n v="4"/>
    <n v="38"/>
    <n v="27"/>
    <n v="65"/>
    <x v="6"/>
    <x v="15"/>
  </r>
  <r>
    <x v="16"/>
    <n v="13"/>
    <n v="51"/>
    <n v="60"/>
    <n v="25"/>
    <n v="43"/>
    <n v="192"/>
    <n v="37"/>
    <n v="229"/>
    <n v="59"/>
    <s v="0"/>
    <n v="59"/>
    <n v="45"/>
    <n v="0"/>
    <n v="45"/>
    <n v="36"/>
    <n v="12"/>
    <n v="48"/>
    <n v="52"/>
    <n v="25"/>
    <n v="77"/>
    <x v="6"/>
    <x v="15"/>
  </r>
  <r>
    <x v="17"/>
    <n v="28"/>
    <n v="65"/>
    <n v="67"/>
    <n v="86"/>
    <n v="32"/>
    <n v="278"/>
    <n v="114"/>
    <n v="392"/>
    <n v="128"/>
    <s v="0"/>
    <n v="128"/>
    <n v="7"/>
    <n v="3"/>
    <n v="10"/>
    <n v="39"/>
    <n v="17"/>
    <n v="56"/>
    <n v="104"/>
    <n v="94"/>
    <n v="198"/>
    <x v="6"/>
    <x v="15"/>
  </r>
  <r>
    <x v="18"/>
    <n v="6297"/>
    <n v="86700"/>
    <n v="44973"/>
    <n v="15255"/>
    <n v="2110"/>
    <n v="155335"/>
    <n v="152048"/>
    <n v="307383"/>
    <n v="8237"/>
    <s v="0"/>
    <n v="8237"/>
    <n v="1663"/>
    <n v="974"/>
    <n v="2637"/>
    <n v="43925"/>
    <n v="29484"/>
    <n v="73409"/>
    <n v="101510"/>
    <n v="121590"/>
    <n v="223100"/>
    <x v="6"/>
    <x v="15"/>
  </r>
  <r>
    <x v="0"/>
    <n v="5053"/>
    <n v="40503"/>
    <n v="21248"/>
    <n v="7015"/>
    <n v="1159"/>
    <n v="74978"/>
    <n v="53342"/>
    <n v="128320"/>
    <n v="5963"/>
    <s v="0"/>
    <n v="5963"/>
    <n v="1141"/>
    <n v="485"/>
    <n v="1626"/>
    <n v="34016"/>
    <n v="31105"/>
    <n v="65121"/>
    <n v="33858"/>
    <n v="21752"/>
    <n v="55610"/>
    <x v="7"/>
    <x v="15"/>
  </r>
  <r>
    <x v="1"/>
    <n v="10"/>
    <n v="1381"/>
    <n v="991"/>
    <n v="197"/>
    <n v="20"/>
    <n v="2599"/>
    <n v="6754"/>
    <n v="9353"/>
    <n v="14"/>
    <s v="0"/>
    <n v="14"/>
    <n v="3"/>
    <n v="1"/>
    <n v="4"/>
    <n v="84"/>
    <n v="139"/>
    <n v="223"/>
    <n v="2498"/>
    <n v="6614"/>
    <n v="9112"/>
    <x v="7"/>
    <x v="15"/>
  </r>
  <r>
    <x v="2"/>
    <n v="44"/>
    <n v="2688"/>
    <n v="945"/>
    <n v="2287"/>
    <n v="31"/>
    <n v="5995"/>
    <n v="4462"/>
    <n v="10457"/>
    <n v="15"/>
    <s v="0"/>
    <n v="15"/>
    <n v="4"/>
    <n v="0"/>
    <n v="4"/>
    <n v="537"/>
    <n v="95"/>
    <n v="632"/>
    <n v="5439"/>
    <n v="4367"/>
    <n v="9806"/>
    <x v="7"/>
    <x v="15"/>
  </r>
  <r>
    <x v="3"/>
    <n v="298"/>
    <n v="10389"/>
    <n v="7206"/>
    <n v="875"/>
    <n v="314"/>
    <n v="19082"/>
    <n v="12243"/>
    <n v="31325"/>
    <n v="47"/>
    <s v="0"/>
    <n v="47"/>
    <n v="172"/>
    <n v="507"/>
    <n v="679"/>
    <n v="8313"/>
    <n v="1236"/>
    <n v="9549"/>
    <n v="10550"/>
    <n v="10500"/>
    <n v="21050"/>
    <x v="7"/>
    <x v="15"/>
  </r>
  <r>
    <x v="4"/>
    <n v="30"/>
    <n v="4250"/>
    <n v="2195"/>
    <n v="3556"/>
    <n v="82"/>
    <n v="10113"/>
    <n v="8430"/>
    <n v="18543"/>
    <n v="84"/>
    <s v="0"/>
    <n v="84"/>
    <n v="28"/>
    <n v="13"/>
    <n v="41"/>
    <n v="1989"/>
    <n v="308"/>
    <n v="2297"/>
    <n v="8012"/>
    <n v="8109"/>
    <n v="16121"/>
    <x v="7"/>
    <x v="15"/>
  </r>
  <r>
    <x v="5"/>
    <n v="165"/>
    <n v="16843"/>
    <n v="14540"/>
    <n v="1748"/>
    <n v="46"/>
    <n v="33342"/>
    <n v="66410"/>
    <n v="99752"/>
    <n v="97"/>
    <s v="0"/>
    <n v="97"/>
    <n v="9"/>
    <n v="119"/>
    <n v="128"/>
    <n v="4195"/>
    <n v="1507"/>
    <n v="5702"/>
    <n v="29041"/>
    <n v="64784"/>
    <n v="93825"/>
    <x v="7"/>
    <x v="15"/>
  </r>
  <r>
    <x v="25"/>
    <n v="0"/>
    <n v="1814"/>
    <n v="698"/>
    <n v="6"/>
    <n v="2"/>
    <n v="2520"/>
    <n v="1400"/>
    <n v="3920"/>
    <n v="3"/>
    <s v="0"/>
    <n v="3"/>
    <n v="0"/>
    <n v="0"/>
    <n v="0"/>
    <n v="11"/>
    <n v="0"/>
    <n v="11"/>
    <n v="2506"/>
    <n v="1400"/>
    <n v="3906"/>
    <x v="7"/>
    <x v="15"/>
  </r>
  <r>
    <x v="6"/>
    <n v="965"/>
    <n v="15984"/>
    <n v="1885"/>
    <n v="809"/>
    <n v="51"/>
    <n v="19694"/>
    <n v="5997"/>
    <n v="25691"/>
    <n v="71"/>
    <s v="0"/>
    <n v="71"/>
    <n v="13"/>
    <n v="10"/>
    <n v="23"/>
    <n v="6856"/>
    <n v="612"/>
    <n v="7468"/>
    <n v="12754"/>
    <n v="5375"/>
    <n v="18129"/>
    <x v="7"/>
    <x v="15"/>
  </r>
  <r>
    <x v="7"/>
    <n v="0"/>
    <n v="69"/>
    <n v="42"/>
    <n v="4"/>
    <n v="0"/>
    <n v="115"/>
    <n v="209"/>
    <n v="324"/>
    <n v="0"/>
    <s v="0"/>
    <n v="0"/>
    <n v="0"/>
    <n v="0"/>
    <n v="0"/>
    <n v="20"/>
    <n v="26"/>
    <n v="46"/>
    <n v="95"/>
    <n v="183"/>
    <n v="278"/>
    <x v="7"/>
    <x v="15"/>
  </r>
  <r>
    <x v="8"/>
    <n v="1"/>
    <n v="59"/>
    <n v="4"/>
    <n v="3"/>
    <n v="2"/>
    <n v="69"/>
    <n v="19"/>
    <n v="88"/>
    <n v="3"/>
    <s v="0"/>
    <n v="3"/>
    <n v="0"/>
    <n v="0"/>
    <n v="0"/>
    <n v="2"/>
    <n v="1"/>
    <n v="3"/>
    <n v="64"/>
    <n v="18"/>
    <n v="82"/>
    <x v="7"/>
    <x v="15"/>
  </r>
  <r>
    <x v="9"/>
    <n v="0"/>
    <n v="1"/>
    <n v="2"/>
    <n v="2"/>
    <n v="0"/>
    <n v="5"/>
    <n v="1370"/>
    <n v="1375"/>
    <n v="2"/>
    <s v="0"/>
    <n v="2"/>
    <n v="0"/>
    <n v="0"/>
    <n v="0"/>
    <n v="1"/>
    <n v="2"/>
    <n v="3"/>
    <n v="2"/>
    <n v="1368"/>
    <n v="1370"/>
    <x v="7"/>
    <x v="15"/>
  </r>
  <r>
    <x v="10"/>
    <n v="0"/>
    <n v="0"/>
    <n v="2"/>
    <n v="0"/>
    <n v="0"/>
    <n v="2"/>
    <n v="52"/>
    <n v="54"/>
    <n v="0"/>
    <s v="0"/>
    <n v="0"/>
    <n v="0"/>
    <n v="0"/>
    <n v="0"/>
    <n v="2"/>
    <n v="0"/>
    <n v="2"/>
    <n v="0"/>
    <n v="52"/>
    <n v="52"/>
    <x v="7"/>
    <x v="15"/>
  </r>
  <r>
    <x v="11"/>
    <n v="14"/>
    <n v="576"/>
    <n v="108"/>
    <n v="14"/>
    <n v="15"/>
    <n v="727"/>
    <n v="1599"/>
    <n v="2326"/>
    <n v="10"/>
    <s v="0"/>
    <n v="10"/>
    <n v="2"/>
    <n v="0"/>
    <n v="2"/>
    <n v="93"/>
    <n v="43"/>
    <n v="136"/>
    <n v="622"/>
    <n v="1556"/>
    <n v="2178"/>
    <x v="7"/>
    <x v="15"/>
  </r>
  <r>
    <x v="12"/>
    <n v="23"/>
    <n v="569"/>
    <n v="338"/>
    <n v="10"/>
    <n v="34"/>
    <n v="974"/>
    <n v="1807"/>
    <n v="2781"/>
    <n v="2"/>
    <s v="0"/>
    <n v="2"/>
    <n v="0"/>
    <n v="10"/>
    <n v="10"/>
    <n v="190"/>
    <n v="128"/>
    <n v="318"/>
    <n v="782"/>
    <n v="1669"/>
    <n v="2451"/>
    <x v="7"/>
    <x v="15"/>
  </r>
  <r>
    <x v="13"/>
    <n v="27"/>
    <n v="1103"/>
    <n v="461"/>
    <n v="265"/>
    <n v="9"/>
    <n v="1865"/>
    <n v="800"/>
    <n v="2665"/>
    <n v="78"/>
    <s v="0"/>
    <n v="78"/>
    <n v="9"/>
    <n v="8"/>
    <n v="17"/>
    <n v="396"/>
    <n v="244"/>
    <n v="640"/>
    <n v="1382"/>
    <n v="548"/>
    <n v="1930"/>
    <x v="7"/>
    <x v="15"/>
  </r>
  <r>
    <x v="14"/>
    <n v="17"/>
    <n v="281"/>
    <n v="17"/>
    <n v="25"/>
    <n v="2"/>
    <n v="342"/>
    <n v="223"/>
    <n v="565"/>
    <n v="14"/>
    <s v="0"/>
    <n v="14"/>
    <n v="2"/>
    <n v="6"/>
    <n v="8"/>
    <n v="16"/>
    <n v="53"/>
    <n v="69"/>
    <n v="310"/>
    <n v="164"/>
    <n v="474"/>
    <x v="7"/>
    <x v="15"/>
  </r>
  <r>
    <x v="15"/>
    <n v="5"/>
    <n v="68"/>
    <n v="2"/>
    <n v="0"/>
    <n v="2"/>
    <n v="77"/>
    <n v="19"/>
    <n v="96"/>
    <n v="2"/>
    <s v="0"/>
    <n v="2"/>
    <n v="2"/>
    <n v="3"/>
    <n v="5"/>
    <n v="6"/>
    <n v="4"/>
    <n v="10"/>
    <n v="67"/>
    <n v="12"/>
    <n v="79"/>
    <x v="7"/>
    <x v="15"/>
  </r>
  <r>
    <x v="16"/>
    <n v="20"/>
    <n v="5"/>
    <n v="21"/>
    <n v="65"/>
    <n v="7"/>
    <n v="118"/>
    <n v="7"/>
    <n v="125"/>
    <n v="85"/>
    <s v="0"/>
    <n v="85"/>
    <n v="5"/>
    <n v="3"/>
    <n v="8"/>
    <n v="18"/>
    <n v="0"/>
    <n v="18"/>
    <n v="10"/>
    <n v="4"/>
    <n v="14"/>
    <x v="7"/>
    <x v="15"/>
  </r>
  <r>
    <x v="17"/>
    <n v="65"/>
    <n v="122"/>
    <n v="38"/>
    <n v="73"/>
    <n v="23"/>
    <n v="321"/>
    <n v="206"/>
    <n v="527"/>
    <n v="112"/>
    <s v="0"/>
    <n v="112"/>
    <n v="3"/>
    <n v="0"/>
    <n v="3"/>
    <n v="83"/>
    <n v="31"/>
    <n v="114"/>
    <n v="123"/>
    <n v="175"/>
    <n v="298"/>
    <x v="7"/>
    <x v="15"/>
  </r>
  <r>
    <x v="18"/>
    <n v="6737"/>
    <n v="96705"/>
    <n v="50743"/>
    <n v="16954"/>
    <n v="1799"/>
    <n v="172938"/>
    <n v="165349"/>
    <n v="338287"/>
    <n v="6602"/>
    <s v="0"/>
    <n v="6602"/>
    <n v="1393"/>
    <n v="1165"/>
    <n v="2558"/>
    <n v="56828"/>
    <n v="35534"/>
    <n v="92362"/>
    <n v="108115"/>
    <n v="128650"/>
    <n v="236765"/>
    <x v="7"/>
    <x v="15"/>
  </r>
  <r>
    <x v="0"/>
    <n v="4074"/>
    <n v="27380"/>
    <n v="14797"/>
    <n v="6487"/>
    <n v="1243"/>
    <n v="53981"/>
    <n v="34482"/>
    <n v="88463"/>
    <n v="8507"/>
    <s v="0"/>
    <n v="8507"/>
    <n v="1139"/>
    <n v="309"/>
    <n v="1448"/>
    <n v="25495"/>
    <n v="18507"/>
    <n v="44002"/>
    <n v="18840"/>
    <n v="15666"/>
    <n v="34506"/>
    <x v="8"/>
    <x v="15"/>
  </r>
  <r>
    <x v="1"/>
    <n v="17"/>
    <n v="1089"/>
    <n v="806"/>
    <n v="88"/>
    <n v="48"/>
    <n v="2048"/>
    <n v="4139"/>
    <n v="6187"/>
    <n v="8"/>
    <s v="0"/>
    <n v="8"/>
    <n v="12"/>
    <n v="1"/>
    <n v="13"/>
    <n v="162"/>
    <n v="127"/>
    <n v="289"/>
    <n v="1866"/>
    <n v="4011"/>
    <n v="5877"/>
    <x v="8"/>
    <x v="15"/>
  </r>
  <r>
    <x v="2"/>
    <n v="33"/>
    <n v="2787"/>
    <n v="1006"/>
    <n v="1957"/>
    <n v="67"/>
    <n v="5850"/>
    <n v="2614"/>
    <n v="8464"/>
    <n v="30"/>
    <s v="0"/>
    <n v="30"/>
    <n v="0"/>
    <n v="0"/>
    <n v="0"/>
    <n v="601"/>
    <n v="91"/>
    <n v="692"/>
    <n v="5219"/>
    <n v="2523"/>
    <n v="7742"/>
    <x v="8"/>
    <x v="15"/>
  </r>
  <r>
    <x v="3"/>
    <n v="354"/>
    <n v="11570"/>
    <n v="6171"/>
    <n v="722"/>
    <n v="218"/>
    <n v="19035"/>
    <n v="13571"/>
    <n v="32606"/>
    <n v="78"/>
    <s v="0"/>
    <n v="78"/>
    <n v="321"/>
    <n v="725"/>
    <n v="1046"/>
    <n v="6481"/>
    <n v="2275"/>
    <n v="8756"/>
    <n v="12155"/>
    <n v="10571"/>
    <n v="22726"/>
    <x v="8"/>
    <x v="15"/>
  </r>
  <r>
    <x v="4"/>
    <n v="33"/>
    <n v="3872"/>
    <n v="1677"/>
    <n v="1702"/>
    <n v="96"/>
    <n v="7380"/>
    <n v="6677"/>
    <n v="14057"/>
    <n v="76"/>
    <s v="0"/>
    <n v="76"/>
    <n v="13"/>
    <n v="3"/>
    <n v="16"/>
    <n v="2921"/>
    <n v="581"/>
    <n v="3502"/>
    <n v="4370"/>
    <n v="6093"/>
    <n v="10463"/>
    <x v="8"/>
    <x v="15"/>
  </r>
  <r>
    <x v="5"/>
    <n v="250"/>
    <n v="18338"/>
    <n v="14122"/>
    <n v="1848"/>
    <n v="69"/>
    <n v="34627"/>
    <n v="54960"/>
    <n v="89587"/>
    <n v="119"/>
    <s v="0"/>
    <n v="119"/>
    <n v="17"/>
    <n v="180"/>
    <n v="197"/>
    <n v="6878"/>
    <n v="1972"/>
    <n v="8850"/>
    <n v="27613"/>
    <n v="52808"/>
    <n v="80421"/>
    <x v="8"/>
    <x v="15"/>
  </r>
  <r>
    <x v="25"/>
    <n v="0"/>
    <n v="626"/>
    <n v="69"/>
    <n v="18"/>
    <n v="0"/>
    <n v="713"/>
    <n v="1625"/>
    <n v="2338"/>
    <n v="0"/>
    <s v="0"/>
    <n v="0"/>
    <n v="0"/>
    <n v="0"/>
    <n v="0"/>
    <n v="6"/>
    <n v="0"/>
    <n v="6"/>
    <n v="707"/>
    <n v="1625"/>
    <n v="2332"/>
    <x v="8"/>
    <x v="15"/>
  </r>
  <r>
    <x v="6"/>
    <n v="779"/>
    <n v="11183"/>
    <n v="721"/>
    <n v="172"/>
    <n v="24"/>
    <n v="12879"/>
    <n v="2719"/>
    <n v="15598"/>
    <n v="34"/>
    <s v="0"/>
    <n v="34"/>
    <n v="15"/>
    <n v="0"/>
    <n v="15"/>
    <n v="4227"/>
    <n v="225"/>
    <n v="4452"/>
    <n v="8603"/>
    <n v="2494"/>
    <n v="11097"/>
    <x v="8"/>
    <x v="15"/>
  </r>
  <r>
    <x v="7"/>
    <n v="5"/>
    <n v="39"/>
    <n v="30"/>
    <n v="2"/>
    <n v="0"/>
    <n v="76"/>
    <n v="289"/>
    <n v="365"/>
    <n v="8"/>
    <s v="0"/>
    <n v="8"/>
    <n v="0"/>
    <n v="3"/>
    <n v="3"/>
    <n v="4"/>
    <n v="59"/>
    <n v="63"/>
    <n v="64"/>
    <n v="227"/>
    <n v="291"/>
    <x v="8"/>
    <x v="15"/>
  </r>
  <r>
    <x v="8"/>
    <n v="2"/>
    <n v="8"/>
    <n v="0"/>
    <n v="1"/>
    <n v="0"/>
    <n v="11"/>
    <n v="50"/>
    <n v="61"/>
    <n v="3"/>
    <s v="0"/>
    <n v="3"/>
    <n v="0"/>
    <n v="0"/>
    <n v="0"/>
    <n v="2"/>
    <n v="0"/>
    <n v="2"/>
    <n v="6"/>
    <n v="50"/>
    <n v="56"/>
    <x v="8"/>
    <x v="15"/>
  </r>
  <r>
    <x v="9"/>
    <n v="2"/>
    <n v="0"/>
    <n v="0"/>
    <n v="0"/>
    <n v="0"/>
    <n v="2"/>
    <n v="1077"/>
    <n v="1079"/>
    <n v="2"/>
    <s v="0"/>
    <n v="2"/>
    <n v="0"/>
    <n v="0"/>
    <n v="0"/>
    <n v="0"/>
    <n v="13"/>
    <n v="13"/>
    <n v="0"/>
    <n v="1064"/>
    <n v="1064"/>
    <x v="8"/>
    <x v="15"/>
  </r>
  <r>
    <x v="10"/>
    <n v="1"/>
    <n v="4"/>
    <n v="0"/>
    <n v="1"/>
    <n v="3"/>
    <n v="9"/>
    <n v="35"/>
    <n v="44"/>
    <n v="1"/>
    <s v="0"/>
    <n v="1"/>
    <n v="0"/>
    <n v="0"/>
    <n v="0"/>
    <n v="7"/>
    <n v="2"/>
    <n v="9"/>
    <n v="1"/>
    <n v="33"/>
    <n v="34"/>
    <x v="8"/>
    <x v="15"/>
  </r>
  <r>
    <x v="11"/>
    <n v="17"/>
    <n v="798"/>
    <n v="137"/>
    <n v="23"/>
    <n v="8"/>
    <n v="983"/>
    <n v="1813"/>
    <n v="2796"/>
    <n v="7"/>
    <s v="0"/>
    <n v="7"/>
    <n v="5"/>
    <n v="5"/>
    <n v="10"/>
    <n v="170"/>
    <n v="60"/>
    <n v="230"/>
    <n v="801"/>
    <n v="1748"/>
    <n v="2549"/>
    <x v="8"/>
    <x v="15"/>
  </r>
  <r>
    <x v="12"/>
    <n v="13"/>
    <n v="727"/>
    <n v="398"/>
    <n v="70"/>
    <n v="10"/>
    <n v="1218"/>
    <n v="1300"/>
    <n v="2518"/>
    <n v="0"/>
    <s v="0"/>
    <n v="0"/>
    <n v="2"/>
    <n v="3"/>
    <n v="5"/>
    <n v="353"/>
    <n v="103"/>
    <n v="456"/>
    <n v="863"/>
    <n v="1194"/>
    <n v="2057"/>
    <x v="8"/>
    <x v="15"/>
  </r>
  <r>
    <x v="13"/>
    <n v="28"/>
    <n v="721"/>
    <n v="311"/>
    <n v="58"/>
    <n v="3"/>
    <n v="1121"/>
    <n v="289"/>
    <n v="1410"/>
    <n v="141"/>
    <s v="0"/>
    <n v="141"/>
    <n v="3"/>
    <n v="7"/>
    <n v="10"/>
    <n v="318"/>
    <n v="113"/>
    <n v="431"/>
    <n v="659"/>
    <n v="169"/>
    <n v="828"/>
    <x v="8"/>
    <x v="15"/>
  </r>
  <r>
    <x v="14"/>
    <n v="26"/>
    <n v="257"/>
    <n v="17"/>
    <n v="128"/>
    <n v="3"/>
    <n v="431"/>
    <n v="69"/>
    <n v="500"/>
    <n v="20"/>
    <s v="0"/>
    <n v="20"/>
    <n v="0"/>
    <n v="3"/>
    <n v="3"/>
    <n v="37"/>
    <n v="26"/>
    <n v="63"/>
    <n v="374"/>
    <n v="40"/>
    <n v="414"/>
    <x v="8"/>
    <x v="15"/>
  </r>
  <r>
    <x v="15"/>
    <n v="4"/>
    <n v="35"/>
    <n v="0"/>
    <n v="0"/>
    <n v="0"/>
    <n v="39"/>
    <n v="19"/>
    <n v="58"/>
    <n v="0"/>
    <s v="0"/>
    <n v="0"/>
    <n v="0"/>
    <n v="0"/>
    <n v="0"/>
    <n v="5"/>
    <n v="0"/>
    <n v="5"/>
    <n v="34"/>
    <n v="19"/>
    <n v="53"/>
    <x v="8"/>
    <x v="15"/>
  </r>
  <r>
    <x v="16"/>
    <n v="33"/>
    <n v="44"/>
    <n v="225"/>
    <n v="13"/>
    <n v="42"/>
    <n v="357"/>
    <n v="34"/>
    <n v="391"/>
    <n v="208"/>
    <s v="0"/>
    <n v="208"/>
    <n v="20"/>
    <n v="0"/>
    <n v="20"/>
    <n v="84"/>
    <n v="13"/>
    <n v="97"/>
    <n v="45"/>
    <n v="21"/>
    <n v="66"/>
    <x v="8"/>
    <x v="15"/>
  </r>
  <r>
    <x v="17"/>
    <n v="43"/>
    <n v="39"/>
    <n v="39"/>
    <n v="96"/>
    <n v="42"/>
    <n v="259"/>
    <n v="63"/>
    <n v="322"/>
    <n v="127"/>
    <s v="0"/>
    <n v="127"/>
    <n v="10"/>
    <n v="10"/>
    <n v="20"/>
    <n v="73"/>
    <n v="20"/>
    <n v="93"/>
    <n v="49"/>
    <n v="33"/>
    <n v="82"/>
    <x v="8"/>
    <x v="15"/>
  </r>
  <r>
    <x v="18"/>
    <n v="5714"/>
    <n v="79517"/>
    <n v="40526"/>
    <n v="13386"/>
    <n v="1876"/>
    <n v="141019"/>
    <n v="125825"/>
    <n v="266844"/>
    <n v="9369"/>
    <s v="0"/>
    <n v="9369"/>
    <n v="1557"/>
    <n v="1249"/>
    <n v="2806"/>
    <n v="47824"/>
    <n v="24187"/>
    <n v="72011"/>
    <n v="82269"/>
    <n v="100389"/>
    <n v="182658"/>
    <x v="8"/>
    <x v="15"/>
  </r>
  <r>
    <x v="0"/>
    <n v="4916"/>
    <n v="23785"/>
    <n v="12206"/>
    <n v="6954"/>
    <n v="1623"/>
    <n v="49484"/>
    <n v="24041"/>
    <n v="73525"/>
    <n v="9954"/>
    <s v="0"/>
    <n v="9954"/>
    <n v="1369"/>
    <n v="109"/>
    <n v="1478"/>
    <n v="21974"/>
    <n v="14242"/>
    <n v="36216"/>
    <n v="16187"/>
    <n v="9690"/>
    <n v="25877"/>
    <x v="9"/>
    <x v="15"/>
  </r>
  <r>
    <x v="1"/>
    <n v="23"/>
    <n v="2984"/>
    <n v="1055"/>
    <n v="218"/>
    <n v="23"/>
    <n v="4303"/>
    <n v="5946"/>
    <n v="10249"/>
    <n v="27"/>
    <s v="0"/>
    <n v="27"/>
    <n v="13"/>
    <n v="1"/>
    <n v="14"/>
    <n v="137"/>
    <n v="448"/>
    <n v="585"/>
    <n v="4126"/>
    <n v="5497"/>
    <n v="9623"/>
    <x v="9"/>
    <x v="15"/>
  </r>
  <r>
    <x v="2"/>
    <n v="95"/>
    <n v="6824"/>
    <n v="852"/>
    <n v="1742"/>
    <n v="22"/>
    <n v="9535"/>
    <n v="2236"/>
    <n v="11771"/>
    <n v="21"/>
    <s v="0"/>
    <n v="21"/>
    <n v="16"/>
    <n v="0"/>
    <n v="16"/>
    <n v="660"/>
    <n v="40"/>
    <n v="700"/>
    <n v="8838"/>
    <n v="2196"/>
    <n v="11034"/>
    <x v="9"/>
    <x v="15"/>
  </r>
  <r>
    <x v="3"/>
    <n v="642"/>
    <n v="12936"/>
    <n v="7768"/>
    <n v="1018"/>
    <n v="143"/>
    <n v="22507"/>
    <n v="15976"/>
    <n v="38483"/>
    <n v="112"/>
    <s v="0"/>
    <n v="112"/>
    <n v="272"/>
    <n v="1028"/>
    <n v="1300"/>
    <n v="8559"/>
    <n v="3176"/>
    <n v="11735"/>
    <n v="13564"/>
    <n v="11772"/>
    <n v="25336"/>
    <x v="9"/>
    <x v="15"/>
  </r>
  <r>
    <x v="4"/>
    <n v="43"/>
    <n v="4593"/>
    <n v="1730"/>
    <n v="1586"/>
    <n v="24"/>
    <n v="7976"/>
    <n v="6235"/>
    <n v="14211"/>
    <n v="83"/>
    <s v="0"/>
    <n v="83"/>
    <n v="30"/>
    <n v="5"/>
    <n v="35"/>
    <n v="2639"/>
    <n v="582"/>
    <n v="3221"/>
    <n v="5224"/>
    <n v="5648"/>
    <n v="10872"/>
    <x v="9"/>
    <x v="15"/>
  </r>
  <r>
    <x v="5"/>
    <n v="419"/>
    <n v="23688"/>
    <n v="14349"/>
    <n v="1999"/>
    <n v="62"/>
    <n v="40517"/>
    <n v="58106"/>
    <n v="98623"/>
    <n v="90"/>
    <s v="0"/>
    <n v="90"/>
    <n v="20"/>
    <n v="235"/>
    <n v="255"/>
    <n v="6382"/>
    <n v="1561"/>
    <n v="7943"/>
    <n v="34025"/>
    <n v="56310"/>
    <n v="90335"/>
    <x v="9"/>
    <x v="15"/>
  </r>
  <r>
    <x v="25"/>
    <n v="1"/>
    <n v="999"/>
    <n v="24"/>
    <n v="5"/>
    <n v="0"/>
    <n v="1029"/>
    <n v="1511"/>
    <n v="2540"/>
    <n v="4"/>
    <s v="0"/>
    <n v="4"/>
    <n v="0"/>
    <n v="0"/>
    <n v="0"/>
    <n v="3"/>
    <n v="9"/>
    <n v="12"/>
    <n v="1022"/>
    <n v="1502"/>
    <n v="2524"/>
    <x v="9"/>
    <x v="15"/>
  </r>
  <r>
    <x v="6"/>
    <n v="544"/>
    <n v="8852"/>
    <n v="545"/>
    <n v="144"/>
    <n v="25"/>
    <n v="10110"/>
    <n v="2136"/>
    <n v="12246"/>
    <n v="71"/>
    <s v="0"/>
    <n v="71"/>
    <n v="12"/>
    <n v="0"/>
    <n v="12"/>
    <n v="3383"/>
    <n v="163"/>
    <n v="3546"/>
    <n v="6644"/>
    <n v="1973"/>
    <n v="8617"/>
    <x v="9"/>
    <x v="15"/>
  </r>
  <r>
    <x v="7"/>
    <n v="175"/>
    <n v="1172"/>
    <n v="1135"/>
    <n v="34"/>
    <n v="97"/>
    <n v="2613"/>
    <n v="4534"/>
    <n v="7147"/>
    <n v="133"/>
    <s v="0"/>
    <n v="133"/>
    <n v="0"/>
    <n v="3"/>
    <n v="3"/>
    <n v="400"/>
    <n v="828"/>
    <n v="1228"/>
    <n v="2080"/>
    <n v="3703"/>
    <n v="5783"/>
    <x v="9"/>
    <x v="15"/>
  </r>
  <r>
    <x v="8"/>
    <n v="7"/>
    <n v="205"/>
    <n v="338"/>
    <n v="2"/>
    <n v="31"/>
    <n v="583"/>
    <n v="1820"/>
    <n v="2403"/>
    <n v="8"/>
    <s v="0"/>
    <n v="8"/>
    <n v="3"/>
    <n v="0"/>
    <n v="3"/>
    <n v="76"/>
    <n v="45"/>
    <n v="121"/>
    <n v="496"/>
    <n v="1775"/>
    <n v="2271"/>
    <x v="9"/>
    <x v="15"/>
  </r>
  <r>
    <x v="9"/>
    <n v="25"/>
    <n v="181"/>
    <n v="367"/>
    <n v="96"/>
    <n v="118"/>
    <n v="787"/>
    <n v="4045"/>
    <n v="4832"/>
    <n v="17"/>
    <s v="0"/>
    <n v="17"/>
    <n v="4"/>
    <n v="0"/>
    <n v="4"/>
    <n v="203"/>
    <n v="789"/>
    <n v="992"/>
    <n v="563"/>
    <n v="3256"/>
    <n v="3819"/>
    <x v="9"/>
    <x v="15"/>
  </r>
  <r>
    <x v="10"/>
    <n v="1"/>
    <n v="283"/>
    <n v="203"/>
    <n v="199"/>
    <n v="97"/>
    <n v="783"/>
    <n v="4014"/>
    <n v="4797"/>
    <n v="1"/>
    <s v="0"/>
    <n v="1"/>
    <n v="1"/>
    <n v="0"/>
    <n v="1"/>
    <n v="414"/>
    <n v="1369"/>
    <n v="1783"/>
    <n v="367"/>
    <n v="2645"/>
    <n v="3012"/>
    <x v="9"/>
    <x v="15"/>
  </r>
  <r>
    <x v="11"/>
    <n v="32"/>
    <n v="969"/>
    <n v="204"/>
    <n v="104"/>
    <n v="8"/>
    <n v="1317"/>
    <n v="2220"/>
    <n v="3537"/>
    <n v="28"/>
    <s v="0"/>
    <n v="28"/>
    <n v="5"/>
    <n v="5"/>
    <n v="10"/>
    <n v="334"/>
    <n v="85"/>
    <n v="419"/>
    <n v="950"/>
    <n v="2130"/>
    <n v="3080"/>
    <x v="9"/>
    <x v="15"/>
  </r>
  <r>
    <x v="12"/>
    <n v="17"/>
    <n v="653"/>
    <n v="377"/>
    <n v="67"/>
    <n v="11"/>
    <n v="1125"/>
    <n v="1628"/>
    <n v="2753"/>
    <n v="9"/>
    <s v="0"/>
    <n v="9"/>
    <n v="2"/>
    <n v="14"/>
    <n v="16"/>
    <n v="509"/>
    <n v="244"/>
    <n v="753"/>
    <n v="605"/>
    <n v="1370"/>
    <n v="1975"/>
    <x v="9"/>
    <x v="15"/>
  </r>
  <r>
    <x v="13"/>
    <n v="23"/>
    <n v="362"/>
    <n v="128"/>
    <n v="207"/>
    <n v="5"/>
    <n v="725"/>
    <n v="144"/>
    <n v="869"/>
    <n v="77"/>
    <s v="0"/>
    <n v="77"/>
    <n v="8"/>
    <n v="3"/>
    <n v="11"/>
    <n v="155"/>
    <n v="48"/>
    <n v="203"/>
    <n v="485"/>
    <n v="93"/>
    <n v="578"/>
    <x v="9"/>
    <x v="15"/>
  </r>
  <r>
    <x v="14"/>
    <n v="49"/>
    <n v="190"/>
    <n v="29"/>
    <n v="427"/>
    <n v="4"/>
    <n v="699"/>
    <n v="234"/>
    <n v="933"/>
    <n v="37"/>
    <s v="0"/>
    <n v="37"/>
    <n v="4"/>
    <n v="14"/>
    <n v="18"/>
    <n v="102"/>
    <n v="52"/>
    <n v="154"/>
    <n v="556"/>
    <n v="168"/>
    <n v="724"/>
    <x v="9"/>
    <x v="15"/>
  </r>
  <r>
    <x v="15"/>
    <n v="0"/>
    <n v="39"/>
    <n v="16"/>
    <n v="4"/>
    <n v="0"/>
    <n v="59"/>
    <n v="41"/>
    <n v="100"/>
    <n v="3"/>
    <s v="0"/>
    <n v="3"/>
    <n v="9"/>
    <n v="0"/>
    <n v="9"/>
    <n v="3"/>
    <n v="1"/>
    <n v="4"/>
    <n v="44"/>
    <n v="40"/>
    <n v="84"/>
    <x v="9"/>
    <x v="15"/>
  </r>
  <r>
    <x v="16"/>
    <n v="27"/>
    <n v="34"/>
    <n v="126"/>
    <n v="60"/>
    <n v="24"/>
    <n v="271"/>
    <n v="39"/>
    <n v="310"/>
    <n v="177"/>
    <s v="0"/>
    <n v="177"/>
    <n v="8"/>
    <n v="0"/>
    <n v="8"/>
    <n v="46"/>
    <n v="16"/>
    <n v="62"/>
    <n v="40"/>
    <n v="23"/>
    <n v="63"/>
    <x v="9"/>
    <x v="15"/>
  </r>
  <r>
    <x v="17"/>
    <n v="61"/>
    <n v="26"/>
    <n v="42"/>
    <n v="88"/>
    <n v="16"/>
    <n v="233"/>
    <n v="106"/>
    <n v="339"/>
    <n v="97"/>
    <s v="0"/>
    <n v="97"/>
    <n v="10"/>
    <n v="0"/>
    <n v="10"/>
    <n v="54"/>
    <n v="58"/>
    <n v="112"/>
    <n v="72"/>
    <n v="48"/>
    <n v="120"/>
    <x v="9"/>
    <x v="15"/>
  </r>
  <r>
    <x v="18"/>
    <n v="7100"/>
    <n v="88775"/>
    <n v="41494"/>
    <n v="14954"/>
    <n v="2333"/>
    <n v="154656"/>
    <n v="135012"/>
    <n v="289668"/>
    <n v="10949"/>
    <s v="0"/>
    <n v="10949"/>
    <n v="1786"/>
    <n v="1417"/>
    <n v="3203"/>
    <n v="46033"/>
    <n v="23756"/>
    <n v="69789"/>
    <n v="95888"/>
    <n v="109839"/>
    <n v="205727"/>
    <x v="9"/>
    <x v="15"/>
  </r>
  <r>
    <x v="0"/>
    <n v="4034"/>
    <n v="15331"/>
    <n v="11054"/>
    <n v="8893"/>
    <n v="1391"/>
    <n v="40703"/>
    <n v="12007"/>
    <n v="52710"/>
    <n v="9639"/>
    <s v="0"/>
    <n v="9639"/>
    <n v="1183"/>
    <n v="83"/>
    <n v="1266"/>
    <n v="15113"/>
    <n v="7208"/>
    <n v="22321"/>
    <n v="14768"/>
    <n v="4716"/>
    <n v="19484"/>
    <x v="10"/>
    <x v="15"/>
  </r>
  <r>
    <x v="1"/>
    <n v="19"/>
    <n v="1857"/>
    <n v="656"/>
    <n v="285"/>
    <n v="43"/>
    <n v="2860"/>
    <n v="2829"/>
    <n v="5689"/>
    <n v="25"/>
    <s v="0"/>
    <n v="25"/>
    <n v="14"/>
    <n v="0"/>
    <n v="14"/>
    <n v="206"/>
    <n v="143"/>
    <n v="349"/>
    <n v="2615"/>
    <n v="2686"/>
    <n v="5301"/>
    <x v="10"/>
    <x v="15"/>
  </r>
  <r>
    <x v="2"/>
    <n v="19"/>
    <n v="3612"/>
    <n v="969"/>
    <n v="1198"/>
    <n v="17"/>
    <n v="5815"/>
    <n v="2646"/>
    <n v="8461"/>
    <n v="7"/>
    <s v="0"/>
    <n v="7"/>
    <n v="5"/>
    <n v="0"/>
    <n v="5"/>
    <n v="345"/>
    <n v="118"/>
    <n v="463"/>
    <n v="5458"/>
    <n v="2528"/>
    <n v="7986"/>
    <x v="10"/>
    <x v="15"/>
  </r>
  <r>
    <x v="3"/>
    <n v="891"/>
    <n v="17321"/>
    <n v="7335"/>
    <n v="1556"/>
    <n v="223"/>
    <n v="27326"/>
    <n v="15944"/>
    <n v="43270"/>
    <n v="161"/>
    <s v="0"/>
    <n v="161"/>
    <n v="331"/>
    <n v="873"/>
    <n v="1204"/>
    <n v="11182"/>
    <n v="3694"/>
    <n v="14876"/>
    <n v="15652"/>
    <n v="11377"/>
    <n v="27029"/>
    <x v="10"/>
    <x v="15"/>
  </r>
  <r>
    <x v="4"/>
    <n v="31"/>
    <n v="2189"/>
    <n v="391"/>
    <n v="829"/>
    <n v="56"/>
    <n v="3496"/>
    <n v="1430"/>
    <n v="4926"/>
    <n v="55"/>
    <s v="0"/>
    <n v="55"/>
    <n v="28"/>
    <n v="0"/>
    <n v="28"/>
    <n v="670"/>
    <n v="173"/>
    <n v="843"/>
    <n v="2743"/>
    <n v="1257"/>
    <n v="4000"/>
    <x v="10"/>
    <x v="15"/>
  </r>
  <r>
    <x v="5"/>
    <n v="290"/>
    <n v="27698"/>
    <n v="11143"/>
    <n v="1478"/>
    <n v="44"/>
    <n v="40653"/>
    <n v="40222"/>
    <n v="80875"/>
    <n v="89"/>
    <s v="0"/>
    <n v="89"/>
    <n v="12"/>
    <n v="175"/>
    <n v="187"/>
    <n v="6772"/>
    <n v="1023"/>
    <n v="7795"/>
    <n v="33780"/>
    <n v="39024"/>
    <n v="72804"/>
    <x v="10"/>
    <x v="15"/>
  </r>
  <r>
    <x v="25"/>
    <n v="0"/>
    <n v="845"/>
    <n v="11"/>
    <n v="4"/>
    <n v="3"/>
    <n v="863"/>
    <n v="1049"/>
    <n v="1912"/>
    <n v="2"/>
    <s v="0"/>
    <n v="2"/>
    <n v="2"/>
    <n v="0"/>
    <n v="2"/>
    <n v="3"/>
    <n v="3"/>
    <n v="6"/>
    <n v="856"/>
    <n v="1046"/>
    <n v="1902"/>
    <x v="10"/>
    <x v="15"/>
  </r>
  <r>
    <x v="6"/>
    <n v="120"/>
    <n v="6279"/>
    <n v="531"/>
    <n v="130"/>
    <n v="21"/>
    <n v="7081"/>
    <n v="2240"/>
    <n v="9321"/>
    <n v="51"/>
    <s v="0"/>
    <n v="51"/>
    <n v="8"/>
    <n v="0"/>
    <n v="8"/>
    <n v="1759"/>
    <n v="109"/>
    <n v="1868"/>
    <n v="5263"/>
    <n v="2131"/>
    <n v="7394"/>
    <x v="10"/>
    <x v="15"/>
  </r>
  <r>
    <x v="7"/>
    <n v="463"/>
    <n v="2545"/>
    <n v="2025"/>
    <n v="701"/>
    <n v="110"/>
    <n v="5844"/>
    <n v="10858"/>
    <n v="16702"/>
    <n v="355"/>
    <s v="0"/>
    <n v="355"/>
    <n v="2"/>
    <n v="0"/>
    <n v="2"/>
    <n v="1326"/>
    <n v="1914"/>
    <n v="3240"/>
    <n v="4161"/>
    <n v="8944"/>
    <n v="13105"/>
    <x v="10"/>
    <x v="15"/>
  </r>
  <r>
    <x v="8"/>
    <n v="10"/>
    <n v="551"/>
    <n v="543"/>
    <n v="2"/>
    <n v="86"/>
    <n v="1192"/>
    <n v="4329"/>
    <n v="5521"/>
    <n v="8"/>
    <s v="0"/>
    <n v="8"/>
    <n v="3"/>
    <n v="0"/>
    <n v="3"/>
    <n v="200"/>
    <n v="231"/>
    <n v="431"/>
    <n v="981"/>
    <n v="4098"/>
    <n v="5079"/>
    <x v="10"/>
    <x v="15"/>
  </r>
  <r>
    <x v="9"/>
    <n v="100"/>
    <n v="563"/>
    <n v="820"/>
    <n v="335"/>
    <n v="248"/>
    <n v="2066"/>
    <n v="5312"/>
    <n v="7378"/>
    <n v="99"/>
    <s v="0"/>
    <n v="99"/>
    <n v="3"/>
    <n v="6"/>
    <n v="9"/>
    <n v="347"/>
    <n v="553"/>
    <n v="900"/>
    <n v="1617"/>
    <n v="4753"/>
    <n v="6370"/>
    <x v="10"/>
    <x v="15"/>
  </r>
  <r>
    <x v="10"/>
    <n v="30"/>
    <n v="994"/>
    <n v="1886"/>
    <n v="983"/>
    <n v="305"/>
    <n v="4198"/>
    <n v="7925"/>
    <n v="12123"/>
    <n v="9"/>
    <s v="0"/>
    <n v="9"/>
    <n v="0"/>
    <n v="3"/>
    <n v="3"/>
    <n v="1163"/>
    <n v="3235"/>
    <n v="4398"/>
    <n v="3026"/>
    <n v="4687"/>
    <n v="7713"/>
    <x v="10"/>
    <x v="15"/>
  </r>
  <r>
    <x v="11"/>
    <n v="35"/>
    <n v="892"/>
    <n v="239"/>
    <n v="35"/>
    <n v="17"/>
    <n v="1218"/>
    <n v="1788"/>
    <n v="3006"/>
    <n v="12"/>
    <s v="0"/>
    <n v="12"/>
    <n v="17"/>
    <n v="10"/>
    <n v="27"/>
    <n v="316"/>
    <n v="88"/>
    <n v="404"/>
    <n v="873"/>
    <n v="1690"/>
    <n v="2563"/>
    <x v="10"/>
    <x v="15"/>
  </r>
  <r>
    <x v="12"/>
    <n v="88"/>
    <n v="831"/>
    <n v="444"/>
    <n v="17"/>
    <n v="12"/>
    <n v="1392"/>
    <n v="1362"/>
    <n v="2754"/>
    <n v="13"/>
    <s v="0"/>
    <n v="13"/>
    <n v="6"/>
    <n v="11"/>
    <n v="17"/>
    <n v="558"/>
    <n v="296"/>
    <n v="854"/>
    <n v="815"/>
    <n v="1055"/>
    <n v="1870"/>
    <x v="10"/>
    <x v="15"/>
  </r>
  <r>
    <x v="13"/>
    <n v="30"/>
    <n v="320"/>
    <n v="82"/>
    <n v="48"/>
    <n v="3"/>
    <n v="483"/>
    <n v="257"/>
    <n v="740"/>
    <n v="37"/>
    <s v="0"/>
    <n v="37"/>
    <n v="4"/>
    <n v="0"/>
    <n v="4"/>
    <n v="167"/>
    <n v="133"/>
    <n v="300"/>
    <n v="275"/>
    <n v="124"/>
    <n v="399"/>
    <x v="10"/>
    <x v="15"/>
  </r>
  <r>
    <x v="14"/>
    <n v="254"/>
    <n v="299"/>
    <n v="50"/>
    <n v="275"/>
    <n v="11"/>
    <n v="889"/>
    <n v="182"/>
    <n v="1071"/>
    <n v="133"/>
    <s v="0"/>
    <n v="133"/>
    <n v="7"/>
    <n v="22"/>
    <n v="29"/>
    <n v="213"/>
    <n v="16"/>
    <n v="229"/>
    <n v="536"/>
    <n v="144"/>
    <n v="680"/>
    <x v="10"/>
    <x v="15"/>
  </r>
  <r>
    <x v="15"/>
    <n v="1"/>
    <n v="48"/>
    <n v="11"/>
    <n v="3"/>
    <n v="0"/>
    <n v="63"/>
    <n v="28"/>
    <n v="91"/>
    <n v="3"/>
    <s v="0"/>
    <n v="3"/>
    <n v="0"/>
    <n v="0"/>
    <n v="0"/>
    <n v="29"/>
    <n v="8"/>
    <n v="37"/>
    <n v="31"/>
    <n v="20"/>
    <n v="51"/>
    <x v="10"/>
    <x v="15"/>
  </r>
  <r>
    <x v="16"/>
    <n v="19"/>
    <n v="26"/>
    <n v="276"/>
    <n v="46"/>
    <n v="20"/>
    <n v="387"/>
    <n v="2"/>
    <n v="389"/>
    <n v="77"/>
    <s v="0"/>
    <n v="77"/>
    <n v="15"/>
    <n v="0"/>
    <n v="15"/>
    <n v="38"/>
    <n v="0"/>
    <n v="38"/>
    <n v="257"/>
    <n v="2"/>
    <n v="259"/>
    <x v="10"/>
    <x v="15"/>
  </r>
  <r>
    <x v="17"/>
    <n v="98"/>
    <n v="82"/>
    <n v="43"/>
    <n v="44"/>
    <n v="16"/>
    <n v="283"/>
    <n v="94"/>
    <n v="377"/>
    <n v="71"/>
    <s v="0"/>
    <n v="71"/>
    <n v="10"/>
    <n v="0"/>
    <n v="10"/>
    <n v="122"/>
    <n v="49"/>
    <n v="171"/>
    <n v="80"/>
    <n v="45"/>
    <n v="125"/>
    <x v="10"/>
    <x v="15"/>
  </r>
  <r>
    <x v="18"/>
    <n v="6532"/>
    <n v="82283"/>
    <n v="38509"/>
    <n v="16862"/>
    <n v="2626"/>
    <n v="146812"/>
    <n v="110504"/>
    <n v="257316"/>
    <n v="10846"/>
    <s v="0"/>
    <n v="10846"/>
    <n v="1650"/>
    <n v="1183"/>
    <n v="2833"/>
    <n v="40529"/>
    <n v="18994"/>
    <n v="59523"/>
    <n v="93787"/>
    <n v="90327"/>
    <n v="184114"/>
    <x v="10"/>
    <x v="15"/>
  </r>
  <r>
    <x v="0"/>
    <n v="3388"/>
    <n v="15867"/>
    <n v="10098"/>
    <n v="10076"/>
    <n v="1659"/>
    <n v="41088"/>
    <n v="15509"/>
    <n v="56597"/>
    <n v="9030"/>
    <s v="0"/>
    <n v="9030"/>
    <n v="1416"/>
    <n v="125"/>
    <n v="1541"/>
    <n v="13503"/>
    <n v="8108"/>
    <n v="21611"/>
    <n v="17139"/>
    <n v="7276"/>
    <n v="24415"/>
    <x v="11"/>
    <x v="15"/>
  </r>
  <r>
    <x v="1"/>
    <n v="10"/>
    <n v="1382"/>
    <n v="762"/>
    <n v="522"/>
    <n v="39"/>
    <n v="2715"/>
    <n v="4287"/>
    <n v="7002"/>
    <n v="18"/>
    <s v="0"/>
    <n v="18"/>
    <n v="19"/>
    <n v="0"/>
    <n v="19"/>
    <n v="253"/>
    <n v="210"/>
    <n v="463"/>
    <n v="2425"/>
    <n v="4077"/>
    <n v="6502"/>
    <x v="11"/>
    <x v="15"/>
  </r>
  <r>
    <x v="2"/>
    <n v="34"/>
    <n v="3918"/>
    <n v="1282"/>
    <n v="1321"/>
    <n v="34"/>
    <n v="6589"/>
    <n v="3458"/>
    <n v="10047"/>
    <n v="17"/>
    <s v="0"/>
    <n v="17"/>
    <n v="9"/>
    <n v="187"/>
    <n v="196"/>
    <n v="416"/>
    <n v="147"/>
    <n v="563"/>
    <n v="6147"/>
    <n v="3124"/>
    <n v="9271"/>
    <x v="11"/>
    <x v="15"/>
  </r>
  <r>
    <x v="3"/>
    <n v="714"/>
    <n v="14695"/>
    <n v="7316"/>
    <n v="1598"/>
    <n v="431"/>
    <n v="24754"/>
    <n v="19261"/>
    <n v="44015"/>
    <n v="164"/>
    <s v="0"/>
    <n v="164"/>
    <n v="386"/>
    <n v="817"/>
    <n v="1203"/>
    <n v="9558"/>
    <n v="3646"/>
    <n v="13204"/>
    <n v="14646"/>
    <n v="14798"/>
    <n v="29444"/>
    <x v="11"/>
    <x v="15"/>
  </r>
  <r>
    <x v="4"/>
    <n v="37"/>
    <n v="2985"/>
    <n v="1773"/>
    <n v="758"/>
    <n v="82"/>
    <n v="5635"/>
    <n v="4646"/>
    <n v="10281"/>
    <n v="61"/>
    <s v="0"/>
    <n v="61"/>
    <n v="30"/>
    <n v="6"/>
    <n v="36"/>
    <n v="1288"/>
    <n v="134"/>
    <n v="1422"/>
    <n v="4256"/>
    <n v="4506"/>
    <n v="8762"/>
    <x v="11"/>
    <x v="15"/>
  </r>
  <r>
    <x v="5"/>
    <n v="223"/>
    <n v="16958"/>
    <n v="13016"/>
    <n v="1343"/>
    <n v="86"/>
    <n v="31626"/>
    <n v="38758"/>
    <n v="70384"/>
    <n v="64"/>
    <s v="0"/>
    <n v="64"/>
    <n v="27"/>
    <n v="83"/>
    <n v="110"/>
    <n v="4890"/>
    <n v="929"/>
    <n v="5819"/>
    <n v="26645"/>
    <n v="37746"/>
    <n v="64391"/>
    <x v="11"/>
    <x v="15"/>
  </r>
  <r>
    <x v="25"/>
    <n v="0"/>
    <n v="903"/>
    <n v="91"/>
    <n v="6"/>
    <n v="0"/>
    <n v="1000"/>
    <n v="1149"/>
    <n v="2149"/>
    <n v="0"/>
    <s v="0"/>
    <n v="0"/>
    <n v="6"/>
    <n v="0"/>
    <n v="6"/>
    <n v="3"/>
    <n v="17"/>
    <n v="20"/>
    <n v="991"/>
    <n v="1132"/>
    <n v="2123"/>
    <x v="11"/>
    <x v="15"/>
  </r>
  <r>
    <x v="6"/>
    <n v="245"/>
    <n v="6074"/>
    <n v="499"/>
    <n v="169"/>
    <n v="39"/>
    <n v="7026"/>
    <n v="2235"/>
    <n v="9261"/>
    <n v="56"/>
    <s v="0"/>
    <n v="56"/>
    <n v="7"/>
    <n v="18"/>
    <n v="25"/>
    <n v="1610"/>
    <n v="276"/>
    <n v="1886"/>
    <n v="5353"/>
    <n v="1941"/>
    <n v="7294"/>
    <x v="11"/>
    <x v="15"/>
  </r>
  <r>
    <x v="7"/>
    <n v="338"/>
    <n v="1652"/>
    <n v="2056"/>
    <n v="549"/>
    <n v="127"/>
    <n v="4722"/>
    <n v="12184"/>
    <n v="16906"/>
    <n v="307"/>
    <s v="0"/>
    <n v="307"/>
    <n v="2"/>
    <n v="3"/>
    <n v="5"/>
    <n v="1070"/>
    <n v="2935"/>
    <n v="4005"/>
    <n v="3343"/>
    <n v="9246"/>
    <n v="12589"/>
    <x v="11"/>
    <x v="15"/>
  </r>
  <r>
    <x v="8"/>
    <n v="5"/>
    <n v="247"/>
    <n v="563"/>
    <n v="4"/>
    <n v="99"/>
    <n v="918"/>
    <n v="4065"/>
    <n v="4983"/>
    <n v="8"/>
    <s v="0"/>
    <n v="8"/>
    <n v="0"/>
    <n v="8"/>
    <n v="8"/>
    <n v="286"/>
    <n v="184"/>
    <n v="470"/>
    <n v="624"/>
    <n v="3873"/>
    <n v="4497"/>
    <x v="11"/>
    <x v="15"/>
  </r>
  <r>
    <x v="9"/>
    <n v="64"/>
    <n v="328"/>
    <n v="444"/>
    <n v="309"/>
    <n v="179"/>
    <n v="1324"/>
    <n v="5457"/>
    <n v="6781"/>
    <n v="64"/>
    <s v="0"/>
    <n v="64"/>
    <n v="0"/>
    <n v="0"/>
    <n v="0"/>
    <n v="278"/>
    <n v="1154"/>
    <n v="1432"/>
    <n v="982"/>
    <n v="4303"/>
    <n v="5285"/>
    <x v="11"/>
    <x v="15"/>
  </r>
  <r>
    <x v="10"/>
    <n v="10"/>
    <n v="827"/>
    <n v="1461"/>
    <n v="811"/>
    <n v="338"/>
    <n v="3447"/>
    <n v="8446"/>
    <n v="11893"/>
    <n v="7"/>
    <s v="0"/>
    <n v="7"/>
    <n v="0"/>
    <n v="8"/>
    <n v="8"/>
    <n v="1146"/>
    <n v="3430"/>
    <n v="4576"/>
    <n v="2294"/>
    <n v="5008"/>
    <n v="7302"/>
    <x v="11"/>
    <x v="15"/>
  </r>
  <r>
    <x v="11"/>
    <n v="40"/>
    <n v="743"/>
    <n v="176"/>
    <n v="131"/>
    <n v="17"/>
    <n v="1107"/>
    <n v="1482"/>
    <n v="2589"/>
    <n v="18"/>
    <s v="0"/>
    <n v="18"/>
    <n v="9"/>
    <n v="13"/>
    <n v="22"/>
    <n v="324"/>
    <n v="104"/>
    <n v="428"/>
    <n v="756"/>
    <n v="1365"/>
    <n v="2121"/>
    <x v="11"/>
    <x v="15"/>
  </r>
  <r>
    <x v="12"/>
    <n v="62"/>
    <n v="600"/>
    <n v="330"/>
    <n v="75"/>
    <n v="24"/>
    <n v="1091"/>
    <n v="1368"/>
    <n v="2459"/>
    <n v="2"/>
    <s v="0"/>
    <n v="2"/>
    <n v="6"/>
    <n v="20"/>
    <n v="26"/>
    <n v="434"/>
    <n v="229"/>
    <n v="663"/>
    <n v="649"/>
    <n v="1119"/>
    <n v="1768"/>
    <x v="11"/>
    <x v="15"/>
  </r>
  <r>
    <x v="13"/>
    <n v="12"/>
    <n v="857"/>
    <n v="190"/>
    <n v="92"/>
    <n v="0"/>
    <n v="1151"/>
    <n v="263"/>
    <n v="1414"/>
    <n v="55"/>
    <s v="0"/>
    <n v="55"/>
    <n v="6"/>
    <n v="0"/>
    <n v="6"/>
    <n v="231"/>
    <n v="101"/>
    <n v="332"/>
    <n v="859"/>
    <n v="162"/>
    <n v="1021"/>
    <x v="11"/>
    <x v="15"/>
  </r>
  <r>
    <x v="14"/>
    <n v="17"/>
    <n v="228"/>
    <n v="26"/>
    <n v="190"/>
    <n v="0"/>
    <n v="461"/>
    <n v="311"/>
    <n v="772"/>
    <n v="10"/>
    <s v="0"/>
    <n v="10"/>
    <n v="4"/>
    <n v="6"/>
    <n v="10"/>
    <n v="40"/>
    <n v="97"/>
    <n v="137"/>
    <n v="407"/>
    <n v="208"/>
    <n v="615"/>
    <x v="11"/>
    <x v="15"/>
  </r>
  <r>
    <x v="15"/>
    <n v="2"/>
    <n v="17"/>
    <n v="15"/>
    <n v="7"/>
    <n v="1"/>
    <n v="42"/>
    <n v="24"/>
    <n v="66"/>
    <n v="6"/>
    <s v="0"/>
    <n v="6"/>
    <n v="0"/>
    <n v="0"/>
    <n v="0"/>
    <n v="8"/>
    <n v="0"/>
    <n v="8"/>
    <n v="28"/>
    <n v="24"/>
    <n v="52"/>
    <x v="11"/>
    <x v="15"/>
  </r>
  <r>
    <x v="16"/>
    <n v="16"/>
    <n v="34"/>
    <n v="41"/>
    <n v="19"/>
    <n v="22"/>
    <n v="132"/>
    <n v="29"/>
    <n v="161"/>
    <n v="58"/>
    <s v="0"/>
    <n v="58"/>
    <n v="4"/>
    <n v="0"/>
    <n v="4"/>
    <n v="28"/>
    <n v="14"/>
    <n v="42"/>
    <n v="42"/>
    <n v="15"/>
    <n v="57"/>
    <x v="11"/>
    <x v="15"/>
  </r>
  <r>
    <x v="17"/>
    <n v="32"/>
    <n v="192"/>
    <n v="89"/>
    <n v="70"/>
    <n v="20"/>
    <n v="403"/>
    <n v="110"/>
    <n v="513"/>
    <n v="77"/>
    <s v="0"/>
    <n v="77"/>
    <n v="1"/>
    <n v="0"/>
    <n v="1"/>
    <n v="125"/>
    <n v="69"/>
    <n v="194"/>
    <n v="200"/>
    <n v="41"/>
    <n v="241"/>
    <x v="11"/>
    <x v="15"/>
  </r>
  <r>
    <x v="18"/>
    <n v="5249"/>
    <n v="68507"/>
    <n v="40228"/>
    <n v="18050"/>
    <n v="3197"/>
    <n v="135231"/>
    <n v="123042"/>
    <n v="258273"/>
    <n v="10022"/>
    <s v="0"/>
    <n v="10022"/>
    <n v="1932"/>
    <n v="1294"/>
    <n v="3226"/>
    <n v="35491"/>
    <n v="21784"/>
    <n v="57275"/>
    <n v="87786"/>
    <n v="99964"/>
    <n v="187750"/>
    <x v="11"/>
    <x v="15"/>
  </r>
  <r>
    <x v="0"/>
    <n v="1435"/>
    <n v="9531"/>
    <n v="8114"/>
    <n v="7467"/>
    <n v="1302"/>
    <n v="27849"/>
    <n v="10771"/>
    <n v="38620"/>
    <n v="6319"/>
    <s v="0"/>
    <n v="6319"/>
    <n v="1064"/>
    <n v="92"/>
    <n v="1156"/>
    <n v="8987"/>
    <n v="5463"/>
    <n v="14450"/>
    <n v="11479"/>
    <n v="5216"/>
    <n v="16695"/>
    <x v="0"/>
    <x v="16"/>
  </r>
  <r>
    <x v="1"/>
    <n v="14"/>
    <n v="1104"/>
    <n v="811"/>
    <n v="463"/>
    <n v="13"/>
    <n v="2405"/>
    <n v="3826"/>
    <n v="6231"/>
    <n v="33"/>
    <s v="0"/>
    <n v="33"/>
    <n v="11"/>
    <n v="0"/>
    <n v="11"/>
    <n v="279"/>
    <n v="203"/>
    <n v="482"/>
    <n v="2082"/>
    <n v="3623"/>
    <n v="5705"/>
    <x v="0"/>
    <x v="16"/>
  </r>
  <r>
    <x v="2"/>
    <n v="77"/>
    <n v="3337"/>
    <n v="1287"/>
    <n v="1265"/>
    <n v="31"/>
    <n v="5997"/>
    <n v="3573"/>
    <n v="9570"/>
    <n v="28"/>
    <s v="0"/>
    <n v="28"/>
    <n v="2"/>
    <n v="5"/>
    <n v="7"/>
    <n v="347"/>
    <n v="170"/>
    <n v="517"/>
    <n v="5620"/>
    <n v="3398"/>
    <n v="9018"/>
    <x v="0"/>
    <x v="16"/>
  </r>
  <r>
    <x v="3"/>
    <n v="909"/>
    <n v="17543"/>
    <n v="8257"/>
    <n v="1765"/>
    <n v="371"/>
    <n v="28845"/>
    <n v="20023"/>
    <n v="48868"/>
    <n v="223"/>
    <s v="0"/>
    <n v="223"/>
    <n v="392"/>
    <n v="1028"/>
    <n v="1420"/>
    <n v="12066"/>
    <n v="3943"/>
    <n v="16009"/>
    <n v="16164"/>
    <n v="15052"/>
    <n v="31216"/>
    <x v="0"/>
    <x v="16"/>
  </r>
  <r>
    <x v="4"/>
    <n v="49"/>
    <n v="3817"/>
    <n v="1219"/>
    <n v="1363"/>
    <n v="57"/>
    <n v="6505"/>
    <n v="6050"/>
    <n v="12555"/>
    <n v="81"/>
    <s v="0"/>
    <n v="81"/>
    <n v="23"/>
    <n v="39"/>
    <n v="62"/>
    <n v="1954"/>
    <n v="297"/>
    <n v="2251"/>
    <n v="4447"/>
    <n v="5714"/>
    <n v="10161"/>
    <x v="0"/>
    <x v="16"/>
  </r>
  <r>
    <x v="5"/>
    <n v="287"/>
    <n v="20903"/>
    <n v="15974"/>
    <n v="1779"/>
    <n v="68"/>
    <n v="39011"/>
    <n v="44806"/>
    <n v="83817"/>
    <n v="100"/>
    <s v="0"/>
    <n v="100"/>
    <n v="24"/>
    <n v="88"/>
    <n v="112"/>
    <n v="6298"/>
    <n v="991"/>
    <n v="7289"/>
    <n v="32589"/>
    <n v="43727"/>
    <n v="76316"/>
    <x v="0"/>
    <x v="16"/>
  </r>
  <r>
    <x v="25"/>
    <n v="1"/>
    <n v="1055"/>
    <n v="25"/>
    <n v="4"/>
    <n v="3"/>
    <n v="1088"/>
    <n v="1246"/>
    <n v="2334"/>
    <n v="4"/>
    <s v="0"/>
    <n v="4"/>
    <n v="2"/>
    <n v="0"/>
    <n v="2"/>
    <n v="9"/>
    <n v="15"/>
    <n v="24"/>
    <n v="1073"/>
    <n v="1231"/>
    <n v="2304"/>
    <x v="0"/>
    <x v="16"/>
  </r>
  <r>
    <x v="6"/>
    <n v="270"/>
    <n v="14559"/>
    <n v="768"/>
    <n v="677"/>
    <n v="48"/>
    <n v="16322"/>
    <n v="3119"/>
    <n v="19441"/>
    <n v="66"/>
    <s v="0"/>
    <n v="66"/>
    <n v="27"/>
    <n v="6"/>
    <n v="33"/>
    <n v="2982"/>
    <n v="297"/>
    <n v="3279"/>
    <n v="13247"/>
    <n v="2816"/>
    <n v="16063"/>
    <x v="0"/>
    <x v="16"/>
  </r>
  <r>
    <x v="7"/>
    <n v="554"/>
    <n v="2507"/>
    <n v="1692"/>
    <n v="624"/>
    <n v="133"/>
    <n v="5510"/>
    <n v="11386"/>
    <n v="16896"/>
    <n v="325"/>
    <s v="0"/>
    <n v="325"/>
    <n v="0"/>
    <n v="17"/>
    <n v="17"/>
    <n v="1728"/>
    <n v="2290"/>
    <n v="4018"/>
    <n v="3457"/>
    <n v="9079"/>
    <n v="12536"/>
    <x v="0"/>
    <x v="16"/>
  </r>
  <r>
    <x v="8"/>
    <n v="11"/>
    <n v="396"/>
    <n v="494"/>
    <n v="8"/>
    <n v="105"/>
    <n v="1014"/>
    <n v="5431"/>
    <n v="6445"/>
    <n v="9"/>
    <s v="0"/>
    <n v="9"/>
    <n v="2"/>
    <n v="0"/>
    <n v="2"/>
    <n v="236"/>
    <n v="237"/>
    <n v="473"/>
    <n v="767"/>
    <n v="5194"/>
    <n v="5961"/>
    <x v="0"/>
    <x v="16"/>
  </r>
  <r>
    <x v="9"/>
    <n v="109"/>
    <n v="521"/>
    <n v="901"/>
    <n v="322"/>
    <n v="266"/>
    <n v="2119"/>
    <n v="6772"/>
    <n v="8891"/>
    <n v="97"/>
    <s v="0"/>
    <n v="97"/>
    <n v="1"/>
    <n v="1"/>
    <n v="2"/>
    <n v="423"/>
    <n v="986"/>
    <n v="1409"/>
    <n v="1598"/>
    <n v="5785"/>
    <n v="7383"/>
    <x v="0"/>
    <x v="16"/>
  </r>
  <r>
    <x v="10"/>
    <n v="22"/>
    <n v="1450"/>
    <n v="762"/>
    <n v="923"/>
    <n v="353"/>
    <n v="3510"/>
    <n v="17607"/>
    <n v="21117"/>
    <n v="10"/>
    <s v="0"/>
    <n v="10"/>
    <n v="0"/>
    <n v="5"/>
    <n v="5"/>
    <n v="1640"/>
    <n v="3077"/>
    <n v="4717"/>
    <n v="1860"/>
    <n v="14525"/>
    <n v="16385"/>
    <x v="0"/>
    <x v="16"/>
  </r>
  <r>
    <x v="11"/>
    <n v="63"/>
    <n v="585"/>
    <n v="224"/>
    <n v="36"/>
    <n v="29"/>
    <n v="937"/>
    <n v="1717"/>
    <n v="2654"/>
    <n v="22"/>
    <s v="0"/>
    <n v="22"/>
    <n v="19"/>
    <n v="1"/>
    <n v="20"/>
    <n v="307"/>
    <n v="127"/>
    <n v="434"/>
    <n v="589"/>
    <n v="1589"/>
    <n v="2178"/>
    <x v="0"/>
    <x v="16"/>
  </r>
  <r>
    <x v="12"/>
    <n v="44"/>
    <n v="523"/>
    <n v="368"/>
    <n v="49"/>
    <n v="9"/>
    <n v="993"/>
    <n v="1659"/>
    <n v="2652"/>
    <n v="3"/>
    <s v="0"/>
    <n v="3"/>
    <n v="7"/>
    <n v="13"/>
    <n v="20"/>
    <n v="487"/>
    <n v="366"/>
    <n v="853"/>
    <n v="496"/>
    <n v="1280"/>
    <n v="1776"/>
    <x v="0"/>
    <x v="16"/>
  </r>
  <r>
    <x v="13"/>
    <n v="38"/>
    <n v="394"/>
    <n v="119"/>
    <n v="104"/>
    <n v="6"/>
    <n v="661"/>
    <n v="404"/>
    <n v="1065"/>
    <n v="44"/>
    <s v="0"/>
    <n v="44"/>
    <n v="2"/>
    <n v="3"/>
    <n v="5"/>
    <n v="253"/>
    <n v="115"/>
    <n v="368"/>
    <n v="362"/>
    <n v="286"/>
    <n v="648"/>
    <x v="0"/>
    <x v="16"/>
  </r>
  <r>
    <x v="14"/>
    <n v="31"/>
    <n v="605"/>
    <n v="50"/>
    <n v="432"/>
    <n v="2"/>
    <n v="1120"/>
    <n v="266"/>
    <n v="1386"/>
    <n v="18"/>
    <s v="0"/>
    <n v="18"/>
    <n v="4"/>
    <n v="0"/>
    <n v="4"/>
    <n v="50"/>
    <n v="80"/>
    <n v="130"/>
    <n v="1048"/>
    <n v="186"/>
    <n v="1234"/>
    <x v="0"/>
    <x v="16"/>
  </r>
  <r>
    <x v="15"/>
    <n v="64"/>
    <n v="44"/>
    <n v="7"/>
    <n v="0"/>
    <n v="0"/>
    <n v="115"/>
    <n v="51"/>
    <n v="166"/>
    <n v="0"/>
    <s v="0"/>
    <n v="0"/>
    <n v="0"/>
    <n v="0"/>
    <n v="0"/>
    <n v="78"/>
    <n v="3"/>
    <n v="81"/>
    <n v="37"/>
    <n v="48"/>
    <n v="85"/>
    <x v="0"/>
    <x v="16"/>
  </r>
  <r>
    <x v="16"/>
    <n v="30"/>
    <n v="72"/>
    <n v="32"/>
    <n v="55"/>
    <n v="13"/>
    <n v="202"/>
    <n v="23"/>
    <n v="225"/>
    <n v="63"/>
    <s v="0"/>
    <n v="63"/>
    <n v="3"/>
    <n v="3"/>
    <n v="6"/>
    <n v="47"/>
    <n v="3"/>
    <n v="50"/>
    <n v="89"/>
    <n v="17"/>
    <n v="106"/>
    <x v="0"/>
    <x v="16"/>
  </r>
  <r>
    <x v="17"/>
    <n v="32"/>
    <n v="73"/>
    <n v="98"/>
    <n v="70"/>
    <n v="45"/>
    <n v="318"/>
    <n v="87"/>
    <n v="405"/>
    <n v="95"/>
    <s v="0"/>
    <n v="95"/>
    <n v="6"/>
    <n v="0"/>
    <n v="6"/>
    <n v="106"/>
    <n v="52"/>
    <n v="158"/>
    <n v="111"/>
    <n v="35"/>
    <n v="146"/>
    <x v="0"/>
    <x v="16"/>
  </r>
  <r>
    <x v="18"/>
    <n v="4040"/>
    <n v="79019"/>
    <n v="41202"/>
    <n v="17406"/>
    <n v="2854"/>
    <n v="144521"/>
    <n v="138817"/>
    <n v="283338"/>
    <n v="7540"/>
    <s v="0"/>
    <n v="7540"/>
    <n v="1589"/>
    <n v="1301"/>
    <n v="2890"/>
    <n v="38277"/>
    <n v="18715"/>
    <n v="56992"/>
    <n v="97115"/>
    <n v="118801"/>
    <n v="215916"/>
    <x v="0"/>
    <x v="16"/>
  </r>
  <r>
    <x v="0"/>
    <n v="3780"/>
    <n v="10751"/>
    <n v="9421"/>
    <n v="8507"/>
    <n v="1308"/>
    <n v="33767"/>
    <n v="12032"/>
    <n v="45799"/>
    <n v="8950"/>
    <s v="0"/>
    <n v="8950"/>
    <n v="1137"/>
    <n v="83"/>
    <n v="1220"/>
    <n v="10874"/>
    <n v="6685"/>
    <n v="17559"/>
    <n v="12806"/>
    <n v="5264"/>
    <n v="18070"/>
    <x v="1"/>
    <x v="16"/>
  </r>
  <r>
    <x v="1"/>
    <n v="35"/>
    <n v="1396"/>
    <n v="1003"/>
    <n v="520"/>
    <n v="17"/>
    <n v="2971"/>
    <n v="4235"/>
    <n v="7206"/>
    <n v="36"/>
    <s v="0"/>
    <n v="36"/>
    <n v="14"/>
    <n v="0"/>
    <n v="14"/>
    <n v="219"/>
    <n v="193"/>
    <n v="412"/>
    <n v="2702"/>
    <n v="4042"/>
    <n v="6744"/>
    <x v="1"/>
    <x v="16"/>
  </r>
  <r>
    <x v="2"/>
    <n v="58"/>
    <n v="3832"/>
    <n v="961"/>
    <n v="1211"/>
    <n v="12"/>
    <n v="6074"/>
    <n v="3471"/>
    <n v="9545"/>
    <n v="16"/>
    <s v="0"/>
    <n v="16"/>
    <n v="7"/>
    <n v="1"/>
    <n v="8"/>
    <n v="247"/>
    <n v="103"/>
    <n v="350"/>
    <n v="5804"/>
    <n v="3367"/>
    <n v="9171"/>
    <x v="1"/>
    <x v="16"/>
  </r>
  <r>
    <x v="3"/>
    <n v="998"/>
    <n v="17638"/>
    <n v="9119"/>
    <n v="1948"/>
    <n v="380"/>
    <n v="30083"/>
    <n v="17117"/>
    <n v="47200"/>
    <n v="219"/>
    <s v="0"/>
    <n v="219"/>
    <n v="335"/>
    <n v="940"/>
    <n v="1275"/>
    <n v="12776"/>
    <n v="3895"/>
    <n v="16671"/>
    <n v="16753"/>
    <n v="12282"/>
    <n v="29035"/>
    <x v="1"/>
    <x v="16"/>
  </r>
  <r>
    <x v="4"/>
    <n v="57"/>
    <n v="6039"/>
    <n v="1797"/>
    <n v="1891"/>
    <n v="44"/>
    <n v="9828"/>
    <n v="8282"/>
    <n v="18110"/>
    <n v="84"/>
    <s v="0"/>
    <n v="84"/>
    <n v="32"/>
    <n v="6"/>
    <n v="38"/>
    <n v="2271"/>
    <n v="444"/>
    <n v="2715"/>
    <n v="7441"/>
    <n v="7832"/>
    <n v="15273"/>
    <x v="1"/>
    <x v="16"/>
  </r>
  <r>
    <x v="5"/>
    <n v="443"/>
    <n v="21560"/>
    <n v="15546"/>
    <n v="1593"/>
    <n v="66"/>
    <n v="39208"/>
    <n v="48252"/>
    <n v="87460"/>
    <n v="116"/>
    <s v="0"/>
    <n v="116"/>
    <n v="35"/>
    <n v="85"/>
    <n v="120"/>
    <n v="5871"/>
    <n v="1300"/>
    <n v="7171"/>
    <n v="33186"/>
    <n v="46867"/>
    <n v="80053"/>
    <x v="1"/>
    <x v="16"/>
  </r>
  <r>
    <x v="25"/>
    <n v="1"/>
    <n v="863"/>
    <n v="24"/>
    <n v="4"/>
    <n v="0"/>
    <n v="892"/>
    <n v="1312"/>
    <n v="2204"/>
    <n v="4"/>
    <s v="0"/>
    <n v="4"/>
    <n v="0"/>
    <n v="0"/>
    <n v="0"/>
    <n v="2"/>
    <n v="11"/>
    <n v="13"/>
    <n v="886"/>
    <n v="1301"/>
    <n v="2187"/>
    <x v="1"/>
    <x v="16"/>
  </r>
  <r>
    <x v="6"/>
    <n v="199"/>
    <n v="12522"/>
    <n v="703"/>
    <n v="357"/>
    <n v="21"/>
    <n v="13802"/>
    <n v="2108"/>
    <n v="15910"/>
    <n v="64"/>
    <s v="0"/>
    <n v="64"/>
    <n v="19"/>
    <n v="1"/>
    <n v="20"/>
    <n v="2726"/>
    <n v="256"/>
    <n v="2982"/>
    <n v="10993"/>
    <n v="1851"/>
    <n v="12844"/>
    <x v="1"/>
    <x v="16"/>
  </r>
  <r>
    <x v="7"/>
    <n v="324"/>
    <n v="2126"/>
    <n v="1958"/>
    <n v="384"/>
    <n v="146"/>
    <n v="4938"/>
    <n v="9134"/>
    <n v="14072"/>
    <n v="285"/>
    <s v="0"/>
    <n v="285"/>
    <n v="0"/>
    <n v="0"/>
    <n v="0"/>
    <n v="1317"/>
    <n v="2156"/>
    <n v="3473"/>
    <n v="3336"/>
    <n v="6978"/>
    <n v="10314"/>
    <x v="1"/>
    <x v="16"/>
  </r>
  <r>
    <x v="8"/>
    <n v="84"/>
    <n v="273"/>
    <n v="742"/>
    <n v="4"/>
    <n v="110"/>
    <n v="1213"/>
    <n v="4920"/>
    <n v="6133"/>
    <n v="85"/>
    <s v="0"/>
    <n v="85"/>
    <n v="0"/>
    <n v="3"/>
    <n v="3"/>
    <n v="174"/>
    <n v="101"/>
    <n v="275"/>
    <n v="954"/>
    <n v="4816"/>
    <n v="5770"/>
    <x v="1"/>
    <x v="16"/>
  </r>
  <r>
    <x v="9"/>
    <n v="18"/>
    <n v="454"/>
    <n v="156"/>
    <n v="292"/>
    <n v="130"/>
    <n v="1050"/>
    <n v="6016"/>
    <n v="7066"/>
    <n v="18"/>
    <s v="0"/>
    <n v="18"/>
    <n v="3"/>
    <n v="3"/>
    <n v="6"/>
    <n v="281"/>
    <n v="1320"/>
    <n v="1601"/>
    <n v="748"/>
    <n v="4693"/>
    <n v="5441"/>
    <x v="1"/>
    <x v="16"/>
  </r>
  <r>
    <x v="10"/>
    <n v="25"/>
    <n v="896"/>
    <n v="1199"/>
    <n v="944"/>
    <n v="269"/>
    <n v="3333"/>
    <n v="8251"/>
    <n v="11584"/>
    <n v="3"/>
    <s v="0"/>
    <n v="3"/>
    <n v="1"/>
    <n v="15"/>
    <n v="16"/>
    <n v="1341"/>
    <n v="2514"/>
    <n v="3855"/>
    <n v="1988"/>
    <n v="5722"/>
    <n v="7710"/>
    <x v="1"/>
    <x v="16"/>
  </r>
  <r>
    <x v="11"/>
    <n v="35"/>
    <n v="861"/>
    <n v="139"/>
    <n v="84"/>
    <n v="21"/>
    <n v="1140"/>
    <n v="1357"/>
    <n v="2497"/>
    <n v="23"/>
    <s v="0"/>
    <n v="23"/>
    <n v="8"/>
    <n v="3"/>
    <n v="11"/>
    <n v="287"/>
    <n v="45"/>
    <n v="332"/>
    <n v="822"/>
    <n v="1309"/>
    <n v="2131"/>
    <x v="1"/>
    <x v="16"/>
  </r>
  <r>
    <x v="12"/>
    <n v="82"/>
    <n v="821"/>
    <n v="404"/>
    <n v="34"/>
    <n v="18"/>
    <n v="1359"/>
    <n v="2205"/>
    <n v="3564"/>
    <n v="11"/>
    <s v="0"/>
    <n v="11"/>
    <n v="4"/>
    <n v="6"/>
    <n v="10"/>
    <n v="479"/>
    <n v="261"/>
    <n v="740"/>
    <n v="865"/>
    <n v="1938"/>
    <n v="2803"/>
    <x v="1"/>
    <x v="16"/>
  </r>
  <r>
    <x v="13"/>
    <n v="23"/>
    <n v="355"/>
    <n v="89"/>
    <n v="109"/>
    <n v="5"/>
    <n v="581"/>
    <n v="174"/>
    <n v="755"/>
    <n v="73"/>
    <s v="0"/>
    <n v="73"/>
    <n v="0"/>
    <n v="0"/>
    <n v="0"/>
    <n v="235"/>
    <n v="62"/>
    <n v="297"/>
    <n v="273"/>
    <n v="112"/>
    <n v="385"/>
    <x v="1"/>
    <x v="16"/>
  </r>
  <r>
    <x v="14"/>
    <n v="49"/>
    <n v="585"/>
    <n v="48"/>
    <n v="332"/>
    <n v="6"/>
    <n v="1020"/>
    <n v="392"/>
    <n v="1412"/>
    <n v="24"/>
    <s v="0"/>
    <n v="24"/>
    <n v="10"/>
    <n v="17"/>
    <n v="27"/>
    <n v="71"/>
    <n v="105"/>
    <n v="176"/>
    <n v="915"/>
    <n v="270"/>
    <n v="1185"/>
    <x v="1"/>
    <x v="16"/>
  </r>
  <r>
    <x v="15"/>
    <n v="0"/>
    <n v="85"/>
    <n v="34"/>
    <n v="5"/>
    <n v="0"/>
    <n v="124"/>
    <n v="121"/>
    <n v="245"/>
    <n v="2"/>
    <s v="0"/>
    <n v="2"/>
    <n v="0"/>
    <n v="5"/>
    <n v="5"/>
    <n v="86"/>
    <n v="64"/>
    <n v="150"/>
    <n v="36"/>
    <n v="52"/>
    <n v="88"/>
    <x v="1"/>
    <x v="16"/>
  </r>
  <r>
    <x v="16"/>
    <n v="28"/>
    <n v="26"/>
    <n v="55"/>
    <n v="61"/>
    <n v="35"/>
    <n v="205"/>
    <n v="4"/>
    <n v="209"/>
    <n v="130"/>
    <s v="0"/>
    <n v="130"/>
    <n v="2"/>
    <n v="0"/>
    <n v="2"/>
    <n v="39"/>
    <n v="0"/>
    <n v="39"/>
    <n v="34"/>
    <n v="4"/>
    <n v="38"/>
    <x v="1"/>
    <x v="16"/>
  </r>
  <r>
    <x v="17"/>
    <n v="99"/>
    <n v="41"/>
    <n v="68"/>
    <n v="109"/>
    <n v="41"/>
    <n v="358"/>
    <n v="101"/>
    <n v="459"/>
    <n v="130"/>
    <s v="0"/>
    <n v="130"/>
    <n v="1"/>
    <n v="1"/>
    <n v="2"/>
    <n v="118"/>
    <n v="48"/>
    <n v="166"/>
    <n v="109"/>
    <n v="52"/>
    <n v="161"/>
    <x v="1"/>
    <x v="16"/>
  </r>
  <r>
    <x v="18"/>
    <n v="6338"/>
    <n v="81124"/>
    <n v="43466"/>
    <n v="18389"/>
    <n v="2629"/>
    <n v="151946"/>
    <n v="129484"/>
    <n v="281430"/>
    <n v="10273"/>
    <s v="0"/>
    <n v="10273"/>
    <n v="1608"/>
    <n v="1169"/>
    <n v="2777"/>
    <n v="39414"/>
    <n v="19563"/>
    <n v="58977"/>
    <n v="100651"/>
    <n v="108752"/>
    <n v="209403"/>
    <x v="1"/>
    <x v="16"/>
  </r>
  <r>
    <x v="0"/>
    <n v="3167"/>
    <n v="14346"/>
    <n v="13335"/>
    <n v="10345"/>
    <n v="1382"/>
    <n v="42575"/>
    <n v="21258"/>
    <n v="63833"/>
    <n v="9200"/>
    <s v="0"/>
    <n v="9200"/>
    <n v="1132"/>
    <n v="64"/>
    <n v="1196"/>
    <n v="16522"/>
    <n v="15870"/>
    <n v="32392"/>
    <n v="15721"/>
    <n v="5324"/>
    <n v="21045"/>
    <x v="2"/>
    <x v="16"/>
  </r>
  <r>
    <x v="1"/>
    <n v="19"/>
    <n v="1720"/>
    <n v="728"/>
    <n v="446"/>
    <n v="20"/>
    <n v="2933"/>
    <n v="4455"/>
    <n v="7388"/>
    <n v="35"/>
    <s v="0"/>
    <n v="35"/>
    <n v="8"/>
    <n v="0"/>
    <n v="8"/>
    <n v="173"/>
    <n v="203"/>
    <n v="376"/>
    <n v="2717"/>
    <n v="4252"/>
    <n v="6969"/>
    <x v="2"/>
    <x v="16"/>
  </r>
  <r>
    <x v="2"/>
    <n v="25"/>
    <n v="3560"/>
    <n v="971"/>
    <n v="828"/>
    <n v="17"/>
    <n v="5401"/>
    <n v="1998"/>
    <n v="7399"/>
    <n v="19"/>
    <s v="0"/>
    <n v="19"/>
    <n v="7"/>
    <n v="1"/>
    <n v="8"/>
    <n v="236"/>
    <n v="60"/>
    <n v="296"/>
    <n v="5139"/>
    <n v="1937"/>
    <n v="7076"/>
    <x v="2"/>
    <x v="16"/>
  </r>
  <r>
    <x v="3"/>
    <n v="721"/>
    <n v="20099"/>
    <n v="9529"/>
    <n v="2361"/>
    <n v="532"/>
    <n v="33242"/>
    <n v="16958"/>
    <n v="50200"/>
    <n v="256"/>
    <s v="0"/>
    <n v="256"/>
    <n v="366"/>
    <n v="1206"/>
    <n v="1572"/>
    <n v="12636"/>
    <n v="3439"/>
    <n v="16075"/>
    <n v="19984"/>
    <n v="12313"/>
    <n v="32297"/>
    <x v="2"/>
    <x v="16"/>
  </r>
  <r>
    <x v="4"/>
    <n v="72"/>
    <n v="6962"/>
    <n v="2128"/>
    <n v="1655"/>
    <n v="48"/>
    <n v="10865"/>
    <n v="6902"/>
    <n v="17767"/>
    <n v="86"/>
    <s v="0"/>
    <n v="86"/>
    <n v="44"/>
    <n v="5"/>
    <n v="49"/>
    <n v="3142"/>
    <n v="808"/>
    <n v="3950"/>
    <n v="7593"/>
    <n v="6089"/>
    <n v="13682"/>
    <x v="2"/>
    <x v="16"/>
  </r>
  <r>
    <x v="5"/>
    <n v="269"/>
    <n v="19711"/>
    <n v="16234"/>
    <n v="1384"/>
    <n v="89"/>
    <n v="37687"/>
    <n v="53369"/>
    <n v="91056"/>
    <n v="137"/>
    <s v="0"/>
    <n v="137"/>
    <n v="60"/>
    <n v="114"/>
    <n v="174"/>
    <n v="4807"/>
    <n v="1017"/>
    <n v="5824"/>
    <n v="32683"/>
    <n v="52238"/>
    <n v="84921"/>
    <x v="2"/>
    <x v="16"/>
  </r>
  <r>
    <x v="25"/>
    <n v="5"/>
    <n v="812"/>
    <n v="21"/>
    <n v="8"/>
    <n v="0"/>
    <n v="846"/>
    <n v="773"/>
    <n v="1619"/>
    <n v="6"/>
    <s v="0"/>
    <n v="6"/>
    <n v="0"/>
    <n v="0"/>
    <n v="0"/>
    <n v="2"/>
    <n v="0"/>
    <n v="2"/>
    <n v="838"/>
    <n v="773"/>
    <n v="1611"/>
    <x v="2"/>
    <x v="16"/>
  </r>
  <r>
    <x v="6"/>
    <n v="189"/>
    <n v="8538"/>
    <n v="667"/>
    <n v="191"/>
    <n v="18"/>
    <n v="9603"/>
    <n v="1974"/>
    <n v="11577"/>
    <n v="64"/>
    <s v="0"/>
    <n v="64"/>
    <n v="30"/>
    <n v="8"/>
    <n v="38"/>
    <n v="1596"/>
    <n v="101"/>
    <n v="1697"/>
    <n v="7913"/>
    <n v="1865"/>
    <n v="9778"/>
    <x v="2"/>
    <x v="16"/>
  </r>
  <r>
    <x v="7"/>
    <n v="367"/>
    <n v="1985"/>
    <n v="1498"/>
    <n v="486"/>
    <n v="83"/>
    <n v="4419"/>
    <n v="8618"/>
    <n v="13037"/>
    <n v="305"/>
    <s v="0"/>
    <n v="305"/>
    <n v="0"/>
    <n v="0"/>
    <n v="0"/>
    <n v="749"/>
    <n v="1455"/>
    <n v="2204"/>
    <n v="3365"/>
    <n v="7163"/>
    <n v="10528"/>
    <x v="2"/>
    <x v="16"/>
  </r>
  <r>
    <x v="8"/>
    <n v="15"/>
    <n v="464"/>
    <n v="642"/>
    <n v="24"/>
    <n v="100"/>
    <n v="1245"/>
    <n v="4647"/>
    <n v="5892"/>
    <n v="20"/>
    <s v="0"/>
    <n v="20"/>
    <n v="0"/>
    <n v="3"/>
    <n v="3"/>
    <n v="276"/>
    <n v="81"/>
    <n v="357"/>
    <n v="949"/>
    <n v="4563"/>
    <n v="5512"/>
    <x v="2"/>
    <x v="16"/>
  </r>
  <r>
    <x v="9"/>
    <n v="79"/>
    <n v="459"/>
    <n v="123"/>
    <n v="220"/>
    <n v="154"/>
    <n v="1035"/>
    <n v="5424"/>
    <n v="6459"/>
    <n v="73"/>
    <s v="0"/>
    <n v="73"/>
    <n v="0"/>
    <n v="0"/>
    <n v="0"/>
    <n v="329"/>
    <n v="1213"/>
    <n v="1542"/>
    <n v="633"/>
    <n v="4211"/>
    <n v="4844"/>
    <x v="2"/>
    <x v="16"/>
  </r>
  <r>
    <x v="10"/>
    <n v="20"/>
    <n v="822"/>
    <n v="1305"/>
    <n v="789"/>
    <n v="205"/>
    <n v="3141"/>
    <n v="5835"/>
    <n v="8976"/>
    <n v="2"/>
    <s v="0"/>
    <n v="2"/>
    <n v="0"/>
    <n v="1"/>
    <n v="1"/>
    <n v="1554"/>
    <n v="2219"/>
    <n v="3773"/>
    <n v="1585"/>
    <n v="3615"/>
    <n v="5200"/>
    <x v="2"/>
    <x v="16"/>
  </r>
  <r>
    <x v="11"/>
    <n v="47"/>
    <n v="748"/>
    <n v="149"/>
    <n v="18"/>
    <n v="4"/>
    <n v="966"/>
    <n v="1554"/>
    <n v="2520"/>
    <n v="9"/>
    <s v="0"/>
    <n v="9"/>
    <n v="21"/>
    <n v="8"/>
    <n v="29"/>
    <n v="286"/>
    <n v="388"/>
    <n v="674"/>
    <n v="650"/>
    <n v="1158"/>
    <n v="1808"/>
    <x v="2"/>
    <x v="16"/>
  </r>
  <r>
    <x v="12"/>
    <n v="51"/>
    <n v="595"/>
    <n v="224"/>
    <n v="73"/>
    <n v="38"/>
    <n v="981"/>
    <n v="1571"/>
    <n v="2552"/>
    <n v="2"/>
    <s v="0"/>
    <n v="2"/>
    <n v="9"/>
    <n v="13"/>
    <n v="22"/>
    <n v="472"/>
    <n v="163"/>
    <n v="635"/>
    <n v="498"/>
    <n v="1395"/>
    <n v="1893"/>
    <x v="2"/>
    <x v="16"/>
  </r>
  <r>
    <x v="13"/>
    <n v="35"/>
    <n v="484"/>
    <n v="152"/>
    <n v="166"/>
    <n v="2"/>
    <n v="839"/>
    <n v="202"/>
    <n v="1041"/>
    <n v="109"/>
    <s v="0"/>
    <n v="109"/>
    <n v="10"/>
    <n v="6"/>
    <n v="16"/>
    <n v="365"/>
    <n v="94"/>
    <n v="459"/>
    <n v="355"/>
    <n v="102"/>
    <n v="457"/>
    <x v="2"/>
    <x v="16"/>
  </r>
  <r>
    <x v="14"/>
    <n v="31"/>
    <n v="426"/>
    <n v="46"/>
    <n v="319"/>
    <n v="10"/>
    <n v="832"/>
    <n v="235"/>
    <n v="1067"/>
    <n v="26"/>
    <s v="0"/>
    <n v="26"/>
    <n v="7"/>
    <n v="13"/>
    <n v="20"/>
    <n v="39"/>
    <n v="38"/>
    <n v="77"/>
    <n v="760"/>
    <n v="184"/>
    <n v="944"/>
    <x v="2"/>
    <x v="16"/>
  </r>
  <r>
    <x v="15"/>
    <n v="6"/>
    <n v="86"/>
    <n v="7"/>
    <n v="4"/>
    <n v="0"/>
    <n v="103"/>
    <n v="28"/>
    <n v="131"/>
    <n v="5"/>
    <s v="0"/>
    <n v="5"/>
    <n v="1"/>
    <n v="0"/>
    <n v="1"/>
    <n v="77"/>
    <n v="2"/>
    <n v="79"/>
    <n v="20"/>
    <n v="26"/>
    <n v="46"/>
    <x v="2"/>
    <x v="16"/>
  </r>
  <r>
    <x v="16"/>
    <n v="11"/>
    <n v="17"/>
    <n v="31"/>
    <n v="37"/>
    <n v="4"/>
    <n v="100"/>
    <n v="51"/>
    <n v="151"/>
    <n v="62"/>
    <s v="0"/>
    <n v="62"/>
    <n v="3"/>
    <n v="0"/>
    <n v="3"/>
    <n v="12"/>
    <n v="38"/>
    <n v="50"/>
    <n v="23"/>
    <n v="13"/>
    <n v="36"/>
    <x v="2"/>
    <x v="16"/>
  </r>
  <r>
    <x v="17"/>
    <n v="44"/>
    <n v="47"/>
    <n v="25"/>
    <n v="87"/>
    <n v="54"/>
    <n v="257"/>
    <n v="94"/>
    <n v="351"/>
    <n v="120"/>
    <s v="0"/>
    <n v="120"/>
    <n v="0"/>
    <n v="6"/>
    <n v="6"/>
    <n v="74"/>
    <n v="69"/>
    <n v="143"/>
    <n v="63"/>
    <n v="19"/>
    <n v="82"/>
    <x v="2"/>
    <x v="16"/>
  </r>
  <r>
    <x v="18"/>
    <n v="5173"/>
    <n v="81881"/>
    <n v="47815"/>
    <n v="19441"/>
    <n v="2760"/>
    <n v="157070"/>
    <n v="135946"/>
    <n v="293016"/>
    <n v="10536"/>
    <s v="0"/>
    <n v="10536"/>
    <n v="1698"/>
    <n v="1448"/>
    <n v="3146"/>
    <n v="43347"/>
    <n v="27258"/>
    <n v="70605"/>
    <n v="101489"/>
    <n v="107240"/>
    <n v="208729"/>
    <x v="2"/>
    <x v="16"/>
  </r>
  <r>
    <x v="0"/>
    <n v="4084"/>
    <n v="20984"/>
    <n v="14953"/>
    <n v="10761"/>
    <n v="1331"/>
    <n v="52113"/>
    <n v="33401"/>
    <n v="85514"/>
    <n v="8154"/>
    <s v="0"/>
    <n v="8154"/>
    <n v="1344"/>
    <n v="99"/>
    <n v="1443"/>
    <n v="18253"/>
    <n v="18354"/>
    <n v="36607"/>
    <n v="24362"/>
    <n v="14948"/>
    <n v="39310"/>
    <x v="3"/>
    <x v="16"/>
  </r>
  <r>
    <x v="1"/>
    <n v="19"/>
    <n v="1079"/>
    <n v="573"/>
    <n v="311"/>
    <n v="13"/>
    <n v="1995"/>
    <n v="3391"/>
    <n v="5386"/>
    <n v="18"/>
    <s v="0"/>
    <n v="18"/>
    <n v="2"/>
    <n v="0"/>
    <n v="2"/>
    <n v="151"/>
    <n v="132"/>
    <n v="283"/>
    <n v="1824"/>
    <n v="3259"/>
    <n v="5083"/>
    <x v="3"/>
    <x v="16"/>
  </r>
  <r>
    <x v="2"/>
    <n v="60"/>
    <n v="4233"/>
    <n v="678"/>
    <n v="1074"/>
    <n v="20"/>
    <n v="6065"/>
    <n v="2666"/>
    <n v="8731"/>
    <n v="9"/>
    <s v="0"/>
    <n v="9"/>
    <n v="2"/>
    <n v="0"/>
    <n v="2"/>
    <n v="252"/>
    <n v="50"/>
    <n v="302"/>
    <n v="5802"/>
    <n v="2616"/>
    <n v="8418"/>
    <x v="3"/>
    <x v="16"/>
  </r>
  <r>
    <x v="3"/>
    <n v="846"/>
    <n v="16875"/>
    <n v="7968"/>
    <n v="1674"/>
    <n v="494"/>
    <n v="27857"/>
    <n v="19468"/>
    <n v="47325"/>
    <n v="105"/>
    <s v="0"/>
    <n v="105"/>
    <n v="319"/>
    <n v="1141"/>
    <n v="1460"/>
    <n v="11505"/>
    <n v="2551"/>
    <n v="14056"/>
    <n v="15928"/>
    <n v="15776"/>
    <n v="31704"/>
    <x v="3"/>
    <x v="16"/>
  </r>
  <r>
    <x v="4"/>
    <n v="28"/>
    <n v="8948"/>
    <n v="2559"/>
    <n v="3805"/>
    <n v="103"/>
    <n v="15443"/>
    <n v="11814"/>
    <n v="27257"/>
    <n v="55"/>
    <s v="0"/>
    <n v="55"/>
    <n v="41"/>
    <n v="19"/>
    <n v="60"/>
    <n v="4449"/>
    <n v="557"/>
    <n v="5006"/>
    <n v="10898"/>
    <n v="11238"/>
    <n v="22136"/>
    <x v="3"/>
    <x v="16"/>
  </r>
  <r>
    <x v="5"/>
    <n v="209"/>
    <n v="21514"/>
    <n v="17530"/>
    <n v="945"/>
    <n v="66"/>
    <n v="40264"/>
    <n v="57050"/>
    <n v="97314"/>
    <n v="81"/>
    <s v="0"/>
    <n v="81"/>
    <n v="10"/>
    <n v="144"/>
    <n v="154"/>
    <n v="4658"/>
    <n v="1114"/>
    <n v="5772"/>
    <n v="35515"/>
    <n v="55792"/>
    <n v="91307"/>
    <x v="3"/>
    <x v="16"/>
  </r>
  <r>
    <x v="25"/>
    <n v="1"/>
    <n v="714"/>
    <n v="59"/>
    <n v="6"/>
    <n v="5"/>
    <n v="785"/>
    <n v="2499"/>
    <n v="3284"/>
    <n v="3"/>
    <s v="0"/>
    <n v="3"/>
    <n v="4"/>
    <n v="0"/>
    <n v="4"/>
    <n v="47"/>
    <n v="6"/>
    <n v="53"/>
    <n v="731"/>
    <n v="2493"/>
    <n v="3224"/>
    <x v="3"/>
    <x v="16"/>
  </r>
  <r>
    <x v="6"/>
    <n v="249"/>
    <n v="7924"/>
    <n v="482"/>
    <n v="234"/>
    <n v="24"/>
    <n v="8913"/>
    <n v="2625"/>
    <n v="11538"/>
    <n v="59"/>
    <s v="0"/>
    <n v="59"/>
    <n v="22"/>
    <n v="5"/>
    <n v="27"/>
    <n v="2024"/>
    <n v="125"/>
    <n v="2149"/>
    <n v="6808"/>
    <n v="2495"/>
    <n v="9303"/>
    <x v="3"/>
    <x v="16"/>
  </r>
  <r>
    <x v="7"/>
    <n v="188"/>
    <n v="572"/>
    <n v="804"/>
    <n v="64"/>
    <n v="49"/>
    <n v="1677"/>
    <n v="3859"/>
    <n v="5536"/>
    <n v="183"/>
    <s v="0"/>
    <n v="183"/>
    <n v="8"/>
    <n v="0"/>
    <n v="8"/>
    <n v="321"/>
    <n v="538"/>
    <n v="859"/>
    <n v="1165"/>
    <n v="3321"/>
    <n v="4486"/>
    <x v="3"/>
    <x v="16"/>
  </r>
  <r>
    <x v="8"/>
    <n v="4"/>
    <n v="121"/>
    <n v="312"/>
    <n v="4"/>
    <n v="22"/>
    <n v="463"/>
    <n v="1964"/>
    <n v="2427"/>
    <n v="5"/>
    <s v="0"/>
    <n v="5"/>
    <n v="0"/>
    <n v="1"/>
    <n v="1"/>
    <n v="29"/>
    <n v="30"/>
    <n v="59"/>
    <n v="429"/>
    <n v="1933"/>
    <n v="2362"/>
    <x v="3"/>
    <x v="16"/>
  </r>
  <r>
    <x v="9"/>
    <n v="37"/>
    <n v="167"/>
    <n v="82"/>
    <n v="65"/>
    <n v="30"/>
    <n v="381"/>
    <n v="2560"/>
    <n v="2941"/>
    <n v="42"/>
    <s v="0"/>
    <n v="42"/>
    <n v="1"/>
    <n v="0"/>
    <n v="1"/>
    <n v="51"/>
    <n v="221"/>
    <n v="272"/>
    <n v="287"/>
    <n v="2339"/>
    <n v="2626"/>
    <x v="3"/>
    <x v="16"/>
  </r>
  <r>
    <x v="10"/>
    <n v="0"/>
    <n v="92"/>
    <n v="267"/>
    <n v="24"/>
    <n v="49"/>
    <n v="432"/>
    <n v="1586"/>
    <n v="2018"/>
    <n v="5"/>
    <s v="0"/>
    <n v="5"/>
    <n v="2"/>
    <n v="0"/>
    <n v="2"/>
    <n v="78"/>
    <n v="528"/>
    <n v="606"/>
    <n v="347"/>
    <n v="1058"/>
    <n v="1405"/>
    <x v="3"/>
    <x v="16"/>
  </r>
  <r>
    <x v="11"/>
    <n v="84"/>
    <n v="478"/>
    <n v="68"/>
    <n v="85"/>
    <n v="8"/>
    <n v="723"/>
    <n v="1690"/>
    <n v="2413"/>
    <n v="25"/>
    <s v="0"/>
    <n v="25"/>
    <n v="18"/>
    <n v="0"/>
    <n v="18"/>
    <n v="205"/>
    <n v="49"/>
    <n v="254"/>
    <n v="475"/>
    <n v="1641"/>
    <n v="2116"/>
    <x v="3"/>
    <x v="16"/>
  </r>
  <r>
    <x v="12"/>
    <n v="80"/>
    <n v="767"/>
    <n v="412"/>
    <n v="34"/>
    <n v="22"/>
    <n v="1315"/>
    <n v="1627"/>
    <n v="2942"/>
    <n v="4"/>
    <s v="0"/>
    <n v="4"/>
    <n v="3"/>
    <n v="7"/>
    <n v="10"/>
    <n v="461"/>
    <n v="150"/>
    <n v="611"/>
    <n v="847"/>
    <n v="1470"/>
    <n v="2317"/>
    <x v="3"/>
    <x v="16"/>
  </r>
  <r>
    <x v="13"/>
    <n v="29"/>
    <n v="500"/>
    <n v="179"/>
    <n v="181"/>
    <n v="9"/>
    <n v="898"/>
    <n v="472"/>
    <n v="1370"/>
    <n v="73"/>
    <s v="0"/>
    <n v="73"/>
    <n v="11"/>
    <n v="7"/>
    <n v="18"/>
    <n v="254"/>
    <n v="184"/>
    <n v="438"/>
    <n v="560"/>
    <n v="281"/>
    <n v="841"/>
    <x v="3"/>
    <x v="16"/>
  </r>
  <r>
    <x v="14"/>
    <n v="36"/>
    <n v="366"/>
    <n v="30"/>
    <n v="311"/>
    <n v="1"/>
    <n v="744"/>
    <n v="198"/>
    <n v="942"/>
    <n v="33"/>
    <s v="0"/>
    <n v="33"/>
    <n v="4"/>
    <n v="3"/>
    <n v="7"/>
    <n v="56"/>
    <n v="46"/>
    <n v="102"/>
    <n v="651"/>
    <n v="149"/>
    <n v="800"/>
    <x v="3"/>
    <x v="16"/>
  </r>
  <r>
    <x v="15"/>
    <n v="1"/>
    <n v="34"/>
    <n v="8"/>
    <n v="4"/>
    <n v="0"/>
    <n v="47"/>
    <n v="22"/>
    <n v="69"/>
    <n v="4"/>
    <s v="0"/>
    <n v="4"/>
    <n v="0"/>
    <n v="0"/>
    <n v="0"/>
    <n v="3"/>
    <n v="3"/>
    <n v="6"/>
    <n v="40"/>
    <n v="19"/>
    <n v="59"/>
    <x v="3"/>
    <x v="16"/>
  </r>
  <r>
    <x v="16"/>
    <n v="29"/>
    <n v="50"/>
    <n v="55"/>
    <n v="32"/>
    <n v="24"/>
    <n v="190"/>
    <n v="33"/>
    <n v="223"/>
    <n v="81"/>
    <s v="0"/>
    <n v="81"/>
    <n v="23"/>
    <n v="0"/>
    <n v="23"/>
    <n v="55"/>
    <n v="12"/>
    <n v="67"/>
    <n v="31"/>
    <n v="21"/>
    <n v="52"/>
    <x v="3"/>
    <x v="16"/>
  </r>
  <r>
    <x v="17"/>
    <n v="71"/>
    <n v="58"/>
    <n v="260"/>
    <n v="134"/>
    <n v="44"/>
    <n v="567"/>
    <n v="84"/>
    <n v="651"/>
    <n v="277"/>
    <s v="0"/>
    <n v="277"/>
    <n v="3"/>
    <n v="0"/>
    <n v="3"/>
    <n v="94"/>
    <n v="46"/>
    <n v="140"/>
    <n v="193"/>
    <n v="38"/>
    <n v="231"/>
    <x v="3"/>
    <x v="16"/>
  </r>
  <r>
    <x v="18"/>
    <n v="6055"/>
    <n v="85476"/>
    <n v="47279"/>
    <n v="19748"/>
    <n v="2314"/>
    <n v="160872"/>
    <n v="147009"/>
    <n v="307881"/>
    <n v="9216"/>
    <s v="0"/>
    <n v="9216"/>
    <n v="1817"/>
    <n v="1426"/>
    <n v="3243"/>
    <n v="42946"/>
    <n v="24696"/>
    <n v="67642"/>
    <n v="106893"/>
    <n v="120887"/>
    <n v="227780"/>
    <x v="3"/>
    <x v="16"/>
  </r>
  <r>
    <x v="0"/>
    <n v="3784"/>
    <n v="19181"/>
    <n v="12525"/>
    <n v="9240"/>
    <n v="1442"/>
    <n v="46172"/>
    <n v="26358"/>
    <n v="72530"/>
    <n v="9349"/>
    <s v="0"/>
    <n v="9349"/>
    <n v="1268"/>
    <n v="93"/>
    <n v="1361"/>
    <n v="17806"/>
    <n v="16415"/>
    <n v="34221"/>
    <n v="17749"/>
    <n v="9850"/>
    <n v="27599"/>
    <x v="4"/>
    <x v="16"/>
  </r>
  <r>
    <x v="1"/>
    <n v="16"/>
    <n v="1289"/>
    <n v="422"/>
    <n v="383"/>
    <n v="6"/>
    <n v="2116"/>
    <n v="2727"/>
    <n v="4843"/>
    <n v="27"/>
    <s v="0"/>
    <n v="27"/>
    <n v="11"/>
    <n v="0"/>
    <n v="11"/>
    <n v="165"/>
    <n v="71"/>
    <n v="236"/>
    <n v="1913"/>
    <n v="2656"/>
    <n v="4569"/>
    <x v="4"/>
    <x v="16"/>
  </r>
  <r>
    <x v="2"/>
    <n v="50"/>
    <n v="3090"/>
    <n v="656"/>
    <n v="1415"/>
    <n v="20"/>
    <n v="5231"/>
    <n v="1382"/>
    <n v="6613"/>
    <n v="14"/>
    <s v="0"/>
    <n v="14"/>
    <n v="1"/>
    <n v="0"/>
    <n v="1"/>
    <n v="249"/>
    <n v="54"/>
    <n v="303"/>
    <n v="4967"/>
    <n v="1328"/>
    <n v="6295"/>
    <x v="4"/>
    <x v="16"/>
  </r>
  <r>
    <x v="3"/>
    <n v="723"/>
    <n v="13570"/>
    <n v="5488"/>
    <n v="979"/>
    <n v="294"/>
    <n v="21054"/>
    <n v="13607"/>
    <n v="34661"/>
    <n v="100"/>
    <s v="0"/>
    <n v="100"/>
    <n v="223"/>
    <n v="639"/>
    <n v="862"/>
    <n v="9034"/>
    <n v="2473"/>
    <n v="11507"/>
    <n v="11697"/>
    <n v="10495"/>
    <n v="22192"/>
    <x v="4"/>
    <x v="16"/>
  </r>
  <r>
    <x v="4"/>
    <n v="43"/>
    <n v="8358"/>
    <n v="2183"/>
    <n v="3447"/>
    <n v="41"/>
    <n v="14072"/>
    <n v="9884"/>
    <n v="23956"/>
    <n v="32"/>
    <s v="0"/>
    <n v="32"/>
    <n v="25"/>
    <n v="3"/>
    <n v="28"/>
    <n v="4308"/>
    <n v="394"/>
    <n v="4702"/>
    <n v="9707"/>
    <n v="9487"/>
    <n v="19194"/>
    <x v="4"/>
    <x v="16"/>
  </r>
  <r>
    <x v="5"/>
    <n v="241"/>
    <n v="18051"/>
    <n v="13201"/>
    <n v="2396"/>
    <n v="388"/>
    <n v="34277"/>
    <n v="49982"/>
    <n v="84259"/>
    <n v="85"/>
    <s v="0"/>
    <n v="85"/>
    <n v="13"/>
    <n v="119"/>
    <n v="132"/>
    <n v="5997"/>
    <n v="1274"/>
    <n v="7271"/>
    <n v="28182"/>
    <n v="48589"/>
    <n v="76771"/>
    <x v="4"/>
    <x v="16"/>
  </r>
  <r>
    <x v="25"/>
    <n v="1"/>
    <n v="554"/>
    <n v="159"/>
    <n v="0"/>
    <n v="0"/>
    <n v="714"/>
    <n v="3071"/>
    <n v="3785"/>
    <n v="1"/>
    <s v="0"/>
    <n v="1"/>
    <n v="1"/>
    <n v="7"/>
    <n v="8"/>
    <n v="4"/>
    <n v="14"/>
    <n v="18"/>
    <n v="708"/>
    <n v="3050"/>
    <n v="3758"/>
    <x v="4"/>
    <x v="16"/>
  </r>
  <r>
    <x v="6"/>
    <n v="241"/>
    <n v="7932"/>
    <n v="1985"/>
    <n v="92"/>
    <n v="7"/>
    <n v="10257"/>
    <n v="2266"/>
    <n v="12523"/>
    <n v="44"/>
    <s v="0"/>
    <n v="44"/>
    <n v="7"/>
    <n v="0"/>
    <n v="7"/>
    <n v="2228"/>
    <n v="112"/>
    <n v="2340"/>
    <n v="7978"/>
    <n v="2154"/>
    <n v="10132"/>
    <x v="4"/>
    <x v="16"/>
  </r>
  <r>
    <x v="7"/>
    <n v="0"/>
    <n v="51"/>
    <n v="25"/>
    <n v="4"/>
    <n v="17"/>
    <n v="97"/>
    <n v="16"/>
    <n v="113"/>
    <n v="7"/>
    <s v="0"/>
    <n v="7"/>
    <n v="2"/>
    <n v="0"/>
    <n v="2"/>
    <n v="35"/>
    <n v="4"/>
    <n v="39"/>
    <n v="53"/>
    <n v="12"/>
    <n v="65"/>
    <x v="4"/>
    <x v="16"/>
  </r>
  <r>
    <x v="8"/>
    <n v="0"/>
    <n v="27"/>
    <n v="9"/>
    <n v="5"/>
    <n v="0"/>
    <n v="41"/>
    <n v="5"/>
    <n v="46"/>
    <n v="3"/>
    <s v="0"/>
    <n v="3"/>
    <n v="4"/>
    <n v="0"/>
    <n v="4"/>
    <n v="6"/>
    <n v="3"/>
    <n v="9"/>
    <n v="28"/>
    <n v="2"/>
    <n v="30"/>
    <x v="4"/>
    <x v="16"/>
  </r>
  <r>
    <x v="9"/>
    <n v="2"/>
    <n v="25"/>
    <n v="6"/>
    <n v="5"/>
    <n v="0"/>
    <n v="38"/>
    <n v="707"/>
    <n v="745"/>
    <n v="7"/>
    <s v="0"/>
    <n v="7"/>
    <n v="0"/>
    <n v="0"/>
    <n v="0"/>
    <n v="7"/>
    <n v="0"/>
    <n v="7"/>
    <n v="24"/>
    <n v="707"/>
    <n v="731"/>
    <x v="4"/>
    <x v="16"/>
  </r>
  <r>
    <x v="10"/>
    <n v="2"/>
    <n v="24"/>
    <n v="1"/>
    <n v="0"/>
    <n v="4"/>
    <n v="31"/>
    <n v="17"/>
    <n v="48"/>
    <n v="1"/>
    <s v="0"/>
    <n v="1"/>
    <n v="0"/>
    <n v="0"/>
    <n v="0"/>
    <n v="6"/>
    <n v="1"/>
    <n v="7"/>
    <n v="24"/>
    <n v="16"/>
    <n v="40"/>
    <x v="4"/>
    <x v="16"/>
  </r>
  <r>
    <x v="11"/>
    <n v="35"/>
    <n v="812"/>
    <n v="92"/>
    <n v="35"/>
    <n v="6"/>
    <n v="980"/>
    <n v="1573"/>
    <n v="2553"/>
    <n v="8"/>
    <s v="0"/>
    <n v="8"/>
    <n v="8"/>
    <n v="7"/>
    <n v="15"/>
    <n v="228"/>
    <n v="81"/>
    <n v="309"/>
    <n v="736"/>
    <n v="1485"/>
    <n v="2221"/>
    <x v="4"/>
    <x v="16"/>
  </r>
  <r>
    <x v="12"/>
    <n v="23"/>
    <n v="1008"/>
    <n v="264"/>
    <n v="75"/>
    <n v="44"/>
    <n v="1414"/>
    <n v="1139"/>
    <n v="2553"/>
    <n v="4"/>
    <s v="0"/>
    <n v="4"/>
    <n v="0"/>
    <n v="3"/>
    <n v="3"/>
    <n v="354"/>
    <n v="140"/>
    <n v="494"/>
    <n v="1056"/>
    <n v="996"/>
    <n v="2052"/>
    <x v="4"/>
    <x v="16"/>
  </r>
  <r>
    <x v="13"/>
    <n v="33"/>
    <n v="728"/>
    <n v="152"/>
    <n v="139"/>
    <n v="0"/>
    <n v="1052"/>
    <n v="129"/>
    <n v="1181"/>
    <n v="60"/>
    <s v="0"/>
    <n v="60"/>
    <n v="5"/>
    <n v="0"/>
    <n v="5"/>
    <n v="451"/>
    <n v="41"/>
    <n v="492"/>
    <n v="536"/>
    <n v="88"/>
    <n v="624"/>
    <x v="4"/>
    <x v="16"/>
  </r>
  <r>
    <x v="14"/>
    <n v="36"/>
    <n v="248"/>
    <n v="49"/>
    <n v="19"/>
    <n v="0"/>
    <n v="352"/>
    <n v="291"/>
    <n v="643"/>
    <n v="30"/>
    <s v="0"/>
    <n v="30"/>
    <n v="7"/>
    <n v="3"/>
    <n v="10"/>
    <n v="55"/>
    <n v="41"/>
    <n v="96"/>
    <n v="260"/>
    <n v="247"/>
    <n v="507"/>
    <x v="4"/>
    <x v="16"/>
  </r>
  <r>
    <x v="15"/>
    <n v="1"/>
    <n v="11"/>
    <n v="7"/>
    <n v="11"/>
    <n v="0"/>
    <n v="30"/>
    <n v="14"/>
    <n v="44"/>
    <n v="2"/>
    <s v="0"/>
    <n v="2"/>
    <n v="1"/>
    <n v="0"/>
    <n v="1"/>
    <n v="10"/>
    <n v="6"/>
    <n v="16"/>
    <n v="17"/>
    <n v="8"/>
    <n v="25"/>
    <x v="4"/>
    <x v="16"/>
  </r>
  <r>
    <x v="16"/>
    <n v="20"/>
    <n v="49"/>
    <n v="26"/>
    <n v="44"/>
    <n v="16"/>
    <n v="155"/>
    <n v="63"/>
    <n v="218"/>
    <n v="66"/>
    <s v="0"/>
    <n v="66"/>
    <n v="8"/>
    <n v="0"/>
    <n v="8"/>
    <n v="33"/>
    <n v="17"/>
    <n v="50"/>
    <n v="48"/>
    <n v="46"/>
    <n v="94"/>
    <x v="4"/>
    <x v="16"/>
  </r>
  <r>
    <x v="17"/>
    <n v="44"/>
    <n v="36"/>
    <n v="53"/>
    <n v="101"/>
    <n v="18"/>
    <n v="252"/>
    <n v="183"/>
    <n v="435"/>
    <n v="123"/>
    <s v="0"/>
    <n v="123"/>
    <n v="5"/>
    <n v="0"/>
    <n v="5"/>
    <n v="78"/>
    <n v="85"/>
    <n v="163"/>
    <n v="46"/>
    <n v="98"/>
    <n v="144"/>
    <x v="4"/>
    <x v="16"/>
  </r>
  <r>
    <x v="18"/>
    <n v="5295"/>
    <n v="75044"/>
    <n v="37303"/>
    <n v="18390"/>
    <n v="2303"/>
    <n v="138335"/>
    <n v="113414"/>
    <n v="251749"/>
    <n v="9963"/>
    <s v="0"/>
    <n v="9963"/>
    <n v="1589"/>
    <n v="874"/>
    <n v="2463"/>
    <n v="41054"/>
    <n v="21226"/>
    <n v="62280"/>
    <n v="85729"/>
    <n v="91314"/>
    <n v="177043"/>
    <x v="4"/>
    <x v="16"/>
  </r>
  <r>
    <x v="0"/>
    <n v="3882"/>
    <n v="20531"/>
    <n v="13871"/>
    <n v="9212"/>
    <n v="1384"/>
    <n v="48880"/>
    <n v="31056"/>
    <n v="79936"/>
    <n v="8979"/>
    <s v="0"/>
    <n v="8979"/>
    <n v="1178"/>
    <n v="155"/>
    <n v="1333"/>
    <n v="20207"/>
    <n v="21246"/>
    <n v="41453"/>
    <n v="18516"/>
    <n v="9655"/>
    <n v="28171"/>
    <x v="5"/>
    <x v="16"/>
  </r>
  <r>
    <x v="1"/>
    <n v="16"/>
    <n v="1225"/>
    <n v="367"/>
    <n v="268"/>
    <n v="3"/>
    <n v="1879"/>
    <n v="3042"/>
    <n v="4921"/>
    <n v="18"/>
    <s v="0"/>
    <n v="18"/>
    <n v="2"/>
    <n v="0"/>
    <n v="2"/>
    <n v="123"/>
    <n v="347"/>
    <n v="470"/>
    <n v="1736"/>
    <n v="2695"/>
    <n v="4431"/>
    <x v="5"/>
    <x v="16"/>
  </r>
  <r>
    <x v="2"/>
    <n v="52"/>
    <n v="4074"/>
    <n v="896"/>
    <n v="1409"/>
    <n v="0"/>
    <n v="6431"/>
    <n v="1339"/>
    <n v="7770"/>
    <n v="17"/>
    <s v="0"/>
    <n v="17"/>
    <n v="0"/>
    <n v="0"/>
    <n v="0"/>
    <n v="294"/>
    <n v="56"/>
    <n v="350"/>
    <n v="6120"/>
    <n v="1283"/>
    <n v="7403"/>
    <x v="5"/>
    <x v="16"/>
  </r>
  <r>
    <x v="3"/>
    <n v="399"/>
    <n v="12504"/>
    <n v="4806"/>
    <n v="842"/>
    <n v="97"/>
    <n v="18648"/>
    <n v="10727"/>
    <n v="29375"/>
    <n v="82"/>
    <s v="0"/>
    <n v="82"/>
    <n v="144"/>
    <n v="265"/>
    <n v="409"/>
    <n v="7271"/>
    <n v="1458"/>
    <n v="8729"/>
    <n v="11151"/>
    <n v="9004"/>
    <n v="20155"/>
    <x v="5"/>
    <x v="16"/>
  </r>
  <r>
    <x v="4"/>
    <n v="34"/>
    <n v="4510"/>
    <n v="1162"/>
    <n v="1274"/>
    <n v="21"/>
    <n v="7001"/>
    <n v="6741"/>
    <n v="13742"/>
    <n v="30"/>
    <s v="0"/>
    <n v="30"/>
    <n v="23"/>
    <n v="0"/>
    <n v="23"/>
    <n v="2319"/>
    <n v="171"/>
    <n v="2490"/>
    <n v="4629"/>
    <n v="6570"/>
    <n v="11199"/>
    <x v="5"/>
    <x v="16"/>
  </r>
  <r>
    <x v="5"/>
    <n v="200"/>
    <n v="13663"/>
    <n v="15606"/>
    <n v="2781"/>
    <n v="800"/>
    <n v="33050"/>
    <n v="50702"/>
    <n v="83752"/>
    <n v="63"/>
    <s v="0"/>
    <n v="63"/>
    <n v="14"/>
    <n v="129"/>
    <n v="143"/>
    <n v="4779"/>
    <n v="1293"/>
    <n v="6072"/>
    <n v="28194"/>
    <n v="49280"/>
    <n v="77474"/>
    <x v="5"/>
    <x v="16"/>
  </r>
  <r>
    <x v="25"/>
    <n v="4"/>
    <n v="495"/>
    <n v="59"/>
    <n v="4"/>
    <n v="0"/>
    <n v="562"/>
    <n v="1801"/>
    <n v="2363"/>
    <n v="7"/>
    <s v="0"/>
    <n v="7"/>
    <n v="0"/>
    <n v="0"/>
    <n v="0"/>
    <n v="112"/>
    <n v="3"/>
    <n v="115"/>
    <n v="443"/>
    <n v="1798"/>
    <n v="2241"/>
    <x v="5"/>
    <x v="16"/>
  </r>
  <r>
    <x v="6"/>
    <n v="389"/>
    <n v="8632"/>
    <n v="557"/>
    <n v="244"/>
    <n v="5"/>
    <n v="9827"/>
    <n v="2969"/>
    <n v="12796"/>
    <n v="72"/>
    <s v="0"/>
    <n v="72"/>
    <n v="12"/>
    <n v="4"/>
    <n v="16"/>
    <n v="3000"/>
    <n v="109"/>
    <n v="3109"/>
    <n v="6743"/>
    <n v="2856"/>
    <n v="9599"/>
    <x v="5"/>
    <x v="16"/>
  </r>
  <r>
    <x v="7"/>
    <n v="2"/>
    <n v="53"/>
    <n v="108"/>
    <n v="2"/>
    <n v="0"/>
    <n v="165"/>
    <n v="97"/>
    <n v="262"/>
    <n v="3"/>
    <s v="0"/>
    <n v="3"/>
    <n v="1"/>
    <n v="0"/>
    <n v="1"/>
    <n v="12"/>
    <n v="9"/>
    <n v="21"/>
    <n v="149"/>
    <n v="88"/>
    <n v="237"/>
    <x v="5"/>
    <x v="16"/>
  </r>
  <r>
    <x v="8"/>
    <n v="4"/>
    <n v="31"/>
    <n v="2"/>
    <n v="9"/>
    <n v="0"/>
    <n v="46"/>
    <n v="76"/>
    <n v="122"/>
    <n v="8"/>
    <s v="0"/>
    <n v="8"/>
    <n v="2"/>
    <n v="0"/>
    <n v="2"/>
    <n v="6"/>
    <n v="0"/>
    <n v="6"/>
    <n v="30"/>
    <n v="76"/>
    <n v="106"/>
    <x v="5"/>
    <x v="16"/>
  </r>
  <r>
    <x v="9"/>
    <n v="3"/>
    <n v="12"/>
    <n v="2"/>
    <n v="3"/>
    <n v="0"/>
    <n v="20"/>
    <n v="993"/>
    <n v="1013"/>
    <n v="6"/>
    <s v="0"/>
    <n v="6"/>
    <n v="0"/>
    <n v="0"/>
    <n v="0"/>
    <n v="0"/>
    <n v="3"/>
    <n v="3"/>
    <n v="14"/>
    <n v="990"/>
    <n v="1004"/>
    <x v="5"/>
    <x v="16"/>
  </r>
  <r>
    <x v="10"/>
    <n v="0"/>
    <n v="14"/>
    <n v="1"/>
    <n v="0"/>
    <n v="0"/>
    <n v="15"/>
    <n v="10"/>
    <n v="25"/>
    <n v="1"/>
    <s v="0"/>
    <n v="1"/>
    <n v="0"/>
    <n v="0"/>
    <n v="0"/>
    <n v="1"/>
    <n v="1"/>
    <n v="2"/>
    <n v="13"/>
    <n v="9"/>
    <n v="22"/>
    <x v="5"/>
    <x v="16"/>
  </r>
  <r>
    <x v="11"/>
    <n v="10"/>
    <n v="605"/>
    <n v="34"/>
    <n v="21"/>
    <n v="6"/>
    <n v="676"/>
    <n v="1204"/>
    <n v="1880"/>
    <n v="11"/>
    <s v="0"/>
    <n v="11"/>
    <n v="4"/>
    <n v="0"/>
    <n v="4"/>
    <n v="73"/>
    <n v="67"/>
    <n v="140"/>
    <n v="588"/>
    <n v="1137"/>
    <n v="1725"/>
    <x v="5"/>
    <x v="16"/>
  </r>
  <r>
    <x v="12"/>
    <n v="29"/>
    <n v="930"/>
    <n v="197"/>
    <n v="90"/>
    <n v="3"/>
    <n v="1249"/>
    <n v="1184"/>
    <n v="2433"/>
    <n v="4"/>
    <s v="0"/>
    <n v="4"/>
    <n v="3"/>
    <n v="8"/>
    <n v="11"/>
    <n v="319"/>
    <n v="116"/>
    <n v="435"/>
    <n v="923"/>
    <n v="1060"/>
    <n v="1983"/>
    <x v="5"/>
    <x v="16"/>
  </r>
  <r>
    <x v="13"/>
    <n v="31"/>
    <n v="510"/>
    <n v="60"/>
    <n v="303"/>
    <n v="4"/>
    <n v="908"/>
    <n v="347"/>
    <n v="1255"/>
    <n v="45"/>
    <s v="0"/>
    <n v="45"/>
    <n v="5"/>
    <n v="0"/>
    <n v="5"/>
    <n v="224"/>
    <n v="61"/>
    <n v="285"/>
    <n v="634"/>
    <n v="286"/>
    <n v="920"/>
    <x v="5"/>
    <x v="16"/>
  </r>
  <r>
    <x v="14"/>
    <n v="22"/>
    <n v="188"/>
    <n v="34"/>
    <n v="13"/>
    <n v="0"/>
    <n v="257"/>
    <n v="236"/>
    <n v="493"/>
    <n v="15"/>
    <s v="0"/>
    <n v="15"/>
    <n v="4"/>
    <n v="0"/>
    <n v="4"/>
    <n v="58"/>
    <n v="54"/>
    <n v="112"/>
    <n v="180"/>
    <n v="182"/>
    <n v="362"/>
    <x v="5"/>
    <x v="16"/>
  </r>
  <r>
    <x v="15"/>
    <n v="3"/>
    <n v="15"/>
    <n v="4"/>
    <n v="1"/>
    <n v="0"/>
    <n v="23"/>
    <n v="22"/>
    <n v="45"/>
    <n v="3"/>
    <s v="0"/>
    <n v="3"/>
    <n v="0"/>
    <n v="0"/>
    <n v="0"/>
    <n v="5"/>
    <n v="3"/>
    <n v="8"/>
    <n v="15"/>
    <n v="19"/>
    <n v="34"/>
    <x v="5"/>
    <x v="16"/>
  </r>
  <r>
    <x v="16"/>
    <n v="20"/>
    <n v="54"/>
    <n v="52"/>
    <n v="28"/>
    <n v="11"/>
    <n v="165"/>
    <n v="43"/>
    <n v="208"/>
    <n v="41"/>
    <s v="0"/>
    <n v="41"/>
    <n v="12"/>
    <n v="0"/>
    <n v="12"/>
    <n v="89"/>
    <n v="0"/>
    <n v="89"/>
    <n v="23"/>
    <n v="43"/>
    <n v="66"/>
    <x v="5"/>
    <x v="16"/>
  </r>
  <r>
    <x v="17"/>
    <n v="37"/>
    <n v="72"/>
    <n v="95"/>
    <n v="95"/>
    <n v="46"/>
    <n v="345"/>
    <n v="1133"/>
    <n v="1478"/>
    <n v="193"/>
    <s v="0"/>
    <n v="193"/>
    <n v="10"/>
    <n v="0"/>
    <n v="10"/>
    <n v="52"/>
    <n v="20"/>
    <n v="72"/>
    <n v="90"/>
    <n v="1113"/>
    <n v="1203"/>
    <x v="5"/>
    <x v="16"/>
  </r>
  <r>
    <x v="18"/>
    <n v="5137"/>
    <n v="68118"/>
    <n v="37913"/>
    <n v="16599"/>
    <n v="2380"/>
    <n v="130147"/>
    <n v="113722"/>
    <n v="243869"/>
    <n v="9598"/>
    <s v="0"/>
    <n v="9598"/>
    <n v="1414"/>
    <n v="561"/>
    <n v="1975"/>
    <n v="38944"/>
    <n v="25017"/>
    <n v="63961"/>
    <n v="80191"/>
    <n v="88144"/>
    <n v="168335"/>
    <x v="5"/>
    <x v="16"/>
  </r>
  <r>
    <x v="0"/>
    <n v="3672"/>
    <n v="31631"/>
    <n v="17672"/>
    <n v="7897"/>
    <n v="1430"/>
    <n v="62302"/>
    <n v="37682"/>
    <n v="99984"/>
    <n v="8091"/>
    <s v="0"/>
    <n v="8091"/>
    <n v="1267"/>
    <n v="474"/>
    <n v="1741"/>
    <n v="28388"/>
    <n v="21287"/>
    <n v="49675"/>
    <n v="24556"/>
    <n v="15921"/>
    <n v="40477"/>
    <x v="6"/>
    <x v="16"/>
  </r>
  <r>
    <x v="1"/>
    <n v="13"/>
    <n v="1712"/>
    <n v="712"/>
    <n v="589"/>
    <n v="8"/>
    <n v="3034"/>
    <n v="5947"/>
    <n v="8981"/>
    <n v="11"/>
    <s v="0"/>
    <n v="11"/>
    <n v="1"/>
    <n v="0"/>
    <n v="1"/>
    <n v="224"/>
    <n v="139"/>
    <n v="363"/>
    <n v="2798"/>
    <n v="5808"/>
    <n v="8606"/>
    <x v="6"/>
    <x v="16"/>
  </r>
  <r>
    <x v="2"/>
    <n v="47"/>
    <n v="6814"/>
    <n v="2064"/>
    <n v="1662"/>
    <n v="0"/>
    <n v="10587"/>
    <n v="4393"/>
    <n v="14980"/>
    <n v="3"/>
    <s v="0"/>
    <n v="3"/>
    <n v="0"/>
    <n v="12"/>
    <n v="12"/>
    <n v="435"/>
    <n v="60"/>
    <n v="495"/>
    <n v="10149"/>
    <n v="4321"/>
    <n v="14470"/>
    <x v="6"/>
    <x v="16"/>
  </r>
  <r>
    <x v="3"/>
    <n v="522"/>
    <n v="14919"/>
    <n v="7531"/>
    <n v="1588"/>
    <n v="84"/>
    <n v="24644"/>
    <n v="18370"/>
    <n v="43014"/>
    <n v="71"/>
    <s v="0"/>
    <n v="71"/>
    <n v="107"/>
    <n v="431"/>
    <n v="538"/>
    <n v="8444"/>
    <n v="2694"/>
    <n v="11138"/>
    <n v="16022"/>
    <n v="15245"/>
    <n v="31267"/>
    <x v="6"/>
    <x v="16"/>
  </r>
  <r>
    <x v="4"/>
    <n v="37"/>
    <n v="5467"/>
    <n v="1518"/>
    <n v="2759"/>
    <n v="39"/>
    <n v="9820"/>
    <n v="9384"/>
    <n v="19204"/>
    <n v="28"/>
    <s v="0"/>
    <n v="28"/>
    <n v="26"/>
    <n v="15"/>
    <n v="41"/>
    <n v="1901"/>
    <n v="125"/>
    <n v="2026"/>
    <n v="7865"/>
    <n v="9244"/>
    <n v="17109"/>
    <x v="6"/>
    <x v="16"/>
  </r>
  <r>
    <x v="5"/>
    <n v="127"/>
    <n v="15083"/>
    <n v="15400"/>
    <n v="2895"/>
    <n v="691"/>
    <n v="34196"/>
    <n v="67428"/>
    <n v="101624"/>
    <n v="70"/>
    <s v="0"/>
    <n v="70"/>
    <n v="20"/>
    <n v="106"/>
    <n v="126"/>
    <n v="3481"/>
    <n v="1826"/>
    <n v="5307"/>
    <n v="30625"/>
    <n v="65496"/>
    <n v="96121"/>
    <x v="6"/>
    <x v="16"/>
  </r>
  <r>
    <x v="25"/>
    <n v="2"/>
    <n v="998"/>
    <n v="31"/>
    <n v="6"/>
    <n v="0"/>
    <n v="1037"/>
    <n v="2690"/>
    <n v="3727"/>
    <n v="3"/>
    <s v="0"/>
    <n v="3"/>
    <n v="0"/>
    <n v="0"/>
    <n v="0"/>
    <n v="2"/>
    <n v="3"/>
    <n v="5"/>
    <n v="1032"/>
    <n v="2687"/>
    <n v="3719"/>
    <x v="6"/>
    <x v="16"/>
  </r>
  <r>
    <x v="6"/>
    <n v="343"/>
    <n v="11339"/>
    <n v="1436"/>
    <n v="133"/>
    <n v="49"/>
    <n v="13300"/>
    <n v="3987"/>
    <n v="17287"/>
    <n v="46"/>
    <s v="0"/>
    <n v="46"/>
    <n v="15"/>
    <n v="44"/>
    <n v="59"/>
    <n v="3632"/>
    <n v="304"/>
    <n v="3936"/>
    <n v="9607"/>
    <n v="3639"/>
    <n v="13246"/>
    <x v="6"/>
    <x v="16"/>
  </r>
  <r>
    <x v="7"/>
    <n v="3"/>
    <n v="52"/>
    <n v="116"/>
    <n v="8"/>
    <n v="0"/>
    <n v="179"/>
    <n v="119"/>
    <n v="298"/>
    <n v="6"/>
    <s v="0"/>
    <n v="6"/>
    <n v="0"/>
    <n v="0"/>
    <n v="0"/>
    <n v="3"/>
    <n v="7"/>
    <n v="10"/>
    <n v="170"/>
    <n v="112"/>
    <n v="282"/>
    <x v="6"/>
    <x v="16"/>
  </r>
  <r>
    <x v="8"/>
    <n v="1"/>
    <n v="25"/>
    <n v="12"/>
    <n v="2"/>
    <n v="0"/>
    <n v="40"/>
    <n v="142"/>
    <n v="182"/>
    <n v="4"/>
    <s v="0"/>
    <n v="4"/>
    <n v="0"/>
    <n v="3"/>
    <n v="3"/>
    <n v="4"/>
    <n v="10"/>
    <n v="14"/>
    <n v="32"/>
    <n v="129"/>
    <n v="161"/>
    <x v="6"/>
    <x v="16"/>
  </r>
  <r>
    <x v="9"/>
    <n v="6"/>
    <n v="11"/>
    <n v="0"/>
    <n v="3"/>
    <n v="0"/>
    <n v="20"/>
    <n v="1050"/>
    <n v="1070"/>
    <n v="2"/>
    <s v="0"/>
    <n v="2"/>
    <n v="0"/>
    <n v="0"/>
    <n v="0"/>
    <n v="7"/>
    <n v="1"/>
    <n v="8"/>
    <n v="11"/>
    <n v="1049"/>
    <n v="1060"/>
    <x v="6"/>
    <x v="16"/>
  </r>
  <r>
    <x v="10"/>
    <n v="0"/>
    <n v="30"/>
    <n v="6"/>
    <n v="0"/>
    <n v="0"/>
    <n v="36"/>
    <n v="9"/>
    <n v="45"/>
    <n v="0"/>
    <s v="0"/>
    <n v="0"/>
    <n v="0"/>
    <n v="0"/>
    <n v="0"/>
    <n v="0"/>
    <n v="5"/>
    <n v="5"/>
    <n v="36"/>
    <n v="4"/>
    <n v="40"/>
    <x v="6"/>
    <x v="16"/>
  </r>
  <r>
    <x v="11"/>
    <n v="3"/>
    <n v="718"/>
    <n v="128"/>
    <n v="32"/>
    <n v="6"/>
    <n v="887"/>
    <n v="2074"/>
    <n v="2961"/>
    <n v="2"/>
    <s v="0"/>
    <n v="2"/>
    <n v="4"/>
    <n v="7"/>
    <n v="11"/>
    <n v="87"/>
    <n v="60"/>
    <n v="147"/>
    <n v="794"/>
    <n v="2007"/>
    <n v="2801"/>
    <x v="6"/>
    <x v="16"/>
  </r>
  <r>
    <x v="12"/>
    <n v="26"/>
    <n v="868"/>
    <n v="398"/>
    <n v="161"/>
    <n v="12"/>
    <n v="1465"/>
    <n v="2303"/>
    <n v="3768"/>
    <n v="0"/>
    <s v="0"/>
    <n v="0"/>
    <n v="2"/>
    <n v="8"/>
    <n v="10"/>
    <n v="418"/>
    <n v="252"/>
    <n v="670"/>
    <n v="1045"/>
    <n v="2043"/>
    <n v="3088"/>
    <x v="6"/>
    <x v="16"/>
  </r>
  <r>
    <x v="13"/>
    <n v="46"/>
    <n v="1784"/>
    <n v="310"/>
    <n v="122"/>
    <n v="6"/>
    <n v="2268"/>
    <n v="927"/>
    <n v="3195"/>
    <n v="76"/>
    <s v="0"/>
    <n v="76"/>
    <n v="0"/>
    <n v="3"/>
    <n v="3"/>
    <n v="418"/>
    <n v="130"/>
    <n v="548"/>
    <n v="1774"/>
    <n v="794"/>
    <n v="2568"/>
    <x v="6"/>
    <x v="16"/>
  </r>
  <r>
    <x v="14"/>
    <n v="36"/>
    <n v="243"/>
    <n v="17"/>
    <n v="7"/>
    <n v="6"/>
    <n v="309"/>
    <n v="136"/>
    <n v="445"/>
    <n v="21"/>
    <s v="0"/>
    <n v="21"/>
    <n v="1"/>
    <n v="0"/>
    <n v="1"/>
    <n v="45"/>
    <n v="28"/>
    <n v="73"/>
    <n v="242"/>
    <n v="108"/>
    <n v="350"/>
    <x v="6"/>
    <x v="16"/>
  </r>
  <r>
    <x v="15"/>
    <n v="2"/>
    <n v="15"/>
    <n v="3"/>
    <n v="10"/>
    <n v="0"/>
    <n v="30"/>
    <n v="32"/>
    <n v="62"/>
    <n v="2"/>
    <s v="0"/>
    <n v="2"/>
    <n v="0"/>
    <n v="0"/>
    <n v="0"/>
    <n v="12"/>
    <n v="7"/>
    <n v="19"/>
    <n v="16"/>
    <n v="25"/>
    <n v="41"/>
    <x v="6"/>
    <x v="16"/>
  </r>
  <r>
    <x v="16"/>
    <n v="20"/>
    <n v="55"/>
    <n v="143"/>
    <n v="19"/>
    <n v="5"/>
    <n v="242"/>
    <n v="85"/>
    <n v="327"/>
    <n v="135"/>
    <s v="0"/>
    <n v="135"/>
    <n v="4"/>
    <n v="0"/>
    <n v="4"/>
    <n v="45"/>
    <n v="26"/>
    <n v="71"/>
    <n v="58"/>
    <n v="59"/>
    <n v="117"/>
    <x v="6"/>
    <x v="16"/>
  </r>
  <r>
    <x v="17"/>
    <n v="26"/>
    <n v="64"/>
    <n v="248"/>
    <n v="46"/>
    <n v="45"/>
    <n v="429"/>
    <n v="246"/>
    <n v="675"/>
    <n v="208"/>
    <s v="0"/>
    <n v="208"/>
    <n v="12"/>
    <n v="1"/>
    <n v="13"/>
    <n v="39"/>
    <n v="50"/>
    <n v="89"/>
    <n v="170"/>
    <n v="195"/>
    <n v="365"/>
    <x v="6"/>
    <x v="16"/>
  </r>
  <r>
    <x v="18"/>
    <n v="4932"/>
    <n v="91828"/>
    <n v="47745"/>
    <n v="17939"/>
    <n v="2381"/>
    <n v="164825"/>
    <n v="157004"/>
    <n v="321829"/>
    <n v="8779"/>
    <s v="0"/>
    <n v="8779"/>
    <n v="1459"/>
    <n v="1104"/>
    <n v="2563"/>
    <n v="47585"/>
    <n v="27014"/>
    <n v="74599"/>
    <n v="107002"/>
    <n v="128886"/>
    <n v="235888"/>
    <x v="6"/>
    <x v="16"/>
  </r>
  <r>
    <x v="0"/>
    <n v="4770"/>
    <n v="41713"/>
    <n v="20631"/>
    <n v="8515"/>
    <n v="1207"/>
    <n v="76836"/>
    <n v="48004"/>
    <n v="124840"/>
    <n v="5796"/>
    <s v="0"/>
    <n v="5796"/>
    <n v="1299"/>
    <n v="371"/>
    <n v="1670"/>
    <n v="40780"/>
    <n v="29340"/>
    <n v="70120"/>
    <n v="28961"/>
    <n v="18293"/>
    <n v="47254"/>
    <x v="7"/>
    <x v="16"/>
  </r>
  <r>
    <x v="1"/>
    <n v="21"/>
    <n v="1327"/>
    <n v="1306"/>
    <n v="545"/>
    <n v="18"/>
    <n v="3217"/>
    <n v="4176"/>
    <n v="7393"/>
    <n v="22"/>
    <s v="0"/>
    <n v="22"/>
    <n v="0"/>
    <n v="0"/>
    <n v="0"/>
    <n v="116"/>
    <n v="131"/>
    <n v="247"/>
    <n v="3079"/>
    <n v="4045"/>
    <n v="7124"/>
    <x v="7"/>
    <x v="16"/>
  </r>
  <r>
    <x v="2"/>
    <n v="62"/>
    <n v="4153"/>
    <n v="1340"/>
    <n v="1765"/>
    <n v="3"/>
    <n v="7323"/>
    <n v="2748"/>
    <n v="10071"/>
    <n v="12"/>
    <s v="0"/>
    <n v="12"/>
    <n v="0"/>
    <n v="3"/>
    <n v="3"/>
    <n v="274"/>
    <n v="130"/>
    <n v="404"/>
    <n v="7037"/>
    <n v="2615"/>
    <n v="9652"/>
    <x v="7"/>
    <x v="16"/>
  </r>
  <r>
    <x v="3"/>
    <n v="483"/>
    <n v="12200"/>
    <n v="5966"/>
    <n v="1025"/>
    <n v="225"/>
    <n v="19899"/>
    <n v="12207"/>
    <n v="32106"/>
    <n v="96"/>
    <s v="0"/>
    <n v="96"/>
    <n v="165"/>
    <n v="449"/>
    <n v="614"/>
    <n v="7001"/>
    <n v="1750"/>
    <n v="8751"/>
    <n v="12637"/>
    <n v="10008"/>
    <n v="22645"/>
    <x v="7"/>
    <x v="16"/>
  </r>
  <r>
    <x v="4"/>
    <n v="35"/>
    <n v="6011"/>
    <n v="1636"/>
    <n v="2654"/>
    <n v="83"/>
    <n v="10419"/>
    <n v="8927"/>
    <n v="19346"/>
    <n v="83"/>
    <s v="0"/>
    <n v="83"/>
    <n v="40"/>
    <n v="10"/>
    <n v="50"/>
    <n v="2292"/>
    <n v="164"/>
    <n v="2456"/>
    <n v="8004"/>
    <n v="8753"/>
    <n v="16757"/>
    <x v="7"/>
    <x v="16"/>
  </r>
  <r>
    <x v="5"/>
    <n v="340"/>
    <n v="15110"/>
    <n v="15793"/>
    <n v="3314"/>
    <n v="778"/>
    <n v="35335"/>
    <n v="62054"/>
    <n v="97389"/>
    <n v="52"/>
    <s v="0"/>
    <n v="52"/>
    <n v="17"/>
    <n v="143"/>
    <n v="160"/>
    <n v="4344"/>
    <n v="1536"/>
    <n v="5880"/>
    <n v="30922"/>
    <n v="60375"/>
    <n v="91297"/>
    <x v="7"/>
    <x v="16"/>
  </r>
  <r>
    <x v="25"/>
    <n v="2"/>
    <n v="496"/>
    <n v="219"/>
    <n v="5"/>
    <n v="2"/>
    <n v="724"/>
    <n v="1816"/>
    <n v="2540"/>
    <n v="4"/>
    <s v="0"/>
    <n v="4"/>
    <n v="0"/>
    <n v="0"/>
    <n v="0"/>
    <n v="3"/>
    <n v="0"/>
    <n v="3"/>
    <n v="717"/>
    <n v="1816"/>
    <n v="2533"/>
    <x v="7"/>
    <x v="16"/>
  </r>
  <r>
    <x v="6"/>
    <n v="585"/>
    <n v="17998"/>
    <n v="1714"/>
    <n v="486"/>
    <n v="51"/>
    <n v="20834"/>
    <n v="6890"/>
    <n v="27724"/>
    <n v="45"/>
    <s v="0"/>
    <n v="45"/>
    <n v="33"/>
    <n v="8"/>
    <n v="41"/>
    <n v="5622"/>
    <n v="758"/>
    <n v="6380"/>
    <n v="15134"/>
    <n v="6124"/>
    <n v="21258"/>
    <x v="7"/>
    <x v="16"/>
  </r>
  <r>
    <x v="7"/>
    <n v="1"/>
    <n v="22"/>
    <n v="39"/>
    <n v="5"/>
    <n v="0"/>
    <n v="67"/>
    <n v="57"/>
    <n v="124"/>
    <n v="6"/>
    <s v="0"/>
    <n v="6"/>
    <n v="0"/>
    <n v="0"/>
    <n v="0"/>
    <n v="0"/>
    <n v="5"/>
    <n v="5"/>
    <n v="61"/>
    <n v="52"/>
    <n v="113"/>
    <x v="7"/>
    <x v="16"/>
  </r>
  <r>
    <x v="8"/>
    <n v="2"/>
    <n v="30"/>
    <n v="0"/>
    <n v="1"/>
    <n v="0"/>
    <n v="33"/>
    <n v="30"/>
    <n v="63"/>
    <n v="3"/>
    <s v="0"/>
    <n v="3"/>
    <n v="0"/>
    <n v="0"/>
    <n v="0"/>
    <n v="0"/>
    <n v="2"/>
    <n v="2"/>
    <n v="30"/>
    <n v="28"/>
    <n v="58"/>
    <x v="7"/>
    <x v="16"/>
  </r>
  <r>
    <x v="9"/>
    <n v="2"/>
    <n v="4"/>
    <n v="0"/>
    <n v="0"/>
    <n v="12"/>
    <n v="18"/>
    <n v="1412"/>
    <n v="1430"/>
    <n v="1"/>
    <s v="0"/>
    <n v="1"/>
    <n v="9"/>
    <n v="0"/>
    <n v="9"/>
    <n v="5"/>
    <n v="0"/>
    <n v="5"/>
    <n v="3"/>
    <n v="1412"/>
    <n v="1415"/>
    <x v="7"/>
    <x v="16"/>
  </r>
  <r>
    <x v="10"/>
    <n v="1"/>
    <n v="0"/>
    <n v="3"/>
    <n v="0"/>
    <n v="0"/>
    <n v="4"/>
    <n v="8"/>
    <n v="12"/>
    <n v="2"/>
    <s v="0"/>
    <n v="2"/>
    <n v="2"/>
    <n v="0"/>
    <n v="2"/>
    <n v="0"/>
    <n v="5"/>
    <n v="5"/>
    <n v="0"/>
    <n v="3"/>
    <n v="3"/>
    <x v="7"/>
    <x v="16"/>
  </r>
  <r>
    <x v="11"/>
    <n v="19"/>
    <n v="1015"/>
    <n v="56"/>
    <n v="17"/>
    <n v="0"/>
    <n v="1107"/>
    <n v="1315"/>
    <n v="2422"/>
    <n v="7"/>
    <s v="0"/>
    <n v="7"/>
    <n v="3"/>
    <n v="0"/>
    <n v="3"/>
    <n v="388"/>
    <n v="5"/>
    <n v="393"/>
    <n v="709"/>
    <n v="1310"/>
    <n v="2019"/>
    <x v="7"/>
    <x v="16"/>
  </r>
  <r>
    <x v="12"/>
    <n v="22"/>
    <n v="577"/>
    <n v="226"/>
    <n v="206"/>
    <n v="10"/>
    <n v="1041"/>
    <n v="1136"/>
    <n v="2177"/>
    <n v="6"/>
    <s v="0"/>
    <n v="6"/>
    <n v="4"/>
    <n v="0"/>
    <n v="4"/>
    <n v="377"/>
    <n v="148"/>
    <n v="525"/>
    <n v="654"/>
    <n v="988"/>
    <n v="1642"/>
    <x v="7"/>
    <x v="16"/>
  </r>
  <r>
    <x v="13"/>
    <n v="112"/>
    <n v="2115"/>
    <n v="632"/>
    <n v="261"/>
    <n v="6"/>
    <n v="3126"/>
    <n v="2412"/>
    <n v="5538"/>
    <n v="88"/>
    <s v="0"/>
    <n v="88"/>
    <n v="1"/>
    <n v="0"/>
    <n v="1"/>
    <n v="571"/>
    <n v="318"/>
    <n v="889"/>
    <n v="2466"/>
    <n v="2094"/>
    <n v="4560"/>
    <x v="7"/>
    <x v="16"/>
  </r>
  <r>
    <x v="14"/>
    <n v="39"/>
    <n v="248"/>
    <n v="28"/>
    <n v="5"/>
    <n v="0"/>
    <n v="320"/>
    <n v="259"/>
    <n v="579"/>
    <n v="25"/>
    <s v="0"/>
    <n v="25"/>
    <n v="1"/>
    <n v="3"/>
    <n v="4"/>
    <n v="35"/>
    <n v="23"/>
    <n v="58"/>
    <n v="259"/>
    <n v="233"/>
    <n v="492"/>
    <x v="7"/>
    <x v="16"/>
  </r>
  <r>
    <x v="15"/>
    <n v="1"/>
    <n v="17"/>
    <n v="0"/>
    <n v="2"/>
    <n v="0"/>
    <n v="20"/>
    <n v="22"/>
    <n v="42"/>
    <n v="2"/>
    <s v="0"/>
    <n v="2"/>
    <n v="0"/>
    <n v="0"/>
    <n v="0"/>
    <n v="1"/>
    <n v="5"/>
    <n v="6"/>
    <n v="17"/>
    <n v="17"/>
    <n v="34"/>
    <x v="7"/>
    <x v="16"/>
  </r>
  <r>
    <x v="16"/>
    <n v="20"/>
    <n v="61"/>
    <n v="26"/>
    <n v="42"/>
    <n v="23"/>
    <n v="172"/>
    <n v="63"/>
    <n v="235"/>
    <n v="66"/>
    <s v="0"/>
    <n v="66"/>
    <n v="7"/>
    <n v="0"/>
    <n v="7"/>
    <n v="78"/>
    <n v="8"/>
    <n v="86"/>
    <n v="21"/>
    <n v="55"/>
    <n v="76"/>
    <x v="7"/>
    <x v="16"/>
  </r>
  <r>
    <x v="17"/>
    <n v="70"/>
    <n v="129"/>
    <n v="121"/>
    <n v="183"/>
    <n v="65"/>
    <n v="568"/>
    <n v="228"/>
    <n v="796"/>
    <n v="220"/>
    <s v="0"/>
    <n v="220"/>
    <n v="6"/>
    <n v="1"/>
    <n v="7"/>
    <n v="105"/>
    <n v="23"/>
    <n v="128"/>
    <n v="237"/>
    <n v="204"/>
    <n v="441"/>
    <x v="7"/>
    <x v="16"/>
  </r>
  <r>
    <x v="18"/>
    <n v="6587"/>
    <n v="103226"/>
    <n v="49736"/>
    <n v="19031"/>
    <n v="2483"/>
    <n v="181063"/>
    <n v="153764"/>
    <n v="334827"/>
    <n v="6536"/>
    <s v="0"/>
    <n v="6536"/>
    <n v="1587"/>
    <n v="988"/>
    <n v="2575"/>
    <n v="61992"/>
    <n v="34351"/>
    <n v="96343"/>
    <n v="110948"/>
    <n v="118425"/>
    <n v="229373"/>
    <x v="7"/>
    <x v="16"/>
  </r>
  <r>
    <x v="0"/>
    <n v="4979"/>
    <n v="31919"/>
    <n v="16860"/>
    <n v="7392"/>
    <n v="1508"/>
    <n v="62658"/>
    <n v="33890"/>
    <n v="96548"/>
    <n v="8886"/>
    <s v="0"/>
    <n v="8886"/>
    <n v="1625"/>
    <n v="194"/>
    <n v="1819"/>
    <n v="31281"/>
    <n v="21723"/>
    <n v="53004"/>
    <n v="20866"/>
    <n v="11973"/>
    <n v="32839"/>
    <x v="8"/>
    <x v="16"/>
  </r>
  <r>
    <x v="1"/>
    <n v="186"/>
    <n v="1276"/>
    <n v="661"/>
    <n v="340"/>
    <n v="16"/>
    <n v="2479"/>
    <n v="4241"/>
    <n v="6720"/>
    <n v="18"/>
    <s v="0"/>
    <n v="18"/>
    <n v="11"/>
    <n v="3"/>
    <n v="14"/>
    <n v="427"/>
    <n v="171"/>
    <n v="598"/>
    <n v="2023"/>
    <n v="4067"/>
    <n v="6090"/>
    <x v="8"/>
    <x v="16"/>
  </r>
  <r>
    <x v="2"/>
    <n v="63"/>
    <n v="3657"/>
    <n v="826"/>
    <n v="1929"/>
    <n v="3"/>
    <n v="6478"/>
    <n v="2717"/>
    <n v="9195"/>
    <n v="11"/>
    <s v="0"/>
    <n v="11"/>
    <n v="16"/>
    <n v="0"/>
    <n v="16"/>
    <n v="311"/>
    <n v="89"/>
    <n v="400"/>
    <n v="6140"/>
    <n v="2628"/>
    <n v="8768"/>
    <x v="8"/>
    <x v="16"/>
  </r>
  <r>
    <x v="3"/>
    <n v="727"/>
    <n v="15910"/>
    <n v="6957"/>
    <n v="1108"/>
    <n v="220"/>
    <n v="24922"/>
    <n v="14548"/>
    <n v="39470"/>
    <n v="139"/>
    <s v="0"/>
    <n v="139"/>
    <n v="205"/>
    <n v="793"/>
    <n v="998"/>
    <n v="9358"/>
    <n v="2674"/>
    <n v="12032"/>
    <n v="15220"/>
    <n v="11081"/>
    <n v="26301"/>
    <x v="8"/>
    <x v="16"/>
  </r>
  <r>
    <x v="4"/>
    <n v="182"/>
    <n v="5342"/>
    <n v="2414"/>
    <n v="1664"/>
    <n v="47"/>
    <n v="9649"/>
    <n v="7450"/>
    <n v="17099"/>
    <n v="80"/>
    <s v="0"/>
    <n v="80"/>
    <n v="31"/>
    <n v="7"/>
    <n v="38"/>
    <n v="3474"/>
    <n v="149"/>
    <n v="3623"/>
    <n v="6064"/>
    <n v="7294"/>
    <n v="13358"/>
    <x v="8"/>
    <x v="16"/>
  </r>
  <r>
    <x v="5"/>
    <n v="329"/>
    <n v="17645"/>
    <n v="16110"/>
    <n v="2982"/>
    <n v="492"/>
    <n v="37558"/>
    <n v="66510"/>
    <n v="104068"/>
    <n v="138"/>
    <s v="0"/>
    <n v="138"/>
    <n v="31"/>
    <n v="106"/>
    <n v="137"/>
    <n v="5303"/>
    <n v="1613"/>
    <n v="6916"/>
    <n v="32086"/>
    <n v="64791"/>
    <n v="96877"/>
    <x v="8"/>
    <x v="16"/>
  </r>
  <r>
    <x v="25"/>
    <n v="1"/>
    <n v="715"/>
    <n v="58"/>
    <n v="5"/>
    <n v="7"/>
    <n v="786"/>
    <n v="2485"/>
    <n v="3271"/>
    <n v="4"/>
    <s v="0"/>
    <n v="4"/>
    <n v="3"/>
    <n v="0"/>
    <n v="3"/>
    <n v="0"/>
    <n v="4"/>
    <n v="4"/>
    <n v="779"/>
    <n v="2481"/>
    <n v="3260"/>
    <x v="8"/>
    <x v="16"/>
  </r>
  <r>
    <x v="6"/>
    <n v="310"/>
    <n v="9918"/>
    <n v="753"/>
    <n v="145"/>
    <n v="36"/>
    <n v="11162"/>
    <n v="4057"/>
    <n v="15219"/>
    <n v="86"/>
    <s v="0"/>
    <n v="86"/>
    <n v="11"/>
    <n v="7"/>
    <n v="18"/>
    <n v="2975"/>
    <n v="566"/>
    <n v="3541"/>
    <n v="8090"/>
    <n v="3484"/>
    <n v="11574"/>
    <x v="8"/>
    <x v="16"/>
  </r>
  <r>
    <x v="7"/>
    <n v="2"/>
    <n v="3"/>
    <n v="55"/>
    <n v="7"/>
    <n v="0"/>
    <n v="67"/>
    <n v="182"/>
    <n v="249"/>
    <n v="6"/>
    <s v="0"/>
    <n v="6"/>
    <n v="0"/>
    <n v="0"/>
    <n v="0"/>
    <n v="16"/>
    <n v="0"/>
    <n v="16"/>
    <n v="45"/>
    <n v="182"/>
    <n v="227"/>
    <x v="8"/>
    <x v="16"/>
  </r>
  <r>
    <x v="8"/>
    <n v="5"/>
    <n v="21"/>
    <n v="4"/>
    <n v="2"/>
    <n v="0"/>
    <n v="32"/>
    <n v="62"/>
    <n v="94"/>
    <n v="2"/>
    <s v="0"/>
    <n v="2"/>
    <n v="0"/>
    <n v="0"/>
    <n v="0"/>
    <n v="7"/>
    <n v="0"/>
    <n v="7"/>
    <n v="23"/>
    <n v="62"/>
    <n v="85"/>
    <x v="8"/>
    <x v="16"/>
  </r>
  <r>
    <x v="9"/>
    <n v="5"/>
    <n v="40"/>
    <n v="0"/>
    <n v="4"/>
    <n v="0"/>
    <n v="49"/>
    <n v="1014"/>
    <n v="1063"/>
    <n v="7"/>
    <s v="0"/>
    <n v="7"/>
    <n v="0"/>
    <n v="0"/>
    <n v="0"/>
    <n v="0"/>
    <n v="2"/>
    <n v="2"/>
    <n v="42"/>
    <n v="1012"/>
    <n v="1054"/>
    <x v="8"/>
    <x v="16"/>
  </r>
  <r>
    <x v="10"/>
    <n v="2"/>
    <n v="0"/>
    <n v="1"/>
    <n v="0"/>
    <n v="0"/>
    <n v="3"/>
    <n v="11"/>
    <n v="14"/>
    <n v="2"/>
    <s v="0"/>
    <n v="2"/>
    <n v="0"/>
    <n v="0"/>
    <n v="0"/>
    <n v="1"/>
    <n v="4"/>
    <n v="5"/>
    <n v="0"/>
    <n v="7"/>
    <n v="7"/>
    <x v="8"/>
    <x v="16"/>
  </r>
  <r>
    <x v="11"/>
    <n v="12"/>
    <n v="844"/>
    <n v="79"/>
    <n v="38"/>
    <n v="4"/>
    <n v="977"/>
    <n v="1576"/>
    <n v="2553"/>
    <n v="17"/>
    <s v="0"/>
    <n v="17"/>
    <n v="3"/>
    <n v="5"/>
    <n v="8"/>
    <n v="179"/>
    <n v="58"/>
    <n v="237"/>
    <n v="778"/>
    <n v="1513"/>
    <n v="2291"/>
    <x v="8"/>
    <x v="16"/>
  </r>
  <r>
    <x v="12"/>
    <n v="42"/>
    <n v="902"/>
    <n v="275"/>
    <n v="84"/>
    <n v="16"/>
    <n v="1319"/>
    <n v="1165"/>
    <n v="2484"/>
    <n v="5"/>
    <s v="0"/>
    <n v="5"/>
    <n v="10"/>
    <n v="12"/>
    <n v="22"/>
    <n v="444"/>
    <n v="86"/>
    <n v="530"/>
    <n v="860"/>
    <n v="1067"/>
    <n v="1927"/>
    <x v="8"/>
    <x v="16"/>
  </r>
  <r>
    <x v="13"/>
    <n v="179"/>
    <n v="1110"/>
    <n v="347"/>
    <n v="139"/>
    <n v="5"/>
    <n v="1780"/>
    <n v="929"/>
    <n v="2709"/>
    <n v="43"/>
    <s v="0"/>
    <n v="43"/>
    <n v="2"/>
    <n v="0"/>
    <n v="2"/>
    <n v="473"/>
    <n v="184"/>
    <n v="657"/>
    <n v="1262"/>
    <n v="745"/>
    <n v="2007"/>
    <x v="8"/>
    <x v="16"/>
  </r>
  <r>
    <x v="14"/>
    <n v="92"/>
    <n v="201"/>
    <n v="126"/>
    <n v="8"/>
    <n v="0"/>
    <n v="427"/>
    <n v="561"/>
    <n v="988"/>
    <n v="115"/>
    <s v="0"/>
    <n v="115"/>
    <n v="1"/>
    <n v="0"/>
    <n v="1"/>
    <n v="131"/>
    <n v="62"/>
    <n v="193"/>
    <n v="180"/>
    <n v="499"/>
    <n v="679"/>
    <x v="8"/>
    <x v="16"/>
  </r>
  <r>
    <x v="15"/>
    <n v="21"/>
    <n v="9"/>
    <n v="27"/>
    <n v="1"/>
    <n v="1"/>
    <n v="59"/>
    <n v="68"/>
    <n v="127"/>
    <n v="1"/>
    <s v="0"/>
    <n v="1"/>
    <n v="6"/>
    <n v="0"/>
    <n v="6"/>
    <n v="21"/>
    <n v="28"/>
    <n v="49"/>
    <n v="31"/>
    <n v="40"/>
    <n v="71"/>
    <x v="8"/>
    <x v="16"/>
  </r>
  <r>
    <x v="16"/>
    <n v="39"/>
    <n v="39"/>
    <n v="70"/>
    <n v="40"/>
    <n v="27"/>
    <n v="215"/>
    <n v="47"/>
    <n v="262"/>
    <n v="59"/>
    <s v="0"/>
    <n v="59"/>
    <n v="31"/>
    <n v="7"/>
    <n v="38"/>
    <n v="61"/>
    <n v="29"/>
    <n v="90"/>
    <n v="64"/>
    <n v="11"/>
    <n v="75"/>
    <x v="8"/>
    <x v="16"/>
  </r>
  <r>
    <x v="17"/>
    <n v="42"/>
    <n v="148"/>
    <n v="107"/>
    <n v="153"/>
    <n v="62"/>
    <n v="512"/>
    <n v="123"/>
    <n v="635"/>
    <n v="221"/>
    <s v="0"/>
    <n v="221"/>
    <n v="1"/>
    <n v="1"/>
    <n v="2"/>
    <n v="84"/>
    <n v="18"/>
    <n v="102"/>
    <n v="206"/>
    <n v="104"/>
    <n v="310"/>
    <x v="8"/>
    <x v="16"/>
  </r>
  <r>
    <x v="18"/>
    <n v="7218"/>
    <n v="89699"/>
    <n v="45730"/>
    <n v="16041"/>
    <n v="2444"/>
    <n v="161132"/>
    <n v="141636"/>
    <n v="302768"/>
    <n v="9840"/>
    <s v="0"/>
    <n v="9840"/>
    <n v="1987"/>
    <n v="1135"/>
    <n v="3122"/>
    <n v="54546"/>
    <n v="27460"/>
    <n v="82006"/>
    <n v="94759"/>
    <n v="113041"/>
    <n v="207800"/>
    <x v="8"/>
    <x v="16"/>
  </r>
  <r>
    <x v="0"/>
    <n v="5200"/>
    <n v="26736"/>
    <n v="13834"/>
    <n v="7693"/>
    <n v="1559"/>
    <n v="55022"/>
    <n v="24029"/>
    <n v="79051"/>
    <n v="10957"/>
    <s v="0"/>
    <n v="10957"/>
    <n v="1534"/>
    <n v="81"/>
    <n v="1615"/>
    <n v="25232"/>
    <n v="15447"/>
    <n v="40679"/>
    <n v="17299"/>
    <n v="8501"/>
    <n v="25800"/>
    <x v="9"/>
    <x v="16"/>
  </r>
  <r>
    <x v="1"/>
    <n v="28"/>
    <n v="2181"/>
    <n v="1066"/>
    <n v="368"/>
    <n v="5"/>
    <n v="3648"/>
    <n v="4647"/>
    <n v="8295"/>
    <n v="20"/>
    <s v="0"/>
    <n v="20"/>
    <n v="7"/>
    <n v="3"/>
    <n v="10"/>
    <n v="220"/>
    <n v="147"/>
    <n v="367"/>
    <n v="3401"/>
    <n v="4497"/>
    <n v="7898"/>
    <x v="9"/>
    <x v="16"/>
  </r>
  <r>
    <x v="2"/>
    <n v="47"/>
    <n v="4624"/>
    <n v="672"/>
    <n v="1457"/>
    <n v="0"/>
    <n v="6800"/>
    <n v="1859"/>
    <n v="8659"/>
    <n v="12"/>
    <s v="0"/>
    <n v="12"/>
    <n v="3"/>
    <n v="3"/>
    <n v="6"/>
    <n v="231"/>
    <n v="48"/>
    <n v="279"/>
    <n v="6554"/>
    <n v="1808"/>
    <n v="8362"/>
    <x v="9"/>
    <x v="16"/>
  </r>
  <r>
    <x v="3"/>
    <n v="851"/>
    <n v="16806"/>
    <n v="6738"/>
    <n v="1045"/>
    <n v="271"/>
    <n v="25711"/>
    <n v="18013"/>
    <n v="43724"/>
    <n v="147"/>
    <s v="0"/>
    <n v="147"/>
    <n v="299"/>
    <n v="1104"/>
    <n v="1403"/>
    <n v="10399"/>
    <n v="3605"/>
    <n v="14004"/>
    <n v="14866"/>
    <n v="13304"/>
    <n v="28170"/>
    <x v="9"/>
    <x v="16"/>
  </r>
  <r>
    <x v="4"/>
    <n v="91"/>
    <n v="5014"/>
    <n v="2543"/>
    <n v="1505"/>
    <n v="14"/>
    <n v="9167"/>
    <n v="7506"/>
    <n v="16673"/>
    <n v="50"/>
    <s v="0"/>
    <n v="50"/>
    <n v="25"/>
    <n v="7"/>
    <n v="32"/>
    <n v="2741"/>
    <n v="153"/>
    <n v="2894"/>
    <n v="6351"/>
    <n v="7346"/>
    <n v="13697"/>
    <x v="9"/>
    <x v="16"/>
  </r>
  <r>
    <x v="5"/>
    <n v="358"/>
    <n v="23832"/>
    <n v="18435"/>
    <n v="3365"/>
    <n v="180"/>
    <n v="46170"/>
    <n v="70836"/>
    <n v="117006"/>
    <n v="127"/>
    <s v="0"/>
    <n v="127"/>
    <n v="22"/>
    <n v="224"/>
    <n v="246"/>
    <n v="5447"/>
    <n v="1609"/>
    <n v="7056"/>
    <n v="40574"/>
    <n v="69003"/>
    <n v="109577"/>
    <x v="9"/>
    <x v="16"/>
  </r>
  <r>
    <x v="25"/>
    <n v="2"/>
    <n v="884"/>
    <n v="36"/>
    <n v="6"/>
    <n v="1"/>
    <n v="929"/>
    <n v="2931"/>
    <n v="3860"/>
    <n v="4"/>
    <s v="0"/>
    <n v="4"/>
    <n v="2"/>
    <n v="0"/>
    <n v="2"/>
    <n v="2"/>
    <n v="7"/>
    <n v="9"/>
    <n v="921"/>
    <n v="2924"/>
    <n v="3845"/>
    <x v="9"/>
    <x v="16"/>
  </r>
  <r>
    <x v="6"/>
    <n v="272"/>
    <n v="10651"/>
    <n v="792"/>
    <n v="147"/>
    <n v="22"/>
    <n v="11884"/>
    <n v="3015"/>
    <n v="14899"/>
    <n v="47"/>
    <s v="0"/>
    <n v="47"/>
    <n v="25"/>
    <n v="21"/>
    <n v="46"/>
    <n v="2484"/>
    <n v="127"/>
    <n v="2611"/>
    <n v="9328"/>
    <n v="2867"/>
    <n v="12195"/>
    <x v="9"/>
    <x v="16"/>
  </r>
  <r>
    <x v="7"/>
    <n v="197"/>
    <n v="1569"/>
    <n v="786"/>
    <n v="132"/>
    <n v="2"/>
    <n v="2686"/>
    <n v="3682"/>
    <n v="6368"/>
    <n v="145"/>
    <s v="0"/>
    <n v="145"/>
    <n v="1"/>
    <n v="0"/>
    <n v="1"/>
    <n v="332"/>
    <n v="799"/>
    <n v="1131"/>
    <n v="2208"/>
    <n v="2883"/>
    <n v="5091"/>
    <x v="9"/>
    <x v="16"/>
  </r>
  <r>
    <x v="8"/>
    <n v="18"/>
    <n v="315"/>
    <n v="280"/>
    <n v="8"/>
    <n v="0"/>
    <n v="621"/>
    <n v="2610"/>
    <n v="3231"/>
    <n v="12"/>
    <s v="0"/>
    <n v="12"/>
    <n v="0"/>
    <n v="7"/>
    <n v="7"/>
    <n v="37"/>
    <n v="115"/>
    <n v="152"/>
    <n v="572"/>
    <n v="2488"/>
    <n v="3060"/>
    <x v="9"/>
    <x v="16"/>
  </r>
  <r>
    <x v="9"/>
    <n v="6"/>
    <n v="175"/>
    <n v="461"/>
    <n v="129"/>
    <n v="51"/>
    <n v="822"/>
    <n v="3254"/>
    <n v="4076"/>
    <n v="8"/>
    <s v="0"/>
    <n v="8"/>
    <n v="0"/>
    <n v="0"/>
    <n v="0"/>
    <n v="120"/>
    <n v="659"/>
    <n v="779"/>
    <n v="694"/>
    <n v="2595"/>
    <n v="3289"/>
    <x v="9"/>
    <x v="16"/>
  </r>
  <r>
    <x v="10"/>
    <n v="9"/>
    <n v="274"/>
    <n v="287"/>
    <n v="226"/>
    <n v="55"/>
    <n v="851"/>
    <n v="3136"/>
    <n v="3987"/>
    <n v="2"/>
    <s v="0"/>
    <n v="2"/>
    <n v="0"/>
    <n v="10"/>
    <n v="10"/>
    <n v="319"/>
    <n v="1097"/>
    <n v="1416"/>
    <n v="530"/>
    <n v="2029"/>
    <n v="2559"/>
    <x v="9"/>
    <x v="16"/>
  </r>
  <r>
    <x v="11"/>
    <n v="36"/>
    <n v="935"/>
    <n v="169"/>
    <n v="12"/>
    <n v="7"/>
    <n v="1159"/>
    <n v="2521"/>
    <n v="3680"/>
    <n v="9"/>
    <s v="0"/>
    <n v="9"/>
    <n v="15"/>
    <n v="14"/>
    <n v="29"/>
    <n v="203"/>
    <n v="72"/>
    <n v="275"/>
    <n v="932"/>
    <n v="2435"/>
    <n v="3367"/>
    <x v="9"/>
    <x v="16"/>
  </r>
  <r>
    <x v="12"/>
    <n v="49"/>
    <n v="760"/>
    <n v="201"/>
    <n v="31"/>
    <n v="28"/>
    <n v="1069"/>
    <n v="1413"/>
    <n v="2482"/>
    <n v="4"/>
    <s v="0"/>
    <n v="4"/>
    <n v="1"/>
    <n v="17"/>
    <n v="18"/>
    <n v="430"/>
    <n v="150"/>
    <n v="580"/>
    <n v="634"/>
    <n v="1246"/>
    <n v="1880"/>
    <x v="9"/>
    <x v="16"/>
  </r>
  <r>
    <x v="13"/>
    <n v="35"/>
    <n v="1246"/>
    <n v="125"/>
    <n v="200"/>
    <n v="6"/>
    <n v="1612"/>
    <n v="273"/>
    <n v="1885"/>
    <n v="61"/>
    <s v="0"/>
    <n v="61"/>
    <n v="5"/>
    <n v="1"/>
    <n v="6"/>
    <n v="395"/>
    <n v="39"/>
    <n v="434"/>
    <n v="1151"/>
    <n v="233"/>
    <n v="1384"/>
    <x v="9"/>
    <x v="16"/>
  </r>
  <r>
    <x v="14"/>
    <n v="85"/>
    <n v="200"/>
    <n v="14"/>
    <n v="128"/>
    <n v="0"/>
    <n v="427"/>
    <n v="155"/>
    <n v="582"/>
    <n v="54"/>
    <s v="0"/>
    <n v="54"/>
    <n v="1"/>
    <n v="3"/>
    <n v="4"/>
    <n v="42"/>
    <n v="27"/>
    <n v="69"/>
    <n v="330"/>
    <n v="125"/>
    <n v="455"/>
    <x v="9"/>
    <x v="16"/>
  </r>
  <r>
    <x v="15"/>
    <n v="15"/>
    <n v="14"/>
    <n v="16"/>
    <n v="8"/>
    <n v="0"/>
    <n v="53"/>
    <n v="50"/>
    <n v="103"/>
    <n v="8"/>
    <s v="0"/>
    <n v="8"/>
    <n v="9"/>
    <n v="0"/>
    <n v="9"/>
    <n v="24"/>
    <n v="0"/>
    <n v="24"/>
    <n v="12"/>
    <n v="50"/>
    <n v="62"/>
    <x v="9"/>
    <x v="16"/>
  </r>
  <r>
    <x v="16"/>
    <n v="33"/>
    <n v="12"/>
    <n v="76"/>
    <n v="33"/>
    <n v="23"/>
    <n v="177"/>
    <n v="36"/>
    <n v="213"/>
    <n v="94"/>
    <s v="0"/>
    <n v="94"/>
    <n v="12"/>
    <n v="0"/>
    <n v="12"/>
    <n v="53"/>
    <n v="12"/>
    <n v="65"/>
    <n v="18"/>
    <n v="24"/>
    <n v="42"/>
    <x v="9"/>
    <x v="16"/>
  </r>
  <r>
    <x v="17"/>
    <n v="80"/>
    <n v="65"/>
    <n v="153"/>
    <n v="219"/>
    <n v="20"/>
    <n v="537"/>
    <n v="73"/>
    <n v="610"/>
    <n v="292"/>
    <s v="0"/>
    <n v="292"/>
    <n v="7"/>
    <n v="0"/>
    <n v="7"/>
    <n v="98"/>
    <n v="9"/>
    <n v="107"/>
    <n v="140"/>
    <n v="64"/>
    <n v="204"/>
    <x v="9"/>
    <x v="16"/>
  </r>
  <r>
    <x v="18"/>
    <n v="7412"/>
    <n v="96293"/>
    <n v="46684"/>
    <n v="16712"/>
    <n v="2244"/>
    <n v="169345"/>
    <n v="150039"/>
    <n v="319384"/>
    <n v="12053"/>
    <s v="0"/>
    <n v="12053"/>
    <n v="1968"/>
    <n v="1495"/>
    <n v="3463"/>
    <n v="48809"/>
    <n v="24122"/>
    <n v="72931"/>
    <n v="106515"/>
    <n v="124422"/>
    <n v="230937"/>
    <x v="9"/>
    <x v="16"/>
  </r>
  <r>
    <x v="0"/>
    <n v="4907"/>
    <n v="15096"/>
    <n v="12103"/>
    <n v="8166"/>
    <n v="1871"/>
    <n v="42143"/>
    <n v="13503"/>
    <n v="55646"/>
    <n v="12204"/>
    <s v="0"/>
    <n v="12204"/>
    <n v="1452"/>
    <n v="85"/>
    <n v="1537"/>
    <n v="16441"/>
    <n v="9722"/>
    <n v="26163"/>
    <n v="12046"/>
    <n v="3696"/>
    <n v="15742"/>
    <x v="10"/>
    <x v="16"/>
  </r>
  <r>
    <x v="1"/>
    <n v="36"/>
    <n v="2311"/>
    <n v="1094"/>
    <n v="321"/>
    <n v="48"/>
    <n v="3810"/>
    <n v="4405"/>
    <n v="8215"/>
    <n v="25"/>
    <s v="0"/>
    <n v="25"/>
    <n v="49"/>
    <n v="3"/>
    <n v="52"/>
    <n v="352"/>
    <n v="247"/>
    <n v="599"/>
    <n v="3384"/>
    <n v="4155"/>
    <n v="7539"/>
    <x v="10"/>
    <x v="16"/>
  </r>
  <r>
    <x v="2"/>
    <n v="73"/>
    <n v="4845"/>
    <n v="869"/>
    <n v="1072"/>
    <n v="20"/>
    <n v="6879"/>
    <n v="2397"/>
    <n v="9276"/>
    <n v="20"/>
    <s v="0"/>
    <n v="20"/>
    <n v="11"/>
    <n v="0"/>
    <n v="11"/>
    <n v="310"/>
    <n v="65"/>
    <n v="375"/>
    <n v="6538"/>
    <n v="2332"/>
    <n v="8870"/>
    <x v="10"/>
    <x v="16"/>
  </r>
  <r>
    <x v="3"/>
    <n v="1601"/>
    <n v="24482"/>
    <n v="13281"/>
    <n v="1668"/>
    <n v="306"/>
    <n v="41338"/>
    <n v="22103"/>
    <n v="63441"/>
    <n v="225"/>
    <s v="0"/>
    <n v="225"/>
    <n v="405"/>
    <n v="926"/>
    <n v="1331"/>
    <n v="15804"/>
    <n v="4900"/>
    <n v="20704"/>
    <n v="24904"/>
    <n v="16277"/>
    <n v="41181"/>
    <x v="10"/>
    <x v="16"/>
  </r>
  <r>
    <x v="4"/>
    <n v="233"/>
    <n v="2641"/>
    <n v="1269"/>
    <n v="639"/>
    <n v="139"/>
    <n v="4921"/>
    <n v="4354"/>
    <n v="9275"/>
    <n v="166"/>
    <s v="0"/>
    <n v="166"/>
    <n v="16"/>
    <n v="37"/>
    <n v="53"/>
    <n v="1308"/>
    <n v="104"/>
    <n v="1412"/>
    <n v="3431"/>
    <n v="4213"/>
    <n v="7644"/>
    <x v="10"/>
    <x v="16"/>
  </r>
  <r>
    <x v="5"/>
    <n v="437"/>
    <n v="24515"/>
    <n v="16837"/>
    <n v="2679"/>
    <n v="111"/>
    <n v="44579"/>
    <n v="50441"/>
    <n v="95020"/>
    <n v="143"/>
    <s v="0"/>
    <n v="143"/>
    <n v="21"/>
    <n v="316"/>
    <n v="337"/>
    <n v="7487"/>
    <n v="1527"/>
    <n v="9014"/>
    <n v="36928"/>
    <n v="48598"/>
    <n v="85526"/>
    <x v="10"/>
    <x v="16"/>
  </r>
  <r>
    <x v="25"/>
    <n v="2"/>
    <n v="248"/>
    <n v="11"/>
    <n v="7"/>
    <n v="0"/>
    <n v="268"/>
    <n v="1004"/>
    <n v="1272"/>
    <n v="7"/>
    <s v="0"/>
    <n v="7"/>
    <n v="3"/>
    <n v="0"/>
    <n v="3"/>
    <n v="5"/>
    <n v="1"/>
    <n v="6"/>
    <n v="253"/>
    <n v="1003"/>
    <n v="1256"/>
    <x v="10"/>
    <x v="16"/>
  </r>
  <r>
    <x v="6"/>
    <n v="193"/>
    <n v="6616"/>
    <n v="525"/>
    <n v="244"/>
    <n v="13"/>
    <n v="7591"/>
    <n v="1607"/>
    <n v="9198"/>
    <n v="66"/>
    <s v="0"/>
    <n v="66"/>
    <n v="14"/>
    <n v="0"/>
    <n v="14"/>
    <n v="1733"/>
    <n v="52"/>
    <n v="1785"/>
    <n v="5778"/>
    <n v="1555"/>
    <n v="7333"/>
    <x v="10"/>
    <x v="16"/>
  </r>
  <r>
    <x v="7"/>
    <n v="228"/>
    <n v="2902"/>
    <n v="1831"/>
    <n v="572"/>
    <n v="10"/>
    <n v="5543"/>
    <n v="10470"/>
    <n v="16013"/>
    <n v="190"/>
    <s v="0"/>
    <n v="190"/>
    <n v="3"/>
    <n v="7"/>
    <n v="10"/>
    <n v="1124"/>
    <n v="2057"/>
    <n v="3181"/>
    <n v="4226"/>
    <n v="8406"/>
    <n v="12632"/>
    <x v="10"/>
    <x v="16"/>
  </r>
  <r>
    <x v="8"/>
    <n v="30"/>
    <n v="580"/>
    <n v="587"/>
    <n v="58"/>
    <n v="5"/>
    <n v="1260"/>
    <n v="6184"/>
    <n v="7444"/>
    <n v="16"/>
    <s v="0"/>
    <n v="16"/>
    <n v="3"/>
    <n v="0"/>
    <n v="3"/>
    <n v="112"/>
    <n v="260"/>
    <n v="372"/>
    <n v="1129"/>
    <n v="5924"/>
    <n v="7053"/>
    <x v="10"/>
    <x v="16"/>
  </r>
  <r>
    <x v="9"/>
    <n v="22"/>
    <n v="319"/>
    <n v="507"/>
    <n v="326"/>
    <n v="7"/>
    <n v="1181"/>
    <n v="5017"/>
    <n v="6198"/>
    <n v="13"/>
    <s v="0"/>
    <n v="13"/>
    <n v="0"/>
    <n v="0"/>
    <n v="0"/>
    <n v="258"/>
    <n v="1463"/>
    <n v="1721"/>
    <n v="910"/>
    <n v="3554"/>
    <n v="4464"/>
    <x v="10"/>
    <x v="16"/>
  </r>
  <r>
    <x v="10"/>
    <n v="24"/>
    <n v="686"/>
    <n v="855"/>
    <n v="698"/>
    <n v="0"/>
    <n v="2263"/>
    <n v="7415"/>
    <n v="9678"/>
    <n v="1"/>
    <s v="0"/>
    <n v="1"/>
    <n v="0"/>
    <n v="7"/>
    <n v="7"/>
    <n v="861"/>
    <n v="2612"/>
    <n v="3473"/>
    <n v="1401"/>
    <n v="4796"/>
    <n v="6197"/>
    <x v="10"/>
    <x v="16"/>
  </r>
  <r>
    <x v="11"/>
    <n v="37"/>
    <n v="882"/>
    <n v="120"/>
    <n v="51"/>
    <n v="9"/>
    <n v="1099"/>
    <n v="1887"/>
    <n v="2986"/>
    <n v="12"/>
    <s v="0"/>
    <n v="12"/>
    <n v="10"/>
    <n v="13"/>
    <n v="23"/>
    <n v="306"/>
    <n v="114"/>
    <n v="420"/>
    <n v="771"/>
    <n v="1760"/>
    <n v="2531"/>
    <x v="10"/>
    <x v="16"/>
  </r>
  <r>
    <x v="12"/>
    <n v="64"/>
    <n v="1263"/>
    <n v="405"/>
    <n v="53"/>
    <n v="22"/>
    <n v="1807"/>
    <n v="1961"/>
    <n v="3768"/>
    <n v="13"/>
    <s v="0"/>
    <n v="13"/>
    <n v="3"/>
    <n v="15"/>
    <n v="18"/>
    <n v="685"/>
    <n v="247"/>
    <n v="932"/>
    <n v="1106"/>
    <n v="1699"/>
    <n v="2805"/>
    <x v="10"/>
    <x v="16"/>
  </r>
  <r>
    <x v="13"/>
    <n v="21"/>
    <n v="629"/>
    <n v="210"/>
    <n v="75"/>
    <n v="0"/>
    <n v="935"/>
    <n v="272"/>
    <n v="1207"/>
    <n v="45"/>
    <s v="0"/>
    <n v="45"/>
    <n v="3"/>
    <n v="13"/>
    <n v="16"/>
    <n v="261"/>
    <n v="21"/>
    <n v="282"/>
    <n v="626"/>
    <n v="238"/>
    <n v="864"/>
    <x v="10"/>
    <x v="16"/>
  </r>
  <r>
    <x v="14"/>
    <n v="41"/>
    <n v="86"/>
    <n v="43"/>
    <n v="63"/>
    <n v="8"/>
    <n v="241"/>
    <n v="207"/>
    <n v="448"/>
    <n v="18"/>
    <s v="0"/>
    <n v="18"/>
    <n v="2"/>
    <n v="0"/>
    <n v="2"/>
    <n v="66"/>
    <n v="14"/>
    <n v="80"/>
    <n v="155"/>
    <n v="193"/>
    <n v="348"/>
    <x v="10"/>
    <x v="16"/>
  </r>
  <r>
    <x v="15"/>
    <n v="5"/>
    <n v="83"/>
    <n v="6"/>
    <n v="8"/>
    <n v="0"/>
    <n v="102"/>
    <n v="16"/>
    <n v="118"/>
    <n v="16"/>
    <s v="0"/>
    <n v="16"/>
    <n v="2"/>
    <n v="0"/>
    <n v="2"/>
    <n v="79"/>
    <n v="5"/>
    <n v="84"/>
    <n v="5"/>
    <n v="11"/>
    <n v="16"/>
    <x v="10"/>
    <x v="16"/>
  </r>
  <r>
    <x v="16"/>
    <n v="22"/>
    <n v="19"/>
    <n v="44"/>
    <n v="70"/>
    <n v="7"/>
    <n v="162"/>
    <n v="27"/>
    <n v="189"/>
    <n v="78"/>
    <s v="0"/>
    <n v="78"/>
    <n v="3"/>
    <n v="0"/>
    <n v="3"/>
    <n v="57"/>
    <n v="14"/>
    <n v="71"/>
    <n v="24"/>
    <n v="13"/>
    <n v="37"/>
    <x v="10"/>
    <x v="16"/>
  </r>
  <r>
    <x v="17"/>
    <n v="43"/>
    <n v="38"/>
    <n v="157"/>
    <n v="162"/>
    <n v="53"/>
    <n v="453"/>
    <n v="162"/>
    <n v="615"/>
    <n v="269"/>
    <s v="0"/>
    <n v="269"/>
    <n v="13"/>
    <n v="1"/>
    <n v="14"/>
    <n v="51"/>
    <n v="7"/>
    <n v="58"/>
    <n v="120"/>
    <n v="154"/>
    <n v="274"/>
    <x v="10"/>
    <x v="16"/>
  </r>
  <r>
    <x v="18"/>
    <n v="8019"/>
    <n v="88241"/>
    <n v="50754"/>
    <n v="16932"/>
    <n v="2629"/>
    <n v="166575"/>
    <n v="133432"/>
    <n v="300007"/>
    <n v="13527"/>
    <s v="0"/>
    <n v="13527"/>
    <n v="2013"/>
    <n v="1423"/>
    <n v="3436"/>
    <n v="47300"/>
    <n v="23432"/>
    <n v="70732"/>
    <n v="103735"/>
    <n v="108577"/>
    <n v="212312"/>
    <x v="10"/>
    <x v="16"/>
  </r>
  <r>
    <x v="0"/>
    <n v="4026"/>
    <n v="15710"/>
    <n v="10664"/>
    <n v="8816"/>
    <n v="1649"/>
    <n v="40865"/>
    <n v="14316"/>
    <n v="55181"/>
    <n v="10979"/>
    <s v="0"/>
    <n v="10979"/>
    <n v="1484"/>
    <n v="95"/>
    <n v="1579"/>
    <n v="16612"/>
    <n v="9091"/>
    <n v="25703"/>
    <n v="11790"/>
    <n v="5130"/>
    <n v="16920"/>
    <x v="11"/>
    <x v="16"/>
  </r>
  <r>
    <x v="1"/>
    <n v="20"/>
    <n v="1657"/>
    <n v="761"/>
    <n v="524"/>
    <n v="28"/>
    <n v="2990"/>
    <n v="4475"/>
    <n v="7465"/>
    <n v="29"/>
    <s v="0"/>
    <n v="29"/>
    <n v="24"/>
    <n v="1"/>
    <n v="25"/>
    <n v="274"/>
    <n v="185"/>
    <n v="459"/>
    <n v="2663"/>
    <n v="4289"/>
    <n v="6952"/>
    <x v="11"/>
    <x v="16"/>
  </r>
  <r>
    <x v="2"/>
    <n v="65"/>
    <n v="4289"/>
    <n v="782"/>
    <n v="935"/>
    <n v="34"/>
    <n v="6105"/>
    <n v="3177"/>
    <n v="9282"/>
    <n v="16"/>
    <s v="0"/>
    <n v="16"/>
    <n v="8"/>
    <n v="8"/>
    <n v="16"/>
    <n v="429"/>
    <n v="61"/>
    <n v="490"/>
    <n v="5652"/>
    <n v="3108"/>
    <n v="8760"/>
    <x v="11"/>
    <x v="16"/>
  </r>
  <r>
    <x v="3"/>
    <n v="1018"/>
    <n v="18626"/>
    <n v="8811"/>
    <n v="1576"/>
    <n v="316"/>
    <n v="30347"/>
    <n v="20161"/>
    <n v="50508"/>
    <n v="242"/>
    <s v="0"/>
    <n v="242"/>
    <n v="425"/>
    <n v="1001"/>
    <n v="1426"/>
    <n v="11924"/>
    <n v="5007"/>
    <n v="16931"/>
    <n v="17756"/>
    <n v="14153"/>
    <n v="31909"/>
    <x v="11"/>
    <x v="16"/>
  </r>
  <r>
    <x v="4"/>
    <n v="45"/>
    <n v="2733"/>
    <n v="1237"/>
    <n v="447"/>
    <n v="412"/>
    <n v="4874"/>
    <n v="4044"/>
    <n v="8918"/>
    <n v="69"/>
    <s v="0"/>
    <n v="69"/>
    <n v="23"/>
    <n v="1"/>
    <n v="24"/>
    <n v="979"/>
    <n v="53"/>
    <n v="1032"/>
    <n v="3803"/>
    <n v="3990"/>
    <n v="7793"/>
    <x v="11"/>
    <x v="16"/>
  </r>
  <r>
    <x v="5"/>
    <n v="493"/>
    <n v="23052"/>
    <n v="16987"/>
    <n v="3436"/>
    <n v="79"/>
    <n v="44047"/>
    <n v="55011"/>
    <n v="99058"/>
    <n v="123"/>
    <s v="0"/>
    <n v="123"/>
    <n v="32"/>
    <n v="102"/>
    <n v="134"/>
    <n v="5857"/>
    <n v="678"/>
    <n v="6535"/>
    <n v="38035"/>
    <n v="54231"/>
    <n v="92266"/>
    <x v="11"/>
    <x v="16"/>
  </r>
  <r>
    <x v="25"/>
    <n v="6"/>
    <n v="150"/>
    <n v="19"/>
    <n v="4"/>
    <n v="0"/>
    <n v="179"/>
    <n v="864"/>
    <n v="1043"/>
    <n v="6"/>
    <s v="0"/>
    <n v="6"/>
    <n v="0"/>
    <n v="1"/>
    <n v="1"/>
    <n v="2"/>
    <n v="8"/>
    <n v="10"/>
    <n v="171"/>
    <n v="855"/>
    <n v="1026"/>
    <x v="11"/>
    <x v="16"/>
  </r>
  <r>
    <x v="6"/>
    <n v="275"/>
    <n v="6353"/>
    <n v="642"/>
    <n v="238"/>
    <n v="51"/>
    <n v="7559"/>
    <n v="2877"/>
    <n v="10436"/>
    <n v="99"/>
    <s v="0"/>
    <n v="99"/>
    <n v="14"/>
    <n v="20"/>
    <n v="34"/>
    <n v="1722"/>
    <n v="345"/>
    <n v="2067"/>
    <n v="5724"/>
    <n v="2512"/>
    <n v="8236"/>
    <x v="11"/>
    <x v="16"/>
  </r>
  <r>
    <x v="7"/>
    <n v="239"/>
    <n v="1257"/>
    <n v="1536"/>
    <n v="389"/>
    <n v="37"/>
    <n v="3458"/>
    <n v="10841"/>
    <n v="14299"/>
    <n v="221"/>
    <s v="0"/>
    <n v="221"/>
    <n v="6"/>
    <n v="10"/>
    <n v="16"/>
    <n v="808"/>
    <n v="2538"/>
    <n v="3346"/>
    <n v="2423"/>
    <n v="8293"/>
    <n v="10716"/>
    <x v="11"/>
    <x v="16"/>
  </r>
  <r>
    <x v="8"/>
    <n v="20"/>
    <n v="517"/>
    <n v="699"/>
    <n v="105"/>
    <n v="14"/>
    <n v="1355"/>
    <n v="4841"/>
    <n v="6196"/>
    <n v="21"/>
    <s v="0"/>
    <n v="21"/>
    <n v="19"/>
    <n v="1"/>
    <n v="20"/>
    <n v="227"/>
    <n v="454"/>
    <n v="681"/>
    <n v="1088"/>
    <n v="4386"/>
    <n v="5474"/>
    <x v="11"/>
    <x v="16"/>
  </r>
  <r>
    <x v="9"/>
    <n v="21"/>
    <n v="276"/>
    <n v="561"/>
    <n v="226"/>
    <n v="146"/>
    <n v="1230"/>
    <n v="4324"/>
    <n v="5554"/>
    <n v="10"/>
    <s v="0"/>
    <n v="10"/>
    <n v="0"/>
    <n v="0"/>
    <n v="0"/>
    <n v="330"/>
    <n v="1107"/>
    <n v="1437"/>
    <n v="890"/>
    <n v="3217"/>
    <n v="4107"/>
    <x v="11"/>
    <x v="16"/>
  </r>
  <r>
    <x v="10"/>
    <n v="11"/>
    <n v="665"/>
    <n v="976"/>
    <n v="833"/>
    <n v="527"/>
    <n v="3012"/>
    <n v="8729"/>
    <n v="11741"/>
    <n v="6"/>
    <s v="0"/>
    <n v="6"/>
    <n v="0"/>
    <n v="0"/>
    <n v="0"/>
    <n v="1339"/>
    <n v="2343"/>
    <n v="3682"/>
    <n v="1667"/>
    <n v="6386"/>
    <n v="8053"/>
    <x v="11"/>
    <x v="16"/>
  </r>
  <r>
    <x v="11"/>
    <n v="292"/>
    <n v="907"/>
    <n v="112"/>
    <n v="63"/>
    <n v="22"/>
    <n v="1396"/>
    <n v="1554"/>
    <n v="2950"/>
    <n v="30"/>
    <s v="0"/>
    <n v="30"/>
    <n v="20"/>
    <n v="11"/>
    <n v="31"/>
    <n v="567"/>
    <n v="80"/>
    <n v="647"/>
    <n v="779"/>
    <n v="1463"/>
    <n v="2242"/>
    <x v="11"/>
    <x v="16"/>
  </r>
  <r>
    <x v="12"/>
    <n v="46"/>
    <n v="850"/>
    <n v="296"/>
    <n v="65"/>
    <n v="13"/>
    <n v="1270"/>
    <n v="1526"/>
    <n v="2796"/>
    <n v="7"/>
    <s v="0"/>
    <n v="7"/>
    <n v="5"/>
    <n v="15"/>
    <n v="20"/>
    <n v="408"/>
    <n v="245"/>
    <n v="653"/>
    <n v="850"/>
    <n v="1266"/>
    <n v="2116"/>
    <x v="11"/>
    <x v="16"/>
  </r>
  <r>
    <x v="13"/>
    <n v="43"/>
    <n v="673"/>
    <n v="216"/>
    <n v="97"/>
    <n v="17"/>
    <n v="1046"/>
    <n v="342"/>
    <n v="1388"/>
    <n v="66"/>
    <s v="0"/>
    <n v="66"/>
    <n v="4"/>
    <n v="21"/>
    <n v="25"/>
    <n v="435"/>
    <n v="29"/>
    <n v="464"/>
    <n v="541"/>
    <n v="292"/>
    <n v="833"/>
    <x v="11"/>
    <x v="16"/>
  </r>
  <r>
    <x v="14"/>
    <n v="67"/>
    <n v="356"/>
    <n v="45"/>
    <n v="111"/>
    <n v="7"/>
    <n v="586"/>
    <n v="227"/>
    <n v="813"/>
    <n v="44"/>
    <s v="0"/>
    <n v="44"/>
    <n v="2"/>
    <n v="1"/>
    <n v="3"/>
    <n v="97"/>
    <n v="29"/>
    <n v="126"/>
    <n v="443"/>
    <n v="197"/>
    <n v="640"/>
    <x v="11"/>
    <x v="16"/>
  </r>
  <r>
    <x v="15"/>
    <n v="0"/>
    <n v="3"/>
    <n v="22"/>
    <n v="12"/>
    <n v="0"/>
    <n v="37"/>
    <n v="50"/>
    <n v="87"/>
    <n v="4"/>
    <s v="0"/>
    <n v="4"/>
    <n v="8"/>
    <n v="0"/>
    <n v="8"/>
    <n v="5"/>
    <n v="0"/>
    <n v="5"/>
    <n v="20"/>
    <n v="50"/>
    <n v="70"/>
    <x v="11"/>
    <x v="16"/>
  </r>
  <r>
    <x v="16"/>
    <n v="17"/>
    <n v="43"/>
    <n v="72"/>
    <n v="82"/>
    <n v="16"/>
    <n v="230"/>
    <n v="65"/>
    <n v="295"/>
    <n v="88"/>
    <s v="0"/>
    <n v="88"/>
    <n v="12"/>
    <n v="0"/>
    <n v="12"/>
    <n v="75"/>
    <n v="17"/>
    <n v="92"/>
    <n v="55"/>
    <n v="48"/>
    <n v="103"/>
    <x v="11"/>
    <x v="16"/>
  </r>
  <r>
    <x v="17"/>
    <n v="48"/>
    <n v="339"/>
    <n v="96"/>
    <n v="99"/>
    <n v="22"/>
    <n v="604"/>
    <n v="225"/>
    <n v="829"/>
    <n v="132"/>
    <s v="0"/>
    <n v="132"/>
    <n v="3"/>
    <n v="0"/>
    <n v="3"/>
    <n v="189"/>
    <n v="41"/>
    <n v="230"/>
    <n v="280"/>
    <n v="184"/>
    <n v="464"/>
    <x v="11"/>
    <x v="16"/>
  </r>
  <r>
    <x v="18"/>
    <n v="6752"/>
    <n v="78456"/>
    <n v="44534"/>
    <n v="18058"/>
    <n v="3390"/>
    <n v="151190"/>
    <n v="137649"/>
    <n v="288839"/>
    <n v="12192"/>
    <s v="0"/>
    <n v="12192"/>
    <n v="2089"/>
    <n v="1288"/>
    <n v="3377"/>
    <n v="42279"/>
    <n v="22311"/>
    <n v="64590"/>
    <n v="94630"/>
    <n v="114050"/>
    <n v="208680"/>
    <x v="11"/>
    <x v="16"/>
  </r>
  <r>
    <x v="0"/>
    <n v="3308"/>
    <n v="13223"/>
    <n v="8809"/>
    <n v="4321"/>
    <n v="1468"/>
    <n v="31129"/>
    <n v="11903"/>
    <n v="43032"/>
    <n v="8895"/>
    <s v="0"/>
    <n v="8895"/>
    <n v="1392"/>
    <n v="128"/>
    <n v="1520"/>
    <n v="10371"/>
    <n v="5324"/>
    <n v="15695"/>
    <n v="10471"/>
    <n v="6451"/>
    <n v="16922"/>
    <x v="0"/>
    <x v="17"/>
  </r>
  <r>
    <x v="1"/>
    <n v="34"/>
    <n v="2141"/>
    <n v="929"/>
    <n v="176"/>
    <n v="16"/>
    <n v="3296"/>
    <n v="5695"/>
    <n v="8991"/>
    <n v="40"/>
    <s v="0"/>
    <n v="40"/>
    <n v="12"/>
    <n v="2"/>
    <n v="14"/>
    <n v="353"/>
    <n v="216"/>
    <n v="569"/>
    <n v="2891"/>
    <n v="5477"/>
    <n v="8368"/>
    <x v="0"/>
    <x v="17"/>
  </r>
  <r>
    <x v="2"/>
    <n v="121"/>
    <n v="5270"/>
    <n v="1109"/>
    <n v="151"/>
    <n v="126"/>
    <n v="6777"/>
    <n v="5176"/>
    <n v="11953"/>
    <n v="20"/>
    <s v="0"/>
    <n v="20"/>
    <n v="22"/>
    <n v="4"/>
    <n v="26"/>
    <n v="489"/>
    <n v="141"/>
    <n v="630"/>
    <n v="6246"/>
    <n v="5031"/>
    <n v="11277"/>
    <x v="0"/>
    <x v="17"/>
  </r>
  <r>
    <x v="3"/>
    <n v="1499"/>
    <n v="21729"/>
    <n v="9076"/>
    <n v="2119"/>
    <n v="492"/>
    <n v="34915"/>
    <n v="23958"/>
    <n v="58873"/>
    <n v="348"/>
    <s v="0"/>
    <n v="348"/>
    <n v="436"/>
    <n v="823"/>
    <n v="1259"/>
    <n v="14696"/>
    <n v="4865"/>
    <n v="19561"/>
    <n v="19435"/>
    <n v="18270"/>
    <n v="37705"/>
    <x v="0"/>
    <x v="17"/>
  </r>
  <r>
    <x v="4"/>
    <n v="71"/>
    <n v="4731"/>
    <n v="1275"/>
    <n v="260"/>
    <n v="552"/>
    <n v="6889"/>
    <n v="9343"/>
    <n v="16232"/>
    <n v="134"/>
    <s v="0"/>
    <n v="134"/>
    <n v="29"/>
    <n v="0"/>
    <n v="29"/>
    <n v="1695"/>
    <n v="189"/>
    <n v="1884"/>
    <n v="5031"/>
    <n v="9154"/>
    <n v="14185"/>
    <x v="0"/>
    <x v="17"/>
  </r>
  <r>
    <x v="5"/>
    <n v="492"/>
    <n v="23213"/>
    <n v="16033"/>
    <n v="927"/>
    <n v="79"/>
    <n v="40744"/>
    <n v="50897"/>
    <n v="91641"/>
    <n v="140"/>
    <s v="0"/>
    <n v="140"/>
    <n v="36"/>
    <n v="103"/>
    <n v="139"/>
    <n v="8383"/>
    <n v="2111"/>
    <n v="10494"/>
    <n v="32185"/>
    <n v="48683"/>
    <n v="80868"/>
    <x v="0"/>
    <x v="17"/>
  </r>
  <r>
    <x v="25"/>
    <n v="9"/>
    <n v="256"/>
    <n v="29"/>
    <n v="21"/>
    <n v="5"/>
    <n v="320"/>
    <n v="1198"/>
    <n v="1518"/>
    <n v="8"/>
    <s v="0"/>
    <n v="8"/>
    <n v="4"/>
    <n v="0"/>
    <n v="4"/>
    <n v="27"/>
    <n v="0"/>
    <n v="27"/>
    <n v="281"/>
    <n v="1198"/>
    <n v="1479"/>
    <x v="0"/>
    <x v="17"/>
  </r>
  <r>
    <x v="6"/>
    <n v="556"/>
    <n v="16930"/>
    <n v="1291"/>
    <n v="210"/>
    <n v="45"/>
    <n v="19032"/>
    <n v="5216"/>
    <n v="24248"/>
    <n v="79"/>
    <s v="0"/>
    <n v="79"/>
    <n v="14"/>
    <n v="18"/>
    <n v="32"/>
    <n v="3605"/>
    <n v="266"/>
    <n v="3871"/>
    <n v="15334"/>
    <n v="4932"/>
    <n v="20266"/>
    <x v="0"/>
    <x v="17"/>
  </r>
  <r>
    <x v="7"/>
    <n v="370"/>
    <n v="2576"/>
    <n v="1945"/>
    <n v="221"/>
    <n v="60"/>
    <n v="5172"/>
    <n v="12426"/>
    <n v="17598"/>
    <n v="325"/>
    <s v="0"/>
    <n v="325"/>
    <n v="12"/>
    <n v="13"/>
    <n v="25"/>
    <n v="1293"/>
    <n v="2579"/>
    <n v="3872"/>
    <n v="3542"/>
    <n v="9834"/>
    <n v="13376"/>
    <x v="0"/>
    <x v="17"/>
  </r>
  <r>
    <x v="8"/>
    <n v="23"/>
    <n v="520"/>
    <n v="956"/>
    <n v="132"/>
    <n v="45"/>
    <n v="1676"/>
    <n v="5596"/>
    <n v="7272"/>
    <n v="13"/>
    <s v="0"/>
    <n v="13"/>
    <n v="2"/>
    <n v="0"/>
    <n v="2"/>
    <n v="206"/>
    <n v="442"/>
    <n v="648"/>
    <n v="1455"/>
    <n v="5154"/>
    <n v="6609"/>
    <x v="0"/>
    <x v="17"/>
  </r>
  <r>
    <x v="9"/>
    <n v="25"/>
    <n v="569"/>
    <n v="906"/>
    <n v="34"/>
    <n v="223"/>
    <n v="1757"/>
    <n v="7289"/>
    <n v="9046"/>
    <n v="17"/>
    <s v="0"/>
    <n v="17"/>
    <n v="0"/>
    <n v="0"/>
    <n v="0"/>
    <n v="563"/>
    <n v="1597"/>
    <n v="2160"/>
    <n v="1177"/>
    <n v="5692"/>
    <n v="6869"/>
    <x v="0"/>
    <x v="17"/>
  </r>
  <r>
    <x v="10"/>
    <n v="12"/>
    <n v="804"/>
    <n v="884"/>
    <n v="49"/>
    <n v="360"/>
    <n v="2109"/>
    <n v="10197"/>
    <n v="12306"/>
    <n v="5"/>
    <s v="0"/>
    <n v="5"/>
    <n v="37"/>
    <n v="0"/>
    <n v="37"/>
    <n v="1104"/>
    <n v="2816"/>
    <n v="3920"/>
    <n v="963"/>
    <n v="7381"/>
    <n v="8344"/>
    <x v="0"/>
    <x v="17"/>
  </r>
  <r>
    <x v="11"/>
    <n v="77"/>
    <n v="813"/>
    <n v="110"/>
    <n v="36"/>
    <n v="39"/>
    <n v="1075"/>
    <n v="1956"/>
    <n v="3031"/>
    <n v="8"/>
    <s v="0"/>
    <n v="8"/>
    <n v="17"/>
    <n v="9"/>
    <n v="26"/>
    <n v="330"/>
    <n v="140"/>
    <n v="470"/>
    <n v="720"/>
    <n v="1807"/>
    <n v="2527"/>
    <x v="0"/>
    <x v="17"/>
  </r>
  <r>
    <x v="12"/>
    <n v="203"/>
    <n v="1187"/>
    <n v="327"/>
    <n v="93"/>
    <n v="12"/>
    <n v="1822"/>
    <n v="1971"/>
    <n v="3793"/>
    <n v="150"/>
    <s v="0"/>
    <n v="150"/>
    <n v="3"/>
    <n v="15"/>
    <n v="18"/>
    <n v="611"/>
    <n v="370"/>
    <n v="981"/>
    <n v="1058"/>
    <n v="1586"/>
    <n v="2644"/>
    <x v="0"/>
    <x v="17"/>
  </r>
  <r>
    <x v="13"/>
    <n v="22"/>
    <n v="679"/>
    <n v="188"/>
    <n v="72"/>
    <n v="8"/>
    <n v="969"/>
    <n v="979"/>
    <n v="1948"/>
    <n v="88"/>
    <s v="0"/>
    <n v="88"/>
    <n v="5"/>
    <n v="6"/>
    <n v="11"/>
    <n v="264"/>
    <n v="163"/>
    <n v="427"/>
    <n v="612"/>
    <n v="810"/>
    <n v="1422"/>
    <x v="0"/>
    <x v="17"/>
  </r>
  <r>
    <x v="14"/>
    <n v="140"/>
    <n v="382"/>
    <n v="76"/>
    <n v="35"/>
    <n v="2"/>
    <n v="635"/>
    <n v="214"/>
    <n v="849"/>
    <n v="150"/>
    <s v="0"/>
    <n v="150"/>
    <n v="8"/>
    <n v="0"/>
    <n v="8"/>
    <n v="91"/>
    <n v="50"/>
    <n v="141"/>
    <n v="386"/>
    <n v="164"/>
    <n v="550"/>
    <x v="0"/>
    <x v="17"/>
  </r>
  <r>
    <x v="15"/>
    <n v="19"/>
    <n v="13"/>
    <n v="14"/>
    <n v="17"/>
    <n v="15"/>
    <n v="78"/>
    <n v="94"/>
    <n v="172"/>
    <n v="13"/>
    <s v="0"/>
    <n v="13"/>
    <n v="14"/>
    <n v="0"/>
    <n v="14"/>
    <n v="28"/>
    <n v="1"/>
    <n v="29"/>
    <n v="23"/>
    <n v="93"/>
    <n v="116"/>
    <x v="0"/>
    <x v="17"/>
  </r>
  <r>
    <x v="16"/>
    <n v="99"/>
    <n v="98"/>
    <n v="26"/>
    <n v="49"/>
    <n v="19"/>
    <n v="291"/>
    <n v="173"/>
    <n v="464"/>
    <n v="34"/>
    <s v="0"/>
    <n v="34"/>
    <n v="0"/>
    <n v="0"/>
    <n v="0"/>
    <n v="154"/>
    <n v="151"/>
    <n v="305"/>
    <n v="103"/>
    <n v="22"/>
    <n v="125"/>
    <x v="0"/>
    <x v="17"/>
  </r>
  <r>
    <x v="17"/>
    <n v="75"/>
    <n v="254"/>
    <n v="134"/>
    <n v="179"/>
    <n v="40"/>
    <n v="682"/>
    <n v="206"/>
    <n v="888"/>
    <n v="229"/>
    <s v="0"/>
    <n v="229"/>
    <n v="0"/>
    <n v="0"/>
    <n v="0"/>
    <n v="198"/>
    <n v="16"/>
    <n v="214"/>
    <n v="255"/>
    <n v="190"/>
    <n v="445"/>
    <x v="0"/>
    <x v="17"/>
  </r>
  <r>
    <x v="18"/>
    <n v="7155"/>
    <n v="95388"/>
    <n v="44117"/>
    <n v="9102"/>
    <n v="3606"/>
    <n v="159368"/>
    <n v="154487"/>
    <n v="313855"/>
    <n v="10696"/>
    <s v="0"/>
    <n v="10696"/>
    <n v="2043"/>
    <n v="1121"/>
    <n v="3164"/>
    <n v="44461"/>
    <n v="21437"/>
    <n v="65898"/>
    <n v="102168"/>
    <n v="131929"/>
    <n v="234097"/>
    <x v="0"/>
    <x v="17"/>
  </r>
  <r>
    <x v="0"/>
    <n v="4636"/>
    <n v="11144"/>
    <n v="10066"/>
    <n v="5764"/>
    <n v="1615"/>
    <n v="33225"/>
    <n v="13398"/>
    <n v="46623"/>
    <n v="11221"/>
    <s v="0"/>
    <n v="11221"/>
    <n v="1479"/>
    <n v="151"/>
    <n v="1630"/>
    <n v="12142"/>
    <n v="7733"/>
    <n v="19875"/>
    <n v="8383"/>
    <n v="5514"/>
    <n v="13897"/>
    <x v="1"/>
    <x v="17"/>
  </r>
  <r>
    <x v="1"/>
    <n v="35"/>
    <n v="2298"/>
    <n v="1261"/>
    <n v="260"/>
    <n v="17"/>
    <n v="3871"/>
    <n v="6117"/>
    <n v="9988"/>
    <n v="26"/>
    <s v="0"/>
    <n v="26"/>
    <n v="32"/>
    <n v="7"/>
    <n v="39"/>
    <n v="308"/>
    <n v="249"/>
    <n v="557"/>
    <n v="3505"/>
    <n v="5861"/>
    <n v="9366"/>
    <x v="1"/>
    <x v="17"/>
  </r>
  <r>
    <x v="2"/>
    <n v="47"/>
    <n v="5064"/>
    <n v="834"/>
    <n v="67"/>
    <n v="15"/>
    <n v="6027"/>
    <n v="5448"/>
    <n v="11475"/>
    <n v="9"/>
    <s v="0"/>
    <n v="9"/>
    <n v="14"/>
    <n v="0"/>
    <n v="14"/>
    <n v="222"/>
    <n v="86"/>
    <n v="308"/>
    <n v="5782"/>
    <n v="5362"/>
    <n v="11144"/>
    <x v="1"/>
    <x v="17"/>
  </r>
  <r>
    <x v="3"/>
    <n v="1574"/>
    <n v="20042"/>
    <n v="9176"/>
    <n v="2627"/>
    <n v="720"/>
    <n v="34139"/>
    <n v="22572"/>
    <n v="56711"/>
    <n v="315"/>
    <s v="0"/>
    <n v="315"/>
    <n v="452"/>
    <n v="985"/>
    <n v="1437"/>
    <n v="16034"/>
    <n v="4902"/>
    <n v="20936"/>
    <n v="17338"/>
    <n v="16685"/>
    <n v="34023"/>
    <x v="1"/>
    <x v="17"/>
  </r>
  <r>
    <x v="4"/>
    <n v="103"/>
    <n v="7324"/>
    <n v="2347"/>
    <n v="332"/>
    <n v="51"/>
    <n v="10157"/>
    <n v="12536"/>
    <n v="22693"/>
    <n v="103"/>
    <s v="0"/>
    <n v="103"/>
    <n v="46"/>
    <n v="254"/>
    <n v="300"/>
    <n v="2300"/>
    <n v="288"/>
    <n v="2588"/>
    <n v="7708"/>
    <n v="11994"/>
    <n v="19702"/>
    <x v="1"/>
    <x v="17"/>
  </r>
  <r>
    <x v="5"/>
    <n v="648"/>
    <n v="22460"/>
    <n v="14515"/>
    <n v="1032"/>
    <n v="71"/>
    <n v="38726"/>
    <n v="54380"/>
    <n v="93106"/>
    <n v="173"/>
    <s v="0"/>
    <n v="173"/>
    <n v="46"/>
    <n v="149"/>
    <n v="195"/>
    <n v="6438"/>
    <n v="1323"/>
    <n v="7761"/>
    <n v="32069"/>
    <n v="52908"/>
    <n v="84977"/>
    <x v="1"/>
    <x v="17"/>
  </r>
  <r>
    <x v="25"/>
    <n v="0"/>
    <n v="360"/>
    <n v="22"/>
    <n v="21"/>
    <n v="10"/>
    <n v="413"/>
    <n v="997"/>
    <n v="1410"/>
    <n v="8"/>
    <s v="0"/>
    <n v="8"/>
    <n v="7"/>
    <n v="1"/>
    <n v="8"/>
    <n v="0"/>
    <n v="0"/>
    <n v="0"/>
    <n v="398"/>
    <n v="996"/>
    <n v="1394"/>
    <x v="1"/>
    <x v="17"/>
  </r>
  <r>
    <x v="6"/>
    <n v="382"/>
    <n v="13098"/>
    <n v="1053"/>
    <n v="228"/>
    <n v="19"/>
    <n v="14780"/>
    <n v="3300"/>
    <n v="18080"/>
    <n v="130"/>
    <s v="0"/>
    <n v="130"/>
    <n v="8"/>
    <n v="5"/>
    <n v="13"/>
    <n v="2185"/>
    <n v="308"/>
    <n v="2493"/>
    <n v="12457"/>
    <n v="2987"/>
    <n v="15444"/>
    <x v="1"/>
    <x v="17"/>
  </r>
  <r>
    <x v="7"/>
    <n v="466"/>
    <n v="3191"/>
    <n v="2344"/>
    <n v="144"/>
    <n v="17"/>
    <n v="6162"/>
    <n v="10067"/>
    <n v="16229"/>
    <n v="428"/>
    <s v="0"/>
    <n v="428"/>
    <n v="6"/>
    <n v="14"/>
    <n v="20"/>
    <n v="931"/>
    <n v="2190"/>
    <n v="3121"/>
    <n v="4797"/>
    <n v="7863"/>
    <n v="12660"/>
    <x v="1"/>
    <x v="17"/>
  </r>
  <r>
    <x v="8"/>
    <n v="25"/>
    <n v="452"/>
    <n v="236"/>
    <n v="217"/>
    <n v="38"/>
    <n v="968"/>
    <n v="5457"/>
    <n v="6425"/>
    <n v="17"/>
    <s v="0"/>
    <n v="17"/>
    <n v="4"/>
    <n v="0"/>
    <n v="4"/>
    <n v="171"/>
    <n v="271"/>
    <n v="442"/>
    <n v="776"/>
    <n v="5186"/>
    <n v="5962"/>
    <x v="1"/>
    <x v="17"/>
  </r>
  <r>
    <x v="9"/>
    <n v="20"/>
    <n v="434"/>
    <n v="1023"/>
    <n v="26"/>
    <n v="144"/>
    <n v="1647"/>
    <n v="5554"/>
    <n v="7201"/>
    <n v="23"/>
    <s v="0"/>
    <n v="23"/>
    <n v="6"/>
    <n v="0"/>
    <n v="6"/>
    <n v="363"/>
    <n v="961"/>
    <n v="1324"/>
    <n v="1255"/>
    <n v="4593"/>
    <n v="5848"/>
    <x v="1"/>
    <x v="17"/>
  </r>
  <r>
    <x v="10"/>
    <n v="13"/>
    <n v="772"/>
    <n v="944"/>
    <n v="20"/>
    <n v="279"/>
    <n v="2028"/>
    <n v="8164"/>
    <n v="10192"/>
    <n v="5"/>
    <s v="0"/>
    <n v="5"/>
    <n v="0"/>
    <n v="3"/>
    <n v="3"/>
    <n v="937"/>
    <n v="2327"/>
    <n v="3264"/>
    <n v="1086"/>
    <n v="5834"/>
    <n v="6920"/>
    <x v="1"/>
    <x v="17"/>
  </r>
  <r>
    <x v="11"/>
    <n v="83"/>
    <n v="679"/>
    <n v="72"/>
    <n v="79"/>
    <n v="44"/>
    <n v="957"/>
    <n v="1520"/>
    <n v="2477"/>
    <n v="27"/>
    <s v="0"/>
    <n v="27"/>
    <n v="21"/>
    <n v="14"/>
    <n v="35"/>
    <n v="385"/>
    <n v="151"/>
    <n v="536"/>
    <n v="524"/>
    <n v="1355"/>
    <n v="1879"/>
    <x v="1"/>
    <x v="17"/>
  </r>
  <r>
    <x v="12"/>
    <n v="52"/>
    <n v="1043"/>
    <n v="376"/>
    <n v="81"/>
    <n v="25"/>
    <n v="1577"/>
    <n v="1783"/>
    <n v="3360"/>
    <n v="4"/>
    <s v="0"/>
    <n v="4"/>
    <n v="11"/>
    <n v="9"/>
    <n v="20"/>
    <n v="606"/>
    <n v="228"/>
    <n v="834"/>
    <n v="956"/>
    <n v="1546"/>
    <n v="2502"/>
    <x v="1"/>
    <x v="17"/>
  </r>
  <r>
    <x v="13"/>
    <n v="46"/>
    <n v="477"/>
    <n v="275"/>
    <n v="156"/>
    <n v="2"/>
    <n v="956"/>
    <n v="576"/>
    <n v="1532"/>
    <n v="73"/>
    <s v="0"/>
    <n v="73"/>
    <n v="4"/>
    <n v="1"/>
    <n v="5"/>
    <n v="360"/>
    <n v="81"/>
    <n v="441"/>
    <n v="519"/>
    <n v="494"/>
    <n v="1013"/>
    <x v="1"/>
    <x v="17"/>
  </r>
  <r>
    <x v="14"/>
    <n v="100"/>
    <n v="865"/>
    <n v="51"/>
    <n v="60"/>
    <n v="0"/>
    <n v="1076"/>
    <n v="260"/>
    <n v="1336"/>
    <n v="32"/>
    <s v="0"/>
    <n v="32"/>
    <n v="0"/>
    <n v="5"/>
    <n v="5"/>
    <n v="177"/>
    <n v="26"/>
    <n v="203"/>
    <n v="867"/>
    <n v="229"/>
    <n v="1096"/>
    <x v="1"/>
    <x v="17"/>
  </r>
  <r>
    <x v="15"/>
    <n v="0"/>
    <n v="126"/>
    <n v="115"/>
    <n v="17"/>
    <n v="0"/>
    <n v="258"/>
    <n v="1037"/>
    <n v="1295"/>
    <n v="2"/>
    <s v="0"/>
    <n v="2"/>
    <n v="0"/>
    <n v="0"/>
    <n v="0"/>
    <n v="183"/>
    <n v="7"/>
    <n v="190"/>
    <n v="73"/>
    <n v="1030"/>
    <n v="1103"/>
    <x v="1"/>
    <x v="17"/>
  </r>
  <r>
    <x v="16"/>
    <n v="120"/>
    <n v="88"/>
    <n v="77"/>
    <n v="58"/>
    <n v="10"/>
    <n v="353"/>
    <n v="172"/>
    <n v="525"/>
    <n v="113"/>
    <s v="0"/>
    <n v="113"/>
    <n v="11"/>
    <n v="0"/>
    <n v="11"/>
    <n v="193"/>
    <n v="87"/>
    <n v="280"/>
    <n v="36"/>
    <n v="85"/>
    <n v="121"/>
    <x v="1"/>
    <x v="17"/>
  </r>
  <r>
    <x v="17"/>
    <n v="50"/>
    <n v="28"/>
    <n v="211"/>
    <n v="139"/>
    <n v="4"/>
    <n v="432"/>
    <n v="230"/>
    <n v="662"/>
    <n v="297"/>
    <s v="0"/>
    <n v="297"/>
    <n v="5"/>
    <n v="0"/>
    <n v="5"/>
    <n v="64"/>
    <n v="3"/>
    <n v="67"/>
    <n v="66"/>
    <n v="227"/>
    <n v="293"/>
    <x v="1"/>
    <x v="17"/>
  </r>
  <r>
    <x v="18"/>
    <n v="8400"/>
    <n v="89945"/>
    <n v="44998"/>
    <n v="11328"/>
    <n v="3081"/>
    <n v="157752"/>
    <n v="153568"/>
    <n v="311320"/>
    <n v="13006"/>
    <s v="0"/>
    <n v="13006"/>
    <n v="2152"/>
    <n v="1598"/>
    <n v="3750"/>
    <n v="43999"/>
    <n v="21221"/>
    <n v="65220"/>
    <n v="98595"/>
    <n v="130749"/>
    <n v="229344"/>
    <x v="1"/>
    <x v="17"/>
  </r>
  <r>
    <x v="0"/>
    <n v="5194"/>
    <n v="24247"/>
    <n v="14348"/>
    <n v="6330"/>
    <n v="1323"/>
    <n v="51442"/>
    <n v="22858"/>
    <n v="74300"/>
    <n v="11721"/>
    <s v="0"/>
    <n v="11721"/>
    <n v="1501"/>
    <n v="117"/>
    <n v="1618"/>
    <n v="19983"/>
    <n v="14210"/>
    <n v="34193"/>
    <n v="18237"/>
    <n v="8531"/>
    <n v="26768"/>
    <x v="2"/>
    <x v="17"/>
  </r>
  <r>
    <x v="1"/>
    <n v="26"/>
    <n v="2587"/>
    <n v="1133"/>
    <n v="314"/>
    <n v="12"/>
    <n v="4072"/>
    <n v="5732"/>
    <n v="9804"/>
    <n v="34"/>
    <s v="0"/>
    <n v="34"/>
    <n v="17"/>
    <n v="7"/>
    <n v="24"/>
    <n v="324"/>
    <n v="228"/>
    <n v="552"/>
    <n v="3697"/>
    <n v="5497"/>
    <n v="9194"/>
    <x v="2"/>
    <x v="17"/>
  </r>
  <r>
    <x v="2"/>
    <n v="47"/>
    <n v="4819"/>
    <n v="723"/>
    <n v="74"/>
    <n v="74"/>
    <n v="5737"/>
    <n v="3059"/>
    <n v="8796"/>
    <n v="25"/>
    <s v="0"/>
    <n v="25"/>
    <n v="15"/>
    <n v="7"/>
    <n v="22"/>
    <n v="1427"/>
    <n v="52"/>
    <n v="1479"/>
    <n v="4270"/>
    <n v="3000"/>
    <n v="7270"/>
    <x v="2"/>
    <x v="17"/>
  </r>
  <r>
    <x v="3"/>
    <n v="1244"/>
    <n v="20919"/>
    <n v="9084"/>
    <n v="2181"/>
    <n v="832"/>
    <n v="34260"/>
    <n v="28846"/>
    <n v="63106"/>
    <n v="290"/>
    <s v="0"/>
    <n v="290"/>
    <n v="509"/>
    <n v="1881"/>
    <n v="2390"/>
    <n v="13524"/>
    <n v="4795"/>
    <n v="18319"/>
    <n v="19937"/>
    <n v="22170"/>
    <n v="42107"/>
    <x v="2"/>
    <x v="17"/>
  </r>
  <r>
    <x v="4"/>
    <n v="58"/>
    <n v="7744"/>
    <n v="1623"/>
    <n v="286"/>
    <n v="684"/>
    <n v="10395"/>
    <n v="11324"/>
    <n v="21719"/>
    <n v="116"/>
    <s v="0"/>
    <n v="116"/>
    <n v="32"/>
    <n v="11"/>
    <n v="43"/>
    <n v="3233"/>
    <n v="296"/>
    <n v="3529"/>
    <n v="7014"/>
    <n v="11017"/>
    <n v="18031"/>
    <x v="2"/>
    <x v="17"/>
  </r>
  <r>
    <x v="5"/>
    <n v="416"/>
    <n v="24551"/>
    <n v="18269"/>
    <n v="910"/>
    <n v="84"/>
    <n v="44230"/>
    <n v="63835"/>
    <n v="108065"/>
    <n v="143"/>
    <s v="0"/>
    <n v="143"/>
    <n v="57"/>
    <n v="95"/>
    <n v="152"/>
    <n v="6886"/>
    <n v="1842"/>
    <n v="8728"/>
    <n v="37144"/>
    <n v="61898"/>
    <n v="99042"/>
    <x v="2"/>
    <x v="17"/>
  </r>
  <r>
    <x v="25"/>
    <n v="1"/>
    <n v="195"/>
    <n v="10"/>
    <n v="19"/>
    <n v="1"/>
    <n v="226"/>
    <n v="997"/>
    <n v="1223"/>
    <n v="2"/>
    <s v="0"/>
    <n v="2"/>
    <n v="0"/>
    <n v="0"/>
    <n v="0"/>
    <n v="1"/>
    <n v="0"/>
    <n v="1"/>
    <n v="223"/>
    <n v="997"/>
    <n v="1220"/>
    <x v="2"/>
    <x v="17"/>
  </r>
  <r>
    <x v="6"/>
    <n v="189"/>
    <n v="9801"/>
    <n v="593"/>
    <n v="177"/>
    <n v="21"/>
    <n v="10781"/>
    <n v="2231"/>
    <n v="13012"/>
    <n v="84"/>
    <s v="0"/>
    <n v="84"/>
    <n v="14"/>
    <n v="0"/>
    <n v="14"/>
    <n v="1519"/>
    <n v="67"/>
    <n v="1586"/>
    <n v="9164"/>
    <n v="2164"/>
    <n v="11328"/>
    <x v="2"/>
    <x v="17"/>
  </r>
  <r>
    <x v="7"/>
    <n v="385"/>
    <n v="2852"/>
    <n v="2341"/>
    <n v="238"/>
    <n v="8"/>
    <n v="5824"/>
    <n v="10381"/>
    <n v="16205"/>
    <n v="340"/>
    <s v="0"/>
    <n v="340"/>
    <n v="6"/>
    <n v="7"/>
    <n v="13"/>
    <n v="1125"/>
    <n v="2450"/>
    <n v="3575"/>
    <n v="4353"/>
    <n v="7924"/>
    <n v="12277"/>
    <x v="2"/>
    <x v="17"/>
  </r>
  <r>
    <x v="8"/>
    <n v="28"/>
    <n v="437"/>
    <n v="390"/>
    <n v="149"/>
    <n v="2"/>
    <n v="1006"/>
    <n v="6076"/>
    <n v="7082"/>
    <n v="31"/>
    <s v="0"/>
    <n v="31"/>
    <n v="0"/>
    <n v="0"/>
    <n v="0"/>
    <n v="184"/>
    <n v="390"/>
    <n v="574"/>
    <n v="791"/>
    <n v="5686"/>
    <n v="6477"/>
    <x v="2"/>
    <x v="17"/>
  </r>
  <r>
    <x v="9"/>
    <n v="31"/>
    <n v="426"/>
    <n v="439"/>
    <n v="5"/>
    <n v="0"/>
    <n v="901"/>
    <n v="5801"/>
    <n v="6702"/>
    <n v="11"/>
    <s v="0"/>
    <n v="11"/>
    <n v="0"/>
    <n v="0"/>
    <n v="0"/>
    <n v="356"/>
    <n v="1397"/>
    <n v="1753"/>
    <n v="534"/>
    <n v="4404"/>
    <n v="4938"/>
    <x v="2"/>
    <x v="17"/>
  </r>
  <r>
    <x v="10"/>
    <n v="12"/>
    <n v="650"/>
    <n v="935"/>
    <n v="248"/>
    <n v="4"/>
    <n v="1849"/>
    <n v="7581"/>
    <n v="9430"/>
    <n v="3"/>
    <s v="0"/>
    <n v="3"/>
    <n v="3"/>
    <n v="0"/>
    <n v="3"/>
    <n v="979"/>
    <n v="2979"/>
    <n v="3958"/>
    <n v="864"/>
    <n v="4602"/>
    <n v="5466"/>
    <x v="2"/>
    <x v="17"/>
  </r>
  <r>
    <x v="11"/>
    <n v="52"/>
    <n v="755"/>
    <n v="137"/>
    <n v="56"/>
    <n v="21"/>
    <n v="1021"/>
    <n v="1488"/>
    <n v="2509"/>
    <n v="30"/>
    <s v="0"/>
    <n v="30"/>
    <n v="11"/>
    <n v="7"/>
    <n v="18"/>
    <n v="292"/>
    <n v="88"/>
    <n v="380"/>
    <n v="688"/>
    <n v="1393"/>
    <n v="2081"/>
    <x v="2"/>
    <x v="17"/>
  </r>
  <r>
    <x v="12"/>
    <n v="47"/>
    <n v="936"/>
    <n v="345"/>
    <n v="71"/>
    <n v="17"/>
    <n v="1416"/>
    <n v="1800"/>
    <n v="3216"/>
    <n v="13"/>
    <s v="0"/>
    <n v="13"/>
    <n v="0"/>
    <n v="3"/>
    <n v="3"/>
    <n v="472"/>
    <n v="125"/>
    <n v="597"/>
    <n v="931"/>
    <n v="1672"/>
    <n v="2603"/>
    <x v="2"/>
    <x v="17"/>
  </r>
  <r>
    <x v="13"/>
    <n v="17"/>
    <n v="737"/>
    <n v="343"/>
    <n v="37"/>
    <n v="20"/>
    <n v="1154"/>
    <n v="575"/>
    <n v="1729"/>
    <n v="25"/>
    <s v="0"/>
    <n v="25"/>
    <n v="6"/>
    <n v="3"/>
    <n v="9"/>
    <n v="474"/>
    <n v="246"/>
    <n v="720"/>
    <n v="649"/>
    <n v="326"/>
    <n v="975"/>
    <x v="2"/>
    <x v="17"/>
  </r>
  <r>
    <x v="14"/>
    <n v="35"/>
    <n v="655"/>
    <n v="58"/>
    <n v="43"/>
    <n v="3"/>
    <n v="794"/>
    <n v="271"/>
    <n v="1065"/>
    <n v="45"/>
    <s v="0"/>
    <n v="45"/>
    <n v="3"/>
    <n v="3"/>
    <n v="6"/>
    <n v="125"/>
    <n v="70"/>
    <n v="195"/>
    <n v="621"/>
    <n v="198"/>
    <n v="819"/>
    <x v="2"/>
    <x v="17"/>
  </r>
  <r>
    <x v="15"/>
    <n v="1"/>
    <n v="150"/>
    <n v="15"/>
    <n v="6"/>
    <n v="0"/>
    <n v="172"/>
    <n v="228"/>
    <n v="400"/>
    <n v="0"/>
    <s v="0"/>
    <n v="0"/>
    <n v="0"/>
    <n v="0"/>
    <n v="0"/>
    <n v="58"/>
    <n v="2"/>
    <n v="60"/>
    <n v="114"/>
    <n v="226"/>
    <n v="340"/>
    <x v="2"/>
    <x v="17"/>
  </r>
  <r>
    <x v="16"/>
    <n v="69"/>
    <n v="34"/>
    <n v="35"/>
    <n v="44"/>
    <n v="15"/>
    <n v="197"/>
    <n v="87"/>
    <n v="284"/>
    <n v="65"/>
    <s v="0"/>
    <n v="65"/>
    <n v="10"/>
    <n v="0"/>
    <n v="10"/>
    <n v="75"/>
    <n v="13"/>
    <n v="88"/>
    <n v="47"/>
    <n v="74"/>
    <n v="121"/>
    <x v="2"/>
    <x v="17"/>
  </r>
  <r>
    <x v="17"/>
    <n v="74"/>
    <n v="98"/>
    <n v="283"/>
    <n v="144"/>
    <n v="18"/>
    <n v="617"/>
    <n v="244"/>
    <n v="861"/>
    <n v="369"/>
    <s v="0"/>
    <n v="369"/>
    <n v="5"/>
    <n v="0"/>
    <n v="5"/>
    <n v="108"/>
    <n v="33"/>
    <n v="141"/>
    <n v="135"/>
    <n v="211"/>
    <n v="346"/>
    <x v="2"/>
    <x v="17"/>
  </r>
  <r>
    <x v="18"/>
    <n v="7926"/>
    <n v="102593"/>
    <n v="51104"/>
    <n v="11332"/>
    <n v="3139"/>
    <n v="176094"/>
    <n v="173414"/>
    <n v="349508"/>
    <n v="13347"/>
    <s v="0"/>
    <n v="13347"/>
    <n v="2189"/>
    <n v="2141"/>
    <n v="4330"/>
    <n v="51145"/>
    <n v="29283"/>
    <n v="80428"/>
    <n v="109413"/>
    <n v="141990"/>
    <n v="251403"/>
    <x v="2"/>
    <x v="17"/>
  </r>
  <r>
    <x v="0"/>
    <n v="3780"/>
    <n v="21392"/>
    <n v="15999"/>
    <n v="6522"/>
    <n v="1273"/>
    <n v="48966"/>
    <n v="37779"/>
    <n v="86745"/>
    <n v="10090"/>
    <s v="0"/>
    <n v="10090"/>
    <n v="1717"/>
    <n v="135"/>
    <n v="1852"/>
    <n v="18185"/>
    <n v="19403"/>
    <n v="37588"/>
    <n v="18974"/>
    <n v="18241"/>
    <n v="37215"/>
    <x v="3"/>
    <x v="17"/>
  </r>
  <r>
    <x v="1"/>
    <n v="21"/>
    <n v="2908"/>
    <n v="815"/>
    <n v="337"/>
    <n v="1"/>
    <n v="4082"/>
    <n v="4198"/>
    <n v="8280"/>
    <n v="14"/>
    <s v="0"/>
    <n v="14"/>
    <n v="8"/>
    <n v="7"/>
    <n v="15"/>
    <n v="204"/>
    <n v="178"/>
    <n v="382"/>
    <n v="3856"/>
    <n v="4013"/>
    <n v="7869"/>
    <x v="3"/>
    <x v="17"/>
  </r>
  <r>
    <x v="2"/>
    <n v="53"/>
    <n v="5491"/>
    <n v="491"/>
    <n v="42"/>
    <n v="46"/>
    <n v="6123"/>
    <n v="4282"/>
    <n v="10405"/>
    <n v="30"/>
    <s v="0"/>
    <n v="30"/>
    <n v="0"/>
    <n v="3"/>
    <n v="3"/>
    <n v="250"/>
    <n v="36"/>
    <n v="286"/>
    <n v="5843"/>
    <n v="4243"/>
    <n v="10086"/>
    <x v="3"/>
    <x v="17"/>
  </r>
  <r>
    <x v="3"/>
    <n v="1056"/>
    <n v="22380"/>
    <n v="8404"/>
    <n v="1478"/>
    <n v="533"/>
    <n v="33851"/>
    <n v="21961"/>
    <n v="55812"/>
    <n v="159"/>
    <s v="0"/>
    <n v="159"/>
    <n v="249"/>
    <n v="1019"/>
    <n v="1268"/>
    <n v="14803"/>
    <n v="3583"/>
    <n v="18386"/>
    <n v="18640"/>
    <n v="17359"/>
    <n v="35999"/>
    <x v="3"/>
    <x v="17"/>
  </r>
  <r>
    <x v="4"/>
    <n v="57"/>
    <n v="10459"/>
    <n v="3773"/>
    <n v="271"/>
    <n v="905"/>
    <n v="15465"/>
    <n v="18991"/>
    <n v="34456"/>
    <n v="102"/>
    <s v="0"/>
    <n v="102"/>
    <n v="35"/>
    <n v="12"/>
    <n v="47"/>
    <n v="4248"/>
    <n v="439"/>
    <n v="4687"/>
    <n v="11080"/>
    <n v="18540"/>
    <n v="29620"/>
    <x v="3"/>
    <x v="17"/>
  </r>
  <r>
    <x v="5"/>
    <n v="348"/>
    <n v="25692"/>
    <n v="17925"/>
    <n v="641"/>
    <n v="57"/>
    <n v="44663"/>
    <n v="62744"/>
    <n v="107407"/>
    <n v="151"/>
    <s v="0"/>
    <n v="151"/>
    <n v="52"/>
    <n v="118"/>
    <n v="170"/>
    <n v="4958"/>
    <n v="1414"/>
    <n v="6372"/>
    <n v="39502"/>
    <n v="61212"/>
    <n v="100714"/>
    <x v="3"/>
    <x v="17"/>
  </r>
  <r>
    <x v="25"/>
    <n v="8"/>
    <n v="268"/>
    <n v="53"/>
    <n v="23"/>
    <n v="4"/>
    <n v="356"/>
    <n v="1314"/>
    <n v="1670"/>
    <n v="3"/>
    <s v="0"/>
    <n v="3"/>
    <n v="0"/>
    <n v="0"/>
    <n v="0"/>
    <n v="15"/>
    <n v="0"/>
    <n v="15"/>
    <n v="338"/>
    <n v="1314"/>
    <n v="1652"/>
    <x v="3"/>
    <x v="17"/>
  </r>
  <r>
    <x v="6"/>
    <n v="245"/>
    <n v="9416"/>
    <n v="859"/>
    <n v="119"/>
    <n v="10"/>
    <n v="10649"/>
    <n v="2542"/>
    <n v="13191"/>
    <n v="89"/>
    <s v="0"/>
    <n v="89"/>
    <n v="13"/>
    <n v="1"/>
    <n v="14"/>
    <n v="1513"/>
    <n v="60"/>
    <n v="1573"/>
    <n v="9034"/>
    <n v="2481"/>
    <n v="11515"/>
    <x v="3"/>
    <x v="17"/>
  </r>
  <r>
    <x v="7"/>
    <n v="252"/>
    <n v="767"/>
    <n v="1126"/>
    <n v="103"/>
    <n v="0"/>
    <n v="2248"/>
    <n v="4174"/>
    <n v="6422"/>
    <n v="239"/>
    <s v="0"/>
    <n v="239"/>
    <n v="2"/>
    <n v="0"/>
    <n v="2"/>
    <n v="357"/>
    <n v="681"/>
    <n v="1038"/>
    <n v="1650"/>
    <n v="3493"/>
    <n v="5143"/>
    <x v="3"/>
    <x v="17"/>
  </r>
  <r>
    <x v="8"/>
    <n v="25"/>
    <n v="336"/>
    <n v="116"/>
    <n v="73"/>
    <n v="0"/>
    <n v="550"/>
    <n v="2060"/>
    <n v="2610"/>
    <n v="21"/>
    <s v="0"/>
    <n v="21"/>
    <n v="0"/>
    <n v="0"/>
    <n v="0"/>
    <n v="30"/>
    <n v="76"/>
    <n v="106"/>
    <n v="499"/>
    <n v="1984"/>
    <n v="2483"/>
    <x v="3"/>
    <x v="17"/>
  </r>
  <r>
    <x v="9"/>
    <n v="5"/>
    <n v="128"/>
    <n v="92"/>
    <n v="7"/>
    <n v="0"/>
    <n v="232"/>
    <n v="1851"/>
    <n v="2083"/>
    <n v="5"/>
    <s v="0"/>
    <n v="5"/>
    <n v="0"/>
    <n v="0"/>
    <n v="0"/>
    <n v="119"/>
    <n v="153"/>
    <n v="272"/>
    <n v="108"/>
    <n v="1698"/>
    <n v="1806"/>
    <x v="3"/>
    <x v="17"/>
  </r>
  <r>
    <x v="10"/>
    <n v="12"/>
    <n v="121"/>
    <n v="359"/>
    <n v="12"/>
    <n v="0"/>
    <n v="504"/>
    <n v="1676"/>
    <n v="2180"/>
    <n v="7"/>
    <s v="0"/>
    <n v="7"/>
    <n v="0"/>
    <n v="0"/>
    <n v="0"/>
    <n v="217"/>
    <n v="372"/>
    <n v="589"/>
    <n v="280"/>
    <n v="1304"/>
    <n v="1584"/>
    <x v="3"/>
    <x v="17"/>
  </r>
  <r>
    <x v="11"/>
    <n v="39"/>
    <n v="1162"/>
    <n v="348"/>
    <n v="74"/>
    <n v="5"/>
    <n v="1628"/>
    <n v="1949"/>
    <n v="3577"/>
    <n v="7"/>
    <s v="0"/>
    <n v="7"/>
    <n v="3"/>
    <n v="0"/>
    <n v="3"/>
    <n v="248"/>
    <n v="50"/>
    <n v="298"/>
    <n v="1370"/>
    <n v="1899"/>
    <n v="3269"/>
    <x v="3"/>
    <x v="17"/>
  </r>
  <r>
    <x v="12"/>
    <n v="54"/>
    <n v="1216"/>
    <n v="404"/>
    <n v="42"/>
    <n v="14"/>
    <n v="1730"/>
    <n v="1401"/>
    <n v="3131"/>
    <n v="4"/>
    <s v="0"/>
    <n v="4"/>
    <n v="11"/>
    <n v="10"/>
    <n v="21"/>
    <n v="586"/>
    <n v="132"/>
    <n v="718"/>
    <n v="1129"/>
    <n v="1259"/>
    <n v="2388"/>
    <x v="3"/>
    <x v="17"/>
  </r>
  <r>
    <x v="13"/>
    <n v="67"/>
    <n v="850"/>
    <n v="116"/>
    <n v="60"/>
    <n v="4"/>
    <n v="1097"/>
    <n v="919"/>
    <n v="2016"/>
    <n v="71"/>
    <s v="0"/>
    <n v="71"/>
    <n v="1"/>
    <n v="3"/>
    <n v="4"/>
    <n v="488"/>
    <n v="216"/>
    <n v="704"/>
    <n v="537"/>
    <n v="700"/>
    <n v="1237"/>
    <x v="3"/>
    <x v="17"/>
  </r>
  <r>
    <x v="14"/>
    <n v="43"/>
    <n v="257"/>
    <n v="29"/>
    <n v="26"/>
    <n v="1"/>
    <n v="356"/>
    <n v="363"/>
    <n v="719"/>
    <n v="19"/>
    <s v="0"/>
    <n v="19"/>
    <n v="1"/>
    <n v="0"/>
    <n v="1"/>
    <n v="66"/>
    <n v="72"/>
    <n v="138"/>
    <n v="270"/>
    <n v="291"/>
    <n v="561"/>
    <x v="3"/>
    <x v="17"/>
  </r>
  <r>
    <x v="15"/>
    <n v="0"/>
    <n v="139"/>
    <n v="51"/>
    <n v="20"/>
    <n v="0"/>
    <n v="210"/>
    <n v="187"/>
    <n v="397"/>
    <n v="6"/>
    <s v="0"/>
    <n v="6"/>
    <n v="0"/>
    <n v="0"/>
    <n v="0"/>
    <n v="51"/>
    <n v="20"/>
    <n v="71"/>
    <n v="153"/>
    <n v="167"/>
    <n v="320"/>
    <x v="3"/>
    <x v="17"/>
  </r>
  <r>
    <x v="16"/>
    <n v="68"/>
    <n v="41"/>
    <n v="25"/>
    <n v="25"/>
    <n v="2"/>
    <n v="161"/>
    <n v="33"/>
    <n v="194"/>
    <n v="33"/>
    <s v="0"/>
    <n v="33"/>
    <n v="0"/>
    <n v="0"/>
    <n v="0"/>
    <n v="104"/>
    <n v="5"/>
    <n v="109"/>
    <n v="24"/>
    <n v="28"/>
    <n v="52"/>
    <x v="3"/>
    <x v="17"/>
  </r>
  <r>
    <x v="17"/>
    <n v="45"/>
    <n v="101"/>
    <n v="71"/>
    <n v="164"/>
    <n v="10"/>
    <n v="391"/>
    <n v="130"/>
    <n v="521"/>
    <n v="107"/>
    <s v="0"/>
    <n v="107"/>
    <n v="0"/>
    <n v="0"/>
    <n v="0"/>
    <n v="103"/>
    <n v="1"/>
    <n v="104"/>
    <n v="181"/>
    <n v="129"/>
    <n v="310"/>
    <x v="3"/>
    <x v="17"/>
  </r>
  <r>
    <x v="18"/>
    <n v="6178"/>
    <n v="103124"/>
    <n v="51056"/>
    <n v="10039"/>
    <n v="2865"/>
    <n v="173262"/>
    <n v="168554"/>
    <n v="341816"/>
    <n v="11157"/>
    <s v="0"/>
    <n v="11157"/>
    <n v="2092"/>
    <n v="1308"/>
    <n v="3400"/>
    <n v="46545"/>
    <n v="26891"/>
    <n v="73436"/>
    <n v="113468"/>
    <n v="140355"/>
    <n v="253823"/>
    <x v="3"/>
    <x v="17"/>
  </r>
  <r>
    <x v="0"/>
    <n v="4078"/>
    <n v="21412"/>
    <n v="13524"/>
    <n v="6597"/>
    <n v="1894"/>
    <n v="47505"/>
    <n v="31473"/>
    <n v="78978"/>
    <n v="11381"/>
    <s v="0"/>
    <n v="11381"/>
    <n v="1601"/>
    <n v="140"/>
    <n v="1741"/>
    <n v="17642"/>
    <n v="18950"/>
    <n v="36592"/>
    <n v="16881"/>
    <n v="12383"/>
    <n v="29264"/>
    <x v="4"/>
    <x v="17"/>
  </r>
  <r>
    <x v="1"/>
    <n v="24"/>
    <n v="2226"/>
    <n v="564"/>
    <n v="161"/>
    <n v="13"/>
    <n v="2988"/>
    <n v="4694"/>
    <n v="7682"/>
    <n v="23"/>
    <s v="0"/>
    <n v="23"/>
    <n v="14"/>
    <n v="0"/>
    <n v="14"/>
    <n v="292"/>
    <n v="185"/>
    <n v="477"/>
    <n v="2659"/>
    <n v="4509"/>
    <n v="7168"/>
    <x v="4"/>
    <x v="17"/>
  </r>
  <r>
    <x v="2"/>
    <n v="87"/>
    <n v="3735"/>
    <n v="508"/>
    <n v="21"/>
    <n v="36"/>
    <n v="4387"/>
    <n v="3473"/>
    <n v="7860"/>
    <n v="18"/>
    <s v="0"/>
    <n v="18"/>
    <n v="7"/>
    <n v="0"/>
    <n v="7"/>
    <n v="266"/>
    <n v="25"/>
    <n v="291"/>
    <n v="4096"/>
    <n v="3448"/>
    <n v="7544"/>
    <x v="4"/>
    <x v="17"/>
  </r>
  <r>
    <x v="3"/>
    <n v="924"/>
    <n v="18676"/>
    <n v="5931"/>
    <n v="1348"/>
    <n v="287"/>
    <n v="27166"/>
    <n v="14567"/>
    <n v="41733"/>
    <n v="100"/>
    <s v="0"/>
    <n v="100"/>
    <n v="202"/>
    <n v="725"/>
    <n v="927"/>
    <n v="10556"/>
    <n v="3074"/>
    <n v="13630"/>
    <n v="16308"/>
    <n v="10768"/>
    <n v="27076"/>
    <x v="4"/>
    <x v="17"/>
  </r>
  <r>
    <x v="4"/>
    <n v="70"/>
    <n v="7790"/>
    <n v="4340"/>
    <n v="185"/>
    <n v="586"/>
    <n v="12971"/>
    <n v="10581"/>
    <n v="23552"/>
    <n v="55"/>
    <s v="0"/>
    <n v="55"/>
    <n v="55"/>
    <n v="7"/>
    <n v="62"/>
    <n v="3945"/>
    <n v="205"/>
    <n v="4150"/>
    <n v="8916"/>
    <n v="10369"/>
    <n v="19285"/>
    <x v="4"/>
    <x v="17"/>
  </r>
  <r>
    <x v="5"/>
    <n v="322"/>
    <n v="23837"/>
    <n v="19717"/>
    <n v="1150"/>
    <n v="58"/>
    <n v="45084"/>
    <n v="63026"/>
    <n v="108110"/>
    <n v="83"/>
    <s v="0"/>
    <n v="83"/>
    <n v="38"/>
    <n v="110"/>
    <n v="148"/>
    <n v="5353"/>
    <n v="1915"/>
    <n v="7268"/>
    <n v="39610"/>
    <n v="61001"/>
    <n v="100611"/>
    <x v="4"/>
    <x v="17"/>
  </r>
  <r>
    <x v="25"/>
    <n v="4"/>
    <n v="370"/>
    <n v="1067"/>
    <n v="8"/>
    <n v="0"/>
    <n v="1449"/>
    <n v="1529"/>
    <n v="2978"/>
    <n v="3"/>
    <s v="0"/>
    <n v="3"/>
    <n v="0"/>
    <n v="0"/>
    <n v="0"/>
    <n v="12"/>
    <n v="6"/>
    <n v="18"/>
    <n v="1434"/>
    <n v="1523"/>
    <n v="2957"/>
    <x v="4"/>
    <x v="17"/>
  </r>
  <r>
    <x v="6"/>
    <n v="626"/>
    <n v="7496"/>
    <n v="515"/>
    <n v="82"/>
    <n v="25"/>
    <n v="8744"/>
    <n v="2087"/>
    <n v="10831"/>
    <n v="439"/>
    <s v="0"/>
    <n v="439"/>
    <n v="7"/>
    <n v="0"/>
    <n v="7"/>
    <n v="1693"/>
    <n v="83"/>
    <n v="1776"/>
    <n v="6605"/>
    <n v="2004"/>
    <n v="8609"/>
    <x v="4"/>
    <x v="17"/>
  </r>
  <r>
    <x v="7"/>
    <n v="3"/>
    <n v="45"/>
    <n v="17"/>
    <n v="9"/>
    <n v="3"/>
    <n v="77"/>
    <n v="88"/>
    <n v="165"/>
    <n v="7"/>
    <s v="0"/>
    <n v="7"/>
    <n v="3"/>
    <n v="0"/>
    <n v="3"/>
    <n v="13"/>
    <n v="11"/>
    <n v="24"/>
    <n v="54"/>
    <n v="77"/>
    <n v="131"/>
    <x v="4"/>
    <x v="17"/>
  </r>
  <r>
    <x v="8"/>
    <n v="6"/>
    <n v="13"/>
    <n v="1262"/>
    <n v="4"/>
    <n v="0"/>
    <n v="1285"/>
    <n v="96"/>
    <n v="1381"/>
    <n v="6"/>
    <s v="0"/>
    <n v="6"/>
    <n v="0"/>
    <n v="0"/>
    <n v="0"/>
    <n v="4"/>
    <n v="7"/>
    <n v="11"/>
    <n v="1275"/>
    <n v="89"/>
    <n v="1364"/>
    <x v="4"/>
    <x v="17"/>
  </r>
  <r>
    <x v="9"/>
    <n v="2"/>
    <n v="12"/>
    <n v="2"/>
    <n v="7"/>
    <n v="0"/>
    <n v="23"/>
    <n v="27"/>
    <n v="50"/>
    <n v="6"/>
    <s v="0"/>
    <n v="6"/>
    <n v="0"/>
    <n v="0"/>
    <n v="0"/>
    <n v="2"/>
    <n v="0"/>
    <n v="2"/>
    <n v="15"/>
    <n v="27"/>
    <n v="42"/>
    <x v="4"/>
    <x v="17"/>
  </r>
  <r>
    <x v="10"/>
    <n v="4"/>
    <n v="2"/>
    <n v="5"/>
    <n v="7"/>
    <n v="0"/>
    <n v="18"/>
    <n v="118"/>
    <n v="136"/>
    <n v="4"/>
    <s v="0"/>
    <n v="4"/>
    <n v="1"/>
    <n v="0"/>
    <n v="1"/>
    <n v="4"/>
    <n v="3"/>
    <n v="7"/>
    <n v="9"/>
    <n v="115"/>
    <n v="124"/>
    <x v="4"/>
    <x v="17"/>
  </r>
  <r>
    <x v="11"/>
    <n v="40"/>
    <n v="1011"/>
    <n v="64"/>
    <n v="64"/>
    <n v="3"/>
    <n v="1182"/>
    <n v="1590"/>
    <n v="2772"/>
    <n v="15"/>
    <s v="0"/>
    <n v="15"/>
    <n v="1"/>
    <n v="3"/>
    <n v="4"/>
    <n v="239"/>
    <n v="85"/>
    <n v="324"/>
    <n v="927"/>
    <n v="1502"/>
    <n v="2429"/>
    <x v="4"/>
    <x v="17"/>
  </r>
  <r>
    <x v="12"/>
    <n v="65"/>
    <n v="1145"/>
    <n v="152"/>
    <n v="9"/>
    <n v="0"/>
    <n v="1371"/>
    <n v="1284"/>
    <n v="2655"/>
    <n v="13"/>
    <s v="0"/>
    <n v="13"/>
    <n v="1"/>
    <n v="0"/>
    <n v="1"/>
    <n v="400"/>
    <n v="112"/>
    <n v="512"/>
    <n v="957"/>
    <n v="1172"/>
    <n v="2129"/>
    <x v="4"/>
    <x v="17"/>
  </r>
  <r>
    <x v="13"/>
    <n v="123"/>
    <n v="831"/>
    <n v="234"/>
    <n v="66"/>
    <n v="7"/>
    <n v="1261"/>
    <n v="1727"/>
    <n v="2988"/>
    <n v="43"/>
    <s v="0"/>
    <n v="43"/>
    <n v="12"/>
    <n v="13"/>
    <n v="25"/>
    <n v="595"/>
    <n v="171"/>
    <n v="766"/>
    <n v="611"/>
    <n v="1543"/>
    <n v="2154"/>
    <x v="4"/>
    <x v="17"/>
  </r>
  <r>
    <x v="14"/>
    <n v="38"/>
    <n v="187"/>
    <n v="16"/>
    <n v="36"/>
    <n v="0"/>
    <n v="277"/>
    <n v="73"/>
    <n v="350"/>
    <n v="22"/>
    <s v="0"/>
    <n v="22"/>
    <n v="9"/>
    <n v="3"/>
    <n v="12"/>
    <n v="53"/>
    <n v="17"/>
    <n v="70"/>
    <n v="193"/>
    <n v="53"/>
    <n v="246"/>
    <x v="4"/>
    <x v="17"/>
  </r>
  <r>
    <x v="15"/>
    <n v="19"/>
    <n v="14"/>
    <n v="3"/>
    <n v="6"/>
    <n v="0"/>
    <n v="42"/>
    <n v="30"/>
    <n v="72"/>
    <n v="4"/>
    <s v="0"/>
    <n v="4"/>
    <n v="2"/>
    <n v="0"/>
    <n v="2"/>
    <n v="19"/>
    <n v="0"/>
    <n v="19"/>
    <n v="17"/>
    <n v="30"/>
    <n v="47"/>
    <x v="4"/>
    <x v="17"/>
  </r>
  <r>
    <x v="16"/>
    <n v="47"/>
    <n v="45"/>
    <n v="21"/>
    <n v="59"/>
    <n v="13"/>
    <n v="185"/>
    <n v="25"/>
    <n v="210"/>
    <n v="65"/>
    <s v="0"/>
    <n v="65"/>
    <n v="14"/>
    <n v="3"/>
    <n v="17"/>
    <n v="66"/>
    <n v="4"/>
    <n v="70"/>
    <n v="40"/>
    <n v="18"/>
    <n v="58"/>
    <x v="4"/>
    <x v="17"/>
  </r>
  <r>
    <x v="17"/>
    <n v="151"/>
    <n v="91"/>
    <n v="112"/>
    <n v="129"/>
    <n v="19"/>
    <n v="502"/>
    <n v="181"/>
    <n v="683"/>
    <n v="180"/>
    <s v="0"/>
    <n v="180"/>
    <n v="8"/>
    <n v="0"/>
    <n v="8"/>
    <n v="157"/>
    <n v="6"/>
    <n v="163"/>
    <n v="157"/>
    <n v="175"/>
    <n v="332"/>
    <x v="4"/>
    <x v="17"/>
  </r>
  <r>
    <x v="18"/>
    <n v="6633"/>
    <n v="88938"/>
    <n v="48054"/>
    <n v="9948"/>
    <n v="2944"/>
    <n v="156517"/>
    <n v="136669"/>
    <n v="293186"/>
    <n v="12467"/>
    <s v="0"/>
    <n v="12467"/>
    <n v="1975"/>
    <n v="1004"/>
    <n v="2979"/>
    <n v="41311"/>
    <n v="24859"/>
    <n v="66170"/>
    <n v="100764"/>
    <n v="110806"/>
    <n v="211570"/>
    <x v="4"/>
    <x v="17"/>
  </r>
  <r>
    <x v="0"/>
    <n v="5044"/>
    <n v="24199"/>
    <n v="14363"/>
    <n v="6445"/>
    <n v="867"/>
    <n v="50918"/>
    <n v="39293"/>
    <n v="90211"/>
    <n v="9614"/>
    <s v="0"/>
    <n v="9614"/>
    <n v="1495"/>
    <n v="181"/>
    <n v="1676"/>
    <n v="23953"/>
    <n v="28616"/>
    <n v="52569"/>
    <n v="15856"/>
    <n v="10496"/>
    <n v="26352"/>
    <x v="5"/>
    <x v="17"/>
  </r>
  <r>
    <x v="1"/>
    <n v="6"/>
    <n v="1909"/>
    <n v="531"/>
    <n v="42"/>
    <n v="4"/>
    <n v="2492"/>
    <n v="4324"/>
    <n v="6816"/>
    <n v="12"/>
    <s v="0"/>
    <n v="12"/>
    <n v="9"/>
    <n v="1"/>
    <n v="10"/>
    <n v="227"/>
    <n v="136"/>
    <n v="363"/>
    <n v="2244"/>
    <n v="4187"/>
    <n v="6431"/>
    <x v="5"/>
    <x v="17"/>
  </r>
  <r>
    <x v="2"/>
    <n v="50"/>
    <n v="4106"/>
    <n v="607"/>
    <n v="36"/>
    <n v="18"/>
    <n v="4817"/>
    <n v="3574"/>
    <n v="8391"/>
    <n v="10"/>
    <s v="0"/>
    <n v="10"/>
    <n v="0"/>
    <n v="1"/>
    <n v="1"/>
    <n v="243"/>
    <n v="21"/>
    <n v="264"/>
    <n v="4564"/>
    <n v="3552"/>
    <n v="8116"/>
    <x v="5"/>
    <x v="17"/>
  </r>
  <r>
    <x v="3"/>
    <n v="987"/>
    <n v="19401"/>
    <n v="6907"/>
    <n v="609"/>
    <n v="224"/>
    <n v="28128"/>
    <n v="16847"/>
    <n v="44975"/>
    <n v="74"/>
    <s v="0"/>
    <n v="74"/>
    <n v="130"/>
    <n v="405"/>
    <n v="535"/>
    <n v="11106"/>
    <n v="2648"/>
    <n v="13754"/>
    <n v="16818"/>
    <n v="13794"/>
    <n v="30612"/>
    <x v="5"/>
    <x v="17"/>
  </r>
  <r>
    <x v="4"/>
    <n v="53"/>
    <n v="5644"/>
    <n v="1321"/>
    <n v="112"/>
    <n v="455"/>
    <n v="7585"/>
    <n v="8960"/>
    <n v="16545"/>
    <n v="58"/>
    <s v="0"/>
    <n v="58"/>
    <n v="27"/>
    <n v="0"/>
    <n v="27"/>
    <n v="2574"/>
    <n v="194"/>
    <n v="2768"/>
    <n v="4926"/>
    <n v="8766"/>
    <n v="13692"/>
    <x v="5"/>
    <x v="17"/>
  </r>
  <r>
    <x v="5"/>
    <n v="230"/>
    <n v="20744"/>
    <n v="17026"/>
    <n v="541"/>
    <n v="243"/>
    <n v="38784"/>
    <n v="65898"/>
    <n v="104682"/>
    <n v="76"/>
    <s v="0"/>
    <n v="76"/>
    <n v="41"/>
    <n v="59"/>
    <n v="100"/>
    <n v="3985"/>
    <n v="2204"/>
    <n v="6189"/>
    <n v="34682"/>
    <n v="63635"/>
    <n v="98317"/>
    <x v="5"/>
    <x v="17"/>
  </r>
  <r>
    <x v="25"/>
    <n v="5"/>
    <n v="91"/>
    <n v="61"/>
    <n v="10"/>
    <n v="0"/>
    <n v="167"/>
    <n v="1782"/>
    <n v="1949"/>
    <n v="3"/>
    <s v="0"/>
    <n v="3"/>
    <n v="2"/>
    <n v="0"/>
    <n v="2"/>
    <n v="4"/>
    <n v="0"/>
    <n v="4"/>
    <n v="158"/>
    <n v="1782"/>
    <n v="1940"/>
    <x v="5"/>
    <x v="17"/>
  </r>
  <r>
    <x v="6"/>
    <n v="433"/>
    <n v="8595"/>
    <n v="1033"/>
    <n v="69"/>
    <n v="6"/>
    <n v="10136"/>
    <n v="1468"/>
    <n v="11604"/>
    <n v="67"/>
    <s v="0"/>
    <n v="67"/>
    <n v="2"/>
    <n v="5"/>
    <n v="7"/>
    <n v="2367"/>
    <n v="100"/>
    <n v="2467"/>
    <n v="7700"/>
    <n v="1363"/>
    <n v="9063"/>
    <x v="5"/>
    <x v="17"/>
  </r>
  <r>
    <x v="7"/>
    <n v="6"/>
    <n v="15"/>
    <n v="0"/>
    <n v="8"/>
    <n v="0"/>
    <n v="29"/>
    <n v="84"/>
    <n v="113"/>
    <n v="5"/>
    <s v="0"/>
    <n v="5"/>
    <n v="0"/>
    <n v="0"/>
    <n v="0"/>
    <n v="4"/>
    <n v="0"/>
    <n v="4"/>
    <n v="20"/>
    <n v="84"/>
    <n v="104"/>
    <x v="5"/>
    <x v="17"/>
  </r>
  <r>
    <x v="8"/>
    <n v="5"/>
    <n v="5"/>
    <n v="4"/>
    <n v="0"/>
    <n v="0"/>
    <n v="14"/>
    <n v="267"/>
    <n v="281"/>
    <n v="3"/>
    <s v="0"/>
    <n v="3"/>
    <n v="0"/>
    <n v="0"/>
    <n v="0"/>
    <n v="5"/>
    <n v="0"/>
    <n v="5"/>
    <n v="6"/>
    <n v="267"/>
    <n v="273"/>
    <x v="5"/>
    <x v="17"/>
  </r>
  <r>
    <x v="9"/>
    <n v="3"/>
    <n v="2"/>
    <n v="5"/>
    <n v="2"/>
    <n v="0"/>
    <n v="12"/>
    <n v="903"/>
    <n v="915"/>
    <n v="3"/>
    <s v="0"/>
    <n v="3"/>
    <n v="1"/>
    <n v="0"/>
    <n v="1"/>
    <n v="5"/>
    <n v="7"/>
    <n v="12"/>
    <n v="3"/>
    <n v="896"/>
    <n v="899"/>
    <x v="5"/>
    <x v="17"/>
  </r>
  <r>
    <x v="10"/>
    <n v="1"/>
    <n v="2"/>
    <n v="4"/>
    <n v="0"/>
    <n v="0"/>
    <n v="7"/>
    <n v="3"/>
    <n v="10"/>
    <n v="3"/>
    <s v="0"/>
    <n v="3"/>
    <n v="2"/>
    <n v="0"/>
    <n v="2"/>
    <n v="2"/>
    <n v="3"/>
    <n v="5"/>
    <n v="0"/>
    <n v="0"/>
    <n v="0"/>
    <x v="5"/>
    <x v="17"/>
  </r>
  <r>
    <x v="11"/>
    <n v="30"/>
    <n v="768"/>
    <n v="106"/>
    <n v="12"/>
    <n v="15"/>
    <n v="931"/>
    <n v="1136"/>
    <n v="2067"/>
    <n v="8"/>
    <s v="0"/>
    <n v="8"/>
    <n v="3"/>
    <n v="0"/>
    <n v="3"/>
    <n v="137"/>
    <n v="35"/>
    <n v="172"/>
    <n v="783"/>
    <n v="1101"/>
    <n v="1884"/>
    <x v="5"/>
    <x v="17"/>
  </r>
  <r>
    <x v="12"/>
    <n v="27"/>
    <n v="925"/>
    <n v="227"/>
    <n v="22"/>
    <n v="2"/>
    <n v="1203"/>
    <n v="1405"/>
    <n v="2608"/>
    <n v="12"/>
    <s v="0"/>
    <n v="12"/>
    <n v="2"/>
    <n v="0"/>
    <n v="2"/>
    <n v="247"/>
    <n v="70"/>
    <n v="317"/>
    <n v="942"/>
    <n v="1335"/>
    <n v="2277"/>
    <x v="5"/>
    <x v="17"/>
  </r>
  <r>
    <x v="13"/>
    <n v="31"/>
    <n v="773"/>
    <n v="311"/>
    <n v="32"/>
    <n v="4"/>
    <n v="1151"/>
    <n v="1385"/>
    <n v="2536"/>
    <n v="51"/>
    <s v="0"/>
    <n v="51"/>
    <n v="3"/>
    <n v="13"/>
    <n v="16"/>
    <n v="462"/>
    <n v="37"/>
    <n v="499"/>
    <n v="635"/>
    <n v="1335"/>
    <n v="1970"/>
    <x v="5"/>
    <x v="17"/>
  </r>
  <r>
    <x v="14"/>
    <n v="31"/>
    <n v="62"/>
    <n v="43"/>
    <n v="14"/>
    <n v="4"/>
    <n v="154"/>
    <n v="194"/>
    <n v="348"/>
    <n v="24"/>
    <s v="0"/>
    <n v="24"/>
    <n v="11"/>
    <n v="14"/>
    <n v="25"/>
    <n v="51"/>
    <n v="7"/>
    <n v="58"/>
    <n v="68"/>
    <n v="173"/>
    <n v="241"/>
    <x v="5"/>
    <x v="17"/>
  </r>
  <r>
    <x v="15"/>
    <n v="11"/>
    <n v="4"/>
    <n v="6"/>
    <n v="1"/>
    <n v="1"/>
    <n v="23"/>
    <n v="22"/>
    <n v="45"/>
    <n v="1"/>
    <s v="0"/>
    <n v="1"/>
    <n v="6"/>
    <n v="0"/>
    <n v="6"/>
    <n v="11"/>
    <n v="0"/>
    <n v="11"/>
    <n v="5"/>
    <n v="22"/>
    <n v="27"/>
    <x v="5"/>
    <x v="17"/>
  </r>
  <r>
    <x v="16"/>
    <n v="65"/>
    <n v="70"/>
    <n v="140"/>
    <n v="48"/>
    <n v="13"/>
    <n v="336"/>
    <n v="53"/>
    <n v="389"/>
    <n v="132"/>
    <s v="0"/>
    <n v="132"/>
    <n v="3"/>
    <n v="1"/>
    <n v="4"/>
    <n v="134"/>
    <n v="7"/>
    <n v="141"/>
    <n v="67"/>
    <n v="45"/>
    <n v="112"/>
    <x v="5"/>
    <x v="17"/>
  </r>
  <r>
    <x v="17"/>
    <n v="44"/>
    <n v="103"/>
    <n v="152"/>
    <n v="70"/>
    <n v="46"/>
    <n v="415"/>
    <n v="166"/>
    <n v="581"/>
    <n v="137"/>
    <s v="0"/>
    <n v="137"/>
    <n v="5"/>
    <n v="0"/>
    <n v="5"/>
    <n v="55"/>
    <n v="21"/>
    <n v="76"/>
    <n v="218"/>
    <n v="145"/>
    <n v="363"/>
    <x v="5"/>
    <x v="17"/>
  </r>
  <r>
    <x v="18"/>
    <n v="7062"/>
    <n v="87418"/>
    <n v="42847"/>
    <n v="8073"/>
    <n v="1902"/>
    <n v="147302"/>
    <n v="147764"/>
    <n v="295066"/>
    <n v="10293"/>
    <s v="0"/>
    <n v="10293"/>
    <n v="1742"/>
    <n v="680"/>
    <n v="2422"/>
    <n v="45572"/>
    <n v="34106"/>
    <n v="79678"/>
    <n v="89695"/>
    <n v="112978"/>
    <n v="202673"/>
    <x v="5"/>
    <x v="17"/>
  </r>
  <r>
    <x v="0"/>
    <n v="4065"/>
    <n v="32499"/>
    <n v="13035"/>
    <n v="5917"/>
    <n v="1343"/>
    <n v="56859"/>
    <n v="35585"/>
    <n v="92444"/>
    <n v="8755"/>
    <s v="0"/>
    <n v="8755"/>
    <n v="1636"/>
    <n v="488"/>
    <n v="2124"/>
    <n v="27126"/>
    <n v="21773"/>
    <n v="48899"/>
    <n v="19342"/>
    <n v="13324"/>
    <n v="32666"/>
    <x v="6"/>
    <x v="17"/>
  </r>
  <r>
    <x v="1"/>
    <n v="21"/>
    <n v="2681"/>
    <n v="1242"/>
    <n v="84"/>
    <n v="28"/>
    <n v="4056"/>
    <n v="7856"/>
    <n v="11912"/>
    <n v="23"/>
    <s v="0"/>
    <n v="23"/>
    <n v="10"/>
    <n v="0"/>
    <n v="10"/>
    <n v="497"/>
    <n v="239"/>
    <n v="736"/>
    <n v="3526"/>
    <n v="7617"/>
    <n v="11143"/>
    <x v="6"/>
    <x v="17"/>
  </r>
  <r>
    <x v="2"/>
    <n v="49"/>
    <n v="7285"/>
    <n v="1418"/>
    <n v="125"/>
    <n v="30"/>
    <n v="8907"/>
    <n v="7541"/>
    <n v="16448"/>
    <n v="16"/>
    <s v="0"/>
    <n v="16"/>
    <n v="5"/>
    <n v="11"/>
    <n v="16"/>
    <n v="592"/>
    <n v="70"/>
    <n v="662"/>
    <n v="8294"/>
    <n v="7460"/>
    <n v="15754"/>
    <x v="6"/>
    <x v="17"/>
  </r>
  <r>
    <x v="3"/>
    <n v="389"/>
    <n v="17637"/>
    <n v="9251"/>
    <n v="1081"/>
    <n v="282"/>
    <n v="28640"/>
    <n v="20787"/>
    <n v="49427"/>
    <n v="108"/>
    <s v="0"/>
    <n v="108"/>
    <n v="156"/>
    <n v="523"/>
    <n v="679"/>
    <n v="9404"/>
    <n v="2952"/>
    <n v="12356"/>
    <n v="18972"/>
    <n v="17312"/>
    <n v="36284"/>
    <x v="6"/>
    <x v="17"/>
  </r>
  <r>
    <x v="4"/>
    <n v="40"/>
    <n v="4989"/>
    <n v="2114"/>
    <n v="430"/>
    <n v="667"/>
    <n v="8240"/>
    <n v="13714"/>
    <n v="21954"/>
    <n v="62"/>
    <s v="0"/>
    <n v="62"/>
    <n v="28"/>
    <n v="3"/>
    <n v="31"/>
    <n v="2036"/>
    <n v="195"/>
    <n v="2231"/>
    <n v="6114"/>
    <n v="13516"/>
    <n v="19630"/>
    <x v="6"/>
    <x v="17"/>
  </r>
  <r>
    <x v="5"/>
    <n v="111"/>
    <n v="26182"/>
    <n v="19754"/>
    <n v="1207"/>
    <n v="6"/>
    <n v="47260"/>
    <n v="86201"/>
    <n v="133461"/>
    <n v="73"/>
    <s v="0"/>
    <n v="73"/>
    <n v="16"/>
    <n v="52"/>
    <n v="68"/>
    <n v="4007"/>
    <n v="4437"/>
    <n v="8444"/>
    <n v="43164"/>
    <n v="81712"/>
    <n v="124876"/>
    <x v="6"/>
    <x v="17"/>
  </r>
  <r>
    <x v="25"/>
    <n v="1"/>
    <n v="483"/>
    <n v="63"/>
    <n v="17"/>
    <n v="0"/>
    <n v="564"/>
    <n v="4172"/>
    <n v="4736"/>
    <n v="8"/>
    <s v="0"/>
    <n v="8"/>
    <n v="2"/>
    <n v="0"/>
    <n v="2"/>
    <n v="0"/>
    <n v="8"/>
    <n v="8"/>
    <n v="554"/>
    <n v="4164"/>
    <n v="4718"/>
    <x v="6"/>
    <x v="17"/>
  </r>
  <r>
    <x v="6"/>
    <n v="155"/>
    <n v="11185"/>
    <n v="1222"/>
    <n v="223"/>
    <n v="14"/>
    <n v="12799"/>
    <n v="3080"/>
    <n v="15879"/>
    <n v="56"/>
    <s v="0"/>
    <n v="56"/>
    <n v="13"/>
    <n v="13"/>
    <n v="26"/>
    <n v="3554"/>
    <n v="320"/>
    <n v="3874"/>
    <n v="9176"/>
    <n v="2747"/>
    <n v="11923"/>
    <x v="6"/>
    <x v="17"/>
  </r>
  <r>
    <x v="7"/>
    <n v="0"/>
    <n v="7"/>
    <n v="13"/>
    <n v="9"/>
    <n v="0"/>
    <n v="29"/>
    <n v="84"/>
    <n v="113"/>
    <n v="10"/>
    <s v="0"/>
    <n v="10"/>
    <n v="0"/>
    <n v="0"/>
    <n v="0"/>
    <n v="1"/>
    <n v="11"/>
    <n v="12"/>
    <n v="18"/>
    <n v="73"/>
    <n v="91"/>
    <x v="6"/>
    <x v="17"/>
  </r>
  <r>
    <x v="8"/>
    <n v="5"/>
    <n v="8"/>
    <n v="3"/>
    <n v="4"/>
    <n v="0"/>
    <n v="20"/>
    <n v="812"/>
    <n v="832"/>
    <n v="9"/>
    <s v="0"/>
    <n v="9"/>
    <n v="0"/>
    <n v="0"/>
    <n v="0"/>
    <n v="2"/>
    <n v="4"/>
    <n v="6"/>
    <n v="9"/>
    <n v="808"/>
    <n v="817"/>
    <x v="6"/>
    <x v="17"/>
  </r>
  <r>
    <x v="9"/>
    <n v="1"/>
    <n v="10"/>
    <n v="1"/>
    <n v="5"/>
    <n v="0"/>
    <n v="17"/>
    <n v="945"/>
    <n v="962"/>
    <n v="5"/>
    <s v="0"/>
    <n v="5"/>
    <n v="0"/>
    <n v="0"/>
    <n v="0"/>
    <n v="0"/>
    <n v="0"/>
    <n v="0"/>
    <n v="12"/>
    <n v="945"/>
    <n v="957"/>
    <x v="6"/>
    <x v="17"/>
  </r>
  <r>
    <x v="10"/>
    <n v="1"/>
    <n v="22"/>
    <n v="0"/>
    <n v="0"/>
    <n v="0"/>
    <n v="23"/>
    <n v="5"/>
    <n v="28"/>
    <n v="1"/>
    <s v="0"/>
    <n v="1"/>
    <n v="0"/>
    <n v="3"/>
    <n v="3"/>
    <n v="1"/>
    <n v="2"/>
    <n v="3"/>
    <n v="21"/>
    <n v="0"/>
    <n v="21"/>
    <x v="6"/>
    <x v="17"/>
  </r>
  <r>
    <x v="11"/>
    <n v="16"/>
    <n v="929"/>
    <n v="409"/>
    <n v="65"/>
    <n v="16"/>
    <n v="1435"/>
    <n v="1915"/>
    <n v="3350"/>
    <n v="9"/>
    <s v="0"/>
    <n v="9"/>
    <n v="2"/>
    <n v="3"/>
    <n v="5"/>
    <n v="188"/>
    <n v="25"/>
    <n v="213"/>
    <n v="1236"/>
    <n v="1887"/>
    <n v="3123"/>
    <x v="6"/>
    <x v="17"/>
  </r>
  <r>
    <x v="12"/>
    <n v="24"/>
    <n v="950"/>
    <n v="314"/>
    <n v="88"/>
    <n v="0"/>
    <n v="1376"/>
    <n v="2222"/>
    <n v="3598"/>
    <n v="9"/>
    <s v="0"/>
    <n v="9"/>
    <n v="2"/>
    <n v="0"/>
    <n v="2"/>
    <n v="274"/>
    <n v="342"/>
    <n v="616"/>
    <n v="1091"/>
    <n v="1880"/>
    <n v="2971"/>
    <x v="6"/>
    <x v="17"/>
  </r>
  <r>
    <x v="13"/>
    <n v="60"/>
    <n v="1475"/>
    <n v="306"/>
    <n v="57"/>
    <n v="7"/>
    <n v="1905"/>
    <n v="3126"/>
    <n v="5031"/>
    <n v="84"/>
    <s v="0"/>
    <n v="84"/>
    <n v="15"/>
    <n v="14"/>
    <n v="29"/>
    <n v="505"/>
    <n v="152"/>
    <n v="657"/>
    <n v="1301"/>
    <n v="2960"/>
    <n v="4261"/>
    <x v="6"/>
    <x v="17"/>
  </r>
  <r>
    <x v="14"/>
    <n v="185"/>
    <n v="228"/>
    <n v="27"/>
    <n v="28"/>
    <n v="9"/>
    <n v="477"/>
    <n v="187"/>
    <n v="664"/>
    <n v="35"/>
    <s v="0"/>
    <n v="35"/>
    <n v="10"/>
    <n v="13"/>
    <n v="23"/>
    <n v="242"/>
    <n v="19"/>
    <n v="261"/>
    <n v="190"/>
    <n v="155"/>
    <n v="345"/>
    <x v="6"/>
    <x v="17"/>
  </r>
  <r>
    <x v="15"/>
    <n v="7"/>
    <n v="0"/>
    <n v="3"/>
    <n v="10"/>
    <n v="0"/>
    <n v="20"/>
    <n v="26"/>
    <n v="46"/>
    <n v="7"/>
    <s v="0"/>
    <n v="7"/>
    <n v="0"/>
    <n v="0"/>
    <n v="0"/>
    <n v="6"/>
    <n v="0"/>
    <n v="6"/>
    <n v="7"/>
    <n v="26"/>
    <n v="33"/>
    <x v="6"/>
    <x v="17"/>
  </r>
  <r>
    <x v="16"/>
    <n v="21"/>
    <n v="145"/>
    <n v="38"/>
    <n v="15"/>
    <n v="15"/>
    <n v="234"/>
    <n v="80"/>
    <n v="314"/>
    <n v="23"/>
    <s v="0"/>
    <n v="23"/>
    <n v="12"/>
    <n v="0"/>
    <n v="12"/>
    <n v="126"/>
    <n v="20"/>
    <n v="146"/>
    <n v="73"/>
    <n v="60"/>
    <n v="133"/>
    <x v="6"/>
    <x v="17"/>
  </r>
  <r>
    <x v="17"/>
    <n v="36"/>
    <n v="179"/>
    <n v="181"/>
    <n v="195"/>
    <n v="14"/>
    <n v="605"/>
    <n v="257"/>
    <n v="862"/>
    <n v="236"/>
    <s v="0"/>
    <n v="236"/>
    <n v="8"/>
    <n v="0"/>
    <n v="8"/>
    <n v="102"/>
    <n v="17"/>
    <n v="119"/>
    <n v="259"/>
    <n v="240"/>
    <n v="499"/>
    <x v="6"/>
    <x v="17"/>
  </r>
  <r>
    <x v="18"/>
    <n v="5187"/>
    <n v="106894"/>
    <n v="49394"/>
    <n v="9560"/>
    <n v="2431"/>
    <n v="173466"/>
    <n v="188595"/>
    <n v="362061"/>
    <n v="9529"/>
    <s v="0"/>
    <n v="9529"/>
    <n v="1915"/>
    <n v="1123"/>
    <n v="3038"/>
    <n v="48663"/>
    <n v="30586"/>
    <n v="79249"/>
    <n v="113359"/>
    <n v="156886"/>
    <n v="270245"/>
    <x v="6"/>
    <x v="17"/>
  </r>
  <r>
    <x v="0"/>
    <n v="4228"/>
    <n v="38571"/>
    <n v="16701"/>
    <n v="4718"/>
    <n v="1257"/>
    <n v="65475"/>
    <n v="39088"/>
    <n v="104563"/>
    <n v="6041"/>
    <s v="0"/>
    <n v="6041"/>
    <n v="1860"/>
    <n v="383"/>
    <n v="2243"/>
    <n v="34843"/>
    <n v="23507"/>
    <n v="58350"/>
    <n v="22731"/>
    <n v="15198"/>
    <n v="37929"/>
    <x v="7"/>
    <x v="17"/>
  </r>
  <r>
    <x v="1"/>
    <n v="10"/>
    <n v="2189"/>
    <n v="993"/>
    <n v="97"/>
    <n v="4"/>
    <n v="3293"/>
    <n v="6382"/>
    <n v="9675"/>
    <n v="18"/>
    <s v="0"/>
    <n v="18"/>
    <n v="6"/>
    <n v="3"/>
    <n v="9"/>
    <n v="213"/>
    <n v="170"/>
    <n v="383"/>
    <n v="3056"/>
    <n v="6209"/>
    <n v="9265"/>
    <x v="7"/>
    <x v="17"/>
  </r>
  <r>
    <x v="2"/>
    <n v="49"/>
    <n v="4329"/>
    <n v="814"/>
    <n v="62"/>
    <n v="85"/>
    <n v="5339"/>
    <n v="6187"/>
    <n v="11526"/>
    <n v="16"/>
    <s v="0"/>
    <n v="16"/>
    <n v="0"/>
    <n v="0"/>
    <n v="0"/>
    <n v="560"/>
    <n v="49"/>
    <n v="609"/>
    <n v="4763"/>
    <n v="6138"/>
    <n v="10901"/>
    <x v="7"/>
    <x v="17"/>
  </r>
  <r>
    <x v="3"/>
    <n v="296"/>
    <n v="15577"/>
    <n v="6459"/>
    <n v="885"/>
    <n v="276"/>
    <n v="23493"/>
    <n v="17460"/>
    <n v="40953"/>
    <n v="121"/>
    <s v="0"/>
    <n v="121"/>
    <n v="117"/>
    <n v="551"/>
    <n v="668"/>
    <n v="7997"/>
    <n v="2537"/>
    <n v="10534"/>
    <n v="15258"/>
    <n v="14372"/>
    <n v="29630"/>
    <x v="7"/>
    <x v="17"/>
  </r>
  <r>
    <x v="4"/>
    <n v="52"/>
    <n v="6754"/>
    <n v="2626"/>
    <n v="351"/>
    <n v="710"/>
    <n v="10493"/>
    <n v="14762"/>
    <n v="25255"/>
    <n v="82"/>
    <s v="0"/>
    <n v="82"/>
    <n v="31"/>
    <n v="0"/>
    <n v="31"/>
    <n v="2209"/>
    <n v="174"/>
    <n v="2383"/>
    <n v="8171"/>
    <n v="14588"/>
    <n v="22759"/>
    <x v="7"/>
    <x v="17"/>
  </r>
  <r>
    <x v="5"/>
    <n v="240"/>
    <n v="18023"/>
    <n v="26630"/>
    <n v="1013"/>
    <n v="37"/>
    <n v="45943"/>
    <n v="78022"/>
    <n v="123965"/>
    <n v="82"/>
    <s v="0"/>
    <n v="82"/>
    <n v="14"/>
    <n v="162"/>
    <n v="176"/>
    <n v="3614"/>
    <n v="5416"/>
    <n v="9030"/>
    <n v="42233"/>
    <n v="72444"/>
    <n v="114677"/>
    <x v="7"/>
    <x v="17"/>
  </r>
  <r>
    <x v="25"/>
    <n v="1"/>
    <n v="236"/>
    <n v="156"/>
    <n v="16"/>
    <n v="0"/>
    <n v="409"/>
    <n v="2633"/>
    <n v="3042"/>
    <n v="2"/>
    <s v="0"/>
    <n v="2"/>
    <n v="0"/>
    <n v="0"/>
    <n v="0"/>
    <n v="103"/>
    <n v="163"/>
    <n v="266"/>
    <n v="304"/>
    <n v="2470"/>
    <n v="2774"/>
    <x v="7"/>
    <x v="17"/>
  </r>
  <r>
    <x v="6"/>
    <n v="243"/>
    <n v="15908"/>
    <n v="1046"/>
    <n v="417"/>
    <n v="42"/>
    <n v="17656"/>
    <n v="6469"/>
    <n v="24125"/>
    <n v="96"/>
    <s v="0"/>
    <n v="96"/>
    <n v="36"/>
    <n v="26"/>
    <n v="62"/>
    <n v="4431"/>
    <n v="463"/>
    <n v="4894"/>
    <n v="13093"/>
    <n v="5980"/>
    <n v="19073"/>
    <x v="7"/>
    <x v="17"/>
  </r>
  <r>
    <x v="7"/>
    <n v="2"/>
    <n v="5"/>
    <n v="32"/>
    <n v="7"/>
    <n v="1"/>
    <n v="47"/>
    <n v="53"/>
    <n v="100"/>
    <n v="2"/>
    <s v="0"/>
    <n v="2"/>
    <n v="1"/>
    <n v="0"/>
    <n v="1"/>
    <n v="1"/>
    <n v="2"/>
    <n v="3"/>
    <n v="43"/>
    <n v="51"/>
    <n v="94"/>
    <x v="7"/>
    <x v="17"/>
  </r>
  <r>
    <x v="8"/>
    <n v="4"/>
    <n v="32"/>
    <n v="4"/>
    <n v="227"/>
    <n v="0"/>
    <n v="267"/>
    <n v="177"/>
    <n v="444"/>
    <n v="8"/>
    <s v="0"/>
    <n v="8"/>
    <n v="0"/>
    <n v="0"/>
    <n v="0"/>
    <n v="234"/>
    <n v="0"/>
    <n v="234"/>
    <n v="25"/>
    <n v="177"/>
    <n v="202"/>
    <x v="7"/>
    <x v="17"/>
  </r>
  <r>
    <x v="9"/>
    <n v="2"/>
    <n v="0"/>
    <n v="3"/>
    <n v="3"/>
    <n v="0"/>
    <n v="8"/>
    <n v="1086"/>
    <n v="1094"/>
    <n v="4"/>
    <s v="0"/>
    <n v="4"/>
    <n v="2"/>
    <n v="0"/>
    <n v="2"/>
    <n v="0"/>
    <n v="2"/>
    <n v="2"/>
    <n v="2"/>
    <n v="1084"/>
    <n v="1086"/>
    <x v="7"/>
    <x v="17"/>
  </r>
  <r>
    <x v="10"/>
    <n v="0"/>
    <n v="0"/>
    <n v="5"/>
    <n v="0"/>
    <n v="0"/>
    <n v="5"/>
    <n v="0"/>
    <n v="5"/>
    <n v="0"/>
    <s v="0"/>
    <n v="0"/>
    <n v="1"/>
    <n v="0"/>
    <n v="1"/>
    <n v="0"/>
    <n v="0"/>
    <n v="0"/>
    <n v="4"/>
    <n v="0"/>
    <n v="4"/>
    <x v="7"/>
    <x v="17"/>
  </r>
  <r>
    <x v="11"/>
    <n v="16"/>
    <n v="838"/>
    <n v="74"/>
    <n v="24"/>
    <n v="3"/>
    <n v="955"/>
    <n v="1727"/>
    <n v="2682"/>
    <n v="4"/>
    <s v="0"/>
    <n v="4"/>
    <n v="7"/>
    <n v="1"/>
    <n v="8"/>
    <n v="95"/>
    <n v="19"/>
    <n v="114"/>
    <n v="849"/>
    <n v="1707"/>
    <n v="2556"/>
    <x v="7"/>
    <x v="17"/>
  </r>
  <r>
    <x v="12"/>
    <n v="22"/>
    <n v="816"/>
    <n v="159"/>
    <n v="71"/>
    <n v="26"/>
    <n v="1094"/>
    <n v="1366"/>
    <n v="2460"/>
    <n v="5"/>
    <s v="0"/>
    <n v="5"/>
    <n v="7"/>
    <n v="3"/>
    <n v="10"/>
    <n v="203"/>
    <n v="123"/>
    <n v="326"/>
    <n v="879"/>
    <n v="1240"/>
    <n v="2119"/>
    <x v="7"/>
    <x v="17"/>
  </r>
  <r>
    <x v="13"/>
    <n v="55"/>
    <n v="1929"/>
    <n v="454"/>
    <n v="42"/>
    <n v="31"/>
    <n v="2511"/>
    <n v="1779"/>
    <n v="4290"/>
    <n v="35"/>
    <s v="0"/>
    <n v="35"/>
    <n v="27"/>
    <n v="0"/>
    <n v="27"/>
    <n v="719"/>
    <n v="204"/>
    <n v="923"/>
    <n v="1730"/>
    <n v="1575"/>
    <n v="3305"/>
    <x v="7"/>
    <x v="17"/>
  </r>
  <r>
    <x v="14"/>
    <n v="34"/>
    <n v="249"/>
    <n v="23"/>
    <n v="43"/>
    <n v="1"/>
    <n v="350"/>
    <n v="209"/>
    <n v="559"/>
    <n v="48"/>
    <s v="0"/>
    <n v="48"/>
    <n v="0"/>
    <n v="7"/>
    <n v="7"/>
    <n v="85"/>
    <n v="2"/>
    <n v="87"/>
    <n v="217"/>
    <n v="200"/>
    <n v="417"/>
    <x v="7"/>
    <x v="17"/>
  </r>
  <r>
    <x v="15"/>
    <n v="2"/>
    <n v="11"/>
    <n v="7"/>
    <n v="0"/>
    <n v="2"/>
    <n v="22"/>
    <n v="24"/>
    <n v="46"/>
    <n v="5"/>
    <s v="0"/>
    <n v="5"/>
    <n v="0"/>
    <n v="3"/>
    <n v="3"/>
    <n v="3"/>
    <n v="0"/>
    <n v="3"/>
    <n v="14"/>
    <n v="21"/>
    <n v="35"/>
    <x v="7"/>
    <x v="17"/>
  </r>
  <r>
    <x v="16"/>
    <n v="5"/>
    <n v="58"/>
    <n v="66"/>
    <n v="34"/>
    <n v="4"/>
    <n v="167"/>
    <n v="67"/>
    <n v="234"/>
    <n v="62"/>
    <s v="0"/>
    <n v="62"/>
    <n v="7"/>
    <n v="0"/>
    <n v="7"/>
    <n v="59"/>
    <n v="4"/>
    <n v="63"/>
    <n v="39"/>
    <n v="63"/>
    <n v="102"/>
    <x v="7"/>
    <x v="17"/>
  </r>
  <r>
    <x v="17"/>
    <n v="50"/>
    <n v="102"/>
    <n v="159"/>
    <n v="131"/>
    <n v="21"/>
    <n v="463"/>
    <n v="372"/>
    <n v="835"/>
    <n v="229"/>
    <s v="0"/>
    <n v="229"/>
    <n v="4"/>
    <n v="0"/>
    <n v="4"/>
    <n v="73"/>
    <n v="25"/>
    <n v="98"/>
    <n v="157"/>
    <n v="347"/>
    <n v="504"/>
    <x v="7"/>
    <x v="17"/>
  </r>
  <r>
    <x v="18"/>
    <n v="5311"/>
    <n v="105627"/>
    <n v="56411"/>
    <n v="8141"/>
    <n v="2500"/>
    <n v="177990"/>
    <n v="177863"/>
    <n v="355853"/>
    <n v="6860"/>
    <s v="0"/>
    <n v="6860"/>
    <n v="2120"/>
    <n v="1139"/>
    <n v="3259"/>
    <n v="55442"/>
    <n v="32860"/>
    <n v="88302"/>
    <n v="113568"/>
    <n v="143864"/>
    <n v="257432"/>
    <x v="7"/>
    <x v="17"/>
  </r>
  <r>
    <x v="0"/>
    <n v="4138"/>
    <n v="32668"/>
    <n v="14428"/>
    <n v="6009"/>
    <n v="1267"/>
    <n v="58510"/>
    <n v="35786"/>
    <n v="94296"/>
    <n v="9212"/>
    <s v="0"/>
    <n v="9212"/>
    <n v="1671"/>
    <n v="228"/>
    <n v="1899"/>
    <n v="27021"/>
    <n v="19463"/>
    <n v="46484"/>
    <n v="20606"/>
    <n v="16095"/>
    <n v="36701"/>
    <x v="8"/>
    <x v="17"/>
  </r>
  <r>
    <x v="1"/>
    <n v="7"/>
    <n v="2240"/>
    <n v="748"/>
    <n v="96"/>
    <n v="11"/>
    <n v="3102"/>
    <n v="5234"/>
    <n v="8336"/>
    <n v="15"/>
    <s v="0"/>
    <n v="15"/>
    <n v="12"/>
    <n v="1"/>
    <n v="13"/>
    <n v="237"/>
    <n v="217"/>
    <n v="454"/>
    <n v="2838"/>
    <n v="5016"/>
    <n v="7854"/>
    <x v="8"/>
    <x v="17"/>
  </r>
  <r>
    <x v="2"/>
    <n v="31"/>
    <n v="4431"/>
    <n v="333"/>
    <n v="79"/>
    <n v="67"/>
    <n v="4941"/>
    <n v="3521"/>
    <n v="8462"/>
    <n v="23"/>
    <s v="0"/>
    <n v="23"/>
    <n v="3"/>
    <n v="0"/>
    <n v="3"/>
    <n v="320"/>
    <n v="67"/>
    <n v="387"/>
    <n v="4595"/>
    <n v="3454"/>
    <n v="8049"/>
    <x v="8"/>
    <x v="17"/>
  </r>
  <r>
    <x v="3"/>
    <n v="715"/>
    <n v="20232"/>
    <n v="8100"/>
    <n v="860"/>
    <n v="400"/>
    <n v="30307"/>
    <n v="19218"/>
    <n v="49525"/>
    <n v="101"/>
    <s v="0"/>
    <n v="101"/>
    <n v="251"/>
    <n v="1128"/>
    <n v="1379"/>
    <n v="12772"/>
    <n v="2992"/>
    <n v="15764"/>
    <n v="17183"/>
    <n v="15098"/>
    <n v="32281"/>
    <x v="8"/>
    <x v="17"/>
  </r>
  <r>
    <x v="4"/>
    <n v="29"/>
    <n v="5035"/>
    <n v="1973"/>
    <n v="189"/>
    <n v="532"/>
    <n v="7758"/>
    <n v="11013"/>
    <n v="18771"/>
    <n v="48"/>
    <s v="0"/>
    <n v="48"/>
    <n v="11"/>
    <n v="16"/>
    <n v="27"/>
    <n v="1943"/>
    <n v="106"/>
    <n v="2049"/>
    <n v="5756"/>
    <n v="10891"/>
    <n v="16647"/>
    <x v="8"/>
    <x v="17"/>
  </r>
  <r>
    <x v="5"/>
    <n v="339"/>
    <n v="22576"/>
    <n v="16898"/>
    <n v="698"/>
    <n v="12"/>
    <n v="40523"/>
    <n v="83192"/>
    <n v="123715"/>
    <n v="70"/>
    <s v="0"/>
    <n v="70"/>
    <n v="35"/>
    <n v="217"/>
    <n v="252"/>
    <n v="5149"/>
    <n v="4241"/>
    <n v="9390"/>
    <n v="35269"/>
    <n v="78734"/>
    <n v="114003"/>
    <x v="8"/>
    <x v="17"/>
  </r>
  <r>
    <x v="25"/>
    <n v="0"/>
    <n v="421"/>
    <n v="143"/>
    <n v="8"/>
    <n v="0"/>
    <n v="572"/>
    <n v="2272"/>
    <n v="2844"/>
    <n v="3"/>
    <s v="0"/>
    <n v="3"/>
    <n v="2"/>
    <n v="0"/>
    <n v="2"/>
    <n v="8"/>
    <n v="0"/>
    <n v="8"/>
    <n v="559"/>
    <n v="2272"/>
    <n v="2831"/>
    <x v="8"/>
    <x v="17"/>
  </r>
  <r>
    <x v="6"/>
    <n v="140"/>
    <n v="9803"/>
    <n v="1213"/>
    <n v="100"/>
    <n v="27"/>
    <n v="11283"/>
    <n v="3063"/>
    <n v="14346"/>
    <n v="31"/>
    <s v="0"/>
    <n v="31"/>
    <n v="30"/>
    <n v="0"/>
    <n v="30"/>
    <n v="2464"/>
    <n v="212"/>
    <n v="2676"/>
    <n v="8758"/>
    <n v="2851"/>
    <n v="11609"/>
    <x v="8"/>
    <x v="17"/>
  </r>
  <r>
    <x v="7"/>
    <n v="4"/>
    <n v="59"/>
    <n v="94"/>
    <n v="12"/>
    <n v="0"/>
    <n v="169"/>
    <n v="53"/>
    <n v="222"/>
    <n v="4"/>
    <s v="0"/>
    <n v="4"/>
    <n v="4"/>
    <n v="0"/>
    <n v="4"/>
    <n v="7"/>
    <n v="2"/>
    <n v="9"/>
    <n v="154"/>
    <n v="51"/>
    <n v="205"/>
    <x v="8"/>
    <x v="17"/>
  </r>
  <r>
    <x v="8"/>
    <n v="0"/>
    <n v="8"/>
    <n v="8"/>
    <n v="12"/>
    <n v="0"/>
    <n v="28"/>
    <n v="678"/>
    <n v="706"/>
    <n v="1"/>
    <s v="0"/>
    <n v="1"/>
    <n v="1"/>
    <n v="0"/>
    <n v="1"/>
    <n v="13"/>
    <n v="5"/>
    <n v="18"/>
    <n v="13"/>
    <n v="673"/>
    <n v="686"/>
    <x v="8"/>
    <x v="17"/>
  </r>
  <r>
    <x v="9"/>
    <n v="35"/>
    <n v="9"/>
    <n v="6"/>
    <n v="12"/>
    <n v="0"/>
    <n v="62"/>
    <n v="89"/>
    <n v="151"/>
    <n v="11"/>
    <s v="0"/>
    <n v="11"/>
    <n v="2"/>
    <n v="0"/>
    <n v="2"/>
    <n v="37"/>
    <n v="4"/>
    <n v="41"/>
    <n v="12"/>
    <n v="85"/>
    <n v="97"/>
    <x v="8"/>
    <x v="17"/>
  </r>
  <r>
    <x v="10"/>
    <n v="0"/>
    <n v="35"/>
    <n v="4"/>
    <n v="3"/>
    <n v="0"/>
    <n v="42"/>
    <n v="41"/>
    <n v="83"/>
    <n v="2"/>
    <s v="0"/>
    <n v="2"/>
    <n v="0"/>
    <n v="0"/>
    <n v="0"/>
    <n v="4"/>
    <n v="0"/>
    <n v="4"/>
    <n v="36"/>
    <n v="41"/>
    <n v="77"/>
    <x v="8"/>
    <x v="17"/>
  </r>
  <r>
    <x v="11"/>
    <n v="38"/>
    <n v="1126"/>
    <n v="222"/>
    <n v="38"/>
    <n v="4"/>
    <n v="1428"/>
    <n v="1362"/>
    <n v="2790"/>
    <n v="14"/>
    <s v="0"/>
    <n v="14"/>
    <n v="1"/>
    <n v="0"/>
    <n v="1"/>
    <n v="185"/>
    <n v="52"/>
    <n v="237"/>
    <n v="1228"/>
    <n v="1310"/>
    <n v="2538"/>
    <x v="8"/>
    <x v="17"/>
  </r>
  <r>
    <x v="12"/>
    <n v="33"/>
    <n v="1041"/>
    <n v="286"/>
    <n v="27"/>
    <n v="15"/>
    <n v="1402"/>
    <n v="1380"/>
    <n v="2782"/>
    <n v="7"/>
    <s v="0"/>
    <n v="7"/>
    <n v="0"/>
    <n v="14"/>
    <n v="14"/>
    <n v="479"/>
    <n v="154"/>
    <n v="633"/>
    <n v="916"/>
    <n v="1212"/>
    <n v="2128"/>
    <x v="8"/>
    <x v="17"/>
  </r>
  <r>
    <x v="13"/>
    <n v="42"/>
    <n v="1850"/>
    <n v="337"/>
    <n v="59"/>
    <n v="10"/>
    <n v="2298"/>
    <n v="1984"/>
    <n v="4282"/>
    <n v="53"/>
    <s v="0"/>
    <n v="53"/>
    <n v="15"/>
    <n v="11"/>
    <n v="26"/>
    <n v="748"/>
    <n v="87"/>
    <n v="835"/>
    <n v="1482"/>
    <n v="1886"/>
    <n v="3368"/>
    <x v="8"/>
    <x v="17"/>
  </r>
  <r>
    <x v="14"/>
    <n v="104"/>
    <n v="74"/>
    <n v="28"/>
    <n v="20"/>
    <n v="3"/>
    <n v="229"/>
    <n v="140"/>
    <n v="369"/>
    <n v="10"/>
    <s v="0"/>
    <n v="10"/>
    <n v="16"/>
    <n v="3"/>
    <n v="19"/>
    <n v="146"/>
    <n v="4"/>
    <n v="150"/>
    <n v="57"/>
    <n v="133"/>
    <n v="190"/>
    <x v="8"/>
    <x v="17"/>
  </r>
  <r>
    <x v="15"/>
    <n v="2"/>
    <n v="11"/>
    <n v="14"/>
    <n v="1"/>
    <n v="0"/>
    <n v="28"/>
    <n v="25"/>
    <n v="53"/>
    <n v="0"/>
    <s v="0"/>
    <n v="0"/>
    <n v="3"/>
    <n v="7"/>
    <n v="10"/>
    <n v="10"/>
    <n v="0"/>
    <n v="10"/>
    <n v="15"/>
    <n v="18"/>
    <n v="33"/>
    <x v="8"/>
    <x v="17"/>
  </r>
  <r>
    <x v="16"/>
    <n v="5"/>
    <n v="120"/>
    <n v="43"/>
    <n v="63"/>
    <n v="5"/>
    <n v="236"/>
    <n v="81"/>
    <n v="317"/>
    <n v="67"/>
    <s v="0"/>
    <n v="67"/>
    <n v="8"/>
    <n v="3"/>
    <n v="11"/>
    <n v="81"/>
    <n v="12"/>
    <n v="93"/>
    <n v="80"/>
    <n v="66"/>
    <n v="146"/>
    <x v="8"/>
    <x v="17"/>
  </r>
  <r>
    <x v="17"/>
    <n v="75"/>
    <n v="119"/>
    <n v="106"/>
    <n v="131"/>
    <n v="25"/>
    <n v="456"/>
    <n v="279"/>
    <n v="735"/>
    <n v="128"/>
    <s v="0"/>
    <n v="128"/>
    <n v="18"/>
    <n v="0"/>
    <n v="18"/>
    <n v="142"/>
    <n v="13"/>
    <n v="155"/>
    <n v="168"/>
    <n v="266"/>
    <n v="434"/>
    <x v="8"/>
    <x v="17"/>
  </r>
  <r>
    <x v="18"/>
    <n v="5737"/>
    <n v="101858"/>
    <n v="44984"/>
    <n v="8417"/>
    <n v="2378"/>
    <n v="163374"/>
    <n v="169411"/>
    <n v="332785"/>
    <n v="9800"/>
    <s v="0"/>
    <n v="9800"/>
    <n v="2083"/>
    <n v="1628"/>
    <n v="3711"/>
    <n v="51766"/>
    <n v="27631"/>
    <n v="79397"/>
    <n v="99725"/>
    <n v="140152"/>
    <n v="239877"/>
    <x v="8"/>
    <x v="17"/>
  </r>
  <r>
    <x v="0"/>
    <n v="4721"/>
    <n v="28952"/>
    <n v="12540"/>
    <n v="6093"/>
    <n v="1360"/>
    <n v="53666"/>
    <n v="23007"/>
    <n v="76673"/>
    <n v="10069"/>
    <s v="0"/>
    <n v="10069"/>
    <n v="1743"/>
    <n v="160"/>
    <n v="1903"/>
    <n v="24278"/>
    <n v="14054"/>
    <n v="38332"/>
    <n v="17576"/>
    <n v="8793"/>
    <n v="26369"/>
    <x v="9"/>
    <x v="17"/>
  </r>
  <r>
    <x v="1"/>
    <n v="9"/>
    <n v="2249"/>
    <n v="871"/>
    <n v="235"/>
    <n v="15"/>
    <n v="3379"/>
    <n v="6113"/>
    <n v="9492"/>
    <n v="58"/>
    <s v="0"/>
    <n v="58"/>
    <n v="12"/>
    <n v="7"/>
    <n v="19"/>
    <n v="271"/>
    <n v="166"/>
    <n v="437"/>
    <n v="3038"/>
    <n v="5940"/>
    <n v="8978"/>
    <x v="9"/>
    <x v="17"/>
  </r>
  <r>
    <x v="2"/>
    <n v="28"/>
    <n v="5101"/>
    <n v="599"/>
    <n v="69"/>
    <n v="9"/>
    <n v="5806"/>
    <n v="3828"/>
    <n v="9634"/>
    <n v="19"/>
    <s v="0"/>
    <n v="19"/>
    <n v="4"/>
    <n v="3"/>
    <n v="7"/>
    <n v="221"/>
    <n v="81"/>
    <n v="302"/>
    <n v="5562"/>
    <n v="3744"/>
    <n v="9306"/>
    <x v="9"/>
    <x v="17"/>
  </r>
  <r>
    <x v="3"/>
    <n v="819"/>
    <n v="20929"/>
    <n v="7514"/>
    <n v="1333"/>
    <n v="364"/>
    <n v="30959"/>
    <n v="19261"/>
    <n v="50220"/>
    <n v="148"/>
    <s v="0"/>
    <n v="148"/>
    <n v="281"/>
    <n v="1133"/>
    <n v="1414"/>
    <n v="11884"/>
    <n v="3217"/>
    <n v="15101"/>
    <n v="18646"/>
    <n v="14911"/>
    <n v="33557"/>
    <x v="9"/>
    <x v="17"/>
  </r>
  <r>
    <x v="4"/>
    <n v="33"/>
    <n v="6536"/>
    <n v="1591"/>
    <n v="272"/>
    <n v="967"/>
    <n v="9399"/>
    <n v="14028"/>
    <n v="23427"/>
    <n v="104"/>
    <s v="0"/>
    <n v="104"/>
    <n v="52"/>
    <n v="11"/>
    <n v="63"/>
    <n v="2466"/>
    <n v="198"/>
    <n v="2664"/>
    <n v="6777"/>
    <n v="13819"/>
    <n v="20596"/>
    <x v="9"/>
    <x v="17"/>
  </r>
  <r>
    <x v="5"/>
    <n v="277"/>
    <n v="23260"/>
    <n v="18520"/>
    <n v="744"/>
    <n v="49"/>
    <n v="42850"/>
    <n v="65127"/>
    <n v="107977"/>
    <n v="96"/>
    <s v="0"/>
    <n v="96"/>
    <n v="44"/>
    <n v="235"/>
    <n v="279"/>
    <n v="4259"/>
    <n v="2809"/>
    <n v="7068"/>
    <n v="38451"/>
    <n v="62083"/>
    <n v="100534"/>
    <x v="9"/>
    <x v="17"/>
  </r>
  <r>
    <x v="25"/>
    <n v="0"/>
    <n v="340"/>
    <n v="117"/>
    <n v="22"/>
    <n v="0"/>
    <n v="479"/>
    <n v="1364"/>
    <n v="1843"/>
    <n v="5"/>
    <s v="0"/>
    <n v="5"/>
    <n v="2"/>
    <n v="0"/>
    <n v="2"/>
    <n v="0"/>
    <n v="0"/>
    <n v="0"/>
    <n v="472"/>
    <n v="1364"/>
    <n v="1836"/>
    <x v="9"/>
    <x v="17"/>
  </r>
  <r>
    <x v="6"/>
    <n v="127"/>
    <n v="9817"/>
    <n v="1202"/>
    <n v="206"/>
    <n v="24"/>
    <n v="11376"/>
    <n v="2301"/>
    <n v="13677"/>
    <n v="76"/>
    <s v="0"/>
    <n v="76"/>
    <n v="41"/>
    <n v="3"/>
    <n v="44"/>
    <n v="2055"/>
    <n v="135"/>
    <n v="2190"/>
    <n v="9204"/>
    <n v="2163"/>
    <n v="11367"/>
    <x v="9"/>
    <x v="17"/>
  </r>
  <r>
    <x v="7"/>
    <n v="281"/>
    <n v="1491"/>
    <n v="1362"/>
    <n v="114"/>
    <n v="0"/>
    <n v="3248"/>
    <n v="3943"/>
    <n v="7191"/>
    <n v="260"/>
    <s v="0"/>
    <n v="260"/>
    <n v="3"/>
    <n v="3"/>
    <n v="6"/>
    <n v="386"/>
    <n v="1182"/>
    <n v="1568"/>
    <n v="2599"/>
    <n v="2758"/>
    <n v="5357"/>
    <x v="9"/>
    <x v="17"/>
  </r>
  <r>
    <x v="8"/>
    <n v="4"/>
    <n v="514"/>
    <n v="321"/>
    <n v="119"/>
    <n v="2"/>
    <n v="960"/>
    <n v="4649"/>
    <n v="5609"/>
    <n v="9"/>
    <s v="0"/>
    <n v="9"/>
    <n v="0"/>
    <n v="3"/>
    <n v="3"/>
    <n v="143"/>
    <n v="498"/>
    <n v="641"/>
    <n v="808"/>
    <n v="4148"/>
    <n v="4956"/>
    <x v="9"/>
    <x v="17"/>
  </r>
  <r>
    <x v="9"/>
    <n v="4"/>
    <n v="294"/>
    <n v="314"/>
    <n v="53"/>
    <n v="3"/>
    <n v="668"/>
    <n v="2142"/>
    <n v="2810"/>
    <n v="21"/>
    <s v="0"/>
    <n v="21"/>
    <n v="8"/>
    <n v="0"/>
    <n v="8"/>
    <n v="218"/>
    <n v="918"/>
    <n v="1136"/>
    <n v="421"/>
    <n v="1224"/>
    <n v="1645"/>
    <x v="9"/>
    <x v="17"/>
  </r>
  <r>
    <x v="10"/>
    <n v="2"/>
    <n v="393"/>
    <n v="756"/>
    <n v="41"/>
    <n v="1"/>
    <n v="1193"/>
    <n v="4072"/>
    <n v="5265"/>
    <n v="0"/>
    <s v="0"/>
    <n v="0"/>
    <n v="0"/>
    <n v="3"/>
    <n v="3"/>
    <n v="456"/>
    <n v="1290"/>
    <n v="1746"/>
    <n v="737"/>
    <n v="2779"/>
    <n v="3516"/>
    <x v="9"/>
    <x v="17"/>
  </r>
  <r>
    <x v="11"/>
    <n v="19"/>
    <n v="1354"/>
    <n v="408"/>
    <n v="30"/>
    <n v="9"/>
    <n v="1820"/>
    <n v="2121"/>
    <n v="3941"/>
    <n v="10"/>
    <s v="0"/>
    <n v="10"/>
    <n v="16"/>
    <n v="5"/>
    <n v="21"/>
    <n v="213"/>
    <n v="77"/>
    <n v="290"/>
    <n v="1581"/>
    <n v="2039"/>
    <n v="3620"/>
    <x v="9"/>
    <x v="17"/>
  </r>
  <r>
    <x v="12"/>
    <n v="48"/>
    <n v="1023"/>
    <n v="223"/>
    <n v="93"/>
    <n v="57"/>
    <n v="1444"/>
    <n v="1265"/>
    <n v="2709"/>
    <n v="10"/>
    <s v="0"/>
    <n v="10"/>
    <n v="11"/>
    <n v="11"/>
    <n v="22"/>
    <n v="532"/>
    <n v="211"/>
    <n v="743"/>
    <n v="891"/>
    <n v="1043"/>
    <n v="1934"/>
    <x v="9"/>
    <x v="17"/>
  </r>
  <r>
    <x v="13"/>
    <n v="39"/>
    <n v="1086"/>
    <n v="127"/>
    <n v="70"/>
    <n v="4"/>
    <n v="1326"/>
    <n v="1619"/>
    <n v="2945"/>
    <n v="57"/>
    <s v="0"/>
    <n v="57"/>
    <n v="8"/>
    <n v="14"/>
    <n v="22"/>
    <n v="381"/>
    <n v="36"/>
    <n v="417"/>
    <n v="880"/>
    <n v="1569"/>
    <n v="2449"/>
    <x v="9"/>
    <x v="17"/>
  </r>
  <r>
    <x v="14"/>
    <n v="26"/>
    <n v="85"/>
    <n v="31"/>
    <n v="31"/>
    <n v="3"/>
    <n v="176"/>
    <n v="111"/>
    <n v="287"/>
    <n v="30"/>
    <s v="0"/>
    <n v="30"/>
    <n v="7"/>
    <n v="5"/>
    <n v="12"/>
    <n v="44"/>
    <n v="14"/>
    <n v="58"/>
    <n v="95"/>
    <n v="92"/>
    <n v="187"/>
    <x v="9"/>
    <x v="17"/>
  </r>
  <r>
    <x v="15"/>
    <n v="3"/>
    <n v="11"/>
    <n v="3"/>
    <n v="0"/>
    <n v="0"/>
    <n v="17"/>
    <n v="11"/>
    <n v="28"/>
    <n v="2"/>
    <s v="0"/>
    <n v="2"/>
    <n v="2"/>
    <n v="0"/>
    <n v="2"/>
    <n v="4"/>
    <n v="0"/>
    <n v="4"/>
    <n v="9"/>
    <n v="11"/>
    <n v="20"/>
    <x v="9"/>
    <x v="17"/>
  </r>
  <r>
    <x v="16"/>
    <n v="23"/>
    <n v="103"/>
    <n v="49"/>
    <n v="25"/>
    <n v="5"/>
    <n v="205"/>
    <n v="95"/>
    <n v="300"/>
    <n v="50"/>
    <s v="0"/>
    <n v="50"/>
    <n v="22"/>
    <n v="14"/>
    <n v="36"/>
    <n v="99"/>
    <n v="18"/>
    <n v="117"/>
    <n v="34"/>
    <n v="63"/>
    <n v="97"/>
    <x v="9"/>
    <x v="17"/>
  </r>
  <r>
    <x v="17"/>
    <n v="41"/>
    <n v="140"/>
    <n v="136"/>
    <n v="164"/>
    <n v="45"/>
    <n v="526"/>
    <n v="339"/>
    <n v="865"/>
    <n v="173"/>
    <s v="0"/>
    <n v="173"/>
    <n v="16"/>
    <n v="0"/>
    <n v="16"/>
    <n v="133"/>
    <n v="10"/>
    <n v="143"/>
    <n v="204"/>
    <n v="329"/>
    <n v="533"/>
    <x v="9"/>
    <x v="17"/>
  </r>
  <r>
    <x v="18"/>
    <n v="6504"/>
    <n v="103678"/>
    <n v="46684"/>
    <n v="9714"/>
    <n v="2917"/>
    <n v="169497"/>
    <n v="155396"/>
    <n v="324893"/>
    <n v="11197"/>
    <s v="0"/>
    <n v="11197"/>
    <n v="2272"/>
    <n v="1610"/>
    <n v="3882"/>
    <n v="48043"/>
    <n v="24914"/>
    <n v="72957"/>
    <n v="107985"/>
    <n v="128872"/>
    <n v="236857"/>
    <x v="9"/>
    <x v="17"/>
  </r>
  <r>
    <x v="0"/>
    <n v="4906"/>
    <n v="17204"/>
    <n v="11015"/>
    <n v="6349"/>
    <n v="1623"/>
    <n v="41097"/>
    <n v="15882"/>
    <n v="56979"/>
    <n v="12299"/>
    <s v="0"/>
    <n v="12299"/>
    <n v="1750"/>
    <n v="70"/>
    <n v="1820"/>
    <n v="15158"/>
    <n v="8490"/>
    <n v="23648"/>
    <n v="11890"/>
    <n v="7322"/>
    <n v="19212"/>
    <x v="10"/>
    <x v="17"/>
  </r>
  <r>
    <x v="1"/>
    <n v="22"/>
    <n v="2314"/>
    <n v="675"/>
    <n v="235"/>
    <n v="28"/>
    <n v="3274"/>
    <n v="4365"/>
    <n v="7639"/>
    <n v="24"/>
    <s v="0"/>
    <n v="24"/>
    <n v="15"/>
    <n v="0"/>
    <n v="15"/>
    <n v="302"/>
    <n v="143"/>
    <n v="445"/>
    <n v="2933"/>
    <n v="4222"/>
    <n v="7155"/>
    <x v="10"/>
    <x v="17"/>
  </r>
  <r>
    <x v="2"/>
    <n v="20"/>
    <n v="4998"/>
    <n v="953"/>
    <n v="252"/>
    <n v="29"/>
    <n v="6252"/>
    <n v="3663"/>
    <n v="9915"/>
    <n v="17"/>
    <s v="0"/>
    <n v="17"/>
    <n v="20"/>
    <n v="0"/>
    <n v="20"/>
    <n v="205"/>
    <n v="67"/>
    <n v="272"/>
    <n v="6010"/>
    <n v="3596"/>
    <n v="9606"/>
    <x v="10"/>
    <x v="17"/>
  </r>
  <r>
    <x v="3"/>
    <n v="1111"/>
    <n v="25738"/>
    <n v="10534"/>
    <n v="1720"/>
    <n v="683"/>
    <n v="39786"/>
    <n v="22294"/>
    <n v="62080"/>
    <n v="213"/>
    <s v="0"/>
    <n v="213"/>
    <n v="472"/>
    <n v="1266"/>
    <n v="1738"/>
    <n v="15143"/>
    <n v="3840"/>
    <n v="18983"/>
    <n v="23958"/>
    <n v="17188"/>
    <n v="41146"/>
    <x v="10"/>
    <x v="17"/>
  </r>
  <r>
    <x v="4"/>
    <n v="43"/>
    <n v="2874"/>
    <n v="1141"/>
    <n v="235"/>
    <n v="60"/>
    <n v="4353"/>
    <n v="6348"/>
    <n v="10701"/>
    <n v="99"/>
    <s v="0"/>
    <n v="99"/>
    <n v="53"/>
    <n v="12"/>
    <n v="65"/>
    <n v="1019"/>
    <n v="71"/>
    <n v="1090"/>
    <n v="3182"/>
    <n v="6265"/>
    <n v="9447"/>
    <x v="10"/>
    <x v="17"/>
  </r>
  <r>
    <x v="5"/>
    <n v="166"/>
    <n v="25119"/>
    <n v="18169"/>
    <n v="459"/>
    <n v="70"/>
    <n v="43983"/>
    <n v="62376"/>
    <n v="106359"/>
    <n v="98"/>
    <s v="0"/>
    <n v="98"/>
    <n v="36"/>
    <n v="188"/>
    <n v="224"/>
    <n v="7714"/>
    <n v="1699"/>
    <n v="9413"/>
    <n v="36135"/>
    <n v="60489"/>
    <n v="96624"/>
    <x v="10"/>
    <x v="17"/>
  </r>
  <r>
    <x v="25"/>
    <n v="1"/>
    <n v="263"/>
    <n v="77"/>
    <n v="14"/>
    <n v="5"/>
    <n v="360"/>
    <n v="946"/>
    <n v="1306"/>
    <n v="4"/>
    <s v="0"/>
    <n v="4"/>
    <n v="5"/>
    <n v="0"/>
    <n v="5"/>
    <n v="6"/>
    <n v="0"/>
    <n v="6"/>
    <n v="345"/>
    <n v="946"/>
    <n v="1291"/>
    <x v="10"/>
    <x v="17"/>
  </r>
  <r>
    <x v="6"/>
    <n v="70"/>
    <n v="7257"/>
    <n v="838"/>
    <n v="137"/>
    <n v="78"/>
    <n v="8380"/>
    <n v="1106"/>
    <n v="9486"/>
    <n v="86"/>
    <s v="0"/>
    <n v="86"/>
    <n v="11"/>
    <n v="3"/>
    <n v="14"/>
    <n v="1223"/>
    <n v="115"/>
    <n v="1338"/>
    <n v="7060"/>
    <n v="988"/>
    <n v="8048"/>
    <x v="10"/>
    <x v="17"/>
  </r>
  <r>
    <x v="7"/>
    <n v="495"/>
    <n v="3057"/>
    <n v="1947"/>
    <n v="447"/>
    <n v="2"/>
    <n v="5948"/>
    <n v="11221"/>
    <n v="17169"/>
    <n v="495"/>
    <s v="0"/>
    <n v="495"/>
    <n v="2"/>
    <n v="14"/>
    <n v="16"/>
    <n v="870"/>
    <n v="2734"/>
    <n v="3604"/>
    <n v="4581"/>
    <n v="8473"/>
    <n v="13054"/>
    <x v="10"/>
    <x v="17"/>
  </r>
  <r>
    <x v="8"/>
    <n v="11"/>
    <n v="589"/>
    <n v="621"/>
    <n v="236"/>
    <n v="17"/>
    <n v="1474"/>
    <n v="7184"/>
    <n v="8658"/>
    <n v="17"/>
    <s v="0"/>
    <n v="17"/>
    <n v="0"/>
    <n v="3"/>
    <n v="3"/>
    <n v="196"/>
    <n v="389"/>
    <n v="585"/>
    <n v="1261"/>
    <n v="6792"/>
    <n v="8053"/>
    <x v="10"/>
    <x v="17"/>
  </r>
  <r>
    <x v="9"/>
    <n v="5"/>
    <n v="462"/>
    <n v="585"/>
    <n v="116"/>
    <n v="1"/>
    <n v="1169"/>
    <n v="5406"/>
    <n v="6575"/>
    <n v="19"/>
    <s v="0"/>
    <n v="19"/>
    <n v="1"/>
    <n v="0"/>
    <n v="1"/>
    <n v="392"/>
    <n v="1577"/>
    <n v="1969"/>
    <n v="757"/>
    <n v="3829"/>
    <n v="4586"/>
    <x v="10"/>
    <x v="17"/>
  </r>
  <r>
    <x v="10"/>
    <n v="4"/>
    <n v="621"/>
    <n v="1416"/>
    <n v="321"/>
    <n v="0"/>
    <n v="2362"/>
    <n v="7809"/>
    <n v="10171"/>
    <n v="1"/>
    <s v="0"/>
    <n v="1"/>
    <n v="0"/>
    <n v="14"/>
    <n v="14"/>
    <n v="890"/>
    <n v="2679"/>
    <n v="3569"/>
    <n v="1471"/>
    <n v="5116"/>
    <n v="6587"/>
    <x v="10"/>
    <x v="17"/>
  </r>
  <r>
    <x v="11"/>
    <n v="40"/>
    <n v="1154"/>
    <n v="186"/>
    <n v="99"/>
    <n v="25"/>
    <n v="1504"/>
    <n v="1067"/>
    <n v="2571"/>
    <n v="17"/>
    <s v="0"/>
    <n v="17"/>
    <n v="17"/>
    <n v="3"/>
    <n v="20"/>
    <n v="356"/>
    <n v="55"/>
    <n v="411"/>
    <n v="1114"/>
    <n v="1009"/>
    <n v="2123"/>
    <x v="10"/>
    <x v="17"/>
  </r>
  <r>
    <x v="12"/>
    <n v="75"/>
    <n v="1079"/>
    <n v="359"/>
    <n v="59"/>
    <n v="43"/>
    <n v="1615"/>
    <n v="1877"/>
    <n v="3492"/>
    <n v="11"/>
    <s v="0"/>
    <n v="11"/>
    <n v="23"/>
    <n v="26"/>
    <n v="49"/>
    <n v="543"/>
    <n v="293"/>
    <n v="836"/>
    <n v="1038"/>
    <n v="1558"/>
    <n v="2596"/>
    <x v="10"/>
    <x v="17"/>
  </r>
  <r>
    <x v="13"/>
    <n v="90"/>
    <n v="1830"/>
    <n v="311"/>
    <n v="109"/>
    <n v="8"/>
    <n v="2348"/>
    <n v="1937"/>
    <n v="4285"/>
    <n v="111"/>
    <s v="0"/>
    <n v="111"/>
    <n v="7"/>
    <n v="19"/>
    <n v="26"/>
    <n v="406"/>
    <n v="79"/>
    <n v="485"/>
    <n v="1824"/>
    <n v="1839"/>
    <n v="3663"/>
    <x v="10"/>
    <x v="17"/>
  </r>
  <r>
    <x v="14"/>
    <n v="35"/>
    <n v="235"/>
    <n v="38"/>
    <n v="23"/>
    <n v="5"/>
    <n v="336"/>
    <n v="75"/>
    <n v="411"/>
    <n v="17"/>
    <s v="0"/>
    <n v="17"/>
    <n v="15"/>
    <n v="3"/>
    <n v="18"/>
    <n v="60"/>
    <n v="11"/>
    <n v="71"/>
    <n v="244"/>
    <n v="61"/>
    <n v="305"/>
    <x v="10"/>
    <x v="17"/>
  </r>
  <r>
    <x v="15"/>
    <n v="11"/>
    <n v="59"/>
    <n v="17"/>
    <n v="11"/>
    <n v="0"/>
    <n v="98"/>
    <n v="24"/>
    <n v="122"/>
    <n v="5"/>
    <s v="0"/>
    <n v="5"/>
    <n v="10"/>
    <n v="3"/>
    <n v="13"/>
    <n v="65"/>
    <n v="1"/>
    <n v="66"/>
    <n v="18"/>
    <n v="20"/>
    <n v="38"/>
    <x v="10"/>
    <x v="17"/>
  </r>
  <r>
    <x v="16"/>
    <n v="20"/>
    <n v="49"/>
    <n v="23"/>
    <n v="52"/>
    <n v="71"/>
    <n v="215"/>
    <n v="111"/>
    <n v="326"/>
    <n v="51"/>
    <s v="0"/>
    <n v="51"/>
    <n v="64"/>
    <n v="7"/>
    <n v="71"/>
    <n v="51"/>
    <n v="2"/>
    <n v="53"/>
    <n v="49"/>
    <n v="102"/>
    <n v="151"/>
    <x v="10"/>
    <x v="17"/>
  </r>
  <r>
    <x v="17"/>
    <n v="65"/>
    <n v="230"/>
    <n v="141"/>
    <n v="102"/>
    <n v="57"/>
    <n v="595"/>
    <n v="959"/>
    <n v="1554"/>
    <n v="244"/>
    <s v="0"/>
    <n v="244"/>
    <n v="14"/>
    <n v="0"/>
    <n v="14"/>
    <n v="81"/>
    <n v="16"/>
    <n v="97"/>
    <n v="256"/>
    <n v="943"/>
    <n v="1199"/>
    <x v="10"/>
    <x v="17"/>
  </r>
  <r>
    <x v="18"/>
    <n v="7190"/>
    <n v="95132"/>
    <n v="49046"/>
    <n v="10976"/>
    <n v="2805"/>
    <n v="165149"/>
    <n v="154650"/>
    <n v="319799"/>
    <n v="13828"/>
    <s v="0"/>
    <n v="13828"/>
    <n v="2515"/>
    <n v="1631"/>
    <n v="4146"/>
    <n v="44680"/>
    <n v="22261"/>
    <n v="66941"/>
    <n v="104126"/>
    <n v="130758"/>
    <n v="234884"/>
    <x v="10"/>
    <x v="17"/>
  </r>
  <r>
    <x v="0"/>
    <n v="4096"/>
    <n v="17824"/>
    <n v="9825"/>
    <n v="4225"/>
    <n v="1396"/>
    <n v="37366"/>
    <n v="14128"/>
    <n v="51494"/>
    <n v="8703"/>
    <s v="0"/>
    <n v="8703"/>
    <n v="1874"/>
    <n v="104"/>
    <n v="1990"/>
    <n v="13858"/>
    <n v="7498"/>
    <n v="21356"/>
    <n v="12931"/>
    <n v="6526"/>
    <n v="19457"/>
    <x v="11"/>
    <x v="17"/>
  </r>
  <r>
    <x v="1"/>
    <n v="13"/>
    <n v="1530"/>
    <n v="795"/>
    <n v="199"/>
    <n v="54"/>
    <n v="2591"/>
    <n v="4466"/>
    <n v="7057"/>
    <n v="42"/>
    <s v="0"/>
    <n v="42"/>
    <n v="40"/>
    <n v="3"/>
    <n v="43"/>
    <n v="291"/>
    <n v="211"/>
    <n v="502"/>
    <n v="2218"/>
    <n v="4252"/>
    <n v="6470"/>
    <x v="11"/>
    <x v="17"/>
  </r>
  <r>
    <x v="2"/>
    <n v="44"/>
    <n v="5343"/>
    <n v="960"/>
    <n v="84"/>
    <n v="50"/>
    <n v="6481"/>
    <n v="4533"/>
    <n v="11014"/>
    <n v="25"/>
    <s v="0"/>
    <n v="25"/>
    <n v="11"/>
    <n v="1"/>
    <n v="12"/>
    <n v="365"/>
    <n v="96"/>
    <n v="461"/>
    <n v="6080"/>
    <n v="4436"/>
    <n v="10516"/>
    <x v="11"/>
    <x v="17"/>
  </r>
  <r>
    <x v="3"/>
    <n v="895"/>
    <n v="21075"/>
    <n v="10503"/>
    <n v="1498"/>
    <n v="513"/>
    <n v="34484"/>
    <n v="22036"/>
    <n v="56520"/>
    <n v="192"/>
    <s v="0"/>
    <n v="192"/>
    <n v="514"/>
    <n v="1179"/>
    <n v="1693"/>
    <n v="12669"/>
    <n v="3862"/>
    <n v="16531"/>
    <n v="21109"/>
    <n v="16995"/>
    <n v="38104"/>
    <x v="11"/>
    <x v="17"/>
  </r>
  <r>
    <x v="4"/>
    <n v="46"/>
    <n v="3052"/>
    <n v="1344"/>
    <n v="267"/>
    <n v="736"/>
    <n v="5445"/>
    <n v="9433"/>
    <n v="14878"/>
    <n v="122"/>
    <s v="0"/>
    <n v="122"/>
    <n v="38"/>
    <n v="7"/>
    <n v="45"/>
    <n v="1334"/>
    <n v="85"/>
    <n v="1419"/>
    <n v="3951"/>
    <n v="9341"/>
    <n v="13292"/>
    <x v="11"/>
    <x v="17"/>
  </r>
  <r>
    <x v="5"/>
    <n v="194"/>
    <n v="20473"/>
    <n v="15663"/>
    <n v="604"/>
    <n v="54"/>
    <n v="36988"/>
    <n v="65427"/>
    <n v="102415"/>
    <n v="72"/>
    <s v="0"/>
    <n v="72"/>
    <n v="45"/>
    <n v="95"/>
    <n v="140"/>
    <n v="4128"/>
    <n v="2326"/>
    <n v="6454"/>
    <n v="32743"/>
    <n v="63006"/>
    <n v="95749"/>
    <x v="11"/>
    <x v="17"/>
  </r>
  <r>
    <x v="25"/>
    <n v="72"/>
    <n v="1775"/>
    <n v="42"/>
    <n v="21"/>
    <n v="0"/>
    <n v="1910"/>
    <n v="543"/>
    <n v="2453"/>
    <n v="77"/>
    <s v="0"/>
    <n v="77"/>
    <n v="4"/>
    <n v="3"/>
    <n v="7"/>
    <n v="22"/>
    <n v="1"/>
    <n v="23"/>
    <n v="1807"/>
    <n v="539"/>
    <n v="2346"/>
    <x v="11"/>
    <x v="17"/>
  </r>
  <r>
    <x v="6"/>
    <n v="111"/>
    <n v="4946"/>
    <n v="1079"/>
    <n v="167"/>
    <n v="26"/>
    <n v="6329"/>
    <n v="2534"/>
    <n v="8863"/>
    <n v="126"/>
    <s v="0"/>
    <n v="126"/>
    <n v="14"/>
    <n v="10"/>
    <n v="24"/>
    <n v="1039"/>
    <n v="244"/>
    <n v="1283"/>
    <n v="5150"/>
    <n v="2280"/>
    <n v="7430"/>
    <x v="11"/>
    <x v="17"/>
  </r>
  <r>
    <x v="7"/>
    <n v="523"/>
    <n v="1839"/>
    <n v="2114"/>
    <n v="249"/>
    <n v="4"/>
    <n v="4729"/>
    <n v="10406"/>
    <n v="15135"/>
    <n v="531"/>
    <s v="0"/>
    <n v="531"/>
    <n v="9"/>
    <n v="5"/>
    <n v="14"/>
    <n v="553"/>
    <n v="2584"/>
    <n v="3137"/>
    <n v="3636"/>
    <n v="7817"/>
    <n v="11453"/>
    <x v="11"/>
    <x v="17"/>
  </r>
  <r>
    <x v="8"/>
    <n v="7"/>
    <n v="412"/>
    <n v="169"/>
    <n v="157"/>
    <n v="4"/>
    <n v="749"/>
    <n v="5594"/>
    <n v="6343"/>
    <n v="15"/>
    <s v="0"/>
    <n v="15"/>
    <n v="0"/>
    <n v="0"/>
    <n v="0"/>
    <n v="88"/>
    <n v="567"/>
    <n v="655"/>
    <n v="646"/>
    <n v="5027"/>
    <n v="5673"/>
    <x v="11"/>
    <x v="17"/>
  </r>
  <r>
    <x v="9"/>
    <n v="60"/>
    <n v="309"/>
    <n v="866"/>
    <n v="35"/>
    <n v="4"/>
    <n v="1274"/>
    <n v="5627"/>
    <n v="6901"/>
    <n v="41"/>
    <s v="0"/>
    <n v="41"/>
    <n v="5"/>
    <n v="0"/>
    <n v="5"/>
    <n v="247"/>
    <n v="1392"/>
    <n v="1639"/>
    <n v="981"/>
    <n v="4235"/>
    <n v="5216"/>
    <x v="11"/>
    <x v="17"/>
  </r>
  <r>
    <x v="10"/>
    <n v="7"/>
    <n v="609"/>
    <n v="1323"/>
    <n v="114"/>
    <n v="14"/>
    <n v="2067"/>
    <n v="7359"/>
    <n v="9426"/>
    <n v="4"/>
    <s v="0"/>
    <n v="4"/>
    <n v="13"/>
    <n v="24"/>
    <n v="37"/>
    <n v="637"/>
    <n v="2481"/>
    <n v="3118"/>
    <n v="1413"/>
    <n v="4854"/>
    <n v="6267"/>
    <x v="11"/>
    <x v="17"/>
  </r>
  <r>
    <x v="11"/>
    <n v="20"/>
    <n v="941"/>
    <n v="254"/>
    <n v="39"/>
    <n v="26"/>
    <n v="1280"/>
    <n v="1322"/>
    <n v="2602"/>
    <n v="23"/>
    <s v="0"/>
    <n v="23"/>
    <n v="19"/>
    <n v="12"/>
    <n v="31"/>
    <n v="201"/>
    <n v="31"/>
    <n v="232"/>
    <n v="1037"/>
    <n v="1279"/>
    <n v="2316"/>
    <x v="11"/>
    <x v="17"/>
  </r>
  <r>
    <x v="12"/>
    <n v="37"/>
    <n v="1007"/>
    <n v="434"/>
    <n v="64"/>
    <n v="18"/>
    <n v="1560"/>
    <n v="1666"/>
    <n v="3226"/>
    <n v="3"/>
    <s v="0"/>
    <n v="3"/>
    <n v="0"/>
    <n v="5"/>
    <n v="5"/>
    <n v="499"/>
    <n v="264"/>
    <n v="763"/>
    <n v="1058"/>
    <n v="1397"/>
    <n v="2455"/>
    <x v="11"/>
    <x v="17"/>
  </r>
  <r>
    <x v="13"/>
    <n v="26"/>
    <n v="1796"/>
    <n v="486"/>
    <n v="119"/>
    <n v="13"/>
    <n v="2440"/>
    <n v="2936"/>
    <n v="5376"/>
    <n v="119"/>
    <s v="0"/>
    <n v="119"/>
    <n v="10"/>
    <n v="0"/>
    <n v="10"/>
    <n v="618"/>
    <n v="263"/>
    <n v="881"/>
    <n v="1693"/>
    <n v="2673"/>
    <n v="4366"/>
    <x v="11"/>
    <x v="17"/>
  </r>
  <r>
    <x v="14"/>
    <n v="54"/>
    <n v="407"/>
    <n v="44"/>
    <n v="49"/>
    <n v="4"/>
    <n v="558"/>
    <n v="176"/>
    <n v="734"/>
    <n v="76"/>
    <s v="0"/>
    <n v="76"/>
    <n v="14"/>
    <n v="12"/>
    <n v="26"/>
    <n v="52"/>
    <n v="8"/>
    <n v="60"/>
    <n v="416"/>
    <n v="156"/>
    <n v="572"/>
    <x v="11"/>
    <x v="17"/>
  </r>
  <r>
    <x v="15"/>
    <n v="2"/>
    <n v="14"/>
    <n v="20"/>
    <n v="7"/>
    <n v="4"/>
    <n v="47"/>
    <n v="83"/>
    <n v="130"/>
    <n v="3"/>
    <s v="0"/>
    <n v="3"/>
    <n v="3"/>
    <n v="5"/>
    <n v="8"/>
    <n v="34"/>
    <n v="7"/>
    <n v="41"/>
    <n v="7"/>
    <n v="71"/>
    <n v="78"/>
    <x v="11"/>
    <x v="17"/>
  </r>
  <r>
    <x v="16"/>
    <n v="12"/>
    <n v="52"/>
    <n v="30"/>
    <n v="43"/>
    <n v="9"/>
    <n v="146"/>
    <n v="103"/>
    <n v="249"/>
    <n v="57"/>
    <s v="0"/>
    <n v="57"/>
    <n v="4"/>
    <n v="5"/>
    <n v="9"/>
    <n v="55"/>
    <n v="8"/>
    <n v="63"/>
    <n v="30"/>
    <n v="90"/>
    <n v="120"/>
    <x v="11"/>
    <x v="17"/>
  </r>
  <r>
    <x v="17"/>
    <n v="93"/>
    <n v="460"/>
    <n v="178"/>
    <n v="307"/>
    <n v="24"/>
    <n v="1062"/>
    <n v="1433"/>
    <n v="2495"/>
    <n v="263"/>
    <s v="0"/>
    <n v="263"/>
    <n v="19"/>
    <n v="0"/>
    <n v="19"/>
    <n v="146"/>
    <n v="56"/>
    <n v="202"/>
    <n v="634"/>
    <n v="1377"/>
    <n v="2011"/>
    <x v="11"/>
    <x v="17"/>
  </r>
  <r>
    <x v="18"/>
    <n v="6312"/>
    <n v="83864"/>
    <n v="46129"/>
    <n v="8248"/>
    <n v="2953"/>
    <n v="147506"/>
    <n v="159805"/>
    <n v="307311"/>
    <n v="10494"/>
    <s v="0"/>
    <n v="10494"/>
    <n v="2636"/>
    <n v="1470"/>
    <n v="4106"/>
    <n v="36836"/>
    <n v="21984"/>
    <n v="58820"/>
    <n v="97540"/>
    <n v="136351"/>
    <n v="233891"/>
    <x v="11"/>
    <x v="17"/>
  </r>
  <r>
    <x v="0"/>
    <n v="3312"/>
    <n v="11837"/>
    <n v="9151"/>
    <n v="5600"/>
    <n v="1019"/>
    <n v="30919"/>
    <n v="12129"/>
    <n v="43048"/>
    <n v="10947"/>
    <s v="0"/>
    <n v="10947"/>
    <n v="1333"/>
    <n v="71"/>
    <n v="1404"/>
    <n v="8750"/>
    <n v="5477"/>
    <n v="14227"/>
    <n v="9889"/>
    <n v="6581"/>
    <n v="16470"/>
    <x v="0"/>
    <x v="18"/>
  </r>
  <r>
    <x v="1"/>
    <n v="15"/>
    <n v="1737"/>
    <n v="691"/>
    <n v="154"/>
    <n v="51"/>
    <n v="2648"/>
    <n v="7770"/>
    <n v="10418"/>
    <n v="34"/>
    <s v="0"/>
    <n v="34"/>
    <n v="47"/>
    <n v="0"/>
    <n v="47"/>
    <n v="195"/>
    <n v="182"/>
    <n v="377"/>
    <n v="2372"/>
    <n v="7588"/>
    <n v="9960"/>
    <x v="0"/>
    <x v="18"/>
  </r>
  <r>
    <x v="2"/>
    <n v="58"/>
    <n v="5823"/>
    <n v="1342"/>
    <n v="167"/>
    <n v="109"/>
    <n v="7499"/>
    <n v="4722"/>
    <n v="12221"/>
    <n v="29"/>
    <s v="0"/>
    <n v="29"/>
    <n v="4"/>
    <n v="11"/>
    <n v="15"/>
    <n v="376"/>
    <n v="110"/>
    <n v="486"/>
    <n v="7090"/>
    <n v="4601"/>
    <n v="11691"/>
    <x v="0"/>
    <x v="18"/>
  </r>
  <r>
    <x v="3"/>
    <n v="1065"/>
    <n v="22327"/>
    <n v="9734"/>
    <n v="939"/>
    <n v="480"/>
    <n v="34545"/>
    <n v="22210"/>
    <n v="56755"/>
    <n v="432"/>
    <s v="0"/>
    <n v="432"/>
    <n v="440"/>
    <n v="1251"/>
    <n v="1691"/>
    <n v="13926"/>
    <n v="4184"/>
    <n v="18110"/>
    <n v="19747"/>
    <n v="16775"/>
    <n v="36522"/>
    <x v="0"/>
    <x v="18"/>
  </r>
  <r>
    <x v="4"/>
    <n v="35"/>
    <n v="3729"/>
    <n v="1283"/>
    <n v="117"/>
    <n v="629"/>
    <n v="5793"/>
    <n v="10838"/>
    <n v="16631"/>
    <n v="80"/>
    <s v="0"/>
    <n v="80"/>
    <n v="35"/>
    <n v="29"/>
    <n v="64"/>
    <n v="1617"/>
    <n v="90"/>
    <n v="1707"/>
    <n v="4061"/>
    <n v="10719"/>
    <n v="14780"/>
    <x v="0"/>
    <x v="18"/>
  </r>
  <r>
    <x v="5"/>
    <n v="212"/>
    <n v="20289"/>
    <n v="15896"/>
    <n v="393"/>
    <n v="57"/>
    <n v="36847"/>
    <n v="53621"/>
    <n v="90468"/>
    <n v="125"/>
    <s v="0"/>
    <n v="125"/>
    <n v="44"/>
    <n v="93"/>
    <n v="137"/>
    <n v="5775"/>
    <n v="2889"/>
    <n v="8664"/>
    <n v="30903"/>
    <n v="50639"/>
    <n v="81542"/>
    <x v="0"/>
    <x v="18"/>
  </r>
  <r>
    <x v="25"/>
    <n v="32"/>
    <n v="137"/>
    <n v="28"/>
    <n v="15"/>
    <n v="0"/>
    <n v="212"/>
    <n v="641"/>
    <n v="853"/>
    <n v="37"/>
    <s v="0"/>
    <n v="37"/>
    <n v="2"/>
    <n v="0"/>
    <n v="2"/>
    <n v="12"/>
    <n v="8"/>
    <n v="20"/>
    <n v="161"/>
    <n v="633"/>
    <n v="794"/>
    <x v="0"/>
    <x v="18"/>
  </r>
  <r>
    <x v="6"/>
    <n v="86"/>
    <n v="14997"/>
    <n v="1779"/>
    <n v="213"/>
    <n v="32"/>
    <n v="17107"/>
    <n v="3482"/>
    <n v="20589"/>
    <n v="99"/>
    <s v="0"/>
    <n v="99"/>
    <n v="20"/>
    <n v="3"/>
    <n v="23"/>
    <n v="1584"/>
    <n v="265"/>
    <n v="1849"/>
    <n v="15404"/>
    <n v="3214"/>
    <n v="18618"/>
    <x v="0"/>
    <x v="18"/>
  </r>
  <r>
    <x v="7"/>
    <n v="501"/>
    <n v="2027"/>
    <n v="2268"/>
    <n v="386"/>
    <n v="3"/>
    <n v="5185"/>
    <n v="14230"/>
    <n v="19415"/>
    <n v="514"/>
    <s v="0"/>
    <n v="514"/>
    <n v="3"/>
    <n v="23"/>
    <n v="26"/>
    <n v="915"/>
    <n v="3522"/>
    <n v="4437"/>
    <n v="3753"/>
    <n v="10685"/>
    <n v="14438"/>
    <x v="0"/>
    <x v="18"/>
  </r>
  <r>
    <x v="8"/>
    <n v="6"/>
    <n v="600"/>
    <n v="996"/>
    <n v="271"/>
    <n v="2"/>
    <n v="1875"/>
    <n v="7561"/>
    <n v="9436"/>
    <n v="9"/>
    <s v="0"/>
    <n v="9"/>
    <n v="20"/>
    <n v="3"/>
    <n v="23"/>
    <n v="363"/>
    <n v="979"/>
    <n v="1342"/>
    <n v="1483"/>
    <n v="6579"/>
    <n v="8062"/>
    <x v="0"/>
    <x v="18"/>
  </r>
  <r>
    <x v="9"/>
    <n v="56"/>
    <n v="390"/>
    <n v="1404"/>
    <n v="30"/>
    <n v="2"/>
    <n v="1882"/>
    <n v="5430"/>
    <n v="7312"/>
    <n v="60"/>
    <s v="0"/>
    <n v="60"/>
    <n v="3"/>
    <n v="0"/>
    <n v="3"/>
    <n v="288"/>
    <n v="1653"/>
    <n v="1941"/>
    <n v="1531"/>
    <n v="3777"/>
    <n v="5308"/>
    <x v="0"/>
    <x v="18"/>
  </r>
  <r>
    <x v="10"/>
    <n v="3"/>
    <n v="504"/>
    <n v="1646"/>
    <n v="178"/>
    <n v="0"/>
    <n v="2331"/>
    <n v="8803"/>
    <n v="11134"/>
    <n v="1"/>
    <s v="0"/>
    <n v="1"/>
    <n v="0"/>
    <n v="0"/>
    <n v="0"/>
    <n v="1078"/>
    <n v="3829"/>
    <n v="4907"/>
    <n v="1252"/>
    <n v="4974"/>
    <n v="6226"/>
    <x v="0"/>
    <x v="18"/>
  </r>
  <r>
    <x v="11"/>
    <n v="50"/>
    <n v="922"/>
    <n v="309"/>
    <n v="53"/>
    <n v="8"/>
    <n v="1342"/>
    <n v="1069"/>
    <n v="2411"/>
    <n v="17"/>
    <s v="0"/>
    <n v="17"/>
    <n v="6"/>
    <n v="7"/>
    <n v="13"/>
    <n v="327"/>
    <n v="65"/>
    <n v="392"/>
    <n v="992"/>
    <n v="997"/>
    <n v="1989"/>
    <x v="0"/>
    <x v="18"/>
  </r>
  <r>
    <x v="12"/>
    <n v="40"/>
    <n v="1142"/>
    <n v="903"/>
    <n v="38"/>
    <n v="10"/>
    <n v="2133"/>
    <n v="1865"/>
    <n v="3998"/>
    <n v="14"/>
    <s v="0"/>
    <n v="14"/>
    <n v="6"/>
    <n v="19"/>
    <n v="25"/>
    <n v="637"/>
    <n v="319"/>
    <n v="956"/>
    <n v="1476"/>
    <n v="1527"/>
    <n v="3003"/>
    <x v="0"/>
    <x v="18"/>
  </r>
  <r>
    <x v="13"/>
    <n v="164"/>
    <n v="2074"/>
    <n v="736"/>
    <n v="78"/>
    <n v="6"/>
    <n v="3058"/>
    <n v="2569"/>
    <n v="5627"/>
    <n v="206"/>
    <s v="0"/>
    <n v="206"/>
    <n v="10"/>
    <n v="9"/>
    <n v="19"/>
    <n v="584"/>
    <n v="204"/>
    <n v="788"/>
    <n v="2258"/>
    <n v="2356"/>
    <n v="4614"/>
    <x v="0"/>
    <x v="18"/>
  </r>
  <r>
    <x v="14"/>
    <n v="173"/>
    <n v="429"/>
    <n v="287"/>
    <n v="30"/>
    <n v="1"/>
    <n v="920"/>
    <n v="1547"/>
    <n v="2467"/>
    <n v="163"/>
    <s v="0"/>
    <n v="163"/>
    <n v="6"/>
    <n v="29"/>
    <n v="35"/>
    <n v="96"/>
    <n v="7"/>
    <n v="103"/>
    <n v="655"/>
    <n v="1511"/>
    <n v="2166"/>
    <x v="0"/>
    <x v="18"/>
  </r>
  <r>
    <x v="15"/>
    <n v="3"/>
    <n v="40"/>
    <n v="116"/>
    <n v="15"/>
    <n v="1"/>
    <n v="175"/>
    <n v="235"/>
    <n v="410"/>
    <n v="11"/>
    <s v="0"/>
    <n v="11"/>
    <n v="3"/>
    <n v="3"/>
    <n v="6"/>
    <n v="119"/>
    <n v="17"/>
    <n v="136"/>
    <n v="42"/>
    <n v="215"/>
    <n v="257"/>
    <x v="0"/>
    <x v="18"/>
  </r>
  <r>
    <x v="16"/>
    <n v="13"/>
    <n v="137"/>
    <n v="281"/>
    <n v="26"/>
    <n v="9"/>
    <n v="466"/>
    <n v="223"/>
    <n v="689"/>
    <n v="26"/>
    <s v="0"/>
    <n v="26"/>
    <n v="14"/>
    <n v="0"/>
    <n v="14"/>
    <n v="148"/>
    <n v="46"/>
    <n v="194"/>
    <n v="278"/>
    <n v="177"/>
    <n v="455"/>
    <x v="0"/>
    <x v="18"/>
  </r>
  <r>
    <x v="17"/>
    <n v="64"/>
    <n v="355"/>
    <n v="132"/>
    <n v="104"/>
    <n v="26"/>
    <n v="681"/>
    <n v="532"/>
    <n v="1213"/>
    <n v="177"/>
    <s v="0"/>
    <n v="177"/>
    <n v="12"/>
    <n v="0"/>
    <n v="12"/>
    <n v="118"/>
    <n v="73"/>
    <n v="191"/>
    <n v="374"/>
    <n v="459"/>
    <n v="833"/>
    <x v="0"/>
    <x v="18"/>
  </r>
  <r>
    <x v="18"/>
    <n v="5888"/>
    <n v="89496"/>
    <n v="48982"/>
    <n v="8807"/>
    <n v="2445"/>
    <n v="155618"/>
    <n v="159477"/>
    <n v="315095"/>
    <n v="12981"/>
    <s v="0"/>
    <n v="12981"/>
    <n v="2008"/>
    <n v="1551"/>
    <n v="3559"/>
    <n v="36908"/>
    <n v="23919"/>
    <n v="60827"/>
    <n v="103721"/>
    <n v="134007"/>
    <n v="237728"/>
    <x v="0"/>
    <x v="18"/>
  </r>
  <r>
    <x v="0"/>
    <n v="4892"/>
    <n v="13398"/>
    <n v="9950"/>
    <n v="6358"/>
    <n v="1041"/>
    <n v="35639"/>
    <n v="12394"/>
    <n v="48033"/>
    <n v="12282"/>
    <s v="0"/>
    <n v="12282"/>
    <n v="1225"/>
    <n v="123"/>
    <n v="1348"/>
    <n v="13340"/>
    <n v="7210"/>
    <n v="20550"/>
    <n v="8792"/>
    <n v="5061"/>
    <n v="13853"/>
    <x v="1"/>
    <x v="18"/>
  </r>
  <r>
    <x v="1"/>
    <n v="31"/>
    <n v="1782"/>
    <n v="812"/>
    <n v="192"/>
    <n v="29"/>
    <n v="2846"/>
    <n v="7302"/>
    <n v="10148"/>
    <n v="45"/>
    <s v="0"/>
    <n v="45"/>
    <n v="46"/>
    <n v="7"/>
    <n v="53"/>
    <n v="263"/>
    <n v="114"/>
    <n v="377"/>
    <n v="2492"/>
    <n v="7181"/>
    <n v="9673"/>
    <x v="1"/>
    <x v="18"/>
  </r>
  <r>
    <x v="2"/>
    <n v="74"/>
    <n v="5601"/>
    <n v="983"/>
    <n v="117"/>
    <n v="56"/>
    <n v="6831"/>
    <n v="4732"/>
    <n v="11563"/>
    <n v="22"/>
    <s v="0"/>
    <n v="22"/>
    <n v="5"/>
    <n v="1"/>
    <n v="6"/>
    <n v="459"/>
    <n v="88"/>
    <n v="547"/>
    <n v="6345"/>
    <n v="4643"/>
    <n v="10988"/>
    <x v="1"/>
    <x v="18"/>
  </r>
  <r>
    <x v="3"/>
    <n v="1282"/>
    <n v="22509"/>
    <n v="10229"/>
    <n v="1267"/>
    <n v="590"/>
    <n v="35877"/>
    <n v="22561"/>
    <n v="58438"/>
    <n v="287"/>
    <s v="0"/>
    <n v="287"/>
    <n v="433"/>
    <n v="1314"/>
    <n v="1747"/>
    <n v="15373"/>
    <n v="4397"/>
    <n v="19770"/>
    <n v="19904"/>
    <n v="16850"/>
    <n v="36634"/>
    <x v="1"/>
    <x v="18"/>
  </r>
  <r>
    <x v="4"/>
    <n v="202"/>
    <n v="5942"/>
    <n v="2307"/>
    <n v="273"/>
    <n v="687"/>
    <n v="9411"/>
    <n v="17027"/>
    <n v="26438"/>
    <n v="134"/>
    <s v="0"/>
    <n v="134"/>
    <n v="55"/>
    <n v="69"/>
    <n v="124"/>
    <n v="2503"/>
    <n v="152"/>
    <n v="2655"/>
    <n v="6719"/>
    <n v="16806"/>
    <n v="23525"/>
    <x v="1"/>
    <x v="18"/>
  </r>
  <r>
    <x v="5"/>
    <n v="461"/>
    <n v="22692"/>
    <n v="15344"/>
    <n v="422"/>
    <n v="61"/>
    <n v="38980"/>
    <n v="59763"/>
    <n v="98743"/>
    <n v="124"/>
    <s v="0"/>
    <n v="124"/>
    <n v="58"/>
    <n v="204"/>
    <n v="262"/>
    <n v="5793"/>
    <n v="2125"/>
    <n v="7918"/>
    <n v="33005"/>
    <n v="57434"/>
    <n v="90439"/>
    <x v="1"/>
    <x v="18"/>
  </r>
  <r>
    <x v="25"/>
    <n v="2"/>
    <n v="326"/>
    <n v="22"/>
    <n v="3"/>
    <n v="2"/>
    <n v="355"/>
    <n v="807"/>
    <n v="1162"/>
    <n v="6"/>
    <s v="0"/>
    <n v="6"/>
    <n v="0"/>
    <n v="3"/>
    <n v="3"/>
    <n v="13"/>
    <n v="12"/>
    <n v="25"/>
    <n v="336"/>
    <n v="792"/>
    <n v="1128"/>
    <x v="1"/>
    <x v="18"/>
  </r>
  <r>
    <x v="6"/>
    <n v="91"/>
    <n v="11025"/>
    <n v="1278"/>
    <n v="154"/>
    <n v="26"/>
    <n v="12574"/>
    <n v="2453"/>
    <n v="15027"/>
    <n v="95"/>
    <s v="0"/>
    <n v="95"/>
    <n v="19"/>
    <n v="0"/>
    <n v="19"/>
    <n v="2014"/>
    <n v="171"/>
    <n v="2185"/>
    <n v="10446"/>
    <n v="2282"/>
    <n v="12728"/>
    <x v="1"/>
    <x v="18"/>
  </r>
  <r>
    <x v="7"/>
    <n v="393"/>
    <n v="2211"/>
    <n v="1939"/>
    <n v="321"/>
    <n v="14"/>
    <n v="4878"/>
    <n v="10872"/>
    <n v="15750"/>
    <n v="353"/>
    <s v="0"/>
    <n v="353"/>
    <n v="3"/>
    <n v="3"/>
    <n v="6"/>
    <n v="749"/>
    <n v="2775"/>
    <n v="3524"/>
    <n v="3773"/>
    <n v="8094"/>
    <n v="11867"/>
    <x v="1"/>
    <x v="18"/>
  </r>
  <r>
    <x v="8"/>
    <n v="21"/>
    <n v="480"/>
    <n v="568"/>
    <n v="184"/>
    <n v="1"/>
    <n v="1254"/>
    <n v="5966"/>
    <n v="7220"/>
    <n v="25"/>
    <s v="0"/>
    <n v="25"/>
    <n v="0"/>
    <n v="3"/>
    <n v="3"/>
    <n v="158"/>
    <n v="464"/>
    <n v="622"/>
    <n v="1071"/>
    <n v="5499"/>
    <n v="6570"/>
    <x v="1"/>
    <x v="18"/>
  </r>
  <r>
    <x v="9"/>
    <n v="53"/>
    <n v="403"/>
    <n v="981"/>
    <n v="57"/>
    <n v="3"/>
    <n v="1497"/>
    <n v="4555"/>
    <n v="6052"/>
    <n v="57"/>
    <s v="0"/>
    <n v="57"/>
    <n v="6"/>
    <n v="0"/>
    <n v="6"/>
    <n v="315"/>
    <n v="1199"/>
    <n v="1514"/>
    <n v="1119"/>
    <n v="3356"/>
    <n v="4475"/>
    <x v="1"/>
    <x v="18"/>
  </r>
  <r>
    <x v="10"/>
    <n v="11"/>
    <n v="764"/>
    <n v="1339"/>
    <n v="99"/>
    <n v="0"/>
    <n v="2213"/>
    <n v="7073"/>
    <n v="9286"/>
    <n v="6"/>
    <s v="0"/>
    <n v="6"/>
    <n v="2"/>
    <n v="0"/>
    <n v="2"/>
    <n v="701"/>
    <n v="3189"/>
    <n v="3890"/>
    <n v="1504"/>
    <n v="3884"/>
    <n v="5388"/>
    <x v="1"/>
    <x v="18"/>
  </r>
  <r>
    <x v="11"/>
    <n v="15"/>
    <n v="731"/>
    <n v="260"/>
    <n v="52"/>
    <n v="12"/>
    <n v="1070"/>
    <n v="1503"/>
    <n v="2573"/>
    <n v="4"/>
    <s v="0"/>
    <n v="4"/>
    <n v="12"/>
    <n v="3"/>
    <n v="15"/>
    <n v="254"/>
    <n v="74"/>
    <n v="328"/>
    <n v="800"/>
    <n v="1426"/>
    <n v="2226"/>
    <x v="1"/>
    <x v="18"/>
  </r>
  <r>
    <x v="12"/>
    <n v="47"/>
    <n v="1319"/>
    <n v="570"/>
    <n v="51"/>
    <n v="13"/>
    <n v="2000"/>
    <n v="2050"/>
    <n v="4050"/>
    <n v="11"/>
    <s v="0"/>
    <n v="11"/>
    <n v="18"/>
    <n v="11"/>
    <n v="29"/>
    <n v="584"/>
    <n v="232"/>
    <n v="816"/>
    <n v="1387"/>
    <n v="1807"/>
    <n v="3194"/>
    <x v="1"/>
    <x v="18"/>
  </r>
  <r>
    <x v="13"/>
    <n v="70"/>
    <n v="1465"/>
    <n v="480"/>
    <n v="129"/>
    <n v="2"/>
    <n v="2146"/>
    <n v="1543"/>
    <n v="3689"/>
    <n v="82"/>
    <s v="0"/>
    <n v="82"/>
    <n v="2"/>
    <n v="13"/>
    <n v="15"/>
    <n v="551"/>
    <n v="83"/>
    <n v="634"/>
    <n v="1511"/>
    <n v="1447"/>
    <n v="2958"/>
    <x v="1"/>
    <x v="18"/>
  </r>
  <r>
    <x v="14"/>
    <n v="30"/>
    <n v="616"/>
    <n v="106"/>
    <n v="30"/>
    <n v="3"/>
    <n v="785"/>
    <n v="186"/>
    <n v="971"/>
    <n v="39"/>
    <s v="0"/>
    <n v="39"/>
    <n v="20"/>
    <n v="13"/>
    <n v="33"/>
    <n v="101"/>
    <n v="29"/>
    <n v="130"/>
    <n v="625"/>
    <n v="144"/>
    <n v="769"/>
    <x v="1"/>
    <x v="18"/>
  </r>
  <r>
    <x v="15"/>
    <n v="23"/>
    <n v="108"/>
    <n v="143"/>
    <n v="11"/>
    <n v="2"/>
    <n v="287"/>
    <n v="351"/>
    <n v="638"/>
    <n v="3"/>
    <s v="0"/>
    <n v="3"/>
    <n v="2"/>
    <n v="0"/>
    <n v="2"/>
    <n v="238"/>
    <n v="11"/>
    <n v="249"/>
    <n v="44"/>
    <n v="340"/>
    <n v="384"/>
    <x v="1"/>
    <x v="18"/>
  </r>
  <r>
    <x v="16"/>
    <n v="5"/>
    <n v="136"/>
    <n v="49"/>
    <n v="41"/>
    <n v="12"/>
    <n v="243"/>
    <n v="107"/>
    <n v="350"/>
    <n v="59"/>
    <s v="0"/>
    <n v="59"/>
    <n v="1"/>
    <n v="5"/>
    <n v="6"/>
    <n v="93"/>
    <n v="26"/>
    <n v="119"/>
    <n v="90"/>
    <n v="76"/>
    <n v="166"/>
    <x v="1"/>
    <x v="18"/>
  </r>
  <r>
    <x v="17"/>
    <n v="54"/>
    <n v="358"/>
    <n v="221"/>
    <n v="186"/>
    <n v="21"/>
    <n v="840"/>
    <n v="345"/>
    <n v="1185"/>
    <n v="313"/>
    <s v="0"/>
    <n v="313"/>
    <n v="7"/>
    <n v="0"/>
    <n v="7"/>
    <n v="75"/>
    <n v="5"/>
    <n v="80"/>
    <n v="445"/>
    <n v="340"/>
    <n v="785"/>
    <x v="1"/>
    <x v="18"/>
  </r>
  <r>
    <x v="18"/>
    <n v="7757"/>
    <n v="91866"/>
    <n v="47581"/>
    <n v="9947"/>
    <n v="2575"/>
    <n v="159726"/>
    <n v="161590"/>
    <n v="321316"/>
    <n v="13947"/>
    <s v="0"/>
    <n v="13947"/>
    <n v="1914"/>
    <n v="1772"/>
    <n v="3686"/>
    <n v="43577"/>
    <n v="22356"/>
    <n v="65933"/>
    <n v="100288"/>
    <n v="137462"/>
    <n v="237750"/>
    <x v="1"/>
    <x v="18"/>
  </r>
  <r>
    <x v="0"/>
    <n v="5062"/>
    <n v="19288"/>
    <n v="10276"/>
    <n v="6926"/>
    <n v="1192"/>
    <n v="42744"/>
    <n v="18374"/>
    <n v="61118"/>
    <n v="10907"/>
    <s v="0"/>
    <n v="10907"/>
    <n v="1480"/>
    <n v="137"/>
    <n v="1617"/>
    <n v="17134"/>
    <n v="10970"/>
    <n v="28104"/>
    <n v="13223"/>
    <n v="7267"/>
    <n v="20490"/>
    <x v="2"/>
    <x v="18"/>
  </r>
  <r>
    <x v="1"/>
    <n v="35"/>
    <n v="2141"/>
    <n v="914"/>
    <n v="243"/>
    <n v="55"/>
    <n v="3388"/>
    <n v="7735"/>
    <n v="11123"/>
    <n v="37"/>
    <s v="0"/>
    <n v="37"/>
    <n v="39"/>
    <n v="27"/>
    <n v="66"/>
    <n v="480"/>
    <n v="207"/>
    <n v="687"/>
    <n v="2832"/>
    <n v="7501"/>
    <n v="10333"/>
    <x v="2"/>
    <x v="18"/>
  </r>
  <r>
    <x v="2"/>
    <n v="49"/>
    <n v="4347"/>
    <n v="1093"/>
    <n v="97"/>
    <n v="68"/>
    <n v="5654"/>
    <n v="4592"/>
    <n v="10246"/>
    <n v="15"/>
    <s v="0"/>
    <n v="15"/>
    <n v="6"/>
    <n v="7"/>
    <n v="13"/>
    <n v="255"/>
    <n v="59"/>
    <n v="314"/>
    <n v="5378"/>
    <n v="4526"/>
    <n v="9904"/>
    <x v="2"/>
    <x v="18"/>
  </r>
  <r>
    <x v="3"/>
    <n v="1347"/>
    <n v="26296"/>
    <n v="13116"/>
    <n v="1449"/>
    <n v="680"/>
    <n v="42888"/>
    <n v="27485"/>
    <n v="70373"/>
    <n v="252"/>
    <s v="0"/>
    <n v="252"/>
    <n v="499"/>
    <n v="1537"/>
    <n v="2036"/>
    <n v="18143"/>
    <n v="5424"/>
    <n v="23567"/>
    <n v="23994"/>
    <n v="20524"/>
    <n v="44518"/>
    <x v="2"/>
    <x v="18"/>
  </r>
  <r>
    <x v="4"/>
    <n v="77"/>
    <n v="8845"/>
    <n v="2653"/>
    <n v="269"/>
    <n v="693"/>
    <n v="12537"/>
    <n v="15212"/>
    <n v="27749"/>
    <n v="155"/>
    <s v="0"/>
    <n v="155"/>
    <n v="59"/>
    <n v="45"/>
    <n v="104"/>
    <n v="5230"/>
    <n v="148"/>
    <n v="5378"/>
    <n v="7093"/>
    <n v="15019"/>
    <n v="22112"/>
    <x v="2"/>
    <x v="18"/>
  </r>
  <r>
    <x v="5"/>
    <n v="317"/>
    <n v="26654"/>
    <n v="18366"/>
    <n v="670"/>
    <n v="82"/>
    <n v="46089"/>
    <n v="73322"/>
    <n v="119411"/>
    <n v="138"/>
    <s v="0"/>
    <n v="138"/>
    <n v="55"/>
    <n v="177"/>
    <n v="232"/>
    <n v="5843"/>
    <n v="3497"/>
    <n v="9340"/>
    <n v="40053"/>
    <n v="69648"/>
    <n v="109701"/>
    <x v="2"/>
    <x v="18"/>
  </r>
  <r>
    <x v="25"/>
    <n v="2"/>
    <n v="438"/>
    <n v="94"/>
    <n v="23"/>
    <n v="3"/>
    <n v="560"/>
    <n v="885"/>
    <n v="1445"/>
    <n v="44"/>
    <s v="0"/>
    <n v="44"/>
    <n v="8"/>
    <n v="0"/>
    <n v="8"/>
    <n v="11"/>
    <n v="12"/>
    <n v="23"/>
    <n v="497"/>
    <n v="873"/>
    <n v="1370"/>
    <x v="2"/>
    <x v="18"/>
  </r>
  <r>
    <x v="6"/>
    <n v="71"/>
    <n v="7913"/>
    <n v="1204"/>
    <n v="146"/>
    <n v="31"/>
    <n v="9365"/>
    <n v="2003"/>
    <n v="11368"/>
    <n v="76"/>
    <s v="0"/>
    <n v="76"/>
    <n v="17"/>
    <n v="3"/>
    <n v="20"/>
    <n v="1017"/>
    <n v="70"/>
    <n v="1087"/>
    <n v="8255"/>
    <n v="1930"/>
    <n v="10185"/>
    <x v="2"/>
    <x v="18"/>
  </r>
  <r>
    <x v="7"/>
    <n v="434"/>
    <n v="1950"/>
    <n v="1239"/>
    <n v="276"/>
    <n v="6"/>
    <n v="3905"/>
    <n v="11060"/>
    <n v="14965"/>
    <n v="431"/>
    <s v="0"/>
    <n v="431"/>
    <n v="6"/>
    <n v="29"/>
    <n v="35"/>
    <n v="888"/>
    <n v="2762"/>
    <n v="3650"/>
    <n v="2580"/>
    <n v="8269"/>
    <n v="10849"/>
    <x v="2"/>
    <x v="18"/>
  </r>
  <r>
    <x v="8"/>
    <n v="12"/>
    <n v="516"/>
    <n v="686"/>
    <n v="182"/>
    <n v="1"/>
    <n v="1397"/>
    <n v="5407"/>
    <n v="6804"/>
    <n v="39"/>
    <s v="0"/>
    <n v="39"/>
    <n v="1"/>
    <n v="0"/>
    <n v="1"/>
    <n v="111"/>
    <n v="343"/>
    <n v="454"/>
    <n v="1246"/>
    <n v="5064"/>
    <n v="6310"/>
    <x v="2"/>
    <x v="18"/>
  </r>
  <r>
    <x v="9"/>
    <n v="83"/>
    <n v="496"/>
    <n v="2185"/>
    <n v="34"/>
    <n v="5"/>
    <n v="2803"/>
    <n v="5153"/>
    <n v="7956"/>
    <n v="1955"/>
    <s v="0"/>
    <n v="1955"/>
    <n v="2"/>
    <n v="19"/>
    <n v="21"/>
    <n v="333"/>
    <n v="1339"/>
    <n v="1672"/>
    <n v="513"/>
    <n v="3795"/>
    <n v="4308"/>
    <x v="2"/>
    <x v="18"/>
  </r>
  <r>
    <x v="10"/>
    <n v="10"/>
    <n v="774"/>
    <n v="1289"/>
    <n v="93"/>
    <n v="0"/>
    <n v="2166"/>
    <n v="7815"/>
    <n v="9981"/>
    <n v="13"/>
    <s v="0"/>
    <n v="13"/>
    <n v="0"/>
    <n v="0"/>
    <n v="0"/>
    <n v="905"/>
    <n v="3107"/>
    <n v="4012"/>
    <n v="1248"/>
    <n v="4708"/>
    <n v="5956"/>
    <x v="2"/>
    <x v="18"/>
  </r>
  <r>
    <x v="11"/>
    <n v="39"/>
    <n v="751"/>
    <n v="287"/>
    <n v="52"/>
    <n v="14"/>
    <n v="1143"/>
    <n v="1307"/>
    <n v="2450"/>
    <n v="29"/>
    <s v="0"/>
    <n v="29"/>
    <n v="9"/>
    <n v="0"/>
    <n v="9"/>
    <n v="269"/>
    <n v="45"/>
    <n v="314"/>
    <n v="836"/>
    <n v="1262"/>
    <n v="2098"/>
    <x v="2"/>
    <x v="18"/>
  </r>
  <r>
    <x v="12"/>
    <n v="59"/>
    <n v="1032"/>
    <n v="457"/>
    <n v="48"/>
    <n v="12"/>
    <n v="1608"/>
    <n v="1908"/>
    <n v="3516"/>
    <n v="33"/>
    <s v="0"/>
    <n v="33"/>
    <n v="0"/>
    <n v="3"/>
    <n v="3"/>
    <n v="587"/>
    <n v="235"/>
    <n v="822"/>
    <n v="988"/>
    <n v="1670"/>
    <n v="2658"/>
    <x v="2"/>
    <x v="18"/>
  </r>
  <r>
    <x v="13"/>
    <n v="30"/>
    <n v="2110"/>
    <n v="293"/>
    <n v="130"/>
    <n v="0"/>
    <n v="2563"/>
    <n v="1886"/>
    <n v="4449"/>
    <n v="99"/>
    <s v="0"/>
    <n v="99"/>
    <n v="6"/>
    <n v="7"/>
    <n v="13"/>
    <n v="455"/>
    <n v="58"/>
    <n v="513"/>
    <n v="2003"/>
    <n v="1821"/>
    <n v="3824"/>
    <x v="2"/>
    <x v="18"/>
  </r>
  <r>
    <x v="14"/>
    <n v="67"/>
    <n v="751"/>
    <n v="129"/>
    <n v="30"/>
    <n v="11"/>
    <n v="988"/>
    <n v="188"/>
    <n v="1176"/>
    <n v="76"/>
    <s v="0"/>
    <n v="76"/>
    <n v="15"/>
    <n v="0"/>
    <n v="15"/>
    <n v="82"/>
    <n v="20"/>
    <n v="102"/>
    <n v="815"/>
    <n v="168"/>
    <n v="983"/>
    <x v="2"/>
    <x v="18"/>
  </r>
  <r>
    <x v="15"/>
    <n v="0"/>
    <n v="151"/>
    <n v="148"/>
    <n v="9"/>
    <n v="3"/>
    <n v="311"/>
    <n v="465"/>
    <n v="776"/>
    <n v="7"/>
    <s v="0"/>
    <n v="7"/>
    <n v="1"/>
    <n v="3"/>
    <n v="4"/>
    <n v="261"/>
    <n v="11"/>
    <n v="272"/>
    <n v="42"/>
    <n v="451"/>
    <n v="493"/>
    <x v="2"/>
    <x v="18"/>
  </r>
  <r>
    <x v="16"/>
    <n v="10"/>
    <n v="52"/>
    <n v="29"/>
    <n v="76"/>
    <n v="5"/>
    <n v="172"/>
    <n v="69"/>
    <n v="241"/>
    <n v="105"/>
    <s v="0"/>
    <n v="105"/>
    <n v="7"/>
    <n v="0"/>
    <n v="7"/>
    <n v="14"/>
    <n v="6"/>
    <n v="20"/>
    <n v="46"/>
    <n v="63"/>
    <n v="109"/>
    <x v="2"/>
    <x v="18"/>
  </r>
  <r>
    <x v="17"/>
    <n v="70"/>
    <n v="549"/>
    <n v="136"/>
    <n v="111"/>
    <n v="24"/>
    <n v="890"/>
    <n v="614"/>
    <n v="1504"/>
    <n v="151"/>
    <s v="0"/>
    <n v="151"/>
    <n v="6"/>
    <n v="0"/>
    <n v="6"/>
    <n v="78"/>
    <n v="31"/>
    <n v="109"/>
    <n v="655"/>
    <n v="583"/>
    <n v="1238"/>
    <x v="2"/>
    <x v="18"/>
  </r>
  <r>
    <x v="18"/>
    <n v="7774"/>
    <n v="105054"/>
    <n v="54594"/>
    <n v="10864"/>
    <n v="2885"/>
    <n v="181171"/>
    <n v="185480"/>
    <n v="366651"/>
    <n v="14562"/>
    <s v="0"/>
    <n v="14562"/>
    <n v="2216"/>
    <n v="1994"/>
    <n v="4210"/>
    <n v="52096"/>
    <n v="28344"/>
    <n v="80440"/>
    <n v="112297"/>
    <n v="155142"/>
    <n v="267439"/>
    <x v="2"/>
    <x v="18"/>
  </r>
  <r>
    <x v="0"/>
    <n v="4732"/>
    <n v="29433"/>
    <n v="16817"/>
    <n v="6823"/>
    <n v="1063"/>
    <n v="58868"/>
    <n v="45338"/>
    <n v="104206"/>
    <n v="11894"/>
    <s v="0"/>
    <n v="11894"/>
    <n v="2242"/>
    <n v="252"/>
    <n v="2494"/>
    <n v="22581"/>
    <n v="21887"/>
    <n v="44468"/>
    <n v="22151"/>
    <n v="23199"/>
    <n v="45350"/>
    <x v="3"/>
    <x v="18"/>
  </r>
  <r>
    <x v="1"/>
    <n v="17"/>
    <n v="1670"/>
    <n v="524"/>
    <n v="98"/>
    <n v="29"/>
    <n v="2338"/>
    <n v="7095"/>
    <n v="9433"/>
    <n v="34"/>
    <s v="0"/>
    <n v="34"/>
    <n v="8"/>
    <n v="5"/>
    <n v="13"/>
    <n v="175"/>
    <n v="116"/>
    <n v="291"/>
    <n v="2121"/>
    <n v="6974"/>
    <n v="9095"/>
    <x v="3"/>
    <x v="18"/>
  </r>
  <r>
    <x v="2"/>
    <n v="35"/>
    <n v="4455"/>
    <n v="621"/>
    <n v="205"/>
    <n v="20"/>
    <n v="5336"/>
    <n v="4535"/>
    <n v="9871"/>
    <n v="18"/>
    <s v="0"/>
    <n v="18"/>
    <n v="16"/>
    <n v="1"/>
    <n v="17"/>
    <n v="189"/>
    <n v="55"/>
    <n v="244"/>
    <n v="5113"/>
    <n v="4479"/>
    <n v="9592"/>
    <x v="3"/>
    <x v="18"/>
  </r>
  <r>
    <x v="3"/>
    <n v="1000"/>
    <n v="22411"/>
    <n v="10154"/>
    <n v="1214"/>
    <n v="547"/>
    <n v="35326"/>
    <n v="23862"/>
    <n v="59188"/>
    <n v="191"/>
    <s v="0"/>
    <n v="191"/>
    <n v="304"/>
    <n v="1519"/>
    <n v="1823"/>
    <n v="13558"/>
    <n v="3933"/>
    <n v="17491"/>
    <n v="21273"/>
    <n v="18410"/>
    <n v="39683"/>
    <x v="3"/>
    <x v="18"/>
  </r>
  <r>
    <x v="4"/>
    <n v="63"/>
    <n v="11285"/>
    <n v="3802"/>
    <n v="319"/>
    <n v="70"/>
    <n v="15539"/>
    <n v="23941"/>
    <n v="39480"/>
    <n v="197"/>
    <s v="0"/>
    <n v="197"/>
    <n v="85"/>
    <n v="696"/>
    <n v="781"/>
    <n v="4871"/>
    <n v="433"/>
    <n v="5304"/>
    <n v="10386"/>
    <n v="22812"/>
    <n v="33198"/>
    <x v="3"/>
    <x v="18"/>
  </r>
  <r>
    <x v="5"/>
    <n v="162"/>
    <n v="22222"/>
    <n v="16246"/>
    <n v="596"/>
    <n v="89"/>
    <n v="39315"/>
    <n v="62058"/>
    <n v="101373"/>
    <n v="69"/>
    <s v="0"/>
    <n v="69"/>
    <n v="54"/>
    <n v="143"/>
    <n v="197"/>
    <n v="4119"/>
    <n v="1741"/>
    <n v="5860"/>
    <n v="35073"/>
    <n v="60174"/>
    <n v="95247"/>
    <x v="3"/>
    <x v="18"/>
  </r>
  <r>
    <x v="25"/>
    <n v="1"/>
    <n v="257"/>
    <n v="92"/>
    <n v="11"/>
    <n v="2"/>
    <n v="363"/>
    <n v="1629"/>
    <n v="1992"/>
    <n v="6"/>
    <s v="0"/>
    <n v="6"/>
    <n v="6"/>
    <n v="0"/>
    <n v="6"/>
    <n v="0"/>
    <n v="14"/>
    <n v="14"/>
    <n v="351"/>
    <n v="1615"/>
    <n v="1966"/>
    <x v="3"/>
    <x v="18"/>
  </r>
  <r>
    <x v="6"/>
    <n v="53"/>
    <n v="8762"/>
    <n v="1037"/>
    <n v="123"/>
    <n v="68"/>
    <n v="10043"/>
    <n v="2487"/>
    <n v="12530"/>
    <n v="47"/>
    <s v="0"/>
    <n v="47"/>
    <n v="39"/>
    <n v="21"/>
    <n v="60"/>
    <n v="1198"/>
    <n v="235"/>
    <n v="1433"/>
    <n v="8759"/>
    <n v="2231"/>
    <n v="10990"/>
    <x v="3"/>
    <x v="18"/>
  </r>
  <r>
    <x v="7"/>
    <n v="310"/>
    <n v="1157"/>
    <n v="1130"/>
    <n v="251"/>
    <n v="1"/>
    <n v="2849"/>
    <n v="5975"/>
    <n v="8824"/>
    <n v="308"/>
    <s v="0"/>
    <n v="308"/>
    <n v="6"/>
    <n v="0"/>
    <n v="6"/>
    <n v="561"/>
    <n v="943"/>
    <n v="1504"/>
    <n v="1974"/>
    <n v="5032"/>
    <n v="7006"/>
    <x v="3"/>
    <x v="18"/>
  </r>
  <r>
    <x v="8"/>
    <n v="7"/>
    <n v="153"/>
    <n v="358"/>
    <n v="97"/>
    <n v="0"/>
    <n v="615"/>
    <n v="3920"/>
    <n v="4535"/>
    <n v="11"/>
    <s v="0"/>
    <n v="11"/>
    <n v="2"/>
    <n v="0"/>
    <n v="2"/>
    <n v="30"/>
    <n v="91"/>
    <n v="121"/>
    <n v="572"/>
    <n v="3829"/>
    <n v="4401"/>
    <x v="3"/>
    <x v="18"/>
  </r>
  <r>
    <x v="9"/>
    <n v="30"/>
    <n v="202"/>
    <n v="401"/>
    <n v="17"/>
    <n v="0"/>
    <n v="650"/>
    <n v="2152"/>
    <n v="2802"/>
    <n v="34"/>
    <s v="0"/>
    <n v="34"/>
    <n v="2"/>
    <n v="0"/>
    <n v="2"/>
    <n v="89"/>
    <n v="619"/>
    <n v="708"/>
    <n v="525"/>
    <n v="1533"/>
    <n v="2058"/>
    <x v="3"/>
    <x v="18"/>
  </r>
  <r>
    <x v="10"/>
    <n v="3"/>
    <n v="291"/>
    <n v="573"/>
    <n v="6"/>
    <n v="1"/>
    <n v="874"/>
    <n v="1996"/>
    <n v="2870"/>
    <n v="3"/>
    <s v="0"/>
    <n v="3"/>
    <n v="1"/>
    <n v="0"/>
    <n v="1"/>
    <n v="267"/>
    <n v="751"/>
    <n v="1018"/>
    <n v="603"/>
    <n v="1245"/>
    <n v="1848"/>
    <x v="3"/>
    <x v="18"/>
  </r>
  <r>
    <x v="11"/>
    <n v="33"/>
    <n v="1038"/>
    <n v="316"/>
    <n v="32"/>
    <n v="20"/>
    <n v="1439"/>
    <n v="2135"/>
    <n v="3574"/>
    <n v="12"/>
    <s v="0"/>
    <n v="12"/>
    <n v="7"/>
    <n v="0"/>
    <n v="7"/>
    <n v="230"/>
    <n v="72"/>
    <n v="302"/>
    <n v="1190"/>
    <n v="2063"/>
    <n v="3253"/>
    <x v="3"/>
    <x v="18"/>
  </r>
  <r>
    <x v="12"/>
    <n v="60"/>
    <n v="1794"/>
    <n v="558"/>
    <n v="25"/>
    <n v="20"/>
    <n v="2457"/>
    <n v="1594"/>
    <n v="4051"/>
    <n v="7"/>
    <s v="0"/>
    <n v="7"/>
    <n v="1"/>
    <n v="0"/>
    <n v="1"/>
    <n v="927"/>
    <n v="183"/>
    <n v="1110"/>
    <n v="1522"/>
    <n v="1411"/>
    <n v="2933"/>
    <x v="3"/>
    <x v="18"/>
  </r>
  <r>
    <x v="13"/>
    <n v="80"/>
    <n v="1869"/>
    <n v="425"/>
    <n v="183"/>
    <n v="17"/>
    <n v="2574"/>
    <n v="4444"/>
    <n v="7018"/>
    <n v="148"/>
    <s v="0"/>
    <n v="148"/>
    <n v="14"/>
    <n v="15"/>
    <n v="29"/>
    <n v="822"/>
    <n v="109"/>
    <n v="931"/>
    <n v="1590"/>
    <n v="4320"/>
    <n v="5910"/>
    <x v="3"/>
    <x v="18"/>
  </r>
  <r>
    <x v="14"/>
    <n v="40"/>
    <n v="718"/>
    <n v="81"/>
    <n v="23"/>
    <n v="6"/>
    <n v="868"/>
    <n v="179"/>
    <n v="1047"/>
    <n v="37"/>
    <s v="0"/>
    <n v="37"/>
    <n v="4"/>
    <n v="3"/>
    <n v="7"/>
    <n v="62"/>
    <n v="74"/>
    <n v="136"/>
    <n v="765"/>
    <n v="102"/>
    <n v="867"/>
    <x v="3"/>
    <x v="18"/>
  </r>
  <r>
    <x v="15"/>
    <n v="10"/>
    <n v="32"/>
    <n v="7"/>
    <n v="3"/>
    <n v="2"/>
    <n v="54"/>
    <n v="59"/>
    <n v="113"/>
    <n v="7"/>
    <s v="0"/>
    <n v="7"/>
    <n v="3"/>
    <n v="0"/>
    <n v="3"/>
    <n v="11"/>
    <n v="13"/>
    <n v="24"/>
    <n v="33"/>
    <n v="46"/>
    <n v="79"/>
    <x v="3"/>
    <x v="18"/>
  </r>
  <r>
    <x v="16"/>
    <n v="13"/>
    <n v="168"/>
    <n v="13"/>
    <n v="23"/>
    <n v="9"/>
    <n v="226"/>
    <n v="104"/>
    <n v="330"/>
    <n v="29"/>
    <s v="0"/>
    <n v="29"/>
    <n v="2"/>
    <n v="0"/>
    <n v="2"/>
    <n v="26"/>
    <n v="4"/>
    <n v="30"/>
    <n v="169"/>
    <n v="100"/>
    <n v="269"/>
    <x v="3"/>
    <x v="18"/>
  </r>
  <r>
    <x v="17"/>
    <n v="51"/>
    <n v="535"/>
    <n v="115"/>
    <n v="130"/>
    <n v="17"/>
    <n v="848"/>
    <n v="596"/>
    <n v="1444"/>
    <n v="109"/>
    <s v="0"/>
    <n v="109"/>
    <n v="5"/>
    <n v="3"/>
    <n v="8"/>
    <n v="91"/>
    <n v="58"/>
    <n v="149"/>
    <n v="643"/>
    <n v="535"/>
    <n v="1178"/>
    <x v="3"/>
    <x v="18"/>
  </r>
  <r>
    <x v="18"/>
    <n v="6700"/>
    <n v="108452"/>
    <n v="53270"/>
    <n v="10179"/>
    <n v="1981"/>
    <n v="180582"/>
    <n v="194099"/>
    <n v="374681"/>
    <n v="13161"/>
    <s v="0"/>
    <n v="13161"/>
    <n v="2801"/>
    <n v="2658"/>
    <n v="5459"/>
    <n v="49807"/>
    <n v="31331"/>
    <n v="81138"/>
    <n v="114813"/>
    <n v="160110"/>
    <n v="274923"/>
    <x v="3"/>
    <x v="18"/>
  </r>
  <r>
    <x v="0"/>
    <n v="3920"/>
    <n v="20271"/>
    <n v="27564"/>
    <n v="6478"/>
    <n v="1187"/>
    <n v="59420"/>
    <n v="24193"/>
    <n v="83613"/>
    <n v="11131"/>
    <s v="0"/>
    <n v="11131"/>
    <n v="1633"/>
    <n v="158"/>
    <n v="1791"/>
    <n v="33765"/>
    <n v="15826"/>
    <n v="49591"/>
    <n v="12891"/>
    <n v="8209"/>
    <n v="21100"/>
    <x v="4"/>
    <x v="18"/>
  </r>
  <r>
    <x v="1"/>
    <n v="12"/>
    <n v="1927"/>
    <n v="458"/>
    <n v="156"/>
    <n v="16"/>
    <n v="2569"/>
    <n v="4325"/>
    <n v="6894"/>
    <n v="27"/>
    <s v="0"/>
    <n v="27"/>
    <n v="14"/>
    <n v="0"/>
    <n v="14"/>
    <n v="300"/>
    <n v="131"/>
    <n v="431"/>
    <n v="2228"/>
    <n v="4194"/>
    <n v="6422"/>
    <x v="4"/>
    <x v="18"/>
  </r>
  <r>
    <x v="2"/>
    <n v="39"/>
    <n v="4289"/>
    <n v="674"/>
    <n v="45"/>
    <n v="71"/>
    <n v="5118"/>
    <n v="3720"/>
    <n v="8838"/>
    <n v="6"/>
    <s v="0"/>
    <n v="6"/>
    <n v="3"/>
    <n v="0"/>
    <n v="3"/>
    <n v="303"/>
    <n v="27"/>
    <n v="330"/>
    <n v="4806"/>
    <n v="3693"/>
    <n v="8499"/>
    <x v="4"/>
    <x v="18"/>
  </r>
  <r>
    <x v="3"/>
    <n v="683"/>
    <n v="23048"/>
    <n v="8367"/>
    <n v="602"/>
    <n v="199"/>
    <n v="32899"/>
    <n v="16676"/>
    <n v="49575"/>
    <n v="124"/>
    <s v="0"/>
    <n v="124"/>
    <n v="155"/>
    <n v="1055"/>
    <n v="1210"/>
    <n v="12908"/>
    <n v="2896"/>
    <n v="15804"/>
    <n v="19712"/>
    <n v="12725"/>
    <n v="32437"/>
    <x v="4"/>
    <x v="18"/>
  </r>
  <r>
    <x v="4"/>
    <n v="40"/>
    <n v="7016"/>
    <n v="2337"/>
    <n v="186"/>
    <n v="742"/>
    <n v="10321"/>
    <n v="15264"/>
    <n v="25585"/>
    <n v="67"/>
    <s v="0"/>
    <n v="67"/>
    <n v="41"/>
    <n v="58"/>
    <n v="99"/>
    <n v="3530"/>
    <n v="386"/>
    <n v="3916"/>
    <n v="6683"/>
    <n v="14820"/>
    <n v="21503"/>
    <x v="4"/>
    <x v="18"/>
  </r>
  <r>
    <x v="5"/>
    <n v="218"/>
    <n v="19334"/>
    <n v="17729"/>
    <n v="659"/>
    <n v="25"/>
    <n v="37965"/>
    <n v="71802"/>
    <n v="109767"/>
    <n v="58"/>
    <s v="0"/>
    <n v="58"/>
    <n v="39"/>
    <n v="217"/>
    <n v="256"/>
    <n v="3866"/>
    <n v="2463"/>
    <n v="6329"/>
    <n v="34002"/>
    <n v="69122"/>
    <n v="103124"/>
    <x v="4"/>
    <x v="18"/>
  </r>
  <r>
    <x v="25"/>
    <n v="1"/>
    <n v="310"/>
    <n v="654"/>
    <n v="9"/>
    <n v="3"/>
    <n v="977"/>
    <n v="2231"/>
    <n v="3208"/>
    <n v="5"/>
    <s v="0"/>
    <n v="5"/>
    <n v="2"/>
    <n v="10"/>
    <n v="12"/>
    <n v="5"/>
    <n v="3"/>
    <n v="8"/>
    <n v="965"/>
    <n v="2218"/>
    <n v="3183"/>
    <x v="4"/>
    <x v="18"/>
  </r>
  <r>
    <x v="6"/>
    <n v="81"/>
    <n v="6372"/>
    <n v="995"/>
    <n v="80"/>
    <n v="9"/>
    <n v="7537"/>
    <n v="1607"/>
    <n v="9144"/>
    <n v="56"/>
    <s v="0"/>
    <n v="56"/>
    <n v="18"/>
    <n v="5"/>
    <n v="23"/>
    <n v="1280"/>
    <n v="112"/>
    <n v="1392"/>
    <n v="6183"/>
    <n v="1490"/>
    <n v="7673"/>
    <x v="4"/>
    <x v="18"/>
  </r>
  <r>
    <x v="7"/>
    <n v="3"/>
    <n v="13"/>
    <n v="57"/>
    <n v="7"/>
    <n v="5"/>
    <n v="85"/>
    <n v="44"/>
    <n v="129"/>
    <n v="11"/>
    <s v="0"/>
    <n v="11"/>
    <n v="1"/>
    <n v="0"/>
    <n v="1"/>
    <n v="16"/>
    <n v="0"/>
    <n v="16"/>
    <n v="57"/>
    <n v="44"/>
    <n v="101"/>
    <x v="4"/>
    <x v="18"/>
  </r>
  <r>
    <x v="8"/>
    <n v="7"/>
    <n v="6"/>
    <n v="0"/>
    <n v="2"/>
    <n v="0"/>
    <n v="15"/>
    <n v="22"/>
    <n v="37"/>
    <n v="8"/>
    <s v="0"/>
    <n v="8"/>
    <n v="0"/>
    <n v="0"/>
    <n v="0"/>
    <n v="3"/>
    <n v="0"/>
    <n v="3"/>
    <n v="4"/>
    <n v="22"/>
    <n v="26"/>
    <x v="4"/>
    <x v="18"/>
  </r>
  <r>
    <x v="9"/>
    <n v="2"/>
    <n v="12"/>
    <n v="7"/>
    <n v="11"/>
    <n v="0"/>
    <n v="32"/>
    <n v="85"/>
    <n v="117"/>
    <n v="7"/>
    <s v="0"/>
    <n v="7"/>
    <n v="1"/>
    <n v="0"/>
    <n v="1"/>
    <n v="5"/>
    <n v="12"/>
    <n v="17"/>
    <n v="19"/>
    <n v="73"/>
    <n v="92"/>
    <x v="4"/>
    <x v="18"/>
  </r>
  <r>
    <x v="10"/>
    <n v="0"/>
    <n v="169"/>
    <n v="3"/>
    <n v="0"/>
    <n v="0"/>
    <n v="172"/>
    <n v="34"/>
    <n v="206"/>
    <n v="1"/>
    <s v="0"/>
    <n v="1"/>
    <n v="0"/>
    <n v="0"/>
    <n v="0"/>
    <n v="2"/>
    <n v="0"/>
    <n v="2"/>
    <n v="169"/>
    <n v="34"/>
    <n v="203"/>
    <x v="4"/>
    <x v="18"/>
  </r>
  <r>
    <x v="11"/>
    <n v="31"/>
    <n v="1185"/>
    <n v="246"/>
    <n v="25"/>
    <n v="2"/>
    <n v="1489"/>
    <n v="1420"/>
    <n v="2909"/>
    <n v="12"/>
    <s v="0"/>
    <n v="12"/>
    <n v="4"/>
    <n v="7"/>
    <n v="11"/>
    <n v="249"/>
    <n v="37"/>
    <n v="286"/>
    <n v="1224"/>
    <n v="1376"/>
    <n v="2600"/>
    <x v="4"/>
    <x v="18"/>
  </r>
  <r>
    <x v="12"/>
    <n v="62"/>
    <n v="1896"/>
    <n v="457"/>
    <n v="7"/>
    <n v="1"/>
    <n v="2423"/>
    <n v="792"/>
    <n v="3215"/>
    <n v="1"/>
    <s v="0"/>
    <n v="1"/>
    <n v="5"/>
    <n v="35"/>
    <n v="40"/>
    <n v="1346"/>
    <n v="94"/>
    <n v="1440"/>
    <n v="1071"/>
    <n v="663"/>
    <n v="1734"/>
    <x v="4"/>
    <x v="18"/>
  </r>
  <r>
    <x v="13"/>
    <n v="32"/>
    <n v="1170"/>
    <n v="218"/>
    <n v="69"/>
    <n v="14"/>
    <n v="1503"/>
    <n v="932"/>
    <n v="2435"/>
    <n v="99"/>
    <s v="0"/>
    <n v="99"/>
    <n v="8"/>
    <n v="7"/>
    <n v="15"/>
    <n v="358"/>
    <n v="20"/>
    <n v="378"/>
    <n v="1038"/>
    <n v="905"/>
    <n v="1943"/>
    <x v="4"/>
    <x v="18"/>
  </r>
  <r>
    <x v="14"/>
    <n v="13"/>
    <n v="234"/>
    <n v="38"/>
    <n v="7"/>
    <n v="12"/>
    <n v="304"/>
    <n v="170"/>
    <n v="474"/>
    <n v="21"/>
    <s v="0"/>
    <n v="21"/>
    <n v="13"/>
    <n v="7"/>
    <n v="20"/>
    <n v="50"/>
    <n v="57"/>
    <n v="107"/>
    <n v="220"/>
    <n v="106"/>
    <n v="326"/>
    <x v="4"/>
    <x v="18"/>
  </r>
  <r>
    <x v="15"/>
    <n v="2"/>
    <n v="12"/>
    <n v="7"/>
    <n v="4"/>
    <n v="0"/>
    <n v="25"/>
    <n v="35"/>
    <n v="60"/>
    <n v="2"/>
    <s v="0"/>
    <n v="2"/>
    <n v="2"/>
    <n v="0"/>
    <n v="2"/>
    <n v="8"/>
    <n v="6"/>
    <n v="14"/>
    <n v="13"/>
    <n v="29"/>
    <n v="42"/>
    <x v="4"/>
    <x v="18"/>
  </r>
  <r>
    <x v="16"/>
    <n v="25"/>
    <n v="98"/>
    <n v="59"/>
    <n v="38"/>
    <n v="17"/>
    <n v="237"/>
    <n v="113"/>
    <n v="350"/>
    <n v="103"/>
    <s v="0"/>
    <n v="103"/>
    <n v="6"/>
    <n v="0"/>
    <n v="6"/>
    <n v="70"/>
    <n v="38"/>
    <n v="108"/>
    <n v="58"/>
    <n v="75"/>
    <n v="133"/>
    <x v="4"/>
    <x v="18"/>
  </r>
  <r>
    <x v="17"/>
    <n v="29"/>
    <n v="443"/>
    <n v="134"/>
    <n v="84"/>
    <n v="25"/>
    <n v="715"/>
    <n v="522"/>
    <n v="1237"/>
    <n v="109"/>
    <s v="0"/>
    <n v="109"/>
    <n v="11"/>
    <n v="0"/>
    <n v="11"/>
    <n v="47"/>
    <n v="16"/>
    <n v="63"/>
    <n v="548"/>
    <n v="506"/>
    <n v="1054"/>
    <x v="4"/>
    <x v="18"/>
  </r>
  <r>
    <x v="18"/>
    <n v="5200"/>
    <n v="87805"/>
    <n v="60004"/>
    <n v="8469"/>
    <n v="2328"/>
    <n v="163806"/>
    <n v="143987"/>
    <n v="307793"/>
    <n v="11848"/>
    <s v="0"/>
    <n v="11848"/>
    <n v="1956"/>
    <n v="1559"/>
    <n v="3515"/>
    <n v="58111"/>
    <n v="22124"/>
    <n v="80235"/>
    <n v="91891"/>
    <n v="120304"/>
    <n v="212195"/>
    <x v="4"/>
    <x v="18"/>
  </r>
  <r>
    <x v="0"/>
    <n v="4866"/>
    <n v="24300"/>
    <n v="13343"/>
    <n v="5862"/>
    <n v="1488"/>
    <n v="49859"/>
    <n v="31649"/>
    <n v="81508"/>
    <n v="10513"/>
    <s v="0"/>
    <n v="10513"/>
    <n v="1487"/>
    <n v="327"/>
    <n v="1814"/>
    <n v="23799"/>
    <n v="21591"/>
    <n v="45390"/>
    <n v="14060"/>
    <n v="9731"/>
    <n v="23791"/>
    <x v="5"/>
    <x v="18"/>
  </r>
  <r>
    <x v="1"/>
    <n v="24"/>
    <n v="1916"/>
    <n v="521"/>
    <n v="63"/>
    <n v="10"/>
    <n v="2534"/>
    <n v="5278"/>
    <n v="7812"/>
    <n v="34"/>
    <s v="0"/>
    <n v="34"/>
    <n v="8"/>
    <n v="10"/>
    <n v="18"/>
    <n v="179"/>
    <n v="126"/>
    <n v="305"/>
    <n v="2313"/>
    <n v="5142"/>
    <n v="7455"/>
    <x v="5"/>
    <x v="18"/>
  </r>
  <r>
    <x v="2"/>
    <n v="39"/>
    <n v="4124"/>
    <n v="679"/>
    <n v="59"/>
    <n v="2"/>
    <n v="4903"/>
    <n v="3553"/>
    <n v="8456"/>
    <n v="15"/>
    <s v="0"/>
    <n v="15"/>
    <n v="3"/>
    <n v="0"/>
    <n v="3"/>
    <n v="273"/>
    <n v="35"/>
    <n v="308"/>
    <n v="4612"/>
    <n v="3518"/>
    <n v="8130"/>
    <x v="5"/>
    <x v="18"/>
  </r>
  <r>
    <x v="3"/>
    <n v="838"/>
    <n v="20743"/>
    <n v="8884"/>
    <n v="481"/>
    <n v="344"/>
    <n v="31290"/>
    <n v="22413"/>
    <n v="53703"/>
    <n v="174"/>
    <s v="0"/>
    <n v="174"/>
    <n v="108"/>
    <n v="917"/>
    <n v="1025"/>
    <n v="10927"/>
    <n v="2386"/>
    <n v="13313"/>
    <n v="20081"/>
    <n v="19110"/>
    <n v="39191"/>
    <x v="5"/>
    <x v="18"/>
  </r>
  <r>
    <x v="4"/>
    <n v="29"/>
    <n v="4628"/>
    <n v="1791"/>
    <n v="158"/>
    <n v="29"/>
    <n v="6635"/>
    <n v="10920"/>
    <n v="17555"/>
    <n v="76"/>
    <s v="0"/>
    <n v="76"/>
    <n v="25"/>
    <n v="5"/>
    <n v="30"/>
    <n v="2266"/>
    <n v="315"/>
    <n v="2581"/>
    <n v="4268"/>
    <n v="10600"/>
    <n v="14868"/>
    <x v="5"/>
    <x v="18"/>
  </r>
  <r>
    <x v="5"/>
    <n v="244"/>
    <n v="18208"/>
    <n v="16372"/>
    <n v="526"/>
    <n v="75"/>
    <n v="35425"/>
    <n v="73449"/>
    <n v="108874"/>
    <n v="201"/>
    <s v="0"/>
    <n v="201"/>
    <n v="19"/>
    <n v="97"/>
    <n v="116"/>
    <n v="3434"/>
    <n v="3000"/>
    <n v="6434"/>
    <n v="31771"/>
    <n v="70352"/>
    <n v="102123"/>
    <x v="5"/>
    <x v="18"/>
  </r>
  <r>
    <x v="25"/>
    <n v="4"/>
    <n v="286"/>
    <n v="593"/>
    <n v="10"/>
    <n v="1"/>
    <n v="894"/>
    <n v="3738"/>
    <n v="4632"/>
    <n v="9"/>
    <s v="0"/>
    <n v="9"/>
    <n v="2"/>
    <n v="0"/>
    <n v="2"/>
    <n v="2"/>
    <n v="0"/>
    <n v="2"/>
    <n v="881"/>
    <n v="3738"/>
    <n v="4619"/>
    <x v="5"/>
    <x v="18"/>
  </r>
  <r>
    <x v="6"/>
    <n v="116"/>
    <n v="7673"/>
    <n v="1154"/>
    <n v="144"/>
    <n v="31"/>
    <n v="9118"/>
    <n v="2435"/>
    <n v="11553"/>
    <n v="112"/>
    <s v="0"/>
    <n v="112"/>
    <n v="14"/>
    <n v="0"/>
    <n v="14"/>
    <n v="1823"/>
    <n v="183"/>
    <n v="2006"/>
    <n v="7169"/>
    <n v="2252"/>
    <n v="9421"/>
    <x v="5"/>
    <x v="18"/>
  </r>
  <r>
    <x v="7"/>
    <n v="9"/>
    <n v="10"/>
    <n v="31"/>
    <n v="9"/>
    <n v="2"/>
    <n v="61"/>
    <n v="111"/>
    <n v="172"/>
    <n v="5"/>
    <s v="0"/>
    <n v="5"/>
    <n v="2"/>
    <n v="0"/>
    <n v="2"/>
    <n v="18"/>
    <n v="24"/>
    <n v="42"/>
    <n v="36"/>
    <n v="87"/>
    <n v="123"/>
    <x v="5"/>
    <x v="18"/>
  </r>
  <r>
    <x v="8"/>
    <n v="8"/>
    <n v="9"/>
    <n v="13"/>
    <n v="9"/>
    <n v="3"/>
    <n v="42"/>
    <n v="316"/>
    <n v="358"/>
    <n v="20"/>
    <s v="0"/>
    <n v="20"/>
    <n v="4"/>
    <n v="0"/>
    <n v="4"/>
    <n v="11"/>
    <n v="8"/>
    <n v="19"/>
    <n v="7"/>
    <n v="308"/>
    <n v="315"/>
    <x v="5"/>
    <x v="18"/>
  </r>
  <r>
    <x v="9"/>
    <n v="5"/>
    <n v="11"/>
    <n v="9"/>
    <n v="4"/>
    <n v="13"/>
    <n v="42"/>
    <n v="57"/>
    <n v="99"/>
    <n v="12"/>
    <s v="0"/>
    <n v="12"/>
    <n v="4"/>
    <n v="0"/>
    <n v="4"/>
    <n v="9"/>
    <n v="10"/>
    <n v="19"/>
    <n v="17"/>
    <n v="47"/>
    <n v="64"/>
    <x v="5"/>
    <x v="18"/>
  </r>
  <r>
    <x v="10"/>
    <n v="5"/>
    <n v="28"/>
    <n v="11"/>
    <n v="3"/>
    <n v="0"/>
    <n v="47"/>
    <n v="4"/>
    <n v="51"/>
    <n v="11"/>
    <s v="0"/>
    <n v="11"/>
    <n v="0"/>
    <n v="0"/>
    <n v="0"/>
    <n v="12"/>
    <n v="1"/>
    <n v="13"/>
    <n v="24"/>
    <n v="3"/>
    <n v="27"/>
    <x v="5"/>
    <x v="18"/>
  </r>
  <r>
    <x v="11"/>
    <n v="25"/>
    <n v="1088"/>
    <n v="224"/>
    <n v="71"/>
    <n v="13"/>
    <n v="1421"/>
    <n v="1438"/>
    <n v="2859"/>
    <n v="5"/>
    <s v="0"/>
    <n v="5"/>
    <n v="4"/>
    <n v="10"/>
    <n v="14"/>
    <n v="120"/>
    <n v="28"/>
    <n v="148"/>
    <n v="1292"/>
    <n v="1400"/>
    <n v="2692"/>
    <x v="5"/>
    <x v="18"/>
  </r>
  <r>
    <x v="12"/>
    <n v="3"/>
    <n v="1722"/>
    <n v="474"/>
    <n v="35"/>
    <n v="11"/>
    <n v="2245"/>
    <n v="1479"/>
    <n v="3724"/>
    <n v="8"/>
    <s v="0"/>
    <n v="8"/>
    <n v="7"/>
    <n v="0"/>
    <n v="7"/>
    <n v="508"/>
    <n v="139"/>
    <n v="647"/>
    <n v="1722"/>
    <n v="1340"/>
    <n v="3062"/>
    <x v="5"/>
    <x v="18"/>
  </r>
  <r>
    <x v="13"/>
    <n v="31"/>
    <n v="1127"/>
    <n v="532"/>
    <n v="84"/>
    <n v="6"/>
    <n v="1780"/>
    <n v="2394"/>
    <n v="4174"/>
    <n v="106"/>
    <s v="0"/>
    <n v="106"/>
    <n v="7"/>
    <n v="5"/>
    <n v="12"/>
    <n v="607"/>
    <n v="262"/>
    <n v="869"/>
    <n v="1060"/>
    <n v="2127"/>
    <n v="3187"/>
    <x v="5"/>
    <x v="18"/>
  </r>
  <r>
    <x v="14"/>
    <n v="70"/>
    <n v="501"/>
    <n v="52"/>
    <n v="9"/>
    <n v="3"/>
    <n v="635"/>
    <n v="245"/>
    <n v="880"/>
    <n v="62"/>
    <s v="0"/>
    <n v="62"/>
    <n v="2"/>
    <n v="7"/>
    <n v="9"/>
    <n v="118"/>
    <n v="51"/>
    <n v="169"/>
    <n v="453"/>
    <n v="187"/>
    <n v="640"/>
    <x v="5"/>
    <x v="18"/>
  </r>
  <r>
    <x v="15"/>
    <n v="1"/>
    <n v="18"/>
    <n v="17"/>
    <n v="2"/>
    <n v="0"/>
    <n v="38"/>
    <n v="16"/>
    <n v="54"/>
    <n v="5"/>
    <s v="0"/>
    <n v="5"/>
    <n v="0"/>
    <n v="0"/>
    <n v="0"/>
    <n v="19"/>
    <n v="1"/>
    <n v="20"/>
    <n v="14"/>
    <n v="15"/>
    <n v="29"/>
    <x v="5"/>
    <x v="18"/>
  </r>
  <r>
    <x v="16"/>
    <n v="18"/>
    <n v="115"/>
    <n v="76"/>
    <n v="59"/>
    <n v="21"/>
    <n v="289"/>
    <n v="127"/>
    <n v="416"/>
    <n v="52"/>
    <s v="0"/>
    <n v="52"/>
    <n v="35"/>
    <n v="0"/>
    <n v="35"/>
    <n v="93"/>
    <n v="37"/>
    <n v="130"/>
    <n v="109"/>
    <n v="90"/>
    <n v="199"/>
    <x v="5"/>
    <x v="18"/>
  </r>
  <r>
    <x v="17"/>
    <n v="21"/>
    <n v="446"/>
    <n v="241"/>
    <n v="97"/>
    <n v="28"/>
    <n v="833"/>
    <n v="803"/>
    <n v="1636"/>
    <n v="233"/>
    <s v="0"/>
    <n v="233"/>
    <n v="6"/>
    <n v="0"/>
    <n v="6"/>
    <n v="60"/>
    <n v="31"/>
    <n v="91"/>
    <n v="534"/>
    <n v="772"/>
    <n v="1306"/>
    <x v="5"/>
    <x v="18"/>
  </r>
  <r>
    <x v="18"/>
    <n v="6356"/>
    <n v="86953"/>
    <n v="45017"/>
    <n v="7685"/>
    <n v="2080"/>
    <n v="148091"/>
    <n v="160425"/>
    <n v="308516"/>
    <n v="11653"/>
    <s v="0"/>
    <n v="11653"/>
    <n v="1737"/>
    <n v="1378"/>
    <n v="3115"/>
    <n v="44278"/>
    <n v="28228"/>
    <n v="72506"/>
    <n v="90423"/>
    <n v="130819"/>
    <n v="221242"/>
    <x v="5"/>
    <x v="18"/>
  </r>
  <r>
    <x v="0"/>
    <n v="4596"/>
    <n v="33573"/>
    <n v="16865"/>
    <n v="5394"/>
    <n v="1412"/>
    <n v="61840"/>
    <n v="36967"/>
    <n v="98807"/>
    <n v="10067"/>
    <s v="0"/>
    <n v="10067"/>
    <n v="1770"/>
    <n v="347"/>
    <n v="2117"/>
    <n v="27148"/>
    <n v="24157"/>
    <n v="51305"/>
    <n v="22855"/>
    <n v="12463"/>
    <n v="35318"/>
    <x v="6"/>
    <x v="18"/>
  </r>
  <r>
    <x v="1"/>
    <n v="33"/>
    <n v="1996"/>
    <n v="834"/>
    <n v="80"/>
    <n v="6"/>
    <n v="2949"/>
    <n v="8150"/>
    <n v="11099"/>
    <n v="28"/>
    <s v="0"/>
    <n v="28"/>
    <n v="11"/>
    <n v="0"/>
    <n v="11"/>
    <n v="175"/>
    <n v="306"/>
    <n v="481"/>
    <n v="2735"/>
    <n v="7844"/>
    <n v="10579"/>
    <x v="6"/>
    <x v="18"/>
  </r>
  <r>
    <x v="2"/>
    <n v="37"/>
    <n v="5981"/>
    <n v="1319"/>
    <n v="36"/>
    <n v="100"/>
    <n v="7473"/>
    <n v="7740"/>
    <n v="15213"/>
    <n v="11"/>
    <s v="0"/>
    <n v="11"/>
    <n v="7"/>
    <n v="13"/>
    <n v="20"/>
    <n v="334"/>
    <n v="81"/>
    <n v="415"/>
    <n v="7121"/>
    <n v="7646"/>
    <n v="14767"/>
    <x v="6"/>
    <x v="18"/>
  </r>
  <r>
    <x v="3"/>
    <n v="487"/>
    <n v="18135"/>
    <n v="9578"/>
    <n v="375"/>
    <n v="266"/>
    <n v="28841"/>
    <n v="20168"/>
    <n v="49009"/>
    <n v="132"/>
    <s v="0"/>
    <n v="132"/>
    <n v="98"/>
    <n v="944"/>
    <n v="1042"/>
    <n v="10870"/>
    <n v="2439"/>
    <n v="13309"/>
    <n v="17741"/>
    <n v="16785"/>
    <n v="34526"/>
    <x v="6"/>
    <x v="18"/>
  </r>
  <r>
    <x v="4"/>
    <n v="55"/>
    <n v="4633"/>
    <n v="3621"/>
    <n v="107"/>
    <n v="507"/>
    <n v="8923"/>
    <n v="15714"/>
    <n v="24637"/>
    <n v="70"/>
    <s v="0"/>
    <n v="70"/>
    <n v="34"/>
    <n v="28"/>
    <n v="62"/>
    <n v="1925"/>
    <n v="346"/>
    <n v="2271"/>
    <n v="6894"/>
    <n v="15340"/>
    <n v="22234"/>
    <x v="6"/>
    <x v="18"/>
  </r>
  <r>
    <x v="5"/>
    <n v="243"/>
    <n v="17889"/>
    <n v="15795"/>
    <n v="406"/>
    <n v="11"/>
    <n v="34344"/>
    <n v="75640"/>
    <n v="109984"/>
    <n v="102"/>
    <s v="0"/>
    <n v="102"/>
    <n v="18"/>
    <n v="109"/>
    <n v="127"/>
    <n v="2901"/>
    <n v="2728"/>
    <n v="5629"/>
    <n v="31323"/>
    <n v="72803"/>
    <n v="104126"/>
    <x v="6"/>
    <x v="18"/>
  </r>
  <r>
    <x v="25"/>
    <n v="2"/>
    <n v="263"/>
    <n v="282"/>
    <n v="1"/>
    <n v="2"/>
    <n v="550"/>
    <n v="3601"/>
    <n v="4151"/>
    <n v="4"/>
    <s v="0"/>
    <n v="4"/>
    <n v="2"/>
    <n v="0"/>
    <n v="2"/>
    <n v="13"/>
    <n v="5"/>
    <n v="18"/>
    <n v="531"/>
    <n v="3596"/>
    <n v="4127"/>
    <x v="6"/>
    <x v="18"/>
  </r>
  <r>
    <x v="6"/>
    <n v="78"/>
    <n v="11589"/>
    <n v="1576"/>
    <n v="90"/>
    <n v="13"/>
    <n v="13346"/>
    <n v="3938"/>
    <n v="17284"/>
    <n v="70"/>
    <s v="0"/>
    <n v="70"/>
    <n v="12"/>
    <n v="15"/>
    <n v="27"/>
    <n v="2844"/>
    <n v="477"/>
    <n v="3321"/>
    <n v="10420"/>
    <n v="3446"/>
    <n v="13866"/>
    <x v="6"/>
    <x v="18"/>
  </r>
  <r>
    <x v="7"/>
    <n v="2"/>
    <n v="15"/>
    <n v="26"/>
    <n v="4"/>
    <n v="0"/>
    <n v="47"/>
    <n v="562"/>
    <n v="609"/>
    <n v="2"/>
    <s v="0"/>
    <n v="2"/>
    <n v="0"/>
    <n v="0"/>
    <n v="0"/>
    <n v="12"/>
    <n v="4"/>
    <n v="16"/>
    <n v="33"/>
    <n v="558"/>
    <n v="591"/>
    <x v="6"/>
    <x v="18"/>
  </r>
  <r>
    <x v="8"/>
    <n v="2"/>
    <n v="15"/>
    <n v="7"/>
    <n v="3"/>
    <n v="1"/>
    <n v="28"/>
    <n v="445"/>
    <n v="473"/>
    <n v="6"/>
    <s v="0"/>
    <n v="6"/>
    <n v="0"/>
    <n v="5"/>
    <n v="5"/>
    <n v="9"/>
    <n v="20"/>
    <n v="29"/>
    <n v="13"/>
    <n v="420"/>
    <n v="433"/>
    <x v="6"/>
    <x v="18"/>
  </r>
  <r>
    <x v="9"/>
    <n v="6"/>
    <n v="10"/>
    <n v="34"/>
    <n v="11"/>
    <n v="2"/>
    <n v="63"/>
    <n v="148"/>
    <n v="211"/>
    <n v="13"/>
    <s v="0"/>
    <n v="13"/>
    <n v="5"/>
    <n v="10"/>
    <n v="15"/>
    <n v="5"/>
    <n v="17"/>
    <n v="22"/>
    <n v="40"/>
    <n v="121"/>
    <n v="161"/>
    <x v="6"/>
    <x v="18"/>
  </r>
  <r>
    <x v="10"/>
    <n v="5"/>
    <n v="2"/>
    <n v="10"/>
    <n v="3"/>
    <n v="0"/>
    <n v="20"/>
    <n v="8"/>
    <n v="28"/>
    <n v="3"/>
    <s v="0"/>
    <n v="3"/>
    <n v="0"/>
    <n v="0"/>
    <n v="0"/>
    <n v="15"/>
    <n v="4"/>
    <n v="19"/>
    <n v="2"/>
    <n v="4"/>
    <n v="6"/>
    <x v="6"/>
    <x v="18"/>
  </r>
  <r>
    <x v="11"/>
    <n v="33"/>
    <n v="1163"/>
    <n v="289"/>
    <n v="10"/>
    <n v="3"/>
    <n v="1498"/>
    <n v="2211"/>
    <n v="3709"/>
    <n v="4"/>
    <s v="0"/>
    <n v="4"/>
    <n v="8"/>
    <n v="0"/>
    <n v="8"/>
    <n v="177"/>
    <n v="48"/>
    <n v="225"/>
    <n v="1309"/>
    <n v="2163"/>
    <n v="3472"/>
    <x v="6"/>
    <x v="18"/>
  </r>
  <r>
    <x v="12"/>
    <n v="24"/>
    <n v="881"/>
    <n v="528"/>
    <n v="23"/>
    <n v="0"/>
    <n v="1456"/>
    <n v="1752"/>
    <n v="3208"/>
    <n v="10"/>
    <s v="0"/>
    <n v="10"/>
    <n v="1"/>
    <n v="15"/>
    <n v="16"/>
    <n v="253"/>
    <n v="177"/>
    <n v="430"/>
    <n v="1192"/>
    <n v="1560"/>
    <n v="2752"/>
    <x v="6"/>
    <x v="18"/>
  </r>
  <r>
    <x v="13"/>
    <n v="14"/>
    <n v="2105"/>
    <n v="500"/>
    <n v="67"/>
    <n v="5"/>
    <n v="2691"/>
    <n v="2881"/>
    <n v="5572"/>
    <n v="65"/>
    <s v="0"/>
    <n v="65"/>
    <n v="9"/>
    <n v="20"/>
    <n v="29"/>
    <n v="688"/>
    <n v="306"/>
    <n v="994"/>
    <n v="1929"/>
    <n v="2555"/>
    <n v="4484"/>
    <x v="6"/>
    <x v="18"/>
  </r>
  <r>
    <x v="14"/>
    <n v="34"/>
    <n v="274"/>
    <n v="40"/>
    <n v="8"/>
    <n v="3"/>
    <n v="359"/>
    <n v="167"/>
    <n v="526"/>
    <n v="36"/>
    <s v="0"/>
    <n v="36"/>
    <n v="3"/>
    <n v="0"/>
    <n v="3"/>
    <n v="70"/>
    <n v="23"/>
    <n v="93"/>
    <n v="250"/>
    <n v="144"/>
    <n v="394"/>
    <x v="6"/>
    <x v="18"/>
  </r>
  <r>
    <x v="15"/>
    <n v="0"/>
    <n v="11"/>
    <n v="4"/>
    <n v="1"/>
    <n v="1"/>
    <n v="17"/>
    <n v="45"/>
    <n v="62"/>
    <n v="0"/>
    <s v="0"/>
    <n v="0"/>
    <n v="3"/>
    <n v="0"/>
    <n v="3"/>
    <n v="6"/>
    <n v="11"/>
    <n v="17"/>
    <n v="8"/>
    <n v="34"/>
    <n v="42"/>
    <x v="6"/>
    <x v="18"/>
  </r>
  <r>
    <x v="16"/>
    <n v="16"/>
    <n v="175"/>
    <n v="80"/>
    <n v="34"/>
    <n v="5"/>
    <n v="310"/>
    <n v="201"/>
    <n v="511"/>
    <n v="56"/>
    <s v="0"/>
    <n v="56"/>
    <n v="5"/>
    <n v="0"/>
    <n v="5"/>
    <n v="128"/>
    <n v="81"/>
    <n v="209"/>
    <n v="121"/>
    <n v="120"/>
    <n v="241"/>
    <x v="6"/>
    <x v="18"/>
  </r>
  <r>
    <x v="17"/>
    <n v="51"/>
    <n v="778"/>
    <n v="194"/>
    <n v="67"/>
    <n v="19"/>
    <n v="1109"/>
    <n v="839"/>
    <n v="1948"/>
    <n v="162"/>
    <s v="0"/>
    <n v="162"/>
    <n v="3"/>
    <n v="0"/>
    <n v="3"/>
    <n v="157"/>
    <n v="100"/>
    <n v="257"/>
    <n v="787"/>
    <n v="739"/>
    <n v="1526"/>
    <x v="6"/>
    <x v="18"/>
  </r>
  <r>
    <x v="18"/>
    <n v="5718"/>
    <n v="99488"/>
    <n v="51582"/>
    <n v="6720"/>
    <n v="2356"/>
    <n v="165864"/>
    <n v="181177"/>
    <n v="347041"/>
    <n v="10841"/>
    <s v="0"/>
    <n v="10841"/>
    <n v="1989"/>
    <n v="1506"/>
    <n v="3495"/>
    <n v="47730"/>
    <n v="31330"/>
    <n v="79060"/>
    <n v="105304"/>
    <n v="148341"/>
    <n v="253645"/>
    <x v="6"/>
    <x v="18"/>
  </r>
  <r>
    <x v="0"/>
    <n v="3982"/>
    <n v="40528"/>
    <n v="18613"/>
    <n v="5634"/>
    <n v="1540"/>
    <n v="70297"/>
    <n v="46754"/>
    <n v="117051"/>
    <n v="8344"/>
    <s v="0"/>
    <n v="8344"/>
    <n v="2061"/>
    <n v="590"/>
    <n v="2651"/>
    <n v="35323"/>
    <n v="30541"/>
    <n v="65864"/>
    <n v="24569"/>
    <n v="15623"/>
    <n v="40192"/>
    <x v="7"/>
    <x v="18"/>
  </r>
  <r>
    <x v="1"/>
    <n v="15"/>
    <n v="1495"/>
    <n v="562"/>
    <n v="55"/>
    <n v="15"/>
    <n v="2142"/>
    <n v="5565"/>
    <n v="7707"/>
    <n v="19"/>
    <s v="0"/>
    <n v="19"/>
    <n v="10"/>
    <n v="4"/>
    <n v="14"/>
    <n v="174"/>
    <n v="179"/>
    <n v="353"/>
    <n v="1939"/>
    <n v="5382"/>
    <n v="7321"/>
    <x v="7"/>
    <x v="18"/>
  </r>
  <r>
    <x v="2"/>
    <n v="37"/>
    <n v="4547"/>
    <n v="999"/>
    <n v="32"/>
    <n v="80"/>
    <n v="5695"/>
    <n v="5426"/>
    <n v="11121"/>
    <n v="12"/>
    <s v="0"/>
    <n v="12"/>
    <n v="3"/>
    <n v="8"/>
    <n v="11"/>
    <n v="277"/>
    <n v="41"/>
    <n v="318"/>
    <n v="5403"/>
    <n v="5377"/>
    <n v="10780"/>
    <x v="7"/>
    <x v="18"/>
  </r>
  <r>
    <x v="3"/>
    <n v="338"/>
    <n v="18651"/>
    <n v="8354"/>
    <n v="301"/>
    <n v="230"/>
    <n v="27874"/>
    <n v="16996"/>
    <n v="44870"/>
    <n v="110"/>
    <s v="0"/>
    <n v="110"/>
    <n v="94"/>
    <n v="659"/>
    <n v="753"/>
    <n v="9450"/>
    <n v="1934"/>
    <n v="11384"/>
    <n v="18220"/>
    <n v="14403"/>
    <n v="32623"/>
    <x v="7"/>
    <x v="18"/>
  </r>
  <r>
    <x v="4"/>
    <n v="36"/>
    <n v="5121"/>
    <n v="2254"/>
    <n v="141"/>
    <n v="494"/>
    <n v="8046"/>
    <n v="16501"/>
    <n v="24547"/>
    <n v="90"/>
    <s v="0"/>
    <n v="90"/>
    <n v="79"/>
    <n v="77"/>
    <n v="156"/>
    <n v="2027"/>
    <n v="523"/>
    <n v="2550"/>
    <n v="5850"/>
    <n v="15901"/>
    <n v="21751"/>
    <x v="7"/>
    <x v="18"/>
  </r>
  <r>
    <x v="5"/>
    <n v="137"/>
    <n v="14942"/>
    <n v="18937"/>
    <n v="306"/>
    <n v="23"/>
    <n v="34345"/>
    <n v="80032"/>
    <n v="114377"/>
    <n v="82"/>
    <s v="0"/>
    <n v="82"/>
    <n v="16"/>
    <n v="233"/>
    <n v="249"/>
    <n v="3274"/>
    <n v="2496"/>
    <n v="5770"/>
    <n v="30973"/>
    <n v="77303"/>
    <n v="108276"/>
    <x v="7"/>
    <x v="18"/>
  </r>
  <r>
    <x v="25"/>
    <n v="0"/>
    <n v="275"/>
    <n v="252"/>
    <n v="6"/>
    <n v="3"/>
    <n v="536"/>
    <n v="3535"/>
    <n v="4071"/>
    <n v="1"/>
    <s v="0"/>
    <n v="1"/>
    <n v="0"/>
    <n v="0"/>
    <n v="0"/>
    <n v="3"/>
    <n v="22"/>
    <n v="25"/>
    <n v="532"/>
    <n v="3513"/>
    <n v="4045"/>
    <x v="7"/>
    <x v="18"/>
  </r>
  <r>
    <x v="6"/>
    <n v="88"/>
    <n v="12588"/>
    <n v="1818"/>
    <n v="105"/>
    <n v="46"/>
    <n v="14645"/>
    <n v="6289"/>
    <n v="20934"/>
    <n v="88"/>
    <s v="0"/>
    <n v="88"/>
    <n v="29"/>
    <n v="23"/>
    <n v="52"/>
    <n v="3170"/>
    <n v="800"/>
    <n v="3970"/>
    <n v="11358"/>
    <n v="5466"/>
    <n v="16824"/>
    <x v="7"/>
    <x v="18"/>
  </r>
  <r>
    <x v="7"/>
    <n v="1"/>
    <n v="39"/>
    <n v="23"/>
    <n v="5"/>
    <n v="0"/>
    <n v="68"/>
    <n v="88"/>
    <n v="156"/>
    <n v="8"/>
    <s v="0"/>
    <n v="8"/>
    <n v="1"/>
    <n v="2"/>
    <n v="3"/>
    <n v="8"/>
    <n v="5"/>
    <n v="13"/>
    <n v="51"/>
    <n v="81"/>
    <n v="132"/>
    <x v="7"/>
    <x v="18"/>
  </r>
  <r>
    <x v="8"/>
    <n v="1"/>
    <n v="2"/>
    <n v="10"/>
    <n v="2"/>
    <n v="1"/>
    <n v="16"/>
    <n v="690"/>
    <n v="706"/>
    <n v="3"/>
    <s v="0"/>
    <n v="3"/>
    <n v="1"/>
    <n v="0"/>
    <n v="1"/>
    <n v="4"/>
    <n v="5"/>
    <n v="9"/>
    <n v="8"/>
    <n v="685"/>
    <n v="693"/>
    <x v="7"/>
    <x v="18"/>
  </r>
  <r>
    <x v="9"/>
    <n v="2"/>
    <n v="8"/>
    <n v="6"/>
    <n v="4"/>
    <n v="3"/>
    <n v="23"/>
    <n v="201"/>
    <n v="224"/>
    <n v="5"/>
    <s v="0"/>
    <n v="5"/>
    <n v="3"/>
    <n v="0"/>
    <n v="3"/>
    <n v="9"/>
    <n v="14"/>
    <n v="23"/>
    <n v="6"/>
    <n v="187"/>
    <n v="193"/>
    <x v="7"/>
    <x v="18"/>
  </r>
  <r>
    <x v="10"/>
    <n v="0"/>
    <n v="1"/>
    <n v="2"/>
    <n v="2"/>
    <n v="0"/>
    <n v="5"/>
    <n v="65"/>
    <n v="70"/>
    <n v="2"/>
    <s v="0"/>
    <n v="2"/>
    <n v="0"/>
    <n v="0"/>
    <n v="0"/>
    <n v="2"/>
    <n v="32"/>
    <n v="34"/>
    <n v="1"/>
    <n v="33"/>
    <n v="34"/>
    <x v="7"/>
    <x v="18"/>
  </r>
  <r>
    <x v="11"/>
    <n v="26"/>
    <n v="1154"/>
    <n v="210"/>
    <n v="11"/>
    <n v="4"/>
    <n v="1405"/>
    <n v="1422"/>
    <n v="2827"/>
    <n v="8"/>
    <s v="0"/>
    <n v="8"/>
    <n v="3"/>
    <n v="4"/>
    <n v="7"/>
    <n v="107"/>
    <n v="26"/>
    <n v="133"/>
    <n v="1287"/>
    <n v="1392"/>
    <n v="2679"/>
    <x v="7"/>
    <x v="18"/>
  </r>
  <r>
    <x v="12"/>
    <n v="28"/>
    <n v="808"/>
    <n v="447"/>
    <n v="17"/>
    <n v="11"/>
    <n v="1311"/>
    <n v="1628"/>
    <n v="2939"/>
    <n v="8"/>
    <s v="0"/>
    <n v="8"/>
    <n v="7"/>
    <n v="4"/>
    <n v="11"/>
    <n v="190"/>
    <n v="149"/>
    <n v="339"/>
    <n v="1106"/>
    <n v="1475"/>
    <n v="2581"/>
    <x v="7"/>
    <x v="18"/>
  </r>
  <r>
    <x v="13"/>
    <n v="25"/>
    <n v="3839"/>
    <n v="915"/>
    <n v="81"/>
    <n v="15"/>
    <n v="4875"/>
    <n v="3200"/>
    <n v="8075"/>
    <n v="99"/>
    <s v="0"/>
    <n v="99"/>
    <n v="2"/>
    <n v="73"/>
    <n v="75"/>
    <n v="1057"/>
    <n v="482"/>
    <n v="1539"/>
    <n v="3717"/>
    <n v="2645"/>
    <n v="6362"/>
    <x v="7"/>
    <x v="18"/>
  </r>
  <r>
    <x v="14"/>
    <n v="14"/>
    <n v="214"/>
    <n v="33"/>
    <n v="5"/>
    <n v="1"/>
    <n v="267"/>
    <n v="155"/>
    <n v="422"/>
    <n v="13"/>
    <s v="0"/>
    <n v="13"/>
    <n v="5"/>
    <n v="4"/>
    <n v="9"/>
    <n v="45"/>
    <n v="25"/>
    <n v="70"/>
    <n v="204"/>
    <n v="126"/>
    <n v="330"/>
    <x v="7"/>
    <x v="18"/>
  </r>
  <r>
    <x v="15"/>
    <n v="0"/>
    <n v="24"/>
    <n v="4"/>
    <n v="4"/>
    <n v="0"/>
    <n v="32"/>
    <n v="18"/>
    <n v="50"/>
    <n v="4"/>
    <s v="0"/>
    <n v="4"/>
    <n v="3"/>
    <n v="0"/>
    <n v="3"/>
    <n v="1"/>
    <n v="10"/>
    <n v="11"/>
    <n v="24"/>
    <n v="8"/>
    <n v="32"/>
    <x v="7"/>
    <x v="18"/>
  </r>
  <r>
    <x v="16"/>
    <n v="13"/>
    <n v="129"/>
    <n v="58"/>
    <n v="39"/>
    <n v="18"/>
    <n v="257"/>
    <n v="148"/>
    <n v="405"/>
    <n v="77"/>
    <s v="0"/>
    <n v="77"/>
    <n v="17"/>
    <n v="17"/>
    <n v="34"/>
    <n v="71"/>
    <n v="8"/>
    <n v="79"/>
    <n v="92"/>
    <n v="123"/>
    <n v="215"/>
    <x v="7"/>
    <x v="18"/>
  </r>
  <r>
    <x v="17"/>
    <n v="32"/>
    <n v="410"/>
    <n v="203"/>
    <n v="43"/>
    <n v="23"/>
    <n v="711"/>
    <n v="512"/>
    <n v="1223"/>
    <n v="136"/>
    <s v="0"/>
    <n v="136"/>
    <n v="41"/>
    <n v="0"/>
    <n v="41"/>
    <n v="88"/>
    <n v="84"/>
    <n v="172"/>
    <n v="446"/>
    <n v="428"/>
    <n v="874"/>
    <x v="7"/>
    <x v="18"/>
  </r>
  <r>
    <x v="18"/>
    <n v="4775"/>
    <n v="104775"/>
    <n v="53700"/>
    <n v="6793"/>
    <n v="2507"/>
    <n v="172550"/>
    <n v="189225"/>
    <n v="361775"/>
    <n v="9109"/>
    <s v="0"/>
    <n v="9109"/>
    <n v="2375"/>
    <n v="1698"/>
    <n v="4073"/>
    <n v="55280"/>
    <n v="37376"/>
    <n v="92656"/>
    <n v="105786"/>
    <n v="150151"/>
    <n v="255937"/>
    <x v="7"/>
    <x v="18"/>
  </r>
  <r>
    <x v="0"/>
    <n v="4870"/>
    <n v="32657"/>
    <n v="16013"/>
    <n v="5759"/>
    <n v="1555"/>
    <n v="60854"/>
    <n v="37049"/>
    <n v="97903"/>
    <n v="10765"/>
    <s v="0"/>
    <n v="10765"/>
    <n v="1901"/>
    <n v="311"/>
    <n v="2212"/>
    <n v="29895"/>
    <n v="23358"/>
    <n v="53253"/>
    <n v="18293"/>
    <n v="13380"/>
    <n v="31673"/>
    <x v="8"/>
    <x v="18"/>
  </r>
  <r>
    <x v="1"/>
    <n v="7"/>
    <n v="1897"/>
    <n v="448"/>
    <n v="56"/>
    <n v="16"/>
    <n v="2424"/>
    <n v="5252"/>
    <n v="7676"/>
    <n v="24"/>
    <s v="0"/>
    <n v="24"/>
    <n v="1"/>
    <n v="0"/>
    <n v="1"/>
    <n v="176"/>
    <n v="121"/>
    <n v="297"/>
    <n v="2223"/>
    <n v="5131"/>
    <n v="7354"/>
    <x v="8"/>
    <x v="18"/>
  </r>
  <r>
    <x v="2"/>
    <n v="23"/>
    <n v="3684"/>
    <n v="567"/>
    <n v="34"/>
    <n v="68"/>
    <n v="4376"/>
    <n v="3625"/>
    <n v="8001"/>
    <n v="19"/>
    <s v="0"/>
    <n v="19"/>
    <n v="2"/>
    <n v="0"/>
    <n v="2"/>
    <n v="305"/>
    <n v="71"/>
    <n v="376"/>
    <n v="4050"/>
    <n v="3554"/>
    <n v="7604"/>
    <x v="8"/>
    <x v="18"/>
  </r>
  <r>
    <x v="3"/>
    <n v="669"/>
    <n v="23920"/>
    <n v="9435"/>
    <n v="490"/>
    <n v="386"/>
    <n v="34900"/>
    <n v="21447"/>
    <n v="56347"/>
    <n v="152"/>
    <s v="0"/>
    <n v="152"/>
    <n v="242"/>
    <n v="1208"/>
    <n v="1450"/>
    <n v="12882"/>
    <n v="3407"/>
    <n v="16289"/>
    <n v="21624"/>
    <n v="16832"/>
    <n v="38456"/>
    <x v="8"/>
    <x v="18"/>
  </r>
  <r>
    <x v="4"/>
    <n v="36"/>
    <n v="5552"/>
    <n v="2379"/>
    <n v="116"/>
    <n v="322"/>
    <n v="8405"/>
    <n v="13790"/>
    <n v="22195"/>
    <n v="72"/>
    <s v="0"/>
    <n v="72"/>
    <n v="42"/>
    <n v="17"/>
    <n v="59"/>
    <n v="2719"/>
    <n v="293"/>
    <n v="3012"/>
    <n v="5572"/>
    <n v="13480"/>
    <n v="19052"/>
    <x v="8"/>
    <x v="18"/>
  </r>
  <r>
    <x v="5"/>
    <n v="226"/>
    <n v="18570"/>
    <n v="17918"/>
    <n v="412"/>
    <n v="19"/>
    <n v="37145"/>
    <n v="84535"/>
    <n v="121680"/>
    <n v="104"/>
    <s v="0"/>
    <n v="104"/>
    <n v="30"/>
    <n v="358"/>
    <n v="388"/>
    <n v="3636"/>
    <n v="2590"/>
    <n v="6226"/>
    <n v="33375"/>
    <n v="81587"/>
    <n v="114962"/>
    <x v="8"/>
    <x v="18"/>
  </r>
  <r>
    <x v="25"/>
    <n v="5"/>
    <n v="319"/>
    <n v="242"/>
    <n v="4"/>
    <n v="4"/>
    <n v="574"/>
    <n v="4129"/>
    <n v="4703"/>
    <n v="4"/>
    <s v="0"/>
    <n v="4"/>
    <n v="1"/>
    <n v="0"/>
    <n v="1"/>
    <n v="12"/>
    <n v="5"/>
    <n v="17"/>
    <n v="557"/>
    <n v="4124"/>
    <n v="4681"/>
    <x v="8"/>
    <x v="18"/>
  </r>
  <r>
    <x v="6"/>
    <n v="45"/>
    <n v="8282"/>
    <n v="1579"/>
    <n v="77"/>
    <n v="6"/>
    <n v="9989"/>
    <n v="3727"/>
    <n v="13716"/>
    <n v="65"/>
    <s v="0"/>
    <n v="65"/>
    <n v="11"/>
    <n v="8"/>
    <n v="19"/>
    <n v="1942"/>
    <n v="204"/>
    <n v="2146"/>
    <n v="7971"/>
    <n v="3515"/>
    <n v="11486"/>
    <x v="8"/>
    <x v="18"/>
  </r>
  <r>
    <x v="7"/>
    <n v="2"/>
    <n v="31"/>
    <n v="85"/>
    <n v="16"/>
    <n v="2"/>
    <n v="136"/>
    <n v="95"/>
    <n v="231"/>
    <n v="10"/>
    <s v="0"/>
    <n v="10"/>
    <n v="0"/>
    <n v="0"/>
    <n v="0"/>
    <n v="11"/>
    <n v="19"/>
    <n v="30"/>
    <n v="115"/>
    <n v="76"/>
    <n v="191"/>
    <x v="8"/>
    <x v="18"/>
  </r>
  <r>
    <x v="8"/>
    <n v="2"/>
    <n v="23"/>
    <n v="6"/>
    <n v="2"/>
    <n v="0"/>
    <n v="33"/>
    <n v="820"/>
    <n v="853"/>
    <n v="4"/>
    <s v="0"/>
    <n v="4"/>
    <n v="1"/>
    <n v="0"/>
    <n v="1"/>
    <n v="17"/>
    <n v="4"/>
    <n v="21"/>
    <n v="11"/>
    <n v="816"/>
    <n v="827"/>
    <x v="8"/>
    <x v="18"/>
  </r>
  <r>
    <x v="9"/>
    <n v="2"/>
    <n v="9"/>
    <n v="0"/>
    <n v="2"/>
    <n v="3"/>
    <n v="16"/>
    <n v="316"/>
    <n v="332"/>
    <n v="4"/>
    <s v="0"/>
    <n v="4"/>
    <n v="0"/>
    <n v="0"/>
    <n v="0"/>
    <n v="7"/>
    <n v="35"/>
    <n v="42"/>
    <n v="5"/>
    <n v="281"/>
    <n v="286"/>
    <x v="8"/>
    <x v="18"/>
  </r>
  <r>
    <x v="10"/>
    <n v="0"/>
    <n v="15"/>
    <n v="206"/>
    <n v="0"/>
    <n v="0"/>
    <n v="221"/>
    <n v="78"/>
    <n v="299"/>
    <n v="0"/>
    <s v="0"/>
    <n v="0"/>
    <n v="0"/>
    <n v="0"/>
    <n v="0"/>
    <n v="5"/>
    <n v="10"/>
    <n v="15"/>
    <n v="216"/>
    <n v="68"/>
    <n v="284"/>
    <x v="8"/>
    <x v="18"/>
  </r>
  <r>
    <x v="11"/>
    <n v="79"/>
    <n v="1324"/>
    <n v="303"/>
    <n v="15"/>
    <n v="16"/>
    <n v="1737"/>
    <n v="2049"/>
    <n v="3786"/>
    <n v="18"/>
    <s v="0"/>
    <n v="18"/>
    <n v="16"/>
    <n v="4"/>
    <n v="20"/>
    <n v="215"/>
    <n v="120"/>
    <n v="335"/>
    <n v="1488"/>
    <n v="1925"/>
    <n v="3413"/>
    <x v="8"/>
    <x v="18"/>
  </r>
  <r>
    <x v="12"/>
    <n v="64"/>
    <n v="1147"/>
    <n v="835"/>
    <n v="25"/>
    <n v="7"/>
    <n v="2078"/>
    <n v="1439"/>
    <n v="3517"/>
    <n v="6"/>
    <s v="0"/>
    <n v="6"/>
    <n v="3"/>
    <n v="4"/>
    <n v="7"/>
    <n v="400"/>
    <n v="252"/>
    <n v="652"/>
    <n v="1669"/>
    <n v="1183"/>
    <n v="2852"/>
    <x v="8"/>
    <x v="18"/>
  </r>
  <r>
    <x v="13"/>
    <n v="30"/>
    <n v="1789"/>
    <n v="501"/>
    <n v="129"/>
    <n v="6"/>
    <n v="2455"/>
    <n v="2834"/>
    <n v="5289"/>
    <n v="145"/>
    <s v="0"/>
    <n v="145"/>
    <n v="7"/>
    <n v="15"/>
    <n v="22"/>
    <n v="731"/>
    <n v="298"/>
    <n v="1029"/>
    <n v="1572"/>
    <n v="2521"/>
    <n v="4093"/>
    <x v="8"/>
    <x v="18"/>
  </r>
  <r>
    <x v="14"/>
    <n v="31"/>
    <n v="289"/>
    <n v="42"/>
    <n v="32"/>
    <n v="0"/>
    <n v="394"/>
    <n v="186"/>
    <n v="580"/>
    <n v="52"/>
    <s v="0"/>
    <n v="52"/>
    <n v="3"/>
    <n v="0"/>
    <n v="3"/>
    <n v="83"/>
    <n v="75"/>
    <n v="158"/>
    <n v="256"/>
    <n v="111"/>
    <n v="367"/>
    <x v="8"/>
    <x v="18"/>
  </r>
  <r>
    <x v="15"/>
    <n v="5"/>
    <n v="10"/>
    <n v="16"/>
    <n v="1"/>
    <n v="0"/>
    <n v="32"/>
    <n v="40"/>
    <n v="72"/>
    <n v="8"/>
    <s v="0"/>
    <n v="8"/>
    <n v="3"/>
    <n v="0"/>
    <n v="3"/>
    <n v="4"/>
    <n v="32"/>
    <n v="36"/>
    <n v="17"/>
    <n v="8"/>
    <n v="25"/>
    <x v="8"/>
    <x v="18"/>
  </r>
  <r>
    <x v="16"/>
    <n v="45"/>
    <n v="198"/>
    <n v="49"/>
    <n v="33"/>
    <n v="8"/>
    <n v="333"/>
    <n v="162"/>
    <n v="495"/>
    <n v="43"/>
    <s v="0"/>
    <n v="43"/>
    <n v="23"/>
    <n v="0"/>
    <n v="23"/>
    <n v="130"/>
    <n v="53"/>
    <n v="183"/>
    <n v="137"/>
    <n v="109"/>
    <n v="246"/>
    <x v="8"/>
    <x v="18"/>
  </r>
  <r>
    <x v="17"/>
    <n v="21"/>
    <n v="897"/>
    <n v="200"/>
    <n v="47"/>
    <n v="24"/>
    <n v="1189"/>
    <n v="708"/>
    <n v="1897"/>
    <n v="173"/>
    <s v="0"/>
    <n v="173"/>
    <n v="4"/>
    <n v="4"/>
    <n v="8"/>
    <n v="77"/>
    <n v="109"/>
    <n v="186"/>
    <n v="935"/>
    <n v="595"/>
    <n v="1530"/>
    <x v="8"/>
    <x v="18"/>
  </r>
  <r>
    <x v="18"/>
    <n v="6162"/>
    <n v="100613"/>
    <n v="50824"/>
    <n v="7250"/>
    <n v="2442"/>
    <n v="167291"/>
    <n v="182281"/>
    <n v="349572"/>
    <n v="11668"/>
    <s v="0"/>
    <n v="11668"/>
    <n v="2290"/>
    <n v="1929"/>
    <n v="4219"/>
    <n v="53247"/>
    <n v="31056"/>
    <n v="84303"/>
    <n v="100086"/>
    <n v="149296"/>
    <n v="249382"/>
    <x v="8"/>
    <x v="18"/>
  </r>
  <r>
    <x v="0"/>
    <n v="5361"/>
    <n v="34899"/>
    <n v="15505"/>
    <n v="5484"/>
    <n v="1420"/>
    <n v="62669"/>
    <n v="24979"/>
    <n v="87648"/>
    <n v="11480"/>
    <s v="0"/>
    <n v="11480"/>
    <n v="1868"/>
    <n v="129"/>
    <n v="1997"/>
    <n v="33262"/>
    <n v="16812"/>
    <n v="50074"/>
    <n v="16059"/>
    <n v="8038"/>
    <n v="24097"/>
    <x v="9"/>
    <x v="18"/>
  </r>
  <r>
    <x v="1"/>
    <n v="18"/>
    <n v="2880"/>
    <n v="676"/>
    <n v="64"/>
    <n v="7"/>
    <n v="3645"/>
    <n v="5752"/>
    <n v="9397"/>
    <n v="31"/>
    <s v="0"/>
    <n v="31"/>
    <n v="15"/>
    <n v="0"/>
    <n v="15"/>
    <n v="577"/>
    <n v="126"/>
    <n v="703"/>
    <n v="3022"/>
    <n v="5626"/>
    <n v="8648"/>
    <x v="9"/>
    <x v="18"/>
  </r>
  <r>
    <x v="2"/>
    <n v="67"/>
    <n v="5065"/>
    <n v="902"/>
    <n v="19"/>
    <n v="189"/>
    <n v="6242"/>
    <n v="4900"/>
    <n v="11142"/>
    <n v="19"/>
    <s v="0"/>
    <n v="19"/>
    <n v="5"/>
    <n v="0"/>
    <n v="5"/>
    <n v="436"/>
    <n v="37"/>
    <n v="473"/>
    <n v="5782"/>
    <n v="4863"/>
    <n v="10645"/>
    <x v="9"/>
    <x v="18"/>
  </r>
  <r>
    <x v="3"/>
    <n v="977"/>
    <n v="22993"/>
    <n v="7961"/>
    <n v="584"/>
    <n v="387"/>
    <n v="32902"/>
    <n v="20359"/>
    <n v="53261"/>
    <n v="172"/>
    <s v="0"/>
    <n v="172"/>
    <n v="229"/>
    <n v="1309"/>
    <n v="1538"/>
    <n v="12519"/>
    <n v="3926"/>
    <n v="16445"/>
    <n v="19982"/>
    <n v="15124"/>
    <n v="35106"/>
    <x v="9"/>
    <x v="18"/>
  </r>
  <r>
    <x v="4"/>
    <n v="53"/>
    <n v="5101"/>
    <n v="2154"/>
    <n v="104"/>
    <n v="518"/>
    <n v="7930"/>
    <n v="13318"/>
    <n v="21248"/>
    <n v="79"/>
    <s v="0"/>
    <n v="79"/>
    <n v="57"/>
    <n v="10"/>
    <n v="67"/>
    <n v="2360"/>
    <n v="510"/>
    <n v="2870"/>
    <n v="5434"/>
    <n v="12798"/>
    <n v="18232"/>
    <x v="9"/>
    <x v="18"/>
  </r>
  <r>
    <x v="5"/>
    <n v="273"/>
    <n v="23382"/>
    <n v="15060"/>
    <n v="213"/>
    <n v="50"/>
    <n v="38978"/>
    <n v="75389"/>
    <n v="114367"/>
    <n v="135"/>
    <s v="0"/>
    <n v="135"/>
    <n v="39"/>
    <n v="216"/>
    <n v="255"/>
    <n v="3992"/>
    <n v="1961"/>
    <n v="5953"/>
    <n v="34812"/>
    <n v="73212"/>
    <n v="108024"/>
    <x v="9"/>
    <x v="18"/>
  </r>
  <r>
    <x v="25"/>
    <n v="4"/>
    <n v="234"/>
    <n v="343"/>
    <n v="9"/>
    <n v="1"/>
    <n v="591"/>
    <n v="2070"/>
    <n v="2661"/>
    <n v="5"/>
    <s v="0"/>
    <n v="5"/>
    <n v="3"/>
    <n v="4"/>
    <n v="7"/>
    <n v="7"/>
    <n v="8"/>
    <n v="15"/>
    <n v="576"/>
    <n v="2058"/>
    <n v="2634"/>
    <x v="9"/>
    <x v="18"/>
  </r>
  <r>
    <x v="6"/>
    <n v="43"/>
    <n v="8642"/>
    <n v="1455"/>
    <n v="92"/>
    <n v="16"/>
    <n v="10248"/>
    <n v="2975"/>
    <n v="13223"/>
    <n v="46"/>
    <s v="0"/>
    <n v="46"/>
    <n v="13"/>
    <n v="6"/>
    <n v="19"/>
    <n v="1781"/>
    <n v="208"/>
    <n v="1989"/>
    <n v="8408"/>
    <n v="2761"/>
    <n v="11169"/>
    <x v="9"/>
    <x v="18"/>
  </r>
  <r>
    <x v="7"/>
    <n v="151"/>
    <n v="1671"/>
    <n v="858"/>
    <n v="103"/>
    <n v="0"/>
    <n v="2783"/>
    <n v="6388"/>
    <n v="9171"/>
    <n v="158"/>
    <s v="0"/>
    <n v="158"/>
    <n v="1"/>
    <n v="0"/>
    <n v="1"/>
    <n v="527"/>
    <n v="1138"/>
    <n v="1665"/>
    <n v="2097"/>
    <n v="5250"/>
    <n v="7347"/>
    <x v="9"/>
    <x v="18"/>
  </r>
  <r>
    <x v="8"/>
    <n v="2"/>
    <n v="470"/>
    <n v="456"/>
    <n v="46"/>
    <n v="3"/>
    <n v="977"/>
    <n v="2681"/>
    <n v="3658"/>
    <n v="11"/>
    <s v="0"/>
    <n v="11"/>
    <n v="0"/>
    <n v="0"/>
    <n v="0"/>
    <n v="32"/>
    <n v="196"/>
    <n v="228"/>
    <n v="934"/>
    <n v="2485"/>
    <n v="3419"/>
    <x v="9"/>
    <x v="18"/>
  </r>
  <r>
    <x v="9"/>
    <n v="8"/>
    <n v="256"/>
    <n v="561"/>
    <n v="27"/>
    <n v="0"/>
    <n v="852"/>
    <n v="3719"/>
    <n v="4571"/>
    <n v="29"/>
    <s v="0"/>
    <n v="29"/>
    <n v="2"/>
    <n v="0"/>
    <n v="2"/>
    <n v="174"/>
    <n v="959"/>
    <n v="1133"/>
    <n v="647"/>
    <n v="2760"/>
    <n v="3407"/>
    <x v="9"/>
    <x v="18"/>
  </r>
  <r>
    <x v="10"/>
    <n v="7"/>
    <n v="451"/>
    <n v="1035"/>
    <n v="123"/>
    <n v="1"/>
    <n v="1617"/>
    <n v="6064"/>
    <n v="7681"/>
    <n v="1"/>
    <s v="0"/>
    <n v="1"/>
    <n v="0"/>
    <n v="0"/>
    <n v="0"/>
    <n v="879"/>
    <n v="2420"/>
    <n v="3299"/>
    <n v="737"/>
    <n v="3644"/>
    <n v="4381"/>
    <x v="9"/>
    <x v="18"/>
  </r>
  <r>
    <x v="11"/>
    <n v="49"/>
    <n v="1785"/>
    <n v="426"/>
    <n v="39"/>
    <n v="24"/>
    <n v="2323"/>
    <n v="2293"/>
    <n v="4616"/>
    <n v="30"/>
    <s v="0"/>
    <n v="30"/>
    <n v="18"/>
    <n v="4"/>
    <n v="22"/>
    <n v="272"/>
    <n v="77"/>
    <n v="349"/>
    <n v="2003"/>
    <n v="2212"/>
    <n v="4215"/>
    <x v="9"/>
    <x v="18"/>
  </r>
  <r>
    <x v="12"/>
    <n v="55"/>
    <n v="1314"/>
    <n v="839"/>
    <n v="49"/>
    <n v="4"/>
    <n v="2261"/>
    <n v="1235"/>
    <n v="3496"/>
    <n v="9"/>
    <s v="0"/>
    <n v="9"/>
    <n v="7"/>
    <n v="4"/>
    <n v="11"/>
    <n v="470"/>
    <n v="237"/>
    <n v="707"/>
    <n v="1775"/>
    <n v="994"/>
    <n v="2769"/>
    <x v="9"/>
    <x v="18"/>
  </r>
  <r>
    <x v="13"/>
    <n v="36"/>
    <n v="1512"/>
    <n v="429"/>
    <n v="91"/>
    <n v="5"/>
    <n v="2073"/>
    <n v="2066"/>
    <n v="4139"/>
    <n v="107"/>
    <s v="0"/>
    <n v="107"/>
    <n v="2"/>
    <n v="21"/>
    <n v="23"/>
    <n v="387"/>
    <n v="39"/>
    <n v="426"/>
    <n v="1577"/>
    <n v="2006"/>
    <n v="3583"/>
    <x v="9"/>
    <x v="18"/>
  </r>
  <r>
    <x v="14"/>
    <n v="48"/>
    <n v="278"/>
    <n v="71"/>
    <n v="10"/>
    <n v="6"/>
    <n v="413"/>
    <n v="129"/>
    <n v="542"/>
    <n v="70"/>
    <s v="0"/>
    <n v="70"/>
    <n v="4"/>
    <n v="4"/>
    <n v="8"/>
    <n v="55"/>
    <n v="64"/>
    <n v="119"/>
    <n v="284"/>
    <n v="61"/>
    <n v="345"/>
    <x v="9"/>
    <x v="18"/>
  </r>
  <r>
    <x v="15"/>
    <n v="0"/>
    <n v="18"/>
    <n v="4"/>
    <n v="7"/>
    <n v="0"/>
    <n v="29"/>
    <n v="27"/>
    <n v="56"/>
    <n v="5"/>
    <s v="0"/>
    <n v="5"/>
    <n v="2"/>
    <n v="2"/>
    <n v="4"/>
    <n v="5"/>
    <n v="11"/>
    <n v="16"/>
    <n v="17"/>
    <n v="14"/>
    <n v="31"/>
    <x v="9"/>
    <x v="18"/>
  </r>
  <r>
    <x v="16"/>
    <n v="8"/>
    <n v="149"/>
    <n v="40"/>
    <n v="26"/>
    <n v="7"/>
    <n v="230"/>
    <n v="137"/>
    <n v="367"/>
    <n v="42"/>
    <s v="0"/>
    <n v="42"/>
    <n v="7"/>
    <n v="6"/>
    <n v="13"/>
    <n v="121"/>
    <n v="26"/>
    <n v="147"/>
    <n v="60"/>
    <n v="105"/>
    <n v="165"/>
    <x v="9"/>
    <x v="18"/>
  </r>
  <r>
    <x v="17"/>
    <n v="17"/>
    <n v="593"/>
    <n v="202"/>
    <n v="45"/>
    <n v="31"/>
    <n v="888"/>
    <n v="620"/>
    <n v="1508"/>
    <n v="170"/>
    <s v="0"/>
    <n v="170"/>
    <n v="12"/>
    <n v="0"/>
    <n v="12"/>
    <n v="98"/>
    <n v="32"/>
    <n v="130"/>
    <n v="608"/>
    <n v="588"/>
    <n v="1196"/>
    <x v="9"/>
    <x v="18"/>
  </r>
  <r>
    <x v="18"/>
    <n v="7177"/>
    <n v="111693"/>
    <n v="48977"/>
    <n v="7135"/>
    <n v="2669"/>
    <n v="177651"/>
    <n v="175101"/>
    <n v="352752"/>
    <n v="12599"/>
    <s v="0"/>
    <n v="12599"/>
    <n v="2284"/>
    <n v="1715"/>
    <n v="3999"/>
    <n v="57954"/>
    <n v="28787"/>
    <n v="86741"/>
    <n v="104814"/>
    <n v="144599"/>
    <n v="249413"/>
    <x v="9"/>
    <x v="18"/>
  </r>
  <r>
    <x v="0"/>
    <n v="5584"/>
    <n v="18903"/>
    <n v="15433"/>
    <n v="6177"/>
    <n v="1515"/>
    <n v="47612"/>
    <n v="14992"/>
    <n v="62604"/>
    <n v="13946"/>
    <s v="0"/>
    <n v="13946"/>
    <n v="1652"/>
    <n v="114"/>
    <n v="1766"/>
    <n v="18617"/>
    <n v="8012"/>
    <n v="26629"/>
    <n v="13397"/>
    <n v="6866"/>
    <n v="20263"/>
    <x v="10"/>
    <x v="18"/>
  </r>
  <r>
    <x v="1"/>
    <n v="17"/>
    <n v="2144"/>
    <n v="540"/>
    <n v="43"/>
    <n v="10"/>
    <n v="2754"/>
    <n v="5549"/>
    <n v="8303"/>
    <n v="38"/>
    <s v="0"/>
    <n v="38"/>
    <n v="12"/>
    <n v="4"/>
    <n v="16"/>
    <n v="240"/>
    <n v="221"/>
    <n v="461"/>
    <n v="2464"/>
    <n v="5324"/>
    <n v="7788"/>
    <x v="10"/>
    <x v="18"/>
  </r>
  <r>
    <x v="2"/>
    <n v="24"/>
    <n v="4537"/>
    <n v="937"/>
    <n v="79"/>
    <n v="37"/>
    <n v="5614"/>
    <n v="3984"/>
    <n v="9598"/>
    <n v="45"/>
    <s v="0"/>
    <n v="45"/>
    <n v="8"/>
    <n v="6"/>
    <n v="14"/>
    <n v="339"/>
    <n v="28"/>
    <n v="367"/>
    <n v="5222"/>
    <n v="3950"/>
    <n v="9172"/>
    <x v="10"/>
    <x v="18"/>
  </r>
  <r>
    <x v="3"/>
    <n v="1495"/>
    <n v="28735"/>
    <n v="10488"/>
    <n v="669"/>
    <n v="2248"/>
    <n v="43635"/>
    <n v="24811"/>
    <n v="68446"/>
    <n v="227"/>
    <s v="0"/>
    <n v="227"/>
    <n v="456"/>
    <n v="1363"/>
    <n v="1819"/>
    <n v="17916"/>
    <n v="5590"/>
    <n v="23506"/>
    <n v="25036"/>
    <n v="17858"/>
    <n v="42894"/>
    <x v="10"/>
    <x v="18"/>
  </r>
  <r>
    <x v="4"/>
    <n v="46"/>
    <n v="2127"/>
    <n v="927"/>
    <n v="81"/>
    <n v="85"/>
    <n v="3266"/>
    <n v="5765"/>
    <n v="9031"/>
    <n v="92"/>
    <s v="0"/>
    <n v="92"/>
    <n v="32"/>
    <n v="20"/>
    <n v="52"/>
    <n v="1037"/>
    <n v="196"/>
    <n v="1233"/>
    <n v="2105"/>
    <n v="5549"/>
    <n v="7654"/>
    <x v="10"/>
    <x v="18"/>
  </r>
  <r>
    <x v="5"/>
    <n v="199"/>
    <n v="23504"/>
    <n v="15141"/>
    <n v="148"/>
    <n v="182"/>
    <n v="39174"/>
    <n v="57451"/>
    <n v="96625"/>
    <n v="126"/>
    <s v="0"/>
    <n v="126"/>
    <n v="34"/>
    <n v="146"/>
    <n v="180"/>
    <n v="7033"/>
    <n v="1454"/>
    <n v="8487"/>
    <n v="31981"/>
    <n v="55851"/>
    <n v="87832"/>
    <x v="10"/>
    <x v="18"/>
  </r>
  <r>
    <x v="25"/>
    <n v="7"/>
    <n v="202"/>
    <n v="8"/>
    <n v="4"/>
    <n v="8"/>
    <n v="229"/>
    <n v="1150"/>
    <n v="1379"/>
    <n v="9"/>
    <s v="0"/>
    <n v="9"/>
    <n v="0"/>
    <n v="0"/>
    <n v="0"/>
    <n v="6"/>
    <n v="5"/>
    <n v="11"/>
    <n v="214"/>
    <n v="1145"/>
    <n v="1359"/>
    <x v="10"/>
    <x v="18"/>
  </r>
  <r>
    <x v="6"/>
    <n v="72"/>
    <n v="6038"/>
    <n v="1112"/>
    <n v="101"/>
    <n v="63"/>
    <n v="7386"/>
    <n v="1434"/>
    <n v="8820"/>
    <n v="71"/>
    <s v="0"/>
    <n v="71"/>
    <n v="28"/>
    <n v="2"/>
    <n v="30"/>
    <n v="1620"/>
    <n v="89"/>
    <n v="1709"/>
    <n v="5667"/>
    <n v="1343"/>
    <n v="7010"/>
    <x v="10"/>
    <x v="18"/>
  </r>
  <r>
    <x v="7"/>
    <n v="399"/>
    <n v="2921"/>
    <n v="1951"/>
    <n v="108"/>
    <n v="6"/>
    <n v="5385"/>
    <n v="11736"/>
    <n v="17121"/>
    <n v="354"/>
    <s v="0"/>
    <n v="354"/>
    <n v="7"/>
    <n v="8"/>
    <n v="15"/>
    <n v="853"/>
    <n v="2856"/>
    <n v="3709"/>
    <n v="4171"/>
    <n v="8872"/>
    <n v="13043"/>
    <x v="10"/>
    <x v="18"/>
  </r>
  <r>
    <x v="8"/>
    <n v="11"/>
    <n v="878"/>
    <n v="596"/>
    <n v="118"/>
    <n v="0"/>
    <n v="1603"/>
    <n v="5914"/>
    <n v="7517"/>
    <n v="10"/>
    <s v="0"/>
    <n v="10"/>
    <n v="1"/>
    <n v="0"/>
    <n v="1"/>
    <n v="74"/>
    <n v="458"/>
    <n v="532"/>
    <n v="1518"/>
    <n v="5456"/>
    <n v="6974"/>
    <x v="10"/>
    <x v="18"/>
  </r>
  <r>
    <x v="9"/>
    <n v="8"/>
    <n v="624"/>
    <n v="938"/>
    <n v="11"/>
    <n v="23"/>
    <n v="1604"/>
    <n v="5485"/>
    <n v="7089"/>
    <n v="16"/>
    <s v="0"/>
    <n v="16"/>
    <n v="33"/>
    <n v="0"/>
    <n v="33"/>
    <n v="414"/>
    <n v="1730"/>
    <n v="2144"/>
    <n v="1141"/>
    <n v="3755"/>
    <n v="4896"/>
    <x v="10"/>
    <x v="18"/>
  </r>
  <r>
    <x v="10"/>
    <n v="17"/>
    <n v="861"/>
    <n v="2480"/>
    <n v="5"/>
    <n v="7"/>
    <n v="3370"/>
    <n v="11912"/>
    <n v="15282"/>
    <n v="8"/>
    <s v="0"/>
    <n v="8"/>
    <n v="0"/>
    <n v="4"/>
    <n v="4"/>
    <n v="1257"/>
    <n v="4709"/>
    <n v="5966"/>
    <n v="2105"/>
    <n v="7199"/>
    <n v="9304"/>
    <x v="10"/>
    <x v="18"/>
  </r>
  <r>
    <x v="11"/>
    <n v="54"/>
    <n v="1725"/>
    <n v="218"/>
    <n v="16"/>
    <n v="26"/>
    <n v="2039"/>
    <n v="2238"/>
    <n v="4277"/>
    <n v="24"/>
    <s v="0"/>
    <n v="24"/>
    <n v="17"/>
    <n v="26"/>
    <n v="43"/>
    <n v="422"/>
    <n v="134"/>
    <n v="556"/>
    <n v="1576"/>
    <n v="2078"/>
    <n v="3654"/>
    <x v="10"/>
    <x v="18"/>
  </r>
  <r>
    <x v="12"/>
    <n v="39"/>
    <n v="1555"/>
    <n v="574"/>
    <n v="43"/>
    <n v="22"/>
    <n v="2233"/>
    <n v="1662"/>
    <n v="3895"/>
    <n v="6"/>
    <s v="0"/>
    <n v="6"/>
    <n v="4"/>
    <n v="12"/>
    <n v="16"/>
    <n v="630"/>
    <n v="335"/>
    <n v="965"/>
    <n v="1593"/>
    <n v="1315"/>
    <n v="2908"/>
    <x v="10"/>
    <x v="18"/>
  </r>
  <r>
    <x v="13"/>
    <n v="12"/>
    <n v="1537"/>
    <n v="877"/>
    <n v="92"/>
    <n v="7"/>
    <n v="2525"/>
    <n v="3627"/>
    <n v="6152"/>
    <n v="74"/>
    <s v="0"/>
    <n v="74"/>
    <n v="9"/>
    <n v="8"/>
    <n v="17"/>
    <n v="331"/>
    <n v="35"/>
    <n v="366"/>
    <n v="2111"/>
    <n v="3584"/>
    <n v="5695"/>
    <x v="10"/>
    <x v="18"/>
  </r>
  <r>
    <x v="14"/>
    <n v="32"/>
    <n v="315"/>
    <n v="41"/>
    <n v="17"/>
    <n v="4"/>
    <n v="409"/>
    <n v="99"/>
    <n v="508"/>
    <n v="43"/>
    <s v="0"/>
    <n v="43"/>
    <n v="11"/>
    <n v="0"/>
    <n v="11"/>
    <n v="36"/>
    <n v="34"/>
    <n v="70"/>
    <n v="319"/>
    <n v="65"/>
    <n v="384"/>
    <x v="10"/>
    <x v="18"/>
  </r>
  <r>
    <x v="15"/>
    <n v="1"/>
    <n v="74"/>
    <n v="9"/>
    <n v="2"/>
    <n v="2"/>
    <n v="88"/>
    <n v="15"/>
    <n v="103"/>
    <n v="3"/>
    <s v="0"/>
    <n v="3"/>
    <n v="6"/>
    <n v="0"/>
    <n v="6"/>
    <n v="32"/>
    <n v="14"/>
    <n v="46"/>
    <n v="47"/>
    <n v="1"/>
    <n v="48"/>
    <x v="10"/>
    <x v="18"/>
  </r>
  <r>
    <x v="16"/>
    <n v="16"/>
    <n v="117"/>
    <n v="27"/>
    <n v="13"/>
    <n v="5"/>
    <n v="178"/>
    <n v="146"/>
    <n v="324"/>
    <n v="16"/>
    <s v="0"/>
    <n v="16"/>
    <n v="5"/>
    <n v="0"/>
    <n v="5"/>
    <n v="94"/>
    <n v="16"/>
    <n v="110"/>
    <n v="63"/>
    <n v="130"/>
    <n v="193"/>
    <x v="10"/>
    <x v="18"/>
  </r>
  <r>
    <x v="17"/>
    <n v="50"/>
    <n v="1138"/>
    <n v="257"/>
    <n v="81"/>
    <n v="14"/>
    <n v="1540"/>
    <n v="551"/>
    <n v="2091"/>
    <n v="215"/>
    <s v="0"/>
    <n v="215"/>
    <n v="17"/>
    <n v="2"/>
    <n v="19"/>
    <n v="93"/>
    <n v="52"/>
    <n v="145"/>
    <n v="1215"/>
    <n v="497"/>
    <n v="1712"/>
    <x v="10"/>
    <x v="18"/>
  </r>
  <r>
    <x v="18"/>
    <n v="8083"/>
    <n v="97935"/>
    <n v="52554"/>
    <n v="7808"/>
    <n v="4264"/>
    <n v="170644"/>
    <n v="158521"/>
    <n v="329165"/>
    <n v="15323"/>
    <s v="0"/>
    <n v="15323"/>
    <n v="2332"/>
    <n v="1715"/>
    <n v="4047"/>
    <n v="51044"/>
    <n v="25968"/>
    <n v="77012"/>
    <n v="101945"/>
    <n v="130838"/>
    <n v="232783"/>
    <x v="10"/>
    <x v="18"/>
  </r>
  <r>
    <x v="0"/>
    <n v="4813"/>
    <n v="19479"/>
    <n v="11899"/>
    <n v="6013"/>
    <n v="1687"/>
    <n v="42204"/>
    <n v="14744"/>
    <n v="56948"/>
    <n v="12447"/>
    <s v="0"/>
    <n v="12447"/>
    <n v="1897"/>
    <n v="169"/>
    <n v="2066"/>
    <n v="16919"/>
    <n v="7448"/>
    <n v="24367"/>
    <n v="12628"/>
    <n v="7127"/>
    <n v="19755"/>
    <x v="11"/>
    <x v="18"/>
  </r>
  <r>
    <x v="1"/>
    <n v="19"/>
    <n v="1729"/>
    <n v="772"/>
    <n v="46"/>
    <n v="23"/>
    <n v="2566"/>
    <n v="5978"/>
    <n v="8544"/>
    <n v="47"/>
    <s v="0"/>
    <n v="47"/>
    <n v="37"/>
    <n v="6"/>
    <n v="43"/>
    <n v="181"/>
    <n v="220"/>
    <n v="401"/>
    <n v="2324"/>
    <n v="5752"/>
    <n v="8076"/>
    <x v="11"/>
    <x v="18"/>
  </r>
  <r>
    <x v="2"/>
    <n v="30"/>
    <n v="5771"/>
    <n v="1181"/>
    <n v="60"/>
    <n v="102"/>
    <n v="7042"/>
    <n v="5576"/>
    <n v="12618"/>
    <n v="21"/>
    <s v="0"/>
    <n v="21"/>
    <n v="13"/>
    <n v="18"/>
    <n v="31"/>
    <n v="399"/>
    <n v="65"/>
    <n v="464"/>
    <n v="6711"/>
    <n v="5493"/>
    <n v="12204"/>
    <x v="11"/>
    <x v="18"/>
  </r>
  <r>
    <x v="3"/>
    <n v="1001"/>
    <n v="24917"/>
    <n v="9478"/>
    <n v="751"/>
    <n v="689"/>
    <n v="36147"/>
    <n v="24252"/>
    <n v="60399"/>
    <n v="303"/>
    <s v="0"/>
    <n v="303"/>
    <n v="375"/>
    <n v="1297"/>
    <n v="1672"/>
    <n v="14695"/>
    <n v="4860"/>
    <n v="19555"/>
    <n v="21463"/>
    <n v="18095"/>
    <n v="39558"/>
    <x v="11"/>
    <x v="18"/>
  </r>
  <r>
    <x v="4"/>
    <n v="26"/>
    <n v="2368"/>
    <n v="1495"/>
    <n v="113"/>
    <n v="821"/>
    <n v="4002"/>
    <n v="11197"/>
    <n v="15199"/>
    <n v="103"/>
    <s v="0"/>
    <n v="103"/>
    <n v="52"/>
    <n v="0"/>
    <n v="52"/>
    <n v="1188"/>
    <n v="492"/>
    <n v="1680"/>
    <n v="3480"/>
    <n v="10705"/>
    <n v="14185"/>
    <x v="11"/>
    <x v="18"/>
  </r>
  <r>
    <x v="5"/>
    <n v="169"/>
    <n v="24212"/>
    <n v="18168"/>
    <n v="237"/>
    <n v="54"/>
    <n v="42786"/>
    <n v="67422"/>
    <n v="110208"/>
    <n v="166"/>
    <s v="0"/>
    <n v="166"/>
    <n v="37"/>
    <n v="89"/>
    <n v="126"/>
    <n v="5418"/>
    <n v="1510"/>
    <n v="6928"/>
    <n v="37219"/>
    <n v="65823"/>
    <n v="103042"/>
    <x v="11"/>
    <x v="18"/>
  </r>
  <r>
    <x v="25"/>
    <n v="5"/>
    <n v="282"/>
    <n v="30"/>
    <n v="10"/>
    <n v="0"/>
    <n v="327"/>
    <n v="1402"/>
    <n v="1729"/>
    <n v="8"/>
    <s v="0"/>
    <n v="8"/>
    <n v="3"/>
    <n v="0"/>
    <n v="3"/>
    <n v="14"/>
    <n v="11"/>
    <n v="25"/>
    <n v="302"/>
    <n v="1391"/>
    <n v="1693"/>
    <x v="11"/>
    <x v="18"/>
  </r>
  <r>
    <x v="6"/>
    <n v="74"/>
    <n v="5824"/>
    <n v="855"/>
    <n v="102"/>
    <n v="41"/>
    <n v="6855"/>
    <n v="4177"/>
    <n v="11032"/>
    <n v="193"/>
    <s v="0"/>
    <n v="193"/>
    <n v="22"/>
    <n v="10"/>
    <n v="32"/>
    <n v="1700"/>
    <n v="495"/>
    <n v="2195"/>
    <n v="4981"/>
    <n v="3672"/>
    <n v="8653"/>
    <x v="11"/>
    <x v="18"/>
  </r>
  <r>
    <x v="7"/>
    <n v="450"/>
    <n v="2373"/>
    <n v="2325"/>
    <n v="215"/>
    <n v="8"/>
    <n v="5363"/>
    <n v="12475"/>
    <n v="17838"/>
    <n v="431"/>
    <s v="0"/>
    <n v="431"/>
    <n v="2"/>
    <n v="12"/>
    <n v="14"/>
    <n v="970"/>
    <n v="2820"/>
    <n v="3790"/>
    <n v="3968"/>
    <n v="9643"/>
    <n v="13611"/>
    <x v="11"/>
    <x v="18"/>
  </r>
  <r>
    <x v="8"/>
    <n v="8"/>
    <n v="822"/>
    <n v="759"/>
    <n v="129"/>
    <n v="3"/>
    <n v="1718"/>
    <n v="7224"/>
    <n v="8942"/>
    <n v="7"/>
    <s v="0"/>
    <n v="7"/>
    <n v="0"/>
    <n v="16"/>
    <n v="16"/>
    <n v="81"/>
    <n v="829"/>
    <n v="910"/>
    <n v="1633"/>
    <n v="6379"/>
    <n v="8012"/>
    <x v="11"/>
    <x v="18"/>
  </r>
  <r>
    <x v="9"/>
    <n v="5"/>
    <n v="466"/>
    <n v="1489"/>
    <n v="44"/>
    <n v="3"/>
    <n v="2004"/>
    <n v="7403"/>
    <n v="9407"/>
    <n v="17"/>
    <s v="0"/>
    <n v="17"/>
    <n v="1"/>
    <n v="18"/>
    <n v="19"/>
    <n v="418"/>
    <n v="2373"/>
    <n v="2791"/>
    <n v="1571"/>
    <n v="5012"/>
    <n v="6583"/>
    <x v="11"/>
    <x v="18"/>
  </r>
  <r>
    <x v="10"/>
    <n v="19"/>
    <n v="950"/>
    <n v="2790"/>
    <n v="179"/>
    <n v="1"/>
    <n v="3938"/>
    <n v="12052"/>
    <n v="15990"/>
    <n v="8"/>
    <s v="0"/>
    <n v="8"/>
    <n v="4"/>
    <n v="4"/>
    <n v="8"/>
    <n v="1354"/>
    <n v="4718"/>
    <n v="6072"/>
    <n v="2573"/>
    <n v="7330"/>
    <n v="9903"/>
    <x v="11"/>
    <x v="18"/>
  </r>
  <r>
    <x v="11"/>
    <n v="30"/>
    <n v="1071"/>
    <n v="329"/>
    <n v="23"/>
    <n v="25"/>
    <n v="1453"/>
    <n v="2128"/>
    <n v="3581"/>
    <n v="28"/>
    <s v="0"/>
    <n v="28"/>
    <n v="15"/>
    <n v="12"/>
    <n v="27"/>
    <n v="310"/>
    <n v="107"/>
    <n v="417"/>
    <n v="1125"/>
    <n v="2009"/>
    <n v="3134"/>
    <x v="11"/>
    <x v="18"/>
  </r>
  <r>
    <x v="12"/>
    <n v="51"/>
    <n v="1250"/>
    <n v="596"/>
    <n v="28"/>
    <n v="18"/>
    <n v="1925"/>
    <n v="1703"/>
    <n v="3628"/>
    <n v="18"/>
    <s v="0"/>
    <n v="18"/>
    <n v="7"/>
    <n v="10"/>
    <n v="17"/>
    <n v="634"/>
    <n v="382"/>
    <n v="1016"/>
    <n v="1284"/>
    <n v="1311"/>
    <n v="2595"/>
    <x v="11"/>
    <x v="18"/>
  </r>
  <r>
    <x v="13"/>
    <n v="36"/>
    <n v="2237"/>
    <n v="920"/>
    <n v="74"/>
    <n v="17"/>
    <n v="3267"/>
    <n v="3842"/>
    <n v="7109"/>
    <n v="84"/>
    <s v="0"/>
    <n v="84"/>
    <n v="2"/>
    <n v="10"/>
    <n v="12"/>
    <n v="645"/>
    <n v="163"/>
    <n v="808"/>
    <n v="2553"/>
    <n v="3669"/>
    <n v="6222"/>
    <x v="11"/>
    <x v="18"/>
  </r>
  <r>
    <x v="14"/>
    <n v="19"/>
    <n v="374"/>
    <n v="128"/>
    <n v="13"/>
    <n v="1"/>
    <n v="534"/>
    <n v="374"/>
    <n v="908"/>
    <n v="53"/>
    <s v="0"/>
    <n v="53"/>
    <n v="1"/>
    <n v="4"/>
    <n v="5"/>
    <n v="99"/>
    <n v="77"/>
    <n v="176"/>
    <n v="382"/>
    <n v="293"/>
    <n v="675"/>
    <x v="11"/>
    <x v="18"/>
  </r>
  <r>
    <x v="15"/>
    <n v="4"/>
    <n v="35"/>
    <n v="8"/>
    <n v="6"/>
    <n v="1"/>
    <n v="53"/>
    <n v="70"/>
    <n v="123"/>
    <n v="2"/>
    <s v="0"/>
    <n v="2"/>
    <n v="3"/>
    <n v="0"/>
    <n v="3"/>
    <n v="23"/>
    <n v="31"/>
    <n v="54"/>
    <n v="26"/>
    <n v="39"/>
    <n v="65"/>
    <x v="11"/>
    <x v="18"/>
  </r>
  <r>
    <x v="16"/>
    <n v="13"/>
    <n v="73"/>
    <n v="24"/>
    <n v="28"/>
    <n v="11"/>
    <n v="138"/>
    <n v="159"/>
    <n v="297"/>
    <n v="40"/>
    <s v="0"/>
    <n v="40"/>
    <n v="10"/>
    <n v="0"/>
    <n v="10"/>
    <n v="30"/>
    <n v="37"/>
    <n v="67"/>
    <n v="69"/>
    <n v="122"/>
    <n v="191"/>
    <x v="11"/>
    <x v="18"/>
  </r>
  <r>
    <x v="17"/>
    <n v="46"/>
    <n v="1361"/>
    <n v="454"/>
    <n v="150"/>
    <n v="14"/>
    <n v="2011"/>
    <n v="526"/>
    <n v="2537"/>
    <n v="524"/>
    <s v="0"/>
    <n v="524"/>
    <n v="5"/>
    <n v="2"/>
    <n v="7"/>
    <n v="160"/>
    <n v="41"/>
    <n v="201"/>
    <n v="1336"/>
    <n v="483"/>
    <n v="1819"/>
    <x v="11"/>
    <x v="18"/>
  </r>
  <r>
    <x v="18"/>
    <n v="6818"/>
    <n v="95594"/>
    <n v="53700"/>
    <n v="8221"/>
    <n v="3519"/>
    <n v="167852"/>
    <n v="182704"/>
    <n v="350556"/>
    <n v="14500"/>
    <s v="0"/>
    <n v="14500"/>
    <n v="2486"/>
    <n v="1677"/>
    <n v="4163"/>
    <n v="45238"/>
    <n v="26679"/>
    <n v="71917"/>
    <n v="105628"/>
    <n v="154348"/>
    <n v="259976"/>
    <x v="11"/>
    <x v="18"/>
  </r>
  <r>
    <x v="22"/>
    <n v="45498"/>
    <n v="336534"/>
    <n v="239334"/>
    <n v="146219"/>
    <n v="30192"/>
    <n v="797777"/>
    <n v="476649"/>
    <n v="1274426"/>
    <n v="38672"/>
    <s v="8278"/>
    <n v="46950"/>
    <n v="28882"/>
    <n v="20431"/>
    <n v="49313"/>
    <n v="536128"/>
    <n v="153423"/>
    <n v="689551"/>
    <n v="194095"/>
    <n v="294517"/>
    <n v="488612"/>
    <x v="0"/>
    <x v="0"/>
  </r>
  <r>
    <x v="22"/>
    <n v="49008"/>
    <n v="304928"/>
    <n v="246988"/>
    <n v="116133"/>
    <n v="22356"/>
    <n v="739413"/>
    <n v="418724"/>
    <n v="1158137"/>
    <n v="37232"/>
    <s v="7636"/>
    <n v="44868"/>
    <n v="26303"/>
    <n v="15767"/>
    <n v="42070"/>
    <n v="513566"/>
    <n v="137657"/>
    <n v="651223"/>
    <n v="162312"/>
    <n v="257664"/>
    <n v="419976"/>
    <x v="1"/>
    <x v="0"/>
  </r>
  <r>
    <x v="22"/>
    <n v="43843"/>
    <n v="313366"/>
    <n v="249149"/>
    <n v="134989"/>
    <n v="27594"/>
    <n v="768941"/>
    <n v="442192"/>
    <n v="1211133"/>
    <n v="42072"/>
    <s v="8189"/>
    <n v="50261"/>
    <n v="28200"/>
    <n v="20078"/>
    <n v="48278"/>
    <n v="509801"/>
    <n v="152530"/>
    <n v="662331"/>
    <n v="188868"/>
    <n v="261395"/>
    <n v="450263"/>
    <x v="2"/>
    <x v="0"/>
  </r>
  <r>
    <x v="22"/>
    <n v="25840"/>
    <n v="273826"/>
    <n v="191346"/>
    <n v="94323"/>
    <n v="17643"/>
    <n v="602978"/>
    <n v="287341"/>
    <n v="890319"/>
    <n v="35009"/>
    <s v="8358"/>
    <n v="43367"/>
    <n v="19144"/>
    <n v="6584"/>
    <n v="25728"/>
    <n v="412872"/>
    <n v="96215"/>
    <n v="509087"/>
    <n v="135953"/>
    <n v="176184"/>
    <n v="312137"/>
    <x v="3"/>
    <x v="0"/>
  </r>
  <r>
    <x v="22"/>
    <n v="23002"/>
    <n v="258932"/>
    <n v="168500"/>
    <n v="78733"/>
    <n v="14549"/>
    <n v="543716"/>
    <n v="224473"/>
    <n v="768189"/>
    <n v="28341"/>
    <s v="8602"/>
    <n v="36943"/>
    <n v="10136"/>
    <n v="4307"/>
    <n v="14443"/>
    <n v="387780"/>
    <n v="89362"/>
    <n v="477142"/>
    <n v="117459"/>
    <n v="122202"/>
    <n v="239661"/>
    <x v="4"/>
    <x v="0"/>
  </r>
  <r>
    <x v="22"/>
    <n v="15150"/>
    <n v="236211"/>
    <n v="154491"/>
    <n v="88989"/>
    <n v="16572"/>
    <n v="511413"/>
    <n v="225777"/>
    <n v="737190"/>
    <n v="31647"/>
    <s v="8248"/>
    <n v="39895"/>
    <n v="8530"/>
    <n v="2580"/>
    <n v="11110"/>
    <n v="359355"/>
    <n v="116927"/>
    <n v="476282"/>
    <n v="111881"/>
    <n v="98022"/>
    <n v="209903"/>
    <x v="5"/>
    <x v="0"/>
  </r>
  <r>
    <x v="22"/>
    <n v="22915"/>
    <n v="310027"/>
    <n v="230277"/>
    <n v="85272"/>
    <n v="18491"/>
    <n v="666982"/>
    <n v="433313"/>
    <n v="1100295"/>
    <n v="39677"/>
    <s v="8637"/>
    <n v="48314"/>
    <n v="13755"/>
    <n v="12795"/>
    <n v="26550"/>
    <n v="496170"/>
    <n v="173073"/>
    <n v="669243"/>
    <n v="117380"/>
    <n v="238808"/>
    <n v="356188"/>
    <x v="6"/>
    <x v="0"/>
  </r>
  <r>
    <x v="22"/>
    <n v="40495"/>
    <n v="339567"/>
    <n v="265592"/>
    <n v="141296"/>
    <n v="21741"/>
    <n v="808691"/>
    <n v="496506"/>
    <n v="1305197"/>
    <n v="42422"/>
    <s v="8614"/>
    <n v="51036"/>
    <n v="22241"/>
    <n v="21664"/>
    <n v="43905"/>
    <n v="560916"/>
    <n v="199512"/>
    <n v="760428"/>
    <n v="183112"/>
    <n v="266716"/>
    <n v="449828"/>
    <x v="7"/>
    <x v="0"/>
  </r>
  <r>
    <x v="22"/>
    <n v="29488"/>
    <n v="302481"/>
    <n v="226558"/>
    <n v="88246"/>
    <n v="18953"/>
    <n v="665726"/>
    <n v="394804"/>
    <n v="1060530"/>
    <n v="40231"/>
    <s v="8460"/>
    <n v="48691"/>
    <n v="9766"/>
    <n v="9458"/>
    <n v="19224"/>
    <n v="493389"/>
    <n v="184003"/>
    <n v="677392"/>
    <n v="122340"/>
    <n v="192883"/>
    <n v="315223"/>
    <x v="8"/>
    <x v="0"/>
  </r>
  <r>
    <x v="22"/>
    <n v="32958"/>
    <n v="318543"/>
    <n v="218466"/>
    <n v="130465"/>
    <n v="23959"/>
    <n v="724391"/>
    <n v="397489"/>
    <n v="1121880"/>
    <n v="36576"/>
    <s v="9238"/>
    <n v="45814"/>
    <n v="21064"/>
    <n v="9622"/>
    <n v="30686"/>
    <n v="496539"/>
    <n v="166672"/>
    <n v="663211"/>
    <n v="170212"/>
    <n v="211957"/>
    <n v="382169"/>
    <x v="9"/>
    <x v="0"/>
  </r>
  <r>
    <x v="22"/>
    <n v="37390"/>
    <n v="323177"/>
    <n v="254729"/>
    <n v="127495"/>
    <n v="31105"/>
    <n v="773896"/>
    <n v="448155"/>
    <n v="1222051"/>
    <n v="32906"/>
    <s v="9063"/>
    <n v="41969"/>
    <n v="27991"/>
    <n v="16065"/>
    <n v="44056"/>
    <n v="529306"/>
    <n v="183808"/>
    <n v="713114"/>
    <n v="183693"/>
    <n v="239219"/>
    <n v="422912"/>
    <x v="10"/>
    <x v="0"/>
  </r>
  <r>
    <x v="22"/>
    <n v="35412"/>
    <n v="312485"/>
    <n v="243550"/>
    <n v="147132"/>
    <n v="33550"/>
    <n v="772129"/>
    <n v="535146"/>
    <n v="1307275"/>
    <n v="38580"/>
    <s v="9233"/>
    <n v="47813"/>
    <n v="34569"/>
    <n v="20330"/>
    <n v="54899"/>
    <n v="503273"/>
    <n v="221231"/>
    <n v="724504"/>
    <n v="195707"/>
    <n v="284352"/>
    <n v="480059"/>
    <x v="11"/>
    <x v="0"/>
  </r>
  <r>
    <x v="22"/>
    <n v="47446"/>
    <n v="348076"/>
    <n v="275713"/>
    <n v="162440"/>
    <n v="33260"/>
    <n v="866935"/>
    <n v="538055"/>
    <n v="1404990"/>
    <n v="39080"/>
    <s v="9580"/>
    <n v="48660"/>
    <n v="37382"/>
    <n v="28608"/>
    <n v="65990"/>
    <n v="577614"/>
    <n v="202993"/>
    <n v="780607"/>
    <n v="212859"/>
    <n v="296874"/>
    <n v="509733"/>
    <x v="0"/>
    <x v="1"/>
  </r>
  <r>
    <x v="22"/>
    <n v="50568"/>
    <n v="328630"/>
    <n v="243493"/>
    <n v="98424"/>
    <n v="32873"/>
    <n v="753988"/>
    <n v="513437"/>
    <n v="1267425"/>
    <n v="37211"/>
    <s v="8866"/>
    <n v="46077"/>
    <n v="35404"/>
    <n v="25721"/>
    <n v="61125"/>
    <n v="536906"/>
    <n v="190143"/>
    <n v="727049"/>
    <n v="144467"/>
    <n v="288707"/>
    <n v="433174"/>
    <x v="1"/>
    <x v="1"/>
  </r>
  <r>
    <x v="22"/>
    <n v="42848"/>
    <n v="346305"/>
    <n v="262011"/>
    <n v="150960"/>
    <n v="33263"/>
    <n v="835387"/>
    <n v="511314"/>
    <n v="1346701"/>
    <n v="34146"/>
    <s v="9869"/>
    <n v="44015"/>
    <n v="32159"/>
    <n v="24099"/>
    <n v="56258"/>
    <n v="564831"/>
    <n v="220539"/>
    <n v="785370"/>
    <n v="204251"/>
    <n v="256807"/>
    <n v="461058"/>
    <x v="2"/>
    <x v="1"/>
  </r>
  <r>
    <x v="22"/>
    <n v="36683"/>
    <n v="287371"/>
    <n v="219682"/>
    <n v="115473"/>
    <n v="28400"/>
    <n v="687609"/>
    <n v="366507"/>
    <n v="1054116"/>
    <n v="37820"/>
    <s v="9325"/>
    <n v="47145"/>
    <n v="23479"/>
    <n v="16272"/>
    <n v="39751"/>
    <n v="465529"/>
    <n v="185136"/>
    <n v="650665"/>
    <n v="160781"/>
    <n v="155774"/>
    <n v="316555"/>
    <x v="3"/>
    <x v="1"/>
  </r>
  <r>
    <x v="22"/>
    <n v="24338"/>
    <n v="233772"/>
    <n v="144606"/>
    <n v="79611"/>
    <n v="22050"/>
    <n v="504377"/>
    <n v="218195"/>
    <n v="722572"/>
    <n v="29108"/>
    <s v="9585"/>
    <n v="38693"/>
    <n v="15596"/>
    <n v="7736"/>
    <n v="23332"/>
    <n v="338385"/>
    <n v="124568"/>
    <n v="462953"/>
    <n v="121288"/>
    <n v="76306"/>
    <n v="197594"/>
    <x v="4"/>
    <x v="1"/>
  </r>
  <r>
    <x v="22"/>
    <n v="23024"/>
    <n v="234338"/>
    <n v="143225"/>
    <n v="66904"/>
    <n v="20788"/>
    <n v="488279"/>
    <n v="261652"/>
    <n v="749931"/>
    <n v="36668"/>
    <s v="9220"/>
    <n v="45888"/>
    <n v="22132"/>
    <n v="6822"/>
    <n v="28954"/>
    <n v="324540"/>
    <n v="146855"/>
    <n v="471395"/>
    <n v="104939"/>
    <n v="98755"/>
    <n v="203694"/>
    <x v="5"/>
    <x v="1"/>
  </r>
  <r>
    <x v="22"/>
    <n v="20061"/>
    <n v="281370"/>
    <n v="205652"/>
    <n v="118461"/>
    <n v="22729"/>
    <n v="648273"/>
    <n v="347428"/>
    <n v="995701"/>
    <n v="32617"/>
    <s v="9485"/>
    <n v="42102"/>
    <n v="26933"/>
    <n v="15865"/>
    <n v="42798"/>
    <n v="426425"/>
    <n v="184559"/>
    <n v="610984"/>
    <n v="162298"/>
    <n v="137519"/>
    <n v="299817"/>
    <x v="6"/>
    <x v="1"/>
  </r>
  <r>
    <x v="22"/>
    <n v="24531"/>
    <n v="322398"/>
    <n v="257110"/>
    <n v="118804"/>
    <n v="20694"/>
    <n v="743537"/>
    <n v="428964"/>
    <n v="1172501"/>
    <n v="31333"/>
    <s v="9713"/>
    <n v="41046"/>
    <n v="33346"/>
    <n v="23977"/>
    <n v="57323"/>
    <n v="514476"/>
    <n v="198473"/>
    <n v="712949"/>
    <n v="164382"/>
    <n v="196801"/>
    <n v="361183"/>
    <x v="7"/>
    <x v="1"/>
  </r>
  <r>
    <x v="22"/>
    <n v="22497"/>
    <n v="305985"/>
    <n v="216407"/>
    <n v="108482"/>
    <n v="20019"/>
    <n v="673390"/>
    <n v="371522"/>
    <n v="1044912"/>
    <n v="36119"/>
    <s v="9631"/>
    <n v="45750"/>
    <n v="28733"/>
    <n v="10683"/>
    <n v="39416"/>
    <n v="463031"/>
    <n v="195791"/>
    <n v="658822"/>
    <n v="145507"/>
    <n v="155417"/>
    <n v="300924"/>
    <x v="8"/>
    <x v="1"/>
  </r>
  <r>
    <x v="22"/>
    <n v="29622"/>
    <n v="290370"/>
    <n v="213283"/>
    <n v="106579"/>
    <n v="20848"/>
    <n v="660702"/>
    <n v="378394"/>
    <n v="1039096"/>
    <n v="38795"/>
    <s v="9711"/>
    <n v="48506"/>
    <n v="27326"/>
    <n v="15064"/>
    <n v="42390"/>
    <n v="443126"/>
    <n v="207441"/>
    <n v="650567"/>
    <n v="151455"/>
    <n v="146178"/>
    <n v="297633"/>
    <x v="9"/>
    <x v="1"/>
  </r>
  <r>
    <x v="22"/>
    <n v="22416"/>
    <n v="227188"/>
    <n v="201120"/>
    <n v="131234"/>
    <n v="24025"/>
    <n v="605983"/>
    <n v="420179"/>
    <n v="1026162"/>
    <n v="31167"/>
    <s v="9243"/>
    <n v="40410"/>
    <n v="25348"/>
    <n v="19818"/>
    <n v="45166"/>
    <n v="388187"/>
    <n v="174433"/>
    <n v="562620"/>
    <n v="161281"/>
    <n v="216685"/>
    <n v="377966"/>
    <x v="10"/>
    <x v="1"/>
  </r>
  <r>
    <x v="22"/>
    <n v="26442"/>
    <n v="222581"/>
    <n v="192576"/>
    <n v="116644"/>
    <n v="32673"/>
    <n v="590916"/>
    <n v="460366"/>
    <n v="1051282"/>
    <n v="30140"/>
    <s v="9734"/>
    <n v="39874"/>
    <n v="27354"/>
    <n v="20719"/>
    <n v="48073"/>
    <n v="379304"/>
    <n v="186580"/>
    <n v="565884"/>
    <n v="154118"/>
    <n v="243333"/>
    <n v="397451"/>
    <x v="11"/>
    <x v="1"/>
  </r>
  <r>
    <x v="22"/>
    <n v="27310"/>
    <n v="235212"/>
    <n v="194162"/>
    <n v="136539"/>
    <n v="26449"/>
    <n v="619672"/>
    <n v="493309"/>
    <n v="1112981"/>
    <n v="30440"/>
    <s v="9728"/>
    <n v="40168"/>
    <n v="25488"/>
    <n v="23700"/>
    <n v="49188"/>
    <n v="369705"/>
    <n v="230494"/>
    <n v="600199"/>
    <n v="194033"/>
    <n v="229393"/>
    <n v="423426"/>
    <x v="0"/>
    <x v="3"/>
  </r>
  <r>
    <x v="22"/>
    <n v="32279"/>
    <n v="282884"/>
    <n v="232020"/>
    <n v="123621"/>
    <n v="29703"/>
    <n v="700507"/>
    <n v="490104"/>
    <n v="1190611"/>
    <n v="29175"/>
    <s v="9148"/>
    <n v="38323"/>
    <n v="26012"/>
    <n v="20013"/>
    <n v="46025"/>
    <n v="443820"/>
    <n v="184145"/>
    <n v="627965"/>
    <n v="201500"/>
    <n v="276798"/>
    <n v="478298"/>
    <x v="1"/>
    <x v="3"/>
  </r>
  <r>
    <x v="22"/>
    <n v="29115"/>
    <n v="263200"/>
    <n v="224856"/>
    <n v="143466"/>
    <n v="32725"/>
    <n v="693362"/>
    <n v="538572"/>
    <n v="1231934"/>
    <n v="35248"/>
    <s v="9601"/>
    <n v="44849"/>
    <n v="23919"/>
    <n v="21207"/>
    <n v="45126"/>
    <n v="433167"/>
    <n v="179726"/>
    <n v="612893"/>
    <n v="201028"/>
    <n v="328038"/>
    <n v="529066"/>
    <x v="2"/>
    <x v="3"/>
  </r>
  <r>
    <x v="22"/>
    <n v="29640"/>
    <n v="229279"/>
    <n v="175894"/>
    <n v="74473"/>
    <n v="21184"/>
    <n v="530470"/>
    <n v="480533"/>
    <n v="1011003"/>
    <n v="36187"/>
    <s v="9169"/>
    <n v="45356"/>
    <n v="20746"/>
    <n v="16500"/>
    <n v="37246"/>
    <n v="343535"/>
    <n v="175157"/>
    <n v="518692"/>
    <n v="130008"/>
    <n v="279701"/>
    <n v="409709"/>
    <x v="3"/>
    <x v="3"/>
  </r>
  <r>
    <x v="22"/>
    <n v="22202"/>
    <n v="215598"/>
    <n v="142746"/>
    <n v="50281"/>
    <n v="23456"/>
    <n v="454283"/>
    <n v="192615"/>
    <n v="646898"/>
    <n v="36586"/>
    <s v="9336"/>
    <n v="45922"/>
    <n v="15152"/>
    <n v="6206"/>
    <n v="21358"/>
    <n v="308478"/>
    <n v="74862"/>
    <n v="383340"/>
    <n v="94067"/>
    <n v="102211"/>
    <n v="196278"/>
    <x v="4"/>
    <x v="3"/>
  </r>
  <r>
    <x v="22"/>
    <n v="24659"/>
    <n v="180957"/>
    <n v="131126"/>
    <n v="46759"/>
    <n v="20614"/>
    <n v="404115"/>
    <n v="210441"/>
    <n v="614556"/>
    <n v="33540"/>
    <s v="8768"/>
    <n v="42308"/>
    <n v="18073"/>
    <n v="5262"/>
    <n v="23335"/>
    <n v="271737"/>
    <n v="83512"/>
    <n v="355249"/>
    <n v="80765"/>
    <n v="112899"/>
    <n v="193664"/>
    <x v="5"/>
    <x v="3"/>
  </r>
  <r>
    <x v="22"/>
    <n v="20457"/>
    <n v="238732"/>
    <n v="191941"/>
    <n v="65250"/>
    <n v="20957"/>
    <n v="537337"/>
    <n v="384332"/>
    <n v="921669"/>
    <n v="38224"/>
    <s v="8740"/>
    <n v="46964"/>
    <n v="25558"/>
    <n v="14200"/>
    <n v="39758"/>
    <n v="357644"/>
    <n v="166533"/>
    <n v="524177"/>
    <n v="115911"/>
    <n v="194859"/>
    <n v="310770"/>
    <x v="6"/>
    <x v="3"/>
  </r>
  <r>
    <x v="22"/>
    <n v="24135"/>
    <n v="299485"/>
    <n v="252037"/>
    <n v="128520"/>
    <n v="23288"/>
    <n v="727465"/>
    <n v="448264"/>
    <n v="1175729"/>
    <n v="38757"/>
    <s v="8748"/>
    <n v="47505"/>
    <n v="40312"/>
    <n v="26577"/>
    <n v="66889"/>
    <n v="456869"/>
    <n v="175046"/>
    <n v="631915"/>
    <n v="191527"/>
    <n v="237893"/>
    <n v="429420"/>
    <x v="7"/>
    <x v="3"/>
  </r>
  <r>
    <x v="22"/>
    <n v="18621"/>
    <n v="272787"/>
    <n v="208758"/>
    <n v="98504"/>
    <n v="22309"/>
    <n v="620979"/>
    <n v="301019"/>
    <n v="921998"/>
    <n v="37449"/>
    <s v="8374"/>
    <n v="45823"/>
    <n v="27791"/>
    <n v="15357"/>
    <n v="43148"/>
    <n v="402915"/>
    <n v="134808"/>
    <n v="537723"/>
    <n v="152824"/>
    <n v="142480"/>
    <n v="295304"/>
    <x v="8"/>
    <x v="3"/>
  </r>
  <r>
    <x v="22"/>
    <n v="23064"/>
    <n v="246665"/>
    <n v="177579"/>
    <n v="105345"/>
    <n v="22212"/>
    <n v="574865"/>
    <n v="261683"/>
    <n v="836548"/>
    <n v="33412"/>
    <s v="8543"/>
    <n v="41955"/>
    <n v="16162"/>
    <n v="8943"/>
    <n v="25105"/>
    <n v="358115"/>
    <n v="115502"/>
    <n v="473617"/>
    <n v="167176"/>
    <n v="128695"/>
    <n v="295871"/>
    <x v="9"/>
    <x v="3"/>
  </r>
  <r>
    <x v="22"/>
    <n v="26427"/>
    <n v="231062"/>
    <n v="168990"/>
    <n v="94690"/>
    <n v="24973"/>
    <n v="546142"/>
    <n v="393289"/>
    <n v="939431"/>
    <n v="31317"/>
    <s v="8191"/>
    <n v="39508"/>
    <n v="14202"/>
    <n v="16878"/>
    <n v="31080"/>
    <n v="345170"/>
    <n v="136191"/>
    <n v="481361"/>
    <n v="155453"/>
    <n v="232029"/>
    <n v="387482"/>
    <x v="10"/>
    <x v="3"/>
  </r>
  <r>
    <x v="22"/>
    <n v="28046"/>
    <n v="239367"/>
    <n v="201301"/>
    <n v="131883"/>
    <n v="27566"/>
    <n v="628163"/>
    <n v="500743"/>
    <n v="1128906"/>
    <n v="26576"/>
    <s v="8825"/>
    <n v="35401"/>
    <n v="22836"/>
    <n v="21783"/>
    <n v="44619"/>
    <n v="384108"/>
    <n v="227582"/>
    <n v="611690"/>
    <n v="194643"/>
    <n v="242553"/>
    <n v="437196"/>
    <x v="11"/>
    <x v="3"/>
  </r>
  <r>
    <x v="22"/>
    <n v="34961"/>
    <n v="311310"/>
    <n v="271628"/>
    <n v="131121"/>
    <n v="31374"/>
    <n v="780394"/>
    <n v="524203"/>
    <n v="1304597"/>
    <n v="29806"/>
    <s v="8700"/>
    <n v="38506"/>
    <n v="19497"/>
    <n v="25715"/>
    <n v="45212"/>
    <n v="422726"/>
    <n v="198753"/>
    <n v="621479"/>
    <n v="308365"/>
    <n v="291035"/>
    <n v="599400"/>
    <x v="0"/>
    <x v="4"/>
  </r>
  <r>
    <x v="22"/>
    <n v="31020"/>
    <n v="307978"/>
    <n v="252760"/>
    <n v="98393"/>
    <n v="29643"/>
    <n v="719794"/>
    <n v="518241"/>
    <n v="1238035"/>
    <n v="32945"/>
    <s v="8089"/>
    <n v="41034"/>
    <n v="16570"/>
    <n v="24687"/>
    <n v="41257"/>
    <n v="402080"/>
    <n v="221981"/>
    <n v="624061"/>
    <n v="268199"/>
    <n v="263484"/>
    <n v="531683"/>
    <x v="1"/>
    <x v="4"/>
  </r>
  <r>
    <x v="22"/>
    <n v="29081"/>
    <n v="306485"/>
    <n v="259740"/>
    <n v="102898"/>
    <n v="33583"/>
    <n v="731787"/>
    <n v="485576"/>
    <n v="1217363"/>
    <n v="41090"/>
    <s v="8925"/>
    <n v="50015"/>
    <n v="17681"/>
    <n v="23330"/>
    <n v="41011"/>
    <n v="405621"/>
    <n v="202212"/>
    <n v="607833"/>
    <n v="267395"/>
    <n v="251109"/>
    <n v="518504"/>
    <x v="2"/>
    <x v="4"/>
  </r>
  <r>
    <x v="22"/>
    <n v="32727"/>
    <n v="262185"/>
    <n v="205455"/>
    <n v="97933"/>
    <n v="24026"/>
    <n v="622326"/>
    <n v="421795"/>
    <n v="1044121"/>
    <n v="35079"/>
    <s v="8707"/>
    <n v="43786"/>
    <n v="15874"/>
    <n v="16170"/>
    <n v="32044"/>
    <n v="337932"/>
    <n v="176072"/>
    <n v="514004"/>
    <n v="233441"/>
    <n v="220846"/>
    <n v="454287"/>
    <x v="3"/>
    <x v="4"/>
  </r>
  <r>
    <x v="22"/>
    <n v="31259"/>
    <n v="268866"/>
    <n v="149106"/>
    <n v="72343"/>
    <n v="16352"/>
    <n v="537926"/>
    <n v="238961"/>
    <n v="776887"/>
    <n v="31237"/>
    <s v="9067"/>
    <n v="40304"/>
    <n v="14209"/>
    <n v="11901"/>
    <n v="26110"/>
    <n v="323821"/>
    <n v="119333"/>
    <n v="443154"/>
    <n v="170967"/>
    <n v="96352"/>
    <n v="267319"/>
    <x v="4"/>
    <x v="4"/>
  </r>
  <r>
    <x v="22"/>
    <n v="28609"/>
    <n v="261387"/>
    <n v="172319"/>
    <n v="67975"/>
    <n v="17228"/>
    <n v="547518"/>
    <n v="250822"/>
    <n v="798340"/>
    <n v="26990"/>
    <s v="9071"/>
    <n v="36061"/>
    <n v="16558"/>
    <n v="6176"/>
    <n v="22734"/>
    <n v="331950"/>
    <n v="135114"/>
    <n v="467064"/>
    <n v="172020"/>
    <n v="100461"/>
    <n v="272481"/>
    <x v="5"/>
    <x v="4"/>
  </r>
  <r>
    <x v="22"/>
    <n v="22423"/>
    <n v="305655"/>
    <n v="226397"/>
    <n v="114035"/>
    <n v="25136"/>
    <n v="693646"/>
    <n v="411991"/>
    <n v="1105637"/>
    <n v="34501"/>
    <s v="9605"/>
    <n v="44106"/>
    <n v="20609"/>
    <n v="16529"/>
    <n v="37138"/>
    <n v="394457"/>
    <n v="191388"/>
    <n v="585845"/>
    <n v="244079"/>
    <n v="194469"/>
    <n v="438548"/>
    <x v="6"/>
    <x v="4"/>
  </r>
  <r>
    <x v="22"/>
    <n v="39319"/>
    <n v="388579"/>
    <n v="287703"/>
    <n v="156714"/>
    <n v="26764"/>
    <n v="899079"/>
    <n v="557632"/>
    <n v="1456711"/>
    <n v="26842"/>
    <s v="9703"/>
    <n v="36545"/>
    <n v="35569"/>
    <n v="29891"/>
    <n v="65460"/>
    <n v="506045"/>
    <n v="250996"/>
    <n v="757041"/>
    <n v="330623"/>
    <n v="267042"/>
    <n v="597665"/>
    <x v="7"/>
    <x v="4"/>
  </r>
  <r>
    <x v="22"/>
    <n v="29590"/>
    <n v="337910"/>
    <n v="230210"/>
    <n v="117402"/>
    <n v="24241"/>
    <n v="739353"/>
    <n v="427987"/>
    <n v="1167340"/>
    <n v="37626"/>
    <s v="9328"/>
    <n v="46954"/>
    <n v="22832"/>
    <n v="12939"/>
    <n v="35771"/>
    <n v="427260"/>
    <n v="223903"/>
    <n v="651163"/>
    <n v="251635"/>
    <n v="181817"/>
    <n v="433452"/>
    <x v="8"/>
    <x v="4"/>
  </r>
  <r>
    <x v="22"/>
    <n v="37683"/>
    <n v="397439"/>
    <n v="243111"/>
    <n v="98189"/>
    <n v="23517"/>
    <n v="799939"/>
    <n v="373859"/>
    <n v="1173798"/>
    <n v="41203"/>
    <s v="9515"/>
    <n v="50718"/>
    <n v="16479"/>
    <n v="20184"/>
    <n v="36663"/>
    <n v="449483"/>
    <n v="192659"/>
    <n v="642142"/>
    <n v="292774"/>
    <n v="151501"/>
    <n v="444275"/>
    <x v="9"/>
    <x v="4"/>
  </r>
  <r>
    <x v="22"/>
    <n v="41821"/>
    <n v="378415"/>
    <n v="270977"/>
    <n v="105139"/>
    <n v="23985"/>
    <n v="820337"/>
    <n v="476096"/>
    <n v="1296433"/>
    <n v="39207"/>
    <s v="9543"/>
    <n v="48750"/>
    <n v="18754"/>
    <n v="22411"/>
    <n v="41165"/>
    <n v="466916"/>
    <n v="224162"/>
    <n v="691078"/>
    <n v="295460"/>
    <n v="219980"/>
    <n v="515440"/>
    <x v="10"/>
    <x v="4"/>
  </r>
  <r>
    <x v="22"/>
    <n v="38713"/>
    <n v="359733"/>
    <n v="286217"/>
    <n v="126000"/>
    <n v="29269"/>
    <n v="839932"/>
    <n v="523554"/>
    <n v="1363486"/>
    <n v="38277"/>
    <s v="9688"/>
    <n v="47965"/>
    <n v="27732"/>
    <n v="20727"/>
    <n v="48459"/>
    <n v="467736"/>
    <n v="245145"/>
    <n v="712881"/>
    <n v="306187"/>
    <n v="247994"/>
    <n v="554181"/>
    <x v="11"/>
    <x v="4"/>
  </r>
  <r>
    <x v="22"/>
    <n v="44723"/>
    <n v="410669"/>
    <n v="330366"/>
    <n v="110687"/>
    <n v="27400"/>
    <n v="923845"/>
    <n v="529868"/>
    <n v="1453713"/>
    <n v="34675"/>
    <s v="8988"/>
    <n v="43663"/>
    <n v="25639"/>
    <n v="16822"/>
    <n v="42461"/>
    <n v="548711"/>
    <n v="199586"/>
    <n v="748297"/>
    <n v="314820"/>
    <n v="304472"/>
    <n v="619292"/>
    <x v="0"/>
    <x v="5"/>
  </r>
  <r>
    <x v="22"/>
    <n v="42711"/>
    <n v="386586"/>
    <n v="309884"/>
    <n v="135129"/>
    <n v="27059"/>
    <n v="901369"/>
    <n v="477177"/>
    <n v="1378546"/>
    <n v="30577"/>
    <s v="8274"/>
    <n v="38851"/>
    <n v="22601"/>
    <n v="16510"/>
    <n v="39111"/>
    <n v="513110"/>
    <n v="198524"/>
    <n v="711634"/>
    <n v="335081"/>
    <n v="253869"/>
    <n v="588950"/>
    <x v="1"/>
    <x v="5"/>
  </r>
  <r>
    <x v="22"/>
    <n v="49440"/>
    <n v="432244"/>
    <n v="324520"/>
    <n v="101001"/>
    <n v="27728"/>
    <n v="934933"/>
    <n v="515898"/>
    <n v="1450831"/>
    <n v="36507"/>
    <s v="8905"/>
    <n v="45412"/>
    <n v="29115"/>
    <n v="14213"/>
    <n v="43328"/>
    <n v="572240"/>
    <n v="213137"/>
    <n v="785377"/>
    <n v="297071"/>
    <n v="279643"/>
    <n v="576714"/>
    <x v="2"/>
    <x v="5"/>
  </r>
  <r>
    <x v="22"/>
    <n v="39927"/>
    <n v="376552"/>
    <n v="243922"/>
    <n v="120437"/>
    <n v="19511"/>
    <n v="800349"/>
    <n v="446193"/>
    <n v="1246542"/>
    <n v="31788"/>
    <s v="8656"/>
    <n v="40444"/>
    <n v="17676"/>
    <n v="13162"/>
    <n v="30838"/>
    <n v="468960"/>
    <n v="168103"/>
    <n v="637063"/>
    <n v="281925"/>
    <n v="256272"/>
    <n v="538197"/>
    <x v="3"/>
    <x v="5"/>
  </r>
  <r>
    <x v="22"/>
    <n v="31933"/>
    <n v="341725"/>
    <n v="204417"/>
    <n v="105619"/>
    <n v="14923"/>
    <n v="698617"/>
    <n v="284903"/>
    <n v="983520"/>
    <n v="26420"/>
    <s v="8874"/>
    <n v="35294"/>
    <n v="9589"/>
    <n v="9092"/>
    <n v="18681"/>
    <n v="425491"/>
    <n v="105550"/>
    <n v="531041"/>
    <n v="237117"/>
    <n v="161387"/>
    <n v="398504"/>
    <x v="4"/>
    <x v="5"/>
  </r>
  <r>
    <x v="22"/>
    <n v="30361"/>
    <n v="318362"/>
    <n v="184679"/>
    <n v="75363"/>
    <n v="16930"/>
    <n v="625695"/>
    <n v="287947"/>
    <n v="913642"/>
    <n v="26809"/>
    <s v="8656"/>
    <n v="35465"/>
    <n v="5582"/>
    <n v="3896"/>
    <n v="9478"/>
    <n v="393593"/>
    <n v="95141"/>
    <n v="488734"/>
    <n v="199711"/>
    <n v="180254"/>
    <n v="379965"/>
    <x v="5"/>
    <x v="5"/>
  </r>
  <r>
    <x v="22"/>
    <n v="28037"/>
    <n v="357307"/>
    <n v="240739"/>
    <n v="110058"/>
    <n v="15932"/>
    <n v="752073"/>
    <n v="440568"/>
    <n v="1192641"/>
    <n v="30031"/>
    <s v="9218"/>
    <n v="39249"/>
    <n v="8723"/>
    <n v="8048"/>
    <n v="16771"/>
    <n v="452522"/>
    <n v="157945"/>
    <n v="610467"/>
    <n v="260797"/>
    <n v="265357"/>
    <n v="526154"/>
    <x v="6"/>
    <x v="5"/>
  </r>
  <r>
    <x v="22"/>
    <n v="45000"/>
    <n v="413323"/>
    <n v="301823"/>
    <n v="135607"/>
    <n v="25634"/>
    <n v="921387"/>
    <n v="512364"/>
    <n v="1433751"/>
    <n v="26824"/>
    <s v="9269"/>
    <n v="36093"/>
    <n v="18910"/>
    <n v="12879"/>
    <n v="31789"/>
    <n v="559431"/>
    <n v="208372"/>
    <n v="767803"/>
    <n v="316222"/>
    <n v="281844"/>
    <n v="598066"/>
    <x v="7"/>
    <x v="5"/>
  </r>
  <r>
    <x v="22"/>
    <n v="37344"/>
    <n v="375585"/>
    <n v="239843"/>
    <n v="116295"/>
    <n v="19337"/>
    <n v="788404"/>
    <n v="357572"/>
    <n v="1145976"/>
    <n v="28556"/>
    <s v="8647"/>
    <n v="37203"/>
    <n v="7681"/>
    <n v="9183"/>
    <n v="16864"/>
    <n v="489512"/>
    <n v="158321"/>
    <n v="647833"/>
    <n v="262655"/>
    <n v="181421"/>
    <n v="444076"/>
    <x v="8"/>
    <x v="5"/>
  </r>
  <r>
    <x v="22"/>
    <n v="46153"/>
    <n v="383056"/>
    <n v="256366"/>
    <n v="113750"/>
    <n v="17809"/>
    <n v="817134"/>
    <n v="379769"/>
    <n v="1196903"/>
    <n v="35313"/>
    <s v="8758"/>
    <n v="44071"/>
    <n v="5660"/>
    <n v="9405"/>
    <n v="15065"/>
    <n v="490476"/>
    <n v="154026"/>
    <n v="644502"/>
    <n v="285685"/>
    <n v="207580"/>
    <n v="493265"/>
    <x v="9"/>
    <x v="5"/>
  </r>
  <r>
    <x v="22"/>
    <n v="41447"/>
    <n v="371261"/>
    <n v="280582"/>
    <n v="134630"/>
    <n v="24641"/>
    <n v="852561"/>
    <n v="465131"/>
    <n v="1317692"/>
    <n v="30425"/>
    <s v="8477"/>
    <n v="38902"/>
    <n v="12974"/>
    <n v="13808"/>
    <n v="26782"/>
    <n v="480611"/>
    <n v="191339"/>
    <n v="671950"/>
    <n v="328551"/>
    <n v="251507"/>
    <n v="580058"/>
    <x v="10"/>
    <x v="5"/>
  </r>
  <r>
    <x v="22"/>
    <n v="41257"/>
    <n v="365953"/>
    <n v="284942"/>
    <n v="178027"/>
    <n v="27592"/>
    <n v="897771"/>
    <n v="492583"/>
    <n v="1390354"/>
    <n v="38922"/>
    <s v="9099"/>
    <n v="48021"/>
    <n v="18954"/>
    <n v="14681"/>
    <n v="33635"/>
    <n v="484814"/>
    <n v="193435"/>
    <n v="678249"/>
    <n v="355081"/>
    <n v="275368"/>
    <n v="630449"/>
    <x v="11"/>
    <x v="5"/>
  </r>
  <r>
    <x v="22"/>
    <n v="49270"/>
    <n v="430002"/>
    <n v="350959"/>
    <n v="202336"/>
    <n v="32401"/>
    <n v="1064968"/>
    <n v="582125"/>
    <n v="1647093"/>
    <n v="40999"/>
    <s v="9138"/>
    <n v="50137"/>
    <n v="27845"/>
    <n v="17672"/>
    <n v="45517"/>
    <n v="565198"/>
    <n v="207992"/>
    <n v="773190"/>
    <n v="430926"/>
    <n v="347323"/>
    <n v="778249"/>
    <x v="0"/>
    <x v="6"/>
  </r>
  <r>
    <x v="22"/>
    <n v="46611"/>
    <n v="393515"/>
    <n v="303088"/>
    <n v="182697"/>
    <n v="31277"/>
    <n v="957188"/>
    <n v="531303"/>
    <n v="1488491"/>
    <n v="38900"/>
    <s v="8286"/>
    <n v="47186"/>
    <n v="22697"/>
    <n v="19059"/>
    <n v="41756"/>
    <n v="519918"/>
    <n v="197095"/>
    <n v="717013"/>
    <n v="375673"/>
    <n v="306863"/>
    <n v="682536"/>
    <x v="1"/>
    <x v="6"/>
  </r>
  <r>
    <x v="22"/>
    <n v="43852"/>
    <n v="432504"/>
    <n v="315194"/>
    <n v="193182"/>
    <n v="30906"/>
    <n v="1015638"/>
    <n v="563827"/>
    <n v="1579465"/>
    <n v="40468"/>
    <s v="9228"/>
    <n v="49696"/>
    <n v="21167"/>
    <n v="14227"/>
    <n v="35394"/>
    <n v="556210"/>
    <n v="195296"/>
    <n v="751506"/>
    <n v="397793"/>
    <n v="345076"/>
    <n v="742869"/>
    <x v="2"/>
    <x v="6"/>
  </r>
  <r>
    <x v="22"/>
    <n v="37139"/>
    <n v="371903"/>
    <n v="241107"/>
    <n v="120322"/>
    <n v="23511"/>
    <n v="793982"/>
    <n v="428069"/>
    <n v="1222051"/>
    <n v="34291"/>
    <s v="8727"/>
    <n v="43018"/>
    <n v="12615"/>
    <n v="11548"/>
    <n v="24163"/>
    <n v="457974"/>
    <n v="147941"/>
    <n v="605915"/>
    <n v="289102"/>
    <n v="259853"/>
    <n v="548955"/>
    <x v="3"/>
    <x v="6"/>
  </r>
  <r>
    <x v="22"/>
    <n v="34803"/>
    <n v="350600"/>
    <n v="209895"/>
    <n v="108458"/>
    <n v="20042"/>
    <n v="723798"/>
    <n v="286036"/>
    <n v="1009834"/>
    <n v="29422"/>
    <s v="9006"/>
    <n v="38428"/>
    <n v="8660"/>
    <n v="8218"/>
    <n v="16878"/>
    <n v="418063"/>
    <n v="98615"/>
    <n v="516678"/>
    <n v="267653"/>
    <n v="170197"/>
    <n v="437850"/>
    <x v="4"/>
    <x v="6"/>
  </r>
  <r>
    <x v="22"/>
    <n v="37532"/>
    <n v="338345"/>
    <n v="214960"/>
    <n v="105416"/>
    <n v="19346"/>
    <n v="715599"/>
    <n v="269733"/>
    <n v="985332"/>
    <n v="30403"/>
    <s v="8582"/>
    <n v="38985"/>
    <n v="4149"/>
    <n v="4624"/>
    <n v="8773"/>
    <n v="412387"/>
    <n v="106786"/>
    <n v="519173"/>
    <n v="268660"/>
    <n v="149741"/>
    <n v="418401"/>
    <x v="5"/>
    <x v="6"/>
  </r>
  <r>
    <x v="22"/>
    <n v="30848"/>
    <n v="393130"/>
    <n v="251080"/>
    <n v="120341"/>
    <n v="21787"/>
    <n v="817186"/>
    <n v="481622"/>
    <n v="1298808"/>
    <n v="23680"/>
    <s v="9045"/>
    <n v="32725"/>
    <n v="11198"/>
    <n v="7764"/>
    <n v="18962"/>
    <n v="478542"/>
    <n v="157543"/>
    <n v="636085"/>
    <n v="303766"/>
    <n v="307270"/>
    <n v="611036"/>
    <x v="6"/>
    <x v="6"/>
  </r>
  <r>
    <x v="22"/>
    <n v="49551"/>
    <n v="441331"/>
    <n v="303516"/>
    <n v="147399"/>
    <n v="23989"/>
    <n v="965786"/>
    <n v="561620"/>
    <n v="1527406"/>
    <n v="28033"/>
    <s v="9050"/>
    <n v="37083"/>
    <n v="18939"/>
    <n v="12672"/>
    <n v="31611"/>
    <n v="572439"/>
    <n v="198717"/>
    <n v="771156"/>
    <n v="346375"/>
    <n v="341181"/>
    <n v="687556"/>
    <x v="7"/>
    <x v="6"/>
  </r>
  <r>
    <x v="22"/>
    <n v="38944"/>
    <n v="392332"/>
    <n v="268923"/>
    <n v="73741"/>
    <n v="22111"/>
    <n v="796051"/>
    <n v="446108"/>
    <n v="1242159"/>
    <n v="32188"/>
    <s v="8922"/>
    <n v="41110"/>
    <n v="7807"/>
    <n v="8599"/>
    <n v="16406"/>
    <n v="496563"/>
    <n v="167302"/>
    <n v="663865"/>
    <n v="259493"/>
    <n v="261285"/>
    <n v="520778"/>
    <x v="8"/>
    <x v="6"/>
  </r>
  <r>
    <x v="22"/>
    <n v="42288"/>
    <n v="417642"/>
    <n v="263846"/>
    <n v="144184"/>
    <n v="22564"/>
    <n v="890524"/>
    <n v="428391"/>
    <n v="1318915"/>
    <n v="34642"/>
    <s v="8219"/>
    <n v="42861"/>
    <n v="7440"/>
    <n v="9175"/>
    <n v="16615"/>
    <n v="506017"/>
    <n v="141134"/>
    <n v="647151"/>
    <n v="342425"/>
    <n v="269863"/>
    <n v="612288"/>
    <x v="9"/>
    <x v="6"/>
  </r>
  <r>
    <x v="22"/>
    <n v="40935"/>
    <n v="399962"/>
    <n v="295429"/>
    <n v="174765"/>
    <n v="17490"/>
    <n v="928581"/>
    <n v="508538"/>
    <n v="1437119"/>
    <n v="29008"/>
    <s v="7834"/>
    <n v="36842"/>
    <n v="15259"/>
    <n v="12008"/>
    <n v="27267"/>
    <n v="512642"/>
    <n v="184205"/>
    <n v="696847"/>
    <n v="371672"/>
    <n v="304491"/>
    <n v="676163"/>
    <x v="10"/>
    <x v="6"/>
  </r>
  <r>
    <x v="22"/>
    <n v="42587"/>
    <n v="377894"/>
    <n v="308447"/>
    <n v="163521"/>
    <n v="27555"/>
    <n v="920004"/>
    <n v="528728"/>
    <n v="1448732"/>
    <n v="35285"/>
    <s v="8032"/>
    <n v="43317"/>
    <n v="22489"/>
    <n v="12279"/>
    <n v="34768"/>
    <n v="508769"/>
    <n v="184290"/>
    <n v="693059"/>
    <n v="353461"/>
    <n v="324127"/>
    <n v="677588"/>
    <x v="11"/>
    <x v="6"/>
  </r>
  <r>
    <x v="22"/>
    <n v="47734"/>
    <n v="459148"/>
    <n v="326080"/>
    <n v="188184"/>
    <n v="26058"/>
    <n v="1047204"/>
    <n v="606542"/>
    <n v="1653746"/>
    <n v="36857"/>
    <s v="8753"/>
    <n v="45610"/>
    <n v="24566"/>
    <n v="14711"/>
    <n v="39277"/>
    <n v="575142"/>
    <n v="188253"/>
    <n v="763395"/>
    <n v="410639"/>
    <n v="394825"/>
    <n v="805464"/>
    <x v="0"/>
    <x v="7"/>
  </r>
  <r>
    <x v="22"/>
    <n v="48318"/>
    <n v="435511"/>
    <n v="314062"/>
    <n v="183819"/>
    <n v="26267"/>
    <n v="1007977"/>
    <n v="570815"/>
    <n v="1578792"/>
    <n v="41897"/>
    <s v="8669"/>
    <n v="50566"/>
    <n v="24330"/>
    <n v="17810"/>
    <n v="42140"/>
    <n v="556783"/>
    <n v="181080"/>
    <n v="737863"/>
    <n v="384967"/>
    <n v="363256"/>
    <n v="748223"/>
    <x v="1"/>
    <x v="7"/>
  </r>
  <r>
    <x v="22"/>
    <n v="48398"/>
    <n v="457350"/>
    <n v="321246"/>
    <n v="179935"/>
    <n v="24234"/>
    <n v="1031163"/>
    <n v="538794"/>
    <n v="1569957"/>
    <n v="38220"/>
    <s v="9159"/>
    <n v="47379"/>
    <n v="19925"/>
    <n v="14762"/>
    <n v="34687"/>
    <n v="572425"/>
    <n v="186742"/>
    <n v="759167"/>
    <n v="400593"/>
    <n v="328131"/>
    <n v="728724"/>
    <x v="2"/>
    <x v="7"/>
  </r>
  <r>
    <x v="22"/>
    <n v="45586"/>
    <n v="409110"/>
    <n v="279991"/>
    <n v="140046"/>
    <n v="23334"/>
    <n v="898067"/>
    <n v="520462"/>
    <n v="1418529"/>
    <n v="30755"/>
    <s v="8852"/>
    <n v="39607"/>
    <n v="15179"/>
    <n v="13239"/>
    <n v="28418"/>
    <n v="505512"/>
    <n v="153132"/>
    <n v="658644"/>
    <n v="346621"/>
    <n v="345239"/>
    <n v="691860"/>
    <x v="3"/>
    <x v="7"/>
  </r>
  <r>
    <x v="22"/>
    <n v="50348"/>
    <n v="461713"/>
    <n v="253739"/>
    <n v="94035"/>
    <n v="21564"/>
    <n v="881399"/>
    <n v="320738"/>
    <n v="1202137"/>
    <n v="29017"/>
    <s v="8767"/>
    <n v="37784"/>
    <n v="12844"/>
    <n v="10013"/>
    <n v="22857"/>
    <n v="524460"/>
    <n v="97553"/>
    <n v="622013"/>
    <n v="315078"/>
    <n v="204405"/>
    <n v="519483"/>
    <x v="4"/>
    <x v="7"/>
  </r>
  <r>
    <x v="22"/>
    <n v="39450"/>
    <n v="397606"/>
    <n v="240977"/>
    <n v="104170"/>
    <n v="20861"/>
    <n v="803064"/>
    <n v="324447"/>
    <n v="1127511"/>
    <n v="30456"/>
    <s v="8233"/>
    <n v="38689"/>
    <n v="10814"/>
    <n v="4962"/>
    <n v="15776"/>
    <n v="474854"/>
    <n v="103412"/>
    <n v="578266"/>
    <n v="286940"/>
    <n v="207840"/>
    <n v="494780"/>
    <x v="5"/>
    <x v="7"/>
  </r>
  <r>
    <x v="22"/>
    <n v="34224"/>
    <n v="430068"/>
    <n v="268525"/>
    <n v="153675"/>
    <n v="21484"/>
    <n v="907976"/>
    <n v="452132"/>
    <n v="1360108"/>
    <n v="30169"/>
    <s v="8938"/>
    <n v="39107"/>
    <n v="11991"/>
    <n v="8036"/>
    <n v="20027"/>
    <n v="533148"/>
    <n v="146822"/>
    <n v="679970"/>
    <n v="332668"/>
    <n v="288336"/>
    <n v="621004"/>
    <x v="6"/>
    <x v="7"/>
  </r>
  <r>
    <x v="22"/>
    <n v="50462"/>
    <n v="487607"/>
    <n v="345549"/>
    <n v="173025"/>
    <n v="23758"/>
    <n v="1080401"/>
    <n v="536674"/>
    <n v="1617075"/>
    <n v="27126"/>
    <s v="9264"/>
    <n v="36390"/>
    <n v="13777"/>
    <n v="14860"/>
    <n v="28637"/>
    <n v="612081"/>
    <n v="193011"/>
    <n v="805092"/>
    <n v="427417"/>
    <n v="319539"/>
    <n v="746956"/>
    <x v="7"/>
    <x v="7"/>
  </r>
  <r>
    <x v="22"/>
    <n v="46587"/>
    <n v="442616"/>
    <n v="303922"/>
    <n v="128652"/>
    <n v="19466"/>
    <n v="941243"/>
    <n v="449514"/>
    <n v="1390757"/>
    <n v="27025"/>
    <s v="8696"/>
    <n v="35721"/>
    <n v="12878"/>
    <n v="10465"/>
    <n v="23343"/>
    <n v="572686"/>
    <n v="162179"/>
    <n v="734865"/>
    <n v="328654"/>
    <n v="268174"/>
    <n v="596828"/>
    <x v="8"/>
    <x v="7"/>
  </r>
  <r>
    <x v="22"/>
    <n v="54076"/>
    <n v="483867"/>
    <n v="316890"/>
    <n v="113077"/>
    <n v="21357"/>
    <n v="989267"/>
    <n v="473400"/>
    <n v="1462667"/>
    <n v="32925"/>
    <s v="8719"/>
    <n v="41644"/>
    <n v="18695"/>
    <n v="8994"/>
    <n v="27689"/>
    <n v="588769"/>
    <n v="173029"/>
    <n v="761798"/>
    <n v="348878"/>
    <n v="282658"/>
    <n v="631536"/>
    <x v="9"/>
    <x v="7"/>
  </r>
  <r>
    <x v="22"/>
    <n v="50314"/>
    <n v="446333"/>
    <n v="303103"/>
    <n v="107818"/>
    <n v="27053"/>
    <n v="934621"/>
    <n v="535024"/>
    <n v="1469645"/>
    <n v="32640"/>
    <s v="8272"/>
    <n v="40912"/>
    <n v="20492"/>
    <n v="15077"/>
    <n v="35569"/>
    <n v="567921"/>
    <n v="179818"/>
    <n v="747739"/>
    <n v="313568"/>
    <n v="331857"/>
    <n v="645425"/>
    <x v="10"/>
    <x v="7"/>
  </r>
  <r>
    <x v="22"/>
    <n v="45614"/>
    <n v="411371"/>
    <n v="333940"/>
    <n v="135979"/>
    <n v="29982"/>
    <n v="956886"/>
    <n v="537308"/>
    <n v="1494194"/>
    <n v="32866"/>
    <s v="8722"/>
    <n v="41588"/>
    <n v="24744"/>
    <n v="14384"/>
    <n v="39128"/>
    <n v="555549"/>
    <n v="188380"/>
    <n v="743929"/>
    <n v="343727"/>
    <n v="325822"/>
    <n v="669549"/>
    <x v="11"/>
    <x v="7"/>
  </r>
  <r>
    <x v="22"/>
    <n v="47223"/>
    <n v="526109"/>
    <n v="342199"/>
    <n v="176406"/>
    <n v="26998"/>
    <n v="1118935"/>
    <n v="592869"/>
    <n v="1711804"/>
    <n v="31785"/>
    <s v="6123"/>
    <n v="37908"/>
    <n v="25456"/>
    <n v="15744"/>
    <n v="41200"/>
    <n v="582358"/>
    <n v="210156"/>
    <n v="792514"/>
    <n v="479336"/>
    <n v="360846"/>
    <n v="840182"/>
    <x v="0"/>
    <x v="8"/>
  </r>
  <r>
    <x v="22"/>
    <n v="47105"/>
    <n v="492184"/>
    <n v="317317"/>
    <n v="176924"/>
    <n v="27154"/>
    <n v="1060684"/>
    <n v="553963"/>
    <n v="1614647"/>
    <n v="31912"/>
    <s v="5453"/>
    <n v="37365"/>
    <n v="23086"/>
    <n v="15777"/>
    <n v="38863"/>
    <n v="554725"/>
    <n v="194829"/>
    <n v="749554"/>
    <n v="450961"/>
    <n v="337904"/>
    <n v="788865"/>
    <x v="1"/>
    <x v="8"/>
  </r>
  <r>
    <x v="22"/>
    <n v="50233"/>
    <n v="520143"/>
    <n v="333752"/>
    <n v="210879"/>
    <n v="26951"/>
    <n v="1141958"/>
    <n v="598465"/>
    <n v="1740423"/>
    <n v="34651"/>
    <s v="5871"/>
    <n v="40522"/>
    <n v="21880"/>
    <n v="17266"/>
    <n v="39146"/>
    <n v="581143"/>
    <n v="206615"/>
    <n v="787758"/>
    <n v="504284"/>
    <n v="368713"/>
    <n v="872997"/>
    <x v="2"/>
    <x v="8"/>
  </r>
  <r>
    <x v="22"/>
    <n v="46992"/>
    <n v="466567"/>
    <n v="262217"/>
    <n v="199817"/>
    <n v="21291"/>
    <n v="996884"/>
    <n v="459019"/>
    <n v="1455903"/>
    <n v="25603"/>
    <s v="5880"/>
    <n v="31483"/>
    <n v="10969"/>
    <n v="14705"/>
    <n v="25674"/>
    <n v="506163"/>
    <n v="161112"/>
    <n v="667275"/>
    <n v="454149"/>
    <n v="277322"/>
    <n v="731471"/>
    <x v="3"/>
    <x v="8"/>
  </r>
  <r>
    <x v="22"/>
    <n v="45848"/>
    <n v="456119"/>
    <n v="253670"/>
    <n v="138377"/>
    <n v="18454"/>
    <n v="912468"/>
    <n v="364106"/>
    <n v="1276574"/>
    <n v="24824"/>
    <s v="6061"/>
    <n v="30885"/>
    <n v="14865"/>
    <n v="11332"/>
    <n v="26197"/>
    <n v="483388"/>
    <n v="116124"/>
    <n v="599512"/>
    <n v="389391"/>
    <n v="230589"/>
    <n v="619980"/>
    <x v="4"/>
    <x v="8"/>
  </r>
  <r>
    <x v="22"/>
    <n v="42226"/>
    <n v="364768"/>
    <n v="208744"/>
    <n v="115385"/>
    <n v="18721"/>
    <n v="749844"/>
    <n v="342221"/>
    <n v="1092065"/>
    <n v="28169"/>
    <s v="5291"/>
    <n v="33460"/>
    <n v="7482"/>
    <n v="4372"/>
    <n v="11854"/>
    <n v="425124"/>
    <n v="130798"/>
    <n v="555922"/>
    <n v="289069"/>
    <n v="201760"/>
    <n v="490829"/>
    <x v="5"/>
    <x v="8"/>
  </r>
  <r>
    <x v="22"/>
    <n v="34504"/>
    <n v="401572"/>
    <n v="262583"/>
    <n v="123912"/>
    <n v="19212"/>
    <n v="841783"/>
    <n v="516313"/>
    <n v="1358096"/>
    <n v="21891"/>
    <s v="5797"/>
    <n v="27688"/>
    <n v="8086"/>
    <n v="8473"/>
    <n v="16559"/>
    <n v="471741"/>
    <n v="167588"/>
    <n v="639329"/>
    <n v="340065"/>
    <n v="334455"/>
    <n v="674520"/>
    <x v="6"/>
    <x v="8"/>
  </r>
  <r>
    <x v="22"/>
    <n v="40588"/>
    <n v="516575"/>
    <n v="306949"/>
    <n v="151146"/>
    <n v="24598"/>
    <n v="1039856"/>
    <n v="614165"/>
    <n v="1654021"/>
    <n v="22568"/>
    <s v="6014"/>
    <n v="28582"/>
    <n v="10967"/>
    <n v="19296"/>
    <n v="30263"/>
    <n v="547594"/>
    <n v="193456"/>
    <n v="741050"/>
    <n v="458727"/>
    <n v="395399"/>
    <n v="854126"/>
    <x v="7"/>
    <x v="8"/>
  </r>
  <r>
    <x v="22"/>
    <n v="35831"/>
    <n v="480367"/>
    <n v="280520"/>
    <n v="139166"/>
    <n v="23149"/>
    <n v="959033"/>
    <n v="523484"/>
    <n v="1482517"/>
    <n v="23790"/>
    <s v="6001"/>
    <n v="29791"/>
    <n v="13271"/>
    <n v="7279"/>
    <n v="20550"/>
    <n v="512095"/>
    <n v="165739"/>
    <n v="677834"/>
    <n v="409877"/>
    <n v="344465"/>
    <n v="754342"/>
    <x v="8"/>
    <x v="8"/>
  </r>
  <r>
    <x v="22"/>
    <n v="47988"/>
    <n v="542901"/>
    <n v="262085"/>
    <n v="154542"/>
    <n v="20797"/>
    <n v="1028313"/>
    <n v="554766"/>
    <n v="1583079"/>
    <n v="28057"/>
    <s v="6124"/>
    <n v="34181"/>
    <n v="11334"/>
    <n v="8919"/>
    <n v="20253"/>
    <n v="522194"/>
    <n v="169741"/>
    <n v="691935"/>
    <n v="466728"/>
    <n v="369982"/>
    <n v="836710"/>
    <x v="9"/>
    <x v="8"/>
  </r>
  <r>
    <x v="22"/>
    <n v="46569"/>
    <n v="495794"/>
    <n v="270555"/>
    <n v="183297"/>
    <n v="23481"/>
    <n v="1019696"/>
    <n v="576563"/>
    <n v="1596259"/>
    <n v="24968"/>
    <s v="6124"/>
    <n v="31092"/>
    <n v="14127"/>
    <n v="13775"/>
    <n v="27902"/>
    <n v="513212"/>
    <n v="181571"/>
    <n v="694783"/>
    <n v="467389"/>
    <n v="375093"/>
    <n v="842482"/>
    <x v="10"/>
    <x v="8"/>
  </r>
  <r>
    <x v="22"/>
    <n v="39532"/>
    <n v="475163"/>
    <n v="296840"/>
    <n v="187153"/>
    <n v="23768"/>
    <n v="1022456"/>
    <n v="711682"/>
    <n v="1734138"/>
    <n v="21073"/>
    <s v="6000"/>
    <n v="27073"/>
    <n v="16891"/>
    <n v="14664"/>
    <n v="31555"/>
    <n v="503117"/>
    <n v="200488"/>
    <n v="703605"/>
    <n v="481375"/>
    <n v="490530"/>
    <n v="971905"/>
    <x v="11"/>
    <x v="8"/>
  </r>
  <r>
    <x v="22"/>
    <n v="51711"/>
    <n v="596098"/>
    <n v="321365"/>
    <n v="139666"/>
    <n v="25532"/>
    <n v="1134372"/>
    <n v="714417"/>
    <n v="1848789"/>
    <n v="21079"/>
    <s v="5828"/>
    <n v="26907"/>
    <n v="24490"/>
    <n v="14038"/>
    <n v="38528"/>
    <n v="582776"/>
    <n v="240591"/>
    <n v="823367"/>
    <n v="506027"/>
    <n v="453960"/>
    <n v="959987"/>
    <x v="0"/>
    <x v="9"/>
  </r>
  <r>
    <x v="22"/>
    <n v="46884"/>
    <n v="563656"/>
    <n v="296172"/>
    <n v="148795"/>
    <n v="24416"/>
    <n v="1079923"/>
    <n v="670598"/>
    <n v="1750521"/>
    <n v="26957"/>
    <s v="5381"/>
    <n v="32338"/>
    <n v="23119"/>
    <n v="15349"/>
    <n v="38468"/>
    <n v="532299"/>
    <n v="219518"/>
    <n v="751817"/>
    <n v="497548"/>
    <n v="430350"/>
    <n v="927898"/>
    <x v="1"/>
    <x v="9"/>
  </r>
  <r>
    <x v="22"/>
    <n v="39755"/>
    <n v="574356"/>
    <n v="309155"/>
    <n v="143535"/>
    <n v="25372"/>
    <n v="1092173"/>
    <n v="779563"/>
    <n v="1871736"/>
    <n v="27760"/>
    <s v="6141"/>
    <n v="33901"/>
    <n v="13580"/>
    <n v="14812"/>
    <n v="28392"/>
    <n v="549657"/>
    <n v="233676"/>
    <n v="783333"/>
    <n v="501176"/>
    <n v="524934"/>
    <n v="1026110"/>
    <x v="2"/>
    <x v="9"/>
  </r>
  <r>
    <x v="22"/>
    <n v="37059"/>
    <n v="508659"/>
    <n v="253786"/>
    <n v="106894"/>
    <n v="17924"/>
    <n v="924322"/>
    <n v="561453"/>
    <n v="1485775"/>
    <n v="21465"/>
    <s v="5775"/>
    <n v="27240"/>
    <n v="10947"/>
    <n v="8676"/>
    <n v="19623"/>
    <n v="480556"/>
    <n v="189774"/>
    <n v="670330"/>
    <n v="411354"/>
    <n v="357228"/>
    <n v="768582"/>
    <x v="3"/>
    <x v="9"/>
  </r>
  <r>
    <x v="22"/>
    <n v="50886"/>
    <n v="571235"/>
    <n v="244317"/>
    <n v="93347"/>
    <n v="11783"/>
    <n v="971568"/>
    <n v="466752"/>
    <n v="1438320"/>
    <n v="26567"/>
    <s v="5646"/>
    <n v="32213"/>
    <n v="7770"/>
    <n v="6894"/>
    <n v="14664"/>
    <n v="506401"/>
    <n v="146609"/>
    <n v="653010"/>
    <n v="430830"/>
    <n v="307603"/>
    <n v="738433"/>
    <x v="4"/>
    <x v="9"/>
  </r>
  <r>
    <x v="22"/>
    <n v="41180"/>
    <n v="553117"/>
    <n v="222265"/>
    <n v="72882"/>
    <n v="11176"/>
    <n v="900620"/>
    <n v="485754"/>
    <n v="1386374"/>
    <n v="17439"/>
    <s v="5709"/>
    <n v="23148"/>
    <n v="9767"/>
    <n v="5318"/>
    <n v="15085"/>
    <n v="470213"/>
    <n v="135099"/>
    <n v="605312"/>
    <n v="403201"/>
    <n v="339628"/>
    <n v="742829"/>
    <x v="5"/>
    <x v="9"/>
  </r>
  <r>
    <x v="22"/>
    <n v="35285"/>
    <n v="568672"/>
    <n v="271587"/>
    <n v="108353"/>
    <n v="15746"/>
    <n v="999643"/>
    <n v="685360"/>
    <n v="1685003"/>
    <n v="17684"/>
    <s v="6180"/>
    <n v="23864"/>
    <n v="7949"/>
    <n v="10626"/>
    <n v="18575"/>
    <n v="474467"/>
    <n v="189795"/>
    <n v="664262"/>
    <n v="499543"/>
    <n v="478759"/>
    <n v="978302"/>
    <x v="6"/>
    <x v="9"/>
  </r>
  <r>
    <x v="22"/>
    <n v="41420"/>
    <n v="646665"/>
    <n v="333016"/>
    <n v="142683"/>
    <n v="16393"/>
    <n v="1180177"/>
    <n v="767415"/>
    <n v="1947592"/>
    <n v="16524"/>
    <s v="5730"/>
    <n v="22254"/>
    <n v="15471"/>
    <n v="19910"/>
    <n v="35381"/>
    <n v="580743"/>
    <n v="237090"/>
    <n v="817833"/>
    <n v="567439"/>
    <n v="504685"/>
    <n v="1072124"/>
    <x v="7"/>
    <x v="9"/>
  </r>
  <r>
    <x v="22"/>
    <n v="39462"/>
    <n v="610515"/>
    <n v="303019"/>
    <n v="99829"/>
    <n v="15807"/>
    <n v="1068632"/>
    <n v="648118"/>
    <n v="1716750"/>
    <n v="20738"/>
    <s v="5751"/>
    <n v="26489"/>
    <n v="15116"/>
    <n v="12836"/>
    <n v="27952"/>
    <n v="547515"/>
    <n v="205256"/>
    <n v="752771"/>
    <n v="485263"/>
    <n v="424275"/>
    <n v="909538"/>
    <x v="8"/>
    <x v="9"/>
  </r>
  <r>
    <x v="22"/>
    <n v="44957"/>
    <n v="633715"/>
    <n v="281683"/>
    <n v="125281"/>
    <n v="14642"/>
    <n v="1100278"/>
    <n v="648963"/>
    <n v="1749241"/>
    <n v="24804"/>
    <s v="5841"/>
    <n v="30645"/>
    <n v="15653"/>
    <n v="15634"/>
    <n v="31287"/>
    <n v="540338"/>
    <n v="203328"/>
    <n v="743666"/>
    <n v="519483"/>
    <n v="424160"/>
    <n v="943643"/>
    <x v="9"/>
    <x v="9"/>
  </r>
  <r>
    <x v="22"/>
    <n v="37744"/>
    <n v="572745"/>
    <n v="277124"/>
    <n v="142423"/>
    <n v="16253"/>
    <n v="1046289"/>
    <n v="683089"/>
    <n v="1729378"/>
    <n v="23574"/>
    <s v="5765"/>
    <n v="29339"/>
    <n v="20539"/>
    <n v="17680"/>
    <n v="38219"/>
    <n v="515379"/>
    <n v="210403"/>
    <n v="725782"/>
    <n v="486797"/>
    <n v="449241"/>
    <n v="936038"/>
    <x v="10"/>
    <x v="9"/>
  </r>
  <r>
    <x v="22"/>
    <n v="37734"/>
    <n v="522202"/>
    <n v="291369"/>
    <n v="153115"/>
    <n v="20681"/>
    <n v="1025101"/>
    <n v="755430"/>
    <n v="1780531"/>
    <n v="23762"/>
    <s v="5718"/>
    <n v="29480"/>
    <n v="24245"/>
    <n v="18974"/>
    <n v="43219"/>
    <n v="512310"/>
    <n v="231405"/>
    <n v="743715"/>
    <n v="464784"/>
    <n v="499333"/>
    <n v="964117"/>
    <x v="11"/>
    <x v="9"/>
  </r>
  <r>
    <x v="22"/>
    <n v="35104"/>
    <n v="584620"/>
    <n v="365988"/>
    <n v="155669"/>
    <n v="17077"/>
    <n v="1158458"/>
    <n v="960541"/>
    <n v="2118999"/>
    <n v="22323"/>
    <s v="3682"/>
    <n v="26005"/>
    <n v="9601"/>
    <n v="17448"/>
    <n v="27049"/>
    <n v="537764"/>
    <n v="253494"/>
    <n v="791258"/>
    <n v="588771"/>
    <n v="685917"/>
    <n v="1274688"/>
    <x v="0"/>
    <x v="10"/>
  </r>
  <r>
    <x v="22"/>
    <n v="37845"/>
    <n v="595861"/>
    <n v="330516"/>
    <n v="159161"/>
    <n v="16747"/>
    <n v="1140130"/>
    <n v="871536"/>
    <n v="2011666"/>
    <n v="26417"/>
    <s v="2997"/>
    <n v="29414"/>
    <n v="8309"/>
    <n v="17007"/>
    <n v="25316"/>
    <n v="519559"/>
    <n v="230709"/>
    <n v="750268"/>
    <n v="585845"/>
    <n v="620823"/>
    <n v="1206668"/>
    <x v="1"/>
    <x v="10"/>
  </r>
  <r>
    <x v="22"/>
    <n v="35977"/>
    <n v="589840"/>
    <n v="345269"/>
    <n v="165555"/>
    <n v="20262"/>
    <n v="1156903"/>
    <n v="874501"/>
    <n v="2031404"/>
    <n v="32538"/>
    <s v="3318"/>
    <n v="35856"/>
    <n v="9174"/>
    <n v="18564"/>
    <n v="27738"/>
    <n v="545391"/>
    <n v="251224"/>
    <n v="796615"/>
    <n v="569800"/>
    <n v="601395"/>
    <n v="1171195"/>
    <x v="2"/>
    <x v="10"/>
  </r>
  <r>
    <x v="22"/>
    <n v="30491"/>
    <n v="506342"/>
    <n v="282693"/>
    <n v="183826"/>
    <n v="13934"/>
    <n v="1017286"/>
    <n v="741323"/>
    <n v="1758609"/>
    <n v="27275"/>
    <s v="3156"/>
    <n v="30431"/>
    <n v="8668"/>
    <n v="13576"/>
    <n v="22244"/>
    <n v="445544"/>
    <n v="190350"/>
    <n v="635894"/>
    <n v="535799"/>
    <n v="534241"/>
    <n v="1070040"/>
    <x v="3"/>
    <x v="10"/>
  </r>
  <r>
    <x v="22"/>
    <n v="36317"/>
    <n v="576059"/>
    <n v="263300"/>
    <n v="137689"/>
    <n v="10607"/>
    <n v="1023972"/>
    <n v="581210"/>
    <n v="1605182"/>
    <n v="28256"/>
    <s v="3000"/>
    <n v="31256"/>
    <n v="11563"/>
    <n v="7860"/>
    <n v="19423"/>
    <n v="484577"/>
    <n v="163957"/>
    <n v="648534"/>
    <n v="499576"/>
    <n v="406393"/>
    <n v="905969"/>
    <x v="4"/>
    <x v="10"/>
  </r>
  <r>
    <x v="22"/>
    <n v="37570"/>
    <n v="538976"/>
    <n v="269921"/>
    <n v="116725"/>
    <n v="10518"/>
    <n v="973710"/>
    <n v="685274"/>
    <n v="1658984"/>
    <n v="20379"/>
    <s v="3043"/>
    <n v="23422"/>
    <n v="10767"/>
    <n v="6095"/>
    <n v="16862"/>
    <n v="471370"/>
    <n v="167306"/>
    <n v="638676"/>
    <n v="471194"/>
    <n v="508830"/>
    <n v="980024"/>
    <x v="5"/>
    <x v="10"/>
  </r>
  <r>
    <x v="22"/>
    <n v="33050"/>
    <n v="559999"/>
    <n v="346224"/>
    <n v="159271"/>
    <n v="10226"/>
    <n v="1108770"/>
    <n v="991936"/>
    <n v="2100706"/>
    <n v="23098"/>
    <s v="5419"/>
    <n v="28517"/>
    <n v="4983"/>
    <n v="21598"/>
    <n v="26581"/>
    <n v="445953"/>
    <n v="199509"/>
    <n v="645462"/>
    <n v="634736"/>
    <n v="765410"/>
    <n v="1400146"/>
    <x v="6"/>
    <x v="10"/>
  </r>
  <r>
    <x v="22"/>
    <n v="37553"/>
    <n v="647454"/>
    <n v="414055"/>
    <n v="198656"/>
    <n v="15001"/>
    <n v="1312719"/>
    <n v="1024445"/>
    <n v="2337164"/>
    <n v="16983"/>
    <s v="5135"/>
    <n v="22118"/>
    <n v="7636"/>
    <n v="31793"/>
    <n v="39429"/>
    <n v="570446"/>
    <n v="240761"/>
    <n v="811207"/>
    <n v="717654"/>
    <n v="746756"/>
    <n v="1464410"/>
    <x v="7"/>
    <x v="10"/>
  </r>
  <r>
    <x v="22"/>
    <n v="40338"/>
    <n v="604216"/>
    <n v="356802"/>
    <n v="106148"/>
    <n v="11834"/>
    <n v="1119338"/>
    <n v="799613"/>
    <n v="1918951"/>
    <n v="19651"/>
    <s v="0"/>
    <n v="19651"/>
    <n v="6875"/>
    <n v="21236"/>
    <n v="28111"/>
    <n v="530248"/>
    <n v="202693"/>
    <n v="732941"/>
    <n v="562564"/>
    <n v="575684"/>
    <n v="1138248"/>
    <x v="8"/>
    <x v="10"/>
  </r>
  <r>
    <x v="22"/>
    <n v="39582"/>
    <n v="620938"/>
    <n v="347198"/>
    <n v="114791"/>
    <n v="12807"/>
    <n v="1135316"/>
    <n v="870839"/>
    <n v="2006155"/>
    <n v="24701"/>
    <s v="3043"/>
    <n v="27744"/>
    <n v="7796"/>
    <n v="18937"/>
    <n v="26733"/>
    <n v="527608"/>
    <n v="219914"/>
    <n v="747522"/>
    <n v="575211"/>
    <n v="628945"/>
    <n v="1204156"/>
    <x v="9"/>
    <x v="10"/>
  </r>
  <r>
    <x v="22"/>
    <n v="37531"/>
    <n v="566263"/>
    <n v="381044"/>
    <n v="129366"/>
    <n v="15139"/>
    <n v="1129343"/>
    <n v="887224"/>
    <n v="2016567"/>
    <n v="22155"/>
    <s v="3043"/>
    <n v="25198"/>
    <n v="9095"/>
    <n v="25516"/>
    <n v="34611"/>
    <n v="503735"/>
    <n v="219944"/>
    <n v="723679"/>
    <n v="594358"/>
    <n v="638721"/>
    <n v="1233079"/>
    <x v="10"/>
    <x v="10"/>
  </r>
  <r>
    <x v="22"/>
    <n v="38339"/>
    <n v="570199"/>
    <n v="415167"/>
    <n v="143139"/>
    <n v="18179"/>
    <n v="1185023"/>
    <n v="1054792"/>
    <n v="2239815"/>
    <n v="25493"/>
    <s v="3043"/>
    <n v="28536"/>
    <n v="19667"/>
    <n v="20780"/>
    <n v="40447"/>
    <n v="516543"/>
    <n v="241106"/>
    <n v="757649"/>
    <n v="623320"/>
    <n v="789863"/>
    <n v="1413183"/>
    <x v="11"/>
    <x v="10"/>
  </r>
  <r>
    <x v="22"/>
    <n v="38221"/>
    <n v="681083"/>
    <n v="422945"/>
    <n v="162654"/>
    <n v="15234"/>
    <n v="1320137"/>
    <n v="1264402"/>
    <n v="2584539"/>
    <n v="26541"/>
    <s v="0"/>
    <n v="26541"/>
    <n v="22218"/>
    <n v="24801"/>
    <n v="47019"/>
    <n v="529755"/>
    <n v="297020"/>
    <n v="826775"/>
    <n v="741623"/>
    <n v="942581"/>
    <n v="1684204"/>
    <x v="0"/>
    <x v="11"/>
  </r>
  <r>
    <x v="22"/>
    <n v="39998"/>
    <n v="672662"/>
    <n v="400833"/>
    <n v="152658"/>
    <n v="15127"/>
    <n v="1281278"/>
    <n v="1247072"/>
    <n v="2528350"/>
    <n v="22077"/>
    <s v="0"/>
    <n v="22077"/>
    <n v="24671"/>
    <n v="38722"/>
    <n v="63393"/>
    <n v="510814"/>
    <n v="281673"/>
    <n v="792487"/>
    <n v="723716"/>
    <n v="926677"/>
    <n v="1650393"/>
    <x v="1"/>
    <x v="11"/>
  </r>
  <r>
    <x v="22"/>
    <n v="40286"/>
    <n v="641291"/>
    <n v="392315"/>
    <n v="153986"/>
    <n v="14057"/>
    <n v="1241935"/>
    <n v="1231458"/>
    <n v="2473393"/>
    <n v="24008"/>
    <s v="0"/>
    <n v="24008"/>
    <n v="21119"/>
    <n v="29267"/>
    <n v="50386"/>
    <n v="509919"/>
    <n v="302476"/>
    <n v="812395"/>
    <n v="686889"/>
    <n v="899715"/>
    <n v="1586604"/>
    <x v="2"/>
    <x v="11"/>
  </r>
  <r>
    <x v="22"/>
    <n v="35045"/>
    <n v="535315"/>
    <n v="297571"/>
    <n v="119058"/>
    <n v="11045"/>
    <n v="998034"/>
    <n v="892793"/>
    <n v="1890827"/>
    <n v="15966"/>
    <s v="0"/>
    <n v="15966"/>
    <n v="12304"/>
    <n v="17668"/>
    <n v="29972"/>
    <n v="420703"/>
    <n v="219819"/>
    <n v="640522"/>
    <n v="549061"/>
    <n v="655306"/>
    <n v="1204367"/>
    <x v="3"/>
    <x v="11"/>
  </r>
  <r>
    <x v="22"/>
    <n v="38714"/>
    <n v="582544"/>
    <n v="278225"/>
    <n v="102177"/>
    <n v="7877"/>
    <n v="1009537"/>
    <n v="774770"/>
    <n v="1784307"/>
    <n v="20292"/>
    <s v="0"/>
    <n v="20292"/>
    <n v="10544"/>
    <n v="14198"/>
    <n v="24742"/>
    <n v="454886"/>
    <n v="220924"/>
    <n v="675810"/>
    <n v="523815"/>
    <n v="539648"/>
    <n v="1063463"/>
    <x v="4"/>
    <x v="11"/>
  </r>
  <r>
    <x v="22"/>
    <n v="35828"/>
    <n v="562441"/>
    <n v="300290"/>
    <n v="100134"/>
    <n v="6283"/>
    <n v="1004976"/>
    <n v="799925"/>
    <n v="1804901"/>
    <n v="15253"/>
    <s v="0"/>
    <n v="15253"/>
    <n v="7983"/>
    <n v="4696"/>
    <n v="12679"/>
    <n v="433460"/>
    <n v="225221"/>
    <n v="658681"/>
    <n v="548280"/>
    <n v="570008"/>
    <n v="1118288"/>
    <x v="5"/>
    <x v="11"/>
  </r>
  <r>
    <x v="22"/>
    <n v="35905"/>
    <n v="594164"/>
    <n v="356711"/>
    <n v="148377"/>
    <n v="8486"/>
    <n v="1143643"/>
    <n v="1152385"/>
    <n v="2296028"/>
    <n v="19286"/>
    <s v="0"/>
    <n v="19286"/>
    <n v="9633"/>
    <n v="17335"/>
    <n v="26968"/>
    <n v="437460"/>
    <n v="242264"/>
    <n v="679724"/>
    <n v="677264"/>
    <n v="892786"/>
    <n v="1570050"/>
    <x v="6"/>
    <x v="11"/>
  </r>
  <r>
    <x v="22"/>
    <n v="46241"/>
    <n v="675051"/>
    <n v="450516"/>
    <n v="189423"/>
    <n v="11794"/>
    <n v="1373025"/>
    <n v="1320354"/>
    <n v="2693379"/>
    <n v="21572"/>
    <s v="0"/>
    <n v="21572"/>
    <n v="11343"/>
    <n v="35498"/>
    <n v="46841"/>
    <n v="532570"/>
    <n v="286553"/>
    <n v="819123"/>
    <n v="807540"/>
    <n v="998303"/>
    <n v="1805843"/>
    <x v="7"/>
    <x v="11"/>
  </r>
  <r>
    <x v="22"/>
    <n v="43718"/>
    <n v="615436"/>
    <n v="406745"/>
    <n v="129548"/>
    <n v="9553"/>
    <n v="1205000"/>
    <n v="1051615"/>
    <n v="2256615"/>
    <n v="23618"/>
    <s v="0"/>
    <n v="23618"/>
    <n v="13035"/>
    <n v="18187"/>
    <n v="31222"/>
    <n v="480059"/>
    <n v="238227"/>
    <n v="718286"/>
    <n v="688288"/>
    <n v="795201"/>
    <n v="1483489"/>
    <x v="8"/>
    <x v="11"/>
  </r>
  <r>
    <x v="22"/>
    <n v="45216"/>
    <n v="636035"/>
    <n v="376319"/>
    <n v="128759"/>
    <n v="10706"/>
    <n v="1197035"/>
    <n v="1036968"/>
    <n v="2234003"/>
    <n v="25785"/>
    <s v="0"/>
    <n v="25785"/>
    <n v="16762"/>
    <n v="25164"/>
    <n v="41926"/>
    <n v="470040"/>
    <n v="275342"/>
    <n v="745382"/>
    <n v="684448"/>
    <n v="736462"/>
    <n v="1420910"/>
    <x v="9"/>
    <x v="11"/>
  </r>
  <r>
    <x v="22"/>
    <n v="37953"/>
    <n v="559711"/>
    <n v="383740"/>
    <n v="128576"/>
    <n v="11185"/>
    <n v="1121165"/>
    <n v="1081963"/>
    <n v="2203128"/>
    <n v="24625"/>
    <s v="0"/>
    <n v="24625"/>
    <n v="15975"/>
    <n v="25944"/>
    <n v="41919"/>
    <n v="439006"/>
    <n v="277583"/>
    <n v="716589"/>
    <n v="641559"/>
    <n v="778436"/>
    <n v="1419995"/>
    <x v="10"/>
    <x v="11"/>
  </r>
  <r>
    <x v="22"/>
    <n v="37653"/>
    <n v="485952"/>
    <n v="396561"/>
    <n v="139244"/>
    <n v="12752"/>
    <n v="1072162"/>
    <n v="1116607"/>
    <n v="2188769"/>
    <n v="28632"/>
    <s v="0"/>
    <n v="28632"/>
    <n v="18856"/>
    <n v="20931"/>
    <n v="39787"/>
    <n v="415491"/>
    <n v="284988"/>
    <n v="700479"/>
    <n v="609183"/>
    <n v="810688"/>
    <n v="1419871"/>
    <x v="11"/>
    <x v="11"/>
  </r>
  <r>
    <x v="22"/>
    <n v="38410"/>
    <n v="631345"/>
    <n v="432159"/>
    <n v="162336"/>
    <n v="18024"/>
    <n v="1282274"/>
    <n v="1259003"/>
    <n v="2541277"/>
    <n v="32487"/>
    <s v="0"/>
    <n v="32487"/>
    <n v="20423"/>
    <n v="27055"/>
    <n v="47478"/>
    <n v="451168"/>
    <n v="286454"/>
    <n v="737622"/>
    <n v="778196"/>
    <n v="945494"/>
    <n v="1723690"/>
    <x v="0"/>
    <x v="12"/>
  </r>
  <r>
    <x v="22"/>
    <n v="36357"/>
    <n v="626323"/>
    <n v="392303"/>
    <n v="160045"/>
    <n v="15720"/>
    <n v="1230748"/>
    <n v="1125337"/>
    <n v="2356085"/>
    <n v="30888"/>
    <s v="0"/>
    <n v="30888"/>
    <n v="21003"/>
    <n v="29561"/>
    <n v="50564"/>
    <n v="446625"/>
    <n v="265207"/>
    <n v="711832"/>
    <n v="732232"/>
    <n v="830569"/>
    <n v="1562801"/>
    <x v="1"/>
    <x v="12"/>
  </r>
  <r>
    <x v="22"/>
    <n v="39835"/>
    <n v="586022"/>
    <n v="403636"/>
    <n v="157373"/>
    <n v="15200"/>
    <n v="1202066"/>
    <n v="1220595"/>
    <n v="2422661"/>
    <n v="35038"/>
    <s v="0"/>
    <n v="35038"/>
    <n v="12918"/>
    <n v="31345"/>
    <n v="44263"/>
    <n v="452326"/>
    <n v="274548"/>
    <n v="726874"/>
    <n v="701784"/>
    <n v="914702"/>
    <n v="1616486"/>
    <x v="2"/>
    <x v="12"/>
  </r>
  <r>
    <x v="22"/>
    <n v="36213"/>
    <n v="544322"/>
    <n v="294587"/>
    <n v="110376"/>
    <n v="14538"/>
    <n v="1000036"/>
    <n v="913188"/>
    <n v="1913224"/>
    <n v="26584"/>
    <s v="0"/>
    <n v="26584"/>
    <n v="15904"/>
    <n v="27323"/>
    <n v="43227"/>
    <n v="391377"/>
    <n v="201417"/>
    <n v="592794"/>
    <n v="566171"/>
    <n v="684448"/>
    <n v="1250619"/>
    <x v="3"/>
    <x v="12"/>
  </r>
  <r>
    <x v="22"/>
    <n v="28143"/>
    <n v="560708"/>
    <n v="283458"/>
    <n v="89139"/>
    <n v="9363"/>
    <n v="970811"/>
    <n v="847457"/>
    <n v="1818268"/>
    <n v="25172"/>
    <s v="0"/>
    <n v="25172"/>
    <n v="10785"/>
    <n v="16970"/>
    <n v="27755"/>
    <n v="393247"/>
    <n v="173548"/>
    <n v="566795"/>
    <n v="541607"/>
    <n v="656939"/>
    <n v="1198546"/>
    <x v="4"/>
    <x v="12"/>
  </r>
  <r>
    <x v="22"/>
    <n v="28788"/>
    <n v="507274"/>
    <n v="288735"/>
    <n v="81633"/>
    <n v="8381"/>
    <n v="914811"/>
    <n v="873397"/>
    <n v="1788208"/>
    <n v="28782"/>
    <s v="0"/>
    <n v="28782"/>
    <n v="8278"/>
    <n v="10670"/>
    <n v="18948"/>
    <n v="330622"/>
    <n v="159628"/>
    <n v="490250"/>
    <n v="547129"/>
    <n v="703099"/>
    <n v="1250228"/>
    <x v="5"/>
    <x v="12"/>
  </r>
  <r>
    <x v="22"/>
    <n v="29613"/>
    <n v="612863"/>
    <n v="388957"/>
    <n v="122356"/>
    <n v="8793"/>
    <n v="1162582"/>
    <n v="1390844"/>
    <n v="2553426"/>
    <n v="33094"/>
    <s v="0"/>
    <n v="33094"/>
    <n v="10874"/>
    <n v="28751"/>
    <n v="39625"/>
    <n v="374241"/>
    <n v="250538"/>
    <n v="624779"/>
    <n v="744373"/>
    <n v="1111555"/>
    <n v="1855928"/>
    <x v="6"/>
    <x v="12"/>
  </r>
  <r>
    <x v="22"/>
    <n v="42816"/>
    <n v="726925"/>
    <n v="459463"/>
    <n v="120472"/>
    <n v="9892"/>
    <n v="1359568"/>
    <n v="1430076"/>
    <n v="2789644"/>
    <n v="19767"/>
    <s v="0"/>
    <n v="19767"/>
    <n v="15229"/>
    <n v="39395"/>
    <n v="54624"/>
    <n v="491379"/>
    <n v="296681"/>
    <n v="788060"/>
    <n v="833193"/>
    <n v="1094000"/>
    <n v="1927193"/>
    <x v="7"/>
    <x v="12"/>
  </r>
  <r>
    <x v="22"/>
    <n v="34238"/>
    <n v="611970"/>
    <n v="399713"/>
    <n v="95383"/>
    <n v="9198"/>
    <n v="1150502"/>
    <n v="1133136"/>
    <n v="2283638"/>
    <n v="27337"/>
    <s v="0"/>
    <n v="27337"/>
    <n v="13669"/>
    <n v="26054"/>
    <n v="39723"/>
    <n v="447466"/>
    <n v="236271"/>
    <n v="683737"/>
    <n v="662030"/>
    <n v="870811"/>
    <n v="1532841"/>
    <x v="8"/>
    <x v="12"/>
  </r>
  <r>
    <x v="22"/>
    <n v="42955"/>
    <n v="611332"/>
    <n v="352115"/>
    <n v="92402"/>
    <n v="10109"/>
    <n v="1108913"/>
    <n v="928135"/>
    <n v="2037048"/>
    <n v="30396"/>
    <s v="0"/>
    <n v="30396"/>
    <n v="15396"/>
    <n v="21677"/>
    <n v="37073"/>
    <n v="436767"/>
    <n v="249464"/>
    <n v="686231"/>
    <n v="626354"/>
    <n v="656994"/>
    <n v="1283348"/>
    <x v="9"/>
    <x v="12"/>
  </r>
  <r>
    <x v="22"/>
    <n v="31604"/>
    <n v="550573"/>
    <n v="316750"/>
    <n v="96843"/>
    <n v="13703"/>
    <n v="1009473"/>
    <n v="874492"/>
    <n v="1883965"/>
    <n v="31060"/>
    <s v="0"/>
    <n v="31060"/>
    <n v="13562"/>
    <n v="24577"/>
    <n v="38139"/>
    <n v="414433"/>
    <n v="218648"/>
    <n v="633081"/>
    <n v="550418"/>
    <n v="631267"/>
    <n v="1181685"/>
    <x v="10"/>
    <x v="12"/>
  </r>
  <r>
    <x v="22"/>
    <n v="32535"/>
    <n v="515171"/>
    <n v="330059"/>
    <n v="107387"/>
    <n v="16393"/>
    <n v="1001545"/>
    <n v="996875"/>
    <n v="1998420"/>
    <n v="29773"/>
    <s v="0"/>
    <n v="29773"/>
    <n v="15477"/>
    <n v="26056"/>
    <n v="41533"/>
    <n v="396411"/>
    <n v="211231"/>
    <n v="607642"/>
    <n v="559884"/>
    <n v="759588"/>
    <n v="1319472"/>
    <x v="11"/>
    <x v="12"/>
  </r>
  <r>
    <x v="22"/>
    <n v="30528"/>
    <n v="613632"/>
    <n v="360384"/>
    <n v="106528"/>
    <n v="17838"/>
    <n v="1128910"/>
    <n v="1103907"/>
    <n v="2232817"/>
    <n v="22968"/>
    <s v="0"/>
    <n v="22968"/>
    <n v="12993"/>
    <n v="23080"/>
    <n v="36073"/>
    <n v="378599"/>
    <n v="230626"/>
    <n v="609225"/>
    <n v="714350"/>
    <n v="850201"/>
    <n v="1564551"/>
    <x v="0"/>
    <x v="13"/>
  </r>
  <r>
    <x v="22"/>
    <n v="29181"/>
    <n v="589957"/>
    <n v="340671"/>
    <n v="107404"/>
    <n v="15556"/>
    <n v="1082769"/>
    <n v="1027717"/>
    <n v="2110486"/>
    <n v="23741"/>
    <s v="0"/>
    <n v="23741"/>
    <n v="12935"/>
    <n v="24709"/>
    <n v="37644"/>
    <n v="386811"/>
    <n v="226238"/>
    <n v="613049"/>
    <n v="659282"/>
    <n v="776770"/>
    <n v="1436052"/>
    <x v="1"/>
    <x v="13"/>
  </r>
  <r>
    <x v="22"/>
    <n v="30030"/>
    <n v="641618"/>
    <n v="363391"/>
    <n v="120850"/>
    <n v="19604"/>
    <n v="1175493"/>
    <n v="1141262"/>
    <n v="2316755"/>
    <n v="30110"/>
    <s v="0"/>
    <n v="30110"/>
    <n v="17597"/>
    <n v="23199"/>
    <n v="40796"/>
    <n v="407733"/>
    <n v="243022"/>
    <n v="650755"/>
    <n v="720053"/>
    <n v="875041"/>
    <n v="1595094"/>
    <x v="2"/>
    <x v="13"/>
  </r>
  <r>
    <x v="22"/>
    <n v="28929"/>
    <n v="584953"/>
    <n v="312096"/>
    <n v="96474"/>
    <n v="11916"/>
    <n v="1034368"/>
    <n v="962640"/>
    <n v="1997008"/>
    <n v="24189"/>
    <s v="0"/>
    <n v="24189"/>
    <n v="13590"/>
    <n v="17428"/>
    <n v="31018"/>
    <n v="356047"/>
    <n v="195792"/>
    <n v="551839"/>
    <n v="640542"/>
    <n v="749420"/>
    <n v="1389962"/>
    <x v="3"/>
    <x v="13"/>
  </r>
  <r>
    <x v="22"/>
    <n v="29106"/>
    <n v="604062"/>
    <n v="250921"/>
    <n v="77538"/>
    <n v="10360"/>
    <n v="971987"/>
    <n v="673670"/>
    <n v="1645657"/>
    <n v="22769"/>
    <s v="0"/>
    <n v="22769"/>
    <n v="17806"/>
    <n v="14734"/>
    <n v="32540"/>
    <n v="371021"/>
    <n v="145138"/>
    <n v="516159"/>
    <n v="560391"/>
    <n v="513798"/>
    <n v="1074189"/>
    <x v="4"/>
    <x v="13"/>
  </r>
  <r>
    <x v="22"/>
    <n v="34346"/>
    <n v="569309"/>
    <n v="269690"/>
    <n v="76847"/>
    <n v="8841"/>
    <n v="959033"/>
    <n v="806425"/>
    <n v="1765458"/>
    <n v="20738"/>
    <s v="0"/>
    <n v="20738"/>
    <n v="12408"/>
    <n v="9225"/>
    <n v="21633"/>
    <n v="344343"/>
    <n v="155875"/>
    <n v="500218"/>
    <n v="581544"/>
    <n v="641325"/>
    <n v="1222869"/>
    <x v="5"/>
    <x v="13"/>
  </r>
  <r>
    <x v="22"/>
    <n v="30826"/>
    <n v="669109"/>
    <n v="393987"/>
    <n v="105226"/>
    <n v="7887"/>
    <n v="1207035"/>
    <n v="1256661"/>
    <n v="2463696"/>
    <n v="28900"/>
    <s v="0"/>
    <n v="28900"/>
    <n v="5872"/>
    <n v="15009"/>
    <n v="20881"/>
    <n v="363135"/>
    <n v="234565"/>
    <n v="597700"/>
    <n v="809128"/>
    <n v="1007087"/>
    <n v="1816215"/>
    <x v="6"/>
    <x v="13"/>
  </r>
  <r>
    <x v="22"/>
    <n v="46558"/>
    <n v="823770"/>
    <n v="474292"/>
    <n v="136911"/>
    <n v="7835"/>
    <n v="1489366"/>
    <n v="1455094"/>
    <n v="2944460"/>
    <n v="17855"/>
    <s v="0"/>
    <n v="17855"/>
    <n v="17699"/>
    <n v="19330"/>
    <n v="37029"/>
    <n v="498211"/>
    <n v="279159"/>
    <n v="777370"/>
    <n v="955601"/>
    <n v="1156605"/>
    <n v="2112206"/>
    <x v="7"/>
    <x v="13"/>
  </r>
  <r>
    <x v="22"/>
    <n v="40399"/>
    <n v="669359"/>
    <n v="409236"/>
    <n v="90018"/>
    <n v="9973"/>
    <n v="1218985"/>
    <n v="1090194"/>
    <n v="2309179"/>
    <n v="22643"/>
    <s v="0"/>
    <n v="22643"/>
    <n v="6355"/>
    <n v="15436"/>
    <n v="21791"/>
    <n v="451471"/>
    <n v="217009"/>
    <n v="668480"/>
    <n v="738516"/>
    <n v="857749"/>
    <n v="1596265"/>
    <x v="8"/>
    <x v="13"/>
  </r>
  <r>
    <x v="22"/>
    <n v="37076"/>
    <n v="741938"/>
    <n v="345779"/>
    <n v="98011"/>
    <n v="8989"/>
    <n v="1231793"/>
    <n v="957424"/>
    <n v="2189217"/>
    <n v="30069"/>
    <s v="0"/>
    <n v="30069"/>
    <n v="13049"/>
    <n v="18853"/>
    <n v="31902"/>
    <n v="469529"/>
    <n v="202417"/>
    <n v="671946"/>
    <n v="719146"/>
    <n v="736154"/>
    <n v="1455300"/>
    <x v="9"/>
    <x v="13"/>
  </r>
  <r>
    <x v="22"/>
    <n v="35295"/>
    <n v="655097"/>
    <n v="325058"/>
    <n v="92736"/>
    <n v="15077"/>
    <n v="1123263"/>
    <n v="1072324"/>
    <n v="2195587"/>
    <n v="30217"/>
    <s v="0"/>
    <n v="30217"/>
    <n v="15792"/>
    <n v="22828"/>
    <n v="38620"/>
    <n v="404386"/>
    <n v="208445"/>
    <n v="612831"/>
    <n v="672868"/>
    <n v="841051"/>
    <n v="1513919"/>
    <x v="10"/>
    <x v="13"/>
  </r>
  <r>
    <x v="22"/>
    <n v="27853"/>
    <n v="605598"/>
    <n v="343473"/>
    <n v="108159"/>
    <n v="14663"/>
    <n v="1099746"/>
    <n v="1177482"/>
    <n v="2277228"/>
    <n v="22576"/>
    <s v="0"/>
    <n v="22576"/>
    <n v="17247"/>
    <n v="21254"/>
    <n v="38501"/>
    <n v="374300"/>
    <n v="237127"/>
    <n v="611427"/>
    <n v="685623"/>
    <n v="919101"/>
    <n v="1604724"/>
    <x v="11"/>
    <x v="13"/>
  </r>
  <r>
    <x v="22"/>
    <n v="28716"/>
    <n v="646530"/>
    <n v="351721"/>
    <n v="113379"/>
    <n v="15442"/>
    <n v="1155788"/>
    <n v="1194432"/>
    <n v="2350220"/>
    <n v="18887"/>
    <s v="0"/>
    <n v="18887"/>
    <n v="16159"/>
    <n v="20853"/>
    <n v="37012"/>
    <n v="343090"/>
    <n v="233643"/>
    <n v="576733"/>
    <n v="777652"/>
    <n v="939936"/>
    <n v="1717588"/>
    <x v="0"/>
    <x v="14"/>
  </r>
  <r>
    <x v="22"/>
    <n v="30660"/>
    <n v="605587"/>
    <n v="331315"/>
    <n v="120161"/>
    <n v="14064"/>
    <n v="1101787"/>
    <n v="1156512"/>
    <n v="2258299"/>
    <n v="26640"/>
    <s v="0"/>
    <n v="26640"/>
    <n v="14770"/>
    <n v="20812"/>
    <n v="35582"/>
    <n v="351014"/>
    <n v="225297"/>
    <n v="576311"/>
    <n v="709363"/>
    <n v="910403"/>
    <n v="1619766"/>
    <x v="1"/>
    <x v="14"/>
  </r>
  <r>
    <x v="22"/>
    <n v="30231"/>
    <n v="598310"/>
    <n v="365763"/>
    <n v="146462"/>
    <n v="14570"/>
    <n v="1155336"/>
    <n v="1192283"/>
    <n v="2347619"/>
    <n v="27089"/>
    <s v="0"/>
    <n v="27089"/>
    <n v="15117"/>
    <n v="20400"/>
    <n v="35517"/>
    <n v="345996"/>
    <n v="240145"/>
    <n v="586141"/>
    <n v="767134"/>
    <n v="931738"/>
    <n v="1698872"/>
    <x v="2"/>
    <x v="14"/>
  </r>
  <r>
    <x v="22"/>
    <n v="28446"/>
    <n v="629660"/>
    <n v="278211"/>
    <n v="106457"/>
    <n v="7448"/>
    <n v="1050222"/>
    <n v="940283"/>
    <n v="1990505"/>
    <n v="21378"/>
    <s v="0"/>
    <n v="21378"/>
    <n v="17636"/>
    <n v="8346"/>
    <n v="25982"/>
    <n v="342983"/>
    <n v="175585"/>
    <n v="518568"/>
    <n v="668225"/>
    <n v="756352"/>
    <n v="1424577"/>
    <x v="3"/>
    <x v="14"/>
  </r>
  <r>
    <x v="22"/>
    <n v="33645"/>
    <n v="652761"/>
    <n v="296788"/>
    <n v="109115"/>
    <n v="7848"/>
    <n v="1100157"/>
    <n v="823550"/>
    <n v="1923707"/>
    <n v="24711"/>
    <s v="0"/>
    <n v="24711"/>
    <n v="21965"/>
    <n v="11346"/>
    <n v="33311"/>
    <n v="356180"/>
    <n v="136986"/>
    <n v="493166"/>
    <n v="697301"/>
    <n v="675218"/>
    <n v="1372519"/>
    <x v="4"/>
    <x v="14"/>
  </r>
  <r>
    <x v="22"/>
    <n v="30700"/>
    <n v="633628"/>
    <n v="289970"/>
    <n v="105343"/>
    <n v="7124"/>
    <n v="1066765"/>
    <n v="970475"/>
    <n v="2037240"/>
    <n v="23197"/>
    <s v="0"/>
    <n v="23197"/>
    <n v="17952"/>
    <n v="7643"/>
    <n v="25595"/>
    <n v="346265"/>
    <n v="190393"/>
    <n v="536658"/>
    <n v="679351"/>
    <n v="772439"/>
    <n v="1451790"/>
    <x v="5"/>
    <x v="14"/>
  </r>
  <r>
    <x v="22"/>
    <n v="31336"/>
    <n v="800798"/>
    <n v="395759"/>
    <n v="142878"/>
    <n v="8075"/>
    <n v="1378846"/>
    <n v="1585651"/>
    <n v="2964497"/>
    <n v="21902"/>
    <s v="0"/>
    <n v="21902"/>
    <n v="13831"/>
    <n v="17509"/>
    <n v="31340"/>
    <n v="376830"/>
    <n v="254770"/>
    <n v="631600"/>
    <n v="966283"/>
    <n v="1313372"/>
    <n v="2279655"/>
    <x v="6"/>
    <x v="14"/>
  </r>
  <r>
    <x v="22"/>
    <n v="46090"/>
    <n v="920552"/>
    <n v="488875"/>
    <n v="69700"/>
    <n v="10501"/>
    <n v="1535718"/>
    <n v="1711426"/>
    <n v="3247144"/>
    <n v="22481"/>
    <s v="0"/>
    <n v="22481"/>
    <n v="22304"/>
    <n v="23611"/>
    <n v="45915"/>
    <n v="469333"/>
    <n v="303388"/>
    <n v="772721"/>
    <n v="1021600"/>
    <n v="1384427"/>
    <n v="2406027"/>
    <x v="7"/>
    <x v="14"/>
  </r>
  <r>
    <x v="22"/>
    <n v="43263"/>
    <n v="807006"/>
    <n v="387271"/>
    <n v="129605"/>
    <n v="8623"/>
    <n v="1375768"/>
    <n v="1426088"/>
    <n v="2801856"/>
    <n v="26874"/>
    <s v="0"/>
    <n v="26874"/>
    <n v="18674"/>
    <n v="17356"/>
    <n v="36030"/>
    <n v="445888"/>
    <n v="238613"/>
    <n v="684501"/>
    <n v="884332"/>
    <n v="1170119"/>
    <n v="2054451"/>
    <x v="8"/>
    <x v="14"/>
  </r>
  <r>
    <x v="22"/>
    <n v="51501"/>
    <n v="852143"/>
    <n v="380679"/>
    <n v="119759"/>
    <n v="11118"/>
    <n v="1415200"/>
    <n v="1280676"/>
    <n v="2695876"/>
    <n v="30125"/>
    <s v="0"/>
    <n v="30125"/>
    <n v="15033"/>
    <n v="20383"/>
    <n v="35416"/>
    <n v="440323"/>
    <n v="230031"/>
    <n v="670354"/>
    <n v="929719"/>
    <n v="1030262"/>
    <n v="1959981"/>
    <x v="9"/>
    <x v="14"/>
  </r>
  <r>
    <x v="22"/>
    <n v="36092"/>
    <n v="802198"/>
    <n v="390791"/>
    <n v="108775"/>
    <n v="20183"/>
    <n v="1358039"/>
    <n v="1312645"/>
    <n v="2670684"/>
    <n v="34411"/>
    <s v="0"/>
    <n v="34411"/>
    <n v="15517"/>
    <n v="23505"/>
    <n v="39022"/>
    <n v="414775"/>
    <n v="236964"/>
    <n v="651739"/>
    <n v="893336"/>
    <n v="1052176"/>
    <n v="1945512"/>
    <x v="10"/>
    <x v="14"/>
  </r>
  <r>
    <x v="22"/>
    <n v="33878"/>
    <n v="738381"/>
    <n v="393984"/>
    <n v="129581"/>
    <n v="18087"/>
    <n v="1313911"/>
    <n v="1387901"/>
    <n v="2701812"/>
    <n v="27109"/>
    <s v="0"/>
    <n v="27109"/>
    <n v="15634"/>
    <n v="22680"/>
    <n v="38314"/>
    <n v="391627"/>
    <n v="246258"/>
    <n v="637885"/>
    <n v="879541"/>
    <n v="1118963"/>
    <n v="1998504"/>
    <x v="11"/>
    <x v="14"/>
  </r>
  <r>
    <x v="22"/>
    <n v="30726"/>
    <n v="823705"/>
    <n v="396727"/>
    <n v="156899"/>
    <n v="17025"/>
    <n v="1425082"/>
    <n v="1467846"/>
    <n v="2892928"/>
    <n v="24433"/>
    <s v="0"/>
    <n v="24433"/>
    <n v="7984"/>
    <n v="23437"/>
    <n v="31421"/>
    <n v="393849"/>
    <n v="242739"/>
    <n v="636588"/>
    <n v="998816"/>
    <n v="1201670"/>
    <n v="2200486"/>
    <x v="0"/>
    <x v="15"/>
  </r>
  <r>
    <x v="22"/>
    <n v="30486"/>
    <n v="748493"/>
    <n v="368868"/>
    <n v="130759"/>
    <n v="16848"/>
    <n v="1295454"/>
    <n v="1418461"/>
    <n v="2713915"/>
    <n v="26710"/>
    <s v="0"/>
    <n v="26710"/>
    <n v="10514"/>
    <n v="25046"/>
    <n v="35560"/>
    <n v="379679"/>
    <n v="232315"/>
    <n v="611994"/>
    <n v="878551"/>
    <n v="1161100"/>
    <n v="2039651"/>
    <x v="1"/>
    <x v="15"/>
  </r>
  <r>
    <x v="22"/>
    <n v="31754"/>
    <n v="746159"/>
    <n v="387242"/>
    <n v="144033"/>
    <n v="17029"/>
    <n v="1326217"/>
    <n v="1436114"/>
    <n v="2762331"/>
    <n v="27507"/>
    <s v="0"/>
    <n v="27507"/>
    <n v="10157"/>
    <n v="24185"/>
    <n v="34342"/>
    <n v="409550"/>
    <n v="238498"/>
    <n v="648048"/>
    <n v="879003"/>
    <n v="1173431"/>
    <n v="2052434"/>
    <x v="2"/>
    <x v="15"/>
  </r>
  <r>
    <x v="22"/>
    <n v="29678"/>
    <n v="718710"/>
    <n v="362544"/>
    <n v="134578"/>
    <n v="12395"/>
    <n v="1257905"/>
    <n v="1419061"/>
    <n v="2676966"/>
    <n v="25797"/>
    <s v="0"/>
    <n v="25797"/>
    <n v="6091"/>
    <n v="19499"/>
    <n v="25590"/>
    <n v="342780"/>
    <n v="228167"/>
    <n v="570947"/>
    <n v="883237"/>
    <n v="1171395"/>
    <n v="2054632"/>
    <x v="3"/>
    <x v="15"/>
  </r>
  <r>
    <x v="22"/>
    <n v="35283"/>
    <n v="681068"/>
    <n v="299016"/>
    <n v="108052"/>
    <n v="6040"/>
    <n v="1129459"/>
    <n v="1028724"/>
    <n v="2158183"/>
    <n v="29404"/>
    <s v="0"/>
    <n v="29404"/>
    <n v="7579"/>
    <n v="14324"/>
    <n v="21903"/>
    <n v="352686"/>
    <n v="146985"/>
    <n v="499671"/>
    <n v="739790"/>
    <n v="867415"/>
    <n v="1607205"/>
    <x v="4"/>
    <x v="15"/>
  </r>
  <r>
    <x v="22"/>
    <n v="34247"/>
    <n v="646346"/>
    <n v="316450"/>
    <n v="109497"/>
    <n v="8227"/>
    <n v="1114767"/>
    <n v="1149716"/>
    <n v="2264483"/>
    <n v="25157"/>
    <s v="0"/>
    <n v="25157"/>
    <n v="6813"/>
    <n v="7726"/>
    <n v="14539"/>
    <n v="327851"/>
    <n v="193135"/>
    <n v="520986"/>
    <n v="754946"/>
    <n v="948855"/>
    <n v="1703801"/>
    <x v="5"/>
    <x v="15"/>
  </r>
  <r>
    <x v="22"/>
    <n v="37342"/>
    <n v="780935"/>
    <n v="442886"/>
    <n v="135796"/>
    <n v="9779"/>
    <n v="1406738"/>
    <n v="1560122"/>
    <n v="2966860"/>
    <n v="26320"/>
    <s v="0"/>
    <n v="26320"/>
    <n v="6863"/>
    <n v="17004"/>
    <n v="23867"/>
    <n v="368651"/>
    <n v="223385"/>
    <n v="592036"/>
    <n v="1004904"/>
    <n v="1319733"/>
    <n v="2324637"/>
    <x v="6"/>
    <x v="15"/>
  </r>
  <r>
    <x v="22"/>
    <n v="47613"/>
    <n v="922598"/>
    <n v="524487"/>
    <n v="38693"/>
    <n v="13212"/>
    <n v="1546603"/>
    <n v="1902020"/>
    <n v="3448623"/>
    <n v="19124"/>
    <s v="0"/>
    <n v="19124"/>
    <n v="7833"/>
    <n v="28252"/>
    <n v="36085"/>
    <n v="484338"/>
    <n v="295676"/>
    <n v="780014"/>
    <n v="1035308"/>
    <n v="1578092"/>
    <n v="2613400"/>
    <x v="7"/>
    <x v="15"/>
  </r>
  <r>
    <x v="22"/>
    <n v="35403"/>
    <n v="755833"/>
    <n v="409315"/>
    <n v="107032"/>
    <n v="13464"/>
    <n v="1321047"/>
    <n v="1456101"/>
    <n v="2777148"/>
    <n v="22717"/>
    <s v="0"/>
    <n v="22717"/>
    <n v="7819"/>
    <n v="17655"/>
    <n v="25474"/>
    <n v="424733"/>
    <n v="208249"/>
    <n v="632982"/>
    <n v="865778"/>
    <n v="1230197"/>
    <n v="2095975"/>
    <x v="8"/>
    <x v="15"/>
  </r>
  <r>
    <x v="22"/>
    <n v="38951"/>
    <n v="792104"/>
    <n v="411457"/>
    <n v="105612"/>
    <n v="9314"/>
    <n v="1357438"/>
    <n v="1321411"/>
    <n v="2678849"/>
    <n v="29089"/>
    <s v="0"/>
    <n v="29089"/>
    <n v="7703"/>
    <n v="20729"/>
    <n v="28432"/>
    <n v="404461"/>
    <n v="200686"/>
    <n v="605147"/>
    <n v="916185"/>
    <n v="1099996"/>
    <n v="2016181"/>
    <x v="9"/>
    <x v="15"/>
  </r>
  <r>
    <x v="22"/>
    <n v="34229"/>
    <n v="675339"/>
    <n v="357090"/>
    <n v="124272"/>
    <n v="16615"/>
    <n v="1207545"/>
    <n v="1188831"/>
    <n v="2396376"/>
    <n v="26550"/>
    <s v="0"/>
    <n v="26550"/>
    <n v="7166"/>
    <n v="20531"/>
    <n v="27697"/>
    <n v="370846"/>
    <n v="201542"/>
    <n v="572388"/>
    <n v="802983"/>
    <n v="966758"/>
    <n v="1769741"/>
    <x v="10"/>
    <x v="15"/>
  </r>
  <r>
    <x v="22"/>
    <n v="32072"/>
    <n v="653489"/>
    <n v="375276"/>
    <n v="149431"/>
    <n v="18449"/>
    <n v="1228717"/>
    <n v="1312040"/>
    <n v="2540757"/>
    <n v="23622"/>
    <s v="0"/>
    <n v="23622"/>
    <n v="7483"/>
    <n v="20427"/>
    <n v="27910"/>
    <n v="354174"/>
    <n v="213383"/>
    <n v="567557"/>
    <n v="843438"/>
    <n v="1078230"/>
    <n v="1921668"/>
    <x v="11"/>
    <x v="15"/>
  </r>
  <r>
    <x v="22"/>
    <n v="33855"/>
    <n v="785173"/>
    <n v="436655"/>
    <n v="157409"/>
    <n v="20462"/>
    <n v="1433554"/>
    <n v="1435909"/>
    <n v="2869463"/>
    <n v="24018"/>
    <s v="0"/>
    <n v="24018"/>
    <n v="8130"/>
    <n v="23954"/>
    <n v="32084"/>
    <n v="381837"/>
    <n v="233434"/>
    <n v="615271"/>
    <n v="1019569"/>
    <n v="1178521"/>
    <n v="2198090"/>
    <x v="0"/>
    <x v="16"/>
  </r>
  <r>
    <x v="22"/>
    <n v="31743"/>
    <n v="780424"/>
    <n v="417003"/>
    <n v="145672"/>
    <n v="16541"/>
    <n v="1391383"/>
    <n v="1430258"/>
    <n v="2821641"/>
    <n v="30247"/>
    <s v="0"/>
    <n v="30247"/>
    <n v="8324"/>
    <n v="23400"/>
    <n v="31724"/>
    <n v="399951"/>
    <n v="242610"/>
    <n v="642561"/>
    <n v="952861"/>
    <n v="1164248"/>
    <n v="2117109"/>
    <x v="1"/>
    <x v="16"/>
  </r>
  <r>
    <x v="22"/>
    <n v="27946"/>
    <n v="783256"/>
    <n v="476249"/>
    <n v="151134"/>
    <n v="16353"/>
    <n v="1454938"/>
    <n v="1414231"/>
    <n v="2869169"/>
    <n v="29426"/>
    <s v="0"/>
    <n v="29426"/>
    <n v="7784"/>
    <n v="24376"/>
    <n v="32160"/>
    <n v="407721"/>
    <n v="253084"/>
    <n v="660805"/>
    <n v="1010007"/>
    <n v="1136771"/>
    <n v="2146778"/>
    <x v="2"/>
    <x v="16"/>
  </r>
  <r>
    <x v="22"/>
    <n v="28620"/>
    <n v="733281"/>
    <n v="402005"/>
    <n v="152391"/>
    <n v="10678"/>
    <n v="1326975"/>
    <n v="1411008"/>
    <n v="2737983"/>
    <n v="25009"/>
    <s v="0"/>
    <n v="25009"/>
    <n v="6428"/>
    <n v="19549"/>
    <n v="25977"/>
    <n v="354847"/>
    <n v="195836"/>
    <n v="550683"/>
    <n v="940691"/>
    <n v="1195623"/>
    <n v="2136314"/>
    <x v="3"/>
    <x v="16"/>
  </r>
  <r>
    <x v="22"/>
    <n v="28723"/>
    <n v="704932"/>
    <n v="368880"/>
    <n v="123597"/>
    <n v="10928"/>
    <n v="1237060"/>
    <n v="1156876"/>
    <n v="2393936"/>
    <n v="23449"/>
    <s v="0"/>
    <n v="23449"/>
    <n v="5677"/>
    <n v="14483"/>
    <n v="20160"/>
    <n v="363141"/>
    <n v="170201"/>
    <n v="533342"/>
    <n v="844793"/>
    <n v="972192"/>
    <n v="1816985"/>
    <x v="4"/>
    <x v="16"/>
  </r>
  <r>
    <x v="22"/>
    <n v="21890"/>
    <n v="689638"/>
    <n v="369746"/>
    <n v="115847"/>
    <n v="15372"/>
    <n v="1212493"/>
    <n v="1220511"/>
    <n v="2433004"/>
    <n v="22461"/>
    <s v="0"/>
    <n v="22461"/>
    <n v="4819"/>
    <n v="8438"/>
    <n v="13257"/>
    <n v="331468"/>
    <n v="195389"/>
    <n v="526857"/>
    <n v="853745"/>
    <n v="1016684"/>
    <n v="1870429"/>
    <x v="5"/>
    <x v="16"/>
  </r>
  <r>
    <x v="22"/>
    <n v="26830"/>
    <n v="826330"/>
    <n v="490870"/>
    <n v="158419"/>
    <n v="12118"/>
    <n v="1514567"/>
    <n v="1655166"/>
    <n v="3169733"/>
    <n v="20344"/>
    <s v="0"/>
    <n v="20344"/>
    <n v="4925"/>
    <n v="15983"/>
    <n v="20908"/>
    <n v="397081"/>
    <n v="228203"/>
    <n v="625284"/>
    <n v="1092217"/>
    <n v="1410980"/>
    <n v="2503197"/>
    <x v="6"/>
    <x v="16"/>
  </r>
  <r>
    <x v="22"/>
    <n v="44529"/>
    <n v="967928"/>
    <n v="506285"/>
    <n v="173000"/>
    <n v="18760"/>
    <n v="1710502"/>
    <n v="1878753"/>
    <n v="3589255"/>
    <n v="18191"/>
    <s v="0"/>
    <n v="18191"/>
    <n v="6053"/>
    <n v="26152"/>
    <n v="32205"/>
    <n v="529097"/>
    <n v="289433"/>
    <n v="818530"/>
    <n v="1157161"/>
    <n v="1563168"/>
    <n v="2720329"/>
    <x v="7"/>
    <x v="16"/>
  </r>
  <r>
    <x v="22"/>
    <n v="39541"/>
    <n v="851944"/>
    <n v="448934"/>
    <n v="129684"/>
    <n v="13767"/>
    <n v="1483870"/>
    <n v="1514055"/>
    <n v="2997925"/>
    <n v="25612"/>
    <s v="0"/>
    <n v="25612"/>
    <n v="6256"/>
    <n v="16498"/>
    <n v="22754"/>
    <n v="460041"/>
    <n v="223365"/>
    <n v="683406"/>
    <n v="991961"/>
    <n v="1274192"/>
    <n v="2266153"/>
    <x v="8"/>
    <x v="16"/>
  </r>
  <r>
    <x v="22"/>
    <n v="37413"/>
    <n v="865852"/>
    <n v="418002"/>
    <n v="117934"/>
    <n v="15468"/>
    <n v="1454669"/>
    <n v="1546332"/>
    <n v="3001001"/>
    <n v="26869"/>
    <s v="0"/>
    <n v="26869"/>
    <n v="5589"/>
    <n v="20460"/>
    <n v="26049"/>
    <n v="430491"/>
    <n v="203059"/>
    <n v="633550"/>
    <n v="991720"/>
    <n v="1322813"/>
    <n v="2314533"/>
    <x v="9"/>
    <x v="16"/>
  </r>
  <r>
    <x v="22"/>
    <n v="43270"/>
    <n v="840291"/>
    <n v="438839"/>
    <n v="116809"/>
    <n v="16595"/>
    <n v="1455804"/>
    <n v="1456597"/>
    <n v="2912401"/>
    <n v="34674"/>
    <s v="0"/>
    <n v="34674"/>
    <n v="7670"/>
    <n v="25385"/>
    <n v="33055"/>
    <n v="439406"/>
    <n v="236940"/>
    <n v="676346"/>
    <n v="974054"/>
    <n v="1194272"/>
    <n v="2168326"/>
    <x v="10"/>
    <x v="16"/>
  </r>
  <r>
    <x v="22"/>
    <n v="36540"/>
    <n v="727018"/>
    <n v="425041"/>
    <n v="116433"/>
    <n v="18974"/>
    <n v="1324006"/>
    <n v="1469280"/>
    <n v="2793286"/>
    <n v="27899"/>
    <s v="0"/>
    <n v="27899"/>
    <n v="7572"/>
    <n v="20425"/>
    <n v="27997"/>
    <n v="396105"/>
    <n v="233472"/>
    <n v="629577"/>
    <n v="892430"/>
    <n v="1215383"/>
    <n v="2107813"/>
    <x v="11"/>
    <x v="16"/>
  </r>
  <r>
    <x v="22"/>
    <n v="45047"/>
    <n v="941359"/>
    <n v="446464"/>
    <n v="53061"/>
    <n v="22123"/>
    <n v="1508054"/>
    <n v="1798409"/>
    <n v="3306463"/>
    <n v="25815"/>
    <s v="0"/>
    <n v="25815"/>
    <n v="8794"/>
    <n v="23529"/>
    <n v="32323"/>
    <n v="468525"/>
    <n v="246976"/>
    <n v="715501"/>
    <n v="1004920"/>
    <n v="1527904"/>
    <n v="2532824"/>
    <x v="0"/>
    <x v="17"/>
  </r>
  <r>
    <x v="22"/>
    <n v="43681"/>
    <n v="868269"/>
    <n v="416726"/>
    <n v="51991"/>
    <n v="18887"/>
    <n v="1399554"/>
    <n v="1749496"/>
    <n v="3149050"/>
    <n v="30183"/>
    <s v="0"/>
    <n v="30183"/>
    <n v="10384"/>
    <n v="27025"/>
    <n v="37409"/>
    <n v="440414"/>
    <n v="252892"/>
    <n v="693306"/>
    <n v="918573"/>
    <n v="1469578"/>
    <n v="2388151"/>
    <x v="1"/>
    <x v="17"/>
  </r>
  <r>
    <x v="22"/>
    <n v="42397"/>
    <n v="936144"/>
    <n v="456418"/>
    <n v="55934"/>
    <n v="20660"/>
    <n v="1511553"/>
    <n v="1871467"/>
    <n v="3383020"/>
    <n v="32739"/>
    <s v="0"/>
    <n v="32739"/>
    <n v="9504"/>
    <n v="26674"/>
    <n v="36178"/>
    <n v="466073"/>
    <n v="295837"/>
    <n v="761910"/>
    <n v="1003237"/>
    <n v="1548956"/>
    <n v="2552193"/>
    <x v="2"/>
    <x v="17"/>
  </r>
  <r>
    <x v="22"/>
    <n v="32964"/>
    <n v="892915"/>
    <n v="434046"/>
    <n v="43350"/>
    <n v="17454"/>
    <n v="1420729"/>
    <n v="1588097"/>
    <n v="3008826"/>
    <n v="26459"/>
    <s v="0"/>
    <n v="26459"/>
    <n v="7309"/>
    <n v="24904"/>
    <n v="32213"/>
    <n v="415584"/>
    <n v="234796"/>
    <n v="650380"/>
    <n v="971377"/>
    <n v="1328397"/>
    <n v="2299774"/>
    <x v="3"/>
    <x v="17"/>
  </r>
  <r>
    <x v="22"/>
    <n v="35651"/>
    <n v="844233"/>
    <n v="397708"/>
    <n v="33825"/>
    <n v="13388"/>
    <n v="1324805"/>
    <n v="1429562"/>
    <n v="2754367"/>
    <n v="31906"/>
    <s v="0"/>
    <n v="31906"/>
    <n v="5988"/>
    <n v="14665"/>
    <n v="20653"/>
    <n v="367165"/>
    <n v="214850"/>
    <n v="582015"/>
    <n v="919746"/>
    <n v="1200047"/>
    <n v="2119793"/>
    <x v="4"/>
    <x v="17"/>
  </r>
  <r>
    <x v="22"/>
    <n v="36896"/>
    <n v="859085"/>
    <n v="421336"/>
    <n v="37802"/>
    <n v="12303"/>
    <n v="1367422"/>
    <n v="1545502"/>
    <n v="2912924"/>
    <n v="30971"/>
    <s v="0"/>
    <n v="30971"/>
    <n v="5685"/>
    <n v="10585"/>
    <n v="16270"/>
    <n v="390959"/>
    <n v="274774"/>
    <n v="665733"/>
    <n v="939807"/>
    <n v="1260143"/>
    <n v="2199950"/>
    <x v="5"/>
    <x v="17"/>
  </r>
  <r>
    <x v="22"/>
    <n v="23296"/>
    <n v="961638"/>
    <n v="492944"/>
    <n v="46158"/>
    <n v="15034"/>
    <n v="1539070"/>
    <n v="1962132"/>
    <n v="3501202"/>
    <n v="25673"/>
    <s v="0"/>
    <n v="25673"/>
    <n v="5140"/>
    <n v="12660"/>
    <n v="17800"/>
    <n v="421907"/>
    <n v="264604"/>
    <n v="686511"/>
    <n v="1086350"/>
    <n v="1684868"/>
    <n v="2771218"/>
    <x v="6"/>
    <x v="17"/>
  </r>
  <r>
    <x v="22"/>
    <n v="30939"/>
    <n v="1031883"/>
    <n v="499011"/>
    <n v="51161"/>
    <n v="20483"/>
    <n v="1633477"/>
    <n v="2091187"/>
    <n v="3724664"/>
    <n v="20999"/>
    <s v="0"/>
    <n v="20999"/>
    <n v="7168"/>
    <n v="22560"/>
    <n v="29728"/>
    <n v="480272"/>
    <n v="292512"/>
    <n v="772784"/>
    <n v="1125038"/>
    <n v="1776115"/>
    <n v="2901153"/>
    <x v="7"/>
    <x v="17"/>
  </r>
  <r>
    <x v="22"/>
    <n v="30763"/>
    <n v="958910"/>
    <n v="434013"/>
    <n v="42313"/>
    <n v="14405"/>
    <n v="1480404"/>
    <n v="1752925"/>
    <n v="3233329"/>
    <n v="23622"/>
    <s v="0"/>
    <n v="23622"/>
    <n v="6921"/>
    <n v="19404"/>
    <n v="26325"/>
    <n v="461662"/>
    <n v="261731"/>
    <n v="723393"/>
    <n v="988199"/>
    <n v="1471790"/>
    <n v="2459989"/>
    <x v="8"/>
    <x v="17"/>
  </r>
  <r>
    <x v="22"/>
    <n v="28057"/>
    <n v="920689"/>
    <n v="431855"/>
    <n v="37786"/>
    <n v="16498"/>
    <n v="1434885"/>
    <n v="1688752"/>
    <n v="3123637"/>
    <n v="28066"/>
    <s v="0"/>
    <n v="28066"/>
    <n v="7584"/>
    <n v="22469"/>
    <n v="30053"/>
    <n v="427344"/>
    <n v="232511"/>
    <n v="659855"/>
    <n v="971891"/>
    <n v="1433772"/>
    <n v="2405663"/>
    <x v="9"/>
    <x v="17"/>
  </r>
  <r>
    <x v="22"/>
    <n v="31218"/>
    <n v="904234"/>
    <n v="445456"/>
    <n v="45430"/>
    <n v="11651"/>
    <n v="1437989"/>
    <n v="1618958"/>
    <n v="3056947"/>
    <n v="33159"/>
    <s v="0"/>
    <n v="33159"/>
    <n v="9869"/>
    <n v="23040"/>
    <n v="32909"/>
    <n v="414360"/>
    <n v="232814"/>
    <n v="647174"/>
    <n v="980601"/>
    <n v="1363104"/>
    <n v="2343705"/>
    <x v="10"/>
    <x v="17"/>
  </r>
  <r>
    <x v="22"/>
    <n v="25971"/>
    <n v="783176"/>
    <n v="422958"/>
    <n v="54063"/>
    <n v="14560"/>
    <n v="1300728"/>
    <n v="1584107"/>
    <n v="2884835"/>
    <n v="27357"/>
    <s v="0"/>
    <n v="27357"/>
    <n v="8996"/>
    <n v="21338"/>
    <n v="30334"/>
    <n v="361203"/>
    <n v="235225"/>
    <n v="596428"/>
    <n v="903172"/>
    <n v="1327544"/>
    <n v="2230716"/>
    <x v="11"/>
    <x v="17"/>
  </r>
  <r>
    <x v="22"/>
    <n v="28674"/>
    <n v="929924"/>
    <n v="482393"/>
    <n v="49142"/>
    <n v="22200"/>
    <n v="1512333"/>
    <n v="1843703"/>
    <n v="3356036"/>
    <n v="29520"/>
    <s v="0"/>
    <n v="29520"/>
    <n v="10014"/>
    <n v="28044"/>
    <n v="38058"/>
    <n v="406755"/>
    <n v="272460"/>
    <n v="679215"/>
    <n v="1066044"/>
    <n v="1543199"/>
    <n v="2609243"/>
    <x v="0"/>
    <x v="18"/>
  </r>
  <r>
    <x v="22"/>
    <n v="33768"/>
    <n v="883125"/>
    <n v="454607"/>
    <n v="48838"/>
    <n v="23340"/>
    <n v="1443678"/>
    <n v="1774900"/>
    <n v="3218578"/>
    <n v="33366"/>
    <s v="0"/>
    <n v="33366"/>
    <n v="10486"/>
    <n v="29777"/>
    <n v="40263"/>
    <n v="422742"/>
    <n v="269469"/>
    <n v="692211"/>
    <n v="977084"/>
    <n v="1475654"/>
    <n v="2452738"/>
    <x v="1"/>
    <x v="18"/>
  </r>
  <r>
    <x v="22"/>
    <n v="36414"/>
    <n v="973563"/>
    <n v="496604"/>
    <n v="53088"/>
    <n v="23842"/>
    <n v="1583511"/>
    <n v="1916425"/>
    <n v="3499936"/>
    <n v="30941"/>
    <s v="0"/>
    <n v="30941"/>
    <n v="9660"/>
    <n v="30803"/>
    <n v="40463"/>
    <n v="497461"/>
    <n v="291653"/>
    <n v="789114"/>
    <n v="1045449"/>
    <n v="1593969"/>
    <n v="2639418"/>
    <x v="2"/>
    <x v="18"/>
  </r>
  <r>
    <x v="22"/>
    <n v="25625"/>
    <n v="907171"/>
    <n v="447008"/>
    <n v="42124"/>
    <n v="14348"/>
    <n v="1436276"/>
    <n v="1811474"/>
    <n v="3247750"/>
    <n v="32459"/>
    <s v="0"/>
    <n v="32459"/>
    <n v="8654"/>
    <n v="25237"/>
    <n v="33891"/>
    <n v="416264"/>
    <n v="256073"/>
    <n v="672337"/>
    <n v="978899"/>
    <n v="1530164"/>
    <n v="2509063"/>
    <x v="3"/>
    <x v="18"/>
  </r>
  <r>
    <x v="22"/>
    <n v="26257"/>
    <n v="834974"/>
    <n v="404199"/>
    <n v="38328"/>
    <n v="12817"/>
    <n v="1316575"/>
    <n v="1496760"/>
    <n v="2813335"/>
    <n v="30192"/>
    <s v="0"/>
    <n v="30192"/>
    <n v="5977"/>
    <n v="23005"/>
    <n v="28982"/>
    <n v="405569"/>
    <n v="190504"/>
    <n v="596073"/>
    <n v="874837"/>
    <n v="1283251"/>
    <n v="2158088"/>
    <x v="4"/>
    <x v="18"/>
  </r>
  <r>
    <x v="22"/>
    <n v="29562"/>
    <n v="793110"/>
    <n v="397812"/>
    <n v="31458"/>
    <n v="7706"/>
    <n v="1259648"/>
    <n v="1531578"/>
    <n v="2791226"/>
    <n v="26139"/>
    <s v="0"/>
    <n v="26139"/>
    <n v="5297"/>
    <n v="17479"/>
    <n v="22776"/>
    <n v="390724"/>
    <n v="231963"/>
    <n v="622687"/>
    <n v="837488"/>
    <n v="1282136"/>
    <n v="2119624"/>
    <x v="5"/>
    <x v="18"/>
  </r>
  <r>
    <x v="22"/>
    <n v="26148"/>
    <n v="908163"/>
    <n v="483120"/>
    <n v="23741"/>
    <n v="14335"/>
    <n v="1455507"/>
    <n v="1902107"/>
    <n v="3357614"/>
    <n v="24021"/>
    <s v="0"/>
    <n v="24021"/>
    <n v="5143"/>
    <n v="19496"/>
    <n v="24639"/>
    <n v="420929"/>
    <n v="248755"/>
    <n v="669684"/>
    <n v="1005414"/>
    <n v="1633856"/>
    <n v="2639270"/>
    <x v="6"/>
    <x v="18"/>
  </r>
  <r>
    <x v="22"/>
    <n v="26058"/>
    <n v="982273"/>
    <n v="532618"/>
    <n v="27932"/>
    <n v="13397"/>
    <n v="1582278"/>
    <n v="1917542"/>
    <n v="3499820"/>
    <n v="20699"/>
    <s v="0"/>
    <n v="20699"/>
    <n v="6891"/>
    <n v="30439"/>
    <n v="37330"/>
    <n v="481641"/>
    <n v="306024"/>
    <n v="787665"/>
    <n v="1073047"/>
    <n v="1581079"/>
    <n v="2654126"/>
    <x v="7"/>
    <x v="18"/>
  </r>
  <r>
    <x v="22"/>
    <n v="27622"/>
    <n v="873420"/>
    <n v="456508"/>
    <n v="25472"/>
    <n v="14955"/>
    <n v="1397977"/>
    <n v="1701122"/>
    <n v="3099099"/>
    <n v="24784"/>
    <s v="0"/>
    <n v="24784"/>
    <n v="7009"/>
    <n v="25989"/>
    <n v="32998"/>
    <n v="429811"/>
    <n v="249166"/>
    <n v="678977"/>
    <n v="936373"/>
    <n v="1425967"/>
    <n v="2362340"/>
    <x v="8"/>
    <x v="18"/>
  </r>
  <r>
    <x v="22"/>
    <n v="31451"/>
    <n v="939766"/>
    <n v="465583"/>
    <n v="25362"/>
    <n v="14803"/>
    <n v="1476965"/>
    <n v="1706300"/>
    <n v="3183265"/>
    <n v="25634"/>
    <s v="0"/>
    <n v="25634"/>
    <n v="6661"/>
    <n v="28468"/>
    <n v="35129"/>
    <n v="446580"/>
    <n v="231236"/>
    <n v="677816"/>
    <n v="998090"/>
    <n v="1446596"/>
    <n v="2444686"/>
    <x v="9"/>
    <x v="18"/>
  </r>
  <r>
    <x v="22"/>
    <n v="33205"/>
    <n v="878848"/>
    <n v="448679"/>
    <n v="28018"/>
    <n v="33604"/>
    <n v="1422354"/>
    <n v="1634543"/>
    <n v="3056897"/>
    <n v="30703"/>
    <s v="0"/>
    <n v="30703"/>
    <n v="7803"/>
    <n v="27366"/>
    <n v="35169"/>
    <n v="457109"/>
    <n v="265819"/>
    <n v="722928"/>
    <n v="926739"/>
    <n v="1341358"/>
    <n v="2268097"/>
    <x v="10"/>
    <x v="18"/>
  </r>
  <r>
    <x v="22"/>
    <n v="28779"/>
    <n v="833552"/>
    <n v="461097"/>
    <n v="33371"/>
    <n v="18191"/>
    <n v="1374990"/>
    <n v="1688845"/>
    <n v="3063835"/>
    <n v="30294"/>
    <s v="0"/>
    <n v="30294"/>
    <n v="9312"/>
    <n v="24952"/>
    <n v="34264"/>
    <n v="423010"/>
    <n v="263082"/>
    <n v="686092"/>
    <n v="912374"/>
    <n v="1400811"/>
    <n v="2313185"/>
    <x v="11"/>
    <x v="18"/>
  </r>
  <r>
    <x v="24"/>
    <n v="5.0999999999999996"/>
    <n v="9.9"/>
    <n v="9.49"/>
    <n v="11.54"/>
    <n v="9.91"/>
    <n v="9.51"/>
    <n v="12.06"/>
    <n v="10.33"/>
    <n v="2.97"/>
    <s v="27,78"/>
    <n v="3.53"/>
    <n v="11.75"/>
    <n v="23.84"/>
    <n v="14.88"/>
    <n v="10.23"/>
    <n v="10.58"/>
    <n v="10.3"/>
    <n v="12.14"/>
    <n v="12.35"/>
    <n v="12.27"/>
    <x v="0"/>
    <x v="0"/>
  </r>
  <r>
    <x v="24"/>
    <n v="4.96"/>
    <n v="9.42"/>
    <n v="10.14"/>
    <n v="10.98"/>
    <n v="8.4"/>
    <n v="9.26"/>
    <n v="12.29"/>
    <n v="10.17"/>
    <n v="2.73"/>
    <s v="545,43"/>
    <n v="3.29"/>
    <n v="11.33"/>
    <n v="23.71"/>
    <n v="14.08"/>
    <n v="10.24"/>
    <n v="10.84"/>
    <n v="10.36"/>
    <n v="11.82"/>
    <n v="12.45"/>
    <n v="12.2"/>
    <x v="1"/>
    <x v="0"/>
  </r>
  <r>
    <x v="24"/>
    <n v="4.7"/>
    <n v="9.14"/>
    <n v="9.2100000000000009"/>
    <n v="10.17"/>
    <n v="9.7200000000000006"/>
    <n v="8.86"/>
    <n v="11.25"/>
    <n v="9.61"/>
    <n v="3.02"/>
    <s v="27,95"/>
    <n v="3.53"/>
    <n v="10.9"/>
    <n v="19.03"/>
    <n v="13.25"/>
    <n v="9.6199999999999992"/>
    <n v="10.74"/>
    <n v="9.85"/>
    <n v="10.97"/>
    <n v="11"/>
    <n v="10.99"/>
    <x v="2"/>
    <x v="0"/>
  </r>
  <r>
    <x v="24"/>
    <n v="4.05"/>
    <n v="9.0500000000000007"/>
    <n v="8.25"/>
    <n v="10.8"/>
    <n v="8.68"/>
    <n v="8.5399999999999991"/>
    <n v="12.92"/>
    <n v="9.59"/>
    <n v="2.87"/>
    <s v="29,02"/>
    <n v="3.47"/>
    <n v="8.89"/>
    <n v="11.37"/>
    <n v="9.41"/>
    <n v="9.24"/>
    <n v="12.65"/>
    <n v="9.74"/>
    <n v="11.78"/>
    <n v="12.8"/>
    <n v="12.34"/>
    <x v="3"/>
    <x v="0"/>
  </r>
  <r>
    <x v="24"/>
    <n v="3.86"/>
    <n v="9.4700000000000006"/>
    <n v="8.32"/>
    <n v="9.66"/>
    <n v="10.9"/>
    <n v="8.6199999999999992"/>
    <n v="13.37"/>
    <n v="9.6199999999999992"/>
    <n v="2.5499999999999998"/>
    <s v="29,46"/>
    <n v="3.23"/>
    <n v="8.94"/>
    <n v="19.670000000000002"/>
    <n v="10.67"/>
    <n v="9.2899999999999991"/>
    <n v="10.65"/>
    <n v="9.52"/>
    <n v="12.96"/>
    <n v="15.48"/>
    <n v="14.14"/>
    <x v="4"/>
    <x v="0"/>
  </r>
  <r>
    <x v="24"/>
    <n v="3.11"/>
    <n v="10.16"/>
    <n v="8.35"/>
    <n v="9.93"/>
    <n v="9.02"/>
    <n v="8.9"/>
    <n v="11.38"/>
    <n v="9.5399999999999991"/>
    <n v="2.64"/>
    <s v="29,14"/>
    <n v="3.25"/>
    <n v="7.27"/>
    <n v="15.45"/>
    <n v="8.2899999999999991"/>
    <n v="9.8699999999999992"/>
    <n v="10.16"/>
    <n v="9.94"/>
    <n v="14.23"/>
    <n v="12.43"/>
    <n v="13.33"/>
    <x v="5"/>
    <x v="0"/>
  </r>
  <r>
    <x v="24"/>
    <n v="3.67"/>
    <n v="9.51"/>
    <n v="8.84"/>
    <n v="6.48"/>
    <n v="7.1"/>
    <n v="8.27"/>
    <n v="11.66"/>
    <n v="9.34"/>
    <n v="3.03"/>
    <s v="27,25"/>
    <n v="3.6"/>
    <n v="6.56"/>
    <n v="17.899999999999999"/>
    <n v="9.4499999999999993"/>
    <n v="9.57"/>
    <n v="9.59"/>
    <n v="9.58"/>
    <n v="8.61"/>
    <n v="13.19"/>
    <n v="11.23"/>
    <x v="6"/>
    <x v="0"/>
  </r>
  <r>
    <x v="24"/>
    <n v="4.71"/>
    <n v="9.39"/>
    <n v="9.2200000000000006"/>
    <n v="10.09"/>
    <n v="5.78"/>
    <n v="8.86"/>
    <n v="12.83"/>
    <n v="10.039999999999999"/>
    <n v="3.06"/>
    <s v="28,71"/>
    <n v="3.61"/>
    <n v="7.79"/>
    <n v="23.75"/>
    <n v="11.65"/>
    <n v="9.39"/>
    <n v="10.050000000000001"/>
    <n v="9.56"/>
    <n v="12.3"/>
    <n v="15.13"/>
    <n v="13.83"/>
    <x v="7"/>
    <x v="0"/>
  </r>
  <r>
    <x v="24"/>
    <n v="3.94"/>
    <n v="9.65"/>
    <n v="9.2200000000000006"/>
    <n v="7.85"/>
    <n v="7.84"/>
    <n v="8.64"/>
    <n v="11.91"/>
    <n v="9.6199999999999992"/>
    <n v="2.87"/>
    <s v="28,48"/>
    <n v="3.41"/>
    <n v="7.22"/>
    <n v="21.84"/>
    <n v="10.76"/>
    <n v="9.73"/>
    <n v="10.11"/>
    <n v="9.83"/>
    <n v="11.12"/>
    <n v="13.57"/>
    <n v="12.5"/>
    <x v="8"/>
    <x v="0"/>
  </r>
  <r>
    <x v="24"/>
    <n v="3.84"/>
    <n v="9"/>
    <n v="8.49"/>
    <n v="10.08"/>
    <n v="8.85"/>
    <n v="8.48"/>
    <n v="11.16"/>
    <n v="9.27"/>
    <n v="2.67"/>
    <s v="30,29"/>
    <n v="3.28"/>
    <n v="9.69"/>
    <n v="15.35"/>
    <n v="10.96"/>
    <n v="8.9499999999999993"/>
    <n v="9.65"/>
    <n v="9.1199999999999992"/>
    <n v="12.11"/>
    <n v="12.17"/>
    <n v="12.15"/>
    <x v="9"/>
    <x v="0"/>
  </r>
  <r>
    <x v="24"/>
    <n v="4.9800000000000004"/>
    <n v="9.2799999999999994"/>
    <n v="9.66"/>
    <n v="9.08"/>
    <n v="9.31"/>
    <n v="8.99"/>
    <n v="10.53"/>
    <n v="9.5"/>
    <n v="2.67"/>
    <s v="28,68"/>
    <n v="3.32"/>
    <n v="8.5399999999999991"/>
    <n v="19.100000000000001"/>
    <n v="10.7"/>
    <n v="9.83"/>
    <n v="8.99"/>
    <n v="9.6"/>
    <n v="11.05"/>
    <n v="11.4"/>
    <n v="11.25"/>
    <x v="10"/>
    <x v="0"/>
  </r>
  <r>
    <x v="24"/>
    <n v="4.59"/>
    <n v="9.36"/>
    <n v="9.56"/>
    <n v="10.41"/>
    <n v="9.5399999999999991"/>
    <n v="9.17"/>
    <n v="11.84"/>
    <n v="10.1"/>
    <n v="2.91"/>
    <s v="28,94"/>
    <n v="3.52"/>
    <n v="9.7200000000000006"/>
    <n v="19.09"/>
    <n v="11.88"/>
    <n v="9.84"/>
    <n v="11.28"/>
    <n v="10.24"/>
    <n v="12.03"/>
    <n v="11.75"/>
    <n v="11.86"/>
    <x v="11"/>
    <x v="0"/>
  </r>
  <r>
    <x v="24"/>
    <n v="5.04"/>
    <n v="9.52"/>
    <n v="9.68"/>
    <n v="10.84"/>
    <n v="11.55"/>
    <n v="9.39"/>
    <n v="12.4"/>
    <n v="10.35"/>
    <n v="2.8"/>
    <s v="30,13"/>
    <n v="3.4"/>
    <n v="10.1"/>
    <n v="23.62"/>
    <n v="13.44"/>
    <n v="10.27"/>
    <n v="9.9700000000000006"/>
    <n v="10.19"/>
    <n v="11.57"/>
    <n v="13.79"/>
    <n v="12.77"/>
    <x v="0"/>
    <x v="1"/>
  </r>
  <r>
    <x v="24"/>
    <n v="5.61"/>
    <n v="9.6999999999999993"/>
    <n v="9.0399999999999991"/>
    <n v="6.99"/>
    <n v="9.3699999999999992"/>
    <n v="8.6199999999999992"/>
    <n v="12.79"/>
    <n v="9.93"/>
    <n v="2.78"/>
    <s v="27,2"/>
    <n v="3.37"/>
    <n v="9.74"/>
    <n v="18.02"/>
    <n v="12.08"/>
    <n v="10.07"/>
    <n v="11.01"/>
    <n v="10.3"/>
    <n v="8.44"/>
    <n v="13.68"/>
    <n v="11.34"/>
    <x v="1"/>
    <x v="1"/>
  </r>
  <r>
    <x v="24"/>
    <n v="5.25"/>
    <n v="9.52"/>
    <n v="9.11"/>
    <n v="9.36"/>
    <n v="8.1199999999999992"/>
    <n v="8.93"/>
    <n v="11.13"/>
    <n v="9.66"/>
    <n v="2.5499999999999998"/>
    <s v="29,11"/>
    <n v="3.2"/>
    <n v="9.5500000000000007"/>
    <n v="9.58"/>
    <n v="9.56"/>
    <n v="9.89"/>
    <n v="10.44"/>
    <n v="10.039999999999999"/>
    <n v="10.42"/>
    <n v="11.69"/>
    <n v="11.09"/>
    <x v="2"/>
    <x v="1"/>
  </r>
  <r>
    <x v="24"/>
    <n v="4.9000000000000004"/>
    <n v="8.41"/>
    <n v="8.2899999999999991"/>
    <n v="9.6999999999999993"/>
    <n v="9.1199999999999992"/>
    <n v="8.27"/>
    <n v="11.65"/>
    <n v="9.1999999999999993"/>
    <n v="3.15"/>
    <s v="28"/>
    <n v="3.82"/>
    <n v="7.97"/>
    <n v="9.83"/>
    <n v="8.64"/>
    <n v="8.82"/>
    <n v="10.63"/>
    <n v="9.27"/>
    <n v="10.4"/>
    <n v="12.91"/>
    <n v="11.5"/>
    <x v="3"/>
    <x v="1"/>
  </r>
  <r>
    <x v="24"/>
    <n v="4.41"/>
    <n v="9"/>
    <n v="8.1300000000000008"/>
    <n v="8.1999999999999993"/>
    <n v="8.8800000000000008"/>
    <n v="8.1999999999999993"/>
    <n v="10.58"/>
    <n v="8.8000000000000007"/>
    <n v="2.98"/>
    <s v="30,43"/>
    <n v="3.84"/>
    <n v="7.95"/>
    <n v="8.7799999999999994"/>
    <n v="8.2100000000000009"/>
    <n v="8.9600000000000009"/>
    <n v="9.3800000000000008"/>
    <n v="9.07"/>
    <n v="10.130000000000001"/>
    <n v="12.43"/>
    <n v="10.91"/>
    <x v="4"/>
    <x v="1"/>
  </r>
  <r>
    <x v="24"/>
    <n v="4.7699999999999996"/>
    <n v="10.16"/>
    <n v="9.6199999999999992"/>
    <n v="7.6"/>
    <n v="7.48"/>
    <n v="8.98"/>
    <n v="11.88"/>
    <n v="9.82"/>
    <n v="3.47"/>
    <s v="28,54"/>
    <n v="4.21"/>
    <n v="8.74"/>
    <n v="10.11"/>
    <n v="9.0299999999999994"/>
    <n v="10.41"/>
    <n v="10.34"/>
    <n v="10.39"/>
    <n v="10.41"/>
    <n v="14.46"/>
    <n v="12.04"/>
    <x v="5"/>
    <x v="1"/>
  </r>
  <r>
    <x v="24"/>
    <n v="4.6100000000000003"/>
    <n v="9.69"/>
    <n v="8.3699999999999992"/>
    <n v="9.0500000000000007"/>
    <n v="8.4"/>
    <n v="8.7899999999999991"/>
    <n v="10.55"/>
    <n v="9.33"/>
    <n v="2.94"/>
    <s v="29,73"/>
    <n v="3.69"/>
    <n v="9.61"/>
    <n v="14.37"/>
    <n v="10.95"/>
    <n v="9.5299999999999994"/>
    <n v="8.76"/>
    <n v="9.2799999999999994"/>
    <n v="10.72"/>
    <n v="13.18"/>
    <n v="11.73"/>
    <x v="6"/>
    <x v="1"/>
  </r>
  <r>
    <x v="24"/>
    <n v="5.62"/>
    <n v="9.86"/>
    <n v="9.2200000000000006"/>
    <n v="9.26"/>
    <n v="6.26"/>
    <n v="9.17"/>
    <n v="12.72"/>
    <n v="10.220000000000001"/>
    <n v="2.94"/>
    <s v="28,65"/>
    <n v="3.73"/>
    <n v="9.5399999999999991"/>
    <n v="17.93"/>
    <n v="11.86"/>
    <n v="9.85"/>
    <n v="9.6"/>
    <n v="9.7799999999999994"/>
    <n v="11.23"/>
    <n v="17.329999999999998"/>
    <n v="13.9"/>
    <x v="7"/>
    <x v="1"/>
  </r>
  <r>
    <x v="24"/>
    <n v="4.9400000000000004"/>
    <n v="10.16"/>
    <n v="8.49"/>
    <n v="8.9600000000000009"/>
    <n v="7.01"/>
    <n v="8.9600000000000009"/>
    <n v="12.04"/>
    <n v="9.86"/>
    <n v="3.1"/>
    <s v="28,58"/>
    <n v="3.82"/>
    <n v="10.11"/>
    <n v="9.44"/>
    <n v="9.92"/>
    <n v="9.84"/>
    <n v="10.26"/>
    <n v="9.9600000000000009"/>
    <n v="10.71"/>
    <n v="15.07"/>
    <n v="12.59"/>
    <x v="8"/>
    <x v="1"/>
  </r>
  <r>
    <x v="24"/>
    <n v="4.58"/>
    <n v="9.16"/>
    <n v="8.4700000000000006"/>
    <n v="9.1"/>
    <n v="8.23"/>
    <n v="8.51"/>
    <n v="12.02"/>
    <n v="9.5299999999999994"/>
    <n v="3.12"/>
    <s v="29,79"/>
    <n v="3.8"/>
    <n v="9.8800000000000008"/>
    <n v="13.1"/>
    <n v="10.82"/>
    <n v="9.25"/>
    <n v="11.22"/>
    <n v="9.8000000000000007"/>
    <n v="10.47"/>
    <n v="12.69"/>
    <n v="11.46"/>
    <x v="9"/>
    <x v="1"/>
  </r>
  <r>
    <x v="24"/>
    <n v="4.6900000000000004"/>
    <n v="8.42"/>
    <n v="9.07"/>
    <n v="9.8800000000000008"/>
    <n v="8.67"/>
    <n v="8.66"/>
    <n v="12.55"/>
    <n v="9.92"/>
    <n v="2.7"/>
    <s v="28,97"/>
    <n v="3.41"/>
    <n v="7.82"/>
    <n v="15.89"/>
    <n v="10.06"/>
    <n v="9.7200000000000006"/>
    <n v="11.36"/>
    <n v="10.17"/>
    <n v="10.58"/>
    <n v="13.08"/>
    <n v="11.88"/>
    <x v="10"/>
    <x v="1"/>
  </r>
  <r>
    <x v="24"/>
    <n v="4.9800000000000004"/>
    <n v="8.83"/>
    <n v="8.7899999999999991"/>
    <n v="9.69"/>
    <n v="10.91"/>
    <n v="8.76"/>
    <n v="11.67"/>
    <n v="9.83"/>
    <n v="2.89"/>
    <s v="29,86"/>
    <n v="3.71"/>
    <n v="10.42"/>
    <n v="14.25"/>
    <n v="11.79"/>
    <n v="9.64"/>
    <n v="10.89"/>
    <n v="10.02"/>
    <n v="10.23"/>
    <n v="11.85"/>
    <n v="11.16"/>
    <x v="11"/>
    <x v="1"/>
  </r>
  <r>
    <x v="24"/>
    <n v="5.5"/>
    <n v="9"/>
    <n v="9.0399999999999991"/>
    <n v="11.28"/>
    <n v="10.81"/>
    <n v="9.23"/>
    <n v="13.49"/>
    <n v="10.73"/>
    <n v="3.11"/>
    <s v="29,66"/>
    <n v="3.97"/>
    <n v="14.66"/>
    <n v="17.07"/>
    <n v="15.73"/>
    <n v="10.050000000000001"/>
    <n v="15.09"/>
    <n v="11.53"/>
    <n v="10.33"/>
    <n v="11.71"/>
    <n v="11.03"/>
    <x v="0"/>
    <x v="3"/>
  </r>
  <r>
    <x v="24"/>
    <n v="4.84"/>
    <n v="8.94"/>
    <n v="9.0399999999999991"/>
    <n v="11.3"/>
    <n v="10.36"/>
    <n v="9.01"/>
    <n v="12.77"/>
    <n v="10.25"/>
    <n v="2.69"/>
    <s v="28,23"/>
    <n v="3.43"/>
    <n v="11.55"/>
    <n v="13.95"/>
    <n v="12.48"/>
    <n v="9.94"/>
    <n v="11.74"/>
    <n v="10.41"/>
    <n v="10.06"/>
    <n v="13.21"/>
    <n v="11.67"/>
    <x v="1"/>
    <x v="3"/>
  </r>
  <r>
    <x v="24"/>
    <n v="4.29"/>
    <n v="8.66"/>
    <n v="8.6"/>
    <n v="10.35"/>
    <n v="13.45"/>
    <n v="8.7100000000000009"/>
    <n v="12.69"/>
    <n v="10.09"/>
    <n v="3.29"/>
    <s v="1200,13"/>
    <n v="4.18"/>
    <n v="10.74"/>
    <n v="18.899999999999999"/>
    <n v="13.47"/>
    <n v="9.56"/>
    <n v="9.61"/>
    <n v="9.57"/>
    <n v="9.43"/>
    <n v="14.51"/>
    <n v="12.04"/>
    <x v="2"/>
    <x v="3"/>
  </r>
  <r>
    <x v="24"/>
    <n v="5.49"/>
    <n v="8.65"/>
    <n v="8.5500000000000007"/>
    <n v="6.03"/>
    <n v="9.1"/>
    <n v="7.9"/>
    <n v="16.309999999999999"/>
    <n v="10.46"/>
    <n v="3.82"/>
    <s v="833,55"/>
    <n v="4.78"/>
    <n v="8.68"/>
    <n v="13.24"/>
    <n v="10.24"/>
    <n v="9.24"/>
    <n v="14.12"/>
    <n v="10.46"/>
    <n v="7.18"/>
    <n v="17.7"/>
    <n v="12.08"/>
    <x v="3"/>
    <x v="3"/>
  </r>
  <r>
    <x v="24"/>
    <n v="5.78"/>
    <n v="8.34"/>
    <n v="8.2200000000000006"/>
    <n v="6.27"/>
    <n v="9.11"/>
    <n v="7.88"/>
    <n v="12.43"/>
    <n v="8.84"/>
    <n v="4.25"/>
    <s v="583,5"/>
    <n v="5.32"/>
    <n v="7.71"/>
    <n v="16.420000000000002"/>
    <n v="9.1199999999999992"/>
    <n v="9.24"/>
    <n v="8.66"/>
    <n v="9.1199999999999992"/>
    <n v="6.87"/>
    <n v="15.82"/>
    <n v="9.74"/>
    <x v="4"/>
    <x v="3"/>
  </r>
  <r>
    <x v="24"/>
    <n v="4.93"/>
    <n v="8.4499999999999993"/>
    <n v="8.2899999999999991"/>
    <n v="5.78"/>
    <n v="9.5"/>
    <n v="7.7"/>
    <n v="10.77"/>
    <n v="8.5299999999999994"/>
    <n v="3.7"/>
    <s v="876,8"/>
    <n v="4.67"/>
    <n v="6.58"/>
    <n v="10.16"/>
    <n v="7.15"/>
    <n v="9.2899999999999991"/>
    <n v="7.82"/>
    <n v="8.89"/>
    <n v="7.06"/>
    <n v="13.56"/>
    <n v="9.8000000000000007"/>
    <x v="5"/>
    <x v="3"/>
  </r>
  <r>
    <x v="24"/>
    <n v="4.91"/>
    <n v="8.6999999999999993"/>
    <n v="8.18"/>
    <n v="5.03"/>
    <n v="10.58"/>
    <n v="7.67"/>
    <n v="11.67"/>
    <n v="8.9499999999999993"/>
    <n v="3.61"/>
    <s v="485,56"/>
    <n v="4.43"/>
    <n v="8.84"/>
    <n v="16.690000000000001"/>
    <n v="10.62"/>
    <n v="8.89"/>
    <n v="9.99"/>
    <n v="9.2100000000000009"/>
    <n v="7.11"/>
    <n v="12.65"/>
    <n v="9.8000000000000007"/>
    <x v="6"/>
    <x v="3"/>
  </r>
  <r>
    <x v="24"/>
    <n v="6.14"/>
    <n v="9.5399999999999991"/>
    <n v="9.2100000000000009"/>
    <n v="8.68"/>
    <n v="10.09"/>
    <n v="9.1199999999999992"/>
    <n v="12.91"/>
    <n v="10.27"/>
    <n v="3.77"/>
    <s v="486"/>
    <n v="4.6100000000000003"/>
    <n v="10.9"/>
    <n v="24.91"/>
    <n v="14.04"/>
    <n v="9.75"/>
    <n v="9.99"/>
    <n v="9.82"/>
    <n v="10.09"/>
    <n v="14.76"/>
    <n v="12.23"/>
    <x v="7"/>
    <x v="3"/>
  </r>
  <r>
    <x v="24"/>
    <n v="5.0999999999999996"/>
    <n v="9.25"/>
    <n v="8.6199999999999992"/>
    <n v="8.5"/>
    <n v="6.49"/>
    <n v="8.58"/>
    <n v="10.93"/>
    <n v="9.23"/>
    <n v="3.4"/>
    <s v="322,08"/>
    <n v="4.1500000000000004"/>
    <n v="9.44"/>
    <n v="23.74"/>
    <n v="12.01"/>
    <n v="9.43"/>
    <n v="8.67"/>
    <n v="9.23"/>
    <n v="9.76"/>
    <n v="12.58"/>
    <n v="10.94"/>
    <x v="8"/>
    <x v="3"/>
  </r>
  <r>
    <x v="24"/>
    <n v="4.25"/>
    <n v="9.24"/>
    <n v="8.52"/>
    <n v="10.83"/>
    <n v="12.79"/>
    <n v="8.92"/>
    <n v="10.71"/>
    <n v="9.41"/>
    <n v="3.05"/>
    <s v="341,72"/>
    <n v="3.82"/>
    <n v="10.73"/>
    <n v="13.57"/>
    <n v="11.6"/>
    <n v="9.74"/>
    <n v="8.8800000000000008"/>
    <n v="9.51"/>
    <n v="11"/>
    <n v="11.99"/>
    <n v="11.41"/>
    <x v="9"/>
    <x v="3"/>
  </r>
  <r>
    <x v="24"/>
    <n v="5.63"/>
    <n v="9.01"/>
    <n v="8.17"/>
    <n v="9.7100000000000009"/>
    <n v="11.39"/>
    <n v="8.68"/>
    <n v="11.69"/>
    <n v="9.73"/>
    <n v="3.03"/>
    <s v="630,08"/>
    <n v="3.81"/>
    <n v="8.7200000000000006"/>
    <n v="17.36"/>
    <n v="11.95"/>
    <n v="9.68"/>
    <n v="9.44"/>
    <n v="9.61"/>
    <n v="10.15"/>
    <n v="12.73"/>
    <n v="11.55"/>
    <x v="10"/>
    <x v="3"/>
  </r>
  <r>
    <x v="24"/>
    <n v="5.47"/>
    <n v="8.8699999999999992"/>
    <n v="9.1199999999999992"/>
    <n v="13.28"/>
    <n v="13.57"/>
    <n v="9.49"/>
    <n v="13.61"/>
    <n v="10.97"/>
    <n v="2.92"/>
    <s v="1103,13"/>
    <n v="3.89"/>
    <n v="12.66"/>
    <n v="19.38"/>
    <n v="15.24"/>
    <n v="9.9499999999999993"/>
    <n v="13.16"/>
    <n v="10.94"/>
    <n v="11.69"/>
    <n v="13.21"/>
    <n v="12.49"/>
    <x v="11"/>
    <x v="3"/>
  </r>
  <r>
    <x v="24"/>
    <n v="7.39"/>
    <n v="9.56"/>
    <n v="9.9700000000000006"/>
    <n v="15.04"/>
    <n v="13.82"/>
    <n v="10.33"/>
    <n v="13.13"/>
    <n v="11.3"/>
    <n v="3.75"/>
    <s v="1242,86"/>
    <n v="4.84"/>
    <n v="12.74"/>
    <n v="21.22"/>
    <n v="16.489999999999998"/>
    <n v="10.85"/>
    <n v="11.93"/>
    <n v="11.17"/>
    <n v="11.39"/>
    <n v="13.2"/>
    <n v="12.2"/>
    <x v="0"/>
    <x v="4"/>
  </r>
  <r>
    <x v="24"/>
    <n v="6.33"/>
    <n v="9.52"/>
    <n v="10.99"/>
    <n v="12.49"/>
    <n v="14.4"/>
    <n v="10.25"/>
    <n v="14.61"/>
    <n v="11.72"/>
    <n v="3.77"/>
    <s v="622,23"/>
    <n v="4.6900000000000004"/>
    <n v="12.35"/>
    <n v="31.33"/>
    <n v="19.37"/>
    <n v="11.22"/>
    <n v="13.71"/>
    <n v="12"/>
    <n v="11.05"/>
    <n v="14.25"/>
    <n v="12.44"/>
    <x v="1"/>
    <x v="4"/>
  </r>
  <r>
    <x v="24"/>
    <n v="6.18"/>
    <n v="9.0299999999999994"/>
    <n v="10.02"/>
    <n v="12.28"/>
    <n v="15.07"/>
    <n v="9.73"/>
    <n v="13.12"/>
    <n v="10.85"/>
    <n v="4.57"/>
    <s v="1115,63"/>
    <n v="5.56"/>
    <n v="10.35"/>
    <n v="23.38"/>
    <n v="15.15"/>
    <n v="10.36"/>
    <n v="11.17"/>
    <n v="10.61"/>
    <n v="10.56"/>
    <n v="14.02"/>
    <n v="11.99"/>
    <x v="2"/>
    <x v="4"/>
  </r>
  <r>
    <x v="24"/>
    <n v="5.88"/>
    <n v="8"/>
    <n v="8.58"/>
    <n v="8.18"/>
    <n v="16.809999999999999"/>
    <n v="8.2200000000000006"/>
    <n v="10.91"/>
    <n v="9.1300000000000008"/>
    <n v="3.78"/>
    <s v="669,77"/>
    <n v="4.71"/>
    <n v="9.3000000000000007"/>
    <n v="11.1"/>
    <n v="10.130000000000001"/>
    <n v="9"/>
    <n v="10.09"/>
    <n v="9.34"/>
    <n v="8.6"/>
    <n v="11.19"/>
    <n v="9.69"/>
    <x v="3"/>
    <x v="4"/>
  </r>
  <r>
    <x v="24"/>
    <n v="5.28"/>
    <n v="9.4700000000000006"/>
    <n v="8.19"/>
    <n v="9.51"/>
    <n v="15.75"/>
    <n v="8.8000000000000007"/>
    <n v="12.27"/>
    <n v="9.64"/>
    <n v="3.67"/>
    <s v="566,69"/>
    <n v="4.7300000000000004"/>
    <n v="11.9"/>
    <n v="20.04"/>
    <n v="14.6"/>
    <n v="9.41"/>
    <n v="10.95"/>
    <n v="9.7799999999999994"/>
    <n v="10.029999999999999"/>
    <n v="12.09"/>
    <n v="10.69"/>
    <x v="4"/>
    <x v="4"/>
  </r>
  <r>
    <x v="24"/>
    <n v="6.79"/>
    <n v="9.39"/>
    <n v="9.14"/>
    <n v="8.42"/>
    <n v="10.16"/>
    <n v="9.02"/>
    <n v="10.53"/>
    <n v="9.4499999999999993"/>
    <n v="3.44"/>
    <s v="431,95"/>
    <n v="4.58"/>
    <n v="10.72"/>
    <n v="15.06"/>
    <n v="11.63"/>
    <n v="9.68"/>
    <n v="8.7799999999999994"/>
    <n v="9.4"/>
    <n v="10.119999999999999"/>
    <n v="12.56"/>
    <n v="10.9"/>
    <x v="5"/>
    <x v="4"/>
  </r>
  <r>
    <x v="24"/>
    <n v="6.37"/>
    <n v="9.3800000000000008"/>
    <n v="8.3699999999999992"/>
    <n v="9.3000000000000007"/>
    <n v="13.79"/>
    <n v="8.98"/>
    <n v="11.57"/>
    <n v="9.8000000000000007"/>
    <n v="3.83"/>
    <s v="600,31"/>
    <n v="4.8899999999999997"/>
    <n v="9.94"/>
    <n v="15.71"/>
    <n v="11.88"/>
    <n v="9.4"/>
    <n v="10.27"/>
    <n v="9.67"/>
    <n v="10.08"/>
    <n v="12.23"/>
    <n v="10.93"/>
    <x v="6"/>
    <x v="4"/>
  </r>
  <r>
    <x v="24"/>
    <n v="7.33"/>
    <n v="10.09"/>
    <n v="8.75"/>
    <n v="12.37"/>
    <n v="11.41"/>
    <n v="9.8000000000000007"/>
    <n v="12.25"/>
    <n v="10.61"/>
    <n v="3.39"/>
    <s v="970,3"/>
    <n v="4.6100000000000003"/>
    <n v="11.05"/>
    <n v="21.26"/>
    <n v="14.15"/>
    <n v="9.4"/>
    <n v="9.59"/>
    <n v="9.4600000000000009"/>
    <n v="12.33"/>
    <n v="14.91"/>
    <n v="13.36"/>
    <x v="7"/>
    <x v="4"/>
  </r>
  <r>
    <x v="24"/>
    <n v="6.24"/>
    <n v="9.09"/>
    <n v="9.4600000000000009"/>
    <n v="11.31"/>
    <n v="13.13"/>
    <n v="9.42"/>
    <n v="12.13"/>
    <n v="10.26"/>
    <n v="3.67"/>
    <s v="848"/>
    <n v="4.58"/>
    <n v="9.5500000000000007"/>
    <n v="17.63"/>
    <n v="11.45"/>
    <n v="9.6999999999999993"/>
    <n v="10.74"/>
    <n v="10.029999999999999"/>
    <n v="11.55"/>
    <n v="13.28"/>
    <n v="12.22"/>
    <x v="8"/>
    <x v="4"/>
  </r>
  <r>
    <x v="24"/>
    <n v="5.73"/>
    <n v="9.1999999999999993"/>
    <n v="8.73"/>
    <n v="9.73"/>
    <n v="11.5"/>
    <n v="8.91"/>
    <n v="10.98"/>
    <n v="9.48"/>
    <n v="3.01"/>
    <s v="634,33"/>
    <n v="3.7"/>
    <n v="11.53"/>
    <n v="13.71"/>
    <n v="12.64"/>
    <n v="9.0399999999999991"/>
    <n v="10.16"/>
    <n v="9.35"/>
    <n v="11.75"/>
    <n v="11.13"/>
    <n v="11.53"/>
    <x v="9"/>
    <x v="4"/>
  </r>
  <r>
    <x v="24"/>
    <n v="6.35"/>
    <n v="9.68"/>
    <n v="9.25"/>
    <n v="8.16"/>
    <n v="10.39"/>
    <n v="9.1"/>
    <n v="11.57"/>
    <n v="9.8800000000000008"/>
    <n v="3.47"/>
    <s v="636,2"/>
    <n v="4.3099999999999996"/>
    <n v="8.2899999999999991"/>
    <n v="19.96"/>
    <n v="12.16"/>
    <n v="9.74"/>
    <n v="10.64"/>
    <n v="10.01"/>
    <n v="10.32"/>
    <n v="11.62"/>
    <n v="10.84"/>
    <x v="10"/>
    <x v="4"/>
  </r>
  <r>
    <x v="24"/>
    <n v="6.14"/>
    <n v="9.94"/>
    <n v="9.6"/>
    <n v="10.53"/>
    <n v="11.73"/>
    <n v="9.68"/>
    <n v="11.62"/>
    <n v="10.34"/>
    <n v="3.54"/>
    <s v="745,23"/>
    <n v="4.4400000000000004"/>
    <n v="9.8800000000000008"/>
    <n v="13.22"/>
    <n v="11.07"/>
    <n v="10.39"/>
    <n v="10.63"/>
    <n v="10.47"/>
    <n v="10.87"/>
    <n v="12.14"/>
    <n v="11.41"/>
    <x v="11"/>
    <x v="4"/>
  </r>
  <r>
    <x v="24"/>
    <n v="6.55"/>
    <n v="10.47"/>
    <n v="10.73"/>
    <n v="9.6300000000000008"/>
    <n v="14.54"/>
    <n v="10.24"/>
    <n v="12.98"/>
    <n v="11.09"/>
    <n v="3.85"/>
    <s v="599,2"/>
    <n v="4.84"/>
    <n v="12.13"/>
    <n v="22.34"/>
    <n v="14.82"/>
    <n v="10.84"/>
    <n v="12.35"/>
    <n v="11.21"/>
    <n v="11.06"/>
    <n v="12.74"/>
    <n v="11.83"/>
    <x v="0"/>
    <x v="5"/>
  </r>
  <r>
    <x v="24"/>
    <n v="6.32"/>
    <n v="10.82"/>
    <n v="10.85"/>
    <n v="11.35"/>
    <n v="16.21"/>
    <n v="10.65"/>
    <n v="14.51"/>
    <n v="11.73"/>
    <n v="3.52"/>
    <s v="752,18"/>
    <n v="4.46"/>
    <n v="10.88"/>
    <n v="23.76"/>
    <n v="14.1"/>
    <n v="10.74"/>
    <n v="14.48"/>
    <n v="11.57"/>
    <n v="12.85"/>
    <n v="13.74"/>
    <n v="13.22"/>
    <x v="1"/>
    <x v="5"/>
  </r>
  <r>
    <x v="24"/>
    <n v="6.23"/>
    <n v="9.89"/>
    <n v="9.86"/>
    <n v="7.65"/>
    <n v="14.21"/>
    <n v="9.3800000000000008"/>
    <n v="13.07"/>
    <n v="10.43"/>
    <n v="3.61"/>
    <s v="1113,13"/>
    <n v="4.49"/>
    <n v="15.35"/>
    <n v="22.42"/>
    <n v="17.12"/>
    <n v="10.3"/>
    <n v="12.29"/>
    <n v="10.78"/>
    <n v="9.24"/>
    <n v="13.02"/>
    <n v="10.75"/>
    <x v="2"/>
    <x v="5"/>
  </r>
  <r>
    <x v="24"/>
    <n v="5.33"/>
    <n v="9.14"/>
    <n v="8.6300000000000008"/>
    <n v="10.210000000000001"/>
    <n v="11.38"/>
    <n v="8.85"/>
    <n v="12.31"/>
    <n v="9.84"/>
    <n v="3.01"/>
    <s v="577,07"/>
    <n v="3.83"/>
    <n v="13.25"/>
    <n v="15.23"/>
    <n v="14.03"/>
    <n v="9.16"/>
    <n v="10.85"/>
    <n v="9.5500000000000007"/>
    <n v="10.29"/>
    <n v="12.89"/>
    <n v="11.38"/>
    <x v="3"/>
    <x v="5"/>
  </r>
  <r>
    <x v="24"/>
    <n v="5.67"/>
    <n v="9.64"/>
    <n v="8.9700000000000006"/>
    <n v="12.7"/>
    <n v="12.69"/>
    <n v="9.52"/>
    <n v="12.55"/>
    <n v="10.24"/>
    <n v="3.13"/>
    <s v="986"/>
    <n v="4.17"/>
    <n v="17.690000000000001"/>
    <n v="24.18"/>
    <n v="20.350000000000001"/>
    <n v="9.5299999999999994"/>
    <n v="10.27"/>
    <n v="9.67"/>
    <n v="12.01"/>
    <n v="13.41"/>
    <n v="12.54"/>
    <x v="4"/>
    <x v="5"/>
  </r>
  <r>
    <x v="24"/>
    <n v="6.72"/>
    <n v="9.9600000000000009"/>
    <n v="10.29"/>
    <n v="9.3800000000000008"/>
    <n v="9.8699999999999992"/>
    <n v="9.75"/>
    <n v="12.01"/>
    <n v="10.36"/>
    <n v="3.57"/>
    <s v="577,07"/>
    <n v="4.71"/>
    <n v="10.61"/>
    <n v="18.38"/>
    <n v="12.84"/>
    <n v="10.39"/>
    <n v="8.99"/>
    <n v="10.09"/>
    <n v="10.93"/>
    <n v="13.69"/>
    <n v="12.08"/>
    <x v="5"/>
    <x v="5"/>
  </r>
  <r>
    <x v="24"/>
    <n v="5.75"/>
    <n v="10.08"/>
    <n v="9.23"/>
    <n v="10.07"/>
    <n v="8.81"/>
    <n v="9.5"/>
    <n v="11.38"/>
    <n v="10.119999999999999"/>
    <n v="3.9"/>
    <s v="614,53"/>
    <n v="5.09"/>
    <n v="8.44"/>
    <n v="15.01"/>
    <n v="10.69"/>
    <n v="9.6"/>
    <n v="8.9700000000000006"/>
    <n v="9.43"/>
    <n v="11.22"/>
    <n v="12.91"/>
    <n v="12.01"/>
    <x v="6"/>
    <x v="5"/>
  </r>
  <r>
    <x v="24"/>
    <n v="7.17"/>
    <n v="9.2899999999999991"/>
    <n v="9.3000000000000007"/>
    <n v="10.39"/>
    <n v="9.58"/>
    <n v="9.31"/>
    <n v="12.68"/>
    <n v="10.29"/>
    <n v="3.27"/>
    <s v="1853,8"/>
    <n v="4.4000000000000004"/>
    <n v="12.86"/>
    <n v="20.61"/>
    <n v="15.17"/>
    <n v="9.3699999999999992"/>
    <n v="9.2100000000000009"/>
    <n v="9.32"/>
    <n v="10.7"/>
    <n v="16.440000000000001"/>
    <n v="12.81"/>
    <x v="7"/>
    <x v="5"/>
  </r>
  <r>
    <x v="24"/>
    <n v="6.18"/>
    <n v="10.029999999999999"/>
    <n v="9.16"/>
    <n v="4.28"/>
    <n v="9.6300000000000008"/>
    <n v="7.98"/>
    <n v="11.76"/>
    <n v="8.8699999999999992"/>
    <n v="2.5499999999999998"/>
    <s v="617,64"/>
    <n v="3.32"/>
    <n v="10.3"/>
    <n v="20.18"/>
    <n v="14.04"/>
    <n v="9.66"/>
    <n v="9.8699999999999992"/>
    <n v="9.7100000000000009"/>
    <n v="7.25"/>
    <n v="13.06"/>
    <n v="8.86"/>
    <x v="8"/>
    <x v="5"/>
  </r>
  <r>
    <x v="24"/>
    <n v="5.95"/>
    <n v="10.1"/>
    <n v="9.8699999999999992"/>
    <n v="9.2799999999999994"/>
    <n v="9.65"/>
    <n v="9.5299999999999994"/>
    <n v="11.28"/>
    <n v="10.02"/>
    <n v="3.5"/>
    <s v="1459,67"/>
    <n v="4.37"/>
    <n v="6.81"/>
    <n v="14.72"/>
    <n v="10.25"/>
    <n v="10.01"/>
    <n v="9.6"/>
    <n v="9.91"/>
    <n v="11.06"/>
    <n v="12.23"/>
    <n v="11.52"/>
    <x v="9"/>
    <x v="5"/>
  </r>
  <r>
    <x v="24"/>
    <n v="6.54"/>
    <n v="10.02"/>
    <n v="9.7799999999999994"/>
    <n v="9.9700000000000006"/>
    <n v="11.16"/>
    <n v="9.7100000000000009"/>
    <n v="12.6"/>
    <n v="10.57"/>
    <n v="3.3"/>
    <s v="1412,83"/>
    <n v="4.22"/>
    <n v="10.69"/>
    <n v="18.920000000000002"/>
    <n v="13.78"/>
    <n v="9.84"/>
    <n v="11.13"/>
    <n v="10.17"/>
    <n v="11.52"/>
    <n v="13.25"/>
    <n v="12.21"/>
    <x v="10"/>
    <x v="5"/>
  </r>
  <r>
    <x v="24"/>
    <n v="5.35"/>
    <n v="10.32"/>
    <n v="10.07"/>
    <n v="10.35"/>
    <n v="10.47"/>
    <n v="9.83"/>
    <n v="12.66"/>
    <n v="10.68"/>
    <n v="3.69"/>
    <s v="1137,38"/>
    <n v="4.55"/>
    <n v="9.39"/>
    <n v="16.190000000000001"/>
    <n v="11.5"/>
    <n v="10.18"/>
    <n v="11.89"/>
    <n v="10.61"/>
    <n v="11.42"/>
    <n v="12.68"/>
    <n v="11.94"/>
    <x v="11"/>
    <x v="5"/>
  </r>
  <r>
    <x v="24"/>
    <n v="6.57"/>
    <n v="10.39"/>
    <n v="11.08"/>
    <n v="12.21"/>
    <n v="11.75"/>
    <n v="10.66"/>
    <n v="14.02"/>
    <n v="11.65"/>
    <n v="4.24"/>
    <s v="652,71"/>
    <n v="5.18"/>
    <n v="19.3"/>
    <n v="19.510000000000002"/>
    <n v="19.38"/>
    <n v="10.84"/>
    <n v="13.88"/>
    <n v="11.52"/>
    <n v="11.76"/>
    <n v="13.56"/>
    <n v="12.5"/>
    <x v="0"/>
    <x v="6"/>
  </r>
  <r>
    <x v="24"/>
    <n v="5.45"/>
    <n v="10.52"/>
    <n v="11.45"/>
    <n v="9.98"/>
    <n v="11.3"/>
    <n v="10.24"/>
    <n v="14.83"/>
    <n v="11.51"/>
    <n v="3.86"/>
    <s v="753,27"/>
    <n v="4.68"/>
    <n v="15.64"/>
    <n v="23.1"/>
    <n v="18.350000000000001"/>
    <n v="10.83"/>
    <n v="14.99"/>
    <n v="11.72"/>
    <n v="11.06"/>
    <n v="14.05"/>
    <n v="12.23"/>
    <x v="1"/>
    <x v="6"/>
  </r>
  <r>
    <x v="24"/>
    <n v="5.36"/>
    <n v="9.83"/>
    <n v="10.53"/>
    <n v="10.47"/>
    <n v="11.09"/>
    <n v="9.83"/>
    <n v="12.58"/>
    <n v="10.66"/>
    <n v="3.65"/>
    <s v="769"/>
    <n v="4.4800000000000004"/>
    <n v="11.46"/>
    <n v="16.260000000000002"/>
    <n v="13"/>
    <n v="10.06"/>
    <n v="11.2"/>
    <n v="10.33"/>
    <n v="11.33"/>
    <n v="13.03"/>
    <n v="12.06"/>
    <x v="2"/>
    <x v="6"/>
  </r>
  <r>
    <x v="24"/>
    <n v="5.56"/>
    <n v="9.8000000000000007"/>
    <n v="9.83"/>
    <n v="9.1199999999999992"/>
    <n v="11.83"/>
    <n v="9.42"/>
    <n v="12.88"/>
    <n v="10.4"/>
    <n v="4.05"/>
    <s v="581,8"/>
    <n v="5.07"/>
    <n v="10.06"/>
    <n v="17.989999999999998"/>
    <n v="12.74"/>
    <n v="9.7899999999999991"/>
    <n v="11.15"/>
    <n v="10.09"/>
    <n v="10.39"/>
    <n v="13.47"/>
    <n v="11.65"/>
    <x v="3"/>
    <x v="6"/>
  </r>
  <r>
    <x v="24"/>
    <n v="5.65"/>
    <n v="9.61"/>
    <n v="9.9600000000000009"/>
    <n v="11.29"/>
    <n v="11.24"/>
    <n v="9.64"/>
    <n v="12.48"/>
    <n v="10.3"/>
    <n v="3.34"/>
    <s v="1125,75"/>
    <n v="4.3600000000000003"/>
    <n v="14.1"/>
    <n v="24.46"/>
    <n v="17.77"/>
    <n v="9.76"/>
    <n v="9.2799999999999994"/>
    <n v="9.67"/>
    <n v="11.71"/>
    <n v="14.23"/>
    <n v="12.58"/>
    <x v="4"/>
    <x v="6"/>
  </r>
  <r>
    <x v="24"/>
    <n v="5.86"/>
    <n v="10.49"/>
    <n v="10.24"/>
    <n v="11.82"/>
    <n v="12.62"/>
    <n v="10.210000000000001"/>
    <n v="9.8800000000000008"/>
    <n v="10.119999999999999"/>
    <n v="3.62"/>
    <s v="1072,75"/>
    <n v="4.6399999999999997"/>
    <n v="11.79"/>
    <n v="11.74"/>
    <n v="11.76"/>
    <n v="10.24"/>
    <n v="7.86"/>
    <n v="9.64"/>
    <n v="12.74"/>
    <n v="11.25"/>
    <n v="12.16"/>
    <x v="5"/>
    <x v="6"/>
  </r>
  <r>
    <x v="24"/>
    <n v="8.09"/>
    <n v="9.8800000000000008"/>
    <n v="9.4600000000000009"/>
    <n v="9.68"/>
    <n v="10.73"/>
    <n v="9.66"/>
    <n v="11.43"/>
    <n v="10.25"/>
    <n v="3.94"/>
    <s v="376,88"/>
    <n v="5.42"/>
    <n v="6.35"/>
    <n v="13.03"/>
    <n v="8.0299999999999994"/>
    <n v="9.58"/>
    <n v="8.4600000000000009"/>
    <n v="9.27"/>
    <n v="11.31"/>
    <n v="13.42"/>
    <n v="12.28"/>
    <x v="6"/>
    <x v="6"/>
  </r>
  <r>
    <x v="24"/>
    <n v="6.87"/>
    <n v="10.27"/>
    <n v="9.07"/>
    <n v="12.8"/>
    <n v="10.3"/>
    <n v="9.91"/>
    <n v="13.07"/>
    <n v="10.88"/>
    <n v="3.94"/>
    <s v="312,07"/>
    <n v="5.19"/>
    <n v="13.71"/>
    <n v="21.85"/>
    <n v="16.12"/>
    <n v="9.4499999999999993"/>
    <n v="9.1199999999999992"/>
    <n v="9.36"/>
    <n v="12.2"/>
    <n v="16.600000000000001"/>
    <n v="14.05"/>
    <x v="7"/>
    <x v="6"/>
  </r>
  <r>
    <x v="24"/>
    <n v="5.87"/>
    <n v="9.7899999999999991"/>
    <n v="9.1"/>
    <n v="5.67"/>
    <n v="9.6"/>
    <n v="8.69"/>
    <n v="12.39"/>
    <n v="9.74"/>
    <n v="3.71"/>
    <s v="495,67"/>
    <n v="4.72"/>
    <n v="7.89"/>
    <n v="16.32"/>
    <n v="10.81"/>
    <n v="9.34"/>
    <n v="10.050000000000001"/>
    <n v="9.51"/>
    <n v="9.0299999999999994"/>
    <n v="13.87"/>
    <n v="10.95"/>
    <x v="8"/>
    <x v="6"/>
  </r>
  <r>
    <x v="24"/>
    <n v="5.0999999999999996"/>
    <n v="10.52"/>
    <n v="9.6"/>
    <n v="11.84"/>
    <n v="11.27"/>
    <n v="9.93"/>
    <n v="12.2"/>
    <n v="10.57"/>
    <n v="3.99"/>
    <s v="587,07"/>
    <n v="4.93"/>
    <n v="9.25"/>
    <n v="13.67"/>
    <n v="11.26"/>
    <n v="9.64"/>
    <n v="9.58"/>
    <n v="9.6199999999999992"/>
    <n v="12.38"/>
    <n v="13.69"/>
    <n v="12.92"/>
    <x v="9"/>
    <x v="6"/>
  </r>
  <r>
    <x v="24"/>
    <n v="5.92"/>
    <n v="9.65"/>
    <n v="10.119999999999999"/>
    <n v="12.11"/>
    <n v="7.91"/>
    <n v="9.86"/>
    <n v="12.83"/>
    <n v="10.74"/>
    <n v="3.15"/>
    <s v="1305,67"/>
    <n v="4"/>
    <n v="11.59"/>
    <n v="16.559999999999999"/>
    <n v="13.36"/>
    <n v="9.92"/>
    <n v="11.98"/>
    <n v="10.39"/>
    <n v="11.61"/>
    <n v="12.94"/>
    <n v="12.17"/>
    <x v="10"/>
    <x v="6"/>
  </r>
  <r>
    <x v="24"/>
    <n v="6.7"/>
    <n v="9.5299999999999994"/>
    <n v="10.76"/>
    <n v="8.6"/>
    <n v="10.85"/>
    <n v="9.56"/>
    <n v="12.42"/>
    <n v="10.44"/>
    <n v="3.96"/>
    <s v="1004"/>
    <n v="4.8499999999999996"/>
    <n v="13.25"/>
    <n v="15.43"/>
    <n v="13.95"/>
    <n v="10.47"/>
    <n v="11.77"/>
    <n v="10.79"/>
    <n v="9.5500000000000007"/>
    <n v="12.42"/>
    <n v="10.74"/>
    <x v="11"/>
    <x v="6"/>
  </r>
  <r>
    <x v="24"/>
    <n v="6.33"/>
    <n v="10.47"/>
    <n v="11.07"/>
    <n v="10.79"/>
    <n v="10.37"/>
    <n v="10.39"/>
    <n v="14.09"/>
    <n v="11.5"/>
    <n v="4.1900000000000004"/>
    <s v="273,53"/>
    <n v="5.17"/>
    <n v="15.7"/>
    <n v="18.96"/>
    <n v="16.78"/>
    <n v="10.72"/>
    <n v="13.66"/>
    <n v="11.32"/>
    <n v="11.16"/>
    <n v="13.88"/>
    <n v="12.34"/>
    <x v="0"/>
    <x v="7"/>
  </r>
  <r>
    <x v="24"/>
    <n v="6.87"/>
    <n v="10.72"/>
    <n v="11.66"/>
    <n v="10.87"/>
    <n v="9.93"/>
    <n v="10.7"/>
    <n v="14.34"/>
    <n v="11.78"/>
    <n v="4.28"/>
    <s v="963,22"/>
    <n v="5.16"/>
    <n v="19.11"/>
    <n v="16.309999999999999"/>
    <n v="17.82"/>
    <n v="11.1"/>
    <n v="16.850000000000001"/>
    <n v="12.12"/>
    <n v="11.68"/>
    <n v="13"/>
    <n v="12.28"/>
    <x v="1"/>
    <x v="7"/>
  </r>
  <r>
    <x v="24"/>
    <n v="6.28"/>
    <n v="9.7100000000000009"/>
    <n v="10.59"/>
    <n v="11.25"/>
    <n v="9.1"/>
    <n v="9.93"/>
    <n v="12.74"/>
    <n v="10.75"/>
    <n v="4.28"/>
    <s v="610,6"/>
    <n v="5.3"/>
    <n v="12.85"/>
    <n v="12.64"/>
    <n v="12.76"/>
    <n v="10.07"/>
    <n v="12.45"/>
    <n v="10.56"/>
    <n v="10.98"/>
    <n v="12.57"/>
    <n v="11.64"/>
    <x v="2"/>
    <x v="7"/>
  </r>
  <r>
    <x v="24"/>
    <n v="5.59"/>
    <n v="9.4600000000000009"/>
    <n v="9.51"/>
    <n v="10.130000000000001"/>
    <n v="9.57"/>
    <n v="9.25"/>
    <n v="12.01"/>
    <n v="10.1"/>
    <n v="3.74"/>
    <s v="885,2"/>
    <n v="4.82"/>
    <n v="9.93"/>
    <n v="12.71"/>
    <n v="11.06"/>
    <n v="9.11"/>
    <n v="10.27"/>
    <n v="9.35"/>
    <n v="10.88"/>
    <n v="12.61"/>
    <n v="11.68"/>
    <x v="3"/>
    <x v="7"/>
  </r>
  <r>
    <x v="24"/>
    <n v="6.23"/>
    <n v="9.7200000000000006"/>
    <n v="9.5399999999999991"/>
    <n v="9.2200000000000006"/>
    <n v="12.95"/>
    <n v="9.3800000000000008"/>
    <n v="12.08"/>
    <n v="9.9700000000000006"/>
    <n v="3.31"/>
    <s v="547,94"/>
    <n v="4.3"/>
    <n v="11.18"/>
    <n v="13.12"/>
    <n v="11.95"/>
    <n v="9.6300000000000008"/>
    <n v="10.9"/>
    <n v="9.81"/>
    <n v="10.63"/>
    <n v="12.15"/>
    <n v="11.18"/>
    <x v="4"/>
    <x v="7"/>
  </r>
  <r>
    <x v="24"/>
    <n v="6.25"/>
    <n v="10.45"/>
    <n v="10.37"/>
    <n v="11.57"/>
    <n v="11.01"/>
    <n v="10.23"/>
    <n v="11.36"/>
    <n v="10.53"/>
    <n v="3.86"/>
    <s v="357,96"/>
    <n v="4.8899999999999997"/>
    <n v="11.11"/>
    <n v="16.22"/>
    <n v="12.33"/>
    <n v="10.47"/>
    <n v="9.16"/>
    <n v="10.210000000000001"/>
    <n v="11.82"/>
    <n v="12.27"/>
    <n v="12"/>
    <x v="5"/>
    <x v="7"/>
  </r>
  <r>
    <x v="24"/>
    <n v="6.45"/>
    <n v="10.16"/>
    <n v="9.44"/>
    <n v="13.68"/>
    <n v="11.3"/>
    <n v="10.18"/>
    <n v="11.58"/>
    <n v="10.6"/>
    <n v="4.3600000000000003"/>
    <s v="425,62"/>
    <n v="5.64"/>
    <n v="11.28"/>
    <n v="14.51"/>
    <n v="12.39"/>
    <n v="10.4"/>
    <n v="8.9600000000000009"/>
    <n v="10.050000000000001"/>
    <n v="11.09"/>
    <n v="13.07"/>
    <n v="11.93"/>
    <x v="6"/>
    <x v="7"/>
  </r>
  <r>
    <x v="24"/>
    <n v="7.19"/>
    <n v="10.72"/>
    <n v="10.47"/>
    <n v="12.72"/>
    <n v="11.23"/>
    <n v="10.67"/>
    <n v="12.29"/>
    <n v="11.16"/>
    <n v="3.78"/>
    <s v="171,56"/>
    <n v="5.03"/>
    <n v="12.17"/>
    <n v="20.079999999999998"/>
    <n v="15.3"/>
    <n v="10.35"/>
    <n v="9.73"/>
    <n v="10.19"/>
    <n v="12.66"/>
    <n v="13.87"/>
    <n v="13.15"/>
    <x v="7"/>
    <x v="7"/>
  </r>
  <r>
    <x v="24"/>
    <n v="6.25"/>
    <n v="10.51"/>
    <n v="10.56"/>
    <n v="9.43"/>
    <n v="9.51"/>
    <n v="10.01"/>
    <n v="12.13"/>
    <n v="10.61"/>
    <n v="3.6"/>
    <s v="457,68"/>
    <n v="4.75"/>
    <n v="10.54"/>
    <n v="14.8"/>
    <n v="12.1"/>
    <n v="10.14"/>
    <n v="9.26"/>
    <n v="9.93"/>
    <n v="11.4"/>
    <n v="14.25"/>
    <n v="12.53"/>
    <x v="8"/>
    <x v="7"/>
  </r>
  <r>
    <x v="24"/>
    <n v="6.58"/>
    <n v="10.15"/>
    <n v="10.119999999999999"/>
    <n v="7.91"/>
    <n v="10.84"/>
    <n v="9.56"/>
    <n v="11.44"/>
    <n v="10.1"/>
    <n v="3.59"/>
    <s v="300,66"/>
    <n v="4.53"/>
    <n v="12.05"/>
    <n v="12.25"/>
    <n v="12.12"/>
    <n v="9.8699999999999992"/>
    <n v="9.11"/>
    <n v="9.69"/>
    <n v="10.54"/>
    <n v="13.08"/>
    <n v="11.54"/>
    <x v="9"/>
    <x v="7"/>
  </r>
  <r>
    <x v="24"/>
    <n v="7.27"/>
    <n v="10.38"/>
    <n v="10.32"/>
    <n v="7.61"/>
    <n v="11.58"/>
    <n v="9.76"/>
    <n v="12.61"/>
    <n v="10.63"/>
    <n v="3.69"/>
    <s v="306,37"/>
    <n v="4.62"/>
    <n v="14.23"/>
    <n v="14.24"/>
    <n v="14.23"/>
    <n v="10.58"/>
    <n v="11.29"/>
    <n v="10.75"/>
    <n v="9.84"/>
    <n v="13.05"/>
    <n v="11.27"/>
    <x v="10"/>
    <x v="7"/>
  </r>
  <r>
    <x v="24"/>
    <n v="7.64"/>
    <n v="10.33"/>
    <n v="10.74"/>
    <n v="9.02"/>
    <n v="12.6"/>
    <n v="10.14"/>
    <n v="12.55"/>
    <n v="10.9"/>
    <n v="3.74"/>
    <s v="300,76"/>
    <n v="4.72"/>
    <n v="17.829999999999998"/>
    <n v="16.75"/>
    <n v="17.41"/>
    <n v="11.05"/>
    <n v="11.9"/>
    <n v="11.26"/>
    <n v="10.130000000000001"/>
    <n v="12.49"/>
    <n v="11.16"/>
    <x v="11"/>
    <x v="7"/>
  </r>
  <r>
    <x v="24"/>
    <n v="7.51"/>
    <n v="10.79"/>
    <n v="11.7"/>
    <n v="11.82"/>
    <n v="11.71"/>
    <n v="11.02"/>
    <n v="14.11"/>
    <n v="11.92"/>
    <n v="3.83"/>
    <s v="204,1"/>
    <n v="4.55"/>
    <n v="16.87"/>
    <n v="18.100000000000001"/>
    <n v="17.32"/>
    <n v="11.21"/>
    <n v="14.56"/>
    <n v="11.94"/>
    <n v="12.06"/>
    <n v="13.52"/>
    <n v="12.64"/>
    <x v="0"/>
    <x v="8"/>
  </r>
  <r>
    <x v="24"/>
    <n v="6.07"/>
    <n v="10.61"/>
    <n v="11.38"/>
    <n v="11.77"/>
    <n v="11.12"/>
    <n v="10.66"/>
    <n v="14.06"/>
    <n v="11.62"/>
    <n v="3.45"/>
    <s v="227,21"/>
    <n v="4.03"/>
    <n v="17.11"/>
    <n v="18.39"/>
    <n v="17.61"/>
    <n v="11.09"/>
    <n v="15.6"/>
    <n v="11.99"/>
    <n v="11.6"/>
    <n v="12.98"/>
    <n v="12.15"/>
    <x v="1"/>
    <x v="8"/>
  </r>
  <r>
    <x v="24"/>
    <n v="6.09"/>
    <n v="10.25"/>
    <n v="10.14"/>
    <n v="12.5"/>
    <n v="10.39"/>
    <n v="10.25"/>
    <n v="12.46"/>
    <n v="10.92"/>
    <n v="3.47"/>
    <s v="293,55"/>
    <n v="4.05"/>
    <n v="14.33"/>
    <n v="14.92"/>
    <n v="14.58"/>
    <n v="10.210000000000001"/>
    <n v="12.34"/>
    <n v="10.69"/>
    <n v="11.74"/>
    <n v="12.24"/>
    <n v="11.95"/>
    <x v="2"/>
    <x v="8"/>
  </r>
  <r>
    <x v="24"/>
    <n v="7.3"/>
    <n v="9.19"/>
    <n v="10.210000000000001"/>
    <n v="16.09"/>
    <n v="11.7"/>
    <n v="10.26"/>
    <n v="13.86"/>
    <n v="11.18"/>
    <n v="3.65"/>
    <s v="294"/>
    <n v="4.4800000000000004"/>
    <n v="9.94"/>
    <n v="16.54"/>
    <n v="12.88"/>
    <n v="9.65"/>
    <n v="11.8"/>
    <n v="10.1"/>
    <n v="12.42"/>
    <n v="14.94"/>
    <n v="13.27"/>
    <x v="3"/>
    <x v="8"/>
  </r>
  <r>
    <x v="24"/>
    <n v="6.1"/>
    <n v="9.75"/>
    <n v="11.04"/>
    <n v="13.95"/>
    <n v="10.72"/>
    <n v="10.26"/>
    <n v="12"/>
    <n v="10.71"/>
    <n v="2.93"/>
    <s v="202,03"/>
    <n v="3.63"/>
    <n v="16.54"/>
    <n v="19.3"/>
    <n v="17.63"/>
    <n v="10.02"/>
    <n v="11.14"/>
    <n v="10.220000000000001"/>
    <n v="12.45"/>
    <n v="11.96"/>
    <n v="12.26"/>
    <x v="4"/>
    <x v="8"/>
  </r>
  <r>
    <x v="24"/>
    <n v="7.21"/>
    <n v="10.210000000000001"/>
    <n v="10.75"/>
    <n v="14.26"/>
    <n v="9.8699999999999992"/>
    <n v="10.56"/>
    <n v="11.47"/>
    <n v="10.83"/>
    <n v="3.79"/>
    <s v="125,98"/>
    <n v="4.4800000000000004"/>
    <n v="10.14"/>
    <n v="17.350000000000001"/>
    <n v="11.97"/>
    <n v="10.41"/>
    <n v="9.6999999999999993"/>
    <n v="10.24"/>
    <n v="13.15"/>
    <n v="12.57"/>
    <n v="12.9"/>
    <x v="5"/>
    <x v="8"/>
  </r>
  <r>
    <x v="24"/>
    <n v="7.85"/>
    <n v="9.3699999999999992"/>
    <n v="9.9"/>
    <n v="12.26"/>
    <n v="9.48"/>
    <n v="9.8000000000000007"/>
    <n v="12.73"/>
    <n v="10.74"/>
    <n v="3.5"/>
    <s v="187"/>
    <n v="4.41"/>
    <n v="10.72"/>
    <n v="16.05"/>
    <n v="12.92"/>
    <n v="10.029999999999999"/>
    <n v="10.65"/>
    <n v="10.19"/>
    <n v="10.67"/>
    <n v="13.77"/>
    <n v="12.01"/>
    <x v="6"/>
    <x v="8"/>
  </r>
  <r>
    <x v="24"/>
    <n v="7.09"/>
    <n v="10.54"/>
    <n v="10.79"/>
    <n v="12.08"/>
    <n v="11.55"/>
    <n v="10.63"/>
    <n v="12.79"/>
    <n v="11.34"/>
    <n v="3.66"/>
    <s v="353,76"/>
    <n v="4.62"/>
    <n v="10.37"/>
    <n v="39.22"/>
    <n v="19.52"/>
    <n v="10.39"/>
    <n v="10"/>
    <n v="10.29"/>
    <n v="12.1"/>
    <n v="14.03"/>
    <n v="12.92"/>
    <x v="7"/>
    <x v="8"/>
  </r>
  <r>
    <x v="24"/>
    <n v="6.34"/>
    <n v="10.16"/>
    <n v="10.65"/>
    <n v="12.82"/>
    <n v="10.85"/>
    <n v="10.4"/>
    <n v="13.27"/>
    <n v="11.26"/>
    <n v="3.56"/>
    <s v="127,68"/>
    <n v="4.42"/>
    <n v="11.96"/>
    <n v="15.45"/>
    <n v="13"/>
    <n v="9.94"/>
    <n v="10.31"/>
    <n v="10.029999999999999"/>
    <n v="12.44"/>
    <n v="15.08"/>
    <n v="13.52"/>
    <x v="8"/>
    <x v="8"/>
  </r>
  <r>
    <x v="24"/>
    <n v="7.03"/>
    <n v="9.73"/>
    <n v="10.1"/>
    <n v="11.53"/>
    <n v="10.76"/>
    <n v="9.9"/>
    <n v="13.15"/>
    <n v="10.84"/>
    <n v="3.7"/>
    <s v="291,62"/>
    <n v="4.49"/>
    <n v="13.01"/>
    <n v="12.42"/>
    <n v="12.75"/>
    <n v="10.01"/>
    <n v="10.86"/>
    <n v="10.210000000000001"/>
    <n v="10.78"/>
    <n v="14.33"/>
    <n v="12.11"/>
    <x v="9"/>
    <x v="8"/>
  </r>
  <r>
    <x v="24"/>
    <n v="7.98"/>
    <n v="9.68"/>
    <n v="9.56"/>
    <n v="13.45"/>
    <n v="10.11"/>
    <n v="10.06"/>
    <n v="12.47"/>
    <n v="10.82"/>
    <n v="3.85"/>
    <s v="291,62"/>
    <n v="4.78"/>
    <n v="10.039999999999999"/>
    <n v="16.36"/>
    <n v="12.41"/>
    <n v="10.15"/>
    <n v="11.76"/>
    <n v="10.53"/>
    <n v="10.9"/>
    <n v="12.53"/>
    <n v="11.57"/>
    <x v="10"/>
    <x v="8"/>
  </r>
  <r>
    <x v="24"/>
    <n v="6.42"/>
    <n v="9.24"/>
    <n v="9.93"/>
    <n v="13.41"/>
    <n v="11.12"/>
    <n v="9.8699999999999992"/>
    <n v="11.99"/>
    <n v="10.64"/>
    <n v="2.94"/>
    <s v="214,29"/>
    <n v="3.76"/>
    <n v="12.32"/>
    <n v="17.05"/>
    <n v="14.14"/>
    <n v="10.24"/>
    <n v="11.64"/>
    <n v="10.6"/>
    <n v="10.5"/>
    <n v="11.89"/>
    <n v="11.16"/>
    <x v="11"/>
    <x v="8"/>
  </r>
  <r>
    <x v="24"/>
    <n v="8.98"/>
    <n v="10.83"/>
    <n v="11.07"/>
    <n v="10.050000000000001"/>
    <n v="11.12"/>
    <n v="10.7"/>
    <n v="13.03"/>
    <n v="11.49"/>
    <n v="2.87"/>
    <s v="291,4"/>
    <n v="3.65"/>
    <n v="16.11"/>
    <n v="17.7"/>
    <n v="16.66"/>
    <n v="11.45"/>
    <n v="13.53"/>
    <n v="11.99"/>
    <n v="10.94"/>
    <n v="12.53"/>
    <n v="11.64"/>
    <x v="0"/>
    <x v="9"/>
  </r>
  <r>
    <x v="24"/>
    <n v="8.64"/>
    <n v="11.16"/>
    <n v="11.13"/>
    <n v="11.06"/>
    <n v="13.19"/>
    <n v="11.04"/>
    <n v="13.32"/>
    <n v="11.81"/>
    <n v="4.3"/>
    <s v="256,24"/>
    <n v="5.14"/>
    <n v="17.63"/>
    <n v="20.63"/>
    <n v="18.72"/>
    <n v="11.51"/>
    <n v="14.95"/>
    <n v="12.34"/>
    <n v="11.31"/>
    <n v="12.34"/>
    <n v="11.76"/>
    <x v="1"/>
    <x v="9"/>
  </r>
  <r>
    <x v="24"/>
    <n v="7.19"/>
    <n v="9.92"/>
    <n v="10.14"/>
    <n v="9.42"/>
    <n v="11.12"/>
    <n v="9.8000000000000007"/>
    <n v="11.8"/>
    <n v="10.55"/>
    <n v="4.17"/>
    <s v="245,64"/>
    <n v="5.08"/>
    <n v="9.85"/>
    <n v="16.510000000000002"/>
    <n v="12.48"/>
    <n v="10.26"/>
    <n v="11.59"/>
    <n v="10.63"/>
    <n v="10.050000000000001"/>
    <n v="11.67"/>
    <n v="10.82"/>
    <x v="2"/>
    <x v="9"/>
  </r>
  <r>
    <x v="24"/>
    <n v="6.89"/>
    <n v="9.48"/>
    <n v="10.039999999999999"/>
    <n v="11.24"/>
    <n v="13.53"/>
    <n v="9.7100000000000009"/>
    <n v="12.44"/>
    <n v="10.59"/>
    <n v="3.69"/>
    <s v="231"/>
    <n v="4.67"/>
    <n v="11.99"/>
    <n v="16.43"/>
    <n v="13.62"/>
    <n v="9.69"/>
    <n v="11.42"/>
    <n v="10.119999999999999"/>
    <n v="10.6"/>
    <n v="12.78"/>
    <n v="11.51"/>
    <x v="3"/>
    <x v="9"/>
  </r>
  <r>
    <x v="24"/>
    <n v="6.43"/>
    <n v="10.09"/>
    <n v="10.14"/>
    <n v="8.5399999999999991"/>
    <n v="13.01"/>
    <n v="9.67"/>
    <n v="11.61"/>
    <n v="10.23"/>
    <n v="3.24"/>
    <s v="564,6"/>
    <n v="3.92"/>
    <n v="9.26"/>
    <n v="13.57"/>
    <n v="10.89"/>
    <n v="10.08"/>
    <n v="12.28"/>
    <n v="10.5"/>
    <n v="10.46"/>
    <n v="11.09"/>
    <n v="10.71"/>
    <x v="4"/>
    <x v="9"/>
  </r>
  <r>
    <x v="24"/>
    <n v="8.18"/>
    <n v="10.5"/>
    <n v="9.57"/>
    <n v="9.7899999999999991"/>
    <n v="13.58"/>
    <n v="10.1"/>
    <n v="10.92"/>
    <n v="10.37"/>
    <n v="4.0999999999999996"/>
    <s v="439,15"/>
    <n v="5.43"/>
    <n v="12.59"/>
    <n v="13.57"/>
    <n v="12.92"/>
    <n v="9.83"/>
    <n v="8.92"/>
    <n v="9.61"/>
    <n v="11.09"/>
    <n v="11.74"/>
    <n v="11.38"/>
    <x v="5"/>
    <x v="9"/>
  </r>
  <r>
    <x v="24"/>
    <n v="7.66"/>
    <n v="10.52"/>
    <n v="9.7899999999999991"/>
    <n v="8.76"/>
    <n v="13.2"/>
    <n v="10"/>
    <n v="11.99"/>
    <n v="10.73"/>
    <n v="3.27"/>
    <s v="325,26"/>
    <n v="4.4000000000000004"/>
    <n v="8.26"/>
    <n v="17.28"/>
    <n v="11.78"/>
    <n v="9.6300000000000008"/>
    <n v="10.32"/>
    <n v="9.82"/>
    <n v="11.28"/>
    <n v="12.56"/>
    <n v="11.87"/>
    <x v="6"/>
    <x v="9"/>
  </r>
  <r>
    <x v="24"/>
    <n v="8.27"/>
    <n v="10.88"/>
    <n v="10.46"/>
    <n v="11.54"/>
    <n v="15.29"/>
    <n v="10.76"/>
    <n v="12.75"/>
    <n v="11.46"/>
    <n v="4.0999999999999996"/>
    <s v="409,29"/>
    <n v="5.5"/>
    <n v="11.82"/>
    <n v="27.01"/>
    <n v="17.29"/>
    <n v="10.31"/>
    <n v="10.61"/>
    <n v="10.4"/>
    <n v="11.81"/>
    <n v="13.6"/>
    <n v="12.59"/>
    <x v="7"/>
    <x v="9"/>
  </r>
  <r>
    <x v="24"/>
    <n v="7.3"/>
    <n v="10.37"/>
    <n v="10.31"/>
    <n v="8.34"/>
    <n v="15.42"/>
    <n v="10.02"/>
    <n v="12.15"/>
    <n v="10.73"/>
    <n v="3.17"/>
    <s v="261,41"/>
    <n v="4.04"/>
    <n v="8.4700000000000006"/>
    <n v="23.86"/>
    <n v="12.03"/>
    <n v="10.16"/>
    <n v="10"/>
    <n v="10.119999999999999"/>
    <n v="10.91"/>
    <n v="13.15"/>
    <n v="11.85"/>
    <x v="8"/>
    <x v="9"/>
  </r>
  <r>
    <x v="24"/>
    <n v="7.07"/>
    <n v="10.45"/>
    <n v="10.06"/>
    <n v="9.11"/>
    <n v="10.97"/>
    <n v="10"/>
    <n v="12.02"/>
    <n v="10.66"/>
    <n v="3.47"/>
    <s v="417,21"/>
    <n v="4.28"/>
    <n v="11.8"/>
    <n v="16.649999999999999"/>
    <n v="13.81"/>
    <n v="9.69"/>
    <n v="10.59"/>
    <n v="9.92"/>
    <n v="11.33"/>
    <n v="12.54"/>
    <n v="11.84"/>
    <x v="9"/>
    <x v="9"/>
  </r>
  <r>
    <x v="24"/>
    <n v="6.35"/>
    <n v="9.39"/>
    <n v="9.75"/>
    <n v="10.07"/>
    <n v="12.15"/>
    <n v="9.44"/>
    <n v="11.1"/>
    <n v="10.029999999999999"/>
    <n v="3.68"/>
    <s v="339,12"/>
    <n v="4.57"/>
    <n v="11.82"/>
    <n v="20.8"/>
    <n v="14.77"/>
    <n v="9.69"/>
    <n v="10.59"/>
    <n v="9.94"/>
    <n v="9.83"/>
    <n v="11"/>
    <n v="10.36"/>
    <x v="10"/>
    <x v="9"/>
  </r>
  <r>
    <x v="24"/>
    <n v="7.3"/>
    <n v="9.5399999999999991"/>
    <n v="10.11"/>
    <n v="9.9600000000000009"/>
    <n v="14.23"/>
    <n v="9.7100000000000009"/>
    <n v="11.88"/>
    <n v="10.53"/>
    <n v="3.93"/>
    <s v="476,5"/>
    <n v="4.8600000000000003"/>
    <n v="12.66"/>
    <n v="22.64"/>
    <n v="15.7"/>
    <n v="10.31"/>
    <n v="11.71"/>
    <n v="10.71"/>
    <n v="9.6999999999999993"/>
    <n v="11.62"/>
    <n v="10.61"/>
    <x v="11"/>
    <x v="9"/>
  </r>
  <r>
    <x v="24"/>
    <n v="7.18"/>
    <n v="9.83"/>
    <n v="10.71"/>
    <n v="9.24"/>
    <n v="12.07"/>
    <n v="9.92"/>
    <n v="12.63"/>
    <n v="10.99"/>
    <n v="3.2"/>
    <s v="175,33"/>
    <n v="3.71"/>
    <n v="10.01"/>
    <n v="22.48"/>
    <n v="15.59"/>
    <n v="10.69"/>
    <n v="13.44"/>
    <n v="11.44"/>
    <n v="10.06"/>
    <n v="12.16"/>
    <n v="11.09"/>
    <x v="0"/>
    <x v="10"/>
  </r>
  <r>
    <x v="24"/>
    <n v="7.49"/>
    <n v="9.6300000000000008"/>
    <n v="11.15"/>
    <n v="10.67"/>
    <n v="13.91"/>
    <n v="10.119999999999999"/>
    <n v="12.74"/>
    <n v="11.11"/>
    <n v="4.71"/>
    <s v="272,45"/>
    <n v="5.23"/>
    <n v="11.77"/>
    <n v="29.89"/>
    <n v="19.86"/>
    <n v="10.71"/>
    <n v="14.6"/>
    <n v="11.67"/>
    <n v="10.119999999999999"/>
    <n v="11.94"/>
    <n v="10.98"/>
    <x v="1"/>
    <x v="10"/>
  </r>
  <r>
    <x v="24"/>
    <n v="7.48"/>
    <n v="9.3699999999999992"/>
    <n v="9.9700000000000006"/>
    <n v="10.96"/>
    <n v="14.41"/>
    <n v="9.73"/>
    <n v="12.41"/>
    <n v="10.73"/>
    <n v="4.9800000000000004"/>
    <s v="221,2"/>
    <n v="5.47"/>
    <n v="9.92"/>
    <n v="28.52"/>
    <n v="17.600000000000001"/>
    <n v="9.98"/>
    <n v="12"/>
    <n v="10.54"/>
    <n v="10.029999999999999"/>
    <n v="12.31"/>
    <n v="11.08"/>
    <x v="2"/>
    <x v="10"/>
  </r>
  <r>
    <x v="24"/>
    <n v="5.9"/>
    <n v="8.34"/>
    <n v="8.9600000000000009"/>
    <n v="7.79"/>
    <n v="10.28"/>
    <n v="8.31"/>
    <n v="11.48"/>
    <n v="9.41"/>
    <n v="4.26"/>
    <s v="116,89"/>
    <n v="4.7300000000000004"/>
    <n v="6.02"/>
    <n v="17.100000000000001"/>
    <n v="9.9600000000000009"/>
    <n v="8.7200000000000006"/>
    <n v="11.17"/>
    <n v="9.33"/>
    <n v="8.44"/>
    <n v="11.44"/>
    <n v="9.7100000000000009"/>
    <x v="3"/>
    <x v="10"/>
  </r>
  <r>
    <x v="24"/>
    <n v="6.57"/>
    <n v="9.11"/>
    <n v="9.15"/>
    <n v="12.02"/>
    <n v="12.58"/>
    <n v="9.32"/>
    <n v="10.64"/>
    <n v="9.76"/>
    <n v="4.6399999999999997"/>
    <s v="115,38"/>
    <n v="5.1100000000000003"/>
    <n v="10.23"/>
    <n v="27.29"/>
    <n v="13.7"/>
    <n v="9.33"/>
    <n v="10.79"/>
    <n v="9.66"/>
    <n v="9.86"/>
    <n v="10.39"/>
    <n v="10.09"/>
    <x v="4"/>
    <x v="10"/>
  </r>
  <r>
    <x v="24"/>
    <n v="7.05"/>
    <n v="9.8000000000000007"/>
    <n v="9.69"/>
    <n v="11.15"/>
    <n v="13.79"/>
    <n v="9.7899999999999991"/>
    <n v="12.78"/>
    <n v="10.84"/>
    <n v="3.57"/>
    <s v="169,06"/>
    <n v="4.09"/>
    <n v="11.87"/>
    <n v="17.98"/>
    <n v="13.53"/>
    <n v="9.83"/>
    <n v="10.96"/>
    <n v="10.1"/>
    <n v="10.51"/>
    <n v="13.39"/>
    <n v="11.83"/>
    <x v="5"/>
    <x v="10"/>
  </r>
  <r>
    <x v="24"/>
    <n v="7.36"/>
    <n v="10.02"/>
    <n v="7.24"/>
    <n v="10.77"/>
    <n v="9.7799999999999994"/>
    <n v="8.94"/>
    <n v="12.85"/>
    <n v="10.44"/>
    <n v="3.48"/>
    <s v="225,79"/>
    <n v="4.29"/>
    <n v="6.89"/>
    <n v="20.260000000000002"/>
    <n v="14.86"/>
    <n v="9.93"/>
    <n v="10.119999999999999"/>
    <n v="9.99"/>
    <n v="8.84"/>
    <n v="13.57"/>
    <n v="10.92"/>
    <x v="6"/>
    <x v="10"/>
  </r>
  <r>
    <x v="24"/>
    <n v="6.92"/>
    <n v="10.119999999999999"/>
    <n v="10.54"/>
    <n v="15.32"/>
    <n v="16.16"/>
    <n v="10.71"/>
    <n v="14.02"/>
    <n v="11.95"/>
    <n v="3.59"/>
    <s v="205,4"/>
    <n v="4.6500000000000004"/>
    <n v="13.33"/>
    <n v="42.91"/>
    <n v="30.01"/>
    <n v="9.84"/>
    <n v="10.09"/>
    <n v="9.91"/>
    <n v="12.11"/>
    <n v="15.42"/>
    <n v="13.6"/>
    <x v="7"/>
    <x v="10"/>
  </r>
  <r>
    <x v="24"/>
    <n v="7.03"/>
    <n v="10"/>
    <n v="10.42"/>
    <n v="8.58"/>
    <n v="11.78"/>
    <n v="9.84"/>
    <n v="12.55"/>
    <n v="10.81"/>
    <n v="3.07"/>
    <s v="0"/>
    <n v="3.07"/>
    <n v="7.71"/>
    <n v="22.83"/>
    <n v="15.43"/>
    <n v="9.73"/>
    <n v="10.38"/>
    <n v="9.9"/>
    <n v="10.82"/>
    <n v="13.31"/>
    <n v="11.95"/>
    <x v="8"/>
    <x v="10"/>
  </r>
  <r>
    <x v="24"/>
    <n v="6.21"/>
    <n v="9.39"/>
    <n v="10.58"/>
    <n v="8.24"/>
    <n v="12.82"/>
    <n v="9.44"/>
    <n v="12.49"/>
    <n v="10.56"/>
    <n v="4.6399999999999997"/>
    <s v="169,06"/>
    <n v="5.19"/>
    <n v="10.220000000000001"/>
    <n v="16.579999999999998"/>
    <n v="14.03"/>
    <n v="9.6300000000000008"/>
    <n v="11.05"/>
    <n v="10.01"/>
    <n v="9.69"/>
    <n v="12.92"/>
    <n v="11.15"/>
    <x v="9"/>
    <x v="10"/>
  </r>
  <r>
    <x v="24"/>
    <n v="6.63"/>
    <n v="8.49"/>
    <n v="10.039999999999999"/>
    <n v="8.15"/>
    <n v="19.48"/>
    <n v="8.89"/>
    <n v="11.86"/>
    <n v="9.99"/>
    <n v="2.96"/>
    <s v="169,06"/>
    <n v="3.35"/>
    <n v="16.84"/>
    <n v="10.28"/>
    <n v="11.46"/>
    <n v="9.3000000000000007"/>
    <n v="11.16"/>
    <n v="9.7899999999999991"/>
    <n v="9.17"/>
    <n v="12.14"/>
    <n v="10.5"/>
    <x v="10"/>
    <x v="10"/>
  </r>
  <r>
    <x v="24"/>
    <n v="6.33"/>
    <n v="9.84"/>
    <n v="10.28"/>
    <n v="9.07"/>
    <n v="19.239999999999998"/>
    <n v="9.7799999999999994"/>
    <n v="13.02"/>
    <n v="11.08"/>
    <n v="3.81"/>
    <s v="169,06"/>
    <n v="4.25"/>
    <n v="18.62"/>
    <n v="23.09"/>
    <n v="20.68"/>
    <n v="10.39"/>
    <n v="12.9"/>
    <n v="11.07"/>
    <n v="9.7899999999999991"/>
    <n v="12.86"/>
    <n v="11.3"/>
    <x v="11"/>
    <x v="10"/>
  </r>
  <r>
    <x v="24"/>
    <n v="7.14"/>
    <n v="9.64"/>
    <n v="10.56"/>
    <n v="9.1"/>
    <n v="19.309999999999999"/>
    <n v="9.8000000000000007"/>
    <n v="13.03"/>
    <n v="11.15"/>
    <n v="3.82"/>
    <s v="0"/>
    <n v="3.82"/>
    <n v="18.75"/>
    <n v="34.020000000000003"/>
    <n v="24.57"/>
    <n v="10.55"/>
    <n v="13.27"/>
    <n v="11.39"/>
    <n v="9.7200000000000006"/>
    <n v="12.75"/>
    <n v="11.21"/>
    <x v="0"/>
    <x v="11"/>
  </r>
  <r>
    <x v="24"/>
    <n v="7.93"/>
    <n v="9.99"/>
    <n v="11.08"/>
    <n v="8.65"/>
    <n v="18.25"/>
    <n v="10.08"/>
    <n v="14.15"/>
    <n v="11.75"/>
    <n v="3.19"/>
    <s v="0"/>
    <n v="3.19"/>
    <n v="19.11"/>
    <n v="75.33"/>
    <n v="35.119999999999997"/>
    <n v="10.77"/>
    <n v="14.84"/>
    <n v="11.93"/>
    <n v="10.14"/>
    <n v="13.5"/>
    <n v="11.79"/>
    <x v="1"/>
    <x v="11"/>
  </r>
  <r>
    <x v="24"/>
    <n v="7.29"/>
    <n v="9.4600000000000009"/>
    <n v="10.24"/>
    <n v="8.31"/>
    <n v="13.34"/>
    <n v="9.4600000000000009"/>
    <n v="12.33"/>
    <n v="10.7"/>
    <n v="3.37"/>
    <s v="0"/>
    <n v="3.37"/>
    <n v="14.45"/>
    <n v="22.94"/>
    <n v="18.399999999999999"/>
    <n v="9.82"/>
    <n v="12.24"/>
    <n v="10.6"/>
    <n v="9.7100000000000009"/>
    <n v="12.17"/>
    <n v="10.97"/>
    <x v="2"/>
    <x v="11"/>
  </r>
  <r>
    <x v="24"/>
    <n v="5.98"/>
    <n v="8.77"/>
    <n v="9.2100000000000009"/>
    <n v="7.49"/>
    <n v="11.45"/>
    <n v="8.6"/>
    <n v="12.62"/>
    <n v="10.119999999999999"/>
    <n v="2.78"/>
    <s v="0"/>
    <n v="2.78"/>
    <n v="9.06"/>
    <n v="19.760000000000002"/>
    <n v="13.31"/>
    <n v="8.99"/>
    <n v="11.64"/>
    <n v="9.75"/>
    <n v="8.84"/>
    <n v="12.86"/>
    <n v="10.65"/>
    <x v="3"/>
    <x v="11"/>
  </r>
  <r>
    <x v="24"/>
    <n v="6.47"/>
    <n v="9.7799999999999994"/>
    <n v="9.5399999999999991"/>
    <n v="7.4"/>
    <n v="11.33"/>
    <n v="9.24"/>
    <n v="12.97"/>
    <n v="10.56"/>
    <n v="3.55"/>
    <s v="0"/>
    <n v="3.55"/>
    <n v="10.199999999999999"/>
    <n v="26.34"/>
    <n v="15.73"/>
    <n v="9.23"/>
    <n v="11.63"/>
    <n v="9.89"/>
    <n v="9.85"/>
    <n v="13.42"/>
    <n v="11.38"/>
    <x v="4"/>
    <x v="11"/>
  </r>
  <r>
    <x v="24"/>
    <n v="6.48"/>
    <n v="10.01"/>
    <n v="10.39"/>
    <n v="8.07"/>
    <n v="8.9600000000000009"/>
    <n v="9.69"/>
    <n v="12.71"/>
    <n v="10.83"/>
    <n v="2.96"/>
    <s v="0"/>
    <n v="2.96"/>
    <n v="8.69"/>
    <n v="17.010000000000002"/>
    <n v="10.61"/>
    <n v="9.59"/>
    <n v="11.53"/>
    <n v="10.17"/>
    <n v="10.46"/>
    <n v="13.22"/>
    <n v="11.7"/>
    <x v="5"/>
    <x v="11"/>
  </r>
  <r>
    <x v="24"/>
    <n v="8.35"/>
    <n v="10.130000000000001"/>
    <n v="9.44"/>
    <n v="7.74"/>
    <n v="11.11"/>
    <n v="9.48"/>
    <n v="11.54"/>
    <n v="10.41"/>
    <n v="3.34"/>
    <s v="0"/>
    <n v="3.34"/>
    <n v="7.09"/>
    <n v="16.079999999999998"/>
    <n v="11.07"/>
    <n v="9.92"/>
    <n v="9.93"/>
    <n v="9.92"/>
    <n v="9.76"/>
    <n v="12"/>
    <n v="10.92"/>
    <x v="6"/>
    <x v="11"/>
  </r>
  <r>
    <x v="24"/>
    <n v="7.74"/>
    <n v="9.9700000000000006"/>
    <n v="10.86"/>
    <n v="10.59"/>
    <n v="20.13"/>
    <n v="10.27"/>
    <n v="13.57"/>
    <n v="11.66"/>
    <n v="3.78"/>
    <s v="0"/>
    <n v="3.78"/>
    <n v="13.17"/>
    <n v="63.73"/>
    <n v="33.03"/>
    <n v="9.73"/>
    <n v="9.68"/>
    <n v="9.7100000000000009"/>
    <n v="11.16"/>
    <n v="14.87"/>
    <n v="12.95"/>
    <x v="7"/>
    <x v="11"/>
  </r>
  <r>
    <x v="24"/>
    <n v="7.46"/>
    <n v="10.119999999999999"/>
    <n v="10.51"/>
    <n v="8.41"/>
    <n v="19.66"/>
    <n v="9.94"/>
    <n v="12.31"/>
    <n v="10.92"/>
    <n v="3.43"/>
    <s v="0"/>
    <n v="3.43"/>
    <n v="11.5"/>
    <n v="21.86"/>
    <n v="15.89"/>
    <n v="9.67"/>
    <n v="9.84"/>
    <n v="9.73"/>
    <n v="10.82"/>
    <n v="13.18"/>
    <n v="11.97"/>
    <x v="8"/>
    <x v="11"/>
  </r>
  <r>
    <x v="24"/>
    <n v="5.34"/>
    <n v="9.69"/>
    <n v="9.74"/>
    <n v="9"/>
    <n v="32.54"/>
    <n v="9.4"/>
    <n v="12.21"/>
    <n v="10.52"/>
    <n v="2.97"/>
    <s v="0"/>
    <n v="2.97"/>
    <n v="27.12"/>
    <n v="23.07"/>
    <n v="24.53"/>
    <n v="9.2899999999999991"/>
    <n v="11.12"/>
    <n v="9.89"/>
    <n v="10.15"/>
    <n v="12.46"/>
    <n v="11.23"/>
    <x v="9"/>
    <x v="11"/>
  </r>
  <r>
    <x v="24"/>
    <n v="6.26"/>
    <n v="9.48"/>
    <n v="9.7899999999999991"/>
    <n v="9.01"/>
    <n v="16.95"/>
    <n v="9.4"/>
    <n v="12.5"/>
    <n v="10.71"/>
    <n v="3.48"/>
    <s v="0"/>
    <n v="3.48"/>
    <n v="14.34"/>
    <n v="22.16"/>
    <n v="18.350000000000001"/>
    <n v="9.8000000000000007"/>
    <n v="12.97"/>
    <n v="10.83"/>
    <n v="9.68"/>
    <n v="12.17"/>
    <n v="10.9"/>
    <x v="10"/>
    <x v="11"/>
  </r>
  <r>
    <x v="24"/>
    <n v="5.45"/>
    <n v="8.35"/>
    <n v="9.4600000000000009"/>
    <n v="9.31"/>
    <n v="17.88"/>
    <n v="8.74"/>
    <n v="10.71"/>
    <n v="9.64"/>
    <n v="4.04"/>
    <s v="0"/>
    <n v="4.04"/>
    <n v="14.35"/>
    <n v="19.62"/>
    <n v="16.71"/>
    <n v="10.050000000000001"/>
    <n v="11.94"/>
    <n v="10.74"/>
    <n v="8.35"/>
    <n v="10.220000000000001"/>
    <n v="9.33"/>
    <x v="11"/>
    <x v="11"/>
  </r>
  <r>
    <x v="24"/>
    <n v="6.51"/>
    <n v="9.2100000000000009"/>
    <n v="10.71"/>
    <n v="9.02"/>
    <n v="14.38"/>
    <n v="9.56"/>
    <n v="12.17"/>
    <n v="10.7"/>
    <n v="3.82"/>
    <s v="0"/>
    <n v="3.82"/>
    <n v="16.98"/>
    <n v="22.79"/>
    <n v="19.87"/>
    <n v="10.56"/>
    <n v="13.07"/>
    <n v="11.41"/>
    <n v="9.5299999999999994"/>
    <n v="11.77"/>
    <n v="10.64"/>
    <x v="0"/>
    <x v="12"/>
  </r>
  <r>
    <x v="24"/>
    <n v="4.67"/>
    <n v="9.4600000000000009"/>
    <n v="10.44"/>
    <n v="9.67"/>
    <n v="9.4"/>
    <n v="9.48"/>
    <n v="11.82"/>
    <n v="10.47"/>
    <n v="3.23"/>
    <s v="0"/>
    <n v="3.23"/>
    <n v="13.05"/>
    <n v="77.59"/>
    <n v="25.41"/>
    <n v="10.18"/>
    <n v="13.79"/>
    <n v="11.28"/>
    <n v="9.7899999999999991"/>
    <n v="10.99"/>
    <n v="10.4"/>
    <x v="1"/>
    <x v="12"/>
  </r>
  <r>
    <x v="24"/>
    <n v="4.99"/>
    <n v="8.1999999999999993"/>
    <n v="9.26"/>
    <n v="8.6300000000000008"/>
    <n v="14.1"/>
    <n v="8.44"/>
    <n v="10.4"/>
    <n v="9.33"/>
    <n v="3.34"/>
    <s v="0"/>
    <n v="3.34"/>
    <n v="11.69"/>
    <n v="19.690000000000001"/>
    <n v="16.41"/>
    <n v="9.41"/>
    <n v="11.15"/>
    <n v="10"/>
    <n v="8.49"/>
    <n v="10.029999999999999"/>
    <n v="9.3000000000000007"/>
    <x v="2"/>
    <x v="12"/>
  </r>
  <r>
    <x v="24"/>
    <n v="4.2300000000000004"/>
    <n v="8.51"/>
    <n v="7.97"/>
    <n v="7.77"/>
    <n v="22.44"/>
    <n v="8.0500000000000007"/>
    <n v="11.21"/>
    <n v="9.3000000000000007"/>
    <n v="2.73"/>
    <s v="0"/>
    <n v="2.73"/>
    <n v="13.09"/>
    <n v="26.92"/>
    <n v="19.38"/>
    <n v="8.69"/>
    <n v="10.46"/>
    <n v="9.2200000000000006"/>
    <n v="8.2899999999999991"/>
    <n v="11.19"/>
    <n v="9.66"/>
    <x v="3"/>
    <x v="12"/>
  </r>
  <r>
    <x v="24"/>
    <n v="3.88"/>
    <n v="9.24"/>
    <n v="9.7100000000000009"/>
    <n v="8.19"/>
    <n v="12.24"/>
    <n v="8.92"/>
    <n v="12.39"/>
    <n v="10.26"/>
    <n v="2.98"/>
    <s v="0"/>
    <n v="2.98"/>
    <n v="7.34"/>
    <n v="22.54"/>
    <n v="12.49"/>
    <n v="9.6999999999999993"/>
    <n v="11.51"/>
    <n v="10.19"/>
    <n v="9.2799999999999994"/>
    <n v="12.5"/>
    <n v="10.81"/>
    <x v="4"/>
    <x v="12"/>
  </r>
  <r>
    <x v="24"/>
    <n v="4.34"/>
    <n v="9.7799999999999994"/>
    <n v="9.7200000000000006"/>
    <n v="8.18"/>
    <n v="10.66"/>
    <n v="9.24"/>
    <n v="11.21"/>
    <n v="10.11"/>
    <n v="3.24"/>
    <s v="0"/>
    <n v="3.24"/>
    <n v="7.01"/>
    <n v="14.82"/>
    <n v="9.9700000000000006"/>
    <n v="9.75"/>
    <n v="9.93"/>
    <n v="9.8000000000000007"/>
    <n v="9.9499999999999993"/>
    <n v="11.51"/>
    <n v="10.77"/>
    <x v="5"/>
    <x v="12"/>
  </r>
  <r>
    <x v="24"/>
    <n v="6.35"/>
    <n v="9.57"/>
    <n v="9.9600000000000009"/>
    <n v="8.89"/>
    <n v="25.49"/>
    <n v="9.5399999999999991"/>
    <n v="11.63"/>
    <n v="10.58"/>
    <n v="4.82"/>
    <s v="0"/>
    <n v="4.82"/>
    <n v="11.94"/>
    <n v="22.55"/>
    <n v="18.13"/>
    <n v="8.7799999999999994"/>
    <n v="8.14"/>
    <n v="8.51"/>
    <n v="10.41"/>
    <n v="12.71"/>
    <n v="11.67"/>
    <x v="6"/>
    <x v="12"/>
  </r>
  <r>
    <x v="24"/>
    <n v="6.61"/>
    <n v="9.61"/>
    <n v="10.27"/>
    <n v="7.34"/>
    <n v="17.420000000000002"/>
    <n v="9.4499999999999993"/>
    <n v="12.06"/>
    <n v="10.63"/>
    <n v="2.86"/>
    <s v="0"/>
    <n v="2.86"/>
    <n v="12.66"/>
    <n v="39.99"/>
    <n v="24.97"/>
    <n v="9.24"/>
    <n v="8.91"/>
    <n v="9.11"/>
    <n v="10.1"/>
    <n v="12.98"/>
    <n v="11.56"/>
    <x v="7"/>
    <x v="12"/>
  </r>
  <r>
    <x v="24"/>
    <n v="5.13"/>
    <n v="9.42"/>
    <n v="9.1999999999999993"/>
    <n v="8.2100000000000009"/>
    <n v="8.26"/>
    <n v="9"/>
    <n v="11.49"/>
    <n v="10.08"/>
    <n v="3.23"/>
    <s v="0"/>
    <n v="3.23"/>
    <n v="8.18"/>
    <n v="20.6"/>
    <n v="13.53"/>
    <n v="9.09"/>
    <n v="9.48"/>
    <n v="9.2200000000000006"/>
    <n v="9.67"/>
    <n v="12.02"/>
    <n v="10.88"/>
    <x v="8"/>
    <x v="12"/>
  </r>
  <r>
    <x v="24"/>
    <n v="5.04"/>
    <n v="9.11"/>
    <n v="9.98"/>
    <n v="9.19"/>
    <n v="16.440000000000001"/>
    <n v="9.1199999999999992"/>
    <n v="10.77"/>
    <n v="9.8000000000000007"/>
    <n v="3.3"/>
    <s v="0"/>
    <n v="3.3"/>
    <n v="15.06"/>
    <n v="19.600000000000001"/>
    <n v="17.420000000000002"/>
    <n v="9.1199999999999992"/>
    <n v="9.94"/>
    <n v="9.4"/>
    <n v="9.8699999999999992"/>
    <n v="10.95"/>
    <n v="10.4"/>
    <x v="9"/>
    <x v="12"/>
  </r>
  <r>
    <x v="24"/>
    <n v="4.13"/>
    <n v="9.0299999999999994"/>
    <n v="9.66"/>
    <n v="8.08"/>
    <n v="21.61"/>
    <n v="8.85"/>
    <n v="11.2"/>
    <n v="9.8000000000000007"/>
    <n v="3.07"/>
    <s v="0"/>
    <n v="3.07"/>
    <n v="13.13"/>
    <n v="17.61"/>
    <n v="15.7"/>
    <n v="9.6199999999999992"/>
    <n v="12.92"/>
    <n v="10.55"/>
    <n v="9.1999999999999993"/>
    <n v="10.56"/>
    <n v="9.8800000000000008"/>
    <x v="10"/>
    <x v="12"/>
  </r>
  <r>
    <x v="24"/>
    <n v="4.54"/>
    <n v="9.26"/>
    <n v="8.9600000000000009"/>
    <n v="8.41"/>
    <n v="12.7"/>
    <n v="8.81"/>
    <n v="9.5500000000000007"/>
    <n v="9.17"/>
    <n v="3.33"/>
    <s v="0"/>
    <n v="3.33"/>
    <n v="13.09"/>
    <n v="21.25"/>
    <n v="17.25"/>
    <n v="9.7799999999999994"/>
    <n v="9.9499999999999993"/>
    <n v="9.84"/>
    <n v="8.89"/>
    <n v="9.27"/>
    <n v="9.11"/>
    <x v="11"/>
    <x v="12"/>
  </r>
  <r>
    <x v="24"/>
    <n v="4.41"/>
    <n v="9.66"/>
    <n v="10.3"/>
    <n v="8.4600000000000009"/>
    <n v="11"/>
    <n v="9.44"/>
    <n v="11.94"/>
    <n v="10.53"/>
    <n v="2.46"/>
    <s v="0"/>
    <n v="2.46"/>
    <n v="11.32"/>
    <n v="23.62"/>
    <n v="16.98"/>
    <n v="10.38"/>
    <n v="12.57"/>
    <n v="11.11"/>
    <n v="9.83"/>
    <n v="11.63"/>
    <n v="10.73"/>
    <x v="0"/>
    <x v="13"/>
  </r>
  <r>
    <x v="24"/>
    <n v="3.94"/>
    <n v="9.7200000000000006"/>
    <n v="9.68"/>
    <n v="7.98"/>
    <n v="11.96"/>
    <n v="9.17"/>
    <n v="10.52"/>
    <n v="9.7799999999999994"/>
    <n v="2.5"/>
    <s v="0"/>
    <n v="2.5"/>
    <n v="12.68"/>
    <n v="26.31"/>
    <n v="19.22"/>
    <n v="9.99"/>
    <n v="11.6"/>
    <n v="10.53"/>
    <n v="9.59"/>
    <n v="10.050000000000001"/>
    <n v="9.83"/>
    <x v="1"/>
    <x v="13"/>
  </r>
  <r>
    <x v="24"/>
    <n v="3.71"/>
    <n v="9.6999999999999993"/>
    <n v="9.4"/>
    <n v="8.01"/>
    <n v="16.16"/>
    <n v="9.1"/>
    <n v="10.27"/>
    <n v="9.64"/>
    <n v="2.8"/>
    <s v="0"/>
    <n v="2.8"/>
    <n v="14.17"/>
    <n v="18.350000000000001"/>
    <n v="16.28"/>
    <n v="9.84"/>
    <n v="11.93"/>
    <n v="10.53"/>
    <n v="9.5"/>
    <n v="9.7799999999999994"/>
    <n v="9.65"/>
    <x v="2"/>
    <x v="13"/>
  </r>
  <r>
    <x v="24"/>
    <n v="4.12"/>
    <n v="8.5"/>
    <n v="8.51"/>
    <n v="6.8"/>
    <n v="10.82"/>
    <n v="8.09"/>
    <n v="9.1"/>
    <n v="8.5500000000000007"/>
    <n v="3.18"/>
    <s v="0"/>
    <n v="3.18"/>
    <n v="6.6"/>
    <n v="15.74"/>
    <n v="9.8000000000000007"/>
    <n v="7.94"/>
    <n v="8.4600000000000009"/>
    <n v="8.1199999999999992"/>
    <n v="8.74"/>
    <n v="9.19"/>
    <n v="8.98"/>
    <x v="3"/>
    <x v="13"/>
  </r>
  <r>
    <x v="24"/>
    <n v="4.93"/>
    <n v="10.4"/>
    <n v="8.99"/>
    <n v="6.9"/>
    <n v="31.88"/>
    <n v="9.39"/>
    <n v="10.4"/>
    <n v="9.7799999999999994"/>
    <n v="3.13"/>
    <s v="0"/>
    <n v="3.13"/>
    <n v="11.95"/>
    <n v="15.14"/>
    <n v="13.21"/>
    <n v="9.35"/>
    <n v="9.67"/>
    <n v="9.44"/>
    <n v="10.18"/>
    <n v="10.53"/>
    <n v="10.34"/>
    <x v="4"/>
    <x v="13"/>
  </r>
  <r>
    <x v="24"/>
    <n v="5.12"/>
    <n v="9.83"/>
    <n v="9.2899999999999991"/>
    <n v="8.25"/>
    <n v="11.41"/>
    <n v="9.25"/>
    <n v="9.5"/>
    <n v="9.36"/>
    <n v="3.13"/>
    <s v="0"/>
    <n v="3.13"/>
    <n v="12.62"/>
    <n v="14.93"/>
    <n v="13.51"/>
    <n v="8.93"/>
    <n v="8.19"/>
    <n v="8.69"/>
    <n v="10.1"/>
    <n v="9.83"/>
    <n v="9.9600000000000009"/>
    <x v="5"/>
    <x v="13"/>
  </r>
  <r>
    <x v="24"/>
    <n v="5.21"/>
    <n v="9.59"/>
    <n v="9.6"/>
    <n v="8.36"/>
    <n v="6.39"/>
    <n v="9.25"/>
    <n v="10.37"/>
    <n v="9.7899999999999991"/>
    <n v="3.56"/>
    <s v="0"/>
    <n v="3.56"/>
    <n v="5.8"/>
    <n v="18.190000000000001"/>
    <n v="11.36"/>
    <n v="8.3699999999999992"/>
    <n v="8.52"/>
    <n v="8.43"/>
    <n v="10.38"/>
    <n v="10.85"/>
    <n v="10.63"/>
    <x v="6"/>
    <x v="13"/>
  </r>
  <r>
    <x v="24"/>
    <n v="7.22"/>
    <n v="9.82"/>
    <n v="10.02"/>
    <n v="9.3000000000000007"/>
    <n v="8.61"/>
    <n v="9.7200000000000006"/>
    <n v="11.16"/>
    <n v="10.38"/>
    <n v="3.33"/>
    <s v="0"/>
    <n v="3.33"/>
    <n v="7.81"/>
    <n v="27.97"/>
    <n v="12.53"/>
    <n v="8.7200000000000006"/>
    <n v="8.5399999999999991"/>
    <n v="8.66"/>
    <n v="10.79"/>
    <n v="11.92"/>
    <n v="11.38"/>
    <x v="7"/>
    <x v="13"/>
  </r>
  <r>
    <x v="24"/>
    <n v="5.31"/>
    <n v="9.1199999999999992"/>
    <n v="10.08"/>
    <n v="7.32"/>
    <n v="7.26"/>
    <n v="9.01"/>
    <n v="10.63"/>
    <n v="9.7100000000000009"/>
    <n v="2.78"/>
    <s v="0"/>
    <n v="2.78"/>
    <n v="5.61"/>
    <n v="13.76"/>
    <n v="9.67"/>
    <n v="8.69"/>
    <n v="8.4"/>
    <n v="8.59"/>
    <n v="9.98"/>
    <n v="11.35"/>
    <n v="10.67"/>
    <x v="8"/>
    <x v="13"/>
  </r>
  <r>
    <x v="24"/>
    <n v="4.49"/>
    <n v="9.2899999999999991"/>
    <n v="9.44"/>
    <n v="7.29"/>
    <n v="5.71"/>
    <n v="8.81"/>
    <n v="10.78"/>
    <n v="9.58"/>
    <n v="2.69"/>
    <s v="0"/>
    <n v="2.69"/>
    <n v="8.8000000000000007"/>
    <n v="16.54"/>
    <n v="12.16"/>
    <n v="8.76"/>
    <n v="9.02"/>
    <n v="8.83"/>
    <n v="9.7799999999999994"/>
    <n v="11.29"/>
    <n v="10.49"/>
    <x v="9"/>
    <x v="13"/>
  </r>
  <r>
    <x v="24"/>
    <n v="4.5"/>
    <n v="9.59"/>
    <n v="8.75"/>
    <n v="7.86"/>
    <n v="7.17"/>
    <n v="8.83"/>
    <n v="11.68"/>
    <n v="10.02"/>
    <n v="2.84"/>
    <s v="0"/>
    <n v="2.84"/>
    <n v="7.85"/>
    <n v="16.38"/>
    <n v="11.34"/>
    <n v="9.15"/>
    <n v="10.19"/>
    <n v="9.48"/>
    <n v="9.56"/>
    <n v="12.02"/>
    <n v="10.79"/>
    <x v="10"/>
    <x v="13"/>
  </r>
  <r>
    <x v="24"/>
    <n v="4.59"/>
    <n v="9.14"/>
    <n v="8.92"/>
    <n v="7.62"/>
    <n v="7.58"/>
    <n v="8.66"/>
    <n v="10.97"/>
    <n v="9.7200000000000006"/>
    <n v="2.81"/>
    <s v="0"/>
    <n v="2.81"/>
    <n v="7.83"/>
    <n v="16.809999999999999"/>
    <n v="11.1"/>
    <n v="9.3800000000000008"/>
    <n v="9.9700000000000006"/>
    <n v="9.6"/>
    <n v="8.92"/>
    <n v="11.17"/>
    <n v="10.09"/>
    <x v="11"/>
    <x v="13"/>
  </r>
  <r>
    <x v="24"/>
    <n v="6.84"/>
    <n v="10.08"/>
    <n v="11.01"/>
    <n v="8.4499999999999993"/>
    <n v="11.85"/>
    <n v="10.050000000000001"/>
    <n v="12.39"/>
    <n v="11.12"/>
    <n v="3.02"/>
    <s v="0"/>
    <n v="3.02"/>
    <n v="12.76"/>
    <n v="20.38"/>
    <n v="16.170000000000002"/>
    <n v="10.41"/>
    <n v="12.8"/>
    <n v="11.26"/>
    <n v="10.43"/>
    <n v="12.18"/>
    <n v="11.32"/>
    <x v="0"/>
    <x v="14"/>
  </r>
  <r>
    <x v="24"/>
    <n v="4.68"/>
    <n v="9.2100000000000009"/>
    <n v="9.85"/>
    <n v="7.65"/>
    <n v="10.43"/>
    <n v="8.9600000000000009"/>
    <n v="11.22"/>
    <n v="9.99"/>
    <n v="2.78"/>
    <s v="0"/>
    <n v="2.78"/>
    <n v="10.36"/>
    <n v="23.18"/>
    <n v="15.32"/>
    <n v="9.89"/>
    <n v="11.99"/>
    <n v="10.62"/>
    <n v="9.27"/>
    <n v="10.92"/>
    <n v="10.130000000000001"/>
    <x v="1"/>
    <x v="14"/>
  </r>
  <r>
    <x v="24"/>
    <n v="4.9800000000000004"/>
    <n v="8.09"/>
    <n v="8.07"/>
    <n v="6.72"/>
    <n v="10.44"/>
    <n v="7.78"/>
    <n v="9.42"/>
    <n v="8.5299999999999994"/>
    <n v="2.92"/>
    <s v="0"/>
    <n v="2.92"/>
    <n v="9.2100000000000009"/>
    <n v="17.600000000000001"/>
    <n v="12.68"/>
    <n v="8.35"/>
    <n v="9.56"/>
    <n v="8.81"/>
    <n v="7.97"/>
    <n v="9.2899999999999991"/>
    <n v="8.64"/>
    <x v="2"/>
    <x v="14"/>
  </r>
  <r>
    <x v="24"/>
    <n v="4.3"/>
    <n v="8.39"/>
    <n v="8.1300000000000008"/>
    <n v="7.25"/>
    <n v="9.77"/>
    <n v="8"/>
    <n v="9.85"/>
    <n v="8.7799999999999994"/>
    <n v="2.4900000000000002"/>
    <s v="0"/>
    <n v="2.4900000000000002"/>
    <n v="7.65"/>
    <n v="12.66"/>
    <n v="8.76"/>
    <n v="7.86"/>
    <n v="7.83"/>
    <n v="7.85"/>
    <n v="8.6999999999999993"/>
    <n v="10.45"/>
    <n v="9.5500000000000007"/>
    <x v="3"/>
    <x v="14"/>
  </r>
  <r>
    <x v="24"/>
    <n v="6.06"/>
    <n v="8.98"/>
    <n v="9.24"/>
    <n v="7.5"/>
    <n v="12.93"/>
    <n v="8.76"/>
    <n v="9.02"/>
    <n v="8.8699999999999992"/>
    <n v="3.28"/>
    <s v="0"/>
    <n v="3.28"/>
    <n v="7.68"/>
    <n v="13.59"/>
    <n v="9.02"/>
    <n v="8.82"/>
    <n v="8.36"/>
    <n v="8.68"/>
    <n v="9.33"/>
    <n v="9.1199999999999992"/>
    <n v="9.2200000000000006"/>
    <x v="4"/>
    <x v="14"/>
  </r>
  <r>
    <x v="24"/>
    <n v="5.8"/>
    <n v="9.1300000000000008"/>
    <n v="8.9700000000000006"/>
    <n v="8.51"/>
    <n v="10.98"/>
    <n v="8.8800000000000008"/>
    <n v="9.99"/>
    <n v="9.3800000000000008"/>
    <n v="3.16"/>
    <s v="0"/>
    <n v="3.16"/>
    <n v="10.35"/>
    <n v="13.02"/>
    <n v="11.03"/>
    <n v="8.7200000000000006"/>
    <n v="7.46"/>
    <n v="8.23"/>
    <n v="9.5299999999999994"/>
    <n v="10.88"/>
    <n v="10.199999999999999"/>
    <x v="5"/>
    <x v="14"/>
  </r>
  <r>
    <x v="24"/>
    <n v="5.34"/>
    <n v="9.2799999999999994"/>
    <n v="9.51"/>
    <n v="8.83"/>
    <n v="8.61"/>
    <n v="9.14"/>
    <n v="11.44"/>
    <n v="10.24"/>
    <n v="2.83"/>
    <s v="0"/>
    <n v="2.83"/>
    <n v="8.3000000000000007"/>
    <n v="20.45"/>
    <n v="12.42"/>
    <n v="7.54"/>
    <n v="7.6"/>
    <n v="7.56"/>
    <n v="10.56"/>
    <n v="12.6"/>
    <n v="11.65"/>
    <x v="6"/>
    <x v="14"/>
  </r>
  <r>
    <x v="24"/>
    <n v="6.52"/>
    <n v="8.99"/>
    <n v="10.220000000000001"/>
    <n v="3.81"/>
    <n v="8.1999999999999993"/>
    <n v="8.68"/>
    <n v="11.1"/>
    <n v="9.81"/>
    <n v="3.52"/>
    <s v="0"/>
    <n v="3.52"/>
    <n v="10.46"/>
    <n v="17.260000000000002"/>
    <n v="13.11"/>
    <n v="8.14"/>
    <n v="8.27"/>
    <n v="8.19"/>
    <n v="9.23"/>
    <n v="11.92"/>
    <n v="10.61"/>
    <x v="7"/>
    <x v="14"/>
  </r>
  <r>
    <x v="24"/>
    <n v="5.59"/>
    <n v="8.7200000000000006"/>
    <n v="9.51"/>
    <n v="8.5"/>
    <n v="8.1300000000000008"/>
    <n v="8.74"/>
    <n v="10.73"/>
    <n v="9.65"/>
    <n v="3.26"/>
    <s v="0"/>
    <n v="3.26"/>
    <n v="9.98"/>
    <n v="14.51"/>
    <n v="11.74"/>
    <n v="8.34"/>
    <n v="7.41"/>
    <n v="7.99"/>
    <n v="9.43"/>
    <n v="11.76"/>
    <n v="10.63"/>
    <x v="8"/>
    <x v="14"/>
  </r>
  <r>
    <x v="24"/>
    <n v="6.12"/>
    <n v="8.7100000000000009"/>
    <n v="10.77"/>
    <n v="8.06"/>
    <n v="7.94"/>
    <n v="8.9700000000000006"/>
    <n v="10.56"/>
    <n v="9.66"/>
    <n v="3.14"/>
    <s v="0"/>
    <n v="3.14"/>
    <n v="10.59"/>
    <n v="13.2"/>
    <n v="11.95"/>
    <n v="8.81"/>
    <n v="9.07"/>
    <n v="8.9"/>
    <n v="9.6"/>
    <n v="10.92"/>
    <n v="10.25"/>
    <x v="9"/>
    <x v="14"/>
  </r>
  <r>
    <x v="24"/>
    <n v="5.04"/>
    <n v="9.6"/>
    <n v="9.42"/>
    <n v="6.37"/>
    <n v="9.8699999999999992"/>
    <n v="8.98"/>
    <n v="9.85"/>
    <n v="9.39"/>
    <n v="3.28"/>
    <s v="0"/>
    <n v="3.28"/>
    <n v="8.94"/>
    <n v="18.05"/>
    <n v="12.85"/>
    <n v="9.4600000000000009"/>
    <n v="9.82"/>
    <n v="9.59"/>
    <n v="9.61"/>
    <n v="10.46"/>
    <n v="10.050000000000001"/>
    <x v="10"/>
    <x v="14"/>
  </r>
  <r>
    <x v="24"/>
    <n v="4.79"/>
    <n v="8.64"/>
    <n v="9.64"/>
    <n v="9.58"/>
    <n v="8.9499999999999993"/>
    <n v="8.82"/>
    <n v="11.01"/>
    <n v="9.82"/>
    <n v="2.8"/>
    <s v="0"/>
    <n v="2.8"/>
    <n v="9.23"/>
    <n v="18.36"/>
    <n v="13.08"/>
    <n v="9.32"/>
    <n v="9.98"/>
    <n v="9.56"/>
    <n v="8.98"/>
    <n v="10.43"/>
    <n v="9.74"/>
    <x v="11"/>
    <x v="14"/>
  </r>
  <r>
    <x v="24"/>
    <n v="5.24"/>
    <n v="9.9700000000000006"/>
    <n v="10.220000000000001"/>
    <n v="9.43"/>
    <n v="7.09"/>
    <n v="9.74"/>
    <n v="11.48"/>
    <n v="10.55"/>
    <n v="2.56"/>
    <s v="0"/>
    <n v="2.56"/>
    <n v="5.0599999999999996"/>
    <n v="20.29"/>
    <n v="11.5"/>
    <n v="10.18"/>
    <n v="11.74"/>
    <n v="10.72"/>
    <n v="10.35"/>
    <n v="11.34"/>
    <n v="10.87"/>
    <x v="0"/>
    <x v="15"/>
  </r>
  <r>
    <x v="24"/>
    <n v="4.53"/>
    <n v="10.3"/>
    <n v="9.68"/>
    <n v="7.98"/>
    <n v="7.8"/>
    <n v="9.52"/>
    <n v="11"/>
    <n v="10.24"/>
    <n v="2.74"/>
    <s v="0"/>
    <n v="2.74"/>
    <n v="6.7"/>
    <n v="21.33"/>
    <n v="12.96"/>
    <n v="9.67"/>
    <n v="10.93"/>
    <n v="10.11"/>
    <n v="10.28"/>
    <n v="10.9"/>
    <n v="10.63"/>
    <x v="1"/>
    <x v="15"/>
  </r>
  <r>
    <x v="24"/>
    <n v="4.92"/>
    <n v="9.8699999999999992"/>
    <n v="8.99"/>
    <n v="8.06"/>
    <n v="6.03"/>
    <n v="9.1"/>
    <n v="10.78"/>
    <n v="9.9"/>
    <n v="2.36"/>
    <s v="0"/>
    <n v="2.36"/>
    <n v="5.78"/>
    <n v="18.53"/>
    <n v="11.22"/>
    <n v="9.5500000000000007"/>
    <n v="9.4499999999999993"/>
    <n v="9.51"/>
    <n v="9.82"/>
    <n v="11"/>
    <n v="10.46"/>
    <x v="2"/>
    <x v="15"/>
  </r>
  <r>
    <x v="24"/>
    <n v="5.37"/>
    <n v="8.6300000000000008"/>
    <n v="8.9499999999999993"/>
    <n v="6.99"/>
    <n v="6.85"/>
    <n v="8.3699999999999992"/>
    <n v="10"/>
    <n v="9.16"/>
    <n v="2.8"/>
    <s v="0"/>
    <n v="2.8"/>
    <n v="3.74"/>
    <n v="12.6"/>
    <n v="8.06"/>
    <n v="8.5500000000000007"/>
    <n v="8.24"/>
    <n v="8.42"/>
    <n v="8.8800000000000008"/>
    <n v="10.4"/>
    <n v="9.69"/>
    <x v="3"/>
    <x v="15"/>
  </r>
  <r>
    <x v="24"/>
    <n v="5.9"/>
    <n v="9.1300000000000008"/>
    <n v="9.1199999999999992"/>
    <n v="6.69"/>
    <n v="4.6100000000000003"/>
    <n v="8.6300000000000008"/>
    <n v="9.73"/>
    <n v="9.1199999999999992"/>
    <n v="2.37"/>
    <s v="0"/>
    <n v="2.37"/>
    <n v="6.12"/>
    <n v="16.54"/>
    <n v="10.41"/>
    <n v="9.1"/>
    <n v="8.5399999999999991"/>
    <n v="8.93"/>
    <n v="9.43"/>
    <n v="9.9"/>
    <n v="9.68"/>
    <x v="4"/>
    <x v="15"/>
  </r>
  <r>
    <x v="24"/>
    <n v="5.25"/>
    <n v="9.1199999999999992"/>
    <n v="9.85"/>
    <n v="7.89"/>
    <n v="6.73"/>
    <n v="8.94"/>
    <n v="9.6199999999999992"/>
    <n v="9.27"/>
    <n v="2.64"/>
    <s v="0"/>
    <n v="2.64"/>
    <n v="6.07"/>
    <n v="16.72"/>
    <n v="9.17"/>
    <n v="8.5"/>
    <n v="5.78"/>
    <n v="7.24"/>
    <n v="10.01"/>
    <n v="11.08"/>
    <n v="10.58"/>
    <x v="5"/>
    <x v="15"/>
  </r>
  <r>
    <x v="24"/>
    <n v="5.93"/>
    <n v="9.01"/>
    <n v="9.85"/>
    <n v="8.9"/>
    <n v="4.63"/>
    <n v="9.06"/>
    <n v="10.26"/>
    <n v="9.65"/>
    <n v="3.2"/>
    <s v="0"/>
    <n v="3.2"/>
    <n v="4.13"/>
    <n v="17.46"/>
    <n v="9.0500000000000007"/>
    <n v="8.39"/>
    <n v="7.58"/>
    <n v="8.06"/>
    <n v="9.9"/>
    <n v="10.85"/>
    <n v="10.42"/>
    <x v="6"/>
    <x v="15"/>
  </r>
  <r>
    <x v="24"/>
    <n v="7.07"/>
    <n v="9.5399999999999991"/>
    <n v="10.34"/>
    <n v="2.2799999999999998"/>
    <n v="7.34"/>
    <n v="8.94"/>
    <n v="11.5"/>
    <n v="10.19"/>
    <n v="2.9"/>
    <s v="0"/>
    <n v="2.9"/>
    <n v="5.62"/>
    <n v="24.25"/>
    <n v="14.11"/>
    <n v="8.52"/>
    <n v="8.32"/>
    <n v="8.4499999999999993"/>
    <n v="9.58"/>
    <n v="12.27"/>
    <n v="11.04"/>
    <x v="7"/>
    <x v="15"/>
  </r>
  <r>
    <x v="24"/>
    <n v="6.2"/>
    <n v="9.51"/>
    <n v="10.1"/>
    <n v="8"/>
    <n v="7.18"/>
    <n v="9.3699999999999992"/>
    <n v="11.57"/>
    <n v="10.41"/>
    <n v="2.42"/>
    <s v="0"/>
    <n v="2.42"/>
    <n v="5.0199999999999996"/>
    <n v="14.14"/>
    <n v="9.08"/>
    <n v="8.8800000000000008"/>
    <n v="8.61"/>
    <n v="8.7899999999999991"/>
    <n v="10.52"/>
    <n v="12.25"/>
    <n v="11.47"/>
    <x v="8"/>
    <x v="15"/>
  </r>
  <r>
    <x v="24"/>
    <n v="5.49"/>
    <n v="8.92"/>
    <n v="9.92"/>
    <n v="7.06"/>
    <n v="3.99"/>
    <n v="8.7799999999999994"/>
    <n v="9.7899999999999991"/>
    <n v="9.25"/>
    <n v="2.66"/>
    <s v="0"/>
    <n v="2.66"/>
    <n v="4.3099999999999996"/>
    <n v="14.63"/>
    <n v="8.8800000000000008"/>
    <n v="8.7899999999999991"/>
    <n v="8.4499999999999993"/>
    <n v="8.67"/>
    <n v="9.5500000000000007"/>
    <n v="10.01"/>
    <n v="9.8000000000000007"/>
    <x v="9"/>
    <x v="15"/>
  </r>
  <r>
    <x v="24"/>
    <n v="5.24"/>
    <n v="8.2100000000000009"/>
    <n v="9.27"/>
    <n v="7.37"/>
    <n v="6.33"/>
    <n v="8.23"/>
    <n v="10.76"/>
    <n v="9.31"/>
    <n v="2.4500000000000002"/>
    <s v="0"/>
    <n v="2.4500000000000002"/>
    <n v="4.34"/>
    <n v="17.36"/>
    <n v="9.7799999999999994"/>
    <n v="9.15"/>
    <n v="10.61"/>
    <n v="9.6199999999999992"/>
    <n v="8.56"/>
    <n v="10.7"/>
    <n v="9.61"/>
    <x v="10"/>
    <x v="15"/>
  </r>
  <r>
    <x v="24"/>
    <n v="6.11"/>
    <n v="9.5399999999999991"/>
    <n v="9.33"/>
    <n v="8.2799999999999994"/>
    <n v="5.77"/>
    <n v="9.09"/>
    <n v="10.66"/>
    <n v="9.84"/>
    <n v="2.36"/>
    <s v="0"/>
    <n v="2.36"/>
    <n v="3.87"/>
    <n v="15.79"/>
    <n v="8.65"/>
    <n v="9.98"/>
    <n v="9.8000000000000007"/>
    <n v="9.91"/>
    <n v="9.61"/>
    <n v="10.79"/>
    <n v="10.24"/>
    <x v="11"/>
    <x v="15"/>
  </r>
  <r>
    <x v="24"/>
    <n v="8.3800000000000008"/>
    <n v="9.94"/>
    <n v="10.6"/>
    <n v="9.0399999999999991"/>
    <n v="7.17"/>
    <n v="9.92"/>
    <n v="10.34"/>
    <n v="10.130000000000001"/>
    <n v="3.19"/>
    <s v="0"/>
    <n v="3.19"/>
    <n v="5.12"/>
    <n v="18.41"/>
    <n v="11.1"/>
    <n v="9.98"/>
    <n v="12.47"/>
    <n v="10.8"/>
    <n v="10.5"/>
    <n v="9.92"/>
    <n v="10.18"/>
    <x v="0"/>
    <x v="16"/>
  </r>
  <r>
    <x v="24"/>
    <n v="5.01"/>
    <n v="9.6199999999999992"/>
    <n v="9.59"/>
    <n v="7.92"/>
    <n v="6.29"/>
    <n v="9.16"/>
    <n v="11.05"/>
    <n v="10.029999999999999"/>
    <n v="2.94"/>
    <s v="0"/>
    <n v="2.94"/>
    <n v="5.18"/>
    <n v="20.02"/>
    <n v="11.42"/>
    <n v="10.15"/>
    <n v="12.4"/>
    <n v="10.9"/>
    <n v="9.4700000000000006"/>
    <n v="10.71"/>
    <n v="10.11"/>
    <x v="1"/>
    <x v="16"/>
  </r>
  <r>
    <x v="24"/>
    <n v="5.4"/>
    <n v="9.57"/>
    <n v="9.9600000000000009"/>
    <n v="7.77"/>
    <n v="5.92"/>
    <n v="9.26"/>
    <n v="10.4"/>
    <n v="9.7899999999999991"/>
    <n v="2.79"/>
    <s v="0"/>
    <n v="2.79"/>
    <n v="4.58"/>
    <n v="16.829999999999998"/>
    <n v="10.220000000000001"/>
    <n v="9.41"/>
    <n v="9.2799999999999994"/>
    <n v="9.36"/>
    <n v="9.9499999999999993"/>
    <n v="10.6"/>
    <n v="10.29"/>
    <x v="2"/>
    <x v="16"/>
  </r>
  <r>
    <x v="24"/>
    <n v="4.7300000000000004"/>
    <n v="8.58"/>
    <n v="8.5"/>
    <n v="7.72"/>
    <n v="4.6100000000000003"/>
    <n v="8.25"/>
    <n v="9.6"/>
    <n v="8.89"/>
    <n v="2.71"/>
    <s v="0"/>
    <n v="2.71"/>
    <n v="3.54"/>
    <n v="13.71"/>
    <n v="8.01"/>
    <n v="8.26"/>
    <n v="7.93"/>
    <n v="8.14"/>
    <n v="8.8000000000000007"/>
    <n v="9.89"/>
    <n v="9.3800000000000008"/>
    <x v="3"/>
    <x v="16"/>
  </r>
  <r>
    <x v="24"/>
    <n v="5.42"/>
    <n v="9.39"/>
    <n v="9.89"/>
    <n v="6.72"/>
    <n v="4.75"/>
    <n v="8.94"/>
    <n v="10.199999999999999"/>
    <n v="9.51"/>
    <n v="2.35"/>
    <s v="0"/>
    <n v="2.35"/>
    <n v="3.57"/>
    <n v="16.57"/>
    <n v="8.19"/>
    <n v="8.85"/>
    <n v="8.02"/>
    <n v="8.56"/>
    <n v="9.85"/>
    <n v="10.65"/>
    <n v="10.26"/>
    <x v="4"/>
    <x v="16"/>
  </r>
  <r>
    <x v="24"/>
    <n v="4.26"/>
    <n v="10.119999999999999"/>
    <n v="9.75"/>
    <n v="6.98"/>
    <n v="6.46"/>
    <n v="9.32"/>
    <n v="10.73"/>
    <n v="9.98"/>
    <n v="2.34"/>
    <s v="0"/>
    <n v="2.34"/>
    <n v="3.41"/>
    <n v="15.04"/>
    <n v="6.71"/>
    <n v="8.51"/>
    <n v="7.81"/>
    <n v="8.24"/>
    <n v="10.65"/>
    <n v="11.53"/>
    <n v="11.11"/>
    <x v="5"/>
    <x v="16"/>
  </r>
  <r>
    <x v="24"/>
    <n v="5.44"/>
    <n v="9"/>
    <n v="10.28"/>
    <n v="8.83"/>
    <n v="5.09"/>
    <n v="9.19"/>
    <n v="10.54"/>
    <n v="9.85"/>
    <n v="2.3199999999999998"/>
    <s v="0"/>
    <n v="2.3199999999999998"/>
    <n v="3.38"/>
    <n v="14.48"/>
    <n v="8.16"/>
    <n v="8.34"/>
    <n v="8.4499999999999993"/>
    <n v="8.3800000000000008"/>
    <n v="10.210000000000001"/>
    <n v="10.95"/>
    <n v="10.61"/>
    <x v="6"/>
    <x v="16"/>
  </r>
  <r>
    <x v="24"/>
    <n v="6.76"/>
    <n v="9.3800000000000008"/>
    <n v="10.18"/>
    <n v="9.09"/>
    <n v="7.56"/>
    <n v="9.4499999999999993"/>
    <n v="12.22"/>
    <n v="10.72"/>
    <n v="2.78"/>
    <s v="0"/>
    <n v="2.78"/>
    <n v="3.81"/>
    <n v="26.47"/>
    <n v="12.51"/>
    <n v="8.5299999999999994"/>
    <n v="8.43"/>
    <n v="8.5"/>
    <n v="10.43"/>
    <n v="13.2"/>
    <n v="11.86"/>
    <x v="7"/>
    <x v="16"/>
  </r>
  <r>
    <x v="24"/>
    <n v="5.48"/>
    <n v="9.5"/>
    <n v="9.82"/>
    <n v="8.08"/>
    <n v="5.63"/>
    <n v="9.2100000000000009"/>
    <n v="10.69"/>
    <n v="9.9"/>
    <n v="2.6"/>
    <s v="0"/>
    <n v="2.6"/>
    <n v="3.15"/>
    <n v="14.54"/>
    <n v="7.29"/>
    <n v="8.43"/>
    <n v="8.1300000000000008"/>
    <n v="8.33"/>
    <n v="10.47"/>
    <n v="11.27"/>
    <n v="10.91"/>
    <x v="8"/>
    <x v="16"/>
  </r>
  <r>
    <x v="24"/>
    <n v="5.05"/>
    <n v="8.99"/>
    <n v="8.9499999999999993"/>
    <n v="7.06"/>
    <n v="6.89"/>
    <n v="8.59"/>
    <n v="10.31"/>
    <n v="9.4"/>
    <n v="2.23"/>
    <s v="0"/>
    <n v="2.23"/>
    <n v="2.84"/>
    <n v="13.69"/>
    <n v="7.52"/>
    <n v="8.82"/>
    <n v="8.42"/>
    <n v="8.69"/>
    <n v="9.31"/>
    <n v="10.63"/>
    <n v="10.02"/>
    <x v="9"/>
    <x v="16"/>
  </r>
  <r>
    <x v="24"/>
    <n v="5.4"/>
    <n v="9.52"/>
    <n v="8.65"/>
    <n v="6.9"/>
    <n v="6.31"/>
    <n v="8.74"/>
    <n v="10.92"/>
    <n v="9.7100000000000009"/>
    <n v="2.56"/>
    <s v="0"/>
    <n v="2.56"/>
    <n v="3.81"/>
    <n v="17.84"/>
    <n v="9.6199999999999992"/>
    <n v="9.2899999999999991"/>
    <n v="10.11"/>
    <n v="9.56"/>
    <n v="9.39"/>
    <n v="11"/>
    <n v="10.210000000000001"/>
    <x v="10"/>
    <x v="16"/>
  </r>
  <r>
    <x v="24"/>
    <n v="5.41"/>
    <n v="9.27"/>
    <n v="9.5399999999999991"/>
    <n v="6.45"/>
    <n v="5.6"/>
    <n v="8.76"/>
    <n v="10.67"/>
    <n v="9.67"/>
    <n v="2.29"/>
    <s v="0"/>
    <n v="2.29"/>
    <n v="3.62"/>
    <n v="15.86"/>
    <n v="8.2899999999999991"/>
    <n v="9.3699999999999992"/>
    <n v="10.46"/>
    <n v="9.75"/>
    <n v="9.43"/>
    <n v="10.66"/>
    <n v="10.1"/>
    <x v="11"/>
    <x v="16"/>
  </r>
  <r>
    <x v="24"/>
    <n v="6.3"/>
    <n v="9.8699999999999992"/>
    <n v="10.119999999999999"/>
    <n v="5.83"/>
    <n v="6.14"/>
    <n v="9.4600000000000009"/>
    <n v="11.64"/>
    <n v="10.54"/>
    <n v="2.41"/>
    <s v="0"/>
    <n v="2.41"/>
    <n v="4.3"/>
    <n v="20.99"/>
    <n v="10.220000000000001"/>
    <n v="10.54"/>
    <n v="11.52"/>
    <n v="10.86"/>
    <n v="9.84"/>
    <n v="11.58"/>
    <n v="10.82"/>
    <x v="0"/>
    <x v="17"/>
  </r>
  <r>
    <x v="24"/>
    <n v="5.2"/>
    <n v="9.65"/>
    <n v="9.26"/>
    <n v="4.59"/>
    <n v="6.13"/>
    <n v="8.8699999999999992"/>
    <n v="11.39"/>
    <n v="10.119999999999999"/>
    <n v="2.3199999999999998"/>
    <s v="0"/>
    <n v="2.3199999999999998"/>
    <n v="4.83"/>
    <n v="16.91"/>
    <n v="9.98"/>
    <n v="10.01"/>
    <n v="11.92"/>
    <n v="10.63"/>
    <n v="9.32"/>
    <n v="11.24"/>
    <n v="10.41"/>
    <x v="1"/>
    <x v="17"/>
  </r>
  <r>
    <x v="24"/>
    <n v="5.35"/>
    <n v="9.1199999999999992"/>
    <n v="8.93"/>
    <n v="4.9400000000000004"/>
    <n v="6.58"/>
    <n v="8.58"/>
    <n v="10.79"/>
    <n v="9.68"/>
    <n v="2.4500000000000002"/>
    <s v="0"/>
    <n v="2.4500000000000002"/>
    <n v="4.34"/>
    <n v="12.46"/>
    <n v="8.36"/>
    <n v="9.11"/>
    <n v="10.1"/>
    <n v="9.4700000000000006"/>
    <n v="9.17"/>
    <n v="10.91"/>
    <n v="10.15"/>
    <x v="2"/>
    <x v="17"/>
  </r>
  <r>
    <x v="24"/>
    <n v="5.34"/>
    <n v="8.66"/>
    <n v="8.5"/>
    <n v="4.32"/>
    <n v="6.09"/>
    <n v="8.1999999999999993"/>
    <n v="9.42"/>
    <n v="8.8000000000000007"/>
    <n v="2.37"/>
    <s v="0"/>
    <n v="2.37"/>
    <n v="3.49"/>
    <n v="19.04"/>
    <n v="9.4700000000000006"/>
    <n v="8.93"/>
    <n v="8.73"/>
    <n v="8.86"/>
    <n v="8.56"/>
    <n v="9.4600000000000009"/>
    <n v="9.06"/>
    <x v="3"/>
    <x v="17"/>
  </r>
  <r>
    <x v="24"/>
    <n v="5.37"/>
    <n v="9.49"/>
    <n v="8.2799999999999994"/>
    <n v="3.4"/>
    <n v="4.55"/>
    <n v="8.4600000000000009"/>
    <n v="10.46"/>
    <n v="9.39"/>
    <n v="2.56"/>
    <s v="0"/>
    <n v="2.56"/>
    <n v="3.03"/>
    <n v="14.61"/>
    <n v="6.93"/>
    <n v="8.89"/>
    <n v="8.64"/>
    <n v="8.8000000000000007"/>
    <n v="9.1300000000000008"/>
    <n v="10.83"/>
    <n v="10.02"/>
    <x v="4"/>
    <x v="17"/>
  </r>
  <r>
    <x v="24"/>
    <n v="5.22"/>
    <n v="9.83"/>
    <n v="9.83"/>
    <n v="4.68"/>
    <n v="6.47"/>
    <n v="9.2799999999999994"/>
    <n v="10.46"/>
    <n v="9.8699999999999992"/>
    <n v="3.01"/>
    <s v="0"/>
    <n v="3.01"/>
    <n v="3.26"/>
    <n v="15.57"/>
    <n v="6.72"/>
    <n v="8.58"/>
    <n v="8.06"/>
    <n v="8.36"/>
    <n v="10.48"/>
    <n v="11.15"/>
    <n v="10.85"/>
    <x v="5"/>
    <x v="17"/>
  </r>
  <r>
    <x v="24"/>
    <n v="4.49"/>
    <n v="9"/>
    <n v="9.98"/>
    <n v="4.83"/>
    <n v="6.18"/>
    <n v="8.8699999999999992"/>
    <n v="10.4"/>
    <n v="9.67"/>
    <n v="2.69"/>
    <s v="0"/>
    <n v="2.69"/>
    <n v="2.68"/>
    <n v="11.27"/>
    <n v="5.86"/>
    <n v="8.67"/>
    <n v="8.65"/>
    <n v="8.66"/>
    <n v="9.58"/>
    <n v="10.74"/>
    <n v="10.25"/>
    <x v="6"/>
    <x v="17"/>
  </r>
  <r>
    <x v="24"/>
    <n v="5.83"/>
    <n v="9.77"/>
    <n v="8.85"/>
    <n v="6.28"/>
    <n v="8.19"/>
    <n v="9.18"/>
    <n v="11.76"/>
    <n v="10.47"/>
    <n v="3.06"/>
    <s v="0"/>
    <n v="3.06"/>
    <n v="3.38"/>
    <n v="19.809999999999999"/>
    <n v="9.1199999999999992"/>
    <n v="8.66"/>
    <n v="8.9"/>
    <n v="8.75"/>
    <n v="9.91"/>
    <n v="12.35"/>
    <n v="11.27"/>
    <x v="7"/>
    <x v="17"/>
  </r>
  <r>
    <x v="24"/>
    <n v="5.36"/>
    <n v="9.41"/>
    <n v="9.65"/>
    <n v="5.03"/>
    <n v="6.06"/>
    <n v="9.06"/>
    <n v="10.35"/>
    <n v="9.7200000000000006"/>
    <n v="2.41"/>
    <s v="0"/>
    <n v="2.41"/>
    <n v="3.32"/>
    <n v="11.92"/>
    <n v="7.09"/>
    <n v="8.92"/>
    <n v="9.4700000000000006"/>
    <n v="9.11"/>
    <n v="9.91"/>
    <n v="10.5"/>
    <n v="10.26"/>
    <x v="8"/>
    <x v="17"/>
  </r>
  <r>
    <x v="24"/>
    <n v="4.3099999999999996"/>
    <n v="8.8800000000000008"/>
    <n v="9.25"/>
    <n v="3.89"/>
    <n v="5.66"/>
    <n v="8.4700000000000006"/>
    <n v="10.87"/>
    <n v="9.61"/>
    <n v="2.5099999999999998"/>
    <s v="0"/>
    <n v="2.5099999999999998"/>
    <n v="3.34"/>
    <n v="13.96"/>
    <n v="7.74"/>
    <n v="8.9"/>
    <n v="9.33"/>
    <n v="9.0399999999999991"/>
    <n v="9"/>
    <n v="11.13"/>
    <n v="10.16"/>
    <x v="9"/>
    <x v="17"/>
  </r>
  <r>
    <x v="24"/>
    <n v="4.34"/>
    <n v="9.51"/>
    <n v="9.08"/>
    <n v="4.1399999999999997"/>
    <n v="4.1500000000000004"/>
    <n v="8.7100000000000009"/>
    <n v="10.47"/>
    <n v="9.56"/>
    <n v="2.4"/>
    <s v="0"/>
    <n v="2.4"/>
    <n v="3.92"/>
    <n v="14.13"/>
    <n v="7.94"/>
    <n v="9.27"/>
    <n v="10.46"/>
    <n v="9.67"/>
    <n v="9.42"/>
    <n v="10.42"/>
    <n v="9.98"/>
    <x v="10"/>
    <x v="17"/>
  </r>
  <r>
    <x v="24"/>
    <n v="4.1100000000000003"/>
    <n v="9.34"/>
    <n v="9.17"/>
    <n v="6.55"/>
    <n v="4.93"/>
    <n v="8.82"/>
    <n v="9.91"/>
    <n v="9.39"/>
    <n v="2.61"/>
    <s v="0"/>
    <n v="2.61"/>
    <n v="3.41"/>
    <n v="14.52"/>
    <n v="7.39"/>
    <n v="9.81"/>
    <n v="10.7"/>
    <n v="10.14"/>
    <n v="9.26"/>
    <n v="9.74"/>
    <n v="9.5399999999999991"/>
    <x v="11"/>
    <x v="17"/>
  </r>
  <r>
    <x v="24"/>
    <n v="4.87"/>
    <n v="10.39"/>
    <n v="9.85"/>
    <n v="5.58"/>
    <n v="9.08"/>
    <n v="9.7200000000000006"/>
    <n v="11.56"/>
    <n v="10.65"/>
    <n v="2.27"/>
    <s v="0"/>
    <n v="2.27"/>
    <n v="4.99"/>
    <n v="18.079999999999998"/>
    <n v="10.69"/>
    <n v="11.02"/>
    <n v="11.39"/>
    <n v="11.17"/>
    <n v="10.28"/>
    <n v="11.52"/>
    <n v="10.98"/>
    <x v="0"/>
    <x v="18"/>
  </r>
  <r>
    <x v="24"/>
    <n v="4.3499999999999996"/>
    <n v="9.61"/>
    <n v="9.5500000000000007"/>
    <n v="4.91"/>
    <n v="9.06"/>
    <n v="9.0399999999999991"/>
    <n v="10.98"/>
    <n v="10.02"/>
    <n v="2.39"/>
    <s v="0"/>
    <n v="2.39"/>
    <n v="5.48"/>
    <n v="16.8"/>
    <n v="10.92"/>
    <n v="9.6999999999999993"/>
    <n v="12.05"/>
    <n v="10.5"/>
    <n v="9.74"/>
    <n v="10.73"/>
    <n v="10.32"/>
    <x v="1"/>
    <x v="18"/>
  </r>
  <r>
    <x v="24"/>
    <n v="4.68"/>
    <n v="9.27"/>
    <n v="9.1"/>
    <n v="4.8899999999999997"/>
    <n v="8.26"/>
    <n v="8.74"/>
    <n v="10.33"/>
    <n v="9.5500000000000007"/>
    <n v="2.12"/>
    <s v="0"/>
    <n v="2.12"/>
    <n v="4.3600000000000003"/>
    <n v="15.45"/>
    <n v="9.61"/>
    <n v="9.5500000000000007"/>
    <n v="10.29"/>
    <n v="9.81"/>
    <n v="9.31"/>
    <n v="10.27"/>
    <n v="9.8699999999999992"/>
    <x v="2"/>
    <x v="18"/>
  </r>
  <r>
    <x v="24"/>
    <n v="3.82"/>
    <n v="8.36"/>
    <n v="8.39"/>
    <n v="4.1399999999999997"/>
    <n v="7.24"/>
    <n v="7.95"/>
    <n v="9.33"/>
    <n v="8.67"/>
    <n v="2.4700000000000002"/>
    <s v="0"/>
    <n v="2.4700000000000002"/>
    <n v="3.09"/>
    <n v="9.49"/>
    <n v="6.21"/>
    <n v="8.36"/>
    <n v="8.17"/>
    <n v="8.2899999999999991"/>
    <n v="8.5299999999999994"/>
    <n v="9.56"/>
    <n v="9.1300000000000008"/>
    <x v="3"/>
    <x v="18"/>
  </r>
  <r>
    <x v="24"/>
    <n v="5.05"/>
    <n v="9.51"/>
    <n v="6.74"/>
    <n v="4.53"/>
    <n v="5.51"/>
    <n v="8.0399999999999991"/>
    <n v="10.4"/>
    <n v="9.14"/>
    <n v="2.5499999999999998"/>
    <s v="0"/>
    <n v="2.5499999999999998"/>
    <n v="3.06"/>
    <n v="14.76"/>
    <n v="8.25"/>
    <n v="6.98"/>
    <n v="8.61"/>
    <n v="7.43"/>
    <n v="9.52"/>
    <n v="10.67"/>
    <n v="10.17"/>
    <x v="4"/>
    <x v="18"/>
  </r>
  <r>
    <x v="24"/>
    <n v="4.6500000000000004"/>
    <n v="9.1199999999999992"/>
    <n v="8.84"/>
    <n v="4.09"/>
    <n v="3.7"/>
    <n v="8.51"/>
    <n v="9.5500000000000007"/>
    <n v="9.0500000000000007"/>
    <n v="2.2400000000000002"/>
    <s v="0"/>
    <n v="2.2400000000000002"/>
    <n v="3.05"/>
    <n v="12.68"/>
    <n v="7.31"/>
    <n v="8.82"/>
    <n v="8.2200000000000006"/>
    <n v="8.59"/>
    <n v="9.26"/>
    <n v="9.8000000000000007"/>
    <n v="9.58"/>
    <x v="5"/>
    <x v="18"/>
  </r>
  <r>
    <x v="24"/>
    <n v="4.57"/>
    <n v="9.1300000000000008"/>
    <n v="9.3699999999999992"/>
    <n v="3.53"/>
    <n v="6.08"/>
    <n v="8.7799999999999994"/>
    <n v="10.5"/>
    <n v="9.67"/>
    <n v="2.2200000000000002"/>
    <s v="0"/>
    <n v="2.2200000000000002"/>
    <n v="2.59"/>
    <n v="12.95"/>
    <n v="7.05"/>
    <n v="8.82"/>
    <n v="7.94"/>
    <n v="8.4700000000000006"/>
    <n v="9.5500000000000007"/>
    <n v="11.01"/>
    <n v="10.41"/>
    <x v="6"/>
    <x v="18"/>
  </r>
  <r>
    <x v="24"/>
    <n v="5.46"/>
    <n v="9.3800000000000008"/>
    <n v="9.92"/>
    <n v="4.1100000000000003"/>
    <n v="5.34"/>
    <n v="9.17"/>
    <n v="10.130000000000001"/>
    <n v="9.67"/>
    <n v="2.27"/>
    <s v="0"/>
    <n v="2.27"/>
    <n v="2.9"/>
    <n v="17.93"/>
    <n v="9.17"/>
    <n v="8.7100000000000009"/>
    <n v="8.19"/>
    <n v="8.5"/>
    <n v="10.14"/>
    <n v="10.53"/>
    <n v="10.37"/>
    <x v="7"/>
    <x v="18"/>
  </r>
  <r>
    <x v="24"/>
    <n v="4.4800000000000004"/>
    <n v="8.68"/>
    <n v="8.98"/>
    <n v="3.51"/>
    <n v="6.12"/>
    <n v="8.36"/>
    <n v="9.33"/>
    <n v="8.8699999999999992"/>
    <n v="2.12"/>
    <s v="0"/>
    <n v="2.12"/>
    <n v="3.06"/>
    <n v="13.47"/>
    <n v="7.82"/>
    <n v="8.07"/>
    <n v="8.02"/>
    <n v="8.0500000000000007"/>
    <n v="9.36"/>
    <n v="9.5500000000000007"/>
    <n v="9.4700000000000006"/>
    <x v="8"/>
    <x v="18"/>
  </r>
  <r>
    <x v="24"/>
    <n v="4.38"/>
    <n v="8.41"/>
    <n v="9.51"/>
    <n v="3.55"/>
    <n v="5.55"/>
    <n v="8.31"/>
    <n v="9.74"/>
    <n v="9.02"/>
    <n v="2.0299999999999998"/>
    <s v="0"/>
    <n v="2.0299999999999998"/>
    <n v="2.92"/>
    <n v="16.600000000000001"/>
    <n v="8.7799999999999994"/>
    <n v="7.71"/>
    <n v="8.0299999999999994"/>
    <n v="7.81"/>
    <n v="9.52"/>
    <n v="10"/>
    <n v="9.8000000000000007"/>
    <x v="9"/>
    <x v="18"/>
  </r>
  <r>
    <x v="24"/>
    <n v="4.1100000000000003"/>
    <n v="8.9700000000000006"/>
    <n v="8.5399999999999991"/>
    <n v="3.59"/>
    <n v="7.88"/>
    <n v="8.34"/>
    <n v="10.31"/>
    <n v="9.2899999999999991"/>
    <n v="2"/>
    <s v="0"/>
    <n v="2"/>
    <n v="3.35"/>
    <n v="15.96"/>
    <n v="8.69"/>
    <n v="8.9600000000000009"/>
    <n v="10.24"/>
    <n v="9.39"/>
    <n v="9.09"/>
    <n v="10.25"/>
    <n v="9.74"/>
    <x v="10"/>
    <x v="18"/>
  </r>
  <r>
    <x v="24"/>
    <n v="4.22"/>
    <n v="8.7200000000000006"/>
    <n v="8.59"/>
    <n v="4.0599999999999996"/>
    <n v="5.17"/>
    <n v="8.19"/>
    <n v="9.24"/>
    <n v="8.74"/>
    <n v="2.09"/>
    <s v="0"/>
    <n v="2.09"/>
    <n v="3.75"/>
    <n v="14.88"/>
    <n v="8.23"/>
    <n v="9.35"/>
    <n v="9.86"/>
    <n v="9.5399999999999991"/>
    <n v="8.64"/>
    <n v="9.08"/>
    <n v="8.9"/>
    <x v="11"/>
    <x v="18"/>
  </r>
  <r>
    <x v="23"/>
    <n v="66.83"/>
    <n v="88.64"/>
    <n v="70.73"/>
    <n v="65.83"/>
    <n v="56.07"/>
    <n v="75.11"/>
    <n v="58.3"/>
    <n v="67.8"/>
    <n v="45.91"/>
    <s v="81,91"/>
    <n v="49.77"/>
    <n v="58.34"/>
    <n v="54.74"/>
    <n v="56.79"/>
    <n v="81.680000000000007"/>
    <n v="49.05"/>
    <n v="71.150000000000006"/>
    <n v="71.37"/>
    <n v="63.03"/>
    <n v="66.099999999999994"/>
    <x v="0"/>
    <x v="0"/>
  </r>
  <r>
    <x v="23"/>
    <n v="79.7"/>
    <n v="88.92"/>
    <n v="80.81"/>
    <n v="57.89"/>
    <n v="45.97"/>
    <n v="77.08"/>
    <n v="56.7"/>
    <n v="68.209999999999994"/>
    <n v="48.94"/>
    <s v="83,65"/>
    <n v="52.66"/>
    <n v="58.82"/>
    <n v="46.77"/>
    <n v="53.64"/>
    <n v="86.62"/>
    <n v="48.73"/>
    <n v="74.39"/>
    <n v="66.08"/>
    <n v="61.05"/>
    <n v="62.9"/>
    <x v="1"/>
    <x v="0"/>
  </r>
  <r>
    <x v="23"/>
    <n v="64.400000000000006"/>
    <n v="82.54"/>
    <n v="73.63"/>
    <n v="60.77"/>
    <n v="51.25"/>
    <n v="72.400000000000006"/>
    <n v="54.08"/>
    <n v="64.430000000000007"/>
    <n v="49.95"/>
    <s v="81,03"/>
    <n v="53.28"/>
    <n v="56.96"/>
    <n v="53.79"/>
    <n v="55.6"/>
    <n v="77.67"/>
    <n v="48.77"/>
    <n v="68.34"/>
    <n v="69.45"/>
    <n v="55.94"/>
    <n v="60.91"/>
    <x v="2"/>
    <x v="0"/>
  </r>
  <r>
    <x v="23"/>
    <n v="39.22"/>
    <n v="74.53"/>
    <n v="58.43"/>
    <n v="43.88"/>
    <n v="33.86"/>
    <n v="58.67"/>
    <n v="36.31"/>
    <n v="48.94"/>
    <n v="42.95"/>
    <s v="85,46"/>
    <n v="47.5"/>
    <n v="39.96"/>
    <n v="18.23"/>
    <n v="30.62"/>
    <n v="65"/>
    <n v="31.79"/>
    <n v="54.28"/>
    <n v="51.66"/>
    <n v="38.96"/>
    <n v="43.63"/>
    <x v="3"/>
    <x v="0"/>
  </r>
  <r>
    <x v="23"/>
    <n v="33.79"/>
    <n v="68.2"/>
    <n v="49.79"/>
    <n v="35.450000000000003"/>
    <n v="27.02"/>
    <n v="51.19"/>
    <n v="27.45"/>
    <n v="40.869999999999997"/>
    <n v="33.65"/>
    <s v="85,12"/>
    <n v="39.159999999999997"/>
    <n v="20.47"/>
    <n v="11.54"/>
    <n v="16.63"/>
    <n v="59.08"/>
    <n v="28.57"/>
    <n v="49.23"/>
    <n v="43.19"/>
    <n v="26.15"/>
    <n v="32.42"/>
    <x v="4"/>
    <x v="0"/>
  </r>
  <r>
    <x v="23"/>
    <n v="23"/>
    <n v="64.290000000000006"/>
    <n v="47.18"/>
    <n v="41.4"/>
    <n v="31.8"/>
    <n v="49.76"/>
    <n v="28.53"/>
    <n v="40.53"/>
    <n v="38.83"/>
    <s v="84,34"/>
    <n v="43.7"/>
    <n v="17.8"/>
    <n v="7.14"/>
    <n v="13.22"/>
    <n v="56.57"/>
    <n v="38.630000000000003"/>
    <n v="50.78"/>
    <n v="42.51"/>
    <n v="21.68"/>
    <n v="29.34"/>
    <x v="5"/>
    <x v="0"/>
  </r>
  <r>
    <x v="23"/>
    <n v="33.659999999999997"/>
    <n v="81.66"/>
    <n v="68.05"/>
    <n v="38.39"/>
    <n v="34.340000000000003"/>
    <n v="62.8"/>
    <n v="53"/>
    <n v="58.54"/>
    <n v="47.11"/>
    <s v="85,46"/>
    <n v="51.22"/>
    <n v="27.78"/>
    <n v="34.28"/>
    <n v="30.58"/>
    <n v="75.59"/>
    <n v="55.34"/>
    <n v="69.05"/>
    <n v="43.16"/>
    <n v="51.11"/>
    <n v="48.18"/>
    <x v="6"/>
    <x v="0"/>
  </r>
  <r>
    <x v="23"/>
    <n v="59.48"/>
    <n v="89.44"/>
    <n v="78.489999999999995"/>
    <n v="63.61"/>
    <n v="40.380000000000003"/>
    <n v="76.14"/>
    <n v="60.73"/>
    <n v="69.44"/>
    <n v="50.37"/>
    <s v="85,24"/>
    <n v="54.1"/>
    <n v="44.92"/>
    <n v="58.04"/>
    <n v="50.56"/>
    <n v="85.45"/>
    <n v="63.79"/>
    <n v="78.459999999999994"/>
    <n v="67.33"/>
    <n v="57.08"/>
    <n v="60.85"/>
    <x v="7"/>
    <x v="0"/>
  </r>
  <r>
    <x v="23"/>
    <n v="44.76"/>
    <n v="82.33"/>
    <n v="69.180000000000007"/>
    <n v="41.05"/>
    <n v="36.369999999999997"/>
    <n v="64.77"/>
    <n v="49.9"/>
    <n v="58.3"/>
    <n v="49.36"/>
    <s v="86,5"/>
    <n v="53.34"/>
    <n v="20.38"/>
    <n v="26.18"/>
    <n v="22.88"/>
    <n v="77.67"/>
    <n v="60.79"/>
    <n v="72.23"/>
    <n v="46.48"/>
    <n v="42.66"/>
    <n v="44.06"/>
    <x v="8"/>
    <x v="0"/>
  </r>
  <r>
    <x v="23"/>
    <n v="48.41"/>
    <n v="83.9"/>
    <n v="64.56"/>
    <n v="58.74"/>
    <n v="44.49"/>
    <n v="68.2"/>
    <n v="48.62"/>
    <n v="59.68"/>
    <n v="43.43"/>
    <s v="91,41"/>
    <n v="48.57"/>
    <n v="42.55"/>
    <n v="25.78"/>
    <n v="35.340000000000003"/>
    <n v="75.650000000000006"/>
    <n v="53.29"/>
    <n v="68.430000000000007"/>
    <n v="62.59"/>
    <n v="45.36"/>
    <n v="51.7"/>
    <x v="9"/>
    <x v="0"/>
  </r>
  <r>
    <x v="23"/>
    <n v="56.75"/>
    <n v="87.96"/>
    <n v="77.78"/>
    <n v="59.31"/>
    <n v="59.69"/>
    <n v="75.290000000000006"/>
    <n v="56.64"/>
    <n v="67.180000000000007"/>
    <n v="40.369999999999997"/>
    <s v="92,67"/>
    <n v="45.97"/>
    <n v="58.42"/>
    <n v="44.48"/>
    <n v="52.43"/>
    <n v="83.33"/>
    <n v="60.73"/>
    <n v="76.03"/>
    <n v="69.790000000000006"/>
    <n v="52.9"/>
    <n v="59.12"/>
    <x v="10"/>
    <x v="0"/>
  </r>
  <r>
    <x v="23"/>
    <n v="52.02"/>
    <n v="82.31"/>
    <n v="71.97"/>
    <n v="66.239999999999995"/>
    <n v="62.31"/>
    <n v="72.7"/>
    <n v="65.45"/>
    <n v="69.55"/>
    <n v="45.8"/>
    <s v="91,36"/>
    <n v="50.69"/>
    <n v="69.83"/>
    <n v="54.47"/>
    <n v="63.23"/>
    <n v="76.67"/>
    <n v="70.739999999999995"/>
    <n v="74.760000000000005"/>
    <n v="71.959999999999994"/>
    <n v="60.85"/>
    <n v="64.94"/>
    <x v="11"/>
    <x v="0"/>
  </r>
  <r>
    <x v="23"/>
    <n v="69.7"/>
    <n v="91.68"/>
    <n v="81.48"/>
    <n v="72.75"/>
    <n v="59.57"/>
    <n v="81.38"/>
    <n v="59.76"/>
    <n v="71.48"/>
    <n v="46.4"/>
    <s v="94,8"/>
    <n v="51.58"/>
    <n v="75.510000000000005"/>
    <n v="63.08"/>
    <n v="69.569999999999993"/>
    <n v="87.58"/>
    <n v="61.97"/>
    <n v="79.08"/>
    <n v="78.27"/>
    <n v="57.39"/>
    <n v="64.58"/>
    <x v="0"/>
    <x v="1"/>
  </r>
  <r>
    <x v="23"/>
    <n v="82.24"/>
    <n v="95.83"/>
    <n v="79.66"/>
    <n v="48.8"/>
    <n v="65.19"/>
    <n v="78.36"/>
    <n v="63.14"/>
    <n v="71.39"/>
    <n v="48.91"/>
    <s v="97,13"/>
    <n v="54.08"/>
    <n v="79.180000000000007"/>
    <n v="62.79"/>
    <n v="71.34"/>
    <n v="90.13"/>
    <n v="64.260000000000005"/>
    <n v="81.540000000000006"/>
    <n v="58.81"/>
    <n v="61.79"/>
    <n v="60.76"/>
    <x v="1"/>
    <x v="1"/>
  </r>
  <r>
    <x v="23"/>
    <n v="62.94"/>
    <n v="91.22"/>
    <n v="77.430000000000007"/>
    <n v="67.61"/>
    <n v="59.58"/>
    <n v="78.42"/>
    <n v="56.79"/>
    <n v="68.510000000000005"/>
    <n v="40.54"/>
    <s v="97,65"/>
    <n v="46.66"/>
    <n v="64.959999999999994"/>
    <n v="53.14"/>
    <n v="59.31"/>
    <n v="85.64"/>
    <n v="67.319999999999993"/>
    <n v="79.56"/>
    <n v="75.099999999999994"/>
    <n v="49.64"/>
    <n v="58.41"/>
    <x v="2"/>
    <x v="1"/>
  </r>
  <r>
    <x v="23"/>
    <n v="55.68"/>
    <n v="78.22"/>
    <n v="67.08"/>
    <n v="53.44"/>
    <n v="52.56"/>
    <n v="66.7"/>
    <n v="42.06"/>
    <n v="55.42"/>
    <n v="46.4"/>
    <s v="95,35"/>
    <n v="51.64"/>
    <n v="49.01"/>
    <n v="37.07"/>
    <n v="43.3"/>
    <n v="72.930000000000007"/>
    <n v="58.4"/>
    <n v="68.11"/>
    <n v="61.09"/>
    <n v="31.11"/>
    <n v="41.44"/>
    <x v="3"/>
    <x v="1"/>
  </r>
  <r>
    <x v="23"/>
    <n v="35.75"/>
    <n v="61.57"/>
    <n v="42.73"/>
    <n v="35.65"/>
    <n v="39.49"/>
    <n v="47.35"/>
    <n v="24.23"/>
    <n v="36.76"/>
    <n v="34.56"/>
    <s v="94,84"/>
    <n v="41.02"/>
    <n v="31.5"/>
    <n v="17.059999999999999"/>
    <n v="24.6"/>
    <n v="51.3"/>
    <n v="38.03"/>
    <n v="46.9"/>
    <n v="44.6"/>
    <n v="14.75"/>
    <n v="25.03"/>
    <x v="4"/>
    <x v="1"/>
  </r>
  <r>
    <x v="23"/>
    <n v="34.950000000000003"/>
    <n v="63.78"/>
    <n v="43.74"/>
    <n v="30.96"/>
    <n v="38.47"/>
    <n v="47.36"/>
    <n v="30.03"/>
    <n v="39.42"/>
    <n v="44.99"/>
    <s v="94,27"/>
    <n v="50.27"/>
    <n v="46.19"/>
    <n v="15.54"/>
    <n v="31.54"/>
    <n v="50.85"/>
    <n v="46.33"/>
    <n v="49.35"/>
    <n v="39.869999999999997"/>
    <n v="19.73"/>
    <n v="26.67"/>
    <x v="5"/>
    <x v="1"/>
  </r>
  <r>
    <x v="23"/>
    <n v="29.47"/>
    <n v="74.11"/>
    <n v="60.77"/>
    <n v="53.05"/>
    <n v="40.71"/>
    <n v="60.86"/>
    <n v="38.590000000000003"/>
    <n v="50.66"/>
    <n v="38.729999999999997"/>
    <s v="93,86"/>
    <n v="44.63"/>
    <n v="54.4"/>
    <n v="34.979999999999997"/>
    <n v="45.12"/>
    <n v="64.650000000000006"/>
    <n v="56.34"/>
    <n v="61.89"/>
    <n v="59.68"/>
    <n v="26.58"/>
    <n v="37.99"/>
    <x v="6"/>
    <x v="1"/>
  </r>
  <r>
    <x v="23"/>
    <n v="36.03"/>
    <n v="84.92"/>
    <n v="75.98"/>
    <n v="53.21"/>
    <n v="37.07"/>
    <n v="69.8"/>
    <n v="47.64"/>
    <n v="59.65"/>
    <n v="37.200000000000003"/>
    <s v="96,11"/>
    <n v="43.51"/>
    <n v="67.36"/>
    <n v="52.87"/>
    <n v="60.43"/>
    <n v="78"/>
    <n v="60.59"/>
    <n v="72.22"/>
    <n v="60.44"/>
    <n v="38.04"/>
    <n v="45.76"/>
    <x v="7"/>
    <x v="1"/>
  </r>
  <r>
    <x v="23"/>
    <n v="34.15"/>
    <n v="83.28"/>
    <n v="66.08"/>
    <n v="50.2"/>
    <n v="37.049999999999997"/>
    <n v="65.319999999999993"/>
    <n v="42.64"/>
    <n v="54.93"/>
    <n v="44.31"/>
    <s v="98,48"/>
    <n v="50.12"/>
    <n v="59.97"/>
    <n v="24.34"/>
    <n v="42.94"/>
    <n v="72.540000000000006"/>
    <n v="61.76"/>
    <n v="68.97"/>
    <n v="55.29"/>
    <n v="31.04"/>
    <n v="39.4"/>
    <x v="8"/>
    <x v="1"/>
  </r>
  <r>
    <x v="23"/>
    <n v="43.51"/>
    <n v="76.48"/>
    <n v="63.03"/>
    <n v="47.73"/>
    <n v="37.340000000000003"/>
    <n v="62.02"/>
    <n v="42.03"/>
    <n v="52.86"/>
    <n v="46.06"/>
    <s v="96,09"/>
    <n v="51.42"/>
    <n v="55.2"/>
    <n v="33.22"/>
    <n v="44.69"/>
    <n v="67.19"/>
    <n v="63.33"/>
    <n v="65.900000000000006"/>
    <n v="55.69"/>
    <n v="28.26"/>
    <n v="37.71"/>
    <x v="9"/>
    <x v="1"/>
  </r>
  <r>
    <x v="23"/>
    <n v="34.03"/>
    <n v="61.84"/>
    <n v="61.41"/>
    <n v="60.73"/>
    <n v="44.47"/>
    <n v="58.78"/>
    <n v="48.22"/>
    <n v="53.95"/>
    <n v="38.24"/>
    <s v="94,51"/>
    <n v="44.27"/>
    <n v="52.91"/>
    <n v="45.15"/>
    <n v="49.2"/>
    <n v="60.82"/>
    <n v="55.02"/>
    <n v="58.9"/>
    <n v="61.28"/>
    <n v="43.28"/>
    <n v="49.48"/>
    <x v="10"/>
    <x v="1"/>
  </r>
  <r>
    <x v="23"/>
    <n v="38.840000000000003"/>
    <n v="58.63"/>
    <n v="56.91"/>
    <n v="52.24"/>
    <n v="58.52"/>
    <n v="55.47"/>
    <n v="51.13"/>
    <n v="53.48"/>
    <n v="35.78"/>
    <s v="96,32"/>
    <n v="42.27"/>
    <n v="55.25"/>
    <n v="45.68"/>
    <n v="50.68"/>
    <n v="57.51"/>
    <n v="56.96"/>
    <n v="57.33"/>
    <n v="56.67"/>
    <n v="47.04"/>
    <n v="50.36"/>
    <x v="11"/>
    <x v="1"/>
  </r>
  <r>
    <x v="23"/>
    <n v="40.119999999999997"/>
    <n v="59.76"/>
    <n v="55.13"/>
    <n v="61.15"/>
    <n v="47.37"/>
    <n v="56.7"/>
    <n v="54.47"/>
    <n v="55.69"/>
    <n v="36.14"/>
    <s v="96,26"/>
    <n v="42.58"/>
    <n v="51.48"/>
    <n v="52.26"/>
    <n v="51.85"/>
    <n v="56.76"/>
    <n v="70.97"/>
    <n v="61.49"/>
    <n v="63.01"/>
    <n v="43.66"/>
    <n v="50.81"/>
    <x v="0"/>
    <x v="3"/>
  </r>
  <r>
    <x v="23"/>
    <n v="50.69"/>
    <n v="76.83"/>
    <n v="70.430000000000007"/>
    <n v="59.18"/>
    <n v="56.87"/>
    <n v="68.510000000000005"/>
    <n v="57.85"/>
    <n v="63.68"/>
    <n v="37.03"/>
    <s v="96,76"/>
    <n v="43.43"/>
    <n v="56.17"/>
    <n v="47.17"/>
    <n v="51.86"/>
    <n v="72.84"/>
    <n v="60.61"/>
    <n v="68.77"/>
    <n v="69.95"/>
    <n v="56.31"/>
    <n v="61.35"/>
    <x v="1"/>
    <x v="3"/>
  </r>
  <r>
    <x v="23"/>
    <n v="42.77"/>
    <n v="66.87"/>
    <n v="63.85"/>
    <n v="64.25"/>
    <n v="58.61"/>
    <n v="63.44"/>
    <n v="59.47"/>
    <n v="61.64"/>
    <n v="41.85"/>
    <s v="95"/>
    <n v="47.54"/>
    <n v="48.31"/>
    <n v="46.76"/>
    <n v="47.57"/>
    <n v="66.510000000000005"/>
    <n v="55.34"/>
    <n v="62.79"/>
    <n v="65.290000000000006"/>
    <n v="62.43"/>
    <n v="63.49"/>
    <x v="2"/>
    <x v="3"/>
  </r>
  <r>
    <x v="23"/>
    <n v="44.99"/>
    <n v="60.19"/>
    <n v="51.61"/>
    <n v="34.46"/>
    <n v="39.21"/>
    <n v="50.15"/>
    <n v="54.83"/>
    <n v="52.27"/>
    <n v="44.4"/>
    <s v="93,75"/>
    <n v="49.68"/>
    <n v="43.3"/>
    <n v="37.590000000000003"/>
    <n v="40.57"/>
    <n v="54.5"/>
    <n v="55.73"/>
    <n v="54.91"/>
    <n v="43.63"/>
    <n v="55.01"/>
    <n v="50.8"/>
    <x v="3"/>
    <x v="3"/>
  </r>
  <r>
    <x v="23"/>
    <n v="32.61"/>
    <n v="54.77"/>
    <n v="40.53"/>
    <n v="22.52"/>
    <n v="42.01"/>
    <n v="41.56"/>
    <n v="21.27"/>
    <n v="32.369999999999997"/>
    <n v="43.44"/>
    <s v="92,38"/>
    <n v="48.68"/>
    <n v="30.61"/>
    <n v="13.68"/>
    <n v="22.52"/>
    <n v="47.36"/>
    <n v="23.05"/>
    <n v="39.270000000000003"/>
    <n v="30.55"/>
    <n v="19.45"/>
    <n v="23.55"/>
    <x v="4"/>
    <x v="3"/>
  </r>
  <r>
    <x v="23"/>
    <n v="37.43"/>
    <n v="47.51"/>
    <n v="38.479999999999997"/>
    <n v="21.64"/>
    <n v="38.15"/>
    <n v="38.21"/>
    <n v="24.01"/>
    <n v="31.77"/>
    <n v="41.15"/>
    <s v="89,65"/>
    <n v="46.34"/>
    <n v="37.72"/>
    <n v="11.99"/>
    <n v="25.42"/>
    <n v="43.11"/>
    <n v="26.57"/>
    <n v="37.61"/>
    <n v="27.1"/>
    <n v="22.2"/>
    <n v="24.01"/>
    <x v="5"/>
    <x v="3"/>
  </r>
  <r>
    <x v="23"/>
    <n v="30.05"/>
    <n v="60.65"/>
    <n v="54.5"/>
    <n v="29.22"/>
    <n v="37.54"/>
    <n v="49.16"/>
    <n v="42.44"/>
    <n v="46.11"/>
    <n v="45.38"/>
    <s v="86,48"/>
    <n v="49.79"/>
    <n v="51.63"/>
    <n v="31.31"/>
    <n v="41.91"/>
    <n v="54.91"/>
    <n v="51.27"/>
    <n v="53.7"/>
    <n v="37.64"/>
    <n v="37.090000000000003"/>
    <n v="37.29"/>
    <x v="6"/>
    <x v="3"/>
  </r>
  <r>
    <x v="23"/>
    <n v="35.450000000000003"/>
    <n v="76.09"/>
    <n v="71.569999999999993"/>
    <n v="57.56"/>
    <n v="41.71"/>
    <n v="66.56"/>
    <n v="49.5"/>
    <n v="58.83"/>
    <n v="46.01"/>
    <s v="86,56"/>
    <n v="50.36"/>
    <n v="81.430000000000007"/>
    <n v="58.6"/>
    <n v="70.510000000000005"/>
    <n v="70.150000000000006"/>
    <n v="53.9"/>
    <n v="64.739999999999995"/>
    <n v="62.2"/>
    <n v="45.28"/>
    <n v="51.53"/>
    <x v="7"/>
    <x v="3"/>
  </r>
  <r>
    <x v="23"/>
    <n v="28.27"/>
    <n v="71.61"/>
    <n v="61.26"/>
    <n v="45.58"/>
    <n v="41.29"/>
    <n v="58.71"/>
    <n v="34.35"/>
    <n v="47.67"/>
    <n v="45.94"/>
    <s v="85,62"/>
    <n v="50.19"/>
    <n v="58.01"/>
    <n v="34.99"/>
    <n v="47"/>
    <n v="63.92"/>
    <n v="42.89"/>
    <n v="56.93"/>
    <n v="51.28"/>
    <n v="28.02"/>
    <n v="36.619999999999997"/>
    <x v="8"/>
    <x v="3"/>
  </r>
  <r>
    <x v="23"/>
    <n v="33.880000000000003"/>
    <n v="62.67"/>
    <n v="50.43"/>
    <n v="47.18"/>
    <n v="39.78"/>
    <n v="52.6"/>
    <n v="28.89"/>
    <n v="41.86"/>
    <n v="39.67"/>
    <s v="84,53"/>
    <n v="44.48"/>
    <n v="32.65"/>
    <n v="19.72"/>
    <n v="26.47"/>
    <n v="54.98"/>
    <n v="35.56"/>
    <n v="48.52"/>
    <n v="54.29"/>
    <n v="24.49"/>
    <n v="35.5"/>
    <x v="9"/>
    <x v="3"/>
  </r>
  <r>
    <x v="23"/>
    <n v="40.11"/>
    <n v="60.66"/>
    <n v="49.59"/>
    <n v="43.82"/>
    <n v="46.22"/>
    <n v="51.63"/>
    <n v="44.87"/>
    <n v="48.57"/>
    <n v="38.42"/>
    <s v="83,75"/>
    <n v="43.28"/>
    <n v="29.64"/>
    <n v="38.46"/>
    <n v="33.86"/>
    <n v="54.76"/>
    <n v="43.33"/>
    <n v="50.96"/>
    <n v="52.17"/>
    <n v="45.63"/>
    <n v="48.05"/>
    <x v="10"/>
    <x v="3"/>
  </r>
  <r>
    <x v="23"/>
    <n v="41.2"/>
    <n v="60.81"/>
    <n v="57.16"/>
    <n v="59.06"/>
    <n v="49.37"/>
    <n v="57.47"/>
    <n v="55.29"/>
    <n v="56.48"/>
    <n v="31.55"/>
    <s v="87,32"/>
    <n v="37.53"/>
    <n v="46.13"/>
    <n v="48.03"/>
    <n v="47.04"/>
    <n v="58.97"/>
    <n v="70.069999999999993"/>
    <n v="62.67"/>
    <n v="63.21"/>
    <n v="46.16"/>
    <n v="52.46"/>
    <x v="11"/>
    <x v="3"/>
  </r>
  <r>
    <x v="23"/>
    <n v="52.07"/>
    <n v="71.17"/>
    <n v="67.23"/>
    <n v="58.79"/>
    <n v="55.52"/>
    <n v="65.680000000000007"/>
    <n v="60.02"/>
    <n v="63.28"/>
    <n v="35.89"/>
    <s v="86,09"/>
    <n v="41.34"/>
    <n v="40.14"/>
    <n v="49.32"/>
    <n v="44.89"/>
    <n v="69.5"/>
    <n v="59.47"/>
    <n v="65.94"/>
    <n v="68.8"/>
    <n v="61.02"/>
    <n v="64.790000000000006"/>
    <x v="0"/>
    <x v="4"/>
  </r>
  <r>
    <x v="23"/>
    <n v="51.15"/>
    <n v="77.95"/>
    <n v="69.260000000000005"/>
    <n v="48.85"/>
    <n v="58.07"/>
    <n v="67.069999999999993"/>
    <n v="65.69"/>
    <n v="66.489999999999995"/>
    <n v="43.92"/>
    <s v="88,62"/>
    <n v="48.77"/>
    <n v="37.770000000000003"/>
    <n v="52.42"/>
    <n v="45.35"/>
    <n v="73.19"/>
    <n v="73.540000000000006"/>
    <n v="73.31"/>
    <n v="66.25"/>
    <n v="61.16"/>
    <n v="63.62"/>
    <x v="1"/>
    <x v="4"/>
  </r>
  <r>
    <x v="23"/>
    <n v="43.31"/>
    <n v="70.069999999999993"/>
    <n v="64.290000000000006"/>
    <n v="46.14"/>
    <n v="59.43"/>
    <n v="61.59"/>
    <n v="55.59"/>
    <n v="59.05"/>
    <n v="49.48"/>
    <s v="88,31"/>
    <n v="53.69"/>
    <n v="36.4"/>
    <n v="44.74"/>
    <n v="40.72"/>
    <n v="66.69"/>
    <n v="60.5"/>
    <n v="64.489999999999995"/>
    <n v="59.66"/>
    <n v="52.65"/>
    <n v="56.04"/>
    <x v="2"/>
    <x v="4"/>
  </r>
  <r>
    <x v="23"/>
    <n v="50.36"/>
    <n v="61.94"/>
    <n v="52.55"/>
    <n v="45.38"/>
    <n v="43.93"/>
    <n v="54.13"/>
    <n v="49.9"/>
    <n v="52.34"/>
    <n v="43.65"/>
    <s v="89,03"/>
    <n v="48.57"/>
    <n v="33.770000000000003"/>
    <n v="32.049999999999997"/>
    <n v="32.880000000000003"/>
    <n v="57.41"/>
    <n v="54.44"/>
    <n v="56.36"/>
    <n v="53.82"/>
    <n v="47.85"/>
    <n v="50.74"/>
    <x v="3"/>
    <x v="4"/>
  </r>
  <r>
    <x v="23"/>
    <n v="46.55"/>
    <n v="61.47"/>
    <n v="36.909999999999997"/>
    <n v="32.44"/>
    <n v="28.93"/>
    <n v="45.28"/>
    <n v="27.36"/>
    <n v="37.68"/>
    <n v="37.61"/>
    <s v="89,72"/>
    <n v="43.27"/>
    <n v="29.25"/>
    <n v="22.82"/>
    <n v="25.92"/>
    <n v="53.24"/>
    <n v="35.71"/>
    <n v="47.02"/>
    <n v="38.14"/>
    <n v="20.2"/>
    <n v="28.89"/>
    <x v="4"/>
    <x v="4"/>
  </r>
  <r>
    <x v="23"/>
    <n v="44.03"/>
    <n v="61.75"/>
    <n v="44.07"/>
    <n v="31.5"/>
    <n v="31.5"/>
    <n v="47.62"/>
    <n v="29.67"/>
    <n v="40.020000000000003"/>
    <n v="33.58"/>
    <s v="92,75"/>
    <n v="40"/>
    <n v="35.22"/>
    <n v="12.24"/>
    <n v="23.32"/>
    <n v="56.39"/>
    <n v="41.78"/>
    <n v="51.21"/>
    <n v="39.659999999999997"/>
    <n v="21.76"/>
    <n v="30.43"/>
    <x v="5"/>
    <x v="4"/>
  </r>
  <r>
    <x v="23"/>
    <n v="33.39"/>
    <n v="69.88"/>
    <n v="56.04"/>
    <n v="51.13"/>
    <n v="44.48"/>
    <n v="58.38"/>
    <n v="47.17"/>
    <n v="53.63"/>
    <n v="41.54"/>
    <s v="95,04"/>
    <n v="47.35"/>
    <n v="42.43"/>
    <n v="31.7"/>
    <n v="36.869999999999997"/>
    <n v="64.849999999999994"/>
    <n v="57.27"/>
    <n v="62.16"/>
    <n v="54.45"/>
    <n v="40.770000000000003"/>
    <n v="47.4"/>
    <x v="6"/>
    <x v="4"/>
  </r>
  <r>
    <x v="23"/>
    <n v="58.56"/>
    <n v="88.84"/>
    <n v="71.209999999999994"/>
    <n v="70.27"/>
    <n v="47.36"/>
    <n v="75.67"/>
    <n v="63.84"/>
    <n v="70.66"/>
    <n v="32.32"/>
    <s v="96,01"/>
    <n v="39.229999999999997"/>
    <n v="73.22"/>
    <n v="57.33"/>
    <n v="64.989999999999995"/>
    <n v="83.2"/>
    <n v="75.099999999999994"/>
    <n v="80.33"/>
    <n v="73.760000000000005"/>
    <n v="55.99"/>
    <n v="64.599999999999994"/>
    <x v="7"/>
    <x v="4"/>
  </r>
  <r>
    <x v="23"/>
    <n v="45.54"/>
    <n v="79.83"/>
    <n v="58.88"/>
    <n v="54.4"/>
    <n v="44.32"/>
    <n v="64.3"/>
    <n v="50.63"/>
    <n v="58.51"/>
    <n v="46.82"/>
    <s v="95,38"/>
    <n v="52.08"/>
    <n v="48.57"/>
    <n v="25.64"/>
    <n v="36.700000000000003"/>
    <n v="72.59"/>
    <n v="69.23"/>
    <n v="71.39"/>
    <n v="58.01"/>
    <n v="39.39"/>
    <n v="48.41"/>
    <x v="8"/>
    <x v="4"/>
  </r>
  <r>
    <x v="23"/>
    <n v="56.12"/>
    <n v="90.86"/>
    <n v="60.17"/>
    <n v="44.03"/>
    <n v="41.61"/>
    <n v="67.33"/>
    <n v="42.8"/>
    <n v="56.94"/>
    <n v="49.61"/>
    <s v="94,15"/>
    <n v="54.44"/>
    <n v="33.92"/>
    <n v="38.71"/>
    <n v="36.4"/>
    <n v="73.900000000000006"/>
    <n v="57.65"/>
    <n v="68.13"/>
    <n v="65.319999999999993"/>
    <n v="31.76"/>
    <n v="48.02"/>
    <x v="9"/>
    <x v="4"/>
  </r>
  <r>
    <x v="23"/>
    <n v="64.36"/>
    <n v="89.4"/>
    <n v="69.31"/>
    <n v="48.72"/>
    <n v="43.86"/>
    <n v="71.349999999999994"/>
    <n v="56.33"/>
    <n v="64.98"/>
    <n v="48.78"/>
    <s v="97,58"/>
    <n v="54.08"/>
    <n v="39.89"/>
    <n v="44.41"/>
    <n v="42.23"/>
    <n v="79.319999999999993"/>
    <n v="69.31"/>
    <n v="75.77"/>
    <n v="68.11"/>
    <n v="47.66"/>
    <n v="57.57"/>
    <x v="10"/>
    <x v="4"/>
  </r>
  <r>
    <x v="23"/>
    <n v="57.65"/>
    <n v="82.24"/>
    <n v="70.84"/>
    <n v="56.5"/>
    <n v="51.79"/>
    <n v="70.7"/>
    <n v="59.94"/>
    <n v="66.14"/>
    <n v="46.09"/>
    <s v="95,86"/>
    <n v="51.49"/>
    <n v="57.09"/>
    <n v="39.75"/>
    <n v="48.11"/>
    <n v="76.900000000000006"/>
    <n v="73.349999999999994"/>
    <n v="75.64"/>
    <n v="68.31"/>
    <n v="51.99"/>
    <n v="59.9"/>
    <x v="11"/>
    <x v="4"/>
  </r>
  <r>
    <x v="23"/>
    <n v="66.98"/>
    <n v="89.91"/>
    <n v="82.14"/>
    <n v="50.63"/>
    <n v="58.77"/>
    <n v="77.569999999999993"/>
    <n v="66.12"/>
    <n v="72.959999999999994"/>
    <n v="49.41"/>
    <s v="96,97"/>
    <n v="54.95"/>
    <n v="53.78"/>
    <n v="56"/>
    <n v="54.64"/>
    <n v="86.07"/>
    <n v="74.22"/>
    <n v="82.56"/>
    <n v="72.27"/>
    <n v="61.73"/>
    <n v="66.680000000000007"/>
    <x v="0"/>
    <x v="5"/>
  </r>
  <r>
    <x v="23"/>
    <n v="70.819999999999993"/>
    <n v="93.71"/>
    <n v="85.3"/>
    <n v="68.430000000000007"/>
    <n v="64.25"/>
    <n v="83.79"/>
    <n v="65.92"/>
    <n v="76.599999999999994"/>
    <n v="48.23"/>
    <s v="98,83"/>
    <n v="54.14"/>
    <n v="52.48"/>
    <n v="60.85"/>
    <n v="55.72"/>
    <n v="89.11"/>
    <n v="81.739999999999995"/>
    <n v="86.93"/>
    <n v="85.16"/>
    <n v="56.99"/>
    <n v="70.2"/>
    <x v="1"/>
    <x v="5"/>
  </r>
  <r>
    <x v="23"/>
    <n v="74.040000000000006"/>
    <n v="94.63"/>
    <n v="80.69"/>
    <n v="46.2"/>
    <n v="59.47"/>
    <n v="78.5"/>
    <n v="64.37"/>
    <n v="72.819999999999993"/>
    <n v="52.02"/>
    <s v="96,07"/>
    <n v="57.16"/>
    <n v="61.07"/>
    <n v="47.32"/>
    <n v="55.75"/>
    <n v="89.77"/>
    <n v="79.260000000000005"/>
    <n v="86.65"/>
    <n v="68.2"/>
    <n v="56.7"/>
    <n v="62.09"/>
    <x v="2"/>
    <x v="5"/>
  </r>
  <r>
    <x v="23"/>
    <n v="61.79"/>
    <n v="85.19"/>
    <n v="62.67"/>
    <n v="56.93"/>
    <n v="43.24"/>
    <n v="69.44"/>
    <n v="57.53"/>
    <n v="64.650000000000006"/>
    <n v="46.8"/>
    <s v="96,5"/>
    <n v="52.6"/>
    <n v="38.31"/>
    <n v="45.28"/>
    <n v="41"/>
    <n v="76.02"/>
    <n v="64.599999999999994"/>
    <n v="72.63"/>
    <n v="66.88"/>
    <n v="53.69"/>
    <n v="59.88"/>
    <x v="3"/>
    <x v="5"/>
  </r>
  <r>
    <x v="23"/>
    <n v="47.82"/>
    <n v="74.819999999999993"/>
    <n v="50.83"/>
    <n v="48.31"/>
    <n v="32.01"/>
    <n v="58.66"/>
    <n v="35.549999999999997"/>
    <n v="49.36"/>
    <n v="37.64"/>
    <s v="95,74"/>
    <n v="44.42"/>
    <n v="20.11"/>
    <n v="30.27"/>
    <n v="24.04"/>
    <n v="66.75"/>
    <n v="39.25"/>
    <n v="58.59"/>
    <n v="54.43"/>
    <n v="32.72"/>
    <n v="42.9"/>
    <x v="4"/>
    <x v="5"/>
  </r>
  <r>
    <x v="23"/>
    <n v="46.98"/>
    <n v="72.02"/>
    <n v="47.45"/>
    <n v="35.619999999999997"/>
    <n v="37.520000000000003"/>
    <n v="54.29"/>
    <n v="37.130000000000003"/>
    <n v="47.39"/>
    <n v="39.47"/>
    <s v="96,5"/>
    <n v="46.12"/>
    <n v="12.1"/>
    <n v="13.4"/>
    <n v="12.6"/>
    <n v="63.8"/>
    <n v="36.56"/>
    <n v="55.72"/>
    <n v="47.37"/>
    <n v="37.770000000000003"/>
    <n v="42.27"/>
    <x v="5"/>
    <x v="5"/>
  </r>
  <r>
    <x v="23"/>
    <n v="41.99"/>
    <n v="78.23"/>
    <n v="59.86"/>
    <n v="50.34"/>
    <n v="34.17"/>
    <n v="63.15"/>
    <n v="54.97"/>
    <n v="59.86"/>
    <n v="42.79"/>
    <s v="99,45"/>
    <n v="49.4"/>
    <n v="18.3"/>
    <n v="26.79"/>
    <n v="21.58"/>
    <n v="70.989999999999995"/>
    <n v="58.74"/>
    <n v="67.349999999999994"/>
    <n v="59.87"/>
    <n v="53.8"/>
    <n v="56.65"/>
    <x v="6"/>
    <x v="5"/>
  </r>
  <r>
    <x v="23"/>
    <n v="67.39"/>
    <n v="90.49"/>
    <n v="75.040000000000006"/>
    <n v="62.03"/>
    <n v="54.98"/>
    <n v="77.37"/>
    <n v="63.93"/>
    <n v="71.959999999999994"/>
    <n v="38.22"/>
    <s v="100"/>
    <n v="45.43"/>
    <n v="39.659999999999997"/>
    <n v="42.87"/>
    <n v="40.9"/>
    <n v="87.76"/>
    <n v="77.489999999999995"/>
    <n v="84.71"/>
    <n v="72.59"/>
    <n v="57.14"/>
    <n v="64.39"/>
    <x v="7"/>
    <x v="5"/>
  </r>
  <r>
    <x v="23"/>
    <n v="57.79"/>
    <n v="84.97"/>
    <n v="61.62"/>
    <n v="54.97"/>
    <n v="42.86"/>
    <n v="68.41"/>
    <n v="46.11"/>
    <n v="59.44"/>
    <n v="42.04"/>
    <s v="96,4"/>
    <n v="48.38"/>
    <n v="16.649999999999999"/>
    <n v="31.59"/>
    <n v="22.42"/>
    <n v="79.349999999999994"/>
    <n v="60.84"/>
    <n v="73.86"/>
    <n v="62.31"/>
    <n v="38.01"/>
    <n v="49.4"/>
    <x v="8"/>
    <x v="5"/>
  </r>
  <r>
    <x v="23"/>
    <n v="69.12"/>
    <n v="83.86"/>
    <n v="63.74"/>
    <n v="52.03"/>
    <n v="38.200000000000003"/>
    <n v="68.61"/>
    <n v="47.39"/>
    <n v="60.07"/>
    <n v="50.31"/>
    <s v="94,49"/>
    <n v="55.47"/>
    <n v="11.87"/>
    <n v="31.31"/>
    <n v="19.38"/>
    <n v="76.94"/>
    <n v="57.28"/>
    <n v="71.11"/>
    <n v="65.58"/>
    <n v="42.09"/>
    <n v="53.11"/>
    <x v="9"/>
    <x v="5"/>
  </r>
  <r>
    <x v="23"/>
    <n v="64.14"/>
    <n v="83.99"/>
    <n v="72.09"/>
    <n v="63.64"/>
    <n v="54.61"/>
    <n v="73.97"/>
    <n v="59.97"/>
    <n v="68.34"/>
    <n v="44.8"/>
    <s v="94,5"/>
    <n v="50.59"/>
    <n v="28.12"/>
    <n v="47.5"/>
    <n v="35.61"/>
    <n v="77.900000000000006"/>
    <n v="73.53"/>
    <n v="76.61"/>
    <n v="77.94"/>
    <n v="52.69"/>
    <n v="64.53"/>
    <x v="10"/>
    <x v="5"/>
  </r>
  <r>
    <x v="23"/>
    <n v="61.79"/>
    <n v="80.12"/>
    <n v="70.849999999999994"/>
    <n v="81.44"/>
    <n v="59.18"/>
    <n v="75.38"/>
    <n v="61.46"/>
    <n v="69.78"/>
    <n v="55.46"/>
    <s v="98,17"/>
    <n v="60.44"/>
    <n v="39.75"/>
    <n v="48.87"/>
    <n v="43.28"/>
    <n v="76.05"/>
    <n v="71.94"/>
    <n v="74.83"/>
    <n v="81.510000000000005"/>
    <n v="55.83"/>
    <n v="67.88"/>
    <x v="11"/>
    <x v="5"/>
  </r>
  <r>
    <x v="23"/>
    <n v="74.69"/>
    <n v="92.04"/>
    <n v="82.9"/>
    <n v="88.49"/>
    <n v="70.34"/>
    <n v="86.49"/>
    <n v="69.8"/>
    <n v="79.75"/>
    <n v="63.89"/>
    <s v="98,59"/>
    <n v="68.27"/>
    <n v="58.4"/>
    <n v="57.29"/>
    <n v="57.97"/>
    <n v="85.98"/>
    <n v="75.42"/>
    <n v="82.86"/>
    <n v="93.27"/>
    <n v="67.03"/>
    <n v="79.400000000000006"/>
    <x v="0"/>
    <x v="6"/>
  </r>
  <r>
    <x v="23"/>
    <n v="78.23"/>
    <n v="93.25"/>
    <n v="79.260000000000005"/>
    <n v="88.46"/>
    <n v="75.17"/>
    <n v="86.07"/>
    <n v="70.53"/>
    <n v="79.790000000000006"/>
    <n v="67.12"/>
    <s v="98,97"/>
    <n v="71.14"/>
    <n v="52.71"/>
    <n v="68.41"/>
    <n v="58.87"/>
    <n v="87.56"/>
    <n v="79.13"/>
    <n v="85.07"/>
    <n v="90.02"/>
    <n v="65.569999999999993"/>
    <n v="77.099999999999994"/>
    <x v="1"/>
    <x v="6"/>
  </r>
  <r>
    <x v="23"/>
    <n v="66.47"/>
    <n v="92.57"/>
    <n v="74.45"/>
    <n v="84.49"/>
    <n v="67.09"/>
    <n v="82.49"/>
    <n v="67.599999999999994"/>
    <n v="76.48"/>
    <n v="63.06"/>
    <s v="99,56"/>
    <n v="67.67"/>
    <n v="44.4"/>
    <n v="46.12"/>
    <n v="45.07"/>
    <n v="84.61"/>
    <n v="70.819999999999993"/>
    <n v="80.53"/>
    <n v="86.1"/>
    <n v="66.599999999999994"/>
    <n v="75.790000000000006"/>
    <x v="2"/>
    <x v="6"/>
  </r>
  <r>
    <x v="23"/>
    <n v="58.18"/>
    <n v="82.26"/>
    <n v="58.85"/>
    <n v="54.38"/>
    <n v="52.74"/>
    <n v="66.63"/>
    <n v="53.04"/>
    <n v="61.14"/>
    <n v="55.22"/>
    <s v="97,29"/>
    <n v="60.53"/>
    <n v="27.34"/>
    <n v="38.69"/>
    <n v="31.8"/>
    <n v="71.989999999999995"/>
    <n v="55.43"/>
    <n v="67.099999999999994"/>
    <n v="64.66"/>
    <n v="51.82"/>
    <n v="57.87"/>
    <x v="3"/>
    <x v="6"/>
  </r>
  <r>
    <x v="23"/>
    <n v="52.76"/>
    <n v="75.040000000000006"/>
    <n v="49.58"/>
    <n v="47.43"/>
    <n v="43.51"/>
    <n v="58.79"/>
    <n v="34.299999999999997"/>
    <n v="48.9"/>
    <n v="45.85"/>
    <s v="97,16"/>
    <n v="52.33"/>
    <n v="18.16"/>
    <n v="26.64"/>
    <n v="21.49"/>
    <n v="63.59"/>
    <n v="35.76"/>
    <n v="55.37"/>
    <n v="57.93"/>
    <n v="32.85"/>
    <n v="44.67"/>
    <x v="4"/>
    <x v="6"/>
  </r>
  <r>
    <x v="23"/>
    <n v="58.79"/>
    <n v="74.83"/>
    <n v="52.47"/>
    <n v="47.64"/>
    <n v="43.4"/>
    <n v="60.06"/>
    <n v="33.42"/>
    <n v="49.3"/>
    <n v="48.96"/>
    <s v="95,67"/>
    <n v="54.85"/>
    <n v="8.99"/>
    <n v="15.49"/>
    <n v="11.54"/>
    <n v="64.819999999999993"/>
    <n v="40.01"/>
    <n v="57.49"/>
    <n v="60.09"/>
    <n v="29.86"/>
    <n v="44.11"/>
    <x v="5"/>
    <x v="6"/>
  </r>
  <r>
    <x v="23"/>
    <n v="46.76"/>
    <n v="84.15"/>
    <n v="59.31"/>
    <n v="52.63"/>
    <n v="47.3"/>
    <n v="66.37"/>
    <n v="57.75"/>
    <n v="62.89"/>
    <n v="36.9"/>
    <s v="97,58"/>
    <n v="44.56"/>
    <n v="23.49"/>
    <n v="25.17"/>
    <n v="24.15"/>
    <n v="72.790000000000006"/>
    <n v="57.13"/>
    <n v="68.16"/>
    <n v="65.75"/>
    <n v="59.3"/>
    <n v="62.34"/>
    <x v="6"/>
    <x v="6"/>
  </r>
  <r>
    <x v="23"/>
    <n v="75.11"/>
    <n v="94.46"/>
    <n v="71.69"/>
    <n v="64.459999999999994"/>
    <n v="52.08"/>
    <n v="78.44"/>
    <n v="67.34"/>
    <n v="73.959999999999994"/>
    <n v="43.69"/>
    <s v="97,64"/>
    <n v="50.49"/>
    <n v="39.72"/>
    <n v="41.08"/>
    <n v="40.26"/>
    <n v="87.08"/>
    <n v="72.06"/>
    <n v="82.64"/>
    <n v="74.97"/>
    <n v="65.849999999999994"/>
    <n v="70.150000000000006"/>
    <x v="7"/>
    <x v="6"/>
  </r>
  <r>
    <x v="23"/>
    <n v="61"/>
    <n v="86.77"/>
    <n v="65.64"/>
    <n v="33.32"/>
    <n v="49.6"/>
    <n v="66.81"/>
    <n v="55.27"/>
    <n v="62.15"/>
    <n v="51.83"/>
    <s v="99,46"/>
    <n v="57.84"/>
    <n v="16.920000000000002"/>
    <n v="28.81"/>
    <n v="21.59"/>
    <n v="78.05"/>
    <n v="62.69"/>
    <n v="73.510000000000005"/>
    <n v="58.04"/>
    <n v="52.11"/>
    <n v="54.9"/>
    <x v="8"/>
    <x v="6"/>
  </r>
  <r>
    <x v="23"/>
    <n v="64.099999999999994"/>
    <n v="89.39"/>
    <n v="62.32"/>
    <n v="63.06"/>
    <n v="48.98"/>
    <n v="72.33"/>
    <n v="51.36"/>
    <n v="63.86"/>
    <n v="53.98"/>
    <s v="88,67"/>
    <n v="58.36"/>
    <n v="15.6"/>
    <n v="29.75"/>
    <n v="21.16"/>
    <n v="76.97"/>
    <n v="51.18"/>
    <n v="69.349999999999994"/>
    <n v="74.11"/>
    <n v="52.08"/>
    <n v="62.47"/>
    <x v="9"/>
    <x v="6"/>
  </r>
  <r>
    <x v="23"/>
    <n v="64.12"/>
    <n v="88.46"/>
    <n v="72.11"/>
    <n v="78.98"/>
    <n v="39.229999999999997"/>
    <n v="77.930000000000007"/>
    <n v="63.01"/>
    <n v="71.900000000000006"/>
    <n v="46.71"/>
    <s v="87,34"/>
    <n v="51.84"/>
    <n v="33.07"/>
    <n v="40.229999999999997"/>
    <n v="35.880000000000003"/>
    <n v="80.58"/>
    <n v="69.02"/>
    <n v="77.17"/>
    <n v="83.13"/>
    <n v="60.73"/>
    <n v="71.28"/>
    <x v="10"/>
    <x v="6"/>
  </r>
  <r>
    <x v="23"/>
    <n v="64.56"/>
    <n v="80.88"/>
    <n v="72.86"/>
    <n v="71.510000000000005"/>
    <n v="59.82"/>
    <n v="74.72"/>
    <n v="63.39"/>
    <n v="70.150000000000006"/>
    <n v="54.99"/>
    <s v="86,65"/>
    <n v="58.98"/>
    <n v="47.17"/>
    <n v="39.81"/>
    <n v="44.28"/>
    <n v="77.39"/>
    <n v="66.83"/>
    <n v="74.27"/>
    <n v="76.5"/>
    <n v="62.56"/>
    <n v="69.13"/>
    <x v="11"/>
    <x v="6"/>
  </r>
  <r>
    <x v="23"/>
    <n v="72.36"/>
    <n v="94.24"/>
    <n v="76.569999999999993"/>
    <n v="76.739999999999995"/>
    <n v="56.57"/>
    <n v="82.44"/>
    <n v="70.790000000000006"/>
    <n v="77.75"/>
    <n v="57.44"/>
    <s v="94,43"/>
    <n v="62.11"/>
    <n v="51.52"/>
    <n v="47.69"/>
    <n v="50.02"/>
    <n v="87.48"/>
    <n v="72.209999999999994"/>
    <n v="83.14"/>
    <n v="81.97"/>
    <n v="71.02"/>
    <n v="76.209999999999994"/>
    <x v="0"/>
    <x v="7"/>
  </r>
  <r>
    <x v="23"/>
    <n v="78.3"/>
    <n v="95.56"/>
    <n v="78.84"/>
    <n v="80.13"/>
    <n v="60.95"/>
    <n v="84.82"/>
    <n v="71.22"/>
    <n v="79.34"/>
    <n v="69.790000000000006"/>
    <s v="99,98"/>
    <n v="73.599999999999994"/>
    <n v="54.55"/>
    <n v="61.72"/>
    <n v="57.37"/>
    <n v="90.53"/>
    <n v="74.25"/>
    <n v="85.91"/>
    <n v="82.14"/>
    <n v="69.849999999999994"/>
    <n v="75.67"/>
    <x v="1"/>
    <x v="7"/>
  </r>
  <r>
    <x v="23"/>
    <n v="73.37"/>
    <n v="93.87"/>
    <n v="75.44"/>
    <n v="73.38"/>
    <n v="52.61"/>
    <n v="81.180000000000007"/>
    <n v="62.89"/>
    <n v="73.81"/>
    <n v="59.56"/>
    <s v="98,81"/>
    <n v="64.510000000000005"/>
    <n v="41.79"/>
    <n v="47.86"/>
    <n v="44.17"/>
    <n v="87.07"/>
    <n v="71.63"/>
    <n v="82.68"/>
    <n v="79.959999999999994"/>
    <n v="59.02"/>
    <n v="68.95"/>
    <x v="2"/>
    <x v="7"/>
  </r>
  <r>
    <x v="23"/>
    <n v="71.41"/>
    <n v="86.77"/>
    <n v="67.94"/>
    <n v="59.02"/>
    <n v="52.34"/>
    <n v="73.05"/>
    <n v="62.77"/>
    <n v="68.91"/>
    <n v="49.52"/>
    <s v="98,68"/>
    <n v="55.73"/>
    <n v="32.9"/>
    <n v="44.35"/>
    <n v="37.4"/>
    <n v="79.45"/>
    <n v="60.69"/>
    <n v="74.13"/>
    <n v="71.489999999999995"/>
    <n v="64.17"/>
    <n v="67.64"/>
    <x v="3"/>
    <x v="7"/>
  </r>
  <r>
    <x v="23"/>
    <n v="76.319999999999993"/>
    <n v="94.77"/>
    <n v="59.58"/>
    <n v="38.35"/>
    <n v="46.81"/>
    <n v="69.39"/>
    <n v="37.44"/>
    <n v="56.52"/>
    <n v="45.22"/>
    <s v="94,58"/>
    <n v="51.45"/>
    <n v="26.94"/>
    <n v="32.46"/>
    <n v="29.11"/>
    <n v="79.77"/>
    <n v="37.42"/>
    <n v="67.75"/>
    <n v="62.89"/>
    <n v="36.770000000000003"/>
    <n v="49.15"/>
    <x v="4"/>
    <x v="7"/>
  </r>
  <r>
    <x v="23"/>
    <n v="61.8"/>
    <n v="84.33"/>
    <n v="58.47"/>
    <n v="43.9"/>
    <n v="46.79"/>
    <n v="65.33"/>
    <n v="39.130000000000003"/>
    <n v="54.77"/>
    <n v="49.04"/>
    <s v="91,78"/>
    <n v="54.44"/>
    <n v="23.44"/>
    <n v="16.62"/>
    <n v="20.76"/>
    <n v="74.63"/>
    <n v="40.99"/>
    <n v="65.08"/>
    <n v="59.18"/>
    <n v="38.630000000000003"/>
    <n v="48.37"/>
    <x v="5"/>
    <x v="7"/>
  </r>
  <r>
    <x v="23"/>
    <n v="51.88"/>
    <n v="88.27"/>
    <n v="63.06"/>
    <n v="62.67"/>
    <n v="46.64"/>
    <n v="71.48"/>
    <n v="52.77"/>
    <n v="63.94"/>
    <n v="47.01"/>
    <s v="96,43"/>
    <n v="53.25"/>
    <n v="25.15"/>
    <n v="26.05"/>
    <n v="25.5"/>
    <n v="81.09"/>
    <n v="56.32"/>
    <n v="74.06"/>
    <n v="66.400000000000006"/>
    <n v="51.86"/>
    <n v="58.75"/>
    <x v="6"/>
    <x v="7"/>
  </r>
  <r>
    <x v="23"/>
    <n v="76.489999999999995"/>
    <n v="100.08"/>
    <n v="81.14"/>
    <n v="70.56"/>
    <n v="51.57"/>
    <n v="85.05"/>
    <n v="62.64"/>
    <n v="76.02"/>
    <n v="42.27"/>
    <s v="99,95"/>
    <n v="49.55"/>
    <n v="28.9"/>
    <n v="48.18"/>
    <n v="36.47"/>
    <n v="93.1"/>
    <n v="74.03"/>
    <n v="87.69"/>
    <n v="85.31"/>
    <n v="57.48"/>
    <n v="70.67"/>
    <x v="7"/>
    <x v="7"/>
  </r>
  <r>
    <x v="23"/>
    <n v="72.97"/>
    <n v="93.88"/>
    <n v="73.75"/>
    <n v="54.21"/>
    <n v="43.67"/>
    <n v="76.569999999999993"/>
    <n v="54.21"/>
    <n v="67.56"/>
    <n v="43.52"/>
    <s v="96,95"/>
    <n v="50.26"/>
    <n v="27.91"/>
    <n v="35.06"/>
    <n v="30.72"/>
    <n v="90.01"/>
    <n v="64.28"/>
    <n v="82.7"/>
    <n v="67.790000000000006"/>
    <n v="49.84"/>
    <n v="58.35"/>
    <x v="8"/>
    <x v="7"/>
  </r>
  <r>
    <x v="23"/>
    <n v="81.97"/>
    <n v="99.32"/>
    <n v="74.41"/>
    <n v="46.11"/>
    <n v="46.36"/>
    <n v="77.88"/>
    <n v="55.25"/>
    <n v="68.760000000000005"/>
    <n v="51.31"/>
    <s v="94,07"/>
    <n v="56.71"/>
    <n v="39.21"/>
    <n v="29.16"/>
    <n v="35.26"/>
    <n v="89.55"/>
    <n v="66.37"/>
    <n v="82.97"/>
    <n v="69.64"/>
    <n v="50.84"/>
    <n v="59.75"/>
    <x v="9"/>
    <x v="7"/>
  </r>
  <r>
    <x v="23"/>
    <n v="78.81"/>
    <n v="94.67"/>
    <n v="73.55"/>
    <n v="45.44"/>
    <n v="60.68"/>
    <n v="76.03"/>
    <n v="64.53"/>
    <n v="71.400000000000006"/>
    <n v="52.56"/>
    <s v="92,22"/>
    <n v="57.57"/>
    <n v="44.41"/>
    <n v="50.51"/>
    <n v="46.81"/>
    <n v="89.26"/>
    <n v="71.27"/>
    <n v="84.15"/>
    <n v="64.680000000000007"/>
    <n v="61.68"/>
    <n v="63.1"/>
    <x v="10"/>
    <x v="7"/>
  </r>
  <r>
    <x v="23"/>
    <n v="69.150000000000006"/>
    <n v="84.44"/>
    <n v="78.42"/>
    <n v="55.45"/>
    <n v="65.08"/>
    <n v="75.33"/>
    <n v="62.71"/>
    <n v="70.25"/>
    <n v="51.22"/>
    <s v="94,1"/>
    <n v="56.63"/>
    <n v="51.9"/>
    <n v="46.63"/>
    <n v="49.83"/>
    <n v="84.5"/>
    <n v="72.260000000000005"/>
    <n v="81.02"/>
    <n v="68.61"/>
    <n v="58.61"/>
    <n v="63.35"/>
    <x v="11"/>
    <x v="7"/>
  </r>
  <r>
    <x v="23"/>
    <n v="72.260000000000005"/>
    <n v="95.46"/>
    <n v="86.93"/>
    <n v="70.180000000000007"/>
    <n v="62.43"/>
    <n v="85.76"/>
    <n v="71.58"/>
    <n v="80.25"/>
    <n v="53.15"/>
    <s v="99,25"/>
    <n v="57.46"/>
    <n v="64.760000000000005"/>
    <n v="53.4"/>
    <n v="59.89"/>
    <n v="90.17"/>
    <n v="81.37"/>
    <n v="87.66"/>
    <n v="85.62"/>
    <n v="67.14"/>
    <n v="76.569999999999993"/>
    <x v="0"/>
    <x v="8"/>
  </r>
  <r>
    <x v="23"/>
    <n v="79.81"/>
    <n v="98.87"/>
    <n v="89.24"/>
    <n v="77.930000000000007"/>
    <n v="69.52"/>
    <n v="90"/>
    <n v="74.05"/>
    <n v="83.81"/>
    <n v="59.08"/>
    <s v="97,86"/>
    <n v="62.71"/>
    <n v="65.02"/>
    <n v="59.25"/>
    <n v="62.55"/>
    <n v="95.1"/>
    <n v="83.52"/>
    <n v="91.79"/>
    <n v="89.18"/>
    <n v="69.61"/>
    <n v="79.599999999999994"/>
    <x v="1"/>
    <x v="8"/>
  </r>
  <r>
    <x v="23"/>
    <n v="76.87"/>
    <n v="94.37"/>
    <n v="84.78"/>
    <n v="83.9"/>
    <n v="62.32"/>
    <n v="87.52"/>
    <n v="72.260000000000005"/>
    <n v="81.599999999999994"/>
    <n v="57.95"/>
    <s v="95,17"/>
    <n v="61.43"/>
    <n v="55.66"/>
    <n v="58.57"/>
    <n v="56.91"/>
    <n v="89.98"/>
    <n v="80"/>
    <n v="87.13"/>
    <n v="90.08"/>
    <n v="68.61"/>
    <n v="79.56"/>
    <x v="2"/>
    <x v="8"/>
  </r>
  <r>
    <x v="23"/>
    <n v="74.31"/>
    <n v="87.48"/>
    <n v="68.83"/>
    <n v="82.15"/>
    <n v="50.87"/>
    <n v="78.95"/>
    <n v="57.27"/>
    <n v="70.53"/>
    <n v="44.24"/>
    <s v="98,49"/>
    <n v="49.32"/>
    <n v="28.84"/>
    <n v="51.54"/>
    <n v="38.57"/>
    <n v="80.989999999999995"/>
    <n v="64.459999999999994"/>
    <n v="76.27"/>
    <n v="83.83"/>
    <n v="53.32"/>
    <n v="68.89"/>
    <x v="3"/>
    <x v="8"/>
  </r>
  <r>
    <x v="23"/>
    <n v="70.16"/>
    <n v="82.76"/>
    <n v="64.44"/>
    <n v="55.05"/>
    <n v="42.67"/>
    <n v="69.930000000000007"/>
    <n v="43.96"/>
    <n v="59.85"/>
    <n v="41.51"/>
    <s v="98,25"/>
    <n v="46.82"/>
    <n v="37.82"/>
    <n v="38.44"/>
    <n v="38.08"/>
    <n v="74.849999999999994"/>
    <n v="44.96"/>
    <n v="66.31"/>
    <n v="69.56"/>
    <n v="42.91"/>
    <n v="56.5"/>
    <x v="4"/>
    <x v="8"/>
  </r>
  <r>
    <x v="23"/>
    <n v="66.77"/>
    <n v="68.39"/>
    <n v="54.79"/>
    <n v="47.44"/>
    <n v="44.73"/>
    <n v="59.39"/>
    <n v="42.7"/>
    <n v="52.91"/>
    <n v="48.68"/>
    <s v="88,63"/>
    <n v="52.41"/>
    <n v="19.670000000000002"/>
    <n v="15.32"/>
    <n v="17.809999999999999"/>
    <n v="68.02"/>
    <n v="52.33"/>
    <n v="63.54"/>
    <n v="53.36"/>
    <n v="38.79"/>
    <n v="46.22"/>
    <x v="5"/>
    <x v="8"/>
  </r>
  <r>
    <x v="23"/>
    <n v="52.8"/>
    <n v="68.23"/>
    <n v="66.7"/>
    <n v="49.3"/>
    <n v="44.43"/>
    <n v="62.72"/>
    <n v="56.64"/>
    <n v="60.26"/>
    <n v="36.61"/>
    <s v="93,97"/>
    <n v="41.97"/>
    <n v="20.57"/>
    <n v="28.74"/>
    <n v="24.07"/>
    <n v="73.040000000000006"/>
    <n v="64.89"/>
    <n v="70.72"/>
    <n v="56.94"/>
    <n v="54.14"/>
    <n v="55.52"/>
    <x v="6"/>
    <x v="8"/>
  </r>
  <r>
    <x v="23"/>
    <n v="62.11"/>
    <n v="87.76"/>
    <n v="77.97"/>
    <n v="60.13"/>
    <n v="56.88"/>
    <n v="77.47"/>
    <n v="67.37"/>
    <n v="73.39"/>
    <n v="37.74"/>
    <s v="97,49"/>
    <n v="43.33"/>
    <n v="27.9"/>
    <n v="65.45"/>
    <n v="43.99"/>
    <n v="84.79"/>
    <n v="74.91"/>
    <n v="81.97"/>
    <n v="76.8"/>
    <n v="64.010000000000005"/>
    <n v="70.3"/>
    <x v="7"/>
    <x v="8"/>
  </r>
  <r>
    <x v="23"/>
    <n v="56.66"/>
    <n v="84.33"/>
    <n v="73.63"/>
    <n v="57.21"/>
    <n v="55.31"/>
    <n v="73.83"/>
    <n v="59.34"/>
    <n v="67.97"/>
    <n v="41.11"/>
    <s v="100,52"/>
    <n v="46.67"/>
    <n v="34.89"/>
    <n v="25.51"/>
    <n v="30.87"/>
    <n v="81.94"/>
    <n v="66.31"/>
    <n v="77.47"/>
    <n v="70.91"/>
    <n v="57.62"/>
    <n v="64.16"/>
    <x v="8"/>
    <x v="8"/>
  </r>
  <r>
    <x v="23"/>
    <n v="73.430000000000007"/>
    <n v="92.24"/>
    <n v="66.569999999999993"/>
    <n v="61.49"/>
    <n v="48.09"/>
    <n v="76.61"/>
    <n v="60.86"/>
    <n v="70.239999999999995"/>
    <n v="46.92"/>
    <s v="99,27"/>
    <n v="51.81"/>
    <n v="28.83"/>
    <n v="30.25"/>
    <n v="29.44"/>
    <n v="80.86"/>
    <n v="65.72"/>
    <n v="76.53"/>
    <n v="78.14"/>
    <n v="59.9"/>
    <n v="68.87"/>
    <x v="9"/>
    <x v="8"/>
  </r>
  <r>
    <x v="23"/>
    <n v="73.64"/>
    <n v="87.04"/>
    <n v="71.02"/>
    <n v="75.36"/>
    <n v="56.11"/>
    <n v="78.5"/>
    <n v="65.349999999999994"/>
    <n v="73.19"/>
    <n v="43.14"/>
    <s v="102,58"/>
    <n v="48.7"/>
    <n v="37.14"/>
    <n v="48.28"/>
    <n v="41.91"/>
    <n v="82.12"/>
    <n v="72.650000000000006"/>
    <n v="79.41"/>
    <n v="80.86"/>
    <n v="62.75"/>
    <n v="71.650000000000006"/>
    <x v="10"/>
    <x v="8"/>
  </r>
  <r>
    <x v="23"/>
    <n v="60.49"/>
    <n v="80.73"/>
    <n v="75.400000000000006"/>
    <n v="74.459999999999994"/>
    <n v="54.96"/>
    <n v="76.180000000000007"/>
    <n v="78.069999999999993"/>
    <n v="76.94"/>
    <n v="35.24"/>
    <s v="97,26"/>
    <n v="41.04"/>
    <n v="42.97"/>
    <n v="49.74"/>
    <n v="45.87"/>
    <n v="77.900000000000006"/>
    <n v="77.63"/>
    <n v="77.83"/>
    <n v="80.59"/>
    <n v="79.41"/>
    <n v="79.989999999999995"/>
    <x v="11"/>
    <x v="8"/>
  </r>
  <r>
    <x v="23"/>
    <n v="79.13"/>
    <n v="96.47"/>
    <n v="85.71"/>
    <n v="59.81"/>
    <n v="64.7"/>
    <n v="85.21"/>
    <n v="71"/>
    <n v="79.099999999999994"/>
    <n v="35.14"/>
    <s v="94,47"/>
    <n v="40.67"/>
    <n v="63.3"/>
    <n v="57.1"/>
    <n v="60.89"/>
    <n v="91.98"/>
    <n v="88.85"/>
    <n v="91.04"/>
    <n v="84.49"/>
    <n v="64.42"/>
    <n v="73.64"/>
    <x v="0"/>
    <x v="9"/>
  </r>
  <r>
    <x v="23"/>
    <n v="79.430000000000007"/>
    <n v="100.99"/>
    <n v="87.45"/>
    <n v="70.540000000000006"/>
    <n v="68.5"/>
    <n v="89.82"/>
    <n v="73.790000000000006"/>
    <n v="82.92"/>
    <n v="49.75"/>
    <s v="96,57"/>
    <n v="54.12"/>
    <n v="66.16"/>
    <n v="69.13"/>
    <n v="67.31"/>
    <n v="93.02"/>
    <n v="89.75"/>
    <n v="92.04"/>
    <n v="91.97"/>
    <n v="67.62"/>
    <n v="78.81"/>
    <x v="1"/>
    <x v="9"/>
  </r>
  <r>
    <x v="23"/>
    <n v="60.84"/>
    <n v="92.95"/>
    <n v="82.45"/>
    <n v="61.47"/>
    <n v="64.290000000000006"/>
    <n v="82.04"/>
    <n v="77.48"/>
    <n v="80.08"/>
    <n v="46.28"/>
    <s v="99,55"/>
    <n v="51.25"/>
    <n v="35.1"/>
    <n v="60.25"/>
    <n v="44.87"/>
    <n v="86.75"/>
    <n v="86.3"/>
    <n v="86.62"/>
    <n v="83.68"/>
    <n v="74.489999999999995"/>
    <n v="78.709999999999994"/>
    <x v="2"/>
    <x v="9"/>
  </r>
  <r>
    <x v="23"/>
    <n v="58.6"/>
    <n v="85.06"/>
    <n v="69.94"/>
    <n v="47.3"/>
    <n v="46.93"/>
    <n v="71.75"/>
    <n v="57.66"/>
    <n v="65.680000000000007"/>
    <n v="36.979999999999997"/>
    <s v="96,73"/>
    <n v="42.55"/>
    <n v="29.24"/>
    <n v="36.47"/>
    <n v="32.049999999999997"/>
    <n v="78.38"/>
    <n v="72.42"/>
    <n v="76.59"/>
    <n v="70.97"/>
    <n v="52.38"/>
    <n v="60.92"/>
    <x v="3"/>
    <x v="9"/>
  </r>
  <r>
    <x v="23"/>
    <n v="77.87"/>
    <n v="92.44"/>
    <n v="65.16"/>
    <n v="39.97"/>
    <n v="29.86"/>
    <n v="72.98"/>
    <n v="46.39"/>
    <n v="61.54"/>
    <n v="44.29"/>
    <s v="91,52"/>
    <n v="48.69"/>
    <n v="20.079999999999998"/>
    <n v="28.04"/>
    <n v="23.18"/>
    <n v="79.930000000000007"/>
    <n v="54.14"/>
    <n v="72.209999999999994"/>
    <n v="71.930000000000007"/>
    <n v="43.65"/>
    <n v="56.65"/>
    <x v="4"/>
    <x v="9"/>
  </r>
  <r>
    <x v="23"/>
    <n v="65.12"/>
    <n v="92.5"/>
    <n v="61.26"/>
    <n v="32.25"/>
    <n v="29.26"/>
    <n v="69.91"/>
    <n v="49.89"/>
    <n v="61.29"/>
    <n v="30.04"/>
    <s v="95,63"/>
    <n v="36.159999999999997"/>
    <n v="26.09"/>
    <n v="22.35"/>
    <n v="24.64"/>
    <n v="76.69"/>
    <n v="51.55"/>
    <n v="69.16"/>
    <n v="69.56"/>
    <n v="49.8"/>
    <n v="58.88"/>
    <x v="5"/>
    <x v="9"/>
  </r>
  <r>
    <x v="23"/>
    <n v="54"/>
    <n v="85.79"/>
    <n v="72.430000000000007"/>
    <n v="45.73"/>
    <n v="39.9"/>
    <n v="72.459999999999994"/>
    <n v="64.87"/>
    <n v="69.17"/>
    <n v="27.89"/>
    <s v="100,18"/>
    <n v="34.31"/>
    <n v="20.55"/>
    <n v="43.22"/>
    <n v="29.36"/>
    <n v="74.89"/>
    <n v="68.83"/>
    <n v="73.05"/>
    <n v="77.58"/>
    <n v="63.84"/>
    <n v="70.19"/>
    <x v="6"/>
    <x v="9"/>
  </r>
  <r>
    <x v="23"/>
    <n v="63.38"/>
    <n v="97.55"/>
    <n v="88.82"/>
    <n v="60.22"/>
    <n v="41.54"/>
    <n v="85.55"/>
    <n v="72.64"/>
    <n v="79.95"/>
    <n v="26.07"/>
    <s v="92,88"/>
    <n v="31.99"/>
    <n v="39.99"/>
    <n v="80.989999999999995"/>
    <n v="55.92"/>
    <n v="91.66"/>
    <n v="85.98"/>
    <n v="89.94"/>
    <n v="88.13"/>
    <n v="67.290000000000006"/>
    <n v="76.92"/>
    <x v="7"/>
    <x v="9"/>
  </r>
  <r>
    <x v="23"/>
    <n v="62.4"/>
    <n v="95.17"/>
    <n v="83.51"/>
    <n v="43.54"/>
    <n v="41.39"/>
    <n v="80.040000000000006"/>
    <n v="63.39"/>
    <n v="72.819999999999993"/>
    <n v="33.799999999999997"/>
    <s v="96,33"/>
    <n v="39.35"/>
    <n v="40.369999999999997"/>
    <n v="53.96"/>
    <n v="45.65"/>
    <n v="89.3"/>
    <n v="76.92"/>
    <n v="85.54"/>
    <n v="77.88"/>
    <n v="58.46"/>
    <n v="67.430000000000007"/>
    <x v="8"/>
    <x v="9"/>
  </r>
  <r>
    <x v="23"/>
    <n v="68.8"/>
    <n v="95.6"/>
    <n v="75.13"/>
    <n v="52.88"/>
    <n v="37.1"/>
    <n v="79.760000000000005"/>
    <n v="61.43"/>
    <n v="71.81"/>
    <n v="39.130000000000003"/>
    <s v="94,68"/>
    <n v="44.05"/>
    <n v="40.46"/>
    <n v="63.6"/>
    <n v="49.45"/>
    <n v="85.28"/>
    <n v="73.739999999999995"/>
    <n v="81.78"/>
    <n v="80.680000000000007"/>
    <n v="56.56"/>
    <n v="67.7"/>
    <x v="9"/>
    <x v="9"/>
  </r>
  <r>
    <x v="23"/>
    <n v="59.68"/>
    <n v="89.28"/>
    <n v="76.37"/>
    <n v="62.11"/>
    <n v="42.56"/>
    <n v="78.37"/>
    <n v="66.81"/>
    <n v="73.36"/>
    <n v="38.43"/>
    <s v="96,57"/>
    <n v="43.58"/>
    <n v="54.86"/>
    <n v="74.319999999999993"/>
    <n v="62.42"/>
    <n v="84.06"/>
    <n v="78.849999999999994"/>
    <n v="82.48"/>
    <n v="78.12"/>
    <n v="61.9"/>
    <n v="69.39"/>
    <x v="10"/>
    <x v="9"/>
  </r>
  <r>
    <x v="23"/>
    <n v="57.74"/>
    <n v="78.78"/>
    <n v="77.709999999999994"/>
    <n v="64.62"/>
    <n v="52.41"/>
    <n v="74.31"/>
    <n v="71.5"/>
    <n v="73.09"/>
    <n v="37.479999999999997"/>
    <s v="92,69"/>
    <n v="42.38"/>
    <n v="62.67"/>
    <n v="77.180000000000007"/>
    <n v="68.31"/>
    <n v="80.86"/>
    <n v="83.92"/>
    <n v="81.790000000000006"/>
    <n v="72.180000000000007"/>
    <n v="66.58"/>
    <n v="69.17"/>
    <x v="11"/>
    <x v="9"/>
  </r>
  <r>
    <x v="23"/>
    <n v="54.34"/>
    <n v="82.59"/>
    <n v="86.57"/>
    <n v="66.38"/>
    <n v="51.44"/>
    <n v="79.19"/>
    <n v="76.959999999999994"/>
    <n v="78.16"/>
    <n v="34.06"/>
    <s v="98,98"/>
    <n v="37.549999999999997"/>
    <n v="31.13"/>
    <n v="74.06"/>
    <n v="49.72"/>
    <n v="87.05"/>
    <n v="88.94"/>
    <n v="87.65"/>
    <n v="78.62"/>
    <n v="73.290000000000006"/>
    <n v="75.66"/>
    <x v="0"/>
    <x v="10"/>
  </r>
  <r>
    <x v="23"/>
    <n v="64.86"/>
    <n v="93.19"/>
    <n v="86.56"/>
    <n v="75.14"/>
    <n v="55.85"/>
    <n v="86.28"/>
    <n v="77.31"/>
    <n v="82.15"/>
    <n v="44.63"/>
    <s v="89,2"/>
    <n v="47.02"/>
    <n v="29.82"/>
    <n v="79.92"/>
    <n v="51.52"/>
    <n v="93.12"/>
    <n v="89.62"/>
    <n v="92.01"/>
    <n v="86.62"/>
    <n v="73.44"/>
    <n v="79.3"/>
    <x v="1"/>
    <x v="10"/>
  </r>
  <r>
    <x v="23"/>
    <n v="55.69"/>
    <n v="83.32"/>
    <n v="81.67"/>
    <n v="70.59"/>
    <n v="61.03"/>
    <n v="79.08"/>
    <n v="70.06"/>
    <n v="74.930000000000007"/>
    <n v="49.65"/>
    <s v="89,19"/>
    <n v="51.77"/>
    <n v="29.74"/>
    <n v="78.790000000000006"/>
    <n v="50.98"/>
    <n v="88.29"/>
    <n v="88.14"/>
    <n v="88.24"/>
    <n v="76.09"/>
    <n v="64.260000000000005"/>
    <n v="69.52"/>
    <x v="2"/>
    <x v="10"/>
  </r>
  <r>
    <x v="23"/>
    <n v="48.77"/>
    <n v="73.91"/>
    <n v="69.099999999999994"/>
    <n v="81"/>
    <n v="43.37"/>
    <n v="71.849999999999994"/>
    <n v="61.37"/>
    <n v="67.03"/>
    <n v="43.01"/>
    <s v="87,67"/>
    <n v="45.41"/>
    <n v="29.04"/>
    <n v="59.54"/>
    <n v="42.25"/>
    <n v="74.53"/>
    <n v="69.010000000000005"/>
    <n v="72.790000000000006"/>
    <n v="73.94"/>
    <n v="58.99"/>
    <n v="65.63"/>
    <x v="3"/>
    <x v="10"/>
  </r>
  <r>
    <x v="23"/>
    <n v="56.21"/>
    <n v="81.38"/>
    <n v="62.28"/>
    <n v="58.71"/>
    <n v="31.95"/>
    <n v="69.989999999999995"/>
    <n v="46.57"/>
    <n v="59.21"/>
    <n v="43.12"/>
    <s v="80,65"/>
    <n v="45.13"/>
    <n v="37.49"/>
    <n v="33.36"/>
    <n v="35.700000000000003"/>
    <n v="78.44"/>
    <n v="57.53"/>
    <n v="71.84"/>
    <n v="66.709999999999994"/>
    <n v="43.42"/>
    <n v="53.78"/>
    <x v="4"/>
    <x v="10"/>
  </r>
  <r>
    <x v="23"/>
    <n v="60.09"/>
    <n v="78.680000000000007"/>
    <n v="65.98"/>
    <n v="51.43"/>
    <n v="32.74"/>
    <n v="68.78"/>
    <n v="56.73"/>
    <n v="63.23"/>
    <n v="32.130000000000003"/>
    <s v="84,53"/>
    <n v="34.950000000000003"/>
    <n v="36.07"/>
    <n v="26.73"/>
    <n v="32.03"/>
    <n v="78.849999999999994"/>
    <n v="60.66"/>
    <n v="73.11"/>
    <n v="65.02"/>
    <n v="56.18"/>
    <n v="60.11"/>
    <x v="5"/>
    <x v="10"/>
  </r>
  <r>
    <x v="23"/>
    <n v="51.16"/>
    <n v="78.760000000000005"/>
    <n v="68.87"/>
    <n v="65.78"/>
    <n v="30.8"/>
    <n v="71.37"/>
    <n v="70.12"/>
    <n v="70.77"/>
    <n v="35.25"/>
    <s v="87,84"/>
    <n v="39.770000000000003"/>
    <n v="16.149999999999999"/>
    <n v="52.31"/>
    <n v="36.85"/>
    <n v="71.819999999999993"/>
    <n v="67.67"/>
    <n v="70.489999999999995"/>
    <n v="75.89"/>
    <n v="71.37"/>
    <n v="73.349999999999994"/>
    <x v="6"/>
    <x v="10"/>
  </r>
  <r>
    <x v="23"/>
    <n v="58.13"/>
    <n v="91.06"/>
    <n v="82.37"/>
    <n v="82.04"/>
    <n v="45.18"/>
    <n v="84.49"/>
    <n v="72.41"/>
    <n v="78.739999999999995"/>
    <n v="25.91"/>
    <s v="83,24"/>
    <n v="30.85"/>
    <n v="24.76"/>
    <n v="77"/>
    <n v="54.66"/>
    <n v="91.87"/>
    <n v="81.67"/>
    <n v="88.59"/>
    <n v="85.81"/>
    <n v="69.63"/>
    <n v="76.72"/>
    <x v="7"/>
    <x v="10"/>
  </r>
  <r>
    <x v="23"/>
    <n v="64.52"/>
    <n v="87.82"/>
    <n v="73.34"/>
    <n v="45.3"/>
    <n v="36.83"/>
    <n v="74.45"/>
    <n v="58.41"/>
    <n v="66.8"/>
    <n v="30.99"/>
    <s v="0"/>
    <n v="28.32"/>
    <n v="23.03"/>
    <n v="53.14"/>
    <n v="40.270000000000003"/>
    <n v="88.25"/>
    <n v="71.05"/>
    <n v="82.71"/>
    <n v="69.510000000000005"/>
    <n v="55.47"/>
    <n v="61.62"/>
    <x v="8"/>
    <x v="10"/>
  </r>
  <r>
    <x v="23"/>
    <n v="61.27"/>
    <n v="87.33"/>
    <n v="69.069999999999993"/>
    <n v="47.41"/>
    <n v="38.57"/>
    <n v="73.08"/>
    <n v="61.56"/>
    <n v="67.59"/>
    <n v="37.69"/>
    <s v="49,33"/>
    <n v="38.69"/>
    <n v="25.27"/>
    <n v="45.86"/>
    <n v="37.06"/>
    <n v="84.97"/>
    <n v="74.599999999999994"/>
    <n v="81.63"/>
    <n v="68.78"/>
    <n v="58.65"/>
    <n v="63.08"/>
    <x v="9"/>
    <x v="10"/>
  </r>
  <r>
    <x v="23"/>
    <n v="60.03"/>
    <n v="82.3"/>
    <n v="78.33"/>
    <n v="55.21"/>
    <n v="47.12"/>
    <n v="75.11"/>
    <n v="64.8"/>
    <n v="70.2"/>
    <n v="34.93"/>
    <s v="50,97"/>
    <n v="36.31"/>
    <n v="30.47"/>
    <n v="63.85"/>
    <n v="49.58"/>
    <n v="83.83"/>
    <n v="77.09"/>
    <n v="81.66"/>
    <n v="73.430000000000007"/>
    <n v="61.54"/>
    <n v="66.75"/>
    <x v="10"/>
    <x v="10"/>
  </r>
  <r>
    <x v="23"/>
    <n v="59.34"/>
    <n v="80.2"/>
    <n v="82.59"/>
    <n v="59.11"/>
    <n v="54.75"/>
    <n v="76.27"/>
    <n v="74.56"/>
    <n v="75.459999999999994"/>
    <n v="38.9"/>
    <s v="49,33"/>
    <n v="39.799999999999997"/>
    <n v="63.76"/>
    <n v="50.32"/>
    <n v="56.07"/>
    <n v="83.19"/>
    <n v="81.78"/>
    <n v="82.74"/>
    <n v="74.53"/>
    <n v="73.650000000000006"/>
    <n v="74.040000000000006"/>
    <x v="11"/>
    <x v="10"/>
  </r>
  <r>
    <x v="23"/>
    <n v="59.39"/>
    <n v="90.43"/>
    <n v="84.76"/>
    <n v="69.81"/>
    <n v="61.27"/>
    <n v="83.85"/>
    <n v="81.23"/>
    <n v="82.55"/>
    <n v="42.81"/>
    <s v="0"/>
    <n v="42.81"/>
    <n v="72.03"/>
    <n v="61.97"/>
    <n v="66.349999999999994"/>
    <n v="93.04"/>
    <n v="88.42"/>
    <n v="91.33"/>
    <n v="81.31"/>
    <n v="79.83"/>
    <n v="80.47"/>
    <x v="0"/>
    <x v="11"/>
  </r>
  <r>
    <x v="23"/>
    <n v="66.44"/>
    <n v="95.47"/>
    <n v="85.87"/>
    <n v="70.040000000000006"/>
    <n v="65.040000000000006"/>
    <n v="87"/>
    <n v="85.64"/>
    <n v="86.32"/>
    <n v="38.06"/>
    <s v="0"/>
    <n v="38.06"/>
    <n v="85.5"/>
    <n v="103.43"/>
    <n v="95.62"/>
    <n v="95.9"/>
    <n v="89.64"/>
    <n v="93.58"/>
    <n v="84.81"/>
    <n v="83.9"/>
    <n v="84.3"/>
    <x v="1"/>
    <x v="11"/>
  </r>
  <r>
    <x v="23"/>
    <n v="62.6"/>
    <n v="85.14"/>
    <n v="78.62"/>
    <n v="66.09"/>
    <n v="56.54"/>
    <n v="78.88"/>
    <n v="79.11"/>
    <n v="79"/>
    <n v="38.72"/>
    <s v="0"/>
    <n v="38.72"/>
    <n v="68.47"/>
    <n v="73.13"/>
    <n v="71.099999999999994"/>
    <n v="89.56"/>
    <n v="90.05"/>
    <n v="89.74"/>
    <n v="75.3"/>
    <n v="76.2"/>
    <n v="75.81"/>
    <x v="2"/>
    <x v="11"/>
  </r>
  <r>
    <x v="23"/>
    <n v="56.27"/>
    <n v="73.44"/>
    <n v="61.62"/>
    <n v="52.8"/>
    <n v="45.91"/>
    <n v="65.510000000000005"/>
    <n v="59.27"/>
    <n v="62.4"/>
    <n v="26.61"/>
    <s v="0"/>
    <n v="26.61"/>
    <n v="41.22"/>
    <n v="45.62"/>
    <n v="43.7"/>
    <n v="76.349999999999994"/>
    <n v="67.62"/>
    <n v="73.11"/>
    <n v="62.2"/>
    <n v="57.35"/>
    <n v="59.47"/>
    <x v="3"/>
    <x v="11"/>
  </r>
  <r>
    <x v="23"/>
    <n v="60.16"/>
    <n v="77.34"/>
    <n v="55.76"/>
    <n v="43.85"/>
    <n v="31.68"/>
    <n v="64.12"/>
    <n v="49.77"/>
    <n v="56.99"/>
    <n v="32.729999999999997"/>
    <s v="0"/>
    <n v="32.729999999999997"/>
    <n v="34.18"/>
    <n v="35.479999999999997"/>
    <n v="34.909999999999997"/>
    <n v="79.89"/>
    <n v="65.77"/>
    <n v="74.650000000000006"/>
    <n v="57.43"/>
    <n v="45.71"/>
    <n v="50.81"/>
    <x v="4"/>
    <x v="11"/>
  </r>
  <r>
    <x v="23"/>
    <n v="57.53"/>
    <n v="77.17"/>
    <n v="62.19"/>
    <n v="44.41"/>
    <n v="26.11"/>
    <n v="65.959999999999994"/>
    <n v="53.1"/>
    <n v="59.57"/>
    <n v="25.42"/>
    <s v="0"/>
    <n v="25.42"/>
    <n v="26.74"/>
    <n v="12.12"/>
    <n v="18.489999999999998"/>
    <n v="78.67"/>
    <n v="69.28"/>
    <n v="75.180000000000007"/>
    <n v="62.11"/>
    <n v="49.89"/>
    <n v="55.22"/>
    <x v="5"/>
    <x v="11"/>
  </r>
  <r>
    <x v="23"/>
    <n v="55.79"/>
    <n v="78.36"/>
    <n v="69.12"/>
    <n v="64.22"/>
    <n v="34.130000000000003"/>
    <n v="71.72"/>
    <n v="66.349999999999994"/>
    <n v="68.92"/>
    <n v="31.94"/>
    <s v="0"/>
    <n v="31.94"/>
    <n v="31.23"/>
    <n v="43.52"/>
    <n v="38.159999999999997"/>
    <n v="76.78"/>
    <n v="70.42"/>
    <n v="74.39"/>
    <n v="72.540000000000006"/>
    <n v="65.989999999999995"/>
    <n v="68.67"/>
    <x v="6"/>
    <x v="11"/>
  </r>
  <r>
    <x v="23"/>
    <n v="71.849999999999994"/>
    <n v="89.03"/>
    <n v="87.29"/>
    <n v="81.99"/>
    <n v="47.44"/>
    <n v="86.11"/>
    <n v="76.02"/>
    <n v="80.849999999999994"/>
    <n v="35.72"/>
    <s v="0"/>
    <n v="35.72"/>
    <n v="36.770000000000003"/>
    <n v="89.11"/>
    <n v="66.27"/>
    <n v="93.47"/>
    <n v="83.29"/>
    <n v="89.64"/>
    <n v="86.5"/>
    <n v="73.790000000000006"/>
    <n v="78.98"/>
    <x v="7"/>
    <x v="11"/>
  </r>
  <r>
    <x v="23"/>
    <n v="70.2"/>
    <n v="83.87"/>
    <n v="81.44"/>
    <n v="57.94"/>
    <n v="39.700000000000003"/>
    <n v="78.09"/>
    <n v="62.57"/>
    <n v="70"/>
    <n v="40.409999999999997"/>
    <s v="0"/>
    <n v="40.409999999999997"/>
    <n v="43.67"/>
    <n v="47.18"/>
    <n v="45.65"/>
    <n v="87.07"/>
    <n v="71.55"/>
    <n v="81.23"/>
    <n v="76.180000000000007"/>
    <n v="60.74"/>
    <n v="67.040000000000006"/>
    <x v="8"/>
    <x v="11"/>
  </r>
  <r>
    <x v="23"/>
    <n v="70.260000000000005"/>
    <n v="83.88"/>
    <n v="72.92"/>
    <n v="55.73"/>
    <n v="43.06"/>
    <n v="75.069999999999993"/>
    <n v="59.71"/>
    <n v="67.06"/>
    <n v="42.7"/>
    <s v="0"/>
    <n v="42.7"/>
    <n v="54.34"/>
    <n v="63.17"/>
    <n v="59.32"/>
    <n v="82.5"/>
    <n v="80.03"/>
    <n v="81.569999999999993"/>
    <n v="73.31"/>
    <n v="54.44"/>
    <n v="62.14"/>
    <x v="9"/>
    <x v="11"/>
  </r>
  <r>
    <x v="23"/>
    <n v="60.94"/>
    <n v="76.28"/>
    <n v="76.83"/>
    <n v="57.51"/>
    <n v="46.49"/>
    <n v="72.650000000000006"/>
    <n v="64.37"/>
    <n v="68.34"/>
    <n v="42.14"/>
    <s v="0"/>
    <n v="42.14"/>
    <n v="53.52"/>
    <n v="67.3"/>
    <n v="61.29"/>
    <n v="79.62"/>
    <n v="83.37"/>
    <n v="81.03"/>
    <n v="71.010000000000005"/>
    <n v="59.46"/>
    <n v="64.17"/>
    <x v="10"/>
    <x v="11"/>
  </r>
  <r>
    <x v="23"/>
    <n v="58.51"/>
    <n v="64.09"/>
    <n v="76.84"/>
    <n v="60.27"/>
    <n v="51.29"/>
    <n v="67.239999999999995"/>
    <n v="64.290000000000006"/>
    <n v="65.7"/>
    <n v="47.41"/>
    <s v="0"/>
    <n v="47.41"/>
    <n v="61.13"/>
    <n v="52.54"/>
    <n v="56.29"/>
    <n v="72.930000000000007"/>
    <n v="82.84"/>
    <n v="76.66"/>
    <n v="65.25"/>
    <n v="59.92"/>
    <n v="62.1"/>
    <x v="11"/>
    <x v="11"/>
  </r>
  <r>
    <x v="23"/>
    <n v="58.39"/>
    <n v="69.7"/>
    <n v="79.91"/>
    <n v="69.73"/>
    <n v="63.61"/>
    <n v="72.3"/>
    <n v="68.7"/>
    <n v="70.47"/>
    <n v="52.03"/>
    <s v="0"/>
    <n v="52.03"/>
    <n v="66.209999999999994"/>
    <n v="67.92"/>
    <n v="67.17"/>
    <n v="77.989999999999995"/>
    <n v="87.73"/>
    <n v="81.5"/>
    <n v="70.64"/>
    <n v="64.48"/>
    <n v="67.12"/>
    <x v="0"/>
    <x v="12"/>
  </r>
  <r>
    <x v="23"/>
    <n v="61.19"/>
    <n v="76.56"/>
    <n v="80.31"/>
    <n v="76.11"/>
    <n v="61.43"/>
    <n v="76.83"/>
    <n v="67.98"/>
    <n v="72.34"/>
    <n v="54.77"/>
    <s v="0"/>
    <n v="54.77"/>
    <n v="75.39"/>
    <n v="82.16"/>
    <n v="79.2"/>
    <n v="85.48"/>
    <n v="89.92"/>
    <n v="87.08"/>
    <n v="73.58"/>
    <n v="62.71"/>
    <n v="67.38"/>
    <x v="1"/>
    <x v="12"/>
  </r>
  <r>
    <x v="23"/>
    <n v="60.56"/>
    <n v="64.7"/>
    <n v="74.64"/>
    <n v="67.599999999999994"/>
    <n v="53.65"/>
    <n v="67.78"/>
    <n v="66.599999999999994"/>
    <n v="67.180000000000007"/>
    <n v="56.12"/>
    <s v="0"/>
    <n v="56.12"/>
    <n v="41.88"/>
    <n v="78.69"/>
    <n v="62.62"/>
    <n v="78.19"/>
    <n v="84.08"/>
    <n v="80.319999999999993"/>
    <n v="63.7"/>
    <n v="62.38"/>
    <n v="62.95"/>
    <x v="2"/>
    <x v="12"/>
  </r>
  <r>
    <x v="23"/>
    <n v="56.89"/>
    <n v="62.1"/>
    <n v="56.29"/>
    <n v="48.99"/>
    <n v="53.02"/>
    <n v="58.27"/>
    <n v="51.49"/>
    <n v="54.82"/>
    <n v="44"/>
    <s v="0"/>
    <n v="44"/>
    <n v="53.28"/>
    <n v="70.88"/>
    <n v="63.2"/>
    <n v="69.91"/>
    <n v="63.74"/>
    <n v="67.680000000000007"/>
    <n v="53.1"/>
    <n v="48.24"/>
    <n v="50.32"/>
    <x v="3"/>
    <x v="12"/>
  </r>
  <r>
    <x v="23"/>
    <n v="42.78"/>
    <n v="61.9"/>
    <n v="52.42"/>
    <n v="38.29"/>
    <n v="33.049999999999997"/>
    <n v="54.74"/>
    <n v="46.24"/>
    <n v="50.42"/>
    <n v="40.32"/>
    <s v="0"/>
    <n v="40.32"/>
    <n v="34.97"/>
    <n v="42.6"/>
    <n v="39.270000000000003"/>
    <n v="67.98"/>
    <n v="53.15"/>
    <n v="62.63"/>
    <n v="49.16"/>
    <n v="44.8"/>
    <n v="46.67"/>
    <x v="4"/>
    <x v="12"/>
  </r>
  <r>
    <x v="23"/>
    <n v="45.22"/>
    <n v="57.87"/>
    <n v="55.17"/>
    <n v="36.229999999999997"/>
    <n v="30.57"/>
    <n v="53.3"/>
    <n v="49.25"/>
    <n v="51.24"/>
    <n v="47.64"/>
    <s v="0"/>
    <n v="47.64"/>
    <n v="27.73"/>
    <n v="27.68"/>
    <n v="27.7"/>
    <n v="59.06"/>
    <n v="50.52"/>
    <n v="55.98"/>
    <n v="51.32"/>
    <n v="49.55"/>
    <n v="50.31"/>
    <x v="5"/>
    <x v="12"/>
  </r>
  <r>
    <x v="23"/>
    <n v="45.02"/>
    <n v="64.59"/>
    <n v="69.5"/>
    <n v="52.47"/>
    <n v="31.03"/>
    <n v="63.33"/>
    <n v="73.08"/>
    <n v="68.290000000000006"/>
    <n v="52.69"/>
    <s v="0"/>
    <n v="52.69"/>
    <n v="35.25"/>
    <n v="60.42"/>
    <n v="50.52"/>
    <n v="64.69"/>
    <n v="73.14"/>
    <n v="67.83"/>
    <n v="63.97"/>
    <n v="73.47"/>
    <n v="69.34"/>
    <x v="6"/>
    <x v="12"/>
  </r>
  <r>
    <x v="23"/>
    <n v="65.09"/>
    <n v="76.62"/>
    <n v="82.09"/>
    <n v="51.66"/>
    <n v="34.909999999999997"/>
    <n v="74.06"/>
    <n v="75.14"/>
    <n v="74.61"/>
    <n v="31.47"/>
    <s v="0"/>
    <n v="31.47"/>
    <n v="49.37"/>
    <n v="82.79"/>
    <n v="69.650000000000006"/>
    <n v="84.94"/>
    <n v="86.61"/>
    <n v="85.56"/>
    <n v="71.599999999999994"/>
    <n v="72.31"/>
    <n v="72"/>
    <x v="7"/>
    <x v="12"/>
  </r>
  <r>
    <x v="23"/>
    <n v="53.78"/>
    <n v="66.650000000000006"/>
    <n v="73.8"/>
    <n v="42.27"/>
    <n v="33.54"/>
    <n v="64.760000000000005"/>
    <n v="61.52"/>
    <n v="63.11"/>
    <n v="44.98"/>
    <s v="0"/>
    <n v="44.98"/>
    <n v="45.79"/>
    <n v="56.58"/>
    <n v="52.34"/>
    <n v="79.930000000000007"/>
    <n v="71.27"/>
    <n v="76.709999999999994"/>
    <n v="58.79"/>
    <n v="59.47"/>
    <n v="59.18"/>
    <x v="8"/>
    <x v="12"/>
  </r>
  <r>
    <x v="23"/>
    <n v="65.3"/>
    <n v="64.430000000000007"/>
    <n v="62.91"/>
    <n v="39.630000000000003"/>
    <n v="35.68"/>
    <n v="60.41"/>
    <n v="48.77"/>
    <n v="54.48"/>
    <n v="48.4"/>
    <s v="0"/>
    <n v="48.4"/>
    <n v="49.91"/>
    <n v="45.55"/>
    <n v="47.27"/>
    <n v="75.5"/>
    <n v="72.83"/>
    <n v="74.510000000000005"/>
    <n v="53.83"/>
    <n v="43.42"/>
    <n v="47.95"/>
    <x v="9"/>
    <x v="12"/>
  </r>
  <r>
    <x v="23"/>
    <n v="49.64"/>
    <n v="59.96"/>
    <n v="58.48"/>
    <n v="42.92"/>
    <n v="49.97"/>
    <n v="56.82"/>
    <n v="47.48"/>
    <n v="52.07"/>
    <n v="51.1"/>
    <s v="0"/>
    <n v="51.1"/>
    <n v="45.43"/>
    <n v="53.37"/>
    <n v="50.25"/>
    <n v="74.03"/>
    <n v="65.959999999999994"/>
    <n v="71.03"/>
    <n v="48.88"/>
    <n v="43.11"/>
    <n v="45.62"/>
    <x v="10"/>
    <x v="12"/>
  </r>
  <r>
    <x v="23"/>
    <n v="49.46"/>
    <n v="54.3"/>
    <n v="58.97"/>
    <n v="46.05"/>
    <n v="57.86"/>
    <n v="54.56"/>
    <n v="52.38"/>
    <n v="53.45"/>
    <n v="47.4"/>
    <s v="0"/>
    <n v="47.4"/>
    <n v="50.18"/>
    <n v="54.76"/>
    <n v="52.96"/>
    <n v="68.53"/>
    <n v="61.66"/>
    <n v="65.97"/>
    <n v="48.12"/>
    <n v="50.2"/>
    <n v="49.3"/>
    <x v="11"/>
    <x v="12"/>
  </r>
  <r>
    <x v="23"/>
    <n v="45.85"/>
    <n v="63.73"/>
    <n v="62.55"/>
    <n v="43.45"/>
    <n v="59.44"/>
    <n v="60.02"/>
    <n v="56.72"/>
    <n v="58.34"/>
    <n v="35.64"/>
    <s v="0"/>
    <n v="35.64"/>
    <n v="42.12"/>
    <n v="48.22"/>
    <n v="45.83"/>
    <n v="65.709999999999994"/>
    <n v="66.400000000000006"/>
    <n v="65.97"/>
    <n v="59.07"/>
    <n v="54.82"/>
    <n v="56.68"/>
    <x v="0"/>
    <x v="13"/>
  </r>
  <r>
    <x v="23"/>
    <n v="48.52"/>
    <n v="67.84"/>
    <n v="65.459999999999994"/>
    <n v="48.51"/>
    <n v="57.39"/>
    <n v="63.74"/>
    <n v="58.46"/>
    <n v="61.06"/>
    <n v="40.78"/>
    <s v="0"/>
    <n v="40.78"/>
    <n v="46.43"/>
    <n v="57.15"/>
    <n v="52.95"/>
    <n v="74.33"/>
    <n v="72.12"/>
    <n v="73.5"/>
    <n v="60.36"/>
    <n v="55.45"/>
    <n v="57.6"/>
    <x v="1"/>
    <x v="13"/>
  </r>
  <r>
    <x v="23"/>
    <n v="45.1"/>
    <n v="66.64"/>
    <n v="63.07"/>
    <n v="49.3"/>
    <n v="65.33"/>
    <n v="62.5"/>
    <n v="58.64"/>
    <n v="60.54"/>
    <n v="46.72"/>
    <s v="0"/>
    <n v="46.72"/>
    <n v="57.05"/>
    <n v="48.47"/>
    <n v="51.83"/>
    <n v="70.77"/>
    <n v="69.97"/>
    <n v="70.47"/>
    <n v="59.54"/>
    <n v="56.42"/>
    <n v="57.79"/>
    <x v="2"/>
    <x v="13"/>
  </r>
  <r>
    <x v="23"/>
    <n v="44.89"/>
    <n v="62.78"/>
    <n v="55.97"/>
    <n v="40.67"/>
    <n v="41.03"/>
    <n v="56.83"/>
    <n v="51.11"/>
    <n v="53.92"/>
    <n v="38.78"/>
    <s v="0"/>
    <n v="38.78"/>
    <n v="45.53"/>
    <n v="37.630000000000003"/>
    <n v="40.72"/>
    <n v="63.86"/>
    <n v="58.25"/>
    <n v="61.75"/>
    <n v="54.73"/>
    <n v="49.93"/>
    <n v="52.03"/>
    <x v="3"/>
    <x v="13"/>
  </r>
  <r>
    <x v="23"/>
    <n v="43.71"/>
    <n v="62.74"/>
    <n v="43.55"/>
    <n v="31.63"/>
    <n v="34.520000000000003"/>
    <n v="51.68"/>
    <n v="34.61"/>
    <n v="43"/>
    <n v="35.33"/>
    <s v="0"/>
    <n v="35.33"/>
    <n v="57.73"/>
    <n v="30.78"/>
    <n v="41.34"/>
    <n v="64.400000000000006"/>
    <n v="41.79"/>
    <n v="55.89"/>
    <n v="46.34"/>
    <n v="33.130000000000003"/>
    <n v="38.909999999999997"/>
    <x v="4"/>
    <x v="13"/>
  </r>
  <r>
    <x v="23"/>
    <n v="53.3"/>
    <n v="61.1"/>
    <n v="48.37"/>
    <n v="32.39"/>
    <n v="30.44"/>
    <n v="52.69"/>
    <n v="42.82"/>
    <n v="47.67"/>
    <n v="33.25"/>
    <s v="0"/>
    <n v="33.25"/>
    <n v="41.57"/>
    <n v="19.920000000000002"/>
    <n v="28.4"/>
    <n v="61.76"/>
    <n v="46.37"/>
    <n v="55.97"/>
    <n v="49.69"/>
    <n v="42.73"/>
    <n v="45.78"/>
    <x v="5"/>
    <x v="13"/>
  </r>
  <r>
    <x v="23"/>
    <n v="46.29"/>
    <n v="69.489999999999995"/>
    <n v="65.38"/>
    <n v="42.49"/>
    <n v="26.28"/>
    <n v="63.21"/>
    <n v="64.06"/>
    <n v="63.64"/>
    <n v="38.909999999999997"/>
    <s v="0"/>
    <n v="38.909999999999997"/>
    <n v="16.440000000000001"/>
    <n v="31.36"/>
    <n v="24.98"/>
    <n v="63.03"/>
    <n v="65.959999999999994"/>
    <n v="64.150000000000006"/>
    <n v="66.13"/>
    <n v="64.63"/>
    <n v="65.290000000000006"/>
    <x v="6"/>
    <x v="13"/>
  </r>
  <r>
    <x v="23"/>
    <n v="69.92"/>
    <n v="85.55"/>
    <n v="78.709999999999994"/>
    <n v="55.29"/>
    <n v="26.11"/>
    <n v="77.989999999999995"/>
    <n v="74.17"/>
    <n v="76.06"/>
    <n v="24.04"/>
    <s v="0"/>
    <n v="24.04"/>
    <n v="49.56"/>
    <n v="40.39"/>
    <n v="44.31"/>
    <n v="86.47"/>
    <n v="78.5"/>
    <n v="83.43"/>
    <n v="78.099999999999994"/>
    <n v="74.22"/>
    <n v="75.930000000000007"/>
    <x v="7"/>
    <x v="13"/>
  </r>
  <r>
    <x v="23"/>
    <n v="62.69"/>
    <n v="71.84"/>
    <n v="70.180000000000007"/>
    <n v="37.56"/>
    <n v="34.340000000000003"/>
    <n v="65.959999999999994"/>
    <n v="57.43"/>
    <n v="61.64"/>
    <n v="31.5"/>
    <s v="0"/>
    <n v="31.5"/>
    <n v="18.39"/>
    <n v="33.32"/>
    <n v="26.94"/>
    <n v="80.97"/>
    <n v="63.06"/>
    <n v="74.14"/>
    <n v="62.37"/>
    <n v="56.88"/>
    <n v="59.29"/>
    <x v="8"/>
    <x v="13"/>
  </r>
  <r>
    <x v="23"/>
    <n v="55.68"/>
    <n v="77.06"/>
    <n v="57.38"/>
    <n v="39.58"/>
    <n v="29.96"/>
    <n v="64.5"/>
    <n v="48.8"/>
    <n v="56.55"/>
    <n v="40.479999999999997"/>
    <s v="0"/>
    <n v="40.479999999999997"/>
    <n v="36.54"/>
    <n v="39.39"/>
    <n v="38.17"/>
    <n v="81.5"/>
    <n v="56.92"/>
    <n v="72.12"/>
    <n v="58.78"/>
    <n v="47.24"/>
    <n v="52.31"/>
    <x v="9"/>
    <x v="13"/>
  </r>
  <r>
    <x v="23"/>
    <n v="54.77"/>
    <n v="70.3"/>
    <n v="55.74"/>
    <n v="38.700000000000003"/>
    <n v="51.92"/>
    <n v="60.78"/>
    <n v="56.48"/>
    <n v="58.6"/>
    <n v="42.04"/>
    <s v="0"/>
    <n v="42.04"/>
    <n v="45.69"/>
    <n v="49.28"/>
    <n v="47.75"/>
    <n v="72.53"/>
    <n v="60.57"/>
    <n v="67.97"/>
    <n v="56.83"/>
    <n v="55.77"/>
    <n v="56.24"/>
    <x v="10"/>
    <x v="13"/>
  </r>
  <r>
    <x v="23"/>
    <n v="41.83"/>
    <n v="62.9"/>
    <n v="57"/>
    <n v="43.68"/>
    <n v="48.86"/>
    <n v="57.59"/>
    <n v="60.02"/>
    <n v="58.82"/>
    <n v="30.39"/>
    <s v="0"/>
    <n v="30.39"/>
    <n v="48.29"/>
    <n v="44.4"/>
    <n v="46.07"/>
    <n v="64.97"/>
    <n v="66.680000000000007"/>
    <n v="65.62"/>
    <n v="56.04"/>
    <n v="58.98"/>
    <n v="57.69"/>
    <x v="11"/>
    <x v="13"/>
  </r>
  <r>
    <x v="23"/>
    <n v="43.12"/>
    <n v="64.42"/>
    <n v="60.04"/>
    <n v="44.39"/>
    <n v="59.09"/>
    <n v="59.65"/>
    <n v="58.81"/>
    <n v="59.22"/>
    <n v="24.5"/>
    <s v="0"/>
    <n v="24.5"/>
    <n v="45.25"/>
    <n v="45.61"/>
    <n v="45.45"/>
    <n v="61.33"/>
    <n v="65.06"/>
    <n v="62.79"/>
    <n v="61.46"/>
    <n v="57.8"/>
    <n v="59.4"/>
    <x v="0"/>
    <x v="14"/>
  </r>
  <r>
    <x v="23"/>
    <n v="50.98"/>
    <n v="66.81"/>
    <n v="62.62"/>
    <n v="52.08"/>
    <n v="59.58"/>
    <n v="62.96"/>
    <n v="63.05"/>
    <n v="63"/>
    <n v="38.26"/>
    <s v="0"/>
    <n v="38.26"/>
    <n v="45.79"/>
    <n v="50.39"/>
    <n v="48.37"/>
    <n v="69.47"/>
    <n v="69.459999999999994"/>
    <n v="69.47"/>
    <n v="62.07"/>
    <n v="61.98"/>
    <n v="62.02"/>
    <x v="1"/>
    <x v="14"/>
  </r>
  <r>
    <x v="23"/>
    <n v="45.4"/>
    <n v="59.62"/>
    <n v="62.44"/>
    <n v="57.34"/>
    <n v="55.75"/>
    <n v="59.63"/>
    <n v="58.71"/>
    <n v="59.16"/>
    <n v="35.14"/>
    <s v="0"/>
    <n v="35.14"/>
    <n v="42.33"/>
    <n v="44.61"/>
    <n v="43.61"/>
    <n v="61.85"/>
    <n v="66.87"/>
    <n v="63.81"/>
    <n v="60.63"/>
    <n v="57.3"/>
    <n v="58.75"/>
    <x v="2"/>
    <x v="14"/>
  </r>
  <r>
    <x v="23"/>
    <n v="44.14"/>
    <n v="64.83"/>
    <n v="49.07"/>
    <n v="43.07"/>
    <n v="29.45"/>
    <n v="56.01"/>
    <n v="47.84"/>
    <n v="51.83"/>
    <n v="28.65"/>
    <s v="0"/>
    <n v="28.65"/>
    <n v="51.03"/>
    <n v="18.86"/>
    <n v="32.97"/>
    <n v="63.35"/>
    <n v="50.53"/>
    <n v="58.34"/>
    <n v="54.57"/>
    <n v="48.06"/>
    <n v="50.91"/>
    <x v="3"/>
    <x v="14"/>
  </r>
  <r>
    <x v="23"/>
    <n v="50.53"/>
    <n v="65.040000000000006"/>
    <n v="50.66"/>
    <n v="42.72"/>
    <n v="30.03"/>
    <n v="56.78"/>
    <n v="40.549999999999997"/>
    <n v="48.47"/>
    <n v="32.049999999999997"/>
    <s v="0"/>
    <n v="32.049999999999997"/>
    <n v="61.51"/>
    <n v="24.81"/>
    <n v="40.9"/>
    <n v="63.67"/>
    <n v="38.15"/>
    <n v="53.69"/>
    <n v="55.11"/>
    <n v="41.52"/>
    <n v="47.47"/>
    <x v="4"/>
    <x v="14"/>
  </r>
  <r>
    <x v="23"/>
    <n v="47.64"/>
    <n v="65.239999999999995"/>
    <n v="51.15"/>
    <n v="42.61"/>
    <n v="28.17"/>
    <n v="56.89"/>
    <n v="49.38"/>
    <n v="53.05"/>
    <n v="31.09"/>
    <s v="0"/>
    <n v="31.09"/>
    <n v="51.94"/>
    <n v="17.27"/>
    <n v="32.479999999999997"/>
    <n v="63.96"/>
    <n v="54.79"/>
    <n v="60.37"/>
    <n v="55.48"/>
    <n v="49.08"/>
    <n v="51.88"/>
    <x v="5"/>
    <x v="14"/>
  </r>
  <r>
    <x v="23"/>
    <n v="47.06"/>
    <n v="79.02"/>
    <n v="69.23"/>
    <n v="56.73"/>
    <n v="22.02"/>
    <n v="71.069999999999993"/>
    <n v="71.44"/>
    <n v="71.260000000000005"/>
    <n v="29.48"/>
    <s v="0"/>
    <n v="29.48"/>
    <n v="37.909999999999997"/>
    <n v="36.6"/>
    <n v="37.17"/>
    <n v="68.930000000000007"/>
    <n v="68.81"/>
    <n v="68.88"/>
    <n v="75.33"/>
    <n v="72.900000000000006"/>
    <n v="73.91"/>
    <x v="6"/>
    <x v="14"/>
  </r>
  <r>
    <x v="23"/>
    <n v="69.22"/>
    <n v="90.84"/>
    <n v="85.52"/>
    <n v="27.67"/>
    <n v="28.63"/>
    <n v="79.150000000000006"/>
    <n v="77.099999999999994"/>
    <n v="78.06"/>
    <n v="30.25"/>
    <s v="0"/>
    <n v="30.25"/>
    <n v="61.13"/>
    <n v="49.36"/>
    <n v="54.45"/>
    <n v="85.85"/>
    <n v="81.94"/>
    <n v="84.27"/>
    <n v="79.650000000000006"/>
    <n v="76.84"/>
    <n v="78.010000000000005"/>
    <x v="7"/>
    <x v="14"/>
  </r>
  <r>
    <x v="23"/>
    <n v="67.14"/>
    <n v="82.29"/>
    <n v="70"/>
    <n v="53.17"/>
    <n v="24.3"/>
    <n v="73.27"/>
    <n v="66.39"/>
    <n v="69.599999999999994"/>
    <n v="37.369999999999997"/>
    <s v="0"/>
    <n v="37.369999999999997"/>
    <n v="52.89"/>
    <n v="37.49"/>
    <n v="44.15"/>
    <n v="84.28"/>
    <n v="66.59"/>
    <n v="77.14"/>
    <n v="71.239999999999995"/>
    <n v="67.11"/>
    <n v="68.83"/>
    <x v="8"/>
    <x v="14"/>
  </r>
  <r>
    <x v="23"/>
    <n v="77.34"/>
    <n v="84.09"/>
    <n v="66.59"/>
    <n v="47.55"/>
    <n v="30.32"/>
    <n v="72.94"/>
    <n v="57.7"/>
    <n v="64.81"/>
    <n v="40.54"/>
    <s v="0"/>
    <n v="40.54"/>
    <n v="41.2"/>
    <n v="42.61"/>
    <n v="42"/>
    <n v="80.540000000000006"/>
    <n v="62.13"/>
    <n v="73.099999999999994"/>
    <n v="72.48"/>
    <n v="57.19"/>
    <n v="63.55"/>
    <x v="9"/>
    <x v="14"/>
  </r>
  <r>
    <x v="23"/>
    <n v="56.01"/>
    <n v="81.8"/>
    <n v="70.64"/>
    <n v="44.63"/>
    <n v="56.87"/>
    <n v="72.33"/>
    <n v="61.11"/>
    <n v="66.34"/>
    <n v="47.85"/>
    <s v="0"/>
    <n v="47.85"/>
    <n v="43.95"/>
    <n v="50.78"/>
    <n v="47.82"/>
    <n v="78.400000000000006"/>
    <n v="66.13"/>
    <n v="73.44"/>
    <n v="71.97"/>
    <n v="60.35"/>
    <n v="65.180000000000007"/>
    <x v="10"/>
    <x v="14"/>
  </r>
  <r>
    <x v="23"/>
    <n v="50.88"/>
    <n v="72.86"/>
    <n v="68.92"/>
    <n v="51.45"/>
    <n v="49.32"/>
    <n v="67.72"/>
    <n v="62.53"/>
    <n v="64.95"/>
    <n v="36.479999999999997"/>
    <s v="0"/>
    <n v="36.479999999999997"/>
    <n v="42.85"/>
    <n v="47.41"/>
    <n v="45.44"/>
    <n v="71.63"/>
    <n v="66.510000000000005"/>
    <n v="69.56"/>
    <n v="68.569999999999993"/>
    <n v="62.11"/>
    <n v="64.8"/>
    <x v="11"/>
    <x v="14"/>
  </r>
  <r>
    <x v="23"/>
    <n v="46.14"/>
    <n v="82.17"/>
    <n v="68.67"/>
    <n v="62.44"/>
    <n v="49.34"/>
    <n v="73.739999999999995"/>
    <n v="64.7"/>
    <n v="68.86"/>
    <n v="33.35"/>
    <s v="0"/>
    <n v="33.35"/>
    <n v="41.54"/>
    <n v="49"/>
    <n v="46.86"/>
    <n v="71.34"/>
    <n v="64.05"/>
    <n v="68.37"/>
    <n v="77.55"/>
    <n v="65.25"/>
    <n v="70.31"/>
    <x v="0"/>
    <x v="15"/>
  </r>
  <r>
    <x v="23"/>
    <n v="48.94"/>
    <n v="79.819999999999993"/>
    <n v="68.25"/>
    <n v="55.62"/>
    <n v="52.2"/>
    <n v="71.66"/>
    <n v="66.84"/>
    <n v="69.06"/>
    <n v="38.979999999999997"/>
    <s v="0"/>
    <n v="38.979999999999997"/>
    <n v="58.48"/>
    <n v="55.97"/>
    <n v="56.69"/>
    <n v="73.510000000000005"/>
    <n v="65.52"/>
    <n v="70.260000000000005"/>
    <n v="72.92"/>
    <n v="67.39"/>
    <n v="69.67"/>
    <x v="1"/>
    <x v="15"/>
  </r>
  <r>
    <x v="23"/>
    <n v="47.69"/>
    <n v="74.44"/>
    <n v="67.03"/>
    <n v="57.32"/>
    <n v="49.36"/>
    <n v="68.63"/>
    <n v="63.31"/>
    <n v="65.75"/>
    <n v="37.549999999999997"/>
    <s v="0"/>
    <n v="37.549999999999997"/>
    <n v="52.85"/>
    <n v="50.56"/>
    <n v="51.22"/>
    <n v="74.180000000000007"/>
    <n v="62.93"/>
    <n v="69.599999999999994"/>
    <n v="68.25"/>
    <n v="63.71"/>
    <n v="65.58"/>
    <x v="2"/>
    <x v="15"/>
  </r>
  <r>
    <x v="23"/>
    <n v="46.06"/>
    <n v="74.09"/>
    <n v="64.84"/>
    <n v="55.34"/>
    <n v="37.119999999999997"/>
    <n v="67.260000000000005"/>
    <n v="64.64"/>
    <n v="65.849999999999994"/>
    <n v="36.39"/>
    <s v="0"/>
    <n v="36.39"/>
    <n v="32.75"/>
    <n v="42.12"/>
    <n v="39.44"/>
    <n v="64.150000000000006"/>
    <n v="62.21"/>
    <n v="63.36"/>
    <n v="70.86"/>
    <n v="65.72"/>
    <n v="67.84"/>
    <x v="3"/>
    <x v="15"/>
  </r>
  <r>
    <x v="23"/>
    <n v="52.99"/>
    <n v="67.94"/>
    <n v="51.76"/>
    <n v="43"/>
    <n v="17.510000000000002"/>
    <n v="58.45"/>
    <n v="45.35"/>
    <n v="51.37"/>
    <n v="40.14"/>
    <s v="0"/>
    <n v="40.14"/>
    <n v="39.43"/>
    <n v="29.95"/>
    <n v="32.67"/>
    <n v="63.88"/>
    <n v="38.78"/>
    <n v="53.66"/>
    <n v="57.44"/>
    <n v="47.1"/>
    <n v="51.35"/>
    <x v="4"/>
    <x v="15"/>
  </r>
  <r>
    <x v="23"/>
    <n v="53.15"/>
    <n v="66.63"/>
    <n v="56.6"/>
    <n v="45.03"/>
    <n v="24.64"/>
    <n v="59.61"/>
    <n v="52.37"/>
    <n v="55.7"/>
    <n v="35.49"/>
    <s v="0"/>
    <n v="35.49"/>
    <n v="36.630000000000003"/>
    <n v="16.690000000000001"/>
    <n v="22.41"/>
    <n v="61.36"/>
    <n v="52.66"/>
    <n v="57.82"/>
    <n v="60.57"/>
    <n v="53.24"/>
    <n v="56.26"/>
    <x v="5"/>
    <x v="15"/>
  </r>
  <r>
    <x v="23"/>
    <n v="56.08"/>
    <n v="78.599999999999994"/>
    <n v="73.98"/>
    <n v="54.09"/>
    <n v="24.27"/>
    <n v="72.13"/>
    <n v="67.64"/>
    <n v="69.7"/>
    <n v="35.82"/>
    <s v="0"/>
    <n v="35.82"/>
    <n v="35.71"/>
    <n v="32.1"/>
    <n v="33.06"/>
    <n v="67.39"/>
    <n v="58.23"/>
    <n v="63.62"/>
    <n v="76.69"/>
    <n v="70.569999999999993"/>
    <n v="73.09"/>
    <x v="6"/>
    <x v="15"/>
  </r>
  <r>
    <x v="23"/>
    <n v="71.5"/>
    <n v="92.86"/>
    <n v="87.61"/>
    <n v="15.41"/>
    <n v="32.78"/>
    <n v="79.31"/>
    <n v="82.46"/>
    <n v="81.02"/>
    <n v="26.03"/>
    <s v="0"/>
    <n v="26.03"/>
    <n v="40.75"/>
    <n v="53.33"/>
    <n v="49.98"/>
    <n v="88.54"/>
    <n v="77.08"/>
    <n v="83.81"/>
    <n v="79.010000000000005"/>
    <n v="84.39"/>
    <n v="82.17"/>
    <x v="7"/>
    <x v="15"/>
  </r>
  <r>
    <x v="23"/>
    <n v="54.94"/>
    <n v="78.61"/>
    <n v="70.650000000000006"/>
    <n v="44.06"/>
    <n v="34.520000000000003"/>
    <n v="70"/>
    <n v="65.23"/>
    <n v="67.42"/>
    <n v="31.95"/>
    <s v="0"/>
    <n v="31.95"/>
    <n v="42.04"/>
    <n v="34.44"/>
    <n v="36.46"/>
    <n v="80.23"/>
    <n v="56.1"/>
    <n v="70.28"/>
    <n v="68.27"/>
    <n v="67.98"/>
    <n v="68.099999999999994"/>
    <x v="8"/>
    <x v="15"/>
  </r>
  <r>
    <x v="23"/>
    <n v="58.5"/>
    <n v="79.72"/>
    <n v="68.73"/>
    <n v="42.07"/>
    <n v="23.11"/>
    <n v="69.61"/>
    <n v="57.29"/>
    <n v="62.93"/>
    <n v="39.590000000000003"/>
    <s v="0"/>
    <n v="39.590000000000003"/>
    <n v="40.08"/>
    <n v="39.130000000000003"/>
    <n v="39.380000000000003"/>
    <n v="73.930000000000007"/>
    <n v="52.32"/>
    <n v="65.02"/>
    <n v="69.92"/>
    <n v="58.82"/>
    <n v="63.39"/>
    <x v="9"/>
    <x v="15"/>
  </r>
  <r>
    <x v="23"/>
    <n v="53.12"/>
    <n v="70.239999999999995"/>
    <n v="61.64"/>
    <n v="51.15"/>
    <n v="42.6"/>
    <n v="63.98"/>
    <n v="53.26"/>
    <n v="58.17"/>
    <n v="37.340000000000003"/>
    <s v="0"/>
    <n v="37.340000000000003"/>
    <n v="38.53"/>
    <n v="40.04"/>
    <n v="39.64"/>
    <n v="70.05"/>
    <n v="54.29"/>
    <n v="63.55"/>
    <n v="63.32"/>
    <n v="53.42"/>
    <n v="57.5"/>
    <x v="10"/>
    <x v="15"/>
  </r>
  <r>
    <x v="23"/>
    <n v="48.16"/>
    <n v="65.77"/>
    <n v="62.69"/>
    <n v="59.53"/>
    <n v="45.78"/>
    <n v="63.01"/>
    <n v="56.88"/>
    <n v="59.69"/>
    <n v="32.15"/>
    <s v="0"/>
    <n v="32.15"/>
    <n v="38.93"/>
    <n v="38.56"/>
    <n v="38.659999999999997"/>
    <n v="64.739999999999995"/>
    <n v="55.63"/>
    <n v="60.98"/>
    <n v="64.36"/>
    <n v="57.66"/>
    <n v="60.42"/>
    <x v="11"/>
    <x v="15"/>
  </r>
  <r>
    <x v="23"/>
    <n v="51.47"/>
    <n v="77.91"/>
    <n v="70.790000000000006"/>
    <n v="66.31"/>
    <n v="50.54"/>
    <n v="72.84"/>
    <n v="61.83"/>
    <n v="66.88"/>
    <n v="31.22"/>
    <s v="0"/>
    <n v="31.22"/>
    <n v="42.3"/>
    <n v="45.37"/>
    <n v="44.55"/>
    <n v="67.33"/>
    <n v="62.64"/>
    <n v="65.47"/>
    <n v="78.13"/>
    <n v="62.13"/>
    <n v="68.650000000000006"/>
    <x v="0"/>
    <x v="16"/>
  </r>
  <r>
    <x v="23"/>
    <n v="53.42"/>
    <n v="85.74"/>
    <n v="74.849999999999994"/>
    <n v="67.95"/>
    <n v="45.23"/>
    <n v="78.27"/>
    <n v="68.19"/>
    <n v="72.81"/>
    <n v="43.52"/>
    <s v="0"/>
    <n v="43.52"/>
    <n v="47.95"/>
    <n v="49.07"/>
    <n v="48.77"/>
    <n v="78.08"/>
    <n v="72.08"/>
    <n v="75.7"/>
    <n v="80.84"/>
    <n v="67.95"/>
    <n v="73.209999999999994"/>
    <x v="1"/>
    <x v="16"/>
  </r>
  <r>
    <x v="23"/>
    <n v="42.48"/>
    <n v="77.72"/>
    <n v="77.209999999999994"/>
    <n v="63.67"/>
    <n v="40.39"/>
    <n v="73.92"/>
    <n v="60.9"/>
    <n v="66.87"/>
    <n v="38.24"/>
    <s v="0"/>
    <n v="38.24"/>
    <n v="40.5"/>
    <n v="46.17"/>
    <n v="44.66"/>
    <n v="71.900000000000006"/>
    <n v="67.91"/>
    <n v="70.319999999999993"/>
    <n v="77.400000000000006"/>
    <n v="59.93"/>
    <n v="67.05"/>
    <x v="2"/>
    <x v="16"/>
  </r>
  <r>
    <x v="23"/>
    <n v="44.96"/>
    <n v="75.19"/>
    <n v="67.349999999999994"/>
    <n v="66.34"/>
    <n v="27.25"/>
    <n v="69.67"/>
    <n v="62.78"/>
    <n v="65.94"/>
    <n v="33.590000000000003"/>
    <s v="0"/>
    <n v="33.590000000000003"/>
    <n v="34.56"/>
    <n v="38.26"/>
    <n v="37.28"/>
    <n v="64.66"/>
    <n v="54.3"/>
    <n v="60.55"/>
    <n v="74.489999999999995"/>
    <n v="65.13"/>
    <n v="68.95"/>
    <x v="3"/>
    <x v="16"/>
  </r>
  <r>
    <x v="23"/>
    <n v="43.66"/>
    <n v="69.95"/>
    <n v="59.8"/>
    <n v="52.07"/>
    <n v="26.99"/>
    <n v="62.85"/>
    <n v="49.82"/>
    <n v="55.8"/>
    <n v="30.48"/>
    <s v="0"/>
    <n v="30.48"/>
    <n v="29.54"/>
    <n v="27.43"/>
    <n v="27.99"/>
    <n v="64.040000000000006"/>
    <n v="45.67"/>
    <n v="56.75"/>
    <n v="64.739999999999995"/>
    <n v="51.25"/>
    <n v="56.75"/>
    <x v="4"/>
    <x v="16"/>
  </r>
  <r>
    <x v="23"/>
    <n v="34.39"/>
    <n v="70.709999999999994"/>
    <n v="61.94"/>
    <n v="50.43"/>
    <n v="39.229999999999997"/>
    <n v="63.66"/>
    <n v="54.31"/>
    <n v="58.6"/>
    <n v="30.17"/>
    <s v="0"/>
    <n v="30.17"/>
    <n v="25.91"/>
    <n v="16.52"/>
    <n v="19.02"/>
    <n v="60.4"/>
    <n v="54.18"/>
    <n v="57.93"/>
    <n v="67.599999999999994"/>
    <n v="55.38"/>
    <n v="60.36"/>
    <x v="5"/>
    <x v="16"/>
  </r>
  <r>
    <x v="23"/>
    <n v="40.79"/>
    <n v="81.94"/>
    <n v="78.709999999999994"/>
    <n v="66.44"/>
    <n v="30.33"/>
    <n v="76.64"/>
    <n v="69.33"/>
    <n v="72.64"/>
    <n v="26.44"/>
    <s v="0"/>
    <n v="26.44"/>
    <n v="25.62"/>
    <n v="30.27"/>
    <n v="29.03"/>
    <n v="69.959999999999994"/>
    <n v="60.96"/>
    <n v="66.38"/>
    <n v="83.22"/>
    <n v="71.98"/>
    <n v="76.489999999999995"/>
    <x v="6"/>
    <x v="16"/>
  </r>
  <r>
    <x v="23"/>
    <n v="67.69"/>
    <n v="95.99"/>
    <n v="81.180000000000007"/>
    <n v="72.55"/>
    <n v="46.95"/>
    <n v="86.55"/>
    <n v="78.69"/>
    <n v="82.25"/>
    <n v="23.64"/>
    <s v="0"/>
    <n v="23.64"/>
    <n v="31.49"/>
    <n v="49.54"/>
    <n v="44.72"/>
    <n v="93.21"/>
    <n v="77.319999999999993"/>
    <n v="86.9"/>
    <n v="88.17"/>
    <n v="79.739999999999995"/>
    <n v="83.12"/>
    <x v="7"/>
    <x v="16"/>
  </r>
  <r>
    <x v="23"/>
    <n v="62.11"/>
    <n v="87.3"/>
    <n v="74.38"/>
    <n v="56.2"/>
    <n v="35.6"/>
    <n v="77.59"/>
    <n v="65.53"/>
    <n v="70.989999999999995"/>
    <n v="34.4"/>
    <s v="0"/>
    <n v="34.4"/>
    <n v="33.630000000000003"/>
    <n v="32.29"/>
    <n v="32.65"/>
    <n v="83.75"/>
    <n v="61.66"/>
    <n v="74.97"/>
    <n v="78.099999999999994"/>
    <n v="67.17"/>
    <n v="71.55"/>
    <x v="8"/>
    <x v="16"/>
  </r>
  <r>
    <x v="23"/>
    <n v="56.87"/>
    <n v="85.86"/>
    <n v="67.02"/>
    <n v="49.46"/>
    <n v="38.71"/>
    <n v="73.61"/>
    <n v="64.77"/>
    <n v="68.77"/>
    <n v="34.92"/>
    <s v="0"/>
    <n v="34.92"/>
    <n v="29.08"/>
    <n v="38.76"/>
    <n v="36.17"/>
    <n v="75.84"/>
    <n v="54.25"/>
    <n v="67.260000000000005"/>
    <n v="75.56"/>
    <n v="67.48"/>
    <n v="70.72"/>
    <x v="9"/>
    <x v="16"/>
  </r>
  <r>
    <x v="23"/>
    <n v="67.97"/>
    <n v="86.11"/>
    <n v="72.709999999999994"/>
    <n v="50.62"/>
    <n v="42.91"/>
    <n v="76.12"/>
    <n v="63.04"/>
    <n v="68.97"/>
    <n v="46.57"/>
    <s v="0"/>
    <n v="46.57"/>
    <n v="41.24"/>
    <n v="49.69"/>
    <n v="47.43"/>
    <n v="79.989999999999995"/>
    <n v="65.41"/>
    <n v="74.2"/>
    <n v="76.69"/>
    <n v="62.95"/>
    <n v="68.459999999999994"/>
    <x v="10"/>
    <x v="16"/>
  </r>
  <r>
    <x v="23"/>
    <n v="55.55"/>
    <n v="72.099999999999994"/>
    <n v="68.150000000000006"/>
    <n v="48.83"/>
    <n v="47.48"/>
    <n v="67"/>
    <n v="61.54"/>
    <n v="64.010000000000005"/>
    <n v="36.26"/>
    <s v="0"/>
    <n v="36.26"/>
    <n v="39.4"/>
    <n v="38.69"/>
    <n v="38.880000000000003"/>
    <n v="69.78"/>
    <n v="62.37"/>
    <n v="66.84"/>
    <n v="68"/>
    <n v="62"/>
    <n v="64.400000000000006"/>
    <x v="11"/>
    <x v="16"/>
  </r>
  <r>
    <x v="23"/>
    <n v="68.48"/>
    <n v="88.85"/>
    <n v="74.11"/>
    <n v="53.81"/>
    <n v="55.75"/>
    <n v="80.819999999999993"/>
    <n v="68.81"/>
    <n v="73.81"/>
    <n v="34.67"/>
    <s v="0"/>
    <n v="34.67"/>
    <n v="45.75"/>
    <n v="44.78"/>
    <n v="45.04"/>
    <n v="84.18"/>
    <n v="66.19"/>
    <n v="76.959999999999994"/>
    <n v="82.66"/>
    <n v="69.84"/>
    <n v="74.42"/>
    <x v="0"/>
    <x v="17"/>
  </r>
  <r>
    <x v="23"/>
    <n v="73.52"/>
    <n v="90.73"/>
    <n v="76.59"/>
    <n v="58.37"/>
    <n v="52.7"/>
    <n v="83.04"/>
    <n v="74.11"/>
    <n v="77.83"/>
    <n v="44.88"/>
    <s v="0"/>
    <n v="44.88"/>
    <n v="59.82"/>
    <n v="56.94"/>
    <n v="57.71"/>
    <n v="87.61"/>
    <n v="75.03"/>
    <n v="82.56"/>
    <n v="83.65"/>
    <n v="74.37"/>
    <n v="77.680000000000007"/>
    <x v="1"/>
    <x v="17"/>
  </r>
  <r>
    <x v="23"/>
    <n v="64.45"/>
    <n v="88.36"/>
    <n v="75.760000000000005"/>
    <n v="56.72"/>
    <n v="52.07"/>
    <n v="81.010000000000005"/>
    <n v="71.61"/>
    <n v="75.52"/>
    <n v="43.97"/>
    <s v="0"/>
    <n v="43.97"/>
    <n v="49.45"/>
    <n v="50.76"/>
    <n v="50.41"/>
    <n v="83.74"/>
    <n v="79.28"/>
    <n v="81.95"/>
    <n v="82.52"/>
    <n v="70.8"/>
    <n v="74.989999999999995"/>
    <x v="2"/>
    <x v="17"/>
  </r>
  <r>
    <x v="23"/>
    <n v="51.78"/>
    <n v="87.09"/>
    <n v="74.45"/>
    <n v="45.43"/>
    <n v="45.45"/>
    <n v="78.680000000000007"/>
    <n v="62.79"/>
    <n v="69.41"/>
    <n v="36.72"/>
    <s v="0"/>
    <n v="36.72"/>
    <n v="39.299999999999997"/>
    <n v="48.98"/>
    <n v="46.38"/>
    <n v="77.16"/>
    <n v="65.02"/>
    <n v="72.290000000000006"/>
    <n v="82.56"/>
    <n v="62.74"/>
    <n v="69.819999999999993"/>
    <x v="3"/>
    <x v="17"/>
  </r>
  <r>
    <x v="23"/>
    <n v="54.2"/>
    <n v="79.680000000000007"/>
    <n v="66.02"/>
    <n v="34.299999999999997"/>
    <n v="33.74"/>
    <n v="71"/>
    <n v="54.7"/>
    <n v="61.49"/>
    <n v="42.85"/>
    <s v="0"/>
    <n v="42.85"/>
    <n v="31.16"/>
    <n v="27.91"/>
    <n v="28.78"/>
    <n v="65.97"/>
    <n v="57.58"/>
    <n v="62.6"/>
    <n v="75.650000000000006"/>
    <n v="54.85"/>
    <n v="62.28"/>
    <x v="4"/>
    <x v="17"/>
  </r>
  <r>
    <x v="23"/>
    <n v="57.96"/>
    <n v="83.79"/>
    <n v="72.27"/>
    <n v="39.61"/>
    <n v="32.04"/>
    <n v="75.72"/>
    <n v="61.11"/>
    <n v="67.2"/>
    <n v="42.98"/>
    <s v="0"/>
    <n v="42.98"/>
    <n v="30.56"/>
    <n v="20.82"/>
    <n v="23.43"/>
    <n v="72.59"/>
    <n v="76.09"/>
    <n v="73.989999999999995"/>
    <n v="79.88"/>
    <n v="59.52"/>
    <n v="66.790000000000006"/>
    <x v="5"/>
    <x v="17"/>
  </r>
  <r>
    <x v="23"/>
    <n v="46.22"/>
    <n v="88.29"/>
    <n v="80.66"/>
    <n v="46.28"/>
    <n v="43.34"/>
    <n v="81.64"/>
    <n v="74.45"/>
    <n v="77.45"/>
    <n v="35.869999999999997"/>
    <s v="0"/>
    <n v="35.869999999999997"/>
    <n v="26.74"/>
    <n v="24.09"/>
    <n v="24.8"/>
    <n v="75.73"/>
    <n v="69.989999999999995"/>
    <n v="73.41"/>
    <n v="87.8"/>
    <n v="76.41"/>
    <n v="80.510000000000005"/>
    <x v="6"/>
    <x v="17"/>
  </r>
  <r>
    <x v="23"/>
    <n v="61.38"/>
    <n v="94.74"/>
    <n v="81.650000000000006"/>
    <n v="51.3"/>
    <n v="59.05"/>
    <n v="86.65"/>
    <n v="79.349999999999994"/>
    <n v="82.39"/>
    <n v="29.34"/>
    <s v="0"/>
    <n v="29.34"/>
    <n v="37.29"/>
    <n v="42.93"/>
    <n v="41.42"/>
    <n v="86.21"/>
    <n v="77.37"/>
    <n v="82.64"/>
    <n v="90.93"/>
    <n v="80.55"/>
    <n v="84.28"/>
    <x v="7"/>
    <x v="17"/>
  </r>
  <r>
    <x v="23"/>
    <n v="63.06"/>
    <n v="90.97"/>
    <n v="73.38"/>
    <n v="43.84"/>
    <n v="42.91"/>
    <n v="81.150000000000006"/>
    <n v="68.73"/>
    <n v="73.91"/>
    <n v="34.1"/>
    <s v="0"/>
    <n v="34.1"/>
    <n v="37.21"/>
    <n v="38.159999999999997"/>
    <n v="37.9"/>
    <n v="85.63"/>
    <n v="71.53"/>
    <n v="79.930000000000007"/>
    <n v="82.53"/>
    <n v="68.97"/>
    <n v="73.849999999999994"/>
    <x v="8"/>
    <x v="17"/>
  </r>
  <r>
    <x v="23"/>
    <n v="55.66"/>
    <n v="84.53"/>
    <n v="70.66"/>
    <n v="37.89"/>
    <n v="47.56"/>
    <n v="76.11"/>
    <n v="64.08"/>
    <n v="69.099999999999994"/>
    <n v="39.21"/>
    <s v="0"/>
    <n v="39.21"/>
    <n v="39.46"/>
    <n v="42.76"/>
    <n v="41.88"/>
    <n v="76.709999999999994"/>
    <n v="61.5"/>
    <n v="70.56"/>
    <n v="78.55"/>
    <n v="65.03"/>
    <n v="69.89"/>
    <x v="9"/>
    <x v="17"/>
  </r>
  <r>
    <x v="23"/>
    <n v="64"/>
    <n v="85.78"/>
    <n v="75.319999999999993"/>
    <n v="47.07"/>
    <n v="34.71"/>
    <n v="78.819999999999993"/>
    <n v="63.48"/>
    <n v="69.87"/>
    <n v="47.87"/>
    <s v="0"/>
    <n v="47.87"/>
    <n v="53.06"/>
    <n v="45.31"/>
    <n v="47.39"/>
    <n v="76.86"/>
    <n v="63.63"/>
    <n v="71.510000000000005"/>
    <n v="81.89"/>
    <n v="63.88"/>
    <n v="70.36"/>
    <x v="10"/>
    <x v="17"/>
  </r>
  <r>
    <x v="23"/>
    <n v="51.52"/>
    <n v="71.900000000000006"/>
    <n v="69.209999999999994"/>
    <n v="54.21"/>
    <n v="41.97"/>
    <n v="69"/>
    <n v="60.11"/>
    <n v="63.81"/>
    <n v="38.22"/>
    <s v="0"/>
    <n v="38.22"/>
    <n v="46.81"/>
    <n v="40.61"/>
    <n v="42.27"/>
    <n v="64.84"/>
    <n v="62.22"/>
    <n v="63.78"/>
    <n v="73"/>
    <n v="60.21"/>
    <n v="64.8"/>
    <x v="11"/>
    <x v="17"/>
  </r>
  <r>
    <x v="23"/>
    <n v="56.68"/>
    <n v="85.49"/>
    <n v="77.17"/>
    <n v="54.74"/>
    <n v="61.42"/>
    <n v="80.040000000000006"/>
    <n v="68.66"/>
    <n v="73.36"/>
    <n v="41.84"/>
    <s v="0"/>
    <n v="41.84"/>
    <n v="54.75"/>
    <n v="44.41"/>
    <n v="46.73"/>
    <n v="72.319999999999993"/>
    <n v="72.489999999999995"/>
    <n v="72.38"/>
    <n v="86.1"/>
    <n v="68.7"/>
    <n v="74.88"/>
    <x v="0"/>
    <x v="18"/>
  </r>
  <r>
    <x v="23"/>
    <n v="73.900000000000006"/>
    <n v="89.88"/>
    <n v="80.52"/>
    <n v="60.23"/>
    <n v="71.489999999999995"/>
    <n v="84.6"/>
    <n v="73.17"/>
    <n v="77.89"/>
    <n v="52.36"/>
    <s v="0"/>
    <n v="52.36"/>
    <n v="63.47"/>
    <n v="52.21"/>
    <n v="54.74"/>
    <n v="83.21"/>
    <n v="79.37"/>
    <n v="81.67"/>
    <n v="87.37"/>
    <n v="72.73"/>
    <n v="77.930000000000007"/>
    <x v="1"/>
    <x v="18"/>
  </r>
  <r>
    <x v="23"/>
    <n v="71.98"/>
    <n v="89.5"/>
    <n v="79.45"/>
    <n v="59.13"/>
    <n v="65.959999999999994"/>
    <n v="83.81"/>
    <n v="71.36"/>
    <n v="76.5"/>
    <n v="43.85"/>
    <s v="0"/>
    <n v="43.85"/>
    <n v="52.82"/>
    <n v="48.78"/>
    <n v="49.69"/>
    <n v="88.44"/>
    <n v="77.59"/>
    <n v="84.1"/>
    <n v="84.44"/>
    <n v="70.959999999999994"/>
    <n v="75.75"/>
    <x v="2"/>
    <x v="18"/>
  </r>
  <r>
    <x v="23"/>
    <n v="52.34"/>
    <n v="86.17"/>
    <n v="73.900000000000006"/>
    <n v="48.49"/>
    <n v="41.02"/>
    <n v="78.55"/>
    <n v="69.7"/>
    <n v="73.36"/>
    <n v="47.54"/>
    <s v="0"/>
    <n v="47.54"/>
    <n v="48.89"/>
    <n v="41.3"/>
    <n v="43"/>
    <n v="76.47"/>
    <n v="70.400000000000006"/>
    <n v="74.040000000000006"/>
    <n v="81.7"/>
    <n v="70.39"/>
    <n v="74.41"/>
    <x v="3"/>
    <x v="18"/>
  </r>
  <r>
    <x v="23"/>
    <n v="51.9"/>
    <n v="76.760000000000005"/>
    <n v="64.66"/>
    <n v="42.69"/>
    <n v="35.46"/>
    <n v="69.680000000000007"/>
    <n v="55.74"/>
    <n v="61.5"/>
    <n v="42.79"/>
    <s v="0"/>
    <n v="42.79"/>
    <n v="32.68"/>
    <n v="36.43"/>
    <n v="35.590000000000003"/>
    <n v="72.11"/>
    <n v="50.68"/>
    <n v="63.52"/>
    <n v="70.66"/>
    <n v="57.12"/>
    <n v="61.93"/>
    <x v="4"/>
    <x v="18"/>
  </r>
  <r>
    <x v="23"/>
    <n v="60.38"/>
    <n v="75.34"/>
    <n v="65.760000000000005"/>
    <n v="36.21"/>
    <n v="22.03"/>
    <n v="68.89"/>
    <n v="58.93"/>
    <n v="63.05"/>
    <n v="38.28"/>
    <s v="0"/>
    <n v="38.28"/>
    <n v="29.93"/>
    <n v="28.6"/>
    <n v="28.9"/>
    <n v="71.78"/>
    <n v="63.77"/>
    <n v="68.569999999999993"/>
    <n v="69.900000000000006"/>
    <n v="58.98"/>
    <n v="62.86"/>
    <x v="5"/>
    <x v="18"/>
  </r>
  <r>
    <x v="23"/>
    <n v="51.4"/>
    <n v="83.61"/>
    <n v="76.62"/>
    <n v="35.369999999999997"/>
    <n v="40.89"/>
    <n v="77.849999999999994"/>
    <n v="70.540000000000006"/>
    <n v="73.53"/>
    <n v="33.94"/>
    <s v="0"/>
    <n v="33.94"/>
    <n v="28.65"/>
    <n v="31.29"/>
    <n v="30.7"/>
    <n v="74.39"/>
    <n v="68.94"/>
    <n v="72.27"/>
    <n v="82.74"/>
    <n v="71.87"/>
    <n v="75.650000000000006"/>
    <x v="6"/>
    <x v="18"/>
  </r>
  <r>
    <x v="23"/>
    <n v="51.22"/>
    <n v="90.44"/>
    <n v="84.47"/>
    <n v="41.62"/>
    <n v="38.21"/>
    <n v="84.63"/>
    <n v="71.11"/>
    <n v="76.64"/>
    <n v="29.25"/>
    <s v="0"/>
    <n v="29.25"/>
    <n v="38.39"/>
    <n v="48.85"/>
    <n v="46.51"/>
    <n v="85.12"/>
    <n v="84.81"/>
    <n v="85"/>
    <n v="88.3"/>
    <n v="69.55"/>
    <n v="76.08"/>
    <x v="7"/>
    <x v="18"/>
  </r>
  <r>
    <x v="23"/>
    <n v="56.11"/>
    <n v="83.1"/>
    <n v="74.81"/>
    <n v="39.22"/>
    <n v="44.08"/>
    <n v="77.260000000000005"/>
    <n v="65.19"/>
    <n v="70.13"/>
    <n v="36.19"/>
    <s v="0"/>
    <n v="36.19"/>
    <n v="40.35"/>
    <n v="43.1"/>
    <n v="42.48"/>
    <n v="78.489999999999995"/>
    <n v="71.349999999999994"/>
    <n v="75.709999999999994"/>
    <n v="79.63"/>
    <n v="64.81"/>
    <n v="69.97"/>
    <x v="8"/>
    <x v="18"/>
  </r>
  <r>
    <x v="23"/>
    <n v="61.83"/>
    <n v="86.52"/>
    <n v="73.84"/>
    <n v="37.79"/>
    <n v="42.22"/>
    <n v="78.989999999999995"/>
    <n v="63.28"/>
    <n v="69.709999999999994"/>
    <n v="36.22"/>
    <s v="0"/>
    <n v="36.22"/>
    <n v="37.11"/>
    <n v="45.69"/>
    <n v="43.77"/>
    <n v="78.92"/>
    <n v="64.08"/>
    <n v="73.14"/>
    <n v="82.14"/>
    <n v="63.63"/>
    <n v="70.08"/>
    <x v="9"/>
    <x v="18"/>
  </r>
  <r>
    <x v="23"/>
    <n v="67.45"/>
    <n v="83.61"/>
    <n v="73.53"/>
    <n v="43.14"/>
    <n v="99.04"/>
    <n v="78.61"/>
    <n v="62.64"/>
    <n v="69.180000000000007"/>
    <n v="44.83"/>
    <s v="0"/>
    <n v="44.83"/>
    <n v="44.92"/>
    <n v="45.38"/>
    <n v="45.28"/>
    <n v="83.48"/>
    <n v="76.12"/>
    <n v="80.61"/>
    <n v="78.81"/>
    <n v="60.97"/>
    <n v="67.180000000000007"/>
    <x v="10"/>
    <x v="18"/>
  </r>
  <r>
    <x v="23"/>
    <n v="56.57"/>
    <n v="76.739999999999995"/>
    <n v="73.13"/>
    <n v="49.72"/>
    <n v="51.88"/>
    <n v="73.540000000000006"/>
    <n v="62.63"/>
    <n v="67.099999999999994"/>
    <n v="42.8"/>
    <s v="0"/>
    <n v="42.8"/>
    <n v="51.88"/>
    <n v="40.04"/>
    <n v="42.69"/>
    <n v="74.760000000000005"/>
    <n v="72.91"/>
    <n v="74.040000000000006"/>
    <n v="75.08"/>
    <n v="61.62"/>
    <n v="66.31"/>
    <x v="11"/>
    <x v="18"/>
  </r>
  <r>
    <x v="21"/>
    <n v="2196"/>
    <n v="12247"/>
    <n v="10916"/>
    <n v="7165"/>
    <n v="1737"/>
    <n v="34261"/>
    <n v="26375"/>
    <n v="60636"/>
    <n v="2717"/>
    <s v="326"/>
    <n v="3043"/>
    <n v="1597"/>
    <n v="1204"/>
    <n v="2801"/>
    <n v="21174"/>
    <n v="10089"/>
    <n v="31263"/>
    <n v="8773"/>
    <n v="15073"/>
    <n v="23846"/>
    <x v="0"/>
    <x v="0"/>
  </r>
  <r>
    <x v="26"/>
    <n v="2196"/>
    <n v="12247"/>
    <n v="10916"/>
    <n v="7165"/>
    <n v="1737"/>
    <n v="34261"/>
    <n v="26375"/>
    <n v="60636"/>
    <n v="2717"/>
    <s v="326"/>
    <n v="3043"/>
    <n v="1597"/>
    <n v="1204"/>
    <n v="2801"/>
    <n v="21174"/>
    <n v="10089"/>
    <n v="31263"/>
    <n v="8773"/>
    <n v="15073"/>
    <n v="23846"/>
    <x v="6"/>
    <x v="0"/>
  </r>
  <r>
    <x v="21"/>
    <n v="2196"/>
    <n v="12247"/>
    <n v="10916"/>
    <n v="7203"/>
    <n v="1801"/>
    <n v="34363"/>
    <n v="29044"/>
    <n v="63407"/>
    <n v="2717"/>
    <s v="326"/>
    <n v="3043"/>
    <n v="1597"/>
    <n v="1463"/>
    <n v="3060"/>
    <n v="21276"/>
    <n v="10567"/>
    <n v="31843"/>
    <n v="8773"/>
    <n v="16688"/>
    <n v="25461"/>
    <x v="0"/>
    <x v="1"/>
  </r>
  <r>
    <x v="26"/>
    <n v="2196"/>
    <n v="12247"/>
    <n v="10916"/>
    <n v="7203"/>
    <n v="1801"/>
    <n v="34363"/>
    <n v="29044"/>
    <n v="63407"/>
    <n v="2717"/>
    <s v="326"/>
    <n v="3043"/>
    <n v="1597"/>
    <n v="1463"/>
    <n v="3060"/>
    <n v="21276"/>
    <n v="10567"/>
    <n v="31843"/>
    <n v="8773"/>
    <n v="16688"/>
    <n v="25461"/>
    <x v="6"/>
    <x v="1"/>
  </r>
  <r>
    <x v="21"/>
    <n v="2196"/>
    <n v="12697"/>
    <n v="11360"/>
    <n v="7203"/>
    <n v="1801"/>
    <n v="35257"/>
    <n v="29215"/>
    <n v="64472"/>
    <n v="2717"/>
    <s v="326"/>
    <n v="3043"/>
    <n v="1597"/>
    <n v="1463"/>
    <n v="3060"/>
    <n v="21010"/>
    <n v="10477"/>
    <n v="31487"/>
    <n v="9933"/>
    <n v="16949"/>
    <n v="26882"/>
    <x v="0"/>
    <x v="3"/>
  </r>
  <r>
    <x v="26"/>
    <n v="2196"/>
    <n v="12697"/>
    <n v="11360"/>
    <n v="7203"/>
    <n v="1801"/>
    <n v="35257"/>
    <n v="29215"/>
    <n v="64472"/>
    <n v="2717"/>
    <s v="326"/>
    <n v="3043"/>
    <n v="1597"/>
    <n v="1463"/>
    <n v="3060"/>
    <n v="21010"/>
    <n v="10477"/>
    <n v="31487"/>
    <n v="9933"/>
    <n v="16949"/>
    <n v="26882"/>
    <x v="6"/>
    <x v="3"/>
  </r>
  <r>
    <x v="21"/>
    <n v="2166"/>
    <n v="14110"/>
    <n v="13033"/>
    <n v="7194"/>
    <n v="1823"/>
    <n v="38326"/>
    <n v="28175"/>
    <n v="66501"/>
    <n v="2679"/>
    <s v="326"/>
    <n v="3005"/>
    <n v="1567"/>
    <n v="1682"/>
    <n v="3249"/>
    <n v="19621"/>
    <n v="10781"/>
    <n v="30402"/>
    <n v="14459"/>
    <n v="15386"/>
    <n v="29845"/>
    <x v="0"/>
    <x v="4"/>
  </r>
  <r>
    <x v="26"/>
    <n v="2166"/>
    <n v="14110"/>
    <n v="13033"/>
    <n v="7194"/>
    <n v="1823"/>
    <n v="38326"/>
    <n v="28175"/>
    <n v="66501"/>
    <n v="2679"/>
    <s v="326"/>
    <n v="3005"/>
    <n v="1567"/>
    <n v="1682"/>
    <n v="3249"/>
    <n v="19621"/>
    <n v="10781"/>
    <n v="30402"/>
    <n v="14459"/>
    <n v="15386"/>
    <n v="29845"/>
    <x v="6"/>
    <x v="4"/>
  </r>
  <r>
    <x v="21"/>
    <n v="2154"/>
    <n v="14734"/>
    <n v="12974"/>
    <n v="7052"/>
    <n v="1504"/>
    <n v="38418"/>
    <n v="25852"/>
    <n v="64270"/>
    <n v="2264"/>
    <s v="299"/>
    <n v="2563"/>
    <n v="1538"/>
    <n v="969"/>
    <n v="2507"/>
    <n v="20564"/>
    <n v="8674"/>
    <n v="29238"/>
    <n v="14052"/>
    <n v="15910"/>
    <n v="29962"/>
    <x v="0"/>
    <x v="5"/>
  </r>
  <r>
    <x v="26"/>
    <n v="2154"/>
    <n v="14734"/>
    <n v="12974"/>
    <n v="7052"/>
    <n v="1504"/>
    <n v="38418"/>
    <n v="25852"/>
    <n v="64270"/>
    <n v="2264"/>
    <s v="299"/>
    <n v="2563"/>
    <n v="1538"/>
    <n v="969"/>
    <n v="2507"/>
    <n v="20564"/>
    <n v="8674"/>
    <n v="29238"/>
    <n v="14052"/>
    <n v="15910"/>
    <n v="29962"/>
    <x v="6"/>
    <x v="5"/>
  </r>
  <r>
    <x v="21"/>
    <n v="2128"/>
    <n v="15071"/>
    <n v="13657"/>
    <n v="7376"/>
    <n v="1486"/>
    <n v="39718"/>
    <n v="26904"/>
    <n v="66622"/>
    <n v="2070"/>
    <s v="299"/>
    <n v="2369"/>
    <n v="1538"/>
    <n v="995"/>
    <n v="2533"/>
    <n v="21206"/>
    <n v="8896"/>
    <n v="30102"/>
    <n v="14904"/>
    <n v="16714"/>
    <n v="31618"/>
    <x v="0"/>
    <x v="6"/>
  </r>
  <r>
    <x v="26"/>
    <n v="2128"/>
    <n v="15071"/>
    <n v="13657"/>
    <n v="7376"/>
    <n v="1486"/>
    <n v="39718"/>
    <n v="26904"/>
    <n v="66622"/>
    <n v="2070"/>
    <s v="299"/>
    <n v="2369"/>
    <n v="1538"/>
    <n v="995"/>
    <n v="2533"/>
    <n v="21206"/>
    <n v="8896"/>
    <n v="30102"/>
    <n v="14904"/>
    <n v="16714"/>
    <n v="31618"/>
    <x v="6"/>
    <x v="6"/>
  </r>
  <r>
    <x v="21"/>
    <n v="2128"/>
    <n v="15716"/>
    <n v="13737"/>
    <n v="7910"/>
    <n v="1486"/>
    <n v="40977"/>
    <n v="27638"/>
    <n v="68615"/>
    <n v="2070"/>
    <s v="299"/>
    <n v="2369"/>
    <n v="1538"/>
    <n v="995"/>
    <n v="2533"/>
    <n v="21208"/>
    <n v="8410"/>
    <n v="29618"/>
    <n v="16161"/>
    <n v="17934"/>
    <n v="34095"/>
    <x v="0"/>
    <x v="7"/>
  </r>
  <r>
    <x v="26"/>
    <n v="2128"/>
    <n v="15716"/>
    <n v="13737"/>
    <n v="7910"/>
    <n v="1486"/>
    <n v="40977"/>
    <n v="27638"/>
    <n v="68615"/>
    <n v="2070"/>
    <s v="299"/>
    <n v="2369"/>
    <n v="1538"/>
    <n v="995"/>
    <n v="2533"/>
    <n v="21208"/>
    <n v="8410"/>
    <n v="29618"/>
    <n v="16161"/>
    <n v="17934"/>
    <n v="34095"/>
    <x v="6"/>
    <x v="7"/>
  </r>
  <r>
    <x v="21"/>
    <n v="2108"/>
    <n v="17779"/>
    <n v="12699"/>
    <n v="8108"/>
    <n v="1395"/>
    <n v="42089"/>
    <n v="26717"/>
    <n v="68806"/>
    <n v="1929"/>
    <s v="199"/>
    <n v="2128"/>
    <n v="1268"/>
    <n v="951"/>
    <n v="2219"/>
    <n v="20833"/>
    <n v="8331"/>
    <n v="29164"/>
    <n v="18059"/>
    <n v="17336"/>
    <n v="35395"/>
    <x v="0"/>
    <x v="8"/>
  </r>
  <r>
    <x v="26"/>
    <n v="2108"/>
    <n v="18987"/>
    <n v="12699"/>
    <n v="8108"/>
    <n v="1395"/>
    <n v="43297"/>
    <n v="29407"/>
    <n v="72704"/>
    <n v="1929"/>
    <s v="199"/>
    <n v="2128"/>
    <n v="1268"/>
    <n v="951"/>
    <n v="2219"/>
    <n v="20833"/>
    <n v="8331"/>
    <n v="29164"/>
    <n v="19267"/>
    <n v="19926"/>
    <n v="39193"/>
    <x v="6"/>
    <x v="8"/>
  </r>
  <r>
    <x v="21"/>
    <n v="2108"/>
    <n v="19933"/>
    <n v="12095"/>
    <n v="7533"/>
    <n v="1273"/>
    <n v="42942"/>
    <n v="32458"/>
    <n v="75400"/>
    <n v="1935"/>
    <s v="199"/>
    <n v="2134"/>
    <n v="1248"/>
    <n v="793"/>
    <n v="2041"/>
    <n v="20438"/>
    <n v="8735"/>
    <n v="29173"/>
    <n v="19321"/>
    <n v="22731"/>
    <n v="42052"/>
    <x v="0"/>
    <x v="9"/>
  </r>
  <r>
    <x v="26"/>
    <n v="2108"/>
    <n v="21383"/>
    <n v="12095"/>
    <n v="7643"/>
    <n v="1273"/>
    <n v="44502"/>
    <n v="34080"/>
    <n v="78582"/>
    <n v="2045"/>
    <s v="199"/>
    <n v="2244"/>
    <n v="1248"/>
    <n v="793"/>
    <n v="2041"/>
    <n v="20438"/>
    <n v="8895"/>
    <n v="29333"/>
    <n v="20771"/>
    <n v="24193"/>
    <n v="44964"/>
    <x v="6"/>
    <x v="9"/>
  </r>
  <r>
    <x v="21"/>
    <n v="2084"/>
    <n v="22835"/>
    <n v="13637"/>
    <n v="7565"/>
    <n v="1071"/>
    <n v="47192"/>
    <n v="40263"/>
    <n v="87455"/>
    <n v="2114"/>
    <s v="120"/>
    <n v="2234"/>
    <n v="995"/>
    <n v="760"/>
    <n v="1755"/>
    <n v="19927"/>
    <n v="9194"/>
    <n v="29121"/>
    <n v="24156"/>
    <n v="30189"/>
    <n v="54345"/>
    <x v="0"/>
    <x v="10"/>
  </r>
  <r>
    <x v="26"/>
    <n v="2084"/>
    <n v="22935"/>
    <n v="16216"/>
    <n v="7811"/>
    <n v="1071"/>
    <n v="50117"/>
    <n v="45636"/>
    <n v="95753"/>
    <n v="2114"/>
    <s v="199"/>
    <n v="2313"/>
    <n v="995"/>
    <n v="1332"/>
    <n v="2327"/>
    <n v="20029"/>
    <n v="9510"/>
    <n v="29539"/>
    <n v="26979"/>
    <n v="34595"/>
    <n v="61574"/>
    <x v="6"/>
    <x v="10"/>
  </r>
  <r>
    <x v="21"/>
    <n v="2076"/>
    <n v="24296"/>
    <n v="16096"/>
    <n v="7516"/>
    <n v="802"/>
    <n v="50786"/>
    <n v="50214"/>
    <n v="101000"/>
    <n v="2000"/>
    <s v="0"/>
    <n v="2000"/>
    <n v="995"/>
    <n v="1291"/>
    <n v="2286"/>
    <n v="18367"/>
    <n v="10836"/>
    <n v="29203"/>
    <n v="29424"/>
    <n v="38087"/>
    <n v="67511"/>
    <x v="0"/>
    <x v="11"/>
  </r>
  <r>
    <x v="26"/>
    <n v="2076"/>
    <n v="24459"/>
    <n v="16648"/>
    <n v="7453"/>
    <n v="802"/>
    <n v="51438"/>
    <n v="56025"/>
    <n v="107463"/>
    <n v="1948"/>
    <s v="0"/>
    <n v="1948"/>
    <n v="995"/>
    <n v="1285"/>
    <n v="2280"/>
    <n v="18379"/>
    <n v="11098"/>
    <n v="29477"/>
    <n v="30116"/>
    <n v="43642"/>
    <n v="73758"/>
    <x v="6"/>
    <x v="11"/>
  </r>
  <r>
    <x v="21"/>
    <n v="2122"/>
    <n v="29218"/>
    <n v="17445"/>
    <n v="7510"/>
    <n v="914"/>
    <n v="57209"/>
    <n v="59117"/>
    <n v="116326"/>
    <n v="2014"/>
    <s v="0"/>
    <n v="2014"/>
    <n v="995"/>
    <n v="1285"/>
    <n v="2280"/>
    <n v="18661"/>
    <n v="10533"/>
    <n v="29194"/>
    <n v="35539"/>
    <n v="47299"/>
    <n v="82838"/>
    <x v="0"/>
    <x v="12"/>
  </r>
  <r>
    <x v="26"/>
    <n v="2122"/>
    <n v="30606"/>
    <n v="18054"/>
    <n v="7522"/>
    <n v="914"/>
    <n v="59218"/>
    <n v="61392"/>
    <n v="120610"/>
    <n v="2026"/>
    <s v="0"/>
    <n v="2026"/>
    <n v="995"/>
    <n v="1535"/>
    <n v="2530"/>
    <n v="18661"/>
    <n v="11050"/>
    <n v="29711"/>
    <n v="37536"/>
    <n v="48807"/>
    <n v="86343"/>
    <x v="6"/>
    <x v="12"/>
  </r>
  <r>
    <x v="21"/>
    <n v="2148"/>
    <n v="31060"/>
    <n v="18586"/>
    <n v="7908"/>
    <n v="968"/>
    <n v="60670"/>
    <n v="62781"/>
    <n v="123451"/>
    <n v="2079"/>
    <s v="0"/>
    <n v="2079"/>
    <n v="995"/>
    <n v="1544"/>
    <n v="2539"/>
    <n v="18585"/>
    <n v="11204"/>
    <n v="29789"/>
    <n v="39011"/>
    <n v="50033"/>
    <n v="89044"/>
    <x v="0"/>
    <x v="13"/>
  </r>
  <r>
    <x v="26"/>
    <n v="2148"/>
    <n v="31060"/>
    <n v="19438"/>
    <n v="7988"/>
    <n v="968"/>
    <n v="61602"/>
    <n v="63282"/>
    <n v="124884"/>
    <n v="2396"/>
    <s v="0"/>
    <n v="2396"/>
    <n v="1152"/>
    <n v="1544"/>
    <n v="2696"/>
    <n v="18585"/>
    <n v="11471"/>
    <n v="30056"/>
    <n v="39469"/>
    <n v="50267"/>
    <n v="89736"/>
    <x v="6"/>
    <x v="13"/>
  </r>
  <r>
    <x v="21"/>
    <n v="2148"/>
    <n v="32374"/>
    <n v="18897"/>
    <n v="8240"/>
    <n v="843"/>
    <n v="62502"/>
    <n v="65515"/>
    <n v="128017"/>
    <n v="2487"/>
    <s v="0"/>
    <n v="2487"/>
    <n v="1152"/>
    <n v="1475"/>
    <n v="2627"/>
    <n v="18046"/>
    <n v="11584"/>
    <n v="29630"/>
    <n v="40817"/>
    <n v="52456"/>
    <n v="93273"/>
    <x v="0"/>
    <x v="14"/>
  </r>
  <r>
    <x v="26"/>
    <n v="2148"/>
    <n v="32690"/>
    <n v="18441"/>
    <n v="8125"/>
    <n v="1183"/>
    <n v="62587"/>
    <n v="71603"/>
    <n v="134190"/>
    <n v="2397"/>
    <s v="0"/>
    <n v="2397"/>
    <n v="1177"/>
    <n v="1543"/>
    <n v="2720"/>
    <n v="17636"/>
    <n v="11944"/>
    <n v="29580"/>
    <n v="41377"/>
    <n v="58116"/>
    <n v="99493"/>
    <x v="6"/>
    <x v="14"/>
  </r>
  <r>
    <x v="21"/>
    <n v="2148"/>
    <n v="32335"/>
    <n v="18637"/>
    <n v="8106"/>
    <n v="1113"/>
    <n v="62339"/>
    <n v="73179"/>
    <n v="135518"/>
    <n v="2363"/>
    <s v="0"/>
    <n v="2363"/>
    <n v="620"/>
    <n v="1543"/>
    <n v="2163"/>
    <n v="17810"/>
    <n v="12226"/>
    <n v="30036"/>
    <n v="41546"/>
    <n v="59410"/>
    <n v="100956"/>
    <x v="0"/>
    <x v="15"/>
  </r>
  <r>
    <x v="26"/>
    <n v="2148"/>
    <n v="32051"/>
    <n v="19311"/>
    <n v="8098"/>
    <n v="1300"/>
    <n v="62908"/>
    <n v="74406"/>
    <n v="137314"/>
    <n v="2370"/>
    <s v="0"/>
    <n v="2370"/>
    <n v="620"/>
    <n v="1709"/>
    <n v="2329"/>
    <n v="17647"/>
    <n v="12374"/>
    <n v="30021"/>
    <n v="42271"/>
    <n v="60323"/>
    <n v="102594"/>
    <x v="6"/>
    <x v="15"/>
  </r>
  <r>
    <x v="21"/>
    <n v="2122"/>
    <n v="32509"/>
    <n v="19897"/>
    <n v="7657"/>
    <n v="1306"/>
    <n v="63491"/>
    <n v="74913"/>
    <n v="138404"/>
    <n v="2482"/>
    <s v="0"/>
    <n v="2482"/>
    <n v="620"/>
    <n v="1703"/>
    <n v="2323"/>
    <n v="18293"/>
    <n v="12021"/>
    <n v="30314"/>
    <n v="42096"/>
    <n v="61189"/>
    <n v="103285"/>
    <x v="0"/>
    <x v="16"/>
  </r>
  <r>
    <x v="26"/>
    <n v="2122"/>
    <n v="32529"/>
    <n v="20118"/>
    <n v="7692"/>
    <n v="1289"/>
    <n v="63750"/>
    <n v="77014"/>
    <n v="140764"/>
    <n v="2482"/>
    <s v="0"/>
    <n v="2482"/>
    <n v="620"/>
    <n v="1703"/>
    <n v="2323"/>
    <n v="18310"/>
    <n v="12075"/>
    <n v="30385"/>
    <n v="42338"/>
    <n v="63236"/>
    <n v="105574"/>
    <x v="6"/>
    <x v="16"/>
  </r>
  <r>
    <x v="21"/>
    <n v="2122"/>
    <n v="34177"/>
    <n v="19433"/>
    <n v="3181"/>
    <n v="1280"/>
    <n v="60193"/>
    <n v="84308"/>
    <n v="144501"/>
    <n v="2402"/>
    <s v="0"/>
    <n v="2402"/>
    <n v="620"/>
    <n v="1695"/>
    <n v="2315"/>
    <n v="17954"/>
    <n v="12037"/>
    <n v="29991"/>
    <n v="39217"/>
    <n v="70576"/>
    <n v="109793"/>
    <x v="0"/>
    <x v="17"/>
  </r>
  <r>
    <x v="26"/>
    <n v="1626"/>
    <n v="35136"/>
    <n v="19715"/>
    <n v="3217"/>
    <n v="1119"/>
    <n v="60813"/>
    <n v="85018"/>
    <n v="145831"/>
    <n v="2309"/>
    <s v="0"/>
    <n v="2309"/>
    <n v="620"/>
    <n v="1695"/>
    <n v="2315"/>
    <n v="17971"/>
    <n v="12196"/>
    <n v="30167"/>
    <n v="39913"/>
    <n v="71127"/>
    <n v="111040"/>
    <x v="6"/>
    <x v="17"/>
  </r>
  <r>
    <x v="21"/>
    <n v="1632"/>
    <n v="35091"/>
    <n v="20164"/>
    <n v="2896"/>
    <n v="1166"/>
    <n v="60949"/>
    <n v="86627"/>
    <n v="147576"/>
    <n v="2276"/>
    <s v="0"/>
    <n v="2276"/>
    <n v="590"/>
    <n v="2037"/>
    <n v="2627"/>
    <n v="18144"/>
    <n v="12125"/>
    <n v="30269"/>
    <n v="39939"/>
    <n v="72465"/>
    <n v="112404"/>
    <x v="0"/>
    <x v="18"/>
  </r>
  <r>
    <x v="26"/>
    <n v="1641"/>
    <n v="35037"/>
    <n v="20340"/>
    <n v="2165"/>
    <n v="1131"/>
    <n v="60314"/>
    <n v="86986"/>
    <n v="147300"/>
    <n v="2283"/>
    <s v="0"/>
    <n v="2283"/>
    <n v="579"/>
    <n v="2010"/>
    <n v="2589"/>
    <n v="18253"/>
    <n v="11640"/>
    <n v="29893"/>
    <n v="39199"/>
    <n v="73336"/>
    <n v="112535"/>
    <x v="6"/>
    <x v="18"/>
  </r>
  <r>
    <x v="0"/>
    <n v="6744"/>
    <n v="10872"/>
    <n v="10611"/>
    <n v="5009"/>
    <n v="1247"/>
    <n v="34483"/>
    <n v="10556"/>
    <n v="45039"/>
    <n v="11262"/>
    <s v="0"/>
    <n v="11262"/>
    <n v="1642"/>
    <n v="92"/>
    <n v="1734"/>
    <n v="12015"/>
    <n v="9564"/>
    <n v="21579"/>
    <n v="9564"/>
    <n v="4739"/>
    <n v="14303"/>
    <x v="0"/>
    <x v="19"/>
  </r>
  <r>
    <x v="1"/>
    <n v="141"/>
    <n v="1638"/>
    <n v="808"/>
    <n v="57"/>
    <n v="5"/>
    <n v="2649"/>
    <n v="5713"/>
    <n v="8362"/>
    <n v="35"/>
    <s v="0"/>
    <n v="35"/>
    <n v="30"/>
    <n v="8"/>
    <n v="38"/>
    <n v="238"/>
    <n v="2346"/>
    <n v="2584"/>
    <n v="2346"/>
    <n v="5550"/>
    <n v="7896"/>
    <x v="0"/>
    <x v="19"/>
  </r>
  <r>
    <x v="2"/>
    <n v="664"/>
    <n v="5827"/>
    <n v="1302"/>
    <n v="82"/>
    <n v="153"/>
    <n v="8028"/>
    <n v="4752"/>
    <n v="12780"/>
    <n v="11"/>
    <s v="0"/>
    <n v="11"/>
    <n v="35"/>
    <n v="0"/>
    <n v="35"/>
    <n v="417"/>
    <n v="7565"/>
    <n v="7982"/>
    <n v="7565"/>
    <n v="4640"/>
    <n v="12205"/>
    <x v="0"/>
    <x v="19"/>
  </r>
  <r>
    <x v="3"/>
    <n v="2401"/>
    <n v="22571"/>
    <n v="11242"/>
    <n v="748"/>
    <n v="625"/>
    <n v="37587"/>
    <n v="25111"/>
    <n v="62698"/>
    <n v="254"/>
    <s v="0"/>
    <n v="254"/>
    <n v="457"/>
    <n v="1198"/>
    <n v="1655"/>
    <n v="15911"/>
    <n v="20965"/>
    <n v="36876"/>
    <n v="20965"/>
    <n v="18880"/>
    <n v="39845"/>
    <x v="0"/>
    <x v="19"/>
  </r>
  <r>
    <x v="4"/>
    <n v="288"/>
    <n v="2851"/>
    <n v="1519"/>
    <n v="127"/>
    <n v="658"/>
    <n v="5443"/>
    <n v="10278"/>
    <n v="15721"/>
    <n v="167"/>
    <s v="0"/>
    <n v="167"/>
    <n v="57"/>
    <n v="12"/>
    <n v="69"/>
    <n v="1455"/>
    <n v="3764"/>
    <n v="5219"/>
    <n v="3764"/>
    <n v="9875"/>
    <n v="13639"/>
    <x v="0"/>
    <x v="19"/>
  </r>
  <r>
    <x v="5"/>
    <n v="1177"/>
    <n v="21597"/>
    <n v="16953"/>
    <n v="181"/>
    <n v="43"/>
    <n v="39951"/>
    <n v="76123"/>
    <n v="116074"/>
    <n v="485"/>
    <s v="0"/>
    <n v="485"/>
    <n v="69"/>
    <n v="86"/>
    <n v="155"/>
    <n v="6220"/>
    <n v="33177"/>
    <n v="39397"/>
    <n v="33177"/>
    <n v="74411"/>
    <n v="107588"/>
    <x v="0"/>
    <x v="19"/>
  </r>
  <r>
    <x v="25"/>
    <n v="23"/>
    <n v="171"/>
    <n v="38"/>
    <n v="0"/>
    <n v="0"/>
    <n v="232"/>
    <n v="444"/>
    <n v="676"/>
    <n v="6"/>
    <s v="0"/>
    <n v="6"/>
    <n v="5"/>
    <n v="4"/>
    <n v="9"/>
    <n v="11"/>
    <n v="15"/>
    <n v="26"/>
    <n v="210"/>
    <n v="425"/>
    <n v="635"/>
    <x v="0"/>
    <x v="20"/>
  </r>
  <r>
    <x v="6"/>
    <n v="1174"/>
    <n v="9201"/>
    <n v="1517"/>
    <n v="95"/>
    <n v="54"/>
    <n v="12041"/>
    <n v="4417"/>
    <n v="16458"/>
    <n v="101"/>
    <s v="0"/>
    <n v="101"/>
    <n v="17"/>
    <n v="2"/>
    <n v="19"/>
    <n v="899"/>
    <n v="466"/>
    <n v="1365"/>
    <n v="11024"/>
    <n v="3949"/>
    <n v="14973"/>
    <x v="0"/>
    <x v="20"/>
  </r>
  <r>
    <x v="7"/>
    <n v="332"/>
    <n v="2680"/>
    <n v="2122"/>
    <n v="315"/>
    <n v="2"/>
    <n v="5451"/>
    <n v="14795"/>
    <n v="20246"/>
    <n v="214"/>
    <s v="0"/>
    <n v="214"/>
    <n v="2"/>
    <n v="12"/>
    <n v="14"/>
    <n v="1153"/>
    <n v="3724"/>
    <n v="4877"/>
    <n v="4082"/>
    <n v="11059"/>
    <n v="15141"/>
    <x v="0"/>
    <x v="20"/>
  </r>
  <r>
    <x v="8"/>
    <n v="90"/>
    <n v="817"/>
    <n v="932"/>
    <n v="87"/>
    <n v="2"/>
    <n v="1928"/>
    <n v="8960"/>
    <n v="10888"/>
    <n v="16"/>
    <s v="0"/>
    <n v="16"/>
    <n v="1"/>
    <n v="4"/>
    <n v="5"/>
    <n v="309"/>
    <n v="983"/>
    <n v="1292"/>
    <n v="1602"/>
    <n v="7973"/>
    <n v="9575"/>
    <x v="0"/>
    <x v="20"/>
  </r>
  <r>
    <x v="9"/>
    <n v="194"/>
    <n v="759"/>
    <n v="917"/>
    <n v="3"/>
    <n v="2"/>
    <n v="1875"/>
    <n v="7498"/>
    <n v="9373"/>
    <n v="62"/>
    <s v="0"/>
    <n v="62"/>
    <n v="3"/>
    <n v="18"/>
    <n v="21"/>
    <n v="575"/>
    <n v="2423"/>
    <n v="2998"/>
    <n v="1235"/>
    <n v="5057"/>
    <n v="6292"/>
    <x v="0"/>
    <x v="20"/>
  </r>
  <r>
    <x v="10"/>
    <n v="44"/>
    <n v="847"/>
    <n v="3150"/>
    <n v="119"/>
    <n v="2"/>
    <n v="4162"/>
    <n v="13789"/>
    <n v="17951"/>
    <n v="6"/>
    <s v="0"/>
    <n v="6"/>
    <n v="10"/>
    <n v="8"/>
    <n v="18"/>
    <n v="1319"/>
    <n v="5174"/>
    <n v="6493"/>
    <n v="2827"/>
    <n v="8607"/>
    <n v="11434"/>
    <x v="0"/>
    <x v="20"/>
  </r>
  <r>
    <x v="11"/>
    <n v="155"/>
    <n v="1179"/>
    <n v="422"/>
    <n v="56"/>
    <n v="5"/>
    <n v="1817"/>
    <n v="1929"/>
    <n v="3746"/>
    <n v="20"/>
    <s v="0"/>
    <n v="20"/>
    <n v="6"/>
    <n v="0"/>
    <n v="6"/>
    <n v="280"/>
    <n v="112"/>
    <n v="392"/>
    <n v="1511"/>
    <n v="1817"/>
    <n v="3328"/>
    <x v="0"/>
    <x v="20"/>
  </r>
  <r>
    <x v="12"/>
    <n v="218"/>
    <n v="1182"/>
    <n v="506"/>
    <n v="19"/>
    <n v="1"/>
    <n v="1926"/>
    <n v="2576"/>
    <n v="4502"/>
    <n v="17"/>
    <s v="0"/>
    <n v="17"/>
    <n v="3"/>
    <n v="18"/>
    <n v="21"/>
    <n v="549"/>
    <n v="395"/>
    <n v="944"/>
    <n v="1357"/>
    <n v="2163"/>
    <n v="3520"/>
    <x v="0"/>
    <x v="20"/>
  </r>
  <r>
    <x v="13"/>
    <n v="966"/>
    <n v="2128"/>
    <n v="1129"/>
    <n v="118"/>
    <n v="7"/>
    <n v="4348"/>
    <n v="5359"/>
    <n v="9707"/>
    <n v="239"/>
    <s v="0"/>
    <n v="239"/>
    <n v="1"/>
    <n v="22"/>
    <n v="23"/>
    <n v="226"/>
    <n v="66"/>
    <n v="292"/>
    <n v="3882"/>
    <n v="5271"/>
    <n v="9153"/>
    <x v="0"/>
    <x v="20"/>
  </r>
  <r>
    <x v="14"/>
    <n v="668"/>
    <n v="127"/>
    <n v="57"/>
    <n v="11"/>
    <n v="23"/>
    <n v="886"/>
    <n v="303"/>
    <n v="1189"/>
    <n v="157"/>
    <s v="0"/>
    <n v="157"/>
    <n v="14"/>
    <n v="0"/>
    <n v="14"/>
    <n v="75"/>
    <n v="138"/>
    <n v="213"/>
    <n v="640"/>
    <n v="165"/>
    <n v="805"/>
    <x v="0"/>
    <x v="20"/>
  </r>
  <r>
    <x v="15"/>
    <n v="9"/>
    <n v="30"/>
    <n v="26"/>
    <n v="4"/>
    <n v="2"/>
    <n v="71"/>
    <n v="77"/>
    <n v="148"/>
    <n v="10"/>
    <s v="0"/>
    <n v="10"/>
    <n v="4"/>
    <n v="0"/>
    <n v="4"/>
    <n v="19"/>
    <n v="33"/>
    <n v="52"/>
    <n v="38"/>
    <n v="44"/>
    <n v="82"/>
    <x v="0"/>
    <x v="20"/>
  </r>
  <r>
    <x v="16"/>
    <n v="32"/>
    <n v="161"/>
    <n v="47"/>
    <n v="12"/>
    <n v="22"/>
    <n v="274"/>
    <n v="234"/>
    <n v="508"/>
    <n v="27"/>
    <s v="0"/>
    <n v="27"/>
    <n v="29"/>
    <n v="0"/>
    <n v="29"/>
    <n v="92"/>
    <n v="44"/>
    <n v="136"/>
    <n v="126"/>
    <n v="190"/>
    <n v="316"/>
    <x v="0"/>
    <x v="20"/>
  </r>
  <r>
    <x v="17"/>
    <n v="144"/>
    <n v="954"/>
    <n v="398"/>
    <n v="178"/>
    <n v="26"/>
    <n v="1700"/>
    <n v="1516"/>
    <n v="3216"/>
    <n v="334"/>
    <s v="0"/>
    <n v="334"/>
    <n v="9"/>
    <n v="6"/>
    <n v="15"/>
    <n v="170"/>
    <n v="78"/>
    <n v="248"/>
    <n v="1187"/>
    <n v="1432"/>
    <n v="2619"/>
    <x v="0"/>
    <x v="20"/>
  </r>
  <r>
    <x v="18"/>
    <n v="17053"/>
    <n v="102802"/>
    <n v="54807"/>
    <n v="7612"/>
    <n v="2215"/>
    <n v="184489"/>
    <n v="184159"/>
    <n v="368648"/>
    <n v="12978"/>
    <s v="0"/>
    <n v="12978"/>
    <n v="2235"/>
    <n v="1380"/>
    <n v="3615"/>
    <n v="48929"/>
    <n v="27836"/>
    <n v="76765"/>
    <n v="120347"/>
    <n v="154943"/>
    <n v="275290"/>
    <x v="0"/>
    <x v="20"/>
  </r>
  <r>
    <x v="0"/>
    <n v="6407"/>
    <n v="13686"/>
    <n v="10688"/>
    <n v="5779"/>
    <n v="1013"/>
    <n v="37573"/>
    <n v="10918"/>
    <n v="48491"/>
    <n v="11156"/>
    <s v="0"/>
    <n v="11156"/>
    <n v="1694"/>
    <n v="96"/>
    <n v="1790"/>
    <n v="14596"/>
    <n v="5704"/>
    <n v="20300"/>
    <n v="10127"/>
    <n v="5118"/>
    <n v="15245"/>
    <x v="1"/>
    <x v="20"/>
  </r>
  <r>
    <x v="1"/>
    <n v="212"/>
    <n v="2157"/>
    <n v="1186"/>
    <n v="35"/>
    <n v="78"/>
    <n v="3668"/>
    <n v="6916"/>
    <n v="10584"/>
    <n v="38"/>
    <s v="0"/>
    <n v="38"/>
    <n v="17"/>
    <n v="12"/>
    <n v="29"/>
    <n v="158"/>
    <n v="201"/>
    <n v="359"/>
    <n v="3455"/>
    <n v="6703"/>
    <n v="10158"/>
    <x v="1"/>
    <x v="20"/>
  </r>
  <r>
    <x v="2"/>
    <n v="824"/>
    <n v="5650"/>
    <n v="1095"/>
    <n v="27"/>
    <n v="138"/>
    <n v="7734"/>
    <n v="4584"/>
    <n v="12318"/>
    <n v="28"/>
    <s v="0"/>
    <n v="28"/>
    <n v="21"/>
    <n v="0"/>
    <n v="21"/>
    <n v="296"/>
    <n v="49"/>
    <n v="345"/>
    <n v="7389"/>
    <n v="4535"/>
    <n v="11924"/>
    <x v="1"/>
    <x v="20"/>
  </r>
  <r>
    <x v="3"/>
    <n v="2346"/>
    <n v="22685"/>
    <n v="10862"/>
    <n v="559"/>
    <n v="579"/>
    <n v="37031"/>
    <n v="21485"/>
    <n v="58516"/>
    <n v="275"/>
    <s v="0"/>
    <n v="275"/>
    <n v="379"/>
    <n v="1327"/>
    <n v="1706"/>
    <n v="14760"/>
    <n v="4443"/>
    <n v="19203"/>
    <n v="21617"/>
    <n v="15715"/>
    <n v="37332"/>
    <x v="1"/>
    <x v="20"/>
  </r>
  <r>
    <x v="4"/>
    <n v="169"/>
    <n v="5158"/>
    <n v="3088"/>
    <n v="123"/>
    <n v="743"/>
    <n v="9281"/>
    <n v="12122"/>
    <n v="21403"/>
    <n v="107"/>
    <s v="0"/>
    <n v="107"/>
    <n v="88"/>
    <n v="36"/>
    <n v="124"/>
    <n v="2116"/>
    <n v="726"/>
    <n v="2842"/>
    <n v="6970"/>
    <n v="11360"/>
    <n v="18330"/>
    <x v="1"/>
    <x v="20"/>
  </r>
  <r>
    <x v="5"/>
    <n v="1378"/>
    <n v="24627"/>
    <n v="15304"/>
    <n v="140"/>
    <n v="32"/>
    <n v="41481"/>
    <n v="77612"/>
    <n v="119093"/>
    <n v="155"/>
    <s v="0"/>
    <n v="155"/>
    <n v="67"/>
    <n v="131"/>
    <n v="198"/>
    <n v="5974"/>
    <n v="1363"/>
    <n v="7337"/>
    <n v="35285"/>
    <n v="76118"/>
    <n v="111403"/>
    <x v="1"/>
    <x v="20"/>
  </r>
  <r>
    <x v="25"/>
    <n v="15"/>
    <n v="286"/>
    <n v="29"/>
    <n v="6"/>
    <n v="1"/>
    <n v="337"/>
    <n v="1356"/>
    <n v="1693"/>
    <n v="7"/>
    <s v="0"/>
    <n v="7"/>
    <n v="0"/>
    <n v="0"/>
    <n v="0"/>
    <n v="7"/>
    <n v="20"/>
    <n v="27"/>
    <n v="323"/>
    <n v="1336"/>
    <n v="1659"/>
    <x v="1"/>
    <x v="20"/>
  </r>
  <r>
    <x v="6"/>
    <n v="784"/>
    <n v="8852"/>
    <n v="986"/>
    <n v="87"/>
    <n v="17"/>
    <n v="10726"/>
    <n v="3107"/>
    <n v="13833"/>
    <n v="74"/>
    <s v="0"/>
    <n v="74"/>
    <n v="10"/>
    <n v="20"/>
    <n v="30"/>
    <n v="1047"/>
    <n v="702"/>
    <n v="1749"/>
    <n v="9595"/>
    <n v="2385"/>
    <n v="11980"/>
    <x v="1"/>
    <x v="20"/>
  </r>
  <r>
    <x v="7"/>
    <n v="453"/>
    <n v="3177"/>
    <n v="1680"/>
    <n v="280"/>
    <n v="4"/>
    <n v="5594"/>
    <n v="14440"/>
    <n v="20034"/>
    <n v="307"/>
    <s v="0"/>
    <n v="307"/>
    <n v="0"/>
    <n v="4"/>
    <n v="4"/>
    <n v="1106"/>
    <n v="2831"/>
    <n v="3937"/>
    <n v="4181"/>
    <n v="11605"/>
    <n v="15786"/>
    <x v="1"/>
    <x v="20"/>
  </r>
  <r>
    <x v="8"/>
    <n v="127"/>
    <n v="695"/>
    <n v="836"/>
    <n v="107"/>
    <n v="1"/>
    <n v="1766"/>
    <n v="8368"/>
    <n v="10134"/>
    <n v="12"/>
    <s v="0"/>
    <n v="12"/>
    <n v="0"/>
    <n v="6"/>
    <n v="6"/>
    <n v="128"/>
    <n v="862"/>
    <n v="990"/>
    <n v="1626"/>
    <n v="7500"/>
    <n v="9126"/>
    <x v="1"/>
    <x v="20"/>
  </r>
  <r>
    <x v="9"/>
    <n v="148"/>
    <n v="703"/>
    <n v="945"/>
    <n v="14"/>
    <n v="2"/>
    <n v="1812"/>
    <n v="9008"/>
    <n v="10820"/>
    <n v="76"/>
    <s v="0"/>
    <n v="76"/>
    <n v="7"/>
    <n v="20"/>
    <n v="27"/>
    <n v="492"/>
    <n v="2727"/>
    <n v="3219"/>
    <n v="1237"/>
    <n v="6261"/>
    <n v="7498"/>
    <x v="1"/>
    <x v="20"/>
  </r>
  <r>
    <x v="10"/>
    <n v="49"/>
    <n v="651"/>
    <n v="2933"/>
    <n v="154"/>
    <n v="2"/>
    <n v="3789"/>
    <n v="10554"/>
    <n v="14343"/>
    <n v="2"/>
    <s v="0"/>
    <n v="2"/>
    <n v="0"/>
    <n v="18"/>
    <n v="18"/>
    <n v="1244"/>
    <n v="3644"/>
    <n v="4888"/>
    <n v="2543"/>
    <n v="6892"/>
    <n v="9435"/>
    <x v="1"/>
    <x v="20"/>
  </r>
  <r>
    <x v="11"/>
    <n v="156"/>
    <n v="1152"/>
    <n v="461"/>
    <n v="60"/>
    <n v="4"/>
    <n v="1833"/>
    <n v="1629"/>
    <n v="3462"/>
    <n v="13"/>
    <s v="0"/>
    <n v="13"/>
    <n v="6"/>
    <n v="4"/>
    <n v="10"/>
    <n v="310"/>
    <n v="85"/>
    <n v="395"/>
    <n v="1504"/>
    <n v="1540"/>
    <n v="3044"/>
    <x v="1"/>
    <x v="20"/>
  </r>
  <r>
    <x v="12"/>
    <n v="132"/>
    <n v="1062"/>
    <n v="439"/>
    <n v="27"/>
    <n v="1"/>
    <n v="1661"/>
    <n v="2324"/>
    <n v="3985"/>
    <n v="18"/>
    <s v="0"/>
    <n v="18"/>
    <n v="3"/>
    <n v="2"/>
    <n v="5"/>
    <n v="500"/>
    <n v="227"/>
    <n v="727"/>
    <n v="1140"/>
    <n v="2095"/>
    <n v="3235"/>
    <x v="1"/>
    <x v="20"/>
  </r>
  <r>
    <x v="13"/>
    <n v="404"/>
    <n v="1470"/>
    <n v="856"/>
    <n v="60"/>
    <n v="3"/>
    <n v="2793"/>
    <n v="3534"/>
    <n v="6327"/>
    <n v="64"/>
    <s v="0"/>
    <n v="64"/>
    <n v="9"/>
    <n v="12"/>
    <n v="21"/>
    <n v="360"/>
    <n v="90"/>
    <n v="450"/>
    <n v="2360"/>
    <n v="3432"/>
    <n v="5792"/>
    <x v="1"/>
    <x v="20"/>
  </r>
  <r>
    <x v="14"/>
    <n v="98"/>
    <n v="154"/>
    <n v="103"/>
    <n v="9"/>
    <n v="4"/>
    <n v="368"/>
    <n v="284"/>
    <n v="652"/>
    <n v="36"/>
    <s v="0"/>
    <n v="36"/>
    <n v="14"/>
    <n v="0"/>
    <n v="14"/>
    <n v="133"/>
    <n v="132"/>
    <n v="265"/>
    <n v="185"/>
    <n v="152"/>
    <n v="337"/>
    <x v="1"/>
    <x v="20"/>
  </r>
  <r>
    <x v="15"/>
    <n v="5"/>
    <n v="33"/>
    <n v="3"/>
    <n v="5"/>
    <n v="0"/>
    <n v="46"/>
    <n v="105"/>
    <n v="151"/>
    <n v="2"/>
    <s v="0"/>
    <n v="2"/>
    <n v="0"/>
    <n v="0"/>
    <n v="0"/>
    <n v="13"/>
    <n v="16"/>
    <n v="29"/>
    <n v="31"/>
    <n v="89"/>
    <n v="120"/>
    <x v="1"/>
    <x v="20"/>
  </r>
  <r>
    <x v="16"/>
    <n v="142"/>
    <n v="128"/>
    <n v="57"/>
    <n v="84"/>
    <n v="10"/>
    <n v="421"/>
    <n v="197"/>
    <n v="618"/>
    <n v="102"/>
    <s v="0"/>
    <n v="102"/>
    <n v="27"/>
    <n v="4"/>
    <n v="31"/>
    <n v="100"/>
    <n v="50"/>
    <n v="150"/>
    <n v="192"/>
    <n v="143"/>
    <n v="335"/>
    <x v="1"/>
    <x v="20"/>
  </r>
  <r>
    <x v="17"/>
    <n v="164"/>
    <n v="543"/>
    <n v="313"/>
    <n v="155"/>
    <n v="14"/>
    <n v="1189"/>
    <n v="841"/>
    <n v="2030"/>
    <n v="353"/>
    <s v="0"/>
    <n v="353"/>
    <n v="3"/>
    <n v="10"/>
    <n v="13"/>
    <n v="150"/>
    <n v="75"/>
    <n v="225"/>
    <n v="683"/>
    <n v="756"/>
    <n v="1439"/>
    <x v="1"/>
    <x v="20"/>
  </r>
  <r>
    <x v="18"/>
    <n v="14013"/>
    <n v="92869"/>
    <n v="51864"/>
    <n v="7711"/>
    <n v="2646"/>
    <n v="169103"/>
    <n v="189384"/>
    <n v="358487"/>
    <n v="12825"/>
    <s v="0"/>
    <n v="12825"/>
    <n v="2345"/>
    <n v="1702"/>
    <n v="4047"/>
    <n v="43490"/>
    <n v="23947"/>
    <n v="67437"/>
    <n v="110443"/>
    <n v="163735"/>
    <n v="274178"/>
    <x v="1"/>
    <x v="20"/>
  </r>
  <r>
    <x v="0"/>
    <n v="8399"/>
    <n v="28004"/>
    <n v="15911"/>
    <n v="6565"/>
    <n v="1085"/>
    <n v="59964"/>
    <n v="23245"/>
    <n v="83209"/>
    <n v="12420"/>
    <s v="0"/>
    <n v="12420"/>
    <n v="1940"/>
    <n v="171"/>
    <n v="2111"/>
    <n v="24138"/>
    <n v="10111"/>
    <n v="34249"/>
    <n v="21466"/>
    <n v="12963"/>
    <n v="34429"/>
    <x v="2"/>
    <x v="20"/>
  </r>
  <r>
    <x v="1"/>
    <n v="380"/>
    <n v="2826"/>
    <n v="1209"/>
    <n v="66"/>
    <n v="19"/>
    <n v="4500"/>
    <n v="6409"/>
    <n v="10909"/>
    <n v="31"/>
    <s v="0"/>
    <n v="31"/>
    <n v="41"/>
    <n v="8"/>
    <n v="49"/>
    <n v="174"/>
    <n v="173"/>
    <n v="347"/>
    <n v="4254"/>
    <n v="6228"/>
    <n v="10482"/>
    <x v="2"/>
    <x v="20"/>
  </r>
  <r>
    <x v="2"/>
    <n v="652"/>
    <n v="5634"/>
    <n v="953"/>
    <n v="37"/>
    <n v="177"/>
    <n v="7453"/>
    <n v="4779"/>
    <n v="12232"/>
    <n v="29"/>
    <s v="0"/>
    <n v="29"/>
    <n v="19"/>
    <n v="0"/>
    <n v="19"/>
    <n v="261"/>
    <n v="37"/>
    <n v="298"/>
    <n v="7144"/>
    <n v="4742"/>
    <n v="11886"/>
    <x v="2"/>
    <x v="20"/>
  </r>
  <r>
    <x v="3"/>
    <n v="2761"/>
    <n v="24824"/>
    <n v="13969"/>
    <n v="621"/>
    <n v="632"/>
    <n v="42807"/>
    <n v="28441"/>
    <n v="71248"/>
    <n v="298"/>
    <s v="0"/>
    <n v="298"/>
    <n v="388"/>
    <n v="1506"/>
    <n v="1894"/>
    <n v="14773"/>
    <n v="5733"/>
    <n v="20506"/>
    <n v="27348"/>
    <n v="21202"/>
    <n v="48550"/>
    <x v="2"/>
    <x v="20"/>
  </r>
  <r>
    <x v="4"/>
    <n v="262"/>
    <n v="4397"/>
    <n v="3356"/>
    <n v="165"/>
    <n v="847"/>
    <n v="9027"/>
    <n v="10622"/>
    <n v="19649"/>
    <n v="103"/>
    <s v="0"/>
    <n v="103"/>
    <n v="43"/>
    <n v="28"/>
    <n v="71"/>
    <n v="2880"/>
    <n v="744"/>
    <n v="3624"/>
    <n v="6001"/>
    <n v="9850"/>
    <n v="15851"/>
    <x v="2"/>
    <x v="20"/>
  </r>
  <r>
    <x v="5"/>
    <n v="1480"/>
    <n v="21860"/>
    <n v="14532"/>
    <n v="127"/>
    <n v="44"/>
    <n v="38043"/>
    <n v="66632"/>
    <n v="104675"/>
    <n v="130"/>
    <s v="0"/>
    <n v="130"/>
    <n v="76"/>
    <n v="175"/>
    <n v="251"/>
    <n v="5041"/>
    <n v="1311"/>
    <n v="6352"/>
    <n v="32796"/>
    <n v="65146"/>
    <n v="97942"/>
    <x v="2"/>
    <x v="20"/>
  </r>
  <r>
    <x v="25"/>
    <n v="21"/>
    <n v="336"/>
    <n v="67"/>
    <n v="4"/>
    <n v="0"/>
    <n v="428"/>
    <n v="526"/>
    <n v="954"/>
    <n v="3"/>
    <s v="0"/>
    <n v="3"/>
    <n v="0"/>
    <n v="6"/>
    <n v="6"/>
    <n v="11"/>
    <n v="29"/>
    <n v="40"/>
    <n v="414"/>
    <n v="491"/>
    <n v="905"/>
    <x v="2"/>
    <x v="20"/>
  </r>
  <r>
    <x v="6"/>
    <n v="670"/>
    <n v="7881"/>
    <n v="926"/>
    <n v="81"/>
    <n v="19"/>
    <n v="9577"/>
    <n v="2426"/>
    <n v="12003"/>
    <n v="91"/>
    <s v="0"/>
    <n v="91"/>
    <n v="32"/>
    <n v="22"/>
    <n v="54"/>
    <n v="1007"/>
    <n v="472"/>
    <n v="1479"/>
    <n v="8447"/>
    <n v="1932"/>
    <n v="10379"/>
    <x v="2"/>
    <x v="20"/>
  </r>
  <r>
    <x v="7"/>
    <n v="698"/>
    <n v="3978"/>
    <n v="1945"/>
    <n v="221"/>
    <n v="4"/>
    <n v="6846"/>
    <n v="13923"/>
    <n v="20769"/>
    <n v="403"/>
    <s v="0"/>
    <n v="403"/>
    <n v="3"/>
    <n v="4"/>
    <n v="7"/>
    <n v="1091"/>
    <n v="3268"/>
    <n v="4359"/>
    <n v="5349"/>
    <n v="10651"/>
    <n v="16000"/>
    <x v="2"/>
    <x v="20"/>
  </r>
  <r>
    <x v="8"/>
    <n v="72"/>
    <n v="862"/>
    <n v="1216"/>
    <n v="82"/>
    <n v="0"/>
    <n v="2232"/>
    <n v="10759"/>
    <n v="12991"/>
    <n v="12"/>
    <s v="0"/>
    <n v="12"/>
    <n v="2"/>
    <n v="0"/>
    <n v="2"/>
    <n v="317"/>
    <n v="1024"/>
    <n v="1341"/>
    <n v="1901"/>
    <n v="9735"/>
    <n v="11636"/>
    <x v="2"/>
    <x v="20"/>
  </r>
  <r>
    <x v="9"/>
    <n v="97"/>
    <n v="1086"/>
    <n v="1418"/>
    <n v="55"/>
    <n v="7"/>
    <n v="2663"/>
    <n v="8971"/>
    <n v="11634"/>
    <n v="59"/>
    <s v="0"/>
    <n v="59"/>
    <n v="14"/>
    <n v="16"/>
    <n v="30"/>
    <n v="776"/>
    <n v="2812"/>
    <n v="3588"/>
    <n v="1814"/>
    <n v="6143"/>
    <n v="7957"/>
    <x v="2"/>
    <x v="20"/>
  </r>
  <r>
    <x v="10"/>
    <n v="63"/>
    <n v="867"/>
    <n v="3446"/>
    <n v="168"/>
    <n v="0"/>
    <n v="4544"/>
    <n v="12964"/>
    <n v="17508"/>
    <n v="2"/>
    <s v="0"/>
    <n v="2"/>
    <n v="0"/>
    <n v="8"/>
    <n v="8"/>
    <n v="1598"/>
    <n v="4477"/>
    <n v="6075"/>
    <n v="2944"/>
    <n v="8479"/>
    <n v="11423"/>
    <x v="2"/>
    <x v="20"/>
  </r>
  <r>
    <x v="11"/>
    <n v="187"/>
    <n v="1429"/>
    <n v="410"/>
    <n v="55"/>
    <n v="14"/>
    <n v="2095"/>
    <n v="1940"/>
    <n v="4035"/>
    <n v="18"/>
    <s v="0"/>
    <n v="18"/>
    <n v="21"/>
    <n v="4"/>
    <n v="25"/>
    <n v="267"/>
    <n v="82"/>
    <n v="349"/>
    <n v="1789"/>
    <n v="1854"/>
    <n v="3643"/>
    <x v="2"/>
    <x v="20"/>
  </r>
  <r>
    <x v="12"/>
    <n v="82"/>
    <n v="1180"/>
    <n v="499"/>
    <n v="39"/>
    <n v="9"/>
    <n v="1809"/>
    <n v="2803"/>
    <n v="4612"/>
    <n v="26"/>
    <s v="0"/>
    <n v="26"/>
    <n v="9"/>
    <n v="20"/>
    <n v="29"/>
    <n v="596"/>
    <n v="269"/>
    <n v="865"/>
    <n v="1178"/>
    <n v="2514"/>
    <n v="3692"/>
    <x v="2"/>
    <x v="20"/>
  </r>
  <r>
    <x v="13"/>
    <n v="639"/>
    <n v="2466"/>
    <n v="1540"/>
    <n v="84"/>
    <n v="6"/>
    <n v="4735"/>
    <n v="3940"/>
    <n v="8675"/>
    <n v="76"/>
    <s v="0"/>
    <n v="76"/>
    <n v="8"/>
    <n v="8"/>
    <n v="16"/>
    <n v="893"/>
    <n v="319"/>
    <n v="1212"/>
    <n v="3758"/>
    <n v="3613"/>
    <n v="7371"/>
    <x v="2"/>
    <x v="20"/>
  </r>
  <r>
    <x v="14"/>
    <n v="127"/>
    <n v="254"/>
    <n v="63"/>
    <n v="20"/>
    <n v="5"/>
    <n v="469"/>
    <n v="316"/>
    <n v="785"/>
    <n v="35"/>
    <s v="0"/>
    <n v="35"/>
    <n v="8"/>
    <n v="14"/>
    <n v="22"/>
    <n v="156"/>
    <n v="149"/>
    <n v="305"/>
    <n v="270"/>
    <n v="153"/>
    <n v="423"/>
    <x v="2"/>
    <x v="20"/>
  </r>
  <r>
    <x v="15"/>
    <n v="2"/>
    <n v="113"/>
    <n v="5"/>
    <n v="6"/>
    <n v="0"/>
    <n v="126"/>
    <n v="79"/>
    <n v="205"/>
    <n v="7"/>
    <s v="0"/>
    <n v="7"/>
    <n v="0"/>
    <n v="4"/>
    <n v="4"/>
    <n v="67"/>
    <n v="30"/>
    <n v="97"/>
    <n v="52"/>
    <n v="45"/>
    <n v="97"/>
    <x v="2"/>
    <x v="20"/>
  </r>
  <r>
    <x v="16"/>
    <n v="170"/>
    <n v="131"/>
    <n v="41"/>
    <n v="25"/>
    <n v="14"/>
    <n v="381"/>
    <n v="191"/>
    <n v="572"/>
    <n v="49"/>
    <s v="0"/>
    <n v="49"/>
    <n v="7"/>
    <n v="0"/>
    <n v="7"/>
    <n v="90"/>
    <n v="94"/>
    <n v="184"/>
    <n v="235"/>
    <n v="97"/>
    <n v="332"/>
    <x v="2"/>
    <x v="20"/>
  </r>
  <r>
    <x v="17"/>
    <n v="223"/>
    <n v="869"/>
    <n v="372"/>
    <n v="109"/>
    <n v="53"/>
    <n v="1626"/>
    <n v="1071"/>
    <n v="2697"/>
    <n v="444"/>
    <s v="0"/>
    <n v="444"/>
    <n v="19"/>
    <n v="6"/>
    <n v="25"/>
    <n v="267"/>
    <n v="50"/>
    <n v="317"/>
    <n v="896"/>
    <n v="1015"/>
    <n v="1911"/>
    <x v="2"/>
    <x v="20"/>
  </r>
  <r>
    <x v="18"/>
    <n v="16985"/>
    <n v="108997"/>
    <n v="61878"/>
    <n v="8530"/>
    <n v="2935"/>
    <n v="199325"/>
    <n v="200037"/>
    <n v="399362"/>
    <n v="14236"/>
    <s v="0"/>
    <n v="14236"/>
    <n v="2630"/>
    <n v="2000"/>
    <n v="4630"/>
    <n v="54403"/>
    <n v="31184"/>
    <n v="85587"/>
    <n v="128056"/>
    <n v="166853"/>
    <n v="294909"/>
    <x v="2"/>
    <x v="20"/>
  </r>
  <r>
    <x v="0"/>
    <n v="7342"/>
    <n v="22244"/>
    <n v="15465"/>
    <n v="6325"/>
    <n v="1036"/>
    <n v="52412"/>
    <n v="26043"/>
    <n v="78455"/>
    <n v="12217"/>
    <s v="0"/>
    <n v="12217"/>
    <n v="1844"/>
    <n v="169"/>
    <n v="2013"/>
    <n v="24273"/>
    <n v="17596"/>
    <n v="41869"/>
    <n v="14078"/>
    <n v="8278"/>
    <n v="22356"/>
    <x v="3"/>
    <x v="20"/>
  </r>
  <r>
    <x v="1"/>
    <n v="396"/>
    <n v="2254"/>
    <n v="794"/>
    <n v="77"/>
    <n v="23"/>
    <n v="3544"/>
    <n v="6014"/>
    <n v="9558"/>
    <n v="51"/>
    <s v="0"/>
    <n v="51"/>
    <n v="48"/>
    <n v="4"/>
    <n v="52"/>
    <n v="120"/>
    <n v="184"/>
    <n v="304"/>
    <n v="3325"/>
    <n v="5826"/>
    <n v="9151"/>
    <x v="3"/>
    <x v="20"/>
  </r>
  <r>
    <x v="2"/>
    <n v="677"/>
    <n v="6132"/>
    <n v="1221"/>
    <n v="59"/>
    <n v="39"/>
    <n v="8128"/>
    <n v="3901"/>
    <n v="12029"/>
    <n v="33"/>
    <s v="0"/>
    <n v="33"/>
    <n v="11"/>
    <n v="0"/>
    <n v="11"/>
    <n v="204"/>
    <n v="80"/>
    <n v="284"/>
    <n v="7880"/>
    <n v="3821"/>
    <n v="11701"/>
    <x v="3"/>
    <x v="20"/>
  </r>
  <r>
    <x v="3"/>
    <n v="3238"/>
    <n v="24020"/>
    <n v="9448"/>
    <n v="964"/>
    <n v="391"/>
    <n v="38061"/>
    <n v="20002"/>
    <n v="58063"/>
    <n v="325"/>
    <s v="0"/>
    <n v="325"/>
    <n v="255"/>
    <n v="1148"/>
    <n v="1403"/>
    <n v="13653"/>
    <n v="4419"/>
    <n v="18072"/>
    <n v="23828"/>
    <n v="14435"/>
    <n v="38263"/>
    <x v="3"/>
    <x v="20"/>
  </r>
  <r>
    <x v="4"/>
    <n v="163"/>
    <n v="7174"/>
    <n v="4842"/>
    <n v="404"/>
    <n v="805"/>
    <n v="13388"/>
    <n v="13588"/>
    <n v="26976"/>
    <n v="135"/>
    <s v="0"/>
    <n v="135"/>
    <n v="74"/>
    <n v="2"/>
    <n v="76"/>
    <n v="3401"/>
    <n v="691"/>
    <n v="4092"/>
    <n v="9778"/>
    <n v="12895"/>
    <n v="22673"/>
    <x v="3"/>
    <x v="20"/>
  </r>
  <r>
    <x v="5"/>
    <n v="1722"/>
    <n v="25009"/>
    <n v="15609"/>
    <n v="230"/>
    <n v="20"/>
    <n v="42590"/>
    <n v="64448"/>
    <n v="107038"/>
    <n v="116"/>
    <s v="0"/>
    <n v="116"/>
    <n v="66"/>
    <n v="171"/>
    <n v="237"/>
    <n v="5860"/>
    <n v="952"/>
    <n v="6812"/>
    <n v="36548"/>
    <n v="63325"/>
    <n v="99873"/>
    <x v="3"/>
    <x v="20"/>
  </r>
  <r>
    <x v="25"/>
    <n v="30"/>
    <n v="256"/>
    <n v="24"/>
    <n v="8"/>
    <n v="0"/>
    <n v="318"/>
    <n v="568"/>
    <n v="886"/>
    <n v="4"/>
    <s v="0"/>
    <n v="4"/>
    <n v="6"/>
    <n v="0"/>
    <n v="6"/>
    <n v="3"/>
    <n v="6"/>
    <n v="9"/>
    <n v="305"/>
    <n v="562"/>
    <n v="867"/>
    <x v="3"/>
    <x v="20"/>
  </r>
  <r>
    <x v="6"/>
    <n v="368"/>
    <n v="5796"/>
    <n v="1099"/>
    <n v="130"/>
    <n v="28"/>
    <n v="7421"/>
    <n v="2498"/>
    <n v="9919"/>
    <n v="63"/>
    <s v="0"/>
    <n v="63"/>
    <n v="25"/>
    <n v="21"/>
    <n v="46"/>
    <n v="1064"/>
    <n v="357"/>
    <n v="1421"/>
    <n v="6269"/>
    <n v="2120"/>
    <n v="8389"/>
    <x v="3"/>
    <x v="20"/>
  </r>
  <r>
    <x v="7"/>
    <n v="222"/>
    <n v="1031"/>
    <n v="748"/>
    <n v="82"/>
    <n v="4"/>
    <n v="2087"/>
    <n v="5938"/>
    <n v="8025"/>
    <n v="177"/>
    <s v="0"/>
    <n v="177"/>
    <n v="0"/>
    <n v="0"/>
    <n v="0"/>
    <n v="213"/>
    <n v="676"/>
    <n v="889"/>
    <n v="1697"/>
    <n v="5262"/>
    <n v="6959"/>
    <x v="3"/>
    <x v="20"/>
  </r>
  <r>
    <x v="8"/>
    <n v="36"/>
    <n v="299"/>
    <n v="411"/>
    <n v="99"/>
    <n v="0"/>
    <n v="845"/>
    <n v="2996"/>
    <n v="3841"/>
    <n v="26"/>
    <s v="0"/>
    <n v="26"/>
    <n v="3"/>
    <n v="0"/>
    <n v="3"/>
    <n v="29"/>
    <n v="90"/>
    <n v="119"/>
    <n v="787"/>
    <n v="2906"/>
    <n v="3693"/>
    <x v="3"/>
    <x v="20"/>
  </r>
  <r>
    <x v="9"/>
    <n v="29"/>
    <n v="84"/>
    <n v="304"/>
    <n v="4"/>
    <n v="2"/>
    <n v="423"/>
    <n v="2659"/>
    <n v="3082"/>
    <n v="4"/>
    <s v="0"/>
    <n v="4"/>
    <n v="0"/>
    <n v="0"/>
    <n v="0"/>
    <n v="49"/>
    <n v="553"/>
    <n v="602"/>
    <n v="370"/>
    <n v="2106"/>
    <n v="2476"/>
    <x v="3"/>
    <x v="20"/>
  </r>
  <r>
    <x v="10"/>
    <n v="27"/>
    <n v="133"/>
    <n v="924"/>
    <n v="32"/>
    <n v="0"/>
    <n v="1116"/>
    <n v="2119"/>
    <n v="3235"/>
    <n v="27"/>
    <s v="0"/>
    <n v="27"/>
    <n v="0"/>
    <n v="0"/>
    <n v="0"/>
    <n v="202"/>
    <n v="725"/>
    <n v="927"/>
    <n v="887"/>
    <n v="1394"/>
    <n v="2281"/>
    <x v="3"/>
    <x v="20"/>
  </r>
  <r>
    <x v="11"/>
    <n v="116"/>
    <n v="954"/>
    <n v="404"/>
    <n v="30"/>
    <n v="5"/>
    <n v="1509"/>
    <n v="1662"/>
    <n v="3171"/>
    <n v="10"/>
    <s v="0"/>
    <n v="10"/>
    <n v="9"/>
    <n v="0"/>
    <n v="9"/>
    <n v="230"/>
    <n v="86"/>
    <n v="316"/>
    <n v="1260"/>
    <n v="1576"/>
    <n v="2836"/>
    <x v="3"/>
    <x v="20"/>
  </r>
  <r>
    <x v="12"/>
    <n v="95"/>
    <n v="1594"/>
    <n v="463"/>
    <n v="58"/>
    <n v="2"/>
    <n v="2212"/>
    <n v="999"/>
    <n v="3211"/>
    <n v="18"/>
    <s v="0"/>
    <n v="18"/>
    <n v="5"/>
    <n v="4"/>
    <n v="9"/>
    <n v="958"/>
    <n v="176"/>
    <n v="1134"/>
    <n v="1231"/>
    <n v="819"/>
    <n v="2050"/>
    <x v="3"/>
    <x v="20"/>
  </r>
  <r>
    <x v="13"/>
    <n v="445"/>
    <n v="2691"/>
    <n v="984"/>
    <n v="262"/>
    <n v="15"/>
    <n v="4397"/>
    <n v="5050"/>
    <n v="9447"/>
    <n v="169"/>
    <s v="0"/>
    <n v="169"/>
    <n v="5"/>
    <n v="13"/>
    <n v="18"/>
    <n v="600"/>
    <n v="133"/>
    <n v="733"/>
    <n v="3623"/>
    <n v="4904"/>
    <n v="8527"/>
    <x v="3"/>
    <x v="20"/>
  </r>
  <r>
    <x v="14"/>
    <n v="158"/>
    <n v="156"/>
    <n v="42"/>
    <n v="30"/>
    <n v="2"/>
    <n v="388"/>
    <n v="143"/>
    <n v="531"/>
    <n v="42"/>
    <s v="0"/>
    <n v="42"/>
    <n v="5"/>
    <n v="0"/>
    <n v="5"/>
    <n v="82"/>
    <n v="47"/>
    <n v="129"/>
    <n v="259"/>
    <n v="96"/>
    <n v="355"/>
    <x v="3"/>
    <x v="20"/>
  </r>
  <r>
    <x v="15"/>
    <n v="6"/>
    <n v="36"/>
    <n v="6"/>
    <n v="27"/>
    <n v="0"/>
    <n v="75"/>
    <n v="93"/>
    <n v="168"/>
    <n v="27"/>
    <s v="0"/>
    <n v="27"/>
    <n v="0"/>
    <n v="0"/>
    <n v="0"/>
    <n v="15"/>
    <n v="68"/>
    <n v="83"/>
    <n v="33"/>
    <n v="25"/>
    <n v="58"/>
    <x v="3"/>
    <x v="20"/>
  </r>
  <r>
    <x v="16"/>
    <n v="196"/>
    <n v="73"/>
    <n v="64"/>
    <n v="34"/>
    <n v="6"/>
    <n v="373"/>
    <n v="189"/>
    <n v="562"/>
    <n v="41"/>
    <s v="0"/>
    <n v="41"/>
    <n v="32"/>
    <n v="0"/>
    <n v="32"/>
    <n v="30"/>
    <n v="31"/>
    <n v="61"/>
    <n v="270"/>
    <n v="158"/>
    <n v="428"/>
    <x v="3"/>
    <x v="20"/>
  </r>
  <r>
    <x v="17"/>
    <n v="367"/>
    <n v="843"/>
    <n v="383"/>
    <n v="196"/>
    <n v="36"/>
    <n v="1825"/>
    <n v="1514"/>
    <n v="3339"/>
    <n v="469"/>
    <s v="0"/>
    <n v="469"/>
    <n v="14"/>
    <n v="9"/>
    <n v="23"/>
    <n v="290"/>
    <n v="99"/>
    <n v="389"/>
    <n v="1052"/>
    <n v="1406"/>
    <n v="2458"/>
    <x v="3"/>
    <x v="20"/>
  </r>
  <r>
    <x v="18"/>
    <n v="15633"/>
    <n v="100779"/>
    <n v="53235"/>
    <n v="9051"/>
    <n v="2414"/>
    <n v="181112"/>
    <n v="160424"/>
    <n v="341536"/>
    <n v="13954"/>
    <s v="0"/>
    <n v="13954"/>
    <n v="2402"/>
    <n v="1541"/>
    <n v="3943"/>
    <n v="51276"/>
    <n v="26969"/>
    <n v="78245"/>
    <n v="113480"/>
    <n v="131914"/>
    <n v="245394"/>
    <x v="3"/>
    <x v="20"/>
  </r>
  <r>
    <x v="0"/>
    <n v="8220"/>
    <n v="19329"/>
    <n v="13917"/>
    <n v="6108"/>
    <n v="1187"/>
    <n v="48761"/>
    <n v="30505"/>
    <n v="79266"/>
    <n v="11650"/>
    <s v="0"/>
    <n v="11650"/>
    <n v="1855"/>
    <n v="254"/>
    <n v="2109"/>
    <n v="19418"/>
    <n v="16219"/>
    <n v="35637"/>
    <n v="15838"/>
    <n v="14032"/>
    <n v="29870"/>
    <x v="4"/>
    <x v="20"/>
  </r>
  <r>
    <x v="1"/>
    <n v="468"/>
    <n v="2146"/>
    <n v="737"/>
    <n v="39"/>
    <n v="7"/>
    <n v="3397"/>
    <n v="5505"/>
    <n v="8902"/>
    <n v="22"/>
    <s v="0"/>
    <n v="22"/>
    <n v="41"/>
    <n v="6"/>
    <n v="47"/>
    <n v="133"/>
    <n v="125"/>
    <n v="258"/>
    <n v="3201"/>
    <n v="5374"/>
    <n v="8575"/>
    <x v="4"/>
    <x v="20"/>
  </r>
  <r>
    <x v="2"/>
    <n v="303"/>
    <n v="4255"/>
    <n v="735"/>
    <n v="23"/>
    <n v="0"/>
    <n v="5316"/>
    <n v="2920"/>
    <n v="8236"/>
    <n v="5"/>
    <s v="0"/>
    <n v="5"/>
    <n v="2"/>
    <n v="6"/>
    <n v="8"/>
    <n v="223"/>
    <n v="54"/>
    <n v="277"/>
    <n v="5086"/>
    <n v="2860"/>
    <n v="7946"/>
    <x v="4"/>
    <x v="20"/>
  </r>
  <r>
    <x v="3"/>
    <n v="1183"/>
    <n v="25015"/>
    <n v="8972"/>
    <n v="484"/>
    <n v="441"/>
    <n v="36095"/>
    <n v="18731"/>
    <n v="54826"/>
    <n v="225"/>
    <s v="0"/>
    <n v="225"/>
    <n v="147"/>
    <n v="896"/>
    <n v="1043"/>
    <n v="13636"/>
    <n v="3867"/>
    <n v="17503"/>
    <n v="22087"/>
    <n v="13968"/>
    <n v="36055"/>
    <x v="4"/>
    <x v="20"/>
  </r>
  <r>
    <x v="4"/>
    <n v="165"/>
    <n v="4366"/>
    <n v="3408"/>
    <n v="173"/>
    <n v="30"/>
    <n v="8142"/>
    <n v="8764"/>
    <n v="16906"/>
    <n v="127"/>
    <s v="0"/>
    <n v="127"/>
    <n v="21"/>
    <n v="4"/>
    <n v="25"/>
    <n v="3414"/>
    <n v="398"/>
    <n v="3812"/>
    <n v="4580"/>
    <n v="8362"/>
    <n v="12942"/>
    <x v="4"/>
    <x v="20"/>
  </r>
  <r>
    <x v="5"/>
    <n v="484"/>
    <n v="22041"/>
    <n v="19951"/>
    <n v="143"/>
    <n v="38"/>
    <n v="42657"/>
    <n v="80034"/>
    <n v="122691"/>
    <n v="120"/>
    <s v="0"/>
    <n v="120"/>
    <n v="19"/>
    <n v="124"/>
    <n v="143"/>
    <n v="3498"/>
    <n v="1111"/>
    <n v="4609"/>
    <n v="39020"/>
    <n v="78799"/>
    <n v="117819"/>
    <x v="4"/>
    <x v="20"/>
  </r>
  <r>
    <x v="25"/>
    <n v="10"/>
    <n v="391"/>
    <n v="17"/>
    <n v="7"/>
    <n v="0"/>
    <n v="425"/>
    <n v="1405"/>
    <n v="1830"/>
    <n v="4"/>
    <s v="0"/>
    <n v="4"/>
    <n v="0"/>
    <n v="0"/>
    <n v="0"/>
    <n v="2"/>
    <n v="6"/>
    <n v="8"/>
    <n v="419"/>
    <n v="1399"/>
    <n v="1818"/>
    <x v="4"/>
    <x v="20"/>
  </r>
  <r>
    <x v="6"/>
    <n v="240"/>
    <n v="3879"/>
    <n v="342"/>
    <n v="60"/>
    <n v="38"/>
    <n v="4559"/>
    <n v="1641"/>
    <n v="6200"/>
    <n v="83"/>
    <s v="0"/>
    <n v="83"/>
    <n v="13"/>
    <n v="13"/>
    <n v="26"/>
    <n v="620"/>
    <n v="193"/>
    <n v="813"/>
    <n v="3843"/>
    <n v="1435"/>
    <n v="5278"/>
    <x v="4"/>
    <x v="20"/>
  </r>
  <r>
    <x v="7"/>
    <n v="20"/>
    <n v="76"/>
    <n v="10"/>
    <n v="10"/>
    <n v="1"/>
    <n v="117"/>
    <n v="833"/>
    <n v="950"/>
    <n v="13"/>
    <s v="0"/>
    <n v="13"/>
    <n v="1"/>
    <n v="0"/>
    <n v="1"/>
    <n v="6"/>
    <n v="9"/>
    <n v="15"/>
    <n v="97"/>
    <n v="824"/>
    <n v="921"/>
    <x v="4"/>
    <x v="20"/>
  </r>
  <r>
    <x v="8"/>
    <n v="5"/>
    <n v="4"/>
    <n v="4"/>
    <n v="10"/>
    <n v="0"/>
    <n v="23"/>
    <n v="97"/>
    <n v="120"/>
    <n v="3"/>
    <s v="0"/>
    <n v="3"/>
    <n v="2"/>
    <n v="0"/>
    <n v="2"/>
    <n v="4"/>
    <n v="3"/>
    <n v="7"/>
    <n v="14"/>
    <n v="94"/>
    <n v="108"/>
    <x v="4"/>
    <x v="20"/>
  </r>
  <r>
    <x v="9"/>
    <n v="7"/>
    <n v="9"/>
    <n v="16"/>
    <n v="1"/>
    <n v="0"/>
    <n v="33"/>
    <n v="30"/>
    <n v="63"/>
    <n v="5"/>
    <s v="0"/>
    <n v="5"/>
    <n v="1"/>
    <n v="0"/>
    <n v="1"/>
    <n v="10"/>
    <n v="15"/>
    <n v="25"/>
    <n v="17"/>
    <n v="15"/>
    <n v="32"/>
    <x v="4"/>
    <x v="20"/>
  </r>
  <r>
    <x v="10"/>
    <n v="5"/>
    <n v="6"/>
    <n v="3"/>
    <n v="1"/>
    <n v="0"/>
    <n v="15"/>
    <n v="180"/>
    <n v="195"/>
    <n v="1"/>
    <s v="0"/>
    <n v="1"/>
    <n v="1"/>
    <n v="0"/>
    <n v="1"/>
    <n v="2"/>
    <n v="3"/>
    <n v="5"/>
    <n v="11"/>
    <n v="177"/>
    <n v="188"/>
    <x v="4"/>
    <x v="20"/>
  </r>
  <r>
    <x v="11"/>
    <n v="135"/>
    <n v="1068"/>
    <n v="280"/>
    <n v="20"/>
    <n v="7"/>
    <n v="1510"/>
    <n v="1509"/>
    <n v="3019"/>
    <n v="17"/>
    <s v="0"/>
    <n v="17"/>
    <n v="7"/>
    <n v="0"/>
    <n v="7"/>
    <n v="238"/>
    <n v="136"/>
    <n v="374"/>
    <n v="1248"/>
    <n v="1373"/>
    <n v="2621"/>
    <x v="4"/>
    <x v="20"/>
  </r>
  <r>
    <x v="12"/>
    <n v="84"/>
    <n v="1444"/>
    <n v="303"/>
    <n v="23"/>
    <n v="2"/>
    <n v="1856"/>
    <n v="958"/>
    <n v="2814"/>
    <n v="11"/>
    <s v="0"/>
    <n v="11"/>
    <n v="2"/>
    <n v="4"/>
    <n v="6"/>
    <n v="733"/>
    <n v="185"/>
    <n v="918"/>
    <n v="1110"/>
    <n v="769"/>
    <n v="1879"/>
    <x v="4"/>
    <x v="20"/>
  </r>
  <r>
    <x v="13"/>
    <n v="725"/>
    <n v="2104"/>
    <n v="628"/>
    <n v="120"/>
    <n v="8"/>
    <n v="3585"/>
    <n v="2907"/>
    <n v="6492"/>
    <n v="111"/>
    <s v="0"/>
    <n v="111"/>
    <n v="11"/>
    <n v="0"/>
    <n v="11"/>
    <n v="450"/>
    <n v="66"/>
    <n v="516"/>
    <n v="3013"/>
    <n v="2841"/>
    <n v="5854"/>
    <x v="4"/>
    <x v="20"/>
  </r>
  <r>
    <x v="14"/>
    <n v="127"/>
    <n v="87"/>
    <n v="38"/>
    <n v="24"/>
    <n v="9"/>
    <n v="285"/>
    <n v="206"/>
    <n v="491"/>
    <n v="31"/>
    <s v="0"/>
    <n v="31"/>
    <n v="9"/>
    <n v="0"/>
    <n v="9"/>
    <n v="58"/>
    <n v="101"/>
    <n v="159"/>
    <n v="187"/>
    <n v="105"/>
    <n v="292"/>
    <x v="4"/>
    <x v="20"/>
  </r>
  <r>
    <x v="15"/>
    <n v="19"/>
    <n v="12"/>
    <n v="9"/>
    <n v="4"/>
    <n v="1"/>
    <n v="45"/>
    <n v="31"/>
    <n v="76"/>
    <n v="9"/>
    <s v="0"/>
    <n v="9"/>
    <n v="0"/>
    <n v="0"/>
    <n v="0"/>
    <n v="10"/>
    <n v="20"/>
    <n v="30"/>
    <n v="26"/>
    <n v="11"/>
    <n v="37"/>
    <x v="4"/>
    <x v="20"/>
  </r>
  <r>
    <x v="16"/>
    <n v="59"/>
    <n v="57"/>
    <n v="21"/>
    <n v="35"/>
    <n v="10"/>
    <n v="182"/>
    <n v="210"/>
    <n v="392"/>
    <n v="52"/>
    <s v="0"/>
    <n v="52"/>
    <n v="2"/>
    <n v="0"/>
    <n v="2"/>
    <n v="40"/>
    <n v="95"/>
    <n v="135"/>
    <n v="88"/>
    <n v="115"/>
    <n v="203"/>
    <x v="4"/>
    <x v="20"/>
  </r>
  <r>
    <x v="17"/>
    <n v="344"/>
    <n v="415"/>
    <n v="171"/>
    <n v="125"/>
    <n v="26"/>
    <n v="1081"/>
    <n v="1778"/>
    <n v="2859"/>
    <n v="193"/>
    <s v="0"/>
    <n v="193"/>
    <n v="13"/>
    <n v="6"/>
    <n v="19"/>
    <n v="351"/>
    <n v="61"/>
    <n v="412"/>
    <n v="524"/>
    <n v="1711"/>
    <n v="2235"/>
    <x v="4"/>
    <x v="20"/>
  </r>
  <r>
    <x v="18"/>
    <n v="12603"/>
    <n v="86704"/>
    <n v="49562"/>
    <n v="7410"/>
    <n v="1805"/>
    <n v="158084"/>
    <n v="158244"/>
    <n v="316328"/>
    <n v="12682"/>
    <s v="0"/>
    <n v="12682"/>
    <n v="2147"/>
    <n v="1313"/>
    <n v="3460"/>
    <n v="42846"/>
    <n v="22667"/>
    <n v="65513"/>
    <n v="100409"/>
    <n v="134264"/>
    <n v="234673"/>
    <x v="4"/>
    <x v="20"/>
  </r>
  <r>
    <x v="0"/>
    <n v="6958"/>
    <n v="24148"/>
    <n v="14265"/>
    <n v="4908"/>
    <n v="1200"/>
    <n v="51479"/>
    <n v="29180"/>
    <n v="80659"/>
    <n v="10080"/>
    <s v="0"/>
    <n v="10080"/>
    <n v="1738"/>
    <n v="431"/>
    <n v="2169"/>
    <n v="22589"/>
    <n v="20497"/>
    <n v="43086"/>
    <n v="17072"/>
    <n v="8252"/>
    <n v="25324"/>
    <x v="5"/>
    <x v="20"/>
  </r>
  <r>
    <x v="1"/>
    <n v="297"/>
    <n v="2059"/>
    <n v="692"/>
    <n v="25"/>
    <n v="5"/>
    <n v="3078"/>
    <n v="5341"/>
    <n v="8419"/>
    <n v="12"/>
    <s v="0"/>
    <n v="12"/>
    <n v="29"/>
    <n v="0"/>
    <n v="29"/>
    <n v="148"/>
    <n v="105"/>
    <n v="253"/>
    <n v="2889"/>
    <n v="5236"/>
    <n v="8125"/>
    <x v="5"/>
    <x v="20"/>
  </r>
  <r>
    <x v="2"/>
    <n v="222"/>
    <n v="5704"/>
    <n v="975"/>
    <n v="8"/>
    <n v="0"/>
    <n v="6909"/>
    <n v="3206"/>
    <n v="10115"/>
    <n v="12"/>
    <s v="0"/>
    <n v="12"/>
    <n v="1"/>
    <n v="0"/>
    <n v="1"/>
    <n v="274"/>
    <n v="105"/>
    <n v="379"/>
    <n v="6622"/>
    <n v="3101"/>
    <n v="9723"/>
    <x v="5"/>
    <x v="20"/>
  </r>
  <r>
    <x v="3"/>
    <n v="729"/>
    <n v="15551"/>
    <n v="6005"/>
    <n v="355"/>
    <n v="256"/>
    <n v="22896"/>
    <n v="9510"/>
    <n v="32406"/>
    <n v="92"/>
    <s v="0"/>
    <n v="92"/>
    <n v="82"/>
    <n v="349"/>
    <n v="431"/>
    <n v="7832"/>
    <n v="2142"/>
    <n v="9974"/>
    <n v="14890"/>
    <n v="7019"/>
    <n v="21909"/>
    <x v="5"/>
    <x v="20"/>
  </r>
  <r>
    <x v="4"/>
    <n v="81"/>
    <n v="3457"/>
    <n v="2067"/>
    <n v="59"/>
    <n v="57"/>
    <n v="5721"/>
    <n v="5428"/>
    <n v="11149"/>
    <n v="71"/>
    <s v="0"/>
    <n v="71"/>
    <n v="36"/>
    <n v="5"/>
    <n v="41"/>
    <n v="1550"/>
    <n v="204"/>
    <n v="1754"/>
    <n v="4064"/>
    <n v="5219"/>
    <n v="9283"/>
    <x v="5"/>
    <x v="20"/>
  </r>
  <r>
    <x v="5"/>
    <n v="1286"/>
    <n v="17472"/>
    <n v="18554"/>
    <n v="203"/>
    <n v="110"/>
    <n v="37625"/>
    <n v="72611"/>
    <n v="110236"/>
    <n v="79"/>
    <s v="0"/>
    <n v="79"/>
    <n v="25"/>
    <n v="122"/>
    <n v="147"/>
    <n v="2002"/>
    <n v="1702"/>
    <n v="3704"/>
    <n v="35519"/>
    <n v="70787"/>
    <n v="106306"/>
    <x v="5"/>
    <x v="20"/>
  </r>
  <r>
    <x v="25"/>
    <n v="13"/>
    <n v="271"/>
    <n v="853"/>
    <n v="4"/>
    <n v="0"/>
    <n v="1141"/>
    <n v="1265"/>
    <n v="2406"/>
    <n v="3"/>
    <s v="0"/>
    <n v="3"/>
    <n v="1"/>
    <n v="0"/>
    <n v="1"/>
    <n v="3"/>
    <n v="0"/>
    <n v="3"/>
    <n v="1134"/>
    <n v="1265"/>
    <n v="2399"/>
    <x v="5"/>
    <x v="20"/>
  </r>
  <r>
    <x v="6"/>
    <n v="335"/>
    <n v="5164"/>
    <n v="492"/>
    <n v="44"/>
    <n v="42"/>
    <n v="6077"/>
    <n v="2614"/>
    <n v="8691"/>
    <n v="62"/>
    <s v="0"/>
    <n v="62"/>
    <n v="20"/>
    <n v="0"/>
    <n v="20"/>
    <n v="906"/>
    <n v="304"/>
    <n v="1210"/>
    <n v="5089"/>
    <n v="2310"/>
    <n v="7399"/>
    <x v="5"/>
    <x v="20"/>
  </r>
  <r>
    <x v="7"/>
    <n v="3"/>
    <n v="90"/>
    <n v="4"/>
    <n v="2"/>
    <n v="1"/>
    <n v="100"/>
    <n v="991"/>
    <n v="1091"/>
    <n v="5"/>
    <s v="0"/>
    <n v="5"/>
    <n v="0"/>
    <n v="0"/>
    <n v="0"/>
    <n v="4"/>
    <n v="10"/>
    <n v="14"/>
    <n v="91"/>
    <n v="981"/>
    <n v="1072"/>
    <x v="5"/>
    <x v="20"/>
  </r>
  <r>
    <x v="8"/>
    <n v="8"/>
    <n v="13"/>
    <n v="5"/>
    <n v="5"/>
    <n v="0"/>
    <n v="31"/>
    <n v="505"/>
    <n v="536"/>
    <n v="12"/>
    <s v="0"/>
    <n v="12"/>
    <n v="0"/>
    <n v="3"/>
    <n v="3"/>
    <n v="8"/>
    <n v="3"/>
    <n v="11"/>
    <n v="11"/>
    <n v="499"/>
    <n v="510"/>
    <x v="5"/>
    <x v="20"/>
  </r>
  <r>
    <x v="9"/>
    <n v="6"/>
    <n v="20"/>
    <n v="6"/>
    <n v="2"/>
    <n v="0"/>
    <n v="34"/>
    <n v="974"/>
    <n v="1008"/>
    <n v="3"/>
    <s v="0"/>
    <n v="3"/>
    <n v="1"/>
    <n v="0"/>
    <n v="1"/>
    <n v="4"/>
    <n v="13"/>
    <n v="17"/>
    <n v="26"/>
    <n v="961"/>
    <n v="987"/>
    <x v="5"/>
    <x v="20"/>
  </r>
  <r>
    <x v="10"/>
    <n v="8"/>
    <n v="18"/>
    <n v="2"/>
    <n v="2"/>
    <n v="0"/>
    <n v="30"/>
    <n v="174"/>
    <n v="204"/>
    <n v="3"/>
    <s v="0"/>
    <n v="3"/>
    <n v="0"/>
    <n v="0"/>
    <n v="0"/>
    <n v="2"/>
    <n v="23"/>
    <n v="25"/>
    <n v="25"/>
    <n v="151"/>
    <n v="176"/>
    <x v="5"/>
    <x v="20"/>
  </r>
  <r>
    <x v="11"/>
    <n v="126"/>
    <n v="983"/>
    <n v="407"/>
    <n v="6"/>
    <n v="7"/>
    <n v="1529"/>
    <n v="1172"/>
    <n v="2701"/>
    <n v="13"/>
    <s v="0"/>
    <n v="13"/>
    <n v="4"/>
    <n v="0"/>
    <n v="4"/>
    <n v="185"/>
    <n v="77"/>
    <n v="262"/>
    <n v="1327"/>
    <n v="1095"/>
    <n v="2422"/>
    <x v="5"/>
    <x v="20"/>
  </r>
  <r>
    <x v="12"/>
    <n v="32"/>
    <n v="832"/>
    <n v="306"/>
    <n v="10"/>
    <n v="3"/>
    <n v="1183"/>
    <n v="1022"/>
    <n v="2205"/>
    <n v="8"/>
    <s v="0"/>
    <n v="8"/>
    <n v="10"/>
    <n v="0"/>
    <n v="10"/>
    <n v="191"/>
    <n v="109"/>
    <n v="300"/>
    <n v="974"/>
    <n v="913"/>
    <n v="1887"/>
    <x v="5"/>
    <x v="20"/>
  </r>
  <r>
    <x v="13"/>
    <n v="227"/>
    <n v="2542"/>
    <n v="436"/>
    <n v="57"/>
    <n v="12"/>
    <n v="3274"/>
    <n v="4355"/>
    <n v="7629"/>
    <n v="56"/>
    <s v="0"/>
    <n v="56"/>
    <n v="15"/>
    <n v="11"/>
    <n v="26"/>
    <n v="634"/>
    <n v="222"/>
    <n v="856"/>
    <n v="2569"/>
    <n v="4122"/>
    <n v="6691"/>
    <x v="5"/>
    <x v="20"/>
  </r>
  <r>
    <x v="14"/>
    <n v="130"/>
    <n v="100"/>
    <n v="25"/>
    <n v="11"/>
    <n v="11"/>
    <n v="277"/>
    <n v="228"/>
    <n v="505"/>
    <n v="29"/>
    <s v="0"/>
    <n v="29"/>
    <n v="13"/>
    <n v="0"/>
    <n v="13"/>
    <n v="88"/>
    <n v="102"/>
    <n v="190"/>
    <n v="147"/>
    <n v="126"/>
    <n v="273"/>
    <x v="5"/>
    <x v="20"/>
  </r>
  <r>
    <x v="15"/>
    <n v="5"/>
    <n v="30"/>
    <n v="3"/>
    <n v="0"/>
    <n v="0"/>
    <n v="38"/>
    <n v="48"/>
    <n v="86"/>
    <n v="1"/>
    <s v="0"/>
    <n v="1"/>
    <n v="3"/>
    <n v="0"/>
    <n v="3"/>
    <n v="2"/>
    <n v="17"/>
    <n v="19"/>
    <n v="32"/>
    <n v="31"/>
    <n v="63"/>
    <x v="5"/>
    <x v="20"/>
  </r>
  <r>
    <x v="16"/>
    <n v="82"/>
    <n v="142"/>
    <n v="66"/>
    <n v="42"/>
    <n v="13"/>
    <n v="345"/>
    <n v="222"/>
    <n v="567"/>
    <n v="84"/>
    <s v="0"/>
    <n v="84"/>
    <n v="20"/>
    <n v="0"/>
    <n v="20"/>
    <n v="109"/>
    <n v="79"/>
    <n v="188"/>
    <n v="132"/>
    <n v="143"/>
    <n v="275"/>
    <x v="5"/>
    <x v="20"/>
  </r>
  <r>
    <x v="17"/>
    <n v="207"/>
    <n v="534"/>
    <n v="95"/>
    <n v="54"/>
    <n v="34"/>
    <n v="924"/>
    <n v="1611"/>
    <n v="2535"/>
    <n v="90"/>
    <s v="0"/>
    <n v="90"/>
    <n v="35"/>
    <n v="5"/>
    <n v="40"/>
    <n v="155"/>
    <n v="130"/>
    <n v="285"/>
    <n v="644"/>
    <n v="1476"/>
    <n v="2120"/>
    <x v="5"/>
    <x v="20"/>
  </r>
  <r>
    <x v="18"/>
    <n v="10755"/>
    <n v="79130"/>
    <n v="45258"/>
    <n v="5797"/>
    <n v="1751"/>
    <n v="142691"/>
    <n v="140457"/>
    <n v="283148"/>
    <n v="10715"/>
    <s v="0"/>
    <n v="10715"/>
    <n v="2033"/>
    <n v="926"/>
    <n v="2959"/>
    <n v="36686"/>
    <n v="25844"/>
    <n v="62530"/>
    <n v="93257"/>
    <n v="113687"/>
    <n v="206944"/>
    <x v="5"/>
    <x v="20"/>
  </r>
  <r>
    <x v="0"/>
    <n v="7166"/>
    <n v="32282"/>
    <n v="14764"/>
    <n v="5871"/>
    <n v="1116"/>
    <n v="61199"/>
    <n v="38506"/>
    <n v="99705"/>
    <n v="10268"/>
    <s v="0"/>
    <n v="10268"/>
    <n v="2013"/>
    <n v="570"/>
    <n v="2583"/>
    <n v="28088"/>
    <n v="22395"/>
    <n v="50483"/>
    <n v="20830"/>
    <n v="15541"/>
    <n v="36371"/>
    <x v="6"/>
    <x v="20"/>
  </r>
  <r>
    <x v="1"/>
    <n v="141"/>
    <n v="1472"/>
    <n v="928"/>
    <n v="27"/>
    <n v="6"/>
    <n v="2574"/>
    <n v="8905"/>
    <n v="11479"/>
    <n v="24"/>
    <s v="0"/>
    <n v="24"/>
    <n v="11"/>
    <n v="5"/>
    <n v="16"/>
    <n v="138"/>
    <n v="269"/>
    <n v="407"/>
    <n v="2401"/>
    <n v="8631"/>
    <n v="11032"/>
    <x v="6"/>
    <x v="20"/>
  </r>
  <r>
    <x v="2"/>
    <n v="467"/>
    <n v="6668"/>
    <n v="1278"/>
    <n v="28"/>
    <n v="68"/>
    <n v="8509"/>
    <n v="6204"/>
    <n v="14713"/>
    <n v="15"/>
    <s v="0"/>
    <n v="15"/>
    <n v="11"/>
    <n v="0"/>
    <n v="11"/>
    <n v="217"/>
    <n v="205"/>
    <n v="422"/>
    <n v="8266"/>
    <n v="5999"/>
    <n v="14265"/>
    <x v="6"/>
    <x v="20"/>
  </r>
  <r>
    <x v="3"/>
    <n v="761"/>
    <n v="19175"/>
    <n v="6811"/>
    <n v="305"/>
    <n v="327"/>
    <n v="27379"/>
    <n v="17545"/>
    <n v="44924"/>
    <n v="93"/>
    <s v="0"/>
    <n v="93"/>
    <n v="75"/>
    <n v="320"/>
    <n v="395"/>
    <n v="9523"/>
    <n v="2737"/>
    <n v="12260"/>
    <n v="17688"/>
    <n v="14488"/>
    <n v="32176"/>
    <x v="6"/>
    <x v="20"/>
  </r>
  <r>
    <x v="4"/>
    <n v="72"/>
    <n v="2628"/>
    <n v="2356"/>
    <n v="141"/>
    <n v="530"/>
    <n v="5727"/>
    <n v="9445"/>
    <n v="15172"/>
    <n v="129"/>
    <s v="0"/>
    <n v="129"/>
    <n v="64"/>
    <n v="11"/>
    <n v="75"/>
    <n v="942"/>
    <n v="607"/>
    <n v="1549"/>
    <n v="4592"/>
    <n v="8827"/>
    <n v="13419"/>
    <x v="6"/>
    <x v="20"/>
  </r>
  <r>
    <x v="5"/>
    <n v="1100"/>
    <n v="17644"/>
    <n v="21199"/>
    <n v="121"/>
    <n v="24"/>
    <n v="40088"/>
    <n v="82655"/>
    <n v="122743"/>
    <n v="98"/>
    <s v="0"/>
    <n v="98"/>
    <n v="32"/>
    <n v="75"/>
    <n v="107"/>
    <n v="2101"/>
    <n v="1822"/>
    <n v="3923"/>
    <n v="37857"/>
    <n v="80758"/>
    <n v="118615"/>
    <x v="6"/>
    <x v="20"/>
  </r>
  <r>
    <x v="25"/>
    <n v="7"/>
    <n v="314"/>
    <n v="124"/>
    <n v="3"/>
    <n v="0"/>
    <n v="448"/>
    <n v="1268"/>
    <n v="1716"/>
    <n v="2"/>
    <s v="0"/>
    <n v="2"/>
    <n v="3"/>
    <n v="0"/>
    <n v="3"/>
    <n v="0"/>
    <n v="0"/>
    <n v="0"/>
    <n v="443"/>
    <n v="1268"/>
    <n v="1711"/>
    <x v="6"/>
    <x v="20"/>
  </r>
  <r>
    <x v="6"/>
    <n v="443"/>
    <n v="5278"/>
    <n v="1281"/>
    <n v="118"/>
    <n v="21"/>
    <n v="7141"/>
    <n v="3977"/>
    <n v="11118"/>
    <n v="69"/>
    <s v="0"/>
    <n v="69"/>
    <n v="37"/>
    <n v="27"/>
    <n v="64"/>
    <n v="1166"/>
    <n v="467"/>
    <n v="1633"/>
    <n v="5869"/>
    <n v="3483"/>
    <n v="9352"/>
    <x v="6"/>
    <x v="20"/>
  </r>
  <r>
    <x v="7"/>
    <n v="21"/>
    <n v="104"/>
    <n v="28"/>
    <n v="1"/>
    <n v="19"/>
    <n v="173"/>
    <n v="1258"/>
    <n v="1431"/>
    <n v="2"/>
    <s v="0"/>
    <n v="2"/>
    <n v="0"/>
    <n v="0"/>
    <n v="0"/>
    <n v="13"/>
    <n v="14"/>
    <n v="27"/>
    <n v="158"/>
    <n v="1244"/>
    <n v="1402"/>
    <x v="6"/>
    <x v="20"/>
  </r>
  <r>
    <x v="8"/>
    <n v="25"/>
    <n v="37"/>
    <n v="7"/>
    <n v="9"/>
    <n v="2"/>
    <n v="80"/>
    <n v="1049"/>
    <n v="1129"/>
    <n v="8"/>
    <s v="0"/>
    <n v="8"/>
    <n v="4"/>
    <n v="0"/>
    <n v="4"/>
    <n v="5"/>
    <n v="34"/>
    <n v="39"/>
    <n v="63"/>
    <n v="1015"/>
    <n v="1078"/>
    <x v="6"/>
    <x v="20"/>
  </r>
  <r>
    <x v="9"/>
    <n v="0"/>
    <n v="71"/>
    <n v="18"/>
    <n v="6"/>
    <n v="5"/>
    <n v="100"/>
    <n v="1222"/>
    <n v="1322"/>
    <n v="3"/>
    <s v="0"/>
    <n v="3"/>
    <n v="7"/>
    <n v="13"/>
    <n v="20"/>
    <n v="12"/>
    <n v="25"/>
    <n v="37"/>
    <n v="78"/>
    <n v="1184"/>
    <n v="1262"/>
    <x v="6"/>
    <x v="20"/>
  </r>
  <r>
    <x v="10"/>
    <n v="0"/>
    <n v="4"/>
    <n v="5"/>
    <n v="7"/>
    <n v="0"/>
    <n v="16"/>
    <n v="176"/>
    <n v="192"/>
    <n v="0"/>
    <s v="0"/>
    <n v="0"/>
    <n v="1"/>
    <n v="0"/>
    <n v="1"/>
    <n v="4"/>
    <n v="2"/>
    <n v="6"/>
    <n v="11"/>
    <n v="174"/>
    <n v="185"/>
    <x v="6"/>
    <x v="20"/>
  </r>
  <r>
    <x v="11"/>
    <n v="127"/>
    <n v="1028"/>
    <n v="603"/>
    <n v="32"/>
    <n v="2"/>
    <n v="1792"/>
    <n v="2045"/>
    <n v="3837"/>
    <n v="6"/>
    <s v="0"/>
    <n v="6"/>
    <n v="4"/>
    <n v="16"/>
    <n v="20"/>
    <n v="74"/>
    <n v="122"/>
    <n v="196"/>
    <n v="1708"/>
    <n v="1907"/>
    <n v="3615"/>
    <x v="6"/>
    <x v="20"/>
  </r>
  <r>
    <x v="12"/>
    <n v="136"/>
    <n v="767"/>
    <n v="399"/>
    <n v="16"/>
    <n v="0"/>
    <n v="1318"/>
    <n v="1269"/>
    <n v="2587"/>
    <n v="2"/>
    <s v="0"/>
    <n v="2"/>
    <n v="1"/>
    <n v="8"/>
    <n v="9"/>
    <n v="323"/>
    <n v="150"/>
    <n v="473"/>
    <n v="992"/>
    <n v="1111"/>
    <n v="2103"/>
    <x v="6"/>
    <x v="20"/>
  </r>
  <r>
    <x v="13"/>
    <n v="507"/>
    <n v="4290"/>
    <n v="1080"/>
    <n v="58"/>
    <n v="2"/>
    <n v="5937"/>
    <n v="6666"/>
    <n v="12603"/>
    <n v="64"/>
    <s v="0"/>
    <n v="64"/>
    <n v="7"/>
    <n v="11"/>
    <n v="18"/>
    <n v="699"/>
    <n v="363"/>
    <n v="1062"/>
    <n v="5167"/>
    <n v="6292"/>
    <n v="11459"/>
    <x v="6"/>
    <x v="20"/>
  </r>
  <r>
    <x v="14"/>
    <n v="126"/>
    <n v="83"/>
    <n v="27"/>
    <n v="9"/>
    <n v="1"/>
    <n v="246"/>
    <n v="271"/>
    <n v="517"/>
    <n v="15"/>
    <s v="0"/>
    <n v="15"/>
    <n v="2"/>
    <n v="0"/>
    <n v="2"/>
    <n v="70"/>
    <n v="152"/>
    <n v="222"/>
    <n v="159"/>
    <n v="119"/>
    <n v="278"/>
    <x v="6"/>
    <x v="20"/>
  </r>
  <r>
    <x v="15"/>
    <n v="7"/>
    <n v="14"/>
    <n v="10"/>
    <n v="0"/>
    <n v="0"/>
    <n v="31"/>
    <n v="55"/>
    <n v="86"/>
    <n v="5"/>
    <s v="0"/>
    <n v="5"/>
    <n v="0"/>
    <n v="0"/>
    <n v="0"/>
    <n v="3"/>
    <n v="32"/>
    <n v="35"/>
    <n v="23"/>
    <n v="23"/>
    <n v="46"/>
    <x v="6"/>
    <x v="20"/>
  </r>
  <r>
    <x v="16"/>
    <n v="90"/>
    <n v="139"/>
    <n v="69"/>
    <n v="28"/>
    <n v="9"/>
    <n v="335"/>
    <n v="325"/>
    <n v="660"/>
    <n v="43"/>
    <s v="0"/>
    <n v="43"/>
    <n v="8"/>
    <n v="0"/>
    <n v="8"/>
    <n v="93"/>
    <n v="147"/>
    <n v="240"/>
    <n v="191"/>
    <n v="178"/>
    <n v="369"/>
    <x v="6"/>
    <x v="20"/>
  </r>
  <r>
    <x v="17"/>
    <n v="361"/>
    <n v="1041"/>
    <n v="115"/>
    <n v="94"/>
    <n v="22"/>
    <n v="1633"/>
    <n v="2667"/>
    <n v="4300"/>
    <n v="182"/>
    <s v="0"/>
    <n v="182"/>
    <n v="7"/>
    <n v="27"/>
    <n v="34"/>
    <n v="525"/>
    <n v="108"/>
    <n v="633"/>
    <n v="919"/>
    <n v="2532"/>
    <n v="3451"/>
    <x v="6"/>
    <x v="20"/>
  </r>
  <r>
    <x v="18"/>
    <n v="11557"/>
    <n v="93039"/>
    <n v="51102"/>
    <n v="6874"/>
    <n v="2154"/>
    <n v="164726"/>
    <n v="185508"/>
    <n v="350234"/>
    <n v="11028"/>
    <s v="0"/>
    <n v="11028"/>
    <n v="2287"/>
    <n v="1083"/>
    <n v="3370"/>
    <n v="43996"/>
    <n v="29651"/>
    <n v="73647"/>
    <n v="107415"/>
    <n v="154774"/>
    <n v="262189"/>
    <x v="6"/>
    <x v="20"/>
  </r>
  <r>
    <x v="0"/>
    <n v="9049"/>
    <n v="41616"/>
    <n v="18708"/>
    <n v="5591"/>
    <n v="952"/>
    <n v="75916"/>
    <n v="55015"/>
    <n v="130931"/>
    <n v="7731"/>
    <s v="0"/>
    <n v="7731"/>
    <n v="1988"/>
    <n v="507"/>
    <n v="2495"/>
    <n v="37816"/>
    <n v="31576"/>
    <n v="69392"/>
    <n v="28381"/>
    <n v="22932"/>
    <n v="51313"/>
    <x v="7"/>
    <x v="20"/>
  </r>
  <r>
    <x v="1"/>
    <n v="115"/>
    <n v="1730"/>
    <n v="723"/>
    <n v="16"/>
    <n v="1"/>
    <n v="2585"/>
    <n v="6610"/>
    <n v="9195"/>
    <n v="24"/>
    <s v="0"/>
    <n v="24"/>
    <n v="2"/>
    <n v="0"/>
    <n v="2"/>
    <n v="112"/>
    <n v="133"/>
    <n v="245"/>
    <n v="2447"/>
    <n v="6477"/>
    <n v="8924"/>
    <x v="7"/>
    <x v="20"/>
  </r>
  <r>
    <x v="2"/>
    <n v="359"/>
    <n v="6188"/>
    <n v="1538"/>
    <n v="19"/>
    <n v="141"/>
    <n v="8245"/>
    <n v="5249"/>
    <n v="13494"/>
    <n v="13"/>
    <s v="0"/>
    <n v="13"/>
    <n v="2"/>
    <n v="11"/>
    <n v="13"/>
    <n v="196"/>
    <n v="114"/>
    <n v="310"/>
    <n v="8034"/>
    <n v="5124"/>
    <n v="13158"/>
    <x v="7"/>
    <x v="20"/>
  </r>
  <r>
    <x v="3"/>
    <n v="1048"/>
    <n v="22341"/>
    <n v="8237"/>
    <n v="283"/>
    <n v="597"/>
    <n v="32506"/>
    <n v="20036"/>
    <n v="52542"/>
    <n v="142"/>
    <s v="0"/>
    <n v="142"/>
    <n v="88"/>
    <n v="729"/>
    <n v="817"/>
    <n v="11485"/>
    <n v="3530"/>
    <n v="15015"/>
    <n v="20791"/>
    <n v="15777"/>
    <n v="36568"/>
    <x v="7"/>
    <x v="20"/>
  </r>
  <r>
    <x v="4"/>
    <n v="208"/>
    <n v="3817"/>
    <n v="3295"/>
    <n v="235"/>
    <n v="681"/>
    <n v="8236"/>
    <n v="12685"/>
    <n v="20921"/>
    <n v="116"/>
    <s v="0"/>
    <n v="116"/>
    <n v="45"/>
    <n v="31"/>
    <n v="76"/>
    <n v="1972"/>
    <n v="880"/>
    <n v="2852"/>
    <n v="6103"/>
    <n v="11774"/>
    <n v="17877"/>
    <x v="7"/>
    <x v="20"/>
  </r>
  <r>
    <x v="5"/>
    <n v="1295"/>
    <n v="19131"/>
    <n v="20857"/>
    <n v="91"/>
    <n v="10"/>
    <n v="41384"/>
    <n v="90141"/>
    <n v="131525"/>
    <n v="70"/>
    <s v="0"/>
    <n v="70"/>
    <n v="17"/>
    <n v="193"/>
    <n v="210"/>
    <n v="2272"/>
    <n v="1710"/>
    <n v="3982"/>
    <n v="39025"/>
    <n v="88238"/>
    <n v="127263"/>
    <x v="7"/>
    <x v="20"/>
  </r>
  <r>
    <x v="25"/>
    <n v="0"/>
    <n v="509"/>
    <n v="73"/>
    <n v="2"/>
    <n v="5"/>
    <n v="589"/>
    <n v="1656"/>
    <n v="2245"/>
    <n v="10"/>
    <s v="0"/>
    <n v="10"/>
    <n v="1"/>
    <n v="0"/>
    <n v="1"/>
    <n v="5"/>
    <n v="24"/>
    <n v="29"/>
    <n v="573"/>
    <n v="1632"/>
    <n v="2205"/>
    <x v="7"/>
    <x v="20"/>
  </r>
  <r>
    <x v="6"/>
    <n v="688"/>
    <n v="8153"/>
    <n v="2524"/>
    <n v="256"/>
    <n v="28"/>
    <n v="11649"/>
    <n v="7698"/>
    <n v="19347"/>
    <n v="133"/>
    <s v="0"/>
    <n v="133"/>
    <n v="43"/>
    <n v="42"/>
    <n v="85"/>
    <n v="1943"/>
    <n v="783"/>
    <n v="2726"/>
    <n v="9530"/>
    <n v="6873"/>
    <n v="16403"/>
    <x v="7"/>
    <x v="20"/>
  </r>
  <r>
    <x v="7"/>
    <n v="20"/>
    <n v="61"/>
    <n v="11"/>
    <n v="61"/>
    <n v="4"/>
    <n v="157"/>
    <n v="701"/>
    <n v="858"/>
    <n v="24"/>
    <s v="0"/>
    <n v="24"/>
    <n v="0"/>
    <n v="0"/>
    <n v="0"/>
    <n v="11"/>
    <n v="18"/>
    <n v="29"/>
    <n v="122"/>
    <n v="683"/>
    <n v="805"/>
    <x v="7"/>
    <x v="20"/>
  </r>
  <r>
    <x v="8"/>
    <n v="18"/>
    <n v="47"/>
    <n v="1"/>
    <n v="17"/>
    <n v="0"/>
    <n v="83"/>
    <n v="710"/>
    <n v="793"/>
    <n v="6"/>
    <s v="0"/>
    <n v="6"/>
    <n v="0"/>
    <n v="0"/>
    <n v="0"/>
    <n v="9"/>
    <n v="13"/>
    <n v="22"/>
    <n v="68"/>
    <n v="697"/>
    <n v="765"/>
    <x v="7"/>
    <x v="20"/>
  </r>
  <r>
    <x v="9"/>
    <n v="2"/>
    <n v="126"/>
    <n v="2"/>
    <n v="3"/>
    <n v="0"/>
    <n v="133"/>
    <n v="881"/>
    <n v="1014"/>
    <n v="2"/>
    <s v="0"/>
    <n v="2"/>
    <n v="0"/>
    <n v="0"/>
    <n v="0"/>
    <n v="4"/>
    <n v="7"/>
    <n v="11"/>
    <n v="127"/>
    <n v="874"/>
    <n v="1001"/>
    <x v="7"/>
    <x v="20"/>
  </r>
  <r>
    <x v="10"/>
    <n v="0"/>
    <n v="8"/>
    <n v="28"/>
    <n v="5"/>
    <n v="0"/>
    <n v="41"/>
    <n v="168"/>
    <n v="209"/>
    <n v="4"/>
    <s v="0"/>
    <n v="4"/>
    <n v="1"/>
    <n v="0"/>
    <n v="1"/>
    <n v="4"/>
    <n v="21"/>
    <n v="25"/>
    <n v="32"/>
    <n v="147"/>
    <n v="179"/>
    <x v="7"/>
    <x v="20"/>
  </r>
  <r>
    <x v="11"/>
    <n v="202"/>
    <n v="1211"/>
    <n v="487"/>
    <n v="16"/>
    <n v="2"/>
    <n v="1918"/>
    <n v="1720"/>
    <n v="3638"/>
    <n v="3"/>
    <s v="0"/>
    <n v="3"/>
    <n v="1"/>
    <n v="0"/>
    <n v="1"/>
    <n v="83"/>
    <n v="27"/>
    <n v="110"/>
    <n v="1831"/>
    <n v="1693"/>
    <n v="3524"/>
    <x v="7"/>
    <x v="20"/>
  </r>
  <r>
    <x v="12"/>
    <n v="286"/>
    <n v="1175"/>
    <n v="376"/>
    <n v="13"/>
    <n v="7"/>
    <n v="1857"/>
    <n v="1207"/>
    <n v="3064"/>
    <n v="8"/>
    <s v="0"/>
    <n v="8"/>
    <n v="2"/>
    <n v="0"/>
    <n v="2"/>
    <n v="309"/>
    <n v="145"/>
    <n v="454"/>
    <n v="1538"/>
    <n v="1062"/>
    <n v="2600"/>
    <x v="7"/>
    <x v="20"/>
  </r>
  <r>
    <x v="13"/>
    <n v="1226"/>
    <n v="6369"/>
    <n v="1389"/>
    <n v="85"/>
    <n v="1"/>
    <n v="9070"/>
    <n v="6704"/>
    <n v="15774"/>
    <n v="73"/>
    <s v="0"/>
    <n v="73"/>
    <n v="4"/>
    <n v="35"/>
    <n v="39"/>
    <n v="1035"/>
    <n v="635"/>
    <n v="1670"/>
    <n v="7958"/>
    <n v="6034"/>
    <n v="13992"/>
    <x v="7"/>
    <x v="20"/>
  </r>
  <r>
    <x v="14"/>
    <n v="91"/>
    <n v="104"/>
    <n v="19"/>
    <n v="12"/>
    <n v="0"/>
    <n v="226"/>
    <n v="150"/>
    <n v="376"/>
    <n v="26"/>
    <s v="0"/>
    <n v="26"/>
    <n v="4"/>
    <n v="4"/>
    <n v="8"/>
    <n v="40"/>
    <n v="55"/>
    <n v="95"/>
    <n v="156"/>
    <n v="91"/>
    <n v="247"/>
    <x v="7"/>
    <x v="20"/>
  </r>
  <r>
    <x v="15"/>
    <n v="36"/>
    <n v="8"/>
    <n v="6"/>
    <n v="1"/>
    <n v="0"/>
    <n v="51"/>
    <n v="51"/>
    <n v="102"/>
    <n v="5"/>
    <s v="0"/>
    <n v="5"/>
    <n v="1"/>
    <n v="0"/>
    <n v="1"/>
    <n v="6"/>
    <n v="16"/>
    <n v="22"/>
    <n v="39"/>
    <n v="35"/>
    <n v="74"/>
    <x v="7"/>
    <x v="20"/>
  </r>
  <r>
    <x v="16"/>
    <n v="138"/>
    <n v="108"/>
    <n v="57"/>
    <n v="69"/>
    <n v="9"/>
    <n v="381"/>
    <n v="228"/>
    <n v="609"/>
    <n v="100"/>
    <s v="0"/>
    <n v="100"/>
    <n v="5"/>
    <n v="0"/>
    <n v="5"/>
    <n v="58"/>
    <n v="73"/>
    <n v="131"/>
    <n v="218"/>
    <n v="155"/>
    <n v="373"/>
    <x v="7"/>
    <x v="20"/>
  </r>
  <r>
    <x v="17"/>
    <n v="445"/>
    <n v="1009"/>
    <n v="148"/>
    <n v="167"/>
    <n v="17"/>
    <n v="1786"/>
    <n v="2351"/>
    <n v="4137"/>
    <n v="237"/>
    <s v="0"/>
    <n v="237"/>
    <n v="9"/>
    <n v="4"/>
    <n v="13"/>
    <n v="567"/>
    <n v="173"/>
    <n v="740"/>
    <n v="973"/>
    <n v="2174"/>
    <n v="3147"/>
    <x v="7"/>
    <x v="20"/>
  </r>
  <r>
    <x v="18"/>
    <n v="15226"/>
    <n v="113711"/>
    <n v="58479"/>
    <n v="6942"/>
    <n v="2455"/>
    <n v="196813"/>
    <n v="213961"/>
    <n v="410774"/>
    <n v="8727"/>
    <s v="0"/>
    <n v="8727"/>
    <n v="2213"/>
    <n v="1556"/>
    <n v="3769"/>
    <n v="57927"/>
    <n v="39933"/>
    <n v="97860"/>
    <n v="127946"/>
    <n v="172472"/>
    <n v="300418"/>
    <x v="7"/>
    <x v="20"/>
  </r>
  <r>
    <x v="0"/>
    <n v="7548"/>
    <n v="32213"/>
    <n v="15226"/>
    <n v="5362"/>
    <n v="1122"/>
    <n v="61471"/>
    <n v="40256"/>
    <n v="101727"/>
    <n v="10042"/>
    <s v="0"/>
    <n v="10042"/>
    <n v="1755"/>
    <n v="235"/>
    <n v="1990"/>
    <n v="30411"/>
    <n v="25024"/>
    <n v="55435"/>
    <n v="19263"/>
    <n v="14997"/>
    <n v="34260"/>
    <x v="8"/>
    <x v="20"/>
  </r>
  <r>
    <x v="1"/>
    <n v="141"/>
    <n v="2594"/>
    <n v="763"/>
    <n v="20"/>
    <n v="3"/>
    <n v="3521"/>
    <n v="6013"/>
    <n v="9534"/>
    <n v="8"/>
    <s v="0"/>
    <n v="8"/>
    <n v="7"/>
    <n v="0"/>
    <n v="7"/>
    <n v="151"/>
    <n v="139"/>
    <n v="290"/>
    <n v="3355"/>
    <n v="5874"/>
    <n v="9229"/>
    <x v="8"/>
    <x v="20"/>
  </r>
  <r>
    <x v="2"/>
    <n v="354"/>
    <n v="4117"/>
    <n v="896"/>
    <n v="42"/>
    <n v="105"/>
    <n v="5514"/>
    <n v="3272"/>
    <n v="8786"/>
    <n v="8"/>
    <s v="0"/>
    <n v="8"/>
    <n v="8"/>
    <n v="4"/>
    <n v="12"/>
    <n v="350"/>
    <n v="53"/>
    <n v="403"/>
    <n v="5148"/>
    <n v="3215"/>
    <n v="8363"/>
    <x v="8"/>
    <x v="20"/>
  </r>
  <r>
    <x v="3"/>
    <n v="1077"/>
    <n v="23197"/>
    <n v="7160"/>
    <n v="376"/>
    <n v="404"/>
    <n v="32214"/>
    <n v="15982"/>
    <n v="48196"/>
    <n v="123"/>
    <s v="0"/>
    <n v="123"/>
    <n v="185"/>
    <n v="926"/>
    <n v="1111"/>
    <n v="12929"/>
    <n v="3697"/>
    <n v="16626"/>
    <n v="18977"/>
    <n v="11359"/>
    <n v="30336"/>
    <x v="8"/>
    <x v="20"/>
  </r>
  <r>
    <x v="4"/>
    <n v="591"/>
    <n v="2284"/>
    <n v="2426"/>
    <n v="259"/>
    <n v="437"/>
    <n v="5997"/>
    <n v="6298"/>
    <n v="12295"/>
    <n v="81"/>
    <s v="0"/>
    <n v="81"/>
    <n v="43"/>
    <n v="16"/>
    <n v="59"/>
    <n v="1791"/>
    <n v="509"/>
    <n v="2300"/>
    <n v="4082"/>
    <n v="5773"/>
    <n v="9855"/>
    <x v="8"/>
    <x v="20"/>
  </r>
  <r>
    <x v="5"/>
    <n v="1759"/>
    <n v="22176"/>
    <n v="18860"/>
    <n v="160"/>
    <n v="15"/>
    <n v="42970"/>
    <n v="77768"/>
    <n v="120738"/>
    <n v="58"/>
    <s v="0"/>
    <n v="58"/>
    <n v="33"/>
    <n v="266"/>
    <n v="299"/>
    <n v="3268"/>
    <n v="2322"/>
    <n v="5590"/>
    <n v="39611"/>
    <n v="75180"/>
    <n v="114791"/>
    <x v="8"/>
    <x v="20"/>
  </r>
  <r>
    <x v="25"/>
    <n v="21"/>
    <n v="168"/>
    <n v="94"/>
    <n v="3"/>
    <n v="0"/>
    <n v="286"/>
    <n v="1311"/>
    <n v="1597"/>
    <n v="5"/>
    <s v="0"/>
    <n v="5"/>
    <n v="4"/>
    <n v="0"/>
    <n v="4"/>
    <n v="6"/>
    <n v="9"/>
    <n v="15"/>
    <n v="271"/>
    <n v="1302"/>
    <n v="1573"/>
    <x v="8"/>
    <x v="20"/>
  </r>
  <r>
    <x v="6"/>
    <n v="614"/>
    <n v="6218"/>
    <n v="1694"/>
    <n v="66"/>
    <n v="20"/>
    <n v="8612"/>
    <n v="3877"/>
    <n v="12489"/>
    <n v="57"/>
    <s v="0"/>
    <n v="57"/>
    <n v="32"/>
    <n v="13"/>
    <n v="45"/>
    <n v="1035"/>
    <n v="375"/>
    <n v="1410"/>
    <n v="7488"/>
    <n v="3489"/>
    <n v="10977"/>
    <x v="8"/>
    <x v="20"/>
  </r>
  <r>
    <x v="7"/>
    <n v="28"/>
    <n v="64"/>
    <n v="42"/>
    <n v="17"/>
    <n v="16"/>
    <n v="167"/>
    <n v="936"/>
    <n v="1103"/>
    <n v="21"/>
    <s v="0"/>
    <n v="21"/>
    <n v="8"/>
    <n v="0"/>
    <n v="8"/>
    <n v="33"/>
    <n v="62"/>
    <n v="95"/>
    <n v="105"/>
    <n v="874"/>
    <n v="979"/>
    <x v="8"/>
    <x v="20"/>
  </r>
  <r>
    <x v="8"/>
    <n v="26"/>
    <n v="19"/>
    <n v="5"/>
    <n v="22"/>
    <n v="0"/>
    <n v="72"/>
    <n v="765"/>
    <n v="837"/>
    <n v="13"/>
    <s v="0"/>
    <n v="13"/>
    <n v="0"/>
    <n v="0"/>
    <n v="0"/>
    <n v="6"/>
    <n v="16"/>
    <n v="22"/>
    <n v="53"/>
    <n v="749"/>
    <n v="802"/>
    <x v="8"/>
    <x v="20"/>
  </r>
  <r>
    <x v="9"/>
    <n v="9"/>
    <n v="109"/>
    <n v="3"/>
    <n v="6"/>
    <n v="1"/>
    <n v="128"/>
    <n v="1117"/>
    <n v="1245"/>
    <n v="4"/>
    <s v="0"/>
    <n v="4"/>
    <n v="1"/>
    <n v="4"/>
    <n v="5"/>
    <n v="9"/>
    <n v="14"/>
    <n v="23"/>
    <n v="114"/>
    <n v="1099"/>
    <n v="1213"/>
    <x v="8"/>
    <x v="20"/>
  </r>
  <r>
    <x v="10"/>
    <n v="1"/>
    <n v="21"/>
    <n v="11"/>
    <n v="4"/>
    <n v="0"/>
    <n v="37"/>
    <n v="277"/>
    <n v="314"/>
    <n v="9"/>
    <s v="0"/>
    <n v="9"/>
    <n v="6"/>
    <n v="0"/>
    <n v="6"/>
    <n v="0"/>
    <n v="40"/>
    <n v="40"/>
    <n v="22"/>
    <n v="237"/>
    <n v="259"/>
    <x v="8"/>
    <x v="20"/>
  </r>
  <r>
    <x v="11"/>
    <n v="216"/>
    <n v="932"/>
    <n v="581"/>
    <n v="20"/>
    <n v="2"/>
    <n v="1751"/>
    <n v="1462"/>
    <n v="3213"/>
    <n v="7"/>
    <s v="0"/>
    <n v="7"/>
    <n v="4"/>
    <n v="9"/>
    <n v="13"/>
    <n v="184"/>
    <n v="53"/>
    <n v="237"/>
    <n v="1556"/>
    <n v="1400"/>
    <n v="2956"/>
    <x v="8"/>
    <x v="20"/>
  </r>
  <r>
    <x v="12"/>
    <n v="81"/>
    <n v="1050"/>
    <n v="224"/>
    <n v="29"/>
    <n v="15"/>
    <n v="1399"/>
    <n v="1025"/>
    <n v="2424"/>
    <n v="23"/>
    <s v="0"/>
    <n v="23"/>
    <n v="4"/>
    <n v="0"/>
    <n v="4"/>
    <n v="359"/>
    <n v="134"/>
    <n v="493"/>
    <n v="1013"/>
    <n v="891"/>
    <n v="1904"/>
    <x v="8"/>
    <x v="20"/>
  </r>
  <r>
    <x v="13"/>
    <n v="622"/>
    <n v="3417"/>
    <n v="1647"/>
    <n v="85"/>
    <n v="6"/>
    <n v="5777"/>
    <n v="5367"/>
    <n v="11144"/>
    <n v="43"/>
    <s v="0"/>
    <n v="43"/>
    <n v="8"/>
    <n v="33"/>
    <n v="41"/>
    <n v="975"/>
    <n v="315"/>
    <n v="1290"/>
    <n v="4751"/>
    <n v="5019"/>
    <n v="9770"/>
    <x v="8"/>
    <x v="20"/>
  </r>
  <r>
    <x v="14"/>
    <n v="665"/>
    <n v="78"/>
    <n v="22"/>
    <n v="13"/>
    <n v="7"/>
    <n v="785"/>
    <n v="229"/>
    <n v="1014"/>
    <n v="27"/>
    <s v="0"/>
    <n v="27"/>
    <n v="13"/>
    <n v="0"/>
    <n v="13"/>
    <n v="39"/>
    <n v="87"/>
    <n v="126"/>
    <n v="706"/>
    <n v="142"/>
    <n v="848"/>
    <x v="8"/>
    <x v="20"/>
  </r>
  <r>
    <x v="15"/>
    <n v="32"/>
    <n v="30"/>
    <n v="13"/>
    <n v="3"/>
    <n v="1"/>
    <n v="79"/>
    <n v="57"/>
    <n v="136"/>
    <n v="6"/>
    <s v="0"/>
    <n v="6"/>
    <n v="1"/>
    <n v="0"/>
    <n v="1"/>
    <n v="15"/>
    <n v="22"/>
    <n v="37"/>
    <n v="57"/>
    <n v="35"/>
    <n v="92"/>
    <x v="8"/>
    <x v="20"/>
  </r>
  <r>
    <x v="16"/>
    <n v="166"/>
    <n v="111"/>
    <n v="69"/>
    <n v="38"/>
    <n v="34"/>
    <n v="418"/>
    <n v="222"/>
    <n v="640"/>
    <n v="66"/>
    <s v="0"/>
    <n v="66"/>
    <n v="27"/>
    <n v="0"/>
    <n v="27"/>
    <n v="71"/>
    <n v="73"/>
    <n v="144"/>
    <n v="254"/>
    <n v="149"/>
    <n v="403"/>
    <x v="8"/>
    <x v="20"/>
  </r>
  <r>
    <x v="17"/>
    <n v="398"/>
    <n v="849"/>
    <n v="201"/>
    <n v="99"/>
    <n v="21"/>
    <n v="1568"/>
    <n v="2853"/>
    <n v="4421"/>
    <n v="217"/>
    <s v="0"/>
    <n v="217"/>
    <n v="13"/>
    <n v="29"/>
    <n v="42"/>
    <n v="326"/>
    <n v="98"/>
    <n v="424"/>
    <n v="1012"/>
    <n v="2726"/>
    <n v="3738"/>
    <x v="8"/>
    <x v="20"/>
  </r>
  <r>
    <x v="18"/>
    <n v="14349"/>
    <n v="99647"/>
    <n v="49937"/>
    <n v="6624"/>
    <n v="2209"/>
    <n v="172766"/>
    <n v="169087"/>
    <n v="341853"/>
    <n v="10818"/>
    <s v="0"/>
    <n v="10818"/>
    <n v="2152"/>
    <n v="1535"/>
    <n v="3687"/>
    <n v="51958"/>
    <n v="33042"/>
    <n v="85000"/>
    <n v="107838"/>
    <n v="134510"/>
    <n v="242348"/>
    <x v="8"/>
    <x v="20"/>
  </r>
  <r>
    <x v="0"/>
    <n v="9036"/>
    <n v="27646"/>
    <n v="14944"/>
    <n v="6366"/>
    <n v="1143"/>
    <n v="59135"/>
    <n v="23325"/>
    <n v="82460"/>
    <n v="12779"/>
    <s v="0"/>
    <n v="12779"/>
    <n v="1817"/>
    <n v="131"/>
    <n v="1948"/>
    <n v="27010"/>
    <n v="14521"/>
    <n v="41531"/>
    <n v="17529"/>
    <n v="8673"/>
    <n v="26202"/>
    <x v="9"/>
    <x v="20"/>
  </r>
  <r>
    <x v="1"/>
    <n v="260"/>
    <n v="2859"/>
    <n v="1127"/>
    <n v="29"/>
    <n v="38"/>
    <n v="4313"/>
    <n v="7878"/>
    <n v="12191"/>
    <n v="31"/>
    <s v="0"/>
    <n v="31"/>
    <n v="57"/>
    <n v="0"/>
    <n v="57"/>
    <n v="214"/>
    <n v="231"/>
    <n v="445"/>
    <n v="4011"/>
    <n v="7647"/>
    <n v="11658"/>
    <x v="9"/>
    <x v="20"/>
  </r>
  <r>
    <x v="2"/>
    <n v="504"/>
    <n v="5716"/>
    <n v="1223"/>
    <n v="23"/>
    <n v="160"/>
    <n v="7626"/>
    <n v="4381"/>
    <n v="12007"/>
    <n v="30"/>
    <s v="0"/>
    <n v="30"/>
    <n v="4"/>
    <n v="0"/>
    <n v="4"/>
    <n v="226"/>
    <n v="54"/>
    <n v="280"/>
    <n v="7366"/>
    <n v="4327"/>
    <n v="11693"/>
    <x v="9"/>
    <x v="20"/>
  </r>
  <r>
    <x v="3"/>
    <n v="2138"/>
    <n v="26444"/>
    <n v="9235"/>
    <n v="510"/>
    <n v="434"/>
    <n v="38761"/>
    <n v="23186"/>
    <n v="61947"/>
    <n v="218"/>
    <s v="0"/>
    <n v="218"/>
    <n v="244"/>
    <n v="1533"/>
    <n v="1777"/>
    <n v="14082"/>
    <n v="5459"/>
    <n v="19541"/>
    <n v="24217"/>
    <n v="16194"/>
    <n v="40411"/>
    <x v="9"/>
    <x v="20"/>
  </r>
  <r>
    <x v="4"/>
    <n v="148"/>
    <n v="3463"/>
    <n v="2173"/>
    <n v="149"/>
    <n v="495"/>
    <n v="6428"/>
    <n v="7482"/>
    <n v="13910"/>
    <n v="175"/>
    <s v="0"/>
    <n v="175"/>
    <n v="53"/>
    <n v="4"/>
    <n v="57"/>
    <n v="1607"/>
    <n v="816"/>
    <n v="2423"/>
    <n v="4593"/>
    <n v="6662"/>
    <n v="11255"/>
    <x v="9"/>
    <x v="20"/>
  </r>
  <r>
    <x v="5"/>
    <n v="2652"/>
    <n v="25790"/>
    <n v="17606"/>
    <n v="158"/>
    <n v="12"/>
    <n v="46218"/>
    <n v="85887"/>
    <n v="132105"/>
    <n v="123"/>
    <s v="0"/>
    <n v="123"/>
    <n v="41"/>
    <n v="292"/>
    <n v="333"/>
    <n v="4226"/>
    <n v="1658"/>
    <n v="5884"/>
    <n v="41828"/>
    <n v="83937"/>
    <n v="125765"/>
    <x v="9"/>
    <x v="20"/>
  </r>
  <r>
    <x v="25"/>
    <n v="38"/>
    <n v="311"/>
    <n v="37"/>
    <n v="4"/>
    <n v="2"/>
    <n v="392"/>
    <n v="1015"/>
    <n v="1407"/>
    <n v="6"/>
    <s v="0"/>
    <n v="6"/>
    <n v="2"/>
    <n v="0"/>
    <n v="2"/>
    <n v="2"/>
    <n v="9"/>
    <n v="11"/>
    <n v="382"/>
    <n v="1006"/>
    <n v="1388"/>
    <x v="9"/>
    <x v="20"/>
  </r>
  <r>
    <x v="6"/>
    <n v="656"/>
    <n v="4705"/>
    <n v="951"/>
    <n v="83"/>
    <n v="24"/>
    <n v="6419"/>
    <n v="2158"/>
    <n v="8577"/>
    <n v="84"/>
    <s v="0"/>
    <n v="84"/>
    <n v="28"/>
    <n v="4"/>
    <n v="32"/>
    <n v="908"/>
    <n v="298"/>
    <n v="1206"/>
    <n v="5399"/>
    <n v="1856"/>
    <n v="7255"/>
    <x v="9"/>
    <x v="20"/>
  </r>
  <r>
    <x v="7"/>
    <n v="166"/>
    <n v="1523"/>
    <n v="632"/>
    <n v="110"/>
    <n v="12"/>
    <n v="2443"/>
    <n v="8029"/>
    <n v="10472"/>
    <n v="62"/>
    <s v="0"/>
    <n v="62"/>
    <n v="7"/>
    <n v="0"/>
    <n v="7"/>
    <n v="297"/>
    <n v="1522"/>
    <n v="1819"/>
    <n v="2077"/>
    <n v="6507"/>
    <n v="8584"/>
    <x v="9"/>
    <x v="20"/>
  </r>
  <r>
    <x v="8"/>
    <n v="63"/>
    <n v="396"/>
    <n v="531"/>
    <n v="105"/>
    <n v="0"/>
    <n v="1095"/>
    <n v="2941"/>
    <n v="4036"/>
    <n v="15"/>
    <s v="0"/>
    <n v="15"/>
    <n v="1"/>
    <n v="0"/>
    <n v="1"/>
    <n v="117"/>
    <n v="370"/>
    <n v="487"/>
    <n v="962"/>
    <n v="2571"/>
    <n v="3533"/>
    <x v="9"/>
    <x v="20"/>
  </r>
  <r>
    <x v="9"/>
    <n v="47"/>
    <n v="542"/>
    <n v="452"/>
    <n v="54"/>
    <n v="4"/>
    <n v="1099"/>
    <n v="3959"/>
    <n v="5058"/>
    <n v="18"/>
    <s v="0"/>
    <n v="18"/>
    <n v="4"/>
    <n v="13"/>
    <n v="17"/>
    <n v="216"/>
    <n v="1240"/>
    <n v="1456"/>
    <n v="861"/>
    <n v="2706"/>
    <n v="3567"/>
    <x v="9"/>
    <x v="20"/>
  </r>
  <r>
    <x v="10"/>
    <n v="108"/>
    <n v="328"/>
    <n v="805"/>
    <n v="60"/>
    <n v="1"/>
    <n v="1302"/>
    <n v="5778"/>
    <n v="7080"/>
    <n v="3"/>
    <s v="0"/>
    <n v="3"/>
    <n v="1"/>
    <n v="0"/>
    <n v="1"/>
    <n v="528"/>
    <n v="2501"/>
    <n v="3029"/>
    <n v="770"/>
    <n v="3277"/>
    <n v="4047"/>
    <x v="9"/>
    <x v="20"/>
  </r>
  <r>
    <x v="11"/>
    <n v="382"/>
    <n v="1834"/>
    <n v="616"/>
    <n v="46"/>
    <n v="6"/>
    <n v="2884"/>
    <n v="1986"/>
    <n v="4870"/>
    <n v="13"/>
    <s v="0"/>
    <n v="13"/>
    <n v="14"/>
    <n v="4"/>
    <n v="18"/>
    <n v="250"/>
    <n v="106"/>
    <n v="356"/>
    <n v="2607"/>
    <n v="1876"/>
    <n v="4483"/>
    <x v="9"/>
    <x v="20"/>
  </r>
  <r>
    <x v="12"/>
    <n v="71"/>
    <n v="1269"/>
    <n v="415"/>
    <n v="20"/>
    <n v="0"/>
    <n v="1775"/>
    <n v="1396"/>
    <n v="3171"/>
    <n v="13"/>
    <s v="0"/>
    <n v="13"/>
    <n v="2"/>
    <n v="4"/>
    <n v="6"/>
    <n v="423"/>
    <n v="298"/>
    <n v="721"/>
    <n v="1337"/>
    <n v="1094"/>
    <n v="2431"/>
    <x v="9"/>
    <x v="20"/>
  </r>
  <r>
    <x v="13"/>
    <n v="738"/>
    <n v="3326"/>
    <n v="1071"/>
    <n v="57"/>
    <n v="58"/>
    <n v="5250"/>
    <n v="4096"/>
    <n v="9346"/>
    <n v="55"/>
    <s v="0"/>
    <n v="55"/>
    <n v="0"/>
    <n v="24"/>
    <n v="24"/>
    <n v="1030"/>
    <n v="186"/>
    <n v="1216"/>
    <n v="4165"/>
    <n v="3886"/>
    <n v="8051"/>
    <x v="9"/>
    <x v="20"/>
  </r>
  <r>
    <x v="14"/>
    <n v="158"/>
    <n v="124"/>
    <n v="38"/>
    <n v="13"/>
    <n v="1"/>
    <n v="334"/>
    <n v="209"/>
    <n v="543"/>
    <n v="34"/>
    <s v="0"/>
    <n v="34"/>
    <n v="9"/>
    <n v="0"/>
    <n v="9"/>
    <n v="100"/>
    <n v="72"/>
    <n v="172"/>
    <n v="191"/>
    <n v="137"/>
    <n v="328"/>
    <x v="9"/>
    <x v="20"/>
  </r>
  <r>
    <x v="15"/>
    <n v="13"/>
    <n v="20"/>
    <n v="9"/>
    <n v="4"/>
    <n v="1"/>
    <n v="47"/>
    <n v="46"/>
    <n v="93"/>
    <n v="1"/>
    <s v="0"/>
    <n v="1"/>
    <n v="1"/>
    <n v="4"/>
    <n v="5"/>
    <n v="11"/>
    <n v="15"/>
    <n v="26"/>
    <n v="34"/>
    <n v="27"/>
    <n v="61"/>
    <x v="9"/>
    <x v="20"/>
  </r>
  <r>
    <x v="16"/>
    <n v="100"/>
    <n v="88"/>
    <n v="62"/>
    <n v="52"/>
    <n v="12"/>
    <n v="314"/>
    <n v="198"/>
    <n v="512"/>
    <n v="100"/>
    <s v="0"/>
    <n v="100"/>
    <n v="9"/>
    <n v="0"/>
    <n v="9"/>
    <n v="55"/>
    <n v="36"/>
    <n v="91"/>
    <n v="150"/>
    <n v="162"/>
    <n v="312"/>
    <x v="9"/>
    <x v="20"/>
  </r>
  <r>
    <x v="17"/>
    <n v="221"/>
    <n v="941"/>
    <n v="169"/>
    <n v="98"/>
    <n v="20"/>
    <n v="1449"/>
    <n v="3365"/>
    <n v="4814"/>
    <n v="149"/>
    <s v="0"/>
    <n v="149"/>
    <n v="26"/>
    <n v="9"/>
    <n v="35"/>
    <n v="410"/>
    <n v="121"/>
    <n v="531"/>
    <n v="864"/>
    <n v="3235"/>
    <n v="4099"/>
    <x v="9"/>
    <x v="20"/>
  </r>
  <r>
    <x v="18"/>
    <n v="17499"/>
    <n v="107325"/>
    <n v="52096"/>
    <n v="7941"/>
    <n v="2423"/>
    <n v="187284"/>
    <n v="187315"/>
    <n v="374599"/>
    <n v="13909"/>
    <s v="0"/>
    <n v="13909"/>
    <n v="2320"/>
    <n v="2022"/>
    <n v="4342"/>
    <n v="51712"/>
    <n v="29513"/>
    <n v="81225"/>
    <n v="119343"/>
    <n v="155780"/>
    <n v="275123"/>
    <x v="9"/>
    <x v="20"/>
  </r>
  <r>
    <x v="0"/>
    <n v="8732"/>
    <n v="17204"/>
    <n v="13495"/>
    <n v="7125"/>
    <n v="1175"/>
    <n v="47731"/>
    <n v="13301"/>
    <n v="61032"/>
    <n v="13830"/>
    <s v="0"/>
    <n v="13830"/>
    <n v="1867"/>
    <n v="168"/>
    <n v="2035"/>
    <n v="18170"/>
    <n v="7383"/>
    <n v="25553"/>
    <n v="13864"/>
    <n v="5750"/>
    <n v="19614"/>
    <x v="10"/>
    <x v="20"/>
  </r>
  <r>
    <x v="1"/>
    <n v="350"/>
    <n v="2183"/>
    <n v="1029"/>
    <n v="34"/>
    <n v="43"/>
    <n v="3639"/>
    <n v="5934"/>
    <n v="9573"/>
    <n v="46"/>
    <s v="0"/>
    <n v="46"/>
    <n v="64"/>
    <n v="0"/>
    <n v="64"/>
    <n v="210"/>
    <n v="185"/>
    <n v="395"/>
    <n v="3319"/>
    <n v="5749"/>
    <n v="9068"/>
    <x v="10"/>
    <x v="20"/>
  </r>
  <r>
    <x v="2"/>
    <n v="786"/>
    <n v="5129"/>
    <n v="1013"/>
    <n v="34"/>
    <n v="39"/>
    <n v="7001"/>
    <n v="5371"/>
    <n v="12372"/>
    <n v="23"/>
    <s v="0"/>
    <n v="23"/>
    <n v="15"/>
    <n v="8"/>
    <n v="23"/>
    <n v="344"/>
    <n v="72"/>
    <n v="416"/>
    <n v="6619"/>
    <n v="5291"/>
    <n v="11910"/>
    <x v="10"/>
    <x v="20"/>
  </r>
  <r>
    <x v="3"/>
    <n v="3031"/>
    <n v="30144"/>
    <n v="11179"/>
    <n v="617"/>
    <n v="522"/>
    <n v="45493"/>
    <n v="28690"/>
    <n v="74183"/>
    <n v="254"/>
    <s v="0"/>
    <n v="254"/>
    <n v="415"/>
    <n v="1666"/>
    <n v="2081"/>
    <n v="18298"/>
    <n v="7008"/>
    <n v="25306"/>
    <n v="26526"/>
    <n v="20016"/>
    <n v="46542"/>
    <x v="10"/>
    <x v="20"/>
  </r>
  <r>
    <x v="4"/>
    <n v="169"/>
    <n v="2380"/>
    <n v="1469"/>
    <n v="101"/>
    <n v="32"/>
    <n v="4151"/>
    <n v="4816"/>
    <n v="8967"/>
    <n v="126"/>
    <s v="0"/>
    <n v="126"/>
    <n v="54"/>
    <n v="31"/>
    <n v="85"/>
    <n v="1299"/>
    <n v="606"/>
    <n v="1905"/>
    <n v="2672"/>
    <n v="4179"/>
    <n v="6851"/>
    <x v="10"/>
    <x v="20"/>
  </r>
  <r>
    <x v="5"/>
    <n v="2510"/>
    <n v="28552"/>
    <n v="17984"/>
    <n v="100"/>
    <n v="44"/>
    <n v="49190"/>
    <n v="65364"/>
    <n v="114554"/>
    <n v="120"/>
    <s v="0"/>
    <n v="120"/>
    <n v="81"/>
    <n v="130"/>
    <n v="211"/>
    <n v="7063"/>
    <n v="1440"/>
    <n v="8503"/>
    <n v="41926"/>
    <n v="63794"/>
    <n v="105720"/>
    <x v="10"/>
    <x v="20"/>
  </r>
  <r>
    <x v="25"/>
    <n v="56"/>
    <n v="565"/>
    <n v="174"/>
    <n v="3"/>
    <n v="2"/>
    <n v="800"/>
    <n v="436"/>
    <n v="1236"/>
    <n v="2"/>
    <s v="0"/>
    <n v="2"/>
    <n v="2"/>
    <n v="0"/>
    <n v="2"/>
    <n v="13"/>
    <n v="24"/>
    <n v="37"/>
    <n v="783"/>
    <n v="412"/>
    <n v="1195"/>
    <x v="10"/>
    <x v="20"/>
  </r>
  <r>
    <x v="6"/>
    <n v="830"/>
    <n v="4029"/>
    <n v="849"/>
    <n v="63"/>
    <n v="28"/>
    <n v="5799"/>
    <n v="1381"/>
    <n v="7180"/>
    <n v="102"/>
    <s v="0"/>
    <n v="102"/>
    <n v="32"/>
    <n v="0"/>
    <n v="32"/>
    <n v="835"/>
    <n v="183"/>
    <n v="1018"/>
    <n v="4830"/>
    <n v="1198"/>
    <n v="6028"/>
    <x v="10"/>
    <x v="20"/>
  </r>
  <r>
    <x v="7"/>
    <n v="821"/>
    <n v="3653"/>
    <n v="3085"/>
    <n v="286"/>
    <n v="2"/>
    <n v="7847"/>
    <n v="18207"/>
    <n v="26054"/>
    <n v="236"/>
    <s v="0"/>
    <n v="236"/>
    <n v="3"/>
    <n v="4"/>
    <n v="7"/>
    <n v="1348"/>
    <n v="3796"/>
    <n v="5144"/>
    <n v="6260"/>
    <n v="14407"/>
    <n v="20667"/>
    <x v="10"/>
    <x v="20"/>
  </r>
  <r>
    <x v="8"/>
    <n v="383"/>
    <n v="778"/>
    <n v="696"/>
    <n v="102"/>
    <n v="1"/>
    <n v="1960"/>
    <n v="8813"/>
    <n v="10773"/>
    <n v="14"/>
    <s v="0"/>
    <n v="14"/>
    <n v="1"/>
    <n v="4"/>
    <n v="5"/>
    <n v="268"/>
    <n v="957"/>
    <n v="1225"/>
    <n v="1677"/>
    <n v="7852"/>
    <n v="9529"/>
    <x v="10"/>
    <x v="20"/>
  </r>
  <r>
    <x v="9"/>
    <n v="151"/>
    <n v="697"/>
    <n v="1243"/>
    <n v="67"/>
    <n v="12"/>
    <n v="2170"/>
    <n v="8540"/>
    <n v="10710"/>
    <n v="20"/>
    <s v="0"/>
    <n v="20"/>
    <n v="7"/>
    <n v="8"/>
    <n v="15"/>
    <n v="566"/>
    <n v="2639"/>
    <n v="3205"/>
    <n v="1577"/>
    <n v="5893"/>
    <n v="7470"/>
    <x v="10"/>
    <x v="20"/>
  </r>
  <r>
    <x v="10"/>
    <n v="26"/>
    <n v="856"/>
    <n v="2939"/>
    <n v="128"/>
    <n v="0"/>
    <n v="3949"/>
    <n v="11989"/>
    <n v="15938"/>
    <n v="1"/>
    <s v="0"/>
    <n v="1"/>
    <n v="4"/>
    <n v="4"/>
    <n v="8"/>
    <n v="1459"/>
    <n v="4406"/>
    <n v="5865"/>
    <n v="2485"/>
    <n v="7579"/>
    <n v="10064"/>
    <x v="10"/>
    <x v="20"/>
  </r>
  <r>
    <x v="11"/>
    <n v="278"/>
    <n v="1278"/>
    <n v="453"/>
    <n v="23"/>
    <n v="13"/>
    <n v="2045"/>
    <n v="1887"/>
    <n v="3932"/>
    <n v="16"/>
    <s v="0"/>
    <n v="16"/>
    <n v="27"/>
    <n v="0"/>
    <n v="27"/>
    <n v="447"/>
    <n v="98"/>
    <n v="545"/>
    <n v="1555"/>
    <n v="1789"/>
    <n v="3344"/>
    <x v="10"/>
    <x v="20"/>
  </r>
  <r>
    <x v="12"/>
    <n v="207"/>
    <n v="1602"/>
    <n v="681"/>
    <n v="46"/>
    <n v="6"/>
    <n v="2542"/>
    <n v="1560"/>
    <n v="4102"/>
    <n v="26"/>
    <s v="0"/>
    <n v="26"/>
    <n v="7"/>
    <n v="25"/>
    <n v="32"/>
    <n v="580"/>
    <n v="177"/>
    <n v="757"/>
    <n v="1929"/>
    <n v="1358"/>
    <n v="3287"/>
    <x v="10"/>
    <x v="20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7"/>
    <x v="21"/>
  </r>
  <r>
    <x v="22"/>
    <n v="100788"/>
    <n v="1306753"/>
    <n v="594376"/>
    <n v="23697"/>
    <n v="22148"/>
    <n v="2047762"/>
    <n v="2300098"/>
    <n v="4347860"/>
    <n v="33710"/>
    <m/>
    <n v="33710"/>
    <n v="6070"/>
    <n v="26303"/>
    <n v="32373"/>
    <n v="512467"/>
    <n v="339109"/>
    <n v="851576"/>
    <n v="1495515"/>
    <n v="1934686"/>
    <n v="3430201"/>
    <x v="7"/>
    <x v="21"/>
  </r>
  <r>
    <x v="23"/>
    <n v="62.499534918331662"/>
    <n v="95.579263498277129"/>
    <n v="79.995908523192213"/>
    <n v="44.237231182795696"/>
    <n v="63.79032258064516"/>
    <n v="86.778732162842601"/>
    <n v="77.050666359370439"/>
    <n v="81.345545037378429"/>
    <n v="44.990457378515089"/>
    <m/>
    <n v="44.990457378515089"/>
    <n v="31.735243373242014"/>
    <n v="41.941862133847849"/>
    <n v="39.556451612903224"/>
    <n v="83.613340490552304"/>
    <n v="82.508674008146031"/>
    <n v="83.169922033325548"/>
    <n v="90.483943571983474"/>
    <n v="77.034161336112589"/>
    <n v="82.372382518771033"/>
    <x v="7"/>
    <x v="21"/>
  </r>
  <r>
    <x v="24"/>
    <n v="7.4663308393214312"/>
    <n v="8.755757311802741"/>
    <n v="8.9432298641308439"/>
    <n v="3.5975406102930014"/>
    <n v="7.0782997762863538"/>
    <n v="8.5708748917006048"/>
    <n v="9.642884692782399"/>
    <n v="9.1064385934413945"/>
    <n v="3.2891013757439751"/>
    <m/>
    <n v="3.2891013757439751"/>
    <n v="3.0139026812313805"/>
    <n v="10.86900826446281"/>
    <n v="7.3010825439783495"/>
    <n v="7.3702324109762412"/>
    <n v="7.666772173362574"/>
    <n v="7.4855269287905557"/>
    <n v="9.5179346511716716"/>
    <n v="10.082948972518853"/>
    <n v="9.8285716741689892"/>
    <x v="7"/>
    <x v="21"/>
  </r>
  <r>
    <x v="0"/>
    <n v="8989"/>
    <n v="59748"/>
    <n v="19200"/>
    <n v="4458"/>
    <n v="1182"/>
    <n v="93577"/>
    <n v="33440"/>
    <n v="127017"/>
    <n v="10788"/>
    <m/>
    <n v="10788"/>
    <n v="1740"/>
    <n v="151"/>
    <n v="1891"/>
    <n v="42973"/>
    <n v="23829"/>
    <n v="66802"/>
    <n v="38076"/>
    <n v="9460"/>
    <n v="47536"/>
    <x v="8"/>
    <x v="22"/>
  </r>
  <r>
    <x v="1"/>
    <n v="300"/>
    <n v="2797"/>
    <n v="1004"/>
    <n v="51"/>
    <n v="22"/>
    <n v="4174"/>
    <n v="7103"/>
    <n v="11277"/>
    <n v="21"/>
    <m/>
    <n v="21"/>
    <n v="9"/>
    <n v="0"/>
    <n v="9"/>
    <n v="268"/>
    <n v="186"/>
    <n v="454"/>
    <n v="3876"/>
    <n v="6917"/>
    <n v="10793"/>
    <x v="8"/>
    <x v="22"/>
  </r>
  <r>
    <x v="2"/>
    <n v="519"/>
    <n v="3688"/>
    <n v="783"/>
    <n v="34"/>
    <n v="11"/>
    <n v="5035"/>
    <n v="3088"/>
    <n v="8123"/>
    <n v="22"/>
    <m/>
    <n v="22"/>
    <n v="3"/>
    <n v="14"/>
    <n v="17"/>
    <n v="197"/>
    <n v="29"/>
    <n v="226"/>
    <n v="4813"/>
    <n v="3045"/>
    <n v="7858"/>
    <x v="8"/>
    <x v="22"/>
  </r>
  <r>
    <x v="3"/>
    <n v="2352"/>
    <n v="22987"/>
    <n v="8147"/>
    <n v="373"/>
    <n v="158"/>
    <n v="34017"/>
    <n v="15632"/>
    <n v="49649"/>
    <n v="198"/>
    <m/>
    <n v="198"/>
    <n v="161"/>
    <n v="1394"/>
    <n v="1555"/>
    <n v="9661"/>
    <n v="3753"/>
    <n v="13414"/>
    <n v="23997"/>
    <n v="10485"/>
    <n v="34482"/>
    <x v="8"/>
    <x v="22"/>
  </r>
  <r>
    <x v="4"/>
    <n v="241"/>
    <n v="3420"/>
    <n v="2049"/>
    <n v="164"/>
    <n v="62"/>
    <n v="5936"/>
    <n v="2744"/>
    <n v="8680"/>
    <n v="70"/>
    <m/>
    <n v="70"/>
    <n v="50"/>
    <n v="34"/>
    <n v="84"/>
    <n v="1634"/>
    <n v="122"/>
    <n v="1756"/>
    <n v="4182"/>
    <n v="2588"/>
    <n v="6770"/>
    <x v="8"/>
    <x v="22"/>
  </r>
  <r>
    <x v="5"/>
    <n v="3971"/>
    <n v="28079"/>
    <n v="15904"/>
    <n v="244"/>
    <n v="849"/>
    <n v="49047"/>
    <n v="100218"/>
    <n v="149265"/>
    <n v="149"/>
    <m/>
    <n v="149"/>
    <n v="40"/>
    <n v="397"/>
    <n v="437"/>
    <n v="5258"/>
    <n v="3319"/>
    <n v="8577"/>
    <n v="43600"/>
    <n v="96502"/>
    <n v="140102"/>
    <x v="8"/>
    <x v="22"/>
  </r>
  <r>
    <x v="25"/>
    <n v="40"/>
    <n v="103"/>
    <n v="834"/>
    <n v="8"/>
    <n v="3"/>
    <n v="988"/>
    <n v="3771"/>
    <n v="4759"/>
    <n v="11"/>
    <m/>
    <n v="11"/>
    <n v="0"/>
    <n v="0"/>
    <n v="0"/>
    <n v="32"/>
    <n v="8"/>
    <n v="40"/>
    <n v="945"/>
    <n v="3763"/>
    <n v="4708"/>
    <x v="8"/>
    <x v="22"/>
  </r>
  <r>
    <x v="6"/>
    <n v="347"/>
    <n v="5105"/>
    <n v="1235"/>
    <n v="169"/>
    <n v="52"/>
    <n v="6908"/>
    <n v="1905"/>
    <n v="8813"/>
    <n v="116"/>
    <m/>
    <n v="116"/>
    <n v="44"/>
    <n v="14"/>
    <n v="58"/>
    <n v="252"/>
    <n v="115"/>
    <n v="367"/>
    <n v="6496"/>
    <n v="1776"/>
    <n v="8272"/>
    <x v="8"/>
    <x v="22"/>
  </r>
  <r>
    <x v="7"/>
    <n v="85"/>
    <n v="503"/>
    <n v="403"/>
    <n v="23"/>
    <n v="2"/>
    <n v="1016"/>
    <n v="1307"/>
    <n v="2323"/>
    <n v="11"/>
    <m/>
    <n v="11"/>
    <n v="2"/>
    <n v="7"/>
    <n v="9"/>
    <n v="20"/>
    <n v="34"/>
    <n v="54"/>
    <n v="983"/>
    <n v="1266"/>
    <n v="2249"/>
    <x v="8"/>
    <x v="22"/>
  </r>
  <r>
    <x v="8"/>
    <n v="16"/>
    <n v="242"/>
    <n v="202"/>
    <n v="5"/>
    <n v="2"/>
    <n v="467"/>
    <n v="694"/>
    <n v="1161"/>
    <n v="15"/>
    <m/>
    <n v="15"/>
    <n v="2"/>
    <n v="0"/>
    <n v="2"/>
    <n v="28"/>
    <n v="17"/>
    <n v="45"/>
    <n v="422"/>
    <n v="677"/>
    <n v="1099"/>
    <x v="8"/>
    <x v="22"/>
  </r>
  <r>
    <x v="9"/>
    <n v="12"/>
    <n v="9"/>
    <n v="174"/>
    <n v="9"/>
    <n v="1"/>
    <n v="205"/>
    <n v="1106"/>
    <n v="1311"/>
    <n v="11"/>
    <m/>
    <n v="11"/>
    <n v="0"/>
    <n v="0"/>
    <n v="0"/>
    <n v="60"/>
    <n v="9"/>
    <n v="69"/>
    <n v="134"/>
    <n v="1097"/>
    <n v="1231"/>
    <x v="8"/>
    <x v="22"/>
  </r>
  <r>
    <x v="10"/>
    <n v="8"/>
    <n v="17"/>
    <n v="9"/>
    <n v="4"/>
    <n v="5"/>
    <n v="43"/>
    <n v="147"/>
    <n v="190"/>
    <n v="5"/>
    <m/>
    <n v="5"/>
    <n v="0"/>
    <n v="0"/>
    <n v="0"/>
    <n v="4"/>
    <n v="6"/>
    <n v="10"/>
    <n v="34"/>
    <n v="141"/>
    <n v="175"/>
    <x v="8"/>
    <x v="22"/>
  </r>
  <r>
    <x v="11"/>
    <n v="161"/>
    <n v="1106"/>
    <n v="405"/>
    <n v="43"/>
    <n v="5"/>
    <n v="1720"/>
    <n v="773"/>
    <n v="2493"/>
    <n v="19"/>
    <m/>
    <n v="19"/>
    <n v="5"/>
    <n v="0"/>
    <n v="5"/>
    <n v="114"/>
    <n v="31"/>
    <n v="145"/>
    <n v="1582"/>
    <n v="742"/>
    <n v="2324"/>
    <x v="8"/>
    <x v="22"/>
  </r>
  <r>
    <x v="12"/>
    <n v="74"/>
    <n v="849"/>
    <n v="264"/>
    <n v="57"/>
    <n v="11"/>
    <n v="1255"/>
    <n v="950"/>
    <n v="2205"/>
    <n v="15"/>
    <m/>
    <n v="15"/>
    <n v="0"/>
    <n v="17"/>
    <n v="17"/>
    <n v="250"/>
    <n v="75"/>
    <n v="325"/>
    <n v="990"/>
    <n v="858"/>
    <n v="1848"/>
    <x v="8"/>
    <x v="22"/>
  </r>
  <r>
    <x v="19"/>
    <n v="195"/>
    <n v="619"/>
    <n v="125"/>
    <n v="7"/>
    <n v="0"/>
    <n v="946"/>
    <n v="1685"/>
    <n v="2631"/>
    <n v="9"/>
    <m/>
    <n v="9"/>
    <n v="2"/>
    <n v="27"/>
    <n v="29"/>
    <n v="21"/>
    <n v="12"/>
    <n v="33"/>
    <n v="914"/>
    <n v="1646"/>
    <n v="2560"/>
    <x v="8"/>
    <x v="22"/>
  </r>
  <r>
    <x v="20"/>
    <n v="34"/>
    <n v="858"/>
    <n v="386"/>
    <n v="19"/>
    <n v="19"/>
    <n v="1316"/>
    <n v="2151"/>
    <n v="3467"/>
    <n v="13"/>
    <m/>
    <n v="13"/>
    <n v="7"/>
    <n v="0"/>
    <n v="7"/>
    <n v="268"/>
    <n v="106"/>
    <n v="374"/>
    <n v="1028"/>
    <n v="2045"/>
    <n v="3073"/>
    <x v="8"/>
    <x v="22"/>
  </r>
  <r>
    <x v="13"/>
    <n v="131"/>
    <n v="2754"/>
    <n v="639"/>
    <n v="25"/>
    <n v="31"/>
    <n v="3580"/>
    <n v="1862"/>
    <n v="5442"/>
    <n v="67"/>
    <m/>
    <n v="67"/>
    <n v="3"/>
    <n v="0"/>
    <n v="3"/>
    <n v="920"/>
    <n v="371"/>
    <n v="1291"/>
    <n v="2590"/>
    <n v="1491"/>
    <n v="4081"/>
    <x v="8"/>
    <x v="22"/>
  </r>
  <r>
    <x v="14"/>
    <n v="140"/>
    <n v="137"/>
    <n v="43"/>
    <n v="57"/>
    <n v="28"/>
    <n v="405"/>
    <n v="448"/>
    <n v="853"/>
    <n v="73"/>
    <m/>
    <n v="73"/>
    <n v="7"/>
    <n v="0"/>
    <n v="7"/>
    <n v="150"/>
    <n v="112"/>
    <n v="262"/>
    <n v="175"/>
    <n v="336"/>
    <n v="511"/>
    <x v="8"/>
    <x v="22"/>
  </r>
  <r>
    <x v="16"/>
    <n v="72"/>
    <n v="113"/>
    <n v="177"/>
    <n v="87"/>
    <n v="132"/>
    <n v="581"/>
    <n v="287"/>
    <n v="868"/>
    <n v="261"/>
    <m/>
    <n v="261"/>
    <n v="54"/>
    <n v="0"/>
    <n v="54"/>
    <n v="93"/>
    <n v="125"/>
    <n v="218"/>
    <n v="173"/>
    <n v="162"/>
    <n v="335"/>
    <x v="8"/>
    <x v="22"/>
  </r>
  <r>
    <x v="17"/>
    <n v="168"/>
    <n v="272"/>
    <n v="198"/>
    <n v="227"/>
    <n v="111"/>
    <n v="976"/>
    <n v="1270"/>
    <n v="2246"/>
    <n v="197"/>
    <m/>
    <n v="197"/>
    <n v="14"/>
    <n v="10"/>
    <n v="24"/>
    <n v="263"/>
    <n v="216"/>
    <n v="479"/>
    <n v="502"/>
    <n v="1044"/>
    <n v="1546"/>
    <x v="8"/>
    <x v="22"/>
  </r>
  <r>
    <x v="18"/>
    <n v="17855"/>
    <n v="133406"/>
    <n v="52181"/>
    <n v="6064"/>
    <n v="2686"/>
    <n v="212192"/>
    <n v="180581"/>
    <n v="392773"/>
    <n v="12071"/>
    <m/>
    <n v="12071"/>
    <n v="2143"/>
    <n v="2065"/>
    <n v="4208"/>
    <n v="62466"/>
    <n v="32475"/>
    <n v="94941"/>
    <n v="135512"/>
    <n v="146041"/>
    <n v="281553"/>
    <x v="8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8"/>
    <x v="22"/>
  </r>
  <r>
    <x v="22"/>
    <n v="108106"/>
    <n v="1128789"/>
    <n v="453620"/>
    <n v="22642"/>
    <n v="20619"/>
    <n v="1733776"/>
    <n v="1773401"/>
    <n v="3507177"/>
    <n v="32595"/>
    <m/>
    <n v="32595"/>
    <n v="6364"/>
    <n v="24993"/>
    <n v="31357"/>
    <n v="478265"/>
    <n v="250903"/>
    <n v="729168"/>
    <n v="1216552"/>
    <n v="1497505"/>
    <n v="2714057"/>
    <x v="8"/>
    <x v="22"/>
  </r>
  <r>
    <x v="23"/>
    <n v="50.96214585395748"/>
    <n v="82.223509101636765"/>
    <n v="67.220888533238494"/>
    <n v="42.496246246246244"/>
    <n v="60.769230769230766"/>
    <n v="73.87232156932923"/>
    <n v="59.425349752869231"/>
    <n v="65.785389515384793"/>
    <n v="41.249050873196659"/>
    <m/>
    <n v="41.249050873196659"/>
    <n v="33.941333333333333"/>
    <n v="40.81822635962763"/>
    <n v="39.206051512878219"/>
    <n v="82.299141328102152"/>
    <n v="63.344946855512639"/>
    <n v="74.616565358875178"/>
    <n v="72.930837065146363"/>
    <n v="59.261831550537607"/>
    <n v="64.697117057844778"/>
    <x v="8"/>
    <x v="22"/>
  </r>
  <r>
    <x v="24"/>
    <n v="6.0546625595071406"/>
    <n v="8.4613060881819404"/>
    <n v="8.693202506659512"/>
    <n v="3.7338390501319263"/>
    <n v="7.6764705882352944"/>
    <n v="8.1707887196501279"/>
    <n v="9.8205292915644495"/>
    <n v="8.9292721241022175"/>
    <n v="2.700273382486952"/>
    <m/>
    <n v="2.700273382486952"/>
    <n v="2.9696686887540831"/>
    <n v="12.103147699757869"/>
    <n v="7.4517585551330798"/>
    <n v="7.6564050843658951"/>
    <n v="7.726035411855273"/>
    <n v="7.6802224539450821"/>
    <n v="8.9774484916464967"/>
    <n v="10.254004012571812"/>
    <n v="9.6395953870141682"/>
    <x v="8"/>
    <x v="22"/>
  </r>
  <r>
    <x v="0"/>
    <n v="8072"/>
    <n v="41267"/>
    <n v="17433"/>
    <n v="5357"/>
    <n v="1170"/>
    <n v="73299"/>
    <n v="31688"/>
    <n v="104987"/>
    <n v="11274"/>
    <m/>
    <n v="11274"/>
    <n v="1195"/>
    <n v="183"/>
    <n v="1378"/>
    <n v="35186"/>
    <n v="22738"/>
    <n v="57924"/>
    <n v="25644"/>
    <n v="8767"/>
    <n v="34411"/>
    <x v="8"/>
    <x v="21"/>
  </r>
  <r>
    <x v="1"/>
    <n v="150"/>
    <n v="2973"/>
    <n v="1255"/>
    <n v="74"/>
    <n v="49"/>
    <n v="4501"/>
    <n v="7338"/>
    <n v="11839"/>
    <n v="44"/>
    <m/>
    <n v="44"/>
    <n v="2"/>
    <n v="0"/>
    <n v="2"/>
    <n v="136"/>
    <n v="266"/>
    <n v="402"/>
    <n v="4319"/>
    <n v="7072"/>
    <n v="11391"/>
    <x v="8"/>
    <x v="21"/>
  </r>
  <r>
    <x v="2"/>
    <n v="443"/>
    <n v="5212"/>
    <n v="923"/>
    <n v="40"/>
    <n v="177"/>
    <n v="6795"/>
    <n v="2618"/>
    <n v="9413"/>
    <n v="32"/>
    <m/>
    <n v="32"/>
    <n v="6"/>
    <n v="0"/>
    <n v="6"/>
    <n v="110"/>
    <n v="47"/>
    <n v="157"/>
    <n v="6647"/>
    <n v="2571"/>
    <n v="9218"/>
    <x v="8"/>
    <x v="21"/>
  </r>
  <r>
    <x v="3"/>
    <n v="1902"/>
    <n v="27785"/>
    <n v="8316"/>
    <n v="609"/>
    <n v="197"/>
    <n v="38809"/>
    <n v="18422"/>
    <n v="57231"/>
    <n v="144"/>
    <m/>
    <n v="144"/>
    <n v="268"/>
    <n v="1575"/>
    <n v="1843"/>
    <n v="13428"/>
    <n v="5372"/>
    <n v="18800"/>
    <n v="24969"/>
    <n v="11475"/>
    <n v="36444"/>
    <x v="8"/>
    <x v="21"/>
  </r>
  <r>
    <x v="4"/>
    <n v="214"/>
    <n v="4066"/>
    <n v="2975"/>
    <n v="173"/>
    <n v="387"/>
    <n v="7815"/>
    <n v="3058"/>
    <n v="10873"/>
    <n v="128"/>
    <m/>
    <n v="128"/>
    <n v="52"/>
    <n v="3"/>
    <n v="55"/>
    <n v="2131"/>
    <n v="335"/>
    <n v="2466"/>
    <n v="5504"/>
    <n v="2720"/>
    <n v="8224"/>
    <x v="8"/>
    <x v="21"/>
  </r>
  <r>
    <x v="5"/>
    <n v="2112"/>
    <n v="32890"/>
    <n v="19948"/>
    <n v="204"/>
    <n v="446"/>
    <n v="55600"/>
    <n v="103134"/>
    <n v="158734"/>
    <n v="111"/>
    <m/>
    <n v="111"/>
    <n v="20"/>
    <n v="377"/>
    <n v="397"/>
    <n v="4636"/>
    <n v="3009"/>
    <n v="7645"/>
    <n v="50833"/>
    <n v="99748"/>
    <n v="150581"/>
    <x v="8"/>
    <x v="21"/>
  </r>
  <r>
    <x v="25"/>
    <n v="11"/>
    <n v="258"/>
    <n v="441"/>
    <n v="16"/>
    <n v="14"/>
    <n v="740"/>
    <n v="3528"/>
    <n v="4268"/>
    <n v="9"/>
    <m/>
    <n v="9"/>
    <n v="0"/>
    <n v="0"/>
    <n v="0"/>
    <n v="37"/>
    <n v="15"/>
    <n v="52"/>
    <n v="694"/>
    <n v="3513"/>
    <n v="4207"/>
    <x v="8"/>
    <x v="21"/>
  </r>
  <r>
    <x v="6"/>
    <n v="368"/>
    <n v="3945"/>
    <n v="1429"/>
    <n v="100"/>
    <n v="115"/>
    <n v="5957"/>
    <n v="1803"/>
    <n v="7760"/>
    <n v="84"/>
    <m/>
    <n v="84"/>
    <n v="27"/>
    <n v="7"/>
    <n v="34"/>
    <n v="253"/>
    <n v="189"/>
    <n v="442"/>
    <n v="5593"/>
    <n v="1607"/>
    <n v="7200"/>
    <x v="8"/>
    <x v="21"/>
  </r>
  <r>
    <x v="7"/>
    <n v="21"/>
    <n v="227"/>
    <n v="369"/>
    <n v="90"/>
    <n v="16"/>
    <n v="723"/>
    <n v="1566"/>
    <n v="2289"/>
    <n v="16"/>
    <m/>
    <n v="16"/>
    <n v="2"/>
    <n v="0"/>
    <n v="2"/>
    <n v="14"/>
    <n v="35"/>
    <n v="49"/>
    <n v="691"/>
    <n v="1531"/>
    <n v="2222"/>
    <x v="8"/>
    <x v="21"/>
  </r>
  <r>
    <x v="8"/>
    <n v="6"/>
    <n v="22"/>
    <n v="252"/>
    <n v="73"/>
    <n v="0"/>
    <n v="353"/>
    <n v="1433"/>
    <n v="1786"/>
    <n v="7"/>
    <m/>
    <n v="7"/>
    <n v="0"/>
    <n v="7"/>
    <n v="7"/>
    <n v="33"/>
    <n v="36"/>
    <n v="69"/>
    <n v="313"/>
    <n v="1390"/>
    <n v="1703"/>
    <x v="8"/>
    <x v="21"/>
  </r>
  <r>
    <x v="9"/>
    <n v="1"/>
    <n v="17"/>
    <n v="81"/>
    <n v="16"/>
    <n v="5"/>
    <n v="120"/>
    <n v="1565"/>
    <n v="1685"/>
    <n v="18"/>
    <m/>
    <n v="18"/>
    <n v="0"/>
    <n v="0"/>
    <n v="0"/>
    <n v="5"/>
    <n v="27"/>
    <n v="32"/>
    <n v="97"/>
    <n v="1538"/>
    <n v="1635"/>
    <x v="8"/>
    <x v="21"/>
  </r>
  <r>
    <x v="10"/>
    <n v="1"/>
    <n v="3"/>
    <n v="12"/>
    <n v="5"/>
    <n v="3"/>
    <n v="24"/>
    <n v="160"/>
    <n v="184"/>
    <n v="10"/>
    <m/>
    <n v="10"/>
    <n v="0"/>
    <n v="0"/>
    <n v="0"/>
    <n v="6"/>
    <n v="6"/>
    <n v="12"/>
    <n v="8"/>
    <n v="154"/>
    <n v="162"/>
    <x v="8"/>
    <x v="21"/>
  </r>
  <r>
    <x v="11"/>
    <n v="170"/>
    <n v="1117"/>
    <n v="313"/>
    <n v="28"/>
    <n v="2"/>
    <n v="1630"/>
    <n v="1263"/>
    <n v="2893"/>
    <n v="13"/>
    <m/>
    <n v="13"/>
    <n v="7"/>
    <n v="7"/>
    <n v="14"/>
    <n v="98"/>
    <n v="86"/>
    <n v="184"/>
    <n v="1512"/>
    <n v="1170"/>
    <n v="2682"/>
    <x v="8"/>
    <x v="21"/>
  </r>
  <r>
    <x v="12"/>
    <n v="71"/>
    <n v="973"/>
    <n v="251"/>
    <n v="18"/>
    <n v="9"/>
    <n v="1322"/>
    <n v="881"/>
    <n v="2203"/>
    <n v="6"/>
    <m/>
    <n v="6"/>
    <n v="6"/>
    <n v="7"/>
    <n v="13"/>
    <n v="358"/>
    <n v="99"/>
    <n v="457"/>
    <n v="952"/>
    <n v="775"/>
    <n v="1727"/>
    <x v="8"/>
    <x v="21"/>
  </r>
  <r>
    <x v="19"/>
    <n v="194"/>
    <n v="919"/>
    <n v="194"/>
    <n v="3"/>
    <n v="0"/>
    <n v="1310"/>
    <n v="2554"/>
    <n v="3864"/>
    <n v="11"/>
    <m/>
    <n v="11"/>
    <n v="0"/>
    <n v="27"/>
    <n v="27"/>
    <n v="81"/>
    <n v="6"/>
    <n v="87"/>
    <n v="1218"/>
    <n v="2521"/>
    <n v="3739"/>
    <x v="8"/>
    <x v="21"/>
  </r>
  <r>
    <x v="20"/>
    <n v="71"/>
    <n v="934"/>
    <n v="452"/>
    <n v="30"/>
    <n v="3"/>
    <n v="1490"/>
    <n v="1314"/>
    <n v="2804"/>
    <n v="31"/>
    <m/>
    <n v="31"/>
    <n v="0"/>
    <n v="0"/>
    <n v="0"/>
    <n v="379"/>
    <n v="99"/>
    <n v="478"/>
    <n v="1080"/>
    <n v="1215"/>
    <n v="2295"/>
    <x v="8"/>
    <x v="21"/>
  </r>
  <r>
    <x v="13"/>
    <n v="75"/>
    <n v="3668"/>
    <n v="670"/>
    <n v="44"/>
    <n v="6"/>
    <n v="4463"/>
    <n v="1616"/>
    <n v="6079"/>
    <n v="94"/>
    <m/>
    <n v="94"/>
    <n v="0"/>
    <n v="0"/>
    <n v="0"/>
    <n v="777"/>
    <n v="491"/>
    <n v="1268"/>
    <n v="3592"/>
    <n v="1125"/>
    <n v="4717"/>
    <x v="8"/>
    <x v="21"/>
  </r>
  <r>
    <x v="14"/>
    <n v="30"/>
    <n v="161"/>
    <n v="66"/>
    <n v="28"/>
    <n v="9"/>
    <n v="294"/>
    <n v="277"/>
    <n v="571"/>
    <n v="52"/>
    <m/>
    <n v="52"/>
    <n v="5"/>
    <n v="0"/>
    <n v="5"/>
    <n v="104"/>
    <n v="71"/>
    <n v="175"/>
    <n v="133"/>
    <n v="206"/>
    <n v="339"/>
    <x v="8"/>
    <x v="21"/>
  </r>
  <r>
    <x v="16"/>
    <n v="36"/>
    <n v="370"/>
    <n v="205"/>
    <n v="146"/>
    <n v="86"/>
    <n v="843"/>
    <n v="292"/>
    <n v="1135"/>
    <n v="176"/>
    <m/>
    <n v="176"/>
    <n v="29"/>
    <n v="0"/>
    <n v="29"/>
    <n v="169"/>
    <n v="173"/>
    <n v="342"/>
    <n v="469"/>
    <n v="119"/>
    <n v="588"/>
    <x v="8"/>
    <x v="21"/>
  </r>
  <r>
    <x v="17"/>
    <n v="81"/>
    <n v="723"/>
    <n v="174"/>
    <n v="133"/>
    <n v="26"/>
    <n v="1137"/>
    <n v="758"/>
    <n v="1895"/>
    <n v="164"/>
    <m/>
    <n v="164"/>
    <n v="2"/>
    <n v="7"/>
    <n v="9"/>
    <n v="172"/>
    <n v="174"/>
    <n v="346"/>
    <n v="799"/>
    <n v="577"/>
    <n v="1376"/>
    <x v="8"/>
    <x v="21"/>
  </r>
  <r>
    <x v="18"/>
    <n v="14029"/>
    <n v="127530"/>
    <n v="55759"/>
    <n v="7187"/>
    <n v="2720"/>
    <n v="207225"/>
    <n v="185268"/>
    <n v="392493"/>
    <n v="12424"/>
    <m/>
    <n v="12424"/>
    <n v="1621"/>
    <n v="2200"/>
    <n v="3821"/>
    <n v="58113"/>
    <n v="33274"/>
    <n v="91387"/>
    <n v="135067"/>
    <n v="149794"/>
    <n v="284861"/>
    <x v="8"/>
    <x v="21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8"/>
    <x v="21"/>
  </r>
  <r>
    <x v="22"/>
    <n v="91830"/>
    <n v="1116283"/>
    <n v="478380"/>
    <n v="25439"/>
    <n v="18420"/>
    <n v="1730352"/>
    <n v="1825144"/>
    <n v="3555496"/>
    <n v="35724"/>
    <m/>
    <n v="35724"/>
    <n v="8424"/>
    <n v="27086"/>
    <n v="35510"/>
    <n v="450533"/>
    <n v="268413"/>
    <n v="718946"/>
    <n v="1235671"/>
    <n v="1529645"/>
    <n v="2765316"/>
    <x v="8"/>
    <x v="21"/>
  </r>
  <r>
    <x v="23"/>
    <n v="58.842752787389465"/>
    <n v="84.369392860651956"/>
    <n v="66.530373831775705"/>
    <n v="49.072145061728392"/>
    <n v="54.821428571428569"/>
    <n v="75.771994587564535"/>
    <n v="63.17825593309518"/>
    <n v="68.738310800752444"/>
    <n v="49.267687215556478"/>
    <m/>
    <n v="49.267687215556478"/>
    <n v="45.510534846029174"/>
    <n v="44.630087329049267"/>
    <n v="44.835858585858588"/>
    <n v="75.958558831959266"/>
    <n v="67.484537637652735"/>
    <n v="72.557045828413408"/>
    <n v="77.254545227198847"/>
    <n v="62.936698965212202"/>
    <n v="68.619454928497518"/>
    <x v="8"/>
    <x v="21"/>
  </r>
  <r>
    <x v="24"/>
    <n v="6.5457267089600117"/>
    <n v="8.7531012310828817"/>
    <n v="8.5794221560644921"/>
    <n v="3.5395853624599973"/>
    <n v="6.7720588235294121"/>
    <n v="8.3501121968874408"/>
    <n v="9.8513720664119013"/>
    <n v="9.0587500923583342"/>
    <n v="2.8754024468770121"/>
    <m/>
    <n v="2.8754024468770121"/>
    <n v="5.1967921036397282"/>
    <n v="12.311818181818182"/>
    <n v="9.2933786966762622"/>
    <n v="7.7527059349887288"/>
    <n v="8.0667488128869387"/>
    <n v="7.8670489238075438"/>
    <n v="9.1485781130846178"/>
    <n v="10.21165734275071"/>
    <n v="9.7075977406524583"/>
    <x v="8"/>
    <x v="21"/>
  </r>
  <r>
    <x v="0"/>
    <n v="10186"/>
    <n v="43598"/>
    <n v="15140"/>
    <n v="4660"/>
    <n v="1378"/>
    <n v="74962"/>
    <n v="17269"/>
    <n v="92231"/>
    <n v="12412"/>
    <m/>
    <n v="12412"/>
    <n v="1813"/>
    <n v="113"/>
    <n v="1926"/>
    <n v="29109"/>
    <n v="11806"/>
    <n v="40915"/>
    <n v="31628"/>
    <n v="5350"/>
    <n v="36978"/>
    <x v="9"/>
    <x v="22"/>
  </r>
  <r>
    <x v="1"/>
    <n v="323"/>
    <n v="3239"/>
    <n v="1340"/>
    <n v="108"/>
    <n v="2"/>
    <n v="5012"/>
    <n v="9141"/>
    <n v="14153"/>
    <n v="17"/>
    <m/>
    <n v="17"/>
    <n v="5"/>
    <n v="0"/>
    <n v="5"/>
    <n v="140"/>
    <n v="188"/>
    <n v="328"/>
    <n v="4850"/>
    <n v="8953"/>
    <n v="13803"/>
    <x v="9"/>
    <x v="22"/>
  </r>
  <r>
    <x v="2"/>
    <n v="603"/>
    <n v="6659"/>
    <n v="789"/>
    <n v="79"/>
    <n v="42"/>
    <n v="8172"/>
    <n v="3416"/>
    <n v="11588"/>
    <n v="41"/>
    <m/>
    <n v="41"/>
    <n v="16"/>
    <n v="0"/>
    <n v="16"/>
    <n v="164"/>
    <n v="42"/>
    <n v="206"/>
    <n v="7951"/>
    <n v="3374"/>
    <n v="11325"/>
    <x v="9"/>
    <x v="22"/>
  </r>
  <r>
    <x v="3"/>
    <n v="2032"/>
    <n v="26196"/>
    <n v="9152"/>
    <n v="646"/>
    <n v="236"/>
    <n v="38262"/>
    <n v="19522"/>
    <n v="57784"/>
    <n v="301"/>
    <m/>
    <n v="301"/>
    <n v="230"/>
    <n v="1969"/>
    <n v="2199"/>
    <n v="11132"/>
    <n v="4950"/>
    <n v="16082"/>
    <n v="26599"/>
    <n v="12603"/>
    <n v="39202"/>
    <x v="9"/>
    <x v="22"/>
  </r>
  <r>
    <x v="4"/>
    <n v="271"/>
    <n v="3693"/>
    <n v="2153"/>
    <n v="156"/>
    <n v="72"/>
    <n v="6345"/>
    <n v="3850"/>
    <n v="10195"/>
    <n v="148"/>
    <m/>
    <n v="148"/>
    <n v="69"/>
    <n v="41"/>
    <n v="110"/>
    <n v="1516"/>
    <n v="322"/>
    <n v="1838"/>
    <n v="4612"/>
    <n v="3487"/>
    <n v="8099"/>
    <x v="9"/>
    <x v="22"/>
  </r>
  <r>
    <x v="5"/>
    <n v="6591"/>
    <n v="36133"/>
    <n v="18373"/>
    <n v="365"/>
    <n v="928"/>
    <n v="62390"/>
    <n v="105588"/>
    <n v="167978"/>
    <n v="205"/>
    <m/>
    <n v="205"/>
    <n v="53"/>
    <n v="264"/>
    <n v="317"/>
    <n v="5622"/>
    <n v="3045"/>
    <n v="8667"/>
    <n v="56510"/>
    <n v="102279"/>
    <n v="158789"/>
    <x v="9"/>
    <x v="22"/>
  </r>
  <r>
    <x v="25"/>
    <n v="42"/>
    <n v="135"/>
    <n v="533"/>
    <n v="36"/>
    <n v="7"/>
    <n v="753"/>
    <n v="3150"/>
    <n v="3903"/>
    <n v="12"/>
    <m/>
    <n v="12"/>
    <n v="4"/>
    <n v="0"/>
    <n v="4"/>
    <n v="46"/>
    <n v="19"/>
    <n v="65"/>
    <n v="691"/>
    <n v="3131"/>
    <n v="3822"/>
    <x v="9"/>
    <x v="22"/>
  </r>
  <r>
    <x v="6"/>
    <n v="358"/>
    <n v="3976"/>
    <n v="765"/>
    <n v="88"/>
    <n v="49"/>
    <n v="5236"/>
    <n v="1331"/>
    <n v="6567"/>
    <n v="91"/>
    <m/>
    <n v="91"/>
    <n v="15"/>
    <n v="7"/>
    <n v="22"/>
    <n v="243"/>
    <n v="116"/>
    <n v="359"/>
    <n v="4887"/>
    <n v="1208"/>
    <n v="6095"/>
    <x v="9"/>
    <x v="22"/>
  </r>
  <r>
    <x v="7"/>
    <n v="312"/>
    <n v="1488"/>
    <n v="2124"/>
    <n v="84"/>
    <n v="12"/>
    <n v="4020"/>
    <n v="6289"/>
    <n v="10309"/>
    <n v="144"/>
    <m/>
    <n v="144"/>
    <n v="0"/>
    <n v="3"/>
    <n v="3"/>
    <n v="503"/>
    <n v="1925"/>
    <n v="2428"/>
    <n v="3373"/>
    <n v="4361"/>
    <n v="7734"/>
    <x v="9"/>
    <x v="22"/>
  </r>
  <r>
    <x v="8"/>
    <n v="31"/>
    <n v="590"/>
    <n v="646"/>
    <n v="76"/>
    <n v="12"/>
    <n v="1355"/>
    <n v="3374"/>
    <n v="4729"/>
    <n v="30"/>
    <m/>
    <n v="30"/>
    <n v="4"/>
    <n v="0"/>
    <n v="4"/>
    <n v="220"/>
    <n v="986"/>
    <n v="1206"/>
    <n v="1101"/>
    <n v="2388"/>
    <n v="3489"/>
    <x v="9"/>
    <x v="22"/>
  </r>
  <r>
    <x v="9"/>
    <n v="23"/>
    <n v="358"/>
    <n v="1026"/>
    <n v="67"/>
    <n v="2"/>
    <n v="1476"/>
    <n v="4797"/>
    <n v="6273"/>
    <n v="19"/>
    <m/>
    <n v="19"/>
    <n v="2"/>
    <n v="0"/>
    <n v="2"/>
    <n v="158"/>
    <n v="1065"/>
    <n v="1223"/>
    <n v="1297"/>
    <n v="3732"/>
    <n v="5029"/>
    <x v="9"/>
    <x v="22"/>
  </r>
  <r>
    <x v="10"/>
    <n v="43"/>
    <n v="603"/>
    <n v="1624"/>
    <n v="32"/>
    <n v="4"/>
    <n v="2306"/>
    <n v="5512"/>
    <n v="7818"/>
    <n v="12"/>
    <m/>
    <n v="12"/>
    <n v="4"/>
    <n v="7"/>
    <n v="11"/>
    <n v="345"/>
    <n v="3255"/>
    <n v="3600"/>
    <n v="1945"/>
    <n v="2250"/>
    <n v="4195"/>
    <x v="9"/>
    <x v="22"/>
  </r>
  <r>
    <x v="11"/>
    <n v="265"/>
    <n v="1289"/>
    <n v="561"/>
    <n v="93"/>
    <n v="10"/>
    <n v="2218"/>
    <n v="1212"/>
    <n v="3430"/>
    <n v="25"/>
    <m/>
    <n v="25"/>
    <n v="9"/>
    <n v="7"/>
    <n v="16"/>
    <n v="173"/>
    <n v="112"/>
    <n v="285"/>
    <n v="2011"/>
    <n v="1093"/>
    <n v="3104"/>
    <x v="9"/>
    <x v="22"/>
  </r>
  <r>
    <x v="12"/>
    <n v="123"/>
    <n v="1137"/>
    <n v="276"/>
    <n v="28"/>
    <n v="19"/>
    <n v="1583"/>
    <n v="1097"/>
    <n v="2680"/>
    <n v="22"/>
    <m/>
    <n v="22"/>
    <n v="10"/>
    <n v="14"/>
    <n v="24"/>
    <n v="290"/>
    <n v="122"/>
    <n v="412"/>
    <n v="1261"/>
    <n v="961"/>
    <n v="2222"/>
    <x v="9"/>
    <x v="22"/>
  </r>
  <r>
    <x v="19"/>
    <n v="255"/>
    <n v="839"/>
    <n v="171"/>
    <n v="24"/>
    <n v="0"/>
    <n v="1289"/>
    <n v="1807"/>
    <n v="3096"/>
    <n v="37"/>
    <m/>
    <n v="37"/>
    <n v="0"/>
    <n v="0"/>
    <n v="0"/>
    <n v="32"/>
    <n v="17"/>
    <n v="49"/>
    <n v="1220"/>
    <n v="1790"/>
    <n v="3010"/>
    <x v="9"/>
    <x v="22"/>
  </r>
  <r>
    <x v="20"/>
    <n v="134"/>
    <n v="860"/>
    <n v="254"/>
    <n v="10"/>
    <n v="15"/>
    <n v="1273"/>
    <n v="1553"/>
    <n v="2826"/>
    <n v="17"/>
    <m/>
    <n v="17"/>
    <n v="4"/>
    <n v="0"/>
    <n v="4"/>
    <n v="240"/>
    <n v="81"/>
    <n v="321"/>
    <n v="1012"/>
    <n v="1472"/>
    <n v="2484"/>
    <x v="9"/>
    <x v="22"/>
  </r>
  <r>
    <x v="13"/>
    <n v="116"/>
    <n v="1599"/>
    <n v="463"/>
    <n v="47"/>
    <n v="27"/>
    <n v="2252"/>
    <n v="1448"/>
    <n v="3700"/>
    <n v="95"/>
    <m/>
    <n v="95"/>
    <n v="4"/>
    <n v="21"/>
    <n v="25"/>
    <n v="417"/>
    <n v="76"/>
    <n v="493"/>
    <n v="1736"/>
    <n v="1351"/>
    <n v="3087"/>
    <x v="9"/>
    <x v="22"/>
  </r>
  <r>
    <x v="14"/>
    <n v="86"/>
    <n v="143"/>
    <n v="64"/>
    <n v="126"/>
    <n v="14"/>
    <n v="433"/>
    <n v="310"/>
    <n v="743"/>
    <n v="70"/>
    <m/>
    <n v="70"/>
    <n v="6"/>
    <n v="0"/>
    <n v="6"/>
    <n v="151"/>
    <n v="78"/>
    <n v="229"/>
    <n v="206"/>
    <n v="232"/>
    <n v="438"/>
    <x v="9"/>
    <x v="22"/>
  </r>
  <r>
    <x v="16"/>
    <n v="78"/>
    <n v="89"/>
    <n v="124"/>
    <n v="84"/>
    <n v="105"/>
    <n v="480"/>
    <n v="178"/>
    <n v="658"/>
    <n v="184"/>
    <m/>
    <n v="184"/>
    <n v="42"/>
    <n v="0"/>
    <n v="42"/>
    <n v="127"/>
    <n v="87"/>
    <n v="214"/>
    <n v="127"/>
    <n v="91"/>
    <n v="218"/>
    <x v="9"/>
    <x v="22"/>
  </r>
  <r>
    <x v="17"/>
    <n v="99"/>
    <n v="313"/>
    <n v="255"/>
    <n v="298"/>
    <n v="26"/>
    <n v="991"/>
    <n v="887"/>
    <n v="1878"/>
    <n v="181"/>
    <m/>
    <n v="181"/>
    <n v="15"/>
    <n v="7"/>
    <n v="22"/>
    <n v="247"/>
    <n v="76"/>
    <n v="323"/>
    <n v="548"/>
    <n v="804"/>
    <n v="1352"/>
    <x v="9"/>
    <x v="22"/>
  </r>
  <r>
    <x v="18"/>
    <n v="21971"/>
    <n v="132937"/>
    <n v="55833"/>
    <n v="7107"/>
    <n v="2960"/>
    <n v="220808"/>
    <n v="191731"/>
    <n v="412539"/>
    <n v="14063"/>
    <m/>
    <n v="14063"/>
    <n v="2305"/>
    <n v="2453"/>
    <n v="4758"/>
    <n v="50875"/>
    <n v="28368"/>
    <n v="79243"/>
    <n v="153565"/>
    <n v="160910"/>
    <n v="314475"/>
    <x v="9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9"/>
    <x v="22"/>
  </r>
  <r>
    <x v="22"/>
    <n v="126404"/>
    <n v="1083963"/>
    <n v="457498"/>
    <n v="25326"/>
    <n v="18242"/>
    <n v="1711433"/>
    <n v="1831859"/>
    <n v="3543292"/>
    <n v="37785"/>
    <m/>
    <n v="37785"/>
    <n v="7092"/>
    <n v="29140"/>
    <n v="36232"/>
    <n v="387987"/>
    <n v="222612"/>
    <n v="610599"/>
    <n v="1278569"/>
    <n v="1580107"/>
    <n v="2858676"/>
    <x v="9"/>
    <x v="22"/>
  </r>
  <r>
    <x v="23"/>
    <n v="57.665795320276821"/>
    <n v="76.411241858999531"/>
    <n v="65.608606739574995"/>
    <n v="46.00043591979076"/>
    <n v="52.029320327429339"/>
    <n v="70.568067348858236"/>
    <n v="59.404097317367793"/>
    <n v="64.318849987329699"/>
    <n v="46.274524211918582"/>
    <m/>
    <n v="46.274524211918582"/>
    <n v="36.603870967741933"/>
    <n v="46.055854973052426"/>
    <n v="43.839992256128546"/>
    <n v="64.610550190590857"/>
    <n v="54.389398303904535"/>
    <n v="60.467679546521367"/>
    <n v="74.176143895693727"/>
    <n v="60.513579974578356"/>
    <n v="65.946304073908834"/>
    <x v="9"/>
    <x v="22"/>
  </r>
  <r>
    <x v="24"/>
    <n v="5.7532201538391519"/>
    <n v="8.1539601465355762"/>
    <n v="8.1940429495101466"/>
    <n v="3.5635289151540737"/>
    <n v="6.1628378378378379"/>
    <n v="7.7507744284627371"/>
    <n v="9.5543182896871137"/>
    <n v="8.5889867382235376"/>
    <n v="2.6868378013226195"/>
    <m/>
    <n v="2.6868378013226195"/>
    <n v="3.0767895878524945"/>
    <n v="11.879331430900937"/>
    <n v="7.614964270701976"/>
    <n v="7.6262800982800982"/>
    <n v="7.8472927241962775"/>
    <n v="7.7053998460431838"/>
    <n v="8.3259141080324301"/>
    <n v="9.8198185320986884"/>
    <n v="9.0903124254710228"/>
    <x v="9"/>
    <x v="22"/>
  </r>
  <r>
    <x v="0"/>
    <n v="10525"/>
    <n v="40809"/>
    <n v="16606"/>
    <n v="5687"/>
    <n v="1334"/>
    <n v="74961"/>
    <n v="21404"/>
    <n v="96365"/>
    <n v="13302"/>
    <m/>
    <n v="13302"/>
    <n v="1008"/>
    <n v="169"/>
    <n v="1177"/>
    <n v="33776"/>
    <n v="15744"/>
    <n v="49520"/>
    <n v="26875"/>
    <n v="5491"/>
    <n v="32366"/>
    <x v="9"/>
    <x v="21"/>
  </r>
  <r>
    <x v="1"/>
    <n v="283"/>
    <n v="4552"/>
    <n v="1560"/>
    <n v="77"/>
    <n v="173"/>
    <n v="6645"/>
    <n v="9030"/>
    <n v="15675"/>
    <n v="31"/>
    <m/>
    <n v="31"/>
    <n v="2"/>
    <n v="0"/>
    <n v="2"/>
    <n v="199"/>
    <n v="220"/>
    <n v="419"/>
    <n v="6413"/>
    <n v="8810"/>
    <n v="15223"/>
    <x v="9"/>
    <x v="21"/>
  </r>
  <r>
    <x v="2"/>
    <n v="432"/>
    <n v="8010"/>
    <n v="995"/>
    <n v="55"/>
    <n v="111"/>
    <n v="9603"/>
    <n v="3749"/>
    <n v="13352"/>
    <n v="30"/>
    <m/>
    <n v="30"/>
    <n v="8"/>
    <n v="0"/>
    <n v="8"/>
    <n v="122"/>
    <n v="32"/>
    <n v="154"/>
    <n v="9443"/>
    <n v="3717"/>
    <n v="13160"/>
    <x v="9"/>
    <x v="21"/>
  </r>
  <r>
    <x v="3"/>
    <n v="1784"/>
    <n v="28332"/>
    <n v="7410"/>
    <n v="830"/>
    <n v="218"/>
    <n v="38574"/>
    <n v="19232"/>
    <n v="57806"/>
    <n v="162"/>
    <m/>
    <n v="162"/>
    <n v="372"/>
    <n v="1576"/>
    <n v="1948"/>
    <n v="13413"/>
    <n v="4820"/>
    <n v="18233"/>
    <n v="24627"/>
    <n v="12836"/>
    <n v="37463"/>
    <x v="9"/>
    <x v="21"/>
  </r>
  <r>
    <x v="4"/>
    <n v="188"/>
    <n v="4835"/>
    <n v="1884"/>
    <n v="110"/>
    <n v="377"/>
    <n v="7394"/>
    <n v="4169"/>
    <n v="11563"/>
    <n v="112"/>
    <m/>
    <n v="112"/>
    <n v="46"/>
    <n v="5"/>
    <n v="51"/>
    <n v="1654"/>
    <n v="802"/>
    <n v="2456"/>
    <n v="5582"/>
    <n v="3362"/>
    <n v="8944"/>
    <x v="9"/>
    <x v="21"/>
  </r>
  <r>
    <x v="5"/>
    <n v="3337"/>
    <n v="37617"/>
    <n v="22246"/>
    <n v="274"/>
    <n v="456"/>
    <n v="63930"/>
    <n v="108065"/>
    <n v="171995"/>
    <n v="125"/>
    <m/>
    <n v="125"/>
    <n v="31"/>
    <n v="222"/>
    <n v="253"/>
    <n v="4583"/>
    <n v="2822"/>
    <n v="7405"/>
    <n v="59191"/>
    <n v="105021"/>
    <n v="164212"/>
    <x v="9"/>
    <x v="21"/>
  </r>
  <r>
    <x v="25"/>
    <n v="39"/>
    <n v="267"/>
    <n v="241"/>
    <n v="14"/>
    <n v="35"/>
    <n v="596"/>
    <n v="2802"/>
    <n v="3398"/>
    <n v="6"/>
    <m/>
    <n v="6"/>
    <n v="4"/>
    <n v="0"/>
    <n v="4"/>
    <n v="157"/>
    <n v="14"/>
    <n v="171"/>
    <n v="429"/>
    <n v="2788"/>
    <n v="3217"/>
    <x v="9"/>
    <x v="21"/>
  </r>
  <r>
    <x v="6"/>
    <n v="369"/>
    <n v="6043"/>
    <n v="720"/>
    <n v="108"/>
    <n v="47"/>
    <n v="7287"/>
    <n v="1195"/>
    <n v="8482"/>
    <n v="89"/>
    <m/>
    <n v="89"/>
    <n v="11"/>
    <n v="16"/>
    <n v="27"/>
    <n v="485"/>
    <n v="131"/>
    <n v="616"/>
    <n v="6702"/>
    <n v="1048"/>
    <n v="7750"/>
    <x v="9"/>
    <x v="21"/>
  </r>
  <r>
    <x v="7"/>
    <n v="302"/>
    <n v="1527"/>
    <n v="2979"/>
    <n v="172"/>
    <n v="84"/>
    <n v="5064"/>
    <n v="8352"/>
    <n v="13416"/>
    <n v="149"/>
    <m/>
    <n v="149"/>
    <n v="15"/>
    <n v="0"/>
    <n v="15"/>
    <n v="519"/>
    <n v="2187"/>
    <n v="2706"/>
    <n v="4381"/>
    <n v="6165"/>
    <n v="10546"/>
    <x v="9"/>
    <x v="21"/>
  </r>
  <r>
    <x v="8"/>
    <n v="50"/>
    <n v="480"/>
    <n v="1454"/>
    <n v="114"/>
    <n v="6"/>
    <n v="2104"/>
    <n v="4201"/>
    <n v="6305"/>
    <n v="11"/>
    <m/>
    <n v="11"/>
    <n v="0"/>
    <n v="0"/>
    <n v="0"/>
    <n v="340"/>
    <n v="1114"/>
    <n v="1454"/>
    <n v="1753"/>
    <n v="3087"/>
    <n v="4840"/>
    <x v="9"/>
    <x v="21"/>
  </r>
  <r>
    <x v="9"/>
    <n v="23"/>
    <n v="194"/>
    <n v="756"/>
    <n v="44"/>
    <n v="5"/>
    <n v="1022"/>
    <n v="5039"/>
    <n v="6061"/>
    <n v="9"/>
    <m/>
    <n v="9"/>
    <n v="2"/>
    <n v="0"/>
    <n v="2"/>
    <n v="50"/>
    <n v="1090"/>
    <n v="1140"/>
    <n v="961"/>
    <n v="3949"/>
    <n v="4910"/>
    <x v="9"/>
    <x v="21"/>
  </r>
  <r>
    <x v="10"/>
    <n v="101"/>
    <n v="249"/>
    <n v="1079"/>
    <n v="38"/>
    <n v="0"/>
    <n v="1467"/>
    <n v="4548"/>
    <n v="6015"/>
    <n v="9"/>
    <m/>
    <n v="9"/>
    <n v="0"/>
    <n v="0"/>
    <n v="0"/>
    <n v="492"/>
    <n v="2269"/>
    <n v="2761"/>
    <n v="966"/>
    <n v="2279"/>
    <n v="3245"/>
    <x v="9"/>
    <x v="21"/>
  </r>
  <r>
    <x v="11"/>
    <n v="258"/>
    <n v="1433"/>
    <n v="367"/>
    <n v="59"/>
    <n v="6"/>
    <n v="2123"/>
    <n v="1322"/>
    <n v="3445"/>
    <n v="25"/>
    <m/>
    <n v="25"/>
    <n v="3"/>
    <n v="0"/>
    <n v="3"/>
    <n v="243"/>
    <n v="56"/>
    <n v="299"/>
    <n v="1852"/>
    <n v="1266"/>
    <n v="3118"/>
    <x v="9"/>
    <x v="21"/>
  </r>
  <r>
    <x v="12"/>
    <n v="126"/>
    <n v="950"/>
    <n v="244"/>
    <n v="34"/>
    <n v="13"/>
    <n v="1367"/>
    <n v="998"/>
    <n v="2365"/>
    <n v="15"/>
    <m/>
    <n v="15"/>
    <n v="4"/>
    <n v="13"/>
    <n v="17"/>
    <n v="270"/>
    <n v="148"/>
    <n v="418"/>
    <n v="1078"/>
    <n v="837"/>
    <n v="1915"/>
    <x v="9"/>
    <x v="21"/>
  </r>
  <r>
    <x v="19"/>
    <n v="194"/>
    <n v="1407"/>
    <n v="203"/>
    <n v="15"/>
    <n v="0"/>
    <n v="1819"/>
    <n v="2631"/>
    <n v="4450"/>
    <n v="8"/>
    <m/>
    <n v="8"/>
    <n v="0"/>
    <n v="5"/>
    <n v="5"/>
    <n v="27"/>
    <n v="14"/>
    <n v="41"/>
    <n v="1784"/>
    <n v="2612"/>
    <n v="4396"/>
    <x v="9"/>
    <x v="21"/>
  </r>
  <r>
    <x v="20"/>
    <n v="61"/>
    <n v="839"/>
    <n v="407"/>
    <n v="47"/>
    <n v="9"/>
    <n v="1363"/>
    <n v="1271"/>
    <n v="2634"/>
    <n v="27"/>
    <m/>
    <n v="27"/>
    <n v="1"/>
    <n v="0"/>
    <n v="1"/>
    <n v="258"/>
    <n v="50"/>
    <n v="308"/>
    <n v="1077"/>
    <n v="1221"/>
    <n v="2298"/>
    <x v="9"/>
    <x v="21"/>
  </r>
  <r>
    <x v="13"/>
    <n v="89"/>
    <n v="1768"/>
    <n v="383"/>
    <n v="65"/>
    <n v="9"/>
    <n v="2314"/>
    <n v="1486"/>
    <n v="3800"/>
    <n v="69"/>
    <m/>
    <n v="69"/>
    <n v="6"/>
    <n v="0"/>
    <n v="6"/>
    <n v="412"/>
    <n v="105"/>
    <n v="517"/>
    <n v="1827"/>
    <n v="1381"/>
    <n v="3208"/>
    <x v="9"/>
    <x v="21"/>
  </r>
  <r>
    <x v="14"/>
    <n v="65"/>
    <n v="831"/>
    <n v="18"/>
    <n v="37"/>
    <n v="15"/>
    <n v="966"/>
    <n v="206"/>
    <n v="1172"/>
    <n v="53"/>
    <m/>
    <n v="53"/>
    <n v="9"/>
    <n v="0"/>
    <n v="9"/>
    <n v="794"/>
    <n v="84"/>
    <n v="878"/>
    <n v="110"/>
    <n v="122"/>
    <n v="232"/>
    <x v="9"/>
    <x v="21"/>
  </r>
  <r>
    <x v="16"/>
    <n v="38"/>
    <n v="251"/>
    <n v="153"/>
    <n v="138"/>
    <n v="74"/>
    <n v="654"/>
    <n v="296"/>
    <n v="950"/>
    <n v="174"/>
    <m/>
    <n v="174"/>
    <n v="18"/>
    <n v="0"/>
    <n v="18"/>
    <n v="158"/>
    <n v="166"/>
    <n v="324"/>
    <n v="304"/>
    <n v="130"/>
    <n v="434"/>
    <x v="9"/>
    <x v="21"/>
  </r>
  <r>
    <x v="17"/>
    <n v="68"/>
    <n v="486"/>
    <n v="102"/>
    <n v="115"/>
    <n v="29"/>
    <n v="800"/>
    <n v="400"/>
    <n v="1200"/>
    <n v="113"/>
    <m/>
    <n v="113"/>
    <n v="5"/>
    <n v="0"/>
    <n v="5"/>
    <n v="175"/>
    <n v="69"/>
    <n v="244"/>
    <n v="507"/>
    <n v="331"/>
    <n v="838"/>
    <x v="9"/>
    <x v="21"/>
  </r>
  <r>
    <x v="18"/>
    <n v="18332"/>
    <n v="140880"/>
    <n v="59807"/>
    <n v="8033"/>
    <n v="3001"/>
    <n v="230053"/>
    <n v="200396"/>
    <n v="430449"/>
    <n v="14519"/>
    <m/>
    <n v="14519"/>
    <n v="1545"/>
    <n v="2006"/>
    <n v="3551"/>
    <n v="58127"/>
    <n v="31937"/>
    <n v="90064"/>
    <n v="155862"/>
    <n v="166453"/>
    <n v="322315"/>
    <x v="9"/>
    <x v="21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9"/>
    <x v="21"/>
  </r>
  <r>
    <x v="22"/>
    <n v="109730"/>
    <n v="1126794"/>
    <n v="501036"/>
    <n v="30005"/>
    <n v="20262"/>
    <n v="1787827"/>
    <n v="1863690"/>
    <n v="3651517"/>
    <n v="44172"/>
    <m/>
    <n v="44172"/>
    <n v="8100"/>
    <n v="27654"/>
    <n v="35754"/>
    <n v="426173"/>
    <n v="251226"/>
    <n v="677399"/>
    <n v="1309382"/>
    <n v="1584810"/>
    <n v="2894192"/>
    <x v="9"/>
    <x v="21"/>
  </r>
  <r>
    <x v="23"/>
    <n v="68.044548622738148"/>
    <n v="82.416601021216465"/>
    <n v="67.433459666652311"/>
    <n v="56.01291816009558"/>
    <n v="58.358294930875573"/>
    <n v="75.7633750340608"/>
    <n v="62.431494826435696"/>
    <n v="68.317434457009426"/>
    <n v="58.953381291123357"/>
    <m/>
    <n v="58.953381291123357"/>
    <n v="42.348512573848488"/>
    <n v="44.096120421603175"/>
    <n v="43.687683284457478"/>
    <n v="69.533741990957751"/>
    <n v="61.125844894622361"/>
    <n v="66.158771519456508"/>
    <n v="79.22223916321191"/>
    <n v="63.10300959798365"/>
    <n v="69.500734944327462"/>
    <x v="9"/>
    <x v="21"/>
  </r>
  <r>
    <x v="24"/>
    <n v="5.9857080514946546"/>
    <n v="7.9982538330494037"/>
    <n v="8.377547778688113"/>
    <n v="3.7352172289306611"/>
    <n v="6.7517494168610463"/>
    <n v="7.7713700755912765"/>
    <n v="9.3000359288608561"/>
    <n v="8.4830421257802904"/>
    <n v="3.0423582891383703"/>
    <m/>
    <n v="3.0423582891383703"/>
    <n v="5.2427184466019421"/>
    <n v="13.785643070787637"/>
    <n v="10.068713038580681"/>
    <n v="7.3317563266640287"/>
    <n v="7.8662992767010049"/>
    <n v="7.5213070705276248"/>
    <n v="8.4009059296043933"/>
    <n v="9.5210660066204866"/>
    <n v="8.9793897274405481"/>
    <x v="9"/>
    <x v="21"/>
  </r>
  <r>
    <x v="0"/>
    <n v="7676"/>
    <n v="32090"/>
    <n v="14658"/>
    <n v="5378"/>
    <n v="1291"/>
    <n v="61093"/>
    <n v="13549"/>
    <n v="74642"/>
    <n v="14234"/>
    <m/>
    <n v="14234"/>
    <n v="1731"/>
    <n v="110"/>
    <n v="1841"/>
    <n v="21795"/>
    <n v="8707"/>
    <n v="30502"/>
    <n v="23333"/>
    <n v="4732"/>
    <n v="28065"/>
    <x v="10"/>
    <x v="22"/>
  </r>
  <r>
    <x v="1"/>
    <n v="332"/>
    <n v="2825"/>
    <n v="1212"/>
    <n v="137"/>
    <n v="11"/>
    <n v="4517"/>
    <n v="8144"/>
    <n v="12661"/>
    <n v="52"/>
    <m/>
    <n v="52"/>
    <n v="22"/>
    <n v="0"/>
    <n v="22"/>
    <n v="188"/>
    <n v="238"/>
    <n v="426"/>
    <n v="4255"/>
    <n v="7906"/>
    <n v="12161"/>
    <x v="10"/>
    <x v="22"/>
  </r>
  <r>
    <x v="2"/>
    <n v="651"/>
    <n v="4424"/>
    <n v="921"/>
    <n v="72"/>
    <n v="21"/>
    <n v="6089"/>
    <n v="3215"/>
    <n v="9304"/>
    <n v="43"/>
    <m/>
    <n v="43"/>
    <n v="11"/>
    <n v="0"/>
    <n v="11"/>
    <n v="180"/>
    <n v="32"/>
    <n v="212"/>
    <n v="5855"/>
    <n v="3183"/>
    <n v="9038"/>
    <x v="10"/>
    <x v="22"/>
  </r>
  <r>
    <x v="3"/>
    <n v="4187"/>
    <n v="33229"/>
    <n v="10343"/>
    <n v="1167"/>
    <n v="355"/>
    <n v="49281"/>
    <n v="21517"/>
    <n v="70798"/>
    <n v="347"/>
    <m/>
    <n v="347"/>
    <n v="351"/>
    <n v="2685"/>
    <n v="3036"/>
    <n v="16596"/>
    <n v="5761"/>
    <n v="22357"/>
    <n v="31987"/>
    <n v="13071"/>
    <n v="45058"/>
    <x v="10"/>
    <x v="22"/>
  </r>
  <r>
    <x v="4"/>
    <n v="253"/>
    <n v="2414"/>
    <n v="1297"/>
    <n v="151"/>
    <n v="76"/>
    <n v="4191"/>
    <n v="3564"/>
    <n v="7755"/>
    <n v="222"/>
    <m/>
    <n v="222"/>
    <n v="31"/>
    <n v="7"/>
    <n v="38"/>
    <n v="1044"/>
    <n v="149"/>
    <n v="1193"/>
    <n v="2894"/>
    <n v="3408"/>
    <n v="6302"/>
    <x v="10"/>
    <x v="22"/>
  </r>
  <r>
    <x v="5"/>
    <n v="4821"/>
    <n v="40306"/>
    <n v="17654"/>
    <n v="545"/>
    <n v="876"/>
    <n v="64202"/>
    <n v="93769"/>
    <n v="157971"/>
    <n v="381"/>
    <m/>
    <n v="381"/>
    <n v="67"/>
    <n v="171"/>
    <n v="238"/>
    <n v="7944"/>
    <n v="2351"/>
    <n v="10295"/>
    <n v="55810"/>
    <n v="91247"/>
    <n v="147057"/>
    <x v="10"/>
    <x v="22"/>
  </r>
  <r>
    <x v="25"/>
    <n v="38"/>
    <n v="183"/>
    <n v="53"/>
    <n v="64"/>
    <n v="7"/>
    <n v="345"/>
    <n v="1547"/>
    <n v="1892"/>
    <n v="14"/>
    <m/>
    <n v="14"/>
    <n v="0"/>
    <n v="0"/>
    <n v="0"/>
    <n v="20"/>
    <n v="34"/>
    <n v="54"/>
    <n v="311"/>
    <n v="1513"/>
    <n v="1824"/>
    <x v="10"/>
    <x v="22"/>
  </r>
  <r>
    <x v="6"/>
    <n v="326"/>
    <n v="3183"/>
    <n v="1082"/>
    <n v="138"/>
    <n v="56"/>
    <n v="4785"/>
    <n v="1731"/>
    <n v="6516"/>
    <n v="116"/>
    <m/>
    <n v="116"/>
    <n v="24"/>
    <n v="7"/>
    <n v="31"/>
    <n v="167"/>
    <n v="118"/>
    <n v="285"/>
    <n v="4478"/>
    <n v="1606"/>
    <n v="6084"/>
    <x v="10"/>
    <x v="22"/>
  </r>
  <r>
    <x v="7"/>
    <n v="635"/>
    <n v="1831"/>
    <n v="2716"/>
    <n v="111"/>
    <n v="7"/>
    <n v="5300"/>
    <n v="13214"/>
    <n v="18514"/>
    <n v="420"/>
    <m/>
    <n v="420"/>
    <n v="0"/>
    <n v="0"/>
    <n v="0"/>
    <n v="1127"/>
    <n v="2913"/>
    <n v="4040"/>
    <n v="3753"/>
    <n v="10301"/>
    <n v="14054"/>
    <x v="10"/>
    <x v="22"/>
  </r>
  <r>
    <x v="8"/>
    <n v="72"/>
    <n v="840"/>
    <n v="1416"/>
    <n v="105"/>
    <n v="9"/>
    <n v="2442"/>
    <n v="8411"/>
    <n v="10853"/>
    <n v="34"/>
    <m/>
    <n v="34"/>
    <n v="5"/>
    <n v="0"/>
    <n v="5"/>
    <n v="265"/>
    <n v="1038"/>
    <n v="1303"/>
    <n v="2138"/>
    <n v="7373"/>
    <n v="9511"/>
    <x v="10"/>
    <x v="22"/>
  </r>
  <r>
    <x v="9"/>
    <n v="58"/>
    <n v="469"/>
    <n v="1255"/>
    <n v="32"/>
    <n v="9"/>
    <n v="1823"/>
    <n v="7222"/>
    <n v="9045"/>
    <n v="23"/>
    <m/>
    <n v="23"/>
    <n v="3"/>
    <n v="0"/>
    <n v="3"/>
    <n v="147"/>
    <n v="1300"/>
    <n v="1447"/>
    <n v="1650"/>
    <n v="5922"/>
    <n v="7572"/>
    <x v="10"/>
    <x v="22"/>
  </r>
  <r>
    <x v="10"/>
    <n v="211"/>
    <n v="1320"/>
    <n v="1793"/>
    <n v="76"/>
    <n v="3"/>
    <n v="3403"/>
    <n v="10553"/>
    <n v="13956"/>
    <n v="41"/>
    <m/>
    <n v="41"/>
    <n v="1"/>
    <n v="38"/>
    <n v="39"/>
    <n v="1022"/>
    <n v="4604"/>
    <n v="5626"/>
    <n v="2339"/>
    <n v="5911"/>
    <n v="8250"/>
    <x v="10"/>
    <x v="22"/>
  </r>
  <r>
    <x v="11"/>
    <n v="245"/>
    <n v="978"/>
    <n v="394"/>
    <n v="93"/>
    <n v="22"/>
    <n v="1732"/>
    <n v="997"/>
    <n v="2729"/>
    <n v="38"/>
    <m/>
    <n v="38"/>
    <n v="11"/>
    <n v="34"/>
    <n v="45"/>
    <n v="245"/>
    <n v="96"/>
    <n v="341"/>
    <n v="1438"/>
    <n v="867"/>
    <n v="2305"/>
    <x v="10"/>
    <x v="22"/>
  </r>
  <r>
    <x v="12"/>
    <n v="199"/>
    <n v="1475"/>
    <n v="392"/>
    <n v="32"/>
    <n v="25"/>
    <n v="2123"/>
    <n v="1404"/>
    <n v="3527"/>
    <n v="26"/>
    <m/>
    <n v="26"/>
    <n v="13"/>
    <n v="31"/>
    <n v="44"/>
    <n v="542"/>
    <n v="212"/>
    <n v="754"/>
    <n v="1542"/>
    <n v="1161"/>
    <n v="2703"/>
    <x v="10"/>
    <x v="22"/>
  </r>
  <r>
    <x v="19"/>
    <n v="181"/>
    <n v="956"/>
    <n v="350"/>
    <n v="19"/>
    <n v="1"/>
    <n v="1507"/>
    <n v="2043"/>
    <n v="3550"/>
    <n v="24"/>
    <m/>
    <n v="24"/>
    <n v="1"/>
    <n v="0"/>
    <n v="1"/>
    <n v="14"/>
    <n v="13"/>
    <n v="27"/>
    <n v="1468"/>
    <n v="2030"/>
    <n v="3498"/>
    <x v="10"/>
    <x v="22"/>
  </r>
  <r>
    <x v="20"/>
    <n v="37"/>
    <n v="796"/>
    <n v="229"/>
    <n v="48"/>
    <n v="37"/>
    <n v="1147"/>
    <n v="1177"/>
    <n v="2324"/>
    <n v="40"/>
    <m/>
    <n v="40"/>
    <n v="23"/>
    <n v="0"/>
    <n v="23"/>
    <n v="165"/>
    <n v="65"/>
    <n v="230"/>
    <n v="919"/>
    <n v="1112"/>
    <n v="2031"/>
    <x v="10"/>
    <x v="22"/>
  </r>
  <r>
    <x v="13"/>
    <n v="111"/>
    <n v="808"/>
    <n v="397"/>
    <n v="54"/>
    <n v="23"/>
    <n v="1393"/>
    <n v="1282"/>
    <n v="2675"/>
    <n v="91"/>
    <m/>
    <n v="91"/>
    <n v="6"/>
    <n v="27"/>
    <n v="33"/>
    <n v="308"/>
    <n v="85"/>
    <n v="393"/>
    <n v="988"/>
    <n v="1170"/>
    <n v="2158"/>
    <x v="10"/>
    <x v="22"/>
  </r>
  <r>
    <x v="14"/>
    <n v="84"/>
    <n v="90"/>
    <n v="92"/>
    <n v="88"/>
    <n v="15"/>
    <n v="369"/>
    <n v="232"/>
    <n v="601"/>
    <n v="88"/>
    <m/>
    <n v="88"/>
    <n v="4"/>
    <n v="7"/>
    <n v="11"/>
    <n v="112"/>
    <n v="68"/>
    <n v="180"/>
    <n v="165"/>
    <n v="157"/>
    <n v="322"/>
    <x v="10"/>
    <x v="22"/>
  </r>
  <r>
    <x v="16"/>
    <n v="307"/>
    <n v="100"/>
    <n v="112"/>
    <n v="196"/>
    <n v="97"/>
    <n v="812"/>
    <n v="231"/>
    <n v="1043"/>
    <n v="237"/>
    <m/>
    <n v="237"/>
    <n v="37"/>
    <n v="0"/>
    <n v="37"/>
    <n v="60"/>
    <n v="122"/>
    <n v="182"/>
    <n v="478"/>
    <n v="109"/>
    <n v="587"/>
    <x v="10"/>
    <x v="22"/>
  </r>
  <r>
    <x v="17"/>
    <n v="96"/>
    <n v="365"/>
    <n v="243"/>
    <n v="245"/>
    <n v="27"/>
    <n v="976"/>
    <n v="337"/>
    <n v="1313"/>
    <n v="176"/>
    <m/>
    <n v="176"/>
    <n v="17"/>
    <n v="14"/>
    <n v="31"/>
    <n v="278"/>
    <n v="47"/>
    <n v="325"/>
    <n v="505"/>
    <n v="276"/>
    <n v="781"/>
    <x v="10"/>
    <x v="22"/>
  </r>
  <r>
    <x v="18"/>
    <n v="20520"/>
    <n v="128682"/>
    <n v="56609"/>
    <n v="8751"/>
    <n v="2968"/>
    <n v="217530"/>
    <n v="194139"/>
    <n v="411669"/>
    <n v="16647"/>
    <m/>
    <n v="16647"/>
    <n v="2358"/>
    <n v="3131"/>
    <n v="5489"/>
    <n v="52219"/>
    <n v="27953"/>
    <n v="80172"/>
    <n v="146306"/>
    <n v="163055"/>
    <n v="309361"/>
    <x v="10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10"/>
    <x v="22"/>
  </r>
  <r>
    <x v="22"/>
    <n v="122581"/>
    <n v="1071559"/>
    <n v="449756"/>
    <n v="28465"/>
    <n v="17712"/>
    <n v="1690073"/>
    <n v="1824219"/>
    <n v="3514292"/>
    <n v="39172"/>
    <m/>
    <n v="39172"/>
    <n v="8205"/>
    <n v="33599"/>
    <n v="41804"/>
    <n v="440906"/>
    <n v="273772"/>
    <n v="714678"/>
    <n v="1201790"/>
    <n v="1516848"/>
    <n v="2718638"/>
    <x v="10"/>
    <x v="22"/>
  </r>
  <r>
    <x v="23"/>
    <n v="57.785791731485411"/>
    <n v="78.054748220828515"/>
    <n v="66.648291396224181"/>
    <n v="53.4253003003003"/>
    <n v="52.201591511936343"/>
    <n v="72.010234385319066"/>
    <n v="61.128223171651172"/>
    <n v="65.918848147898046"/>
    <n v="49.572260187294354"/>
    <m/>
    <n v="49.572260187294354"/>
    <n v="43.76"/>
    <n v="54.873428058141435"/>
    <n v="52.268067016754188"/>
    <n v="75.870459277614302"/>
    <n v="69.118634653740315"/>
    <n v="73.133787683428508"/>
    <n v="72.045872824607784"/>
    <n v="60.027305861262484"/>
    <n v="64.806317967494792"/>
    <x v="10"/>
    <x v="22"/>
  </r>
  <r>
    <x v="6"/>
    <n v="334"/>
    <n v="7633"/>
    <n v="1188"/>
    <n v="106"/>
    <n v="36"/>
    <n v="9297"/>
    <n v="2444"/>
    <n v="11741"/>
    <n v="62"/>
    <m/>
    <n v="62"/>
    <n v="10"/>
    <n v="16"/>
    <n v="26"/>
    <n v="343"/>
    <n v="289"/>
    <n v="632"/>
    <n v="8882"/>
    <n v="2139"/>
    <n v="11021"/>
    <x v="6"/>
    <x v="21"/>
  </r>
  <r>
    <x v="7"/>
    <n v="49"/>
    <n v="32"/>
    <n v="761"/>
    <n v="10"/>
    <n v="34"/>
    <n v="886"/>
    <n v="2264"/>
    <n v="3150"/>
    <n v="7"/>
    <m/>
    <n v="7"/>
    <n v="5"/>
    <n v="0"/>
    <n v="5"/>
    <n v="9"/>
    <n v="35"/>
    <n v="44"/>
    <n v="865"/>
    <n v="2229"/>
    <n v="3094"/>
    <x v="6"/>
    <x v="21"/>
  </r>
  <r>
    <x v="8"/>
    <n v="46"/>
    <n v="34"/>
    <n v="187"/>
    <n v="21"/>
    <n v="0"/>
    <n v="288"/>
    <n v="1541"/>
    <n v="1829"/>
    <n v="10"/>
    <m/>
    <n v="10"/>
    <n v="0"/>
    <n v="0"/>
    <n v="0"/>
    <n v="19"/>
    <n v="57"/>
    <n v="76"/>
    <n v="259"/>
    <n v="1484"/>
    <n v="1743"/>
    <x v="6"/>
    <x v="21"/>
  </r>
  <r>
    <x v="9"/>
    <n v="0"/>
    <n v="25"/>
    <n v="213"/>
    <n v="10"/>
    <n v="9"/>
    <n v="257"/>
    <n v="2298"/>
    <n v="2555"/>
    <n v="11"/>
    <m/>
    <n v="11"/>
    <n v="6"/>
    <n v="0"/>
    <n v="6"/>
    <n v="8"/>
    <n v="62"/>
    <n v="70"/>
    <n v="232"/>
    <n v="2236"/>
    <n v="2468"/>
    <x v="6"/>
    <x v="21"/>
  </r>
  <r>
    <x v="10"/>
    <n v="0"/>
    <n v="2"/>
    <n v="4"/>
    <n v="1"/>
    <n v="0"/>
    <n v="7"/>
    <n v="122"/>
    <n v="129"/>
    <n v="3"/>
    <m/>
    <n v="3"/>
    <n v="0"/>
    <n v="0"/>
    <n v="0"/>
    <n v="2"/>
    <n v="11"/>
    <n v="13"/>
    <n v="2"/>
    <n v="111"/>
    <n v="113"/>
    <x v="6"/>
    <x v="21"/>
  </r>
  <r>
    <x v="11"/>
    <n v="114"/>
    <n v="1010"/>
    <n v="706"/>
    <n v="15"/>
    <n v="11"/>
    <n v="1856"/>
    <n v="1477"/>
    <n v="3333"/>
    <n v="11"/>
    <m/>
    <n v="11"/>
    <n v="6"/>
    <n v="11"/>
    <n v="17"/>
    <n v="79"/>
    <n v="62"/>
    <n v="141"/>
    <n v="1760"/>
    <n v="1404"/>
    <n v="3164"/>
    <x v="6"/>
    <x v="21"/>
  </r>
  <r>
    <x v="12"/>
    <n v="45"/>
    <n v="894"/>
    <n v="254"/>
    <n v="17"/>
    <n v="13"/>
    <n v="1223"/>
    <n v="732"/>
    <n v="1955"/>
    <n v="5"/>
    <m/>
    <n v="5"/>
    <n v="1"/>
    <n v="0"/>
    <n v="1"/>
    <n v="278"/>
    <n v="75"/>
    <n v="353"/>
    <n v="939"/>
    <n v="657"/>
    <n v="1596"/>
    <x v="6"/>
    <x v="21"/>
  </r>
  <r>
    <x v="19"/>
    <n v="388"/>
    <n v="824"/>
    <n v="181"/>
    <n v="11"/>
    <n v="6"/>
    <n v="1410"/>
    <n v="2344"/>
    <n v="3754"/>
    <n v="4"/>
    <m/>
    <n v="4"/>
    <n v="0"/>
    <n v="0"/>
    <n v="0"/>
    <n v="26"/>
    <n v="22"/>
    <n v="48"/>
    <n v="1380"/>
    <n v="2322"/>
    <n v="3702"/>
    <x v="6"/>
    <x v="21"/>
  </r>
  <r>
    <x v="20"/>
    <n v="53"/>
    <n v="1074"/>
    <n v="251"/>
    <n v="4"/>
    <n v="13"/>
    <n v="1395"/>
    <n v="1832"/>
    <n v="3227"/>
    <n v="5"/>
    <m/>
    <n v="5"/>
    <n v="0"/>
    <n v="0"/>
    <n v="0"/>
    <n v="431"/>
    <n v="228"/>
    <n v="659"/>
    <n v="959"/>
    <n v="1604"/>
    <n v="2563"/>
    <x v="6"/>
    <x v="21"/>
  </r>
  <r>
    <x v="13"/>
    <n v="182"/>
    <n v="4082"/>
    <n v="794"/>
    <n v="30"/>
    <n v="18"/>
    <n v="5106"/>
    <n v="2907"/>
    <n v="8013"/>
    <n v="76"/>
    <m/>
    <n v="76"/>
    <n v="0"/>
    <n v="48"/>
    <n v="48"/>
    <n v="1510"/>
    <n v="1573"/>
    <n v="3083"/>
    <n v="3520"/>
    <n v="1286"/>
    <n v="4806"/>
    <x v="6"/>
    <x v="21"/>
  </r>
  <r>
    <x v="14"/>
    <n v="120"/>
    <n v="250"/>
    <n v="58"/>
    <n v="25"/>
    <n v="14"/>
    <n v="467"/>
    <n v="550"/>
    <n v="1017"/>
    <n v="40"/>
    <m/>
    <n v="40"/>
    <n v="4"/>
    <n v="0"/>
    <n v="4"/>
    <n v="222"/>
    <n v="159"/>
    <n v="381"/>
    <n v="201"/>
    <n v="391"/>
    <n v="592"/>
    <x v="6"/>
    <x v="21"/>
  </r>
  <r>
    <x v="16"/>
    <n v="63"/>
    <n v="285"/>
    <n v="177"/>
    <n v="154"/>
    <n v="77"/>
    <n v="756"/>
    <n v="562"/>
    <n v="1318"/>
    <n v="180"/>
    <m/>
    <n v="180"/>
    <n v="34"/>
    <n v="13"/>
    <n v="47"/>
    <n v="91"/>
    <n v="170"/>
    <n v="261"/>
    <n v="451"/>
    <n v="379"/>
    <n v="830"/>
    <x v="6"/>
    <x v="21"/>
  </r>
  <r>
    <x v="17"/>
    <n v="138"/>
    <n v="981"/>
    <n v="245"/>
    <n v="99"/>
    <n v="40"/>
    <n v="1503"/>
    <n v="1233"/>
    <n v="2736"/>
    <n v="129"/>
    <m/>
    <n v="129"/>
    <n v="8"/>
    <n v="5"/>
    <n v="13"/>
    <n v="288"/>
    <n v="206"/>
    <n v="494"/>
    <n v="1078"/>
    <n v="1022"/>
    <n v="2100"/>
    <x v="6"/>
    <x v="21"/>
  </r>
  <r>
    <x v="18"/>
    <n v="12299"/>
    <n v="128235"/>
    <n v="58827"/>
    <n v="6681"/>
    <n v="2586"/>
    <n v="208628"/>
    <n v="211054"/>
    <n v="419682"/>
    <n v="12068"/>
    <m/>
    <n v="12068"/>
    <n v="2144"/>
    <n v="1667"/>
    <n v="3811"/>
    <n v="53314"/>
    <n v="34958"/>
    <n v="88272"/>
    <n v="141102"/>
    <n v="174429"/>
    <n v="315531"/>
    <x v="6"/>
    <x v="21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6"/>
    <x v="21"/>
  </r>
  <r>
    <x v="22"/>
    <n v="89326"/>
    <n v="1139802"/>
    <n v="529394"/>
    <n v="20717"/>
    <n v="18327"/>
    <n v="1797566"/>
    <n v="2123793"/>
    <n v="3921359"/>
    <n v="35774"/>
    <m/>
    <n v="35774"/>
    <n v="6063"/>
    <n v="15453"/>
    <n v="21516"/>
    <n v="396744"/>
    <n v="270919"/>
    <n v="667663"/>
    <n v="1358985"/>
    <n v="1837421"/>
    <n v="3196406"/>
    <x v="6"/>
    <x v="21"/>
  </r>
  <r>
    <x v="25"/>
    <n v="13"/>
    <n v="195"/>
    <n v="32"/>
    <n v="9"/>
    <n v="4"/>
    <n v="253"/>
    <n v="1049"/>
    <n v="1302"/>
    <n v="8"/>
    <s v="0"/>
    <n v="8"/>
    <n v="0"/>
    <n v="4"/>
    <n v="4"/>
    <n v="8"/>
    <n v="237"/>
    <n v="245"/>
    <n v="237"/>
    <n v="1036"/>
    <n v="1273"/>
    <x v="0"/>
    <x v="19"/>
  </r>
  <r>
    <x v="6"/>
    <n v="906"/>
    <n v="12567"/>
    <n v="2351"/>
    <n v="72"/>
    <n v="30"/>
    <n v="15926"/>
    <n v="4249"/>
    <n v="20175"/>
    <n v="198"/>
    <s v="0"/>
    <n v="198"/>
    <n v="44"/>
    <n v="6"/>
    <n v="50"/>
    <n v="2145"/>
    <n v="13539"/>
    <n v="15684"/>
    <n v="13539"/>
    <n v="3833"/>
    <n v="17372"/>
    <x v="0"/>
    <x v="19"/>
  </r>
  <r>
    <x v="7"/>
    <n v="460"/>
    <n v="2611"/>
    <n v="2713"/>
    <n v="193"/>
    <n v="2"/>
    <n v="5979"/>
    <n v="12836"/>
    <n v="18815"/>
    <n v="346"/>
    <s v="0"/>
    <n v="346"/>
    <n v="1"/>
    <n v="4"/>
    <n v="5"/>
    <n v="1026"/>
    <n v="4606"/>
    <n v="5632"/>
    <n v="4606"/>
    <n v="9956"/>
    <n v="14562"/>
    <x v="0"/>
    <x v="19"/>
  </r>
  <r>
    <x v="8"/>
    <n v="121"/>
    <n v="817"/>
    <n v="829"/>
    <n v="136"/>
    <n v="3"/>
    <n v="1906"/>
    <n v="6579"/>
    <n v="8485"/>
    <n v="33"/>
    <s v="0"/>
    <n v="33"/>
    <n v="0"/>
    <n v="4"/>
    <n v="4"/>
    <n v="154"/>
    <n v="1719"/>
    <n v="1873"/>
    <n v="1719"/>
    <n v="5904"/>
    <n v="7623"/>
    <x v="0"/>
    <x v="19"/>
  </r>
  <r>
    <x v="9"/>
    <n v="221"/>
    <n v="707"/>
    <n v="1630"/>
    <n v="49"/>
    <n v="2"/>
    <n v="2609"/>
    <n v="8154"/>
    <n v="10763"/>
    <n v="71"/>
    <s v="0"/>
    <n v="71"/>
    <n v="5"/>
    <n v="0"/>
    <n v="5"/>
    <n v="657"/>
    <n v="1876"/>
    <n v="2533"/>
    <n v="1876"/>
    <n v="5125"/>
    <n v="7001"/>
    <x v="0"/>
    <x v="19"/>
  </r>
  <r>
    <x v="10"/>
    <n v="217"/>
    <n v="776"/>
    <n v="2508"/>
    <n v="80"/>
    <n v="1"/>
    <n v="3582"/>
    <n v="11257"/>
    <n v="14839"/>
    <n v="363"/>
    <s v="0"/>
    <n v="363"/>
    <n v="0"/>
    <n v="0"/>
    <n v="0"/>
    <n v="1425"/>
    <n v="1794"/>
    <n v="3219"/>
    <n v="1794"/>
    <n v="6700"/>
    <n v="8494"/>
    <x v="0"/>
    <x v="19"/>
  </r>
  <r>
    <x v="11"/>
    <n v="110"/>
    <n v="1161"/>
    <n v="343"/>
    <n v="48"/>
    <n v="7"/>
    <n v="1669"/>
    <n v="1768"/>
    <n v="3437"/>
    <n v="37"/>
    <s v="0"/>
    <n v="37"/>
    <n v="5"/>
    <n v="0"/>
    <n v="5"/>
    <n v="366"/>
    <n v="1261"/>
    <n v="1627"/>
    <n v="1261"/>
    <n v="1707"/>
    <n v="2968"/>
    <x v="0"/>
    <x v="19"/>
  </r>
  <r>
    <x v="12"/>
    <n v="87"/>
    <n v="1385"/>
    <n v="600"/>
    <n v="54"/>
    <n v="22"/>
    <n v="2148"/>
    <n v="1651"/>
    <n v="3799"/>
    <n v="24"/>
    <s v="0"/>
    <n v="24"/>
    <n v="28"/>
    <n v="8"/>
    <n v="36"/>
    <n v="538"/>
    <n v="1558"/>
    <n v="2096"/>
    <n v="1558"/>
    <n v="1327"/>
    <n v="2885"/>
    <x v="0"/>
    <x v="19"/>
  </r>
  <r>
    <x v="13"/>
    <n v="413"/>
    <n v="1509"/>
    <n v="1074"/>
    <n v="79"/>
    <n v="10"/>
    <n v="3085"/>
    <n v="4423"/>
    <n v="7508"/>
    <n v="5"/>
    <s v="0"/>
    <n v="5"/>
    <n v="10"/>
    <n v="4"/>
    <n v="14"/>
    <n v="12"/>
    <n v="28"/>
    <n v="40"/>
    <n v="28"/>
    <n v="55"/>
    <n v="83"/>
    <x v="0"/>
    <x v="19"/>
  </r>
  <r>
    <x v="14"/>
    <n v="93"/>
    <n v="257"/>
    <n v="85"/>
    <n v="27"/>
    <n v="1"/>
    <n v="463"/>
    <n v="219"/>
    <n v="682"/>
    <n v="45"/>
    <s v="0"/>
    <n v="45"/>
    <n v="12"/>
    <n v="0"/>
    <n v="12"/>
    <n v="174"/>
    <n v="162"/>
    <n v="336"/>
    <n v="162"/>
    <n v="191"/>
    <n v="353"/>
    <x v="0"/>
    <x v="19"/>
  </r>
  <r>
    <x v="15"/>
    <n v="14"/>
    <n v="22"/>
    <n v="11"/>
    <n v="2"/>
    <n v="6"/>
    <n v="55"/>
    <n v="85"/>
    <n v="140"/>
    <n v="5"/>
    <s v="0"/>
    <n v="5"/>
    <n v="10"/>
    <n v="4"/>
    <n v="14"/>
    <n v="12"/>
    <n v="28"/>
    <n v="40"/>
    <n v="28"/>
    <n v="55"/>
    <n v="83"/>
    <x v="0"/>
    <x v="19"/>
  </r>
  <r>
    <x v="16"/>
    <n v="92"/>
    <n v="202"/>
    <n v="51"/>
    <n v="31"/>
    <n v="17"/>
    <n v="393"/>
    <n v="245"/>
    <n v="638"/>
    <n v="211"/>
    <s v="0"/>
    <n v="211"/>
    <n v="3"/>
    <n v="0"/>
    <n v="3"/>
    <n v="142"/>
    <n v="1537"/>
    <n v="1679"/>
    <n v="1537"/>
    <n v="559"/>
    <n v="2096"/>
    <x v="0"/>
    <x v="19"/>
  </r>
  <r>
    <x v="17"/>
    <n v="796"/>
    <n v="741"/>
    <n v="299"/>
    <n v="43"/>
    <n v="14"/>
    <n v="1893"/>
    <n v="621"/>
    <n v="2514"/>
    <n v="148"/>
    <s v="0"/>
    <n v="148"/>
    <n v="12"/>
    <n v="8"/>
    <n v="20"/>
    <n v="586"/>
    <n v="2747"/>
    <n v="3333"/>
    <n v="2747"/>
    <n v="4212"/>
    <n v="6959"/>
    <x v="0"/>
    <x v="19"/>
  </r>
  <r>
    <x v="18"/>
    <n v="14958"/>
    <n v="88306"/>
    <n v="54961"/>
    <n v="7027"/>
    <n v="2850"/>
    <n v="168102"/>
    <n v="185669"/>
    <n v="353771"/>
    <n v="13708"/>
    <s v="0"/>
    <n v="13708"/>
    <n v="2420"/>
    <n v="1438"/>
    <n v="3858"/>
    <n v="43501"/>
    <n v="108473"/>
    <n v="151974"/>
    <n v="108473"/>
    <n v="158755"/>
    <n v="267228"/>
    <x v="0"/>
    <x v="19"/>
  </r>
  <r>
    <x v="0"/>
    <n v="6927"/>
    <n v="10466"/>
    <n v="8699"/>
    <n v="5464"/>
    <n v="1233"/>
    <n v="32789"/>
    <n v="10532"/>
    <n v="43321"/>
    <n v="11800"/>
    <s v="0"/>
    <n v="11800"/>
    <n v="1634"/>
    <n v="64"/>
    <n v="1698"/>
    <n v="10559"/>
    <n v="5928"/>
    <n v="16487"/>
    <n v="8796"/>
    <n v="4540"/>
    <n v="13336"/>
    <x v="1"/>
    <x v="19"/>
  </r>
  <r>
    <x v="1"/>
    <n v="207"/>
    <n v="1835"/>
    <n v="758"/>
    <n v="59"/>
    <n v="24"/>
    <n v="2883"/>
    <n v="5023"/>
    <n v="7906"/>
    <n v="36"/>
    <s v="0"/>
    <n v="36"/>
    <n v="14"/>
    <n v="18"/>
    <n v="32"/>
    <n v="194"/>
    <n v="167"/>
    <n v="361"/>
    <n v="2639"/>
    <n v="4838"/>
    <n v="7477"/>
    <x v="1"/>
    <x v="19"/>
  </r>
  <r>
    <x v="2"/>
    <n v="1004"/>
    <n v="5351"/>
    <n v="1144"/>
    <n v="27"/>
    <n v="211"/>
    <n v="7737"/>
    <n v="4719"/>
    <n v="12456"/>
    <n v="19"/>
    <s v="0"/>
    <n v="19"/>
    <n v="7"/>
    <n v="14"/>
    <n v="21"/>
    <n v="381"/>
    <n v="98"/>
    <n v="479"/>
    <n v="7330"/>
    <n v="4607"/>
    <n v="11937"/>
    <x v="1"/>
    <x v="19"/>
  </r>
  <r>
    <x v="3"/>
    <n v="3193"/>
    <n v="25091"/>
    <n v="11481"/>
    <n v="794"/>
    <n v="373"/>
    <n v="40932"/>
    <n v="27003"/>
    <n v="67935"/>
    <n v="338"/>
    <s v="0"/>
    <n v="338"/>
    <n v="445"/>
    <n v="1460"/>
    <n v="1905"/>
    <n v="17353"/>
    <n v="5200"/>
    <n v="22553"/>
    <n v="22796"/>
    <n v="20343"/>
    <n v="43139"/>
    <x v="1"/>
    <x v="19"/>
  </r>
  <r>
    <x v="4"/>
    <n v="318"/>
    <n v="4695"/>
    <n v="2431"/>
    <n v="77"/>
    <n v="572"/>
    <n v="8093"/>
    <n v="13326"/>
    <n v="21419"/>
    <n v="88"/>
    <s v="0"/>
    <n v="88"/>
    <n v="47"/>
    <n v="20"/>
    <n v="67"/>
    <n v="2599"/>
    <n v="576"/>
    <n v="3175"/>
    <n v="5359"/>
    <n v="12730"/>
    <n v="18089"/>
    <x v="1"/>
    <x v="19"/>
  </r>
  <r>
    <x v="5"/>
    <n v="700"/>
    <n v="20760"/>
    <n v="17843"/>
    <n v="198"/>
    <n v="334"/>
    <n v="39835"/>
    <n v="67292"/>
    <n v="107127"/>
    <n v="208"/>
    <s v="0"/>
    <n v="208"/>
    <n v="61"/>
    <n v="129"/>
    <n v="190"/>
    <n v="5958"/>
    <n v="1401"/>
    <n v="7359"/>
    <n v="33608"/>
    <n v="65762"/>
    <n v="99370"/>
    <x v="1"/>
    <x v="19"/>
  </r>
  <r>
    <x v="25"/>
    <n v="9"/>
    <n v="210"/>
    <n v="14"/>
    <n v="10"/>
    <n v="2"/>
    <n v="245"/>
    <n v="1187"/>
    <n v="1432"/>
    <n v="2"/>
    <s v="0"/>
    <n v="2"/>
    <n v="1"/>
    <n v="0"/>
    <n v="1"/>
    <n v="11"/>
    <n v="3"/>
    <n v="14"/>
    <n v="231"/>
    <n v="1184"/>
    <n v="1415"/>
    <x v="1"/>
    <x v="19"/>
  </r>
  <r>
    <x v="6"/>
    <n v="177"/>
    <n v="10478"/>
    <n v="1171"/>
    <n v="88"/>
    <n v="32"/>
    <n v="11946"/>
    <n v="3392"/>
    <n v="15338"/>
    <n v="91"/>
    <s v="0"/>
    <n v="91"/>
    <n v="23"/>
    <n v="16"/>
    <n v="39"/>
    <n v="2166"/>
    <n v="397"/>
    <n v="2563"/>
    <n v="9666"/>
    <n v="2979"/>
    <n v="12645"/>
    <x v="1"/>
    <x v="19"/>
  </r>
  <r>
    <x v="7"/>
    <n v="612"/>
    <n v="2127"/>
    <n v="2416"/>
    <n v="200"/>
    <n v="0"/>
    <n v="5355"/>
    <n v="10568"/>
    <n v="15923"/>
    <n v="400"/>
    <s v="0"/>
    <n v="400"/>
    <n v="1"/>
    <n v="12"/>
    <n v="13"/>
    <n v="871"/>
    <n v="2601"/>
    <n v="3472"/>
    <n v="4083"/>
    <n v="7955"/>
    <n v="12038"/>
    <x v="1"/>
    <x v="19"/>
  </r>
  <r>
    <x v="8"/>
    <n v="136"/>
    <n v="727"/>
    <n v="500"/>
    <n v="179"/>
    <n v="7"/>
    <n v="1549"/>
    <n v="6788"/>
    <n v="8337"/>
    <n v="84"/>
    <s v="0"/>
    <n v="84"/>
    <n v="1"/>
    <n v="8"/>
    <n v="9"/>
    <n v="90"/>
    <n v="397"/>
    <n v="487"/>
    <n v="1374"/>
    <n v="6383"/>
    <n v="7757"/>
    <x v="1"/>
    <x v="19"/>
  </r>
  <r>
    <x v="9"/>
    <n v="70"/>
    <n v="745"/>
    <n v="1173"/>
    <n v="64"/>
    <n v="3"/>
    <n v="2055"/>
    <n v="7528"/>
    <n v="9583"/>
    <n v="78"/>
    <s v="0"/>
    <n v="78"/>
    <n v="0"/>
    <n v="0"/>
    <n v="0"/>
    <n v="588"/>
    <n v="1962"/>
    <n v="2550"/>
    <n v="1389"/>
    <n v="5566"/>
    <n v="6955"/>
    <x v="1"/>
    <x v="19"/>
  </r>
  <r>
    <x v="10"/>
    <n v="5"/>
    <n v="705"/>
    <n v="2534"/>
    <n v="79"/>
    <n v="2"/>
    <n v="3325"/>
    <n v="11275"/>
    <n v="14600"/>
    <n v="4"/>
    <s v="0"/>
    <n v="4"/>
    <n v="0"/>
    <n v="0"/>
    <n v="0"/>
    <n v="1410"/>
    <n v="4488"/>
    <n v="5898"/>
    <n v="1911"/>
    <n v="6787"/>
    <n v="8698"/>
    <x v="1"/>
    <x v="19"/>
  </r>
  <r>
    <x v="11"/>
    <n v="135"/>
    <n v="964"/>
    <n v="295"/>
    <n v="85"/>
    <n v="32"/>
    <n v="1511"/>
    <n v="1783"/>
    <n v="3294"/>
    <n v="42"/>
    <s v="0"/>
    <n v="42"/>
    <n v="14"/>
    <n v="12"/>
    <n v="26"/>
    <n v="333"/>
    <n v="98"/>
    <n v="431"/>
    <n v="1122"/>
    <n v="1673"/>
    <n v="2795"/>
    <x v="1"/>
    <x v="19"/>
  </r>
  <r>
    <x v="12"/>
    <n v="129"/>
    <n v="1569"/>
    <n v="558"/>
    <n v="30"/>
    <n v="14"/>
    <n v="2300"/>
    <n v="1743"/>
    <n v="4043"/>
    <n v="18"/>
    <s v="0"/>
    <n v="18"/>
    <n v="8"/>
    <n v="18"/>
    <n v="26"/>
    <n v="658"/>
    <n v="254"/>
    <n v="912"/>
    <n v="1616"/>
    <n v="1471"/>
    <n v="3087"/>
    <x v="1"/>
    <x v="19"/>
  </r>
  <r>
    <x v="13"/>
    <n v="129"/>
    <n v="1551"/>
    <n v="967"/>
    <n v="130"/>
    <n v="25"/>
    <n v="2802"/>
    <n v="3434"/>
    <n v="6236"/>
    <n v="157"/>
    <s v="0"/>
    <n v="157"/>
    <n v="24"/>
    <n v="8"/>
    <n v="32"/>
    <n v="531"/>
    <n v="160"/>
    <n v="691"/>
    <n v="2090"/>
    <n v="3266"/>
    <n v="5356"/>
    <x v="1"/>
    <x v="19"/>
  </r>
  <r>
    <x v="14"/>
    <n v="253"/>
    <n v="327"/>
    <n v="109"/>
    <n v="18"/>
    <n v="7"/>
    <n v="714"/>
    <n v="303"/>
    <n v="1017"/>
    <n v="65"/>
    <s v="0"/>
    <n v="65"/>
    <n v="13"/>
    <n v="8"/>
    <n v="21"/>
    <n v="196"/>
    <n v="119"/>
    <n v="315"/>
    <n v="440"/>
    <n v="176"/>
    <n v="616"/>
    <x v="1"/>
    <x v="19"/>
  </r>
  <r>
    <x v="15"/>
    <n v="0"/>
    <n v="46"/>
    <n v="15"/>
    <n v="7"/>
    <n v="2"/>
    <n v="70"/>
    <n v="88"/>
    <n v="158"/>
    <n v="7"/>
    <s v="0"/>
    <n v="7"/>
    <n v="4"/>
    <n v="0"/>
    <n v="4"/>
    <n v="36"/>
    <n v="27"/>
    <n v="63"/>
    <n v="23"/>
    <n v="61"/>
    <n v="84"/>
    <x v="1"/>
    <x v="19"/>
  </r>
  <r>
    <x v="16"/>
    <n v="27"/>
    <n v="212"/>
    <n v="90"/>
    <n v="147"/>
    <n v="15"/>
    <n v="491"/>
    <n v="184"/>
    <n v="675"/>
    <n v="211"/>
    <s v="0"/>
    <n v="211"/>
    <n v="9"/>
    <n v="0"/>
    <n v="9"/>
    <n v="116"/>
    <n v="52"/>
    <n v="168"/>
    <n v="155"/>
    <n v="132"/>
    <n v="287"/>
    <x v="1"/>
    <x v="19"/>
  </r>
  <r>
    <x v="17"/>
    <n v="148"/>
    <n v="523"/>
    <n v="328"/>
    <n v="58"/>
    <n v="10"/>
    <n v="1067"/>
    <n v="341"/>
    <n v="1408"/>
    <n v="289"/>
    <s v="0"/>
    <n v="289"/>
    <n v="22"/>
    <n v="4"/>
    <n v="26"/>
    <n v="178"/>
    <n v="62"/>
    <n v="240"/>
    <n v="578"/>
    <n v="275"/>
    <n v="853"/>
    <x v="1"/>
    <x v="19"/>
  </r>
  <r>
    <x v="18"/>
    <n v="14179"/>
    <n v="88382"/>
    <n v="52526"/>
    <n v="7714"/>
    <n v="2898"/>
    <n v="165699"/>
    <n v="176509"/>
    <n v="342208"/>
    <n v="13937"/>
    <s v="0"/>
    <n v="13937"/>
    <n v="2328"/>
    <n v="1791"/>
    <n v="4119"/>
    <n v="44228"/>
    <n v="23990"/>
    <n v="68218"/>
    <n v="105206"/>
    <n v="150728"/>
    <n v="255934"/>
    <x v="1"/>
    <x v="19"/>
  </r>
  <r>
    <x v="0"/>
    <n v="5842"/>
    <n v="19000"/>
    <n v="14797"/>
    <n v="6345"/>
    <n v="1207"/>
    <n v="47191"/>
    <n v="20091"/>
    <n v="67282"/>
    <n v="12028"/>
    <s v="0"/>
    <n v="12028"/>
    <n v="1543"/>
    <n v="68"/>
    <n v="1611"/>
    <n v="18164"/>
    <n v="14318"/>
    <n v="32482"/>
    <n v="15456"/>
    <n v="5705"/>
    <n v="21161"/>
    <x v="2"/>
    <x v="19"/>
  </r>
  <r>
    <x v="1"/>
    <n v="261"/>
    <n v="2232"/>
    <n v="915"/>
    <n v="77"/>
    <n v="10"/>
    <n v="3495"/>
    <n v="6043"/>
    <n v="9538"/>
    <n v="37"/>
    <s v="0"/>
    <n v="37"/>
    <n v="12"/>
    <n v="4"/>
    <n v="16"/>
    <n v="277"/>
    <n v="161"/>
    <n v="438"/>
    <n v="3169"/>
    <n v="5878"/>
    <n v="9047"/>
    <x v="2"/>
    <x v="19"/>
  </r>
  <r>
    <x v="2"/>
    <n v="540"/>
    <n v="4785"/>
    <n v="817"/>
    <n v="55"/>
    <n v="102"/>
    <n v="6299"/>
    <n v="5196"/>
    <n v="11495"/>
    <n v="15"/>
    <s v="0"/>
    <n v="15"/>
    <n v="17"/>
    <n v="4"/>
    <n v="21"/>
    <n v="220"/>
    <n v="41"/>
    <n v="261"/>
    <n v="6047"/>
    <n v="5151"/>
    <n v="11198"/>
    <x v="2"/>
    <x v="19"/>
  </r>
  <r>
    <x v="3"/>
    <n v="2266"/>
    <n v="26271"/>
    <n v="12248"/>
    <n v="969"/>
    <n v="616"/>
    <n v="42370"/>
    <n v="32171"/>
    <n v="74541"/>
    <n v="369"/>
    <s v="0"/>
    <n v="369"/>
    <n v="438"/>
    <n v="1718"/>
    <n v="2156"/>
    <n v="16561"/>
    <n v="5859"/>
    <n v="22420"/>
    <n v="25002"/>
    <n v="24594"/>
    <n v="49596"/>
    <x v="2"/>
    <x v="19"/>
  </r>
  <r>
    <x v="4"/>
    <n v="261"/>
    <n v="7626"/>
    <n v="3166"/>
    <n v="186"/>
    <n v="825"/>
    <n v="12064"/>
    <n v="17408"/>
    <n v="29472"/>
    <n v="163"/>
    <s v="0"/>
    <n v="163"/>
    <n v="54"/>
    <n v="4"/>
    <n v="58"/>
    <n v="3924"/>
    <n v="523"/>
    <n v="4447"/>
    <n v="7923"/>
    <n v="16881"/>
    <n v="24804"/>
    <x v="2"/>
    <x v="19"/>
  </r>
  <r>
    <x v="5"/>
    <n v="807"/>
    <n v="24757"/>
    <n v="20518"/>
    <n v="258"/>
    <n v="24"/>
    <n v="46364"/>
    <n v="77802"/>
    <n v="124166"/>
    <n v="214"/>
    <s v="0"/>
    <n v="214"/>
    <n v="77"/>
    <n v="121"/>
    <n v="198"/>
    <n v="6359"/>
    <n v="1435"/>
    <n v="7794"/>
    <n v="39714"/>
    <n v="76246"/>
    <n v="115960"/>
    <x v="2"/>
    <x v="19"/>
  </r>
  <r>
    <x v="25"/>
    <n v="17"/>
    <n v="224"/>
    <n v="43"/>
    <n v="4"/>
    <n v="3"/>
    <n v="291"/>
    <n v="1232"/>
    <n v="1523"/>
    <n v="7"/>
    <s v="0"/>
    <n v="7"/>
    <n v="3"/>
    <n v="4"/>
    <n v="7"/>
    <n v="16"/>
    <n v="5"/>
    <n v="21"/>
    <n v="265"/>
    <n v="1223"/>
    <n v="1488"/>
    <x v="2"/>
    <x v="19"/>
  </r>
  <r>
    <x v="6"/>
    <n v="392"/>
    <n v="7986"/>
    <n v="1303"/>
    <n v="71"/>
    <n v="16"/>
    <n v="9768"/>
    <n v="2373"/>
    <n v="12141"/>
    <n v="71"/>
    <s v="0"/>
    <n v="71"/>
    <n v="37"/>
    <n v="0"/>
    <n v="37"/>
    <n v="2354"/>
    <n v="286"/>
    <n v="2640"/>
    <n v="7306"/>
    <n v="2087"/>
    <n v="9393"/>
    <x v="2"/>
    <x v="19"/>
  </r>
  <r>
    <x v="7"/>
    <n v="552"/>
    <n v="2297"/>
    <n v="2072"/>
    <n v="222"/>
    <n v="4"/>
    <n v="5147"/>
    <n v="12066"/>
    <n v="17213"/>
    <n v="422"/>
    <s v="0"/>
    <n v="422"/>
    <n v="3"/>
    <n v="0"/>
    <n v="3"/>
    <n v="870"/>
    <n v="2985"/>
    <n v="3855"/>
    <n v="3852"/>
    <n v="9081"/>
    <n v="12933"/>
    <x v="2"/>
    <x v="19"/>
  </r>
  <r>
    <x v="8"/>
    <n v="142"/>
    <n v="914"/>
    <n v="802"/>
    <n v="118"/>
    <n v="7"/>
    <n v="1983"/>
    <n v="7146"/>
    <n v="9129"/>
    <n v="13"/>
    <s v="0"/>
    <n v="13"/>
    <n v="8"/>
    <n v="0"/>
    <n v="8"/>
    <n v="186"/>
    <n v="468"/>
    <n v="654"/>
    <n v="1776"/>
    <n v="6678"/>
    <n v="8454"/>
    <x v="2"/>
    <x v="19"/>
  </r>
  <r>
    <x v="9"/>
    <n v="37"/>
    <n v="781"/>
    <n v="1124"/>
    <n v="69"/>
    <n v="6"/>
    <n v="2017"/>
    <n v="8534"/>
    <n v="10551"/>
    <n v="10"/>
    <s v="0"/>
    <n v="10"/>
    <n v="11"/>
    <n v="0"/>
    <n v="11"/>
    <n v="652"/>
    <n v="2557"/>
    <n v="3209"/>
    <n v="1344"/>
    <n v="5977"/>
    <n v="7321"/>
    <x v="2"/>
    <x v="19"/>
  </r>
  <r>
    <x v="10"/>
    <n v="25"/>
    <n v="825"/>
    <n v="2651"/>
    <n v="120"/>
    <n v="10"/>
    <n v="3631"/>
    <n v="11753"/>
    <n v="15384"/>
    <n v="23"/>
    <s v="0"/>
    <n v="23"/>
    <n v="9"/>
    <n v="4"/>
    <n v="13"/>
    <n v="1473"/>
    <n v="4401"/>
    <n v="5874"/>
    <n v="2126"/>
    <n v="7348"/>
    <n v="9474"/>
    <x v="2"/>
    <x v="19"/>
  </r>
  <r>
    <x v="11"/>
    <n v="133"/>
    <n v="1231"/>
    <n v="232"/>
    <n v="66"/>
    <n v="11"/>
    <n v="1673"/>
    <n v="2104"/>
    <n v="3777"/>
    <n v="27"/>
    <s v="0"/>
    <n v="27"/>
    <n v="25"/>
    <n v="4"/>
    <n v="29"/>
    <n v="397"/>
    <n v="149"/>
    <n v="546"/>
    <n v="1224"/>
    <n v="1951"/>
    <n v="3175"/>
    <x v="2"/>
    <x v="19"/>
  </r>
  <r>
    <x v="12"/>
    <n v="189"/>
    <n v="1701"/>
    <n v="680"/>
    <n v="36"/>
    <n v="22"/>
    <n v="2628"/>
    <n v="2080"/>
    <n v="4708"/>
    <n v="18"/>
    <s v="0"/>
    <n v="18"/>
    <n v="17"/>
    <n v="10"/>
    <n v="27"/>
    <n v="779"/>
    <n v="321"/>
    <n v="1100"/>
    <n v="1814"/>
    <n v="1749"/>
    <n v="3563"/>
    <x v="2"/>
    <x v="19"/>
  </r>
  <r>
    <x v="13"/>
    <n v="49"/>
    <n v="1970"/>
    <n v="952"/>
    <n v="118"/>
    <n v="15"/>
    <n v="3104"/>
    <n v="3952"/>
    <n v="7056"/>
    <n v="114"/>
    <s v="0"/>
    <n v="114"/>
    <n v="12"/>
    <n v="6"/>
    <n v="18"/>
    <n v="312"/>
    <n v="194"/>
    <n v="506"/>
    <n v="2666"/>
    <n v="3752"/>
    <n v="6418"/>
    <x v="2"/>
    <x v="19"/>
  </r>
  <r>
    <x v="14"/>
    <n v="183"/>
    <n v="577"/>
    <n v="117"/>
    <n v="16"/>
    <n v="5"/>
    <n v="898"/>
    <n v="294"/>
    <n v="1192"/>
    <n v="38"/>
    <s v="0"/>
    <n v="38"/>
    <n v="8"/>
    <n v="0"/>
    <n v="8"/>
    <n v="212"/>
    <n v="92"/>
    <n v="304"/>
    <n v="640"/>
    <n v="202"/>
    <n v="842"/>
    <x v="2"/>
    <x v="19"/>
  </r>
  <r>
    <x v="15"/>
    <n v="70"/>
    <n v="36"/>
    <n v="6"/>
    <n v="3"/>
    <n v="0"/>
    <n v="115"/>
    <n v="94"/>
    <n v="209"/>
    <n v="3"/>
    <s v="0"/>
    <n v="3"/>
    <n v="3"/>
    <n v="8"/>
    <n v="11"/>
    <n v="4"/>
    <n v="54"/>
    <n v="58"/>
    <n v="105"/>
    <n v="32"/>
    <n v="137"/>
    <x v="2"/>
    <x v="19"/>
  </r>
  <r>
    <x v="16"/>
    <n v="18"/>
    <n v="55"/>
    <n v="49"/>
    <n v="60"/>
    <n v="14"/>
    <n v="196"/>
    <n v="174"/>
    <n v="370"/>
    <n v="86"/>
    <s v="0"/>
    <n v="86"/>
    <n v="14"/>
    <n v="0"/>
    <n v="14"/>
    <n v="50"/>
    <n v="44"/>
    <n v="94"/>
    <n v="46"/>
    <n v="130"/>
    <n v="176"/>
    <x v="2"/>
    <x v="19"/>
  </r>
  <r>
    <x v="17"/>
    <n v="36"/>
    <n v="667"/>
    <n v="348"/>
    <n v="65"/>
    <n v="22"/>
    <n v="1138"/>
    <n v="456"/>
    <n v="1594"/>
    <n v="365"/>
    <s v="0"/>
    <n v="365"/>
    <n v="10"/>
    <n v="0"/>
    <n v="10"/>
    <n v="53"/>
    <n v="69"/>
    <n v="122"/>
    <n v="710"/>
    <n v="387"/>
    <n v="1097"/>
    <x v="2"/>
    <x v="19"/>
  </r>
  <r>
    <x v="18"/>
    <n v="11820"/>
    <n v="103935"/>
    <n v="62840"/>
    <n v="8858"/>
    <n v="2919"/>
    <n v="190372"/>
    <n v="210969"/>
    <n v="401341"/>
    <n v="14023"/>
    <s v="0"/>
    <n v="14023"/>
    <n v="2301"/>
    <n v="1955"/>
    <n v="4256"/>
    <n v="52863"/>
    <n v="33962"/>
    <n v="86825"/>
    <n v="121185"/>
    <n v="175052"/>
    <n v="296237"/>
    <x v="2"/>
    <x v="19"/>
  </r>
  <r>
    <x v="0"/>
    <n v="22494"/>
    <n v="22624"/>
    <n v="16049"/>
    <n v="6205"/>
    <n v="1190"/>
    <n v="68562"/>
    <n v="32352"/>
    <n v="100914"/>
    <n v="11725"/>
    <s v="0"/>
    <n v="11725"/>
    <n v="1723"/>
    <n v="154"/>
    <n v="1877"/>
    <n v="23281"/>
    <n v="20005"/>
    <n v="43286"/>
    <n v="31833"/>
    <n v="12193"/>
    <n v="44026"/>
    <x v="3"/>
    <x v="19"/>
  </r>
  <r>
    <x v="1"/>
    <n v="119"/>
    <n v="1846"/>
    <n v="622"/>
    <n v="54"/>
    <n v="20"/>
    <n v="2661"/>
    <n v="4204"/>
    <n v="6865"/>
    <n v="18"/>
    <s v="0"/>
    <n v="18"/>
    <n v="24"/>
    <n v="13"/>
    <n v="37"/>
    <n v="178"/>
    <n v="113"/>
    <n v="291"/>
    <n v="2441"/>
    <n v="4078"/>
    <n v="6519"/>
    <x v="3"/>
    <x v="19"/>
  </r>
  <r>
    <x v="2"/>
    <n v="617"/>
    <n v="5076"/>
    <n v="524"/>
    <n v="48"/>
    <n v="73"/>
    <n v="6338"/>
    <n v="3847"/>
    <n v="10185"/>
    <n v="12"/>
    <s v="0"/>
    <n v="12"/>
    <n v="15"/>
    <n v="0"/>
    <n v="15"/>
    <n v="246"/>
    <n v="63"/>
    <n v="309"/>
    <n v="6065"/>
    <n v="3784"/>
    <n v="9849"/>
    <x v="3"/>
    <x v="19"/>
  </r>
  <r>
    <x v="3"/>
    <n v="1782"/>
    <n v="22939"/>
    <n v="13048"/>
    <n v="622"/>
    <n v="253"/>
    <n v="38644"/>
    <n v="20155"/>
    <n v="58799"/>
    <n v="176"/>
    <s v="0"/>
    <n v="176"/>
    <n v="303"/>
    <n v="1162"/>
    <n v="1465"/>
    <n v="16980"/>
    <n v="3856"/>
    <n v="20836"/>
    <n v="21185"/>
    <n v="15137"/>
    <n v="36322"/>
    <x v="3"/>
    <x v="19"/>
  </r>
  <r>
    <x v="4"/>
    <n v="163"/>
    <n v="7976"/>
    <n v="4576"/>
    <n v="113"/>
    <n v="636"/>
    <n v="13464"/>
    <n v="15478"/>
    <n v="28942"/>
    <n v="94"/>
    <s v="0"/>
    <n v="94"/>
    <n v="64"/>
    <n v="9"/>
    <n v="73"/>
    <n v="3480"/>
    <n v="701"/>
    <n v="4181"/>
    <n v="9826"/>
    <n v="14768"/>
    <n v="24594"/>
    <x v="3"/>
    <x v="19"/>
  </r>
  <r>
    <x v="5"/>
    <n v="762"/>
    <n v="22250"/>
    <n v="15793"/>
    <n v="206"/>
    <n v="50"/>
    <n v="39061"/>
    <n v="65589"/>
    <n v="104650"/>
    <n v="147"/>
    <s v="0"/>
    <n v="147"/>
    <n v="60"/>
    <n v="124"/>
    <n v="184"/>
    <n v="4839"/>
    <n v="991"/>
    <n v="5830"/>
    <n v="34015"/>
    <n v="64474"/>
    <n v="98489"/>
    <x v="3"/>
    <x v="19"/>
  </r>
  <r>
    <x v="25"/>
    <n v="45"/>
    <n v="192"/>
    <n v="45"/>
    <n v="13"/>
    <n v="0"/>
    <n v="295"/>
    <n v="1202"/>
    <n v="1497"/>
    <n v="6"/>
    <s v="0"/>
    <n v="6"/>
    <n v="0"/>
    <n v="0"/>
    <n v="0"/>
    <n v="14"/>
    <n v="7"/>
    <n v="21"/>
    <n v="275"/>
    <n v="1195"/>
    <n v="1470"/>
    <x v="3"/>
    <x v="19"/>
  </r>
  <r>
    <x v="6"/>
    <n v="483"/>
    <n v="8197"/>
    <n v="1236"/>
    <n v="56"/>
    <n v="32"/>
    <n v="10004"/>
    <n v="3158"/>
    <n v="13162"/>
    <n v="53"/>
    <s v="0"/>
    <n v="53"/>
    <n v="69"/>
    <n v="0"/>
    <n v="69"/>
    <n v="1363"/>
    <n v="436"/>
    <n v="1799"/>
    <n v="8519"/>
    <n v="2722"/>
    <n v="11241"/>
    <x v="3"/>
    <x v="19"/>
  </r>
  <r>
    <x v="7"/>
    <n v="137"/>
    <n v="931"/>
    <n v="1119"/>
    <n v="73"/>
    <n v="2"/>
    <n v="2262"/>
    <n v="11896"/>
    <n v="14158"/>
    <n v="126"/>
    <s v="0"/>
    <n v="126"/>
    <n v="2"/>
    <n v="0"/>
    <n v="2"/>
    <n v="239"/>
    <n v="913"/>
    <n v="1152"/>
    <n v="1895"/>
    <n v="10983"/>
    <n v="12878"/>
    <x v="3"/>
    <x v="19"/>
  </r>
  <r>
    <x v="8"/>
    <n v="21"/>
    <n v="386"/>
    <n v="380"/>
    <n v="47"/>
    <n v="0"/>
    <n v="834"/>
    <n v="2355"/>
    <n v="3189"/>
    <n v="1"/>
    <s v="0"/>
    <n v="1"/>
    <n v="1"/>
    <n v="6"/>
    <n v="7"/>
    <n v="38"/>
    <n v="125"/>
    <n v="163"/>
    <n v="794"/>
    <n v="2224"/>
    <n v="3018"/>
    <x v="3"/>
    <x v="19"/>
  </r>
  <r>
    <x v="9"/>
    <n v="18"/>
    <n v="196"/>
    <n v="443"/>
    <n v="24"/>
    <n v="4"/>
    <n v="685"/>
    <n v="2937"/>
    <n v="3622"/>
    <n v="2"/>
    <s v="0"/>
    <n v="2"/>
    <n v="2"/>
    <n v="0"/>
    <n v="2"/>
    <n v="138"/>
    <n v="809"/>
    <n v="947"/>
    <n v="543"/>
    <n v="2128"/>
    <n v="2671"/>
    <x v="3"/>
    <x v="19"/>
  </r>
  <r>
    <x v="10"/>
    <n v="19"/>
    <n v="297"/>
    <n v="867"/>
    <n v="21"/>
    <n v="0"/>
    <n v="1204"/>
    <n v="3080"/>
    <n v="4284"/>
    <n v="1"/>
    <s v="0"/>
    <n v="1"/>
    <n v="0"/>
    <n v="0"/>
    <n v="0"/>
    <n v="321"/>
    <n v="1068"/>
    <n v="1389"/>
    <n v="882"/>
    <n v="2012"/>
    <n v="2894"/>
    <x v="3"/>
    <x v="19"/>
  </r>
  <r>
    <x v="11"/>
    <n v="109"/>
    <n v="1490"/>
    <n v="257"/>
    <n v="21"/>
    <n v="7"/>
    <n v="1884"/>
    <n v="2159"/>
    <n v="4043"/>
    <n v="15"/>
    <s v="0"/>
    <n v="15"/>
    <n v="18"/>
    <n v="11"/>
    <n v="29"/>
    <n v="234"/>
    <n v="128"/>
    <n v="362"/>
    <n v="1617"/>
    <n v="2020"/>
    <n v="3637"/>
    <x v="3"/>
    <x v="19"/>
  </r>
  <r>
    <x v="12"/>
    <n v="111"/>
    <n v="1534"/>
    <n v="645"/>
    <n v="26"/>
    <n v="15"/>
    <n v="2331"/>
    <n v="1190"/>
    <n v="3521"/>
    <n v="10"/>
    <s v="0"/>
    <n v="10"/>
    <n v="15"/>
    <n v="23"/>
    <n v="38"/>
    <n v="500"/>
    <n v="198"/>
    <n v="698"/>
    <n v="1806"/>
    <n v="969"/>
    <n v="2775"/>
    <x v="3"/>
    <x v="19"/>
  </r>
  <r>
    <x v="13"/>
    <n v="452"/>
    <n v="1814"/>
    <n v="806"/>
    <n v="80"/>
    <n v="7"/>
    <n v="3159"/>
    <n v="3518"/>
    <n v="6677"/>
    <n v="98"/>
    <s v="0"/>
    <n v="98"/>
    <n v="5"/>
    <n v="9"/>
    <n v="14"/>
    <n v="546"/>
    <n v="250"/>
    <n v="796"/>
    <n v="2510"/>
    <n v="3259"/>
    <n v="5769"/>
    <x v="3"/>
    <x v="19"/>
  </r>
  <r>
    <x v="14"/>
    <n v="63"/>
    <n v="181"/>
    <n v="57"/>
    <n v="14"/>
    <n v="1"/>
    <n v="316"/>
    <n v="207"/>
    <n v="523"/>
    <n v="18"/>
    <s v="0"/>
    <n v="18"/>
    <n v="4"/>
    <n v="4"/>
    <n v="8"/>
    <n v="85"/>
    <n v="57"/>
    <n v="142"/>
    <n v="209"/>
    <n v="146"/>
    <n v="355"/>
    <x v="3"/>
    <x v="19"/>
  </r>
  <r>
    <x v="15"/>
    <n v="13"/>
    <n v="21"/>
    <n v="12"/>
    <n v="3"/>
    <n v="1"/>
    <n v="50"/>
    <n v="86"/>
    <n v="136"/>
    <n v="6"/>
    <s v="0"/>
    <n v="6"/>
    <n v="4"/>
    <n v="0"/>
    <n v="4"/>
    <n v="13"/>
    <n v="44"/>
    <n v="57"/>
    <n v="27"/>
    <n v="42"/>
    <n v="69"/>
    <x v="3"/>
    <x v="19"/>
  </r>
  <r>
    <x v="16"/>
    <n v="6"/>
    <n v="136"/>
    <n v="33"/>
    <n v="32"/>
    <n v="8"/>
    <n v="215"/>
    <n v="130"/>
    <n v="345"/>
    <n v="39"/>
    <s v="0"/>
    <n v="39"/>
    <n v="1"/>
    <n v="0"/>
    <n v="1"/>
    <n v="47"/>
    <n v="16"/>
    <n v="63"/>
    <n v="128"/>
    <n v="114"/>
    <n v="242"/>
    <x v="3"/>
    <x v="19"/>
  </r>
  <r>
    <x v="17"/>
    <n v="207"/>
    <n v="455"/>
    <n v="408"/>
    <n v="84"/>
    <n v="16"/>
    <n v="1170"/>
    <n v="577"/>
    <n v="1747"/>
    <n v="425"/>
    <s v="0"/>
    <n v="425"/>
    <n v="9"/>
    <n v="4"/>
    <n v="13"/>
    <n v="107"/>
    <n v="70"/>
    <n v="177"/>
    <n v="629"/>
    <n v="503"/>
    <n v="1132"/>
    <x v="3"/>
    <x v="19"/>
  </r>
  <r>
    <x v="18"/>
    <n v="27621"/>
    <n v="98541"/>
    <n v="56920"/>
    <n v="7742"/>
    <n v="2315"/>
    <n v="193139"/>
    <n v="174120"/>
    <n v="367259"/>
    <n v="12972"/>
    <s v="0"/>
    <n v="12972"/>
    <n v="2319"/>
    <n v="1519"/>
    <n v="3838"/>
    <n v="52649"/>
    <n v="29850"/>
    <n v="82499"/>
    <n v="125199"/>
    <n v="142751"/>
    <n v="267950"/>
    <x v="3"/>
    <x v="19"/>
  </r>
  <r>
    <x v="0"/>
    <n v="7703"/>
    <n v="18804"/>
    <n v="13930"/>
    <n v="5603"/>
    <n v="1150"/>
    <n v="47190"/>
    <n v="23400"/>
    <n v="70590"/>
    <n v="11725"/>
    <s v="0"/>
    <n v="11725"/>
    <n v="1723"/>
    <n v="154"/>
    <n v="1877"/>
    <n v="23281"/>
    <n v="20005"/>
    <n v="43286"/>
    <n v="31833"/>
    <n v="12193"/>
    <n v="44026"/>
    <x v="4"/>
    <x v="19"/>
  </r>
  <r>
    <x v="1"/>
    <n v="82"/>
    <n v="1905"/>
    <n v="404"/>
    <n v="85"/>
    <n v="21"/>
    <n v="2497"/>
    <n v="4457"/>
    <n v="6954"/>
    <n v="18"/>
    <s v="0"/>
    <n v="18"/>
    <n v="24"/>
    <n v="13"/>
    <n v="37"/>
    <n v="178"/>
    <n v="113"/>
    <n v="291"/>
    <n v="2441"/>
    <n v="4078"/>
    <n v="6519"/>
    <x v="4"/>
    <x v="19"/>
  </r>
  <r>
    <x v="2"/>
    <n v="316"/>
    <n v="3992"/>
    <n v="374"/>
    <n v="36"/>
    <n v="146"/>
    <n v="4864"/>
    <n v="2551"/>
    <n v="7415"/>
    <n v="12"/>
    <s v="0"/>
    <n v="12"/>
    <n v="15"/>
    <n v="0"/>
    <n v="15"/>
    <n v="246"/>
    <n v="63"/>
    <n v="309"/>
    <n v="6065"/>
    <n v="3784"/>
    <n v="9849"/>
    <x v="4"/>
    <x v="19"/>
  </r>
  <r>
    <x v="3"/>
    <n v="1594"/>
    <n v="25878"/>
    <n v="8796"/>
    <n v="296"/>
    <n v="439"/>
    <n v="37003"/>
    <n v="18927"/>
    <n v="55930"/>
    <n v="176"/>
    <s v="0"/>
    <n v="176"/>
    <n v="303"/>
    <n v="1162"/>
    <n v="1465"/>
    <n v="16980"/>
    <n v="3856"/>
    <n v="20836"/>
    <n v="21185"/>
    <n v="15137"/>
    <n v="36322"/>
    <x v="4"/>
    <x v="19"/>
  </r>
  <r>
    <x v="4"/>
    <n v="246"/>
    <n v="6647"/>
    <n v="3591"/>
    <n v="90"/>
    <n v="622"/>
    <n v="11196"/>
    <n v="11661"/>
    <n v="22857"/>
    <n v="94"/>
    <s v="0"/>
    <n v="94"/>
    <n v="64"/>
    <n v="9"/>
    <n v="73"/>
    <n v="3480"/>
    <n v="701"/>
    <n v="4181"/>
    <n v="9826"/>
    <n v="14768"/>
    <n v="24594"/>
    <x v="4"/>
    <x v="19"/>
  </r>
  <r>
    <x v="5"/>
    <n v="387"/>
    <n v="17977"/>
    <n v="17933"/>
    <n v="126"/>
    <n v="17"/>
    <n v="36440"/>
    <n v="68828"/>
    <n v="105268"/>
    <n v="147"/>
    <s v="0"/>
    <n v="147"/>
    <n v="60"/>
    <n v="124"/>
    <n v="184"/>
    <n v="4839"/>
    <n v="991"/>
    <n v="5830"/>
    <n v="34015"/>
    <n v="64474"/>
    <n v="98489"/>
    <x v="4"/>
    <x v="19"/>
  </r>
  <r>
    <x v="25"/>
    <n v="12"/>
    <n v="206"/>
    <n v="319"/>
    <n v="1"/>
    <n v="1"/>
    <n v="539"/>
    <n v="2040"/>
    <n v="2579"/>
    <n v="6"/>
    <s v="0"/>
    <n v="6"/>
    <n v="0"/>
    <n v="0"/>
    <n v="0"/>
    <n v="14"/>
    <n v="7"/>
    <n v="21"/>
    <n v="275"/>
    <n v="1195"/>
    <n v="1470"/>
    <x v="4"/>
    <x v="19"/>
  </r>
  <r>
    <x v="6"/>
    <n v="1117"/>
    <n v="4453"/>
    <n v="708"/>
    <n v="94"/>
    <n v="18"/>
    <n v="6390"/>
    <n v="1485"/>
    <n v="7875"/>
    <n v="53"/>
    <s v="0"/>
    <n v="53"/>
    <n v="69"/>
    <n v="0"/>
    <n v="69"/>
    <n v="1363"/>
    <n v="436"/>
    <n v="1799"/>
    <n v="8519"/>
    <n v="2722"/>
    <n v="11241"/>
    <x v="4"/>
    <x v="19"/>
  </r>
  <r>
    <x v="7"/>
    <n v="12"/>
    <n v="121"/>
    <n v="28"/>
    <n v="2"/>
    <n v="10"/>
    <n v="173"/>
    <n v="946"/>
    <n v="1119"/>
    <n v="126"/>
    <s v="0"/>
    <n v="126"/>
    <n v="2"/>
    <n v="0"/>
    <n v="2"/>
    <n v="239"/>
    <n v="913"/>
    <n v="1152"/>
    <n v="1895"/>
    <n v="10983"/>
    <n v="12878"/>
    <x v="4"/>
    <x v="19"/>
  </r>
  <r>
    <x v="8"/>
    <n v="25"/>
    <n v="9"/>
    <n v="4"/>
    <n v="3"/>
    <n v="0"/>
    <n v="41"/>
    <n v="9"/>
    <n v="50"/>
    <n v="1"/>
    <s v="0"/>
    <n v="1"/>
    <n v="1"/>
    <n v="6"/>
    <n v="7"/>
    <n v="38"/>
    <n v="125"/>
    <n v="163"/>
    <n v="794"/>
    <n v="2224"/>
    <n v="3018"/>
    <x v="4"/>
    <x v="19"/>
  </r>
  <r>
    <x v="9"/>
    <n v="5"/>
    <n v="8"/>
    <n v="4"/>
    <n v="2"/>
    <n v="0"/>
    <n v="19"/>
    <n v="39"/>
    <n v="58"/>
    <n v="2"/>
    <s v="0"/>
    <n v="2"/>
    <n v="2"/>
    <n v="0"/>
    <n v="2"/>
    <n v="138"/>
    <n v="809"/>
    <n v="947"/>
    <n v="543"/>
    <n v="2128"/>
    <n v="2671"/>
    <x v="4"/>
    <x v="19"/>
  </r>
  <r>
    <x v="10"/>
    <n v="14"/>
    <n v="221"/>
    <n v="4"/>
    <n v="0"/>
    <n v="0"/>
    <n v="239"/>
    <n v="89"/>
    <n v="328"/>
    <n v="1"/>
    <s v="0"/>
    <n v="1"/>
    <n v="0"/>
    <n v="0"/>
    <n v="0"/>
    <n v="321"/>
    <n v="1068"/>
    <n v="1389"/>
    <n v="882"/>
    <n v="2012"/>
    <n v="2894"/>
    <x v="4"/>
    <x v="19"/>
  </r>
  <r>
    <x v="11"/>
    <n v="85"/>
    <n v="1122"/>
    <n v="301"/>
    <n v="28"/>
    <n v="10"/>
    <n v="1546"/>
    <n v="1485"/>
    <n v="3031"/>
    <n v="15"/>
    <s v="0"/>
    <n v="15"/>
    <n v="18"/>
    <n v="11"/>
    <n v="29"/>
    <n v="234"/>
    <n v="128"/>
    <n v="362"/>
    <n v="1617"/>
    <n v="2020"/>
    <n v="3637"/>
    <x v="4"/>
    <x v="19"/>
  </r>
  <r>
    <x v="12"/>
    <n v="70"/>
    <n v="1341"/>
    <n v="410"/>
    <n v="27"/>
    <n v="2"/>
    <n v="1850"/>
    <n v="1009"/>
    <n v="2859"/>
    <n v="10"/>
    <s v="0"/>
    <n v="10"/>
    <n v="15"/>
    <n v="23"/>
    <n v="38"/>
    <n v="500"/>
    <n v="198"/>
    <n v="698"/>
    <n v="1806"/>
    <n v="969"/>
    <n v="2775"/>
    <x v="4"/>
    <x v="19"/>
  </r>
  <r>
    <x v="13"/>
    <n v="157"/>
    <n v="1263"/>
    <n v="366"/>
    <n v="65"/>
    <n v="13"/>
    <n v="1864"/>
    <n v="4276"/>
    <n v="6140"/>
    <n v="98"/>
    <s v="0"/>
    <n v="98"/>
    <n v="5"/>
    <n v="9"/>
    <n v="14"/>
    <n v="546"/>
    <n v="250"/>
    <n v="796"/>
    <n v="2510"/>
    <n v="3259"/>
    <n v="5769"/>
    <x v="4"/>
    <x v="19"/>
  </r>
  <r>
    <x v="14"/>
    <n v="88"/>
    <n v="77"/>
    <n v="17"/>
    <n v="17"/>
    <n v="0"/>
    <n v="199"/>
    <n v="139"/>
    <n v="338"/>
    <n v="18"/>
    <s v="0"/>
    <n v="18"/>
    <n v="4"/>
    <n v="4"/>
    <n v="8"/>
    <n v="85"/>
    <n v="57"/>
    <n v="142"/>
    <n v="209"/>
    <n v="146"/>
    <n v="355"/>
    <x v="4"/>
    <x v="19"/>
  </r>
  <r>
    <x v="15"/>
    <n v="7"/>
    <n v="31"/>
    <n v="3"/>
    <n v="1"/>
    <n v="0"/>
    <n v="42"/>
    <n v="28"/>
    <n v="70"/>
    <n v="6"/>
    <s v="0"/>
    <n v="6"/>
    <n v="4"/>
    <n v="0"/>
    <n v="4"/>
    <n v="13"/>
    <n v="44"/>
    <n v="57"/>
    <n v="27"/>
    <n v="42"/>
    <n v="69"/>
    <x v="4"/>
    <x v="19"/>
  </r>
  <r>
    <x v="16"/>
    <n v="12"/>
    <n v="117"/>
    <n v="99"/>
    <n v="34"/>
    <n v="10"/>
    <n v="272"/>
    <n v="128"/>
    <n v="400"/>
    <n v="39"/>
    <s v="0"/>
    <n v="39"/>
    <n v="1"/>
    <n v="0"/>
    <n v="1"/>
    <n v="47"/>
    <n v="16"/>
    <n v="63"/>
    <n v="128"/>
    <n v="114"/>
    <n v="242"/>
    <x v="4"/>
    <x v="19"/>
  </r>
  <r>
    <x v="17"/>
    <n v="190"/>
    <n v="445"/>
    <n v="106"/>
    <n v="69"/>
    <n v="15"/>
    <n v="825"/>
    <n v="771"/>
    <n v="1596"/>
    <n v="425"/>
    <s v="0"/>
    <n v="425"/>
    <n v="9"/>
    <n v="4"/>
    <n v="13"/>
    <n v="107"/>
    <n v="70"/>
    <n v="177"/>
    <n v="629"/>
    <n v="503"/>
    <n v="1132"/>
    <x v="4"/>
    <x v="19"/>
  </r>
  <r>
    <x v="18"/>
    <n v="12122"/>
    <n v="84617"/>
    <n v="47397"/>
    <n v="6579"/>
    <n v="2474"/>
    <n v="153189"/>
    <n v="142268"/>
    <n v="295457"/>
    <n v="12972"/>
    <s v="0"/>
    <n v="12972"/>
    <n v="2319"/>
    <n v="1519"/>
    <n v="3838"/>
    <n v="52649"/>
    <n v="29850"/>
    <n v="82499"/>
    <n v="125199"/>
    <n v="142751"/>
    <n v="267950"/>
    <x v="4"/>
    <x v="19"/>
  </r>
  <r>
    <x v="0"/>
    <n v="7700"/>
    <n v="23012"/>
    <n v="15064"/>
    <n v="5496"/>
    <n v="1112"/>
    <n v="52384"/>
    <n v="31718"/>
    <n v="84102"/>
    <n v="10494"/>
    <s v="0"/>
    <n v="10494"/>
    <n v="1838"/>
    <n v="308"/>
    <n v="2146"/>
    <n v="23539"/>
    <n v="22306"/>
    <n v="45845"/>
    <n v="16513"/>
    <n v="9104"/>
    <n v="25617"/>
    <x v="5"/>
    <x v="19"/>
  </r>
  <r>
    <x v="1"/>
    <n v="69"/>
    <n v="1556"/>
    <n v="359"/>
    <n v="42"/>
    <n v="3"/>
    <n v="2029"/>
    <n v="3452"/>
    <n v="5481"/>
    <n v="15"/>
    <s v="0"/>
    <n v="15"/>
    <n v="14"/>
    <n v="2"/>
    <n v="16"/>
    <n v="153"/>
    <n v="135"/>
    <n v="288"/>
    <n v="1847"/>
    <n v="3315"/>
    <n v="5162"/>
    <x v="5"/>
    <x v="19"/>
  </r>
  <r>
    <x v="2"/>
    <n v="164"/>
    <n v="3985"/>
    <n v="695"/>
    <n v="30"/>
    <n v="65"/>
    <n v="4939"/>
    <n v="3585"/>
    <n v="8524"/>
    <n v="13"/>
    <s v="0"/>
    <n v="13"/>
    <n v="7"/>
    <n v="0"/>
    <n v="7"/>
    <n v="384"/>
    <n v="35"/>
    <n v="419"/>
    <n v="4535"/>
    <n v="3550"/>
    <n v="8085"/>
    <x v="5"/>
    <x v="19"/>
  </r>
  <r>
    <x v="3"/>
    <n v="669"/>
    <n v="18096"/>
    <n v="7960"/>
    <n v="242"/>
    <n v="211"/>
    <n v="27178"/>
    <n v="14431"/>
    <n v="41609"/>
    <n v="93"/>
    <s v="0"/>
    <n v="93"/>
    <n v="78"/>
    <n v="253"/>
    <n v="331"/>
    <n v="9376"/>
    <n v="2427"/>
    <n v="11803"/>
    <n v="17631"/>
    <n v="11751"/>
    <n v="29382"/>
    <x v="5"/>
    <x v="19"/>
  </r>
  <r>
    <x v="4"/>
    <n v="335"/>
    <n v="4493"/>
    <n v="2932"/>
    <n v="82"/>
    <n v="598"/>
    <n v="8440"/>
    <n v="7497"/>
    <n v="15937"/>
    <n v="78"/>
    <s v="0"/>
    <n v="78"/>
    <n v="46"/>
    <n v="11"/>
    <n v="57"/>
    <n v="2027"/>
    <n v="428"/>
    <n v="2455"/>
    <n v="6289"/>
    <n v="7058"/>
    <n v="13347"/>
    <x v="5"/>
    <x v="19"/>
  </r>
  <r>
    <x v="5"/>
    <n v="339"/>
    <n v="14748"/>
    <n v="16266"/>
    <n v="111"/>
    <n v="29"/>
    <n v="31493"/>
    <n v="64053"/>
    <n v="95546"/>
    <n v="86"/>
    <s v="0"/>
    <n v="86"/>
    <n v="19"/>
    <n v="93"/>
    <n v="112"/>
    <n v="2603"/>
    <n v="926"/>
    <n v="3529"/>
    <n v="28785"/>
    <n v="63034"/>
    <n v="91819"/>
    <x v="5"/>
    <x v="19"/>
  </r>
  <r>
    <x v="25"/>
    <n v="27"/>
    <n v="286"/>
    <n v="294"/>
    <n v="4"/>
    <n v="1"/>
    <n v="612"/>
    <n v="2712"/>
    <n v="3324"/>
    <n v="5"/>
    <s v="0"/>
    <n v="5"/>
    <n v="4"/>
    <n v="0"/>
    <n v="4"/>
    <n v="26"/>
    <n v="3"/>
    <n v="29"/>
    <n v="577"/>
    <n v="2709"/>
    <n v="3286"/>
    <x v="5"/>
    <x v="19"/>
  </r>
  <r>
    <x v="6"/>
    <n v="1236"/>
    <n v="4647"/>
    <n v="1136"/>
    <n v="54"/>
    <n v="11"/>
    <n v="7084"/>
    <n v="2187"/>
    <n v="9271"/>
    <n v="58"/>
    <s v="0"/>
    <n v="58"/>
    <n v="46"/>
    <n v="23"/>
    <n v="69"/>
    <n v="1264"/>
    <n v="257"/>
    <n v="1521"/>
    <n v="5716"/>
    <n v="1907"/>
    <n v="7623"/>
    <x v="5"/>
    <x v="19"/>
  </r>
  <r>
    <x v="7"/>
    <n v="22"/>
    <n v="80"/>
    <n v="24"/>
    <n v="2"/>
    <n v="0"/>
    <n v="128"/>
    <n v="451"/>
    <n v="579"/>
    <n v="8"/>
    <s v="0"/>
    <n v="8"/>
    <n v="0"/>
    <n v="0"/>
    <n v="0"/>
    <n v="23"/>
    <n v="14"/>
    <n v="37"/>
    <n v="97"/>
    <n v="437"/>
    <n v="534"/>
    <x v="5"/>
    <x v="19"/>
  </r>
  <r>
    <x v="8"/>
    <n v="10"/>
    <n v="7"/>
    <n v="1"/>
    <n v="6"/>
    <n v="4"/>
    <n v="28"/>
    <n v="339"/>
    <n v="367"/>
    <n v="11"/>
    <s v="0"/>
    <n v="11"/>
    <n v="1"/>
    <n v="0"/>
    <n v="1"/>
    <n v="8"/>
    <n v="0"/>
    <n v="8"/>
    <n v="8"/>
    <n v="339"/>
    <n v="347"/>
    <x v="5"/>
    <x v="19"/>
  </r>
  <r>
    <x v="9"/>
    <n v="4"/>
    <n v="10"/>
    <n v="3"/>
    <n v="2"/>
    <n v="4"/>
    <n v="23"/>
    <n v="48"/>
    <n v="71"/>
    <n v="3"/>
    <s v="0"/>
    <n v="3"/>
    <n v="4"/>
    <n v="0"/>
    <n v="4"/>
    <n v="0"/>
    <n v="10"/>
    <n v="10"/>
    <n v="16"/>
    <n v="38"/>
    <n v="54"/>
    <x v="5"/>
    <x v="19"/>
  </r>
  <r>
    <x v="10"/>
    <n v="5"/>
    <n v="191"/>
    <n v="1"/>
    <n v="0"/>
    <n v="1"/>
    <n v="198"/>
    <n v="6"/>
    <n v="204"/>
    <n v="4"/>
    <s v="0"/>
    <n v="4"/>
    <n v="1"/>
    <n v="0"/>
    <n v="1"/>
    <n v="22"/>
    <n v="0"/>
    <n v="22"/>
    <n v="171"/>
    <n v="6"/>
    <n v="177"/>
    <x v="5"/>
    <x v="19"/>
  </r>
  <r>
    <x v="11"/>
    <n v="89"/>
    <n v="784"/>
    <n v="154"/>
    <n v="13"/>
    <n v="2"/>
    <n v="1042"/>
    <n v="1535"/>
    <n v="2577"/>
    <n v="15"/>
    <s v="0"/>
    <n v="15"/>
    <n v="3"/>
    <n v="5"/>
    <n v="8"/>
    <n v="138"/>
    <n v="30"/>
    <n v="168"/>
    <n v="886"/>
    <n v="1500"/>
    <n v="2386"/>
    <x v="5"/>
    <x v="19"/>
  </r>
  <r>
    <x v="12"/>
    <n v="54"/>
    <n v="935"/>
    <n v="575"/>
    <n v="20"/>
    <n v="3"/>
    <n v="1587"/>
    <n v="1486"/>
    <n v="3073"/>
    <n v="4"/>
    <s v="0"/>
    <n v="4"/>
    <n v="7"/>
    <n v="5"/>
    <n v="12"/>
    <n v="341"/>
    <n v="148"/>
    <n v="489"/>
    <n v="1235"/>
    <n v="1333"/>
    <n v="2568"/>
    <x v="5"/>
    <x v="19"/>
  </r>
  <r>
    <x v="13"/>
    <n v="150"/>
    <n v="1507"/>
    <n v="485"/>
    <n v="60"/>
    <n v="2"/>
    <n v="2204"/>
    <n v="2977"/>
    <n v="5181"/>
    <n v="59"/>
    <s v="0"/>
    <n v="59"/>
    <n v="6"/>
    <n v="11"/>
    <n v="17"/>
    <n v="618"/>
    <n v="134"/>
    <n v="752"/>
    <n v="1521"/>
    <n v="2832"/>
    <n v="4353"/>
    <x v="5"/>
    <x v="19"/>
  </r>
  <r>
    <x v="14"/>
    <n v="190"/>
    <n v="103"/>
    <n v="25"/>
    <n v="3"/>
    <n v="15"/>
    <n v="336"/>
    <n v="158"/>
    <n v="494"/>
    <n v="40"/>
    <s v="0"/>
    <n v="40"/>
    <n v="8"/>
    <n v="0"/>
    <n v="8"/>
    <n v="89"/>
    <n v="56"/>
    <n v="145"/>
    <n v="199"/>
    <n v="102"/>
    <n v="301"/>
    <x v="5"/>
    <x v="19"/>
  </r>
  <r>
    <x v="15"/>
    <n v="0"/>
    <n v="16"/>
    <n v="8"/>
    <n v="0"/>
    <n v="0"/>
    <n v="24"/>
    <n v="35"/>
    <n v="59"/>
    <n v="0"/>
    <s v="0"/>
    <n v="0"/>
    <n v="6"/>
    <n v="0"/>
    <n v="6"/>
    <n v="7"/>
    <n v="22"/>
    <n v="29"/>
    <n v="11"/>
    <n v="13"/>
    <n v="24"/>
    <x v="5"/>
    <x v="19"/>
  </r>
  <r>
    <x v="16"/>
    <n v="17"/>
    <n v="144"/>
    <n v="46"/>
    <n v="32"/>
    <n v="9"/>
    <n v="248"/>
    <n v="183"/>
    <n v="431"/>
    <n v="44"/>
    <s v="0"/>
    <n v="44"/>
    <n v="3"/>
    <n v="0"/>
    <n v="3"/>
    <n v="58"/>
    <n v="33"/>
    <n v="91"/>
    <n v="143"/>
    <n v="150"/>
    <n v="293"/>
    <x v="5"/>
    <x v="19"/>
  </r>
  <r>
    <x v="17"/>
    <n v="184"/>
    <n v="368"/>
    <n v="146"/>
    <n v="39"/>
    <n v="14"/>
    <n v="751"/>
    <n v="713"/>
    <n v="1464"/>
    <n v="91"/>
    <s v="0"/>
    <n v="91"/>
    <n v="15"/>
    <n v="0"/>
    <n v="15"/>
    <n v="67"/>
    <n v="125"/>
    <n v="192"/>
    <n v="578"/>
    <n v="588"/>
    <n v="1166"/>
    <x v="5"/>
    <x v="19"/>
  </r>
  <r>
    <x v="18"/>
    <n v="11264"/>
    <n v="74968"/>
    <n v="46174"/>
    <n v="6238"/>
    <n v="2084"/>
    <n v="140728"/>
    <n v="137566"/>
    <n v="278294"/>
    <n v="11121"/>
    <s v="0"/>
    <n v="11121"/>
    <n v="2106"/>
    <n v="711"/>
    <n v="2817"/>
    <n v="40743"/>
    <n v="27089"/>
    <n v="67832"/>
    <n v="86758"/>
    <n v="109766"/>
    <n v="196524"/>
    <x v="5"/>
    <x v="19"/>
  </r>
  <r>
    <x v="0"/>
    <n v="6722"/>
    <n v="28335"/>
    <n v="16958"/>
    <n v="6076"/>
    <n v="1278"/>
    <n v="59369"/>
    <n v="35650"/>
    <n v="95019"/>
    <n v="10277"/>
    <s v="0"/>
    <n v="10277"/>
    <n v="2184"/>
    <n v="608"/>
    <n v="2792"/>
    <n v="27103"/>
    <n v="22188"/>
    <n v="49291"/>
    <n v="19805"/>
    <n v="12854"/>
    <n v="32659"/>
    <x v="6"/>
    <x v="19"/>
  </r>
  <r>
    <x v="1"/>
    <n v="61"/>
    <n v="1937"/>
    <n v="1145"/>
    <n v="82"/>
    <n v="6"/>
    <n v="3231"/>
    <n v="7048"/>
    <n v="10279"/>
    <n v="32"/>
    <s v="0"/>
    <n v="32"/>
    <n v="13"/>
    <n v="10"/>
    <n v="23"/>
    <n v="206"/>
    <n v="174"/>
    <n v="380"/>
    <n v="2980"/>
    <n v="6864"/>
    <n v="9844"/>
    <x v="6"/>
    <x v="19"/>
  </r>
  <r>
    <x v="2"/>
    <n v="288"/>
    <n v="5258"/>
    <n v="981"/>
    <n v="16"/>
    <n v="65"/>
    <n v="6608"/>
    <n v="6110"/>
    <n v="12718"/>
    <n v="15"/>
    <s v="0"/>
    <n v="15"/>
    <n v="1"/>
    <n v="7"/>
    <n v="8"/>
    <n v="295"/>
    <n v="80"/>
    <n v="375"/>
    <n v="6297"/>
    <n v="6023"/>
    <n v="12320"/>
    <x v="6"/>
    <x v="19"/>
  </r>
  <r>
    <x v="3"/>
    <n v="676"/>
    <n v="17489"/>
    <n v="8879"/>
    <n v="188"/>
    <n v="283"/>
    <n v="27515"/>
    <n v="20404"/>
    <n v="47919"/>
    <n v="143"/>
    <s v="0"/>
    <n v="143"/>
    <n v="58"/>
    <n v="504"/>
    <n v="562"/>
    <n v="10015"/>
    <n v="2737"/>
    <n v="12752"/>
    <n v="17299"/>
    <n v="17163"/>
    <n v="34462"/>
    <x v="6"/>
    <x v="19"/>
  </r>
  <r>
    <x v="4"/>
    <n v="71"/>
    <n v="3442"/>
    <n v="2527"/>
    <n v="106"/>
    <n v="341"/>
    <n v="6487"/>
    <n v="11286"/>
    <n v="17773"/>
    <n v="71"/>
    <s v="0"/>
    <n v="71"/>
    <n v="37"/>
    <n v="52"/>
    <n v="89"/>
    <n v="1140"/>
    <n v="636"/>
    <n v="1776"/>
    <n v="5239"/>
    <n v="10598"/>
    <n v="15837"/>
    <x v="6"/>
    <x v="19"/>
  </r>
  <r>
    <x v="5"/>
    <n v="402"/>
    <n v="14312"/>
    <n v="15094"/>
    <n v="103"/>
    <n v="20"/>
    <n v="29931"/>
    <n v="71963"/>
    <n v="101894"/>
    <n v="88"/>
    <s v="0"/>
    <n v="88"/>
    <n v="33"/>
    <n v="118"/>
    <n v="151"/>
    <n v="1898"/>
    <n v="1624"/>
    <n v="3522"/>
    <n v="27912"/>
    <n v="70221"/>
    <n v="98133"/>
    <x v="6"/>
    <x v="19"/>
  </r>
  <r>
    <x v="25"/>
    <n v="9"/>
    <n v="249"/>
    <n v="283"/>
    <n v="3"/>
    <n v="1"/>
    <n v="545"/>
    <n v="2168"/>
    <n v="2713"/>
    <n v="3"/>
    <s v="0"/>
    <n v="3"/>
    <n v="0"/>
    <n v="0"/>
    <n v="0"/>
    <n v="12"/>
    <n v="11"/>
    <n v="23"/>
    <n v="530"/>
    <n v="2157"/>
    <n v="2687"/>
    <x v="6"/>
    <x v="19"/>
  </r>
  <r>
    <x v="6"/>
    <n v="214"/>
    <n v="6771"/>
    <n v="1094"/>
    <n v="54"/>
    <n v="19"/>
    <n v="8152"/>
    <n v="3487"/>
    <n v="11639"/>
    <n v="91"/>
    <s v="0"/>
    <n v="91"/>
    <n v="13"/>
    <n v="34"/>
    <n v="47"/>
    <n v="1869"/>
    <n v="443"/>
    <n v="2312"/>
    <n v="6179"/>
    <n v="3010"/>
    <n v="9189"/>
    <x v="6"/>
    <x v="19"/>
  </r>
  <r>
    <x v="7"/>
    <n v="15"/>
    <n v="73"/>
    <n v="20"/>
    <n v="7"/>
    <n v="17"/>
    <n v="132"/>
    <n v="1299"/>
    <n v="1431"/>
    <n v="7"/>
    <s v="0"/>
    <n v="7"/>
    <n v="0"/>
    <n v="0"/>
    <n v="0"/>
    <n v="11"/>
    <n v="2"/>
    <n v="13"/>
    <n v="114"/>
    <n v="1297"/>
    <n v="1411"/>
    <x v="6"/>
    <x v="19"/>
  </r>
  <r>
    <x v="8"/>
    <n v="12"/>
    <n v="80"/>
    <n v="15"/>
    <n v="3"/>
    <n v="0"/>
    <n v="110"/>
    <n v="1245"/>
    <n v="1355"/>
    <n v="4"/>
    <s v="0"/>
    <n v="4"/>
    <n v="1"/>
    <n v="0"/>
    <n v="1"/>
    <n v="6"/>
    <n v="26"/>
    <n v="32"/>
    <n v="99"/>
    <n v="1219"/>
    <n v="1318"/>
    <x v="6"/>
    <x v="19"/>
  </r>
  <r>
    <x v="9"/>
    <n v="1"/>
    <n v="31"/>
    <n v="2"/>
    <n v="5"/>
    <n v="3"/>
    <n v="42"/>
    <n v="104"/>
    <n v="146"/>
    <n v="4"/>
    <s v="0"/>
    <n v="4"/>
    <n v="3"/>
    <n v="0"/>
    <n v="3"/>
    <n v="1"/>
    <n v="24"/>
    <n v="25"/>
    <n v="34"/>
    <n v="80"/>
    <n v="114"/>
    <x v="6"/>
    <x v="19"/>
  </r>
  <r>
    <x v="10"/>
    <n v="11"/>
    <n v="3"/>
    <n v="8"/>
    <n v="0"/>
    <n v="2"/>
    <n v="24"/>
    <n v="23"/>
    <n v="47"/>
    <n v="5"/>
    <s v="0"/>
    <n v="5"/>
    <n v="0"/>
    <n v="0"/>
    <n v="0"/>
    <n v="4"/>
    <n v="2"/>
    <n v="6"/>
    <n v="15"/>
    <n v="21"/>
    <n v="36"/>
    <x v="6"/>
    <x v="19"/>
  </r>
  <r>
    <x v="11"/>
    <n v="45"/>
    <n v="1137"/>
    <n v="360"/>
    <n v="6"/>
    <n v="8"/>
    <n v="1556"/>
    <n v="1791"/>
    <n v="3347"/>
    <n v="6"/>
    <s v="0"/>
    <n v="6"/>
    <n v="11"/>
    <n v="0"/>
    <n v="11"/>
    <n v="150"/>
    <n v="58"/>
    <n v="208"/>
    <n v="1389"/>
    <n v="1733"/>
    <n v="3122"/>
    <x v="6"/>
    <x v="19"/>
  </r>
  <r>
    <x v="12"/>
    <n v="50"/>
    <n v="1261"/>
    <n v="608"/>
    <n v="27"/>
    <n v="9"/>
    <n v="1955"/>
    <n v="1053"/>
    <n v="3008"/>
    <n v="11"/>
    <s v="0"/>
    <n v="11"/>
    <n v="9"/>
    <n v="5"/>
    <n v="14"/>
    <n v="408"/>
    <n v="124"/>
    <n v="532"/>
    <n v="1527"/>
    <n v="924"/>
    <n v="2451"/>
    <x v="6"/>
    <x v="19"/>
  </r>
  <r>
    <x v="13"/>
    <n v="955"/>
    <n v="2889"/>
    <n v="554"/>
    <n v="69"/>
    <n v="9"/>
    <n v="4476"/>
    <n v="4024"/>
    <n v="8500"/>
    <n v="89"/>
    <s v="0"/>
    <n v="89"/>
    <n v="9"/>
    <n v="7"/>
    <n v="16"/>
    <n v="742"/>
    <n v="291"/>
    <n v="1033"/>
    <n v="3636"/>
    <n v="3726"/>
    <n v="7362"/>
    <x v="6"/>
    <x v="19"/>
  </r>
  <r>
    <x v="14"/>
    <n v="536"/>
    <n v="171"/>
    <n v="24"/>
    <n v="14"/>
    <n v="3"/>
    <n v="748"/>
    <n v="458"/>
    <n v="1206"/>
    <n v="29"/>
    <s v="0"/>
    <n v="29"/>
    <n v="5"/>
    <n v="0"/>
    <n v="5"/>
    <n v="42"/>
    <n v="71"/>
    <n v="113"/>
    <n v="672"/>
    <n v="387"/>
    <n v="1059"/>
    <x v="6"/>
    <x v="19"/>
  </r>
  <r>
    <x v="15"/>
    <n v="8"/>
    <n v="14"/>
    <n v="3"/>
    <n v="0"/>
    <n v="0"/>
    <n v="25"/>
    <n v="89"/>
    <n v="114"/>
    <n v="1"/>
    <s v="0"/>
    <n v="1"/>
    <n v="0"/>
    <n v="0"/>
    <n v="0"/>
    <n v="3"/>
    <n v="46"/>
    <n v="49"/>
    <n v="21"/>
    <n v="43"/>
    <n v="64"/>
    <x v="6"/>
    <x v="19"/>
  </r>
  <r>
    <x v="16"/>
    <n v="31"/>
    <n v="185"/>
    <n v="93"/>
    <n v="38"/>
    <n v="9"/>
    <n v="356"/>
    <n v="245"/>
    <n v="601"/>
    <n v="34"/>
    <s v="0"/>
    <n v="34"/>
    <n v="5"/>
    <n v="0"/>
    <n v="5"/>
    <n v="153"/>
    <n v="111"/>
    <n v="264"/>
    <n v="164"/>
    <n v="134"/>
    <n v="298"/>
    <x v="6"/>
    <x v="19"/>
  </r>
  <r>
    <x v="17"/>
    <n v="934"/>
    <n v="751"/>
    <n v="274"/>
    <n v="104"/>
    <n v="22"/>
    <n v="2085"/>
    <n v="1261"/>
    <n v="3346"/>
    <n v="202"/>
    <s v="0"/>
    <n v="202"/>
    <n v="8"/>
    <n v="18"/>
    <n v="26"/>
    <n v="504"/>
    <n v="124"/>
    <n v="628"/>
    <n v="1371"/>
    <n v="1119"/>
    <n v="2490"/>
    <x v="6"/>
    <x v="19"/>
  </r>
  <r>
    <x v="18"/>
    <n v="11041"/>
    <n v="84388"/>
    <n v="48922"/>
    <n v="6901"/>
    <n v="2095"/>
    <n v="153347"/>
    <n v="169708"/>
    <n v="323055"/>
    <n v="11112"/>
    <s v="0"/>
    <n v="11112"/>
    <n v="2390"/>
    <n v="1363"/>
    <n v="3753"/>
    <n v="44562"/>
    <n v="28772"/>
    <n v="73334"/>
    <n v="95283"/>
    <n v="139573"/>
    <n v="234856"/>
    <x v="6"/>
    <x v="19"/>
  </r>
  <r>
    <x v="0"/>
    <n v="6823"/>
    <n v="37223"/>
    <n v="19051"/>
    <n v="5308"/>
    <n v="898"/>
    <n v="69303"/>
    <n v="53240"/>
    <n v="122543"/>
    <n v="6271"/>
    <s v="0"/>
    <n v="6271"/>
    <n v="1911"/>
    <n v="465"/>
    <n v="2376"/>
    <n v="34562"/>
    <n v="30128"/>
    <n v="64690"/>
    <n v="26559"/>
    <n v="22647"/>
    <n v="49206"/>
    <x v="7"/>
    <x v="19"/>
  </r>
  <r>
    <x v="1"/>
    <n v="69"/>
    <n v="1490"/>
    <n v="583"/>
    <n v="77"/>
    <n v="2"/>
    <n v="2221"/>
    <n v="5404"/>
    <n v="7625"/>
    <n v="38"/>
    <s v="0"/>
    <n v="38"/>
    <n v="15"/>
    <n v="6"/>
    <n v="21"/>
    <n v="121"/>
    <n v="114"/>
    <n v="235"/>
    <n v="2047"/>
    <n v="5284"/>
    <n v="7331"/>
    <x v="7"/>
    <x v="19"/>
  </r>
  <r>
    <x v="2"/>
    <n v="238"/>
    <n v="4390"/>
    <n v="900"/>
    <n v="29"/>
    <n v="57"/>
    <n v="5614"/>
    <n v="5839"/>
    <n v="11453"/>
    <n v="13"/>
    <s v="0"/>
    <n v="13"/>
    <n v="4"/>
    <n v="17"/>
    <n v="21"/>
    <n v="212"/>
    <n v="61"/>
    <n v="273"/>
    <n v="5385"/>
    <n v="5761"/>
    <n v="11146"/>
    <x v="7"/>
    <x v="19"/>
  </r>
  <r>
    <x v="3"/>
    <n v="818"/>
    <n v="20359"/>
    <n v="9188"/>
    <n v="263"/>
    <n v="329"/>
    <n v="30957"/>
    <n v="16914"/>
    <n v="47871"/>
    <n v="80"/>
    <s v="0"/>
    <n v="80"/>
    <n v="90"/>
    <n v="686"/>
    <n v="776"/>
    <n v="9453"/>
    <n v="2274"/>
    <n v="11727"/>
    <n v="21334"/>
    <n v="13954"/>
    <n v="35288"/>
    <x v="7"/>
    <x v="19"/>
  </r>
  <r>
    <x v="4"/>
    <n v="134"/>
    <n v="4674"/>
    <n v="1768"/>
    <n v="132"/>
    <n v="630"/>
    <n v="7338"/>
    <n v="17575"/>
    <n v="24913"/>
    <n v="124"/>
    <s v="0"/>
    <n v="124"/>
    <n v="88"/>
    <n v="8"/>
    <n v="96"/>
    <n v="2182"/>
    <n v="766"/>
    <n v="2948"/>
    <n v="4944"/>
    <n v="16801"/>
    <n v="21745"/>
    <x v="7"/>
    <x v="19"/>
  </r>
  <r>
    <x v="5"/>
    <n v="440"/>
    <n v="14749"/>
    <n v="17261"/>
    <n v="137"/>
    <n v="3"/>
    <n v="32590"/>
    <n v="81509"/>
    <n v="114099"/>
    <n v="74"/>
    <s v="0"/>
    <n v="74"/>
    <n v="22"/>
    <n v="119"/>
    <n v="141"/>
    <n v="2131"/>
    <n v="1563"/>
    <n v="3694"/>
    <n v="30363"/>
    <n v="79827"/>
    <n v="110190"/>
    <x v="7"/>
    <x v="19"/>
  </r>
  <r>
    <x v="25"/>
    <n v="155"/>
    <n v="499"/>
    <n v="501"/>
    <n v="3"/>
    <n v="0"/>
    <n v="1158"/>
    <n v="2644"/>
    <n v="3802"/>
    <n v="6"/>
    <s v="0"/>
    <n v="6"/>
    <n v="0"/>
    <n v="0"/>
    <n v="0"/>
    <n v="2"/>
    <n v="1"/>
    <n v="3"/>
    <n v="1150"/>
    <n v="2643"/>
    <n v="3793"/>
    <x v="7"/>
    <x v="19"/>
  </r>
  <r>
    <x v="6"/>
    <n v="103"/>
    <n v="9303"/>
    <n v="1820"/>
    <n v="130"/>
    <n v="52"/>
    <n v="11408"/>
    <n v="7728"/>
    <n v="19136"/>
    <n v="62"/>
    <s v="0"/>
    <n v="62"/>
    <n v="31"/>
    <n v="12"/>
    <n v="43"/>
    <n v="2131"/>
    <n v="890"/>
    <n v="3021"/>
    <n v="9184"/>
    <n v="6826"/>
    <n v="16010"/>
    <x v="7"/>
    <x v="19"/>
  </r>
  <r>
    <x v="7"/>
    <n v="10"/>
    <n v="112"/>
    <n v="35"/>
    <n v="10"/>
    <n v="0"/>
    <n v="167"/>
    <n v="904"/>
    <n v="1071"/>
    <n v="7"/>
    <s v="0"/>
    <n v="7"/>
    <n v="3"/>
    <n v="0"/>
    <n v="3"/>
    <n v="7"/>
    <n v="0"/>
    <n v="7"/>
    <n v="150"/>
    <n v="904"/>
    <n v="1054"/>
    <x v="7"/>
    <x v="19"/>
  </r>
  <r>
    <x v="8"/>
    <n v="4"/>
    <n v="26"/>
    <n v="6"/>
    <n v="8"/>
    <n v="0"/>
    <n v="44"/>
    <n v="894"/>
    <n v="938"/>
    <n v="2"/>
    <s v="0"/>
    <n v="2"/>
    <n v="0"/>
    <n v="0"/>
    <n v="0"/>
    <n v="1"/>
    <n v="0"/>
    <n v="1"/>
    <n v="41"/>
    <n v="894"/>
    <n v="935"/>
    <x v="7"/>
    <x v="19"/>
  </r>
  <r>
    <x v="9"/>
    <n v="2"/>
    <n v="6"/>
    <n v="13"/>
    <n v="1"/>
    <n v="0"/>
    <n v="22"/>
    <n v="84"/>
    <n v="106"/>
    <n v="6"/>
    <s v="0"/>
    <n v="6"/>
    <n v="8"/>
    <n v="0"/>
    <n v="8"/>
    <n v="5"/>
    <n v="8"/>
    <n v="13"/>
    <n v="3"/>
    <n v="76"/>
    <n v="79"/>
    <x v="7"/>
    <x v="19"/>
  </r>
  <r>
    <x v="10"/>
    <n v="0"/>
    <n v="10"/>
    <n v="1"/>
    <n v="0"/>
    <n v="1"/>
    <n v="12"/>
    <n v="0"/>
    <n v="12"/>
    <n v="0"/>
    <s v="0"/>
    <n v="0"/>
    <n v="1"/>
    <n v="0"/>
    <n v="1"/>
    <n v="7"/>
    <n v="0"/>
    <n v="7"/>
    <n v="4"/>
    <n v="0"/>
    <n v="4"/>
    <x v="7"/>
    <x v="19"/>
  </r>
  <r>
    <x v="11"/>
    <n v="56"/>
    <n v="867"/>
    <n v="220"/>
    <n v="8"/>
    <n v="10"/>
    <n v="1161"/>
    <n v="1582"/>
    <n v="2743"/>
    <n v="12"/>
    <s v="0"/>
    <n v="12"/>
    <n v="6"/>
    <n v="0"/>
    <n v="6"/>
    <n v="108"/>
    <n v="35"/>
    <n v="143"/>
    <n v="1035"/>
    <n v="1547"/>
    <n v="2582"/>
    <x v="7"/>
    <x v="19"/>
  </r>
  <r>
    <x v="12"/>
    <n v="63"/>
    <n v="1562"/>
    <n v="893"/>
    <n v="24"/>
    <n v="14"/>
    <n v="2556"/>
    <n v="1445"/>
    <n v="4001"/>
    <n v="9"/>
    <s v="0"/>
    <n v="9"/>
    <n v="12"/>
    <n v="8"/>
    <n v="20"/>
    <n v="471"/>
    <n v="116"/>
    <n v="587"/>
    <n v="2064"/>
    <n v="1321"/>
    <n v="3385"/>
    <x v="7"/>
    <x v="19"/>
  </r>
  <r>
    <x v="13"/>
    <n v="282"/>
    <n v="4062"/>
    <n v="765"/>
    <n v="55"/>
    <n v="23"/>
    <n v="5187"/>
    <n v="5200"/>
    <n v="10387"/>
    <n v="40"/>
    <s v="0"/>
    <n v="40"/>
    <n v="2"/>
    <n v="34"/>
    <n v="36"/>
    <n v="1179"/>
    <n v="814"/>
    <n v="1993"/>
    <n v="3966"/>
    <n v="4352"/>
    <n v="8318"/>
    <x v="7"/>
    <x v="19"/>
  </r>
  <r>
    <x v="14"/>
    <n v="87"/>
    <n v="81"/>
    <n v="26"/>
    <n v="2"/>
    <n v="3"/>
    <n v="199"/>
    <n v="215"/>
    <n v="414"/>
    <n v="21"/>
    <s v="0"/>
    <n v="21"/>
    <n v="17"/>
    <n v="0"/>
    <n v="17"/>
    <n v="52"/>
    <n v="59"/>
    <n v="111"/>
    <n v="109"/>
    <n v="156"/>
    <n v="265"/>
    <x v="7"/>
    <x v="19"/>
  </r>
  <r>
    <x v="15"/>
    <n v="6"/>
    <n v="12"/>
    <n v="4"/>
    <n v="0"/>
    <n v="0"/>
    <n v="22"/>
    <n v="46"/>
    <n v="68"/>
    <n v="2"/>
    <s v="0"/>
    <n v="2"/>
    <n v="2"/>
    <n v="0"/>
    <n v="2"/>
    <n v="2"/>
    <n v="2"/>
    <n v="4"/>
    <n v="16"/>
    <n v="44"/>
    <n v="60"/>
    <x v="7"/>
    <x v="19"/>
  </r>
  <r>
    <x v="16"/>
    <n v="38"/>
    <n v="94"/>
    <n v="115"/>
    <n v="48"/>
    <n v="14"/>
    <n v="309"/>
    <n v="302"/>
    <n v="611"/>
    <n v="71"/>
    <s v="0"/>
    <n v="71"/>
    <n v="16"/>
    <n v="0"/>
    <n v="16"/>
    <n v="118"/>
    <n v="20"/>
    <n v="138"/>
    <n v="104"/>
    <n v="282"/>
    <n v="386"/>
    <x v="7"/>
    <x v="19"/>
  </r>
  <r>
    <x v="17"/>
    <n v="618"/>
    <n v="1153"/>
    <n v="259"/>
    <n v="67"/>
    <n v="10"/>
    <n v="2107"/>
    <n v="1221"/>
    <n v="3328"/>
    <n v="166"/>
    <s v="0"/>
    <n v="166"/>
    <n v="12"/>
    <n v="31"/>
    <n v="43"/>
    <n v="680"/>
    <n v="125"/>
    <n v="805"/>
    <n v="1249"/>
    <n v="1065"/>
    <n v="2314"/>
    <x v="7"/>
    <x v="19"/>
  </r>
  <r>
    <x v="18"/>
    <n v="9946"/>
    <n v="100672"/>
    <n v="53409"/>
    <n v="6302"/>
    <n v="2046"/>
    <n v="172375"/>
    <n v="202746"/>
    <n v="375121"/>
    <n v="7004"/>
    <s v="0"/>
    <n v="7004"/>
    <n v="2240"/>
    <n v="1386"/>
    <n v="3626"/>
    <n v="53424"/>
    <n v="36976"/>
    <n v="90400"/>
    <n v="109707"/>
    <n v="164384"/>
    <n v="274091"/>
    <x v="7"/>
    <x v="19"/>
  </r>
  <r>
    <x v="0"/>
    <n v="6565"/>
    <n v="38990"/>
    <n v="16762"/>
    <n v="4243"/>
    <n v="1125"/>
    <n v="67685"/>
    <n v="37856"/>
    <n v="105541"/>
    <n v="8496"/>
    <s v="0"/>
    <n v="8496"/>
    <n v="1744"/>
    <n v="753"/>
    <n v="2497"/>
    <n v="34486"/>
    <n v="22382"/>
    <n v="56868"/>
    <n v="22959"/>
    <n v="14721"/>
    <n v="37680"/>
    <x v="8"/>
    <x v="19"/>
  </r>
  <r>
    <x v="1"/>
    <n v="149"/>
    <n v="2104"/>
    <n v="701"/>
    <n v="60"/>
    <n v="4"/>
    <n v="3018"/>
    <n v="5006"/>
    <n v="8024"/>
    <n v="36"/>
    <s v="0"/>
    <n v="36"/>
    <n v="13"/>
    <n v="5"/>
    <n v="18"/>
    <n v="226"/>
    <n v="126"/>
    <n v="352"/>
    <n v="2743"/>
    <n v="4875"/>
    <n v="7618"/>
    <x v="8"/>
    <x v="19"/>
  </r>
  <r>
    <x v="2"/>
    <n v="428"/>
    <n v="4165"/>
    <n v="793"/>
    <n v="45"/>
    <n v="130"/>
    <n v="5561"/>
    <n v="3575"/>
    <n v="9136"/>
    <n v="30"/>
    <s v="0"/>
    <n v="30"/>
    <n v="5"/>
    <n v="5"/>
    <n v="10"/>
    <n v="436"/>
    <n v="37"/>
    <n v="473"/>
    <n v="5090"/>
    <n v="3533"/>
    <n v="8623"/>
    <x v="8"/>
    <x v="19"/>
  </r>
  <r>
    <x v="3"/>
    <n v="1626"/>
    <n v="20955"/>
    <n v="7517"/>
    <n v="420"/>
    <n v="356"/>
    <n v="30874"/>
    <n v="16517"/>
    <n v="47391"/>
    <n v="123"/>
    <s v="0"/>
    <n v="123"/>
    <n v="163"/>
    <n v="487"/>
    <n v="650"/>
    <n v="10874"/>
    <n v="3711"/>
    <n v="14585"/>
    <n v="19714"/>
    <n v="12319"/>
    <n v="32033"/>
    <x v="8"/>
    <x v="19"/>
  </r>
  <r>
    <x v="4"/>
    <n v="77"/>
    <n v="4856"/>
    <n v="2244"/>
    <n v="126"/>
    <n v="305"/>
    <n v="7608"/>
    <n v="9862"/>
    <n v="17470"/>
    <n v="69"/>
    <s v="0"/>
    <n v="69"/>
    <n v="23"/>
    <n v="15"/>
    <n v="38"/>
    <n v="2767"/>
    <n v="344"/>
    <n v="3111"/>
    <n v="4749"/>
    <n v="9503"/>
    <n v="14252"/>
    <x v="8"/>
    <x v="19"/>
  </r>
  <r>
    <x v="5"/>
    <n v="752"/>
    <n v="16072"/>
    <n v="15325"/>
    <n v="150"/>
    <n v="13"/>
    <n v="32312"/>
    <n v="69061"/>
    <n v="101373"/>
    <n v="75"/>
    <s v="0"/>
    <n v="75"/>
    <n v="23"/>
    <n v="192"/>
    <n v="215"/>
    <n v="3376"/>
    <n v="1893"/>
    <n v="5269"/>
    <n v="28838"/>
    <n v="66976"/>
    <n v="95814"/>
    <x v="8"/>
    <x v="19"/>
  </r>
  <r>
    <x v="25"/>
    <n v="0"/>
    <n v="219"/>
    <n v="373"/>
    <n v="1"/>
    <n v="0"/>
    <n v="593"/>
    <n v="1780"/>
    <n v="2373"/>
    <n v="4"/>
    <s v="0"/>
    <n v="4"/>
    <n v="0"/>
    <n v="0"/>
    <n v="0"/>
    <n v="1"/>
    <n v="1"/>
    <n v="2"/>
    <n v="588"/>
    <n v="1779"/>
    <n v="2367"/>
    <x v="8"/>
    <x v="19"/>
  </r>
  <r>
    <x v="6"/>
    <n v="85"/>
    <n v="6700"/>
    <n v="783"/>
    <n v="50"/>
    <n v="17"/>
    <n v="7635"/>
    <n v="2988"/>
    <n v="10623"/>
    <n v="57"/>
    <s v="0"/>
    <n v="57"/>
    <n v="9"/>
    <n v="20"/>
    <n v="29"/>
    <n v="1273"/>
    <n v="185"/>
    <n v="1458"/>
    <n v="6296"/>
    <n v="2783"/>
    <n v="9079"/>
    <x v="8"/>
    <x v="19"/>
  </r>
  <r>
    <x v="7"/>
    <n v="17"/>
    <n v="139"/>
    <n v="150"/>
    <n v="10"/>
    <n v="0"/>
    <n v="316"/>
    <n v="816"/>
    <n v="1132"/>
    <n v="22"/>
    <s v="0"/>
    <n v="22"/>
    <n v="3"/>
    <n v="0"/>
    <n v="3"/>
    <n v="37"/>
    <n v="6"/>
    <n v="43"/>
    <n v="254"/>
    <n v="810"/>
    <n v="1064"/>
    <x v="8"/>
    <x v="19"/>
  </r>
  <r>
    <x v="8"/>
    <n v="15"/>
    <n v="17"/>
    <n v="8"/>
    <n v="22"/>
    <n v="0"/>
    <n v="62"/>
    <n v="785"/>
    <n v="847"/>
    <n v="10"/>
    <s v="0"/>
    <n v="10"/>
    <n v="1"/>
    <n v="5"/>
    <n v="6"/>
    <n v="2"/>
    <n v="3"/>
    <n v="5"/>
    <n v="49"/>
    <n v="777"/>
    <n v="826"/>
    <x v="8"/>
    <x v="19"/>
  </r>
  <r>
    <x v="9"/>
    <n v="6"/>
    <n v="16"/>
    <n v="9"/>
    <n v="1"/>
    <n v="0"/>
    <n v="32"/>
    <n v="116"/>
    <n v="148"/>
    <n v="10"/>
    <s v="0"/>
    <n v="10"/>
    <n v="0"/>
    <n v="0"/>
    <n v="0"/>
    <n v="10"/>
    <n v="22"/>
    <n v="32"/>
    <n v="12"/>
    <n v="94"/>
    <n v="106"/>
    <x v="8"/>
    <x v="19"/>
  </r>
  <r>
    <x v="10"/>
    <n v="2"/>
    <n v="36"/>
    <n v="5"/>
    <n v="1"/>
    <n v="1"/>
    <n v="45"/>
    <n v="9"/>
    <n v="54"/>
    <n v="3"/>
    <s v="0"/>
    <n v="3"/>
    <n v="1"/>
    <n v="0"/>
    <n v="1"/>
    <n v="37"/>
    <n v="8"/>
    <n v="45"/>
    <n v="4"/>
    <n v="1"/>
    <n v="5"/>
    <x v="8"/>
    <x v="19"/>
  </r>
  <r>
    <x v="11"/>
    <n v="209"/>
    <n v="1115"/>
    <n v="322"/>
    <n v="11"/>
    <n v="11"/>
    <n v="1668"/>
    <n v="1667"/>
    <n v="3335"/>
    <n v="13"/>
    <s v="0"/>
    <n v="13"/>
    <n v="10"/>
    <n v="15"/>
    <n v="25"/>
    <n v="135"/>
    <n v="95"/>
    <n v="230"/>
    <n v="1510"/>
    <n v="1557"/>
    <n v="3067"/>
    <x v="8"/>
    <x v="19"/>
  </r>
  <r>
    <x v="12"/>
    <n v="91"/>
    <n v="1179"/>
    <n v="435"/>
    <n v="33"/>
    <n v="2"/>
    <n v="1740"/>
    <n v="799"/>
    <n v="2539"/>
    <n v="7"/>
    <s v="0"/>
    <n v="7"/>
    <n v="2"/>
    <n v="0"/>
    <n v="2"/>
    <n v="446"/>
    <n v="129"/>
    <n v="575"/>
    <n v="1285"/>
    <n v="670"/>
    <n v="1955"/>
    <x v="8"/>
    <x v="19"/>
  </r>
  <r>
    <x v="13"/>
    <n v="116"/>
    <n v="2153"/>
    <n v="534"/>
    <n v="39"/>
    <n v="14"/>
    <n v="2856"/>
    <n v="2787"/>
    <n v="5643"/>
    <n v="53"/>
    <s v="0"/>
    <n v="53"/>
    <n v="0"/>
    <n v="0"/>
    <n v="0"/>
    <n v="593"/>
    <n v="207"/>
    <n v="800"/>
    <n v="2210"/>
    <n v="2580"/>
    <n v="4790"/>
    <x v="8"/>
    <x v="19"/>
  </r>
  <r>
    <x v="14"/>
    <n v="182"/>
    <n v="70"/>
    <n v="28"/>
    <n v="5"/>
    <n v="2"/>
    <n v="287"/>
    <n v="135"/>
    <n v="422"/>
    <n v="28"/>
    <s v="0"/>
    <n v="28"/>
    <n v="3"/>
    <n v="5"/>
    <n v="8"/>
    <n v="47"/>
    <n v="53"/>
    <n v="100"/>
    <n v="209"/>
    <n v="77"/>
    <n v="286"/>
    <x v="8"/>
    <x v="19"/>
  </r>
  <r>
    <x v="15"/>
    <n v="6"/>
    <n v="2"/>
    <n v="5"/>
    <n v="5"/>
    <n v="0"/>
    <n v="18"/>
    <n v="51"/>
    <n v="69"/>
    <n v="7"/>
    <s v="0"/>
    <n v="7"/>
    <n v="0"/>
    <n v="5"/>
    <n v="5"/>
    <n v="5"/>
    <n v="4"/>
    <n v="9"/>
    <n v="6"/>
    <n v="42"/>
    <n v="48"/>
    <x v="8"/>
    <x v="19"/>
  </r>
  <r>
    <x v="16"/>
    <n v="66"/>
    <n v="155"/>
    <n v="117"/>
    <n v="41"/>
    <n v="5"/>
    <n v="384"/>
    <n v="237"/>
    <n v="621"/>
    <n v="108"/>
    <s v="0"/>
    <n v="108"/>
    <n v="31"/>
    <n v="0"/>
    <n v="31"/>
    <n v="100"/>
    <n v="48"/>
    <n v="148"/>
    <n v="145"/>
    <n v="189"/>
    <n v="334"/>
    <x v="8"/>
    <x v="19"/>
  </r>
  <r>
    <x v="17"/>
    <n v="188"/>
    <n v="949"/>
    <n v="315"/>
    <n v="45"/>
    <n v="10"/>
    <n v="1507"/>
    <n v="1019"/>
    <n v="2526"/>
    <n v="215"/>
    <s v="0"/>
    <n v="215"/>
    <n v="9"/>
    <n v="41"/>
    <n v="50"/>
    <n v="463"/>
    <n v="95"/>
    <n v="558"/>
    <n v="820"/>
    <n v="883"/>
    <n v="1703"/>
    <x v="8"/>
    <x v="19"/>
  </r>
  <r>
    <x v="18"/>
    <n v="10580"/>
    <n v="99892"/>
    <n v="46426"/>
    <n v="5308"/>
    <n v="1995"/>
    <n v="164201"/>
    <n v="155066"/>
    <n v="319267"/>
    <n v="9366"/>
    <s v="0"/>
    <n v="9366"/>
    <n v="2040"/>
    <n v="1548"/>
    <n v="3588"/>
    <n v="55314"/>
    <n v="29349"/>
    <n v="84663"/>
    <n v="97481"/>
    <n v="124169"/>
    <n v="221650"/>
    <x v="8"/>
    <x v="19"/>
  </r>
  <r>
    <x v="0"/>
    <n v="7961"/>
    <n v="28474"/>
    <n v="14941"/>
    <n v="5219"/>
    <n v="1232"/>
    <n v="57827"/>
    <n v="24742"/>
    <n v="82569"/>
    <n v="11821"/>
    <s v="0"/>
    <n v="11821"/>
    <n v="1917"/>
    <n v="108"/>
    <n v="2025"/>
    <n v="25118"/>
    <n v="14357"/>
    <n v="39475"/>
    <n v="18971"/>
    <n v="10277"/>
    <n v="29248"/>
    <x v="9"/>
    <x v="19"/>
  </r>
  <r>
    <x v="1"/>
    <n v="253"/>
    <n v="2120"/>
    <n v="817"/>
    <n v="53"/>
    <n v="6"/>
    <n v="3249"/>
    <n v="6175"/>
    <n v="9424"/>
    <n v="33"/>
    <s v="0"/>
    <n v="33"/>
    <n v="15"/>
    <n v="8"/>
    <n v="23"/>
    <n v="239"/>
    <n v="111"/>
    <n v="350"/>
    <n v="2962"/>
    <n v="6056"/>
    <n v="9018"/>
    <x v="9"/>
    <x v="19"/>
  </r>
  <r>
    <x v="2"/>
    <n v="619"/>
    <n v="5660"/>
    <n v="961"/>
    <n v="46"/>
    <n v="182"/>
    <n v="7468"/>
    <n v="5083"/>
    <n v="12551"/>
    <n v="17"/>
    <s v="0"/>
    <n v="17"/>
    <n v="4"/>
    <n v="0"/>
    <n v="4"/>
    <n v="270"/>
    <n v="15"/>
    <n v="285"/>
    <n v="7177"/>
    <n v="5068"/>
    <n v="12245"/>
    <x v="9"/>
    <x v="19"/>
  </r>
  <r>
    <x v="3"/>
    <n v="2981"/>
    <n v="24853"/>
    <n v="9748"/>
    <n v="535"/>
    <n v="449"/>
    <n v="38566"/>
    <n v="19098"/>
    <n v="57664"/>
    <n v="151"/>
    <s v="0"/>
    <n v="151"/>
    <n v="201"/>
    <n v="994"/>
    <n v="1195"/>
    <n v="14975"/>
    <n v="4479"/>
    <n v="19454"/>
    <n v="23239"/>
    <n v="13625"/>
    <n v="36864"/>
    <x v="9"/>
    <x v="19"/>
  </r>
  <r>
    <x v="4"/>
    <n v="175"/>
    <n v="4442"/>
    <n v="2022"/>
    <n v="118"/>
    <n v="385"/>
    <n v="7142"/>
    <n v="9952"/>
    <n v="17094"/>
    <n v="64"/>
    <s v="0"/>
    <n v="64"/>
    <n v="37"/>
    <n v="514"/>
    <n v="551"/>
    <n v="1909"/>
    <n v="441"/>
    <n v="2350"/>
    <n v="5132"/>
    <n v="8997"/>
    <n v="14129"/>
    <x v="9"/>
    <x v="19"/>
  </r>
  <r>
    <x v="5"/>
    <n v="536"/>
    <n v="19781"/>
    <n v="15774"/>
    <n v="181"/>
    <n v="24"/>
    <n v="36296"/>
    <n v="76045"/>
    <n v="112341"/>
    <n v="74"/>
    <s v="0"/>
    <n v="74"/>
    <n v="49"/>
    <n v="202"/>
    <n v="251"/>
    <n v="3255"/>
    <n v="537"/>
    <n v="3792"/>
    <n v="32918"/>
    <n v="75306"/>
    <n v="108224"/>
    <x v="9"/>
    <x v="19"/>
  </r>
  <r>
    <x v="25"/>
    <n v="24"/>
    <n v="312"/>
    <n v="208"/>
    <n v="13"/>
    <n v="2"/>
    <n v="559"/>
    <n v="1506"/>
    <n v="2065"/>
    <n v="9"/>
    <s v="0"/>
    <n v="9"/>
    <n v="5"/>
    <n v="0"/>
    <n v="5"/>
    <n v="17"/>
    <n v="12"/>
    <n v="29"/>
    <n v="528"/>
    <n v="1494"/>
    <n v="2022"/>
    <x v="9"/>
    <x v="19"/>
  </r>
  <r>
    <x v="6"/>
    <n v="204"/>
    <n v="5619"/>
    <n v="590"/>
    <n v="73"/>
    <n v="32"/>
    <n v="6518"/>
    <n v="1597"/>
    <n v="8115"/>
    <n v="81"/>
    <s v="0"/>
    <n v="81"/>
    <n v="44"/>
    <n v="21"/>
    <n v="65"/>
    <n v="1520"/>
    <n v="107"/>
    <n v="1627"/>
    <n v="4873"/>
    <n v="1469"/>
    <n v="6342"/>
    <x v="9"/>
    <x v="19"/>
  </r>
  <r>
    <x v="7"/>
    <n v="253"/>
    <n v="1642"/>
    <n v="1100"/>
    <n v="49"/>
    <n v="49"/>
    <n v="3093"/>
    <n v="7761"/>
    <n v="10854"/>
    <n v="119"/>
    <s v="0"/>
    <n v="119"/>
    <n v="3"/>
    <n v="8"/>
    <n v="11"/>
    <n v="348"/>
    <n v="1312"/>
    <n v="1660"/>
    <n v="2623"/>
    <n v="6441"/>
    <n v="9064"/>
    <x v="9"/>
    <x v="19"/>
  </r>
  <r>
    <x v="8"/>
    <n v="54"/>
    <n v="407"/>
    <n v="222"/>
    <n v="122"/>
    <n v="0"/>
    <n v="805"/>
    <n v="3909"/>
    <n v="4714"/>
    <n v="6"/>
    <s v="0"/>
    <n v="6"/>
    <n v="10"/>
    <n v="0"/>
    <n v="10"/>
    <n v="150"/>
    <n v="302"/>
    <n v="452"/>
    <n v="639"/>
    <n v="3607"/>
    <n v="4246"/>
    <x v="9"/>
    <x v="19"/>
  </r>
  <r>
    <x v="9"/>
    <n v="7"/>
    <n v="348"/>
    <n v="497"/>
    <n v="6"/>
    <n v="0"/>
    <n v="858"/>
    <n v="3910"/>
    <n v="4768"/>
    <n v="5"/>
    <s v="0"/>
    <n v="5"/>
    <n v="5"/>
    <n v="8"/>
    <n v="13"/>
    <n v="311"/>
    <n v="1693"/>
    <n v="2004"/>
    <n v="537"/>
    <n v="2209"/>
    <n v="2746"/>
    <x v="9"/>
    <x v="19"/>
  </r>
  <r>
    <x v="10"/>
    <n v="11"/>
    <n v="384"/>
    <n v="550"/>
    <n v="2"/>
    <n v="7"/>
    <n v="954"/>
    <n v="6277"/>
    <n v="7231"/>
    <n v="7"/>
    <s v="0"/>
    <n v="7"/>
    <n v="4"/>
    <n v="4"/>
    <n v="8"/>
    <n v="429"/>
    <n v="2419"/>
    <n v="2848"/>
    <n v="514"/>
    <n v="3854"/>
    <n v="4368"/>
    <x v="9"/>
    <x v="19"/>
  </r>
  <r>
    <x v="11"/>
    <n v="275"/>
    <n v="1539"/>
    <n v="410"/>
    <n v="29"/>
    <n v="13"/>
    <n v="2266"/>
    <n v="2112"/>
    <n v="4378"/>
    <n v="24"/>
    <s v="0"/>
    <n v="24"/>
    <n v="31"/>
    <n v="6"/>
    <n v="37"/>
    <n v="218"/>
    <n v="57"/>
    <n v="275"/>
    <n v="1993"/>
    <n v="2049"/>
    <n v="4042"/>
    <x v="9"/>
    <x v="19"/>
  </r>
  <r>
    <x v="12"/>
    <n v="124"/>
    <n v="876"/>
    <n v="362"/>
    <n v="10"/>
    <n v="2"/>
    <n v="1374"/>
    <n v="997"/>
    <n v="2371"/>
    <n v="5"/>
    <s v="0"/>
    <n v="5"/>
    <n v="10"/>
    <n v="14"/>
    <n v="24"/>
    <n v="425"/>
    <n v="175"/>
    <n v="600"/>
    <n v="934"/>
    <n v="808"/>
    <n v="1742"/>
    <x v="9"/>
    <x v="19"/>
  </r>
  <r>
    <x v="13"/>
    <n v="273"/>
    <n v="1800"/>
    <n v="483"/>
    <n v="71"/>
    <n v="3"/>
    <n v="2630"/>
    <n v="2547"/>
    <n v="5177"/>
    <n v="85"/>
    <s v="0"/>
    <n v="85"/>
    <n v="2"/>
    <n v="17"/>
    <n v="19"/>
    <n v="590"/>
    <n v="66"/>
    <n v="656"/>
    <n v="1953"/>
    <n v="2464"/>
    <n v="4417"/>
    <x v="9"/>
    <x v="19"/>
  </r>
  <r>
    <x v="14"/>
    <n v="138"/>
    <n v="74"/>
    <n v="47"/>
    <n v="7"/>
    <n v="11"/>
    <n v="277"/>
    <n v="108"/>
    <n v="385"/>
    <n v="48"/>
    <s v="0"/>
    <n v="48"/>
    <n v="15"/>
    <n v="0"/>
    <n v="15"/>
    <n v="49"/>
    <n v="3"/>
    <n v="52"/>
    <n v="165"/>
    <n v="105"/>
    <n v="270"/>
    <x v="9"/>
    <x v="19"/>
  </r>
  <r>
    <x v="15"/>
    <n v="10"/>
    <n v="5"/>
    <n v="15"/>
    <n v="0"/>
    <n v="0"/>
    <n v="30"/>
    <n v="199"/>
    <n v="229"/>
    <n v="1"/>
    <s v="0"/>
    <n v="1"/>
    <n v="0"/>
    <n v="0"/>
    <n v="0"/>
    <n v="10"/>
    <n v="46"/>
    <n v="56"/>
    <n v="19"/>
    <n v="153"/>
    <n v="172"/>
    <x v="9"/>
    <x v="19"/>
  </r>
  <r>
    <x v="16"/>
    <n v="65"/>
    <n v="103"/>
    <n v="61"/>
    <n v="58"/>
    <n v="10"/>
    <n v="297"/>
    <n v="196"/>
    <n v="493"/>
    <n v="97"/>
    <s v="0"/>
    <n v="97"/>
    <n v="14"/>
    <n v="31"/>
    <n v="45"/>
    <n v="87"/>
    <n v="22"/>
    <n v="109"/>
    <n v="99"/>
    <n v="143"/>
    <n v="242"/>
    <x v="9"/>
    <x v="19"/>
  </r>
  <r>
    <x v="17"/>
    <n v="161"/>
    <n v="546"/>
    <n v="220"/>
    <n v="73"/>
    <n v="17"/>
    <n v="1017"/>
    <n v="769"/>
    <n v="1786"/>
    <n v="173"/>
    <s v="0"/>
    <n v="173"/>
    <n v="29"/>
    <n v="42"/>
    <n v="71"/>
    <n v="108"/>
    <n v="74"/>
    <n v="182"/>
    <n v="707"/>
    <n v="653"/>
    <n v="1360"/>
    <x v="9"/>
    <x v="19"/>
  </r>
  <r>
    <x v="18"/>
    <n v="14124"/>
    <n v="98985"/>
    <n v="49028"/>
    <n v="6665"/>
    <n v="2424"/>
    <n v="171226"/>
    <n v="172983"/>
    <n v="344209"/>
    <n v="12820"/>
    <s v="0"/>
    <n v="12820"/>
    <n v="2395"/>
    <n v="1977"/>
    <n v="4372"/>
    <n v="50028"/>
    <n v="26228"/>
    <n v="76256"/>
    <n v="105983"/>
    <n v="144778"/>
    <n v="250761"/>
    <x v="9"/>
    <x v="19"/>
  </r>
  <r>
    <x v="0"/>
    <n v="7639"/>
    <n v="18681"/>
    <n v="13307"/>
    <n v="6014"/>
    <n v="1045"/>
    <n v="46686"/>
    <n v="15744"/>
    <n v="62430"/>
    <n v="13748"/>
    <s v="0"/>
    <n v="13748"/>
    <n v="1676"/>
    <n v="112"/>
    <n v="1788"/>
    <n v="17216"/>
    <n v="9072"/>
    <n v="26288"/>
    <n v="14046"/>
    <n v="6560"/>
    <n v="20606"/>
    <x v="10"/>
    <x v="19"/>
  </r>
  <r>
    <x v="1"/>
    <n v="302"/>
    <n v="2206"/>
    <n v="988"/>
    <n v="35"/>
    <n v="34"/>
    <n v="3565"/>
    <n v="6145"/>
    <n v="9710"/>
    <n v="88"/>
    <s v="0"/>
    <n v="88"/>
    <n v="8"/>
    <n v="4"/>
    <n v="12"/>
    <n v="346"/>
    <n v="142"/>
    <n v="488"/>
    <n v="3123"/>
    <n v="5999"/>
    <n v="9122"/>
    <x v="10"/>
    <x v="19"/>
  </r>
  <r>
    <x v="2"/>
    <n v="749"/>
    <n v="5541"/>
    <n v="1045"/>
    <n v="63"/>
    <n v="10"/>
    <n v="7408"/>
    <n v="5029"/>
    <n v="12437"/>
    <n v="32"/>
    <s v="0"/>
    <n v="32"/>
    <n v="6"/>
    <n v="0"/>
    <n v="6"/>
    <n v="371"/>
    <n v="38"/>
    <n v="409"/>
    <n v="6999"/>
    <n v="4991"/>
    <n v="11990"/>
    <x v="10"/>
    <x v="19"/>
  </r>
  <r>
    <x v="3"/>
    <n v="2923"/>
    <n v="27280"/>
    <n v="10818"/>
    <n v="922"/>
    <n v="960"/>
    <n v="42903"/>
    <n v="25441"/>
    <n v="68344"/>
    <n v="273"/>
    <s v="0"/>
    <n v="273"/>
    <n v="358"/>
    <n v="1585"/>
    <n v="1943"/>
    <n v="15751"/>
    <n v="6056"/>
    <n v="21807"/>
    <n v="26521"/>
    <n v="17800"/>
    <n v="44321"/>
    <x v="10"/>
    <x v="19"/>
  </r>
  <r>
    <x v="4"/>
    <n v="99"/>
    <n v="2028"/>
    <n v="1749"/>
    <n v="112"/>
    <n v="98"/>
    <n v="4086"/>
    <n v="7982"/>
    <n v="12068"/>
    <n v="121"/>
    <s v="0"/>
    <n v="121"/>
    <n v="66"/>
    <n v="26"/>
    <n v="92"/>
    <n v="1001"/>
    <n v="351"/>
    <n v="1352"/>
    <n v="2898"/>
    <n v="7605"/>
    <n v="10503"/>
    <x v="10"/>
    <x v="19"/>
  </r>
  <r>
    <x v="5"/>
    <n v="633"/>
    <n v="28931"/>
    <n v="15434"/>
    <n v="177"/>
    <n v="32"/>
    <n v="45207"/>
    <n v="71548"/>
    <n v="116755"/>
    <n v="479"/>
    <s v="0"/>
    <n v="479"/>
    <n v="88"/>
    <n v="167"/>
    <n v="255"/>
    <n v="7534"/>
    <n v="1327"/>
    <n v="8861"/>
    <n v="37106"/>
    <n v="70054"/>
    <n v="107160"/>
    <x v="10"/>
    <x v="19"/>
  </r>
  <r>
    <x v="25"/>
    <n v="47"/>
    <n v="268"/>
    <n v="31"/>
    <n v="7"/>
    <n v="0"/>
    <n v="353"/>
    <n v="544"/>
    <n v="897"/>
    <n v="6"/>
    <s v="0"/>
    <n v="6"/>
    <n v="0"/>
    <n v="0"/>
    <n v="0"/>
    <n v="12"/>
    <n v="34"/>
    <n v="46"/>
    <n v="335"/>
    <n v="510"/>
    <n v="845"/>
    <x v="10"/>
    <x v="19"/>
  </r>
  <r>
    <x v="6"/>
    <n v="111"/>
    <n v="4157"/>
    <n v="599"/>
    <n v="75"/>
    <n v="22"/>
    <n v="4964"/>
    <n v="1610"/>
    <n v="6574"/>
    <n v="92"/>
    <s v="0"/>
    <n v="92"/>
    <n v="18"/>
    <n v="4"/>
    <n v="22"/>
    <n v="818"/>
    <n v="290"/>
    <n v="1108"/>
    <n v="4036"/>
    <n v="1316"/>
    <n v="5352"/>
    <x v="10"/>
    <x v="19"/>
  </r>
  <r>
    <x v="7"/>
    <n v="280"/>
    <n v="3052"/>
    <n v="1883"/>
    <n v="335"/>
    <n v="3"/>
    <n v="5553"/>
    <n v="14058"/>
    <n v="19611"/>
    <n v="156"/>
    <s v="0"/>
    <n v="156"/>
    <n v="5"/>
    <n v="4"/>
    <n v="9"/>
    <n v="943"/>
    <n v="2968"/>
    <n v="3911"/>
    <n v="4449"/>
    <n v="11086"/>
    <n v="15535"/>
    <x v="10"/>
    <x v="19"/>
  </r>
  <r>
    <x v="8"/>
    <n v="184"/>
    <n v="621"/>
    <n v="577"/>
    <n v="111"/>
    <n v="0"/>
    <n v="1493"/>
    <n v="14209"/>
    <n v="15702"/>
    <n v="15"/>
    <s v="0"/>
    <n v="15"/>
    <n v="0"/>
    <n v="0"/>
    <n v="0"/>
    <n v="326"/>
    <n v="534"/>
    <n v="860"/>
    <n v="1152"/>
    <n v="13675"/>
    <n v="14827"/>
    <x v="10"/>
    <x v="19"/>
  </r>
  <r>
    <x v="9"/>
    <n v="25"/>
    <n v="570"/>
    <n v="957"/>
    <n v="10"/>
    <n v="0"/>
    <n v="1562"/>
    <n v="7474"/>
    <n v="9036"/>
    <n v="12"/>
    <s v="0"/>
    <n v="12"/>
    <n v="0"/>
    <n v="8"/>
    <n v="8"/>
    <n v="510"/>
    <n v="2538"/>
    <n v="3048"/>
    <n v="1040"/>
    <n v="4928"/>
    <n v="5968"/>
    <x v="10"/>
    <x v="19"/>
  </r>
  <r>
    <x v="10"/>
    <n v="17"/>
    <n v="734"/>
    <n v="2751"/>
    <n v="278"/>
    <n v="2"/>
    <n v="3782"/>
    <n v="12610"/>
    <n v="16392"/>
    <n v="8"/>
    <s v="0"/>
    <n v="8"/>
    <n v="0"/>
    <n v="4"/>
    <n v="4"/>
    <n v="1737"/>
    <n v="4604"/>
    <n v="6341"/>
    <n v="2037"/>
    <n v="8002"/>
    <n v="10039"/>
    <x v="10"/>
    <x v="19"/>
  </r>
  <r>
    <x v="11"/>
    <n v="213"/>
    <n v="1307"/>
    <n v="385"/>
    <n v="42"/>
    <n v="11"/>
    <n v="1958"/>
    <n v="2372"/>
    <n v="4330"/>
    <n v="23"/>
    <s v="0"/>
    <n v="23"/>
    <n v="20"/>
    <n v="12"/>
    <n v="32"/>
    <n v="408"/>
    <n v="675"/>
    <n v="1083"/>
    <n v="1507"/>
    <n v="1685"/>
    <n v="3192"/>
    <x v="10"/>
    <x v="19"/>
  </r>
  <r>
    <x v="12"/>
    <n v="162"/>
    <n v="1471"/>
    <n v="710"/>
    <n v="49"/>
    <n v="29"/>
    <n v="2421"/>
    <n v="1276"/>
    <n v="3697"/>
    <n v="19"/>
    <s v="0"/>
    <n v="19"/>
    <n v="10"/>
    <n v="18"/>
    <n v="28"/>
    <n v="603"/>
    <n v="317"/>
    <n v="920"/>
    <n v="1789"/>
    <n v="941"/>
    <n v="2730"/>
    <x v="10"/>
    <x v="19"/>
  </r>
  <r>
    <x v="13"/>
    <n v="107"/>
    <n v="2202"/>
    <n v="915"/>
    <n v="78"/>
    <n v="7"/>
    <n v="3309"/>
    <n v="5841"/>
    <n v="9150"/>
    <n v="80"/>
    <s v="0"/>
    <n v="80"/>
    <n v="10"/>
    <n v="4"/>
    <n v="14"/>
    <n v="333"/>
    <n v="63"/>
    <n v="396"/>
    <n v="2886"/>
    <n v="5774"/>
    <n v="8660"/>
    <x v="10"/>
    <x v="19"/>
  </r>
  <r>
    <x v="14"/>
    <n v="107"/>
    <n v="127"/>
    <n v="2083"/>
    <n v="76"/>
    <n v="9"/>
    <n v="2402"/>
    <n v="285"/>
    <n v="2687"/>
    <n v="101"/>
    <s v="0"/>
    <n v="101"/>
    <n v="7"/>
    <n v="0"/>
    <n v="7"/>
    <n v="60"/>
    <n v="55"/>
    <n v="115"/>
    <n v="2234"/>
    <n v="230"/>
    <n v="2464"/>
    <x v="10"/>
    <x v="19"/>
  </r>
  <r>
    <x v="15"/>
    <n v="13"/>
    <n v="51"/>
    <n v="12"/>
    <n v="3"/>
    <n v="2"/>
    <n v="81"/>
    <n v="40"/>
    <n v="121"/>
    <n v="3"/>
    <s v="0"/>
    <n v="3"/>
    <n v="0"/>
    <n v="0"/>
    <n v="0"/>
    <n v="39"/>
    <n v="11"/>
    <n v="50"/>
    <n v="39"/>
    <n v="29"/>
    <n v="68"/>
    <x v="10"/>
    <x v="19"/>
  </r>
  <r>
    <x v="16"/>
    <n v="30"/>
    <n v="35"/>
    <n v="45"/>
    <n v="34"/>
    <n v="12"/>
    <n v="156"/>
    <n v="239"/>
    <n v="395"/>
    <n v="51"/>
    <s v="0"/>
    <n v="51"/>
    <n v="8"/>
    <n v="0"/>
    <n v="8"/>
    <n v="34"/>
    <n v="98"/>
    <n v="132"/>
    <n v="63"/>
    <n v="141"/>
    <n v="204"/>
    <x v="10"/>
    <x v="19"/>
  </r>
  <r>
    <x v="17"/>
    <n v="105"/>
    <n v="838"/>
    <n v="486"/>
    <n v="34"/>
    <n v="15"/>
    <n v="1478"/>
    <n v="894"/>
    <n v="2372"/>
    <n v="398"/>
    <s v="0"/>
    <n v="398"/>
    <n v="13"/>
    <n v="0"/>
    <n v="13"/>
    <n v="87"/>
    <n v="63"/>
    <n v="150"/>
    <n v="980"/>
    <n v="831"/>
    <n v="1811"/>
    <x v="10"/>
    <x v="19"/>
  </r>
  <r>
    <x v="18"/>
    <n v="13746"/>
    <n v="100100"/>
    <n v="54775"/>
    <n v="8455"/>
    <n v="2291"/>
    <n v="179367"/>
    <n v="193341"/>
    <n v="372708"/>
    <n v="15705"/>
    <s v="0"/>
    <n v="15705"/>
    <n v="2293"/>
    <n v="1948"/>
    <n v="4241"/>
    <n v="48129"/>
    <n v="29236"/>
    <n v="77365"/>
    <n v="113240"/>
    <n v="162157"/>
    <n v="275397"/>
    <x v="10"/>
    <x v="19"/>
  </r>
  <r>
    <x v="0"/>
    <n v="6854"/>
    <n v="18919"/>
    <n v="12420"/>
    <n v="5623"/>
    <n v="1142"/>
    <n v="44958"/>
    <n v="11857"/>
    <n v="56815"/>
    <n v="12372"/>
    <s v="0"/>
    <n v="12372"/>
    <n v="1788"/>
    <n v="167"/>
    <n v="1955"/>
    <n v="17382"/>
    <n v="6165"/>
    <n v="23547"/>
    <n v="13416"/>
    <n v="5525"/>
    <n v="18941"/>
    <x v="11"/>
    <x v="19"/>
  </r>
  <r>
    <x v="1"/>
    <n v="103"/>
    <n v="1642"/>
    <n v="1142"/>
    <n v="34"/>
    <n v="55"/>
    <n v="2976"/>
    <n v="6561"/>
    <n v="9537"/>
    <n v="65"/>
    <s v="0"/>
    <n v="65"/>
    <n v="93"/>
    <n v="0"/>
    <n v="93"/>
    <n v="165"/>
    <n v="251"/>
    <n v="416"/>
    <n v="2653"/>
    <n v="6310"/>
    <n v="8963"/>
    <x v="11"/>
    <x v="19"/>
  </r>
  <r>
    <x v="2"/>
    <n v="452"/>
    <n v="7566"/>
    <n v="908"/>
    <n v="40"/>
    <n v="14"/>
    <n v="8980"/>
    <n v="5840"/>
    <n v="14820"/>
    <n v="22"/>
    <s v="0"/>
    <n v="22"/>
    <n v="7"/>
    <n v="0"/>
    <n v="7"/>
    <n v="331"/>
    <n v="61"/>
    <n v="392"/>
    <n v="8620"/>
    <n v="5779"/>
    <n v="14399"/>
    <x v="11"/>
    <x v="19"/>
  </r>
  <r>
    <x v="3"/>
    <n v="1784"/>
    <n v="23610"/>
    <n v="11120"/>
    <n v="800"/>
    <n v="806"/>
    <n v="38120"/>
    <n v="23313"/>
    <n v="61433"/>
    <n v="729"/>
    <s v="0"/>
    <n v="729"/>
    <n v="415"/>
    <n v="1391"/>
    <n v="1806"/>
    <n v="15647"/>
    <n v="5599"/>
    <n v="21246"/>
    <n v="21329"/>
    <n v="16323"/>
    <n v="37652"/>
    <x v="11"/>
    <x v="19"/>
  </r>
  <r>
    <x v="4"/>
    <n v="277"/>
    <n v="2314"/>
    <n v="2395"/>
    <n v="138"/>
    <n v="54"/>
    <n v="5178"/>
    <n v="7931"/>
    <n v="13109"/>
    <n v="140"/>
    <s v="0"/>
    <n v="140"/>
    <n v="36"/>
    <n v="24"/>
    <n v="60"/>
    <n v="1165"/>
    <n v="427"/>
    <n v="1592"/>
    <n v="3837"/>
    <n v="7480"/>
    <n v="11317"/>
    <x v="11"/>
    <x v="19"/>
  </r>
  <r>
    <x v="5"/>
    <n v="1768"/>
    <n v="23170"/>
    <n v="13869"/>
    <n v="262"/>
    <n v="121"/>
    <n v="39190"/>
    <n v="64669"/>
    <n v="103859"/>
    <n v="271"/>
    <s v="0"/>
    <n v="271"/>
    <n v="41"/>
    <n v="74"/>
    <n v="115"/>
    <n v="5627"/>
    <n v="1012"/>
    <n v="6639"/>
    <n v="33251"/>
    <n v="63583"/>
    <n v="96834"/>
    <x v="11"/>
    <x v="19"/>
  </r>
  <r>
    <x v="25"/>
    <n v="14"/>
    <n v="173"/>
    <n v="25"/>
    <n v="4"/>
    <n v="1"/>
    <n v="217"/>
    <n v="512"/>
    <n v="729"/>
    <n v="7"/>
    <s v="0"/>
    <n v="7"/>
    <n v="1"/>
    <n v="0"/>
    <n v="1"/>
    <n v="13"/>
    <n v="10"/>
    <n v="23"/>
    <n v="196"/>
    <n v="502"/>
    <n v="698"/>
    <x v="11"/>
    <x v="19"/>
  </r>
  <r>
    <x v="6"/>
    <n v="1259"/>
    <n v="4019"/>
    <n v="772"/>
    <n v="86"/>
    <n v="23"/>
    <n v="6159"/>
    <n v="3051"/>
    <n v="9210"/>
    <n v="103"/>
    <s v="0"/>
    <n v="103"/>
    <n v="25"/>
    <n v="34"/>
    <n v="59"/>
    <n v="864"/>
    <n v="389"/>
    <n v="1253"/>
    <n v="5167"/>
    <n v="2628"/>
    <n v="7795"/>
    <x v="11"/>
    <x v="19"/>
  </r>
  <r>
    <x v="7"/>
    <n v="328"/>
    <n v="2718"/>
    <n v="2136"/>
    <n v="237"/>
    <n v="33"/>
    <n v="5452"/>
    <n v="16239"/>
    <n v="21691"/>
    <n v="274"/>
    <s v="0"/>
    <n v="274"/>
    <n v="7"/>
    <n v="8"/>
    <n v="15"/>
    <n v="914"/>
    <n v="3307"/>
    <n v="4221"/>
    <n v="4257"/>
    <n v="12924"/>
    <n v="17181"/>
    <x v="11"/>
    <x v="19"/>
  </r>
  <r>
    <x v="8"/>
    <n v="106"/>
    <n v="765"/>
    <n v="505"/>
    <n v="213"/>
    <n v="2"/>
    <n v="1591"/>
    <n v="11157"/>
    <n v="12748"/>
    <n v="32"/>
    <s v="0"/>
    <n v="32"/>
    <n v="8"/>
    <n v="8"/>
    <n v="16"/>
    <n v="258"/>
    <n v="1186"/>
    <n v="1444"/>
    <n v="1293"/>
    <n v="9963"/>
    <n v="11256"/>
    <x v="11"/>
    <x v="19"/>
  </r>
  <r>
    <x v="9"/>
    <n v="91"/>
    <n v="610"/>
    <n v="1531"/>
    <n v="6"/>
    <n v="6"/>
    <n v="2244"/>
    <n v="9042"/>
    <n v="11286"/>
    <n v="109"/>
    <s v="0"/>
    <n v="109"/>
    <n v="7"/>
    <n v="0"/>
    <n v="7"/>
    <n v="542"/>
    <n v="2932"/>
    <n v="3474"/>
    <n v="1586"/>
    <n v="6110"/>
    <n v="7696"/>
    <x v="11"/>
    <x v="19"/>
  </r>
  <r>
    <x v="10"/>
    <n v="23"/>
    <n v="768"/>
    <n v="2684"/>
    <n v="151"/>
    <n v="3"/>
    <n v="3629"/>
    <n v="12640"/>
    <n v="16269"/>
    <n v="12"/>
    <s v="0"/>
    <n v="12"/>
    <n v="1"/>
    <n v="0"/>
    <n v="1"/>
    <n v="1425"/>
    <n v="5294"/>
    <n v="6719"/>
    <n v="2191"/>
    <n v="7346"/>
    <n v="9537"/>
    <x v="11"/>
    <x v="19"/>
  </r>
  <r>
    <x v="11"/>
    <n v="109"/>
    <n v="1773"/>
    <n v="215"/>
    <n v="30"/>
    <n v="11"/>
    <n v="2138"/>
    <n v="1664"/>
    <n v="3802"/>
    <n v="29"/>
    <s v="0"/>
    <n v="29"/>
    <n v="15"/>
    <n v="0"/>
    <n v="15"/>
    <n v="246"/>
    <n v="80"/>
    <n v="326"/>
    <n v="1848"/>
    <n v="1584"/>
    <n v="3432"/>
    <x v="11"/>
    <x v="19"/>
  </r>
  <r>
    <x v="12"/>
    <n v="102"/>
    <n v="920"/>
    <n v="506"/>
    <n v="28"/>
    <n v="9"/>
    <n v="1565"/>
    <n v="3515"/>
    <n v="5080"/>
    <n v="16"/>
    <s v="0"/>
    <n v="16"/>
    <n v="10"/>
    <n v="14"/>
    <n v="24"/>
    <n v="474"/>
    <n v="148"/>
    <n v="622"/>
    <n v="1065"/>
    <n v="3353"/>
    <n v="4418"/>
    <x v="11"/>
    <x v="19"/>
  </r>
  <r>
    <x v="13"/>
    <n v="690"/>
    <n v="2087"/>
    <n v="1089"/>
    <n v="161"/>
    <n v="7"/>
    <n v="4034"/>
    <n v="4502"/>
    <n v="8536"/>
    <n v="142"/>
    <s v="0"/>
    <n v="142"/>
    <n v="5"/>
    <n v="30"/>
    <n v="35"/>
    <n v="405"/>
    <n v="110"/>
    <n v="515"/>
    <n v="3482"/>
    <n v="4362"/>
    <n v="7844"/>
    <x v="11"/>
    <x v="19"/>
  </r>
  <r>
    <x v="14"/>
    <n v="157"/>
    <n v="83"/>
    <n v="47"/>
    <n v="8"/>
    <n v="2"/>
    <n v="297"/>
    <n v="265"/>
    <n v="562"/>
    <n v="23"/>
    <s v="0"/>
    <n v="23"/>
    <n v="7"/>
    <n v="0"/>
    <n v="7"/>
    <n v="59"/>
    <n v="113"/>
    <n v="172"/>
    <n v="208"/>
    <n v="152"/>
    <n v="360"/>
    <x v="11"/>
    <x v="19"/>
  </r>
  <r>
    <x v="15"/>
    <n v="2"/>
    <n v="20"/>
    <n v="10"/>
    <n v="9"/>
    <n v="2"/>
    <n v="43"/>
    <n v="58"/>
    <n v="101"/>
    <n v="11"/>
    <s v="0"/>
    <n v="11"/>
    <n v="1"/>
    <n v="6"/>
    <n v="7"/>
    <n v="6"/>
    <n v="8"/>
    <n v="14"/>
    <n v="25"/>
    <n v="44"/>
    <n v="69"/>
    <x v="11"/>
    <x v="19"/>
  </r>
  <r>
    <x v="16"/>
    <n v="114"/>
    <n v="78"/>
    <n v="29"/>
    <n v="23"/>
    <n v="11"/>
    <n v="255"/>
    <n v="156"/>
    <n v="411"/>
    <n v="55"/>
    <s v="0"/>
    <n v="55"/>
    <n v="8"/>
    <n v="0"/>
    <n v="8"/>
    <n v="18"/>
    <n v="38"/>
    <n v="56"/>
    <n v="174"/>
    <n v="118"/>
    <n v="292"/>
    <x v="11"/>
    <x v="19"/>
  </r>
  <r>
    <x v="17"/>
    <n v="147"/>
    <n v="764"/>
    <n v="405"/>
    <n v="208"/>
    <n v="10"/>
    <n v="1534"/>
    <n v="1246"/>
    <n v="2780"/>
    <n v="455"/>
    <s v="0"/>
    <n v="455"/>
    <n v="12"/>
    <n v="12"/>
    <n v="24"/>
    <n v="254"/>
    <n v="95"/>
    <n v="349"/>
    <n v="813"/>
    <n v="1139"/>
    <n v="1952"/>
    <x v="11"/>
    <x v="19"/>
  </r>
  <r>
    <x v="18"/>
    <n v="14380"/>
    <n v="91999"/>
    <n v="51808"/>
    <n v="8061"/>
    <n v="2312"/>
    <n v="168560"/>
    <n v="184218"/>
    <n v="352778"/>
    <n v="14867"/>
    <s v="0"/>
    <n v="14867"/>
    <n v="2487"/>
    <n v="1768"/>
    <n v="4255"/>
    <n v="45795"/>
    <n v="27225"/>
    <n v="73020"/>
    <n v="105411"/>
    <n v="155225"/>
    <n v="260636"/>
    <x v="11"/>
    <x v="19"/>
  </r>
  <r>
    <x v="0"/>
    <n v="7906"/>
    <n v="12515"/>
    <n v="10328"/>
    <n v="5364"/>
    <n v="1246"/>
    <n v="37359"/>
    <n v="8406"/>
    <n v="45765"/>
    <n v="10576"/>
    <s v="0"/>
    <n v="10576"/>
    <n v="1600"/>
    <n v="0"/>
    <n v="1600"/>
    <n v="13622"/>
    <n v="3921"/>
    <n v="17543"/>
    <n v="11561"/>
    <n v="4485"/>
    <n v="16046"/>
    <x v="0"/>
    <x v="20"/>
  </r>
  <r>
    <x v="1"/>
    <n v="173"/>
    <n v="1942"/>
    <n v="998"/>
    <n v="45"/>
    <n v="33"/>
    <n v="3191"/>
    <n v="6084"/>
    <n v="9275"/>
    <n v="39"/>
    <s v="0"/>
    <n v="39"/>
    <n v="30"/>
    <n v="4"/>
    <n v="34"/>
    <n v="160"/>
    <n v="218"/>
    <n v="378"/>
    <n v="2962"/>
    <n v="5862"/>
    <n v="8824"/>
    <x v="0"/>
    <x v="20"/>
  </r>
  <r>
    <x v="2"/>
    <n v="1147"/>
    <n v="6261"/>
    <n v="1809"/>
    <n v="23"/>
    <n v="5"/>
    <n v="9245"/>
    <n v="4898"/>
    <n v="14143"/>
    <n v="36"/>
    <s v="0"/>
    <n v="36"/>
    <n v="3"/>
    <n v="12"/>
    <n v="15"/>
    <n v="435"/>
    <n v="121"/>
    <n v="556"/>
    <n v="8771"/>
    <n v="4765"/>
    <n v="13536"/>
    <x v="0"/>
    <x v="20"/>
  </r>
  <r>
    <x v="3"/>
    <n v="2521"/>
    <n v="25302"/>
    <n v="12661"/>
    <n v="850"/>
    <n v="679"/>
    <n v="42013"/>
    <n v="27777"/>
    <n v="69790"/>
    <n v="641"/>
    <s v="0"/>
    <n v="641"/>
    <n v="415"/>
    <n v="1206"/>
    <n v="1621"/>
    <n v="14703"/>
    <n v="8200"/>
    <n v="22903"/>
    <n v="26254"/>
    <n v="18371"/>
    <n v="44625"/>
    <x v="0"/>
    <x v="20"/>
  </r>
  <r>
    <x v="4"/>
    <n v="302"/>
    <n v="9773"/>
    <n v="1613"/>
    <n v="169"/>
    <n v="50"/>
    <n v="11907"/>
    <n v="7265"/>
    <n v="19172"/>
    <n v="223"/>
    <s v="0"/>
    <n v="223"/>
    <n v="51"/>
    <n v="8"/>
    <n v="59"/>
    <n v="7896"/>
    <n v="360"/>
    <n v="8256"/>
    <n v="3737"/>
    <n v="6897"/>
    <n v="10634"/>
    <x v="0"/>
    <x v="20"/>
  </r>
  <r>
    <x v="5"/>
    <n v="955"/>
    <n v="26773"/>
    <n v="16137"/>
    <n v="144"/>
    <n v="54"/>
    <n v="44063"/>
    <n v="67832"/>
    <n v="111895"/>
    <n v="254"/>
    <s v="0"/>
    <n v="254"/>
    <n v="32"/>
    <n v="56"/>
    <n v="88"/>
    <n v="6436"/>
    <n v="1365"/>
    <n v="7801"/>
    <n v="37341"/>
    <n v="66411"/>
    <n v="103752"/>
    <x v="0"/>
    <x v="20"/>
  </r>
  <r>
    <x v="13"/>
    <n v="1068"/>
    <n v="2891"/>
    <n v="1271"/>
    <n v="52"/>
    <n v="7"/>
    <n v="5289"/>
    <n v="5181"/>
    <n v="10470"/>
    <n v="57"/>
    <s v="0"/>
    <n v="57"/>
    <n v="16"/>
    <n v="13"/>
    <n v="29"/>
    <n v="551"/>
    <n v="210"/>
    <n v="761"/>
    <n v="4665"/>
    <n v="4958"/>
    <n v="9623"/>
    <x v="10"/>
    <x v="20"/>
  </r>
  <r>
    <x v="14"/>
    <n v="197"/>
    <n v="202"/>
    <n v="30"/>
    <n v="18"/>
    <n v="0"/>
    <n v="447"/>
    <n v="218"/>
    <n v="665"/>
    <n v="47"/>
    <s v="0"/>
    <n v="47"/>
    <n v="7"/>
    <n v="0"/>
    <n v="7"/>
    <n v="178"/>
    <n v="71"/>
    <n v="249"/>
    <n v="215"/>
    <n v="147"/>
    <n v="362"/>
    <x v="10"/>
    <x v="20"/>
  </r>
  <r>
    <x v="15"/>
    <n v="11"/>
    <n v="19"/>
    <n v="4"/>
    <n v="0"/>
    <n v="2"/>
    <n v="36"/>
    <n v="37"/>
    <n v="73"/>
    <n v="0"/>
    <s v="0"/>
    <n v="0"/>
    <n v="5"/>
    <n v="0"/>
    <n v="5"/>
    <n v="18"/>
    <n v="15"/>
    <n v="33"/>
    <n v="13"/>
    <n v="22"/>
    <n v="35"/>
    <x v="10"/>
    <x v="20"/>
  </r>
  <r>
    <x v="16"/>
    <n v="132"/>
    <n v="83"/>
    <n v="62"/>
    <n v="26"/>
    <n v="7"/>
    <n v="310"/>
    <n v="98"/>
    <n v="408"/>
    <n v="81"/>
    <s v="0"/>
    <n v="81"/>
    <n v="11"/>
    <n v="0"/>
    <n v="11"/>
    <n v="39"/>
    <n v="29"/>
    <n v="68"/>
    <n v="179"/>
    <n v="69"/>
    <n v="248"/>
    <x v="10"/>
    <x v="20"/>
  </r>
  <r>
    <x v="17"/>
    <n v="287"/>
    <n v="1079"/>
    <n v="163"/>
    <n v="78"/>
    <n v="30"/>
    <n v="1637"/>
    <n v="1862"/>
    <n v="3499"/>
    <n v="171"/>
    <s v="0"/>
    <n v="171"/>
    <n v="23"/>
    <n v="6"/>
    <n v="29"/>
    <n v="286"/>
    <n v="42"/>
    <n v="328"/>
    <n v="1157"/>
    <n v="1814"/>
    <n v="2971"/>
    <x v="10"/>
    <x v="20"/>
  </r>
  <r>
    <x v="18"/>
    <n v="20025"/>
    <n v="103324"/>
    <n v="57819"/>
    <n v="8903"/>
    <n v="1965"/>
    <n v="192036"/>
    <n v="183685"/>
    <n v="375721"/>
    <n v="15172"/>
    <s v="0"/>
    <n v="15172"/>
    <n v="2641"/>
    <n v="2067"/>
    <n v="4708"/>
    <n v="51972"/>
    <n v="29341"/>
    <n v="81313"/>
    <n v="122251"/>
    <n v="152277"/>
    <n v="274528"/>
    <x v="10"/>
    <x v="20"/>
  </r>
  <r>
    <x v="0"/>
    <n v="8717"/>
    <n v="18096"/>
    <n v="12630"/>
    <n v="7061"/>
    <n v="1497"/>
    <n v="48001"/>
    <n v="13296"/>
    <n v="61297"/>
    <n v="13586"/>
    <s v="0"/>
    <n v="13586"/>
    <n v="2057"/>
    <n v="174"/>
    <n v="2231"/>
    <n v="18226"/>
    <n v="6854"/>
    <n v="25080"/>
    <n v="14132"/>
    <n v="6268"/>
    <n v="20400"/>
    <x v="11"/>
    <x v="20"/>
  </r>
  <r>
    <x v="1"/>
    <n v="295"/>
    <n v="2002"/>
    <n v="1355"/>
    <n v="29"/>
    <n v="27"/>
    <n v="3708"/>
    <n v="6794"/>
    <n v="10502"/>
    <n v="51"/>
    <s v="0"/>
    <n v="51"/>
    <n v="89"/>
    <n v="0"/>
    <n v="89"/>
    <n v="152"/>
    <n v="150"/>
    <n v="302"/>
    <n v="3416"/>
    <n v="6644"/>
    <n v="10060"/>
    <x v="11"/>
    <x v="20"/>
  </r>
  <r>
    <x v="2"/>
    <n v="585"/>
    <n v="5622"/>
    <n v="1219"/>
    <n v="51"/>
    <n v="95"/>
    <n v="7572"/>
    <n v="5772"/>
    <n v="13344"/>
    <n v="46"/>
    <s v="0"/>
    <n v="46"/>
    <n v="13"/>
    <n v="0"/>
    <n v="13"/>
    <n v="291"/>
    <n v="99"/>
    <n v="390"/>
    <n v="7222"/>
    <n v="5673"/>
    <n v="12895"/>
    <x v="11"/>
    <x v="20"/>
  </r>
  <r>
    <x v="3"/>
    <n v="2057"/>
    <n v="22892"/>
    <n v="9235"/>
    <n v="711"/>
    <n v="563"/>
    <n v="35458"/>
    <n v="21940"/>
    <n v="57398"/>
    <n v="443"/>
    <s v="0"/>
    <n v="443"/>
    <n v="455"/>
    <n v="1358"/>
    <n v="1813"/>
    <n v="13574"/>
    <n v="5353"/>
    <n v="18927"/>
    <n v="20986"/>
    <n v="15229"/>
    <n v="36215"/>
    <x v="11"/>
    <x v="20"/>
  </r>
  <r>
    <x v="4"/>
    <n v="131"/>
    <n v="2831"/>
    <n v="2590"/>
    <n v="88"/>
    <n v="604"/>
    <n v="6244"/>
    <n v="6136"/>
    <n v="12380"/>
    <n v="147"/>
    <s v="0"/>
    <n v="147"/>
    <n v="46"/>
    <n v="10"/>
    <n v="56"/>
    <n v="1219"/>
    <n v="296"/>
    <n v="1515"/>
    <n v="4832"/>
    <n v="5830"/>
    <n v="10662"/>
    <x v="11"/>
    <x v="20"/>
  </r>
  <r>
    <x v="5"/>
    <n v="2067"/>
    <n v="25615"/>
    <n v="18446"/>
    <n v="195"/>
    <n v="57"/>
    <n v="46380"/>
    <n v="67617"/>
    <n v="113997"/>
    <n v="247"/>
    <s v="0"/>
    <n v="247"/>
    <n v="56"/>
    <n v="101"/>
    <n v="157"/>
    <n v="5251"/>
    <n v="1641"/>
    <n v="6892"/>
    <n v="40826"/>
    <n v="65875"/>
    <n v="106701"/>
    <x v="11"/>
    <x v="20"/>
  </r>
  <r>
    <x v="25"/>
    <n v="117"/>
    <n v="321"/>
    <n v="148"/>
    <n v="12"/>
    <n v="4"/>
    <n v="602"/>
    <n v="531"/>
    <n v="1133"/>
    <n v="15"/>
    <s v="0"/>
    <n v="15"/>
    <n v="2"/>
    <n v="0"/>
    <n v="2"/>
    <n v="11"/>
    <n v="44"/>
    <n v="55"/>
    <n v="574"/>
    <n v="487"/>
    <n v="1061"/>
    <x v="11"/>
    <x v="20"/>
  </r>
  <r>
    <x v="6"/>
    <n v="440"/>
    <n v="4116"/>
    <n v="594"/>
    <n v="82"/>
    <n v="47"/>
    <n v="5279"/>
    <n v="3280"/>
    <n v="8559"/>
    <n v="118"/>
    <s v="0"/>
    <n v="118"/>
    <n v="49"/>
    <n v="10"/>
    <n v="59"/>
    <n v="926"/>
    <n v="372"/>
    <n v="1298"/>
    <n v="4186"/>
    <n v="2898"/>
    <n v="7084"/>
    <x v="11"/>
    <x v="20"/>
  </r>
  <r>
    <x v="7"/>
    <n v="402"/>
    <n v="2544"/>
    <n v="2424"/>
    <n v="260"/>
    <n v="44"/>
    <n v="5674"/>
    <n v="18420"/>
    <n v="24094"/>
    <n v="219"/>
    <s v="0"/>
    <n v="219"/>
    <n v="2"/>
    <n v="4"/>
    <n v="6"/>
    <n v="892"/>
    <n v="4174"/>
    <n v="5066"/>
    <n v="4561"/>
    <n v="14242"/>
    <n v="18803"/>
    <x v="11"/>
    <x v="20"/>
  </r>
  <r>
    <x v="8"/>
    <n v="166"/>
    <n v="631"/>
    <n v="528"/>
    <n v="172"/>
    <n v="1"/>
    <n v="1498"/>
    <n v="9640"/>
    <n v="11138"/>
    <n v="21"/>
    <s v="0"/>
    <n v="21"/>
    <n v="0"/>
    <n v="6"/>
    <n v="6"/>
    <n v="246"/>
    <n v="1274"/>
    <n v="1520"/>
    <n v="1231"/>
    <n v="8360"/>
    <n v="9591"/>
    <x v="11"/>
    <x v="20"/>
  </r>
  <r>
    <x v="9"/>
    <n v="52"/>
    <n v="415"/>
    <n v="774"/>
    <n v="78"/>
    <n v="1"/>
    <n v="1320"/>
    <n v="9007"/>
    <n v="10327"/>
    <n v="17"/>
    <s v="0"/>
    <n v="17"/>
    <n v="1"/>
    <n v="8"/>
    <n v="9"/>
    <n v="349"/>
    <n v="2800"/>
    <n v="3149"/>
    <n v="953"/>
    <n v="6199"/>
    <n v="7152"/>
    <x v="11"/>
    <x v="20"/>
  </r>
  <r>
    <x v="10"/>
    <n v="191"/>
    <n v="540"/>
    <n v="2400"/>
    <n v="150"/>
    <n v="2"/>
    <n v="3283"/>
    <n v="12414"/>
    <n v="15697"/>
    <n v="13"/>
    <s v="0"/>
    <n v="13"/>
    <n v="5"/>
    <n v="10"/>
    <n v="15"/>
    <n v="1219"/>
    <n v="4536"/>
    <n v="5755"/>
    <n v="2046"/>
    <n v="7868"/>
    <n v="9914"/>
    <x v="11"/>
    <x v="20"/>
  </r>
  <r>
    <x v="11"/>
    <n v="194"/>
    <n v="860"/>
    <n v="212"/>
    <n v="32"/>
    <n v="5"/>
    <n v="1303"/>
    <n v="1474"/>
    <n v="2777"/>
    <n v="29"/>
    <s v="0"/>
    <n v="29"/>
    <n v="14"/>
    <n v="0"/>
    <n v="14"/>
    <n v="227"/>
    <n v="80"/>
    <n v="307"/>
    <n v="1033"/>
    <n v="1394"/>
    <n v="2427"/>
    <x v="11"/>
    <x v="20"/>
  </r>
  <r>
    <x v="12"/>
    <n v="102"/>
    <n v="1113"/>
    <n v="458"/>
    <n v="25"/>
    <n v="9"/>
    <n v="1707"/>
    <n v="1532"/>
    <n v="3239"/>
    <n v="8"/>
    <s v="0"/>
    <n v="8"/>
    <n v="6"/>
    <n v="2"/>
    <n v="8"/>
    <n v="403"/>
    <n v="227"/>
    <n v="630"/>
    <n v="1290"/>
    <n v="1303"/>
    <n v="2593"/>
    <x v="11"/>
    <x v="20"/>
  </r>
  <r>
    <x v="13"/>
    <n v="1261"/>
    <n v="3322"/>
    <n v="1208"/>
    <n v="59"/>
    <n v="7"/>
    <n v="5857"/>
    <n v="4620"/>
    <n v="10477"/>
    <n v="83"/>
    <s v="0"/>
    <n v="83"/>
    <n v="4"/>
    <n v="13"/>
    <n v="17"/>
    <n v="776"/>
    <n v="194"/>
    <n v="970"/>
    <n v="4994"/>
    <n v="4413"/>
    <n v="9407"/>
    <x v="11"/>
    <x v="20"/>
  </r>
  <r>
    <x v="14"/>
    <n v="138"/>
    <n v="348"/>
    <n v="35"/>
    <n v="17"/>
    <n v="4"/>
    <n v="542"/>
    <n v="278"/>
    <n v="820"/>
    <n v="23"/>
    <s v="0"/>
    <n v="23"/>
    <n v="4"/>
    <n v="8"/>
    <n v="12"/>
    <n v="72"/>
    <n v="97"/>
    <n v="169"/>
    <n v="443"/>
    <n v="173"/>
    <n v="616"/>
    <x v="11"/>
    <x v="20"/>
  </r>
  <r>
    <x v="15"/>
    <n v="5"/>
    <n v="8"/>
    <n v="7"/>
    <n v="1"/>
    <n v="4"/>
    <n v="25"/>
    <n v="51"/>
    <n v="76"/>
    <n v="2"/>
    <s v="0"/>
    <n v="2"/>
    <n v="9"/>
    <n v="0"/>
    <n v="9"/>
    <n v="3"/>
    <n v="34"/>
    <n v="37"/>
    <n v="11"/>
    <n v="17"/>
    <n v="28"/>
    <x v="11"/>
    <x v="20"/>
  </r>
  <r>
    <x v="16"/>
    <n v="78"/>
    <n v="31"/>
    <n v="39"/>
    <n v="38"/>
    <n v="14"/>
    <n v="200"/>
    <n v="82"/>
    <n v="282"/>
    <n v="43"/>
    <s v="0"/>
    <n v="43"/>
    <n v="11"/>
    <n v="4"/>
    <n v="15"/>
    <n v="37"/>
    <n v="56"/>
    <n v="93"/>
    <n v="109"/>
    <n v="22"/>
    <n v="131"/>
    <x v="11"/>
    <x v="20"/>
  </r>
  <r>
    <x v="17"/>
    <n v="391"/>
    <n v="1231"/>
    <n v="305"/>
    <n v="163"/>
    <n v="28"/>
    <n v="2118"/>
    <n v="2034"/>
    <n v="4152"/>
    <n v="263"/>
    <s v="0"/>
    <n v="263"/>
    <n v="6"/>
    <n v="10"/>
    <n v="16"/>
    <n v="298"/>
    <n v="51"/>
    <n v="349"/>
    <n v="1551"/>
    <n v="1973"/>
    <n v="3524"/>
    <x v="11"/>
    <x v="20"/>
  </r>
  <r>
    <x v="18"/>
    <n v="17389"/>
    <n v="92538"/>
    <n v="54607"/>
    <n v="9224"/>
    <n v="3013"/>
    <n v="176771"/>
    <n v="184918"/>
    <n v="361689"/>
    <n v="15374"/>
    <s v="0"/>
    <n v="15374"/>
    <n v="2829"/>
    <n v="1718"/>
    <n v="4547"/>
    <n v="44172"/>
    <n v="28332"/>
    <n v="72504"/>
    <n v="114396"/>
    <n v="154868"/>
    <n v="269264"/>
    <x v="11"/>
    <x v="20"/>
  </r>
  <r>
    <x v="0"/>
    <n v="6976"/>
    <n v="13253"/>
    <n v="11034"/>
    <n v="3746"/>
    <n v="968"/>
    <n v="35977"/>
    <n v="10244"/>
    <n v="46221"/>
    <n v="10208"/>
    <s v="0"/>
    <n v="10208"/>
    <n v="1501"/>
    <n v="63"/>
    <n v="1564"/>
    <n v="13189"/>
    <n v="4984"/>
    <n v="18173"/>
    <n v="11079"/>
    <n v="5197"/>
    <n v="16276"/>
    <x v="0"/>
    <x v="23"/>
  </r>
  <r>
    <x v="1"/>
    <n v="235"/>
    <n v="2242"/>
    <n v="1547"/>
    <n v="29"/>
    <n v="14"/>
    <n v="4067"/>
    <n v="6590"/>
    <n v="10657"/>
    <n v="29"/>
    <s v="0"/>
    <n v="29"/>
    <n v="17"/>
    <n v="0"/>
    <n v="17"/>
    <n v="214"/>
    <n v="181"/>
    <n v="395"/>
    <n v="3807"/>
    <n v="6409"/>
    <n v="10216"/>
    <x v="0"/>
    <x v="23"/>
  </r>
  <r>
    <x v="2"/>
    <n v="566"/>
    <n v="5596"/>
    <n v="1412"/>
    <n v="83"/>
    <n v="172"/>
    <n v="7829"/>
    <n v="4781"/>
    <n v="12610"/>
    <n v="51"/>
    <s v="0"/>
    <n v="51"/>
    <n v="8"/>
    <n v="0"/>
    <n v="8"/>
    <n v="381"/>
    <n v="120"/>
    <n v="501"/>
    <n v="7389"/>
    <n v="4661"/>
    <n v="12050"/>
    <x v="0"/>
    <x v="23"/>
  </r>
  <r>
    <x v="3"/>
    <n v="2195"/>
    <n v="26054"/>
    <n v="10520"/>
    <n v="929"/>
    <n v="547"/>
    <n v="40245"/>
    <n v="24079"/>
    <n v="64324"/>
    <n v="385"/>
    <s v="0"/>
    <n v="385"/>
    <n v="369"/>
    <n v="1350"/>
    <n v="1719"/>
    <n v="16680"/>
    <n v="5591"/>
    <n v="22271"/>
    <n v="22811"/>
    <n v="17138"/>
    <n v="39949"/>
    <x v="0"/>
    <x v="23"/>
  </r>
  <r>
    <x v="4"/>
    <n v="252"/>
    <n v="3742"/>
    <n v="1976"/>
    <n v="294"/>
    <n v="709"/>
    <n v="6973"/>
    <n v="6429"/>
    <n v="13402"/>
    <n v="223"/>
    <s v="0"/>
    <n v="223"/>
    <n v="63"/>
    <n v="23"/>
    <n v="86"/>
    <n v="1772"/>
    <n v="472"/>
    <n v="2244"/>
    <n v="4915"/>
    <n v="5934"/>
    <n v="10849"/>
    <x v="0"/>
    <x v="23"/>
  </r>
  <r>
    <x v="5"/>
    <n v="1925"/>
    <n v="27843"/>
    <n v="18013"/>
    <n v="483"/>
    <n v="61"/>
    <n v="48325"/>
    <n v="75537"/>
    <n v="123862"/>
    <n v="364"/>
    <s v="0"/>
    <n v="364"/>
    <n v="55"/>
    <n v="125"/>
    <n v="180"/>
    <n v="8159"/>
    <n v="2587"/>
    <n v="10746"/>
    <n v="39747"/>
    <n v="72825"/>
    <n v="112572"/>
    <x v="0"/>
    <x v="23"/>
  </r>
  <r>
    <x v="25"/>
    <n v="111"/>
    <n v="238"/>
    <n v="124"/>
    <n v="7"/>
    <n v="4"/>
    <n v="484"/>
    <n v="641"/>
    <n v="1125"/>
    <n v="4"/>
    <s v="0"/>
    <n v="4"/>
    <n v="6"/>
    <n v="0"/>
    <n v="6"/>
    <n v="9"/>
    <n v="18"/>
    <n v="27"/>
    <n v="465"/>
    <n v="623"/>
    <n v="1088"/>
    <x v="0"/>
    <x v="23"/>
  </r>
  <r>
    <x v="6"/>
    <n v="605"/>
    <n v="7972"/>
    <n v="1052"/>
    <n v="218"/>
    <n v="12"/>
    <n v="9859"/>
    <n v="4088"/>
    <n v="13947"/>
    <n v="216"/>
    <s v="0"/>
    <n v="216"/>
    <n v="21"/>
    <n v="13"/>
    <n v="34"/>
    <n v="1046"/>
    <n v="353"/>
    <n v="1399"/>
    <n v="8576"/>
    <n v="3722"/>
    <n v="12298"/>
    <x v="0"/>
    <x v="23"/>
  </r>
  <r>
    <x v="7"/>
    <n v="552"/>
    <n v="2738"/>
    <n v="3090"/>
    <n v="276"/>
    <n v="42"/>
    <n v="6698"/>
    <n v="16966"/>
    <n v="23664"/>
    <n v="353"/>
    <s v="0"/>
    <n v="353"/>
    <n v="0"/>
    <n v="0"/>
    <n v="0"/>
    <n v="1175"/>
    <n v="3205"/>
    <n v="4380"/>
    <n v="5170"/>
    <n v="13761"/>
    <n v="18931"/>
    <x v="0"/>
    <x v="23"/>
  </r>
  <r>
    <x v="8"/>
    <n v="209"/>
    <n v="917"/>
    <n v="736"/>
    <n v="115"/>
    <n v="0"/>
    <n v="1977"/>
    <n v="8385"/>
    <n v="10362"/>
    <n v="59"/>
    <s v="0"/>
    <n v="59"/>
    <n v="0"/>
    <n v="8"/>
    <n v="8"/>
    <n v="517"/>
    <n v="1041"/>
    <n v="1558"/>
    <n v="1401"/>
    <n v="7336"/>
    <n v="8737"/>
    <x v="0"/>
    <x v="23"/>
  </r>
  <r>
    <x v="9"/>
    <n v="65"/>
    <n v="424"/>
    <n v="1346"/>
    <n v="114"/>
    <n v="5"/>
    <n v="1954"/>
    <n v="9502"/>
    <n v="11456"/>
    <n v="16"/>
    <s v="0"/>
    <n v="16"/>
    <n v="3"/>
    <n v="4"/>
    <n v="7"/>
    <n v="445"/>
    <n v="2737"/>
    <n v="3182"/>
    <n v="1490"/>
    <n v="6761"/>
    <n v="8251"/>
    <x v="0"/>
    <x v="23"/>
  </r>
  <r>
    <x v="10"/>
    <n v="22"/>
    <n v="629"/>
    <n v="3026"/>
    <n v="251"/>
    <n v="5"/>
    <n v="3933"/>
    <n v="12236"/>
    <n v="16169"/>
    <n v="3"/>
    <s v="0"/>
    <n v="3"/>
    <n v="1"/>
    <n v="0"/>
    <n v="1"/>
    <n v="1597"/>
    <n v="4362"/>
    <n v="5959"/>
    <n v="2332"/>
    <n v="7874"/>
    <n v="10206"/>
    <x v="0"/>
    <x v="23"/>
  </r>
  <r>
    <x v="11"/>
    <n v="158"/>
    <n v="1272"/>
    <n v="220"/>
    <n v="32"/>
    <n v="16"/>
    <n v="1698"/>
    <n v="1898"/>
    <n v="3596"/>
    <n v="29"/>
    <s v="0"/>
    <n v="29"/>
    <n v="16"/>
    <n v="6"/>
    <n v="22"/>
    <n v="253"/>
    <n v="122"/>
    <n v="375"/>
    <n v="1400"/>
    <n v="1770"/>
    <n v="3170"/>
    <x v="0"/>
    <x v="23"/>
  </r>
  <r>
    <x v="12"/>
    <n v="97"/>
    <n v="1471"/>
    <n v="560"/>
    <n v="38"/>
    <n v="26"/>
    <n v="2192"/>
    <n v="2091"/>
    <n v="4283"/>
    <n v="35"/>
    <s v="0"/>
    <n v="35"/>
    <n v="10"/>
    <n v="8"/>
    <n v="18"/>
    <n v="551"/>
    <n v="280"/>
    <n v="831"/>
    <n v="1596"/>
    <n v="1803"/>
    <n v="3399"/>
    <x v="0"/>
    <x v="23"/>
  </r>
  <r>
    <x v="13"/>
    <n v="1129"/>
    <n v="4418"/>
    <n v="1647"/>
    <n v="113"/>
    <n v="19"/>
    <n v="7326"/>
    <n v="6186"/>
    <n v="13512"/>
    <n v="126"/>
    <s v="0"/>
    <n v="126"/>
    <n v="1"/>
    <n v="0"/>
    <n v="1"/>
    <n v="681"/>
    <n v="153"/>
    <n v="834"/>
    <n v="6518"/>
    <n v="6033"/>
    <n v="12551"/>
    <x v="0"/>
    <x v="23"/>
  </r>
  <r>
    <x v="14"/>
    <n v="174"/>
    <n v="376"/>
    <n v="48"/>
    <n v="22"/>
    <n v="6"/>
    <n v="626"/>
    <n v="607"/>
    <n v="1233"/>
    <n v="43"/>
    <s v="0"/>
    <n v="43"/>
    <n v="14"/>
    <n v="17"/>
    <n v="31"/>
    <n v="115"/>
    <n v="90"/>
    <n v="205"/>
    <n v="454"/>
    <n v="500"/>
    <n v="954"/>
    <x v="0"/>
    <x v="23"/>
  </r>
  <r>
    <x v="15"/>
    <n v="3"/>
    <n v="6"/>
    <n v="4"/>
    <n v="3"/>
    <n v="1"/>
    <n v="17"/>
    <n v="49"/>
    <n v="66"/>
    <n v="1"/>
    <s v="0"/>
    <n v="1"/>
    <n v="0"/>
    <n v="0"/>
    <n v="0"/>
    <n v="6"/>
    <n v="18"/>
    <n v="24"/>
    <n v="10"/>
    <n v="31"/>
    <n v="41"/>
    <x v="0"/>
    <x v="23"/>
  </r>
  <r>
    <x v="16"/>
    <n v="92"/>
    <n v="213"/>
    <n v="52"/>
    <n v="35"/>
    <n v="23"/>
    <n v="415"/>
    <n v="187"/>
    <n v="602"/>
    <n v="85"/>
    <s v="0"/>
    <n v="85"/>
    <n v="25"/>
    <n v="0"/>
    <n v="25"/>
    <n v="98"/>
    <n v="81"/>
    <n v="179"/>
    <n v="207"/>
    <n v="106"/>
    <n v="313"/>
    <x v="0"/>
    <x v="23"/>
  </r>
  <r>
    <x v="17"/>
    <n v="305"/>
    <n v="1136"/>
    <n v="408"/>
    <n v="235"/>
    <n v="29"/>
    <n v="2113"/>
    <n v="1377"/>
    <n v="3490"/>
    <n v="400"/>
    <s v="0"/>
    <n v="400"/>
    <n v="13"/>
    <n v="0"/>
    <n v="13"/>
    <n v="185"/>
    <n v="93"/>
    <n v="278"/>
    <n v="1515"/>
    <n v="1284"/>
    <n v="2799"/>
    <x v="0"/>
    <x v="23"/>
  </r>
  <r>
    <x v="18"/>
    <n v="15671"/>
    <n v="100540"/>
    <n v="56815"/>
    <n v="7023"/>
    <n v="2659"/>
    <n v="182708"/>
    <n v="191873"/>
    <n v="374581"/>
    <n v="12630"/>
    <s v="0"/>
    <n v="12630"/>
    <n v="2123"/>
    <n v="1617"/>
    <n v="3740"/>
    <n v="47073"/>
    <n v="26488"/>
    <n v="73561"/>
    <n v="120882"/>
    <n v="163768"/>
    <n v="284650"/>
    <x v="0"/>
    <x v="23"/>
  </r>
  <r>
    <x v="0"/>
    <n v="6828"/>
    <n v="12992"/>
    <n v="11219"/>
    <n v="4562"/>
    <n v="997"/>
    <n v="36598"/>
    <n v="11331"/>
    <n v="47929"/>
    <n v="11332"/>
    <s v="0"/>
    <n v="11332"/>
    <n v="1790"/>
    <n v="115"/>
    <n v="1905"/>
    <n v="14584"/>
    <n v="5190"/>
    <n v="19774"/>
    <n v="8892"/>
    <n v="6026"/>
    <n v="14918"/>
    <x v="1"/>
    <x v="23"/>
  </r>
  <r>
    <x v="1"/>
    <n v="317"/>
    <n v="2194"/>
    <n v="1612"/>
    <n v="19"/>
    <n v="37"/>
    <n v="4179"/>
    <n v="6856"/>
    <n v="11035"/>
    <n v="33"/>
    <s v="0"/>
    <n v="33"/>
    <n v="71"/>
    <n v="4"/>
    <n v="75"/>
    <n v="240"/>
    <n v="139"/>
    <n v="379"/>
    <n v="3835"/>
    <n v="6713"/>
    <n v="10548"/>
    <x v="1"/>
    <x v="23"/>
  </r>
  <r>
    <x v="2"/>
    <n v="842"/>
    <n v="5875"/>
    <n v="1059"/>
    <n v="51"/>
    <n v="173"/>
    <n v="8000"/>
    <n v="4869"/>
    <n v="12869"/>
    <n v="36"/>
    <s v="0"/>
    <n v="36"/>
    <n v="5"/>
    <n v="0"/>
    <n v="5"/>
    <n v="226"/>
    <n v="41"/>
    <n v="267"/>
    <n v="7733"/>
    <n v="4828"/>
    <n v="12561"/>
    <x v="1"/>
    <x v="23"/>
  </r>
  <r>
    <x v="3"/>
    <n v="2986"/>
    <n v="23772"/>
    <n v="9440"/>
    <n v="979"/>
    <n v="459"/>
    <n v="37636"/>
    <n v="20803"/>
    <n v="58439"/>
    <n v="382"/>
    <s v="0"/>
    <n v="382"/>
    <n v="434"/>
    <n v="1496"/>
    <n v="1930"/>
    <n v="16452"/>
    <n v="4625"/>
    <n v="21077"/>
    <n v="20368"/>
    <n v="14682"/>
    <n v="35050"/>
    <x v="1"/>
    <x v="23"/>
  </r>
  <r>
    <x v="4"/>
    <n v="671"/>
    <n v="5285"/>
    <n v="3937"/>
    <n v="157"/>
    <n v="810"/>
    <n v="10860"/>
    <n v="9329"/>
    <n v="20189"/>
    <n v="136"/>
    <s v="0"/>
    <n v="136"/>
    <n v="79"/>
    <n v="25"/>
    <n v="104"/>
    <n v="2118"/>
    <n v="680"/>
    <n v="2798"/>
    <n v="8527"/>
    <n v="8624"/>
    <n v="17151"/>
    <x v="1"/>
    <x v="23"/>
  </r>
  <r>
    <x v="5"/>
    <n v="1848"/>
    <n v="25001"/>
    <n v="15625"/>
    <n v="374"/>
    <n v="58"/>
    <n v="42906"/>
    <n v="69013"/>
    <n v="111919"/>
    <n v="323"/>
    <s v="0"/>
    <n v="323"/>
    <n v="95"/>
    <n v="199"/>
    <n v="294"/>
    <n v="6926"/>
    <n v="2159"/>
    <n v="9085"/>
    <n v="35562"/>
    <n v="66655"/>
    <n v="102217"/>
    <x v="1"/>
    <x v="23"/>
  </r>
  <r>
    <x v="25"/>
    <n v="93"/>
    <n v="472"/>
    <n v="103"/>
    <n v="7"/>
    <n v="0"/>
    <n v="675"/>
    <n v="402"/>
    <n v="1077"/>
    <n v="9"/>
    <s v="0"/>
    <n v="9"/>
    <n v="0"/>
    <n v="0"/>
    <n v="0"/>
    <n v="16"/>
    <n v="24"/>
    <n v="40"/>
    <n v="650"/>
    <n v="378"/>
    <n v="1028"/>
    <x v="1"/>
    <x v="23"/>
  </r>
  <r>
    <x v="6"/>
    <n v="1044"/>
    <n v="7701"/>
    <n v="1265"/>
    <n v="81"/>
    <n v="37"/>
    <n v="10128"/>
    <n v="2728"/>
    <n v="12856"/>
    <n v="105"/>
    <s v="0"/>
    <n v="105"/>
    <n v="33"/>
    <n v="0"/>
    <n v="33"/>
    <n v="1213"/>
    <n v="319"/>
    <n v="1532"/>
    <n v="8777"/>
    <n v="2409"/>
    <n v="11186"/>
    <x v="1"/>
    <x v="23"/>
  </r>
  <r>
    <x v="7"/>
    <n v="513"/>
    <n v="1895"/>
    <n v="2989"/>
    <n v="274"/>
    <n v="14"/>
    <n v="5685"/>
    <n v="16746"/>
    <n v="22431"/>
    <n v="356"/>
    <s v="0"/>
    <n v="356"/>
    <n v="2"/>
    <n v="31"/>
    <n v="33"/>
    <n v="1050"/>
    <n v="3670"/>
    <n v="4720"/>
    <n v="4277"/>
    <n v="13045"/>
    <n v="17322"/>
    <x v="1"/>
    <x v="23"/>
  </r>
  <r>
    <x v="8"/>
    <n v="143"/>
    <n v="834"/>
    <n v="402"/>
    <n v="112"/>
    <n v="23"/>
    <n v="1514"/>
    <n v="8016"/>
    <n v="9530"/>
    <n v="77"/>
    <s v="0"/>
    <n v="77"/>
    <n v="2"/>
    <n v="0"/>
    <n v="2"/>
    <n v="378"/>
    <n v="1205"/>
    <n v="1583"/>
    <n v="1057"/>
    <n v="6811"/>
    <n v="7868"/>
    <x v="1"/>
    <x v="23"/>
  </r>
  <r>
    <x v="9"/>
    <n v="141"/>
    <n v="490"/>
    <n v="1141"/>
    <n v="108"/>
    <n v="6"/>
    <n v="1886"/>
    <n v="8567"/>
    <n v="10453"/>
    <n v="25"/>
    <s v="0"/>
    <n v="25"/>
    <n v="8"/>
    <n v="0"/>
    <n v="8"/>
    <n v="386"/>
    <n v="2333"/>
    <n v="2719"/>
    <n v="1467"/>
    <n v="6234"/>
    <n v="7701"/>
    <x v="1"/>
    <x v="23"/>
  </r>
  <r>
    <x v="10"/>
    <n v="35"/>
    <n v="590"/>
    <n v="2597"/>
    <n v="184"/>
    <n v="5"/>
    <n v="3411"/>
    <n v="10093"/>
    <n v="13504"/>
    <n v="21"/>
    <s v="0"/>
    <n v="21"/>
    <n v="2"/>
    <n v="10"/>
    <n v="12"/>
    <n v="1357"/>
    <n v="3856"/>
    <n v="5213"/>
    <n v="2031"/>
    <n v="6227"/>
    <n v="8258"/>
    <x v="1"/>
    <x v="23"/>
  </r>
  <r>
    <x v="11"/>
    <n v="259"/>
    <n v="1115"/>
    <n v="266"/>
    <n v="22"/>
    <n v="9"/>
    <n v="1671"/>
    <n v="1629"/>
    <n v="3300"/>
    <n v="32"/>
    <s v="0"/>
    <n v="32"/>
    <n v="17"/>
    <n v="6"/>
    <n v="23"/>
    <n v="269"/>
    <n v="55"/>
    <n v="324"/>
    <n v="1353"/>
    <n v="1568"/>
    <n v="2921"/>
    <x v="1"/>
    <x v="23"/>
  </r>
  <r>
    <x v="12"/>
    <n v="150"/>
    <n v="1359"/>
    <n v="672"/>
    <n v="28"/>
    <n v="34"/>
    <n v="2243"/>
    <n v="1597"/>
    <n v="3840"/>
    <n v="35"/>
    <s v="0"/>
    <n v="35"/>
    <n v="17"/>
    <n v="2"/>
    <n v="19"/>
    <n v="593"/>
    <n v="171"/>
    <n v="764"/>
    <n v="1598"/>
    <n v="1424"/>
    <n v="3022"/>
    <x v="1"/>
    <x v="23"/>
  </r>
  <r>
    <x v="13"/>
    <n v="857"/>
    <n v="2914"/>
    <n v="876"/>
    <n v="76"/>
    <n v="32"/>
    <n v="4755"/>
    <n v="4956"/>
    <n v="9711"/>
    <n v="105"/>
    <s v="0"/>
    <n v="105"/>
    <n v="29"/>
    <n v="27"/>
    <n v="56"/>
    <n v="463"/>
    <n v="108"/>
    <n v="571"/>
    <n v="4158"/>
    <n v="4821"/>
    <n v="8979"/>
    <x v="1"/>
    <x v="23"/>
  </r>
  <r>
    <x v="14"/>
    <n v="263"/>
    <n v="390"/>
    <n v="80"/>
    <n v="29"/>
    <n v="5"/>
    <n v="767"/>
    <n v="474"/>
    <n v="1241"/>
    <n v="60"/>
    <s v="0"/>
    <n v="60"/>
    <n v="8"/>
    <n v="8"/>
    <n v="16"/>
    <n v="242"/>
    <n v="120"/>
    <n v="362"/>
    <n v="457"/>
    <n v="346"/>
    <n v="803"/>
    <x v="1"/>
    <x v="23"/>
  </r>
  <r>
    <x v="15"/>
    <n v="17"/>
    <n v="21"/>
    <n v="0"/>
    <n v="1"/>
    <n v="0"/>
    <n v="39"/>
    <n v="41"/>
    <n v="80"/>
    <n v="1"/>
    <s v="0"/>
    <n v="1"/>
    <n v="0"/>
    <n v="0"/>
    <n v="0"/>
    <n v="8"/>
    <n v="31"/>
    <n v="39"/>
    <n v="30"/>
    <n v="10"/>
    <n v="40"/>
    <x v="1"/>
    <x v="23"/>
  </r>
  <r>
    <x v="16"/>
    <n v="100"/>
    <n v="119"/>
    <n v="114"/>
    <n v="34"/>
    <n v="46"/>
    <n v="413"/>
    <n v="149"/>
    <n v="562"/>
    <n v="125"/>
    <s v="0"/>
    <n v="125"/>
    <n v="25"/>
    <n v="0"/>
    <n v="25"/>
    <n v="85"/>
    <n v="46"/>
    <n v="131"/>
    <n v="178"/>
    <n v="103"/>
    <n v="281"/>
    <x v="1"/>
    <x v="23"/>
  </r>
  <r>
    <x v="17"/>
    <n v="248"/>
    <n v="788"/>
    <n v="238"/>
    <n v="103"/>
    <n v="17"/>
    <n v="1394"/>
    <n v="1119"/>
    <n v="2513"/>
    <n v="281"/>
    <s v="0"/>
    <n v="281"/>
    <n v="3"/>
    <n v="8"/>
    <n v="11"/>
    <n v="161"/>
    <n v="50"/>
    <n v="211"/>
    <n v="949"/>
    <n v="1061"/>
    <n v="2010"/>
    <x v="1"/>
    <x v="23"/>
  </r>
  <r>
    <x v="18"/>
    <n v="17355"/>
    <n v="93807"/>
    <n v="53635"/>
    <n v="7201"/>
    <n v="2762"/>
    <n v="174760"/>
    <n v="178718"/>
    <n v="353478"/>
    <n v="13474"/>
    <s v="0"/>
    <n v="13474"/>
    <n v="2620"/>
    <n v="1931"/>
    <n v="4551"/>
    <n v="46767"/>
    <n v="24822"/>
    <n v="71589"/>
    <n v="111899"/>
    <n v="151965"/>
    <n v="263864"/>
    <x v="1"/>
    <x v="23"/>
  </r>
  <r>
    <x v="0"/>
    <n v="7802"/>
    <n v="18387"/>
    <n v="14814"/>
    <n v="5022"/>
    <n v="1013"/>
    <n v="47038"/>
    <n v="17052"/>
    <n v="64090"/>
    <n v="12159"/>
    <s v="0"/>
    <n v="12159"/>
    <n v="1689"/>
    <n v="82"/>
    <n v="1771"/>
    <n v="18333"/>
    <n v="9388"/>
    <n v="27721"/>
    <n v="14857"/>
    <n v="7582"/>
    <n v="22439"/>
    <x v="2"/>
    <x v="23"/>
  </r>
  <r>
    <x v="1"/>
    <n v="266"/>
    <n v="2508"/>
    <n v="1380"/>
    <n v="54"/>
    <n v="17"/>
    <n v="4225"/>
    <n v="6839"/>
    <n v="11064"/>
    <n v="39"/>
    <s v="0"/>
    <n v="39"/>
    <n v="51"/>
    <n v="6"/>
    <n v="57"/>
    <n v="226"/>
    <n v="207"/>
    <n v="433"/>
    <n v="3909"/>
    <n v="6626"/>
    <n v="10535"/>
    <x v="2"/>
    <x v="23"/>
  </r>
  <r>
    <x v="2"/>
    <n v="873"/>
    <n v="5138"/>
    <n v="886"/>
    <n v="62"/>
    <n v="8"/>
    <n v="6967"/>
    <n v="4453"/>
    <n v="11420"/>
    <n v="25"/>
    <s v="0"/>
    <n v="25"/>
    <n v="14"/>
    <n v="0"/>
    <n v="14"/>
    <n v="223"/>
    <n v="49"/>
    <n v="272"/>
    <n v="6705"/>
    <n v="4404"/>
    <n v="11109"/>
    <x v="2"/>
    <x v="23"/>
  </r>
  <r>
    <x v="3"/>
    <n v="2580"/>
    <n v="25048"/>
    <n v="10426"/>
    <n v="958"/>
    <n v="621"/>
    <n v="39633"/>
    <n v="23640"/>
    <n v="63273"/>
    <n v="426"/>
    <s v="0"/>
    <n v="426"/>
    <n v="453"/>
    <n v="1452"/>
    <n v="1905"/>
    <n v="16354"/>
    <n v="5496"/>
    <n v="21850"/>
    <n v="22400"/>
    <n v="16692"/>
    <n v="39092"/>
    <x v="2"/>
    <x v="23"/>
  </r>
  <r>
    <x v="4"/>
    <n v="619"/>
    <n v="5032"/>
    <n v="3331"/>
    <n v="131"/>
    <n v="94"/>
    <n v="9207"/>
    <n v="6488"/>
    <n v="15695"/>
    <n v="140"/>
    <s v="0"/>
    <n v="140"/>
    <n v="112"/>
    <n v="0"/>
    <n v="112"/>
    <n v="2301"/>
    <n v="855"/>
    <n v="3156"/>
    <n v="6654"/>
    <n v="5633"/>
    <n v="12287"/>
    <x v="2"/>
    <x v="23"/>
  </r>
  <r>
    <x v="5"/>
    <n v="2540"/>
    <n v="27187"/>
    <n v="17421"/>
    <n v="283"/>
    <n v="129"/>
    <n v="47560"/>
    <n v="73308"/>
    <n v="120868"/>
    <n v="206"/>
    <s v="0"/>
    <n v="206"/>
    <n v="146"/>
    <n v="210"/>
    <n v="356"/>
    <n v="6741"/>
    <n v="2302"/>
    <n v="9043"/>
    <n v="40467"/>
    <n v="70796"/>
    <n v="111263"/>
    <x v="2"/>
    <x v="23"/>
  </r>
  <r>
    <x v="25"/>
    <n v="157"/>
    <n v="167"/>
    <n v="72"/>
    <n v="6"/>
    <n v="13"/>
    <n v="415"/>
    <n v="463"/>
    <n v="878"/>
    <n v="6"/>
    <s v="0"/>
    <n v="6"/>
    <n v="2"/>
    <n v="4"/>
    <n v="6"/>
    <n v="23"/>
    <n v="36"/>
    <n v="59"/>
    <n v="384"/>
    <n v="423"/>
    <n v="807"/>
    <x v="2"/>
    <x v="23"/>
  </r>
  <r>
    <x v="6"/>
    <n v="576"/>
    <n v="7039"/>
    <n v="2091"/>
    <n v="79"/>
    <n v="10"/>
    <n v="9795"/>
    <n v="2405"/>
    <n v="12200"/>
    <n v="108"/>
    <s v="0"/>
    <n v="108"/>
    <n v="25"/>
    <n v="8"/>
    <n v="33"/>
    <n v="994"/>
    <n v="190"/>
    <n v="1184"/>
    <n v="8668"/>
    <n v="2207"/>
    <n v="10875"/>
    <x v="2"/>
    <x v="23"/>
  </r>
  <r>
    <x v="7"/>
    <n v="533"/>
    <n v="2930"/>
    <n v="3374"/>
    <n v="362"/>
    <n v="0"/>
    <n v="7199"/>
    <n v="23011"/>
    <n v="30210"/>
    <n v="355"/>
    <s v="0"/>
    <n v="355"/>
    <n v="4"/>
    <n v="4"/>
    <n v="8"/>
    <n v="1314"/>
    <n v="3946"/>
    <n v="5260"/>
    <n v="5526"/>
    <n v="19061"/>
    <n v="24587"/>
    <x v="2"/>
    <x v="23"/>
  </r>
  <r>
    <x v="8"/>
    <n v="118"/>
    <n v="773"/>
    <n v="632"/>
    <n v="116"/>
    <n v="1"/>
    <n v="1640"/>
    <n v="10022"/>
    <n v="11662"/>
    <n v="10"/>
    <s v="0"/>
    <n v="10"/>
    <n v="4"/>
    <n v="6"/>
    <n v="10"/>
    <n v="223"/>
    <n v="1282"/>
    <n v="1505"/>
    <n v="1403"/>
    <n v="8734"/>
    <n v="10137"/>
    <x v="2"/>
    <x v="23"/>
  </r>
  <r>
    <x v="9"/>
    <n v="101"/>
    <n v="510"/>
    <n v="1341"/>
    <n v="150"/>
    <n v="11"/>
    <n v="2113"/>
    <n v="11175"/>
    <n v="13288"/>
    <n v="18"/>
    <s v="0"/>
    <n v="18"/>
    <n v="14"/>
    <n v="10"/>
    <n v="24"/>
    <n v="412"/>
    <n v="3168"/>
    <n v="3580"/>
    <n v="1669"/>
    <n v="7997"/>
    <n v="9666"/>
    <x v="2"/>
    <x v="23"/>
  </r>
  <r>
    <x v="10"/>
    <n v="27"/>
    <n v="561"/>
    <n v="2753"/>
    <n v="247"/>
    <n v="1"/>
    <n v="3589"/>
    <n v="12197"/>
    <n v="15786"/>
    <n v="7"/>
    <s v="0"/>
    <n v="7"/>
    <n v="2"/>
    <n v="23"/>
    <n v="25"/>
    <n v="1563"/>
    <n v="4732"/>
    <n v="6295"/>
    <n v="2017"/>
    <n v="7442"/>
    <n v="9459"/>
    <x v="2"/>
    <x v="23"/>
  </r>
  <r>
    <x v="11"/>
    <n v="225"/>
    <n v="1138"/>
    <n v="243"/>
    <n v="28"/>
    <n v="4"/>
    <n v="1638"/>
    <n v="1574"/>
    <n v="3212"/>
    <n v="17"/>
    <s v="0"/>
    <n v="17"/>
    <n v="12"/>
    <n v="4"/>
    <n v="16"/>
    <n v="312"/>
    <n v="53"/>
    <n v="365"/>
    <n v="1297"/>
    <n v="1517"/>
    <n v="2814"/>
    <x v="2"/>
    <x v="23"/>
  </r>
  <r>
    <x v="12"/>
    <n v="126"/>
    <n v="1043"/>
    <n v="535"/>
    <n v="47"/>
    <n v="5"/>
    <n v="1756"/>
    <n v="1445"/>
    <n v="3201"/>
    <n v="20"/>
    <s v="0"/>
    <n v="20"/>
    <n v="12"/>
    <n v="4"/>
    <n v="16"/>
    <n v="403"/>
    <n v="132"/>
    <n v="535"/>
    <n v="1321"/>
    <n v="1309"/>
    <n v="2630"/>
    <x v="2"/>
    <x v="23"/>
  </r>
  <r>
    <x v="13"/>
    <n v="714"/>
    <n v="3348"/>
    <n v="977"/>
    <n v="62"/>
    <n v="22"/>
    <n v="5123"/>
    <n v="5919"/>
    <n v="11042"/>
    <n v="102"/>
    <s v="0"/>
    <n v="102"/>
    <n v="2"/>
    <n v="4"/>
    <n v="6"/>
    <n v="480"/>
    <n v="118"/>
    <n v="598"/>
    <n v="4539"/>
    <n v="5797"/>
    <n v="10336"/>
    <x v="2"/>
    <x v="23"/>
  </r>
  <r>
    <x v="14"/>
    <n v="314"/>
    <n v="623"/>
    <n v="38"/>
    <n v="15"/>
    <n v="7"/>
    <n v="997"/>
    <n v="451"/>
    <n v="1448"/>
    <n v="31"/>
    <s v="0"/>
    <n v="31"/>
    <n v="14"/>
    <n v="4"/>
    <n v="18"/>
    <n v="174"/>
    <n v="157"/>
    <n v="331"/>
    <n v="778"/>
    <n v="290"/>
    <n v="1068"/>
    <x v="2"/>
    <x v="23"/>
  </r>
  <r>
    <x v="15"/>
    <n v="4"/>
    <n v="69"/>
    <n v="0"/>
    <n v="0"/>
    <n v="0"/>
    <n v="73"/>
    <n v="40"/>
    <n v="113"/>
    <n v="0"/>
    <s v="0"/>
    <n v="0"/>
    <n v="0"/>
    <n v="0"/>
    <n v="0"/>
    <n v="12"/>
    <n v="38"/>
    <n v="50"/>
    <n v="61"/>
    <n v="2"/>
    <n v="63"/>
    <x v="2"/>
    <x v="23"/>
  </r>
  <r>
    <x v="16"/>
    <n v="128"/>
    <n v="179"/>
    <n v="86"/>
    <n v="24"/>
    <n v="10"/>
    <n v="427"/>
    <n v="191"/>
    <n v="618"/>
    <n v="76"/>
    <s v="0"/>
    <n v="76"/>
    <n v="14"/>
    <n v="0"/>
    <n v="14"/>
    <n v="38"/>
    <n v="49"/>
    <n v="87"/>
    <n v="299"/>
    <n v="142"/>
    <n v="441"/>
    <x v="2"/>
    <x v="23"/>
  </r>
  <r>
    <x v="17"/>
    <n v="213"/>
    <n v="635"/>
    <n v="147"/>
    <n v="90"/>
    <n v="26"/>
    <n v="1111"/>
    <n v="1579"/>
    <n v="2690"/>
    <n v="214"/>
    <s v="0"/>
    <n v="214"/>
    <n v="9"/>
    <n v="8"/>
    <n v="17"/>
    <n v="118"/>
    <n v="69"/>
    <n v="187"/>
    <n v="770"/>
    <n v="1502"/>
    <n v="2272"/>
    <x v="2"/>
    <x v="23"/>
  </r>
  <r>
    <x v="18"/>
    <n v="17916"/>
    <n v="102315"/>
    <n v="60547"/>
    <n v="7736"/>
    <n v="1992"/>
    <n v="190506"/>
    <n v="202252"/>
    <n v="392758"/>
    <n v="13959"/>
    <s v="0"/>
    <n v="13959"/>
    <n v="2579"/>
    <n v="1829"/>
    <n v="4408"/>
    <n v="50244"/>
    <n v="32267"/>
    <n v="82511"/>
    <n v="123724"/>
    <n v="168156"/>
    <n v="291880"/>
    <x v="2"/>
    <x v="23"/>
  </r>
  <r>
    <x v="0"/>
    <n v="8647"/>
    <n v="26040"/>
    <n v="17261"/>
    <n v="5682"/>
    <n v="1132"/>
    <n v="58762"/>
    <n v="35549"/>
    <n v="94311"/>
    <n v="11836"/>
    <s v="0"/>
    <n v="11836"/>
    <n v="1943"/>
    <n v="221"/>
    <n v="2164"/>
    <n v="24126"/>
    <n v="18766"/>
    <n v="42892"/>
    <n v="20857"/>
    <n v="16562"/>
    <n v="37419"/>
    <x v="3"/>
    <x v="23"/>
  </r>
  <r>
    <x v="1"/>
    <n v="248"/>
    <n v="2529"/>
    <n v="1269"/>
    <n v="52"/>
    <n v="10"/>
    <n v="4108"/>
    <n v="6898"/>
    <n v="11006"/>
    <n v="32"/>
    <s v="0"/>
    <n v="32"/>
    <n v="27"/>
    <n v="0"/>
    <n v="27"/>
    <n v="187"/>
    <n v="143"/>
    <n v="330"/>
    <n v="3862"/>
    <n v="6755"/>
    <n v="10617"/>
    <x v="3"/>
    <x v="23"/>
  </r>
  <r>
    <x v="2"/>
    <n v="1230"/>
    <n v="6978"/>
    <n v="1298"/>
    <n v="33"/>
    <n v="199"/>
    <n v="9738"/>
    <n v="4446"/>
    <n v="14184"/>
    <n v="21"/>
    <s v="0"/>
    <n v="21"/>
    <n v="5"/>
    <n v="0"/>
    <n v="5"/>
    <n v="714"/>
    <n v="32"/>
    <n v="746"/>
    <n v="8998"/>
    <n v="4414"/>
    <n v="13412"/>
    <x v="3"/>
    <x v="23"/>
  </r>
  <r>
    <x v="3"/>
    <n v="1729"/>
    <n v="25576"/>
    <n v="9560"/>
    <n v="701"/>
    <n v="573"/>
    <n v="38139"/>
    <n v="22050"/>
    <n v="60189"/>
    <n v="348"/>
    <s v="0"/>
    <n v="348"/>
    <n v="280"/>
    <n v="1488"/>
    <n v="1768"/>
    <n v="14210"/>
    <n v="4693"/>
    <n v="18903"/>
    <n v="23301"/>
    <n v="15869"/>
    <n v="39170"/>
    <x v="3"/>
    <x v="23"/>
  </r>
  <r>
    <x v="4"/>
    <n v="221"/>
    <n v="7112"/>
    <n v="5258"/>
    <n v="166"/>
    <n v="717"/>
    <n v="13474"/>
    <n v="8161"/>
    <n v="21635"/>
    <n v="109"/>
    <s v="0"/>
    <n v="109"/>
    <n v="83"/>
    <n v="4"/>
    <n v="87"/>
    <n v="3073"/>
    <n v="677"/>
    <n v="3750"/>
    <n v="10209"/>
    <n v="7480"/>
    <n v="17689"/>
    <x v="3"/>
    <x v="23"/>
  </r>
  <r>
    <x v="5"/>
    <n v="1511"/>
    <n v="23599"/>
    <n v="17225"/>
    <n v="290"/>
    <n v="35"/>
    <n v="42660"/>
    <n v="66961"/>
    <n v="109621"/>
    <n v="236"/>
    <s v="0"/>
    <n v="236"/>
    <n v="40"/>
    <n v="117"/>
    <n v="157"/>
    <n v="4887"/>
    <n v="1591"/>
    <n v="6478"/>
    <n v="37497"/>
    <n v="65253"/>
    <n v="102750"/>
    <x v="3"/>
    <x v="23"/>
  </r>
  <r>
    <x v="25"/>
    <n v="26"/>
    <n v="180"/>
    <n v="142"/>
    <n v="7"/>
    <n v="1"/>
    <n v="356"/>
    <n v="580"/>
    <n v="936"/>
    <n v="12"/>
    <s v="0"/>
    <n v="12"/>
    <n v="0"/>
    <n v="0"/>
    <n v="0"/>
    <n v="11"/>
    <n v="25"/>
    <n v="36"/>
    <n v="333"/>
    <n v="555"/>
    <n v="888"/>
    <x v="3"/>
    <x v="23"/>
  </r>
  <r>
    <x v="6"/>
    <n v="760"/>
    <n v="5683"/>
    <n v="1100"/>
    <n v="44"/>
    <n v="7"/>
    <n v="7594"/>
    <n v="2171"/>
    <n v="9765"/>
    <n v="46"/>
    <s v="0"/>
    <n v="46"/>
    <n v="5"/>
    <n v="0"/>
    <n v="5"/>
    <n v="780"/>
    <n v="230"/>
    <n v="1010"/>
    <n v="6763"/>
    <n v="1941"/>
    <n v="8704"/>
    <x v="3"/>
    <x v="23"/>
  </r>
  <r>
    <x v="7"/>
    <n v="152"/>
    <n v="966"/>
    <n v="701"/>
    <n v="61"/>
    <n v="6"/>
    <n v="1886"/>
    <n v="8532"/>
    <n v="10418"/>
    <n v="5"/>
    <s v="0"/>
    <n v="5"/>
    <n v="11"/>
    <n v="0"/>
    <n v="11"/>
    <n v="262"/>
    <n v="537"/>
    <n v="799"/>
    <n v="1608"/>
    <n v="7995"/>
    <n v="9603"/>
    <x v="3"/>
    <x v="23"/>
  </r>
  <r>
    <x v="8"/>
    <n v="72"/>
    <n v="295"/>
    <n v="363"/>
    <n v="48"/>
    <n v="5"/>
    <n v="783"/>
    <n v="3984"/>
    <n v="4767"/>
    <n v="20"/>
    <s v="0"/>
    <n v="20"/>
    <n v="1"/>
    <n v="0"/>
    <n v="1"/>
    <n v="57"/>
    <n v="117"/>
    <n v="174"/>
    <n v="705"/>
    <n v="3867"/>
    <n v="4572"/>
    <x v="3"/>
    <x v="23"/>
  </r>
  <r>
    <x v="9"/>
    <n v="33"/>
    <n v="107"/>
    <n v="335"/>
    <n v="40"/>
    <n v="3"/>
    <n v="518"/>
    <n v="3469"/>
    <n v="3987"/>
    <n v="17"/>
    <s v="0"/>
    <n v="17"/>
    <n v="7"/>
    <n v="7"/>
    <n v="14"/>
    <n v="85"/>
    <n v="555"/>
    <n v="640"/>
    <n v="409"/>
    <n v="2907"/>
    <n v="3316"/>
    <x v="3"/>
    <x v="23"/>
  </r>
  <r>
    <x v="10"/>
    <n v="10"/>
    <n v="146"/>
    <n v="932"/>
    <n v="110"/>
    <n v="2"/>
    <n v="1200"/>
    <n v="3689"/>
    <n v="4889"/>
    <n v="4"/>
    <s v="0"/>
    <n v="4"/>
    <n v="3"/>
    <n v="4"/>
    <n v="7"/>
    <n v="496"/>
    <n v="1181"/>
    <n v="1677"/>
    <n v="697"/>
    <n v="2504"/>
    <n v="3201"/>
    <x v="3"/>
    <x v="23"/>
  </r>
  <r>
    <x v="11"/>
    <n v="273"/>
    <n v="1418"/>
    <n v="528"/>
    <n v="19"/>
    <n v="2"/>
    <n v="2240"/>
    <n v="2092"/>
    <n v="4332"/>
    <n v="21"/>
    <s v="0"/>
    <n v="21"/>
    <n v="15"/>
    <n v="0"/>
    <n v="15"/>
    <n v="214"/>
    <n v="91"/>
    <n v="305"/>
    <n v="1990"/>
    <n v="2001"/>
    <n v="3991"/>
    <x v="3"/>
    <x v="23"/>
  </r>
  <r>
    <x v="12"/>
    <n v="126"/>
    <n v="1474"/>
    <n v="452"/>
    <n v="17"/>
    <n v="4"/>
    <n v="2073"/>
    <n v="1846"/>
    <n v="3919"/>
    <n v="8"/>
    <s v="0"/>
    <n v="8"/>
    <n v="2"/>
    <n v="7"/>
    <n v="9"/>
    <n v="465"/>
    <n v="257"/>
    <n v="722"/>
    <n v="1598"/>
    <n v="1582"/>
    <n v="3180"/>
    <x v="3"/>
    <x v="23"/>
  </r>
  <r>
    <x v="13"/>
    <n v="1180"/>
    <n v="3779"/>
    <n v="1273"/>
    <n v="84"/>
    <n v="3"/>
    <n v="6319"/>
    <n v="7385"/>
    <n v="13704"/>
    <n v="75"/>
    <s v="0"/>
    <n v="75"/>
    <n v="21"/>
    <n v="0"/>
    <n v="21"/>
    <n v="788"/>
    <n v="211"/>
    <n v="999"/>
    <n v="5435"/>
    <n v="7174"/>
    <n v="12609"/>
    <x v="3"/>
    <x v="23"/>
  </r>
  <r>
    <x v="14"/>
    <n v="176"/>
    <n v="540"/>
    <n v="52"/>
    <n v="9"/>
    <n v="2"/>
    <n v="779"/>
    <n v="332"/>
    <n v="1111"/>
    <n v="33"/>
    <s v="0"/>
    <n v="33"/>
    <n v="8"/>
    <n v="0"/>
    <n v="8"/>
    <n v="222"/>
    <n v="134"/>
    <n v="356"/>
    <n v="516"/>
    <n v="198"/>
    <n v="714"/>
    <x v="3"/>
    <x v="23"/>
  </r>
  <r>
    <x v="15"/>
    <n v="3"/>
    <n v="14"/>
    <n v="4"/>
    <n v="0"/>
    <n v="0"/>
    <n v="21"/>
    <n v="43"/>
    <n v="64"/>
    <n v="0"/>
    <s v="0"/>
    <n v="0"/>
    <n v="0"/>
    <n v="0"/>
    <n v="0"/>
    <n v="4"/>
    <n v="28"/>
    <n v="32"/>
    <n v="17"/>
    <n v="15"/>
    <n v="32"/>
    <x v="3"/>
    <x v="23"/>
  </r>
  <r>
    <x v="16"/>
    <n v="155"/>
    <n v="163"/>
    <n v="54"/>
    <n v="28"/>
    <n v="18"/>
    <n v="418"/>
    <n v="136"/>
    <n v="554"/>
    <n v="67"/>
    <s v="0"/>
    <n v="67"/>
    <n v="17"/>
    <n v="0"/>
    <n v="17"/>
    <n v="129"/>
    <n v="86"/>
    <n v="215"/>
    <n v="205"/>
    <n v="50"/>
    <n v="255"/>
    <x v="3"/>
    <x v="23"/>
  </r>
  <r>
    <x v="17"/>
    <n v="255"/>
    <n v="963"/>
    <n v="250"/>
    <n v="150"/>
    <n v="16"/>
    <n v="1634"/>
    <n v="1716"/>
    <n v="3350"/>
    <n v="295"/>
    <s v="0"/>
    <n v="295"/>
    <n v="9"/>
    <n v="0"/>
    <n v="9"/>
    <n v="325"/>
    <n v="89"/>
    <n v="414"/>
    <n v="1005"/>
    <n v="1627"/>
    <n v="2632"/>
    <x v="3"/>
    <x v="23"/>
  </r>
  <r>
    <x v="18"/>
    <n v="16807"/>
    <n v="107562"/>
    <n v="58057"/>
    <n v="7541"/>
    <n v="2735"/>
    <n v="192702"/>
    <n v="180040"/>
    <n v="372742"/>
    <n v="13185"/>
    <s v="0"/>
    <n v="13185"/>
    <n v="2477"/>
    <n v="1848"/>
    <n v="4325"/>
    <n v="51035"/>
    <n v="29443"/>
    <n v="80478"/>
    <n v="126005"/>
    <n v="148749"/>
    <n v="274754"/>
    <x v="3"/>
    <x v="23"/>
  </r>
  <r>
    <x v="0"/>
    <n v="9009"/>
    <n v="21232"/>
    <n v="11690"/>
    <n v="5419"/>
    <n v="1029"/>
    <n v="48379"/>
    <n v="24822"/>
    <n v="73201"/>
    <n v="11264"/>
    <s v="0"/>
    <n v="11264"/>
    <n v="1809"/>
    <n v="175"/>
    <n v="1984"/>
    <n v="19196"/>
    <n v="13873"/>
    <n v="33069"/>
    <n v="16110"/>
    <n v="10774"/>
    <n v="26884"/>
    <x v="4"/>
    <x v="23"/>
  </r>
  <r>
    <x v="1"/>
    <n v="276"/>
    <n v="2678"/>
    <n v="973"/>
    <n v="27"/>
    <n v="5"/>
    <n v="3959"/>
    <n v="6259"/>
    <n v="10218"/>
    <n v="44"/>
    <s v="0"/>
    <n v="44"/>
    <n v="16"/>
    <n v="0"/>
    <n v="16"/>
    <n v="212"/>
    <n v="139"/>
    <n v="351"/>
    <n v="3687"/>
    <n v="6120"/>
    <n v="9807"/>
    <x v="4"/>
    <x v="23"/>
  </r>
  <r>
    <x v="2"/>
    <n v="662"/>
    <n v="5984"/>
    <n v="206"/>
    <n v="56"/>
    <n v="12"/>
    <n v="6920"/>
    <n v="3056"/>
    <n v="9976"/>
    <n v="20"/>
    <s v="0"/>
    <n v="20"/>
    <n v="2"/>
    <n v="0"/>
    <n v="2"/>
    <n v="367"/>
    <n v="44"/>
    <n v="411"/>
    <n v="6531"/>
    <n v="3012"/>
    <n v="9543"/>
    <x v="4"/>
    <x v="23"/>
  </r>
  <r>
    <x v="3"/>
    <n v="2230"/>
    <n v="25920"/>
    <n v="8494"/>
    <n v="653"/>
    <n v="486"/>
    <n v="37783"/>
    <n v="16163"/>
    <n v="53946"/>
    <n v="149"/>
    <s v="0"/>
    <n v="149"/>
    <n v="124"/>
    <n v="895"/>
    <n v="1019"/>
    <n v="14091"/>
    <n v="3657"/>
    <n v="17748"/>
    <n v="23419"/>
    <n v="11611"/>
    <n v="35030"/>
    <x v="4"/>
    <x v="23"/>
  </r>
  <r>
    <x v="4"/>
    <n v="293"/>
    <n v="5635"/>
    <n v="2446"/>
    <n v="190"/>
    <n v="46"/>
    <n v="8610"/>
    <n v="4569"/>
    <n v="13179"/>
    <n v="97"/>
    <s v="0"/>
    <n v="97"/>
    <n v="56"/>
    <n v="7"/>
    <n v="63"/>
    <n v="3506"/>
    <n v="555"/>
    <n v="4061"/>
    <n v="4951"/>
    <n v="4007"/>
    <n v="8958"/>
    <x v="4"/>
    <x v="23"/>
  </r>
  <r>
    <x v="5"/>
    <n v="1366"/>
    <n v="24927"/>
    <n v="18765"/>
    <n v="232"/>
    <n v="11"/>
    <n v="45301"/>
    <n v="79212"/>
    <n v="124513"/>
    <n v="84"/>
    <s v="0"/>
    <n v="84"/>
    <n v="24"/>
    <n v="117"/>
    <n v="141"/>
    <n v="3483"/>
    <n v="2337"/>
    <n v="5820"/>
    <n v="41710"/>
    <n v="76758"/>
    <n v="118468"/>
    <x v="4"/>
    <x v="23"/>
  </r>
  <r>
    <x v="25"/>
    <n v="29"/>
    <n v="53"/>
    <n v="350"/>
    <n v="2"/>
    <n v="8"/>
    <n v="442"/>
    <n v="1996"/>
    <n v="2438"/>
    <n v="3"/>
    <s v="0"/>
    <n v="3"/>
    <n v="1"/>
    <n v="4"/>
    <n v="5"/>
    <n v="15"/>
    <n v="51"/>
    <n v="66"/>
    <n v="423"/>
    <n v="1941"/>
    <n v="2364"/>
    <x v="4"/>
    <x v="23"/>
  </r>
  <r>
    <x v="6"/>
    <n v="376"/>
    <n v="3144"/>
    <n v="1188"/>
    <n v="64"/>
    <n v="7"/>
    <n v="4779"/>
    <n v="1234"/>
    <n v="6013"/>
    <n v="84"/>
    <s v="0"/>
    <n v="84"/>
    <n v="35"/>
    <n v="0"/>
    <n v="35"/>
    <n v="587"/>
    <n v="220"/>
    <n v="807"/>
    <n v="4073"/>
    <n v="1014"/>
    <n v="5087"/>
    <x v="4"/>
    <x v="23"/>
  </r>
  <r>
    <x v="7"/>
    <n v="24"/>
    <n v="81"/>
    <n v="9"/>
    <n v="2"/>
    <n v="4"/>
    <n v="120"/>
    <n v="746"/>
    <n v="866"/>
    <n v="2"/>
    <s v="0"/>
    <n v="2"/>
    <n v="4"/>
    <n v="0"/>
    <n v="4"/>
    <n v="9"/>
    <n v="9"/>
    <n v="18"/>
    <n v="105"/>
    <n v="737"/>
    <n v="842"/>
    <x v="4"/>
    <x v="23"/>
  </r>
  <r>
    <x v="8"/>
    <n v="37"/>
    <n v="9"/>
    <n v="10"/>
    <n v="6"/>
    <n v="0"/>
    <n v="62"/>
    <n v="836"/>
    <n v="898"/>
    <n v="12"/>
    <s v="0"/>
    <n v="12"/>
    <n v="0"/>
    <n v="0"/>
    <n v="0"/>
    <n v="15"/>
    <n v="16"/>
    <n v="31"/>
    <n v="35"/>
    <n v="820"/>
    <n v="855"/>
    <x v="4"/>
    <x v="23"/>
  </r>
  <r>
    <x v="9"/>
    <n v="8"/>
    <n v="5"/>
    <n v="3"/>
    <n v="3"/>
    <n v="1"/>
    <n v="20"/>
    <n v="1657"/>
    <n v="1677"/>
    <n v="5"/>
    <s v="0"/>
    <n v="5"/>
    <n v="3"/>
    <n v="0"/>
    <n v="3"/>
    <n v="2"/>
    <n v="4"/>
    <n v="6"/>
    <n v="10"/>
    <n v="1653"/>
    <n v="1663"/>
    <x v="4"/>
    <x v="23"/>
  </r>
  <r>
    <x v="10"/>
    <n v="1"/>
    <n v="20"/>
    <n v="0"/>
    <n v="0"/>
    <n v="0"/>
    <n v="21"/>
    <n v="65"/>
    <n v="86"/>
    <n v="1"/>
    <s v="0"/>
    <n v="1"/>
    <n v="0"/>
    <n v="0"/>
    <n v="0"/>
    <n v="17"/>
    <n v="12"/>
    <n v="29"/>
    <n v="3"/>
    <n v="53"/>
    <n v="56"/>
    <x v="4"/>
    <x v="23"/>
  </r>
  <r>
    <x v="11"/>
    <n v="237"/>
    <n v="1627"/>
    <n v="600"/>
    <n v="25"/>
    <n v="6"/>
    <n v="2495"/>
    <n v="1727"/>
    <n v="4222"/>
    <n v="9"/>
    <s v="0"/>
    <n v="9"/>
    <n v="13"/>
    <n v="4"/>
    <n v="17"/>
    <n v="181"/>
    <n v="42"/>
    <n v="223"/>
    <n v="2292"/>
    <n v="1681"/>
    <n v="3973"/>
    <x v="4"/>
    <x v="23"/>
  </r>
  <r>
    <x v="12"/>
    <n v="96"/>
    <n v="1488"/>
    <n v="207"/>
    <n v="23"/>
    <n v="2"/>
    <n v="1816"/>
    <n v="1313"/>
    <n v="3129"/>
    <n v="10"/>
    <s v="0"/>
    <n v="10"/>
    <n v="0"/>
    <n v="9"/>
    <n v="9"/>
    <n v="332"/>
    <n v="111"/>
    <n v="443"/>
    <n v="1474"/>
    <n v="1193"/>
    <n v="2667"/>
    <x v="4"/>
    <x v="23"/>
  </r>
  <r>
    <x v="13"/>
    <n v="1005"/>
    <n v="3016"/>
    <n v="624"/>
    <n v="69"/>
    <n v="10"/>
    <n v="4724"/>
    <n v="3549"/>
    <n v="8273"/>
    <n v="64"/>
    <s v="0"/>
    <n v="64"/>
    <n v="12"/>
    <n v="4"/>
    <n v="16"/>
    <n v="920"/>
    <n v="109"/>
    <n v="1029"/>
    <n v="3728"/>
    <n v="3436"/>
    <n v="7164"/>
    <x v="4"/>
    <x v="23"/>
  </r>
  <r>
    <x v="14"/>
    <n v="957"/>
    <n v="243"/>
    <n v="62"/>
    <n v="26"/>
    <n v="2"/>
    <n v="1290"/>
    <n v="304"/>
    <n v="1594"/>
    <n v="43"/>
    <s v="0"/>
    <n v="43"/>
    <n v="9"/>
    <n v="2"/>
    <n v="11"/>
    <n v="226"/>
    <n v="159"/>
    <n v="385"/>
    <n v="1012"/>
    <n v="143"/>
    <n v="1155"/>
    <x v="4"/>
    <x v="23"/>
  </r>
  <r>
    <x v="15"/>
    <n v="28"/>
    <n v="16"/>
    <n v="7"/>
    <n v="0"/>
    <n v="0"/>
    <n v="51"/>
    <n v="50"/>
    <n v="101"/>
    <n v="0"/>
    <s v="0"/>
    <n v="0"/>
    <n v="0"/>
    <n v="0"/>
    <n v="0"/>
    <n v="7"/>
    <n v="44"/>
    <n v="51"/>
    <n v="44"/>
    <n v="6"/>
    <n v="50"/>
    <x v="4"/>
    <x v="23"/>
  </r>
  <r>
    <x v="16"/>
    <n v="115"/>
    <n v="110"/>
    <n v="49"/>
    <n v="55"/>
    <n v="25"/>
    <n v="354"/>
    <n v="335"/>
    <n v="689"/>
    <n v="77"/>
    <s v="0"/>
    <n v="77"/>
    <n v="21"/>
    <n v="0"/>
    <n v="21"/>
    <n v="72"/>
    <n v="122"/>
    <n v="194"/>
    <n v="184"/>
    <n v="213"/>
    <n v="397"/>
    <x v="4"/>
    <x v="23"/>
  </r>
  <r>
    <x v="17"/>
    <n v="293"/>
    <n v="1158"/>
    <n v="199"/>
    <n v="81"/>
    <n v="18"/>
    <n v="1749"/>
    <n v="1666"/>
    <n v="3415"/>
    <n v="155"/>
    <s v="0"/>
    <n v="155"/>
    <n v="7"/>
    <n v="7"/>
    <n v="14"/>
    <n v="287"/>
    <n v="317"/>
    <n v="604"/>
    <n v="1300"/>
    <n v="1342"/>
    <n v="2642"/>
    <x v="4"/>
    <x v="23"/>
  </r>
  <r>
    <x v="18"/>
    <n v="17042"/>
    <n v="97346"/>
    <n v="45882"/>
    <n v="6933"/>
    <n v="1672"/>
    <n v="168875"/>
    <n v="149559"/>
    <n v="318434"/>
    <n v="12123"/>
    <s v="0"/>
    <n v="12123"/>
    <n v="2136"/>
    <n v="1224"/>
    <n v="3360"/>
    <n v="43525"/>
    <n v="21821"/>
    <n v="65346"/>
    <n v="111091"/>
    <n v="126514"/>
    <n v="237605"/>
    <x v="4"/>
    <x v="23"/>
  </r>
  <r>
    <x v="0"/>
    <n v="7749"/>
    <n v="26842"/>
    <n v="14227"/>
    <n v="4771"/>
    <n v="930"/>
    <n v="54519"/>
    <n v="30544"/>
    <n v="85063"/>
    <n v="10488"/>
    <s v="0"/>
    <n v="10488"/>
    <n v="1983"/>
    <n v="182"/>
    <n v="2165"/>
    <n v="24858"/>
    <n v="20306"/>
    <n v="45164"/>
    <n v="17190"/>
    <n v="10056"/>
    <n v="27246"/>
    <x v="5"/>
    <x v="23"/>
  </r>
  <r>
    <x v="1"/>
    <n v="121"/>
    <n v="1962"/>
    <n v="742"/>
    <n v="35"/>
    <n v="2"/>
    <n v="2862"/>
    <n v="5004"/>
    <n v="7866"/>
    <n v="24"/>
    <s v="0"/>
    <n v="24"/>
    <n v="17"/>
    <n v="0"/>
    <n v="17"/>
    <n v="129"/>
    <n v="47"/>
    <n v="176"/>
    <n v="2692"/>
    <n v="4957"/>
    <n v="7649"/>
    <x v="5"/>
    <x v="23"/>
  </r>
  <r>
    <x v="2"/>
    <n v="336"/>
    <n v="5620"/>
    <n v="983"/>
    <n v="24"/>
    <n v="80"/>
    <n v="7043"/>
    <n v="2557"/>
    <n v="9600"/>
    <n v="10"/>
    <s v="0"/>
    <n v="10"/>
    <n v="1"/>
    <n v="4"/>
    <n v="5"/>
    <n v="250"/>
    <n v="52"/>
    <n v="302"/>
    <n v="6782"/>
    <n v="2501"/>
    <n v="9283"/>
    <x v="5"/>
    <x v="23"/>
  </r>
  <r>
    <x v="3"/>
    <n v="1135"/>
    <n v="20866"/>
    <n v="5947"/>
    <n v="384"/>
    <n v="251"/>
    <n v="28583"/>
    <n v="11047"/>
    <n v="39630"/>
    <n v="97"/>
    <s v="0"/>
    <n v="97"/>
    <n v="74"/>
    <n v="396"/>
    <n v="470"/>
    <n v="10238"/>
    <n v="2169"/>
    <n v="12407"/>
    <n v="18174"/>
    <n v="8482"/>
    <n v="26656"/>
    <x v="5"/>
    <x v="23"/>
  </r>
  <r>
    <x v="4"/>
    <n v="286"/>
    <n v="4172"/>
    <n v="1496"/>
    <n v="99"/>
    <n v="327"/>
    <n v="6380"/>
    <n v="2916"/>
    <n v="9296"/>
    <n v="53"/>
    <s v="0"/>
    <n v="53"/>
    <n v="17"/>
    <n v="13"/>
    <n v="30"/>
    <n v="1909"/>
    <n v="458"/>
    <n v="2367"/>
    <n v="4401"/>
    <n v="2445"/>
    <n v="6846"/>
    <x v="5"/>
    <x v="23"/>
  </r>
  <r>
    <x v="5"/>
    <n v="1759"/>
    <n v="18932"/>
    <n v="17508"/>
    <n v="155"/>
    <n v="21"/>
    <n v="38375"/>
    <n v="82329"/>
    <n v="120704"/>
    <n v="108"/>
    <s v="0"/>
    <n v="108"/>
    <n v="30"/>
    <n v="62"/>
    <n v="92"/>
    <n v="2573"/>
    <n v="2443"/>
    <n v="5016"/>
    <n v="35664"/>
    <n v="79824"/>
    <n v="115488"/>
    <x v="5"/>
    <x v="23"/>
  </r>
  <r>
    <x v="25"/>
    <n v="1"/>
    <n v="483"/>
    <n v="226"/>
    <n v="4"/>
    <n v="1"/>
    <n v="715"/>
    <n v="1856"/>
    <n v="2571"/>
    <n v="1"/>
    <s v="0"/>
    <n v="1"/>
    <n v="3"/>
    <n v="0"/>
    <n v="3"/>
    <n v="8"/>
    <n v="23"/>
    <n v="31"/>
    <n v="703"/>
    <n v="1833"/>
    <n v="2536"/>
    <x v="5"/>
    <x v="23"/>
  </r>
  <r>
    <x v="6"/>
    <n v="445"/>
    <n v="4312"/>
    <n v="1301"/>
    <n v="40"/>
    <n v="15"/>
    <n v="6113"/>
    <n v="2632"/>
    <n v="8745"/>
    <n v="67"/>
    <s v="0"/>
    <n v="67"/>
    <n v="34"/>
    <n v="4"/>
    <n v="38"/>
    <n v="886"/>
    <n v="139"/>
    <n v="1025"/>
    <n v="5126"/>
    <n v="2489"/>
    <n v="7615"/>
    <x v="5"/>
    <x v="23"/>
  </r>
  <r>
    <x v="7"/>
    <n v="14"/>
    <n v="66"/>
    <n v="8"/>
    <n v="4"/>
    <n v="12"/>
    <n v="104"/>
    <n v="1840"/>
    <n v="1944"/>
    <n v="7"/>
    <s v="0"/>
    <n v="7"/>
    <n v="2"/>
    <n v="0"/>
    <n v="2"/>
    <n v="12"/>
    <n v="31"/>
    <n v="43"/>
    <n v="83"/>
    <n v="1809"/>
    <n v="1892"/>
    <x v="5"/>
    <x v="23"/>
  </r>
  <r>
    <x v="8"/>
    <n v="23"/>
    <n v="8"/>
    <n v="17"/>
    <n v="5"/>
    <n v="0"/>
    <n v="53"/>
    <n v="1135"/>
    <n v="1188"/>
    <n v="10"/>
    <s v="0"/>
    <n v="10"/>
    <n v="2"/>
    <n v="0"/>
    <n v="2"/>
    <n v="15"/>
    <n v="7"/>
    <n v="22"/>
    <n v="26"/>
    <n v="1128"/>
    <n v="1154"/>
    <x v="5"/>
    <x v="23"/>
  </r>
  <r>
    <x v="9"/>
    <n v="4"/>
    <n v="0"/>
    <n v="2"/>
    <n v="2"/>
    <n v="1"/>
    <n v="9"/>
    <n v="2076"/>
    <n v="2085"/>
    <n v="5"/>
    <s v="0"/>
    <n v="5"/>
    <n v="3"/>
    <n v="0"/>
    <n v="3"/>
    <n v="0"/>
    <n v="18"/>
    <n v="18"/>
    <n v="1"/>
    <n v="2058"/>
    <n v="2059"/>
    <x v="5"/>
    <x v="23"/>
  </r>
  <r>
    <x v="10"/>
    <n v="2"/>
    <n v="13"/>
    <n v="0"/>
    <n v="3"/>
    <n v="0"/>
    <n v="18"/>
    <n v="235"/>
    <n v="253"/>
    <n v="3"/>
    <s v="0"/>
    <n v="3"/>
    <n v="0"/>
    <n v="0"/>
    <n v="0"/>
    <n v="15"/>
    <n v="0"/>
    <n v="15"/>
    <n v="0"/>
    <n v="235"/>
    <n v="235"/>
    <x v="5"/>
    <x v="23"/>
  </r>
  <r>
    <x v="11"/>
    <n v="116"/>
    <n v="1231"/>
    <n v="380"/>
    <n v="15"/>
    <n v="18"/>
    <n v="1760"/>
    <n v="1617"/>
    <n v="3377"/>
    <n v="13"/>
    <s v="0"/>
    <n v="13"/>
    <n v="8"/>
    <n v="0"/>
    <n v="8"/>
    <n v="90"/>
    <n v="39"/>
    <n v="129"/>
    <n v="1649"/>
    <n v="1578"/>
    <n v="3227"/>
    <x v="5"/>
    <x v="23"/>
  </r>
  <r>
    <x v="12"/>
    <n v="286"/>
    <n v="864"/>
    <n v="234"/>
    <n v="25"/>
    <n v="2"/>
    <n v="1411"/>
    <n v="1043"/>
    <n v="2454"/>
    <n v="2"/>
    <s v="0"/>
    <n v="2"/>
    <n v="5"/>
    <n v="4"/>
    <n v="9"/>
    <n v="161"/>
    <n v="106"/>
    <n v="267"/>
    <n v="1243"/>
    <n v="933"/>
    <n v="2176"/>
    <x v="5"/>
    <x v="23"/>
  </r>
  <r>
    <x v="13"/>
    <n v="852"/>
    <n v="4512"/>
    <n v="854"/>
    <n v="71"/>
    <n v="19"/>
    <n v="6308"/>
    <n v="4856"/>
    <n v="11164"/>
    <n v="68"/>
    <s v="0"/>
    <n v="68"/>
    <n v="5"/>
    <n v="24"/>
    <n v="29"/>
    <n v="907"/>
    <n v="315"/>
    <n v="1222"/>
    <n v="5328"/>
    <n v="4517"/>
    <n v="9845"/>
    <x v="5"/>
    <x v="23"/>
  </r>
  <r>
    <x v="14"/>
    <n v="98"/>
    <n v="198"/>
    <n v="69"/>
    <n v="8"/>
    <n v="6"/>
    <n v="379"/>
    <n v="376"/>
    <n v="755"/>
    <n v="29"/>
    <s v="0"/>
    <n v="29"/>
    <n v="16"/>
    <n v="0"/>
    <n v="16"/>
    <n v="175"/>
    <n v="153"/>
    <n v="328"/>
    <n v="159"/>
    <n v="223"/>
    <n v="382"/>
    <x v="5"/>
    <x v="23"/>
  </r>
  <r>
    <x v="15"/>
    <n v="25"/>
    <n v="1"/>
    <n v="1"/>
    <n v="0"/>
    <n v="0"/>
    <n v="27"/>
    <n v="18"/>
    <n v="45"/>
    <n v="0"/>
    <s v="0"/>
    <n v="0"/>
    <n v="0"/>
    <n v="0"/>
    <n v="0"/>
    <n v="0"/>
    <n v="15"/>
    <n v="15"/>
    <n v="27"/>
    <n v="3"/>
    <n v="30"/>
    <x v="5"/>
    <x v="23"/>
  </r>
  <r>
    <x v="16"/>
    <n v="72"/>
    <n v="131"/>
    <n v="50"/>
    <n v="35"/>
    <n v="11"/>
    <n v="299"/>
    <n v="174"/>
    <n v="473"/>
    <n v="63"/>
    <s v="0"/>
    <n v="63"/>
    <n v="27"/>
    <n v="0"/>
    <n v="27"/>
    <n v="97"/>
    <n v="85"/>
    <n v="182"/>
    <n v="112"/>
    <n v="89"/>
    <n v="201"/>
    <x v="5"/>
    <x v="23"/>
  </r>
  <r>
    <x v="17"/>
    <n v="246"/>
    <n v="1040"/>
    <n v="141"/>
    <n v="181"/>
    <n v="15"/>
    <n v="1623"/>
    <n v="1623"/>
    <n v="3246"/>
    <n v="237"/>
    <s v="0"/>
    <n v="237"/>
    <n v="5"/>
    <n v="4"/>
    <n v="9"/>
    <n v="219"/>
    <n v="70"/>
    <n v="289"/>
    <n v="1162"/>
    <n v="1549"/>
    <n v="2711"/>
    <x v="5"/>
    <x v="23"/>
  </r>
  <r>
    <x v="18"/>
    <n v="13570"/>
    <n v="91253"/>
    <n v="44186"/>
    <n v="5861"/>
    <n v="1711"/>
    <n v="156581"/>
    <n v="153878"/>
    <n v="310459"/>
    <n v="11285"/>
    <s v="0"/>
    <n v="11285"/>
    <n v="2232"/>
    <n v="693"/>
    <n v="2925"/>
    <n v="42542"/>
    <n v="26476"/>
    <n v="69018"/>
    <n v="100522"/>
    <n v="126709"/>
    <n v="227231"/>
    <x v="5"/>
    <x v="23"/>
  </r>
  <r>
    <x v="0"/>
    <n v="6992"/>
    <n v="31392"/>
    <n v="15225"/>
    <n v="4871"/>
    <n v="1022"/>
    <n v="59502"/>
    <n v="37369"/>
    <n v="96871"/>
    <n v="9560"/>
    <s v="0"/>
    <n v="9560"/>
    <n v="1953"/>
    <n v="446"/>
    <n v="2399"/>
    <n v="27757"/>
    <n v="22106"/>
    <n v="49863"/>
    <n v="20232"/>
    <n v="14817"/>
    <n v="35049"/>
    <x v="6"/>
    <x v="23"/>
  </r>
  <r>
    <x v="1"/>
    <n v="179"/>
    <n v="1860"/>
    <n v="1516"/>
    <n v="16"/>
    <n v="4"/>
    <n v="3575"/>
    <n v="10295"/>
    <n v="13870"/>
    <n v="28"/>
    <s v="0"/>
    <n v="28"/>
    <n v="12"/>
    <n v="0"/>
    <n v="12"/>
    <n v="85"/>
    <n v="237"/>
    <n v="322"/>
    <n v="3450"/>
    <n v="10058"/>
    <n v="13508"/>
    <x v="6"/>
    <x v="23"/>
  </r>
  <r>
    <x v="2"/>
    <n v="491"/>
    <n v="7550"/>
    <n v="1552"/>
    <n v="35"/>
    <n v="148"/>
    <n v="9776"/>
    <n v="6525"/>
    <n v="16301"/>
    <n v="23"/>
    <s v="0"/>
    <n v="23"/>
    <n v="3"/>
    <n v="11"/>
    <n v="14"/>
    <n v="182"/>
    <n v="101"/>
    <n v="283"/>
    <n v="9568"/>
    <n v="6413"/>
    <n v="15981"/>
    <x v="6"/>
    <x v="23"/>
  </r>
  <r>
    <x v="3"/>
    <n v="989"/>
    <n v="18912"/>
    <n v="8606"/>
    <n v="501"/>
    <n v="397"/>
    <n v="29405"/>
    <n v="15605"/>
    <n v="45010"/>
    <n v="106"/>
    <s v="0"/>
    <n v="106"/>
    <n v="71"/>
    <n v="624"/>
    <n v="695"/>
    <n v="10898"/>
    <n v="2813"/>
    <n v="13711"/>
    <n v="18330"/>
    <n v="12168"/>
    <n v="30498"/>
    <x v="6"/>
    <x v="23"/>
  </r>
  <r>
    <x v="4"/>
    <n v="547"/>
    <n v="3387"/>
    <n v="2641"/>
    <n v="103"/>
    <n v="394"/>
    <n v="7072"/>
    <n v="6790"/>
    <n v="13862"/>
    <n v="67"/>
    <s v="0"/>
    <n v="67"/>
    <n v="46"/>
    <n v="25"/>
    <n v="71"/>
    <n v="1376"/>
    <n v="643"/>
    <n v="2019"/>
    <n v="5583"/>
    <n v="6122"/>
    <n v="11705"/>
    <x v="6"/>
    <x v="23"/>
  </r>
  <r>
    <x v="5"/>
    <n v="841"/>
    <n v="20205"/>
    <n v="19561"/>
    <n v="171"/>
    <n v="9"/>
    <n v="40787"/>
    <n v="91580"/>
    <n v="132367"/>
    <n v="86"/>
    <s v="0"/>
    <n v="86"/>
    <n v="8"/>
    <n v="109"/>
    <n v="117"/>
    <n v="1794"/>
    <n v="2681"/>
    <n v="4475"/>
    <n v="38899"/>
    <n v="88790"/>
    <n v="127689"/>
    <x v="6"/>
    <x v="23"/>
  </r>
  <r>
    <x v="25"/>
    <n v="2"/>
    <n v="40"/>
    <n v="641"/>
    <n v="1"/>
    <n v="0"/>
    <n v="684"/>
    <n v="2394"/>
    <n v="3078"/>
    <n v="2"/>
    <s v="0"/>
    <n v="2"/>
    <n v="0"/>
    <n v="0"/>
    <n v="0"/>
    <n v="9"/>
    <n v="24"/>
    <n v="33"/>
    <n v="673"/>
    <n v="2370"/>
    <n v="3043"/>
    <x v="6"/>
    <x v="23"/>
  </r>
  <r>
    <x v="6"/>
    <n v="426"/>
    <n v="4112"/>
    <n v="1149"/>
    <n v="63"/>
    <n v="19"/>
    <n v="5769"/>
    <n v="3263"/>
    <n v="9032"/>
    <n v="46"/>
    <s v="0"/>
    <n v="46"/>
    <n v="18"/>
    <n v="50"/>
    <n v="68"/>
    <n v="825"/>
    <n v="163"/>
    <n v="988"/>
    <n v="4880"/>
    <n v="3050"/>
    <n v="7930"/>
    <x v="6"/>
    <x v="23"/>
  </r>
  <r>
    <x v="7"/>
    <n v="12"/>
    <n v="81"/>
    <n v="21"/>
    <n v="6"/>
    <n v="0"/>
    <n v="120"/>
    <n v="981"/>
    <n v="1101"/>
    <n v="4"/>
    <s v="0"/>
    <n v="4"/>
    <n v="0"/>
    <n v="0"/>
    <n v="0"/>
    <n v="14"/>
    <n v="24"/>
    <n v="38"/>
    <n v="102"/>
    <n v="957"/>
    <n v="1059"/>
    <x v="6"/>
    <x v="23"/>
  </r>
  <r>
    <x v="8"/>
    <n v="4"/>
    <n v="3"/>
    <n v="12"/>
    <n v="6"/>
    <n v="0"/>
    <n v="25"/>
    <n v="1503"/>
    <n v="1528"/>
    <n v="8"/>
    <s v="0"/>
    <n v="8"/>
    <n v="0"/>
    <n v="0"/>
    <n v="0"/>
    <n v="11"/>
    <n v="35"/>
    <n v="46"/>
    <n v="6"/>
    <n v="1468"/>
    <n v="1474"/>
    <x v="6"/>
    <x v="23"/>
  </r>
  <r>
    <x v="9"/>
    <n v="2"/>
    <n v="7"/>
    <n v="8"/>
    <n v="8"/>
    <n v="1"/>
    <n v="26"/>
    <n v="1691"/>
    <n v="1717"/>
    <n v="13"/>
    <s v="0"/>
    <n v="13"/>
    <n v="1"/>
    <n v="3"/>
    <n v="4"/>
    <n v="6"/>
    <n v="25"/>
    <n v="31"/>
    <n v="6"/>
    <n v="1663"/>
    <n v="1669"/>
    <x v="6"/>
    <x v="23"/>
  </r>
  <r>
    <x v="10"/>
    <n v="0"/>
    <n v="0"/>
    <n v="3"/>
    <n v="3"/>
    <n v="3"/>
    <n v="9"/>
    <n v="173"/>
    <n v="182"/>
    <n v="4"/>
    <s v="0"/>
    <n v="4"/>
    <n v="0"/>
    <n v="0"/>
    <n v="0"/>
    <n v="3"/>
    <n v="3"/>
    <n v="6"/>
    <n v="2"/>
    <n v="170"/>
    <n v="172"/>
    <x v="6"/>
    <x v="23"/>
  </r>
  <r>
    <x v="11"/>
    <n v="41"/>
    <n v="1276"/>
    <n v="675"/>
    <n v="24"/>
    <n v="15"/>
    <n v="2031"/>
    <n v="2659"/>
    <n v="4690"/>
    <n v="12"/>
    <s v="0"/>
    <n v="12"/>
    <n v="7"/>
    <n v="17"/>
    <n v="24"/>
    <n v="55"/>
    <n v="141"/>
    <n v="196"/>
    <n v="1957"/>
    <n v="2501"/>
    <n v="4458"/>
    <x v="6"/>
    <x v="23"/>
  </r>
  <r>
    <x v="12"/>
    <n v="45"/>
    <n v="1137"/>
    <n v="291"/>
    <n v="10"/>
    <n v="8"/>
    <n v="1491"/>
    <n v="2066"/>
    <n v="3557"/>
    <n v="16"/>
    <s v="0"/>
    <n v="16"/>
    <n v="8"/>
    <n v="0"/>
    <n v="8"/>
    <n v="254"/>
    <n v="205"/>
    <n v="459"/>
    <n v="1213"/>
    <n v="1861"/>
    <n v="3074"/>
    <x v="6"/>
    <x v="23"/>
  </r>
  <r>
    <x v="13"/>
    <n v="683"/>
    <n v="5548"/>
    <n v="1470"/>
    <n v="117"/>
    <n v="20"/>
    <n v="7838"/>
    <n v="9627"/>
    <n v="17465"/>
    <n v="71"/>
    <s v="0"/>
    <n v="71"/>
    <n v="8"/>
    <n v="36"/>
    <n v="44"/>
    <n v="907"/>
    <n v="542"/>
    <n v="1449"/>
    <n v="6852"/>
    <n v="9049"/>
    <n v="15901"/>
    <x v="6"/>
    <x v="23"/>
  </r>
  <r>
    <x v="14"/>
    <n v="71"/>
    <n v="97"/>
    <n v="48"/>
    <n v="16"/>
    <n v="6"/>
    <n v="238"/>
    <n v="351"/>
    <n v="589"/>
    <n v="30"/>
    <s v="0"/>
    <n v="30"/>
    <n v="15"/>
    <n v="6"/>
    <n v="21"/>
    <n v="83"/>
    <n v="150"/>
    <n v="233"/>
    <n v="110"/>
    <n v="195"/>
    <n v="305"/>
    <x v="6"/>
    <x v="23"/>
  </r>
  <r>
    <x v="15"/>
    <n v="23"/>
    <n v="20"/>
    <n v="11"/>
    <n v="0"/>
    <n v="0"/>
    <n v="54"/>
    <n v="4"/>
    <n v="58"/>
    <n v="11"/>
    <s v="0"/>
    <n v="11"/>
    <n v="0"/>
    <n v="0"/>
    <n v="0"/>
    <n v="10"/>
    <n v="0"/>
    <n v="10"/>
    <n v="33"/>
    <n v="4"/>
    <n v="37"/>
    <x v="6"/>
    <x v="23"/>
  </r>
  <r>
    <x v="16"/>
    <n v="125"/>
    <n v="113"/>
    <n v="232"/>
    <n v="40"/>
    <n v="5"/>
    <n v="515"/>
    <n v="225"/>
    <n v="740"/>
    <n v="56"/>
    <s v="0"/>
    <n v="56"/>
    <n v="17"/>
    <n v="0"/>
    <n v="17"/>
    <n v="71"/>
    <n v="148"/>
    <n v="219"/>
    <n v="371"/>
    <n v="77"/>
    <n v="448"/>
    <x v="6"/>
    <x v="23"/>
  </r>
  <r>
    <x v="17"/>
    <n v="283"/>
    <n v="1645"/>
    <n v="148"/>
    <n v="125"/>
    <n v="19"/>
    <n v="2220"/>
    <n v="1968"/>
    <n v="4188"/>
    <n v="181"/>
    <s v="0"/>
    <n v="181"/>
    <n v="2"/>
    <n v="28"/>
    <n v="30"/>
    <n v="726"/>
    <n v="129"/>
    <n v="855"/>
    <n v="1311"/>
    <n v="1811"/>
    <n v="3122"/>
    <x v="6"/>
    <x v="23"/>
  </r>
  <r>
    <x v="18"/>
    <n v="11756"/>
    <n v="97385"/>
    <n v="53810"/>
    <n v="6116"/>
    <n v="2070"/>
    <n v="171137"/>
    <n v="195069"/>
    <n v="366206"/>
    <n v="10324"/>
    <s v="0"/>
    <n v="10324"/>
    <n v="2169"/>
    <n v="1355"/>
    <n v="3524"/>
    <n v="45066"/>
    <n v="30170"/>
    <n v="75236"/>
    <n v="113578"/>
    <n v="163544"/>
    <n v="277122"/>
    <x v="6"/>
    <x v="23"/>
  </r>
  <r>
    <x v="0"/>
    <n v="8240"/>
    <n v="43170"/>
    <n v="18053"/>
    <n v="4458"/>
    <n v="1090"/>
    <n v="75011"/>
    <n v="54210"/>
    <n v="129221"/>
    <n v="6847"/>
    <s v="0"/>
    <n v="6847"/>
    <n v="2254"/>
    <n v="472"/>
    <n v="2726"/>
    <n v="40432"/>
    <n v="30465"/>
    <n v="70897"/>
    <n v="25478"/>
    <n v="23273"/>
    <n v="48751"/>
    <x v="7"/>
    <x v="23"/>
  </r>
  <r>
    <x v="1"/>
    <n v="191"/>
    <n v="2258"/>
    <n v="2001"/>
    <n v="27"/>
    <n v="7"/>
    <n v="4484"/>
    <n v="10523"/>
    <n v="15007"/>
    <n v="30"/>
    <s v="0"/>
    <n v="30"/>
    <n v="9"/>
    <n v="0"/>
    <n v="9"/>
    <n v="148"/>
    <n v="198"/>
    <n v="346"/>
    <n v="4297"/>
    <n v="10325"/>
    <n v="14622"/>
    <x v="7"/>
    <x v="23"/>
  </r>
  <r>
    <x v="2"/>
    <n v="257"/>
    <n v="5410"/>
    <n v="1658"/>
    <n v="24"/>
    <n v="186"/>
    <n v="7535"/>
    <n v="5918"/>
    <n v="13453"/>
    <n v="32"/>
    <s v="0"/>
    <n v="32"/>
    <n v="12"/>
    <n v="4"/>
    <n v="16"/>
    <n v="246"/>
    <n v="95"/>
    <n v="341"/>
    <n v="7245"/>
    <n v="5819"/>
    <n v="13064"/>
    <x v="7"/>
    <x v="23"/>
  </r>
  <r>
    <x v="3"/>
    <n v="1010"/>
    <n v="20927"/>
    <n v="7982"/>
    <n v="404"/>
    <n v="369"/>
    <n v="30692"/>
    <n v="16351"/>
    <n v="47043"/>
    <n v="132"/>
    <s v="0"/>
    <n v="132"/>
    <n v="119"/>
    <n v="642"/>
    <n v="761"/>
    <n v="11981"/>
    <n v="3392"/>
    <n v="15373"/>
    <n v="18460"/>
    <n v="12317"/>
    <n v="30777"/>
    <x v="7"/>
    <x v="23"/>
  </r>
  <r>
    <x v="4"/>
    <n v="604"/>
    <n v="4809"/>
    <n v="3206"/>
    <n v="172"/>
    <n v="776"/>
    <n v="9567"/>
    <n v="8547"/>
    <n v="18114"/>
    <n v="134"/>
    <s v="0"/>
    <n v="134"/>
    <n v="79"/>
    <n v="66"/>
    <n v="145"/>
    <n v="2201"/>
    <n v="570"/>
    <n v="2771"/>
    <n v="7153"/>
    <n v="7911"/>
    <n v="15064"/>
    <x v="7"/>
    <x v="23"/>
  </r>
  <r>
    <x v="5"/>
    <n v="1014"/>
    <n v="16078"/>
    <n v="19380"/>
    <n v="240"/>
    <n v="7"/>
    <n v="36719"/>
    <n v="83756"/>
    <n v="120475"/>
    <n v="182"/>
    <s v="0"/>
    <n v="182"/>
    <n v="12"/>
    <n v="120"/>
    <n v="132"/>
    <n v="2047"/>
    <n v="3008"/>
    <n v="5055"/>
    <n v="34478"/>
    <n v="80628"/>
    <n v="115106"/>
    <x v="7"/>
    <x v="23"/>
  </r>
  <r>
    <x v="25"/>
    <n v="1"/>
    <n v="1243"/>
    <n v="175"/>
    <n v="1"/>
    <n v="0"/>
    <n v="1420"/>
    <n v="2723"/>
    <n v="4143"/>
    <n v="8"/>
    <s v="0"/>
    <n v="8"/>
    <n v="0"/>
    <n v="0"/>
    <n v="0"/>
    <n v="8"/>
    <n v="18"/>
    <n v="26"/>
    <n v="1404"/>
    <n v="2705"/>
    <n v="4109"/>
    <x v="7"/>
    <x v="23"/>
  </r>
  <r>
    <x v="6"/>
    <n v="565"/>
    <n v="8838"/>
    <n v="2416"/>
    <n v="189"/>
    <n v="34"/>
    <n v="12042"/>
    <n v="6587"/>
    <n v="18629"/>
    <n v="63"/>
    <s v="0"/>
    <n v="63"/>
    <n v="58"/>
    <n v="102"/>
    <n v="160"/>
    <n v="1652"/>
    <n v="124"/>
    <n v="1776"/>
    <n v="10269"/>
    <n v="6361"/>
    <n v="16630"/>
    <x v="7"/>
    <x v="23"/>
  </r>
  <r>
    <x v="7"/>
    <n v="21"/>
    <n v="45"/>
    <n v="16"/>
    <n v="82"/>
    <n v="2"/>
    <n v="166"/>
    <n v="1189"/>
    <n v="1355"/>
    <n v="15"/>
    <s v="0"/>
    <n v="15"/>
    <n v="0"/>
    <n v="0"/>
    <n v="0"/>
    <n v="9"/>
    <n v="6"/>
    <n v="15"/>
    <n v="142"/>
    <n v="1183"/>
    <n v="1325"/>
    <x v="7"/>
    <x v="23"/>
  </r>
  <r>
    <x v="8"/>
    <n v="14"/>
    <n v="3"/>
    <n v="39"/>
    <n v="32"/>
    <n v="3"/>
    <n v="91"/>
    <n v="1582"/>
    <n v="1673"/>
    <n v="46"/>
    <s v="0"/>
    <n v="46"/>
    <n v="3"/>
    <n v="0"/>
    <n v="3"/>
    <n v="0"/>
    <n v="14"/>
    <n v="14"/>
    <n v="42"/>
    <n v="1568"/>
    <n v="1610"/>
    <x v="7"/>
    <x v="23"/>
  </r>
  <r>
    <x v="9"/>
    <n v="0"/>
    <n v="3"/>
    <n v="11"/>
    <n v="10"/>
    <n v="0"/>
    <n v="24"/>
    <n v="660"/>
    <n v="684"/>
    <n v="3"/>
    <s v="0"/>
    <n v="3"/>
    <n v="0"/>
    <n v="0"/>
    <n v="0"/>
    <n v="11"/>
    <n v="6"/>
    <n v="17"/>
    <n v="10"/>
    <n v="654"/>
    <n v="664"/>
    <x v="7"/>
    <x v="23"/>
  </r>
  <r>
    <x v="10"/>
    <n v="0"/>
    <n v="2"/>
    <n v="8"/>
    <n v="0"/>
    <n v="0"/>
    <n v="10"/>
    <n v="26"/>
    <n v="36"/>
    <n v="0"/>
    <s v="0"/>
    <n v="0"/>
    <n v="0"/>
    <n v="0"/>
    <n v="0"/>
    <n v="8"/>
    <n v="6"/>
    <n v="14"/>
    <n v="2"/>
    <n v="20"/>
    <n v="22"/>
    <x v="7"/>
    <x v="23"/>
  </r>
  <r>
    <x v="11"/>
    <n v="169"/>
    <n v="1173"/>
    <n v="535"/>
    <n v="7"/>
    <n v="3"/>
    <n v="1887"/>
    <n v="1911"/>
    <n v="3798"/>
    <n v="12"/>
    <s v="0"/>
    <n v="12"/>
    <n v="4"/>
    <n v="4"/>
    <n v="8"/>
    <n v="143"/>
    <n v="98"/>
    <n v="241"/>
    <n v="1728"/>
    <n v="1809"/>
    <n v="3537"/>
    <x v="7"/>
    <x v="23"/>
  </r>
  <r>
    <x v="12"/>
    <n v="56"/>
    <n v="855"/>
    <n v="309"/>
    <n v="12"/>
    <n v="5"/>
    <n v="1237"/>
    <n v="1704"/>
    <n v="2941"/>
    <n v="6"/>
    <s v="0"/>
    <n v="6"/>
    <n v="3"/>
    <n v="0"/>
    <n v="3"/>
    <n v="148"/>
    <n v="58"/>
    <n v="206"/>
    <n v="1080"/>
    <n v="1646"/>
    <n v="2726"/>
    <x v="7"/>
    <x v="23"/>
  </r>
  <r>
    <x v="13"/>
    <n v="946"/>
    <n v="7793"/>
    <n v="2557"/>
    <n v="83"/>
    <n v="12"/>
    <n v="11391"/>
    <n v="10756"/>
    <n v="22147"/>
    <n v="88"/>
    <s v="0"/>
    <n v="88"/>
    <n v="15"/>
    <n v="62"/>
    <n v="77"/>
    <n v="1390"/>
    <n v="885"/>
    <n v="2275"/>
    <n v="9898"/>
    <n v="9809"/>
    <n v="19707"/>
    <x v="7"/>
    <x v="23"/>
  </r>
  <r>
    <x v="14"/>
    <n v="111"/>
    <n v="129"/>
    <n v="8"/>
    <n v="11"/>
    <n v="3"/>
    <n v="262"/>
    <n v="257"/>
    <n v="519"/>
    <n v="9"/>
    <s v="0"/>
    <n v="9"/>
    <n v="3"/>
    <n v="7"/>
    <n v="10"/>
    <n v="117"/>
    <n v="128"/>
    <n v="245"/>
    <n v="133"/>
    <n v="122"/>
    <n v="255"/>
    <x v="7"/>
    <x v="23"/>
  </r>
  <r>
    <x v="15"/>
    <n v="25"/>
    <n v="3"/>
    <n v="0"/>
    <n v="0"/>
    <n v="0"/>
    <n v="28"/>
    <n v="2"/>
    <n v="30"/>
    <n v="0"/>
    <s v="0"/>
    <n v="0"/>
    <n v="0"/>
    <n v="0"/>
    <n v="0"/>
    <n v="0"/>
    <n v="2"/>
    <n v="2"/>
    <n v="28"/>
    <n v="0"/>
    <n v="28"/>
    <x v="7"/>
    <x v="23"/>
  </r>
  <r>
    <x v="16"/>
    <n v="154"/>
    <n v="107"/>
    <n v="340"/>
    <n v="36"/>
    <n v="22"/>
    <n v="659"/>
    <n v="283"/>
    <n v="942"/>
    <n v="50"/>
    <s v="0"/>
    <n v="50"/>
    <n v="37"/>
    <n v="100"/>
    <n v="137"/>
    <n v="68"/>
    <n v="71"/>
    <n v="139"/>
    <n v="504"/>
    <n v="112"/>
    <n v="616"/>
    <x v="7"/>
    <x v="23"/>
  </r>
  <r>
    <x v="17"/>
    <n v="293"/>
    <n v="1782"/>
    <n v="188"/>
    <n v="105"/>
    <n v="20"/>
    <n v="2388"/>
    <n v="1713"/>
    <n v="4101"/>
    <n v="154"/>
    <s v="0"/>
    <n v="154"/>
    <n v="14"/>
    <n v="33"/>
    <n v="47"/>
    <n v="532"/>
    <n v="40"/>
    <n v="572"/>
    <n v="1688"/>
    <n v="1640"/>
    <n v="3328"/>
    <x v="7"/>
    <x v="23"/>
  </r>
  <r>
    <x v="18"/>
    <n v="13671"/>
    <n v="114628"/>
    <n v="58882"/>
    <n v="5893"/>
    <n v="2539"/>
    <n v="195613"/>
    <n v="208698"/>
    <n v="404311"/>
    <n v="7811"/>
    <s v="0"/>
    <n v="7811"/>
    <n v="2622"/>
    <n v="1612"/>
    <n v="4234"/>
    <n v="61141"/>
    <n v="39184"/>
    <n v="100325"/>
    <n v="124039"/>
    <n v="167902"/>
    <n v="291941"/>
    <x v="7"/>
    <x v="23"/>
  </r>
  <r>
    <x v="0"/>
    <n v="8753"/>
    <n v="31950"/>
    <n v="15665"/>
    <n v="5086"/>
    <n v="891"/>
    <n v="62345"/>
    <n v="33691"/>
    <n v="96036"/>
    <n v="9665"/>
    <s v="0"/>
    <n v="9665"/>
    <n v="1697"/>
    <n v="257"/>
    <n v="1954"/>
    <n v="30021"/>
    <n v="20908"/>
    <n v="50929"/>
    <n v="20962"/>
    <n v="12526"/>
    <n v="33488"/>
    <x v="8"/>
    <x v="23"/>
  </r>
  <r>
    <x v="1"/>
    <n v="175"/>
    <n v="2494"/>
    <n v="1261"/>
    <n v="30"/>
    <n v="7"/>
    <n v="3967"/>
    <n v="6251"/>
    <n v="10218"/>
    <n v="26"/>
    <s v="0"/>
    <n v="26"/>
    <n v="2"/>
    <n v="0"/>
    <n v="2"/>
    <n v="222"/>
    <n v="173"/>
    <n v="395"/>
    <n v="3717"/>
    <n v="6078"/>
    <n v="9795"/>
    <x v="8"/>
    <x v="23"/>
  </r>
  <r>
    <x v="2"/>
    <n v="269"/>
    <n v="3734"/>
    <n v="981"/>
    <n v="65"/>
    <n v="119"/>
    <n v="5168"/>
    <n v="3929"/>
    <n v="9097"/>
    <n v="46"/>
    <s v="0"/>
    <n v="46"/>
    <n v="0"/>
    <n v="0"/>
    <n v="0"/>
    <n v="389"/>
    <n v="67"/>
    <n v="456"/>
    <n v="4733"/>
    <n v="3862"/>
    <n v="8595"/>
    <x v="8"/>
    <x v="23"/>
  </r>
  <r>
    <x v="3"/>
    <n v="1289"/>
    <n v="19503"/>
    <n v="7502"/>
    <n v="600"/>
    <n v="423"/>
    <n v="29317"/>
    <n v="14277"/>
    <n v="43594"/>
    <n v="169"/>
    <s v="0"/>
    <n v="169"/>
    <n v="142"/>
    <n v="1185"/>
    <n v="1327"/>
    <n v="12609"/>
    <n v="3780"/>
    <n v="16389"/>
    <n v="16397"/>
    <n v="9312"/>
    <n v="25709"/>
    <x v="8"/>
    <x v="23"/>
  </r>
  <r>
    <x v="4"/>
    <n v="133"/>
    <n v="3506"/>
    <n v="3079"/>
    <n v="185"/>
    <n v="221"/>
    <n v="7124"/>
    <n v="3631"/>
    <n v="10755"/>
    <n v="112"/>
    <s v="0"/>
    <n v="112"/>
    <n v="28"/>
    <n v="22"/>
    <n v="50"/>
    <n v="2121"/>
    <n v="395"/>
    <n v="2516"/>
    <n v="4863"/>
    <n v="3214"/>
    <n v="8077"/>
    <x v="8"/>
    <x v="23"/>
  </r>
  <r>
    <x v="5"/>
    <n v="934"/>
    <n v="22860"/>
    <n v="17770"/>
    <n v="192"/>
    <n v="8"/>
    <n v="41764"/>
    <n v="85040"/>
    <n v="126804"/>
    <n v="235"/>
    <s v="0"/>
    <n v="235"/>
    <n v="11"/>
    <n v="246"/>
    <n v="257"/>
    <n v="3772"/>
    <n v="3441"/>
    <n v="7213"/>
    <n v="37746"/>
    <n v="81353"/>
    <n v="119099"/>
    <x v="8"/>
    <x v="23"/>
  </r>
  <r>
    <x v="25"/>
    <n v="5"/>
    <n v="192"/>
    <n v="170"/>
    <n v="3"/>
    <n v="4"/>
    <n v="374"/>
    <n v="1933"/>
    <n v="2307"/>
    <n v="15"/>
    <s v="0"/>
    <n v="15"/>
    <n v="2"/>
    <n v="4"/>
    <n v="6"/>
    <n v="8"/>
    <n v="24"/>
    <n v="32"/>
    <n v="349"/>
    <n v="1905"/>
    <n v="2254"/>
    <x v="8"/>
    <x v="23"/>
  </r>
  <r>
    <x v="6"/>
    <n v="874"/>
    <n v="3824"/>
    <n v="1233"/>
    <n v="74"/>
    <n v="6"/>
    <n v="6011"/>
    <n v="2553"/>
    <n v="8564"/>
    <n v="59"/>
    <s v="0"/>
    <n v="59"/>
    <n v="7"/>
    <n v="24"/>
    <n v="31"/>
    <n v="284"/>
    <n v="20"/>
    <n v="304"/>
    <n v="5661"/>
    <n v="2509"/>
    <n v="8170"/>
    <x v="8"/>
    <x v="23"/>
  </r>
  <r>
    <x v="7"/>
    <n v="14"/>
    <n v="76"/>
    <n v="54"/>
    <n v="38"/>
    <n v="2"/>
    <n v="184"/>
    <n v="1692"/>
    <n v="1876"/>
    <n v="14"/>
    <s v="0"/>
    <n v="14"/>
    <n v="0"/>
    <n v="0"/>
    <n v="0"/>
    <n v="28"/>
    <n v="11"/>
    <n v="39"/>
    <n v="142"/>
    <n v="1681"/>
    <n v="1823"/>
    <x v="8"/>
    <x v="23"/>
  </r>
  <r>
    <x v="8"/>
    <n v="39"/>
    <n v="13"/>
    <n v="6"/>
    <n v="26"/>
    <n v="0"/>
    <n v="84"/>
    <n v="1815"/>
    <n v="1899"/>
    <n v="11"/>
    <s v="0"/>
    <n v="11"/>
    <n v="3"/>
    <n v="0"/>
    <n v="3"/>
    <n v="13"/>
    <n v="72"/>
    <n v="85"/>
    <n v="57"/>
    <n v="1743"/>
    <n v="1800"/>
    <x v="8"/>
    <x v="23"/>
  </r>
  <r>
    <x v="9"/>
    <n v="4"/>
    <n v="5"/>
    <n v="14"/>
    <n v="3"/>
    <n v="0"/>
    <n v="26"/>
    <n v="2139"/>
    <n v="2165"/>
    <n v="8"/>
    <s v="0"/>
    <n v="8"/>
    <n v="0"/>
    <n v="2"/>
    <n v="2"/>
    <n v="7"/>
    <n v="53"/>
    <n v="60"/>
    <n v="11"/>
    <n v="2084"/>
    <n v="2095"/>
    <x v="8"/>
    <x v="23"/>
  </r>
  <r>
    <x v="10"/>
    <n v="0"/>
    <n v="12"/>
    <n v="3"/>
    <n v="0"/>
    <n v="0"/>
    <n v="15"/>
    <n v="56"/>
    <n v="71"/>
    <n v="0"/>
    <s v="0"/>
    <n v="0"/>
    <n v="0"/>
    <n v="0"/>
    <n v="0"/>
    <n v="5"/>
    <n v="11"/>
    <n v="16"/>
    <n v="10"/>
    <n v="45"/>
    <n v="55"/>
    <x v="8"/>
    <x v="23"/>
  </r>
  <r>
    <x v="11"/>
    <n v="151"/>
    <n v="1064"/>
    <n v="490"/>
    <n v="19"/>
    <n v="39"/>
    <n v="1763"/>
    <n v="1914"/>
    <n v="3677"/>
    <n v="39"/>
    <s v="0"/>
    <n v="39"/>
    <n v="6"/>
    <n v="4"/>
    <n v="10"/>
    <n v="134"/>
    <n v="66"/>
    <n v="200"/>
    <n v="1584"/>
    <n v="1844"/>
    <n v="3428"/>
    <x v="8"/>
    <x v="23"/>
  </r>
  <r>
    <x v="12"/>
    <n v="112"/>
    <n v="864"/>
    <n v="310"/>
    <n v="31"/>
    <n v="3"/>
    <n v="1320"/>
    <n v="1030"/>
    <n v="2350"/>
    <n v="16"/>
    <s v="0"/>
    <n v="16"/>
    <n v="0"/>
    <n v="0"/>
    <n v="0"/>
    <n v="278"/>
    <n v="182"/>
    <n v="460"/>
    <n v="1026"/>
    <n v="848"/>
    <n v="1874"/>
    <x v="8"/>
    <x v="23"/>
  </r>
  <r>
    <x v="13"/>
    <n v="856"/>
    <n v="4961"/>
    <n v="1461"/>
    <n v="51"/>
    <n v="15"/>
    <n v="7344"/>
    <n v="5975"/>
    <n v="13319"/>
    <n v="131"/>
    <s v="0"/>
    <n v="131"/>
    <n v="4"/>
    <n v="42"/>
    <n v="46"/>
    <n v="810"/>
    <n v="382"/>
    <n v="1192"/>
    <n v="6399"/>
    <n v="5551"/>
    <n v="11950"/>
    <x v="8"/>
    <x v="23"/>
  </r>
  <r>
    <x v="14"/>
    <n v="224"/>
    <n v="244"/>
    <n v="11"/>
    <n v="9"/>
    <n v="5"/>
    <n v="493"/>
    <n v="340"/>
    <n v="833"/>
    <n v="26"/>
    <s v="0"/>
    <n v="26"/>
    <n v="0"/>
    <n v="0"/>
    <n v="0"/>
    <n v="247"/>
    <n v="136"/>
    <n v="383"/>
    <n v="220"/>
    <n v="204"/>
    <n v="424"/>
    <x v="8"/>
    <x v="23"/>
  </r>
  <r>
    <x v="15"/>
    <n v="20"/>
    <n v="4"/>
    <n v="2"/>
    <n v="0"/>
    <n v="0"/>
    <n v="26"/>
    <n v="11"/>
    <n v="37"/>
    <n v="0"/>
    <s v="0"/>
    <n v="0"/>
    <n v="0"/>
    <n v="0"/>
    <n v="0"/>
    <n v="0"/>
    <n v="0"/>
    <n v="0"/>
    <n v="26"/>
    <n v="11"/>
    <n v="37"/>
    <x v="8"/>
    <x v="23"/>
  </r>
  <r>
    <x v="16"/>
    <n v="279"/>
    <n v="374"/>
    <n v="277"/>
    <n v="73"/>
    <n v="10"/>
    <n v="1013"/>
    <n v="279"/>
    <n v="1292"/>
    <n v="92"/>
    <s v="0"/>
    <n v="92"/>
    <n v="8"/>
    <n v="0"/>
    <n v="8"/>
    <n v="209"/>
    <n v="130"/>
    <n v="339"/>
    <n v="704"/>
    <n v="149"/>
    <n v="853"/>
    <x v="8"/>
    <x v="23"/>
  </r>
  <r>
    <x v="17"/>
    <n v="389"/>
    <n v="924"/>
    <n v="273"/>
    <n v="110"/>
    <n v="46"/>
    <n v="1742"/>
    <n v="1381"/>
    <n v="3123"/>
    <n v="240"/>
    <s v="0"/>
    <n v="240"/>
    <n v="17"/>
    <n v="4"/>
    <n v="21"/>
    <n v="573"/>
    <n v="130"/>
    <n v="703"/>
    <n v="912"/>
    <n v="1247"/>
    <n v="2159"/>
    <x v="8"/>
    <x v="23"/>
  </r>
  <r>
    <x v="18"/>
    <n v="14520"/>
    <n v="96604"/>
    <n v="50562"/>
    <n v="6595"/>
    <n v="1799"/>
    <n v="170080"/>
    <n v="167937"/>
    <n v="338017"/>
    <n v="10904"/>
    <s v="0"/>
    <n v="10904"/>
    <n v="1927"/>
    <n v="1790"/>
    <n v="3717"/>
    <n v="51730"/>
    <n v="29981"/>
    <n v="81711"/>
    <n v="105519"/>
    <n v="136166"/>
    <n v="241685"/>
    <x v="8"/>
    <x v="23"/>
  </r>
  <r>
    <x v="0"/>
    <n v="9810"/>
    <n v="28401"/>
    <n v="16584"/>
    <n v="6135"/>
    <n v="1341"/>
    <n v="62271"/>
    <n v="23427"/>
    <n v="85698"/>
    <n v="12972"/>
    <s v="0"/>
    <n v="12972"/>
    <n v="2144"/>
    <n v="122"/>
    <n v="2266"/>
    <n v="27046"/>
    <n v="14421"/>
    <n v="41467"/>
    <n v="20109"/>
    <n v="8884"/>
    <n v="28993"/>
    <x v="9"/>
    <x v="23"/>
  </r>
  <r>
    <x v="1"/>
    <n v="398"/>
    <n v="4250"/>
    <n v="2064"/>
    <n v="47"/>
    <n v="43"/>
    <n v="6802"/>
    <n v="8575"/>
    <n v="15377"/>
    <n v="59"/>
    <s v="0"/>
    <n v="59"/>
    <n v="77"/>
    <n v="0"/>
    <n v="77"/>
    <n v="190"/>
    <n v="259"/>
    <n v="449"/>
    <n v="6476"/>
    <n v="8316"/>
    <n v="14792"/>
    <x v="9"/>
    <x v="23"/>
  </r>
  <r>
    <x v="2"/>
    <n v="544"/>
    <n v="4583"/>
    <n v="1344"/>
    <n v="64"/>
    <n v="14"/>
    <n v="6549"/>
    <n v="3672"/>
    <n v="10221"/>
    <n v="40"/>
    <s v="0"/>
    <n v="40"/>
    <n v="8"/>
    <n v="0"/>
    <n v="8"/>
    <n v="273"/>
    <n v="86"/>
    <n v="359"/>
    <n v="6228"/>
    <n v="3586"/>
    <n v="9814"/>
    <x v="9"/>
    <x v="23"/>
  </r>
  <r>
    <x v="3"/>
    <n v="3041"/>
    <n v="28498"/>
    <n v="9538"/>
    <n v="638"/>
    <n v="507"/>
    <n v="42222"/>
    <n v="23415"/>
    <n v="65637"/>
    <n v="204"/>
    <s v="0"/>
    <n v="204"/>
    <n v="234"/>
    <n v="1690"/>
    <n v="1924"/>
    <n v="15766"/>
    <n v="5191"/>
    <n v="20957"/>
    <n v="26018"/>
    <n v="16534"/>
    <n v="42552"/>
    <x v="9"/>
    <x v="23"/>
  </r>
  <r>
    <x v="4"/>
    <n v="178"/>
    <n v="3742"/>
    <n v="2461"/>
    <n v="183"/>
    <n v="66"/>
    <n v="6630"/>
    <n v="5774"/>
    <n v="12404"/>
    <n v="157"/>
    <s v="0"/>
    <n v="157"/>
    <n v="65"/>
    <n v="9"/>
    <n v="74"/>
    <n v="2153"/>
    <n v="709"/>
    <n v="2862"/>
    <n v="4255"/>
    <n v="5056"/>
    <n v="9311"/>
    <x v="9"/>
    <x v="23"/>
  </r>
  <r>
    <x v="5"/>
    <n v="1681"/>
    <n v="24503"/>
    <n v="19012"/>
    <n v="216"/>
    <n v="69"/>
    <n v="45481"/>
    <n v="92672"/>
    <n v="138153"/>
    <n v="94"/>
    <s v="0"/>
    <n v="94"/>
    <n v="40"/>
    <n v="142"/>
    <n v="182"/>
    <n v="3324"/>
    <n v="2514"/>
    <n v="5838"/>
    <n v="42023"/>
    <n v="90016"/>
    <n v="132039"/>
    <x v="9"/>
    <x v="23"/>
  </r>
  <r>
    <x v="25"/>
    <n v="11"/>
    <n v="189"/>
    <n v="225"/>
    <n v="0"/>
    <n v="1"/>
    <n v="426"/>
    <n v="1578"/>
    <n v="2004"/>
    <n v="5"/>
    <s v="0"/>
    <n v="5"/>
    <n v="1"/>
    <n v="0"/>
    <n v="1"/>
    <n v="6"/>
    <n v="17"/>
    <n v="23"/>
    <n v="414"/>
    <n v="1561"/>
    <n v="1975"/>
    <x v="9"/>
    <x v="23"/>
  </r>
  <r>
    <x v="6"/>
    <n v="365"/>
    <n v="3517"/>
    <n v="1219"/>
    <n v="111"/>
    <n v="15"/>
    <n v="5227"/>
    <n v="1433"/>
    <n v="6660"/>
    <n v="140"/>
    <s v="0"/>
    <n v="140"/>
    <n v="25"/>
    <n v="4"/>
    <n v="29"/>
    <n v="636"/>
    <n v="35"/>
    <n v="671"/>
    <n v="4426"/>
    <n v="1394"/>
    <n v="5820"/>
    <x v="9"/>
    <x v="23"/>
  </r>
  <r>
    <x v="7"/>
    <n v="792"/>
    <n v="1328"/>
    <n v="807"/>
    <n v="135"/>
    <n v="2"/>
    <n v="3064"/>
    <n v="9871"/>
    <n v="12935"/>
    <n v="513"/>
    <s v="0"/>
    <n v="513"/>
    <n v="1"/>
    <n v="0"/>
    <n v="1"/>
    <n v="528"/>
    <n v="1878"/>
    <n v="2406"/>
    <n v="2022"/>
    <n v="7993"/>
    <n v="10015"/>
    <x v="9"/>
    <x v="23"/>
  </r>
  <r>
    <x v="8"/>
    <n v="109"/>
    <n v="305"/>
    <n v="399"/>
    <n v="48"/>
    <n v="2"/>
    <n v="863"/>
    <n v="3169"/>
    <n v="4032"/>
    <n v="13"/>
    <s v="0"/>
    <n v="13"/>
    <n v="2"/>
    <n v="7"/>
    <n v="9"/>
    <n v="86"/>
    <n v="641"/>
    <n v="727"/>
    <n v="762"/>
    <n v="2521"/>
    <n v="3283"/>
    <x v="9"/>
    <x v="23"/>
  </r>
  <r>
    <x v="9"/>
    <n v="73"/>
    <n v="312"/>
    <n v="242"/>
    <n v="89"/>
    <n v="1"/>
    <n v="717"/>
    <n v="5170"/>
    <n v="5887"/>
    <n v="12"/>
    <s v="0"/>
    <n v="12"/>
    <n v="2"/>
    <n v="0"/>
    <n v="2"/>
    <n v="340"/>
    <n v="1792"/>
    <n v="2132"/>
    <n v="363"/>
    <n v="3378"/>
    <n v="3741"/>
    <x v="9"/>
    <x v="23"/>
  </r>
  <r>
    <x v="10"/>
    <n v="13"/>
    <n v="351"/>
    <n v="429"/>
    <n v="3"/>
    <n v="3"/>
    <n v="799"/>
    <n v="5036"/>
    <n v="5835"/>
    <n v="2"/>
    <s v="0"/>
    <n v="2"/>
    <n v="6"/>
    <n v="0"/>
    <n v="6"/>
    <n v="525"/>
    <n v="2514"/>
    <n v="3039"/>
    <n v="266"/>
    <n v="2522"/>
    <n v="2788"/>
    <x v="9"/>
    <x v="23"/>
  </r>
  <r>
    <x v="11"/>
    <n v="360"/>
    <n v="1748"/>
    <n v="787"/>
    <n v="28"/>
    <n v="7"/>
    <n v="2930"/>
    <n v="2745"/>
    <n v="5675"/>
    <n v="24"/>
    <s v="0"/>
    <n v="24"/>
    <n v="8"/>
    <n v="9"/>
    <n v="17"/>
    <n v="130"/>
    <n v="89"/>
    <n v="219"/>
    <n v="2768"/>
    <n v="2647"/>
    <n v="5415"/>
    <x v="9"/>
    <x v="23"/>
  </r>
  <r>
    <x v="12"/>
    <n v="153"/>
    <n v="1273"/>
    <n v="604"/>
    <n v="29"/>
    <n v="16"/>
    <n v="2075"/>
    <n v="1465"/>
    <n v="3540"/>
    <n v="42"/>
    <s v="0"/>
    <n v="42"/>
    <n v="2"/>
    <n v="2"/>
    <n v="4"/>
    <n v="444"/>
    <n v="248"/>
    <n v="692"/>
    <n v="1587"/>
    <n v="1215"/>
    <n v="2802"/>
    <x v="9"/>
    <x v="23"/>
  </r>
  <r>
    <x v="13"/>
    <n v="748"/>
    <n v="3345"/>
    <n v="1415"/>
    <n v="67"/>
    <n v="36"/>
    <n v="5611"/>
    <n v="4861"/>
    <n v="10472"/>
    <n v="151"/>
    <s v="0"/>
    <n v="151"/>
    <n v="9"/>
    <n v="27"/>
    <n v="36"/>
    <n v="669"/>
    <n v="611"/>
    <n v="1280"/>
    <n v="4782"/>
    <n v="4223"/>
    <n v="9005"/>
    <x v="9"/>
    <x v="23"/>
  </r>
  <r>
    <x v="14"/>
    <n v="226"/>
    <n v="317"/>
    <n v="41"/>
    <n v="17"/>
    <n v="9"/>
    <n v="610"/>
    <n v="269"/>
    <n v="879"/>
    <n v="34"/>
    <s v="0"/>
    <n v="34"/>
    <n v="13"/>
    <n v="2"/>
    <n v="15"/>
    <n v="259"/>
    <n v="144"/>
    <n v="403"/>
    <n v="304"/>
    <n v="123"/>
    <n v="427"/>
    <x v="9"/>
    <x v="23"/>
  </r>
  <r>
    <x v="15"/>
    <n v="109"/>
    <n v="18"/>
    <n v="0"/>
    <n v="2"/>
    <n v="0"/>
    <n v="129"/>
    <n v="9"/>
    <n v="138"/>
    <n v="0"/>
    <s v="0"/>
    <n v="0"/>
    <n v="0"/>
    <n v="0"/>
    <n v="0"/>
    <n v="4"/>
    <n v="0"/>
    <n v="4"/>
    <n v="125"/>
    <n v="9"/>
    <n v="134"/>
    <x v="9"/>
    <x v="23"/>
  </r>
  <r>
    <x v="16"/>
    <n v="221"/>
    <n v="371"/>
    <n v="329"/>
    <n v="103"/>
    <n v="18"/>
    <n v="1042"/>
    <n v="195"/>
    <n v="1237"/>
    <n v="149"/>
    <s v="0"/>
    <n v="149"/>
    <n v="11"/>
    <n v="22"/>
    <n v="33"/>
    <n v="204"/>
    <n v="92"/>
    <n v="296"/>
    <n v="678"/>
    <n v="81"/>
    <n v="759"/>
    <x v="9"/>
    <x v="23"/>
  </r>
  <r>
    <x v="17"/>
    <n v="236"/>
    <n v="1022"/>
    <n v="288"/>
    <n v="213"/>
    <n v="32"/>
    <n v="1791"/>
    <n v="1382"/>
    <n v="3173"/>
    <n v="268"/>
    <s v="0"/>
    <n v="268"/>
    <n v="14"/>
    <n v="9"/>
    <n v="23"/>
    <n v="561"/>
    <n v="113"/>
    <n v="674"/>
    <n v="948"/>
    <n v="1260"/>
    <n v="2208"/>
    <x v="9"/>
    <x v="23"/>
  </r>
  <r>
    <x v="18"/>
    <n v="19068"/>
    <n v="108073"/>
    <n v="57788"/>
    <n v="8128"/>
    <n v="2182"/>
    <n v="195239"/>
    <n v="194718"/>
    <n v="389957"/>
    <n v="14879"/>
    <s v="0"/>
    <n v="14879"/>
    <n v="2662"/>
    <n v="2045"/>
    <n v="4707"/>
    <n v="53144"/>
    <n v="31354"/>
    <n v="84498"/>
    <n v="124554"/>
    <n v="161319"/>
    <n v="285873"/>
    <x v="9"/>
    <x v="23"/>
  </r>
  <r>
    <x v="0"/>
    <n v="8992"/>
    <n v="19717"/>
    <n v="13725"/>
    <n v="5712"/>
    <n v="1178"/>
    <n v="49324"/>
    <n v="12232"/>
    <n v="61556"/>
    <n v="14664"/>
    <s v="0"/>
    <n v="14664"/>
    <n v="1824"/>
    <n v="145"/>
    <n v="1969"/>
    <n v="19815"/>
    <n v="7028"/>
    <n v="26843"/>
    <n v="13021"/>
    <n v="5059"/>
    <n v="18080"/>
    <x v="10"/>
    <x v="23"/>
  </r>
  <r>
    <x v="1"/>
    <n v="391"/>
    <n v="3127"/>
    <n v="1618"/>
    <n v="34"/>
    <n v="37"/>
    <n v="5207"/>
    <n v="7706"/>
    <n v="12913"/>
    <n v="52"/>
    <s v="0"/>
    <n v="52"/>
    <n v="39"/>
    <n v="8"/>
    <n v="47"/>
    <n v="191"/>
    <n v="408"/>
    <n v="599"/>
    <n v="4925"/>
    <n v="7290"/>
    <n v="12215"/>
    <x v="10"/>
    <x v="23"/>
  </r>
  <r>
    <x v="2"/>
    <n v="948"/>
    <n v="6705"/>
    <n v="1683"/>
    <n v="30"/>
    <n v="3"/>
    <n v="9369"/>
    <n v="5607"/>
    <n v="14976"/>
    <n v="112"/>
    <s v="0"/>
    <n v="112"/>
    <n v="3"/>
    <n v="4"/>
    <n v="7"/>
    <n v="298"/>
    <n v="100"/>
    <n v="398"/>
    <n v="8956"/>
    <n v="5503"/>
    <n v="14459"/>
    <x v="10"/>
    <x v="23"/>
  </r>
  <r>
    <x v="3"/>
    <n v="4309"/>
    <n v="29225"/>
    <n v="11011"/>
    <n v="801"/>
    <n v="697"/>
    <n v="46043"/>
    <n v="22495"/>
    <n v="68538"/>
    <n v="345"/>
    <s v="0"/>
    <n v="345"/>
    <n v="508"/>
    <n v="1693"/>
    <n v="2201"/>
    <n v="18667"/>
    <n v="6831"/>
    <n v="25498"/>
    <n v="26523"/>
    <n v="13971"/>
    <n v="40494"/>
    <x v="10"/>
    <x v="23"/>
  </r>
  <r>
    <x v="4"/>
    <n v="168"/>
    <n v="1773"/>
    <n v="2399"/>
    <n v="105"/>
    <n v="46"/>
    <n v="4491"/>
    <n v="3658"/>
    <n v="8149"/>
    <n v="144"/>
    <s v="0"/>
    <n v="144"/>
    <n v="54"/>
    <n v="6"/>
    <n v="60"/>
    <n v="807"/>
    <n v="255"/>
    <n v="1062"/>
    <n v="3486"/>
    <n v="3397"/>
    <n v="6883"/>
    <x v="10"/>
    <x v="23"/>
  </r>
  <r>
    <x v="5"/>
    <n v="2482"/>
    <n v="26923"/>
    <n v="17882"/>
    <n v="176"/>
    <n v="78"/>
    <n v="47541"/>
    <n v="71071"/>
    <n v="118612"/>
    <n v="249"/>
    <s v="0"/>
    <n v="249"/>
    <n v="80"/>
    <n v="101"/>
    <n v="181"/>
    <n v="7545"/>
    <n v="2215"/>
    <n v="9760"/>
    <n v="39667"/>
    <n v="68755"/>
    <n v="108422"/>
    <x v="10"/>
    <x v="23"/>
  </r>
  <r>
    <x v="25"/>
    <n v="73"/>
    <n v="138"/>
    <n v="244"/>
    <n v="11"/>
    <n v="7"/>
    <n v="473"/>
    <n v="471"/>
    <n v="944"/>
    <n v="43"/>
    <s v="0"/>
    <n v="43"/>
    <n v="3"/>
    <n v="0"/>
    <n v="3"/>
    <n v="32"/>
    <n v="11"/>
    <n v="43"/>
    <n v="395"/>
    <n v="460"/>
    <n v="855"/>
    <x v="10"/>
    <x v="23"/>
  </r>
  <r>
    <x v="6"/>
    <n v="681"/>
    <n v="3573"/>
    <n v="890"/>
    <n v="71"/>
    <n v="34"/>
    <n v="5249"/>
    <n v="1523"/>
    <n v="6772"/>
    <n v="103"/>
    <s v="0"/>
    <n v="103"/>
    <n v="67"/>
    <n v="29"/>
    <n v="96"/>
    <n v="690"/>
    <n v="37"/>
    <n v="727"/>
    <n v="4389"/>
    <n v="1457"/>
    <n v="5846"/>
    <x v="10"/>
    <x v="23"/>
  </r>
  <r>
    <x v="7"/>
    <n v="972"/>
    <n v="3511"/>
    <n v="3891"/>
    <n v="286"/>
    <n v="10"/>
    <n v="8670"/>
    <n v="23463"/>
    <n v="32133"/>
    <n v="460"/>
    <s v="0"/>
    <n v="460"/>
    <n v="5"/>
    <n v="4"/>
    <n v="9"/>
    <n v="1411"/>
    <n v="3558"/>
    <n v="4969"/>
    <n v="6794"/>
    <n v="19901"/>
    <n v="26695"/>
    <x v="10"/>
    <x v="23"/>
  </r>
  <r>
    <x v="8"/>
    <n v="319"/>
    <n v="740"/>
    <n v="969"/>
    <n v="124"/>
    <n v="1"/>
    <n v="2153"/>
    <n v="9446"/>
    <n v="11599"/>
    <n v="20"/>
    <s v="0"/>
    <n v="20"/>
    <n v="3"/>
    <n v="0"/>
    <n v="3"/>
    <n v="361"/>
    <n v="1256"/>
    <n v="1617"/>
    <n v="1769"/>
    <n v="8190"/>
    <n v="9959"/>
    <x v="10"/>
    <x v="23"/>
  </r>
  <r>
    <x v="9"/>
    <n v="123"/>
    <n v="964"/>
    <n v="2029"/>
    <n v="129"/>
    <n v="2"/>
    <n v="3247"/>
    <n v="9048"/>
    <n v="12295"/>
    <n v="12"/>
    <s v="0"/>
    <n v="12"/>
    <n v="6"/>
    <n v="4"/>
    <n v="10"/>
    <n v="796"/>
    <n v="3280"/>
    <n v="4076"/>
    <n v="2433"/>
    <n v="5764"/>
    <n v="8197"/>
    <x v="10"/>
    <x v="23"/>
  </r>
  <r>
    <x v="10"/>
    <n v="77"/>
    <n v="725"/>
    <n v="2746"/>
    <n v="182"/>
    <n v="0"/>
    <n v="3730"/>
    <n v="11809"/>
    <n v="15539"/>
    <n v="11"/>
    <s v="0"/>
    <n v="11"/>
    <n v="0"/>
    <n v="0"/>
    <n v="0"/>
    <n v="1461"/>
    <n v="4213"/>
    <n v="5674"/>
    <n v="2258"/>
    <n v="7596"/>
    <n v="9854"/>
    <x v="10"/>
    <x v="23"/>
  </r>
  <r>
    <x v="11"/>
    <n v="473"/>
    <n v="1389"/>
    <n v="459"/>
    <n v="21"/>
    <n v="20"/>
    <n v="2362"/>
    <n v="2105"/>
    <n v="4467"/>
    <n v="33"/>
    <s v="0"/>
    <n v="33"/>
    <n v="18"/>
    <n v="10"/>
    <n v="28"/>
    <n v="403"/>
    <n v="130"/>
    <n v="533"/>
    <n v="1908"/>
    <n v="1965"/>
    <n v="3873"/>
    <x v="10"/>
    <x v="23"/>
  </r>
  <r>
    <x v="12"/>
    <n v="209"/>
    <n v="1383"/>
    <n v="620"/>
    <n v="28"/>
    <n v="15"/>
    <n v="2255"/>
    <n v="1927"/>
    <n v="4182"/>
    <n v="37"/>
    <s v="0"/>
    <n v="37"/>
    <n v="7"/>
    <n v="10"/>
    <n v="17"/>
    <n v="593"/>
    <n v="319"/>
    <n v="912"/>
    <n v="1618"/>
    <n v="1598"/>
    <n v="3216"/>
    <x v="10"/>
    <x v="23"/>
  </r>
  <r>
    <x v="13"/>
    <n v="917"/>
    <n v="2157"/>
    <n v="1184"/>
    <n v="91"/>
    <n v="47"/>
    <n v="4396"/>
    <n v="5643"/>
    <n v="10039"/>
    <n v="178"/>
    <s v="0"/>
    <n v="178"/>
    <n v="58"/>
    <n v="0"/>
    <n v="58"/>
    <n v="775"/>
    <n v="373"/>
    <n v="1148"/>
    <n v="3385"/>
    <n v="5270"/>
    <n v="8655"/>
    <x v="10"/>
    <x v="23"/>
  </r>
  <r>
    <x v="14"/>
    <n v="167"/>
    <n v="362"/>
    <n v="61"/>
    <n v="31"/>
    <n v="10"/>
    <n v="631"/>
    <n v="287"/>
    <n v="918"/>
    <n v="64"/>
    <s v="0"/>
    <n v="64"/>
    <n v="15"/>
    <n v="0"/>
    <n v="15"/>
    <n v="334"/>
    <n v="111"/>
    <n v="445"/>
    <n v="218"/>
    <n v="176"/>
    <n v="394"/>
    <x v="10"/>
    <x v="23"/>
  </r>
  <r>
    <x v="15"/>
    <n v="29"/>
    <n v="16"/>
    <n v="2"/>
    <n v="0"/>
    <n v="0"/>
    <n v="47"/>
    <n v="130"/>
    <n v="177"/>
    <n v="0"/>
    <s v="0"/>
    <n v="0"/>
    <n v="0"/>
    <n v="0"/>
    <n v="0"/>
    <n v="8"/>
    <n v="0"/>
    <n v="8"/>
    <n v="39"/>
    <n v="130"/>
    <n v="169"/>
    <x v="10"/>
    <x v="23"/>
  </r>
  <r>
    <x v="16"/>
    <n v="174"/>
    <n v="181"/>
    <n v="55"/>
    <n v="57"/>
    <n v="17"/>
    <n v="484"/>
    <n v="178"/>
    <n v="662"/>
    <n v="91"/>
    <s v="0"/>
    <n v="91"/>
    <n v="21"/>
    <n v="0"/>
    <n v="21"/>
    <n v="123"/>
    <n v="123"/>
    <n v="246"/>
    <n v="249"/>
    <n v="55"/>
    <n v="304"/>
    <x v="10"/>
    <x v="23"/>
  </r>
  <r>
    <x v="17"/>
    <n v="264"/>
    <n v="443"/>
    <n v="193"/>
    <n v="210"/>
    <n v="30"/>
    <n v="1140"/>
    <n v="623"/>
    <n v="1763"/>
    <n v="272"/>
    <s v="0"/>
    <n v="272"/>
    <n v="14"/>
    <n v="13"/>
    <n v="27"/>
    <n v="210"/>
    <n v="42"/>
    <n v="252"/>
    <n v="644"/>
    <n v="568"/>
    <n v="1212"/>
    <x v="10"/>
    <x v="23"/>
  </r>
  <r>
    <x v="18"/>
    <n v="21768"/>
    <n v="103052"/>
    <n v="61661"/>
    <n v="8099"/>
    <n v="2232"/>
    <n v="196812"/>
    <n v="189422"/>
    <n v="386234"/>
    <n v="16890"/>
    <s v="0"/>
    <n v="16890"/>
    <n v="2725"/>
    <n v="2027"/>
    <n v="4752"/>
    <n v="54520"/>
    <n v="30290"/>
    <n v="84810"/>
    <n v="122677"/>
    <n v="157105"/>
    <n v="279782"/>
    <x v="10"/>
    <x v="23"/>
  </r>
  <r>
    <x v="0"/>
    <n v="9120"/>
    <n v="18926"/>
    <n v="10586"/>
    <n v="5223"/>
    <n v="1252"/>
    <n v="45107"/>
    <n v="12013"/>
    <n v="57120"/>
    <n v="12541"/>
    <s v="0"/>
    <n v="12541"/>
    <n v="1842"/>
    <n v="138"/>
    <n v="1980"/>
    <n v="16507"/>
    <n v="5889"/>
    <n v="22396"/>
    <n v="14217"/>
    <n v="5986"/>
    <n v="20203"/>
    <x v="11"/>
    <x v="23"/>
  </r>
  <r>
    <x v="1"/>
    <n v="345"/>
    <n v="2541"/>
    <n v="1460"/>
    <n v="72"/>
    <n v="142"/>
    <n v="4560"/>
    <n v="7908"/>
    <n v="12468"/>
    <n v="141"/>
    <s v="0"/>
    <n v="141"/>
    <n v="117"/>
    <n v="0"/>
    <n v="117"/>
    <n v="229"/>
    <n v="229"/>
    <n v="458"/>
    <n v="4073"/>
    <n v="7679"/>
    <n v="11752"/>
    <x v="11"/>
    <x v="23"/>
  </r>
  <r>
    <x v="2"/>
    <n v="607"/>
    <n v="6081"/>
    <n v="1704"/>
    <n v="69"/>
    <n v="130"/>
    <n v="8591"/>
    <n v="5897"/>
    <n v="14488"/>
    <n v="74"/>
    <s v="0"/>
    <n v="74"/>
    <n v="12"/>
    <n v="0"/>
    <n v="12"/>
    <n v="336"/>
    <n v="62"/>
    <n v="398"/>
    <n v="8169"/>
    <n v="5835"/>
    <n v="14004"/>
    <x v="11"/>
    <x v="23"/>
  </r>
  <r>
    <x v="3"/>
    <n v="2674"/>
    <n v="23988"/>
    <n v="11581"/>
    <n v="1078"/>
    <n v="651"/>
    <n v="39972"/>
    <n v="21084"/>
    <n v="61056"/>
    <n v="481"/>
    <s v="0"/>
    <n v="481"/>
    <n v="556"/>
    <n v="1555"/>
    <n v="2111"/>
    <n v="16812"/>
    <n v="6173"/>
    <n v="22985"/>
    <n v="22123"/>
    <n v="13356"/>
    <n v="35479"/>
    <x v="11"/>
    <x v="23"/>
  </r>
  <r>
    <x v="4"/>
    <n v="157"/>
    <n v="2748"/>
    <n v="2603"/>
    <n v="115"/>
    <n v="508"/>
    <n v="6131"/>
    <n v="5134"/>
    <n v="11265"/>
    <n v="158"/>
    <s v="0"/>
    <n v="158"/>
    <n v="67"/>
    <n v="15"/>
    <n v="82"/>
    <n v="1271"/>
    <n v="105"/>
    <n v="1376"/>
    <n v="4635"/>
    <n v="5014"/>
    <n v="9649"/>
    <x v="11"/>
    <x v="23"/>
  </r>
  <r>
    <x v="5"/>
    <n v="2111"/>
    <n v="23536"/>
    <n v="16215"/>
    <n v="199"/>
    <n v="183"/>
    <n v="42244"/>
    <n v="64420"/>
    <n v="106664"/>
    <n v="259"/>
    <s v="0"/>
    <n v="259"/>
    <n v="91"/>
    <n v="101"/>
    <n v="192"/>
    <n v="6013"/>
    <n v="1553"/>
    <n v="7566"/>
    <n v="35881"/>
    <n v="62766"/>
    <n v="98647"/>
    <x v="11"/>
    <x v="23"/>
  </r>
  <r>
    <x v="25"/>
    <n v="69"/>
    <n v="293"/>
    <n v="164"/>
    <n v="13"/>
    <n v="21"/>
    <n v="560"/>
    <n v="568"/>
    <n v="1128"/>
    <n v="9"/>
    <s v="0"/>
    <n v="9"/>
    <n v="7"/>
    <n v="2"/>
    <n v="9"/>
    <n v="22"/>
    <n v="9"/>
    <n v="31"/>
    <n v="522"/>
    <n v="557"/>
    <n v="1079"/>
    <x v="11"/>
    <x v="23"/>
  </r>
  <r>
    <x v="6"/>
    <n v="434"/>
    <n v="2990"/>
    <n v="919"/>
    <n v="66"/>
    <n v="16"/>
    <n v="4425"/>
    <n v="2322"/>
    <n v="6747"/>
    <n v="68"/>
    <s v="0"/>
    <n v="68"/>
    <n v="11"/>
    <n v="21"/>
    <n v="32"/>
    <n v="628"/>
    <n v="86"/>
    <n v="714"/>
    <n v="3718"/>
    <n v="2215"/>
    <n v="5933"/>
    <x v="11"/>
    <x v="23"/>
  </r>
  <r>
    <x v="7"/>
    <n v="746"/>
    <n v="2443"/>
    <n v="3350"/>
    <n v="349"/>
    <n v="38"/>
    <n v="6926"/>
    <n v="23344"/>
    <n v="30270"/>
    <n v="487"/>
    <s v="0"/>
    <n v="487"/>
    <n v="5"/>
    <n v="4"/>
    <n v="9"/>
    <n v="1022"/>
    <n v="3968"/>
    <n v="4990"/>
    <n v="5412"/>
    <n v="19372"/>
    <n v="24784"/>
    <x v="11"/>
    <x v="23"/>
  </r>
  <r>
    <x v="8"/>
    <n v="129"/>
    <n v="756"/>
    <n v="888"/>
    <n v="114"/>
    <n v="3"/>
    <n v="1890"/>
    <n v="10125"/>
    <n v="12015"/>
    <n v="14"/>
    <s v="0"/>
    <n v="14"/>
    <n v="7"/>
    <n v="4"/>
    <n v="11"/>
    <n v="415"/>
    <n v="1389"/>
    <n v="1804"/>
    <n v="1454"/>
    <n v="8732"/>
    <n v="10186"/>
    <x v="11"/>
    <x v="23"/>
  </r>
  <r>
    <x v="9"/>
    <n v="49"/>
    <n v="637"/>
    <n v="1643"/>
    <n v="150"/>
    <n v="6"/>
    <n v="2485"/>
    <n v="10025"/>
    <n v="12510"/>
    <n v="11"/>
    <s v="0"/>
    <n v="11"/>
    <n v="7"/>
    <n v="10"/>
    <n v="17"/>
    <n v="690"/>
    <n v="3182"/>
    <n v="3872"/>
    <n v="1777"/>
    <n v="6833"/>
    <n v="8610"/>
    <x v="11"/>
    <x v="23"/>
  </r>
  <r>
    <x v="10"/>
    <n v="70"/>
    <n v="612"/>
    <n v="2120"/>
    <n v="193"/>
    <n v="5"/>
    <n v="3000"/>
    <n v="11132"/>
    <n v="14132"/>
    <n v="16"/>
    <s v="0"/>
    <n v="16"/>
    <n v="2"/>
    <n v="0"/>
    <n v="2"/>
    <n v="1242"/>
    <n v="3961"/>
    <n v="5203"/>
    <n v="1740"/>
    <n v="7171"/>
    <n v="8911"/>
    <x v="11"/>
    <x v="23"/>
  </r>
  <r>
    <x v="11"/>
    <n v="155"/>
    <n v="825"/>
    <n v="339"/>
    <n v="24"/>
    <n v="33"/>
    <n v="1376"/>
    <n v="1446"/>
    <n v="2822"/>
    <n v="44"/>
    <s v="0"/>
    <n v="44"/>
    <n v="45"/>
    <n v="4"/>
    <n v="49"/>
    <n v="208"/>
    <n v="70"/>
    <n v="278"/>
    <n v="1079"/>
    <n v="1372"/>
    <n v="2451"/>
    <x v="11"/>
    <x v="23"/>
  </r>
  <r>
    <x v="12"/>
    <n v="206"/>
    <n v="881"/>
    <n v="363"/>
    <n v="17"/>
    <n v="17"/>
    <n v="1484"/>
    <n v="1567"/>
    <n v="3051"/>
    <n v="20"/>
    <s v="0"/>
    <n v="20"/>
    <n v="10"/>
    <n v="4"/>
    <n v="14"/>
    <n v="351"/>
    <n v="257"/>
    <n v="608"/>
    <n v="1103"/>
    <n v="1306"/>
    <n v="2409"/>
    <x v="11"/>
    <x v="23"/>
  </r>
  <r>
    <x v="13"/>
    <n v="736"/>
    <n v="2718"/>
    <n v="1036"/>
    <n v="50"/>
    <n v="39"/>
    <n v="4579"/>
    <n v="6272"/>
    <n v="10851"/>
    <n v="105"/>
    <s v="0"/>
    <n v="105"/>
    <n v="2"/>
    <n v="80"/>
    <n v="82"/>
    <n v="446"/>
    <n v="432"/>
    <n v="878"/>
    <n v="4026"/>
    <n v="5760"/>
    <n v="9786"/>
    <x v="11"/>
    <x v="23"/>
  </r>
  <r>
    <x v="14"/>
    <n v="78"/>
    <n v="175"/>
    <n v="52"/>
    <n v="21"/>
    <n v="6"/>
    <n v="332"/>
    <n v="356"/>
    <n v="688"/>
    <n v="33"/>
    <s v="0"/>
    <n v="33"/>
    <n v="4"/>
    <n v="0"/>
    <n v="4"/>
    <n v="115"/>
    <n v="83"/>
    <n v="198"/>
    <n v="180"/>
    <n v="273"/>
    <n v="453"/>
    <x v="11"/>
    <x v="23"/>
  </r>
  <r>
    <x v="15"/>
    <n v="35"/>
    <n v="4"/>
    <n v="0"/>
    <n v="2"/>
    <n v="0"/>
    <n v="41"/>
    <n v="38"/>
    <n v="79"/>
    <n v="2"/>
    <s v="0"/>
    <n v="2"/>
    <n v="0"/>
    <n v="0"/>
    <n v="0"/>
    <n v="4"/>
    <n v="9"/>
    <n v="13"/>
    <n v="35"/>
    <n v="29"/>
    <n v="64"/>
    <x v="11"/>
    <x v="23"/>
  </r>
  <r>
    <x v="16"/>
    <n v="133"/>
    <n v="80"/>
    <n v="47"/>
    <n v="21"/>
    <n v="23"/>
    <n v="304"/>
    <n v="141"/>
    <n v="445"/>
    <n v="55"/>
    <s v="0"/>
    <n v="55"/>
    <n v="28"/>
    <n v="2"/>
    <n v="30"/>
    <n v="53"/>
    <n v="54"/>
    <n v="107"/>
    <n v="168"/>
    <n v="85"/>
    <n v="253"/>
    <x v="11"/>
    <x v="23"/>
  </r>
  <r>
    <x v="17"/>
    <n v="306"/>
    <n v="506"/>
    <n v="222"/>
    <n v="180"/>
    <n v="39"/>
    <n v="1253"/>
    <n v="963"/>
    <n v="2216"/>
    <n v="262"/>
    <s v="0"/>
    <n v="262"/>
    <n v="7"/>
    <n v="0"/>
    <n v="7"/>
    <n v="213"/>
    <n v="83"/>
    <n v="296"/>
    <n v="771"/>
    <n v="880"/>
    <n v="1651"/>
    <x v="11"/>
    <x v="23"/>
  </r>
  <r>
    <x v="18"/>
    <n v="18160"/>
    <n v="90740"/>
    <n v="55292"/>
    <n v="7956"/>
    <n v="3112"/>
    <n v="175260"/>
    <n v="184755"/>
    <n v="360015"/>
    <n v="14780"/>
    <s v="0"/>
    <n v="14780"/>
    <n v="2820"/>
    <n v="1940"/>
    <n v="4760"/>
    <n v="46577"/>
    <n v="27594"/>
    <n v="74171"/>
    <n v="111083"/>
    <n v="155221"/>
    <n v="266304"/>
    <x v="11"/>
    <x v="23"/>
  </r>
  <r>
    <x v="0"/>
    <n v="7993"/>
    <n v="14876"/>
    <n v="11876"/>
    <n v="4433"/>
    <n v="1112"/>
    <n v="40290"/>
    <n v="10231"/>
    <n v="50521"/>
    <n v="12735"/>
    <s v="0"/>
    <n v="12735"/>
    <n v="2080"/>
    <n v="64"/>
    <n v="2144"/>
    <n v="13122"/>
    <n v="5386"/>
    <n v="18508"/>
    <n v="12353"/>
    <n v="4781"/>
    <n v="17134"/>
    <x v="0"/>
    <x v="24"/>
  </r>
  <r>
    <x v="1"/>
    <n v="273"/>
    <n v="3024"/>
    <n v="1658"/>
    <n v="60"/>
    <n v="47"/>
    <n v="5062"/>
    <n v="7926"/>
    <n v="12988"/>
    <n v="102"/>
    <s v="0"/>
    <n v="102"/>
    <n v="26"/>
    <n v="0"/>
    <n v="26"/>
    <n v="240"/>
    <n v="234"/>
    <n v="474"/>
    <n v="4694"/>
    <n v="7692"/>
    <n v="12386"/>
    <x v="0"/>
    <x v="24"/>
  </r>
  <r>
    <x v="2"/>
    <n v="681"/>
    <n v="6766"/>
    <n v="1820"/>
    <n v="93"/>
    <n v="212"/>
    <n v="9572"/>
    <n v="4584"/>
    <n v="14156"/>
    <n v="59"/>
    <s v="0"/>
    <n v="59"/>
    <n v="26"/>
    <n v="0"/>
    <n v="26"/>
    <n v="356"/>
    <n v="106"/>
    <n v="462"/>
    <n v="9131"/>
    <n v="4478"/>
    <n v="13609"/>
    <x v="0"/>
    <x v="24"/>
  </r>
  <r>
    <x v="3"/>
    <n v="2528"/>
    <n v="28180"/>
    <n v="11922"/>
    <n v="1155"/>
    <n v="579"/>
    <n v="44364"/>
    <n v="23787"/>
    <n v="68151"/>
    <n v="398"/>
    <s v="0"/>
    <n v="398"/>
    <n v="518"/>
    <n v="1548"/>
    <n v="2066"/>
    <n v="16636"/>
    <n v="6671"/>
    <n v="23307"/>
    <n v="26812"/>
    <n v="15568"/>
    <n v="42380"/>
    <x v="0"/>
    <x v="24"/>
  </r>
  <r>
    <x v="4"/>
    <n v="294"/>
    <n v="3498"/>
    <n v="2381"/>
    <n v="122"/>
    <n v="654"/>
    <n v="6949"/>
    <n v="6335"/>
    <n v="13284"/>
    <n v="148"/>
    <s v="0"/>
    <n v="148"/>
    <n v="71"/>
    <n v="14"/>
    <n v="85"/>
    <n v="1815"/>
    <n v="132"/>
    <n v="1947"/>
    <n v="4915"/>
    <n v="6189"/>
    <n v="11104"/>
    <x v="0"/>
    <x v="24"/>
  </r>
  <r>
    <x v="5"/>
    <n v="2765"/>
    <n v="29559"/>
    <n v="16534"/>
    <n v="317"/>
    <n v="104"/>
    <n v="49279"/>
    <n v="74866"/>
    <n v="124145"/>
    <n v="345"/>
    <s v="0"/>
    <n v="345"/>
    <n v="62"/>
    <n v="46"/>
    <n v="108"/>
    <n v="8826"/>
    <n v="1962"/>
    <n v="10788"/>
    <n v="40046"/>
    <n v="72858"/>
    <n v="112904"/>
    <x v="0"/>
    <x v="24"/>
  </r>
  <r>
    <x v="25"/>
    <n v="34"/>
    <n v="333"/>
    <n v="205"/>
    <n v="14"/>
    <n v="0"/>
    <n v="586"/>
    <n v="1346"/>
    <n v="1932"/>
    <n v="8"/>
    <s v="0"/>
    <n v="8"/>
    <n v="0"/>
    <n v="0"/>
    <n v="0"/>
    <n v="15"/>
    <n v="20"/>
    <n v="35"/>
    <n v="563"/>
    <n v="1326"/>
    <n v="1889"/>
    <x v="0"/>
    <x v="24"/>
  </r>
  <r>
    <x v="6"/>
    <n v="768"/>
    <n v="7570"/>
    <n v="1996"/>
    <n v="95"/>
    <n v="39"/>
    <n v="10468"/>
    <n v="3548"/>
    <n v="14016"/>
    <n v="109"/>
    <s v="0"/>
    <n v="109"/>
    <n v="19"/>
    <n v="10"/>
    <n v="29"/>
    <n v="591"/>
    <n v="146"/>
    <n v="737"/>
    <n v="9749"/>
    <n v="3392"/>
    <n v="13141"/>
    <x v="0"/>
    <x v="24"/>
  </r>
  <r>
    <x v="7"/>
    <n v="1016"/>
    <n v="2985"/>
    <n v="3901"/>
    <n v="201"/>
    <n v="26"/>
    <n v="8129"/>
    <n v="25242"/>
    <n v="33371"/>
    <n v="503"/>
    <s v="0"/>
    <n v="503"/>
    <n v="1"/>
    <n v="20"/>
    <n v="21"/>
    <n v="1350"/>
    <n v="3880"/>
    <n v="5230"/>
    <n v="6275"/>
    <n v="21342"/>
    <n v="27617"/>
    <x v="0"/>
    <x v="24"/>
  </r>
  <r>
    <x v="8"/>
    <n v="156"/>
    <n v="1096"/>
    <n v="1092"/>
    <n v="144"/>
    <n v="3"/>
    <n v="2491"/>
    <n v="9205"/>
    <n v="11696"/>
    <n v="38"/>
    <s v="0"/>
    <n v="38"/>
    <n v="10"/>
    <n v="2"/>
    <n v="12"/>
    <n v="467"/>
    <n v="1646"/>
    <n v="2113"/>
    <n v="1976"/>
    <n v="7557"/>
    <n v="9533"/>
    <x v="0"/>
    <x v="24"/>
  </r>
  <r>
    <x v="9"/>
    <n v="98"/>
    <n v="855"/>
    <n v="1779"/>
    <n v="19"/>
    <n v="12"/>
    <n v="2763"/>
    <n v="10960"/>
    <n v="13723"/>
    <n v="36"/>
    <s v="0"/>
    <n v="36"/>
    <n v="9"/>
    <n v="0"/>
    <n v="9"/>
    <n v="796"/>
    <n v="3799"/>
    <n v="4595"/>
    <n v="1922"/>
    <n v="7161"/>
    <n v="9083"/>
    <x v="0"/>
    <x v="24"/>
  </r>
  <r>
    <x v="10"/>
    <n v="422"/>
    <n v="600"/>
    <n v="2628"/>
    <n v="11"/>
    <n v="6"/>
    <n v="3667"/>
    <n v="12740"/>
    <n v="16407"/>
    <n v="23"/>
    <s v="0"/>
    <n v="23"/>
    <n v="2"/>
    <n v="10"/>
    <n v="12"/>
    <n v="1111"/>
    <n v="4530"/>
    <n v="5641"/>
    <n v="2531"/>
    <n v="8200"/>
    <n v="10731"/>
    <x v="0"/>
    <x v="24"/>
  </r>
  <r>
    <x v="11"/>
    <n v="274"/>
    <n v="1155"/>
    <n v="425"/>
    <n v="37"/>
    <n v="19"/>
    <n v="1910"/>
    <n v="1453"/>
    <n v="3363"/>
    <n v="36"/>
    <s v="0"/>
    <n v="36"/>
    <n v="19"/>
    <n v="4"/>
    <n v="23"/>
    <n v="271"/>
    <n v="62"/>
    <n v="333"/>
    <n v="1584"/>
    <n v="1387"/>
    <n v="2971"/>
    <x v="0"/>
    <x v="24"/>
  </r>
  <r>
    <x v="12"/>
    <n v="144"/>
    <n v="1247"/>
    <n v="650"/>
    <n v="32"/>
    <n v="40"/>
    <n v="2113"/>
    <n v="1741"/>
    <n v="3854"/>
    <n v="49"/>
    <s v="0"/>
    <n v="49"/>
    <n v="4"/>
    <n v="16"/>
    <n v="20"/>
    <n v="580"/>
    <n v="338"/>
    <n v="918"/>
    <n v="1480"/>
    <n v="1387"/>
    <n v="2867"/>
    <x v="0"/>
    <x v="24"/>
  </r>
  <r>
    <x v="19"/>
    <n v="319"/>
    <n v="986"/>
    <n v="326"/>
    <n v="5"/>
    <n v="0"/>
    <n v="1636"/>
    <n v="1362"/>
    <n v="2998"/>
    <n v="13"/>
    <s v="0"/>
    <n v="13"/>
    <n v="0"/>
    <n v="0"/>
    <n v="0"/>
    <n v="61"/>
    <n v="11"/>
    <n v="72"/>
    <n v="1562"/>
    <n v="1351"/>
    <n v="2913"/>
    <x v="0"/>
    <x v="24"/>
  </r>
  <r>
    <x v="20"/>
    <n v="130"/>
    <n v="1152"/>
    <n v="180"/>
    <n v="5"/>
    <n v="2"/>
    <n v="1469"/>
    <n v="2784"/>
    <n v="4253"/>
    <n v="42"/>
    <s v="0"/>
    <n v="42"/>
    <n v="0"/>
    <n v="0"/>
    <n v="0"/>
    <n v="8"/>
    <n v="218"/>
    <n v="226"/>
    <n v="1419"/>
    <n v="2566"/>
    <n v="3985"/>
    <x v="0"/>
    <x v="24"/>
  </r>
  <r>
    <x v="13"/>
    <n v="253"/>
    <n v="1000"/>
    <n v="659"/>
    <n v="52"/>
    <n v="11"/>
    <n v="1975"/>
    <n v="3217"/>
    <n v="5192"/>
    <n v="85"/>
    <s v="0"/>
    <n v="85"/>
    <n v="13"/>
    <n v="46"/>
    <n v="59"/>
    <n v="411"/>
    <n v="156"/>
    <n v="567"/>
    <n v="1466"/>
    <n v="3015"/>
    <n v="4481"/>
    <x v="0"/>
    <x v="24"/>
  </r>
  <r>
    <x v="14"/>
    <n v="268"/>
    <n v="304"/>
    <n v="46"/>
    <n v="25"/>
    <n v="15"/>
    <n v="658"/>
    <n v="356"/>
    <n v="1014"/>
    <n v="42"/>
    <s v="0"/>
    <n v="42"/>
    <n v="15"/>
    <n v="0"/>
    <n v="15"/>
    <n v="246"/>
    <n v="47"/>
    <n v="293"/>
    <n v="355"/>
    <n v="309"/>
    <n v="664"/>
    <x v="0"/>
    <x v="24"/>
  </r>
  <r>
    <x v="16"/>
    <n v="291"/>
    <n v="602"/>
    <n v="240"/>
    <n v="118"/>
    <n v="40"/>
    <n v="1291"/>
    <n v="235"/>
    <n v="1526"/>
    <n v="269"/>
    <s v="0"/>
    <n v="269"/>
    <n v="33"/>
    <n v="4"/>
    <n v="37"/>
    <n v="184"/>
    <n v="81"/>
    <n v="265"/>
    <n v="805"/>
    <n v="150"/>
    <n v="955"/>
    <x v="0"/>
    <x v="24"/>
  </r>
  <r>
    <x v="17"/>
    <n v="146"/>
    <n v="427"/>
    <n v="199"/>
    <n v="139"/>
    <n v="47"/>
    <n v="958"/>
    <n v="932"/>
    <n v="1890"/>
    <n v="227"/>
    <s v="0"/>
    <n v="227"/>
    <n v="13"/>
    <n v="0"/>
    <n v="13"/>
    <n v="89"/>
    <n v="19"/>
    <n v="108"/>
    <n v="629"/>
    <n v="913"/>
    <n v="1542"/>
    <x v="0"/>
    <x v="24"/>
  </r>
  <r>
    <x v="18"/>
    <n v="18853"/>
    <n v="106215"/>
    <n v="60517"/>
    <n v="7077"/>
    <n v="2968"/>
    <n v="195630"/>
    <n v="202850"/>
    <n v="398480"/>
    <n v="15267"/>
    <s v="0"/>
    <n v="15267"/>
    <n v="2921"/>
    <n v="1784"/>
    <n v="4705"/>
    <n v="47175"/>
    <n v="29444"/>
    <n v="76619"/>
    <n v="130267"/>
    <n v="171622"/>
    <n v="301889"/>
    <x v="0"/>
    <x v="24"/>
  </r>
  <r>
    <x v="0"/>
    <n v="6869"/>
    <n v="14745"/>
    <n v="11057"/>
    <n v="4453"/>
    <n v="1268"/>
    <n v="38392"/>
    <n v="10995"/>
    <n v="49387"/>
    <n v="12022"/>
    <s v="0"/>
    <n v="12022"/>
    <n v="1729"/>
    <n v="157"/>
    <n v="1886"/>
    <n v="13311"/>
    <n v="5299"/>
    <n v="18610"/>
    <n v="11330"/>
    <n v="5539"/>
    <n v="16869"/>
    <x v="1"/>
    <x v="24"/>
  </r>
  <r>
    <x v="1"/>
    <n v="281"/>
    <n v="3205"/>
    <n v="1485"/>
    <n v="43"/>
    <n v="33"/>
    <n v="5047"/>
    <n v="8737"/>
    <n v="13784"/>
    <n v="53"/>
    <s v="0"/>
    <n v="53"/>
    <n v="50"/>
    <n v="8"/>
    <n v="58"/>
    <n v="218"/>
    <n v="272"/>
    <n v="490"/>
    <n v="4726"/>
    <n v="8457"/>
    <n v="13183"/>
    <x v="1"/>
    <x v="24"/>
  </r>
  <r>
    <x v="2"/>
    <n v="796"/>
    <n v="6249"/>
    <n v="1431"/>
    <n v="40"/>
    <n v="172"/>
    <n v="8688"/>
    <n v="5423"/>
    <n v="14111"/>
    <n v="32"/>
    <s v="0"/>
    <n v="32"/>
    <n v="25"/>
    <n v="0"/>
    <n v="25"/>
    <n v="221"/>
    <n v="44"/>
    <n v="265"/>
    <n v="8410"/>
    <n v="5379"/>
    <n v="13789"/>
    <x v="1"/>
    <x v="24"/>
  </r>
  <r>
    <x v="3"/>
    <n v="3017"/>
    <n v="25997"/>
    <n v="11264"/>
    <n v="1089"/>
    <n v="593"/>
    <n v="41960"/>
    <n v="19401"/>
    <n v="61361"/>
    <n v="303"/>
    <s v="0"/>
    <n v="303"/>
    <n v="459"/>
    <n v="1554"/>
    <n v="2013"/>
    <n v="17063"/>
    <n v="4827"/>
    <n v="21890"/>
    <n v="24135"/>
    <n v="13020"/>
    <n v="37155"/>
    <x v="1"/>
    <x v="24"/>
  </r>
  <r>
    <x v="4"/>
    <n v="209"/>
    <n v="5542"/>
    <n v="3951"/>
    <n v="129"/>
    <n v="876"/>
    <n v="10707"/>
    <n v="8993"/>
    <n v="19700"/>
    <n v="130"/>
    <s v="0"/>
    <n v="130"/>
    <n v="96"/>
    <n v="21"/>
    <n v="117"/>
    <n v="2205"/>
    <n v="260"/>
    <n v="2465"/>
    <n v="8276"/>
    <n v="8712"/>
    <n v="16988"/>
    <x v="1"/>
    <x v="24"/>
  </r>
  <r>
    <x v="5"/>
    <n v="2900"/>
    <n v="28007"/>
    <n v="15377"/>
    <n v="190"/>
    <n v="125"/>
    <n v="46599"/>
    <n v="74878"/>
    <n v="121477"/>
    <n v="192"/>
    <s v="0"/>
    <n v="192"/>
    <n v="58"/>
    <n v="133"/>
    <n v="191"/>
    <n v="8083"/>
    <n v="2375"/>
    <n v="10458"/>
    <n v="38266"/>
    <n v="72370"/>
    <n v="110636"/>
    <x v="1"/>
    <x v="24"/>
  </r>
  <r>
    <x v="25"/>
    <n v="72"/>
    <n v="92"/>
    <n v="230"/>
    <n v="2"/>
    <n v="0"/>
    <n v="396"/>
    <n v="2619"/>
    <n v="3015"/>
    <n v="8"/>
    <s v="0"/>
    <n v="8"/>
    <n v="2"/>
    <n v="8"/>
    <n v="10"/>
    <n v="30"/>
    <n v="13"/>
    <n v="43"/>
    <n v="356"/>
    <n v="2598"/>
    <n v="2954"/>
    <x v="1"/>
    <x v="24"/>
  </r>
  <r>
    <x v="6"/>
    <n v="736"/>
    <n v="6556"/>
    <n v="1681"/>
    <n v="87"/>
    <n v="58"/>
    <n v="9118"/>
    <n v="2267"/>
    <n v="11385"/>
    <n v="119"/>
    <s v="0"/>
    <n v="119"/>
    <n v="45"/>
    <n v="17"/>
    <n v="62"/>
    <n v="553"/>
    <n v="129"/>
    <n v="682"/>
    <n v="8401"/>
    <n v="2121"/>
    <n v="10522"/>
    <x v="1"/>
    <x v="24"/>
  </r>
  <r>
    <x v="7"/>
    <n v="1117"/>
    <n v="1450"/>
    <n v="3063"/>
    <n v="219"/>
    <n v="16"/>
    <n v="5865"/>
    <n v="20005"/>
    <n v="25870"/>
    <n v="450"/>
    <s v="0"/>
    <n v="450"/>
    <n v="4"/>
    <n v="55"/>
    <n v="59"/>
    <n v="1108"/>
    <n v="3798"/>
    <n v="4906"/>
    <n v="4303"/>
    <n v="16152"/>
    <n v="20455"/>
    <x v="1"/>
    <x v="24"/>
  </r>
  <r>
    <x v="8"/>
    <n v="98"/>
    <n v="548"/>
    <n v="730"/>
    <n v="130"/>
    <n v="6"/>
    <n v="1512"/>
    <n v="8908"/>
    <n v="10420"/>
    <n v="19"/>
    <s v="0"/>
    <n v="19"/>
    <n v="6"/>
    <n v="0"/>
    <n v="6"/>
    <n v="365"/>
    <n v="1410"/>
    <n v="1775"/>
    <n v="1122"/>
    <n v="7498"/>
    <n v="8620"/>
    <x v="1"/>
    <x v="24"/>
  </r>
  <r>
    <x v="9"/>
    <n v="105"/>
    <n v="793"/>
    <n v="1691"/>
    <n v="39"/>
    <n v="4"/>
    <n v="2632"/>
    <n v="8832"/>
    <n v="11464"/>
    <n v="23"/>
    <s v="0"/>
    <n v="23"/>
    <n v="3"/>
    <n v="17"/>
    <n v="20"/>
    <n v="727"/>
    <n v="2794"/>
    <n v="3521"/>
    <n v="1879"/>
    <n v="6021"/>
    <n v="7900"/>
    <x v="1"/>
    <x v="24"/>
  </r>
  <r>
    <x v="10"/>
    <n v="130"/>
    <n v="486"/>
    <n v="2403"/>
    <n v="14"/>
    <n v="2"/>
    <n v="3035"/>
    <n v="10740"/>
    <n v="13775"/>
    <n v="19"/>
    <s v="0"/>
    <n v="19"/>
    <n v="4"/>
    <n v="17"/>
    <n v="21"/>
    <n v="898"/>
    <n v="3482"/>
    <n v="4380"/>
    <n v="2114"/>
    <n v="7241"/>
    <n v="9355"/>
    <x v="1"/>
    <x v="24"/>
  </r>
  <r>
    <x v="11"/>
    <n v="296"/>
    <n v="1043"/>
    <n v="514"/>
    <n v="37"/>
    <n v="50"/>
    <n v="1940"/>
    <n v="1609"/>
    <n v="3549"/>
    <n v="39"/>
    <s v="0"/>
    <n v="39"/>
    <n v="41"/>
    <n v="2"/>
    <n v="43"/>
    <n v="316"/>
    <n v="60"/>
    <n v="376"/>
    <n v="1544"/>
    <n v="1547"/>
    <n v="3091"/>
    <x v="1"/>
    <x v="24"/>
  </r>
  <r>
    <x v="12"/>
    <n v="134"/>
    <n v="1310"/>
    <n v="665"/>
    <n v="31"/>
    <n v="43"/>
    <n v="2183"/>
    <n v="1674"/>
    <n v="3857"/>
    <n v="124"/>
    <s v="0"/>
    <n v="124"/>
    <n v="34"/>
    <n v="17"/>
    <n v="51"/>
    <n v="640"/>
    <n v="214"/>
    <n v="854"/>
    <n v="1385"/>
    <n v="1443"/>
    <n v="2828"/>
    <x v="1"/>
    <x v="24"/>
  </r>
  <r>
    <x v="19"/>
    <n v="116"/>
    <n v="296"/>
    <n v="103"/>
    <n v="6"/>
    <n v="2"/>
    <n v="523"/>
    <n v="933"/>
    <n v="1456"/>
    <n v="12"/>
    <s v="0"/>
    <n v="12"/>
    <n v="0"/>
    <n v="0"/>
    <n v="0"/>
    <n v="62"/>
    <n v="9"/>
    <n v="71"/>
    <n v="449"/>
    <n v="924"/>
    <n v="1373"/>
    <x v="1"/>
    <x v="24"/>
  </r>
  <r>
    <x v="20"/>
    <n v="119"/>
    <n v="755"/>
    <n v="597"/>
    <n v="9"/>
    <n v="2"/>
    <n v="1482"/>
    <n v="2482"/>
    <n v="3964"/>
    <n v="64"/>
    <s v="0"/>
    <n v="64"/>
    <n v="6"/>
    <n v="0"/>
    <n v="6"/>
    <n v="28"/>
    <n v="189"/>
    <n v="217"/>
    <n v="1384"/>
    <n v="2293"/>
    <n v="3677"/>
    <x v="1"/>
    <x v="24"/>
  </r>
  <r>
    <x v="13"/>
    <n v="333"/>
    <n v="1200"/>
    <n v="518"/>
    <n v="43"/>
    <n v="21"/>
    <n v="2115"/>
    <n v="2183"/>
    <n v="4298"/>
    <n v="229"/>
    <s v="0"/>
    <n v="229"/>
    <n v="8"/>
    <n v="25"/>
    <n v="33"/>
    <n v="461"/>
    <n v="162"/>
    <n v="623"/>
    <n v="1417"/>
    <n v="1996"/>
    <n v="3413"/>
    <x v="1"/>
    <x v="24"/>
  </r>
  <r>
    <x v="14"/>
    <n v="475"/>
    <n v="290"/>
    <n v="119"/>
    <n v="38"/>
    <n v="36"/>
    <n v="958"/>
    <n v="514"/>
    <n v="1472"/>
    <n v="88"/>
    <s v="0"/>
    <n v="88"/>
    <n v="31"/>
    <n v="0"/>
    <n v="31"/>
    <n v="257"/>
    <n v="134"/>
    <n v="391"/>
    <n v="582"/>
    <n v="380"/>
    <n v="962"/>
    <x v="1"/>
    <x v="24"/>
  </r>
  <r>
    <x v="16"/>
    <n v="232"/>
    <n v="321"/>
    <n v="187"/>
    <n v="67"/>
    <n v="41"/>
    <n v="848"/>
    <n v="223"/>
    <n v="1071"/>
    <n v="94"/>
    <s v="0"/>
    <n v="94"/>
    <n v="52"/>
    <n v="21"/>
    <n v="73"/>
    <n v="233"/>
    <n v="93"/>
    <n v="326"/>
    <n v="469"/>
    <n v="109"/>
    <n v="578"/>
    <x v="1"/>
    <x v="24"/>
  </r>
  <r>
    <x v="17"/>
    <n v="499"/>
    <n v="440"/>
    <n v="237"/>
    <n v="149"/>
    <n v="41"/>
    <n v="1366"/>
    <n v="1040"/>
    <n v="2406"/>
    <n v="253"/>
    <s v="0"/>
    <n v="253"/>
    <n v="18"/>
    <n v="21"/>
    <n v="39"/>
    <n v="99"/>
    <n v="77"/>
    <n v="176"/>
    <n v="996"/>
    <n v="942"/>
    <n v="1938"/>
    <x v="1"/>
    <x v="24"/>
  </r>
  <r>
    <x v="18"/>
    <n v="18534"/>
    <n v="99325"/>
    <n v="57303"/>
    <n v="6815"/>
    <n v="3389"/>
    <n v="185366"/>
    <n v="192456"/>
    <n v="377822"/>
    <n v="14273"/>
    <s v="0"/>
    <n v="14273"/>
    <n v="2671"/>
    <n v="2073"/>
    <n v="4744"/>
    <n v="46878"/>
    <n v="25641"/>
    <n v="72519"/>
    <n v="121544"/>
    <n v="164742"/>
    <n v="286286"/>
    <x v="1"/>
    <x v="24"/>
  </r>
  <r>
    <x v="0"/>
    <n v="9220"/>
    <n v="21942"/>
    <n v="16046"/>
    <n v="5704"/>
    <n v="1557"/>
    <n v="54469"/>
    <n v="19986"/>
    <n v="74455"/>
    <n v="14377"/>
    <s v="0"/>
    <n v="14377"/>
    <n v="2030"/>
    <n v="144"/>
    <n v="2174"/>
    <n v="19941"/>
    <n v="9833"/>
    <n v="29774"/>
    <n v="18121"/>
    <n v="10009"/>
    <n v="28130"/>
    <x v="2"/>
    <x v="24"/>
  </r>
  <r>
    <x v="1"/>
    <n v="248"/>
    <n v="3265"/>
    <n v="1403"/>
    <n v="90"/>
    <n v="50"/>
    <n v="5056"/>
    <n v="7431"/>
    <n v="12487"/>
    <n v="73"/>
    <s v="0"/>
    <n v="73"/>
    <n v="23"/>
    <n v="0"/>
    <n v="23"/>
    <n v="203"/>
    <n v="202"/>
    <n v="405"/>
    <n v="4757"/>
    <n v="7229"/>
    <n v="11986"/>
    <x v="2"/>
    <x v="24"/>
  </r>
  <r>
    <x v="2"/>
    <n v="538"/>
    <n v="5071"/>
    <n v="1264"/>
    <n v="76"/>
    <n v="170"/>
    <n v="7119"/>
    <n v="4210"/>
    <n v="11329"/>
    <n v="31"/>
    <s v="0"/>
    <n v="31"/>
    <n v="24"/>
    <n v="0"/>
    <n v="24"/>
    <n v="201"/>
    <n v="51"/>
    <n v="252"/>
    <n v="6863"/>
    <n v="4159"/>
    <n v="11022"/>
    <x v="2"/>
    <x v="24"/>
  </r>
  <r>
    <x v="3"/>
    <n v="2644"/>
    <n v="29431"/>
    <n v="13387"/>
    <n v="1557"/>
    <n v="649"/>
    <n v="47668"/>
    <n v="23585"/>
    <n v="71253"/>
    <n v="429"/>
    <s v="0"/>
    <n v="429"/>
    <n v="475"/>
    <n v="1676"/>
    <n v="2151"/>
    <n v="19073"/>
    <n v="6331"/>
    <n v="25404"/>
    <n v="27691"/>
    <n v="15578"/>
    <n v="43269"/>
    <x v="2"/>
    <x v="24"/>
  </r>
  <r>
    <x v="4"/>
    <n v="161"/>
    <n v="4802"/>
    <n v="3803"/>
    <n v="121"/>
    <n v="667"/>
    <n v="9554"/>
    <n v="6860"/>
    <n v="16414"/>
    <n v="115"/>
    <s v="0"/>
    <n v="115"/>
    <n v="80"/>
    <n v="28"/>
    <n v="108"/>
    <n v="2156"/>
    <n v="185"/>
    <n v="2341"/>
    <n v="7203"/>
    <n v="6647"/>
    <n v="13850"/>
    <x v="2"/>
    <x v="24"/>
  </r>
  <r>
    <x v="5"/>
    <n v="2584"/>
    <n v="29377"/>
    <n v="17497"/>
    <n v="246"/>
    <n v="114"/>
    <n v="49818"/>
    <n v="74955"/>
    <n v="124773"/>
    <n v="256"/>
    <s v="0"/>
    <n v="256"/>
    <n v="84"/>
    <n v="128"/>
    <n v="212"/>
    <n v="7981"/>
    <n v="2495"/>
    <n v="10476"/>
    <n v="41497"/>
    <n v="72332"/>
    <n v="113829"/>
    <x v="2"/>
    <x v="24"/>
  </r>
  <r>
    <x v="25"/>
    <n v="57"/>
    <n v="196"/>
    <n v="196"/>
    <n v="5"/>
    <n v="2"/>
    <n v="456"/>
    <n v="1401"/>
    <n v="1857"/>
    <n v="1"/>
    <s v="0"/>
    <n v="1"/>
    <n v="0"/>
    <n v="0"/>
    <n v="0"/>
    <n v="21"/>
    <n v="10"/>
    <n v="31"/>
    <n v="434"/>
    <n v="1391"/>
    <n v="1825"/>
    <x v="2"/>
    <x v="24"/>
  </r>
  <r>
    <x v="6"/>
    <n v="252"/>
    <n v="5647"/>
    <n v="1450"/>
    <n v="114"/>
    <n v="25"/>
    <n v="7488"/>
    <n v="1981"/>
    <n v="9469"/>
    <n v="108"/>
    <s v="0"/>
    <n v="108"/>
    <n v="38"/>
    <n v="14"/>
    <n v="52"/>
    <n v="508"/>
    <n v="40"/>
    <n v="548"/>
    <n v="6834"/>
    <n v="1927"/>
    <n v="8761"/>
    <x v="2"/>
    <x v="24"/>
  </r>
  <r>
    <x v="7"/>
    <n v="623"/>
    <n v="1798"/>
    <n v="3215"/>
    <n v="246"/>
    <n v="18"/>
    <n v="5900"/>
    <n v="23265"/>
    <n v="29165"/>
    <n v="12"/>
    <s v="0"/>
    <n v="12"/>
    <n v="1"/>
    <n v="10"/>
    <n v="11"/>
    <n v="1195"/>
    <n v="3588"/>
    <n v="4783"/>
    <n v="4692"/>
    <n v="19667"/>
    <n v="24359"/>
    <x v="2"/>
    <x v="24"/>
  </r>
  <r>
    <x v="8"/>
    <n v="122"/>
    <n v="586"/>
    <n v="783"/>
    <n v="142"/>
    <n v="7"/>
    <n v="1640"/>
    <n v="8859"/>
    <n v="10499"/>
    <n v="39"/>
    <s v="0"/>
    <n v="39"/>
    <n v="6"/>
    <n v="6"/>
    <n v="12"/>
    <n v="308"/>
    <n v="1342"/>
    <n v="1650"/>
    <n v="1287"/>
    <n v="7511"/>
    <n v="8798"/>
    <x v="2"/>
    <x v="24"/>
  </r>
  <r>
    <x v="9"/>
    <n v="24"/>
    <n v="724"/>
    <n v="1630"/>
    <n v="15"/>
    <n v="0"/>
    <n v="2393"/>
    <n v="9647"/>
    <n v="12040"/>
    <n v="13"/>
    <s v="0"/>
    <n v="13"/>
    <n v="1"/>
    <n v="0"/>
    <n v="1"/>
    <n v="528"/>
    <n v="3167"/>
    <n v="3695"/>
    <n v="1851"/>
    <n v="6480"/>
    <n v="8331"/>
    <x v="2"/>
    <x v="24"/>
  </r>
  <r>
    <x v="10"/>
    <n v="359"/>
    <n v="539"/>
    <n v="2441"/>
    <n v="17"/>
    <n v="3"/>
    <n v="3359"/>
    <n v="12086"/>
    <n v="15445"/>
    <n v="12"/>
    <s v="0"/>
    <n v="12"/>
    <n v="4"/>
    <n v="30"/>
    <n v="34"/>
    <n v="1106"/>
    <n v="4336"/>
    <n v="5442"/>
    <n v="2237"/>
    <n v="7720"/>
    <n v="9957"/>
    <x v="2"/>
    <x v="24"/>
  </r>
  <r>
    <x v="11"/>
    <n v="141"/>
    <n v="1444"/>
    <n v="399"/>
    <n v="43"/>
    <n v="21"/>
    <n v="2048"/>
    <n v="1488"/>
    <n v="3536"/>
    <n v="35"/>
    <s v="0"/>
    <n v="35"/>
    <n v="19"/>
    <n v="0"/>
    <n v="19"/>
    <n v="358"/>
    <n v="92"/>
    <n v="450"/>
    <n v="1636"/>
    <n v="1396"/>
    <n v="3032"/>
    <x v="2"/>
    <x v="24"/>
  </r>
  <r>
    <x v="12"/>
    <n v="105"/>
    <n v="1235"/>
    <n v="414"/>
    <n v="20"/>
    <n v="12"/>
    <n v="1786"/>
    <n v="1626"/>
    <n v="3412"/>
    <n v="22"/>
    <s v="0"/>
    <n v="22"/>
    <n v="7"/>
    <n v="6"/>
    <n v="13"/>
    <n v="421"/>
    <n v="170"/>
    <n v="591"/>
    <n v="1336"/>
    <n v="1450"/>
    <n v="2786"/>
    <x v="2"/>
    <x v="24"/>
  </r>
  <r>
    <x v="19"/>
    <n v="142"/>
    <n v="357"/>
    <n v="186"/>
    <n v="3"/>
    <n v="0"/>
    <n v="688"/>
    <n v="1196"/>
    <n v="1884"/>
    <n v="3"/>
    <s v="0"/>
    <n v="3"/>
    <n v="0"/>
    <n v="0"/>
    <n v="0"/>
    <n v="14"/>
    <n v="7"/>
    <n v="21"/>
    <n v="671"/>
    <n v="1189"/>
    <n v="1860"/>
    <x v="2"/>
    <x v="24"/>
  </r>
  <r>
    <x v="20"/>
    <n v="69"/>
    <n v="731"/>
    <n v="232"/>
    <n v="19"/>
    <n v="3"/>
    <n v="1054"/>
    <n v="2075"/>
    <n v="3129"/>
    <n v="5"/>
    <s v="0"/>
    <n v="5"/>
    <n v="2"/>
    <n v="0"/>
    <n v="2"/>
    <n v="94"/>
    <n v="100"/>
    <n v="194"/>
    <n v="953"/>
    <n v="1975"/>
    <n v="2928"/>
    <x v="2"/>
    <x v="24"/>
  </r>
  <r>
    <x v="13"/>
    <n v="70"/>
    <n v="1288"/>
    <n v="355"/>
    <n v="96"/>
    <n v="82"/>
    <n v="1891"/>
    <n v="2630"/>
    <n v="4521"/>
    <n v="133"/>
    <s v="0"/>
    <n v="133"/>
    <n v="10"/>
    <n v="12"/>
    <n v="22"/>
    <n v="413"/>
    <n v="189"/>
    <n v="602"/>
    <n v="1335"/>
    <n v="2429"/>
    <n v="3764"/>
    <x v="2"/>
    <x v="24"/>
  </r>
  <r>
    <x v="14"/>
    <n v="204"/>
    <n v="333"/>
    <n v="76"/>
    <n v="54"/>
    <n v="16"/>
    <n v="683"/>
    <n v="479"/>
    <n v="1162"/>
    <n v="31"/>
    <s v="0"/>
    <n v="31"/>
    <n v="17"/>
    <n v="12"/>
    <n v="29"/>
    <n v="219"/>
    <n v="144"/>
    <n v="363"/>
    <n v="416"/>
    <n v="323"/>
    <n v="739"/>
    <x v="2"/>
    <x v="24"/>
  </r>
  <r>
    <x v="16"/>
    <n v="90"/>
    <n v="289"/>
    <n v="127"/>
    <n v="61"/>
    <n v="29"/>
    <n v="596"/>
    <n v="296"/>
    <n v="892"/>
    <n v="134"/>
    <s v="0"/>
    <n v="134"/>
    <n v="41"/>
    <n v="0"/>
    <n v="41"/>
    <n v="148"/>
    <n v="131"/>
    <n v="279"/>
    <n v="273"/>
    <n v="165"/>
    <n v="438"/>
    <x v="2"/>
    <x v="24"/>
  </r>
  <r>
    <x v="17"/>
    <n v="45"/>
    <n v="554"/>
    <n v="157"/>
    <n v="135"/>
    <n v="45"/>
    <n v="936"/>
    <n v="1112"/>
    <n v="2048"/>
    <n v="189"/>
    <s v="0"/>
    <n v="189"/>
    <n v="13"/>
    <n v="0"/>
    <n v="13"/>
    <n v="246"/>
    <n v="86"/>
    <n v="332"/>
    <n v="488"/>
    <n v="1026"/>
    <n v="1514"/>
    <x v="2"/>
    <x v="24"/>
  </r>
  <r>
    <x v="18"/>
    <n v="17703"/>
    <n v="109613"/>
    <n v="65064"/>
    <n v="8766"/>
    <n v="3471"/>
    <n v="204602"/>
    <n v="205168"/>
    <n v="409770"/>
    <n v="16018"/>
    <s v="0"/>
    <n v="16018"/>
    <n v="2875"/>
    <n v="2066"/>
    <n v="4941"/>
    <n v="55134"/>
    <n v="32499"/>
    <n v="87633"/>
    <n v="130575"/>
    <n v="170603"/>
    <n v="301178"/>
    <x v="2"/>
    <x v="24"/>
  </r>
  <r>
    <x v="0"/>
    <n v="8201"/>
    <n v="24095"/>
    <n v="14866"/>
    <n v="4966"/>
    <n v="1412"/>
    <n v="53540"/>
    <n v="28740"/>
    <n v="82280"/>
    <n v="12391"/>
    <s v="0"/>
    <n v="12391"/>
    <n v="2218"/>
    <n v="152"/>
    <n v="2370"/>
    <n v="20185"/>
    <n v="15424"/>
    <n v="35609"/>
    <n v="18746"/>
    <n v="13164"/>
    <n v="31910"/>
    <x v="3"/>
    <x v="24"/>
  </r>
  <r>
    <x v="1"/>
    <n v="340"/>
    <n v="3780"/>
    <n v="1521"/>
    <n v="48"/>
    <n v="46"/>
    <n v="5735"/>
    <n v="8737"/>
    <n v="14472"/>
    <n v="49"/>
    <s v="0"/>
    <n v="49"/>
    <n v="26"/>
    <n v="0"/>
    <n v="26"/>
    <n v="254"/>
    <n v="264"/>
    <n v="518"/>
    <n v="5406"/>
    <n v="8473"/>
    <n v="13879"/>
    <x v="3"/>
    <x v="24"/>
  </r>
  <r>
    <x v="2"/>
    <n v="792"/>
    <n v="6818"/>
    <n v="1304"/>
    <n v="73"/>
    <n v="172"/>
    <n v="9159"/>
    <n v="5170"/>
    <n v="14329"/>
    <n v="29"/>
    <s v="0"/>
    <n v="29"/>
    <n v="33"/>
    <n v="0"/>
    <n v="33"/>
    <n v="132"/>
    <n v="49"/>
    <n v="181"/>
    <n v="8965"/>
    <n v="5121"/>
    <n v="14086"/>
    <x v="3"/>
    <x v="24"/>
  </r>
  <r>
    <x v="3"/>
    <n v="2887"/>
    <n v="29680"/>
    <n v="10689"/>
    <n v="964"/>
    <n v="529"/>
    <n v="44749"/>
    <n v="21309"/>
    <n v="66058"/>
    <n v="245"/>
    <s v="0"/>
    <n v="245"/>
    <n v="263"/>
    <n v="1495"/>
    <n v="1758"/>
    <n v="17275"/>
    <n v="5441"/>
    <n v="22716"/>
    <n v="26966"/>
    <n v="14373"/>
    <n v="41339"/>
    <x v="3"/>
    <x v="24"/>
  </r>
  <r>
    <x v="4"/>
    <n v="274"/>
    <n v="7268"/>
    <n v="5732"/>
    <n v="156"/>
    <n v="652"/>
    <n v="14082"/>
    <n v="9026"/>
    <n v="23108"/>
    <n v="130"/>
    <s v="0"/>
    <n v="130"/>
    <n v="55"/>
    <n v="4"/>
    <n v="59"/>
    <n v="3074"/>
    <n v="310"/>
    <n v="3384"/>
    <n v="10823"/>
    <n v="8712"/>
    <n v="19535"/>
    <x v="3"/>
    <x v="24"/>
  </r>
  <r>
    <x v="5"/>
    <n v="2124"/>
    <n v="23280"/>
    <n v="17098"/>
    <n v="225"/>
    <n v="109"/>
    <n v="42836"/>
    <n v="82049"/>
    <n v="124885"/>
    <n v="146"/>
    <s v="0"/>
    <n v="146"/>
    <n v="104"/>
    <n v="63"/>
    <n v="167"/>
    <n v="5737"/>
    <n v="1756"/>
    <n v="7493"/>
    <n v="36849"/>
    <n v="80230"/>
    <n v="117079"/>
    <x v="3"/>
    <x v="24"/>
  </r>
  <r>
    <x v="25"/>
    <n v="50"/>
    <n v="373"/>
    <n v="198"/>
    <n v="19"/>
    <n v="0"/>
    <n v="640"/>
    <n v="1409"/>
    <n v="2049"/>
    <n v="6"/>
    <s v="0"/>
    <n v="6"/>
    <n v="1"/>
    <n v="0"/>
    <n v="1"/>
    <n v="45"/>
    <n v="14"/>
    <n v="59"/>
    <n v="588"/>
    <n v="1395"/>
    <n v="1983"/>
    <x v="3"/>
    <x v="24"/>
  </r>
  <r>
    <x v="6"/>
    <n v="389"/>
    <n v="4309"/>
    <n v="1275"/>
    <n v="81"/>
    <n v="29"/>
    <n v="6083"/>
    <n v="1618"/>
    <n v="7701"/>
    <n v="96"/>
    <s v="0"/>
    <n v="96"/>
    <n v="47"/>
    <n v="17"/>
    <n v="64"/>
    <n v="409"/>
    <n v="51"/>
    <n v="460"/>
    <n v="5531"/>
    <n v="1550"/>
    <n v="7081"/>
    <x v="3"/>
    <x v="24"/>
  </r>
  <r>
    <x v="7"/>
    <n v="766"/>
    <n v="654"/>
    <n v="1005"/>
    <n v="69"/>
    <n v="31"/>
    <n v="2525"/>
    <n v="11329"/>
    <n v="13854"/>
    <n v="9"/>
    <s v="0"/>
    <n v="9"/>
    <n v="1"/>
    <n v="4"/>
    <n v="5"/>
    <n v="295"/>
    <n v="792"/>
    <n v="1087"/>
    <n v="2220"/>
    <n v="10533"/>
    <n v="12753"/>
    <x v="3"/>
    <x v="24"/>
  </r>
  <r>
    <x v="8"/>
    <n v="67"/>
    <n v="174"/>
    <n v="522"/>
    <n v="38"/>
    <n v="6"/>
    <n v="807"/>
    <n v="3992"/>
    <n v="4799"/>
    <n v="9"/>
    <s v="0"/>
    <n v="9"/>
    <n v="6"/>
    <n v="8"/>
    <n v="14"/>
    <n v="94"/>
    <n v="341"/>
    <n v="435"/>
    <n v="698"/>
    <n v="3643"/>
    <n v="4341"/>
    <x v="3"/>
    <x v="24"/>
  </r>
  <r>
    <x v="9"/>
    <n v="12"/>
    <n v="136"/>
    <n v="470"/>
    <n v="15"/>
    <n v="1"/>
    <n v="634"/>
    <n v="4595"/>
    <n v="5229"/>
    <n v="10"/>
    <s v="0"/>
    <n v="10"/>
    <n v="0"/>
    <n v="0"/>
    <n v="0"/>
    <n v="78"/>
    <n v="717"/>
    <n v="795"/>
    <n v="546"/>
    <n v="3878"/>
    <n v="4424"/>
    <x v="3"/>
    <x v="24"/>
  </r>
  <r>
    <x v="10"/>
    <n v="4"/>
    <n v="600"/>
    <n v="897"/>
    <n v="0"/>
    <n v="3"/>
    <n v="1504"/>
    <n v="4720"/>
    <n v="6224"/>
    <n v="3"/>
    <s v="0"/>
    <n v="3"/>
    <n v="5"/>
    <n v="0"/>
    <n v="5"/>
    <n v="217"/>
    <n v="1658"/>
    <n v="1875"/>
    <n v="1279"/>
    <n v="3062"/>
    <n v="4341"/>
    <x v="3"/>
    <x v="24"/>
  </r>
  <r>
    <x v="11"/>
    <n v="277"/>
    <n v="1115"/>
    <n v="564"/>
    <n v="12"/>
    <n v="16"/>
    <n v="1984"/>
    <n v="1784"/>
    <n v="3768"/>
    <n v="24"/>
    <s v="0"/>
    <n v="24"/>
    <n v="17"/>
    <n v="0"/>
    <n v="17"/>
    <n v="145"/>
    <n v="79"/>
    <n v="224"/>
    <n v="1798"/>
    <n v="1705"/>
    <n v="3503"/>
    <x v="3"/>
    <x v="24"/>
  </r>
  <r>
    <x v="12"/>
    <n v="134"/>
    <n v="1396"/>
    <n v="595"/>
    <n v="47"/>
    <n v="11"/>
    <n v="2183"/>
    <n v="1468"/>
    <n v="3651"/>
    <n v="19"/>
    <s v="0"/>
    <n v="19"/>
    <n v="13"/>
    <n v="17"/>
    <n v="30"/>
    <n v="416"/>
    <n v="118"/>
    <n v="534"/>
    <n v="1735"/>
    <n v="1333"/>
    <n v="3068"/>
    <x v="3"/>
    <x v="24"/>
  </r>
  <r>
    <x v="19"/>
    <n v="301"/>
    <n v="691"/>
    <n v="146"/>
    <n v="2"/>
    <n v="5"/>
    <n v="1145"/>
    <n v="1418"/>
    <n v="2563"/>
    <n v="5"/>
    <s v="0"/>
    <n v="5"/>
    <n v="3"/>
    <n v="0"/>
    <n v="3"/>
    <n v="40"/>
    <n v="14"/>
    <n v="54"/>
    <n v="1097"/>
    <n v="1404"/>
    <n v="2501"/>
    <x v="3"/>
    <x v="24"/>
  </r>
  <r>
    <x v="20"/>
    <n v="117"/>
    <n v="685"/>
    <n v="173"/>
    <n v="20"/>
    <n v="11"/>
    <n v="1006"/>
    <n v="2158"/>
    <n v="3164"/>
    <n v="19"/>
    <s v="0"/>
    <n v="19"/>
    <n v="28"/>
    <n v="0"/>
    <n v="28"/>
    <n v="105"/>
    <n v="62"/>
    <n v="167"/>
    <n v="854"/>
    <n v="2096"/>
    <n v="2950"/>
    <x v="3"/>
    <x v="24"/>
  </r>
  <r>
    <x v="13"/>
    <n v="189"/>
    <n v="1910"/>
    <n v="507"/>
    <n v="52"/>
    <n v="36"/>
    <n v="2694"/>
    <n v="2682"/>
    <n v="5376"/>
    <n v="77"/>
    <s v="0"/>
    <n v="77"/>
    <n v="13"/>
    <n v="32"/>
    <n v="45"/>
    <n v="633"/>
    <n v="143"/>
    <n v="776"/>
    <n v="1971"/>
    <n v="2507"/>
    <n v="4478"/>
    <x v="3"/>
    <x v="24"/>
  </r>
  <r>
    <x v="14"/>
    <n v="122"/>
    <n v="339"/>
    <n v="74"/>
    <n v="28"/>
    <n v="14"/>
    <n v="577"/>
    <n v="375"/>
    <n v="952"/>
    <n v="27"/>
    <s v="0"/>
    <n v="27"/>
    <n v="12"/>
    <n v="2"/>
    <n v="14"/>
    <n v="245"/>
    <n v="102"/>
    <n v="347"/>
    <n v="293"/>
    <n v="271"/>
    <n v="564"/>
    <x v="3"/>
    <x v="24"/>
  </r>
  <r>
    <x v="16"/>
    <n v="112"/>
    <n v="185"/>
    <n v="139"/>
    <n v="81"/>
    <n v="21"/>
    <n v="538"/>
    <n v="213"/>
    <n v="751"/>
    <n v="74"/>
    <s v="0"/>
    <n v="74"/>
    <n v="20"/>
    <n v="0"/>
    <n v="20"/>
    <n v="67"/>
    <n v="92"/>
    <n v="159"/>
    <n v="377"/>
    <n v="121"/>
    <n v="498"/>
    <x v="3"/>
    <x v="24"/>
  </r>
  <r>
    <x v="17"/>
    <n v="321"/>
    <n v="663"/>
    <n v="119"/>
    <n v="180"/>
    <n v="45"/>
    <n v="1328"/>
    <n v="845"/>
    <n v="2173"/>
    <n v="256"/>
    <s v="0"/>
    <n v="256"/>
    <n v="4"/>
    <n v="21"/>
    <n v="25"/>
    <n v="154"/>
    <n v="94"/>
    <n v="248"/>
    <n v="914"/>
    <n v="730"/>
    <n v="1644"/>
    <x v="3"/>
    <x v="24"/>
  </r>
  <r>
    <x v="18"/>
    <n v="17479"/>
    <n v="108151"/>
    <n v="57894"/>
    <n v="7076"/>
    <n v="3149"/>
    <n v="193749"/>
    <n v="193637"/>
    <n v="387386"/>
    <n v="13624"/>
    <s v="0"/>
    <n v="13624"/>
    <n v="2869"/>
    <n v="1815"/>
    <n v="4684"/>
    <n v="49600"/>
    <n v="27521"/>
    <n v="77121"/>
    <n v="127656"/>
    <n v="164301"/>
    <n v="291957"/>
    <x v="3"/>
    <x v="24"/>
  </r>
  <r>
    <x v="0"/>
    <n v="7941"/>
    <n v="22481"/>
    <n v="13699"/>
    <n v="6065"/>
    <n v="1581"/>
    <n v="51767"/>
    <n v="25320"/>
    <n v="77087"/>
    <n v="12544"/>
    <s v="0"/>
    <n v="12544"/>
    <n v="2152"/>
    <n v="90"/>
    <n v="2242"/>
    <n v="21002"/>
    <n v="14428"/>
    <n v="35430"/>
    <n v="16069"/>
    <n v="10802"/>
    <n v="26871"/>
    <x v="4"/>
    <x v="24"/>
  </r>
  <r>
    <x v="1"/>
    <n v="331"/>
    <n v="3397"/>
    <n v="1249"/>
    <n v="48"/>
    <n v="58"/>
    <n v="5083"/>
    <n v="7358"/>
    <n v="12441"/>
    <n v="22"/>
    <s v="0"/>
    <n v="22"/>
    <n v="26"/>
    <n v="4"/>
    <n v="30"/>
    <n v="148"/>
    <n v="151"/>
    <n v="299"/>
    <n v="4887"/>
    <n v="7203"/>
    <n v="12090"/>
    <x v="4"/>
    <x v="24"/>
  </r>
  <r>
    <x v="2"/>
    <n v="495"/>
    <n v="5527"/>
    <n v="691"/>
    <n v="52"/>
    <n v="92"/>
    <n v="6857"/>
    <n v="3030"/>
    <n v="9887"/>
    <n v="33"/>
    <s v="0"/>
    <n v="33"/>
    <n v="5"/>
    <n v="0"/>
    <n v="5"/>
    <n v="179"/>
    <n v="53"/>
    <n v="232"/>
    <n v="6640"/>
    <n v="2977"/>
    <n v="9617"/>
    <x v="4"/>
    <x v="24"/>
  </r>
  <r>
    <x v="3"/>
    <n v="2249"/>
    <n v="28575"/>
    <n v="7282"/>
    <n v="497"/>
    <n v="323"/>
    <n v="38926"/>
    <n v="17211"/>
    <n v="56137"/>
    <n v="167"/>
    <s v="0"/>
    <n v="167"/>
    <n v="120"/>
    <n v="942"/>
    <n v="1062"/>
    <n v="14148"/>
    <n v="3282"/>
    <n v="17430"/>
    <n v="24491"/>
    <n v="12987"/>
    <n v="37478"/>
    <x v="4"/>
    <x v="24"/>
  </r>
  <r>
    <x v="4"/>
    <n v="538"/>
    <n v="5671"/>
    <n v="2777"/>
    <n v="114"/>
    <n v="377"/>
    <n v="9477"/>
    <n v="4832"/>
    <n v="14309"/>
    <n v="132"/>
    <s v="0"/>
    <n v="132"/>
    <n v="52"/>
    <n v="0"/>
    <n v="52"/>
    <n v="2821"/>
    <n v="303"/>
    <n v="3124"/>
    <n v="6472"/>
    <n v="4529"/>
    <n v="11001"/>
    <x v="4"/>
    <x v="24"/>
  </r>
  <r>
    <x v="5"/>
    <n v="1902"/>
    <n v="21152"/>
    <n v="19156"/>
    <n v="154"/>
    <n v="58"/>
    <n v="42422"/>
    <n v="82920"/>
    <n v="125342"/>
    <n v="134"/>
    <s v="0"/>
    <n v="134"/>
    <n v="48"/>
    <n v="84"/>
    <n v="132"/>
    <n v="3380"/>
    <n v="1580"/>
    <n v="4960"/>
    <n v="38860"/>
    <n v="81256"/>
    <n v="120116"/>
    <x v="4"/>
    <x v="24"/>
  </r>
  <r>
    <x v="25"/>
    <n v="30"/>
    <n v="61"/>
    <n v="149"/>
    <n v="3"/>
    <n v="4"/>
    <n v="247"/>
    <n v="2062"/>
    <n v="2309"/>
    <n v="0"/>
    <s v="0"/>
    <n v="0"/>
    <n v="4"/>
    <n v="0"/>
    <n v="4"/>
    <n v="20"/>
    <n v="16"/>
    <n v="36"/>
    <n v="223"/>
    <n v="2046"/>
    <n v="2269"/>
    <x v="4"/>
    <x v="24"/>
  </r>
  <r>
    <x v="6"/>
    <n v="479"/>
    <n v="4001"/>
    <n v="1035"/>
    <n v="64"/>
    <n v="22"/>
    <n v="5601"/>
    <n v="1256"/>
    <n v="6857"/>
    <n v="66"/>
    <s v="0"/>
    <n v="66"/>
    <n v="17"/>
    <n v="4"/>
    <n v="21"/>
    <n v="252"/>
    <n v="61"/>
    <n v="313"/>
    <n v="5266"/>
    <n v="1191"/>
    <n v="6457"/>
    <x v="4"/>
    <x v="24"/>
  </r>
  <r>
    <x v="7"/>
    <n v="27"/>
    <n v="12"/>
    <n v="146"/>
    <n v="12"/>
    <n v="3"/>
    <n v="200"/>
    <n v="1434"/>
    <n v="1634"/>
    <n v="10"/>
    <s v="0"/>
    <n v="10"/>
    <n v="1"/>
    <n v="0"/>
    <n v="1"/>
    <n v="14"/>
    <n v="13"/>
    <n v="27"/>
    <n v="175"/>
    <n v="1421"/>
    <n v="1596"/>
    <x v="4"/>
    <x v="24"/>
  </r>
  <r>
    <x v="8"/>
    <n v="11"/>
    <n v="0"/>
    <n v="53"/>
    <n v="16"/>
    <n v="3"/>
    <n v="83"/>
    <n v="604"/>
    <n v="687"/>
    <n v="13"/>
    <s v="0"/>
    <n v="13"/>
    <n v="0"/>
    <n v="0"/>
    <n v="0"/>
    <n v="6"/>
    <n v="17"/>
    <n v="23"/>
    <n v="64"/>
    <n v="587"/>
    <n v="651"/>
    <x v="4"/>
    <x v="24"/>
  </r>
  <r>
    <x v="9"/>
    <n v="12"/>
    <n v="2"/>
    <n v="48"/>
    <n v="11"/>
    <n v="9"/>
    <n v="82"/>
    <n v="1950"/>
    <n v="2032"/>
    <n v="10"/>
    <s v="0"/>
    <n v="10"/>
    <n v="5"/>
    <n v="0"/>
    <n v="5"/>
    <n v="3"/>
    <n v="11"/>
    <n v="14"/>
    <n v="64"/>
    <n v="1939"/>
    <n v="2003"/>
    <x v="4"/>
    <x v="24"/>
  </r>
  <r>
    <x v="10"/>
    <n v="22"/>
    <n v="145"/>
    <n v="80"/>
    <n v="1"/>
    <n v="0"/>
    <n v="248"/>
    <n v="1456"/>
    <n v="1704"/>
    <n v="4"/>
    <s v="0"/>
    <n v="4"/>
    <n v="1"/>
    <n v="0"/>
    <n v="1"/>
    <n v="5"/>
    <n v="11"/>
    <n v="16"/>
    <n v="238"/>
    <n v="1445"/>
    <n v="1683"/>
    <x v="4"/>
    <x v="24"/>
  </r>
  <r>
    <x v="11"/>
    <n v="230"/>
    <n v="1594"/>
    <n v="479"/>
    <n v="19"/>
    <n v="30"/>
    <n v="2352"/>
    <n v="1404"/>
    <n v="3756"/>
    <n v="21"/>
    <s v="0"/>
    <n v="21"/>
    <n v="8"/>
    <n v="11"/>
    <n v="19"/>
    <n v="229"/>
    <n v="50"/>
    <n v="279"/>
    <n v="2094"/>
    <n v="1343"/>
    <n v="3437"/>
    <x v="4"/>
    <x v="24"/>
  </r>
  <r>
    <x v="12"/>
    <n v="145"/>
    <n v="1355"/>
    <n v="232"/>
    <n v="31"/>
    <n v="20"/>
    <n v="1783"/>
    <n v="873"/>
    <n v="2656"/>
    <n v="6"/>
    <s v="0"/>
    <n v="6"/>
    <n v="20"/>
    <n v="17"/>
    <n v="37"/>
    <n v="397"/>
    <n v="233"/>
    <n v="630"/>
    <n v="1360"/>
    <n v="623"/>
    <n v="1983"/>
    <x v="4"/>
    <x v="24"/>
  </r>
  <r>
    <x v="19"/>
    <n v="239"/>
    <n v="332"/>
    <n v="141"/>
    <n v="2"/>
    <n v="5"/>
    <n v="719"/>
    <n v="1080"/>
    <n v="1799"/>
    <n v="1"/>
    <s v="0"/>
    <n v="1"/>
    <n v="5"/>
    <n v="0"/>
    <n v="5"/>
    <n v="12"/>
    <n v="3"/>
    <n v="15"/>
    <n v="701"/>
    <n v="1077"/>
    <n v="1778"/>
    <x v="4"/>
    <x v="24"/>
  </r>
  <r>
    <x v="20"/>
    <n v="107"/>
    <n v="655"/>
    <n v="283"/>
    <n v="47"/>
    <n v="2"/>
    <n v="1094"/>
    <n v="1378"/>
    <n v="2472"/>
    <n v="20"/>
    <s v="0"/>
    <n v="20"/>
    <n v="6"/>
    <n v="0"/>
    <n v="6"/>
    <n v="459"/>
    <n v="30"/>
    <n v="489"/>
    <n v="609"/>
    <n v="1348"/>
    <n v="1957"/>
    <x v="4"/>
    <x v="24"/>
  </r>
  <r>
    <x v="13"/>
    <n v="209"/>
    <n v="1815"/>
    <n v="1234"/>
    <n v="35"/>
    <n v="51"/>
    <n v="3344"/>
    <n v="3765"/>
    <n v="7109"/>
    <n v="66"/>
    <s v="0"/>
    <n v="66"/>
    <n v="3"/>
    <n v="13"/>
    <n v="16"/>
    <n v="502"/>
    <n v="68"/>
    <n v="570"/>
    <n v="2773"/>
    <n v="3684"/>
    <n v="6457"/>
    <x v="4"/>
    <x v="24"/>
  </r>
  <r>
    <x v="14"/>
    <n v="394"/>
    <n v="238"/>
    <n v="69"/>
    <n v="11"/>
    <n v="16"/>
    <n v="728"/>
    <n v="251"/>
    <n v="979"/>
    <n v="33"/>
    <s v="0"/>
    <n v="33"/>
    <n v="19"/>
    <n v="0"/>
    <n v="19"/>
    <n v="254"/>
    <n v="64"/>
    <n v="318"/>
    <n v="422"/>
    <n v="187"/>
    <n v="609"/>
    <x v="4"/>
    <x v="24"/>
  </r>
  <r>
    <x v="16"/>
    <n v="109"/>
    <n v="221"/>
    <n v="571"/>
    <n v="45"/>
    <n v="16"/>
    <n v="962"/>
    <n v="267"/>
    <n v="1229"/>
    <n v="87"/>
    <s v="0"/>
    <n v="87"/>
    <n v="19"/>
    <n v="0"/>
    <n v="19"/>
    <n v="92"/>
    <n v="87"/>
    <n v="179"/>
    <n v="764"/>
    <n v="180"/>
    <n v="944"/>
    <x v="4"/>
    <x v="24"/>
  </r>
  <r>
    <x v="17"/>
    <n v="224"/>
    <n v="693"/>
    <n v="160"/>
    <n v="141"/>
    <n v="27"/>
    <n v="1245"/>
    <n v="944"/>
    <n v="2189"/>
    <n v="190"/>
    <s v="0"/>
    <n v="190"/>
    <n v="12"/>
    <n v="4"/>
    <n v="16"/>
    <n v="104"/>
    <n v="111"/>
    <n v="215"/>
    <n v="939"/>
    <n v="829"/>
    <n v="1768"/>
    <x v="4"/>
    <x v="24"/>
  </r>
  <r>
    <x v="18"/>
    <n v="15694"/>
    <n v="97927"/>
    <n v="49534"/>
    <n v="7368"/>
    <n v="2697"/>
    <n v="173220"/>
    <n v="159395"/>
    <n v="332615"/>
    <n v="13559"/>
    <s v="0"/>
    <n v="13559"/>
    <n v="2523"/>
    <n v="1169"/>
    <n v="3692"/>
    <n v="44027"/>
    <n v="20572"/>
    <n v="64599"/>
    <n v="113111"/>
    <n v="137654"/>
    <n v="250765"/>
    <x v="4"/>
    <x v="24"/>
  </r>
  <r>
    <x v="0"/>
    <n v="8766"/>
    <n v="25486"/>
    <n v="14125"/>
    <n v="5307"/>
    <n v="1405"/>
    <n v="55089"/>
    <n v="29187"/>
    <n v="84276"/>
    <n v="11362"/>
    <s v="0"/>
    <n v="11362"/>
    <n v="1766"/>
    <n v="224"/>
    <n v="1990"/>
    <n v="23317"/>
    <n v="19413"/>
    <n v="42730"/>
    <n v="18644"/>
    <n v="9550"/>
    <n v="28194"/>
    <x v="5"/>
    <x v="24"/>
  </r>
  <r>
    <x v="1"/>
    <n v="132"/>
    <n v="2407"/>
    <n v="1148"/>
    <n v="44"/>
    <n v="41"/>
    <n v="3772"/>
    <n v="6290"/>
    <n v="10062"/>
    <n v="31"/>
    <s v="0"/>
    <n v="31"/>
    <n v="6"/>
    <n v="0"/>
    <n v="6"/>
    <n v="93"/>
    <n v="106"/>
    <n v="199"/>
    <n v="3642"/>
    <n v="6184"/>
    <n v="9826"/>
    <x v="5"/>
    <x v="24"/>
  </r>
  <r>
    <x v="2"/>
    <n v="360"/>
    <n v="5159"/>
    <n v="794"/>
    <n v="44"/>
    <n v="60"/>
    <n v="6417"/>
    <n v="2722"/>
    <n v="9139"/>
    <n v="13"/>
    <s v="0"/>
    <n v="13"/>
    <n v="10"/>
    <n v="0"/>
    <n v="10"/>
    <n v="184"/>
    <n v="35"/>
    <n v="219"/>
    <n v="6210"/>
    <n v="2687"/>
    <n v="8897"/>
    <x v="5"/>
    <x v="24"/>
  </r>
  <r>
    <x v="3"/>
    <n v="1459"/>
    <n v="23320"/>
    <n v="7397"/>
    <n v="587"/>
    <n v="375"/>
    <n v="33138"/>
    <n v="13061"/>
    <n v="46199"/>
    <n v="134"/>
    <s v="0"/>
    <n v="134"/>
    <n v="86"/>
    <n v="511"/>
    <n v="597"/>
    <n v="11187"/>
    <n v="3021"/>
    <n v="14208"/>
    <n v="21731"/>
    <n v="9529"/>
    <n v="31260"/>
    <x v="5"/>
    <x v="24"/>
  </r>
  <r>
    <x v="4"/>
    <n v="188"/>
    <n v="3267"/>
    <n v="2949"/>
    <n v="112"/>
    <n v="467"/>
    <n v="6983"/>
    <n v="3647"/>
    <n v="10630"/>
    <n v="85"/>
    <s v="0"/>
    <n v="85"/>
    <n v="35"/>
    <n v="2"/>
    <n v="37"/>
    <n v="1755"/>
    <n v="243"/>
    <n v="1998"/>
    <n v="5108"/>
    <n v="3402"/>
    <n v="8510"/>
    <x v="5"/>
    <x v="24"/>
  </r>
  <r>
    <x v="5"/>
    <n v="992"/>
    <n v="19650"/>
    <n v="20918"/>
    <n v="118"/>
    <n v="81"/>
    <n v="41759"/>
    <n v="90557"/>
    <n v="132316"/>
    <n v="117"/>
    <s v="0"/>
    <n v="117"/>
    <n v="40"/>
    <n v="167"/>
    <n v="207"/>
    <n v="2567"/>
    <n v="2174"/>
    <n v="4741"/>
    <n v="39035"/>
    <n v="88216"/>
    <n v="127251"/>
    <x v="5"/>
    <x v="24"/>
  </r>
  <r>
    <x v="25"/>
    <n v="17"/>
    <n v="62"/>
    <n v="368"/>
    <n v="1"/>
    <n v="12"/>
    <n v="460"/>
    <n v="1903"/>
    <n v="2363"/>
    <n v="4"/>
    <s v="0"/>
    <n v="4"/>
    <n v="0"/>
    <n v="0"/>
    <n v="0"/>
    <n v="16"/>
    <n v="7"/>
    <n v="23"/>
    <n v="440"/>
    <n v="1896"/>
    <n v="2336"/>
    <x v="5"/>
    <x v="24"/>
  </r>
  <r>
    <x v="6"/>
    <n v="531"/>
    <n v="3592"/>
    <n v="1220"/>
    <n v="66"/>
    <n v="23"/>
    <n v="5432"/>
    <n v="1941"/>
    <n v="7373"/>
    <n v="84"/>
    <s v="0"/>
    <n v="84"/>
    <n v="13"/>
    <n v="4"/>
    <n v="17"/>
    <n v="423"/>
    <n v="61"/>
    <n v="484"/>
    <n v="4912"/>
    <n v="1876"/>
    <n v="6788"/>
    <x v="5"/>
    <x v="24"/>
  </r>
  <r>
    <x v="7"/>
    <n v="111"/>
    <n v="14"/>
    <n v="158"/>
    <n v="11"/>
    <n v="0"/>
    <n v="294"/>
    <n v="2077"/>
    <n v="2371"/>
    <n v="14"/>
    <s v="0"/>
    <n v="14"/>
    <n v="1"/>
    <n v="11"/>
    <n v="12"/>
    <n v="8"/>
    <n v="19"/>
    <n v="27"/>
    <n v="271"/>
    <n v="2047"/>
    <n v="2318"/>
    <x v="5"/>
    <x v="24"/>
  </r>
  <r>
    <x v="8"/>
    <n v="17"/>
    <n v="2"/>
    <n v="85"/>
    <n v="15"/>
    <n v="0"/>
    <n v="119"/>
    <n v="1096"/>
    <n v="1215"/>
    <n v="13"/>
    <s v="0"/>
    <n v="13"/>
    <n v="0"/>
    <n v="0"/>
    <n v="0"/>
    <n v="10"/>
    <n v="39"/>
    <n v="49"/>
    <n v="96"/>
    <n v="1057"/>
    <n v="1153"/>
    <x v="5"/>
    <x v="24"/>
  </r>
  <r>
    <x v="9"/>
    <n v="6"/>
    <n v="2"/>
    <n v="67"/>
    <n v="4"/>
    <n v="4"/>
    <n v="83"/>
    <n v="2532"/>
    <n v="2615"/>
    <n v="8"/>
    <s v="0"/>
    <n v="8"/>
    <n v="1"/>
    <n v="2"/>
    <n v="3"/>
    <n v="10"/>
    <n v="12"/>
    <n v="22"/>
    <n v="64"/>
    <n v="2518"/>
    <n v="2582"/>
    <x v="5"/>
    <x v="24"/>
  </r>
  <r>
    <x v="10"/>
    <n v="3"/>
    <n v="0"/>
    <n v="82"/>
    <n v="1"/>
    <n v="2"/>
    <n v="88"/>
    <n v="1229"/>
    <n v="1317"/>
    <n v="4"/>
    <s v="0"/>
    <n v="4"/>
    <n v="0"/>
    <n v="6"/>
    <n v="6"/>
    <n v="4"/>
    <n v="15"/>
    <n v="19"/>
    <n v="80"/>
    <n v="1208"/>
    <n v="1288"/>
    <x v="5"/>
    <x v="24"/>
  </r>
  <r>
    <x v="11"/>
    <n v="106"/>
    <n v="1102"/>
    <n v="539"/>
    <n v="51"/>
    <n v="58"/>
    <n v="1856"/>
    <n v="1518"/>
    <n v="3374"/>
    <n v="30"/>
    <s v="0"/>
    <n v="30"/>
    <n v="8"/>
    <n v="0"/>
    <n v="8"/>
    <n v="135"/>
    <n v="35"/>
    <n v="170"/>
    <n v="1683"/>
    <n v="1483"/>
    <n v="3166"/>
    <x v="5"/>
    <x v="24"/>
  </r>
  <r>
    <x v="12"/>
    <n v="104"/>
    <n v="1048"/>
    <n v="140"/>
    <n v="13"/>
    <n v="4"/>
    <n v="1309"/>
    <n v="668"/>
    <n v="1977"/>
    <n v="23"/>
    <s v="0"/>
    <n v="23"/>
    <n v="4"/>
    <n v="11"/>
    <n v="15"/>
    <n v="170"/>
    <n v="105"/>
    <n v="275"/>
    <n v="1112"/>
    <n v="552"/>
    <n v="1664"/>
    <x v="5"/>
    <x v="24"/>
  </r>
  <r>
    <x v="19"/>
    <n v="143"/>
    <n v="263"/>
    <n v="173"/>
    <n v="10"/>
    <n v="0"/>
    <n v="589"/>
    <n v="1054"/>
    <n v="1643"/>
    <n v="0"/>
    <s v="0"/>
    <n v="0"/>
    <n v="13"/>
    <n v="0"/>
    <n v="13"/>
    <n v="15"/>
    <n v="6"/>
    <n v="21"/>
    <n v="561"/>
    <n v="1048"/>
    <n v="1609"/>
    <x v="5"/>
    <x v="24"/>
  </r>
  <r>
    <x v="20"/>
    <n v="126"/>
    <n v="616"/>
    <n v="473"/>
    <n v="42"/>
    <n v="8"/>
    <n v="1265"/>
    <n v="1874"/>
    <n v="3139"/>
    <n v="15"/>
    <s v="0"/>
    <n v="15"/>
    <n v="4"/>
    <n v="0"/>
    <n v="4"/>
    <n v="503"/>
    <n v="127"/>
    <n v="630"/>
    <n v="743"/>
    <n v="1747"/>
    <n v="2490"/>
    <x v="5"/>
    <x v="24"/>
  </r>
  <r>
    <x v="13"/>
    <n v="193"/>
    <n v="2709"/>
    <n v="465"/>
    <n v="38"/>
    <n v="93"/>
    <n v="3498"/>
    <n v="1983"/>
    <n v="5481"/>
    <n v="55"/>
    <s v="0"/>
    <n v="55"/>
    <n v="10"/>
    <n v="40"/>
    <n v="50"/>
    <n v="534"/>
    <n v="228"/>
    <n v="762"/>
    <n v="2899"/>
    <n v="1715"/>
    <n v="4614"/>
    <x v="5"/>
    <x v="24"/>
  </r>
  <r>
    <x v="14"/>
    <n v="331"/>
    <n v="135"/>
    <n v="60"/>
    <n v="58"/>
    <n v="10"/>
    <n v="594"/>
    <n v="254"/>
    <n v="848"/>
    <n v="34"/>
    <s v="0"/>
    <n v="34"/>
    <n v="27"/>
    <n v="0"/>
    <n v="27"/>
    <n v="149"/>
    <n v="81"/>
    <n v="230"/>
    <n v="384"/>
    <n v="173"/>
    <n v="557"/>
    <x v="5"/>
    <x v="24"/>
  </r>
  <r>
    <x v="16"/>
    <n v="203"/>
    <n v="299"/>
    <n v="370"/>
    <n v="47"/>
    <n v="51"/>
    <n v="970"/>
    <n v="288"/>
    <n v="1258"/>
    <n v="90"/>
    <s v="0"/>
    <n v="90"/>
    <n v="29"/>
    <n v="32"/>
    <n v="61"/>
    <n v="130"/>
    <n v="112"/>
    <n v="242"/>
    <n v="721"/>
    <n v="144"/>
    <n v="865"/>
    <x v="5"/>
    <x v="24"/>
  </r>
  <r>
    <x v="17"/>
    <n v="177"/>
    <n v="799"/>
    <n v="183"/>
    <n v="135"/>
    <n v="40"/>
    <n v="1334"/>
    <n v="908"/>
    <n v="2242"/>
    <n v="147"/>
    <s v="0"/>
    <n v="147"/>
    <n v="13"/>
    <n v="2"/>
    <n v="15"/>
    <n v="204"/>
    <n v="86"/>
    <n v="290"/>
    <n v="970"/>
    <n v="820"/>
    <n v="1790"/>
    <x v="5"/>
    <x v="24"/>
  </r>
  <r>
    <x v="18"/>
    <n v="13965"/>
    <n v="89932"/>
    <n v="51714"/>
    <n v="6704"/>
    <n v="2734"/>
    <n v="165049"/>
    <n v="164789"/>
    <n v="329838"/>
    <n v="12263"/>
    <s v="0"/>
    <n v="12263"/>
    <n v="2066"/>
    <n v="1012"/>
    <n v="3078"/>
    <n v="41414"/>
    <n v="25925"/>
    <n v="67339"/>
    <n v="109306"/>
    <n v="137852"/>
    <n v="247158"/>
    <x v="5"/>
    <x v="24"/>
  </r>
  <r>
    <x v="0"/>
    <n v="7452"/>
    <n v="34283"/>
    <n v="15991"/>
    <n v="6259"/>
    <n v="1626"/>
    <n v="65611"/>
    <n v="42391"/>
    <n v="108002"/>
    <n v="10734"/>
    <s v="0"/>
    <n v="10734"/>
    <n v="2244"/>
    <n v="547"/>
    <n v="2791"/>
    <n v="30659"/>
    <n v="26734"/>
    <n v="57393"/>
    <n v="21974"/>
    <n v="15110"/>
    <n v="37084"/>
    <x v="6"/>
    <x v="24"/>
  </r>
  <r>
    <x v="1"/>
    <n v="162"/>
    <n v="2674"/>
    <n v="2026"/>
    <n v="36"/>
    <n v="63"/>
    <n v="4961"/>
    <n v="12479"/>
    <n v="17440"/>
    <n v="40"/>
    <s v="0"/>
    <n v="40"/>
    <n v="8"/>
    <n v="4"/>
    <n v="12"/>
    <n v="116"/>
    <n v="442"/>
    <n v="558"/>
    <n v="4797"/>
    <n v="12033"/>
    <n v="16830"/>
    <x v="6"/>
    <x v="24"/>
  </r>
  <r>
    <x v="2"/>
    <n v="495"/>
    <n v="8249"/>
    <n v="1142"/>
    <n v="27"/>
    <n v="205"/>
    <n v="10118"/>
    <n v="6014"/>
    <n v="16132"/>
    <n v="10"/>
    <s v="0"/>
    <n v="10"/>
    <n v="9"/>
    <n v="32"/>
    <n v="41"/>
    <n v="255"/>
    <n v="210"/>
    <n v="465"/>
    <n v="9844"/>
    <n v="5772"/>
    <n v="15616"/>
    <x v="6"/>
    <x v="24"/>
  </r>
  <r>
    <x v="3"/>
    <n v="869"/>
    <n v="23425"/>
    <n v="9810"/>
    <n v="567"/>
    <n v="122"/>
    <n v="34793"/>
    <n v="19365"/>
    <n v="54158"/>
    <n v="105"/>
    <s v="0"/>
    <n v="105"/>
    <n v="98"/>
    <n v="661"/>
    <n v="759"/>
    <n v="12979"/>
    <n v="4710"/>
    <n v="17689"/>
    <n v="21611"/>
    <n v="13994"/>
    <n v="35605"/>
    <x v="6"/>
    <x v="24"/>
  </r>
  <r>
    <x v="4"/>
    <n v="283"/>
    <n v="6198"/>
    <n v="2430"/>
    <n v="122"/>
    <n v="656"/>
    <n v="9689"/>
    <n v="6783"/>
    <n v="16472"/>
    <n v="89"/>
    <s v="0"/>
    <n v="89"/>
    <n v="43"/>
    <n v="84"/>
    <n v="127"/>
    <n v="1543"/>
    <n v="516"/>
    <n v="2059"/>
    <n v="8014"/>
    <n v="6183"/>
    <n v="14197"/>
    <x v="6"/>
    <x v="24"/>
  </r>
  <r>
    <x v="5"/>
    <n v="1548"/>
    <n v="21196"/>
    <n v="22401"/>
    <n v="143"/>
    <n v="104"/>
    <n v="45392"/>
    <n v="103693"/>
    <n v="149085"/>
    <n v="101"/>
    <s v="0"/>
    <n v="101"/>
    <n v="67"/>
    <n v="177"/>
    <n v="244"/>
    <n v="2282"/>
    <n v="2799"/>
    <n v="5081"/>
    <n v="42942"/>
    <n v="100717"/>
    <n v="143659"/>
    <x v="6"/>
    <x v="24"/>
  </r>
  <r>
    <x v="25"/>
    <n v="23"/>
    <n v="474"/>
    <n v="486"/>
    <n v="7"/>
    <n v="2"/>
    <n v="992"/>
    <n v="2353"/>
    <n v="3345"/>
    <n v="7"/>
    <s v="0"/>
    <n v="7"/>
    <n v="0"/>
    <n v="0"/>
    <n v="0"/>
    <n v="10"/>
    <n v="17"/>
    <n v="27"/>
    <n v="975"/>
    <n v="2336"/>
    <n v="3311"/>
    <x v="6"/>
    <x v="24"/>
  </r>
  <r>
    <x v="6"/>
    <n v="452"/>
    <n v="5876"/>
    <n v="1366"/>
    <n v="125"/>
    <n v="38"/>
    <n v="7857"/>
    <n v="3296"/>
    <n v="11153"/>
    <n v="105"/>
    <s v="0"/>
    <n v="105"/>
    <n v="29"/>
    <n v="65"/>
    <n v="94"/>
    <n v="478"/>
    <n v="177"/>
    <n v="655"/>
    <n v="7245"/>
    <n v="3054"/>
    <n v="10299"/>
    <x v="6"/>
    <x v="24"/>
  </r>
  <r>
    <x v="7"/>
    <n v="49"/>
    <n v="71"/>
    <n v="162"/>
    <n v="16"/>
    <n v="0"/>
    <n v="298"/>
    <n v="1772"/>
    <n v="2070"/>
    <n v="3"/>
    <s v="0"/>
    <n v="3"/>
    <n v="0"/>
    <n v="0"/>
    <n v="0"/>
    <n v="26"/>
    <n v="59"/>
    <n v="85"/>
    <n v="269"/>
    <n v="1713"/>
    <n v="1982"/>
    <x v="6"/>
    <x v="24"/>
  </r>
  <r>
    <x v="8"/>
    <n v="17"/>
    <n v="18"/>
    <n v="77"/>
    <n v="4"/>
    <n v="2"/>
    <n v="118"/>
    <n v="1377"/>
    <n v="1495"/>
    <n v="6"/>
    <s v="0"/>
    <n v="6"/>
    <n v="0"/>
    <n v="34"/>
    <n v="34"/>
    <n v="22"/>
    <n v="36"/>
    <n v="58"/>
    <n v="90"/>
    <n v="1307"/>
    <n v="1397"/>
    <x v="6"/>
    <x v="24"/>
  </r>
  <r>
    <x v="9"/>
    <n v="9"/>
    <n v="13"/>
    <n v="77"/>
    <n v="18"/>
    <n v="1"/>
    <n v="118"/>
    <n v="803"/>
    <n v="921"/>
    <n v="9"/>
    <s v="0"/>
    <n v="9"/>
    <n v="2"/>
    <n v="0"/>
    <n v="2"/>
    <n v="9"/>
    <n v="42"/>
    <n v="51"/>
    <n v="98"/>
    <n v="761"/>
    <n v="859"/>
    <x v="6"/>
    <x v="24"/>
  </r>
  <r>
    <x v="10"/>
    <n v="2"/>
    <n v="50"/>
    <n v="22"/>
    <n v="0"/>
    <n v="0"/>
    <n v="74"/>
    <n v="586"/>
    <n v="660"/>
    <n v="0"/>
    <s v="0"/>
    <n v="0"/>
    <n v="0"/>
    <n v="0"/>
    <n v="0"/>
    <n v="6"/>
    <n v="3"/>
    <n v="9"/>
    <n v="68"/>
    <n v="583"/>
    <n v="651"/>
    <x v="6"/>
    <x v="24"/>
  </r>
  <r>
    <x v="11"/>
    <n v="203"/>
    <n v="1073"/>
    <n v="934"/>
    <n v="10"/>
    <n v="72"/>
    <n v="2292"/>
    <n v="2473"/>
    <n v="4765"/>
    <n v="23"/>
    <s v="0"/>
    <n v="23"/>
    <n v="10"/>
    <n v="4"/>
    <n v="14"/>
    <n v="107"/>
    <n v="127"/>
    <n v="234"/>
    <n v="2152"/>
    <n v="2342"/>
    <n v="4494"/>
    <x v="6"/>
    <x v="24"/>
  </r>
  <r>
    <x v="12"/>
    <n v="115"/>
    <n v="1563"/>
    <n v="324"/>
    <n v="21"/>
    <n v="34"/>
    <n v="2057"/>
    <n v="1460"/>
    <n v="3517"/>
    <n v="7"/>
    <s v="0"/>
    <n v="7"/>
    <n v="3"/>
    <n v="11"/>
    <n v="14"/>
    <n v="323"/>
    <n v="162"/>
    <n v="485"/>
    <n v="1724"/>
    <n v="1287"/>
    <n v="3011"/>
    <x v="6"/>
    <x v="24"/>
  </r>
  <r>
    <x v="19"/>
    <n v="351"/>
    <n v="251"/>
    <n v="141"/>
    <n v="14"/>
    <n v="0"/>
    <n v="757"/>
    <n v="1121"/>
    <n v="1878"/>
    <n v="16"/>
    <s v="0"/>
    <n v="16"/>
    <n v="0"/>
    <n v="0"/>
    <n v="0"/>
    <n v="5"/>
    <n v="3"/>
    <n v="8"/>
    <n v="736"/>
    <n v="1118"/>
    <n v="1854"/>
    <x v="6"/>
    <x v="24"/>
  </r>
  <r>
    <x v="20"/>
    <n v="101"/>
    <n v="1048"/>
    <n v="422"/>
    <n v="12"/>
    <n v="0"/>
    <n v="1583"/>
    <n v="3223"/>
    <n v="4806"/>
    <n v="9"/>
    <s v="0"/>
    <n v="9"/>
    <n v="0"/>
    <n v="0"/>
    <n v="0"/>
    <n v="597"/>
    <n v="98"/>
    <n v="695"/>
    <n v="977"/>
    <n v="3125"/>
    <n v="4102"/>
    <x v="6"/>
    <x v="24"/>
  </r>
  <r>
    <x v="13"/>
    <n v="250"/>
    <n v="4395"/>
    <n v="777"/>
    <n v="61"/>
    <n v="82"/>
    <n v="5565"/>
    <n v="2874"/>
    <n v="8439"/>
    <n v="128"/>
    <s v="0"/>
    <n v="128"/>
    <n v="7"/>
    <n v="25"/>
    <n v="32"/>
    <n v="1222"/>
    <n v="473"/>
    <n v="1695"/>
    <n v="4208"/>
    <n v="2376"/>
    <n v="6584"/>
    <x v="6"/>
    <x v="24"/>
  </r>
  <r>
    <x v="14"/>
    <n v="340"/>
    <n v="89"/>
    <n v="102"/>
    <n v="14"/>
    <n v="13"/>
    <n v="558"/>
    <n v="367"/>
    <n v="925"/>
    <n v="57"/>
    <s v="0"/>
    <n v="57"/>
    <n v="5"/>
    <n v="0"/>
    <n v="5"/>
    <n v="118"/>
    <n v="125"/>
    <n v="243"/>
    <n v="378"/>
    <n v="242"/>
    <n v="620"/>
    <x v="6"/>
    <x v="24"/>
  </r>
  <r>
    <x v="16"/>
    <n v="116"/>
    <n v="370"/>
    <n v="280"/>
    <n v="58"/>
    <n v="50"/>
    <n v="874"/>
    <n v="315"/>
    <n v="1189"/>
    <n v="87"/>
    <s v="0"/>
    <n v="87"/>
    <n v="23"/>
    <n v="0"/>
    <n v="23"/>
    <n v="76"/>
    <n v="210"/>
    <n v="286"/>
    <n v="688"/>
    <n v="105"/>
    <n v="793"/>
    <x v="6"/>
    <x v="24"/>
  </r>
  <r>
    <x v="17"/>
    <n v="469"/>
    <n v="613"/>
    <n v="160"/>
    <n v="151"/>
    <n v="32"/>
    <n v="1425"/>
    <n v="920"/>
    <n v="2345"/>
    <n v="188"/>
    <s v="0"/>
    <n v="188"/>
    <n v="18"/>
    <n v="25"/>
    <n v="43"/>
    <n v="571"/>
    <n v="223"/>
    <n v="794"/>
    <n v="648"/>
    <n v="672"/>
    <n v="1320"/>
    <x v="6"/>
    <x v="24"/>
  </r>
  <r>
    <x v="18"/>
    <n v="13306"/>
    <n v="111929"/>
    <n v="59130"/>
    <n v="7665"/>
    <n v="3102"/>
    <n v="195132"/>
    <n v="213665"/>
    <n v="408797"/>
    <n v="11724"/>
    <s v="0"/>
    <n v="11724"/>
    <n v="2566"/>
    <n v="1669"/>
    <n v="4235"/>
    <n v="51404"/>
    <n v="37166"/>
    <n v="88570"/>
    <n v="129438"/>
    <n v="174830"/>
    <n v="304268"/>
    <x v="6"/>
    <x v="24"/>
  </r>
  <r>
    <x v="0"/>
    <n v="8633"/>
    <n v="46280"/>
    <n v="20136"/>
    <n v="6762"/>
    <n v="1630"/>
    <n v="83441"/>
    <n v="53214"/>
    <n v="136655"/>
    <n v="10716"/>
    <s v="0"/>
    <n v="10716"/>
    <n v="2343"/>
    <n v="353"/>
    <n v="2696"/>
    <n v="42332"/>
    <n v="34463"/>
    <n v="76795"/>
    <n v="28050"/>
    <n v="18398"/>
    <n v="46448"/>
    <x v="7"/>
    <x v="24"/>
  </r>
  <r>
    <x v="1"/>
    <n v="238"/>
    <n v="2778"/>
    <n v="1852"/>
    <n v="25"/>
    <n v="34"/>
    <n v="4927"/>
    <n v="10167"/>
    <n v="15094"/>
    <n v="25"/>
    <s v="0"/>
    <n v="25"/>
    <n v="9"/>
    <n v="4"/>
    <n v="13"/>
    <n v="138"/>
    <n v="363"/>
    <n v="501"/>
    <n v="4755"/>
    <n v="9800"/>
    <n v="14555"/>
    <x v="7"/>
    <x v="24"/>
  </r>
  <r>
    <x v="2"/>
    <n v="318"/>
    <n v="5550"/>
    <n v="1145"/>
    <n v="53"/>
    <n v="133"/>
    <n v="7199"/>
    <n v="5369"/>
    <n v="12568"/>
    <n v="38"/>
    <s v="0"/>
    <n v="38"/>
    <n v="16"/>
    <n v="0"/>
    <n v="16"/>
    <n v="551"/>
    <n v="104"/>
    <n v="655"/>
    <n v="6594"/>
    <n v="5265"/>
    <n v="11859"/>
    <x v="7"/>
    <x v="24"/>
  </r>
  <r>
    <x v="3"/>
    <n v="904"/>
    <n v="21524"/>
    <n v="9031"/>
    <n v="710"/>
    <n v="380"/>
    <n v="32549"/>
    <n v="17868"/>
    <n v="50417"/>
    <n v="150"/>
    <s v="0"/>
    <n v="150"/>
    <n v="70"/>
    <n v="802"/>
    <n v="872"/>
    <n v="11703"/>
    <n v="3264"/>
    <n v="14967"/>
    <n v="20626"/>
    <n v="13802"/>
    <n v="34428"/>
    <x v="7"/>
    <x v="24"/>
  </r>
  <r>
    <x v="4"/>
    <n v="680"/>
    <n v="5759"/>
    <n v="2926"/>
    <n v="181"/>
    <n v="440"/>
    <n v="9986"/>
    <n v="8317"/>
    <n v="18303"/>
    <n v="87"/>
    <s v="0"/>
    <n v="87"/>
    <n v="36"/>
    <n v="53"/>
    <n v="89"/>
    <n v="1924"/>
    <n v="747"/>
    <n v="2671"/>
    <n v="7939"/>
    <n v="7517"/>
    <n v="15456"/>
    <x v="7"/>
    <x v="24"/>
  </r>
  <r>
    <x v="5"/>
    <n v="1008"/>
    <n v="21079"/>
    <n v="19886"/>
    <n v="165"/>
    <n v="53"/>
    <n v="42191"/>
    <n v="97328"/>
    <n v="139519"/>
    <n v="75"/>
    <s v="0"/>
    <n v="75"/>
    <n v="20"/>
    <n v="190"/>
    <n v="210"/>
    <n v="2926"/>
    <n v="2943"/>
    <n v="5869"/>
    <n v="39170"/>
    <n v="94195"/>
    <n v="133365"/>
    <x v="7"/>
    <x v="24"/>
  </r>
  <r>
    <x v="25"/>
    <n v="4"/>
    <n v="276"/>
    <n v="420"/>
    <n v="8"/>
    <n v="1"/>
    <n v="709"/>
    <n v="3112"/>
    <n v="3821"/>
    <n v="3"/>
    <s v="0"/>
    <n v="3"/>
    <n v="3"/>
    <n v="0"/>
    <n v="3"/>
    <n v="9"/>
    <n v="3"/>
    <n v="12"/>
    <n v="694"/>
    <n v="3109"/>
    <n v="3803"/>
    <x v="7"/>
    <x v="24"/>
  </r>
  <r>
    <x v="6"/>
    <n v="771"/>
    <n v="9798"/>
    <n v="2596"/>
    <n v="159"/>
    <n v="63"/>
    <n v="13387"/>
    <n v="5888"/>
    <n v="19275"/>
    <n v="98"/>
    <s v="0"/>
    <n v="98"/>
    <n v="25"/>
    <n v="72"/>
    <n v="97"/>
    <n v="1251"/>
    <n v="505"/>
    <n v="1756"/>
    <n v="12013"/>
    <n v="5311"/>
    <n v="17324"/>
    <x v="7"/>
    <x v="24"/>
  </r>
  <r>
    <x v="7"/>
    <n v="30"/>
    <n v="39"/>
    <n v="166"/>
    <n v="56"/>
    <n v="5"/>
    <n v="296"/>
    <n v="2107"/>
    <n v="2403"/>
    <n v="6"/>
    <s v="0"/>
    <n v="6"/>
    <n v="0"/>
    <n v="0"/>
    <n v="0"/>
    <n v="4"/>
    <n v="33"/>
    <n v="37"/>
    <n v="286"/>
    <n v="2074"/>
    <n v="2360"/>
    <x v="7"/>
    <x v="24"/>
  </r>
  <r>
    <x v="8"/>
    <n v="7"/>
    <n v="17"/>
    <n v="29"/>
    <n v="26"/>
    <n v="5"/>
    <n v="84"/>
    <n v="1475"/>
    <n v="1559"/>
    <n v="14"/>
    <s v="0"/>
    <n v="14"/>
    <n v="1"/>
    <n v="0"/>
    <n v="1"/>
    <n v="10"/>
    <n v="22"/>
    <n v="32"/>
    <n v="59"/>
    <n v="1453"/>
    <n v="1512"/>
    <x v="7"/>
    <x v="24"/>
  </r>
  <r>
    <x v="9"/>
    <n v="23"/>
    <n v="9"/>
    <n v="122"/>
    <n v="14"/>
    <n v="7"/>
    <n v="175"/>
    <n v="2245"/>
    <n v="2420"/>
    <n v="14"/>
    <s v="0"/>
    <n v="14"/>
    <n v="0"/>
    <n v="0"/>
    <n v="0"/>
    <n v="13"/>
    <n v="25"/>
    <n v="38"/>
    <n v="148"/>
    <n v="2220"/>
    <n v="2368"/>
    <x v="7"/>
    <x v="24"/>
  </r>
  <r>
    <x v="10"/>
    <n v="3"/>
    <n v="2"/>
    <n v="37"/>
    <n v="0"/>
    <n v="1"/>
    <n v="43"/>
    <n v="721"/>
    <n v="764"/>
    <n v="4"/>
    <s v="0"/>
    <n v="4"/>
    <n v="0"/>
    <n v="0"/>
    <n v="0"/>
    <n v="2"/>
    <n v="13"/>
    <n v="15"/>
    <n v="37"/>
    <n v="708"/>
    <n v="745"/>
    <x v="7"/>
    <x v="24"/>
  </r>
  <r>
    <x v="11"/>
    <n v="200"/>
    <n v="1067"/>
    <n v="526"/>
    <n v="25"/>
    <n v="40"/>
    <n v="1858"/>
    <n v="1526"/>
    <n v="3384"/>
    <n v="25"/>
    <s v="0"/>
    <n v="25"/>
    <n v="10"/>
    <n v="4"/>
    <n v="14"/>
    <n v="88"/>
    <n v="58"/>
    <n v="146"/>
    <n v="1735"/>
    <n v="1464"/>
    <n v="3199"/>
    <x v="7"/>
    <x v="24"/>
  </r>
  <r>
    <x v="12"/>
    <n v="84"/>
    <n v="1236"/>
    <n v="229"/>
    <n v="39"/>
    <n v="6"/>
    <n v="1594"/>
    <n v="1127"/>
    <n v="2721"/>
    <n v="25"/>
    <s v="0"/>
    <n v="25"/>
    <n v="6"/>
    <n v="23"/>
    <n v="29"/>
    <n v="239"/>
    <n v="174"/>
    <n v="413"/>
    <n v="1324"/>
    <n v="930"/>
    <n v="2254"/>
    <x v="7"/>
    <x v="24"/>
  </r>
  <r>
    <x v="19"/>
    <n v="306"/>
    <n v="435"/>
    <n v="212"/>
    <n v="10"/>
    <n v="0"/>
    <n v="963"/>
    <n v="1487"/>
    <n v="2450"/>
    <n v="16"/>
    <s v="0"/>
    <n v="16"/>
    <n v="0"/>
    <n v="0"/>
    <n v="0"/>
    <n v="32"/>
    <n v="0"/>
    <n v="32"/>
    <n v="915"/>
    <n v="1487"/>
    <n v="2402"/>
    <x v="7"/>
    <x v="24"/>
  </r>
  <r>
    <x v="20"/>
    <n v="191"/>
    <n v="1320"/>
    <n v="409"/>
    <n v="21"/>
    <n v="4"/>
    <n v="1945"/>
    <n v="3047"/>
    <n v="4992"/>
    <n v="25"/>
    <s v="0"/>
    <n v="25"/>
    <n v="2"/>
    <n v="0"/>
    <n v="2"/>
    <n v="505"/>
    <n v="135"/>
    <n v="640"/>
    <n v="1413"/>
    <n v="2912"/>
    <n v="4325"/>
    <x v="7"/>
    <x v="24"/>
  </r>
  <r>
    <x v="13"/>
    <n v="319"/>
    <n v="7382"/>
    <n v="1415"/>
    <n v="46"/>
    <n v="76"/>
    <n v="9238"/>
    <n v="3770"/>
    <n v="13008"/>
    <n v="74"/>
    <s v="0"/>
    <n v="74"/>
    <n v="5"/>
    <n v="91"/>
    <n v="96"/>
    <n v="1521"/>
    <n v="794"/>
    <n v="2315"/>
    <n v="7638"/>
    <n v="2885"/>
    <n v="10523"/>
    <x v="7"/>
    <x v="24"/>
  </r>
  <r>
    <x v="14"/>
    <n v="167"/>
    <n v="62"/>
    <n v="33"/>
    <n v="0"/>
    <n v="7"/>
    <n v="269"/>
    <n v="206"/>
    <n v="475"/>
    <n v="22"/>
    <s v="0"/>
    <n v="22"/>
    <n v="6"/>
    <n v="0"/>
    <n v="6"/>
    <n v="36"/>
    <n v="43"/>
    <n v="79"/>
    <n v="205"/>
    <n v="163"/>
    <n v="368"/>
    <x v="7"/>
    <x v="24"/>
  </r>
  <r>
    <x v="16"/>
    <n v="171"/>
    <n v="383"/>
    <n v="103"/>
    <n v="91"/>
    <n v="34"/>
    <n v="782"/>
    <n v="210"/>
    <n v="992"/>
    <n v="120"/>
    <s v="0"/>
    <n v="120"/>
    <n v="39"/>
    <n v="13"/>
    <n v="52"/>
    <n v="123"/>
    <n v="125"/>
    <n v="248"/>
    <n v="500"/>
    <n v="72"/>
    <n v="572"/>
    <x v="7"/>
    <x v="24"/>
  </r>
  <r>
    <x v="17"/>
    <n v="520"/>
    <n v="1188"/>
    <n v="177"/>
    <n v="87"/>
    <n v="48"/>
    <n v="2020"/>
    <n v="1055"/>
    <n v="3075"/>
    <n v="130"/>
    <s v="0"/>
    <n v="130"/>
    <n v="7"/>
    <n v="0"/>
    <n v="7"/>
    <n v="605"/>
    <n v="134"/>
    <n v="739"/>
    <n v="1278"/>
    <n v="921"/>
    <n v="2199"/>
    <x v="7"/>
    <x v="24"/>
  </r>
  <r>
    <x v="18"/>
    <n v="14577"/>
    <n v="126184"/>
    <n v="61450"/>
    <n v="8478"/>
    <n v="2967"/>
    <n v="213656"/>
    <n v="220239"/>
    <n v="433895"/>
    <n v="11667"/>
    <s v="0"/>
    <n v="11667"/>
    <n v="2598"/>
    <n v="1605"/>
    <n v="4203"/>
    <n v="64012"/>
    <n v="43948"/>
    <n v="107960"/>
    <n v="135379"/>
    <n v="174686"/>
    <n v="310065"/>
    <x v="7"/>
    <x v="24"/>
  </r>
  <r>
    <x v="0"/>
    <n v="10304"/>
    <n v="36711"/>
    <n v="16336"/>
    <n v="5211"/>
    <n v="1447"/>
    <n v="70009"/>
    <n v="37379"/>
    <n v="107388"/>
    <n v="10706"/>
    <s v="0"/>
    <n v="10706"/>
    <n v="1987"/>
    <n v="209"/>
    <n v="2196"/>
    <n v="34459"/>
    <n v="25595"/>
    <n v="60054"/>
    <n v="22857"/>
    <n v="11575"/>
    <n v="34432"/>
    <x v="8"/>
    <x v="24"/>
  </r>
  <r>
    <x v="1"/>
    <n v="268"/>
    <n v="2726"/>
    <n v="1502"/>
    <n v="49"/>
    <n v="40"/>
    <n v="4585"/>
    <n v="7313"/>
    <n v="11898"/>
    <n v="32"/>
    <s v="0"/>
    <n v="32"/>
    <n v="4"/>
    <n v="8"/>
    <n v="12"/>
    <n v="214"/>
    <n v="279"/>
    <n v="493"/>
    <n v="4335"/>
    <n v="7026"/>
    <n v="11361"/>
    <x v="8"/>
    <x v="24"/>
  </r>
  <r>
    <x v="2"/>
    <n v="415"/>
    <n v="4995"/>
    <n v="934"/>
    <n v="48"/>
    <n v="142"/>
    <n v="6534"/>
    <n v="3136"/>
    <n v="9670"/>
    <n v="24"/>
    <s v="0"/>
    <n v="24"/>
    <n v="18"/>
    <n v="4"/>
    <n v="22"/>
    <n v="196"/>
    <n v="36"/>
    <n v="232"/>
    <n v="6296"/>
    <n v="3096"/>
    <n v="9392"/>
    <x v="8"/>
    <x v="24"/>
  </r>
  <r>
    <x v="3"/>
    <n v="1383"/>
    <n v="25301"/>
    <n v="8964"/>
    <n v="631"/>
    <n v="389"/>
    <n v="36668"/>
    <n v="18181"/>
    <n v="54849"/>
    <n v="131"/>
    <s v="0"/>
    <n v="131"/>
    <n v="146"/>
    <n v="1307"/>
    <n v="1453"/>
    <n v="13992"/>
    <n v="4853"/>
    <n v="18845"/>
    <n v="22399"/>
    <n v="12021"/>
    <n v="34420"/>
    <x v="8"/>
    <x v="24"/>
  </r>
  <r>
    <x v="4"/>
    <n v="151"/>
    <n v="5029"/>
    <n v="2972"/>
    <n v="181"/>
    <n v="362"/>
    <n v="8695"/>
    <n v="4831"/>
    <n v="13526"/>
    <n v="72"/>
    <s v="0"/>
    <n v="72"/>
    <n v="37"/>
    <n v="8"/>
    <n v="45"/>
    <n v="2176"/>
    <n v="289"/>
    <n v="2465"/>
    <n v="6410"/>
    <n v="4534"/>
    <n v="10944"/>
    <x v="8"/>
    <x v="24"/>
  </r>
  <r>
    <x v="5"/>
    <n v="1939"/>
    <n v="25553"/>
    <n v="19423"/>
    <n v="238"/>
    <n v="60"/>
    <n v="47213"/>
    <n v="94386"/>
    <n v="141599"/>
    <n v="75"/>
    <s v="0"/>
    <n v="75"/>
    <n v="39"/>
    <n v="325"/>
    <n v="364"/>
    <n v="4548"/>
    <n v="3020"/>
    <n v="7568"/>
    <n v="42551"/>
    <n v="91041"/>
    <n v="133592"/>
    <x v="8"/>
    <x v="24"/>
  </r>
  <r>
    <x v="25"/>
    <n v="25"/>
    <n v="45"/>
    <n v="378"/>
    <n v="8"/>
    <n v="4"/>
    <n v="460"/>
    <n v="2428"/>
    <n v="2888"/>
    <n v="1"/>
    <s v="0"/>
    <n v="1"/>
    <n v="12"/>
    <n v="0"/>
    <n v="12"/>
    <n v="10"/>
    <n v="6"/>
    <n v="16"/>
    <n v="437"/>
    <n v="2422"/>
    <n v="2859"/>
    <x v="8"/>
    <x v="24"/>
  </r>
  <r>
    <x v="6"/>
    <n v="513"/>
    <n v="4340"/>
    <n v="1606"/>
    <n v="122"/>
    <n v="39"/>
    <n v="6620"/>
    <n v="2570"/>
    <n v="9190"/>
    <n v="75"/>
    <s v="0"/>
    <n v="75"/>
    <n v="66"/>
    <n v="17"/>
    <n v="83"/>
    <n v="340"/>
    <n v="82"/>
    <n v="422"/>
    <n v="6139"/>
    <n v="2471"/>
    <n v="8610"/>
    <x v="8"/>
    <x v="24"/>
  </r>
  <r>
    <x v="7"/>
    <n v="12"/>
    <n v="55"/>
    <n v="160"/>
    <n v="57"/>
    <n v="4"/>
    <n v="288"/>
    <n v="1546"/>
    <n v="1834"/>
    <n v="19"/>
    <s v="0"/>
    <n v="19"/>
    <n v="3"/>
    <n v="0"/>
    <n v="3"/>
    <n v="35"/>
    <n v="47"/>
    <n v="82"/>
    <n v="231"/>
    <n v="1499"/>
    <n v="1730"/>
    <x v="8"/>
    <x v="24"/>
  </r>
  <r>
    <x v="8"/>
    <n v="28"/>
    <n v="38"/>
    <n v="38"/>
    <n v="36"/>
    <n v="1"/>
    <n v="141"/>
    <n v="1285"/>
    <n v="1426"/>
    <n v="4"/>
    <s v="0"/>
    <n v="4"/>
    <n v="1"/>
    <n v="6"/>
    <n v="7"/>
    <n v="9"/>
    <n v="21"/>
    <n v="30"/>
    <n v="127"/>
    <n v="1258"/>
    <n v="1385"/>
    <x v="8"/>
    <x v="24"/>
  </r>
  <r>
    <x v="9"/>
    <n v="4"/>
    <n v="2"/>
    <n v="61"/>
    <n v="15"/>
    <n v="5"/>
    <n v="87"/>
    <n v="1507"/>
    <n v="1594"/>
    <n v="11"/>
    <s v="0"/>
    <n v="11"/>
    <n v="1"/>
    <n v="11"/>
    <n v="12"/>
    <n v="2"/>
    <n v="15"/>
    <n v="17"/>
    <n v="73"/>
    <n v="1481"/>
    <n v="1554"/>
    <x v="8"/>
    <x v="24"/>
  </r>
  <r>
    <x v="10"/>
    <n v="5"/>
    <n v="1"/>
    <n v="64"/>
    <n v="2"/>
    <n v="1"/>
    <n v="73"/>
    <n v="1171"/>
    <n v="1244"/>
    <n v="6"/>
    <s v="0"/>
    <n v="6"/>
    <n v="1"/>
    <n v="0"/>
    <n v="1"/>
    <n v="4"/>
    <n v="31"/>
    <n v="35"/>
    <n v="62"/>
    <n v="1140"/>
    <n v="1202"/>
    <x v="8"/>
    <x v="24"/>
  </r>
  <r>
    <x v="11"/>
    <n v="233"/>
    <n v="921"/>
    <n v="560"/>
    <n v="17"/>
    <n v="53"/>
    <n v="1784"/>
    <n v="1457"/>
    <n v="3241"/>
    <n v="31"/>
    <s v="0"/>
    <n v="31"/>
    <n v="0"/>
    <n v="11"/>
    <n v="11"/>
    <n v="172"/>
    <n v="42"/>
    <n v="214"/>
    <n v="1581"/>
    <n v="1404"/>
    <n v="2985"/>
    <x v="8"/>
    <x v="24"/>
  </r>
  <r>
    <x v="12"/>
    <n v="97"/>
    <n v="1146"/>
    <n v="317"/>
    <n v="78"/>
    <n v="7"/>
    <n v="1645"/>
    <n v="794"/>
    <n v="2439"/>
    <n v="14"/>
    <s v="0"/>
    <n v="14"/>
    <n v="9"/>
    <n v="4"/>
    <n v="13"/>
    <n v="292"/>
    <n v="139"/>
    <n v="431"/>
    <n v="1330"/>
    <n v="651"/>
    <n v="1981"/>
    <x v="8"/>
    <x v="24"/>
  </r>
  <r>
    <x v="19"/>
    <n v="255"/>
    <n v="374"/>
    <n v="162"/>
    <n v="1"/>
    <n v="0"/>
    <n v="792"/>
    <n v="939"/>
    <n v="1731"/>
    <n v="2"/>
    <s v="0"/>
    <n v="2"/>
    <n v="0"/>
    <n v="0"/>
    <n v="0"/>
    <n v="12"/>
    <n v="6"/>
    <n v="18"/>
    <n v="778"/>
    <n v="933"/>
    <n v="1711"/>
    <x v="8"/>
    <x v="24"/>
  </r>
  <r>
    <x v="20"/>
    <n v="146"/>
    <n v="863"/>
    <n v="376"/>
    <n v="29"/>
    <n v="10"/>
    <n v="1424"/>
    <n v="2141"/>
    <n v="3565"/>
    <n v="21"/>
    <s v="0"/>
    <n v="21"/>
    <n v="0"/>
    <n v="0"/>
    <n v="0"/>
    <n v="441"/>
    <n v="156"/>
    <n v="597"/>
    <n v="962"/>
    <n v="1985"/>
    <n v="2947"/>
    <x v="8"/>
    <x v="24"/>
  </r>
  <r>
    <x v="13"/>
    <n v="393"/>
    <n v="3854"/>
    <n v="813"/>
    <n v="47"/>
    <n v="104"/>
    <n v="5211"/>
    <n v="1990"/>
    <n v="7201"/>
    <n v="96"/>
    <s v="0"/>
    <n v="96"/>
    <n v="24"/>
    <n v="44"/>
    <n v="68"/>
    <n v="1346"/>
    <n v="387"/>
    <n v="1733"/>
    <n v="3745"/>
    <n v="1559"/>
    <n v="5304"/>
    <x v="8"/>
    <x v="24"/>
  </r>
  <r>
    <x v="14"/>
    <n v="329"/>
    <n v="178"/>
    <n v="50"/>
    <n v="15"/>
    <n v="13"/>
    <n v="585"/>
    <n v="435"/>
    <n v="1020"/>
    <n v="24"/>
    <s v="0"/>
    <n v="24"/>
    <n v="6"/>
    <n v="6"/>
    <n v="12"/>
    <n v="176"/>
    <n v="116"/>
    <n v="292"/>
    <n v="379"/>
    <n v="313"/>
    <n v="692"/>
    <x v="8"/>
    <x v="24"/>
  </r>
  <r>
    <x v="16"/>
    <n v="104"/>
    <n v="232"/>
    <n v="292"/>
    <n v="105"/>
    <n v="28"/>
    <n v="761"/>
    <n v="342"/>
    <n v="1103"/>
    <n v="164"/>
    <s v="0"/>
    <n v="164"/>
    <n v="24"/>
    <n v="0"/>
    <n v="24"/>
    <n v="168"/>
    <n v="221"/>
    <n v="389"/>
    <n v="405"/>
    <n v="121"/>
    <n v="526"/>
    <x v="8"/>
    <x v="24"/>
  </r>
  <r>
    <x v="17"/>
    <n v="296"/>
    <n v="923"/>
    <n v="290"/>
    <n v="111"/>
    <n v="39"/>
    <n v="1659"/>
    <n v="1138"/>
    <n v="2797"/>
    <n v="89"/>
    <s v="0"/>
    <n v="89"/>
    <n v="13"/>
    <n v="0"/>
    <n v="13"/>
    <n v="408"/>
    <n v="108"/>
    <n v="516"/>
    <n v="1149"/>
    <n v="1030"/>
    <n v="2179"/>
    <x v="8"/>
    <x v="24"/>
  </r>
  <r>
    <x v="18"/>
    <n v="16900"/>
    <n v="113287"/>
    <n v="55298"/>
    <n v="7001"/>
    <n v="2748"/>
    <n v="195234"/>
    <n v="184969"/>
    <n v="380203"/>
    <n v="11597"/>
    <s v="0"/>
    <n v="11597"/>
    <n v="2391"/>
    <n v="1960"/>
    <n v="4351"/>
    <n v="59000"/>
    <n v="35449"/>
    <n v="94449"/>
    <n v="122246"/>
    <n v="147560"/>
    <n v="269806"/>
    <x v="8"/>
    <x v="24"/>
  </r>
  <r>
    <x v="0"/>
    <n v="11140"/>
    <n v="32503"/>
    <n v="17095"/>
    <n v="6612"/>
    <n v="1520"/>
    <n v="68870"/>
    <n v="27879"/>
    <n v="96749"/>
    <n v="14381"/>
    <s v="0"/>
    <n v="14381"/>
    <n v="2199"/>
    <n v="223"/>
    <n v="2422"/>
    <n v="31618"/>
    <n v="19239"/>
    <n v="50857"/>
    <n v="20672"/>
    <n v="8417"/>
    <n v="29089"/>
    <x v="9"/>
    <x v="24"/>
  </r>
  <r>
    <x v="1"/>
    <n v="511"/>
    <n v="4361"/>
    <n v="1978"/>
    <n v="38"/>
    <n v="142"/>
    <n v="7030"/>
    <n v="10049"/>
    <n v="17079"/>
    <n v="40"/>
    <s v="0"/>
    <n v="40"/>
    <n v="39"/>
    <n v="15"/>
    <n v="54"/>
    <n v="202"/>
    <n v="322"/>
    <n v="524"/>
    <n v="6749"/>
    <n v="9712"/>
    <n v="16461"/>
    <x v="9"/>
    <x v="24"/>
  </r>
  <r>
    <x v="2"/>
    <n v="620"/>
    <n v="6371"/>
    <n v="1361"/>
    <n v="47"/>
    <n v="205"/>
    <n v="8604"/>
    <n v="4043"/>
    <n v="12647"/>
    <n v="37"/>
    <s v="0"/>
    <n v="37"/>
    <n v="5"/>
    <n v="4"/>
    <n v="9"/>
    <n v="285"/>
    <n v="61"/>
    <n v="346"/>
    <n v="8277"/>
    <n v="3978"/>
    <n v="12255"/>
    <x v="9"/>
    <x v="24"/>
  </r>
  <r>
    <x v="3"/>
    <n v="2727"/>
    <n v="29091"/>
    <n v="10930"/>
    <n v="459"/>
    <n v="411"/>
    <n v="43618"/>
    <n v="23978"/>
    <n v="67596"/>
    <n v="197"/>
    <s v="0"/>
    <n v="197"/>
    <n v="215"/>
    <n v="1636"/>
    <n v="1851"/>
    <n v="14195"/>
    <n v="5804"/>
    <n v="19999"/>
    <n v="29011"/>
    <n v="16538"/>
    <n v="45549"/>
    <x v="9"/>
    <x v="24"/>
  </r>
  <r>
    <x v="4"/>
    <n v="250"/>
    <n v="4387"/>
    <n v="3475"/>
    <n v="149"/>
    <n v="583"/>
    <n v="8844"/>
    <n v="6388"/>
    <n v="15232"/>
    <n v="126"/>
    <s v="0"/>
    <n v="126"/>
    <n v="21"/>
    <n v="6"/>
    <n v="27"/>
    <n v="2275"/>
    <n v="631"/>
    <n v="2906"/>
    <n v="6422"/>
    <n v="5751"/>
    <n v="12173"/>
    <x v="9"/>
    <x v="24"/>
  </r>
  <r>
    <x v="5"/>
    <n v="2592"/>
    <n v="32503"/>
    <n v="19899"/>
    <n v="262"/>
    <n v="98"/>
    <n v="55354"/>
    <n v="103954"/>
    <n v="159308"/>
    <n v="178"/>
    <s v="0"/>
    <n v="178"/>
    <n v="27"/>
    <n v="230"/>
    <n v="257"/>
    <n v="4926"/>
    <n v="2971"/>
    <n v="7897"/>
    <n v="50223"/>
    <n v="100753"/>
    <n v="150976"/>
    <x v="9"/>
    <x v="24"/>
  </r>
  <r>
    <x v="25"/>
    <n v="57"/>
    <n v="123"/>
    <n v="356"/>
    <n v="2"/>
    <n v="29"/>
    <n v="567"/>
    <n v="2336"/>
    <n v="2903"/>
    <n v="3"/>
    <s v="0"/>
    <n v="3"/>
    <n v="3"/>
    <n v="0"/>
    <n v="3"/>
    <n v="17"/>
    <n v="23"/>
    <n v="40"/>
    <n v="544"/>
    <n v="2313"/>
    <n v="2857"/>
    <x v="9"/>
    <x v="24"/>
  </r>
  <r>
    <x v="6"/>
    <n v="661"/>
    <n v="3736"/>
    <n v="1132"/>
    <n v="90"/>
    <n v="21"/>
    <n v="5640"/>
    <n v="1984"/>
    <n v="7624"/>
    <n v="67"/>
    <s v="0"/>
    <n v="67"/>
    <n v="23"/>
    <n v="17"/>
    <n v="40"/>
    <n v="515"/>
    <n v="55"/>
    <n v="570"/>
    <n v="5035"/>
    <n v="1912"/>
    <n v="6947"/>
    <x v="9"/>
    <x v="24"/>
  </r>
  <r>
    <x v="7"/>
    <n v="752"/>
    <n v="1120"/>
    <n v="1473"/>
    <n v="141"/>
    <n v="7"/>
    <n v="3493"/>
    <n v="10184"/>
    <n v="13677"/>
    <n v="284"/>
    <s v="0"/>
    <n v="284"/>
    <n v="1"/>
    <n v="13"/>
    <n v="14"/>
    <n v="563"/>
    <n v="1590"/>
    <n v="2153"/>
    <n v="2645"/>
    <n v="8581"/>
    <n v="11226"/>
    <x v="9"/>
    <x v="24"/>
  </r>
  <r>
    <x v="8"/>
    <n v="86"/>
    <n v="302"/>
    <n v="572"/>
    <n v="44"/>
    <n v="2"/>
    <n v="1006"/>
    <n v="4695"/>
    <n v="5701"/>
    <n v="10"/>
    <s v="0"/>
    <n v="10"/>
    <n v="0"/>
    <n v="0"/>
    <n v="0"/>
    <n v="43"/>
    <n v="519"/>
    <n v="562"/>
    <n v="953"/>
    <n v="4176"/>
    <n v="5129"/>
    <x v="9"/>
    <x v="24"/>
  </r>
  <r>
    <x v="9"/>
    <n v="107"/>
    <n v="193"/>
    <n v="1025"/>
    <n v="19"/>
    <n v="1"/>
    <n v="1345"/>
    <n v="5459"/>
    <n v="6804"/>
    <n v="19"/>
    <s v="0"/>
    <n v="19"/>
    <n v="2"/>
    <n v="0"/>
    <n v="2"/>
    <n v="110"/>
    <n v="1379"/>
    <n v="1489"/>
    <n v="1214"/>
    <n v="4080"/>
    <n v="5294"/>
    <x v="9"/>
    <x v="24"/>
  </r>
  <r>
    <x v="10"/>
    <n v="16"/>
    <n v="397"/>
    <n v="901"/>
    <n v="19"/>
    <n v="1"/>
    <n v="1334"/>
    <n v="6386"/>
    <n v="7720"/>
    <n v="12"/>
    <s v="0"/>
    <n v="12"/>
    <n v="2"/>
    <n v="0"/>
    <n v="2"/>
    <n v="350"/>
    <n v="2152"/>
    <n v="2502"/>
    <n v="970"/>
    <n v="4234"/>
    <n v="5204"/>
    <x v="9"/>
    <x v="24"/>
  </r>
  <r>
    <x v="11"/>
    <n v="455"/>
    <n v="1836"/>
    <n v="971"/>
    <n v="60"/>
    <n v="291"/>
    <n v="3613"/>
    <n v="2283"/>
    <n v="5896"/>
    <n v="31"/>
    <s v="0"/>
    <n v="31"/>
    <n v="7"/>
    <n v="13"/>
    <n v="20"/>
    <n v="249"/>
    <n v="239"/>
    <n v="488"/>
    <n v="3326"/>
    <n v="2031"/>
    <n v="5357"/>
    <x v="9"/>
    <x v="24"/>
  </r>
  <r>
    <x v="12"/>
    <n v="110"/>
    <n v="1707"/>
    <n v="330"/>
    <n v="22"/>
    <n v="16"/>
    <n v="2185"/>
    <n v="1289"/>
    <n v="3474"/>
    <n v="24"/>
    <s v="0"/>
    <n v="24"/>
    <n v="5"/>
    <n v="23"/>
    <n v="28"/>
    <n v="420"/>
    <n v="262"/>
    <n v="682"/>
    <n v="1736"/>
    <n v="1004"/>
    <n v="2740"/>
    <x v="9"/>
    <x v="24"/>
  </r>
  <r>
    <x v="19"/>
    <n v="228"/>
    <n v="480"/>
    <n v="188"/>
    <n v="3"/>
    <n v="7"/>
    <n v="906"/>
    <n v="1287"/>
    <n v="2193"/>
    <n v="3"/>
    <s v="0"/>
    <n v="3"/>
    <n v="0"/>
    <n v="0"/>
    <n v="0"/>
    <n v="39"/>
    <n v="3"/>
    <n v="42"/>
    <n v="864"/>
    <n v="1284"/>
    <n v="2148"/>
    <x v="9"/>
    <x v="24"/>
  </r>
  <r>
    <x v="20"/>
    <n v="121"/>
    <n v="668"/>
    <n v="272"/>
    <n v="25"/>
    <n v="3"/>
    <n v="1089"/>
    <n v="1914"/>
    <n v="3003"/>
    <n v="30"/>
    <s v="0"/>
    <n v="30"/>
    <n v="3"/>
    <n v="0"/>
    <n v="3"/>
    <n v="259"/>
    <n v="131"/>
    <n v="390"/>
    <n v="797"/>
    <n v="1783"/>
    <n v="2580"/>
    <x v="9"/>
    <x v="24"/>
  </r>
  <r>
    <x v="13"/>
    <n v="209"/>
    <n v="1813"/>
    <n v="765"/>
    <n v="105"/>
    <n v="44"/>
    <n v="2936"/>
    <n v="2048"/>
    <n v="4984"/>
    <n v="91"/>
    <s v="0"/>
    <n v="91"/>
    <n v="8"/>
    <n v="36"/>
    <n v="44"/>
    <n v="857"/>
    <n v="201"/>
    <n v="1058"/>
    <n v="1980"/>
    <n v="1811"/>
    <n v="3791"/>
    <x v="9"/>
    <x v="24"/>
  </r>
  <r>
    <x v="14"/>
    <n v="135"/>
    <n v="262"/>
    <n v="99"/>
    <n v="30"/>
    <n v="7"/>
    <n v="533"/>
    <n v="188"/>
    <n v="721"/>
    <n v="60"/>
    <s v="0"/>
    <n v="60"/>
    <n v="8"/>
    <n v="0"/>
    <n v="8"/>
    <n v="233"/>
    <n v="54"/>
    <n v="287"/>
    <n v="232"/>
    <n v="134"/>
    <n v="366"/>
    <x v="9"/>
    <x v="24"/>
  </r>
  <r>
    <x v="16"/>
    <n v="234"/>
    <n v="231"/>
    <n v="178"/>
    <n v="117"/>
    <n v="69"/>
    <n v="829"/>
    <n v="326"/>
    <n v="1155"/>
    <n v="167"/>
    <s v="0"/>
    <n v="167"/>
    <n v="34"/>
    <n v="0"/>
    <n v="34"/>
    <n v="130"/>
    <n v="219"/>
    <n v="349"/>
    <n v="498"/>
    <n v="107"/>
    <n v="605"/>
    <x v="9"/>
    <x v="24"/>
  </r>
  <r>
    <x v="17"/>
    <n v="450"/>
    <n v="1219"/>
    <n v="351"/>
    <n v="91"/>
    <n v="21"/>
    <n v="2132"/>
    <n v="652"/>
    <n v="2784"/>
    <n v="120"/>
    <s v="0"/>
    <n v="120"/>
    <n v="18"/>
    <n v="6"/>
    <n v="24"/>
    <n v="274"/>
    <n v="121"/>
    <n v="395"/>
    <n v="1720"/>
    <n v="525"/>
    <n v="2245"/>
    <x v="9"/>
    <x v="24"/>
  </r>
  <r>
    <x v="18"/>
    <n v="21461"/>
    <n v="123303"/>
    <n v="63351"/>
    <n v="8335"/>
    <n v="3478"/>
    <n v="219928"/>
    <n v="217322"/>
    <n v="437250"/>
    <n v="15880"/>
    <s v="0"/>
    <n v="15880"/>
    <n v="2620"/>
    <n v="2222"/>
    <n v="4842"/>
    <n v="57560"/>
    <n v="35976"/>
    <n v="93536"/>
    <n v="143868"/>
    <n v="179124"/>
    <n v="322992"/>
    <x v="9"/>
    <x v="24"/>
  </r>
  <r>
    <x v="0"/>
    <n v="8414"/>
    <n v="23193"/>
    <n v="13628"/>
    <n v="5845"/>
    <n v="1691"/>
    <n v="52771"/>
    <n v="12051"/>
    <n v="64822"/>
    <n v="14437"/>
    <s v="0"/>
    <n v="14437"/>
    <n v="1904"/>
    <n v="112"/>
    <n v="2016"/>
    <n v="20748"/>
    <n v="6924"/>
    <n v="27672"/>
    <n v="15682"/>
    <n v="5015"/>
    <n v="20697"/>
    <x v="10"/>
    <x v="24"/>
  </r>
  <r>
    <x v="1"/>
    <n v="384"/>
    <n v="3304"/>
    <n v="2255"/>
    <n v="41"/>
    <n v="30"/>
    <n v="6014"/>
    <n v="7208"/>
    <n v="13222"/>
    <n v="74"/>
    <s v="0"/>
    <n v="74"/>
    <n v="43"/>
    <n v="4"/>
    <n v="47"/>
    <n v="363"/>
    <n v="302"/>
    <n v="665"/>
    <n v="5534"/>
    <n v="6902"/>
    <n v="12436"/>
    <x v="10"/>
    <x v="24"/>
  </r>
  <r>
    <x v="2"/>
    <n v="647"/>
    <n v="6172"/>
    <n v="2689"/>
    <n v="43"/>
    <n v="15"/>
    <n v="9566"/>
    <n v="4296"/>
    <n v="13862"/>
    <n v="39"/>
    <s v="0"/>
    <n v="39"/>
    <n v="19"/>
    <n v="4"/>
    <n v="23"/>
    <n v="285"/>
    <n v="97"/>
    <n v="382"/>
    <n v="9223"/>
    <n v="4195"/>
    <n v="13418"/>
    <x v="10"/>
    <x v="24"/>
  </r>
  <r>
    <x v="3"/>
    <n v="3823"/>
    <n v="29235"/>
    <n v="11572"/>
    <n v="702"/>
    <n v="534"/>
    <n v="45866"/>
    <n v="22191"/>
    <n v="68057"/>
    <n v="340"/>
    <s v="0"/>
    <n v="340"/>
    <n v="360"/>
    <n v="1640"/>
    <n v="2000"/>
    <n v="17779"/>
    <n v="6398"/>
    <n v="24177"/>
    <n v="27387"/>
    <n v="14153"/>
    <n v="41540"/>
    <x v="10"/>
    <x v="24"/>
  </r>
  <r>
    <x v="4"/>
    <n v="122"/>
    <n v="1986"/>
    <n v="1701"/>
    <n v="138"/>
    <n v="64"/>
    <n v="4011"/>
    <n v="3584"/>
    <n v="7595"/>
    <n v="119"/>
    <s v="0"/>
    <n v="119"/>
    <n v="43"/>
    <n v="34"/>
    <n v="77"/>
    <n v="911"/>
    <n v="257"/>
    <n v="1168"/>
    <n v="2938"/>
    <n v="3293"/>
    <n v="6231"/>
    <x v="10"/>
    <x v="24"/>
  </r>
  <r>
    <x v="5"/>
    <n v="2825"/>
    <n v="33769"/>
    <n v="16683"/>
    <n v="321"/>
    <n v="116"/>
    <n v="53714"/>
    <n v="79734"/>
    <n v="133448"/>
    <n v="505"/>
    <s v="0"/>
    <n v="505"/>
    <n v="60"/>
    <n v="198"/>
    <n v="258"/>
    <n v="9051"/>
    <n v="2276"/>
    <n v="11327"/>
    <n v="44098"/>
    <n v="77260"/>
    <n v="121358"/>
    <x v="10"/>
    <x v="24"/>
  </r>
  <r>
    <x v="25"/>
    <n v="20"/>
    <n v="103"/>
    <n v="392"/>
    <n v="6"/>
    <n v="10"/>
    <n v="531"/>
    <n v="1062"/>
    <n v="1593"/>
    <n v="11"/>
    <s v="0"/>
    <n v="11"/>
    <n v="13"/>
    <n v="0"/>
    <n v="13"/>
    <n v="21"/>
    <n v="10"/>
    <n v="31"/>
    <n v="486"/>
    <n v="1052"/>
    <n v="1538"/>
    <x v="10"/>
    <x v="24"/>
  </r>
  <r>
    <x v="6"/>
    <n v="369"/>
    <n v="4244"/>
    <n v="1422"/>
    <n v="108"/>
    <n v="21"/>
    <n v="6164"/>
    <n v="1345"/>
    <n v="7509"/>
    <n v="124"/>
    <s v="0"/>
    <n v="124"/>
    <n v="18"/>
    <n v="13"/>
    <n v="31"/>
    <n v="692"/>
    <n v="48"/>
    <n v="740"/>
    <n v="5330"/>
    <n v="1284"/>
    <n v="6614"/>
    <x v="10"/>
    <x v="24"/>
  </r>
  <r>
    <x v="7"/>
    <n v="673"/>
    <n v="2322"/>
    <n v="3192"/>
    <n v="240"/>
    <n v="5"/>
    <n v="6432"/>
    <n v="22232"/>
    <n v="28664"/>
    <n v="35"/>
    <s v="0"/>
    <n v="35"/>
    <n v="3"/>
    <n v="4"/>
    <n v="7"/>
    <n v="947"/>
    <n v="3533"/>
    <n v="4480"/>
    <n v="5447"/>
    <n v="18695"/>
    <n v="24142"/>
    <x v="10"/>
    <x v="24"/>
  </r>
  <r>
    <x v="8"/>
    <n v="136"/>
    <n v="776"/>
    <n v="813"/>
    <n v="107"/>
    <n v="4"/>
    <n v="1836"/>
    <n v="9743"/>
    <n v="11579"/>
    <n v="16"/>
    <s v="0"/>
    <n v="16"/>
    <n v="3"/>
    <n v="4"/>
    <n v="7"/>
    <n v="112"/>
    <n v="1045"/>
    <n v="1157"/>
    <n v="1705"/>
    <n v="8694"/>
    <n v="10399"/>
    <x v="10"/>
    <x v="24"/>
  </r>
  <r>
    <x v="9"/>
    <n v="57"/>
    <n v="578"/>
    <n v="1910"/>
    <n v="27"/>
    <n v="5"/>
    <n v="2577"/>
    <n v="7390"/>
    <n v="9967"/>
    <n v="29"/>
    <s v="0"/>
    <n v="29"/>
    <n v="1"/>
    <n v="0"/>
    <n v="1"/>
    <n v="329"/>
    <n v="2418"/>
    <n v="2747"/>
    <n v="2218"/>
    <n v="4972"/>
    <n v="7190"/>
    <x v="10"/>
    <x v="24"/>
  </r>
  <r>
    <x v="10"/>
    <n v="79"/>
    <n v="740"/>
    <n v="2850"/>
    <n v="36"/>
    <n v="14"/>
    <n v="3719"/>
    <n v="14951"/>
    <n v="18670"/>
    <n v="19"/>
    <s v="0"/>
    <n v="19"/>
    <n v="3"/>
    <n v="0"/>
    <n v="3"/>
    <n v="1432"/>
    <n v="6075"/>
    <n v="7507"/>
    <n v="2265"/>
    <n v="8876"/>
    <n v="11141"/>
    <x v="10"/>
    <x v="24"/>
  </r>
  <r>
    <x v="11"/>
    <n v="531"/>
    <n v="1187"/>
    <n v="442"/>
    <n v="63"/>
    <n v="16"/>
    <n v="2239"/>
    <n v="1344"/>
    <n v="3583"/>
    <n v="78"/>
    <s v="0"/>
    <n v="78"/>
    <n v="10"/>
    <n v="11"/>
    <n v="21"/>
    <n v="290"/>
    <n v="131"/>
    <n v="421"/>
    <n v="1861"/>
    <n v="1202"/>
    <n v="3063"/>
    <x v="10"/>
    <x v="24"/>
  </r>
  <r>
    <x v="12"/>
    <n v="197"/>
    <n v="1656"/>
    <n v="447"/>
    <n v="35"/>
    <n v="15"/>
    <n v="2350"/>
    <n v="1298"/>
    <n v="3648"/>
    <n v="24"/>
    <s v="0"/>
    <n v="24"/>
    <n v="10"/>
    <n v="11"/>
    <n v="21"/>
    <n v="561"/>
    <n v="353"/>
    <n v="914"/>
    <n v="1755"/>
    <n v="934"/>
    <n v="2689"/>
    <x v="10"/>
    <x v="24"/>
  </r>
  <r>
    <x v="19"/>
    <n v="229"/>
    <n v="249"/>
    <n v="204"/>
    <n v="16"/>
    <n v="0"/>
    <n v="698"/>
    <n v="999"/>
    <n v="1697"/>
    <n v="17"/>
    <s v="0"/>
    <n v="17"/>
    <n v="0"/>
    <n v="0"/>
    <n v="0"/>
    <n v="36"/>
    <n v="1"/>
    <n v="37"/>
    <n v="645"/>
    <n v="998"/>
    <n v="1643"/>
    <x v="10"/>
    <x v="24"/>
  </r>
  <r>
    <x v="20"/>
    <n v="177"/>
    <n v="637"/>
    <n v="134"/>
    <n v="79"/>
    <n v="18"/>
    <n v="1045"/>
    <n v="1798"/>
    <n v="2843"/>
    <n v="80"/>
    <s v="0"/>
    <n v="80"/>
    <n v="7"/>
    <n v="21"/>
    <n v="28"/>
    <n v="78"/>
    <n v="84"/>
    <n v="162"/>
    <n v="880"/>
    <n v="1693"/>
    <n v="2573"/>
    <x v="10"/>
    <x v="24"/>
  </r>
  <r>
    <x v="13"/>
    <n v="165"/>
    <n v="1169"/>
    <n v="716"/>
    <n v="168"/>
    <n v="21"/>
    <n v="2239"/>
    <n v="1667"/>
    <n v="3906"/>
    <n v="137"/>
    <s v="0"/>
    <n v="137"/>
    <n v="11"/>
    <n v="17"/>
    <n v="28"/>
    <n v="554"/>
    <n v="96"/>
    <n v="650"/>
    <n v="1537"/>
    <n v="1554"/>
    <n v="3091"/>
    <x v="10"/>
    <x v="24"/>
  </r>
  <r>
    <x v="14"/>
    <n v="119"/>
    <n v="228"/>
    <n v="62"/>
    <n v="60"/>
    <n v="17"/>
    <n v="486"/>
    <n v="291"/>
    <n v="777"/>
    <n v="84"/>
    <s v="0"/>
    <n v="84"/>
    <n v="8"/>
    <n v="0"/>
    <n v="8"/>
    <n v="213"/>
    <n v="93"/>
    <n v="306"/>
    <n v="181"/>
    <n v="198"/>
    <n v="379"/>
    <x v="10"/>
    <x v="24"/>
  </r>
  <r>
    <x v="16"/>
    <n v="146"/>
    <n v="413"/>
    <n v="74"/>
    <n v="76"/>
    <n v="66"/>
    <n v="775"/>
    <n v="121"/>
    <n v="896"/>
    <n v="126"/>
    <s v="0"/>
    <n v="126"/>
    <n v="22"/>
    <n v="0"/>
    <n v="22"/>
    <n v="69"/>
    <n v="49"/>
    <n v="118"/>
    <n v="558"/>
    <n v="72"/>
    <n v="630"/>
    <x v="10"/>
    <x v="24"/>
  </r>
  <r>
    <x v="17"/>
    <n v="327"/>
    <n v="895"/>
    <n v="262"/>
    <n v="95"/>
    <n v="85"/>
    <n v="1664"/>
    <n v="391"/>
    <n v="2055"/>
    <n v="171"/>
    <s v="0"/>
    <n v="171"/>
    <n v="19"/>
    <n v="8"/>
    <n v="27"/>
    <n v="277"/>
    <n v="33"/>
    <n v="310"/>
    <n v="1197"/>
    <n v="350"/>
    <n v="1547"/>
    <x v="10"/>
    <x v="24"/>
  </r>
  <r>
    <x v="18"/>
    <n v="19440"/>
    <n v="112856"/>
    <n v="61448"/>
    <n v="8206"/>
    <n v="2747"/>
    <n v="204697"/>
    <n v="193696"/>
    <n v="398393"/>
    <n v="16465"/>
    <s v="0"/>
    <n v="16465"/>
    <n v="2557"/>
    <n v="2081"/>
    <n v="4638"/>
    <n v="54748"/>
    <n v="30223"/>
    <n v="84971"/>
    <n v="130927"/>
    <n v="161392"/>
    <n v="292319"/>
    <x v="10"/>
    <x v="24"/>
  </r>
  <r>
    <x v="0"/>
    <n v="8907"/>
    <n v="23995"/>
    <n v="12699"/>
    <n v="5724"/>
    <n v="1527"/>
    <n v="52852"/>
    <n v="14465"/>
    <n v="67317"/>
    <n v="12803"/>
    <s v="0"/>
    <n v="12803"/>
    <n v="1968"/>
    <n v="120"/>
    <n v="2088"/>
    <n v="18133"/>
    <n v="7414"/>
    <n v="25547"/>
    <n v="19948"/>
    <n v="6931"/>
    <n v="26879"/>
    <x v="11"/>
    <x v="24"/>
  </r>
  <r>
    <x v="1"/>
    <n v="184"/>
    <n v="1791"/>
    <n v="1430"/>
    <n v="47"/>
    <n v="33"/>
    <n v="3485"/>
    <n v="6207"/>
    <n v="9692"/>
    <n v="60"/>
    <s v="0"/>
    <n v="60"/>
    <n v="45"/>
    <n v="0"/>
    <n v="45"/>
    <n v="200"/>
    <n v="280"/>
    <n v="480"/>
    <n v="3180"/>
    <n v="5927"/>
    <n v="9107"/>
    <x v="11"/>
    <x v="24"/>
  </r>
  <r>
    <x v="2"/>
    <n v="409"/>
    <n v="5334"/>
    <n v="1754"/>
    <n v="64"/>
    <n v="116"/>
    <n v="7677"/>
    <n v="3868"/>
    <n v="11545"/>
    <n v="30"/>
    <s v="0"/>
    <n v="30"/>
    <n v="12"/>
    <n v="4"/>
    <n v="16"/>
    <n v="213"/>
    <n v="37"/>
    <n v="250"/>
    <n v="7422"/>
    <n v="3827"/>
    <n v="11249"/>
    <x v="11"/>
    <x v="24"/>
  </r>
  <r>
    <x v="3"/>
    <n v="1937"/>
    <n v="18839"/>
    <n v="9135"/>
    <n v="863"/>
    <n v="492"/>
    <n v="31266"/>
    <n v="17717"/>
    <n v="48983"/>
    <n v="366"/>
    <s v="0"/>
    <n v="366"/>
    <n v="376"/>
    <n v="1408"/>
    <n v="1784"/>
    <n v="12679"/>
    <n v="5378"/>
    <n v="18057"/>
    <n v="17845"/>
    <n v="10931"/>
    <n v="28776"/>
    <x v="11"/>
    <x v="24"/>
  </r>
  <r>
    <x v="4"/>
    <n v="162"/>
    <n v="2400"/>
    <n v="1275"/>
    <n v="196"/>
    <n v="475"/>
    <n v="4508"/>
    <n v="4302"/>
    <n v="8810"/>
    <n v="147"/>
    <s v="0"/>
    <n v="147"/>
    <n v="84"/>
    <n v="15"/>
    <n v="99"/>
    <n v="990"/>
    <n v="144"/>
    <n v="1134"/>
    <n v="3287"/>
    <n v="4143"/>
    <n v="7430"/>
    <x v="11"/>
    <x v="24"/>
  </r>
  <r>
    <x v="5"/>
    <n v="1611"/>
    <n v="24807"/>
    <n v="16355"/>
    <n v="316"/>
    <n v="86"/>
    <n v="43175"/>
    <n v="75644"/>
    <n v="118819"/>
    <n v="216"/>
    <s v="0"/>
    <n v="216"/>
    <n v="63"/>
    <n v="97"/>
    <n v="160"/>
    <n v="5490"/>
    <n v="1520"/>
    <n v="7010"/>
    <n v="37406"/>
    <n v="74027"/>
    <n v="111433"/>
    <x v="11"/>
    <x v="24"/>
  </r>
  <r>
    <x v="25"/>
    <n v="31"/>
    <n v="92"/>
    <n v="351"/>
    <n v="15"/>
    <n v="16"/>
    <n v="505"/>
    <n v="870"/>
    <n v="1375"/>
    <n v="13"/>
    <s v="0"/>
    <n v="13"/>
    <n v="7"/>
    <n v="0"/>
    <n v="7"/>
    <n v="15"/>
    <n v="10"/>
    <n v="25"/>
    <n v="470"/>
    <n v="860"/>
    <n v="1330"/>
    <x v="11"/>
    <x v="24"/>
  </r>
  <r>
    <x v="6"/>
    <n v="354"/>
    <n v="3067"/>
    <n v="1154"/>
    <n v="116"/>
    <n v="20"/>
    <n v="4711"/>
    <n v="2434"/>
    <n v="7145"/>
    <n v="136"/>
    <s v="0"/>
    <n v="136"/>
    <n v="11"/>
    <n v="51"/>
    <n v="62"/>
    <n v="489"/>
    <n v="82"/>
    <n v="571"/>
    <n v="4075"/>
    <n v="2301"/>
    <n v="6376"/>
    <x v="11"/>
    <x v="24"/>
  </r>
  <r>
    <x v="7"/>
    <n v="678"/>
    <n v="1655"/>
    <n v="2550"/>
    <n v="254"/>
    <n v="19"/>
    <n v="5156"/>
    <n v="19105"/>
    <n v="24261"/>
    <n v="650"/>
    <s v="0"/>
    <n v="650"/>
    <n v="2"/>
    <n v="17"/>
    <n v="19"/>
    <n v="693"/>
    <n v="3405"/>
    <n v="4098"/>
    <n v="3811"/>
    <n v="15683"/>
    <n v="19494"/>
    <x v="11"/>
    <x v="24"/>
  </r>
  <r>
    <x v="8"/>
    <n v="23"/>
    <n v="392"/>
    <n v="782"/>
    <n v="180"/>
    <n v="4"/>
    <n v="1381"/>
    <n v="6761"/>
    <n v="8142"/>
    <n v="31"/>
    <s v="0"/>
    <n v="31"/>
    <n v="2"/>
    <n v="2"/>
    <n v="4"/>
    <n v="165"/>
    <n v="1101"/>
    <n v="1266"/>
    <n v="1183"/>
    <n v="5658"/>
    <n v="6841"/>
    <x v="11"/>
    <x v="24"/>
  </r>
  <r>
    <x v="9"/>
    <n v="13"/>
    <n v="326"/>
    <n v="1649"/>
    <n v="44"/>
    <n v="4"/>
    <n v="2036"/>
    <n v="7323"/>
    <n v="9359"/>
    <n v="41"/>
    <s v="0"/>
    <n v="41"/>
    <n v="9"/>
    <n v="0"/>
    <n v="9"/>
    <n v="278"/>
    <n v="2356"/>
    <n v="2634"/>
    <n v="1708"/>
    <n v="4967"/>
    <n v="6675"/>
    <x v="11"/>
    <x v="24"/>
  </r>
  <r>
    <x v="10"/>
    <n v="27"/>
    <n v="408"/>
    <n v="2349"/>
    <n v="12"/>
    <n v="3"/>
    <n v="2799"/>
    <n v="12244"/>
    <n v="15043"/>
    <n v="23"/>
    <s v="0"/>
    <n v="23"/>
    <n v="1"/>
    <n v="0"/>
    <n v="1"/>
    <n v="861"/>
    <n v="3770"/>
    <n v="4631"/>
    <n v="1914"/>
    <n v="8474"/>
    <n v="10388"/>
    <x v="11"/>
    <x v="24"/>
  </r>
  <r>
    <x v="11"/>
    <n v="161"/>
    <n v="667"/>
    <n v="258"/>
    <n v="39"/>
    <n v="29"/>
    <n v="1154"/>
    <n v="1226"/>
    <n v="2380"/>
    <n v="52"/>
    <s v="0"/>
    <n v="52"/>
    <n v="10"/>
    <n v="8"/>
    <n v="18"/>
    <n v="188"/>
    <n v="117"/>
    <n v="305"/>
    <n v="904"/>
    <n v="1101"/>
    <n v="2005"/>
    <x v="11"/>
    <x v="24"/>
  </r>
  <r>
    <x v="12"/>
    <n v="79"/>
    <n v="768"/>
    <n v="414"/>
    <n v="13"/>
    <n v="27"/>
    <n v="1301"/>
    <n v="1138"/>
    <n v="2439"/>
    <n v="13"/>
    <s v="0"/>
    <n v="13"/>
    <n v="15"/>
    <n v="0"/>
    <n v="15"/>
    <n v="353"/>
    <n v="188"/>
    <n v="541"/>
    <n v="920"/>
    <n v="950"/>
    <n v="1870"/>
    <x v="11"/>
    <x v="24"/>
  </r>
  <r>
    <x v="19"/>
    <n v="210"/>
    <n v="628"/>
    <n v="346"/>
    <n v="23"/>
    <n v="3"/>
    <n v="1210"/>
    <n v="1561"/>
    <n v="2771"/>
    <n v="29"/>
    <s v="0"/>
    <n v="29"/>
    <n v="0"/>
    <n v="0"/>
    <n v="0"/>
    <n v="81"/>
    <n v="13"/>
    <n v="94"/>
    <n v="1100"/>
    <n v="1548"/>
    <n v="2648"/>
    <x v="11"/>
    <x v="24"/>
  </r>
  <r>
    <x v="20"/>
    <n v="71"/>
    <n v="593"/>
    <n v="167"/>
    <n v="37"/>
    <n v="6"/>
    <n v="874"/>
    <n v="1854"/>
    <n v="2728"/>
    <n v="36"/>
    <s v="0"/>
    <n v="36"/>
    <n v="2"/>
    <n v="0"/>
    <n v="2"/>
    <n v="100"/>
    <n v="122"/>
    <n v="222"/>
    <n v="736"/>
    <n v="1732"/>
    <n v="2468"/>
    <x v="11"/>
    <x v="24"/>
  </r>
  <r>
    <x v="13"/>
    <n v="117"/>
    <n v="1036"/>
    <n v="733"/>
    <n v="63"/>
    <n v="14"/>
    <n v="1963"/>
    <n v="1502"/>
    <n v="3465"/>
    <n v="87"/>
    <s v="0"/>
    <n v="87"/>
    <n v="7"/>
    <n v="0"/>
    <n v="7"/>
    <n v="435"/>
    <n v="246"/>
    <n v="681"/>
    <n v="1434"/>
    <n v="1256"/>
    <n v="2690"/>
    <x v="11"/>
    <x v="24"/>
  </r>
  <r>
    <x v="14"/>
    <n v="69"/>
    <n v="178"/>
    <n v="58"/>
    <n v="36"/>
    <n v="17"/>
    <n v="358"/>
    <n v="403"/>
    <n v="761"/>
    <n v="56"/>
    <s v="0"/>
    <n v="56"/>
    <n v="12"/>
    <n v="0"/>
    <n v="12"/>
    <n v="92"/>
    <n v="105"/>
    <n v="197"/>
    <n v="198"/>
    <n v="298"/>
    <n v="496"/>
    <x v="11"/>
    <x v="24"/>
  </r>
  <r>
    <x v="16"/>
    <n v="61"/>
    <n v="103"/>
    <n v="74"/>
    <n v="90"/>
    <n v="54"/>
    <n v="382"/>
    <n v="215"/>
    <n v="597"/>
    <n v="133"/>
    <s v="0"/>
    <n v="133"/>
    <n v="30"/>
    <n v="0"/>
    <n v="30"/>
    <n v="66"/>
    <n v="89"/>
    <n v="155"/>
    <n v="153"/>
    <n v="126"/>
    <n v="279"/>
    <x v="11"/>
    <x v="24"/>
  </r>
  <r>
    <x v="17"/>
    <n v="95"/>
    <n v="547"/>
    <n v="281"/>
    <n v="108"/>
    <n v="31"/>
    <n v="1062"/>
    <n v="661"/>
    <n v="1723"/>
    <n v="166"/>
    <s v="0"/>
    <n v="166"/>
    <n v="8"/>
    <n v="0"/>
    <n v="8"/>
    <n v="106"/>
    <n v="98"/>
    <n v="204"/>
    <n v="782"/>
    <n v="563"/>
    <n v="1345"/>
    <x v="11"/>
    <x v="24"/>
  </r>
  <r>
    <x v="18"/>
    <n v="15199"/>
    <n v="87626"/>
    <n v="53814"/>
    <n v="8240"/>
    <n v="2976"/>
    <n v="167855"/>
    <n v="179500"/>
    <n v="347355"/>
    <n v="15088"/>
    <s v="0"/>
    <n v="15088"/>
    <n v="2664"/>
    <n v="1722"/>
    <n v="4386"/>
    <n v="41627"/>
    <n v="26475"/>
    <n v="68102"/>
    <n v="108476"/>
    <n v="151303"/>
    <n v="259779"/>
    <x v="11"/>
    <x v="24"/>
  </r>
  <r>
    <x v="0"/>
    <n v="7244"/>
    <n v="15268"/>
    <n v="10885"/>
    <n v="5319"/>
    <n v="1299"/>
    <n v="40015"/>
    <n v="11134"/>
    <n v="51149"/>
    <n v="11693"/>
    <s v="0"/>
    <n v="11693"/>
    <n v="1831"/>
    <n v="50"/>
    <n v="1881"/>
    <n v="14233"/>
    <n v="6278"/>
    <n v="20511"/>
    <n v="12258"/>
    <n v="4806"/>
    <n v="17064"/>
    <x v="0"/>
    <x v="25"/>
  </r>
  <r>
    <x v="1"/>
    <n v="161"/>
    <n v="1985"/>
    <n v="1508"/>
    <n v="65"/>
    <n v="97"/>
    <n v="3816"/>
    <n v="7514"/>
    <n v="11330"/>
    <n v="70"/>
    <s v="0"/>
    <n v="70"/>
    <n v="68"/>
    <n v="4"/>
    <n v="72"/>
    <n v="244"/>
    <n v="218"/>
    <n v="462"/>
    <n v="3434"/>
    <n v="7292"/>
    <n v="10726"/>
    <x v="0"/>
    <x v="25"/>
  </r>
  <r>
    <x v="2"/>
    <n v="449"/>
    <n v="5640"/>
    <n v="1838"/>
    <n v="74"/>
    <n v="146"/>
    <n v="8147"/>
    <n v="3362"/>
    <n v="11509"/>
    <n v="35"/>
    <s v="0"/>
    <n v="35"/>
    <n v="16"/>
    <n v="0"/>
    <n v="16"/>
    <n v="266"/>
    <n v="104"/>
    <n v="370"/>
    <n v="7830"/>
    <n v="3258"/>
    <n v="11088"/>
    <x v="0"/>
    <x v="25"/>
  </r>
  <r>
    <x v="3"/>
    <n v="2129"/>
    <n v="24383"/>
    <n v="10523"/>
    <n v="1630"/>
    <n v="655"/>
    <n v="39320"/>
    <n v="19665"/>
    <n v="58985"/>
    <n v="282"/>
    <s v="0"/>
    <n v="282"/>
    <n v="403"/>
    <n v="1258"/>
    <n v="1661"/>
    <n v="15484"/>
    <n v="4704"/>
    <n v="20188"/>
    <n v="23151"/>
    <n v="13703"/>
    <n v="36854"/>
    <x v="0"/>
    <x v="25"/>
  </r>
  <r>
    <x v="4"/>
    <n v="828"/>
    <n v="2612"/>
    <n v="2582"/>
    <n v="158"/>
    <n v="427"/>
    <n v="6607"/>
    <n v="4760"/>
    <n v="11367"/>
    <n v="83"/>
    <s v="0"/>
    <n v="83"/>
    <n v="78"/>
    <n v="8"/>
    <n v="86"/>
    <n v="1181"/>
    <n v="247"/>
    <n v="1428"/>
    <n v="5265"/>
    <n v="4505"/>
    <n v="9770"/>
    <x v="0"/>
    <x v="25"/>
  </r>
  <r>
    <x v="5"/>
    <n v="1560"/>
    <n v="26601"/>
    <n v="14974"/>
    <n v="344"/>
    <n v="120"/>
    <n v="43599"/>
    <n v="71505"/>
    <n v="115104"/>
    <n v="313"/>
    <s v="0"/>
    <n v="313"/>
    <n v="55"/>
    <n v="40"/>
    <n v="95"/>
    <n v="5280"/>
    <n v="2038"/>
    <n v="7318"/>
    <n v="37951"/>
    <n v="69427"/>
    <n v="107378"/>
    <x v="0"/>
    <x v="25"/>
  </r>
  <r>
    <x v="25"/>
    <n v="7"/>
    <n v="263"/>
    <n v="195"/>
    <n v="14"/>
    <n v="13"/>
    <n v="492"/>
    <n v="706"/>
    <n v="1198"/>
    <n v="10"/>
    <s v="0"/>
    <n v="10"/>
    <n v="5"/>
    <n v="13"/>
    <n v="18"/>
    <n v="22"/>
    <n v="15"/>
    <n v="37"/>
    <n v="455"/>
    <n v="678"/>
    <n v="1133"/>
    <x v="0"/>
    <x v="25"/>
  </r>
  <r>
    <x v="6"/>
    <n v="610"/>
    <n v="6163"/>
    <n v="2625"/>
    <n v="140"/>
    <n v="48"/>
    <n v="9586"/>
    <n v="3295"/>
    <n v="12881"/>
    <n v="95"/>
    <s v="0"/>
    <n v="95"/>
    <n v="35"/>
    <n v="2"/>
    <n v="37"/>
    <n v="669"/>
    <n v="165"/>
    <n v="834"/>
    <n v="8787"/>
    <n v="3128"/>
    <n v="11915"/>
    <x v="0"/>
    <x v="25"/>
  </r>
  <r>
    <x v="7"/>
    <n v="1028"/>
    <n v="1938"/>
    <n v="3328"/>
    <n v="261"/>
    <n v="9"/>
    <n v="6564"/>
    <n v="21957"/>
    <n v="28521"/>
    <n v="739"/>
    <s v="0"/>
    <n v="739"/>
    <n v="2"/>
    <n v="13"/>
    <n v="15"/>
    <n v="1349"/>
    <n v="3695"/>
    <n v="5044"/>
    <n v="4474"/>
    <n v="18249"/>
    <n v="22723"/>
    <x v="0"/>
    <x v="25"/>
  </r>
  <r>
    <x v="8"/>
    <n v="22"/>
    <n v="408"/>
    <n v="835"/>
    <n v="349"/>
    <n v="12"/>
    <n v="1626"/>
    <n v="9756"/>
    <n v="11382"/>
    <n v="25"/>
    <s v="0"/>
    <n v="25"/>
    <n v="12"/>
    <n v="0"/>
    <n v="12"/>
    <n v="222"/>
    <n v="1719"/>
    <n v="1941"/>
    <n v="1367"/>
    <n v="8037"/>
    <n v="9404"/>
    <x v="0"/>
    <x v="25"/>
  </r>
  <r>
    <x v="9"/>
    <n v="18"/>
    <n v="554"/>
    <n v="1747"/>
    <n v="53"/>
    <n v="7"/>
    <n v="2379"/>
    <n v="10173"/>
    <n v="12552"/>
    <n v="25"/>
    <s v="0"/>
    <n v="25"/>
    <n v="8"/>
    <n v="0"/>
    <n v="8"/>
    <n v="413"/>
    <n v="2995"/>
    <n v="3408"/>
    <n v="1933"/>
    <n v="7178"/>
    <n v="9111"/>
    <x v="0"/>
    <x v="25"/>
  </r>
  <r>
    <x v="10"/>
    <n v="30"/>
    <n v="519"/>
    <n v="2625"/>
    <n v="19"/>
    <n v="4"/>
    <n v="3197"/>
    <n v="14880"/>
    <n v="18077"/>
    <n v="26"/>
    <s v="0"/>
    <n v="26"/>
    <n v="1"/>
    <n v="0"/>
    <n v="1"/>
    <n v="1063"/>
    <n v="5671"/>
    <n v="6734"/>
    <n v="2107"/>
    <n v="9209"/>
    <n v="11316"/>
    <x v="0"/>
    <x v="25"/>
  </r>
  <r>
    <x v="11"/>
    <n v="385"/>
    <n v="872"/>
    <n v="341"/>
    <n v="34"/>
    <n v="23"/>
    <n v="1655"/>
    <n v="1596"/>
    <n v="3251"/>
    <n v="33"/>
    <s v="0"/>
    <n v="33"/>
    <n v="14"/>
    <n v="6"/>
    <n v="20"/>
    <n v="262"/>
    <n v="83"/>
    <n v="345"/>
    <n v="1346"/>
    <n v="1507"/>
    <n v="2853"/>
    <x v="0"/>
    <x v="25"/>
  </r>
  <r>
    <x v="12"/>
    <n v="98"/>
    <n v="1138"/>
    <n v="404"/>
    <n v="55"/>
    <n v="7"/>
    <n v="1702"/>
    <n v="1162"/>
    <n v="2864"/>
    <n v="27"/>
    <s v="0"/>
    <n v="27"/>
    <n v="6"/>
    <n v="4"/>
    <n v="10"/>
    <n v="516"/>
    <n v="221"/>
    <n v="737"/>
    <n v="1153"/>
    <n v="937"/>
    <n v="2090"/>
    <x v="0"/>
    <x v="25"/>
  </r>
  <r>
    <x v="19"/>
    <n v="306"/>
    <n v="775"/>
    <n v="182"/>
    <n v="11"/>
    <n v="1"/>
    <n v="1275"/>
    <n v="1484"/>
    <n v="2759"/>
    <n v="12"/>
    <s v="0"/>
    <n v="12"/>
    <n v="0"/>
    <n v="8"/>
    <n v="8"/>
    <n v="63"/>
    <n v="15"/>
    <n v="78"/>
    <n v="1200"/>
    <n v="1461"/>
    <n v="2661"/>
    <x v="0"/>
    <x v="25"/>
  </r>
  <r>
    <x v="20"/>
    <n v="277"/>
    <n v="766"/>
    <n v="334"/>
    <n v="15"/>
    <n v="6"/>
    <n v="1398"/>
    <n v="2361"/>
    <n v="3759"/>
    <n v="27"/>
    <s v="0"/>
    <n v="27"/>
    <n v="0"/>
    <n v="0"/>
    <n v="0"/>
    <n v="51"/>
    <n v="116"/>
    <n v="167"/>
    <n v="1320"/>
    <n v="2245"/>
    <n v="3565"/>
    <x v="0"/>
    <x v="25"/>
  </r>
  <r>
    <x v="13"/>
    <n v="221"/>
    <n v="1098"/>
    <n v="546"/>
    <n v="63"/>
    <n v="8"/>
    <n v="1936"/>
    <n v="1589"/>
    <n v="3525"/>
    <n v="99"/>
    <s v="0"/>
    <n v="99"/>
    <n v="15"/>
    <n v="0"/>
    <n v="15"/>
    <n v="415"/>
    <n v="198"/>
    <n v="613"/>
    <n v="1407"/>
    <n v="1391"/>
    <n v="2798"/>
    <x v="0"/>
    <x v="25"/>
  </r>
  <r>
    <x v="14"/>
    <n v="64"/>
    <n v="255"/>
    <n v="131"/>
    <n v="35"/>
    <n v="10"/>
    <n v="495"/>
    <n v="425"/>
    <n v="920"/>
    <n v="58"/>
    <s v="0"/>
    <n v="58"/>
    <n v="18"/>
    <n v="0"/>
    <n v="18"/>
    <n v="225"/>
    <n v="99"/>
    <n v="324"/>
    <n v="194"/>
    <n v="326"/>
    <n v="520"/>
    <x v="0"/>
    <x v="25"/>
  </r>
  <r>
    <x v="16"/>
    <n v="146"/>
    <n v="318"/>
    <n v="312"/>
    <n v="97"/>
    <n v="40"/>
    <n v="913"/>
    <n v="315"/>
    <n v="1228"/>
    <n v="141"/>
    <s v="0"/>
    <n v="141"/>
    <n v="43"/>
    <n v="0"/>
    <n v="43"/>
    <n v="127"/>
    <n v="138"/>
    <n v="265"/>
    <n v="602"/>
    <n v="177"/>
    <n v="779"/>
    <x v="0"/>
    <x v="25"/>
  </r>
  <r>
    <x v="17"/>
    <n v="133"/>
    <n v="538"/>
    <n v="260"/>
    <n v="101"/>
    <n v="43"/>
    <n v="1075"/>
    <n v="524"/>
    <n v="1599"/>
    <n v="267"/>
    <s v="0"/>
    <n v="267"/>
    <n v="20"/>
    <n v="0"/>
    <n v="20"/>
    <n v="118"/>
    <n v="63"/>
    <n v="181"/>
    <n v="670"/>
    <n v="461"/>
    <n v="1131"/>
    <x v="0"/>
    <x v="25"/>
  </r>
  <r>
    <x v="18"/>
    <n v="15716"/>
    <n v="92094"/>
    <n v="56175"/>
    <n v="8837"/>
    <n v="2975"/>
    <n v="175797"/>
    <n v="188163"/>
    <n v="363960"/>
    <n v="14060"/>
    <s v="0"/>
    <n v="14060"/>
    <n v="2630"/>
    <n v="1406"/>
    <n v="4036"/>
    <n v="42203"/>
    <n v="28782"/>
    <n v="70985"/>
    <n v="116904"/>
    <n v="157975"/>
    <n v="274879"/>
    <x v="0"/>
    <x v="25"/>
  </r>
  <r>
    <x v="0"/>
    <n v="8123"/>
    <n v="18233"/>
    <n v="12399"/>
    <n v="5528"/>
    <n v="1097"/>
    <n v="45380"/>
    <n v="12171"/>
    <n v="57551"/>
    <n v="12653"/>
    <s v="0"/>
    <n v="12653"/>
    <n v="1438"/>
    <n v="61"/>
    <n v="1499"/>
    <n v="18010"/>
    <n v="7427"/>
    <n v="25437"/>
    <n v="13279"/>
    <n v="4683"/>
    <n v="17962"/>
    <x v="1"/>
    <x v="25"/>
  </r>
  <r>
    <x v="1"/>
    <n v="333"/>
    <n v="2591"/>
    <n v="1792"/>
    <n v="79"/>
    <n v="102"/>
    <n v="4897"/>
    <n v="8089"/>
    <n v="12986"/>
    <n v="57"/>
    <s v="0"/>
    <n v="57"/>
    <n v="47"/>
    <n v="8"/>
    <n v="55"/>
    <n v="252"/>
    <n v="313"/>
    <n v="565"/>
    <n v="4541"/>
    <n v="7768"/>
    <n v="12309"/>
    <x v="1"/>
    <x v="25"/>
  </r>
  <r>
    <x v="2"/>
    <n v="1092"/>
    <n v="6381"/>
    <n v="1328"/>
    <n v="68"/>
    <n v="111"/>
    <n v="8980"/>
    <n v="3125"/>
    <n v="12105"/>
    <n v="35"/>
    <s v="0"/>
    <n v="35"/>
    <n v="20"/>
    <n v="4"/>
    <n v="24"/>
    <n v="304"/>
    <n v="42"/>
    <n v="346"/>
    <n v="8621"/>
    <n v="3079"/>
    <n v="11700"/>
    <x v="1"/>
    <x v="25"/>
  </r>
  <r>
    <x v="3"/>
    <n v="2560"/>
    <n v="27893"/>
    <n v="9365"/>
    <n v="1382"/>
    <n v="555"/>
    <n v="41755"/>
    <n v="19059"/>
    <n v="60814"/>
    <n v="292"/>
    <s v="0"/>
    <n v="292"/>
    <n v="344"/>
    <n v="1252"/>
    <n v="1596"/>
    <n v="16219"/>
    <n v="4474"/>
    <n v="20693"/>
    <n v="24900"/>
    <n v="13333"/>
    <n v="38233"/>
    <x v="1"/>
    <x v="25"/>
  </r>
  <r>
    <x v="4"/>
    <n v="175"/>
    <n v="4614"/>
    <n v="4350"/>
    <n v="205"/>
    <n v="540"/>
    <n v="9884"/>
    <n v="7550"/>
    <n v="17434"/>
    <n v="116"/>
    <s v="0"/>
    <n v="116"/>
    <n v="94"/>
    <n v="50"/>
    <n v="144"/>
    <n v="1621"/>
    <n v="448"/>
    <n v="2069"/>
    <n v="8053"/>
    <n v="7052"/>
    <n v="15105"/>
    <x v="1"/>
    <x v="25"/>
  </r>
  <r>
    <x v="5"/>
    <n v="3246"/>
    <n v="34924"/>
    <n v="16095"/>
    <n v="323"/>
    <n v="231"/>
    <n v="54819"/>
    <n v="77013"/>
    <n v="131832"/>
    <n v="211"/>
    <s v="0"/>
    <n v="211"/>
    <n v="57"/>
    <n v="149"/>
    <n v="206"/>
    <n v="6861"/>
    <n v="2310"/>
    <n v="9171"/>
    <n v="47690"/>
    <n v="74554"/>
    <n v="122244"/>
    <x v="1"/>
    <x v="25"/>
  </r>
  <r>
    <x v="25"/>
    <n v="56"/>
    <n v="165"/>
    <n v="157"/>
    <n v="26"/>
    <n v="8"/>
    <n v="412"/>
    <n v="730"/>
    <n v="1142"/>
    <n v="16"/>
    <s v="0"/>
    <n v="16"/>
    <n v="15"/>
    <n v="4"/>
    <n v="19"/>
    <n v="34"/>
    <n v="16"/>
    <n v="50"/>
    <n v="347"/>
    <n v="710"/>
    <n v="1057"/>
    <x v="1"/>
    <x v="25"/>
  </r>
  <r>
    <x v="6"/>
    <n v="650"/>
    <n v="5993"/>
    <n v="1043"/>
    <n v="106"/>
    <n v="47"/>
    <n v="7839"/>
    <n v="1882"/>
    <n v="9721"/>
    <n v="84"/>
    <s v="0"/>
    <n v="84"/>
    <n v="26"/>
    <n v="13"/>
    <n v="39"/>
    <n v="460"/>
    <n v="72"/>
    <n v="532"/>
    <n v="7269"/>
    <n v="1797"/>
    <n v="9066"/>
    <x v="1"/>
    <x v="25"/>
  </r>
  <r>
    <x v="7"/>
    <n v="899"/>
    <n v="1700"/>
    <n v="4092"/>
    <n v="267"/>
    <n v="12"/>
    <n v="6970"/>
    <n v="20666"/>
    <n v="27636"/>
    <n v="600"/>
    <s v="0"/>
    <n v="600"/>
    <n v="5"/>
    <n v="4"/>
    <n v="9"/>
    <n v="1399"/>
    <n v="3578"/>
    <n v="4977"/>
    <n v="4966"/>
    <n v="17084"/>
    <n v="22050"/>
    <x v="1"/>
    <x v="25"/>
  </r>
  <r>
    <x v="8"/>
    <n v="119"/>
    <n v="312"/>
    <n v="951"/>
    <n v="196"/>
    <n v="2"/>
    <n v="1580"/>
    <n v="10131"/>
    <n v="11711"/>
    <n v="15"/>
    <s v="0"/>
    <n v="15"/>
    <n v="1"/>
    <n v="4"/>
    <n v="5"/>
    <n v="171"/>
    <n v="1654"/>
    <n v="1825"/>
    <n v="1393"/>
    <n v="8473"/>
    <n v="9866"/>
    <x v="1"/>
    <x v="25"/>
  </r>
  <r>
    <x v="9"/>
    <n v="73"/>
    <n v="559"/>
    <n v="1645"/>
    <n v="30"/>
    <n v="0"/>
    <n v="2307"/>
    <n v="7946"/>
    <n v="10253"/>
    <n v="17"/>
    <s v="0"/>
    <n v="17"/>
    <n v="5"/>
    <n v="0"/>
    <n v="5"/>
    <n v="338"/>
    <n v="2431"/>
    <n v="2769"/>
    <n v="1947"/>
    <n v="5515"/>
    <n v="7462"/>
    <x v="1"/>
    <x v="25"/>
  </r>
  <r>
    <x v="10"/>
    <n v="31"/>
    <n v="762"/>
    <n v="2451"/>
    <n v="10"/>
    <n v="1"/>
    <n v="3255"/>
    <n v="13801"/>
    <n v="17056"/>
    <n v="10"/>
    <s v="0"/>
    <n v="10"/>
    <n v="3"/>
    <n v="0"/>
    <n v="3"/>
    <n v="911"/>
    <n v="4851"/>
    <n v="5762"/>
    <n v="2331"/>
    <n v="8950"/>
    <n v="11281"/>
    <x v="1"/>
    <x v="25"/>
  </r>
  <r>
    <x v="11"/>
    <n v="280"/>
    <n v="1143"/>
    <n v="264"/>
    <n v="33"/>
    <n v="55"/>
    <n v="1775"/>
    <n v="1704"/>
    <n v="3479"/>
    <n v="38"/>
    <s v="0"/>
    <n v="38"/>
    <n v="24"/>
    <n v="4"/>
    <n v="28"/>
    <n v="304"/>
    <n v="112"/>
    <n v="416"/>
    <n v="1409"/>
    <n v="1588"/>
    <n v="2997"/>
    <x v="1"/>
    <x v="25"/>
  </r>
  <r>
    <x v="12"/>
    <n v="195"/>
    <n v="1390"/>
    <n v="659"/>
    <n v="128"/>
    <n v="22"/>
    <n v="2394"/>
    <n v="1232"/>
    <n v="3626"/>
    <n v="34"/>
    <s v="0"/>
    <n v="34"/>
    <n v="11"/>
    <n v="36"/>
    <n v="47"/>
    <n v="784"/>
    <n v="223"/>
    <n v="1007"/>
    <n v="1565"/>
    <n v="973"/>
    <n v="2538"/>
    <x v="1"/>
    <x v="25"/>
  </r>
  <r>
    <x v="19"/>
    <n v="114"/>
    <n v="305"/>
    <n v="115"/>
    <n v="5"/>
    <n v="8"/>
    <n v="547"/>
    <n v="1137"/>
    <n v="1684"/>
    <n v="15"/>
    <s v="0"/>
    <n v="15"/>
    <n v="0"/>
    <n v="0"/>
    <n v="0"/>
    <n v="15"/>
    <n v="17"/>
    <n v="32"/>
    <n v="517"/>
    <n v="1120"/>
    <n v="1637"/>
    <x v="1"/>
    <x v="25"/>
  </r>
  <r>
    <x v="20"/>
    <n v="140"/>
    <n v="687"/>
    <n v="346"/>
    <n v="22"/>
    <n v="6"/>
    <n v="1201"/>
    <n v="1724"/>
    <n v="2925"/>
    <n v="8"/>
    <s v="0"/>
    <n v="8"/>
    <n v="10"/>
    <n v="0"/>
    <n v="10"/>
    <n v="66"/>
    <n v="75"/>
    <n v="141"/>
    <n v="1117"/>
    <n v="1649"/>
    <n v="2766"/>
    <x v="1"/>
    <x v="25"/>
  </r>
  <r>
    <x v="13"/>
    <n v="65"/>
    <n v="1065"/>
    <n v="468"/>
    <n v="37"/>
    <n v="14"/>
    <n v="1649"/>
    <n v="1498"/>
    <n v="3147"/>
    <n v="54"/>
    <s v="0"/>
    <n v="54"/>
    <n v="9"/>
    <n v="17"/>
    <n v="26"/>
    <n v="487"/>
    <n v="175"/>
    <n v="662"/>
    <n v="1099"/>
    <n v="1306"/>
    <n v="2405"/>
    <x v="1"/>
    <x v="25"/>
  </r>
  <r>
    <x v="14"/>
    <n v="127"/>
    <n v="254"/>
    <n v="105"/>
    <n v="40"/>
    <n v="27"/>
    <n v="553"/>
    <n v="571"/>
    <n v="1124"/>
    <n v="48"/>
    <s v="0"/>
    <n v="48"/>
    <n v="31"/>
    <n v="4"/>
    <n v="35"/>
    <n v="229"/>
    <n v="167"/>
    <n v="396"/>
    <n v="245"/>
    <n v="400"/>
    <n v="645"/>
    <x v="1"/>
    <x v="25"/>
  </r>
  <r>
    <x v="16"/>
    <n v="105"/>
    <n v="354"/>
    <n v="217"/>
    <n v="73"/>
    <n v="36"/>
    <n v="785"/>
    <n v="379"/>
    <n v="1164"/>
    <n v="123"/>
    <s v="0"/>
    <n v="123"/>
    <n v="47"/>
    <n v="2"/>
    <n v="49"/>
    <n v="142"/>
    <n v="125"/>
    <n v="267"/>
    <n v="473"/>
    <n v="252"/>
    <n v="725"/>
    <x v="1"/>
    <x v="25"/>
  </r>
  <r>
    <x v="17"/>
    <n v="203"/>
    <n v="501"/>
    <n v="137"/>
    <n v="91"/>
    <n v="28"/>
    <n v="960"/>
    <n v="248"/>
    <n v="1208"/>
    <n v="115"/>
    <s v="0"/>
    <n v="115"/>
    <n v="19"/>
    <n v="4"/>
    <n v="23"/>
    <n v="129"/>
    <n v="47"/>
    <n v="176"/>
    <n v="697"/>
    <n v="197"/>
    <n v="894"/>
    <x v="1"/>
    <x v="25"/>
  </r>
  <r>
    <x v="18"/>
    <n v="18586"/>
    <n v="109826"/>
    <n v="57979"/>
    <n v="8649"/>
    <n v="2902"/>
    <n v="197942"/>
    <n v="190656"/>
    <n v="388598"/>
    <n v="14541"/>
    <s v="0"/>
    <n v="14541"/>
    <n v="2206"/>
    <n v="1616"/>
    <n v="3822"/>
    <n v="48736"/>
    <n v="28557"/>
    <n v="77293"/>
    <n v="132459"/>
    <n v="160483"/>
    <n v="292942"/>
    <x v="1"/>
    <x v="25"/>
  </r>
  <r>
    <x v="0"/>
    <n v="7269"/>
    <n v="22045"/>
    <n v="13174"/>
    <n v="6255"/>
    <n v="1031"/>
    <n v="49774"/>
    <n v="19715"/>
    <n v="69489"/>
    <n v="13956"/>
    <s v="0"/>
    <n v="13956"/>
    <n v="1877"/>
    <n v="103"/>
    <n v="1980"/>
    <n v="1845"/>
    <n v="12271"/>
    <n v="31116"/>
    <n v="15096"/>
    <n v="7341"/>
    <n v="22437"/>
    <x v="2"/>
    <x v="25"/>
  </r>
  <r>
    <x v="1"/>
    <n v="255"/>
    <n v="3916"/>
    <n v="1963"/>
    <n v="111"/>
    <n v="30"/>
    <n v="6275"/>
    <n v="8600"/>
    <n v="14875"/>
    <n v="83"/>
    <s v="0"/>
    <n v="83"/>
    <n v="29"/>
    <n v="0"/>
    <n v="29"/>
    <n v="425"/>
    <n v="373"/>
    <n v="798"/>
    <n v="5738"/>
    <n v="8227"/>
    <n v="13965"/>
    <x v="2"/>
    <x v="25"/>
  </r>
  <r>
    <x v="2"/>
    <n v="593"/>
    <n v="6423"/>
    <n v="1726"/>
    <n v="68"/>
    <n v="22"/>
    <n v="8832"/>
    <n v="3561"/>
    <n v="12393"/>
    <n v="32"/>
    <s v="0"/>
    <n v="32"/>
    <n v="14"/>
    <n v="4"/>
    <n v="18"/>
    <n v="230"/>
    <n v="84"/>
    <n v="314"/>
    <n v="8556"/>
    <n v="3473"/>
    <n v="12029"/>
    <x v="2"/>
    <x v="25"/>
  </r>
  <r>
    <x v="3"/>
    <n v="3432"/>
    <n v="36144"/>
    <n v="12388"/>
    <n v="1637"/>
    <n v="714"/>
    <n v="54315"/>
    <n v="23994"/>
    <n v="78309"/>
    <n v="488"/>
    <s v="0"/>
    <n v="488"/>
    <n v="506"/>
    <n v="1664"/>
    <n v="2170"/>
    <n v="20534"/>
    <n v="4954"/>
    <n v="25488"/>
    <n v="32787"/>
    <n v="17376"/>
    <n v="50163"/>
    <x v="2"/>
    <x v="25"/>
  </r>
  <r>
    <x v="4"/>
    <n v="177"/>
    <n v="5303"/>
    <n v="1318"/>
    <n v="229"/>
    <n v="116"/>
    <n v="7143"/>
    <n v="5352"/>
    <n v="12495"/>
    <n v="111"/>
    <s v="0"/>
    <n v="111"/>
    <n v="65"/>
    <n v="4"/>
    <n v="69"/>
    <n v="2215"/>
    <n v="317"/>
    <n v="2532"/>
    <n v="4752"/>
    <n v="5031"/>
    <n v="9783"/>
    <x v="2"/>
    <x v="25"/>
  </r>
  <r>
    <x v="5"/>
    <n v="2467"/>
    <n v="31711"/>
    <n v="15144"/>
    <n v="290"/>
    <n v="142"/>
    <n v="49754"/>
    <n v="92323"/>
    <n v="142077"/>
    <n v="246"/>
    <s v="0"/>
    <n v="246"/>
    <n v="56"/>
    <n v="164"/>
    <n v="220"/>
    <n v="6273"/>
    <n v="2648"/>
    <n v="8921"/>
    <n v="43179"/>
    <n v="89511"/>
    <n v="132690"/>
    <x v="2"/>
    <x v="25"/>
  </r>
  <r>
    <x v="25"/>
    <n v="40"/>
    <n v="42"/>
    <n v="283"/>
    <n v="27"/>
    <n v="0"/>
    <n v="392"/>
    <n v="628"/>
    <n v="1020"/>
    <n v="17"/>
    <s v="0"/>
    <n v="17"/>
    <n v="2"/>
    <n v="0"/>
    <n v="2"/>
    <n v="40"/>
    <n v="20"/>
    <n v="60"/>
    <n v="333"/>
    <n v="608"/>
    <n v="941"/>
    <x v="2"/>
    <x v="25"/>
  </r>
  <r>
    <x v="6"/>
    <n v="276"/>
    <n v="5374"/>
    <n v="2721"/>
    <n v="119"/>
    <n v="70"/>
    <n v="8560"/>
    <n v="1551"/>
    <n v="10111"/>
    <n v="147"/>
    <s v="0"/>
    <n v="147"/>
    <n v="38"/>
    <n v="4"/>
    <n v="42"/>
    <n v="489"/>
    <n v="61"/>
    <n v="550"/>
    <n v="7886"/>
    <n v="1486"/>
    <n v="9372"/>
    <x v="2"/>
    <x v="25"/>
  </r>
  <r>
    <x v="7"/>
    <n v="831"/>
    <n v="2151"/>
    <n v="3434"/>
    <n v="216"/>
    <n v="16"/>
    <n v="6648"/>
    <n v="17381"/>
    <n v="24029"/>
    <n v="593"/>
    <s v="0"/>
    <n v="593"/>
    <n v="5"/>
    <n v="6"/>
    <n v="11"/>
    <n v="1206"/>
    <n v="3750"/>
    <n v="4956"/>
    <n v="4844"/>
    <n v="13625"/>
    <n v="18469"/>
    <x v="2"/>
    <x v="25"/>
  </r>
  <r>
    <x v="8"/>
    <n v="53"/>
    <n v="293"/>
    <n v="434"/>
    <n v="201"/>
    <n v="3"/>
    <n v="984"/>
    <n v="8754"/>
    <n v="9738"/>
    <n v="15"/>
    <s v="0"/>
    <n v="15"/>
    <n v="6"/>
    <n v="0"/>
    <n v="6"/>
    <n v="95"/>
    <n v="1275"/>
    <n v="1370"/>
    <n v="868"/>
    <n v="7479"/>
    <n v="8347"/>
    <x v="2"/>
    <x v="25"/>
  </r>
  <r>
    <x v="9"/>
    <n v="8"/>
    <n v="669"/>
    <n v="1809"/>
    <n v="58"/>
    <n v="2"/>
    <n v="2546"/>
    <n v="7125"/>
    <n v="9671"/>
    <n v="34"/>
    <s v="0"/>
    <n v="34"/>
    <n v="8"/>
    <n v="19"/>
    <n v="27"/>
    <n v="439"/>
    <n v="2549"/>
    <n v="2988"/>
    <n v="2065"/>
    <n v="4557"/>
    <n v="6622"/>
    <x v="2"/>
    <x v="25"/>
  </r>
  <r>
    <x v="10"/>
    <n v="18"/>
    <n v="433"/>
    <n v="2798"/>
    <n v="47"/>
    <n v="3"/>
    <n v="3299"/>
    <n v="11835"/>
    <n v="15134"/>
    <n v="65"/>
    <s v="0"/>
    <n v="65"/>
    <n v="5"/>
    <n v="2"/>
    <n v="7"/>
    <n v="996"/>
    <n v="4484"/>
    <n v="5480"/>
    <n v="2233"/>
    <n v="7349"/>
    <n v="9582"/>
    <x v="2"/>
    <x v="25"/>
  </r>
  <r>
    <x v="11"/>
    <n v="252"/>
    <n v="851"/>
    <n v="422"/>
    <n v="79"/>
    <n v="19"/>
    <n v="1623"/>
    <n v="1806"/>
    <n v="3429"/>
    <n v="68"/>
    <s v="0"/>
    <n v="68"/>
    <n v="9"/>
    <n v="6"/>
    <n v="15"/>
    <n v="220"/>
    <n v="46"/>
    <n v="266"/>
    <n v="1326"/>
    <n v="1754"/>
    <n v="3080"/>
    <x v="2"/>
    <x v="25"/>
  </r>
  <r>
    <x v="12"/>
    <n v="65"/>
    <n v="1371"/>
    <n v="351"/>
    <n v="72"/>
    <n v="9"/>
    <n v="1868"/>
    <n v="899"/>
    <n v="2767"/>
    <n v="17"/>
    <s v="0"/>
    <n v="17"/>
    <n v="9"/>
    <n v="11"/>
    <n v="20"/>
    <n v="590"/>
    <n v="179"/>
    <n v="769"/>
    <n v="1252"/>
    <n v="709"/>
    <n v="1961"/>
    <x v="2"/>
    <x v="25"/>
  </r>
  <r>
    <x v="19"/>
    <n v="212"/>
    <n v="683"/>
    <n v="75"/>
    <n v="5"/>
    <n v="0"/>
    <n v="975"/>
    <n v="1083"/>
    <n v="2058"/>
    <n v="4"/>
    <s v="0"/>
    <n v="4"/>
    <n v="0"/>
    <n v="4"/>
    <n v="4"/>
    <n v="2"/>
    <n v="7"/>
    <n v="9"/>
    <n v="969"/>
    <n v="1072"/>
    <n v="2041"/>
    <x v="2"/>
    <x v="25"/>
  </r>
  <r>
    <x v="20"/>
    <n v="139"/>
    <n v="1216"/>
    <n v="135"/>
    <n v="20"/>
    <n v="3"/>
    <n v="1513"/>
    <n v="1883"/>
    <n v="3396"/>
    <n v="22"/>
    <s v="0"/>
    <n v="22"/>
    <n v="8"/>
    <n v="0"/>
    <n v="8"/>
    <n v="145"/>
    <n v="61"/>
    <n v="206"/>
    <n v="1338"/>
    <n v="1822"/>
    <n v="3160"/>
    <x v="2"/>
    <x v="25"/>
  </r>
  <r>
    <x v="13"/>
    <n v="94"/>
    <n v="1514"/>
    <n v="478"/>
    <n v="59"/>
    <n v="7"/>
    <n v="2092"/>
    <n v="1549"/>
    <n v="3641"/>
    <n v="96"/>
    <s v="0"/>
    <n v="96"/>
    <n v="13"/>
    <n v="0"/>
    <n v="13"/>
    <n v="639"/>
    <n v="148"/>
    <n v="787"/>
    <n v="1344"/>
    <n v="1401"/>
    <n v="2745"/>
    <x v="2"/>
    <x v="25"/>
  </r>
  <r>
    <x v="14"/>
    <n v="131"/>
    <n v="354"/>
    <n v="97"/>
    <n v="111"/>
    <n v="28"/>
    <n v="721"/>
    <n v="690"/>
    <n v="1411"/>
    <n v="135"/>
    <s v="0"/>
    <n v="135"/>
    <n v="22"/>
    <n v="0"/>
    <n v="22"/>
    <n v="284"/>
    <n v="268"/>
    <n v="552"/>
    <n v="280"/>
    <n v="422"/>
    <n v="702"/>
    <x v="2"/>
    <x v="25"/>
  </r>
  <r>
    <x v="16"/>
    <n v="97"/>
    <n v="263"/>
    <n v="168"/>
    <n v="92"/>
    <n v="48"/>
    <n v="668"/>
    <n v="231"/>
    <n v="899"/>
    <n v="208"/>
    <s v="0"/>
    <n v="208"/>
    <n v="51"/>
    <n v="0"/>
    <n v="51"/>
    <n v="172"/>
    <n v="79"/>
    <n v="251"/>
    <n v="237"/>
    <n v="152"/>
    <n v="389"/>
    <x v="2"/>
    <x v="25"/>
  </r>
  <r>
    <x v="17"/>
    <n v="206"/>
    <n v="243"/>
    <n v="208"/>
    <n v="136"/>
    <n v="133"/>
    <n v="926"/>
    <n v="270"/>
    <n v="1196"/>
    <n v="156"/>
    <s v="0"/>
    <n v="156"/>
    <n v="16"/>
    <n v="0"/>
    <n v="16"/>
    <n v="176"/>
    <n v="57"/>
    <n v="233"/>
    <n v="578"/>
    <n v="213"/>
    <n v="791"/>
    <x v="2"/>
    <x v="25"/>
  </r>
  <r>
    <x v="18"/>
    <n v="16615"/>
    <n v="120320"/>
    <n v="59066"/>
    <n v="9832"/>
    <n v="2396"/>
    <n v="208908"/>
    <n v="209230"/>
    <n v="418138"/>
    <n v="16493"/>
    <s v="0"/>
    <n v="16493"/>
    <n v="2739"/>
    <n v="1991"/>
    <n v="4730"/>
    <n v="54015"/>
    <n v="33631"/>
    <n v="87646"/>
    <n v="135661"/>
    <n v="173608"/>
    <n v="309269"/>
    <x v="2"/>
    <x v="25"/>
  </r>
  <r>
    <x v="0"/>
    <n v="9015"/>
    <n v="34277"/>
    <n v="16219"/>
    <n v="5883"/>
    <n v="1252"/>
    <n v="66646"/>
    <n v="40105"/>
    <n v="106751"/>
    <n v="11766"/>
    <s v="0"/>
    <n v="11766"/>
    <n v="1918"/>
    <n v="201"/>
    <n v="2119"/>
    <n v="25752"/>
    <n v="20849"/>
    <n v="46601"/>
    <n v="27210"/>
    <n v="19055"/>
    <n v="46265"/>
    <x v="3"/>
    <x v="25"/>
  </r>
  <r>
    <x v="1"/>
    <n v="451"/>
    <n v="3124"/>
    <n v="1438"/>
    <n v="68"/>
    <n v="60"/>
    <n v="5141"/>
    <n v="8551"/>
    <n v="13692"/>
    <n v="42"/>
    <s v="0"/>
    <n v="42"/>
    <n v="22"/>
    <n v="0"/>
    <n v="22"/>
    <n v="156"/>
    <n v="230"/>
    <n v="386"/>
    <n v="4921"/>
    <n v="8321"/>
    <n v="13242"/>
    <x v="3"/>
    <x v="25"/>
  </r>
  <r>
    <x v="2"/>
    <n v="850"/>
    <n v="7372"/>
    <n v="1672"/>
    <n v="61"/>
    <n v="266"/>
    <n v="10221"/>
    <n v="4089"/>
    <n v="14310"/>
    <n v="42"/>
    <s v="0"/>
    <n v="42"/>
    <n v="2"/>
    <n v="11"/>
    <n v="13"/>
    <n v="142"/>
    <n v="42"/>
    <n v="184"/>
    <n v="10035"/>
    <n v="4036"/>
    <n v="14071"/>
    <x v="3"/>
    <x v="25"/>
  </r>
  <r>
    <x v="3"/>
    <n v="3648"/>
    <n v="28257"/>
    <n v="10561"/>
    <n v="1655"/>
    <n v="485"/>
    <n v="44606"/>
    <n v="23808"/>
    <n v="68414"/>
    <n v="331"/>
    <s v="0"/>
    <n v="331"/>
    <n v="246"/>
    <n v="1386"/>
    <n v="1632"/>
    <n v="15615"/>
    <n v="5014"/>
    <n v="20629"/>
    <n v="28414"/>
    <n v="17408"/>
    <n v="45822"/>
    <x v="3"/>
    <x v="25"/>
  </r>
  <r>
    <x v="4"/>
    <n v="232"/>
    <n v="8169"/>
    <n v="2399"/>
    <n v="256"/>
    <n v="548"/>
    <n v="14604"/>
    <n v="8591"/>
    <n v="23195"/>
    <n v="154"/>
    <s v="0"/>
    <n v="154"/>
    <n v="57"/>
    <n v="27"/>
    <n v="84"/>
    <n v="3841"/>
    <n v="536"/>
    <n v="4377"/>
    <n v="10552"/>
    <n v="8028"/>
    <n v="18580"/>
    <x v="3"/>
    <x v="25"/>
  </r>
  <r>
    <x v="5"/>
    <n v="2526"/>
    <n v="24310"/>
    <n v="15250"/>
    <n v="388"/>
    <n v="161"/>
    <n v="42635"/>
    <n v="78060"/>
    <n v="120695"/>
    <n v="182"/>
    <s v="0"/>
    <n v="182"/>
    <n v="89"/>
    <n v="151"/>
    <n v="240"/>
    <n v="5022"/>
    <n v="2661"/>
    <n v="7683"/>
    <n v="37342"/>
    <n v="75248"/>
    <n v="112590"/>
    <x v="3"/>
    <x v="25"/>
  </r>
  <r>
    <x v="25"/>
    <n v="60"/>
    <n v="48"/>
    <n v="163"/>
    <n v="36"/>
    <n v="14"/>
    <n v="321"/>
    <n v="1089"/>
    <n v="1410"/>
    <n v="9"/>
    <s v="0"/>
    <n v="9"/>
    <n v="6"/>
    <n v="0"/>
    <n v="6"/>
    <n v="46"/>
    <n v="9"/>
    <n v="55"/>
    <n v="260"/>
    <n v="1080"/>
    <n v="1340"/>
    <x v="3"/>
    <x v="25"/>
  </r>
  <r>
    <x v="6"/>
    <n v="312"/>
    <n v="7570"/>
    <n v="1787"/>
    <n v="106"/>
    <n v="40"/>
    <n v="9815"/>
    <n v="2293"/>
    <n v="12108"/>
    <n v="83"/>
    <s v="0"/>
    <n v="83"/>
    <n v="29"/>
    <n v="4"/>
    <n v="33"/>
    <n v="402"/>
    <n v="62"/>
    <n v="464"/>
    <n v="9301"/>
    <n v="2227"/>
    <n v="11528"/>
    <x v="3"/>
    <x v="25"/>
  </r>
  <r>
    <x v="7"/>
    <n v="830"/>
    <n v="1508"/>
    <n v="2124"/>
    <n v="167"/>
    <n v="1"/>
    <n v="4630"/>
    <n v="12964"/>
    <n v="17594"/>
    <n v="691"/>
    <s v="0"/>
    <n v="691"/>
    <n v="3"/>
    <n v="0"/>
    <n v="3"/>
    <n v="441"/>
    <n v="1712"/>
    <n v="2153"/>
    <n v="3495"/>
    <n v="11252"/>
    <n v="14747"/>
    <x v="3"/>
    <x v="25"/>
  </r>
  <r>
    <x v="8"/>
    <n v="116"/>
    <n v="409"/>
    <n v="444"/>
    <n v="171"/>
    <n v="2"/>
    <n v="1142"/>
    <n v="6898"/>
    <n v="8040"/>
    <n v="18"/>
    <s v="0"/>
    <n v="18"/>
    <n v="0"/>
    <n v="0"/>
    <n v="0"/>
    <n v="58"/>
    <n v="611"/>
    <n v="669"/>
    <n v="1066"/>
    <n v="6287"/>
    <n v="7353"/>
    <x v="3"/>
    <x v="25"/>
  </r>
  <r>
    <x v="9"/>
    <n v="16"/>
    <n v="278"/>
    <n v="1026"/>
    <n v="57"/>
    <n v="4"/>
    <n v="1381"/>
    <n v="4484"/>
    <n v="5865"/>
    <n v="30"/>
    <s v="0"/>
    <n v="30"/>
    <n v="6"/>
    <n v="0"/>
    <n v="6"/>
    <n v="190"/>
    <n v="1291"/>
    <n v="1481"/>
    <n v="1155"/>
    <n v="3193"/>
    <n v="4348"/>
    <x v="3"/>
    <x v="25"/>
  </r>
  <r>
    <x v="10"/>
    <n v="15"/>
    <n v="481"/>
    <n v="1019"/>
    <n v="9"/>
    <n v="2"/>
    <n v="1526"/>
    <n v="6132"/>
    <n v="7658"/>
    <n v="11"/>
    <s v="0"/>
    <n v="11"/>
    <n v="2"/>
    <n v="15"/>
    <n v="17"/>
    <n v="273"/>
    <n v="1616"/>
    <n v="1889"/>
    <n v="1240"/>
    <n v="4501"/>
    <n v="5741"/>
    <x v="3"/>
    <x v="25"/>
  </r>
  <r>
    <x v="11"/>
    <n v="389"/>
    <n v="1348"/>
    <n v="459"/>
    <n v="39"/>
    <n v="84"/>
    <n v="2319"/>
    <n v="1881"/>
    <n v="4200"/>
    <n v="76"/>
    <s v="0"/>
    <n v="76"/>
    <n v="16"/>
    <n v="0"/>
    <n v="16"/>
    <n v="301"/>
    <n v="84"/>
    <n v="385"/>
    <n v="1926"/>
    <n v="1797"/>
    <n v="3723"/>
    <x v="3"/>
    <x v="25"/>
  </r>
  <r>
    <x v="12"/>
    <n v="230"/>
    <n v="1288"/>
    <n v="400"/>
    <n v="96"/>
    <n v="17"/>
    <n v="2031"/>
    <n v="1160"/>
    <n v="3191"/>
    <n v="28"/>
    <s v="0"/>
    <n v="28"/>
    <n v="11"/>
    <n v="8"/>
    <n v="19"/>
    <n v="409"/>
    <n v="231"/>
    <n v="640"/>
    <n v="1583"/>
    <n v="9221"/>
    <n v="2504"/>
    <x v="3"/>
    <x v="25"/>
  </r>
  <r>
    <x v="19"/>
    <n v="496"/>
    <n v="679"/>
    <n v="145"/>
    <n v="49"/>
    <n v="3"/>
    <n v="1372"/>
    <n v="1784"/>
    <n v="3156"/>
    <n v="52"/>
    <s v="0"/>
    <n v="52"/>
    <n v="0"/>
    <n v="0"/>
    <n v="0"/>
    <n v="6"/>
    <n v="2"/>
    <n v="8"/>
    <n v="1314"/>
    <n v="1782"/>
    <n v="3096"/>
    <x v="3"/>
    <x v="25"/>
  </r>
  <r>
    <x v="20"/>
    <n v="154"/>
    <n v="742"/>
    <n v="315"/>
    <n v="12"/>
    <n v="2"/>
    <n v="1225"/>
    <n v="2159"/>
    <n v="3384"/>
    <n v="28"/>
    <s v="0"/>
    <n v="28"/>
    <n v="7"/>
    <n v="0"/>
    <n v="7"/>
    <n v="154"/>
    <n v="120"/>
    <n v="274"/>
    <n v="1036"/>
    <n v="2039"/>
    <n v="3075"/>
    <x v="3"/>
    <x v="25"/>
  </r>
  <r>
    <x v="13"/>
    <n v="69"/>
    <n v="2790"/>
    <n v="676"/>
    <n v="94"/>
    <n v="41"/>
    <n v="3670"/>
    <n v="2035"/>
    <n v="5705"/>
    <n v="104"/>
    <s v="0"/>
    <n v="104"/>
    <n v="20"/>
    <n v="2"/>
    <n v="22"/>
    <n v="825"/>
    <n v="419"/>
    <n v="1244"/>
    <n v="2721"/>
    <n v="1614"/>
    <n v="4335"/>
    <x v="3"/>
    <x v="25"/>
  </r>
  <r>
    <x v="14"/>
    <n v="123"/>
    <n v="221"/>
    <n v="65"/>
    <n v="63"/>
    <n v="6"/>
    <n v="478"/>
    <n v="601"/>
    <n v="1079"/>
    <n v="55"/>
    <s v="0"/>
    <n v="55"/>
    <n v="11"/>
    <n v="17"/>
    <n v="28"/>
    <n v="145"/>
    <n v="231"/>
    <n v="376"/>
    <n v="267"/>
    <n v="353"/>
    <n v="620"/>
    <x v="3"/>
    <x v="25"/>
  </r>
  <r>
    <x v="16"/>
    <n v="93"/>
    <n v="363"/>
    <n v="133"/>
    <n v="154"/>
    <n v="69"/>
    <n v="812"/>
    <n v="286"/>
    <n v="1098"/>
    <n v="167"/>
    <s v="0"/>
    <n v="167"/>
    <n v="30"/>
    <n v="4"/>
    <n v="34"/>
    <n v="111"/>
    <n v="155"/>
    <n v="266"/>
    <n v="504"/>
    <n v="127"/>
    <n v="631"/>
    <x v="3"/>
    <x v="25"/>
  </r>
  <r>
    <x v="17"/>
    <n v="123"/>
    <n v="1705"/>
    <n v="127"/>
    <n v="94"/>
    <n v="34"/>
    <n v="2083"/>
    <n v="836"/>
    <n v="2919"/>
    <n v="142"/>
    <s v="0"/>
    <n v="142"/>
    <n v="16"/>
    <n v="13"/>
    <n v="29"/>
    <n v="253"/>
    <n v="108"/>
    <n v="361"/>
    <n v="1672"/>
    <n v="715"/>
    <n v="2387"/>
    <x v="3"/>
    <x v="25"/>
  </r>
  <r>
    <x v="18"/>
    <n v="19748"/>
    <n v="124939"/>
    <n v="59422"/>
    <n v="9458"/>
    <n v="3091"/>
    <n v="216658"/>
    <n v="207806"/>
    <n v="424464"/>
    <n v="14011"/>
    <s v="0"/>
    <n v="14011"/>
    <n v="2491"/>
    <n v="1839"/>
    <n v="4330"/>
    <n v="54142"/>
    <n v="35983"/>
    <n v="90125"/>
    <n v="146014"/>
    <n v="169984"/>
    <n v="315998"/>
    <x v="3"/>
    <x v="25"/>
  </r>
  <r>
    <x v="0"/>
    <n v="8753"/>
    <n v="26893"/>
    <n v="14185"/>
    <n v="5956"/>
    <n v="1144"/>
    <n v="56931"/>
    <n v="21531"/>
    <n v="78462"/>
    <n v="12167"/>
    <s v="0"/>
    <n v="12167"/>
    <n v="1760"/>
    <n v="109"/>
    <n v="1869"/>
    <n v="24479"/>
    <n v="15562"/>
    <n v="40041"/>
    <n v="18525"/>
    <n v="5860"/>
    <n v="24385"/>
    <x v="4"/>
    <x v="25"/>
  </r>
  <r>
    <x v="1"/>
    <n v="251"/>
    <n v="3287"/>
    <n v="1132"/>
    <n v="60"/>
    <n v="65"/>
    <n v="4795"/>
    <n v="7646"/>
    <n v="12441"/>
    <n v="70"/>
    <s v="0"/>
    <n v="70"/>
    <n v="14"/>
    <n v="0"/>
    <n v="14"/>
    <n v="159"/>
    <n v="217"/>
    <n v="376"/>
    <n v="4552"/>
    <n v="7429"/>
    <n v="11981"/>
    <x v="4"/>
    <x v="25"/>
  </r>
  <r>
    <x v="2"/>
    <n v="297"/>
    <n v="4202"/>
    <n v="1128"/>
    <n v="54"/>
    <n v="76"/>
    <n v="5757"/>
    <n v="1846"/>
    <n v="7603"/>
    <n v="56"/>
    <s v="0"/>
    <n v="56"/>
    <n v="14"/>
    <n v="0"/>
    <n v="14"/>
    <n v="182"/>
    <n v="7"/>
    <n v="189"/>
    <n v="5505"/>
    <n v="1839"/>
    <n v="7344"/>
    <x v="4"/>
    <x v="25"/>
  </r>
  <r>
    <x v="3"/>
    <n v="1652"/>
    <n v="26272"/>
    <n v="7412"/>
    <n v="860"/>
    <n v="283"/>
    <n v="36479"/>
    <n v="13804"/>
    <n v="50283"/>
    <n v="167"/>
    <s v="0"/>
    <n v="167"/>
    <n v="182"/>
    <n v="983"/>
    <n v="1165"/>
    <n v="14359"/>
    <n v="3444"/>
    <n v="17803"/>
    <n v="21771"/>
    <n v="9377"/>
    <n v="31148"/>
    <x v="4"/>
    <x v="25"/>
  </r>
  <r>
    <x v="4"/>
    <n v="283"/>
    <n v="3744"/>
    <n v="3631"/>
    <n v="130"/>
    <n v="227"/>
    <n v="8015"/>
    <n v="3402"/>
    <n v="11417"/>
    <n v="93"/>
    <s v="0"/>
    <n v="93"/>
    <n v="25"/>
    <n v="4"/>
    <n v="29"/>
    <n v="1929"/>
    <n v="214"/>
    <n v="2143"/>
    <n v="5968"/>
    <n v="3184"/>
    <n v="9152"/>
    <x v="4"/>
    <x v="25"/>
  </r>
  <r>
    <x v="5"/>
    <n v="1866"/>
    <n v="25636"/>
    <n v="19352"/>
    <n v="181"/>
    <n v="181"/>
    <n v="47216"/>
    <n v="85803"/>
    <n v="133019"/>
    <n v="148"/>
    <s v="0"/>
    <n v="148"/>
    <n v="33"/>
    <n v="80"/>
    <n v="113"/>
    <n v="3929"/>
    <n v="1927"/>
    <n v="5856"/>
    <n v="43106"/>
    <n v="83796"/>
    <n v="126902"/>
    <x v="4"/>
    <x v="25"/>
  </r>
  <r>
    <x v="25"/>
    <n v="39"/>
    <n v="76"/>
    <n v="138"/>
    <n v="4"/>
    <n v="9"/>
    <n v="266"/>
    <n v="2885"/>
    <n v="3151"/>
    <n v="9"/>
    <s v="0"/>
    <n v="9"/>
    <n v="2"/>
    <n v="0"/>
    <n v="2"/>
    <n v="12"/>
    <n v="21"/>
    <n v="33"/>
    <n v="243"/>
    <n v="2864"/>
    <n v="3107"/>
    <x v="4"/>
    <x v="25"/>
  </r>
  <r>
    <x v="6"/>
    <n v="213"/>
    <n v="5010"/>
    <n v="895"/>
    <n v="88"/>
    <n v="43"/>
    <n v="6249"/>
    <n v="1184"/>
    <n v="7433"/>
    <n v="73"/>
    <s v="0"/>
    <n v="73"/>
    <n v="17"/>
    <n v="0"/>
    <n v="17"/>
    <n v="303"/>
    <n v="47"/>
    <n v="350"/>
    <n v="5856"/>
    <n v="1137"/>
    <n v="6993"/>
    <x v="4"/>
    <x v="25"/>
  </r>
  <r>
    <x v="7"/>
    <n v="85"/>
    <n v="68"/>
    <n v="215"/>
    <n v="17"/>
    <n v="8"/>
    <n v="393"/>
    <n v="4376"/>
    <n v="4769"/>
    <n v="62"/>
    <s v="0"/>
    <n v="62"/>
    <n v="1"/>
    <n v="0"/>
    <n v="1"/>
    <n v="97"/>
    <n v="37"/>
    <n v="134"/>
    <n v="233"/>
    <n v="4339"/>
    <n v="4572"/>
    <x v="4"/>
    <x v="25"/>
  </r>
  <r>
    <x v="8"/>
    <n v="3"/>
    <n v="7"/>
    <n v="174"/>
    <n v="10"/>
    <n v="1"/>
    <n v="195"/>
    <n v="3274"/>
    <n v="3469"/>
    <n v="1"/>
    <s v="0"/>
    <n v="1"/>
    <n v="0"/>
    <n v="0"/>
    <n v="0"/>
    <n v="20"/>
    <n v="15"/>
    <n v="35"/>
    <n v="174"/>
    <n v="3259"/>
    <n v="3433"/>
    <x v="4"/>
    <x v="25"/>
  </r>
  <r>
    <x v="9"/>
    <n v="3"/>
    <n v="8"/>
    <n v="48"/>
    <n v="5"/>
    <n v="2"/>
    <n v="66"/>
    <n v="2494"/>
    <n v="2560"/>
    <n v="6"/>
    <s v="0"/>
    <n v="6"/>
    <n v="0"/>
    <n v="0"/>
    <n v="0"/>
    <n v="10"/>
    <n v="133"/>
    <n v="143"/>
    <n v="50"/>
    <n v="2361"/>
    <n v="2411"/>
    <x v="4"/>
    <x v="25"/>
  </r>
  <r>
    <x v="10"/>
    <n v="3"/>
    <n v="4"/>
    <n v="29"/>
    <n v="5"/>
    <n v="0"/>
    <n v="41"/>
    <n v="1087"/>
    <n v="1128"/>
    <n v="10"/>
    <s v="0"/>
    <n v="10"/>
    <n v="2"/>
    <n v="0"/>
    <n v="2"/>
    <n v="7"/>
    <n v="26"/>
    <n v="33"/>
    <n v="22"/>
    <n v="1061"/>
    <n v="1083"/>
    <x v="4"/>
    <x v="25"/>
  </r>
  <r>
    <x v="11"/>
    <n v="203"/>
    <n v="962"/>
    <n v="377"/>
    <n v="56"/>
    <n v="23"/>
    <n v="1621"/>
    <n v="1286"/>
    <n v="2907"/>
    <n v="43"/>
    <s v="0"/>
    <n v="43"/>
    <n v="16"/>
    <n v="8"/>
    <n v="24"/>
    <n v="300"/>
    <n v="51"/>
    <n v="351"/>
    <n v="1262"/>
    <n v="1227"/>
    <n v="2489"/>
    <x v="4"/>
    <x v="25"/>
  </r>
  <r>
    <x v="12"/>
    <n v="77"/>
    <n v="1132"/>
    <n v="204"/>
    <n v="27"/>
    <n v="6"/>
    <n v="1446"/>
    <n v="667"/>
    <n v="2113"/>
    <n v="5"/>
    <s v="0"/>
    <n v="5"/>
    <n v="1"/>
    <n v="0"/>
    <n v="1"/>
    <n v="441"/>
    <n v="72"/>
    <n v="513"/>
    <n v="999"/>
    <n v="595"/>
    <n v="1594"/>
    <x v="4"/>
    <x v="25"/>
  </r>
  <r>
    <x v="19"/>
    <n v="273"/>
    <n v="344"/>
    <n v="50"/>
    <n v="13"/>
    <n v="3"/>
    <n v="683"/>
    <n v="997"/>
    <n v="1680"/>
    <n v="10"/>
    <s v="0"/>
    <n v="10"/>
    <n v="1"/>
    <n v="0"/>
    <n v="1"/>
    <n v="10"/>
    <n v="9"/>
    <n v="19"/>
    <n v="662"/>
    <n v="988"/>
    <n v="1650"/>
    <x v="4"/>
    <x v="25"/>
  </r>
  <r>
    <x v="20"/>
    <n v="68"/>
    <n v="542"/>
    <n v="233"/>
    <n v="46"/>
    <n v="3"/>
    <n v="892"/>
    <n v="782"/>
    <n v="1674"/>
    <n v="51"/>
    <s v="0"/>
    <n v="51"/>
    <n v="7"/>
    <n v="0"/>
    <n v="7"/>
    <n v="104"/>
    <n v="7"/>
    <n v="111"/>
    <n v="730"/>
    <n v="775"/>
    <n v="1505"/>
    <x v="4"/>
    <x v="25"/>
  </r>
  <r>
    <x v="13"/>
    <n v="202"/>
    <n v="1569"/>
    <n v="336"/>
    <n v="67"/>
    <n v="10"/>
    <n v="2184"/>
    <n v="576"/>
    <n v="2760"/>
    <n v="77"/>
    <s v="0"/>
    <n v="77"/>
    <n v="8"/>
    <n v="0"/>
    <n v="8"/>
    <n v="464"/>
    <n v="122"/>
    <n v="586"/>
    <n v="1635"/>
    <n v="454"/>
    <n v="2089"/>
    <x v="4"/>
    <x v="25"/>
  </r>
  <r>
    <x v="14"/>
    <n v="287"/>
    <n v="191"/>
    <n v="83"/>
    <n v="55"/>
    <n v="10"/>
    <n v="626"/>
    <n v="381"/>
    <n v="1007"/>
    <n v="59"/>
    <s v="0"/>
    <n v="59"/>
    <n v="20"/>
    <n v="0"/>
    <n v="20"/>
    <n v="206"/>
    <n v="95"/>
    <n v="301"/>
    <n v="341"/>
    <n v="286"/>
    <n v="627"/>
    <x v="4"/>
    <x v="25"/>
  </r>
  <r>
    <x v="16"/>
    <n v="119"/>
    <n v="676"/>
    <n v="144"/>
    <n v="96"/>
    <n v="40"/>
    <n v="1075"/>
    <n v="183"/>
    <n v="1258"/>
    <n v="89"/>
    <s v="0"/>
    <n v="89"/>
    <n v="37"/>
    <n v="2"/>
    <n v="39"/>
    <n v="170"/>
    <n v="75"/>
    <n v="245"/>
    <n v="779"/>
    <n v="106"/>
    <n v="885"/>
    <x v="4"/>
    <x v="25"/>
  </r>
  <r>
    <x v="17"/>
    <n v="187"/>
    <n v="827"/>
    <n v="221"/>
    <n v="121"/>
    <n v="45"/>
    <n v="1401"/>
    <n v="839"/>
    <n v="2240"/>
    <n v="125"/>
    <s v="0"/>
    <n v="125"/>
    <n v="25"/>
    <n v="0"/>
    <n v="25"/>
    <n v="211"/>
    <n v="56"/>
    <n v="267"/>
    <n v="1040"/>
    <n v="783"/>
    <n v="1823"/>
    <x v="4"/>
    <x v="25"/>
  </r>
  <r>
    <x v="18"/>
    <n v="14864"/>
    <n v="101450"/>
    <n v="49987"/>
    <n v="7851"/>
    <n v="2179"/>
    <n v="176331"/>
    <n v="155043"/>
    <n v="331374"/>
    <n v="13321"/>
    <s v="0"/>
    <n v="13321"/>
    <n v="2165"/>
    <n v="1186"/>
    <n v="3351"/>
    <n v="47392"/>
    <n v="22137"/>
    <n v="69529"/>
    <n v="113453"/>
    <n v="131720"/>
    <n v="245173"/>
    <x v="4"/>
    <x v="25"/>
  </r>
  <r>
    <x v="0"/>
    <n v="9606"/>
    <n v="28338"/>
    <n v="14016"/>
    <n v="5862"/>
    <n v="1284"/>
    <n v="59106"/>
    <n v="31189"/>
    <n v="90295"/>
    <n v="11309"/>
    <s v="0"/>
    <n v="11309"/>
    <n v="1864"/>
    <n v="135"/>
    <n v="1999"/>
    <n v="26440"/>
    <n v="22244"/>
    <n v="48684"/>
    <n v="19493"/>
    <n v="8810"/>
    <n v="28303"/>
    <x v="5"/>
    <x v="25"/>
  </r>
  <r>
    <x v="1"/>
    <n v="134"/>
    <n v="2750"/>
    <n v="1280"/>
    <n v="29"/>
    <n v="34"/>
    <n v="4227"/>
    <n v="6431"/>
    <n v="10658"/>
    <n v="33"/>
    <s v="0"/>
    <n v="33"/>
    <n v="7"/>
    <n v="0"/>
    <n v="7"/>
    <n v="134"/>
    <n v="166"/>
    <n v="300"/>
    <n v="4053"/>
    <n v="6265"/>
    <n v="10318"/>
    <x v="5"/>
    <x v="25"/>
  </r>
  <r>
    <x v="2"/>
    <n v="216"/>
    <n v="5625"/>
    <n v="1319"/>
    <n v="31"/>
    <n v="52"/>
    <n v="7243"/>
    <n v="1937"/>
    <n v="9180"/>
    <n v="18"/>
    <s v="0"/>
    <n v="18"/>
    <n v="11"/>
    <n v="0"/>
    <n v="11"/>
    <n v="231"/>
    <n v="26"/>
    <n v="257"/>
    <n v="6983"/>
    <n v="1911"/>
    <n v="8894"/>
    <x v="5"/>
    <x v="25"/>
  </r>
  <r>
    <x v="3"/>
    <n v="1120"/>
    <n v="23672"/>
    <n v="6371"/>
    <n v="548"/>
    <n v="233"/>
    <n v="31944"/>
    <n v="12567"/>
    <n v="44511"/>
    <n v="130"/>
    <s v="0"/>
    <n v="130"/>
    <n v="97"/>
    <n v="280"/>
    <n v="377"/>
    <n v="10357"/>
    <n v="2951"/>
    <n v="13308"/>
    <n v="21360"/>
    <n v="9336"/>
    <n v="30696"/>
    <x v="5"/>
    <x v="25"/>
  </r>
  <r>
    <x v="4"/>
    <n v="191"/>
    <n v="3555"/>
    <n v="2202"/>
    <n v="122"/>
    <n v="209"/>
    <n v="6279"/>
    <n v="3277"/>
    <n v="9556"/>
    <n v="90"/>
    <s v="0"/>
    <n v="90"/>
    <n v="21"/>
    <n v="4"/>
    <n v="25"/>
    <n v="1310"/>
    <n v="166"/>
    <n v="1476"/>
    <n v="4858"/>
    <n v="3107"/>
    <n v="7965"/>
    <x v="5"/>
    <x v="25"/>
  </r>
  <r>
    <x v="5"/>
    <n v="1094"/>
    <n v="25363"/>
    <n v="20301"/>
    <n v="237"/>
    <n v="52"/>
    <n v="47047"/>
    <n v="104546"/>
    <n v="151593"/>
    <n v="128"/>
    <s v="0"/>
    <n v="128"/>
    <n v="25"/>
    <n v="95"/>
    <n v="120"/>
    <n v="2401"/>
    <n v="2895"/>
    <n v="5296"/>
    <n v="44493"/>
    <n v="101556"/>
    <n v="146049"/>
    <x v="5"/>
    <x v="25"/>
  </r>
  <r>
    <x v="25"/>
    <n v="27"/>
    <n v="131"/>
    <n v="614"/>
    <n v="5"/>
    <n v="13"/>
    <n v="790"/>
    <n v="3036"/>
    <n v="3826"/>
    <n v="2"/>
    <s v="0"/>
    <n v="2"/>
    <n v="4"/>
    <n v="0"/>
    <n v="4"/>
    <n v="24"/>
    <n v="14"/>
    <n v="38"/>
    <n v="760"/>
    <n v="3022"/>
    <n v="3782"/>
    <x v="5"/>
    <x v="25"/>
  </r>
  <r>
    <x v="6"/>
    <n v="161"/>
    <n v="4938"/>
    <n v="767"/>
    <n v="107"/>
    <n v="20"/>
    <n v="5993"/>
    <n v="1822"/>
    <n v="7815"/>
    <n v="85"/>
    <s v="0"/>
    <n v="85"/>
    <n v="0"/>
    <n v="10"/>
    <n v="10"/>
    <n v="253"/>
    <n v="79"/>
    <n v="332"/>
    <n v="5655"/>
    <n v="1733"/>
    <n v="7388"/>
    <x v="5"/>
    <x v="25"/>
  </r>
  <r>
    <x v="7"/>
    <n v="31"/>
    <n v="93"/>
    <n v="148"/>
    <n v="11"/>
    <n v="3"/>
    <n v="286"/>
    <n v="3565"/>
    <n v="3851"/>
    <n v="16"/>
    <s v="0"/>
    <n v="16"/>
    <n v="6"/>
    <n v="0"/>
    <n v="6"/>
    <n v="9"/>
    <n v="19"/>
    <n v="28"/>
    <n v="255"/>
    <n v="3546"/>
    <n v="3801"/>
    <x v="5"/>
    <x v="25"/>
  </r>
  <r>
    <x v="8"/>
    <n v="9"/>
    <n v="4"/>
    <n v="100"/>
    <n v="23"/>
    <n v="2"/>
    <n v="138"/>
    <n v="2500"/>
    <n v="2638"/>
    <n v="20"/>
    <s v="0"/>
    <n v="20"/>
    <n v="0"/>
    <n v="0"/>
    <n v="0"/>
    <n v="6"/>
    <n v="3"/>
    <n v="9"/>
    <n v="112"/>
    <n v="2497"/>
    <n v="2609"/>
    <x v="5"/>
    <x v="25"/>
  </r>
  <r>
    <x v="9"/>
    <n v="9"/>
    <n v="11"/>
    <n v="34"/>
    <n v="8"/>
    <n v="0"/>
    <n v="62"/>
    <n v="1970"/>
    <n v="2032"/>
    <n v="13"/>
    <s v="0"/>
    <n v="13"/>
    <n v="4"/>
    <n v="0"/>
    <n v="4"/>
    <n v="2"/>
    <n v="23"/>
    <n v="25"/>
    <n v="43"/>
    <n v="1947"/>
    <n v="1990"/>
    <x v="5"/>
    <x v="25"/>
  </r>
  <r>
    <x v="10"/>
    <n v="4"/>
    <n v="0"/>
    <n v="9"/>
    <n v="4"/>
    <n v="0"/>
    <n v="17"/>
    <n v="743"/>
    <n v="760"/>
    <n v="3"/>
    <s v="0"/>
    <n v="3"/>
    <n v="2"/>
    <n v="0"/>
    <n v="2"/>
    <n v="5"/>
    <n v="53"/>
    <n v="58"/>
    <n v="7"/>
    <n v="690"/>
    <n v="697"/>
    <x v="5"/>
    <x v="25"/>
  </r>
  <r>
    <x v="11"/>
    <n v="180"/>
    <n v="771"/>
    <n v="300"/>
    <n v="28"/>
    <n v="21"/>
    <n v="1300"/>
    <n v="1411"/>
    <n v="2711"/>
    <n v="36"/>
    <s v="0"/>
    <n v="36"/>
    <n v="18"/>
    <n v="8"/>
    <n v="26"/>
    <n v="104"/>
    <n v="39"/>
    <n v="143"/>
    <n v="1142"/>
    <n v="1364"/>
    <n v="2506"/>
    <x v="5"/>
    <x v="25"/>
  </r>
  <r>
    <x v="12"/>
    <n v="61"/>
    <n v="1171"/>
    <n v="232"/>
    <n v="15"/>
    <n v="11"/>
    <n v="1490"/>
    <n v="789"/>
    <n v="2279"/>
    <n v="17"/>
    <s v="0"/>
    <n v="17"/>
    <n v="16"/>
    <n v="4"/>
    <n v="20"/>
    <n v="271"/>
    <n v="116"/>
    <n v="387"/>
    <n v="1186"/>
    <n v="669"/>
    <n v="1855"/>
    <x v="5"/>
    <x v="25"/>
  </r>
  <r>
    <x v="19"/>
    <n v="217"/>
    <n v="515"/>
    <n v="98"/>
    <n v="7"/>
    <n v="3"/>
    <n v="840"/>
    <n v="1721"/>
    <n v="2561"/>
    <n v="16"/>
    <s v="0"/>
    <n v="16"/>
    <n v="17"/>
    <n v="0"/>
    <n v="17"/>
    <n v="16"/>
    <n v="52"/>
    <n v="68"/>
    <n v="791"/>
    <n v="1669"/>
    <n v="2460"/>
    <x v="5"/>
    <x v="25"/>
  </r>
  <r>
    <x v="20"/>
    <n v="48"/>
    <n v="689"/>
    <n v="355"/>
    <n v="3"/>
    <n v="10"/>
    <n v="1105"/>
    <n v="1602"/>
    <n v="2707"/>
    <n v="22"/>
    <s v="0"/>
    <n v="22"/>
    <n v="0"/>
    <n v="8"/>
    <n v="8"/>
    <n v="244"/>
    <n v="42"/>
    <n v="286"/>
    <n v="839"/>
    <n v="1552"/>
    <n v="2391"/>
    <x v="5"/>
    <x v="25"/>
  </r>
  <r>
    <x v="13"/>
    <n v="133"/>
    <n v="2869"/>
    <n v="734"/>
    <n v="84"/>
    <n v="19"/>
    <n v="3839"/>
    <n v="1578"/>
    <n v="5417"/>
    <n v="106"/>
    <s v="0"/>
    <n v="106"/>
    <n v="13"/>
    <n v="0"/>
    <n v="13"/>
    <n v="522"/>
    <n v="420"/>
    <n v="942"/>
    <n v="3198"/>
    <n v="1158"/>
    <n v="4356"/>
    <x v="5"/>
    <x v="25"/>
  </r>
  <r>
    <x v="14"/>
    <n v="208"/>
    <n v="126"/>
    <n v="83"/>
    <n v="23"/>
    <n v="11"/>
    <n v="451"/>
    <n v="464"/>
    <n v="915"/>
    <n v="62"/>
    <s v="0"/>
    <n v="62"/>
    <n v="20"/>
    <n v="0"/>
    <n v="20"/>
    <n v="105"/>
    <n v="113"/>
    <n v="218"/>
    <n v="264"/>
    <n v="351"/>
    <n v="615"/>
    <x v="5"/>
    <x v="25"/>
  </r>
  <r>
    <x v="16"/>
    <n v="83"/>
    <n v="398"/>
    <n v="185"/>
    <n v="136"/>
    <n v="39"/>
    <n v="841"/>
    <n v="405"/>
    <n v="1246"/>
    <n v="150"/>
    <s v="0"/>
    <n v="150"/>
    <n v="24"/>
    <n v="2"/>
    <n v="26"/>
    <n v="165"/>
    <n v="182"/>
    <n v="347"/>
    <n v="502"/>
    <n v="221"/>
    <n v="723"/>
    <x v="5"/>
    <x v="25"/>
  </r>
  <r>
    <x v="17"/>
    <n v="191"/>
    <n v="1018"/>
    <n v="259"/>
    <n v="151"/>
    <n v="41"/>
    <n v="1660"/>
    <n v="991"/>
    <n v="2651"/>
    <n v="211"/>
    <s v="0"/>
    <n v="211"/>
    <n v="19"/>
    <n v="0"/>
    <n v="19"/>
    <n v="299"/>
    <n v="137"/>
    <n v="436"/>
    <n v="1131"/>
    <n v="854"/>
    <n v="1985"/>
    <x v="5"/>
    <x v="25"/>
  </r>
  <r>
    <x v="18"/>
    <n v="13723"/>
    <n v="102037"/>
    <n v="49407"/>
    <n v="7434"/>
    <n v="2057"/>
    <n v="174658"/>
    <n v="182544"/>
    <n v="357202"/>
    <n v="12467"/>
    <s v="0"/>
    <n v="12467"/>
    <n v="2168"/>
    <n v="546"/>
    <n v="2714"/>
    <n v="42898"/>
    <n v="29740"/>
    <n v="72638"/>
    <n v="117125"/>
    <n v="152258"/>
    <n v="269383"/>
    <x v="5"/>
    <x v="25"/>
  </r>
  <r>
    <x v="0"/>
    <n v="7623"/>
    <n v="39953"/>
    <n v="17123"/>
    <n v="6534"/>
    <n v="1379"/>
    <n v="72612"/>
    <n v="34668"/>
    <n v="107280"/>
    <n v="11136"/>
    <s v="0"/>
    <n v="11136"/>
    <n v="2302"/>
    <n v="411"/>
    <n v="2713"/>
    <n v="35054"/>
    <n v="22693"/>
    <n v="57747"/>
    <n v="24120"/>
    <n v="11564"/>
    <n v="35684"/>
    <x v="6"/>
    <x v="25"/>
  </r>
  <r>
    <x v="1"/>
    <n v="243"/>
    <n v="3879"/>
    <n v="2330"/>
    <n v="23"/>
    <n v="76"/>
    <n v="6551"/>
    <n v="10539"/>
    <n v="17090"/>
    <n v="24"/>
    <s v="0"/>
    <n v="24"/>
    <n v="27"/>
    <n v="2"/>
    <n v="29"/>
    <n v="176"/>
    <n v="445"/>
    <n v="621"/>
    <n v="6324"/>
    <n v="10092"/>
    <n v="16416"/>
    <x v="6"/>
    <x v="25"/>
  </r>
  <r>
    <x v="2"/>
    <n v="399"/>
    <n v="6936"/>
    <n v="1263"/>
    <n v="25"/>
    <n v="149"/>
    <n v="8772"/>
    <n v="4092"/>
    <n v="12864"/>
    <n v="37"/>
    <s v="0"/>
    <n v="37"/>
    <n v="5"/>
    <n v="8"/>
    <n v="13"/>
    <n v="175"/>
    <n v="120"/>
    <n v="295"/>
    <n v="8555"/>
    <n v="3964"/>
    <n v="12519"/>
    <x v="6"/>
    <x v="25"/>
  </r>
  <r>
    <x v="3"/>
    <n v="872"/>
    <n v="23653"/>
    <n v="8578"/>
    <n v="327"/>
    <n v="78"/>
    <n v="33508"/>
    <n v="15999"/>
    <n v="49507"/>
    <n v="109"/>
    <s v="0"/>
    <n v="109"/>
    <n v="107"/>
    <n v="660"/>
    <n v="767"/>
    <n v="11279"/>
    <n v="4172"/>
    <n v="15451"/>
    <n v="22013"/>
    <n v="11167"/>
    <n v="33180"/>
    <x v="6"/>
    <x v="25"/>
  </r>
  <r>
    <x v="4"/>
    <n v="168"/>
    <n v="4087"/>
    <n v="2925"/>
    <n v="153"/>
    <n v="241"/>
    <n v="7574"/>
    <n v="7232"/>
    <n v="14806"/>
    <n v="94"/>
    <s v="0"/>
    <n v="94"/>
    <n v="32"/>
    <n v="48"/>
    <n v="80"/>
    <n v="1545"/>
    <n v="313"/>
    <n v="1858"/>
    <n v="5903"/>
    <n v="6871"/>
    <n v="12774"/>
    <x v="6"/>
    <x v="25"/>
  </r>
  <r>
    <x v="5"/>
    <n v="1052"/>
    <n v="25341"/>
    <n v="18230"/>
    <n v="209"/>
    <n v="126"/>
    <n v="44958"/>
    <n v="98635"/>
    <n v="143593"/>
    <n v="94"/>
    <s v="0"/>
    <n v="94"/>
    <n v="28"/>
    <n v="125"/>
    <n v="153"/>
    <n v="2252"/>
    <n v="3190"/>
    <n v="5442"/>
    <n v="42584"/>
    <n v="95320"/>
    <n v="137904"/>
    <x v="6"/>
    <x v="25"/>
  </r>
  <r>
    <x v="25"/>
    <n v="32"/>
    <n v="348"/>
    <n v="250"/>
    <n v="2"/>
    <n v="20"/>
    <n v="652"/>
    <n v="4009"/>
    <n v="4661"/>
    <n v="5"/>
    <s v="0"/>
    <n v="5"/>
    <n v="3"/>
    <n v="0"/>
    <n v="3"/>
    <n v="17"/>
    <n v="3"/>
    <n v="20"/>
    <n v="627"/>
    <n v="4006"/>
    <n v="4633"/>
    <x v="6"/>
    <x v="25"/>
  </r>
  <r>
    <x v="6"/>
    <n v="136"/>
    <n v="7724"/>
    <n v="1486"/>
    <n v="126"/>
    <n v="57"/>
    <n v="9529"/>
    <n v="3141"/>
    <n v="12670"/>
    <n v="85"/>
    <s v="0"/>
    <n v="85"/>
    <n v="19"/>
    <n v="48"/>
    <n v="67"/>
    <n v="343"/>
    <n v="300"/>
    <n v="643"/>
    <n v="9082"/>
    <n v="2793"/>
    <n v="11875"/>
    <x v="6"/>
    <x v="25"/>
  </r>
  <r>
    <x v="7"/>
    <n v="44"/>
    <n v="117"/>
    <n v="675"/>
    <n v="39"/>
    <n v="3"/>
    <n v="878"/>
    <n v="2112"/>
    <n v="2990"/>
    <n v="11"/>
    <s v="0"/>
    <n v="11"/>
    <n v="3"/>
    <n v="0"/>
    <n v="3"/>
    <n v="15"/>
    <n v="4"/>
    <n v="19"/>
    <n v="849"/>
    <n v="2108"/>
    <n v="2957"/>
    <x v="6"/>
    <x v="25"/>
  </r>
  <r>
    <x v="8"/>
    <n v="19"/>
    <n v="31"/>
    <n v="624"/>
    <n v="49"/>
    <n v="1"/>
    <n v="724"/>
    <n v="1935"/>
    <n v="2659"/>
    <n v="20"/>
    <s v="0"/>
    <n v="20"/>
    <n v="0"/>
    <n v="6"/>
    <n v="6"/>
    <n v="26"/>
    <n v="45"/>
    <n v="71"/>
    <n v="678"/>
    <n v="1884"/>
    <n v="2562"/>
    <x v="6"/>
    <x v="25"/>
  </r>
  <r>
    <x v="9"/>
    <n v="9"/>
    <n v="5"/>
    <n v="143"/>
    <n v="5"/>
    <n v="0"/>
    <n v="162"/>
    <n v="1670"/>
    <n v="1832"/>
    <n v="6"/>
    <s v="0"/>
    <n v="6"/>
    <n v="6"/>
    <n v="0"/>
    <n v="6"/>
    <n v="2"/>
    <n v="30"/>
    <n v="32"/>
    <n v="148"/>
    <n v="1640"/>
    <n v="1788"/>
    <x v="6"/>
    <x v="25"/>
  </r>
  <r>
    <x v="10"/>
    <n v="0"/>
    <n v="1"/>
    <n v="176"/>
    <n v="7"/>
    <n v="0"/>
    <n v="184"/>
    <n v="516"/>
    <n v="700"/>
    <n v="10"/>
    <s v="0"/>
    <n v="10"/>
    <n v="0"/>
    <n v="0"/>
    <n v="0"/>
    <n v="3"/>
    <n v="13"/>
    <n v="16"/>
    <n v="171"/>
    <n v="503"/>
    <n v="674"/>
    <x v="6"/>
    <x v="25"/>
  </r>
  <r>
    <x v="11"/>
    <n v="153"/>
    <n v="1168"/>
    <n v="505"/>
    <n v="27"/>
    <n v="25"/>
    <n v="1878"/>
    <n v="2269"/>
    <n v="4147"/>
    <n v="25"/>
    <s v="0"/>
    <n v="25"/>
    <n v="7"/>
    <n v="8"/>
    <n v="15"/>
    <n v="85"/>
    <n v="92"/>
    <n v="177"/>
    <n v="1761"/>
    <n v="2169"/>
    <n v="3930"/>
    <x v="6"/>
    <x v="25"/>
  </r>
  <r>
    <x v="12"/>
    <n v="53"/>
    <n v="1060"/>
    <n v="341"/>
    <n v="36"/>
    <n v="0"/>
    <n v="1490"/>
    <n v="1006"/>
    <n v="2496"/>
    <n v="25"/>
    <s v="0"/>
    <n v="25"/>
    <n v="0"/>
    <n v="0"/>
    <n v="0"/>
    <n v="241"/>
    <n v="110"/>
    <n v="351"/>
    <n v="1224"/>
    <n v="896"/>
    <n v="2120"/>
    <x v="6"/>
    <x v="25"/>
  </r>
  <r>
    <x v="19"/>
    <n v="233"/>
    <n v="382"/>
    <n v="88"/>
    <n v="7"/>
    <n v="0"/>
    <n v="710"/>
    <n v="1999"/>
    <n v="2709"/>
    <n v="12"/>
    <s v="0"/>
    <n v="12"/>
    <n v="2"/>
    <n v="4"/>
    <n v="6"/>
    <n v="17"/>
    <n v="66"/>
    <n v="83"/>
    <n v="679"/>
    <n v="1929"/>
    <n v="2608"/>
    <x v="6"/>
    <x v="25"/>
  </r>
  <r>
    <x v="20"/>
    <n v="36"/>
    <n v="801"/>
    <n v="326"/>
    <n v="32"/>
    <n v="5"/>
    <n v="1200"/>
    <n v="1921"/>
    <n v="3121"/>
    <n v="38"/>
    <s v="0"/>
    <n v="38"/>
    <n v="4"/>
    <n v="0"/>
    <n v="4"/>
    <n v="407"/>
    <n v="97"/>
    <n v="504"/>
    <n v="751"/>
    <n v="1824"/>
    <n v="2575"/>
    <x v="6"/>
    <x v="25"/>
  </r>
  <r>
    <x v="13"/>
    <n v="154"/>
    <n v="5198"/>
    <n v="773"/>
    <n v="53"/>
    <n v="27"/>
    <n v="6205"/>
    <n v="2329"/>
    <n v="8534"/>
    <n v="60"/>
    <s v="0"/>
    <n v="60"/>
    <n v="10"/>
    <n v="0"/>
    <n v="10"/>
    <n v="770"/>
    <n v="411"/>
    <n v="1181"/>
    <n v="5365"/>
    <n v="1918"/>
    <n v="7283"/>
    <x v="6"/>
    <x v="25"/>
  </r>
  <r>
    <x v="14"/>
    <n v="128"/>
    <n v="96"/>
    <n v="36"/>
    <n v="25"/>
    <n v="4"/>
    <n v="289"/>
    <n v="459"/>
    <n v="748"/>
    <n v="51"/>
    <s v="0"/>
    <n v="51"/>
    <n v="4"/>
    <n v="0"/>
    <n v="4"/>
    <n v="55"/>
    <n v="145"/>
    <n v="200"/>
    <n v="179"/>
    <n v="314"/>
    <n v="493"/>
    <x v="6"/>
    <x v="25"/>
  </r>
  <r>
    <x v="16"/>
    <n v="134"/>
    <n v="643"/>
    <n v="199"/>
    <n v="101"/>
    <n v="40"/>
    <n v="1117"/>
    <n v="652"/>
    <n v="1769"/>
    <n v="143"/>
    <s v="0"/>
    <n v="143"/>
    <n v="29"/>
    <n v="0"/>
    <n v="29"/>
    <n v="197"/>
    <n v="210"/>
    <n v="407"/>
    <n v="748"/>
    <n v="442"/>
    <n v="1190"/>
    <x v="6"/>
    <x v="25"/>
  </r>
  <r>
    <x v="17"/>
    <n v="179"/>
    <n v="1058"/>
    <n v="379"/>
    <n v="117"/>
    <n v="27"/>
    <n v="1760"/>
    <n v="1145"/>
    <n v="2905"/>
    <n v="135"/>
    <s v="0"/>
    <n v="135"/>
    <n v="13"/>
    <n v="32"/>
    <n v="45"/>
    <n v="293"/>
    <n v="122"/>
    <n v="415"/>
    <n v="1319"/>
    <n v="991"/>
    <n v="2310"/>
    <x v="6"/>
    <x v="25"/>
  </r>
  <r>
    <x v="18"/>
    <n v="11667"/>
    <n v="122481"/>
    <n v="56450"/>
    <n v="7897"/>
    <n v="2258"/>
    <n v="200753"/>
    <n v="196328"/>
    <n v="397081"/>
    <n v="12120"/>
    <s v="0"/>
    <n v="12120"/>
    <n v="2601"/>
    <n v="1352"/>
    <n v="3953"/>
    <n v="52952"/>
    <n v="32581"/>
    <n v="85533"/>
    <n v="133080"/>
    <n v="162395"/>
    <n v="295475"/>
    <x v="6"/>
    <x v="25"/>
  </r>
  <r>
    <x v="0"/>
    <n v="7676"/>
    <n v="51874"/>
    <n v="20617"/>
    <n v="6941"/>
    <n v="1324"/>
    <n v="88432"/>
    <n v="47712"/>
    <n v="136144"/>
    <n v="8541"/>
    <s v="0"/>
    <n v="8541"/>
    <n v="2138"/>
    <n v="507"/>
    <n v="2645"/>
    <n v="46532"/>
    <n v="31483"/>
    <n v="78015"/>
    <n v="31221"/>
    <n v="15722"/>
    <n v="46943"/>
    <x v="7"/>
    <x v="25"/>
  </r>
  <r>
    <x v="1"/>
    <n v="143"/>
    <n v="2942"/>
    <n v="1733"/>
    <n v="76"/>
    <n v="90"/>
    <n v="4984"/>
    <n v="7670"/>
    <n v="12654"/>
    <n v="29"/>
    <s v="0"/>
    <n v="29"/>
    <n v="12"/>
    <n v="6"/>
    <n v="18"/>
    <n v="142"/>
    <n v="269"/>
    <n v="411"/>
    <n v="4801"/>
    <n v="7395"/>
    <n v="12196"/>
    <x v="7"/>
    <x v="25"/>
  </r>
  <r>
    <x v="2"/>
    <n v="280"/>
    <n v="5391"/>
    <n v="1122"/>
    <n v="19"/>
    <n v="96"/>
    <n v="6908"/>
    <n v="2811"/>
    <n v="9719"/>
    <n v="22"/>
    <s v="0"/>
    <n v="22"/>
    <n v="14"/>
    <n v="4"/>
    <n v="18"/>
    <n v="221"/>
    <n v="27"/>
    <n v="248"/>
    <n v="6651"/>
    <n v="2780"/>
    <n v="9431"/>
    <x v="7"/>
    <x v="25"/>
  </r>
  <r>
    <x v="3"/>
    <n v="941"/>
    <n v="21589"/>
    <n v="8494"/>
    <n v="523"/>
    <n v="73"/>
    <n v="31620"/>
    <n v="15604"/>
    <n v="47224"/>
    <n v="119"/>
    <s v="0"/>
    <n v="119"/>
    <n v="102"/>
    <n v="690"/>
    <n v="792"/>
    <n v="10799"/>
    <n v="3927"/>
    <n v="14726"/>
    <n v="20600"/>
    <n v="10987"/>
    <n v="31587"/>
    <x v="7"/>
    <x v="25"/>
  </r>
  <r>
    <x v="4"/>
    <n v="256"/>
    <n v="4575"/>
    <n v="3251"/>
    <n v="150"/>
    <n v="349"/>
    <n v="8581"/>
    <n v="6527"/>
    <n v="15108"/>
    <n v="108"/>
    <s v="0"/>
    <n v="108"/>
    <n v="70"/>
    <n v="58"/>
    <n v="128"/>
    <n v="1747"/>
    <n v="302"/>
    <n v="2049"/>
    <n v="6656"/>
    <n v="6167"/>
    <n v="12823"/>
    <x v="7"/>
    <x v="25"/>
  </r>
  <r>
    <x v="5"/>
    <n v="920"/>
    <n v="28151"/>
    <n v="18019"/>
    <n v="235"/>
    <n v="216"/>
    <n v="47541"/>
    <n v="104898"/>
    <n v="152439"/>
    <n v="136"/>
    <s v="0"/>
    <n v="136"/>
    <n v="19"/>
    <n v="129"/>
    <n v="148"/>
    <n v="2761"/>
    <n v="2974"/>
    <n v="5735"/>
    <n v="44625"/>
    <n v="101795"/>
    <n v="146420"/>
    <x v="7"/>
    <x v="25"/>
  </r>
  <r>
    <x v="25"/>
    <n v="63"/>
    <n v="342"/>
    <n v="253"/>
    <n v="6"/>
    <n v="12"/>
    <n v="676"/>
    <n v="3429"/>
    <n v="4105"/>
    <n v="2"/>
    <s v="0"/>
    <n v="2"/>
    <n v="7"/>
    <n v="0"/>
    <n v="7"/>
    <n v="9"/>
    <n v="19"/>
    <n v="28"/>
    <n v="658"/>
    <n v="3410"/>
    <n v="4068"/>
    <x v="7"/>
    <x v="25"/>
  </r>
  <r>
    <x v="6"/>
    <n v="238"/>
    <n v="7892"/>
    <n v="2166"/>
    <n v="241"/>
    <n v="84"/>
    <n v="10621"/>
    <n v="6154"/>
    <n v="16775"/>
    <n v="135"/>
    <s v="0"/>
    <n v="135"/>
    <n v="46"/>
    <n v="72"/>
    <n v="118"/>
    <n v="402"/>
    <n v="457"/>
    <n v="859"/>
    <n v="10038"/>
    <n v="5625"/>
    <n v="15663"/>
    <x v="7"/>
    <x v="25"/>
  </r>
  <r>
    <x v="7"/>
    <n v="45"/>
    <n v="133"/>
    <n v="660"/>
    <n v="221"/>
    <n v="11"/>
    <n v="1070"/>
    <n v="2881"/>
    <n v="3951"/>
    <n v="11"/>
    <s v="0"/>
    <n v="11"/>
    <n v="2"/>
    <n v="0"/>
    <n v="2"/>
    <n v="20"/>
    <n v="23"/>
    <n v="43"/>
    <n v="1037"/>
    <n v="2858"/>
    <n v="3895"/>
    <x v="7"/>
    <x v="25"/>
  </r>
  <r>
    <x v="8"/>
    <n v="55"/>
    <n v="24"/>
    <n v="858"/>
    <n v="35"/>
    <n v="0"/>
    <n v="972"/>
    <n v="2536"/>
    <n v="3508"/>
    <n v="9"/>
    <s v="0"/>
    <n v="9"/>
    <n v="0"/>
    <n v="6"/>
    <n v="6"/>
    <n v="27"/>
    <n v="9"/>
    <n v="36"/>
    <n v="936"/>
    <n v="2521"/>
    <n v="3457"/>
    <x v="7"/>
    <x v="25"/>
  </r>
  <r>
    <x v="9"/>
    <n v="51"/>
    <n v="7"/>
    <n v="166"/>
    <n v="5"/>
    <n v="2"/>
    <n v="231"/>
    <n v="2261"/>
    <n v="2492"/>
    <n v="2"/>
    <s v="0"/>
    <n v="2"/>
    <n v="0"/>
    <n v="8"/>
    <n v="8"/>
    <n v="2"/>
    <n v="8"/>
    <n v="10"/>
    <n v="227"/>
    <n v="2245"/>
    <n v="2472"/>
    <x v="7"/>
    <x v="25"/>
  </r>
  <r>
    <x v="10"/>
    <n v="0"/>
    <n v="2"/>
    <n v="262"/>
    <n v="3"/>
    <n v="0"/>
    <n v="267"/>
    <n v="364"/>
    <n v="631"/>
    <n v="9"/>
    <s v="0"/>
    <n v="9"/>
    <n v="0"/>
    <n v="0"/>
    <n v="0"/>
    <n v="1"/>
    <n v="7"/>
    <n v="8"/>
    <n v="257"/>
    <n v="357"/>
    <n v="614"/>
    <x v="7"/>
    <x v="25"/>
  </r>
  <r>
    <x v="11"/>
    <n v="120"/>
    <n v="880"/>
    <n v="310"/>
    <n v="1"/>
    <n v="12"/>
    <n v="1323"/>
    <n v="1476"/>
    <n v="2799"/>
    <n v="18"/>
    <s v="0"/>
    <n v="18"/>
    <n v="6"/>
    <n v="0"/>
    <n v="6"/>
    <n v="68"/>
    <n v="28"/>
    <n v="96"/>
    <n v="1231"/>
    <n v="1448"/>
    <n v="2679"/>
    <x v="7"/>
    <x v="25"/>
  </r>
  <r>
    <x v="12"/>
    <n v="105"/>
    <n v="977"/>
    <n v="284"/>
    <n v="27"/>
    <n v="7"/>
    <n v="1400"/>
    <n v="798"/>
    <n v="2198"/>
    <n v="18"/>
    <s v="0"/>
    <n v="18"/>
    <n v="4"/>
    <n v="8"/>
    <n v="12"/>
    <n v="197"/>
    <n v="82"/>
    <n v="279"/>
    <n v="1181"/>
    <n v="708"/>
    <n v="1889"/>
    <x v="7"/>
    <x v="25"/>
  </r>
  <r>
    <x v="19"/>
    <n v="499"/>
    <n v="602"/>
    <n v="136"/>
    <n v="24"/>
    <n v="1"/>
    <n v="1262"/>
    <n v="1631"/>
    <n v="2893"/>
    <n v="21"/>
    <s v="0"/>
    <n v="21"/>
    <n v="0"/>
    <n v="40"/>
    <n v="40"/>
    <n v="36"/>
    <n v="5"/>
    <n v="41"/>
    <n v="1205"/>
    <n v="1586"/>
    <n v="2791"/>
    <x v="7"/>
    <x v="25"/>
  </r>
  <r>
    <x v="20"/>
    <n v="34"/>
    <n v="665"/>
    <n v="386"/>
    <n v="93"/>
    <n v="4"/>
    <n v="1182"/>
    <n v="1891"/>
    <n v="3073"/>
    <n v="30"/>
    <s v="0"/>
    <n v="30"/>
    <n v="0"/>
    <n v="0"/>
    <n v="0"/>
    <n v="330"/>
    <n v="93"/>
    <n v="423"/>
    <n v="822"/>
    <n v="1798"/>
    <n v="2620"/>
    <x v="7"/>
    <x v="25"/>
  </r>
  <r>
    <x v="13"/>
    <n v="336"/>
    <n v="7040"/>
    <n v="881"/>
    <n v="37"/>
    <n v="16"/>
    <n v="8310"/>
    <n v="3759"/>
    <n v="12069"/>
    <n v="63"/>
    <s v="0"/>
    <n v="63"/>
    <n v="3"/>
    <n v="0"/>
    <n v="3"/>
    <n v="1056"/>
    <n v="883"/>
    <n v="1939"/>
    <n v="7188"/>
    <n v="2876"/>
    <n v="10064"/>
    <x v="7"/>
    <x v="25"/>
  </r>
  <r>
    <x v="14"/>
    <n v="94"/>
    <n v="82"/>
    <n v="42"/>
    <n v="24"/>
    <n v="1"/>
    <n v="243"/>
    <n v="212"/>
    <n v="455"/>
    <n v="18"/>
    <s v="0"/>
    <n v="18"/>
    <n v="9"/>
    <n v="0"/>
    <n v="9"/>
    <n v="78"/>
    <n v="45"/>
    <n v="123"/>
    <n v="138"/>
    <n v="167"/>
    <n v="305"/>
    <x v="7"/>
    <x v="25"/>
  </r>
  <r>
    <x v="16"/>
    <n v="73"/>
    <n v="415"/>
    <n v="233"/>
    <n v="105"/>
    <n v="62"/>
    <n v="888"/>
    <n v="296"/>
    <n v="1184"/>
    <n v="129"/>
    <s v="0"/>
    <n v="129"/>
    <n v="33"/>
    <n v="0"/>
    <n v="33"/>
    <n v="130"/>
    <n v="137"/>
    <n v="267"/>
    <n v="596"/>
    <n v="159"/>
    <n v="755"/>
    <x v="7"/>
    <x v="25"/>
  </r>
  <r>
    <x v="17"/>
    <n v="305"/>
    <n v="1793"/>
    <n v="331"/>
    <n v="136"/>
    <n v="33"/>
    <n v="2598"/>
    <n v="1131"/>
    <n v="3729"/>
    <n v="164"/>
    <s v="0"/>
    <n v="164"/>
    <n v="19"/>
    <n v="0"/>
    <n v="19"/>
    <n v="487"/>
    <n v="80"/>
    <n v="567"/>
    <n v="1928"/>
    <n v="1051"/>
    <n v="2979"/>
    <x v="7"/>
    <x v="25"/>
  </r>
  <r>
    <x v="18"/>
    <n v="12234"/>
    <n v="135376"/>
    <n v="60204"/>
    <n v="8902"/>
    <n v="2393"/>
    <n v="219109"/>
    <n v="214041"/>
    <n v="433150"/>
    <n v="9584"/>
    <s v="0"/>
    <n v="9584"/>
    <n v="2484"/>
    <n v="1528"/>
    <n v="4012"/>
    <n v="65045"/>
    <n v="40858"/>
    <n v="105903"/>
    <n v="141996"/>
    <n v="171655"/>
    <n v="313651"/>
    <x v="7"/>
    <x v="25"/>
  </r>
  <r>
    <x v="0"/>
    <n v="10058"/>
    <n v="42935"/>
    <n v="16394"/>
    <n v="6709"/>
    <n v="1547"/>
    <n v="77643"/>
    <n v="33792"/>
    <n v="111435"/>
    <n v="10445"/>
    <s v="0"/>
    <n v="10445"/>
    <n v="1988"/>
    <n v="241"/>
    <n v="2229"/>
    <n v="38019"/>
    <n v="23028"/>
    <n v="61047"/>
    <n v="27191"/>
    <n v="10523"/>
    <n v="37714"/>
    <x v="8"/>
    <x v="25"/>
  </r>
  <r>
    <x v="1"/>
    <n v="235"/>
    <n v="3130"/>
    <n v="1357"/>
    <n v="92"/>
    <n v="16"/>
    <n v="4830"/>
    <n v="8102"/>
    <n v="12932"/>
    <n v="50"/>
    <s v="0"/>
    <n v="50"/>
    <n v="20"/>
    <n v="12"/>
    <n v="32"/>
    <n v="199"/>
    <n v="327"/>
    <n v="526"/>
    <n v="4561"/>
    <n v="7763"/>
    <n v="12324"/>
    <x v="8"/>
    <x v="25"/>
  </r>
  <r>
    <x v="2"/>
    <n v="379"/>
    <n v="4326"/>
    <n v="1076"/>
    <n v="61"/>
    <n v="8"/>
    <n v="5850"/>
    <n v="2655"/>
    <n v="8505"/>
    <n v="35"/>
    <s v="0"/>
    <n v="35"/>
    <n v="9"/>
    <n v="4"/>
    <n v="13"/>
    <n v="275"/>
    <n v="36"/>
    <n v="311"/>
    <n v="5531"/>
    <n v="2615"/>
    <n v="8146"/>
    <x v="8"/>
    <x v="25"/>
  </r>
  <r>
    <x v="3"/>
    <n v="1538"/>
    <n v="25448"/>
    <n v="8184"/>
    <n v="626"/>
    <n v="164"/>
    <n v="35960"/>
    <n v="18201"/>
    <n v="54161"/>
    <n v="184"/>
    <s v="0"/>
    <n v="184"/>
    <n v="234"/>
    <n v="1127"/>
    <n v="1361"/>
    <n v="13018"/>
    <n v="5592"/>
    <n v="18610"/>
    <n v="22524"/>
    <n v="11482"/>
    <n v="34006"/>
    <x v="8"/>
    <x v="25"/>
  </r>
  <r>
    <x v="4"/>
    <n v="102"/>
    <n v="3866"/>
    <n v="2375"/>
    <n v="158"/>
    <n v="56"/>
    <n v="6557"/>
    <n v="4142"/>
    <n v="10699"/>
    <n v="116"/>
    <s v="0"/>
    <n v="116"/>
    <n v="30"/>
    <n v="12"/>
    <n v="42"/>
    <n v="2034"/>
    <n v="405"/>
    <n v="2439"/>
    <n v="4377"/>
    <n v="3725"/>
    <n v="8102"/>
    <x v="8"/>
    <x v="25"/>
  </r>
  <r>
    <x v="5"/>
    <n v="2065"/>
    <n v="32821"/>
    <n v="19836"/>
    <n v="319"/>
    <n v="52"/>
    <n v="55093"/>
    <n v="115218"/>
    <n v="170311"/>
    <n v="128"/>
    <s v="0"/>
    <n v="128"/>
    <n v="21"/>
    <n v="256"/>
    <n v="277"/>
    <n v="5017"/>
    <n v="3778"/>
    <n v="8795"/>
    <n v="49927"/>
    <n v="111184"/>
    <n v="161111"/>
    <x v="8"/>
    <x v="25"/>
  </r>
  <r>
    <x v="25"/>
    <n v="25"/>
    <n v="355"/>
    <n v="123"/>
    <n v="44"/>
    <n v="6"/>
    <n v="553"/>
    <n v="2976"/>
    <n v="3529"/>
    <n v="10"/>
    <s v="0"/>
    <n v="10"/>
    <n v="9"/>
    <n v="0"/>
    <n v="9"/>
    <n v="20"/>
    <n v="0"/>
    <n v="20"/>
    <n v="514"/>
    <n v="2976"/>
    <n v="3490"/>
    <x v="8"/>
    <x v="25"/>
  </r>
  <r>
    <x v="6"/>
    <n v="282"/>
    <n v="4889"/>
    <n v="1015"/>
    <n v="126"/>
    <n v="38"/>
    <n v="6350"/>
    <n v="2104"/>
    <n v="8454"/>
    <n v="116"/>
    <s v="0"/>
    <n v="116"/>
    <n v="26"/>
    <n v="10"/>
    <n v="36"/>
    <n v="339"/>
    <n v="95"/>
    <n v="434"/>
    <n v="5869"/>
    <n v="1999"/>
    <n v="7868"/>
    <x v="8"/>
    <x v="25"/>
  </r>
  <r>
    <x v="7"/>
    <n v="27"/>
    <n v="63"/>
    <n v="615"/>
    <n v="23"/>
    <n v="9"/>
    <n v="737"/>
    <n v="2728"/>
    <n v="3465"/>
    <n v="17"/>
    <s v="0"/>
    <n v="17"/>
    <n v="0"/>
    <n v="0"/>
    <n v="0"/>
    <n v="26"/>
    <n v="67"/>
    <n v="93"/>
    <n v="694"/>
    <n v="2661"/>
    <n v="3355"/>
    <x v="8"/>
    <x v="25"/>
  </r>
  <r>
    <x v="8"/>
    <n v="27"/>
    <n v="14"/>
    <n v="615"/>
    <n v="18"/>
    <n v="6"/>
    <n v="680"/>
    <n v="2002"/>
    <n v="2682"/>
    <n v="13"/>
    <s v="0"/>
    <n v="13"/>
    <n v="4"/>
    <n v="8"/>
    <n v="12"/>
    <n v="5"/>
    <n v="25"/>
    <n v="30"/>
    <n v="658"/>
    <n v="1969"/>
    <n v="2627"/>
    <x v="8"/>
    <x v="25"/>
  </r>
  <r>
    <x v="9"/>
    <n v="8"/>
    <n v="7"/>
    <n v="149"/>
    <n v="2"/>
    <n v="6"/>
    <n v="172"/>
    <n v="1688"/>
    <n v="1860"/>
    <n v="5"/>
    <s v="0"/>
    <n v="5"/>
    <n v="5"/>
    <n v="4"/>
    <n v="9"/>
    <n v="9"/>
    <n v="12"/>
    <n v="21"/>
    <n v="153"/>
    <n v="1672"/>
    <n v="1825"/>
    <x v="8"/>
    <x v="25"/>
  </r>
  <r>
    <x v="10"/>
    <n v="10"/>
    <n v="2"/>
    <n v="190"/>
    <n v="4"/>
    <n v="0"/>
    <n v="206"/>
    <n v="497"/>
    <n v="703"/>
    <n v="9"/>
    <s v="0"/>
    <n v="9"/>
    <n v="0"/>
    <n v="8"/>
    <n v="8"/>
    <n v="18"/>
    <n v="31"/>
    <n v="49"/>
    <n v="179"/>
    <n v="458"/>
    <n v="637"/>
    <x v="8"/>
    <x v="25"/>
  </r>
  <r>
    <x v="11"/>
    <n v="171"/>
    <n v="1003"/>
    <n v="309"/>
    <n v="36"/>
    <n v="4"/>
    <n v="1523"/>
    <n v="1759"/>
    <n v="3282"/>
    <n v="70"/>
    <s v="0"/>
    <n v="70"/>
    <n v="2"/>
    <n v="0"/>
    <n v="2"/>
    <n v="150"/>
    <n v="67"/>
    <n v="217"/>
    <n v="1301"/>
    <n v="1692"/>
    <n v="2993"/>
    <x v="8"/>
    <x v="25"/>
  </r>
  <r>
    <x v="12"/>
    <n v="83"/>
    <n v="1231"/>
    <n v="331"/>
    <n v="36"/>
    <n v="6"/>
    <n v="1687"/>
    <n v="942"/>
    <n v="2629"/>
    <n v="18"/>
    <s v="0"/>
    <n v="18"/>
    <n v="2"/>
    <n v="14"/>
    <n v="16"/>
    <n v="269"/>
    <n v="76"/>
    <n v="345"/>
    <n v="1398"/>
    <n v="852"/>
    <n v="2250"/>
    <x v="8"/>
    <x v="25"/>
  </r>
  <r>
    <x v="19"/>
    <n v="300"/>
    <n v="496"/>
    <n v="117"/>
    <n v="22"/>
    <n v="5"/>
    <n v="940"/>
    <n v="1963"/>
    <n v="2903"/>
    <n v="18"/>
    <s v="0"/>
    <n v="18"/>
    <n v="3"/>
    <n v="0"/>
    <n v="3"/>
    <n v="39"/>
    <n v="9"/>
    <n v="48"/>
    <n v="880"/>
    <n v="1954"/>
    <n v="2834"/>
    <x v="8"/>
    <x v="25"/>
  </r>
  <r>
    <x v="20"/>
    <n v="104"/>
    <n v="627"/>
    <n v="513"/>
    <n v="41"/>
    <n v="10"/>
    <n v="1295"/>
    <n v="1785"/>
    <n v="3080"/>
    <n v="32"/>
    <s v="0"/>
    <n v="32"/>
    <n v="4"/>
    <n v="0"/>
    <n v="4"/>
    <n v="215"/>
    <n v="143"/>
    <n v="358"/>
    <n v="1044"/>
    <n v="1642"/>
    <n v="2686"/>
    <x v="8"/>
    <x v="25"/>
  </r>
  <r>
    <x v="13"/>
    <n v="209"/>
    <n v="3681"/>
    <n v="744"/>
    <n v="30"/>
    <n v="18"/>
    <n v="4682"/>
    <n v="2685"/>
    <n v="7367"/>
    <n v="96"/>
    <s v="0"/>
    <n v="96"/>
    <n v="22"/>
    <n v="28"/>
    <n v="50"/>
    <n v="721"/>
    <n v="301"/>
    <n v="1022"/>
    <n v="3843"/>
    <n v="2356"/>
    <n v="6199"/>
    <x v="8"/>
    <x v="25"/>
  </r>
  <r>
    <x v="14"/>
    <n v="136"/>
    <n v="139"/>
    <n v="33"/>
    <n v="25"/>
    <n v="2"/>
    <n v="335"/>
    <n v="429"/>
    <n v="764"/>
    <n v="40"/>
    <s v="0"/>
    <n v="40"/>
    <n v="3"/>
    <n v="4"/>
    <n v="7"/>
    <n v="142"/>
    <n v="100"/>
    <n v="242"/>
    <n v="150"/>
    <n v="325"/>
    <n v="475"/>
    <x v="8"/>
    <x v="25"/>
  </r>
  <r>
    <x v="16"/>
    <n v="117"/>
    <n v="513"/>
    <n v="156"/>
    <n v="137"/>
    <n v="79"/>
    <n v="1002"/>
    <n v="257"/>
    <n v="1259"/>
    <n v="152"/>
    <s v="0"/>
    <n v="152"/>
    <n v="22"/>
    <n v="2"/>
    <n v="24"/>
    <n v="192"/>
    <n v="92"/>
    <n v="284"/>
    <n v="636"/>
    <n v="163"/>
    <n v="799"/>
    <x v="8"/>
    <x v="25"/>
  </r>
  <r>
    <x v="17"/>
    <n v="193"/>
    <n v="1577"/>
    <n v="368"/>
    <n v="120"/>
    <n v="40"/>
    <n v="2298"/>
    <n v="894"/>
    <n v="3192"/>
    <n v="195"/>
    <s v="0"/>
    <n v="195"/>
    <n v="27"/>
    <n v="12"/>
    <n v="39"/>
    <n v="338"/>
    <n v="84"/>
    <n v="422"/>
    <n v="1738"/>
    <n v="798"/>
    <n v="2536"/>
    <x v="8"/>
    <x v="25"/>
  </r>
  <r>
    <x v="18"/>
    <n v="16069"/>
    <n v="127123"/>
    <n v="54500"/>
    <n v="8629"/>
    <n v="2072"/>
    <n v="208393"/>
    <n v="204819"/>
    <n v="413212"/>
    <n v="11749"/>
    <s v="0"/>
    <n v="11749"/>
    <n v="2431"/>
    <n v="1742"/>
    <n v="4173"/>
    <n v="61045"/>
    <n v="34268"/>
    <n v="95313"/>
    <n v="133168"/>
    <n v="168809"/>
    <n v="301977"/>
    <x v="8"/>
    <x v="25"/>
  </r>
  <r>
    <x v="0"/>
    <n v="8104"/>
    <n v="40113"/>
    <n v="15660"/>
    <n v="5792"/>
    <n v="1335"/>
    <n v="71004"/>
    <n v="20459"/>
    <n v="91463"/>
    <n v="12258"/>
    <s v="0"/>
    <n v="12258"/>
    <n v="1869"/>
    <n v="142"/>
    <n v="2011"/>
    <n v="33241"/>
    <n v="13859"/>
    <n v="47100"/>
    <n v="23636"/>
    <n v="6458"/>
    <n v="30094"/>
    <x v="9"/>
    <x v="25"/>
  </r>
  <r>
    <x v="1"/>
    <n v="1305"/>
    <n v="4221"/>
    <n v="1873"/>
    <n v="112"/>
    <n v="140"/>
    <n v="7651"/>
    <n v="10251"/>
    <n v="17902"/>
    <n v="51"/>
    <s v="0"/>
    <n v="51"/>
    <n v="43"/>
    <n v="0"/>
    <n v="43"/>
    <n v="237"/>
    <n v="232"/>
    <n v="469"/>
    <n v="7320"/>
    <n v="10019"/>
    <n v="17339"/>
    <x v="9"/>
    <x v="25"/>
  </r>
  <r>
    <x v="2"/>
    <n v="585"/>
    <n v="7524"/>
    <n v="1289"/>
    <n v="44"/>
    <n v="127"/>
    <n v="9569"/>
    <n v="3126"/>
    <n v="12695"/>
    <n v="22"/>
    <s v="0"/>
    <n v="22"/>
    <n v="5"/>
    <n v="0"/>
    <n v="5"/>
    <n v="129"/>
    <n v="40"/>
    <n v="169"/>
    <n v="9413"/>
    <n v="3086"/>
    <n v="12499"/>
    <x v="9"/>
    <x v="25"/>
  </r>
  <r>
    <x v="3"/>
    <n v="2073"/>
    <n v="27633"/>
    <n v="9248"/>
    <n v="1120"/>
    <n v="214"/>
    <n v="40288"/>
    <n v="18774"/>
    <n v="59062"/>
    <n v="211"/>
    <s v="0"/>
    <n v="211"/>
    <n v="166"/>
    <n v="1435"/>
    <n v="1601"/>
    <n v="13971"/>
    <n v="4883"/>
    <n v="18854"/>
    <n v="25940"/>
    <n v="12456"/>
    <n v="38396"/>
    <x v="9"/>
    <x v="25"/>
  </r>
  <r>
    <x v="4"/>
    <n v="155"/>
    <n v="4381"/>
    <n v="2108"/>
    <n v="168"/>
    <n v="295"/>
    <n v="7107"/>
    <n v="4248"/>
    <n v="11355"/>
    <n v="127"/>
    <s v="0"/>
    <n v="127"/>
    <n v="40"/>
    <n v="17"/>
    <n v="57"/>
    <n v="1342"/>
    <n v="504"/>
    <n v="1846"/>
    <n v="5598"/>
    <n v="3727"/>
    <n v="9325"/>
    <x v="9"/>
    <x v="25"/>
  </r>
  <r>
    <x v="5"/>
    <n v="2082"/>
    <n v="31792"/>
    <n v="17591"/>
    <n v="329"/>
    <n v="190"/>
    <n v="51984"/>
    <n v="104981"/>
    <n v="156965"/>
    <n v="141"/>
    <s v="0"/>
    <n v="141"/>
    <n v="38"/>
    <n v="246"/>
    <n v="284"/>
    <n v="5051"/>
    <n v="3329"/>
    <n v="8380"/>
    <n v="46754"/>
    <n v="101406"/>
    <n v="148160"/>
    <x v="9"/>
    <x v="25"/>
  </r>
  <r>
    <x v="25"/>
    <n v="43"/>
    <n v="75"/>
    <n v="102"/>
    <n v="12"/>
    <n v="12"/>
    <n v="244"/>
    <n v="2803"/>
    <n v="3047"/>
    <n v="10"/>
    <s v="0"/>
    <n v="10"/>
    <n v="2"/>
    <n v="17"/>
    <n v="19"/>
    <n v="20"/>
    <n v="8"/>
    <n v="28"/>
    <n v="212"/>
    <n v="2778"/>
    <n v="2990"/>
    <x v="9"/>
    <x v="25"/>
  </r>
  <r>
    <x v="6"/>
    <n v="350"/>
    <n v="4139"/>
    <n v="1183"/>
    <n v="140"/>
    <n v="48"/>
    <n v="5860"/>
    <n v="1399"/>
    <n v="7259"/>
    <n v="113"/>
    <s v="0"/>
    <n v="113"/>
    <n v="26"/>
    <n v="4"/>
    <n v="30"/>
    <n v="352"/>
    <n v="111"/>
    <n v="463"/>
    <n v="5369"/>
    <n v="1284"/>
    <n v="6653"/>
    <x v="9"/>
    <x v="25"/>
  </r>
  <r>
    <x v="7"/>
    <n v="1171"/>
    <n v="1234"/>
    <n v="2139"/>
    <n v="211"/>
    <n v="69"/>
    <n v="4824"/>
    <n v="9249"/>
    <n v="14073"/>
    <n v="916"/>
    <s v="0"/>
    <n v="916"/>
    <n v="3"/>
    <n v="11"/>
    <n v="14"/>
    <n v="758"/>
    <n v="1870"/>
    <n v="2628"/>
    <n v="3147"/>
    <n v="7368"/>
    <n v="10515"/>
    <x v="9"/>
    <x v="25"/>
  </r>
  <r>
    <x v="8"/>
    <n v="53"/>
    <n v="328"/>
    <n v="964"/>
    <n v="115"/>
    <n v="9"/>
    <n v="1469"/>
    <n v="5325"/>
    <n v="6794"/>
    <n v="11"/>
    <s v="0"/>
    <n v="11"/>
    <n v="1"/>
    <n v="6"/>
    <n v="7"/>
    <n v="150"/>
    <n v="1081"/>
    <n v="1231"/>
    <n v="1307"/>
    <n v="4238"/>
    <n v="5545"/>
    <x v="9"/>
    <x v="25"/>
  </r>
  <r>
    <x v="9"/>
    <n v="36"/>
    <n v="403"/>
    <n v="997"/>
    <n v="10"/>
    <n v="1"/>
    <n v="1447"/>
    <n v="3886"/>
    <n v="5333"/>
    <n v="10"/>
    <s v="0"/>
    <n v="10"/>
    <n v="4"/>
    <n v="0"/>
    <n v="4"/>
    <n v="190"/>
    <n v="1344"/>
    <n v="1534"/>
    <n v="1243"/>
    <n v="2542"/>
    <n v="3785"/>
    <x v="9"/>
    <x v="25"/>
  </r>
  <r>
    <x v="10"/>
    <n v="27"/>
    <n v="296"/>
    <n v="1375"/>
    <n v="2"/>
    <n v="3"/>
    <n v="1703"/>
    <n v="5194"/>
    <n v="6897"/>
    <n v="6"/>
    <s v="0"/>
    <n v="6"/>
    <n v="4"/>
    <n v="0"/>
    <n v="4"/>
    <n v="360"/>
    <n v="1930"/>
    <n v="2290"/>
    <n v="1333"/>
    <n v="3264"/>
    <n v="4597"/>
    <x v="9"/>
    <x v="25"/>
  </r>
  <r>
    <x v="11"/>
    <n v="452"/>
    <n v="1649"/>
    <n v="501"/>
    <n v="73"/>
    <n v="17"/>
    <n v="2692"/>
    <n v="2322"/>
    <n v="5014"/>
    <n v="34"/>
    <s v="0"/>
    <n v="34"/>
    <n v="6"/>
    <n v="25"/>
    <n v="31"/>
    <n v="314"/>
    <n v="180"/>
    <n v="494"/>
    <n v="2338"/>
    <n v="2117"/>
    <n v="4455"/>
    <x v="9"/>
    <x v="25"/>
  </r>
  <r>
    <x v="12"/>
    <n v="130"/>
    <n v="1482"/>
    <n v="310"/>
    <n v="36"/>
    <n v="14"/>
    <n v="1972"/>
    <n v="990"/>
    <n v="2962"/>
    <n v="33"/>
    <s v="0"/>
    <n v="33"/>
    <n v="3"/>
    <n v="6"/>
    <n v="9"/>
    <n v="469"/>
    <n v="170"/>
    <n v="639"/>
    <n v="1467"/>
    <n v="814"/>
    <n v="2281"/>
    <x v="9"/>
    <x v="25"/>
  </r>
  <r>
    <x v="19"/>
    <n v="360"/>
    <n v="683"/>
    <n v="96"/>
    <n v="14"/>
    <n v="0"/>
    <n v="1153"/>
    <n v="1656"/>
    <n v="2809"/>
    <n v="9"/>
    <s v="0"/>
    <n v="9"/>
    <n v="0"/>
    <n v="4"/>
    <n v="4"/>
    <n v="29"/>
    <n v="0"/>
    <n v="29"/>
    <n v="1115"/>
    <n v="1652"/>
    <n v="2767"/>
    <x v="9"/>
    <x v="25"/>
  </r>
  <r>
    <x v="20"/>
    <n v="118"/>
    <n v="529"/>
    <n v="426"/>
    <n v="69"/>
    <n v="7"/>
    <n v="1149"/>
    <n v="1150"/>
    <n v="2299"/>
    <n v="32"/>
    <s v="0"/>
    <n v="32"/>
    <n v="5"/>
    <n v="0"/>
    <n v="5"/>
    <n v="202"/>
    <n v="135"/>
    <n v="337"/>
    <n v="910"/>
    <n v="1015"/>
    <n v="1925"/>
    <x v="9"/>
    <x v="25"/>
  </r>
  <r>
    <x v="13"/>
    <n v="295"/>
    <n v="1859"/>
    <n v="1007"/>
    <n v="70"/>
    <n v="29"/>
    <n v="3260"/>
    <n v="1518"/>
    <n v="4778"/>
    <n v="108"/>
    <s v="0"/>
    <n v="108"/>
    <n v="19"/>
    <n v="0"/>
    <n v="19"/>
    <n v="737"/>
    <n v="78"/>
    <n v="815"/>
    <n v="2396"/>
    <n v="1440"/>
    <n v="3836"/>
    <x v="9"/>
    <x v="25"/>
  </r>
  <r>
    <x v="14"/>
    <n v="247"/>
    <n v="257"/>
    <n v="62"/>
    <n v="7"/>
    <n v="10"/>
    <n v="583"/>
    <n v="309"/>
    <n v="892"/>
    <n v="57"/>
    <s v="0"/>
    <n v="57"/>
    <n v="10"/>
    <n v="2"/>
    <n v="12"/>
    <n v="211"/>
    <n v="90"/>
    <n v="301"/>
    <n v="305"/>
    <n v="217"/>
    <n v="522"/>
    <x v="9"/>
    <x v="25"/>
  </r>
  <r>
    <x v="16"/>
    <n v="122"/>
    <n v="1069"/>
    <n v="250"/>
    <n v="262"/>
    <n v="88"/>
    <n v="1791"/>
    <n v="228"/>
    <n v="2019"/>
    <n v="305"/>
    <s v="0"/>
    <n v="305"/>
    <n v="41"/>
    <n v="2"/>
    <n v="43"/>
    <n v="276"/>
    <n v="110"/>
    <n v="386"/>
    <n v="1169"/>
    <n v="116"/>
    <n v="1285"/>
    <x v="9"/>
    <x v="25"/>
  </r>
  <r>
    <x v="17"/>
    <n v="223"/>
    <n v="1374"/>
    <n v="304"/>
    <n v="185"/>
    <n v="41"/>
    <n v="2127"/>
    <n v="431"/>
    <n v="2558"/>
    <n v="216"/>
    <s v="0"/>
    <n v="216"/>
    <n v="20"/>
    <n v="4"/>
    <n v="24"/>
    <n v="306"/>
    <n v="106"/>
    <n v="412"/>
    <n v="1585"/>
    <n v="321"/>
    <n v="1906"/>
    <x v="9"/>
    <x v="25"/>
  </r>
  <r>
    <x v="18"/>
    <n v="17931"/>
    <n v="131041"/>
    <n v="57485"/>
    <n v="8771"/>
    <n v="2649"/>
    <n v="217877"/>
    <n v="198299"/>
    <n v="416176"/>
    <n v="14670"/>
    <s v="0"/>
    <n v="14670"/>
    <n v="2305"/>
    <n v="1921"/>
    <n v="4226"/>
    <n v="58345"/>
    <n v="30060"/>
    <n v="88405"/>
    <n v="142557"/>
    <n v="166318"/>
    <n v="308875"/>
    <x v="9"/>
    <x v="25"/>
  </r>
  <r>
    <x v="0"/>
    <n v="7515"/>
    <n v="24789"/>
    <n v="13638"/>
    <n v="5846"/>
    <n v="1150"/>
    <n v="52938"/>
    <n v="12371"/>
    <n v="65309"/>
    <n v="14477"/>
    <s v="0"/>
    <n v="14477"/>
    <n v="1946"/>
    <n v="140"/>
    <n v="2086"/>
    <n v="20530"/>
    <n v="7587"/>
    <n v="28117"/>
    <n v="15985"/>
    <n v="4644"/>
    <n v="20629"/>
    <x v="10"/>
    <x v="25"/>
  </r>
  <r>
    <x v="1"/>
    <n v="344"/>
    <n v="3126"/>
    <n v="1587"/>
    <n v="73"/>
    <n v="89"/>
    <n v="5219"/>
    <n v="7553"/>
    <n v="12772"/>
    <n v="42"/>
    <s v="0"/>
    <n v="42"/>
    <n v="20"/>
    <n v="5"/>
    <n v="25"/>
    <n v="285"/>
    <n v="193"/>
    <n v="478"/>
    <n v="4872"/>
    <n v="7355"/>
    <n v="12227"/>
    <x v="10"/>
    <x v="25"/>
  </r>
  <r>
    <x v="2"/>
    <n v="591"/>
    <n v="6287"/>
    <n v="1248"/>
    <n v="69"/>
    <n v="219"/>
    <n v="8414"/>
    <n v="3621"/>
    <n v="12035"/>
    <n v="31"/>
    <s v="0"/>
    <n v="31"/>
    <n v="23"/>
    <n v="0"/>
    <n v="23"/>
    <n v="242"/>
    <n v="37"/>
    <n v="279"/>
    <n v="8118"/>
    <n v="3584"/>
    <n v="11702"/>
    <x v="10"/>
    <x v="25"/>
  </r>
  <r>
    <x v="3"/>
    <n v="3048"/>
    <n v="30577"/>
    <n v="12326"/>
    <n v="1193"/>
    <n v="381"/>
    <n v="47525"/>
    <n v="20884"/>
    <n v="68409"/>
    <n v="338"/>
    <s v="0"/>
    <n v="338"/>
    <n v="340"/>
    <n v="1801"/>
    <n v="2141"/>
    <n v="17335"/>
    <n v="5692"/>
    <n v="23027"/>
    <n v="29512"/>
    <n v="13391"/>
    <n v="42903"/>
    <x v="10"/>
    <x v="25"/>
  </r>
  <r>
    <x v="4"/>
    <n v="143"/>
    <n v="2215"/>
    <n v="1352"/>
    <n v="138"/>
    <n v="320"/>
    <n v="4168"/>
    <n v="3380"/>
    <n v="7548"/>
    <n v="108"/>
    <s v="0"/>
    <n v="108"/>
    <n v="45"/>
    <n v="11"/>
    <n v="56"/>
    <n v="802"/>
    <n v="247"/>
    <n v="1049"/>
    <n v="3213"/>
    <n v="3122"/>
    <n v="6335"/>
    <x v="10"/>
    <x v="25"/>
  </r>
  <r>
    <x v="5"/>
    <n v="2579"/>
    <n v="33168"/>
    <n v="15422"/>
    <n v="364"/>
    <n v="129"/>
    <n v="51662"/>
    <n v="79528"/>
    <n v="131190"/>
    <n v="327"/>
    <s v="0"/>
    <n v="327"/>
    <n v="45"/>
    <n v="214"/>
    <n v="259"/>
    <n v="6797"/>
    <n v="3217"/>
    <n v="10014"/>
    <n v="44493"/>
    <n v="76097"/>
    <n v="120590"/>
    <x v="10"/>
    <x v="25"/>
  </r>
  <r>
    <x v="25"/>
    <n v="67"/>
    <n v="355"/>
    <n v="81"/>
    <n v="19"/>
    <n v="10"/>
    <n v="532"/>
    <n v="1667"/>
    <n v="2199"/>
    <n v="13"/>
    <s v="0"/>
    <n v="13"/>
    <n v="2"/>
    <n v="0"/>
    <n v="2"/>
    <n v="59"/>
    <n v="12"/>
    <n v="71"/>
    <n v="458"/>
    <n v="1655"/>
    <n v="2113"/>
    <x v="10"/>
    <x v="25"/>
  </r>
  <r>
    <x v="6"/>
    <n v="313"/>
    <n v="4928"/>
    <n v="963"/>
    <n v="114"/>
    <n v="46"/>
    <n v="6364"/>
    <n v="1156"/>
    <n v="7520"/>
    <n v="109"/>
    <s v="0"/>
    <n v="109"/>
    <n v="27"/>
    <n v="11"/>
    <n v="38"/>
    <n v="253"/>
    <n v="70"/>
    <n v="323"/>
    <n v="5975"/>
    <n v="1075"/>
    <n v="7050"/>
    <x v="10"/>
    <x v="25"/>
  </r>
  <r>
    <x v="7"/>
    <n v="1506"/>
    <n v="3369"/>
    <n v="4254"/>
    <n v="234"/>
    <n v="66"/>
    <n v="9429"/>
    <n v="18782"/>
    <n v="28211"/>
    <n v="792"/>
    <s v="0"/>
    <n v="792"/>
    <n v="37"/>
    <n v="32"/>
    <n v="69"/>
    <n v="1436"/>
    <n v="3391"/>
    <n v="4827"/>
    <n v="7164"/>
    <n v="15359"/>
    <n v="22523"/>
    <x v="10"/>
    <x v="25"/>
  </r>
  <r>
    <x v="8"/>
    <n v="150"/>
    <n v="680"/>
    <n v="1320"/>
    <n v="107"/>
    <n v="4"/>
    <n v="2261"/>
    <n v="8877"/>
    <n v="11138"/>
    <n v="29"/>
    <s v="0"/>
    <n v="29"/>
    <n v="0"/>
    <n v="0"/>
    <n v="0"/>
    <n v="185"/>
    <n v="1116"/>
    <n v="1301"/>
    <n v="2047"/>
    <n v="7761"/>
    <n v="9808"/>
    <x v="10"/>
    <x v="25"/>
  </r>
  <r>
    <x v="9"/>
    <n v="59"/>
    <n v="520"/>
    <n v="1103"/>
    <n v="36"/>
    <n v="4"/>
    <n v="1722"/>
    <n v="7311"/>
    <n v="9033"/>
    <n v="17"/>
    <s v="0"/>
    <n v="17"/>
    <n v="5"/>
    <n v="0"/>
    <n v="5"/>
    <n v="190"/>
    <n v="1919"/>
    <n v="2109"/>
    <n v="1510"/>
    <n v="5392"/>
    <n v="6902"/>
    <x v="10"/>
    <x v="25"/>
  </r>
  <r>
    <x v="10"/>
    <n v="158"/>
    <n v="590"/>
    <n v="2713"/>
    <n v="16"/>
    <n v="8"/>
    <n v="3485"/>
    <n v="10959"/>
    <n v="14444"/>
    <n v="20"/>
    <s v="0"/>
    <n v="20"/>
    <n v="6"/>
    <n v="3"/>
    <n v="9"/>
    <n v="1030"/>
    <n v="4440"/>
    <n v="5470"/>
    <n v="2429"/>
    <n v="6516"/>
    <n v="8945"/>
    <x v="10"/>
    <x v="25"/>
  </r>
  <r>
    <x v="11"/>
    <n v="285"/>
    <n v="1116"/>
    <n v="284"/>
    <n v="24"/>
    <n v="10"/>
    <n v="1719"/>
    <n v="1377"/>
    <n v="3096"/>
    <n v="49"/>
    <s v="0"/>
    <n v="49"/>
    <n v="24"/>
    <n v="0"/>
    <n v="24"/>
    <n v="265"/>
    <n v="76"/>
    <n v="341"/>
    <n v="1381"/>
    <n v="1301"/>
    <n v="2682"/>
    <x v="10"/>
    <x v="25"/>
  </r>
  <r>
    <x v="12"/>
    <n v="154"/>
    <n v="1462"/>
    <n v="495"/>
    <n v="60"/>
    <n v="42"/>
    <n v="2213"/>
    <n v="1089"/>
    <n v="3302"/>
    <n v="23"/>
    <s v="0"/>
    <n v="23"/>
    <n v="8"/>
    <n v="5"/>
    <n v="13"/>
    <n v="532"/>
    <n v="227"/>
    <n v="759"/>
    <n v="1650"/>
    <n v="857"/>
    <n v="2507"/>
    <x v="10"/>
    <x v="25"/>
  </r>
  <r>
    <x v="19"/>
    <n v="315"/>
    <n v="976"/>
    <n v="151"/>
    <n v="4"/>
    <n v="0"/>
    <n v="1446"/>
    <n v="1516"/>
    <n v="2962"/>
    <n v="8"/>
    <s v="0"/>
    <n v="8"/>
    <n v="0"/>
    <n v="0"/>
    <n v="0"/>
    <n v="30"/>
    <n v="3"/>
    <n v="33"/>
    <n v="1408"/>
    <n v="1513"/>
    <n v="2921"/>
    <x v="10"/>
    <x v="25"/>
  </r>
  <r>
    <x v="20"/>
    <n v="92"/>
    <n v="699"/>
    <n v="437"/>
    <n v="11"/>
    <n v="3"/>
    <n v="1242"/>
    <n v="1082"/>
    <n v="2324"/>
    <n v="49"/>
    <s v="0"/>
    <n v="49"/>
    <n v="6"/>
    <n v="0"/>
    <n v="6"/>
    <n v="59"/>
    <n v="256"/>
    <n v="315"/>
    <n v="1128"/>
    <n v="826"/>
    <n v="1954"/>
    <x v="10"/>
    <x v="25"/>
  </r>
  <r>
    <x v="13"/>
    <n v="393"/>
    <n v="1087"/>
    <n v="282"/>
    <n v="72"/>
    <n v="14"/>
    <n v="1848"/>
    <n v="1232"/>
    <n v="3080"/>
    <n v="83"/>
    <s v="0"/>
    <n v="83"/>
    <n v="5"/>
    <n v="0"/>
    <n v="5"/>
    <n v="259"/>
    <n v="15"/>
    <n v="274"/>
    <n v="1501"/>
    <n v="1217"/>
    <n v="2718"/>
    <x v="10"/>
    <x v="25"/>
  </r>
  <r>
    <x v="14"/>
    <n v="197"/>
    <n v="368"/>
    <n v="112"/>
    <n v="68"/>
    <n v="11"/>
    <n v="756"/>
    <n v="325"/>
    <n v="1081"/>
    <n v="108"/>
    <s v="0"/>
    <n v="108"/>
    <n v="12"/>
    <n v="0"/>
    <n v="12"/>
    <n v="310"/>
    <n v="128"/>
    <n v="438"/>
    <n v="326"/>
    <n v="197"/>
    <n v="523"/>
    <x v="10"/>
    <x v="25"/>
  </r>
  <r>
    <x v="16"/>
    <n v="64"/>
    <n v="392"/>
    <n v="143"/>
    <n v="91"/>
    <n v="51"/>
    <n v="741"/>
    <n v="127"/>
    <n v="868"/>
    <n v="148"/>
    <s v="0"/>
    <n v="148"/>
    <n v="29"/>
    <n v="0"/>
    <n v="29"/>
    <n v="166"/>
    <n v="29"/>
    <n v="195"/>
    <n v="398"/>
    <n v="98"/>
    <n v="496"/>
    <x v="10"/>
    <x v="25"/>
  </r>
  <r>
    <x v="17"/>
    <n v="123"/>
    <n v="722"/>
    <n v="194"/>
    <n v="124"/>
    <n v="31"/>
    <n v="1194"/>
    <n v="346"/>
    <n v="1540"/>
    <n v="186"/>
    <s v="0"/>
    <n v="186"/>
    <n v="16"/>
    <n v="11"/>
    <n v="27"/>
    <n v="66"/>
    <n v="69"/>
    <n v="135"/>
    <n v="926"/>
    <n v="266"/>
    <n v="1192"/>
    <x v="10"/>
    <x v="25"/>
  </r>
  <r>
    <x v="18"/>
    <n v="18096"/>
    <n v="117426"/>
    <n v="58105"/>
    <n v="8663"/>
    <n v="2588"/>
    <n v="204878"/>
    <n v="183183"/>
    <n v="388061"/>
    <n v="16957"/>
    <s v="0"/>
    <n v="16957"/>
    <n v="2596"/>
    <n v="2233"/>
    <n v="4829"/>
    <n v="50831"/>
    <n v="28724"/>
    <n v="79555"/>
    <n v="134494"/>
    <n v="152226"/>
    <n v="286720"/>
    <x v="10"/>
    <x v="25"/>
  </r>
  <r>
    <x v="0"/>
    <n v="8723"/>
    <n v="25735"/>
    <n v="12415"/>
    <n v="5753"/>
    <n v="1188"/>
    <n v="53814"/>
    <n v="12109"/>
    <n v="65923"/>
    <n v="12767"/>
    <s v="0"/>
    <n v="12767"/>
    <n v="1785"/>
    <n v="142"/>
    <n v="1927"/>
    <n v="19976"/>
    <n v="6064"/>
    <n v="26040"/>
    <n v="19286"/>
    <n v="5903"/>
    <n v="25189"/>
    <x v="11"/>
    <x v="25"/>
  </r>
  <r>
    <x v="1"/>
    <n v="354"/>
    <n v="2455"/>
    <n v="1418"/>
    <n v="90"/>
    <n v="76"/>
    <n v="4393"/>
    <n v="8531"/>
    <n v="12924"/>
    <n v="84"/>
    <s v="0"/>
    <n v="84"/>
    <n v="59"/>
    <n v="6"/>
    <n v="65"/>
    <n v="236"/>
    <n v="235"/>
    <n v="471"/>
    <n v="4014"/>
    <n v="8290"/>
    <n v="12304"/>
    <x v="11"/>
    <x v="25"/>
  </r>
  <r>
    <x v="2"/>
    <n v="478"/>
    <n v="6780"/>
    <n v="1325"/>
    <n v="47"/>
    <n v="218"/>
    <n v="8848"/>
    <n v="3894"/>
    <n v="12742"/>
    <n v="40"/>
    <s v="0"/>
    <n v="40"/>
    <n v="16"/>
    <n v="2"/>
    <n v="18"/>
    <n v="221"/>
    <n v="18"/>
    <n v="239"/>
    <n v="8571"/>
    <n v="3874"/>
    <n v="12445"/>
    <x v="11"/>
    <x v="25"/>
  </r>
  <r>
    <x v="3"/>
    <n v="2078"/>
    <n v="24317"/>
    <n v="10479"/>
    <n v="1123"/>
    <n v="316"/>
    <n v="38313"/>
    <n v="19963"/>
    <n v="58276"/>
    <n v="343"/>
    <s v="0"/>
    <n v="343"/>
    <n v="298"/>
    <n v="1208"/>
    <n v="1506"/>
    <n v="12502"/>
    <n v="6075"/>
    <n v="18577"/>
    <n v="25170"/>
    <n v="12680"/>
    <n v="37850"/>
    <x v="11"/>
    <x v="25"/>
  </r>
  <r>
    <x v="4"/>
    <n v="226"/>
    <n v="3310"/>
    <n v="2242"/>
    <n v="130"/>
    <n v="516"/>
    <n v="6424"/>
    <n v="4829"/>
    <n v="11253"/>
    <n v="123"/>
    <s v="0"/>
    <n v="123"/>
    <n v="57"/>
    <n v="6"/>
    <n v="63"/>
    <n v="1036"/>
    <n v="224"/>
    <n v="1260"/>
    <n v="5208"/>
    <n v="4599"/>
    <n v="9807"/>
    <x v="11"/>
    <x v="25"/>
  </r>
  <r>
    <x v="5"/>
    <n v="2712"/>
    <n v="34847"/>
    <n v="15997"/>
    <n v="346"/>
    <n v="206"/>
    <n v="54108"/>
    <n v="90988"/>
    <n v="145096"/>
    <n v="262"/>
    <s v="0"/>
    <n v="262"/>
    <n v="50"/>
    <n v="103"/>
    <n v="153"/>
    <n v="7051"/>
    <n v="2525"/>
    <n v="9576"/>
    <n v="46745"/>
    <n v="88360"/>
    <n v="135105"/>
    <x v="11"/>
    <x v="25"/>
  </r>
  <r>
    <x v="25"/>
    <n v="81"/>
    <n v="490"/>
    <n v="50"/>
    <n v="17"/>
    <n v="7"/>
    <n v="645"/>
    <n v="1651"/>
    <n v="2296"/>
    <n v="10"/>
    <s v="0"/>
    <n v="10"/>
    <n v="3"/>
    <n v="0"/>
    <n v="3"/>
    <n v="37"/>
    <n v="15"/>
    <n v="52"/>
    <n v="595"/>
    <n v="1636"/>
    <n v="2231"/>
    <x v="11"/>
    <x v="25"/>
  </r>
  <r>
    <x v="6"/>
    <n v="403"/>
    <n v="4464"/>
    <n v="1195"/>
    <n v="113"/>
    <n v="55"/>
    <n v="6230"/>
    <n v="2372"/>
    <n v="8602"/>
    <n v="154"/>
    <s v="0"/>
    <n v="154"/>
    <n v="13"/>
    <n v="32"/>
    <n v="45"/>
    <n v="444"/>
    <n v="303"/>
    <n v="747"/>
    <n v="5619"/>
    <n v="2037"/>
    <n v="7656"/>
    <x v="11"/>
    <x v="25"/>
  </r>
  <r>
    <x v="7"/>
    <n v="1277"/>
    <n v="1875"/>
    <n v="5610"/>
    <n v="281"/>
    <n v="55"/>
    <n v="9098"/>
    <n v="19180"/>
    <n v="28278"/>
    <n v="900"/>
    <s v="0"/>
    <n v="900"/>
    <n v="3"/>
    <n v="13"/>
    <n v="16"/>
    <n v="924"/>
    <n v="4433"/>
    <n v="5357"/>
    <n v="7271"/>
    <n v="14734"/>
    <n v="22005"/>
    <x v="11"/>
    <x v="25"/>
  </r>
  <r>
    <x v="8"/>
    <n v="104"/>
    <n v="227"/>
    <n v="1089"/>
    <n v="191"/>
    <n v="2"/>
    <n v="1613"/>
    <n v="8175"/>
    <n v="9788"/>
    <n v="16"/>
    <s v="0"/>
    <n v="16"/>
    <n v="5"/>
    <n v="6"/>
    <n v="11"/>
    <n v="168"/>
    <n v="1559"/>
    <n v="1727"/>
    <n v="1424"/>
    <n v="6610"/>
    <n v="8034"/>
    <x v="11"/>
    <x v="25"/>
  </r>
  <r>
    <x v="9"/>
    <n v="18"/>
    <n v="297"/>
    <n v="1328"/>
    <n v="26"/>
    <n v="9"/>
    <n v="1678"/>
    <n v="8933"/>
    <n v="10611"/>
    <n v="10"/>
    <s v="0"/>
    <n v="10"/>
    <n v="16"/>
    <n v="0"/>
    <n v="16"/>
    <n v="186"/>
    <n v="2393"/>
    <n v="2579"/>
    <n v="1466"/>
    <n v="6540"/>
    <n v="8006"/>
    <x v="11"/>
    <x v="25"/>
  </r>
  <r>
    <x v="10"/>
    <n v="41"/>
    <n v="507"/>
    <n v="2489"/>
    <n v="13"/>
    <n v="5"/>
    <n v="3055"/>
    <n v="11608"/>
    <n v="14663"/>
    <n v="13"/>
    <s v="0"/>
    <n v="13"/>
    <n v="0"/>
    <n v="13"/>
    <n v="13"/>
    <n v="947"/>
    <n v="3943"/>
    <n v="4890"/>
    <n v="2095"/>
    <n v="7652"/>
    <n v="9747"/>
    <x v="11"/>
    <x v="25"/>
  </r>
  <r>
    <x v="11"/>
    <n v="129"/>
    <n v="604"/>
    <n v="218"/>
    <n v="35"/>
    <n v="10"/>
    <n v="996"/>
    <n v="1834"/>
    <n v="2830"/>
    <n v="38"/>
    <s v="0"/>
    <n v="38"/>
    <n v="20"/>
    <n v="4"/>
    <n v="24"/>
    <n v="162"/>
    <n v="75"/>
    <n v="237"/>
    <n v="776"/>
    <n v="1755"/>
    <n v="2531"/>
    <x v="11"/>
    <x v="25"/>
  </r>
  <r>
    <x v="12"/>
    <n v="122"/>
    <n v="1165"/>
    <n v="484"/>
    <n v="32"/>
    <n v="25"/>
    <n v="1828"/>
    <n v="1171"/>
    <n v="2999"/>
    <n v="51"/>
    <s v="0"/>
    <n v="51"/>
    <n v="12"/>
    <n v="4"/>
    <n v="16"/>
    <n v="419"/>
    <n v="180"/>
    <n v="599"/>
    <n v="1346"/>
    <n v="987"/>
    <n v="2333"/>
    <x v="11"/>
    <x v="25"/>
  </r>
  <r>
    <x v="19"/>
    <n v="286"/>
    <n v="852"/>
    <n v="224"/>
    <n v="7"/>
    <n v="0"/>
    <n v="1369"/>
    <n v="1953"/>
    <n v="3322"/>
    <n v="8"/>
    <s v="0"/>
    <n v="8"/>
    <n v="2"/>
    <n v="0"/>
    <n v="2"/>
    <n v="53"/>
    <n v="7"/>
    <n v="60"/>
    <n v="1306"/>
    <n v="1946"/>
    <n v="3252"/>
    <x v="11"/>
    <x v="25"/>
  </r>
  <r>
    <x v="20"/>
    <n v="57"/>
    <n v="694"/>
    <n v="335"/>
    <n v="18"/>
    <n v="12"/>
    <n v="1116"/>
    <n v="1335"/>
    <n v="2451"/>
    <n v="27"/>
    <s v="0"/>
    <n v="27"/>
    <n v="10"/>
    <n v="0"/>
    <n v="10"/>
    <n v="173"/>
    <n v="317"/>
    <n v="490"/>
    <n v="906"/>
    <n v="1018"/>
    <n v="1924"/>
    <x v="11"/>
    <x v="25"/>
  </r>
  <r>
    <x v="13"/>
    <n v="116"/>
    <n v="1079"/>
    <n v="351"/>
    <n v="44"/>
    <n v="15"/>
    <n v="1605"/>
    <n v="1925"/>
    <n v="3530"/>
    <n v="71"/>
    <s v="0"/>
    <n v="71"/>
    <n v="1"/>
    <n v="4"/>
    <n v="5"/>
    <n v="342"/>
    <n v="94"/>
    <n v="436"/>
    <n v="1191"/>
    <n v="1827"/>
    <n v="3018"/>
    <x v="11"/>
    <x v="25"/>
  </r>
  <r>
    <x v="14"/>
    <n v="84"/>
    <n v="160"/>
    <n v="62"/>
    <n v="48"/>
    <n v="8"/>
    <n v="362"/>
    <n v="482"/>
    <n v="844"/>
    <n v="63"/>
    <s v="0"/>
    <n v="63"/>
    <n v="11"/>
    <n v="17"/>
    <n v="28"/>
    <n v="124"/>
    <n v="124"/>
    <n v="248"/>
    <n v="164"/>
    <n v="341"/>
    <n v="505"/>
    <x v="11"/>
    <x v="25"/>
  </r>
  <r>
    <x v="16"/>
    <n v="60"/>
    <n v="184"/>
    <n v="164"/>
    <n v="114"/>
    <n v="44"/>
    <n v="566"/>
    <n v="273"/>
    <n v="839"/>
    <n v="142"/>
    <s v="0"/>
    <n v="142"/>
    <n v="36"/>
    <n v="8"/>
    <n v="44"/>
    <n v="148"/>
    <n v="90"/>
    <n v="238"/>
    <n v="240"/>
    <n v="175"/>
    <n v="415"/>
    <x v="11"/>
    <x v="25"/>
  </r>
  <r>
    <x v="17"/>
    <n v="84"/>
    <n v="767"/>
    <n v="240"/>
    <n v="71"/>
    <n v="41"/>
    <n v="1203"/>
    <n v="539"/>
    <n v="1742"/>
    <n v="174"/>
    <s v="0"/>
    <n v="174"/>
    <n v="17"/>
    <n v="0"/>
    <n v="17"/>
    <n v="92"/>
    <n v="123"/>
    <n v="215"/>
    <n v="920"/>
    <n v="416"/>
    <n v="1336"/>
    <x v="11"/>
    <x v="25"/>
  </r>
  <r>
    <x v="18"/>
    <n v="17433"/>
    <n v="110809"/>
    <n v="57715"/>
    <n v="8499"/>
    <n v="2808"/>
    <n v="197264"/>
    <n v="201745"/>
    <n v="399009"/>
    <n v="15296"/>
    <s v="0"/>
    <n v="15296"/>
    <n v="2414"/>
    <n v="1568"/>
    <n v="3982"/>
    <n v="45241"/>
    <n v="28797"/>
    <n v="74038"/>
    <n v="134313"/>
    <n v="171380"/>
    <n v="305693"/>
    <x v="11"/>
    <x v="25"/>
  </r>
  <r>
    <x v="22"/>
    <n v="75839"/>
    <n v="890525"/>
    <n v="527832"/>
    <n v="31378"/>
    <n v="22483"/>
    <n v="1548057"/>
    <n v="1890411"/>
    <n v="3438468"/>
    <n v="28962"/>
    <s v="0"/>
    <n v="28962"/>
    <n v="10098"/>
    <n v="26237"/>
    <n v="36335"/>
    <n v="458519"/>
    <n v="288432"/>
    <n v="746951"/>
    <n v="1050478"/>
    <n v="1575742"/>
    <n v="2626220"/>
    <x v="0"/>
    <x v="19"/>
  </r>
  <r>
    <x v="22"/>
    <n v="77147"/>
    <n v="875985"/>
    <n v="507018"/>
    <n v="35087"/>
    <n v="20979"/>
    <n v="1516216"/>
    <n v="1848357"/>
    <n v="3364573"/>
    <n v="33629"/>
    <s v="0"/>
    <n v="33629"/>
    <n v="10551"/>
    <n v="29359"/>
    <n v="39910"/>
    <n v="464395"/>
    <n v="285730"/>
    <n v="750125"/>
    <n v="1007641"/>
    <n v="1533268"/>
    <n v="2540909"/>
    <x v="1"/>
    <x v="19"/>
  </r>
  <r>
    <x v="22"/>
    <n v="51458"/>
    <n v="881566"/>
    <n v="527810"/>
    <n v="34599"/>
    <n v="18709"/>
    <n v="1514142"/>
    <n v="1905633"/>
    <n v="3419775"/>
    <n v="28871"/>
    <s v="0"/>
    <n v="28871"/>
    <n v="8872"/>
    <n v="29658"/>
    <n v="38530"/>
    <n v="472121"/>
    <n v="286780"/>
    <n v="758901"/>
    <n v="1004278"/>
    <n v="1589195"/>
    <n v="2593473"/>
    <x v="2"/>
    <x v="19"/>
  </r>
  <r>
    <x v="22"/>
    <n v="61356"/>
    <n v="832538"/>
    <n v="458776"/>
    <n v="27744"/>
    <n v="11252"/>
    <n v="1391666"/>
    <n v="1607291"/>
    <n v="2998957"/>
    <n v="23592"/>
    <s v="0"/>
    <n v="23592"/>
    <n v="7389"/>
    <n v="23661"/>
    <n v="31050"/>
    <n v="403950"/>
    <n v="232764"/>
    <n v="636714"/>
    <n v="956735"/>
    <n v="1350866"/>
    <n v="2307601"/>
    <x v="3"/>
    <x v="19"/>
  </r>
  <r>
    <x v="22"/>
    <n v="53225"/>
    <n v="752912"/>
    <n v="394643"/>
    <n v="22359"/>
    <n v="14491"/>
    <n v="1237630"/>
    <n v="1281526"/>
    <n v="2519156"/>
    <n v="26543"/>
    <s v="0"/>
    <n v="26543"/>
    <n v="4553"/>
    <n v="20578"/>
    <n v="25131"/>
    <n v="389456"/>
    <n v="168263"/>
    <n v="557719"/>
    <n v="817152"/>
    <n v="1092685"/>
    <n v="1909837"/>
    <x v="4"/>
    <x v="19"/>
  </r>
  <r>
    <x v="22"/>
    <n v="43091"/>
    <n v="705943"/>
    <n v="404267"/>
    <n v="24005"/>
    <n v="11722"/>
    <n v="1189028"/>
    <n v="1294060"/>
    <n v="2483088"/>
    <n v="25325"/>
    <s v="0"/>
    <n v="25325"/>
    <n v="4295"/>
    <n v="9539"/>
    <n v="13834"/>
    <n v="338913"/>
    <n v="188782"/>
    <n v="527695"/>
    <n v="820495"/>
    <n v="1095739"/>
    <n v="1916234"/>
    <x v="5"/>
    <x v="19"/>
  </r>
  <r>
    <x v="22"/>
    <n v="42224"/>
    <n v="771403"/>
    <n v="481064"/>
    <n v="25600"/>
    <n v="12985"/>
    <n v="1333276"/>
    <n v="1753526"/>
    <n v="3086802"/>
    <n v="26212"/>
    <s v="0"/>
    <n v="26212"/>
    <n v="6970"/>
    <n v="19872"/>
    <n v="26842"/>
    <n v="369897"/>
    <n v="217022"/>
    <n v="586919"/>
    <n v="930197"/>
    <n v="1516632"/>
    <n v="2446829"/>
    <x v="6"/>
    <x v="19"/>
  </r>
  <r>
    <x v="22"/>
    <n v="50442"/>
    <n v="894908"/>
    <n v="494374"/>
    <n v="25647"/>
    <n v="13436"/>
    <n v="1478807"/>
    <n v="1916870"/>
    <n v="3395677"/>
    <n v="17956"/>
    <s v="0"/>
    <n v="17956"/>
    <n v="5167"/>
    <n v="25963"/>
    <n v="31130"/>
    <n v="441529"/>
    <n v="274666"/>
    <n v="716195"/>
    <n v="1014155"/>
    <n v="1616241"/>
    <n v="2630396"/>
    <x v="7"/>
    <x v="19"/>
  </r>
  <r>
    <x v="22"/>
    <n v="55352"/>
    <n v="824542"/>
    <n v="423266"/>
    <n v="23753"/>
    <n v="11983"/>
    <n v="1338896"/>
    <n v="1534563"/>
    <n v="2873459"/>
    <n v="23706"/>
    <s v="0"/>
    <n v="23706"/>
    <n v="5625"/>
    <n v="19125"/>
    <n v="24750"/>
    <n v="404352"/>
    <n v="221601"/>
    <n v="625953"/>
    <n v="905213"/>
    <n v="1293837"/>
    <n v="2199050"/>
    <x v="8"/>
    <x v="19"/>
  </r>
  <r>
    <x v="22"/>
    <n v="71665"/>
    <n v="902079"/>
    <n v="471714"/>
    <n v="22785"/>
    <n v="15051"/>
    <n v="1483294"/>
    <n v="1652969"/>
    <n v="3136263"/>
    <n v="28745"/>
    <s v="0"/>
    <n v="28745"/>
    <n v="6618"/>
    <n v="25567"/>
    <n v="32185"/>
    <n v="436325"/>
    <n v="225906"/>
    <n v="662231"/>
    <n v="1011606"/>
    <n v="1401496"/>
    <n v="2413102"/>
    <x v="9"/>
    <x v="19"/>
  </r>
  <r>
    <x v="22"/>
    <n v="77911"/>
    <n v="876319"/>
    <n v="457696"/>
    <n v="31162"/>
    <n v="12023"/>
    <n v="1455111"/>
    <n v="1720093"/>
    <n v="3175204"/>
    <n v="32876"/>
    <s v="0"/>
    <n v="32876"/>
    <n v="7780"/>
    <n v="27721"/>
    <n v="35501"/>
    <n v="433247"/>
    <n v="281494"/>
    <n v="714741"/>
    <n v="981205"/>
    <n v="1410878"/>
    <n v="2392083"/>
    <x v="10"/>
    <x v="19"/>
  </r>
  <r>
    <x v="22"/>
    <n v="65355"/>
    <n v="831900"/>
    <n v="454763"/>
    <n v="32037"/>
    <n v="16809"/>
    <n v="1400864"/>
    <n v="1786365"/>
    <n v="3187229"/>
    <n v="32218"/>
    <s v="0"/>
    <n v="32218"/>
    <n v="8373"/>
    <n v="25319"/>
    <n v="33692"/>
    <n v="418206"/>
    <n v="264383"/>
    <n v="682589"/>
    <n v="942067"/>
    <n v="1496663"/>
    <n v="2438730"/>
    <x v="11"/>
    <x v="19"/>
  </r>
  <r>
    <x v="22"/>
    <n v="78149"/>
    <n v="935554"/>
    <n v="520720"/>
    <n v="36801"/>
    <n v="17673"/>
    <n v="1588897"/>
    <n v="1962337"/>
    <n v="3551234"/>
    <n v="34462"/>
    <s v="0"/>
    <n v="34462"/>
    <n v="8515"/>
    <n v="24143"/>
    <n v="32658"/>
    <n v="442684"/>
    <n v="289905"/>
    <n v="732589"/>
    <n v="1103236"/>
    <n v="1648289"/>
    <n v="2751525"/>
    <x v="0"/>
    <x v="20"/>
  </r>
  <r>
    <x v="22"/>
    <n v="79167"/>
    <n v="903249"/>
    <n v="469086"/>
    <n v="35529"/>
    <n v="18203"/>
    <n v="1505234"/>
    <n v="1773513"/>
    <n v="3278747"/>
    <n v="32416"/>
    <s v="0"/>
    <n v="32416"/>
    <n v="8711"/>
    <n v="26586"/>
    <n v="35297"/>
    <n v="434598"/>
    <n v="278718"/>
    <n v="713316"/>
    <n v="1029509"/>
    <n v="1468209"/>
    <n v="2497718"/>
    <x v="1"/>
    <x v="20"/>
  </r>
  <r>
    <x v="22"/>
    <n v="81979"/>
    <n v="927577"/>
    <n v="523313"/>
    <n v="39819"/>
    <n v="18839"/>
    <n v="1591527"/>
    <n v="1941094"/>
    <n v="3532621"/>
    <n v="32621"/>
    <s v="0"/>
    <n v="32621"/>
    <n v="8341"/>
    <n v="28776"/>
    <n v="37117"/>
    <n v="457027"/>
    <n v="306667"/>
    <n v="763694"/>
    <n v="1093538"/>
    <n v="1605651"/>
    <n v="2699189"/>
    <x v="2"/>
    <x v="20"/>
  </r>
  <r>
    <x v="22"/>
    <n v="74566"/>
    <n v="897998"/>
    <n v="460262"/>
    <n v="34328"/>
    <n v="16043"/>
    <n v="1483197"/>
    <n v="1545333"/>
    <n v="3028530"/>
    <n v="34428"/>
    <s v="0"/>
    <n v="34428"/>
    <n v="7176"/>
    <n v="20861"/>
    <n v="28037"/>
    <n v="423972"/>
    <n v="234618"/>
    <n v="658590"/>
    <n v="1017621"/>
    <n v="1289854"/>
    <n v="2307475"/>
    <x v="3"/>
    <x v="20"/>
  </r>
  <r>
    <x v="22"/>
    <n v="65282"/>
    <n v="783593"/>
    <n v="391630"/>
    <n v="28418"/>
    <n v="15509"/>
    <n v="1284432"/>
    <n v="1354333"/>
    <n v="2638765"/>
    <n v="35484"/>
    <s v="0"/>
    <n v="35484"/>
    <n v="5203"/>
    <n v="16918"/>
    <n v="22121"/>
    <n v="371140"/>
    <n v="175181"/>
    <n v="546321"/>
    <n v="872605"/>
    <n v="1162234"/>
    <n v="2034839"/>
    <x v="4"/>
    <x v="20"/>
  </r>
  <r>
    <x v="22"/>
    <n v="39398"/>
    <n v="746214"/>
    <n v="388356"/>
    <n v="23741"/>
    <n v="10399"/>
    <n v="1208108"/>
    <n v="1310993"/>
    <n v="2519101"/>
    <n v="26878"/>
    <s v="0"/>
    <n v="26878"/>
    <n v="4546"/>
    <n v="11360"/>
    <n v="15906"/>
    <n v="319440"/>
    <n v="202870"/>
    <n v="522310"/>
    <n v="857244"/>
    <n v="1096763"/>
    <n v="1954007"/>
    <x v="5"/>
    <x v="20"/>
  </r>
  <r>
    <x v="22"/>
    <n v="52648"/>
    <n v="859384"/>
    <n v="482342"/>
    <n v="24259"/>
    <n v="15137"/>
    <n v="1433770"/>
    <n v="1831668"/>
    <n v="3265438"/>
    <n v="27370"/>
    <s v="0"/>
    <n v="27370"/>
    <n v="7199"/>
    <n v="18845"/>
    <n v="26044"/>
    <n v="357866"/>
    <n v="223815"/>
    <n v="581681"/>
    <n v="1041335"/>
    <n v="1589008"/>
    <n v="2630343"/>
    <x v="6"/>
    <x v="20"/>
  </r>
  <r>
    <x v="22"/>
    <n v="87107"/>
    <n v="1040966"/>
    <n v="543196"/>
    <n v="29004"/>
    <n v="19317"/>
    <n v="1719590"/>
    <n v="2046698"/>
    <n v="3766288"/>
    <n v="26126"/>
    <s v="0"/>
    <n v="26126"/>
    <n v="5454"/>
    <n v="27844"/>
    <n v="33298"/>
    <n v="485569"/>
    <n v="311879"/>
    <n v="797448"/>
    <n v="1202441"/>
    <n v="1706975"/>
    <n v="2909416"/>
    <x v="7"/>
    <x v="20"/>
  </r>
  <r>
    <x v="22"/>
    <n v="67515"/>
    <n v="909620"/>
    <n v="461310"/>
    <n v="24659"/>
    <n v="16299"/>
    <n v="1479403"/>
    <n v="1583459"/>
    <n v="3062862"/>
    <n v="26502"/>
    <s v="0"/>
    <n v="26502"/>
    <n v="5428"/>
    <n v="21506"/>
    <n v="26934"/>
    <n v="432377"/>
    <n v="248691"/>
    <n v="681068"/>
    <n v="1015096"/>
    <n v="1313262"/>
    <n v="2328358"/>
    <x v="8"/>
    <x v="20"/>
  </r>
  <r>
    <x v="22"/>
    <n v="85464"/>
    <n v="931392"/>
    <n v="440611"/>
    <n v="25318"/>
    <n v="17231"/>
    <n v="1500016"/>
    <n v="1696931"/>
    <n v="3196947"/>
    <n v="32822"/>
    <s v="0"/>
    <n v="32822"/>
    <n v="6759"/>
    <n v="25992"/>
    <n v="32751"/>
    <n v="431012"/>
    <n v="247877"/>
    <n v="678889"/>
    <n v="1029423"/>
    <n v="1423062"/>
    <n v="2452485"/>
    <x v="9"/>
    <x v="20"/>
  </r>
  <r>
    <x v="22"/>
    <n v="102005"/>
    <n v="929759"/>
    <n v="456439"/>
    <n v="31771"/>
    <n v="10854"/>
    <n v="1530828"/>
    <n v="1782998"/>
    <n v="3313826"/>
    <n v="36594"/>
    <s v="0"/>
    <n v="36594"/>
    <n v="8088"/>
    <n v="32030"/>
    <n v="40118"/>
    <n v="459257"/>
    <n v="293229"/>
    <n v="752486"/>
    <n v="1026889"/>
    <n v="1457739"/>
    <n v="2484628"/>
    <x v="10"/>
    <x v="20"/>
  </r>
  <r>
    <x v="22"/>
    <n v="92603"/>
    <n v="908884"/>
    <n v="491075"/>
    <n v="30509"/>
    <n v="17020"/>
    <n v="1540091"/>
    <n v="1821710"/>
    <n v="3361801"/>
    <n v="37483"/>
    <s v="0"/>
    <n v="37483"/>
    <n v="8477"/>
    <n v="26275"/>
    <n v="34752"/>
    <n v="441105"/>
    <n v="288820"/>
    <n v="729925"/>
    <n v="1053026"/>
    <n v="1506615"/>
    <n v="2559641"/>
    <x v="11"/>
    <x v="20"/>
  </r>
  <r>
    <x v="22"/>
    <n v="94745"/>
    <n v="955492"/>
    <n v="518838"/>
    <n v="33697"/>
    <n v="20409"/>
    <n v="1623181"/>
    <n v="1954619"/>
    <n v="3577800"/>
    <n v="36200"/>
    <s v="0"/>
    <n v="36200"/>
    <n v="10438"/>
    <n v="27106"/>
    <n v="37544"/>
    <n v="463885"/>
    <n v="304237"/>
    <n v="768122"/>
    <n v="1112658"/>
    <n v="1623276"/>
    <n v="2735934"/>
    <x v="0"/>
    <x v="23"/>
  </r>
  <r>
    <x v="22"/>
    <n v="105373"/>
    <n v="909437"/>
    <n v="493164"/>
    <n v="32106"/>
    <n v="20977"/>
    <n v="1561057"/>
    <n v="1823309"/>
    <n v="3384366"/>
    <n v="37055"/>
    <s v="0"/>
    <n v="37055"/>
    <n v="10172"/>
    <n v="30429"/>
    <n v="40601"/>
    <n v="454268"/>
    <n v="285937"/>
    <n v="740205"/>
    <n v="1059562"/>
    <n v="1506943"/>
    <n v="2566505"/>
    <x v="1"/>
    <x v="23"/>
  </r>
  <r>
    <x v="22"/>
    <n v="98149"/>
    <n v="957706"/>
    <n v="513594"/>
    <n v="31355"/>
    <n v="21392"/>
    <n v="1622196"/>
    <n v="1977701"/>
    <n v="3599897"/>
    <n v="33673"/>
    <s v="0"/>
    <n v="33673"/>
    <n v="9658"/>
    <n v="29239"/>
    <n v="38897"/>
    <n v="476304"/>
    <n v="310552"/>
    <n v="786856"/>
    <n v="1102561"/>
    <n v="1637910"/>
    <n v="2740471"/>
    <x v="2"/>
    <x v="23"/>
  </r>
  <r>
    <x v="22"/>
    <n v="86405"/>
    <n v="882888"/>
    <n v="475492"/>
    <n v="29019"/>
    <n v="21282"/>
    <n v="1495086"/>
    <n v="1705581"/>
    <n v="3200667"/>
    <n v="33351"/>
    <s v="0"/>
    <n v="33351"/>
    <n v="8345"/>
    <n v="21612"/>
    <n v="29957"/>
    <n v="406254"/>
    <n v="249146"/>
    <n v="655400"/>
    <n v="1047136"/>
    <n v="1434823"/>
    <n v="2481959"/>
    <x v="3"/>
    <x v="23"/>
  </r>
  <r>
    <x v="22"/>
    <n v="85545"/>
    <n v="874939"/>
    <n v="385114"/>
    <n v="22955"/>
    <n v="17812"/>
    <n v="1386365"/>
    <n v="1344643"/>
    <n v="2731008"/>
    <n v="28939"/>
    <s v="0"/>
    <n v="28939"/>
    <n v="5685"/>
    <n v="15845"/>
    <n v="21530"/>
    <n v="391708"/>
    <n v="170469"/>
    <n v="562177"/>
    <n v="960033"/>
    <n v="1158329"/>
    <n v="2118362"/>
    <x v="4"/>
    <x v="23"/>
  </r>
  <r>
    <x v="22"/>
    <n v="65650"/>
    <n v="859693"/>
    <n v="383217"/>
    <n v="20015"/>
    <n v="12306"/>
    <n v="1340881"/>
    <n v="1420640"/>
    <n v="2761521"/>
    <n v="28722"/>
    <s v="0"/>
    <n v="28722"/>
    <n v="6343"/>
    <n v="7337"/>
    <n v="13680"/>
    <n v="362795"/>
    <n v="197083"/>
    <n v="559878"/>
    <n v="943021"/>
    <n v="1216220"/>
    <n v="2159241"/>
    <x v="5"/>
    <x v="23"/>
  </r>
  <r>
    <x v="22"/>
    <n v="57044"/>
    <n v="919384"/>
    <n v="478945"/>
    <n v="16268"/>
    <n v="14112"/>
    <n v="1485753"/>
    <n v="1845971"/>
    <n v="3331724"/>
    <n v="23914"/>
    <s v="0"/>
    <n v="23914"/>
    <n v="6850"/>
    <n v="15219"/>
    <n v="22069"/>
    <n v="358787"/>
    <n v="228612"/>
    <n v="587399"/>
    <n v="1096202"/>
    <n v="1602140"/>
    <n v="2698342"/>
    <x v="6"/>
    <x v="23"/>
  </r>
  <r>
    <x v="22"/>
    <n v="81367"/>
    <n v="1075694"/>
    <n v="552821"/>
    <n v="25335"/>
    <n v="17118"/>
    <n v="1752335"/>
    <n v="2149310"/>
    <n v="3901645"/>
    <n v="20699"/>
    <s v="0"/>
    <n v="20699"/>
    <n v="7707"/>
    <n v="28604"/>
    <n v="36311"/>
    <n v="498110"/>
    <n v="317070"/>
    <n v="815180"/>
    <n v="1225819"/>
    <n v="1803636"/>
    <n v="3029455"/>
    <x v="7"/>
    <x v="23"/>
  </r>
  <r>
    <x v="22"/>
    <n v="76320"/>
    <n v="914160"/>
    <n v="471620"/>
    <n v="21547"/>
    <n v="15815"/>
    <n v="1499462"/>
    <n v="1642991"/>
    <n v="3142453"/>
    <n v="23896"/>
    <s v="0"/>
    <n v="23896"/>
    <n v="6385"/>
    <n v="25762"/>
    <n v="32147"/>
    <n v="440907"/>
    <n v="246842"/>
    <n v="687749"/>
    <n v="1028274"/>
    <n v="1370387"/>
    <n v="2398661"/>
    <x v="8"/>
    <x v="23"/>
  </r>
  <r>
    <x v="22"/>
    <n v="98825"/>
    <n v="953759"/>
    <n v="478159"/>
    <n v="25265"/>
    <n v="17448"/>
    <n v="1573456"/>
    <n v="1751345"/>
    <n v="3324801"/>
    <n v="32857"/>
    <s v="0"/>
    <n v="32857"/>
    <n v="8429"/>
    <n v="25937"/>
    <n v="34366"/>
    <n v="443876"/>
    <n v="260939"/>
    <n v="704815"/>
    <n v="1088294"/>
    <n v="1464469"/>
    <n v="2552763"/>
    <x v="9"/>
    <x v="23"/>
  </r>
  <r>
    <x v="22"/>
    <n v="126194"/>
    <n v="947239"/>
    <n v="520500"/>
    <n v="29418"/>
    <n v="18878"/>
    <n v="1642229"/>
    <n v="1798972"/>
    <n v="3441201"/>
    <n v="38447"/>
    <s v="0"/>
    <n v="38447"/>
    <n v="9990"/>
    <n v="32029"/>
    <n v="42019"/>
    <n v="487694"/>
    <n v="305442"/>
    <n v="793136"/>
    <n v="1106098"/>
    <n v="1461501"/>
    <n v="2567599"/>
    <x v="10"/>
    <x v="23"/>
  </r>
  <r>
    <x v="22"/>
    <n v="107574"/>
    <n v="885963"/>
    <n v="507446"/>
    <n v="32827"/>
    <n v="19084"/>
    <n v="1552894"/>
    <n v="1861387"/>
    <n v="3414281"/>
    <n v="37227"/>
    <s v="0"/>
    <n v="37227"/>
    <n v="10394"/>
    <n v="30295"/>
    <n v="40689"/>
    <n v="454692"/>
    <n v="301825"/>
    <n v="756517"/>
    <n v="1050581"/>
    <n v="1529267"/>
    <n v="2579848"/>
    <x v="11"/>
    <x v="23"/>
  </r>
  <r>
    <x v="22"/>
    <n v="107189"/>
    <n v="985030"/>
    <n v="515737"/>
    <n v="29801"/>
    <n v="22421"/>
    <n v="1660178"/>
    <n v="1914298"/>
    <n v="3574476"/>
    <n v="37717"/>
    <s v="0"/>
    <n v="37717"/>
    <n v="11115"/>
    <n v="29225"/>
    <n v="40340"/>
    <n v="455387"/>
    <n v="301119"/>
    <n v="756506"/>
    <n v="1155959"/>
    <n v="1583954"/>
    <n v="2739913"/>
    <x v="0"/>
    <x v="24"/>
  </r>
  <r>
    <x v="22"/>
    <n v="112711"/>
    <n v="923645"/>
    <n v="498001"/>
    <n v="29216"/>
    <n v="22725"/>
    <n v="1586298"/>
    <n v="1890166"/>
    <n v="3476464"/>
    <n v="36554"/>
    <s v="0"/>
    <n v="36554"/>
    <n v="10492"/>
    <n v="31774"/>
    <n v="42266"/>
    <n v="452934"/>
    <n v="290132"/>
    <n v="743066"/>
    <n v="1086318"/>
    <n v="1568260"/>
    <n v="2654578"/>
    <x v="1"/>
    <x v="24"/>
  </r>
  <r>
    <x v="22"/>
    <n v="107225"/>
    <n v="975887"/>
    <n v="535424"/>
    <n v="28680"/>
    <n v="23471"/>
    <n v="1670672"/>
    <n v="1948479"/>
    <n v="3619151"/>
    <n v="36032"/>
    <s v="0"/>
    <n v="36032"/>
    <n v="9395"/>
    <n v="30522"/>
    <n v="39917"/>
    <n v="482398"/>
    <n v="325208"/>
    <n v="807606"/>
    <n v="1142847"/>
    <n v="1592749"/>
    <n v="2735596"/>
    <x v="2"/>
    <x v="24"/>
  </r>
  <r>
    <x v="22"/>
    <n v="93545"/>
    <n v="925446"/>
    <n v="471531"/>
    <n v="22225"/>
    <n v="20010"/>
    <n v="1532757"/>
    <n v="1665460"/>
    <n v="3198217"/>
    <n v="29440"/>
    <s v="0"/>
    <n v="29440"/>
    <n v="8631"/>
    <n v="23126"/>
    <n v="31757"/>
    <n v="411629"/>
    <n v="239443"/>
    <n v="651072"/>
    <n v="1083057"/>
    <n v="1402891"/>
    <n v="2485948"/>
    <x v="3"/>
    <x v="24"/>
  </r>
  <r>
    <x v="22"/>
    <n v="81714"/>
    <n v="852881"/>
    <n v="406053"/>
    <n v="20088"/>
    <n v="20097"/>
    <n v="1380833"/>
    <n v="1508802"/>
    <n v="2889635"/>
    <n v="30666"/>
    <s v="0"/>
    <n v="30666"/>
    <n v="6246"/>
    <n v="18551"/>
    <n v="24797"/>
    <n v="364898"/>
    <n v="175172"/>
    <n v="540070"/>
    <n v="979023"/>
    <n v="1315079"/>
    <n v="2294102"/>
    <x v="4"/>
    <x v="24"/>
  </r>
  <r>
    <x v="22"/>
    <n v="64861"/>
    <n v="881714"/>
    <n v="456755"/>
    <n v="17722"/>
    <n v="17362"/>
    <n v="1438414"/>
    <n v="1545312"/>
    <n v="2983726"/>
    <n v="27496"/>
    <s v="0"/>
    <n v="27496"/>
    <n v="5965"/>
    <n v="12807"/>
    <n v="18772"/>
    <n v="364761"/>
    <n v="196316"/>
    <n v="561077"/>
    <n v="1040192"/>
    <n v="1336189"/>
    <n v="2376381"/>
    <x v="5"/>
    <x v="24"/>
  </r>
  <r>
    <x v="22"/>
    <n v="66793"/>
    <n v="1024835"/>
    <n v="519114"/>
    <n v="20857"/>
    <n v="17532"/>
    <n v="1649131"/>
    <n v="2017888"/>
    <n v="3667019"/>
    <n v="29662"/>
    <s v="0"/>
    <n v="29662"/>
    <n v="7963"/>
    <n v="20283"/>
    <n v="28246"/>
    <n v="389113"/>
    <n v="279475"/>
    <n v="668588"/>
    <n v="1222393"/>
    <n v="1718130"/>
    <n v="2940523"/>
    <x v="6"/>
    <x v="24"/>
  </r>
  <r>
    <x v="22"/>
    <n v="90074"/>
    <n v="1178043"/>
    <n v="596266"/>
    <n v="28092"/>
    <n v="21316"/>
    <n v="1913791"/>
    <n v="2273351"/>
    <n v="4187142"/>
    <n v="33912"/>
    <s v="0"/>
    <n v="33912"/>
    <n v="7520"/>
    <n v="30148"/>
    <n v="37668"/>
    <n v="520466"/>
    <n v="349272"/>
    <n v="869738"/>
    <n v="1351893"/>
    <n v="1893931"/>
    <n v="3245824"/>
    <x v="7"/>
    <x v="24"/>
  </r>
  <r>
    <x v="22"/>
    <n v="83652"/>
    <n v="1029058"/>
    <n v="507778"/>
    <n v="22658"/>
    <n v="18949"/>
    <n v="1662095"/>
    <n v="1826769"/>
    <n v="3488864"/>
    <n v="31006"/>
    <s v="0"/>
    <n v="31006"/>
    <n v="6845"/>
    <n v="24743"/>
    <n v="31588"/>
    <n v="467607"/>
    <n v="279312"/>
    <n v="746919"/>
    <n v="1156637"/>
    <n v="1522714"/>
    <n v="2679351"/>
    <x v="8"/>
    <x v="24"/>
  </r>
  <r>
    <x v="22"/>
    <n v="109284"/>
    <n v="1040664"/>
    <n v="532301"/>
    <n v="27899"/>
    <n v="20710"/>
    <n v="1730858"/>
    <n v="1860767"/>
    <n v="3591625"/>
    <n v="37629"/>
    <s v="0"/>
    <n v="37629"/>
    <n v="8482"/>
    <n v="30332"/>
    <n v="38814"/>
    <n v="467394"/>
    <n v="288407"/>
    <n v="755801"/>
    <n v="1217353"/>
    <n v="1542028"/>
    <n v="2759381"/>
    <x v="9"/>
    <x v="24"/>
  </r>
  <r>
    <x v="22"/>
    <n v="112461"/>
    <n v="1037938"/>
    <n v="518214"/>
    <n v="32852"/>
    <n v="17728"/>
    <n v="1719193"/>
    <n v="1876134"/>
    <n v="3595327"/>
    <n v="40047"/>
    <s v="0"/>
    <n v="40047"/>
    <n v="9268"/>
    <n v="32845"/>
    <n v="42113"/>
    <n v="495146"/>
    <n v="321251"/>
    <n v="816397"/>
    <n v="1174732"/>
    <n v="1522038"/>
    <n v="2696770"/>
    <x v="10"/>
    <x v="24"/>
  </r>
  <r>
    <x v="22"/>
    <n v="75888"/>
    <n v="807524"/>
    <n v="454932"/>
    <n v="27747"/>
    <n v="15498"/>
    <n v="1381589"/>
    <n v="1668440"/>
    <n v="3050029"/>
    <n v="34110"/>
    <s v="0"/>
    <n v="34110"/>
    <n v="9223"/>
    <n v="25890"/>
    <n v="35113"/>
    <n v="379332"/>
    <n v="281495"/>
    <n v="660827"/>
    <n v="958924"/>
    <n v="1361055"/>
    <n v="2319979"/>
    <x v="11"/>
    <x v="24"/>
  </r>
  <r>
    <x v="22"/>
    <n v="73973"/>
    <n v="883427"/>
    <n v="468061"/>
    <n v="32929"/>
    <n v="17088"/>
    <n v="1475478"/>
    <n v="1788221"/>
    <n v="3263699"/>
    <n v="32590"/>
    <s v="0"/>
    <n v="32590"/>
    <n v="11128"/>
    <n v="24614"/>
    <n v="35742"/>
    <n v="388649"/>
    <n v="300202"/>
    <n v="688851"/>
    <n v="1043111"/>
    <n v="1463405"/>
    <n v="2506516"/>
    <x v="0"/>
    <x v="25"/>
  </r>
  <r>
    <x v="22"/>
    <n v="96113"/>
    <n v="1004501"/>
    <n v="486512"/>
    <n v="32874"/>
    <n v="19261"/>
    <n v="1639261"/>
    <n v="1804668"/>
    <n v="3443929"/>
    <n v="32639"/>
    <s v="0"/>
    <n v="32639"/>
    <n v="9636"/>
    <n v="28539"/>
    <n v="38175"/>
    <n v="442320"/>
    <n v="308608"/>
    <n v="750928"/>
    <n v="1154666"/>
    <n v="1467521"/>
    <n v="2622187"/>
    <x v="1"/>
    <x v="25"/>
  </r>
  <r>
    <x v="22"/>
    <n v="79094"/>
    <n v="1092365"/>
    <n v="490634"/>
    <n v="37649"/>
    <n v="18584"/>
    <n v="1718336"/>
    <n v="1908199"/>
    <n v="3626535"/>
    <n v="40857"/>
    <s v="0"/>
    <n v="40857"/>
    <n v="11195"/>
    <n v="30103"/>
    <n v="41298"/>
    <n v="491082"/>
    <n v="322102"/>
    <n v="813184"/>
    <n v="1175202"/>
    <n v="1555994"/>
    <n v="2731196"/>
    <x v="2"/>
    <x v="25"/>
  </r>
  <r>
    <x v="22"/>
    <n v="105423"/>
    <n v="997787"/>
    <n v="468713"/>
    <n v="33409"/>
    <n v="17524"/>
    <n v="1622856"/>
    <n v="1745113"/>
    <n v="3367969"/>
    <n v="35554"/>
    <s v="0"/>
    <n v="35554"/>
    <n v="7672"/>
    <n v="23482"/>
    <n v="31154"/>
    <n v="409577"/>
    <n v="272345"/>
    <n v="681922"/>
    <n v="1170053"/>
    <n v="1449286"/>
    <n v="2619339"/>
    <x v="3"/>
    <x v="25"/>
  </r>
  <r>
    <x v="22"/>
    <n v="85956"/>
    <n v="922324"/>
    <n v="391840"/>
    <n v="25003"/>
    <n v="12766"/>
    <n v="1437889"/>
    <n v="1431108"/>
    <n v="2868997"/>
    <n v="32365"/>
    <s v="0"/>
    <n v="32365"/>
    <n v="6570"/>
    <n v="18966"/>
    <n v="25536"/>
    <n v="394842"/>
    <n v="188950"/>
    <n v="583792"/>
    <n v="1004112"/>
    <n v="1223192"/>
    <n v="2227304"/>
    <x v="4"/>
    <x v="25"/>
  </r>
  <r>
    <x v="22"/>
    <n v="73480"/>
    <n v="911864"/>
    <n v="378551"/>
    <n v="19978"/>
    <n v="12298"/>
    <n v="1396171"/>
    <n v="1516164"/>
    <n v="2912335"/>
    <n v="29045"/>
    <s v="0"/>
    <n v="29045"/>
    <n v="6126"/>
    <n v="8022"/>
    <n v="14148"/>
    <n v="339987"/>
    <n v="198037"/>
    <n v="538024"/>
    <n v="1021013"/>
    <n v="1310105"/>
    <n v="2331118"/>
    <x v="5"/>
    <x v="25"/>
  </r>
  <r>
    <x v="22"/>
    <n v="69417"/>
    <n v="1089684"/>
    <n v="516897"/>
    <n v="25266"/>
    <n v="13843"/>
    <n v="1715107"/>
    <n v="1933143"/>
    <n v="3648250"/>
    <n v="30695"/>
    <s v="0"/>
    <n v="30695"/>
    <n v="7128"/>
    <n v="17201"/>
    <n v="24329"/>
    <n v="405173"/>
    <n v="254056"/>
    <n v="659229"/>
    <n v="1272111"/>
    <n v="1661886"/>
    <n v="2933997"/>
    <x v="6"/>
    <x v="25"/>
  </r>
  <r>
    <x v="22"/>
    <n v="82600"/>
    <n v="1210318"/>
    <n v="572891"/>
    <n v="38592"/>
    <n v="17792"/>
    <n v="1922193"/>
    <n v="2163446"/>
    <n v="4085639"/>
    <n v="26625"/>
    <s v="0"/>
    <n v="26625"/>
    <n v="8314"/>
    <n v="25991"/>
    <n v="34305"/>
    <n v="499684"/>
    <n v="323432"/>
    <n v="823116"/>
    <n v="1387570"/>
    <n v="1814023"/>
    <n v="3201593"/>
    <x v="7"/>
    <x v="25"/>
  </r>
  <r>
    <x v="22"/>
    <n v="84763"/>
    <n v="1051133"/>
    <n v="469036"/>
    <n v="30039"/>
    <n v="15275"/>
    <n v="1650246"/>
    <n v="1790298"/>
    <n v="3440544"/>
    <n v="31297"/>
    <s v="0"/>
    <n v="31297"/>
    <n v="7305"/>
    <n v="22295"/>
    <n v="29600"/>
    <n v="457046"/>
    <n v="270915"/>
    <n v="727961"/>
    <n v="1154598"/>
    <n v="1497088"/>
    <n v="2651686"/>
    <x v="8"/>
    <x v="25"/>
  </r>
  <r>
    <x v="22"/>
    <n v="101930"/>
    <n v="1072852"/>
    <n v="474318"/>
    <n v="27638"/>
    <n v="16323"/>
    <n v="1693061"/>
    <n v="1847118"/>
    <n v="3540179"/>
    <n v="33969"/>
    <s v="0"/>
    <n v="33969"/>
    <n v="10008"/>
    <n v="28518"/>
    <n v="38526"/>
    <n v="445884"/>
    <n v="253816"/>
    <n v="699700"/>
    <n v="1203200"/>
    <n v="1564784"/>
    <n v="2767984"/>
    <x v="9"/>
    <x v="25"/>
  </r>
  <r>
    <x v="22"/>
    <n v="106861"/>
    <n v="1054974"/>
    <n v="477192"/>
    <n v="30162"/>
    <n v="15847"/>
    <n v="1685036"/>
    <n v="1828994"/>
    <n v="3514030"/>
    <n v="36056"/>
    <s v="0"/>
    <n v="36056"/>
    <n v="9825"/>
    <n v="35797"/>
    <n v="45622"/>
    <n v="448849"/>
    <n v="289016"/>
    <n v="737865"/>
    <n v="1190306"/>
    <n v="1504181"/>
    <n v="2694487"/>
    <x v="10"/>
    <x v="25"/>
  </r>
  <r>
    <x v="22"/>
    <n v="90552"/>
    <n v="950796"/>
    <n v="460492"/>
    <n v="29049"/>
    <n v="15783"/>
    <n v="1546672"/>
    <n v="1793396"/>
    <n v="3340068"/>
    <n v="29528"/>
    <s v="0"/>
    <n v="29528"/>
    <n v="10335"/>
    <n v="27301"/>
    <n v="37636"/>
    <n v="398563"/>
    <n v="283184"/>
    <n v="681747"/>
    <n v="1108246"/>
    <n v="1482911"/>
    <n v="2591157"/>
    <x v="11"/>
    <x v="25"/>
  </r>
  <r>
    <x v="24"/>
    <n v="5.07"/>
    <n v="10.08"/>
    <n v="9.6"/>
    <n v="4.47"/>
    <n v="7.89"/>
    <n v="9.2100000000000009"/>
    <n v="10.18"/>
    <n v="9.7200000000000006"/>
    <n v="0"/>
    <s v="0"/>
    <n v="0"/>
    <n v="0"/>
    <n v="0"/>
    <n v="0"/>
    <n v="0"/>
    <n v="0"/>
    <n v="0"/>
    <n v="0"/>
    <n v="0"/>
    <n v="0"/>
    <x v="0"/>
    <x v="19"/>
  </r>
  <r>
    <x v="24"/>
    <n v="5.44"/>
    <n v="9.91"/>
    <n v="9.65"/>
    <n v="4.55"/>
    <n v="7.24"/>
    <n v="9.15"/>
    <n v="10.47"/>
    <n v="9.83"/>
    <n v="2.41"/>
    <s v="0"/>
    <n v="2.41"/>
    <n v="4.53"/>
    <n v="16.39"/>
    <n v="9.69"/>
    <n v="10.5"/>
    <n v="11.91"/>
    <n v="11"/>
    <n v="9.58"/>
    <n v="10.17"/>
    <n v="9.93"/>
    <x v="1"/>
    <x v="19"/>
  </r>
  <r>
    <x v="24"/>
    <n v="4.3499999999999996"/>
    <n v="8.48"/>
    <n v="8.4"/>
    <n v="3.91"/>
    <n v="6.41"/>
    <n v="7.95"/>
    <n v="9.0299999999999994"/>
    <n v="8.52"/>
    <n v="2.06"/>
    <s v="0"/>
    <n v="2.06"/>
    <n v="3.86"/>
    <n v="15.17"/>
    <n v="9.0500000000000007"/>
    <n v="8.93"/>
    <n v="8.44"/>
    <n v="8.74"/>
    <n v="8.2899999999999991"/>
    <n v="9.08"/>
    <n v="8.75"/>
    <x v="2"/>
    <x v="19"/>
  </r>
  <r>
    <x v="24"/>
    <n v="2.2200000000000002"/>
    <n v="8.4499999999999993"/>
    <n v="8.06"/>
    <n v="3.58"/>
    <n v="4.8600000000000003"/>
    <n v="7.21"/>
    <n v="9.23"/>
    <n v="8.17"/>
    <n v="1.82"/>
    <s v="0"/>
    <n v="1.82"/>
    <n v="3.19"/>
    <n v="15.58"/>
    <n v="8.09"/>
    <n v="7.67"/>
    <n v="7.8"/>
    <n v="7.72"/>
    <n v="7.64"/>
    <n v="9.4600000000000009"/>
    <n v="8.61"/>
    <x v="3"/>
    <x v="19"/>
  </r>
  <r>
    <x v="24"/>
    <n v="4.3899999999999997"/>
    <n v="8.9"/>
    <n v="8.33"/>
    <n v="3.4"/>
    <n v="5.86"/>
    <n v="8.08"/>
    <n v="9.01"/>
    <n v="8.5299999999999994"/>
    <n v="2.0499999999999998"/>
    <s v="0"/>
    <n v="2.0499999999999998"/>
    <n v="1.96"/>
    <n v="13.55"/>
    <n v="6.55"/>
    <n v="7.4"/>
    <n v="5.64"/>
    <n v="6.76"/>
    <n v="6.53"/>
    <n v="7.65"/>
    <n v="7.13"/>
    <x v="4"/>
    <x v="19"/>
  </r>
  <r>
    <x v="24"/>
    <n v="3.83"/>
    <n v="9.42"/>
    <n v="8.76"/>
    <n v="3.85"/>
    <n v="5.62"/>
    <n v="8.4499999999999993"/>
    <n v="9.41"/>
    <n v="8.92"/>
    <n v="2.2799999999999998"/>
    <s v="0"/>
    <n v="2.2799999999999998"/>
    <n v="2.04"/>
    <n v="13.42"/>
    <n v="4.91"/>
    <n v="8.32"/>
    <n v="6.97"/>
    <n v="7.78"/>
    <n v="9.4600000000000009"/>
    <n v="9.98"/>
    <n v="9.75"/>
    <x v="5"/>
    <x v="19"/>
  </r>
  <r>
    <x v="24"/>
    <n v="3.82"/>
    <n v="9.14"/>
    <n v="9.83"/>
    <n v="3.71"/>
    <n v="6.2"/>
    <n v="8.69"/>
    <n v="10.33"/>
    <n v="9.56"/>
    <n v="2.36"/>
    <s v="0"/>
    <n v="2.36"/>
    <n v="2.92"/>
    <n v="14.58"/>
    <n v="7.15"/>
    <n v="8.3000000000000007"/>
    <n v="7.54"/>
    <n v="8"/>
    <n v="9.76"/>
    <n v="10.87"/>
    <n v="10.42"/>
    <x v="6"/>
    <x v="19"/>
  </r>
  <r>
    <x v="24"/>
    <n v="5.07"/>
    <n v="8.89"/>
    <n v="9.26"/>
    <n v="4.07"/>
    <n v="6.57"/>
    <n v="8.58"/>
    <n v="9.4499999999999993"/>
    <n v="9.0500000000000007"/>
    <n v="2.56"/>
    <s v="0"/>
    <n v="2.56"/>
    <n v="2.31"/>
    <n v="18.73"/>
    <n v="8.59"/>
    <n v="8.26"/>
    <n v="7.43"/>
    <n v="7.92"/>
    <n v="9.24"/>
    <n v="9.83"/>
    <n v="9.6"/>
    <x v="7"/>
    <x v="19"/>
  </r>
  <r>
    <x v="24"/>
    <n v="5.23"/>
    <n v="8.25"/>
    <n v="9.1199999999999992"/>
    <n v="4.47"/>
    <n v="6.01"/>
    <n v="8.15"/>
    <n v="9.9"/>
    <n v="9"/>
    <n v="2.5299999999999998"/>
    <s v="0"/>
    <n v="2.5299999999999998"/>
    <n v="2.76"/>
    <n v="12.35"/>
    <n v="6.9"/>
    <n v="7.31"/>
    <n v="7.55"/>
    <n v="7.39"/>
    <n v="9.2899999999999991"/>
    <n v="10.42"/>
    <n v="9.92"/>
    <x v="8"/>
    <x v="19"/>
  </r>
  <r>
    <x v="24"/>
    <n v="5.07"/>
    <n v="9.11"/>
    <n v="9.6199999999999992"/>
    <n v="3.42"/>
    <n v="6.21"/>
    <n v="8.66"/>
    <n v="9.56"/>
    <n v="9.11"/>
    <n v="2.2400000000000002"/>
    <s v="0"/>
    <n v="2.2400000000000002"/>
    <n v="2.76"/>
    <n v="12.93"/>
    <n v="7.36"/>
    <n v="8.7200000000000006"/>
    <n v="8.61"/>
    <n v="8.68"/>
    <n v="9.5399999999999991"/>
    <n v="9.68"/>
    <n v="9.6199999999999992"/>
    <x v="9"/>
    <x v="19"/>
  </r>
  <r>
    <x v="24"/>
    <n v="5.67"/>
    <n v="8.75"/>
    <n v="8.36"/>
    <n v="3.69"/>
    <n v="5.25"/>
    <n v="8.11"/>
    <n v="8.9"/>
    <n v="8.52"/>
    <n v="2.09"/>
    <s v="0"/>
    <n v="2.09"/>
    <n v="3.39"/>
    <n v="14.23"/>
    <n v="8.3699999999999992"/>
    <n v="9"/>
    <n v="9.6300000000000008"/>
    <n v="9.24"/>
    <n v="8.66"/>
    <n v="8.6999999999999993"/>
    <n v="8.69"/>
    <x v="10"/>
    <x v="19"/>
  </r>
  <r>
    <x v="24"/>
    <n v="4.54"/>
    <n v="9.0399999999999991"/>
    <n v="8.7799999999999994"/>
    <n v="3.97"/>
    <n v="7.27"/>
    <n v="8.31"/>
    <n v="9.6999999999999993"/>
    <n v="9.0299999999999994"/>
    <n v="2.17"/>
    <s v="0"/>
    <n v="2.17"/>
    <n v="3.37"/>
    <n v="14.32"/>
    <n v="7.92"/>
    <n v="9.1300000000000008"/>
    <n v="9.7100000000000009"/>
    <n v="9.35"/>
    <n v="8.94"/>
    <n v="9.64"/>
    <n v="9.36"/>
    <x v="11"/>
    <x v="19"/>
  </r>
  <r>
    <x v="24"/>
    <n v="4.58"/>
    <n v="9.1"/>
    <n v="9.5"/>
    <n v="4.83"/>
    <n v="7.98"/>
    <n v="8.61"/>
    <n v="10.66"/>
    <n v="9.6300000000000008"/>
    <n v="2.66"/>
    <s v="0"/>
    <n v="2.66"/>
    <n v="3.81"/>
    <n v="17.489999999999998"/>
    <n v="9.0299999999999994"/>
    <n v="9.0500000000000007"/>
    <n v="10.41"/>
    <n v="9.5399999999999991"/>
    <n v="9.17"/>
    <n v="10.64"/>
    <n v="10"/>
    <x v="0"/>
    <x v="20"/>
  </r>
  <r>
    <x v="24"/>
    <n v="5.65"/>
    <n v="9.73"/>
    <n v="9.0399999999999991"/>
    <n v="4.6100000000000003"/>
    <n v="6.88"/>
    <n v="8.9"/>
    <n v="9.36"/>
    <n v="9.15"/>
    <n v="2.5299999999999998"/>
    <s v="0"/>
    <n v="2.5299999999999998"/>
    <n v="3.71"/>
    <n v="15.62"/>
    <n v="8.7200000000000006"/>
    <n v="9.99"/>
    <n v="11.64"/>
    <n v="10.58"/>
    <n v="9.32"/>
    <n v="8.9700000000000006"/>
    <n v="9.11"/>
    <x v="1"/>
    <x v="20"/>
  </r>
  <r>
    <x v="24"/>
    <n v="4.83"/>
    <n v="8.51"/>
    <n v="8.4600000000000009"/>
    <n v="4.67"/>
    <n v="6.42"/>
    <n v="7.98"/>
    <n v="9.6999999999999993"/>
    <n v="8.85"/>
    <n v="2.29"/>
    <s v="0"/>
    <n v="2.29"/>
    <n v="3.17"/>
    <n v="14.39"/>
    <n v="8.02"/>
    <n v="8.4"/>
    <n v="9.83"/>
    <n v="8.92"/>
    <n v="8.5399999999999991"/>
    <n v="9.6199999999999992"/>
    <n v="9.15"/>
    <x v="2"/>
    <x v="20"/>
  </r>
  <r>
    <x v="24"/>
    <n v="4.7699999999999996"/>
    <n v="8.91"/>
    <n v="8.65"/>
    <n v="3.79"/>
    <n v="6.65"/>
    <n v="8.19"/>
    <n v="9.6300000000000008"/>
    <n v="8.8699999999999992"/>
    <n v="2.4700000000000002"/>
    <s v="0"/>
    <n v="2.4700000000000002"/>
    <n v="2.99"/>
    <n v="13.54"/>
    <n v="7.11"/>
    <n v="8.27"/>
    <n v="8.6999999999999993"/>
    <n v="8.42"/>
    <n v="8.9700000000000006"/>
    <n v="9.7799999999999994"/>
    <n v="9.4"/>
    <x v="3"/>
    <x v="20"/>
  </r>
  <r>
    <x v="24"/>
    <n v="5.18"/>
    <n v="9.0399999999999991"/>
    <n v="7.9"/>
    <n v="3.84"/>
    <n v="8.59"/>
    <n v="8.1199999999999992"/>
    <n v="8.56"/>
    <n v="8.34"/>
    <n v="2.8"/>
    <s v="0"/>
    <n v="2.8"/>
    <n v="2.42"/>
    <n v="12.88"/>
    <n v="6.39"/>
    <n v="8.66"/>
    <n v="7.73"/>
    <n v="8.34"/>
    <n v="8.69"/>
    <n v="8.66"/>
    <n v="8.67"/>
    <x v="4"/>
    <x v="20"/>
  </r>
  <r>
    <x v="24"/>
    <n v="3.66"/>
    <n v="9.43"/>
    <n v="8.58"/>
    <n v="4.0999999999999996"/>
    <n v="5.94"/>
    <n v="8.4700000000000006"/>
    <n v="9.33"/>
    <n v="8.9"/>
    <n v="2.5099999999999998"/>
    <s v="0"/>
    <n v="2.5099999999999998"/>
    <n v="2.2400000000000002"/>
    <n v="12.27"/>
    <n v="5.38"/>
    <n v="8.7100000000000009"/>
    <n v="7.85"/>
    <n v="8.35"/>
    <n v="9.19"/>
    <n v="9.65"/>
    <n v="9.44"/>
    <x v="5"/>
    <x v="20"/>
  </r>
  <r>
    <x v="24"/>
    <n v="4.5599999999999996"/>
    <n v="9.24"/>
    <n v="9.44"/>
    <n v="3.53"/>
    <n v="7.03"/>
    <n v="8.6999999999999993"/>
    <n v="9.8699999999999992"/>
    <n v="9.32"/>
    <n v="2.48"/>
    <s v="0"/>
    <n v="2.48"/>
    <n v="3.15"/>
    <n v="17.399999999999999"/>
    <n v="7.73"/>
    <n v="8.1300000000000008"/>
    <n v="7.55"/>
    <n v="7.9"/>
    <n v="9.69"/>
    <n v="10.27"/>
    <n v="10.029999999999999"/>
    <x v="6"/>
    <x v="20"/>
  </r>
  <r>
    <x v="24"/>
    <n v="5.72"/>
    <n v="9.15"/>
    <n v="9.2899999999999991"/>
    <n v="4.18"/>
    <n v="7.87"/>
    <n v="8.74"/>
    <n v="9.57"/>
    <n v="9.17"/>
    <n v="2.99"/>
    <s v="0"/>
    <n v="2.99"/>
    <n v="2.46"/>
    <n v="17.89"/>
    <n v="8.83"/>
    <n v="8.3800000000000008"/>
    <n v="7.81"/>
    <n v="8.15"/>
    <n v="9.4"/>
    <n v="9.9"/>
    <n v="9.68"/>
    <x v="7"/>
    <x v="20"/>
  </r>
  <r>
    <x v="24"/>
    <n v="4.71"/>
    <n v="9.1300000000000008"/>
    <n v="9.24"/>
    <n v="3.72"/>
    <n v="7.38"/>
    <n v="8.56"/>
    <n v="9.36"/>
    <n v="8.9600000000000009"/>
    <n v="2.4500000000000002"/>
    <s v="0"/>
    <n v="2.4500000000000002"/>
    <n v="2.52"/>
    <n v="14.01"/>
    <n v="7.31"/>
    <n v="8.32"/>
    <n v="7.53"/>
    <n v="8.01"/>
    <n v="9.41"/>
    <n v="9.76"/>
    <n v="9.61"/>
    <x v="8"/>
    <x v="20"/>
  </r>
  <r>
    <x v="24"/>
    <n v="4.88"/>
    <n v="8.68"/>
    <n v="8.4600000000000009"/>
    <n v="3.19"/>
    <n v="7.11"/>
    <n v="8.01"/>
    <n v="9.06"/>
    <n v="8.5299999999999994"/>
    <n v="2.36"/>
    <s v="0"/>
    <n v="2.36"/>
    <n v="2.91"/>
    <n v="12.85"/>
    <n v="7.54"/>
    <n v="8.33"/>
    <n v="8.4"/>
    <n v="8.36"/>
    <n v="8.6300000000000008"/>
    <n v="9.14"/>
    <n v="8.91"/>
    <x v="9"/>
    <x v="20"/>
  </r>
  <r>
    <x v="24"/>
    <n v="5.09"/>
    <n v="9"/>
    <n v="7.89"/>
    <n v="3.57"/>
    <n v="5.52"/>
    <n v="7.97"/>
    <n v="9.7100000000000009"/>
    <n v="8.82"/>
    <n v="2.41"/>
    <s v="0"/>
    <n v="2.41"/>
    <n v="3.06"/>
    <n v="15.5"/>
    <n v="8.52"/>
    <n v="8.84"/>
    <n v="9.99"/>
    <n v="9.25"/>
    <n v="8.4"/>
    <n v="9.57"/>
    <n v="9.0500000000000007"/>
    <x v="10"/>
    <x v="20"/>
  </r>
  <r>
    <x v="24"/>
    <n v="5.33"/>
    <n v="9.82"/>
    <n v="8.99"/>
    <n v="3.31"/>
    <n v="5.65"/>
    <n v="8.7100000000000009"/>
    <n v="9.85"/>
    <n v="9.2899999999999991"/>
    <n v="2.44"/>
    <s v="0"/>
    <n v="2.44"/>
    <n v="3"/>
    <n v="15.29"/>
    <n v="7.64"/>
    <n v="9.99"/>
    <n v="10.19"/>
    <n v="10.07"/>
    <n v="9.2100000000000009"/>
    <n v="9.73"/>
    <n v="9.51"/>
    <x v="11"/>
    <x v="20"/>
  </r>
  <r>
    <x v="24"/>
    <n v="6.05"/>
    <n v="9.5"/>
    <n v="9.1300000000000008"/>
    <n v="4.8"/>
    <n v="7.68"/>
    <n v="8.8800000000000008"/>
    <n v="10.19"/>
    <n v="9.5500000000000007"/>
    <n v="2.87"/>
    <s v="0"/>
    <n v="2.87"/>
    <n v="4.92"/>
    <n v="16.760000000000002"/>
    <n v="10.039999999999999"/>
    <n v="9.85"/>
    <n v="11.49"/>
    <n v="10.44"/>
    <n v="9.1999999999999993"/>
    <n v="9.91"/>
    <n v="9.61"/>
    <x v="0"/>
    <x v="23"/>
  </r>
  <r>
    <x v="24"/>
    <n v="6.07"/>
    <n v="9.69"/>
    <n v="9.19"/>
    <n v="4.46"/>
    <n v="7.59"/>
    <n v="8.93"/>
    <n v="10.199999999999999"/>
    <n v="9.57"/>
    <n v="2.75"/>
    <s v="0"/>
    <n v="2.75"/>
    <n v="3.88"/>
    <n v="15.76"/>
    <n v="8.92"/>
    <n v="9.7100000000000009"/>
    <n v="11.52"/>
    <n v="10.34"/>
    <n v="9.4700000000000006"/>
    <n v="9.92"/>
    <n v="9.73"/>
    <x v="1"/>
    <x v="23"/>
  </r>
  <r>
    <x v="24"/>
    <n v="5.48"/>
    <n v="9.36"/>
    <n v="8.48"/>
    <n v="4.05"/>
    <n v="10.74"/>
    <n v="8.52"/>
    <n v="9.7799999999999994"/>
    <n v="9.17"/>
    <n v="2.41"/>
    <s v="0"/>
    <n v="2.41"/>
    <n v="3.74"/>
    <n v="15.99"/>
    <n v="8.82"/>
    <n v="9.48"/>
    <n v="9.6199999999999992"/>
    <n v="9.5399999999999991"/>
    <n v="8.91"/>
    <n v="9.74"/>
    <n v="9.39"/>
    <x v="2"/>
    <x v="23"/>
  </r>
  <r>
    <x v="24"/>
    <n v="5.14"/>
    <n v="8.2100000000000009"/>
    <n v="8.19"/>
    <n v="3.85"/>
    <n v="7.78"/>
    <n v="7.76"/>
    <n v="9.4700000000000006"/>
    <n v="8.59"/>
    <n v="2.5299999999999998"/>
    <s v="0"/>
    <n v="2.5299999999999998"/>
    <n v="3.37"/>
    <n v="11.69"/>
    <n v="6.93"/>
    <n v="7.96"/>
    <n v="8.4600000000000009"/>
    <n v="8.14"/>
    <n v="8.31"/>
    <n v="9.65"/>
    <n v="9.0299999999999994"/>
    <x v="3"/>
    <x v="23"/>
  </r>
  <r>
    <x v="24"/>
    <n v="5.0199999999999996"/>
    <n v="8.99"/>
    <n v="8.39"/>
    <n v="3.31"/>
    <n v="10.65"/>
    <n v="8.2100000000000009"/>
    <n v="8.99"/>
    <n v="8.58"/>
    <n v="2.39"/>
    <s v="0"/>
    <n v="2.39"/>
    <n v="2.66"/>
    <n v="12.95"/>
    <n v="6.41"/>
    <n v="9"/>
    <n v="7.81"/>
    <n v="8.6"/>
    <n v="8.64"/>
    <n v="9.16"/>
    <n v="8.92"/>
    <x v="4"/>
    <x v="23"/>
  </r>
  <r>
    <x v="24"/>
    <n v="4.84"/>
    <n v="9.42"/>
    <n v="8.67"/>
    <n v="3.41"/>
    <n v="7.19"/>
    <n v="8.56"/>
    <n v="9.23"/>
    <n v="8.89"/>
    <n v="2.5499999999999998"/>
    <s v="0"/>
    <n v="2.5499999999999998"/>
    <n v="2.84"/>
    <n v="10.59"/>
    <n v="4.68"/>
    <n v="8.5299999999999994"/>
    <n v="7.44"/>
    <n v="8.11"/>
    <n v="9.3800000000000008"/>
    <n v="9.6"/>
    <n v="9.5"/>
    <x v="5"/>
    <x v="23"/>
  </r>
  <r>
    <x v="24"/>
    <n v="4.8499999999999996"/>
    <n v="9.44"/>
    <n v="8.9"/>
    <n v="2.66"/>
    <n v="6.82"/>
    <n v="8.68"/>
    <n v="9.4600000000000009"/>
    <n v="9.1"/>
    <n v="2.3199999999999998"/>
    <s v="0"/>
    <n v="2.3199999999999998"/>
    <n v="3.16"/>
    <n v="11.23"/>
    <n v="6.26"/>
    <n v="7.96"/>
    <n v="7.58"/>
    <n v="7.81"/>
    <n v="9.65"/>
    <n v="9.8000000000000007"/>
    <n v="9.74"/>
    <x v="6"/>
    <x v="23"/>
  </r>
  <r>
    <x v="24"/>
    <n v="5.95"/>
    <n v="9.3800000000000008"/>
    <n v="9.39"/>
    <n v="4.3"/>
    <n v="6.74"/>
    <n v="8.9600000000000009"/>
    <n v="10.3"/>
    <n v="9.65"/>
    <n v="2.65"/>
    <s v="0"/>
    <n v="2.65"/>
    <n v="2.94"/>
    <n v="17.739999999999998"/>
    <n v="8.58"/>
    <n v="8.15"/>
    <n v="8.09"/>
    <n v="8.1300000000000008"/>
    <n v="9.8800000000000008"/>
    <n v="10.74"/>
    <n v="10.38"/>
    <x v="7"/>
    <x v="23"/>
  </r>
  <r>
    <x v="24"/>
    <n v="5.26"/>
    <n v="9.4600000000000009"/>
    <n v="9.33"/>
    <n v="3.27"/>
    <n v="8.7899999999999991"/>
    <n v="8.82"/>
    <n v="9.7799999999999994"/>
    <n v="9.3000000000000007"/>
    <n v="2.19"/>
    <s v="0"/>
    <n v="2.19"/>
    <n v="3.31"/>
    <n v="14.39"/>
    <n v="8.65"/>
    <n v="8.52"/>
    <n v="8.23"/>
    <n v="8.42"/>
    <n v="9.74"/>
    <n v="10.06"/>
    <n v="9.92"/>
    <x v="8"/>
    <x v="23"/>
  </r>
  <r>
    <x v="24"/>
    <n v="5.18"/>
    <n v="8.83"/>
    <n v="8.27"/>
    <n v="3.11"/>
    <n v="8"/>
    <n v="8.06"/>
    <n v="8.99"/>
    <n v="8.5299999999999994"/>
    <n v="2.21"/>
    <s v="0"/>
    <n v="2.21"/>
    <n v="3.17"/>
    <n v="12.68"/>
    <n v="7.3"/>
    <n v="8.35"/>
    <n v="8.32"/>
    <n v="8.34"/>
    <n v="8.74"/>
    <n v="9.08"/>
    <n v="8.93"/>
    <x v="9"/>
    <x v="23"/>
  </r>
  <r>
    <x v="24"/>
    <n v="5.8"/>
    <n v="9.19"/>
    <n v="8.44"/>
    <n v="3.63"/>
    <n v="8.4600000000000009"/>
    <n v="8.34"/>
    <n v="9.5"/>
    <n v="8.91"/>
    <n v="2.2799999999999998"/>
    <s v="0"/>
    <n v="2.2799999999999998"/>
    <n v="3.67"/>
    <n v="15.8"/>
    <n v="8.84"/>
    <n v="8.9499999999999993"/>
    <n v="10.08"/>
    <n v="9.35"/>
    <n v="9.02"/>
    <n v="9.3000000000000007"/>
    <n v="9.18"/>
    <x v="10"/>
    <x v="23"/>
  </r>
  <r>
    <x v="24"/>
    <n v="5.92"/>
    <n v="9.76"/>
    <n v="9.18"/>
    <n v="4.13"/>
    <n v="6.13"/>
    <n v="8.86"/>
    <n v="10.07"/>
    <n v="9.48"/>
    <n v="2.52"/>
    <s v="0"/>
    <n v="2.52"/>
    <n v="3.69"/>
    <n v="15.62"/>
    <n v="8.5500000000000007"/>
    <n v="9.76"/>
    <n v="10.94"/>
    <n v="10.199999999999999"/>
    <n v="9.4600000000000009"/>
    <n v="9.85"/>
    <n v="9.69"/>
    <x v="11"/>
    <x v="23"/>
  </r>
  <r>
    <x v="24"/>
    <n v="5.69"/>
    <n v="9.27"/>
    <n v="8.52"/>
    <n v="4.21"/>
    <n v="7.55"/>
    <n v="8.49"/>
    <n v="9.44"/>
    <n v="8.9700000000000006"/>
    <n v="2.4700000000000002"/>
    <s v="0"/>
    <n v="2.4700000000000002"/>
    <n v="3.81"/>
    <n v="16.38"/>
    <n v="8.57"/>
    <n v="9.65"/>
    <n v="10.23"/>
    <n v="9.8699999999999992"/>
    <n v="8.8699999999999992"/>
    <n v="9.23"/>
    <n v="9.08"/>
    <x v="0"/>
    <x v="24"/>
  </r>
  <r>
    <x v="24"/>
    <n v="6.08"/>
    <n v="9.3000000000000007"/>
    <n v="8.69"/>
    <n v="4.29"/>
    <n v="6.71"/>
    <n v="8.56"/>
    <n v="9.82"/>
    <n v="9.1999999999999993"/>
    <n v="2.56"/>
    <s v="0"/>
    <n v="2.56"/>
    <n v="3.93"/>
    <n v="15.33"/>
    <n v="8.91"/>
    <n v="9.66"/>
    <n v="11.32"/>
    <n v="10.25"/>
    <n v="8.94"/>
    <n v="9.52"/>
    <n v="9.27"/>
    <x v="1"/>
    <x v="24"/>
  </r>
  <r>
    <x v="24"/>
    <n v="6.06"/>
    <n v="8.9"/>
    <n v="8.23"/>
    <n v="3.27"/>
    <n v="6.76"/>
    <n v="8.17"/>
    <n v="9.5"/>
    <n v="8.83"/>
    <n v="2.25"/>
    <s v="0"/>
    <n v="2.25"/>
    <n v="3.27"/>
    <n v="14.77"/>
    <n v="8.08"/>
    <n v="8.75"/>
    <n v="10.01"/>
    <n v="9.2200000000000006"/>
    <n v="8.75"/>
    <n v="9.34"/>
    <n v="9.08"/>
    <x v="2"/>
    <x v="24"/>
  </r>
  <r>
    <x v="24"/>
    <n v="5.35"/>
    <n v="8.56"/>
    <n v="8.14"/>
    <n v="3.14"/>
    <n v="6.35"/>
    <n v="7.91"/>
    <n v="8.6"/>
    <n v="8.26"/>
    <n v="2.16"/>
    <s v="0"/>
    <n v="2.16"/>
    <n v="3.01"/>
    <n v="12.74"/>
    <n v="6.78"/>
    <n v="8.3000000000000007"/>
    <n v="8.6999999999999993"/>
    <n v="8.44"/>
    <n v="8.48"/>
    <n v="8.5399999999999991"/>
    <n v="8.51"/>
    <x v="3"/>
    <x v="24"/>
  </r>
  <r>
    <x v="24"/>
    <n v="5.21"/>
    <n v="8.7100000000000009"/>
    <n v="8.1999999999999993"/>
    <n v="2.73"/>
    <n v="7.45"/>
    <n v="7.97"/>
    <n v="9.4700000000000006"/>
    <n v="8.69"/>
    <n v="2.2599999999999998"/>
    <s v="0"/>
    <n v="2.2599999999999998"/>
    <n v="2.48"/>
    <n v="15.87"/>
    <n v="6.72"/>
    <n v="8.2899999999999991"/>
    <n v="8.52"/>
    <n v="8.36"/>
    <n v="8.66"/>
    <n v="9.5500000000000007"/>
    <n v="9.15"/>
    <x v="4"/>
    <x v="24"/>
  </r>
  <r>
    <x v="24"/>
    <n v="4.6399999999999997"/>
    <n v="9.8000000000000007"/>
    <n v="8.83"/>
    <n v="2.64"/>
    <n v="6.35"/>
    <n v="8.7200000000000006"/>
    <n v="9.3800000000000008"/>
    <n v="9.0500000000000007"/>
    <n v="2.2400000000000002"/>
    <s v="0"/>
    <n v="2.2400000000000002"/>
    <n v="2.89"/>
    <n v="12.66"/>
    <n v="6.1"/>
    <n v="8.81"/>
    <n v="7.57"/>
    <n v="8.33"/>
    <n v="9.52"/>
    <n v="9.69"/>
    <n v="9.61"/>
    <x v="5"/>
    <x v="24"/>
  </r>
  <r>
    <x v="24"/>
    <n v="5.0199999999999996"/>
    <n v="9.16"/>
    <n v="8.7799999999999994"/>
    <n v="2.72"/>
    <n v="5.65"/>
    <n v="8.4499999999999993"/>
    <n v="9.44"/>
    <n v="8.9700000000000006"/>
    <n v="2.5299999999999998"/>
    <s v="0"/>
    <n v="2.5299999999999998"/>
    <n v="3.1"/>
    <n v="12.15"/>
    <n v="6.67"/>
    <n v="7.57"/>
    <n v="7.52"/>
    <n v="7.55"/>
    <n v="9.44"/>
    <n v="9.83"/>
    <n v="9.66"/>
    <x v="6"/>
    <x v="24"/>
  </r>
  <r>
    <x v="24"/>
    <n v="6.18"/>
    <n v="9.34"/>
    <n v="9.6999999999999993"/>
    <n v="3.31"/>
    <n v="7.18"/>
    <n v="8.9600000000000009"/>
    <n v="10.32"/>
    <n v="9.65"/>
    <n v="2.91"/>
    <s v="0"/>
    <n v="2.91"/>
    <n v="2.89"/>
    <n v="18.78"/>
    <n v="8.9600000000000009"/>
    <n v="8.1300000000000008"/>
    <n v="7.95"/>
    <n v="8.06"/>
    <n v="9.99"/>
    <n v="10.84"/>
    <n v="10.47"/>
    <x v="7"/>
    <x v="24"/>
  </r>
  <r>
    <x v="24"/>
    <n v="4.95"/>
    <n v="9.08"/>
    <n v="9.18"/>
    <n v="3.24"/>
    <n v="6.9"/>
    <n v="8.51"/>
    <n v="9.8800000000000008"/>
    <n v="9.18"/>
    <n v="2.67"/>
    <s v="0"/>
    <n v="2.67"/>
    <n v="2.86"/>
    <n v="12.62"/>
    <n v="7.26"/>
    <n v="7.93"/>
    <n v="7.88"/>
    <n v="7.91"/>
    <n v="9.4600000000000009"/>
    <n v="10.32"/>
    <n v="9.93"/>
    <x v="8"/>
    <x v="24"/>
  </r>
  <r>
    <x v="24"/>
    <n v="5.09"/>
    <n v="8.44"/>
    <n v="8.4"/>
    <n v="3.35"/>
    <n v="5.95"/>
    <n v="7.87"/>
    <n v="8.56"/>
    <n v="8.2100000000000009"/>
    <n v="2.37"/>
    <s v="0"/>
    <n v="2.37"/>
    <n v="3.24"/>
    <n v="13.65"/>
    <n v="8.02"/>
    <n v="8.1199999999999992"/>
    <n v="8.02"/>
    <n v="8.08"/>
    <n v="8.4600000000000009"/>
    <n v="8.61"/>
    <n v="8.5399999999999991"/>
    <x v="9"/>
    <x v="24"/>
  </r>
  <r>
    <x v="24"/>
    <n v="5.79"/>
    <n v="9.1999999999999993"/>
    <n v="8.43"/>
    <n v="4"/>
    <n v="6.45"/>
    <n v="8.4"/>
    <n v="9.69"/>
    <n v="9.02"/>
    <n v="2.4300000000000002"/>
    <s v="0"/>
    <n v="2.4300000000000002"/>
    <n v="3.62"/>
    <n v="15.78"/>
    <n v="9.08"/>
    <n v="9.0399999999999991"/>
    <n v="10.63"/>
    <n v="9.61"/>
    <n v="8.9700000000000006"/>
    <n v="9.43"/>
    <n v="9.23"/>
    <x v="10"/>
    <x v="24"/>
  </r>
  <r>
    <x v="24"/>
    <n v="4.99"/>
    <n v="9.2200000000000006"/>
    <n v="8.4499999999999993"/>
    <n v="3.37"/>
    <n v="5.21"/>
    <n v="8.23"/>
    <n v="9.2899999999999991"/>
    <n v="8.7799999999999994"/>
    <n v="2.2599999999999998"/>
    <s v="0"/>
    <n v="2.2599999999999998"/>
    <n v="3.46"/>
    <n v="15.03"/>
    <n v="8.01"/>
    <n v="9.11"/>
    <n v="10.63"/>
    <n v="9.6999999999999993"/>
    <n v="8.84"/>
    <n v="9"/>
    <n v="8.93"/>
    <x v="11"/>
    <x v="24"/>
  </r>
  <r>
    <x v="24"/>
    <n v="4.71"/>
    <n v="9.59"/>
    <n v="8.33"/>
    <n v="3.73"/>
    <n v="5.74"/>
    <n v="8.39"/>
    <n v="9.5"/>
    <n v="8.9700000000000006"/>
    <n v="2.3199999999999998"/>
    <s v="0"/>
    <n v="2.3199999999999998"/>
    <n v="4.2300000000000004"/>
    <n v="17.510000000000002"/>
    <n v="8.86"/>
    <n v="9.2100000000000009"/>
    <n v="10.43"/>
    <n v="9.6999999999999993"/>
    <n v="8.92"/>
    <n v="9.26"/>
    <n v="9.1199999999999992"/>
    <x v="0"/>
    <x v="25"/>
  </r>
  <r>
    <x v="24"/>
    <n v="5.17"/>
    <n v="9.15"/>
    <n v="8.39"/>
    <n v="3.8"/>
    <n v="6.64"/>
    <n v="8.2799999999999994"/>
    <n v="9.4700000000000006"/>
    <n v="8.86"/>
    <n v="2.2400000000000002"/>
    <s v="0"/>
    <n v="2.2400000000000002"/>
    <n v="4.37"/>
    <n v="17.66"/>
    <n v="9.99"/>
    <n v="9.08"/>
    <n v="10.81"/>
    <n v="9.7200000000000006"/>
    <n v="8.7200000000000006"/>
    <n v="9.14"/>
    <n v="8.9499999999999993"/>
    <x v="1"/>
    <x v="25"/>
  </r>
  <r>
    <x v="24"/>
    <n v="4.76"/>
    <n v="9.08"/>
    <n v="8.31"/>
    <n v="3.83"/>
    <n v="7.76"/>
    <n v="8.23"/>
    <n v="9.1199999999999992"/>
    <n v="8.67"/>
    <n v="2.48"/>
    <s v="0"/>
    <n v="2.48"/>
    <n v="4.09"/>
    <n v="15.12"/>
    <n v="8.73"/>
    <n v="9.09"/>
    <n v="9.58"/>
    <n v="9.2799999999999994"/>
    <n v="8.66"/>
    <n v="8.9600000000000009"/>
    <n v="8.83"/>
    <x v="2"/>
    <x v="25"/>
  </r>
  <r>
    <x v="24"/>
    <n v="5.34"/>
    <n v="7.99"/>
    <n v="7.89"/>
    <n v="3.53"/>
    <n v="5.67"/>
    <n v="7.49"/>
    <n v="8.4"/>
    <n v="7.93"/>
    <n v="2.54"/>
    <s v="0"/>
    <n v="2.54"/>
    <n v="3.08"/>
    <n v="12.77"/>
    <n v="7.19"/>
    <n v="7.56"/>
    <n v="7.57"/>
    <n v="7.57"/>
    <n v="8.01"/>
    <n v="8.5299999999999994"/>
    <n v="8.2899999999999991"/>
    <x v="3"/>
    <x v="25"/>
  </r>
  <r>
    <x v="24"/>
    <n v="5.78"/>
    <n v="9.09"/>
    <n v="7.84"/>
    <n v="3.18"/>
    <n v="5.86"/>
    <n v="8.15"/>
    <n v="9.23"/>
    <n v="8.66"/>
    <n v="2.4300000000000002"/>
    <s v="0"/>
    <n v="2.4300000000000002"/>
    <n v="3.03"/>
    <n v="15.99"/>
    <n v="7.62"/>
    <n v="8.33"/>
    <n v="8.5399999999999991"/>
    <n v="8.4"/>
    <n v="8.85"/>
    <n v="9.2899999999999991"/>
    <n v="9.08"/>
    <x v="4"/>
    <x v="25"/>
  </r>
  <r>
    <x v="24"/>
    <n v="5.35"/>
    <n v="8.94"/>
    <n v="7.66"/>
    <n v="2.69"/>
    <n v="5.98"/>
    <n v="7.99"/>
    <n v="8.31"/>
    <n v="8.15"/>
    <n v="2.33"/>
    <s v="0"/>
    <n v="2.33"/>
    <n v="2.83"/>
    <n v="14.69"/>
    <n v="5.21"/>
    <n v="7.93"/>
    <n v="6.66"/>
    <n v="7.41"/>
    <n v="8.7200000000000006"/>
    <n v="8.6"/>
    <n v="8.65"/>
    <x v="5"/>
    <x v="25"/>
  </r>
  <r>
    <x v="24"/>
    <n v="5.95"/>
    <n v="8.9"/>
    <n v="9.16"/>
    <n v="3.2"/>
    <n v="6.13"/>
    <n v="8.5399999999999991"/>
    <n v="9.85"/>
    <n v="9.19"/>
    <n v="2.5299999999999998"/>
    <s v="0"/>
    <n v="2.5299999999999998"/>
    <n v="2.74"/>
    <n v="12.72"/>
    <n v="6.15"/>
    <n v="7.65"/>
    <n v="7.8"/>
    <n v="7.71"/>
    <n v="9.56"/>
    <n v="10.23"/>
    <n v="9.93"/>
    <x v="6"/>
    <x v="25"/>
  </r>
  <r>
    <x v="24"/>
    <n v="6.75"/>
    <n v="8.94"/>
    <n v="9.52"/>
    <n v="4.34"/>
    <n v="7.44"/>
    <n v="8.77"/>
    <n v="10.11"/>
    <n v="9.43"/>
    <n v="2.78"/>
    <s v="0"/>
    <n v="2.78"/>
    <n v="3.35"/>
    <n v="17.010000000000002"/>
    <n v="8.5500000000000007"/>
    <n v="7.68"/>
    <n v="7.92"/>
    <n v="7.77"/>
    <n v="9.77"/>
    <n v="10.57"/>
    <n v="10.210000000000001"/>
    <x v="7"/>
    <x v="25"/>
  </r>
  <r>
    <x v="24"/>
    <n v="5.27"/>
    <n v="8.27"/>
    <n v="8.61"/>
    <n v="3.48"/>
    <n v="7.37"/>
    <n v="7.92"/>
    <n v="8.74"/>
    <n v="8.33"/>
    <n v="2.66"/>
    <s v="0"/>
    <n v="2.66"/>
    <n v="3"/>
    <n v="12.8"/>
    <n v="7.09"/>
    <n v="7.49"/>
    <n v="7.91"/>
    <n v="7.64"/>
    <n v="8.67"/>
    <n v="8.8699999999999992"/>
    <n v="8.7799999999999994"/>
    <x v="8"/>
    <x v="25"/>
  </r>
  <r>
    <x v="24"/>
    <n v="5.68"/>
    <n v="8.19"/>
    <n v="8.25"/>
    <n v="3.15"/>
    <n v="6.16"/>
    <n v="7.77"/>
    <n v="9.31"/>
    <n v="8.51"/>
    <n v="2.3199999999999998"/>
    <s v="0"/>
    <n v="2.3199999999999998"/>
    <n v="4.34"/>
    <n v="14.85"/>
    <n v="9.1199999999999992"/>
    <n v="7.64"/>
    <n v="8.44"/>
    <n v="7.91"/>
    <n v="8.44"/>
    <n v="9.41"/>
    <n v="8.9600000000000009"/>
    <x v="9"/>
    <x v="25"/>
  </r>
  <r>
    <x v="24"/>
    <n v="5.91"/>
    <n v="8.98"/>
    <n v="8.2100000000000009"/>
    <n v="3.48"/>
    <n v="6.12"/>
    <n v="8.2200000000000006"/>
    <n v="9.98"/>
    <n v="9.06"/>
    <n v="2.13"/>
    <s v="0"/>
    <n v="2.13"/>
    <n v="3.78"/>
    <n v="16.03"/>
    <n v="9.4499999999999993"/>
    <n v="8.83"/>
    <n v="10.06"/>
    <n v="9.27"/>
    <n v="8.85"/>
    <n v="9.8800000000000008"/>
    <n v="9.4"/>
    <x v="10"/>
    <x v="25"/>
  </r>
  <r>
    <x v="24"/>
    <n v="5.19"/>
    <n v="8.58"/>
    <n v="7.98"/>
    <n v="3.42"/>
    <n v="5.62"/>
    <n v="7.84"/>
    <n v="8.89"/>
    <n v="8.3699999999999992"/>
    <n v="1.93"/>
    <s v="0"/>
    <n v="1.93"/>
    <n v="4.28"/>
    <n v="17.41"/>
    <n v="9.4499999999999993"/>
    <n v="8.81"/>
    <n v="9.83"/>
    <n v="9.2100000000000009"/>
    <n v="8.25"/>
    <n v="8.65"/>
    <n v="8.48"/>
    <x v="11"/>
    <x v="25"/>
  </r>
  <r>
    <x v="23"/>
    <n v="68.8"/>
    <n v="86.19"/>
    <n v="77.17"/>
    <n v="48.15"/>
    <n v="65.52"/>
    <n v="80.34"/>
    <n v="69.010000000000005"/>
    <n v="73.69"/>
    <n v="42.95"/>
    <s v="0"/>
    <n v="42.95"/>
    <n v="56.26"/>
    <n v="41.63"/>
    <n v="44.87"/>
    <n v="81.03"/>
    <n v="77.91"/>
    <n v="79.790000000000006"/>
    <n v="82.34"/>
    <n v="68.33"/>
    <n v="73.319999999999993"/>
    <x v="0"/>
    <x v="19"/>
  </r>
  <r>
    <x v="23"/>
    <n v="74.81"/>
    <n v="90.63"/>
    <n v="79.239999999999995"/>
    <n v="57.56"/>
    <n v="65.349999999999994"/>
    <n v="84.11"/>
    <n v="72.13"/>
    <n v="77.08"/>
    <n v="53.32"/>
    <s v="0"/>
    <n v="53.32"/>
    <n v="62.84"/>
    <n v="49.8"/>
    <n v="52.69"/>
    <n v="87.73"/>
    <n v="82.5"/>
    <n v="85.66"/>
    <n v="84.43"/>
    <n v="71.069999999999993"/>
    <n v="75.83"/>
    <x v="1"/>
    <x v="19"/>
  </r>
  <r>
    <x v="23"/>
    <n v="46.68"/>
    <n v="85.32"/>
    <n v="77.17"/>
    <n v="53.1"/>
    <n v="54.52"/>
    <n v="78.58"/>
    <n v="69.56"/>
    <n v="73.290000000000006"/>
    <n v="42.82"/>
    <s v="0"/>
    <n v="42.82"/>
    <n v="49.43"/>
    <n v="47.06"/>
    <n v="47.58"/>
    <n v="83.43"/>
    <n v="77.459999999999994"/>
    <n v="81.069999999999993"/>
    <n v="78.72"/>
    <n v="68.91"/>
    <n v="72.41"/>
    <x v="2"/>
    <x v="19"/>
  </r>
  <r>
    <x v="23"/>
    <n v="57.51"/>
    <n v="83.26"/>
    <n v="69.31"/>
    <n v="44"/>
    <n v="33.880000000000003"/>
    <n v="74.63"/>
    <n v="60.63"/>
    <n v="66.41"/>
    <n v="36.159999999999997"/>
    <s v="0"/>
    <n v="36.159999999999997"/>
    <n v="42.54"/>
    <n v="38.79"/>
    <n v="39.619999999999997"/>
    <n v="73.760000000000005"/>
    <n v="64.97"/>
    <n v="70.28"/>
    <n v="77.5"/>
    <n v="60.53"/>
    <n v="66.569999999999993"/>
    <x v="3"/>
    <x v="19"/>
  </r>
  <r>
    <x v="23"/>
    <n v="48.28"/>
    <n v="72.87"/>
    <n v="57.7"/>
    <n v="34.31"/>
    <n v="42.23"/>
    <n v="64.23"/>
    <n v="46.78"/>
    <n v="53.99"/>
    <n v="39.369999999999997"/>
    <s v="0"/>
    <n v="39.369999999999997"/>
    <n v="25.37"/>
    <n v="32.65"/>
    <n v="31.04"/>
    <n v="68.819999999999993"/>
    <n v="45.45"/>
    <n v="59.58"/>
    <n v="64.05"/>
    <n v="47.38"/>
    <n v="53.32"/>
    <x v="4"/>
    <x v="19"/>
  </r>
  <r>
    <x v="23"/>
    <n v="40.39"/>
    <n v="70.599999999999994"/>
    <n v="61.07"/>
    <n v="38.07"/>
    <n v="35.299999999999997"/>
    <n v="63.76"/>
    <n v="48.81"/>
    <n v="54.99"/>
    <n v="38.81"/>
    <s v="0"/>
    <n v="38.81"/>
    <n v="24.73"/>
    <n v="15.64"/>
    <n v="17.649999999999999"/>
    <n v="61.89"/>
    <n v="52.69"/>
    <n v="58.25"/>
    <n v="66.459999999999994"/>
    <n v="49.1"/>
    <n v="55.28"/>
    <x v="5"/>
    <x v="19"/>
  </r>
  <r>
    <x v="23"/>
    <n v="38.74"/>
    <n v="74.099999999999994"/>
    <n v="72.709999999999994"/>
    <n v="39.72"/>
    <n v="37.840000000000003"/>
    <n v="69.790000000000006"/>
    <n v="64.040000000000006"/>
    <n v="66.400000000000006"/>
    <n v="37.880000000000003"/>
    <s v="0"/>
    <n v="37.880000000000003"/>
    <n v="38.83"/>
    <n v="31.53"/>
    <n v="33.15"/>
    <n v="67.25"/>
    <n v="59.76"/>
    <n v="64.27"/>
    <n v="73.06"/>
    <n v="65.59"/>
    <n v="68.239999999999995"/>
    <x v="6"/>
    <x v="19"/>
  </r>
  <r>
    <x v="23"/>
    <n v="46.28"/>
    <n v="85.97"/>
    <n v="74.72"/>
    <n v="39.79"/>
    <n v="39.15"/>
    <n v="77.41"/>
    <n v="70"/>
    <n v="73.040000000000006"/>
    <n v="25.95"/>
    <s v="0"/>
    <n v="25.95"/>
    <n v="28.79"/>
    <n v="41.2"/>
    <n v="38.450000000000003"/>
    <n v="80.27"/>
    <n v="75.64"/>
    <n v="78.430000000000007"/>
    <n v="79.650000000000006"/>
    <n v="69.900000000000006"/>
    <n v="73.36"/>
    <x v="7"/>
    <x v="19"/>
  </r>
  <r>
    <x v="23"/>
    <n v="52.48"/>
    <n v="81.849999999999994"/>
    <n v="66.099999999999994"/>
    <n v="38.08"/>
    <n v="36.08"/>
    <n v="72.42"/>
    <n v="57.91"/>
    <n v="63.87"/>
    <n v="35.4"/>
    <s v="0"/>
    <n v="35.4"/>
    <n v="32.380000000000003"/>
    <n v="31.36"/>
    <n v="31.58"/>
    <n v="75.959999999999994"/>
    <n v="63.06"/>
    <n v="70.83"/>
    <n v="73.47"/>
    <n v="57.82"/>
    <n v="63.38"/>
    <x v="8"/>
    <x v="19"/>
  </r>
  <r>
    <x v="23"/>
    <n v="65.75"/>
    <n v="86.66"/>
    <n v="71.290000000000006"/>
    <n v="35.35"/>
    <n v="43.86"/>
    <n v="77.64"/>
    <n v="60.36"/>
    <n v="67.459999999999994"/>
    <n v="41.54"/>
    <s v="0"/>
    <n v="41.54"/>
    <n v="36.869999999999997"/>
    <n v="40.57"/>
    <n v="39.75"/>
    <n v="79.33"/>
    <n v="62.21"/>
    <n v="72.52"/>
    <n v="79.45"/>
    <n v="60.61"/>
    <n v="67.3"/>
    <x v="9"/>
    <x v="19"/>
  </r>
  <r>
    <x v="23"/>
    <n v="73.86"/>
    <n v="86.99"/>
    <n v="71.48"/>
    <n v="49.96"/>
    <n v="36.200000000000003"/>
    <n v="78.709999999999994"/>
    <n v="64.91"/>
    <n v="70.58"/>
    <n v="49.1"/>
    <s v="0"/>
    <n v="49.1"/>
    <n v="44.79"/>
    <n v="45.45"/>
    <n v="45.3"/>
    <n v="81.39"/>
    <n v="80.099999999999994"/>
    <n v="80.88"/>
    <n v="79.63"/>
    <n v="63.05"/>
    <n v="68.94"/>
    <x v="10"/>
    <x v="19"/>
  </r>
  <r>
    <x v="23"/>
    <n v="59.96"/>
    <n v="79.92"/>
    <n v="68.73"/>
    <n v="49.71"/>
    <n v="48.98"/>
    <n v="73.33"/>
    <n v="65.23"/>
    <n v="68.56"/>
    <n v="46.56"/>
    <s v="0"/>
    <n v="46.56"/>
    <n v="46.65"/>
    <n v="40.17"/>
    <n v="41.61"/>
    <n v="76.03"/>
    <n v="72.81"/>
    <n v="74.75"/>
    <n v="73.989999999999995"/>
    <n v="64.73"/>
    <n v="68.02"/>
    <x v="11"/>
    <x v="19"/>
  </r>
  <r>
    <x v="23"/>
    <n v="60.44"/>
    <n v="84.17"/>
    <n v="75.37"/>
    <n v="57.6"/>
    <n v="51.5"/>
    <n v="78.28"/>
    <n v="71.12"/>
    <n v="74.150000000000006"/>
    <n v="49.25"/>
    <s v="0"/>
    <n v="49.25"/>
    <n v="47.44"/>
    <n v="38.31"/>
    <n v="40.33"/>
    <n v="76.63"/>
    <n v="77.819999999999993"/>
    <n v="77.09"/>
    <n v="80.87"/>
    <n v="70.930000000000007"/>
    <n v="74.61"/>
    <x v="0"/>
    <x v="20"/>
  </r>
  <r>
    <x v="23"/>
    <n v="67.790000000000006"/>
    <n v="89.97"/>
    <n v="75.17"/>
    <n v="61.57"/>
    <n v="58.73"/>
    <n v="82.1"/>
    <n v="71.16"/>
    <n v="75.8"/>
    <n v="51.29"/>
    <s v="0"/>
    <n v="51.29"/>
    <n v="53.73"/>
    <n v="46.7"/>
    <n v="48.26"/>
    <n v="83.29"/>
    <n v="82.83"/>
    <n v="83.11"/>
    <n v="83.55"/>
    <n v="69.95"/>
    <n v="74.98"/>
    <x v="1"/>
    <x v="20"/>
  </r>
  <r>
    <x v="23"/>
    <n v="63.4"/>
    <n v="83.45"/>
    <n v="75.75"/>
    <n v="62.32"/>
    <n v="54.9"/>
    <n v="78.41"/>
    <n v="70.349999999999994"/>
    <n v="73.760000000000005"/>
    <n v="46.62"/>
    <s v="0"/>
    <n v="46.62"/>
    <n v="46.47"/>
    <n v="45.66"/>
    <n v="45.84"/>
    <n v="79.11"/>
    <n v="82.32"/>
    <n v="80.37"/>
    <n v="80.16"/>
    <n v="69.099999999999994"/>
    <n v="73.19"/>
    <x v="2"/>
    <x v="20"/>
  </r>
  <r>
    <x v="23"/>
    <n v="59.59"/>
    <n v="83.49"/>
    <n v="68.84"/>
    <n v="55.52"/>
    <n v="48.31"/>
    <n v="75.5"/>
    <n v="57.87"/>
    <n v="65.349999999999994"/>
    <n v="50.85"/>
    <s v="0"/>
    <n v="50.85"/>
    <n v="41.31"/>
    <n v="34.200000000000003"/>
    <n v="35.78"/>
    <n v="75.83"/>
    <n v="65.08"/>
    <n v="71.62"/>
    <n v="77.08"/>
    <n v="57.36"/>
    <n v="64.650000000000006"/>
    <x v="3"/>
    <x v="20"/>
  </r>
  <r>
    <x v="23"/>
    <n v="50.49"/>
    <n v="70.5"/>
    <n v="56.69"/>
    <n v="44.48"/>
    <n v="45.19"/>
    <n v="63.28"/>
    <n v="49.08"/>
    <n v="55.1"/>
    <n v="50.72"/>
    <s v="0"/>
    <n v="50.72"/>
    <n v="28.99"/>
    <n v="26.84"/>
    <n v="27.32"/>
    <n v="64.239999999999995"/>
    <n v="47.03"/>
    <n v="57.49"/>
    <n v="63.96"/>
    <n v="50.02"/>
    <n v="55.18"/>
    <x v="4"/>
    <x v="20"/>
  </r>
  <r>
    <x v="23"/>
    <n v="31.49"/>
    <n v="69.38"/>
    <n v="58.09"/>
    <n v="38.4"/>
    <n v="31.31"/>
    <n v="61.5"/>
    <n v="49.1"/>
    <n v="54.35"/>
    <n v="39.700000000000003"/>
    <s v="0"/>
    <n v="39.700000000000003"/>
    <n v="26.17"/>
    <n v="18.63"/>
    <n v="20.3"/>
    <n v="57.14"/>
    <n v="56.27"/>
    <n v="56.8"/>
    <n v="64.930000000000007"/>
    <n v="48.77"/>
    <n v="54.75"/>
    <x v="5"/>
    <x v="20"/>
  </r>
  <r>
    <x v="23"/>
    <n v="33.69"/>
    <n v="77.88"/>
    <n v="70.42"/>
    <n v="42.95"/>
    <n v="44.67"/>
    <n v="70.45"/>
    <n v="65.77"/>
    <n v="67.75"/>
    <n v="39.119999999999997"/>
    <s v="0"/>
    <n v="39.119999999999997"/>
    <n v="40.11"/>
    <n v="28.5"/>
    <n v="30.98"/>
    <n v="62.02"/>
    <n v="57.72"/>
    <n v="60.3"/>
    <n v="76"/>
    <n v="68.17"/>
    <n v="71.069999999999993"/>
    <x v="6"/>
    <x v="20"/>
  </r>
  <r>
    <x v="23"/>
    <n v="55.74"/>
    <n v="94.34"/>
    <n v="79.3"/>
    <n v="51.35"/>
    <n v="57.01"/>
    <n v="84.5"/>
    <n v="73.489999999999995"/>
    <n v="78.14"/>
    <n v="37.340000000000003"/>
    <s v="0"/>
    <n v="37.340000000000003"/>
    <n v="30.39"/>
    <n v="42.11"/>
    <n v="39.61"/>
    <n v="84.16"/>
    <n v="80.430000000000007"/>
    <n v="82.66"/>
    <n v="87.76"/>
    <n v="73.23"/>
    <n v="78.61"/>
    <x v="7"/>
    <x v="20"/>
  </r>
  <r>
    <x v="23"/>
    <n v="44.64"/>
    <n v="85.18"/>
    <n v="69.59"/>
    <n v="45.11"/>
    <n v="49.71"/>
    <n v="75.12"/>
    <n v="58.75"/>
    <n v="65.66"/>
    <n v="39.14"/>
    <s v="0"/>
    <n v="39.14"/>
    <n v="31.25"/>
    <n v="33.61"/>
    <n v="33.1"/>
    <n v="77.44"/>
    <n v="66.28"/>
    <n v="72.95"/>
    <n v="76.56"/>
    <n v="58.22"/>
    <n v="65.010000000000005"/>
    <x v="8"/>
    <x v="20"/>
  </r>
  <r>
    <x v="23"/>
    <n v="54.69"/>
    <n v="84.41"/>
    <n v="64.33"/>
    <n v="44.82"/>
    <n v="50.85"/>
    <n v="73.709999999999994"/>
    <n v="60.93"/>
    <n v="66.33"/>
    <n v="46.91"/>
    <s v="0"/>
    <n v="46.91"/>
    <n v="37.659999999999997"/>
    <n v="39.31"/>
    <n v="38.96"/>
    <n v="74.7"/>
    <n v="63.93"/>
    <n v="70.37"/>
    <n v="75.13"/>
    <n v="61.05"/>
    <n v="66.260000000000005"/>
    <x v="9"/>
    <x v="20"/>
  </r>
  <r>
    <x v="23"/>
    <n v="67.45"/>
    <n v="87.07"/>
    <n v="68.86"/>
    <n v="58.12"/>
    <n v="33.1"/>
    <n v="77.73"/>
    <n v="66.16"/>
    <n v="71.040000000000006"/>
    <n v="54.05"/>
    <s v="0"/>
    <n v="54.05"/>
    <n v="46.56"/>
    <n v="50.05"/>
    <n v="49.31"/>
    <n v="82.25"/>
    <n v="78.14"/>
    <n v="80.599999999999994"/>
    <n v="77.45"/>
    <n v="64.62"/>
    <n v="69.37"/>
    <x v="10"/>
    <x v="20"/>
  </r>
  <r>
    <x v="23"/>
    <n v="59.26"/>
    <n v="82.37"/>
    <n v="71.69"/>
    <n v="54.02"/>
    <n v="50.23"/>
    <n v="75.680000000000007"/>
    <n v="65.41"/>
    <n v="69.75"/>
    <n v="53.57"/>
    <s v="0"/>
    <n v="53.57"/>
    <n v="47.23"/>
    <n v="39.74"/>
    <n v="41.34"/>
    <n v="76.45"/>
    <n v="74.489999999999995"/>
    <n v="75.66"/>
    <n v="76.86"/>
    <n v="64.63"/>
    <n v="69.16"/>
    <x v="11"/>
    <x v="20"/>
  </r>
  <r>
    <x v="23"/>
    <n v="60.63"/>
    <n v="86.28"/>
    <n v="75.64"/>
    <n v="60.62"/>
    <n v="59.9"/>
    <n v="79.59"/>
    <n v="69.42"/>
    <n v="73.7"/>
    <n v="49.52"/>
    <s v="0"/>
    <n v="49.52"/>
    <n v="57.56"/>
    <n v="40.99"/>
    <n v="44.56"/>
    <n v="80.400000000000006"/>
    <n v="79.239999999999995"/>
    <n v="79.94"/>
    <n v="81.150000000000006"/>
    <n v="68.63"/>
    <n v="73.22"/>
    <x v="0"/>
    <x v="23"/>
  </r>
  <r>
    <x v="23"/>
    <n v="74.650000000000006"/>
    <n v="90.92"/>
    <n v="79.599999999999994"/>
    <n v="63.95"/>
    <n v="68.17"/>
    <n v="84.75"/>
    <n v="71.7"/>
    <n v="77.180000000000007"/>
    <n v="56.12"/>
    <s v="0"/>
    <n v="56.12"/>
    <n v="62.1"/>
    <n v="50.95"/>
    <n v="53.35"/>
    <n v="87.17"/>
    <n v="82.45"/>
    <n v="85.29"/>
    <n v="85.56"/>
    <n v="70.53"/>
    <n v="76.05"/>
    <x v="1"/>
    <x v="23"/>
  </r>
  <r>
    <x v="23"/>
    <n v="62.81"/>
    <n v="86.48"/>
    <n v="74.87"/>
    <n v="56.41"/>
    <n v="62.79"/>
    <n v="79.55"/>
    <n v="70.239999999999995"/>
    <n v="74.150000000000006"/>
    <n v="46.07"/>
    <s v="0"/>
    <n v="46.07"/>
    <n v="53.26"/>
    <n v="44.22"/>
    <n v="46.16"/>
    <n v="82.55"/>
    <n v="80.89"/>
    <n v="81.89"/>
    <n v="80.41"/>
    <n v="69.239999999999995"/>
    <n v="73.34"/>
    <x v="2"/>
    <x v="23"/>
  </r>
  <r>
    <x v="23"/>
    <n v="57.13"/>
    <n v="82.38"/>
    <n v="71.63"/>
    <n v="53.95"/>
    <n v="64.55"/>
    <n v="75.760000000000005"/>
    <n v="62.6"/>
    <n v="68.13"/>
    <n v="47.15"/>
    <s v="0"/>
    <n v="47.15"/>
    <n v="47.55"/>
    <n v="33.770000000000003"/>
    <n v="36.74"/>
    <n v="72.760000000000005"/>
    <n v="67.06"/>
    <n v="70.48"/>
    <n v="78.92"/>
    <n v="62.68"/>
    <n v="68.64"/>
    <x v="3"/>
    <x v="23"/>
  </r>
  <r>
    <x v="23"/>
    <n v="54.74"/>
    <n v="79.010000000000005"/>
    <n v="56.14"/>
    <n v="41.3"/>
    <n v="52.28"/>
    <n v="67.98"/>
    <n v="47.76"/>
    <n v="56.25"/>
    <n v="39.590000000000003"/>
    <s v="0"/>
    <n v="39.590000000000003"/>
    <n v="31.35"/>
    <n v="23.96"/>
    <n v="25.55"/>
    <n v="67.89"/>
    <n v="44.4"/>
    <n v="58.5"/>
    <n v="70.02"/>
    <n v="48.97"/>
    <n v="56.69"/>
    <x v="4"/>
    <x v="23"/>
  </r>
  <r>
    <x v="23"/>
    <n v="43.41"/>
    <n v="80.22"/>
    <n v="57.73"/>
    <n v="37.21"/>
    <n v="37.32"/>
    <n v="67.94"/>
    <n v="52.14"/>
    <n v="58.78"/>
    <n v="40.6"/>
    <s v="0"/>
    <n v="40.6"/>
    <n v="36.14"/>
    <n v="11.47"/>
    <n v="16.78"/>
    <n v="64.98"/>
    <n v="53.04"/>
    <n v="60.21"/>
    <n v="71.069999999999993"/>
    <n v="53.13"/>
    <n v="59.71"/>
    <x v="5"/>
    <x v="23"/>
  </r>
  <r>
    <x v="23"/>
    <n v="35.94"/>
    <n v="84.05"/>
    <n v="66.430000000000007"/>
    <n v="30.65"/>
    <n v="44.94"/>
    <n v="72.2"/>
    <n v="65.05"/>
    <n v="68.05"/>
    <n v="32.78"/>
    <s v="0"/>
    <n v="32.78"/>
    <n v="37.770000000000003"/>
    <n v="23.02"/>
    <n v="26.19"/>
    <n v="61.56"/>
    <n v="59.34"/>
    <n v="60.67"/>
    <n v="79.209999999999994"/>
    <n v="67.13"/>
    <n v="71.56"/>
    <x v="6"/>
    <x v="23"/>
  </r>
  <r>
    <x v="23"/>
    <n v="51.26"/>
    <n v="98.34"/>
    <n v="76.680000000000007"/>
    <n v="47.74"/>
    <n v="54.51"/>
    <n v="85.15"/>
    <n v="75.73"/>
    <n v="79.69"/>
    <n v="28.38"/>
    <s v="0"/>
    <n v="28.38"/>
    <n v="42.5"/>
    <n v="43.26"/>
    <n v="43.1"/>
    <n v="85.46"/>
    <n v="82.3"/>
    <n v="84.2"/>
    <n v="88.57"/>
    <n v="75.569999999999993"/>
    <n v="80.34"/>
    <x v="7"/>
    <x v="23"/>
  </r>
  <r>
    <x v="23"/>
    <n v="49.69"/>
    <n v="86.36"/>
    <n v="67.599999999999994"/>
    <n v="41.95"/>
    <n v="52.04"/>
    <n v="75.290000000000006"/>
    <n v="59.82"/>
    <n v="66.33"/>
    <n v="33.85"/>
    <s v="0"/>
    <n v="33.85"/>
    <n v="36.380000000000003"/>
    <n v="40.26"/>
    <n v="39.42"/>
    <n v="78.17"/>
    <n v="66.209999999999994"/>
    <n v="73.41"/>
    <n v="76.77"/>
    <n v="59.33"/>
    <n v="65.739999999999995"/>
    <x v="8"/>
    <x v="23"/>
  </r>
  <r>
    <x v="23"/>
    <n v="62.26"/>
    <n v="87.2"/>
    <n v="66.319999999999993"/>
    <n v="47.61"/>
    <n v="55.56"/>
    <n v="76.459999999999994"/>
    <n v="61.71"/>
    <n v="67.91"/>
    <n v="45.04"/>
    <s v="0"/>
    <n v="45.04"/>
    <n v="46.48"/>
    <n v="39.229999999999997"/>
    <n v="40.79"/>
    <n v="76.150000000000006"/>
    <n v="67.73"/>
    <n v="72.8"/>
    <n v="78.63"/>
    <n v="61.36"/>
    <n v="67.7"/>
    <x v="9"/>
    <x v="23"/>
  </r>
  <r>
    <x v="23"/>
    <n v="82.16"/>
    <n v="89.49"/>
    <n v="74.599999999999994"/>
    <n v="57.28"/>
    <n v="62.12"/>
    <n v="82.46"/>
    <n v="65.5"/>
    <n v="72.63"/>
    <n v="54.47"/>
    <s v="0"/>
    <n v="54.47"/>
    <n v="56.92"/>
    <n v="50.05"/>
    <n v="51.53"/>
    <n v="86.46"/>
    <n v="81.92"/>
    <n v="84.66"/>
    <n v="82.58"/>
    <n v="63.28"/>
    <n v="70.37"/>
    <x v="10"/>
    <x v="23"/>
  </r>
  <r>
    <x v="23"/>
    <n v="67.78"/>
    <n v="81"/>
    <n v="70.39"/>
    <n v="61.85"/>
    <n v="60.77"/>
    <n v="75.459999999999994"/>
    <n v="65.59"/>
    <n v="69.739999999999995"/>
    <n v="51.04"/>
    <s v="0"/>
    <n v="51.04"/>
    <n v="57.31"/>
    <n v="45.82"/>
    <n v="48.29"/>
    <n v="78.010000000000005"/>
    <n v="78.34"/>
    <n v="78.14"/>
    <n v="75.91"/>
    <n v="64.08"/>
    <n v="68.42"/>
    <x v="11"/>
    <x v="23"/>
  </r>
  <r>
    <x v="23"/>
    <n v="67.22"/>
    <n v="85.8"/>
    <n v="71.569999999999993"/>
    <n v="60.88"/>
    <n v="72.25"/>
    <n v="78.75"/>
    <n v="66.510000000000005"/>
    <n v="71.69"/>
    <n v="51.45"/>
    <s v="0"/>
    <n v="51.45"/>
    <n v="61.29"/>
    <n v="46.37"/>
    <n v="49.71"/>
    <n v="78.5"/>
    <n v="74.900000000000006"/>
    <n v="77.03"/>
    <n v="80.47"/>
    <n v="65.64"/>
    <n v="71.17"/>
    <x v="0"/>
    <x v="24"/>
  </r>
  <r>
    <x v="23"/>
    <n v="78.25"/>
    <n v="89.07"/>
    <n v="76.510000000000005"/>
    <n v="66.08"/>
    <n v="81.08"/>
    <n v="83.31"/>
    <n v="72.709999999999994"/>
    <n v="77.19"/>
    <n v="55.2"/>
    <s v="0"/>
    <n v="55.2"/>
    <n v="64.05"/>
    <n v="55.82"/>
    <n v="57.66"/>
    <n v="86.44"/>
    <n v="79.900000000000006"/>
    <n v="83.76"/>
    <n v="83.72"/>
    <n v="71.95"/>
    <n v="76.34"/>
    <x v="1"/>
    <x v="24"/>
  </r>
  <r>
    <x v="23"/>
    <n v="67.239999999999995"/>
    <n v="85"/>
    <n v="74.3"/>
    <n v="58.59"/>
    <n v="75.64"/>
    <n v="79.25"/>
    <n v="67.7"/>
    <n v="72.58"/>
    <n v="49.15"/>
    <s v="0"/>
    <n v="49.15"/>
    <n v="51.81"/>
    <n v="48.43"/>
    <n v="49.18"/>
    <n v="83.15"/>
    <n v="80.900000000000006"/>
    <n v="82.23"/>
    <n v="79.55"/>
    <n v="66"/>
    <n v="71.06"/>
    <x v="2"/>
    <x v="24"/>
  </r>
  <r>
    <x v="23"/>
    <n v="60.62"/>
    <n v="83.29"/>
    <n v="67.61"/>
    <n v="46.92"/>
    <n v="66.63"/>
    <n v="75.13"/>
    <n v="59.79"/>
    <n v="66.28"/>
    <n v="41.49"/>
    <s v="0"/>
    <n v="41.49"/>
    <n v="49.18"/>
    <n v="37.92"/>
    <n v="40.43"/>
    <n v="73.319999999999993"/>
    <n v="61.55"/>
    <n v="68.5"/>
    <n v="77.900000000000006"/>
    <n v="60.07"/>
    <n v="66.73"/>
    <x v="3"/>
    <x v="24"/>
  </r>
  <r>
    <x v="23"/>
    <n v="51.24"/>
    <n v="74.290000000000006"/>
    <n v="56.35"/>
    <n v="41.04"/>
    <n v="64.760000000000005"/>
    <n v="65.5"/>
    <n v="52.42"/>
    <n v="57.95"/>
    <n v="41.83"/>
    <s v="0"/>
    <n v="41.83"/>
    <n v="34.44"/>
    <n v="29.44"/>
    <n v="30.55"/>
    <n v="62.9"/>
    <n v="43.57"/>
    <n v="54.99"/>
    <n v="68.150000000000006"/>
    <n v="54.5"/>
    <n v="59.59"/>
    <x v="4"/>
    <x v="24"/>
  </r>
  <r>
    <x v="23"/>
    <n v="42.03"/>
    <n v="79.36"/>
    <n v="65.5"/>
    <n v="37.409999999999997"/>
    <n v="57.82"/>
    <n v="70.510000000000005"/>
    <n v="55.48"/>
    <n v="61.83"/>
    <n v="38.75"/>
    <s v="0"/>
    <n v="38.75"/>
    <n v="33.99"/>
    <n v="21"/>
    <n v="23.9"/>
    <n v="64.97"/>
    <n v="50.46"/>
    <n v="59.03"/>
    <n v="74.819999999999993"/>
    <n v="57.22"/>
    <n v="63.79"/>
    <x v="5"/>
    <x v="24"/>
  </r>
  <r>
    <x v="23"/>
    <n v="41.64"/>
    <n v="87.21"/>
    <n v="71.44"/>
    <n v="40.880000000000003"/>
    <n v="60.42"/>
    <n v="76.98"/>
    <n v="69.63"/>
    <n v="72.75"/>
    <n v="40.46"/>
    <s v="0"/>
    <n v="40.46"/>
    <n v="45.54"/>
    <n v="32.18"/>
    <n v="35.090000000000003"/>
    <n v="66.989999999999995"/>
    <n v="69.36"/>
    <n v="67.959999999999994"/>
    <n v="83.12"/>
    <n v="70.64"/>
    <n v="75.34"/>
    <x v="6"/>
    <x v="24"/>
  </r>
  <r>
    <x v="23"/>
    <n v="56.16"/>
    <n v="100.24"/>
    <n v="82.05"/>
    <n v="55.05"/>
    <n v="73.459999999999994"/>
    <n v="89.33"/>
    <n v="78.44"/>
    <n v="83.07"/>
    <n v="46.26"/>
    <s v="0"/>
    <n v="46.26"/>
    <n v="43.01"/>
    <n v="47.84"/>
    <n v="46.79"/>
    <n v="89.6"/>
    <n v="86.68"/>
    <n v="88.41"/>
    <n v="91.93"/>
    <n v="77.87"/>
    <n v="83.17"/>
    <x v="7"/>
    <x v="24"/>
  </r>
  <r>
    <x v="23"/>
    <n v="53.89"/>
    <n v="90.48"/>
    <n v="72.209999999999994"/>
    <n v="45.88"/>
    <n v="67.48"/>
    <n v="80.17"/>
    <n v="65.13"/>
    <n v="71.52"/>
    <n v="43.7"/>
    <s v="0"/>
    <n v="43.7"/>
    <n v="40.46"/>
    <n v="40.57"/>
    <n v="40.54"/>
    <n v="83.19"/>
    <n v="71.63"/>
    <n v="78.45"/>
    <n v="81.27"/>
    <n v="64.69"/>
    <n v="70.94"/>
    <x v="8"/>
    <x v="24"/>
  </r>
  <r>
    <x v="23"/>
    <n v="68.13"/>
    <n v="88.55"/>
    <n v="73.25"/>
    <n v="54.68"/>
    <n v="71.37"/>
    <n v="80.790000000000006"/>
    <n v="64.209999999999994"/>
    <n v="71.260000000000005"/>
    <n v="51.33"/>
    <s v="0"/>
    <n v="51.33"/>
    <n v="48.51"/>
    <n v="48.13"/>
    <n v="48.21"/>
    <n v="80.47"/>
    <n v="71.58"/>
    <n v="76.83"/>
    <n v="82.78"/>
    <n v="63.4"/>
    <n v="70.7"/>
    <x v="9"/>
    <x v="24"/>
  </r>
  <r>
    <x v="23"/>
    <n v="72.45"/>
    <n v="91.27"/>
    <n v="73.69"/>
    <n v="66.53"/>
    <n v="63.13"/>
    <n v="82.93"/>
    <n v="66.89"/>
    <n v="73.709999999999994"/>
    <n v="56.44"/>
    <s v="0"/>
    <n v="56.44"/>
    <n v="54.78"/>
    <n v="53.85"/>
    <n v="54.05"/>
    <n v="88.09"/>
    <n v="82.38"/>
    <n v="85.75"/>
    <n v="82.54"/>
    <n v="64.66"/>
    <n v="71.400000000000006"/>
    <x v="10"/>
    <x v="24"/>
  </r>
  <r>
    <x v="23"/>
    <n v="47.31"/>
    <n v="68.709999999999994"/>
    <n v="62.6"/>
    <n v="54.38"/>
    <n v="53.41"/>
    <n v="64.489999999999995"/>
    <n v="57.57"/>
    <n v="60.51"/>
    <n v="46.53"/>
    <s v="0"/>
    <n v="46.53"/>
    <n v="52.75"/>
    <n v="41.08"/>
    <n v="43.61"/>
    <n v="65.31"/>
    <n v="69.86"/>
    <n v="67.17"/>
    <n v="65.2"/>
    <n v="55.96"/>
    <n v="59.44"/>
    <x v="11"/>
    <x v="24"/>
  </r>
  <r>
    <x v="23"/>
    <n v="46.12"/>
    <n v="70.260000000000005"/>
    <n v="63.64"/>
    <n v="55.58"/>
    <n v="58.27"/>
    <n v="65.81"/>
    <n v="61.03"/>
    <n v="63.1"/>
    <n v="44.45"/>
    <s v="0"/>
    <n v="44.45"/>
    <n v="61.89"/>
    <n v="39.25"/>
    <n v="44.29"/>
    <n v="64.44"/>
    <n v="74.2"/>
    <n v="68.36"/>
    <n v="67.41"/>
    <n v="59.42"/>
    <n v="62.5"/>
    <x v="0"/>
    <x v="25"/>
  </r>
  <r>
    <x v="23"/>
    <n v="64.06"/>
    <n v="85.39"/>
    <n v="70.709999999999994"/>
    <n v="59.32"/>
    <n v="70.209999999999994"/>
    <n v="78.16"/>
    <n v="65.84"/>
    <n v="71.180000000000007"/>
    <n v="47.59"/>
    <s v="0"/>
    <n v="47.59"/>
    <n v="57.29"/>
    <n v="48.65"/>
    <n v="50.57"/>
    <n v="78.39"/>
    <n v="81.540000000000006"/>
    <n v="79.66"/>
    <n v="79.760000000000005"/>
    <n v="63.7"/>
    <n v="69.89"/>
    <x v="1"/>
    <x v="25"/>
  </r>
  <r>
    <x v="23"/>
    <n v="49.31"/>
    <n v="86.87"/>
    <n v="66.7"/>
    <n v="63.55"/>
    <n v="63.4"/>
    <n v="76.64"/>
    <n v="65.12"/>
    <n v="70.12"/>
    <n v="55.73"/>
    <s v="0"/>
    <n v="55.73"/>
    <n v="62.26"/>
    <n v="48"/>
    <n v="51.18"/>
    <n v="81.42"/>
    <n v="79.61"/>
    <n v="80.7"/>
    <n v="75.94"/>
    <n v="63.18"/>
    <n v="68.099999999999994"/>
    <x v="2"/>
    <x v="25"/>
  </r>
  <r>
    <x v="23"/>
    <n v="67.92"/>
    <n v="81.99"/>
    <n v="65.849999999999994"/>
    <n v="58.27"/>
    <n v="61.75"/>
    <n v="74.8"/>
    <n v="61.54"/>
    <n v="67.290000000000006"/>
    <n v="50.11"/>
    <s v="0"/>
    <n v="50.11"/>
    <n v="44.09"/>
    <n v="38.69"/>
    <n v="39.89"/>
    <n v="70.17"/>
    <n v="69.56"/>
    <n v="69.930000000000007"/>
    <n v="78.13"/>
    <n v="60.81"/>
    <n v="67.489999999999995"/>
    <x v="3"/>
    <x v="25"/>
  </r>
  <r>
    <x v="23"/>
    <n v="53.59"/>
    <n v="73.349999999999994"/>
    <n v="53.27"/>
    <n v="42.21"/>
    <n v="43.53"/>
    <n v="64.14"/>
    <n v="48.84"/>
    <n v="55.47"/>
    <n v="44.15"/>
    <s v="0"/>
    <n v="44.15"/>
    <n v="36.54"/>
    <n v="30.24"/>
    <n v="31.65"/>
    <n v="65.459999999999994"/>
    <n v="46.7"/>
    <n v="57.93"/>
    <n v="64.89"/>
    <n v="49.67"/>
    <n v="55.54"/>
    <x v="4"/>
    <x v="25"/>
  </r>
  <r>
    <x v="23"/>
    <n v="47.34"/>
    <n v="74.930000000000007"/>
    <n v="53.18"/>
    <n v="34.85"/>
    <n v="43.33"/>
    <n v="64.349999999999994"/>
    <n v="53.47"/>
    <n v="58.19"/>
    <n v="40.94"/>
    <s v="0"/>
    <n v="40.94"/>
    <n v="35.21"/>
    <n v="13.22"/>
    <n v="18.12"/>
    <n v="58.25"/>
    <n v="50.58"/>
    <n v="55.17"/>
    <n v="68.180000000000007"/>
    <n v="54.97"/>
    <n v="60.06"/>
    <x v="5"/>
    <x v="25"/>
  </r>
  <r>
    <x v="23"/>
    <n v="43.28"/>
    <n v="84.86"/>
    <n v="70"/>
    <n v="42.65"/>
    <n v="53.8"/>
    <n v="75.63"/>
    <n v="65.64"/>
    <n v="69.98"/>
    <n v="41.87"/>
    <s v="0"/>
    <n v="41.87"/>
    <n v="39.64"/>
    <n v="27.43"/>
    <n v="30.15"/>
    <n v="67.010000000000005"/>
    <n v="62.5"/>
    <n v="65.19"/>
    <n v="80.930000000000007"/>
    <n v="67.12"/>
    <n v="72.48"/>
    <x v="6"/>
    <x v="25"/>
  </r>
  <r>
    <x v="23"/>
    <n v="51.5"/>
    <n v="94.25"/>
    <n v="77.58"/>
    <n v="65.14"/>
    <n v="69.150000000000006"/>
    <n v="84.76"/>
    <n v="73.459999999999994"/>
    <n v="78.37"/>
    <n v="36.32"/>
    <s v="0"/>
    <n v="36.32"/>
    <n v="46.24"/>
    <n v="41.44"/>
    <n v="42.51"/>
    <n v="82.64"/>
    <n v="79.56"/>
    <n v="81.400000000000006"/>
    <n v="88.27"/>
    <n v="73.27"/>
    <n v="79.09"/>
    <x v="7"/>
    <x v="25"/>
  </r>
  <r>
    <x v="23"/>
    <n v="54.61"/>
    <n v="84.59"/>
    <n v="65.64"/>
    <n v="52.4"/>
    <n v="61.35"/>
    <n v="75.19"/>
    <n v="62.82"/>
    <n v="68.2"/>
    <n v="44.11"/>
    <s v="0"/>
    <n v="44.11"/>
    <n v="41.98"/>
    <n v="36.74"/>
    <n v="37.9"/>
    <n v="78.099999999999994"/>
    <n v="68.87"/>
    <n v="74.39"/>
    <n v="75.900000000000006"/>
    <n v="62.48"/>
    <n v="67.69"/>
    <x v="8"/>
    <x v="25"/>
  </r>
  <r>
    <x v="23"/>
    <n v="63.55"/>
    <n v="83.55"/>
    <n v="64.23"/>
    <n v="46.65"/>
    <n v="63.44"/>
    <n v="74.650000000000006"/>
    <n v="62.72"/>
    <n v="67.91"/>
    <n v="46.33"/>
    <s v="0"/>
    <n v="46.33"/>
    <n v="55.66"/>
    <n v="45.47"/>
    <n v="47.74"/>
    <n v="73.739999999999995"/>
    <n v="62.44"/>
    <n v="69.2"/>
    <n v="76.540000000000006"/>
    <n v="63.2"/>
    <n v="68.38"/>
    <x v="9"/>
    <x v="25"/>
  </r>
  <r>
    <x v="23"/>
    <n v="68.84"/>
    <n v="84.89"/>
    <n v="66.78"/>
    <n v="52.61"/>
    <n v="63.64"/>
    <n v="76.78"/>
    <n v="64.17"/>
    <n v="69.66"/>
    <n v="50.82"/>
    <s v="0"/>
    <n v="50.82"/>
    <n v="56.47"/>
    <n v="58.98"/>
    <n v="58.42"/>
    <n v="76.7"/>
    <n v="73.47"/>
    <n v="75.400000000000006"/>
    <n v="78.25"/>
    <n v="62.78"/>
    <n v="68.790000000000006"/>
    <x v="10"/>
    <x v="25"/>
  </r>
  <r>
    <x v="23"/>
    <n v="56.46"/>
    <n v="74.040000000000006"/>
    <n v="62.36"/>
    <n v="49.04"/>
    <n v="61.34"/>
    <n v="68.2"/>
    <n v="60.89"/>
    <n v="64.069999999999993"/>
    <n v="40.28"/>
    <s v="0"/>
    <n v="40.28"/>
    <n v="57.48"/>
    <n v="43.53"/>
    <n v="46.64"/>
    <n v="65.91"/>
    <n v="69.66"/>
    <n v="67.42"/>
    <n v="70.5"/>
    <n v="59.89"/>
    <n v="64.010000000000005"/>
    <x v="11"/>
    <x v="25"/>
  </r>
  <r>
    <x v="21"/>
    <n v="3556"/>
    <n v="33331"/>
    <n v="22064"/>
    <n v="2102"/>
    <n v="1107"/>
    <n v="62160"/>
    <n v="88368"/>
    <n v="150528"/>
    <n v="2175"/>
    <s v="0"/>
    <n v="2175"/>
    <n v="579"/>
    <n v="2033"/>
    <n v="2612"/>
    <n v="18254"/>
    <n v="11943"/>
    <n v="30197"/>
    <n v="41152"/>
    <n v="74392"/>
    <n v="115544"/>
    <x v="0"/>
    <x v="19"/>
  </r>
  <r>
    <x v="26"/>
    <n v="3516"/>
    <n v="33580"/>
    <n v="21344"/>
    <n v="2079"/>
    <n v="1107"/>
    <n v="61626"/>
    <n v="88335"/>
    <n v="149961"/>
    <n v="2232"/>
    <s v="0"/>
    <n v="2232"/>
    <n v="579"/>
    <n v="2033"/>
    <n v="2612"/>
    <n v="17743"/>
    <n v="11714"/>
    <n v="29457"/>
    <n v="41072"/>
    <n v="74588"/>
    <n v="115660"/>
    <x v="6"/>
    <x v="19"/>
  </r>
  <r>
    <x v="21"/>
    <n v="4171"/>
    <n v="35854"/>
    <n v="22286"/>
    <n v="2061"/>
    <n v="1107"/>
    <n v="65479"/>
    <n v="89009"/>
    <n v="154488"/>
    <n v="2257"/>
    <s v="0"/>
    <n v="2257"/>
    <n v="579"/>
    <n v="2033"/>
    <n v="2612"/>
    <n v="18636"/>
    <n v="12017"/>
    <n v="30653"/>
    <n v="44007"/>
    <n v="74959"/>
    <n v="118966"/>
    <x v="0"/>
    <x v="20"/>
  </r>
  <r>
    <x v="26"/>
    <n v="5041"/>
    <n v="35594"/>
    <n v="22096"/>
    <n v="1822"/>
    <n v="1093"/>
    <n v="65646"/>
    <n v="89835"/>
    <n v="155481"/>
    <n v="2257"/>
    <s v="0"/>
    <n v="2257"/>
    <n v="579"/>
    <n v="2133"/>
    <n v="2712"/>
    <n v="18612"/>
    <n v="12508"/>
    <n v="31120"/>
    <n v="44198"/>
    <n v="75194"/>
    <n v="119392"/>
    <x v="6"/>
    <x v="20"/>
  </r>
  <r>
    <x v="21"/>
    <n v="5041"/>
    <n v="35724"/>
    <n v="22128"/>
    <n v="1793"/>
    <n v="1099"/>
    <n v="65785"/>
    <n v="90822"/>
    <n v="156607"/>
    <n v="2358"/>
    <s v="0"/>
    <n v="2358"/>
    <n v="585"/>
    <n v="2133"/>
    <n v="2718"/>
    <n v="18612"/>
    <n v="12385"/>
    <n v="30997"/>
    <n v="44230"/>
    <n v="76304"/>
    <n v="120534"/>
    <x v="0"/>
    <x v="23"/>
  </r>
  <r>
    <x v="26"/>
    <n v="5120"/>
    <n v="35284"/>
    <n v="23256"/>
    <n v="1712"/>
    <n v="1013"/>
    <n v="66385"/>
    <n v="91547"/>
    <n v="157932"/>
    <n v="2353"/>
    <s v="0"/>
    <n v="2353"/>
    <n v="585"/>
    <n v="2133"/>
    <n v="2718"/>
    <n v="18802"/>
    <n v="12428"/>
    <n v="31230"/>
    <n v="44645"/>
    <n v="76986"/>
    <n v="121631"/>
    <x v="6"/>
    <x v="23"/>
  </r>
  <r>
    <x v="21"/>
    <n v="5144"/>
    <n v="37035"/>
    <n v="23246"/>
    <n v="1579"/>
    <n v="1001"/>
    <n v="68005"/>
    <n v="92843"/>
    <n v="160848"/>
    <n v="2365"/>
    <s v="0"/>
    <n v="2365"/>
    <n v="585"/>
    <n v="2033"/>
    <n v="2618"/>
    <n v="18714"/>
    <n v="12968"/>
    <n v="31682"/>
    <n v="46341"/>
    <n v="77842"/>
    <n v="124183"/>
    <x v="0"/>
    <x v="24"/>
  </r>
  <r>
    <x v="26"/>
    <n v="5174"/>
    <n v="37909"/>
    <n v="23441"/>
    <n v="1646"/>
    <n v="936"/>
    <n v="69106"/>
    <n v="93489"/>
    <n v="162595"/>
    <n v="2365"/>
    <s v="0"/>
    <n v="2365"/>
    <n v="564"/>
    <n v="2033"/>
    <n v="2597"/>
    <n v="18737"/>
    <n v="12998"/>
    <n v="31735"/>
    <n v="47440"/>
    <n v="78458"/>
    <n v="125898"/>
    <x v="6"/>
    <x v="24"/>
  </r>
  <r>
    <x v="21"/>
    <n v="5174"/>
    <n v="40563"/>
    <n v="23727"/>
    <n v="1911"/>
    <n v="946"/>
    <n v="72321"/>
    <n v="94521"/>
    <n v="166842"/>
    <n v="2365"/>
    <s v="0"/>
    <n v="2365"/>
    <n v="580"/>
    <n v="2023"/>
    <n v="2603"/>
    <n v="19456"/>
    <n v="13051"/>
    <n v="32507"/>
    <n v="49920"/>
    <n v="79447"/>
    <n v="129367"/>
    <x v="0"/>
    <x v="25"/>
  </r>
  <r>
    <x v="26"/>
    <n v="5174"/>
    <n v="41423"/>
    <n v="23820"/>
    <n v="1911"/>
    <n v="830"/>
    <n v="73158"/>
    <n v="95003"/>
    <n v="168161"/>
    <n v="2365"/>
    <s v="0"/>
    <n v="2365"/>
    <n v="580"/>
    <n v="2023"/>
    <n v="2603"/>
    <n v="19506"/>
    <n v="13113"/>
    <n v="32619"/>
    <n v="50707"/>
    <n v="79867"/>
    <n v="130574"/>
    <x v="6"/>
    <x v="25"/>
  </r>
  <r>
    <x v="0"/>
    <n v="8678"/>
    <n v="18557"/>
    <n v="9327"/>
    <n v="3700"/>
    <n v="1142"/>
    <n v="41404"/>
    <n v="9475"/>
    <n v="50879"/>
    <n v="12099"/>
    <m/>
    <n v="12099"/>
    <n v="963"/>
    <n v="112"/>
    <n v="1075"/>
    <n v="13255"/>
    <n v="6370"/>
    <n v="19625"/>
    <n v="15087"/>
    <n v="2993"/>
    <n v="18080"/>
    <x v="0"/>
    <x v="22"/>
  </r>
  <r>
    <x v="1"/>
    <n v="312"/>
    <n v="2994"/>
    <n v="1475"/>
    <n v="143"/>
    <n v="38"/>
    <n v="4962"/>
    <n v="6143"/>
    <n v="11105"/>
    <n v="152"/>
    <m/>
    <n v="152"/>
    <n v="20"/>
    <n v="3"/>
    <n v="23"/>
    <n v="216"/>
    <n v="134"/>
    <n v="350"/>
    <n v="4574"/>
    <n v="6006"/>
    <n v="10580"/>
    <x v="0"/>
    <x v="22"/>
  </r>
  <r>
    <x v="2"/>
    <n v="495"/>
    <n v="6150"/>
    <n v="1384"/>
    <n v="55"/>
    <n v="13"/>
    <n v="8097"/>
    <n v="2240"/>
    <n v="10337"/>
    <n v="34"/>
    <m/>
    <n v="34"/>
    <n v="2"/>
    <n v="0"/>
    <n v="2"/>
    <n v="229"/>
    <n v="85"/>
    <n v="314"/>
    <n v="7832"/>
    <n v="2155"/>
    <n v="9987"/>
    <x v="0"/>
    <x v="22"/>
  </r>
  <r>
    <x v="3"/>
    <n v="2213"/>
    <n v="24696"/>
    <n v="9592"/>
    <n v="717"/>
    <n v="337"/>
    <n v="37555"/>
    <n v="16344"/>
    <n v="53899"/>
    <n v="241"/>
    <m/>
    <n v="241"/>
    <n v="363"/>
    <n v="1463"/>
    <n v="1826"/>
    <n v="12613"/>
    <n v="4315"/>
    <n v="16928"/>
    <n v="24338"/>
    <n v="10566"/>
    <n v="34904"/>
    <x v="0"/>
    <x v="22"/>
  </r>
  <r>
    <x v="4"/>
    <n v="218"/>
    <n v="3184"/>
    <n v="1454"/>
    <n v="132"/>
    <n v="60"/>
    <n v="5048"/>
    <n v="3229"/>
    <n v="8277"/>
    <n v="115"/>
    <m/>
    <n v="115"/>
    <n v="34"/>
    <n v="7"/>
    <n v="41"/>
    <n v="1011"/>
    <n v="205"/>
    <n v="1216"/>
    <n v="3888"/>
    <n v="3017"/>
    <n v="6905"/>
    <x v="0"/>
    <x v="22"/>
  </r>
  <r>
    <x v="5"/>
    <n v="3244"/>
    <n v="38063"/>
    <n v="19013"/>
    <n v="436"/>
    <n v="623"/>
    <n v="61379"/>
    <n v="82409"/>
    <n v="143788"/>
    <n v="209"/>
    <m/>
    <n v="209"/>
    <n v="37"/>
    <n v="51"/>
    <n v="88"/>
    <n v="8836"/>
    <n v="2395"/>
    <n v="11231"/>
    <n v="52297"/>
    <n v="79963"/>
    <n v="132260"/>
    <x v="0"/>
    <x v="22"/>
  </r>
  <r>
    <x v="25"/>
    <n v="65"/>
    <n v="107"/>
    <n v="114"/>
    <n v="39"/>
    <n v="3"/>
    <n v="328"/>
    <n v="1702"/>
    <n v="2030"/>
    <n v="20"/>
    <m/>
    <n v="20"/>
    <n v="0"/>
    <n v="0"/>
    <n v="0"/>
    <n v="57"/>
    <n v="15"/>
    <n v="72"/>
    <n v="251"/>
    <n v="1687"/>
    <n v="1938"/>
    <x v="0"/>
    <x v="22"/>
  </r>
  <r>
    <x v="6"/>
    <n v="483"/>
    <n v="6937"/>
    <n v="2080"/>
    <n v="160"/>
    <n v="87"/>
    <n v="9747"/>
    <n v="2649"/>
    <n v="12396"/>
    <n v="115"/>
    <m/>
    <n v="115"/>
    <n v="27"/>
    <n v="0"/>
    <n v="27"/>
    <n v="436"/>
    <n v="182"/>
    <n v="618"/>
    <n v="9169"/>
    <n v="2467"/>
    <n v="11636"/>
    <x v="0"/>
    <x v="22"/>
  </r>
  <r>
    <x v="7"/>
    <n v="548"/>
    <n v="1473"/>
    <n v="5202"/>
    <n v="148"/>
    <n v="20"/>
    <n v="7391"/>
    <n v="20152"/>
    <n v="27543"/>
    <n v="382"/>
    <m/>
    <n v="382"/>
    <n v="7"/>
    <n v="7"/>
    <n v="14"/>
    <n v="1058"/>
    <n v="2772"/>
    <n v="3830"/>
    <n v="5944"/>
    <n v="17373"/>
    <n v="23317"/>
    <x v="0"/>
    <x v="22"/>
  </r>
  <r>
    <x v="8"/>
    <n v="106"/>
    <n v="225"/>
    <n v="1021"/>
    <n v="188"/>
    <n v="20"/>
    <n v="1560"/>
    <n v="8751"/>
    <n v="10311"/>
    <n v="44"/>
    <m/>
    <n v="44"/>
    <n v="6"/>
    <n v="0"/>
    <n v="6"/>
    <n v="383"/>
    <n v="1764"/>
    <n v="2147"/>
    <n v="1127"/>
    <n v="6987"/>
    <n v="8114"/>
    <x v="0"/>
    <x v="22"/>
  </r>
  <r>
    <x v="9"/>
    <n v="44"/>
    <n v="227"/>
    <n v="1439"/>
    <n v="16"/>
    <n v="4"/>
    <n v="1730"/>
    <n v="8509"/>
    <n v="10239"/>
    <n v="22"/>
    <m/>
    <n v="22"/>
    <n v="2"/>
    <n v="0"/>
    <n v="2"/>
    <n v="116"/>
    <n v="1892"/>
    <n v="2008"/>
    <n v="1590"/>
    <n v="6617"/>
    <n v="8207"/>
    <x v="0"/>
    <x v="22"/>
  </r>
  <r>
    <x v="23"/>
    <n v="55.39184680829954"/>
    <n v="83.368039479429754"/>
    <n v="71.250107670442304"/>
    <n v="38.674208482676228"/>
    <n v="52.785138248847929"/>
    <n v="76.176088070309106"/>
    <n v="71.144649427705431"/>
    <n v="73.36599732793357"/>
    <n v="47.745138601572194"/>
    <m/>
    <n v="47.745138601572194"/>
    <n v="31.698645893239924"/>
    <n v="24.640824071564108"/>
    <n v="26.29032258064516"/>
    <n v="64.732150869389997"/>
    <n v="65.917352395875412"/>
    <n v="65.20789648197723"/>
    <n v="82.223395990793776"/>
    <n v="73.161322176498572"/>
    <n v="76.758061034118654"/>
    <x v="6"/>
    <x v="21"/>
  </r>
  <r>
    <x v="24"/>
    <n v="7.2628668997479471"/>
    <n v="8.8883846063867118"/>
    <n v="8.9991670491441003"/>
    <n v="3.1008831013321361"/>
    <n v="7.0870069605568444"/>
    <n v="8.6161301455221739"/>
    <n v="10.062794355946819"/>
    <n v="9.3436435205703372"/>
    <n v="2.9643685780576732"/>
    <m/>
    <n v="2.9643685780576732"/>
    <n v="2.8278917910447761"/>
    <n v="9.26994601079784"/>
    <n v="5.6457622671214907"/>
    <n v="7.4416475972540042"/>
    <n v="7.7498426683448711"/>
    <n v="7.563700833786478"/>
    <n v="9.6312242207764598"/>
    <n v="10.533919245079661"/>
    <n v="10.130243937996584"/>
    <x v="6"/>
    <x v="21"/>
  </r>
  <r>
    <x v="0"/>
    <n v="11988"/>
    <n v="75261"/>
    <n v="30441"/>
    <n v="4572"/>
    <n v="1473"/>
    <n v="123735"/>
    <n v="60568"/>
    <n v="184303"/>
    <n v="9184"/>
    <m/>
    <n v="9184"/>
    <n v="1728"/>
    <n v="449"/>
    <n v="2177"/>
    <n v="60299"/>
    <n v="37575"/>
    <n v="97874"/>
    <n v="52524"/>
    <n v="22544"/>
    <n v="75068"/>
    <x v="7"/>
    <x v="22"/>
  </r>
  <r>
    <x v="1"/>
    <n v="172"/>
    <n v="2564"/>
    <n v="1738"/>
    <n v="21"/>
    <n v="8"/>
    <n v="4503"/>
    <n v="9572"/>
    <n v="14075"/>
    <n v="14"/>
    <m/>
    <n v="14"/>
    <n v="0"/>
    <n v="21"/>
    <n v="21"/>
    <n v="209"/>
    <n v="198"/>
    <n v="407"/>
    <n v="4280"/>
    <n v="9353"/>
    <n v="13633"/>
    <x v="7"/>
    <x v="22"/>
  </r>
  <r>
    <x v="2"/>
    <n v="331"/>
    <n v="7010"/>
    <n v="770"/>
    <n v="29"/>
    <n v="15"/>
    <n v="8155"/>
    <n v="3456"/>
    <n v="11611"/>
    <n v="18"/>
    <m/>
    <n v="18"/>
    <n v="0"/>
    <n v="0"/>
    <n v="0"/>
    <n v="161"/>
    <n v="66"/>
    <n v="227"/>
    <n v="7976"/>
    <n v="3390"/>
    <n v="11366"/>
    <x v="7"/>
    <x v="22"/>
  </r>
  <r>
    <x v="3"/>
    <n v="1776"/>
    <n v="22069"/>
    <n v="8761"/>
    <n v="439"/>
    <n v="231"/>
    <n v="33276"/>
    <n v="18657"/>
    <n v="51933"/>
    <n v="182"/>
    <m/>
    <n v="182"/>
    <n v="107"/>
    <n v="1401"/>
    <n v="1508"/>
    <n v="9177"/>
    <n v="3518"/>
    <n v="12695"/>
    <n v="23810"/>
    <n v="13738"/>
    <n v="37548"/>
    <x v="7"/>
    <x v="22"/>
  </r>
  <r>
    <x v="4"/>
    <n v="284"/>
    <n v="4763"/>
    <n v="3202"/>
    <n v="131"/>
    <n v="76"/>
    <n v="8456"/>
    <n v="6063"/>
    <n v="14519"/>
    <n v="82"/>
    <m/>
    <n v="82"/>
    <n v="56"/>
    <n v="113"/>
    <n v="169"/>
    <n v="1769"/>
    <n v="310"/>
    <n v="2079"/>
    <n v="6549"/>
    <n v="5640"/>
    <n v="12189"/>
    <x v="7"/>
    <x v="22"/>
  </r>
  <r>
    <x v="5"/>
    <n v="4084"/>
    <n v="25130"/>
    <n v="17845"/>
    <n v="201"/>
    <n v="1035"/>
    <n v="48295"/>
    <n v="116657"/>
    <n v="164952"/>
    <n v="306"/>
    <m/>
    <n v="306"/>
    <n v="24"/>
    <n v="195"/>
    <n v="219"/>
    <n v="2881"/>
    <n v="3033"/>
    <n v="5914"/>
    <n v="45084"/>
    <n v="113429"/>
    <n v="158513"/>
    <x v="7"/>
    <x v="22"/>
  </r>
  <r>
    <x v="25"/>
    <n v="40"/>
    <n v="79"/>
    <n v="818"/>
    <n v="23"/>
    <n v="4"/>
    <n v="964"/>
    <n v="4276"/>
    <n v="5240"/>
    <n v="9"/>
    <m/>
    <n v="9"/>
    <n v="0"/>
    <n v="10"/>
    <n v="10"/>
    <n v="9"/>
    <n v="0"/>
    <n v="9"/>
    <n v="946"/>
    <n v="4266"/>
    <n v="5212"/>
    <x v="7"/>
    <x v="22"/>
  </r>
  <r>
    <x v="6"/>
    <n v="1861"/>
    <n v="9064"/>
    <n v="2019"/>
    <n v="258"/>
    <n v="78"/>
    <n v="13280"/>
    <n v="7962"/>
    <n v="21242"/>
    <n v="154"/>
    <m/>
    <n v="154"/>
    <n v="41"/>
    <n v="96"/>
    <n v="137"/>
    <n v="442"/>
    <n v="750"/>
    <n v="1192"/>
    <n v="12643"/>
    <n v="7116"/>
    <n v="19759"/>
    <x v="7"/>
    <x v="22"/>
  </r>
  <r>
    <x v="7"/>
    <n v="15"/>
    <n v="323"/>
    <n v="318"/>
    <n v="18"/>
    <n v="3"/>
    <n v="677"/>
    <n v="1288"/>
    <n v="1965"/>
    <n v="16"/>
    <m/>
    <n v="16"/>
    <n v="2"/>
    <n v="0"/>
    <n v="2"/>
    <n v="11"/>
    <n v="33"/>
    <n v="44"/>
    <n v="648"/>
    <n v="1255"/>
    <n v="1903"/>
    <x v="7"/>
    <x v="22"/>
  </r>
  <r>
    <x v="8"/>
    <n v="8"/>
    <n v="180"/>
    <n v="185"/>
    <n v="9"/>
    <n v="0"/>
    <n v="382"/>
    <n v="633"/>
    <n v="1015"/>
    <n v="3"/>
    <m/>
    <n v="3"/>
    <n v="1"/>
    <n v="0"/>
    <n v="1"/>
    <n v="7"/>
    <n v="14"/>
    <n v="21"/>
    <n v="371"/>
    <n v="619"/>
    <n v="990"/>
    <x v="7"/>
    <x v="22"/>
  </r>
  <r>
    <x v="9"/>
    <n v="7"/>
    <n v="189"/>
    <n v="162"/>
    <n v="19"/>
    <n v="0"/>
    <n v="377"/>
    <n v="1095"/>
    <n v="1472"/>
    <n v="13"/>
    <m/>
    <n v="13"/>
    <n v="0"/>
    <n v="0"/>
    <n v="0"/>
    <n v="4"/>
    <n v="17"/>
    <n v="21"/>
    <n v="360"/>
    <n v="1078"/>
    <n v="1438"/>
    <x v="7"/>
    <x v="22"/>
  </r>
  <r>
    <x v="10"/>
    <n v="0"/>
    <n v="2"/>
    <n v="1"/>
    <n v="7"/>
    <n v="0"/>
    <n v="10"/>
    <n v="93"/>
    <n v="103"/>
    <n v="0"/>
    <m/>
    <n v="0"/>
    <n v="1"/>
    <n v="0"/>
    <n v="1"/>
    <n v="7"/>
    <n v="8"/>
    <n v="15"/>
    <n v="2"/>
    <n v="85"/>
    <n v="87"/>
    <x v="7"/>
    <x v="22"/>
  </r>
  <r>
    <x v="11"/>
    <n v="90"/>
    <n v="727"/>
    <n v="498"/>
    <n v="29"/>
    <n v="1"/>
    <n v="1345"/>
    <n v="966"/>
    <n v="2311"/>
    <n v="13"/>
    <m/>
    <n v="13"/>
    <n v="3"/>
    <n v="7"/>
    <n v="10"/>
    <n v="85"/>
    <n v="42"/>
    <n v="127"/>
    <n v="1244"/>
    <n v="917"/>
    <n v="2161"/>
    <x v="7"/>
    <x v="22"/>
  </r>
  <r>
    <x v="12"/>
    <n v="103"/>
    <n v="1286"/>
    <n v="361"/>
    <n v="52"/>
    <n v="9"/>
    <n v="1811"/>
    <n v="1020"/>
    <n v="2831"/>
    <n v="14"/>
    <m/>
    <n v="14"/>
    <n v="0"/>
    <n v="27"/>
    <n v="27"/>
    <n v="222"/>
    <n v="69"/>
    <n v="291"/>
    <n v="1575"/>
    <n v="924"/>
    <n v="2499"/>
    <x v="7"/>
    <x v="22"/>
  </r>
  <r>
    <x v="19"/>
    <n v="527"/>
    <n v="698"/>
    <n v="127"/>
    <n v="7"/>
    <n v="16"/>
    <n v="1375"/>
    <n v="2497"/>
    <n v="3872"/>
    <n v="17"/>
    <m/>
    <n v="17"/>
    <n v="3"/>
    <n v="0"/>
    <n v="3"/>
    <n v="25"/>
    <n v="0"/>
    <n v="25"/>
    <n v="1330"/>
    <n v="2497"/>
    <n v="3827"/>
    <x v="7"/>
    <x v="22"/>
  </r>
  <r>
    <x v="20"/>
    <n v="44"/>
    <n v="1063"/>
    <n v="249"/>
    <n v="27"/>
    <n v="0"/>
    <n v="1383"/>
    <n v="2641"/>
    <n v="4024"/>
    <n v="9"/>
    <m/>
    <n v="9"/>
    <n v="1"/>
    <n v="0"/>
    <n v="1"/>
    <n v="415"/>
    <n v="82"/>
    <n v="497"/>
    <n v="958"/>
    <n v="2559"/>
    <n v="3517"/>
    <x v="7"/>
    <x v="22"/>
  </r>
  <r>
    <x v="13"/>
    <n v="270"/>
    <n v="5317"/>
    <n v="896"/>
    <n v="20"/>
    <n v="28"/>
    <n v="6531"/>
    <n v="3243"/>
    <n v="9774"/>
    <n v="62"/>
    <m/>
    <n v="62"/>
    <n v="7"/>
    <n v="48"/>
    <n v="55"/>
    <n v="1818"/>
    <n v="843"/>
    <n v="2661"/>
    <n v="4644"/>
    <n v="2352"/>
    <n v="6996"/>
    <x v="7"/>
    <x v="22"/>
  </r>
  <r>
    <x v="14"/>
    <n v="48"/>
    <n v="68"/>
    <n v="43"/>
    <n v="87"/>
    <n v="9"/>
    <n v="255"/>
    <n v="362"/>
    <n v="617"/>
    <n v="37"/>
    <m/>
    <n v="37"/>
    <n v="8"/>
    <n v="0"/>
    <n v="8"/>
    <n v="46"/>
    <n v="71"/>
    <n v="117"/>
    <n v="164"/>
    <n v="291"/>
    <n v="455"/>
    <x v="7"/>
    <x v="22"/>
  </r>
  <r>
    <x v="16"/>
    <n v="28"/>
    <n v="312"/>
    <n v="207"/>
    <n v="184"/>
    <n v="107"/>
    <n v="838"/>
    <n v="368"/>
    <n v="1206"/>
    <n v="565"/>
    <m/>
    <n v="565"/>
    <n v="42"/>
    <n v="3"/>
    <n v="45"/>
    <n v="67"/>
    <n v="126"/>
    <n v="193"/>
    <n v="164"/>
    <n v="239"/>
    <n v="403"/>
    <x v="7"/>
    <x v="22"/>
  </r>
  <r>
    <x v="17"/>
    <n v="267"/>
    <n v="595"/>
    <n v="221"/>
    <n v="259"/>
    <n v="78"/>
    <n v="1420"/>
    <n v="1217"/>
    <n v="2637"/>
    <n v="156"/>
    <m/>
    <n v="156"/>
    <n v="11"/>
    <n v="41"/>
    <n v="52"/>
    <n v="376"/>
    <n v="203"/>
    <n v="579"/>
    <n v="877"/>
    <n v="973"/>
    <n v="1850"/>
    <x v="7"/>
    <x v="22"/>
  </r>
  <r>
    <x v="18"/>
    <n v="21943"/>
    <n v="156700"/>
    <n v="68862"/>
    <n v="6392"/>
    <n v="3171"/>
    <n v="257068"/>
    <n v="242634"/>
    <n v="499702"/>
    <n v="10854"/>
    <m/>
    <n v="10854"/>
    <n v="2035"/>
    <n v="2411"/>
    <n v="4446"/>
    <n v="78030"/>
    <n v="46958"/>
    <n v="124988"/>
    <n v="166149"/>
    <n v="193265"/>
    <n v="359414"/>
    <x v="7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7"/>
    <x v="22"/>
  </r>
  <r>
    <x v="22"/>
    <n v="153416"/>
    <n v="1259821"/>
    <n v="566099"/>
    <n v="23356"/>
    <n v="22091"/>
    <n v="2024783"/>
    <n v="2236492"/>
    <n v="4261275"/>
    <n v="35871"/>
    <m/>
    <n v="35871"/>
    <n v="5340"/>
    <n v="24296"/>
    <n v="29636"/>
    <n v="561280"/>
    <n v="346306"/>
    <n v="907586"/>
    <n v="1422292"/>
    <n v="1865890"/>
    <n v="3288182"/>
    <x v="7"/>
    <x v="22"/>
  </r>
  <r>
    <x v="23"/>
    <n v="69.98873180323082"/>
    <n v="88.807908692498401"/>
    <n v="81.182795698924735"/>
    <n v="42.422260970648068"/>
    <n v="63.007330081857333"/>
    <n v="83.488528683754026"/>
    <n v="72.525662956327167"/>
    <n v="77.35188279141498"/>
    <n v="43.930487177603055"/>
    <m/>
    <n v="43.930487177603055"/>
    <n v="27.561290322580646"/>
    <n v="38.399898847813375"/>
    <n v="35.858964741185297"/>
    <n v="93.468620368658833"/>
    <n v="84.610780052431878"/>
    <n v="89.878331620112618"/>
    <n v="82.514229622096281"/>
    <n v="71.458251712552382"/>
    <n v="75.854503980987602"/>
    <x v="7"/>
    <x v="22"/>
  </r>
  <r>
    <x v="24"/>
    <n v="6.9915690653055647"/>
    <n v="8.0397000638162091"/>
    <n v="8.2207748830995317"/>
    <n v="3.6539424280350437"/>
    <n v="6.9665720592872908"/>
    <n v="7.8764490329407009"/>
    <n v="9.217554011391643"/>
    <n v="8.5276324689514951"/>
    <n v="3.3048645660585958"/>
    <m/>
    <n v="3.3048645660585958"/>
    <n v="2.6240786240786242"/>
    <n v="10.077146412277063"/>
    <n v="6.6657669815564553"/>
    <n v="7.1931308471100861"/>
    <n v="7.3748030154606248"/>
    <n v="7.2613850929689248"/>
    <n v="8.5603404173362456"/>
    <n v="9.6545675626730141"/>
    <n v="9.1487309898890974"/>
    <x v="7"/>
    <x v="22"/>
  </r>
  <r>
    <x v="0"/>
    <n v="7892"/>
    <n v="55096"/>
    <n v="23130"/>
    <n v="5085"/>
    <n v="1338"/>
    <n v="92541"/>
    <n v="48633"/>
    <n v="141174"/>
    <n v="8736"/>
    <m/>
    <n v="8736"/>
    <n v="1690"/>
    <n v="397"/>
    <n v="2087"/>
    <n v="47687"/>
    <n v="31600"/>
    <n v="79287"/>
    <n v="34428"/>
    <n v="16636"/>
    <n v="51064"/>
    <x v="7"/>
    <x v="21"/>
  </r>
  <r>
    <x v="1"/>
    <n v="39"/>
    <n v="2834"/>
    <n v="1984"/>
    <n v="36"/>
    <n v="22"/>
    <n v="4915"/>
    <n v="9846"/>
    <n v="14761"/>
    <n v="16"/>
    <m/>
    <n v="16"/>
    <n v="3"/>
    <n v="7"/>
    <n v="10"/>
    <n v="217"/>
    <n v="391"/>
    <n v="608"/>
    <n v="4679"/>
    <n v="9448"/>
    <n v="14127"/>
    <x v="7"/>
    <x v="21"/>
  </r>
  <r>
    <x v="2"/>
    <n v="173"/>
    <n v="6732"/>
    <n v="1006"/>
    <n v="25"/>
    <n v="59"/>
    <n v="7995"/>
    <n v="5204"/>
    <n v="13199"/>
    <n v="30"/>
    <m/>
    <n v="30"/>
    <n v="4"/>
    <n v="0"/>
    <n v="4"/>
    <n v="169"/>
    <n v="61"/>
    <n v="230"/>
    <n v="7792"/>
    <n v="5143"/>
    <n v="12935"/>
    <x v="7"/>
    <x v="21"/>
  </r>
  <r>
    <x v="3"/>
    <n v="710"/>
    <n v="24529"/>
    <n v="8065"/>
    <n v="398"/>
    <n v="296"/>
    <n v="33998"/>
    <n v="20902"/>
    <n v="54900"/>
    <n v="166"/>
    <m/>
    <n v="166"/>
    <n v="126"/>
    <n v="1432"/>
    <n v="1558"/>
    <n v="11843"/>
    <n v="4300"/>
    <n v="16143"/>
    <n v="21863"/>
    <n v="15170"/>
    <n v="37033"/>
    <x v="7"/>
    <x v="21"/>
  </r>
  <r>
    <x v="4"/>
    <n v="227"/>
    <n v="4908"/>
    <n v="3146"/>
    <n v="119"/>
    <n v="469"/>
    <n v="8869"/>
    <n v="6299"/>
    <n v="15168"/>
    <n v="115"/>
    <m/>
    <n v="115"/>
    <n v="48"/>
    <n v="58"/>
    <n v="106"/>
    <n v="1679"/>
    <n v="502"/>
    <n v="2181"/>
    <n v="7027"/>
    <n v="5739"/>
    <n v="12766"/>
    <x v="7"/>
    <x v="21"/>
  </r>
  <r>
    <x v="5"/>
    <n v="2573"/>
    <n v="31885"/>
    <n v="22641"/>
    <n v="158"/>
    <n v="565"/>
    <n v="57822"/>
    <n v="118790"/>
    <n v="176612"/>
    <n v="372"/>
    <m/>
    <n v="372"/>
    <n v="45"/>
    <n v="217"/>
    <n v="262"/>
    <n v="3650"/>
    <n v="3400"/>
    <n v="7050"/>
    <n v="53755"/>
    <n v="115173"/>
    <n v="168928"/>
    <x v="7"/>
    <x v="21"/>
  </r>
  <r>
    <x v="25"/>
    <n v="9"/>
    <n v="56"/>
    <n v="488"/>
    <n v="5"/>
    <n v="9"/>
    <n v="567"/>
    <n v="4245"/>
    <n v="4812"/>
    <n v="12"/>
    <m/>
    <n v="12"/>
    <n v="2"/>
    <n v="0"/>
    <n v="2"/>
    <n v="47"/>
    <n v="26"/>
    <n v="73"/>
    <n v="506"/>
    <n v="4219"/>
    <n v="4725"/>
    <x v="7"/>
    <x v="21"/>
  </r>
  <r>
    <x v="6"/>
    <n v="785"/>
    <n v="9807"/>
    <n v="1831"/>
    <n v="202"/>
    <n v="154"/>
    <n v="12779"/>
    <n v="6765"/>
    <n v="19544"/>
    <n v="116"/>
    <m/>
    <n v="116"/>
    <n v="27"/>
    <n v="163"/>
    <n v="190"/>
    <n v="654"/>
    <n v="811"/>
    <n v="1465"/>
    <n v="11982"/>
    <n v="5791"/>
    <n v="17773"/>
    <x v="7"/>
    <x v="21"/>
  </r>
  <r>
    <x v="7"/>
    <n v="25"/>
    <n v="59"/>
    <n v="557"/>
    <n v="140"/>
    <n v="8"/>
    <n v="789"/>
    <n v="1527"/>
    <n v="2316"/>
    <n v="9"/>
    <m/>
    <n v="9"/>
    <n v="0"/>
    <n v="0"/>
    <n v="0"/>
    <n v="6"/>
    <n v="15"/>
    <n v="21"/>
    <n v="774"/>
    <n v="1512"/>
    <n v="2286"/>
    <x v="7"/>
    <x v="21"/>
  </r>
  <r>
    <x v="8"/>
    <n v="10"/>
    <n v="5"/>
    <n v="517"/>
    <n v="74"/>
    <n v="8"/>
    <n v="614"/>
    <n v="1582"/>
    <n v="2196"/>
    <n v="14"/>
    <m/>
    <n v="14"/>
    <n v="0"/>
    <n v="7"/>
    <n v="7"/>
    <n v="12"/>
    <n v="41"/>
    <n v="53"/>
    <n v="588"/>
    <n v="1534"/>
    <n v="2122"/>
    <x v="7"/>
    <x v="21"/>
  </r>
  <r>
    <x v="9"/>
    <n v="0"/>
    <n v="13"/>
    <n v="158"/>
    <n v="1"/>
    <n v="9"/>
    <n v="181"/>
    <n v="1705"/>
    <n v="1886"/>
    <n v="2"/>
    <m/>
    <n v="2"/>
    <n v="6"/>
    <n v="0"/>
    <n v="6"/>
    <n v="5"/>
    <n v="28"/>
    <n v="33"/>
    <n v="168"/>
    <n v="1677"/>
    <n v="1845"/>
    <x v="7"/>
    <x v="21"/>
  </r>
  <r>
    <x v="10"/>
    <n v="4"/>
    <n v="17"/>
    <n v="4"/>
    <n v="3"/>
    <n v="0"/>
    <n v="28"/>
    <n v="47"/>
    <n v="75"/>
    <n v="2"/>
    <m/>
    <n v="2"/>
    <n v="0"/>
    <n v="0"/>
    <n v="0"/>
    <n v="19"/>
    <n v="7"/>
    <n v="26"/>
    <n v="7"/>
    <n v="40"/>
    <n v="47"/>
    <x v="7"/>
    <x v="21"/>
  </r>
  <r>
    <x v="11"/>
    <n v="69"/>
    <n v="961"/>
    <n v="533"/>
    <n v="6"/>
    <n v="2"/>
    <n v="1571"/>
    <n v="1188"/>
    <n v="2759"/>
    <n v="10"/>
    <m/>
    <n v="10"/>
    <n v="2"/>
    <n v="20"/>
    <n v="22"/>
    <n v="55"/>
    <n v="35"/>
    <n v="90"/>
    <n v="1504"/>
    <n v="1133"/>
    <n v="2637"/>
    <x v="7"/>
    <x v="21"/>
  </r>
  <r>
    <x v="12"/>
    <n v="28"/>
    <n v="932"/>
    <n v="204"/>
    <n v="20"/>
    <n v="8"/>
    <n v="1192"/>
    <n v="1135"/>
    <n v="2327"/>
    <n v="11"/>
    <m/>
    <n v="11"/>
    <n v="4"/>
    <n v="34"/>
    <n v="38"/>
    <n v="342"/>
    <n v="104"/>
    <n v="446"/>
    <n v="835"/>
    <n v="997"/>
    <n v="1832"/>
    <x v="7"/>
    <x v="21"/>
  </r>
  <r>
    <x v="19"/>
    <n v="356"/>
    <n v="1068"/>
    <n v="242"/>
    <n v="24"/>
    <n v="3"/>
    <n v="1693"/>
    <n v="2768"/>
    <n v="4461"/>
    <n v="36"/>
    <m/>
    <n v="36"/>
    <n v="0"/>
    <n v="51"/>
    <n v="51"/>
    <n v="45"/>
    <n v="8"/>
    <n v="53"/>
    <n v="1612"/>
    <n v="2709"/>
    <n v="4321"/>
    <x v="7"/>
    <x v="21"/>
  </r>
  <r>
    <x v="20"/>
    <n v="49"/>
    <n v="1141"/>
    <n v="287"/>
    <n v="32"/>
    <n v="9"/>
    <n v="1518"/>
    <n v="1689"/>
    <n v="3207"/>
    <n v="43"/>
    <m/>
    <n v="43"/>
    <n v="9"/>
    <n v="0"/>
    <n v="9"/>
    <n v="465"/>
    <n v="155"/>
    <n v="620"/>
    <n v="1001"/>
    <n v="1534"/>
    <n v="2535"/>
    <x v="7"/>
    <x v="21"/>
  </r>
  <r>
    <x v="13"/>
    <n v="317"/>
    <n v="8260"/>
    <n v="1005"/>
    <n v="37"/>
    <n v="19"/>
    <n v="9638"/>
    <n v="4229"/>
    <n v="13867"/>
    <n v="110"/>
    <m/>
    <n v="110"/>
    <n v="1"/>
    <n v="0"/>
    <n v="1"/>
    <n v="1887"/>
    <n v="2403"/>
    <n v="4290"/>
    <n v="7640"/>
    <n v="1826"/>
    <n v="9466"/>
    <x v="7"/>
    <x v="21"/>
  </r>
  <r>
    <x v="14"/>
    <n v="45"/>
    <n v="139"/>
    <n v="118"/>
    <n v="21"/>
    <n v="16"/>
    <n v="339"/>
    <n v="421"/>
    <n v="760"/>
    <n v="65"/>
    <m/>
    <n v="65"/>
    <n v="7"/>
    <n v="20"/>
    <n v="27"/>
    <n v="164"/>
    <n v="83"/>
    <n v="247"/>
    <n v="103"/>
    <n v="318"/>
    <n v="421"/>
    <x v="7"/>
    <x v="21"/>
  </r>
  <r>
    <x v="16"/>
    <n v="41"/>
    <n v="334"/>
    <n v="305"/>
    <n v="126"/>
    <n v="95"/>
    <n v="901"/>
    <n v="434"/>
    <n v="1335"/>
    <n v="173"/>
    <m/>
    <n v="173"/>
    <n v="35"/>
    <n v="0"/>
    <n v="35"/>
    <n v="253"/>
    <n v="142"/>
    <n v="395"/>
    <n v="440"/>
    <n v="292"/>
    <n v="732"/>
    <x v="7"/>
    <x v="21"/>
  </r>
  <r>
    <x v="17"/>
    <n v="147"/>
    <n v="469"/>
    <n v="240"/>
    <n v="75"/>
    <n v="40"/>
    <n v="971"/>
    <n v="1119"/>
    <n v="2090"/>
    <n v="211"/>
    <m/>
    <n v="211"/>
    <n v="5"/>
    <n v="14"/>
    <n v="19"/>
    <n v="333"/>
    <n v="119"/>
    <n v="452"/>
    <n v="422"/>
    <n v="986"/>
    <n v="1408"/>
    <x v="7"/>
    <x v="21"/>
  </r>
  <r>
    <x v="18"/>
    <n v="13499"/>
    <n v="149245"/>
    <n v="66461"/>
    <n v="6587"/>
    <n v="3129"/>
    <n v="238921"/>
    <n v="238528"/>
    <n v="477449"/>
    <n v="10249"/>
    <m/>
    <n v="10249"/>
    <n v="2014"/>
    <n v="2420"/>
    <n v="4434"/>
    <n v="69532"/>
    <n v="44231"/>
    <n v="113763"/>
    <n v="157126"/>
    <n v="191877"/>
    <n v="349003"/>
    <x v="7"/>
    <x v="21"/>
  </r>
  <r>
    <x v="24"/>
    <n v="5.9737329434697859"/>
    <n v="8.3271863974759484"/>
    <n v="7.9449557490858345"/>
    <n v="3.2527711118729288"/>
    <n v="5.9676549865229109"/>
    <n v="7.76937893623868"/>
    <n v="9.3964582077789629"/>
    <n v="8.5366933142889074"/>
    <n v="2.353096654051781"/>
    <m/>
    <n v="2.353096654051781"/>
    <n v="3.4796437659033077"/>
    <n v="10.731076333439795"/>
    <n v="7.6159591911094919"/>
    <n v="8.4434018269212352"/>
    <n v="9.7940113762386858"/>
    <n v="8.9143092351444402"/>
    <n v="8.2142222465244075"/>
    <n v="9.3026770108245689"/>
    <n v="8.7879144429970157"/>
    <x v="10"/>
    <x v="22"/>
  </r>
  <r>
    <x v="0"/>
    <n v="7482"/>
    <n v="23684"/>
    <n v="12998"/>
    <n v="4984"/>
    <n v="1084"/>
    <n v="50232"/>
    <n v="12824"/>
    <n v="63056"/>
    <n v="14020"/>
    <m/>
    <n v="14020"/>
    <n v="1078"/>
    <n v="295"/>
    <n v="1373"/>
    <n v="18417"/>
    <n v="9078"/>
    <n v="27495"/>
    <n v="16877"/>
    <n v="3451"/>
    <n v="20328"/>
    <x v="10"/>
    <x v="21"/>
  </r>
  <r>
    <x v="1"/>
    <n v="149"/>
    <n v="3518"/>
    <n v="1679"/>
    <n v="118"/>
    <n v="34"/>
    <n v="5498"/>
    <n v="7199"/>
    <n v="12697"/>
    <n v="113"/>
    <m/>
    <n v="113"/>
    <n v="27"/>
    <n v="4"/>
    <n v="31"/>
    <n v="247"/>
    <n v="221"/>
    <n v="468"/>
    <n v="5163"/>
    <n v="6974"/>
    <n v="12137"/>
    <x v="10"/>
    <x v="21"/>
  </r>
  <r>
    <x v="2"/>
    <n v="314"/>
    <n v="6205"/>
    <n v="1128"/>
    <n v="78"/>
    <n v="31"/>
    <n v="7756"/>
    <n v="3359"/>
    <n v="11115"/>
    <n v="41"/>
    <m/>
    <n v="41"/>
    <n v="14"/>
    <n v="0"/>
    <n v="14"/>
    <n v="152"/>
    <n v="36"/>
    <n v="188"/>
    <n v="7546"/>
    <n v="3323"/>
    <n v="10869"/>
    <x v="10"/>
    <x v="21"/>
  </r>
  <r>
    <x v="3"/>
    <n v="2557"/>
    <n v="35502"/>
    <n v="11982"/>
    <n v="991"/>
    <n v="289"/>
    <n v="51321"/>
    <n v="22931"/>
    <n v="74252"/>
    <n v="299"/>
    <m/>
    <n v="299"/>
    <n v="486"/>
    <n v="1499"/>
    <n v="1985"/>
    <n v="16413"/>
    <n v="6304"/>
    <n v="22717"/>
    <n v="34141"/>
    <n v="15128"/>
    <n v="49269"/>
    <x v="10"/>
    <x v="21"/>
  </r>
  <r>
    <x v="4"/>
    <n v="188"/>
    <n v="2485"/>
    <n v="1048"/>
    <n v="148"/>
    <n v="80"/>
    <n v="3949"/>
    <n v="3121"/>
    <n v="7070"/>
    <n v="133"/>
    <m/>
    <n v="133"/>
    <n v="35"/>
    <n v="19"/>
    <n v="54"/>
    <n v="845"/>
    <n v="268"/>
    <n v="1113"/>
    <n v="2933"/>
    <n v="2834"/>
    <n v="5767"/>
    <x v="10"/>
    <x v="21"/>
  </r>
  <r>
    <x v="5"/>
    <n v="6398"/>
    <n v="39724"/>
    <n v="18635"/>
    <n v="401"/>
    <n v="1318"/>
    <n v="66476"/>
    <n v="96735"/>
    <n v="163211"/>
    <n v="205"/>
    <m/>
    <n v="205"/>
    <n v="28"/>
    <n v="119"/>
    <n v="147"/>
    <n v="8890"/>
    <n v="2381"/>
    <n v="11271"/>
    <n v="57098"/>
    <n v="94235"/>
    <n v="151333"/>
    <x v="10"/>
    <x v="21"/>
  </r>
  <r>
    <x v="25"/>
    <n v="59"/>
    <n v="82"/>
    <n v="78"/>
    <n v="22"/>
    <n v="29"/>
    <n v="270"/>
    <n v="1150"/>
    <n v="1420"/>
    <n v="11"/>
    <m/>
    <n v="11"/>
    <n v="2"/>
    <n v="0"/>
    <n v="2"/>
    <n v="89"/>
    <n v="31"/>
    <n v="120"/>
    <n v="163"/>
    <n v="1119"/>
    <n v="1282"/>
    <x v="10"/>
    <x v="21"/>
  </r>
  <r>
    <x v="6"/>
    <n v="225"/>
    <n v="4112"/>
    <n v="1021"/>
    <n v="130"/>
    <n v="42"/>
    <n v="5530"/>
    <n v="1683"/>
    <n v="7213"/>
    <n v="92"/>
    <m/>
    <n v="92"/>
    <n v="33"/>
    <n v="4"/>
    <n v="37"/>
    <n v="134"/>
    <n v="108"/>
    <n v="242"/>
    <n v="5278"/>
    <n v="1571"/>
    <n v="6849"/>
    <x v="10"/>
    <x v="21"/>
  </r>
  <r>
    <x v="7"/>
    <n v="542"/>
    <n v="2501"/>
    <n v="3801"/>
    <n v="173"/>
    <n v="7"/>
    <n v="7024"/>
    <n v="16794"/>
    <n v="23818"/>
    <n v="355"/>
    <m/>
    <n v="355"/>
    <n v="0"/>
    <n v="0"/>
    <n v="0"/>
    <n v="1190"/>
    <n v="2748"/>
    <n v="3938"/>
    <n v="5479"/>
    <n v="14046"/>
    <n v="19525"/>
    <x v="10"/>
    <x v="21"/>
  </r>
  <r>
    <x v="8"/>
    <n v="94"/>
    <n v="449"/>
    <n v="948"/>
    <n v="69"/>
    <n v="6"/>
    <n v="1566"/>
    <n v="7715"/>
    <n v="9281"/>
    <n v="30"/>
    <m/>
    <n v="30"/>
    <n v="3"/>
    <n v="32"/>
    <n v="35"/>
    <n v="179"/>
    <n v="1156"/>
    <n v="1335"/>
    <n v="1354"/>
    <n v="6527"/>
    <n v="7881"/>
    <x v="10"/>
    <x v="21"/>
  </r>
  <r>
    <x v="9"/>
    <n v="30"/>
    <n v="219"/>
    <n v="1179"/>
    <n v="12"/>
    <n v="9"/>
    <n v="1449"/>
    <n v="6811"/>
    <n v="8260"/>
    <n v="23"/>
    <m/>
    <n v="23"/>
    <n v="3"/>
    <n v="0"/>
    <n v="3"/>
    <n v="82"/>
    <n v="1317"/>
    <n v="1399"/>
    <n v="1341"/>
    <n v="5494"/>
    <n v="6835"/>
    <x v="10"/>
    <x v="21"/>
  </r>
  <r>
    <x v="10"/>
    <n v="111"/>
    <n v="721"/>
    <n v="1974"/>
    <n v="17"/>
    <n v="14"/>
    <n v="2837"/>
    <n v="11105"/>
    <n v="13942"/>
    <n v="12"/>
    <m/>
    <n v="12"/>
    <n v="0"/>
    <n v="13"/>
    <n v="13"/>
    <n v="829"/>
    <n v="5359"/>
    <n v="6188"/>
    <n v="1994"/>
    <n v="5733"/>
    <n v="7727"/>
    <x v="10"/>
    <x v="21"/>
  </r>
  <r>
    <x v="11"/>
    <n v="189"/>
    <n v="1337"/>
    <n v="430"/>
    <n v="79"/>
    <n v="15"/>
    <n v="2050"/>
    <n v="1090"/>
    <n v="3140"/>
    <n v="36"/>
    <m/>
    <n v="36"/>
    <n v="21"/>
    <n v="8"/>
    <n v="29"/>
    <n v="269"/>
    <n v="64"/>
    <n v="333"/>
    <n v="1724"/>
    <n v="1018"/>
    <n v="2742"/>
    <x v="10"/>
    <x v="21"/>
  </r>
  <r>
    <x v="12"/>
    <n v="154"/>
    <n v="1441"/>
    <n v="528"/>
    <n v="31"/>
    <n v="11"/>
    <n v="2165"/>
    <n v="1539"/>
    <n v="3704"/>
    <n v="22"/>
    <m/>
    <n v="22"/>
    <n v="12"/>
    <n v="8"/>
    <n v="20"/>
    <n v="511"/>
    <n v="228"/>
    <n v="739"/>
    <n v="1619"/>
    <n v="1303"/>
    <n v="2922"/>
    <x v="10"/>
    <x v="21"/>
  </r>
  <r>
    <x v="19"/>
    <n v="463"/>
    <n v="2171"/>
    <n v="426"/>
    <n v="8"/>
    <n v="0"/>
    <n v="3068"/>
    <n v="2840"/>
    <n v="5908"/>
    <n v="8"/>
    <m/>
    <n v="8"/>
    <n v="0"/>
    <n v="11"/>
    <n v="11"/>
    <n v="50"/>
    <n v="9"/>
    <n v="59"/>
    <n v="3010"/>
    <n v="2820"/>
    <n v="5830"/>
    <x v="10"/>
    <x v="21"/>
  </r>
  <r>
    <x v="20"/>
    <n v="33"/>
    <n v="1241"/>
    <n v="375"/>
    <n v="35"/>
    <n v="16"/>
    <n v="1700"/>
    <n v="1363"/>
    <n v="3063"/>
    <n v="35"/>
    <m/>
    <n v="35"/>
    <n v="10"/>
    <n v="14"/>
    <n v="24"/>
    <n v="309"/>
    <n v="31"/>
    <n v="340"/>
    <n v="1346"/>
    <n v="1328"/>
    <n v="2674"/>
    <x v="10"/>
    <x v="21"/>
  </r>
  <r>
    <x v="13"/>
    <n v="67"/>
    <n v="948"/>
    <n v="449"/>
    <n v="45"/>
    <n v="15"/>
    <n v="1524"/>
    <n v="1266"/>
    <n v="2790"/>
    <n v="105"/>
    <m/>
    <n v="105"/>
    <n v="1"/>
    <n v="1"/>
    <n v="2"/>
    <n v="365"/>
    <n v="42"/>
    <n v="407"/>
    <n v="1060"/>
    <n v="1224"/>
    <n v="2284"/>
    <x v="10"/>
    <x v="21"/>
  </r>
  <r>
    <x v="14"/>
    <n v="40"/>
    <n v="194"/>
    <n v="100"/>
    <n v="36"/>
    <n v="19"/>
    <n v="389"/>
    <n v="209"/>
    <n v="598"/>
    <n v="64"/>
    <m/>
    <n v="64"/>
    <n v="4"/>
    <n v="4"/>
    <n v="8"/>
    <n v="209"/>
    <n v="74"/>
    <n v="283"/>
    <n v="110"/>
    <n v="135"/>
    <n v="245"/>
    <x v="10"/>
    <x v="21"/>
  </r>
  <r>
    <x v="16"/>
    <n v="15"/>
    <n v="167"/>
    <n v="137"/>
    <n v="177"/>
    <n v="127"/>
    <n v="623"/>
    <n v="292"/>
    <n v="915"/>
    <n v="236"/>
    <m/>
    <n v="236"/>
    <n v="23"/>
    <n v="91"/>
    <n v="114"/>
    <n v="121"/>
    <n v="114"/>
    <n v="235"/>
    <n v="265"/>
    <n v="110"/>
    <n v="375"/>
    <x v="10"/>
    <x v="21"/>
  </r>
  <r>
    <x v="17"/>
    <n v="36"/>
    <n v="469"/>
    <n v="147"/>
    <n v="82"/>
    <n v="70"/>
    <n v="804"/>
    <n v="232"/>
    <n v="1036"/>
    <n v="138"/>
    <m/>
    <n v="138"/>
    <n v="9"/>
    <n v="9"/>
    <n v="18"/>
    <n v="102"/>
    <n v="36"/>
    <n v="138"/>
    <n v="560"/>
    <n v="196"/>
    <n v="756"/>
    <x v="10"/>
    <x v="21"/>
  </r>
  <r>
    <x v="18"/>
    <n v="19146"/>
    <n v="127170"/>
    <n v="59063"/>
    <n v="7636"/>
    <n v="3216"/>
    <n v="216231"/>
    <n v="200258"/>
    <n v="416489"/>
    <n v="15978"/>
    <s v=" "/>
    <n v="15978"/>
    <n v="1789"/>
    <n v="2131"/>
    <n v="3920"/>
    <n v="49403"/>
    <n v="29605"/>
    <n v="79008"/>
    <n v="149061"/>
    <n v="168569"/>
    <n v="317630"/>
    <x v="10"/>
    <x v="21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10"/>
    <x v="21"/>
  </r>
  <r>
    <x v="22"/>
    <n v="114828"/>
    <n v="1056945"/>
    <n v="507580"/>
    <n v="29698"/>
    <n v="24220"/>
    <n v="1733271"/>
    <n v="1805986"/>
    <n v="3539257"/>
    <n v="43018"/>
    <m/>
    <n v="43018"/>
    <n v="8535"/>
    <n v="32870"/>
    <n v="41405"/>
    <n v="407263"/>
    <n v="282192"/>
    <n v="689455"/>
    <n v="1274365"/>
    <n v="1490924"/>
    <n v="2765289"/>
    <x v="10"/>
    <x v="21"/>
  </r>
  <r>
    <x v="23"/>
    <n v="73.579392541330265"/>
    <n v="79.884588349998864"/>
    <n v="70.591344014241216"/>
    <n v="57.28780864197531"/>
    <n v="72.083333333333329"/>
    <n v="75.899817395987967"/>
    <n v="62.515092354130317"/>
    <n v="68.424362640188221"/>
    <n v="59.326989380775068"/>
    <s v=" "/>
    <n v="59.326989380775068"/>
    <n v="46.110210696920582"/>
    <n v="54.160487724501564"/>
    <n v="52.279040404040401"/>
    <n v="68.663362163438038"/>
    <n v="70.948861065017354"/>
    <n v="69.580772452491246"/>
    <n v="79.673706454597749"/>
    <n v="61.343537205044335"/>
    <n v="68.618784941673923"/>
    <x v="10"/>
    <x v="21"/>
  </r>
  <r>
    <x v="24"/>
    <n v="5.9974929489188344"/>
    <n v="8.3112762443972628"/>
    <n v="8.5938743375717461"/>
    <n v="3.8892090099528547"/>
    <n v="7.5310945273631837"/>
    <n v="8.0158302926037432"/>
    <n v="9.0182963976470347"/>
    <n v="8.4978402790950067"/>
    <n v="2.692326949555639"/>
    <s v=" "/>
    <n v="2.692326949555639"/>
    <n v="4.7708216880939069"/>
    <n v="15.424683247301736"/>
    <n v="10.5625"/>
    <n v="8.2436896544744247"/>
    <n v="9.5319033946968421"/>
    <n v="8.7263947954637509"/>
    <n v="8.549285191968389"/>
    <n v="8.8445918288653314"/>
    <n v="8.7060069892642389"/>
    <x v="10"/>
    <x v="21"/>
  </r>
  <r>
    <x v="0"/>
    <n v="7543"/>
    <n v="30919"/>
    <n v="12830"/>
    <n v="4897"/>
    <n v="1376"/>
    <n v="57565"/>
    <n v="12136"/>
    <n v="69701"/>
    <n v="12226"/>
    <m/>
    <n v="12226"/>
    <n v="1899"/>
    <n v="154"/>
    <n v="2053"/>
    <n v="20252"/>
    <n v="7622"/>
    <n v="27874"/>
    <n v="23188"/>
    <n v="4360"/>
    <n v="27548"/>
    <x v="11"/>
    <x v="22"/>
  </r>
  <r>
    <x v="1"/>
    <n v="632"/>
    <n v="2286"/>
    <n v="1329"/>
    <n v="154"/>
    <n v="19"/>
    <n v="4420"/>
    <n v="8420"/>
    <n v="12840"/>
    <n v="60"/>
    <m/>
    <n v="60"/>
    <n v="34"/>
    <n v="31"/>
    <n v="65"/>
    <n v="287"/>
    <n v="274"/>
    <n v="561"/>
    <n v="4039"/>
    <n v="8115"/>
    <n v="12154"/>
    <x v="11"/>
    <x v="22"/>
  </r>
  <r>
    <x v="2"/>
    <n v="586"/>
    <n v="5328"/>
    <n v="999"/>
    <n v="126"/>
    <n v="24"/>
    <n v="7063"/>
    <n v="2832"/>
    <n v="9895"/>
    <n v="33"/>
    <m/>
    <n v="33"/>
    <n v="12"/>
    <n v="0"/>
    <n v="12"/>
    <n v="225"/>
    <n v="42"/>
    <n v="267"/>
    <n v="6793"/>
    <n v="2790"/>
    <n v="9583"/>
    <x v="11"/>
    <x v="22"/>
  </r>
  <r>
    <x v="3"/>
    <n v="2242"/>
    <n v="23778"/>
    <n v="8064"/>
    <n v="1012"/>
    <n v="290"/>
    <n v="35386"/>
    <n v="19826"/>
    <n v="55212"/>
    <n v="454"/>
    <m/>
    <n v="454"/>
    <n v="325"/>
    <n v="2024"/>
    <n v="2349"/>
    <n v="11883"/>
    <n v="5603"/>
    <n v="17486"/>
    <n v="22724"/>
    <n v="12199"/>
    <n v="34923"/>
    <x v="11"/>
    <x v="22"/>
  </r>
  <r>
    <x v="4"/>
    <n v="253"/>
    <n v="2973"/>
    <n v="1745"/>
    <n v="200"/>
    <n v="60"/>
    <n v="5231"/>
    <n v="3424"/>
    <n v="8655"/>
    <n v="107"/>
    <m/>
    <n v="107"/>
    <n v="48"/>
    <n v="0"/>
    <n v="48"/>
    <n v="897"/>
    <n v="166"/>
    <n v="1063"/>
    <n v="4179"/>
    <n v="3258"/>
    <n v="7437"/>
    <x v="11"/>
    <x v="22"/>
  </r>
  <r>
    <x v="5"/>
    <n v="6186"/>
    <n v="35946"/>
    <n v="16700"/>
    <n v="380"/>
    <n v="529"/>
    <n v="59741"/>
    <n v="86334"/>
    <n v="146075"/>
    <n v="313"/>
    <m/>
    <n v="313"/>
    <n v="44"/>
    <n v="75"/>
    <n v="119"/>
    <n v="8270"/>
    <n v="2511"/>
    <n v="10781"/>
    <n v="51114"/>
    <n v="83748"/>
    <n v="134862"/>
    <x v="11"/>
    <x v="22"/>
  </r>
  <r>
    <x v="25"/>
    <n v="39"/>
    <n v="47"/>
    <n v="127"/>
    <n v="57"/>
    <n v="18"/>
    <n v="288"/>
    <n v="2055"/>
    <n v="2343"/>
    <n v="26"/>
    <m/>
    <n v="26"/>
    <n v="4"/>
    <n v="0"/>
    <n v="4"/>
    <n v="64"/>
    <n v="13"/>
    <n v="77"/>
    <n v="194"/>
    <n v="2042"/>
    <n v="2236"/>
    <x v="11"/>
    <x v="22"/>
  </r>
  <r>
    <x v="6"/>
    <n v="530"/>
    <n v="5808"/>
    <n v="1338"/>
    <n v="174"/>
    <n v="51"/>
    <n v="7901"/>
    <n v="2692"/>
    <n v="10593"/>
    <n v="145"/>
    <m/>
    <n v="145"/>
    <n v="21"/>
    <n v="17"/>
    <n v="38"/>
    <n v="256"/>
    <n v="232"/>
    <n v="488"/>
    <n v="7479"/>
    <n v="2443"/>
    <n v="9922"/>
    <x v="11"/>
    <x v="22"/>
  </r>
  <r>
    <x v="7"/>
    <n v="545"/>
    <n v="1716"/>
    <n v="3102"/>
    <n v="102"/>
    <n v="31"/>
    <n v="5496"/>
    <n v="18209"/>
    <n v="23705"/>
    <n v="456"/>
    <m/>
    <n v="456"/>
    <n v="4"/>
    <n v="3"/>
    <n v="7"/>
    <n v="969"/>
    <n v="4212"/>
    <n v="5181"/>
    <n v="4067"/>
    <n v="13994"/>
    <n v="18061"/>
    <x v="11"/>
    <x v="22"/>
  </r>
  <r>
    <x v="8"/>
    <n v="66"/>
    <n v="914"/>
    <n v="942"/>
    <n v="127"/>
    <n v="13"/>
    <n v="2062"/>
    <n v="9199"/>
    <n v="11261"/>
    <n v="48"/>
    <m/>
    <n v="48"/>
    <n v="1"/>
    <n v="14"/>
    <n v="15"/>
    <n v="274"/>
    <n v="1673"/>
    <n v="1947"/>
    <n v="1739"/>
    <n v="7512"/>
    <n v="9251"/>
    <x v="11"/>
    <x v="22"/>
  </r>
  <r>
    <x v="9"/>
    <n v="19"/>
    <n v="895"/>
    <n v="1345"/>
    <n v="43"/>
    <n v="1"/>
    <n v="2303"/>
    <n v="8271"/>
    <n v="10574"/>
    <n v="17"/>
    <m/>
    <n v="17"/>
    <n v="0"/>
    <n v="0"/>
    <n v="0"/>
    <n v="717"/>
    <n v="1704"/>
    <n v="2421"/>
    <n v="1569"/>
    <n v="6567"/>
    <n v="8136"/>
    <x v="11"/>
    <x v="22"/>
  </r>
  <r>
    <x v="10"/>
    <n v="132"/>
    <n v="1430"/>
    <n v="2719"/>
    <n v="42"/>
    <n v="20"/>
    <n v="4343"/>
    <n v="11200"/>
    <n v="15543"/>
    <n v="16"/>
    <m/>
    <n v="16"/>
    <n v="0"/>
    <n v="68"/>
    <n v="68"/>
    <n v="843"/>
    <n v="4633"/>
    <n v="5476"/>
    <n v="3484"/>
    <n v="6499"/>
    <n v="9983"/>
    <x v="11"/>
    <x v="22"/>
  </r>
  <r>
    <x v="11"/>
    <n v="177"/>
    <n v="598"/>
    <n v="340"/>
    <n v="57"/>
    <n v="31"/>
    <n v="1203"/>
    <n v="1085"/>
    <n v="2288"/>
    <n v="29"/>
    <m/>
    <n v="29"/>
    <n v="24"/>
    <n v="0"/>
    <n v="24"/>
    <n v="153"/>
    <n v="72"/>
    <n v="225"/>
    <n v="997"/>
    <n v="1013"/>
    <n v="2010"/>
    <x v="11"/>
    <x v="22"/>
  </r>
  <r>
    <x v="12"/>
    <n v="109"/>
    <n v="1149"/>
    <n v="329"/>
    <n v="31"/>
    <n v="17"/>
    <n v="1635"/>
    <n v="1082"/>
    <n v="2717"/>
    <n v="24"/>
    <m/>
    <n v="24"/>
    <n v="6"/>
    <n v="21"/>
    <n v="27"/>
    <n v="381"/>
    <n v="148"/>
    <n v="529"/>
    <n v="1224"/>
    <n v="913"/>
    <n v="2137"/>
    <x v="11"/>
    <x v="22"/>
  </r>
  <r>
    <x v="19"/>
    <n v="216"/>
    <n v="754"/>
    <n v="275"/>
    <n v="25"/>
    <n v="9"/>
    <n v="1279"/>
    <n v="1819"/>
    <n v="3098"/>
    <n v="30"/>
    <m/>
    <n v="30"/>
    <n v="3"/>
    <n v="0"/>
    <n v="3"/>
    <n v="27"/>
    <n v="21"/>
    <n v="48"/>
    <n v="1219"/>
    <n v="1798"/>
    <n v="3017"/>
    <x v="11"/>
    <x v="22"/>
  </r>
  <r>
    <x v="20"/>
    <n v="79"/>
    <n v="626"/>
    <n v="200"/>
    <n v="38"/>
    <n v="30"/>
    <n v="973"/>
    <n v="1183"/>
    <n v="2156"/>
    <n v="26"/>
    <m/>
    <n v="26"/>
    <n v="6"/>
    <n v="7"/>
    <n v="13"/>
    <n v="82"/>
    <n v="79"/>
    <n v="161"/>
    <n v="859"/>
    <n v="1097"/>
    <n v="1956"/>
    <x v="11"/>
    <x v="22"/>
  </r>
  <r>
    <x v="13"/>
    <n v="176"/>
    <n v="1029"/>
    <n v="260"/>
    <n v="38"/>
    <n v="33"/>
    <n v="1536"/>
    <n v="860"/>
    <n v="2396"/>
    <n v="133"/>
    <m/>
    <n v="133"/>
    <n v="3"/>
    <n v="0"/>
    <n v="3"/>
    <n v="191"/>
    <n v="108"/>
    <n v="299"/>
    <n v="1209"/>
    <n v="752"/>
    <n v="1961"/>
    <x v="11"/>
    <x v="22"/>
  </r>
  <r>
    <x v="14"/>
    <n v="75"/>
    <n v="177"/>
    <n v="87"/>
    <n v="77"/>
    <n v="20"/>
    <n v="436"/>
    <n v="361"/>
    <n v="797"/>
    <n v="73"/>
    <m/>
    <n v="73"/>
    <n v="3"/>
    <n v="0"/>
    <n v="3"/>
    <n v="180"/>
    <n v="96"/>
    <n v="276"/>
    <n v="180"/>
    <n v="265"/>
    <n v="445"/>
    <x v="11"/>
    <x v="22"/>
  </r>
  <r>
    <x v="16"/>
    <n v="30"/>
    <n v="120"/>
    <n v="108"/>
    <n v="164"/>
    <n v="111"/>
    <n v="533"/>
    <n v="237"/>
    <n v="770"/>
    <n v="281"/>
    <m/>
    <n v="281"/>
    <n v="29"/>
    <n v="0"/>
    <n v="29"/>
    <n v="90"/>
    <n v="96"/>
    <n v="186"/>
    <n v="133"/>
    <n v="141"/>
    <n v="274"/>
    <x v="11"/>
    <x v="22"/>
  </r>
  <r>
    <x v="17"/>
    <n v="174"/>
    <n v="398"/>
    <n v="171"/>
    <n v="145"/>
    <n v="34"/>
    <n v="922"/>
    <n v="511"/>
    <n v="1433"/>
    <n v="115"/>
    <m/>
    <n v="115"/>
    <n v="17"/>
    <n v="0"/>
    <n v="17"/>
    <n v="228"/>
    <n v="105"/>
    <n v="333"/>
    <n v="562"/>
    <n v="406"/>
    <n v="968"/>
    <x v="11"/>
    <x v="22"/>
  </r>
  <r>
    <x v="18"/>
    <n v="19809"/>
    <n v="116891"/>
    <n v="53010"/>
    <n v="7889"/>
    <n v="2717"/>
    <n v="200316"/>
    <n v="191736"/>
    <n v="392052"/>
    <n v="14612"/>
    <m/>
    <n v="14612"/>
    <n v="2483"/>
    <n v="2414"/>
    <n v="4897"/>
    <n v="46269"/>
    <n v="29410"/>
    <n v="75679"/>
    <n v="136952"/>
    <n v="159912"/>
    <n v="296864"/>
    <x v="11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11"/>
    <x v="22"/>
  </r>
  <r>
    <x v="22"/>
    <n v="119244"/>
    <n v="999486"/>
    <n v="426997"/>
    <n v="27320"/>
    <n v="16825"/>
    <n v="1589872"/>
    <n v="1798266"/>
    <n v="3388138"/>
    <n v="37716"/>
    <m/>
    <n v="37716"/>
    <n v="8107"/>
    <n v="27942"/>
    <n v="36049"/>
    <n v="391569"/>
    <n v="272036"/>
    <n v="663605"/>
    <n v="1152480"/>
    <n v="1498288"/>
    <n v="2650768"/>
    <x v="11"/>
    <x v="22"/>
  </r>
  <r>
    <x v="23"/>
    <n v="56.21269975958139"/>
    <n v="72.804790105111337"/>
    <n v="63.275688331703272"/>
    <n v="51.276276276276278"/>
    <n v="49.587385794282348"/>
    <n v="67.740893655277617"/>
    <n v="60.25855742648907"/>
    <n v="63.552531868758486"/>
    <n v="46.190021309427586"/>
    <m/>
    <n v="46.190021309427586"/>
    <n v="41.842580645161291"/>
    <n v="44.162412479651024"/>
    <n v="43.618565931805534"/>
    <n v="65.207052111486902"/>
    <n v="66.464855250395189"/>
    <n v="65.716868985159351"/>
    <n v="66.861094173962528"/>
    <n v="57.380146226142315"/>
    <n v="61.150110245927543"/>
    <x v="11"/>
    <x v="22"/>
  </r>
  <r>
    <x v="24"/>
    <n v="6.0196880205966981"/>
    <n v="8.5505813107938167"/>
    <n v="8.0550273533295602"/>
    <n v="3.463049816199772"/>
    <n v="6.1924917188075081"/>
    <n v="7.9368198246770101"/>
    <n v="9.3788646889473029"/>
    <n v="8.6420627875894009"/>
    <n v="2.5811661647960582"/>
    <m/>
    <n v="2.5811661647960582"/>
    <n v="3.2650020136931133"/>
    <n v="11.574979287489644"/>
    <n v="7.3614457831325302"/>
    <n v="8.4628801141152827"/>
    <n v="9.2497789867392051"/>
    <n v="8.7686808758043835"/>
    <n v="8.4152111688766862"/>
    <n v="9.369453199259592"/>
    <n v="8.9292335884445411"/>
    <x v="11"/>
    <x v="22"/>
  </r>
  <r>
    <x v="0"/>
    <n v="7714"/>
    <n v="23263"/>
    <n v="11219"/>
    <n v="5213"/>
    <n v="1903"/>
    <n v="49312"/>
    <n v="11578"/>
    <n v="60890"/>
    <n v="12713"/>
    <m/>
    <n v="12713"/>
    <n v="1996"/>
    <n v="78"/>
    <n v="2074"/>
    <n v="17274"/>
    <n v="7781"/>
    <n v="25055"/>
    <n v="17329"/>
    <n v="3719"/>
    <n v="21048"/>
    <x v="11"/>
    <x v="21"/>
  </r>
  <r>
    <x v="1"/>
    <n v="176"/>
    <n v="2837"/>
    <n v="1476"/>
    <n v="134"/>
    <n v="57"/>
    <n v="4680"/>
    <n v="7382"/>
    <n v="12062"/>
    <n v="94"/>
    <m/>
    <n v="94"/>
    <n v="61"/>
    <n v="8"/>
    <n v="69"/>
    <n v="197"/>
    <n v="316"/>
    <n v="513"/>
    <n v="4328"/>
    <n v="7058"/>
    <n v="11386"/>
    <x v="11"/>
    <x v="21"/>
  </r>
  <r>
    <x v="2"/>
    <n v="413"/>
    <n v="6817"/>
    <n v="1277"/>
    <n v="66"/>
    <n v="12"/>
    <n v="8585"/>
    <n v="4354"/>
    <n v="12939"/>
    <n v="30"/>
    <m/>
    <n v="30"/>
    <n v="17"/>
    <n v="21"/>
    <n v="38"/>
    <n v="203"/>
    <n v="53"/>
    <n v="256"/>
    <n v="8335"/>
    <n v="4280"/>
    <n v="12615"/>
    <x v="11"/>
    <x v="21"/>
  </r>
  <r>
    <x v="3"/>
    <n v="1550"/>
    <n v="22758"/>
    <n v="9694"/>
    <n v="902"/>
    <n v="355"/>
    <n v="35259"/>
    <n v="18050"/>
    <n v="53309"/>
    <n v="315"/>
    <m/>
    <n v="315"/>
    <n v="303"/>
    <n v="1472"/>
    <n v="1775"/>
    <n v="11547"/>
    <n v="5573"/>
    <n v="17120"/>
    <n v="23094"/>
    <n v="11005"/>
    <n v="34099"/>
    <x v="11"/>
    <x v="21"/>
  </r>
  <r>
    <x v="4"/>
    <n v="201"/>
    <n v="3621"/>
    <n v="1233"/>
    <n v="153"/>
    <n v="54"/>
    <n v="5262"/>
    <n v="4155"/>
    <n v="9417"/>
    <n v="135"/>
    <m/>
    <n v="135"/>
    <n v="42"/>
    <n v="29"/>
    <n v="71"/>
    <n v="1028"/>
    <n v="233"/>
    <n v="1261"/>
    <n v="4057"/>
    <n v="3893"/>
    <n v="7950"/>
    <x v="11"/>
    <x v="21"/>
  </r>
  <r>
    <x v="5"/>
    <n v="3231"/>
    <n v="37219"/>
    <n v="18070"/>
    <n v="410"/>
    <n v="389"/>
    <n v="59319"/>
    <n v="78055"/>
    <n v="137374"/>
    <n v="226"/>
    <m/>
    <n v="226"/>
    <n v="65"/>
    <n v="86"/>
    <n v="151"/>
    <n v="8148"/>
    <n v="2595"/>
    <n v="10743"/>
    <n v="50880"/>
    <n v="75374"/>
    <n v="126254"/>
    <x v="11"/>
    <x v="21"/>
  </r>
  <r>
    <x v="25"/>
    <n v="25"/>
    <n v="92"/>
    <n v="143"/>
    <n v="13"/>
    <n v="33"/>
    <n v="306"/>
    <n v="1637"/>
    <n v="1943"/>
    <n v="5"/>
    <m/>
    <n v="5"/>
    <n v="8"/>
    <n v="0"/>
    <n v="8"/>
    <n v="60"/>
    <n v="36"/>
    <n v="96"/>
    <n v="233"/>
    <n v="1601"/>
    <n v="1834"/>
    <x v="11"/>
    <x v="21"/>
  </r>
  <r>
    <x v="6"/>
    <n v="326"/>
    <n v="4716"/>
    <n v="1220"/>
    <n v="131"/>
    <n v="65"/>
    <n v="6458"/>
    <n v="3142"/>
    <n v="9600"/>
    <n v="112"/>
    <m/>
    <n v="112"/>
    <n v="40"/>
    <n v="35"/>
    <n v="75"/>
    <n v="336"/>
    <n v="242"/>
    <n v="578"/>
    <n v="5970"/>
    <n v="2865"/>
    <n v="8835"/>
    <x v="11"/>
    <x v="21"/>
  </r>
  <r>
    <x v="7"/>
    <n v="607"/>
    <n v="1471"/>
    <n v="4766"/>
    <n v="163"/>
    <n v="13"/>
    <n v="7020"/>
    <n v="17547"/>
    <n v="24567"/>
    <n v="467"/>
    <m/>
    <n v="467"/>
    <n v="11"/>
    <n v="0"/>
    <n v="11"/>
    <n v="919"/>
    <n v="2919"/>
    <n v="3838"/>
    <n v="5623"/>
    <n v="14628"/>
    <n v="20251"/>
    <x v="11"/>
    <x v="21"/>
  </r>
  <r>
    <x v="8"/>
    <n v="59"/>
    <n v="309"/>
    <n v="921"/>
    <n v="171"/>
    <n v="23"/>
    <n v="1483"/>
    <n v="8151"/>
    <n v="9634"/>
    <n v="25"/>
    <m/>
    <n v="25"/>
    <n v="12"/>
    <n v="5"/>
    <n v="17"/>
    <n v="262"/>
    <n v="1660"/>
    <n v="1922"/>
    <n v="1184"/>
    <n v="6486"/>
    <n v="7670"/>
    <x v="11"/>
    <x v="21"/>
  </r>
  <r>
    <x v="9"/>
    <n v="29"/>
    <n v="161"/>
    <n v="551"/>
    <n v="18"/>
    <n v="3"/>
    <n v="762"/>
    <n v="8524"/>
    <n v="9286"/>
    <n v="13"/>
    <m/>
    <n v="13"/>
    <n v="1"/>
    <n v="0"/>
    <n v="1"/>
    <n v="113"/>
    <n v="2287"/>
    <n v="2400"/>
    <n v="635"/>
    <n v="6237"/>
    <n v="6872"/>
    <x v="11"/>
    <x v="21"/>
  </r>
  <r>
    <x v="10"/>
    <n v="367"/>
    <n v="704"/>
    <n v="2710"/>
    <n v="22"/>
    <n v="13"/>
    <n v="3816"/>
    <n v="9419"/>
    <n v="13235"/>
    <n v="12"/>
    <m/>
    <n v="12"/>
    <n v="3"/>
    <n v="13"/>
    <n v="16"/>
    <n v="676"/>
    <n v="3696"/>
    <n v="4372"/>
    <n v="3125"/>
    <n v="5710"/>
    <n v="8835"/>
    <x v="11"/>
    <x v="21"/>
  </r>
  <r>
    <x v="11"/>
    <n v="141"/>
    <n v="563"/>
    <n v="210"/>
    <n v="55"/>
    <n v="22"/>
    <n v="991"/>
    <n v="889"/>
    <n v="1880"/>
    <n v="30"/>
    <m/>
    <n v="30"/>
    <n v="9"/>
    <n v="0"/>
    <n v="9"/>
    <n v="122"/>
    <n v="50"/>
    <n v="172"/>
    <n v="830"/>
    <n v="839"/>
    <n v="1669"/>
    <x v="11"/>
    <x v="21"/>
  </r>
  <r>
    <x v="12"/>
    <n v="66"/>
    <n v="592"/>
    <n v="348"/>
    <n v="13"/>
    <n v="9"/>
    <n v="1028"/>
    <n v="965"/>
    <n v="1993"/>
    <n v="8"/>
    <m/>
    <n v="8"/>
    <n v="9"/>
    <n v="0"/>
    <n v="9"/>
    <n v="408"/>
    <n v="156"/>
    <n v="564"/>
    <n v="603"/>
    <n v="809"/>
    <n v="1412"/>
    <x v="11"/>
    <x v="21"/>
  </r>
  <r>
    <x v="19"/>
    <n v="152"/>
    <n v="1343"/>
    <n v="336"/>
    <n v="11"/>
    <n v="19"/>
    <n v="1861"/>
    <n v="1677"/>
    <n v="3538"/>
    <n v="12"/>
    <m/>
    <n v="12"/>
    <n v="6"/>
    <n v="11"/>
    <n v="17"/>
    <n v="35"/>
    <n v="9"/>
    <n v="44"/>
    <n v="1808"/>
    <n v="1657"/>
    <n v="3465"/>
    <x v="11"/>
    <x v="21"/>
  </r>
  <r>
    <x v="20"/>
    <n v="36"/>
    <n v="839"/>
    <n v="283"/>
    <n v="34"/>
    <n v="5"/>
    <n v="1197"/>
    <n v="782"/>
    <n v="1979"/>
    <n v="36"/>
    <m/>
    <n v="36"/>
    <n v="10"/>
    <n v="0"/>
    <n v="10"/>
    <n v="222"/>
    <n v="42"/>
    <n v="264"/>
    <n v="929"/>
    <n v="740"/>
    <n v="1669"/>
    <x v="11"/>
    <x v="21"/>
  </r>
  <r>
    <x v="13"/>
    <n v="43"/>
    <n v="888"/>
    <n v="297"/>
    <n v="50"/>
    <n v="20"/>
    <n v="1298"/>
    <n v="676"/>
    <n v="1974"/>
    <n v="83"/>
    <m/>
    <n v="83"/>
    <n v="9"/>
    <n v="0"/>
    <n v="9"/>
    <n v="228"/>
    <n v="59"/>
    <n v="287"/>
    <n v="978"/>
    <n v="617"/>
    <n v="1595"/>
    <x v="11"/>
    <x v="21"/>
  </r>
  <r>
    <x v="14"/>
    <n v="51"/>
    <n v="175"/>
    <n v="65"/>
    <n v="14"/>
    <n v="12"/>
    <n v="317"/>
    <n v="300"/>
    <n v="617"/>
    <n v="27"/>
    <m/>
    <n v="27"/>
    <n v="11"/>
    <n v="0"/>
    <n v="11"/>
    <n v="135"/>
    <n v="76"/>
    <n v="211"/>
    <n v="144"/>
    <n v="224"/>
    <n v="368"/>
    <x v="11"/>
    <x v="21"/>
  </r>
  <r>
    <x v="16"/>
    <n v="23"/>
    <n v="125"/>
    <n v="165"/>
    <n v="137"/>
    <n v="193"/>
    <n v="643"/>
    <n v="389"/>
    <n v="1032"/>
    <n v="306"/>
    <m/>
    <n v="306"/>
    <n v="38"/>
    <n v="0"/>
    <n v="38"/>
    <n v="179"/>
    <n v="136"/>
    <n v="315"/>
    <n v="120"/>
    <n v="253"/>
    <n v="373"/>
    <x v="11"/>
    <x v="21"/>
  </r>
  <r>
    <x v="17"/>
    <n v="100"/>
    <n v="492"/>
    <n v="132"/>
    <n v="65"/>
    <n v="24"/>
    <n v="813"/>
    <n v="556"/>
    <n v="1369"/>
    <n v="93"/>
    <m/>
    <n v="93"/>
    <n v="6"/>
    <n v="11"/>
    <n v="17"/>
    <n v="172"/>
    <n v="74"/>
    <n v="246"/>
    <n v="542"/>
    <n v="471"/>
    <n v="1013"/>
    <x v="11"/>
    <x v="21"/>
  </r>
  <r>
    <x v="18"/>
    <n v="15310"/>
    <n v="108985"/>
    <n v="55116"/>
    <n v="7775"/>
    <n v="3224"/>
    <n v="190410"/>
    <n v="178228"/>
    <n v="368638"/>
    <n v="14742"/>
    <m/>
    <n v="14742"/>
    <n v="2657"/>
    <n v="1769"/>
    <n v="4426"/>
    <n v="42264"/>
    <n v="27993"/>
    <n v="70257"/>
    <n v="130747"/>
    <n v="148466"/>
    <n v="279213"/>
    <x v="11"/>
    <x v="21"/>
  </r>
  <r>
    <x v="26"/>
    <n v="5202"/>
    <n v="44103"/>
    <n v="23968"/>
    <n v="1728"/>
    <n v="1120"/>
    <n v="76121"/>
    <n v="96296"/>
    <n v="172417"/>
    <n v="2417"/>
    <m/>
    <n v="2417"/>
    <n v="617"/>
    <n v="2023"/>
    <n v="2640"/>
    <n v="19771"/>
    <n v="13258"/>
    <n v="33029"/>
    <n v="53316"/>
    <n v="81015"/>
    <n v="134331"/>
    <x v="11"/>
    <x v="21"/>
  </r>
  <r>
    <x v="22"/>
    <n v="96028"/>
    <n v="957969"/>
    <n v="482370"/>
    <n v="26939"/>
    <n v="20324"/>
    <n v="1583630"/>
    <n v="1737371"/>
    <n v="3321001"/>
    <n v="39250"/>
    <m/>
    <n v="39250"/>
    <n v="7686"/>
    <n v="27225"/>
    <n v="34911"/>
    <n v="360968"/>
    <n v="260815"/>
    <n v="621783"/>
    <n v="1175726"/>
    <n v="1449331"/>
    <n v="2625057"/>
    <x v="11"/>
    <x v="21"/>
  </r>
  <r>
    <x v="23"/>
    <n v="59.547816596594359"/>
    <n v="70.068307839493031"/>
    <n v="64.921239071450103"/>
    <n v="50.289351851851855"/>
    <n v="58.536866359447004"/>
    <n v="67.110046780359454"/>
    <n v="58.199952029629074"/>
    <n v="62.133701732502615"/>
    <n v="52.38432073885248"/>
    <m/>
    <n v="52.38432073885248"/>
    <n v="40.184033042296228"/>
    <n v="43.412051727711955"/>
    <n v="42.657624633431084"/>
    <n v="58.894992829184488"/>
    <n v="63.458946272244631"/>
    <n v="60.726985767150865"/>
    <n v="71.135578740510027"/>
    <n v="57.708588413535523"/>
    <n v="63.037763483124614"/>
    <x v="11"/>
    <x v="21"/>
  </r>
  <r>
    <x v="24"/>
    <n v="6.272240365774004"/>
    <n v="8.789916043492223"/>
    <n v="8.7519050729370775"/>
    <n v="3.464823151125402"/>
    <n v="6.3039702233250621"/>
    <n v="8.316947639304658"/>
    <n v="9.7480250016832368"/>
    <n v="9.0088406512622132"/>
    <n v="2.662460995794329"/>
    <s v=" "/>
    <n v="2.662460995794329"/>
    <n v="2.8927361686112159"/>
    <n v="15.390050876201244"/>
    <n v="7.8877089923181201"/>
    <n v="8.5407912171114901"/>
    <n v="9.3171507162504916"/>
    <n v="8.8501216960587552"/>
    <n v="8.9923745860325663"/>
    <n v="9.7620397936227832"/>
    <n v="9.4016288639855592"/>
    <x v="11"/>
    <x v="21"/>
  </r>
  <r>
    <x v="0"/>
    <n v="9798"/>
    <n v="25567"/>
    <n v="10758"/>
    <n v="4604"/>
    <n v="1643"/>
    <n v="52370"/>
    <n v="9419"/>
    <n v="61789"/>
    <n v="12115"/>
    <m/>
    <n v="12115"/>
    <n v="1608"/>
    <n v="150"/>
    <n v="1758"/>
    <n v="16371"/>
    <n v="5747"/>
    <n v="22118"/>
    <n v="22276"/>
    <n v="3522"/>
    <n v="25798"/>
    <x v="0"/>
    <x v="26"/>
  </r>
  <r>
    <x v="1"/>
    <n v="306"/>
    <n v="3065"/>
    <n v="1374"/>
    <n v="214"/>
    <n v="63"/>
    <n v="5022"/>
    <n v="8093"/>
    <n v="13115"/>
    <n v="59"/>
    <m/>
    <n v="59"/>
    <n v="19"/>
    <n v="0"/>
    <n v="19"/>
    <n v="282"/>
    <n v="118"/>
    <n v="400"/>
    <n v="4662"/>
    <n v="7975"/>
    <n v="12637"/>
    <x v="0"/>
    <x v="26"/>
  </r>
  <r>
    <x v="2"/>
    <n v="646"/>
    <n v="6591"/>
    <n v="1260"/>
    <n v="145"/>
    <n v="28"/>
    <n v="8670"/>
    <n v="2616"/>
    <n v="11286"/>
    <n v="31"/>
    <m/>
    <n v="31"/>
    <n v="15"/>
    <n v="0"/>
    <n v="15"/>
    <n v="204"/>
    <n v="114"/>
    <n v="318"/>
    <n v="8420"/>
    <n v="2502"/>
    <n v="10922"/>
    <x v="0"/>
    <x v="26"/>
  </r>
  <r>
    <x v="3"/>
    <n v="2266"/>
    <n v="27019"/>
    <n v="9614"/>
    <n v="1240"/>
    <n v="604"/>
    <n v="40743"/>
    <n v="19405"/>
    <n v="60148"/>
    <n v="330"/>
    <m/>
    <n v="330"/>
    <n v="324"/>
    <n v="2215"/>
    <n v="2539"/>
    <n v="12462"/>
    <n v="5125"/>
    <n v="17587"/>
    <n v="27627"/>
    <n v="12065"/>
    <n v="39692"/>
    <x v="0"/>
    <x v="26"/>
  </r>
  <r>
    <x v="4"/>
    <n v="262"/>
    <n v="2668"/>
    <n v="2214"/>
    <n v="602"/>
    <n v="48"/>
    <n v="5794"/>
    <n v="5341"/>
    <n v="11135"/>
    <n v="84"/>
    <m/>
    <n v="84"/>
    <n v="31"/>
    <n v="32"/>
    <n v="63"/>
    <n v="752"/>
    <n v="228"/>
    <n v="980"/>
    <n v="4927"/>
    <n v="5081"/>
    <n v="10008"/>
    <x v="6"/>
    <x v="26"/>
  </r>
  <r>
    <x v="5"/>
    <n v="4342"/>
    <n v="29361"/>
    <n v="17458"/>
    <n v="362"/>
    <n v="807"/>
    <n v="52330"/>
    <n v="111818"/>
    <n v="164148"/>
    <n v="211"/>
    <m/>
    <n v="211"/>
    <n v="13"/>
    <n v="142"/>
    <n v="155"/>
    <n v="2998"/>
    <n v="1106"/>
    <n v="4104"/>
    <n v="49108"/>
    <n v="110570"/>
    <n v="159678"/>
    <x v="6"/>
    <x v="26"/>
  </r>
  <r>
    <x v="25"/>
    <n v="36"/>
    <n v="218"/>
    <n v="371"/>
    <n v="16"/>
    <n v="10"/>
    <n v="651"/>
    <n v="2662"/>
    <n v="3313"/>
    <n v="20"/>
    <m/>
    <n v="20"/>
    <n v="6"/>
    <n v="0"/>
    <n v="6"/>
    <n v="19"/>
    <n v="13"/>
    <n v="32"/>
    <n v="606"/>
    <n v="2649"/>
    <n v="3255"/>
    <x v="6"/>
    <x v="26"/>
  </r>
  <r>
    <x v="6"/>
    <n v="338"/>
    <n v="5032"/>
    <n v="1402"/>
    <n v="118"/>
    <n v="17"/>
    <n v="6907"/>
    <n v="2481"/>
    <n v="9388"/>
    <n v="136"/>
    <m/>
    <n v="136"/>
    <n v="18"/>
    <n v="28"/>
    <n v="46"/>
    <n v="156"/>
    <n v="139"/>
    <n v="295"/>
    <n v="6597"/>
    <n v="2314"/>
    <n v="8911"/>
    <x v="6"/>
    <x v="26"/>
  </r>
  <r>
    <x v="7"/>
    <n v="20"/>
    <n v="693"/>
    <n v="27"/>
    <n v="17"/>
    <n v="9"/>
    <n v="766"/>
    <n v="225"/>
    <n v="991"/>
    <n v="28"/>
    <m/>
    <n v="28"/>
    <n v="0"/>
    <n v="0"/>
    <n v="0"/>
    <n v="19"/>
    <n v="17"/>
    <n v="36"/>
    <n v="719"/>
    <n v="208"/>
    <n v="927"/>
    <x v="6"/>
    <x v="26"/>
  </r>
  <r>
    <x v="8"/>
    <n v="21"/>
    <n v="601"/>
    <n v="21"/>
    <n v="69"/>
    <n v="2"/>
    <n v="714"/>
    <n v="676"/>
    <n v="1390"/>
    <n v="19"/>
    <m/>
    <n v="19"/>
    <n v="0"/>
    <n v="0"/>
    <n v="0"/>
    <n v="51"/>
    <n v="18"/>
    <n v="69"/>
    <n v="644"/>
    <n v="658"/>
    <n v="1302"/>
    <x v="6"/>
    <x v="26"/>
  </r>
  <r>
    <x v="9"/>
    <n v="12"/>
    <n v="356"/>
    <n v="13"/>
    <n v="19"/>
    <n v="9"/>
    <n v="409"/>
    <n v="1369"/>
    <n v="1778"/>
    <n v="13"/>
    <m/>
    <n v="13"/>
    <n v="0"/>
    <n v="0"/>
    <n v="0"/>
    <n v="3"/>
    <n v="60"/>
    <n v="63"/>
    <n v="393"/>
    <n v="1309"/>
    <n v="1702"/>
    <x v="6"/>
    <x v="26"/>
  </r>
  <r>
    <x v="10"/>
    <n v="2"/>
    <n v="9"/>
    <n v="22"/>
    <n v="2"/>
    <n v="0"/>
    <n v="35"/>
    <n v="44"/>
    <n v="79"/>
    <n v="12"/>
    <m/>
    <n v="12"/>
    <n v="0"/>
    <n v="0"/>
    <n v="0"/>
    <n v="11"/>
    <n v="7"/>
    <n v="18"/>
    <n v="12"/>
    <n v="37"/>
    <n v="49"/>
    <x v="6"/>
    <x v="26"/>
  </r>
  <r>
    <x v="11"/>
    <n v="116"/>
    <n v="716"/>
    <n v="347"/>
    <n v="82"/>
    <n v="27"/>
    <n v="1288"/>
    <n v="813"/>
    <n v="2101"/>
    <n v="31"/>
    <m/>
    <n v="31"/>
    <n v="1"/>
    <n v="13"/>
    <n v="14"/>
    <n v="121"/>
    <n v="34"/>
    <n v="155"/>
    <n v="1135"/>
    <n v="766"/>
    <n v="1901"/>
    <x v="6"/>
    <x v="26"/>
  </r>
  <r>
    <x v="12"/>
    <n v="72"/>
    <n v="1154"/>
    <n v="337"/>
    <n v="23"/>
    <n v="4"/>
    <n v="1590"/>
    <n v="822"/>
    <n v="2412"/>
    <n v="20"/>
    <m/>
    <n v="20"/>
    <n v="0"/>
    <n v="104"/>
    <n v="104"/>
    <n v="202"/>
    <n v="91"/>
    <n v="293"/>
    <n v="1368"/>
    <n v="627"/>
    <n v="1995"/>
    <x v="6"/>
    <x v="26"/>
  </r>
  <r>
    <x v="19"/>
    <n v="357"/>
    <n v="1388"/>
    <n v="631"/>
    <n v="6"/>
    <n v="13"/>
    <n v="2395"/>
    <n v="3491"/>
    <n v="5886"/>
    <n v="15"/>
    <m/>
    <n v="15"/>
    <n v="5"/>
    <n v="6"/>
    <n v="11"/>
    <n v="45"/>
    <n v="0"/>
    <n v="45"/>
    <n v="2330"/>
    <n v="3485"/>
    <n v="5815"/>
    <x v="6"/>
    <x v="26"/>
  </r>
  <r>
    <x v="20"/>
    <n v="169"/>
    <n v="1314"/>
    <n v="303"/>
    <n v="45"/>
    <n v="13"/>
    <n v="1844"/>
    <n v="2325"/>
    <n v="4169"/>
    <n v="29"/>
    <m/>
    <n v="29"/>
    <n v="2"/>
    <n v="0"/>
    <n v="2"/>
    <n v="288"/>
    <n v="69"/>
    <n v="357"/>
    <n v="1525"/>
    <n v="2256"/>
    <n v="3781"/>
    <x v="6"/>
    <x v="26"/>
  </r>
  <r>
    <x v="13"/>
    <n v="363"/>
    <n v="2678"/>
    <n v="484"/>
    <n v="31"/>
    <n v="49"/>
    <n v="3605"/>
    <n v="2550"/>
    <n v="6155"/>
    <n v="69"/>
    <m/>
    <n v="69"/>
    <n v="17"/>
    <n v="0"/>
    <n v="17"/>
    <n v="778"/>
    <n v="374"/>
    <n v="1152"/>
    <n v="2741"/>
    <n v="2176"/>
    <n v="4917"/>
    <x v="6"/>
    <x v="26"/>
  </r>
  <r>
    <x v="14"/>
    <n v="121"/>
    <n v="203"/>
    <n v="85"/>
    <n v="60"/>
    <n v="26"/>
    <n v="495"/>
    <n v="497"/>
    <n v="992"/>
    <n v="189"/>
    <m/>
    <n v="189"/>
    <n v="9"/>
    <n v="13"/>
    <n v="22"/>
    <n v="85"/>
    <n v="69"/>
    <n v="154"/>
    <n v="212"/>
    <n v="415"/>
    <n v="627"/>
    <x v="6"/>
    <x v="26"/>
  </r>
  <r>
    <x v="16"/>
    <n v="40"/>
    <n v="87"/>
    <n v="194"/>
    <n v="223"/>
    <n v="110"/>
    <n v="654"/>
    <n v="338"/>
    <n v="992"/>
    <n v="337"/>
    <m/>
    <n v="337"/>
    <n v="35"/>
    <n v="13"/>
    <n v="48"/>
    <n v="80"/>
    <n v="161"/>
    <n v="241"/>
    <n v="202"/>
    <n v="164"/>
    <n v="366"/>
    <x v="6"/>
    <x v="26"/>
  </r>
  <r>
    <x v="17"/>
    <n v="158"/>
    <n v="325"/>
    <n v="239"/>
    <n v="110"/>
    <n v="54"/>
    <n v="886"/>
    <n v="713"/>
    <n v="1599"/>
    <n v="297"/>
    <m/>
    <n v="297"/>
    <n v="11"/>
    <n v="0"/>
    <n v="11"/>
    <n v="144"/>
    <n v="248"/>
    <n v="392"/>
    <n v="434"/>
    <n v="465"/>
    <n v="899"/>
    <x v="6"/>
    <x v="26"/>
  </r>
  <r>
    <x v="18"/>
    <n v="21886"/>
    <n v="155994"/>
    <n v="65997"/>
    <n v="7700"/>
    <n v="3057"/>
    <n v="254634"/>
    <n v="208329"/>
    <n v="462963"/>
    <n v="13296"/>
    <m/>
    <n v="13296"/>
    <n v="2395"/>
    <n v="2013"/>
    <n v="4408"/>
    <n v="66844"/>
    <n v="33035"/>
    <n v="99879"/>
    <n v="172099"/>
    <n v="173281"/>
    <n v="345380"/>
    <x v="6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6"/>
    <x v="26"/>
  </r>
  <r>
    <x v="22"/>
    <n v="147241"/>
    <n v="1244267"/>
    <n v="485832"/>
    <n v="26182"/>
    <n v="22611"/>
    <n v="1926133"/>
    <n v="1752134"/>
    <n v="3678267"/>
    <n v="33598"/>
    <m/>
    <n v="33598"/>
    <n v="7591"/>
    <n v="14908"/>
    <n v="22499"/>
    <n v="446591"/>
    <n v="223680"/>
    <n v="670271"/>
    <n v="1438353"/>
    <n v="1513546"/>
    <n v="2951899"/>
    <x v="6"/>
    <x v="26"/>
  </r>
  <r>
    <x v="23"/>
    <n v="66.179597010162396"/>
    <n v="84.947397166752012"/>
    <n v="66.76891615541922"/>
    <n v="32.359411692003462"/>
    <n v="53.04633431085044"/>
    <n v="75.87968660622974"/>
    <n v="56.526104223325561"/>
    <n v="65.239547265441118"/>
    <n v="40.007620952857259"/>
    <m/>
    <n v="40.007620952857259"/>
    <n v="34.247687796074892"/>
    <n v="25.498580371497965"/>
    <n v="27.903659882675399"/>
    <n v="73.980184308132181"/>
    <n v="52.41525403870218"/>
    <n v="65.049024222420414"/>
    <n v="78.658829692928506"/>
    <n v="57.890944196126341"/>
    <n v="66.438198769996006"/>
    <x v="6"/>
    <x v="26"/>
  </r>
  <r>
    <x v="24"/>
    <n v="6.7276341039934202"/>
    <n v="7.9763772965626885"/>
    <n v="7.3614255193417879"/>
    <n v="3.4002597402597403"/>
    <n v="7.3964671246319922"/>
    <n v="7.5643197687661505"/>
    <n v="8.4104181366972437"/>
    <n v="7.9450560843955129"/>
    <n v="2.526925391095066"/>
    <m/>
    <n v="2.526925391095066"/>
    <n v="3.1695198329853862"/>
    <n v="7.4058618976651767"/>
    <n v="5.1041288566243193"/>
    <n v="6.6810932918436956"/>
    <n v="6.7710004540638717"/>
    <n v="6.7108301044263561"/>
    <n v="8.3577069012603218"/>
    <n v="8.7346333412203307"/>
    <n v="8.5468151022062653"/>
    <x v="6"/>
    <x v="26"/>
  </r>
  <r>
    <x v="27"/>
    <n v="65.896601101196381"/>
    <n v="74.78894691603594"/>
    <n v="61.235385786279295"/>
    <n v="42.190884111847424"/>
    <n v="51.548994481891647"/>
    <n v="68.769297197544148"/>
    <n v="54.253577132036767"/>
    <n v="60.736201371390536"/>
    <n v="38.404587733117047"/>
    <m/>
    <n v="38.404587733117047"/>
    <n v="42.209141973024792"/>
    <n v="42.26830612836013"/>
    <n v="42.253057148256737"/>
    <n v="64.479052583330457"/>
    <n v="53.660197996865747"/>
    <n v="60.029078608803808"/>
    <n v="71.945517322404953"/>
    <n v="54.633410885834635"/>
    <n v="61.674559276527262"/>
    <x v="6"/>
    <x v="26"/>
  </r>
  <r>
    <x v="28"/>
    <n v="6.6514054050484974"/>
    <n v="8.1875905317275919"/>
    <n v="7.795312383980991"/>
    <n v="3.6903882517185926"/>
    <n v="6.0746848911442131"/>
    <n v="7.7361828959702841"/>
    <n v="8.9434491047342508"/>
    <n v="8.2893326019278568"/>
    <n v="2.1461735138590274"/>
    <m/>
    <n v="2.1461735138590274"/>
    <n v="3.696594792034877"/>
    <n v="10.751232844156617"/>
    <n v="7.2089927525513975"/>
    <n v="7.4999537733549619"/>
    <n v="8.4183075816491542"/>
    <n v="7.8133466458980818"/>
    <n v="8.4276936687087751"/>
    <n v="9.0043633134505345"/>
    <n v="8.7212322813975192"/>
    <x v="6"/>
    <x v="26"/>
  </r>
  <r>
    <x v="0"/>
    <n v="11468"/>
    <n v="68659"/>
    <n v="25018"/>
    <n v="5108"/>
    <n v="1610"/>
    <n v="111863"/>
    <n v="44611"/>
    <n v="156474"/>
    <n v="11703"/>
    <m/>
    <n v="11703"/>
    <n v="2247"/>
    <n v="242"/>
    <n v="2489"/>
    <n v="52464"/>
    <n v="29498"/>
    <n v="81962"/>
    <n v="45449"/>
    <n v="14871"/>
    <n v="60320"/>
    <x v="6"/>
    <x v="27"/>
  </r>
  <r>
    <x v="1"/>
    <n v="217"/>
    <n v="3039"/>
    <n v="1976"/>
    <n v="59"/>
    <n v="35"/>
    <n v="5326"/>
    <n v="10175"/>
    <n v="15501"/>
    <n v="13"/>
    <m/>
    <n v="13"/>
    <n v="7"/>
    <n v="24"/>
    <n v="31"/>
    <n v="224"/>
    <n v="302"/>
    <n v="526"/>
    <n v="5082"/>
    <n v="9849"/>
    <n v="14931"/>
    <x v="6"/>
    <x v="27"/>
  </r>
  <r>
    <x v="2"/>
    <n v="448"/>
    <n v="7604"/>
    <n v="490"/>
    <n v="73"/>
    <n v="32"/>
    <n v="8647"/>
    <n v="3360"/>
    <n v="12007"/>
    <n v="24"/>
    <m/>
    <n v="24"/>
    <n v="1"/>
    <n v="7"/>
    <n v="8"/>
    <n v="271"/>
    <n v="77"/>
    <n v="348"/>
    <n v="8351"/>
    <n v="3276"/>
    <n v="11627"/>
    <x v="6"/>
    <x v="27"/>
  </r>
  <r>
    <x v="3"/>
    <n v="1917"/>
    <n v="20046"/>
    <n v="9002"/>
    <n v="379"/>
    <n v="228"/>
    <n v="31572"/>
    <n v="12918"/>
    <n v="44490"/>
    <n v="159"/>
    <m/>
    <n v="159"/>
    <n v="85"/>
    <n v="1223"/>
    <n v="1308"/>
    <n v="7983"/>
    <n v="2738"/>
    <n v="10721"/>
    <n v="23345"/>
    <n v="8957"/>
    <n v="32302"/>
    <x v="6"/>
    <x v="27"/>
  </r>
  <r>
    <x v="4"/>
    <n v="457"/>
    <n v="2726"/>
    <n v="1122"/>
    <n v="182"/>
    <n v="79"/>
    <n v="4566"/>
    <n v="4394"/>
    <n v="8960"/>
    <n v="127"/>
    <m/>
    <n v="127"/>
    <n v="42"/>
    <n v="44"/>
    <n v="86"/>
    <n v="874"/>
    <n v="223"/>
    <n v="1097"/>
    <n v="3523"/>
    <n v="4127"/>
    <n v="7650"/>
    <x v="6"/>
    <x v="27"/>
  </r>
  <r>
    <x v="5"/>
    <n v="4587"/>
    <n v="30304"/>
    <n v="18294"/>
    <n v="245"/>
    <n v="763"/>
    <n v="54193"/>
    <n v="111892"/>
    <n v="166085"/>
    <n v="116"/>
    <m/>
    <n v="116"/>
    <n v="42"/>
    <n v="177"/>
    <n v="219"/>
    <n v="4208"/>
    <n v="2248"/>
    <n v="6456"/>
    <n v="49827"/>
    <n v="109467"/>
    <n v="159294"/>
    <x v="6"/>
    <x v="27"/>
  </r>
  <r>
    <x v="25"/>
    <n v="9"/>
    <n v="333"/>
    <n v="679"/>
    <n v="11"/>
    <n v="0"/>
    <n v="1032"/>
    <n v="3347"/>
    <n v="4379"/>
    <n v="5"/>
    <m/>
    <n v="5"/>
    <n v="0"/>
    <n v="0"/>
    <n v="0"/>
    <n v="19"/>
    <n v="23"/>
    <n v="42"/>
    <n v="1008"/>
    <n v="3324"/>
    <n v="4332"/>
    <x v="6"/>
    <x v="27"/>
  </r>
  <r>
    <x v="6"/>
    <n v="316"/>
    <n v="4982"/>
    <n v="1230"/>
    <n v="114"/>
    <n v="58"/>
    <n v="6700"/>
    <n v="2474"/>
    <n v="9174"/>
    <n v="87"/>
    <m/>
    <n v="87"/>
    <n v="23"/>
    <n v="14"/>
    <n v="37"/>
    <n v="175"/>
    <n v="256"/>
    <n v="431"/>
    <n v="6415"/>
    <n v="2204"/>
    <n v="8619"/>
    <x v="6"/>
    <x v="27"/>
  </r>
  <r>
    <x v="7"/>
    <n v="5"/>
    <n v="331"/>
    <n v="529"/>
    <n v="11"/>
    <n v="19"/>
    <n v="895"/>
    <n v="1253"/>
    <n v="2148"/>
    <n v="13"/>
    <m/>
    <n v="13"/>
    <n v="4"/>
    <n v="0"/>
    <n v="4"/>
    <n v="35"/>
    <n v="52"/>
    <n v="87"/>
    <n v="843"/>
    <n v="1201"/>
    <n v="2044"/>
    <x v="6"/>
    <x v="27"/>
  </r>
  <r>
    <x v="8"/>
    <n v="1"/>
    <n v="447"/>
    <n v="132"/>
    <n v="21"/>
    <n v="4"/>
    <n v="605"/>
    <n v="1057"/>
    <n v="1662"/>
    <n v="13"/>
    <m/>
    <n v="13"/>
    <n v="0"/>
    <n v="0"/>
    <n v="0"/>
    <n v="23"/>
    <n v="34"/>
    <n v="57"/>
    <n v="569"/>
    <n v="1023"/>
    <n v="1592"/>
    <x v="6"/>
    <x v="27"/>
  </r>
  <r>
    <x v="9"/>
    <n v="0"/>
    <n v="235"/>
    <n v="243"/>
    <n v="13"/>
    <n v="3"/>
    <n v="494"/>
    <n v="1585"/>
    <n v="2079"/>
    <n v="16"/>
    <m/>
    <n v="16"/>
    <n v="0"/>
    <n v="0"/>
    <n v="0"/>
    <n v="4"/>
    <n v="22"/>
    <n v="26"/>
    <n v="474"/>
    <n v="1563"/>
    <n v="2037"/>
    <x v="6"/>
    <x v="27"/>
  </r>
  <r>
    <x v="10"/>
    <n v="3"/>
    <n v="10"/>
    <n v="17"/>
    <n v="5"/>
    <n v="0"/>
    <n v="35"/>
    <n v="70"/>
    <n v="105"/>
    <n v="5"/>
    <m/>
    <n v="5"/>
    <n v="0"/>
    <n v="0"/>
    <n v="0"/>
    <n v="20"/>
    <n v="9"/>
    <n v="29"/>
    <n v="10"/>
    <n v="61"/>
    <n v="71"/>
    <x v="6"/>
    <x v="27"/>
  </r>
  <r>
    <x v="11"/>
    <n v="128"/>
    <n v="766"/>
    <n v="286"/>
    <n v="48"/>
    <n v="15"/>
    <n v="1243"/>
    <n v="1161"/>
    <n v="2404"/>
    <n v="28"/>
    <m/>
    <n v="28"/>
    <n v="15"/>
    <n v="0"/>
    <n v="15"/>
    <n v="61"/>
    <n v="59"/>
    <n v="120"/>
    <n v="1139"/>
    <n v="1102"/>
    <n v="2241"/>
    <x v="6"/>
    <x v="27"/>
  </r>
  <r>
    <x v="12"/>
    <n v="77"/>
    <n v="968"/>
    <n v="181"/>
    <n v="28"/>
    <n v="13"/>
    <n v="1267"/>
    <n v="937"/>
    <n v="2204"/>
    <n v="23"/>
    <m/>
    <n v="23"/>
    <n v="1"/>
    <n v="58"/>
    <n v="59"/>
    <n v="147"/>
    <n v="79"/>
    <n v="226"/>
    <n v="1096"/>
    <n v="800"/>
    <n v="1896"/>
    <x v="6"/>
    <x v="27"/>
  </r>
  <r>
    <x v="19"/>
    <n v="281"/>
    <n v="723"/>
    <n v="107"/>
    <n v="3"/>
    <n v="29"/>
    <n v="1143"/>
    <n v="2734"/>
    <n v="3877"/>
    <n v="13"/>
    <m/>
    <n v="13"/>
    <n v="7"/>
    <n v="0"/>
    <n v="7"/>
    <n v="42"/>
    <n v="11"/>
    <n v="53"/>
    <n v="1081"/>
    <n v="2723"/>
    <n v="3804"/>
    <x v="6"/>
    <x v="27"/>
  </r>
  <r>
    <x v="20"/>
    <n v="29"/>
    <n v="857"/>
    <n v="230"/>
    <n v="19"/>
    <n v="18"/>
    <n v="1153"/>
    <n v="2477"/>
    <n v="3630"/>
    <n v="18"/>
    <m/>
    <n v="18"/>
    <n v="10"/>
    <n v="0"/>
    <n v="10"/>
    <n v="333"/>
    <n v="82"/>
    <n v="415"/>
    <n v="792"/>
    <n v="2395"/>
    <n v="3187"/>
    <x v="6"/>
    <x v="27"/>
  </r>
  <r>
    <x v="13"/>
    <n v="243"/>
    <n v="2460"/>
    <n v="776"/>
    <n v="26"/>
    <n v="15"/>
    <n v="3520"/>
    <n v="2501"/>
    <n v="6021"/>
    <n v="39"/>
    <m/>
    <n v="39"/>
    <n v="3"/>
    <n v="34"/>
    <n v="37"/>
    <n v="1362"/>
    <n v="778"/>
    <n v="2140"/>
    <n v="2116"/>
    <n v="1689"/>
    <n v="3805"/>
    <x v="6"/>
    <x v="27"/>
  </r>
  <r>
    <x v="14"/>
    <n v="49"/>
    <n v="65"/>
    <n v="36"/>
    <n v="32"/>
    <n v="10"/>
    <n v="192"/>
    <n v="539"/>
    <n v="731"/>
    <n v="49"/>
    <m/>
    <n v="49"/>
    <n v="6"/>
    <n v="7"/>
    <n v="13"/>
    <n v="33"/>
    <n v="105"/>
    <n v="138"/>
    <n v="104"/>
    <n v="427"/>
    <n v="531"/>
    <x v="6"/>
    <x v="27"/>
  </r>
  <r>
    <x v="16"/>
    <n v="37"/>
    <n v="113"/>
    <n v="141"/>
    <n v="102"/>
    <n v="48"/>
    <n v="441"/>
    <n v="323"/>
    <n v="764"/>
    <n v="121"/>
    <m/>
    <n v="121"/>
    <n v="47"/>
    <n v="0"/>
    <n v="47"/>
    <n v="87"/>
    <n v="139"/>
    <n v="226"/>
    <n v="186"/>
    <n v="184"/>
    <n v="370"/>
    <x v="6"/>
    <x v="27"/>
  </r>
  <r>
    <x v="17"/>
    <n v="128"/>
    <n v="240"/>
    <n v="422"/>
    <n v="114"/>
    <n v="55"/>
    <n v="959"/>
    <n v="1007"/>
    <n v="1966"/>
    <n v="187"/>
    <s v=" "/>
    <n v="187"/>
    <n v="9"/>
    <n v="20"/>
    <n v="29"/>
    <n v="169"/>
    <n v="223"/>
    <n v="392"/>
    <n v="594"/>
    <n v="764"/>
    <n v="1358"/>
    <x v="6"/>
    <x v="27"/>
  </r>
  <r>
    <x v="18"/>
    <n v="20400"/>
    <n v="144908"/>
    <n v="60911"/>
    <n v="6593"/>
    <n v="3034"/>
    <n v="235846"/>
    <n v="208815"/>
    <n v="444661"/>
    <n v="12759"/>
    <m/>
    <n v="12759"/>
    <n v="2549"/>
    <n v="1850"/>
    <n v="4399"/>
    <n v="68534"/>
    <n v="36958"/>
    <n v="105492"/>
    <n v="152004"/>
    <n v="170007"/>
    <n v="322011"/>
    <x v="6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6"/>
    <x v="27"/>
  </r>
  <r>
    <x v="22"/>
    <n v="145594"/>
    <n v="1212475"/>
    <n v="496538"/>
    <n v="17941"/>
    <n v="20466"/>
    <n v="1893014"/>
    <n v="1978843"/>
    <n v="3871857"/>
    <n v="29954"/>
    <m/>
    <n v="29954"/>
    <n v="7845"/>
    <n v="15586"/>
    <n v="23431"/>
    <n v="485974"/>
    <n v="250262"/>
    <n v="736236"/>
    <n v="1369241"/>
    <n v="1712995"/>
    <n v="3082236"/>
    <x v="6"/>
    <x v="27"/>
  </r>
  <r>
    <x v="23"/>
    <n v="65.43932903944949"/>
    <n v="85.824841512756848"/>
    <n v="70.319408370838872"/>
    <n v="29.618318090269753"/>
    <n v="51.497156660459964"/>
    <n v="77.5300175741598"/>
    <n v="63.192869464916072"/>
    <n v="69.474189080486269"/>
    <n v="35.947100614439321"/>
    <m/>
    <n v="35.947100614439321"/>
    <n v="38.401292280581529"/>
    <n v="24.75500706786741"/>
    <n v="28.098093296558339"/>
    <n v="79.45555319392443"/>
    <n v="59.667167346160262"/>
    <n v="71.405737784416033"/>
    <n v="79.318077283570432"/>
    <n v="64.664673242374704"/>
    <n v="70.44613306168776"/>
    <x v="6"/>
    <x v="27"/>
  </r>
  <r>
    <x v="24"/>
    <n v="7.1369607843137253"/>
    <n v="8.3672053992878244"/>
    <n v="8.1518609118221672"/>
    <n v="2.7212194752009706"/>
    <n v="6.7455504284772578"/>
    <n v="8.0264833832246474"/>
    <n v="9.4765366472715087"/>
    <n v="8.7074355520272739"/>
    <n v="2.3476761501685086"/>
    <m/>
    <n v="2.3476761501685086"/>
    <n v="3.0776775205963123"/>
    <n v="8.4248648648648654"/>
    <n v="5.3264378267788137"/>
    <n v="7.0909913327691365"/>
    <n v="6.7715244331403213"/>
    <n v="6.9790695029006935"/>
    <n v="9.0079274229625543"/>
    <n v="10.076026281270771"/>
    <n v="9.5718345025480502"/>
    <x v="6"/>
    <x v="27"/>
  </r>
  <r>
    <x v="27"/>
    <n v="62.599509380343171"/>
    <n v="76.960391720960899"/>
    <n v="64.904900277927709"/>
    <n v="42.625640018806607"/>
    <n v="56.292620667367551"/>
    <n v="71.079864231888664"/>
    <n v="57.65546994122731"/>
    <n v="63.567626514277293"/>
    <n v="43.28687585032192"/>
    <m/>
    <n v="43.28687585032192"/>
    <n v="42.653907782619761"/>
    <n v="39.272874223126443"/>
    <n v="40.073316954013819"/>
    <n v="68.859441529309109"/>
    <n v="58.348591522867984"/>
    <n v="64.606985927158547"/>
    <n v="73.493365488551689"/>
    <n v="57.989445070336579"/>
    <n v="64.154243280935304"/>
    <x v="6"/>
    <x v="27"/>
  </r>
  <r>
    <x v="28"/>
    <n v="6.6100880538029534"/>
    <n v="8.5200226997388615"/>
    <n v="8.0917939514580599"/>
    <n v="3.2795301413153659"/>
    <n v="6.3926879122921116"/>
    <n v="8.0122049051539577"/>
    <n v="9.5609247870535459"/>
    <n v="8.7299385444979318"/>
    <n v="2.4834007682458386"/>
    <m/>
    <n v="2.4834007682458386"/>
    <n v="3.5679569084304146"/>
    <n v="11.474384203026396"/>
    <n v="7.3629287040354363"/>
    <n v="8.1349367103134078"/>
    <n v="8.3263121388462462"/>
    <n v="8.2038341696824819"/>
    <n v="8.5731175914019282"/>
    <n v="9.7621499209214324"/>
    <n v="9.1820602850668287"/>
    <x v="6"/>
    <x v="27"/>
  </r>
  <r>
    <x v="0"/>
    <n v="16551"/>
    <n v="97816"/>
    <n v="39164"/>
    <n v="3998"/>
    <n v="1328"/>
    <n v="158857"/>
    <n v="69131"/>
    <n v="227988"/>
    <n v="9569"/>
    <m/>
    <n v="9569"/>
    <n v="1575"/>
    <n v="446"/>
    <n v="2021"/>
    <n v="75030"/>
    <n v="37407"/>
    <n v="112437"/>
    <n v="72683"/>
    <n v="31278"/>
    <n v="103961"/>
    <x v="7"/>
    <x v="26"/>
  </r>
  <r>
    <x v="1"/>
    <n v="132"/>
    <n v="3027"/>
    <n v="1716"/>
    <n v="31"/>
    <n v="19"/>
    <n v="4925"/>
    <n v="7316"/>
    <n v="12241"/>
    <n v="36"/>
    <m/>
    <n v="36"/>
    <n v="8"/>
    <n v="3"/>
    <n v="11"/>
    <n v="117"/>
    <n v="92"/>
    <n v="209"/>
    <n v="4764"/>
    <n v="7221"/>
    <n v="11985"/>
    <x v="7"/>
    <x v="26"/>
  </r>
  <r>
    <x v="2"/>
    <n v="298"/>
    <n v="6079"/>
    <n v="771"/>
    <n v="17"/>
    <n v="37"/>
    <n v="7202"/>
    <n v="2024"/>
    <n v="9226"/>
    <n v="56"/>
    <m/>
    <n v="56"/>
    <n v="0"/>
    <n v="0"/>
    <n v="0"/>
    <n v="116"/>
    <n v="27"/>
    <n v="143"/>
    <n v="7030"/>
    <n v="1997"/>
    <n v="9027"/>
    <x v="7"/>
    <x v="26"/>
  </r>
  <r>
    <x v="3"/>
    <n v="1719"/>
    <n v="18450"/>
    <n v="7853"/>
    <n v="327"/>
    <n v="280"/>
    <n v="28629"/>
    <n v="13561"/>
    <n v="42190"/>
    <n v="154"/>
    <m/>
    <n v="154"/>
    <n v="226"/>
    <n v="1206"/>
    <n v="1432"/>
    <n v="5414"/>
    <n v="3421"/>
    <n v="8835"/>
    <n v="22835"/>
    <n v="8934"/>
    <n v="31769"/>
    <x v="7"/>
    <x v="26"/>
  </r>
  <r>
    <x v="4"/>
    <n v="516"/>
    <n v="3124"/>
    <n v="2220"/>
    <n v="574"/>
    <n v="96"/>
    <n v="6530"/>
    <n v="5169"/>
    <n v="11699"/>
    <n v="139"/>
    <m/>
    <n v="139"/>
    <n v="48"/>
    <n v="9"/>
    <n v="57"/>
    <n v="926"/>
    <n v="177"/>
    <n v="1103"/>
    <n v="5417"/>
    <n v="4983"/>
    <n v="10400"/>
    <x v="7"/>
    <x v="26"/>
  </r>
  <r>
    <x v="5"/>
    <n v="3735"/>
    <n v="27517"/>
    <n v="16154"/>
    <n v="295"/>
    <n v="639"/>
    <n v="48340"/>
    <n v="102605"/>
    <n v="150945"/>
    <n v="96"/>
    <m/>
    <n v="96"/>
    <n v="15"/>
    <n v="155"/>
    <n v="170"/>
    <n v="2763"/>
    <n v="1494"/>
    <n v="4257"/>
    <n v="45466"/>
    <n v="100956"/>
    <n v="146422"/>
    <x v="7"/>
    <x v="26"/>
  </r>
  <r>
    <x v="25"/>
    <n v="34"/>
    <n v="278"/>
    <n v="164"/>
    <n v="5"/>
    <n v="6"/>
    <n v="487"/>
    <n v="2261"/>
    <n v="2748"/>
    <n v="12"/>
    <m/>
    <n v="12"/>
    <n v="16"/>
    <n v="0"/>
    <n v="16"/>
    <n v="14"/>
    <n v="22"/>
    <n v="36"/>
    <n v="445"/>
    <n v="2239"/>
    <n v="2684"/>
    <x v="7"/>
    <x v="26"/>
  </r>
  <r>
    <x v="6"/>
    <n v="930"/>
    <n v="10670"/>
    <n v="3630"/>
    <n v="328"/>
    <n v="90"/>
    <n v="15648"/>
    <n v="5205"/>
    <n v="20853"/>
    <n v="167"/>
    <m/>
    <n v="167"/>
    <n v="45"/>
    <n v="95"/>
    <n v="140"/>
    <n v="374"/>
    <n v="481"/>
    <n v="855"/>
    <n v="15062"/>
    <n v="4629"/>
    <n v="19691"/>
    <x v="7"/>
    <x v="26"/>
  </r>
  <r>
    <x v="7"/>
    <n v="3"/>
    <n v="620"/>
    <n v="30"/>
    <n v="14"/>
    <n v="3"/>
    <n v="670"/>
    <n v="342"/>
    <n v="1012"/>
    <n v="17"/>
    <m/>
    <n v="17"/>
    <n v="0"/>
    <n v="0"/>
    <n v="0"/>
    <n v="5"/>
    <n v="8"/>
    <n v="13"/>
    <n v="648"/>
    <n v="334"/>
    <n v="982"/>
    <x v="7"/>
    <x v="26"/>
  </r>
  <r>
    <x v="8"/>
    <n v="8"/>
    <n v="537"/>
    <n v="14"/>
    <n v="0"/>
    <n v="7"/>
    <n v="566"/>
    <n v="500"/>
    <n v="1066"/>
    <n v="10"/>
    <m/>
    <n v="10"/>
    <n v="0"/>
    <n v="0"/>
    <n v="0"/>
    <n v="8"/>
    <n v="13"/>
    <n v="21"/>
    <n v="548"/>
    <n v="487"/>
    <n v="1035"/>
    <x v="7"/>
    <x v="26"/>
  </r>
  <r>
    <x v="9"/>
    <n v="7"/>
    <n v="332"/>
    <n v="24"/>
    <n v="1096"/>
    <n v="10"/>
    <n v="1469"/>
    <n v="183"/>
    <n v="1652"/>
    <n v="22"/>
    <m/>
    <n v="22"/>
    <n v="1"/>
    <n v="0"/>
    <n v="1"/>
    <n v="3"/>
    <n v="3"/>
    <n v="6"/>
    <n v="1443"/>
    <n v="180"/>
    <n v="1623"/>
    <x v="7"/>
    <x v="26"/>
  </r>
  <r>
    <x v="10"/>
    <n v="0"/>
    <n v="10"/>
    <n v="5"/>
    <n v="1"/>
    <n v="0"/>
    <n v="16"/>
    <n v="45"/>
    <n v="61"/>
    <n v="1"/>
    <m/>
    <n v="1"/>
    <n v="0"/>
    <n v="0"/>
    <n v="0"/>
    <n v="4"/>
    <n v="2"/>
    <n v="6"/>
    <n v="11"/>
    <n v="43"/>
    <n v="54"/>
    <x v="7"/>
    <x v="26"/>
  </r>
  <r>
    <x v="11"/>
    <n v="96"/>
    <n v="700"/>
    <n v="222"/>
    <n v="15"/>
    <n v="1"/>
    <n v="1034"/>
    <n v="324"/>
    <n v="1358"/>
    <n v="23"/>
    <m/>
    <n v="23"/>
    <n v="1"/>
    <n v="19"/>
    <n v="20"/>
    <n v="28"/>
    <n v="23"/>
    <n v="51"/>
    <n v="982"/>
    <n v="282"/>
    <n v="1264"/>
    <x v="7"/>
    <x v="26"/>
  </r>
  <r>
    <x v="12"/>
    <n v="40"/>
    <n v="926"/>
    <n v="184"/>
    <n v="24"/>
    <n v="6"/>
    <n v="1180"/>
    <n v="586"/>
    <n v="1766"/>
    <n v="12"/>
    <m/>
    <n v="12"/>
    <n v="1"/>
    <n v="19"/>
    <n v="20"/>
    <n v="145"/>
    <n v="125"/>
    <n v="270"/>
    <n v="1022"/>
    <n v="442"/>
    <n v="1464"/>
    <x v="7"/>
    <x v="26"/>
  </r>
  <r>
    <x v="19"/>
    <n v="423"/>
    <n v="1409"/>
    <n v="613"/>
    <n v="14"/>
    <n v="11"/>
    <n v="2470"/>
    <n v="2824"/>
    <n v="5294"/>
    <n v="18"/>
    <m/>
    <n v="18"/>
    <n v="3"/>
    <n v="6"/>
    <n v="9"/>
    <n v="44"/>
    <n v="8"/>
    <n v="52"/>
    <n v="2405"/>
    <n v="2810"/>
    <n v="5215"/>
    <x v="7"/>
    <x v="26"/>
  </r>
  <r>
    <x v="20"/>
    <n v="187"/>
    <n v="1472"/>
    <n v="394"/>
    <n v="208"/>
    <n v="7"/>
    <n v="2268"/>
    <n v="2165"/>
    <n v="4433"/>
    <n v="21"/>
    <m/>
    <n v="21"/>
    <n v="4"/>
    <n v="0"/>
    <n v="4"/>
    <n v="352"/>
    <n v="139"/>
    <n v="491"/>
    <n v="1891"/>
    <n v="2026"/>
    <n v="3917"/>
    <x v="7"/>
    <x v="26"/>
  </r>
  <r>
    <x v="13"/>
    <n v="803"/>
    <n v="4428"/>
    <n v="895"/>
    <n v="13"/>
    <n v="43"/>
    <n v="6182"/>
    <n v="1806"/>
    <n v="7988"/>
    <n v="80"/>
    <m/>
    <n v="80"/>
    <n v="52"/>
    <n v="13"/>
    <n v="65"/>
    <n v="1134"/>
    <n v="294"/>
    <n v="1428"/>
    <n v="4916"/>
    <n v="1499"/>
    <n v="6415"/>
    <x v="7"/>
    <x v="26"/>
  </r>
  <r>
    <x v="14"/>
    <n v="48"/>
    <n v="153"/>
    <n v="184"/>
    <n v="9"/>
    <n v="10"/>
    <n v="404"/>
    <n v="296"/>
    <n v="700"/>
    <n v="39"/>
    <m/>
    <n v="39"/>
    <n v="3"/>
    <n v="0"/>
    <n v="3"/>
    <n v="64"/>
    <n v="77"/>
    <n v="141"/>
    <n v="298"/>
    <n v="219"/>
    <n v="517"/>
    <x v="7"/>
    <x v="26"/>
  </r>
  <r>
    <x v="16"/>
    <n v="60"/>
    <n v="108"/>
    <n v="233"/>
    <n v="105"/>
    <n v="78"/>
    <n v="584"/>
    <n v="327"/>
    <n v="911"/>
    <n v="257"/>
    <m/>
    <n v="257"/>
    <n v="33"/>
    <n v="0"/>
    <n v="33"/>
    <n v="100"/>
    <n v="212"/>
    <n v="312"/>
    <n v="194"/>
    <n v="115"/>
    <n v="309"/>
    <x v="7"/>
    <x v="26"/>
  </r>
  <r>
    <x v="17"/>
    <n v="105"/>
    <n v="246"/>
    <n v="179"/>
    <n v="131"/>
    <n v="41"/>
    <n v="702"/>
    <n v="492"/>
    <n v="1194"/>
    <n v="140"/>
    <m/>
    <n v="140"/>
    <n v="5"/>
    <n v="0"/>
    <n v="5"/>
    <n v="77"/>
    <n v="122"/>
    <n v="199"/>
    <n v="480"/>
    <n v="370"/>
    <n v="850"/>
    <x v="7"/>
    <x v="26"/>
  </r>
  <r>
    <x v="18"/>
    <n v="25695"/>
    <n v="177902"/>
    <n v="74649"/>
    <n v="7205"/>
    <n v="2712"/>
    <n v="288163"/>
    <n v="217162"/>
    <n v="505325"/>
    <n v="10869"/>
    <m/>
    <n v="10869"/>
    <n v="2036"/>
    <n v="1971"/>
    <n v="4007"/>
    <n v="86718"/>
    <n v="44147"/>
    <n v="130865"/>
    <n v="188540"/>
    <n v="171044"/>
    <n v="359584"/>
    <x v="7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7"/>
    <x v="26"/>
  </r>
  <r>
    <x v="22"/>
    <n v="190137"/>
    <n v="1446735"/>
    <n v="625674"/>
    <n v="36603"/>
    <n v="17596"/>
    <n v="2316745"/>
    <n v="2069981"/>
    <n v="4386726"/>
    <n v="27174"/>
    <m/>
    <n v="27174"/>
    <n v="8334"/>
    <n v="19601"/>
    <n v="27935"/>
    <n v="582268"/>
    <n v="320819"/>
    <n v="903087"/>
    <n v="1698969"/>
    <n v="1729561"/>
    <n v="3428530"/>
    <x v="7"/>
    <x v="26"/>
  </r>
  <r>
    <x v="23"/>
    <n v="85.459824618966508"/>
    <n v="98.770097286226317"/>
    <n v="85.987697077643645"/>
    <n v="45.23915461624027"/>
    <n v="41.280938416422288"/>
    <n v="91.267780857578231"/>
    <n v="66.780258671028392"/>
    <n v="77.80512350450347"/>
    <n v="32.358089522380595"/>
    <m/>
    <n v="32.358089522380595"/>
    <n v="37.599819535303403"/>
    <n v="33.525467793247358"/>
    <n v="34.645483746945963"/>
    <n v="96.455803983348332"/>
    <n v="75.177974720325437"/>
    <n v="87.643547368083929"/>
    <n v="92.91106788428506"/>
    <n v="66.153205343475832"/>
    <n v="77.165701681830711"/>
    <x v="7"/>
    <x v="26"/>
  </r>
  <r>
    <x v="24"/>
    <n v="7.3997664915353178"/>
    <n v="8.1322019988533008"/>
    <n v="8.381545633565084"/>
    <n v="5.0802220680083279"/>
    <n v="6.4882005899705018"/>
    <n v="8.0397032235227979"/>
    <n v="9.5319669187058516"/>
    <n v="8.6809993568495525"/>
    <n v="2.500138007176373"/>
    <m/>
    <n v="2.500138007176373"/>
    <n v="4.0933202357563854"/>
    <n v="9.9446981227803146"/>
    <n v="6.9715497878712256"/>
    <n v="6.7144998731520564"/>
    <n v="7.267062314540059"/>
    <n v="6.9009055133152488"/>
    <n v="9.0111859552349642"/>
    <n v="10.111789948785107"/>
    <n v="9.5347123342529141"/>
    <x v="7"/>
    <x v="26"/>
  </r>
  <r>
    <x v="27"/>
    <n v="68.382092613699953"/>
    <n v="77.863200976580757"/>
    <n v="64.395410548005586"/>
    <n v="42.61916752044732"/>
    <n v="50.225054902506457"/>
    <n v="71.656111548745358"/>
    <n v="55.840441402688079"/>
    <n v="62.910930207963297"/>
    <n v="37.636385091589055"/>
    <m/>
    <n v="37.636385091589055"/>
    <n v="41.611052569956676"/>
    <n v="41.217779823829467"/>
    <n v="41.319969455151707"/>
    <n v="68.538251963655753"/>
    <n v="56.419731938934966"/>
    <n v="63.810541387518171"/>
    <n v="74.951851390002219"/>
    <n v="56.322708833891035"/>
    <n v="63.911132577841194"/>
    <x v="7"/>
    <x v="26"/>
  </r>
  <r>
    <x v="28"/>
    <n v="6.7599550653133571"/>
    <n v="8.1785321620438971"/>
    <n v="7.8893811397003502"/>
    <n v="3.8473633057436669"/>
    <n v="6.1159938116988357"/>
    <n v="7.784210641919719"/>
    <n v="9.0278926527653791"/>
    <n v="8.3486860867977111"/>
    <n v="2.1798848610709496"/>
    <m/>
    <n v="2.1798848610709496"/>
    <n v="3.7390846922672276"/>
    <n v="10.666684395277098"/>
    <n v="7.1838305299904794"/>
    <n v="7.3464268406757505"/>
    <n v="8.1964209313087739"/>
    <n v="7.6358455141822095"/>
    <n v="8.5161052854910988"/>
    <n v="9.1540274567901232"/>
    <n v="8.8377748126745814"/>
    <x v="7"/>
    <x v="26"/>
  </r>
  <r>
    <x v="0"/>
    <n v="14838"/>
    <n v="85826"/>
    <n v="33742"/>
    <n v="5000"/>
    <n v="1538"/>
    <n v="140944"/>
    <n v="69718"/>
    <n v="210662"/>
    <n v="8757"/>
    <m/>
    <n v="8757"/>
    <n v="1870"/>
    <n v="479"/>
    <n v="2349"/>
    <n v="62995"/>
    <n v="36213"/>
    <n v="99208"/>
    <n v="67322"/>
    <n v="33026"/>
    <n v="100348"/>
    <x v="7"/>
    <x v="27"/>
  </r>
  <r>
    <x v="1"/>
    <n v="155"/>
    <n v="2114"/>
    <n v="1303"/>
    <n v="88"/>
    <n v="11"/>
    <n v="3671"/>
    <n v="9073"/>
    <n v="12744"/>
    <n v="22"/>
    <m/>
    <n v="22"/>
    <n v="12"/>
    <n v="0"/>
    <n v="12"/>
    <n v="221"/>
    <n v="224"/>
    <n v="445"/>
    <n v="3416"/>
    <n v="8849"/>
    <n v="12265"/>
    <x v="7"/>
    <x v="27"/>
  </r>
  <r>
    <x v="2"/>
    <n v="412"/>
    <n v="7080"/>
    <n v="474"/>
    <n v="55"/>
    <n v="15"/>
    <n v="8036"/>
    <n v="3274"/>
    <n v="11310"/>
    <n v="4"/>
    <m/>
    <n v="4"/>
    <n v="7"/>
    <n v="36"/>
    <n v="43"/>
    <n v="182"/>
    <n v="24"/>
    <n v="206"/>
    <n v="7843"/>
    <n v="3214"/>
    <n v="11057"/>
    <x v="7"/>
    <x v="27"/>
  </r>
  <r>
    <x v="3"/>
    <n v="1349"/>
    <n v="19706"/>
    <n v="10320"/>
    <n v="665"/>
    <n v="153"/>
    <n v="32193"/>
    <n v="16100"/>
    <n v="48293"/>
    <n v="102"/>
    <m/>
    <n v="102"/>
    <n v="113"/>
    <n v="1439"/>
    <n v="1552"/>
    <n v="8308"/>
    <n v="3320"/>
    <n v="11628"/>
    <n v="23670"/>
    <n v="11341"/>
    <n v="35011"/>
    <x v="7"/>
    <x v="27"/>
  </r>
  <r>
    <x v="4"/>
    <n v="838"/>
    <n v="3756"/>
    <n v="2017"/>
    <n v="233"/>
    <n v="115"/>
    <n v="6959"/>
    <n v="5844"/>
    <n v="12803"/>
    <n v="124"/>
    <m/>
    <n v="124"/>
    <n v="59"/>
    <n v="72"/>
    <n v="131"/>
    <n v="1345"/>
    <n v="231"/>
    <n v="1576"/>
    <n v="5431"/>
    <n v="5541"/>
    <n v="10972"/>
    <x v="7"/>
    <x v="27"/>
  </r>
  <r>
    <x v="5"/>
    <n v="2519"/>
    <n v="32121"/>
    <n v="20003"/>
    <n v="256"/>
    <n v="765"/>
    <n v="55664"/>
    <n v="122847"/>
    <n v="178511"/>
    <n v="70"/>
    <m/>
    <n v="70"/>
    <n v="67"/>
    <n v="143"/>
    <n v="210"/>
    <n v="3451"/>
    <n v="2593"/>
    <n v="6044"/>
    <n v="52076"/>
    <n v="120111"/>
    <n v="172187"/>
    <x v="7"/>
    <x v="27"/>
  </r>
  <r>
    <x v="25"/>
    <n v="13"/>
    <n v="76"/>
    <n v="807"/>
    <n v="19"/>
    <n v="5"/>
    <n v="920"/>
    <n v="3676"/>
    <n v="4596"/>
    <n v="6"/>
    <m/>
    <n v="6"/>
    <n v="2"/>
    <n v="0"/>
    <n v="2"/>
    <n v="7"/>
    <n v="13"/>
    <n v="20"/>
    <n v="905"/>
    <n v="3663"/>
    <n v="4568"/>
    <x v="7"/>
    <x v="27"/>
  </r>
  <r>
    <x v="6"/>
    <n v="668"/>
    <n v="7049"/>
    <n v="1886"/>
    <n v="220"/>
    <n v="131"/>
    <n v="9954"/>
    <n v="5644"/>
    <n v="15598"/>
    <n v="149"/>
    <m/>
    <n v="149"/>
    <n v="38"/>
    <n v="82"/>
    <n v="120"/>
    <n v="282"/>
    <n v="612"/>
    <n v="894"/>
    <n v="9485"/>
    <n v="4950"/>
    <n v="14435"/>
    <x v="7"/>
    <x v="27"/>
  </r>
  <r>
    <x v="7"/>
    <n v="11"/>
    <n v="268"/>
    <n v="20"/>
    <n v="17"/>
    <n v="15"/>
    <n v="331"/>
    <n v="316"/>
    <n v="647"/>
    <n v="5"/>
    <m/>
    <n v="5"/>
    <n v="0"/>
    <n v="0"/>
    <n v="0"/>
    <n v="11"/>
    <n v="3"/>
    <n v="14"/>
    <n v="315"/>
    <n v="313"/>
    <n v="628"/>
    <x v="7"/>
    <x v="27"/>
  </r>
  <r>
    <x v="8"/>
    <n v="4"/>
    <n v="292"/>
    <n v="50"/>
    <n v="42"/>
    <n v="17"/>
    <n v="405"/>
    <n v="420"/>
    <n v="825"/>
    <n v="7"/>
    <m/>
    <n v="7"/>
    <n v="0"/>
    <n v="0"/>
    <n v="0"/>
    <n v="26"/>
    <n v="5"/>
    <n v="31"/>
    <n v="372"/>
    <n v="415"/>
    <n v="787"/>
    <x v="7"/>
    <x v="27"/>
  </r>
  <r>
    <x v="9"/>
    <n v="3"/>
    <n v="172"/>
    <n v="101"/>
    <n v="10"/>
    <n v="2"/>
    <n v="288"/>
    <n v="1247"/>
    <n v="1535"/>
    <n v="13"/>
    <m/>
    <n v="13"/>
    <n v="0"/>
    <n v="0"/>
    <n v="0"/>
    <n v="9"/>
    <n v="27"/>
    <n v="36"/>
    <n v="266"/>
    <n v="1220"/>
    <n v="1486"/>
    <x v="7"/>
    <x v="27"/>
  </r>
  <r>
    <x v="10"/>
    <n v="5"/>
    <n v="10"/>
    <n v="4"/>
    <n v="0"/>
    <n v="0"/>
    <n v="19"/>
    <n v="78"/>
    <n v="97"/>
    <n v="0"/>
    <m/>
    <n v="0"/>
    <n v="1"/>
    <n v="0"/>
    <n v="1"/>
    <n v="0"/>
    <n v="8"/>
    <n v="8"/>
    <n v="18"/>
    <n v="70"/>
    <n v="88"/>
    <x v="7"/>
    <x v="27"/>
  </r>
  <r>
    <x v="11"/>
    <n v="152"/>
    <n v="565"/>
    <n v="202"/>
    <n v="16"/>
    <n v="15"/>
    <n v="950"/>
    <n v="870"/>
    <n v="1820"/>
    <n v="16"/>
    <m/>
    <n v="16"/>
    <n v="3"/>
    <n v="10"/>
    <n v="13"/>
    <n v="63"/>
    <n v="38"/>
    <n v="101"/>
    <n v="868"/>
    <n v="822"/>
    <n v="1690"/>
    <x v="7"/>
    <x v="27"/>
  </r>
  <r>
    <x v="12"/>
    <n v="64"/>
    <n v="688"/>
    <n v="208"/>
    <n v="22"/>
    <n v="9"/>
    <n v="991"/>
    <n v="756"/>
    <n v="1747"/>
    <n v="7"/>
    <m/>
    <n v="7"/>
    <n v="1"/>
    <n v="0"/>
    <n v="1"/>
    <n v="155"/>
    <n v="85"/>
    <n v="240"/>
    <n v="828"/>
    <n v="671"/>
    <n v="1499"/>
    <x v="7"/>
    <x v="27"/>
  </r>
  <r>
    <x v="19"/>
    <n v="587"/>
    <n v="965"/>
    <n v="117"/>
    <n v="6"/>
    <n v="19"/>
    <n v="1694"/>
    <n v="3292"/>
    <n v="4986"/>
    <n v="9"/>
    <m/>
    <n v="9"/>
    <n v="0"/>
    <n v="0"/>
    <n v="0"/>
    <n v="27"/>
    <n v="9"/>
    <n v="36"/>
    <n v="1658"/>
    <n v="3283"/>
    <n v="4941"/>
    <x v="7"/>
    <x v="27"/>
  </r>
  <r>
    <x v="20"/>
    <n v="29"/>
    <n v="826"/>
    <n v="171"/>
    <n v="31"/>
    <n v="42"/>
    <n v="1099"/>
    <n v="2234"/>
    <n v="3333"/>
    <n v="13"/>
    <m/>
    <n v="13"/>
    <n v="27"/>
    <n v="0"/>
    <n v="27"/>
    <n v="267"/>
    <n v="153"/>
    <n v="420"/>
    <n v="792"/>
    <n v="2081"/>
    <n v="2873"/>
    <x v="7"/>
    <x v="27"/>
  </r>
  <r>
    <x v="13"/>
    <n v="326"/>
    <n v="3525"/>
    <n v="431"/>
    <n v="56"/>
    <n v="71"/>
    <n v="4409"/>
    <n v="2905"/>
    <n v="7314"/>
    <n v="70"/>
    <m/>
    <n v="70"/>
    <n v="10"/>
    <n v="18"/>
    <n v="28"/>
    <n v="1222"/>
    <n v="384"/>
    <n v="1606"/>
    <n v="3107"/>
    <n v="2503"/>
    <n v="5610"/>
    <x v="7"/>
    <x v="27"/>
  </r>
  <r>
    <x v="14"/>
    <n v="62"/>
    <n v="73"/>
    <n v="43"/>
    <n v="24"/>
    <n v="16"/>
    <n v="218"/>
    <n v="363"/>
    <n v="581"/>
    <n v="21"/>
    <m/>
    <n v="21"/>
    <n v="3"/>
    <n v="10"/>
    <n v="13"/>
    <n v="63"/>
    <n v="104"/>
    <n v="167"/>
    <n v="131"/>
    <n v="249"/>
    <n v="380"/>
    <x v="7"/>
    <x v="27"/>
  </r>
  <r>
    <x v="16"/>
    <n v="28"/>
    <n v="59"/>
    <n v="129"/>
    <n v="125"/>
    <n v="105"/>
    <n v="446"/>
    <n v="336"/>
    <n v="782"/>
    <n v="181"/>
    <m/>
    <n v="181"/>
    <n v="26"/>
    <n v="5"/>
    <n v="31"/>
    <n v="73"/>
    <n v="128"/>
    <n v="201"/>
    <n v="166"/>
    <n v="203"/>
    <n v="369"/>
    <x v="7"/>
    <x v="27"/>
  </r>
  <r>
    <x v="17"/>
    <n v="225"/>
    <n v="417"/>
    <n v="564"/>
    <n v="201"/>
    <n v="43"/>
    <n v="1450"/>
    <n v="948"/>
    <n v="2398"/>
    <n v="113"/>
    <m/>
    <n v="113"/>
    <n v="13"/>
    <n v="20"/>
    <n v="33"/>
    <n v="371"/>
    <n v="171"/>
    <n v="542"/>
    <n v="953"/>
    <n v="757"/>
    <n v="1710"/>
    <x v="7"/>
    <x v="27"/>
  </r>
  <r>
    <x v="18"/>
    <n v="22288"/>
    <n v="165588"/>
    <n v="72592"/>
    <n v="7086"/>
    <n v="3087"/>
    <n v="270641"/>
    <n v="249941"/>
    <n v="520582"/>
    <n v="9689"/>
    <m/>
    <n v="9689"/>
    <n v="2252"/>
    <n v="2314"/>
    <n v="4566"/>
    <n v="79078"/>
    <n v="44345"/>
    <n v="123423"/>
    <n v="179622"/>
    <n v="203282"/>
    <n v="382904"/>
    <x v="7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7"/>
    <x v="27"/>
  </r>
  <r>
    <x v="22"/>
    <n v="172734"/>
    <n v="1417154"/>
    <n v="584330"/>
    <n v="24054"/>
    <n v="18632"/>
    <n v="2216904"/>
    <n v="2274364"/>
    <n v="4491268"/>
    <n v="25789"/>
    <m/>
    <n v="25789"/>
    <n v="8090"/>
    <n v="27896"/>
    <n v="35986"/>
    <n v="584051"/>
    <n v="337595"/>
    <n v="921646"/>
    <n v="1598974"/>
    <n v="1908873"/>
    <n v="3507847"/>
    <x v="7"/>
    <x v="27"/>
  </r>
  <r>
    <x v="23"/>
    <n v="77.637794567772502"/>
    <n v="100.31301053561468"/>
    <n v="82.752457804502924"/>
    <n v="39.710106646415952"/>
    <n v="46.882391424689246"/>
    <n v="90.795211276950496"/>
    <n v="72.630111316412865"/>
    <n v="80.588514049753755"/>
    <n v="30.948780721966205"/>
    <m/>
    <n v="30.948780721966205"/>
    <n v="39.60056782025552"/>
    <n v="44.306793094137639"/>
    <n v="43.153855378342726"/>
    <n v="95.490901361934505"/>
    <n v="80.488996972081154"/>
    <n v="89.388202432448153"/>
    <n v="92.626165376598976"/>
    <n v="72.058966200246658"/>
    <n v="80.173697446283228"/>
    <x v="7"/>
    <x v="27"/>
  </r>
  <r>
    <x v="24"/>
    <n v="7.7500897343862167"/>
    <n v="8.5583134043529725"/>
    <n v="8.04950958783337"/>
    <n v="3.394580863674852"/>
    <n v="6.0356333009394234"/>
    <n v="8.1913087817440822"/>
    <n v="9.0996035064275169"/>
    <n v="8.6273977970809597"/>
    <n v="2.6616781917638561"/>
    <m/>
    <n v="2.6616781917638561"/>
    <n v="3.5923623445825932"/>
    <n v="12.055315471045809"/>
    <n v="7.8812965396408234"/>
    <n v="7.3857583651584511"/>
    <n v="7.6129214116585864"/>
    <n v="7.4673764209264073"/>
    <n v="8.9018828428588925"/>
    <n v="9.3902706584941118"/>
    <n v="9.1611657230010657"/>
    <x v="7"/>
    <x v="27"/>
  </r>
  <r>
    <x v="27"/>
    <n v="64.516382223816194"/>
    <n v="79.930357785078684"/>
    <n v="67.205218430608511"/>
    <n v="42.231142443574761"/>
    <n v="54.97668854131846"/>
    <n v="73.604924603625676"/>
    <n v="59.588954422650666"/>
    <n v="65.757515706625469"/>
    <n v="41.688969708273106"/>
    <m/>
    <n v="41.688969708273106"/>
    <n v="42.248819674899174"/>
    <n v="39.91506140420195"/>
    <n v="40.470042439105754"/>
    <n v="72.303549004305182"/>
    <n v="61.234898819878651"/>
    <n v="67.822235689571343"/>
    <n v="75.933163673814349"/>
    <n v="59.80383828524625"/>
    <n v="66.210934852202683"/>
    <x v="7"/>
    <x v="27"/>
  </r>
  <r>
    <x v="28"/>
    <n v="6.7626743054804885"/>
    <n v="8.5261113015655354"/>
    <n v="8.0850536347566404"/>
    <n v="3.2937333403020959"/>
    <n v="6.3479055783529033"/>
    <n v="8.0399783646766672"/>
    <n v="9.4852476145595546"/>
    <n v="8.7136086869270262"/>
    <n v="2.4994968037721081"/>
    <m/>
    <n v="2.4994968037721081"/>
    <n v="3.5709737622131956"/>
    <n v="11.553222684886517"/>
    <n v="7.4300377101704047"/>
    <n v="7.9963987896191604"/>
    <n v="8.1947275162425441"/>
    <n v="8.0677731673582294"/>
    <n v="8.6226537754335109"/>
    <n v="9.70244418310957"/>
    <n v="9.1788057244972805"/>
    <x v="7"/>
    <x v="27"/>
  </r>
  <r>
    <x v="0"/>
    <n v="11523"/>
    <n v="71257"/>
    <n v="26015"/>
    <n v="3876"/>
    <n v="1571"/>
    <n v="114242"/>
    <n v="33654"/>
    <n v="147896"/>
    <n v="11719"/>
    <m/>
    <n v="11719"/>
    <n v="2078"/>
    <n v="174"/>
    <n v="2252"/>
    <n v="47866"/>
    <n v="20629"/>
    <n v="68495"/>
    <n v="52579"/>
    <n v="12851"/>
    <n v="65430"/>
    <x v="8"/>
    <x v="26"/>
  </r>
  <r>
    <x v="1"/>
    <n v="269"/>
    <n v="3279"/>
    <n v="1113"/>
    <n v="24"/>
    <n v="53"/>
    <n v="4738"/>
    <n v="5259"/>
    <n v="9997"/>
    <n v="50"/>
    <m/>
    <n v="50"/>
    <n v="9"/>
    <n v="0"/>
    <n v="9"/>
    <n v="86"/>
    <n v="101"/>
    <n v="187"/>
    <n v="4593"/>
    <n v="5158"/>
    <n v="9751"/>
    <x v="8"/>
    <x v="26"/>
  </r>
  <r>
    <x v="2"/>
    <n v="362"/>
    <n v="4505"/>
    <n v="675"/>
    <n v="37"/>
    <n v="36"/>
    <n v="5615"/>
    <n v="1714"/>
    <n v="7329"/>
    <n v="32"/>
    <m/>
    <n v="32"/>
    <n v="18"/>
    <n v="0"/>
    <n v="18"/>
    <n v="154"/>
    <n v="38"/>
    <n v="192"/>
    <n v="5411"/>
    <n v="1676"/>
    <n v="7087"/>
    <x v="8"/>
    <x v="26"/>
  </r>
  <r>
    <x v="3"/>
    <n v="1839"/>
    <n v="26452"/>
    <n v="9156"/>
    <n v="663"/>
    <n v="623"/>
    <n v="38733"/>
    <n v="15640"/>
    <n v="54373"/>
    <n v="192"/>
    <m/>
    <n v="192"/>
    <n v="367"/>
    <n v="1858"/>
    <n v="2225"/>
    <n v="12291"/>
    <n v="4173"/>
    <n v="16464"/>
    <n v="25883"/>
    <n v="9609"/>
    <n v="35492"/>
    <x v="8"/>
    <x v="26"/>
  </r>
  <r>
    <x v="4"/>
    <n v="712"/>
    <n v="2636"/>
    <n v="1813"/>
    <n v="465"/>
    <n v="115"/>
    <n v="5741"/>
    <n v="2651"/>
    <n v="8392"/>
    <n v="119"/>
    <m/>
    <n v="119"/>
    <n v="45"/>
    <n v="6"/>
    <n v="51"/>
    <n v="1040"/>
    <n v="133"/>
    <n v="1173"/>
    <n v="4537"/>
    <n v="2512"/>
    <n v="7049"/>
    <x v="8"/>
    <x v="26"/>
  </r>
  <r>
    <x v="5"/>
    <n v="3962"/>
    <n v="28817"/>
    <n v="15325"/>
    <n v="227"/>
    <n v="657"/>
    <n v="48988"/>
    <n v="88394"/>
    <n v="137382"/>
    <n v="135"/>
    <m/>
    <n v="135"/>
    <n v="50"/>
    <n v="123"/>
    <n v="173"/>
    <n v="4029"/>
    <n v="2123"/>
    <n v="6152"/>
    <n v="44774"/>
    <n v="86148"/>
    <n v="130922"/>
    <x v="8"/>
    <x v="26"/>
  </r>
  <r>
    <x v="25"/>
    <n v="86"/>
    <n v="127"/>
    <n v="105"/>
    <n v="2"/>
    <n v="1"/>
    <n v="321"/>
    <n v="2429"/>
    <n v="2750"/>
    <n v="7"/>
    <m/>
    <n v="7"/>
    <n v="3"/>
    <n v="0"/>
    <n v="3"/>
    <n v="32"/>
    <n v="21"/>
    <n v="53"/>
    <n v="279"/>
    <n v="2408"/>
    <n v="2687"/>
    <x v="8"/>
    <x v="26"/>
  </r>
  <r>
    <x v="6"/>
    <n v="295"/>
    <n v="3594"/>
    <n v="1349"/>
    <n v="57"/>
    <n v="60"/>
    <n v="5355"/>
    <n v="1316"/>
    <n v="6671"/>
    <n v="126"/>
    <m/>
    <n v="126"/>
    <n v="51"/>
    <n v="6"/>
    <n v="57"/>
    <n v="122"/>
    <n v="109"/>
    <n v="231"/>
    <n v="5056"/>
    <n v="1201"/>
    <n v="6257"/>
    <x v="8"/>
    <x v="26"/>
  </r>
  <r>
    <x v="10"/>
    <n v="187"/>
    <n v="708"/>
    <n v="2360"/>
    <n v="14"/>
    <n v="25"/>
    <n v="3294"/>
    <n v="9605"/>
    <n v="12899"/>
    <n v="7"/>
    <m/>
    <n v="7"/>
    <n v="2"/>
    <n v="0"/>
    <n v="2"/>
    <n v="896"/>
    <n v="4781"/>
    <n v="5677"/>
    <n v="2389"/>
    <n v="4824"/>
    <n v="7213"/>
    <x v="0"/>
    <x v="22"/>
  </r>
  <r>
    <x v="11"/>
    <n v="80"/>
    <n v="738"/>
    <n v="160"/>
    <n v="41"/>
    <n v="10"/>
    <n v="1029"/>
    <n v="1068"/>
    <n v="2097"/>
    <n v="20"/>
    <m/>
    <n v="20"/>
    <n v="7"/>
    <n v="0"/>
    <n v="7"/>
    <n v="148"/>
    <n v="64"/>
    <n v="212"/>
    <n v="854"/>
    <n v="1004"/>
    <n v="1858"/>
    <x v="0"/>
    <x v="22"/>
  </r>
  <r>
    <x v="12"/>
    <n v="97"/>
    <n v="829"/>
    <n v="383"/>
    <n v="29"/>
    <n v="24"/>
    <n v="1362"/>
    <n v="1020"/>
    <n v="2382"/>
    <n v="16"/>
    <m/>
    <n v="16"/>
    <n v="3"/>
    <n v="0"/>
    <n v="3"/>
    <n v="551"/>
    <n v="182"/>
    <n v="733"/>
    <n v="792"/>
    <n v="838"/>
    <n v="1630"/>
    <x v="0"/>
    <x v="22"/>
  </r>
  <r>
    <x v="19"/>
    <n v="160"/>
    <n v="1616"/>
    <n v="200"/>
    <n v="4"/>
    <n v="4"/>
    <n v="1984"/>
    <n v="2468"/>
    <n v="4452"/>
    <n v="31"/>
    <m/>
    <n v="31"/>
    <n v="0"/>
    <n v="0"/>
    <n v="0"/>
    <n v="15"/>
    <n v="9"/>
    <n v="24"/>
    <n v="1938"/>
    <n v="2459"/>
    <n v="4397"/>
    <x v="0"/>
    <x v="22"/>
  </r>
  <r>
    <x v="20"/>
    <n v="31"/>
    <n v="764"/>
    <n v="515"/>
    <n v="30"/>
    <n v="6"/>
    <n v="1346"/>
    <n v="1243"/>
    <n v="2589"/>
    <n v="11"/>
    <m/>
    <n v="11"/>
    <n v="2"/>
    <n v="0"/>
    <n v="2"/>
    <n v="45"/>
    <n v="55"/>
    <n v="100"/>
    <n v="1288"/>
    <n v="1188"/>
    <n v="2476"/>
    <x v="0"/>
    <x v="22"/>
  </r>
  <r>
    <x v="13"/>
    <n v="70"/>
    <n v="782"/>
    <n v="262"/>
    <n v="55"/>
    <n v="40"/>
    <n v="1209"/>
    <n v="700"/>
    <n v="1909"/>
    <n v="51"/>
    <m/>
    <n v="51"/>
    <n v="14"/>
    <n v="0"/>
    <n v="14"/>
    <n v="281"/>
    <n v="90"/>
    <n v="371"/>
    <n v="863"/>
    <n v="610"/>
    <n v="1473"/>
    <x v="0"/>
    <x v="22"/>
  </r>
  <r>
    <x v="14"/>
    <n v="58"/>
    <n v="466"/>
    <n v="118"/>
    <n v="32"/>
    <n v="17"/>
    <n v="691"/>
    <n v="246"/>
    <n v="937"/>
    <n v="53"/>
    <m/>
    <n v="53"/>
    <n v="6"/>
    <n v="0"/>
    <n v="6"/>
    <n v="487"/>
    <n v="70"/>
    <n v="557"/>
    <n v="145"/>
    <n v="176"/>
    <n v="321"/>
    <x v="0"/>
    <x v="22"/>
  </r>
  <r>
    <x v="16"/>
    <n v="17"/>
    <n v="312"/>
    <n v="173"/>
    <n v="163"/>
    <n v="122"/>
    <n v="787"/>
    <n v="254"/>
    <n v="1041"/>
    <n v="290"/>
    <m/>
    <n v="290"/>
    <n v="29"/>
    <n v="0"/>
    <n v="29"/>
    <n v="294"/>
    <n v="78"/>
    <n v="372"/>
    <n v="174"/>
    <n v="176"/>
    <n v="350"/>
    <x v="0"/>
    <x v="22"/>
  </r>
  <r>
    <x v="17"/>
    <n v="85"/>
    <n v="254"/>
    <n v="129"/>
    <n v="86"/>
    <n v="62"/>
    <n v="616"/>
    <n v="348"/>
    <n v="964"/>
    <n v="163"/>
    <m/>
    <n v="163"/>
    <n v="5"/>
    <n v="7"/>
    <n v="12"/>
    <n v="44"/>
    <n v="47"/>
    <n v="91"/>
    <n v="404"/>
    <n v="294"/>
    <n v="698"/>
    <x v="0"/>
    <x v="22"/>
  </r>
  <r>
    <x v="18"/>
    <n v="17191"/>
    <n v="109082"/>
    <n v="56401"/>
    <n v="6188"/>
    <n v="2657"/>
    <n v="191519"/>
    <n v="178555"/>
    <n v="370074"/>
    <n v="14075"/>
    <m/>
    <n v="14075"/>
    <n v="1529"/>
    <n v="1650"/>
    <n v="3179"/>
    <n v="40971"/>
    <n v="25505"/>
    <n v="66476"/>
    <n v="134944"/>
    <n v="151400"/>
    <n v="286344"/>
    <x v="0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0"/>
    <x v="22"/>
  </r>
  <r>
    <x v="22"/>
    <n v="124234"/>
    <n v="1012329"/>
    <n v="525071"/>
    <n v="24532"/>
    <n v="21194"/>
    <n v="1707360"/>
    <n v="1960410"/>
    <n v="3667770"/>
    <n v="37493"/>
    <m/>
    <n v="37493"/>
    <n v="8557"/>
    <n v="28567"/>
    <n v="37124"/>
    <n v="380330"/>
    <n v="279571"/>
    <n v="659901"/>
    <n v="1280980"/>
    <n v="1652272"/>
    <n v="2933252"/>
    <x v="0"/>
    <x v="22"/>
  </r>
  <r>
    <x v="23"/>
    <n v="62.991958300798082"/>
    <n v="71.131530186996855"/>
    <n v="70.916823788094064"/>
    <n v="44.75988906728945"/>
    <n v="59.866674199197789"/>
    <n v="69.659304410621715"/>
    <n v="63.672001870785863"/>
    <n v="66.325734389283056"/>
    <n v="45.795214422689355"/>
    <m/>
    <n v="45.795214422689355"/>
    <n v="44.73780519684216"/>
    <n v="45.551958923987051"/>
    <n v="45.361681329423263"/>
    <n v="62.035241327902888"/>
    <n v="67.191322864243105"/>
    <n v="64.119789849869164"/>
    <n v="73.749661759541254"/>
    <n v="63.545867987116004"/>
    <n v="67.632344989860627"/>
    <x v="0"/>
    <x v="22"/>
  </r>
  <r>
    <x v="24"/>
    <n v="7.2266883834564597"/>
    <n v="9.2804404026328822"/>
    <n v="9.3096044396375959"/>
    <n v="3.964447317388494"/>
    <n v="7.9766654121189315"/>
    <n v="8.9148335152125906"/>
    <n v="10.979306096160848"/>
    <n v="9.9109097099499017"/>
    <n v="2.6638010657193605"/>
    <m/>
    <n v="2.6638010657193605"/>
    <n v="5.5964682799215177"/>
    <n v="17.313333333333333"/>
    <n v="11.677886127713117"/>
    <n v="9.2829074223231061"/>
    <n v="10.961419329543228"/>
    <n v="9.9269059510199167"/>
    <n v="9.492678444391748"/>
    <n v="10.9132892998679"/>
    <n v="10.243804654541391"/>
    <x v="0"/>
    <x v="22"/>
  </r>
  <r>
    <x v="0"/>
    <n v="6595"/>
    <n v="17258"/>
    <n v="11002"/>
    <n v="4630"/>
    <n v="1913"/>
    <n v="41398"/>
    <n v="9545"/>
    <n v="50943"/>
    <n v="12793"/>
    <m/>
    <n v="12793"/>
    <n v="1713"/>
    <n v="114"/>
    <n v="1827"/>
    <n v="14777"/>
    <n v="5670"/>
    <n v="20447"/>
    <n v="12115"/>
    <n v="3761"/>
    <n v="15876"/>
    <x v="0"/>
    <x v="21"/>
  </r>
  <r>
    <x v="1"/>
    <n v="326"/>
    <n v="2549"/>
    <n v="1733"/>
    <n v="63"/>
    <n v="41"/>
    <n v="4712"/>
    <n v="7758"/>
    <n v="12470"/>
    <n v="60"/>
    <m/>
    <n v="60"/>
    <n v="32"/>
    <n v="0"/>
    <n v="32"/>
    <n v="242"/>
    <n v="273"/>
    <n v="515"/>
    <n v="4378"/>
    <n v="7485"/>
    <n v="11863"/>
    <x v="0"/>
    <x v="21"/>
  </r>
  <r>
    <x v="2"/>
    <n v="557"/>
    <n v="6355"/>
    <n v="1372"/>
    <n v="46"/>
    <n v="193"/>
    <n v="8523"/>
    <n v="3148"/>
    <n v="11671"/>
    <n v="49"/>
    <m/>
    <n v="49"/>
    <n v="13"/>
    <n v="0"/>
    <n v="13"/>
    <n v="346"/>
    <n v="55"/>
    <n v="401"/>
    <n v="8115"/>
    <n v="3093"/>
    <n v="11208"/>
    <x v="0"/>
    <x v="21"/>
  </r>
  <r>
    <x v="3"/>
    <n v="2180"/>
    <n v="25664"/>
    <n v="10690"/>
    <n v="963"/>
    <n v="451"/>
    <n v="39948"/>
    <n v="17429"/>
    <n v="57377"/>
    <n v="345"/>
    <m/>
    <n v="345"/>
    <n v="368"/>
    <n v="1603"/>
    <n v="1971"/>
    <n v="15075"/>
    <n v="5149"/>
    <n v="20224"/>
    <n v="24160"/>
    <n v="10677"/>
    <n v="34837"/>
    <x v="0"/>
    <x v="21"/>
  </r>
  <r>
    <x v="4"/>
    <n v="229"/>
    <n v="3359"/>
    <n v="1471"/>
    <n v="127"/>
    <n v="653"/>
    <n v="5839"/>
    <n v="4217"/>
    <n v="10056"/>
    <n v="138"/>
    <m/>
    <n v="138"/>
    <n v="80"/>
    <n v="5"/>
    <n v="85"/>
    <n v="1193"/>
    <n v="187"/>
    <n v="1380"/>
    <n v="4428"/>
    <n v="4025"/>
    <n v="8453"/>
    <x v="0"/>
    <x v="21"/>
  </r>
  <r>
    <x v="5"/>
    <n v="3333"/>
    <n v="33391"/>
    <n v="15218"/>
    <n v="338"/>
    <n v="267"/>
    <n v="52547"/>
    <n v="81645"/>
    <n v="134192"/>
    <n v="201"/>
    <m/>
    <n v="201"/>
    <n v="64"/>
    <n v="42"/>
    <n v="106"/>
    <n v="7640"/>
    <n v="2383"/>
    <n v="10023"/>
    <n v="44642"/>
    <n v="79220"/>
    <n v="123862"/>
    <x v="0"/>
    <x v="21"/>
  </r>
  <r>
    <x v="25"/>
    <n v="114"/>
    <n v="327"/>
    <n v="68"/>
    <n v="9"/>
    <n v="10"/>
    <n v="528"/>
    <n v="785"/>
    <n v="1313"/>
    <n v="15"/>
    <m/>
    <n v="15"/>
    <n v="0"/>
    <n v="0"/>
    <n v="0"/>
    <n v="40"/>
    <n v="16"/>
    <n v="56"/>
    <n v="473"/>
    <n v="769"/>
    <n v="1242"/>
    <x v="0"/>
    <x v="21"/>
  </r>
  <r>
    <x v="6"/>
    <n v="603"/>
    <n v="9454"/>
    <n v="1724"/>
    <n v="116"/>
    <n v="86"/>
    <n v="11983"/>
    <n v="2867"/>
    <n v="14850"/>
    <n v="123"/>
    <m/>
    <n v="123"/>
    <n v="27"/>
    <n v="5"/>
    <n v="32"/>
    <n v="581"/>
    <n v="200"/>
    <n v="781"/>
    <n v="11252"/>
    <n v="2662"/>
    <n v="13914"/>
    <x v="0"/>
    <x v="21"/>
  </r>
  <r>
    <x v="7"/>
    <n v="1073"/>
    <n v="2317"/>
    <n v="6062"/>
    <n v="125"/>
    <n v="49"/>
    <n v="9626"/>
    <n v="19964"/>
    <n v="29590"/>
    <n v="870"/>
    <m/>
    <n v="870"/>
    <n v="0"/>
    <n v="0"/>
    <n v="0"/>
    <n v="1180"/>
    <n v="4205"/>
    <n v="5385"/>
    <n v="7576"/>
    <n v="15759"/>
    <n v="23335"/>
    <x v="0"/>
    <x v="21"/>
  </r>
  <r>
    <x v="8"/>
    <n v="82"/>
    <n v="468"/>
    <n v="1275"/>
    <n v="156"/>
    <n v="8"/>
    <n v="1989"/>
    <n v="8657"/>
    <n v="10646"/>
    <n v="29"/>
    <m/>
    <n v="29"/>
    <n v="8"/>
    <n v="0"/>
    <n v="8"/>
    <n v="409"/>
    <n v="1849"/>
    <n v="2258"/>
    <n v="1543"/>
    <n v="6808"/>
    <n v="8351"/>
    <x v="0"/>
    <x v="21"/>
  </r>
  <r>
    <x v="9"/>
    <n v="34"/>
    <n v="461"/>
    <n v="1244"/>
    <n v="43"/>
    <n v="2"/>
    <n v="1784"/>
    <n v="8575"/>
    <n v="10359"/>
    <n v="21"/>
    <m/>
    <n v="21"/>
    <n v="2"/>
    <n v="0"/>
    <n v="2"/>
    <n v="300"/>
    <n v="2179"/>
    <n v="2479"/>
    <n v="1461"/>
    <n v="6396"/>
    <n v="7857"/>
    <x v="0"/>
    <x v="21"/>
  </r>
  <r>
    <x v="10"/>
    <n v="24"/>
    <n v="532"/>
    <n v="3010"/>
    <n v="17"/>
    <n v="0"/>
    <n v="3583"/>
    <n v="11320"/>
    <n v="14903"/>
    <n v="15"/>
    <m/>
    <n v="15"/>
    <n v="3"/>
    <n v="8"/>
    <n v="11"/>
    <n v="968"/>
    <n v="3955"/>
    <n v="4923"/>
    <n v="2597"/>
    <n v="7357"/>
    <n v="9954"/>
    <x v="0"/>
    <x v="21"/>
  </r>
  <r>
    <x v="11"/>
    <n v="132"/>
    <n v="745"/>
    <n v="283"/>
    <n v="48"/>
    <n v="25"/>
    <n v="1233"/>
    <n v="1233"/>
    <n v="2466"/>
    <n v="56"/>
    <m/>
    <n v="56"/>
    <n v="29"/>
    <n v="0"/>
    <n v="29"/>
    <n v="284"/>
    <n v="154"/>
    <n v="438"/>
    <n v="864"/>
    <n v="1079"/>
    <n v="1943"/>
    <x v="0"/>
    <x v="21"/>
  </r>
  <r>
    <x v="12"/>
    <n v="485"/>
    <n v="995"/>
    <n v="440"/>
    <n v="41"/>
    <n v="11"/>
    <n v="1972"/>
    <n v="1065"/>
    <n v="3037"/>
    <n v="23"/>
    <m/>
    <n v="23"/>
    <n v="15"/>
    <n v="5"/>
    <n v="20"/>
    <n v="486"/>
    <n v="247"/>
    <n v="733"/>
    <n v="1448"/>
    <n v="813"/>
    <n v="2261"/>
    <x v="0"/>
    <x v="21"/>
  </r>
  <r>
    <x v="19"/>
    <n v="275"/>
    <n v="964"/>
    <n v="146"/>
    <n v="9"/>
    <n v="5"/>
    <n v="1399"/>
    <n v="1879"/>
    <n v="3278"/>
    <n v="11"/>
    <m/>
    <n v="11"/>
    <n v="0"/>
    <n v="0"/>
    <n v="0"/>
    <n v="16"/>
    <n v="3"/>
    <n v="19"/>
    <n v="1372"/>
    <n v="1876"/>
    <n v="3248"/>
    <x v="0"/>
    <x v="21"/>
  </r>
  <r>
    <x v="20"/>
    <n v="57"/>
    <n v="702"/>
    <n v="605"/>
    <n v="14"/>
    <n v="4"/>
    <n v="1382"/>
    <n v="1160"/>
    <n v="2542"/>
    <n v="19"/>
    <m/>
    <n v="19"/>
    <n v="1"/>
    <n v="0"/>
    <n v="1"/>
    <n v="155"/>
    <n v="219"/>
    <n v="374"/>
    <n v="1207"/>
    <n v="941"/>
    <n v="2148"/>
    <x v="0"/>
    <x v="21"/>
  </r>
  <r>
    <x v="13"/>
    <n v="103"/>
    <n v="664"/>
    <n v="428"/>
    <n v="55"/>
    <n v="13"/>
    <n v="1263"/>
    <n v="1345"/>
    <n v="2608"/>
    <n v="153"/>
    <m/>
    <n v="153"/>
    <n v="3"/>
    <n v="0"/>
    <n v="3"/>
    <n v="247"/>
    <n v="36"/>
    <n v="283"/>
    <n v="860"/>
    <n v="1309"/>
    <n v="2169"/>
    <x v="0"/>
    <x v="21"/>
  </r>
  <r>
    <x v="14"/>
    <n v="64"/>
    <n v="591"/>
    <n v="74"/>
    <n v="45"/>
    <n v="6"/>
    <n v="780"/>
    <n v="429"/>
    <n v="1209"/>
    <n v="54"/>
    <m/>
    <n v="54"/>
    <n v="13"/>
    <n v="0"/>
    <n v="13"/>
    <n v="579"/>
    <n v="133"/>
    <n v="712"/>
    <n v="134"/>
    <n v="296"/>
    <n v="430"/>
    <x v="0"/>
    <x v="21"/>
  </r>
  <r>
    <x v="16"/>
    <n v="159"/>
    <n v="492"/>
    <n v="204"/>
    <n v="101"/>
    <n v="101"/>
    <n v="1057"/>
    <n v="363"/>
    <n v="1420"/>
    <n v="154"/>
    <m/>
    <n v="154"/>
    <n v="68"/>
    <n v="0"/>
    <n v="68"/>
    <n v="187"/>
    <n v="102"/>
    <n v="289"/>
    <n v="648"/>
    <n v="261"/>
    <n v="909"/>
    <x v="0"/>
    <x v="21"/>
  </r>
  <r>
    <x v="17"/>
    <n v="77"/>
    <n v="563"/>
    <n v="179"/>
    <n v="77"/>
    <n v="21"/>
    <n v="917"/>
    <n v="381"/>
    <n v="1298"/>
    <n v="130"/>
    <m/>
    <n v="130"/>
    <n v="13"/>
    <n v="0"/>
    <n v="13"/>
    <n v="115"/>
    <n v="80"/>
    <n v="195"/>
    <n v="659"/>
    <n v="301"/>
    <n v="960"/>
    <x v="0"/>
    <x v="21"/>
  </r>
  <r>
    <x v="18"/>
    <n v="16502"/>
    <n v="107851"/>
    <n v="57228"/>
    <n v="7023"/>
    <n v="3859"/>
    <n v="192463"/>
    <n v="183765"/>
    <n v="376228"/>
    <n v="15259"/>
    <m/>
    <n v="15259"/>
    <n v="2452"/>
    <n v="1782"/>
    <n v="4234"/>
    <n v="44820"/>
    <n v="27095"/>
    <n v="71915"/>
    <n v="129932"/>
    <n v="154888"/>
    <n v="284820"/>
    <x v="0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0"/>
    <x v="21"/>
  </r>
  <r>
    <x v="22"/>
    <n v="93816"/>
    <n v="970975"/>
    <n v="501741"/>
    <n v="27775"/>
    <n v="22651"/>
    <n v="1616958"/>
    <n v="1910333"/>
    <n v="3527291"/>
    <n v="31276"/>
    <m/>
    <n v="31276"/>
    <n v="10537"/>
    <n v="31928"/>
    <n v="42465"/>
    <n v="409541"/>
    <n v="297356"/>
    <n v="706897"/>
    <n v="1165604"/>
    <n v="1581049"/>
    <n v="2746653"/>
    <x v="0"/>
    <x v="21"/>
  </r>
  <r>
    <x v="23"/>
    <n v="58.176135729434087"/>
    <n v="74.632515710894936"/>
    <n v="67.480481752708343"/>
    <n v="46.933878571790672"/>
    <n v="64.718991971199173"/>
    <n v="70.303041370305777"/>
    <n v="64.228763821906867"/>
    <n v="66.877622530761258"/>
    <n v="41.707450426062486"/>
    <m/>
    <n v="41.707450426062486"/>
    <n v="55.089663826005122"/>
    <n v="50.911294308994947"/>
    <n v="51.887829912023463"/>
    <n v="67.279486657160319"/>
    <n v="72.977244615475229"/>
    <n v="69.564152020311369"/>
    <n v="72.980200369282556"/>
    <n v="63.138740786562131"/>
    <n v="66.971314515275637"/>
    <x v="0"/>
    <x v="21"/>
  </r>
  <r>
    <x v="24"/>
    <n v="5.6851290752636041"/>
    <n v="9.0029299681968649"/>
    <n v="8.7674040679387719"/>
    <n v="3.9548625943329063"/>
    <n v="5.8696553511272347"/>
    <n v="8.4013966320799316"/>
    <n v="10.395521454030963"/>
    <n v="9.3754079972782467"/>
    <n v="2.0496756012844877"/>
    <m/>
    <n v="2.0496756012844877"/>
    <n v="4.2973083197389883"/>
    <n v="17.916947250280582"/>
    <n v="10.029522909777988"/>
    <n v="9.1374609549308339"/>
    <n v="10.974570954050563"/>
    <n v="9.8296182993812131"/>
    <n v="8.9708770741618693"/>
    <n v="10.207692009710243"/>
    <n v="9.6434695597219289"/>
    <x v="0"/>
    <x v="21"/>
  </r>
  <r>
    <x v="0"/>
    <n v="7821"/>
    <n v="23321"/>
    <n v="12315"/>
    <n v="5037"/>
    <n v="1211"/>
    <n v="49705"/>
    <n v="12756"/>
    <n v="62461"/>
    <n v="13028"/>
    <m/>
    <n v="13028"/>
    <n v="1284"/>
    <n v="115"/>
    <n v="1399"/>
    <n v="16104"/>
    <n v="8540"/>
    <n v="24644"/>
    <n v="19289"/>
    <n v="4101"/>
    <n v="23390"/>
    <x v="1"/>
    <x v="22"/>
  </r>
  <r>
    <x v="1"/>
    <n v="122"/>
    <n v="3426"/>
    <n v="1748"/>
    <n v="93"/>
    <n v="16"/>
    <n v="5405"/>
    <n v="7976"/>
    <n v="13381"/>
    <n v="40"/>
    <m/>
    <n v="40"/>
    <n v="18"/>
    <n v="0"/>
    <n v="18"/>
    <n v="232"/>
    <n v="258"/>
    <n v="490"/>
    <n v="5115"/>
    <n v="7718"/>
    <n v="12833"/>
    <x v="1"/>
    <x v="22"/>
  </r>
  <r>
    <x v="2"/>
    <n v="612"/>
    <n v="6992"/>
    <n v="1394"/>
    <n v="33"/>
    <n v="26"/>
    <n v="9057"/>
    <n v="2800"/>
    <n v="11857"/>
    <n v="31"/>
    <m/>
    <n v="31"/>
    <n v="16"/>
    <n v="7"/>
    <n v="23"/>
    <n v="240"/>
    <n v="53"/>
    <n v="293"/>
    <n v="8770"/>
    <n v="2740"/>
    <n v="11510"/>
    <x v="1"/>
    <x v="22"/>
  </r>
  <r>
    <x v="3"/>
    <n v="2696"/>
    <n v="28508"/>
    <n v="9089"/>
    <n v="1006"/>
    <n v="307"/>
    <n v="41606"/>
    <n v="18402"/>
    <n v="60008"/>
    <n v="375"/>
    <m/>
    <n v="375"/>
    <n v="402"/>
    <n v="1772"/>
    <n v="2174"/>
    <n v="16069"/>
    <n v="5291"/>
    <n v="21360"/>
    <n v="24760"/>
    <n v="11339"/>
    <n v="36099"/>
    <x v="1"/>
    <x v="22"/>
  </r>
  <r>
    <x v="4"/>
    <n v="287"/>
    <n v="6456"/>
    <n v="2303"/>
    <n v="167"/>
    <n v="88"/>
    <n v="9301"/>
    <n v="5340"/>
    <n v="14641"/>
    <n v="140"/>
    <m/>
    <n v="140"/>
    <n v="124"/>
    <n v="68"/>
    <n v="192"/>
    <n v="1728"/>
    <n v="386"/>
    <n v="2114"/>
    <n v="7309"/>
    <n v="4886"/>
    <n v="12195"/>
    <x v="1"/>
    <x v="22"/>
  </r>
  <r>
    <x v="5"/>
    <n v="4712"/>
    <n v="40417"/>
    <n v="17409"/>
    <n v="431"/>
    <n v="835"/>
    <n v="63804"/>
    <n v="85876"/>
    <n v="149680"/>
    <n v="280"/>
    <m/>
    <n v="280"/>
    <n v="53"/>
    <n v="153"/>
    <n v="206"/>
    <n v="9103"/>
    <n v="2885"/>
    <n v="11988"/>
    <n v="54368"/>
    <n v="82838"/>
    <n v="137206"/>
    <x v="1"/>
    <x v="22"/>
  </r>
  <r>
    <x v="25"/>
    <n v="41"/>
    <n v="111"/>
    <n v="192"/>
    <n v="27"/>
    <n v="5"/>
    <n v="376"/>
    <n v="1837"/>
    <n v="2213"/>
    <n v="18"/>
    <m/>
    <n v="18"/>
    <n v="10"/>
    <n v="7"/>
    <n v="17"/>
    <n v="42"/>
    <n v="18"/>
    <n v="60"/>
    <n v="306"/>
    <n v="1812"/>
    <n v="2118"/>
    <x v="1"/>
    <x v="22"/>
  </r>
  <r>
    <x v="6"/>
    <n v="1283"/>
    <n v="7165"/>
    <n v="1608"/>
    <n v="161"/>
    <n v="56"/>
    <n v="10273"/>
    <n v="2529"/>
    <n v="12802"/>
    <n v="122"/>
    <m/>
    <n v="122"/>
    <n v="26"/>
    <n v="24"/>
    <n v="50"/>
    <n v="339"/>
    <n v="168"/>
    <n v="507"/>
    <n v="9786"/>
    <n v="2337"/>
    <n v="12123"/>
    <x v="1"/>
    <x v="22"/>
  </r>
  <r>
    <x v="7"/>
    <n v="468"/>
    <n v="1473"/>
    <n v="4399"/>
    <n v="83"/>
    <n v="2"/>
    <n v="6425"/>
    <n v="18222"/>
    <n v="24647"/>
    <n v="263"/>
    <m/>
    <n v="263"/>
    <n v="7"/>
    <n v="0"/>
    <n v="7"/>
    <n v="1084"/>
    <n v="2666"/>
    <n v="3750"/>
    <n v="5071"/>
    <n v="15556"/>
    <n v="20627"/>
    <x v="1"/>
    <x v="22"/>
  </r>
  <r>
    <x v="8"/>
    <n v="77"/>
    <n v="412"/>
    <n v="839"/>
    <n v="72"/>
    <n v="1"/>
    <n v="1401"/>
    <n v="8802"/>
    <n v="10203"/>
    <n v="50"/>
    <m/>
    <n v="50"/>
    <n v="3"/>
    <n v="20"/>
    <n v="23"/>
    <n v="296"/>
    <n v="1089"/>
    <n v="1385"/>
    <n v="1052"/>
    <n v="7693"/>
    <n v="8745"/>
    <x v="1"/>
    <x v="22"/>
  </r>
  <r>
    <x v="9"/>
    <n v="110"/>
    <n v="382"/>
    <n v="1381"/>
    <n v="29"/>
    <n v="1"/>
    <n v="1903"/>
    <n v="8513"/>
    <n v="10416"/>
    <n v="93"/>
    <m/>
    <n v="93"/>
    <n v="0"/>
    <n v="14"/>
    <n v="14"/>
    <n v="146"/>
    <n v="1450"/>
    <n v="1596"/>
    <n v="1664"/>
    <n v="7049"/>
    <n v="8713"/>
    <x v="1"/>
    <x v="22"/>
  </r>
  <r>
    <x v="10"/>
    <n v="124"/>
    <n v="609"/>
    <n v="2841"/>
    <n v="20"/>
    <n v="33"/>
    <n v="3627"/>
    <n v="8815"/>
    <n v="12442"/>
    <n v="14"/>
    <m/>
    <n v="14"/>
    <n v="0"/>
    <n v="7"/>
    <n v="7"/>
    <n v="864"/>
    <n v="3706"/>
    <n v="4570"/>
    <n v="2749"/>
    <n v="5102"/>
    <n v="7851"/>
    <x v="1"/>
    <x v="22"/>
  </r>
  <r>
    <x v="11"/>
    <n v="174"/>
    <n v="1039"/>
    <n v="256"/>
    <n v="51"/>
    <n v="16"/>
    <n v="1536"/>
    <n v="965"/>
    <n v="2501"/>
    <n v="30"/>
    <m/>
    <n v="30"/>
    <n v="15"/>
    <n v="14"/>
    <n v="29"/>
    <n v="289"/>
    <n v="40"/>
    <n v="329"/>
    <n v="1202"/>
    <n v="911"/>
    <n v="2113"/>
    <x v="1"/>
    <x v="22"/>
  </r>
  <r>
    <x v="12"/>
    <n v="97"/>
    <n v="1184"/>
    <n v="411"/>
    <n v="58"/>
    <n v="35"/>
    <n v="1785"/>
    <n v="1194"/>
    <n v="2979"/>
    <n v="17"/>
    <m/>
    <n v="17"/>
    <n v="5"/>
    <n v="34"/>
    <n v="39"/>
    <n v="510"/>
    <n v="143"/>
    <n v="653"/>
    <n v="1253"/>
    <n v="1017"/>
    <n v="2270"/>
    <x v="1"/>
    <x v="22"/>
  </r>
  <r>
    <x v="19"/>
    <n v="99"/>
    <n v="917"/>
    <n v="160"/>
    <n v="5"/>
    <n v="0"/>
    <n v="1181"/>
    <n v="2177"/>
    <n v="3358"/>
    <n v="12"/>
    <m/>
    <n v="12"/>
    <n v="0"/>
    <n v="0"/>
    <n v="0"/>
    <n v="26"/>
    <n v="15"/>
    <n v="41"/>
    <n v="1143"/>
    <n v="2162"/>
    <n v="3305"/>
    <x v="1"/>
    <x v="22"/>
  </r>
  <r>
    <x v="20"/>
    <n v="110"/>
    <n v="1096"/>
    <n v="625"/>
    <n v="26"/>
    <n v="0"/>
    <n v="1857"/>
    <n v="1269"/>
    <n v="3126"/>
    <n v="26"/>
    <m/>
    <n v="26"/>
    <n v="3"/>
    <n v="0"/>
    <n v="3"/>
    <n v="95"/>
    <n v="53"/>
    <n v="148"/>
    <n v="1733"/>
    <n v="1216"/>
    <n v="2949"/>
    <x v="1"/>
    <x v="22"/>
  </r>
  <r>
    <x v="13"/>
    <n v="45"/>
    <n v="1415"/>
    <n v="280"/>
    <n v="37"/>
    <n v="27"/>
    <n v="1804"/>
    <n v="1348"/>
    <n v="3152"/>
    <n v="48"/>
    <m/>
    <n v="48"/>
    <n v="5"/>
    <n v="14"/>
    <n v="19"/>
    <n v="318"/>
    <n v="50"/>
    <n v="368"/>
    <n v="1433"/>
    <n v="1284"/>
    <n v="2717"/>
    <x v="1"/>
    <x v="22"/>
  </r>
  <r>
    <x v="14"/>
    <n v="60"/>
    <n v="366"/>
    <n v="226"/>
    <n v="52"/>
    <n v="8"/>
    <n v="712"/>
    <n v="461"/>
    <n v="1173"/>
    <n v="138"/>
    <m/>
    <n v="138"/>
    <n v="1"/>
    <n v="0"/>
    <n v="1"/>
    <n v="415"/>
    <n v="233"/>
    <n v="648"/>
    <n v="158"/>
    <n v="228"/>
    <n v="386"/>
    <x v="1"/>
    <x v="22"/>
  </r>
  <r>
    <x v="16"/>
    <n v="28"/>
    <n v="329"/>
    <n v="196"/>
    <n v="117"/>
    <n v="126"/>
    <n v="796"/>
    <n v="221"/>
    <n v="1017"/>
    <n v="365"/>
    <m/>
    <n v="365"/>
    <n v="39"/>
    <n v="0"/>
    <n v="39"/>
    <n v="203"/>
    <n v="119"/>
    <n v="322"/>
    <n v="189"/>
    <n v="102"/>
    <n v="291"/>
    <x v="1"/>
    <x v="22"/>
  </r>
  <r>
    <x v="17"/>
    <n v="62"/>
    <n v="651"/>
    <n v="179"/>
    <n v="79"/>
    <n v="16"/>
    <n v="987"/>
    <n v="268"/>
    <n v="1255"/>
    <n v="133"/>
    <m/>
    <n v="133"/>
    <n v="3"/>
    <n v="0"/>
    <n v="3"/>
    <n v="59"/>
    <n v="50"/>
    <n v="109"/>
    <n v="792"/>
    <n v="218"/>
    <n v="1010"/>
    <x v="1"/>
    <x v="22"/>
  </r>
  <r>
    <x v="18"/>
    <n v="19028"/>
    <n v="126269"/>
    <n v="57851"/>
    <n v="7584"/>
    <n v="2809"/>
    <n v="213541"/>
    <n v="189771"/>
    <n v="403312"/>
    <n v="15223"/>
    <m/>
    <n v="15223"/>
    <n v="2014"/>
    <n v="2249"/>
    <n v="4263"/>
    <n v="48162"/>
    <n v="27213"/>
    <n v="75375"/>
    <n v="148142"/>
    <n v="160309"/>
    <n v="308451"/>
    <x v="1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1"/>
    <x v="22"/>
  </r>
  <r>
    <x v="22"/>
    <n v="111722"/>
    <n v="1065028"/>
    <n v="504684"/>
    <n v="27709"/>
    <n v="21143"/>
    <n v="1730286"/>
    <n v="1891734"/>
    <n v="3622020"/>
    <n v="39469"/>
    <m/>
    <n v="39469"/>
    <n v="9000"/>
    <n v="33023"/>
    <n v="42023"/>
    <n v="432971"/>
    <n v="292788"/>
    <n v="725759"/>
    <n v="1248846"/>
    <n v="1565923"/>
    <n v="2814769"/>
    <x v="1"/>
    <x v="22"/>
  </r>
  <r>
    <x v="23"/>
    <n v="62.717249741770331"/>
    <n v="82.852413003363793"/>
    <n v="75.466540660812981"/>
    <n v="55.97325468648998"/>
    <n v="66.121466099574675"/>
    <n v="78.158386860720384"/>
    <n v="68.024495138369488"/>
    <n v="72.5161068155154"/>
    <n v="53.373992535295073"/>
    <m/>
    <n v="53.373992535295073"/>
    <n v="52.095392451956471"/>
    <n v="58.299202033754675"/>
    <n v="56.849296536796537"/>
    <n v="78.188046720938459"/>
    <n v="77.907273772271537"/>
    <n v="78.074533226043812"/>
    <n v="79.603146273679911"/>
    <n v="66.677581434958483"/>
    <n v="71.854089764993589"/>
    <x v="1"/>
    <x v="22"/>
  </r>
  <r>
    <x v="24"/>
    <n v="5.8714525961740591"/>
    <n v="8.4345959815948497"/>
    <n v="8.7238595702753621"/>
    <n v="3.6536128691983123"/>
    <n v="7.5268778924884296"/>
    <n v="8.1028280283411611"/>
    <n v="9.9685094139779"/>
    <n v="8.9806898877295982"/>
    <n v="2.59272153977534"/>
    <m/>
    <n v="2.59272153977534"/>
    <n v="4.4687189672293943"/>
    <n v="14.683414851044908"/>
    <n v="9.85761201032137"/>
    <n v="8.9898882936755111"/>
    <n v="10.759122478227319"/>
    <n v="9.6286434494195685"/>
    <n v="8.4300603475044209"/>
    <n v="9.7681540025825129"/>
    <n v="9.1254980531753827"/>
    <x v="1"/>
    <x v="22"/>
  </r>
  <r>
    <x v="0"/>
    <n v="8112"/>
    <n v="20879"/>
    <n v="12374"/>
    <n v="4944"/>
    <n v="1840"/>
    <n v="48149"/>
    <n v="12669"/>
    <n v="60818"/>
    <n v="13023"/>
    <m/>
    <n v="13023"/>
    <n v="1462"/>
    <n v="8"/>
    <n v="1470"/>
    <n v="18636"/>
    <n v="7249"/>
    <n v="25885"/>
    <n v="15028"/>
    <n v="5412"/>
    <n v="20440"/>
    <x v="1"/>
    <x v="21"/>
  </r>
  <r>
    <x v="1"/>
    <n v="363"/>
    <n v="3265"/>
    <n v="1890"/>
    <n v="66"/>
    <n v="103"/>
    <n v="5687"/>
    <n v="7212"/>
    <n v="12899"/>
    <n v="56"/>
    <m/>
    <n v="56"/>
    <n v="23"/>
    <m/>
    <n v="23"/>
    <n v="203"/>
    <n v="204"/>
    <n v="407"/>
    <n v="5405"/>
    <n v="7008"/>
    <n v="12413"/>
    <x v="1"/>
    <x v="21"/>
  </r>
  <r>
    <x v="2"/>
    <n v="733"/>
    <n v="6769"/>
    <n v="1031"/>
    <n v="44"/>
    <n v="238"/>
    <n v="8815"/>
    <n v="3844"/>
    <n v="12659"/>
    <n v="34"/>
    <m/>
    <n v="34"/>
    <n v="4"/>
    <m/>
    <n v="4"/>
    <n v="208"/>
    <n v="45"/>
    <n v="253"/>
    <n v="8569"/>
    <n v="3799"/>
    <n v="12368"/>
    <x v="1"/>
    <x v="21"/>
  </r>
  <r>
    <x v="3"/>
    <n v="2800"/>
    <n v="31190"/>
    <n v="12333"/>
    <n v="1303"/>
    <n v="224"/>
    <n v="47850"/>
    <n v="19404"/>
    <n v="67254"/>
    <n v="297"/>
    <m/>
    <n v="297"/>
    <n v="215"/>
    <n v="1618"/>
    <n v="1833"/>
    <n v="17675"/>
    <n v="6039"/>
    <n v="23714"/>
    <n v="29663"/>
    <n v="11747"/>
    <n v="41410"/>
    <x v="1"/>
    <x v="21"/>
  </r>
  <r>
    <x v="4"/>
    <n v="294"/>
    <n v="5061"/>
    <n v="3847"/>
    <n v="172"/>
    <n v="1016"/>
    <n v="10390"/>
    <n v="7769"/>
    <n v="18159"/>
    <n v="128"/>
    <m/>
    <n v="128"/>
    <n v="16"/>
    <m/>
    <n v="16"/>
    <n v="1723"/>
    <n v="321"/>
    <n v="2044"/>
    <n v="8523"/>
    <n v="7448"/>
    <n v="15971"/>
    <x v="1"/>
    <x v="21"/>
  </r>
  <r>
    <x v="5"/>
    <n v="4746"/>
    <n v="30819"/>
    <n v="14517"/>
    <n v="466"/>
    <n v="385"/>
    <n v="50933"/>
    <n v="85904"/>
    <n v="136837"/>
    <n v="271"/>
    <m/>
    <n v="271"/>
    <n v="35"/>
    <m/>
    <n v="35"/>
    <n v="5750"/>
    <n v="2301"/>
    <n v="8051"/>
    <n v="44877"/>
    <n v="83603"/>
    <n v="128480"/>
    <x v="1"/>
    <x v="21"/>
  </r>
  <r>
    <x v="25"/>
    <n v="92"/>
    <n v="613"/>
    <n v="87"/>
    <n v="32"/>
    <n v="0"/>
    <n v="824"/>
    <n v="776"/>
    <n v="1600"/>
    <n v="25"/>
    <m/>
    <n v="25"/>
    <n v="0"/>
    <m/>
    <n v="0"/>
    <n v="82"/>
    <n v="14"/>
    <n v="96"/>
    <n v="717"/>
    <n v="762"/>
    <n v="1479"/>
    <x v="1"/>
    <x v="21"/>
  </r>
  <r>
    <x v="6"/>
    <n v="1049"/>
    <n v="9021"/>
    <n v="845"/>
    <n v="135"/>
    <n v="27"/>
    <n v="11077"/>
    <n v="2319"/>
    <n v="13396"/>
    <n v="100"/>
    <m/>
    <n v="100"/>
    <n v="34"/>
    <m/>
    <n v="34"/>
    <n v="433"/>
    <n v="204"/>
    <n v="637"/>
    <n v="10510"/>
    <n v="2115"/>
    <n v="12625"/>
    <x v="1"/>
    <x v="21"/>
  </r>
  <r>
    <x v="7"/>
    <n v="988"/>
    <n v="2616"/>
    <n v="4619"/>
    <n v="151"/>
    <n v="23"/>
    <n v="8397"/>
    <n v="18302"/>
    <n v="26699"/>
    <n v="591"/>
    <m/>
    <n v="591"/>
    <n v="1"/>
    <m/>
    <n v="1"/>
    <n v="1177"/>
    <n v="3744"/>
    <n v="4921"/>
    <n v="6628"/>
    <n v="14558"/>
    <n v="21186"/>
    <x v="1"/>
    <x v="21"/>
  </r>
  <r>
    <x v="8"/>
    <n v="113"/>
    <n v="424"/>
    <n v="1226"/>
    <n v="101"/>
    <n v="3"/>
    <n v="1867"/>
    <n v="7813"/>
    <n v="9680"/>
    <n v="13"/>
    <m/>
    <n v="13"/>
    <n v="1"/>
    <m/>
    <n v="1"/>
    <n v="169"/>
    <n v="1225"/>
    <n v="1394"/>
    <n v="1684"/>
    <n v="6588"/>
    <n v="8272"/>
    <x v="1"/>
    <x v="21"/>
  </r>
  <r>
    <x v="9"/>
    <n v="60"/>
    <n v="406"/>
    <n v="1262"/>
    <n v="34"/>
    <n v="0"/>
    <n v="1762"/>
    <n v="7863"/>
    <n v="9625"/>
    <n v="16"/>
    <m/>
    <n v="16"/>
    <n v="3"/>
    <m/>
    <n v="3"/>
    <n v="252"/>
    <n v="1616"/>
    <n v="1868"/>
    <n v="1491"/>
    <n v="6247"/>
    <n v="7738"/>
    <x v="1"/>
    <x v="21"/>
  </r>
  <r>
    <x v="10"/>
    <n v="41"/>
    <n v="313"/>
    <n v="2818"/>
    <n v="4"/>
    <n v="10"/>
    <n v="3186"/>
    <n v="10104"/>
    <n v="13290"/>
    <n v="6"/>
    <m/>
    <n v="6"/>
    <n v="0"/>
    <m/>
    <n v="0"/>
    <n v="858"/>
    <n v="3328"/>
    <n v="4186"/>
    <n v="2322"/>
    <n v="6776"/>
    <n v="9098"/>
    <x v="1"/>
    <x v="21"/>
  </r>
  <r>
    <x v="11"/>
    <n v="184"/>
    <n v="776"/>
    <n v="386"/>
    <n v="52"/>
    <n v="14"/>
    <n v="1412"/>
    <n v="720"/>
    <n v="2132"/>
    <n v="60"/>
    <m/>
    <n v="60"/>
    <n v="9"/>
    <m/>
    <n v="9"/>
    <n v="253"/>
    <n v="100"/>
    <n v="353"/>
    <n v="1090"/>
    <n v="620"/>
    <n v="1710"/>
    <x v="1"/>
    <x v="21"/>
  </r>
  <r>
    <x v="12"/>
    <n v="124"/>
    <n v="1457"/>
    <n v="359"/>
    <n v="40"/>
    <n v="15"/>
    <n v="1995"/>
    <n v="719"/>
    <n v="2714"/>
    <n v="25"/>
    <m/>
    <n v="25"/>
    <n v="4"/>
    <m/>
    <n v="4"/>
    <n v="515"/>
    <n v="283"/>
    <n v="798"/>
    <n v="1451"/>
    <n v="436"/>
    <n v="1887"/>
    <x v="1"/>
    <x v="21"/>
  </r>
  <r>
    <x v="19"/>
    <n v="108"/>
    <n v="451"/>
    <n v="47"/>
    <n v="4"/>
    <n v="3"/>
    <n v="613"/>
    <n v="1570"/>
    <n v="2183"/>
    <n v="4"/>
    <m/>
    <n v="4"/>
    <n v="1"/>
    <m/>
    <n v="1"/>
    <n v="27"/>
    <n v="0"/>
    <n v="27"/>
    <n v="581"/>
    <n v="1570"/>
    <n v="2151"/>
    <x v="1"/>
    <x v="21"/>
  </r>
  <r>
    <x v="20"/>
    <n v="90"/>
    <n v="573"/>
    <n v="322"/>
    <n v="25"/>
    <n v="20"/>
    <n v="1030"/>
    <n v="1248"/>
    <n v="2278"/>
    <n v="33"/>
    <m/>
    <n v="33"/>
    <n v="3"/>
    <m/>
    <n v="3"/>
    <n v="160"/>
    <n v="137"/>
    <n v="297"/>
    <n v="834"/>
    <n v="1111"/>
    <n v="1945"/>
    <x v="1"/>
    <x v="21"/>
  </r>
  <r>
    <x v="13"/>
    <n v="54"/>
    <n v="1021"/>
    <n v="215"/>
    <n v="81"/>
    <n v="0"/>
    <n v="1371"/>
    <n v="603"/>
    <n v="1974"/>
    <n v="93"/>
    <m/>
    <n v="93"/>
    <n v="1"/>
    <m/>
    <n v="1"/>
    <n v="228"/>
    <n v="91"/>
    <n v="319"/>
    <n v="1049"/>
    <n v="512"/>
    <n v="1561"/>
    <x v="1"/>
    <x v="21"/>
  </r>
  <r>
    <x v="14"/>
    <n v="100"/>
    <n v="440"/>
    <n v="113"/>
    <n v="67"/>
    <n v="11"/>
    <n v="731"/>
    <n v="738"/>
    <n v="1469"/>
    <n v="81"/>
    <m/>
    <n v="81"/>
    <n v="0"/>
    <m/>
    <n v="0"/>
    <n v="455"/>
    <n v="360"/>
    <n v="815"/>
    <n v="195"/>
    <n v="378"/>
    <n v="573"/>
    <x v="1"/>
    <x v="21"/>
  </r>
  <r>
    <x v="16"/>
    <n v="100"/>
    <n v="310"/>
    <n v="198"/>
    <n v="121"/>
    <n v="68"/>
    <n v="797"/>
    <n v="345"/>
    <n v="1142"/>
    <n v="166"/>
    <m/>
    <n v="166"/>
    <n v="8"/>
    <m/>
    <n v="8"/>
    <n v="247"/>
    <n v="107"/>
    <n v="354"/>
    <n v="376"/>
    <n v="238"/>
    <n v="614"/>
    <x v="1"/>
    <x v="21"/>
  </r>
  <r>
    <x v="17"/>
    <n v="117"/>
    <n v="795"/>
    <n v="137"/>
    <n v="89"/>
    <n v="7"/>
    <n v="1145"/>
    <n v="446"/>
    <n v="1591"/>
    <n v="159"/>
    <m/>
    <n v="159"/>
    <n v="7"/>
    <m/>
    <n v="7"/>
    <n v="77"/>
    <n v="39"/>
    <n v="116"/>
    <n v="902"/>
    <n v="407"/>
    <n v="1309"/>
    <x v="1"/>
    <x v="21"/>
  </r>
  <r>
    <x v="18"/>
    <n v="20268"/>
    <n v="117199"/>
    <n v="58626"/>
    <n v="7931"/>
    <n v="4007"/>
    <n v="208031"/>
    <n v="190368"/>
    <n v="398399"/>
    <n v="15181"/>
    <m/>
    <n v="15181"/>
    <n v="1827"/>
    <n v="1626"/>
    <n v="3453"/>
    <n v="49128"/>
    <n v="27407"/>
    <n v="76535"/>
    <n v="141895"/>
    <n v="161335"/>
    <n v="303230"/>
    <x v="1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1"/>
    <x v="21"/>
  </r>
  <r>
    <x v="22"/>
    <n v="99505"/>
    <n v="1025179"/>
    <n v="493314"/>
    <n v="32880"/>
    <n v="21971"/>
    <n v="1672849"/>
    <n v="1847007"/>
    <n v="3519856"/>
    <n v="36417"/>
    <m/>
    <n v="36417"/>
    <n v="6611"/>
    <n v="36206"/>
    <n v="42817"/>
    <n v="450034"/>
    <n v="300010"/>
    <n v="750044"/>
    <n v="1179787"/>
    <n v="1510791"/>
    <n v="2690578"/>
    <x v="1"/>
    <x v="21"/>
  </r>
  <r>
    <x v="23"/>
    <n v="68.315071126489812"/>
    <n v="87.24155479004412"/>
    <n v="73.455731260609312"/>
    <n v="61.513133278455435"/>
    <n v="69.502087814753892"/>
    <n v="80.525935253807162"/>
    <n v="68.753164048075661"/>
    <n v="73.887010384068631"/>
    <n v="53.76631429752554"/>
    <m/>
    <n v="53.76631429752554"/>
    <n v="38.266959944431584"/>
    <n v="63.91850857990255"/>
    <n v="57.923430735930737"/>
    <n v="81.852937752815535"/>
    <n v="81.517368054951746"/>
    <n v="81.718382288852084"/>
    <n v="81.782671143805445"/>
    <n v="66.797258413374394"/>
    <n v="72.633049198454572"/>
    <x v="1"/>
    <x v="21"/>
  </r>
  <r>
    <x v="24"/>
    <n v="4.9094631932109731"/>
    <n v="8.7473357281205466"/>
    <n v="8.4145942073482747"/>
    <n v="4.1457571554658932"/>
    <n v="5.4831544796605938"/>
    <n v="8.0413447995731406"/>
    <n v="9.7022976550680795"/>
    <n v="8.8350020958887949"/>
    <n v="2.3988538304459524"/>
    <m/>
    <n v="2.3988538304459524"/>
    <n v="3.6185002736726877"/>
    <n v="22.26691266912669"/>
    <n v="12.399942079351289"/>
    <n v="9.1604380394072624"/>
    <n v="10.946473528660562"/>
    <n v="9.8000130659175539"/>
    <n v="8.3145072060326299"/>
    <n v="9.3643102860507632"/>
    <n v="8.8730600534247923"/>
    <x v="1"/>
    <x v="21"/>
  </r>
  <r>
    <x v="0"/>
    <n v="7322"/>
    <n v="32379"/>
    <n v="16876"/>
    <n v="4465"/>
    <n v="1307"/>
    <n v="62349"/>
    <n v="22664"/>
    <n v="85013"/>
    <n v="12030"/>
    <m/>
    <n v="12030"/>
    <n v="1643"/>
    <n v="170"/>
    <n v="1813"/>
    <n v="20827"/>
    <n v="13667"/>
    <n v="34494"/>
    <n v="27849"/>
    <n v="8827"/>
    <n v="36676"/>
    <x v="2"/>
    <x v="22"/>
  </r>
  <r>
    <x v="1"/>
    <n v="175"/>
    <n v="3230"/>
    <n v="1669"/>
    <n v="143"/>
    <n v="28"/>
    <n v="5245"/>
    <n v="9039"/>
    <n v="14284"/>
    <n v="43"/>
    <m/>
    <n v="43"/>
    <n v="54"/>
    <n v="7"/>
    <n v="61"/>
    <n v="323"/>
    <n v="154"/>
    <n v="477"/>
    <n v="4825"/>
    <n v="8878"/>
    <n v="13703"/>
    <x v="2"/>
    <x v="22"/>
  </r>
  <r>
    <x v="2"/>
    <n v="763"/>
    <n v="5811"/>
    <n v="838"/>
    <n v="52"/>
    <n v="6"/>
    <n v="7470"/>
    <n v="3176"/>
    <n v="10646"/>
    <n v="20"/>
    <m/>
    <n v="20"/>
    <n v="5"/>
    <n v="7"/>
    <n v="12"/>
    <n v="175"/>
    <n v="49"/>
    <n v="224"/>
    <n v="7270"/>
    <n v="3120"/>
    <n v="10390"/>
    <x v="2"/>
    <x v="22"/>
  </r>
  <r>
    <x v="3"/>
    <n v="2828"/>
    <n v="30904"/>
    <n v="11182"/>
    <n v="1082"/>
    <n v="429"/>
    <n v="46425"/>
    <n v="23284"/>
    <n v="69709"/>
    <n v="529"/>
    <m/>
    <n v="529"/>
    <n v="409"/>
    <n v="2308"/>
    <n v="2717"/>
    <n v="16741"/>
    <n v="6797"/>
    <n v="23538"/>
    <n v="28746"/>
    <n v="14179"/>
    <n v="42925"/>
    <x v="2"/>
    <x v="22"/>
  </r>
  <r>
    <x v="4"/>
    <n v="1085"/>
    <n v="8062"/>
    <n v="1862"/>
    <n v="136"/>
    <n v="85"/>
    <n v="11230"/>
    <n v="5023"/>
    <n v="16253"/>
    <n v="124"/>
    <m/>
    <n v="124"/>
    <n v="46"/>
    <n v="24"/>
    <n v="70"/>
    <n v="2389"/>
    <n v="206"/>
    <n v="2595"/>
    <n v="8671"/>
    <n v="4793"/>
    <n v="13464"/>
    <x v="2"/>
    <x v="22"/>
  </r>
  <r>
    <x v="5"/>
    <n v="6034"/>
    <n v="46770"/>
    <n v="21629"/>
    <n v="333"/>
    <n v="1060"/>
    <n v="75826"/>
    <n v="110255"/>
    <n v="186081"/>
    <n v="285"/>
    <m/>
    <n v="285"/>
    <n v="68"/>
    <n v="289"/>
    <n v="357"/>
    <n v="10329"/>
    <n v="4087"/>
    <n v="14416"/>
    <n v="65144"/>
    <n v="105879"/>
    <n v="171023"/>
    <x v="2"/>
    <x v="22"/>
  </r>
  <r>
    <x v="25"/>
    <n v="65"/>
    <n v="154"/>
    <n v="168"/>
    <n v="31"/>
    <n v="7"/>
    <n v="425"/>
    <n v="2150"/>
    <n v="2575"/>
    <n v="15"/>
    <m/>
    <n v="15"/>
    <n v="7"/>
    <n v="14"/>
    <n v="21"/>
    <n v="77"/>
    <n v="23"/>
    <n v="100"/>
    <n v="326"/>
    <n v="2113"/>
    <n v="2439"/>
    <x v="2"/>
    <x v="22"/>
  </r>
  <r>
    <x v="6"/>
    <n v="622"/>
    <n v="6615"/>
    <n v="1990"/>
    <n v="120"/>
    <n v="44"/>
    <n v="9391"/>
    <n v="1909"/>
    <n v="11300"/>
    <n v="89"/>
    <m/>
    <n v="89"/>
    <n v="29"/>
    <n v="20"/>
    <n v="49"/>
    <n v="286"/>
    <n v="117"/>
    <n v="403"/>
    <n v="8987"/>
    <n v="1772"/>
    <n v="10759"/>
    <x v="2"/>
    <x v="22"/>
  </r>
  <r>
    <x v="7"/>
    <n v="409"/>
    <n v="1685"/>
    <n v="4542"/>
    <n v="127"/>
    <n v="17"/>
    <n v="6780"/>
    <n v="20073"/>
    <n v="26853"/>
    <n v="247"/>
    <m/>
    <n v="247"/>
    <n v="10"/>
    <n v="7"/>
    <n v="17"/>
    <n v="937"/>
    <n v="2891"/>
    <n v="3828"/>
    <n v="5586"/>
    <n v="17175"/>
    <n v="22761"/>
    <x v="2"/>
    <x v="22"/>
  </r>
  <r>
    <x v="8"/>
    <n v="115"/>
    <n v="362"/>
    <n v="1001"/>
    <n v="38"/>
    <n v="8"/>
    <n v="1524"/>
    <n v="10894"/>
    <n v="12418"/>
    <n v="25"/>
    <m/>
    <n v="25"/>
    <n v="1"/>
    <n v="0"/>
    <n v="1"/>
    <n v="228"/>
    <n v="1279"/>
    <n v="1507"/>
    <n v="1270"/>
    <n v="9615"/>
    <n v="10885"/>
    <x v="2"/>
    <x v="22"/>
  </r>
  <r>
    <x v="9"/>
    <n v="115"/>
    <n v="308"/>
    <n v="817"/>
    <n v="19"/>
    <n v="15"/>
    <n v="1274"/>
    <n v="9576"/>
    <n v="10850"/>
    <n v="108"/>
    <m/>
    <n v="108"/>
    <n v="3"/>
    <n v="14"/>
    <n v="17"/>
    <n v="183"/>
    <n v="1336"/>
    <n v="1519"/>
    <n v="980"/>
    <n v="8226"/>
    <n v="9206"/>
    <x v="2"/>
    <x v="22"/>
  </r>
  <r>
    <x v="10"/>
    <n v="394"/>
    <n v="790"/>
    <n v="2645"/>
    <n v="20"/>
    <n v="4"/>
    <n v="3853"/>
    <n v="9267"/>
    <n v="13120"/>
    <n v="16"/>
    <m/>
    <n v="16"/>
    <n v="2"/>
    <n v="7"/>
    <n v="9"/>
    <n v="861"/>
    <n v="3906"/>
    <n v="4767"/>
    <n v="2974"/>
    <n v="5354"/>
    <n v="8328"/>
    <x v="2"/>
    <x v="22"/>
  </r>
  <r>
    <x v="11"/>
    <n v="162"/>
    <n v="858"/>
    <n v="310"/>
    <n v="56"/>
    <n v="23"/>
    <n v="1409"/>
    <n v="1020"/>
    <n v="2429"/>
    <n v="28"/>
    <m/>
    <n v="28"/>
    <n v="19"/>
    <n v="0"/>
    <n v="19"/>
    <n v="285"/>
    <n v="54"/>
    <n v="339"/>
    <n v="1077"/>
    <n v="966"/>
    <n v="2043"/>
    <x v="2"/>
    <x v="22"/>
  </r>
  <r>
    <x v="12"/>
    <n v="113"/>
    <n v="1780"/>
    <n v="668"/>
    <n v="16"/>
    <n v="19"/>
    <n v="2596"/>
    <n v="1268"/>
    <n v="3864"/>
    <n v="31"/>
    <m/>
    <n v="31"/>
    <n v="3"/>
    <n v="17"/>
    <n v="20"/>
    <n v="1365"/>
    <n v="108"/>
    <n v="1473"/>
    <n v="1197"/>
    <n v="1143"/>
    <n v="2340"/>
    <x v="2"/>
    <x v="22"/>
  </r>
  <r>
    <x v="19"/>
    <n v="76"/>
    <n v="900"/>
    <n v="135"/>
    <n v="6"/>
    <n v="9"/>
    <n v="1126"/>
    <n v="1887"/>
    <n v="3013"/>
    <n v="19"/>
    <m/>
    <n v="19"/>
    <n v="3"/>
    <n v="17"/>
    <n v="20"/>
    <n v="18"/>
    <n v="2"/>
    <n v="20"/>
    <n v="1086"/>
    <n v="1868"/>
    <n v="2954"/>
    <x v="2"/>
    <x v="22"/>
  </r>
  <r>
    <x v="20"/>
    <n v="49"/>
    <n v="1010"/>
    <n v="380"/>
    <n v="33"/>
    <n v="4"/>
    <n v="1476"/>
    <n v="1431"/>
    <n v="2907"/>
    <n v="19"/>
    <m/>
    <n v="19"/>
    <n v="2"/>
    <n v="0"/>
    <n v="2"/>
    <n v="121"/>
    <n v="60"/>
    <n v="181"/>
    <n v="1334"/>
    <n v="1371"/>
    <n v="2705"/>
    <x v="2"/>
    <x v="22"/>
  </r>
  <r>
    <x v="13"/>
    <n v="161"/>
    <n v="1654"/>
    <n v="524"/>
    <n v="48"/>
    <n v="31"/>
    <n v="2418"/>
    <n v="1100"/>
    <n v="3518"/>
    <n v="55"/>
    <m/>
    <n v="55"/>
    <n v="7"/>
    <n v="0"/>
    <n v="7"/>
    <n v="412"/>
    <n v="80"/>
    <n v="492"/>
    <n v="1944"/>
    <n v="1020"/>
    <n v="2964"/>
    <x v="2"/>
    <x v="22"/>
  </r>
  <r>
    <x v="14"/>
    <n v="65"/>
    <n v="375"/>
    <n v="137"/>
    <n v="60"/>
    <n v="19"/>
    <n v="656"/>
    <n v="510"/>
    <n v="1166"/>
    <n v="94"/>
    <m/>
    <n v="94"/>
    <n v="2"/>
    <n v="0"/>
    <n v="2"/>
    <n v="244"/>
    <n v="165"/>
    <n v="409"/>
    <n v="316"/>
    <n v="345"/>
    <n v="661"/>
    <x v="2"/>
    <x v="22"/>
  </r>
  <r>
    <x v="16"/>
    <n v="28"/>
    <n v="135"/>
    <n v="241"/>
    <n v="184"/>
    <n v="86"/>
    <n v="674"/>
    <n v="180"/>
    <n v="854"/>
    <n v="218"/>
    <m/>
    <n v="218"/>
    <n v="41"/>
    <n v="0"/>
    <n v="41"/>
    <n v="212"/>
    <n v="69"/>
    <n v="281"/>
    <n v="203"/>
    <n v="111"/>
    <n v="314"/>
    <x v="2"/>
    <x v="22"/>
  </r>
  <r>
    <x v="17"/>
    <n v="139"/>
    <n v="664"/>
    <n v="269"/>
    <n v="63"/>
    <n v="22"/>
    <n v="1157"/>
    <n v="504"/>
    <n v="1661"/>
    <n v="132"/>
    <m/>
    <n v="132"/>
    <n v="8"/>
    <n v="7"/>
    <n v="15"/>
    <n v="326"/>
    <n v="80"/>
    <n v="406"/>
    <n v="691"/>
    <n v="417"/>
    <n v="1108"/>
    <x v="2"/>
    <x v="22"/>
  </r>
  <r>
    <x v="18"/>
    <n v="20720"/>
    <n v="144446"/>
    <n v="67883"/>
    <n v="7032"/>
    <n v="3223"/>
    <n v="243304"/>
    <n v="235210"/>
    <n v="478514"/>
    <n v="14127"/>
    <m/>
    <n v="14127"/>
    <n v="2362"/>
    <n v="2908"/>
    <n v="5270"/>
    <n v="56339"/>
    <n v="35130"/>
    <n v="91469"/>
    <n v="170476"/>
    <n v="197172"/>
    <n v="367648"/>
    <x v="2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2"/>
    <x v="22"/>
  </r>
  <r>
    <x v="22"/>
    <n v="118313"/>
    <n v="1140751"/>
    <n v="539006"/>
    <n v="28329"/>
    <n v="22653"/>
    <n v="1849052"/>
    <n v="2119616"/>
    <n v="3968668"/>
    <n v="37722"/>
    <m/>
    <n v="37722"/>
    <n v="8299"/>
    <n v="39806"/>
    <n v="48105"/>
    <n v="459653"/>
    <n v="298509"/>
    <n v="758162"/>
    <n v="1343378"/>
    <n v="1781301"/>
    <n v="3124679"/>
    <x v="2"/>
    <x v="22"/>
  </r>
  <r>
    <x v="23"/>
    <n v="59.989757734938294"/>
    <n v="80.155131575156744"/>
    <n v="72.798904381932033"/>
    <n v="51.68770982338345"/>
    <n v="63.987910287554378"/>
    <n v="75.440256383579865"/>
    <n v="68.842840996193473"/>
    <n v="71.766991836251236"/>
    <n v="46.074922744317277"/>
    <m/>
    <n v="46.074922744317277"/>
    <n v="43.388926648193653"/>
    <n v="63.473283051360958"/>
    <n v="58.779325513196483"/>
    <n v="74.973535566730334"/>
    <n v="71.742829538408301"/>
    <n v="73.667395733839626"/>
    <n v="77.342092082006758"/>
    <n v="68.50828325561271"/>
    <n v="72.046100406842896"/>
    <x v="2"/>
    <x v="22"/>
  </r>
  <r>
    <x v="24"/>
    <n v="5.7100868725868725"/>
    <n v="7.8974218739182813"/>
    <n v="7.9402206738064018"/>
    <n v="4.0285836177474401"/>
    <n v="7.0285448340055847"/>
    <n v="7.599759971065005"/>
    <n v="9.0115896432974782"/>
    <n v="8.2937343525999232"/>
    <n v="2.6702059885325973"/>
    <m/>
    <n v="2.6702059885325973"/>
    <n v="3.5135478408128704"/>
    <n v="13.688445667125173"/>
    <n v="9.1280834914611013"/>
    <n v="8.1587000124247862"/>
    <n v="8.4972672929120403"/>
    <n v="8.2887317014507644"/>
    <n v="7.88015908397663"/>
    <n v="9.03424928488832"/>
    <n v="8.4991051222908869"/>
    <x v="2"/>
    <x v="22"/>
  </r>
  <r>
    <x v="0"/>
    <n v="8015"/>
    <n v="23458"/>
    <n v="14436"/>
    <n v="6055"/>
    <n v="1591"/>
    <n v="53555"/>
    <n v="14514"/>
    <n v="68069"/>
    <n v="14516"/>
    <m/>
    <n v="14516"/>
    <n v="1771"/>
    <n v="124"/>
    <n v="1895"/>
    <n v="19166"/>
    <n v="8893"/>
    <n v="28059"/>
    <n v="18102"/>
    <n v="5497"/>
    <n v="23599"/>
    <x v="2"/>
    <x v="21"/>
  </r>
  <r>
    <x v="1"/>
    <n v="366"/>
    <n v="3548"/>
    <n v="2189"/>
    <n v="105"/>
    <n v="124"/>
    <n v="6332"/>
    <n v="10503"/>
    <n v="16835"/>
    <n v="74"/>
    <m/>
    <n v="74"/>
    <n v="50"/>
    <n v="0"/>
    <n v="50"/>
    <n v="241"/>
    <n v="320"/>
    <n v="561"/>
    <n v="5967"/>
    <n v="10183"/>
    <n v="16150"/>
    <x v="2"/>
    <x v="21"/>
  </r>
  <r>
    <x v="2"/>
    <n v="592"/>
    <n v="6355"/>
    <n v="1358"/>
    <n v="22"/>
    <n v="261"/>
    <n v="8588"/>
    <n v="4035"/>
    <n v="12623"/>
    <n v="19"/>
    <m/>
    <n v="19"/>
    <n v="39"/>
    <n v="15"/>
    <n v="54"/>
    <n v="223"/>
    <n v="51"/>
    <n v="274"/>
    <n v="8307"/>
    <n v="3969"/>
    <n v="12276"/>
    <x v="2"/>
    <x v="21"/>
  </r>
  <r>
    <x v="3"/>
    <n v="3936"/>
    <n v="37108"/>
    <n v="12949"/>
    <n v="1543"/>
    <n v="473"/>
    <n v="56009"/>
    <n v="23254"/>
    <n v="79263"/>
    <n v="476"/>
    <m/>
    <n v="476"/>
    <n v="360"/>
    <n v="1683"/>
    <n v="2043"/>
    <n v="21512"/>
    <n v="7234"/>
    <n v="28746"/>
    <n v="33661"/>
    <n v="14337"/>
    <n v="47998"/>
    <x v="2"/>
    <x v="21"/>
  </r>
  <r>
    <x v="4"/>
    <n v="214"/>
    <n v="6545"/>
    <n v="4130"/>
    <n v="195"/>
    <n v="704"/>
    <n v="11788"/>
    <n v="6160"/>
    <n v="17948"/>
    <n v="162"/>
    <m/>
    <n v="162"/>
    <n v="101"/>
    <n v="19"/>
    <n v="120"/>
    <n v="2418"/>
    <n v="252"/>
    <n v="2670"/>
    <n v="9107"/>
    <n v="5889"/>
    <n v="14996"/>
    <x v="2"/>
    <x v="21"/>
  </r>
  <r>
    <x v="5"/>
    <n v="4037"/>
    <n v="37228"/>
    <n v="17924"/>
    <n v="474"/>
    <n v="899"/>
    <n v="60562"/>
    <n v="101160"/>
    <n v="161722"/>
    <n v="225"/>
    <m/>
    <n v="225"/>
    <n v="88"/>
    <n v="153"/>
    <n v="241"/>
    <n v="8083"/>
    <n v="2750"/>
    <n v="10833"/>
    <n v="52166"/>
    <n v="98257"/>
    <n v="150423"/>
    <x v="2"/>
    <x v="21"/>
  </r>
  <r>
    <x v="25"/>
    <n v="85"/>
    <n v="231"/>
    <n v="106"/>
    <n v="14"/>
    <n v="1"/>
    <n v="437"/>
    <n v="1151"/>
    <n v="1588"/>
    <n v="8"/>
    <m/>
    <n v="8"/>
    <n v="2"/>
    <n v="0"/>
    <n v="2"/>
    <n v="72"/>
    <n v="21"/>
    <n v="93"/>
    <n v="355"/>
    <n v="1130"/>
    <n v="1485"/>
    <x v="2"/>
    <x v="21"/>
  </r>
  <r>
    <x v="6"/>
    <n v="406"/>
    <n v="6537"/>
    <n v="1088"/>
    <n v="138"/>
    <n v="70"/>
    <n v="8239"/>
    <n v="1911"/>
    <n v="10150"/>
    <n v="122"/>
    <m/>
    <n v="122"/>
    <n v="40"/>
    <n v="6"/>
    <n v="46"/>
    <n v="394"/>
    <n v="129"/>
    <n v="523"/>
    <n v="7683"/>
    <n v="1776"/>
    <n v="9459"/>
    <x v="2"/>
    <x v="21"/>
  </r>
  <r>
    <x v="7"/>
    <n v="810"/>
    <n v="3289"/>
    <n v="4500"/>
    <n v="130"/>
    <n v="22"/>
    <n v="8751"/>
    <n v="18602"/>
    <n v="27353"/>
    <n v="595"/>
    <m/>
    <n v="595"/>
    <n v="5"/>
    <n v="4"/>
    <n v="9"/>
    <n v="1052"/>
    <n v="3585"/>
    <n v="4637"/>
    <n v="7099"/>
    <n v="15013"/>
    <n v="22112"/>
    <x v="2"/>
    <x v="21"/>
  </r>
  <r>
    <x v="8"/>
    <n v="71"/>
    <n v="500"/>
    <n v="1165"/>
    <n v="93"/>
    <n v="2"/>
    <n v="1831"/>
    <n v="8578"/>
    <n v="10409"/>
    <n v="26"/>
    <m/>
    <n v="26"/>
    <n v="1"/>
    <n v="0"/>
    <n v="1"/>
    <n v="132"/>
    <n v="1350"/>
    <n v="1482"/>
    <n v="1672"/>
    <n v="7228"/>
    <n v="8900"/>
    <x v="2"/>
    <x v="21"/>
  </r>
  <r>
    <x v="9"/>
    <n v="39"/>
    <n v="440"/>
    <n v="1245"/>
    <n v="50"/>
    <n v="7"/>
    <n v="1781"/>
    <n v="7621"/>
    <n v="9402"/>
    <n v="14"/>
    <m/>
    <n v="14"/>
    <n v="4"/>
    <n v="4"/>
    <n v="8"/>
    <n v="369"/>
    <n v="2345"/>
    <n v="2714"/>
    <n v="1394"/>
    <n v="5272"/>
    <n v="6666"/>
    <x v="2"/>
    <x v="21"/>
  </r>
  <r>
    <x v="10"/>
    <n v="47"/>
    <n v="383"/>
    <n v="2845"/>
    <n v="12"/>
    <n v="4"/>
    <n v="3291"/>
    <n v="11803"/>
    <n v="15094"/>
    <n v="10"/>
    <m/>
    <n v="10"/>
    <n v="0"/>
    <n v="0"/>
    <n v="0"/>
    <n v="925"/>
    <n v="4098"/>
    <n v="5023"/>
    <n v="2356"/>
    <n v="7705"/>
    <n v="10061"/>
    <x v="2"/>
    <x v="21"/>
  </r>
  <r>
    <x v="11"/>
    <n v="128"/>
    <n v="1134"/>
    <n v="237"/>
    <n v="58"/>
    <n v="11"/>
    <n v="1568"/>
    <n v="1421"/>
    <n v="2989"/>
    <n v="34"/>
    <m/>
    <n v="34"/>
    <n v="8"/>
    <n v="0"/>
    <n v="8"/>
    <n v="432"/>
    <n v="72"/>
    <n v="504"/>
    <n v="1094"/>
    <n v="1349"/>
    <n v="2443"/>
    <x v="2"/>
    <x v="21"/>
  </r>
  <r>
    <x v="12"/>
    <n v="105"/>
    <n v="1553"/>
    <n v="349"/>
    <n v="66"/>
    <n v="14"/>
    <n v="2087"/>
    <n v="973"/>
    <n v="3060"/>
    <n v="31"/>
    <m/>
    <n v="31"/>
    <n v="14"/>
    <n v="0"/>
    <n v="14"/>
    <n v="952"/>
    <n v="108"/>
    <n v="1060"/>
    <n v="1090"/>
    <n v="865"/>
    <n v="1955"/>
    <x v="2"/>
    <x v="21"/>
  </r>
  <r>
    <x v="19"/>
    <n v="102"/>
    <n v="1012"/>
    <n v="209"/>
    <n v="7"/>
    <n v="0"/>
    <n v="1330"/>
    <n v="3165"/>
    <n v="4495"/>
    <n v="7"/>
    <m/>
    <n v="7"/>
    <n v="0"/>
    <n v="0"/>
    <n v="0"/>
    <n v="48"/>
    <n v="6"/>
    <n v="54"/>
    <n v="1275"/>
    <n v="3159"/>
    <n v="4434"/>
    <x v="2"/>
    <x v="21"/>
  </r>
  <r>
    <x v="20"/>
    <n v="57"/>
    <n v="735"/>
    <n v="426"/>
    <n v="33"/>
    <n v="10"/>
    <n v="1261"/>
    <n v="1319"/>
    <n v="2580"/>
    <n v="35"/>
    <m/>
    <n v="35"/>
    <n v="2"/>
    <n v="0"/>
    <n v="2"/>
    <n v="118"/>
    <n v="98"/>
    <n v="216"/>
    <n v="1106"/>
    <n v="1221"/>
    <n v="2327"/>
    <x v="2"/>
    <x v="21"/>
  </r>
  <r>
    <x v="13"/>
    <n v="121"/>
    <n v="1131"/>
    <n v="426"/>
    <n v="65"/>
    <n v="12"/>
    <n v="1755"/>
    <n v="1482"/>
    <n v="3237"/>
    <n v="86"/>
    <m/>
    <n v="86"/>
    <n v="10"/>
    <n v="8"/>
    <n v="18"/>
    <n v="374"/>
    <n v="129"/>
    <n v="503"/>
    <n v="1285"/>
    <n v="1345"/>
    <n v="2630"/>
    <x v="2"/>
    <x v="21"/>
  </r>
  <r>
    <x v="14"/>
    <n v="107"/>
    <n v="488"/>
    <n v="208"/>
    <n v="72"/>
    <n v="24"/>
    <n v="899"/>
    <n v="635"/>
    <n v="1534"/>
    <n v="84"/>
    <m/>
    <n v="84"/>
    <n v="13"/>
    <n v="4"/>
    <n v="17"/>
    <n v="458"/>
    <n v="244"/>
    <n v="702"/>
    <n v="344"/>
    <n v="387"/>
    <n v="731"/>
    <x v="2"/>
    <x v="21"/>
  </r>
  <r>
    <x v="16"/>
    <n v="50"/>
    <n v="296"/>
    <n v="130"/>
    <n v="156"/>
    <n v="83"/>
    <n v="715"/>
    <n v="295"/>
    <n v="1010"/>
    <n v="222"/>
    <m/>
    <n v="222"/>
    <n v="40"/>
    <n v="8"/>
    <n v="48"/>
    <n v="103"/>
    <n v="96"/>
    <n v="199"/>
    <n v="350"/>
    <n v="191"/>
    <n v="541"/>
    <x v="2"/>
    <x v="21"/>
  </r>
  <r>
    <x v="17"/>
    <n v="41"/>
    <n v="205"/>
    <n v="256"/>
    <n v="120"/>
    <n v="38"/>
    <n v="660"/>
    <n v="537"/>
    <n v="1197"/>
    <n v="196"/>
    <m/>
    <n v="196"/>
    <n v="19"/>
    <n v="36"/>
    <n v="55"/>
    <n v="93"/>
    <n v="37"/>
    <n v="130"/>
    <n v="352"/>
    <n v="464"/>
    <n v="816"/>
    <x v="2"/>
    <x v="21"/>
  </r>
  <r>
    <x v="18"/>
    <n v="19329"/>
    <n v="132176"/>
    <n v="66176"/>
    <n v="9408"/>
    <n v="4350"/>
    <n v="231439"/>
    <n v="219119"/>
    <n v="450558"/>
    <n v="16942"/>
    <m/>
    <n v="16942"/>
    <n v="2567"/>
    <n v="2064"/>
    <n v="4631"/>
    <n v="57165"/>
    <n v="31818"/>
    <n v="88983"/>
    <n v="154765"/>
    <n v="185237"/>
    <n v="340002"/>
    <x v="2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2"/>
    <x v="21"/>
  </r>
  <r>
    <x v="22"/>
    <n v="107555"/>
    <n v="1107961"/>
    <n v="528196"/>
    <n v="33870"/>
    <n v="23915"/>
    <n v="1801497"/>
    <n v="1993403"/>
    <n v="3794900"/>
    <n v="40503"/>
    <m/>
    <n v="40503"/>
    <n v="8131"/>
    <n v="30367"/>
    <n v="38498"/>
    <n v="483545"/>
    <n v="314300"/>
    <n v="797845"/>
    <n v="1269318"/>
    <n v="1648736"/>
    <n v="2918054"/>
    <x v="2"/>
    <x v="21"/>
  </r>
  <r>
    <x v="23"/>
    <n v="66.695811784549363"/>
    <n v="85.161736130753994"/>
    <n v="71.038485074677055"/>
    <n v="57.233140134169219"/>
    <n v="68.330523729249407"/>
    <n v="78.326535457001199"/>
    <n v="67.021723693660007"/>
    <n v="71.95150321932212"/>
    <n v="54.011921748523115"/>
    <m/>
    <n v="54.011921748523115"/>
    <n v="42.510587128143463"/>
    <n v="48.422177220034122"/>
    <n v="47.040566959921797"/>
    <n v="79.436880252860121"/>
    <n v="77.135648793513042"/>
    <n v="78.514141195457498"/>
    <n v="79.473888192162164"/>
    <n v="65.841801822380774"/>
    <n v="71.150564780683297"/>
    <x v="2"/>
    <x v="21"/>
  </r>
  <r>
    <x v="24"/>
    <n v="5.5644368565368101"/>
    <n v="8.3824673163055312"/>
    <n v="7.9816852030947771"/>
    <n v="3.600127551020408"/>
    <n v="5.4977011494252874"/>
    <n v="7.7838955405095946"/>
    <n v="9.0973534928509174"/>
    <n v="8.4226670040261187"/>
    <n v="2.3906858694369024"/>
    <m/>
    <n v="2.3906858694369024"/>
    <n v="3.1675107128944293"/>
    <n v="14.712693798449612"/>
    <n v="8.3131073202332111"/>
    <n v="8.45875973060439"/>
    <n v="9.878056446036835"/>
    <n v="8.9662632188170779"/>
    <n v="8.2015830452621721"/>
    <n v="8.9006839886199849"/>
    <n v="8.5824612796395314"/>
    <x v="2"/>
    <x v="21"/>
  </r>
  <r>
    <x v="0"/>
    <n v="6647"/>
    <n v="29877"/>
    <n v="14955"/>
    <n v="4202"/>
    <n v="1202"/>
    <n v="56883"/>
    <n v="18054"/>
    <n v="74937"/>
    <n v="12171"/>
    <m/>
    <n v="12171"/>
    <n v="1672"/>
    <n v="68"/>
    <n v="1740"/>
    <n v="21023"/>
    <n v="14263"/>
    <n v="35286"/>
    <n v="22017"/>
    <n v="3723"/>
    <n v="25740"/>
    <x v="3"/>
    <x v="22"/>
  </r>
  <r>
    <x v="1"/>
    <n v="367"/>
    <n v="4043"/>
    <n v="1498"/>
    <n v="51"/>
    <n v="15"/>
    <n v="5974"/>
    <n v="8465"/>
    <n v="14439"/>
    <n v="23"/>
    <m/>
    <n v="23"/>
    <n v="28"/>
    <n v="0"/>
    <n v="28"/>
    <n v="148"/>
    <n v="177"/>
    <n v="325"/>
    <n v="5775"/>
    <n v="8288"/>
    <n v="14063"/>
    <x v="3"/>
    <x v="22"/>
  </r>
  <r>
    <x v="2"/>
    <n v="808"/>
    <n v="6762"/>
    <n v="798"/>
    <n v="40"/>
    <n v="32"/>
    <n v="8440"/>
    <n v="3502"/>
    <n v="11942"/>
    <n v="28"/>
    <m/>
    <n v="28"/>
    <n v="19"/>
    <n v="0"/>
    <n v="19"/>
    <n v="129"/>
    <n v="46"/>
    <n v="175"/>
    <n v="8264"/>
    <n v="3456"/>
    <n v="11720"/>
    <x v="3"/>
    <x v="22"/>
  </r>
  <r>
    <x v="3"/>
    <n v="2120"/>
    <n v="28297"/>
    <n v="7227"/>
    <n v="634"/>
    <n v="213"/>
    <n v="38491"/>
    <n v="15978"/>
    <n v="54469"/>
    <n v="215"/>
    <m/>
    <n v="215"/>
    <n v="231"/>
    <n v="1609"/>
    <n v="1840"/>
    <n v="11120"/>
    <n v="3689"/>
    <n v="14809"/>
    <n v="26925"/>
    <n v="10680"/>
    <n v="37605"/>
    <x v="3"/>
    <x v="22"/>
  </r>
  <r>
    <x v="4"/>
    <n v="251"/>
    <n v="7635"/>
    <n v="3530"/>
    <n v="167"/>
    <n v="104"/>
    <n v="11687"/>
    <n v="5251"/>
    <n v="16938"/>
    <n v="115"/>
    <m/>
    <n v="115"/>
    <n v="92"/>
    <n v="7"/>
    <n v="99"/>
    <n v="2483"/>
    <n v="341"/>
    <n v="2824"/>
    <n v="8997"/>
    <n v="4903"/>
    <n v="13900"/>
    <x v="3"/>
    <x v="22"/>
  </r>
  <r>
    <x v="5"/>
    <n v="5558"/>
    <n v="32420"/>
    <n v="16191"/>
    <n v="216"/>
    <n v="802"/>
    <n v="55187"/>
    <n v="83406"/>
    <n v="138593"/>
    <n v="285"/>
    <m/>
    <n v="285"/>
    <n v="68"/>
    <n v="170"/>
    <n v="238"/>
    <n v="6416"/>
    <n v="2708"/>
    <n v="9124"/>
    <n v="48418"/>
    <n v="80528"/>
    <n v="128946"/>
    <x v="3"/>
    <x v="22"/>
  </r>
  <r>
    <x v="25"/>
    <n v="59"/>
    <n v="88"/>
    <n v="86"/>
    <n v="42"/>
    <n v="2"/>
    <n v="277"/>
    <n v="1715"/>
    <n v="1992"/>
    <n v="13"/>
    <m/>
    <n v="13"/>
    <n v="2"/>
    <n v="0"/>
    <n v="2"/>
    <n v="24"/>
    <n v="73"/>
    <n v="97"/>
    <n v="238"/>
    <n v="1642"/>
    <n v="1880"/>
    <x v="3"/>
    <x v="22"/>
  </r>
  <r>
    <x v="6"/>
    <n v="435"/>
    <n v="7541"/>
    <n v="1722"/>
    <n v="92"/>
    <n v="75"/>
    <n v="9865"/>
    <n v="1901"/>
    <n v="11766"/>
    <n v="146"/>
    <m/>
    <n v="146"/>
    <n v="46"/>
    <n v="0"/>
    <n v="46"/>
    <n v="334"/>
    <n v="160"/>
    <n v="494"/>
    <n v="9339"/>
    <n v="1741"/>
    <n v="11080"/>
    <x v="3"/>
    <x v="22"/>
  </r>
  <r>
    <x v="7"/>
    <n v="272"/>
    <n v="797"/>
    <n v="2471"/>
    <n v="22"/>
    <n v="9"/>
    <n v="3571"/>
    <n v="7287"/>
    <n v="10858"/>
    <n v="224"/>
    <m/>
    <n v="224"/>
    <n v="3"/>
    <n v="0"/>
    <n v="3"/>
    <n v="282"/>
    <n v="605"/>
    <n v="887"/>
    <n v="3062"/>
    <n v="6682"/>
    <n v="9744"/>
    <x v="3"/>
    <x v="22"/>
  </r>
  <r>
    <x v="8"/>
    <n v="54"/>
    <n v="105"/>
    <n v="313"/>
    <n v="30"/>
    <n v="9"/>
    <n v="511"/>
    <n v="3194"/>
    <n v="3705"/>
    <n v="33"/>
    <m/>
    <n v="33"/>
    <n v="2"/>
    <n v="7"/>
    <n v="9"/>
    <n v="35"/>
    <n v="364"/>
    <n v="399"/>
    <n v="441"/>
    <n v="2823"/>
    <n v="3264"/>
    <x v="3"/>
    <x v="22"/>
  </r>
  <r>
    <x v="9"/>
    <n v="75"/>
    <n v="43"/>
    <n v="1020"/>
    <n v="10"/>
    <n v="3"/>
    <n v="1151"/>
    <n v="3667"/>
    <n v="4818"/>
    <n v="65"/>
    <m/>
    <n v="65"/>
    <n v="5"/>
    <n v="0"/>
    <n v="5"/>
    <n v="40"/>
    <n v="325"/>
    <n v="365"/>
    <n v="1041"/>
    <n v="3342"/>
    <n v="4383"/>
    <x v="3"/>
    <x v="22"/>
  </r>
  <r>
    <x v="10"/>
    <n v="146"/>
    <n v="190"/>
    <n v="1249"/>
    <n v="8"/>
    <n v="18"/>
    <n v="1611"/>
    <n v="3468"/>
    <n v="5079"/>
    <n v="3"/>
    <m/>
    <n v="3"/>
    <n v="3"/>
    <n v="0"/>
    <n v="3"/>
    <n v="254"/>
    <n v="939"/>
    <n v="1193"/>
    <n v="1351"/>
    <n v="2529"/>
    <n v="3880"/>
    <x v="3"/>
    <x v="22"/>
  </r>
  <r>
    <x v="11"/>
    <n v="123"/>
    <n v="642"/>
    <n v="296"/>
    <n v="56"/>
    <n v="14"/>
    <n v="1131"/>
    <n v="961"/>
    <n v="2092"/>
    <n v="29"/>
    <m/>
    <n v="29"/>
    <n v="8"/>
    <n v="14"/>
    <n v="22"/>
    <n v="269"/>
    <n v="44"/>
    <n v="313"/>
    <n v="825"/>
    <n v="903"/>
    <n v="1728"/>
    <x v="3"/>
    <x v="22"/>
  </r>
  <r>
    <x v="12"/>
    <n v="169"/>
    <n v="1684"/>
    <n v="327"/>
    <n v="38"/>
    <n v="9"/>
    <n v="2227"/>
    <n v="796"/>
    <n v="3023"/>
    <n v="31"/>
    <m/>
    <n v="31"/>
    <n v="1"/>
    <n v="7"/>
    <n v="8"/>
    <n v="1060"/>
    <n v="178"/>
    <n v="1238"/>
    <n v="1135"/>
    <n v="611"/>
    <n v="1746"/>
    <x v="3"/>
    <x v="22"/>
  </r>
  <r>
    <x v="19"/>
    <n v="377"/>
    <n v="1059"/>
    <n v="105"/>
    <n v="3"/>
    <n v="3"/>
    <n v="1547"/>
    <n v="1812"/>
    <n v="3359"/>
    <n v="7"/>
    <m/>
    <n v="7"/>
    <n v="2"/>
    <n v="0"/>
    <n v="2"/>
    <n v="25"/>
    <n v="18"/>
    <n v="43"/>
    <n v="1513"/>
    <n v="1794"/>
    <n v="3307"/>
    <x v="3"/>
    <x v="22"/>
  </r>
  <r>
    <x v="20"/>
    <n v="40"/>
    <n v="962"/>
    <n v="232"/>
    <n v="19"/>
    <n v="13"/>
    <n v="1266"/>
    <n v="964"/>
    <n v="2230"/>
    <n v="23"/>
    <m/>
    <n v="23"/>
    <n v="5"/>
    <n v="0"/>
    <n v="5"/>
    <n v="315"/>
    <n v="32"/>
    <n v="347"/>
    <n v="923"/>
    <n v="932"/>
    <n v="1855"/>
    <x v="3"/>
    <x v="22"/>
  </r>
  <r>
    <x v="13"/>
    <n v="155"/>
    <n v="1570"/>
    <n v="257"/>
    <n v="35"/>
    <n v="26"/>
    <n v="2043"/>
    <n v="803"/>
    <n v="2846"/>
    <n v="67"/>
    <m/>
    <n v="67"/>
    <n v="14"/>
    <n v="0"/>
    <n v="14"/>
    <n v="271"/>
    <n v="198"/>
    <n v="469"/>
    <n v="1691"/>
    <n v="605"/>
    <n v="2296"/>
    <x v="3"/>
    <x v="22"/>
  </r>
  <r>
    <x v="14"/>
    <n v="69"/>
    <n v="170"/>
    <n v="79"/>
    <n v="27"/>
    <n v="13"/>
    <n v="358"/>
    <n v="256"/>
    <n v="614"/>
    <n v="52"/>
    <m/>
    <n v="52"/>
    <n v="1"/>
    <n v="0"/>
    <n v="1"/>
    <n v="163"/>
    <n v="93"/>
    <n v="256"/>
    <n v="142"/>
    <n v="163"/>
    <n v="305"/>
    <x v="3"/>
    <x v="22"/>
  </r>
  <r>
    <x v="16"/>
    <n v="35"/>
    <n v="64"/>
    <n v="161"/>
    <n v="97"/>
    <n v="77"/>
    <n v="434"/>
    <n v="175"/>
    <n v="609"/>
    <n v="137"/>
    <m/>
    <n v="137"/>
    <n v="25"/>
    <n v="0"/>
    <n v="25"/>
    <n v="107"/>
    <n v="79"/>
    <n v="186"/>
    <n v="165"/>
    <n v="96"/>
    <n v="261"/>
    <x v="3"/>
    <x v="22"/>
  </r>
  <r>
    <x v="17"/>
    <n v="44"/>
    <n v="962"/>
    <n v="179"/>
    <n v="99"/>
    <n v="13"/>
    <n v="1297"/>
    <n v="266"/>
    <n v="1563"/>
    <n v="146"/>
    <m/>
    <n v="146"/>
    <n v="10"/>
    <n v="3"/>
    <n v="13"/>
    <n v="549"/>
    <n v="55"/>
    <n v="604"/>
    <n v="592"/>
    <n v="208"/>
    <n v="800"/>
    <x v="3"/>
    <x v="22"/>
  </r>
  <r>
    <x v="18"/>
    <n v="17804"/>
    <n v="124911"/>
    <n v="52696"/>
    <n v="5888"/>
    <n v="2652"/>
    <n v="203951"/>
    <n v="161921"/>
    <n v="365872"/>
    <n v="13813"/>
    <m/>
    <n v="13813"/>
    <n v="2237"/>
    <n v="1885"/>
    <n v="4122"/>
    <n v="45047"/>
    <n v="24387"/>
    <n v="69434"/>
    <n v="142854"/>
    <n v="135649"/>
    <n v="278503"/>
    <x v="3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3"/>
    <x v="22"/>
  </r>
  <r>
    <x v="22"/>
    <n v="104427"/>
    <n v="982728"/>
    <n v="420256"/>
    <n v="20917"/>
    <n v="19192"/>
    <n v="1547520"/>
    <n v="1664975"/>
    <n v="3212495"/>
    <n v="31860"/>
    <m/>
    <n v="31860"/>
    <n v="8380"/>
    <n v="30250"/>
    <n v="38630"/>
    <n v="351871"/>
    <n v="219491"/>
    <n v="571362"/>
    <n v="1155409"/>
    <n v="1415234"/>
    <n v="2570643"/>
    <x v="3"/>
    <x v="22"/>
  </r>
  <r>
    <x v="23"/>
    <n v="54.71392643822697"/>
    <n v="71.353329412533483"/>
    <n v="58.652375369843128"/>
    <n v="39.436274509803923"/>
    <n v="56.018680677174551"/>
    <n v="65.24252197558971"/>
    <n v="55.879144851657941"/>
    <n v="60.02924386392727"/>
    <n v="40.212040893600907"/>
    <m/>
    <n v="40.212040893600907"/>
    <n v="45.272825499729876"/>
    <n v="49.843466798484101"/>
    <n v="48.775252525252526"/>
    <n v="59.306433399066258"/>
    <n v="54.510256792330999"/>
    <n v="57.367390584053737"/>
    <n v="68.737521565827834"/>
    <n v="56.243775459513166"/>
    <n v="61.247346413637828"/>
    <x v="3"/>
    <x v="22"/>
  </r>
  <r>
    <x v="24"/>
    <n v="5.8653673331835545"/>
    <n v="7.8674256070322066"/>
    <n v="7.9751024745711252"/>
    <n v="3.5524796195652173"/>
    <n v="7.2368024132730016"/>
    <n v="7.5877048899000252"/>
    <n v="10.282637829558858"/>
    <n v="8.7803794769755541"/>
    <n v="2.3065228408021428"/>
    <m/>
    <n v="2.3065228408021428"/>
    <n v="3.7460885113991953"/>
    <n v="16.047745358090186"/>
    <n v="9.3716642406598734"/>
    <n v="7.8111971940417781"/>
    <n v="9.0003280436298034"/>
    <n v="8.2288504191030327"/>
    <n v="8.0880409369006117"/>
    <n v="10.43305885041541"/>
    <n v="9.230216550629617"/>
    <x v="3"/>
    <x v="22"/>
  </r>
  <r>
    <x v="0"/>
    <n v="8911"/>
    <n v="35600"/>
    <n v="16205"/>
    <n v="5270"/>
    <n v="1609"/>
    <n v="67595"/>
    <n v="29449"/>
    <n v="97044"/>
    <n v="11894"/>
    <m/>
    <n v="11894"/>
    <n v="1729"/>
    <n v="211"/>
    <n v="1940"/>
    <n v="25252"/>
    <n v="16062"/>
    <n v="41314"/>
    <n v="28720"/>
    <n v="13176"/>
    <n v="41896"/>
    <x v="3"/>
    <x v="21"/>
  </r>
  <r>
    <x v="1"/>
    <n v="182"/>
    <n v="3009"/>
    <n v="1455"/>
    <n v="84"/>
    <n v="26"/>
    <n v="4756"/>
    <n v="7975"/>
    <n v="12731"/>
    <n v="54"/>
    <m/>
    <n v="54"/>
    <n v="13"/>
    <n v="0"/>
    <n v="13"/>
    <n v="217"/>
    <n v="226"/>
    <n v="443"/>
    <n v="4472"/>
    <n v="7749"/>
    <n v="12221"/>
    <x v="3"/>
    <x v="21"/>
  </r>
  <r>
    <x v="2"/>
    <n v="413"/>
    <n v="6280"/>
    <n v="1342"/>
    <n v="31"/>
    <n v="15"/>
    <n v="8081"/>
    <n v="3123"/>
    <n v="11204"/>
    <n v="28"/>
    <m/>
    <n v="28"/>
    <n v="4"/>
    <n v="13"/>
    <n v="17"/>
    <n v="193"/>
    <n v="45"/>
    <n v="238"/>
    <n v="7856"/>
    <n v="3065"/>
    <n v="10921"/>
    <x v="3"/>
    <x v="21"/>
  </r>
  <r>
    <x v="3"/>
    <n v="2069"/>
    <n v="30140"/>
    <n v="10278"/>
    <n v="1369"/>
    <n v="405"/>
    <n v="44261"/>
    <n v="19609"/>
    <n v="63870"/>
    <n v="323"/>
    <m/>
    <n v="323"/>
    <n v="274"/>
    <n v="1533"/>
    <n v="1807"/>
    <n v="15404"/>
    <n v="5256"/>
    <n v="20660"/>
    <n v="28260"/>
    <n v="12820"/>
    <n v="41080"/>
    <x v="3"/>
    <x v="21"/>
  </r>
  <r>
    <x v="4"/>
    <n v="112"/>
    <n v="5869"/>
    <n v="5034"/>
    <n v="212"/>
    <n v="149"/>
    <n v="11376"/>
    <n v="6596"/>
    <n v="17972"/>
    <n v="169"/>
    <m/>
    <n v="169"/>
    <n v="67"/>
    <n v="45"/>
    <n v="112"/>
    <n v="2640"/>
    <n v="459"/>
    <n v="3099"/>
    <n v="8500"/>
    <n v="6092"/>
    <n v="14592"/>
    <x v="3"/>
    <x v="21"/>
  </r>
  <r>
    <x v="5"/>
    <n v="4049"/>
    <n v="29811"/>
    <n v="16066"/>
    <n v="323"/>
    <n v="749"/>
    <n v="50998"/>
    <n v="91130"/>
    <n v="142128"/>
    <n v="152"/>
    <m/>
    <n v="152"/>
    <n v="43"/>
    <n v="120"/>
    <n v="163"/>
    <n v="5255"/>
    <n v="2298"/>
    <n v="7553"/>
    <n v="45548"/>
    <n v="88712"/>
    <n v="134260"/>
    <x v="3"/>
    <x v="21"/>
  </r>
  <r>
    <x v="25"/>
    <n v="28"/>
    <n v="53"/>
    <n v="162"/>
    <n v="11"/>
    <n v="5"/>
    <n v="259"/>
    <n v="1073"/>
    <n v="1332"/>
    <n v="5"/>
    <m/>
    <n v="5"/>
    <n v="1"/>
    <n v="11"/>
    <n v="12"/>
    <n v="51"/>
    <n v="1"/>
    <n v="52"/>
    <n v="202"/>
    <n v="1061"/>
    <n v="1263"/>
    <x v="3"/>
    <x v="21"/>
  </r>
  <r>
    <x v="6"/>
    <n v="423"/>
    <n v="8194"/>
    <n v="1138"/>
    <n v="73"/>
    <n v="22"/>
    <n v="9850"/>
    <n v="1755"/>
    <n v="11605"/>
    <n v="75"/>
    <m/>
    <n v="75"/>
    <n v="19"/>
    <n v="16"/>
    <n v="35"/>
    <n v="377"/>
    <n v="131"/>
    <n v="508"/>
    <n v="9379"/>
    <n v="1608"/>
    <n v="10987"/>
    <x v="3"/>
    <x v="21"/>
  </r>
  <r>
    <x v="7"/>
    <n v="124"/>
    <n v="1185"/>
    <n v="3070"/>
    <n v="17"/>
    <n v="20"/>
    <n v="4416"/>
    <n v="11062"/>
    <n v="15478"/>
    <n v="7"/>
    <m/>
    <n v="7"/>
    <n v="13"/>
    <n v="0"/>
    <n v="13"/>
    <n v="422"/>
    <n v="1321"/>
    <n v="1743"/>
    <n v="3974"/>
    <n v="9741"/>
    <n v="13715"/>
    <x v="3"/>
    <x v="21"/>
  </r>
  <r>
    <x v="8"/>
    <n v="50"/>
    <n v="217"/>
    <n v="745"/>
    <n v="55"/>
    <n v="35"/>
    <n v="1102"/>
    <n v="5191"/>
    <n v="6293"/>
    <n v="24"/>
    <m/>
    <n v="24"/>
    <n v="1"/>
    <n v="0"/>
    <n v="1"/>
    <n v="78"/>
    <n v="836"/>
    <n v="914"/>
    <n v="999"/>
    <n v="4355"/>
    <n v="5354"/>
    <x v="3"/>
    <x v="21"/>
  </r>
  <r>
    <x v="9"/>
    <n v="7"/>
    <n v="141"/>
    <n v="919"/>
    <n v="11"/>
    <n v="0"/>
    <n v="1078"/>
    <n v="4656"/>
    <n v="5734"/>
    <n v="8"/>
    <m/>
    <n v="8"/>
    <n v="2"/>
    <n v="0"/>
    <n v="2"/>
    <n v="61"/>
    <n v="803"/>
    <n v="864"/>
    <n v="1007"/>
    <n v="3853"/>
    <n v="4860"/>
    <x v="3"/>
    <x v="21"/>
  </r>
  <r>
    <x v="10"/>
    <n v="17"/>
    <n v="183"/>
    <n v="1435"/>
    <n v="2"/>
    <n v="0"/>
    <n v="1637"/>
    <n v="5128"/>
    <n v="6765"/>
    <n v="4"/>
    <m/>
    <n v="4"/>
    <n v="0"/>
    <n v="0"/>
    <n v="0"/>
    <n v="340"/>
    <n v="1613"/>
    <n v="1953"/>
    <n v="1293"/>
    <n v="3515"/>
    <n v="4808"/>
    <x v="3"/>
    <x v="21"/>
  </r>
  <r>
    <x v="11"/>
    <n v="105"/>
    <n v="1070"/>
    <n v="230"/>
    <n v="29"/>
    <n v="12"/>
    <n v="1446"/>
    <n v="1295"/>
    <n v="2741"/>
    <n v="31"/>
    <m/>
    <n v="31"/>
    <n v="9"/>
    <n v="3"/>
    <n v="12"/>
    <n v="266"/>
    <n v="102"/>
    <n v="368"/>
    <n v="1140"/>
    <n v="1190"/>
    <n v="2330"/>
    <x v="3"/>
    <x v="21"/>
  </r>
  <r>
    <x v="12"/>
    <n v="64"/>
    <n v="1089"/>
    <n v="261"/>
    <n v="23"/>
    <n v="11"/>
    <n v="1448"/>
    <n v="704"/>
    <n v="2152"/>
    <n v="18"/>
    <m/>
    <n v="18"/>
    <n v="8"/>
    <n v="11"/>
    <n v="19"/>
    <n v="335"/>
    <n v="131"/>
    <n v="466"/>
    <n v="1087"/>
    <n v="562"/>
    <n v="1649"/>
    <x v="3"/>
    <x v="21"/>
  </r>
  <r>
    <x v="19"/>
    <n v="233"/>
    <n v="1193"/>
    <n v="119"/>
    <n v="2"/>
    <n v="3"/>
    <n v="1550"/>
    <n v="2344"/>
    <n v="3894"/>
    <n v="9"/>
    <m/>
    <n v="9"/>
    <n v="0"/>
    <n v="0"/>
    <n v="0"/>
    <n v="26"/>
    <n v="3"/>
    <n v="29"/>
    <n v="1515"/>
    <n v="2341"/>
    <n v="3856"/>
    <x v="3"/>
    <x v="21"/>
  </r>
  <r>
    <x v="20"/>
    <n v="29"/>
    <n v="662"/>
    <n v="256"/>
    <n v="34"/>
    <n v="4"/>
    <n v="985"/>
    <n v="889"/>
    <n v="1874"/>
    <n v="31"/>
    <m/>
    <n v="31"/>
    <n v="1"/>
    <n v="0"/>
    <n v="1"/>
    <n v="176"/>
    <n v="21"/>
    <n v="197"/>
    <n v="777"/>
    <n v="868"/>
    <n v="1645"/>
    <x v="3"/>
    <x v="21"/>
  </r>
  <r>
    <x v="13"/>
    <n v="102"/>
    <n v="1969"/>
    <n v="538"/>
    <n v="94"/>
    <n v="43"/>
    <n v="2746"/>
    <n v="1513"/>
    <n v="4259"/>
    <n v="145"/>
    <m/>
    <n v="145"/>
    <n v="11"/>
    <n v="5"/>
    <n v="16"/>
    <n v="455"/>
    <n v="289"/>
    <n v="744"/>
    <n v="2135"/>
    <n v="1219"/>
    <n v="3354"/>
    <x v="3"/>
    <x v="21"/>
  </r>
  <r>
    <x v="14"/>
    <n v="81"/>
    <n v="381"/>
    <n v="87"/>
    <n v="19"/>
    <n v="22"/>
    <n v="590"/>
    <n v="675"/>
    <n v="1265"/>
    <n v="51"/>
    <m/>
    <n v="51"/>
    <n v="9"/>
    <n v="0"/>
    <n v="9"/>
    <n v="272"/>
    <n v="245"/>
    <n v="517"/>
    <n v="258"/>
    <n v="430"/>
    <n v="688"/>
    <x v="3"/>
    <x v="21"/>
  </r>
  <r>
    <x v="16"/>
    <n v="15"/>
    <n v="233"/>
    <n v="173"/>
    <n v="131"/>
    <n v="112"/>
    <n v="664"/>
    <n v="316"/>
    <n v="980"/>
    <n v="189"/>
    <m/>
    <n v="189"/>
    <n v="35"/>
    <n v="0"/>
    <n v="35"/>
    <n v="116"/>
    <n v="148"/>
    <n v="264"/>
    <n v="324"/>
    <n v="168"/>
    <n v="492"/>
    <x v="3"/>
    <x v="21"/>
  </r>
  <r>
    <x v="17"/>
    <n v="65"/>
    <n v="813"/>
    <n v="150"/>
    <n v="56"/>
    <n v="57"/>
    <n v="1141"/>
    <n v="579"/>
    <n v="1720"/>
    <n v="101"/>
    <m/>
    <n v="101"/>
    <n v="7"/>
    <n v="0"/>
    <n v="7"/>
    <n v="124"/>
    <n v="134"/>
    <n v="258"/>
    <n v="909"/>
    <n v="445"/>
    <n v="1354"/>
    <x v="3"/>
    <x v="21"/>
  </r>
  <r>
    <x v="18"/>
    <n v="17079"/>
    <n v="128092"/>
    <n v="59663"/>
    <n v="7846"/>
    <n v="3299"/>
    <n v="215979"/>
    <n v="195062"/>
    <n v="411041"/>
    <n v="13318"/>
    <m/>
    <n v="13318"/>
    <n v="2246"/>
    <n v="1968"/>
    <n v="4214"/>
    <n v="52060"/>
    <n v="30124"/>
    <n v="82184"/>
    <n v="148355"/>
    <n v="162970"/>
    <n v="311325"/>
    <x v="3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3"/>
    <x v="21"/>
  </r>
  <r>
    <x v="22"/>
    <n v="114314"/>
    <n v="995753"/>
    <n v="472399"/>
    <n v="34839"/>
    <n v="20871"/>
    <n v="1638176"/>
    <n v="1746246"/>
    <n v="3384422"/>
    <n v="37083"/>
    <m/>
    <n v="37083"/>
    <n v="6836"/>
    <n v="25239"/>
    <n v="32075"/>
    <n v="389914"/>
    <n v="239706"/>
    <n v="629620"/>
    <n v="1204343"/>
    <n v="1481301"/>
    <n v="2685644"/>
    <x v="3"/>
    <x v="21"/>
  </r>
  <r>
    <x v="23"/>
    <n v="73.250032038959375"/>
    <n v="79.088273605286574"/>
    <n v="65.652004725175459"/>
    <n v="60.832896804609746"/>
    <n v="61.620903454384411"/>
    <n v="73.599755592396406"/>
    <n v="60.668931876928205"/>
    <n v="66.307779416979656"/>
    <n v="51.099627945431997"/>
    <m/>
    <n v="51.099627945431997"/>
    <n v="36.931388438681793"/>
    <n v="41.586752347998022"/>
    <n v="40.498737373737377"/>
    <n v="66.190330685136146"/>
    <n v="60.789713937918442"/>
    <n v="64.024811877160872"/>
    <n v="77.919230346201871"/>
    <n v="61.127177290565385"/>
    <n v="67.666530610188104"/>
    <x v="3"/>
    <x v="21"/>
  </r>
  <r>
    <x v="24"/>
    <n v="6.6932490192634226"/>
    <n v="7.7737329419479746"/>
    <n v="7.9177882439702998"/>
    <n v="4.4403517716033649"/>
    <n v="6.3264625644134584"/>
    <n v="7.5848855675783291"/>
    <n v="8.9522613322943467"/>
    <n v="8.2337820314761796"/>
    <n v="2.7844270911548281"/>
    <m/>
    <n v="2.7844270911548281"/>
    <n v="3.043633125556545"/>
    <n v="12.824695121951219"/>
    <n v="7.6115329852871385"/>
    <n v="7.4897041874759891"/>
    <n v="7.9573097862169702"/>
    <n v="7.661101917648204"/>
    <n v="8.1179805196993691"/>
    <n v="9.0894090936982259"/>
    <n v="8.6264964265638806"/>
    <x v="3"/>
    <x v="21"/>
  </r>
  <r>
    <x v="0"/>
    <n v="6896"/>
    <n v="32079"/>
    <n v="15301"/>
    <n v="4936"/>
    <n v="913"/>
    <n v="60125"/>
    <n v="20786"/>
    <n v="80911"/>
    <n v="12181"/>
    <m/>
    <n v="12181"/>
    <n v="1451"/>
    <n v="163"/>
    <n v="1614"/>
    <n v="21179"/>
    <n v="14392"/>
    <n v="35571"/>
    <n v="25314"/>
    <n v="6231"/>
    <n v="31545"/>
    <x v="4"/>
    <x v="22"/>
  </r>
  <r>
    <x v="1"/>
    <n v="297"/>
    <n v="3762"/>
    <n v="919"/>
    <n v="74"/>
    <n v="5"/>
    <n v="5057"/>
    <n v="8310"/>
    <n v="13367"/>
    <n v="26"/>
    <m/>
    <n v="26"/>
    <n v="3"/>
    <n v="0"/>
    <n v="3"/>
    <n v="135"/>
    <n v="146"/>
    <n v="281"/>
    <n v="4893"/>
    <n v="8164"/>
    <n v="13057"/>
    <x v="4"/>
    <x v="22"/>
  </r>
  <r>
    <x v="2"/>
    <n v="356"/>
    <n v="6022"/>
    <n v="887"/>
    <n v="35"/>
    <n v="7"/>
    <n v="7307"/>
    <n v="1948"/>
    <n v="9255"/>
    <n v="24"/>
    <m/>
    <n v="24"/>
    <n v="3"/>
    <n v="17"/>
    <n v="20"/>
    <n v="192"/>
    <n v="36"/>
    <n v="228"/>
    <n v="7088"/>
    <n v="1895"/>
    <n v="8983"/>
    <x v="4"/>
    <x v="22"/>
  </r>
  <r>
    <x v="3"/>
    <n v="1260"/>
    <n v="23998"/>
    <n v="6558"/>
    <n v="501"/>
    <n v="134"/>
    <n v="32451"/>
    <n v="13660"/>
    <n v="46111"/>
    <n v="197"/>
    <m/>
    <n v="197"/>
    <n v="128"/>
    <n v="1147"/>
    <n v="1275"/>
    <n v="10096"/>
    <n v="3243"/>
    <n v="13339"/>
    <n v="22030"/>
    <n v="9270"/>
    <n v="31300"/>
    <x v="4"/>
    <x v="22"/>
  </r>
  <r>
    <x v="16"/>
    <n v="86"/>
    <n v="68"/>
    <n v="76"/>
    <n v="71"/>
    <n v="2"/>
    <n v="303"/>
    <n v="17"/>
    <n v="320"/>
    <n v="144"/>
    <s v="0"/>
    <n v="144"/>
    <n v="0"/>
    <n v="0"/>
    <n v="0"/>
    <n v="146"/>
    <n v="17"/>
    <n v="163"/>
    <n v="13"/>
    <n v="0"/>
    <n v="13"/>
    <x v="4"/>
    <x v="1"/>
  </r>
  <r>
    <x v="17"/>
    <n v="134"/>
    <n v="42"/>
    <n v="70"/>
    <n v="15"/>
    <n v="19"/>
    <n v="280"/>
    <n v="26"/>
    <n v="306"/>
    <n v="153"/>
    <s v="0"/>
    <n v="153"/>
    <n v="0"/>
    <n v="0"/>
    <n v="0"/>
    <n v="117"/>
    <n v="4"/>
    <n v="121"/>
    <n v="10"/>
    <n v="22"/>
    <n v="32"/>
    <x v="4"/>
    <x v="1"/>
  </r>
  <r>
    <x v="18"/>
    <n v="5518"/>
    <n v="25984"/>
    <n v="17784"/>
    <n v="9709"/>
    <n v="2483"/>
    <n v="61478"/>
    <n v="20623"/>
    <n v="82101"/>
    <n v="9771"/>
    <s v="315"/>
    <n v="10086"/>
    <n v="1962"/>
    <n v="881"/>
    <n v="2843"/>
    <n v="37771"/>
    <n v="13286"/>
    <n v="51057"/>
    <n v="11974"/>
    <n v="6141"/>
    <n v="18115"/>
    <x v="4"/>
    <x v="1"/>
  </r>
  <r>
    <x v="0"/>
    <n v="2567"/>
    <n v="5767"/>
    <n v="6124"/>
    <n v="4849"/>
    <n v="1306"/>
    <n v="20613"/>
    <n v="10313"/>
    <n v="30926"/>
    <n v="9685"/>
    <s v="323"/>
    <n v="10008"/>
    <n v="848"/>
    <n v="61"/>
    <n v="909"/>
    <n v="7219"/>
    <n v="8542"/>
    <n v="15761"/>
    <n v="2861"/>
    <n v="1387"/>
    <n v="4248"/>
    <x v="5"/>
    <x v="1"/>
  </r>
  <r>
    <x v="1"/>
    <n v="23"/>
    <n v="346"/>
    <n v="367"/>
    <n v="189"/>
    <n v="27"/>
    <n v="952"/>
    <n v="1243"/>
    <n v="2195"/>
    <n v="43"/>
    <s v="0"/>
    <n v="43"/>
    <n v="0"/>
    <n v="2"/>
    <n v="2"/>
    <n v="542"/>
    <n v="348"/>
    <n v="890"/>
    <n v="367"/>
    <n v="893"/>
    <n v="1260"/>
    <x v="5"/>
    <x v="1"/>
  </r>
  <r>
    <x v="2"/>
    <n v="103"/>
    <n v="889"/>
    <n v="359"/>
    <n v="569"/>
    <n v="4"/>
    <n v="1924"/>
    <n v="635"/>
    <n v="2559"/>
    <n v="8"/>
    <s v="0"/>
    <n v="8"/>
    <n v="2"/>
    <n v="3"/>
    <n v="5"/>
    <n v="1092"/>
    <n v="178"/>
    <n v="1270"/>
    <n v="822"/>
    <n v="454"/>
    <n v="1276"/>
    <x v="5"/>
    <x v="1"/>
  </r>
  <r>
    <x v="3"/>
    <n v="487"/>
    <n v="1971"/>
    <n v="1433"/>
    <n v="1044"/>
    <n v="339"/>
    <n v="5274"/>
    <n v="3744"/>
    <n v="9018"/>
    <n v="118"/>
    <s v="0"/>
    <n v="118"/>
    <n v="276"/>
    <n v="385"/>
    <n v="661"/>
    <n v="3588"/>
    <n v="1122"/>
    <n v="4710"/>
    <n v="1292"/>
    <n v="2237"/>
    <n v="3529"/>
    <x v="5"/>
    <x v="1"/>
  </r>
  <r>
    <x v="4"/>
    <n v="815"/>
    <n v="1525"/>
    <n v="1387"/>
    <n v="455"/>
    <n v="9"/>
    <n v="4191"/>
    <n v="585"/>
    <n v="4776"/>
    <n v="146"/>
    <s v="0"/>
    <n v="146"/>
    <n v="63"/>
    <n v="0"/>
    <n v="63"/>
    <n v="3449"/>
    <n v="216"/>
    <n v="3665"/>
    <n v="533"/>
    <n v="369"/>
    <n v="902"/>
    <x v="5"/>
    <x v="1"/>
  </r>
  <r>
    <x v="5"/>
    <n v="233"/>
    <n v="11224"/>
    <n v="4630"/>
    <n v="1462"/>
    <n v="674"/>
    <n v="18223"/>
    <n v="4269"/>
    <n v="22492"/>
    <n v="116"/>
    <s v="0"/>
    <n v="116"/>
    <n v="1341"/>
    <n v="222"/>
    <n v="1563"/>
    <n v="13167"/>
    <n v="3050"/>
    <n v="16217"/>
    <n v="3599"/>
    <n v="997"/>
    <n v="4596"/>
    <x v="5"/>
    <x v="1"/>
  </r>
  <r>
    <x v="6"/>
    <n v="400"/>
    <n v="358"/>
    <n v="70"/>
    <n v="11"/>
    <n v="0"/>
    <n v="839"/>
    <n v="96"/>
    <n v="935"/>
    <n v="30"/>
    <s v="0"/>
    <n v="30"/>
    <n v="0"/>
    <n v="0"/>
    <n v="0"/>
    <n v="714"/>
    <n v="2"/>
    <n v="716"/>
    <n v="95"/>
    <n v="94"/>
    <n v="189"/>
    <x v="5"/>
    <x v="1"/>
  </r>
  <r>
    <x v="7"/>
    <n v="5"/>
    <n v="12"/>
    <n v="6"/>
    <n v="6"/>
    <n v="5"/>
    <n v="34"/>
    <n v="2"/>
    <n v="36"/>
    <n v="5"/>
    <s v="0"/>
    <n v="5"/>
    <n v="0"/>
    <n v="0"/>
    <n v="0"/>
    <n v="23"/>
    <n v="2"/>
    <n v="25"/>
    <n v="6"/>
    <n v="0"/>
    <n v="6"/>
    <x v="5"/>
    <x v="1"/>
  </r>
  <r>
    <x v="8"/>
    <n v="7"/>
    <n v="11"/>
    <n v="9"/>
    <n v="3"/>
    <n v="0"/>
    <n v="30"/>
    <n v="3"/>
    <n v="33"/>
    <n v="15"/>
    <s v="0"/>
    <n v="15"/>
    <n v="0"/>
    <n v="0"/>
    <n v="0"/>
    <n v="12"/>
    <n v="3"/>
    <n v="15"/>
    <n v="3"/>
    <n v="0"/>
    <n v="3"/>
    <x v="5"/>
    <x v="1"/>
  </r>
  <r>
    <x v="9"/>
    <n v="11"/>
    <n v="357"/>
    <n v="3"/>
    <n v="1"/>
    <n v="369"/>
    <n v="741"/>
    <n v="395"/>
    <n v="1136"/>
    <n v="11"/>
    <s v="0"/>
    <n v="11"/>
    <n v="0"/>
    <n v="2"/>
    <n v="2"/>
    <n v="471"/>
    <n v="136"/>
    <n v="607"/>
    <n v="259"/>
    <n v="257"/>
    <n v="516"/>
    <x v="5"/>
    <x v="1"/>
  </r>
  <r>
    <x v="10"/>
    <n v="0"/>
    <n v="7"/>
    <n v="2"/>
    <n v="0"/>
    <n v="5"/>
    <n v="14"/>
    <n v="12"/>
    <n v="26"/>
    <n v="6"/>
    <s v="0"/>
    <n v="6"/>
    <n v="0"/>
    <n v="0"/>
    <n v="0"/>
    <n v="8"/>
    <n v="12"/>
    <n v="20"/>
    <n v="0"/>
    <n v="0"/>
    <n v="0"/>
    <x v="5"/>
    <x v="1"/>
  </r>
  <r>
    <x v="11"/>
    <n v="16"/>
    <n v="174"/>
    <n v="90"/>
    <n v="19"/>
    <n v="0"/>
    <n v="299"/>
    <n v="47"/>
    <n v="346"/>
    <n v="22"/>
    <s v="0"/>
    <n v="22"/>
    <n v="0"/>
    <n v="0"/>
    <n v="0"/>
    <n v="198"/>
    <n v="22"/>
    <n v="220"/>
    <n v="79"/>
    <n v="25"/>
    <n v="104"/>
    <x v="5"/>
    <x v="1"/>
  </r>
  <r>
    <x v="12"/>
    <n v="5"/>
    <n v="119"/>
    <n v="71"/>
    <n v="30"/>
    <n v="5"/>
    <n v="230"/>
    <n v="143"/>
    <n v="373"/>
    <n v="3"/>
    <s v="0"/>
    <n v="3"/>
    <n v="0"/>
    <n v="0"/>
    <n v="0"/>
    <n v="170"/>
    <n v="98"/>
    <n v="268"/>
    <n v="57"/>
    <n v="45"/>
    <n v="102"/>
    <x v="5"/>
    <x v="1"/>
  </r>
  <r>
    <x v="13"/>
    <n v="35"/>
    <n v="108"/>
    <n v="146"/>
    <n v="35"/>
    <n v="19"/>
    <n v="343"/>
    <n v="461"/>
    <n v="804"/>
    <n v="58"/>
    <s v="0"/>
    <n v="58"/>
    <n v="0"/>
    <n v="0"/>
    <n v="0"/>
    <n v="241"/>
    <n v="414"/>
    <n v="655"/>
    <n v="44"/>
    <n v="47"/>
    <n v="91"/>
    <x v="5"/>
    <x v="1"/>
  </r>
  <r>
    <x v="14"/>
    <n v="36"/>
    <n v="58"/>
    <n v="48"/>
    <n v="20"/>
    <n v="0"/>
    <n v="162"/>
    <n v="21"/>
    <n v="183"/>
    <n v="73"/>
    <s v="0"/>
    <n v="73"/>
    <n v="0"/>
    <n v="0"/>
    <n v="0"/>
    <n v="76"/>
    <n v="14"/>
    <n v="90"/>
    <n v="13"/>
    <n v="7"/>
    <n v="20"/>
    <x v="5"/>
    <x v="1"/>
  </r>
  <r>
    <x v="15"/>
    <n v="3"/>
    <n v="14"/>
    <n v="0"/>
    <n v="7"/>
    <n v="0"/>
    <n v="24"/>
    <n v="0"/>
    <n v="24"/>
    <n v="16"/>
    <s v="0"/>
    <n v="16"/>
    <n v="0"/>
    <n v="0"/>
    <n v="0"/>
    <n v="8"/>
    <n v="0"/>
    <n v="8"/>
    <n v="0"/>
    <n v="0"/>
    <n v="0"/>
    <x v="5"/>
    <x v="1"/>
  </r>
  <r>
    <x v="16"/>
    <n v="32"/>
    <n v="70"/>
    <n v="73"/>
    <n v="63"/>
    <n v="4"/>
    <n v="242"/>
    <n v="25"/>
    <n v="267"/>
    <n v="133"/>
    <s v="0"/>
    <n v="133"/>
    <n v="1"/>
    <n v="0"/>
    <n v="1"/>
    <n v="79"/>
    <n v="25"/>
    <n v="104"/>
    <n v="29"/>
    <n v="0"/>
    <n v="29"/>
    <x v="5"/>
    <x v="1"/>
  </r>
  <r>
    <x v="17"/>
    <n v="47"/>
    <n v="59"/>
    <n v="72"/>
    <n v="42"/>
    <n v="12"/>
    <n v="232"/>
    <n v="31"/>
    <n v="263"/>
    <n v="91"/>
    <s v="0"/>
    <n v="91"/>
    <n v="0"/>
    <n v="0"/>
    <n v="0"/>
    <n v="117"/>
    <n v="13"/>
    <n v="130"/>
    <n v="24"/>
    <n v="18"/>
    <n v="42"/>
    <x v="5"/>
    <x v="1"/>
  </r>
  <r>
    <x v="18"/>
    <n v="4825"/>
    <n v="23069"/>
    <n v="14890"/>
    <n v="8805"/>
    <n v="2778"/>
    <n v="54367"/>
    <n v="22025"/>
    <n v="76392"/>
    <n v="10579"/>
    <s v="323"/>
    <n v="10902"/>
    <n v="2531"/>
    <n v="675"/>
    <n v="3206"/>
    <n v="31174"/>
    <n v="14197"/>
    <n v="45371"/>
    <n v="10083"/>
    <n v="6830"/>
    <n v="16913"/>
    <x v="5"/>
    <x v="1"/>
  </r>
  <r>
    <x v="0"/>
    <n v="2636"/>
    <n v="7546"/>
    <n v="9549"/>
    <n v="6999"/>
    <n v="1542"/>
    <n v="28272"/>
    <n v="18556"/>
    <n v="46828"/>
    <n v="10075"/>
    <s v="319"/>
    <n v="10394"/>
    <n v="988"/>
    <n v="351"/>
    <n v="1339"/>
    <n v="13115"/>
    <n v="13372"/>
    <n v="26487"/>
    <n v="4094"/>
    <n v="4514"/>
    <n v="8608"/>
    <x v="6"/>
    <x v="1"/>
  </r>
  <r>
    <x v="1"/>
    <n v="40"/>
    <n v="404"/>
    <n v="537"/>
    <n v="288"/>
    <n v="30"/>
    <n v="1299"/>
    <n v="1142"/>
    <n v="2441"/>
    <n v="37"/>
    <s v="0"/>
    <n v="37"/>
    <n v="0"/>
    <n v="0"/>
    <n v="0"/>
    <n v="586"/>
    <n v="619"/>
    <n v="1205"/>
    <n v="676"/>
    <n v="523"/>
    <n v="1199"/>
    <x v="6"/>
    <x v="1"/>
  </r>
  <r>
    <x v="2"/>
    <n v="266"/>
    <n v="2161"/>
    <n v="1152"/>
    <n v="1424"/>
    <n v="16"/>
    <n v="5019"/>
    <n v="1528"/>
    <n v="6547"/>
    <n v="24"/>
    <s v="0"/>
    <n v="24"/>
    <n v="16"/>
    <n v="4"/>
    <n v="20"/>
    <n v="2743"/>
    <n v="356"/>
    <n v="3099"/>
    <n v="2236"/>
    <n v="1168"/>
    <n v="3404"/>
    <x v="6"/>
    <x v="1"/>
  </r>
  <r>
    <x v="3"/>
    <n v="446"/>
    <n v="2246"/>
    <n v="1927"/>
    <n v="1206"/>
    <n v="214"/>
    <n v="6039"/>
    <n v="4005"/>
    <n v="10044"/>
    <n v="135"/>
    <s v="0"/>
    <n v="135"/>
    <n v="561"/>
    <n v="497"/>
    <n v="1058"/>
    <n v="3854"/>
    <n v="1441"/>
    <n v="5295"/>
    <n v="1489"/>
    <n v="2067"/>
    <n v="3556"/>
    <x v="6"/>
    <x v="1"/>
  </r>
  <r>
    <x v="4"/>
    <n v="187"/>
    <n v="1589"/>
    <n v="2351"/>
    <n v="738"/>
    <n v="21"/>
    <n v="4886"/>
    <n v="1013"/>
    <n v="5899"/>
    <n v="132"/>
    <s v="0"/>
    <n v="132"/>
    <n v="123"/>
    <n v="0"/>
    <n v="123"/>
    <n v="3715"/>
    <n v="123"/>
    <n v="3838"/>
    <n v="916"/>
    <n v="890"/>
    <n v="1806"/>
    <x v="6"/>
    <x v="1"/>
  </r>
  <r>
    <x v="5"/>
    <n v="315"/>
    <n v="13574"/>
    <n v="8250"/>
    <n v="2170"/>
    <n v="710"/>
    <n v="25019"/>
    <n v="5026"/>
    <n v="30045"/>
    <n v="119"/>
    <s v="0"/>
    <n v="119"/>
    <n v="1071"/>
    <n v="231"/>
    <n v="1302"/>
    <n v="18716"/>
    <n v="3942"/>
    <n v="22658"/>
    <n v="5113"/>
    <n v="853"/>
    <n v="5966"/>
    <x v="6"/>
    <x v="1"/>
  </r>
  <r>
    <x v="6"/>
    <n v="151"/>
    <n v="452"/>
    <n v="127"/>
    <n v="21"/>
    <n v="3"/>
    <n v="754"/>
    <n v="147"/>
    <n v="901"/>
    <n v="41"/>
    <s v="0"/>
    <n v="41"/>
    <n v="25"/>
    <n v="0"/>
    <n v="25"/>
    <n v="569"/>
    <n v="50"/>
    <n v="619"/>
    <n v="119"/>
    <n v="97"/>
    <n v="216"/>
    <x v="6"/>
    <x v="1"/>
  </r>
  <r>
    <x v="7"/>
    <n v="10"/>
    <n v="6"/>
    <n v="11"/>
    <n v="3"/>
    <n v="2"/>
    <n v="32"/>
    <n v="16"/>
    <n v="48"/>
    <n v="6"/>
    <s v="0"/>
    <n v="6"/>
    <n v="0"/>
    <n v="10"/>
    <n v="10"/>
    <n v="19"/>
    <n v="6"/>
    <n v="25"/>
    <n v="7"/>
    <n v="0"/>
    <n v="7"/>
    <x v="6"/>
    <x v="1"/>
  </r>
  <r>
    <x v="8"/>
    <n v="0"/>
    <n v="6"/>
    <n v="5"/>
    <n v="8"/>
    <n v="22"/>
    <n v="41"/>
    <n v="0"/>
    <n v="41"/>
    <n v="13"/>
    <s v="0"/>
    <n v="13"/>
    <n v="0"/>
    <n v="0"/>
    <n v="0"/>
    <n v="28"/>
    <n v="0"/>
    <n v="28"/>
    <n v="0"/>
    <n v="0"/>
    <n v="0"/>
    <x v="6"/>
    <x v="1"/>
  </r>
  <r>
    <x v="9"/>
    <n v="8"/>
    <n v="251"/>
    <n v="2"/>
    <n v="7"/>
    <n v="21"/>
    <n v="289"/>
    <n v="295"/>
    <n v="584"/>
    <n v="20"/>
    <s v="0"/>
    <n v="20"/>
    <n v="0"/>
    <n v="0"/>
    <n v="0"/>
    <n v="27"/>
    <n v="119"/>
    <n v="146"/>
    <n v="242"/>
    <n v="176"/>
    <n v="418"/>
    <x v="6"/>
    <x v="1"/>
  </r>
  <r>
    <x v="10"/>
    <n v="1"/>
    <n v="0"/>
    <n v="0"/>
    <n v="6"/>
    <n v="10"/>
    <n v="17"/>
    <n v="23"/>
    <n v="40"/>
    <n v="8"/>
    <s v="0"/>
    <n v="8"/>
    <n v="0"/>
    <n v="0"/>
    <n v="0"/>
    <n v="9"/>
    <n v="8"/>
    <n v="17"/>
    <n v="0"/>
    <n v="15"/>
    <n v="15"/>
    <x v="6"/>
    <x v="1"/>
  </r>
  <r>
    <x v="11"/>
    <n v="14"/>
    <n v="181"/>
    <n v="85"/>
    <n v="8"/>
    <n v="3"/>
    <n v="291"/>
    <n v="56"/>
    <n v="347"/>
    <n v="1"/>
    <s v="0"/>
    <n v="1"/>
    <n v="3"/>
    <n v="0"/>
    <n v="3"/>
    <n v="198"/>
    <n v="43"/>
    <n v="241"/>
    <n v="89"/>
    <n v="13"/>
    <n v="102"/>
    <x v="6"/>
    <x v="1"/>
  </r>
  <r>
    <x v="12"/>
    <n v="9"/>
    <n v="208"/>
    <n v="97"/>
    <n v="15"/>
    <n v="71"/>
    <n v="400"/>
    <n v="178"/>
    <n v="578"/>
    <n v="2"/>
    <s v="0"/>
    <n v="2"/>
    <n v="4"/>
    <n v="9"/>
    <n v="13"/>
    <n v="327"/>
    <n v="118"/>
    <n v="445"/>
    <n v="67"/>
    <n v="51"/>
    <n v="118"/>
    <x v="6"/>
    <x v="1"/>
  </r>
  <r>
    <x v="13"/>
    <n v="34"/>
    <n v="241"/>
    <n v="192"/>
    <n v="32"/>
    <n v="26"/>
    <n v="525"/>
    <n v="887"/>
    <n v="1412"/>
    <n v="50"/>
    <s v="0"/>
    <n v="50"/>
    <n v="9"/>
    <n v="0"/>
    <n v="9"/>
    <n v="435"/>
    <n v="845"/>
    <n v="1280"/>
    <n v="31"/>
    <n v="42"/>
    <n v="73"/>
    <x v="6"/>
    <x v="1"/>
  </r>
  <r>
    <x v="14"/>
    <n v="41"/>
    <n v="58"/>
    <n v="64"/>
    <n v="37"/>
    <n v="3"/>
    <n v="203"/>
    <n v="17"/>
    <n v="220"/>
    <n v="64"/>
    <s v="0"/>
    <n v="64"/>
    <n v="1"/>
    <n v="2"/>
    <n v="3"/>
    <n v="118"/>
    <n v="13"/>
    <n v="131"/>
    <n v="20"/>
    <n v="2"/>
    <n v="22"/>
    <x v="6"/>
    <x v="1"/>
  </r>
  <r>
    <x v="15"/>
    <n v="6"/>
    <n v="9"/>
    <n v="0"/>
    <n v="5"/>
    <n v="0"/>
    <n v="20"/>
    <n v="3"/>
    <n v="23"/>
    <n v="2"/>
    <s v="0"/>
    <n v="2"/>
    <n v="0"/>
    <n v="0"/>
    <n v="0"/>
    <n v="18"/>
    <n v="3"/>
    <n v="21"/>
    <n v="0"/>
    <n v="0"/>
    <n v="0"/>
    <x v="6"/>
    <x v="1"/>
  </r>
  <r>
    <x v="16"/>
    <n v="55"/>
    <n v="67"/>
    <n v="113"/>
    <n v="70"/>
    <n v="5"/>
    <n v="310"/>
    <n v="17"/>
    <n v="327"/>
    <n v="154"/>
    <s v="0"/>
    <n v="154"/>
    <n v="2"/>
    <n v="0"/>
    <n v="2"/>
    <n v="144"/>
    <n v="10"/>
    <n v="154"/>
    <n v="10"/>
    <n v="7"/>
    <n v="17"/>
    <x v="6"/>
    <x v="1"/>
  </r>
  <r>
    <x v="17"/>
    <n v="128"/>
    <n v="53"/>
    <n v="117"/>
    <n v="56"/>
    <n v="8"/>
    <n v="362"/>
    <n v="20"/>
    <n v="382"/>
    <n v="217"/>
    <s v="0"/>
    <n v="217"/>
    <n v="0"/>
    <n v="0"/>
    <n v="0"/>
    <n v="119"/>
    <n v="3"/>
    <n v="122"/>
    <n v="26"/>
    <n v="17"/>
    <n v="43"/>
    <x v="6"/>
    <x v="1"/>
  </r>
  <r>
    <x v="18"/>
    <n v="4347"/>
    <n v="29052"/>
    <n v="24579"/>
    <n v="13093"/>
    <n v="2707"/>
    <n v="73778"/>
    <n v="32929"/>
    <n v="106707"/>
    <n v="11100"/>
    <s v="319"/>
    <n v="11419"/>
    <n v="2803"/>
    <n v="1104"/>
    <n v="3907"/>
    <n v="44740"/>
    <n v="21071"/>
    <n v="65811"/>
    <n v="15135"/>
    <n v="10435"/>
    <n v="25570"/>
    <x v="6"/>
    <x v="1"/>
  </r>
  <r>
    <x v="0"/>
    <n v="2566"/>
    <n v="10041"/>
    <n v="12606"/>
    <n v="6820"/>
    <n v="2292"/>
    <n v="34325"/>
    <n v="19176"/>
    <n v="53501"/>
    <n v="9576"/>
    <s v="339"/>
    <n v="9915"/>
    <n v="1291"/>
    <n v="560"/>
    <n v="1851"/>
    <n v="18986"/>
    <n v="13662"/>
    <n v="32648"/>
    <n v="4472"/>
    <n v="4615"/>
    <n v="9087"/>
    <x v="7"/>
    <x v="1"/>
  </r>
  <r>
    <x v="1"/>
    <n v="48"/>
    <n v="432"/>
    <n v="417"/>
    <n v="150"/>
    <n v="36"/>
    <n v="1083"/>
    <n v="1276"/>
    <n v="2359"/>
    <n v="16"/>
    <s v="0"/>
    <n v="16"/>
    <n v="3"/>
    <n v="4"/>
    <n v="7"/>
    <n v="626"/>
    <n v="460"/>
    <n v="1086"/>
    <n v="438"/>
    <n v="812"/>
    <n v="1250"/>
    <x v="7"/>
    <x v="1"/>
  </r>
  <r>
    <x v="2"/>
    <n v="167"/>
    <n v="1249"/>
    <n v="561"/>
    <n v="1158"/>
    <n v="41"/>
    <n v="3176"/>
    <n v="1018"/>
    <n v="4194"/>
    <n v="42"/>
    <s v="0"/>
    <n v="42"/>
    <n v="1"/>
    <n v="10"/>
    <n v="11"/>
    <n v="1566"/>
    <n v="351"/>
    <n v="1917"/>
    <n v="1567"/>
    <n v="657"/>
    <n v="2224"/>
    <x v="7"/>
    <x v="1"/>
  </r>
  <r>
    <x v="3"/>
    <n v="378"/>
    <n v="2737"/>
    <n v="2270"/>
    <n v="1189"/>
    <n v="127"/>
    <n v="6701"/>
    <n v="4032"/>
    <n v="10733"/>
    <n v="96"/>
    <s v="0"/>
    <n v="96"/>
    <n v="566"/>
    <n v="524"/>
    <n v="1090"/>
    <n v="4553"/>
    <n v="1018"/>
    <n v="5571"/>
    <n v="1486"/>
    <n v="2490"/>
    <n v="3976"/>
    <x v="7"/>
    <x v="1"/>
  </r>
  <r>
    <x v="4"/>
    <n v="410"/>
    <n v="2452"/>
    <n v="2650"/>
    <n v="696"/>
    <n v="42"/>
    <n v="6250"/>
    <n v="1356"/>
    <n v="7606"/>
    <n v="209"/>
    <s v="0"/>
    <n v="209"/>
    <n v="282"/>
    <n v="13"/>
    <n v="295"/>
    <n v="4653"/>
    <n v="162"/>
    <n v="4815"/>
    <n v="1106"/>
    <n v="1181"/>
    <n v="2287"/>
    <x v="7"/>
    <x v="1"/>
  </r>
  <r>
    <x v="5"/>
    <n v="332"/>
    <n v="13839"/>
    <n v="8489"/>
    <n v="2511"/>
    <n v="716"/>
    <n v="25887"/>
    <n v="5540"/>
    <n v="31427"/>
    <n v="101"/>
    <s v="0"/>
    <n v="101"/>
    <n v="1337"/>
    <n v="221"/>
    <n v="1558"/>
    <n v="19505"/>
    <n v="4150"/>
    <n v="23655"/>
    <n v="4944"/>
    <n v="1169"/>
    <n v="6113"/>
    <x v="7"/>
    <x v="1"/>
  </r>
  <r>
    <x v="6"/>
    <n v="207"/>
    <n v="663"/>
    <n v="138"/>
    <n v="9"/>
    <n v="0"/>
    <n v="1017"/>
    <n v="102"/>
    <n v="1119"/>
    <n v="36"/>
    <s v="0"/>
    <n v="36"/>
    <n v="2"/>
    <n v="0"/>
    <n v="2"/>
    <n v="853"/>
    <n v="23"/>
    <n v="876"/>
    <n v="126"/>
    <n v="79"/>
    <n v="205"/>
    <x v="7"/>
    <x v="1"/>
  </r>
  <r>
    <x v="7"/>
    <n v="8"/>
    <n v="5"/>
    <n v="6"/>
    <n v="5"/>
    <n v="5"/>
    <n v="29"/>
    <n v="2"/>
    <n v="31"/>
    <n v="8"/>
    <s v="0"/>
    <n v="8"/>
    <n v="0"/>
    <n v="0"/>
    <n v="0"/>
    <n v="21"/>
    <n v="2"/>
    <n v="23"/>
    <n v="0"/>
    <n v="0"/>
    <n v="0"/>
    <x v="7"/>
    <x v="1"/>
  </r>
  <r>
    <x v="8"/>
    <n v="2"/>
    <n v="0"/>
    <n v="0"/>
    <n v="3"/>
    <n v="0"/>
    <n v="5"/>
    <n v="3"/>
    <n v="8"/>
    <n v="2"/>
    <s v="0"/>
    <n v="2"/>
    <n v="0"/>
    <n v="0"/>
    <n v="0"/>
    <n v="3"/>
    <n v="3"/>
    <n v="6"/>
    <n v="0"/>
    <n v="0"/>
    <n v="0"/>
    <x v="7"/>
    <x v="1"/>
  </r>
  <r>
    <x v="9"/>
    <n v="0"/>
    <n v="421"/>
    <n v="1"/>
    <n v="5"/>
    <n v="0"/>
    <n v="427"/>
    <n v="217"/>
    <n v="644"/>
    <n v="5"/>
    <s v="0"/>
    <n v="5"/>
    <n v="0"/>
    <n v="0"/>
    <n v="0"/>
    <n v="148"/>
    <n v="11"/>
    <n v="159"/>
    <n v="274"/>
    <n v="206"/>
    <n v="480"/>
    <x v="7"/>
    <x v="1"/>
  </r>
  <r>
    <x v="10"/>
    <n v="4"/>
    <n v="18"/>
    <n v="3"/>
    <n v="3"/>
    <n v="3"/>
    <n v="31"/>
    <n v="8"/>
    <n v="39"/>
    <n v="24"/>
    <s v="0"/>
    <n v="24"/>
    <n v="0"/>
    <n v="0"/>
    <n v="0"/>
    <n v="7"/>
    <n v="8"/>
    <n v="15"/>
    <n v="0"/>
    <n v="0"/>
    <n v="0"/>
    <x v="7"/>
    <x v="1"/>
  </r>
  <r>
    <x v="11"/>
    <n v="21"/>
    <n v="154"/>
    <n v="92"/>
    <n v="23"/>
    <n v="11"/>
    <n v="301"/>
    <n v="39"/>
    <n v="340"/>
    <n v="19"/>
    <s v="0"/>
    <n v="19"/>
    <n v="0"/>
    <n v="0"/>
    <n v="0"/>
    <n v="212"/>
    <n v="16"/>
    <n v="228"/>
    <n v="70"/>
    <n v="23"/>
    <n v="93"/>
    <x v="7"/>
    <x v="1"/>
  </r>
  <r>
    <x v="12"/>
    <n v="17"/>
    <n v="149"/>
    <n v="76"/>
    <n v="19"/>
    <n v="5"/>
    <n v="266"/>
    <n v="127"/>
    <n v="393"/>
    <n v="11"/>
    <s v="0"/>
    <n v="11"/>
    <n v="0"/>
    <n v="0"/>
    <n v="0"/>
    <n v="217"/>
    <n v="75"/>
    <n v="292"/>
    <n v="38"/>
    <n v="52"/>
    <n v="90"/>
    <x v="7"/>
    <x v="1"/>
  </r>
  <r>
    <x v="13"/>
    <n v="27"/>
    <n v="235"/>
    <n v="273"/>
    <n v="90"/>
    <n v="15"/>
    <n v="640"/>
    <n v="758"/>
    <n v="1398"/>
    <n v="69"/>
    <s v="0"/>
    <n v="69"/>
    <n v="10"/>
    <n v="0"/>
    <n v="10"/>
    <n v="500"/>
    <n v="703"/>
    <n v="1203"/>
    <n v="61"/>
    <n v="55"/>
    <n v="116"/>
    <x v="7"/>
    <x v="1"/>
  </r>
  <r>
    <x v="14"/>
    <n v="32"/>
    <n v="63"/>
    <n v="36"/>
    <n v="20"/>
    <n v="3"/>
    <n v="154"/>
    <n v="17"/>
    <n v="171"/>
    <n v="52"/>
    <s v="0"/>
    <n v="52"/>
    <n v="0"/>
    <n v="0"/>
    <n v="0"/>
    <n v="99"/>
    <n v="17"/>
    <n v="116"/>
    <n v="3"/>
    <n v="0"/>
    <n v="3"/>
    <x v="7"/>
    <x v="1"/>
  </r>
  <r>
    <x v="15"/>
    <n v="8"/>
    <n v="3"/>
    <n v="11"/>
    <n v="3"/>
    <n v="3"/>
    <n v="28"/>
    <n v="0"/>
    <n v="28"/>
    <n v="0"/>
    <s v="0"/>
    <n v="0"/>
    <n v="0"/>
    <n v="0"/>
    <n v="0"/>
    <n v="24"/>
    <n v="0"/>
    <n v="24"/>
    <n v="4"/>
    <n v="0"/>
    <n v="4"/>
    <x v="7"/>
    <x v="1"/>
  </r>
  <r>
    <x v="16"/>
    <n v="52"/>
    <n v="160"/>
    <n v="106"/>
    <n v="74"/>
    <n v="9"/>
    <n v="401"/>
    <n v="15"/>
    <n v="416"/>
    <n v="242"/>
    <s v="0"/>
    <n v="242"/>
    <n v="4"/>
    <n v="0"/>
    <n v="4"/>
    <n v="135"/>
    <n v="14"/>
    <n v="149"/>
    <n v="20"/>
    <n v="1"/>
    <n v="21"/>
    <x v="7"/>
    <x v="1"/>
  </r>
  <r>
    <x v="17"/>
    <n v="86"/>
    <n v="66"/>
    <n v="138"/>
    <n v="50"/>
    <n v="0"/>
    <n v="340"/>
    <n v="25"/>
    <n v="365"/>
    <n v="165"/>
    <s v="0"/>
    <n v="165"/>
    <n v="0"/>
    <n v="5"/>
    <n v="5"/>
    <n v="146"/>
    <n v="5"/>
    <n v="151"/>
    <n v="29"/>
    <n v="15"/>
    <n v="44"/>
    <x v="7"/>
    <x v="1"/>
  </r>
  <r>
    <x v="18"/>
    <n v="4365"/>
    <n v="32687"/>
    <n v="27873"/>
    <n v="12828"/>
    <n v="3308"/>
    <n v="81061"/>
    <n v="33711"/>
    <n v="114772"/>
    <n v="10673"/>
    <s v="339"/>
    <n v="11012"/>
    <n v="3496"/>
    <n v="1337"/>
    <n v="4833"/>
    <n v="52254"/>
    <n v="20680"/>
    <n v="72934"/>
    <n v="14638"/>
    <n v="11355"/>
    <n v="25993"/>
    <x v="7"/>
    <x v="1"/>
  </r>
  <r>
    <x v="0"/>
    <n v="2387"/>
    <n v="7902"/>
    <n v="9680"/>
    <n v="6005"/>
    <n v="1602"/>
    <n v="27576"/>
    <n v="15769"/>
    <n v="43345"/>
    <n v="10375"/>
    <s v="337"/>
    <n v="10712"/>
    <n v="1151"/>
    <n v="335"/>
    <n v="1486"/>
    <n v="12644"/>
    <n v="10338"/>
    <n v="22982"/>
    <n v="3406"/>
    <n v="4759"/>
    <n v="8165"/>
    <x v="8"/>
    <x v="1"/>
  </r>
  <r>
    <x v="1"/>
    <n v="74"/>
    <n v="478"/>
    <n v="402"/>
    <n v="152"/>
    <n v="52"/>
    <n v="1158"/>
    <n v="2555"/>
    <n v="3713"/>
    <n v="33"/>
    <s v="0"/>
    <n v="33"/>
    <n v="0"/>
    <n v="5"/>
    <n v="5"/>
    <n v="690"/>
    <n v="1866"/>
    <n v="2556"/>
    <n v="435"/>
    <n v="684"/>
    <n v="1119"/>
    <x v="8"/>
    <x v="1"/>
  </r>
  <r>
    <x v="2"/>
    <n v="161"/>
    <n v="1243"/>
    <n v="525"/>
    <n v="1278"/>
    <n v="41"/>
    <n v="3248"/>
    <n v="1054"/>
    <n v="4302"/>
    <n v="19"/>
    <s v="0"/>
    <n v="19"/>
    <n v="3"/>
    <n v="2"/>
    <n v="5"/>
    <n v="1448"/>
    <n v="325"/>
    <n v="1773"/>
    <n v="1778"/>
    <n v="727"/>
    <n v="2505"/>
    <x v="8"/>
    <x v="1"/>
  </r>
  <r>
    <x v="3"/>
    <n v="744"/>
    <n v="2568"/>
    <n v="1707"/>
    <n v="1303"/>
    <n v="194"/>
    <n v="6516"/>
    <n v="3862"/>
    <n v="10378"/>
    <n v="118"/>
    <s v="0"/>
    <n v="118"/>
    <n v="459"/>
    <n v="546"/>
    <n v="1005"/>
    <n v="4405"/>
    <n v="1093"/>
    <n v="5498"/>
    <n v="1534"/>
    <n v="2223"/>
    <n v="3757"/>
    <x v="8"/>
    <x v="1"/>
  </r>
  <r>
    <x v="4"/>
    <n v="197"/>
    <n v="2195"/>
    <n v="2687"/>
    <n v="600"/>
    <n v="11"/>
    <n v="5690"/>
    <n v="581"/>
    <n v="6271"/>
    <n v="143"/>
    <s v="0"/>
    <n v="143"/>
    <n v="244"/>
    <n v="3"/>
    <n v="247"/>
    <n v="4565"/>
    <n v="268"/>
    <n v="4833"/>
    <n v="738"/>
    <n v="310"/>
    <n v="1048"/>
    <x v="8"/>
    <x v="1"/>
  </r>
  <r>
    <x v="5"/>
    <n v="533"/>
    <n v="13948"/>
    <n v="9705"/>
    <n v="2496"/>
    <n v="891"/>
    <n v="27573"/>
    <n v="5629"/>
    <n v="33202"/>
    <n v="169"/>
    <s v="0"/>
    <n v="169"/>
    <n v="968"/>
    <n v="229"/>
    <n v="1197"/>
    <n v="21348"/>
    <n v="4208"/>
    <n v="25556"/>
    <n v="5088"/>
    <n v="1192"/>
    <n v="6280"/>
    <x v="8"/>
    <x v="1"/>
  </r>
  <r>
    <x v="6"/>
    <n v="136"/>
    <n v="451"/>
    <n v="104"/>
    <n v="5"/>
    <n v="0"/>
    <n v="696"/>
    <n v="79"/>
    <n v="775"/>
    <n v="55"/>
    <s v="0"/>
    <n v="55"/>
    <n v="2"/>
    <n v="0"/>
    <n v="2"/>
    <n v="558"/>
    <n v="0"/>
    <n v="558"/>
    <n v="81"/>
    <n v="79"/>
    <n v="160"/>
    <x v="8"/>
    <x v="1"/>
  </r>
  <r>
    <x v="7"/>
    <n v="12"/>
    <n v="22"/>
    <n v="0"/>
    <n v="6"/>
    <n v="0"/>
    <n v="40"/>
    <n v="38"/>
    <n v="78"/>
    <n v="11"/>
    <s v="0"/>
    <n v="11"/>
    <n v="0"/>
    <n v="0"/>
    <n v="0"/>
    <n v="23"/>
    <n v="38"/>
    <n v="61"/>
    <n v="6"/>
    <n v="0"/>
    <n v="6"/>
    <x v="8"/>
    <x v="1"/>
  </r>
  <r>
    <x v="8"/>
    <n v="3"/>
    <n v="34"/>
    <n v="27"/>
    <n v="0"/>
    <n v="16"/>
    <n v="80"/>
    <n v="61"/>
    <n v="141"/>
    <n v="20"/>
    <s v="0"/>
    <n v="20"/>
    <n v="0"/>
    <n v="0"/>
    <n v="0"/>
    <n v="33"/>
    <n v="61"/>
    <n v="94"/>
    <n v="27"/>
    <n v="0"/>
    <n v="27"/>
    <x v="8"/>
    <x v="1"/>
  </r>
  <r>
    <x v="9"/>
    <n v="13"/>
    <n v="485"/>
    <n v="7"/>
    <n v="5"/>
    <n v="5"/>
    <n v="515"/>
    <n v="246"/>
    <n v="761"/>
    <n v="20"/>
    <s v="0"/>
    <n v="20"/>
    <n v="0"/>
    <n v="0"/>
    <n v="0"/>
    <n v="207"/>
    <n v="17"/>
    <n v="224"/>
    <n v="288"/>
    <n v="229"/>
    <n v="517"/>
    <x v="8"/>
    <x v="1"/>
  </r>
  <r>
    <x v="10"/>
    <n v="0"/>
    <n v="0"/>
    <n v="2"/>
    <n v="0"/>
    <n v="0"/>
    <n v="2"/>
    <n v="3"/>
    <n v="5"/>
    <n v="2"/>
    <s v="0"/>
    <n v="2"/>
    <n v="0"/>
    <n v="0"/>
    <n v="0"/>
    <n v="0"/>
    <n v="3"/>
    <n v="3"/>
    <n v="0"/>
    <n v="0"/>
    <n v="0"/>
    <x v="8"/>
    <x v="1"/>
  </r>
  <r>
    <x v="11"/>
    <n v="19"/>
    <n v="194"/>
    <n v="128"/>
    <n v="30"/>
    <n v="3"/>
    <n v="374"/>
    <n v="93"/>
    <n v="467"/>
    <n v="30"/>
    <s v="0"/>
    <n v="30"/>
    <n v="2"/>
    <n v="0"/>
    <n v="2"/>
    <n v="266"/>
    <n v="52"/>
    <n v="318"/>
    <n v="76"/>
    <n v="41"/>
    <n v="117"/>
    <x v="8"/>
    <x v="1"/>
  </r>
  <r>
    <x v="12"/>
    <n v="15"/>
    <n v="144"/>
    <n v="94"/>
    <n v="55"/>
    <n v="18"/>
    <n v="326"/>
    <n v="148"/>
    <n v="474"/>
    <n v="18"/>
    <s v="0"/>
    <n v="18"/>
    <n v="2"/>
    <n v="0"/>
    <n v="2"/>
    <n v="247"/>
    <n v="104"/>
    <n v="351"/>
    <n v="59"/>
    <n v="44"/>
    <n v="103"/>
    <x v="8"/>
    <x v="1"/>
  </r>
  <r>
    <x v="13"/>
    <n v="56"/>
    <n v="174"/>
    <n v="97"/>
    <n v="6"/>
    <n v="0"/>
    <n v="333"/>
    <n v="707"/>
    <n v="1040"/>
    <n v="81"/>
    <s v="0"/>
    <n v="81"/>
    <n v="0"/>
    <n v="9"/>
    <n v="9"/>
    <n v="216"/>
    <n v="675"/>
    <n v="891"/>
    <n v="36"/>
    <n v="23"/>
    <n v="59"/>
    <x v="8"/>
    <x v="1"/>
  </r>
  <r>
    <x v="14"/>
    <n v="38"/>
    <n v="54"/>
    <n v="19"/>
    <n v="10"/>
    <n v="5"/>
    <n v="126"/>
    <n v="24"/>
    <n v="150"/>
    <n v="41"/>
    <s v="0"/>
    <n v="41"/>
    <n v="0"/>
    <n v="0"/>
    <n v="0"/>
    <n v="82"/>
    <n v="24"/>
    <n v="106"/>
    <n v="3"/>
    <n v="0"/>
    <n v="3"/>
    <x v="8"/>
    <x v="1"/>
  </r>
  <r>
    <x v="15"/>
    <n v="8"/>
    <n v="17"/>
    <n v="3"/>
    <n v="0"/>
    <n v="0"/>
    <n v="28"/>
    <n v="0"/>
    <n v="28"/>
    <n v="11"/>
    <s v="0"/>
    <n v="11"/>
    <n v="0"/>
    <n v="0"/>
    <n v="0"/>
    <n v="17"/>
    <n v="0"/>
    <n v="17"/>
    <n v="0"/>
    <n v="0"/>
    <n v="0"/>
    <x v="8"/>
    <x v="1"/>
  </r>
  <r>
    <x v="16"/>
    <n v="95"/>
    <n v="153"/>
    <n v="148"/>
    <n v="37"/>
    <n v="11"/>
    <n v="444"/>
    <n v="8"/>
    <n v="452"/>
    <n v="238"/>
    <s v="0"/>
    <n v="238"/>
    <n v="9"/>
    <n v="0"/>
    <n v="9"/>
    <n v="175"/>
    <n v="8"/>
    <n v="183"/>
    <n v="22"/>
    <n v="0"/>
    <n v="22"/>
    <x v="8"/>
    <x v="1"/>
  </r>
  <r>
    <x v="17"/>
    <n v="65"/>
    <n v="46"/>
    <n v="164"/>
    <n v="125"/>
    <n v="5"/>
    <n v="405"/>
    <n v="3"/>
    <n v="408"/>
    <n v="270"/>
    <s v="0"/>
    <n v="270"/>
    <n v="1"/>
    <n v="3"/>
    <n v="4"/>
    <n v="125"/>
    <n v="0"/>
    <n v="125"/>
    <n v="9"/>
    <n v="0"/>
    <n v="9"/>
    <x v="8"/>
    <x v="1"/>
  </r>
  <r>
    <x v="18"/>
    <n v="4556"/>
    <n v="30108"/>
    <n v="25499"/>
    <n v="12113"/>
    <n v="2854"/>
    <n v="75130"/>
    <n v="30860"/>
    <n v="105990"/>
    <n v="11654"/>
    <s v="337"/>
    <n v="11991"/>
    <n v="2841"/>
    <n v="1132"/>
    <n v="3973"/>
    <n v="47049"/>
    <n v="19080"/>
    <n v="66129"/>
    <n v="13586"/>
    <n v="10311"/>
    <n v="23897"/>
    <x v="8"/>
    <x v="1"/>
  </r>
  <r>
    <x v="0"/>
    <n v="3968"/>
    <n v="7596"/>
    <n v="7416"/>
    <n v="5245"/>
    <n v="1228"/>
    <n v="25453"/>
    <n v="10314"/>
    <n v="35767"/>
    <n v="10930"/>
    <s v="326"/>
    <n v="11256"/>
    <n v="729"/>
    <n v="70"/>
    <n v="799"/>
    <n v="10844"/>
    <n v="8430"/>
    <n v="19274"/>
    <n v="2950"/>
    <n v="1488"/>
    <n v="4438"/>
    <x v="9"/>
    <x v="1"/>
  </r>
  <r>
    <x v="1"/>
    <n v="67"/>
    <n v="475"/>
    <n v="345"/>
    <n v="106"/>
    <n v="33"/>
    <n v="1026"/>
    <n v="882"/>
    <n v="1908"/>
    <n v="30"/>
    <s v="0"/>
    <n v="30"/>
    <n v="0"/>
    <n v="3"/>
    <n v="3"/>
    <n v="590"/>
    <n v="187"/>
    <n v="777"/>
    <n v="406"/>
    <n v="692"/>
    <n v="1098"/>
    <x v="9"/>
    <x v="1"/>
  </r>
  <r>
    <x v="2"/>
    <n v="125"/>
    <n v="851"/>
    <n v="280"/>
    <n v="725"/>
    <n v="89"/>
    <n v="2070"/>
    <n v="754"/>
    <n v="2824"/>
    <n v="21"/>
    <s v="0"/>
    <n v="21"/>
    <n v="0"/>
    <n v="5"/>
    <n v="5"/>
    <n v="960"/>
    <n v="337"/>
    <n v="1297"/>
    <n v="1089"/>
    <n v="412"/>
    <n v="1501"/>
    <x v="9"/>
    <x v="1"/>
  </r>
  <r>
    <x v="3"/>
    <n v="724"/>
    <n v="2944"/>
    <n v="1794"/>
    <n v="1489"/>
    <n v="280"/>
    <n v="7231"/>
    <n v="4956"/>
    <n v="12187"/>
    <n v="179"/>
    <s v="0"/>
    <n v="179"/>
    <n v="385"/>
    <n v="779"/>
    <n v="1164"/>
    <n v="4867"/>
    <n v="1784"/>
    <n v="6651"/>
    <n v="1800"/>
    <n v="2393"/>
    <n v="4193"/>
    <x v="9"/>
    <x v="1"/>
  </r>
  <r>
    <x v="4"/>
    <n v="200"/>
    <n v="1684"/>
    <n v="3286"/>
    <n v="578"/>
    <n v="30"/>
    <n v="5778"/>
    <n v="509"/>
    <n v="6287"/>
    <n v="219"/>
    <s v="0"/>
    <n v="219"/>
    <n v="410"/>
    <n v="18"/>
    <n v="428"/>
    <n v="4582"/>
    <n v="270"/>
    <n v="4852"/>
    <n v="567"/>
    <n v="221"/>
    <n v="788"/>
    <x v="9"/>
    <x v="1"/>
  </r>
  <r>
    <x v="5"/>
    <n v="632"/>
    <n v="14625"/>
    <n v="9067"/>
    <n v="2314"/>
    <n v="763"/>
    <n v="27401"/>
    <n v="4935"/>
    <n v="32336"/>
    <n v="115"/>
    <s v="0"/>
    <n v="115"/>
    <n v="1235"/>
    <n v="270"/>
    <n v="1505"/>
    <n v="20453"/>
    <n v="3531"/>
    <n v="23984"/>
    <n v="5598"/>
    <n v="1134"/>
    <n v="6732"/>
    <x v="9"/>
    <x v="1"/>
  </r>
  <r>
    <x v="6"/>
    <n v="172"/>
    <n v="802"/>
    <n v="140"/>
    <n v="23"/>
    <n v="5"/>
    <n v="1142"/>
    <n v="67"/>
    <n v="1209"/>
    <n v="105"/>
    <s v="0"/>
    <n v="105"/>
    <n v="4"/>
    <n v="0"/>
    <n v="4"/>
    <n v="918"/>
    <n v="0"/>
    <n v="918"/>
    <n v="115"/>
    <n v="67"/>
    <n v="182"/>
    <x v="9"/>
    <x v="1"/>
  </r>
  <r>
    <x v="7"/>
    <n v="43"/>
    <n v="785"/>
    <n v="1595"/>
    <n v="214"/>
    <n v="10"/>
    <n v="2647"/>
    <n v="4408"/>
    <n v="7055"/>
    <n v="25"/>
    <s v="0"/>
    <n v="25"/>
    <n v="0"/>
    <n v="0"/>
    <n v="0"/>
    <n v="2032"/>
    <n v="1155"/>
    <n v="3187"/>
    <n v="590"/>
    <n v="3253"/>
    <n v="3843"/>
    <x v="9"/>
    <x v="1"/>
  </r>
  <r>
    <x v="8"/>
    <n v="20"/>
    <n v="191"/>
    <n v="292"/>
    <n v="302"/>
    <n v="0"/>
    <n v="805"/>
    <n v="410"/>
    <n v="1215"/>
    <n v="39"/>
    <s v="0"/>
    <n v="39"/>
    <n v="0"/>
    <n v="0"/>
    <n v="0"/>
    <n v="449"/>
    <n v="203"/>
    <n v="652"/>
    <n v="317"/>
    <n v="207"/>
    <n v="524"/>
    <x v="9"/>
    <x v="1"/>
  </r>
  <r>
    <x v="9"/>
    <n v="144"/>
    <n v="673"/>
    <n v="117"/>
    <n v="204"/>
    <n v="40"/>
    <n v="1178"/>
    <n v="2129"/>
    <n v="3307"/>
    <n v="123"/>
    <s v="0"/>
    <n v="123"/>
    <n v="0"/>
    <n v="0"/>
    <n v="0"/>
    <n v="501"/>
    <n v="1648"/>
    <n v="2149"/>
    <n v="554"/>
    <n v="481"/>
    <n v="1035"/>
    <x v="9"/>
    <x v="1"/>
  </r>
  <r>
    <x v="10"/>
    <n v="70"/>
    <n v="98"/>
    <n v="449"/>
    <n v="211"/>
    <n v="0"/>
    <n v="828"/>
    <n v="1135"/>
    <n v="1963"/>
    <n v="73"/>
    <s v="0"/>
    <n v="73"/>
    <n v="0"/>
    <n v="0"/>
    <n v="0"/>
    <n v="550"/>
    <n v="171"/>
    <n v="721"/>
    <n v="205"/>
    <n v="964"/>
    <n v="1169"/>
    <x v="9"/>
    <x v="1"/>
  </r>
  <r>
    <x v="11"/>
    <n v="37"/>
    <n v="266"/>
    <n v="54"/>
    <n v="36"/>
    <n v="10"/>
    <n v="403"/>
    <n v="120"/>
    <n v="523"/>
    <n v="82"/>
    <s v="0"/>
    <n v="82"/>
    <n v="0"/>
    <n v="0"/>
    <n v="0"/>
    <n v="246"/>
    <n v="47"/>
    <n v="293"/>
    <n v="75"/>
    <n v="73"/>
    <n v="148"/>
    <x v="9"/>
    <x v="1"/>
  </r>
  <r>
    <x v="12"/>
    <n v="24"/>
    <n v="291"/>
    <n v="100"/>
    <n v="29"/>
    <n v="14"/>
    <n v="458"/>
    <n v="180"/>
    <n v="638"/>
    <n v="26"/>
    <s v="0"/>
    <n v="26"/>
    <n v="2"/>
    <n v="0"/>
    <n v="2"/>
    <n v="349"/>
    <n v="142"/>
    <n v="491"/>
    <n v="81"/>
    <n v="38"/>
    <n v="119"/>
    <x v="9"/>
    <x v="1"/>
  </r>
  <r>
    <x v="13"/>
    <n v="48"/>
    <n v="138"/>
    <n v="80"/>
    <n v="73"/>
    <n v="9"/>
    <n v="348"/>
    <n v="645"/>
    <n v="993"/>
    <n v="97"/>
    <s v="0"/>
    <n v="97"/>
    <n v="0"/>
    <n v="0"/>
    <n v="0"/>
    <n v="180"/>
    <n v="556"/>
    <n v="736"/>
    <n v="71"/>
    <n v="89"/>
    <n v="160"/>
    <x v="9"/>
    <x v="1"/>
  </r>
  <r>
    <x v="14"/>
    <n v="53"/>
    <n v="112"/>
    <n v="23"/>
    <n v="21"/>
    <n v="0"/>
    <n v="209"/>
    <n v="35"/>
    <n v="244"/>
    <n v="55"/>
    <s v="0"/>
    <n v="55"/>
    <n v="2"/>
    <n v="5"/>
    <n v="7"/>
    <n v="144"/>
    <n v="30"/>
    <n v="174"/>
    <n v="8"/>
    <n v="0"/>
    <n v="8"/>
    <x v="9"/>
    <x v="1"/>
  </r>
  <r>
    <x v="15"/>
    <n v="4"/>
    <n v="37"/>
    <n v="4"/>
    <n v="3"/>
    <n v="3"/>
    <n v="51"/>
    <n v="0"/>
    <n v="51"/>
    <n v="6"/>
    <s v="0"/>
    <n v="6"/>
    <n v="0"/>
    <n v="0"/>
    <n v="0"/>
    <n v="41"/>
    <n v="0"/>
    <n v="41"/>
    <n v="4"/>
    <n v="0"/>
    <n v="4"/>
    <x v="9"/>
    <x v="1"/>
  </r>
  <r>
    <x v="16"/>
    <n v="64"/>
    <n v="90"/>
    <n v="78"/>
    <n v="63"/>
    <n v="5"/>
    <n v="300"/>
    <n v="0"/>
    <n v="300"/>
    <n v="155"/>
    <s v="0"/>
    <n v="155"/>
    <n v="0"/>
    <n v="0"/>
    <n v="0"/>
    <n v="131"/>
    <n v="0"/>
    <n v="131"/>
    <n v="14"/>
    <n v="0"/>
    <n v="14"/>
    <x v="9"/>
    <x v="1"/>
  </r>
  <r>
    <x v="17"/>
    <n v="78"/>
    <n v="33"/>
    <n v="65"/>
    <n v="80"/>
    <n v="15"/>
    <n v="271"/>
    <n v="7"/>
    <n v="278"/>
    <n v="167"/>
    <s v="0"/>
    <n v="167"/>
    <n v="0"/>
    <n v="0"/>
    <n v="0"/>
    <n v="89"/>
    <n v="0"/>
    <n v="89"/>
    <n v="15"/>
    <n v="7"/>
    <n v="22"/>
    <x v="9"/>
    <x v="1"/>
  </r>
  <r>
    <x v="18"/>
    <n v="6473"/>
    <n v="31691"/>
    <n v="25185"/>
    <n v="11716"/>
    <n v="2534"/>
    <n v="77599"/>
    <n v="31486"/>
    <n v="109085"/>
    <n v="12447"/>
    <s v="326"/>
    <n v="12773"/>
    <n v="2767"/>
    <n v="1150"/>
    <n v="3917"/>
    <n v="47926"/>
    <n v="18491"/>
    <n v="66417"/>
    <n v="14459"/>
    <n v="11519"/>
    <n v="25978"/>
    <x v="9"/>
    <x v="1"/>
  </r>
  <r>
    <x v="0"/>
    <n v="2526"/>
    <n v="5208"/>
    <n v="5108"/>
    <n v="4969"/>
    <n v="888"/>
    <n v="18699"/>
    <n v="5067"/>
    <n v="23766"/>
    <n v="9960"/>
    <s v="319"/>
    <n v="10279"/>
    <n v="579"/>
    <n v="28"/>
    <n v="607"/>
    <n v="5761"/>
    <n v="4198"/>
    <n v="9959"/>
    <n v="2399"/>
    <n v="522"/>
    <n v="2921"/>
    <x v="10"/>
    <x v="1"/>
  </r>
  <r>
    <x v="1"/>
    <n v="49"/>
    <n v="414"/>
    <n v="267"/>
    <n v="102"/>
    <n v="42"/>
    <n v="874"/>
    <n v="1398"/>
    <n v="2272"/>
    <n v="22"/>
    <s v="0"/>
    <n v="22"/>
    <n v="7"/>
    <n v="4"/>
    <n v="11"/>
    <n v="573"/>
    <n v="418"/>
    <n v="991"/>
    <n v="272"/>
    <n v="976"/>
    <n v="1248"/>
    <x v="10"/>
    <x v="1"/>
  </r>
  <r>
    <x v="2"/>
    <n v="63"/>
    <n v="526"/>
    <n v="292"/>
    <n v="1042"/>
    <n v="124"/>
    <n v="2047"/>
    <n v="720"/>
    <n v="2767"/>
    <n v="27"/>
    <s v="0"/>
    <n v="27"/>
    <n v="7"/>
    <n v="7"/>
    <n v="14"/>
    <n v="726"/>
    <n v="400"/>
    <n v="1126"/>
    <n v="1287"/>
    <n v="313"/>
    <n v="1600"/>
    <x v="10"/>
    <x v="1"/>
  </r>
  <r>
    <x v="3"/>
    <n v="918"/>
    <n v="4103"/>
    <n v="2734"/>
    <n v="2521"/>
    <n v="627"/>
    <n v="10903"/>
    <n v="7240"/>
    <n v="18143"/>
    <n v="207"/>
    <s v="0"/>
    <n v="207"/>
    <n v="434"/>
    <n v="1066"/>
    <n v="1500"/>
    <n v="7506"/>
    <n v="3074"/>
    <n v="10580"/>
    <n v="2756"/>
    <n v="3100"/>
    <n v="5856"/>
    <x v="10"/>
    <x v="1"/>
  </r>
  <r>
    <x v="4"/>
    <n v="150"/>
    <n v="1366"/>
    <n v="1409"/>
    <n v="804"/>
    <n v="7"/>
    <n v="3736"/>
    <n v="245"/>
    <n v="3981"/>
    <n v="124"/>
    <s v="0"/>
    <n v="124"/>
    <n v="636"/>
    <n v="14"/>
    <n v="650"/>
    <n v="2447"/>
    <n v="71"/>
    <n v="2518"/>
    <n v="529"/>
    <n v="160"/>
    <n v="689"/>
    <x v="10"/>
    <x v="1"/>
  </r>
  <r>
    <x v="5"/>
    <n v="308"/>
    <n v="10949"/>
    <n v="6552"/>
    <n v="1437"/>
    <n v="704"/>
    <n v="19950"/>
    <n v="3747"/>
    <n v="23697"/>
    <n v="152"/>
    <s v="0"/>
    <n v="152"/>
    <n v="1542"/>
    <n v="116"/>
    <n v="1658"/>
    <n v="13227"/>
    <n v="2022"/>
    <n v="15249"/>
    <n v="5029"/>
    <n v="1609"/>
    <n v="6638"/>
    <x v="10"/>
    <x v="1"/>
  </r>
  <r>
    <x v="6"/>
    <n v="49"/>
    <n v="502"/>
    <n v="186"/>
    <n v="25"/>
    <n v="17"/>
    <n v="779"/>
    <n v="200"/>
    <n v="979"/>
    <n v="111"/>
    <s v="0"/>
    <n v="111"/>
    <n v="2"/>
    <n v="0"/>
    <n v="2"/>
    <n v="556"/>
    <n v="94"/>
    <n v="650"/>
    <n v="110"/>
    <n v="106"/>
    <n v="216"/>
    <x v="10"/>
    <x v="1"/>
  </r>
  <r>
    <x v="7"/>
    <n v="5"/>
    <n v="1431"/>
    <n v="2366"/>
    <n v="683"/>
    <n v="47"/>
    <n v="4532"/>
    <n v="6129"/>
    <n v="10661"/>
    <n v="19"/>
    <s v="0"/>
    <n v="19"/>
    <n v="0"/>
    <n v="0"/>
    <n v="0"/>
    <n v="3615"/>
    <n v="1715"/>
    <n v="5330"/>
    <n v="898"/>
    <n v="4414"/>
    <n v="5312"/>
    <x v="10"/>
    <x v="1"/>
  </r>
  <r>
    <x v="8"/>
    <n v="10"/>
    <n v="248"/>
    <n v="618"/>
    <n v="411"/>
    <n v="0"/>
    <n v="1287"/>
    <n v="1003"/>
    <n v="2290"/>
    <n v="17"/>
    <s v="0"/>
    <n v="17"/>
    <n v="0"/>
    <n v="0"/>
    <n v="0"/>
    <n v="806"/>
    <n v="395"/>
    <n v="1201"/>
    <n v="464"/>
    <n v="608"/>
    <n v="1072"/>
    <x v="10"/>
    <x v="1"/>
  </r>
  <r>
    <x v="9"/>
    <n v="247"/>
    <n v="974"/>
    <n v="1086"/>
    <n v="572"/>
    <n v="105"/>
    <n v="2984"/>
    <n v="2840"/>
    <n v="5824"/>
    <n v="204"/>
    <s v="0"/>
    <n v="204"/>
    <n v="0"/>
    <n v="0"/>
    <n v="0"/>
    <n v="1902"/>
    <n v="1338"/>
    <n v="3240"/>
    <n v="878"/>
    <n v="1502"/>
    <n v="2380"/>
    <x v="10"/>
    <x v="1"/>
  </r>
  <r>
    <x v="10"/>
    <n v="218"/>
    <n v="273"/>
    <n v="953"/>
    <n v="371"/>
    <n v="0"/>
    <n v="1815"/>
    <n v="3813"/>
    <n v="5628"/>
    <n v="202"/>
    <s v="0"/>
    <n v="202"/>
    <n v="0"/>
    <n v="0"/>
    <n v="0"/>
    <n v="1169"/>
    <n v="840"/>
    <n v="2009"/>
    <n v="444"/>
    <n v="2973"/>
    <n v="3417"/>
    <x v="10"/>
    <x v="1"/>
  </r>
  <r>
    <x v="11"/>
    <n v="32"/>
    <n v="227"/>
    <n v="53"/>
    <n v="50"/>
    <n v="8"/>
    <n v="370"/>
    <n v="145"/>
    <n v="515"/>
    <n v="76"/>
    <s v="0"/>
    <n v="76"/>
    <n v="5"/>
    <n v="6"/>
    <n v="11"/>
    <n v="241"/>
    <n v="109"/>
    <n v="350"/>
    <n v="48"/>
    <n v="30"/>
    <n v="78"/>
    <x v="10"/>
    <x v="1"/>
  </r>
  <r>
    <x v="12"/>
    <n v="23"/>
    <n v="444"/>
    <n v="251"/>
    <n v="63"/>
    <n v="172"/>
    <n v="953"/>
    <n v="221"/>
    <n v="1174"/>
    <n v="16"/>
    <s v="0"/>
    <n v="16"/>
    <n v="26"/>
    <n v="6"/>
    <n v="32"/>
    <n v="864"/>
    <n v="101"/>
    <n v="965"/>
    <n v="47"/>
    <n v="114"/>
    <n v="161"/>
    <x v="10"/>
    <x v="1"/>
  </r>
  <r>
    <x v="13"/>
    <n v="12"/>
    <n v="91"/>
    <n v="134"/>
    <n v="18"/>
    <n v="4"/>
    <n v="259"/>
    <n v="634"/>
    <n v="893"/>
    <n v="24"/>
    <s v="0"/>
    <n v="24"/>
    <n v="4"/>
    <n v="0"/>
    <n v="4"/>
    <n v="205"/>
    <n v="505"/>
    <n v="710"/>
    <n v="26"/>
    <n v="129"/>
    <n v="155"/>
    <x v="10"/>
    <x v="1"/>
  </r>
  <r>
    <x v="4"/>
    <n v="150"/>
    <n v="4812"/>
    <n v="2168"/>
    <n v="135"/>
    <n v="16"/>
    <n v="7281"/>
    <n v="2259"/>
    <n v="9540"/>
    <n v="92"/>
    <m/>
    <n v="92"/>
    <n v="9"/>
    <n v="7"/>
    <n v="16"/>
    <n v="2381"/>
    <n v="193"/>
    <n v="2574"/>
    <n v="4799"/>
    <n v="2059"/>
    <n v="6858"/>
    <x v="4"/>
    <x v="22"/>
  </r>
  <r>
    <x v="5"/>
    <n v="3265"/>
    <n v="32602"/>
    <n v="17079"/>
    <n v="243"/>
    <n v="967"/>
    <n v="54156"/>
    <n v="95583"/>
    <n v="149739"/>
    <n v="113"/>
    <m/>
    <n v="113"/>
    <n v="19"/>
    <n v="197"/>
    <n v="216"/>
    <n v="5129"/>
    <n v="1812"/>
    <n v="6941"/>
    <n v="48895"/>
    <n v="93574"/>
    <n v="142469"/>
    <x v="4"/>
    <x v="22"/>
  </r>
  <r>
    <x v="25"/>
    <n v="25"/>
    <n v="175"/>
    <n v="887"/>
    <n v="14"/>
    <n v="2"/>
    <n v="1103"/>
    <n v="4695"/>
    <n v="5798"/>
    <n v="7"/>
    <m/>
    <n v="7"/>
    <n v="2"/>
    <n v="0"/>
    <n v="2"/>
    <n v="39"/>
    <n v="16"/>
    <n v="55"/>
    <n v="1055"/>
    <n v="4679"/>
    <n v="5734"/>
    <x v="4"/>
    <x v="22"/>
  </r>
  <r>
    <x v="6"/>
    <n v="237"/>
    <n v="3883"/>
    <n v="764"/>
    <n v="133"/>
    <n v="35"/>
    <n v="5052"/>
    <n v="1264"/>
    <n v="6316"/>
    <n v="70"/>
    <m/>
    <n v="70"/>
    <n v="5"/>
    <n v="0"/>
    <n v="5"/>
    <n v="175"/>
    <n v="112"/>
    <n v="287"/>
    <n v="4802"/>
    <n v="1152"/>
    <n v="5954"/>
    <x v="4"/>
    <x v="22"/>
  </r>
  <r>
    <x v="7"/>
    <n v="26"/>
    <n v="84"/>
    <n v="539"/>
    <n v="19"/>
    <n v="11"/>
    <n v="679"/>
    <n v="1205"/>
    <n v="1884"/>
    <n v="18"/>
    <m/>
    <n v="18"/>
    <n v="1"/>
    <n v="14"/>
    <n v="15"/>
    <n v="69"/>
    <n v="59"/>
    <n v="128"/>
    <n v="591"/>
    <n v="1132"/>
    <n v="1723"/>
    <x v="4"/>
    <x v="22"/>
  </r>
  <r>
    <x v="8"/>
    <n v="20"/>
    <n v="16"/>
    <n v="119"/>
    <n v="0"/>
    <n v="5"/>
    <n v="160"/>
    <n v="355"/>
    <n v="515"/>
    <n v="4"/>
    <m/>
    <n v="4"/>
    <n v="0"/>
    <n v="0"/>
    <n v="0"/>
    <n v="24"/>
    <n v="17"/>
    <n v="41"/>
    <n v="132"/>
    <n v="338"/>
    <n v="470"/>
    <x v="4"/>
    <x v="22"/>
  </r>
  <r>
    <x v="9"/>
    <n v="10"/>
    <n v="5"/>
    <n v="180"/>
    <n v="4"/>
    <n v="0"/>
    <n v="199"/>
    <n v="1744"/>
    <n v="1943"/>
    <n v="5"/>
    <m/>
    <n v="5"/>
    <n v="0"/>
    <n v="0"/>
    <n v="0"/>
    <n v="12"/>
    <n v="6"/>
    <n v="18"/>
    <n v="182"/>
    <n v="1738"/>
    <n v="1920"/>
    <x v="4"/>
    <x v="22"/>
  </r>
  <r>
    <x v="10"/>
    <n v="3"/>
    <n v="16"/>
    <n v="1"/>
    <n v="12"/>
    <n v="11"/>
    <n v="43"/>
    <n v="262"/>
    <n v="305"/>
    <n v="4"/>
    <m/>
    <n v="4"/>
    <n v="0"/>
    <n v="0"/>
    <n v="0"/>
    <n v="14"/>
    <n v="5"/>
    <n v="19"/>
    <n v="25"/>
    <n v="257"/>
    <n v="282"/>
    <x v="4"/>
    <x v="22"/>
  </r>
  <r>
    <x v="11"/>
    <n v="141"/>
    <n v="1523"/>
    <n v="283"/>
    <n v="32"/>
    <n v="11"/>
    <n v="1990"/>
    <n v="835"/>
    <n v="2825"/>
    <n v="22"/>
    <m/>
    <n v="22"/>
    <n v="11"/>
    <n v="0"/>
    <n v="11"/>
    <n v="748"/>
    <n v="36"/>
    <n v="784"/>
    <n v="1209"/>
    <n v="799"/>
    <n v="2008"/>
    <x v="4"/>
    <x v="22"/>
  </r>
  <r>
    <x v="12"/>
    <n v="84"/>
    <n v="1249"/>
    <n v="218"/>
    <n v="27"/>
    <n v="12"/>
    <n v="1590"/>
    <n v="822"/>
    <n v="2412"/>
    <n v="12"/>
    <m/>
    <n v="12"/>
    <n v="6"/>
    <n v="14"/>
    <n v="20"/>
    <n v="437"/>
    <n v="95"/>
    <n v="532"/>
    <n v="1135"/>
    <n v="713"/>
    <n v="1848"/>
    <x v="4"/>
    <x v="22"/>
  </r>
  <r>
    <x v="19"/>
    <n v="376"/>
    <n v="1009"/>
    <n v="148"/>
    <n v="4"/>
    <n v="11"/>
    <n v="1548"/>
    <n v="1930"/>
    <n v="3478"/>
    <n v="2"/>
    <m/>
    <n v="2"/>
    <n v="0"/>
    <n v="0"/>
    <n v="0"/>
    <n v="22"/>
    <n v="3"/>
    <n v="25"/>
    <n v="1524"/>
    <n v="1927"/>
    <n v="3451"/>
    <x v="4"/>
    <x v="22"/>
  </r>
  <r>
    <x v="20"/>
    <n v="58"/>
    <n v="820"/>
    <n v="151"/>
    <n v="17"/>
    <n v="6"/>
    <n v="1052"/>
    <n v="1521"/>
    <n v="2573"/>
    <n v="12"/>
    <m/>
    <n v="12"/>
    <n v="5"/>
    <n v="0"/>
    <n v="5"/>
    <n v="422"/>
    <n v="11"/>
    <n v="433"/>
    <n v="613"/>
    <n v="1510"/>
    <n v="2123"/>
    <x v="4"/>
    <x v="22"/>
  </r>
  <r>
    <x v="13"/>
    <n v="93"/>
    <n v="1236"/>
    <n v="353"/>
    <n v="25"/>
    <n v="24"/>
    <n v="1731"/>
    <n v="1055"/>
    <n v="2786"/>
    <n v="42"/>
    <m/>
    <n v="42"/>
    <n v="1"/>
    <n v="0"/>
    <n v="1"/>
    <n v="276"/>
    <n v="72"/>
    <n v="348"/>
    <n v="1412"/>
    <n v="983"/>
    <n v="2395"/>
    <x v="4"/>
    <x v="22"/>
  </r>
  <r>
    <x v="14"/>
    <n v="67"/>
    <n v="133"/>
    <n v="67"/>
    <n v="23"/>
    <n v="3"/>
    <n v="293"/>
    <n v="323"/>
    <n v="616"/>
    <n v="37"/>
    <m/>
    <n v="37"/>
    <n v="0"/>
    <n v="0"/>
    <n v="0"/>
    <n v="133"/>
    <n v="112"/>
    <n v="245"/>
    <n v="123"/>
    <n v="211"/>
    <n v="334"/>
    <x v="4"/>
    <x v="22"/>
  </r>
  <r>
    <x v="16"/>
    <n v="50"/>
    <n v="135"/>
    <n v="96"/>
    <n v="97"/>
    <n v="97"/>
    <n v="475"/>
    <n v="233"/>
    <n v="708"/>
    <n v="265"/>
    <m/>
    <n v="265"/>
    <n v="16"/>
    <n v="0"/>
    <n v="16"/>
    <n v="68"/>
    <n v="142"/>
    <n v="210"/>
    <n v="126"/>
    <n v="91"/>
    <n v="217"/>
    <x v="4"/>
    <x v="22"/>
  </r>
  <r>
    <x v="17"/>
    <n v="59"/>
    <n v="2088"/>
    <n v="102"/>
    <n v="192"/>
    <n v="51"/>
    <n v="2492"/>
    <n v="450"/>
    <n v="2942"/>
    <n v="102"/>
    <m/>
    <n v="102"/>
    <n v="12"/>
    <n v="0"/>
    <n v="12"/>
    <n v="643"/>
    <n v="97"/>
    <n v="740"/>
    <n v="1735"/>
    <n v="353"/>
    <n v="2088"/>
    <x v="4"/>
    <x v="22"/>
  </r>
  <r>
    <x v="18"/>
    <n v="13473"/>
    <n v="115647"/>
    <n v="46820"/>
    <n v="6523"/>
    <n v="2321"/>
    <n v="184784"/>
    <n v="159240"/>
    <n v="344024"/>
    <n v="13235"/>
    <m/>
    <n v="13235"/>
    <n v="1672"/>
    <n v="1559"/>
    <n v="3231"/>
    <n v="42194"/>
    <n v="20605"/>
    <n v="62799"/>
    <n v="127683"/>
    <n v="137076"/>
    <n v="264759"/>
    <x v="4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4"/>
    <x v="22"/>
  </r>
  <r>
    <x v="22"/>
    <n v="72301"/>
    <n v="931626"/>
    <n v="369200"/>
    <n v="22611"/>
    <n v="18777"/>
    <n v="1414515"/>
    <n v="1377069"/>
    <n v="2791584"/>
    <n v="33012"/>
    <m/>
    <n v="33012"/>
    <n v="5340"/>
    <n v="22114"/>
    <n v="27454"/>
    <n v="321921"/>
    <n v="155548"/>
    <n v="477469"/>
    <n v="1054242"/>
    <n v="1199407"/>
    <n v="2253649"/>
    <x v="4"/>
    <x v="22"/>
  </r>
  <r>
    <x v="23"/>
    <n v="36.659703278538906"/>
    <n v="65.460915317047252"/>
    <n v="49.864668478290234"/>
    <n v="41.25492628813312"/>
    <n v="53.039376306423364"/>
    <n v="57.711397115072735"/>
    <n v="44.725715510633599"/>
    <n v="50.481316688170836"/>
    <n v="40.32196992830184"/>
    <m/>
    <n v="40.32196992830184"/>
    <n v="27.91864903016678"/>
    <n v="35.262226332658301"/>
    <n v="33.545943304007821"/>
    <n v="52.50820845981076"/>
    <n v="37.383977196802554"/>
    <n v="46.393643803884494"/>
    <n v="60.695710247390508"/>
    <n v="46.128820729772606"/>
    <n v="51.962656687544886"/>
    <x v="4"/>
    <x v="22"/>
  </r>
  <r>
    <x v="24"/>
    <n v="5.3663623543383059"/>
    <n v="8.05577317180731"/>
    <n v="7.8855190089705252"/>
    <n v="3.4663498390311207"/>
    <n v="8.0900473933649284"/>
    <n v="7.6549647155597889"/>
    <n v="8.6477581009796527"/>
    <n v="8.1145036392809811"/>
    <n v="2.4942954287873063"/>
    <m/>
    <n v="2.4942954287873063"/>
    <n v="3.1937799043062203"/>
    <n v="14.184733803720334"/>
    <n v="8.4970597338285359"/>
    <n v="7.6295444849978669"/>
    <n v="7.5490414947828199"/>
    <n v="7.6031306230990943"/>
    <n v="8.2567138930006347"/>
    <n v="8.7499416382152972"/>
    <n v="8.5120770209888992"/>
    <x v="4"/>
    <x v="22"/>
  </r>
  <r>
    <x v="0"/>
    <n v="9253"/>
    <n v="27141"/>
    <n v="14149"/>
    <n v="5631"/>
    <n v="1860"/>
    <n v="58034"/>
    <n v="18652"/>
    <n v="76686"/>
    <n v="12049"/>
    <m/>
    <n v="12049"/>
    <n v="2066"/>
    <n v="126"/>
    <n v="2192"/>
    <n v="25022"/>
    <n v="11328"/>
    <n v="36350"/>
    <n v="18897"/>
    <n v="7198"/>
    <n v="26095"/>
    <x v="4"/>
    <x v="21"/>
  </r>
  <r>
    <x v="1"/>
    <n v="319"/>
    <n v="2921"/>
    <n v="1180"/>
    <n v="53"/>
    <n v="17"/>
    <n v="4490"/>
    <n v="7442"/>
    <n v="11932"/>
    <n v="31"/>
    <m/>
    <n v="31"/>
    <n v="13"/>
    <n v="0"/>
    <n v="13"/>
    <n v="152"/>
    <n v="194"/>
    <n v="346"/>
    <n v="4294"/>
    <n v="7248"/>
    <n v="11542"/>
    <x v="4"/>
    <x v="21"/>
  </r>
  <r>
    <x v="2"/>
    <n v="475"/>
    <n v="6163"/>
    <n v="834"/>
    <n v="39"/>
    <n v="22"/>
    <n v="7533"/>
    <n v="2163"/>
    <n v="9696"/>
    <n v="29"/>
    <m/>
    <n v="29"/>
    <n v="9"/>
    <n v="0"/>
    <n v="9"/>
    <n v="254"/>
    <n v="27"/>
    <n v="281"/>
    <n v="7241"/>
    <n v="2136"/>
    <n v="9377"/>
    <x v="4"/>
    <x v="21"/>
  </r>
  <r>
    <x v="3"/>
    <n v="2030"/>
    <n v="27769"/>
    <n v="7629"/>
    <n v="709"/>
    <n v="155"/>
    <n v="38292"/>
    <n v="18046"/>
    <n v="56338"/>
    <n v="184"/>
    <m/>
    <n v="184"/>
    <n v="176"/>
    <n v="1477"/>
    <n v="1653"/>
    <n v="13613"/>
    <n v="3761"/>
    <n v="17374"/>
    <n v="24319"/>
    <n v="12808"/>
    <n v="37127"/>
    <x v="4"/>
    <x v="21"/>
  </r>
  <r>
    <x v="4"/>
    <n v="219"/>
    <n v="4440"/>
    <n v="2229"/>
    <n v="122"/>
    <n v="63"/>
    <n v="7073"/>
    <n v="4601"/>
    <n v="11674"/>
    <n v="80"/>
    <m/>
    <n v="80"/>
    <n v="40"/>
    <n v="24"/>
    <n v="64"/>
    <n v="2604"/>
    <n v="428"/>
    <n v="3032"/>
    <n v="4349"/>
    <n v="4149"/>
    <n v="8498"/>
    <x v="4"/>
    <x v="21"/>
  </r>
  <r>
    <x v="5"/>
    <n v="1920"/>
    <n v="30260"/>
    <n v="23403"/>
    <n v="151"/>
    <n v="630"/>
    <n v="56364"/>
    <n v="96381"/>
    <n v="152745"/>
    <n v="136"/>
    <m/>
    <n v="136"/>
    <n v="42"/>
    <n v="112"/>
    <n v="154"/>
    <n v="4660"/>
    <n v="1952"/>
    <n v="6612"/>
    <n v="51526"/>
    <n v="94317"/>
    <n v="145843"/>
    <x v="4"/>
    <x v="21"/>
  </r>
  <r>
    <x v="25"/>
    <n v="25"/>
    <n v="104"/>
    <n v="327"/>
    <n v="9"/>
    <n v="25"/>
    <n v="490"/>
    <n v="2556"/>
    <n v="3046"/>
    <n v="6"/>
    <m/>
    <n v="6"/>
    <n v="4"/>
    <n v="0"/>
    <n v="4"/>
    <n v="24"/>
    <n v="21"/>
    <n v="45"/>
    <n v="456"/>
    <n v="2535"/>
    <n v="2991"/>
    <x v="4"/>
    <x v="21"/>
  </r>
  <r>
    <x v="6"/>
    <n v="310"/>
    <n v="3958"/>
    <n v="535"/>
    <n v="69"/>
    <n v="31"/>
    <n v="4903"/>
    <n v="852"/>
    <n v="5755"/>
    <n v="90"/>
    <m/>
    <n v="90"/>
    <n v="14"/>
    <n v="0"/>
    <n v="14"/>
    <n v="252"/>
    <n v="62"/>
    <n v="314"/>
    <n v="4547"/>
    <n v="790"/>
    <n v="5337"/>
    <x v="4"/>
    <x v="21"/>
  </r>
  <r>
    <x v="7"/>
    <n v="52"/>
    <n v="99"/>
    <n v="997"/>
    <n v="9"/>
    <n v="6"/>
    <n v="1163"/>
    <n v="1506"/>
    <n v="2669"/>
    <n v="20"/>
    <m/>
    <n v="20"/>
    <n v="8"/>
    <n v="0"/>
    <n v="8"/>
    <n v="43"/>
    <n v="77"/>
    <n v="120"/>
    <n v="1092"/>
    <n v="1429"/>
    <n v="2521"/>
    <x v="4"/>
    <x v="21"/>
  </r>
  <r>
    <x v="8"/>
    <n v="16"/>
    <n v="12"/>
    <n v="300"/>
    <n v="19"/>
    <n v="0"/>
    <n v="347"/>
    <n v="611"/>
    <n v="958"/>
    <n v="21"/>
    <m/>
    <n v="21"/>
    <n v="0"/>
    <n v="0"/>
    <n v="0"/>
    <n v="35"/>
    <n v="25"/>
    <n v="60"/>
    <n v="291"/>
    <n v="586"/>
    <n v="877"/>
    <x v="4"/>
    <x v="21"/>
  </r>
  <r>
    <x v="9"/>
    <n v="4"/>
    <n v="7"/>
    <n v="183"/>
    <n v="8"/>
    <n v="3"/>
    <n v="205"/>
    <n v="2257"/>
    <n v="2462"/>
    <n v="13"/>
    <m/>
    <n v="13"/>
    <n v="0"/>
    <n v="0"/>
    <n v="0"/>
    <n v="5"/>
    <n v="65"/>
    <n v="70"/>
    <n v="187"/>
    <n v="2192"/>
    <n v="2379"/>
    <x v="4"/>
    <x v="21"/>
  </r>
  <r>
    <x v="10"/>
    <n v="5"/>
    <n v="1"/>
    <n v="12"/>
    <n v="3"/>
    <n v="0"/>
    <n v="21"/>
    <n v="156"/>
    <n v="177"/>
    <n v="7"/>
    <m/>
    <n v="7"/>
    <n v="0"/>
    <n v="0"/>
    <n v="0"/>
    <n v="4"/>
    <n v="6"/>
    <n v="10"/>
    <n v="10"/>
    <n v="150"/>
    <n v="160"/>
    <x v="4"/>
    <x v="21"/>
  </r>
  <r>
    <x v="11"/>
    <n v="280"/>
    <n v="951"/>
    <n v="265"/>
    <n v="27"/>
    <n v="10"/>
    <n v="1533"/>
    <n v="1367"/>
    <n v="2900"/>
    <n v="27"/>
    <m/>
    <n v="27"/>
    <n v="1"/>
    <n v="0"/>
    <n v="1"/>
    <n v="221"/>
    <n v="90"/>
    <n v="311"/>
    <n v="1284"/>
    <n v="1277"/>
    <n v="2561"/>
    <x v="4"/>
    <x v="21"/>
  </r>
  <r>
    <x v="12"/>
    <n v="133"/>
    <n v="964"/>
    <n v="151"/>
    <n v="5"/>
    <n v="7"/>
    <n v="1260"/>
    <n v="469"/>
    <n v="1729"/>
    <n v="14"/>
    <m/>
    <n v="14"/>
    <n v="0"/>
    <n v="0"/>
    <n v="0"/>
    <n v="283"/>
    <n v="98"/>
    <n v="381"/>
    <n v="963"/>
    <n v="371"/>
    <n v="1334"/>
    <x v="4"/>
    <x v="21"/>
  </r>
  <r>
    <x v="19"/>
    <n v="310"/>
    <n v="837"/>
    <n v="132"/>
    <n v="3"/>
    <n v="0"/>
    <n v="1282"/>
    <n v="2108"/>
    <n v="3390"/>
    <n v="7"/>
    <m/>
    <n v="7"/>
    <n v="0"/>
    <n v="17"/>
    <n v="17"/>
    <n v="45"/>
    <n v="17"/>
    <n v="62"/>
    <n v="1230"/>
    <n v="2074"/>
    <n v="3304"/>
    <x v="4"/>
    <x v="21"/>
  </r>
  <r>
    <x v="20"/>
    <n v="39"/>
    <n v="429"/>
    <n v="253"/>
    <n v="30"/>
    <n v="24"/>
    <n v="775"/>
    <n v="848"/>
    <n v="1623"/>
    <n v="37"/>
    <m/>
    <n v="37"/>
    <n v="6"/>
    <n v="3"/>
    <n v="9"/>
    <n v="89"/>
    <n v="54"/>
    <n v="143"/>
    <n v="643"/>
    <n v="791"/>
    <n v="1434"/>
    <x v="4"/>
    <x v="21"/>
  </r>
  <r>
    <x v="13"/>
    <n v="59"/>
    <n v="1106"/>
    <n v="316"/>
    <n v="41"/>
    <n v="24"/>
    <n v="1546"/>
    <n v="634"/>
    <n v="2180"/>
    <n v="102"/>
    <m/>
    <n v="102"/>
    <n v="8"/>
    <n v="0"/>
    <n v="8"/>
    <n v="392"/>
    <n v="79"/>
    <n v="471"/>
    <n v="1044"/>
    <n v="555"/>
    <n v="1599"/>
    <x v="4"/>
    <x v="21"/>
  </r>
  <r>
    <x v="14"/>
    <n v="115"/>
    <n v="229"/>
    <n v="93"/>
    <n v="36"/>
    <n v="15"/>
    <n v="488"/>
    <n v="391"/>
    <n v="879"/>
    <n v="95"/>
    <m/>
    <n v="95"/>
    <n v="5"/>
    <n v="0"/>
    <n v="5"/>
    <n v="202"/>
    <n v="103"/>
    <n v="305"/>
    <n v="186"/>
    <n v="288"/>
    <n v="474"/>
    <x v="4"/>
    <x v="21"/>
  </r>
  <r>
    <x v="16"/>
    <n v="103"/>
    <n v="233"/>
    <n v="401"/>
    <n v="188"/>
    <n v="116"/>
    <n v="1041"/>
    <n v="269"/>
    <n v="1310"/>
    <n v="234"/>
    <m/>
    <n v="234"/>
    <n v="25"/>
    <n v="0"/>
    <n v="25"/>
    <n v="381"/>
    <n v="152"/>
    <n v="533"/>
    <n v="401"/>
    <n v="117"/>
    <n v="518"/>
    <x v="4"/>
    <x v="21"/>
  </r>
  <r>
    <x v="17"/>
    <n v="88"/>
    <n v="475"/>
    <n v="147"/>
    <n v="103"/>
    <n v="67"/>
    <n v="880"/>
    <n v="535"/>
    <n v="1415"/>
    <n v="148"/>
    <m/>
    <n v="148"/>
    <n v="14"/>
    <n v="37"/>
    <n v="51"/>
    <n v="107"/>
    <n v="93"/>
    <n v="200"/>
    <n v="611"/>
    <n v="405"/>
    <n v="1016"/>
    <x v="4"/>
    <x v="21"/>
  </r>
  <r>
    <x v="18"/>
    <n v="15755"/>
    <n v="108099"/>
    <n v="53536"/>
    <n v="7255"/>
    <n v="3075"/>
    <n v="187720"/>
    <n v="161844"/>
    <n v="349564"/>
    <n v="13330"/>
    <m/>
    <n v="13330"/>
    <n v="2431"/>
    <n v="1796"/>
    <n v="4227"/>
    <n v="48388"/>
    <n v="18632"/>
    <n v="67020"/>
    <n v="123571"/>
    <n v="141416"/>
    <n v="264987"/>
    <x v="4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4"/>
    <x v="21"/>
  </r>
  <r>
    <x v="22"/>
    <n v="122200"/>
    <n v="978162"/>
    <n v="440057"/>
    <n v="23745"/>
    <n v="20351"/>
    <n v="1584515"/>
    <n v="1526905"/>
    <n v="3111420"/>
    <n v="39857"/>
    <m/>
    <n v="39857"/>
    <n v="6531"/>
    <n v="24456"/>
    <n v="30987"/>
    <n v="388862"/>
    <n v="157267"/>
    <n v="546129"/>
    <n v="1149265"/>
    <n v="1345182"/>
    <n v="2494447"/>
    <x v="4"/>
    <x v="21"/>
  </r>
  <r>
    <x v="23"/>
    <n v="75.777306495020525"/>
    <n v="75.184933528464086"/>
    <n v="59.184436509377498"/>
    <n v="40.124030483786477"/>
    <n v="58.147375639303981"/>
    <n v="68.892465726920591"/>
    <n v="51.337238389060282"/>
    <n v="58.992686538950487"/>
    <n v="53.150462067769936"/>
    <m/>
    <n v="53.150462067769936"/>
    <n v="34.145448841951172"/>
    <n v="38.996699248959544"/>
    <n v="37.862903225806448"/>
    <n v="63.882335933341658"/>
    <n v="38.596538589912235"/>
    <n v="53.743332874097106"/>
    <n v="71.957191273711757"/>
    <n v="53.71945942772755"/>
    <n v="60.821805513359628"/>
    <x v="4"/>
    <x v="21"/>
  </r>
  <r>
    <x v="24"/>
    <n v="7.7562678514757222"/>
    <n v="9.0487608581022947"/>
    <n v="8.2198333831440529"/>
    <n v="3.2729152308752583"/>
    <n v="6.6182113821138211"/>
    <n v="8.4408427445131053"/>
    <n v="9.4344245075504816"/>
    <n v="8.9008593562266132"/>
    <n v="2.9900225056264067"/>
    <m/>
    <n v="2.9900225056264067"/>
    <n v="2.6865487453722747"/>
    <n v="13.616926503340757"/>
    <n v="7.3307310149041873"/>
    <n v="8.0363313218153269"/>
    <n v="8.4406934306569337"/>
    <n v="8.1487466427931956"/>
    <n v="9.3004426604947756"/>
    <n v="9.5122334106466031"/>
    <n v="9.4134693400053582"/>
    <x v="4"/>
    <x v="21"/>
  </r>
  <r>
    <x v="0"/>
    <n v="5240"/>
    <n v="35505"/>
    <n v="16254"/>
    <n v="4904"/>
    <n v="1185"/>
    <n v="63088"/>
    <n v="27088"/>
    <n v="90176"/>
    <n v="11275"/>
    <m/>
    <n v="11275"/>
    <n v="1147"/>
    <n v="167"/>
    <n v="1314"/>
    <n v="24746"/>
    <n v="21322"/>
    <n v="46068"/>
    <n v="25920"/>
    <n v="5599"/>
    <n v="31519"/>
    <x v="5"/>
    <x v="22"/>
  </r>
  <r>
    <x v="1"/>
    <n v="134"/>
    <n v="2194"/>
    <n v="835"/>
    <n v="21"/>
    <n v="22"/>
    <n v="3206"/>
    <n v="6147"/>
    <n v="9353"/>
    <n v="21"/>
    <m/>
    <n v="21"/>
    <n v="7"/>
    <n v="0"/>
    <n v="7"/>
    <n v="91"/>
    <n v="114"/>
    <n v="205"/>
    <n v="3087"/>
    <n v="6033"/>
    <n v="9120"/>
    <x v="5"/>
    <x v="22"/>
  </r>
  <r>
    <x v="2"/>
    <n v="341"/>
    <n v="5665"/>
    <n v="770"/>
    <n v="54"/>
    <n v="2"/>
    <n v="6832"/>
    <n v="1792"/>
    <n v="8624"/>
    <n v="20"/>
    <m/>
    <n v="20"/>
    <n v="2"/>
    <n v="0"/>
    <n v="2"/>
    <n v="201"/>
    <n v="16"/>
    <n v="217"/>
    <n v="6609"/>
    <n v="1776"/>
    <n v="8385"/>
    <x v="5"/>
    <x v="22"/>
  </r>
  <r>
    <x v="3"/>
    <n v="1490"/>
    <n v="24429"/>
    <n v="6196"/>
    <n v="308"/>
    <n v="78"/>
    <n v="32501"/>
    <n v="11183"/>
    <n v="43684"/>
    <n v="246"/>
    <m/>
    <n v="246"/>
    <n v="89"/>
    <n v="1041"/>
    <n v="1130"/>
    <n v="8676"/>
    <n v="2222"/>
    <n v="10898"/>
    <n v="23490"/>
    <n v="7920"/>
    <n v="31410"/>
    <x v="5"/>
    <x v="22"/>
  </r>
  <r>
    <x v="4"/>
    <n v="264"/>
    <n v="3633"/>
    <n v="1544"/>
    <n v="128"/>
    <n v="29"/>
    <n v="5598"/>
    <n v="2389"/>
    <n v="7987"/>
    <n v="51"/>
    <m/>
    <n v="51"/>
    <n v="25"/>
    <n v="10"/>
    <n v="35"/>
    <n v="1478"/>
    <n v="212"/>
    <n v="1690"/>
    <n v="4044"/>
    <n v="2167"/>
    <n v="6211"/>
    <x v="5"/>
    <x v="22"/>
  </r>
  <r>
    <x v="5"/>
    <n v="2783"/>
    <n v="28786"/>
    <n v="17229"/>
    <n v="244"/>
    <n v="874"/>
    <n v="49916"/>
    <n v="92812"/>
    <n v="142728"/>
    <n v="130"/>
    <m/>
    <n v="130"/>
    <n v="15"/>
    <n v="260"/>
    <n v="275"/>
    <n v="3830"/>
    <n v="1911"/>
    <n v="5741"/>
    <n v="45941"/>
    <n v="90641"/>
    <n v="136582"/>
    <x v="5"/>
    <x v="22"/>
  </r>
  <r>
    <x v="25"/>
    <n v="37"/>
    <n v="146"/>
    <n v="1071"/>
    <n v="7"/>
    <n v="0"/>
    <n v="1261"/>
    <n v="3346"/>
    <n v="4607"/>
    <n v="9"/>
    <m/>
    <n v="9"/>
    <n v="0"/>
    <n v="25"/>
    <n v="25"/>
    <n v="9"/>
    <n v="27"/>
    <n v="36"/>
    <n v="1243"/>
    <n v="3294"/>
    <n v="4537"/>
    <x v="5"/>
    <x v="22"/>
  </r>
  <r>
    <x v="6"/>
    <n v="236"/>
    <n v="4513"/>
    <n v="929"/>
    <n v="108"/>
    <n v="25"/>
    <n v="5811"/>
    <n v="1454"/>
    <n v="7265"/>
    <n v="74"/>
    <m/>
    <n v="74"/>
    <n v="6"/>
    <n v="44"/>
    <n v="50"/>
    <n v="189"/>
    <n v="132"/>
    <n v="321"/>
    <n v="5542"/>
    <n v="1278"/>
    <n v="6820"/>
    <x v="5"/>
    <x v="22"/>
  </r>
  <r>
    <x v="7"/>
    <n v="7"/>
    <n v="383"/>
    <n v="581"/>
    <n v="15"/>
    <n v="0"/>
    <n v="986"/>
    <n v="844"/>
    <n v="1830"/>
    <n v="20"/>
    <m/>
    <n v="20"/>
    <n v="0"/>
    <n v="15"/>
    <n v="15"/>
    <n v="60"/>
    <n v="42"/>
    <n v="102"/>
    <n v="906"/>
    <n v="787"/>
    <n v="1693"/>
    <x v="5"/>
    <x v="22"/>
  </r>
  <r>
    <x v="8"/>
    <n v="6"/>
    <n v="203"/>
    <n v="119"/>
    <n v="6"/>
    <n v="0"/>
    <n v="334"/>
    <n v="405"/>
    <n v="739"/>
    <n v="5"/>
    <m/>
    <n v="5"/>
    <n v="0"/>
    <n v="25"/>
    <n v="25"/>
    <n v="11"/>
    <n v="56"/>
    <n v="67"/>
    <n v="318"/>
    <n v="324"/>
    <n v="642"/>
    <x v="5"/>
    <x v="22"/>
  </r>
  <r>
    <x v="9"/>
    <n v="11"/>
    <n v="405"/>
    <n v="207"/>
    <n v="2"/>
    <n v="0"/>
    <n v="625"/>
    <n v="1404"/>
    <n v="2029"/>
    <n v="8"/>
    <m/>
    <n v="8"/>
    <n v="0"/>
    <n v="0"/>
    <n v="0"/>
    <n v="1"/>
    <n v="18"/>
    <n v="19"/>
    <n v="616"/>
    <n v="1386"/>
    <n v="2002"/>
    <x v="5"/>
    <x v="22"/>
  </r>
  <r>
    <x v="10"/>
    <n v="1"/>
    <n v="5"/>
    <n v="6"/>
    <n v="0"/>
    <n v="0"/>
    <n v="12"/>
    <n v="68"/>
    <n v="80"/>
    <n v="0"/>
    <m/>
    <n v="0"/>
    <n v="0"/>
    <n v="0"/>
    <n v="0"/>
    <n v="6"/>
    <n v="5"/>
    <n v="11"/>
    <n v="6"/>
    <n v="63"/>
    <n v="69"/>
    <x v="5"/>
    <x v="22"/>
  </r>
  <r>
    <x v="11"/>
    <n v="132"/>
    <n v="1431"/>
    <n v="292"/>
    <n v="5"/>
    <n v="0"/>
    <n v="1860"/>
    <n v="694"/>
    <n v="2554"/>
    <n v="12"/>
    <m/>
    <n v="12"/>
    <n v="6"/>
    <n v="0"/>
    <n v="6"/>
    <n v="708"/>
    <n v="24"/>
    <n v="732"/>
    <n v="1134"/>
    <n v="670"/>
    <n v="1804"/>
    <x v="5"/>
    <x v="22"/>
  </r>
  <r>
    <x v="12"/>
    <n v="41"/>
    <n v="877"/>
    <n v="230"/>
    <n v="15"/>
    <n v="9"/>
    <n v="1172"/>
    <n v="611"/>
    <n v="1783"/>
    <n v="8"/>
    <m/>
    <n v="8"/>
    <n v="4"/>
    <n v="15"/>
    <n v="19"/>
    <n v="232"/>
    <n v="62"/>
    <n v="294"/>
    <n v="928"/>
    <n v="534"/>
    <n v="1462"/>
    <x v="5"/>
    <x v="22"/>
  </r>
  <r>
    <x v="19"/>
    <n v="186"/>
    <n v="714"/>
    <n v="287"/>
    <n v="12"/>
    <n v="9"/>
    <n v="1208"/>
    <n v="1371"/>
    <n v="2579"/>
    <n v="7"/>
    <m/>
    <n v="7"/>
    <n v="4"/>
    <n v="0"/>
    <n v="4"/>
    <n v="21"/>
    <n v="16"/>
    <n v="37"/>
    <n v="1176"/>
    <n v="1355"/>
    <n v="2531"/>
    <x v="5"/>
    <x v="22"/>
  </r>
  <r>
    <x v="20"/>
    <n v="71"/>
    <n v="1241"/>
    <n v="142"/>
    <n v="16"/>
    <n v="0"/>
    <n v="1470"/>
    <n v="1061"/>
    <n v="2531"/>
    <n v="24"/>
    <m/>
    <n v="24"/>
    <n v="0"/>
    <n v="0"/>
    <n v="0"/>
    <n v="343"/>
    <n v="53"/>
    <n v="396"/>
    <n v="1103"/>
    <n v="1008"/>
    <n v="2111"/>
    <x v="5"/>
    <x v="22"/>
  </r>
  <r>
    <x v="13"/>
    <n v="97"/>
    <n v="1700"/>
    <n v="510"/>
    <n v="28"/>
    <n v="15"/>
    <n v="2350"/>
    <n v="1477"/>
    <n v="3827"/>
    <n v="58"/>
    <m/>
    <n v="58"/>
    <n v="1"/>
    <n v="10"/>
    <n v="11"/>
    <n v="504"/>
    <n v="221"/>
    <n v="725"/>
    <n v="1787"/>
    <n v="1246"/>
    <n v="3033"/>
    <x v="5"/>
    <x v="22"/>
  </r>
  <r>
    <x v="14"/>
    <n v="22"/>
    <n v="79"/>
    <n v="27"/>
    <n v="58"/>
    <n v="5"/>
    <n v="191"/>
    <n v="459"/>
    <n v="650"/>
    <n v="44"/>
    <m/>
    <n v="44"/>
    <n v="0"/>
    <n v="0"/>
    <n v="0"/>
    <n v="47"/>
    <n v="208"/>
    <n v="255"/>
    <n v="100"/>
    <n v="251"/>
    <n v="351"/>
    <x v="5"/>
    <x v="22"/>
  </r>
  <r>
    <x v="16"/>
    <n v="23"/>
    <n v="63"/>
    <n v="141"/>
    <n v="65"/>
    <n v="111"/>
    <n v="403"/>
    <n v="206"/>
    <n v="609"/>
    <n v="167"/>
    <m/>
    <n v="167"/>
    <n v="27"/>
    <n v="0"/>
    <n v="27"/>
    <n v="97"/>
    <n v="141"/>
    <n v="238"/>
    <n v="112"/>
    <n v="65"/>
    <n v="177"/>
    <x v="5"/>
    <x v="22"/>
  </r>
  <r>
    <x v="17"/>
    <n v="137"/>
    <n v="488"/>
    <n v="164"/>
    <n v="220"/>
    <n v="42"/>
    <n v="1051"/>
    <n v="419"/>
    <n v="1470"/>
    <n v="110"/>
    <m/>
    <n v="110"/>
    <n v="15"/>
    <n v="10"/>
    <n v="25"/>
    <n v="400"/>
    <n v="165"/>
    <n v="565"/>
    <n v="526"/>
    <n v="244"/>
    <n v="770"/>
    <x v="5"/>
    <x v="22"/>
  </r>
  <r>
    <x v="18"/>
    <n v="11259"/>
    <n v="112460"/>
    <n v="47534"/>
    <n v="6216"/>
    <n v="2406"/>
    <n v="179875"/>
    <n v="155230"/>
    <n v="335105"/>
    <n v="12289"/>
    <m/>
    <n v="12289"/>
    <n v="1348"/>
    <n v="1622"/>
    <n v="2970"/>
    <n v="41650"/>
    <n v="26967"/>
    <n v="68617"/>
    <n v="124588"/>
    <n v="126641"/>
    <n v="251229"/>
    <x v="5"/>
    <x v="22"/>
  </r>
  <r>
    <x v="21"/>
    <n v="6362"/>
    <n v="45909"/>
    <n v="23884"/>
    <n v="1768"/>
    <n v="1142"/>
    <n v="79065"/>
    <n v="99320"/>
    <n v="178385"/>
    <n v="2641"/>
    <m/>
    <n v="2641"/>
    <n v="617"/>
    <n v="2023"/>
    <n v="2640"/>
    <n v="19777"/>
    <n v="13422"/>
    <n v="33199"/>
    <n v="56030"/>
    <n v="83875"/>
    <n v="139905"/>
    <x v="5"/>
    <x v="22"/>
  </r>
  <r>
    <x v="22"/>
    <n v="74088"/>
    <n v="958729"/>
    <n v="389429"/>
    <n v="21254"/>
    <n v="22235"/>
    <n v="1465735"/>
    <n v="1573558"/>
    <n v="3039293"/>
    <n v="33698"/>
    <m/>
    <n v="33698"/>
    <n v="4322"/>
    <n v="22160"/>
    <n v="26482"/>
    <n v="318885"/>
    <n v="189418"/>
    <n v="508303"/>
    <n v="1108830"/>
    <n v="1361980"/>
    <n v="2470810"/>
    <x v="5"/>
    <x v="22"/>
  </r>
  <r>
    <x v="23"/>
    <n v="38.817981766740019"/>
    <n v="69.610824311863325"/>
    <n v="54.350053034109308"/>
    <n v="40.071644042232279"/>
    <n v="64.900758902510219"/>
    <n v="61.794515061447335"/>
    <n v="52.811048462880926"/>
    <n v="56.792760975792064"/>
    <n v="42.531869241448945"/>
    <m/>
    <n v="42.531869241448945"/>
    <n v="23.34954078876283"/>
    <n v="36.513428900972151"/>
    <n v="33.436868686868685"/>
    <n v="53.74677655862871"/>
    <n v="47.04167287537873"/>
    <n v="51.035974979166042"/>
    <n v="65.966446546492946"/>
    <n v="54.12737208147044"/>
    <n v="58.868756179788669"/>
    <x v="5"/>
    <x v="22"/>
  </r>
  <r>
    <x v="24"/>
    <n v="6.5803357314148681"/>
    <n v="8.5250666903788019"/>
    <n v="8.1926410569276733"/>
    <n v="3.4192406692406694"/>
    <n v="9.2414796342477139"/>
    <n v="8.1486309937456571"/>
    <n v="10.136945178122785"/>
    <n v="9.0696736843675865"/>
    <n v="2.7421271055415413"/>
    <m/>
    <n v="2.7421271055415413"/>
    <n v="3.2062314540059349"/>
    <n v="13.662145499383477"/>
    <n v="8.9164983164983163"/>
    <n v="7.6563025210084037"/>
    <n v="7.024066451588979"/>
    <n v="7.407828963667896"/>
    <n v="8.8999743153433712"/>
    <n v="10.754652916512031"/>
    <n v="9.8348916725378039"/>
    <x v="5"/>
    <x v="22"/>
  </r>
  <r>
    <x v="0"/>
    <n v="9151"/>
    <n v="29546"/>
    <n v="15855"/>
    <n v="5997"/>
    <n v="1458"/>
    <n v="62007"/>
    <n v="25937"/>
    <n v="87944"/>
    <n v="12392"/>
    <m/>
    <n v="12392"/>
    <n v="2068"/>
    <n v="149"/>
    <n v="2217"/>
    <n v="24250"/>
    <n v="18350"/>
    <n v="42600"/>
    <n v="23297"/>
    <n v="7438"/>
    <n v="30735"/>
    <x v="5"/>
    <x v="21"/>
  </r>
  <r>
    <x v="1"/>
    <n v="99"/>
    <n v="2708"/>
    <n v="1250"/>
    <n v="21"/>
    <n v="4"/>
    <n v="4082"/>
    <n v="6940"/>
    <n v="11022"/>
    <n v="20"/>
    <m/>
    <n v="20"/>
    <n v="10"/>
    <n v="0"/>
    <n v="10"/>
    <n v="140"/>
    <n v="179"/>
    <n v="319"/>
    <n v="3912"/>
    <n v="6761"/>
    <n v="10673"/>
    <x v="5"/>
    <x v="21"/>
  </r>
  <r>
    <x v="2"/>
    <n v="163"/>
    <n v="6051"/>
    <n v="1068"/>
    <n v="48"/>
    <n v="26"/>
    <n v="7356"/>
    <n v="2648"/>
    <n v="10004"/>
    <n v="26"/>
    <m/>
    <n v="26"/>
    <n v="5"/>
    <n v="4"/>
    <n v="9"/>
    <n v="298"/>
    <n v="39"/>
    <n v="337"/>
    <n v="7027"/>
    <n v="2605"/>
    <n v="9632"/>
    <x v="5"/>
    <x v="21"/>
  </r>
  <r>
    <x v="3"/>
    <n v="1119"/>
    <n v="25384"/>
    <n v="6396"/>
    <n v="594"/>
    <n v="121"/>
    <n v="33614"/>
    <n v="19021"/>
    <n v="52635"/>
    <n v="140"/>
    <m/>
    <n v="140"/>
    <n v="139"/>
    <n v="405"/>
    <n v="544"/>
    <n v="10268"/>
    <n v="3432"/>
    <n v="13700"/>
    <n v="23067"/>
    <n v="15184"/>
    <n v="38251"/>
    <x v="5"/>
    <x v="21"/>
  </r>
  <r>
    <x v="4"/>
    <n v="107"/>
    <n v="4563"/>
    <n v="2664"/>
    <n v="112"/>
    <n v="44"/>
    <n v="7490"/>
    <n v="4168"/>
    <n v="11658"/>
    <n v="75"/>
    <m/>
    <n v="75"/>
    <n v="31"/>
    <n v="0"/>
    <n v="31"/>
    <n v="2237"/>
    <n v="216"/>
    <n v="2453"/>
    <n v="5147"/>
    <n v="3952"/>
    <n v="9099"/>
    <x v="5"/>
    <x v="21"/>
  </r>
  <r>
    <x v="5"/>
    <n v="2205"/>
    <n v="30414"/>
    <n v="24525"/>
    <n v="119"/>
    <n v="910"/>
    <n v="58173"/>
    <n v="121506"/>
    <n v="179679"/>
    <n v="69"/>
    <m/>
    <n v="69"/>
    <n v="36"/>
    <n v="100"/>
    <n v="136"/>
    <n v="3611"/>
    <n v="2193"/>
    <n v="5804"/>
    <n v="54457"/>
    <n v="119213"/>
    <n v="173670"/>
    <x v="5"/>
    <x v="21"/>
  </r>
  <r>
    <x v="25"/>
    <n v="19"/>
    <n v="164"/>
    <n v="244"/>
    <n v="3"/>
    <n v="16"/>
    <n v="446"/>
    <n v="3632"/>
    <n v="4078"/>
    <n v="3"/>
    <m/>
    <n v="3"/>
    <n v="2"/>
    <n v="0"/>
    <n v="2"/>
    <n v="11"/>
    <n v="8"/>
    <n v="19"/>
    <n v="430"/>
    <n v="3624"/>
    <n v="4054"/>
    <x v="5"/>
    <x v="21"/>
  </r>
  <r>
    <x v="6"/>
    <n v="210"/>
    <n v="4840"/>
    <n v="643"/>
    <n v="60"/>
    <n v="37"/>
    <n v="5790"/>
    <n v="1775"/>
    <n v="7565"/>
    <n v="79"/>
    <m/>
    <n v="79"/>
    <n v="16"/>
    <n v="15"/>
    <n v="31"/>
    <n v="265"/>
    <n v="196"/>
    <n v="461"/>
    <n v="5430"/>
    <n v="1564"/>
    <n v="6994"/>
    <x v="5"/>
    <x v="21"/>
  </r>
  <r>
    <x v="7"/>
    <n v="12"/>
    <n v="63"/>
    <n v="627"/>
    <n v="15"/>
    <n v="11"/>
    <n v="728"/>
    <n v="1382"/>
    <n v="2110"/>
    <n v="15"/>
    <m/>
    <n v="15"/>
    <n v="0"/>
    <n v="0"/>
    <n v="0"/>
    <n v="9"/>
    <n v="49"/>
    <n v="58"/>
    <n v="704"/>
    <n v="1333"/>
    <n v="2037"/>
    <x v="5"/>
    <x v="21"/>
  </r>
  <r>
    <x v="8"/>
    <n v="15"/>
    <n v="27"/>
    <n v="255"/>
    <n v="12"/>
    <n v="0"/>
    <n v="309"/>
    <n v="930"/>
    <n v="1239"/>
    <n v="12"/>
    <m/>
    <n v="12"/>
    <n v="1"/>
    <n v="4"/>
    <n v="5"/>
    <n v="12"/>
    <n v="26"/>
    <n v="38"/>
    <n v="284"/>
    <n v="900"/>
    <n v="1184"/>
    <x v="5"/>
    <x v="21"/>
  </r>
  <r>
    <x v="9"/>
    <n v="11"/>
    <n v="0"/>
    <n v="154"/>
    <n v="5"/>
    <n v="6"/>
    <n v="176"/>
    <n v="1590"/>
    <n v="1766"/>
    <n v="7"/>
    <m/>
    <n v="7"/>
    <n v="3"/>
    <n v="0"/>
    <n v="3"/>
    <n v="8"/>
    <n v="33"/>
    <n v="41"/>
    <n v="158"/>
    <n v="1557"/>
    <n v="1715"/>
    <x v="5"/>
    <x v="21"/>
  </r>
  <r>
    <x v="10"/>
    <n v="0"/>
    <n v="0"/>
    <n v="5"/>
    <n v="6"/>
    <n v="3"/>
    <n v="14"/>
    <n v="121"/>
    <n v="135"/>
    <n v="7"/>
    <m/>
    <n v="7"/>
    <n v="0"/>
    <n v="0"/>
    <n v="0"/>
    <n v="2"/>
    <n v="17"/>
    <n v="19"/>
    <n v="5"/>
    <n v="104"/>
    <n v="109"/>
    <x v="5"/>
    <x v="21"/>
  </r>
  <r>
    <x v="11"/>
    <n v="115"/>
    <n v="789"/>
    <n v="280"/>
    <n v="14"/>
    <n v="6"/>
    <n v="1204"/>
    <n v="1457"/>
    <n v="2661"/>
    <n v="27"/>
    <m/>
    <n v="27"/>
    <n v="0"/>
    <n v="0"/>
    <n v="0"/>
    <n v="45"/>
    <n v="38"/>
    <n v="83"/>
    <n v="1132"/>
    <n v="1419"/>
    <n v="2551"/>
    <x v="5"/>
    <x v="21"/>
  </r>
  <r>
    <x v="12"/>
    <n v="47"/>
    <n v="922"/>
    <n v="196"/>
    <n v="30"/>
    <n v="12"/>
    <n v="1207"/>
    <n v="549"/>
    <n v="1756"/>
    <n v="28"/>
    <m/>
    <n v="28"/>
    <n v="0"/>
    <n v="4"/>
    <n v="4"/>
    <n v="254"/>
    <n v="49"/>
    <n v="303"/>
    <n v="925"/>
    <n v="496"/>
    <n v="1421"/>
    <x v="5"/>
    <x v="21"/>
  </r>
  <r>
    <x v="19"/>
    <n v="230"/>
    <n v="901"/>
    <n v="229"/>
    <n v="13"/>
    <n v="0"/>
    <n v="1373"/>
    <n v="2276"/>
    <n v="3649"/>
    <n v="17"/>
    <m/>
    <n v="17"/>
    <n v="3"/>
    <n v="15"/>
    <n v="18"/>
    <n v="51"/>
    <n v="14"/>
    <n v="65"/>
    <n v="1302"/>
    <n v="2247"/>
    <n v="3549"/>
    <x v="5"/>
    <x v="21"/>
  </r>
  <r>
    <x v="20"/>
    <n v="29"/>
    <n v="856"/>
    <n v="185"/>
    <n v="32"/>
    <n v="8"/>
    <n v="1110"/>
    <n v="1096"/>
    <n v="2206"/>
    <n v="14"/>
    <m/>
    <n v="14"/>
    <n v="6"/>
    <n v="4"/>
    <n v="10"/>
    <n v="380"/>
    <n v="70"/>
    <n v="450"/>
    <n v="710"/>
    <n v="1022"/>
    <n v="1732"/>
    <x v="5"/>
    <x v="21"/>
  </r>
  <r>
    <x v="13"/>
    <n v="83"/>
    <n v="2478"/>
    <n v="586"/>
    <n v="72"/>
    <n v="5"/>
    <n v="3224"/>
    <n v="1311"/>
    <n v="4535"/>
    <n v="109"/>
    <m/>
    <n v="109"/>
    <n v="4"/>
    <n v="0"/>
    <n v="4"/>
    <n v="808"/>
    <n v="166"/>
    <n v="974"/>
    <n v="2303"/>
    <n v="1145"/>
    <n v="3448"/>
    <x v="5"/>
    <x v="21"/>
  </r>
  <r>
    <x v="14"/>
    <n v="62"/>
    <n v="358"/>
    <n v="113"/>
    <n v="9"/>
    <n v="3"/>
    <n v="545"/>
    <n v="494"/>
    <n v="1039"/>
    <n v="29"/>
    <m/>
    <n v="29"/>
    <n v="6"/>
    <n v="0"/>
    <n v="6"/>
    <n v="221"/>
    <n v="111"/>
    <n v="332"/>
    <n v="289"/>
    <n v="383"/>
    <n v="672"/>
    <x v="5"/>
    <x v="21"/>
  </r>
  <r>
    <x v="16"/>
    <n v="25"/>
    <n v="290"/>
    <n v="330"/>
    <n v="182"/>
    <n v="92"/>
    <n v="919"/>
    <n v="318"/>
    <n v="1237"/>
    <n v="224"/>
    <m/>
    <n v="224"/>
    <n v="31"/>
    <n v="2"/>
    <n v="33"/>
    <n v="315"/>
    <n v="143"/>
    <n v="458"/>
    <n v="349"/>
    <n v="173"/>
    <n v="522"/>
    <x v="5"/>
    <x v="21"/>
  </r>
  <r>
    <x v="17"/>
    <n v="72"/>
    <n v="936"/>
    <n v="260"/>
    <n v="67"/>
    <n v="26"/>
    <n v="1361"/>
    <n v="770"/>
    <n v="2131"/>
    <n v="132"/>
    <m/>
    <n v="132"/>
    <n v="12"/>
    <n v="8"/>
    <n v="20"/>
    <n v="240"/>
    <n v="99"/>
    <n v="339"/>
    <n v="977"/>
    <n v="663"/>
    <n v="1640"/>
    <x v="5"/>
    <x v="21"/>
  </r>
  <r>
    <x v="18"/>
    <n v="13774"/>
    <n v="111290"/>
    <n v="55865"/>
    <n v="7411"/>
    <n v="2788"/>
    <n v="191128"/>
    <n v="197921"/>
    <n v="389049"/>
    <n v="13425"/>
    <m/>
    <n v="13425"/>
    <n v="2373"/>
    <n v="710"/>
    <n v="3083"/>
    <n v="43425"/>
    <n v="25428"/>
    <n v="68853"/>
    <n v="131905"/>
    <n v="171783"/>
    <n v="303688"/>
    <x v="5"/>
    <x v="21"/>
  </r>
  <r>
    <x v="21"/>
    <n v="5202"/>
    <n v="41968"/>
    <n v="23985"/>
    <n v="1909"/>
    <n v="1129"/>
    <n v="74193"/>
    <n v="95944"/>
    <n v="170137"/>
    <n v="2419"/>
    <m/>
    <n v="2419"/>
    <n v="617"/>
    <n v="2023"/>
    <n v="2640"/>
    <n v="19636"/>
    <n v="13144"/>
    <n v="32780"/>
    <n v="51521"/>
    <n v="80777"/>
    <n v="132298"/>
    <x v="5"/>
    <x v="21"/>
  </r>
  <r>
    <x v="22"/>
    <n v="94837"/>
    <n v="937535"/>
    <n v="453503"/>
    <n v="20489"/>
    <n v="16574"/>
    <n v="1522938"/>
    <n v="1685374"/>
    <n v="3208312"/>
    <n v="35386"/>
    <m/>
    <n v="35386"/>
    <n v="6215"/>
    <n v="10115"/>
    <n v="16330"/>
    <n v="333265"/>
    <n v="178974"/>
    <n v="512239"/>
    <n v="1148072"/>
    <n v="1496285"/>
    <n v="2644357"/>
    <x v="5"/>
    <x v="21"/>
  </r>
  <r>
    <x v="23"/>
    <n v="60.769575804177883"/>
    <n v="74.464274367772276"/>
    <n v="63.025918977138488"/>
    <n v="35.776148070543044"/>
    <n v="48.934160023619725"/>
    <n v="68.422357904384512"/>
    <n v="58.554087106367604"/>
    <n v="62.857422743632092"/>
    <n v="48.76119608653714"/>
    <m/>
    <n v="48.76119608653714"/>
    <n v="33.576445164775798"/>
    <n v="16.666666666666668"/>
    <n v="20.618686868686869"/>
    <n v="56.573810008827323"/>
    <n v="45.388009738283628"/>
    <n v="52.088570266422614"/>
    <n v="74.278578961329686"/>
    <n v="61.745505114904823"/>
    <n v="66.626278049050882"/>
    <x v="5"/>
    <x v="21"/>
  </r>
  <r>
    <x v="24"/>
    <n v="6.8852185276608102"/>
    <n v="8.4242519543534904"/>
    <n v="8.1178376443211313"/>
    <n v="2.7646741330454732"/>
    <n v="5.944763271162123"/>
    <n v="7.9681574651542419"/>
    <n v="8.5153874525694597"/>
    <n v="8.2465499204470394"/>
    <n v="2.635828677839851"/>
    <m/>
    <n v="2.635828677839851"/>
    <n v="2.6190476190476191"/>
    <n v="14.246478873239436"/>
    <n v="5.2967888420369773"/>
    <n v="7.6744962579159468"/>
    <n v="7.0384615384615383"/>
    <n v="7.4396032126414244"/>
    <n v="8.7037792350555332"/>
    <n v="8.7103205788698528"/>
    <n v="8.7074793867390223"/>
    <x v="5"/>
    <x v="21"/>
  </r>
  <r>
    <x v="0"/>
    <n v="8248"/>
    <n v="63807"/>
    <n v="20760"/>
    <n v="4904"/>
    <n v="1265"/>
    <n v="98984"/>
    <n v="37313"/>
    <n v="136297"/>
    <n v="11474"/>
    <m/>
    <n v="11474"/>
    <n v="1653"/>
    <n v="243"/>
    <n v="1896"/>
    <n v="45063"/>
    <n v="26632"/>
    <n v="71695"/>
    <n v="40794"/>
    <n v="10438"/>
    <n v="51232"/>
    <x v="6"/>
    <x v="22"/>
  </r>
  <r>
    <x v="1"/>
    <n v="233"/>
    <n v="3256"/>
    <n v="2314"/>
    <n v="52"/>
    <n v="0"/>
    <n v="5855"/>
    <n v="12544"/>
    <n v="18399"/>
    <n v="28"/>
    <m/>
    <n v="28"/>
    <n v="5"/>
    <n v="10"/>
    <n v="15"/>
    <n v="184"/>
    <n v="322"/>
    <n v="506"/>
    <n v="5638"/>
    <n v="12212"/>
    <n v="17850"/>
    <x v="6"/>
    <x v="22"/>
  </r>
  <r>
    <x v="2"/>
    <n v="429"/>
    <n v="7886"/>
    <n v="879"/>
    <n v="39"/>
    <n v="20"/>
    <n v="9253"/>
    <n v="4134"/>
    <n v="13387"/>
    <n v="14"/>
    <m/>
    <n v="14"/>
    <n v="7"/>
    <n v="0"/>
    <n v="7"/>
    <n v="294"/>
    <n v="73"/>
    <n v="367"/>
    <n v="8938"/>
    <n v="4061"/>
    <n v="12999"/>
    <x v="6"/>
    <x v="22"/>
  </r>
  <r>
    <x v="3"/>
    <n v="1094"/>
    <n v="21009"/>
    <n v="7091"/>
    <n v="294"/>
    <n v="133"/>
    <n v="29621"/>
    <n v="17184"/>
    <n v="46805"/>
    <n v="123"/>
    <m/>
    <n v="123"/>
    <n v="79"/>
    <n v="1134"/>
    <n v="1213"/>
    <n v="8895"/>
    <n v="3305"/>
    <n v="12200"/>
    <n v="20524"/>
    <n v="12745"/>
    <n v="33269"/>
    <x v="6"/>
    <x v="22"/>
  </r>
  <r>
    <x v="4"/>
    <n v="159"/>
    <n v="3557"/>
    <n v="1788"/>
    <n v="112"/>
    <n v="58"/>
    <n v="5674"/>
    <n v="4454"/>
    <n v="10128"/>
    <n v="72"/>
    <m/>
    <n v="72"/>
    <n v="23"/>
    <n v="69"/>
    <n v="92"/>
    <n v="1062"/>
    <n v="267"/>
    <n v="1329"/>
    <n v="4517"/>
    <n v="4118"/>
    <n v="8635"/>
    <x v="6"/>
    <x v="22"/>
  </r>
  <r>
    <x v="5"/>
    <n v="3287"/>
    <n v="27604"/>
    <n v="17951"/>
    <n v="188"/>
    <n v="664"/>
    <n v="49694"/>
    <n v="105150"/>
    <n v="154844"/>
    <n v="133"/>
    <m/>
    <n v="133"/>
    <n v="37"/>
    <n v="386"/>
    <n v="423"/>
    <n v="3710"/>
    <n v="3649"/>
    <n v="7359"/>
    <n v="45814"/>
    <n v="101115"/>
    <n v="146929"/>
    <x v="6"/>
    <x v="22"/>
  </r>
  <r>
    <x v="25"/>
    <n v="49"/>
    <n v="138"/>
    <n v="762"/>
    <n v="18"/>
    <n v="0"/>
    <n v="967"/>
    <n v="3667"/>
    <n v="4634"/>
    <n v="9"/>
    <m/>
    <n v="9"/>
    <n v="0"/>
    <n v="0"/>
    <n v="0"/>
    <n v="28"/>
    <n v="9"/>
    <n v="37"/>
    <n v="930"/>
    <n v="3658"/>
    <n v="4588"/>
    <x v="6"/>
    <x v="22"/>
  </r>
  <r>
    <x v="6"/>
    <n v="323"/>
    <n v="7173"/>
    <n v="770"/>
    <n v="145"/>
    <n v="49"/>
    <n v="8460"/>
    <n v="2799"/>
    <n v="11259"/>
    <n v="107"/>
    <m/>
    <n v="107"/>
    <n v="22"/>
    <n v="74"/>
    <n v="96"/>
    <n v="290"/>
    <n v="381"/>
    <n v="671"/>
    <n v="8041"/>
    <n v="2344"/>
    <n v="10385"/>
    <x v="6"/>
    <x v="22"/>
  </r>
  <r>
    <x v="7"/>
    <n v="27"/>
    <n v="82"/>
    <n v="743"/>
    <n v="41"/>
    <n v="0"/>
    <n v="893"/>
    <n v="1458"/>
    <n v="2351"/>
    <n v="23"/>
    <m/>
    <n v="23"/>
    <n v="0"/>
    <n v="15"/>
    <n v="15"/>
    <n v="31"/>
    <n v="65"/>
    <n v="96"/>
    <n v="839"/>
    <n v="1378"/>
    <n v="2217"/>
    <x v="6"/>
    <x v="22"/>
  </r>
  <r>
    <x v="8"/>
    <n v="34"/>
    <n v="3"/>
    <n v="125"/>
    <n v="32"/>
    <n v="1"/>
    <n v="195"/>
    <n v="1195"/>
    <n v="1390"/>
    <n v="14"/>
    <m/>
    <n v="14"/>
    <n v="0"/>
    <n v="10"/>
    <n v="10"/>
    <n v="12"/>
    <n v="23"/>
    <n v="35"/>
    <n v="169"/>
    <n v="1162"/>
    <n v="1331"/>
    <x v="6"/>
    <x v="22"/>
  </r>
  <r>
    <x v="9"/>
    <n v="11"/>
    <n v="28"/>
    <n v="170"/>
    <n v="2"/>
    <n v="21"/>
    <n v="232"/>
    <n v="1984"/>
    <n v="2216"/>
    <n v="10"/>
    <m/>
    <n v="10"/>
    <n v="2"/>
    <n v="0"/>
    <n v="2"/>
    <n v="5"/>
    <n v="32"/>
    <n v="37"/>
    <n v="215"/>
    <n v="1952"/>
    <n v="2167"/>
    <x v="6"/>
    <x v="22"/>
  </r>
  <r>
    <x v="10"/>
    <n v="3"/>
    <n v="11"/>
    <n v="8"/>
    <n v="5"/>
    <n v="2"/>
    <n v="29"/>
    <n v="77"/>
    <n v="106"/>
    <n v="0"/>
    <m/>
    <n v="0"/>
    <n v="5"/>
    <n v="0"/>
    <n v="5"/>
    <n v="4"/>
    <n v="8"/>
    <n v="12"/>
    <n v="20"/>
    <n v="69"/>
    <n v="89"/>
    <x v="6"/>
    <x v="22"/>
  </r>
  <r>
    <x v="11"/>
    <n v="115"/>
    <n v="1000"/>
    <n v="268"/>
    <n v="45"/>
    <n v="2"/>
    <n v="1430"/>
    <n v="1013"/>
    <n v="2443"/>
    <n v="14"/>
    <m/>
    <n v="14"/>
    <n v="7"/>
    <n v="0"/>
    <n v="7"/>
    <n v="145"/>
    <n v="56"/>
    <n v="201"/>
    <n v="1264"/>
    <n v="957"/>
    <n v="2221"/>
    <x v="6"/>
    <x v="22"/>
  </r>
  <r>
    <x v="12"/>
    <n v="100"/>
    <n v="1223"/>
    <n v="234"/>
    <n v="25"/>
    <n v="10"/>
    <n v="1592"/>
    <n v="925"/>
    <n v="2517"/>
    <n v="17"/>
    <m/>
    <n v="17"/>
    <n v="3"/>
    <n v="15"/>
    <n v="18"/>
    <n v="227"/>
    <n v="46"/>
    <n v="273"/>
    <n v="1345"/>
    <n v="864"/>
    <n v="2209"/>
    <x v="6"/>
    <x v="22"/>
  </r>
  <r>
    <x v="19"/>
    <n v="377"/>
    <n v="797"/>
    <n v="98"/>
    <n v="5"/>
    <n v="0"/>
    <n v="1277"/>
    <n v="1917"/>
    <n v="3194"/>
    <n v="10"/>
    <m/>
    <n v="10"/>
    <n v="0"/>
    <n v="0"/>
    <n v="0"/>
    <n v="72"/>
    <n v="6"/>
    <n v="78"/>
    <n v="1195"/>
    <n v="1911"/>
    <n v="3106"/>
    <x v="6"/>
    <x v="22"/>
  </r>
  <r>
    <x v="20"/>
    <n v="83"/>
    <n v="1251"/>
    <n v="138"/>
    <n v="18"/>
    <n v="3"/>
    <n v="1493"/>
    <n v="1575"/>
    <n v="3068"/>
    <n v="30"/>
    <m/>
    <n v="30"/>
    <n v="7"/>
    <n v="0"/>
    <n v="7"/>
    <n v="386"/>
    <n v="111"/>
    <n v="497"/>
    <n v="1070"/>
    <n v="1464"/>
    <n v="2534"/>
    <x v="6"/>
    <x v="22"/>
  </r>
  <r>
    <x v="13"/>
    <n v="275"/>
    <n v="3995"/>
    <n v="960"/>
    <n v="41"/>
    <n v="19"/>
    <n v="5290"/>
    <n v="2563"/>
    <n v="7853"/>
    <n v="54"/>
    <m/>
    <n v="54"/>
    <n v="1"/>
    <n v="45"/>
    <n v="46"/>
    <n v="1203"/>
    <n v="653"/>
    <n v="1856"/>
    <n v="4032"/>
    <n v="1865"/>
    <n v="5897"/>
    <x v="6"/>
    <x v="22"/>
  </r>
  <r>
    <x v="14"/>
    <n v="107"/>
    <n v="68"/>
    <n v="63"/>
    <n v="67"/>
    <n v="36"/>
    <n v="341"/>
    <n v="547"/>
    <n v="888"/>
    <n v="48"/>
    <m/>
    <n v="48"/>
    <n v="3"/>
    <n v="0"/>
    <n v="3"/>
    <n v="69"/>
    <n v="123"/>
    <n v="192"/>
    <n v="221"/>
    <n v="424"/>
    <n v="645"/>
    <x v="6"/>
    <x v="22"/>
  </r>
  <r>
    <x v="16"/>
    <n v="45"/>
    <n v="92"/>
    <n v="133"/>
    <n v="65"/>
    <n v="108"/>
    <n v="443"/>
    <n v="349"/>
    <n v="792"/>
    <n v="171"/>
    <m/>
    <n v="171"/>
    <n v="22"/>
    <n v="0"/>
    <n v="22"/>
    <n v="105"/>
    <n v="148"/>
    <n v="253"/>
    <n v="145"/>
    <n v="201"/>
    <n v="346"/>
    <x v="6"/>
    <x v="22"/>
  </r>
  <r>
    <x v="17"/>
    <n v="151"/>
    <n v="479"/>
    <n v="111"/>
    <n v="235"/>
    <n v="60"/>
    <n v="1036"/>
    <n v="1072"/>
    <n v="2108"/>
    <n v="159"/>
    <s v=" "/>
    <n v="159"/>
    <n v="15"/>
    <n v="64"/>
    <n v="79"/>
    <n v="355"/>
    <n v="181"/>
    <n v="536"/>
    <n v="507"/>
    <n v="827"/>
    <n v="1334"/>
    <x v="6"/>
    <x v="22"/>
  </r>
  <r>
    <x v="18"/>
    <n v="15150"/>
    <n v="143459"/>
    <n v="55366"/>
    <n v="6333"/>
    <n v="2451"/>
    <n v="222759"/>
    <n v="201920"/>
    <n v="424679"/>
    <n v="12510"/>
    <m/>
    <n v="12510"/>
    <n v="1891"/>
    <n v="2065"/>
    <n v="3956"/>
    <n v="62140"/>
    <n v="36090"/>
    <n v="98230"/>
    <n v="146218"/>
    <n v="163765"/>
    <n v="309983"/>
    <x v="6"/>
    <x v="22"/>
  </r>
  <r>
    <x v="26"/>
    <n v="7071"/>
    <n v="45761"/>
    <n v="22494"/>
    <n v="1776"/>
    <n v="1131"/>
    <n v="78233"/>
    <n v="99475"/>
    <n v="177708"/>
    <n v="2634"/>
    <m/>
    <n v="2634"/>
    <n v="625"/>
    <n v="2041"/>
    <n v="2666"/>
    <n v="19371"/>
    <n v="13203"/>
    <n v="32574"/>
    <n v="55603"/>
    <n v="84231"/>
    <n v="139834"/>
    <x v="6"/>
    <x v="22"/>
  </r>
  <r>
    <x v="22"/>
    <n v="92989"/>
    <n v="1156190"/>
    <n v="471354"/>
    <n v="19474"/>
    <n v="21998"/>
    <n v="1762005"/>
    <n v="1978217"/>
    <n v="3740222"/>
    <n v="31501"/>
    <m/>
    <n v="31501"/>
    <n v="6030"/>
    <n v="22362"/>
    <n v="28392"/>
    <n v="449473"/>
    <n v="263926"/>
    <n v="713399"/>
    <n v="1275001"/>
    <n v="1691929"/>
    <n v="2966930"/>
    <x v="6"/>
    <x v="22"/>
  </r>
  <r>
    <x v="23"/>
    <n v="42.421795521005834"/>
    <n v="81.502702329283068"/>
    <n v="67.595659917913594"/>
    <n v="35.371258355129321"/>
    <n v="62.742078092467416"/>
    <n v="72.653318890675209"/>
    <n v="64.150240374871302"/>
    <n v="67.893579681637945"/>
    <n v="38.578636686506478"/>
    <m/>
    <n v="38.578636686506478"/>
    <n v="31.122580645161289"/>
    <n v="35.343206208215456"/>
    <n v="34.353749727754519"/>
    <n v="74.849667194559203"/>
    <n v="64.48338964995736"/>
    <n v="70.647973745140092"/>
    <n v="73.9691464779401"/>
    <n v="64.79604283305396"/>
    <n v="68.443596946979071"/>
    <x v="6"/>
    <x v="22"/>
  </r>
  <r>
    <x v="24"/>
    <n v="6.1378877887788779"/>
    <n v="8.0593758495458641"/>
    <n v="8.5134197883177407"/>
    <n v="3.0750039475761883"/>
    <n v="8.9751121991024068"/>
    <n v="7.9099160976660876"/>
    <n v="9.797033478605389"/>
    <n v="8.8071743599283216"/>
    <n v="2.5180655475619504"/>
    <m/>
    <n v="2.5180655475619504"/>
    <n v="3.1887890005288209"/>
    <n v="10.829055690072639"/>
    <n v="7.1769464105156722"/>
    <n v="7.233231412938526"/>
    <n v="7.3129952895538928"/>
    <n v="7.2625369031863993"/>
    <n v="8.7198634914989945"/>
    <n v="10.331444447836839"/>
    <n v="9.5712668114057866"/>
    <x v="6"/>
    <x v="22"/>
  </r>
  <r>
    <x v="0"/>
    <n v="7050"/>
    <n v="43486"/>
    <n v="17209"/>
    <n v="5440"/>
    <n v="1253"/>
    <n v="74438"/>
    <n v="33669"/>
    <n v="108107"/>
    <n v="11145"/>
    <m/>
    <n v="11145"/>
    <n v="1882"/>
    <n v="334"/>
    <n v="2216"/>
    <n v="33929"/>
    <n v="23347"/>
    <n v="57276"/>
    <n v="27482"/>
    <n v="9988"/>
    <n v="37470"/>
    <x v="6"/>
    <x v="21"/>
  </r>
  <r>
    <x v="1"/>
    <n v="159"/>
    <n v="3030"/>
    <n v="2088"/>
    <n v="31"/>
    <n v="34"/>
    <n v="5342"/>
    <n v="9478"/>
    <n v="14820"/>
    <n v="63"/>
    <m/>
    <n v="63"/>
    <n v="7"/>
    <n v="16"/>
    <n v="23"/>
    <n v="216"/>
    <n v="490"/>
    <n v="706"/>
    <n v="5056"/>
    <n v="8972"/>
    <n v="14028"/>
    <x v="6"/>
    <x v="21"/>
  </r>
  <r>
    <x v="2"/>
    <n v="478"/>
    <n v="7638"/>
    <n v="1160"/>
    <n v="30"/>
    <n v="128"/>
    <n v="9434"/>
    <n v="5204"/>
    <n v="14638"/>
    <n v="22"/>
    <m/>
    <n v="22"/>
    <n v="2"/>
    <n v="13"/>
    <n v="15"/>
    <n v="365"/>
    <n v="82"/>
    <n v="447"/>
    <n v="9045"/>
    <n v="5109"/>
    <n v="14154"/>
    <x v="6"/>
    <x v="21"/>
  </r>
  <r>
    <x v="3"/>
    <n v="809"/>
    <n v="22529"/>
    <n v="7849"/>
    <n v="389"/>
    <n v="141"/>
    <n v="31717"/>
    <n v="19308"/>
    <n v="51025"/>
    <n v="118"/>
    <m/>
    <n v="118"/>
    <n v="124"/>
    <n v="987"/>
    <n v="1111"/>
    <n v="10689"/>
    <n v="4750"/>
    <n v="15439"/>
    <n v="20786"/>
    <n v="13571"/>
    <n v="34357"/>
    <x v="6"/>
    <x v="21"/>
  </r>
  <r>
    <x v="4"/>
    <n v="167"/>
    <n v="3900"/>
    <n v="2274"/>
    <n v="129"/>
    <n v="302"/>
    <n v="6772"/>
    <n v="5296"/>
    <n v="12068"/>
    <n v="88"/>
    <m/>
    <n v="88"/>
    <n v="32"/>
    <n v="29"/>
    <n v="61"/>
    <n v="1401"/>
    <n v="274"/>
    <n v="1675"/>
    <n v="5251"/>
    <n v="4993"/>
    <n v="10244"/>
    <x v="6"/>
    <x v="21"/>
  </r>
  <r>
    <x v="5"/>
    <n v="2070"/>
    <n v="30408"/>
    <n v="22796"/>
    <n v="157"/>
    <n v="431"/>
    <n v="55862"/>
    <n v="113608"/>
    <n v="169470"/>
    <n v="83"/>
    <m/>
    <n v="83"/>
    <n v="23"/>
    <n v="195"/>
    <n v="218"/>
    <n v="3391"/>
    <n v="3010"/>
    <n v="6401"/>
    <n v="52365"/>
    <n v="110403"/>
    <n v="162768"/>
    <x v="6"/>
    <x v="21"/>
  </r>
  <r>
    <x v="25"/>
    <n v="34"/>
    <n v="118"/>
    <n v="432"/>
    <n v="2"/>
    <n v="26"/>
    <n v="612"/>
    <n v="4185"/>
    <n v="4797"/>
    <n v="6"/>
    <m/>
    <n v="6"/>
    <n v="0"/>
    <n v="0"/>
    <n v="0"/>
    <n v="17"/>
    <n v="56"/>
    <n v="73"/>
    <n v="589"/>
    <n v="4129"/>
    <n v="4718"/>
    <x v="6"/>
    <x v="21"/>
  </r>
  <r>
    <x v="7"/>
    <n v="16"/>
    <n v="494"/>
    <n v="48"/>
    <n v="5"/>
    <n v="1"/>
    <n v="564"/>
    <n v="311"/>
    <n v="875"/>
    <n v="15"/>
    <m/>
    <n v="15"/>
    <n v="3"/>
    <n v="0"/>
    <n v="3"/>
    <n v="7"/>
    <n v="21"/>
    <n v="28"/>
    <n v="539"/>
    <n v="290"/>
    <n v="829"/>
    <x v="8"/>
    <x v="26"/>
  </r>
  <r>
    <x v="8"/>
    <n v="8"/>
    <n v="332"/>
    <n v="33"/>
    <n v="4"/>
    <n v="0"/>
    <n v="377"/>
    <n v="597"/>
    <n v="974"/>
    <n v="5"/>
    <m/>
    <n v="5"/>
    <n v="0"/>
    <n v="0"/>
    <n v="0"/>
    <n v="5"/>
    <n v="6"/>
    <n v="11"/>
    <n v="367"/>
    <n v="591"/>
    <n v="958"/>
    <x v="8"/>
    <x v="26"/>
  </r>
  <r>
    <x v="9"/>
    <n v="8"/>
    <n v="281"/>
    <n v="50"/>
    <n v="850"/>
    <n v="4"/>
    <n v="1193"/>
    <n v="261"/>
    <n v="1454"/>
    <n v="8"/>
    <m/>
    <n v="8"/>
    <n v="2"/>
    <n v="0"/>
    <n v="2"/>
    <n v="12"/>
    <n v="14"/>
    <n v="26"/>
    <n v="1171"/>
    <n v="247"/>
    <n v="1418"/>
    <x v="8"/>
    <x v="26"/>
  </r>
  <r>
    <x v="10"/>
    <n v="6"/>
    <n v="6"/>
    <n v="8"/>
    <n v="5"/>
    <n v="0"/>
    <n v="25"/>
    <n v="57"/>
    <n v="82"/>
    <n v="0"/>
    <m/>
    <n v="0"/>
    <n v="1"/>
    <n v="0"/>
    <n v="1"/>
    <n v="15"/>
    <n v="19"/>
    <n v="34"/>
    <n v="9"/>
    <n v="38"/>
    <n v="47"/>
    <x v="8"/>
    <x v="26"/>
  </r>
  <r>
    <x v="11"/>
    <n v="128"/>
    <n v="692"/>
    <n v="266"/>
    <n v="121"/>
    <n v="41"/>
    <n v="1248"/>
    <n v="813"/>
    <n v="2061"/>
    <n v="30"/>
    <m/>
    <n v="30"/>
    <n v="8"/>
    <n v="19"/>
    <n v="27"/>
    <n v="217"/>
    <n v="77"/>
    <n v="294"/>
    <n v="993"/>
    <n v="717"/>
    <n v="1710"/>
    <x v="8"/>
    <x v="26"/>
  </r>
  <r>
    <x v="12"/>
    <n v="62"/>
    <n v="811"/>
    <n v="313"/>
    <n v="34"/>
    <n v="36"/>
    <n v="1256"/>
    <n v="602"/>
    <n v="1858"/>
    <n v="29"/>
    <m/>
    <n v="29"/>
    <n v="4"/>
    <n v="6"/>
    <n v="10"/>
    <n v="144"/>
    <n v="125"/>
    <n v="269"/>
    <n v="1079"/>
    <n v="471"/>
    <n v="1550"/>
    <x v="8"/>
    <x v="26"/>
  </r>
  <r>
    <x v="19"/>
    <n v="1342"/>
    <n v="1313"/>
    <n v="321"/>
    <n v="15"/>
    <n v="48"/>
    <n v="3039"/>
    <n v="2764"/>
    <n v="5803"/>
    <n v="20"/>
    <m/>
    <n v="20"/>
    <n v="0"/>
    <n v="0"/>
    <n v="0"/>
    <n v="19"/>
    <n v="3"/>
    <n v="22"/>
    <n v="3000"/>
    <n v="2761"/>
    <n v="5761"/>
    <x v="8"/>
    <x v="26"/>
  </r>
  <r>
    <x v="20"/>
    <n v="87"/>
    <n v="1045"/>
    <n v="294"/>
    <n v="14"/>
    <n v="9"/>
    <n v="1449"/>
    <n v="1876"/>
    <n v="3325"/>
    <n v="36"/>
    <m/>
    <n v="36"/>
    <n v="0"/>
    <n v="0"/>
    <n v="0"/>
    <n v="112"/>
    <n v="57"/>
    <n v="169"/>
    <n v="1301"/>
    <n v="1819"/>
    <n v="3120"/>
    <x v="8"/>
    <x v="26"/>
  </r>
  <r>
    <x v="13"/>
    <n v="216"/>
    <n v="2452"/>
    <n v="310"/>
    <n v="12"/>
    <n v="21"/>
    <n v="3011"/>
    <n v="1436"/>
    <n v="4447"/>
    <n v="53"/>
    <m/>
    <n v="53"/>
    <n v="10"/>
    <n v="0"/>
    <n v="10"/>
    <n v="319"/>
    <n v="125"/>
    <n v="444"/>
    <n v="2629"/>
    <n v="1311"/>
    <n v="3940"/>
    <x v="8"/>
    <x v="26"/>
  </r>
  <r>
    <x v="14"/>
    <n v="105"/>
    <n v="135"/>
    <n v="71"/>
    <n v="7"/>
    <n v="9"/>
    <n v="327"/>
    <n v="379"/>
    <n v="706"/>
    <n v="74"/>
    <m/>
    <n v="74"/>
    <n v="1"/>
    <n v="0"/>
    <n v="1"/>
    <n v="123"/>
    <n v="81"/>
    <n v="204"/>
    <n v="129"/>
    <n v="298"/>
    <n v="427"/>
    <x v="8"/>
    <x v="26"/>
  </r>
  <r>
    <x v="16"/>
    <n v="41"/>
    <n v="175"/>
    <n v="211"/>
    <n v="82"/>
    <n v="95"/>
    <n v="604"/>
    <n v="301"/>
    <n v="905"/>
    <n v="316"/>
    <m/>
    <n v="316"/>
    <n v="19"/>
    <n v="0"/>
    <n v="19"/>
    <n v="137"/>
    <n v="196"/>
    <n v="333"/>
    <n v="132"/>
    <n v="105"/>
    <n v="237"/>
    <x v="8"/>
    <x v="26"/>
  </r>
  <r>
    <x v="17"/>
    <n v="57"/>
    <n v="206"/>
    <n v="221"/>
    <n v="61"/>
    <n v="36"/>
    <n v="581"/>
    <n v="200"/>
    <n v="781"/>
    <n v="195"/>
    <m/>
    <n v="195"/>
    <n v="4"/>
    <n v="3"/>
    <n v="7"/>
    <n v="105"/>
    <n v="61"/>
    <n v="166"/>
    <n v="277"/>
    <n v="136"/>
    <n v="413"/>
    <x v="8"/>
    <x v="26"/>
  </r>
  <r>
    <x v="18"/>
    <n v="21124"/>
    <n v="148609"/>
    <n v="57697"/>
    <n v="6561"/>
    <n v="3416"/>
    <n v="237407"/>
    <n v="160654"/>
    <n v="398061"/>
    <n v="13161"/>
    <m/>
    <n v="13161"/>
    <n v="2673"/>
    <n v="2195"/>
    <n v="4868"/>
    <n v="66835"/>
    <n v="28112"/>
    <n v="94947"/>
    <n v="154738"/>
    <n v="130347"/>
    <n v="285085"/>
    <x v="8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8"/>
    <x v="26"/>
  </r>
  <r>
    <x v="22"/>
    <n v="133513"/>
    <n v="1156587"/>
    <n v="450608"/>
    <n v="33191"/>
    <n v="20502"/>
    <n v="1794401"/>
    <n v="1551546"/>
    <n v="3345947"/>
    <n v="31101"/>
    <m/>
    <n v="31101"/>
    <n v="9781"/>
    <n v="21661"/>
    <n v="31442"/>
    <n v="468345"/>
    <n v="207301"/>
    <n v="675646"/>
    <n v="1285174"/>
    <n v="1322584"/>
    <n v="2607758"/>
    <x v="8"/>
    <x v="26"/>
  </r>
  <r>
    <x v="23"/>
    <n v="62.00966048952673"/>
    <n v="81.593439153439149"/>
    <n v="63.99227448307203"/>
    <n v="42.389527458492978"/>
    <n v="49.701818181818183"/>
    <n v="73.046464103691406"/>
    <n v="51.723372337233727"/>
    <n v="61.323535341316884"/>
    <n v="38.268733850129202"/>
    <m/>
    <n v="38.268733850129202"/>
    <n v="45.599067599067602"/>
    <n v="38.283845881937083"/>
    <n v="40.294758426246318"/>
    <n v="80.169978945206182"/>
    <n v="50.196377548549563"/>
    <n v="67.75635047183529"/>
    <n v="72.624702618090993"/>
    <n v="52.273154845186433"/>
    <n v="60.649060991918134"/>
    <x v="8"/>
    <x v="26"/>
  </r>
  <r>
    <x v="24"/>
    <n v="6.3204412043173646"/>
    <n v="7.7827520540478705"/>
    <n v="7.809903461185157"/>
    <n v="5.0588324950464871"/>
    <n v="6.0017564402810306"/>
    <n v="7.558332315390869"/>
    <n v="9.6576867055908977"/>
    <n v="8.4056137124712045"/>
    <n v="2.363118304080237"/>
    <m/>
    <n v="2.363118304080237"/>
    <n v="3.6591844369622146"/>
    <n v="9.8683371298405476"/>
    <n v="6.4589153656532456"/>
    <n v="7.0074811101967533"/>
    <n v="7.3741107000569155"/>
    <n v="7.1160331553392941"/>
    <n v="8.3054841086223163"/>
    <n v="10.14663935495255"/>
    <n v="9.1472999280916216"/>
    <x v="8"/>
    <x v="26"/>
  </r>
  <r>
    <x v="27"/>
    <n v="67.684381067257632"/>
    <n v="78.274896975027346"/>
    <n v="64.351080881195514"/>
    <n v="42.591681061497773"/>
    <n v="50.167009111543798"/>
    <n v="71.809685365636952"/>
    <n v="55.390838209324365"/>
    <n v="62.736690039039786"/>
    <n v="37.705620357122648"/>
    <m/>
    <n v="37.705620357122648"/>
    <n v="42.055962968741873"/>
    <n v="40.912153827459619"/>
    <n v="41.211192454964753"/>
    <n v="69.810843721428142"/>
    <n v="55.732640392666376"/>
    <n v="64.011331926460542"/>
    <n v="74.422069969059564"/>
    <n v="55.674886251249198"/>
    <n v="63.319981740153558"/>
    <x v="8"/>
    <x v="26"/>
  </r>
  <r>
    <x v="28"/>
    <n v="6.7131285620618346"/>
    <n v="8.1309619035063534"/>
    <n v="7.8806116575222749"/>
    <n v="3.960342842522707"/>
    <n v="6.1032260175369712"/>
    <n v="7.7581601617094327"/>
    <n v="9.0883291968688305"/>
    <n v="8.3547570326862317"/>
    <n v="2.1988309606863394"/>
    <m/>
    <n v="2.1988309606863394"/>
    <n v="3.729234884471706"/>
    <n v="10.583226175167882"/>
    <n v="7.101148078725398"/>
    <n v="7.3020509706360555"/>
    <n v="8.1065304122628969"/>
    <n v="7.5715528830622052"/>
    <n v="8.4928101211536404"/>
    <n v="9.2467112520881507"/>
    <n v="8.8693455722352095"/>
    <x v="8"/>
    <x v="26"/>
  </r>
  <r>
    <x v="0"/>
    <n v="11450"/>
    <n v="59489"/>
    <n v="23503"/>
    <n v="4656"/>
    <n v="1503"/>
    <n v="100601"/>
    <n v="36743"/>
    <n v="137344"/>
    <n v="11296"/>
    <m/>
    <n v="11296"/>
    <n v="1745"/>
    <n v="137"/>
    <n v="1882"/>
    <n v="47269"/>
    <n v="24201"/>
    <n v="71470"/>
    <n v="40291"/>
    <n v="12405"/>
    <n v="52696"/>
    <x v="8"/>
    <x v="27"/>
  </r>
  <r>
    <x v="1"/>
    <n v="169"/>
    <n v="2661"/>
    <n v="833"/>
    <n v="61"/>
    <n v="19"/>
    <n v="3743"/>
    <n v="7468"/>
    <n v="11211"/>
    <n v="37"/>
    <m/>
    <n v="37"/>
    <n v="8"/>
    <n v="0"/>
    <n v="8"/>
    <n v="162"/>
    <n v="153"/>
    <n v="315"/>
    <n v="3536"/>
    <n v="7315"/>
    <n v="10851"/>
    <x v="8"/>
    <x v="27"/>
  </r>
  <r>
    <x v="2"/>
    <n v="393"/>
    <n v="4252"/>
    <n v="508"/>
    <n v="118"/>
    <n v="23"/>
    <n v="5294"/>
    <n v="1858"/>
    <n v="7152"/>
    <n v="22"/>
    <m/>
    <n v="22"/>
    <n v="32"/>
    <n v="0"/>
    <n v="32"/>
    <n v="220"/>
    <n v="33"/>
    <n v="253"/>
    <n v="5020"/>
    <n v="1825"/>
    <n v="6845"/>
    <x v="8"/>
    <x v="27"/>
  </r>
  <r>
    <x v="3"/>
    <n v="1630"/>
    <n v="20598"/>
    <n v="8175"/>
    <n v="899"/>
    <n v="334"/>
    <n v="31636"/>
    <n v="13528"/>
    <n v="45164"/>
    <n v="190"/>
    <m/>
    <n v="190"/>
    <n v="221"/>
    <n v="1888"/>
    <n v="2109"/>
    <n v="9846"/>
    <n v="3679"/>
    <n v="13525"/>
    <n v="21379"/>
    <n v="7961"/>
    <n v="29340"/>
    <x v="8"/>
    <x v="27"/>
  </r>
  <r>
    <x v="4"/>
    <n v="408"/>
    <n v="2116"/>
    <n v="1026"/>
    <n v="203"/>
    <n v="96"/>
    <n v="3849"/>
    <n v="2312"/>
    <n v="6161"/>
    <n v="109"/>
    <m/>
    <n v="109"/>
    <n v="54"/>
    <n v="0"/>
    <n v="54"/>
    <n v="1229"/>
    <n v="135"/>
    <n v="1364"/>
    <n v="2457"/>
    <n v="2177"/>
    <n v="4634"/>
    <x v="8"/>
    <x v="27"/>
  </r>
  <r>
    <x v="5"/>
    <n v="4662"/>
    <n v="32237"/>
    <n v="17899"/>
    <n v="294"/>
    <n v="562"/>
    <n v="55654"/>
    <n v="107894"/>
    <n v="163548"/>
    <n v="122"/>
    <m/>
    <n v="122"/>
    <n v="22"/>
    <n v="215"/>
    <n v="237"/>
    <n v="4550"/>
    <n v="2243"/>
    <n v="6793"/>
    <n v="50960"/>
    <n v="105436"/>
    <n v="156396"/>
    <x v="8"/>
    <x v="27"/>
  </r>
  <r>
    <x v="25"/>
    <n v="33"/>
    <n v="139"/>
    <n v="591"/>
    <n v="4"/>
    <n v="6"/>
    <n v="773"/>
    <n v="3031"/>
    <n v="3804"/>
    <n v="6"/>
    <m/>
    <n v="6"/>
    <n v="4"/>
    <n v="0"/>
    <n v="4"/>
    <n v="10"/>
    <n v="11"/>
    <n v="21"/>
    <n v="753"/>
    <n v="3020"/>
    <n v="3773"/>
    <x v="8"/>
    <x v="27"/>
  </r>
  <r>
    <x v="6"/>
    <n v="211"/>
    <n v="4642"/>
    <n v="1113"/>
    <n v="138"/>
    <n v="62"/>
    <n v="6166"/>
    <n v="1400"/>
    <n v="7566"/>
    <n v="77"/>
    <m/>
    <n v="77"/>
    <n v="45"/>
    <n v="20"/>
    <n v="65"/>
    <n v="159"/>
    <n v="126"/>
    <n v="285"/>
    <n v="5885"/>
    <n v="1254"/>
    <n v="7139"/>
    <x v="8"/>
    <x v="27"/>
  </r>
  <r>
    <x v="7"/>
    <n v="8"/>
    <n v="258"/>
    <n v="54"/>
    <n v="37"/>
    <n v="4"/>
    <n v="361"/>
    <n v="568"/>
    <n v="929"/>
    <n v="7"/>
    <m/>
    <n v="7"/>
    <n v="4"/>
    <n v="0"/>
    <n v="4"/>
    <n v="20"/>
    <n v="30"/>
    <n v="50"/>
    <n v="330"/>
    <n v="538"/>
    <n v="868"/>
    <x v="8"/>
    <x v="27"/>
  </r>
  <r>
    <x v="8"/>
    <n v="11"/>
    <n v="442"/>
    <n v="35"/>
    <n v="12"/>
    <n v="7"/>
    <n v="507"/>
    <n v="660"/>
    <n v="1167"/>
    <n v="14"/>
    <m/>
    <n v="14"/>
    <n v="0"/>
    <n v="0"/>
    <n v="0"/>
    <n v="22"/>
    <n v="25"/>
    <n v="47"/>
    <n v="471"/>
    <n v="635"/>
    <n v="1106"/>
    <x v="8"/>
    <x v="27"/>
  </r>
  <r>
    <x v="9"/>
    <n v="17"/>
    <n v="212"/>
    <n v="123"/>
    <n v="6"/>
    <n v="5"/>
    <n v="363"/>
    <n v="1799"/>
    <n v="2162"/>
    <n v="10"/>
    <m/>
    <n v="10"/>
    <n v="2"/>
    <n v="0"/>
    <n v="2"/>
    <n v="14"/>
    <n v="20"/>
    <n v="34"/>
    <n v="337"/>
    <n v="1779"/>
    <n v="2116"/>
    <x v="8"/>
    <x v="27"/>
  </r>
  <r>
    <x v="10"/>
    <n v="7"/>
    <n v="7"/>
    <n v="6"/>
    <n v="0"/>
    <n v="4"/>
    <n v="24"/>
    <n v="206"/>
    <n v="230"/>
    <n v="2"/>
    <m/>
    <n v="2"/>
    <n v="4"/>
    <n v="0"/>
    <n v="4"/>
    <n v="4"/>
    <n v="38"/>
    <n v="42"/>
    <n v="14"/>
    <n v="168"/>
    <n v="182"/>
    <x v="8"/>
    <x v="27"/>
  </r>
  <r>
    <x v="11"/>
    <n v="103"/>
    <n v="672"/>
    <n v="199"/>
    <n v="58"/>
    <n v="22"/>
    <n v="1054"/>
    <n v="1151"/>
    <n v="2205"/>
    <n v="2"/>
    <m/>
    <n v="2"/>
    <n v="13"/>
    <n v="14"/>
    <n v="27"/>
    <n v="101"/>
    <n v="87"/>
    <n v="188"/>
    <n v="938"/>
    <n v="1050"/>
    <n v="1988"/>
    <x v="8"/>
    <x v="27"/>
  </r>
  <r>
    <x v="12"/>
    <n v="102"/>
    <n v="806"/>
    <n v="183"/>
    <n v="48"/>
    <n v="18"/>
    <n v="1157"/>
    <n v="511"/>
    <n v="1668"/>
    <n v="24"/>
    <m/>
    <n v="24"/>
    <n v="6"/>
    <n v="0"/>
    <n v="6"/>
    <n v="260"/>
    <n v="115"/>
    <n v="375"/>
    <n v="867"/>
    <n v="396"/>
    <n v="1263"/>
    <x v="8"/>
    <x v="27"/>
  </r>
  <r>
    <x v="19"/>
    <n v="274"/>
    <n v="885"/>
    <n v="341"/>
    <n v="9"/>
    <n v="27"/>
    <n v="1536"/>
    <n v="2535"/>
    <n v="4071"/>
    <n v="11"/>
    <m/>
    <n v="11"/>
    <n v="0"/>
    <n v="0"/>
    <n v="0"/>
    <n v="16"/>
    <n v="3"/>
    <n v="19"/>
    <n v="1509"/>
    <n v="2532"/>
    <n v="4041"/>
    <x v="8"/>
    <x v="27"/>
  </r>
  <r>
    <x v="20"/>
    <n v="38"/>
    <n v="711"/>
    <n v="198"/>
    <n v="26"/>
    <n v="25"/>
    <n v="998"/>
    <n v="2200"/>
    <n v="3198"/>
    <n v="9"/>
    <m/>
    <n v="9"/>
    <n v="20"/>
    <n v="0"/>
    <n v="20"/>
    <n v="190"/>
    <n v="115"/>
    <n v="305"/>
    <n v="779"/>
    <n v="2085"/>
    <n v="2864"/>
    <x v="8"/>
    <x v="27"/>
  </r>
  <r>
    <x v="13"/>
    <n v="107"/>
    <n v="1595"/>
    <n v="412"/>
    <n v="63"/>
    <n v="20"/>
    <n v="2197"/>
    <n v="1289"/>
    <n v="3486"/>
    <n v="53"/>
    <m/>
    <n v="53"/>
    <n v="8"/>
    <n v="27"/>
    <n v="35"/>
    <n v="515"/>
    <n v="236"/>
    <n v="751"/>
    <n v="1621"/>
    <n v="1026"/>
    <n v="2647"/>
    <x v="8"/>
    <x v="27"/>
  </r>
  <r>
    <x v="14"/>
    <n v="120"/>
    <n v="70"/>
    <n v="61"/>
    <n v="63"/>
    <n v="9"/>
    <n v="323"/>
    <n v="323"/>
    <n v="646"/>
    <n v="51"/>
    <m/>
    <n v="51"/>
    <n v="9"/>
    <n v="7"/>
    <n v="16"/>
    <n v="140"/>
    <n v="47"/>
    <n v="187"/>
    <n v="123"/>
    <n v="269"/>
    <n v="392"/>
    <x v="8"/>
    <x v="27"/>
  </r>
  <r>
    <x v="16"/>
    <n v="21"/>
    <n v="90"/>
    <n v="134"/>
    <n v="137"/>
    <n v="102"/>
    <n v="484"/>
    <n v="303"/>
    <n v="787"/>
    <n v="165"/>
    <m/>
    <n v="165"/>
    <n v="38"/>
    <n v="0"/>
    <n v="38"/>
    <n v="92"/>
    <n v="146"/>
    <n v="238"/>
    <n v="189"/>
    <n v="157"/>
    <n v="346"/>
    <x v="8"/>
    <x v="27"/>
  </r>
  <r>
    <x v="17"/>
    <n v="80"/>
    <n v="235"/>
    <n v="406"/>
    <n v="175"/>
    <n v="35"/>
    <n v="931"/>
    <n v="913"/>
    <n v="1844"/>
    <n v="138"/>
    <m/>
    <n v="138"/>
    <n v="23"/>
    <n v="20"/>
    <n v="43"/>
    <n v="270"/>
    <n v="134"/>
    <n v="404"/>
    <n v="500"/>
    <n v="759"/>
    <n v="1259"/>
    <x v="8"/>
    <x v="27"/>
  </r>
  <r>
    <x v="18"/>
    <n v="19844"/>
    <n v="132117"/>
    <n v="55800"/>
    <n v="7007"/>
    <n v="2883"/>
    <n v="217651"/>
    <n v="186692"/>
    <n v="404343"/>
    <n v="12345"/>
    <m/>
    <n v="12345"/>
    <n v="2258"/>
    <n v="2328"/>
    <n v="4586"/>
    <n v="65089"/>
    <n v="31577"/>
    <n v="96666"/>
    <n v="137959"/>
    <n v="152787"/>
    <n v="290746"/>
    <x v="8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8"/>
    <x v="27"/>
  </r>
  <r>
    <x v="22"/>
    <n v="136230"/>
    <n v="1089424"/>
    <n v="441528"/>
    <n v="20111"/>
    <n v="18879"/>
    <n v="1706172"/>
    <n v="1694613"/>
    <n v="3400785"/>
    <n v="26611"/>
    <m/>
    <n v="26611"/>
    <n v="8381"/>
    <n v="23536"/>
    <n v="31917"/>
    <n v="473117"/>
    <n v="238999"/>
    <n v="712116"/>
    <n v="1198063"/>
    <n v="1432078"/>
    <n v="2630141"/>
    <x v="8"/>
    <x v="27"/>
  </r>
  <r>
    <x v="23"/>
    <n v="63.271561933955695"/>
    <n v="79.685186810614709"/>
    <n v="64.613223285626475"/>
    <n v="34.307403616513135"/>
    <n v="49.08736349453978"/>
    <n v="72.207000749082695"/>
    <n v="55.920070485279268"/>
    <n v="63.055618905644216"/>
    <n v="32.999751984126981"/>
    <m/>
    <n v="32.999751984126981"/>
    <n v="42.392513909964592"/>
    <n v="38.627933694403417"/>
    <n v="39.550185873605948"/>
    <n v="79.93191417469167"/>
    <n v="58.881251539788124"/>
    <n v="71.368610944076963"/>
    <n v="71.715392258975925"/>
    <n v="55.862208855550222"/>
    <n v="62.117038286133997"/>
    <x v="8"/>
    <x v="27"/>
  </r>
  <r>
    <x v="24"/>
    <n v="6.8650473694819594"/>
    <n v="8.2459032524202041"/>
    <n v="7.9126881720430111"/>
    <n v="2.8701298701298703"/>
    <n v="6.5483870967741939"/>
    <n v="7.8390266987057258"/>
    <n v="9.0770520429370301"/>
    <n v="8.4106439334921088"/>
    <n v="2.1556095585257191"/>
    <m/>
    <n v="2.1556095585257191"/>
    <n v="3.7116917626217893"/>
    <n v="10.109965635738831"/>
    <n v="6.9596598342782379"/>
    <n v="7.2687704527646764"/>
    <n v="7.5687684073851225"/>
    <n v="7.3667680466761842"/>
    <n v="8.6841960292550677"/>
    <n v="9.3730356640290076"/>
    <n v="9.0461812028368396"/>
    <x v="8"/>
    <x v="27"/>
  </r>
  <r>
    <x v="27"/>
    <n v="64.379689805377382"/>
    <n v="79.903489797693297"/>
    <n v="66.917773383045102"/>
    <n v="41.313708294818014"/>
    <n v="54.274689684027834"/>
    <n v="73.45076677312268"/>
    <n v="59.181439295351744"/>
    <n v="65.458354374502747"/>
    <n v="40.721220910158138"/>
    <m/>
    <n v="40.721220910158138"/>
    <n v="42.265169522252855"/>
    <n v="39.773618798729579"/>
    <n v="40.368105067727157"/>
    <n v="73.152067225538971"/>
    <n v="60.971230219240518"/>
    <n v="68.217846045968329"/>
    <n v="75.469843316189383"/>
    <n v="59.366505066042166"/>
    <n v="65.758499341375881"/>
    <x v="8"/>
    <x v="27"/>
  </r>
  <r>
    <x v="28"/>
    <n v="6.7735750850495275"/>
    <n v="8.4945640595627054"/>
    <n v="8.0662389107874688"/>
    <n v="3.2476477346831039"/>
    <n v="6.3689263892929882"/>
    <n v="8.0176968789242693"/>
    <n v="9.4406902842174816"/>
    <n v="8.6802590617858009"/>
    <n v="2.4640185861489732"/>
    <m/>
    <n v="2.4640185861489732"/>
    <n v="3.5864915022465325"/>
    <n v="11.379844161205428"/>
    <n v="7.3759126834776065"/>
    <n v="7.900278655552917"/>
    <n v="8.12205739076086"/>
    <n v="7.9791609456034776"/>
    <n v="8.6290370479525027"/>
    <n v="9.6669744089937808"/>
    <n v="9.1647789050873705"/>
    <x v="8"/>
    <x v="27"/>
  </r>
  <r>
    <x v="0"/>
    <n v="11832"/>
    <n v="53074"/>
    <n v="19736"/>
    <n v="5521"/>
    <n v="1666"/>
    <n v="91829"/>
    <n v="24832"/>
    <n v="116661"/>
    <n v="13660"/>
    <m/>
    <n v="13660"/>
    <n v="2190"/>
    <n v="98"/>
    <n v="2288"/>
    <n v="33355"/>
    <n v="14241"/>
    <n v="47596"/>
    <n v="42624"/>
    <n v="10493"/>
    <n v="53117"/>
    <x v="9"/>
    <x v="26"/>
  </r>
  <r>
    <x v="1"/>
    <n v="539"/>
    <n v="3881"/>
    <n v="1797"/>
    <n v="134"/>
    <n v="31"/>
    <n v="6382"/>
    <n v="8641"/>
    <n v="15023"/>
    <n v="61"/>
    <m/>
    <n v="61"/>
    <n v="33"/>
    <n v="6"/>
    <n v="39"/>
    <n v="282"/>
    <n v="188"/>
    <n v="470"/>
    <n v="6006"/>
    <n v="8447"/>
    <n v="14453"/>
    <x v="9"/>
    <x v="26"/>
  </r>
  <r>
    <x v="2"/>
    <n v="610"/>
    <n v="4649"/>
    <n v="702"/>
    <n v="77"/>
    <n v="32"/>
    <n v="6070"/>
    <n v="2427"/>
    <n v="8497"/>
    <n v="38"/>
    <m/>
    <n v="38"/>
    <n v="14"/>
    <n v="0"/>
    <n v="14"/>
    <n v="194"/>
    <n v="33"/>
    <n v="227"/>
    <n v="5824"/>
    <n v="2394"/>
    <n v="8218"/>
    <x v="9"/>
    <x v="26"/>
  </r>
  <r>
    <x v="3"/>
    <n v="2789"/>
    <n v="25301"/>
    <n v="10209"/>
    <n v="1180"/>
    <n v="318"/>
    <n v="39797"/>
    <n v="18299"/>
    <n v="58096"/>
    <n v="261"/>
    <m/>
    <n v="261"/>
    <n v="438"/>
    <n v="2130"/>
    <n v="2568"/>
    <n v="10792"/>
    <n v="4981"/>
    <n v="15773"/>
    <n v="28306"/>
    <n v="11188"/>
    <n v="39494"/>
    <x v="9"/>
    <x v="26"/>
  </r>
  <r>
    <x v="4"/>
    <n v="456"/>
    <n v="3434"/>
    <n v="2160"/>
    <n v="791"/>
    <n v="189"/>
    <n v="7030"/>
    <n v="3841"/>
    <n v="10871"/>
    <n v="168"/>
    <m/>
    <n v="168"/>
    <n v="79"/>
    <n v="0"/>
    <n v="79"/>
    <n v="1533"/>
    <n v="252"/>
    <n v="1785"/>
    <n v="5250"/>
    <n v="3589"/>
    <n v="8839"/>
    <x v="9"/>
    <x v="26"/>
  </r>
  <r>
    <x v="5"/>
    <n v="6066"/>
    <n v="44637"/>
    <n v="22165"/>
    <n v="445"/>
    <n v="777"/>
    <n v="74090"/>
    <n v="114597"/>
    <n v="188687"/>
    <n v="238"/>
    <m/>
    <n v="238"/>
    <n v="42"/>
    <n v="127"/>
    <n v="169"/>
    <n v="5074"/>
    <n v="2887"/>
    <n v="7961"/>
    <n v="68736"/>
    <n v="111583"/>
    <n v="180319"/>
    <x v="9"/>
    <x v="26"/>
  </r>
  <r>
    <x v="25"/>
    <n v="73"/>
    <n v="350"/>
    <n v="439"/>
    <n v="122"/>
    <n v="0"/>
    <n v="984"/>
    <n v="2689"/>
    <n v="3673"/>
    <n v="16"/>
    <m/>
    <n v="16"/>
    <n v="0"/>
    <n v="0"/>
    <n v="0"/>
    <n v="40"/>
    <n v="22"/>
    <n v="62"/>
    <n v="928"/>
    <n v="2667"/>
    <n v="3595"/>
    <x v="9"/>
    <x v="26"/>
  </r>
  <r>
    <x v="6"/>
    <n v="377"/>
    <n v="4264"/>
    <n v="1474"/>
    <n v="117"/>
    <n v="69"/>
    <n v="6301"/>
    <n v="1051"/>
    <n v="7352"/>
    <n v="157"/>
    <m/>
    <n v="157"/>
    <n v="34"/>
    <n v="13"/>
    <n v="47"/>
    <n v="154"/>
    <n v="136"/>
    <n v="290"/>
    <n v="5956"/>
    <n v="902"/>
    <n v="6858"/>
    <x v="9"/>
    <x v="26"/>
  </r>
  <r>
    <x v="7"/>
    <n v="464"/>
    <n v="3828"/>
    <n v="1768"/>
    <n v="16"/>
    <n v="3"/>
    <n v="6079"/>
    <n v="7269"/>
    <n v="13348"/>
    <n v="166"/>
    <m/>
    <n v="166"/>
    <n v="1"/>
    <n v="0"/>
    <n v="1"/>
    <n v="630"/>
    <n v="1440"/>
    <n v="2070"/>
    <n v="5282"/>
    <n v="5829"/>
    <n v="11111"/>
    <x v="9"/>
    <x v="26"/>
  </r>
  <r>
    <x v="8"/>
    <n v="49"/>
    <n v="1343"/>
    <n v="542"/>
    <n v="19"/>
    <n v="3"/>
    <n v="1956"/>
    <n v="3800"/>
    <n v="5756"/>
    <n v="25"/>
    <m/>
    <n v="25"/>
    <n v="1"/>
    <n v="0"/>
    <n v="1"/>
    <n v="135"/>
    <n v="611"/>
    <n v="746"/>
    <n v="1795"/>
    <n v="3189"/>
    <n v="4984"/>
    <x v="9"/>
    <x v="26"/>
  </r>
  <r>
    <x v="9"/>
    <n v="70"/>
    <n v="1008"/>
    <n v="557"/>
    <n v="1040"/>
    <n v="5"/>
    <n v="2680"/>
    <n v="5496"/>
    <n v="8176"/>
    <n v="22"/>
    <m/>
    <n v="22"/>
    <n v="1"/>
    <n v="0"/>
    <n v="1"/>
    <n v="130"/>
    <n v="1140"/>
    <n v="1270"/>
    <n v="2527"/>
    <n v="4356"/>
    <n v="6883"/>
    <x v="9"/>
    <x v="26"/>
  </r>
  <r>
    <x v="10"/>
    <n v="198"/>
    <n v="1388"/>
    <n v="1046"/>
    <n v="7"/>
    <n v="13"/>
    <n v="2652"/>
    <n v="10228"/>
    <n v="12880"/>
    <n v="18"/>
    <m/>
    <n v="18"/>
    <n v="0"/>
    <n v="9"/>
    <n v="9"/>
    <n v="1024"/>
    <n v="5150"/>
    <n v="6174"/>
    <n v="1610"/>
    <n v="5069"/>
    <n v="6679"/>
    <x v="9"/>
    <x v="26"/>
  </r>
  <r>
    <x v="11"/>
    <n v="225"/>
    <n v="724"/>
    <n v="377"/>
    <n v="85"/>
    <n v="30"/>
    <n v="1441"/>
    <n v="1005"/>
    <n v="2446"/>
    <n v="52"/>
    <m/>
    <n v="52"/>
    <n v="15"/>
    <n v="0"/>
    <n v="15"/>
    <n v="189"/>
    <n v="129"/>
    <n v="318"/>
    <n v="1185"/>
    <n v="876"/>
    <n v="2061"/>
    <x v="9"/>
    <x v="26"/>
  </r>
  <r>
    <x v="12"/>
    <n v="106"/>
    <n v="842"/>
    <n v="327"/>
    <n v="34"/>
    <n v="6"/>
    <n v="1315"/>
    <n v="1079"/>
    <n v="2394"/>
    <n v="18"/>
    <m/>
    <n v="18"/>
    <n v="13"/>
    <n v="60"/>
    <n v="73"/>
    <n v="213"/>
    <n v="179"/>
    <n v="392"/>
    <n v="1071"/>
    <n v="840"/>
    <n v="1911"/>
    <x v="9"/>
    <x v="26"/>
  </r>
  <r>
    <x v="19"/>
    <n v="414"/>
    <n v="1475"/>
    <n v="528"/>
    <n v="17"/>
    <n v="26"/>
    <n v="2460"/>
    <n v="3260"/>
    <n v="5720"/>
    <n v="16"/>
    <m/>
    <n v="16"/>
    <n v="3"/>
    <n v="0"/>
    <n v="3"/>
    <n v="37"/>
    <n v="38"/>
    <n v="75"/>
    <n v="2404"/>
    <n v="3222"/>
    <n v="5626"/>
    <x v="9"/>
    <x v="26"/>
  </r>
  <r>
    <x v="20"/>
    <n v="287"/>
    <n v="1050"/>
    <n v="344"/>
    <n v="32"/>
    <n v="19"/>
    <n v="1732"/>
    <n v="1915"/>
    <n v="3647"/>
    <n v="29"/>
    <m/>
    <n v="29"/>
    <n v="7"/>
    <n v="0"/>
    <n v="7"/>
    <n v="54"/>
    <n v="113"/>
    <n v="167"/>
    <n v="1642"/>
    <n v="1802"/>
    <n v="3444"/>
    <x v="9"/>
    <x v="26"/>
  </r>
  <r>
    <x v="13"/>
    <n v="160"/>
    <n v="1477"/>
    <n v="601"/>
    <n v="46"/>
    <n v="9"/>
    <n v="2293"/>
    <n v="1299"/>
    <n v="3592"/>
    <n v="66"/>
    <m/>
    <n v="66"/>
    <n v="15"/>
    <n v="0"/>
    <n v="15"/>
    <n v="207"/>
    <n v="112"/>
    <n v="319"/>
    <n v="2005"/>
    <n v="1187"/>
    <n v="3192"/>
    <x v="9"/>
    <x v="26"/>
  </r>
  <r>
    <x v="14"/>
    <n v="93"/>
    <n v="148"/>
    <n v="58"/>
    <n v="26"/>
    <n v="14"/>
    <n v="339"/>
    <n v="289"/>
    <n v="628"/>
    <n v="71"/>
    <m/>
    <n v="71"/>
    <n v="5"/>
    <n v="13"/>
    <n v="18"/>
    <n v="112"/>
    <n v="61"/>
    <n v="173"/>
    <n v="151"/>
    <n v="215"/>
    <n v="366"/>
    <x v="9"/>
    <x v="26"/>
  </r>
  <r>
    <x v="16"/>
    <n v="28"/>
    <n v="361"/>
    <n v="203"/>
    <n v="177"/>
    <n v="87"/>
    <n v="856"/>
    <n v="319"/>
    <n v="1175"/>
    <n v="276"/>
    <m/>
    <n v="276"/>
    <n v="21"/>
    <n v="0"/>
    <n v="21"/>
    <n v="383"/>
    <n v="174"/>
    <n v="557"/>
    <n v="176"/>
    <n v="145"/>
    <n v="321"/>
    <x v="9"/>
    <x v="26"/>
  </r>
  <r>
    <x v="17"/>
    <n v="118"/>
    <n v="326"/>
    <n v="283"/>
    <n v="98"/>
    <n v="68"/>
    <n v="893"/>
    <n v="349"/>
    <n v="1242"/>
    <n v="157"/>
    <m/>
    <n v="157"/>
    <n v="16"/>
    <n v="13"/>
    <n v="29"/>
    <n v="177"/>
    <n v="51"/>
    <n v="228"/>
    <n v="543"/>
    <n v="285"/>
    <n v="828"/>
    <x v="9"/>
    <x v="26"/>
  </r>
  <r>
    <x v="18"/>
    <n v="24954"/>
    <n v="153560"/>
    <n v="65316"/>
    <n v="9984"/>
    <n v="3365"/>
    <n v="257179"/>
    <n v="212685"/>
    <n v="469864"/>
    <n v="15515"/>
    <m/>
    <n v="15515"/>
    <n v="2928"/>
    <n v="2469"/>
    <n v="5397"/>
    <n v="54715"/>
    <n v="31938"/>
    <n v="86653"/>
    <n v="184021"/>
    <n v="178278"/>
    <n v="362299"/>
    <x v="9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9"/>
    <x v="26"/>
  </r>
  <r>
    <x v="22"/>
    <n v="144963"/>
    <n v="1164664"/>
    <n v="464825"/>
    <n v="39239"/>
    <n v="21467"/>
    <n v="1835158"/>
    <n v="1739244"/>
    <n v="3574402"/>
    <n v="32402"/>
    <m/>
    <n v="32402"/>
    <n v="10337"/>
    <n v="24844"/>
    <n v="35181"/>
    <n v="383673"/>
    <n v="220498"/>
    <n v="604171"/>
    <n v="1408746"/>
    <n v="1493902"/>
    <n v="2902648"/>
    <x v="9"/>
    <x v="26"/>
  </r>
  <r>
    <x v="23"/>
    <n v="65.155716963238305"/>
    <n v="79.512817887011437"/>
    <n v="63.881879851353432"/>
    <n v="48.497095538252381"/>
    <n v="50.362463343108502"/>
    <n v="72.295741733782336"/>
    <n v="56.110256186909012"/>
    <n v="63.397346691984914"/>
    <n v="38.583455387656436"/>
    <m/>
    <n v="38.583455387656436"/>
    <n v="46.636589217234381"/>
    <n v="42.49307289706838"/>
    <n v="43.632101797075563"/>
    <n v="63.55748157498472"/>
    <n v="51.669611431624432"/>
    <n v="58.634095781383898"/>
    <n v="77.0397195226723"/>
    <n v="57.139589623626591"/>
    <n v="65.329709716806491"/>
    <x v="9"/>
    <x v="26"/>
  </r>
  <r>
    <x v="24"/>
    <n v="5.8092089444578026"/>
    <n v="7.5844230268299038"/>
    <n v="7.1165564333394578"/>
    <n v="3.9301883012820511"/>
    <n v="6.3794947994056468"/>
    <n v="7.1357225901026133"/>
    <n v="8.1775583609563434"/>
    <n v="7.6073119030187462"/>
    <n v="2.0884305510796004"/>
    <m/>
    <n v="2.0884305510796004"/>
    <n v="3.5303961748633879"/>
    <n v="10.062373430538679"/>
    <n v="6.518621456364647"/>
    <n v="7.0122087179018546"/>
    <n v="6.9039388815830671"/>
    <n v="6.9723033247550577"/>
    <n v="7.6553545519261386"/>
    <n v="8.379620592557691"/>
    <n v="8.0117472032768511"/>
    <x v="9"/>
    <x v="26"/>
  </r>
  <r>
    <x v="27"/>
    <n v="67.427369305865497"/>
    <n v="78.401624295038985"/>
    <n v="64.30320659807137"/>
    <n v="43.241687979539641"/>
    <n v="50.187110488079696"/>
    <n v="71.85947971713685"/>
    <n v="55.463788721738936"/>
    <n v="62.803990665762733"/>
    <n v="37.794842933996577"/>
    <m/>
    <n v="37.794842933996577"/>
    <n v="42.529437824981926"/>
    <n v="41.06578903626874"/>
    <n v="41.450392436784284"/>
    <n v="69.175684290918014"/>
    <n v="55.316574705218649"/>
    <n v="63.463317440763873"/>
    <n v="74.691070545755281"/>
    <n v="55.82331770554822"/>
    <n v="63.524814582848315"/>
    <x v="9"/>
    <x v="26"/>
  </r>
  <r>
    <x v="28"/>
    <n v="6.6120802422678562"/>
    <n v="8.0705819465557962"/>
    <n v="7.7957713316208306"/>
    <n v="3.956595342121314"/>
    <n v="6.1306257184119781"/>
    <n v="7.6890325372265496"/>
    <n v="8.9856658292788918"/>
    <n v="8.2711884289992685"/>
    <n v="2.1868360422692037"/>
    <m/>
    <n v="2.1868360422692037"/>
    <n v="3.7055788062248589"/>
    <n v="10.528424102957471"/>
    <n v="7.0357551427917713"/>
    <n v="7.273992622145947"/>
    <n v="7.9736772926005868"/>
    <n v="7.5107706930396381"/>
    <n v="8.3954617322912242"/>
    <n v="9.1485164363982854"/>
    <n v="8.7709371330947974"/>
    <x v="9"/>
    <x v="26"/>
  </r>
  <r>
    <x v="0"/>
    <n v="9448"/>
    <n v="42161"/>
    <n v="15604"/>
    <n v="5064"/>
    <n v="1565"/>
    <n v="73842"/>
    <n v="19161"/>
    <n v="93003"/>
    <n v="13940"/>
    <m/>
    <n v="13940"/>
    <n v="1754"/>
    <n v="78"/>
    <n v="1832"/>
    <n v="30624"/>
    <n v="12575"/>
    <n v="43199"/>
    <n v="27524"/>
    <n v="6508"/>
    <n v="34032"/>
    <x v="9"/>
    <x v="27"/>
  </r>
  <r>
    <x v="1"/>
    <n v="330"/>
    <n v="3695"/>
    <n v="1353"/>
    <n v="71"/>
    <n v="30"/>
    <n v="5479"/>
    <n v="9918"/>
    <n v="15397"/>
    <n v="41"/>
    <m/>
    <n v="41"/>
    <n v="13"/>
    <n v="0"/>
    <n v="13"/>
    <n v="177"/>
    <n v="97"/>
    <n v="274"/>
    <n v="5248"/>
    <n v="9821"/>
    <n v="15069"/>
    <x v="9"/>
    <x v="27"/>
  </r>
  <r>
    <x v="2"/>
    <n v="718"/>
    <n v="5796"/>
    <n v="690"/>
    <n v="68"/>
    <n v="16"/>
    <n v="7288"/>
    <n v="2092"/>
    <n v="9380"/>
    <n v="24"/>
    <m/>
    <n v="24"/>
    <n v="23"/>
    <n v="7"/>
    <n v="30"/>
    <n v="190"/>
    <n v="32"/>
    <n v="222"/>
    <n v="7051"/>
    <n v="2053"/>
    <n v="9104"/>
    <x v="9"/>
    <x v="27"/>
  </r>
  <r>
    <x v="3"/>
    <n v="2692"/>
    <n v="26723"/>
    <n v="9259"/>
    <n v="1150"/>
    <n v="271"/>
    <n v="40095"/>
    <n v="19838"/>
    <n v="59933"/>
    <n v="240"/>
    <m/>
    <n v="240"/>
    <n v="347"/>
    <n v="2362"/>
    <n v="2709"/>
    <n v="11666"/>
    <n v="5581"/>
    <n v="17247"/>
    <n v="27842"/>
    <n v="11895"/>
    <n v="39737"/>
    <x v="9"/>
    <x v="27"/>
  </r>
  <r>
    <x v="4"/>
    <n v="376"/>
    <n v="3126"/>
    <n v="1281"/>
    <n v="224"/>
    <n v="77"/>
    <n v="5084"/>
    <n v="3569"/>
    <n v="8653"/>
    <n v="140"/>
    <m/>
    <n v="140"/>
    <n v="71"/>
    <n v="0"/>
    <n v="71"/>
    <n v="1257"/>
    <n v="485"/>
    <n v="1742"/>
    <n v="3616"/>
    <n v="3084"/>
    <n v="6700"/>
    <x v="9"/>
    <x v="27"/>
  </r>
  <r>
    <x v="5"/>
    <n v="6348"/>
    <n v="43379"/>
    <n v="21826"/>
    <n v="490"/>
    <n v="762"/>
    <n v="72805"/>
    <n v="128057"/>
    <n v="200862"/>
    <n v="365"/>
    <m/>
    <n v="365"/>
    <n v="44"/>
    <n v="211"/>
    <n v="255"/>
    <n v="6127"/>
    <n v="2436"/>
    <n v="8563"/>
    <n v="66269"/>
    <n v="125410"/>
    <n v="191679"/>
    <x v="9"/>
    <x v="27"/>
  </r>
  <r>
    <x v="25"/>
    <n v="38"/>
    <n v="446"/>
    <n v="495"/>
    <n v="64"/>
    <n v="4"/>
    <n v="1047"/>
    <n v="2911"/>
    <n v="3958"/>
    <n v="8"/>
    <m/>
    <n v="8"/>
    <n v="2"/>
    <n v="0"/>
    <n v="2"/>
    <n v="39"/>
    <n v="41"/>
    <n v="80"/>
    <n v="998"/>
    <n v="2870"/>
    <n v="3868"/>
    <x v="9"/>
    <x v="27"/>
  </r>
  <r>
    <x v="6"/>
    <n v="1504"/>
    <n v="4244"/>
    <n v="780"/>
    <n v="139"/>
    <n v="85"/>
    <n v="6752"/>
    <n v="882"/>
    <n v="7634"/>
    <n v="153"/>
    <m/>
    <n v="153"/>
    <n v="32"/>
    <n v="7"/>
    <n v="39"/>
    <n v="172"/>
    <n v="103"/>
    <n v="275"/>
    <n v="6395"/>
    <n v="772"/>
    <n v="7167"/>
    <x v="9"/>
    <x v="27"/>
  </r>
  <r>
    <x v="7"/>
    <n v="674"/>
    <n v="1435"/>
    <n v="1085"/>
    <n v="24"/>
    <n v="6"/>
    <n v="3224"/>
    <n v="5367"/>
    <n v="8591"/>
    <n v="514"/>
    <m/>
    <n v="514"/>
    <n v="2"/>
    <n v="14"/>
    <n v="16"/>
    <n v="446"/>
    <n v="829"/>
    <n v="1275"/>
    <n v="2262"/>
    <n v="4524"/>
    <n v="6786"/>
    <x v="9"/>
    <x v="27"/>
  </r>
  <r>
    <x v="8"/>
    <n v="19"/>
    <n v="405"/>
    <n v="393"/>
    <n v="33"/>
    <n v="15"/>
    <n v="865"/>
    <n v="2354"/>
    <n v="3219"/>
    <n v="22"/>
    <m/>
    <n v="22"/>
    <n v="0"/>
    <n v="0"/>
    <n v="0"/>
    <n v="87"/>
    <n v="487"/>
    <n v="574"/>
    <n v="756"/>
    <n v="1867"/>
    <n v="2623"/>
    <x v="9"/>
    <x v="27"/>
  </r>
  <r>
    <x v="9"/>
    <n v="55"/>
    <n v="461"/>
    <n v="1016"/>
    <n v="12"/>
    <n v="9"/>
    <n v="1553"/>
    <n v="5293"/>
    <n v="6846"/>
    <n v="17"/>
    <m/>
    <n v="17"/>
    <n v="2"/>
    <n v="0"/>
    <n v="2"/>
    <n v="109"/>
    <n v="879"/>
    <n v="988"/>
    <n v="1425"/>
    <n v="4414"/>
    <n v="5839"/>
    <x v="9"/>
    <x v="27"/>
  </r>
  <r>
    <x v="10"/>
    <n v="117"/>
    <n v="810"/>
    <n v="1251"/>
    <n v="10"/>
    <n v="17"/>
    <n v="2205"/>
    <n v="8420"/>
    <n v="10625"/>
    <n v="10"/>
    <m/>
    <n v="10"/>
    <n v="1"/>
    <n v="55"/>
    <n v="56"/>
    <n v="397"/>
    <n v="4309"/>
    <n v="4706"/>
    <n v="1797"/>
    <n v="4056"/>
    <n v="5853"/>
    <x v="9"/>
    <x v="27"/>
  </r>
  <r>
    <x v="11"/>
    <n v="197"/>
    <n v="977"/>
    <n v="377"/>
    <n v="97"/>
    <n v="17"/>
    <n v="1665"/>
    <n v="1814"/>
    <n v="3479"/>
    <n v="31"/>
    <m/>
    <n v="31"/>
    <n v="12"/>
    <n v="14"/>
    <n v="26"/>
    <n v="195"/>
    <n v="70"/>
    <n v="265"/>
    <n v="1427"/>
    <n v="1730"/>
    <n v="3157"/>
    <x v="9"/>
    <x v="27"/>
  </r>
  <r>
    <x v="12"/>
    <n v="103"/>
    <n v="1130"/>
    <n v="212"/>
    <n v="34"/>
    <n v="15"/>
    <n v="1494"/>
    <n v="968"/>
    <n v="2462"/>
    <n v="10"/>
    <m/>
    <n v="10"/>
    <n v="10"/>
    <n v="34"/>
    <n v="44"/>
    <n v="378"/>
    <n v="157"/>
    <n v="535"/>
    <n v="1096"/>
    <n v="777"/>
    <n v="1873"/>
    <x v="9"/>
    <x v="27"/>
  </r>
  <r>
    <x v="19"/>
    <n v="383"/>
    <n v="1381"/>
    <n v="200"/>
    <n v="11"/>
    <n v="10"/>
    <n v="1985"/>
    <n v="3063"/>
    <n v="5048"/>
    <n v="8"/>
    <m/>
    <n v="8"/>
    <n v="0"/>
    <n v="0"/>
    <n v="0"/>
    <n v="35"/>
    <n v="25"/>
    <n v="60"/>
    <n v="1942"/>
    <n v="3038"/>
    <n v="4980"/>
    <x v="9"/>
    <x v="27"/>
  </r>
  <r>
    <x v="20"/>
    <n v="87"/>
    <n v="632"/>
    <n v="185"/>
    <n v="76"/>
    <n v="38"/>
    <n v="1018"/>
    <n v="2560"/>
    <n v="3578"/>
    <n v="63"/>
    <m/>
    <n v="63"/>
    <n v="5"/>
    <n v="0"/>
    <n v="5"/>
    <n v="253"/>
    <n v="187"/>
    <n v="440"/>
    <n v="697"/>
    <n v="2373"/>
    <n v="3070"/>
    <x v="9"/>
    <x v="27"/>
  </r>
  <r>
    <x v="13"/>
    <n v="260"/>
    <n v="1109"/>
    <n v="419"/>
    <n v="36"/>
    <n v="10"/>
    <n v="1834"/>
    <n v="1604"/>
    <n v="3438"/>
    <n v="47"/>
    <m/>
    <n v="47"/>
    <n v="13"/>
    <n v="31"/>
    <n v="44"/>
    <n v="409"/>
    <n v="179"/>
    <n v="588"/>
    <n v="1365"/>
    <n v="1394"/>
    <n v="2759"/>
    <x v="9"/>
    <x v="27"/>
  </r>
  <r>
    <x v="14"/>
    <n v="180"/>
    <n v="163"/>
    <n v="68"/>
    <n v="74"/>
    <n v="8"/>
    <n v="493"/>
    <n v="310"/>
    <n v="803"/>
    <n v="176"/>
    <m/>
    <n v="176"/>
    <n v="9"/>
    <n v="0"/>
    <n v="9"/>
    <n v="78"/>
    <n v="60"/>
    <n v="138"/>
    <n v="230"/>
    <n v="250"/>
    <n v="480"/>
    <x v="9"/>
    <x v="27"/>
  </r>
  <r>
    <x v="16"/>
    <n v="46"/>
    <n v="63"/>
    <n v="139"/>
    <n v="171"/>
    <n v="92"/>
    <n v="511"/>
    <n v="191"/>
    <n v="702"/>
    <n v="223"/>
    <m/>
    <n v="223"/>
    <n v="56"/>
    <n v="0"/>
    <n v="56"/>
    <n v="58"/>
    <n v="77"/>
    <n v="135"/>
    <n v="174"/>
    <n v="114"/>
    <n v="288"/>
    <x v="9"/>
    <x v="27"/>
  </r>
  <r>
    <x v="17"/>
    <n v="231"/>
    <n v="174"/>
    <n v="483"/>
    <n v="231"/>
    <n v="35"/>
    <n v="1154"/>
    <n v="470"/>
    <n v="1624"/>
    <n v="170"/>
    <m/>
    <n v="170"/>
    <n v="16"/>
    <n v="27"/>
    <n v="43"/>
    <n v="189"/>
    <n v="78"/>
    <n v="267"/>
    <n v="779"/>
    <n v="365"/>
    <n v="1144"/>
    <x v="9"/>
    <x v="27"/>
  </r>
  <r>
    <x v="18"/>
    <n v="23806"/>
    <n v="138310"/>
    <n v="57116"/>
    <n v="8079"/>
    <n v="3082"/>
    <n v="230393"/>
    <n v="218842"/>
    <n v="449235"/>
    <n v="16202"/>
    <m/>
    <n v="16202"/>
    <n v="2412"/>
    <n v="2840"/>
    <n v="5252"/>
    <n v="52886"/>
    <n v="28687"/>
    <n v="81573"/>
    <n v="158893"/>
    <n v="187315"/>
    <n v="346208"/>
    <x v="9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9"/>
    <x v="27"/>
  </r>
  <r>
    <x v="22"/>
    <n v="150334"/>
    <n v="1123270"/>
    <n v="434526"/>
    <n v="23600"/>
    <n v="17324"/>
    <n v="1749054"/>
    <n v="1879113"/>
    <n v="3628167"/>
    <n v="34666"/>
    <m/>
    <n v="34666"/>
    <n v="10346"/>
    <n v="26910"/>
    <n v="37256"/>
    <n v="411291"/>
    <n v="241529"/>
    <n v="652820"/>
    <n v="1292751"/>
    <n v="1610674"/>
    <n v="2903425"/>
    <x v="9"/>
    <x v="27"/>
  </r>
  <r>
    <x v="23"/>
    <n v="67.569790594506642"/>
    <n v="79.510480402510879"/>
    <n v="61.537306795748016"/>
    <n v="38.960610162776106"/>
    <n v="43.591163001358765"/>
    <n v="71.63401187638047"/>
    <n v="60.008066591855361"/>
    <n v="65.101567587227692"/>
    <n v="41.601862519201227"/>
    <m/>
    <n v="41.601862519201227"/>
    <n v="50.643692789661756"/>
    <n v="42.740744270262546"/>
    <n v="44.676819762561458"/>
    <n v="67.245066461749744"/>
    <n v="57.585055909210119"/>
    <n v="63.315422962776175"/>
    <n v="74.887126317728558"/>
    <n v="60.802108535044546"/>
    <n v="66.359313136512185"/>
    <x v="9"/>
    <x v="27"/>
  </r>
  <r>
    <x v="24"/>
    <n v="6.3149626144669408"/>
    <n v="8.1213939700672402"/>
    <n v="7.6077806569087469"/>
    <n v="2.9211536081198166"/>
    <n v="5.6210253082414017"/>
    <n v="7.5916108562326112"/>
    <n v="8.5866195702835828"/>
    <n v="8.0763230825737082"/>
    <n v="2.1396123935316629"/>
    <m/>
    <n v="2.1396123935316629"/>
    <n v="4.2893864013267002"/>
    <n v="9.475352112676056"/>
    <n v="7.0936785986290936"/>
    <n v="7.7769352947850097"/>
    <n v="8.419458291212047"/>
    <n v="8.002893114143161"/>
    <n v="8.1359845934056256"/>
    <n v="8.598745428823106"/>
    <n v="8.3863602227562613"/>
    <x v="9"/>
    <x v="27"/>
  </r>
  <r>
    <x v="27"/>
    <n v="64.704780383060893"/>
    <n v="79.863511897994371"/>
    <n v="66.364596012836273"/>
    <n v="41.062261627968518"/>
    <n v="53.103088601726839"/>
    <n v="73.264921158526903"/>
    <n v="59.266547694876913"/>
    <n v="65.421724152370004"/>
    <n v="40.812110312641664"/>
    <m/>
    <n v="40.812110312641664"/>
    <n v="43.146635630490984"/>
    <n v="40.076187514576695"/>
    <n v="40.810812142837783"/>
    <n v="72.543111418097709"/>
    <n v="60.619915695185732"/>
    <n v="67.711143091198451"/>
    <n v="75.41044120595329"/>
    <n v="59.514168437046656"/>
    <n v="65.820079045620545"/>
    <x v="9"/>
    <x v="27"/>
  </r>
  <r>
    <x v="28"/>
    <n v="6.7216274599368129"/>
    <n v="8.4552186468017894"/>
    <n v="8.0201632556821885"/>
    <n v="3.211257501552045"/>
    <n v="6.2935443783112044"/>
    <n v="7.9729398752039131"/>
    <n v="9.3438049464220541"/>
    <n v="8.6144470938680264"/>
    <n v="2.4253317729149644"/>
    <m/>
    <n v="2.4253317729149644"/>
    <n v="3.6605644879412793"/>
    <n v="11.13641478014312"/>
    <n v="7.3430509676990265"/>
    <n v="33"/>
    <n v="8.1504313527248051"/>
    <n v="7.9814484615811816"/>
    <n v="8.576422114467622"/>
    <n v="9.5424015300223939"/>
    <n v="9.07771116275328"/>
    <x v="9"/>
    <x v="27"/>
  </r>
  <r>
    <x v="0"/>
    <n v="9278"/>
    <n v="32337"/>
    <n v="13798"/>
    <n v="5590"/>
    <n v="1711"/>
    <n v="62714"/>
    <n v="13378"/>
    <n v="76092"/>
    <n v="15897"/>
    <m/>
    <n v="15897"/>
    <n v="1555"/>
    <n v="123"/>
    <n v="1678"/>
    <n v="20718"/>
    <n v="8410"/>
    <n v="29128"/>
    <n v="24544"/>
    <n v="4845"/>
    <n v="29389"/>
    <x v="10"/>
    <x v="26"/>
  </r>
  <r>
    <x v="1"/>
    <n v="392"/>
    <n v="2967"/>
    <n v="1311"/>
    <n v="134"/>
    <n v="57"/>
    <n v="4861"/>
    <n v="6018"/>
    <n v="10879"/>
    <n v="62"/>
    <m/>
    <n v="62"/>
    <n v="14"/>
    <n v="0"/>
    <n v="14"/>
    <n v="252"/>
    <n v="132"/>
    <n v="384"/>
    <n v="4533"/>
    <n v="5886"/>
    <n v="10419"/>
    <x v="10"/>
    <x v="26"/>
  </r>
  <r>
    <x v="2"/>
    <n v="767"/>
    <n v="4735"/>
    <n v="921"/>
    <n v="115"/>
    <n v="27"/>
    <n v="6565"/>
    <n v="2275"/>
    <n v="8840"/>
    <n v="43"/>
    <m/>
    <n v="43"/>
    <n v="18"/>
    <n v="6"/>
    <n v="24"/>
    <n v="148"/>
    <n v="15"/>
    <n v="163"/>
    <n v="6356"/>
    <n v="2254"/>
    <n v="8610"/>
    <x v="10"/>
    <x v="26"/>
  </r>
  <r>
    <x v="3"/>
    <n v="3676"/>
    <n v="31096"/>
    <n v="11002"/>
    <n v="1528"/>
    <n v="354"/>
    <n v="47656"/>
    <n v="19307"/>
    <n v="66963"/>
    <n v="362"/>
    <m/>
    <n v="362"/>
    <n v="632"/>
    <n v="2389"/>
    <n v="3021"/>
    <n v="14408"/>
    <n v="5361"/>
    <n v="19769"/>
    <n v="32254"/>
    <n v="11557"/>
    <n v="43811"/>
    <x v="10"/>
    <x v="26"/>
  </r>
  <r>
    <x v="4"/>
    <n v="221"/>
    <n v="1551"/>
    <n v="879"/>
    <n v="267"/>
    <n v="174"/>
    <n v="3092"/>
    <n v="2607"/>
    <n v="5699"/>
    <n v="218"/>
    <m/>
    <n v="218"/>
    <n v="76"/>
    <n v="0"/>
    <n v="76"/>
    <n v="488"/>
    <n v="173"/>
    <n v="661"/>
    <n v="2310"/>
    <n v="2434"/>
    <n v="4744"/>
    <x v="10"/>
    <x v="26"/>
  </r>
  <r>
    <x v="5"/>
    <n v="5403"/>
    <n v="34660"/>
    <n v="15622"/>
    <n v="494"/>
    <n v="784"/>
    <n v="56963"/>
    <n v="84062"/>
    <n v="141025"/>
    <n v="360"/>
    <m/>
    <n v="360"/>
    <n v="73"/>
    <n v="152"/>
    <n v="225"/>
    <n v="6610"/>
    <n v="2355"/>
    <n v="8965"/>
    <n v="49920"/>
    <n v="81555"/>
    <n v="131475"/>
    <x v="10"/>
    <x v="26"/>
  </r>
  <r>
    <x v="25"/>
    <n v="61"/>
    <n v="167"/>
    <n v="70"/>
    <n v="200"/>
    <n v="4"/>
    <n v="502"/>
    <n v="930"/>
    <n v="1432"/>
    <n v="11"/>
    <m/>
    <n v="11"/>
    <n v="9"/>
    <n v="0"/>
    <n v="9"/>
    <n v="41"/>
    <n v="29"/>
    <n v="70"/>
    <n v="441"/>
    <n v="901"/>
    <n v="1342"/>
    <x v="10"/>
    <x v="26"/>
  </r>
  <r>
    <x v="6"/>
    <n v="786"/>
    <n v="4129"/>
    <n v="1423"/>
    <n v="242"/>
    <n v="35"/>
    <n v="6615"/>
    <n v="1274"/>
    <n v="7889"/>
    <n v="179"/>
    <m/>
    <n v="179"/>
    <n v="25"/>
    <n v="0"/>
    <n v="25"/>
    <n v="180"/>
    <n v="168"/>
    <n v="348"/>
    <n v="6231"/>
    <n v="1106"/>
    <n v="7337"/>
    <x v="10"/>
    <x v="26"/>
  </r>
  <r>
    <x v="7"/>
    <n v="444"/>
    <n v="3939"/>
    <n v="3067"/>
    <n v="87"/>
    <n v="10"/>
    <n v="7547"/>
    <n v="11348"/>
    <n v="18895"/>
    <n v="296"/>
    <m/>
    <n v="296"/>
    <n v="5"/>
    <n v="6"/>
    <n v="11"/>
    <n v="921"/>
    <n v="2121"/>
    <n v="3042"/>
    <n v="6325"/>
    <n v="9221"/>
    <n v="15546"/>
    <x v="10"/>
    <x v="26"/>
  </r>
  <r>
    <x v="8"/>
    <n v="105"/>
    <n v="1663"/>
    <n v="1238"/>
    <n v="63"/>
    <n v="17"/>
    <n v="3086"/>
    <n v="8069"/>
    <n v="11155"/>
    <n v="31"/>
    <m/>
    <n v="31"/>
    <n v="1"/>
    <n v="0"/>
    <n v="1"/>
    <n v="213"/>
    <n v="949"/>
    <n v="1162"/>
    <n v="2841"/>
    <n v="7120"/>
    <n v="9961"/>
    <x v="10"/>
    <x v="26"/>
  </r>
  <r>
    <x v="9"/>
    <n v="61"/>
    <n v="1161"/>
    <n v="1288"/>
    <n v="1971"/>
    <n v="7"/>
    <n v="4488"/>
    <n v="7789"/>
    <n v="12277"/>
    <n v="12"/>
    <m/>
    <n v="12"/>
    <n v="16"/>
    <n v="0"/>
    <n v="16"/>
    <n v="74"/>
    <n v="1175"/>
    <n v="1249"/>
    <n v="4386"/>
    <n v="6614"/>
    <n v="11000"/>
    <x v="10"/>
    <x v="26"/>
  </r>
  <r>
    <x v="10"/>
    <n v="801"/>
    <n v="1763"/>
    <n v="2450"/>
    <n v="61"/>
    <n v="40"/>
    <n v="5115"/>
    <n v="13235"/>
    <n v="18350"/>
    <n v="64"/>
    <m/>
    <n v="64"/>
    <n v="0"/>
    <n v="0"/>
    <n v="0"/>
    <n v="1372"/>
    <n v="5936"/>
    <n v="7308"/>
    <n v="3679"/>
    <n v="7299"/>
    <n v="10978"/>
    <x v="10"/>
    <x v="26"/>
  </r>
  <r>
    <x v="11"/>
    <n v="253"/>
    <n v="868"/>
    <n v="357"/>
    <n v="130"/>
    <n v="49"/>
    <n v="1657"/>
    <n v="787"/>
    <n v="2444"/>
    <n v="53"/>
    <m/>
    <n v="53"/>
    <n v="35"/>
    <n v="25"/>
    <n v="60"/>
    <n v="284"/>
    <n v="89"/>
    <n v="373"/>
    <n v="1285"/>
    <n v="673"/>
    <n v="1958"/>
    <x v="10"/>
    <x v="26"/>
  </r>
  <r>
    <x v="12"/>
    <n v="204"/>
    <n v="1470"/>
    <n v="356"/>
    <n v="72"/>
    <n v="27"/>
    <n v="2129"/>
    <n v="1128"/>
    <n v="3257"/>
    <n v="36"/>
    <m/>
    <n v="36"/>
    <n v="8"/>
    <n v="73"/>
    <n v="81"/>
    <n v="369"/>
    <n v="214"/>
    <n v="583"/>
    <n v="1716"/>
    <n v="841"/>
    <n v="2557"/>
    <x v="10"/>
    <x v="26"/>
  </r>
  <r>
    <x v="19"/>
    <n v="217"/>
    <n v="763"/>
    <n v="307"/>
    <n v="79"/>
    <n v="29"/>
    <n v="1395"/>
    <n v="2414"/>
    <n v="3809"/>
    <n v="68"/>
    <m/>
    <n v="68"/>
    <n v="2"/>
    <n v="0"/>
    <n v="2"/>
    <n v="34"/>
    <n v="6"/>
    <n v="40"/>
    <n v="1291"/>
    <n v="2408"/>
    <n v="3699"/>
    <x v="10"/>
    <x v="26"/>
  </r>
  <r>
    <x v="20"/>
    <n v="200"/>
    <n v="596"/>
    <n v="417"/>
    <n v="87"/>
    <n v="9"/>
    <n v="1309"/>
    <n v="1166"/>
    <n v="2475"/>
    <n v="33"/>
    <m/>
    <n v="33"/>
    <n v="3"/>
    <n v="0"/>
    <n v="3"/>
    <n v="162"/>
    <n v="32"/>
    <n v="194"/>
    <n v="1111"/>
    <n v="1134"/>
    <n v="2245"/>
    <x v="10"/>
    <x v="26"/>
  </r>
  <r>
    <x v="13"/>
    <n v="67"/>
    <n v="798"/>
    <n v="595"/>
    <n v="49"/>
    <n v="32"/>
    <n v="1541"/>
    <n v="677"/>
    <n v="2218"/>
    <n v="94"/>
    <m/>
    <n v="94"/>
    <n v="33"/>
    <n v="0"/>
    <n v="33"/>
    <n v="177"/>
    <n v="81"/>
    <n v="258"/>
    <n v="1237"/>
    <n v="596"/>
    <n v="1833"/>
    <x v="10"/>
    <x v="26"/>
  </r>
  <r>
    <x v="14"/>
    <n v="164"/>
    <n v="116"/>
    <n v="46"/>
    <n v="56"/>
    <n v="19"/>
    <n v="401"/>
    <n v="197"/>
    <n v="598"/>
    <n v="128"/>
    <m/>
    <n v="128"/>
    <n v="4"/>
    <n v="0"/>
    <n v="4"/>
    <n v="150"/>
    <n v="55"/>
    <n v="205"/>
    <n v="119"/>
    <n v="142"/>
    <n v="261"/>
    <x v="10"/>
    <x v="26"/>
  </r>
  <r>
    <x v="16"/>
    <n v="59"/>
    <n v="361"/>
    <n v="164"/>
    <n v="264"/>
    <n v="119"/>
    <n v="967"/>
    <n v="267"/>
    <n v="1234"/>
    <n v="366"/>
    <m/>
    <n v="366"/>
    <n v="28"/>
    <n v="3"/>
    <n v="31"/>
    <n v="339"/>
    <n v="87"/>
    <n v="426"/>
    <n v="234"/>
    <n v="177"/>
    <n v="411"/>
    <x v="10"/>
    <x v="26"/>
  </r>
  <r>
    <x v="17"/>
    <n v="108"/>
    <n v="1773"/>
    <n v="199"/>
    <n v="124"/>
    <n v="46"/>
    <n v="2250"/>
    <n v="246"/>
    <n v="2496"/>
    <n v="180"/>
    <m/>
    <n v="180"/>
    <n v="33"/>
    <n v="6"/>
    <n v="39"/>
    <n v="163"/>
    <n v="63"/>
    <n v="226"/>
    <n v="1874"/>
    <n v="177"/>
    <n v="2051"/>
    <x v="10"/>
    <x v="26"/>
  </r>
  <r>
    <x v="18"/>
    <n v="23267"/>
    <n v="126913"/>
    <n v="55510"/>
    <n v="11613"/>
    <n v="3550"/>
    <n v="220853"/>
    <n v="177174"/>
    <n v="398027"/>
    <n v="18493"/>
    <m/>
    <n v="18493"/>
    <n v="2570"/>
    <n v="2783"/>
    <n v="5353"/>
    <n v="47103"/>
    <n v="27451"/>
    <n v="74554"/>
    <n v="152687"/>
    <n v="146940"/>
    <n v="299627"/>
    <x v="10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10"/>
    <x v="26"/>
  </r>
  <r>
    <x v="22"/>
    <n v="147454"/>
    <n v="1069540"/>
    <n v="448226"/>
    <n v="47607"/>
    <n v="20604"/>
    <n v="1733431"/>
    <n v="1778005"/>
    <n v="3511436"/>
    <n v="39592"/>
    <m/>
    <n v="39592"/>
    <n v="11419"/>
    <n v="32172"/>
    <n v="43591"/>
    <n v="364619"/>
    <n v="259938"/>
    <n v="624557"/>
    <n v="1317801"/>
    <n v="1485895"/>
    <n v="2803696"/>
    <x v="10"/>
    <x v="26"/>
  </r>
  <r>
    <x v="23"/>
    <n v="68.484510705494401"/>
    <n v="75.452557319223985"/>
    <n v="63.653999091115658"/>
    <n v="60.800766283524901"/>
    <n v="49.949090909090906"/>
    <n v="70.564497744777171"/>
    <n v="59.272760609394275"/>
    <n v="64.356569199922291"/>
    <n v="48.716623600344533"/>
    <m/>
    <n v="48.716623600344533"/>
    <n v="53.235431235431236"/>
    <n v="56.861081654294807"/>
    <n v="55.864411123926693"/>
    <n v="62.414454201544018"/>
    <n v="62.942031091094002"/>
    <n v="62.632951252043284"/>
    <n v="74.468442199128617"/>
    <n v="58.727777909522793"/>
    <n v="65.206023606023606"/>
    <x v="10"/>
    <x v="26"/>
  </r>
  <r>
    <x v="24"/>
    <n v="6.3374736751622471"/>
    <n v="8.4273478682246896"/>
    <n v="8.0746892451810481"/>
    <n v="4.0994575045207959"/>
    <n v="5.8039436619718314"/>
    <n v="7.848799880463476"/>
    <n v="10.035360718841366"/>
    <n v="8.8221050330756459"/>
    <n v="2.1409181852592871"/>
    <m/>
    <n v="2.1409181852592871"/>
    <n v="4.4431906614785994"/>
    <n v="11.560186848724397"/>
    <n v="8.1432841397347282"/>
    <n v="7.7408869923359447"/>
    <n v="9.4691632363119744"/>
    <n v="8.3772433403975644"/>
    <n v="8.6307347711331026"/>
    <n v="10.11225670341636"/>
    <n v="9.3572875608673449"/>
    <x v="10"/>
    <x v="26"/>
  </r>
  <r>
    <x v="27"/>
    <n v="67.522038684936746"/>
    <n v="78.135798777774369"/>
    <n v="64.244863349369837"/>
    <n v="44.932012097666529"/>
    <n v="50.165565457055017"/>
    <n v="71.742674203163773"/>
    <n v="55.804165718094445"/>
    <n v="62.943313880099879"/>
    <n v="38.772912844415792"/>
    <m/>
    <n v="38.772912844415792"/>
    <n v="43.50297814613053"/>
    <n v="42.423579459130963"/>
    <n v="42.708355469558263"/>
    <n v="68.570572408038103"/>
    <n v="56.004118502126275"/>
    <n v="63.388773529148303"/>
    <n v="74.670932998891161"/>
    <n v="56.082718473415405"/>
    <n v="63.675749937741692"/>
    <x v="10"/>
    <x v="26"/>
  </r>
  <r>
    <x v="28"/>
    <n v="6.5861593323894176"/>
    <n v="8.1004314101389294"/>
    <n v="7.8198228147384086"/>
    <n v="3.9746383904295812"/>
    <n v="6.0996824888604282"/>
    <n v="7.7029432624532879"/>
    <n v="9.0757720225930889"/>
    <n v="8.3188524025368373"/>
    <n v="2.1815713116583586"/>
    <m/>
    <n v="2.1815713116583586"/>
    <n v="3.7753209962841692"/>
    <n v="10.637814773896148"/>
    <n v="7.1467153284671534"/>
    <n v="7.3099093920053306"/>
    <n v="8.1033627647644177"/>
    <n v="7.580317011227705"/>
    <n v="8.4161576671402347"/>
    <n v="9.2307920682783422"/>
    <n v="8.8217583834064044"/>
    <x v="10"/>
    <x v="26"/>
  </r>
  <r>
    <x v="0"/>
    <n v="8121"/>
    <n v="29639"/>
    <n v="13302"/>
    <n v="5588"/>
    <n v="1705"/>
    <n v="58355"/>
    <n v="12991"/>
    <n v="71346"/>
    <n v="14187"/>
    <m/>
    <n v="14187"/>
    <n v="1700"/>
    <n v="129"/>
    <n v="1829"/>
    <n v="22817"/>
    <n v="8646"/>
    <n v="31463"/>
    <n v="19651"/>
    <n v="4216"/>
    <n v="23867"/>
    <x v="10"/>
    <x v="27"/>
  </r>
  <r>
    <x v="27"/>
    <n v="66.159191554842593"/>
    <n v="78.146274003138629"/>
    <n v="64.297514764801207"/>
    <n v="48.213578179397643"/>
    <n v="48.805180572851803"/>
    <n v="71.736462195551113"/>
    <n v="56.154643934642579"/>
    <n v="63.246864482216161"/>
    <n v="41.596403667126829"/>
    <m/>
    <n v="41.596403667126829"/>
    <n v="42.917904013794427"/>
    <n v="40.513662313514139"/>
    <n v="41.174574584064082"/>
    <n v="67.343842323949403"/>
    <n v="57.129423273389953"/>
    <n v="63.118218087428247"/>
    <n v="74.889641580534061"/>
    <n v="56.345672712138537"/>
    <n v="64.086387718252141"/>
    <x v="11"/>
    <x v="28"/>
  </r>
  <r>
    <x v="28"/>
    <n v="6.3687704118420498"/>
    <n v="8.1234179706576146"/>
    <n v="7.6543720412141463"/>
    <n v="3.8149281432620201"/>
    <n v="5.9198810904872392"/>
    <n v="7.6184778560451809"/>
    <n v="9.078289524737162"/>
    <n v="8.2610849962267352"/>
    <n v="2.2670969733382575"/>
    <m/>
    <n v="2.2670969733382575"/>
    <n v="3.6278098076051046"/>
    <n v="10.490972013241047"/>
    <n v="6.8031779734762781"/>
    <n v="7.3191592658019555"/>
    <n v="8.0815561284274668"/>
    <n v="7.5871674715480006"/>
    <n v="8.2716457389513334"/>
    <n v="9.2504277848551784"/>
    <n v="8.7456277193532301"/>
    <x v="11"/>
    <x v="28"/>
  </r>
  <r>
    <x v="0"/>
    <n v="9581"/>
    <n v="30029"/>
    <n v="11909"/>
    <n v="5463"/>
    <n v="1259"/>
    <n v="58241"/>
    <n v="11966"/>
    <n v="70207"/>
    <n v="12195"/>
    <m/>
    <n v="12195"/>
    <n v="1544"/>
    <n v="106"/>
    <n v="1650"/>
    <n v="17884"/>
    <n v="6395"/>
    <n v="24279"/>
    <n v="26618"/>
    <n v="5465"/>
    <n v="32083"/>
    <x v="0"/>
    <x v="29"/>
  </r>
  <r>
    <x v="1"/>
    <n v="355"/>
    <n v="3301"/>
    <n v="1742"/>
    <n v="134"/>
    <n v="129"/>
    <n v="5661"/>
    <n v="6007"/>
    <n v="11668"/>
    <n v="71"/>
    <m/>
    <n v="71"/>
    <n v="81"/>
    <n v="6"/>
    <n v="87"/>
    <n v="297"/>
    <n v="113"/>
    <n v="410"/>
    <n v="5212"/>
    <n v="5888"/>
    <n v="11100"/>
    <x v="0"/>
    <x v="29"/>
  </r>
  <r>
    <x v="2"/>
    <n v="1209"/>
    <n v="5661"/>
    <n v="1190"/>
    <n v="104"/>
    <n v="85"/>
    <n v="8249"/>
    <n v="2039"/>
    <n v="10288"/>
    <n v="43"/>
    <m/>
    <n v="43"/>
    <n v="31"/>
    <n v="9"/>
    <n v="40"/>
    <n v="194"/>
    <n v="104"/>
    <n v="298"/>
    <n v="7981"/>
    <n v="1926"/>
    <n v="9907"/>
    <x v="0"/>
    <x v="29"/>
  </r>
  <r>
    <x v="3"/>
    <n v="3623"/>
    <n v="28725"/>
    <n v="10839"/>
    <n v="823"/>
    <n v="476"/>
    <n v="44486"/>
    <n v="16931"/>
    <n v="61417"/>
    <n v="440"/>
    <m/>
    <n v="440"/>
    <n v="481"/>
    <n v="1814"/>
    <n v="2295"/>
    <n v="14584"/>
    <n v="4600"/>
    <n v="19184"/>
    <n v="28981"/>
    <n v="10517"/>
    <n v="39498"/>
    <x v="0"/>
    <x v="29"/>
  </r>
  <r>
    <x v="4"/>
    <n v="383"/>
    <n v="2651"/>
    <n v="1590"/>
    <n v="595"/>
    <n v="199"/>
    <n v="5418"/>
    <n v="2504"/>
    <n v="7922"/>
    <n v="128"/>
    <m/>
    <n v="128"/>
    <n v="87"/>
    <n v="34"/>
    <n v="121"/>
    <n v="877"/>
    <n v="104"/>
    <n v="981"/>
    <n v="4326"/>
    <n v="2366"/>
    <n v="6692"/>
    <x v="0"/>
    <x v="29"/>
  </r>
  <r>
    <x v="5"/>
    <n v="7823"/>
    <n v="39229"/>
    <n v="16495"/>
    <n v="682"/>
    <n v="817"/>
    <n v="65046"/>
    <n v="78678"/>
    <n v="143724"/>
    <n v="279"/>
    <m/>
    <n v="279"/>
    <n v="62"/>
    <n v="55"/>
    <n v="117"/>
    <n v="8179"/>
    <n v="2009"/>
    <n v="10188"/>
    <n v="56526"/>
    <n v="76614"/>
    <n v="133140"/>
    <x v="0"/>
    <x v="29"/>
  </r>
  <r>
    <x v="25"/>
    <n v="122"/>
    <n v="368"/>
    <n v="94"/>
    <n v="28"/>
    <n v="18"/>
    <n v="630"/>
    <n v="1896"/>
    <n v="2526"/>
    <n v="30"/>
    <m/>
    <n v="30"/>
    <n v="6"/>
    <n v="0"/>
    <n v="6"/>
    <n v="72"/>
    <n v="32"/>
    <n v="104"/>
    <n v="522"/>
    <n v="1864"/>
    <n v="2386"/>
    <x v="0"/>
    <x v="29"/>
  </r>
  <r>
    <x v="6"/>
    <n v="865"/>
    <n v="8466"/>
    <n v="1893"/>
    <n v="224"/>
    <n v="59"/>
    <n v="11507"/>
    <n v="3180"/>
    <n v="14687"/>
    <n v="173"/>
    <m/>
    <n v="173"/>
    <n v="52"/>
    <n v="6"/>
    <n v="58"/>
    <n v="370"/>
    <n v="211"/>
    <n v="581"/>
    <n v="10912"/>
    <n v="2963"/>
    <n v="13875"/>
    <x v="0"/>
    <x v="29"/>
  </r>
  <r>
    <x v="7"/>
    <n v="421"/>
    <n v="4204"/>
    <n v="2669"/>
    <n v="98"/>
    <n v="10"/>
    <n v="7402"/>
    <n v="15990"/>
    <n v="23392"/>
    <n v="122"/>
    <m/>
    <n v="122"/>
    <n v="2"/>
    <n v="9"/>
    <n v="11"/>
    <n v="809"/>
    <n v="2193"/>
    <n v="3002"/>
    <n v="6469"/>
    <n v="13788"/>
    <n v="20257"/>
    <x v="0"/>
    <x v="29"/>
  </r>
  <r>
    <x v="8"/>
    <n v="180"/>
    <n v="1111"/>
    <n v="1957"/>
    <n v="88"/>
    <n v="14"/>
    <n v="3350"/>
    <n v="9772"/>
    <n v="13122"/>
    <n v="55"/>
    <m/>
    <n v="55"/>
    <n v="6"/>
    <n v="0"/>
    <n v="6"/>
    <n v="715"/>
    <n v="1640"/>
    <n v="2355"/>
    <n v="2574"/>
    <n v="8132"/>
    <n v="10706"/>
    <x v="0"/>
    <x v="29"/>
  </r>
  <r>
    <x v="9"/>
    <n v="100"/>
    <n v="1437"/>
    <n v="2898"/>
    <n v="1232"/>
    <n v="2"/>
    <n v="5669"/>
    <n v="11502"/>
    <n v="17171"/>
    <n v="34"/>
    <m/>
    <n v="34"/>
    <n v="3"/>
    <n v="6"/>
    <n v="9"/>
    <n v="286"/>
    <n v="1764"/>
    <n v="2050"/>
    <n v="5346"/>
    <n v="9732"/>
    <n v="15078"/>
    <x v="0"/>
    <x v="29"/>
  </r>
  <r>
    <x v="10"/>
    <n v="466"/>
    <n v="1852"/>
    <n v="2780"/>
    <n v="112"/>
    <n v="32"/>
    <n v="5242"/>
    <n v="18693"/>
    <n v="23935"/>
    <n v="24"/>
    <m/>
    <n v="24"/>
    <n v="1"/>
    <n v="6"/>
    <n v="7"/>
    <n v="1246"/>
    <n v="6587"/>
    <n v="7833"/>
    <n v="3971"/>
    <n v="12100"/>
    <n v="16071"/>
    <x v="0"/>
    <x v="29"/>
  </r>
  <r>
    <x v="11"/>
    <n v="276"/>
    <n v="610"/>
    <n v="263"/>
    <n v="80"/>
    <n v="53"/>
    <n v="1282"/>
    <n v="756"/>
    <n v="2038"/>
    <n v="35"/>
    <m/>
    <n v="35"/>
    <n v="35"/>
    <n v="11"/>
    <n v="46"/>
    <n v="200"/>
    <n v="82"/>
    <n v="282"/>
    <n v="1012"/>
    <n v="663"/>
    <n v="1675"/>
    <x v="0"/>
    <x v="29"/>
  </r>
  <r>
    <x v="12"/>
    <n v="142"/>
    <n v="1211"/>
    <n v="286"/>
    <n v="52"/>
    <n v="24"/>
    <n v="1715"/>
    <n v="969"/>
    <n v="2684"/>
    <n v="11"/>
    <m/>
    <n v="11"/>
    <n v="28"/>
    <n v="29"/>
    <n v="57"/>
    <n v="295"/>
    <n v="232"/>
    <n v="527"/>
    <n v="1381"/>
    <n v="708"/>
    <n v="2089"/>
    <x v="0"/>
    <x v="29"/>
  </r>
  <r>
    <x v="11"/>
    <n v="248"/>
    <n v="538"/>
    <n v="236"/>
    <n v="70"/>
    <n v="54"/>
    <n v="1146"/>
    <n v="558"/>
    <n v="1704"/>
    <n v="60"/>
    <m/>
    <n v="60"/>
    <n v="7"/>
    <n v="42"/>
    <n v="49"/>
    <n v="162"/>
    <n v="69"/>
    <n v="231"/>
    <n v="917"/>
    <n v="447"/>
    <n v="1364"/>
    <x v="0"/>
    <x v="30"/>
  </r>
  <r>
    <x v="12"/>
    <n v="347"/>
    <n v="1289"/>
    <n v="371"/>
    <n v="34"/>
    <n v="23"/>
    <n v="2064"/>
    <n v="905"/>
    <n v="2969"/>
    <n v="28"/>
    <m/>
    <n v="28"/>
    <n v="22"/>
    <n v="9"/>
    <n v="31"/>
    <n v="484"/>
    <n v="255"/>
    <n v="739"/>
    <n v="1530"/>
    <n v="641"/>
    <n v="2171"/>
    <x v="0"/>
    <x v="30"/>
  </r>
  <r>
    <x v="19"/>
    <n v="870"/>
    <n v="2124"/>
    <n v="645"/>
    <n v="51"/>
    <n v="58"/>
    <n v="3748"/>
    <n v="3463"/>
    <n v="7211"/>
    <n v="49"/>
    <m/>
    <n v="49"/>
    <n v="1"/>
    <n v="0"/>
    <n v="1"/>
    <n v="84"/>
    <n v="100"/>
    <n v="184"/>
    <n v="3614"/>
    <n v="3363"/>
    <n v="6977"/>
    <x v="0"/>
    <x v="30"/>
  </r>
  <r>
    <x v="20"/>
    <n v="465"/>
    <n v="1775"/>
    <n v="980"/>
    <n v="105"/>
    <n v="128"/>
    <n v="3453"/>
    <n v="1974"/>
    <n v="5427"/>
    <n v="69"/>
    <m/>
    <n v="69"/>
    <n v="19"/>
    <n v="0"/>
    <n v="19"/>
    <n v="332"/>
    <n v="61"/>
    <n v="393"/>
    <n v="3033"/>
    <n v="1913"/>
    <n v="4946"/>
    <x v="0"/>
    <x v="30"/>
  </r>
  <r>
    <x v="13"/>
    <n v="762"/>
    <n v="2058"/>
    <n v="1623"/>
    <n v="123"/>
    <n v="39"/>
    <n v="4605"/>
    <n v="3909"/>
    <n v="8514"/>
    <n v="184"/>
    <m/>
    <n v="184"/>
    <n v="19"/>
    <n v="5"/>
    <n v="24"/>
    <n v="290"/>
    <n v="497"/>
    <n v="787"/>
    <n v="4112"/>
    <n v="3407"/>
    <n v="7519"/>
    <x v="0"/>
    <x v="30"/>
  </r>
  <r>
    <x v="14"/>
    <n v="109"/>
    <n v="314"/>
    <n v="90"/>
    <n v="40"/>
    <n v="22"/>
    <n v="575"/>
    <n v="382"/>
    <n v="957"/>
    <n v="101"/>
    <m/>
    <n v="101"/>
    <n v="14"/>
    <n v="9"/>
    <n v="23"/>
    <n v="171"/>
    <n v="79"/>
    <n v="250"/>
    <n v="289"/>
    <n v="294"/>
    <n v="583"/>
    <x v="0"/>
    <x v="30"/>
  </r>
  <r>
    <x v="16"/>
    <n v="108"/>
    <n v="216"/>
    <n v="261"/>
    <n v="257"/>
    <n v="183"/>
    <n v="1025"/>
    <n v="530"/>
    <n v="1555"/>
    <n v="449"/>
    <m/>
    <n v="449"/>
    <n v="75"/>
    <n v="9"/>
    <n v="84"/>
    <n v="180"/>
    <n v="244"/>
    <n v="424"/>
    <n v="321"/>
    <n v="277"/>
    <n v="598"/>
    <x v="0"/>
    <x v="30"/>
  </r>
  <r>
    <x v="17"/>
    <n v="369"/>
    <n v="302"/>
    <n v="349"/>
    <n v="226"/>
    <n v="82"/>
    <n v="1328"/>
    <n v="1004"/>
    <n v="2332"/>
    <n v="229"/>
    <m/>
    <n v="229"/>
    <n v="13"/>
    <n v="5"/>
    <n v="18"/>
    <n v="198"/>
    <n v="155"/>
    <n v="353"/>
    <n v="888"/>
    <n v="844"/>
    <n v="1732"/>
    <x v="0"/>
    <x v="30"/>
  </r>
  <r>
    <x v="18"/>
    <n v="28825"/>
    <n v="134189"/>
    <n v="58828"/>
    <n v="11531"/>
    <n v="4667"/>
    <n v="238040"/>
    <n v="171707"/>
    <n v="409747"/>
    <n v="16982"/>
    <m/>
    <n v="16982"/>
    <n v="2505"/>
    <n v="1440"/>
    <n v="3945"/>
    <n v="48597"/>
    <n v="25356"/>
    <n v="73953"/>
    <n v="169956"/>
    <n v="144911"/>
    <n v="314867"/>
    <x v="0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0"/>
    <x v="30"/>
  </r>
  <r>
    <x v="22"/>
    <n v="220738"/>
    <n v="1212782"/>
    <n v="495361"/>
    <n v="46026"/>
    <n v="27980"/>
    <n v="2002887"/>
    <n v="1796915"/>
    <n v="3799802"/>
    <n v="43024"/>
    <m/>
    <n v="43024"/>
    <n v="7725"/>
    <n v="20085"/>
    <n v="27810"/>
    <n v="417612"/>
    <n v="292302"/>
    <n v="709914"/>
    <n v="1534526"/>
    <n v="1484528"/>
    <n v="3019054"/>
    <x v="0"/>
    <x v="30"/>
  </r>
  <r>
    <x v="23"/>
    <n v="72.748065438917962"/>
    <n v="77.273445524215845"/>
    <n v="69.693767867996314"/>
    <n v="54.725752945792657"/>
    <n v="65.027424002974811"/>
    <n v="73.885594447385358"/>
    <n v="59.071407461758739"/>
    <n v="66.052129666391551"/>
    <n v="49.780163835793957"/>
    <m/>
    <n v="49.780163835793957"/>
    <n v="33.538835583727696"/>
    <n v="39.797495442656732"/>
    <n v="37.836219915375302"/>
    <n v="67.903396535660448"/>
    <n v="69.189145686773912"/>
    <n v="68.426962718209651"/>
    <n v="77.254527834065428"/>
    <n v="57.786197825536071"/>
    <n v="66.275256699520511"/>
    <x v="0"/>
    <x v="30"/>
  </r>
  <r>
    <x v="24"/>
    <n v="7.6578664353859498"/>
    <n v="9.0378645045421013"/>
    <n v="8.4204970422247918"/>
    <n v="3.9915011707570898"/>
    <n v="5.9952860509963575"/>
    <n v="8.414077465972106"/>
    <n v="10.465007250723616"/>
    <n v="9.2735322040185775"/>
    <n v="2.5335060652455543"/>
    <m/>
    <n v="2.5335060652455543"/>
    <n v="3.0838323353293413"/>
    <n v="13.947916666666666"/>
    <n v="7.0494296577946765"/>
    <n v="8.59336996110871"/>
    <n v="11.527922385234264"/>
    <n v="9.5995294308547319"/>
    <n v="9.0289604368189416"/>
    <n v="10.244412087419175"/>
    <n v="9.5883468258026401"/>
    <x v="0"/>
    <x v="30"/>
  </r>
  <r>
    <x v="0"/>
    <n v="8310"/>
    <n v="28076"/>
    <n v="12738"/>
    <n v="5633"/>
    <n v="1733"/>
    <n v="56490"/>
    <n v="12361"/>
    <n v="68851"/>
    <n v="11923"/>
    <m/>
    <n v="11923"/>
    <n v="1385"/>
    <n v="39"/>
    <n v="1424"/>
    <n v="19887"/>
    <n v="5997"/>
    <n v="25884"/>
    <n v="23295"/>
    <n v="6325"/>
    <n v="29620"/>
    <x v="0"/>
    <x v="31"/>
  </r>
  <r>
    <x v="1"/>
    <n v="564"/>
    <n v="3034"/>
    <n v="1504"/>
    <n v="167"/>
    <n v="94"/>
    <n v="5363"/>
    <n v="5437"/>
    <n v="10800"/>
    <n v="63"/>
    <m/>
    <n v="63"/>
    <n v="14"/>
    <n v="12"/>
    <n v="26"/>
    <n v="365"/>
    <n v="122"/>
    <n v="487"/>
    <n v="4921"/>
    <n v="5303"/>
    <n v="10224"/>
    <x v="0"/>
    <x v="31"/>
  </r>
  <r>
    <x v="2"/>
    <n v="1293"/>
    <n v="5339"/>
    <n v="1167"/>
    <n v="67"/>
    <n v="88"/>
    <n v="7954"/>
    <n v="1836"/>
    <n v="9790"/>
    <n v="68"/>
    <m/>
    <n v="68"/>
    <n v="17"/>
    <n v="3"/>
    <n v="20"/>
    <n v="181"/>
    <n v="92"/>
    <n v="273"/>
    <n v="7688"/>
    <n v="1741"/>
    <n v="9429"/>
    <x v="0"/>
    <x v="31"/>
  </r>
  <r>
    <x v="3"/>
    <n v="5209"/>
    <n v="28488"/>
    <n v="9602"/>
    <n v="847"/>
    <n v="691"/>
    <n v="44837"/>
    <n v="15519"/>
    <n v="60356"/>
    <n v="373"/>
    <m/>
    <n v="373"/>
    <n v="468"/>
    <n v="1645"/>
    <n v="2113"/>
    <n v="16203"/>
    <n v="4577"/>
    <n v="20780"/>
    <n v="27793"/>
    <n v="9297"/>
    <n v="37090"/>
    <x v="0"/>
    <x v="31"/>
  </r>
  <r>
    <x v="4"/>
    <n v="417"/>
    <n v="3396"/>
    <n v="1474"/>
    <n v="401"/>
    <n v="379"/>
    <n v="6067"/>
    <n v="2290"/>
    <n v="8357"/>
    <n v="230"/>
    <m/>
    <n v="230"/>
    <n v="80"/>
    <n v="3"/>
    <n v="83"/>
    <n v="979"/>
    <n v="163"/>
    <n v="1142"/>
    <n v="4778"/>
    <n v="2124"/>
    <n v="6902"/>
    <x v="0"/>
    <x v="31"/>
  </r>
  <r>
    <x v="5"/>
    <n v="8831"/>
    <n v="38174"/>
    <n v="15797"/>
    <n v="804"/>
    <n v="1462"/>
    <n v="65068"/>
    <n v="73375"/>
    <n v="138443"/>
    <n v="335"/>
    <m/>
    <n v="335"/>
    <n v="61"/>
    <n v="29"/>
    <n v="90"/>
    <n v="7309"/>
    <n v="1611"/>
    <n v="8920"/>
    <n v="57363"/>
    <n v="71735"/>
    <n v="129098"/>
    <x v="0"/>
    <x v="31"/>
  </r>
  <r>
    <x v="25"/>
    <n v="384"/>
    <n v="851"/>
    <n v="223"/>
    <n v="90"/>
    <n v="97"/>
    <n v="1645"/>
    <n v="2308"/>
    <n v="3953"/>
    <n v="122"/>
    <m/>
    <n v="122"/>
    <n v="19"/>
    <n v="0"/>
    <n v="19"/>
    <n v="364"/>
    <n v="145"/>
    <n v="509"/>
    <n v="1140"/>
    <n v="2163"/>
    <n v="3303"/>
    <x v="0"/>
    <x v="31"/>
  </r>
  <r>
    <x v="6"/>
    <n v="916"/>
    <n v="7782"/>
    <n v="2264"/>
    <n v="229"/>
    <n v="181"/>
    <n v="11372"/>
    <n v="2876"/>
    <n v="14248"/>
    <n v="238"/>
    <m/>
    <n v="238"/>
    <n v="51"/>
    <n v="15"/>
    <n v="66"/>
    <n v="415"/>
    <n v="214"/>
    <n v="629"/>
    <n v="10668"/>
    <n v="2647"/>
    <n v="13315"/>
    <x v="0"/>
    <x v="31"/>
  </r>
  <r>
    <x v="7"/>
    <n v="202"/>
    <n v="5615"/>
    <n v="2796"/>
    <n v="58"/>
    <n v="23"/>
    <n v="8694"/>
    <n v="12264"/>
    <n v="20958"/>
    <n v="33"/>
    <m/>
    <n v="33"/>
    <n v="1"/>
    <n v="26"/>
    <n v="27"/>
    <n v="964"/>
    <n v="2505"/>
    <n v="3469"/>
    <n v="7696"/>
    <n v="9733"/>
    <n v="17429"/>
    <x v="0"/>
    <x v="31"/>
  </r>
  <r>
    <x v="8"/>
    <n v="183"/>
    <n v="1219"/>
    <n v="1463"/>
    <n v="48"/>
    <n v="57"/>
    <n v="2970"/>
    <n v="7231"/>
    <n v="10201"/>
    <n v="32"/>
    <m/>
    <n v="32"/>
    <n v="0"/>
    <n v="0"/>
    <n v="0"/>
    <n v="618"/>
    <n v="1306"/>
    <n v="1924"/>
    <n v="2320"/>
    <n v="5925"/>
    <n v="8245"/>
    <x v="0"/>
    <x v="31"/>
  </r>
  <r>
    <x v="9"/>
    <n v="204"/>
    <n v="1733"/>
    <n v="2040"/>
    <n v="940"/>
    <n v="45"/>
    <n v="4962"/>
    <n v="12082"/>
    <n v="17044"/>
    <n v="40"/>
    <m/>
    <n v="40"/>
    <n v="9"/>
    <n v="0"/>
    <n v="9"/>
    <n v="273"/>
    <n v="1600"/>
    <n v="1873"/>
    <n v="4640"/>
    <n v="10482"/>
    <n v="15122"/>
    <x v="0"/>
    <x v="31"/>
  </r>
  <r>
    <x v="10"/>
    <n v="525"/>
    <n v="1408"/>
    <n v="2846"/>
    <n v="41"/>
    <n v="33"/>
    <n v="4853"/>
    <n v="13165"/>
    <n v="18018"/>
    <n v="28"/>
    <m/>
    <n v="28"/>
    <n v="0"/>
    <n v="3"/>
    <n v="3"/>
    <n v="1165"/>
    <n v="5530"/>
    <n v="6695"/>
    <n v="3660"/>
    <n v="7632"/>
    <n v="11292"/>
    <x v="0"/>
    <x v="31"/>
  </r>
  <r>
    <x v="11"/>
    <n v="204"/>
    <n v="626"/>
    <n v="327"/>
    <n v="68"/>
    <n v="62"/>
    <n v="1287"/>
    <n v="490"/>
    <n v="1777"/>
    <n v="52"/>
    <m/>
    <n v="52"/>
    <n v="18"/>
    <n v="64"/>
    <n v="82"/>
    <n v="220"/>
    <n v="70"/>
    <n v="290"/>
    <n v="997"/>
    <n v="356"/>
    <n v="1353"/>
    <x v="0"/>
    <x v="31"/>
  </r>
  <r>
    <x v="12"/>
    <n v="349"/>
    <n v="1335"/>
    <n v="435"/>
    <n v="64"/>
    <n v="67"/>
    <n v="2250"/>
    <n v="1162"/>
    <n v="3412"/>
    <n v="43"/>
    <m/>
    <n v="43"/>
    <n v="28"/>
    <n v="50"/>
    <n v="78"/>
    <n v="454"/>
    <n v="225"/>
    <n v="679"/>
    <n v="1725"/>
    <n v="887"/>
    <n v="2612"/>
    <x v="0"/>
    <x v="31"/>
  </r>
  <r>
    <x v="19"/>
    <n v="602"/>
    <n v="2323"/>
    <n v="377"/>
    <n v="21"/>
    <n v="63"/>
    <n v="3386"/>
    <n v="3288"/>
    <n v="6674"/>
    <n v="24"/>
    <m/>
    <n v="24"/>
    <n v="2"/>
    <n v="6"/>
    <n v="8"/>
    <n v="135"/>
    <n v="95"/>
    <n v="230"/>
    <n v="3225"/>
    <n v="3187"/>
    <n v="6412"/>
    <x v="0"/>
    <x v="31"/>
  </r>
  <r>
    <x v="20"/>
    <n v="449"/>
    <n v="1982"/>
    <n v="521"/>
    <n v="102"/>
    <n v="86"/>
    <n v="3140"/>
    <n v="1938"/>
    <n v="5078"/>
    <n v="106"/>
    <m/>
    <n v="106"/>
    <n v="10"/>
    <n v="3"/>
    <n v="13"/>
    <n v="287"/>
    <n v="69"/>
    <n v="356"/>
    <n v="2737"/>
    <n v="1866"/>
    <n v="4603"/>
    <x v="0"/>
    <x v="31"/>
  </r>
  <r>
    <x v="13"/>
    <n v="597"/>
    <n v="1142"/>
    <n v="890"/>
    <n v="96"/>
    <n v="25"/>
    <n v="2750"/>
    <n v="2133"/>
    <n v="4883"/>
    <n v="209"/>
    <m/>
    <n v="209"/>
    <n v="14"/>
    <n v="23"/>
    <n v="37"/>
    <n v="408"/>
    <n v="445"/>
    <n v="853"/>
    <n v="2119"/>
    <n v="1665"/>
    <n v="3784"/>
    <x v="0"/>
    <x v="31"/>
  </r>
  <r>
    <x v="14"/>
    <n v="143"/>
    <n v="220"/>
    <n v="139"/>
    <n v="36"/>
    <n v="17"/>
    <n v="555"/>
    <n v="302"/>
    <n v="857"/>
    <n v="51"/>
    <m/>
    <n v="51"/>
    <n v="17"/>
    <n v="3"/>
    <n v="20"/>
    <n v="187"/>
    <n v="53"/>
    <n v="240"/>
    <n v="300"/>
    <n v="246"/>
    <n v="546"/>
    <x v="0"/>
    <x v="31"/>
  </r>
  <r>
    <x v="16"/>
    <n v="57"/>
    <n v="193"/>
    <n v="218"/>
    <n v="209"/>
    <n v="131"/>
    <n v="808"/>
    <n v="332"/>
    <n v="1140"/>
    <n v="328"/>
    <m/>
    <n v="328"/>
    <n v="32"/>
    <n v="0"/>
    <n v="32"/>
    <n v="161"/>
    <n v="156"/>
    <n v="317"/>
    <n v="287"/>
    <n v="176"/>
    <n v="463"/>
    <x v="0"/>
    <x v="31"/>
  </r>
  <r>
    <x v="17"/>
    <n v="630"/>
    <n v="347"/>
    <n v="382"/>
    <n v="147"/>
    <n v="91"/>
    <n v="1597"/>
    <n v="689"/>
    <n v="2286"/>
    <n v="209"/>
    <m/>
    <n v="209"/>
    <n v="47"/>
    <n v="0"/>
    <n v="47"/>
    <n v="211"/>
    <n v="178"/>
    <n v="389"/>
    <n v="1130"/>
    <n v="511"/>
    <n v="1641"/>
    <x v="0"/>
    <x v="31"/>
  </r>
  <r>
    <x v="18"/>
    <n v="30069"/>
    <n v="133283"/>
    <n v="57203"/>
    <n v="10068"/>
    <n v="5425"/>
    <n v="236048"/>
    <n v="171078"/>
    <n v="407126"/>
    <n v="14507"/>
    <m/>
    <n v="14507"/>
    <n v="2273"/>
    <n v="1924"/>
    <n v="4197"/>
    <n v="50786"/>
    <n v="25153"/>
    <n v="75939"/>
    <n v="168482"/>
    <n v="144001"/>
    <n v="312483"/>
    <x v="0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0"/>
    <x v="31"/>
  </r>
  <r>
    <x v="22"/>
    <n v="221903"/>
    <n v="1195904"/>
    <n v="487046"/>
    <n v="41441"/>
    <n v="27012"/>
    <n v="1973306"/>
    <n v="1770317"/>
    <n v="3743623"/>
    <n v="38851"/>
    <m/>
    <n v="38851"/>
    <n v="8425"/>
    <n v="25429"/>
    <n v="33854"/>
    <n v="423561"/>
    <n v="286176"/>
    <n v="709737"/>
    <n v="1502469"/>
    <n v="1458712"/>
    <n v="2961181"/>
    <x v="0"/>
    <x v="31"/>
  </r>
  <r>
    <x v="23"/>
    <n v="74.270193923247362"/>
    <n v="77.583356904305319"/>
    <n v="68.434364013949732"/>
    <n v="50.771228697793511"/>
    <n v="59.64098827581639"/>
    <n v="73.662869741088841"/>
    <n v="57.920199602417945"/>
    <n v="65.27324590998569"/>
    <n v="47.670523564706315"/>
    <m/>
    <n v="47.670523564706315"/>
    <n v="38.01037672005414"/>
    <n v="43.309943114078415"/>
    <n v="41.857589732810744"/>
    <n v="68.801339767944654"/>
    <n v="67.427389313912371"/>
    <n v="68.240661506658327"/>
    <n v="76.674537557519841"/>
    <n v="56.685530600103135"/>
    <n v="65.326672964352483"/>
    <x v="0"/>
    <x v="31"/>
  </r>
  <r>
    <x v="24"/>
    <n v="7.3797931424390573"/>
    <n v="8.9726671818611532"/>
    <n v="8.5143436533048966"/>
    <n v="4.1161104489471594"/>
    <n v="4.9791705069124426"/>
    <n v="8.3597658103436583"/>
    <n v="10.348010848852571"/>
    <n v="9.1952442241468244"/>
    <n v="2.6780864410284688"/>
    <m/>
    <n v="2.6780864410284688"/>
    <n v="3.7065552133743949"/>
    <n v="13.216735966735968"/>
    <n v="8.0662377888968315"/>
    <n v="8.3401134170834474"/>
    <n v="11.37741024927444"/>
    <n v="9.3461462489629827"/>
    <n v="8.9176826011087229"/>
    <n v="10.129874098096542"/>
    <n v="9.4762947104322475"/>
    <x v="0"/>
    <x v="31"/>
  </r>
  <r>
    <x v="0"/>
    <n v="7921"/>
    <n v="36880"/>
    <n v="15115"/>
    <n v="8620"/>
    <n v="2117"/>
    <n v="70653"/>
    <n v="13612"/>
    <n v="84265"/>
    <n v="16399"/>
    <m/>
    <n v="16399"/>
    <n v="1760"/>
    <n v="121"/>
    <n v="1881"/>
    <n v="25117"/>
    <n v="6751"/>
    <n v="31868"/>
    <n v="27377"/>
    <n v="6740"/>
    <n v="34117"/>
    <x v="1"/>
    <x v="30"/>
  </r>
  <r>
    <x v="1"/>
    <n v="730"/>
    <n v="3944"/>
    <n v="2073"/>
    <n v="88"/>
    <n v="168"/>
    <n v="7003"/>
    <n v="8143"/>
    <n v="15146"/>
    <n v="60"/>
    <m/>
    <n v="60"/>
    <n v="22"/>
    <n v="10"/>
    <n v="32"/>
    <n v="248"/>
    <n v="176"/>
    <n v="424"/>
    <n v="6673"/>
    <n v="7957"/>
    <n v="14630"/>
    <x v="1"/>
    <x v="30"/>
  </r>
  <r>
    <x v="2"/>
    <n v="1276"/>
    <n v="5223"/>
    <n v="1167"/>
    <n v="77"/>
    <n v="61"/>
    <n v="7804"/>
    <n v="1692"/>
    <n v="9496"/>
    <n v="46"/>
    <m/>
    <n v="46"/>
    <n v="3"/>
    <n v="0"/>
    <n v="3"/>
    <n v="98"/>
    <n v="66"/>
    <n v="164"/>
    <n v="7657"/>
    <n v="1626"/>
    <n v="9283"/>
    <x v="1"/>
    <x v="30"/>
  </r>
  <r>
    <x v="3"/>
    <n v="4163"/>
    <n v="27492"/>
    <n v="11969"/>
    <n v="782"/>
    <n v="440"/>
    <n v="44846"/>
    <n v="12981"/>
    <n v="57827"/>
    <n v="453"/>
    <m/>
    <n v="453"/>
    <n v="294"/>
    <n v="1507"/>
    <n v="1801"/>
    <n v="15075"/>
    <n v="4390"/>
    <n v="19465"/>
    <n v="29024"/>
    <n v="7084"/>
    <n v="36108"/>
    <x v="1"/>
    <x v="30"/>
  </r>
  <r>
    <x v="4"/>
    <n v="668"/>
    <n v="4754"/>
    <n v="1526"/>
    <n v="574"/>
    <n v="242"/>
    <n v="7764"/>
    <n v="4785"/>
    <n v="12549"/>
    <n v="280"/>
    <m/>
    <n v="280"/>
    <n v="113"/>
    <n v="29"/>
    <n v="142"/>
    <n v="1287"/>
    <n v="294"/>
    <n v="1581"/>
    <n v="6084"/>
    <n v="4462"/>
    <n v="10546"/>
    <x v="1"/>
    <x v="30"/>
  </r>
  <r>
    <x v="5"/>
    <n v="10656"/>
    <n v="42902"/>
    <n v="16552"/>
    <n v="1069"/>
    <n v="1815"/>
    <n v="72994"/>
    <n v="90126"/>
    <n v="163120"/>
    <n v="402"/>
    <m/>
    <n v="402"/>
    <n v="94"/>
    <n v="48"/>
    <n v="142"/>
    <n v="7039"/>
    <n v="1898"/>
    <n v="8937"/>
    <n v="65459"/>
    <n v="88180"/>
    <n v="153639"/>
    <x v="1"/>
    <x v="30"/>
  </r>
  <r>
    <x v="25"/>
    <n v="688"/>
    <n v="1463"/>
    <n v="582"/>
    <n v="76"/>
    <n v="42"/>
    <n v="2851"/>
    <n v="3346"/>
    <n v="6197"/>
    <n v="39"/>
    <m/>
    <n v="39"/>
    <n v="5"/>
    <n v="0"/>
    <n v="5"/>
    <n v="142"/>
    <n v="46"/>
    <n v="188"/>
    <n v="2665"/>
    <n v="3300"/>
    <n v="5965"/>
    <x v="1"/>
    <x v="30"/>
  </r>
  <r>
    <x v="6"/>
    <n v="1237"/>
    <n v="3498"/>
    <n v="1360"/>
    <n v="218"/>
    <n v="132"/>
    <n v="6445"/>
    <n v="1888"/>
    <n v="8333"/>
    <n v="295"/>
    <m/>
    <n v="295"/>
    <n v="68"/>
    <n v="5"/>
    <n v="73"/>
    <n v="285"/>
    <n v="222"/>
    <n v="507"/>
    <n v="5797"/>
    <n v="1661"/>
    <n v="7458"/>
    <x v="1"/>
    <x v="30"/>
  </r>
  <r>
    <x v="7"/>
    <n v="259"/>
    <n v="5794"/>
    <n v="3697"/>
    <n v="113"/>
    <n v="10"/>
    <n v="9873"/>
    <n v="11802"/>
    <n v="21675"/>
    <n v="117"/>
    <m/>
    <n v="117"/>
    <n v="14"/>
    <n v="5"/>
    <n v="19"/>
    <n v="1191"/>
    <n v="1615"/>
    <n v="2806"/>
    <n v="8551"/>
    <n v="10182"/>
    <n v="18733"/>
    <x v="1"/>
    <x v="30"/>
  </r>
  <r>
    <x v="8"/>
    <n v="262"/>
    <n v="1929"/>
    <n v="1594"/>
    <n v="45"/>
    <n v="3"/>
    <n v="3833"/>
    <n v="9723"/>
    <n v="13556"/>
    <n v="61"/>
    <m/>
    <n v="61"/>
    <n v="6"/>
    <n v="5"/>
    <n v="11"/>
    <n v="436"/>
    <n v="995"/>
    <n v="1431"/>
    <n v="3330"/>
    <n v="8723"/>
    <n v="12053"/>
    <x v="1"/>
    <x v="30"/>
  </r>
  <r>
    <x v="9"/>
    <n v="312"/>
    <n v="2492"/>
    <n v="2017"/>
    <n v="912"/>
    <n v="20"/>
    <n v="5753"/>
    <n v="13186"/>
    <n v="18939"/>
    <n v="98"/>
    <m/>
    <n v="98"/>
    <n v="8"/>
    <n v="0"/>
    <n v="8"/>
    <n v="291"/>
    <n v="1329"/>
    <n v="1620"/>
    <n v="5356"/>
    <n v="11857"/>
    <n v="17213"/>
    <x v="1"/>
    <x v="30"/>
  </r>
  <r>
    <x v="10"/>
    <n v="844"/>
    <n v="1930"/>
    <n v="2178"/>
    <n v="54"/>
    <n v="48"/>
    <n v="5054"/>
    <n v="16106"/>
    <n v="21160"/>
    <n v="52"/>
    <m/>
    <n v="52"/>
    <n v="6"/>
    <n v="5"/>
    <n v="11"/>
    <n v="1070"/>
    <n v="4654"/>
    <n v="5724"/>
    <n v="3926"/>
    <n v="11447"/>
    <n v="15373"/>
    <x v="1"/>
    <x v="30"/>
  </r>
  <r>
    <x v="11"/>
    <n v="246"/>
    <n v="649"/>
    <n v="229"/>
    <n v="38"/>
    <n v="49"/>
    <n v="1211"/>
    <n v="676"/>
    <n v="1887"/>
    <n v="57"/>
    <m/>
    <n v="57"/>
    <n v="14"/>
    <n v="53"/>
    <n v="67"/>
    <n v="167"/>
    <n v="89"/>
    <n v="256"/>
    <n v="973"/>
    <n v="534"/>
    <n v="1507"/>
    <x v="1"/>
    <x v="30"/>
  </r>
  <r>
    <x v="12"/>
    <n v="332"/>
    <n v="1153"/>
    <n v="349"/>
    <n v="60"/>
    <n v="26"/>
    <n v="1920"/>
    <n v="1112"/>
    <n v="3032"/>
    <n v="58"/>
    <m/>
    <n v="58"/>
    <n v="19"/>
    <n v="24"/>
    <n v="43"/>
    <n v="424"/>
    <n v="184"/>
    <n v="608"/>
    <n v="1419"/>
    <n v="904"/>
    <n v="2323"/>
    <x v="1"/>
    <x v="30"/>
  </r>
  <r>
    <x v="19"/>
    <n v="608"/>
    <n v="1576"/>
    <n v="423"/>
    <n v="39"/>
    <n v="32"/>
    <n v="2678"/>
    <n v="2397"/>
    <n v="5075"/>
    <n v="36"/>
    <m/>
    <n v="36"/>
    <n v="1"/>
    <n v="0"/>
    <n v="1"/>
    <n v="116"/>
    <n v="75"/>
    <n v="191"/>
    <n v="2525"/>
    <n v="2322"/>
    <n v="4847"/>
    <x v="1"/>
    <x v="30"/>
  </r>
  <r>
    <x v="20"/>
    <n v="335"/>
    <n v="1948"/>
    <n v="904"/>
    <n v="38"/>
    <n v="126"/>
    <n v="3351"/>
    <n v="2212"/>
    <n v="5563"/>
    <n v="40"/>
    <m/>
    <n v="40"/>
    <n v="21"/>
    <n v="0"/>
    <n v="21"/>
    <n v="445"/>
    <n v="43"/>
    <n v="488"/>
    <n v="2845"/>
    <n v="2169"/>
    <n v="5014"/>
    <x v="1"/>
    <x v="30"/>
  </r>
  <r>
    <x v="13"/>
    <n v="930"/>
    <n v="1420"/>
    <n v="1782"/>
    <n v="114"/>
    <n v="89"/>
    <n v="4335"/>
    <n v="3216"/>
    <n v="7551"/>
    <n v="160"/>
    <m/>
    <n v="160"/>
    <n v="69"/>
    <n v="0"/>
    <n v="69"/>
    <n v="233"/>
    <n v="351"/>
    <n v="584"/>
    <n v="3873"/>
    <n v="2865"/>
    <n v="6738"/>
    <x v="1"/>
    <x v="30"/>
  </r>
  <r>
    <x v="14"/>
    <n v="91"/>
    <n v="300"/>
    <n v="104"/>
    <n v="22"/>
    <n v="13"/>
    <n v="530"/>
    <n v="437"/>
    <n v="967"/>
    <n v="64"/>
    <m/>
    <n v="64"/>
    <n v="9"/>
    <n v="0"/>
    <n v="9"/>
    <n v="119"/>
    <n v="85"/>
    <n v="204"/>
    <n v="338"/>
    <n v="352"/>
    <n v="690"/>
    <x v="1"/>
    <x v="30"/>
  </r>
  <r>
    <x v="16"/>
    <n v="65"/>
    <n v="192"/>
    <n v="139"/>
    <n v="191"/>
    <n v="185"/>
    <n v="772"/>
    <n v="482"/>
    <n v="1254"/>
    <n v="415"/>
    <m/>
    <n v="415"/>
    <n v="77"/>
    <n v="0"/>
    <n v="77"/>
    <n v="118"/>
    <n v="206"/>
    <n v="324"/>
    <n v="162"/>
    <n v="276"/>
    <n v="438"/>
    <x v="1"/>
    <x v="30"/>
  </r>
  <r>
    <x v="17"/>
    <n v="407"/>
    <n v="378"/>
    <n v="131"/>
    <n v="207"/>
    <n v="54"/>
    <n v="1177"/>
    <n v="1149"/>
    <n v="2326"/>
    <n v="223"/>
    <m/>
    <n v="223"/>
    <n v="18"/>
    <n v="14"/>
    <n v="32"/>
    <n v="229"/>
    <n v="161"/>
    <n v="390"/>
    <n v="707"/>
    <n v="974"/>
    <n v="1681"/>
    <x v="1"/>
    <x v="30"/>
  </r>
  <r>
    <x v="18"/>
    <n v="32030"/>
    <n v="145917"/>
    <n v="63891"/>
    <n v="13337"/>
    <n v="5672"/>
    <n v="260847"/>
    <n v="199071"/>
    <n v="459918"/>
    <n v="19355"/>
    <m/>
    <n v="19355"/>
    <n v="2621"/>
    <n v="1826"/>
    <n v="4447"/>
    <n v="54130"/>
    <n v="23630"/>
    <n v="77760"/>
    <n v="184741"/>
    <n v="173615"/>
    <n v="358356"/>
    <x v="1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1"/>
    <x v="30"/>
  </r>
  <r>
    <x v="22"/>
    <n v="218559"/>
    <n v="1156810"/>
    <n v="492396"/>
    <n v="50685"/>
    <n v="29233"/>
    <n v="1947683"/>
    <n v="1800723"/>
    <n v="3748406"/>
    <n v="48549"/>
    <m/>
    <n v="48549"/>
    <n v="6660"/>
    <n v="25052"/>
    <n v="31712"/>
    <n v="430727"/>
    <n v="271596"/>
    <n v="702323"/>
    <n v="1461747"/>
    <n v="1504075"/>
    <n v="2965822"/>
    <x v="1"/>
    <x v="30"/>
  </r>
  <r>
    <x v="23"/>
    <n v="76.997519834279842"/>
    <n v="78.790392668088799"/>
    <n v="74.054310946410951"/>
    <n v="64.421622583474203"/>
    <n v="72.624962734770946"/>
    <n v="76.804257257271075"/>
    <n v="63.279114363757316"/>
    <n v="69.652414863419494"/>
    <n v="60.046752090238954"/>
    <m/>
    <n v="60.046752090238954"/>
    <n v="30.909175291223836"/>
    <n v="53.062780648987548"/>
    <n v="46.120507860789132"/>
    <n v="74.865946733271798"/>
    <n v="68.721597522342435"/>
    <n v="72.363924112584399"/>
    <n v="78.66573385176315"/>
    <n v="62.584806714548868"/>
    <n v="69.596807084188086"/>
    <x v="1"/>
    <x v="30"/>
  </r>
  <r>
    <x v="24"/>
    <n v="6.8235716515766471"/>
    <n v="7.9278631002556246"/>
    <n v="7.7068131661736397"/>
    <n v="3.8003299092749492"/>
    <n v="5.1539139633286322"/>
    <n v="7.4667640417562788"/>
    <n v="9.0456319604563191"/>
    <n v="8.1501615505372698"/>
    <n v="2.5083440971325239"/>
    <m/>
    <n v="2.5083440971325239"/>
    <n v="2.5410148798168639"/>
    <n v="13.71960569550931"/>
    <n v="7.1310996177198112"/>
    <n v="7.9572695363014967"/>
    <n v="11.493694456199746"/>
    <n v="9.0319315843621393"/>
    <n v="7.9124125126528488"/>
    <n v="8.6632779425740871"/>
    <n v="8.2761890410653098"/>
    <x v="1"/>
    <x v="30"/>
  </r>
  <r>
    <x v="27"/>
    <n v="74.801968396676202"/>
    <n v="78.006636643754447"/>
    <n v="71.801363689230058"/>
    <n v="59.412089937338742"/>
    <n v="68.699567723342938"/>
    <n v="75.296281472163457"/>
    <n v="61.105132464391382"/>
    <n v="67.792267511621731"/>
    <n v="54.742348158775705"/>
    <m/>
    <n v="54.742348158775705"/>
    <n v="32.267833109017495"/>
    <n v="46.209049959049956"/>
    <n v="41.840292422325319"/>
    <n v="71.268629131172602"/>
    <n v="68.963164073965359"/>
    <n v="70.329827392157455"/>
    <n v="77.936610742619322"/>
    <n v="60.105525455225589"/>
    <n v="67.880672718776509"/>
    <x v="1"/>
    <x v="30"/>
  </r>
  <r>
    <x v="28"/>
    <n v="7.2187494864842661"/>
    <n v="8.4596259987290523"/>
    <n v="8.0489329280714479"/>
    <n v="3.8889737815666718"/>
    <n v="5.533707321791276"/>
    <n v="7.9187671757331817"/>
    <n v="9.7029435403395023"/>
    <n v="8.6794432338889109"/>
    <n v="2.5201034757960206"/>
    <m/>
    <n v="2.5201034757960206"/>
    <n v="2.8062817011314865"/>
    <n v="13.820269442743417"/>
    <n v="7.0927073403241181"/>
    <n v="8.2581891810332237"/>
    <n v="11.511411423672069"/>
    <n v="9.3086090183438461"/>
    <n v="8.4474156815535508"/>
    <n v="9.382602990022793"/>
    <n v="8.8898864120803953"/>
    <x v="1"/>
    <x v="30"/>
  </r>
  <r>
    <x v="0"/>
    <n v="9183"/>
    <n v="34499"/>
    <n v="14889"/>
    <n v="6063"/>
    <n v="2116"/>
    <n v="66750"/>
    <n v="15308"/>
    <n v="82058"/>
    <n v="13061"/>
    <m/>
    <n v="13061"/>
    <n v="1977"/>
    <n v="138"/>
    <n v="2115"/>
    <n v="24637"/>
    <n v="7193"/>
    <n v="31830"/>
    <n v="27075"/>
    <n v="7977"/>
    <n v="35052"/>
    <x v="1"/>
    <x v="31"/>
  </r>
  <r>
    <x v="1"/>
    <n v="437"/>
    <n v="3482"/>
    <n v="1639"/>
    <n v="161"/>
    <n v="99"/>
    <n v="5818"/>
    <n v="6202"/>
    <n v="12020"/>
    <n v="44"/>
    <m/>
    <n v="44"/>
    <n v="32"/>
    <n v="15"/>
    <n v="47"/>
    <n v="292"/>
    <n v="141"/>
    <n v="433"/>
    <n v="5450"/>
    <n v="6046"/>
    <n v="11496"/>
    <x v="1"/>
    <x v="31"/>
  </r>
  <r>
    <x v="2"/>
    <n v="1361"/>
    <n v="4800"/>
    <n v="935"/>
    <n v="79"/>
    <n v="75"/>
    <n v="7250"/>
    <n v="1852"/>
    <n v="9102"/>
    <n v="36"/>
    <m/>
    <n v="36"/>
    <n v="12"/>
    <n v="6"/>
    <n v="18"/>
    <n v="163"/>
    <n v="43"/>
    <n v="206"/>
    <n v="7039"/>
    <n v="1803"/>
    <n v="8842"/>
    <x v="1"/>
    <x v="31"/>
  </r>
  <r>
    <x v="3"/>
    <n v="4703"/>
    <n v="25071"/>
    <n v="9388"/>
    <n v="1041"/>
    <n v="956"/>
    <n v="41159"/>
    <n v="15654"/>
    <n v="56813"/>
    <n v="346"/>
    <m/>
    <n v="346"/>
    <n v="380"/>
    <n v="1821"/>
    <n v="2201"/>
    <n v="14728"/>
    <n v="4289"/>
    <n v="19017"/>
    <n v="25705"/>
    <n v="9544"/>
    <n v="35249"/>
    <x v="1"/>
    <x v="31"/>
  </r>
  <r>
    <x v="4"/>
    <n v="544"/>
    <n v="3886"/>
    <n v="2390"/>
    <n v="503"/>
    <n v="274"/>
    <n v="7597"/>
    <n v="3917"/>
    <n v="11514"/>
    <n v="172"/>
    <m/>
    <n v="172"/>
    <n v="107"/>
    <n v="26"/>
    <n v="133"/>
    <n v="1345"/>
    <n v="274"/>
    <n v="1619"/>
    <n v="5973"/>
    <n v="3617"/>
    <n v="9590"/>
    <x v="1"/>
    <x v="31"/>
  </r>
  <r>
    <x v="5"/>
    <n v="10210"/>
    <n v="38569"/>
    <n v="16357"/>
    <n v="1273"/>
    <n v="1446"/>
    <n v="67855"/>
    <n v="83231"/>
    <n v="151086"/>
    <n v="321"/>
    <m/>
    <n v="321"/>
    <n v="54"/>
    <n v="170"/>
    <n v="224"/>
    <n v="7616"/>
    <n v="1779"/>
    <n v="9395"/>
    <n v="59864"/>
    <n v="81282"/>
    <n v="141146"/>
    <x v="1"/>
    <x v="31"/>
  </r>
  <r>
    <x v="25"/>
    <n v="364"/>
    <n v="865"/>
    <n v="251"/>
    <n v="64"/>
    <n v="58"/>
    <n v="1602"/>
    <n v="2392"/>
    <n v="3994"/>
    <n v="66"/>
    <m/>
    <n v="66"/>
    <n v="10"/>
    <n v="0"/>
    <n v="10"/>
    <n v="289"/>
    <n v="124"/>
    <n v="413"/>
    <n v="1237"/>
    <n v="2268"/>
    <n v="3505"/>
    <x v="1"/>
    <x v="31"/>
  </r>
  <r>
    <x v="6"/>
    <n v="1376"/>
    <n v="5093"/>
    <n v="1702"/>
    <n v="233"/>
    <n v="94"/>
    <n v="8498"/>
    <n v="2235"/>
    <n v="10733"/>
    <n v="202"/>
    <m/>
    <n v="202"/>
    <n v="48"/>
    <n v="20"/>
    <n v="68"/>
    <n v="306"/>
    <n v="216"/>
    <n v="522"/>
    <n v="7942"/>
    <n v="1999"/>
    <n v="9941"/>
    <x v="1"/>
    <x v="31"/>
  </r>
  <r>
    <x v="7"/>
    <n v="367"/>
    <n v="5854"/>
    <n v="2663"/>
    <n v="67"/>
    <n v="7"/>
    <n v="8958"/>
    <n v="11251"/>
    <n v="20209"/>
    <n v="32"/>
    <m/>
    <n v="32"/>
    <n v="5"/>
    <n v="0"/>
    <n v="5"/>
    <n v="847"/>
    <n v="2014"/>
    <n v="2861"/>
    <n v="8074"/>
    <n v="9237"/>
    <n v="17311"/>
    <x v="1"/>
    <x v="31"/>
  </r>
  <r>
    <x v="8"/>
    <n v="261"/>
    <n v="1385"/>
    <n v="1737"/>
    <n v="32"/>
    <n v="10"/>
    <n v="3425"/>
    <n v="7826"/>
    <n v="11251"/>
    <n v="23"/>
    <m/>
    <n v="23"/>
    <n v="2"/>
    <n v="12"/>
    <n v="14"/>
    <n v="400"/>
    <n v="926"/>
    <n v="1326"/>
    <n v="3000"/>
    <n v="6888"/>
    <n v="9888"/>
    <x v="1"/>
    <x v="31"/>
  </r>
  <r>
    <x v="9"/>
    <n v="308"/>
    <n v="2381"/>
    <n v="2474"/>
    <n v="1128"/>
    <n v="14"/>
    <n v="6305"/>
    <n v="10003"/>
    <n v="16308"/>
    <n v="47"/>
    <m/>
    <n v="47"/>
    <n v="7"/>
    <n v="0"/>
    <n v="7"/>
    <n v="242"/>
    <n v="1233"/>
    <n v="1475"/>
    <n v="6009"/>
    <n v="8770"/>
    <n v="14779"/>
    <x v="1"/>
    <x v="31"/>
  </r>
  <r>
    <x v="10"/>
    <n v="781"/>
    <n v="1473"/>
    <n v="2307"/>
    <n v="26"/>
    <n v="7"/>
    <n v="4594"/>
    <n v="12752"/>
    <n v="17346"/>
    <n v="30"/>
    <m/>
    <n v="30"/>
    <n v="3"/>
    <n v="26"/>
    <n v="29"/>
    <n v="987"/>
    <n v="4327"/>
    <n v="5314"/>
    <n v="3574"/>
    <n v="8399"/>
    <n v="11973"/>
    <x v="1"/>
    <x v="31"/>
  </r>
  <r>
    <x v="11"/>
    <n v="286"/>
    <n v="613"/>
    <n v="272"/>
    <n v="65"/>
    <n v="54"/>
    <n v="1290"/>
    <n v="499"/>
    <n v="1789"/>
    <n v="47"/>
    <m/>
    <n v="47"/>
    <n v="16"/>
    <n v="47"/>
    <n v="63"/>
    <n v="192"/>
    <n v="66"/>
    <n v="258"/>
    <n v="1035"/>
    <n v="386"/>
    <n v="1421"/>
    <x v="1"/>
    <x v="31"/>
  </r>
  <r>
    <x v="12"/>
    <n v="337"/>
    <n v="1089"/>
    <n v="325"/>
    <n v="58"/>
    <n v="50"/>
    <n v="1859"/>
    <n v="1095"/>
    <n v="2954"/>
    <n v="46"/>
    <m/>
    <n v="46"/>
    <n v="23"/>
    <n v="108"/>
    <n v="131"/>
    <n v="366"/>
    <n v="159"/>
    <n v="525"/>
    <n v="1424"/>
    <n v="828"/>
    <n v="2252"/>
    <x v="1"/>
    <x v="31"/>
  </r>
  <r>
    <x v="19"/>
    <n v="381"/>
    <n v="925"/>
    <n v="278"/>
    <n v="31"/>
    <n v="8"/>
    <n v="1623"/>
    <n v="1856"/>
    <n v="3479"/>
    <n v="21"/>
    <m/>
    <n v="21"/>
    <n v="2"/>
    <n v="0"/>
    <n v="2"/>
    <n v="57"/>
    <n v="37"/>
    <n v="94"/>
    <n v="1543"/>
    <n v="1819"/>
    <n v="3362"/>
    <x v="1"/>
    <x v="31"/>
  </r>
  <r>
    <x v="20"/>
    <n v="219"/>
    <n v="1476"/>
    <n v="661"/>
    <n v="69"/>
    <n v="57"/>
    <n v="2482"/>
    <n v="1675"/>
    <n v="4157"/>
    <n v="50"/>
    <m/>
    <n v="50"/>
    <n v="34"/>
    <n v="0"/>
    <n v="34"/>
    <n v="218"/>
    <n v="61"/>
    <n v="279"/>
    <n v="2180"/>
    <n v="1614"/>
    <n v="3794"/>
    <x v="1"/>
    <x v="31"/>
  </r>
  <r>
    <x v="13"/>
    <n v="431"/>
    <n v="1081"/>
    <n v="836"/>
    <n v="99"/>
    <n v="28"/>
    <n v="2475"/>
    <n v="2031"/>
    <n v="4506"/>
    <n v="135"/>
    <m/>
    <n v="135"/>
    <n v="14"/>
    <n v="0"/>
    <n v="14"/>
    <n v="341"/>
    <n v="282"/>
    <n v="623"/>
    <n v="1985"/>
    <n v="1749"/>
    <n v="3734"/>
    <x v="1"/>
    <x v="31"/>
  </r>
  <r>
    <x v="14"/>
    <n v="175"/>
    <n v="265"/>
    <n v="126"/>
    <n v="33"/>
    <n v="29"/>
    <n v="628"/>
    <n v="382"/>
    <n v="1010"/>
    <n v="65"/>
    <m/>
    <n v="65"/>
    <n v="7"/>
    <n v="6"/>
    <n v="13"/>
    <n v="178"/>
    <n v="87"/>
    <n v="265"/>
    <n v="378"/>
    <n v="289"/>
    <n v="667"/>
    <x v="1"/>
    <x v="31"/>
  </r>
  <r>
    <x v="16"/>
    <n v="80"/>
    <n v="173"/>
    <n v="187"/>
    <n v="212"/>
    <n v="163"/>
    <n v="815"/>
    <n v="387"/>
    <n v="1202"/>
    <n v="330"/>
    <m/>
    <n v="330"/>
    <n v="40"/>
    <n v="0"/>
    <n v="40"/>
    <n v="129"/>
    <n v="187"/>
    <n v="316"/>
    <n v="316"/>
    <n v="200"/>
    <n v="516"/>
    <x v="1"/>
    <x v="31"/>
  </r>
  <r>
    <x v="17"/>
    <n v="587"/>
    <n v="476"/>
    <n v="354"/>
    <n v="156"/>
    <n v="80"/>
    <n v="1653"/>
    <n v="702"/>
    <n v="2355"/>
    <n v="148"/>
    <m/>
    <n v="148"/>
    <n v="27"/>
    <n v="0"/>
    <n v="27"/>
    <n v="256"/>
    <n v="96"/>
    <n v="352"/>
    <n v="1222"/>
    <n v="606"/>
    <n v="1828"/>
    <x v="1"/>
    <x v="31"/>
  </r>
  <r>
    <x v="18"/>
    <n v="32391"/>
    <n v="133456"/>
    <n v="59771"/>
    <n v="11393"/>
    <n v="5625"/>
    <n v="242636"/>
    <n v="181250"/>
    <n v="423886"/>
    <n v="15222"/>
    <s v=" "/>
    <n v="15222"/>
    <n v="2800"/>
    <n v="2395"/>
    <n v="5195"/>
    <n v="53589"/>
    <n v="23534"/>
    <n v="77123"/>
    <n v="171025"/>
    <n v="155321"/>
    <n v="326346"/>
    <x v="1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1"/>
    <x v="31"/>
  </r>
  <r>
    <x v="22"/>
    <n v="220445"/>
    <n v="1075611"/>
    <n v="458402"/>
    <n v="45934"/>
    <n v="27040"/>
    <n v="1827432"/>
    <n v="1711352"/>
    <n v="3538784"/>
    <n v="40231"/>
    <m/>
    <n v="40231"/>
    <n v="10287"/>
    <n v="28533"/>
    <n v="38820"/>
    <n v="417816"/>
    <n v="263577"/>
    <n v="681393"/>
    <n v="1359098"/>
    <n v="1419242"/>
    <n v="2778340"/>
    <x v="1"/>
    <x v="31"/>
  </r>
  <r>
    <x v="23"/>
    <n v="81.687442563661691"/>
    <n v="77.255809209694661"/>
    <n v="71.310654238174052"/>
    <n v="62.30535510824155"/>
    <n v="66.099540432189301"/>
    <n v="75.526452393626698"/>
    <n v="61.990054653043011"/>
    <n v="68.312600863273801"/>
    <n v="54.652774004238438"/>
    <m/>
    <n v="54.652774004238438"/>
    <n v="51.383616383616385"/>
    <n v="53.803364006637501"/>
    <n v="53.140228878059467"/>
    <n v="75.139735132685431"/>
    <n v="68.756586704508692"/>
    <n v="72.534915903768365"/>
    <n v="76.789189042594302"/>
    <n v="61.06084047380984"/>
    <n v="67.860122670616306"/>
    <x v="1"/>
    <x v="31"/>
  </r>
  <r>
    <x v="24"/>
    <n v="6.8057485103886881"/>
    <n v="8.0596676058026624"/>
    <n v="7.6693045122216459"/>
    <n v="4.0317738962520844"/>
    <n v="4.8071111111111113"/>
    <n v="7.5315781664715873"/>
    <n v="9.4419420689655169"/>
    <n v="8.3484333051811106"/>
    <n v="2.6429509919852845"/>
    <m/>
    <n v="2.6429509919852845"/>
    <n v="3.6739285714285712"/>
    <n v="11.91356993736952"/>
    <n v="7.472569778633301"/>
    <n v="7.7966746907014501"/>
    <n v="11.19983853148636"/>
    <n v="8.8351464543651055"/>
    <n v="7.94677971056863"/>
    <n v="9.137476580758559"/>
    <n v="8.5134795585053897"/>
    <x v="1"/>
    <x v="31"/>
  </r>
  <r>
    <x v="27"/>
    <n v="77.790244125477898"/>
    <n v="77.427910540761275"/>
    <n v="69.799383103412126"/>
    <n v="56.24505140105699"/>
    <n v="62.706063875450994"/>
    <n v="74.547281847377988"/>
    <n v="59.851656236612889"/>
    <n v="66.715651650529196"/>
    <n v="50.984133942789356"/>
    <m/>
    <n v="50.984133942789356"/>
    <n v="44.35699893327012"/>
    <n v="48.289871673259"/>
    <n v="47.212062547505049"/>
    <n v="71.809391805448755"/>
    <n v="68.058194855212321"/>
    <n v="70.278612745964793"/>
    <n v="76.728948431792475"/>
    <n v="58.761948845252078"/>
    <n v="66.528988079189546"/>
    <x v="1"/>
    <x v="31"/>
  </r>
  <r>
    <x v="28"/>
    <n v="7.0821005443483829"/>
    <n v="8.5158713199044751"/>
    <n v="8.0825482585873782"/>
    <n v="4.0713387074227665"/>
    <n v="4.8915837104072395"/>
    <n v="7.9399729257714906"/>
    <n v="9.8818969823573486"/>
    <n v="8.7632994469393939"/>
    <n v="2.6600962023613306"/>
    <m/>
    <n v="2.6600962023613306"/>
    <n v="3.6885472107234376"/>
    <n v="12.494095855522112"/>
    <n v="7.7378620102214652"/>
    <n v="8.0610970059880245"/>
    <n v="11.29157680695052"/>
    <n v="9.0886699507389164"/>
    <n v="8.4285949921503835"/>
    <n v="9.6149096959127629"/>
    <n v="8.9844402805758659"/>
    <x v="1"/>
    <x v="31"/>
  </r>
  <r>
    <x v="0"/>
    <n v="9971"/>
    <n v="50758"/>
    <n v="20879"/>
    <n v="7743"/>
    <n v="1682"/>
    <n v="91033"/>
    <n v="27320"/>
    <n v="118353"/>
    <n v="13318"/>
    <m/>
    <n v="13318"/>
    <n v="1473"/>
    <n v="107"/>
    <n v="1580"/>
    <n v="35805"/>
    <n v="14457"/>
    <n v="50262"/>
    <n v="40437"/>
    <n v="12756"/>
    <n v="53193"/>
    <x v="2"/>
    <x v="30"/>
  </r>
  <r>
    <x v="1"/>
    <n v="627"/>
    <n v="3550"/>
    <n v="1731"/>
    <n v="163"/>
    <n v="141"/>
    <n v="6212"/>
    <n v="7058"/>
    <n v="13270"/>
    <n v="67"/>
    <m/>
    <n v="67"/>
    <n v="57"/>
    <n v="0"/>
    <n v="57"/>
    <n v="278"/>
    <n v="161"/>
    <n v="439"/>
    <n v="5810"/>
    <n v="6897"/>
    <n v="12707"/>
    <x v="2"/>
    <x v="30"/>
  </r>
  <r>
    <x v="2"/>
    <n v="1651"/>
    <n v="6027"/>
    <n v="1045"/>
    <n v="119"/>
    <n v="66"/>
    <n v="8908"/>
    <n v="2337"/>
    <n v="11245"/>
    <n v="87"/>
    <m/>
    <n v="87"/>
    <n v="8"/>
    <n v="0"/>
    <n v="8"/>
    <n v="290"/>
    <n v="258"/>
    <n v="548"/>
    <n v="8523"/>
    <n v="2079"/>
    <n v="10602"/>
    <x v="2"/>
    <x v="30"/>
  </r>
  <r>
    <x v="3"/>
    <n v="6229"/>
    <n v="34330"/>
    <n v="12808"/>
    <n v="1195"/>
    <n v="643"/>
    <n v="55205"/>
    <n v="16033"/>
    <n v="71238"/>
    <n v="571"/>
    <m/>
    <n v="571"/>
    <n v="547"/>
    <n v="1500"/>
    <n v="2047"/>
    <n v="17157"/>
    <n v="5455"/>
    <n v="22612"/>
    <n v="36930"/>
    <n v="9078"/>
    <n v="46008"/>
    <x v="2"/>
    <x v="30"/>
  </r>
  <r>
    <x v="4"/>
    <n v="518"/>
    <n v="4640"/>
    <n v="1205"/>
    <n v="709"/>
    <n v="149"/>
    <n v="7221"/>
    <n v="3054"/>
    <n v="10275"/>
    <n v="260"/>
    <m/>
    <n v="260"/>
    <n v="89"/>
    <n v="21"/>
    <n v="110"/>
    <n v="1570"/>
    <n v="169"/>
    <n v="1739"/>
    <n v="5302"/>
    <n v="2864"/>
    <n v="8166"/>
    <x v="2"/>
    <x v="30"/>
  </r>
  <r>
    <x v="5"/>
    <n v="10168"/>
    <n v="43166"/>
    <n v="15529"/>
    <n v="1219"/>
    <n v="1495"/>
    <n v="71577"/>
    <n v="83090"/>
    <n v="154667"/>
    <n v="349"/>
    <m/>
    <n v="349"/>
    <n v="93"/>
    <n v="0"/>
    <n v="93"/>
    <n v="6156"/>
    <n v="1938"/>
    <n v="8094"/>
    <n v="64979"/>
    <n v="81152"/>
    <n v="146131"/>
    <x v="2"/>
    <x v="30"/>
  </r>
  <r>
    <x v="25"/>
    <n v="650"/>
    <n v="1660"/>
    <n v="618"/>
    <n v="150"/>
    <n v="12"/>
    <n v="3090"/>
    <n v="4716"/>
    <n v="7806"/>
    <n v="54"/>
    <m/>
    <n v="54"/>
    <n v="9"/>
    <n v="0"/>
    <n v="9"/>
    <n v="178"/>
    <n v="119"/>
    <n v="297"/>
    <n v="2849"/>
    <n v="4597"/>
    <n v="7446"/>
    <x v="2"/>
    <x v="30"/>
  </r>
  <r>
    <x v="6"/>
    <n v="957"/>
    <n v="2895"/>
    <n v="1489"/>
    <n v="204"/>
    <n v="103"/>
    <n v="5648"/>
    <n v="1402"/>
    <n v="7050"/>
    <n v="286"/>
    <m/>
    <n v="286"/>
    <n v="42"/>
    <n v="21"/>
    <n v="63"/>
    <n v="276"/>
    <n v="170"/>
    <n v="446"/>
    <n v="5044"/>
    <n v="1211"/>
    <n v="6255"/>
    <x v="2"/>
    <x v="30"/>
  </r>
  <r>
    <x v="7"/>
    <n v="280"/>
    <n v="6866"/>
    <n v="4242"/>
    <n v="97"/>
    <n v="6"/>
    <n v="11491"/>
    <n v="14484"/>
    <n v="25975"/>
    <n v="102"/>
    <m/>
    <n v="102"/>
    <n v="4"/>
    <n v="0"/>
    <n v="4"/>
    <n v="1518"/>
    <n v="1666"/>
    <n v="3184"/>
    <n v="9867"/>
    <n v="12818"/>
    <n v="22685"/>
    <x v="2"/>
    <x v="30"/>
  </r>
  <r>
    <x v="8"/>
    <n v="308"/>
    <n v="2056"/>
    <n v="1825"/>
    <n v="59"/>
    <n v="6"/>
    <n v="4254"/>
    <n v="11523"/>
    <n v="15777"/>
    <n v="80"/>
    <m/>
    <n v="80"/>
    <n v="6"/>
    <n v="0"/>
    <n v="6"/>
    <n v="259"/>
    <n v="1003"/>
    <n v="1262"/>
    <n v="3909"/>
    <n v="10520"/>
    <n v="14429"/>
    <x v="2"/>
    <x v="30"/>
  </r>
  <r>
    <x v="9"/>
    <n v="230"/>
    <n v="2734"/>
    <n v="2407"/>
    <n v="929"/>
    <n v="9"/>
    <n v="6309"/>
    <n v="14098"/>
    <n v="20407"/>
    <n v="56"/>
    <m/>
    <n v="56"/>
    <n v="6"/>
    <n v="0"/>
    <n v="6"/>
    <n v="250"/>
    <n v="1211"/>
    <n v="1461"/>
    <n v="5997"/>
    <n v="12887"/>
    <n v="18884"/>
    <x v="2"/>
    <x v="30"/>
  </r>
  <r>
    <x v="10"/>
    <n v="858"/>
    <n v="1969"/>
    <n v="2264"/>
    <n v="55"/>
    <n v="5"/>
    <n v="5151"/>
    <n v="15958"/>
    <n v="21109"/>
    <n v="51"/>
    <m/>
    <n v="51"/>
    <n v="1"/>
    <n v="0"/>
    <n v="1"/>
    <n v="1006"/>
    <n v="5219"/>
    <n v="6225"/>
    <n v="4093"/>
    <n v="10739"/>
    <n v="14832"/>
    <x v="2"/>
    <x v="30"/>
  </r>
  <r>
    <x v="11"/>
    <n v="313"/>
    <n v="816"/>
    <n v="373"/>
    <n v="86"/>
    <n v="42"/>
    <n v="1630"/>
    <n v="750"/>
    <n v="2380"/>
    <n v="53"/>
    <m/>
    <n v="53"/>
    <n v="12"/>
    <n v="0"/>
    <n v="12"/>
    <n v="268"/>
    <n v="84"/>
    <n v="352"/>
    <n v="1297"/>
    <n v="666"/>
    <n v="1963"/>
    <x v="2"/>
    <x v="30"/>
  </r>
  <r>
    <x v="12"/>
    <n v="350"/>
    <n v="1378"/>
    <n v="325"/>
    <n v="59"/>
    <n v="42"/>
    <n v="2154"/>
    <n v="842"/>
    <n v="2996"/>
    <n v="42"/>
    <m/>
    <n v="42"/>
    <n v="32"/>
    <n v="0"/>
    <n v="32"/>
    <n v="423"/>
    <n v="176"/>
    <n v="599"/>
    <n v="1657"/>
    <n v="666"/>
    <n v="2323"/>
    <x v="2"/>
    <x v="30"/>
  </r>
  <r>
    <x v="19"/>
    <n v="616"/>
    <n v="1589"/>
    <n v="526"/>
    <n v="24"/>
    <n v="8"/>
    <n v="2763"/>
    <n v="2687"/>
    <n v="5450"/>
    <n v="28"/>
    <m/>
    <n v="28"/>
    <n v="6"/>
    <n v="0"/>
    <n v="6"/>
    <n v="71"/>
    <n v="45"/>
    <n v="116"/>
    <n v="2658"/>
    <n v="2642"/>
    <n v="5300"/>
    <x v="2"/>
    <x v="30"/>
  </r>
  <r>
    <x v="20"/>
    <n v="285"/>
    <n v="2396"/>
    <n v="724"/>
    <n v="124"/>
    <n v="124"/>
    <n v="3653"/>
    <n v="2597"/>
    <n v="6250"/>
    <n v="115"/>
    <m/>
    <n v="115"/>
    <n v="26"/>
    <n v="0"/>
    <n v="26"/>
    <n v="465"/>
    <n v="119"/>
    <n v="584"/>
    <n v="3047"/>
    <n v="2478"/>
    <n v="5525"/>
    <x v="2"/>
    <x v="30"/>
  </r>
  <r>
    <x v="13"/>
    <n v="963"/>
    <n v="2341"/>
    <n v="1475"/>
    <n v="174"/>
    <n v="50"/>
    <n v="5003"/>
    <n v="2983"/>
    <n v="7986"/>
    <n v="207"/>
    <m/>
    <n v="207"/>
    <n v="27"/>
    <n v="0"/>
    <n v="27"/>
    <n v="397"/>
    <n v="494"/>
    <n v="891"/>
    <n v="4372"/>
    <n v="2489"/>
    <n v="6861"/>
    <x v="2"/>
    <x v="30"/>
  </r>
  <r>
    <x v="14"/>
    <n v="113"/>
    <n v="459"/>
    <n v="181"/>
    <n v="46"/>
    <n v="59"/>
    <n v="858"/>
    <n v="654"/>
    <n v="1512"/>
    <n v="77"/>
    <m/>
    <n v="77"/>
    <n v="19"/>
    <n v="0"/>
    <n v="19"/>
    <n v="109"/>
    <n v="137"/>
    <n v="246"/>
    <n v="653"/>
    <n v="517"/>
    <n v="1170"/>
    <x v="2"/>
    <x v="30"/>
  </r>
  <r>
    <x v="16"/>
    <n v="85"/>
    <n v="250"/>
    <n v="189"/>
    <n v="275"/>
    <n v="184"/>
    <n v="983"/>
    <n v="477"/>
    <n v="1460"/>
    <n v="506"/>
    <m/>
    <n v="506"/>
    <n v="56"/>
    <n v="0"/>
    <n v="56"/>
    <n v="144"/>
    <n v="275"/>
    <n v="419"/>
    <n v="277"/>
    <n v="202"/>
    <n v="479"/>
    <x v="2"/>
    <x v="30"/>
  </r>
  <r>
    <x v="17"/>
    <n v="680"/>
    <n v="507"/>
    <n v="161"/>
    <n v="267"/>
    <n v="56"/>
    <n v="1671"/>
    <n v="1206"/>
    <n v="2877"/>
    <n v="242"/>
    <m/>
    <n v="242"/>
    <n v="9"/>
    <n v="0"/>
    <n v="9"/>
    <n v="168"/>
    <n v="170"/>
    <n v="338"/>
    <n v="1252"/>
    <n v="1036"/>
    <n v="2288"/>
    <x v="2"/>
    <x v="30"/>
  </r>
  <r>
    <x v="27"/>
    <n v="57.10679139489644"/>
    <n v="68.165769459185043"/>
    <n v="62.941160044678476"/>
    <n v="53.222545508803343"/>
    <n v="57.638632162661736"/>
    <n v="64.95449916909881"/>
    <n v="50.70898353676332"/>
    <n v="57.484417366129783"/>
    <n v="45.684512050572899"/>
    <m/>
    <n v="45.684512050572899"/>
    <n v="49.158560311284049"/>
    <n v="36.287243947858471"/>
    <n v="39.686964713943134"/>
    <n v="64.475162780928372"/>
    <n v="54.172965436266239"/>
    <n v="60.178139634538276"/>
    <n v="65.955286401487584"/>
    <n v="50.385284340737492"/>
    <n v="57.325578514444281"/>
    <x v="3"/>
    <x v="2"/>
  </r>
  <r>
    <x v="28"/>
    <n v="6.7295666391356379"/>
    <n v="7.9597002404787203"/>
    <n v="7.4243895782455054"/>
    <n v="3.7714837038407656"/>
    <n v="5.2866628991240461"/>
    <n v="7.4638185796247889"/>
    <n v="8.7565299364718925"/>
    <n v="8.010874078720402"/>
    <n v="2.4142292902754336"/>
    <s v="0"/>
    <n v="2.4142292902754336"/>
    <n v="4.1416473159404452"/>
    <n v="12.533869346733669"/>
    <n v="7.5371665582303189"/>
    <n v="7.76269954164691"/>
    <n v="9.4329524762807342"/>
    <n v="8.3155494306025997"/>
    <n v="7.8515062016529722"/>
    <n v="8.6135649974990276"/>
    <n v="8.2051403978206903"/>
    <x v="3"/>
    <x v="2"/>
  </r>
  <r>
    <x v="0"/>
    <n v="10029"/>
    <n v="55042"/>
    <n v="23954"/>
    <n v="4767"/>
    <n v="1274"/>
    <n v="95066"/>
    <n v="36265"/>
    <n v="131331"/>
    <n v="11456"/>
    <s v="0"/>
    <n v="11456"/>
    <n v="1321"/>
    <n v="241"/>
    <n v="1562"/>
    <n v="27932"/>
    <n v="16505"/>
    <n v="44437"/>
    <n v="54357"/>
    <n v="19519"/>
    <n v="73876"/>
    <x v="4"/>
    <x v="2"/>
  </r>
  <r>
    <x v="1"/>
    <n v="649"/>
    <n v="3728"/>
    <n v="651"/>
    <n v="111"/>
    <n v="40"/>
    <n v="5179"/>
    <n v="5135"/>
    <n v="10314"/>
    <n v="50"/>
    <s v="0"/>
    <n v="50"/>
    <n v="12"/>
    <n v="16"/>
    <n v="28"/>
    <n v="257"/>
    <n v="134"/>
    <n v="391"/>
    <n v="4860"/>
    <n v="4985"/>
    <n v="9845"/>
    <x v="4"/>
    <x v="2"/>
  </r>
  <r>
    <x v="2"/>
    <n v="1231"/>
    <n v="5187"/>
    <n v="734"/>
    <n v="49"/>
    <n v="21"/>
    <n v="7222"/>
    <n v="888"/>
    <n v="8110"/>
    <n v="49"/>
    <s v="0"/>
    <n v="49"/>
    <n v="13"/>
    <n v="8"/>
    <n v="21"/>
    <n v="151"/>
    <n v="12"/>
    <n v="163"/>
    <n v="7009"/>
    <n v="868"/>
    <n v="7877"/>
    <x v="4"/>
    <x v="2"/>
  </r>
  <r>
    <x v="3"/>
    <n v="3713"/>
    <n v="18960"/>
    <n v="6738"/>
    <n v="354"/>
    <n v="214"/>
    <n v="29979"/>
    <n v="6723"/>
    <n v="36702"/>
    <n v="226"/>
    <s v="0"/>
    <n v="226"/>
    <n v="143"/>
    <n v="575"/>
    <n v="718"/>
    <n v="8693"/>
    <n v="2433"/>
    <n v="11126"/>
    <n v="20917"/>
    <n v="3715"/>
    <n v="24632"/>
    <x v="4"/>
    <x v="2"/>
  </r>
  <r>
    <x v="4"/>
    <n v="598"/>
    <n v="3048"/>
    <n v="658"/>
    <n v="565"/>
    <n v="82"/>
    <n v="4951"/>
    <n v="2054"/>
    <n v="7005"/>
    <n v="177"/>
    <s v="0"/>
    <n v="177"/>
    <n v="68"/>
    <n v="24"/>
    <n v="92"/>
    <n v="1130"/>
    <n v="224"/>
    <n v="1354"/>
    <n v="3576"/>
    <n v="1806"/>
    <n v="5382"/>
    <x v="4"/>
    <x v="2"/>
  </r>
  <r>
    <x v="5"/>
    <n v="7082"/>
    <n v="34901"/>
    <n v="7779"/>
    <n v="280"/>
    <n v="1173"/>
    <n v="51215"/>
    <n v="61751"/>
    <n v="112966"/>
    <n v="200"/>
    <s v="0"/>
    <n v="200"/>
    <n v="38"/>
    <n v="36"/>
    <n v="74"/>
    <n v="1831"/>
    <n v="865"/>
    <n v="2696"/>
    <n v="49146"/>
    <n v="60850"/>
    <n v="109996"/>
    <x v="4"/>
    <x v="2"/>
  </r>
  <r>
    <x v="25"/>
    <n v="730"/>
    <n v="1503"/>
    <n v="710"/>
    <n v="34"/>
    <n v="4"/>
    <n v="2981"/>
    <n v="5336"/>
    <n v="8317"/>
    <n v="22"/>
    <s v="0"/>
    <n v="22"/>
    <n v="0"/>
    <n v="4"/>
    <n v="4"/>
    <n v="59"/>
    <n v="21"/>
    <n v="80"/>
    <n v="2900"/>
    <n v="5311"/>
    <n v="8211"/>
    <x v="4"/>
    <x v="2"/>
  </r>
  <r>
    <x v="6"/>
    <n v="386"/>
    <n v="2172"/>
    <n v="545"/>
    <n v="96"/>
    <n v="67"/>
    <n v="3266"/>
    <n v="1149"/>
    <n v="4415"/>
    <n v="134"/>
    <s v="0"/>
    <n v="134"/>
    <n v="56"/>
    <n v="0"/>
    <n v="56"/>
    <n v="156"/>
    <n v="106"/>
    <n v="262"/>
    <n v="2920"/>
    <n v="1043"/>
    <n v="3963"/>
    <x v="4"/>
    <x v="2"/>
  </r>
  <r>
    <x v="7"/>
    <n v="16"/>
    <n v="51"/>
    <n v="33"/>
    <n v="93"/>
    <n v="5"/>
    <n v="198"/>
    <n v="879"/>
    <n v="1077"/>
    <n v="15"/>
    <s v="0"/>
    <n v="15"/>
    <n v="2"/>
    <n v="0"/>
    <n v="2"/>
    <n v="12"/>
    <n v="43"/>
    <n v="55"/>
    <n v="169"/>
    <n v="836"/>
    <n v="1005"/>
    <x v="4"/>
    <x v="2"/>
  </r>
  <r>
    <x v="8"/>
    <n v="12"/>
    <n v="22"/>
    <n v="44"/>
    <n v="15"/>
    <n v="4"/>
    <n v="97"/>
    <n v="88"/>
    <n v="185"/>
    <n v="21"/>
    <s v="0"/>
    <n v="21"/>
    <n v="1"/>
    <n v="8"/>
    <n v="9"/>
    <n v="11"/>
    <n v="7"/>
    <n v="18"/>
    <n v="64"/>
    <n v="73"/>
    <n v="137"/>
    <x v="4"/>
    <x v="2"/>
  </r>
  <r>
    <x v="9"/>
    <n v="223"/>
    <n v="348"/>
    <n v="92"/>
    <n v="258"/>
    <n v="0"/>
    <n v="921"/>
    <n v="1056"/>
    <n v="1977"/>
    <n v="13"/>
    <s v="0"/>
    <n v="13"/>
    <n v="0"/>
    <n v="8"/>
    <n v="8"/>
    <n v="21"/>
    <n v="13"/>
    <n v="34"/>
    <n v="887"/>
    <n v="1035"/>
    <n v="1922"/>
    <x v="4"/>
    <x v="2"/>
  </r>
  <r>
    <x v="10"/>
    <n v="17"/>
    <n v="129"/>
    <n v="18"/>
    <n v="27"/>
    <n v="2"/>
    <n v="193"/>
    <n v="417"/>
    <n v="610"/>
    <n v="22"/>
    <s v="0"/>
    <n v="22"/>
    <n v="2"/>
    <n v="0"/>
    <n v="2"/>
    <n v="23"/>
    <n v="26"/>
    <n v="49"/>
    <n v="146"/>
    <n v="391"/>
    <n v="537"/>
    <x v="4"/>
    <x v="2"/>
  </r>
  <r>
    <x v="11"/>
    <n v="320"/>
    <n v="836"/>
    <n v="219"/>
    <n v="100"/>
    <n v="47"/>
    <n v="1522"/>
    <n v="629"/>
    <n v="2151"/>
    <n v="40"/>
    <s v="0"/>
    <n v="40"/>
    <n v="36"/>
    <n v="32"/>
    <n v="68"/>
    <n v="186"/>
    <n v="38"/>
    <n v="224"/>
    <n v="1260"/>
    <n v="559"/>
    <n v="1819"/>
    <x v="4"/>
    <x v="2"/>
  </r>
  <r>
    <x v="12"/>
    <n v="321"/>
    <n v="686"/>
    <n v="208"/>
    <n v="25"/>
    <n v="6"/>
    <n v="1246"/>
    <n v="505"/>
    <n v="1751"/>
    <n v="19"/>
    <s v="0"/>
    <n v="19"/>
    <n v="5"/>
    <n v="12"/>
    <n v="17"/>
    <n v="313"/>
    <n v="119"/>
    <n v="432"/>
    <n v="909"/>
    <n v="374"/>
    <n v="1283"/>
    <x v="4"/>
    <x v="2"/>
  </r>
  <r>
    <x v="19"/>
    <n v="1804"/>
    <n v="1657"/>
    <n v="359"/>
    <n v="27"/>
    <n v="57"/>
    <n v="3904"/>
    <n v="3552"/>
    <n v="7456"/>
    <n v="38"/>
    <s v="0"/>
    <n v="38"/>
    <n v="7"/>
    <n v="0"/>
    <n v="7"/>
    <n v="72"/>
    <n v="23"/>
    <n v="95"/>
    <n v="3787"/>
    <n v="3529"/>
    <n v="7316"/>
    <x v="4"/>
    <x v="2"/>
  </r>
  <r>
    <x v="20"/>
    <n v="387"/>
    <n v="1127"/>
    <n v="923"/>
    <n v="125"/>
    <n v="72"/>
    <n v="2634"/>
    <n v="2832"/>
    <n v="5466"/>
    <n v="108"/>
    <s v="0"/>
    <n v="108"/>
    <n v="11"/>
    <n v="4"/>
    <n v="15"/>
    <n v="201"/>
    <n v="102"/>
    <n v="303"/>
    <n v="2314"/>
    <n v="2726"/>
    <n v="5040"/>
    <x v="4"/>
    <x v="2"/>
  </r>
  <r>
    <x v="13"/>
    <n v="398"/>
    <n v="1940"/>
    <n v="761"/>
    <n v="78"/>
    <n v="11"/>
    <n v="3188"/>
    <n v="1467"/>
    <n v="4655"/>
    <n v="118"/>
    <s v="0"/>
    <n v="118"/>
    <n v="36"/>
    <n v="4"/>
    <n v="40"/>
    <n v="461"/>
    <n v="120"/>
    <n v="581"/>
    <n v="2573"/>
    <n v="1343"/>
    <n v="3916"/>
    <x v="4"/>
    <x v="2"/>
  </r>
  <r>
    <x v="14"/>
    <n v="192"/>
    <n v="175"/>
    <n v="86"/>
    <n v="41"/>
    <n v="7"/>
    <n v="501"/>
    <n v="544"/>
    <n v="1045"/>
    <n v="87"/>
    <s v="0"/>
    <n v="87"/>
    <n v="7"/>
    <n v="8"/>
    <n v="15"/>
    <n v="115"/>
    <n v="61"/>
    <n v="176"/>
    <n v="292"/>
    <n v="475"/>
    <n v="767"/>
    <x v="4"/>
    <x v="2"/>
  </r>
  <r>
    <x v="16"/>
    <n v="132"/>
    <n v="319"/>
    <n v="177"/>
    <n v="163"/>
    <n v="138"/>
    <n v="929"/>
    <n v="556"/>
    <n v="1485"/>
    <n v="403"/>
    <s v="0"/>
    <n v="403"/>
    <n v="60"/>
    <n v="0"/>
    <n v="60"/>
    <n v="215"/>
    <n v="254"/>
    <n v="469"/>
    <n v="251"/>
    <n v="302"/>
    <n v="553"/>
    <x v="4"/>
    <x v="2"/>
  </r>
  <r>
    <x v="17"/>
    <n v="524"/>
    <n v="1042"/>
    <n v="160"/>
    <n v="150"/>
    <n v="44"/>
    <n v="1920"/>
    <n v="1355"/>
    <n v="3275"/>
    <n v="276"/>
    <s v="0"/>
    <n v="276"/>
    <n v="11"/>
    <n v="8"/>
    <n v="19"/>
    <n v="155"/>
    <n v="213"/>
    <n v="368"/>
    <n v="1478"/>
    <n v="1134"/>
    <n v="2612"/>
    <x v="4"/>
    <x v="2"/>
  </r>
  <r>
    <x v="18"/>
    <n v="28764"/>
    <n v="132873"/>
    <n v="44849"/>
    <n v="7358"/>
    <n v="3268"/>
    <n v="217112"/>
    <n v="133181"/>
    <n v="350293"/>
    <n v="13474"/>
    <s v="0"/>
    <n v="13474"/>
    <n v="1829"/>
    <n v="988"/>
    <n v="2817"/>
    <n v="41994"/>
    <n v="21319"/>
    <n v="63313"/>
    <n v="159815"/>
    <n v="110874"/>
    <n v="270689"/>
    <x v="4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4"/>
    <x v="2"/>
  </r>
  <r>
    <x v="22"/>
    <n v="193618"/>
    <n v="900369"/>
    <n v="284962"/>
    <n v="24213"/>
    <n v="16738"/>
    <n v="1419900"/>
    <n v="1003208"/>
    <n v="2423108"/>
    <n v="30141"/>
    <s v="0"/>
    <n v="30141"/>
    <n v="6324"/>
    <n v="12542"/>
    <n v="18866"/>
    <n v="278712"/>
    <n v="145623"/>
    <n v="424335"/>
    <n v="1104723"/>
    <n v="845043"/>
    <n v="1949766"/>
    <x v="4"/>
    <x v="2"/>
  </r>
  <r>
    <x v="23"/>
    <n v="53.602316645072698"/>
    <n v="55.641221652373765"/>
    <n v="44.003458978674779"/>
    <n v="34.962601438184073"/>
    <n v="49.901615884562638"/>
    <n v="52.015428423011926"/>
    <n v="33.333211502391485"/>
    <n v="42.218823494154968"/>
    <n v="38.415263634162194"/>
    <s v="0"/>
    <n v="38.415263634162194"/>
    <n v="39.688715953307394"/>
    <n v="28.252838349252116"/>
    <n v="31.273414448164971"/>
    <n v="47.210195743642906"/>
    <n v="34.472122470332856"/>
    <n v="41.897174272142308"/>
    <n v="54.020473269542222"/>
    <n v="33.232696477828036"/>
    <n v="42.498802261817936"/>
    <x v="4"/>
    <x v="2"/>
  </r>
  <r>
    <x v="24"/>
    <n v="6.7312612988457792"/>
    <n v="6.7761621999954844"/>
    <n v="6.3538094494860529"/>
    <n v="3.290703995650992"/>
    <n v="5.1217870257037941"/>
    <n v="6.5399425181473161"/>
    <n v="7.5326660709861013"/>
    <n v="6.9173748833119699"/>
    <n v="2.2369749146504381"/>
    <s v="0"/>
    <n v="2.2369749146504381"/>
    <n v="3.4576271186440679"/>
    <n v="12.694331983805668"/>
    <n v="6.6971955981540647"/>
    <n v="6.6369481354479207"/>
    <n v="6.8306674797129325"/>
    <n v="6.7021780676954181"/>
    <n v="6.9125113412383064"/>
    <n v="7.6216516045240548"/>
    <n v="7.2029746314035661"/>
    <x v="4"/>
    <x v="2"/>
  </r>
  <r>
    <x v="27"/>
    <n v="56.38732969129024"/>
    <n v="65.594504677654243"/>
    <n v="59.053287640399567"/>
    <n v="49.473815269139784"/>
    <n v="56.050238092323511"/>
    <n v="62.298133651690236"/>
    <n v="47.14177205950817"/>
    <n v="54.3504212732078"/>
    <n v="44.192149792899173"/>
    <s v="0"/>
    <n v="44.192149792899173"/>
    <n v="47.214420078851752"/>
    <n v="34.637796440859816"/>
    <n v="37.959679560041657"/>
    <n v="60.930699349432686"/>
    <n v="50.128421516107728"/>
    <n v="56.425093765437119"/>
    <n v="63.505092977048477"/>
    <n v="46.863892130471314"/>
    <n v="54.281670806951453"/>
    <x v="4"/>
    <x v="2"/>
  </r>
  <r>
    <x v="28"/>
    <n v="6.7298972988373196"/>
    <n v="7.7247390195472008"/>
    <n v="7.2378286176107176"/>
    <n v="3.6931996724866671"/>
    <n v="5.2557392102846645"/>
    <n v="7.2873563825107768"/>
    <n v="8.5547637350326742"/>
    <n v="7.8138894331470174"/>
    <n v="2.3805657744513509"/>
    <s v="0"/>
    <n v="2.3805657744513509"/>
    <n v="4.0049180327868852"/>
    <n v="12.560456146235117"/>
    <n v="7.3805994838880435"/>
    <n v="7.5587565356939486"/>
    <n v="8.9514970059880241"/>
    <n v="8.0212054150313801"/>
    <n v="7.6695643423428015"/>
    <n v="8.4533998398019374"/>
    <n v="8.0256601446691214"/>
    <x v="4"/>
    <x v="2"/>
  </r>
  <r>
    <x v="4"/>
    <n v="365"/>
    <n v="2897"/>
    <n v="1346"/>
    <n v="205"/>
    <n v="179"/>
    <n v="4992"/>
    <n v="3684"/>
    <n v="8676"/>
    <n v="166"/>
    <m/>
    <n v="166"/>
    <n v="48"/>
    <n v="7"/>
    <n v="55"/>
    <n v="1128"/>
    <n v="166"/>
    <n v="1294"/>
    <n v="3650"/>
    <n v="3511"/>
    <n v="7161"/>
    <x v="0"/>
    <x v="26"/>
  </r>
  <r>
    <x v="5"/>
    <n v="5233"/>
    <n v="40001"/>
    <n v="19860"/>
    <n v="1142"/>
    <n v="831"/>
    <n v="67067"/>
    <n v="97669"/>
    <n v="164736"/>
    <n v="674"/>
    <m/>
    <n v="674"/>
    <n v="65"/>
    <n v="164"/>
    <n v="229"/>
    <n v="9016"/>
    <n v="3257"/>
    <n v="12273"/>
    <n v="57312"/>
    <n v="94248"/>
    <n v="151560"/>
    <x v="0"/>
    <x v="26"/>
  </r>
  <r>
    <x v="25"/>
    <n v="143"/>
    <n v="439"/>
    <n v="192"/>
    <n v="103"/>
    <n v="14"/>
    <n v="891"/>
    <n v="1968"/>
    <n v="2859"/>
    <n v="12"/>
    <m/>
    <n v="12"/>
    <n v="12"/>
    <n v="0"/>
    <n v="12"/>
    <n v="54"/>
    <n v="45"/>
    <n v="99"/>
    <n v="813"/>
    <n v="1923"/>
    <n v="2736"/>
    <x v="0"/>
    <x v="26"/>
  </r>
  <r>
    <x v="6"/>
    <n v="1559"/>
    <n v="6788"/>
    <n v="1504"/>
    <n v="298"/>
    <n v="99"/>
    <n v="10248"/>
    <n v="2856"/>
    <n v="13104"/>
    <n v="155"/>
    <m/>
    <n v="155"/>
    <n v="33"/>
    <n v="0"/>
    <n v="33"/>
    <n v="216"/>
    <n v="188"/>
    <n v="404"/>
    <n v="9844"/>
    <n v="2668"/>
    <n v="12512"/>
    <x v="0"/>
    <x v="26"/>
  </r>
  <r>
    <x v="7"/>
    <n v="665"/>
    <n v="1841"/>
    <n v="2038"/>
    <n v="164"/>
    <n v="18"/>
    <n v="4726"/>
    <n v="8065"/>
    <n v="12791"/>
    <n v="567"/>
    <m/>
    <n v="567"/>
    <n v="14"/>
    <n v="7"/>
    <n v="21"/>
    <n v="820"/>
    <n v="1365"/>
    <n v="2185"/>
    <n v="3325"/>
    <n v="6693"/>
    <n v="10018"/>
    <x v="0"/>
    <x v="26"/>
  </r>
  <r>
    <x v="8"/>
    <n v="74"/>
    <n v="398"/>
    <n v="1114"/>
    <n v="149"/>
    <n v="13"/>
    <n v="1748"/>
    <n v="7556"/>
    <n v="9304"/>
    <n v="18"/>
    <m/>
    <n v="18"/>
    <n v="7"/>
    <n v="0"/>
    <n v="7"/>
    <n v="232"/>
    <n v="994"/>
    <n v="1226"/>
    <n v="1491"/>
    <n v="6562"/>
    <n v="8053"/>
    <x v="0"/>
    <x v="26"/>
  </r>
  <r>
    <x v="9"/>
    <n v="62"/>
    <n v="689"/>
    <n v="1475"/>
    <n v="81"/>
    <n v="15"/>
    <n v="2322"/>
    <n v="8861"/>
    <n v="11183"/>
    <n v="24"/>
    <m/>
    <n v="24"/>
    <n v="9"/>
    <n v="0"/>
    <n v="9"/>
    <n v="162"/>
    <n v="1383"/>
    <n v="1545"/>
    <n v="2127"/>
    <n v="7478"/>
    <n v="9605"/>
    <x v="0"/>
    <x v="26"/>
  </r>
  <r>
    <x v="10"/>
    <n v="312"/>
    <n v="1178"/>
    <n v="2649"/>
    <n v="26"/>
    <n v="28"/>
    <n v="4193"/>
    <n v="12056"/>
    <n v="16249"/>
    <n v="18"/>
    <m/>
    <n v="18"/>
    <n v="1"/>
    <n v="14"/>
    <n v="15"/>
    <n v="1165"/>
    <n v="5075"/>
    <n v="6240"/>
    <n v="3009"/>
    <n v="6967"/>
    <n v="9976"/>
    <x v="0"/>
    <x v="26"/>
  </r>
  <r>
    <x v="11"/>
    <n v="145"/>
    <n v="785"/>
    <n v="417"/>
    <n v="128"/>
    <n v="17"/>
    <n v="1492"/>
    <n v="929"/>
    <n v="2421"/>
    <n v="45"/>
    <m/>
    <n v="45"/>
    <n v="21"/>
    <n v="0"/>
    <n v="21"/>
    <n v="91"/>
    <n v="65"/>
    <n v="156"/>
    <n v="1335"/>
    <n v="864"/>
    <n v="2199"/>
    <x v="0"/>
    <x v="26"/>
  </r>
  <r>
    <x v="12"/>
    <n v="131"/>
    <n v="985"/>
    <n v="518"/>
    <n v="88"/>
    <n v="24"/>
    <n v="1746"/>
    <n v="1194"/>
    <n v="2940"/>
    <n v="19"/>
    <m/>
    <n v="19"/>
    <n v="3"/>
    <n v="20"/>
    <n v="23"/>
    <n v="395"/>
    <n v="329"/>
    <n v="724"/>
    <n v="1329"/>
    <n v="845"/>
    <n v="2174"/>
    <x v="0"/>
    <x v="26"/>
  </r>
  <r>
    <x v="19"/>
    <n v="308"/>
    <n v="1349"/>
    <n v="314"/>
    <n v="32"/>
    <n v="31"/>
    <n v="2034"/>
    <n v="3331"/>
    <n v="5365"/>
    <n v="23"/>
    <m/>
    <n v="23"/>
    <n v="0"/>
    <n v="17"/>
    <n v="17"/>
    <n v="39"/>
    <n v="14"/>
    <n v="53"/>
    <n v="1972"/>
    <n v="3300"/>
    <n v="5272"/>
    <x v="0"/>
    <x v="26"/>
  </r>
  <r>
    <x v="20"/>
    <n v="121"/>
    <n v="475"/>
    <n v="356"/>
    <n v="46"/>
    <n v="17"/>
    <n v="1015"/>
    <n v="1707"/>
    <n v="2722"/>
    <n v="16"/>
    <m/>
    <n v="16"/>
    <n v="6"/>
    <n v="0"/>
    <n v="6"/>
    <n v="170"/>
    <n v="86"/>
    <n v="256"/>
    <n v="823"/>
    <n v="1621"/>
    <n v="2444"/>
    <x v="0"/>
    <x v="26"/>
  </r>
  <r>
    <x v="13"/>
    <n v="84"/>
    <n v="1112"/>
    <n v="727"/>
    <n v="36"/>
    <n v="30"/>
    <n v="1989"/>
    <n v="902"/>
    <n v="2891"/>
    <n v="88"/>
    <m/>
    <n v="88"/>
    <n v="11"/>
    <n v="7"/>
    <n v="18"/>
    <n v="268"/>
    <n v="42"/>
    <n v="310"/>
    <n v="1622"/>
    <n v="853"/>
    <n v="2475"/>
    <x v="0"/>
    <x v="26"/>
  </r>
  <r>
    <x v="14"/>
    <n v="38"/>
    <n v="131"/>
    <n v="60"/>
    <n v="32"/>
    <n v="12"/>
    <n v="273"/>
    <n v="425"/>
    <n v="698"/>
    <n v="54"/>
    <m/>
    <n v="54"/>
    <n v="10"/>
    <n v="0"/>
    <n v="10"/>
    <n v="118"/>
    <n v="112"/>
    <n v="230"/>
    <n v="91"/>
    <n v="313"/>
    <n v="404"/>
    <x v="0"/>
    <x v="26"/>
  </r>
  <r>
    <x v="16"/>
    <n v="41"/>
    <n v="89"/>
    <n v="105"/>
    <n v="219"/>
    <n v="101"/>
    <n v="555"/>
    <n v="237"/>
    <n v="792"/>
    <n v="189"/>
    <m/>
    <n v="189"/>
    <n v="28"/>
    <n v="0"/>
    <n v="28"/>
    <n v="68"/>
    <n v="95"/>
    <n v="163"/>
    <n v="270"/>
    <n v="142"/>
    <n v="412"/>
    <x v="0"/>
    <x v="26"/>
  </r>
  <r>
    <x v="17"/>
    <n v="67"/>
    <n v="168"/>
    <n v="209"/>
    <n v="74"/>
    <n v="54"/>
    <n v="572"/>
    <n v="338"/>
    <n v="910"/>
    <n v="133"/>
    <m/>
    <n v="133"/>
    <n v="2"/>
    <n v="0"/>
    <n v="2"/>
    <n v="55"/>
    <n v="66"/>
    <n v="121"/>
    <n v="382"/>
    <n v="272"/>
    <n v="654"/>
    <x v="0"/>
    <x v="26"/>
  </r>
  <r>
    <x v="18"/>
    <n v="22364"/>
    <n v="121567"/>
    <n v="55890"/>
    <n v="9026"/>
    <n v="3821"/>
    <n v="212668"/>
    <n v="191311"/>
    <n v="403979"/>
    <n v="14736"/>
    <m/>
    <n v="14736"/>
    <n v="2236"/>
    <n v="2601"/>
    <n v="4837"/>
    <n v="43316"/>
    <n v="24386"/>
    <n v="67702"/>
    <n v="152380"/>
    <n v="164324"/>
    <n v="316704"/>
    <x v="0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0"/>
    <x v="26"/>
  </r>
  <r>
    <x v="22"/>
    <n v="147751"/>
    <n v="1123562"/>
    <n v="488389"/>
    <n v="26532"/>
    <n v="24456"/>
    <n v="1810690"/>
    <n v="1844712"/>
    <n v="3655402"/>
    <n v="29656"/>
    <m/>
    <n v="29656"/>
    <n v="10748"/>
    <n v="30716"/>
    <n v="41464"/>
    <n v="408978"/>
    <n v="277169"/>
    <n v="686147"/>
    <n v="1361308"/>
    <n v="1536827"/>
    <n v="2898135"/>
    <x v="0"/>
    <x v="26"/>
  </r>
  <r>
    <x v="23"/>
    <n v="66.40882388633942"/>
    <n v="77.636739533611021"/>
    <n v="67.557821059038346"/>
    <n v="37.620701878766397"/>
    <n v="58.523978175552791"/>
    <n v="72.28522701686758"/>
    <n v="59.280387628934889"/>
    <n v="65.080190273192798"/>
    <n v="35.313590302337488"/>
    <m/>
    <n v="35.313590302337488"/>
    <n v="49.886284520770481"/>
    <n v="48.785756261812871"/>
    <n v="49.06633848484131"/>
    <n v="67.67293516120759"/>
    <n v="65.77118937671743"/>
    <n v="66.891638289305774"/>
    <n v="75.836562110910251"/>
    <n v="58.490820246267603"/>
    <n v="65.531273784505757"/>
    <x v="0"/>
    <x v="26"/>
  </r>
  <r>
    <x v="24"/>
    <n v="6.6066446074047578"/>
    <n v="9.2423272763167628"/>
    <n v="8.7383968509572369"/>
    <n v="2.9395080877465101"/>
    <n v="6.4004187385501181"/>
    <n v="8.5141629206086478"/>
    <n v="9.6424774320347488"/>
    <n v="9.0484950950420693"/>
    <n v="2.0124864277958738"/>
    <m/>
    <n v="2.0124864277958738"/>
    <n v="4.8067978533094813"/>
    <n v="11.809304113802384"/>
    <n v="8.572255530287368"/>
    <n v="9.4417305383691943"/>
    <n v="11.365906667760191"/>
    <n v="10.134811379279785"/>
    <n v="8.9336395852474073"/>
    <n v="9.3524196100387034"/>
    <n v="9.1509264170960893"/>
    <x v="0"/>
    <x v="26"/>
  </r>
  <r>
    <x v="0"/>
    <n v="7121"/>
    <n v="22932"/>
    <n v="10373"/>
    <n v="3922"/>
    <n v="1345"/>
    <n v="45693"/>
    <n v="8578"/>
    <n v="54271"/>
    <n v="10916"/>
    <m/>
    <n v="10916"/>
    <n v="1411"/>
    <n v="85"/>
    <n v="1496"/>
    <n v="14934"/>
    <n v="5968"/>
    <n v="20902"/>
    <n v="18432"/>
    <n v="2525"/>
    <n v="20957"/>
    <x v="0"/>
    <x v="27"/>
  </r>
  <r>
    <x v="1"/>
    <n v="295"/>
    <n v="2813"/>
    <n v="1589"/>
    <n v="94"/>
    <n v="41"/>
    <n v="4832"/>
    <n v="9168"/>
    <n v="14000"/>
    <n v="37"/>
    <m/>
    <n v="37"/>
    <n v="14"/>
    <n v="14"/>
    <n v="28"/>
    <n v="231"/>
    <n v="152"/>
    <n v="383"/>
    <n v="4550"/>
    <n v="9002"/>
    <n v="13552"/>
    <x v="0"/>
    <x v="27"/>
  </r>
  <r>
    <x v="2"/>
    <n v="681"/>
    <n v="5754"/>
    <n v="1273"/>
    <n v="68"/>
    <n v="31"/>
    <n v="7807"/>
    <n v="3074"/>
    <n v="10881"/>
    <n v="34"/>
    <m/>
    <n v="34"/>
    <n v="20"/>
    <n v="0"/>
    <n v="20"/>
    <n v="218"/>
    <n v="100"/>
    <n v="318"/>
    <n v="7535"/>
    <n v="2974"/>
    <n v="10509"/>
    <x v="0"/>
    <x v="27"/>
  </r>
  <r>
    <x v="3"/>
    <n v="2216"/>
    <n v="27717"/>
    <n v="8854"/>
    <n v="935"/>
    <n v="438"/>
    <n v="40160"/>
    <n v="18209"/>
    <n v="58369"/>
    <n v="477"/>
    <m/>
    <n v="477"/>
    <n v="304"/>
    <n v="2556"/>
    <n v="2860"/>
    <n v="13615"/>
    <n v="4601"/>
    <n v="18216"/>
    <n v="25764"/>
    <n v="11052"/>
    <n v="36816"/>
    <x v="0"/>
    <x v="27"/>
  </r>
  <r>
    <x v="4"/>
    <n v="643"/>
    <n v="2771"/>
    <n v="1564"/>
    <n v="134"/>
    <n v="69"/>
    <n v="5181"/>
    <n v="2857"/>
    <n v="8038"/>
    <n v="106"/>
    <m/>
    <n v="106"/>
    <n v="42"/>
    <n v="14"/>
    <n v="56"/>
    <n v="1040"/>
    <n v="124"/>
    <n v="1164"/>
    <n v="3993"/>
    <n v="2719"/>
    <n v="6712"/>
    <x v="0"/>
    <x v="27"/>
  </r>
  <r>
    <x v="5"/>
    <n v="5476"/>
    <n v="34949"/>
    <n v="17679"/>
    <n v="454"/>
    <n v="1032"/>
    <n v="59590"/>
    <n v="86026"/>
    <n v="145616"/>
    <n v="229"/>
    <m/>
    <n v="229"/>
    <n v="65"/>
    <n v="44"/>
    <n v="109"/>
    <n v="8477"/>
    <n v="2708"/>
    <n v="11185"/>
    <n v="50819"/>
    <n v="83274"/>
    <n v="134093"/>
    <x v="0"/>
    <x v="27"/>
  </r>
  <r>
    <x v="25"/>
    <n v="92"/>
    <n v="130"/>
    <n v="140"/>
    <n v="38"/>
    <n v="5"/>
    <n v="405"/>
    <n v="1993"/>
    <n v="2398"/>
    <n v="20"/>
    <m/>
    <n v="20"/>
    <n v="4"/>
    <n v="0"/>
    <n v="4"/>
    <n v="87"/>
    <n v="29"/>
    <n v="116"/>
    <n v="294"/>
    <n v="1964"/>
    <n v="2258"/>
    <x v="0"/>
    <x v="27"/>
  </r>
  <r>
    <x v="6"/>
    <n v="871"/>
    <n v="7592"/>
    <n v="1842"/>
    <n v="143"/>
    <n v="55"/>
    <n v="10503"/>
    <n v="3290"/>
    <n v="13793"/>
    <n v="123"/>
    <m/>
    <n v="123"/>
    <n v="17"/>
    <n v="3"/>
    <n v="20"/>
    <n v="324"/>
    <n v="208"/>
    <n v="532"/>
    <n v="10039"/>
    <n v="3079"/>
    <n v="13118"/>
    <x v="0"/>
    <x v="27"/>
  </r>
  <r>
    <x v="7"/>
    <n v="504"/>
    <n v="1444"/>
    <n v="2719"/>
    <n v="93"/>
    <n v="47"/>
    <n v="4807"/>
    <n v="12648"/>
    <n v="17455"/>
    <n v="419"/>
    <m/>
    <n v="419"/>
    <n v="1"/>
    <n v="14"/>
    <n v="15"/>
    <n v="932"/>
    <n v="2522"/>
    <n v="3454"/>
    <n v="3455"/>
    <n v="10112"/>
    <n v="13567"/>
    <x v="0"/>
    <x v="27"/>
  </r>
  <r>
    <x v="8"/>
    <n v="52"/>
    <n v="514"/>
    <n v="849"/>
    <n v="121"/>
    <n v="7"/>
    <n v="1543"/>
    <n v="7234"/>
    <n v="8777"/>
    <n v="28"/>
    <m/>
    <n v="28"/>
    <n v="0"/>
    <n v="0"/>
    <n v="0"/>
    <n v="465"/>
    <n v="1152"/>
    <n v="1617"/>
    <n v="1050"/>
    <n v="6082"/>
    <n v="7132"/>
    <x v="0"/>
    <x v="27"/>
  </r>
  <r>
    <x v="9"/>
    <n v="44"/>
    <n v="544"/>
    <n v="1238"/>
    <n v="61"/>
    <n v="13"/>
    <n v="1900"/>
    <n v="7397"/>
    <n v="9297"/>
    <n v="25"/>
    <m/>
    <n v="25"/>
    <n v="7"/>
    <n v="0"/>
    <n v="7"/>
    <n v="358"/>
    <n v="1573"/>
    <n v="1931"/>
    <n v="1510"/>
    <n v="5824"/>
    <n v="7334"/>
    <x v="0"/>
    <x v="27"/>
  </r>
  <r>
    <x v="10"/>
    <n v="124"/>
    <n v="909"/>
    <n v="2655"/>
    <n v="46"/>
    <n v="39"/>
    <n v="3773"/>
    <n v="11770"/>
    <n v="15543"/>
    <n v="24"/>
    <m/>
    <n v="24"/>
    <n v="3"/>
    <n v="7"/>
    <n v="10"/>
    <n v="798"/>
    <n v="4950"/>
    <n v="5748"/>
    <n v="2948"/>
    <n v="6813"/>
    <n v="9761"/>
    <x v="0"/>
    <x v="27"/>
  </r>
  <r>
    <x v="11"/>
    <n v="191"/>
    <n v="689"/>
    <n v="252"/>
    <n v="43"/>
    <n v="37"/>
    <n v="1212"/>
    <n v="939"/>
    <n v="2151"/>
    <n v="24"/>
    <m/>
    <n v="24"/>
    <n v="20"/>
    <n v="0"/>
    <n v="20"/>
    <n v="119"/>
    <n v="82"/>
    <n v="201"/>
    <n v="1049"/>
    <n v="857"/>
    <n v="1906"/>
    <x v="0"/>
    <x v="27"/>
  </r>
  <r>
    <x v="12"/>
    <n v="158"/>
    <n v="1292"/>
    <n v="421"/>
    <n v="65"/>
    <n v="39"/>
    <n v="1975"/>
    <n v="1507"/>
    <n v="3482"/>
    <n v="15"/>
    <m/>
    <n v="15"/>
    <n v="3"/>
    <n v="78"/>
    <n v="81"/>
    <n v="656"/>
    <n v="271"/>
    <n v="927"/>
    <n v="1301"/>
    <n v="1158"/>
    <n v="2459"/>
    <x v="0"/>
    <x v="27"/>
  </r>
  <r>
    <x v="19"/>
    <n v="576"/>
    <n v="1061"/>
    <n v="352"/>
    <n v="3"/>
    <n v="22"/>
    <n v="2014"/>
    <n v="2223"/>
    <n v="4237"/>
    <n v="8"/>
    <m/>
    <n v="8"/>
    <n v="0"/>
    <n v="0"/>
    <n v="0"/>
    <n v="24"/>
    <n v="18"/>
    <n v="42"/>
    <n v="1982"/>
    <n v="2205"/>
    <n v="4187"/>
    <x v="0"/>
    <x v="27"/>
  </r>
  <r>
    <x v="20"/>
    <n v="62"/>
    <n v="1346"/>
    <n v="281"/>
    <n v="18"/>
    <n v="20"/>
    <n v="1727"/>
    <n v="1448"/>
    <n v="3175"/>
    <n v="17"/>
    <m/>
    <n v="17"/>
    <n v="3"/>
    <n v="0"/>
    <n v="3"/>
    <n v="103"/>
    <n v="28"/>
    <n v="131"/>
    <n v="1604"/>
    <n v="1420"/>
    <n v="3024"/>
    <x v="0"/>
    <x v="27"/>
  </r>
  <r>
    <x v="13"/>
    <n v="111"/>
    <n v="712"/>
    <n v="379"/>
    <n v="38"/>
    <n v="54"/>
    <n v="1294"/>
    <n v="642"/>
    <n v="1936"/>
    <n v="80"/>
    <m/>
    <n v="80"/>
    <n v="6"/>
    <n v="0"/>
    <n v="6"/>
    <n v="279"/>
    <n v="79"/>
    <n v="358"/>
    <n v="929"/>
    <n v="563"/>
    <n v="1492"/>
    <x v="0"/>
    <x v="27"/>
  </r>
  <r>
    <x v="14"/>
    <n v="21"/>
    <n v="176"/>
    <n v="73"/>
    <n v="69"/>
    <n v="20"/>
    <n v="359"/>
    <n v="441"/>
    <n v="800"/>
    <n v="42"/>
    <m/>
    <n v="42"/>
    <n v="12"/>
    <n v="0"/>
    <n v="12"/>
    <n v="139"/>
    <n v="120"/>
    <n v="259"/>
    <n v="166"/>
    <n v="321"/>
    <n v="487"/>
    <x v="0"/>
    <x v="27"/>
  </r>
  <r>
    <x v="16"/>
    <n v="13"/>
    <n v="78"/>
    <n v="214"/>
    <n v="147"/>
    <n v="103"/>
    <n v="555"/>
    <n v="202"/>
    <n v="757"/>
    <n v="181"/>
    <m/>
    <n v="181"/>
    <n v="33"/>
    <n v="0"/>
    <n v="33"/>
    <n v="87"/>
    <n v="91"/>
    <n v="178"/>
    <n v="254"/>
    <n v="111"/>
    <n v="365"/>
    <x v="0"/>
    <x v="27"/>
  </r>
  <r>
    <x v="17"/>
    <n v="133"/>
    <n v="207"/>
    <n v="179"/>
    <n v="152"/>
    <n v="48"/>
    <n v="719"/>
    <n v="444"/>
    <n v="1163"/>
    <n v="159"/>
    <m/>
    <n v="159"/>
    <n v="14"/>
    <n v="7"/>
    <n v="21"/>
    <n v="106"/>
    <n v="66"/>
    <n v="172"/>
    <n v="440"/>
    <n v="371"/>
    <n v="811"/>
    <x v="0"/>
    <x v="27"/>
  </r>
  <r>
    <x v="18"/>
    <n v="19384"/>
    <n v="113630"/>
    <n v="52926"/>
    <n v="6644"/>
    <n v="3465"/>
    <n v="196049"/>
    <n v="180090"/>
    <n v="376139"/>
    <n v="12964"/>
    <m/>
    <n v="12964"/>
    <n v="1979"/>
    <n v="2822"/>
    <n v="4801"/>
    <n v="42992"/>
    <n v="24842"/>
    <n v="67834"/>
    <n v="138114"/>
    <n v="152426"/>
    <n v="290540"/>
    <x v="0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0"/>
    <x v="27"/>
  </r>
  <r>
    <x v="22"/>
    <n v="137894"/>
    <n v="1097691"/>
    <n v="466477"/>
    <n v="24104"/>
    <n v="21858"/>
    <n v="1748024"/>
    <n v="1775660"/>
    <n v="3523684"/>
    <n v="35729"/>
    <m/>
    <n v="35729"/>
    <n v="8663"/>
    <n v="30468"/>
    <n v="39131"/>
    <n v="424044"/>
    <n v="284231"/>
    <n v="708275"/>
    <n v="1279588"/>
    <n v="1460961"/>
    <n v="2740549"/>
    <x v="0"/>
    <x v="27"/>
  </r>
  <r>
    <x v="23"/>
    <n v="61.90944395806676"/>
    <n v="77.378962646738913"/>
    <n v="66.979636612170935"/>
    <n v="43.101351834632716"/>
    <n v="62.34277402241807"/>
    <n v="71.971959319108493"/>
    <n v="57.630323508878746"/>
    <n v="63.952123803830141"/>
    <n v="43.756582653636073"/>
    <m/>
    <n v="43.756582653636073"/>
    <n v="44.712258064516128"/>
    <n v="48.391861628627247"/>
    <n v="47.525991061018267"/>
    <n v="70.615036444568787"/>
    <n v="69.772025991049929"/>
    <n v="70.274300704851413"/>
    <n v="74.083371786105701"/>
    <n v="55.958601020611013"/>
    <n v="63.175170400478009"/>
    <x v="0"/>
    <x v="27"/>
  </r>
  <r>
    <x v="24"/>
    <n v="7.1138052001650847"/>
    <n v="9.6602217724192556"/>
    <n v="8.8137588330877072"/>
    <n v="3.6279349789283564"/>
    <n v="6.3082251082251082"/>
    <n v="8.9162607307356829"/>
    <n v="9.8598478538508516"/>
    <n v="9.368036816176998"/>
    <n v="2.756016661524221"/>
    <m/>
    <n v="2.756016661524221"/>
    <n v="4.3774633653360286"/>
    <n v="10.796598157335223"/>
    <n v="8.1505936263278489"/>
    <n v="9.8633234090063269"/>
    <n v="11.441550599790677"/>
    <n v="10.441297874222366"/>
    <n v="9.2647233444835422"/>
    <n v="9.584723078739847"/>
    <n v="9.4326048048461484"/>
    <x v="0"/>
    <x v="27"/>
  </r>
  <r>
    <x v="0"/>
    <n v="8592"/>
    <n v="31343"/>
    <n v="12745"/>
    <n v="5234"/>
    <n v="1644"/>
    <n v="59558"/>
    <n v="15442"/>
    <n v="75000"/>
    <n v="13822"/>
    <m/>
    <n v="13822"/>
    <n v="1506"/>
    <n v="119"/>
    <n v="1625"/>
    <n v="20984"/>
    <n v="9092"/>
    <n v="30076"/>
    <n v="23246"/>
    <n v="6231"/>
    <n v="29477"/>
    <x v="1"/>
    <x v="26"/>
  </r>
  <r>
    <x v="1"/>
    <n v="393"/>
    <n v="2895"/>
    <n v="1866"/>
    <n v="250"/>
    <n v="56"/>
    <n v="5460"/>
    <n v="9136"/>
    <n v="14596"/>
    <n v="38"/>
    <m/>
    <n v="38"/>
    <n v="17"/>
    <n v="7"/>
    <n v="24"/>
    <n v="340"/>
    <n v="135"/>
    <n v="475"/>
    <n v="5065"/>
    <n v="8994"/>
    <n v="14059"/>
    <x v="1"/>
    <x v="26"/>
  </r>
  <r>
    <x v="2"/>
    <n v="659"/>
    <n v="7566"/>
    <n v="1027"/>
    <n v="35"/>
    <n v="45"/>
    <n v="9332"/>
    <n v="2771"/>
    <n v="12103"/>
    <n v="37"/>
    <m/>
    <n v="37"/>
    <n v="5"/>
    <n v="0"/>
    <n v="5"/>
    <n v="143"/>
    <n v="136"/>
    <n v="279"/>
    <n v="9147"/>
    <n v="2635"/>
    <n v="11782"/>
    <x v="1"/>
    <x v="26"/>
  </r>
  <r>
    <x v="3"/>
    <n v="2481"/>
    <n v="27517"/>
    <n v="9661"/>
    <n v="1493"/>
    <n v="469"/>
    <n v="41621"/>
    <n v="19288"/>
    <n v="60909"/>
    <n v="305"/>
    <m/>
    <n v="305"/>
    <n v="461"/>
    <n v="2498"/>
    <n v="2959"/>
    <n v="13035"/>
    <n v="5483"/>
    <n v="18518"/>
    <n v="27820"/>
    <n v="11307"/>
    <n v="39127"/>
    <x v="1"/>
    <x v="26"/>
  </r>
  <r>
    <x v="4"/>
    <n v="619"/>
    <n v="3747"/>
    <n v="1760"/>
    <n v="309"/>
    <n v="165"/>
    <n v="6600"/>
    <n v="5045"/>
    <n v="11645"/>
    <n v="162"/>
    <m/>
    <n v="162"/>
    <n v="104"/>
    <n v="20"/>
    <n v="124"/>
    <n v="1431"/>
    <n v="250"/>
    <n v="1681"/>
    <n v="4903"/>
    <n v="4775"/>
    <n v="9678"/>
    <x v="1"/>
    <x v="26"/>
  </r>
  <r>
    <x v="5"/>
    <n v="6437"/>
    <n v="39084"/>
    <n v="17731"/>
    <n v="1339"/>
    <n v="945"/>
    <n v="65536"/>
    <n v="99565"/>
    <n v="165101"/>
    <n v="290"/>
    <m/>
    <n v="290"/>
    <n v="32"/>
    <n v="109"/>
    <n v="141"/>
    <n v="8509"/>
    <n v="2307"/>
    <n v="10816"/>
    <n v="56705"/>
    <n v="97149"/>
    <n v="153854"/>
    <x v="1"/>
    <x v="26"/>
  </r>
  <r>
    <x v="25"/>
    <n v="85"/>
    <n v="254"/>
    <n v="73"/>
    <n v="51"/>
    <n v="8"/>
    <n v="471"/>
    <n v="1894"/>
    <n v="2365"/>
    <n v="37"/>
    <m/>
    <n v="37"/>
    <n v="3"/>
    <n v="0"/>
    <n v="3"/>
    <n v="58"/>
    <n v="33"/>
    <n v="91"/>
    <n v="373"/>
    <n v="1861"/>
    <n v="2234"/>
    <x v="1"/>
    <x v="26"/>
  </r>
  <r>
    <x v="6"/>
    <n v="1106"/>
    <n v="4944"/>
    <n v="1236"/>
    <n v="70"/>
    <n v="62"/>
    <n v="7418"/>
    <n v="2412"/>
    <n v="9830"/>
    <n v="128"/>
    <m/>
    <n v="128"/>
    <n v="6"/>
    <n v="3"/>
    <n v="9"/>
    <n v="297"/>
    <n v="213"/>
    <n v="510"/>
    <n v="6987"/>
    <n v="2196"/>
    <n v="9183"/>
    <x v="1"/>
    <x v="26"/>
  </r>
  <r>
    <x v="7"/>
    <n v="693"/>
    <n v="2067"/>
    <n v="2342"/>
    <n v="66"/>
    <n v="9"/>
    <n v="5177"/>
    <n v="8608"/>
    <n v="13785"/>
    <n v="536"/>
    <m/>
    <n v="536"/>
    <n v="0"/>
    <n v="0"/>
    <n v="0"/>
    <n v="1240"/>
    <n v="1658"/>
    <n v="2898"/>
    <n v="3401"/>
    <n v="6950"/>
    <n v="10351"/>
    <x v="1"/>
    <x v="26"/>
  </r>
  <r>
    <x v="8"/>
    <n v="134"/>
    <n v="575"/>
    <n v="845"/>
    <n v="61"/>
    <n v="12"/>
    <n v="1627"/>
    <n v="8012"/>
    <n v="9639"/>
    <n v="27"/>
    <m/>
    <n v="27"/>
    <n v="6"/>
    <n v="0"/>
    <n v="6"/>
    <n v="256"/>
    <n v="792"/>
    <n v="1048"/>
    <n v="1338"/>
    <n v="7220"/>
    <n v="8558"/>
    <x v="1"/>
    <x v="26"/>
  </r>
  <r>
    <x v="9"/>
    <n v="130"/>
    <n v="834"/>
    <n v="1560"/>
    <n v="33"/>
    <n v="37"/>
    <n v="2594"/>
    <n v="9646"/>
    <n v="12240"/>
    <n v="39"/>
    <m/>
    <n v="39"/>
    <n v="4"/>
    <n v="27"/>
    <n v="31"/>
    <n v="246"/>
    <n v="1144"/>
    <n v="1390"/>
    <n v="2305"/>
    <n v="8475"/>
    <n v="10780"/>
    <x v="1"/>
    <x v="26"/>
  </r>
  <r>
    <x v="10"/>
    <n v="245"/>
    <n v="1559"/>
    <n v="2547"/>
    <n v="0"/>
    <n v="9"/>
    <n v="4360"/>
    <n v="11206"/>
    <n v="15566"/>
    <n v="29"/>
    <m/>
    <n v="29"/>
    <n v="0"/>
    <n v="48"/>
    <n v="48"/>
    <n v="1002"/>
    <n v="4626"/>
    <n v="5628"/>
    <n v="3329"/>
    <n v="6532"/>
    <n v="9861"/>
    <x v="1"/>
    <x v="26"/>
  </r>
  <r>
    <x v="11"/>
    <n v="164"/>
    <n v="759"/>
    <n v="419"/>
    <n v="76"/>
    <n v="60"/>
    <n v="1478"/>
    <n v="820"/>
    <n v="2298"/>
    <n v="21"/>
    <m/>
    <n v="21"/>
    <n v="13"/>
    <n v="34"/>
    <n v="47"/>
    <n v="205"/>
    <n v="66"/>
    <n v="271"/>
    <n v="1239"/>
    <n v="720"/>
    <n v="1959"/>
    <x v="1"/>
    <x v="26"/>
  </r>
  <r>
    <x v="12"/>
    <n v="126"/>
    <n v="1094"/>
    <n v="342"/>
    <n v="14"/>
    <n v="63"/>
    <n v="1639"/>
    <n v="1140"/>
    <n v="2779"/>
    <n v="15"/>
    <m/>
    <n v="15"/>
    <n v="1"/>
    <n v="27"/>
    <n v="28"/>
    <n v="346"/>
    <n v="181"/>
    <n v="527"/>
    <n v="1277"/>
    <n v="932"/>
    <n v="2209"/>
    <x v="1"/>
    <x v="26"/>
  </r>
  <r>
    <x v="19"/>
    <n v="167"/>
    <n v="803"/>
    <n v="314"/>
    <n v="10"/>
    <n v="0"/>
    <n v="1294"/>
    <n v="2118"/>
    <n v="3412"/>
    <n v="20"/>
    <m/>
    <n v="20"/>
    <n v="0"/>
    <n v="68"/>
    <n v="68"/>
    <n v="17"/>
    <n v="8"/>
    <n v="25"/>
    <n v="1257"/>
    <n v="2042"/>
    <n v="3299"/>
    <x v="1"/>
    <x v="26"/>
  </r>
  <r>
    <x v="20"/>
    <n v="47"/>
    <n v="581"/>
    <n v="505"/>
    <n v="37"/>
    <n v="6"/>
    <n v="1176"/>
    <n v="1426"/>
    <n v="2602"/>
    <n v="18"/>
    <m/>
    <n v="18"/>
    <n v="6"/>
    <n v="10"/>
    <n v="16"/>
    <n v="203"/>
    <n v="20"/>
    <n v="223"/>
    <n v="949"/>
    <n v="1396"/>
    <n v="2345"/>
    <x v="1"/>
    <x v="26"/>
  </r>
  <r>
    <x v="13"/>
    <n v="154"/>
    <n v="1162"/>
    <n v="697"/>
    <n v="32"/>
    <n v="27"/>
    <n v="2072"/>
    <n v="891"/>
    <n v="2963"/>
    <n v="250"/>
    <m/>
    <n v="250"/>
    <n v="20"/>
    <n v="27"/>
    <n v="47"/>
    <n v="282"/>
    <n v="156"/>
    <n v="438"/>
    <n v="1520"/>
    <n v="708"/>
    <n v="2228"/>
    <x v="1"/>
    <x v="26"/>
  </r>
  <r>
    <x v="14"/>
    <n v="62"/>
    <n v="179"/>
    <n v="217"/>
    <n v="101"/>
    <n v="28"/>
    <n v="587"/>
    <n v="457"/>
    <n v="1044"/>
    <n v="134"/>
    <m/>
    <n v="134"/>
    <n v="10"/>
    <n v="0"/>
    <n v="10"/>
    <n v="236"/>
    <n v="144"/>
    <n v="380"/>
    <n v="207"/>
    <n v="313"/>
    <n v="520"/>
    <x v="1"/>
    <x v="26"/>
  </r>
  <r>
    <x v="16"/>
    <n v="29"/>
    <n v="182"/>
    <n v="191"/>
    <n v="46"/>
    <n v="97"/>
    <n v="545"/>
    <n v="171"/>
    <n v="716"/>
    <n v="170"/>
    <m/>
    <n v="170"/>
    <n v="15"/>
    <n v="0"/>
    <n v="15"/>
    <n v="155"/>
    <n v="56"/>
    <n v="211"/>
    <n v="205"/>
    <n v="115"/>
    <n v="320"/>
    <x v="1"/>
    <x v="26"/>
  </r>
  <r>
    <x v="17"/>
    <n v="68"/>
    <n v="120"/>
    <n v="178"/>
    <n v="83"/>
    <n v="53"/>
    <n v="502"/>
    <n v="328"/>
    <n v="830"/>
    <n v="168"/>
    <m/>
    <n v="168"/>
    <n v="19"/>
    <n v="7"/>
    <n v="26"/>
    <n v="60"/>
    <n v="81"/>
    <n v="141"/>
    <n v="255"/>
    <n v="240"/>
    <n v="495"/>
    <x v="1"/>
    <x v="26"/>
  </r>
  <r>
    <x v="18"/>
    <n v="22391"/>
    <n v="127265"/>
    <n v="56256"/>
    <n v="9340"/>
    <n v="3795"/>
    <n v="219047"/>
    <n v="200376"/>
    <n v="419423"/>
    <n v="16246"/>
    <s v=" "/>
    <n v="16246"/>
    <n v="2228"/>
    <n v="3004"/>
    <n v="5232"/>
    <n v="49045"/>
    <n v="26581"/>
    <n v="75626"/>
    <n v="151528"/>
    <n v="170791"/>
    <n v="322319"/>
    <x v="1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1"/>
    <x v="26"/>
  </r>
  <r>
    <x v="22"/>
    <n v="160082"/>
    <n v="1107669"/>
    <n v="473024"/>
    <n v="33318"/>
    <n v="24090"/>
    <n v="1798183"/>
    <n v="1869574"/>
    <n v="3667757"/>
    <n v="35198"/>
    <m/>
    <n v="35198"/>
    <n v="9877"/>
    <n v="32681"/>
    <n v="42558"/>
    <n v="409900"/>
    <n v="279453"/>
    <n v="689353"/>
    <n v="1343208"/>
    <n v="1557440"/>
    <n v="2900648"/>
    <x v="1"/>
    <x v="26"/>
  </r>
  <r>
    <x v="23"/>
    <n v="76.913319848366186"/>
    <n v="81.81707385532664"/>
    <n v="69.944993198083637"/>
    <n v="50.500947328533535"/>
    <n v="61.623861659674617"/>
    <n v="76.736684254278984"/>
    <n v="64.222738105952502"/>
    <n v="69.803615792801224"/>
    <n v="44.803401178701904"/>
    <m/>
    <n v="44.803401178701904"/>
    <n v="49.005209625403126"/>
    <n v="55.486510806635088"/>
    <n v="53.834088091684166"/>
    <n v="72.503117510236933"/>
    <n v="70.886496578104939"/>
    <n v="71.838958878927372"/>
    <n v="79.988804492495134"/>
    <n v="63.363294578862984"/>
    <n v="70.111413570247308"/>
    <x v="1"/>
    <x v="26"/>
  </r>
  <r>
    <x v="24"/>
    <n v="7.1493903800634184"/>
    <n v="8.7036420068361302"/>
    <n v="8.4084186575654147"/>
    <n v="3.5672376873661671"/>
    <n v="6.3478260869565215"/>
    <n v="8.2091195040333815"/>
    <n v="9.3303289815147519"/>
    <n v="8.7447684080272179"/>
    <n v="2.1665640773113384"/>
    <m/>
    <n v="2.1665640773113384"/>
    <n v="4.4331238779174145"/>
    <n v="10.879161118508655"/>
    <n v="8.1341743119266052"/>
    <n v="8.3576307472729123"/>
    <n v="10.5132613520936"/>
    <n v="9.1152910374738845"/>
    <n v="8.8644210970909665"/>
    <n v="9.1189816793624949"/>
    <n v="8.999308138831406"/>
    <x v="1"/>
    <x v="26"/>
  </r>
  <r>
    <x v="27"/>
    <n v="71.485996934652363"/>
    <n v="79.657234455773576"/>
    <n v="68.711620926243569"/>
    <n v="43.846153846153847"/>
    <n v="60.02225519287834"/>
    <n v="74.436764681616424"/>
    <n v="61.669190359493399"/>
    <n v="67.363179274336872"/>
    <n v="39.900332225913623"/>
    <m/>
    <n v="39.900332225913623"/>
    <n v="49.460431654676256"/>
    <n v="52.024454291810272"/>
    <n v="51.370750794815358"/>
    <n v="70.007523296571776"/>
    <n v="68.243587857388064"/>
    <n v="69.282843240956211"/>
    <n v="77.843479262009609"/>
    <n v="60.845849507022038"/>
    <n v="67.745008014280842"/>
    <x v="1"/>
    <x v="26"/>
  </r>
  <r>
    <x v="28"/>
    <n v="6.8781812088034853"/>
    <n v="8.9668169688786001"/>
    <n v="8.5728692953828052"/>
    <n v="3.2587389741914405"/>
    <n v="6.3742121848739499"/>
    <n v="8.3593875589219735"/>
    <n v="9.4827911061638499"/>
    <n v="8.8937833524815346"/>
    <n v="2.0932799690142665"/>
    <m/>
    <n v="2.0932799690142665"/>
    <n v="4.620295698924731"/>
    <n v="11.310793933987512"/>
    <n v="8.3446221074585356"/>
    <n v="8.8660581847316511"/>
    <n v="10.921223536798321"/>
    <n v="9.5968687206965839"/>
    <n v="8.8991273674927935"/>
    <n v="9.2334482192680127"/>
    <n v="9.0744511543402968"/>
    <x v="1"/>
    <x v="26"/>
  </r>
  <r>
    <x v="0"/>
    <n v="7342"/>
    <n v="24520"/>
    <n v="12440"/>
    <n v="5027"/>
    <n v="1313"/>
    <n v="50642"/>
    <n v="12183"/>
    <n v="62825"/>
    <n v="12873"/>
    <m/>
    <n v="12873"/>
    <n v="1591"/>
    <n v="205"/>
    <n v="1796"/>
    <n v="18174"/>
    <n v="8295"/>
    <n v="26469"/>
    <n v="18004"/>
    <n v="3683"/>
    <n v="21687"/>
    <x v="1"/>
    <x v="27"/>
  </r>
  <r>
    <x v="1"/>
    <n v="446"/>
    <n v="2846"/>
    <n v="1676"/>
    <n v="139"/>
    <n v="27"/>
    <n v="5134"/>
    <n v="9902"/>
    <n v="15036"/>
    <n v="36"/>
    <m/>
    <n v="36"/>
    <n v="23"/>
    <n v="5"/>
    <n v="28"/>
    <n v="234"/>
    <n v="184"/>
    <n v="418"/>
    <n v="4841"/>
    <n v="9713"/>
    <n v="14554"/>
    <x v="1"/>
    <x v="27"/>
  </r>
  <r>
    <x v="2"/>
    <n v="768"/>
    <n v="5830"/>
    <n v="1022"/>
    <n v="87"/>
    <n v="11"/>
    <n v="7718"/>
    <n v="2934"/>
    <n v="10652"/>
    <n v="22"/>
    <m/>
    <n v="22"/>
    <n v="15"/>
    <n v="10"/>
    <n v="25"/>
    <n v="167"/>
    <n v="54"/>
    <n v="221"/>
    <n v="7514"/>
    <n v="2870"/>
    <n v="10384"/>
    <x v="1"/>
    <x v="27"/>
  </r>
  <r>
    <x v="3"/>
    <n v="2532"/>
    <n v="28965"/>
    <n v="10764"/>
    <n v="1079"/>
    <n v="398"/>
    <n v="43738"/>
    <n v="18243"/>
    <n v="61981"/>
    <n v="401"/>
    <m/>
    <n v="401"/>
    <n v="286"/>
    <n v="1665"/>
    <n v="1951"/>
    <n v="13991"/>
    <n v="4648"/>
    <n v="18639"/>
    <n v="29060"/>
    <n v="11930"/>
    <n v="40990"/>
    <x v="1"/>
    <x v="27"/>
  </r>
  <r>
    <x v="4"/>
    <n v="419"/>
    <n v="4812"/>
    <n v="2814"/>
    <n v="250"/>
    <n v="120"/>
    <n v="8415"/>
    <n v="4815"/>
    <n v="13230"/>
    <n v="154"/>
    <m/>
    <n v="154"/>
    <n v="85"/>
    <n v="5"/>
    <n v="90"/>
    <n v="1753"/>
    <n v="239"/>
    <n v="1992"/>
    <n v="6423"/>
    <n v="4571"/>
    <n v="10994"/>
    <x v="1"/>
    <x v="27"/>
  </r>
  <r>
    <x v="5"/>
    <n v="6624"/>
    <n v="35777"/>
    <n v="15640"/>
    <n v="666"/>
    <n v="965"/>
    <n v="59672"/>
    <n v="86190"/>
    <n v="145862"/>
    <n v="319"/>
    <m/>
    <n v="319"/>
    <n v="64"/>
    <n v="123"/>
    <n v="187"/>
    <n v="8737"/>
    <n v="2542"/>
    <n v="11279"/>
    <n v="50552"/>
    <n v="83525"/>
    <n v="134077"/>
    <x v="1"/>
    <x v="27"/>
  </r>
  <r>
    <x v="25"/>
    <n v="81"/>
    <n v="109"/>
    <n v="115"/>
    <n v="58"/>
    <n v="0"/>
    <n v="363"/>
    <n v="1785"/>
    <n v="2148"/>
    <n v="16"/>
    <m/>
    <n v="16"/>
    <n v="0"/>
    <n v="0"/>
    <n v="0"/>
    <n v="66"/>
    <n v="42"/>
    <n v="108"/>
    <n v="281"/>
    <n v="1743"/>
    <n v="2024"/>
    <x v="1"/>
    <x v="27"/>
  </r>
  <r>
    <x v="6"/>
    <n v="774"/>
    <n v="6310"/>
    <n v="1640"/>
    <n v="158"/>
    <n v="46"/>
    <n v="8928"/>
    <n v="2418"/>
    <n v="11346"/>
    <n v="218"/>
    <m/>
    <n v="218"/>
    <n v="39"/>
    <n v="15"/>
    <n v="54"/>
    <n v="215"/>
    <n v="177"/>
    <n v="392"/>
    <n v="8456"/>
    <n v="2226"/>
    <n v="10682"/>
    <x v="1"/>
    <x v="27"/>
  </r>
  <r>
    <x v="7"/>
    <n v="482"/>
    <n v="1467"/>
    <n v="2278"/>
    <n v="92"/>
    <n v="14"/>
    <n v="4333"/>
    <n v="10781"/>
    <n v="15114"/>
    <n v="296"/>
    <m/>
    <n v="296"/>
    <n v="5"/>
    <n v="10"/>
    <n v="15"/>
    <n v="726"/>
    <n v="2235"/>
    <n v="2961"/>
    <n v="3306"/>
    <n v="8536"/>
    <n v="11842"/>
    <x v="1"/>
    <x v="27"/>
  </r>
  <r>
    <x v="8"/>
    <n v="100"/>
    <n v="717"/>
    <n v="664"/>
    <n v="127"/>
    <n v="0"/>
    <n v="1608"/>
    <n v="7141"/>
    <n v="8749"/>
    <n v="62"/>
    <m/>
    <n v="62"/>
    <n v="3"/>
    <n v="5"/>
    <n v="8"/>
    <n v="204"/>
    <n v="975"/>
    <n v="1179"/>
    <n v="1339"/>
    <n v="6161"/>
    <n v="7500"/>
    <x v="1"/>
    <x v="27"/>
  </r>
  <r>
    <x v="9"/>
    <n v="75"/>
    <n v="604"/>
    <n v="1072"/>
    <n v="95"/>
    <n v="21"/>
    <n v="1867"/>
    <n v="6576"/>
    <n v="8443"/>
    <n v="38"/>
    <m/>
    <n v="38"/>
    <n v="10"/>
    <n v="0"/>
    <n v="10"/>
    <n v="375"/>
    <n v="1131"/>
    <n v="1506"/>
    <n v="1444"/>
    <n v="5445"/>
    <n v="6889"/>
    <x v="1"/>
    <x v="27"/>
  </r>
  <r>
    <x v="10"/>
    <n v="229"/>
    <n v="1277"/>
    <n v="2297"/>
    <n v="41"/>
    <n v="12"/>
    <n v="3856"/>
    <n v="9064"/>
    <n v="12920"/>
    <n v="19"/>
    <m/>
    <n v="19"/>
    <n v="5"/>
    <n v="31"/>
    <n v="36"/>
    <n v="756"/>
    <n v="3796"/>
    <n v="4552"/>
    <n v="3076"/>
    <n v="5237"/>
    <n v="8313"/>
    <x v="1"/>
    <x v="27"/>
  </r>
  <r>
    <x v="11"/>
    <n v="170"/>
    <n v="750"/>
    <n v="426"/>
    <n v="65"/>
    <n v="17"/>
    <n v="1428"/>
    <n v="915"/>
    <n v="2343"/>
    <n v="36"/>
    <m/>
    <n v="36"/>
    <n v="17"/>
    <n v="10"/>
    <n v="27"/>
    <n v="199"/>
    <n v="54"/>
    <n v="253"/>
    <n v="1176"/>
    <n v="851"/>
    <n v="2027"/>
    <x v="1"/>
    <x v="27"/>
  </r>
  <r>
    <x v="12"/>
    <n v="148"/>
    <n v="1106"/>
    <n v="583"/>
    <n v="68"/>
    <n v="33"/>
    <n v="1938"/>
    <n v="1109"/>
    <n v="3047"/>
    <n v="22"/>
    <m/>
    <n v="22"/>
    <n v="11"/>
    <n v="15"/>
    <n v="26"/>
    <n v="539"/>
    <n v="133"/>
    <n v="672"/>
    <n v="1366"/>
    <n v="961"/>
    <n v="2327"/>
    <x v="1"/>
    <x v="27"/>
  </r>
  <r>
    <x v="19"/>
    <n v="88"/>
    <n v="301"/>
    <n v="123"/>
    <n v="6"/>
    <n v="8"/>
    <n v="526"/>
    <n v="1632"/>
    <n v="2158"/>
    <n v="13"/>
    <m/>
    <n v="13"/>
    <n v="0"/>
    <n v="0"/>
    <n v="0"/>
    <n v="16"/>
    <n v="7"/>
    <n v="23"/>
    <n v="497"/>
    <n v="1625"/>
    <n v="2122"/>
    <x v="1"/>
    <x v="27"/>
  </r>
  <r>
    <x v="20"/>
    <n v="100"/>
    <n v="1156"/>
    <n v="148"/>
    <n v="12"/>
    <n v="6"/>
    <n v="1422"/>
    <n v="1158"/>
    <n v="2580"/>
    <n v="11"/>
    <m/>
    <n v="11"/>
    <n v="2"/>
    <n v="0"/>
    <n v="2"/>
    <n v="105"/>
    <n v="35"/>
    <n v="140"/>
    <n v="1304"/>
    <n v="1123"/>
    <n v="2427"/>
    <x v="1"/>
    <x v="27"/>
  </r>
  <r>
    <x v="13"/>
    <n v="125"/>
    <n v="828"/>
    <n v="363"/>
    <n v="44"/>
    <n v="29"/>
    <n v="1389"/>
    <n v="887"/>
    <n v="2276"/>
    <n v="116"/>
    <m/>
    <n v="116"/>
    <n v="5"/>
    <n v="10"/>
    <n v="15"/>
    <n v="204"/>
    <n v="51"/>
    <n v="255"/>
    <n v="1064"/>
    <n v="826"/>
    <n v="1890"/>
    <x v="1"/>
    <x v="27"/>
  </r>
  <r>
    <x v="14"/>
    <n v="71"/>
    <n v="282"/>
    <n v="149"/>
    <n v="72"/>
    <n v="40"/>
    <n v="614"/>
    <n v="558"/>
    <n v="1172"/>
    <n v="91"/>
    <m/>
    <n v="91"/>
    <n v="6"/>
    <n v="0"/>
    <n v="6"/>
    <n v="342"/>
    <n v="209"/>
    <n v="551"/>
    <n v="175"/>
    <n v="349"/>
    <n v="524"/>
    <x v="1"/>
    <x v="27"/>
  </r>
  <r>
    <x v="16"/>
    <n v="27"/>
    <n v="101"/>
    <n v="80"/>
    <n v="105"/>
    <n v="91"/>
    <n v="404"/>
    <n v="286"/>
    <n v="690"/>
    <n v="127"/>
    <m/>
    <n v="127"/>
    <n v="48"/>
    <n v="67"/>
    <n v="115"/>
    <n v="105"/>
    <n v="95"/>
    <n v="200"/>
    <n v="124"/>
    <n v="124"/>
    <n v="248"/>
    <x v="1"/>
    <x v="27"/>
  </r>
  <r>
    <x v="17"/>
    <n v="63"/>
    <n v="206"/>
    <n v="112"/>
    <n v="153"/>
    <n v="22"/>
    <n v="556"/>
    <n v="297"/>
    <n v="853"/>
    <n v="133"/>
    <m/>
    <n v="133"/>
    <n v="7"/>
    <n v="5"/>
    <n v="12"/>
    <n v="104"/>
    <n v="60"/>
    <n v="164"/>
    <n v="312"/>
    <n v="232"/>
    <n v="544"/>
    <x v="1"/>
    <x v="27"/>
  </r>
  <r>
    <x v="18"/>
    <n v="20664"/>
    <n v="117964"/>
    <n v="54406"/>
    <n v="8344"/>
    <n v="3173"/>
    <n v="204551"/>
    <n v="178874"/>
    <n v="383425"/>
    <n v="15003"/>
    <m/>
    <n v="15003"/>
    <n v="2222"/>
    <n v="2181"/>
    <n v="4403"/>
    <n v="47012"/>
    <n v="24962"/>
    <n v="71974"/>
    <n v="140314"/>
    <n v="151731"/>
    <n v="292045"/>
    <x v="1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1"/>
    <x v="27"/>
  </r>
  <r>
    <x v="22"/>
    <n v="138926"/>
    <n v="1019526"/>
    <n v="460127"/>
    <n v="27692"/>
    <n v="20308"/>
    <n v="1666579"/>
    <n v="1715862"/>
    <n v="3382441"/>
    <n v="37144"/>
    <m/>
    <n v="37144"/>
    <n v="8871"/>
    <n v="28112"/>
    <n v="36983"/>
    <n v="419374"/>
    <n v="260197"/>
    <n v="679571"/>
    <n v="1201190"/>
    <n v="1427553"/>
    <n v="2628743"/>
    <x v="1"/>
    <x v="27"/>
  </r>
  <r>
    <x v="23"/>
    <n v="69.055572124465655"/>
    <n v="79.569159015630902"/>
    <n v="73.146564332133636"/>
    <n v="54.82261640798226"/>
    <n v="64.127826196791716"/>
    <n v="75.970590541346283"/>
    <n v="61.656272413282608"/>
    <n v="67.966031060163999"/>
    <n v="50.363379976136237"/>
    <m/>
    <n v="50.363379976136237"/>
    <n v="50.691428571428574"/>
    <n v="49.43377646479567"/>
    <n v="49.729722461273667"/>
    <n v="77.319925957063944"/>
    <n v="70.715698957461385"/>
    <n v="74.650568581271088"/>
    <n v="76.995607906281492"/>
    <n v="60.537450829724541"/>
    <n v="67.090440323739827"/>
    <x v="1"/>
    <x v="27"/>
  </r>
  <r>
    <x v="24"/>
    <n v="6.7230933023615949"/>
    <n v="8.6426875996066599"/>
    <n v="8.4572841230746612"/>
    <n v="3.3187919463087248"/>
    <n v="6.4002521273242987"/>
    <n v="8.1474986678138954"/>
    <n v="9.5925735433880828"/>
    <n v="8.821649605529112"/>
    <n v="2.4757715123641937"/>
    <m/>
    <n v="2.4757715123641937"/>
    <n v="3.9923492349234921"/>
    <n v="12.889500229252636"/>
    <n v="8.3995003406768109"/>
    <n v="8.9205734706032498"/>
    <n v="10.42372406057207"/>
    <n v="9.4418956845527546"/>
    <n v="8.5607280813033633"/>
    <n v="9.4084465270775262"/>
    <n v="9.0011573558869351"/>
    <x v="1"/>
    <x v="27"/>
  </r>
  <r>
    <x v="27"/>
    <n v="66.35361910309237"/>
    <n v="78.41837787265375"/>
    <n v="69.819296445153739"/>
    <n v="49.431210871888837"/>
    <n v="63.189917427205565"/>
    <n v="73.977256552406359"/>
    <n v="59.490664974165213"/>
    <n v="65.868146679775208"/>
    <n v="46.892011891432766"/>
    <m/>
    <n v="46.892011891432766"/>
    <n v="47.549830508474578"/>
    <n v="48.646808227937449"/>
    <n v="48.389639782827061"/>
    <n v="73.79701790812581"/>
    <n v="69.890125125645554"/>
    <n v="72.213463373617103"/>
    <n v="75.62017291470373"/>
    <n v="58.123332747776544"/>
    <n v="65.080702227314077"/>
    <x v="1"/>
    <x v="27"/>
  </r>
  <r>
    <x v="28"/>
    <n v="6.9122053535757093"/>
    <n v="9.1419337288530791"/>
    <n v="8.6330637647672646"/>
    <n v="3.4558313317320524"/>
    <n v="6.3522145224465199"/>
    <n v="8.5237219171243144"/>
    <n v="9.7266633980009143"/>
    <n v="9.0922226435165445"/>
    <n v="2.6056781206421853"/>
    <m/>
    <n v="2.6056781206421853"/>
    <n v="4.1737681504403712"/>
    <n v="11.708974615230861"/>
    <n v="8.2696653628857018"/>
    <n v="9.3708946269054714"/>
    <n v="10.931411131636013"/>
    <n v="9.9267996108949408"/>
    <n v="8.9099444021434628"/>
    <n v="9.4967861992326323"/>
    <n v="9.2163237982440336"/>
    <x v="1"/>
    <x v="27"/>
  </r>
  <r>
    <x v="0"/>
    <n v="6990"/>
    <n v="28416"/>
    <n v="14484"/>
    <n v="4944"/>
    <n v="2053"/>
    <n v="56887"/>
    <n v="14301"/>
    <n v="71188"/>
    <n v="14729"/>
    <m/>
    <n v="14729"/>
    <n v="1809"/>
    <n v="95"/>
    <n v="1904"/>
    <n v="21649"/>
    <n v="9190"/>
    <n v="30839"/>
    <n v="18700"/>
    <n v="5016"/>
    <n v="23716"/>
    <x v="2"/>
    <x v="26"/>
  </r>
  <r>
    <x v="1"/>
    <n v="328"/>
    <n v="3196"/>
    <n v="1178"/>
    <n v="165"/>
    <n v="66"/>
    <n v="4933"/>
    <n v="8871"/>
    <n v="13804"/>
    <n v="59"/>
    <m/>
    <n v="59"/>
    <n v="22"/>
    <n v="0"/>
    <n v="22"/>
    <n v="310"/>
    <n v="192"/>
    <n v="502"/>
    <n v="4542"/>
    <n v="8679"/>
    <n v="13221"/>
    <x v="2"/>
    <x v="26"/>
  </r>
  <r>
    <x v="2"/>
    <n v="604"/>
    <n v="5134"/>
    <n v="852"/>
    <n v="123"/>
    <n v="45"/>
    <n v="6758"/>
    <n v="2271"/>
    <n v="9029"/>
    <n v="38"/>
    <m/>
    <n v="38"/>
    <n v="10"/>
    <n v="0"/>
    <n v="10"/>
    <n v="243"/>
    <n v="160"/>
    <n v="403"/>
    <n v="6467"/>
    <n v="2111"/>
    <n v="8578"/>
    <x v="2"/>
    <x v="26"/>
  </r>
  <r>
    <x v="3"/>
    <n v="2436"/>
    <n v="27996"/>
    <n v="11290"/>
    <n v="2186"/>
    <n v="765"/>
    <n v="44673"/>
    <n v="20866"/>
    <n v="65539"/>
    <n v="292"/>
    <m/>
    <n v="292"/>
    <n v="401"/>
    <n v="2225"/>
    <n v="2626"/>
    <n v="13620"/>
    <n v="6192"/>
    <n v="19812"/>
    <n v="30360"/>
    <n v="12449"/>
    <n v="42809"/>
    <x v="2"/>
    <x v="26"/>
  </r>
  <r>
    <x v="4"/>
    <n v="763"/>
    <n v="3149"/>
    <n v="1969"/>
    <n v="224"/>
    <n v="180"/>
    <n v="6285"/>
    <n v="3194"/>
    <n v="9479"/>
    <n v="212"/>
    <m/>
    <n v="212"/>
    <n v="108"/>
    <n v="0"/>
    <n v="108"/>
    <n v="1618"/>
    <n v="167"/>
    <n v="1785"/>
    <n v="4347"/>
    <n v="3027"/>
    <n v="7374"/>
    <x v="2"/>
    <x v="26"/>
  </r>
  <r>
    <x v="5"/>
    <n v="6784"/>
    <n v="38728"/>
    <n v="16759"/>
    <n v="1022"/>
    <n v="793"/>
    <n v="64086"/>
    <n v="96879"/>
    <n v="160965"/>
    <n v="252"/>
    <m/>
    <n v="252"/>
    <n v="96"/>
    <n v="78"/>
    <n v="174"/>
    <n v="8550"/>
    <n v="2505"/>
    <n v="11055"/>
    <n v="55188"/>
    <n v="94296"/>
    <n v="149484"/>
    <x v="2"/>
    <x v="26"/>
  </r>
  <r>
    <x v="25"/>
    <n v="90"/>
    <n v="255"/>
    <n v="55"/>
    <n v="139"/>
    <n v="2"/>
    <n v="541"/>
    <n v="1721"/>
    <n v="2262"/>
    <n v="36"/>
    <m/>
    <n v="36"/>
    <n v="2"/>
    <n v="0"/>
    <n v="2"/>
    <n v="40"/>
    <n v="30"/>
    <n v="70"/>
    <n v="463"/>
    <n v="1691"/>
    <n v="2154"/>
    <x v="2"/>
    <x v="26"/>
  </r>
  <r>
    <x v="6"/>
    <n v="1000"/>
    <n v="5585"/>
    <n v="1341"/>
    <n v="186"/>
    <n v="56"/>
    <n v="8168"/>
    <n v="1205"/>
    <n v="9373"/>
    <n v="165"/>
    <m/>
    <n v="165"/>
    <n v="39"/>
    <n v="7"/>
    <n v="46"/>
    <n v="222"/>
    <n v="84"/>
    <n v="306"/>
    <n v="7742"/>
    <n v="1114"/>
    <n v="8856"/>
    <x v="2"/>
    <x v="26"/>
  </r>
  <r>
    <x v="7"/>
    <n v="665"/>
    <n v="1859"/>
    <n v="2065"/>
    <n v="135"/>
    <n v="23"/>
    <n v="4747"/>
    <n v="8573"/>
    <n v="13320"/>
    <n v="508"/>
    <m/>
    <n v="508"/>
    <n v="4"/>
    <n v="7"/>
    <n v="11"/>
    <n v="1004"/>
    <n v="1678"/>
    <n v="2682"/>
    <n v="3231"/>
    <n v="6888"/>
    <n v="10119"/>
    <x v="2"/>
    <x v="26"/>
  </r>
  <r>
    <x v="8"/>
    <n v="88"/>
    <n v="501"/>
    <n v="1084"/>
    <n v="46"/>
    <n v="11"/>
    <n v="1730"/>
    <n v="8053"/>
    <n v="9783"/>
    <n v="23"/>
    <m/>
    <n v="23"/>
    <n v="5"/>
    <n v="0"/>
    <n v="5"/>
    <n v="469"/>
    <n v="872"/>
    <n v="1341"/>
    <n v="1233"/>
    <n v="7181"/>
    <n v="8414"/>
    <x v="2"/>
    <x v="26"/>
  </r>
  <r>
    <x v="9"/>
    <n v="69"/>
    <n v="533"/>
    <n v="1528"/>
    <n v="26"/>
    <n v="7"/>
    <n v="2163"/>
    <n v="9794"/>
    <n v="11957"/>
    <n v="26"/>
    <m/>
    <n v="26"/>
    <n v="2"/>
    <n v="0"/>
    <n v="2"/>
    <n v="121"/>
    <n v="1252"/>
    <n v="1373"/>
    <n v="2014"/>
    <n v="8542"/>
    <n v="10556"/>
    <x v="2"/>
    <x v="26"/>
  </r>
  <r>
    <x v="10"/>
    <n v="202"/>
    <n v="1547"/>
    <n v="2500"/>
    <n v="7"/>
    <n v="26"/>
    <n v="4282"/>
    <n v="12459"/>
    <n v="16741"/>
    <n v="10"/>
    <m/>
    <n v="10"/>
    <n v="2"/>
    <n v="0"/>
    <n v="2"/>
    <n v="969"/>
    <n v="5084"/>
    <n v="6053"/>
    <n v="3301"/>
    <n v="7375"/>
    <n v="10676"/>
    <x v="2"/>
    <x v="26"/>
  </r>
  <r>
    <x v="11"/>
    <n v="130"/>
    <n v="692"/>
    <n v="296"/>
    <n v="72"/>
    <n v="33"/>
    <n v="1223"/>
    <n v="721"/>
    <n v="1944"/>
    <n v="44"/>
    <m/>
    <n v="44"/>
    <n v="13"/>
    <n v="0"/>
    <n v="13"/>
    <n v="168"/>
    <n v="39"/>
    <n v="207"/>
    <n v="998"/>
    <n v="682"/>
    <n v="1680"/>
    <x v="2"/>
    <x v="26"/>
  </r>
  <r>
    <x v="12"/>
    <n v="106"/>
    <n v="667"/>
    <n v="478"/>
    <n v="79"/>
    <n v="3"/>
    <n v="1333"/>
    <n v="753"/>
    <n v="2086"/>
    <n v="12"/>
    <m/>
    <n v="12"/>
    <n v="3"/>
    <n v="27"/>
    <n v="30"/>
    <n v="337"/>
    <n v="135"/>
    <n v="472"/>
    <n v="981"/>
    <n v="591"/>
    <n v="1572"/>
    <x v="2"/>
    <x v="26"/>
  </r>
  <r>
    <x v="19"/>
    <n v="142"/>
    <n v="1022"/>
    <n v="302"/>
    <n v="5"/>
    <n v="52"/>
    <n v="1523"/>
    <n v="1953"/>
    <n v="3476"/>
    <n v="31"/>
    <m/>
    <n v="31"/>
    <n v="0"/>
    <n v="0"/>
    <n v="0"/>
    <n v="19"/>
    <n v="7"/>
    <n v="26"/>
    <n v="1473"/>
    <n v="1946"/>
    <n v="3419"/>
    <x v="2"/>
    <x v="26"/>
  </r>
  <r>
    <x v="20"/>
    <n v="127"/>
    <n v="498"/>
    <n v="507"/>
    <n v="100"/>
    <n v="28"/>
    <n v="1260"/>
    <n v="1561"/>
    <n v="2821"/>
    <n v="32"/>
    <m/>
    <n v="32"/>
    <n v="13"/>
    <n v="0"/>
    <n v="13"/>
    <n v="176"/>
    <n v="47"/>
    <n v="223"/>
    <n v="1039"/>
    <n v="1514"/>
    <n v="2553"/>
    <x v="2"/>
    <x v="26"/>
  </r>
  <r>
    <x v="13"/>
    <n v="77"/>
    <n v="934"/>
    <n v="330"/>
    <n v="47"/>
    <n v="46"/>
    <n v="1434"/>
    <n v="693"/>
    <n v="2127"/>
    <n v="104"/>
    <m/>
    <n v="104"/>
    <n v="8"/>
    <n v="0"/>
    <n v="8"/>
    <n v="246"/>
    <n v="61"/>
    <n v="307"/>
    <n v="1076"/>
    <n v="632"/>
    <n v="1708"/>
    <x v="2"/>
    <x v="26"/>
  </r>
  <r>
    <x v="14"/>
    <n v="118"/>
    <n v="280"/>
    <n v="130"/>
    <n v="22"/>
    <n v="16"/>
    <n v="566"/>
    <n v="396"/>
    <n v="962"/>
    <n v="42"/>
    <m/>
    <n v="42"/>
    <n v="9"/>
    <n v="34"/>
    <n v="43"/>
    <n v="157"/>
    <n v="98"/>
    <n v="255"/>
    <n v="358"/>
    <n v="264"/>
    <n v="622"/>
    <x v="2"/>
    <x v="26"/>
  </r>
  <r>
    <x v="16"/>
    <n v="19"/>
    <n v="74"/>
    <n v="129"/>
    <n v="235"/>
    <n v="106"/>
    <n v="563"/>
    <n v="283"/>
    <n v="846"/>
    <n v="247"/>
    <m/>
    <n v="247"/>
    <n v="15"/>
    <n v="0"/>
    <n v="15"/>
    <n v="71"/>
    <n v="111"/>
    <n v="182"/>
    <n v="230"/>
    <n v="172"/>
    <n v="402"/>
    <x v="2"/>
    <x v="26"/>
  </r>
  <r>
    <x v="17"/>
    <n v="116"/>
    <n v="253"/>
    <n v="240"/>
    <n v="144"/>
    <n v="70"/>
    <n v="823"/>
    <n v="348"/>
    <n v="1171"/>
    <n v="248"/>
    <m/>
    <n v="248"/>
    <n v="2"/>
    <n v="14"/>
    <n v="16"/>
    <n v="148"/>
    <n v="84"/>
    <n v="232"/>
    <n v="425"/>
    <n v="250"/>
    <n v="675"/>
    <x v="2"/>
    <x v="26"/>
  </r>
  <r>
    <x v="18"/>
    <n v="20854"/>
    <n v="121319"/>
    <n v="57517"/>
    <n v="9907"/>
    <n v="4381"/>
    <n v="213978"/>
    <n v="194895"/>
    <n v="408873"/>
    <n v="17110"/>
    <m/>
    <n v="17110"/>
    <n v="2563"/>
    <n v="2487"/>
    <n v="5050"/>
    <n v="50137"/>
    <n v="27988"/>
    <n v="78125"/>
    <n v="144168"/>
    <n v="164420"/>
    <n v="308588"/>
    <x v="2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2"/>
    <x v="26"/>
  </r>
  <r>
    <x v="22"/>
    <n v="146363"/>
    <n v="1054586"/>
    <n v="474358"/>
    <n v="37559"/>
    <n v="22538"/>
    <n v="1735404"/>
    <n v="1881519"/>
    <n v="3616923"/>
    <n v="36104"/>
    <m/>
    <n v="36104"/>
    <n v="10241"/>
    <n v="32807"/>
    <n v="43048"/>
    <n v="417747"/>
    <n v="266531"/>
    <n v="684278"/>
    <n v="1271312"/>
    <n v="1582181"/>
    <n v="2853493"/>
    <x v="2"/>
    <x v="26"/>
  </r>
  <r>
    <x v="23"/>
    <n v="65.78496721156742"/>
    <n v="72.870583552837061"/>
    <n v="65.616942400265586"/>
    <n v="53.256292095001776"/>
    <n v="53.93414377333206"/>
    <n v="69.279706689703957"/>
    <n v="60.463191897274989"/>
    <n v="64.395116335628018"/>
    <n v="42.991700306028889"/>
    <m/>
    <n v="42.991700306028889"/>
    <n v="47.533070317939199"/>
    <n v="52.106859802099713"/>
    <n v="50.940761602726432"/>
    <n v="69.123927557934621"/>
    <n v="63.246830907373749"/>
    <n v="66.709431747613237"/>
    <n v="70.823010994092101"/>
    <n v="60.216969423402844"/>
    <n v="64.521849749984284"/>
    <x v="2"/>
    <x v="26"/>
  </r>
  <r>
    <x v="24"/>
    <n v="7.0184616860074804"/>
    <n v="8.6926697384581146"/>
    <n v="8.2472660256967512"/>
    <n v="3.7911577672352883"/>
    <n v="5.1444875599178266"/>
    <n v="8.1101982446793599"/>
    <n v="9.6540136996844463"/>
    <n v="8.8460793449310664"/>
    <n v="2.1101110461718293"/>
    <m/>
    <n v="2.1101110461718293"/>
    <n v="3.9957081545064379"/>
    <n v="13.191395255327704"/>
    <n v="8.5243564356435648"/>
    <n v="8.3321100185491748"/>
    <n v="9.5230455909675573"/>
    <n v="8.7587583999999996"/>
    <n v="8.8182675767160532"/>
    <n v="9.622801362364676"/>
    <n v="9.2469344238920499"/>
    <x v="2"/>
    <x v="26"/>
  </r>
  <r>
    <x v="27"/>
    <n v="69.543887908106939"/>
    <n v="77.345298433894101"/>
    <n v="67.657389780031295"/>
    <n v="47.051805337519625"/>
    <n v="57.948283170835097"/>
    <n v="72.679964706349537"/>
    <n v="61.258355718517898"/>
    <n v="66.35208091060089"/>
    <n v="40.953435637821023"/>
    <m/>
    <n v="40.953435637821023"/>
    <n v="48.803858012491105"/>
    <n v="52.052526498612174"/>
    <n v="51.224270960147706"/>
    <n v="69.706518154838236"/>
    <n v="66.541395929361215"/>
    <n v="68.406186578388827"/>
    <n v="75.451891170741007"/>
    <n v="60.631615632382534"/>
    <n v="66.647009045124875"/>
    <x v="2"/>
    <x v="26"/>
  </r>
  <r>
    <x v="28"/>
    <n v="6.9227697419561345"/>
    <n v="8.8769637256146812"/>
    <n v="8.4624874014959062"/>
    <n v="3.4453011707282566"/>
    <n v="5.9251479536550802"/>
    <n v="8.2768080186714119"/>
    <n v="9.5396807266503227"/>
    <n v="8.8779550019273294"/>
    <n v="2.0992680695333945"/>
    <m/>
    <n v="2.0992680695333945"/>
    <n v="4.3924861249466343"/>
    <n v="11.888779041028176"/>
    <n v="8.4046563926185591"/>
    <n v="8.6781919746242053"/>
    <n v="10.4255968589703"/>
    <n v="9.3011970937399813"/>
    <n v="8.8731108115587531"/>
    <n v="9.3616022901298201"/>
    <n v="9.1306200540095031"/>
    <x v="2"/>
    <x v="26"/>
  </r>
  <r>
    <x v="0"/>
    <n v="8475"/>
    <n v="31310"/>
    <n v="14523"/>
    <n v="5095"/>
    <n v="1398"/>
    <n v="60801"/>
    <n v="17089"/>
    <n v="77890"/>
    <n v="14256"/>
    <m/>
    <n v="14256"/>
    <n v="1743"/>
    <n v="125"/>
    <n v="1868"/>
    <n v="20533"/>
    <n v="10514"/>
    <n v="31047"/>
    <n v="24269"/>
    <n v="6450"/>
    <n v="30719"/>
    <x v="2"/>
    <x v="27"/>
  </r>
  <r>
    <x v="1"/>
    <n v="339"/>
    <n v="3253"/>
    <n v="1354"/>
    <n v="154"/>
    <n v="33"/>
    <n v="5133"/>
    <n v="8113"/>
    <n v="13246"/>
    <n v="46"/>
    <m/>
    <n v="46"/>
    <n v="44"/>
    <n v="5"/>
    <n v="49"/>
    <n v="274"/>
    <n v="180"/>
    <n v="454"/>
    <n v="4769"/>
    <n v="7928"/>
    <n v="12697"/>
    <x v="2"/>
    <x v="27"/>
  </r>
  <r>
    <x v="2"/>
    <n v="838"/>
    <n v="5915"/>
    <n v="895"/>
    <n v="89"/>
    <n v="31"/>
    <n v="7768"/>
    <n v="3336"/>
    <n v="11104"/>
    <n v="58"/>
    <m/>
    <n v="58"/>
    <n v="11"/>
    <n v="0"/>
    <n v="11"/>
    <n v="171"/>
    <n v="29"/>
    <n v="200"/>
    <n v="7528"/>
    <n v="3307"/>
    <n v="10835"/>
    <x v="2"/>
    <x v="27"/>
  </r>
  <r>
    <x v="3"/>
    <n v="2967"/>
    <n v="31627"/>
    <n v="11649"/>
    <n v="1316"/>
    <n v="455"/>
    <n v="48014"/>
    <n v="20406"/>
    <n v="68420"/>
    <n v="279"/>
    <m/>
    <n v="279"/>
    <n v="332"/>
    <n v="1754"/>
    <n v="2086"/>
    <n v="16773"/>
    <n v="5463"/>
    <n v="22236"/>
    <n v="30630"/>
    <n v="13189"/>
    <n v="43819"/>
    <x v="2"/>
    <x v="27"/>
  </r>
  <r>
    <x v="4"/>
    <n v="482"/>
    <n v="5945"/>
    <n v="3555"/>
    <n v="225"/>
    <n v="105"/>
    <n v="10312"/>
    <n v="3725"/>
    <n v="14037"/>
    <n v="115"/>
    <m/>
    <n v="115"/>
    <n v="66"/>
    <n v="0"/>
    <n v="66"/>
    <n v="2440"/>
    <n v="266"/>
    <n v="2706"/>
    <n v="7691"/>
    <n v="3459"/>
    <n v="11150"/>
    <x v="2"/>
    <x v="27"/>
  </r>
  <r>
    <x v="5"/>
    <n v="7509"/>
    <n v="32827"/>
    <n v="16425"/>
    <n v="623"/>
    <n v="939"/>
    <n v="58323"/>
    <n v="81404"/>
    <n v="139727"/>
    <n v="216"/>
    <m/>
    <n v="216"/>
    <n v="81"/>
    <n v="97"/>
    <n v="178"/>
    <n v="7237"/>
    <n v="2198"/>
    <n v="9435"/>
    <n v="50789"/>
    <n v="79109"/>
    <n v="129898"/>
    <x v="2"/>
    <x v="27"/>
  </r>
  <r>
    <x v="25"/>
    <n v="60"/>
    <n v="115"/>
    <n v="169"/>
    <n v="79"/>
    <n v="0"/>
    <n v="423"/>
    <n v="2055"/>
    <n v="2478"/>
    <n v="35"/>
    <m/>
    <n v="35"/>
    <n v="3"/>
    <n v="0"/>
    <n v="3"/>
    <n v="100"/>
    <n v="12"/>
    <n v="112"/>
    <n v="285"/>
    <n v="2043"/>
    <n v="2328"/>
    <x v="2"/>
    <x v="27"/>
  </r>
  <r>
    <x v="6"/>
    <n v="734"/>
    <n v="6092"/>
    <n v="1707"/>
    <n v="135"/>
    <n v="75"/>
    <n v="8743"/>
    <n v="2042"/>
    <n v="10785"/>
    <n v="102"/>
    <m/>
    <n v="102"/>
    <n v="42"/>
    <n v="0"/>
    <n v="42"/>
    <n v="204"/>
    <n v="140"/>
    <n v="344"/>
    <n v="8395"/>
    <n v="1902"/>
    <n v="10297"/>
    <x v="2"/>
    <x v="27"/>
  </r>
  <r>
    <x v="7"/>
    <n v="393"/>
    <n v="2031"/>
    <n v="2447"/>
    <n v="127"/>
    <n v="11"/>
    <n v="5009"/>
    <n v="11522"/>
    <n v="16531"/>
    <n v="247"/>
    <m/>
    <n v="247"/>
    <n v="9"/>
    <n v="0"/>
    <n v="9"/>
    <n v="962"/>
    <n v="2568"/>
    <n v="3530"/>
    <n v="3791"/>
    <n v="8954"/>
    <n v="12745"/>
    <x v="2"/>
    <x v="27"/>
  </r>
  <r>
    <x v="8"/>
    <n v="109"/>
    <n v="745"/>
    <n v="788"/>
    <n v="81"/>
    <n v="3"/>
    <n v="1726"/>
    <n v="7630"/>
    <n v="9356"/>
    <n v="26"/>
    <m/>
    <n v="26"/>
    <n v="35"/>
    <n v="0"/>
    <n v="35"/>
    <n v="275"/>
    <n v="1281"/>
    <n v="1556"/>
    <n v="1390"/>
    <n v="6349"/>
    <n v="7739"/>
    <x v="2"/>
    <x v="27"/>
  </r>
  <r>
    <x v="9"/>
    <n v="84"/>
    <n v="582"/>
    <n v="1344"/>
    <n v="107"/>
    <n v="5"/>
    <n v="2122"/>
    <n v="7790"/>
    <n v="9912"/>
    <n v="21"/>
    <m/>
    <n v="21"/>
    <n v="2"/>
    <n v="0"/>
    <n v="2"/>
    <n v="342"/>
    <n v="1226"/>
    <n v="1568"/>
    <n v="1757"/>
    <n v="6564"/>
    <n v="8321"/>
    <x v="2"/>
    <x v="27"/>
  </r>
  <r>
    <x v="10"/>
    <n v="300"/>
    <n v="1159"/>
    <n v="2863"/>
    <n v="39"/>
    <n v="13"/>
    <n v="4374"/>
    <n v="10619"/>
    <n v="14993"/>
    <n v="31"/>
    <m/>
    <n v="31"/>
    <n v="3"/>
    <n v="0"/>
    <n v="3"/>
    <n v="814"/>
    <n v="4676"/>
    <n v="5490"/>
    <n v="3526"/>
    <n v="5943"/>
    <n v="9469"/>
    <x v="2"/>
    <x v="27"/>
  </r>
  <r>
    <x v="11"/>
    <n v="223"/>
    <n v="1018"/>
    <n v="354"/>
    <n v="111"/>
    <n v="29"/>
    <n v="1735"/>
    <n v="1181"/>
    <n v="2916"/>
    <n v="45"/>
    <m/>
    <n v="45"/>
    <n v="5"/>
    <n v="0"/>
    <n v="5"/>
    <n v="202"/>
    <n v="48"/>
    <n v="250"/>
    <n v="1483"/>
    <n v="1133"/>
    <n v="2616"/>
    <x v="2"/>
    <x v="27"/>
  </r>
  <r>
    <x v="12"/>
    <n v="151"/>
    <n v="878"/>
    <n v="376"/>
    <n v="78"/>
    <n v="31"/>
    <n v="1514"/>
    <n v="981"/>
    <n v="2495"/>
    <n v="31"/>
    <m/>
    <n v="31"/>
    <n v="6"/>
    <n v="44"/>
    <n v="50"/>
    <n v="461"/>
    <n v="140"/>
    <n v="601"/>
    <n v="1016"/>
    <n v="797"/>
    <n v="1813"/>
    <x v="2"/>
    <x v="27"/>
  </r>
  <r>
    <x v="19"/>
    <n v="252"/>
    <n v="451"/>
    <n v="183"/>
    <n v="7"/>
    <n v="4"/>
    <n v="897"/>
    <n v="1914"/>
    <n v="2811"/>
    <n v="7"/>
    <m/>
    <n v="7"/>
    <n v="2"/>
    <n v="10"/>
    <n v="12"/>
    <n v="21"/>
    <n v="10"/>
    <n v="31"/>
    <n v="867"/>
    <n v="1894"/>
    <n v="2761"/>
    <x v="2"/>
    <x v="27"/>
  </r>
  <r>
    <x v="20"/>
    <n v="32"/>
    <n v="648"/>
    <n v="180"/>
    <n v="26"/>
    <n v="40"/>
    <n v="926"/>
    <n v="1087"/>
    <n v="2013"/>
    <n v="16"/>
    <m/>
    <n v="16"/>
    <n v="14"/>
    <n v="5"/>
    <n v="19"/>
    <n v="107"/>
    <n v="47"/>
    <n v="154"/>
    <n v="789"/>
    <n v="1035"/>
    <n v="1824"/>
    <x v="2"/>
    <x v="27"/>
  </r>
  <r>
    <x v="13"/>
    <n v="113"/>
    <n v="1160"/>
    <n v="307"/>
    <n v="63"/>
    <n v="32"/>
    <n v="1675"/>
    <n v="564"/>
    <n v="2239"/>
    <n v="78"/>
    <m/>
    <n v="78"/>
    <n v="9"/>
    <n v="0"/>
    <n v="9"/>
    <n v="260"/>
    <n v="35"/>
    <n v="295"/>
    <n v="1328"/>
    <n v="529"/>
    <n v="1857"/>
    <x v="2"/>
    <x v="27"/>
  </r>
  <r>
    <x v="14"/>
    <n v="69"/>
    <n v="274"/>
    <n v="158"/>
    <n v="55"/>
    <n v="32"/>
    <n v="588"/>
    <n v="548"/>
    <n v="1136"/>
    <n v="120"/>
    <m/>
    <n v="120"/>
    <n v="6"/>
    <n v="0"/>
    <n v="6"/>
    <n v="222"/>
    <n v="173"/>
    <n v="395"/>
    <n v="240"/>
    <n v="375"/>
    <n v="615"/>
    <x v="2"/>
    <x v="27"/>
  </r>
  <r>
    <x v="16"/>
    <n v="22"/>
    <n v="92"/>
    <n v="103"/>
    <n v="119"/>
    <n v="101"/>
    <n v="437"/>
    <n v="212"/>
    <n v="649"/>
    <n v="184"/>
    <m/>
    <n v="184"/>
    <n v="40"/>
    <n v="0"/>
    <n v="40"/>
    <n v="81"/>
    <n v="94"/>
    <n v="175"/>
    <n v="132"/>
    <n v="118"/>
    <n v="250"/>
    <x v="2"/>
    <x v="27"/>
  </r>
  <r>
    <x v="17"/>
    <n v="66"/>
    <n v="403"/>
    <n v="181"/>
    <n v="159"/>
    <n v="57"/>
    <n v="866"/>
    <n v="195"/>
    <n v="1061"/>
    <n v="162"/>
    <m/>
    <n v="162"/>
    <n v="25"/>
    <n v="15"/>
    <n v="40"/>
    <n v="145"/>
    <n v="67"/>
    <n v="212"/>
    <n v="534"/>
    <n v="113"/>
    <n v="647"/>
    <x v="2"/>
    <x v="27"/>
  </r>
  <r>
    <x v="18"/>
    <n v="23218"/>
    <n v="126525"/>
    <n v="59561"/>
    <n v="8688"/>
    <n v="3394"/>
    <n v="221386"/>
    <n v="182413"/>
    <n v="403799"/>
    <n v="16075"/>
    <s v=" "/>
    <n v="16075"/>
    <n v="2478"/>
    <n v="2055"/>
    <n v="4533"/>
    <n v="51624"/>
    <n v="29167"/>
    <n v="80791"/>
    <n v="151209"/>
    <n v="151191"/>
    <n v="302400"/>
    <x v="2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2"/>
    <x v="27"/>
  </r>
  <r>
    <x v="22"/>
    <n v="151459"/>
    <n v="1080525"/>
    <n v="477312"/>
    <n v="31186"/>
    <n v="22216"/>
    <n v="1762698"/>
    <n v="1802403"/>
    <n v="3565101"/>
    <n v="41260"/>
    <m/>
    <n v="41260"/>
    <n v="9496"/>
    <n v="30299"/>
    <n v="39795"/>
    <n v="442954"/>
    <n v="271952"/>
    <n v="714906"/>
    <n v="1268988"/>
    <n v="1500152"/>
    <n v="2769140"/>
    <x v="2"/>
    <x v="27"/>
  </r>
  <r>
    <x v="23"/>
    <n v="67.999640828787577"/>
    <n v="76.168888707174929"/>
    <n v="68.535392550176184"/>
    <n v="55.764966740576497"/>
    <n v="63.36385157297282"/>
    <n v="72.576136682261748"/>
    <n v="58.498286824827716"/>
    <n v="64.703810138808876"/>
    <n v="50.530286330124675"/>
    <m/>
    <n v="50.530286330124675"/>
    <n v="49.011612903225803"/>
    <n v="48.123441495528979"/>
    <n v="48.332442673921491"/>
    <n v="73.764073665156261"/>
    <n v="66.757820267029317"/>
    <n v="70.932221551943101"/>
    <n v="73.469671328667275"/>
    <n v="57.45971811586459"/>
    <n v="63.834250496079314"/>
    <x v="2"/>
    <x v="27"/>
  </r>
  <r>
    <x v="24"/>
    <n v="6.5233439572745286"/>
    <n v="8.5400118553645523"/>
    <n v="8.0138345561693054"/>
    <n v="3.589548802946593"/>
    <n v="6.5456688273423689"/>
    <n v="7.9621023912984557"/>
    <n v="9.8808911645551571"/>
    <n v="8.8289000220406688"/>
    <n v="2.5667185069984448"/>
    <m/>
    <n v="2.5667185069984448"/>
    <n v="3.8321226795803067"/>
    <n v="14.744038929440389"/>
    <n v="8.7789543348775645"/>
    <n v="8.5803889663722295"/>
    <n v="9.3239620118627222"/>
    <n v="8.8488321719003356"/>
    <n v="8.3922782374065044"/>
    <n v="9.9222308206176297"/>
    <n v="9.157208994708995"/>
    <x v="2"/>
    <x v="27"/>
  </r>
  <r>
    <x v="27"/>
    <n v="67.29819764609752"/>
    <n v="77.643553826766606"/>
    <n v="69.347677899291668"/>
    <n v="51.915665665665664"/>
    <n v="63.249828077414286"/>
    <n v="73.531075973907008"/>
    <n v="59.131831001647541"/>
    <n v="65.470859812476391"/>
    <n v="48.145195309204418"/>
    <m/>
    <n v="48.145195309204418"/>
    <n v="48.053333333333335"/>
    <n v="48.385323098698898"/>
    <n v="48.307493540051681"/>
    <n v="73.785670446658528"/>
    <n v="68.703240845935682"/>
    <n v="71.72564349208298"/>
    <n v="74.931328645336876"/>
    <n v="57.8919347455872"/>
    <n v="64.667407227299677"/>
    <x v="2"/>
    <x v="27"/>
  </r>
  <r>
    <x v="28"/>
    <n v="6.7694970442259663"/>
    <n v="8.9292721134594917"/>
    <n v="8.4120724056730953"/>
    <n v="3.5048994762628825"/>
    <n v="6.4176634768740035"/>
    <n v="8.323822401147293"/>
    <n v="9.7786293100741251"/>
    <n v="9.0008243342791552"/>
    <n v="2.5914581535806729"/>
    <m/>
    <n v="2.5914581535806729"/>
    <n v="4.0470130259020811"/>
    <n v="12.592660810427883"/>
    <n v="8.4377229380505199"/>
    <n v="9.0827519981924478"/>
    <n v="10.337718909473098"/>
    <n v="9.5320105712174588"/>
    <n v="8.7277538945668081"/>
    <n v="9.638048261988633"/>
    <n v="9.196124228094261"/>
    <x v="2"/>
    <x v="27"/>
  </r>
  <r>
    <x v="0"/>
    <n v="9995"/>
    <n v="47334"/>
    <n v="18592"/>
    <n v="3798"/>
    <n v="1522"/>
    <n v="81241"/>
    <n v="29734"/>
    <n v="110975"/>
    <n v="11576"/>
    <m/>
    <n v="11576"/>
    <n v="1875"/>
    <n v="147"/>
    <n v="2022"/>
    <n v="27829"/>
    <n v="15668"/>
    <n v="43497"/>
    <n v="39961"/>
    <n v="13919"/>
    <n v="53880"/>
    <x v="3"/>
    <x v="26"/>
  </r>
  <r>
    <x v="1"/>
    <n v="409"/>
    <n v="3670"/>
    <n v="1275"/>
    <n v="131"/>
    <n v="18"/>
    <n v="5503"/>
    <n v="9319"/>
    <n v="14822"/>
    <n v="66"/>
    <m/>
    <n v="66"/>
    <n v="19"/>
    <n v="7"/>
    <n v="26"/>
    <n v="301"/>
    <n v="126"/>
    <n v="427"/>
    <n v="5117"/>
    <n v="9186"/>
    <n v="14303"/>
    <x v="3"/>
    <x v="26"/>
  </r>
  <r>
    <x v="2"/>
    <n v="588"/>
    <n v="6609"/>
    <n v="835"/>
    <n v="16"/>
    <n v="37"/>
    <n v="8085"/>
    <n v="2648"/>
    <n v="10733"/>
    <n v="36"/>
    <m/>
    <n v="36"/>
    <n v="26"/>
    <n v="0"/>
    <n v="26"/>
    <n v="209"/>
    <n v="131"/>
    <n v="340"/>
    <n v="7814"/>
    <n v="2517"/>
    <n v="10331"/>
    <x v="3"/>
    <x v="26"/>
  </r>
  <r>
    <x v="3"/>
    <n v="2387"/>
    <n v="28677"/>
    <n v="8444"/>
    <n v="1984"/>
    <n v="423"/>
    <n v="41915"/>
    <n v="17129"/>
    <n v="59044"/>
    <n v="280"/>
    <m/>
    <n v="280"/>
    <n v="384"/>
    <n v="2307"/>
    <n v="2691"/>
    <n v="10322"/>
    <n v="4166"/>
    <n v="14488"/>
    <n v="30929"/>
    <n v="10656"/>
    <n v="41585"/>
    <x v="3"/>
    <x v="26"/>
  </r>
  <r>
    <x v="4"/>
    <n v="790"/>
    <n v="4541"/>
    <n v="1942"/>
    <n v="349"/>
    <n v="204"/>
    <n v="7826"/>
    <n v="4543"/>
    <n v="12369"/>
    <n v="148"/>
    <m/>
    <n v="148"/>
    <n v="136"/>
    <n v="24"/>
    <n v="160"/>
    <n v="1624"/>
    <n v="321"/>
    <n v="1945"/>
    <n v="5918"/>
    <n v="4198"/>
    <n v="10116"/>
    <x v="3"/>
    <x v="26"/>
  </r>
  <r>
    <x v="5"/>
    <n v="7936"/>
    <n v="35348"/>
    <n v="18034"/>
    <n v="526"/>
    <n v="964"/>
    <n v="62808"/>
    <n v="109746"/>
    <n v="172554"/>
    <n v="267"/>
    <m/>
    <n v="267"/>
    <n v="59"/>
    <n v="204"/>
    <n v="263"/>
    <n v="6309"/>
    <n v="2547"/>
    <n v="8856"/>
    <n v="56173"/>
    <n v="106995"/>
    <n v="163168"/>
    <x v="3"/>
    <x v="26"/>
  </r>
  <r>
    <x v="25"/>
    <n v="110"/>
    <n v="231"/>
    <n v="157"/>
    <n v="7"/>
    <n v="11"/>
    <n v="516"/>
    <n v="2030"/>
    <n v="2546"/>
    <n v="29"/>
    <m/>
    <n v="29"/>
    <n v="4"/>
    <n v="0"/>
    <n v="4"/>
    <n v="65"/>
    <n v="36"/>
    <n v="101"/>
    <n v="418"/>
    <n v="1994"/>
    <n v="2412"/>
    <x v="3"/>
    <x v="26"/>
  </r>
  <r>
    <x v="6"/>
    <n v="711"/>
    <n v="4555"/>
    <n v="991"/>
    <n v="85"/>
    <n v="35"/>
    <n v="6377"/>
    <n v="1262"/>
    <n v="7639"/>
    <n v="133"/>
    <m/>
    <n v="133"/>
    <n v="27"/>
    <n v="20"/>
    <n v="47"/>
    <n v="221"/>
    <n v="168"/>
    <n v="389"/>
    <n v="5996"/>
    <n v="1074"/>
    <n v="7070"/>
    <x v="3"/>
    <x v="26"/>
  </r>
  <r>
    <x v="7"/>
    <n v="605"/>
    <n v="942"/>
    <n v="1339"/>
    <n v="30"/>
    <n v="8"/>
    <n v="2924"/>
    <n v="6294"/>
    <n v="9218"/>
    <n v="502"/>
    <m/>
    <n v="502"/>
    <n v="3"/>
    <n v="0"/>
    <n v="3"/>
    <n v="432"/>
    <n v="665"/>
    <n v="1097"/>
    <n v="1987"/>
    <n v="5629"/>
    <n v="7616"/>
    <x v="3"/>
    <x v="26"/>
  </r>
  <r>
    <x v="8"/>
    <n v="36"/>
    <n v="202"/>
    <n v="439"/>
    <n v="11"/>
    <n v="8"/>
    <n v="696"/>
    <n v="4161"/>
    <n v="4857"/>
    <n v="18"/>
    <m/>
    <n v="18"/>
    <n v="1"/>
    <n v="0"/>
    <n v="1"/>
    <n v="47"/>
    <n v="282"/>
    <n v="329"/>
    <n v="630"/>
    <n v="3879"/>
    <n v="4509"/>
    <x v="3"/>
    <x v="26"/>
  </r>
  <r>
    <x v="9"/>
    <n v="76"/>
    <n v="461"/>
    <n v="1251"/>
    <n v="35"/>
    <n v="7"/>
    <n v="1830"/>
    <n v="5070"/>
    <n v="6900"/>
    <n v="23"/>
    <m/>
    <n v="23"/>
    <n v="5"/>
    <n v="7"/>
    <n v="12"/>
    <n v="111"/>
    <n v="308"/>
    <n v="419"/>
    <n v="1691"/>
    <n v="4755"/>
    <n v="6446"/>
    <x v="3"/>
    <x v="26"/>
  </r>
  <r>
    <x v="10"/>
    <n v="143"/>
    <n v="598"/>
    <n v="1160"/>
    <n v="5"/>
    <n v="0"/>
    <n v="1906"/>
    <n v="4551"/>
    <n v="6457"/>
    <n v="7"/>
    <m/>
    <n v="7"/>
    <n v="1"/>
    <n v="27"/>
    <n v="28"/>
    <n v="427"/>
    <n v="2020"/>
    <n v="2447"/>
    <n v="1471"/>
    <n v="2504"/>
    <n v="3975"/>
    <x v="3"/>
    <x v="26"/>
  </r>
  <r>
    <x v="11"/>
    <n v="150"/>
    <n v="834"/>
    <n v="374"/>
    <n v="123"/>
    <n v="50"/>
    <n v="1531"/>
    <n v="1055"/>
    <n v="2586"/>
    <n v="43"/>
    <m/>
    <n v="43"/>
    <n v="19"/>
    <n v="27"/>
    <n v="46"/>
    <n v="182"/>
    <n v="73"/>
    <n v="255"/>
    <n v="1287"/>
    <n v="955"/>
    <n v="2242"/>
    <x v="3"/>
    <x v="26"/>
  </r>
  <r>
    <x v="12"/>
    <n v="139"/>
    <n v="929"/>
    <n v="424"/>
    <n v="22"/>
    <n v="26"/>
    <n v="1540"/>
    <n v="1117"/>
    <n v="2657"/>
    <n v="9"/>
    <m/>
    <n v="9"/>
    <n v="11"/>
    <n v="48"/>
    <n v="59"/>
    <n v="317"/>
    <n v="143"/>
    <n v="460"/>
    <n v="1203"/>
    <n v="926"/>
    <n v="2129"/>
    <x v="3"/>
    <x v="26"/>
  </r>
  <r>
    <x v="19"/>
    <n v="785"/>
    <n v="1794"/>
    <n v="285"/>
    <n v="1"/>
    <n v="75"/>
    <n v="2940"/>
    <n v="2181"/>
    <n v="5121"/>
    <n v="4"/>
    <m/>
    <n v="4"/>
    <n v="0"/>
    <n v="0"/>
    <n v="0"/>
    <n v="45"/>
    <n v="10"/>
    <n v="55"/>
    <n v="2891"/>
    <n v="2171"/>
    <n v="5062"/>
    <x v="3"/>
    <x v="26"/>
  </r>
  <r>
    <x v="20"/>
    <n v="105"/>
    <n v="650"/>
    <n v="304"/>
    <n v="18"/>
    <n v="51"/>
    <n v="1128"/>
    <n v="2027"/>
    <n v="3155"/>
    <n v="52"/>
    <m/>
    <n v="52"/>
    <n v="3"/>
    <n v="0"/>
    <n v="3"/>
    <n v="277"/>
    <n v="63"/>
    <n v="340"/>
    <n v="796"/>
    <n v="1964"/>
    <n v="2760"/>
    <x v="3"/>
    <x v="26"/>
  </r>
  <r>
    <x v="13"/>
    <n v="151"/>
    <n v="1170"/>
    <n v="570"/>
    <n v="48"/>
    <n v="15"/>
    <n v="1954"/>
    <n v="822"/>
    <n v="2776"/>
    <n v="104"/>
    <m/>
    <n v="104"/>
    <n v="7"/>
    <n v="68"/>
    <n v="75"/>
    <n v="305"/>
    <n v="54"/>
    <n v="359"/>
    <n v="1538"/>
    <n v="700"/>
    <n v="2238"/>
    <x v="3"/>
    <x v="26"/>
  </r>
  <r>
    <x v="14"/>
    <n v="104"/>
    <n v="328"/>
    <n v="159"/>
    <n v="25"/>
    <n v="21"/>
    <n v="637"/>
    <n v="629"/>
    <n v="1266"/>
    <n v="64"/>
    <m/>
    <n v="64"/>
    <n v="5"/>
    <n v="7"/>
    <n v="12"/>
    <n v="150"/>
    <n v="206"/>
    <n v="356"/>
    <n v="418"/>
    <n v="416"/>
    <n v="834"/>
    <x v="3"/>
    <x v="26"/>
  </r>
  <r>
    <x v="16"/>
    <n v="40"/>
    <n v="80"/>
    <n v="176"/>
    <n v="114"/>
    <n v="83"/>
    <n v="493"/>
    <n v="301"/>
    <n v="794"/>
    <n v="239"/>
    <m/>
    <n v="239"/>
    <n v="50"/>
    <n v="0"/>
    <n v="50"/>
    <n v="67"/>
    <n v="133"/>
    <n v="200"/>
    <n v="137"/>
    <n v="168"/>
    <n v="305"/>
    <x v="3"/>
    <x v="26"/>
  </r>
  <r>
    <x v="17"/>
    <n v="132"/>
    <n v="230"/>
    <n v="198"/>
    <n v="51"/>
    <n v="39"/>
    <n v="650"/>
    <n v="677"/>
    <n v="1327"/>
    <n v="151"/>
    <m/>
    <n v="151"/>
    <n v="14"/>
    <n v="17"/>
    <n v="31"/>
    <n v="169"/>
    <n v="194"/>
    <n v="363"/>
    <n v="316"/>
    <n v="466"/>
    <n v="782"/>
    <x v="3"/>
    <x v="26"/>
  </r>
  <r>
    <x v="18"/>
    <n v="25392"/>
    <n v="139183"/>
    <n v="56949"/>
    <n v="7379"/>
    <n v="3597"/>
    <n v="232500"/>
    <n v="205296"/>
    <n v="437796"/>
    <n v="13751"/>
    <m/>
    <n v="13751"/>
    <n v="2649"/>
    <n v="2910"/>
    <n v="5559"/>
    <n v="49409"/>
    <n v="27314"/>
    <n v="76723"/>
    <n v="166691"/>
    <n v="175072"/>
    <n v="341763"/>
    <x v="3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3"/>
    <x v="26"/>
  </r>
  <r>
    <x v="22"/>
    <n v="156049"/>
    <n v="1008424"/>
    <n v="408740"/>
    <n v="33294"/>
    <n v="18625"/>
    <n v="1625132"/>
    <n v="1657996"/>
    <n v="3283128"/>
    <n v="27241"/>
    <m/>
    <n v="27241"/>
    <n v="9539"/>
    <n v="29164"/>
    <n v="38703"/>
    <n v="330049"/>
    <n v="202547"/>
    <n v="532596"/>
    <n v="1258303"/>
    <n v="1426285"/>
    <n v="2684588"/>
    <x v="3"/>
    <x v="26"/>
  </r>
  <r>
    <x v="23"/>
    <n v="72.476429334448"/>
    <n v="72.003541541713076"/>
    <n v="58.424814179531161"/>
    <n v="48.78241758241758"/>
    <n v="46.055885262116718"/>
    <n v="67.040080524066468"/>
    <n v="55.056218578363982"/>
    <n v="60.400693210292189"/>
    <n v="33.519133751691889"/>
    <m/>
    <n v="33.519133751691889"/>
    <n v="45.750599520383695"/>
    <n v="47.864762842606268"/>
    <n v="47.325752017608217"/>
    <n v="56.433102504915787"/>
    <n v="49.665783924280319"/>
    <n v="53.652875577986642"/>
    <n v="72.434907751201678"/>
    <n v="56.093105387558943"/>
    <n v="62.726070478940898"/>
    <x v="3"/>
    <x v="26"/>
  </r>
  <r>
    <x v="24"/>
    <n v="6.1455970384373027"/>
    <n v="7.2453101312660309"/>
    <n v="7.1772989868127626"/>
    <n v="4.5119934950535301"/>
    <n v="5.1779260494856825"/>
    <n v="6.9898150537634409"/>
    <n v="8.0761242303795502"/>
    <n v="7.4992188142422496"/>
    <n v="1.9810195622136573"/>
    <m/>
    <n v="1.9810195622136573"/>
    <n v="3.6009815024537559"/>
    <n v="10.021993127147766"/>
    <n v="6.9622234214786829"/>
    <n v="6.6799368536096662"/>
    <n v="7.4155012081716336"/>
    <n v="6.9418036312448681"/>
    <n v="7.5487158874804274"/>
    <n v="8.1468481539023951"/>
    <n v="7.8551159721795516"/>
    <x v="3"/>
    <x v="26"/>
  </r>
  <r>
    <x v="27"/>
    <n v="70.270964294803079"/>
    <n v="76.020895898642607"/>
    <n v="65.368321449328775"/>
    <n v="47.480882753610025"/>
    <n v="54.99975476371484"/>
    <n v="71.281646314047947"/>
    <n v="59.720635766413622"/>
    <n v="64.876530241102856"/>
    <n v="39.11022029415264"/>
    <m/>
    <n v="39.11022029415264"/>
    <n v="48.046851774778524"/>
    <n v="51.014237988858639"/>
    <n v="50.257696015716427"/>
    <n v="66.415588654857459"/>
    <n v="62.357359895043629"/>
    <n v="64.748340875809774"/>
    <n v="74.703878752673404"/>
    <n v="59.506365158459325"/>
    <n v="65.674875516318934"/>
    <x v="3"/>
    <x v="26"/>
  </r>
  <r>
    <x v="28"/>
    <n v="6.7059153196118721"/>
    <n v="8.4310904043319308"/>
    <n v="8.139511588088892"/>
    <n v="3.6660776394031189"/>
    <n v="5.7527895344363218"/>
    <n v="7.9360789712511943"/>
    <n v="9.1602506951828442"/>
    <n v="8.5165301355451355"/>
    <n v="2.0729751144026003"/>
    <m/>
    <n v="2.0729751144026003"/>
    <n v="4.1757957833815622"/>
    <n v="11.395019087438648"/>
    <n v="8.0168778411838666"/>
    <n v="8.1637147159822199"/>
    <n v="9.6519210682325038"/>
    <n v="8.6941068362309508"/>
    <n v="8.5140077460241042"/>
    <n v="9.046352913622302"/>
    <n v="8.7925334309517638"/>
    <x v="3"/>
    <x v="26"/>
  </r>
  <r>
    <x v="0"/>
    <n v="9977"/>
    <n v="41757"/>
    <n v="19119"/>
    <n v="4674"/>
    <n v="1310"/>
    <n v="76837"/>
    <n v="32031"/>
    <n v="108868"/>
    <n v="11830"/>
    <m/>
    <n v="11830"/>
    <n v="1826"/>
    <n v="182"/>
    <n v="2008"/>
    <n v="28074"/>
    <n v="17681"/>
    <n v="45755"/>
    <n v="35107"/>
    <n v="14168"/>
    <n v="49275"/>
    <x v="3"/>
    <x v="27"/>
  </r>
  <r>
    <x v="1"/>
    <n v="454"/>
    <n v="3213"/>
    <n v="1339"/>
    <n v="81"/>
    <n v="31"/>
    <n v="5118"/>
    <n v="8693"/>
    <n v="13811"/>
    <n v="47"/>
    <m/>
    <n v="47"/>
    <n v="10"/>
    <n v="0"/>
    <n v="10"/>
    <n v="207"/>
    <n v="197"/>
    <n v="404"/>
    <n v="4854"/>
    <n v="8496"/>
    <n v="13350"/>
    <x v="3"/>
    <x v="27"/>
  </r>
  <r>
    <x v="2"/>
    <n v="703"/>
    <n v="6261"/>
    <n v="924"/>
    <n v="58"/>
    <n v="55"/>
    <n v="8001"/>
    <n v="3805"/>
    <n v="11806"/>
    <n v="42"/>
    <m/>
    <n v="42"/>
    <n v="40"/>
    <n v="0"/>
    <n v="40"/>
    <n v="147"/>
    <n v="39"/>
    <n v="186"/>
    <n v="7772"/>
    <n v="3766"/>
    <n v="11538"/>
    <x v="3"/>
    <x v="27"/>
  </r>
  <r>
    <x v="3"/>
    <n v="3172"/>
    <n v="31147"/>
    <n v="10130"/>
    <n v="976"/>
    <n v="338"/>
    <n v="45763"/>
    <n v="19681"/>
    <n v="65444"/>
    <n v="564"/>
    <m/>
    <n v="564"/>
    <n v="221"/>
    <n v="1539"/>
    <n v="1760"/>
    <n v="13349"/>
    <n v="4321"/>
    <n v="17670"/>
    <n v="31629"/>
    <n v="13821"/>
    <n v="45450"/>
    <x v="3"/>
    <x v="27"/>
  </r>
  <r>
    <x v="4"/>
    <n v="625"/>
    <n v="6715"/>
    <n v="3255"/>
    <n v="236"/>
    <n v="110"/>
    <n v="10941"/>
    <n v="4830"/>
    <n v="15771"/>
    <n v="123"/>
    <m/>
    <n v="123"/>
    <n v="101"/>
    <n v="38"/>
    <n v="139"/>
    <n v="2292"/>
    <n v="376"/>
    <n v="2668"/>
    <n v="8425"/>
    <n v="4416"/>
    <n v="12841"/>
    <x v="3"/>
    <x v="27"/>
  </r>
  <r>
    <x v="5"/>
    <n v="6808"/>
    <n v="33913"/>
    <n v="18231"/>
    <n v="358"/>
    <n v="908"/>
    <n v="60218"/>
    <n v="94585"/>
    <n v="154803"/>
    <n v="238"/>
    <m/>
    <n v="238"/>
    <n v="32"/>
    <n v="90"/>
    <n v="122"/>
    <n v="4896"/>
    <n v="2438"/>
    <n v="7334"/>
    <n v="55052"/>
    <n v="92057"/>
    <n v="147109"/>
    <x v="3"/>
    <x v="27"/>
  </r>
  <r>
    <x v="25"/>
    <n v="88"/>
    <n v="123"/>
    <n v="206"/>
    <n v="93"/>
    <n v="2"/>
    <n v="512"/>
    <n v="1979"/>
    <n v="2491"/>
    <n v="12"/>
    <m/>
    <n v="12"/>
    <n v="2"/>
    <n v="0"/>
    <n v="2"/>
    <n v="64"/>
    <n v="9"/>
    <n v="73"/>
    <n v="434"/>
    <n v="1970"/>
    <n v="2404"/>
    <x v="3"/>
    <x v="27"/>
  </r>
  <r>
    <x v="6"/>
    <n v="484"/>
    <n v="7276"/>
    <n v="1886"/>
    <n v="136"/>
    <n v="65"/>
    <n v="9847"/>
    <n v="1518"/>
    <n v="11365"/>
    <n v="129"/>
    <m/>
    <n v="129"/>
    <n v="35"/>
    <n v="5"/>
    <n v="40"/>
    <n v="299"/>
    <n v="134"/>
    <n v="433"/>
    <n v="9384"/>
    <n v="1379"/>
    <n v="10763"/>
    <x v="3"/>
    <x v="27"/>
  </r>
  <r>
    <x v="7"/>
    <n v="329"/>
    <n v="1232"/>
    <n v="1347"/>
    <n v="19"/>
    <n v="8"/>
    <n v="2935"/>
    <n v="5395"/>
    <n v="8330"/>
    <n v="233"/>
    <m/>
    <n v="233"/>
    <n v="2"/>
    <n v="5"/>
    <n v="7"/>
    <n v="318"/>
    <n v="748"/>
    <n v="1066"/>
    <n v="2382"/>
    <n v="4642"/>
    <n v="7024"/>
    <x v="3"/>
    <x v="27"/>
  </r>
  <r>
    <x v="8"/>
    <n v="92"/>
    <n v="332"/>
    <n v="397"/>
    <n v="49"/>
    <n v="7"/>
    <n v="877"/>
    <n v="3531"/>
    <n v="4408"/>
    <n v="23"/>
    <m/>
    <n v="23"/>
    <n v="0"/>
    <n v="0"/>
    <n v="0"/>
    <n v="103"/>
    <n v="520"/>
    <n v="623"/>
    <n v="751"/>
    <n v="3011"/>
    <n v="3762"/>
    <x v="3"/>
    <x v="27"/>
  </r>
  <r>
    <x v="9"/>
    <n v="51"/>
    <n v="510"/>
    <n v="568"/>
    <n v="33"/>
    <n v="0"/>
    <n v="1162"/>
    <n v="3418"/>
    <n v="4580"/>
    <n v="19"/>
    <m/>
    <n v="19"/>
    <n v="6"/>
    <n v="0"/>
    <n v="6"/>
    <n v="121"/>
    <n v="334"/>
    <n v="455"/>
    <n v="1016"/>
    <n v="3084"/>
    <n v="4100"/>
    <x v="3"/>
    <x v="27"/>
  </r>
  <r>
    <x v="10"/>
    <n v="138"/>
    <n v="418"/>
    <n v="1250"/>
    <n v="6"/>
    <n v="0"/>
    <n v="1812"/>
    <n v="3936"/>
    <n v="5748"/>
    <n v="14"/>
    <m/>
    <n v="14"/>
    <n v="0"/>
    <n v="0"/>
    <n v="0"/>
    <n v="244"/>
    <n v="1484"/>
    <n v="1728"/>
    <n v="1554"/>
    <n v="2452"/>
    <n v="4006"/>
    <x v="3"/>
    <x v="27"/>
  </r>
  <r>
    <x v="11"/>
    <n v="207"/>
    <n v="883"/>
    <n v="390"/>
    <n v="65"/>
    <n v="12"/>
    <n v="1557"/>
    <n v="982"/>
    <n v="2539"/>
    <n v="30"/>
    <m/>
    <n v="30"/>
    <n v="9"/>
    <n v="5"/>
    <n v="14"/>
    <n v="194"/>
    <n v="114"/>
    <n v="308"/>
    <n v="1324"/>
    <n v="863"/>
    <n v="2187"/>
    <x v="3"/>
    <x v="27"/>
  </r>
  <r>
    <x v="12"/>
    <n v="135"/>
    <n v="952"/>
    <n v="303"/>
    <n v="36"/>
    <n v="16"/>
    <n v="1442"/>
    <n v="1016"/>
    <n v="2458"/>
    <n v="22"/>
    <m/>
    <n v="22"/>
    <n v="6"/>
    <n v="20"/>
    <n v="26"/>
    <n v="337"/>
    <n v="203"/>
    <n v="540"/>
    <n v="1077"/>
    <n v="793"/>
    <n v="1870"/>
    <x v="3"/>
    <x v="27"/>
  </r>
  <r>
    <x v="19"/>
    <n v="413"/>
    <n v="1129"/>
    <n v="205"/>
    <n v="29"/>
    <n v="0"/>
    <n v="1776"/>
    <n v="2064"/>
    <n v="3840"/>
    <n v="22"/>
    <m/>
    <n v="22"/>
    <n v="0"/>
    <n v="0"/>
    <n v="0"/>
    <n v="38"/>
    <n v="9"/>
    <n v="47"/>
    <n v="1716"/>
    <n v="2055"/>
    <n v="3771"/>
    <x v="3"/>
    <x v="27"/>
  </r>
  <r>
    <x v="20"/>
    <n v="59"/>
    <n v="699"/>
    <n v="266"/>
    <n v="36"/>
    <n v="25"/>
    <n v="1085"/>
    <n v="1233"/>
    <n v="2318"/>
    <n v="50"/>
    <m/>
    <n v="50"/>
    <n v="18"/>
    <n v="0"/>
    <n v="18"/>
    <n v="201"/>
    <n v="26"/>
    <n v="227"/>
    <n v="816"/>
    <n v="1207"/>
    <n v="2023"/>
    <x v="3"/>
    <x v="27"/>
  </r>
  <r>
    <x v="13"/>
    <n v="156"/>
    <n v="1329"/>
    <n v="636"/>
    <n v="52"/>
    <n v="51"/>
    <n v="2224"/>
    <n v="1043"/>
    <n v="3267"/>
    <n v="60"/>
    <m/>
    <n v="60"/>
    <n v="7"/>
    <n v="0"/>
    <n v="7"/>
    <n v="402"/>
    <n v="98"/>
    <n v="500"/>
    <n v="1755"/>
    <n v="945"/>
    <n v="2700"/>
    <x v="3"/>
    <x v="27"/>
  </r>
  <r>
    <x v="14"/>
    <n v="100"/>
    <n v="197"/>
    <n v="104"/>
    <n v="46"/>
    <n v="26"/>
    <n v="473"/>
    <n v="527"/>
    <n v="1000"/>
    <n v="58"/>
    <m/>
    <n v="58"/>
    <n v="6"/>
    <n v="0"/>
    <n v="6"/>
    <n v="157"/>
    <n v="162"/>
    <n v="319"/>
    <n v="252"/>
    <n v="365"/>
    <n v="617"/>
    <x v="3"/>
    <x v="27"/>
  </r>
  <r>
    <x v="16"/>
    <n v="44"/>
    <n v="58"/>
    <n v="136"/>
    <n v="94"/>
    <n v="49"/>
    <n v="381"/>
    <n v="376"/>
    <n v="757"/>
    <n v="166"/>
    <m/>
    <n v="166"/>
    <n v="21"/>
    <n v="72"/>
    <n v="93"/>
    <n v="74"/>
    <n v="209"/>
    <n v="283"/>
    <n v="120"/>
    <n v="95"/>
    <n v="215"/>
    <x v="3"/>
    <x v="27"/>
  </r>
  <r>
    <x v="17"/>
    <n v="111"/>
    <n v="870"/>
    <n v="292"/>
    <n v="195"/>
    <n v="33"/>
    <n v="1501"/>
    <n v="482"/>
    <n v="1983"/>
    <n v="172"/>
    <m/>
    <n v="172"/>
    <n v="19"/>
    <n v="0"/>
    <n v="19"/>
    <n v="176"/>
    <n v="89"/>
    <n v="265"/>
    <n v="1134"/>
    <n v="393"/>
    <n v="1527"/>
    <x v="3"/>
    <x v="27"/>
  </r>
  <r>
    <x v="18"/>
    <n v="24146"/>
    <n v="139014"/>
    <n v="60984"/>
    <n v="7272"/>
    <n v="3046"/>
    <n v="234462"/>
    <n v="191125"/>
    <n v="425587"/>
    <n v="13854"/>
    <m/>
    <n v="13854"/>
    <n v="2361"/>
    <n v="1956"/>
    <n v="4317"/>
    <n v="51693"/>
    <n v="29191"/>
    <n v="80884"/>
    <n v="166554"/>
    <n v="159978"/>
    <n v="326532"/>
    <x v="3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3"/>
    <x v="27"/>
  </r>
  <r>
    <x v="22"/>
    <n v="152195"/>
    <n v="1058885"/>
    <n v="448353"/>
    <n v="24934"/>
    <n v="19988"/>
    <n v="1704355"/>
    <n v="1720711"/>
    <n v="3425066"/>
    <n v="34967"/>
    <m/>
    <n v="34967"/>
    <n v="8082"/>
    <n v="23781"/>
    <n v="31863"/>
    <n v="378998"/>
    <n v="214531"/>
    <n v="593529"/>
    <n v="1282308"/>
    <n v="1482399"/>
    <n v="2764707"/>
    <x v="3"/>
    <x v="27"/>
  </r>
  <r>
    <x v="23"/>
    <n v="70.607747622361401"/>
    <n v="77.131545784984297"/>
    <n v="66.523190599127574"/>
    <n v="46.071692535107168"/>
    <n v="58.909519599174772"/>
    <n v="72.513093460289909"/>
    <n v="57.708477964134914"/>
    <n v="64.234359938036135"/>
    <n v="44.250822576562896"/>
    <m/>
    <n v="44.250822576562896"/>
    <n v="43.103999999999999"/>
    <n v="39.030034465780403"/>
    <n v="39.98870481927711"/>
    <n v="65.217421231049855"/>
    <n v="54.417725693123302"/>
    <n v="60.852300688976378"/>
    <n v="76.715544627313022"/>
    <n v="58.672389840772276"/>
    <n v="65.85646295449348"/>
    <x v="3"/>
    <x v="27"/>
  </r>
  <r>
    <x v="24"/>
    <n v="6.3031143874761861"/>
    <n v="7.6171105068554246"/>
    <n v="7.3519775678866592"/>
    <n v="3.4287678767876786"/>
    <n v="6.5620485883125408"/>
    <n v="7.2692163335636479"/>
    <n v="9.0030660562459115"/>
    <n v="8.0478633040952854"/>
    <n v="2.5239641980655407"/>
    <m/>
    <n v="2.5239641980655407"/>
    <n v="3.4231257941550193"/>
    <n v="12.157975460122699"/>
    <n v="7.3808200138985409"/>
    <n v="7.3317083550964348"/>
    <n v="7.3492172244869991"/>
    <n v="7.3380272983531976"/>
    <n v="7.6990525595302426"/>
    <n v="9.2662678618310022"/>
    <n v="8.4668792032633853"/>
    <x v="3"/>
    <x v="27"/>
  </r>
  <r>
    <x v="27"/>
    <n v="68.410173007118274"/>
    <n v="77.515551816321036"/>
    <n v="68.620854450075569"/>
    <n v="50.636261261261261"/>
    <n v="62.164750957854409"/>
    <n v="73.302996604161081"/>
    <n v="58.763810002513196"/>
    <n v="65.164445794974526"/>
    <n v="47.171602126044043"/>
    <m/>
    <n v="47.171602126044043"/>
    <n v="46.816000000000003"/>
    <n v="45.998693450922751"/>
    <n v="46.190297574393597"/>
    <n v="71.643608142756349"/>
    <n v="65.067976974929934"/>
    <n v="68.978351855262886"/>
    <n v="75.41670413466899"/>
    <n v="58.084958823552689"/>
    <n v="64.976680683286375"/>
    <x v="3"/>
    <x v="27"/>
  </r>
  <r>
    <x v="28"/>
    <n v="6.6406671852834851"/>
    <n v="8.5623505178694632"/>
    <n v="8.1283718848326068"/>
    <n v="3.4870104691740984"/>
    <n v="6.4512922465208744"/>
    <n v="8.0351124645045591"/>
    <n v="9.5762687337372459"/>
    <n v="8.7455816734321399"/>
    <n v="2.5753074478375018"/>
    <m/>
    <n v="2.5753074478375018"/>
    <n v="3.8840707964601768"/>
    <n v="12.498335921899267"/>
    <n v="8.1850005538938735"/>
    <n v="8.6145323063712684"/>
    <n v="9.5311754590336726"/>
    <n v="8.9433931598133221"/>
    <n v="8.4403722967975021"/>
    <n v="9.5413894423443839"/>
    <n v="8.9995757385162563"/>
    <x v="3"/>
    <x v="27"/>
  </r>
  <r>
    <x v="0"/>
    <n v="10155"/>
    <n v="44789"/>
    <n v="21485"/>
    <n v="4490"/>
    <n v="1539"/>
    <n v="82458"/>
    <n v="25519"/>
    <n v="107977"/>
    <n v="12812"/>
    <m/>
    <n v="12812"/>
    <n v="2103"/>
    <n v="82"/>
    <n v="2185"/>
    <n v="30179"/>
    <n v="15875"/>
    <n v="46054"/>
    <n v="37364"/>
    <n v="9562"/>
    <n v="46926"/>
    <x v="4"/>
    <x v="26"/>
  </r>
  <r>
    <x v="1"/>
    <n v="411"/>
    <n v="3111"/>
    <n v="1018"/>
    <n v="159"/>
    <n v="53"/>
    <n v="4752"/>
    <n v="6340"/>
    <n v="11092"/>
    <n v="42"/>
    <m/>
    <n v="42"/>
    <n v="11"/>
    <n v="0"/>
    <n v="11"/>
    <n v="196"/>
    <n v="85"/>
    <n v="281"/>
    <n v="4503"/>
    <n v="6255"/>
    <n v="10758"/>
    <x v="4"/>
    <x v="26"/>
  </r>
  <r>
    <x v="2"/>
    <n v="389"/>
    <n v="5748"/>
    <n v="596"/>
    <n v="41"/>
    <n v="50"/>
    <n v="6824"/>
    <n v="1287"/>
    <n v="8111"/>
    <n v="46"/>
    <m/>
    <n v="46"/>
    <n v="32"/>
    <n v="0"/>
    <n v="32"/>
    <n v="182"/>
    <n v="31"/>
    <n v="213"/>
    <n v="6564"/>
    <n v="1256"/>
    <n v="7820"/>
    <x v="4"/>
    <x v="26"/>
  </r>
  <r>
    <x v="3"/>
    <n v="2265"/>
    <n v="24351"/>
    <n v="7723"/>
    <n v="1317"/>
    <n v="119"/>
    <n v="35775"/>
    <n v="12122"/>
    <n v="47897"/>
    <n v="161"/>
    <m/>
    <n v="161"/>
    <n v="306"/>
    <n v="2099"/>
    <n v="2405"/>
    <n v="10272"/>
    <n v="3438"/>
    <n v="13710"/>
    <n v="25036"/>
    <n v="6585"/>
    <n v="31621"/>
    <x v="4"/>
    <x v="26"/>
  </r>
  <r>
    <x v="4"/>
    <n v="831"/>
    <n v="3207"/>
    <n v="2275"/>
    <n v="202"/>
    <n v="92"/>
    <n v="6607"/>
    <n v="2532"/>
    <n v="9139"/>
    <n v="109"/>
    <m/>
    <n v="109"/>
    <n v="44"/>
    <n v="0"/>
    <n v="44"/>
    <n v="1697"/>
    <n v="218"/>
    <n v="1915"/>
    <n v="4757"/>
    <n v="2314"/>
    <n v="7071"/>
    <x v="4"/>
    <x v="26"/>
  </r>
  <r>
    <x v="5"/>
    <n v="4566"/>
    <n v="30681"/>
    <n v="14144"/>
    <n v="389"/>
    <n v="673"/>
    <n v="50453"/>
    <n v="86949"/>
    <n v="137402"/>
    <n v="254"/>
    <m/>
    <n v="254"/>
    <n v="21"/>
    <n v="48"/>
    <n v="69"/>
    <n v="4070"/>
    <n v="1731"/>
    <n v="5801"/>
    <n v="46108"/>
    <n v="85170"/>
    <n v="131278"/>
    <x v="4"/>
    <x v="26"/>
  </r>
  <r>
    <x v="25"/>
    <n v="60"/>
    <n v="292"/>
    <n v="375"/>
    <n v="7"/>
    <n v="0"/>
    <n v="734"/>
    <n v="2466"/>
    <n v="3200"/>
    <n v="22"/>
    <m/>
    <n v="22"/>
    <n v="2"/>
    <n v="0"/>
    <n v="2"/>
    <n v="28"/>
    <n v="28"/>
    <n v="56"/>
    <n v="682"/>
    <n v="2438"/>
    <n v="3120"/>
    <x v="4"/>
    <x v="26"/>
  </r>
  <r>
    <x v="6"/>
    <n v="391"/>
    <n v="3434"/>
    <n v="960"/>
    <n v="100"/>
    <n v="50"/>
    <n v="4935"/>
    <n v="827"/>
    <n v="5762"/>
    <n v="124"/>
    <m/>
    <n v="124"/>
    <n v="21"/>
    <n v="14"/>
    <n v="35"/>
    <n v="221"/>
    <n v="64"/>
    <n v="285"/>
    <n v="4569"/>
    <n v="749"/>
    <n v="5318"/>
    <x v="4"/>
    <x v="26"/>
  </r>
  <r>
    <x v="7"/>
    <n v="22"/>
    <n v="36"/>
    <n v="22"/>
    <n v="26"/>
    <n v="0"/>
    <n v="106"/>
    <n v="168"/>
    <n v="274"/>
    <n v="10"/>
    <m/>
    <n v="10"/>
    <n v="0"/>
    <n v="0"/>
    <n v="0"/>
    <n v="36"/>
    <n v="34"/>
    <n v="70"/>
    <n v="60"/>
    <n v="134"/>
    <n v="194"/>
    <x v="4"/>
    <x v="26"/>
  </r>
  <r>
    <x v="8"/>
    <n v="13"/>
    <n v="10"/>
    <n v="12"/>
    <n v="13"/>
    <n v="4"/>
    <n v="52"/>
    <n v="170"/>
    <n v="222"/>
    <n v="16"/>
    <m/>
    <n v="16"/>
    <n v="2"/>
    <n v="17"/>
    <n v="19"/>
    <n v="22"/>
    <n v="59"/>
    <n v="81"/>
    <n v="12"/>
    <n v="94"/>
    <n v="106"/>
    <x v="4"/>
    <x v="26"/>
  </r>
  <r>
    <x v="9"/>
    <n v="12"/>
    <n v="267"/>
    <n v="100"/>
    <n v="12"/>
    <n v="2"/>
    <n v="393"/>
    <n v="1470"/>
    <n v="1863"/>
    <n v="9"/>
    <m/>
    <n v="9"/>
    <n v="6"/>
    <n v="0"/>
    <n v="6"/>
    <n v="23"/>
    <n v="23"/>
    <n v="46"/>
    <n v="355"/>
    <n v="1447"/>
    <n v="1802"/>
    <x v="4"/>
    <x v="26"/>
  </r>
  <r>
    <x v="10"/>
    <n v="15"/>
    <n v="27"/>
    <n v="10"/>
    <n v="9"/>
    <n v="2"/>
    <n v="63"/>
    <n v="108"/>
    <n v="171"/>
    <n v="17"/>
    <m/>
    <n v="17"/>
    <n v="3"/>
    <n v="0"/>
    <n v="3"/>
    <n v="27"/>
    <n v="18"/>
    <n v="45"/>
    <n v="16"/>
    <n v="90"/>
    <n v="106"/>
    <x v="4"/>
    <x v="26"/>
  </r>
  <r>
    <x v="11"/>
    <n v="179"/>
    <n v="583"/>
    <n v="300"/>
    <n v="134"/>
    <n v="35"/>
    <n v="1231"/>
    <n v="842"/>
    <n v="2073"/>
    <n v="11"/>
    <m/>
    <n v="11"/>
    <n v="11"/>
    <n v="27"/>
    <n v="38"/>
    <n v="189"/>
    <n v="70"/>
    <n v="259"/>
    <n v="1020"/>
    <n v="745"/>
    <n v="1765"/>
    <x v="4"/>
    <x v="26"/>
  </r>
  <r>
    <x v="12"/>
    <n v="113"/>
    <n v="792"/>
    <n v="239"/>
    <n v="20"/>
    <n v="34"/>
    <n v="1198"/>
    <n v="625"/>
    <n v="1823"/>
    <n v="31"/>
    <m/>
    <n v="31"/>
    <n v="4"/>
    <n v="27"/>
    <n v="31"/>
    <n v="246"/>
    <n v="75"/>
    <n v="321"/>
    <n v="917"/>
    <n v="523"/>
    <n v="1440"/>
    <x v="4"/>
    <x v="26"/>
  </r>
  <r>
    <x v="19"/>
    <n v="358"/>
    <n v="1071"/>
    <n v="207"/>
    <n v="0"/>
    <n v="59"/>
    <n v="1695"/>
    <n v="1777"/>
    <n v="3472"/>
    <n v="3"/>
    <m/>
    <n v="3"/>
    <n v="4"/>
    <n v="10"/>
    <n v="14"/>
    <n v="29"/>
    <n v="20"/>
    <n v="49"/>
    <n v="1659"/>
    <n v="1747"/>
    <n v="3406"/>
    <x v="4"/>
    <x v="26"/>
  </r>
  <r>
    <x v="20"/>
    <n v="74"/>
    <n v="629"/>
    <n v="301"/>
    <n v="11"/>
    <n v="11"/>
    <n v="1026"/>
    <n v="1875"/>
    <n v="2901"/>
    <n v="25"/>
    <m/>
    <n v="25"/>
    <n v="1"/>
    <n v="20"/>
    <n v="21"/>
    <n v="142"/>
    <n v="52"/>
    <n v="194"/>
    <n v="858"/>
    <n v="1803"/>
    <n v="2661"/>
    <x v="4"/>
    <x v="26"/>
  </r>
  <r>
    <x v="13"/>
    <n v="100"/>
    <n v="1264"/>
    <n v="299"/>
    <n v="36"/>
    <n v="20"/>
    <n v="1719"/>
    <n v="733"/>
    <n v="2452"/>
    <n v="83"/>
    <m/>
    <n v="83"/>
    <n v="14"/>
    <n v="0"/>
    <n v="14"/>
    <n v="225"/>
    <n v="108"/>
    <n v="333"/>
    <n v="1397"/>
    <n v="625"/>
    <n v="2022"/>
    <x v="4"/>
    <x v="26"/>
  </r>
  <r>
    <x v="14"/>
    <n v="92"/>
    <n v="132"/>
    <n v="70"/>
    <n v="32"/>
    <n v="22"/>
    <n v="348"/>
    <n v="321"/>
    <n v="669"/>
    <n v="60"/>
    <m/>
    <n v="60"/>
    <n v="8"/>
    <n v="0"/>
    <n v="8"/>
    <n v="138"/>
    <n v="85"/>
    <n v="223"/>
    <n v="142"/>
    <n v="236"/>
    <n v="378"/>
    <x v="4"/>
    <x v="26"/>
  </r>
  <r>
    <x v="16"/>
    <n v="31"/>
    <n v="105"/>
    <n v="209"/>
    <n v="96"/>
    <n v="173"/>
    <n v="614"/>
    <n v="466"/>
    <n v="1080"/>
    <n v="262"/>
    <m/>
    <n v="262"/>
    <n v="56"/>
    <n v="0"/>
    <n v="56"/>
    <n v="95"/>
    <n v="236"/>
    <n v="331"/>
    <n v="201"/>
    <n v="230"/>
    <n v="431"/>
    <x v="4"/>
    <x v="26"/>
  </r>
  <r>
    <x v="17"/>
    <n v="97"/>
    <n v="148"/>
    <n v="105"/>
    <n v="65"/>
    <n v="18"/>
    <n v="433"/>
    <n v="399"/>
    <n v="832"/>
    <n v="123"/>
    <m/>
    <n v="123"/>
    <n v="8"/>
    <n v="7"/>
    <n v="15"/>
    <n v="108"/>
    <n v="89"/>
    <n v="197"/>
    <n v="194"/>
    <n v="303"/>
    <n v="497"/>
    <x v="4"/>
    <x v="26"/>
  </r>
  <r>
    <x v="18"/>
    <n v="20174"/>
    <n v="120677"/>
    <n v="50450"/>
    <n v="7159"/>
    <n v="2956"/>
    <n v="201416"/>
    <n v="146996"/>
    <n v="348412"/>
    <n v="14220"/>
    <m/>
    <n v="14220"/>
    <n v="2657"/>
    <n v="2351"/>
    <n v="5008"/>
    <n v="48125"/>
    <n v="22339"/>
    <n v="70464"/>
    <n v="136414"/>
    <n v="122306"/>
    <n v="258720"/>
    <x v="4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4"/>
    <x v="26"/>
  </r>
  <r>
    <x v="22"/>
    <n v="133122"/>
    <n v="940785"/>
    <n v="360220"/>
    <n v="31098"/>
    <n v="17592"/>
    <n v="1482817"/>
    <n v="1289242"/>
    <n v="2772059"/>
    <n v="31380"/>
    <m/>
    <n v="31380"/>
    <n v="7813"/>
    <n v="25929"/>
    <n v="33742"/>
    <n v="324548"/>
    <n v="148178"/>
    <n v="472726"/>
    <n v="1119076"/>
    <n v="1115135"/>
    <n v="2234211"/>
    <x v="4"/>
    <x v="26"/>
  </r>
  <r>
    <x v="23"/>
    <n v="59.833608255763259"/>
    <n v="65.00707571289189"/>
    <n v="49.828473413379072"/>
    <n v="44.095001772421128"/>
    <n v="42.098210012443765"/>
    <n v="59.196087386283978"/>
    <n v="41.43018829362159"/>
    <n v="49.353293336414588"/>
    <n v="37.366484478262421"/>
    <m/>
    <n v="37.366484478262421"/>
    <n v="36.263634253887211"/>
    <n v="41.182636870443609"/>
    <n v="39.928525785151351"/>
    <n v="53.702438176869173"/>
    <n v="35.162097130138058"/>
    <n v="46.085484017200919"/>
    <n v="62.342156647010817"/>
    <n v="42.441446457748093"/>
    <n v="50.518934671212492"/>
    <x v="4"/>
    <x v="26"/>
  </r>
  <r>
    <x v="24"/>
    <n v="6.5986913849509268"/>
    <n v="7.7958931693694735"/>
    <n v="7.1401387512388501"/>
    <n v="4.3439027797178378"/>
    <n v="5.9512855209742899"/>
    <n v="7.3619623068673787"/>
    <n v="8.7705923970720292"/>
    <n v="7.9562672927453706"/>
    <n v="2.2067510548523206"/>
    <m/>
    <n v="2.2067510548523206"/>
    <n v="2.9405344373353408"/>
    <n v="11.028923862186303"/>
    <n v="6.7376198083067091"/>
    <n v="6.7438545454545453"/>
    <n v="6.6331527821299074"/>
    <n v="6.7087590826521346"/>
    <n v="8.2035274971777099"/>
    <n v="9.1175821300672091"/>
    <n v="8.6356331168831169"/>
    <x v="4"/>
    <x v="26"/>
  </r>
  <r>
    <x v="27"/>
    <n v="68.142292997367321"/>
    <n v="73.774656255496083"/>
    <n v="62.199010336733771"/>
    <n v="46.790341237709661"/>
    <n v="52.368518663126657"/>
    <n v="68.816828374832923"/>
    <n v="55.990347137094197"/>
    <n v="61.710606925015121"/>
    <n v="38.754589963280296"/>
    <m/>
    <n v="38.754589963280296"/>
    <n v="45.643695569859901"/>
    <n v="49.009108813392416"/>
    <n v="48.151088929219604"/>
    <n v="63.822775070530902"/>
    <n v="56.810957620622098"/>
    <n v="60.942100332277704"/>
    <n v="72.182738060071173"/>
    <n v="56.026019897130062"/>
    <n v="62.583861265014328"/>
    <x v="4"/>
    <x v="26"/>
  </r>
  <r>
    <x v="28"/>
    <n v="6.6864582864852711"/>
    <n v="8.3094199942540694"/>
    <n v="7.9575365802600144"/>
    <n v="3.7794258484968815"/>
    <n v="5.7844204851752021"/>
    <n v="7.8289695621285116"/>
    <n v="9.0992433489477822"/>
    <n v="8.419822708439952"/>
    <n v="2.0979845654260285"/>
    <m/>
    <n v="2.0979845654260285"/>
    <n v="3.9096732344117409"/>
    <n v="11.330562420429866"/>
    <n v="7.7674608736276571"/>
    <n v="7.8790411278496197"/>
    <n v="9.1275659368001989"/>
    <n v="8.3146158854166661"/>
    <n v="8.4576247269299945"/>
    <n v="9.0572847977131765"/>
    <n v="8.7663119939745258"/>
    <x v="4"/>
    <x v="26"/>
  </r>
  <r>
    <x v="0"/>
    <n v="10979"/>
    <n v="35375"/>
    <n v="17037"/>
    <n v="4927"/>
    <n v="1320"/>
    <n v="69638"/>
    <n v="29157"/>
    <n v="98795"/>
    <n v="12111"/>
    <m/>
    <n v="12111"/>
    <n v="1784"/>
    <n v="96"/>
    <n v="1880"/>
    <n v="23973"/>
    <n v="15072"/>
    <n v="39045"/>
    <n v="31770"/>
    <n v="13989"/>
    <n v="45759"/>
    <x v="4"/>
    <x v="27"/>
  </r>
  <r>
    <x v="1"/>
    <n v="504"/>
    <n v="3755"/>
    <n v="1229"/>
    <n v="47"/>
    <n v="7"/>
    <n v="5542"/>
    <n v="8670"/>
    <n v="14212"/>
    <n v="26"/>
    <m/>
    <n v="26"/>
    <n v="4"/>
    <n v="0"/>
    <n v="4"/>
    <n v="196"/>
    <n v="146"/>
    <n v="342"/>
    <n v="5316"/>
    <n v="8524"/>
    <n v="13840"/>
    <x v="4"/>
    <x v="27"/>
  </r>
  <r>
    <x v="2"/>
    <n v="532"/>
    <n v="5814"/>
    <n v="497"/>
    <n v="17"/>
    <n v="11"/>
    <n v="6871"/>
    <n v="3074"/>
    <n v="9945"/>
    <n v="22"/>
    <m/>
    <n v="22"/>
    <n v="7"/>
    <n v="0"/>
    <n v="7"/>
    <n v="154"/>
    <n v="13"/>
    <n v="167"/>
    <n v="6688"/>
    <n v="3061"/>
    <n v="9749"/>
    <x v="4"/>
    <x v="27"/>
  </r>
  <r>
    <x v="3"/>
    <n v="1938"/>
    <n v="28698"/>
    <n v="7378"/>
    <n v="573"/>
    <n v="103"/>
    <n v="38690"/>
    <n v="14485"/>
    <n v="53175"/>
    <n v="258"/>
    <m/>
    <n v="258"/>
    <n v="131"/>
    <n v="2103"/>
    <n v="2234"/>
    <n v="11464"/>
    <n v="3493"/>
    <n v="14957"/>
    <n v="26837"/>
    <n v="8889"/>
    <n v="35726"/>
    <x v="4"/>
    <x v="27"/>
  </r>
  <r>
    <x v="4"/>
    <n v="360"/>
    <n v="4425"/>
    <n v="2107"/>
    <n v="181"/>
    <n v="54"/>
    <n v="7127"/>
    <n v="3817"/>
    <n v="10944"/>
    <n v="83"/>
    <m/>
    <n v="83"/>
    <n v="62"/>
    <n v="27"/>
    <n v="89"/>
    <n v="2065"/>
    <n v="904"/>
    <n v="2969"/>
    <n v="4917"/>
    <n v="2886"/>
    <n v="7803"/>
    <x v="4"/>
    <x v="27"/>
  </r>
  <r>
    <x v="5"/>
    <n v="5190"/>
    <n v="33743"/>
    <n v="17068"/>
    <n v="186"/>
    <n v="908"/>
    <n v="57095"/>
    <n v="102947"/>
    <n v="160042"/>
    <n v="193"/>
    <m/>
    <n v="193"/>
    <n v="18"/>
    <n v="116"/>
    <n v="134"/>
    <n v="4196"/>
    <n v="2221"/>
    <n v="6417"/>
    <n v="52688"/>
    <n v="100610"/>
    <n v="153298"/>
    <x v="4"/>
    <x v="27"/>
  </r>
  <r>
    <x v="25"/>
    <n v="68"/>
    <n v="187"/>
    <n v="265"/>
    <n v="8"/>
    <n v="0"/>
    <n v="528"/>
    <n v="3584"/>
    <n v="4112"/>
    <n v="7"/>
    <m/>
    <n v="7"/>
    <n v="1"/>
    <n v="0"/>
    <n v="1"/>
    <n v="23"/>
    <n v="13"/>
    <n v="36"/>
    <n v="497"/>
    <n v="3571"/>
    <n v="4068"/>
    <x v="4"/>
    <x v="27"/>
  </r>
  <r>
    <x v="6"/>
    <n v="323"/>
    <n v="2881"/>
    <n v="670"/>
    <n v="76"/>
    <n v="50"/>
    <n v="4000"/>
    <n v="1090"/>
    <n v="5090"/>
    <n v="123"/>
    <m/>
    <n v="123"/>
    <n v="36"/>
    <n v="17"/>
    <n v="53"/>
    <n v="107"/>
    <n v="142"/>
    <n v="249"/>
    <n v="3734"/>
    <n v="931"/>
    <n v="4665"/>
    <x v="4"/>
    <x v="27"/>
  </r>
  <r>
    <x v="7"/>
    <n v="36"/>
    <n v="335"/>
    <n v="343"/>
    <n v="16"/>
    <n v="4"/>
    <n v="734"/>
    <n v="1206"/>
    <n v="1940"/>
    <n v="10"/>
    <m/>
    <n v="10"/>
    <n v="3"/>
    <n v="0"/>
    <n v="3"/>
    <n v="20"/>
    <n v="31"/>
    <n v="51"/>
    <n v="701"/>
    <n v="1175"/>
    <n v="1876"/>
    <x v="4"/>
    <x v="27"/>
  </r>
  <r>
    <x v="8"/>
    <n v="16"/>
    <n v="8"/>
    <n v="185"/>
    <n v="16"/>
    <n v="5"/>
    <n v="230"/>
    <n v="320"/>
    <n v="550"/>
    <n v="35"/>
    <m/>
    <n v="35"/>
    <n v="0"/>
    <n v="0"/>
    <n v="0"/>
    <n v="13"/>
    <n v="15"/>
    <n v="28"/>
    <n v="182"/>
    <n v="305"/>
    <n v="487"/>
    <x v="4"/>
    <x v="27"/>
  </r>
  <r>
    <x v="9"/>
    <n v="16"/>
    <n v="174"/>
    <n v="186"/>
    <n v="9"/>
    <n v="0"/>
    <n v="385"/>
    <n v="1265"/>
    <n v="1650"/>
    <n v="11"/>
    <m/>
    <n v="11"/>
    <n v="1"/>
    <n v="0"/>
    <n v="1"/>
    <n v="16"/>
    <n v="13"/>
    <n v="29"/>
    <n v="357"/>
    <n v="1252"/>
    <n v="1609"/>
    <x v="4"/>
    <x v="27"/>
  </r>
  <r>
    <x v="10"/>
    <n v="3"/>
    <n v="16"/>
    <n v="14"/>
    <n v="3"/>
    <n v="0"/>
    <n v="36"/>
    <n v="321"/>
    <n v="357"/>
    <n v="4"/>
    <m/>
    <n v="4"/>
    <n v="0"/>
    <n v="0"/>
    <n v="0"/>
    <n v="9"/>
    <n v="5"/>
    <n v="14"/>
    <n v="23"/>
    <n v="316"/>
    <n v="339"/>
    <x v="4"/>
    <x v="27"/>
  </r>
  <r>
    <x v="11"/>
    <n v="148"/>
    <n v="887"/>
    <n v="186"/>
    <n v="86"/>
    <n v="23"/>
    <n v="1330"/>
    <n v="856"/>
    <n v="2186"/>
    <n v="36"/>
    <m/>
    <n v="36"/>
    <n v="8"/>
    <n v="7"/>
    <n v="15"/>
    <n v="150"/>
    <n v="43"/>
    <n v="193"/>
    <n v="1136"/>
    <n v="806"/>
    <n v="1942"/>
    <x v="4"/>
    <x v="27"/>
  </r>
  <r>
    <x v="12"/>
    <n v="85"/>
    <n v="1111"/>
    <n v="205"/>
    <n v="13"/>
    <n v="6"/>
    <n v="1420"/>
    <n v="608"/>
    <n v="2028"/>
    <n v="5"/>
    <m/>
    <n v="5"/>
    <n v="4"/>
    <n v="24"/>
    <n v="28"/>
    <n v="320"/>
    <n v="88"/>
    <n v="408"/>
    <n v="1091"/>
    <n v="496"/>
    <n v="1587"/>
    <x v="4"/>
    <x v="27"/>
  </r>
  <r>
    <x v="19"/>
    <n v="955"/>
    <n v="1013"/>
    <n v="130"/>
    <n v="26"/>
    <n v="16"/>
    <n v="2140"/>
    <n v="2636"/>
    <n v="4776"/>
    <n v="38"/>
    <m/>
    <n v="38"/>
    <n v="0"/>
    <n v="0"/>
    <n v="0"/>
    <n v="43"/>
    <n v="2"/>
    <n v="45"/>
    <n v="2059"/>
    <n v="2634"/>
    <n v="4693"/>
    <x v="4"/>
    <x v="27"/>
  </r>
  <r>
    <x v="20"/>
    <n v="62"/>
    <n v="655"/>
    <n v="193"/>
    <n v="23"/>
    <n v="13"/>
    <n v="946"/>
    <n v="1920"/>
    <n v="2866"/>
    <n v="25"/>
    <m/>
    <n v="25"/>
    <n v="9"/>
    <n v="0"/>
    <n v="9"/>
    <n v="197"/>
    <n v="58"/>
    <n v="255"/>
    <n v="715"/>
    <n v="1862"/>
    <n v="2577"/>
    <x v="4"/>
    <x v="27"/>
  </r>
  <r>
    <x v="13"/>
    <n v="127"/>
    <n v="1147"/>
    <n v="380"/>
    <n v="66"/>
    <n v="12"/>
    <n v="1732"/>
    <n v="1149"/>
    <n v="2881"/>
    <n v="113"/>
    <m/>
    <n v="113"/>
    <n v="10"/>
    <n v="0"/>
    <n v="10"/>
    <n v="317"/>
    <n v="93"/>
    <n v="410"/>
    <n v="1292"/>
    <n v="1056"/>
    <n v="2348"/>
    <x v="4"/>
    <x v="27"/>
  </r>
  <r>
    <x v="14"/>
    <n v="106"/>
    <n v="115"/>
    <n v="86"/>
    <n v="29"/>
    <n v="7"/>
    <n v="343"/>
    <n v="350"/>
    <n v="693"/>
    <n v="79"/>
    <m/>
    <n v="79"/>
    <n v="0"/>
    <n v="0"/>
    <n v="0"/>
    <n v="60"/>
    <n v="86"/>
    <n v="146"/>
    <n v="204"/>
    <n v="264"/>
    <n v="468"/>
    <x v="4"/>
    <x v="27"/>
  </r>
  <r>
    <x v="16"/>
    <n v="95"/>
    <n v="80"/>
    <n v="146"/>
    <n v="100"/>
    <n v="75"/>
    <n v="496"/>
    <n v="251"/>
    <n v="747"/>
    <n v="196"/>
    <m/>
    <n v="196"/>
    <n v="19"/>
    <n v="0"/>
    <n v="19"/>
    <n v="52"/>
    <n v="139"/>
    <n v="191"/>
    <n v="229"/>
    <n v="112"/>
    <n v="341"/>
    <x v="4"/>
    <x v="27"/>
  </r>
  <r>
    <x v="17"/>
    <n v="78"/>
    <n v="207"/>
    <n v="231"/>
    <n v="106"/>
    <n v="35"/>
    <n v="657"/>
    <n v="987"/>
    <n v="1644"/>
    <n v="136"/>
    <m/>
    <n v="136"/>
    <n v="8"/>
    <n v="0"/>
    <n v="8"/>
    <n v="67"/>
    <n v="106"/>
    <n v="173"/>
    <n v="446"/>
    <n v="881"/>
    <n v="1327"/>
    <x v="4"/>
    <x v="27"/>
  </r>
  <r>
    <x v="18"/>
    <n v="21621"/>
    <n v="120626"/>
    <n v="48536"/>
    <n v="6508"/>
    <n v="2649"/>
    <n v="199940"/>
    <n v="178693"/>
    <n v="378633"/>
    <n v="13511"/>
    <m/>
    <n v="13511"/>
    <n v="2105"/>
    <n v="2390"/>
    <n v="4495"/>
    <n v="43442"/>
    <n v="22683"/>
    <n v="66125"/>
    <n v="140882"/>
    <n v="153620"/>
    <n v="294502"/>
    <x v="4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4"/>
    <x v="27"/>
  </r>
  <r>
    <x v="22"/>
    <n v="128367"/>
    <n v="1004951"/>
    <n v="372001"/>
    <n v="20825"/>
    <n v="16509"/>
    <n v="1542653"/>
    <n v="1585767"/>
    <n v="3128420"/>
    <n v="32788"/>
    <m/>
    <n v="32788"/>
    <n v="7143"/>
    <n v="26025"/>
    <n v="33168"/>
    <n v="350769"/>
    <n v="160276"/>
    <n v="511045"/>
    <n v="1151953"/>
    <n v="1399466"/>
    <n v="2551419"/>
    <x v="4"/>
    <x v="27"/>
  </r>
  <r>
    <x v="23"/>
    <n v="57.632163782072865"/>
    <n v="70.841489900894615"/>
    <n v="53.414191480746531"/>
    <n v="37.238037336385091"/>
    <n v="47.086506374604262"/>
    <n v="63.516152501053007"/>
    <n v="51.467209499399729"/>
    <n v="56.778389648554835"/>
    <n v="40.15479951992554"/>
    <m/>
    <n v="40.15479951992554"/>
    <n v="36.867096774193548"/>
    <n v="41.335112212321917"/>
    <n v="40.283715507190053"/>
    <n v="58.412725374312451"/>
    <n v="39.343988649167464"/>
    <n v="50.705347504445008"/>
    <n v="66.693781419581796"/>
    <n v="53.603182792634719"/>
    <n v="58.815343235248555"/>
    <x v="4"/>
    <x v="27"/>
  </r>
  <r>
    <x v="24"/>
    <n v="5.9371444429027331"/>
    <n v="8.3311309336295665"/>
    <n v="7.6644346464479973"/>
    <n v="3.1999078057775048"/>
    <n v="6.2321630804077008"/>
    <n v="7.7155796739021705"/>
    <n v="8.8742536081435759"/>
    <n v="8.2624071330285531"/>
    <n v="2.4267633779883058"/>
    <m/>
    <n v="2.4267633779883058"/>
    <n v="3.3933491686460808"/>
    <n v="10.889121338912133"/>
    <n v="7.3788654060066738"/>
    <n v="8.0744210671700198"/>
    <n v="7.0659083895428294"/>
    <n v="7.7284688090737239"/>
    <n v="8.1767223633963173"/>
    <n v="9.109920583257388"/>
    <n v="8.6635031341043529"/>
    <x v="4"/>
    <x v="27"/>
  </r>
  <r>
    <x v="27"/>
    <n v="66.388223140689377"/>
    <n v="76.145380164809652"/>
    <n v="65.485306751410377"/>
    <n v="48.006160133643576"/>
    <n v="59.069217301690472"/>
    <n v="71.312778274915402"/>
    <n v="57.256910035966975"/>
    <n v="63.444772934303863"/>
    <n v="45.731066491675342"/>
    <m/>
    <n v="45.731066491675342"/>
    <n v="44.773509933774832"/>
    <n v="44.999691749596842"/>
    <n v="44.946667130358747"/>
    <n v="68.927334196916874"/>
    <n v="59.748963335144083"/>
    <n v="65.207126961453426"/>
    <n v="73.653977648783297"/>
    <n v="57.163291330424428"/>
    <n v="63.720578051534524"/>
    <x v="4"/>
    <x v="27"/>
  </r>
  <r>
    <x v="28"/>
    <n v="6.5011601992057448"/>
    <n v="8.5172016919219313"/>
    <n v="8.0469080687232513"/>
    <n v="3.4371262281076462"/>
    <n v="6.4143829083741339"/>
    <n v="7.9746352665876552"/>
    <n v="9.4385976657027317"/>
    <n v="8.6526016945663784"/>
    <n v="2.5472012547789431"/>
    <m/>
    <n v="2.5472012547789431"/>
    <n v="3.791386271870794"/>
    <n v="12.161083830235006"/>
    <n v="8.0243026298283731"/>
    <n v="8.5154310428572035"/>
    <n v="9.103802208720241"/>
    <n v="8.7248536484516119"/>
    <n v="8.3899790115768731"/>
    <n v="9.4551906115644009"/>
    <n v="8.9338567441712229"/>
    <x v="4"/>
    <x v="27"/>
  </r>
  <r>
    <x v="0"/>
    <n v="10566"/>
    <n v="51266"/>
    <n v="21758"/>
    <n v="4875"/>
    <n v="1358"/>
    <n v="89823"/>
    <n v="26310"/>
    <n v="116133"/>
    <n v="12778"/>
    <m/>
    <n v="12778"/>
    <n v="1880"/>
    <n v="68"/>
    <n v="1948"/>
    <n v="37757"/>
    <n v="18150"/>
    <n v="55907"/>
    <n v="37408"/>
    <n v="8092"/>
    <n v="45500"/>
    <x v="5"/>
    <x v="26"/>
  </r>
  <r>
    <x v="1"/>
    <n v="208"/>
    <n v="2350"/>
    <n v="706"/>
    <n v="13"/>
    <n v="15"/>
    <n v="3292"/>
    <n v="5189"/>
    <n v="8481"/>
    <n v="33"/>
    <m/>
    <n v="33"/>
    <n v="8"/>
    <n v="0"/>
    <n v="8"/>
    <n v="75"/>
    <n v="69"/>
    <n v="144"/>
    <n v="3176"/>
    <n v="5120"/>
    <n v="8296"/>
    <x v="5"/>
    <x v="26"/>
  </r>
  <r>
    <x v="2"/>
    <n v="318"/>
    <n v="4769"/>
    <n v="393"/>
    <n v="5"/>
    <n v="12"/>
    <n v="5497"/>
    <n v="990"/>
    <n v="6487"/>
    <n v="18"/>
    <m/>
    <n v="18"/>
    <n v="8"/>
    <n v="0"/>
    <n v="8"/>
    <n v="145"/>
    <n v="18"/>
    <n v="163"/>
    <n v="5326"/>
    <n v="972"/>
    <n v="6298"/>
    <x v="5"/>
    <x v="26"/>
  </r>
  <r>
    <x v="3"/>
    <n v="1737"/>
    <n v="19183"/>
    <n v="4934"/>
    <n v="359"/>
    <n v="182"/>
    <n v="26395"/>
    <n v="7938"/>
    <n v="34333"/>
    <n v="98"/>
    <m/>
    <n v="98"/>
    <n v="144"/>
    <n v="1278"/>
    <n v="1422"/>
    <n v="6259"/>
    <n v="2166"/>
    <n v="8425"/>
    <n v="19894"/>
    <n v="4494"/>
    <n v="24388"/>
    <x v="5"/>
    <x v="26"/>
  </r>
  <r>
    <x v="4"/>
    <n v="273"/>
    <n v="2324"/>
    <n v="1411"/>
    <n v="361"/>
    <n v="69"/>
    <n v="4438"/>
    <n v="1479"/>
    <n v="5917"/>
    <n v="130"/>
    <m/>
    <n v="130"/>
    <n v="38"/>
    <n v="0"/>
    <n v="38"/>
    <n v="850"/>
    <n v="200"/>
    <n v="1050"/>
    <n v="3420"/>
    <n v="1279"/>
    <n v="4699"/>
    <x v="5"/>
    <x v="26"/>
  </r>
  <r>
    <x v="5"/>
    <n v="4073"/>
    <n v="32498"/>
    <n v="14104"/>
    <n v="127"/>
    <n v="901"/>
    <n v="51703"/>
    <n v="92778"/>
    <n v="144481"/>
    <n v="159"/>
    <m/>
    <n v="159"/>
    <n v="27"/>
    <n v="106"/>
    <n v="133"/>
    <n v="3774"/>
    <n v="1640"/>
    <n v="5414"/>
    <n v="47743"/>
    <n v="91032"/>
    <n v="138775"/>
    <x v="5"/>
    <x v="26"/>
  </r>
  <r>
    <x v="25"/>
    <n v="39"/>
    <n v="104"/>
    <n v="662"/>
    <n v="0"/>
    <n v="8"/>
    <n v="813"/>
    <n v="2650"/>
    <n v="3463"/>
    <n v="9"/>
    <m/>
    <n v="9"/>
    <n v="7"/>
    <n v="0"/>
    <n v="7"/>
    <n v="24"/>
    <n v="30"/>
    <n v="54"/>
    <n v="773"/>
    <n v="2620"/>
    <n v="3393"/>
    <x v="5"/>
    <x v="26"/>
  </r>
  <r>
    <x v="6"/>
    <n v="246"/>
    <n v="4051"/>
    <n v="1677"/>
    <n v="76"/>
    <n v="33"/>
    <n v="6083"/>
    <n v="1157"/>
    <n v="7240"/>
    <n v="89"/>
    <m/>
    <n v="89"/>
    <n v="31"/>
    <n v="3"/>
    <n v="34"/>
    <n v="102"/>
    <n v="116"/>
    <n v="218"/>
    <n v="5861"/>
    <n v="1038"/>
    <n v="6899"/>
    <x v="5"/>
    <x v="26"/>
  </r>
  <r>
    <x v="7"/>
    <n v="18"/>
    <n v="232"/>
    <n v="25"/>
    <n v="5"/>
    <n v="8"/>
    <n v="288"/>
    <n v="314"/>
    <n v="602"/>
    <n v="9"/>
    <m/>
    <n v="9"/>
    <n v="3"/>
    <n v="0"/>
    <n v="3"/>
    <n v="20"/>
    <n v="42"/>
    <n v="62"/>
    <n v="256"/>
    <n v="272"/>
    <n v="528"/>
    <x v="5"/>
    <x v="26"/>
  </r>
  <r>
    <x v="8"/>
    <n v="14"/>
    <n v="98"/>
    <n v="10"/>
    <n v="4"/>
    <n v="2"/>
    <n v="128"/>
    <n v="451"/>
    <n v="579"/>
    <n v="7"/>
    <m/>
    <n v="7"/>
    <n v="3"/>
    <n v="0"/>
    <n v="3"/>
    <n v="2"/>
    <n v="49"/>
    <n v="51"/>
    <n v="116"/>
    <n v="402"/>
    <n v="518"/>
    <x v="5"/>
    <x v="26"/>
  </r>
  <r>
    <x v="9"/>
    <n v="7"/>
    <n v="191"/>
    <n v="20"/>
    <n v="4"/>
    <n v="0"/>
    <n v="222"/>
    <n v="1945"/>
    <n v="2167"/>
    <n v="6"/>
    <m/>
    <n v="6"/>
    <n v="0"/>
    <n v="0"/>
    <n v="0"/>
    <n v="7"/>
    <n v="32"/>
    <n v="39"/>
    <n v="209"/>
    <n v="1913"/>
    <n v="2122"/>
    <x v="5"/>
    <x v="26"/>
  </r>
  <r>
    <x v="10"/>
    <n v="0"/>
    <n v="1926"/>
    <n v="1"/>
    <n v="1"/>
    <n v="0"/>
    <n v="1928"/>
    <n v="89"/>
    <n v="2017"/>
    <n v="1"/>
    <m/>
    <n v="1"/>
    <n v="0"/>
    <n v="0"/>
    <n v="0"/>
    <n v="3"/>
    <n v="15"/>
    <n v="18"/>
    <n v="1924"/>
    <n v="74"/>
    <n v="1998"/>
    <x v="5"/>
    <x v="26"/>
  </r>
  <r>
    <x v="11"/>
    <n v="90"/>
    <n v="512"/>
    <n v="161"/>
    <n v="25"/>
    <n v="12"/>
    <n v="800"/>
    <n v="575"/>
    <n v="1375"/>
    <n v="14"/>
    <m/>
    <n v="14"/>
    <n v="15"/>
    <n v="0"/>
    <n v="15"/>
    <n v="54"/>
    <n v="44"/>
    <n v="98"/>
    <n v="717"/>
    <n v="531"/>
    <n v="1248"/>
    <x v="5"/>
    <x v="26"/>
  </r>
  <r>
    <x v="12"/>
    <n v="95"/>
    <n v="842"/>
    <n v="181"/>
    <n v="3"/>
    <n v="0"/>
    <n v="1121"/>
    <n v="516"/>
    <n v="1637"/>
    <n v="3"/>
    <m/>
    <n v="3"/>
    <n v="2"/>
    <n v="0"/>
    <n v="2"/>
    <n v="105"/>
    <n v="77"/>
    <n v="182"/>
    <n v="1011"/>
    <n v="439"/>
    <n v="1450"/>
    <x v="5"/>
    <x v="26"/>
  </r>
  <r>
    <x v="19"/>
    <n v="220"/>
    <n v="901"/>
    <n v="382"/>
    <n v="3"/>
    <n v="29"/>
    <n v="1535"/>
    <n v="2606"/>
    <n v="4141"/>
    <n v="4"/>
    <m/>
    <n v="4"/>
    <n v="2"/>
    <n v="0"/>
    <n v="2"/>
    <n v="21"/>
    <n v="25"/>
    <n v="46"/>
    <n v="1508"/>
    <n v="2581"/>
    <n v="4089"/>
    <x v="5"/>
    <x v="26"/>
  </r>
  <r>
    <x v="20"/>
    <n v="102"/>
    <n v="878"/>
    <n v="201"/>
    <n v="8"/>
    <n v="22"/>
    <n v="1211"/>
    <n v="1951"/>
    <n v="3162"/>
    <n v="24"/>
    <m/>
    <n v="24"/>
    <n v="0"/>
    <n v="0"/>
    <n v="0"/>
    <n v="186"/>
    <n v="27"/>
    <n v="213"/>
    <n v="1001"/>
    <n v="1924"/>
    <n v="2925"/>
    <x v="5"/>
    <x v="26"/>
  </r>
  <r>
    <x v="13"/>
    <n v="135"/>
    <n v="1421"/>
    <n v="276"/>
    <n v="31"/>
    <n v="22"/>
    <n v="1885"/>
    <n v="952"/>
    <n v="2837"/>
    <n v="55"/>
    <m/>
    <n v="55"/>
    <n v="9"/>
    <n v="7"/>
    <n v="16"/>
    <n v="372"/>
    <n v="113"/>
    <n v="485"/>
    <n v="1449"/>
    <n v="832"/>
    <n v="2281"/>
    <x v="5"/>
    <x v="26"/>
  </r>
  <r>
    <x v="14"/>
    <n v="87"/>
    <n v="153"/>
    <n v="217"/>
    <n v="28"/>
    <n v="11"/>
    <n v="496"/>
    <n v="461"/>
    <n v="957"/>
    <n v="47"/>
    <m/>
    <n v="47"/>
    <n v="19"/>
    <n v="0"/>
    <n v="19"/>
    <n v="120"/>
    <n v="123"/>
    <n v="243"/>
    <n v="310"/>
    <n v="338"/>
    <n v="648"/>
    <x v="5"/>
    <x v="26"/>
  </r>
  <r>
    <x v="16"/>
    <n v="47"/>
    <n v="69"/>
    <n v="195"/>
    <n v="104"/>
    <n v="125"/>
    <n v="540"/>
    <n v="326"/>
    <n v="866"/>
    <n v="282"/>
    <m/>
    <n v="282"/>
    <n v="36"/>
    <n v="0"/>
    <n v="36"/>
    <n v="85"/>
    <n v="178"/>
    <n v="263"/>
    <n v="137"/>
    <n v="148"/>
    <n v="285"/>
    <x v="5"/>
    <x v="26"/>
  </r>
  <r>
    <x v="17"/>
    <n v="115"/>
    <n v="129"/>
    <n v="188"/>
    <n v="44"/>
    <n v="20"/>
    <n v="496"/>
    <n v="439"/>
    <n v="935"/>
    <n v="129"/>
    <m/>
    <n v="129"/>
    <n v="14"/>
    <n v="3"/>
    <n v="17"/>
    <n v="100"/>
    <n v="150"/>
    <n v="250"/>
    <n v="253"/>
    <n v="286"/>
    <n v="539"/>
    <x v="5"/>
    <x v="26"/>
  </r>
  <r>
    <x v="18"/>
    <n v="18390"/>
    <n v="123897"/>
    <n v="47502"/>
    <n v="6076"/>
    <n v="2829"/>
    <n v="198694"/>
    <n v="149116"/>
    <n v="347810"/>
    <n v="13895"/>
    <m/>
    <n v="13895"/>
    <n v="2246"/>
    <n v="1465"/>
    <n v="3711"/>
    <n v="50061"/>
    <n v="23264"/>
    <n v="73325"/>
    <n v="132492"/>
    <n v="124387"/>
    <n v="256879"/>
    <x v="5"/>
    <x v="26"/>
  </r>
  <r>
    <x v="21"/>
    <n v="7177"/>
    <n v="46684"/>
    <n v="23320"/>
    <n v="2275"/>
    <n v="1348"/>
    <n v="80804"/>
    <n v="100382"/>
    <n v="181186"/>
    <n v="2709"/>
    <m/>
    <n v="2709"/>
    <n v="695"/>
    <n v="2031"/>
    <n v="2726"/>
    <n v="19495"/>
    <n v="13594"/>
    <n v="33089"/>
    <n v="57905"/>
    <n v="84757"/>
    <n v="142662"/>
    <x v="5"/>
    <x v="26"/>
  </r>
  <r>
    <x v="22"/>
    <n v="116754"/>
    <n v="970612"/>
    <n v="353982"/>
    <n v="20845"/>
    <n v="18529"/>
    <n v="1480722"/>
    <n v="1298386"/>
    <n v="2779108"/>
    <n v="28424"/>
    <m/>
    <n v="28424"/>
    <n v="6937"/>
    <n v="14749"/>
    <n v="21686"/>
    <n v="339198"/>
    <n v="159046"/>
    <n v="498244"/>
    <n v="1106163"/>
    <n v="1124591"/>
    <n v="2230754"/>
    <x v="5"/>
    <x v="26"/>
  </r>
  <r>
    <x v="23"/>
    <n v="54.22599972133203"/>
    <n v="69.303687201896437"/>
    <n v="50.597770154373926"/>
    <n v="30.542124542124544"/>
    <n v="45.818496538081106"/>
    <n v="61.082867184792832"/>
    <n v="43.114834664913367"/>
    <n v="51.128085687267962"/>
    <n v="34.974775439891722"/>
    <m/>
    <n v="34.974775439891722"/>
    <n v="33.270983213429254"/>
    <n v="24.206466436894797"/>
    <n v="26.517485937882121"/>
    <n v="57.997435239805078"/>
    <n v="38.99906821636997"/>
    <n v="50.192309629584855"/>
    <n v="63.676884552283916"/>
    <n v="44.228048027498218"/>
    <n v="52.122125490086127"/>
    <x v="5"/>
    <x v="26"/>
  </r>
  <r>
    <x v="24"/>
    <n v="6.3487765089722679"/>
    <n v="7.834023422681744"/>
    <n v="7.451938865731969"/>
    <n v="3.4307109940750493"/>
    <n v="6.549664192294097"/>
    <n v="7.4522733449424745"/>
    <n v="8.7072212237452717"/>
    <n v="7.9903050516086367"/>
    <n v="2.0456279237135662"/>
    <m/>
    <n v="2.0456279237135662"/>
    <n v="3.0886019590382903"/>
    <n v="10.067576791808873"/>
    <n v="5.8437078954459718"/>
    <n v="6.7756936537424339"/>
    <n v="6.8365715268225582"/>
    <n v="6.7950085236958744"/>
    <n v="8.3489040847749294"/>
    <n v="9.0410653846463056"/>
    <n v="8.6840652602976505"/>
    <x v="5"/>
    <x v="26"/>
  </r>
  <r>
    <x v="27"/>
    <n v="65.848398501317547"/>
    <n v="73.03768333457306"/>
    <n v="60.286717998982148"/>
    <n v="44.11206376041541"/>
    <n v="51.288844686470796"/>
    <n v="67.541999607243909"/>
    <n v="53.86800991640505"/>
    <n v="59.966235292419434"/>
    <n v="38.131543613271191"/>
    <m/>
    <n v="38.131543613271191"/>
    <n v="43.604237489129574"/>
    <n v="44.920761168914787"/>
    <n v="44.585110414163971"/>
    <n v="62.862554219312365"/>
    <n v="53.874931894646473"/>
    <n v="59.170156809855804"/>
    <n v="70.780674295051298"/>
    <n v="54.081299259278659"/>
    <n v="60.859399324092095"/>
    <x v="5"/>
    <x v="26"/>
  </r>
  <r>
    <x v="28"/>
    <n v="6.6385289237062475"/>
    <n v="8.2312934734742171"/>
    <n v="7.8835391479030328"/>
    <n v="3.7360852578395076"/>
    <n v="5.8856822115159737"/>
    <n v="7.7704174988246137"/>
    <n v="9.0455142050937969"/>
    <n v="8.3566899787980606"/>
    <n v="2.0898975077258277"/>
    <m/>
    <n v="2.0898975077258277"/>
    <n v="3.7831812881541942"/>
    <n v="11.205695775408287"/>
    <n v="7.5246113549001601"/>
    <n v="7.6886377816769107"/>
    <n v="8.7766276864728194"/>
    <n v="8.0625026868643452"/>
    <n v="8.4413238833822017"/>
    <n v="9.0550949744925653"/>
    <n v="8.7546068556150143"/>
    <x v="5"/>
    <x v="26"/>
  </r>
  <r>
    <x v="0"/>
    <n v="7525"/>
    <n v="39473"/>
    <n v="17206"/>
    <n v="4939"/>
    <n v="1626"/>
    <n v="70769"/>
    <n v="31710"/>
    <n v="102479"/>
    <n v="12306"/>
    <m/>
    <n v="12306"/>
    <n v="1959"/>
    <n v="68"/>
    <n v="2027"/>
    <n v="28887"/>
    <n v="22499"/>
    <n v="51386"/>
    <n v="27617"/>
    <n v="9143"/>
    <n v="36760"/>
    <x v="5"/>
    <x v="27"/>
  </r>
  <r>
    <x v="1"/>
    <n v="173"/>
    <n v="2727"/>
    <n v="969"/>
    <n v="24"/>
    <n v="11"/>
    <n v="3904"/>
    <n v="6765"/>
    <n v="10669"/>
    <n v="37"/>
    <m/>
    <n v="37"/>
    <n v="2"/>
    <n v="0"/>
    <n v="2"/>
    <n v="90"/>
    <n v="99"/>
    <n v="189"/>
    <n v="3775"/>
    <n v="6666"/>
    <n v="10441"/>
    <x v="5"/>
    <x v="27"/>
  </r>
  <r>
    <x v="2"/>
    <n v="393"/>
    <n v="5938"/>
    <n v="555"/>
    <n v="22"/>
    <n v="1"/>
    <n v="6909"/>
    <n v="1940"/>
    <n v="8849"/>
    <n v="26"/>
    <m/>
    <n v="26"/>
    <n v="2"/>
    <n v="0"/>
    <n v="2"/>
    <n v="162"/>
    <n v="19"/>
    <n v="181"/>
    <n v="6719"/>
    <n v="1921"/>
    <n v="8640"/>
    <x v="5"/>
    <x v="27"/>
  </r>
  <r>
    <x v="3"/>
    <n v="1486"/>
    <n v="21903"/>
    <n v="5215"/>
    <n v="391"/>
    <n v="120"/>
    <n v="29115"/>
    <n v="9982"/>
    <n v="39097"/>
    <n v="162"/>
    <m/>
    <n v="162"/>
    <n v="93"/>
    <n v="1223"/>
    <n v="1316"/>
    <n v="7625"/>
    <n v="2315"/>
    <n v="9940"/>
    <n v="21235"/>
    <n v="6444"/>
    <n v="27679"/>
    <x v="5"/>
    <x v="27"/>
  </r>
  <r>
    <x v="4"/>
    <n v="227"/>
    <n v="2518"/>
    <n v="1096"/>
    <n v="84"/>
    <n v="42"/>
    <n v="3967"/>
    <n v="2196"/>
    <n v="6163"/>
    <n v="71"/>
    <m/>
    <n v="71"/>
    <n v="33"/>
    <n v="7"/>
    <n v="40"/>
    <n v="1168"/>
    <n v="409"/>
    <n v="1577"/>
    <n v="2695"/>
    <n v="1780"/>
    <n v="4475"/>
    <x v="5"/>
    <x v="27"/>
  </r>
  <r>
    <x v="5"/>
    <n v="3624"/>
    <n v="31887"/>
    <n v="16436"/>
    <n v="165"/>
    <n v="713"/>
    <n v="52825"/>
    <n v="84672"/>
    <n v="137497"/>
    <n v="116"/>
    <m/>
    <n v="116"/>
    <n v="37"/>
    <n v="106"/>
    <n v="143"/>
    <n v="3982"/>
    <n v="1767"/>
    <n v="5749"/>
    <n v="48690"/>
    <n v="82799"/>
    <n v="131489"/>
    <x v="5"/>
    <x v="27"/>
  </r>
  <r>
    <x v="25"/>
    <n v="11"/>
    <n v="269"/>
    <n v="747"/>
    <n v="24"/>
    <n v="0"/>
    <n v="1051"/>
    <n v="3385"/>
    <n v="4436"/>
    <n v="8"/>
    <m/>
    <n v="8"/>
    <n v="0"/>
    <n v="0"/>
    <n v="0"/>
    <n v="12"/>
    <n v="23"/>
    <n v="35"/>
    <n v="1031"/>
    <n v="3362"/>
    <n v="4393"/>
    <x v="5"/>
    <x v="27"/>
  </r>
  <r>
    <x v="6"/>
    <n v="302"/>
    <n v="3308"/>
    <n v="1125"/>
    <n v="126"/>
    <n v="39"/>
    <n v="4900"/>
    <n v="1527"/>
    <n v="6427"/>
    <n v="94"/>
    <m/>
    <n v="94"/>
    <n v="29"/>
    <n v="10"/>
    <n v="39"/>
    <n v="163"/>
    <n v="139"/>
    <n v="302"/>
    <n v="4614"/>
    <n v="1378"/>
    <n v="5992"/>
    <x v="5"/>
    <x v="27"/>
  </r>
  <r>
    <x v="7"/>
    <n v="24"/>
    <n v="431"/>
    <n v="407"/>
    <n v="14"/>
    <n v="4"/>
    <n v="880"/>
    <n v="1249"/>
    <n v="2129"/>
    <n v="32"/>
    <m/>
    <n v="32"/>
    <n v="0"/>
    <n v="0"/>
    <n v="0"/>
    <n v="21"/>
    <n v="40"/>
    <n v="61"/>
    <n v="827"/>
    <n v="1209"/>
    <n v="2036"/>
    <x v="5"/>
    <x v="27"/>
  </r>
  <r>
    <x v="8"/>
    <n v="14"/>
    <n v="250"/>
    <n v="141"/>
    <n v="10"/>
    <n v="0"/>
    <n v="415"/>
    <n v="516"/>
    <n v="931"/>
    <n v="9"/>
    <m/>
    <n v="9"/>
    <n v="0"/>
    <n v="0"/>
    <n v="0"/>
    <n v="20"/>
    <n v="24"/>
    <n v="44"/>
    <n v="386"/>
    <n v="492"/>
    <n v="878"/>
    <x v="5"/>
    <x v="27"/>
  </r>
  <r>
    <x v="9"/>
    <n v="18"/>
    <n v="177"/>
    <n v="221"/>
    <n v="8"/>
    <n v="0"/>
    <n v="424"/>
    <n v="1190"/>
    <n v="1614"/>
    <n v="11"/>
    <m/>
    <n v="11"/>
    <n v="3"/>
    <n v="0"/>
    <n v="3"/>
    <n v="26"/>
    <n v="6"/>
    <n v="32"/>
    <n v="384"/>
    <n v="1184"/>
    <n v="1568"/>
    <x v="5"/>
    <x v="27"/>
  </r>
  <r>
    <x v="10"/>
    <n v="2"/>
    <n v="7"/>
    <n v="9"/>
    <n v="5"/>
    <n v="0"/>
    <n v="23"/>
    <n v="106"/>
    <n v="129"/>
    <n v="3"/>
    <m/>
    <n v="3"/>
    <n v="3"/>
    <n v="0"/>
    <n v="3"/>
    <n v="6"/>
    <n v="29"/>
    <n v="35"/>
    <n v="11"/>
    <n v="77"/>
    <n v="88"/>
    <x v="5"/>
    <x v="27"/>
  </r>
  <r>
    <x v="11"/>
    <n v="100"/>
    <n v="530"/>
    <n v="195"/>
    <n v="24"/>
    <n v="6"/>
    <n v="855"/>
    <n v="771"/>
    <n v="1626"/>
    <n v="22"/>
    <m/>
    <n v="22"/>
    <n v="4"/>
    <n v="0"/>
    <n v="4"/>
    <n v="76"/>
    <n v="24"/>
    <n v="100"/>
    <n v="753"/>
    <n v="747"/>
    <n v="1500"/>
    <x v="5"/>
    <x v="27"/>
  </r>
  <r>
    <x v="12"/>
    <n v="106"/>
    <n v="789"/>
    <n v="113"/>
    <n v="22"/>
    <n v="4"/>
    <n v="1034"/>
    <n v="659"/>
    <n v="1693"/>
    <n v="13"/>
    <m/>
    <n v="13"/>
    <n v="4"/>
    <n v="55"/>
    <n v="59"/>
    <n v="110"/>
    <n v="79"/>
    <n v="189"/>
    <n v="907"/>
    <n v="525"/>
    <n v="1432"/>
    <x v="5"/>
    <x v="27"/>
  </r>
  <r>
    <x v="19"/>
    <n v="267"/>
    <n v="590"/>
    <n v="67"/>
    <n v="23"/>
    <n v="8"/>
    <n v="955"/>
    <n v="2280"/>
    <n v="3235"/>
    <n v="34"/>
    <m/>
    <n v="34"/>
    <n v="1"/>
    <n v="14"/>
    <n v="15"/>
    <n v="28"/>
    <n v="10"/>
    <n v="38"/>
    <n v="892"/>
    <n v="2256"/>
    <n v="3148"/>
    <x v="5"/>
    <x v="27"/>
  </r>
  <r>
    <x v="20"/>
    <n v="45"/>
    <n v="633"/>
    <n v="182"/>
    <n v="16"/>
    <n v="4"/>
    <n v="880"/>
    <n v="1728"/>
    <n v="2608"/>
    <n v="9"/>
    <m/>
    <n v="9"/>
    <n v="7"/>
    <n v="0"/>
    <n v="7"/>
    <n v="204"/>
    <n v="27"/>
    <n v="231"/>
    <n v="660"/>
    <n v="1701"/>
    <n v="2361"/>
    <x v="5"/>
    <x v="27"/>
  </r>
  <r>
    <x v="13"/>
    <n v="255"/>
    <n v="1249"/>
    <n v="452"/>
    <n v="40"/>
    <n v="14"/>
    <n v="2010"/>
    <n v="1483"/>
    <n v="3493"/>
    <n v="80"/>
    <m/>
    <n v="80"/>
    <n v="9"/>
    <n v="0"/>
    <n v="9"/>
    <n v="356"/>
    <n v="165"/>
    <n v="521"/>
    <n v="1565"/>
    <n v="1318"/>
    <n v="2883"/>
    <x v="5"/>
    <x v="27"/>
  </r>
  <r>
    <x v="14"/>
    <n v="85"/>
    <n v="122"/>
    <n v="62"/>
    <n v="40"/>
    <n v="8"/>
    <n v="317"/>
    <n v="494"/>
    <n v="811"/>
    <n v="75"/>
    <m/>
    <n v="75"/>
    <n v="6"/>
    <n v="0"/>
    <n v="6"/>
    <n v="73"/>
    <n v="197"/>
    <n v="270"/>
    <n v="163"/>
    <n v="297"/>
    <n v="460"/>
    <x v="5"/>
    <x v="27"/>
  </r>
  <r>
    <x v="16"/>
    <n v="33"/>
    <n v="94"/>
    <n v="110"/>
    <n v="163"/>
    <n v="100"/>
    <n v="500"/>
    <n v="352"/>
    <n v="852"/>
    <n v="171"/>
    <m/>
    <n v="171"/>
    <n v="70"/>
    <n v="0"/>
    <n v="70"/>
    <n v="79"/>
    <n v="192"/>
    <n v="271"/>
    <n v="180"/>
    <n v="160"/>
    <n v="340"/>
    <x v="5"/>
    <x v="27"/>
  </r>
  <r>
    <x v="17"/>
    <n v="107"/>
    <n v="219"/>
    <n v="171"/>
    <n v="124"/>
    <n v="65"/>
    <n v="686"/>
    <n v="662"/>
    <n v="1348"/>
    <n v="180"/>
    <m/>
    <n v="180"/>
    <n v="10"/>
    <n v="0"/>
    <n v="10"/>
    <n v="171"/>
    <n v="207"/>
    <n v="378"/>
    <n v="325"/>
    <n v="455"/>
    <n v="780"/>
    <x v="5"/>
    <x v="27"/>
  </r>
  <r>
    <x v="18"/>
    <n v="14797"/>
    <n v="113114"/>
    <n v="45479"/>
    <n v="6264"/>
    <n v="2765"/>
    <n v="182419"/>
    <n v="153667"/>
    <n v="336086"/>
    <n v="13459"/>
    <m/>
    <n v="13459"/>
    <n v="2272"/>
    <n v="1483"/>
    <n v="3755"/>
    <n v="43259"/>
    <n v="28270"/>
    <n v="71529"/>
    <n v="123429"/>
    <n v="123914"/>
    <n v="247343"/>
    <x v="5"/>
    <x v="27"/>
  </r>
  <r>
    <x v="21"/>
    <n v="7185"/>
    <n v="45761"/>
    <n v="22466"/>
    <n v="1804"/>
    <n v="1131"/>
    <n v="78347"/>
    <n v="99391"/>
    <n v="177738"/>
    <n v="2634"/>
    <m/>
    <n v="2634"/>
    <n v="625"/>
    <n v="2031"/>
    <n v="2656"/>
    <n v="19371"/>
    <n v="13141"/>
    <n v="32512"/>
    <n v="55717"/>
    <n v="84219"/>
    <n v="139936"/>
    <x v="5"/>
    <x v="27"/>
  </r>
  <r>
    <x v="22"/>
    <n v="98938"/>
    <n v="987621"/>
    <n v="376755"/>
    <n v="18321"/>
    <n v="16264"/>
    <n v="1497899"/>
    <n v="1598284"/>
    <n v="3096183"/>
    <n v="30600"/>
    <m/>
    <n v="30600"/>
    <n v="6866"/>
    <n v="14827"/>
    <n v="21693"/>
    <n v="333368"/>
    <n v="191116"/>
    <n v="524484"/>
    <n v="1127065"/>
    <n v="1392341"/>
    <n v="2519406"/>
    <x v="5"/>
    <x v="27"/>
  </r>
  <r>
    <x v="23"/>
    <n v="45.900255161215497"/>
    <n v="71.940517034155718"/>
    <n v="55.900026707023947"/>
    <n v="33.852549889135254"/>
    <n v="47.933981727085175"/>
    <n v="63.72926425602342"/>
    <n v="53.602573002921126"/>
    <n v="58.066423612283245"/>
    <n v="38.724373576309794"/>
    <m/>
    <n v="38.724373576309794"/>
    <n v="36.61866666666667"/>
    <n v="24.334482192680124"/>
    <n v="27.225150602409638"/>
    <n v="57.365477603978455"/>
    <n v="48.478299469852622"/>
    <n v="53.77337598425197"/>
    <n v="67.427954364616426"/>
    <n v="55.107952678928349"/>
    <n v="60.013291790532818"/>
    <x v="5"/>
    <x v="27"/>
  </r>
  <r>
    <x v="24"/>
    <n v="6.6863553422991151"/>
    <n v="8.7312003819155901"/>
    <n v="8.2841531256184169"/>
    <n v="2.9248084291187739"/>
    <n v="5.8820976491862567"/>
    <n v="8.2113102253602968"/>
    <n v="10.400957915492592"/>
    <n v="9.2124724028968767"/>
    <n v="2.273571587785125"/>
    <m/>
    <n v="2.273571587785125"/>
    <n v="3.022007042253521"/>
    <n v="9.997977073499662"/>
    <n v="5.7770972037283626"/>
    <n v="7.7063270070967889"/>
    <n v="6.7603820304209412"/>
    <n v="7.3324665520278485"/>
    <n v="9.1312819515672974"/>
    <n v="11.23634940361864"/>
    <n v="10.185879527619541"/>
    <x v="5"/>
    <x v="27"/>
  </r>
  <r>
    <x v="27"/>
    <n v="63.115081364940139"/>
    <n v="75.44844152436977"/>
    <n v="63.885053202646553"/>
    <n v="45.748718331591263"/>
    <n v="57.223598145678544"/>
    <n v="70.071234299185463"/>
    <n v="56.643716528348413"/>
    <n v="62.554958553276357"/>
    <n v="44.569736174211435"/>
    <m/>
    <n v="44.569736174211435"/>
    <n v="43.421878453038673"/>
    <n v="41.554757309411215"/>
    <n v="41.992473256435659"/>
    <n v="67.011004374882887"/>
    <n v="57.843165562154589"/>
    <n v="63.295066023914266"/>
    <n v="72.644953474925785"/>
    <n v="56.821326199045757"/>
    <n v="63.113366385415006"/>
    <x v="5"/>
    <x v="27"/>
  </r>
  <r>
    <x v="28"/>
    <n v="6.5232899943470883"/>
    <n v="8.5503213280556274"/>
    <n v="8.0804275968337205"/>
    <n v="3.3637236962488561"/>
    <n v="6.3347934241834309"/>
    <n v="8.0094865463304608"/>
    <n v="9.5774729495465145"/>
    <n v="8.7342821386232128"/>
    <n v="2.5038060000471329"/>
    <m/>
    <n v="2.5038060000471329"/>
    <n v="3.6611015875381976"/>
    <n v="11.912159540622332"/>
    <n v="7.7035051703163013"/>
    <n v="8.3904371799358621"/>
    <n v="8.6874461867202974"/>
    <n v="8.498054138002491"/>
    <n v="8.4963102932939147"/>
    <n v="9.7023855923661042"/>
    <n v="9.110476900948008"/>
    <x v="5"/>
    <x v="27"/>
  </r>
  <r>
    <x v="0"/>
    <n v="13155"/>
    <n v="76815"/>
    <n v="30054"/>
    <n v="5493"/>
    <n v="1609"/>
    <n v="127126"/>
    <n v="46945"/>
    <n v="174071"/>
    <n v="11607"/>
    <m/>
    <n v="11607"/>
    <n v="2098"/>
    <n v="374"/>
    <n v="2472"/>
    <n v="53238"/>
    <n v="26938"/>
    <n v="80176"/>
    <n v="60183"/>
    <n v="19633"/>
    <n v="79816"/>
    <x v="6"/>
    <x v="26"/>
  </r>
  <r>
    <x v="1"/>
    <n v="378"/>
    <n v="3550"/>
    <n v="2172"/>
    <n v="57"/>
    <n v="56"/>
    <n v="6213"/>
    <n v="8314"/>
    <n v="14527"/>
    <n v="32"/>
    <m/>
    <n v="32"/>
    <n v="8"/>
    <n v="0"/>
    <n v="8"/>
    <n v="195"/>
    <n v="106"/>
    <n v="301"/>
    <n v="5978"/>
    <n v="8208"/>
    <n v="14186"/>
    <x v="6"/>
    <x v="26"/>
  </r>
  <r>
    <x v="2"/>
    <n v="309"/>
    <n v="6020"/>
    <n v="717"/>
    <n v="34"/>
    <n v="63"/>
    <n v="7143"/>
    <n v="3352"/>
    <n v="10495"/>
    <n v="24"/>
    <m/>
    <n v="24"/>
    <n v="27"/>
    <n v="19"/>
    <n v="46"/>
    <n v="234"/>
    <n v="17"/>
    <n v="251"/>
    <n v="6858"/>
    <n v="3316"/>
    <n v="10174"/>
    <x v="6"/>
    <x v="26"/>
  </r>
  <r>
    <x v="3"/>
    <n v="1615"/>
    <n v="22806"/>
    <n v="8906"/>
    <n v="331"/>
    <n v="131"/>
    <n v="33789"/>
    <n v="13553"/>
    <n v="47342"/>
    <n v="123"/>
    <m/>
    <n v="123"/>
    <n v="114"/>
    <n v="1269"/>
    <n v="1383"/>
    <n v="7425"/>
    <n v="3340"/>
    <n v="10765"/>
    <n v="26127"/>
    <n v="8944"/>
    <n v="35071"/>
    <x v="6"/>
    <x v="26"/>
  </r>
  <r>
    <x v="1"/>
    <n v="316"/>
    <n v="2200"/>
    <n v="765"/>
    <n v="104"/>
    <n v="12"/>
    <n v="3397"/>
    <n v="5865"/>
    <n v="9262"/>
    <n v="44"/>
    <m/>
    <n v="44"/>
    <n v="39"/>
    <n v="0"/>
    <n v="39"/>
    <n v="165"/>
    <n v="136"/>
    <n v="301"/>
    <n v="3149"/>
    <n v="5729"/>
    <n v="8878"/>
    <x v="10"/>
    <x v="27"/>
  </r>
  <r>
    <x v="2"/>
    <n v="719"/>
    <n v="4422"/>
    <n v="671"/>
    <n v="49"/>
    <n v="15"/>
    <n v="5876"/>
    <n v="1826"/>
    <n v="7702"/>
    <n v="39"/>
    <m/>
    <n v="39"/>
    <n v="5"/>
    <n v="7"/>
    <n v="12"/>
    <n v="133"/>
    <n v="41"/>
    <n v="174"/>
    <n v="5699"/>
    <n v="1778"/>
    <n v="7477"/>
    <x v="10"/>
    <x v="27"/>
  </r>
  <r>
    <x v="3"/>
    <n v="3011"/>
    <n v="30419"/>
    <n v="9320"/>
    <n v="1093"/>
    <n v="359"/>
    <n v="44202"/>
    <n v="19552"/>
    <n v="63754"/>
    <n v="304"/>
    <m/>
    <n v="304"/>
    <n v="370"/>
    <n v="2484"/>
    <n v="2854"/>
    <n v="14348"/>
    <n v="5588"/>
    <n v="19936"/>
    <n v="29180"/>
    <n v="11480"/>
    <n v="40660"/>
    <x v="10"/>
    <x v="27"/>
  </r>
  <r>
    <x v="4"/>
    <n v="275"/>
    <n v="1990"/>
    <n v="1057"/>
    <n v="186"/>
    <n v="101"/>
    <n v="3609"/>
    <n v="3072"/>
    <n v="6681"/>
    <n v="164"/>
    <m/>
    <n v="164"/>
    <n v="52"/>
    <n v="7"/>
    <n v="59"/>
    <n v="732"/>
    <n v="127"/>
    <n v="859"/>
    <n v="2661"/>
    <n v="2938"/>
    <n v="5599"/>
    <x v="10"/>
    <x v="27"/>
  </r>
  <r>
    <x v="5"/>
    <n v="5531"/>
    <n v="35793"/>
    <n v="17223"/>
    <n v="521"/>
    <n v="595"/>
    <n v="59663"/>
    <n v="90355"/>
    <n v="150018"/>
    <n v="304"/>
    <m/>
    <n v="304"/>
    <n v="46"/>
    <n v="119"/>
    <n v="165"/>
    <n v="7602"/>
    <n v="2413"/>
    <n v="10015"/>
    <n v="51711"/>
    <n v="87823"/>
    <n v="139534"/>
    <x v="10"/>
    <x v="27"/>
  </r>
  <r>
    <x v="25"/>
    <n v="72"/>
    <n v="233"/>
    <n v="125"/>
    <n v="120"/>
    <n v="20"/>
    <n v="570"/>
    <n v="1678"/>
    <n v="2248"/>
    <n v="24"/>
    <m/>
    <n v="24"/>
    <n v="10"/>
    <n v="0"/>
    <n v="10"/>
    <n v="28"/>
    <n v="16"/>
    <n v="44"/>
    <n v="508"/>
    <n v="1662"/>
    <n v="2170"/>
    <x v="10"/>
    <x v="27"/>
  </r>
  <r>
    <x v="6"/>
    <n v="268"/>
    <n v="3131"/>
    <n v="692"/>
    <n v="160"/>
    <n v="66"/>
    <n v="4317"/>
    <n v="1247"/>
    <n v="5564"/>
    <n v="170"/>
    <m/>
    <n v="170"/>
    <n v="35"/>
    <n v="3"/>
    <n v="38"/>
    <n v="211"/>
    <n v="76"/>
    <n v="287"/>
    <n v="3901"/>
    <n v="1168"/>
    <n v="5069"/>
    <x v="10"/>
    <x v="27"/>
  </r>
  <r>
    <x v="7"/>
    <n v="924"/>
    <n v="2302"/>
    <n v="2600"/>
    <n v="45"/>
    <n v="7"/>
    <n v="5878"/>
    <n v="11255"/>
    <n v="17133"/>
    <n v="576"/>
    <m/>
    <n v="576"/>
    <n v="1"/>
    <n v="7"/>
    <n v="8"/>
    <n v="1107"/>
    <n v="1794"/>
    <n v="2901"/>
    <n v="4194"/>
    <n v="9454"/>
    <n v="13648"/>
    <x v="10"/>
    <x v="27"/>
  </r>
  <r>
    <x v="8"/>
    <n v="104"/>
    <n v="678"/>
    <n v="1204"/>
    <n v="37"/>
    <n v="5"/>
    <n v="2028"/>
    <n v="8584"/>
    <n v="10612"/>
    <n v="32"/>
    <m/>
    <n v="32"/>
    <n v="1"/>
    <n v="0"/>
    <n v="1"/>
    <n v="162"/>
    <n v="805"/>
    <n v="967"/>
    <n v="1833"/>
    <n v="7779"/>
    <n v="9612"/>
    <x v="10"/>
    <x v="27"/>
  </r>
  <r>
    <x v="9"/>
    <n v="53"/>
    <n v="546"/>
    <n v="1276"/>
    <n v="31"/>
    <n v="14"/>
    <n v="1920"/>
    <n v="8008"/>
    <n v="9928"/>
    <n v="32"/>
    <m/>
    <n v="32"/>
    <n v="2"/>
    <n v="0"/>
    <n v="2"/>
    <n v="108"/>
    <n v="1084"/>
    <n v="1192"/>
    <n v="1778"/>
    <n v="6924"/>
    <n v="8702"/>
    <x v="10"/>
    <x v="27"/>
  </r>
  <r>
    <x v="10"/>
    <n v="211"/>
    <n v="1308"/>
    <n v="2578"/>
    <n v="16"/>
    <n v="8"/>
    <n v="4121"/>
    <n v="12422"/>
    <n v="16543"/>
    <n v="7"/>
    <m/>
    <n v="7"/>
    <n v="1"/>
    <n v="48"/>
    <n v="49"/>
    <n v="1069"/>
    <n v="5414"/>
    <n v="6483"/>
    <n v="3044"/>
    <n v="6960"/>
    <n v="10004"/>
    <x v="10"/>
    <x v="27"/>
  </r>
  <r>
    <x v="11"/>
    <n v="256"/>
    <n v="1067"/>
    <n v="362"/>
    <n v="122"/>
    <n v="36"/>
    <n v="1843"/>
    <n v="1160"/>
    <n v="3003"/>
    <n v="45"/>
    <m/>
    <n v="45"/>
    <n v="29"/>
    <n v="37"/>
    <n v="66"/>
    <n v="319"/>
    <n v="92"/>
    <n v="411"/>
    <n v="1450"/>
    <n v="1031"/>
    <n v="2481"/>
    <x v="10"/>
    <x v="27"/>
  </r>
  <r>
    <x v="12"/>
    <n v="147"/>
    <n v="1310"/>
    <n v="281"/>
    <n v="81"/>
    <n v="15"/>
    <n v="1834"/>
    <n v="935"/>
    <n v="2769"/>
    <n v="28"/>
    <m/>
    <n v="28"/>
    <n v="3"/>
    <n v="3"/>
    <n v="6"/>
    <n v="405"/>
    <n v="211"/>
    <n v="616"/>
    <n v="1398"/>
    <n v="721"/>
    <n v="2119"/>
    <x v="10"/>
    <x v="27"/>
  </r>
  <r>
    <x v="19"/>
    <n v="406"/>
    <n v="1124"/>
    <n v="528"/>
    <n v="27"/>
    <n v="9"/>
    <n v="2094"/>
    <n v="2697"/>
    <n v="4791"/>
    <n v="49"/>
    <m/>
    <n v="49"/>
    <n v="1"/>
    <n v="0"/>
    <n v="1"/>
    <n v="19"/>
    <n v="13"/>
    <n v="32"/>
    <n v="2025"/>
    <n v="2684"/>
    <n v="4709"/>
    <x v="10"/>
    <x v="27"/>
  </r>
  <r>
    <x v="20"/>
    <n v="22"/>
    <n v="608"/>
    <n v="343"/>
    <n v="50"/>
    <n v="14"/>
    <n v="1037"/>
    <n v="1611"/>
    <n v="2648"/>
    <n v="28"/>
    <m/>
    <n v="28"/>
    <n v="1"/>
    <n v="0"/>
    <n v="1"/>
    <n v="126"/>
    <n v="169"/>
    <n v="295"/>
    <n v="882"/>
    <n v="1442"/>
    <n v="2324"/>
    <x v="10"/>
    <x v="27"/>
  </r>
  <r>
    <x v="13"/>
    <n v="94"/>
    <n v="797"/>
    <n v="393"/>
    <n v="50"/>
    <n v="28"/>
    <n v="1362"/>
    <n v="872"/>
    <n v="2234"/>
    <n v="89"/>
    <m/>
    <n v="89"/>
    <n v="0"/>
    <n v="0"/>
    <n v="0"/>
    <n v="425"/>
    <n v="26"/>
    <n v="451"/>
    <n v="848"/>
    <n v="846"/>
    <n v="1694"/>
    <x v="10"/>
    <x v="27"/>
  </r>
  <r>
    <x v="14"/>
    <n v="91"/>
    <n v="144"/>
    <n v="64"/>
    <n v="47"/>
    <n v="11"/>
    <n v="357"/>
    <n v="393"/>
    <n v="750"/>
    <n v="52"/>
    <m/>
    <n v="52"/>
    <n v="7"/>
    <n v="0"/>
    <n v="7"/>
    <n v="111"/>
    <n v="86"/>
    <n v="197"/>
    <n v="187"/>
    <n v="307"/>
    <n v="494"/>
    <x v="10"/>
    <x v="27"/>
  </r>
  <r>
    <x v="16"/>
    <n v="43"/>
    <n v="66"/>
    <n v="126"/>
    <n v="130"/>
    <n v="83"/>
    <n v="448"/>
    <n v="166"/>
    <n v="614"/>
    <n v="193"/>
    <m/>
    <n v="193"/>
    <n v="37"/>
    <n v="0"/>
    <n v="37"/>
    <n v="56"/>
    <n v="68"/>
    <n v="124"/>
    <n v="162"/>
    <n v="98"/>
    <n v="260"/>
    <x v="10"/>
    <x v="27"/>
  </r>
  <r>
    <x v="17"/>
    <n v="69"/>
    <n v="175"/>
    <n v="186"/>
    <n v="219"/>
    <n v="17"/>
    <n v="666"/>
    <n v="299"/>
    <n v="965"/>
    <n v="190"/>
    <m/>
    <n v="190"/>
    <n v="16"/>
    <n v="17"/>
    <n v="33"/>
    <n v="79"/>
    <n v="62"/>
    <n v="141"/>
    <n v="381"/>
    <n v="220"/>
    <n v="601"/>
    <x v="10"/>
    <x v="27"/>
  </r>
  <r>
    <x v="18"/>
    <n v="20733"/>
    <n v="117952"/>
    <n v="53096"/>
    <n v="8676"/>
    <n v="3120"/>
    <n v="203577"/>
    <n v="184988"/>
    <n v="388565"/>
    <n v="16557"/>
    <m/>
    <n v="16557"/>
    <n v="2356"/>
    <n v="2861"/>
    <n v="5217"/>
    <n v="50022"/>
    <n v="26867"/>
    <n v="76889"/>
    <n v="134642"/>
    <n v="155260"/>
    <n v="289902"/>
    <x v="10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10"/>
    <x v="27"/>
  </r>
  <r>
    <x v="22"/>
    <n v="140907"/>
    <n v="977898"/>
    <n v="433473"/>
    <n v="26756"/>
    <n v="17961"/>
    <n v="1596995"/>
    <n v="1761225"/>
    <n v="3358220"/>
    <n v="35278"/>
    <m/>
    <n v="35278"/>
    <n v="10026"/>
    <n v="33560"/>
    <n v="43586"/>
    <n v="392501"/>
    <n v="271365"/>
    <n v="663866"/>
    <n v="1159190"/>
    <n v="1456300"/>
    <n v="2615490"/>
    <x v="10"/>
    <x v="27"/>
  </r>
  <r>
    <x v="23"/>
    <n v="65.443778737634105"/>
    <n v="71.527692442727997"/>
    <n v="63.434454298006848"/>
    <n v="45.643125213237802"/>
    <n v="46.700468018720748"/>
    <n v="67.58651481871776"/>
    <n v="58.118181638188766"/>
    <n v="62.266400410879406"/>
    <n v="43.747519841269842"/>
    <m/>
    <n v="43.747519841269842"/>
    <n v="50.713201820940817"/>
    <n v="55.079599540456265"/>
    <n v="54.009913258983893"/>
    <n v="66.312045953708392"/>
    <n v="66.855136733185518"/>
    <n v="66.532972539587092"/>
    <n v="69.388475858683805"/>
    <n v="56.807055730440517"/>
    <n v="61.77102005824046"/>
    <x v="10"/>
    <x v="27"/>
  </r>
  <r>
    <x v="24"/>
    <n v="6.7962668210099837"/>
    <n v="8.2906436516549107"/>
    <n v="8.1639483200241081"/>
    <n v="3.0839096357768558"/>
    <n v="5.756730769230769"/>
    <n v="7.8446730229839323"/>
    <n v="9.5207526974722683"/>
    <n v="8.6426209257138442"/>
    <n v="2.1307000060397416"/>
    <m/>
    <n v="2.1307000060397416"/>
    <n v="4.2555178268251277"/>
    <n v="11.730164278224397"/>
    <n v="8.3546099290780145"/>
    <n v="7.8465675102954702"/>
    <n v="10.100308929169612"/>
    <n v="8.6340828987241345"/>
    <n v="8.6094235082663655"/>
    <n v="9.3797500966121348"/>
    <n v="9.0219798414636667"/>
    <x v="10"/>
    <x v="27"/>
  </r>
  <r>
    <x v="27"/>
    <n v="64.771117409318734"/>
    <n v="79.116464573490958"/>
    <n v="66.099441426600166"/>
    <n v="41.491576150385463"/>
    <n v="52.488792761508471"/>
    <n v="72.753420633309219"/>
    <n v="59.162495055675585"/>
    <n v="65.136559124595507"/>
    <n v="41.07867182872419"/>
    <m/>
    <n v="41.07867182872419"/>
    <n v="43.845815883936581"/>
    <n v="41.423799373188629"/>
    <n v="42.004536560327956"/>
    <n v="71.977861222978461"/>
    <n v="61.188829502062553"/>
    <n v="67.604013759753997"/>
    <n v="74.869709243372725"/>
    <n v="59.269096757999556"/>
    <n v="65.454703432026676"/>
    <x v="10"/>
    <x v="27"/>
  </r>
  <r>
    <x v="28"/>
    <n v="6.7283294572132641"/>
    <n v="8.4416414640901749"/>
    <n v="8.0324489424805314"/>
    <n v="3.1976441887113269"/>
    <n v="6.2438423645320196"/>
    <n v="7.9620457963674136"/>
    <n v="9.3592879374119029"/>
    <n v="8.6168738798352056"/>
    <n v="2.3933262475560628"/>
    <m/>
    <n v="2.3933262475560628"/>
    <n v="3.7160909523054984"/>
    <n v="11.20414673046252"/>
    <n v="7.4479174946347664"/>
    <n v="7.8848162704761844"/>
    <n v="8.3103688303124112"/>
    <n v="8.0358045018306292"/>
    <n v="8.5791588189861923"/>
    <n v="9.5280653938578865"/>
    <n v="9.0729383454062216"/>
    <x v="10"/>
    <x v="27"/>
  </r>
  <r>
    <x v="0"/>
    <n v="11842"/>
    <n v="36661"/>
    <n v="14126"/>
    <n v="5150"/>
    <n v="1650"/>
    <n v="69429"/>
    <n v="16589"/>
    <n v="86018"/>
    <n v="13316"/>
    <m/>
    <n v="13316"/>
    <n v="1823"/>
    <n v="165"/>
    <n v="1988"/>
    <n v="23681"/>
    <n v="9037"/>
    <n v="32718"/>
    <n v="30609"/>
    <n v="7387"/>
    <n v="37996"/>
    <x v="11"/>
    <x v="26"/>
  </r>
  <r>
    <x v="1"/>
    <n v="340"/>
    <n v="2821"/>
    <n v="1314"/>
    <n v="150"/>
    <n v="29"/>
    <n v="4654"/>
    <n v="6556"/>
    <n v="11210"/>
    <n v="70"/>
    <m/>
    <n v="70"/>
    <n v="16"/>
    <n v="0"/>
    <n v="16"/>
    <n v="281"/>
    <n v="161"/>
    <n v="442"/>
    <n v="4287"/>
    <n v="6395"/>
    <n v="10682"/>
    <x v="11"/>
    <x v="26"/>
  </r>
  <r>
    <x v="2"/>
    <n v="635"/>
    <n v="4819"/>
    <n v="717"/>
    <n v="207"/>
    <n v="92"/>
    <n v="6470"/>
    <n v="2852"/>
    <n v="9322"/>
    <n v="38"/>
    <m/>
    <n v="38"/>
    <n v="48"/>
    <n v="0"/>
    <n v="48"/>
    <n v="219"/>
    <n v="50"/>
    <n v="269"/>
    <n v="6165"/>
    <n v="2802"/>
    <n v="8967"/>
    <x v="11"/>
    <x v="26"/>
  </r>
  <r>
    <x v="3"/>
    <n v="2602"/>
    <n v="23583"/>
    <n v="8159"/>
    <n v="1370"/>
    <n v="619"/>
    <n v="36333"/>
    <n v="17392"/>
    <n v="53725"/>
    <n v="382"/>
    <m/>
    <n v="382"/>
    <n v="592"/>
    <n v="2057"/>
    <n v="2649"/>
    <n v="11183"/>
    <n v="4978"/>
    <n v="16161"/>
    <n v="24176"/>
    <n v="10357"/>
    <n v="34533"/>
    <x v="11"/>
    <x v="26"/>
  </r>
  <r>
    <x v="4"/>
    <n v="441"/>
    <n v="2450"/>
    <n v="1384"/>
    <n v="269"/>
    <n v="269"/>
    <n v="4813"/>
    <n v="3125"/>
    <n v="7938"/>
    <n v="268"/>
    <m/>
    <n v="268"/>
    <n v="62"/>
    <n v="85"/>
    <n v="147"/>
    <n v="886"/>
    <n v="161"/>
    <n v="1047"/>
    <n v="3597"/>
    <n v="2879"/>
    <n v="6476"/>
    <x v="11"/>
    <x v="26"/>
  </r>
  <r>
    <x v="5"/>
    <n v="5726"/>
    <n v="40287"/>
    <n v="19851"/>
    <n v="678"/>
    <n v="524"/>
    <n v="67066"/>
    <n v="95416"/>
    <n v="162482"/>
    <n v="465"/>
    <m/>
    <n v="465"/>
    <n v="31"/>
    <n v="28"/>
    <n v="59"/>
    <n v="7539"/>
    <n v="2565"/>
    <n v="10104"/>
    <n v="59031"/>
    <n v="92823"/>
    <n v="151854"/>
    <x v="11"/>
    <x v="26"/>
  </r>
  <r>
    <x v="25"/>
    <n v="80"/>
    <n v="177"/>
    <n v="99"/>
    <n v="29"/>
    <n v="2"/>
    <n v="387"/>
    <n v="1485"/>
    <n v="1872"/>
    <n v="24"/>
    <m/>
    <n v="24"/>
    <n v="1"/>
    <n v="0"/>
    <n v="1"/>
    <n v="51"/>
    <n v="44"/>
    <n v="95"/>
    <n v="311"/>
    <n v="1441"/>
    <n v="1752"/>
    <x v="11"/>
    <x v="26"/>
  </r>
  <r>
    <x v="6"/>
    <n v="396"/>
    <n v="3992"/>
    <n v="940"/>
    <n v="155"/>
    <n v="99"/>
    <n v="5582"/>
    <n v="2067"/>
    <n v="7649"/>
    <n v="179"/>
    <m/>
    <n v="179"/>
    <n v="42"/>
    <n v="9"/>
    <n v="51"/>
    <n v="259"/>
    <n v="151"/>
    <n v="410"/>
    <n v="5102"/>
    <n v="1907"/>
    <n v="7009"/>
    <x v="11"/>
    <x v="26"/>
  </r>
  <r>
    <x v="7"/>
    <n v="423"/>
    <n v="3016"/>
    <n v="2785"/>
    <n v="42"/>
    <n v="3"/>
    <n v="6269"/>
    <n v="9887"/>
    <n v="16156"/>
    <n v="288"/>
    <m/>
    <n v="288"/>
    <n v="1"/>
    <n v="0"/>
    <n v="1"/>
    <n v="996"/>
    <n v="1820"/>
    <n v="2816"/>
    <n v="4984"/>
    <n v="8067"/>
    <n v="13051"/>
    <x v="11"/>
    <x v="26"/>
  </r>
  <r>
    <x v="8"/>
    <n v="52"/>
    <n v="1227"/>
    <n v="854"/>
    <n v="56"/>
    <n v="11"/>
    <n v="2200"/>
    <n v="6866"/>
    <n v="9066"/>
    <n v="54"/>
    <m/>
    <n v="54"/>
    <n v="8"/>
    <n v="0"/>
    <n v="8"/>
    <n v="318"/>
    <n v="1371"/>
    <n v="1689"/>
    <n v="1820"/>
    <n v="5495"/>
    <n v="7315"/>
    <x v="11"/>
    <x v="26"/>
  </r>
  <r>
    <x v="9"/>
    <n v="36"/>
    <n v="1067"/>
    <n v="1599"/>
    <n v="1815"/>
    <n v="26"/>
    <n v="4543"/>
    <n v="8153"/>
    <n v="12696"/>
    <n v="44"/>
    <m/>
    <n v="44"/>
    <n v="4"/>
    <n v="0"/>
    <n v="4"/>
    <n v="144"/>
    <n v="1420"/>
    <n v="1564"/>
    <n v="4351"/>
    <n v="6733"/>
    <n v="11084"/>
    <x v="11"/>
    <x v="26"/>
  </r>
  <r>
    <x v="10"/>
    <n v="633"/>
    <n v="1616"/>
    <n v="2266"/>
    <n v="16"/>
    <n v="37"/>
    <n v="4568"/>
    <n v="14808"/>
    <n v="19376"/>
    <n v="13"/>
    <m/>
    <n v="13"/>
    <n v="3"/>
    <n v="6"/>
    <n v="9"/>
    <n v="1085"/>
    <n v="6882"/>
    <n v="7967"/>
    <n v="3467"/>
    <n v="7920"/>
    <n v="11387"/>
    <x v="11"/>
    <x v="26"/>
  </r>
  <r>
    <x v="11"/>
    <n v="123"/>
    <n v="499"/>
    <n v="220"/>
    <n v="74"/>
    <n v="22"/>
    <n v="938"/>
    <n v="713"/>
    <n v="1651"/>
    <n v="43"/>
    <m/>
    <n v="43"/>
    <n v="18"/>
    <n v="16"/>
    <n v="34"/>
    <n v="139"/>
    <n v="81"/>
    <n v="220"/>
    <n v="738"/>
    <n v="616"/>
    <n v="1354"/>
    <x v="11"/>
    <x v="26"/>
  </r>
  <r>
    <x v="12"/>
    <n v="130"/>
    <n v="976"/>
    <n v="290"/>
    <n v="92"/>
    <n v="11"/>
    <n v="1499"/>
    <n v="906"/>
    <n v="2405"/>
    <n v="20"/>
    <m/>
    <n v="20"/>
    <n v="7"/>
    <n v="16"/>
    <n v="23"/>
    <n v="319"/>
    <n v="195"/>
    <n v="514"/>
    <n v="1153"/>
    <n v="695"/>
    <n v="1848"/>
    <x v="11"/>
    <x v="26"/>
  </r>
  <r>
    <x v="19"/>
    <n v="334"/>
    <n v="840"/>
    <n v="226"/>
    <n v="17"/>
    <n v="26"/>
    <n v="1443"/>
    <n v="3159"/>
    <n v="4602"/>
    <n v="49"/>
    <m/>
    <n v="49"/>
    <n v="1"/>
    <n v="0"/>
    <n v="1"/>
    <n v="34"/>
    <n v="40"/>
    <n v="74"/>
    <n v="1359"/>
    <n v="3119"/>
    <n v="4478"/>
    <x v="11"/>
    <x v="26"/>
  </r>
  <r>
    <x v="20"/>
    <n v="204"/>
    <n v="761"/>
    <n v="326"/>
    <n v="33"/>
    <n v="15"/>
    <n v="1339"/>
    <n v="1410"/>
    <n v="2749"/>
    <n v="29"/>
    <m/>
    <n v="29"/>
    <n v="9"/>
    <n v="0"/>
    <n v="9"/>
    <n v="101"/>
    <n v="35"/>
    <n v="136"/>
    <n v="1200"/>
    <n v="1375"/>
    <n v="2575"/>
    <x v="11"/>
    <x v="26"/>
  </r>
  <r>
    <x v="13"/>
    <n v="114"/>
    <n v="1020"/>
    <n v="709"/>
    <n v="33"/>
    <n v="26"/>
    <n v="1902"/>
    <n v="975"/>
    <n v="2877"/>
    <n v="69"/>
    <m/>
    <n v="69"/>
    <n v="13"/>
    <n v="6"/>
    <n v="19"/>
    <n v="213"/>
    <n v="134"/>
    <n v="347"/>
    <n v="1607"/>
    <n v="835"/>
    <n v="2442"/>
    <x v="11"/>
    <x v="26"/>
  </r>
  <r>
    <x v="14"/>
    <n v="102"/>
    <n v="166"/>
    <n v="80"/>
    <n v="59"/>
    <n v="20"/>
    <n v="427"/>
    <n v="497"/>
    <n v="924"/>
    <n v="124"/>
    <m/>
    <n v="124"/>
    <n v="8"/>
    <n v="0"/>
    <n v="8"/>
    <n v="86"/>
    <n v="122"/>
    <n v="208"/>
    <n v="209"/>
    <n v="375"/>
    <n v="584"/>
    <x v="11"/>
    <x v="26"/>
  </r>
  <r>
    <x v="16"/>
    <n v="43"/>
    <n v="74"/>
    <n v="213"/>
    <n v="266"/>
    <n v="110"/>
    <n v="706"/>
    <n v="321"/>
    <n v="1027"/>
    <n v="336"/>
    <m/>
    <n v="336"/>
    <n v="35"/>
    <n v="0"/>
    <n v="35"/>
    <n v="117"/>
    <n v="125"/>
    <n v="242"/>
    <n v="218"/>
    <n v="196"/>
    <n v="414"/>
    <x v="11"/>
    <x v="26"/>
  </r>
  <r>
    <x v="17"/>
    <n v="120"/>
    <n v="763"/>
    <n v="148"/>
    <n v="137"/>
    <n v="43"/>
    <n v="1211"/>
    <n v="488"/>
    <n v="1699"/>
    <n v="129"/>
    <m/>
    <n v="129"/>
    <n v="21"/>
    <n v="38"/>
    <n v="59"/>
    <n v="270"/>
    <n v="168"/>
    <n v="438"/>
    <n v="791"/>
    <n v="282"/>
    <n v="1073"/>
    <x v="11"/>
    <x v="26"/>
  </r>
  <r>
    <x v="18"/>
    <n v="24376"/>
    <n v="126815"/>
    <n v="56306"/>
    <n v="10648"/>
    <n v="3634"/>
    <n v="221779"/>
    <n v="193665"/>
    <n v="415444"/>
    <n v="15940"/>
    <m/>
    <n v="15940"/>
    <n v="2743"/>
    <n v="2426"/>
    <n v="5169"/>
    <n v="47921"/>
    <n v="29540"/>
    <n v="77461"/>
    <n v="155175"/>
    <n v="161699"/>
    <n v="316874"/>
    <x v="11"/>
    <x v="26"/>
  </r>
  <r>
    <x v="26"/>
    <n v="7177"/>
    <n v="47250"/>
    <n v="23472"/>
    <n v="2610"/>
    <n v="1375"/>
    <n v="81884"/>
    <n v="99990"/>
    <n v="181874"/>
    <n v="2709"/>
    <m/>
    <n v="2709"/>
    <n v="715"/>
    <n v="1886"/>
    <n v="2601"/>
    <n v="19473"/>
    <n v="13766"/>
    <n v="33239"/>
    <n v="58987"/>
    <n v="84338"/>
    <n v="143325"/>
    <x v="11"/>
    <x v="26"/>
  </r>
  <r>
    <x v="22"/>
    <n v="136194"/>
    <n v="1044720"/>
    <n v="445738"/>
    <n v="45366"/>
    <n v="20661"/>
    <n v="1692679"/>
    <n v="1791047"/>
    <n v="3483726"/>
    <n v="36016"/>
    <m/>
    <n v="36016"/>
    <n v="10084"/>
    <n v="25126"/>
    <n v="35210"/>
    <n v="357715"/>
    <n v="264246"/>
    <n v="621961"/>
    <n v="1288864"/>
    <n v="1501675"/>
    <n v="2790539"/>
    <x v="11"/>
    <x v="26"/>
  </r>
  <r>
    <x v="23"/>
    <n v="61.214363086382576"/>
    <n v="71.324116743471578"/>
    <n v="61.258713195681331"/>
    <n v="56.069707081942902"/>
    <n v="48.471554252199411"/>
    <n v="66.682805416316711"/>
    <n v="57.781487826201975"/>
    <n v="61.789072690167991"/>
    <n v="42.88691220424154"/>
    <m/>
    <n v="42.88691220424154"/>
    <n v="45.495150011279044"/>
    <n v="42.97540450860329"/>
    <n v="43.668068112760601"/>
    <n v="59.257400238212377"/>
    <n v="61.921142787512949"/>
    <n v="60.360594676482833"/>
    <n v="70.483764328608217"/>
    <n v="57.436895625054028"/>
    <n v="62.80647974657191"/>
    <x v="11"/>
    <x v="26"/>
  </r>
  <r>
    <x v="24"/>
    <n v="5.5872169346898586"/>
    <n v="8.2381421756101414"/>
    <n v="7.9163499449437005"/>
    <n v="4.2605184072126221"/>
    <n v="5.6854705558613094"/>
    <n v="7.6322780786278228"/>
    <n v="9.2481708104200546"/>
    <n v="8.385548954853121"/>
    <n v="2.2594730238393979"/>
    <m/>
    <n v="2.2594730238393979"/>
    <n v="3.6762668611009843"/>
    <n v="10.356966199505358"/>
    <n v="6.8117624298703809"/>
    <n v="7.4646814548945137"/>
    <n v="8.9453622207176711"/>
    <n v="8.029343798814887"/>
    <n v="8.3058740132108912"/>
    <n v="9.2868539694123022"/>
    <n v="8.8064625056015959"/>
    <x v="11"/>
    <x v="26"/>
  </r>
  <r>
    <x v="27"/>
    <n v="66.987782008556479"/>
    <n v="77.555395751417876"/>
    <n v="63.991120960102243"/>
    <n v="45.939683995124625"/>
    <n v="50.020668785718875"/>
    <n v="71.3112766929912"/>
    <n v="55.971317959432618"/>
    <n v="62.845366033947762"/>
    <n v="39.121366342105951"/>
    <m/>
    <n v="39.121366342105951"/>
    <n v="43.674094167796937"/>
    <n v="42.468597645207112"/>
    <n v="42.787745353518361"/>
    <n v="67.782194723354891"/>
    <n v="56.508420523693381"/>
    <n v="63.131711573750714"/>
    <n v="74.313017411203404"/>
    <n v="56.19713387740925"/>
    <n v="63.601953474572248"/>
    <x v="11"/>
    <x v="26"/>
  </r>
  <r>
    <x v="28"/>
    <n v="6.496262003123304"/>
    <n v="8.1110560862346617"/>
    <n v="7.8275867487382849"/>
    <n v="4.0043080761808225"/>
    <n v="6.0630700751587092"/>
    <n v="7.6972615195202296"/>
    <n v="9.0905606205365821"/>
    <n v="8.3243764873722501"/>
    <n v="2.1885776834883091"/>
    <m/>
    <n v="2.1885776834883091"/>
    <n v="3.7662411442320547"/>
    <n v="10.614054054054055"/>
    <n v="7.1171692349698796"/>
    <n v="7.3211431185240272"/>
    <n v="8.1752293445441282"/>
    <n v="7.6148804957449094"/>
    <n v="8.4071074966696333"/>
    <n v="9.2356065599193577"/>
    <n v="8.8204740446157768"/>
    <x v="11"/>
    <x v="26"/>
  </r>
  <r>
    <x v="0"/>
    <n v="8093"/>
    <n v="31649"/>
    <n v="12683"/>
    <n v="4865"/>
    <n v="1562"/>
    <n v="58852"/>
    <n v="13022"/>
    <n v="71874"/>
    <n v="12870"/>
    <m/>
    <n v="12870"/>
    <n v="1849"/>
    <n v="157"/>
    <n v="2006"/>
    <n v="21655"/>
    <n v="8239"/>
    <n v="29894"/>
    <n v="22478"/>
    <n v="4626"/>
    <n v="27104"/>
    <x v="11"/>
    <x v="27"/>
  </r>
  <r>
    <x v="1"/>
    <n v="338"/>
    <n v="2383"/>
    <n v="1098"/>
    <n v="115"/>
    <n v="91"/>
    <n v="4025"/>
    <n v="7658"/>
    <n v="11683"/>
    <n v="73"/>
    <m/>
    <n v="73"/>
    <n v="61"/>
    <n v="41"/>
    <n v="102"/>
    <n v="254"/>
    <n v="215"/>
    <n v="469"/>
    <n v="3637"/>
    <n v="7402"/>
    <n v="11039"/>
    <x v="11"/>
    <x v="27"/>
  </r>
  <r>
    <x v="2"/>
    <n v="691"/>
    <n v="5681"/>
    <n v="881"/>
    <n v="76"/>
    <n v="33"/>
    <n v="7362"/>
    <n v="2867"/>
    <n v="10229"/>
    <n v="39"/>
    <m/>
    <n v="39"/>
    <n v="10"/>
    <n v="0"/>
    <n v="10"/>
    <n v="271"/>
    <n v="65"/>
    <n v="336"/>
    <n v="7042"/>
    <n v="2802"/>
    <n v="9844"/>
    <x v="11"/>
    <x v="27"/>
  </r>
  <r>
    <x v="3"/>
    <n v="2101"/>
    <n v="20386"/>
    <n v="8619"/>
    <n v="1125"/>
    <n v="435"/>
    <n v="32666"/>
    <n v="16853"/>
    <n v="49519"/>
    <n v="347"/>
    <m/>
    <n v="347"/>
    <n v="450"/>
    <n v="2133"/>
    <n v="2583"/>
    <n v="10840"/>
    <n v="4798"/>
    <n v="15638"/>
    <n v="21029"/>
    <n v="9922"/>
    <n v="30951"/>
    <x v="11"/>
    <x v="27"/>
  </r>
  <r>
    <x v="4"/>
    <n v="266"/>
    <n v="2867"/>
    <n v="940"/>
    <n v="208"/>
    <n v="127"/>
    <n v="4408"/>
    <n v="3216"/>
    <n v="7624"/>
    <n v="153"/>
    <m/>
    <n v="153"/>
    <n v="45"/>
    <n v="37"/>
    <n v="82"/>
    <n v="1195"/>
    <n v="145"/>
    <n v="1340"/>
    <n v="3015"/>
    <n v="3034"/>
    <n v="6049"/>
    <x v="11"/>
    <x v="27"/>
  </r>
  <r>
    <x v="5"/>
    <n v="5151"/>
    <n v="37721"/>
    <n v="18340"/>
    <n v="586"/>
    <n v="369"/>
    <n v="62167"/>
    <n v="94799"/>
    <n v="156966"/>
    <n v="458"/>
    <m/>
    <n v="458"/>
    <n v="41"/>
    <n v="72"/>
    <n v="113"/>
    <n v="8487"/>
    <n v="3105"/>
    <n v="11592"/>
    <n v="53181"/>
    <n v="91622"/>
    <n v="144803"/>
    <x v="11"/>
    <x v="27"/>
  </r>
  <r>
    <x v="25"/>
    <n v="74"/>
    <n v="256"/>
    <n v="108"/>
    <n v="41"/>
    <n v="1"/>
    <n v="480"/>
    <n v="1762"/>
    <n v="2242"/>
    <n v="21"/>
    <m/>
    <n v="21"/>
    <n v="2"/>
    <n v="0"/>
    <n v="2"/>
    <n v="56"/>
    <n v="76"/>
    <n v="132"/>
    <n v="401"/>
    <n v="1686"/>
    <n v="2087"/>
    <x v="11"/>
    <x v="27"/>
  </r>
  <r>
    <x v="6"/>
    <n v="632"/>
    <n v="4772"/>
    <n v="1134"/>
    <n v="209"/>
    <n v="78"/>
    <n v="6825"/>
    <n v="2285"/>
    <n v="9110"/>
    <n v="161"/>
    <m/>
    <n v="161"/>
    <n v="30"/>
    <n v="17"/>
    <n v="47"/>
    <n v="270"/>
    <n v="176"/>
    <n v="446"/>
    <n v="6364"/>
    <n v="2092"/>
    <n v="8456"/>
    <x v="11"/>
    <x v="27"/>
  </r>
  <r>
    <x v="7"/>
    <n v="608"/>
    <n v="1741"/>
    <n v="2533"/>
    <n v="43"/>
    <n v="18"/>
    <n v="4943"/>
    <n v="9782"/>
    <n v="14725"/>
    <n v="507"/>
    <m/>
    <n v="507"/>
    <n v="7"/>
    <n v="0"/>
    <n v="7"/>
    <n v="1018"/>
    <n v="1559"/>
    <n v="2577"/>
    <n v="3411"/>
    <n v="8223"/>
    <n v="11634"/>
    <x v="11"/>
    <x v="27"/>
  </r>
  <r>
    <x v="8"/>
    <n v="53"/>
    <n v="449"/>
    <n v="961"/>
    <n v="53"/>
    <n v="28"/>
    <n v="1544"/>
    <n v="7710"/>
    <n v="9254"/>
    <n v="51"/>
    <m/>
    <n v="51"/>
    <n v="4"/>
    <n v="0"/>
    <n v="4"/>
    <n v="247"/>
    <n v="1062"/>
    <n v="1309"/>
    <n v="1242"/>
    <n v="6648"/>
    <n v="7890"/>
    <x v="11"/>
    <x v="27"/>
  </r>
  <r>
    <x v="9"/>
    <n v="38"/>
    <n v="464"/>
    <n v="1520"/>
    <n v="23"/>
    <n v="16"/>
    <n v="2061"/>
    <n v="7593"/>
    <n v="9654"/>
    <n v="20"/>
    <m/>
    <n v="20"/>
    <n v="0"/>
    <n v="0"/>
    <n v="0"/>
    <n v="176"/>
    <n v="1305"/>
    <n v="1481"/>
    <n v="1865"/>
    <n v="6288"/>
    <n v="8153"/>
    <x v="11"/>
    <x v="27"/>
  </r>
  <r>
    <x v="10"/>
    <n v="198"/>
    <n v="1424"/>
    <n v="2813"/>
    <n v="19"/>
    <n v="27"/>
    <n v="4481"/>
    <n v="12875"/>
    <n v="17356"/>
    <n v="27"/>
    <m/>
    <n v="27"/>
    <n v="1"/>
    <n v="0"/>
    <n v="1"/>
    <n v="930"/>
    <n v="5342"/>
    <n v="6272"/>
    <n v="3523"/>
    <n v="7533"/>
    <n v="11056"/>
    <x v="11"/>
    <x v="27"/>
  </r>
  <r>
    <x v="11"/>
    <n v="130"/>
    <n v="592"/>
    <n v="311"/>
    <n v="89"/>
    <n v="37"/>
    <n v="1159"/>
    <n v="797"/>
    <n v="1956"/>
    <n v="49"/>
    <m/>
    <n v="49"/>
    <n v="14"/>
    <n v="0"/>
    <n v="14"/>
    <n v="131"/>
    <n v="78"/>
    <n v="209"/>
    <n v="965"/>
    <n v="719"/>
    <n v="1684"/>
    <x v="11"/>
    <x v="27"/>
  </r>
  <r>
    <x v="12"/>
    <n v="68"/>
    <n v="726"/>
    <n v="360"/>
    <n v="61"/>
    <n v="23"/>
    <n v="1238"/>
    <n v="964"/>
    <n v="2202"/>
    <n v="22"/>
    <m/>
    <n v="22"/>
    <n v="16"/>
    <n v="20"/>
    <n v="36"/>
    <n v="306"/>
    <n v="217"/>
    <n v="523"/>
    <n v="894"/>
    <n v="727"/>
    <n v="1621"/>
    <x v="11"/>
    <x v="27"/>
  </r>
  <r>
    <x v="19"/>
    <n v="222"/>
    <n v="1123"/>
    <n v="358"/>
    <n v="13"/>
    <n v="4"/>
    <n v="1720"/>
    <n v="2279"/>
    <n v="3999"/>
    <n v="22"/>
    <m/>
    <n v="22"/>
    <n v="2"/>
    <n v="0"/>
    <n v="2"/>
    <n v="74"/>
    <n v="37"/>
    <n v="111"/>
    <n v="1622"/>
    <n v="2242"/>
    <n v="3864"/>
    <x v="11"/>
    <x v="27"/>
  </r>
  <r>
    <x v="20"/>
    <n v="75"/>
    <n v="486"/>
    <n v="282"/>
    <n v="82"/>
    <n v="3"/>
    <n v="928"/>
    <n v="1573"/>
    <n v="2501"/>
    <n v="52"/>
    <m/>
    <n v="52"/>
    <n v="1"/>
    <n v="0"/>
    <n v="1"/>
    <n v="97"/>
    <n v="156"/>
    <n v="253"/>
    <n v="778"/>
    <n v="1417"/>
    <n v="2195"/>
    <x v="11"/>
    <x v="27"/>
  </r>
  <r>
    <x v="13"/>
    <n v="131"/>
    <n v="1204"/>
    <n v="410"/>
    <n v="69"/>
    <n v="25"/>
    <n v="1839"/>
    <n v="932"/>
    <n v="2771"/>
    <n v="90"/>
    <m/>
    <n v="90"/>
    <n v="5"/>
    <n v="0"/>
    <n v="5"/>
    <n v="337"/>
    <n v="137"/>
    <n v="474"/>
    <n v="1407"/>
    <n v="795"/>
    <n v="2202"/>
    <x v="11"/>
    <x v="27"/>
  </r>
  <r>
    <x v="14"/>
    <n v="86"/>
    <n v="206"/>
    <n v="72"/>
    <n v="70"/>
    <n v="14"/>
    <n v="448"/>
    <n v="375"/>
    <n v="823"/>
    <n v="72"/>
    <m/>
    <n v="72"/>
    <n v="12"/>
    <n v="0"/>
    <n v="12"/>
    <n v="114"/>
    <n v="83"/>
    <n v="197"/>
    <n v="250"/>
    <n v="292"/>
    <n v="542"/>
    <x v="11"/>
    <x v="27"/>
  </r>
  <r>
    <x v="16"/>
    <n v="40"/>
    <n v="62"/>
    <n v="275"/>
    <n v="134"/>
    <n v="96"/>
    <n v="607"/>
    <n v="363"/>
    <n v="970"/>
    <n v="331"/>
    <m/>
    <n v="331"/>
    <n v="33"/>
    <n v="0"/>
    <n v="33"/>
    <n v="98"/>
    <n v="182"/>
    <n v="280"/>
    <n v="145"/>
    <n v="181"/>
    <n v="326"/>
    <x v="11"/>
    <x v="27"/>
  </r>
  <r>
    <x v="17"/>
    <n v="117"/>
    <n v="346"/>
    <n v="171"/>
    <n v="91"/>
    <n v="47"/>
    <n v="772"/>
    <n v="718"/>
    <n v="1490"/>
    <n v="226"/>
    <m/>
    <n v="226"/>
    <n v="15"/>
    <n v="61"/>
    <n v="76"/>
    <n v="128"/>
    <n v="203"/>
    <n v="331"/>
    <n v="403"/>
    <n v="454"/>
    <n v="857"/>
    <x v="11"/>
    <x v="27"/>
  </r>
  <r>
    <x v="18"/>
    <n v="19112"/>
    <n v="114538"/>
    <n v="53869"/>
    <n v="7972"/>
    <n v="3034"/>
    <n v="198525"/>
    <n v="188423"/>
    <n v="386948"/>
    <n v="15591"/>
    <m/>
    <n v="15591"/>
    <n v="2598"/>
    <n v="2538"/>
    <n v="5136"/>
    <n v="46684"/>
    <n v="27180"/>
    <n v="73864"/>
    <n v="133652"/>
    <n v="158705"/>
    <n v="292357"/>
    <x v="11"/>
    <x v="27"/>
  </r>
  <r>
    <x v="26"/>
    <n v="7177"/>
    <n v="45572"/>
    <n v="22778"/>
    <n v="1954"/>
    <n v="1282"/>
    <n v="78763"/>
    <n v="101014"/>
    <n v="179777"/>
    <n v="2688"/>
    <m/>
    <n v="2688"/>
    <n v="659"/>
    <n v="2031"/>
    <n v="2690"/>
    <n v="19730"/>
    <n v="13530"/>
    <n v="33260"/>
    <n v="55686"/>
    <n v="85453"/>
    <n v="141139"/>
    <x v="11"/>
    <x v="27"/>
  </r>
  <r>
    <x v="22"/>
    <n v="123476"/>
    <n v="961436"/>
    <n v="435153"/>
    <n v="23658"/>
    <n v="18959"/>
    <n v="1562682"/>
    <n v="1806715"/>
    <n v="3369397"/>
    <n v="28295"/>
    <m/>
    <n v="28295"/>
    <n v="10418"/>
    <n v="29404"/>
    <n v="39822"/>
    <n v="378243"/>
    <n v="269621"/>
    <n v="647864"/>
    <n v="1145726"/>
    <n v="1507690"/>
    <n v="2653416"/>
    <x v="11"/>
    <x v="27"/>
  </r>
  <r>
    <x v="23"/>
    <n v="55.498074044775649"/>
    <n v="68.055087589153501"/>
    <n v="61.626102152897957"/>
    <n v="39.05636081487107"/>
    <n v="47.705198530521869"/>
    <n v="64.000986217124222"/>
    <n v="57.69609067283551"/>
    <n v="60.458359971771479"/>
    <n v="33.956173195084489"/>
    <m/>
    <n v="33.956173195084489"/>
    <n v="50.996132948259827"/>
    <n v="46.701926589476024"/>
    <n v="47.753927329415994"/>
    <n v="61.841799780913298"/>
    <n v="64.282717020718593"/>
    <n v="62.834752584718636"/>
    <n v="66.37018860361033"/>
    <n v="56.914515921410107"/>
    <n v="60.645225285802674"/>
    <x v="11"/>
    <x v="27"/>
  </r>
  <r>
    <x v="24"/>
    <n v="6.4606529928840519"/>
    <n v="8.3940351673680347"/>
    <n v="8.0779854833020845"/>
    <n v="2.9676367285499246"/>
    <n v="6.2488464073829926"/>
    <n v="7.8714620324896112"/>
    <n v="9.5886117936769928"/>
    <n v="8.7076222128037877"/>
    <n v="1.8148290680520813"/>
    <m/>
    <n v="1.8148290680520813"/>
    <n v="4.0100076982294075"/>
    <n v="11.585500394011031"/>
    <n v="7.7535046728971961"/>
    <n v="8.1021977551195263"/>
    <n v="9.9198307579102281"/>
    <n v="8.7710386656557997"/>
    <n v="8.5724568281806484"/>
    <n v="9.4999527425096879"/>
    <n v="9.075944820886793"/>
    <x v="11"/>
    <x v="27"/>
  </r>
  <r>
    <x v="27"/>
    <n v="63.983978958075248"/>
    <n v="78.178933283433295"/>
    <n v="65.716915704975037"/>
    <n v="41.276564731947644"/>
    <n v="52.057312885412813"/>
    <n v="72.008111128444369"/>
    <n v="59.036950846950354"/>
    <n v="64.736985296418766"/>
    <n v="40.467660339364137"/>
    <m/>
    <n v="40.467660339364137"/>
    <n v="44.469048259031233"/>
    <n v="41.8720786710103"/>
    <n v="42.495920860595923"/>
    <n v="71.109151848301494"/>
    <n v="61.455398588467105"/>
    <n v="67.19438491127336"/>
    <n v="74.148031373369164"/>
    <n v="59.067676287954484"/>
    <n v="65.044493359506163"/>
    <x v="11"/>
    <x v="27"/>
  </r>
  <r>
    <x v="28"/>
    <n v="6.7078671909060725"/>
    <n v="8.4381105572413393"/>
    <n v="8.0360815429542889"/>
    <n v="3.1770724647436976"/>
    <n v="6.244255689861701"/>
    <n v="7.9551170514440708"/>
    <n v="9.3780539338120175"/>
    <n v="8.6240431049143904"/>
    <n v="2.3396425191507597"/>
    <m/>
    <n v="2.3396425191507597"/>
    <n v="3.7435169887220745"/>
    <n v="11.239191831414296"/>
    <n v="7.4762170934006491"/>
    <n v="7.9006157414975515"/>
    <n v="8.4336888159693739"/>
    <n v="8.0902728465343561"/>
    <n v="8.5786490894419423"/>
    <n v="9.5257418957033995"/>
    <n v="9.0731773573823453"/>
    <x v="11"/>
    <x v="27"/>
  </r>
  <r>
    <x v="4"/>
    <n v="351"/>
    <n v="1335"/>
    <n v="912"/>
    <n v="167"/>
    <n v="116"/>
    <n v="2881"/>
    <n v="2346"/>
    <n v="5227"/>
    <n v="198"/>
    <m/>
    <n v="198"/>
    <n v="46"/>
    <n v="6"/>
    <n v="52"/>
    <n v="476"/>
    <n v="149"/>
    <n v="625"/>
    <n v="2161"/>
    <n v="2191"/>
    <n v="4352"/>
    <x v="10"/>
    <x v="28"/>
  </r>
  <r>
    <x v="5"/>
    <n v="5922"/>
    <n v="39272"/>
    <n v="16856"/>
    <n v="754"/>
    <n v="624"/>
    <n v="63428"/>
    <n v="84200"/>
    <n v="147628"/>
    <n v="321"/>
    <m/>
    <n v="321"/>
    <n v="75"/>
    <n v="104"/>
    <n v="179"/>
    <n v="6780"/>
    <n v="2223"/>
    <n v="9003"/>
    <n v="56252"/>
    <n v="81873"/>
    <n v="138125"/>
    <x v="10"/>
    <x v="28"/>
  </r>
  <r>
    <x v="25"/>
    <n v="138"/>
    <n v="267"/>
    <n v="68"/>
    <n v="151"/>
    <n v="6"/>
    <n v="630"/>
    <n v="1251"/>
    <n v="1881"/>
    <n v="15"/>
    <m/>
    <n v="15"/>
    <n v="1"/>
    <n v="0"/>
    <n v="1"/>
    <n v="42"/>
    <n v="38"/>
    <n v="80"/>
    <n v="572"/>
    <n v="1213"/>
    <n v="1785"/>
    <x v="10"/>
    <x v="28"/>
  </r>
  <r>
    <x v="6"/>
    <n v="545"/>
    <n v="3089"/>
    <n v="807"/>
    <n v="103"/>
    <n v="88"/>
    <n v="4632"/>
    <n v="1535"/>
    <n v="6167"/>
    <n v="148"/>
    <m/>
    <n v="148"/>
    <n v="32"/>
    <n v="18"/>
    <n v="50"/>
    <n v="133"/>
    <n v="116"/>
    <n v="249"/>
    <n v="4319"/>
    <n v="1401"/>
    <n v="5720"/>
    <x v="10"/>
    <x v="28"/>
  </r>
  <r>
    <x v="7"/>
    <n v="398"/>
    <n v="4688"/>
    <n v="2338"/>
    <n v="148"/>
    <n v="19"/>
    <n v="7591"/>
    <n v="12618"/>
    <n v="20209"/>
    <n v="247"/>
    <m/>
    <n v="247"/>
    <n v="0"/>
    <n v="6"/>
    <n v="6"/>
    <n v="764"/>
    <n v="1685"/>
    <n v="2449"/>
    <n v="6580"/>
    <n v="10927"/>
    <n v="17507"/>
    <x v="10"/>
    <x v="28"/>
  </r>
  <r>
    <x v="8"/>
    <n v="142"/>
    <n v="1374"/>
    <n v="1315"/>
    <n v="66"/>
    <n v="5"/>
    <n v="2902"/>
    <n v="8250"/>
    <n v="11152"/>
    <n v="51"/>
    <m/>
    <n v="51"/>
    <n v="4"/>
    <n v="0"/>
    <n v="4"/>
    <n v="192"/>
    <n v="803"/>
    <n v="995"/>
    <n v="2655"/>
    <n v="7447"/>
    <n v="10102"/>
    <x v="10"/>
    <x v="28"/>
  </r>
  <r>
    <x v="9"/>
    <n v="106"/>
    <n v="1368"/>
    <n v="1571"/>
    <n v="1532"/>
    <n v="4"/>
    <n v="4581"/>
    <n v="8482"/>
    <n v="13063"/>
    <n v="49"/>
    <m/>
    <n v="49"/>
    <n v="1"/>
    <n v="3"/>
    <n v="4"/>
    <n v="138"/>
    <n v="927"/>
    <n v="1065"/>
    <n v="4393"/>
    <n v="7552"/>
    <n v="11945"/>
    <x v="10"/>
    <x v="28"/>
  </r>
  <r>
    <x v="10"/>
    <n v="456"/>
    <n v="2063"/>
    <n v="3046"/>
    <n v="75"/>
    <n v="9"/>
    <n v="5649"/>
    <n v="16751"/>
    <n v="22400"/>
    <n v="47"/>
    <m/>
    <n v="47"/>
    <n v="0"/>
    <n v="21"/>
    <n v="21"/>
    <n v="1134"/>
    <n v="6529"/>
    <n v="7663"/>
    <n v="4468"/>
    <n v="10201"/>
    <n v="14669"/>
    <x v="10"/>
    <x v="28"/>
  </r>
  <r>
    <x v="11"/>
    <n v="249"/>
    <n v="787"/>
    <n v="287"/>
    <n v="182"/>
    <n v="72"/>
    <n v="1577"/>
    <n v="1064"/>
    <n v="2641"/>
    <n v="77"/>
    <m/>
    <n v="77"/>
    <n v="76"/>
    <n v="12"/>
    <n v="88"/>
    <n v="237"/>
    <n v="111"/>
    <n v="348"/>
    <n v="1187"/>
    <n v="941"/>
    <n v="2128"/>
    <x v="10"/>
    <x v="28"/>
  </r>
  <r>
    <x v="12"/>
    <n v="246"/>
    <n v="1545"/>
    <n v="308"/>
    <n v="78"/>
    <n v="25"/>
    <n v="2202"/>
    <n v="1309"/>
    <n v="3511"/>
    <n v="22"/>
    <m/>
    <n v="22"/>
    <n v="57"/>
    <n v="53"/>
    <n v="110"/>
    <n v="294"/>
    <n v="212"/>
    <n v="506"/>
    <n v="1829"/>
    <n v="1044"/>
    <n v="2873"/>
    <x v="10"/>
    <x v="28"/>
  </r>
  <r>
    <x v="19"/>
    <n v="354"/>
    <n v="1502"/>
    <n v="253"/>
    <n v="17"/>
    <n v="7"/>
    <n v="2133"/>
    <n v="3025"/>
    <n v="5158"/>
    <n v="17"/>
    <m/>
    <n v="17"/>
    <n v="0"/>
    <n v="0"/>
    <n v="0"/>
    <n v="42"/>
    <n v="32"/>
    <n v="74"/>
    <n v="2074"/>
    <n v="2993"/>
    <n v="5067"/>
    <x v="10"/>
    <x v="28"/>
  </r>
  <r>
    <x v="20"/>
    <n v="299"/>
    <n v="913"/>
    <n v="265"/>
    <n v="123"/>
    <n v="43"/>
    <n v="1643"/>
    <n v="1228"/>
    <n v="2871"/>
    <n v="139"/>
    <m/>
    <n v="139"/>
    <n v="16"/>
    <n v="0"/>
    <n v="16"/>
    <n v="150"/>
    <n v="88"/>
    <n v="238"/>
    <n v="1338"/>
    <n v="1140"/>
    <n v="2478"/>
    <x v="10"/>
    <x v="28"/>
  </r>
  <r>
    <x v="13"/>
    <n v="88"/>
    <n v="1005"/>
    <n v="1238"/>
    <n v="84"/>
    <n v="28"/>
    <n v="2443"/>
    <n v="1884"/>
    <n v="4327"/>
    <n v="140"/>
    <m/>
    <n v="140"/>
    <n v="40"/>
    <n v="15"/>
    <n v="55"/>
    <n v="231"/>
    <n v="66"/>
    <n v="297"/>
    <n v="2032"/>
    <n v="1803"/>
    <n v="3835"/>
    <x v="10"/>
    <x v="28"/>
  </r>
  <r>
    <x v="14"/>
    <n v="150"/>
    <n v="213"/>
    <n v="89"/>
    <n v="37"/>
    <n v="25"/>
    <n v="514"/>
    <n v="241"/>
    <n v="755"/>
    <n v="85"/>
    <m/>
    <n v="85"/>
    <n v="9"/>
    <n v="0"/>
    <n v="9"/>
    <n v="218"/>
    <n v="57"/>
    <n v="275"/>
    <n v="202"/>
    <n v="184"/>
    <n v="386"/>
    <x v="10"/>
    <x v="28"/>
  </r>
  <r>
    <x v="16"/>
    <n v="38"/>
    <n v="203"/>
    <n v="194"/>
    <n v="291"/>
    <n v="131"/>
    <n v="857"/>
    <n v="252"/>
    <n v="1109"/>
    <n v="324"/>
    <m/>
    <n v="324"/>
    <n v="51"/>
    <n v="9"/>
    <n v="60"/>
    <n v="156"/>
    <n v="144"/>
    <n v="300"/>
    <n v="326"/>
    <n v="99"/>
    <n v="425"/>
    <x v="10"/>
    <x v="28"/>
  </r>
  <r>
    <x v="17"/>
    <n v="86"/>
    <n v="300"/>
    <n v="164"/>
    <n v="144"/>
    <n v="31"/>
    <n v="725"/>
    <n v="503"/>
    <n v="1228"/>
    <n v="205"/>
    <m/>
    <n v="205"/>
    <n v="15"/>
    <n v="12"/>
    <n v="27"/>
    <n v="182"/>
    <n v="46"/>
    <n v="228"/>
    <n v="323"/>
    <n v="445"/>
    <n v="768"/>
    <x v="10"/>
    <x v="28"/>
  </r>
  <r>
    <x v="18"/>
    <n v="24731"/>
    <n v="138332"/>
    <n v="58736"/>
    <n v="12269"/>
    <n v="3656"/>
    <n v="237724"/>
    <n v="187037"/>
    <n v="424761"/>
    <n v="18467"/>
    <m/>
    <n v="18467"/>
    <n v="2589"/>
    <n v="2507"/>
    <n v="5096"/>
    <n v="51062"/>
    <n v="27463"/>
    <n v="78525"/>
    <n v="165606"/>
    <n v="157067"/>
    <n v="322673"/>
    <x v="10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10"/>
    <x v="28"/>
  </r>
  <r>
    <x v="22"/>
    <n v="162125"/>
    <n v="1141143"/>
    <n v="468421"/>
    <n v="45484"/>
    <n v="20767"/>
    <n v="1837940"/>
    <n v="1796046"/>
    <n v="3633986"/>
    <n v="35579"/>
    <m/>
    <n v="35579"/>
    <n v="10970"/>
    <n v="31409"/>
    <n v="42379"/>
    <n v="389302"/>
    <n v="259804"/>
    <n v="649106"/>
    <n v="1402089"/>
    <n v="1504833"/>
    <n v="2906922"/>
    <x v="10"/>
    <x v="28"/>
  </r>
  <r>
    <x v="23"/>
    <n v="69.776199698730366"/>
    <n v="77.674746278409671"/>
    <n v="66.79228871682993"/>
    <n v="58.47024039079573"/>
    <n v="50.344242424242424"/>
    <n v="72.881201349813423"/>
    <n v="60.624183569106762"/>
    <n v="66.260169717125962"/>
    <n v="43.778762150855172"/>
    <m/>
    <n v="43.778762150855172"/>
    <n v="51.142191142191145"/>
    <n v="55.512548603746907"/>
    <n v="54.311162373446109"/>
    <n v="65.190059948424263"/>
    <n v="61.787480974124811"/>
    <n v="63.784171530766663"/>
    <n v="76.956249691261462"/>
    <n v="60.543747208844792"/>
    <n v="67.485757267624081"/>
    <x v="10"/>
    <x v="28"/>
  </r>
  <r>
    <x v="24"/>
    <n v="6.5555375844082322"/>
    <n v="8.2493060174073971"/>
    <n v="7.9750238354671747"/>
    <n v="3.7072296030646346"/>
    <n v="5.6802516411378559"/>
    <n v="7.7314028032508286"/>
    <n v="9.6026240797275406"/>
    <n v="8.555366429592171"/>
    <n v="1.9266258731791845"/>
    <m/>
    <n v="1.9266258731791845"/>
    <n v="4.2371572035534957"/>
    <n v="12.528520143597925"/>
    <n v="8.3161302982731549"/>
    <n v="7.6241040303944221"/>
    <n v="9.460146378764156"/>
    <n v="8.266233683540273"/>
    <n v="8.4664142603528862"/>
    <n v="9.580834930316362"/>
    <n v="9.0088789579543374"/>
    <x v="10"/>
    <x v="28"/>
  </r>
  <r>
    <x v="27"/>
    <n v="68.915544889458246"/>
    <n v="80.56162451644559"/>
    <n v="64.489329019268311"/>
    <n v="50.423172440925519"/>
    <n v="49.212768618707912"/>
    <n v="73.484797635946649"/>
    <n v="55.554281855507959"/>
    <n v="63.585686355975653"/>
    <n v="41.411436725563767"/>
    <m/>
    <n v="41.411436725563767"/>
    <n v="43.603874769485131"/>
    <n v="38.872379216043754"/>
    <n v="40.120682038061261"/>
    <n v="68.373527891940796"/>
    <n v="57.604077107512033"/>
    <n v="63.93272634053745"/>
    <n v="77.038268946894107"/>
    <n v="55.610454378843698"/>
    <n v="64.363423632774328"/>
    <x v="10"/>
    <x v="28"/>
  </r>
  <r>
    <x v="28"/>
    <n v="6.3710059444619604"/>
    <n v="8.1326069205644913"/>
    <n v="7.6646346087922019"/>
    <n v="3.7789039177385471"/>
    <n v="5.9333298058098309"/>
    <n v="7.6285747611362389"/>
    <n v="9.0894839865630228"/>
    <n v="8.269687969106208"/>
    <n v="2.2722957857186046"/>
    <m/>
    <n v="2.2722957857186046"/>
    <n v="3.6890714106380691"/>
    <n v="10.610350833540682"/>
    <n v="6.8989902875276465"/>
    <n v="7.2985466860943351"/>
    <n v="8.0031151703030545"/>
    <n v="7.5453443351721674"/>
    <n v="8.2870282598702811"/>
    <n v="9.2788261229865103"/>
    <n v="8.7658877884109803"/>
    <x v="10"/>
    <x v="28"/>
  </r>
  <r>
    <x v="0"/>
    <n v="10344"/>
    <n v="38338"/>
    <n v="14993"/>
    <n v="6052"/>
    <n v="1658"/>
    <n v="71385"/>
    <n v="17912"/>
    <n v="89297"/>
    <n v="13339"/>
    <m/>
    <n v="13339"/>
    <n v="2046"/>
    <n v="275"/>
    <n v="2321"/>
    <n v="24816"/>
    <n v="9570"/>
    <n v="34386"/>
    <n v="31184"/>
    <n v="8067"/>
    <n v="39251"/>
    <x v="11"/>
    <x v="28"/>
  </r>
  <r>
    <x v="1"/>
    <n v="262"/>
    <n v="2674"/>
    <n v="1568"/>
    <n v="156"/>
    <n v="49"/>
    <n v="4709"/>
    <n v="6588"/>
    <n v="11297"/>
    <n v="110"/>
    <m/>
    <n v="110"/>
    <n v="51"/>
    <n v="0"/>
    <n v="51"/>
    <n v="233"/>
    <n v="150"/>
    <n v="383"/>
    <n v="4315"/>
    <n v="6438"/>
    <n v="10753"/>
    <x v="11"/>
    <x v="28"/>
  </r>
  <r>
    <x v="2"/>
    <n v="808"/>
    <n v="5321"/>
    <n v="914"/>
    <n v="55"/>
    <n v="48"/>
    <n v="7146"/>
    <n v="2644"/>
    <n v="9790"/>
    <n v="51"/>
    <m/>
    <n v="51"/>
    <n v="19"/>
    <n v="0"/>
    <n v="19"/>
    <n v="174"/>
    <n v="38"/>
    <n v="212"/>
    <n v="6902"/>
    <n v="2606"/>
    <n v="9508"/>
    <x v="11"/>
    <x v="28"/>
  </r>
  <r>
    <x v="3"/>
    <n v="2376"/>
    <n v="24835"/>
    <n v="9875"/>
    <n v="961"/>
    <n v="548"/>
    <n v="38595"/>
    <n v="16860"/>
    <n v="55455"/>
    <n v="401"/>
    <m/>
    <n v="401"/>
    <n v="523"/>
    <n v="1910"/>
    <n v="2433"/>
    <n v="12000"/>
    <n v="4771"/>
    <n v="16771"/>
    <n v="25671"/>
    <n v="10179"/>
    <n v="35850"/>
    <x v="11"/>
    <x v="28"/>
  </r>
  <r>
    <x v="4"/>
    <n v="267"/>
    <n v="2176"/>
    <n v="1281"/>
    <n v="286"/>
    <n v="194"/>
    <n v="4204"/>
    <n v="2719"/>
    <n v="6923"/>
    <n v="210"/>
    <m/>
    <n v="210"/>
    <n v="77"/>
    <n v="3"/>
    <n v="80"/>
    <n v="692"/>
    <n v="159"/>
    <n v="851"/>
    <n v="3225"/>
    <n v="2557"/>
    <n v="5782"/>
    <x v="11"/>
    <x v="28"/>
  </r>
  <r>
    <x v="5"/>
    <n v="5812"/>
    <n v="41068"/>
    <n v="18512"/>
    <n v="732"/>
    <n v="682"/>
    <n v="66806"/>
    <n v="87727"/>
    <n v="154533"/>
    <n v="372"/>
    <m/>
    <n v="372"/>
    <n v="40"/>
    <n v="56"/>
    <n v="96"/>
    <n v="7478"/>
    <n v="2225"/>
    <n v="9703"/>
    <n v="58916"/>
    <n v="85446"/>
    <n v="144362"/>
    <x v="11"/>
    <x v="28"/>
  </r>
  <r>
    <x v="25"/>
    <n v="126"/>
    <n v="381"/>
    <n v="157"/>
    <n v="74"/>
    <n v="19"/>
    <n v="757"/>
    <n v="1723"/>
    <n v="2480"/>
    <n v="39"/>
    <m/>
    <n v="39"/>
    <n v="16"/>
    <n v="0"/>
    <n v="16"/>
    <n v="72"/>
    <n v="49"/>
    <n v="121"/>
    <n v="630"/>
    <n v="1674"/>
    <n v="2304"/>
    <x v="11"/>
    <x v="28"/>
  </r>
  <r>
    <x v="6"/>
    <n v="456"/>
    <n v="3901"/>
    <n v="1050"/>
    <n v="173"/>
    <n v="73"/>
    <n v="5653"/>
    <n v="2845"/>
    <n v="8498"/>
    <n v="171"/>
    <m/>
    <n v="171"/>
    <n v="46"/>
    <n v="35"/>
    <n v="81"/>
    <n v="263"/>
    <n v="242"/>
    <n v="505"/>
    <n v="5173"/>
    <n v="2568"/>
    <n v="7741"/>
    <x v="11"/>
    <x v="28"/>
  </r>
  <r>
    <x v="7"/>
    <n v="309"/>
    <n v="3635"/>
    <n v="2125"/>
    <n v="123"/>
    <n v="31"/>
    <n v="6223"/>
    <n v="10967"/>
    <n v="17190"/>
    <n v="235"/>
    <m/>
    <n v="235"/>
    <n v="1"/>
    <n v="3"/>
    <n v="4"/>
    <n v="832"/>
    <n v="1749"/>
    <n v="2581"/>
    <n v="5155"/>
    <n v="9215"/>
    <n v="14370"/>
    <x v="11"/>
    <x v="28"/>
  </r>
  <r>
    <x v="8"/>
    <n v="56"/>
    <n v="733"/>
    <n v="1194"/>
    <n v="43"/>
    <n v="6"/>
    <n v="2032"/>
    <n v="6304"/>
    <n v="8336"/>
    <n v="30"/>
    <m/>
    <n v="30"/>
    <n v="1"/>
    <n v="24"/>
    <n v="25"/>
    <n v="365"/>
    <n v="1273"/>
    <n v="1638"/>
    <n v="1636"/>
    <n v="5007"/>
    <n v="6643"/>
    <x v="11"/>
    <x v="28"/>
  </r>
  <r>
    <x v="9"/>
    <n v="39"/>
    <n v="1016"/>
    <n v="2144"/>
    <n v="1520"/>
    <n v="0"/>
    <n v="4719"/>
    <n v="8857"/>
    <n v="13576"/>
    <n v="34"/>
    <m/>
    <n v="34"/>
    <n v="1"/>
    <n v="9"/>
    <n v="10"/>
    <n v="211"/>
    <n v="1266"/>
    <n v="1477"/>
    <n v="4473"/>
    <n v="7582"/>
    <n v="12055"/>
    <x v="11"/>
    <x v="28"/>
  </r>
  <r>
    <x v="10"/>
    <n v="338"/>
    <n v="1734"/>
    <n v="2068"/>
    <n v="95"/>
    <n v="12"/>
    <n v="4247"/>
    <n v="16240"/>
    <n v="20487"/>
    <n v="31"/>
    <m/>
    <n v="31"/>
    <n v="1"/>
    <n v="18"/>
    <n v="19"/>
    <n v="931"/>
    <n v="6025"/>
    <n v="6956"/>
    <n v="3284"/>
    <n v="10197"/>
    <n v="13481"/>
    <x v="11"/>
    <x v="28"/>
  </r>
  <r>
    <x v="11"/>
    <n v="179"/>
    <n v="447"/>
    <n v="271"/>
    <n v="92"/>
    <n v="27"/>
    <n v="1016"/>
    <n v="638"/>
    <n v="1654"/>
    <n v="58"/>
    <m/>
    <n v="58"/>
    <n v="38"/>
    <n v="27"/>
    <n v="65"/>
    <n v="182"/>
    <n v="84"/>
    <n v="266"/>
    <n v="738"/>
    <n v="527"/>
    <n v="1265"/>
    <x v="11"/>
    <x v="28"/>
  </r>
  <r>
    <x v="12"/>
    <n v="115"/>
    <n v="1045"/>
    <n v="388"/>
    <n v="57"/>
    <n v="27"/>
    <n v="1632"/>
    <n v="1013"/>
    <n v="2645"/>
    <n v="37"/>
    <m/>
    <n v="37"/>
    <n v="33"/>
    <n v="50"/>
    <n v="83"/>
    <n v="331"/>
    <n v="220"/>
    <n v="551"/>
    <n v="1231"/>
    <n v="743"/>
    <n v="1974"/>
    <x v="11"/>
    <x v="28"/>
  </r>
  <r>
    <x v="19"/>
    <n v="468"/>
    <n v="1348"/>
    <n v="478"/>
    <n v="9"/>
    <n v="18"/>
    <n v="2321"/>
    <n v="2573"/>
    <n v="4894"/>
    <n v="147"/>
    <m/>
    <n v="147"/>
    <n v="1"/>
    <n v="0"/>
    <n v="1"/>
    <n v="30"/>
    <n v="75"/>
    <n v="105"/>
    <n v="2143"/>
    <n v="2498"/>
    <n v="4641"/>
    <x v="11"/>
    <x v="28"/>
  </r>
  <r>
    <x v="20"/>
    <n v="275"/>
    <n v="950"/>
    <n v="358"/>
    <n v="63"/>
    <n v="22"/>
    <n v="1668"/>
    <n v="1183"/>
    <n v="2851"/>
    <n v="62"/>
    <m/>
    <n v="62"/>
    <n v="10"/>
    <n v="0"/>
    <n v="10"/>
    <n v="186"/>
    <n v="52"/>
    <n v="238"/>
    <n v="1410"/>
    <n v="1131"/>
    <n v="2541"/>
    <x v="11"/>
    <x v="28"/>
  </r>
  <r>
    <x v="13"/>
    <n v="104"/>
    <n v="1069"/>
    <n v="1038"/>
    <n v="81"/>
    <n v="12"/>
    <n v="2304"/>
    <n v="2125"/>
    <n v="4429"/>
    <n v="84"/>
    <m/>
    <n v="84"/>
    <n v="12"/>
    <n v="18"/>
    <n v="30"/>
    <n v="323"/>
    <n v="305"/>
    <n v="628"/>
    <n v="1885"/>
    <n v="1802"/>
    <n v="3687"/>
    <x v="11"/>
    <x v="28"/>
  </r>
  <r>
    <x v="14"/>
    <n v="139"/>
    <n v="276"/>
    <n v="80"/>
    <n v="32"/>
    <n v="26"/>
    <n v="553"/>
    <n v="494"/>
    <n v="1047"/>
    <n v="74"/>
    <m/>
    <n v="74"/>
    <n v="15"/>
    <n v="21"/>
    <n v="36"/>
    <n v="158"/>
    <n v="144"/>
    <n v="302"/>
    <n v="306"/>
    <n v="329"/>
    <n v="635"/>
    <x v="11"/>
    <x v="28"/>
  </r>
  <r>
    <x v="16"/>
    <n v="62"/>
    <n v="160"/>
    <n v="175"/>
    <n v="215"/>
    <n v="105"/>
    <n v="717"/>
    <n v="412"/>
    <n v="1129"/>
    <n v="318"/>
    <m/>
    <n v="318"/>
    <n v="53"/>
    <n v="0"/>
    <n v="53"/>
    <n v="117"/>
    <n v="243"/>
    <n v="360"/>
    <n v="229"/>
    <n v="169"/>
    <n v="398"/>
    <x v="11"/>
    <x v="28"/>
  </r>
  <r>
    <x v="17"/>
    <n v="315"/>
    <n v="466"/>
    <n v="265"/>
    <n v="262"/>
    <n v="21"/>
    <n v="1329"/>
    <n v="778"/>
    <n v="2107"/>
    <n v="228"/>
    <m/>
    <n v="228"/>
    <n v="9"/>
    <n v="21"/>
    <n v="30"/>
    <n v="291"/>
    <n v="111"/>
    <n v="402"/>
    <n v="801"/>
    <n v="646"/>
    <n v="1447"/>
    <x v="11"/>
    <x v="28"/>
  </r>
  <r>
    <x v="18"/>
    <n v="22850"/>
    <n v="131573"/>
    <n v="58934"/>
    <n v="11081"/>
    <n v="3578"/>
    <n v="228016"/>
    <n v="190602"/>
    <n v="418618"/>
    <n v="16031"/>
    <s v=" "/>
    <n v="16031"/>
    <n v="2993"/>
    <n v="2470"/>
    <n v="5463"/>
    <n v="49685"/>
    <n v="28751"/>
    <n v="78436"/>
    <n v="159307"/>
    <n v="159381"/>
    <n v="318688"/>
    <x v="11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11"/>
    <x v="28"/>
  </r>
  <r>
    <x v="22"/>
    <n v="144945"/>
    <n v="1054508"/>
    <n v="444337"/>
    <n v="46183"/>
    <n v="20673"/>
    <n v="1710646"/>
    <n v="1707373"/>
    <n v="3418019"/>
    <n v="35484"/>
    <m/>
    <n v="35484"/>
    <n v="9150"/>
    <n v="23034"/>
    <n v="32184"/>
    <n v="376257"/>
    <n v="258213"/>
    <n v="634470"/>
    <n v="1289755"/>
    <n v="1426126"/>
    <n v="2715881"/>
    <x v="11"/>
    <x v="28"/>
  </r>
  <r>
    <x v="23"/>
    <n v="60.369853599616818"/>
    <n v="69.462308502530462"/>
    <n v="61.314332946499661"/>
    <n v="57.453690456937409"/>
    <n v="48.499706744868035"/>
    <n v="65.645339732168381"/>
    <n v="55.77202554565104"/>
    <n v="60.311944063012042"/>
    <n v="42.253420497981637"/>
    <m/>
    <n v="42.253420497981637"/>
    <n v="41.281299345815476"/>
    <n v="39.397256525159925"/>
    <n v="39.915169103694609"/>
    <n v="60.973186881569184"/>
    <n v="59.428165046398583"/>
    <n v="60.334809838890358"/>
    <n v="68.507022772554379"/>
    <n v="55.526263432099832"/>
    <n v="61.016746191116596"/>
    <x v="11"/>
    <x v="28"/>
  </r>
  <r>
    <x v="24"/>
    <n v="6.3433260393873088"/>
    <n v="8.0146230609623554"/>
    <n v="7.5395696881256997"/>
    <n v="4.167764642180309"/>
    <n v="5.7778088317495806"/>
    <n v="7.5023068556592518"/>
    <n v="8.9577916286292911"/>
    <n v="8.1650072381025183"/>
    <n v="2.213461418501653"/>
    <m/>
    <n v="2.213461418501653"/>
    <n v="3.0571333110591379"/>
    <n v="9.3255060728744947"/>
    <n v="5.891268533772652"/>
    <n v="7.5728489483747614"/>
    <n v="8.9810093561963065"/>
    <n v="8.0890152481003614"/>
    <n v="8.0960347002956556"/>
    <n v="8.9479047063326238"/>
    <n v="8.5220686062857709"/>
    <x v="11"/>
    <x v="28"/>
  </r>
  <r>
    <x v="3"/>
    <n v="4461"/>
    <n v="29110"/>
    <n v="10443"/>
    <n v="1055"/>
    <n v="796"/>
    <n v="45865"/>
    <n v="14897"/>
    <n v="60762"/>
    <n v="254"/>
    <m/>
    <n v="254"/>
    <n v="345"/>
    <n v="1528"/>
    <n v="1873"/>
    <n v="13504"/>
    <n v="3805"/>
    <n v="17309"/>
    <n v="31762"/>
    <n v="9564"/>
    <n v="41326"/>
    <x v="3"/>
    <x v="31"/>
  </r>
  <r>
    <x v="4"/>
    <n v="577"/>
    <n v="5566"/>
    <n v="2379"/>
    <n v="852"/>
    <n v="268"/>
    <n v="9642"/>
    <n v="3582"/>
    <n v="13224"/>
    <n v="287"/>
    <m/>
    <n v="287"/>
    <n v="69"/>
    <n v="15"/>
    <n v="84"/>
    <n v="1902"/>
    <n v="359"/>
    <n v="2261"/>
    <n v="7384"/>
    <n v="3208"/>
    <n v="10592"/>
    <x v="3"/>
    <x v="31"/>
  </r>
  <r>
    <x v="5"/>
    <n v="8647"/>
    <n v="36065"/>
    <n v="12003"/>
    <n v="832"/>
    <n v="1242"/>
    <n v="58789"/>
    <n v="74838"/>
    <n v="133627"/>
    <n v="443"/>
    <m/>
    <n v="443"/>
    <n v="42"/>
    <n v="63"/>
    <n v="105"/>
    <n v="5072"/>
    <n v="1715"/>
    <n v="6787"/>
    <n v="53232"/>
    <n v="73060"/>
    <n v="126292"/>
    <x v="3"/>
    <x v="31"/>
  </r>
  <r>
    <x v="25"/>
    <n v="240"/>
    <n v="905"/>
    <n v="271"/>
    <n v="57"/>
    <n v="20"/>
    <n v="1493"/>
    <n v="2839"/>
    <n v="4332"/>
    <n v="64"/>
    <m/>
    <n v="64"/>
    <n v="4"/>
    <n v="3"/>
    <n v="7"/>
    <n v="247"/>
    <n v="203"/>
    <n v="450"/>
    <n v="1178"/>
    <n v="2633"/>
    <n v="3811"/>
    <x v="3"/>
    <x v="31"/>
  </r>
  <r>
    <x v="6"/>
    <n v="875"/>
    <n v="4556"/>
    <n v="1753"/>
    <n v="258"/>
    <n v="163"/>
    <n v="7605"/>
    <n v="1626"/>
    <n v="9231"/>
    <n v="274"/>
    <m/>
    <n v="274"/>
    <n v="69"/>
    <n v="3"/>
    <n v="72"/>
    <n v="489"/>
    <n v="236"/>
    <n v="725"/>
    <n v="6773"/>
    <n v="1387"/>
    <n v="8160"/>
    <x v="3"/>
    <x v="31"/>
  </r>
  <r>
    <x v="7"/>
    <n v="115"/>
    <n v="3577"/>
    <n v="1482"/>
    <n v="30"/>
    <n v="2"/>
    <n v="5206"/>
    <n v="5232"/>
    <n v="10438"/>
    <n v="33"/>
    <m/>
    <n v="33"/>
    <n v="1"/>
    <n v="0"/>
    <n v="1"/>
    <n v="340"/>
    <n v="787"/>
    <n v="1127"/>
    <n v="4832"/>
    <n v="4445"/>
    <n v="9277"/>
    <x v="3"/>
    <x v="31"/>
  </r>
  <r>
    <x v="8"/>
    <n v="79"/>
    <n v="959"/>
    <n v="686"/>
    <n v="40"/>
    <n v="0"/>
    <n v="1764"/>
    <n v="3354"/>
    <n v="5118"/>
    <n v="32"/>
    <m/>
    <n v="32"/>
    <n v="14"/>
    <n v="0"/>
    <n v="14"/>
    <n v="176"/>
    <n v="334"/>
    <n v="510"/>
    <n v="1542"/>
    <n v="3020"/>
    <n v="4562"/>
    <x v="3"/>
    <x v="31"/>
  </r>
  <r>
    <x v="9"/>
    <n v="68"/>
    <n v="1184"/>
    <n v="1196"/>
    <n v="13"/>
    <n v="6"/>
    <n v="2467"/>
    <n v="4895"/>
    <n v="7362"/>
    <n v="14"/>
    <m/>
    <n v="14"/>
    <n v="4"/>
    <n v="6"/>
    <n v="10"/>
    <n v="67"/>
    <n v="302"/>
    <n v="369"/>
    <n v="2382"/>
    <n v="4587"/>
    <n v="6969"/>
    <x v="3"/>
    <x v="31"/>
  </r>
  <r>
    <x v="10"/>
    <n v="309"/>
    <n v="802"/>
    <n v="1020"/>
    <n v="23"/>
    <n v="12"/>
    <n v="2166"/>
    <n v="4729"/>
    <n v="6895"/>
    <n v="32"/>
    <m/>
    <n v="32"/>
    <n v="0"/>
    <n v="0"/>
    <n v="0"/>
    <n v="396"/>
    <n v="1724"/>
    <n v="2120"/>
    <n v="1738"/>
    <n v="3005"/>
    <n v="4743"/>
    <x v="3"/>
    <x v="31"/>
  </r>
  <r>
    <x v="11"/>
    <n v="307"/>
    <n v="775"/>
    <n v="273"/>
    <n v="96"/>
    <n v="38"/>
    <n v="1489"/>
    <n v="696"/>
    <n v="2185"/>
    <n v="25"/>
    <m/>
    <n v="25"/>
    <n v="28"/>
    <n v="15"/>
    <n v="43"/>
    <n v="152"/>
    <n v="63"/>
    <n v="215"/>
    <n v="1284"/>
    <n v="618"/>
    <n v="1902"/>
    <x v="3"/>
    <x v="31"/>
  </r>
  <r>
    <x v="12"/>
    <n v="210"/>
    <n v="1218"/>
    <n v="280"/>
    <n v="36"/>
    <n v="11"/>
    <n v="1755"/>
    <n v="821"/>
    <n v="2576"/>
    <n v="28"/>
    <m/>
    <n v="28"/>
    <n v="26"/>
    <n v="21"/>
    <n v="47"/>
    <n v="417"/>
    <n v="169"/>
    <n v="586"/>
    <n v="1284"/>
    <n v="631"/>
    <n v="1915"/>
    <x v="3"/>
    <x v="31"/>
  </r>
  <r>
    <x v="19"/>
    <n v="657"/>
    <n v="1693"/>
    <n v="297"/>
    <n v="19"/>
    <n v="47"/>
    <n v="2713"/>
    <n v="2970"/>
    <n v="5683"/>
    <n v="35"/>
    <m/>
    <n v="35"/>
    <n v="2"/>
    <n v="0"/>
    <n v="2"/>
    <n v="122"/>
    <n v="76"/>
    <n v="198"/>
    <n v="2554"/>
    <n v="2894"/>
    <n v="5448"/>
    <x v="3"/>
    <x v="31"/>
  </r>
  <r>
    <x v="20"/>
    <n v="341"/>
    <n v="1928"/>
    <n v="634"/>
    <n v="37"/>
    <n v="93"/>
    <n v="3033"/>
    <n v="1167"/>
    <n v="4200"/>
    <n v="102"/>
    <m/>
    <n v="102"/>
    <n v="24"/>
    <n v="3"/>
    <n v="27"/>
    <n v="245"/>
    <n v="52"/>
    <n v="297"/>
    <n v="2662"/>
    <n v="1112"/>
    <n v="3774"/>
    <x v="3"/>
    <x v="31"/>
  </r>
  <r>
    <x v="13"/>
    <n v="418"/>
    <n v="1600"/>
    <n v="707"/>
    <n v="114"/>
    <n v="53"/>
    <n v="2892"/>
    <n v="2452"/>
    <n v="5344"/>
    <n v="169"/>
    <m/>
    <n v="169"/>
    <n v="19"/>
    <n v="15"/>
    <n v="34"/>
    <n v="479"/>
    <n v="299"/>
    <n v="778"/>
    <n v="2225"/>
    <n v="2138"/>
    <n v="4363"/>
    <x v="3"/>
    <x v="31"/>
  </r>
  <r>
    <x v="14"/>
    <n v="112"/>
    <n v="360"/>
    <n v="110"/>
    <n v="51"/>
    <n v="16"/>
    <n v="649"/>
    <n v="449"/>
    <n v="1098"/>
    <n v="103"/>
    <m/>
    <n v="103"/>
    <n v="22"/>
    <n v="0"/>
    <n v="22"/>
    <n v="100"/>
    <n v="102"/>
    <n v="202"/>
    <n v="424"/>
    <n v="347"/>
    <n v="771"/>
    <x v="3"/>
    <x v="31"/>
  </r>
  <r>
    <x v="16"/>
    <n v="67"/>
    <n v="375"/>
    <n v="239"/>
    <n v="241"/>
    <n v="174"/>
    <n v="1096"/>
    <n v="548"/>
    <n v="1644"/>
    <n v="359"/>
    <m/>
    <n v="359"/>
    <n v="38"/>
    <n v="12"/>
    <n v="50"/>
    <n v="201"/>
    <n v="337"/>
    <n v="538"/>
    <n v="498"/>
    <n v="199"/>
    <n v="697"/>
    <x v="3"/>
    <x v="31"/>
  </r>
  <r>
    <x v="17"/>
    <n v="405"/>
    <n v="826"/>
    <n v="216"/>
    <n v="222"/>
    <n v="52"/>
    <n v="1721"/>
    <n v="781"/>
    <n v="2502"/>
    <n v="169"/>
    <m/>
    <n v="169"/>
    <n v="22"/>
    <n v="0"/>
    <n v="22"/>
    <n v="191"/>
    <n v="116"/>
    <n v="307"/>
    <n v="1339"/>
    <n v="665"/>
    <n v="2004"/>
    <x v="3"/>
    <x v="31"/>
  </r>
  <r>
    <x v="18"/>
    <n v="31683"/>
    <n v="158637"/>
    <n v="60029"/>
    <n v="10485"/>
    <n v="4985"/>
    <n v="265819"/>
    <n v="172418"/>
    <n v="438237"/>
    <n v="15492"/>
    <m/>
    <n v="15492"/>
    <n v="2868"/>
    <n v="1894"/>
    <n v="4762"/>
    <n v="61653"/>
    <n v="29427"/>
    <n v="91080"/>
    <n v="185806"/>
    <n v="141097"/>
    <n v="326903"/>
    <x v="3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3"/>
    <x v="31"/>
  </r>
  <r>
    <x v="22"/>
    <n v="192265"/>
    <n v="1146545"/>
    <n v="420087"/>
    <n v="39616"/>
    <n v="25412"/>
    <n v="1823925"/>
    <n v="1477352"/>
    <n v="3301277"/>
    <n v="44433"/>
    <m/>
    <n v="44433"/>
    <n v="8885"/>
    <n v="20461"/>
    <n v="29346"/>
    <n v="406505"/>
    <n v="213793"/>
    <n v="620298"/>
    <n v="1364102"/>
    <n v="1243098"/>
    <n v="2607200"/>
    <x v="3"/>
    <x v="31"/>
  </r>
  <r>
    <x v="23"/>
    <n v="66.495469322819389"/>
    <n v="76.860603866677394"/>
    <n v="60.993553445422073"/>
    <n v="50.153183947335108"/>
    <n v="57.978553502167465"/>
    <n v="70.356076561668246"/>
    <n v="49.946312899779571"/>
    <n v="59.479253373691513"/>
    <n v="56.337010270064667"/>
    <m/>
    <n v="56.337010270064667"/>
    <n v="41.421911421911425"/>
    <n v="36.010207673354451"/>
    <n v="37.493292449214259"/>
    <n v="68.231868002752734"/>
    <n v="52.051956272977385"/>
    <n v="61.629210134128165"/>
    <n v="71.933787895566695"/>
    <n v="49.916998951946127"/>
    <n v="59.434740782280826"/>
    <x v="3"/>
    <x v="31"/>
  </r>
  <r>
    <x v="24"/>
    <n v="6.0683963008553485"/>
    <n v="7.2274753052566547"/>
    <n v="6.9980676006596809"/>
    <n v="3.7783500238435859"/>
    <n v="5.0976930792377129"/>
    <n v="6.861529837972455"/>
    <n v="8.5684325302462625"/>
    <n v="7.533085978591493"/>
    <n v="2.8681254841208363"/>
    <m/>
    <n v="2.8681254841208363"/>
    <n v="3.0979776847977685"/>
    <n v="10.803062302006335"/>
    <n v="6.1625367492650147"/>
    <n v="6.593434220556988"/>
    <n v="7.2651986271111566"/>
    <n v="6.8104743083003951"/>
    <n v="7.3415390245740184"/>
    <n v="8.8102369292047307"/>
    <n v="7.9754544926170761"/>
    <x v="3"/>
    <x v="31"/>
  </r>
  <r>
    <x v="27"/>
    <n v="74.484073459223907"/>
    <n v="77.762700104577263"/>
    <n v="67.53350320875802"/>
    <n v="57.37118622610457"/>
    <n v="62.159479808350447"/>
    <n v="73.79426366098086"/>
    <n v="57.434742112594158"/>
    <n v="65.075905806893317"/>
    <n v="54.8516546215291"/>
    <m/>
    <n v="54.8516546215291"/>
    <n v="43.87762237762238"/>
    <n v="46.551830341429074"/>
    <n v="45.818960010221026"/>
    <n v="71.675898417174409"/>
    <n v="63.920154359311468"/>
    <n v="68.510953800298068"/>
    <n v="75.586026693666184"/>
    <n v="56.613410672481159"/>
    <n v="64.815172591447705"/>
    <x v="3"/>
    <x v="31"/>
  </r>
  <r>
    <x v="28"/>
    <n v="6.7570770811599434"/>
    <n v="7.9674417167063609"/>
    <n v="7.6051692493837857"/>
    <n v="3.9447684540389973"/>
    <n v="4.9349273196576551"/>
    <n v="7.4835936995738042"/>
    <n v="9.2360970663709114"/>
    <n v="8.2169213287091125"/>
    <n v="2.694287449203606"/>
    <m/>
    <n v="2.694287449203606"/>
    <n v="3.4057354803690973"/>
    <n v="11.779447784457805"/>
    <n v="7.159612697145139"/>
    <n v="7.5416867193260542"/>
    <n v="9.6816325401727674"/>
    <n v="8.2346666427829334"/>
    <n v="7.9546510240494142"/>
    <n v="9.1209879458444458"/>
    <n v="8.4931918608515389"/>
    <x v="3"/>
    <x v="31"/>
  </r>
  <r>
    <x v="0"/>
    <n v="13249"/>
    <n v="60822"/>
    <n v="27610"/>
    <n v="8618"/>
    <n v="1770"/>
    <n v="112069"/>
    <n v="42668"/>
    <n v="154737"/>
    <n v="15275"/>
    <m/>
    <n v="15275"/>
    <n v="1703"/>
    <n v="317"/>
    <n v="2020"/>
    <n v="38929"/>
    <n v="23853"/>
    <n v="62782"/>
    <n v="56162"/>
    <n v="18498"/>
    <n v="74660"/>
    <x v="4"/>
    <x v="30"/>
  </r>
  <r>
    <x v="1"/>
    <n v="687"/>
    <n v="4138"/>
    <n v="1084"/>
    <n v="122"/>
    <n v="51"/>
    <n v="6082"/>
    <n v="5562"/>
    <n v="11644"/>
    <n v="53"/>
    <m/>
    <n v="53"/>
    <n v="35"/>
    <n v="0"/>
    <n v="35"/>
    <n v="164"/>
    <n v="187"/>
    <n v="351"/>
    <n v="5830"/>
    <n v="5375"/>
    <n v="11205"/>
    <x v="4"/>
    <x v="30"/>
  </r>
  <r>
    <x v="2"/>
    <n v="973"/>
    <n v="4733"/>
    <n v="704"/>
    <n v="45"/>
    <n v="32"/>
    <n v="6487"/>
    <n v="718"/>
    <n v="7205"/>
    <n v="39"/>
    <m/>
    <n v="39"/>
    <n v="1"/>
    <n v="0"/>
    <n v="1"/>
    <n v="137"/>
    <n v="4"/>
    <n v="141"/>
    <n v="6310"/>
    <n v="714"/>
    <n v="7024"/>
    <x v="4"/>
    <x v="30"/>
  </r>
  <r>
    <x v="3"/>
    <n v="4394"/>
    <n v="23485"/>
    <n v="8476"/>
    <n v="524"/>
    <n v="307"/>
    <n v="37186"/>
    <n v="11085"/>
    <n v="48271"/>
    <n v="249"/>
    <m/>
    <n v="249"/>
    <n v="262"/>
    <n v="581"/>
    <n v="843"/>
    <n v="10149"/>
    <n v="3617"/>
    <n v="13766"/>
    <n v="26526"/>
    <n v="6887"/>
    <n v="33413"/>
    <x v="4"/>
    <x v="30"/>
  </r>
  <r>
    <x v="4"/>
    <n v="656"/>
    <n v="2982"/>
    <n v="765"/>
    <n v="565"/>
    <n v="135"/>
    <n v="5103"/>
    <n v="2485"/>
    <n v="7588"/>
    <n v="211"/>
    <m/>
    <n v="211"/>
    <n v="46"/>
    <n v="35"/>
    <n v="81"/>
    <n v="1044"/>
    <n v="167"/>
    <n v="1211"/>
    <n v="3802"/>
    <n v="2283"/>
    <n v="6085"/>
    <x v="4"/>
    <x v="30"/>
  </r>
  <r>
    <x v="5"/>
    <n v="7123"/>
    <n v="37406"/>
    <n v="14612"/>
    <n v="252"/>
    <n v="1908"/>
    <n v="61301"/>
    <n v="72332"/>
    <n v="133633"/>
    <n v="192"/>
    <m/>
    <n v="192"/>
    <n v="30"/>
    <n v="0"/>
    <n v="30"/>
    <n v="2292"/>
    <n v="678"/>
    <n v="2970"/>
    <n v="58787"/>
    <n v="71654"/>
    <n v="130441"/>
    <x v="4"/>
    <x v="30"/>
  </r>
  <r>
    <x v="25"/>
    <n v="575"/>
    <n v="1516"/>
    <n v="651"/>
    <n v="40"/>
    <n v="0"/>
    <n v="2782"/>
    <n v="4120"/>
    <n v="6902"/>
    <n v="16"/>
    <m/>
    <n v="16"/>
    <n v="2"/>
    <n v="0"/>
    <n v="2"/>
    <n v="43"/>
    <n v="40"/>
    <n v="83"/>
    <n v="2721"/>
    <n v="4080"/>
    <n v="6801"/>
    <x v="4"/>
    <x v="30"/>
  </r>
  <r>
    <x v="6"/>
    <n v="339"/>
    <n v="2989"/>
    <n v="705"/>
    <n v="143"/>
    <n v="75"/>
    <n v="4251"/>
    <n v="1047"/>
    <n v="5298"/>
    <n v="201"/>
    <m/>
    <n v="201"/>
    <n v="45"/>
    <n v="0"/>
    <n v="45"/>
    <n v="199"/>
    <n v="204"/>
    <n v="403"/>
    <n v="3806"/>
    <n v="843"/>
    <n v="4649"/>
    <x v="4"/>
    <x v="30"/>
  </r>
  <r>
    <x v="7"/>
    <n v="125"/>
    <n v="102"/>
    <n v="98"/>
    <n v="13"/>
    <n v="10"/>
    <n v="348"/>
    <n v="271"/>
    <n v="619"/>
    <n v="15"/>
    <m/>
    <n v="15"/>
    <n v="1"/>
    <n v="0"/>
    <n v="1"/>
    <n v="37"/>
    <n v="38"/>
    <n v="75"/>
    <n v="295"/>
    <n v="233"/>
    <n v="528"/>
    <x v="4"/>
    <x v="30"/>
  </r>
  <r>
    <x v="8"/>
    <n v="53"/>
    <n v="197"/>
    <n v="68"/>
    <n v="16"/>
    <n v="11"/>
    <n v="345"/>
    <n v="781"/>
    <n v="1126"/>
    <n v="21"/>
    <m/>
    <n v="21"/>
    <n v="0"/>
    <n v="0"/>
    <n v="0"/>
    <n v="20"/>
    <n v="87"/>
    <n v="107"/>
    <n v="304"/>
    <n v="694"/>
    <n v="998"/>
    <x v="4"/>
    <x v="30"/>
  </r>
  <r>
    <x v="9"/>
    <n v="41"/>
    <n v="19"/>
    <n v="102"/>
    <n v="406"/>
    <n v="4"/>
    <n v="572"/>
    <n v="1838"/>
    <n v="2410"/>
    <n v="23"/>
    <m/>
    <n v="23"/>
    <n v="0"/>
    <n v="0"/>
    <n v="0"/>
    <n v="25"/>
    <n v="21"/>
    <n v="46"/>
    <n v="524"/>
    <n v="1817"/>
    <n v="2341"/>
    <x v="4"/>
    <x v="30"/>
  </r>
  <r>
    <x v="10"/>
    <n v="151"/>
    <n v="7"/>
    <n v="59"/>
    <n v="30"/>
    <n v="0"/>
    <n v="247"/>
    <n v="66"/>
    <n v="313"/>
    <n v="26"/>
    <m/>
    <n v="26"/>
    <n v="0"/>
    <n v="0"/>
    <n v="0"/>
    <n v="1"/>
    <n v="19"/>
    <n v="20"/>
    <n v="220"/>
    <n v="47"/>
    <n v="267"/>
    <x v="4"/>
    <x v="30"/>
  </r>
  <r>
    <x v="11"/>
    <n v="370"/>
    <n v="935"/>
    <n v="387"/>
    <n v="78"/>
    <n v="55"/>
    <n v="1825"/>
    <n v="587"/>
    <n v="2412"/>
    <n v="44"/>
    <m/>
    <n v="44"/>
    <n v="26"/>
    <n v="0"/>
    <n v="26"/>
    <n v="253"/>
    <n v="36"/>
    <n v="289"/>
    <n v="1502"/>
    <n v="551"/>
    <n v="2053"/>
    <x v="4"/>
    <x v="30"/>
  </r>
  <r>
    <x v="12"/>
    <n v="426"/>
    <n v="1151"/>
    <n v="279"/>
    <n v="30"/>
    <n v="14"/>
    <n v="1900"/>
    <n v="710"/>
    <n v="2610"/>
    <n v="11"/>
    <m/>
    <n v="11"/>
    <n v="28"/>
    <n v="0"/>
    <n v="28"/>
    <n v="267"/>
    <n v="131"/>
    <n v="398"/>
    <n v="1594"/>
    <n v="579"/>
    <n v="2173"/>
    <x v="4"/>
    <x v="30"/>
  </r>
  <r>
    <x v="19"/>
    <n v="1103"/>
    <n v="2823"/>
    <n v="420"/>
    <n v="30"/>
    <n v="28"/>
    <n v="4404"/>
    <n v="3954"/>
    <n v="8358"/>
    <n v="40"/>
    <m/>
    <n v="40"/>
    <n v="0"/>
    <n v="0"/>
    <n v="0"/>
    <n v="93"/>
    <n v="64"/>
    <n v="157"/>
    <n v="4271"/>
    <n v="3890"/>
    <n v="8161"/>
    <x v="4"/>
    <x v="30"/>
  </r>
  <r>
    <x v="20"/>
    <n v="225"/>
    <n v="4189"/>
    <n v="953"/>
    <n v="281"/>
    <n v="63"/>
    <n v="5711"/>
    <n v="2947"/>
    <n v="8658"/>
    <n v="100"/>
    <m/>
    <n v="100"/>
    <n v="8"/>
    <n v="0"/>
    <n v="8"/>
    <n v="207"/>
    <n v="144"/>
    <n v="351"/>
    <n v="5396"/>
    <n v="2803"/>
    <n v="8199"/>
    <x v="4"/>
    <x v="30"/>
  </r>
  <r>
    <x v="13"/>
    <n v="1156"/>
    <n v="2713"/>
    <n v="536"/>
    <n v="137"/>
    <n v="65"/>
    <n v="4607"/>
    <n v="1795"/>
    <n v="6402"/>
    <n v="150"/>
    <m/>
    <n v="150"/>
    <n v="23"/>
    <n v="0"/>
    <n v="23"/>
    <n v="364"/>
    <n v="174"/>
    <n v="538"/>
    <n v="4070"/>
    <n v="1621"/>
    <n v="5691"/>
    <x v="4"/>
    <x v="30"/>
  </r>
  <r>
    <x v="14"/>
    <n v="124"/>
    <n v="228"/>
    <n v="68"/>
    <n v="15"/>
    <n v="22"/>
    <n v="457"/>
    <n v="234"/>
    <n v="691"/>
    <n v="62"/>
    <m/>
    <n v="62"/>
    <n v="11"/>
    <n v="0"/>
    <n v="11"/>
    <n v="85"/>
    <n v="19"/>
    <n v="104"/>
    <n v="299"/>
    <n v="215"/>
    <n v="514"/>
    <x v="4"/>
    <x v="30"/>
  </r>
  <r>
    <x v="16"/>
    <n v="119"/>
    <n v="391"/>
    <n v="195"/>
    <n v="231"/>
    <n v="193"/>
    <n v="1129"/>
    <n v="504"/>
    <n v="1633"/>
    <n v="449"/>
    <m/>
    <n v="449"/>
    <n v="63"/>
    <n v="0"/>
    <n v="63"/>
    <n v="193"/>
    <n v="240"/>
    <n v="433"/>
    <n v="424"/>
    <n v="264"/>
    <n v="688"/>
    <x v="4"/>
    <x v="30"/>
  </r>
  <r>
    <x v="17"/>
    <n v="600"/>
    <n v="472"/>
    <n v="250"/>
    <n v="234"/>
    <n v="51"/>
    <n v="1607"/>
    <n v="1068"/>
    <n v="2675"/>
    <n v="260"/>
    <m/>
    <n v="260"/>
    <n v="15"/>
    <n v="0"/>
    <n v="15"/>
    <n v="121"/>
    <n v="98"/>
    <n v="219"/>
    <n v="1211"/>
    <n v="970"/>
    <n v="2181"/>
    <x v="4"/>
    <x v="30"/>
  </r>
  <r>
    <x v="18"/>
    <n v="32489"/>
    <n v="151298"/>
    <n v="58022"/>
    <n v="11810"/>
    <n v="4794"/>
    <n v="258413"/>
    <n v="154772"/>
    <n v="413185"/>
    <n v="17437"/>
    <m/>
    <n v="17437"/>
    <n v="2299"/>
    <n v="933"/>
    <n v="3232"/>
    <n v="54623"/>
    <n v="29821"/>
    <n v="84444"/>
    <n v="184054"/>
    <n v="124018"/>
    <n v="308072"/>
    <x v="4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4"/>
    <x v="30"/>
  </r>
  <r>
    <x v="22"/>
    <n v="218512"/>
    <n v="1043390"/>
    <n v="403556"/>
    <n v="35201"/>
    <n v="23137"/>
    <n v="1723796"/>
    <n v="1245031"/>
    <n v="2968827"/>
    <n v="47422"/>
    <m/>
    <n v="47422"/>
    <n v="6936"/>
    <n v="8563"/>
    <n v="15499"/>
    <n v="354781"/>
    <n v="214355"/>
    <n v="569136"/>
    <n v="1314657"/>
    <n v="1022113"/>
    <n v="2336770"/>
    <x v="4"/>
    <x v="30"/>
  </r>
  <r>
    <x v="23"/>
    <n v="72.014448238132275"/>
    <n v="66.480488930006857"/>
    <n v="56.777457623303242"/>
    <n v="41.854630631487581"/>
    <n v="53.771962443060332"/>
    <n v="63.590053840294082"/>
    <n v="40.92888840235679"/>
    <n v="51.607253736137892"/>
    <n v="54.868792520942286"/>
    <m/>
    <n v="54.868792520942286"/>
    <n v="30.113315677506186"/>
    <n v="16.967187128477452"/>
    <n v="21.08678793485803"/>
    <n v="57.687123277870732"/>
    <n v="50.738754177831218"/>
    <n v="54.857698050173646"/>
    <n v="66.185392622053286"/>
    <n v="39.78639946033497"/>
    <n v="51.29753611486862"/>
    <x v="4"/>
    <x v="30"/>
  </r>
  <r>
    <x v="24"/>
    <n v="6.7257225522484534"/>
    <n v="6.896257716559373"/>
    <n v="6.955223880597015"/>
    <n v="2.9806096528365793"/>
    <n v="4.8262411347517729"/>
    <n v="6.6707015513925381"/>
    <n v="8.0442909570206496"/>
    <n v="7.1852245362246938"/>
    <n v="2.7196192005505533"/>
    <m/>
    <n v="2.7196192005505533"/>
    <n v="3.0169638973466726"/>
    <n v="9.1779206859592719"/>
    <n v="4.795482673267327"/>
    <n v="6.4950844882192484"/>
    <n v="7.1880553972033132"/>
    <n v="6.7398038937047033"/>
    <n v="7.1427787497147577"/>
    <n v="8.2416504055862863"/>
    <n v="7.5851424342361522"/>
    <x v="4"/>
    <x v="30"/>
  </r>
  <r>
    <x v="27"/>
    <n v="76.301540016776713"/>
    <n v="76.013468207731933"/>
    <n v="67.984273423439973"/>
    <n v="53.369982734203738"/>
    <n v="61.578094190808436"/>
    <n v="73.008816067844151"/>
    <n v="54.798816034859229"/>
    <n v="63.379708911394303"/>
    <n v="54.108066525711699"/>
    <m/>
    <n v="54.108066525711699"/>
    <n v="33.586278954452077"/>
    <n v="37.281779387042548"/>
    <n v="36.123720837310486"/>
    <n v="69.780350240488559"/>
    <n v="62.70280421114424"/>
    <n v="66.898323250082953"/>
    <n v="75.287954083413766"/>
    <n v="53.843140162675155"/>
    <n v="63.194034041864285"/>
    <x v="4"/>
    <x v="30"/>
  </r>
  <r>
    <x v="28"/>
    <n v="6.96229967678428"/>
    <n v="7.7851297414487233"/>
    <n v="7.5842520390786055"/>
    <n v="3.5501016227376843"/>
    <n v="5.2770218124213004"/>
    <n v="7.3883018370884939"/>
    <n v="9.0613296970100112"/>
    <n v="8.0694681479629171"/>
    <n v="2.6080779817557271"/>
    <m/>
    <n v="2.6080779817557271"/>
    <n v="3.0569793681495807"/>
    <n v="12.446842957366433"/>
    <n v="6.5684661957618564"/>
    <n v="7.4665252072215287"/>
    <n v="9.2587304416010259"/>
    <n v="8.0621521929169955"/>
    <n v="7.8736146859131502"/>
    <n v="8.9913510704442317"/>
    <n v="8.3738063597532033"/>
    <x v="4"/>
    <x v="30"/>
  </r>
  <r>
    <x v="0"/>
    <n v="10688"/>
    <n v="49354"/>
    <n v="19576"/>
    <n v="6856"/>
    <n v="1881"/>
    <n v="88355"/>
    <n v="27104"/>
    <n v="115459"/>
    <n v="12927"/>
    <m/>
    <n v="12927"/>
    <n v="2182"/>
    <n v="90"/>
    <n v="2272"/>
    <n v="32679"/>
    <n v="18031"/>
    <n v="50710"/>
    <n v="40567"/>
    <n v="8983"/>
    <n v="49550"/>
    <x v="4"/>
    <x v="31"/>
  </r>
  <r>
    <x v="1"/>
    <n v="518"/>
    <n v="3508"/>
    <n v="877"/>
    <n v="72"/>
    <n v="43"/>
    <n v="5018"/>
    <n v="5112"/>
    <n v="10130"/>
    <n v="17"/>
    <m/>
    <n v="17"/>
    <n v="10"/>
    <n v="0"/>
    <n v="10"/>
    <n v="151"/>
    <n v="76"/>
    <n v="227"/>
    <n v="4840"/>
    <n v="5036"/>
    <n v="9876"/>
    <x v="4"/>
    <x v="31"/>
  </r>
  <r>
    <x v="2"/>
    <n v="757"/>
    <n v="4764"/>
    <n v="630"/>
    <n v="43"/>
    <n v="19"/>
    <n v="6213"/>
    <n v="1165"/>
    <n v="7378"/>
    <n v="28"/>
    <m/>
    <n v="28"/>
    <n v="7"/>
    <n v="9"/>
    <n v="16"/>
    <n v="151"/>
    <n v="14"/>
    <n v="165"/>
    <n v="6027"/>
    <n v="1142"/>
    <n v="7169"/>
    <x v="4"/>
    <x v="31"/>
  </r>
  <r>
    <x v="3"/>
    <n v="2839"/>
    <n v="22152"/>
    <n v="6898"/>
    <n v="433"/>
    <n v="530"/>
    <n v="32852"/>
    <n v="10252"/>
    <n v="43104"/>
    <n v="191"/>
    <m/>
    <n v="191"/>
    <n v="233"/>
    <n v="1240"/>
    <n v="1473"/>
    <n v="8545"/>
    <n v="2487"/>
    <n v="11032"/>
    <n v="23883"/>
    <n v="6525"/>
    <n v="30408"/>
    <x v="4"/>
    <x v="31"/>
  </r>
  <r>
    <x v="4"/>
    <n v="572"/>
    <n v="2319"/>
    <n v="848"/>
    <n v="351"/>
    <n v="215"/>
    <n v="4305"/>
    <n v="1513"/>
    <n v="5818"/>
    <n v="146"/>
    <m/>
    <n v="146"/>
    <n v="47"/>
    <n v="30"/>
    <n v="77"/>
    <n v="774"/>
    <n v="217"/>
    <n v="991"/>
    <n v="3338"/>
    <n v="1266"/>
    <n v="4604"/>
    <x v="4"/>
    <x v="31"/>
  </r>
  <r>
    <x v="5"/>
    <n v="6397"/>
    <n v="33684"/>
    <n v="13032"/>
    <n v="261"/>
    <n v="1144"/>
    <n v="54518"/>
    <n v="70050"/>
    <n v="124568"/>
    <n v="113"/>
    <m/>
    <n v="113"/>
    <n v="40"/>
    <n v="84"/>
    <n v="124"/>
    <n v="2295"/>
    <n v="1250"/>
    <n v="3545"/>
    <n v="52070"/>
    <n v="68716"/>
    <n v="120786"/>
    <x v="4"/>
    <x v="31"/>
  </r>
  <r>
    <x v="25"/>
    <n v="292"/>
    <n v="582"/>
    <n v="266"/>
    <n v="53"/>
    <n v="0"/>
    <n v="1193"/>
    <n v="4493"/>
    <n v="5686"/>
    <n v="26"/>
    <m/>
    <n v="26"/>
    <n v="1"/>
    <n v="0"/>
    <n v="1"/>
    <n v="96"/>
    <n v="256"/>
    <n v="352"/>
    <n v="1070"/>
    <n v="4237"/>
    <n v="5307"/>
    <x v="4"/>
    <x v="31"/>
  </r>
  <r>
    <x v="6"/>
    <n v="506"/>
    <n v="2929"/>
    <n v="610"/>
    <n v="199"/>
    <n v="158"/>
    <n v="4402"/>
    <n v="908"/>
    <n v="5310"/>
    <n v="185"/>
    <m/>
    <n v="185"/>
    <n v="54"/>
    <n v="9"/>
    <n v="63"/>
    <n v="250"/>
    <n v="186"/>
    <n v="436"/>
    <n v="3913"/>
    <n v="713"/>
    <n v="4626"/>
    <x v="4"/>
    <x v="31"/>
  </r>
  <r>
    <x v="7"/>
    <n v="32"/>
    <n v="37"/>
    <n v="24"/>
    <n v="9"/>
    <n v="5"/>
    <n v="107"/>
    <n v="274"/>
    <n v="381"/>
    <n v="21"/>
    <m/>
    <n v="21"/>
    <n v="1"/>
    <n v="12"/>
    <n v="13"/>
    <n v="16"/>
    <n v="33"/>
    <n v="49"/>
    <n v="69"/>
    <n v="229"/>
    <n v="298"/>
    <x v="4"/>
    <x v="31"/>
  </r>
  <r>
    <x v="8"/>
    <n v="20"/>
    <n v="24"/>
    <n v="15"/>
    <n v="7"/>
    <n v="0"/>
    <n v="66"/>
    <n v="31"/>
    <n v="97"/>
    <n v="6"/>
    <m/>
    <n v="6"/>
    <n v="0"/>
    <n v="0"/>
    <n v="0"/>
    <n v="17"/>
    <n v="9"/>
    <n v="26"/>
    <n v="43"/>
    <n v="22"/>
    <n v="65"/>
    <x v="4"/>
    <x v="31"/>
  </r>
  <r>
    <x v="9"/>
    <n v="55"/>
    <n v="81"/>
    <n v="206"/>
    <n v="1"/>
    <n v="4"/>
    <n v="347"/>
    <n v="2027"/>
    <n v="2374"/>
    <n v="6"/>
    <m/>
    <n v="6"/>
    <n v="1"/>
    <n v="0"/>
    <n v="1"/>
    <n v="4"/>
    <n v="11"/>
    <n v="15"/>
    <n v="336"/>
    <n v="2016"/>
    <n v="2352"/>
    <x v="4"/>
    <x v="31"/>
  </r>
  <r>
    <x v="10"/>
    <n v="5"/>
    <n v="12"/>
    <n v="13"/>
    <n v="28"/>
    <n v="0"/>
    <n v="58"/>
    <n v="86"/>
    <n v="144"/>
    <n v="30"/>
    <m/>
    <n v="30"/>
    <n v="1"/>
    <n v="0"/>
    <n v="1"/>
    <n v="9"/>
    <n v="43"/>
    <n v="52"/>
    <n v="18"/>
    <n v="43"/>
    <n v="61"/>
    <x v="4"/>
    <x v="31"/>
  </r>
  <r>
    <x v="11"/>
    <n v="253"/>
    <n v="658"/>
    <n v="219"/>
    <n v="76"/>
    <n v="71"/>
    <n v="1277"/>
    <n v="499"/>
    <n v="1776"/>
    <n v="29"/>
    <m/>
    <n v="29"/>
    <n v="13"/>
    <n v="12"/>
    <n v="25"/>
    <n v="124"/>
    <n v="54"/>
    <n v="178"/>
    <n v="1111"/>
    <n v="433"/>
    <n v="1544"/>
    <x v="4"/>
    <x v="31"/>
  </r>
  <r>
    <x v="12"/>
    <n v="164"/>
    <n v="1000"/>
    <n v="182"/>
    <n v="28"/>
    <n v="42"/>
    <n v="1416"/>
    <n v="453"/>
    <n v="1869"/>
    <n v="12"/>
    <m/>
    <n v="12"/>
    <n v="22"/>
    <n v="36"/>
    <n v="58"/>
    <n v="322"/>
    <n v="98"/>
    <n v="420"/>
    <n v="1060"/>
    <n v="319"/>
    <n v="1379"/>
    <x v="4"/>
    <x v="31"/>
  </r>
  <r>
    <x v="19"/>
    <n v="890"/>
    <n v="1366"/>
    <n v="222"/>
    <n v="20"/>
    <n v="47"/>
    <n v="2545"/>
    <n v="2339"/>
    <n v="4884"/>
    <n v="27"/>
    <m/>
    <n v="27"/>
    <n v="0"/>
    <n v="0"/>
    <n v="0"/>
    <n v="82"/>
    <n v="87"/>
    <n v="169"/>
    <n v="2436"/>
    <n v="2252"/>
    <n v="4688"/>
    <x v="4"/>
    <x v="31"/>
  </r>
  <r>
    <x v="20"/>
    <n v="291"/>
    <n v="1100"/>
    <n v="501"/>
    <n v="34"/>
    <n v="47"/>
    <n v="1973"/>
    <n v="580"/>
    <n v="2553"/>
    <n v="88"/>
    <m/>
    <n v="88"/>
    <n v="18"/>
    <n v="0"/>
    <n v="18"/>
    <n v="151"/>
    <n v="65"/>
    <n v="216"/>
    <n v="1716"/>
    <n v="515"/>
    <n v="2231"/>
    <x v="4"/>
    <x v="31"/>
  </r>
  <r>
    <x v="13"/>
    <n v="400"/>
    <n v="1709"/>
    <n v="716"/>
    <n v="96"/>
    <n v="33"/>
    <n v="2954"/>
    <n v="2527"/>
    <n v="5481"/>
    <n v="176"/>
    <m/>
    <n v="176"/>
    <n v="32"/>
    <n v="0"/>
    <n v="32"/>
    <n v="374"/>
    <n v="268"/>
    <n v="642"/>
    <n v="2372"/>
    <n v="2259"/>
    <n v="4631"/>
    <x v="4"/>
    <x v="31"/>
  </r>
  <r>
    <x v="14"/>
    <n v="236"/>
    <n v="217"/>
    <n v="58"/>
    <n v="32"/>
    <n v="18"/>
    <n v="561"/>
    <n v="481"/>
    <n v="1042"/>
    <n v="62"/>
    <m/>
    <n v="62"/>
    <n v="16"/>
    <n v="3"/>
    <n v="19"/>
    <n v="98"/>
    <n v="110"/>
    <n v="208"/>
    <n v="385"/>
    <n v="368"/>
    <n v="753"/>
    <x v="4"/>
    <x v="31"/>
  </r>
  <r>
    <x v="16"/>
    <n v="71"/>
    <n v="394"/>
    <n v="223"/>
    <n v="251"/>
    <n v="180"/>
    <n v="1119"/>
    <n v="442"/>
    <n v="1561"/>
    <n v="447"/>
    <m/>
    <n v="447"/>
    <n v="79"/>
    <n v="0"/>
    <n v="79"/>
    <n v="119"/>
    <n v="287"/>
    <n v="406"/>
    <n v="474"/>
    <n v="155"/>
    <n v="629"/>
    <x v="4"/>
    <x v="31"/>
  </r>
  <r>
    <x v="17"/>
    <n v="508"/>
    <n v="266"/>
    <n v="160"/>
    <n v="267"/>
    <n v="44"/>
    <n v="1245"/>
    <n v="693"/>
    <n v="1938"/>
    <n v="189"/>
    <m/>
    <n v="189"/>
    <n v="20"/>
    <n v="0"/>
    <n v="20"/>
    <n v="107"/>
    <n v="172"/>
    <n v="279"/>
    <n v="929"/>
    <n v="521"/>
    <n v="1450"/>
    <x v="4"/>
    <x v="31"/>
  </r>
  <r>
    <x v="18"/>
    <n v="25494"/>
    <n v="126156"/>
    <n v="45276"/>
    <n v="9117"/>
    <n v="4481"/>
    <n v="210524"/>
    <n v="131029"/>
    <n v="341553"/>
    <n v="14726"/>
    <m/>
    <n v="14726"/>
    <n v="2777"/>
    <n v="1525"/>
    <n v="4302"/>
    <n v="46364"/>
    <n v="23754"/>
    <n v="70118"/>
    <n v="146657"/>
    <n v="105750"/>
    <n v="252407"/>
    <x v="4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4"/>
    <x v="31"/>
  </r>
  <r>
    <x v="22"/>
    <n v="172643"/>
    <n v="970108"/>
    <n v="327567"/>
    <n v="27112"/>
    <n v="22338"/>
    <n v="1519768"/>
    <n v="1189772"/>
    <n v="2709540"/>
    <n v="43900"/>
    <m/>
    <n v="43900"/>
    <n v="8250"/>
    <n v="15622"/>
    <n v="23872"/>
    <n v="304841"/>
    <n v="172460"/>
    <n v="477301"/>
    <n v="1162777"/>
    <n v="1001690"/>
    <n v="2164467"/>
    <x v="4"/>
    <x v="31"/>
  </r>
  <r>
    <x v="23"/>
    <n v="57.783036234260891"/>
    <n v="62.935014181507732"/>
    <n v="46.026123439998429"/>
    <n v="33.216127807113189"/>
    <n v="49.321057163674901"/>
    <n v="56.732444040952146"/>
    <n v="38.926266720235986"/>
    <n v="47.243130711330338"/>
    <n v="53.865691603577957"/>
    <m/>
    <n v="53.865691603577957"/>
    <n v="37.220843672456574"/>
    <n v="26.606942126239058"/>
    <n v="29.51569628704608"/>
    <n v="49.516998062144573"/>
    <n v="40.634181626262603"/>
    <n v="45.892120571126391"/>
    <n v="59.339253427205655"/>
    <n v="38.925661231838298"/>
    <n v="47.750349556860293"/>
    <x v="4"/>
    <x v="31"/>
  </r>
  <r>
    <x v="24"/>
    <n v="6.7719071153997019"/>
    <n v="7.6897491994039129"/>
    <n v="7.2348926583620461"/>
    <n v="2.9737852363716133"/>
    <n v="4.9850479803615269"/>
    <n v="7.2189774087514964"/>
    <n v="9.080218882842729"/>
    <n v="7.9330001493179685"/>
    <n v="2.9811218253429308"/>
    <m/>
    <n v="2.9811218253429308"/>
    <n v="2.9708318329132157"/>
    <n v="10.243934426229508"/>
    <n v="5.5490469549046955"/>
    <n v="6.5749503925459409"/>
    <n v="7.260250905110718"/>
    <n v="6.8071108702472971"/>
    <n v="7.9285475633621303"/>
    <n v="9.4722458628841615"/>
    <n v="8.5753049638084526"/>
    <x v="4"/>
    <x v="31"/>
  </r>
  <r>
    <x v="27"/>
    <n v="71.055383697807656"/>
    <n v="74.718605643549751"/>
    <n v="63.118080872125255"/>
    <n v="52.412200722867929"/>
    <n v="59.523777146198512"/>
    <n v="70.291505990643842"/>
    <n v="53.634988886348438"/>
    <n v="61.414872509128735"/>
    <n v="54.64923837281065"/>
    <m/>
    <n v="54.64923837281065"/>
    <n v="42.510998934839996"/>
    <n v="42.457184416456286"/>
    <n v="42.471932358443389"/>
    <n v="67.126720198592125"/>
    <n v="59.139590420738521"/>
    <n v="63.867352276428385"/>
    <n v="72.250596420419328"/>
    <n v="52.982150853541235"/>
    <n v="61.311798326068832"/>
    <x v="4"/>
    <x v="31"/>
  </r>
  <r>
    <x v="28"/>
    <n v="6.759548446559422"/>
    <n v="7.9179974792774308"/>
    <n v="7.5473431867961303"/>
    <n v="3.7840164157693077"/>
    <n v="4.9433820207800032"/>
    <n v="7.4384149001912316"/>
    <n v="9.2125331545860334"/>
    <n v="8.170739454746597"/>
    <n v="2.7477866578850709"/>
    <m/>
    <n v="2.7477866578850709"/>
    <n v="3.3184151543633864"/>
    <n v="11.556581326734557"/>
    <n v="6.8749280959815922"/>
    <n v="7.3774147794950355"/>
    <n v="9.246628801343185"/>
    <n v="7.987557828939897"/>
    <n v="7.9502376579823224"/>
    <n v="9.1722908722272027"/>
    <n v="8.5062150243863197"/>
    <x v="4"/>
    <x v="31"/>
  </r>
  <r>
    <x v="0"/>
    <n v="13193"/>
    <n v="63961"/>
    <n v="26235"/>
    <n v="7808"/>
    <n v="1599"/>
    <n v="112796"/>
    <n v="43807"/>
    <n v="156603"/>
    <n v="13617"/>
    <m/>
    <n v="13617"/>
    <n v="1402"/>
    <n v="143"/>
    <n v="1545"/>
    <n v="41089"/>
    <n v="23124"/>
    <n v="64213"/>
    <n v="56688"/>
    <n v="20540"/>
    <n v="77228"/>
    <x v="5"/>
    <x v="30"/>
  </r>
  <r>
    <x v="1"/>
    <n v="384"/>
    <n v="3209"/>
    <n v="1134"/>
    <n v="26"/>
    <n v="22"/>
    <n v="4775"/>
    <n v="5863"/>
    <n v="10638"/>
    <n v="23"/>
    <m/>
    <n v="23"/>
    <n v="9"/>
    <n v="5"/>
    <n v="14"/>
    <n v="162"/>
    <n v="112"/>
    <n v="274"/>
    <n v="4581"/>
    <n v="5746"/>
    <n v="10327"/>
    <x v="5"/>
    <x v="30"/>
  </r>
  <r>
    <x v="2"/>
    <n v="616"/>
    <n v="4477"/>
    <n v="748"/>
    <n v="25"/>
    <n v="32"/>
    <n v="5898"/>
    <n v="1155"/>
    <n v="7053"/>
    <n v="37"/>
    <m/>
    <n v="37"/>
    <n v="4"/>
    <n v="0"/>
    <n v="4"/>
    <n v="119"/>
    <n v="21"/>
    <n v="140"/>
    <n v="5738"/>
    <n v="1134"/>
    <n v="6872"/>
    <x v="5"/>
    <x v="30"/>
  </r>
  <r>
    <x v="3"/>
    <n v="3919"/>
    <n v="21519"/>
    <n v="7073"/>
    <n v="269"/>
    <n v="234"/>
    <n v="33014"/>
    <n v="8495"/>
    <n v="41509"/>
    <n v="189"/>
    <m/>
    <n v="189"/>
    <n v="131"/>
    <n v="221"/>
    <n v="352"/>
    <n v="7436"/>
    <n v="2025"/>
    <n v="9461"/>
    <n v="25258"/>
    <n v="6249"/>
    <n v="31507"/>
    <x v="5"/>
    <x v="30"/>
  </r>
  <r>
    <x v="4"/>
    <n v="346"/>
    <n v="2431"/>
    <n v="609"/>
    <n v="159"/>
    <n v="49"/>
    <n v="3594"/>
    <n v="1688"/>
    <n v="5282"/>
    <n v="169"/>
    <m/>
    <n v="169"/>
    <n v="34"/>
    <n v="0"/>
    <n v="34"/>
    <n v="812"/>
    <n v="150"/>
    <n v="962"/>
    <n v="2579"/>
    <n v="1538"/>
    <n v="4117"/>
    <x v="5"/>
    <x v="30"/>
  </r>
  <r>
    <x v="5"/>
    <n v="7133"/>
    <n v="32363"/>
    <n v="14007"/>
    <n v="162"/>
    <n v="1199"/>
    <n v="54864"/>
    <n v="72641"/>
    <n v="127505"/>
    <n v="122"/>
    <m/>
    <n v="122"/>
    <n v="11"/>
    <n v="0"/>
    <n v="11"/>
    <n v="1397"/>
    <n v="1031"/>
    <n v="2428"/>
    <n v="53334"/>
    <n v="71610"/>
    <n v="124944"/>
    <x v="5"/>
    <x v="30"/>
  </r>
  <r>
    <x v="25"/>
    <n v="551"/>
    <n v="1658"/>
    <n v="701"/>
    <n v="15"/>
    <n v="30"/>
    <n v="2955"/>
    <n v="4947"/>
    <n v="7902"/>
    <n v="39"/>
    <m/>
    <n v="39"/>
    <n v="5"/>
    <n v="0"/>
    <n v="5"/>
    <n v="106"/>
    <n v="97"/>
    <n v="203"/>
    <n v="2805"/>
    <n v="4850"/>
    <n v="7655"/>
    <x v="5"/>
    <x v="30"/>
  </r>
  <r>
    <x v="6"/>
    <n v="1243"/>
    <n v="3421"/>
    <n v="793"/>
    <n v="169"/>
    <n v="66"/>
    <n v="5692"/>
    <n v="1713"/>
    <n v="7405"/>
    <n v="163"/>
    <m/>
    <n v="163"/>
    <n v="29"/>
    <n v="9"/>
    <n v="38"/>
    <n v="243"/>
    <n v="266"/>
    <n v="509"/>
    <n v="5257"/>
    <n v="1438"/>
    <n v="6695"/>
    <x v="5"/>
    <x v="30"/>
  </r>
  <r>
    <x v="7"/>
    <n v="30"/>
    <n v="239"/>
    <n v="63"/>
    <n v="3"/>
    <n v="2"/>
    <n v="337"/>
    <n v="501"/>
    <n v="838"/>
    <n v="16"/>
    <m/>
    <n v="16"/>
    <n v="11"/>
    <n v="0"/>
    <n v="11"/>
    <n v="12"/>
    <n v="38"/>
    <n v="50"/>
    <n v="298"/>
    <n v="463"/>
    <n v="761"/>
    <x v="5"/>
    <x v="30"/>
  </r>
  <r>
    <x v="8"/>
    <n v="56"/>
    <n v="258"/>
    <n v="69"/>
    <n v="24"/>
    <n v="0"/>
    <n v="407"/>
    <n v="1281"/>
    <n v="1688"/>
    <n v="13"/>
    <m/>
    <n v="13"/>
    <n v="0"/>
    <n v="0"/>
    <n v="0"/>
    <n v="25"/>
    <n v="195"/>
    <n v="220"/>
    <n v="369"/>
    <n v="1086"/>
    <n v="1455"/>
    <x v="5"/>
    <x v="30"/>
  </r>
  <r>
    <x v="9"/>
    <n v="20"/>
    <n v="200"/>
    <n v="86"/>
    <n v="975"/>
    <n v="2"/>
    <n v="1283"/>
    <n v="1512"/>
    <n v="2795"/>
    <n v="15"/>
    <m/>
    <n v="15"/>
    <n v="0"/>
    <n v="0"/>
    <n v="0"/>
    <n v="16"/>
    <n v="54"/>
    <n v="70"/>
    <n v="1252"/>
    <n v="1458"/>
    <n v="2710"/>
    <x v="5"/>
    <x v="30"/>
  </r>
  <r>
    <x v="10"/>
    <n v="4"/>
    <n v="23"/>
    <n v="12"/>
    <n v="34"/>
    <n v="3"/>
    <n v="76"/>
    <n v="73"/>
    <n v="149"/>
    <n v="33"/>
    <m/>
    <n v="33"/>
    <n v="0"/>
    <n v="0"/>
    <n v="0"/>
    <n v="13"/>
    <n v="28"/>
    <n v="41"/>
    <n v="30"/>
    <n v="45"/>
    <n v="75"/>
    <x v="5"/>
    <x v="30"/>
  </r>
  <r>
    <x v="11"/>
    <n v="165"/>
    <n v="820"/>
    <n v="277"/>
    <n v="47"/>
    <n v="34"/>
    <n v="1343"/>
    <n v="656"/>
    <n v="1999"/>
    <n v="28"/>
    <m/>
    <n v="28"/>
    <n v="11"/>
    <n v="23"/>
    <n v="34"/>
    <n v="125"/>
    <n v="33"/>
    <n v="158"/>
    <n v="1179"/>
    <n v="600"/>
    <n v="1779"/>
    <x v="5"/>
    <x v="30"/>
  </r>
  <r>
    <x v="12"/>
    <n v="213"/>
    <n v="863"/>
    <n v="201"/>
    <n v="34"/>
    <n v="34"/>
    <n v="1345"/>
    <n v="585"/>
    <n v="1930"/>
    <n v="15"/>
    <m/>
    <n v="15"/>
    <n v="24"/>
    <n v="0"/>
    <n v="24"/>
    <n v="156"/>
    <n v="74"/>
    <n v="230"/>
    <n v="1150"/>
    <n v="511"/>
    <n v="1661"/>
    <x v="5"/>
    <x v="30"/>
  </r>
  <r>
    <x v="19"/>
    <n v="1042"/>
    <n v="1902"/>
    <n v="306"/>
    <n v="10"/>
    <n v="76"/>
    <n v="3336"/>
    <n v="3965"/>
    <n v="7301"/>
    <n v="16"/>
    <m/>
    <n v="16"/>
    <n v="4"/>
    <n v="0"/>
    <n v="4"/>
    <n v="82"/>
    <n v="50"/>
    <n v="132"/>
    <n v="3234"/>
    <n v="3915"/>
    <n v="7149"/>
    <x v="5"/>
    <x v="30"/>
  </r>
  <r>
    <x v="20"/>
    <n v="450"/>
    <n v="2143"/>
    <n v="1035"/>
    <n v="21"/>
    <n v="42"/>
    <n v="3691"/>
    <n v="2053"/>
    <n v="5744"/>
    <n v="46"/>
    <m/>
    <n v="46"/>
    <n v="8"/>
    <n v="0"/>
    <n v="8"/>
    <n v="206"/>
    <n v="138"/>
    <n v="344"/>
    <n v="3431"/>
    <n v="1915"/>
    <n v="5346"/>
    <x v="5"/>
    <x v="30"/>
  </r>
  <r>
    <x v="13"/>
    <n v="1248"/>
    <n v="4660"/>
    <n v="749"/>
    <n v="166"/>
    <n v="31"/>
    <n v="6854"/>
    <n v="3834"/>
    <n v="10688"/>
    <n v="125"/>
    <m/>
    <n v="125"/>
    <n v="13"/>
    <n v="78"/>
    <n v="91"/>
    <n v="740"/>
    <n v="425"/>
    <n v="1165"/>
    <n v="5976"/>
    <n v="3331"/>
    <n v="9307"/>
    <x v="5"/>
    <x v="30"/>
  </r>
  <r>
    <x v="14"/>
    <n v="171"/>
    <n v="219"/>
    <n v="63"/>
    <n v="25"/>
    <n v="17"/>
    <n v="495"/>
    <n v="418"/>
    <n v="913"/>
    <n v="97"/>
    <m/>
    <n v="97"/>
    <n v="4"/>
    <n v="0"/>
    <n v="4"/>
    <n v="60"/>
    <n v="100"/>
    <n v="160"/>
    <n v="334"/>
    <n v="318"/>
    <n v="652"/>
    <x v="5"/>
    <x v="30"/>
  </r>
  <r>
    <x v="16"/>
    <n v="112"/>
    <n v="278"/>
    <n v="236"/>
    <n v="286"/>
    <n v="130"/>
    <n v="1042"/>
    <n v="592"/>
    <n v="1634"/>
    <n v="427"/>
    <m/>
    <n v="427"/>
    <n v="32"/>
    <n v="0"/>
    <n v="32"/>
    <n v="217"/>
    <n v="304"/>
    <n v="521"/>
    <n v="366"/>
    <n v="288"/>
    <n v="654"/>
    <x v="5"/>
    <x v="30"/>
  </r>
  <r>
    <x v="17"/>
    <n v="195"/>
    <n v="593"/>
    <n v="380"/>
    <n v="231"/>
    <n v="64"/>
    <n v="1463"/>
    <n v="1392"/>
    <n v="2855"/>
    <n v="250"/>
    <m/>
    <n v="250"/>
    <n v="15"/>
    <n v="0"/>
    <n v="15"/>
    <n v="140"/>
    <n v="169"/>
    <n v="309"/>
    <n v="1058"/>
    <n v="1223"/>
    <n v="2281"/>
    <x v="5"/>
    <x v="30"/>
  </r>
  <r>
    <x v="18"/>
    <n v="31091"/>
    <n v="145237"/>
    <n v="54777"/>
    <n v="10489"/>
    <n v="3666"/>
    <n v="245260"/>
    <n v="157171"/>
    <n v="402431"/>
    <n v="15440"/>
    <m/>
    <n v="15440"/>
    <n v="1747"/>
    <n v="479"/>
    <n v="2226"/>
    <n v="53156"/>
    <n v="28434"/>
    <n v="81590"/>
    <n v="174917"/>
    <n v="128258"/>
    <n v="303175"/>
    <x v="5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5"/>
    <x v="30"/>
  </r>
  <r>
    <x v="22"/>
    <n v="210625"/>
    <n v="1081044"/>
    <n v="400307"/>
    <n v="29910"/>
    <n v="22669"/>
    <n v="1744555"/>
    <n v="1342804"/>
    <n v="3087359"/>
    <n v="39136"/>
    <m/>
    <n v="39136"/>
    <n v="4745"/>
    <n v="6457"/>
    <n v="11202"/>
    <n v="356135"/>
    <n v="205258"/>
    <n v="561393"/>
    <n v="1344539"/>
    <n v="1131089"/>
    <n v="2475628"/>
    <x v="5"/>
    <x v="30"/>
  </r>
  <r>
    <x v="23"/>
    <n v="71.728987876311123"/>
    <n v="71.175634036501535"/>
    <n v="58.197691323563618"/>
    <n v="36.748986361960931"/>
    <n v="54.440441882804997"/>
    <n v="66.501038748165513"/>
    <n v="45.614492783161957"/>
    <n v="55.456624203364015"/>
    <n v="46.791009086561452"/>
    <m/>
    <n v="46.791009086561452"/>
    <n v="21.287572902646925"/>
    <n v="13.22072072072072"/>
    <n v="15.748629270350063"/>
    <n v="59.837525412907233"/>
    <n v="50.204970159475586"/>
    <n v="55.915080527086381"/>
    <n v="69.946104825074784"/>
    <n v="45.495971650718182"/>
    <n v="56.157318561467022"/>
    <x v="5"/>
    <x v="30"/>
  </r>
  <r>
    <x v="24"/>
    <n v="6.7744684957061532"/>
    <n v="7.4433099003697407"/>
    <n v="7.3079394636434998"/>
    <n v="2.8515587758604251"/>
    <n v="6.1835788325150025"/>
    <n v="7.1130840740438721"/>
    <n v="8.5435862850016857"/>
    <n v="7.6717723038235128"/>
    <n v="2.5347150259067357"/>
    <m/>
    <n v="2.5347150259067357"/>
    <n v="2.7160847166571265"/>
    <n v="13.480167014613778"/>
    <n v="5.0323450134770891"/>
    <n v="6.6998081119723079"/>
    <n v="7.2187521980727301"/>
    <n v="6.8806593945336436"/>
    <n v="7.6867257041911303"/>
    <n v="8.8188573032481408"/>
    <n v="8.1656732910035466"/>
    <x v="5"/>
    <x v="30"/>
  </r>
  <r>
    <x v="27"/>
    <n v="75.547822630985692"/>
    <n v="75.21602301467199"/>
    <n v="66.371100549833983"/>
    <n v="50.630258057460416"/>
    <n v="60.401558096082589"/>
    <n v="71.936105520644375"/>
    <n v="53.284916597766269"/>
    <n v="62.073705937543153"/>
    <n v="52.901958156620999"/>
    <m/>
    <n v="52.901958156620999"/>
    <n v="31.559019715143538"/>
    <n v="33.315670815670813"/>
    <n v="32.765189260338985"/>
    <n v="68.141423071107027"/>
    <n v="60.642721675154903"/>
    <n v="65.087898625413189"/>
    <n v="74.40742948039086"/>
    <n v="52.467233265099829"/>
    <n v="62.03413588575485"/>
    <x v="5"/>
    <x v="30"/>
  </r>
  <r>
    <x v="28"/>
    <n v="6.9322190172040798"/>
    <n v="7.7297605663963171"/>
    <n v="7.5430301247640754"/>
    <n v="3.4490156312514659"/>
    <n v="5.3945200636379704"/>
    <n v="7.3449964938663515"/>
    <n v="8.9845021766817954"/>
    <n v="8.0083327030518614"/>
    <n v="2.5971187522978387"/>
    <m/>
    <n v="2.5971187522978387"/>
    <n v="3.0149063935005298"/>
    <n v="12.509567862121404"/>
    <n v="6.4133629683389275"/>
    <n v="7.3448593945907215"/>
    <n v="8.9149354844445501"/>
    <n v="7.8707720285329135"/>
    <n v="7.8440631203647788"/>
    <n v="8.9662837324135953"/>
    <n v="8.3420779122826865"/>
    <x v="5"/>
    <x v="30"/>
  </r>
  <r>
    <x v="0"/>
    <n v="14920"/>
    <n v="66331"/>
    <n v="23959"/>
    <n v="6031"/>
    <n v="2191"/>
    <n v="113432"/>
    <n v="46845"/>
    <n v="160277"/>
    <n v="11928"/>
    <m/>
    <n v="11928"/>
    <n v="2231"/>
    <n v="93"/>
    <n v="2324"/>
    <n v="43440"/>
    <n v="27094"/>
    <n v="70534"/>
    <n v="55833"/>
    <n v="19658"/>
    <n v="75491"/>
    <x v="5"/>
    <x v="31"/>
  </r>
  <r>
    <x v="1"/>
    <n v="317"/>
    <n v="3001"/>
    <n v="1043"/>
    <n v="20"/>
    <n v="19"/>
    <n v="4400"/>
    <n v="4819"/>
    <n v="9219"/>
    <n v="5"/>
    <m/>
    <n v="5"/>
    <n v="2"/>
    <n v="0"/>
    <n v="2"/>
    <n v="139"/>
    <n v="94"/>
    <n v="233"/>
    <n v="4254"/>
    <n v="4725"/>
    <n v="8979"/>
    <x v="5"/>
    <x v="31"/>
  </r>
  <r>
    <x v="2"/>
    <n v="724"/>
    <n v="5235"/>
    <n v="628"/>
    <n v="17"/>
    <n v="9"/>
    <n v="6613"/>
    <n v="1085"/>
    <n v="7698"/>
    <n v="15"/>
    <m/>
    <n v="15"/>
    <n v="2"/>
    <n v="0"/>
    <n v="2"/>
    <n v="101"/>
    <n v="22"/>
    <n v="123"/>
    <n v="6495"/>
    <n v="1063"/>
    <n v="7558"/>
    <x v="5"/>
    <x v="31"/>
  </r>
  <r>
    <x v="3"/>
    <n v="2739"/>
    <n v="23410"/>
    <n v="8007"/>
    <n v="358"/>
    <n v="191"/>
    <n v="34705"/>
    <n v="10664"/>
    <n v="45369"/>
    <n v="151"/>
    <m/>
    <n v="151"/>
    <n v="255"/>
    <n v="676"/>
    <n v="931"/>
    <n v="8538"/>
    <n v="2358"/>
    <n v="10896"/>
    <n v="25761"/>
    <n v="7630"/>
    <n v="33391"/>
    <x v="5"/>
    <x v="31"/>
  </r>
  <r>
    <x v="4"/>
    <n v="613"/>
    <n v="2426"/>
    <n v="1027"/>
    <n v="321"/>
    <n v="275"/>
    <n v="4662"/>
    <n v="1785"/>
    <n v="6447"/>
    <n v="102"/>
    <m/>
    <n v="102"/>
    <n v="33"/>
    <n v="15"/>
    <n v="48"/>
    <n v="1009"/>
    <n v="127"/>
    <n v="1136"/>
    <n v="3518"/>
    <n v="1643"/>
    <n v="5161"/>
    <x v="5"/>
    <x v="31"/>
  </r>
  <r>
    <x v="5"/>
    <n v="5878"/>
    <n v="35702"/>
    <n v="14748"/>
    <n v="153"/>
    <n v="1642"/>
    <n v="58123"/>
    <n v="78021"/>
    <n v="136144"/>
    <n v="87"/>
    <m/>
    <n v="87"/>
    <n v="29"/>
    <n v="52"/>
    <n v="81"/>
    <n v="3026"/>
    <n v="1269"/>
    <n v="4295"/>
    <n v="54981"/>
    <n v="76700"/>
    <n v="131681"/>
    <x v="5"/>
    <x v="31"/>
  </r>
  <r>
    <x v="25"/>
    <n v="300"/>
    <n v="751"/>
    <n v="273"/>
    <n v="27"/>
    <n v="7"/>
    <n v="1358"/>
    <n v="5439"/>
    <n v="6797"/>
    <n v="33"/>
    <m/>
    <n v="33"/>
    <n v="1"/>
    <n v="0"/>
    <n v="1"/>
    <n v="160"/>
    <n v="248"/>
    <n v="408"/>
    <n v="1164"/>
    <n v="5191"/>
    <n v="6355"/>
    <x v="5"/>
    <x v="31"/>
  </r>
  <r>
    <x v="6"/>
    <n v="639"/>
    <n v="3515"/>
    <n v="711"/>
    <n v="105"/>
    <n v="67"/>
    <n v="5037"/>
    <n v="1653"/>
    <n v="6690"/>
    <n v="123"/>
    <m/>
    <n v="123"/>
    <n v="56"/>
    <n v="6"/>
    <n v="62"/>
    <n v="174"/>
    <n v="251"/>
    <n v="425"/>
    <n v="4684"/>
    <n v="1396"/>
    <n v="6080"/>
    <x v="5"/>
    <x v="31"/>
  </r>
  <r>
    <x v="7"/>
    <n v="51"/>
    <n v="55"/>
    <n v="20"/>
    <n v="1"/>
    <n v="12"/>
    <n v="139"/>
    <n v="368"/>
    <n v="507"/>
    <n v="13"/>
    <m/>
    <n v="13"/>
    <n v="0"/>
    <n v="0"/>
    <n v="0"/>
    <n v="23"/>
    <n v="52"/>
    <n v="75"/>
    <n v="103"/>
    <n v="316"/>
    <n v="419"/>
    <x v="5"/>
    <x v="31"/>
  </r>
  <r>
    <x v="8"/>
    <n v="20"/>
    <n v="1"/>
    <n v="24"/>
    <n v="8"/>
    <n v="3"/>
    <n v="56"/>
    <n v="375"/>
    <n v="431"/>
    <n v="16"/>
    <m/>
    <n v="16"/>
    <n v="3"/>
    <n v="0"/>
    <n v="3"/>
    <n v="6"/>
    <n v="24"/>
    <n v="30"/>
    <n v="31"/>
    <n v="351"/>
    <n v="382"/>
    <x v="5"/>
    <x v="31"/>
  </r>
  <r>
    <x v="9"/>
    <n v="33"/>
    <n v="75"/>
    <n v="151"/>
    <n v="11"/>
    <n v="0"/>
    <n v="270"/>
    <n v="1251"/>
    <n v="1521"/>
    <n v="5"/>
    <m/>
    <n v="5"/>
    <n v="0"/>
    <n v="0"/>
    <n v="0"/>
    <n v="35"/>
    <n v="24"/>
    <n v="59"/>
    <n v="230"/>
    <n v="1227"/>
    <n v="1457"/>
    <x v="5"/>
    <x v="31"/>
  </r>
  <r>
    <x v="10"/>
    <n v="25"/>
    <n v="5"/>
    <n v="13"/>
    <n v="10"/>
    <n v="2"/>
    <n v="55"/>
    <n v="127"/>
    <n v="182"/>
    <n v="2"/>
    <m/>
    <n v="2"/>
    <n v="0"/>
    <n v="0"/>
    <n v="0"/>
    <n v="12"/>
    <n v="50"/>
    <n v="62"/>
    <n v="41"/>
    <n v="77"/>
    <n v="118"/>
    <x v="5"/>
    <x v="31"/>
  </r>
  <r>
    <x v="11"/>
    <n v="277"/>
    <n v="646"/>
    <n v="202"/>
    <n v="49"/>
    <n v="27"/>
    <n v="1201"/>
    <n v="576"/>
    <n v="1777"/>
    <n v="12"/>
    <m/>
    <n v="12"/>
    <n v="16"/>
    <n v="0"/>
    <n v="16"/>
    <n v="104"/>
    <n v="38"/>
    <n v="142"/>
    <n v="1069"/>
    <n v="538"/>
    <n v="1607"/>
    <x v="5"/>
    <x v="31"/>
  </r>
  <r>
    <x v="12"/>
    <n v="185"/>
    <n v="1325"/>
    <n v="151"/>
    <n v="36"/>
    <n v="27"/>
    <n v="1724"/>
    <n v="678"/>
    <n v="2402"/>
    <n v="14"/>
    <m/>
    <n v="14"/>
    <n v="32"/>
    <n v="18"/>
    <n v="50"/>
    <n v="225"/>
    <n v="74"/>
    <n v="299"/>
    <n v="1453"/>
    <n v="586"/>
    <n v="2039"/>
    <x v="5"/>
    <x v="31"/>
  </r>
  <r>
    <x v="19"/>
    <n v="1206"/>
    <n v="2238"/>
    <n v="311"/>
    <n v="1"/>
    <n v="65"/>
    <n v="3821"/>
    <n v="2956"/>
    <n v="6777"/>
    <n v="2"/>
    <m/>
    <n v="2"/>
    <n v="0"/>
    <n v="0"/>
    <n v="0"/>
    <n v="82"/>
    <n v="71"/>
    <n v="153"/>
    <n v="3737"/>
    <n v="2885"/>
    <n v="6622"/>
    <x v="5"/>
    <x v="31"/>
  </r>
  <r>
    <x v="20"/>
    <n v="445"/>
    <n v="1901"/>
    <n v="580"/>
    <n v="55"/>
    <n v="32"/>
    <n v="3013"/>
    <n v="2248"/>
    <n v="5261"/>
    <n v="65"/>
    <m/>
    <n v="65"/>
    <n v="11"/>
    <n v="0"/>
    <n v="11"/>
    <n v="211"/>
    <n v="110"/>
    <n v="321"/>
    <n v="2726"/>
    <n v="2138"/>
    <n v="4864"/>
    <x v="5"/>
    <x v="31"/>
  </r>
  <r>
    <x v="13"/>
    <n v="851"/>
    <n v="3553"/>
    <n v="929"/>
    <n v="73"/>
    <n v="57"/>
    <n v="5463"/>
    <n v="3277"/>
    <n v="8740"/>
    <n v="120"/>
    <m/>
    <n v="120"/>
    <n v="23"/>
    <n v="6"/>
    <n v="29"/>
    <n v="420"/>
    <n v="360"/>
    <n v="780"/>
    <n v="4900"/>
    <n v="2911"/>
    <n v="7811"/>
    <x v="5"/>
    <x v="31"/>
  </r>
  <r>
    <x v="14"/>
    <n v="197"/>
    <n v="285"/>
    <n v="61"/>
    <n v="5"/>
    <n v="3"/>
    <n v="551"/>
    <n v="508"/>
    <n v="1059"/>
    <n v="38"/>
    <m/>
    <n v="38"/>
    <n v="3"/>
    <n v="0"/>
    <n v="3"/>
    <n v="162"/>
    <n v="96"/>
    <n v="258"/>
    <n v="348"/>
    <n v="412"/>
    <n v="760"/>
    <x v="5"/>
    <x v="31"/>
  </r>
  <r>
    <x v="16"/>
    <n v="107"/>
    <n v="244"/>
    <n v="262"/>
    <n v="142"/>
    <n v="179"/>
    <n v="934"/>
    <n v="539"/>
    <n v="1473"/>
    <n v="315"/>
    <m/>
    <n v="315"/>
    <n v="46"/>
    <n v="0"/>
    <n v="46"/>
    <n v="165"/>
    <n v="367"/>
    <n v="532"/>
    <n v="408"/>
    <n v="172"/>
    <n v="580"/>
    <x v="5"/>
    <x v="31"/>
  </r>
  <r>
    <x v="17"/>
    <n v="450"/>
    <n v="407"/>
    <n v="302"/>
    <n v="177"/>
    <n v="52"/>
    <n v="1388"/>
    <n v="1324"/>
    <n v="2712"/>
    <n v="125"/>
    <m/>
    <n v="125"/>
    <n v="10"/>
    <n v="12"/>
    <n v="22"/>
    <n v="98"/>
    <n v="194"/>
    <n v="292"/>
    <n v="1155"/>
    <n v="1118"/>
    <n v="2273"/>
    <x v="5"/>
    <x v="31"/>
  </r>
  <r>
    <x v="18"/>
    <n v="29977"/>
    <n v="151106"/>
    <n v="53402"/>
    <n v="7600"/>
    <n v="4860"/>
    <n v="246945"/>
    <n v="164538"/>
    <n v="411483"/>
    <n v="13171"/>
    <m/>
    <n v="13171"/>
    <n v="2753"/>
    <n v="878"/>
    <n v="3631"/>
    <n v="58130"/>
    <n v="32923"/>
    <n v="91053"/>
    <n v="172891"/>
    <n v="130737"/>
    <n v="303628"/>
    <x v="5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5"/>
    <x v="31"/>
  </r>
  <r>
    <x v="22"/>
    <n v="178404"/>
    <n v="1071595"/>
    <n v="365084"/>
    <n v="22466"/>
    <n v="21891"/>
    <n v="1659440"/>
    <n v="1271993"/>
    <n v="2931433"/>
    <n v="42274"/>
    <m/>
    <n v="42274"/>
    <n v="8456"/>
    <n v="10954"/>
    <n v="19410"/>
    <n v="359199"/>
    <n v="209506"/>
    <n v="568705"/>
    <n v="1249511"/>
    <n v="1051533"/>
    <n v="2301044"/>
    <x v="5"/>
    <x v="31"/>
  </r>
  <r>
    <x v="0"/>
    <n v="8640"/>
    <n v="29541"/>
    <n v="11144"/>
    <n v="4008"/>
    <n v="1325"/>
    <n v="54658"/>
    <n v="11280"/>
    <n v="65938"/>
    <n v="11862"/>
    <m/>
    <n v="11862"/>
    <n v="1384"/>
    <n v="85"/>
    <n v="1469"/>
    <n v="17886"/>
    <n v="5983"/>
    <n v="23869"/>
    <n v="23526"/>
    <n v="5212"/>
    <n v="28738"/>
    <x v="0"/>
    <x v="28"/>
  </r>
  <r>
    <x v="1"/>
    <n v="341"/>
    <n v="3991"/>
    <n v="1822"/>
    <n v="177"/>
    <n v="86"/>
    <n v="6417"/>
    <n v="6997"/>
    <n v="13414"/>
    <n v="74"/>
    <m/>
    <n v="74"/>
    <n v="32"/>
    <n v="0"/>
    <n v="32"/>
    <n v="367"/>
    <n v="134"/>
    <n v="501"/>
    <n v="5944"/>
    <n v="6863"/>
    <n v="12807"/>
    <x v="0"/>
    <x v="28"/>
  </r>
  <r>
    <x v="2"/>
    <n v="714"/>
    <n v="6839"/>
    <n v="1370"/>
    <n v="69"/>
    <n v="77"/>
    <n v="9069"/>
    <n v="2398"/>
    <n v="11467"/>
    <n v="26"/>
    <m/>
    <n v="26"/>
    <n v="38"/>
    <n v="6"/>
    <n v="44"/>
    <n v="228"/>
    <n v="122"/>
    <n v="350"/>
    <n v="8777"/>
    <n v="2270"/>
    <n v="11047"/>
    <x v="0"/>
    <x v="28"/>
  </r>
  <r>
    <x v="3"/>
    <n v="3216"/>
    <n v="29489"/>
    <n v="10097"/>
    <n v="1184"/>
    <n v="656"/>
    <n v="44642"/>
    <n v="18229"/>
    <n v="62871"/>
    <n v="401"/>
    <m/>
    <n v="401"/>
    <n v="555"/>
    <n v="2161"/>
    <n v="2716"/>
    <n v="13860"/>
    <n v="5231"/>
    <n v="19091"/>
    <n v="29826"/>
    <n v="10837"/>
    <n v="40663"/>
    <x v="0"/>
    <x v="28"/>
  </r>
  <r>
    <x v="4"/>
    <n v="388"/>
    <n v="3026"/>
    <n v="2266"/>
    <n v="705"/>
    <n v="170"/>
    <n v="6555"/>
    <n v="3017"/>
    <n v="9572"/>
    <n v="135"/>
    <m/>
    <n v="135"/>
    <n v="26"/>
    <n v="28"/>
    <n v="54"/>
    <n v="761"/>
    <n v="148"/>
    <n v="909"/>
    <n v="5633"/>
    <n v="2841"/>
    <n v="8474"/>
    <x v="0"/>
    <x v="28"/>
  </r>
  <r>
    <x v="5"/>
    <n v="5248"/>
    <n v="33827"/>
    <n v="14819"/>
    <n v="718"/>
    <n v="745"/>
    <n v="55357"/>
    <n v="76442"/>
    <n v="131799"/>
    <n v="323"/>
    <m/>
    <n v="323"/>
    <n v="83"/>
    <n v="25"/>
    <n v="108"/>
    <n v="8291"/>
    <n v="2151"/>
    <n v="10442"/>
    <n v="46660"/>
    <n v="74266"/>
    <n v="120926"/>
    <x v="0"/>
    <x v="28"/>
  </r>
  <r>
    <x v="25"/>
    <n v="122"/>
    <n v="189"/>
    <n v="66"/>
    <n v="36"/>
    <n v="8"/>
    <n v="421"/>
    <n v="1332"/>
    <n v="1753"/>
    <n v="22"/>
    <m/>
    <n v="22"/>
    <n v="3"/>
    <n v="0"/>
    <n v="3"/>
    <n v="63"/>
    <n v="37"/>
    <n v="100"/>
    <n v="333"/>
    <n v="1295"/>
    <n v="1628"/>
    <x v="0"/>
    <x v="28"/>
  </r>
  <r>
    <x v="6"/>
    <n v="1841"/>
    <n v="7717"/>
    <n v="2990"/>
    <n v="159"/>
    <n v="47"/>
    <n v="12754"/>
    <n v="2626"/>
    <n v="15380"/>
    <n v="155"/>
    <m/>
    <n v="155"/>
    <n v="24"/>
    <n v="0"/>
    <n v="24"/>
    <n v="297"/>
    <n v="184"/>
    <n v="481"/>
    <n v="12278"/>
    <n v="2442"/>
    <n v="14720"/>
    <x v="0"/>
    <x v="28"/>
  </r>
  <r>
    <x v="7"/>
    <n v="429"/>
    <n v="3323"/>
    <n v="3182"/>
    <n v="51"/>
    <n v="16"/>
    <n v="7001"/>
    <n v="11806"/>
    <n v="18807"/>
    <n v="280"/>
    <m/>
    <n v="280"/>
    <n v="5"/>
    <n v="38"/>
    <n v="43"/>
    <n v="994"/>
    <n v="2064"/>
    <n v="3058"/>
    <n v="5722"/>
    <n v="9704"/>
    <n v="15426"/>
    <x v="0"/>
    <x v="28"/>
  </r>
  <r>
    <x v="8"/>
    <n v="108"/>
    <n v="1590"/>
    <n v="1413"/>
    <n v="40"/>
    <n v="3"/>
    <n v="3154"/>
    <n v="8711"/>
    <n v="11865"/>
    <n v="55"/>
    <m/>
    <n v="55"/>
    <n v="0"/>
    <n v="0"/>
    <n v="0"/>
    <n v="408"/>
    <n v="1551"/>
    <n v="1959"/>
    <n v="2691"/>
    <n v="7160"/>
    <n v="9851"/>
    <x v="0"/>
    <x v="28"/>
  </r>
  <r>
    <x v="9"/>
    <n v="155"/>
    <n v="1347"/>
    <n v="2952"/>
    <n v="1207"/>
    <n v="5"/>
    <n v="5666"/>
    <n v="9814"/>
    <n v="15480"/>
    <n v="41"/>
    <m/>
    <n v="41"/>
    <n v="43"/>
    <n v="0"/>
    <n v="43"/>
    <n v="217"/>
    <n v="1522"/>
    <n v="1739"/>
    <n v="5365"/>
    <n v="8292"/>
    <n v="13657"/>
    <x v="0"/>
    <x v="28"/>
  </r>
  <r>
    <x v="10"/>
    <n v="442"/>
    <n v="1685"/>
    <n v="2696"/>
    <n v="8"/>
    <n v="20"/>
    <n v="4851"/>
    <n v="13397"/>
    <n v="18248"/>
    <n v="16"/>
    <m/>
    <n v="16"/>
    <n v="0"/>
    <n v="6"/>
    <n v="6"/>
    <n v="1192"/>
    <n v="5916"/>
    <n v="7108"/>
    <n v="3643"/>
    <n v="7475"/>
    <n v="11118"/>
    <x v="0"/>
    <x v="28"/>
  </r>
  <r>
    <x v="11"/>
    <n v="110"/>
    <n v="531"/>
    <n v="401"/>
    <n v="90"/>
    <n v="44"/>
    <n v="1176"/>
    <n v="743"/>
    <n v="1919"/>
    <n v="51"/>
    <m/>
    <n v="51"/>
    <n v="21"/>
    <n v="41"/>
    <n v="62"/>
    <n v="151"/>
    <n v="67"/>
    <n v="218"/>
    <n v="953"/>
    <n v="635"/>
    <n v="1588"/>
    <x v="0"/>
    <x v="28"/>
  </r>
  <r>
    <x v="12"/>
    <n v="136"/>
    <n v="1069"/>
    <n v="271"/>
    <n v="66"/>
    <n v="24"/>
    <n v="1566"/>
    <n v="923"/>
    <n v="2489"/>
    <n v="26"/>
    <m/>
    <n v="26"/>
    <n v="15"/>
    <n v="19"/>
    <n v="34"/>
    <n v="277"/>
    <n v="262"/>
    <n v="539"/>
    <n v="1248"/>
    <n v="642"/>
    <n v="1890"/>
    <x v="0"/>
    <x v="28"/>
  </r>
  <r>
    <x v="19"/>
    <n v="376"/>
    <n v="879"/>
    <n v="358"/>
    <n v="27"/>
    <n v="37"/>
    <n v="1677"/>
    <n v="2447"/>
    <n v="4124"/>
    <n v="33"/>
    <m/>
    <n v="33"/>
    <n v="0"/>
    <n v="0"/>
    <n v="0"/>
    <n v="55"/>
    <n v="18"/>
    <n v="73"/>
    <n v="1589"/>
    <n v="2429"/>
    <n v="4018"/>
    <x v="0"/>
    <x v="28"/>
  </r>
  <r>
    <x v="20"/>
    <n v="219"/>
    <n v="766"/>
    <n v="378"/>
    <n v="52"/>
    <n v="21"/>
    <n v="1436"/>
    <n v="1061"/>
    <n v="2497"/>
    <n v="28"/>
    <m/>
    <n v="28"/>
    <n v="5"/>
    <n v="0"/>
    <n v="5"/>
    <n v="157"/>
    <n v="32"/>
    <n v="189"/>
    <n v="1246"/>
    <n v="1029"/>
    <n v="2275"/>
    <x v="0"/>
    <x v="28"/>
  </r>
  <r>
    <x v="13"/>
    <n v="83"/>
    <n v="810"/>
    <n v="437"/>
    <n v="47"/>
    <n v="31"/>
    <n v="1408"/>
    <n v="974"/>
    <n v="2382"/>
    <n v="92"/>
    <m/>
    <n v="92"/>
    <n v="12"/>
    <n v="0"/>
    <n v="12"/>
    <n v="137"/>
    <n v="73"/>
    <n v="210"/>
    <n v="1167"/>
    <n v="901"/>
    <n v="2068"/>
    <x v="0"/>
    <x v="28"/>
  </r>
  <r>
    <x v="14"/>
    <n v="49"/>
    <n v="252"/>
    <n v="64"/>
    <n v="49"/>
    <n v="12"/>
    <n v="426"/>
    <n v="236"/>
    <n v="662"/>
    <n v="48"/>
    <m/>
    <n v="48"/>
    <n v="5"/>
    <n v="6"/>
    <n v="11"/>
    <n v="123"/>
    <n v="61"/>
    <n v="184"/>
    <n v="250"/>
    <n v="169"/>
    <n v="419"/>
    <x v="0"/>
    <x v="28"/>
  </r>
  <r>
    <x v="16"/>
    <n v="29"/>
    <n v="73"/>
    <n v="202"/>
    <n v="131"/>
    <n v="84"/>
    <n v="519"/>
    <n v="210"/>
    <n v="729"/>
    <n v="219"/>
    <m/>
    <n v="219"/>
    <n v="43"/>
    <n v="0"/>
    <n v="43"/>
    <n v="90"/>
    <n v="96"/>
    <n v="186"/>
    <n v="167"/>
    <n v="114"/>
    <n v="281"/>
    <x v="0"/>
    <x v="28"/>
  </r>
  <r>
    <x v="17"/>
    <n v="147"/>
    <n v="667"/>
    <n v="102"/>
    <n v="89"/>
    <n v="26"/>
    <n v="1031"/>
    <n v="390"/>
    <n v="1421"/>
    <n v="117"/>
    <m/>
    <n v="117"/>
    <n v="21"/>
    <n v="0"/>
    <n v="21"/>
    <n v="359"/>
    <n v="82"/>
    <n v="441"/>
    <n v="534"/>
    <n v="308"/>
    <n v="842"/>
    <x v="0"/>
    <x v="28"/>
  </r>
  <r>
    <x v="18"/>
    <n v="22793"/>
    <n v="127611"/>
    <n v="57030"/>
    <n v="8913"/>
    <n v="3437"/>
    <n v="219784"/>
    <n v="173033"/>
    <n v="392817"/>
    <n v="14004"/>
    <m/>
    <n v="14004"/>
    <n v="2315"/>
    <n v="2415"/>
    <n v="4730"/>
    <n v="45913"/>
    <n v="25734"/>
    <n v="71647"/>
    <n v="157552"/>
    <n v="144884"/>
    <n v="302436"/>
    <x v="0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0"/>
    <x v="28"/>
  </r>
  <r>
    <x v="22"/>
    <n v="153755"/>
    <n v="1187492"/>
    <n v="508806"/>
    <n v="36449"/>
    <n v="21731"/>
    <n v="1908233"/>
    <n v="1916920"/>
    <n v="3825153"/>
    <n v="31959"/>
    <m/>
    <n v="31959"/>
    <n v="10097"/>
    <n v="29945"/>
    <n v="40042"/>
    <n v="408824"/>
    <n v="293670"/>
    <n v="702494"/>
    <n v="1457353"/>
    <n v="1593305"/>
    <n v="3050658"/>
    <x v="0"/>
    <x v="28"/>
  </r>
  <r>
    <x v="23"/>
    <n v="69.107408522745146"/>
    <n v="81.071309097115545"/>
    <n v="69.926281416980018"/>
    <n v="45.344164810967492"/>
    <n v="50.981818181818184"/>
    <n v="75.190129387673238"/>
    <n v="61.911661258994037"/>
    <n v="67.892944652157979"/>
    <n v="38.055942557067837"/>
    <m/>
    <n v="38.055942557067837"/>
    <n v="45.553801037672002"/>
    <n v="51.217801799336364"/>
    <n v="49.660800436556663"/>
    <n v="67.741272692325538"/>
    <n v="68.816110754406608"/>
    <n v="68.186486051012665"/>
    <n v="79.714094271766328"/>
    <n v="61.022647975531271"/>
    <n v="68.720415765703564"/>
    <x v="0"/>
    <x v="28"/>
  </r>
  <r>
    <x v="24"/>
    <n v="6.7457114026236127"/>
    <n v="9.3055614327918441"/>
    <n v="8.9217254076801691"/>
    <n v="4.0894199483899918"/>
    <n v="6.3226651149258073"/>
    <n v="8.6823108142539951"/>
    <n v="11.078349216623419"/>
    <n v="9.737748111716142"/>
    <n v="2.282133676092545"/>
    <m/>
    <n v="2.282133676092545"/>
    <n v="4.3615550755939525"/>
    <n v="12.399585921325052"/>
    <n v="8.4655391120507399"/>
    <n v="8.9043190381809065"/>
    <n v="11.411750990906972"/>
    <n v="9.8049325163649552"/>
    <n v="9.2499809586676154"/>
    <n v="10.997108031252589"/>
    <n v="10.086953934055469"/>
    <x v="0"/>
    <x v="28"/>
  </r>
  <r>
    <x v="0"/>
    <n v="7970"/>
    <n v="27541"/>
    <n v="14948"/>
    <n v="5363"/>
    <n v="1792"/>
    <n v="57614"/>
    <n v="12580"/>
    <n v="70194"/>
    <n v="13985"/>
    <m/>
    <n v="13985"/>
    <n v="1995"/>
    <n v="92"/>
    <n v="2087"/>
    <n v="20015"/>
    <n v="6371"/>
    <n v="26386"/>
    <n v="21619"/>
    <n v="6117"/>
    <n v="27736"/>
    <x v="1"/>
    <x v="28"/>
  </r>
  <r>
    <x v="1"/>
    <n v="369"/>
    <n v="2617"/>
    <n v="1482"/>
    <n v="221"/>
    <n v="93"/>
    <n v="4782"/>
    <n v="7377"/>
    <n v="12159"/>
    <n v="113"/>
    <m/>
    <n v="113"/>
    <n v="26"/>
    <n v="0"/>
    <n v="26"/>
    <n v="389"/>
    <n v="117"/>
    <n v="506"/>
    <n v="4254"/>
    <n v="7260"/>
    <n v="11514"/>
    <x v="1"/>
    <x v="28"/>
  </r>
  <r>
    <x v="2"/>
    <n v="817"/>
    <n v="5385"/>
    <n v="1026"/>
    <n v="62"/>
    <n v="81"/>
    <n v="7371"/>
    <n v="2598"/>
    <n v="9969"/>
    <n v="25"/>
    <m/>
    <n v="25"/>
    <n v="45"/>
    <n v="0"/>
    <n v="45"/>
    <n v="141"/>
    <n v="48"/>
    <n v="189"/>
    <n v="7160"/>
    <n v="2550"/>
    <n v="9710"/>
    <x v="1"/>
    <x v="28"/>
  </r>
  <r>
    <x v="3"/>
    <n v="3490"/>
    <n v="26399"/>
    <n v="9384"/>
    <n v="1035"/>
    <n v="570"/>
    <n v="40878"/>
    <n v="16063"/>
    <n v="56941"/>
    <n v="502"/>
    <m/>
    <n v="502"/>
    <n v="502"/>
    <n v="2142"/>
    <n v="2644"/>
    <n v="13990"/>
    <n v="4751"/>
    <n v="18741"/>
    <n v="25884"/>
    <n v="9170"/>
    <n v="35054"/>
    <x v="1"/>
    <x v="28"/>
  </r>
  <r>
    <x v="4"/>
    <n v="470"/>
    <n v="3971"/>
    <n v="2870"/>
    <n v="846"/>
    <n v="228"/>
    <n v="8385"/>
    <n v="4426"/>
    <n v="12811"/>
    <n v="211"/>
    <m/>
    <n v="211"/>
    <n v="114"/>
    <n v="25"/>
    <n v="139"/>
    <n v="1302"/>
    <n v="346"/>
    <n v="1648"/>
    <n v="6758"/>
    <n v="4055"/>
    <n v="10813"/>
    <x v="1"/>
    <x v="28"/>
  </r>
  <r>
    <x v="5"/>
    <n v="5842"/>
    <n v="37754"/>
    <n v="15260"/>
    <n v="724"/>
    <n v="650"/>
    <n v="60230"/>
    <n v="86066"/>
    <n v="146296"/>
    <n v="287"/>
    <m/>
    <n v="287"/>
    <n v="98"/>
    <n v="76"/>
    <n v="174"/>
    <n v="8437"/>
    <n v="2380"/>
    <n v="10817"/>
    <n v="51408"/>
    <n v="83610"/>
    <n v="135018"/>
    <x v="1"/>
    <x v="28"/>
  </r>
  <r>
    <x v="25"/>
    <n v="86"/>
    <n v="200"/>
    <n v="74"/>
    <n v="74"/>
    <n v="22"/>
    <n v="456"/>
    <n v="1346"/>
    <n v="1802"/>
    <n v="17"/>
    <m/>
    <n v="17"/>
    <n v="34"/>
    <n v="0"/>
    <n v="34"/>
    <n v="58"/>
    <n v="39"/>
    <n v="97"/>
    <n v="347"/>
    <n v="1307"/>
    <n v="1654"/>
    <x v="1"/>
    <x v="28"/>
  </r>
  <r>
    <x v="6"/>
    <n v="893"/>
    <n v="5671"/>
    <n v="1880"/>
    <n v="98"/>
    <n v="74"/>
    <n v="8616"/>
    <n v="2098"/>
    <n v="10714"/>
    <n v="119"/>
    <m/>
    <n v="119"/>
    <n v="44"/>
    <n v="28"/>
    <n v="72"/>
    <n v="214"/>
    <n v="157"/>
    <n v="371"/>
    <n v="8239"/>
    <n v="1913"/>
    <n v="10152"/>
    <x v="1"/>
    <x v="28"/>
  </r>
  <r>
    <x v="7"/>
    <n v="493"/>
    <n v="3154"/>
    <n v="2525"/>
    <n v="53"/>
    <n v="22"/>
    <n v="6247"/>
    <n v="10798"/>
    <n v="17045"/>
    <n v="219"/>
    <m/>
    <n v="219"/>
    <n v="15"/>
    <n v="0"/>
    <n v="15"/>
    <n v="987"/>
    <n v="1761"/>
    <n v="2748"/>
    <n v="5026"/>
    <n v="9037"/>
    <n v="14063"/>
    <x v="1"/>
    <x v="28"/>
  </r>
  <r>
    <x v="8"/>
    <n v="82"/>
    <n v="1471"/>
    <n v="1199"/>
    <n v="47"/>
    <n v="16"/>
    <n v="2815"/>
    <n v="6890"/>
    <n v="9705"/>
    <n v="42"/>
    <m/>
    <n v="42"/>
    <n v="10"/>
    <n v="6"/>
    <n v="16"/>
    <n v="325"/>
    <n v="758"/>
    <n v="1083"/>
    <n v="2438"/>
    <n v="6126"/>
    <n v="8564"/>
    <x v="1"/>
    <x v="28"/>
  </r>
  <r>
    <x v="9"/>
    <n v="254"/>
    <n v="1589"/>
    <n v="1988"/>
    <n v="1218"/>
    <n v="23"/>
    <n v="5072"/>
    <n v="9517"/>
    <n v="14589"/>
    <n v="53"/>
    <m/>
    <n v="53"/>
    <n v="9"/>
    <n v="9"/>
    <n v="18"/>
    <n v="262"/>
    <n v="1320"/>
    <n v="1582"/>
    <n v="4748"/>
    <n v="8188"/>
    <n v="12936"/>
    <x v="1"/>
    <x v="28"/>
  </r>
  <r>
    <x v="10"/>
    <n v="599"/>
    <n v="1943"/>
    <n v="2638"/>
    <n v="43"/>
    <n v="15"/>
    <n v="5238"/>
    <n v="11421"/>
    <n v="16659"/>
    <n v="30"/>
    <m/>
    <n v="30"/>
    <n v="3"/>
    <n v="28"/>
    <n v="31"/>
    <n v="1204"/>
    <n v="4455"/>
    <n v="5659"/>
    <n v="4001"/>
    <n v="6938"/>
    <n v="10939"/>
    <x v="1"/>
    <x v="28"/>
  </r>
  <r>
    <x v="11"/>
    <n v="113"/>
    <n v="532"/>
    <n v="323"/>
    <n v="127"/>
    <n v="34"/>
    <n v="1129"/>
    <n v="591"/>
    <n v="1720"/>
    <n v="79"/>
    <m/>
    <n v="79"/>
    <n v="65"/>
    <n v="6"/>
    <n v="71"/>
    <n v="150"/>
    <n v="51"/>
    <n v="201"/>
    <n v="835"/>
    <n v="534"/>
    <n v="1369"/>
    <x v="1"/>
    <x v="28"/>
  </r>
  <r>
    <x v="12"/>
    <n v="163"/>
    <n v="1069"/>
    <n v="297"/>
    <n v="38"/>
    <n v="28"/>
    <n v="1595"/>
    <n v="1030"/>
    <n v="2625"/>
    <n v="19"/>
    <m/>
    <n v="19"/>
    <n v="23"/>
    <n v="60"/>
    <n v="83"/>
    <n v="278"/>
    <n v="206"/>
    <n v="484"/>
    <n v="1275"/>
    <n v="764"/>
    <n v="2039"/>
    <x v="1"/>
    <x v="28"/>
  </r>
  <r>
    <x v="19"/>
    <n v="109"/>
    <n v="530"/>
    <n v="281"/>
    <n v="29"/>
    <n v="35"/>
    <n v="984"/>
    <n v="1848"/>
    <n v="2832"/>
    <n v="26"/>
    <m/>
    <n v="26"/>
    <n v="5"/>
    <n v="0"/>
    <n v="5"/>
    <n v="18"/>
    <n v="22"/>
    <n v="40"/>
    <n v="935"/>
    <n v="1826"/>
    <n v="2761"/>
    <x v="1"/>
    <x v="28"/>
  </r>
  <r>
    <x v="20"/>
    <n v="113"/>
    <n v="631"/>
    <n v="331"/>
    <n v="44"/>
    <n v="15"/>
    <n v="1134"/>
    <n v="1094"/>
    <n v="2228"/>
    <n v="27"/>
    <m/>
    <n v="27"/>
    <n v="6"/>
    <n v="0"/>
    <n v="6"/>
    <n v="188"/>
    <n v="27"/>
    <n v="215"/>
    <n v="913"/>
    <n v="1067"/>
    <n v="1980"/>
    <x v="1"/>
    <x v="28"/>
  </r>
  <r>
    <x v="13"/>
    <n v="107"/>
    <n v="1017"/>
    <n v="679"/>
    <n v="47"/>
    <n v="16"/>
    <n v="1866"/>
    <n v="836"/>
    <n v="2702"/>
    <n v="130"/>
    <m/>
    <n v="130"/>
    <n v="16"/>
    <n v="3"/>
    <n v="19"/>
    <n v="239"/>
    <n v="64"/>
    <n v="303"/>
    <n v="1481"/>
    <n v="769"/>
    <n v="2250"/>
    <x v="1"/>
    <x v="28"/>
  </r>
  <r>
    <x v="14"/>
    <n v="58"/>
    <n v="138"/>
    <n v="148"/>
    <n v="47"/>
    <n v="8"/>
    <n v="399"/>
    <n v="331"/>
    <n v="730"/>
    <n v="66"/>
    <m/>
    <n v="66"/>
    <n v="5"/>
    <n v="19"/>
    <n v="24"/>
    <n v="176"/>
    <n v="94"/>
    <n v="270"/>
    <n v="152"/>
    <n v="218"/>
    <n v="370"/>
    <x v="1"/>
    <x v="28"/>
  </r>
  <r>
    <x v="16"/>
    <n v="27"/>
    <n v="98"/>
    <n v="153"/>
    <n v="208"/>
    <n v="110"/>
    <n v="596"/>
    <n v="188"/>
    <n v="784"/>
    <n v="258"/>
    <m/>
    <n v="258"/>
    <n v="37"/>
    <n v="0"/>
    <n v="37"/>
    <n v="86"/>
    <n v="87"/>
    <n v="173"/>
    <n v="215"/>
    <n v="101"/>
    <n v="316"/>
    <x v="1"/>
    <x v="28"/>
  </r>
  <r>
    <x v="17"/>
    <n v="80"/>
    <n v="939"/>
    <n v="159"/>
    <n v="71"/>
    <n v="37"/>
    <n v="1286"/>
    <n v="249"/>
    <n v="1535"/>
    <n v="119"/>
    <m/>
    <n v="119"/>
    <n v="42"/>
    <n v="0"/>
    <n v="42"/>
    <n v="786"/>
    <n v="75"/>
    <n v="861"/>
    <n v="339"/>
    <n v="174"/>
    <n v="513"/>
    <x v="1"/>
    <x v="28"/>
  </r>
  <r>
    <x v="18"/>
    <n v="22135"/>
    <n v="122649"/>
    <n v="57645"/>
    <n v="10395"/>
    <n v="3869"/>
    <n v="216693"/>
    <n v="177347"/>
    <n v="394040"/>
    <n v="16327"/>
    <s v=" "/>
    <n v="16327"/>
    <n v="3094"/>
    <n v="2494"/>
    <n v="5588"/>
    <n v="49245"/>
    <n v="23129"/>
    <n v="72374"/>
    <n v="148027"/>
    <n v="151724"/>
    <n v="299751"/>
    <x v="1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1"/>
    <x v="28"/>
  </r>
  <r>
    <x v="22"/>
    <n v="144208"/>
    <n v="1075441"/>
    <n v="486405"/>
    <n v="40986"/>
    <n v="21303"/>
    <n v="1768343"/>
    <n v="1845879"/>
    <n v="3614222"/>
    <n v="36495"/>
    <m/>
    <n v="36495"/>
    <n v="11400"/>
    <n v="29433"/>
    <n v="40833"/>
    <n v="419786"/>
    <n v="272176"/>
    <n v="691962"/>
    <n v="1300662"/>
    <n v="1544270"/>
    <n v="2844932"/>
    <x v="1"/>
    <x v="28"/>
  </r>
  <r>
    <x v="23"/>
    <n v="71.760982503632633"/>
    <n v="81.288057445200309"/>
    <n v="74.009914548641547"/>
    <n v="56.451435182634569"/>
    <n v="55.332467532467533"/>
    <n v="77.143546414131634"/>
    <n v="66.004775826508336"/>
    <n v="71.022232877304546"/>
    <n v="48.113431419079262"/>
    <m/>
    <n v="48.113431419079262"/>
    <n v="56.943056943056945"/>
    <n v="55.735873352522347"/>
    <n v="56.067721206129512"/>
    <n v="77.010258592855678"/>
    <n v="70.612897200141134"/>
    <n v="74.360379645629692"/>
    <n v="78.765941985102643"/>
    <n v="65.481561513071966"/>
    <n v="70.952517290880849"/>
    <x v="1"/>
    <x v="28"/>
  </r>
  <r>
    <x v="24"/>
    <n v="6.5149311045854983"/>
    <n v="8.7684449119030727"/>
    <n v="8.437939110070257"/>
    <n v="3.9428571428571431"/>
    <n v="5.5060739209097962"/>
    <n v="8.1605912512171592"/>
    <n v="10.408289962615664"/>
    <n v="9.1722210943051472"/>
    <n v="2.2352544864335151"/>
    <m/>
    <n v="2.2352544864335151"/>
    <n v="3.6845507433742726"/>
    <n v="11.801523656776263"/>
    <n v="7.3072655690765931"/>
    <n v="8.5244390293430801"/>
    <n v="11.767737472437201"/>
    <n v="9.5609196672838319"/>
    <n v="8.7866537861336109"/>
    <n v="10.178152434684032"/>
    <n v="9.4909841835390036"/>
    <x v="1"/>
    <x v="28"/>
  </r>
  <r>
    <x v="27"/>
    <n v="70.366731767912086"/>
    <n v="81.174172719935427"/>
    <n v="71.864276801497354"/>
    <n v="50.615411767012887"/>
    <n v="53.046533127889063"/>
    <n v="76.117174756161972"/>
    <n v="63.854156307983878"/>
    <n v="69.378030589515674"/>
    <n v="42.82898811870038"/>
    <m/>
    <n v="42.82898811870038"/>
    <n v="50.958871636837742"/>
    <n v="53.3619713500009"/>
    <n v="52.701373005167504"/>
    <n v="72.140113458678826"/>
    <n v="69.668822965941629"/>
    <n v="71.116469451847863"/>
    <n v="79.264123695044589"/>
    <n v="63.138742535720077"/>
    <n v="69.779718184431772"/>
    <x v="1"/>
    <x v="28"/>
  </r>
  <r>
    <x v="28"/>
    <n v="6.6320112179487181"/>
    <n v="9.0423279789019428"/>
    <n v="8.6785349901896662"/>
    <n v="4.010513776672882"/>
    <n v="5.8902272105119078"/>
    <n v="8.4232983639458663"/>
    <n v="10.739194588732234"/>
    <n v="9.4545451079421046"/>
    <n v="2.2568988823316078"/>
    <m/>
    <n v="2.2568988823316078"/>
    <n v="3.9743020891107412"/>
    <n v="12.095742513750254"/>
    <n v="7.8382438457065327"/>
    <n v="8.7077281994157083"/>
    <n v="11.58025499866975"/>
    <n v="9.68231021864867"/>
    <n v="9.0255384041442639"/>
    <n v="10.578187371884777"/>
    <n v="9.7902976982233092"/>
    <x v="1"/>
    <x v="28"/>
  </r>
  <r>
    <x v="0"/>
    <n v="10153"/>
    <n v="41043"/>
    <n v="19770"/>
    <n v="4607"/>
    <n v="1548"/>
    <n v="77121"/>
    <n v="26786"/>
    <n v="103907"/>
    <n v="12639"/>
    <m/>
    <n v="12639"/>
    <n v="1743"/>
    <n v="57"/>
    <n v="1800"/>
    <n v="24267"/>
    <n v="12939"/>
    <n v="37206"/>
    <n v="38472"/>
    <n v="13790"/>
    <n v="52262"/>
    <x v="2"/>
    <x v="28"/>
  </r>
  <r>
    <x v="1"/>
    <n v="476"/>
    <n v="2280"/>
    <n v="1164"/>
    <n v="265"/>
    <n v="16"/>
    <n v="4201"/>
    <n v="6842"/>
    <n v="11043"/>
    <n v="42"/>
    <m/>
    <n v="42"/>
    <n v="94"/>
    <n v="13"/>
    <n v="107"/>
    <n v="279"/>
    <n v="122"/>
    <n v="401"/>
    <n v="3786"/>
    <n v="6707"/>
    <n v="10493"/>
    <x v="2"/>
    <x v="28"/>
  </r>
  <r>
    <x v="2"/>
    <n v="738"/>
    <n v="4512"/>
    <n v="826"/>
    <n v="58"/>
    <n v="87"/>
    <n v="6221"/>
    <n v="2249"/>
    <n v="8470"/>
    <n v="43"/>
    <m/>
    <n v="43"/>
    <n v="8"/>
    <n v="0"/>
    <n v="8"/>
    <n v="153"/>
    <n v="37"/>
    <n v="190"/>
    <n v="6017"/>
    <n v="2212"/>
    <n v="8229"/>
    <x v="2"/>
    <x v="28"/>
  </r>
  <r>
    <x v="3"/>
    <n v="3173"/>
    <n v="26391"/>
    <n v="10313"/>
    <n v="1418"/>
    <n v="712"/>
    <n v="42007"/>
    <n v="19780"/>
    <n v="61787"/>
    <n v="287"/>
    <m/>
    <n v="287"/>
    <n v="548"/>
    <n v="2266"/>
    <n v="2814"/>
    <n v="12683"/>
    <n v="5115"/>
    <n v="17798"/>
    <n v="28489"/>
    <n v="12399"/>
    <n v="40888"/>
    <x v="2"/>
    <x v="28"/>
  </r>
  <r>
    <x v="4"/>
    <n v="267"/>
    <n v="2791"/>
    <n v="2777"/>
    <n v="741"/>
    <n v="118"/>
    <n v="6694"/>
    <n v="2789"/>
    <n v="9483"/>
    <n v="170"/>
    <m/>
    <n v="170"/>
    <n v="109"/>
    <n v="0"/>
    <n v="109"/>
    <n v="922"/>
    <n v="111"/>
    <n v="1033"/>
    <n v="5493"/>
    <n v="2678"/>
    <n v="8171"/>
    <x v="2"/>
    <x v="28"/>
  </r>
  <r>
    <x v="5"/>
    <n v="5858"/>
    <n v="38473"/>
    <n v="15152"/>
    <n v="666"/>
    <n v="628"/>
    <n v="60777"/>
    <n v="95207"/>
    <n v="155984"/>
    <n v="249"/>
    <m/>
    <n v="249"/>
    <n v="73"/>
    <n v="95"/>
    <n v="168"/>
    <n v="7973"/>
    <n v="2199"/>
    <n v="10172"/>
    <n v="52482"/>
    <n v="92913"/>
    <n v="145395"/>
    <x v="2"/>
    <x v="28"/>
  </r>
  <r>
    <x v="25"/>
    <n v="107"/>
    <n v="239"/>
    <n v="82"/>
    <n v="66"/>
    <n v="9"/>
    <n v="503"/>
    <n v="1158"/>
    <n v="1661"/>
    <n v="11"/>
    <m/>
    <n v="11"/>
    <n v="6"/>
    <n v="13"/>
    <n v="19"/>
    <n v="70"/>
    <n v="43"/>
    <n v="113"/>
    <n v="416"/>
    <n v="1102"/>
    <n v="1518"/>
    <x v="2"/>
    <x v="28"/>
  </r>
  <r>
    <x v="6"/>
    <n v="264"/>
    <n v="3811"/>
    <n v="1741"/>
    <n v="123"/>
    <n v="24"/>
    <n v="5963"/>
    <n v="1250"/>
    <n v="7213"/>
    <n v="140"/>
    <m/>
    <n v="140"/>
    <n v="10"/>
    <n v="19"/>
    <n v="29"/>
    <n v="200"/>
    <n v="137"/>
    <n v="337"/>
    <n v="5613"/>
    <n v="1094"/>
    <n v="6707"/>
    <x v="2"/>
    <x v="28"/>
  </r>
  <r>
    <x v="7"/>
    <n v="515"/>
    <n v="3522"/>
    <n v="3086"/>
    <n v="132"/>
    <n v="7"/>
    <n v="7262"/>
    <n v="11346"/>
    <n v="18608"/>
    <n v="290"/>
    <m/>
    <n v="290"/>
    <n v="10"/>
    <n v="0"/>
    <n v="10"/>
    <n v="1152"/>
    <n v="2185"/>
    <n v="3337"/>
    <n v="5810"/>
    <n v="9161"/>
    <n v="14971"/>
    <x v="2"/>
    <x v="28"/>
  </r>
  <r>
    <x v="8"/>
    <n v="132"/>
    <n v="1294"/>
    <n v="1222"/>
    <n v="37"/>
    <n v="7"/>
    <n v="2692"/>
    <n v="7453"/>
    <n v="10145"/>
    <n v="39"/>
    <m/>
    <n v="39"/>
    <n v="4"/>
    <n v="0"/>
    <n v="4"/>
    <n v="309"/>
    <n v="975"/>
    <n v="1284"/>
    <n v="2340"/>
    <n v="6478"/>
    <n v="8818"/>
    <x v="2"/>
    <x v="28"/>
  </r>
  <r>
    <x v="9"/>
    <n v="172"/>
    <n v="1394"/>
    <n v="2443"/>
    <n v="23"/>
    <n v="8"/>
    <n v="4040"/>
    <n v="9219"/>
    <n v="13259"/>
    <n v="25"/>
    <m/>
    <n v="25"/>
    <n v="11"/>
    <n v="0"/>
    <n v="11"/>
    <n v="161"/>
    <n v="1434"/>
    <n v="1595"/>
    <n v="3843"/>
    <n v="7785"/>
    <n v="11628"/>
    <x v="2"/>
    <x v="28"/>
  </r>
  <r>
    <x v="10"/>
    <n v="647"/>
    <n v="1677"/>
    <n v="2768"/>
    <n v="13"/>
    <n v="6"/>
    <n v="5111"/>
    <n v="12411"/>
    <n v="17522"/>
    <n v="39"/>
    <m/>
    <n v="39"/>
    <n v="1"/>
    <n v="0"/>
    <n v="1"/>
    <n v="900"/>
    <n v="6041"/>
    <n v="6941"/>
    <n v="4171"/>
    <n v="6370"/>
    <n v="10541"/>
    <x v="2"/>
    <x v="28"/>
  </r>
  <r>
    <x v="11"/>
    <n v="178"/>
    <n v="456"/>
    <n v="271"/>
    <n v="139"/>
    <n v="37"/>
    <n v="1081"/>
    <n v="659"/>
    <n v="1740"/>
    <n v="31"/>
    <m/>
    <n v="31"/>
    <n v="31"/>
    <n v="25"/>
    <n v="56"/>
    <n v="187"/>
    <n v="38"/>
    <n v="225"/>
    <n v="832"/>
    <n v="596"/>
    <n v="1428"/>
    <x v="2"/>
    <x v="28"/>
  </r>
  <r>
    <x v="12"/>
    <n v="130"/>
    <n v="1016"/>
    <n v="205"/>
    <n v="48"/>
    <n v="23"/>
    <n v="1422"/>
    <n v="1115"/>
    <n v="2537"/>
    <n v="19"/>
    <m/>
    <n v="19"/>
    <n v="2"/>
    <n v="41"/>
    <n v="43"/>
    <n v="274"/>
    <n v="215"/>
    <n v="489"/>
    <n v="1127"/>
    <n v="859"/>
    <n v="1986"/>
    <x v="2"/>
    <x v="28"/>
  </r>
  <r>
    <x v="19"/>
    <n v="276"/>
    <n v="659"/>
    <n v="227"/>
    <n v="0"/>
    <n v="28"/>
    <n v="1190"/>
    <n v="2492"/>
    <n v="3682"/>
    <n v="4"/>
    <m/>
    <n v="4"/>
    <n v="5"/>
    <n v="0"/>
    <n v="5"/>
    <n v="32"/>
    <n v="41"/>
    <n v="73"/>
    <n v="1149"/>
    <n v="2451"/>
    <n v="3600"/>
    <x v="2"/>
    <x v="28"/>
  </r>
  <r>
    <x v="20"/>
    <n v="109"/>
    <n v="916"/>
    <n v="386"/>
    <n v="35"/>
    <n v="14"/>
    <n v="1460"/>
    <n v="1181"/>
    <n v="2641"/>
    <n v="22"/>
    <m/>
    <n v="22"/>
    <n v="5"/>
    <n v="0"/>
    <n v="5"/>
    <n v="242"/>
    <n v="47"/>
    <n v="289"/>
    <n v="1191"/>
    <n v="1134"/>
    <n v="2325"/>
    <x v="2"/>
    <x v="28"/>
  </r>
  <r>
    <x v="13"/>
    <n v="193"/>
    <n v="1549"/>
    <n v="798"/>
    <n v="36"/>
    <n v="6"/>
    <n v="2582"/>
    <n v="564"/>
    <n v="3146"/>
    <n v="117"/>
    <m/>
    <n v="117"/>
    <n v="12"/>
    <n v="22"/>
    <n v="34"/>
    <n v="259"/>
    <n v="108"/>
    <n v="367"/>
    <n v="2194"/>
    <n v="434"/>
    <n v="2628"/>
    <x v="2"/>
    <x v="28"/>
  </r>
  <r>
    <x v="14"/>
    <n v="131"/>
    <n v="327"/>
    <n v="147"/>
    <n v="47"/>
    <n v="24"/>
    <n v="676"/>
    <n v="525"/>
    <n v="1201"/>
    <n v="83"/>
    <m/>
    <n v="83"/>
    <n v="7"/>
    <n v="16"/>
    <n v="23"/>
    <n v="146"/>
    <n v="174"/>
    <n v="320"/>
    <n v="440"/>
    <n v="335"/>
    <n v="775"/>
    <x v="2"/>
    <x v="28"/>
  </r>
  <r>
    <x v="16"/>
    <n v="82"/>
    <n v="641"/>
    <n v="173"/>
    <n v="206"/>
    <n v="102"/>
    <n v="1204"/>
    <n v="316"/>
    <n v="1520"/>
    <n v="256"/>
    <m/>
    <n v="256"/>
    <n v="47"/>
    <n v="0"/>
    <n v="47"/>
    <n v="663"/>
    <n v="111"/>
    <n v="774"/>
    <n v="238"/>
    <n v="205"/>
    <n v="443"/>
    <x v="2"/>
    <x v="28"/>
  </r>
  <r>
    <x v="17"/>
    <n v="128"/>
    <n v="367"/>
    <n v="129"/>
    <n v="88"/>
    <n v="41"/>
    <n v="753"/>
    <n v="737"/>
    <n v="1490"/>
    <n v="180"/>
    <m/>
    <n v="180"/>
    <n v="13"/>
    <n v="13"/>
    <n v="26"/>
    <n v="143"/>
    <n v="78"/>
    <n v="221"/>
    <n v="417"/>
    <n v="646"/>
    <n v="1063"/>
    <x v="2"/>
    <x v="28"/>
  </r>
  <r>
    <x v="18"/>
    <n v="23729"/>
    <n v="133358"/>
    <n v="63680"/>
    <n v="8748"/>
    <n v="3445"/>
    <n v="232960"/>
    <n v="204079"/>
    <n v="437039"/>
    <n v="14686"/>
    <m/>
    <n v="14686"/>
    <n v="2739"/>
    <n v="2580"/>
    <n v="5319"/>
    <n v="51015"/>
    <n v="32150"/>
    <n v="83165"/>
    <n v="164520"/>
    <n v="169349"/>
    <n v="333869"/>
    <x v="2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2"/>
    <x v="28"/>
  </r>
  <r>
    <x v="22"/>
    <n v="142697"/>
    <n v="1086964"/>
    <n v="496360"/>
    <n v="37512"/>
    <n v="22683"/>
    <n v="1786216"/>
    <n v="1924947"/>
    <n v="3711163"/>
    <n v="35529"/>
    <m/>
    <n v="35529"/>
    <n v="10334"/>
    <n v="30394"/>
    <n v="40728"/>
    <n v="391496"/>
    <n v="276453"/>
    <n v="667949"/>
    <n v="1348857"/>
    <n v="1618100"/>
    <n v="2966957"/>
    <x v="2"/>
    <x v="28"/>
  </r>
  <r>
    <x v="23"/>
    <n v="64.137230489871314"/>
    <n v="74.208158388803554"/>
    <n v="68.21580139411131"/>
    <n v="46.666583730390755"/>
    <n v="53.215249266862173"/>
    <n v="70.382291970808666"/>
    <n v="62.170913030025666"/>
    <n v="65.869727081279251"/>
    <n v="42.30700532275926"/>
    <m/>
    <n v="42.30700532275926"/>
    <n v="46.623054364989848"/>
    <n v="51.985769507063935"/>
    <n v="50.511589835175059"/>
    <n v="64.870059717518245"/>
    <n v="64.781626541314978"/>
    <n v="64.833429426141521"/>
    <n v="73.779594962326854"/>
    <n v="61.972281948030762"/>
    <n v="66.834931545576254"/>
    <x v="2"/>
    <x v="28"/>
  </r>
  <r>
    <x v="24"/>
    <n v="6.0136120359054326"/>
    <n v="8.1507221164084651"/>
    <n v="7.7945979899497484"/>
    <n v="4.288065843621399"/>
    <n v="6.5843251088534105"/>
    <n v="7.6674793956043956"/>
    <n v="9.43236197746951"/>
    <n v="8.4916060122780799"/>
    <n v="2.4192428162876207"/>
    <m/>
    <n v="2.4192428162876207"/>
    <n v="3.772909821102592"/>
    <n v="11.780620155038759"/>
    <n v="7.6570783981951491"/>
    <n v="7.6741350583161818"/>
    <n v="8.5988491446345261"/>
    <n v="8.0316118559490164"/>
    <n v="8.1987417943107221"/>
    <n v="9.5548246520499092"/>
    <n v="8.8865902494691031"/>
    <x v="2"/>
    <x v="28"/>
  </r>
  <r>
    <x v="27"/>
    <n v="68.221014661031376"/>
    <n v="78.774767783656671"/>
    <n v="70.607579716731053"/>
    <n v="49.255259887731931"/>
    <n v="53.104646464646464"/>
    <n v="74.141826241206942"/>
    <n v="63.274372512242714"/>
    <n v="68.169614936678684"/>
    <n v="42.649194044542881"/>
    <m/>
    <n v="42.649194044542881"/>
    <n v="49.465423465423463"/>
    <n v="52.887946270767053"/>
    <n v="51.94711435772566"/>
    <n v="69.635983836723511"/>
    <n v="67.985455308570224"/>
    <n v="68.952311220771236"/>
    <n v="77.375008242664023"/>
    <n v="62.736961666627089"/>
    <n v="68.765402786603758"/>
    <x v="2"/>
    <x v="28"/>
  </r>
  <r>
    <x v="28"/>
    <n v="6.4182821853561913"/>
    <n v="8.7323770000364949"/>
    <n v="8.3629334753721505"/>
    <n v="4.0970558882235526"/>
    <n v="6.1126406845874799"/>
    <n v="8.1602779649167889"/>
    <n v="10.258190416243581"/>
    <n v="9.1106907776477737"/>
    <n v="2.3098607192838263"/>
    <m/>
    <n v="2.3098607192838263"/>
    <n v="3.9066028473244967"/>
    <n v="11.987181199092001"/>
    <n v="7.7766195561808535"/>
    <n v="8.3469997879225293"/>
    <n v="10.39708441855011"/>
    <n v="9.078046182423213"/>
    <n v="8.7361853567014602"/>
    <n v="10.206252937502816"/>
    <n v="9.4679666601143513"/>
    <x v="2"/>
    <x v="28"/>
  </r>
  <r>
    <x v="0"/>
    <n v="7935"/>
    <n v="41527"/>
    <n v="21389"/>
    <n v="5286"/>
    <n v="1993"/>
    <n v="78130"/>
    <n v="27938"/>
    <n v="106068"/>
    <n v="14849"/>
    <m/>
    <n v="14849"/>
    <n v="1920"/>
    <n v="113"/>
    <n v="2033"/>
    <n v="26090"/>
    <n v="17004"/>
    <n v="43094"/>
    <n v="35271"/>
    <n v="10821"/>
    <n v="46092"/>
    <x v="3"/>
    <x v="28"/>
  </r>
  <r>
    <x v="1"/>
    <n v="352"/>
    <n v="3389"/>
    <n v="957"/>
    <n v="111"/>
    <n v="86"/>
    <n v="4895"/>
    <n v="6516"/>
    <n v="11411"/>
    <n v="68"/>
    <m/>
    <n v="68"/>
    <n v="57"/>
    <n v="0"/>
    <n v="57"/>
    <n v="224"/>
    <n v="126"/>
    <n v="350"/>
    <n v="4546"/>
    <n v="6390"/>
    <n v="10936"/>
    <x v="3"/>
    <x v="28"/>
  </r>
  <r>
    <x v="2"/>
    <n v="605"/>
    <n v="6284"/>
    <n v="643"/>
    <n v="51"/>
    <n v="21"/>
    <n v="7604"/>
    <n v="1868"/>
    <n v="9472"/>
    <n v="36"/>
    <m/>
    <n v="36"/>
    <n v="30"/>
    <n v="0"/>
    <n v="30"/>
    <n v="257"/>
    <n v="35"/>
    <n v="292"/>
    <n v="7281"/>
    <n v="1833"/>
    <n v="9114"/>
    <x v="3"/>
    <x v="28"/>
  </r>
  <r>
    <x v="3"/>
    <n v="2763"/>
    <n v="27204"/>
    <n v="6772"/>
    <n v="1007"/>
    <n v="586"/>
    <n v="38332"/>
    <n v="15964"/>
    <n v="54296"/>
    <n v="287"/>
    <m/>
    <n v="287"/>
    <n v="510"/>
    <n v="1980"/>
    <n v="2490"/>
    <n v="13178"/>
    <n v="4216"/>
    <n v="17394"/>
    <n v="24357"/>
    <n v="9768"/>
    <n v="34125"/>
    <x v="3"/>
    <x v="28"/>
  </r>
  <r>
    <x v="4"/>
    <n v="852"/>
    <n v="5865"/>
    <n v="3427"/>
    <n v="641"/>
    <n v="154"/>
    <n v="10939"/>
    <n v="4778"/>
    <n v="15717"/>
    <n v="182"/>
    <m/>
    <n v="182"/>
    <n v="110"/>
    <n v="34"/>
    <n v="144"/>
    <n v="2086"/>
    <n v="336"/>
    <n v="2422"/>
    <n v="8561"/>
    <n v="4408"/>
    <n v="12969"/>
    <x v="3"/>
    <x v="28"/>
  </r>
  <r>
    <x v="5"/>
    <n v="7810"/>
    <n v="38170"/>
    <n v="15117"/>
    <n v="392"/>
    <n v="753"/>
    <n v="62242"/>
    <n v="97949"/>
    <n v="160191"/>
    <n v="212"/>
    <m/>
    <n v="212"/>
    <n v="57"/>
    <n v="109"/>
    <n v="166"/>
    <n v="6679"/>
    <n v="1961"/>
    <n v="8640"/>
    <n v="55294"/>
    <n v="95879"/>
    <n v="151173"/>
    <x v="3"/>
    <x v="28"/>
  </r>
  <r>
    <x v="25"/>
    <n v="108"/>
    <n v="329"/>
    <n v="217"/>
    <n v="80"/>
    <n v="5"/>
    <n v="739"/>
    <n v="1750"/>
    <n v="2489"/>
    <n v="10"/>
    <m/>
    <n v="10"/>
    <n v="3"/>
    <n v="0"/>
    <n v="3"/>
    <n v="45"/>
    <n v="11"/>
    <n v="56"/>
    <n v="681"/>
    <n v="1739"/>
    <n v="2420"/>
    <x v="3"/>
    <x v="28"/>
  </r>
  <r>
    <x v="6"/>
    <n v="1629"/>
    <n v="3585"/>
    <n v="1657"/>
    <n v="103"/>
    <n v="64"/>
    <n v="7038"/>
    <n v="1179"/>
    <n v="8217"/>
    <n v="169"/>
    <m/>
    <n v="169"/>
    <n v="38"/>
    <n v="0"/>
    <n v="38"/>
    <n v="203"/>
    <n v="112"/>
    <n v="315"/>
    <n v="6628"/>
    <n v="1067"/>
    <n v="7695"/>
    <x v="3"/>
    <x v="28"/>
  </r>
  <r>
    <x v="7"/>
    <n v="277"/>
    <n v="1697"/>
    <n v="1214"/>
    <n v="19"/>
    <n v="2"/>
    <n v="3209"/>
    <n v="6726"/>
    <n v="9935"/>
    <n v="209"/>
    <m/>
    <n v="209"/>
    <n v="1"/>
    <n v="3"/>
    <n v="4"/>
    <n v="341"/>
    <n v="608"/>
    <n v="949"/>
    <n v="2658"/>
    <n v="6115"/>
    <n v="8773"/>
    <x v="3"/>
    <x v="28"/>
  </r>
  <r>
    <x v="8"/>
    <n v="52"/>
    <n v="780"/>
    <n v="307"/>
    <n v="21"/>
    <n v="0"/>
    <n v="1160"/>
    <n v="3261"/>
    <n v="4421"/>
    <n v="12"/>
    <m/>
    <n v="12"/>
    <n v="0"/>
    <n v="0"/>
    <n v="0"/>
    <n v="171"/>
    <n v="499"/>
    <n v="670"/>
    <n v="977"/>
    <n v="2762"/>
    <n v="3739"/>
    <x v="3"/>
    <x v="28"/>
  </r>
  <r>
    <x v="9"/>
    <n v="81"/>
    <n v="537"/>
    <n v="897"/>
    <n v="1041"/>
    <n v="0"/>
    <n v="2556"/>
    <n v="3681"/>
    <n v="6237"/>
    <n v="11"/>
    <m/>
    <n v="11"/>
    <n v="3"/>
    <n v="0"/>
    <n v="3"/>
    <n v="71"/>
    <n v="321"/>
    <n v="392"/>
    <n v="2471"/>
    <n v="3360"/>
    <n v="5831"/>
    <x v="3"/>
    <x v="28"/>
  </r>
  <r>
    <x v="10"/>
    <n v="200"/>
    <n v="311"/>
    <n v="1252"/>
    <n v="11"/>
    <n v="17"/>
    <n v="1791"/>
    <n v="4917"/>
    <n v="6708"/>
    <n v="16"/>
    <m/>
    <n v="16"/>
    <n v="2"/>
    <n v="3"/>
    <n v="5"/>
    <n v="318"/>
    <n v="1987"/>
    <n v="2305"/>
    <n v="1455"/>
    <n v="2927"/>
    <n v="4382"/>
    <x v="3"/>
    <x v="28"/>
  </r>
  <r>
    <x v="11"/>
    <n v="139"/>
    <n v="432"/>
    <n v="367"/>
    <n v="80"/>
    <n v="45"/>
    <n v="1063"/>
    <n v="844"/>
    <n v="1907"/>
    <n v="82"/>
    <m/>
    <n v="82"/>
    <n v="22"/>
    <n v="6"/>
    <n v="28"/>
    <n v="150"/>
    <n v="64"/>
    <n v="214"/>
    <n v="809"/>
    <n v="774"/>
    <n v="1583"/>
    <x v="3"/>
    <x v="28"/>
  </r>
  <r>
    <x v="12"/>
    <n v="127"/>
    <n v="946"/>
    <n v="382"/>
    <n v="19"/>
    <n v="5"/>
    <n v="1479"/>
    <n v="791"/>
    <n v="2270"/>
    <n v="21"/>
    <m/>
    <n v="21"/>
    <n v="9"/>
    <n v="44"/>
    <n v="53"/>
    <n v="320"/>
    <n v="136"/>
    <n v="456"/>
    <n v="1129"/>
    <n v="611"/>
    <n v="1740"/>
    <x v="3"/>
    <x v="28"/>
  </r>
  <r>
    <x v="19"/>
    <n v="523"/>
    <n v="1292"/>
    <n v="159"/>
    <n v="13"/>
    <n v="50"/>
    <n v="2037"/>
    <n v="2708"/>
    <n v="4745"/>
    <n v="36"/>
    <m/>
    <n v="36"/>
    <n v="4"/>
    <n v="0"/>
    <n v="4"/>
    <n v="55"/>
    <n v="27"/>
    <n v="82"/>
    <n v="1942"/>
    <n v="2681"/>
    <n v="4623"/>
    <x v="3"/>
    <x v="28"/>
  </r>
  <r>
    <x v="20"/>
    <n v="252"/>
    <n v="739"/>
    <n v="564"/>
    <n v="29"/>
    <n v="22"/>
    <n v="1606"/>
    <n v="1525"/>
    <n v="3131"/>
    <n v="53"/>
    <m/>
    <n v="53"/>
    <n v="6"/>
    <n v="0"/>
    <n v="6"/>
    <n v="125"/>
    <n v="21"/>
    <n v="146"/>
    <n v="1422"/>
    <n v="1504"/>
    <n v="2926"/>
    <x v="3"/>
    <x v="28"/>
  </r>
  <r>
    <x v="13"/>
    <n v="124"/>
    <n v="1278"/>
    <n v="739"/>
    <n v="53"/>
    <n v="48"/>
    <n v="2242"/>
    <n v="930"/>
    <n v="3172"/>
    <n v="141"/>
    <m/>
    <n v="141"/>
    <n v="26"/>
    <n v="13"/>
    <n v="39"/>
    <n v="192"/>
    <n v="71"/>
    <n v="263"/>
    <n v="1883"/>
    <n v="846"/>
    <n v="2729"/>
    <x v="3"/>
    <x v="28"/>
  </r>
  <r>
    <x v="14"/>
    <n v="72"/>
    <n v="289"/>
    <n v="129"/>
    <n v="44"/>
    <n v="17"/>
    <n v="551"/>
    <n v="420"/>
    <n v="971"/>
    <n v="77"/>
    <m/>
    <n v="77"/>
    <n v="7"/>
    <n v="3"/>
    <n v="10"/>
    <n v="138"/>
    <n v="89"/>
    <n v="227"/>
    <n v="329"/>
    <n v="328"/>
    <n v="657"/>
    <x v="3"/>
    <x v="28"/>
  </r>
  <r>
    <x v="16"/>
    <n v="60"/>
    <n v="125"/>
    <n v="252"/>
    <n v="176"/>
    <n v="147"/>
    <n v="760"/>
    <n v="282"/>
    <n v="1042"/>
    <n v="330"/>
    <m/>
    <n v="330"/>
    <n v="51"/>
    <n v="0"/>
    <n v="51"/>
    <n v="120"/>
    <n v="132"/>
    <n v="252"/>
    <n v="259"/>
    <n v="150"/>
    <n v="409"/>
    <x v="3"/>
    <x v="28"/>
  </r>
  <r>
    <x v="17"/>
    <n v="113"/>
    <n v="408"/>
    <n v="185"/>
    <n v="92"/>
    <n v="39"/>
    <n v="837"/>
    <n v="425"/>
    <n v="1262"/>
    <n v="187"/>
    <m/>
    <n v="187"/>
    <n v="5"/>
    <n v="25"/>
    <n v="30"/>
    <n v="226"/>
    <n v="53"/>
    <n v="279"/>
    <n v="419"/>
    <n v="347"/>
    <n v="766"/>
    <x v="3"/>
    <x v="28"/>
  </r>
  <r>
    <x v="18"/>
    <n v="24074"/>
    <n v="135187"/>
    <n v="56626"/>
    <n v="9269"/>
    <n v="4054"/>
    <n v="229210"/>
    <n v="184452"/>
    <n v="413662"/>
    <n v="16988"/>
    <m/>
    <n v="16988"/>
    <n v="2861"/>
    <n v="2333"/>
    <n v="5194"/>
    <n v="50989"/>
    <n v="27809"/>
    <n v="78798"/>
    <n v="158372"/>
    <n v="154310"/>
    <n v="312682"/>
    <x v="3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3"/>
    <x v="28"/>
  </r>
  <r>
    <x v="22"/>
    <n v="142585"/>
    <n v="998319"/>
    <n v="387681"/>
    <n v="35481"/>
    <n v="21453"/>
    <n v="1585519"/>
    <n v="1475921"/>
    <n v="3061440"/>
    <n v="36142"/>
    <m/>
    <n v="36142"/>
    <n v="9883"/>
    <n v="22212"/>
    <n v="32095"/>
    <n v="342701"/>
    <n v="201415"/>
    <n v="544116"/>
    <n v="1196793"/>
    <n v="1252294"/>
    <n v="2449087"/>
    <x v="3"/>
    <x v="28"/>
  </r>
  <r>
    <x v="23"/>
    <n v="66.223120152338495"/>
    <n v="70.428148148148153"/>
    <n v="55.055811179277434"/>
    <n v="45.611261087543383"/>
    <n v="52.007272727272728"/>
    <n v="64.55669968770485"/>
    <n v="49.257460768804606"/>
    <n v="56.14899997248893"/>
    <n v="44.471514704072845"/>
    <m/>
    <n v="44.471514704072845"/>
    <n v="46.074592074592076"/>
    <n v="39.257688229056207"/>
    <n v="41.131616045110853"/>
    <n v="58.677659064447639"/>
    <n v="48.771126931086251"/>
    <n v="54.574231209002825"/>
    <n v="67.644086477320897"/>
    <n v="49.560864024568822"/>
    <n v="57.008144728970699"/>
    <x v="3"/>
    <x v="28"/>
  </r>
  <r>
    <x v="24"/>
    <n v="5.9227797623992693"/>
    <n v="7.3847263420299285"/>
    <n v="6.8463426694451313"/>
    <n v="3.8279210270795123"/>
    <n v="5.2918105574740997"/>
    <n v="6.9173203612407832"/>
    <n v="8.0016535467221832"/>
    <n v="7.4008248279996716"/>
    <n v="2.1275017659524371"/>
    <m/>
    <n v="2.1275017659524371"/>
    <n v="3.4543865781195384"/>
    <n v="9.5207886840977274"/>
    <n v="6.1792452830188678"/>
    <n v="6.7210770950597185"/>
    <n v="7.2427990938185483"/>
    <n v="6.9052006396101424"/>
    <n v="7.5568471699542847"/>
    <n v="8.1154429395372958"/>
    <n v="7.8325167422493136"/>
    <x v="3"/>
    <x v="28"/>
  </r>
  <r>
    <x v="27"/>
    <n v="67.721541033858159"/>
    <n v="76.688112874779534"/>
    <n v="66.719637582367639"/>
    <n v="48.344260187684796"/>
    <n v="52.830303030303028"/>
    <n v="71.745544602831416"/>
    <n v="59.770144576383188"/>
    <n v="65.164461195631247"/>
    <n v="43.104774209425372"/>
    <m/>
    <n v="43.104774209425372"/>
    <n v="48.617715617715618"/>
    <n v="49.480381760339341"/>
    <n v="49.243239779571958"/>
    <n v="66.89640264365454"/>
    <n v="63.181873214199236"/>
    <n v="65.357791217829131"/>
    <n v="74.942277801328245"/>
    <n v="59.442937256112522"/>
    <n v="65.826088272195491"/>
    <x v="3"/>
    <x v="28"/>
  </r>
  <r>
    <x v="28"/>
    <n v="6.2896442397903618"/>
    <n v="8.3812145218338294"/>
    <n v="7.997463624718594"/>
    <n v="4.0302210314802407"/>
    <n v="5.8878757176629515"/>
    <n v="7.8432476823491317"/>
    <n v="9.6948983030432618"/>
    <n v="8.6787631338859441"/>
    <n v="2.2598983952907026"/>
    <m/>
    <n v="2.2598983952907026"/>
    <n v="3.7890816604596238"/>
    <n v="11.401343921808186"/>
    <n v="7.3783303730017762"/>
    <n v="7.9265122082348523"/>
    <n v="9.5910201981217025"/>
    <n v="8.5184878947918854"/>
    <n v="8.4389971852320951"/>
    <n v="9.6861013079851102"/>
    <n v="9.0584526137588508"/>
    <x v="3"/>
    <x v="28"/>
  </r>
  <r>
    <x v="0"/>
    <n v="11340"/>
    <n v="49802"/>
    <n v="23713"/>
    <n v="6767"/>
    <n v="1893"/>
    <n v="93515"/>
    <n v="33429"/>
    <n v="126944"/>
    <n v="14479"/>
    <m/>
    <n v="14479"/>
    <n v="1893"/>
    <n v="254"/>
    <n v="2147"/>
    <n v="31506"/>
    <n v="18242"/>
    <n v="49748"/>
    <n v="45637"/>
    <n v="14933"/>
    <n v="60570"/>
    <x v="4"/>
    <x v="28"/>
  </r>
  <r>
    <x v="1"/>
    <n v="399"/>
    <n v="3172"/>
    <n v="1072"/>
    <n v="97"/>
    <n v="61"/>
    <n v="4801"/>
    <n v="6160"/>
    <n v="10961"/>
    <n v="51"/>
    <m/>
    <n v="51"/>
    <n v="51"/>
    <n v="0"/>
    <n v="51"/>
    <n v="203"/>
    <n v="89"/>
    <n v="292"/>
    <n v="4496"/>
    <n v="6071"/>
    <n v="10567"/>
    <x v="4"/>
    <x v="28"/>
  </r>
  <r>
    <x v="2"/>
    <n v="390"/>
    <n v="4859"/>
    <n v="317"/>
    <n v="40"/>
    <n v="33"/>
    <n v="5639"/>
    <n v="831"/>
    <n v="6470"/>
    <n v="43"/>
    <m/>
    <n v="43"/>
    <n v="19"/>
    <n v="0"/>
    <n v="19"/>
    <n v="177"/>
    <n v="17"/>
    <n v="194"/>
    <n v="5400"/>
    <n v="814"/>
    <n v="6214"/>
    <x v="4"/>
    <x v="28"/>
  </r>
  <r>
    <x v="3"/>
    <n v="1935"/>
    <n v="21758"/>
    <n v="6265"/>
    <n v="813"/>
    <n v="349"/>
    <n v="31120"/>
    <n v="11636"/>
    <n v="42756"/>
    <n v="153"/>
    <m/>
    <n v="153"/>
    <n v="362"/>
    <n v="1470"/>
    <n v="1832"/>
    <n v="9378"/>
    <n v="2885"/>
    <n v="12263"/>
    <n v="21227"/>
    <n v="7281"/>
    <n v="28508"/>
    <x v="4"/>
    <x v="28"/>
  </r>
  <r>
    <x v="4"/>
    <n v="553"/>
    <n v="2360"/>
    <n v="2203"/>
    <n v="206"/>
    <n v="77"/>
    <n v="5399"/>
    <n v="1803"/>
    <n v="7202"/>
    <n v="162"/>
    <m/>
    <n v="162"/>
    <n v="72"/>
    <n v="34"/>
    <n v="106"/>
    <n v="1477"/>
    <n v="221"/>
    <n v="1698"/>
    <n v="3688"/>
    <n v="1548"/>
    <n v="5236"/>
    <x v="4"/>
    <x v="28"/>
  </r>
  <r>
    <x v="5"/>
    <n v="4625"/>
    <n v="34136"/>
    <n v="16351"/>
    <n v="246"/>
    <n v="514"/>
    <n v="55872"/>
    <n v="82624"/>
    <n v="138496"/>
    <n v="169"/>
    <m/>
    <n v="169"/>
    <n v="28"/>
    <n v="104"/>
    <n v="132"/>
    <n v="3865"/>
    <n v="1293"/>
    <n v="5158"/>
    <n v="51810"/>
    <n v="81227"/>
    <n v="133037"/>
    <x v="4"/>
    <x v="28"/>
  </r>
  <r>
    <x v="25"/>
    <n v="74"/>
    <n v="269"/>
    <n v="666"/>
    <n v="27"/>
    <n v="2"/>
    <n v="1038"/>
    <n v="2486"/>
    <n v="3524"/>
    <n v="14"/>
    <m/>
    <n v="14"/>
    <n v="1"/>
    <n v="0"/>
    <n v="1"/>
    <n v="34"/>
    <n v="6"/>
    <n v="40"/>
    <n v="989"/>
    <n v="2480"/>
    <n v="3469"/>
    <x v="4"/>
    <x v="28"/>
  </r>
  <r>
    <x v="6"/>
    <n v="941"/>
    <n v="2863"/>
    <n v="1023"/>
    <n v="113"/>
    <n v="27"/>
    <n v="4967"/>
    <n v="949"/>
    <n v="5916"/>
    <n v="118"/>
    <m/>
    <n v="118"/>
    <n v="21"/>
    <n v="0"/>
    <n v="21"/>
    <n v="226"/>
    <n v="106"/>
    <n v="332"/>
    <n v="4602"/>
    <n v="843"/>
    <n v="5445"/>
    <x v="4"/>
    <x v="28"/>
  </r>
  <r>
    <x v="7"/>
    <n v="29"/>
    <n v="403"/>
    <n v="46"/>
    <n v="16"/>
    <n v="0"/>
    <n v="494"/>
    <n v="483"/>
    <n v="977"/>
    <n v="14"/>
    <m/>
    <n v="14"/>
    <n v="4"/>
    <n v="0"/>
    <n v="4"/>
    <n v="35"/>
    <n v="67"/>
    <n v="102"/>
    <n v="441"/>
    <n v="416"/>
    <n v="857"/>
    <x v="4"/>
    <x v="28"/>
  </r>
  <r>
    <x v="8"/>
    <n v="18"/>
    <n v="295"/>
    <n v="5"/>
    <n v="17"/>
    <n v="0"/>
    <n v="335"/>
    <n v="548"/>
    <n v="883"/>
    <n v="14"/>
    <m/>
    <n v="14"/>
    <n v="0"/>
    <n v="0"/>
    <n v="0"/>
    <n v="21"/>
    <n v="84"/>
    <n v="105"/>
    <n v="300"/>
    <n v="464"/>
    <n v="764"/>
    <x v="4"/>
    <x v="28"/>
  </r>
  <r>
    <x v="9"/>
    <n v="13"/>
    <n v="216"/>
    <n v="101"/>
    <n v="1341"/>
    <n v="1"/>
    <n v="1672"/>
    <n v="313"/>
    <n v="1985"/>
    <n v="13"/>
    <m/>
    <n v="13"/>
    <n v="1"/>
    <n v="0"/>
    <n v="1"/>
    <n v="45"/>
    <n v="29"/>
    <n v="74"/>
    <n v="1613"/>
    <n v="284"/>
    <n v="1897"/>
    <x v="4"/>
    <x v="28"/>
  </r>
  <r>
    <x v="10"/>
    <n v="2"/>
    <n v="21"/>
    <n v="23"/>
    <n v="5"/>
    <n v="10"/>
    <n v="61"/>
    <n v="112"/>
    <n v="173"/>
    <n v="11"/>
    <m/>
    <n v="11"/>
    <n v="0"/>
    <n v="12"/>
    <n v="12"/>
    <n v="36"/>
    <n v="28"/>
    <n v="64"/>
    <n v="14"/>
    <n v="72"/>
    <n v="86"/>
    <x v="4"/>
    <x v="28"/>
  </r>
  <r>
    <x v="11"/>
    <n v="185"/>
    <n v="415"/>
    <n v="233"/>
    <n v="60"/>
    <n v="35"/>
    <n v="928"/>
    <n v="438"/>
    <n v="1366"/>
    <n v="41"/>
    <m/>
    <n v="41"/>
    <n v="25"/>
    <n v="34"/>
    <n v="59"/>
    <n v="219"/>
    <n v="43"/>
    <n v="262"/>
    <n v="643"/>
    <n v="361"/>
    <n v="1004"/>
    <x v="4"/>
    <x v="28"/>
  </r>
  <r>
    <x v="12"/>
    <n v="95"/>
    <n v="620"/>
    <n v="241"/>
    <n v="16"/>
    <n v="30"/>
    <n v="1002"/>
    <n v="477"/>
    <n v="1479"/>
    <n v="19"/>
    <m/>
    <n v="19"/>
    <n v="9"/>
    <n v="28"/>
    <n v="37"/>
    <n v="164"/>
    <n v="80"/>
    <n v="244"/>
    <n v="810"/>
    <n v="369"/>
    <n v="1179"/>
    <x v="4"/>
    <x v="28"/>
  </r>
  <r>
    <x v="19"/>
    <n v="354"/>
    <n v="1312"/>
    <n v="142"/>
    <n v="8"/>
    <n v="19"/>
    <n v="1835"/>
    <n v="2196"/>
    <n v="4031"/>
    <n v="16"/>
    <m/>
    <n v="16"/>
    <n v="2"/>
    <n v="0"/>
    <n v="2"/>
    <n v="58"/>
    <n v="25"/>
    <n v="83"/>
    <n v="1759"/>
    <n v="2171"/>
    <n v="3930"/>
    <x v="4"/>
    <x v="28"/>
  </r>
  <r>
    <x v="20"/>
    <n v="203"/>
    <n v="365"/>
    <n v="341"/>
    <n v="41"/>
    <n v="27"/>
    <n v="977"/>
    <n v="1335"/>
    <n v="2312"/>
    <n v="34"/>
    <m/>
    <n v="34"/>
    <n v="2"/>
    <n v="0"/>
    <n v="2"/>
    <n v="98"/>
    <n v="63"/>
    <n v="161"/>
    <n v="843"/>
    <n v="1272"/>
    <n v="2115"/>
    <x v="4"/>
    <x v="28"/>
  </r>
  <r>
    <x v="13"/>
    <n v="133"/>
    <n v="2211"/>
    <n v="653"/>
    <n v="69"/>
    <n v="27"/>
    <n v="3093"/>
    <n v="934"/>
    <n v="4027"/>
    <n v="102"/>
    <m/>
    <n v="102"/>
    <n v="23"/>
    <n v="15"/>
    <n v="38"/>
    <n v="562"/>
    <n v="165"/>
    <n v="727"/>
    <n v="2406"/>
    <n v="754"/>
    <n v="3160"/>
    <x v="4"/>
    <x v="28"/>
  </r>
  <r>
    <x v="14"/>
    <n v="315"/>
    <n v="256"/>
    <n v="71"/>
    <n v="23"/>
    <n v="4"/>
    <n v="669"/>
    <n v="352"/>
    <n v="1021"/>
    <n v="37"/>
    <m/>
    <n v="37"/>
    <n v="5"/>
    <n v="12"/>
    <n v="17"/>
    <n v="176"/>
    <n v="60"/>
    <n v="236"/>
    <n v="451"/>
    <n v="280"/>
    <n v="731"/>
    <x v="4"/>
    <x v="28"/>
  </r>
  <r>
    <x v="16"/>
    <n v="51"/>
    <n v="132"/>
    <n v="462"/>
    <n v="228"/>
    <n v="122"/>
    <n v="995"/>
    <n v="358"/>
    <n v="1353"/>
    <n v="298"/>
    <m/>
    <n v="298"/>
    <n v="47"/>
    <n v="0"/>
    <n v="47"/>
    <n v="99"/>
    <n v="181"/>
    <n v="280"/>
    <n v="551"/>
    <n v="177"/>
    <n v="728"/>
    <x v="4"/>
    <x v="28"/>
  </r>
  <r>
    <x v="17"/>
    <n v="164"/>
    <n v="365"/>
    <n v="132"/>
    <n v="184"/>
    <n v="22"/>
    <n v="867"/>
    <n v="332"/>
    <n v="1199"/>
    <n v="117"/>
    <m/>
    <n v="117"/>
    <n v="25"/>
    <n v="15"/>
    <n v="40"/>
    <n v="307"/>
    <n v="119"/>
    <n v="426"/>
    <n v="418"/>
    <n v="198"/>
    <n v="616"/>
    <x v="4"/>
    <x v="28"/>
  </r>
  <r>
    <x v="18"/>
    <n v="21819"/>
    <n v="125830"/>
    <n v="54060"/>
    <n v="10317"/>
    <n v="3253"/>
    <n v="215279"/>
    <n v="147796"/>
    <n v="363075"/>
    <n v="15905"/>
    <m/>
    <n v="15905"/>
    <n v="2590"/>
    <n v="1978"/>
    <n v="4568"/>
    <n v="48686"/>
    <n v="23803"/>
    <n v="72489"/>
    <n v="148098"/>
    <n v="122015"/>
    <n v="270113"/>
    <x v="4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4"/>
    <x v="28"/>
  </r>
  <r>
    <x v="22"/>
    <n v="127908"/>
    <n v="955252"/>
    <n v="369742"/>
    <n v="37278"/>
    <n v="16895"/>
    <n v="1507075"/>
    <n v="1239471"/>
    <n v="2746546"/>
    <n v="36739"/>
    <m/>
    <n v="36739"/>
    <n v="8532"/>
    <n v="19528"/>
    <n v="28060"/>
    <n v="327355"/>
    <n v="156007"/>
    <n v="483362"/>
    <n v="1134449"/>
    <n v="1063936"/>
    <n v="2198385"/>
    <x v="4"/>
    <x v="28"/>
  </r>
  <r>
    <x v="23"/>
    <n v="57.490100545200391"/>
    <n v="65.21604369346305"/>
    <n v="50.81442267519845"/>
    <n v="46.37547740193822"/>
    <n v="39.636363636363633"/>
    <n v="59.383295565545531"/>
    <n v="40.031774248454084"/>
    <n v="48.748663272451033"/>
    <n v="43.747841722335345"/>
    <m/>
    <n v="43.747841722335345"/>
    <n v="38.493119783442367"/>
    <n v="33.40060890089967"/>
    <n v="34.800510969726282"/>
    <n v="54.242031588645055"/>
    <n v="36.557343243990573"/>
    <n v="46.916779745577301"/>
    <n v="62.051935620615623"/>
    <n v="40.748125435177094"/>
    <n v="49.521752754024291"/>
    <x v="4"/>
    <x v="28"/>
  </r>
  <r>
    <x v="24"/>
    <n v="5.8622301663687608"/>
    <n v="7.5916077247079397"/>
    <n v="6.8394746577876431"/>
    <n v="3.6132596685082872"/>
    <n v="5.1936673839532741"/>
    <n v="7.0005667064599892"/>
    <n v="8.3863636363636367"/>
    <n v="7.5646794739378915"/>
    <n v="2.3099025463690661"/>
    <m/>
    <n v="2.3099025463690661"/>
    <n v="3.2942084942084944"/>
    <n v="9.8725985844287152"/>
    <n v="6.1427320490367778"/>
    <n v="6.7238015035123038"/>
    <n v="6.5540898206108471"/>
    <n v="6.6680737767109495"/>
    <n v="7.6601237018730837"/>
    <n v="8.7197147891652662"/>
    <n v="8.1387604447027719"/>
    <x v="4"/>
    <x v="28"/>
  </r>
  <r>
    <x v="27"/>
    <n v="65.18932921686968"/>
    <n v="73.843887496519073"/>
    <n v="63.036865873784663"/>
    <n v="47.624677776199078"/>
    <n v="49.791866028708135"/>
    <n v="68.752286282050534"/>
    <n v="55.351331255710917"/>
    <n v="61.387788848169286"/>
    <n v="42.95234209554895"/>
    <m/>
    <n v="42.95234209554895"/>
    <n v="46.232977548767025"/>
    <n v="45.875425573477706"/>
    <n v="45.973714563224668"/>
    <n v="63.875469055832511"/>
    <n v="57.336200172813264"/>
    <n v="61.166809988502578"/>
    <n v="71.820285134200489"/>
    <n v="55.239107626473633"/>
    <n v="62.067795579198766"/>
    <x v="4"/>
    <x v="28"/>
  </r>
  <r>
    <x v="28"/>
    <n v="6.2082322130074203"/>
    <n v="8.2270866459314185"/>
    <n v="7.7808822969751699"/>
    <n v="3.9399269552075897"/>
    <n v="5.7628198028574591"/>
    <n v="7.6803899002267659"/>
    <n v="9.4767922211057325"/>
    <n v="8.4765791626950069"/>
    <n v="2.2701065331793093"/>
    <m/>
    <n v="2.2701065331793093"/>
    <n v="3.6948305022428118"/>
    <n v="11.145084745762713"/>
    <n v="7.1561085082089848"/>
    <n v="7.6883358823338002"/>
    <n v="9.0459641847313854"/>
    <n v="8.164077754555807"/>
    <n v="8.2904597015847923"/>
    <n v="9.5272484042452863"/>
    <n v="8.8948942325481557"/>
    <x v="4"/>
    <x v="28"/>
  </r>
  <r>
    <x v="0"/>
    <n v="8415"/>
    <n v="52426"/>
    <n v="23428"/>
    <n v="6682"/>
    <n v="1564"/>
    <n v="92515"/>
    <n v="33559"/>
    <n v="126074"/>
    <n v="13337"/>
    <m/>
    <n v="13337"/>
    <n v="1788"/>
    <n v="135"/>
    <n v="1923"/>
    <n v="34849"/>
    <n v="21415"/>
    <n v="56264"/>
    <n v="42541"/>
    <n v="12009"/>
    <n v="54550"/>
    <x v="5"/>
    <x v="28"/>
  </r>
  <r>
    <x v="1"/>
    <n v="163"/>
    <n v="2312"/>
    <n v="885"/>
    <n v="74"/>
    <n v="28"/>
    <n v="3462"/>
    <n v="4117"/>
    <n v="7579"/>
    <n v="36"/>
    <m/>
    <n v="36"/>
    <n v="25"/>
    <n v="6"/>
    <n v="31"/>
    <n v="76"/>
    <n v="99"/>
    <n v="175"/>
    <n v="3325"/>
    <n v="4012"/>
    <n v="7337"/>
    <x v="5"/>
    <x v="28"/>
  </r>
  <r>
    <x v="2"/>
    <n v="362"/>
    <n v="4715"/>
    <n v="347"/>
    <n v="21"/>
    <n v="37"/>
    <n v="5482"/>
    <n v="857"/>
    <n v="6339"/>
    <n v="32"/>
    <m/>
    <n v="32"/>
    <n v="5"/>
    <n v="0"/>
    <n v="5"/>
    <n v="143"/>
    <n v="18"/>
    <n v="161"/>
    <n v="5302"/>
    <n v="839"/>
    <n v="6141"/>
    <x v="5"/>
    <x v="28"/>
  </r>
  <r>
    <x v="3"/>
    <n v="1809"/>
    <n v="19453"/>
    <n v="6703"/>
    <n v="436"/>
    <n v="289"/>
    <n v="28690"/>
    <n v="10288"/>
    <n v="38978"/>
    <n v="145"/>
    <m/>
    <n v="145"/>
    <n v="224"/>
    <n v="1485"/>
    <n v="1709"/>
    <n v="7018"/>
    <n v="2380"/>
    <n v="9398"/>
    <n v="21303"/>
    <n v="6423"/>
    <n v="27726"/>
    <x v="5"/>
    <x v="28"/>
  </r>
  <r>
    <x v="4"/>
    <n v="376"/>
    <n v="1890"/>
    <n v="1126"/>
    <n v="149"/>
    <n v="63"/>
    <n v="3604"/>
    <n v="2161"/>
    <n v="5765"/>
    <n v="130"/>
    <m/>
    <n v="130"/>
    <n v="69"/>
    <n v="0"/>
    <n v="69"/>
    <n v="716"/>
    <n v="137"/>
    <n v="853"/>
    <n v="2689"/>
    <n v="2024"/>
    <n v="4713"/>
    <x v="5"/>
    <x v="28"/>
  </r>
  <r>
    <x v="5"/>
    <n v="5163"/>
    <n v="29413"/>
    <n v="15272"/>
    <n v="260"/>
    <n v="463"/>
    <n v="50571"/>
    <n v="83350"/>
    <n v="133921"/>
    <n v="128"/>
    <m/>
    <n v="128"/>
    <n v="36"/>
    <n v="132"/>
    <n v="168"/>
    <n v="2702"/>
    <n v="1382"/>
    <n v="4084"/>
    <n v="47705"/>
    <n v="81836"/>
    <n v="129541"/>
    <x v="5"/>
    <x v="28"/>
  </r>
  <r>
    <x v="25"/>
    <n v="56"/>
    <n v="334"/>
    <n v="815"/>
    <n v="7"/>
    <n v="3"/>
    <n v="1215"/>
    <n v="3487"/>
    <n v="4702"/>
    <n v="15"/>
    <m/>
    <n v="15"/>
    <n v="7"/>
    <n v="0"/>
    <n v="7"/>
    <n v="23"/>
    <n v="35"/>
    <n v="58"/>
    <n v="1170"/>
    <n v="3452"/>
    <n v="4622"/>
    <x v="5"/>
    <x v="28"/>
  </r>
  <r>
    <x v="6"/>
    <n v="302"/>
    <n v="3010"/>
    <n v="968"/>
    <n v="95"/>
    <n v="29"/>
    <n v="4404"/>
    <n v="1188"/>
    <n v="5592"/>
    <n v="90"/>
    <m/>
    <n v="90"/>
    <n v="37"/>
    <n v="15"/>
    <n v="52"/>
    <n v="168"/>
    <n v="168"/>
    <n v="336"/>
    <n v="4109"/>
    <n v="1005"/>
    <n v="5114"/>
    <x v="5"/>
    <x v="28"/>
  </r>
  <r>
    <x v="7"/>
    <n v="17"/>
    <n v="370"/>
    <n v="15"/>
    <n v="28"/>
    <n v="2"/>
    <n v="432"/>
    <n v="347"/>
    <n v="779"/>
    <n v="24"/>
    <m/>
    <n v="24"/>
    <n v="2"/>
    <n v="0"/>
    <n v="2"/>
    <n v="8"/>
    <n v="23"/>
    <n v="31"/>
    <n v="398"/>
    <n v="324"/>
    <n v="722"/>
    <x v="5"/>
    <x v="28"/>
  </r>
  <r>
    <x v="8"/>
    <n v="22"/>
    <n v="287"/>
    <n v="6"/>
    <n v="6"/>
    <n v="0"/>
    <n v="321"/>
    <n v="548"/>
    <n v="869"/>
    <n v="11"/>
    <m/>
    <n v="11"/>
    <n v="0"/>
    <n v="6"/>
    <n v="6"/>
    <n v="11"/>
    <n v="35"/>
    <n v="46"/>
    <n v="299"/>
    <n v="507"/>
    <n v="806"/>
    <x v="5"/>
    <x v="28"/>
  </r>
  <r>
    <x v="9"/>
    <n v="19"/>
    <n v="213"/>
    <n v="23"/>
    <n v="1072"/>
    <n v="0"/>
    <n v="1327"/>
    <n v="356"/>
    <n v="1683"/>
    <n v="11"/>
    <m/>
    <n v="11"/>
    <n v="0"/>
    <n v="0"/>
    <n v="0"/>
    <n v="2"/>
    <n v="47"/>
    <n v="49"/>
    <n v="1314"/>
    <n v="309"/>
    <n v="1623"/>
    <x v="5"/>
    <x v="28"/>
  </r>
  <r>
    <x v="10"/>
    <n v="6"/>
    <n v="5"/>
    <n v="11"/>
    <n v="8"/>
    <n v="2"/>
    <n v="32"/>
    <n v="65"/>
    <n v="97"/>
    <n v="15"/>
    <m/>
    <n v="15"/>
    <n v="0"/>
    <n v="0"/>
    <n v="0"/>
    <n v="10"/>
    <n v="14"/>
    <n v="24"/>
    <n v="7"/>
    <n v="51"/>
    <n v="58"/>
    <x v="5"/>
    <x v="28"/>
  </r>
  <r>
    <x v="11"/>
    <n v="99"/>
    <n v="432"/>
    <n v="295"/>
    <n v="24"/>
    <n v="15"/>
    <n v="865"/>
    <n v="362"/>
    <n v="1227"/>
    <n v="19"/>
    <m/>
    <n v="19"/>
    <n v="15"/>
    <n v="9"/>
    <n v="24"/>
    <n v="67"/>
    <n v="32"/>
    <n v="99"/>
    <n v="764"/>
    <n v="321"/>
    <n v="1085"/>
    <x v="5"/>
    <x v="28"/>
  </r>
  <r>
    <x v="12"/>
    <n v="79"/>
    <n v="910"/>
    <n v="116"/>
    <n v="14"/>
    <n v="7"/>
    <n v="1126"/>
    <n v="573"/>
    <n v="1699"/>
    <n v="16"/>
    <m/>
    <n v="16"/>
    <n v="5"/>
    <n v="24"/>
    <n v="29"/>
    <n v="100"/>
    <n v="76"/>
    <n v="176"/>
    <n v="1005"/>
    <n v="473"/>
    <n v="1478"/>
    <x v="5"/>
    <x v="28"/>
  </r>
  <r>
    <x v="19"/>
    <n v="322"/>
    <n v="1211"/>
    <n v="100"/>
    <n v="19"/>
    <n v="71"/>
    <n v="1723"/>
    <n v="2741"/>
    <n v="4464"/>
    <n v="25"/>
    <m/>
    <n v="25"/>
    <n v="0"/>
    <n v="0"/>
    <n v="0"/>
    <n v="50"/>
    <n v="11"/>
    <n v="61"/>
    <n v="1648"/>
    <n v="2730"/>
    <n v="4378"/>
    <x v="5"/>
    <x v="28"/>
  </r>
  <r>
    <x v="20"/>
    <n v="179"/>
    <n v="612"/>
    <n v="232"/>
    <n v="24"/>
    <n v="3"/>
    <n v="1050"/>
    <n v="1101"/>
    <n v="2151"/>
    <n v="22"/>
    <m/>
    <n v="22"/>
    <n v="6"/>
    <n v="0"/>
    <n v="6"/>
    <n v="30"/>
    <n v="67"/>
    <n v="97"/>
    <n v="992"/>
    <n v="1034"/>
    <n v="2026"/>
    <x v="5"/>
    <x v="28"/>
  </r>
  <r>
    <x v="13"/>
    <n v="110"/>
    <n v="2339"/>
    <n v="598"/>
    <n v="35"/>
    <n v="37"/>
    <n v="3119"/>
    <n v="1499"/>
    <n v="4618"/>
    <n v="61"/>
    <m/>
    <n v="61"/>
    <n v="11"/>
    <n v="6"/>
    <n v="17"/>
    <n v="215"/>
    <n v="131"/>
    <n v="346"/>
    <n v="2832"/>
    <n v="1362"/>
    <n v="4194"/>
    <x v="5"/>
    <x v="28"/>
  </r>
  <r>
    <x v="14"/>
    <n v="66"/>
    <n v="279"/>
    <n v="72"/>
    <n v="12"/>
    <n v="26"/>
    <n v="455"/>
    <n v="545"/>
    <n v="1000"/>
    <n v="48"/>
    <m/>
    <n v="48"/>
    <n v="1"/>
    <n v="6"/>
    <n v="7"/>
    <n v="186"/>
    <n v="124"/>
    <n v="310"/>
    <n v="220"/>
    <n v="415"/>
    <n v="635"/>
    <x v="5"/>
    <x v="28"/>
  </r>
  <r>
    <x v="16"/>
    <n v="40"/>
    <n v="138"/>
    <n v="191"/>
    <n v="246"/>
    <n v="78"/>
    <n v="693"/>
    <n v="426"/>
    <n v="1119"/>
    <n v="265"/>
    <m/>
    <n v="265"/>
    <n v="26"/>
    <n v="12"/>
    <n v="38"/>
    <n v="130"/>
    <n v="188"/>
    <n v="318"/>
    <n v="272"/>
    <n v="226"/>
    <n v="498"/>
    <x v="5"/>
    <x v="28"/>
  </r>
  <r>
    <x v="17"/>
    <n v="64"/>
    <n v="279"/>
    <n v="245"/>
    <n v="136"/>
    <n v="20"/>
    <n v="744"/>
    <n v="483"/>
    <n v="1227"/>
    <n v="70"/>
    <m/>
    <n v="70"/>
    <n v="27"/>
    <n v="9"/>
    <n v="36"/>
    <n v="139"/>
    <n v="93"/>
    <n v="232"/>
    <n v="508"/>
    <n v="381"/>
    <n v="889"/>
    <x v="5"/>
    <x v="28"/>
  </r>
  <r>
    <x v="18"/>
    <n v="17669"/>
    <n v="120628"/>
    <n v="51448"/>
    <n v="9348"/>
    <n v="2737"/>
    <n v="201830"/>
    <n v="148053"/>
    <n v="349883"/>
    <n v="14500"/>
    <m/>
    <n v="14500"/>
    <n v="2284"/>
    <n v="1845"/>
    <n v="4129"/>
    <n v="46643"/>
    <n v="26475"/>
    <n v="73118"/>
    <n v="138403"/>
    <n v="119733"/>
    <n v="258136"/>
    <x v="5"/>
    <x v="28"/>
  </r>
  <r>
    <x v="21"/>
    <n v="7177"/>
    <n v="47250"/>
    <n v="23472"/>
    <n v="2593"/>
    <n v="1375"/>
    <n v="81867"/>
    <n v="99878"/>
    <n v="181745"/>
    <n v="2709"/>
    <m/>
    <n v="2709"/>
    <n v="715"/>
    <n v="1886"/>
    <n v="2601"/>
    <n v="19468"/>
    <n v="13766"/>
    <n v="33234"/>
    <n v="58975"/>
    <n v="84226"/>
    <n v="143201"/>
    <x v="5"/>
    <x v="28"/>
  </r>
  <r>
    <x v="22"/>
    <n v="116577"/>
    <n v="968346"/>
    <n v="381321"/>
    <n v="34689"/>
    <n v="15850"/>
    <n v="1516783"/>
    <n v="1297145"/>
    <n v="2813928"/>
    <n v="33561"/>
    <m/>
    <n v="33561"/>
    <n v="7114"/>
    <n v="18040"/>
    <n v="25154"/>
    <n v="322616"/>
    <n v="171996"/>
    <n v="494612"/>
    <n v="1153492"/>
    <n v="1107109"/>
    <n v="2260601"/>
    <x v="5"/>
    <x v="28"/>
  </r>
  <r>
    <x v="23"/>
    <n v="54.143792671032465"/>
    <n v="68.313650793650794"/>
    <n v="54.152607361963192"/>
    <n v="44.59313536444273"/>
    <n v="38.424242424242422"/>
    <n v="61.758014014600917"/>
    <n v="43.290981664297107"/>
    <n v="51.609452804753914"/>
    <n v="41.29568106312292"/>
    <m/>
    <n v="41.29568106312292"/>
    <n v="33.165501165501162"/>
    <n v="31.884057971014492"/>
    <n v="32.236319364347047"/>
    <n v="55.238682282035477"/>
    <n v="41.647537411012642"/>
    <n v="49.60903492407374"/>
    <n v="65.196665253638542"/>
    <n v="43.815013574589003"/>
    <n v="52.620698645028085"/>
    <x v="5"/>
    <x v="28"/>
  </r>
  <r>
    <x v="24"/>
    <n v="6.5978267021336805"/>
    <n v="8.0275392114600255"/>
    <n v="7.4117749961125794"/>
    <n v="3.7108472400513479"/>
    <n v="5.7910120569967116"/>
    <n v="7.5151513650101567"/>
    <n v="8.7613557307180532"/>
    <n v="8.042482772812626"/>
    <n v="2.3145517241379312"/>
    <m/>
    <n v="2.3145517241379312"/>
    <n v="3.1147110332749564"/>
    <n v="9.7777777777777786"/>
    <n v="6.0920319689997582"/>
    <n v="6.916707758934888"/>
    <n v="6.4965439093484418"/>
    <n v="6.7645723351295164"/>
    <n v="8.3342991120134684"/>
    <n v="9.2464817552387402"/>
    <n v="8.7574030743484048"/>
    <x v="5"/>
    <x v="28"/>
  </r>
  <r>
    <x v="27"/>
    <n v="63.718739343067213"/>
    <n v="74.224372541658951"/>
    <n v="62.316153824284754"/>
    <n v="54.008864064112686"/>
    <n v="49.147908913553124"/>
    <n v="68.867064181768811"/>
    <n v="53.38877862256787"/>
    <n v="60.291670602774246"/>
    <n v="42.915063151475849"/>
    <m/>
    <n v="42.915063151475849"/>
    <n v="45.597996740728966"/>
    <n v="40.68213410371289"/>
    <n v="41.935444643964608"/>
    <n v="62.709888780095191"/>
    <n v="55.749205247358887"/>
    <n v="59.850221460320725"/>
    <n v="72.433424722623883"/>
    <n v="53.314679202819477"/>
    <n v="61.074776210602025"/>
    <x v="5"/>
    <x v="28"/>
  </r>
  <r>
    <x v="28"/>
    <n v="6.2602954189639917"/>
    <n v="8.1956320898828245"/>
    <n v="7.7251100622927611"/>
    <n v="3.9023512896999475"/>
    <n v="5.7665304159653763"/>
    <n v="7.6550431842986084"/>
    <n v="9.3744278866597082"/>
    <n v="8.4119623095524556"/>
    <n v="2.2770804025538363"/>
    <m/>
    <n v="2.2770804025538363"/>
    <n v="3.6114084241012403"/>
    <n v="10.960205203371197"/>
    <n v="7.0073150907613115"/>
    <n v="7.5652857694766675"/>
    <n v="8.621728472658706"/>
    <n v="7.9374810392589756"/>
    <n v="8.2970910585241953"/>
    <n v="9.4882502044627994"/>
    <n v="8.8749214259867966"/>
    <x v="5"/>
    <x v="28"/>
  </r>
  <r>
    <x v="0"/>
    <n v="13834"/>
    <n v="81015"/>
    <n v="29933"/>
    <n v="6412"/>
    <n v="1652"/>
    <n v="132846"/>
    <n v="53519"/>
    <n v="186365"/>
    <n v="11700"/>
    <m/>
    <n v="11700"/>
    <n v="1797"/>
    <n v="246"/>
    <n v="2043"/>
    <n v="52242"/>
    <n v="28244"/>
    <n v="80486"/>
    <n v="67107"/>
    <n v="25029"/>
    <n v="92136"/>
    <x v="6"/>
    <x v="28"/>
  </r>
  <r>
    <x v="1"/>
    <n v="240"/>
    <n v="3174"/>
    <n v="1733"/>
    <n v="54"/>
    <n v="31"/>
    <n v="5232"/>
    <n v="8040"/>
    <n v="13272"/>
    <n v="47"/>
    <m/>
    <n v="47"/>
    <n v="11"/>
    <n v="6"/>
    <n v="17"/>
    <n v="189"/>
    <n v="173"/>
    <n v="362"/>
    <n v="4985"/>
    <n v="7861"/>
    <n v="12846"/>
    <x v="6"/>
    <x v="28"/>
  </r>
  <r>
    <x v="2"/>
    <n v="335"/>
    <n v="6513"/>
    <n v="750"/>
    <n v="31"/>
    <n v="20"/>
    <n v="7649"/>
    <n v="3109"/>
    <n v="10758"/>
    <n v="20"/>
    <m/>
    <n v="20"/>
    <n v="4"/>
    <n v="0"/>
    <n v="4"/>
    <n v="144"/>
    <n v="65"/>
    <n v="209"/>
    <n v="7481"/>
    <n v="3044"/>
    <n v="10525"/>
    <x v="6"/>
    <x v="28"/>
  </r>
  <r>
    <x v="3"/>
    <n v="1770"/>
    <n v="22335"/>
    <n v="9251"/>
    <n v="441"/>
    <n v="475"/>
    <n v="34272"/>
    <n v="14169"/>
    <n v="48441"/>
    <n v="218"/>
    <m/>
    <n v="218"/>
    <n v="202"/>
    <n v="1016"/>
    <n v="1218"/>
    <n v="9312"/>
    <n v="3659"/>
    <n v="12971"/>
    <n v="24540"/>
    <n v="9494"/>
    <n v="34034"/>
    <x v="6"/>
    <x v="28"/>
  </r>
  <r>
    <x v="4"/>
    <n v="492"/>
    <n v="2492"/>
    <n v="2039"/>
    <n v="206"/>
    <n v="68"/>
    <n v="5297"/>
    <n v="5108"/>
    <n v="10405"/>
    <n v="117"/>
    <m/>
    <n v="117"/>
    <n v="42"/>
    <n v="45"/>
    <n v="87"/>
    <n v="917"/>
    <n v="162"/>
    <n v="1079"/>
    <n v="4221"/>
    <n v="4901"/>
    <n v="9122"/>
    <x v="6"/>
    <x v="28"/>
  </r>
  <r>
    <x v="5"/>
    <n v="4855"/>
    <n v="33981"/>
    <n v="15426"/>
    <n v="439"/>
    <n v="614"/>
    <n v="55315"/>
    <n v="113609"/>
    <n v="168924"/>
    <n v="124"/>
    <m/>
    <n v="124"/>
    <n v="10"/>
    <n v="55"/>
    <n v="65"/>
    <n v="2965"/>
    <n v="2104"/>
    <n v="5069"/>
    <n v="52216"/>
    <n v="111450"/>
    <n v="163666"/>
    <x v="6"/>
    <x v="28"/>
  </r>
  <r>
    <x v="25"/>
    <n v="77"/>
    <n v="334"/>
    <n v="640"/>
    <n v="5"/>
    <n v="7"/>
    <n v="1063"/>
    <n v="3951"/>
    <n v="5014"/>
    <n v="20"/>
    <m/>
    <n v="20"/>
    <n v="1"/>
    <n v="0"/>
    <n v="1"/>
    <n v="26"/>
    <n v="49"/>
    <n v="75"/>
    <n v="1016"/>
    <n v="3902"/>
    <n v="4918"/>
    <x v="6"/>
    <x v="28"/>
  </r>
  <r>
    <x v="6"/>
    <n v="332"/>
    <n v="4009"/>
    <n v="1459"/>
    <n v="191"/>
    <n v="66"/>
    <n v="6057"/>
    <n v="2723"/>
    <n v="8780"/>
    <n v="200"/>
    <m/>
    <n v="200"/>
    <n v="38"/>
    <n v="33"/>
    <n v="71"/>
    <n v="220"/>
    <n v="322"/>
    <n v="542"/>
    <n v="5599"/>
    <n v="2368"/>
    <n v="7967"/>
    <x v="6"/>
    <x v="28"/>
  </r>
  <r>
    <x v="7"/>
    <n v="25"/>
    <n v="282"/>
    <n v="43"/>
    <n v="7"/>
    <n v="0"/>
    <n v="357"/>
    <n v="445"/>
    <n v="802"/>
    <n v="18"/>
    <m/>
    <n v="18"/>
    <n v="0"/>
    <n v="0"/>
    <n v="0"/>
    <n v="37"/>
    <n v="41"/>
    <n v="78"/>
    <n v="302"/>
    <n v="404"/>
    <n v="706"/>
    <x v="6"/>
    <x v="28"/>
  </r>
  <r>
    <x v="8"/>
    <n v="29"/>
    <n v="288"/>
    <n v="26"/>
    <n v="22"/>
    <n v="2"/>
    <n v="367"/>
    <n v="597"/>
    <n v="964"/>
    <n v="8"/>
    <m/>
    <n v="8"/>
    <n v="3"/>
    <n v="0"/>
    <n v="3"/>
    <n v="7"/>
    <n v="22"/>
    <n v="29"/>
    <n v="349"/>
    <n v="575"/>
    <n v="924"/>
    <x v="6"/>
    <x v="28"/>
  </r>
  <r>
    <x v="9"/>
    <n v="18"/>
    <n v="239"/>
    <n v="48"/>
    <n v="1239"/>
    <n v="7"/>
    <n v="1551"/>
    <n v="517"/>
    <n v="2068"/>
    <n v="22"/>
    <m/>
    <n v="22"/>
    <n v="4"/>
    <n v="0"/>
    <n v="4"/>
    <n v="29"/>
    <n v="72"/>
    <n v="101"/>
    <n v="1496"/>
    <n v="445"/>
    <n v="1941"/>
    <x v="6"/>
    <x v="28"/>
  </r>
  <r>
    <x v="10"/>
    <n v="7"/>
    <n v="8"/>
    <n v="7"/>
    <n v="10"/>
    <n v="2"/>
    <n v="34"/>
    <n v="96"/>
    <n v="130"/>
    <n v="18"/>
    <m/>
    <n v="18"/>
    <n v="1"/>
    <n v="0"/>
    <n v="1"/>
    <n v="11"/>
    <n v="12"/>
    <n v="23"/>
    <n v="4"/>
    <n v="84"/>
    <n v="88"/>
    <x v="6"/>
    <x v="28"/>
  </r>
  <r>
    <x v="11"/>
    <n v="105"/>
    <n v="560"/>
    <n v="304"/>
    <n v="39"/>
    <n v="56"/>
    <n v="1064"/>
    <n v="812"/>
    <n v="1876"/>
    <n v="40"/>
    <m/>
    <n v="40"/>
    <n v="11"/>
    <n v="12"/>
    <n v="23"/>
    <n v="90"/>
    <n v="81"/>
    <n v="171"/>
    <n v="923"/>
    <n v="719"/>
    <n v="1642"/>
    <x v="6"/>
    <x v="28"/>
  </r>
  <r>
    <x v="12"/>
    <n v="87"/>
    <n v="1182"/>
    <n v="285"/>
    <n v="63"/>
    <n v="26"/>
    <n v="1643"/>
    <n v="935"/>
    <n v="2578"/>
    <n v="24"/>
    <m/>
    <n v="24"/>
    <n v="11"/>
    <n v="0"/>
    <n v="11"/>
    <n v="251"/>
    <n v="140"/>
    <n v="391"/>
    <n v="1357"/>
    <n v="795"/>
    <n v="2152"/>
    <x v="6"/>
    <x v="28"/>
  </r>
  <r>
    <x v="19"/>
    <n v="609"/>
    <n v="1496"/>
    <n v="168"/>
    <n v="58"/>
    <n v="35"/>
    <n v="2366"/>
    <n v="3374"/>
    <n v="5740"/>
    <n v="19"/>
    <m/>
    <n v="19"/>
    <n v="0"/>
    <n v="0"/>
    <n v="0"/>
    <n v="67"/>
    <n v="31"/>
    <n v="98"/>
    <n v="2280"/>
    <n v="3343"/>
    <n v="5623"/>
    <x v="6"/>
    <x v="28"/>
  </r>
  <r>
    <x v="20"/>
    <n v="284"/>
    <n v="907"/>
    <n v="382"/>
    <n v="46"/>
    <n v="23"/>
    <n v="1642"/>
    <n v="3030"/>
    <n v="4672"/>
    <n v="46"/>
    <m/>
    <n v="46"/>
    <n v="13"/>
    <n v="0"/>
    <n v="13"/>
    <n v="129"/>
    <n v="165"/>
    <n v="294"/>
    <n v="1454"/>
    <n v="2865"/>
    <n v="4319"/>
    <x v="6"/>
    <x v="28"/>
  </r>
  <r>
    <x v="13"/>
    <n v="261"/>
    <n v="3536"/>
    <n v="1145"/>
    <n v="65"/>
    <n v="5"/>
    <n v="5012"/>
    <n v="2466"/>
    <n v="7478"/>
    <n v="91"/>
    <m/>
    <n v="91"/>
    <n v="14"/>
    <n v="0"/>
    <n v="14"/>
    <n v="309"/>
    <n v="330"/>
    <n v="639"/>
    <n v="4598"/>
    <n v="2136"/>
    <n v="6734"/>
    <x v="6"/>
    <x v="28"/>
  </r>
  <r>
    <x v="14"/>
    <n v="184"/>
    <n v="134"/>
    <n v="170"/>
    <n v="29"/>
    <n v="21"/>
    <n v="538"/>
    <n v="673"/>
    <n v="1211"/>
    <n v="90"/>
    <m/>
    <n v="90"/>
    <n v="8"/>
    <n v="6"/>
    <n v="14"/>
    <n v="229"/>
    <n v="150"/>
    <n v="379"/>
    <n v="211"/>
    <n v="517"/>
    <n v="728"/>
    <x v="6"/>
    <x v="28"/>
  </r>
  <r>
    <x v="16"/>
    <n v="39"/>
    <n v="195"/>
    <n v="239"/>
    <n v="250"/>
    <n v="106"/>
    <n v="829"/>
    <n v="687"/>
    <n v="1516"/>
    <n v="351"/>
    <m/>
    <n v="351"/>
    <n v="32"/>
    <n v="0"/>
    <n v="32"/>
    <n v="106"/>
    <n v="314"/>
    <n v="420"/>
    <n v="340"/>
    <n v="373"/>
    <n v="713"/>
    <x v="6"/>
    <x v="28"/>
  </r>
  <r>
    <x v="17"/>
    <n v="116"/>
    <n v="361"/>
    <n v="248"/>
    <n v="162"/>
    <n v="16"/>
    <n v="903"/>
    <n v="955"/>
    <n v="1858"/>
    <n v="169"/>
    <m/>
    <n v="169"/>
    <n v="15"/>
    <n v="27"/>
    <n v="42"/>
    <n v="234"/>
    <n v="211"/>
    <n v="445"/>
    <n v="485"/>
    <n v="717"/>
    <n v="1202"/>
    <x v="6"/>
    <x v="28"/>
  </r>
  <r>
    <x v="18"/>
    <n v="23699"/>
    <n v="163041"/>
    <n v="64296"/>
    <n v="9769"/>
    <n v="3232"/>
    <n v="264037"/>
    <n v="218815"/>
    <n v="482852"/>
    <n v="13342"/>
    <m/>
    <n v="13342"/>
    <n v="2217"/>
    <n v="1446"/>
    <n v="3663"/>
    <n v="67514"/>
    <n v="36347"/>
    <n v="103861"/>
    <n v="180964"/>
    <n v="181022"/>
    <n v="361986"/>
    <x v="6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6"/>
    <x v="28"/>
  </r>
  <r>
    <x v="22"/>
    <n v="155797"/>
    <n v="1296936"/>
    <n v="453440"/>
    <n v="32157"/>
    <n v="18556"/>
    <n v="1956886"/>
    <n v="1749158"/>
    <n v="3706044"/>
    <n v="31238"/>
    <m/>
    <n v="31238"/>
    <n v="7195"/>
    <n v="10892"/>
    <n v="18087"/>
    <n v="456611"/>
    <n v="244156"/>
    <n v="700767"/>
    <n v="1461842"/>
    <n v="1494110"/>
    <n v="2955952"/>
    <x v="6"/>
    <x v="28"/>
  </r>
  <r>
    <x v="23"/>
    <n v="64.889731148087222"/>
    <n v="85.431469974659123"/>
    <n v="62.570461454393417"/>
    <n v="40.004727367727007"/>
    <n v="43.533137829912022"/>
    <n v="75.094698895694407"/>
    <n v="57.136949371566665"/>
    <n v="65.394229354214062"/>
    <n v="37.197394586741922"/>
    <m/>
    <n v="37.197394586741922"/>
    <n v="32.461087299796979"/>
    <n v="18.629630896589472"/>
    <n v="22.431819027421216"/>
    <n v="73.994710623802845"/>
    <n v="56.192922374429223"/>
    <n v="66.639311057054996"/>
    <n v="77.647648726988024"/>
    <n v="58.173222742264485"/>
    <n v="66.410337174980597"/>
    <x v="6"/>
    <x v="28"/>
  </r>
  <r>
    <x v="24"/>
    <n v="6.5739904637326472"/>
    <n v="7.9546617108580051"/>
    <n v="7.0523827298743313"/>
    <n v="3.2917391749411404"/>
    <n v="5.7413366336633667"/>
    <n v="7.411408249601382"/>
    <n v="7.993775563832461"/>
    <n v="7.6753208022333963"/>
    <n v="2.3413281367111378"/>
    <m/>
    <n v="2.3413281367111378"/>
    <n v="3.2453766350924673"/>
    <n v="7.532503457814661"/>
    <n v="4.9377559377559379"/>
    <n v="6.7632046686613148"/>
    <n v="6.7173631936611002"/>
    <n v="6.7471620723852075"/>
    <n v="8.0780818284299638"/>
    <n v="8.2537481632066818"/>
    <n v="8.1659290690800201"/>
    <x v="6"/>
    <x v="28"/>
  </r>
  <r>
    <x v="27"/>
    <n v="63.604816372406809"/>
    <n v="74.807753339946885"/>
    <n v="61.717178772487081"/>
    <n v="46.088693104765632"/>
    <n v="47.279897567221511"/>
    <n v="68.715134540579243"/>
    <n v="53.907274678130783"/>
    <n v="60.597761393883218"/>
    <n v="41.881435035709522"/>
    <m/>
    <n v="41.881435035709522"/>
    <n v="42.388128303621258"/>
    <n v="39.939460019217464"/>
    <n v="40.612584903242343"/>
    <n v="64.163963711900834"/>
    <n v="54.96338660937689"/>
    <n v="60.354357712561814"/>
    <n v="71.761004639226783"/>
    <n v="54.047308137169672"/>
    <n v="61.371182918161409"/>
    <x v="6"/>
    <x v="28"/>
  </r>
  <r>
    <x v="28"/>
    <n v="6.307975987377981"/>
    <n v="8.1533096916527352"/>
    <n v="7.6182541349111252"/>
    <n v="3.8129989963899997"/>
    <n v="5.7631414658509179"/>
    <n v="7.61432352213233"/>
    <n v="9.1334311868057352"/>
    <n v="8.2864266131332034"/>
    <n v="2.2851860957712384"/>
    <m/>
    <n v="2.2851860957712384"/>
    <n v="3.566574585635359"/>
    <n v="10.63176727851037"/>
    <n v="6.7789159711970113"/>
    <n v="7.414866460188053"/>
    <n v="8.2675763762042909"/>
    <n v="7.7149096591604671"/>
    <n v="8.2609276454099501"/>
    <n v="9.2739989089552903"/>
    <n v="8.7549361305635927"/>
    <x v="6"/>
    <x v="28"/>
  </r>
  <r>
    <x v="0"/>
    <n v="18247"/>
    <n v="98723"/>
    <n v="36504"/>
    <n v="5278"/>
    <n v="1770"/>
    <n v="160522"/>
    <n v="73429"/>
    <n v="233951"/>
    <n v="9396"/>
    <m/>
    <n v="9396"/>
    <n v="1786"/>
    <n v="446"/>
    <n v="2232"/>
    <n v="69830"/>
    <n v="37111"/>
    <n v="106941"/>
    <n v="79510"/>
    <n v="35872"/>
    <n v="115382"/>
    <x v="7"/>
    <x v="28"/>
  </r>
  <r>
    <x v="1"/>
    <n v="247"/>
    <n v="2660"/>
    <n v="1639"/>
    <n v="37"/>
    <n v="17"/>
    <n v="4600"/>
    <n v="7698"/>
    <n v="12298"/>
    <n v="39"/>
    <m/>
    <n v="39"/>
    <n v="9"/>
    <n v="0"/>
    <n v="9"/>
    <n v="120"/>
    <n v="149"/>
    <n v="269"/>
    <n v="4432"/>
    <n v="7549"/>
    <n v="11981"/>
    <x v="7"/>
    <x v="28"/>
  </r>
  <r>
    <x v="2"/>
    <n v="265"/>
    <n v="6034"/>
    <n v="749"/>
    <n v="37"/>
    <n v="54"/>
    <n v="7139"/>
    <n v="2091"/>
    <n v="9230"/>
    <n v="29"/>
    <m/>
    <n v="29"/>
    <n v="7"/>
    <n v="18"/>
    <n v="25"/>
    <n v="137"/>
    <n v="93"/>
    <n v="230"/>
    <n v="6966"/>
    <n v="1980"/>
    <n v="8946"/>
    <x v="7"/>
    <x v="28"/>
  </r>
  <r>
    <x v="3"/>
    <n v="1901"/>
    <n v="20602"/>
    <n v="9639"/>
    <n v="373"/>
    <n v="609"/>
    <n v="33124"/>
    <n v="13508"/>
    <n v="46632"/>
    <n v="213"/>
    <m/>
    <n v="213"/>
    <n v="199"/>
    <n v="1111"/>
    <n v="1310"/>
    <n v="7508"/>
    <n v="3497"/>
    <n v="11005"/>
    <n v="25204"/>
    <n v="8900"/>
    <n v="34104"/>
    <x v="7"/>
    <x v="28"/>
  </r>
  <r>
    <x v="4"/>
    <n v="559"/>
    <n v="2765"/>
    <n v="1807"/>
    <n v="535"/>
    <n v="204"/>
    <n v="5870"/>
    <n v="4697"/>
    <n v="10567"/>
    <n v="212"/>
    <m/>
    <n v="212"/>
    <n v="74"/>
    <n v="41"/>
    <n v="115"/>
    <n v="964"/>
    <n v="231"/>
    <n v="1195"/>
    <n v="4620"/>
    <n v="4425"/>
    <n v="9045"/>
    <x v="7"/>
    <x v="28"/>
  </r>
  <r>
    <x v="5"/>
    <n v="3680"/>
    <n v="31184"/>
    <n v="16056"/>
    <n v="699"/>
    <n v="425"/>
    <n v="52044"/>
    <n v="104459"/>
    <n v="156503"/>
    <n v="416"/>
    <m/>
    <n v="416"/>
    <n v="25"/>
    <n v="118"/>
    <n v="143"/>
    <n v="2859"/>
    <n v="1506"/>
    <n v="4365"/>
    <n v="48744"/>
    <n v="102835"/>
    <n v="151579"/>
    <x v="7"/>
    <x v="28"/>
  </r>
  <r>
    <x v="25"/>
    <n v="74"/>
    <n v="207"/>
    <n v="751"/>
    <n v="18"/>
    <n v="5"/>
    <n v="1055"/>
    <n v="3692"/>
    <n v="4747"/>
    <n v="45"/>
    <m/>
    <n v="45"/>
    <n v="5"/>
    <n v="3"/>
    <n v="8"/>
    <n v="44"/>
    <n v="31"/>
    <n v="75"/>
    <n v="961"/>
    <n v="3658"/>
    <n v="4619"/>
    <x v="7"/>
    <x v="28"/>
  </r>
  <r>
    <x v="6"/>
    <n v="733"/>
    <n v="8427"/>
    <n v="4441"/>
    <n v="287"/>
    <n v="99"/>
    <n v="13987"/>
    <n v="6798"/>
    <n v="20785"/>
    <n v="215"/>
    <m/>
    <n v="215"/>
    <n v="76"/>
    <n v="59"/>
    <n v="135"/>
    <n v="307"/>
    <n v="574"/>
    <n v="881"/>
    <n v="13389"/>
    <n v="6165"/>
    <n v="19554"/>
    <x v="7"/>
    <x v="28"/>
  </r>
  <r>
    <x v="7"/>
    <n v="66"/>
    <n v="385"/>
    <n v="47"/>
    <n v="7"/>
    <n v="2"/>
    <n v="507"/>
    <n v="193"/>
    <n v="700"/>
    <n v="27"/>
    <m/>
    <n v="27"/>
    <n v="0"/>
    <n v="0"/>
    <n v="0"/>
    <n v="88"/>
    <n v="38"/>
    <n v="126"/>
    <n v="392"/>
    <n v="155"/>
    <n v="547"/>
    <x v="7"/>
    <x v="28"/>
  </r>
  <r>
    <x v="8"/>
    <n v="9"/>
    <n v="271"/>
    <n v="38"/>
    <n v="7"/>
    <n v="3"/>
    <n v="328"/>
    <n v="422"/>
    <n v="750"/>
    <n v="25"/>
    <m/>
    <n v="25"/>
    <n v="0"/>
    <n v="0"/>
    <n v="0"/>
    <n v="16"/>
    <n v="19"/>
    <n v="35"/>
    <n v="287"/>
    <n v="403"/>
    <n v="690"/>
    <x v="7"/>
    <x v="28"/>
  </r>
  <r>
    <x v="9"/>
    <n v="9"/>
    <n v="233"/>
    <n v="30"/>
    <n v="884"/>
    <n v="17"/>
    <n v="1173"/>
    <n v="371"/>
    <n v="1544"/>
    <n v="4"/>
    <m/>
    <n v="4"/>
    <n v="5"/>
    <n v="0"/>
    <n v="5"/>
    <n v="20"/>
    <n v="21"/>
    <n v="41"/>
    <n v="1144"/>
    <n v="350"/>
    <n v="1494"/>
    <x v="7"/>
    <x v="28"/>
  </r>
  <r>
    <x v="10"/>
    <n v="3"/>
    <n v="16"/>
    <n v="12"/>
    <n v="15"/>
    <n v="0"/>
    <n v="46"/>
    <n v="56"/>
    <n v="102"/>
    <n v="20"/>
    <m/>
    <n v="20"/>
    <n v="0"/>
    <n v="0"/>
    <n v="0"/>
    <n v="21"/>
    <n v="28"/>
    <n v="49"/>
    <n v="5"/>
    <n v="28"/>
    <n v="33"/>
    <x v="7"/>
    <x v="28"/>
  </r>
  <r>
    <x v="11"/>
    <n v="113"/>
    <n v="285"/>
    <n v="173"/>
    <n v="27"/>
    <n v="12"/>
    <n v="610"/>
    <n v="394"/>
    <n v="1004"/>
    <n v="25"/>
    <m/>
    <n v="25"/>
    <n v="8"/>
    <n v="6"/>
    <n v="14"/>
    <n v="44"/>
    <n v="22"/>
    <n v="66"/>
    <n v="533"/>
    <n v="366"/>
    <n v="899"/>
    <x v="7"/>
    <x v="28"/>
  </r>
  <r>
    <x v="12"/>
    <n v="60"/>
    <n v="1039"/>
    <n v="211"/>
    <n v="14"/>
    <n v="30"/>
    <n v="1354"/>
    <n v="650"/>
    <n v="2004"/>
    <n v="15"/>
    <m/>
    <n v="15"/>
    <n v="9"/>
    <n v="24"/>
    <n v="33"/>
    <n v="194"/>
    <n v="96"/>
    <n v="290"/>
    <n v="1136"/>
    <n v="530"/>
    <n v="1666"/>
    <x v="7"/>
    <x v="28"/>
  </r>
  <r>
    <x v="19"/>
    <n v="555"/>
    <n v="1256"/>
    <n v="115"/>
    <n v="12"/>
    <n v="59"/>
    <n v="1997"/>
    <n v="2740"/>
    <n v="4737"/>
    <n v="13"/>
    <m/>
    <n v="13"/>
    <n v="0"/>
    <n v="0"/>
    <n v="0"/>
    <n v="36"/>
    <n v="33"/>
    <n v="69"/>
    <n v="1948"/>
    <n v="2707"/>
    <n v="4655"/>
    <x v="7"/>
    <x v="28"/>
  </r>
  <r>
    <x v="20"/>
    <n v="246"/>
    <n v="1164"/>
    <n v="331"/>
    <n v="34"/>
    <n v="14"/>
    <n v="1789"/>
    <n v="2321"/>
    <n v="4110"/>
    <n v="55"/>
    <m/>
    <n v="55"/>
    <n v="8"/>
    <n v="0"/>
    <n v="8"/>
    <n v="172"/>
    <n v="72"/>
    <n v="244"/>
    <n v="1554"/>
    <n v="2249"/>
    <n v="3803"/>
    <x v="7"/>
    <x v="28"/>
  </r>
  <r>
    <x v="13"/>
    <n v="534"/>
    <n v="5281"/>
    <n v="1131"/>
    <n v="108"/>
    <n v="17"/>
    <n v="7071"/>
    <n v="2367"/>
    <n v="9438"/>
    <n v="138"/>
    <m/>
    <n v="138"/>
    <n v="10"/>
    <n v="21"/>
    <n v="31"/>
    <n v="694"/>
    <n v="386"/>
    <n v="1080"/>
    <n v="6229"/>
    <n v="1960"/>
    <n v="8189"/>
    <x v="7"/>
    <x v="28"/>
  </r>
  <r>
    <x v="14"/>
    <n v="86"/>
    <n v="94"/>
    <n v="45"/>
    <n v="33"/>
    <n v="7"/>
    <n v="265"/>
    <n v="397"/>
    <n v="662"/>
    <n v="74"/>
    <m/>
    <n v="74"/>
    <n v="6"/>
    <n v="21"/>
    <n v="27"/>
    <n v="47"/>
    <n v="108"/>
    <n v="155"/>
    <n v="138"/>
    <n v="268"/>
    <n v="406"/>
    <x v="7"/>
    <x v="28"/>
  </r>
  <r>
    <x v="16"/>
    <n v="41"/>
    <n v="155"/>
    <n v="300"/>
    <n v="195"/>
    <n v="162"/>
    <n v="853"/>
    <n v="574"/>
    <n v="1427"/>
    <n v="391"/>
    <m/>
    <n v="391"/>
    <n v="36"/>
    <n v="33"/>
    <n v="69"/>
    <n v="139"/>
    <n v="290"/>
    <n v="429"/>
    <n v="287"/>
    <n v="251"/>
    <n v="538"/>
    <x v="7"/>
    <x v="28"/>
  </r>
  <r>
    <x v="17"/>
    <n v="181"/>
    <n v="565"/>
    <n v="266"/>
    <n v="103"/>
    <n v="28"/>
    <n v="1143"/>
    <n v="962"/>
    <n v="2105"/>
    <n v="193"/>
    <m/>
    <n v="193"/>
    <n v="3"/>
    <n v="12"/>
    <n v="15"/>
    <n v="291"/>
    <n v="124"/>
    <n v="415"/>
    <n v="656"/>
    <n v="826"/>
    <n v="1482"/>
    <x v="7"/>
    <x v="28"/>
  </r>
  <r>
    <x v="18"/>
    <n v="27609"/>
    <n v="181346"/>
    <n v="74285"/>
    <n v="8703"/>
    <n v="3534"/>
    <n v="295477"/>
    <n v="227819"/>
    <n v="523296"/>
    <n v="11545"/>
    <m/>
    <n v="11545"/>
    <n v="2266"/>
    <n v="1913"/>
    <n v="4179"/>
    <n v="83531"/>
    <n v="44429"/>
    <n v="127960"/>
    <n v="198135"/>
    <n v="181477"/>
    <n v="379612"/>
    <x v="7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7"/>
    <x v="28"/>
  </r>
  <r>
    <x v="22"/>
    <n v="191913"/>
    <n v="1481423"/>
    <n v="595725"/>
    <n v="36396"/>
    <n v="22487"/>
    <n v="2327944"/>
    <n v="2125286"/>
    <n v="4453230"/>
    <n v="31848"/>
    <m/>
    <n v="31848"/>
    <n v="8655"/>
    <n v="19140"/>
    <n v="27795"/>
    <n v="580571"/>
    <n v="315195"/>
    <n v="895766"/>
    <n v="1706870"/>
    <n v="1790951"/>
    <n v="3497821"/>
    <x v="7"/>
    <x v="28"/>
  </r>
  <r>
    <x v="23"/>
    <n v="79.932110206376649"/>
    <n v="97.583955217735848"/>
    <n v="82.204455164781479"/>
    <n v="45.278230471617135"/>
    <n v="52.755425219941351"/>
    <n v="89.333897695644211"/>
    <n v="69.42332172513828"/>
    <n v="78.578544665704641"/>
    <n v="37.923766655949699"/>
    <m/>
    <n v="37.923766655949699"/>
    <n v="39.048048725468078"/>
    <n v="32.736975336092769"/>
    <n v="34.471853257432002"/>
    <n v="94.082672431395295"/>
    <n v="72.542670128148472"/>
    <n v="85.182705675829368"/>
    <n v="90.662631243755513"/>
    <n v="69.73073698956658"/>
    <n v="78.584318009131351"/>
    <x v="7"/>
    <x v="28"/>
  </r>
  <r>
    <x v="24"/>
    <n v="6.9511029012278609"/>
    <n v="8.169041500777519"/>
    <n v="8.0194521101164433"/>
    <n v="4.1820062047569806"/>
    <n v="6.3630447085455577"/>
    <n v="7.8785963036040032"/>
    <n v="9.3288356107260597"/>
    <n v="8.5099637681159415"/>
    <n v="2.7585967951494155"/>
    <m/>
    <n v="2.7585967951494155"/>
    <n v="3.8195057369814651"/>
    <n v="10.005227391531626"/>
    <n v="6.651112706389088"/>
    <n v="6.9503657324825516"/>
    <n v="7.0943527875936887"/>
    <n v="7.0003594873397939"/>
    <n v="8.6146819087995556"/>
    <n v="9.8687492078886034"/>
    <n v="9.2142002887158458"/>
    <x v="7"/>
    <x v="28"/>
  </r>
  <r>
    <x v="27"/>
    <n v="65.799225707062902"/>
    <n v="77.779346703791489"/>
    <n v="64.312204371121283"/>
    <n v="45.985724491537745"/>
    <n v="47.975558867362146"/>
    <n v="71.386742640159085"/>
    <n v="55.861966030138824"/>
    <n v="62.892212740963274"/>
    <n v="41.378616512051508"/>
    <m/>
    <n v="41.378616512051508"/>
    <n v="41.963773930987045"/>
    <n v="39.024390243902438"/>
    <n v="39.832409981028732"/>
    <n v="68.028538008953916"/>
    <n v="57.226935482532618"/>
    <n v="63.817411010236107"/>
    <n v="74.518485266794258"/>
    <n v="56.246991168730645"/>
    <n v="63.82383107660749"/>
    <x v="7"/>
    <x v="28"/>
  </r>
  <r>
    <x v="28"/>
    <n v="6.4047251902989748"/>
    <n v="8.1558806830982746"/>
    <n v="7.6804642327843533"/>
    <n v="3.8555564390024117"/>
    <n v="5.8400638583505682"/>
    <n v="7.6559636745641964"/>
    <n v="9.163481828601979"/>
    <n v="8.3212755283221682"/>
    <n v="2.3317817164974382"/>
    <m/>
    <n v="2.3317817164974382"/>
    <n v="3.5947166846705292"/>
    <n v="10.561279698894378"/>
    <n v="6.7646240299705642"/>
    <n v="7.327387179394683"/>
    <n v="8.0502759759208917"/>
    <n v="7.5811194418593759"/>
    <n v="8.3150909030493683"/>
    <n v="9.3621428583095003"/>
    <n v="8.824158406406772"/>
    <x v="7"/>
    <x v="28"/>
  </r>
  <r>
    <x v="0"/>
    <n v="13516"/>
    <n v="66616"/>
    <n v="22262"/>
    <n v="6129"/>
    <n v="1484"/>
    <n v="110007"/>
    <n v="42245"/>
    <n v="152252"/>
    <n v="12524"/>
    <m/>
    <n v="12524"/>
    <n v="1634"/>
    <n v="233"/>
    <n v="1867"/>
    <n v="44543"/>
    <n v="24658"/>
    <n v="69201"/>
    <n v="51306"/>
    <n v="17354"/>
    <n v="68660"/>
    <x v="8"/>
    <x v="28"/>
  </r>
  <r>
    <x v="1"/>
    <n v="363"/>
    <n v="3355"/>
    <n v="1166"/>
    <n v="52"/>
    <n v="21"/>
    <n v="4957"/>
    <n v="6805"/>
    <n v="11762"/>
    <n v="27"/>
    <m/>
    <n v="27"/>
    <n v="1"/>
    <n v="3"/>
    <n v="4"/>
    <n v="134"/>
    <n v="201"/>
    <n v="335"/>
    <n v="4795"/>
    <n v="6601"/>
    <n v="11396"/>
    <x v="8"/>
    <x v="28"/>
  </r>
  <r>
    <x v="2"/>
    <n v="512"/>
    <n v="4063"/>
    <n v="612"/>
    <n v="54"/>
    <n v="24"/>
    <n v="5265"/>
    <n v="1791"/>
    <n v="7056"/>
    <n v="25"/>
    <m/>
    <n v="25"/>
    <n v="0"/>
    <n v="0"/>
    <n v="0"/>
    <n v="100"/>
    <n v="59"/>
    <n v="159"/>
    <n v="5140"/>
    <n v="1732"/>
    <n v="6872"/>
    <x v="8"/>
    <x v="28"/>
  </r>
  <r>
    <x v="3"/>
    <n v="2659"/>
    <n v="25299"/>
    <n v="9384"/>
    <n v="702"/>
    <n v="404"/>
    <n v="38448"/>
    <n v="15411"/>
    <n v="53859"/>
    <n v="284"/>
    <m/>
    <n v="284"/>
    <n v="217"/>
    <n v="1683"/>
    <n v="1900"/>
    <n v="9942"/>
    <n v="4123"/>
    <n v="14065"/>
    <n v="28005"/>
    <n v="9605"/>
    <n v="37610"/>
    <x v="8"/>
    <x v="28"/>
  </r>
  <r>
    <x v="4"/>
    <n v="438"/>
    <n v="1930"/>
    <n v="1434"/>
    <n v="93"/>
    <n v="66"/>
    <n v="3961"/>
    <n v="1968"/>
    <n v="5929"/>
    <n v="112"/>
    <m/>
    <n v="112"/>
    <n v="25"/>
    <n v="0"/>
    <n v="25"/>
    <n v="877"/>
    <n v="203"/>
    <n v="1080"/>
    <n v="2947"/>
    <n v="1765"/>
    <n v="4712"/>
    <x v="8"/>
    <x v="28"/>
  </r>
  <r>
    <x v="5"/>
    <n v="5546"/>
    <n v="38808"/>
    <n v="19154"/>
    <n v="707"/>
    <n v="669"/>
    <n v="64884"/>
    <n v="102449"/>
    <n v="167333"/>
    <n v="146"/>
    <m/>
    <n v="146"/>
    <n v="25"/>
    <n v="124"/>
    <n v="149"/>
    <n v="4116"/>
    <n v="2399"/>
    <n v="6515"/>
    <n v="60597"/>
    <n v="99926"/>
    <n v="160523"/>
    <x v="8"/>
    <x v="28"/>
  </r>
  <r>
    <x v="25"/>
    <n v="111"/>
    <n v="462"/>
    <n v="1054"/>
    <n v="16"/>
    <n v="4"/>
    <n v="1647"/>
    <n v="2160"/>
    <n v="3807"/>
    <n v="25"/>
    <m/>
    <n v="25"/>
    <n v="4"/>
    <n v="0"/>
    <n v="4"/>
    <n v="28"/>
    <n v="61"/>
    <n v="89"/>
    <n v="1590"/>
    <n v="2099"/>
    <n v="3689"/>
    <x v="8"/>
    <x v="28"/>
  </r>
  <r>
    <x v="6"/>
    <n v="228"/>
    <n v="3018"/>
    <n v="1130"/>
    <n v="108"/>
    <n v="67"/>
    <n v="4551"/>
    <n v="1461"/>
    <n v="6012"/>
    <n v="138"/>
    <m/>
    <n v="138"/>
    <n v="58"/>
    <n v="3"/>
    <n v="61"/>
    <n v="142"/>
    <n v="107"/>
    <n v="249"/>
    <n v="4213"/>
    <n v="1351"/>
    <n v="5564"/>
    <x v="8"/>
    <x v="28"/>
  </r>
  <r>
    <x v="7"/>
    <n v="15"/>
    <n v="424"/>
    <n v="10"/>
    <n v="10"/>
    <n v="10"/>
    <n v="469"/>
    <n v="529"/>
    <n v="998"/>
    <n v="20"/>
    <m/>
    <n v="20"/>
    <n v="0"/>
    <n v="0"/>
    <n v="0"/>
    <n v="9"/>
    <n v="18"/>
    <n v="27"/>
    <n v="440"/>
    <n v="511"/>
    <n v="951"/>
    <x v="8"/>
    <x v="28"/>
  </r>
  <r>
    <x v="8"/>
    <n v="26"/>
    <n v="261"/>
    <n v="11"/>
    <n v="33"/>
    <n v="0"/>
    <n v="331"/>
    <n v="516"/>
    <n v="847"/>
    <n v="13"/>
    <m/>
    <n v="13"/>
    <n v="3"/>
    <n v="0"/>
    <n v="3"/>
    <n v="12"/>
    <n v="34"/>
    <n v="46"/>
    <n v="303"/>
    <n v="482"/>
    <n v="785"/>
    <x v="8"/>
    <x v="28"/>
  </r>
  <r>
    <x v="9"/>
    <n v="36"/>
    <n v="226"/>
    <n v="91"/>
    <n v="1045"/>
    <n v="1"/>
    <n v="1399"/>
    <n v="246"/>
    <n v="1645"/>
    <n v="1"/>
    <m/>
    <n v="1"/>
    <n v="2"/>
    <n v="0"/>
    <n v="2"/>
    <n v="28"/>
    <n v="12"/>
    <n v="40"/>
    <n v="1368"/>
    <n v="234"/>
    <n v="1602"/>
    <x v="8"/>
    <x v="28"/>
  </r>
  <r>
    <x v="10"/>
    <n v="11"/>
    <n v="63"/>
    <n v="9"/>
    <n v="5"/>
    <n v="2"/>
    <n v="90"/>
    <n v="270"/>
    <n v="360"/>
    <n v="8"/>
    <m/>
    <n v="8"/>
    <n v="2"/>
    <n v="0"/>
    <n v="2"/>
    <n v="47"/>
    <n v="213"/>
    <n v="260"/>
    <n v="33"/>
    <n v="57"/>
    <n v="90"/>
    <x v="8"/>
    <x v="28"/>
  </r>
  <r>
    <x v="11"/>
    <n v="204"/>
    <n v="644"/>
    <n v="336"/>
    <n v="53"/>
    <n v="35"/>
    <n v="1272"/>
    <n v="736"/>
    <n v="2008"/>
    <n v="30"/>
    <m/>
    <n v="30"/>
    <n v="13"/>
    <n v="15"/>
    <n v="28"/>
    <n v="141"/>
    <n v="64"/>
    <n v="205"/>
    <n v="1088"/>
    <n v="657"/>
    <n v="1745"/>
    <x v="8"/>
    <x v="28"/>
  </r>
  <r>
    <x v="12"/>
    <n v="133"/>
    <n v="1116"/>
    <n v="203"/>
    <n v="17"/>
    <n v="18"/>
    <n v="1487"/>
    <n v="763"/>
    <n v="2250"/>
    <n v="8"/>
    <m/>
    <n v="8"/>
    <n v="4"/>
    <n v="64"/>
    <n v="68"/>
    <n v="165"/>
    <n v="148"/>
    <n v="313"/>
    <n v="1310"/>
    <n v="551"/>
    <n v="1861"/>
    <x v="8"/>
    <x v="28"/>
  </r>
  <r>
    <x v="19"/>
    <n v="603"/>
    <n v="1513"/>
    <n v="128"/>
    <n v="12"/>
    <n v="70"/>
    <n v="2326"/>
    <n v="2884"/>
    <n v="5210"/>
    <n v="12"/>
    <m/>
    <n v="12"/>
    <n v="1"/>
    <n v="0"/>
    <n v="1"/>
    <n v="39"/>
    <n v="37"/>
    <n v="76"/>
    <n v="2274"/>
    <n v="2847"/>
    <n v="5121"/>
    <x v="8"/>
    <x v="28"/>
  </r>
  <r>
    <x v="20"/>
    <n v="325"/>
    <n v="950"/>
    <n v="431"/>
    <n v="87"/>
    <n v="33"/>
    <n v="1826"/>
    <n v="2460"/>
    <n v="4286"/>
    <n v="43"/>
    <m/>
    <n v="43"/>
    <n v="11"/>
    <n v="3"/>
    <n v="14"/>
    <n v="173"/>
    <n v="94"/>
    <n v="267"/>
    <n v="1599"/>
    <n v="2363"/>
    <n v="3962"/>
    <x v="8"/>
    <x v="28"/>
  </r>
  <r>
    <x v="13"/>
    <n v="507"/>
    <n v="2779"/>
    <n v="541"/>
    <n v="46"/>
    <n v="41"/>
    <n v="3914"/>
    <n v="2001"/>
    <n v="5915"/>
    <n v="110"/>
    <m/>
    <n v="110"/>
    <n v="11"/>
    <n v="24"/>
    <n v="35"/>
    <n v="262"/>
    <n v="181"/>
    <n v="443"/>
    <n v="3531"/>
    <n v="1796"/>
    <n v="5327"/>
    <x v="8"/>
    <x v="28"/>
  </r>
  <r>
    <x v="14"/>
    <n v="82"/>
    <n v="146"/>
    <n v="41"/>
    <n v="28"/>
    <n v="6"/>
    <n v="303"/>
    <n v="426"/>
    <n v="729"/>
    <n v="37"/>
    <m/>
    <n v="37"/>
    <n v="5"/>
    <n v="18"/>
    <n v="23"/>
    <n v="95"/>
    <n v="152"/>
    <n v="247"/>
    <n v="166"/>
    <n v="256"/>
    <n v="422"/>
    <x v="8"/>
    <x v="28"/>
  </r>
  <r>
    <x v="16"/>
    <n v="41"/>
    <n v="145"/>
    <n v="200"/>
    <n v="275"/>
    <n v="107"/>
    <n v="768"/>
    <n v="551"/>
    <n v="1319"/>
    <n v="307"/>
    <m/>
    <n v="307"/>
    <n v="42"/>
    <n v="6"/>
    <n v="48"/>
    <n v="134"/>
    <n v="273"/>
    <n v="407"/>
    <n v="285"/>
    <n v="272"/>
    <n v="557"/>
    <x v="8"/>
    <x v="28"/>
  </r>
  <r>
    <x v="17"/>
    <n v="102"/>
    <n v="195"/>
    <n v="136"/>
    <n v="127"/>
    <n v="29"/>
    <n v="589"/>
    <n v="543"/>
    <n v="1132"/>
    <n v="113"/>
    <m/>
    <n v="113"/>
    <n v="20"/>
    <n v="0"/>
    <n v="20"/>
    <n v="141"/>
    <n v="116"/>
    <n v="257"/>
    <n v="315"/>
    <n v="427"/>
    <n v="742"/>
    <x v="8"/>
    <x v="28"/>
  </r>
  <r>
    <x v="18"/>
    <n v="25458"/>
    <n v="152013"/>
    <n v="58333"/>
    <n v="9599"/>
    <n v="3091"/>
    <n v="248494"/>
    <n v="186215"/>
    <n v="434709"/>
    <n v="13983"/>
    <m/>
    <n v="13983"/>
    <n v="2078"/>
    <n v="2176"/>
    <n v="4254"/>
    <n v="61128"/>
    <n v="33153"/>
    <n v="94281"/>
    <n v="171305"/>
    <n v="150886"/>
    <n v="322191"/>
    <x v="8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8"/>
    <x v="28"/>
  </r>
  <r>
    <x v="22"/>
    <n v="157697"/>
    <n v="1230462"/>
    <n v="433823"/>
    <n v="32962"/>
    <n v="20385"/>
    <n v="1875329"/>
    <n v="1546251"/>
    <n v="3421580"/>
    <n v="32859"/>
    <m/>
    <n v="32859"/>
    <n v="7387"/>
    <n v="21927"/>
    <n v="29314"/>
    <n v="437060"/>
    <n v="227749"/>
    <n v="664809"/>
    <n v="1398023"/>
    <n v="1296575"/>
    <n v="2694598"/>
    <x v="8"/>
    <x v="28"/>
  </r>
  <r>
    <x v="23"/>
    <n v="67.870454056380467"/>
    <n v="83.754466929407201"/>
    <n v="61.858949679884788"/>
    <n v="42.37305566268158"/>
    <n v="49.418181818181822"/>
    <n v="74.363815165970749"/>
    <n v="52.192540986096624"/>
    <n v="62.387271580221793"/>
    <n v="40.431893687707642"/>
    <m/>
    <n v="40.431893687707642"/>
    <n v="34.438228438228435"/>
    <n v="38.753976670201482"/>
    <n v="37.567602204280405"/>
    <n v="73.187313707759799"/>
    <n v="54.164050608828006"/>
    <n v="65.327221272330647"/>
    <n v="76.73307975608283"/>
    <n v="52.164930618419412"/>
    <n v="62.556541442056343"/>
    <x v="8"/>
    <x v="28"/>
  </r>
  <r>
    <x v="24"/>
    <n v="6.1943986173305055"/>
    <n v="8.0944524481458817"/>
    <n v="7.4370082114754945"/>
    <n v="3.4338993645171372"/>
    <n v="6.5949530896150117"/>
    <n v="7.5467777894033663"/>
    <n v="8.3035791960905403"/>
    <n v="7.8709665546377003"/>
    <n v="2.3499249088178504"/>
    <m/>
    <n v="2.3499249088178504"/>
    <n v="3.5548604427333976"/>
    <n v="10.076746323529411"/>
    <n v="6.8909261871180068"/>
    <n v="7.1499149326004448"/>
    <n v="6.8696347238560609"/>
    <n v="7.0513571133102113"/>
    <n v="8.1610168996818544"/>
    <n v="8.5930768924883694"/>
    <n v="8.363355897588697"/>
    <x v="8"/>
    <x v="28"/>
  </r>
  <r>
    <x v="27"/>
    <n v="66.037615281505325"/>
    <n v="78.449193396756243"/>
    <n v="64.044322942714061"/>
    <n v="45.590176809546193"/>
    <n v="48.133510285335106"/>
    <n v="71.718450152840447"/>
    <n v="55.46322145941587"/>
    <n v="62.83671164125051"/>
    <n v="41.274960728364228"/>
    <m/>
    <n v="41.274960728364228"/>
    <n v="41.139809096013472"/>
    <n v="38.994782918314741"/>
    <n v="39.584438326640232"/>
    <n v="68.601745120687809"/>
    <n v="56.887562307569873"/>
    <n v="63.753673627054823"/>
    <n v="74.496434038192717"/>
    <n v="55.598511011778612"/>
    <n v="63.452105954233289"/>
    <x v="8"/>
    <x v="28"/>
  </r>
  <r>
    <x v="28"/>
    <n v="6.379103763427997"/>
    <n v="8.1484794275491943"/>
    <n v="7.6540380310493239"/>
    <n v="3.8079731016564584"/>
    <n v="5.9161881769541953"/>
    <n v="7.6431882261870907"/>
    <n v="9.0674600580831601"/>
    <n v="8.2696442687121525"/>
    <n v="2.3337141986593539"/>
    <m/>
    <n v="2.3337141986593539"/>
    <n v="3.591026554981287"/>
    <n v="10.506308654848802"/>
    <n v="6.7775321929655972"/>
    <n v="7.305890651998161"/>
    <n v="7.9069146500921148"/>
    <n v="7.5168954844649498"/>
    <n v="8.2970793844037303"/>
    <n v="9.2777737385487864"/>
    <n v="8.7718957777733966"/>
    <x v="8"/>
    <x v="28"/>
  </r>
  <r>
    <x v="0"/>
    <n v="12217"/>
    <n v="55637"/>
    <n v="16761"/>
    <n v="6302"/>
    <n v="1546"/>
    <n v="92463"/>
    <n v="23095"/>
    <n v="115558"/>
    <n v="13842"/>
    <m/>
    <n v="13842"/>
    <n v="1835"/>
    <n v="200"/>
    <n v="2035"/>
    <n v="35444"/>
    <n v="14107"/>
    <n v="49551"/>
    <n v="41342"/>
    <n v="8788"/>
    <n v="50130"/>
    <x v="9"/>
    <x v="28"/>
  </r>
  <r>
    <x v="1"/>
    <n v="526"/>
    <n v="4689"/>
    <n v="1981"/>
    <n v="119"/>
    <n v="52"/>
    <n v="7367"/>
    <n v="7910"/>
    <n v="15277"/>
    <n v="52"/>
    <m/>
    <n v="52"/>
    <n v="27"/>
    <n v="24"/>
    <n v="51"/>
    <n v="242"/>
    <n v="161"/>
    <n v="403"/>
    <n v="7046"/>
    <n v="7725"/>
    <n v="14771"/>
    <x v="9"/>
    <x v="28"/>
  </r>
  <r>
    <x v="2"/>
    <n v="924"/>
    <n v="6216"/>
    <n v="847"/>
    <n v="79"/>
    <n v="39"/>
    <n v="8105"/>
    <n v="1610"/>
    <n v="9715"/>
    <n v="28"/>
    <m/>
    <n v="28"/>
    <n v="7"/>
    <n v="12"/>
    <n v="19"/>
    <n v="184"/>
    <n v="66"/>
    <n v="250"/>
    <n v="7886"/>
    <n v="1532"/>
    <n v="9418"/>
    <x v="9"/>
    <x v="28"/>
  </r>
  <r>
    <x v="3"/>
    <n v="3168"/>
    <n v="28128"/>
    <n v="11672"/>
    <n v="1249"/>
    <n v="527"/>
    <n v="44744"/>
    <n v="18025"/>
    <n v="62769"/>
    <n v="294"/>
    <m/>
    <n v="294"/>
    <n v="611"/>
    <n v="1901"/>
    <n v="2512"/>
    <n v="10416"/>
    <n v="4902"/>
    <n v="15318"/>
    <n v="33423"/>
    <n v="11222"/>
    <n v="44645"/>
    <x v="9"/>
    <x v="28"/>
  </r>
  <r>
    <x v="4"/>
    <n v="322"/>
    <n v="3046"/>
    <n v="2159"/>
    <n v="217"/>
    <n v="190"/>
    <n v="5934"/>
    <n v="3314"/>
    <n v="9248"/>
    <n v="160"/>
    <m/>
    <n v="160"/>
    <n v="100"/>
    <n v="12"/>
    <n v="112"/>
    <n v="1381"/>
    <n v="208"/>
    <n v="1589"/>
    <n v="4293"/>
    <n v="3094"/>
    <n v="7387"/>
    <x v="9"/>
    <x v="28"/>
  </r>
  <r>
    <x v="5"/>
    <n v="6464"/>
    <n v="42535"/>
    <n v="20283"/>
    <n v="625"/>
    <n v="654"/>
    <n v="70561"/>
    <n v="102642"/>
    <n v="173203"/>
    <n v="233"/>
    <m/>
    <n v="233"/>
    <n v="37"/>
    <n v="149"/>
    <n v="186"/>
    <n v="5055"/>
    <n v="2490"/>
    <n v="7545"/>
    <n v="65236"/>
    <n v="100003"/>
    <n v="165239"/>
    <x v="9"/>
    <x v="28"/>
  </r>
  <r>
    <x v="25"/>
    <n v="128"/>
    <n v="433"/>
    <n v="739"/>
    <n v="82"/>
    <n v="22"/>
    <n v="1404"/>
    <n v="3755"/>
    <n v="5159"/>
    <n v="16"/>
    <m/>
    <n v="16"/>
    <n v="8"/>
    <n v="0"/>
    <n v="8"/>
    <n v="41"/>
    <n v="55"/>
    <n v="96"/>
    <n v="1339"/>
    <n v="3700"/>
    <n v="5039"/>
    <x v="9"/>
    <x v="28"/>
  </r>
  <r>
    <x v="6"/>
    <n v="393"/>
    <n v="3382"/>
    <n v="1243"/>
    <n v="163"/>
    <n v="93"/>
    <n v="5274"/>
    <n v="1448"/>
    <n v="6722"/>
    <n v="178"/>
    <m/>
    <n v="178"/>
    <n v="47"/>
    <n v="30"/>
    <n v="77"/>
    <n v="207"/>
    <n v="164"/>
    <n v="371"/>
    <n v="4842"/>
    <n v="1254"/>
    <n v="6096"/>
    <x v="9"/>
    <x v="28"/>
  </r>
  <r>
    <x v="7"/>
    <n v="338"/>
    <n v="3346"/>
    <n v="1722"/>
    <n v="37"/>
    <n v="12"/>
    <n v="5455"/>
    <n v="7329"/>
    <n v="12784"/>
    <n v="103"/>
    <m/>
    <n v="103"/>
    <n v="5"/>
    <n v="0"/>
    <n v="5"/>
    <n v="502"/>
    <n v="1018"/>
    <n v="1520"/>
    <n v="4845"/>
    <n v="6311"/>
    <n v="11156"/>
    <x v="9"/>
    <x v="28"/>
  </r>
  <r>
    <x v="8"/>
    <n v="71"/>
    <n v="756"/>
    <n v="936"/>
    <n v="36"/>
    <n v="3"/>
    <n v="1802"/>
    <n v="4533"/>
    <n v="6335"/>
    <n v="15"/>
    <m/>
    <n v="15"/>
    <n v="0"/>
    <n v="0"/>
    <n v="0"/>
    <n v="166"/>
    <n v="426"/>
    <n v="592"/>
    <n v="1621"/>
    <n v="4107"/>
    <n v="5728"/>
    <x v="9"/>
    <x v="28"/>
  </r>
  <r>
    <x v="9"/>
    <n v="110"/>
    <n v="852"/>
    <n v="846"/>
    <n v="1600"/>
    <n v="0"/>
    <n v="3408"/>
    <n v="4013"/>
    <n v="7421"/>
    <n v="15"/>
    <m/>
    <n v="15"/>
    <n v="2"/>
    <n v="0"/>
    <n v="2"/>
    <n v="94"/>
    <n v="725"/>
    <n v="819"/>
    <n v="3297"/>
    <n v="3288"/>
    <n v="6585"/>
    <x v="9"/>
    <x v="28"/>
  </r>
  <r>
    <x v="10"/>
    <n v="243"/>
    <n v="1448"/>
    <n v="1230"/>
    <n v="37"/>
    <n v="0"/>
    <n v="2958"/>
    <n v="9528"/>
    <n v="12486"/>
    <n v="19"/>
    <m/>
    <n v="19"/>
    <n v="2"/>
    <n v="6"/>
    <n v="8"/>
    <n v="700"/>
    <n v="3980"/>
    <n v="4680"/>
    <n v="2237"/>
    <n v="5542"/>
    <n v="7779"/>
    <x v="9"/>
    <x v="28"/>
  </r>
  <r>
    <x v="11"/>
    <n v="350"/>
    <n v="936"/>
    <n v="431"/>
    <n v="136"/>
    <n v="69"/>
    <n v="1922"/>
    <n v="985"/>
    <n v="2907"/>
    <n v="75"/>
    <m/>
    <n v="75"/>
    <n v="51"/>
    <n v="39"/>
    <n v="90"/>
    <n v="252"/>
    <n v="88"/>
    <n v="340"/>
    <n v="1544"/>
    <n v="858"/>
    <n v="2402"/>
    <x v="9"/>
    <x v="28"/>
  </r>
  <r>
    <x v="12"/>
    <n v="145"/>
    <n v="1138"/>
    <n v="254"/>
    <n v="40"/>
    <n v="19"/>
    <n v="1596"/>
    <n v="1145"/>
    <n v="2741"/>
    <n v="21"/>
    <m/>
    <n v="21"/>
    <n v="19"/>
    <n v="30"/>
    <n v="49"/>
    <n v="291"/>
    <n v="189"/>
    <n v="480"/>
    <n v="1265"/>
    <n v="926"/>
    <n v="2191"/>
    <x v="9"/>
    <x v="28"/>
  </r>
  <r>
    <x v="19"/>
    <n v="365"/>
    <n v="1772"/>
    <n v="208"/>
    <n v="20"/>
    <n v="3"/>
    <n v="2368"/>
    <n v="3083"/>
    <n v="5451"/>
    <n v="25"/>
    <m/>
    <n v="25"/>
    <n v="0"/>
    <n v="0"/>
    <n v="0"/>
    <n v="40"/>
    <n v="45"/>
    <n v="85"/>
    <n v="2303"/>
    <n v="3038"/>
    <n v="5341"/>
    <x v="9"/>
    <x v="28"/>
  </r>
  <r>
    <x v="20"/>
    <n v="295"/>
    <n v="988"/>
    <n v="222"/>
    <n v="88"/>
    <n v="42"/>
    <n v="1635"/>
    <n v="1375"/>
    <n v="3010"/>
    <n v="44"/>
    <m/>
    <n v="44"/>
    <n v="16"/>
    <n v="0"/>
    <n v="16"/>
    <n v="100"/>
    <n v="95"/>
    <n v="195"/>
    <n v="1475"/>
    <n v="1280"/>
    <n v="2755"/>
    <x v="9"/>
    <x v="28"/>
  </r>
  <r>
    <x v="13"/>
    <n v="54"/>
    <n v="1796"/>
    <n v="1247"/>
    <n v="32"/>
    <n v="37"/>
    <n v="3166"/>
    <n v="2094"/>
    <n v="5260"/>
    <n v="94"/>
    <m/>
    <n v="94"/>
    <n v="7"/>
    <n v="0"/>
    <n v="7"/>
    <n v="168"/>
    <n v="155"/>
    <n v="323"/>
    <n v="2897"/>
    <n v="1939"/>
    <n v="4836"/>
    <x v="9"/>
    <x v="28"/>
  </r>
  <r>
    <x v="14"/>
    <n v="101"/>
    <n v="299"/>
    <n v="40"/>
    <n v="32"/>
    <n v="26"/>
    <n v="498"/>
    <n v="277"/>
    <n v="775"/>
    <n v="47"/>
    <m/>
    <n v="47"/>
    <n v="13"/>
    <n v="12"/>
    <n v="25"/>
    <n v="207"/>
    <n v="73"/>
    <n v="280"/>
    <n v="231"/>
    <n v="192"/>
    <n v="423"/>
    <x v="9"/>
    <x v="28"/>
  </r>
  <r>
    <x v="16"/>
    <n v="23"/>
    <n v="112"/>
    <n v="177"/>
    <n v="184"/>
    <n v="110"/>
    <n v="606"/>
    <n v="327"/>
    <n v="933"/>
    <n v="255"/>
    <m/>
    <n v="255"/>
    <n v="49"/>
    <n v="6"/>
    <n v="55"/>
    <n v="114"/>
    <n v="153"/>
    <n v="267"/>
    <n v="188"/>
    <n v="168"/>
    <n v="356"/>
    <x v="9"/>
    <x v="28"/>
  </r>
  <r>
    <x v="17"/>
    <n v="121"/>
    <n v="288"/>
    <n v="129"/>
    <n v="124"/>
    <n v="46"/>
    <n v="708"/>
    <n v="518"/>
    <n v="1226"/>
    <n v="127"/>
    <m/>
    <n v="127"/>
    <n v="12"/>
    <n v="6"/>
    <n v="18"/>
    <n v="169"/>
    <n v="85"/>
    <n v="254"/>
    <n v="400"/>
    <n v="427"/>
    <n v="827"/>
    <x v="9"/>
    <x v="28"/>
  </r>
  <r>
    <x v="18"/>
    <n v="26358"/>
    <n v="157797"/>
    <n v="63127"/>
    <n v="11202"/>
    <n v="3490"/>
    <n v="261974"/>
    <n v="197006"/>
    <n v="458980"/>
    <n v="15643"/>
    <m/>
    <n v="15643"/>
    <n v="2848"/>
    <n v="2427"/>
    <n v="5275"/>
    <n v="55773"/>
    <n v="29185"/>
    <n v="84958"/>
    <n v="187710"/>
    <n v="165394"/>
    <n v="353104"/>
    <x v="9"/>
    <x v="28"/>
  </r>
  <r>
    <x v="26"/>
    <n v="7745"/>
    <n v="48971"/>
    <n v="23377"/>
    <n v="2593"/>
    <n v="1375"/>
    <n v="84061"/>
    <n v="98753"/>
    <n v="182814"/>
    <n v="2709"/>
    <m/>
    <n v="2709"/>
    <n v="715"/>
    <n v="1886"/>
    <n v="2601"/>
    <n v="19906"/>
    <n v="14016"/>
    <n v="33922"/>
    <n v="60731"/>
    <n v="82851"/>
    <n v="143582"/>
    <x v="9"/>
    <x v="28"/>
  </r>
  <r>
    <x v="22"/>
    <n v="161671"/>
    <n v="1247132"/>
    <n v="471309"/>
    <n v="40738"/>
    <n v="22158"/>
    <n v="1943008"/>
    <n v="1731434"/>
    <n v="3674442"/>
    <n v="33866"/>
    <m/>
    <n v="33866"/>
    <n v="11288"/>
    <n v="22938"/>
    <n v="34226"/>
    <n v="386732"/>
    <n v="219822"/>
    <n v="606554"/>
    <n v="1511122"/>
    <n v="1488674"/>
    <n v="2999796"/>
    <x v="9"/>
    <x v="28"/>
  </r>
  <r>
    <x v="23"/>
    <n v="67.336262729336298"/>
    <n v="82.150792338586172"/>
    <n v="65.03621563516387"/>
    <n v="50.679870121791922"/>
    <n v="51.983577712609971"/>
    <n v="74.562136328802708"/>
    <n v="56.557987785099549"/>
    <n v="64.836602829528474"/>
    <n v="40.326748353755107"/>
    <m/>
    <n v="40.326748353755107"/>
    <n v="50.927137378750281"/>
    <n v="39.233058529743779"/>
    <n v="42.447693815033922"/>
    <n v="62.670681234058137"/>
    <n v="50.592410517012816"/>
    <n v="57.68014287045613"/>
    <n v="80.265220345032901"/>
    <n v="57.961571900742143"/>
    <n v="67.395364950499228"/>
    <x v="9"/>
    <x v="28"/>
  </r>
  <r>
    <x v="24"/>
    <n v="6.1336596099855827"/>
    <n v="7.9033948680900146"/>
    <n v="7.4660446401698168"/>
    <n v="3.636672022853062"/>
    <n v="6.348997134670487"/>
    <n v="7.4167970867337978"/>
    <n v="8.788737398860949"/>
    <n v="8.0056690923351788"/>
    <n v="2.1649300006392638"/>
    <m/>
    <n v="2.1649300006392638"/>
    <n v="3.9634831460674156"/>
    <n v="9.4511742892459836"/>
    <n v="6.488341232227488"/>
    <n v="6.9340361823821564"/>
    <n v="7.5320198732225458"/>
    <n v="7.1394571435297438"/>
    <n v="8.0503009962175689"/>
    <n v="9.0007739095735033"/>
    <n v="8.4955027414019657"/>
    <x v="9"/>
    <x v="28"/>
  </r>
  <r>
    <x v="27"/>
    <n v="66.175649633950741"/>
    <n v="78.833480260081885"/>
    <n v="64.144894382824219"/>
    <n v="46.107489900299036"/>
    <n v="48.524828614008939"/>
    <n v="72.012053267569215"/>
    <n v="55.573741488500275"/>
    <n v="63.040691017907513"/>
    <n v="41.17858504438756"/>
    <m/>
    <n v="41.17858504438756"/>
    <n v="42.134586724750662"/>
    <n v="39.019001095214087"/>
    <n v="39.875457736935985"/>
    <n v="67.990895274628841"/>
    <n v="56.240843811622504"/>
    <n v="63.128801367068604"/>
    <n v="75.093063847597833"/>
    <n v="55.836335740026229"/>
    <n v="63.853531839229944"/>
    <x v="9"/>
    <x v="28"/>
  </r>
  <r>
    <x v="28"/>
    <n v="6.3516144520975768"/>
    <n v="8.1212341312893628"/>
    <n v="7.6342763891895489"/>
    <n v="3.7880390181066455"/>
    <n v="5.9604299689531954"/>
    <n v="7.6183285842787427"/>
    <n v="9.0380116002499182"/>
    <n v="8.2411385595502296"/>
    <n v="2.3157436208081785"/>
    <m/>
    <n v="2.3157436208081785"/>
    <n v="3.6329669460699034"/>
    <n v="10.387790993659463"/>
    <n v="6.7450052239919831"/>
    <n v="33"/>
    <n v="7.8707108208090952"/>
    <n v="7.4797235498480843"/>
    <n v="8.2690573872139748"/>
    <n v="9.248039647091046"/>
    <n v="8.7413387478552735"/>
    <x v="9"/>
    <x v="28"/>
  </r>
  <r>
    <x v="0"/>
    <n v="9579"/>
    <n v="36230"/>
    <n v="13993"/>
    <n v="6698"/>
    <n v="1514"/>
    <n v="68014"/>
    <n v="15155"/>
    <n v="83169"/>
    <n v="15888"/>
    <m/>
    <n v="15888"/>
    <n v="1584"/>
    <n v="202"/>
    <n v="1786"/>
    <n v="23672"/>
    <n v="8763"/>
    <n v="32435"/>
    <n v="26870"/>
    <n v="6190"/>
    <n v="33060"/>
    <x v="10"/>
    <x v="28"/>
  </r>
  <r>
    <x v="1"/>
    <n v="314"/>
    <n v="3148"/>
    <n v="1024"/>
    <n v="173"/>
    <n v="28"/>
    <n v="4687"/>
    <n v="5155"/>
    <n v="9842"/>
    <n v="78"/>
    <m/>
    <n v="78"/>
    <n v="52"/>
    <n v="6"/>
    <n v="58"/>
    <n v="192"/>
    <n v="174"/>
    <n v="366"/>
    <n v="4365"/>
    <n v="4975"/>
    <n v="9340"/>
    <x v="10"/>
    <x v="28"/>
  </r>
  <r>
    <x v="2"/>
    <n v="829"/>
    <n v="4658"/>
    <n v="845"/>
    <n v="63"/>
    <n v="47"/>
    <n v="6442"/>
    <n v="1795"/>
    <n v="8237"/>
    <n v="43"/>
    <m/>
    <n v="43"/>
    <n v="5"/>
    <n v="3"/>
    <n v="8"/>
    <n v="208"/>
    <n v="40"/>
    <n v="248"/>
    <n v="6186"/>
    <n v="1752"/>
    <n v="7938"/>
    <x v="10"/>
    <x v="28"/>
  </r>
  <r>
    <x v="3"/>
    <n v="4441"/>
    <n v="34372"/>
    <n v="13163"/>
    <n v="1383"/>
    <n v="834"/>
    <n v="54193"/>
    <n v="19993"/>
    <n v="74186"/>
    <n v="373"/>
    <m/>
    <n v="373"/>
    <n v="525"/>
    <n v="2037"/>
    <n v="2562"/>
    <n v="15821"/>
    <n v="5260"/>
    <n v="21081"/>
    <n v="37474"/>
    <n v="12696"/>
    <n v="50170"/>
    <x v="10"/>
    <x v="28"/>
  </r>
  <r>
    <x v="18"/>
    <n v="35852"/>
    <n v="170387"/>
    <n v="69996"/>
    <n v="13697"/>
    <n v="4882"/>
    <n v="294814"/>
    <n v="213269"/>
    <n v="508083"/>
    <n v="16551"/>
    <m/>
    <n v="16551"/>
    <n v="2522"/>
    <n v="1649"/>
    <n v="4171"/>
    <n v="66788"/>
    <n v="33326"/>
    <n v="100114"/>
    <n v="208953"/>
    <n v="178294"/>
    <n v="387247"/>
    <x v="2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2"/>
    <x v="30"/>
  </r>
  <r>
    <x v="22"/>
    <n v="240980"/>
    <n v="1266612"/>
    <n v="520119"/>
    <n v="51066"/>
    <n v="27097"/>
    <n v="2105874"/>
    <n v="1877380"/>
    <n v="3983254"/>
    <n v="48080"/>
    <m/>
    <n v="48080"/>
    <n v="9908"/>
    <n v="23090"/>
    <n v="32998"/>
    <n v="454238"/>
    <n v="286644"/>
    <n v="740882"/>
    <n v="1593648"/>
    <n v="1567646"/>
    <n v="3161294"/>
    <x v="2"/>
    <x v="30"/>
  </r>
  <r>
    <x v="23"/>
    <n v="79.419170280923311"/>
    <n v="80.703270152688688"/>
    <n v="73.177042297908741"/>
    <n v="60.718404813145789"/>
    <n v="62.975271915961699"/>
    <n v="77.684738240995728"/>
    <n v="61.716597023541247"/>
    <n v="69.241084062320297"/>
    <n v="55.630119868561117"/>
    <m/>
    <n v="55.630119868561117"/>
    <n v="43.016541483957802"/>
    <n v="45.751763493698981"/>
    <n v="44.89462728398253"/>
    <n v="73.858756538522201"/>
    <n v="67.849872653076687"/>
    <n v="71.411896360112081"/>
    <n v="80.23097932110808"/>
    <n v="61.021618909451576"/>
    <n v="69.397755506411613"/>
    <x v="2"/>
    <x v="30"/>
  </r>
  <r>
    <x v="24"/>
    <n v="6.7215218118933393"/>
    <n v="7.4337361418418073"/>
    <n v="7.430696039773701"/>
    <n v="3.7282616631379133"/>
    <n v="5.5503891847603439"/>
    <n v="7.1430596918735203"/>
    <n v="8.8028733664995844"/>
    <n v="7.8397702737544854"/>
    <n v="2.9049604253519425"/>
    <m/>
    <n v="2.9049604253519425"/>
    <n v="3.9286280729579697"/>
    <n v="14.002425712553062"/>
    <n v="7.911292256053704"/>
    <n v="6.801191830867821"/>
    <n v="8.6012122666986741"/>
    <n v="7.4003835627384777"/>
    <n v="7.6268251712107507"/>
    <n v="8.792477593188778"/>
    <n v="8.1635080452527706"/>
    <x v="2"/>
    <x v="30"/>
  </r>
  <r>
    <x v="27"/>
    <n v="76.374861346254889"/>
    <n v="78.925270036907861"/>
    <n v="72.270001457021692"/>
    <n v="59.857098301624653"/>
    <n v="66.74953288786142"/>
    <n v="76.109931580227197"/>
    <n v="61.313433577947933"/>
    <n v="68.285820402519036"/>
    <n v="55.044775884087215"/>
    <m/>
    <n v="55.044775884087215"/>
    <n v="35.929481016964196"/>
    <n v="46.053271053271054"/>
    <n v="42.880780122450304"/>
    <n v="72.150980225984"/>
    <n v="68.583910952563727"/>
    <n v="70.698444293328805"/>
    <n v="78.718208829796808"/>
    <n v="60.417601247324555"/>
    <n v="68.397481140937927"/>
    <x v="2"/>
    <x v="30"/>
  </r>
  <r>
    <x v="28"/>
    <n v="7.0344132275843529"/>
    <n v="8.0716104356782452"/>
    <n v="7.8243831564745872"/>
    <n v="3.8318942045896538"/>
    <n v="5.5390578805597528"/>
    <n v="7.6306367259207182"/>
    <n v="9.3742763852909103"/>
    <n v="8.3697904115992188"/>
    <n v="2.6405422780214796"/>
    <m/>
    <n v="2.6405422780214796"/>
    <n v="3.1763859832635983"/>
    <n v="13.881383519837232"/>
    <n v="7.3644830056515165"/>
    <n v="7.6841400466035452"/>
    <n v="10.333147050247838"/>
    <n v="8.5499926536868571"/>
    <n v="8.143211212631952"/>
    <n v="9.1708244434604076"/>
    <n v="8.6246381321489523"/>
    <x v="2"/>
    <x v="30"/>
  </r>
  <r>
    <x v="0"/>
    <n v="10024"/>
    <n v="37243"/>
    <n v="16890"/>
    <n v="7776"/>
    <n v="2231"/>
    <n v="74164"/>
    <n v="21530"/>
    <n v="95694"/>
    <n v="16189"/>
    <m/>
    <n v="16189"/>
    <n v="2146"/>
    <n v="130"/>
    <n v="2276"/>
    <n v="26007"/>
    <n v="11855"/>
    <n v="37862"/>
    <n v="29822"/>
    <n v="9545"/>
    <n v="39367"/>
    <x v="2"/>
    <x v="31"/>
  </r>
  <r>
    <x v="1"/>
    <n v="476"/>
    <n v="3900"/>
    <n v="1728"/>
    <n v="230"/>
    <n v="92"/>
    <n v="6426"/>
    <n v="6867"/>
    <n v="13293"/>
    <n v="87"/>
    <m/>
    <n v="87"/>
    <n v="52"/>
    <n v="0"/>
    <n v="52"/>
    <n v="414"/>
    <n v="135"/>
    <n v="549"/>
    <n v="5873"/>
    <n v="6732"/>
    <n v="12605"/>
    <x v="2"/>
    <x v="31"/>
  </r>
  <r>
    <x v="2"/>
    <n v="1074"/>
    <n v="5357"/>
    <n v="1179"/>
    <n v="64"/>
    <n v="66"/>
    <n v="7740"/>
    <n v="2130"/>
    <n v="9870"/>
    <n v="22"/>
    <m/>
    <n v="22"/>
    <n v="14"/>
    <n v="0"/>
    <n v="14"/>
    <n v="132"/>
    <n v="67"/>
    <n v="199"/>
    <n v="7572"/>
    <n v="2063"/>
    <n v="9635"/>
    <x v="2"/>
    <x v="31"/>
  </r>
  <r>
    <x v="3"/>
    <n v="5043"/>
    <n v="35618"/>
    <n v="13064"/>
    <n v="1396"/>
    <n v="918"/>
    <n v="56039"/>
    <n v="19872"/>
    <n v="75911"/>
    <n v="425"/>
    <m/>
    <n v="425"/>
    <n v="452"/>
    <n v="2287"/>
    <n v="2739"/>
    <n v="19584"/>
    <n v="5695"/>
    <n v="25279"/>
    <n v="35578"/>
    <n v="11890"/>
    <n v="47468"/>
    <x v="2"/>
    <x v="31"/>
  </r>
  <r>
    <x v="4"/>
    <n v="529"/>
    <n v="4891"/>
    <n v="2592"/>
    <n v="746"/>
    <n v="415"/>
    <n v="9173"/>
    <n v="3518"/>
    <n v="12691"/>
    <n v="225"/>
    <m/>
    <n v="225"/>
    <n v="128"/>
    <n v="36"/>
    <n v="164"/>
    <n v="1754"/>
    <n v="201"/>
    <n v="1955"/>
    <n v="7066"/>
    <n v="3281"/>
    <n v="10347"/>
    <x v="2"/>
    <x v="31"/>
  </r>
  <r>
    <x v="5"/>
    <n v="9680"/>
    <n v="45002"/>
    <n v="18568"/>
    <n v="1254"/>
    <n v="1574"/>
    <n v="76078"/>
    <n v="100706"/>
    <n v="176784"/>
    <n v="335"/>
    <m/>
    <n v="335"/>
    <n v="86"/>
    <n v="127"/>
    <n v="213"/>
    <n v="7458"/>
    <n v="2133"/>
    <n v="9591"/>
    <n v="68199"/>
    <n v="98446"/>
    <n v="166645"/>
    <x v="2"/>
    <x v="31"/>
  </r>
  <r>
    <x v="25"/>
    <n v="413"/>
    <n v="1124"/>
    <n v="316"/>
    <n v="93"/>
    <n v="30"/>
    <n v="1976"/>
    <n v="2647"/>
    <n v="4623"/>
    <n v="78"/>
    <m/>
    <n v="78"/>
    <n v="10"/>
    <n v="0"/>
    <n v="10"/>
    <n v="277"/>
    <n v="141"/>
    <n v="418"/>
    <n v="1611"/>
    <n v="2506"/>
    <n v="4117"/>
    <x v="2"/>
    <x v="31"/>
  </r>
  <r>
    <x v="6"/>
    <n v="1171"/>
    <n v="5105"/>
    <n v="1518"/>
    <n v="258"/>
    <n v="131"/>
    <n v="8183"/>
    <n v="1583"/>
    <n v="9766"/>
    <n v="264"/>
    <m/>
    <n v="264"/>
    <n v="34"/>
    <n v="12"/>
    <n v="46"/>
    <n v="390"/>
    <n v="181"/>
    <n v="571"/>
    <n v="7495"/>
    <n v="1390"/>
    <n v="8885"/>
    <x v="2"/>
    <x v="31"/>
  </r>
  <r>
    <x v="7"/>
    <n v="537"/>
    <n v="5706"/>
    <n v="2505"/>
    <n v="93"/>
    <n v="0"/>
    <n v="8841"/>
    <n v="10798"/>
    <n v="19639"/>
    <n v="67"/>
    <m/>
    <n v="67"/>
    <n v="2"/>
    <n v="0"/>
    <n v="2"/>
    <n v="958"/>
    <n v="1962"/>
    <n v="2920"/>
    <n v="7814"/>
    <n v="8836"/>
    <n v="16650"/>
    <x v="2"/>
    <x v="31"/>
  </r>
  <r>
    <x v="8"/>
    <n v="336"/>
    <n v="1539"/>
    <n v="1224"/>
    <n v="93"/>
    <n v="6"/>
    <n v="3198"/>
    <n v="7746"/>
    <n v="10944"/>
    <n v="60"/>
    <m/>
    <n v="60"/>
    <n v="5"/>
    <n v="0"/>
    <n v="5"/>
    <n v="371"/>
    <n v="773"/>
    <n v="1144"/>
    <n v="2762"/>
    <n v="6973"/>
    <n v="9735"/>
    <x v="2"/>
    <x v="31"/>
  </r>
  <r>
    <x v="9"/>
    <n v="289"/>
    <n v="2076"/>
    <n v="2139"/>
    <n v="1050"/>
    <n v="2"/>
    <n v="5556"/>
    <n v="9693"/>
    <n v="15249"/>
    <n v="39"/>
    <m/>
    <n v="39"/>
    <n v="5"/>
    <n v="3"/>
    <n v="8"/>
    <n v="165"/>
    <n v="1331"/>
    <n v="1496"/>
    <n v="5347"/>
    <n v="8359"/>
    <n v="13706"/>
    <x v="2"/>
    <x v="31"/>
  </r>
  <r>
    <x v="10"/>
    <n v="843"/>
    <n v="1747"/>
    <n v="2730"/>
    <n v="33"/>
    <n v="30"/>
    <n v="5383"/>
    <n v="13331"/>
    <n v="18714"/>
    <n v="39"/>
    <m/>
    <n v="39"/>
    <n v="6"/>
    <n v="6"/>
    <n v="12"/>
    <n v="1004"/>
    <n v="4524"/>
    <n v="5528"/>
    <n v="4334"/>
    <n v="8801"/>
    <n v="13135"/>
    <x v="2"/>
    <x v="31"/>
  </r>
  <r>
    <x v="11"/>
    <n v="211"/>
    <n v="692"/>
    <n v="312"/>
    <n v="70"/>
    <n v="69"/>
    <n v="1354"/>
    <n v="607"/>
    <n v="1961"/>
    <n v="52"/>
    <m/>
    <n v="52"/>
    <n v="20"/>
    <n v="57"/>
    <n v="77"/>
    <n v="218"/>
    <n v="84"/>
    <n v="302"/>
    <n v="1064"/>
    <n v="466"/>
    <n v="1530"/>
    <x v="2"/>
    <x v="31"/>
  </r>
  <r>
    <x v="12"/>
    <n v="314"/>
    <n v="1408"/>
    <n v="433"/>
    <n v="59"/>
    <n v="82"/>
    <n v="2296"/>
    <n v="1004"/>
    <n v="3300"/>
    <n v="40"/>
    <m/>
    <n v="40"/>
    <n v="28"/>
    <n v="51"/>
    <n v="79"/>
    <n v="596"/>
    <n v="199"/>
    <n v="795"/>
    <n v="1632"/>
    <n v="754"/>
    <n v="2386"/>
    <x v="2"/>
    <x v="31"/>
  </r>
  <r>
    <x v="19"/>
    <n v="706"/>
    <n v="1135"/>
    <n v="356"/>
    <n v="54"/>
    <n v="34"/>
    <n v="2285"/>
    <n v="2566"/>
    <n v="4851"/>
    <n v="49"/>
    <m/>
    <n v="49"/>
    <n v="1"/>
    <n v="0"/>
    <n v="1"/>
    <n v="92"/>
    <n v="76"/>
    <n v="168"/>
    <n v="2143"/>
    <n v="2490"/>
    <n v="4633"/>
    <x v="2"/>
    <x v="31"/>
  </r>
  <r>
    <x v="20"/>
    <n v="300"/>
    <n v="1644"/>
    <n v="604"/>
    <n v="102"/>
    <n v="49"/>
    <n v="2699"/>
    <n v="1584"/>
    <n v="4283"/>
    <n v="102"/>
    <m/>
    <n v="102"/>
    <n v="10"/>
    <n v="0"/>
    <n v="10"/>
    <n v="266"/>
    <n v="67"/>
    <n v="333"/>
    <n v="2321"/>
    <n v="1517"/>
    <n v="3838"/>
    <x v="2"/>
    <x v="31"/>
  </r>
  <r>
    <x v="13"/>
    <n v="429"/>
    <n v="1591"/>
    <n v="881"/>
    <n v="173"/>
    <n v="64"/>
    <n v="3138"/>
    <n v="2625"/>
    <n v="5763"/>
    <n v="225"/>
    <m/>
    <n v="225"/>
    <n v="48"/>
    <n v="33"/>
    <n v="81"/>
    <n v="344"/>
    <n v="400"/>
    <n v="744"/>
    <n v="2521"/>
    <n v="2192"/>
    <n v="4713"/>
    <x v="2"/>
    <x v="31"/>
  </r>
  <r>
    <x v="14"/>
    <n v="216"/>
    <n v="431"/>
    <n v="202"/>
    <n v="57"/>
    <n v="69"/>
    <n v="975"/>
    <n v="633"/>
    <n v="1608"/>
    <n v="98"/>
    <m/>
    <n v="98"/>
    <n v="25"/>
    <n v="0"/>
    <n v="25"/>
    <n v="145"/>
    <n v="163"/>
    <n v="308"/>
    <n v="707"/>
    <n v="470"/>
    <n v="1177"/>
    <x v="2"/>
    <x v="31"/>
  </r>
  <r>
    <x v="16"/>
    <n v="113"/>
    <n v="239"/>
    <n v="208"/>
    <n v="228"/>
    <n v="154"/>
    <n v="942"/>
    <n v="404"/>
    <n v="1346"/>
    <n v="373"/>
    <m/>
    <n v="373"/>
    <n v="27"/>
    <n v="15"/>
    <n v="42"/>
    <n v="147"/>
    <n v="154"/>
    <n v="301"/>
    <n v="395"/>
    <n v="235"/>
    <n v="630"/>
    <x v="2"/>
    <x v="31"/>
  </r>
  <r>
    <x v="17"/>
    <n v="642"/>
    <n v="547"/>
    <n v="187"/>
    <n v="177"/>
    <n v="32"/>
    <n v="1585"/>
    <n v="1154"/>
    <n v="2739"/>
    <n v="237"/>
    <m/>
    <n v="237"/>
    <n v="14"/>
    <n v="12"/>
    <n v="26"/>
    <n v="137"/>
    <n v="214"/>
    <n v="351"/>
    <n v="1197"/>
    <n v="928"/>
    <n v="2125"/>
    <x v="2"/>
    <x v="31"/>
  </r>
  <r>
    <x v="18"/>
    <n v="33346"/>
    <n v="156995"/>
    <n v="67636"/>
    <n v="14006"/>
    <n v="6048"/>
    <n v="278031"/>
    <n v="210998"/>
    <n v="489029"/>
    <n v="19006"/>
    <m/>
    <n v="19006"/>
    <n v="3113"/>
    <n v="2769"/>
    <n v="5882"/>
    <n v="60459"/>
    <n v="30355"/>
    <n v="90814"/>
    <n v="195453"/>
    <n v="177874"/>
    <n v="373327"/>
    <x v="2"/>
    <x v="31"/>
  </r>
  <r>
    <x v="21"/>
    <n v="9638"/>
    <n v="49724"/>
    <n v="22958"/>
    <n v="2633"/>
    <n v="1461"/>
    <n v="86414"/>
    <n v="98596"/>
    <n v="185010"/>
    <n v="2629"/>
    <m/>
    <n v="2629"/>
    <n v="715"/>
    <n v="1894"/>
    <n v="2609"/>
    <n v="19859"/>
    <n v="13691"/>
    <n v="33550"/>
    <n v="63211"/>
    <n v="83011"/>
    <n v="146222"/>
    <x v="2"/>
    <x v="31"/>
  </r>
  <r>
    <x v="22"/>
    <n v="226840"/>
    <n v="1221947"/>
    <n v="494986"/>
    <n v="54279"/>
    <n v="29514"/>
    <n v="2027566"/>
    <n v="1836382"/>
    <n v="3863948"/>
    <n v="49531"/>
    <m/>
    <n v="49531"/>
    <n v="10050"/>
    <n v="31380"/>
    <n v="41430"/>
    <n v="460212"/>
    <n v="286611"/>
    <n v="746823"/>
    <n v="1507773"/>
    <n v="1518391"/>
    <n v="3026164"/>
    <x v="2"/>
    <x v="31"/>
  </r>
  <r>
    <x v="23"/>
    <n v="75.922591355454557"/>
    <n v="79.272876601420492"/>
    <n v="69.550005760870476"/>
    <n v="66.499638582262349"/>
    <n v="65.165264622110357"/>
    <n v="75.688377853946903"/>
    <n v="60.081675759927442"/>
    <n v="67.371214459200985"/>
    <n v="60.774978834096125"/>
    <m/>
    <n v="60.774978834096125"/>
    <n v="45.341755019174371"/>
    <n v="53.445515549954017"/>
    <n v="51.224668949912832"/>
    <n v="74.754763014737776"/>
    <n v="67.529881886146072"/>
    <n v="71.806451612903231"/>
    <n v="76.945213190231797"/>
    <n v="59.004655815144595"/>
    <n v="66.760264220423124"/>
    <x v="2"/>
    <x v="31"/>
  </r>
  <r>
    <x v="24"/>
    <n v="6.8026150062976072"/>
    <n v="7.7833497882098159"/>
    <n v="7.3183807439824946"/>
    <n v="3.8754105383407111"/>
    <n v="4.8799603174603172"/>
    <n v="7.2925896752520405"/>
    <n v="8.7033147233623076"/>
    <n v="7.9012655691175775"/>
    <n v="2.6060717668104809"/>
    <m/>
    <n v="2.6060717668104809"/>
    <n v="3.2283970446514618"/>
    <n v="11.33261105092091"/>
    <n v="7.0435226113566811"/>
    <n v="7.6119684414231132"/>
    <n v="9.441970021413276"/>
    <n v="8.2236549430704518"/>
    <n v="7.7142484382434651"/>
    <n v="8.5363290868817252"/>
    <n v="8.1059339399507664"/>
    <x v="2"/>
    <x v="31"/>
  </r>
  <r>
    <x v="27"/>
    <n v="77.14694150469208"/>
    <n v="78.063398850543891"/>
    <n v="69.713486463203338"/>
    <n v="59.777186985694392"/>
    <n v="63.553121910411441"/>
    <n v="74.940326027418394"/>
    <n v="59.930885183532347"/>
    <n v="66.941456617960597"/>
    <n v="54.356536072017242"/>
    <m/>
    <n v="54.356536072017242"/>
    <n v="44.696192696192696"/>
    <n v="50.065704564120615"/>
    <n v="48.594182530556623"/>
    <n v="72.823908555314972"/>
    <n v="67.876220388089493"/>
    <n v="70.804868355688029"/>
    <n v="76.803439626366014"/>
    <n v="58.845547912659498"/>
    <n v="66.608649861170008"/>
    <x v="2"/>
    <x v="31"/>
  </r>
  <r>
    <x v="28"/>
    <n v="6.9848234974845003"/>
    <n v="8.2444694076944494"/>
    <n v="7.8025784085369159"/>
    <n v="3.9939662221219727"/>
    <n v="4.8874722189729791"/>
    <n v="7.7021124201317539"/>
    <n v="9.4404501123683264"/>
    <n v="8.4439460592511892"/>
    <n v="2.6390273930440133"/>
    <m/>
    <n v="2.6390273930440133"/>
    <n v="3.5135597361348645"/>
    <n v="12.040349887133182"/>
    <n v="7.4704726987036798"/>
    <n v="7.8963624009609665"/>
    <n v="10.581260595632701"/>
    <n v="8.766557594843281"/>
    <n v="8.1676013159862428"/>
    <n v="9.2128706024358955"/>
    <n v="8.6604090673769658"/>
    <x v="2"/>
    <x v="31"/>
  </r>
  <r>
    <x v="0"/>
    <n v="9849"/>
    <n v="46534"/>
    <n v="25277"/>
    <n v="7878"/>
    <n v="1671"/>
    <n v="91209"/>
    <n v="28841"/>
    <n v="120050"/>
    <n v="15192"/>
    <m/>
    <n v="15192"/>
    <n v="1701"/>
    <n v="221"/>
    <n v="1922"/>
    <n v="34712"/>
    <n v="17923"/>
    <n v="52635"/>
    <n v="39604"/>
    <n v="10697"/>
    <n v="50301"/>
    <x v="3"/>
    <x v="30"/>
  </r>
  <r>
    <x v="1"/>
    <n v="899"/>
    <n v="5487"/>
    <n v="1684"/>
    <n v="160"/>
    <n v="130"/>
    <n v="8360"/>
    <n v="7615"/>
    <n v="15975"/>
    <n v="52"/>
    <m/>
    <n v="52"/>
    <n v="50"/>
    <n v="23"/>
    <n v="73"/>
    <n v="339"/>
    <n v="161"/>
    <n v="500"/>
    <n v="7919"/>
    <n v="7431"/>
    <n v="15350"/>
    <x v="3"/>
    <x v="30"/>
  </r>
  <r>
    <x v="2"/>
    <n v="1367"/>
    <n v="4854"/>
    <n v="946"/>
    <n v="75"/>
    <n v="62"/>
    <n v="7304"/>
    <n v="680"/>
    <n v="7984"/>
    <n v="50"/>
    <m/>
    <n v="50"/>
    <n v="5"/>
    <n v="0"/>
    <n v="5"/>
    <n v="160"/>
    <n v="20"/>
    <n v="180"/>
    <n v="7089"/>
    <n v="660"/>
    <n v="7749"/>
    <x v="3"/>
    <x v="30"/>
  </r>
  <r>
    <x v="3"/>
    <n v="5477"/>
    <n v="29916"/>
    <n v="9639"/>
    <n v="765"/>
    <n v="621"/>
    <n v="46418"/>
    <n v="11493"/>
    <n v="57911"/>
    <n v="381"/>
    <m/>
    <n v="381"/>
    <n v="304"/>
    <n v="1147"/>
    <n v="1451"/>
    <n v="13498"/>
    <n v="3561"/>
    <n v="17059"/>
    <n v="32235"/>
    <n v="6785"/>
    <n v="39020"/>
    <x v="3"/>
    <x v="30"/>
  </r>
  <r>
    <x v="4"/>
    <n v="782"/>
    <n v="5884"/>
    <n v="1367"/>
    <n v="527"/>
    <n v="190"/>
    <n v="8750"/>
    <n v="4336"/>
    <n v="13086"/>
    <n v="243"/>
    <m/>
    <n v="243"/>
    <n v="57"/>
    <n v="79"/>
    <n v="136"/>
    <n v="2090"/>
    <n v="293"/>
    <n v="2383"/>
    <n v="6360"/>
    <n v="3964"/>
    <n v="10324"/>
    <x v="3"/>
    <x v="30"/>
  </r>
  <r>
    <x v="5"/>
    <n v="10182"/>
    <n v="38178"/>
    <n v="14575"/>
    <n v="507"/>
    <n v="1221"/>
    <n v="64663"/>
    <n v="77682"/>
    <n v="142345"/>
    <n v="256"/>
    <m/>
    <n v="256"/>
    <n v="55"/>
    <n v="5"/>
    <n v="60"/>
    <n v="3790"/>
    <n v="1816"/>
    <n v="5606"/>
    <n v="60562"/>
    <n v="75861"/>
    <n v="136423"/>
    <x v="3"/>
    <x v="30"/>
  </r>
  <r>
    <x v="25"/>
    <n v="436"/>
    <n v="1153"/>
    <n v="316"/>
    <n v="55"/>
    <n v="21"/>
    <n v="1981"/>
    <n v="3488"/>
    <n v="5469"/>
    <n v="24"/>
    <m/>
    <n v="24"/>
    <n v="12"/>
    <n v="0"/>
    <n v="12"/>
    <n v="58"/>
    <n v="54"/>
    <n v="112"/>
    <n v="1887"/>
    <n v="3434"/>
    <n v="5321"/>
    <x v="3"/>
    <x v="30"/>
  </r>
  <r>
    <x v="6"/>
    <n v="491"/>
    <n v="2714"/>
    <n v="991"/>
    <n v="145"/>
    <n v="106"/>
    <n v="4447"/>
    <n v="1363"/>
    <n v="5810"/>
    <n v="223"/>
    <m/>
    <n v="223"/>
    <n v="65"/>
    <n v="23"/>
    <n v="88"/>
    <n v="297"/>
    <n v="177"/>
    <n v="474"/>
    <n v="3862"/>
    <n v="1163"/>
    <n v="5025"/>
    <x v="3"/>
    <x v="30"/>
  </r>
  <r>
    <x v="7"/>
    <n v="117"/>
    <n v="2035"/>
    <n v="1626"/>
    <n v="31"/>
    <n v="15"/>
    <n v="3824"/>
    <n v="4709"/>
    <n v="8533"/>
    <n v="34"/>
    <m/>
    <n v="34"/>
    <n v="16"/>
    <n v="0"/>
    <n v="16"/>
    <n v="262"/>
    <n v="807"/>
    <n v="1069"/>
    <n v="3512"/>
    <n v="3902"/>
    <n v="7414"/>
    <x v="3"/>
    <x v="30"/>
  </r>
  <r>
    <x v="8"/>
    <n v="115"/>
    <n v="587"/>
    <n v="205"/>
    <n v="8"/>
    <n v="9"/>
    <n v="924"/>
    <n v="2714"/>
    <n v="3638"/>
    <n v="10"/>
    <m/>
    <n v="10"/>
    <n v="0"/>
    <n v="0"/>
    <n v="0"/>
    <n v="86"/>
    <n v="254"/>
    <n v="340"/>
    <n v="828"/>
    <n v="2460"/>
    <n v="3288"/>
    <x v="3"/>
    <x v="30"/>
  </r>
  <r>
    <x v="9"/>
    <n v="90"/>
    <n v="1024"/>
    <n v="632"/>
    <n v="586"/>
    <n v="8"/>
    <n v="2340"/>
    <n v="4100"/>
    <n v="6440"/>
    <n v="28"/>
    <m/>
    <n v="28"/>
    <n v="7"/>
    <n v="5"/>
    <n v="12"/>
    <n v="65"/>
    <n v="356"/>
    <n v="421"/>
    <n v="2240"/>
    <n v="3739"/>
    <n v="5979"/>
    <x v="3"/>
    <x v="30"/>
  </r>
  <r>
    <x v="10"/>
    <n v="226"/>
    <n v="563"/>
    <n v="920"/>
    <n v="33"/>
    <n v="17"/>
    <n v="1759"/>
    <n v="4277"/>
    <n v="6036"/>
    <n v="40"/>
    <m/>
    <n v="40"/>
    <n v="4"/>
    <n v="0"/>
    <n v="4"/>
    <n v="273"/>
    <n v="1532"/>
    <n v="1805"/>
    <n v="1442"/>
    <n v="2745"/>
    <n v="4187"/>
    <x v="3"/>
    <x v="30"/>
  </r>
  <r>
    <x v="11"/>
    <n v="437"/>
    <n v="966"/>
    <n v="345"/>
    <n v="74"/>
    <n v="66"/>
    <n v="1888"/>
    <n v="908"/>
    <n v="2796"/>
    <n v="57"/>
    <m/>
    <n v="57"/>
    <n v="24"/>
    <n v="9"/>
    <n v="33"/>
    <n v="263"/>
    <n v="77"/>
    <n v="340"/>
    <n v="1544"/>
    <n v="822"/>
    <n v="2366"/>
    <x v="3"/>
    <x v="30"/>
  </r>
  <r>
    <x v="12"/>
    <n v="338"/>
    <n v="1105"/>
    <n v="325"/>
    <n v="32"/>
    <n v="24"/>
    <n v="1824"/>
    <n v="772"/>
    <n v="2596"/>
    <n v="33"/>
    <m/>
    <n v="33"/>
    <n v="37"/>
    <n v="28"/>
    <n v="65"/>
    <n v="289"/>
    <n v="147"/>
    <n v="436"/>
    <n v="1465"/>
    <n v="597"/>
    <n v="2062"/>
    <x v="3"/>
    <x v="30"/>
  </r>
  <r>
    <x v="19"/>
    <n v="990"/>
    <n v="2527"/>
    <n v="479"/>
    <n v="25"/>
    <n v="30"/>
    <n v="4051"/>
    <n v="2934"/>
    <n v="6985"/>
    <n v="47"/>
    <m/>
    <n v="47"/>
    <n v="3"/>
    <n v="0"/>
    <n v="3"/>
    <n v="109"/>
    <n v="80"/>
    <n v="189"/>
    <n v="3892"/>
    <n v="2854"/>
    <n v="6746"/>
    <x v="3"/>
    <x v="30"/>
  </r>
  <r>
    <x v="20"/>
    <n v="328"/>
    <n v="2464"/>
    <n v="813"/>
    <n v="79"/>
    <n v="15"/>
    <n v="3699"/>
    <n v="2703"/>
    <n v="6402"/>
    <n v="59"/>
    <m/>
    <n v="59"/>
    <n v="5"/>
    <n v="5"/>
    <n v="10"/>
    <n v="393"/>
    <n v="80"/>
    <n v="473"/>
    <n v="3242"/>
    <n v="2618"/>
    <n v="5860"/>
    <x v="3"/>
    <x v="30"/>
  </r>
  <r>
    <x v="13"/>
    <n v="777"/>
    <n v="2517"/>
    <n v="972"/>
    <n v="150"/>
    <n v="154"/>
    <n v="4570"/>
    <n v="2587"/>
    <n v="7157"/>
    <n v="148"/>
    <m/>
    <n v="148"/>
    <n v="33"/>
    <n v="0"/>
    <n v="33"/>
    <n v="583"/>
    <n v="230"/>
    <n v="813"/>
    <n v="3806"/>
    <n v="2357"/>
    <n v="6163"/>
    <x v="3"/>
    <x v="30"/>
  </r>
  <r>
    <x v="14"/>
    <n v="146"/>
    <n v="363"/>
    <n v="84"/>
    <n v="50"/>
    <n v="21"/>
    <n v="664"/>
    <n v="501"/>
    <n v="1165"/>
    <n v="75"/>
    <m/>
    <n v="75"/>
    <n v="12"/>
    <n v="5"/>
    <n v="17"/>
    <n v="118"/>
    <n v="113"/>
    <n v="231"/>
    <n v="459"/>
    <n v="383"/>
    <n v="842"/>
    <x v="3"/>
    <x v="30"/>
  </r>
  <r>
    <x v="16"/>
    <n v="50"/>
    <n v="202"/>
    <n v="222"/>
    <n v="249"/>
    <n v="141"/>
    <n v="864"/>
    <n v="422"/>
    <n v="1286"/>
    <n v="437"/>
    <m/>
    <n v="437"/>
    <n v="67"/>
    <n v="5"/>
    <n v="72"/>
    <n v="125"/>
    <n v="265"/>
    <n v="390"/>
    <n v="235"/>
    <n v="152"/>
    <n v="387"/>
    <x v="3"/>
    <x v="30"/>
  </r>
  <r>
    <x v="17"/>
    <n v="756"/>
    <n v="515"/>
    <n v="241"/>
    <n v="190"/>
    <n v="82"/>
    <n v="1784"/>
    <n v="1066"/>
    <n v="2850"/>
    <n v="204"/>
    <m/>
    <n v="204"/>
    <n v="4"/>
    <n v="9"/>
    <n v="13"/>
    <n v="176"/>
    <n v="206"/>
    <n v="382"/>
    <n v="1400"/>
    <n v="851"/>
    <n v="2251"/>
    <x v="3"/>
    <x v="30"/>
  </r>
  <r>
    <x v="18"/>
    <n v="33853"/>
    <n v="149588"/>
    <n v="61659"/>
    <n v="11619"/>
    <n v="4604"/>
    <n v="261323"/>
    <n v="163191"/>
    <n v="424514"/>
    <n v="17593"/>
    <m/>
    <n v="17593"/>
    <n v="2461"/>
    <n v="1564"/>
    <n v="4025"/>
    <n v="57686"/>
    <n v="28152"/>
    <n v="85838"/>
    <n v="183583"/>
    <n v="133475"/>
    <n v="317058"/>
    <x v="3"/>
    <x v="30"/>
  </r>
  <r>
    <x v="21"/>
    <n v="9788"/>
    <n v="50628"/>
    <n v="22928"/>
    <n v="2713"/>
    <n v="1388"/>
    <n v="87445"/>
    <n v="98127"/>
    <n v="185572"/>
    <n v="2788"/>
    <m/>
    <n v="2788"/>
    <n v="743"/>
    <n v="1628"/>
    <n v="2371"/>
    <n v="19839"/>
    <n v="13628"/>
    <n v="33467"/>
    <n v="64075"/>
    <n v="82871"/>
    <n v="146946"/>
    <x v="3"/>
    <x v="30"/>
  </r>
  <r>
    <x v="22"/>
    <n v="236407"/>
    <n v="1169989"/>
    <n v="457858"/>
    <n v="37107"/>
    <n v="22468"/>
    <n v="1923829"/>
    <n v="1453361"/>
    <n v="3377190"/>
    <n v="42222"/>
    <m/>
    <n v="42222"/>
    <n v="6702"/>
    <n v="15466"/>
    <n v="22168"/>
    <n v="446888"/>
    <n v="233964"/>
    <n v="680852"/>
    <n v="1428017"/>
    <n v="1203931"/>
    <n v="2631948"/>
    <x v="3"/>
    <x v="30"/>
  </r>
  <r>
    <x v="23"/>
    <n v="80.509126821958858"/>
    <n v="77.031747912880888"/>
    <n v="66.564608048383349"/>
    <n v="45.591596019166971"/>
    <n v="53.957732949087415"/>
    <n v="73.334819982083971"/>
    <n v="49.370068041076017"/>
    <n v="60.662707736080876"/>
    <n v="50.480631276901008"/>
    <m/>
    <n v="50.480631276901008"/>
    <n v="30.06729475100942"/>
    <n v="31.666666666666668"/>
    <n v="31.165471671587234"/>
    <n v="75.085773812524153"/>
    <n v="57.226298796595245"/>
    <n v="67.813268792143504"/>
    <n v="74.288828196124328"/>
    <n v="48.425906931656833"/>
    <n v="59.703292365903124"/>
    <x v="3"/>
    <x v="30"/>
  </r>
  <r>
    <x v="24"/>
    <n v="6.9833397335538949"/>
    <n v="7.8214094713479687"/>
    <n v="7.4256475129340407"/>
    <n v="3.1936483346243221"/>
    <n v="4.8801042571676803"/>
    <n v="7.3618816560348685"/>
    <n v="8.9058894179213315"/>
    <n v="7.9554266761520234"/>
    <n v="2.3999317910532598"/>
    <m/>
    <n v="2.3999317910532598"/>
    <n v="2.7232832182039823"/>
    <n v="9.8887468030690542"/>
    <n v="5.5075776397515526"/>
    <n v="7.7469056616856777"/>
    <n v="8.3107416879795402"/>
    <n v="7.9318250658216645"/>
    <n v="7.7785906102416886"/>
    <n v="9.0198988574639447"/>
    <n v="8.3011562553223701"/>
    <x v="3"/>
    <x v="30"/>
  </r>
  <r>
    <x v="27"/>
    <n v="77.399885844363311"/>
    <n v="78.455801741694557"/>
    <n v="70.855441107772521"/>
    <n v="56.32019690927978"/>
    <n v="63.578012241884394"/>
    <n v="75.421887382340444"/>
    <n v="58.352268568806139"/>
    <n v="66.395792468691397"/>
    <n v="53.913169783131956"/>
    <m/>
    <n v="53.913169783131956"/>
    <n v="34.47604640557045"/>
    <n v="42.48634434584848"/>
    <n v="39.976158192484256"/>
    <n v="72.878614999506354"/>
    <n v="65.767974054389725"/>
    <n v="69.983111524439892"/>
    <n v="77.620015284258187"/>
    <n v="57.444453896332554"/>
    <n v="66.241897147127645"/>
    <x v="3"/>
    <x v="30"/>
  </r>
  <r>
    <x v="28"/>
    <n v="7.0211703431372552"/>
    <n v="8.009240419210073"/>
    <n v="7.7277316077901039"/>
    <n v="3.6841224294595887"/>
    <n v="5.3860277427490546"/>
    <n v="7.5640677368476927"/>
    <n v="9.2719842941606281"/>
    <n v="8.2721890601921366"/>
    <n v="2.5804826832763439"/>
    <m/>
    <n v="2.5804826832763439"/>
    <n v="3.0660797309328323"/>
    <n v="12.917579873437258"/>
    <n v="6.9139136725343624"/>
    <n v="7.7000761440310566"/>
    <n v="9.8177324739281584"/>
    <n v="8.3928479410066181"/>
    <n v="8.0536298584243475"/>
    <n v="9.1388635480211651"/>
    <n v="8.5501840978912949"/>
    <x v="3"/>
    <x v="30"/>
  </r>
  <r>
    <x v="0"/>
    <n v="12085"/>
    <n v="56544"/>
    <n v="23478"/>
    <n v="6300"/>
    <n v="1879"/>
    <n v="100286"/>
    <n v="38567"/>
    <n v="138853"/>
    <n v="12949"/>
    <m/>
    <n v="12949"/>
    <n v="2077"/>
    <n v="171"/>
    <n v="2248"/>
    <n v="37057"/>
    <n v="18535"/>
    <n v="55592"/>
    <n v="48203"/>
    <n v="19861"/>
    <n v="68064"/>
    <x v="3"/>
    <x v="31"/>
  </r>
  <r>
    <x v="1"/>
    <n v="426"/>
    <n v="4468"/>
    <n v="1478"/>
    <n v="147"/>
    <n v="77"/>
    <n v="6596"/>
    <n v="6219"/>
    <n v="12815"/>
    <n v="79"/>
    <m/>
    <n v="79"/>
    <n v="56"/>
    <n v="39"/>
    <n v="95"/>
    <n v="238"/>
    <n v="143"/>
    <n v="381"/>
    <n v="6223"/>
    <n v="6037"/>
    <n v="12260"/>
    <x v="3"/>
    <x v="31"/>
  </r>
  <r>
    <x v="2"/>
    <n v="1284"/>
    <n v="6126"/>
    <n v="1084"/>
    <n v="62"/>
    <n v="36"/>
    <n v="8592"/>
    <n v="1756"/>
    <n v="10348"/>
    <n v="41"/>
    <m/>
    <n v="41"/>
    <n v="6"/>
    <n v="0"/>
    <n v="6"/>
    <n v="258"/>
    <n v="70"/>
    <n v="328"/>
    <n v="8287"/>
    <n v="1686"/>
    <n v="9973"/>
    <x v="3"/>
    <x v="31"/>
  </r>
  <r>
    <x v="19"/>
    <n v="643"/>
    <n v="1378"/>
    <n v="296"/>
    <n v="22"/>
    <n v="63"/>
    <n v="2402"/>
    <n v="2559"/>
    <n v="4961"/>
    <n v="18"/>
    <m/>
    <n v="18"/>
    <n v="1"/>
    <n v="0"/>
    <n v="1"/>
    <n v="74"/>
    <n v="59"/>
    <n v="133"/>
    <n v="2309"/>
    <n v="2500"/>
    <n v="4809"/>
    <x v="0"/>
    <x v="29"/>
  </r>
  <r>
    <x v="20"/>
    <n v="497"/>
    <n v="967"/>
    <n v="380"/>
    <n v="44"/>
    <n v="23"/>
    <n v="1911"/>
    <n v="1540"/>
    <n v="3451"/>
    <n v="49"/>
    <m/>
    <n v="49"/>
    <n v="11"/>
    <n v="6"/>
    <n v="17"/>
    <n v="166"/>
    <n v="47"/>
    <n v="213"/>
    <n v="1685"/>
    <n v="1487"/>
    <n v="3172"/>
    <x v="0"/>
    <x v="29"/>
  </r>
  <r>
    <x v="13"/>
    <n v="402"/>
    <n v="894"/>
    <n v="1123"/>
    <n v="88"/>
    <n v="34"/>
    <n v="2541"/>
    <n v="1929"/>
    <n v="4470"/>
    <n v="115"/>
    <m/>
    <n v="115"/>
    <n v="15"/>
    <n v="9"/>
    <n v="24"/>
    <n v="196"/>
    <n v="288"/>
    <n v="484"/>
    <n v="2215"/>
    <n v="1632"/>
    <n v="3847"/>
    <x v="0"/>
    <x v="29"/>
  </r>
  <r>
    <x v="14"/>
    <n v="153"/>
    <n v="253"/>
    <n v="109"/>
    <n v="50"/>
    <n v="25"/>
    <n v="590"/>
    <n v="542"/>
    <n v="1132"/>
    <n v="45"/>
    <m/>
    <n v="45"/>
    <n v="20"/>
    <n v="6"/>
    <n v="26"/>
    <n v="210"/>
    <n v="90"/>
    <n v="300"/>
    <n v="315"/>
    <n v="446"/>
    <n v="761"/>
    <x v="0"/>
    <x v="29"/>
  </r>
  <r>
    <x v="16"/>
    <n v="63"/>
    <n v="133"/>
    <n v="209"/>
    <n v="192"/>
    <n v="100"/>
    <n v="697"/>
    <n v="316"/>
    <n v="1013"/>
    <n v="267"/>
    <m/>
    <n v="267"/>
    <n v="52"/>
    <n v="0"/>
    <n v="52"/>
    <n v="123"/>
    <n v="148"/>
    <n v="271"/>
    <n v="255"/>
    <n v="168"/>
    <n v="423"/>
    <x v="0"/>
    <x v="29"/>
  </r>
  <r>
    <x v="17"/>
    <n v="409"/>
    <n v="624"/>
    <n v="277"/>
    <n v="137"/>
    <n v="29"/>
    <n v="1476"/>
    <n v="422"/>
    <n v="1898"/>
    <n v="132"/>
    <m/>
    <n v="132"/>
    <n v="10"/>
    <n v="0"/>
    <n v="10"/>
    <n v="173"/>
    <n v="78"/>
    <n v="251"/>
    <n v="1161"/>
    <n v="344"/>
    <n v="1505"/>
    <x v="0"/>
    <x v="29"/>
  </r>
  <r>
    <x v="18"/>
    <n v="27713"/>
    <n v="133104"/>
    <n v="58999"/>
    <n v="10248"/>
    <n v="3451"/>
    <n v="233515"/>
    <n v="188191"/>
    <n v="421706"/>
    <n v="14266"/>
    <m/>
    <n v="14266"/>
    <n v="2528"/>
    <n v="2112"/>
    <n v="4640"/>
    <n v="46950"/>
    <n v="26776"/>
    <n v="73726"/>
    <n v="169771"/>
    <n v="159303"/>
    <n v="329074"/>
    <x v="0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0"/>
    <x v="29"/>
  </r>
  <r>
    <x v="22"/>
    <n v="207965"/>
    <n v="1172085"/>
    <n v="503681"/>
    <n v="40650"/>
    <n v="20904"/>
    <n v="1945285"/>
    <n v="1817118"/>
    <n v="3762403"/>
    <n v="33816"/>
    <m/>
    <n v="33816"/>
    <n v="9376"/>
    <n v="25896"/>
    <n v="35272"/>
    <n v="396454"/>
    <n v="286097"/>
    <n v="682551"/>
    <n v="1505639"/>
    <n v="1505125"/>
    <n v="3010764"/>
    <x v="0"/>
    <x v="29"/>
  </r>
  <r>
    <x v="23"/>
    <n v="70.967400688636133"/>
    <n v="76.499663217034424"/>
    <n v="70.027472603863401"/>
    <n v="50.531418981913106"/>
    <n v="49.041642228739001"/>
    <n v="72.924878885586196"/>
    <n v="59.413443960935503"/>
    <n v="65.707949146586728"/>
    <n v="41.492533650719643"/>
    <m/>
    <n v="41.492533650719643"/>
    <n v="42.30092488157004"/>
    <n v="44.292409263503572"/>
    <n v="43.744961615259641"/>
    <n v="64.414418805668475"/>
    <n v="66.639724773420227"/>
    <n v="65.328825901398645"/>
    <n v="77.276415649711225"/>
    <n v="58.550503298006255"/>
    <n v="66.62419437821211"/>
    <x v="0"/>
    <x v="29"/>
  </r>
  <r>
    <x v="24"/>
    <n v="7.5042398874174578"/>
    <n v="8.8057834475297518"/>
    <n v="8.5371107984881096"/>
    <n v="3.9666276346604215"/>
    <n v="6.0573746740075345"/>
    <n v="8.3304498640344296"/>
    <n v="9.6557114846087213"/>
    <n v="8.9218626246721655"/>
    <n v="2.3703911397728867"/>
    <m/>
    <n v="2.3703911397728867"/>
    <n v="3.7088607594936707"/>
    <n v="12.261363636363637"/>
    <n v="7.6017241379310345"/>
    <n v="8.4441746538871136"/>
    <n v="10.684829698237227"/>
    <n v="9.2579415674253323"/>
    <n v="8.8686465886399919"/>
    <n v="9.4481899273711107"/>
    <n v="9.1492004837817635"/>
    <x v="0"/>
    <x v="29"/>
  </r>
  <r>
    <x v="0"/>
    <n v="9562"/>
    <n v="31873"/>
    <n v="14725"/>
    <n v="6377"/>
    <n v="1440"/>
    <n v="63977"/>
    <n v="15995"/>
    <n v="79972"/>
    <n v="13368"/>
    <m/>
    <n v="13368"/>
    <n v="1698"/>
    <n v="202"/>
    <n v="1900"/>
    <n v="23155"/>
    <n v="8574"/>
    <n v="31729"/>
    <n v="25756"/>
    <n v="7219"/>
    <n v="32975"/>
    <x v="1"/>
    <x v="29"/>
  </r>
  <r>
    <x v="1"/>
    <n v="663"/>
    <n v="3132"/>
    <n v="1740"/>
    <n v="166"/>
    <n v="24"/>
    <n v="5725"/>
    <n v="7007"/>
    <n v="12732"/>
    <n v="62"/>
    <m/>
    <n v="62"/>
    <n v="14"/>
    <n v="11"/>
    <n v="25"/>
    <n v="432"/>
    <n v="151"/>
    <n v="583"/>
    <n v="5217"/>
    <n v="6845"/>
    <n v="12062"/>
    <x v="1"/>
    <x v="29"/>
  </r>
  <r>
    <x v="2"/>
    <n v="1381"/>
    <n v="4983"/>
    <n v="1046"/>
    <n v="101"/>
    <n v="95"/>
    <n v="7606"/>
    <n v="2032"/>
    <n v="9638"/>
    <n v="69"/>
    <m/>
    <n v="69"/>
    <n v="0"/>
    <n v="0"/>
    <n v="0"/>
    <n v="163"/>
    <n v="75"/>
    <n v="238"/>
    <n v="7374"/>
    <n v="1957"/>
    <n v="9331"/>
    <x v="1"/>
    <x v="29"/>
  </r>
  <r>
    <x v="3"/>
    <n v="4260"/>
    <n v="28572"/>
    <n v="11275"/>
    <n v="850"/>
    <n v="715"/>
    <n v="45672"/>
    <n v="15231"/>
    <n v="60903"/>
    <n v="326"/>
    <m/>
    <n v="326"/>
    <n v="450"/>
    <n v="1914"/>
    <n v="2364"/>
    <n v="15110"/>
    <n v="4218"/>
    <n v="19328"/>
    <n v="29786"/>
    <n v="9099"/>
    <n v="38885"/>
    <x v="1"/>
    <x v="29"/>
  </r>
  <r>
    <x v="4"/>
    <n v="697"/>
    <n v="3629"/>
    <n v="2231"/>
    <n v="1036"/>
    <n v="272"/>
    <n v="7865"/>
    <n v="3970"/>
    <n v="11835"/>
    <n v="227"/>
    <m/>
    <n v="227"/>
    <n v="165"/>
    <n v="0"/>
    <n v="165"/>
    <n v="1475"/>
    <n v="331"/>
    <n v="1806"/>
    <n v="5998"/>
    <n v="3639"/>
    <n v="9637"/>
    <x v="1"/>
    <x v="29"/>
  </r>
  <r>
    <x v="5"/>
    <n v="8622"/>
    <n v="38134"/>
    <n v="15917"/>
    <n v="790"/>
    <n v="818"/>
    <n v="64281"/>
    <n v="82046"/>
    <n v="146327"/>
    <n v="327"/>
    <m/>
    <n v="327"/>
    <n v="101"/>
    <n v="100"/>
    <n v="201"/>
    <n v="7919"/>
    <n v="2047"/>
    <n v="9966"/>
    <n v="55934"/>
    <n v="79899"/>
    <n v="135833"/>
    <x v="1"/>
    <x v="29"/>
  </r>
  <r>
    <x v="25"/>
    <n v="282"/>
    <n v="406"/>
    <n v="135"/>
    <n v="23"/>
    <n v="12"/>
    <n v="858"/>
    <n v="1812"/>
    <n v="2670"/>
    <n v="21"/>
    <m/>
    <n v="21"/>
    <n v="2"/>
    <n v="0"/>
    <n v="2"/>
    <n v="51"/>
    <n v="34"/>
    <n v="85"/>
    <n v="784"/>
    <n v="1778"/>
    <n v="2562"/>
    <x v="1"/>
    <x v="29"/>
  </r>
  <r>
    <x v="6"/>
    <n v="1365"/>
    <n v="5930"/>
    <n v="1353"/>
    <n v="204"/>
    <n v="91"/>
    <n v="8943"/>
    <n v="2192"/>
    <n v="11135"/>
    <n v="228"/>
    <m/>
    <n v="228"/>
    <n v="75"/>
    <n v="11"/>
    <n v="86"/>
    <n v="379"/>
    <n v="140"/>
    <n v="519"/>
    <n v="8261"/>
    <n v="2041"/>
    <n v="10302"/>
    <x v="1"/>
    <x v="29"/>
  </r>
  <r>
    <x v="7"/>
    <n v="419"/>
    <n v="3606"/>
    <n v="2176"/>
    <n v="103"/>
    <n v="12"/>
    <n v="6316"/>
    <n v="12402"/>
    <n v="18718"/>
    <n v="203"/>
    <m/>
    <n v="203"/>
    <n v="8"/>
    <n v="9"/>
    <n v="17"/>
    <n v="830"/>
    <n v="1701"/>
    <n v="2531"/>
    <n v="5275"/>
    <n v="10692"/>
    <n v="15967"/>
    <x v="1"/>
    <x v="29"/>
  </r>
  <r>
    <x v="8"/>
    <n v="174"/>
    <n v="1225"/>
    <n v="1733"/>
    <n v="83"/>
    <n v="16"/>
    <n v="3231"/>
    <n v="7395"/>
    <n v="10626"/>
    <n v="53"/>
    <m/>
    <n v="53"/>
    <n v="2"/>
    <n v="6"/>
    <n v="8"/>
    <n v="499"/>
    <n v="863"/>
    <n v="1362"/>
    <n v="2677"/>
    <n v="6526"/>
    <n v="9203"/>
    <x v="1"/>
    <x v="29"/>
  </r>
  <r>
    <x v="9"/>
    <n v="188"/>
    <n v="1746"/>
    <n v="2623"/>
    <n v="1106"/>
    <n v="10"/>
    <n v="5673"/>
    <n v="10577"/>
    <n v="16250"/>
    <n v="71"/>
    <m/>
    <n v="71"/>
    <n v="9"/>
    <n v="3"/>
    <n v="12"/>
    <n v="285"/>
    <n v="1301"/>
    <n v="1586"/>
    <n v="5308"/>
    <n v="9273"/>
    <n v="14581"/>
    <x v="1"/>
    <x v="29"/>
  </r>
  <r>
    <x v="10"/>
    <n v="523"/>
    <n v="2057"/>
    <n v="2429"/>
    <n v="74"/>
    <n v="3"/>
    <n v="5086"/>
    <n v="16384"/>
    <n v="21470"/>
    <n v="52"/>
    <m/>
    <n v="52"/>
    <n v="3"/>
    <n v="14"/>
    <n v="17"/>
    <n v="1159"/>
    <n v="5232"/>
    <n v="6391"/>
    <n v="3872"/>
    <n v="11138"/>
    <n v="15010"/>
    <x v="1"/>
    <x v="29"/>
  </r>
  <r>
    <x v="11"/>
    <n v="266"/>
    <n v="610"/>
    <n v="269"/>
    <n v="79"/>
    <n v="48"/>
    <n v="1272"/>
    <n v="582"/>
    <n v="1854"/>
    <n v="28"/>
    <m/>
    <n v="28"/>
    <n v="29"/>
    <n v="57"/>
    <n v="86"/>
    <n v="247"/>
    <n v="56"/>
    <n v="303"/>
    <n v="968"/>
    <n v="469"/>
    <n v="1437"/>
    <x v="1"/>
    <x v="29"/>
  </r>
  <r>
    <x v="12"/>
    <n v="297"/>
    <n v="1218"/>
    <n v="324"/>
    <n v="37"/>
    <n v="26"/>
    <n v="1902"/>
    <n v="1096"/>
    <n v="2998"/>
    <n v="27"/>
    <m/>
    <n v="27"/>
    <n v="17"/>
    <n v="46"/>
    <n v="63"/>
    <n v="399"/>
    <n v="227"/>
    <n v="626"/>
    <n v="1459"/>
    <n v="823"/>
    <n v="2282"/>
    <x v="1"/>
    <x v="29"/>
  </r>
  <r>
    <x v="19"/>
    <n v="248"/>
    <n v="616"/>
    <n v="290"/>
    <n v="16"/>
    <n v="30"/>
    <n v="1200"/>
    <n v="1713"/>
    <n v="2913"/>
    <n v="33"/>
    <m/>
    <n v="33"/>
    <n v="0"/>
    <n v="0"/>
    <n v="0"/>
    <n v="37"/>
    <n v="37"/>
    <n v="74"/>
    <n v="1130"/>
    <n v="1676"/>
    <n v="2806"/>
    <x v="1"/>
    <x v="29"/>
  </r>
  <r>
    <x v="20"/>
    <n v="305"/>
    <n v="759"/>
    <n v="351"/>
    <n v="44"/>
    <n v="42"/>
    <n v="1501"/>
    <n v="1418"/>
    <n v="2919"/>
    <n v="53"/>
    <m/>
    <n v="53"/>
    <n v="26"/>
    <n v="0"/>
    <n v="26"/>
    <n v="172"/>
    <n v="41"/>
    <n v="213"/>
    <n v="1250"/>
    <n v="1377"/>
    <n v="2627"/>
    <x v="1"/>
    <x v="29"/>
  </r>
  <r>
    <x v="13"/>
    <n v="188"/>
    <n v="754"/>
    <n v="1051"/>
    <n v="86"/>
    <n v="37"/>
    <n v="2116"/>
    <n v="1518"/>
    <n v="3634"/>
    <n v="92"/>
    <m/>
    <n v="92"/>
    <n v="24"/>
    <n v="9"/>
    <n v="33"/>
    <n v="178"/>
    <n v="288"/>
    <n v="466"/>
    <n v="1822"/>
    <n v="1221"/>
    <n v="3043"/>
    <x v="1"/>
    <x v="29"/>
  </r>
  <r>
    <x v="14"/>
    <n v="279"/>
    <n v="354"/>
    <n v="126"/>
    <n v="38"/>
    <n v="15"/>
    <n v="812"/>
    <n v="1058"/>
    <n v="1870"/>
    <n v="62"/>
    <m/>
    <n v="62"/>
    <n v="7"/>
    <n v="14"/>
    <n v="21"/>
    <n v="262"/>
    <n v="154"/>
    <n v="416"/>
    <n v="481"/>
    <n v="890"/>
    <n v="1371"/>
    <x v="1"/>
    <x v="29"/>
  </r>
  <r>
    <x v="16"/>
    <n v="55"/>
    <n v="207"/>
    <n v="324"/>
    <n v="172"/>
    <n v="81"/>
    <n v="839"/>
    <n v="369"/>
    <n v="1208"/>
    <n v="251"/>
    <m/>
    <n v="251"/>
    <n v="112"/>
    <n v="6"/>
    <n v="118"/>
    <n v="134"/>
    <n v="136"/>
    <n v="270"/>
    <n v="342"/>
    <n v="227"/>
    <n v="569"/>
    <x v="1"/>
    <x v="29"/>
  </r>
  <r>
    <x v="17"/>
    <n v="592"/>
    <n v="382"/>
    <n v="304"/>
    <n v="134"/>
    <n v="9"/>
    <n v="1421"/>
    <n v="520"/>
    <n v="1941"/>
    <n v="139"/>
    <m/>
    <n v="139"/>
    <n v="1"/>
    <n v="0"/>
    <n v="1"/>
    <n v="298"/>
    <n v="110"/>
    <n v="408"/>
    <n v="983"/>
    <n v="410"/>
    <n v="1393"/>
    <x v="1"/>
    <x v="29"/>
  </r>
  <r>
    <x v="18"/>
    <n v="30366"/>
    <n v="130193"/>
    <n v="60422"/>
    <n v="11519"/>
    <n v="3796"/>
    <n v="236296"/>
    <n v="185317"/>
    <n v="421613"/>
    <n v="15692"/>
    <s v=" "/>
    <n v="15692"/>
    <n v="2743"/>
    <n v="2402"/>
    <n v="5145"/>
    <n v="53184"/>
    <n v="25716"/>
    <n v="78900"/>
    <n v="164677"/>
    <n v="157199"/>
    <n v="321876"/>
    <x v="1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1"/>
    <x v="29"/>
  </r>
  <r>
    <x v="22"/>
    <n v="212982"/>
    <n v="1058466"/>
    <n v="474694"/>
    <n v="47098"/>
    <n v="21147"/>
    <n v="1814387"/>
    <n v="1760280"/>
    <n v="3574667"/>
    <n v="43193"/>
    <m/>
    <n v="43193"/>
    <n v="9580"/>
    <n v="26399"/>
    <n v="35979"/>
    <n v="411660"/>
    <n v="275604"/>
    <n v="687264"/>
    <n v="1349954"/>
    <n v="1458277"/>
    <n v="2808231"/>
    <x v="1"/>
    <x v="29"/>
  </r>
  <r>
    <x v="23"/>
    <n v="80.466518565534756"/>
    <n v="76.485831059519953"/>
    <n v="73.068516260913469"/>
    <n v="64.819708230112852"/>
    <n v="54.927272727272729"/>
    <n v="75.305390782328345"/>
    <n v="63.72165018613898"/>
    <n v="69.118109974353345"/>
    <n v="58.67657447155355"/>
    <m/>
    <n v="58.67657447155355"/>
    <n v="47.852147852147851"/>
    <n v="49.990531737615512"/>
    <n v="49.402702257373541"/>
    <n v="74.051288693174456"/>
    <n v="71.073723734565675"/>
    <n v="72.827768617460933"/>
    <n v="76.709428421413918"/>
    <n v="62.806089224556736"/>
    <n v="68.800524291349191"/>
    <x v="1"/>
    <x v="29"/>
  </r>
  <r>
    <x v="24"/>
    <n v="7.0138312586445366"/>
    <n v="8.1299762660050856"/>
    <n v="7.8563106153387841"/>
    <n v="4.0887229794252971"/>
    <n v="5.5708640674394099"/>
    <n v="7.6784499102820192"/>
    <n v="9.4987507891882554"/>
    <n v="8.4785502344567174"/>
    <n v="2.7525490695896"/>
    <m/>
    <n v="2.7525490695896"/>
    <n v="3.4925264309150563"/>
    <n v="10.990424646128227"/>
    <n v="6.9930029154518953"/>
    <n v="7.7402978339350179"/>
    <n v="10.717218852076527"/>
    <n v="8.7105703422053224"/>
    <n v="8.1975867911122986"/>
    <n v="9.2766302584622036"/>
    <n v="8.7245740595757368"/>
    <x v="1"/>
    <x v="29"/>
  </r>
  <r>
    <x v="27"/>
    <n v="75.475456630215135"/>
    <n v="76.49309880329875"/>
    <n v="71.470679763141405"/>
    <n v="57.312302014957055"/>
    <n v="51.834822804314328"/>
    <n v="74.054613345057049"/>
    <n v="61.458016406794776"/>
    <n v="67.326330556374273"/>
    <n v="49.647671667386582"/>
    <m/>
    <n v="49.647671667386582"/>
    <n v="44.935403579471377"/>
    <n v="46.996602980031277"/>
    <n v="46.42999107253403"/>
    <n v="68.987848582789965"/>
    <n v="68.743995466845192"/>
    <n v="68.887646173428209"/>
    <n v="77.007336965095547"/>
    <n v="60.570103398742077"/>
    <n v="67.65702891326022"/>
    <x v="1"/>
    <x v="29"/>
  </r>
  <r>
    <x v="28"/>
    <n v="7.2478348456412816"/>
    <n v="8.4716157039388982"/>
    <n v="8.1926545582435253"/>
    <n v="4.0312399503836085"/>
    <n v="5.8025389816475785"/>
    <n v="8.0025201623631634"/>
    <n v="9.5778350129046768"/>
    <n v="8.7002308734891542"/>
    <n v="2.5705654583082982"/>
    <m/>
    <n v="2.5705654583082982"/>
    <n v="3.596281540504648"/>
    <n v="11.585068675232609"/>
    <n v="7.2816555952989273"/>
    <n v="8.0703257634769408"/>
    <n v="10.700697249104625"/>
    <n v="8.9749780509218606"/>
    <n v="8.5382271683490405"/>
    <n v="9.3629803287183027"/>
    <n v="8.9392349642829707"/>
    <x v="1"/>
    <x v="29"/>
  </r>
  <r>
    <x v="0"/>
    <n v="11052"/>
    <n v="36477"/>
    <n v="15866"/>
    <n v="6693"/>
    <n v="1478"/>
    <n v="71566"/>
    <n v="17691"/>
    <n v="89257"/>
    <n v="14920"/>
    <m/>
    <n v="14920"/>
    <n v="1800"/>
    <n v="102"/>
    <n v="1902"/>
    <n v="23841"/>
    <n v="10977"/>
    <n v="34818"/>
    <n v="31005"/>
    <n v="6612"/>
    <n v="37617"/>
    <x v="2"/>
    <x v="29"/>
  </r>
  <r>
    <x v="1"/>
    <n v="594"/>
    <n v="3769"/>
    <n v="1725"/>
    <n v="213"/>
    <n v="41"/>
    <n v="6342"/>
    <n v="6146"/>
    <n v="12488"/>
    <n v="80"/>
    <m/>
    <n v="80"/>
    <n v="84"/>
    <n v="12"/>
    <n v="96"/>
    <n v="435"/>
    <n v="149"/>
    <n v="584"/>
    <n v="5743"/>
    <n v="5985"/>
    <n v="11728"/>
    <x v="2"/>
    <x v="29"/>
  </r>
  <r>
    <x v="2"/>
    <n v="1301"/>
    <n v="5171"/>
    <n v="1060"/>
    <n v="128"/>
    <n v="82"/>
    <n v="7742"/>
    <n v="2103"/>
    <n v="9845"/>
    <n v="52"/>
    <m/>
    <n v="52"/>
    <n v="39"/>
    <n v="6"/>
    <n v="45"/>
    <n v="202"/>
    <n v="72"/>
    <n v="274"/>
    <n v="7449"/>
    <n v="2025"/>
    <n v="9474"/>
    <x v="2"/>
    <x v="29"/>
  </r>
  <r>
    <x v="3"/>
    <n v="5186"/>
    <n v="36301"/>
    <n v="12283"/>
    <n v="1181"/>
    <n v="802"/>
    <n v="55753"/>
    <n v="17930"/>
    <n v="73683"/>
    <n v="459"/>
    <m/>
    <n v="459"/>
    <n v="506"/>
    <n v="2317"/>
    <n v="2823"/>
    <n v="19634"/>
    <n v="5349"/>
    <n v="24983"/>
    <n v="35154"/>
    <n v="10264"/>
    <n v="45418"/>
    <x v="2"/>
    <x v="29"/>
  </r>
  <r>
    <x v="4"/>
    <n v="771"/>
    <n v="3411"/>
    <n v="2212"/>
    <n v="1025"/>
    <n v="153"/>
    <n v="7572"/>
    <n v="3105"/>
    <n v="10677"/>
    <n v="172"/>
    <m/>
    <n v="172"/>
    <n v="126"/>
    <n v="6"/>
    <n v="132"/>
    <n v="1517"/>
    <n v="294"/>
    <n v="1811"/>
    <n v="5757"/>
    <n v="2805"/>
    <n v="8562"/>
    <x v="2"/>
    <x v="29"/>
  </r>
  <r>
    <x v="5"/>
    <n v="9758"/>
    <n v="42344"/>
    <n v="18544"/>
    <n v="764"/>
    <n v="925"/>
    <n v="72335"/>
    <n v="98271"/>
    <n v="170606"/>
    <n v="325"/>
    <m/>
    <n v="325"/>
    <n v="104"/>
    <n v="93"/>
    <n v="197"/>
    <n v="7628"/>
    <n v="2421"/>
    <n v="10049"/>
    <n v="64278"/>
    <n v="95757"/>
    <n v="160035"/>
    <x v="2"/>
    <x v="29"/>
  </r>
  <r>
    <x v="25"/>
    <n v="211"/>
    <n v="484"/>
    <n v="194"/>
    <n v="43"/>
    <n v="9"/>
    <n v="941"/>
    <n v="2070"/>
    <n v="3011"/>
    <n v="32"/>
    <m/>
    <n v="32"/>
    <n v="2"/>
    <n v="0"/>
    <n v="2"/>
    <n v="54"/>
    <n v="51"/>
    <n v="105"/>
    <n v="853"/>
    <n v="2019"/>
    <n v="2872"/>
    <x v="2"/>
    <x v="29"/>
  </r>
  <r>
    <x v="6"/>
    <n v="1148"/>
    <n v="4798"/>
    <n v="1093"/>
    <n v="149"/>
    <n v="54"/>
    <n v="7242"/>
    <n v="1681"/>
    <n v="8923"/>
    <n v="216"/>
    <m/>
    <n v="216"/>
    <n v="42"/>
    <n v="15"/>
    <n v="57"/>
    <n v="195"/>
    <n v="149"/>
    <n v="344"/>
    <n v="6789"/>
    <n v="1517"/>
    <n v="8306"/>
    <x v="2"/>
    <x v="29"/>
  </r>
  <r>
    <x v="7"/>
    <n v="447"/>
    <n v="4341"/>
    <n v="2217"/>
    <n v="104"/>
    <n v="0"/>
    <n v="7109"/>
    <n v="12293"/>
    <n v="19402"/>
    <n v="236"/>
    <m/>
    <n v="236"/>
    <n v="8"/>
    <n v="20"/>
    <n v="28"/>
    <n v="719"/>
    <n v="1593"/>
    <n v="2312"/>
    <n v="6146"/>
    <n v="10680"/>
    <n v="16826"/>
    <x v="2"/>
    <x v="29"/>
  </r>
  <r>
    <x v="8"/>
    <n v="112"/>
    <n v="1124"/>
    <n v="1484"/>
    <n v="67"/>
    <n v="7"/>
    <n v="2794"/>
    <n v="7805"/>
    <n v="10599"/>
    <n v="22"/>
    <m/>
    <n v="22"/>
    <n v="9"/>
    <n v="0"/>
    <n v="9"/>
    <n v="462"/>
    <n v="847"/>
    <n v="1309"/>
    <n v="2301"/>
    <n v="6958"/>
    <n v="9259"/>
    <x v="2"/>
    <x v="29"/>
  </r>
  <r>
    <x v="9"/>
    <n v="240"/>
    <n v="1676"/>
    <n v="2307"/>
    <n v="1037"/>
    <n v="27"/>
    <n v="5287"/>
    <n v="10182"/>
    <n v="15469"/>
    <n v="58"/>
    <m/>
    <n v="58"/>
    <n v="11"/>
    <n v="3"/>
    <n v="14"/>
    <n v="184"/>
    <n v="1031"/>
    <n v="1215"/>
    <n v="5034"/>
    <n v="9148"/>
    <n v="14182"/>
    <x v="2"/>
    <x v="29"/>
  </r>
  <r>
    <x v="10"/>
    <n v="432"/>
    <n v="2229"/>
    <n v="2724"/>
    <n v="73"/>
    <n v="10"/>
    <n v="5468"/>
    <n v="18029"/>
    <n v="23497"/>
    <n v="64"/>
    <m/>
    <n v="64"/>
    <n v="1"/>
    <n v="15"/>
    <n v="16"/>
    <n v="1077"/>
    <n v="6743"/>
    <n v="7820"/>
    <n v="4326"/>
    <n v="11271"/>
    <n v="15597"/>
    <x v="2"/>
    <x v="29"/>
  </r>
  <r>
    <x v="11"/>
    <n v="272"/>
    <n v="853"/>
    <n v="256"/>
    <n v="93"/>
    <n v="75"/>
    <n v="1549"/>
    <n v="600"/>
    <n v="2149"/>
    <n v="55"/>
    <m/>
    <n v="55"/>
    <n v="41"/>
    <n v="29"/>
    <n v="70"/>
    <n v="199"/>
    <n v="59"/>
    <n v="258"/>
    <n v="1254"/>
    <n v="512"/>
    <n v="1766"/>
    <x v="2"/>
    <x v="29"/>
  </r>
  <r>
    <x v="12"/>
    <n v="132"/>
    <n v="1205"/>
    <n v="415"/>
    <n v="36"/>
    <n v="12"/>
    <n v="1800"/>
    <n v="804"/>
    <n v="2604"/>
    <n v="22"/>
    <m/>
    <n v="22"/>
    <n v="12"/>
    <n v="38"/>
    <n v="50"/>
    <n v="387"/>
    <n v="151"/>
    <n v="538"/>
    <n v="1379"/>
    <n v="615"/>
    <n v="1994"/>
    <x v="2"/>
    <x v="29"/>
  </r>
  <r>
    <x v="19"/>
    <n v="402"/>
    <n v="1137"/>
    <n v="235"/>
    <n v="15"/>
    <n v="43"/>
    <n v="1832"/>
    <n v="2649"/>
    <n v="4481"/>
    <n v="32"/>
    <m/>
    <n v="32"/>
    <n v="4"/>
    <n v="0"/>
    <n v="4"/>
    <n v="43"/>
    <n v="56"/>
    <n v="99"/>
    <n v="1753"/>
    <n v="2593"/>
    <n v="4346"/>
    <x v="2"/>
    <x v="29"/>
  </r>
  <r>
    <x v="20"/>
    <n v="380"/>
    <n v="959"/>
    <n v="298"/>
    <n v="63"/>
    <n v="72"/>
    <n v="1772"/>
    <n v="1260"/>
    <n v="3032"/>
    <n v="50"/>
    <m/>
    <n v="50"/>
    <n v="30"/>
    <n v="0"/>
    <n v="30"/>
    <n v="86"/>
    <n v="51"/>
    <n v="137"/>
    <n v="1606"/>
    <n v="1209"/>
    <n v="2815"/>
    <x v="2"/>
    <x v="29"/>
  </r>
  <r>
    <x v="13"/>
    <n v="169"/>
    <n v="1088"/>
    <n v="1499"/>
    <n v="78"/>
    <n v="68"/>
    <n v="2902"/>
    <n v="1674"/>
    <n v="4576"/>
    <n v="109"/>
    <m/>
    <n v="109"/>
    <n v="65"/>
    <n v="26"/>
    <n v="91"/>
    <n v="241"/>
    <n v="174"/>
    <n v="415"/>
    <n v="2487"/>
    <n v="1474"/>
    <n v="3961"/>
    <x v="2"/>
    <x v="29"/>
  </r>
  <r>
    <x v="14"/>
    <n v="489"/>
    <n v="456"/>
    <n v="156"/>
    <n v="43"/>
    <n v="6"/>
    <n v="1150"/>
    <n v="498"/>
    <n v="1648"/>
    <n v="86"/>
    <m/>
    <n v="86"/>
    <n v="12"/>
    <n v="0"/>
    <n v="12"/>
    <n v="206"/>
    <n v="164"/>
    <n v="370"/>
    <n v="846"/>
    <n v="334"/>
    <n v="1180"/>
    <x v="2"/>
    <x v="29"/>
  </r>
  <r>
    <x v="16"/>
    <n v="480"/>
    <n v="158"/>
    <n v="278"/>
    <n v="157"/>
    <n v="87"/>
    <n v="1160"/>
    <n v="416"/>
    <n v="1576"/>
    <n v="270"/>
    <m/>
    <n v="270"/>
    <n v="47"/>
    <n v="0"/>
    <n v="47"/>
    <n v="140"/>
    <n v="223"/>
    <n v="363"/>
    <n v="703"/>
    <n v="193"/>
    <n v="896"/>
    <x v="2"/>
    <x v="29"/>
  </r>
  <r>
    <x v="17"/>
    <n v="703"/>
    <n v="447"/>
    <n v="278"/>
    <n v="157"/>
    <n v="6"/>
    <n v="1591"/>
    <n v="622"/>
    <n v="2213"/>
    <n v="169"/>
    <m/>
    <n v="169"/>
    <n v="3"/>
    <n v="0"/>
    <n v="3"/>
    <n v="137"/>
    <n v="146"/>
    <n v="283"/>
    <n v="1282"/>
    <n v="476"/>
    <n v="1758"/>
    <x v="2"/>
    <x v="29"/>
  </r>
  <r>
    <x v="18"/>
    <n v="34279"/>
    <n v="148428"/>
    <n v="65124"/>
    <n v="12119"/>
    <n v="3957"/>
    <n v="263907"/>
    <n v="205829"/>
    <n v="469736"/>
    <n v="17429"/>
    <s v=" "/>
    <n v="17429"/>
    <n v="2946"/>
    <n v="2682"/>
    <n v="5628"/>
    <n v="57387"/>
    <n v="30700"/>
    <n v="88087"/>
    <n v="186145"/>
    <n v="172447"/>
    <n v="358592"/>
    <x v="2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2"/>
    <x v="29"/>
  </r>
  <r>
    <x v="22"/>
    <n v="229197"/>
    <n v="1204192"/>
    <n v="515482"/>
    <n v="51382"/>
    <n v="22426"/>
    <n v="2022679"/>
    <n v="1847245"/>
    <n v="3869924"/>
    <n v="43839"/>
    <m/>
    <n v="43839"/>
    <n v="9244"/>
    <n v="27921"/>
    <n v="37165"/>
    <n v="463119"/>
    <n v="290651"/>
    <n v="753770"/>
    <n v="1506477"/>
    <n v="1528673"/>
    <n v="3035150"/>
    <x v="2"/>
    <x v="29"/>
  </r>
  <r>
    <x v="23"/>
    <n v="78.212753759687146"/>
    <n v="78.595223425474373"/>
    <n v="71.668182108883826"/>
    <n v="63.872210827273292"/>
    <n v="52.612316715542519"/>
    <n v="75.826226542341402"/>
    <n v="60.398492167057007"/>
    <n v="67.585734274918323"/>
    <n v="53.79084405943631"/>
    <m/>
    <n v="53.79084405943631"/>
    <n v="41.705391382810738"/>
    <n v="47.755960729312761"/>
    <n v="46.092693877044809"/>
    <n v="75.245908031858377"/>
    <n v="67.700474472362046"/>
    <n v="72.145391479460528"/>
    <n v="77.319425718070548"/>
    <n v="59.466538346033133"/>
    <n v="67.163824054967606"/>
    <x v="2"/>
    <x v="29"/>
  </r>
  <r>
    <x v="24"/>
    <n v="6.6862218851191688"/>
    <n v="8.1129705985393592"/>
    <n v="7.9153921749278302"/>
    <n v="4.2397887614489642"/>
    <n v="5.6674248167803896"/>
    <n v="7.6643628247829731"/>
    <n v="8.974658575808073"/>
    <n v="8.2385084387826346"/>
    <n v="2.5152906076080095"/>
    <m/>
    <n v="2.5152906076080095"/>
    <n v="3.1378139850644944"/>
    <n v="10.410514541387025"/>
    <n v="6.6035891968727789"/>
    <n v="8.0701029849966019"/>
    <n v="9.4674592833876225"/>
    <n v="8.5571083133720069"/>
    <n v="8.0930296274409734"/>
    <n v="8.8645960787952234"/>
    <n v="8.4640761645547027"/>
    <x v="2"/>
    <x v="29"/>
  </r>
  <r>
    <x v="27"/>
    <n v="76.418303419255494"/>
    <n v="77.217163950937021"/>
    <n v="71.538708348897131"/>
    <n v="59.571826161421534"/>
    <n v="52.102626262626259"/>
    <n v="74.664835668566099"/>
    <n v="61.093069168662879"/>
    <n v="67.415680726095005"/>
    <n v="51.07476438020371"/>
    <m/>
    <n v="51.07476438020371"/>
    <n v="43.822843822843822"/>
    <n v="47.25815953811712"/>
    <n v="46.313810927421081"/>
    <n v="71.14340239302463"/>
    <n v="68.384560457634322"/>
    <n v="70.009758445506009"/>
    <n v="77.114834202231378"/>
    <n v="60.18998654725344"/>
    <n v="67.487147239848326"/>
    <x v="2"/>
    <x v="29"/>
  </r>
  <r>
    <x v="28"/>
    <n v="7.0393901990082073"/>
    <n v="8.3423231525897137"/>
    <n v="8.0948115635752789"/>
    <n v="4.1058254146255093"/>
    <n v="5.7548197072474112"/>
    <n v="7.8808902057738806"/>
    <n v="9.3635362491952012"/>
    <n v="8.5350529871178278"/>
    <n v="2.5502352966003334"/>
    <m/>
    <n v="2.5502352966003334"/>
    <n v="3.4319094560058416"/>
    <n v="11.147304057809894"/>
    <n v="7.0340621553234284"/>
    <n v="8.0702446023069943"/>
    <n v="10.245600538513319"/>
    <n v="8.82206195760096"/>
    <n v="8.3790408245981034"/>
    <n v="9.1872056185818973"/>
    <n v="8.7704572964770158"/>
    <x v="2"/>
    <x v="29"/>
  </r>
  <r>
    <x v="0"/>
    <n v="13043"/>
    <n v="57649"/>
    <n v="25359"/>
    <n v="6329"/>
    <n v="1213"/>
    <n v="103593"/>
    <n v="45468"/>
    <n v="149061"/>
    <n v="11733"/>
    <m/>
    <n v="11733"/>
    <n v="1949"/>
    <n v="298"/>
    <n v="2247"/>
    <n v="34275"/>
    <n v="21589"/>
    <n v="55864"/>
    <n v="55636"/>
    <n v="23581"/>
    <n v="79217"/>
    <x v="3"/>
    <x v="29"/>
  </r>
  <r>
    <x v="1"/>
    <n v="500"/>
    <n v="3721"/>
    <n v="1390"/>
    <n v="148"/>
    <n v="43"/>
    <n v="5802"/>
    <n v="6124"/>
    <n v="11926"/>
    <n v="43"/>
    <m/>
    <n v="43"/>
    <n v="65"/>
    <n v="34"/>
    <n v="99"/>
    <n v="372"/>
    <n v="117"/>
    <n v="489"/>
    <n v="5322"/>
    <n v="5973"/>
    <n v="11295"/>
    <x v="3"/>
    <x v="29"/>
  </r>
  <r>
    <x v="2"/>
    <n v="1270"/>
    <n v="7043"/>
    <n v="1139"/>
    <n v="62"/>
    <n v="40"/>
    <n v="9554"/>
    <n v="1931"/>
    <n v="11485"/>
    <n v="36"/>
    <m/>
    <n v="36"/>
    <n v="0"/>
    <n v="3"/>
    <n v="3"/>
    <n v="170"/>
    <n v="67"/>
    <n v="237"/>
    <n v="9348"/>
    <n v="1861"/>
    <n v="11209"/>
    <x v="3"/>
    <x v="29"/>
  </r>
  <r>
    <x v="3"/>
    <n v="5059"/>
    <n v="33065"/>
    <n v="11814"/>
    <n v="920"/>
    <n v="681"/>
    <n v="51539"/>
    <n v="17749"/>
    <n v="69288"/>
    <n v="293"/>
    <m/>
    <n v="293"/>
    <n v="485"/>
    <n v="1772"/>
    <n v="2257"/>
    <n v="15386"/>
    <n v="4579"/>
    <n v="19965"/>
    <n v="35375"/>
    <n v="11398"/>
    <n v="46773"/>
    <x v="3"/>
    <x v="29"/>
  </r>
  <r>
    <x v="4"/>
    <n v="572"/>
    <n v="5416"/>
    <n v="3175"/>
    <n v="932"/>
    <n v="228"/>
    <n v="10323"/>
    <n v="3819"/>
    <n v="14142"/>
    <n v="188"/>
    <m/>
    <n v="188"/>
    <n v="177"/>
    <n v="23"/>
    <n v="200"/>
    <n v="2103"/>
    <n v="293"/>
    <n v="2396"/>
    <n v="7855"/>
    <n v="3503"/>
    <n v="11358"/>
    <x v="3"/>
    <x v="29"/>
  </r>
  <r>
    <x v="5"/>
    <n v="9093"/>
    <n v="38697"/>
    <n v="14751"/>
    <n v="496"/>
    <n v="578"/>
    <n v="63615"/>
    <n v="87012"/>
    <n v="150627"/>
    <n v="263"/>
    <m/>
    <n v="263"/>
    <n v="59"/>
    <n v="119"/>
    <n v="178"/>
    <n v="5776"/>
    <n v="2147"/>
    <n v="7923"/>
    <n v="57517"/>
    <n v="84746"/>
    <n v="142263"/>
    <x v="3"/>
    <x v="29"/>
  </r>
  <r>
    <x v="25"/>
    <n v="205"/>
    <n v="504"/>
    <n v="199"/>
    <n v="42"/>
    <n v="3"/>
    <n v="953"/>
    <n v="2495"/>
    <n v="3448"/>
    <n v="28"/>
    <m/>
    <n v="28"/>
    <n v="3"/>
    <n v="0"/>
    <n v="3"/>
    <n v="53"/>
    <n v="27"/>
    <n v="80"/>
    <n v="869"/>
    <n v="2468"/>
    <n v="3337"/>
    <x v="3"/>
    <x v="29"/>
  </r>
  <r>
    <x v="6"/>
    <n v="1130"/>
    <n v="3837"/>
    <n v="1498"/>
    <n v="108"/>
    <n v="65"/>
    <n v="6638"/>
    <n v="1578"/>
    <n v="8216"/>
    <n v="151"/>
    <m/>
    <n v="151"/>
    <n v="35"/>
    <n v="0"/>
    <n v="35"/>
    <n v="388"/>
    <n v="239"/>
    <n v="627"/>
    <n v="6064"/>
    <n v="1339"/>
    <n v="7403"/>
    <x v="3"/>
    <x v="29"/>
  </r>
  <r>
    <x v="7"/>
    <n v="473"/>
    <n v="2515"/>
    <n v="1539"/>
    <n v="15"/>
    <n v="3"/>
    <n v="4545"/>
    <n v="6739"/>
    <n v="11284"/>
    <n v="191"/>
    <m/>
    <n v="191"/>
    <n v="4"/>
    <n v="0"/>
    <n v="4"/>
    <n v="340"/>
    <n v="763"/>
    <n v="1103"/>
    <n v="4010"/>
    <n v="5976"/>
    <n v="9986"/>
    <x v="3"/>
    <x v="29"/>
  </r>
  <r>
    <x v="8"/>
    <n v="176"/>
    <n v="735"/>
    <n v="751"/>
    <n v="24"/>
    <n v="17"/>
    <n v="1703"/>
    <n v="3047"/>
    <n v="4750"/>
    <n v="11"/>
    <m/>
    <n v="11"/>
    <n v="1"/>
    <n v="0"/>
    <n v="1"/>
    <n v="237"/>
    <n v="306"/>
    <n v="543"/>
    <n v="1454"/>
    <n v="2741"/>
    <n v="4195"/>
    <x v="3"/>
    <x v="29"/>
  </r>
  <r>
    <x v="9"/>
    <n v="115"/>
    <n v="1222"/>
    <n v="1738"/>
    <n v="997"/>
    <n v="0"/>
    <n v="4072"/>
    <n v="4785"/>
    <n v="8857"/>
    <n v="15"/>
    <m/>
    <n v="15"/>
    <n v="2"/>
    <n v="3"/>
    <n v="5"/>
    <n v="69"/>
    <n v="435"/>
    <n v="504"/>
    <n v="3986"/>
    <n v="4347"/>
    <n v="8333"/>
    <x v="3"/>
    <x v="29"/>
  </r>
  <r>
    <x v="10"/>
    <n v="171"/>
    <n v="1061"/>
    <n v="1158"/>
    <n v="43"/>
    <n v="0"/>
    <n v="2433"/>
    <n v="5733"/>
    <n v="8166"/>
    <n v="44"/>
    <m/>
    <n v="44"/>
    <n v="1"/>
    <n v="14"/>
    <n v="15"/>
    <n v="450"/>
    <n v="1905"/>
    <n v="2355"/>
    <n v="1938"/>
    <n v="3814"/>
    <n v="5752"/>
    <x v="3"/>
    <x v="29"/>
  </r>
  <r>
    <x v="11"/>
    <n v="215"/>
    <n v="566"/>
    <n v="452"/>
    <n v="120"/>
    <n v="18"/>
    <n v="1371"/>
    <n v="938"/>
    <n v="2309"/>
    <n v="50"/>
    <m/>
    <n v="50"/>
    <n v="39"/>
    <n v="48"/>
    <n v="87"/>
    <n v="189"/>
    <n v="91"/>
    <n v="280"/>
    <n v="1093"/>
    <n v="799"/>
    <n v="1892"/>
    <x v="3"/>
    <x v="29"/>
  </r>
  <r>
    <x v="12"/>
    <n v="228"/>
    <n v="1477"/>
    <n v="320"/>
    <n v="116"/>
    <n v="16"/>
    <n v="2157"/>
    <n v="1023"/>
    <n v="3180"/>
    <n v="24"/>
    <m/>
    <n v="24"/>
    <n v="64"/>
    <n v="77"/>
    <n v="141"/>
    <n v="392"/>
    <n v="175"/>
    <n v="567"/>
    <n v="1677"/>
    <n v="771"/>
    <n v="2448"/>
    <x v="3"/>
    <x v="29"/>
  </r>
  <r>
    <x v="19"/>
    <n v="1154"/>
    <n v="2184"/>
    <n v="271"/>
    <n v="40"/>
    <n v="55"/>
    <n v="3704"/>
    <n v="2649"/>
    <n v="6353"/>
    <n v="52"/>
    <m/>
    <n v="52"/>
    <n v="1"/>
    <n v="3"/>
    <n v="4"/>
    <n v="61"/>
    <n v="97"/>
    <n v="158"/>
    <n v="3590"/>
    <n v="2549"/>
    <n v="6139"/>
    <x v="3"/>
    <x v="29"/>
  </r>
  <r>
    <x v="20"/>
    <n v="523"/>
    <n v="1031"/>
    <n v="430"/>
    <n v="49"/>
    <n v="49"/>
    <n v="2082"/>
    <n v="1279"/>
    <n v="3361"/>
    <n v="54"/>
    <m/>
    <n v="54"/>
    <n v="16"/>
    <n v="3"/>
    <n v="19"/>
    <n v="291"/>
    <n v="18"/>
    <n v="309"/>
    <n v="1721"/>
    <n v="1258"/>
    <n v="2979"/>
    <x v="3"/>
    <x v="29"/>
  </r>
  <r>
    <x v="13"/>
    <n v="451"/>
    <n v="1727"/>
    <n v="1502"/>
    <n v="111"/>
    <n v="40"/>
    <n v="3831"/>
    <n v="1658"/>
    <n v="5489"/>
    <n v="169"/>
    <m/>
    <n v="169"/>
    <n v="12"/>
    <n v="23"/>
    <n v="35"/>
    <n v="621"/>
    <n v="252"/>
    <n v="873"/>
    <n v="3029"/>
    <n v="1383"/>
    <n v="4412"/>
    <x v="3"/>
    <x v="29"/>
  </r>
  <r>
    <x v="14"/>
    <n v="152"/>
    <n v="620"/>
    <n v="118"/>
    <n v="24"/>
    <n v="11"/>
    <n v="925"/>
    <n v="574"/>
    <n v="1499"/>
    <n v="64"/>
    <m/>
    <n v="64"/>
    <n v="2"/>
    <n v="0"/>
    <n v="2"/>
    <n v="152"/>
    <n v="173"/>
    <n v="325"/>
    <n v="707"/>
    <n v="401"/>
    <n v="1108"/>
    <x v="3"/>
    <x v="29"/>
  </r>
  <r>
    <x v="16"/>
    <n v="57"/>
    <n v="254"/>
    <n v="259"/>
    <n v="191"/>
    <n v="85"/>
    <n v="846"/>
    <n v="539"/>
    <n v="1385"/>
    <n v="288"/>
    <m/>
    <n v="288"/>
    <n v="54"/>
    <n v="17"/>
    <n v="71"/>
    <n v="102"/>
    <n v="292"/>
    <n v="394"/>
    <n v="402"/>
    <n v="230"/>
    <n v="632"/>
    <x v="3"/>
    <x v="29"/>
  </r>
  <r>
    <x v="17"/>
    <n v="489"/>
    <n v="278"/>
    <n v="265"/>
    <n v="182"/>
    <n v="21"/>
    <n v="1235"/>
    <n v="524"/>
    <n v="1759"/>
    <n v="152"/>
    <m/>
    <n v="152"/>
    <n v="13"/>
    <n v="0"/>
    <n v="13"/>
    <n v="147"/>
    <n v="166"/>
    <n v="313"/>
    <n v="923"/>
    <n v="358"/>
    <n v="1281"/>
    <x v="3"/>
    <x v="29"/>
  </r>
  <r>
    <x v="18"/>
    <n v="35076"/>
    <n v="163602"/>
    <n v="68128"/>
    <n v="10949"/>
    <n v="3166"/>
    <n v="280921"/>
    <n v="195664"/>
    <n v="476585"/>
    <n v="13849"/>
    <m/>
    <n v="13849"/>
    <n v="2982"/>
    <n v="2437"/>
    <n v="5419"/>
    <n v="61574"/>
    <n v="33731"/>
    <n v="95305"/>
    <n v="202516"/>
    <n v="159496"/>
    <n v="362012"/>
    <x v="3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3"/>
    <x v="29"/>
  </r>
  <r>
    <x v="22"/>
    <n v="236239"/>
    <n v="1169537"/>
    <n v="470802"/>
    <n v="43589"/>
    <n v="18853"/>
    <n v="1939020"/>
    <n v="1644781"/>
    <n v="3583801"/>
    <n v="37211"/>
    <m/>
    <n v="37211"/>
    <n v="9572"/>
    <n v="22382"/>
    <n v="31954"/>
    <n v="407044"/>
    <n v="241047"/>
    <n v="648091"/>
    <n v="1485913"/>
    <n v="1381352"/>
    <n v="2867265"/>
    <x v="3"/>
    <x v="29"/>
  </r>
  <r>
    <x v="23"/>
    <n v="83.303007863464856"/>
    <n v="78.877805654472866"/>
    <n v="67.638134643565209"/>
    <n v="55.991008349389851"/>
    <n v="45.704242424242423"/>
    <n v="75.113017001940761"/>
    <n v="55.571243711504607"/>
    <n v="64.675072727403972"/>
    <n v="47.180169899835171"/>
    <s v=" "/>
    <n v="47.180169899835171"/>
    <n v="44.624708624708624"/>
    <n v="39.5581477553906"/>
    <n v="40.950916314238114"/>
    <n v="68.339545347704913"/>
    <n v="58.01790743013936"/>
    <n v="64.098250403030391"/>
    <n v="78.806118173670001"/>
    <n v="55.526827778045764"/>
    <n v="65.563711198765219"/>
    <x v="3"/>
    <x v="29"/>
  </r>
  <r>
    <x v="24"/>
    <n v="6.735061010377466"/>
    <n v="7.1486717766286478"/>
    <n v="6.9105507280413336"/>
    <n v="3.9810941638505799"/>
    <n v="5.9548325963360709"/>
    <n v="6.9023675695302238"/>
    <n v="8.4061503393572661"/>
    <n v="7.5197519854800294"/>
    <n v="2.6869088020795724"/>
    <s v=" "/>
    <n v="2.6869088020795724"/>
    <n v="3.2099262240107311"/>
    <n v="9.1842429216249482"/>
    <n v="5.8966599003506186"/>
    <n v="6.6106473511547081"/>
    <n v="7.1461563546885651"/>
    <n v="6.8001783746917788"/>
    <n v="7.3372622410081183"/>
    <n v="8.6607313036063598"/>
    <n v="7.9203589936245207"/>
    <x v="3"/>
    <x v="29"/>
  </r>
  <r>
    <x v="27"/>
    <n v="78.139479530307838"/>
    <n v="77.632324376820975"/>
    <n v="70.56356492256414"/>
    <n v="58.676621708413613"/>
    <n v="50.5030303030303"/>
    <n v="74.776881001909771"/>
    <n v="59.712612804373315"/>
    <n v="66.73052872642225"/>
    <n v="50.101115760111576"/>
    <m/>
    <n v="50.101115760111576"/>
    <n v="44.023310023310025"/>
    <n v="45.333156592435486"/>
    <n v="44.973087274125334"/>
    <n v="70.442438131694701"/>
    <n v="65.792897200760578"/>
    <n v="68.531881434887097"/>
    <n v="77.537655195091034"/>
    <n v="59.024196854951519"/>
    <n v="67.006288229577549"/>
    <x v="3"/>
    <x v="29"/>
  </r>
  <r>
    <x v="28"/>
    <n v="6.9556240877630771"/>
    <n v="8.0028922682231141"/>
    <n v="7.775500350255073"/>
    <n v="4.0753652280584367"/>
    <n v="5.7988865692414757"/>
    <n v="7.6099686686594934"/>
    <n v="9.1218256492572269"/>
    <n v="8.2646761359826559"/>
    <n v="2.5811450780586584"/>
    <s v=" "/>
    <n v="2.5811450780586584"/>
    <n v="3.3728011429591929"/>
    <n v="10.65067995432368"/>
    <n v="6.7381912442396317"/>
    <n v="7.6600424473401949"/>
    <n v="9.3514449680558993"/>
    <n v="8.2485938253307864"/>
    <n v="8.0872772984432491"/>
    <n v="9.0577103686511578"/>
    <n v="8.5460798481138909"/>
    <x v="3"/>
    <x v="29"/>
  </r>
  <r>
    <x v="0"/>
    <n v="11716"/>
    <n v="52071"/>
    <n v="22581"/>
    <n v="5883"/>
    <n v="1393"/>
    <n v="93644"/>
    <n v="29431"/>
    <n v="123075"/>
    <n v="12976"/>
    <m/>
    <n v="12976"/>
    <n v="1686"/>
    <n v="130"/>
    <n v="1816"/>
    <n v="34138"/>
    <n v="18296"/>
    <n v="52434"/>
    <n v="44844"/>
    <n v="11005"/>
    <n v="55849"/>
    <x v="4"/>
    <x v="29"/>
  </r>
  <r>
    <x v="1"/>
    <n v="520"/>
    <n v="4182"/>
    <n v="1324"/>
    <n v="75"/>
    <n v="29"/>
    <n v="6130"/>
    <n v="6463"/>
    <n v="12593"/>
    <n v="97"/>
    <m/>
    <n v="97"/>
    <n v="15"/>
    <n v="0"/>
    <n v="15"/>
    <n v="215"/>
    <n v="138"/>
    <n v="353"/>
    <n v="5803"/>
    <n v="6325"/>
    <n v="12128"/>
    <x v="4"/>
    <x v="29"/>
  </r>
  <r>
    <x v="2"/>
    <n v="862"/>
    <n v="5029"/>
    <n v="659"/>
    <n v="39"/>
    <n v="27"/>
    <n v="6616"/>
    <n v="1248"/>
    <n v="7864"/>
    <n v="43"/>
    <m/>
    <n v="43"/>
    <n v="16"/>
    <n v="12"/>
    <n v="28"/>
    <n v="160"/>
    <n v="23"/>
    <n v="183"/>
    <n v="6397"/>
    <n v="1213"/>
    <n v="7610"/>
    <x v="4"/>
    <x v="29"/>
  </r>
  <r>
    <x v="3"/>
    <n v="2387"/>
    <n v="24595"/>
    <n v="7877"/>
    <n v="602"/>
    <n v="504"/>
    <n v="35965"/>
    <n v="11623"/>
    <n v="47588"/>
    <n v="205"/>
    <m/>
    <n v="205"/>
    <n v="348"/>
    <n v="1318"/>
    <n v="1666"/>
    <n v="11564"/>
    <n v="2830"/>
    <n v="14394"/>
    <n v="23848"/>
    <n v="7475"/>
    <n v="31323"/>
    <x v="4"/>
    <x v="29"/>
  </r>
  <r>
    <x v="4"/>
    <n v="520"/>
    <n v="2999"/>
    <n v="1956"/>
    <n v="505"/>
    <n v="112"/>
    <n v="6092"/>
    <n v="1573"/>
    <n v="7665"/>
    <n v="174"/>
    <m/>
    <n v="174"/>
    <n v="103"/>
    <n v="0"/>
    <n v="103"/>
    <n v="1427"/>
    <n v="143"/>
    <n v="1570"/>
    <n v="4388"/>
    <n v="1430"/>
    <n v="5818"/>
    <x v="4"/>
    <x v="29"/>
  </r>
  <r>
    <x v="5"/>
    <n v="8637"/>
    <n v="37622"/>
    <n v="14785"/>
    <n v="242"/>
    <n v="646"/>
    <n v="61932"/>
    <n v="79535"/>
    <n v="141467"/>
    <n v="224"/>
    <m/>
    <n v="224"/>
    <n v="37"/>
    <n v="110"/>
    <n v="147"/>
    <n v="4072"/>
    <n v="1289"/>
    <n v="5361"/>
    <n v="57599"/>
    <n v="78136"/>
    <n v="135735"/>
    <x v="4"/>
    <x v="29"/>
  </r>
  <r>
    <x v="25"/>
    <n v="303"/>
    <n v="428"/>
    <n v="643"/>
    <n v="19"/>
    <n v="5"/>
    <n v="1398"/>
    <n v="4025"/>
    <n v="5423"/>
    <n v="22"/>
    <m/>
    <n v="22"/>
    <n v="7"/>
    <n v="6"/>
    <n v="13"/>
    <n v="29"/>
    <n v="22"/>
    <n v="51"/>
    <n v="1340"/>
    <n v="3997"/>
    <n v="5337"/>
    <x v="4"/>
    <x v="29"/>
  </r>
  <r>
    <x v="6"/>
    <n v="1019"/>
    <n v="4552"/>
    <n v="1059"/>
    <n v="102"/>
    <n v="27"/>
    <n v="6759"/>
    <n v="767"/>
    <n v="7526"/>
    <n v="123"/>
    <m/>
    <n v="123"/>
    <n v="31"/>
    <n v="3"/>
    <n v="34"/>
    <n v="182"/>
    <n v="99"/>
    <n v="281"/>
    <n v="6423"/>
    <n v="665"/>
    <n v="7088"/>
    <x v="4"/>
    <x v="29"/>
  </r>
  <r>
    <x v="7"/>
    <n v="11"/>
    <n v="28"/>
    <n v="68"/>
    <n v="5"/>
    <n v="0"/>
    <n v="112"/>
    <n v="251"/>
    <n v="363"/>
    <n v="29"/>
    <m/>
    <n v="29"/>
    <n v="1"/>
    <n v="6"/>
    <n v="7"/>
    <n v="29"/>
    <n v="56"/>
    <n v="85"/>
    <n v="53"/>
    <n v="189"/>
    <n v="242"/>
    <x v="4"/>
    <x v="29"/>
  </r>
  <r>
    <x v="8"/>
    <n v="33"/>
    <n v="21"/>
    <n v="38"/>
    <n v="5"/>
    <n v="8"/>
    <n v="105"/>
    <n v="114"/>
    <n v="219"/>
    <n v="4"/>
    <m/>
    <n v="4"/>
    <n v="4"/>
    <n v="0"/>
    <n v="4"/>
    <n v="68"/>
    <n v="50"/>
    <n v="118"/>
    <n v="29"/>
    <n v="64"/>
    <n v="93"/>
    <x v="4"/>
    <x v="29"/>
  </r>
  <r>
    <x v="9"/>
    <n v="41"/>
    <n v="15"/>
    <n v="47"/>
    <n v="856"/>
    <n v="0"/>
    <n v="959"/>
    <n v="1012"/>
    <n v="1971"/>
    <n v="8"/>
    <m/>
    <n v="8"/>
    <n v="1"/>
    <n v="0"/>
    <n v="1"/>
    <n v="3"/>
    <n v="23"/>
    <n v="26"/>
    <n v="947"/>
    <n v="989"/>
    <n v="1936"/>
    <x v="4"/>
    <x v="29"/>
  </r>
  <r>
    <x v="10"/>
    <n v="17"/>
    <n v="179"/>
    <n v="170"/>
    <n v="22"/>
    <n v="0"/>
    <n v="388"/>
    <n v="773"/>
    <n v="1161"/>
    <n v="25"/>
    <m/>
    <n v="25"/>
    <n v="1"/>
    <n v="0"/>
    <n v="1"/>
    <n v="94"/>
    <n v="348"/>
    <n v="442"/>
    <n v="268"/>
    <n v="425"/>
    <n v="693"/>
    <x v="4"/>
    <x v="29"/>
  </r>
  <r>
    <x v="11"/>
    <n v="262"/>
    <n v="561"/>
    <n v="362"/>
    <n v="50"/>
    <n v="40"/>
    <n v="1275"/>
    <n v="536"/>
    <n v="1811"/>
    <n v="15"/>
    <m/>
    <n v="15"/>
    <n v="18"/>
    <n v="26"/>
    <n v="44"/>
    <n v="131"/>
    <n v="53"/>
    <n v="184"/>
    <n v="1111"/>
    <n v="457"/>
    <n v="1568"/>
    <x v="4"/>
    <x v="29"/>
  </r>
  <r>
    <x v="12"/>
    <n v="115"/>
    <n v="1074"/>
    <n v="178"/>
    <n v="54"/>
    <n v="12"/>
    <n v="1433"/>
    <n v="568"/>
    <n v="2001"/>
    <n v="17"/>
    <m/>
    <n v="17"/>
    <n v="33"/>
    <n v="52"/>
    <n v="85"/>
    <n v="248"/>
    <n v="121"/>
    <n v="369"/>
    <n v="1135"/>
    <n v="395"/>
    <n v="1530"/>
    <x v="4"/>
    <x v="29"/>
  </r>
  <r>
    <x v="19"/>
    <n v="678"/>
    <n v="1489"/>
    <n v="365"/>
    <n v="36"/>
    <n v="25"/>
    <n v="2593"/>
    <n v="2298"/>
    <n v="4891"/>
    <n v="42"/>
    <m/>
    <n v="42"/>
    <n v="1"/>
    <n v="0"/>
    <n v="1"/>
    <n v="33"/>
    <n v="40"/>
    <n v="73"/>
    <n v="2517"/>
    <n v="2258"/>
    <n v="4775"/>
    <x v="4"/>
    <x v="29"/>
  </r>
  <r>
    <x v="20"/>
    <n v="302"/>
    <n v="828"/>
    <n v="232"/>
    <n v="35"/>
    <n v="27"/>
    <n v="1424"/>
    <n v="1171"/>
    <n v="2595"/>
    <n v="50"/>
    <m/>
    <n v="50"/>
    <n v="6"/>
    <n v="0"/>
    <n v="6"/>
    <n v="148"/>
    <n v="37"/>
    <n v="185"/>
    <n v="1220"/>
    <n v="1134"/>
    <n v="2354"/>
    <x v="4"/>
    <x v="29"/>
  </r>
  <r>
    <x v="13"/>
    <n v="235"/>
    <n v="1591"/>
    <n v="695"/>
    <n v="74"/>
    <n v="27"/>
    <n v="2622"/>
    <n v="1480"/>
    <n v="4102"/>
    <n v="149"/>
    <m/>
    <n v="149"/>
    <n v="14"/>
    <n v="17"/>
    <n v="31"/>
    <n v="284"/>
    <n v="162"/>
    <n v="446"/>
    <n v="2175"/>
    <n v="1301"/>
    <n v="3476"/>
    <x v="4"/>
    <x v="29"/>
  </r>
  <r>
    <x v="14"/>
    <n v="193"/>
    <n v="306"/>
    <n v="58"/>
    <n v="43"/>
    <n v="8"/>
    <n v="608"/>
    <n v="480"/>
    <n v="1088"/>
    <n v="82"/>
    <m/>
    <n v="82"/>
    <n v="5"/>
    <n v="0"/>
    <n v="5"/>
    <n v="122"/>
    <n v="123"/>
    <n v="245"/>
    <n v="399"/>
    <n v="357"/>
    <n v="756"/>
    <x v="4"/>
    <x v="29"/>
  </r>
  <r>
    <x v="16"/>
    <n v="92"/>
    <n v="218"/>
    <n v="253"/>
    <n v="244"/>
    <n v="111"/>
    <n v="918"/>
    <n v="548"/>
    <n v="1466"/>
    <n v="309"/>
    <m/>
    <n v="309"/>
    <n v="66"/>
    <n v="0"/>
    <n v="66"/>
    <n v="154"/>
    <n v="292"/>
    <n v="446"/>
    <n v="389"/>
    <n v="256"/>
    <n v="645"/>
    <x v="4"/>
    <x v="29"/>
  </r>
  <r>
    <x v="17"/>
    <n v="387"/>
    <n v="296"/>
    <n v="142"/>
    <n v="145"/>
    <n v="56"/>
    <n v="1026"/>
    <n v="503"/>
    <n v="1529"/>
    <n v="157"/>
    <m/>
    <n v="157"/>
    <n v="43"/>
    <n v="0"/>
    <n v="43"/>
    <n v="102"/>
    <n v="169"/>
    <n v="271"/>
    <n v="724"/>
    <n v="334"/>
    <n v="1058"/>
    <x v="4"/>
    <x v="29"/>
  </r>
  <r>
    <x v="18"/>
    <n v="28330"/>
    <n v="138084"/>
    <n v="53492"/>
    <n v="9036"/>
    <n v="3057"/>
    <n v="231999"/>
    <n v="144399"/>
    <n v="376398"/>
    <n v="14751"/>
    <m/>
    <n v="14751"/>
    <n v="2436"/>
    <n v="1680"/>
    <n v="4116"/>
    <n v="53203"/>
    <n v="24314"/>
    <n v="77517"/>
    <n v="161609"/>
    <n v="118405"/>
    <n v="280014"/>
    <x v="4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4"/>
    <x v="29"/>
  </r>
  <r>
    <x v="22"/>
    <n v="192655"/>
    <n v="1081272"/>
    <n v="383246"/>
    <n v="31208"/>
    <n v="18529"/>
    <n v="1706910"/>
    <n v="1282619"/>
    <n v="2989529"/>
    <n v="34564"/>
    <m/>
    <n v="34564"/>
    <n v="8669"/>
    <n v="16896"/>
    <n v="25565"/>
    <n v="387839"/>
    <n v="168650"/>
    <n v="556489"/>
    <n v="1275838"/>
    <n v="1097073"/>
    <n v="2372911"/>
    <x v="4"/>
    <x v="29"/>
  </r>
  <r>
    <x v="23"/>
    <n v="65.742911449855484"/>
    <n v="70.57247882705542"/>
    <n v="53.283226418189756"/>
    <n v="38.794207222325809"/>
    <n v="43.469794721407624"/>
    <n v="63.988672620513668"/>
    <n v="41.937184090263337"/>
    <n v="52.210201699351792"/>
    <n v="42.410336323145067"/>
    <m/>
    <n v="42.410336323145067"/>
    <n v="39.111211369275885"/>
    <n v="28.898847193240517"/>
    <n v="31.706167603031091"/>
    <n v="63.014684617059373"/>
    <n v="39.283143769551316"/>
    <n v="53.263086563558524"/>
    <n v="65.481956557777977"/>
    <n v="42.676971218107212"/>
    <n v="52.509357660114738"/>
    <x v="4"/>
    <x v="29"/>
  </r>
  <r>
    <x v="24"/>
    <n v="6.8003882809742322"/>
    <n v="7.8305379334318239"/>
    <n v="7.1645479697898748"/>
    <n v="3.4537405931828244"/>
    <n v="6.0611710827608762"/>
    <n v="7.3574024025965628"/>
    <n v="8.8824645600038785"/>
    <n v="7.9424678133252566"/>
    <n v="2.3431631753779403"/>
    <m/>
    <n v="2.3431631753779403"/>
    <n v="3.5587027914614122"/>
    <n v="10.057142857142857"/>
    <n v="6.2111273080660832"/>
    <n v="7.2897956882130703"/>
    <n v="6.9363329768857449"/>
    <n v="7.1789284931047384"/>
    <n v="7.8945974543496957"/>
    <n v="9.2654279802373214"/>
    <n v="8.4742584299356469"/>
    <x v="4"/>
    <x v="29"/>
  </r>
  <r>
    <x v="27"/>
    <n v="75.59448873233417"/>
    <n v="76.18295211163732"/>
    <n v="67.015945759414436"/>
    <n v="54.594801515905523"/>
    <n v="49.05912101143889"/>
    <n v="72.562083254735725"/>
    <n v="56.063352604787823"/>
    <n v="63.749534436096525"/>
    <n v="48.5222140213966"/>
    <m/>
    <n v="48.5222140213966"/>
    <n v="43.014865928773212"/>
    <n v="41.959225523726587"/>
    <n v="42.249415023768243"/>
    <n v="68.917535092266263"/>
    <n v="60.350497489717618"/>
    <n v="65.397228183157395"/>
    <n v="75.05505768346687"/>
    <n v="55.668143909639113"/>
    <n v="64.026826246108655"/>
    <x v="4"/>
    <x v="29"/>
  </r>
  <r>
    <x v="28"/>
    <n v="6.927390154336047"/>
    <n v="7.9695322892414051"/>
    <n v="7.6687570427710545"/>
    <n v="3.9710976220972323"/>
    <n v="5.844895851265278"/>
    <n v="7.5629661537671726"/>
    <n v="9.0842321078964545"/>
    <n v="8.2086851661882196"/>
    <n v="2.5349467672101809"/>
    <m/>
    <n v="2.5349467672101809"/>
    <n v="3.4060139347268059"/>
    <n v="10.562538672323875"/>
    <n v="6.6512345679012341"/>
    <n v="7.5877017091568799"/>
    <n v="8.9356825760954983"/>
    <n v="8.0480854099411179"/>
    <n v="8.0512671834415031"/>
    <n v="9.0897828780074335"/>
    <n v="8.5334669841023807"/>
    <x v="4"/>
    <x v="29"/>
  </r>
  <r>
    <x v="0"/>
    <n v="14922"/>
    <n v="60556"/>
    <n v="26007"/>
    <n v="6445"/>
    <n v="1884"/>
    <n v="109814"/>
    <n v="38770"/>
    <n v="148584"/>
    <n v="13968"/>
    <m/>
    <n v="13968"/>
    <n v="2033"/>
    <n v="119"/>
    <n v="2152"/>
    <n v="41156"/>
    <n v="24175"/>
    <n v="65331"/>
    <n v="52657"/>
    <n v="14476"/>
    <n v="67133"/>
    <x v="5"/>
    <x v="29"/>
  </r>
  <r>
    <x v="1"/>
    <n v="423"/>
    <n v="3235"/>
    <n v="802"/>
    <n v="74"/>
    <n v="25"/>
    <n v="4559"/>
    <n v="5204"/>
    <n v="9763"/>
    <n v="49"/>
    <m/>
    <n v="49"/>
    <n v="39"/>
    <n v="9"/>
    <n v="48"/>
    <n v="196"/>
    <n v="122"/>
    <n v="318"/>
    <n v="4275"/>
    <n v="5073"/>
    <n v="9348"/>
    <x v="5"/>
    <x v="29"/>
  </r>
  <r>
    <x v="2"/>
    <n v="773"/>
    <n v="5395"/>
    <n v="819"/>
    <n v="35"/>
    <n v="33"/>
    <n v="7055"/>
    <n v="1327"/>
    <n v="8382"/>
    <n v="39"/>
    <m/>
    <n v="39"/>
    <n v="12"/>
    <n v="12"/>
    <n v="24"/>
    <n v="174"/>
    <n v="43"/>
    <n v="217"/>
    <n v="6830"/>
    <n v="1272"/>
    <n v="8102"/>
    <x v="5"/>
    <x v="29"/>
  </r>
  <r>
    <x v="3"/>
    <n v="2424"/>
    <n v="25189"/>
    <n v="7852"/>
    <n v="508"/>
    <n v="335"/>
    <n v="36308"/>
    <n v="12249"/>
    <n v="48557"/>
    <n v="167"/>
    <m/>
    <n v="167"/>
    <n v="367"/>
    <n v="939"/>
    <n v="1306"/>
    <n v="10273"/>
    <n v="3018"/>
    <n v="13291"/>
    <n v="25501"/>
    <n v="8292"/>
    <n v="33793"/>
    <x v="5"/>
    <x v="29"/>
  </r>
  <r>
    <x v="4"/>
    <n v="359"/>
    <n v="1938"/>
    <n v="1415"/>
    <n v="333"/>
    <n v="62"/>
    <n v="4107"/>
    <n v="1243"/>
    <n v="5350"/>
    <n v="136"/>
    <m/>
    <n v="136"/>
    <n v="32"/>
    <n v="6"/>
    <n v="38"/>
    <n v="880"/>
    <n v="130"/>
    <n v="1010"/>
    <n v="3059"/>
    <n v="1107"/>
    <n v="4166"/>
    <x v="5"/>
    <x v="29"/>
  </r>
  <r>
    <x v="5"/>
    <n v="6608"/>
    <n v="37435"/>
    <n v="17007"/>
    <n v="338"/>
    <n v="745"/>
    <n v="62133"/>
    <n v="96497"/>
    <n v="158630"/>
    <n v="174"/>
    <m/>
    <n v="174"/>
    <n v="28"/>
    <n v="84"/>
    <n v="112"/>
    <n v="3510"/>
    <n v="1514"/>
    <n v="5024"/>
    <n v="58421"/>
    <n v="94899"/>
    <n v="153320"/>
    <x v="5"/>
    <x v="29"/>
  </r>
  <r>
    <x v="25"/>
    <n v="129"/>
    <n v="417"/>
    <n v="622"/>
    <n v="19"/>
    <n v="22"/>
    <n v="1209"/>
    <n v="5568"/>
    <n v="6777"/>
    <n v="30"/>
    <m/>
    <n v="30"/>
    <n v="3"/>
    <n v="0"/>
    <n v="3"/>
    <n v="36"/>
    <n v="46"/>
    <n v="82"/>
    <n v="1140"/>
    <n v="5522"/>
    <n v="6662"/>
    <x v="5"/>
    <x v="29"/>
  </r>
  <r>
    <x v="6"/>
    <n v="300"/>
    <n v="3949"/>
    <n v="1098"/>
    <n v="153"/>
    <n v="41"/>
    <n v="5541"/>
    <n v="1590"/>
    <n v="7131"/>
    <n v="158"/>
    <m/>
    <n v="158"/>
    <n v="40"/>
    <n v="0"/>
    <n v="40"/>
    <n v="238"/>
    <n v="238"/>
    <n v="476"/>
    <n v="5105"/>
    <n v="1352"/>
    <n v="6457"/>
    <x v="5"/>
    <x v="29"/>
  </r>
  <r>
    <x v="7"/>
    <n v="28"/>
    <n v="20"/>
    <n v="45"/>
    <n v="10"/>
    <n v="11"/>
    <n v="114"/>
    <n v="368"/>
    <n v="482"/>
    <n v="19"/>
    <m/>
    <n v="19"/>
    <n v="3"/>
    <n v="0"/>
    <n v="3"/>
    <n v="31"/>
    <n v="72"/>
    <n v="103"/>
    <n v="61"/>
    <n v="296"/>
    <n v="357"/>
    <x v="5"/>
    <x v="29"/>
  </r>
  <r>
    <x v="8"/>
    <n v="32"/>
    <n v="17"/>
    <n v="20"/>
    <n v="5"/>
    <n v="2"/>
    <n v="76"/>
    <n v="468"/>
    <n v="544"/>
    <n v="28"/>
    <m/>
    <n v="28"/>
    <n v="1"/>
    <n v="0"/>
    <n v="1"/>
    <n v="2"/>
    <n v="34"/>
    <n v="36"/>
    <n v="45"/>
    <n v="434"/>
    <n v="479"/>
    <x v="5"/>
    <x v="29"/>
  </r>
  <r>
    <x v="9"/>
    <n v="15"/>
    <n v="26"/>
    <n v="62"/>
    <n v="696"/>
    <n v="4"/>
    <n v="803"/>
    <n v="483"/>
    <n v="1286"/>
    <n v="19"/>
    <m/>
    <n v="19"/>
    <n v="2"/>
    <n v="0"/>
    <n v="2"/>
    <n v="12"/>
    <n v="14"/>
    <n v="26"/>
    <n v="770"/>
    <n v="469"/>
    <n v="1239"/>
    <x v="5"/>
    <x v="29"/>
  </r>
  <r>
    <x v="10"/>
    <n v="11"/>
    <n v="163"/>
    <n v="101"/>
    <n v="23"/>
    <n v="18"/>
    <n v="316"/>
    <n v="1165"/>
    <n v="1481"/>
    <n v="23"/>
    <m/>
    <n v="23"/>
    <n v="1"/>
    <n v="43"/>
    <n v="44"/>
    <n v="61"/>
    <n v="566"/>
    <n v="627"/>
    <n v="231"/>
    <n v="556"/>
    <n v="787"/>
    <x v="5"/>
    <x v="29"/>
  </r>
  <r>
    <x v="11"/>
    <n v="231"/>
    <n v="534"/>
    <n v="286"/>
    <n v="38"/>
    <n v="34"/>
    <n v="1123"/>
    <n v="560"/>
    <n v="1683"/>
    <n v="24"/>
    <m/>
    <n v="24"/>
    <n v="0"/>
    <n v="17"/>
    <n v="17"/>
    <n v="105"/>
    <n v="41"/>
    <n v="146"/>
    <n v="994"/>
    <n v="502"/>
    <n v="1496"/>
    <x v="5"/>
    <x v="29"/>
  </r>
  <r>
    <x v="12"/>
    <n v="166"/>
    <n v="1253"/>
    <n v="118"/>
    <n v="12"/>
    <n v="29"/>
    <n v="1578"/>
    <n v="526"/>
    <n v="2104"/>
    <n v="16"/>
    <m/>
    <n v="16"/>
    <n v="8"/>
    <n v="43"/>
    <n v="51"/>
    <n v="216"/>
    <n v="113"/>
    <n v="329"/>
    <n v="1338"/>
    <n v="370"/>
    <n v="1708"/>
    <x v="5"/>
    <x v="29"/>
  </r>
  <r>
    <x v="19"/>
    <n v="866"/>
    <n v="1699"/>
    <n v="203"/>
    <n v="7"/>
    <n v="61"/>
    <n v="2836"/>
    <n v="3549"/>
    <n v="6385"/>
    <n v="17"/>
    <m/>
    <n v="17"/>
    <n v="1"/>
    <n v="0"/>
    <n v="1"/>
    <n v="32"/>
    <n v="85"/>
    <n v="117"/>
    <n v="2786"/>
    <n v="3464"/>
    <n v="6250"/>
    <x v="5"/>
    <x v="29"/>
  </r>
  <r>
    <x v="20"/>
    <n v="356"/>
    <n v="1437"/>
    <n v="377"/>
    <n v="30"/>
    <n v="38"/>
    <n v="2238"/>
    <n v="2809"/>
    <n v="5047"/>
    <n v="39"/>
    <m/>
    <n v="39"/>
    <n v="11"/>
    <n v="0"/>
    <n v="11"/>
    <n v="145"/>
    <n v="55"/>
    <n v="200"/>
    <n v="2043"/>
    <n v="2754"/>
    <n v="4797"/>
    <x v="5"/>
    <x v="29"/>
  </r>
  <r>
    <x v="13"/>
    <n v="417"/>
    <n v="2894"/>
    <n v="1089"/>
    <n v="76"/>
    <n v="17"/>
    <n v="4493"/>
    <n v="2335"/>
    <n v="6828"/>
    <n v="108"/>
    <m/>
    <n v="108"/>
    <n v="10"/>
    <n v="6"/>
    <n v="16"/>
    <n v="349"/>
    <n v="195"/>
    <n v="544"/>
    <n v="4026"/>
    <n v="2134"/>
    <n v="6160"/>
    <x v="5"/>
    <x v="29"/>
  </r>
  <r>
    <x v="14"/>
    <n v="172"/>
    <n v="310"/>
    <n v="164"/>
    <n v="28"/>
    <n v="7"/>
    <n v="681"/>
    <n v="908"/>
    <n v="1589"/>
    <n v="81"/>
    <m/>
    <n v="81"/>
    <n v="5"/>
    <n v="17"/>
    <n v="22"/>
    <n v="143"/>
    <n v="226"/>
    <n v="369"/>
    <n v="452"/>
    <n v="665"/>
    <n v="1117"/>
    <x v="5"/>
    <x v="29"/>
  </r>
  <r>
    <x v="16"/>
    <n v="81"/>
    <n v="204"/>
    <n v="274"/>
    <n v="230"/>
    <n v="243"/>
    <n v="1032"/>
    <n v="536"/>
    <n v="1568"/>
    <n v="460"/>
    <m/>
    <n v="460"/>
    <n v="88"/>
    <n v="0"/>
    <n v="88"/>
    <n v="184"/>
    <n v="299"/>
    <n v="483"/>
    <n v="300"/>
    <n v="237"/>
    <n v="537"/>
    <x v="5"/>
    <x v="29"/>
  </r>
  <r>
    <x v="17"/>
    <n v="659"/>
    <n v="674"/>
    <n v="177"/>
    <n v="144"/>
    <n v="44"/>
    <n v="1698"/>
    <n v="1250"/>
    <n v="2948"/>
    <n v="192"/>
    <m/>
    <n v="192"/>
    <n v="15"/>
    <n v="0"/>
    <n v="15"/>
    <n v="123"/>
    <n v="217"/>
    <n v="340"/>
    <n v="1368"/>
    <n v="1033"/>
    <n v="2401"/>
    <x v="5"/>
    <x v="29"/>
  </r>
  <r>
    <x v="18"/>
    <n v="28972"/>
    <n v="147345"/>
    <n v="58538"/>
    <n v="9204"/>
    <n v="3655"/>
    <n v="247714"/>
    <n v="177405"/>
    <n v="425119"/>
    <n v="15747"/>
    <m/>
    <n v="15747"/>
    <n v="2699"/>
    <n v="1295"/>
    <n v="3994"/>
    <n v="57866"/>
    <n v="31203"/>
    <n v="89069"/>
    <n v="171402"/>
    <n v="144907"/>
    <n v="316309"/>
    <x v="5"/>
    <x v="29"/>
  </r>
  <r>
    <x v="21"/>
    <n v="9453"/>
    <n v="49424"/>
    <n v="23202"/>
    <n v="2595"/>
    <n v="1375"/>
    <n v="86049"/>
    <n v="98659"/>
    <n v="184708"/>
    <n v="2629"/>
    <m/>
    <n v="2629"/>
    <n v="715"/>
    <n v="1886"/>
    <n v="2601"/>
    <n v="19854"/>
    <n v="13849"/>
    <n v="33703"/>
    <n v="62851"/>
    <n v="82924"/>
    <n v="145775"/>
    <x v="5"/>
    <x v="29"/>
  </r>
  <r>
    <x v="22"/>
    <n v="192064"/>
    <n v="1124191"/>
    <n v="425451"/>
    <n v="31349"/>
    <n v="18372"/>
    <n v="1791427"/>
    <n v="1394601"/>
    <n v="3186028"/>
    <n v="35179"/>
    <m/>
    <n v="35179"/>
    <n v="8754"/>
    <n v="16178"/>
    <n v="24932"/>
    <n v="398023"/>
    <n v="199329"/>
    <n v="597352"/>
    <n v="1349471"/>
    <n v="1179094"/>
    <n v="2528565"/>
    <x v="5"/>
    <x v="29"/>
  </r>
  <r>
    <x v="23"/>
    <n v="67.725942381607254"/>
    <n v="75.819507391820437"/>
    <n v="61.122748038962158"/>
    <n v="40.268464996788694"/>
    <n v="44.538181818181819"/>
    <n v="69.395615676339446"/>
    <n v="47.118559888099412"/>
    <n v="57.496661397088019"/>
    <n v="44.603778369468749"/>
    <m/>
    <n v="44.603778369468749"/>
    <n v="40.811188811188813"/>
    <n v="28.593142453163662"/>
    <n v="31.951813405100602"/>
    <n v="66.824989087001782"/>
    <n v="47.976749223770668"/>
    <n v="59.080002769288591"/>
    <n v="71.569850386893876"/>
    <n v="47.396571961474763"/>
    <n v="57.818898988166694"/>
    <x v="5"/>
    <x v="29"/>
  </r>
  <r>
    <x v="24"/>
    <n v="6.6292972525196738"/>
    <n v="7.6296514981845327"/>
    <n v="7.2679456079811402"/>
    <n v="3.4060191221208171"/>
    <n v="5.0265389876880988"/>
    <n v="7.2318359075385326"/>
    <n v="7.86111439925594"/>
    <n v="7.4944380279404124"/>
    <n v="2.2340128278402234"/>
    <m/>
    <n v="2.2340128278402234"/>
    <n v="3.2434234901815486"/>
    <n v="12.492664092664093"/>
    <n v="6.2423635453179767"/>
    <n v="6.8783568935125983"/>
    <n v="6.3881357561772907"/>
    <n v="6.7066207097867947"/>
    <n v="7.8731345025145565"/>
    <n v="8.1369015989565714"/>
    <n v="7.9939710852362724"/>
    <x v="5"/>
    <x v="29"/>
  </r>
  <r>
    <x v="27"/>
    <n v="74.290309779175018"/>
    <n v="76.122712655314075"/>
    <n v="66.039172656577037"/>
    <n v="52.220270601134779"/>
    <n v="48.309794073329982"/>
    <n v="72.037254374338559"/>
    <n v="54.580790276054934"/>
    <n v="62.713146639575776"/>
    <n v="47.872749548701371"/>
    <m/>
    <n v="47.872749548701371"/>
    <n v="42.649615577792375"/>
    <n v="39.743852639102897"/>
    <n v="40.542630225094044"/>
    <n v="68.570704262664407"/>
    <n v="58.29959998707448"/>
    <n v="64.350174247157042"/>
    <n v="74.477399015526586"/>
    <n v="54.297165133700268"/>
    <n v="62.997888026560268"/>
    <x v="5"/>
    <x v="29"/>
  </r>
  <r>
    <x v="28"/>
    <n v="6.880640481552053"/>
    <n v="7.9113511843077484"/>
    <n v="7.6044233252811191"/>
    <n v="3.8886405073325405"/>
    <n v="5.7030167915757515"/>
    <n v="7.5080757411908303"/>
    <n v="8.8863963968070898"/>
    <n v="8.0915019815472391"/>
    <n v="2.4832886388907056"/>
    <m/>
    <n v="2.4832886388907056"/>
    <n v="3.3791477898861273"/>
    <n v="10.760786802030458"/>
    <n v="6.5948103102757241"/>
    <n v="7.4633788056844477"/>
    <n v="8.4747042449547667"/>
    <n v="7.8103576573206741"/>
    <n v="8.0223573078816806"/>
    <n v="8.9383399304858635"/>
    <n v="8.4467504828807893"/>
    <x v="5"/>
    <x v="29"/>
  </r>
  <r>
    <x v="0"/>
    <n v="18359"/>
    <n v="81251"/>
    <n v="28477"/>
    <n v="7573"/>
    <n v="2158"/>
    <n v="137818"/>
    <n v="56325"/>
    <n v="194143"/>
    <n v="12905"/>
    <m/>
    <n v="12905"/>
    <n v="2261"/>
    <n v="184"/>
    <n v="2445"/>
    <n v="57969"/>
    <n v="31377"/>
    <n v="89346"/>
    <n v="64683"/>
    <n v="24764"/>
    <n v="89447"/>
    <x v="6"/>
    <x v="29"/>
  </r>
  <r>
    <x v="1"/>
    <n v="474"/>
    <n v="4102"/>
    <n v="2394"/>
    <n v="57"/>
    <n v="59"/>
    <n v="7086"/>
    <n v="10121"/>
    <n v="17207"/>
    <n v="70"/>
    <m/>
    <n v="70"/>
    <n v="22"/>
    <n v="6"/>
    <n v="28"/>
    <n v="308"/>
    <n v="186"/>
    <n v="494"/>
    <n v="6686"/>
    <n v="9929"/>
    <n v="16615"/>
    <x v="6"/>
    <x v="29"/>
  </r>
  <r>
    <x v="2"/>
    <n v="723"/>
    <n v="7264"/>
    <n v="776"/>
    <n v="57"/>
    <n v="42"/>
    <n v="8862"/>
    <n v="2806"/>
    <n v="11668"/>
    <n v="54"/>
    <m/>
    <n v="54"/>
    <n v="16"/>
    <n v="3"/>
    <n v="19"/>
    <n v="119"/>
    <n v="113"/>
    <n v="232"/>
    <n v="8673"/>
    <n v="2690"/>
    <n v="11363"/>
    <x v="6"/>
    <x v="29"/>
  </r>
  <r>
    <x v="3"/>
    <n v="1740"/>
    <n v="19608"/>
    <n v="10703"/>
    <n v="475"/>
    <n v="512"/>
    <n v="33038"/>
    <n v="13798"/>
    <n v="46836"/>
    <n v="154"/>
    <m/>
    <n v="154"/>
    <n v="369"/>
    <n v="1104"/>
    <n v="1473"/>
    <n v="8575"/>
    <n v="3885"/>
    <n v="12460"/>
    <n v="23940"/>
    <n v="8809"/>
    <n v="32749"/>
    <x v="6"/>
    <x v="29"/>
  </r>
  <r>
    <x v="4"/>
    <n v="431"/>
    <n v="2379"/>
    <n v="1513"/>
    <n v="584"/>
    <n v="84"/>
    <n v="4991"/>
    <n v="3410"/>
    <n v="8401"/>
    <n v="155"/>
    <m/>
    <n v="155"/>
    <n v="48"/>
    <n v="0"/>
    <n v="48"/>
    <n v="1005"/>
    <n v="293"/>
    <n v="1298"/>
    <n v="3783"/>
    <n v="3117"/>
    <n v="6900"/>
    <x v="6"/>
    <x v="29"/>
  </r>
  <r>
    <x v="5"/>
    <n v="6149"/>
    <n v="32471"/>
    <n v="16600"/>
    <n v="347"/>
    <n v="575"/>
    <n v="56142"/>
    <n v="94643"/>
    <n v="150785"/>
    <n v="217"/>
    <m/>
    <n v="217"/>
    <n v="9"/>
    <n v="117"/>
    <n v="126"/>
    <n v="3052"/>
    <n v="1985"/>
    <n v="5037"/>
    <n v="52864"/>
    <n v="92541"/>
    <n v="145405"/>
    <x v="6"/>
    <x v="29"/>
  </r>
  <r>
    <x v="25"/>
    <n v="121"/>
    <n v="413"/>
    <n v="1386"/>
    <n v="39"/>
    <n v="13"/>
    <n v="1972"/>
    <n v="5741"/>
    <n v="7713"/>
    <n v="32"/>
    <m/>
    <n v="32"/>
    <n v="3"/>
    <n v="0"/>
    <n v="3"/>
    <n v="61"/>
    <n v="47"/>
    <n v="108"/>
    <n v="1876"/>
    <n v="5694"/>
    <n v="7570"/>
    <x v="6"/>
    <x v="29"/>
  </r>
  <r>
    <x v="6"/>
    <n v="425"/>
    <n v="5248"/>
    <n v="2028"/>
    <n v="172"/>
    <n v="87"/>
    <n v="7960"/>
    <n v="3004"/>
    <n v="10964"/>
    <n v="229"/>
    <m/>
    <n v="229"/>
    <n v="56"/>
    <n v="0"/>
    <n v="56"/>
    <n v="326"/>
    <n v="410"/>
    <n v="736"/>
    <n v="7349"/>
    <n v="2594"/>
    <n v="9943"/>
    <x v="6"/>
    <x v="29"/>
  </r>
  <r>
    <x v="7"/>
    <n v="22"/>
    <n v="226"/>
    <n v="40"/>
    <n v="31"/>
    <n v="3"/>
    <n v="322"/>
    <n v="531"/>
    <n v="853"/>
    <n v="34"/>
    <m/>
    <n v="34"/>
    <n v="1"/>
    <n v="0"/>
    <n v="1"/>
    <n v="17"/>
    <n v="96"/>
    <n v="113"/>
    <n v="270"/>
    <n v="435"/>
    <n v="705"/>
    <x v="6"/>
    <x v="29"/>
  </r>
  <r>
    <x v="8"/>
    <n v="24"/>
    <n v="267"/>
    <n v="70"/>
    <n v="9"/>
    <n v="5"/>
    <n v="375"/>
    <n v="997"/>
    <n v="1372"/>
    <n v="22"/>
    <m/>
    <n v="22"/>
    <n v="0"/>
    <n v="0"/>
    <n v="0"/>
    <n v="16"/>
    <n v="55"/>
    <n v="71"/>
    <n v="337"/>
    <n v="942"/>
    <n v="1279"/>
    <x v="6"/>
    <x v="29"/>
  </r>
  <r>
    <x v="9"/>
    <n v="47"/>
    <n v="215"/>
    <n v="57"/>
    <n v="670"/>
    <n v="2"/>
    <n v="991"/>
    <n v="709"/>
    <n v="1700"/>
    <n v="20"/>
    <m/>
    <n v="20"/>
    <n v="0"/>
    <n v="0"/>
    <n v="0"/>
    <n v="17"/>
    <n v="110"/>
    <n v="127"/>
    <n v="954"/>
    <n v="599"/>
    <n v="1553"/>
    <x v="6"/>
    <x v="29"/>
  </r>
  <r>
    <x v="10"/>
    <n v="19"/>
    <n v="150"/>
    <n v="52"/>
    <n v="13"/>
    <n v="0"/>
    <n v="234"/>
    <n v="471"/>
    <n v="705"/>
    <n v="11"/>
    <m/>
    <n v="11"/>
    <n v="0"/>
    <n v="0"/>
    <n v="0"/>
    <n v="69"/>
    <n v="302"/>
    <n v="371"/>
    <n v="154"/>
    <n v="169"/>
    <n v="323"/>
    <x v="6"/>
    <x v="29"/>
  </r>
  <r>
    <x v="11"/>
    <n v="143"/>
    <n v="876"/>
    <n v="382"/>
    <n v="54"/>
    <n v="16"/>
    <n v="1471"/>
    <n v="1055"/>
    <n v="2526"/>
    <n v="30"/>
    <m/>
    <n v="30"/>
    <n v="3"/>
    <n v="0"/>
    <n v="3"/>
    <n v="136"/>
    <n v="63"/>
    <n v="199"/>
    <n v="1302"/>
    <n v="992"/>
    <n v="2294"/>
    <x v="6"/>
    <x v="29"/>
  </r>
  <r>
    <x v="12"/>
    <n v="128"/>
    <n v="1256"/>
    <n v="301"/>
    <n v="47"/>
    <n v="19"/>
    <n v="1751"/>
    <n v="1053"/>
    <n v="2804"/>
    <n v="16"/>
    <m/>
    <n v="16"/>
    <n v="15"/>
    <n v="67"/>
    <n v="82"/>
    <n v="250"/>
    <n v="107"/>
    <n v="357"/>
    <n v="1470"/>
    <n v="879"/>
    <n v="2349"/>
    <x v="6"/>
    <x v="29"/>
  </r>
  <r>
    <x v="19"/>
    <n v="1035"/>
    <n v="1688"/>
    <n v="223"/>
    <n v="12"/>
    <n v="81"/>
    <n v="3039"/>
    <n v="2896"/>
    <n v="5935"/>
    <n v="23"/>
    <m/>
    <n v="23"/>
    <n v="2"/>
    <n v="0"/>
    <n v="2"/>
    <n v="35"/>
    <n v="99"/>
    <n v="134"/>
    <n v="2979"/>
    <n v="2797"/>
    <n v="5776"/>
    <x v="6"/>
    <x v="29"/>
  </r>
  <r>
    <x v="20"/>
    <n v="555"/>
    <n v="1905"/>
    <n v="591"/>
    <n v="56"/>
    <n v="42"/>
    <n v="3149"/>
    <n v="2745"/>
    <n v="5894"/>
    <n v="50"/>
    <m/>
    <n v="50"/>
    <n v="12"/>
    <n v="0"/>
    <n v="12"/>
    <n v="141"/>
    <n v="69"/>
    <n v="210"/>
    <n v="2946"/>
    <n v="2676"/>
    <n v="5622"/>
    <x v="6"/>
    <x v="29"/>
  </r>
  <r>
    <x v="13"/>
    <n v="632"/>
    <n v="4306"/>
    <n v="1285"/>
    <n v="79"/>
    <n v="28"/>
    <n v="6330"/>
    <n v="3518"/>
    <n v="9848"/>
    <n v="104"/>
    <m/>
    <n v="104"/>
    <n v="20"/>
    <n v="20"/>
    <n v="40"/>
    <n v="579"/>
    <n v="624"/>
    <n v="1203"/>
    <n v="5627"/>
    <n v="2874"/>
    <n v="8501"/>
    <x v="6"/>
    <x v="29"/>
  </r>
  <r>
    <x v="14"/>
    <n v="166"/>
    <n v="190"/>
    <n v="166"/>
    <n v="28"/>
    <n v="15"/>
    <n v="565"/>
    <n v="860"/>
    <n v="1425"/>
    <n v="67"/>
    <m/>
    <n v="67"/>
    <n v="16"/>
    <n v="0"/>
    <n v="16"/>
    <n v="94"/>
    <n v="204"/>
    <n v="298"/>
    <n v="388"/>
    <n v="656"/>
    <n v="1044"/>
    <x v="6"/>
    <x v="29"/>
  </r>
  <r>
    <x v="16"/>
    <n v="204"/>
    <n v="202"/>
    <n v="285"/>
    <n v="266"/>
    <n v="165"/>
    <n v="1122"/>
    <n v="844"/>
    <n v="1966"/>
    <n v="433"/>
    <m/>
    <n v="433"/>
    <n v="54"/>
    <n v="3"/>
    <n v="57"/>
    <n v="155"/>
    <n v="457"/>
    <n v="612"/>
    <n v="480"/>
    <n v="384"/>
    <n v="864"/>
    <x v="6"/>
    <x v="29"/>
  </r>
  <r>
    <x v="17"/>
    <n v="516"/>
    <n v="559"/>
    <n v="699"/>
    <n v="136"/>
    <n v="60"/>
    <n v="1970"/>
    <n v="1431"/>
    <n v="3401"/>
    <n v="132"/>
    <m/>
    <n v="132"/>
    <n v="26"/>
    <n v="12"/>
    <n v="38"/>
    <n v="229"/>
    <n v="291"/>
    <n v="520"/>
    <n v="1583"/>
    <n v="1128"/>
    <n v="2711"/>
    <x v="6"/>
    <x v="29"/>
  </r>
  <r>
    <x v="18"/>
    <n v="31913"/>
    <n v="164576"/>
    <n v="68028"/>
    <n v="10705"/>
    <n v="3966"/>
    <n v="279188"/>
    <n v="206958"/>
    <n v="486146"/>
    <n v="14758"/>
    <m/>
    <n v="14758"/>
    <n v="2933"/>
    <n v="1516"/>
    <n v="4449"/>
    <n v="73153"/>
    <n v="40773"/>
    <n v="113926"/>
    <n v="188344"/>
    <n v="164669"/>
    <n v="353013"/>
    <x v="6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6"/>
    <x v="29"/>
  </r>
  <r>
    <x v="22"/>
    <n v="239868"/>
    <n v="1324290"/>
    <n v="532346"/>
    <n v="37710"/>
    <n v="21854"/>
    <n v="2156068"/>
    <n v="1872001"/>
    <n v="4028069"/>
    <n v="36392"/>
    <m/>
    <n v="36392"/>
    <n v="9852"/>
    <n v="13909"/>
    <n v="23761"/>
    <n v="494068"/>
    <n v="282440"/>
    <n v="776508"/>
    <n v="1615756"/>
    <n v="1575652"/>
    <n v="3191408"/>
    <x v="6"/>
    <x v="29"/>
  </r>
  <r>
    <x v="23"/>
    <n v="80.283019499427667"/>
    <n v="86.433781681095255"/>
    <n v="74.012807572205958"/>
    <n v="46.200213175207971"/>
    <n v="48.418114143920597"/>
    <n v="80.542170677522833"/>
    <n v="61.207927337858749"/>
    <n v="70.232044233573689"/>
    <n v="44.653308629553734"/>
    <m/>
    <n v="44.653308629553734"/>
    <n v="44.448454771035415"/>
    <n v="23.789894981698765"/>
    <n v="29.46881472386551"/>
    <n v="80.274390144831457"/>
    <n v="65.787910621239689"/>
    <n v="74.32170774497915"/>
    <n v="82.528954620097508"/>
    <n v="61.294057053407627"/>
    <n v="70.474637121893167"/>
    <x v="6"/>
    <x v="29"/>
  </r>
  <r>
    <x v="24"/>
    <n v="7.5163099677247516"/>
    <n v="8.0466775228465881"/>
    <n v="7.8253954254130651"/>
    <n v="3.5226529659037831"/>
    <n v="5.5103378719112452"/>
    <n v="7.7226385088184308"/>
    <n v="9.0453183737763219"/>
    <n v="8.2857186935611935"/>
    <n v="2.465916790893075"/>
    <m/>
    <n v="2.465916790893075"/>
    <n v="3.3590180702352539"/>
    <n v="9.1748021108179412"/>
    <n v="5.3407507305012363"/>
    <n v="6.753899361611964"/>
    <n v="6.9271331518406791"/>
    <n v="6.8158980390779984"/>
    <n v="8.5787495221509573"/>
    <n v="9.568601254638093"/>
    <n v="9.0404829283907393"/>
    <x v="6"/>
    <x v="29"/>
  </r>
  <r>
    <x v="27"/>
    <n v="75.181202236473709"/>
    <n v="77.630463314744347"/>
    <n v="67.205128705560512"/>
    <n v="51.328997057959292"/>
    <n v="48.326423161038193"/>
    <n v="73.284647025730919"/>
    <n v="55.549852770941342"/>
    <n v="63.814152644844505"/>
    <n v="47.401982244486391"/>
    <m/>
    <n v="47.401982244486391"/>
    <n v="42.912653384351501"/>
    <n v="37.4109626042938"/>
    <n v="38.923345882933269"/>
    <n v="70.282092292603934"/>
    <n v="59.394588806221279"/>
    <n v="65.808275843536691"/>
    <n v="75.659607632792245"/>
    <n v="55.320295555921632"/>
    <n v="64.093132228262121"/>
    <x v="6"/>
    <x v="29"/>
  </r>
  <r>
    <x v="28"/>
    <n v="6.9742763640727627"/>
    <n v="7.933072409717048"/>
    <n v="7.6391615114239562"/>
    <n v="3.8355380862022228"/>
    <n v="5.6725087831363785"/>
    <n v="7.5418518894414559"/>
    <n v="8.9116235082603197"/>
    <n v="8.1221839383382139"/>
    <n v="2.4808811929534613"/>
    <m/>
    <n v="2.4808811929534613"/>
    <n v="3.3760834587636892"/>
    <n v="10.590555083545738"/>
    <n v="6.4277200443233209"/>
    <n v="7.3346945454815939"/>
    <n v="8.1787602069292209"/>
    <n v="7.6265956238950254"/>
    <n v="8.1065647539824379"/>
    <n v="9.0347557565499166"/>
    <n v="8.5370586283710121"/>
    <x v="6"/>
    <x v="29"/>
  </r>
  <r>
    <x v="0"/>
    <n v="23079"/>
    <n v="89126"/>
    <n v="33435"/>
    <n v="6070"/>
    <n v="1984"/>
    <n v="153694"/>
    <n v="71603"/>
    <n v="225297"/>
    <n v="9283"/>
    <m/>
    <n v="9283"/>
    <n v="1391"/>
    <n v="289"/>
    <n v="1680"/>
    <n v="66087"/>
    <n v="35712"/>
    <n v="101799"/>
    <n v="76933"/>
    <n v="35602"/>
    <n v="112535"/>
    <x v="7"/>
    <x v="29"/>
  </r>
  <r>
    <x v="1"/>
    <n v="361"/>
    <n v="2994"/>
    <n v="1833"/>
    <n v="83"/>
    <n v="41"/>
    <n v="5312"/>
    <n v="7631"/>
    <n v="12943"/>
    <n v="59"/>
    <m/>
    <n v="59"/>
    <n v="8"/>
    <n v="3"/>
    <n v="11"/>
    <n v="218"/>
    <n v="114"/>
    <n v="332"/>
    <n v="5027"/>
    <n v="7514"/>
    <n v="12541"/>
    <x v="7"/>
    <x v="29"/>
  </r>
  <r>
    <x v="2"/>
    <n v="675"/>
    <n v="6569"/>
    <n v="721"/>
    <n v="41"/>
    <n v="7"/>
    <n v="8013"/>
    <n v="1903"/>
    <n v="9916"/>
    <n v="30"/>
    <m/>
    <n v="30"/>
    <n v="2"/>
    <n v="32"/>
    <n v="34"/>
    <n v="161"/>
    <n v="37"/>
    <n v="198"/>
    <n v="7820"/>
    <n v="1834"/>
    <n v="9654"/>
    <x v="7"/>
    <x v="29"/>
  </r>
  <r>
    <x v="3"/>
    <n v="2497"/>
    <n v="20665"/>
    <n v="9962"/>
    <n v="640"/>
    <n v="614"/>
    <n v="34378"/>
    <n v="14265"/>
    <n v="48643"/>
    <n v="340"/>
    <m/>
    <n v="340"/>
    <n v="240"/>
    <n v="1155"/>
    <n v="1395"/>
    <n v="8406"/>
    <n v="4185"/>
    <n v="12591"/>
    <n v="25392"/>
    <n v="8925"/>
    <n v="34317"/>
    <x v="7"/>
    <x v="29"/>
  </r>
  <r>
    <x v="4"/>
    <n v="539"/>
    <n v="2650"/>
    <n v="1565"/>
    <n v="767"/>
    <n v="245"/>
    <n v="5766"/>
    <n v="3723"/>
    <n v="9489"/>
    <n v="216"/>
    <m/>
    <n v="216"/>
    <n v="43"/>
    <n v="18"/>
    <n v="61"/>
    <n v="1101"/>
    <n v="267"/>
    <n v="1368"/>
    <n v="4406"/>
    <n v="3438"/>
    <n v="7844"/>
    <x v="7"/>
    <x v="29"/>
  </r>
  <r>
    <x v="5"/>
    <n v="4940"/>
    <n v="32940"/>
    <n v="16161"/>
    <n v="296"/>
    <n v="941"/>
    <n v="55278"/>
    <n v="104488"/>
    <n v="159766"/>
    <n v="169"/>
    <m/>
    <n v="169"/>
    <n v="23"/>
    <n v="76"/>
    <n v="99"/>
    <n v="2704"/>
    <n v="1895"/>
    <n v="4599"/>
    <n v="52382"/>
    <n v="102517"/>
    <n v="154899"/>
    <x v="7"/>
    <x v="29"/>
  </r>
  <r>
    <x v="25"/>
    <n v="112"/>
    <n v="275"/>
    <n v="1239"/>
    <n v="34"/>
    <n v="7"/>
    <n v="1667"/>
    <n v="5410"/>
    <n v="7077"/>
    <n v="23"/>
    <m/>
    <n v="23"/>
    <n v="1"/>
    <n v="3"/>
    <n v="4"/>
    <n v="74"/>
    <n v="64"/>
    <n v="138"/>
    <n v="1569"/>
    <n v="5343"/>
    <n v="6912"/>
    <x v="7"/>
    <x v="29"/>
  </r>
  <r>
    <x v="6"/>
    <n v="619"/>
    <n v="7243"/>
    <n v="5368"/>
    <n v="587"/>
    <n v="158"/>
    <n v="13975"/>
    <n v="7042"/>
    <n v="21017"/>
    <n v="422"/>
    <m/>
    <n v="422"/>
    <n v="73"/>
    <n v="53"/>
    <n v="126"/>
    <n v="582"/>
    <n v="785"/>
    <n v="1367"/>
    <n v="12898"/>
    <n v="6204"/>
    <n v="19102"/>
    <x v="7"/>
    <x v="29"/>
  </r>
  <r>
    <x v="7"/>
    <n v="9"/>
    <n v="364"/>
    <n v="28"/>
    <n v="19"/>
    <n v="0"/>
    <n v="420"/>
    <n v="303"/>
    <n v="723"/>
    <n v="7"/>
    <m/>
    <n v="7"/>
    <n v="0"/>
    <n v="0"/>
    <n v="0"/>
    <n v="14"/>
    <n v="31"/>
    <n v="45"/>
    <n v="399"/>
    <n v="272"/>
    <n v="671"/>
    <x v="7"/>
    <x v="29"/>
  </r>
  <r>
    <x v="8"/>
    <n v="10"/>
    <n v="231"/>
    <n v="65"/>
    <n v="17"/>
    <n v="11"/>
    <n v="334"/>
    <n v="518"/>
    <n v="852"/>
    <n v="20"/>
    <m/>
    <n v="20"/>
    <n v="9"/>
    <n v="0"/>
    <n v="9"/>
    <n v="12"/>
    <n v="14"/>
    <n v="26"/>
    <n v="293"/>
    <n v="504"/>
    <n v="797"/>
    <x v="7"/>
    <x v="29"/>
  </r>
  <r>
    <x v="9"/>
    <n v="15"/>
    <n v="184"/>
    <n v="61"/>
    <n v="918"/>
    <n v="4"/>
    <n v="1182"/>
    <n v="605"/>
    <n v="1787"/>
    <n v="9"/>
    <m/>
    <n v="9"/>
    <n v="5"/>
    <n v="0"/>
    <n v="5"/>
    <n v="8"/>
    <n v="42"/>
    <n v="50"/>
    <n v="1160"/>
    <n v="563"/>
    <n v="1723"/>
    <x v="7"/>
    <x v="29"/>
  </r>
  <r>
    <x v="10"/>
    <n v="2"/>
    <n v="17"/>
    <n v="26"/>
    <n v="15"/>
    <n v="0"/>
    <n v="60"/>
    <n v="18"/>
    <n v="78"/>
    <n v="13"/>
    <m/>
    <n v="13"/>
    <n v="0"/>
    <n v="0"/>
    <n v="0"/>
    <n v="16"/>
    <n v="6"/>
    <n v="22"/>
    <n v="31"/>
    <n v="12"/>
    <n v="43"/>
    <x v="7"/>
    <x v="29"/>
  </r>
  <r>
    <x v="11"/>
    <n v="219"/>
    <n v="559"/>
    <n v="324"/>
    <n v="96"/>
    <n v="10"/>
    <n v="1208"/>
    <n v="420"/>
    <n v="1628"/>
    <n v="22"/>
    <m/>
    <n v="22"/>
    <n v="16"/>
    <n v="9"/>
    <n v="25"/>
    <n v="105"/>
    <n v="31"/>
    <n v="136"/>
    <n v="1065"/>
    <n v="380"/>
    <n v="1445"/>
    <x v="7"/>
    <x v="29"/>
  </r>
  <r>
    <x v="12"/>
    <n v="271"/>
    <n v="1095"/>
    <n v="217"/>
    <n v="27"/>
    <n v="22"/>
    <n v="1632"/>
    <n v="928"/>
    <n v="2560"/>
    <n v="12"/>
    <m/>
    <n v="12"/>
    <n v="13"/>
    <n v="15"/>
    <n v="28"/>
    <n v="189"/>
    <n v="131"/>
    <n v="320"/>
    <n v="1418"/>
    <n v="782"/>
    <n v="2200"/>
    <x v="7"/>
    <x v="29"/>
  </r>
  <r>
    <x v="19"/>
    <n v="1063"/>
    <n v="1854"/>
    <n v="183"/>
    <n v="5"/>
    <n v="91"/>
    <n v="3196"/>
    <n v="3520"/>
    <n v="6716"/>
    <n v="9"/>
    <m/>
    <n v="9"/>
    <n v="4"/>
    <n v="12"/>
    <n v="16"/>
    <n v="58"/>
    <n v="100"/>
    <n v="158"/>
    <n v="3125"/>
    <n v="3408"/>
    <n v="6533"/>
    <x v="7"/>
    <x v="29"/>
  </r>
  <r>
    <x v="20"/>
    <n v="712"/>
    <n v="2117"/>
    <n v="501"/>
    <n v="47"/>
    <n v="38"/>
    <n v="3415"/>
    <n v="2752"/>
    <n v="6167"/>
    <n v="51"/>
    <m/>
    <n v="51"/>
    <n v="2"/>
    <n v="3"/>
    <n v="5"/>
    <n v="177"/>
    <n v="97"/>
    <n v="274"/>
    <n v="3185"/>
    <n v="2652"/>
    <n v="5837"/>
    <x v="7"/>
    <x v="29"/>
  </r>
  <r>
    <x v="13"/>
    <n v="920"/>
    <n v="6060"/>
    <n v="1466"/>
    <n v="119"/>
    <n v="21"/>
    <n v="8586"/>
    <n v="3866"/>
    <n v="12452"/>
    <n v="61"/>
    <m/>
    <n v="61"/>
    <n v="7"/>
    <n v="12"/>
    <n v="19"/>
    <n v="771"/>
    <n v="426"/>
    <n v="1197"/>
    <n v="7747"/>
    <n v="3428"/>
    <n v="11175"/>
    <x v="7"/>
    <x v="29"/>
  </r>
  <r>
    <x v="14"/>
    <n v="146"/>
    <n v="146"/>
    <n v="79"/>
    <n v="8"/>
    <n v="15"/>
    <n v="394"/>
    <n v="406"/>
    <n v="800"/>
    <n v="42"/>
    <m/>
    <n v="42"/>
    <n v="2"/>
    <n v="0"/>
    <n v="2"/>
    <n v="66"/>
    <n v="87"/>
    <n v="153"/>
    <n v="284"/>
    <n v="319"/>
    <n v="603"/>
    <x v="7"/>
    <x v="29"/>
  </r>
  <r>
    <x v="16"/>
    <n v="177"/>
    <n v="420"/>
    <n v="286"/>
    <n v="187"/>
    <n v="166"/>
    <n v="1236"/>
    <n v="854"/>
    <n v="2090"/>
    <n v="333"/>
    <m/>
    <n v="333"/>
    <n v="68"/>
    <n v="0"/>
    <n v="68"/>
    <n v="178"/>
    <n v="425"/>
    <n v="603"/>
    <n v="657"/>
    <n v="429"/>
    <n v="1086"/>
    <x v="7"/>
    <x v="29"/>
  </r>
  <r>
    <x v="17"/>
    <n v="470"/>
    <n v="465"/>
    <n v="766"/>
    <n v="110"/>
    <n v="37"/>
    <n v="1848"/>
    <n v="1150"/>
    <n v="2998"/>
    <n v="110"/>
    <m/>
    <n v="110"/>
    <n v="10"/>
    <n v="15"/>
    <n v="25"/>
    <n v="266"/>
    <n v="217"/>
    <n v="483"/>
    <n v="1462"/>
    <n v="918"/>
    <n v="2380"/>
    <x v="7"/>
    <x v="29"/>
  </r>
  <r>
    <x v="18"/>
    <n v="36836"/>
    <n v="175974"/>
    <n v="74286"/>
    <n v="10086"/>
    <n v="4412"/>
    <n v="301594"/>
    <n v="231405"/>
    <n v="532999"/>
    <n v="11231"/>
    <m/>
    <n v="11231"/>
    <n v="1917"/>
    <n v="1695"/>
    <n v="3612"/>
    <n v="81193"/>
    <n v="44666"/>
    <n v="125859"/>
    <n v="207253"/>
    <n v="185044"/>
    <n v="392297"/>
    <x v="7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7"/>
    <x v="29"/>
  </r>
  <r>
    <x v="22"/>
    <n v="274525"/>
    <n v="1420985"/>
    <n v="600684"/>
    <n v="38603"/>
    <n v="28162"/>
    <n v="2362959"/>
    <n v="2184766"/>
    <n v="4547725"/>
    <n v="32936"/>
    <m/>
    <n v="32936"/>
    <n v="7337"/>
    <n v="18004"/>
    <n v="25341"/>
    <n v="543974"/>
    <n v="320525"/>
    <n v="864499"/>
    <n v="1778712"/>
    <n v="1846237"/>
    <n v="3624949"/>
    <x v="7"/>
    <x v="29"/>
  </r>
  <r>
    <x v="23"/>
    <n v="91.882601797990475"/>
    <n v="92.744872544617209"/>
    <n v="83.51393511682808"/>
    <n v="47.294267547137451"/>
    <n v="62.393654732364411"/>
    <n v="88.270799938586663"/>
    <n v="71.434255952974553"/>
    <n v="79.292589913958508"/>
    <n v="40.412765800807371"/>
    <m/>
    <n v="40.412765800807371"/>
    <n v="33.101736972704714"/>
    <n v="30.793965723668457"/>
    <n v="31.428358819808757"/>
    <n v="88.382937378345801"/>
    <n v="74.658936594932911"/>
    <n v="82.743567386075526"/>
    <n v="90.852357614777773"/>
    <n v="71.820018641243209"/>
    <n v="80.048356512351134"/>
    <x v="7"/>
    <x v="29"/>
  </r>
  <r>
    <x v="24"/>
    <n v="7.4526278640460415"/>
    <n v="8.0749713025787901"/>
    <n v="8.086099668847428"/>
    <n v="3.8273844933571288"/>
    <n v="6.383046237533998"/>
    <n v="7.8349005616822618"/>
    <n v="9.4413085283377622"/>
    <n v="8.5323330813003402"/>
    <n v="2.9325972753984506"/>
    <m/>
    <n v="2.9325972753984506"/>
    <n v="3.8273343766301511"/>
    <n v="10.621828908554573"/>
    <n v="7.0157807308970099"/>
    <n v="6.6997647580456441"/>
    <n v="7.1760399408946398"/>
    <n v="6.8687896773373378"/>
    <n v="8.582322089426933"/>
    <n v="9.9772864832148027"/>
    <n v="9.2403179223904335"/>
    <x v="7"/>
    <x v="29"/>
  </r>
  <r>
    <x v="27"/>
    <n v="77.34273779763825"/>
    <n v="79.558638977814553"/>
    <n v="69.285676025516466"/>
    <n v="50.808685169707758"/>
    <n v="50.198586453661683"/>
    <n v="75.201487140539413"/>
    <n v="57.57625811515134"/>
    <n v="65.791187792536832"/>
    <n v="46.510353809284538"/>
    <m/>
    <n v="46.510353809284538"/>
    <n v="41.66105499438833"/>
    <n v="36.566818969316905"/>
    <n v="37.967195269942074"/>
    <n v="72.591253599838495"/>
    <n v="61.34189243358778"/>
    <n v="67.968745134971684"/>
    <n v="77.604751510972562"/>
    <n v="57.425198500962658"/>
    <n v="66.131732385596109"/>
    <x v="7"/>
    <x v="29"/>
  </r>
  <r>
    <x v="28"/>
    <n v="7.0437895733475351"/>
    <n v="7.953858550610752"/>
    <n v="7.7046450119029544"/>
    <n v="3.8345575084062671"/>
    <n v="5.7789205702647655"/>
    <n v="7.5844427396013945"/>
    <n v="8.991466080585317"/>
    <n v="8.1827354055145527"/>
    <n v="2.5239757736381168"/>
    <m/>
    <n v="2.5239757736381168"/>
    <n v="3.416918429003021"/>
    <n v="10.59390606233011"/>
    <n v="6.4851228278788202"/>
    <n v="7.2282945656436404"/>
    <n v="8.005083779602062"/>
    <n v="7.4981229517139933"/>
    <n v="8.1744857985406245"/>
    <n v="9.1730148160479441"/>
    <n v="8.6387421876929231"/>
    <x v="7"/>
    <x v="29"/>
  </r>
  <r>
    <x v="0"/>
    <n v="16491"/>
    <n v="71247"/>
    <n v="22076"/>
    <n v="6280"/>
    <n v="2040"/>
    <n v="118134"/>
    <n v="46436"/>
    <n v="164570"/>
    <n v="12437"/>
    <m/>
    <n v="12437"/>
    <n v="1678"/>
    <n v="191"/>
    <n v="1869"/>
    <n v="47211"/>
    <n v="23815"/>
    <n v="71026"/>
    <n v="56808"/>
    <n v="22430"/>
    <n v="79238"/>
    <x v="8"/>
    <x v="29"/>
  </r>
  <r>
    <x v="1"/>
    <n v="287"/>
    <n v="3861"/>
    <n v="1198"/>
    <n v="127"/>
    <n v="80"/>
    <n v="5553"/>
    <n v="6463"/>
    <n v="12016"/>
    <n v="66"/>
    <m/>
    <n v="66"/>
    <n v="84"/>
    <n v="15"/>
    <n v="99"/>
    <n v="289"/>
    <n v="169"/>
    <n v="458"/>
    <n v="5114"/>
    <n v="6279"/>
    <n v="11393"/>
    <x v="8"/>
    <x v="29"/>
  </r>
  <r>
    <x v="2"/>
    <n v="969"/>
    <n v="4572"/>
    <n v="736"/>
    <n v="29"/>
    <n v="16"/>
    <n v="6322"/>
    <n v="2262"/>
    <n v="8584"/>
    <n v="39"/>
    <m/>
    <n v="39"/>
    <n v="10"/>
    <n v="3"/>
    <n v="13"/>
    <n v="264"/>
    <n v="16"/>
    <n v="280"/>
    <n v="6009"/>
    <n v="2243"/>
    <n v="8252"/>
    <x v="8"/>
    <x v="29"/>
  </r>
  <r>
    <x v="3"/>
    <n v="2966"/>
    <n v="26186"/>
    <n v="9099"/>
    <n v="635"/>
    <n v="880"/>
    <n v="39766"/>
    <n v="14917"/>
    <n v="54683"/>
    <n v="234"/>
    <m/>
    <n v="234"/>
    <n v="493"/>
    <n v="1361"/>
    <n v="1854"/>
    <n v="11233"/>
    <n v="4413"/>
    <n v="15646"/>
    <n v="27806"/>
    <n v="9143"/>
    <n v="36949"/>
    <x v="8"/>
    <x v="29"/>
  </r>
  <r>
    <x v="4"/>
    <n v="467"/>
    <n v="2530"/>
    <n v="1457"/>
    <n v="386"/>
    <n v="61"/>
    <n v="4901"/>
    <n v="2290"/>
    <n v="7191"/>
    <n v="124"/>
    <m/>
    <n v="124"/>
    <n v="77"/>
    <n v="18"/>
    <n v="95"/>
    <n v="1380"/>
    <n v="156"/>
    <n v="1536"/>
    <n v="3320"/>
    <n v="2116"/>
    <n v="5436"/>
    <x v="8"/>
    <x v="29"/>
  </r>
  <r>
    <x v="5"/>
    <n v="8355"/>
    <n v="41497"/>
    <n v="16539"/>
    <n v="429"/>
    <n v="1477"/>
    <n v="68297"/>
    <n v="99003"/>
    <n v="167300"/>
    <n v="189"/>
    <m/>
    <n v="189"/>
    <n v="20"/>
    <n v="122"/>
    <n v="142"/>
    <n v="5018"/>
    <n v="2165"/>
    <n v="7183"/>
    <n v="63070"/>
    <n v="96716"/>
    <n v="159786"/>
    <x v="8"/>
    <x v="29"/>
  </r>
  <r>
    <x v="25"/>
    <n v="212"/>
    <n v="547"/>
    <n v="1273"/>
    <n v="11"/>
    <n v="5"/>
    <n v="2048"/>
    <n v="3455"/>
    <n v="5503"/>
    <n v="12"/>
    <m/>
    <n v="12"/>
    <n v="5"/>
    <n v="0"/>
    <n v="5"/>
    <n v="64"/>
    <n v="56"/>
    <n v="120"/>
    <n v="1967"/>
    <n v="3399"/>
    <n v="5366"/>
    <x v="8"/>
    <x v="29"/>
  </r>
  <r>
    <x v="6"/>
    <n v="333"/>
    <n v="3793"/>
    <n v="1526"/>
    <n v="193"/>
    <n v="93"/>
    <n v="5938"/>
    <n v="1747"/>
    <n v="7685"/>
    <n v="224"/>
    <m/>
    <n v="224"/>
    <n v="58"/>
    <n v="30"/>
    <n v="88"/>
    <n v="269"/>
    <n v="218"/>
    <n v="487"/>
    <n v="5387"/>
    <n v="1499"/>
    <n v="6886"/>
    <x v="8"/>
    <x v="29"/>
  </r>
  <r>
    <x v="7"/>
    <n v="18"/>
    <n v="334"/>
    <n v="55"/>
    <n v="20"/>
    <n v="2"/>
    <n v="429"/>
    <n v="373"/>
    <n v="802"/>
    <n v="24"/>
    <m/>
    <n v="24"/>
    <n v="0"/>
    <n v="0"/>
    <n v="0"/>
    <n v="25"/>
    <n v="27"/>
    <n v="52"/>
    <n v="380"/>
    <n v="346"/>
    <n v="726"/>
    <x v="8"/>
    <x v="29"/>
  </r>
  <r>
    <x v="8"/>
    <n v="22"/>
    <n v="305"/>
    <n v="86"/>
    <n v="12"/>
    <n v="2"/>
    <n v="427"/>
    <n v="512"/>
    <n v="939"/>
    <n v="14"/>
    <m/>
    <n v="14"/>
    <n v="2"/>
    <n v="18"/>
    <n v="20"/>
    <n v="38"/>
    <n v="19"/>
    <n v="57"/>
    <n v="373"/>
    <n v="475"/>
    <n v="848"/>
    <x v="8"/>
    <x v="29"/>
  </r>
  <r>
    <x v="9"/>
    <n v="21"/>
    <n v="119"/>
    <n v="195"/>
    <n v="771"/>
    <n v="0"/>
    <n v="1106"/>
    <n v="506"/>
    <n v="1612"/>
    <n v="15"/>
    <m/>
    <n v="15"/>
    <n v="0"/>
    <n v="0"/>
    <n v="0"/>
    <n v="100"/>
    <n v="29"/>
    <n v="129"/>
    <n v="991"/>
    <n v="477"/>
    <n v="1468"/>
    <x v="8"/>
    <x v="29"/>
  </r>
  <r>
    <x v="10"/>
    <n v="43"/>
    <n v="120"/>
    <n v="115"/>
    <n v="11"/>
    <n v="2"/>
    <n v="291"/>
    <n v="794"/>
    <n v="1085"/>
    <n v="17"/>
    <m/>
    <n v="17"/>
    <n v="3"/>
    <n v="0"/>
    <n v="3"/>
    <n v="92"/>
    <n v="578"/>
    <n v="670"/>
    <n v="179"/>
    <n v="216"/>
    <n v="395"/>
    <x v="8"/>
    <x v="29"/>
  </r>
  <r>
    <x v="11"/>
    <n v="298"/>
    <n v="704"/>
    <n v="318"/>
    <n v="41"/>
    <n v="125"/>
    <n v="1486"/>
    <n v="951"/>
    <n v="2437"/>
    <n v="45"/>
    <m/>
    <n v="45"/>
    <n v="4"/>
    <n v="21"/>
    <n v="25"/>
    <n v="234"/>
    <n v="68"/>
    <n v="302"/>
    <n v="1203"/>
    <n v="862"/>
    <n v="2065"/>
    <x v="8"/>
    <x v="29"/>
  </r>
  <r>
    <x v="12"/>
    <n v="163"/>
    <n v="1179"/>
    <n v="264"/>
    <n v="19"/>
    <n v="48"/>
    <n v="1673"/>
    <n v="735"/>
    <n v="2408"/>
    <n v="29"/>
    <m/>
    <n v="29"/>
    <n v="21"/>
    <n v="15"/>
    <n v="36"/>
    <n v="265"/>
    <n v="175"/>
    <n v="440"/>
    <n v="1358"/>
    <n v="545"/>
    <n v="1903"/>
    <x v="8"/>
    <x v="29"/>
  </r>
  <r>
    <x v="19"/>
    <n v="1079"/>
    <n v="1508"/>
    <n v="285"/>
    <n v="11"/>
    <n v="65"/>
    <n v="2948"/>
    <n v="3770"/>
    <n v="6718"/>
    <n v="6"/>
    <m/>
    <n v="6"/>
    <n v="2"/>
    <n v="0"/>
    <n v="2"/>
    <n v="68"/>
    <n v="72"/>
    <n v="140"/>
    <n v="2872"/>
    <n v="3698"/>
    <n v="6570"/>
    <x v="8"/>
    <x v="29"/>
  </r>
  <r>
    <x v="20"/>
    <n v="335"/>
    <n v="2051"/>
    <n v="552"/>
    <n v="50"/>
    <n v="13"/>
    <n v="3001"/>
    <n v="3211"/>
    <n v="6212"/>
    <n v="38"/>
    <m/>
    <n v="38"/>
    <n v="3"/>
    <n v="3"/>
    <n v="6"/>
    <n v="227"/>
    <n v="105"/>
    <n v="332"/>
    <n v="2733"/>
    <n v="3103"/>
    <n v="5836"/>
    <x v="8"/>
    <x v="29"/>
  </r>
  <r>
    <x v="13"/>
    <n v="444"/>
    <n v="3702"/>
    <n v="1222"/>
    <n v="68"/>
    <n v="20"/>
    <n v="5456"/>
    <n v="2816"/>
    <n v="8272"/>
    <n v="81"/>
    <m/>
    <n v="81"/>
    <n v="7"/>
    <n v="6"/>
    <n v="13"/>
    <n v="635"/>
    <n v="401"/>
    <n v="1036"/>
    <n v="4733"/>
    <n v="2409"/>
    <n v="7142"/>
    <x v="8"/>
    <x v="29"/>
  </r>
  <r>
    <x v="14"/>
    <n v="244"/>
    <n v="204"/>
    <n v="47"/>
    <n v="35"/>
    <n v="9"/>
    <n v="539"/>
    <n v="564"/>
    <n v="1103"/>
    <n v="56"/>
    <m/>
    <n v="56"/>
    <n v="4"/>
    <n v="12"/>
    <n v="16"/>
    <n v="188"/>
    <n v="123"/>
    <n v="311"/>
    <n v="291"/>
    <n v="429"/>
    <n v="720"/>
    <x v="8"/>
    <x v="29"/>
  </r>
  <r>
    <x v="16"/>
    <n v="211"/>
    <n v="325"/>
    <n v="205"/>
    <n v="266"/>
    <n v="190"/>
    <n v="1197"/>
    <n v="737"/>
    <n v="1934"/>
    <n v="492"/>
    <m/>
    <n v="492"/>
    <n v="71"/>
    <n v="0"/>
    <n v="71"/>
    <n v="230"/>
    <n v="459"/>
    <n v="689"/>
    <n v="404"/>
    <n v="278"/>
    <n v="682"/>
    <x v="8"/>
    <x v="29"/>
  </r>
  <r>
    <x v="17"/>
    <n v="832"/>
    <n v="392"/>
    <n v="410"/>
    <n v="187"/>
    <n v="86"/>
    <n v="1907"/>
    <n v="965"/>
    <n v="2872"/>
    <n v="261"/>
    <m/>
    <n v="261"/>
    <n v="6"/>
    <n v="18"/>
    <n v="24"/>
    <n v="246"/>
    <n v="269"/>
    <n v="515"/>
    <n v="1394"/>
    <n v="678"/>
    <n v="2072"/>
    <x v="8"/>
    <x v="29"/>
  </r>
  <r>
    <x v="18"/>
    <n v="33790"/>
    <n v="165176"/>
    <n v="57658"/>
    <n v="9581"/>
    <n v="5214"/>
    <n v="271419"/>
    <n v="192507"/>
    <n v="463926"/>
    <n v="14403"/>
    <m/>
    <n v="14403"/>
    <n v="2548"/>
    <n v="1833"/>
    <n v="4381"/>
    <n v="68076"/>
    <n v="33333"/>
    <n v="101409"/>
    <n v="186392"/>
    <n v="157341"/>
    <n v="343733"/>
    <x v="8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8"/>
    <x v="29"/>
  </r>
  <r>
    <x v="22"/>
    <n v="235727"/>
    <n v="1216485"/>
    <n v="419661"/>
    <n v="35282"/>
    <n v="23650"/>
    <n v="1930805"/>
    <n v="1556414"/>
    <n v="3487219"/>
    <n v="38098"/>
    <m/>
    <n v="38098"/>
    <n v="8933"/>
    <n v="18980"/>
    <n v="27913"/>
    <n v="449218"/>
    <n v="229525"/>
    <n v="678743"/>
    <n v="1434556"/>
    <n v="1307909"/>
    <n v="2742465"/>
    <x v="8"/>
    <x v="29"/>
  </r>
  <r>
    <x v="23"/>
    <n v="81.526941965829707"/>
    <n v="82.044148591777272"/>
    <n v="60.290923196276182"/>
    <n v="44.666413470059503"/>
    <n v="54.143772893772891"/>
    <n v="74.531477385460448"/>
    <n v="52.585640100413208"/>
    <n v="62.828699399678577"/>
    <n v="48.304805375935082"/>
    <m/>
    <n v="48.304805375935082"/>
    <n v="41.645687645687644"/>
    <n v="33.54542241074585"/>
    <n v="35.772138920927851"/>
    <n v="75.420234377623316"/>
    <n v="55.244662671191662"/>
    <n v="67.129830183267558"/>
    <n v="75.71614810123242"/>
    <n v="52.574606466965733"/>
    <n v="62.579494657000666"/>
    <x v="8"/>
    <x v="29"/>
  </r>
  <r>
    <x v="24"/>
    <n v="6.9762355726546312"/>
    <n v="7.3647805976655203"/>
    <n v="7.278452252939748"/>
    <n v="3.6824966078697421"/>
    <n v="4.5358649789029535"/>
    <n v="7.1137429583043188"/>
    <n v="8.0849735334299524"/>
    <n v="7.5167569827946696"/>
    <n v="2.6451433729084219"/>
    <m/>
    <n v="2.6451433729084219"/>
    <n v="3.5058869701726842"/>
    <n v="10.354609929078014"/>
    <n v="6.3713763980826297"/>
    <n v="6.5987719607497501"/>
    <n v="6.885818858188582"/>
    <n v="6.6931238844678482"/>
    <n v="7.6964461994077"/>
    <n v="8.3125758702436112"/>
    <n v="7.9784745718333703"/>
    <x v="8"/>
    <x v="29"/>
  </r>
  <r>
    <x v="27"/>
    <n v="77.808467449336703"/>
    <n v="79.831771902425842"/>
    <n v="68.297241648676874"/>
    <n v="50.127189292220734"/>
    <n v="50.648726448239024"/>
    <n v="75.127687441975951"/>
    <n v="57.027838553092202"/>
    <n v="65.465284576700824"/>
    <n v="46.707546289136246"/>
    <m/>
    <n v="46.707546289136246"/>
    <n v="41.659366274750887"/>
    <n v="36.234797369473931"/>
    <n v="37.725980286533918"/>
    <n v="72.902130608386273"/>
    <n v="60.671867184972825"/>
    <n v="67.876556678740457"/>
    <n v="77.396548213922358"/>
    <n v="56.89216640931464"/>
    <n v="65.740837252043292"/>
    <x v="8"/>
    <x v="29"/>
  </r>
  <r>
    <x v="28"/>
    <n v="7.0358437037681663"/>
    <n v="7.8826526803865695"/>
    <n v="7.6611271970602557"/>
    <n v="3.8189669010241101"/>
    <n v="5.5919997692795755"/>
    <n v="7.529998257017847"/>
    <n v="8.8904597218805623"/>
    <n v="8.1069014792495651"/>
    <n v="2.5371842029577829"/>
    <m/>
    <n v="2.5371842029577829"/>
    <n v="3.4264705882352939"/>
    <n v="10.569057330614095"/>
    <n v="6.4730813841098005"/>
    <n v="7.1507403372506726"/>
    <n v="7.8769693556584208"/>
    <n v="7.4013768698195541"/>
    <n v="8.1200921306213445"/>
    <n v="9.077595254054275"/>
    <n v="8.5644989073969882"/>
    <x v="8"/>
    <x v="29"/>
  </r>
  <r>
    <x v="0"/>
    <n v="17700"/>
    <n v="55286"/>
    <n v="17260"/>
    <n v="7385"/>
    <n v="2188"/>
    <n v="99819"/>
    <n v="28715"/>
    <n v="128534"/>
    <n v="13723"/>
    <m/>
    <n v="13723"/>
    <n v="1524"/>
    <n v="64"/>
    <n v="1588"/>
    <n v="37025"/>
    <n v="15662"/>
    <n v="52687"/>
    <n v="47547"/>
    <n v="12989"/>
    <n v="60536"/>
    <x v="9"/>
    <x v="29"/>
  </r>
  <r>
    <x v="1"/>
    <n v="863"/>
    <n v="5458"/>
    <n v="1906"/>
    <n v="106"/>
    <n v="90"/>
    <n v="8423"/>
    <n v="8108"/>
    <n v="16531"/>
    <n v="48"/>
    <m/>
    <n v="48"/>
    <n v="41"/>
    <n v="6"/>
    <n v="47"/>
    <n v="276"/>
    <n v="154"/>
    <n v="430"/>
    <n v="8058"/>
    <n v="7948"/>
    <n v="16006"/>
    <x v="9"/>
    <x v="29"/>
  </r>
  <r>
    <x v="2"/>
    <n v="1201"/>
    <n v="5776"/>
    <n v="830"/>
    <n v="83"/>
    <n v="75"/>
    <n v="7965"/>
    <n v="2124"/>
    <n v="10089"/>
    <n v="29"/>
    <m/>
    <n v="29"/>
    <n v="3"/>
    <n v="12"/>
    <n v="15"/>
    <n v="192"/>
    <n v="59"/>
    <n v="251"/>
    <n v="7741"/>
    <n v="2053"/>
    <n v="9794"/>
    <x v="9"/>
    <x v="29"/>
  </r>
  <r>
    <x v="3"/>
    <n v="4039"/>
    <n v="25058"/>
    <n v="9789"/>
    <n v="927"/>
    <n v="797"/>
    <n v="40610"/>
    <n v="16216"/>
    <n v="56826"/>
    <n v="211"/>
    <m/>
    <n v="211"/>
    <n v="495"/>
    <n v="1590"/>
    <n v="2085"/>
    <n v="10896"/>
    <n v="4243"/>
    <n v="15139"/>
    <n v="29008"/>
    <n v="10383"/>
    <n v="39391"/>
    <x v="9"/>
    <x v="29"/>
  </r>
  <r>
    <x v="4"/>
    <n v="492"/>
    <n v="3169"/>
    <n v="2172"/>
    <n v="216"/>
    <n v="204"/>
    <n v="6253"/>
    <n v="3080"/>
    <n v="9333"/>
    <n v="188"/>
    <m/>
    <n v="188"/>
    <n v="122"/>
    <n v="21"/>
    <n v="143"/>
    <n v="1188"/>
    <n v="184"/>
    <n v="1372"/>
    <n v="4755"/>
    <n v="2875"/>
    <n v="7630"/>
    <x v="9"/>
    <x v="29"/>
  </r>
  <r>
    <x v="5"/>
    <n v="9591"/>
    <n v="48423"/>
    <n v="18847"/>
    <n v="510"/>
    <n v="1323"/>
    <n v="78694"/>
    <n v="104511"/>
    <n v="183205"/>
    <n v="208"/>
    <m/>
    <n v="208"/>
    <n v="40"/>
    <n v="140"/>
    <n v="180"/>
    <n v="5185"/>
    <n v="2197"/>
    <n v="7382"/>
    <n v="73261"/>
    <n v="102174"/>
    <n v="175435"/>
    <x v="9"/>
    <x v="29"/>
  </r>
  <r>
    <x v="25"/>
    <n v="346"/>
    <n v="700"/>
    <n v="877"/>
    <n v="242"/>
    <n v="21"/>
    <n v="2186"/>
    <n v="3827"/>
    <n v="6013"/>
    <n v="18"/>
    <m/>
    <n v="18"/>
    <n v="4"/>
    <n v="0"/>
    <n v="4"/>
    <n v="79"/>
    <n v="71"/>
    <n v="150"/>
    <n v="2085"/>
    <n v="3756"/>
    <n v="5841"/>
    <x v="9"/>
    <x v="29"/>
  </r>
  <r>
    <x v="6"/>
    <n v="992"/>
    <n v="4938"/>
    <n v="1866"/>
    <n v="144"/>
    <n v="97"/>
    <n v="8037"/>
    <n v="1495"/>
    <n v="9532"/>
    <n v="179"/>
    <m/>
    <n v="179"/>
    <n v="60"/>
    <n v="0"/>
    <n v="60"/>
    <n v="275"/>
    <n v="224"/>
    <n v="499"/>
    <n v="7523"/>
    <n v="1271"/>
    <n v="8794"/>
    <x v="9"/>
    <x v="29"/>
  </r>
  <r>
    <x v="7"/>
    <n v="383"/>
    <n v="4199"/>
    <n v="1975"/>
    <n v="84"/>
    <n v="20"/>
    <n v="6661"/>
    <n v="7433"/>
    <n v="14094"/>
    <n v="25"/>
    <m/>
    <n v="25"/>
    <n v="9"/>
    <n v="6"/>
    <n v="15"/>
    <n v="443"/>
    <n v="1119"/>
    <n v="1562"/>
    <n v="6184"/>
    <n v="6308"/>
    <n v="12492"/>
    <x v="9"/>
    <x v="29"/>
  </r>
  <r>
    <x v="8"/>
    <n v="167"/>
    <n v="901"/>
    <n v="1038"/>
    <n v="47"/>
    <n v="2"/>
    <n v="2155"/>
    <n v="4782"/>
    <n v="6937"/>
    <n v="21"/>
    <m/>
    <n v="21"/>
    <n v="4"/>
    <n v="0"/>
    <n v="4"/>
    <n v="296"/>
    <n v="767"/>
    <n v="1063"/>
    <n v="1834"/>
    <n v="4015"/>
    <n v="5849"/>
    <x v="9"/>
    <x v="29"/>
  </r>
  <r>
    <x v="9"/>
    <n v="212"/>
    <n v="1303"/>
    <n v="844"/>
    <n v="1652"/>
    <n v="2"/>
    <n v="4013"/>
    <n v="4659"/>
    <n v="8672"/>
    <n v="13"/>
    <m/>
    <n v="13"/>
    <n v="0"/>
    <n v="0"/>
    <n v="0"/>
    <n v="160"/>
    <n v="713"/>
    <n v="873"/>
    <n v="3840"/>
    <n v="3946"/>
    <n v="7786"/>
    <x v="9"/>
    <x v="29"/>
  </r>
  <r>
    <x v="10"/>
    <n v="237"/>
    <n v="913"/>
    <n v="1133"/>
    <n v="33"/>
    <n v="14"/>
    <n v="2330"/>
    <n v="7591"/>
    <n v="9921"/>
    <n v="28"/>
    <m/>
    <n v="28"/>
    <n v="0"/>
    <n v="0"/>
    <n v="0"/>
    <n v="511"/>
    <n v="3189"/>
    <n v="3700"/>
    <n v="1791"/>
    <n v="4402"/>
    <n v="6193"/>
    <x v="9"/>
    <x v="29"/>
  </r>
  <r>
    <x v="11"/>
    <n v="473"/>
    <n v="1228"/>
    <n v="711"/>
    <n v="138"/>
    <n v="81"/>
    <n v="2631"/>
    <n v="1451"/>
    <n v="4082"/>
    <n v="108"/>
    <m/>
    <n v="108"/>
    <n v="58"/>
    <n v="85"/>
    <n v="143"/>
    <n v="270"/>
    <n v="107"/>
    <n v="377"/>
    <n v="2195"/>
    <n v="1259"/>
    <n v="3454"/>
    <x v="9"/>
    <x v="29"/>
  </r>
  <r>
    <x v="12"/>
    <n v="228"/>
    <n v="1290"/>
    <n v="390"/>
    <n v="51"/>
    <n v="25"/>
    <n v="1984"/>
    <n v="1057"/>
    <n v="3041"/>
    <n v="25"/>
    <m/>
    <n v="25"/>
    <n v="22"/>
    <n v="15"/>
    <n v="37"/>
    <n v="301"/>
    <n v="173"/>
    <n v="474"/>
    <n v="1636"/>
    <n v="869"/>
    <n v="2505"/>
    <x v="9"/>
    <x v="29"/>
  </r>
  <r>
    <x v="19"/>
    <n v="610"/>
    <n v="1441"/>
    <n v="433"/>
    <n v="7"/>
    <n v="31"/>
    <n v="2522"/>
    <n v="3264"/>
    <n v="5786"/>
    <n v="14"/>
    <m/>
    <n v="14"/>
    <n v="0"/>
    <n v="0"/>
    <n v="0"/>
    <n v="69"/>
    <n v="31"/>
    <n v="100"/>
    <n v="2439"/>
    <n v="3233"/>
    <n v="5672"/>
    <x v="9"/>
    <x v="29"/>
  </r>
  <r>
    <x v="20"/>
    <n v="516"/>
    <n v="1696"/>
    <n v="413"/>
    <n v="68"/>
    <n v="24"/>
    <n v="2717"/>
    <n v="2047"/>
    <n v="4764"/>
    <n v="39"/>
    <m/>
    <n v="39"/>
    <n v="21"/>
    <n v="0"/>
    <n v="21"/>
    <n v="189"/>
    <n v="73"/>
    <n v="262"/>
    <n v="2468"/>
    <n v="1974"/>
    <n v="4442"/>
    <x v="9"/>
    <x v="29"/>
  </r>
  <r>
    <x v="13"/>
    <n v="463"/>
    <n v="1667"/>
    <n v="908"/>
    <n v="66"/>
    <n v="32"/>
    <n v="3136"/>
    <n v="2216"/>
    <n v="5352"/>
    <n v="124"/>
    <m/>
    <n v="124"/>
    <n v="16"/>
    <n v="30"/>
    <n v="46"/>
    <n v="314"/>
    <n v="227"/>
    <n v="541"/>
    <n v="2682"/>
    <n v="1959"/>
    <n v="4641"/>
    <x v="9"/>
    <x v="29"/>
  </r>
  <r>
    <x v="14"/>
    <n v="198"/>
    <n v="184"/>
    <n v="99"/>
    <n v="29"/>
    <n v="11"/>
    <n v="521"/>
    <n v="340"/>
    <n v="861"/>
    <n v="42"/>
    <m/>
    <n v="42"/>
    <n v="5"/>
    <n v="0"/>
    <n v="5"/>
    <n v="94"/>
    <n v="79"/>
    <n v="173"/>
    <n v="380"/>
    <n v="261"/>
    <n v="641"/>
    <x v="9"/>
    <x v="29"/>
  </r>
  <r>
    <x v="16"/>
    <n v="105"/>
    <n v="232"/>
    <n v="215"/>
    <n v="313"/>
    <n v="219"/>
    <n v="1084"/>
    <n v="477"/>
    <n v="1561"/>
    <n v="505"/>
    <m/>
    <n v="505"/>
    <n v="40"/>
    <n v="0"/>
    <n v="40"/>
    <n v="187"/>
    <n v="335"/>
    <n v="522"/>
    <n v="352"/>
    <n v="142"/>
    <n v="494"/>
    <x v="9"/>
    <x v="29"/>
  </r>
  <r>
    <x v="17"/>
    <n v="970"/>
    <n v="450"/>
    <n v="409"/>
    <n v="146"/>
    <n v="83"/>
    <n v="2058"/>
    <n v="623"/>
    <n v="2681"/>
    <n v="183"/>
    <m/>
    <n v="183"/>
    <n v="7"/>
    <n v="6"/>
    <n v="13"/>
    <n v="223"/>
    <n v="133"/>
    <n v="356"/>
    <n v="1645"/>
    <n v="484"/>
    <n v="2129"/>
    <x v="9"/>
    <x v="29"/>
  </r>
  <r>
    <x v="18"/>
    <n v="39786"/>
    <n v="164312"/>
    <n v="62115"/>
    <n v="12247"/>
    <n v="5339"/>
    <n v="283799"/>
    <n v="204016"/>
    <n v="487815"/>
    <n v="15731"/>
    <m/>
    <n v="15731"/>
    <n v="2471"/>
    <n v="1975"/>
    <n v="4446"/>
    <n v="58173"/>
    <n v="29740"/>
    <n v="87913"/>
    <n v="207424"/>
    <n v="172301"/>
    <n v="379725"/>
    <x v="9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9"/>
    <x v="29"/>
  </r>
  <r>
    <x v="22"/>
    <n v="221956"/>
    <n v="1237267"/>
    <n v="450667"/>
    <n v="43683"/>
    <n v="25078"/>
    <n v="1978651"/>
    <n v="1709972"/>
    <n v="3688623"/>
    <n v="40563"/>
    <m/>
    <n v="40563"/>
    <n v="8944"/>
    <n v="23030"/>
    <n v="31974"/>
    <n v="400816"/>
    <n v="214913"/>
    <n v="615729"/>
    <n v="1528328"/>
    <n v="1472029"/>
    <n v="3000357"/>
    <x v="9"/>
    <x v="29"/>
  </r>
  <r>
    <x v="23"/>
    <n v="74.287932846461246"/>
    <n v="80.753963073966943"/>
    <n v="62.656862172615817"/>
    <n v="53.518003503914336"/>
    <n v="55.560971286777736"/>
    <n v="73.914573451881495"/>
    <n v="55.910142102366933"/>
    <n v="64.313578962271322"/>
    <n v="49.771162836353817"/>
    <m/>
    <n v="49.771162836353817"/>
    <n v="40.351906158357771"/>
    <n v="39.390414942017586"/>
    <n v="39.654723369423671"/>
    <n v="65.12314086378953"/>
    <n v="50.059047002345572"/>
    <n v="58.933109237906457"/>
    <n v="78.063341344005153"/>
    <n v="57.263043813145657"/>
    <n v="66.255731266930468"/>
    <x v="9"/>
    <x v="29"/>
  </r>
  <r>
    <x v="24"/>
    <n v="5.5787462926657616"/>
    <n v="7.5299856370806761"/>
    <n v="7.2553650486999919"/>
    <n v="3.5668326937209112"/>
    <n v="4.6971342948117627"/>
    <n v="6.9720154052692225"/>
    <n v="8.3815583091522239"/>
    <n v="7.5615202484548449"/>
    <n v="2.5785391901341299"/>
    <m/>
    <n v="2.5785391901341299"/>
    <n v="3.6195872116552001"/>
    <n v="11.660759493670886"/>
    <n v="7.191632928475034"/>
    <n v="6.8900692761246622"/>
    <n v="7.2263954270342969"/>
    <n v="7.0038447101111325"/>
    <n v="7.3681348349274911"/>
    <n v="8.543357264322319"/>
    <n v="7.9013944301797352"/>
    <x v="9"/>
    <x v="29"/>
  </r>
  <r>
    <x v="27"/>
    <n v="77.445315275471813"/>
    <n v="79.9258111337343"/>
    <n v="67.72207137315749"/>
    <n v="50.475960048087465"/>
    <n v="51.166806476260795"/>
    <n v="75.00372190136251"/>
    <n v="56.913862928182716"/>
    <n v="65.34772590266671"/>
    <n v="47.019954555464352"/>
    <m/>
    <n v="47.019954555464352"/>
    <n v="41.526039749723964"/>
    <n v="36.556587319305685"/>
    <n v="37.922661324591758"/>
    <n v="72.108878364693851"/>
    <n v="59.589638811086495"/>
    <n v="66.964560393655418"/>
    <n v="77.464738998383623"/>
    <n v="56.929986144573725"/>
    <n v="65.793408029834836"/>
    <x v="9"/>
    <x v="29"/>
  </r>
  <r>
    <x v="28"/>
    <n v="6.8585921280739681"/>
    <n v="7.8447981896976344"/>
    <n v="7.6209160963001965"/>
    <n v="3.7897515469184628"/>
    <n v="5.4725964061679955"/>
    <n v="7.4697952973594406"/>
    <n v="8.8367119792968953"/>
    <n v="8.0485843732731155"/>
    <n v="2.5415840981488871"/>
    <m/>
    <n v="2.5415840981488871"/>
    <n v="3.4446819066519101"/>
    <n v="10.678911703265909"/>
    <n v="6.542788566441196"/>
    <n v="7.1259121846751334"/>
    <n v="7.8166859841970142"/>
    <n v="7.3638671218865079"/>
    <n v="8.0355777978502694"/>
    <n v="9.019742796233075"/>
    <n v="8.4912305460703674"/>
    <x v="9"/>
    <x v="29"/>
  </r>
  <r>
    <x v="0"/>
    <n v="12375"/>
    <n v="39048"/>
    <n v="15526"/>
    <n v="7399"/>
    <n v="2101"/>
    <n v="76449"/>
    <n v="17037"/>
    <n v="93486"/>
    <n v="15301"/>
    <m/>
    <n v="15301"/>
    <n v="1547"/>
    <n v="104"/>
    <n v="1651"/>
    <n v="27985"/>
    <n v="9709"/>
    <n v="37694"/>
    <n v="31616"/>
    <n v="7224"/>
    <n v="38840"/>
    <x v="10"/>
    <x v="29"/>
  </r>
  <r>
    <x v="1"/>
    <n v="365"/>
    <n v="3150"/>
    <n v="1235"/>
    <n v="233"/>
    <n v="164"/>
    <n v="5147"/>
    <n v="4635"/>
    <n v="9782"/>
    <n v="70"/>
    <m/>
    <n v="70"/>
    <n v="58"/>
    <n v="3"/>
    <n v="61"/>
    <n v="351"/>
    <n v="119"/>
    <n v="470"/>
    <n v="4668"/>
    <n v="4513"/>
    <n v="9181"/>
    <x v="10"/>
    <x v="29"/>
  </r>
  <r>
    <x v="2"/>
    <n v="948"/>
    <n v="4346"/>
    <n v="1094"/>
    <n v="63"/>
    <n v="90"/>
    <n v="6541"/>
    <n v="2096"/>
    <n v="8637"/>
    <n v="44"/>
    <m/>
    <n v="44"/>
    <n v="8"/>
    <n v="0"/>
    <n v="8"/>
    <n v="161"/>
    <n v="43"/>
    <n v="204"/>
    <n v="6328"/>
    <n v="2053"/>
    <n v="8381"/>
    <x v="10"/>
    <x v="29"/>
  </r>
  <r>
    <x v="3"/>
    <n v="6060"/>
    <n v="31192"/>
    <n v="9765"/>
    <n v="1138"/>
    <n v="1281"/>
    <n v="49436"/>
    <n v="18940"/>
    <n v="68376"/>
    <n v="450"/>
    <m/>
    <n v="450"/>
    <n v="643"/>
    <n v="2202"/>
    <n v="2845"/>
    <n v="16643"/>
    <n v="5069"/>
    <n v="21712"/>
    <n v="31700"/>
    <n v="11669"/>
    <n v="43369"/>
    <x v="10"/>
    <x v="29"/>
  </r>
  <r>
    <x v="4"/>
    <n v="328"/>
    <n v="1697"/>
    <n v="1250"/>
    <n v="187"/>
    <n v="502"/>
    <n v="3964"/>
    <n v="2312"/>
    <n v="6276"/>
    <n v="211"/>
    <m/>
    <n v="211"/>
    <n v="65"/>
    <n v="9"/>
    <n v="74"/>
    <n v="890"/>
    <n v="166"/>
    <n v="1056"/>
    <n v="2798"/>
    <n v="2137"/>
    <n v="4935"/>
    <x v="10"/>
    <x v="29"/>
  </r>
  <r>
    <x v="5"/>
    <n v="7996"/>
    <n v="41363"/>
    <n v="17716"/>
    <n v="586"/>
    <n v="1403"/>
    <n v="69064"/>
    <n v="82908"/>
    <n v="151972"/>
    <n v="302"/>
    <m/>
    <n v="302"/>
    <n v="18"/>
    <n v="111"/>
    <n v="129"/>
    <n v="6126"/>
    <n v="1508"/>
    <n v="7634"/>
    <n v="62618"/>
    <n v="81289"/>
    <n v="143907"/>
    <x v="10"/>
    <x v="29"/>
  </r>
  <r>
    <x v="25"/>
    <n v="322"/>
    <n v="610"/>
    <n v="143"/>
    <n v="215"/>
    <n v="16"/>
    <n v="1306"/>
    <n v="1522"/>
    <n v="2828"/>
    <n v="9"/>
    <m/>
    <n v="9"/>
    <n v="1"/>
    <n v="0"/>
    <n v="1"/>
    <n v="70"/>
    <n v="22"/>
    <n v="92"/>
    <n v="1226"/>
    <n v="1500"/>
    <n v="2726"/>
    <x v="10"/>
    <x v="29"/>
  </r>
  <r>
    <x v="6"/>
    <n v="1312"/>
    <n v="3613"/>
    <n v="1095"/>
    <n v="242"/>
    <n v="141"/>
    <n v="6403"/>
    <n v="1239"/>
    <n v="7642"/>
    <n v="224"/>
    <m/>
    <n v="224"/>
    <n v="62"/>
    <n v="9"/>
    <n v="71"/>
    <n v="357"/>
    <n v="228"/>
    <n v="585"/>
    <n v="5760"/>
    <n v="1002"/>
    <n v="6762"/>
    <x v="10"/>
    <x v="29"/>
  </r>
  <r>
    <x v="7"/>
    <n v="432"/>
    <n v="5948"/>
    <n v="2039"/>
    <n v="138"/>
    <n v="24"/>
    <n v="8581"/>
    <n v="9677"/>
    <n v="18258"/>
    <n v="107"/>
    <m/>
    <n v="107"/>
    <n v="40"/>
    <n v="0"/>
    <n v="40"/>
    <n v="906"/>
    <n v="1655"/>
    <n v="2561"/>
    <n v="7528"/>
    <n v="8022"/>
    <n v="15550"/>
    <x v="10"/>
    <x v="29"/>
  </r>
  <r>
    <x v="8"/>
    <n v="286"/>
    <n v="1609"/>
    <n v="1424"/>
    <n v="59"/>
    <n v="94"/>
    <n v="3472"/>
    <n v="6978"/>
    <n v="10450"/>
    <n v="65"/>
    <m/>
    <n v="65"/>
    <n v="14"/>
    <n v="0"/>
    <n v="14"/>
    <n v="419"/>
    <n v="1015"/>
    <n v="1434"/>
    <n v="2974"/>
    <n v="5963"/>
    <n v="8937"/>
    <x v="10"/>
    <x v="29"/>
  </r>
  <r>
    <x v="9"/>
    <n v="216"/>
    <n v="1783"/>
    <n v="822"/>
    <n v="1574"/>
    <n v="10"/>
    <n v="4405"/>
    <n v="6906"/>
    <n v="11311"/>
    <n v="38"/>
    <m/>
    <n v="38"/>
    <n v="3"/>
    <n v="9"/>
    <n v="12"/>
    <n v="168"/>
    <n v="904"/>
    <n v="1072"/>
    <n v="4196"/>
    <n v="5993"/>
    <n v="10189"/>
    <x v="10"/>
    <x v="29"/>
  </r>
  <r>
    <x v="10"/>
    <n v="1050"/>
    <n v="1550"/>
    <n v="2539"/>
    <n v="41"/>
    <n v="20"/>
    <n v="5200"/>
    <n v="11755"/>
    <n v="16955"/>
    <n v="32"/>
    <m/>
    <n v="32"/>
    <n v="2"/>
    <n v="25"/>
    <n v="27"/>
    <n v="1338"/>
    <n v="5719"/>
    <n v="7057"/>
    <n v="3828"/>
    <n v="6011"/>
    <n v="9839"/>
    <x v="10"/>
    <x v="29"/>
  </r>
  <r>
    <x v="11"/>
    <n v="445"/>
    <n v="974"/>
    <n v="502"/>
    <n v="114"/>
    <n v="148"/>
    <n v="2183"/>
    <n v="944"/>
    <n v="3127"/>
    <n v="36"/>
    <m/>
    <n v="36"/>
    <n v="40"/>
    <n v="16"/>
    <n v="56"/>
    <n v="327"/>
    <n v="101"/>
    <n v="428"/>
    <n v="1780"/>
    <n v="827"/>
    <n v="2607"/>
    <x v="10"/>
    <x v="29"/>
  </r>
  <r>
    <x v="12"/>
    <n v="336"/>
    <n v="1370"/>
    <n v="598"/>
    <n v="58"/>
    <n v="49"/>
    <n v="2411"/>
    <n v="1114"/>
    <n v="3525"/>
    <n v="39"/>
    <m/>
    <n v="39"/>
    <n v="25"/>
    <n v="70"/>
    <n v="95"/>
    <n v="478"/>
    <n v="202"/>
    <n v="680"/>
    <n v="1869"/>
    <n v="842"/>
    <n v="2711"/>
    <x v="10"/>
    <x v="29"/>
  </r>
  <r>
    <x v="19"/>
    <n v="340"/>
    <n v="1997"/>
    <n v="502"/>
    <n v="22"/>
    <n v="27"/>
    <n v="2888"/>
    <n v="2850"/>
    <n v="5738"/>
    <n v="27"/>
    <m/>
    <n v="27"/>
    <n v="0"/>
    <n v="0"/>
    <n v="0"/>
    <n v="156"/>
    <n v="22"/>
    <n v="178"/>
    <n v="2705"/>
    <n v="2828"/>
    <n v="5533"/>
    <x v="10"/>
    <x v="29"/>
  </r>
  <r>
    <x v="20"/>
    <n v="970"/>
    <n v="2055"/>
    <n v="758"/>
    <n v="56"/>
    <n v="17"/>
    <n v="3856"/>
    <n v="1446"/>
    <n v="5302"/>
    <n v="57"/>
    <m/>
    <n v="57"/>
    <n v="5"/>
    <n v="0"/>
    <n v="5"/>
    <n v="290"/>
    <n v="70"/>
    <n v="360"/>
    <n v="3504"/>
    <n v="1376"/>
    <n v="4880"/>
    <x v="10"/>
    <x v="29"/>
  </r>
  <r>
    <x v="13"/>
    <n v="339"/>
    <n v="828"/>
    <n v="1193"/>
    <n v="90"/>
    <n v="41"/>
    <n v="2491"/>
    <n v="1808"/>
    <n v="4299"/>
    <n v="163"/>
    <m/>
    <n v="163"/>
    <n v="23"/>
    <n v="13"/>
    <n v="36"/>
    <n v="276"/>
    <n v="273"/>
    <n v="549"/>
    <n v="2029"/>
    <n v="1522"/>
    <n v="3551"/>
    <x v="10"/>
    <x v="29"/>
  </r>
  <r>
    <x v="14"/>
    <n v="130"/>
    <n v="195"/>
    <n v="167"/>
    <n v="58"/>
    <n v="88"/>
    <n v="638"/>
    <n v="237"/>
    <n v="875"/>
    <n v="131"/>
    <m/>
    <n v="131"/>
    <n v="13"/>
    <n v="0"/>
    <n v="13"/>
    <n v="162"/>
    <n v="50"/>
    <n v="212"/>
    <n v="332"/>
    <n v="187"/>
    <n v="519"/>
    <x v="10"/>
    <x v="29"/>
  </r>
  <r>
    <x v="16"/>
    <n v="61"/>
    <n v="215"/>
    <n v="272"/>
    <n v="335"/>
    <n v="214"/>
    <n v="1097"/>
    <n v="301"/>
    <n v="1398"/>
    <n v="523"/>
    <m/>
    <n v="523"/>
    <n v="82"/>
    <n v="6"/>
    <n v="88"/>
    <n v="143"/>
    <n v="195"/>
    <n v="338"/>
    <n v="349"/>
    <n v="100"/>
    <n v="449"/>
    <x v="10"/>
    <x v="29"/>
  </r>
  <r>
    <x v="17"/>
    <n v="521"/>
    <n v="514"/>
    <n v="391"/>
    <n v="218"/>
    <n v="109"/>
    <n v="1753"/>
    <n v="547"/>
    <n v="2300"/>
    <n v="258"/>
    <m/>
    <n v="258"/>
    <n v="12"/>
    <n v="0"/>
    <n v="12"/>
    <n v="210"/>
    <n v="121"/>
    <n v="331"/>
    <n v="1273"/>
    <n v="426"/>
    <n v="1699"/>
    <x v="10"/>
    <x v="29"/>
  </r>
  <r>
    <x v="18"/>
    <n v="34832"/>
    <n v="144057"/>
    <n v="59031"/>
    <n v="12826"/>
    <n v="6539"/>
    <n v="257285"/>
    <n v="175252"/>
    <n v="432537"/>
    <n v="18087"/>
    <m/>
    <n v="18087"/>
    <n v="2661"/>
    <n v="2577"/>
    <n v="5238"/>
    <n v="57456"/>
    <n v="27191"/>
    <n v="84647"/>
    <n v="179081"/>
    <n v="145484"/>
    <n v="324565"/>
    <x v="10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10"/>
    <x v="29"/>
  </r>
  <r>
    <x v="22"/>
    <n v="233403"/>
    <n v="1120633"/>
    <n v="453685"/>
    <n v="46880"/>
    <n v="26238"/>
    <n v="1880839"/>
    <n v="1705102"/>
    <n v="3585941"/>
    <n v="45792"/>
    <m/>
    <n v="45792"/>
    <n v="10278"/>
    <n v="30619"/>
    <n v="40897"/>
    <n v="413551"/>
    <n v="253052"/>
    <n v="666603"/>
    <n v="1411218"/>
    <n v="1421431"/>
    <n v="2832649"/>
    <x v="10"/>
    <x v="29"/>
  </r>
  <r>
    <x v="23"/>
    <n v="80.723179082797259"/>
    <n v="75.579543002050286"/>
    <n v="65.179007556819812"/>
    <n v="59.349284719584759"/>
    <n v="60.068681318681321"/>
    <n v="72.602727563991209"/>
    <n v="57.609273693564027"/>
    <n v="64.607358801951591"/>
    <n v="58.06009889691898"/>
    <m/>
    <n v="58.06009889691898"/>
    <n v="47.916083916083913"/>
    <n v="54.116295510781192"/>
    <n v="52.411892861719849"/>
    <n v="69.432020415701288"/>
    <n v="60.907406070233712"/>
    <n v="65.929145773373293"/>
    <n v="74.484363866677228"/>
    <n v="57.137901371536991"/>
    <n v="64.637376579339488"/>
    <x v="10"/>
    <x v="29"/>
  </r>
  <r>
    <x v="24"/>
    <n v="6.7008210840606335"/>
    <n v="7.7790943862498869"/>
    <n v="7.6855381070962716"/>
    <n v="3.6550756276313736"/>
    <n v="4.0125401437528678"/>
    <n v="7.3103328993139902"/>
    <n v="9.7294296213452629"/>
    <n v="8.2904838198813042"/>
    <n v="2.5317631448001325"/>
    <m/>
    <n v="2.5317631448001325"/>
    <n v="3.862457722660654"/>
    <n v="11.881645324020178"/>
    <n v="7.8077510500190916"/>
    <n v="7.1976991088833193"/>
    <n v="9.3064616968849982"/>
    <n v="7.8750930334211491"/>
    <n v="7.8803334803803864"/>
    <n v="9.7703596271754964"/>
    <n v="8.7275245328362576"/>
    <x v="10"/>
    <x v="29"/>
  </r>
  <r>
    <x v="27"/>
    <n v="77.742828917691355"/>
    <n v="79.53542776861299"/>
    <n v="67.493652467498407"/>
    <n v="51.279247808706494"/>
    <n v="51.991230655389778"/>
    <n v="74.787651512609315"/>
    <n v="56.976324972977451"/>
    <n v="65.281166596457112"/>
    <n v="48.011584286732734"/>
    <m/>
    <n v="48.011584286732734"/>
    <n v="42.099995812570661"/>
    <n v="38.133806617941211"/>
    <n v="39.22408930696853"/>
    <n v="71.868442021969955"/>
    <n v="59.708001139752412"/>
    <n v="66.871559080456421"/>
    <n v="77.196340504324738"/>
    <n v="56.948661164959645"/>
    <n v="65.68945563593023"/>
    <x v="10"/>
    <x v="29"/>
  </r>
  <r>
    <x v="28"/>
    <n v="6.8434067528247295"/>
    <n v="7.8391468853050208"/>
    <n v="7.6264783376420375"/>
    <n v="3.7751771852851839"/>
    <n v="5.2675073036604232"/>
    <n v="7.4555873885810442"/>
    <n v="8.9109667418624987"/>
    <n v="8.0695331739605738"/>
    <n v="2.5405136672612447"/>
    <m/>
    <n v="2.5405136672612447"/>
    <n v="3.4831970620842574"/>
    <n v="10.818501170960188"/>
    <n v="6.6725346596694601"/>
    <n v="7.1320847332071269"/>
    <n v="7.9330418822150666"/>
    <n v="7.40644438278638"/>
    <n v="8.021846139560429"/>
    <n v="9.0826260108856633"/>
    <n v="8.5116209943076822"/>
    <x v="10"/>
    <x v="29"/>
  </r>
  <r>
    <x v="0"/>
    <n v="13503"/>
    <n v="39879"/>
    <n v="16141"/>
    <n v="7661"/>
    <n v="1947"/>
    <n v="79131"/>
    <n v="18512"/>
    <n v="97643"/>
    <n v="13967"/>
    <m/>
    <n v="13967"/>
    <n v="1731"/>
    <n v="287"/>
    <n v="2014"/>
    <n v="28300"/>
    <n v="9171"/>
    <n v="37471"/>
    <n v="35133"/>
    <n v="9054"/>
    <n v="44187"/>
    <x v="11"/>
    <x v="29"/>
  </r>
  <r>
    <x v="1"/>
    <n v="477"/>
    <n v="3262"/>
    <n v="1393"/>
    <n v="178"/>
    <n v="96"/>
    <n v="5406"/>
    <n v="5380"/>
    <n v="10786"/>
    <n v="83"/>
    <m/>
    <n v="83"/>
    <n v="52"/>
    <n v="24"/>
    <n v="76"/>
    <n v="435"/>
    <n v="160"/>
    <n v="595"/>
    <n v="4836"/>
    <n v="5196"/>
    <n v="10032"/>
    <x v="11"/>
    <x v="29"/>
  </r>
  <r>
    <x v="2"/>
    <n v="1278"/>
    <n v="5326"/>
    <n v="1048"/>
    <n v="68"/>
    <n v="132"/>
    <n v="7852"/>
    <n v="2723"/>
    <n v="10575"/>
    <n v="45"/>
    <m/>
    <n v="45"/>
    <n v="7"/>
    <n v="18"/>
    <n v="16"/>
    <n v="207"/>
    <n v="52"/>
    <n v="259"/>
    <n v="7593"/>
    <n v="2653"/>
    <n v="10246"/>
    <x v="11"/>
    <x v="29"/>
  </r>
  <r>
    <x v="3"/>
    <n v="3987"/>
    <n v="24704"/>
    <n v="9309"/>
    <n v="1161"/>
    <n v="827"/>
    <n v="39988"/>
    <n v="17705"/>
    <n v="57693"/>
    <n v="473"/>
    <m/>
    <n v="473"/>
    <n v="575"/>
    <n v="1814"/>
    <n v="2407"/>
    <n v="14005"/>
    <n v="4939"/>
    <n v="18944"/>
    <n v="24935"/>
    <n v="10952"/>
    <n v="35887"/>
    <x v="11"/>
    <x v="29"/>
  </r>
  <r>
    <x v="4"/>
    <n v="452"/>
    <n v="2700"/>
    <n v="1407"/>
    <n v="126"/>
    <n v="249"/>
    <n v="4934"/>
    <n v="2930"/>
    <n v="7864"/>
    <n v="206"/>
    <m/>
    <n v="206"/>
    <n v="57"/>
    <n v="3"/>
    <n v="60"/>
    <n v="1136"/>
    <n v="258"/>
    <n v="1394"/>
    <n v="3535"/>
    <n v="2669"/>
    <n v="6204"/>
    <x v="11"/>
    <x v="29"/>
  </r>
  <r>
    <x v="5"/>
    <n v="9808"/>
    <n v="45812"/>
    <n v="18348"/>
    <n v="769"/>
    <n v="1701"/>
    <n v="76438"/>
    <n v="89124"/>
    <n v="165562"/>
    <n v="387"/>
    <m/>
    <n v="387"/>
    <n v="36"/>
    <n v="63"/>
    <n v="99"/>
    <n v="7177"/>
    <n v="1737"/>
    <n v="8914"/>
    <n v="68838"/>
    <n v="87324"/>
    <n v="156162"/>
    <x v="11"/>
    <x v="29"/>
  </r>
  <r>
    <x v="25"/>
    <n v="285"/>
    <n v="700"/>
    <n v="230"/>
    <n v="101"/>
    <n v="63"/>
    <n v="1379"/>
    <n v="2411"/>
    <n v="3790"/>
    <n v="92"/>
    <m/>
    <n v="92"/>
    <n v="2"/>
    <n v="12"/>
    <n v="14"/>
    <n v="251"/>
    <n v="141"/>
    <n v="392"/>
    <n v="1034"/>
    <n v="2258"/>
    <n v="3292"/>
    <x v="11"/>
    <x v="29"/>
  </r>
  <r>
    <x v="6"/>
    <n v="803"/>
    <n v="3726"/>
    <n v="1538"/>
    <n v="255"/>
    <n v="48"/>
    <n v="6370"/>
    <n v="2874"/>
    <n v="9244"/>
    <n v="239"/>
    <m/>
    <n v="239"/>
    <n v="49"/>
    <n v="15"/>
    <n v="64"/>
    <n v="347"/>
    <n v="297"/>
    <n v="644"/>
    <n v="5735"/>
    <n v="2562"/>
    <n v="8297"/>
    <x v="11"/>
    <x v="29"/>
  </r>
  <r>
    <x v="7"/>
    <n v="151"/>
    <n v="5418"/>
    <n v="2660"/>
    <n v="88"/>
    <n v="10"/>
    <n v="8327"/>
    <n v="12638"/>
    <n v="20965"/>
    <n v="40"/>
    <m/>
    <n v="40"/>
    <n v="15"/>
    <n v="0"/>
    <n v="15"/>
    <n v="930"/>
    <n v="2643"/>
    <n v="3573"/>
    <n v="7342"/>
    <n v="9995"/>
    <n v="17337"/>
    <x v="11"/>
    <x v="29"/>
  </r>
  <r>
    <x v="8"/>
    <n v="110"/>
    <n v="1117"/>
    <n v="1098"/>
    <n v="82"/>
    <n v="16"/>
    <n v="2423"/>
    <n v="9161"/>
    <n v="11584"/>
    <n v="27"/>
    <m/>
    <n v="27"/>
    <n v="8"/>
    <n v="0"/>
    <n v="8"/>
    <n v="510"/>
    <n v="1960"/>
    <n v="2470"/>
    <n v="1878"/>
    <n v="7201"/>
    <n v="9079"/>
    <x v="11"/>
    <x v="29"/>
  </r>
  <r>
    <x v="9"/>
    <n v="111"/>
    <n v="1658"/>
    <n v="1723"/>
    <n v="2039"/>
    <n v="23"/>
    <n v="5554"/>
    <n v="8826"/>
    <n v="14380"/>
    <n v="43"/>
    <m/>
    <n v="43"/>
    <n v="12"/>
    <n v="0"/>
    <n v="12"/>
    <n v="256"/>
    <n v="1430"/>
    <n v="1686"/>
    <n v="5243"/>
    <n v="7396"/>
    <n v="12639"/>
    <x v="11"/>
    <x v="29"/>
  </r>
  <r>
    <x v="10"/>
    <n v="693"/>
    <n v="1350"/>
    <n v="2438"/>
    <n v="54"/>
    <n v="17"/>
    <n v="4552"/>
    <n v="13886"/>
    <n v="18438"/>
    <n v="61"/>
    <m/>
    <n v="61"/>
    <n v="4"/>
    <n v="24"/>
    <n v="28"/>
    <n v="1018"/>
    <n v="5900"/>
    <n v="6918"/>
    <n v="3469"/>
    <n v="7962"/>
    <n v="11431"/>
    <x v="11"/>
    <x v="29"/>
  </r>
  <r>
    <x v="11"/>
    <n v="198"/>
    <n v="683"/>
    <n v="494"/>
    <n v="86"/>
    <n v="51"/>
    <n v="1512"/>
    <n v="775"/>
    <n v="2287"/>
    <n v="54"/>
    <m/>
    <n v="54"/>
    <n v="41"/>
    <n v="27"/>
    <n v="68"/>
    <n v="220"/>
    <n v="100"/>
    <n v="320"/>
    <n v="1197"/>
    <n v="648"/>
    <n v="1845"/>
    <x v="11"/>
    <x v="29"/>
  </r>
  <r>
    <x v="12"/>
    <n v="168"/>
    <n v="1054"/>
    <n v="415"/>
    <n v="57"/>
    <n v="16"/>
    <n v="1710"/>
    <n v="988"/>
    <n v="2698"/>
    <n v="24"/>
    <m/>
    <n v="24"/>
    <n v="24"/>
    <n v="30"/>
    <n v="54"/>
    <n v="347"/>
    <n v="154"/>
    <n v="501"/>
    <n v="1315"/>
    <n v="804"/>
    <n v="2119"/>
    <x v="11"/>
    <x v="29"/>
  </r>
  <r>
    <x v="19"/>
    <n v="558"/>
    <n v="1418"/>
    <n v="479"/>
    <n v="49"/>
    <n v="22"/>
    <n v="2526"/>
    <n v="3387"/>
    <n v="5913"/>
    <n v="58"/>
    <m/>
    <n v="58"/>
    <n v="0"/>
    <n v="0"/>
    <n v="0"/>
    <n v="82"/>
    <n v="97"/>
    <n v="179"/>
    <n v="2386"/>
    <n v="3290"/>
    <n v="5676"/>
    <x v="11"/>
    <x v="29"/>
  </r>
  <r>
    <x v="20"/>
    <n v="463"/>
    <n v="1510"/>
    <n v="565"/>
    <n v="72"/>
    <n v="18"/>
    <n v="2628"/>
    <n v="2245"/>
    <n v="4873"/>
    <n v="70"/>
    <m/>
    <n v="70"/>
    <n v="15"/>
    <n v="3"/>
    <n v="18"/>
    <n v="290"/>
    <n v="128"/>
    <n v="418"/>
    <n v="2253"/>
    <n v="2114"/>
    <n v="4367"/>
    <x v="11"/>
    <x v="29"/>
  </r>
  <r>
    <x v="13"/>
    <n v="436"/>
    <n v="1185"/>
    <n v="1056"/>
    <n v="154"/>
    <n v="16"/>
    <n v="2847"/>
    <n v="2403"/>
    <n v="5250"/>
    <n v="196"/>
    <m/>
    <n v="196"/>
    <n v="19"/>
    <n v="6"/>
    <n v="25"/>
    <n v="325"/>
    <n v="544"/>
    <n v="869"/>
    <n v="2307"/>
    <n v="1853"/>
    <n v="4160"/>
    <x v="11"/>
    <x v="29"/>
  </r>
  <r>
    <x v="14"/>
    <n v="177"/>
    <n v="251"/>
    <n v="166"/>
    <n v="46"/>
    <n v="25"/>
    <n v="665"/>
    <n v="473"/>
    <n v="1138"/>
    <n v="81"/>
    <m/>
    <n v="81"/>
    <n v="31"/>
    <n v="3"/>
    <n v="34"/>
    <n v="156"/>
    <n v="98"/>
    <n v="254"/>
    <n v="397"/>
    <n v="372"/>
    <n v="769"/>
    <x v="11"/>
    <x v="29"/>
  </r>
  <r>
    <x v="16"/>
    <n v="74"/>
    <n v="200"/>
    <n v="250"/>
    <n v="344"/>
    <n v="131"/>
    <n v="999"/>
    <n v="480"/>
    <n v="1479"/>
    <n v="437"/>
    <m/>
    <n v="437"/>
    <n v="43"/>
    <n v="15"/>
    <n v="58"/>
    <n v="147"/>
    <n v="307"/>
    <n v="454"/>
    <n v="372"/>
    <n v="158"/>
    <n v="530"/>
    <x v="11"/>
    <x v="29"/>
  </r>
  <r>
    <x v="17"/>
    <n v="589"/>
    <n v="485"/>
    <n v="549"/>
    <n v="223"/>
    <n v="87"/>
    <n v="1933"/>
    <n v="2338"/>
    <n v="4271"/>
    <n v="246"/>
    <m/>
    <n v="246"/>
    <n v="9"/>
    <n v="0"/>
    <n v="9"/>
    <n v="283"/>
    <n v="292"/>
    <n v="575"/>
    <n v="1395"/>
    <n v="2046"/>
    <n v="3441"/>
    <x v="11"/>
    <x v="29"/>
  </r>
  <r>
    <x v="18"/>
    <n v="34321"/>
    <n v="142438"/>
    <n v="61307"/>
    <n v="13613"/>
    <n v="5495"/>
    <n v="257174"/>
    <n v="199259"/>
    <n v="456433"/>
    <n v="16829"/>
    <m/>
    <n v="16829"/>
    <n v="2730"/>
    <n v="2344"/>
    <n v="5079"/>
    <n v="56422"/>
    <n v="30408"/>
    <n v="86830"/>
    <n v="181193"/>
    <n v="166507"/>
    <n v="347700"/>
    <x v="11"/>
    <x v="29"/>
  </r>
  <r>
    <x v="26"/>
    <n v="9638"/>
    <n v="49424"/>
    <n v="23202"/>
    <n v="2633"/>
    <n v="1456"/>
    <n v="86353"/>
    <n v="98659"/>
    <n v="185012"/>
    <n v="2629"/>
    <m/>
    <n v="2629"/>
    <n v="715"/>
    <n v="1886"/>
    <n v="2601"/>
    <n v="19854"/>
    <n v="13849"/>
    <n v="33703"/>
    <n v="63155"/>
    <n v="82924"/>
    <n v="146079"/>
    <x v="11"/>
    <x v="29"/>
  </r>
  <r>
    <x v="22"/>
    <n v="229612"/>
    <n v="1119351"/>
    <n v="442756"/>
    <n v="47629"/>
    <n v="25907"/>
    <n v="1865255"/>
    <n v="1719381"/>
    <n v="3584636"/>
    <n v="45766"/>
    <m/>
    <n v="45766"/>
    <n v="8563"/>
    <n v="23450"/>
    <n v="32013"/>
    <n v="396059"/>
    <n v="276058"/>
    <n v="672117"/>
    <n v="1414867"/>
    <n v="1419873"/>
    <n v="2834740"/>
    <x v="11"/>
    <x v="29"/>
  </r>
  <r>
    <x v="23"/>
    <n v="76.850370509207508"/>
    <n v="73.057819630530815"/>
    <n v="61.556984798307155"/>
    <n v="58.35242517427686"/>
    <n v="57.397642679900741"/>
    <n v="69.678547507361941"/>
    <n v="56.217783705294451"/>
    <n v="62.500496916329055"/>
    <n v="56.155290248960107"/>
    <m/>
    <n v="56.155290248960107"/>
    <n v="38.632979923302507"/>
    <n v="40.108781171963194"/>
    <n v="39.703091862931132"/>
    <n v="64.350240627548843"/>
    <n v="64.301370309723069"/>
    <n v="64.330159179856679"/>
    <n v="72.268024650054528"/>
    <n v="55.234135881903526"/>
    <n v="62.598474665387641"/>
    <x v="11"/>
    <x v="29"/>
  </r>
  <r>
    <x v="24"/>
    <n v="6.6901314064275512"/>
    <n v="7.858513879723108"/>
    <n v="7.221948553998728"/>
    <n v="3.4987879233086021"/>
    <n v="4.7146496815286625"/>
    <n v="7.2528910387519732"/>
    <n v="8.6288749818075967"/>
    <n v="7.8535863971272892"/>
    <n v="2.7194723394141067"/>
    <m/>
    <n v="2.7194723394141067"/>
    <n v="3.1366300366300366"/>
    <n v="10.004266211604095"/>
    <n v="6.3030124040165383"/>
    <n v="7.0195845592144908"/>
    <n v="9.0784661931070776"/>
    <n v="7.7406080847633305"/>
    <n v="7.8086184344869833"/>
    <n v="8.5274072561513936"/>
    <n v="8.1528329019269492"/>
    <x v="11"/>
    <x v="29"/>
  </r>
  <r>
    <x v="27"/>
    <n v="77.666302661732274"/>
    <n v="78.985274748666285"/>
    <n v="66.989442336690388"/>
    <n v="51.884313752204804"/>
    <n v="52.463432144108026"/>
    <n v="74.352968763711189"/>
    <n v="56.911900920105744"/>
    <n v="65.044807541401354"/>
    <n v="48.703241505442456"/>
    <m/>
    <n v="48.703241505442456"/>
    <n v="41.805536928824601"/>
    <n v="38.301544182803354"/>
    <n v="39.26477171583111"/>
    <n v="71.229909848745152"/>
    <n v="60.098122904873208"/>
    <n v="66.655714157391785"/>
    <n v="76.776769699073569"/>
    <n v="56.803043949138441"/>
    <n v="65.42666276733371"/>
    <x v="11"/>
    <x v="29"/>
  </r>
  <r>
    <x v="28"/>
    <n v="6.8301296773965587"/>
    <n v="7.8406648584787559"/>
    <n v="7.5932838817444939"/>
    <n v="3.7467021864333665"/>
    <n v="5.20913789459527"/>
    <n v="7.4390114382072561"/>
    <n v="8.8865936288321663"/>
    <n v="8.0514511706356231"/>
    <n v="2.5569914593512171"/>
    <m/>
    <n v="2.5569914593512171"/>
    <n v="3.4532506172057986"/>
    <n v="10.740752810819618"/>
    <n v="6.6391080556396602"/>
    <n v="7.123325195925684"/>
    <n v="8.0250507857593831"/>
    <n v="7.4327458239212172"/>
    <n v="8.0043308412748715"/>
    <n v="9.0340486037802474"/>
    <n v="8.4812599935262636"/>
    <x v="11"/>
    <x v="29"/>
  </r>
  <r>
    <x v="0"/>
    <n v="7404"/>
    <n v="29575"/>
    <n v="13087"/>
    <n v="6917"/>
    <n v="1652"/>
    <n v="58635"/>
    <n v="10660"/>
    <n v="69295"/>
    <n v="14198"/>
    <m/>
    <n v="14198"/>
    <n v="1610"/>
    <n v="193"/>
    <n v="1803"/>
    <n v="19940"/>
    <n v="5160"/>
    <n v="25100"/>
    <n v="22887"/>
    <n v="5307"/>
    <n v="28194"/>
    <x v="0"/>
    <x v="30"/>
  </r>
  <r>
    <x v="1"/>
    <n v="612"/>
    <n v="3434"/>
    <n v="1358"/>
    <n v="148"/>
    <n v="117"/>
    <n v="5669"/>
    <n v="4920"/>
    <n v="10589"/>
    <n v="49"/>
    <m/>
    <n v="49"/>
    <n v="29"/>
    <n v="23"/>
    <n v="52"/>
    <n v="291"/>
    <n v="110"/>
    <n v="401"/>
    <n v="5300"/>
    <n v="4787"/>
    <n v="10087"/>
    <x v="0"/>
    <x v="30"/>
  </r>
  <r>
    <x v="2"/>
    <n v="1251"/>
    <n v="5751"/>
    <n v="1183"/>
    <n v="98"/>
    <n v="56"/>
    <n v="8339"/>
    <n v="1721"/>
    <n v="10060"/>
    <n v="48"/>
    <m/>
    <n v="48"/>
    <n v="32"/>
    <n v="0"/>
    <n v="32"/>
    <n v="154"/>
    <n v="111"/>
    <n v="265"/>
    <n v="8105"/>
    <n v="1610"/>
    <n v="9715"/>
    <x v="0"/>
    <x v="30"/>
  </r>
  <r>
    <x v="3"/>
    <n v="4554"/>
    <n v="28182"/>
    <n v="10201"/>
    <n v="947"/>
    <n v="648"/>
    <n v="44532"/>
    <n v="12955"/>
    <n v="57487"/>
    <n v="483"/>
    <m/>
    <n v="483"/>
    <n v="381"/>
    <n v="1112"/>
    <n v="1493"/>
    <n v="16033"/>
    <n v="4544"/>
    <n v="20577"/>
    <n v="27635"/>
    <n v="7299"/>
    <n v="34934"/>
    <x v="0"/>
    <x v="30"/>
  </r>
  <r>
    <x v="4"/>
    <n v="1555"/>
    <n v="3867"/>
    <n v="914"/>
    <n v="473"/>
    <n v="146"/>
    <n v="6955"/>
    <n v="2558"/>
    <n v="9513"/>
    <n v="166"/>
    <m/>
    <n v="166"/>
    <n v="81"/>
    <n v="5"/>
    <n v="86"/>
    <n v="894"/>
    <n v="132"/>
    <n v="1026"/>
    <n v="5814"/>
    <n v="2421"/>
    <n v="8235"/>
    <x v="0"/>
    <x v="30"/>
  </r>
  <r>
    <x v="5"/>
    <n v="7227"/>
    <n v="37077"/>
    <n v="15496"/>
    <n v="778"/>
    <n v="1297"/>
    <n v="61875"/>
    <n v="71707"/>
    <n v="133582"/>
    <n v="348"/>
    <m/>
    <n v="348"/>
    <n v="92"/>
    <n v="0"/>
    <n v="92"/>
    <n v="5416"/>
    <n v="1692"/>
    <n v="7108"/>
    <n v="56019"/>
    <n v="70015"/>
    <n v="126034"/>
    <x v="0"/>
    <x v="30"/>
  </r>
  <r>
    <x v="25"/>
    <n v="465"/>
    <n v="1487"/>
    <n v="524"/>
    <n v="85"/>
    <n v="12"/>
    <n v="2573"/>
    <n v="3362"/>
    <n v="5935"/>
    <n v="30"/>
    <m/>
    <n v="30"/>
    <n v="8"/>
    <n v="9"/>
    <n v="17"/>
    <n v="167"/>
    <n v="90"/>
    <n v="257"/>
    <n v="2368"/>
    <n v="3263"/>
    <n v="5631"/>
    <x v="0"/>
    <x v="30"/>
  </r>
  <r>
    <x v="6"/>
    <n v="1328"/>
    <n v="4921"/>
    <n v="1773"/>
    <n v="299"/>
    <n v="108"/>
    <n v="8429"/>
    <n v="2634"/>
    <n v="11063"/>
    <n v="304"/>
    <m/>
    <n v="304"/>
    <n v="66"/>
    <n v="14"/>
    <n v="80"/>
    <n v="333"/>
    <n v="231"/>
    <n v="564"/>
    <n v="7726"/>
    <n v="2389"/>
    <n v="10115"/>
    <x v="0"/>
    <x v="30"/>
  </r>
  <r>
    <x v="7"/>
    <n v="327"/>
    <n v="5114"/>
    <n v="3959"/>
    <n v="63"/>
    <n v="10"/>
    <n v="9473"/>
    <n v="10685"/>
    <n v="20158"/>
    <n v="73"/>
    <m/>
    <n v="73"/>
    <n v="14"/>
    <n v="0"/>
    <n v="14"/>
    <n v="1381"/>
    <n v="2055"/>
    <n v="3436"/>
    <n v="8005"/>
    <n v="8630"/>
    <n v="16635"/>
    <x v="0"/>
    <x v="30"/>
  </r>
  <r>
    <x v="8"/>
    <n v="264"/>
    <n v="1998"/>
    <n v="1757"/>
    <n v="85"/>
    <n v="9"/>
    <n v="4113"/>
    <n v="9451"/>
    <n v="13564"/>
    <n v="48"/>
    <m/>
    <n v="48"/>
    <n v="9"/>
    <n v="0"/>
    <n v="9"/>
    <n v="695"/>
    <n v="1756"/>
    <n v="2451"/>
    <n v="3361"/>
    <n v="7695"/>
    <n v="11056"/>
    <x v="0"/>
    <x v="30"/>
  </r>
  <r>
    <x v="9"/>
    <n v="187"/>
    <n v="2171"/>
    <n v="1951"/>
    <n v="683"/>
    <n v="13"/>
    <n v="5005"/>
    <n v="12505"/>
    <n v="17510"/>
    <n v="33"/>
    <m/>
    <n v="33"/>
    <n v="2"/>
    <n v="0"/>
    <n v="2"/>
    <n v="299"/>
    <n v="1545"/>
    <n v="1844"/>
    <n v="4671"/>
    <n v="10960"/>
    <n v="15631"/>
    <x v="0"/>
    <x v="30"/>
  </r>
  <r>
    <x v="10"/>
    <n v="373"/>
    <n v="1996"/>
    <n v="2070"/>
    <n v="49"/>
    <n v="10"/>
    <n v="4498"/>
    <n v="15824"/>
    <n v="20322"/>
    <n v="33"/>
    <m/>
    <n v="33"/>
    <n v="11"/>
    <n v="5"/>
    <n v="16"/>
    <n v="1093"/>
    <n v="6470"/>
    <n v="7563"/>
    <n v="3361"/>
    <n v="9349"/>
    <n v="12710"/>
    <x v="0"/>
    <x v="30"/>
  </r>
  <r>
    <x v="23"/>
    <n v="61.701597841875909"/>
    <n v="71.836202504491453"/>
    <n v="53.007520980340914"/>
    <n v="28.441574882896568"/>
    <n v="49.945242984257355"/>
    <n v="64.01123274778007"/>
    <n v="43.003536316551042"/>
    <n v="52.815757706790627"/>
    <n v="53.599594269050336"/>
    <m/>
    <n v="53.599594269050336"/>
    <n v="39.421911421911425"/>
    <n v="19.278423090461104"/>
    <n v="24.798773476427751"/>
    <n v="60.291555466035554"/>
    <n v="51.008204903464566"/>
    <n v="56.503229011425731"/>
    <n v="65.891010530867518"/>
    <n v="42.224644926575998"/>
    <n v="52.455490053936252"/>
    <x v="5"/>
    <x v="31"/>
  </r>
  <r>
    <x v="24"/>
    <n v="5.9513627114120826"/>
    <n v="7.0916773655579526"/>
    <n v="6.8365229766675402"/>
    <n v="2.9560526315789475"/>
    <n v="4.5043209876543209"/>
    <n v="6.7198768956650268"/>
    <n v="7.7306944292503861"/>
    <n v="7.1240683090188419"/>
    <n v="3.2096272112975477"/>
    <m/>
    <n v="3.2096272112975477"/>
    <n v="3.0715583000363238"/>
    <n v="12.476082004555808"/>
    <n v="5.345634811346736"/>
    <n v="6.1792361947359371"/>
    <n v="6.3635148680253923"/>
    <n v="6.2458677912863934"/>
    <n v="7.2271604652642418"/>
    <n v="8.0431170976846644"/>
    <n v="7.578497371783893"/>
    <x v="5"/>
    <x v="31"/>
  </r>
  <r>
    <x v="27"/>
    <n v="69.505032450968145"/>
    <n v="74.240859266910249"/>
    <n v="61.44229746464719"/>
    <n v="48.439168815690358"/>
    <n v="57.936174798915445"/>
    <n v="69.250576723870836"/>
    <n v="51.872869675884779"/>
    <n v="59.989604862332364"/>
    <n v="54.475264211966405"/>
    <m/>
    <n v="54.475264211966405"/>
    <n v="41.998995479658461"/>
    <n v="38.615400771263715"/>
    <n v="39.54267950507063"/>
    <n v="65.993819966676668"/>
    <n v="57.791846964836765"/>
    <n v="62.64677935957711"/>
    <n v="71.196521411101344"/>
    <n v="51.199138821447548"/>
    <n v="59.843901927372826"/>
    <x v="5"/>
    <x v="31"/>
  </r>
  <r>
    <x v="28"/>
    <n v="6.6271316134674247"/>
    <n v="7.7727472072384378"/>
    <n v="7.4367770893955152"/>
    <n v="3.6836075252517193"/>
    <n v="4.8754773421588595"/>
    <n v="7.3185236786682193"/>
    <n v="8.9761168066664663"/>
    <n v="7.9992406365751156"/>
    <n v="2.813816160826712"/>
    <m/>
    <n v="2.813816160826712"/>
    <n v="3.2774360829715388"/>
    <n v="11.627492314448837"/>
    <n v="6.6763917194036253"/>
    <n v="7.1669793734383545"/>
    <n v="8.6718600511062931"/>
    <n v="7.6679096279783199"/>
    <n v="7.8300686138992655"/>
    <n v="8.9995858583495174"/>
    <n v="8.3575780409837197"/>
    <x v="5"/>
    <x v="31"/>
  </r>
  <r>
    <x v="0"/>
    <n v="19451"/>
    <n v="74455"/>
    <n v="25872"/>
    <n v="8503"/>
    <n v="1630"/>
    <n v="129911"/>
    <n v="57153"/>
    <n v="187064"/>
    <n v="14383"/>
    <m/>
    <n v="14383"/>
    <n v="1949"/>
    <n v="240"/>
    <n v="2189"/>
    <n v="47699"/>
    <n v="27059"/>
    <n v="74758"/>
    <n v="65880"/>
    <n v="29854"/>
    <n v="95734"/>
    <x v="6"/>
    <x v="30"/>
  </r>
  <r>
    <x v="1"/>
    <n v="738"/>
    <n v="4677"/>
    <n v="2242"/>
    <n v="38"/>
    <n v="40"/>
    <n v="7735"/>
    <n v="8532"/>
    <n v="16267"/>
    <n v="29"/>
    <m/>
    <n v="29"/>
    <n v="7"/>
    <n v="0"/>
    <n v="7"/>
    <n v="228"/>
    <n v="199"/>
    <n v="427"/>
    <n v="7471"/>
    <n v="8333"/>
    <n v="15804"/>
    <x v="6"/>
    <x v="30"/>
  </r>
  <r>
    <x v="2"/>
    <n v="1019"/>
    <n v="5719"/>
    <n v="712"/>
    <n v="67"/>
    <n v="59"/>
    <n v="7576"/>
    <n v="1582"/>
    <n v="9158"/>
    <n v="46"/>
    <m/>
    <n v="46"/>
    <n v="8"/>
    <n v="0"/>
    <n v="8"/>
    <n v="139"/>
    <n v="57"/>
    <n v="196"/>
    <n v="7383"/>
    <n v="1525"/>
    <n v="8908"/>
    <x v="6"/>
    <x v="30"/>
  </r>
  <r>
    <x v="3"/>
    <n v="2282"/>
    <n v="21551"/>
    <n v="8719"/>
    <n v="312"/>
    <n v="174"/>
    <n v="33038"/>
    <n v="8984"/>
    <n v="42022"/>
    <n v="178"/>
    <m/>
    <n v="178"/>
    <n v="192"/>
    <n v="170"/>
    <n v="362"/>
    <n v="7927"/>
    <n v="3102"/>
    <n v="11029"/>
    <n v="24741"/>
    <n v="5712"/>
    <n v="30453"/>
    <x v="6"/>
    <x v="30"/>
  </r>
  <r>
    <x v="4"/>
    <n v="361"/>
    <n v="2805"/>
    <n v="767"/>
    <n v="194"/>
    <n v="122"/>
    <n v="4249"/>
    <n v="4127"/>
    <n v="8376"/>
    <n v="232"/>
    <m/>
    <n v="232"/>
    <n v="90"/>
    <n v="58"/>
    <n v="148"/>
    <n v="1077"/>
    <n v="335"/>
    <n v="1412"/>
    <n v="2850"/>
    <n v="3734"/>
    <n v="6584"/>
    <x v="6"/>
    <x v="30"/>
  </r>
  <r>
    <x v="5"/>
    <n v="7634"/>
    <n v="35347"/>
    <n v="13175"/>
    <n v="266"/>
    <n v="1312"/>
    <n v="57734"/>
    <n v="81623"/>
    <n v="139357"/>
    <n v="180"/>
    <m/>
    <n v="180"/>
    <n v="13"/>
    <n v="0"/>
    <n v="13"/>
    <n v="1818"/>
    <n v="1544"/>
    <n v="3362"/>
    <n v="55723"/>
    <n v="80079"/>
    <n v="135802"/>
    <x v="6"/>
    <x v="30"/>
  </r>
  <r>
    <x v="25"/>
    <n v="456"/>
    <n v="1542"/>
    <n v="622"/>
    <n v="17"/>
    <n v="4"/>
    <n v="2641"/>
    <n v="4480"/>
    <n v="7121"/>
    <n v="22"/>
    <m/>
    <n v="22"/>
    <n v="4"/>
    <n v="0"/>
    <n v="4"/>
    <n v="88"/>
    <n v="102"/>
    <n v="190"/>
    <n v="2527"/>
    <n v="4378"/>
    <n v="6905"/>
    <x v="6"/>
    <x v="30"/>
  </r>
  <r>
    <x v="6"/>
    <n v="412"/>
    <n v="3514"/>
    <n v="1621"/>
    <n v="256"/>
    <n v="72"/>
    <n v="5875"/>
    <n v="2528"/>
    <n v="8403"/>
    <n v="230"/>
    <m/>
    <n v="230"/>
    <n v="49"/>
    <n v="8"/>
    <n v="57"/>
    <n v="320"/>
    <n v="428"/>
    <n v="748"/>
    <n v="5276"/>
    <n v="2092"/>
    <n v="7368"/>
    <x v="6"/>
    <x v="30"/>
  </r>
  <r>
    <x v="7"/>
    <n v="35"/>
    <n v="335"/>
    <n v="124"/>
    <n v="12"/>
    <n v="10"/>
    <n v="516"/>
    <n v="850"/>
    <n v="1366"/>
    <n v="16"/>
    <m/>
    <n v="16"/>
    <n v="5"/>
    <n v="0"/>
    <n v="5"/>
    <n v="57"/>
    <n v="100"/>
    <n v="157"/>
    <n v="438"/>
    <n v="750"/>
    <n v="1188"/>
    <x v="6"/>
    <x v="30"/>
  </r>
  <r>
    <x v="8"/>
    <n v="22"/>
    <n v="435"/>
    <n v="59"/>
    <n v="13"/>
    <n v="15"/>
    <n v="544"/>
    <n v="2420"/>
    <n v="2964"/>
    <n v="20"/>
    <m/>
    <n v="20"/>
    <n v="0"/>
    <n v="0"/>
    <n v="0"/>
    <n v="47"/>
    <n v="199"/>
    <n v="246"/>
    <n v="477"/>
    <n v="2221"/>
    <n v="2698"/>
    <x v="6"/>
    <x v="30"/>
  </r>
  <r>
    <x v="9"/>
    <n v="17"/>
    <n v="537"/>
    <n v="89"/>
    <n v="1084"/>
    <n v="2"/>
    <n v="1729"/>
    <n v="1984"/>
    <n v="3713"/>
    <n v="7"/>
    <m/>
    <n v="7"/>
    <n v="2"/>
    <n v="0"/>
    <n v="2"/>
    <n v="47"/>
    <n v="88"/>
    <n v="135"/>
    <n v="1673"/>
    <n v="1896"/>
    <n v="3569"/>
    <x v="6"/>
    <x v="30"/>
  </r>
  <r>
    <x v="10"/>
    <n v="0"/>
    <n v="9"/>
    <n v="12"/>
    <n v="29"/>
    <n v="0"/>
    <n v="50"/>
    <n v="172"/>
    <n v="222"/>
    <n v="19"/>
    <m/>
    <n v="19"/>
    <n v="0"/>
    <n v="0"/>
    <n v="0"/>
    <n v="18"/>
    <n v="31"/>
    <n v="49"/>
    <n v="13"/>
    <n v="141"/>
    <n v="154"/>
    <x v="6"/>
    <x v="30"/>
  </r>
  <r>
    <x v="11"/>
    <n v="221"/>
    <n v="1084"/>
    <n v="565"/>
    <n v="40"/>
    <n v="36"/>
    <n v="1946"/>
    <n v="1010"/>
    <n v="2956"/>
    <n v="23"/>
    <m/>
    <n v="23"/>
    <n v="4"/>
    <n v="4"/>
    <n v="8"/>
    <n v="184"/>
    <n v="100"/>
    <n v="284"/>
    <n v="1735"/>
    <n v="906"/>
    <n v="2641"/>
    <x v="6"/>
    <x v="30"/>
  </r>
  <r>
    <x v="12"/>
    <n v="268"/>
    <n v="1232"/>
    <n v="321"/>
    <n v="38"/>
    <n v="21"/>
    <n v="1880"/>
    <n v="945"/>
    <n v="2825"/>
    <n v="3"/>
    <m/>
    <n v="3"/>
    <n v="33"/>
    <n v="0"/>
    <n v="33"/>
    <n v="298"/>
    <n v="150"/>
    <n v="448"/>
    <n v="1546"/>
    <n v="795"/>
    <n v="2341"/>
    <x v="6"/>
    <x v="30"/>
  </r>
  <r>
    <x v="19"/>
    <n v="1849"/>
    <n v="2309"/>
    <n v="347"/>
    <n v="22"/>
    <n v="38"/>
    <n v="4565"/>
    <n v="4231"/>
    <n v="8796"/>
    <n v="41"/>
    <m/>
    <n v="41"/>
    <n v="1"/>
    <n v="0"/>
    <n v="1"/>
    <n v="117"/>
    <n v="93"/>
    <n v="210"/>
    <n v="4406"/>
    <n v="4138"/>
    <n v="8544"/>
    <x v="6"/>
    <x v="30"/>
  </r>
  <r>
    <x v="20"/>
    <n v="1274"/>
    <n v="2797"/>
    <n v="1440"/>
    <n v="88"/>
    <n v="93"/>
    <n v="5692"/>
    <n v="2590"/>
    <n v="8282"/>
    <n v="81"/>
    <m/>
    <n v="81"/>
    <n v="15"/>
    <n v="42"/>
    <n v="57"/>
    <n v="299"/>
    <n v="433"/>
    <n v="732"/>
    <n v="5297"/>
    <n v="2115"/>
    <n v="7412"/>
    <x v="6"/>
    <x v="30"/>
  </r>
  <r>
    <x v="13"/>
    <n v="1023"/>
    <n v="5700"/>
    <n v="1181"/>
    <n v="161"/>
    <n v="43"/>
    <n v="8108"/>
    <n v="4838"/>
    <n v="12946"/>
    <n v="136"/>
    <m/>
    <n v="136"/>
    <n v="9"/>
    <n v="0"/>
    <n v="9"/>
    <n v="1070"/>
    <n v="789"/>
    <n v="1859"/>
    <n v="6893"/>
    <n v="4049"/>
    <n v="10942"/>
    <x v="6"/>
    <x v="30"/>
  </r>
  <r>
    <x v="14"/>
    <n v="186"/>
    <n v="195"/>
    <n v="68"/>
    <n v="19"/>
    <n v="8"/>
    <n v="476"/>
    <n v="378"/>
    <n v="854"/>
    <n v="69"/>
    <m/>
    <n v="69"/>
    <n v="7"/>
    <n v="8"/>
    <n v="15"/>
    <n v="96"/>
    <n v="95"/>
    <n v="191"/>
    <n v="304"/>
    <n v="275"/>
    <n v="579"/>
    <x v="6"/>
    <x v="30"/>
  </r>
  <r>
    <x v="16"/>
    <n v="137"/>
    <n v="299"/>
    <n v="248"/>
    <n v="270"/>
    <n v="164"/>
    <n v="1118"/>
    <n v="799"/>
    <n v="1917"/>
    <n v="402"/>
    <m/>
    <n v="402"/>
    <n v="61"/>
    <n v="0"/>
    <n v="61"/>
    <n v="232"/>
    <n v="477"/>
    <n v="709"/>
    <n v="423"/>
    <n v="322"/>
    <n v="745"/>
    <x v="6"/>
    <x v="30"/>
  </r>
  <r>
    <x v="17"/>
    <n v="236"/>
    <n v="816"/>
    <n v="368"/>
    <n v="122"/>
    <n v="51"/>
    <n v="1593"/>
    <n v="1323"/>
    <n v="2916"/>
    <n v="220"/>
    <m/>
    <n v="220"/>
    <n v="19"/>
    <n v="8"/>
    <n v="27"/>
    <n v="197"/>
    <n v="200"/>
    <n v="397"/>
    <n v="1157"/>
    <n v="1115"/>
    <n v="2272"/>
    <x v="6"/>
    <x v="30"/>
  </r>
  <r>
    <x v="18"/>
    <n v="37621"/>
    <n v="165358"/>
    <n v="58552"/>
    <n v="11551"/>
    <n v="3894"/>
    <n v="276976"/>
    <n v="190549"/>
    <n v="467525"/>
    <n v="16337"/>
    <m/>
    <n v="16337"/>
    <n v="2468"/>
    <n v="538"/>
    <n v="3006"/>
    <n v="61958"/>
    <n v="35581"/>
    <n v="97539"/>
    <n v="196213"/>
    <n v="154430"/>
    <n v="350643"/>
    <x v="6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6"/>
    <x v="30"/>
  </r>
  <r>
    <x v="22"/>
    <n v="268579"/>
    <n v="1352541"/>
    <n v="430633"/>
    <n v="35700"/>
    <n v="23430"/>
    <n v="2110883"/>
    <n v="1691231"/>
    <n v="3802114"/>
    <n v="42255"/>
    <m/>
    <n v="42255"/>
    <n v="8177"/>
    <n v="3331"/>
    <n v="11508"/>
    <n v="404491"/>
    <n v="255991"/>
    <n v="660482"/>
    <n v="1655960"/>
    <n v="1431909"/>
    <n v="3087869"/>
    <x v="6"/>
    <x v="30"/>
  </r>
  <r>
    <x v="23"/>
    <n v="78.719232324890243"/>
    <n v="83.925509913458512"/>
    <n v="62.771744675888812"/>
    <n v="42.385458344711317"/>
    <n v="54.452914381333088"/>
    <n v="76.313489039315016"/>
    <n v="55.889358810905627"/>
    <n v="65.643077418180823"/>
    <n v="48.890405886981071"/>
    <m/>
    <n v="48.890405886981071"/>
    <n v="35.501237355099207"/>
    <n v="7.2700685320179845"/>
    <n v="16.7143541851244"/>
    <n v="65.345035928453271"/>
    <n v="60.549744783314175"/>
    <n v="63.399009009527866"/>
    <n v="81.270161597056145"/>
    <n v="55.989979033704827"/>
    <n v="67.200090010156615"/>
    <x v="6"/>
    <x v="30"/>
  </r>
  <r>
    <x v="24"/>
    <n v="7.1390712633901279"/>
    <n v="8.1794712079246246"/>
    <n v="7.3547103429430249"/>
    <n v="3.0906415029001817"/>
    <n v="6.0169491525423728"/>
    <n v="7.6211765640344291"/>
    <n v="8.8755700633432877"/>
    <n v="8.1324292818565844"/>
    <n v="2.5864601824080307"/>
    <m/>
    <n v="2.5864601824080307"/>
    <n v="3.3132090761750406"/>
    <n v="6.1914498141263943"/>
    <n v="3.8283433133732534"/>
    <n v="6.5284708996416931"/>
    <n v="7.1945982406340461"/>
    <n v="6.7714657726652927"/>
    <n v="8.4396038998435365"/>
    <n v="9.2722204234928451"/>
    <n v="8.806304417883716"/>
    <x v="6"/>
    <x v="30"/>
  </r>
  <r>
    <x v="27"/>
    <n v="76.057593463117442"/>
    <n v="76.512561134679601"/>
    <n v="65.862908799187309"/>
    <n v="49.428799310718297"/>
    <n v="59.535793048396044"/>
    <n v="72.58425620219154"/>
    <n v="53.662272347794712"/>
    <n v="62.59622668900829"/>
    <n v="52.318117215969174"/>
    <m/>
    <n v="52.318117215969174"/>
    <n v="32.132769700301402"/>
    <n v="29.827484405782869"/>
    <n v="30.55660477283946"/>
    <n v="67.73217807573387"/>
    <n v="60.629181343637811"/>
    <n v="64.841226001643122"/>
    <n v="75.42817858117624"/>
    <n v="52.977960267483603"/>
    <n v="62.791581625432855"/>
    <x v="6"/>
    <x v="30"/>
  </r>
  <r>
    <x v="28"/>
    <n v="6.9657966612156486"/>
    <n v="7.7997841755071216"/>
    <n v="7.5171296024428917"/>
    <n v="3.3997548611276387"/>
    <n v="5.469840579259766"/>
    <n v="7.3866679958794403"/>
    <n v="8.9678930649020181"/>
    <n v="8.0271368116255797"/>
    <n v="2.5956639792806717"/>
    <m/>
    <n v="2.5956639792806717"/>
    <n v="3.0591950911387835"/>
    <n v="12.106299679677305"/>
    <n v="6.1031853744212041"/>
    <n v="7.2174294222271485"/>
    <n v="8.6153206069505632"/>
    <n v="7.6924312834518114"/>
    <n v="7.93378311247473"/>
    <n v="9.0118437687138204"/>
    <n v="8.4116583697312759"/>
    <x v="6"/>
    <x v="30"/>
  </r>
  <r>
    <x v="0"/>
    <n v="15890"/>
    <n v="86114"/>
    <n v="27419"/>
    <n v="7530"/>
    <n v="1935"/>
    <n v="138888"/>
    <n v="60452"/>
    <n v="199340"/>
    <n v="12724"/>
    <m/>
    <n v="12724"/>
    <n v="2200"/>
    <n v="288"/>
    <n v="2488"/>
    <n v="56027"/>
    <n v="31283"/>
    <n v="87310"/>
    <n v="67937"/>
    <n v="28881"/>
    <n v="96818"/>
    <x v="6"/>
    <x v="31"/>
  </r>
  <r>
    <x v="1"/>
    <n v="575"/>
    <n v="5302"/>
    <n v="2410"/>
    <n v="156"/>
    <n v="46"/>
    <n v="8489"/>
    <n v="9066"/>
    <n v="17555"/>
    <n v="30"/>
    <m/>
    <n v="30"/>
    <n v="11"/>
    <n v="0"/>
    <n v="11"/>
    <n v="275"/>
    <n v="215"/>
    <n v="490"/>
    <n v="8173"/>
    <n v="8851"/>
    <n v="17024"/>
    <x v="6"/>
    <x v="31"/>
  </r>
  <r>
    <x v="2"/>
    <n v="967"/>
    <n v="6504"/>
    <n v="754"/>
    <n v="27"/>
    <n v="97"/>
    <n v="8349"/>
    <n v="2626"/>
    <n v="10975"/>
    <n v="34"/>
    <m/>
    <n v="34"/>
    <n v="5"/>
    <n v="0"/>
    <n v="5"/>
    <n v="154"/>
    <n v="63"/>
    <n v="217"/>
    <n v="8156"/>
    <n v="2563"/>
    <n v="10719"/>
    <x v="6"/>
    <x v="31"/>
  </r>
  <r>
    <x v="3"/>
    <n v="1735"/>
    <n v="20804"/>
    <n v="9615"/>
    <n v="303"/>
    <n v="293"/>
    <n v="32750"/>
    <n v="11156"/>
    <n v="43906"/>
    <n v="174"/>
    <m/>
    <n v="174"/>
    <n v="223"/>
    <n v="480"/>
    <n v="703"/>
    <n v="7505"/>
    <n v="3668"/>
    <n v="11173"/>
    <n v="24848"/>
    <n v="7008"/>
    <n v="31856"/>
    <x v="6"/>
    <x v="31"/>
  </r>
  <r>
    <x v="4"/>
    <n v="393"/>
    <n v="2763"/>
    <n v="906"/>
    <n v="291"/>
    <n v="144"/>
    <n v="4497"/>
    <n v="3353"/>
    <n v="7850"/>
    <n v="135"/>
    <m/>
    <n v="135"/>
    <n v="58"/>
    <n v="18"/>
    <n v="76"/>
    <n v="892"/>
    <n v="331"/>
    <n v="1223"/>
    <n v="3412"/>
    <n v="3004"/>
    <n v="6416"/>
    <x v="6"/>
    <x v="31"/>
  </r>
  <r>
    <x v="5"/>
    <n v="5871"/>
    <n v="31483"/>
    <n v="13940"/>
    <n v="256"/>
    <n v="1127"/>
    <n v="52677"/>
    <n v="75775"/>
    <n v="128452"/>
    <n v="149"/>
    <m/>
    <n v="149"/>
    <n v="15"/>
    <n v="30"/>
    <n v="45"/>
    <n v="2124"/>
    <n v="1655"/>
    <n v="3779"/>
    <n v="50389"/>
    <n v="74090"/>
    <n v="124479"/>
    <x v="6"/>
    <x v="31"/>
  </r>
  <r>
    <x v="25"/>
    <n v="240"/>
    <n v="569"/>
    <n v="311"/>
    <n v="13"/>
    <n v="15"/>
    <n v="1148"/>
    <n v="5040"/>
    <n v="6188"/>
    <n v="37"/>
    <m/>
    <n v="37"/>
    <n v="3"/>
    <n v="0"/>
    <n v="3"/>
    <n v="134"/>
    <n v="235"/>
    <n v="369"/>
    <n v="974"/>
    <n v="4805"/>
    <n v="5779"/>
    <x v="6"/>
    <x v="31"/>
  </r>
  <r>
    <x v="6"/>
    <n v="248"/>
    <n v="4908"/>
    <n v="1653"/>
    <n v="158"/>
    <n v="64"/>
    <n v="7031"/>
    <n v="3590"/>
    <n v="10621"/>
    <n v="185"/>
    <m/>
    <n v="185"/>
    <n v="15"/>
    <n v="9"/>
    <n v="24"/>
    <n v="285"/>
    <n v="549"/>
    <n v="834"/>
    <n v="6546"/>
    <n v="3032"/>
    <n v="9578"/>
    <x v="6"/>
    <x v="31"/>
  </r>
  <r>
    <x v="7"/>
    <n v="36"/>
    <n v="175"/>
    <n v="56"/>
    <n v="10"/>
    <n v="0"/>
    <n v="277"/>
    <n v="458"/>
    <n v="735"/>
    <n v="10"/>
    <m/>
    <n v="10"/>
    <n v="0"/>
    <n v="3"/>
    <n v="3"/>
    <n v="22"/>
    <n v="57"/>
    <n v="79"/>
    <n v="245"/>
    <n v="398"/>
    <n v="643"/>
    <x v="6"/>
    <x v="31"/>
  </r>
  <r>
    <x v="8"/>
    <n v="24"/>
    <n v="279"/>
    <n v="53"/>
    <n v="9"/>
    <n v="2"/>
    <n v="367"/>
    <n v="1177"/>
    <n v="1544"/>
    <n v="21"/>
    <m/>
    <n v="21"/>
    <n v="3"/>
    <n v="0"/>
    <n v="3"/>
    <n v="19"/>
    <n v="40"/>
    <n v="59"/>
    <n v="324"/>
    <n v="1137"/>
    <n v="1461"/>
    <x v="6"/>
    <x v="31"/>
  </r>
  <r>
    <x v="9"/>
    <n v="36"/>
    <n v="473"/>
    <n v="141"/>
    <n v="6"/>
    <n v="0"/>
    <n v="656"/>
    <n v="1696"/>
    <n v="2352"/>
    <n v="5"/>
    <m/>
    <n v="5"/>
    <n v="0"/>
    <n v="0"/>
    <n v="0"/>
    <n v="32"/>
    <n v="105"/>
    <n v="137"/>
    <n v="619"/>
    <n v="1591"/>
    <n v="2210"/>
    <x v="6"/>
    <x v="31"/>
  </r>
  <r>
    <x v="10"/>
    <n v="9"/>
    <n v="8"/>
    <n v="6"/>
    <n v="12"/>
    <n v="2"/>
    <n v="37"/>
    <n v="87"/>
    <n v="124"/>
    <n v="12"/>
    <m/>
    <n v="12"/>
    <n v="0"/>
    <n v="0"/>
    <n v="0"/>
    <n v="3"/>
    <n v="25"/>
    <n v="28"/>
    <n v="22"/>
    <n v="62"/>
    <n v="84"/>
    <x v="6"/>
    <x v="31"/>
  </r>
  <r>
    <x v="11"/>
    <n v="204"/>
    <n v="800"/>
    <n v="411"/>
    <n v="26"/>
    <n v="29"/>
    <n v="1470"/>
    <n v="1040"/>
    <n v="2510"/>
    <n v="12"/>
    <m/>
    <n v="12"/>
    <n v="9"/>
    <n v="6"/>
    <n v="15"/>
    <n v="145"/>
    <n v="52"/>
    <n v="197"/>
    <n v="1304"/>
    <n v="982"/>
    <n v="2286"/>
    <x v="6"/>
    <x v="31"/>
  </r>
  <r>
    <x v="12"/>
    <n v="185"/>
    <n v="1411"/>
    <n v="269"/>
    <n v="52"/>
    <n v="14"/>
    <n v="1931"/>
    <n v="845"/>
    <n v="2776"/>
    <n v="23"/>
    <m/>
    <n v="23"/>
    <n v="16"/>
    <n v="15"/>
    <n v="31"/>
    <n v="265"/>
    <n v="140"/>
    <n v="405"/>
    <n v="1627"/>
    <n v="690"/>
    <n v="2317"/>
    <x v="6"/>
    <x v="31"/>
  </r>
  <r>
    <x v="19"/>
    <n v="1028"/>
    <n v="1791"/>
    <n v="424"/>
    <n v="10"/>
    <n v="14"/>
    <n v="3267"/>
    <n v="3569"/>
    <n v="6836"/>
    <n v="8"/>
    <m/>
    <n v="8"/>
    <n v="1"/>
    <n v="0"/>
    <n v="1"/>
    <n v="72"/>
    <n v="110"/>
    <n v="182"/>
    <n v="3186"/>
    <n v="3459"/>
    <n v="6645"/>
    <x v="6"/>
    <x v="31"/>
  </r>
  <r>
    <x v="20"/>
    <n v="513"/>
    <n v="2414"/>
    <n v="773"/>
    <n v="48"/>
    <n v="52"/>
    <n v="3800"/>
    <n v="2633"/>
    <n v="6433"/>
    <n v="79"/>
    <m/>
    <n v="79"/>
    <n v="11"/>
    <n v="0"/>
    <n v="11"/>
    <n v="343"/>
    <n v="253"/>
    <n v="596"/>
    <n v="3367"/>
    <n v="2380"/>
    <n v="5747"/>
    <x v="6"/>
    <x v="31"/>
  </r>
  <r>
    <x v="13"/>
    <n v="1264"/>
    <n v="4494"/>
    <n v="1358"/>
    <n v="96"/>
    <n v="41"/>
    <n v="7253"/>
    <n v="4674"/>
    <n v="11927"/>
    <n v="147"/>
    <m/>
    <n v="147"/>
    <n v="15"/>
    <n v="15"/>
    <n v="30"/>
    <n v="794"/>
    <n v="526"/>
    <n v="1320"/>
    <n v="6297"/>
    <n v="4133"/>
    <n v="10430"/>
    <x v="6"/>
    <x v="31"/>
  </r>
  <r>
    <x v="14"/>
    <n v="200"/>
    <n v="186"/>
    <n v="48"/>
    <n v="29"/>
    <n v="7"/>
    <n v="470"/>
    <n v="635"/>
    <n v="1105"/>
    <n v="60"/>
    <m/>
    <n v="60"/>
    <n v="7"/>
    <n v="0"/>
    <n v="7"/>
    <n v="89"/>
    <n v="160"/>
    <n v="249"/>
    <n v="314"/>
    <n v="475"/>
    <n v="789"/>
    <x v="6"/>
    <x v="31"/>
  </r>
  <r>
    <x v="16"/>
    <n v="131"/>
    <n v="267"/>
    <n v="224"/>
    <n v="239"/>
    <n v="130"/>
    <n v="991"/>
    <n v="831"/>
    <n v="1822"/>
    <n v="368"/>
    <m/>
    <n v="368"/>
    <n v="66"/>
    <n v="6"/>
    <n v="72"/>
    <n v="176"/>
    <n v="521"/>
    <n v="697"/>
    <n v="381"/>
    <n v="304"/>
    <n v="685"/>
    <x v="6"/>
    <x v="31"/>
  </r>
  <r>
    <x v="17"/>
    <n v="729"/>
    <n v="459"/>
    <n v="257"/>
    <n v="143"/>
    <n v="33"/>
    <n v="1621"/>
    <n v="1507"/>
    <n v="3128"/>
    <n v="147"/>
    <m/>
    <n v="147"/>
    <n v="16"/>
    <n v="18"/>
    <n v="34"/>
    <n v="170"/>
    <n v="215"/>
    <n v="385"/>
    <n v="1288"/>
    <n v="1274"/>
    <n v="2562"/>
    <x v="6"/>
    <x v="31"/>
  </r>
  <r>
    <x v="18"/>
    <n v="30278"/>
    <n v="171204"/>
    <n v="61028"/>
    <n v="9414"/>
    <n v="4045"/>
    <n v="275969"/>
    <n v="190210"/>
    <n v="466179"/>
    <n v="14360"/>
    <m/>
    <n v="14360"/>
    <n v="2674"/>
    <n v="888"/>
    <n v="3562"/>
    <n v="69526"/>
    <n v="40203"/>
    <n v="109729"/>
    <n v="189409"/>
    <n v="149119"/>
    <n v="338528"/>
    <x v="6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6"/>
    <x v="31"/>
  </r>
  <r>
    <x v="22"/>
    <n v="193275"/>
    <n v="1331130"/>
    <n v="442420"/>
    <n v="27574"/>
    <n v="24267"/>
    <n v="2018666"/>
    <n v="1664074"/>
    <n v="3682740"/>
    <n v="41948"/>
    <m/>
    <n v="41948"/>
    <n v="8439"/>
    <n v="7272"/>
    <n v="15711"/>
    <n v="438202"/>
    <n v="277857"/>
    <n v="716059"/>
    <n v="1530077"/>
    <n v="1378945"/>
    <n v="2909022"/>
    <x v="6"/>
    <x v="31"/>
  </r>
  <r>
    <x v="23"/>
    <n v="63.697153855280327"/>
    <n v="84.656909071714125"/>
    <n v="62.06668219198837"/>
    <n v="33.363986157829778"/>
    <n v="53.071623838162928"/>
    <n v="74.297744383040822"/>
    <n v="54.562629801806125"/>
    <n v="63.860657063828924"/>
    <n v="50.909002645695281"/>
    <m/>
    <n v="50.909002645695281"/>
    <n v="36.638735727000387"/>
    <n v="12.385461729740777"/>
    <n v="19.219053910235239"/>
    <n v="68.632493625445591"/>
    <n v="64.552603761311232"/>
    <n v="66.989580984759257"/>
    <n v="77.547326829822083"/>
    <n v="53.850461574269154"/>
    <n v="64.163266818578137"/>
    <x v="6"/>
    <x v="31"/>
  </r>
  <r>
    <x v="24"/>
    <n v="6.3833476451548981"/>
    <n v="7.7751103946169486"/>
    <n v="7.2494592645998557"/>
    <n v="2.929041852560017"/>
    <n v="5.999258343634116"/>
    <n v="7.3148288394711001"/>
    <n v="8.7486146890279173"/>
    <n v="7.8998410481810639"/>
    <n v="2.9211699164345406"/>
    <m/>
    <n v="2.9211699164345406"/>
    <n v="3.1559461480927449"/>
    <n v="8.1891891891891895"/>
    <n v="4.4107243121841666"/>
    <n v="6.3027069010154477"/>
    <n v="6.911349899261249"/>
    <n v="6.5257042349789023"/>
    <n v="8.0781641843840575"/>
    <n v="9.2472790187702447"/>
    <n v="8.5931503450231599"/>
    <x v="6"/>
    <x v="31"/>
  </r>
  <r>
    <x v="27"/>
    <n v="68.644508097539628"/>
    <n v="75.789984247702463"/>
    <n v="61.533721210169155"/>
    <n v="46.211233881538362"/>
    <n v="57.219037547635779"/>
    <n v="69.997563450648485"/>
    <n v="52.265454577823071"/>
    <n v="60.558309397340835"/>
    <n v="53.94887925953924"/>
    <m/>
    <n v="53.94887925953924"/>
    <n v="41.189126784214949"/>
    <n v="34.779890817078758"/>
    <n v="36.543640879749304"/>
    <n v="66.391823206247167"/>
    <n v="58.79238344359613"/>
    <n v="63.296795991744546"/>
    <n v="72.130652717153112"/>
    <n v="51.585204192228176"/>
    <n v="60.47561411605556"/>
    <x v="6"/>
    <x v="31"/>
  </r>
  <r>
    <x v="28"/>
    <n v="6.5925163432408862"/>
    <n v="7.773139691338204"/>
    <n v="7.4085051132077808"/>
    <n v="3.5850616650250404"/>
    <n v="5.003636978770194"/>
    <n v="7.3179429968131613"/>
    <n v="8.940691154716129"/>
    <n v="7.9836778793434613"/>
    <n v="2.8282934525374706"/>
    <m/>
    <n v="2.8282934525374706"/>
    <n v="3.2605670370755009"/>
    <n v="11.378717509981259"/>
    <n v="6.4204433731882906"/>
    <n v="7.0169460209184855"/>
    <n v="8.3271893215939699"/>
    <n v="7.4610402471874506"/>
    <n v="7.868281718728527"/>
    <n v="9.0363781615481233"/>
    <n v="8.393281405716813"/>
    <x v="6"/>
    <x v="31"/>
  </r>
  <r>
    <x v="0"/>
    <n v="18332"/>
    <n v="95398"/>
    <n v="31925"/>
    <n v="6691"/>
    <n v="1667"/>
    <n v="154013"/>
    <n v="81012"/>
    <n v="235025"/>
    <n v="9618"/>
    <m/>
    <n v="9618"/>
    <n v="1207"/>
    <n v="556"/>
    <n v="1763"/>
    <n v="61513"/>
    <n v="33331"/>
    <n v="94844"/>
    <n v="81675"/>
    <n v="47125"/>
    <n v="128800"/>
    <x v="7"/>
    <x v="30"/>
  </r>
  <r>
    <x v="1"/>
    <n v="343"/>
    <n v="3358"/>
    <n v="1644"/>
    <n v="37"/>
    <n v="40"/>
    <n v="5422"/>
    <n v="8669"/>
    <n v="14091"/>
    <n v="24"/>
    <m/>
    <n v="24"/>
    <n v="6"/>
    <n v="0"/>
    <n v="6"/>
    <n v="163"/>
    <n v="86"/>
    <n v="249"/>
    <n v="5229"/>
    <n v="8583"/>
    <n v="13812"/>
    <x v="7"/>
    <x v="30"/>
  </r>
  <r>
    <x v="2"/>
    <n v="898"/>
    <n v="5484"/>
    <n v="667"/>
    <n v="56"/>
    <n v="58"/>
    <n v="7163"/>
    <n v="1809"/>
    <n v="8972"/>
    <n v="32"/>
    <m/>
    <n v="32"/>
    <n v="7"/>
    <n v="0"/>
    <n v="7"/>
    <n v="120"/>
    <n v="36"/>
    <n v="156"/>
    <n v="7004"/>
    <n v="1773"/>
    <n v="8777"/>
    <x v="7"/>
    <x v="30"/>
  </r>
  <r>
    <x v="3"/>
    <n v="2793"/>
    <n v="21402"/>
    <n v="9515"/>
    <n v="488"/>
    <n v="354"/>
    <n v="34552"/>
    <n v="10764"/>
    <n v="45316"/>
    <n v="225"/>
    <m/>
    <n v="225"/>
    <n v="294"/>
    <n v="569"/>
    <n v="863"/>
    <n v="8178"/>
    <n v="3625"/>
    <n v="11803"/>
    <n v="25855"/>
    <n v="6570"/>
    <n v="32425"/>
    <x v="7"/>
    <x v="30"/>
  </r>
  <r>
    <x v="4"/>
    <n v="782"/>
    <n v="3905"/>
    <n v="1206"/>
    <n v="337"/>
    <n v="227"/>
    <n v="6457"/>
    <n v="6303"/>
    <n v="12760"/>
    <n v="399"/>
    <m/>
    <n v="399"/>
    <n v="62"/>
    <n v="40"/>
    <n v="102"/>
    <n v="1269"/>
    <n v="403"/>
    <n v="1672"/>
    <n v="4727"/>
    <n v="5860"/>
    <n v="10587"/>
    <x v="7"/>
    <x v="30"/>
  </r>
  <r>
    <x v="5"/>
    <n v="4976"/>
    <n v="33082"/>
    <n v="13035"/>
    <n v="227"/>
    <n v="1611"/>
    <n v="52931"/>
    <n v="88603"/>
    <n v="141534"/>
    <n v="144"/>
    <m/>
    <n v="144"/>
    <n v="19"/>
    <n v="0"/>
    <n v="19"/>
    <n v="1779"/>
    <n v="1349"/>
    <n v="3128"/>
    <n v="50989"/>
    <n v="87254"/>
    <n v="138243"/>
    <x v="7"/>
    <x v="30"/>
  </r>
  <r>
    <x v="25"/>
    <n v="268"/>
    <n v="1391"/>
    <n v="762"/>
    <n v="25"/>
    <n v="12"/>
    <n v="2458"/>
    <n v="4794"/>
    <n v="7252"/>
    <n v="23"/>
    <m/>
    <n v="23"/>
    <n v="0"/>
    <n v="0"/>
    <n v="0"/>
    <n v="82"/>
    <n v="149"/>
    <n v="231"/>
    <n v="2353"/>
    <n v="4645"/>
    <n v="6998"/>
    <x v="7"/>
    <x v="30"/>
  </r>
  <r>
    <x v="6"/>
    <n v="874"/>
    <n v="6050"/>
    <n v="3190"/>
    <n v="339"/>
    <n v="154"/>
    <n v="10607"/>
    <n v="7763"/>
    <n v="18370"/>
    <n v="362"/>
    <m/>
    <n v="362"/>
    <n v="44"/>
    <n v="12"/>
    <n v="56"/>
    <n v="486"/>
    <n v="931"/>
    <n v="1417"/>
    <n v="9715"/>
    <n v="6820"/>
    <n v="16535"/>
    <x v="7"/>
    <x v="30"/>
  </r>
  <r>
    <x v="7"/>
    <n v="19"/>
    <n v="328"/>
    <n v="43"/>
    <n v="17"/>
    <n v="2"/>
    <n v="409"/>
    <n v="385"/>
    <n v="794"/>
    <n v="11"/>
    <m/>
    <n v="11"/>
    <n v="1"/>
    <n v="0"/>
    <n v="1"/>
    <n v="33"/>
    <n v="24"/>
    <n v="57"/>
    <n v="364"/>
    <n v="361"/>
    <n v="725"/>
    <x v="7"/>
    <x v="30"/>
  </r>
  <r>
    <x v="8"/>
    <n v="13"/>
    <n v="278"/>
    <n v="44"/>
    <n v="11"/>
    <n v="12"/>
    <n v="358"/>
    <n v="1173"/>
    <n v="1531"/>
    <n v="23"/>
    <m/>
    <n v="23"/>
    <n v="2"/>
    <n v="0"/>
    <n v="2"/>
    <n v="26"/>
    <n v="72"/>
    <n v="98"/>
    <n v="307"/>
    <n v="1101"/>
    <n v="1408"/>
    <x v="7"/>
    <x v="30"/>
  </r>
  <r>
    <x v="9"/>
    <n v="27"/>
    <n v="350"/>
    <n v="71"/>
    <n v="809"/>
    <n v="0"/>
    <n v="1257"/>
    <n v="1171"/>
    <n v="2428"/>
    <n v="10"/>
    <m/>
    <n v="10"/>
    <n v="0"/>
    <n v="0"/>
    <n v="0"/>
    <n v="8"/>
    <n v="17"/>
    <n v="25"/>
    <n v="1239"/>
    <n v="1154"/>
    <n v="2393"/>
    <x v="7"/>
    <x v="30"/>
  </r>
  <r>
    <x v="10"/>
    <n v="5"/>
    <n v="10"/>
    <n v="2"/>
    <n v="29"/>
    <n v="0"/>
    <n v="46"/>
    <n v="100"/>
    <n v="146"/>
    <n v="12"/>
    <m/>
    <n v="12"/>
    <n v="0"/>
    <n v="0"/>
    <n v="0"/>
    <n v="5"/>
    <n v="15"/>
    <n v="20"/>
    <n v="29"/>
    <n v="85"/>
    <n v="114"/>
    <x v="7"/>
    <x v="30"/>
  </r>
  <r>
    <x v="11"/>
    <n v="203"/>
    <n v="782"/>
    <n v="345"/>
    <n v="28"/>
    <n v="27"/>
    <n v="1385"/>
    <n v="678"/>
    <n v="2063"/>
    <n v="7"/>
    <m/>
    <n v="7"/>
    <n v="5"/>
    <n v="12"/>
    <n v="17"/>
    <n v="143"/>
    <n v="81"/>
    <n v="224"/>
    <n v="1230"/>
    <n v="585"/>
    <n v="1815"/>
    <x v="7"/>
    <x v="30"/>
  </r>
  <r>
    <x v="12"/>
    <n v="214"/>
    <n v="1101"/>
    <n v="256"/>
    <n v="26"/>
    <n v="9"/>
    <n v="1606"/>
    <n v="792"/>
    <n v="2398"/>
    <n v="31"/>
    <m/>
    <n v="31"/>
    <n v="16"/>
    <n v="20"/>
    <n v="36"/>
    <n v="238"/>
    <n v="255"/>
    <n v="493"/>
    <n v="1321"/>
    <n v="517"/>
    <n v="1838"/>
    <x v="7"/>
    <x v="30"/>
  </r>
  <r>
    <x v="19"/>
    <n v="2568"/>
    <n v="2750"/>
    <n v="598"/>
    <n v="15"/>
    <n v="57"/>
    <n v="5988"/>
    <n v="3930"/>
    <n v="9918"/>
    <n v="386"/>
    <m/>
    <n v="386"/>
    <n v="8"/>
    <n v="0"/>
    <n v="8"/>
    <n v="76"/>
    <n v="108"/>
    <n v="184"/>
    <n v="5518"/>
    <n v="3822"/>
    <n v="9340"/>
    <x v="7"/>
    <x v="30"/>
  </r>
  <r>
    <x v="20"/>
    <n v="984"/>
    <n v="2916"/>
    <n v="1551"/>
    <n v="42"/>
    <n v="68"/>
    <n v="5561"/>
    <n v="2318"/>
    <n v="7879"/>
    <n v="64"/>
    <m/>
    <n v="64"/>
    <n v="11"/>
    <n v="0"/>
    <n v="11"/>
    <n v="362"/>
    <n v="499"/>
    <n v="861"/>
    <n v="5124"/>
    <n v="1819"/>
    <n v="6943"/>
    <x v="7"/>
    <x v="30"/>
  </r>
  <r>
    <x v="13"/>
    <n v="1390"/>
    <n v="6948"/>
    <n v="1403"/>
    <n v="97"/>
    <n v="86"/>
    <n v="9924"/>
    <n v="5107"/>
    <n v="15031"/>
    <n v="154"/>
    <m/>
    <n v="154"/>
    <n v="16"/>
    <n v="16"/>
    <n v="32"/>
    <n v="1443"/>
    <n v="905"/>
    <n v="2348"/>
    <n v="8311"/>
    <n v="4186"/>
    <n v="12497"/>
    <x v="7"/>
    <x v="30"/>
  </r>
  <r>
    <x v="14"/>
    <n v="116"/>
    <n v="116"/>
    <n v="59"/>
    <n v="16"/>
    <n v="0"/>
    <n v="307"/>
    <n v="394"/>
    <n v="701"/>
    <n v="36"/>
    <m/>
    <n v="36"/>
    <n v="6"/>
    <n v="0"/>
    <n v="6"/>
    <n v="39"/>
    <n v="50"/>
    <n v="89"/>
    <n v="226"/>
    <n v="344"/>
    <n v="570"/>
    <x v="7"/>
    <x v="30"/>
  </r>
  <r>
    <x v="16"/>
    <n v="104"/>
    <n v="372"/>
    <n v="322"/>
    <n v="286"/>
    <n v="161"/>
    <n v="1245"/>
    <n v="991"/>
    <n v="2236"/>
    <n v="483"/>
    <m/>
    <n v="483"/>
    <n v="69"/>
    <n v="16"/>
    <n v="85"/>
    <n v="268"/>
    <n v="514"/>
    <n v="782"/>
    <n v="425"/>
    <n v="461"/>
    <n v="886"/>
    <x v="7"/>
    <x v="30"/>
  </r>
  <r>
    <x v="17"/>
    <n v="383"/>
    <n v="785"/>
    <n v="370"/>
    <n v="229"/>
    <n v="63"/>
    <n v="1830"/>
    <n v="1490"/>
    <n v="3320"/>
    <n v="264"/>
    <m/>
    <n v="264"/>
    <n v="15"/>
    <n v="4"/>
    <n v="19"/>
    <n v="255"/>
    <n v="266"/>
    <n v="521"/>
    <n v="1296"/>
    <n v="1220"/>
    <n v="2516"/>
    <x v="7"/>
    <x v="30"/>
  </r>
  <r>
    <x v="18"/>
    <n v="35292"/>
    <n v="186806"/>
    <n v="67008"/>
    <n v="9805"/>
    <n v="4608"/>
    <n v="303519"/>
    <n v="228246"/>
    <n v="531765"/>
    <n v="12308"/>
    <m/>
    <n v="12308"/>
    <n v="1788"/>
    <n v="1245"/>
    <n v="3033"/>
    <n v="76486"/>
    <n v="42716"/>
    <n v="119202"/>
    <n v="212937"/>
    <n v="184285"/>
    <n v="397222"/>
    <x v="7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7"/>
    <x v="30"/>
  </r>
  <r>
    <x v="22"/>
    <n v="261277"/>
    <n v="1415379"/>
    <n v="505025"/>
    <n v="34223"/>
    <n v="23537"/>
    <n v="2239441"/>
    <n v="1917147"/>
    <n v="4156588"/>
    <n v="31889"/>
    <m/>
    <n v="31889"/>
    <n v="7468"/>
    <n v="10402"/>
    <n v="17870"/>
    <n v="505109"/>
    <n v="320083"/>
    <n v="825192"/>
    <n v="1694975"/>
    <n v="1586662"/>
    <n v="3281637"/>
    <x v="7"/>
    <x v="30"/>
  </r>
  <r>
    <x v="23"/>
    <n v="76.579050723066004"/>
    <n v="87.824623649708954"/>
    <n v="73.615585324256955"/>
    <n v="40.631863891626203"/>
    <n v="54.701589662545317"/>
    <n v="80.961169428951138"/>
    <n v="63.355104403982239"/>
    <n v="71.763031797437264"/>
    <n v="36.896607580876569"/>
    <m/>
    <n v="36.896607580876569"/>
    <n v="32.423045196023097"/>
    <n v="22.702867868523288"/>
    <n v="25.954597609330293"/>
    <n v="81.599753153432587"/>
    <n v="75.709474002904599"/>
    <n v="79.209357775973189"/>
    <n v="83.184915186943059"/>
    <n v="62.041073918507507"/>
    <n v="71.416987501950473"/>
    <x v="7"/>
    <x v="30"/>
  </r>
  <r>
    <x v="24"/>
    <n v="7.403292530885186"/>
    <n v="7.5767320107491196"/>
    <n v="7.5367866523400195"/>
    <n v="3.4903620601733811"/>
    <n v="5.1078559027777777"/>
    <n v="7.3782563859264165"/>
    <n v="8.3994768802081961"/>
    <n v="7.8165881545419502"/>
    <n v="2.5909164770880726"/>
    <m/>
    <n v="2.5909164770880726"/>
    <n v="4.1767337807606264"/>
    <n v="8.3550200803212853"/>
    <n v="5.8918562479393337"/>
    <n v="6.6039405904348509"/>
    <n v="7.4932812061054408"/>
    <n v="6.9226355262495591"/>
    <n v="7.9599834692890381"/>
    <n v="8.6098271698727515"/>
    <n v="8.2614683980242791"/>
    <x v="7"/>
    <x v="30"/>
  </r>
  <r>
    <x v="27"/>
    <n v="76.129804999456127"/>
    <n v="77.978330032828168"/>
    <n v="66.822081185134749"/>
    <n v="48.309927214520854"/>
    <n v="58.921611470685498"/>
    <n v="73.664639262155688"/>
    <n v="54.888930208468992"/>
    <n v="63.766796592148012"/>
    <n v="50.358827057412327"/>
    <m/>
    <n v="50.358827057412327"/>
    <n v="32.169648964102109"/>
    <n v="28.98600785704711"/>
    <n v="29.999964864447037"/>
    <n v="69.502573259631319"/>
    <n v="62.54616862085264"/>
    <n v="66.672334653607294"/>
    <n v="76.432516854709405"/>
    <n v="54.125551221994044"/>
    <n v="63.894542270345674"/>
    <x v="7"/>
    <x v="30"/>
  </r>
  <r>
    <x v="28"/>
    <n v="7.0236132902457564"/>
    <n v="7.7664176236006339"/>
    <n v="7.5198028141001316"/>
    <n v="3.409222178411961"/>
    <n v="5.424497784543453"/>
    <n v="7.3854745156115023"/>
    <n v="8.8801117203526978"/>
    <n v="7.9961837548048642"/>
    <n v="2.5952213207275592"/>
    <m/>
    <n v="2.5952213207275592"/>
    <n v="3.167725816088208"/>
    <n v="11.623526979532768"/>
    <n v="6.0803631831938754"/>
    <n v="7.118314660853696"/>
    <n v="8.4212884995303945"/>
    <n v="7.5650630170451389"/>
    <n v="7.9374647772071745"/>
    <n v="8.9511817870670747"/>
    <n v="8.3898583664639848"/>
    <x v="7"/>
    <x v="30"/>
  </r>
  <r>
    <x v="0"/>
    <n v="18973"/>
    <n v="90325"/>
    <n v="32804"/>
    <n v="7580"/>
    <n v="1655"/>
    <n v="151337"/>
    <n v="78109"/>
    <n v="229446"/>
    <n v="8182"/>
    <m/>
    <n v="8182"/>
    <n v="1467"/>
    <n v="615"/>
    <n v="2082"/>
    <n v="66652"/>
    <n v="36732"/>
    <n v="103384"/>
    <n v="75036"/>
    <n v="40762"/>
    <n v="115798"/>
    <x v="7"/>
    <x v="31"/>
  </r>
  <r>
    <x v="1"/>
    <n v="325"/>
    <n v="3683"/>
    <n v="2206"/>
    <n v="125"/>
    <n v="69"/>
    <n v="6408"/>
    <n v="7287"/>
    <n v="13695"/>
    <n v="22"/>
    <m/>
    <n v="22"/>
    <n v="2"/>
    <n v="24"/>
    <n v="26"/>
    <n v="345"/>
    <n v="70"/>
    <n v="415"/>
    <n v="6039"/>
    <n v="7193"/>
    <n v="13232"/>
    <x v="7"/>
    <x v="31"/>
  </r>
  <r>
    <x v="2"/>
    <n v="912"/>
    <n v="7111"/>
    <n v="1461"/>
    <n v="35"/>
    <n v="40"/>
    <n v="9559"/>
    <n v="2875"/>
    <n v="12434"/>
    <n v="7"/>
    <m/>
    <n v="7"/>
    <n v="5"/>
    <n v="6"/>
    <n v="11"/>
    <n v="125"/>
    <n v="24"/>
    <n v="149"/>
    <n v="9422"/>
    <n v="2845"/>
    <n v="12267"/>
    <x v="7"/>
    <x v="31"/>
  </r>
  <r>
    <x v="3"/>
    <n v="2336"/>
    <n v="21032"/>
    <n v="11377"/>
    <n v="423"/>
    <n v="462"/>
    <n v="35630"/>
    <n v="12745"/>
    <n v="48375"/>
    <n v="151"/>
    <m/>
    <n v="151"/>
    <n v="200"/>
    <n v="915"/>
    <n v="1115"/>
    <n v="8056"/>
    <n v="3109"/>
    <n v="11165"/>
    <n v="27223"/>
    <n v="8721"/>
    <n v="35944"/>
    <x v="7"/>
    <x v="31"/>
  </r>
  <r>
    <x v="4"/>
    <n v="604"/>
    <n v="3458"/>
    <n v="1215"/>
    <n v="372"/>
    <n v="253"/>
    <n v="5902"/>
    <n v="4748"/>
    <n v="10650"/>
    <n v="237"/>
    <m/>
    <n v="237"/>
    <n v="56"/>
    <n v="37"/>
    <n v="93"/>
    <n v="1201"/>
    <n v="377"/>
    <n v="1578"/>
    <n v="4408"/>
    <n v="4334"/>
    <n v="8742"/>
    <x v="7"/>
    <x v="31"/>
  </r>
  <r>
    <x v="5"/>
    <n v="5403"/>
    <n v="30310"/>
    <n v="15991"/>
    <n v="255"/>
    <n v="1532"/>
    <n v="53491"/>
    <n v="91767"/>
    <n v="145258"/>
    <n v="98"/>
    <m/>
    <n v="98"/>
    <n v="39"/>
    <n v="110"/>
    <n v="149"/>
    <n v="2189"/>
    <n v="1504"/>
    <n v="3693"/>
    <n v="51165"/>
    <n v="90153"/>
    <n v="141318"/>
    <x v="7"/>
    <x v="31"/>
  </r>
  <r>
    <x v="25"/>
    <n v="178"/>
    <n v="635"/>
    <n v="305"/>
    <n v="25"/>
    <n v="14"/>
    <n v="1157"/>
    <n v="4961"/>
    <n v="6118"/>
    <n v="43"/>
    <m/>
    <n v="43"/>
    <n v="3"/>
    <n v="9"/>
    <n v="12"/>
    <n v="153"/>
    <n v="160"/>
    <n v="313"/>
    <n v="958"/>
    <n v="4792"/>
    <n v="5750"/>
    <x v="7"/>
    <x v="31"/>
  </r>
  <r>
    <x v="6"/>
    <n v="767"/>
    <n v="7042"/>
    <n v="3693"/>
    <n v="622"/>
    <n v="190"/>
    <n v="12314"/>
    <n v="8320"/>
    <n v="20634"/>
    <n v="269"/>
    <m/>
    <n v="269"/>
    <n v="68"/>
    <n v="64"/>
    <n v="132"/>
    <n v="468"/>
    <n v="921"/>
    <n v="1389"/>
    <n v="11509"/>
    <n v="7335"/>
    <n v="18844"/>
    <x v="7"/>
    <x v="31"/>
  </r>
  <r>
    <x v="7"/>
    <n v="14"/>
    <n v="213"/>
    <n v="29"/>
    <n v="2"/>
    <n v="10"/>
    <n v="268"/>
    <n v="353"/>
    <n v="621"/>
    <n v="5"/>
    <m/>
    <n v="5"/>
    <n v="0"/>
    <n v="6"/>
    <n v="6"/>
    <n v="15"/>
    <n v="20"/>
    <n v="35"/>
    <n v="248"/>
    <n v="327"/>
    <n v="575"/>
    <x v="7"/>
    <x v="31"/>
  </r>
  <r>
    <x v="8"/>
    <n v="12"/>
    <n v="231"/>
    <n v="6"/>
    <n v="10"/>
    <n v="2"/>
    <n v="261"/>
    <n v="633"/>
    <n v="894"/>
    <n v="8"/>
    <m/>
    <n v="8"/>
    <n v="2"/>
    <n v="0"/>
    <n v="2"/>
    <n v="21"/>
    <n v="10"/>
    <n v="31"/>
    <n v="230"/>
    <n v="623"/>
    <n v="853"/>
    <x v="7"/>
    <x v="31"/>
  </r>
  <r>
    <x v="9"/>
    <n v="18"/>
    <n v="349"/>
    <n v="192"/>
    <n v="1"/>
    <n v="2"/>
    <n v="562"/>
    <n v="1537"/>
    <n v="2099"/>
    <n v="75"/>
    <m/>
    <n v="75"/>
    <n v="0"/>
    <n v="6"/>
    <n v="6"/>
    <n v="20"/>
    <n v="15"/>
    <n v="35"/>
    <n v="467"/>
    <n v="1516"/>
    <n v="1983"/>
    <x v="7"/>
    <x v="31"/>
  </r>
  <r>
    <x v="10"/>
    <n v="5"/>
    <n v="14"/>
    <n v="4"/>
    <n v="12"/>
    <n v="0"/>
    <n v="35"/>
    <n v="100"/>
    <n v="135"/>
    <n v="12"/>
    <m/>
    <n v="12"/>
    <n v="0"/>
    <n v="0"/>
    <n v="0"/>
    <n v="7"/>
    <n v="5"/>
    <n v="12"/>
    <n v="16"/>
    <n v="95"/>
    <n v="111"/>
    <x v="7"/>
    <x v="31"/>
  </r>
  <r>
    <x v="11"/>
    <n v="215"/>
    <n v="576"/>
    <n v="229"/>
    <n v="34"/>
    <n v="12"/>
    <n v="1066"/>
    <n v="658"/>
    <n v="1724"/>
    <n v="16"/>
    <m/>
    <n v="16"/>
    <n v="5"/>
    <n v="43"/>
    <n v="48"/>
    <n v="56"/>
    <n v="49"/>
    <n v="105"/>
    <n v="989"/>
    <n v="566"/>
    <n v="1555"/>
    <x v="7"/>
    <x v="31"/>
  </r>
  <r>
    <x v="12"/>
    <n v="148"/>
    <n v="1164"/>
    <n v="230"/>
    <n v="30"/>
    <n v="22"/>
    <n v="1594"/>
    <n v="732"/>
    <n v="2326"/>
    <n v="20"/>
    <m/>
    <n v="20"/>
    <n v="16"/>
    <n v="28"/>
    <n v="44"/>
    <n v="174"/>
    <n v="68"/>
    <n v="242"/>
    <n v="1384"/>
    <n v="636"/>
    <n v="2020"/>
    <x v="7"/>
    <x v="31"/>
  </r>
  <r>
    <x v="19"/>
    <n v="1175"/>
    <n v="2298"/>
    <n v="500"/>
    <n v="13"/>
    <n v="34"/>
    <n v="4020"/>
    <n v="3916"/>
    <n v="7936"/>
    <n v="18"/>
    <m/>
    <n v="18"/>
    <n v="8"/>
    <n v="0"/>
    <n v="8"/>
    <n v="69"/>
    <n v="76"/>
    <n v="145"/>
    <n v="3925"/>
    <n v="3840"/>
    <n v="7765"/>
    <x v="7"/>
    <x v="31"/>
  </r>
  <r>
    <x v="20"/>
    <n v="529"/>
    <n v="2672"/>
    <n v="858"/>
    <n v="66"/>
    <n v="34"/>
    <n v="4159"/>
    <n v="2642"/>
    <n v="6801"/>
    <n v="62"/>
    <m/>
    <n v="62"/>
    <n v="14"/>
    <n v="0"/>
    <n v="14"/>
    <n v="252"/>
    <n v="149"/>
    <n v="401"/>
    <n v="3831"/>
    <n v="2493"/>
    <n v="6324"/>
    <x v="7"/>
    <x v="31"/>
  </r>
  <r>
    <x v="13"/>
    <n v="1949"/>
    <n v="4461"/>
    <n v="1634"/>
    <n v="81"/>
    <n v="57"/>
    <n v="8182"/>
    <n v="5411"/>
    <n v="13593"/>
    <n v="145"/>
    <m/>
    <n v="145"/>
    <n v="28"/>
    <n v="18"/>
    <n v="46"/>
    <n v="1221"/>
    <n v="850"/>
    <n v="2071"/>
    <n v="6788"/>
    <n v="4543"/>
    <n v="11331"/>
    <x v="7"/>
    <x v="31"/>
  </r>
  <r>
    <x v="14"/>
    <n v="146"/>
    <n v="220"/>
    <n v="76"/>
    <n v="48"/>
    <n v="9"/>
    <n v="499"/>
    <n v="471"/>
    <n v="970"/>
    <n v="74"/>
    <m/>
    <n v="74"/>
    <n v="3"/>
    <n v="18"/>
    <n v="21"/>
    <n v="99"/>
    <n v="120"/>
    <n v="219"/>
    <n v="323"/>
    <n v="333"/>
    <n v="656"/>
    <x v="7"/>
    <x v="31"/>
  </r>
  <r>
    <x v="16"/>
    <n v="106"/>
    <n v="264"/>
    <n v="274"/>
    <n v="234"/>
    <n v="171"/>
    <n v="1049"/>
    <n v="846"/>
    <n v="1895"/>
    <n v="324"/>
    <m/>
    <n v="324"/>
    <n v="59"/>
    <n v="6"/>
    <n v="65"/>
    <n v="210"/>
    <n v="509"/>
    <n v="719"/>
    <n v="456"/>
    <n v="331"/>
    <n v="787"/>
    <x v="7"/>
    <x v="31"/>
  </r>
  <r>
    <x v="17"/>
    <n v="303"/>
    <n v="645"/>
    <n v="172"/>
    <n v="218"/>
    <n v="49"/>
    <n v="1387"/>
    <n v="1601"/>
    <n v="2988"/>
    <n v="199"/>
    <m/>
    <n v="199"/>
    <n v="18"/>
    <n v="21"/>
    <n v="39"/>
    <n v="276"/>
    <n v="255"/>
    <n v="531"/>
    <n v="894"/>
    <n v="1325"/>
    <n v="2219"/>
    <x v="7"/>
    <x v="31"/>
  </r>
  <r>
    <x v="18"/>
    <n v="34118"/>
    <n v="176703"/>
    <n v="73256"/>
    <n v="10186"/>
    <n v="4617"/>
    <n v="298880"/>
    <n v="229712"/>
    <n v="528592"/>
    <n v="9967"/>
    <m/>
    <n v="9967"/>
    <n v="1993"/>
    <n v="1926"/>
    <n v="3919"/>
    <n v="81609"/>
    <n v="45023"/>
    <n v="126632"/>
    <n v="205311"/>
    <n v="182763"/>
    <n v="388074"/>
    <x v="7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7"/>
    <x v="31"/>
  </r>
  <r>
    <x v="22"/>
    <n v="257284"/>
    <n v="1397588"/>
    <n v="565161"/>
    <n v="35140"/>
    <n v="25190"/>
    <n v="2280363"/>
    <n v="1950001"/>
    <n v="4230364"/>
    <n v="27092"/>
    <m/>
    <n v="27092"/>
    <n v="7263"/>
    <n v="17235"/>
    <n v="24498"/>
    <n v="529425"/>
    <n v="318479"/>
    <n v="847904"/>
    <n v="1716583"/>
    <n v="1614287"/>
    <n v="3330870"/>
    <x v="7"/>
    <x v="31"/>
  </r>
  <r>
    <x v="23"/>
    <n v="84.792438403838801"/>
    <n v="88.883490144252477"/>
    <n v="79.285900669739931"/>
    <n v="42.518694189676452"/>
    <n v="55.090213231273921"/>
    <n v="83.929598692673338"/>
    <n v="63.937771202573771"/>
    <n v="73.356746514597177"/>
    <n v="32.879438821330616"/>
    <m/>
    <n v="32.879438821330616"/>
    <n v="31.533017843963009"/>
    <n v="29.354157441155433"/>
    <n v="29.968072222833865"/>
    <n v="82.920109761369261"/>
    <n v="73.990033338366999"/>
    <n v="79.324097141857465"/>
    <n v="86.99981957216302"/>
    <n v="63.041020536237653"/>
    <n v="73.467818582326757"/>
    <x v="7"/>
    <x v="31"/>
  </r>
  <r>
    <x v="24"/>
    <n v="7.5410047482267428"/>
    <n v="7.9092488525944669"/>
    <n v="7.7148765971388009"/>
    <n v="3.4498331042607502"/>
    <n v="5.4559237600173276"/>
    <n v="7.6296941916488219"/>
    <n v="8.4888947899979108"/>
    <n v="8.0030798801343952"/>
    <n v="2.718169960870874"/>
    <m/>
    <n v="2.718169960870874"/>
    <n v="3.6442548921224285"/>
    <n v="8.9485981308411215"/>
    <n v="6.2510844603215103"/>
    <n v="6.4873359555931334"/>
    <n v="7.0736956666592627"/>
    <n v="6.6958114852485942"/>
    <n v="8.3608915255393033"/>
    <n v="8.8326794810765854"/>
    <n v="8.5830795157624582"/>
    <x v="7"/>
    <x v="31"/>
  </r>
  <r>
    <x v="27"/>
    <n v="70.728318477936355"/>
    <n v="77.485193672884748"/>
    <n v="63.801046617593251"/>
    <n v="45.735785562384613"/>
    <n v="56.94552545582777"/>
    <n v="71.793691877607714"/>
    <n v="53.752106862399543"/>
    <n v="62.197707603498884"/>
    <n v="51.238985709714427"/>
    <m/>
    <n v="51.238985709714427"/>
    <n v="39.921700924886458"/>
    <n v="34.087719069532987"/>
    <n v="35.698094924990919"/>
    <n v="68.55810951648499"/>
    <n v="60.751567637762989"/>
    <n v="65.383395539203335"/>
    <n v="74.037293059949761"/>
    <n v="53.041288763731565"/>
    <n v="62.133300673298038"/>
    <x v="7"/>
    <x v="31"/>
  </r>
  <r>
    <x v="28"/>
    <n v="6.7233420656867029"/>
    <n v="7.7930569587756926"/>
    <n v="7.4554973712366595"/>
    <n v="3.5683185647084565"/>
    <n v="5.0557301801127572"/>
    <n v="7.3632874776382922"/>
    <n v="8.8691774511742771"/>
    <n v="7.986603005916856"/>
    <n v="2.8188680217430506"/>
    <m/>
    <n v="2.8188680217430506"/>
    <n v="3.2965507505529152"/>
    <n v="11.049087963941123"/>
    <n v="6.4017207334273625"/>
    <n v="6.9272975798355585"/>
    <n v="8.1017805505407949"/>
    <n v="7.3287480477495874"/>
    <n v="7.9387596391444388"/>
    <n v="9.0050056376626202"/>
    <n v="8.4213760863196949"/>
    <x v="7"/>
    <x v="31"/>
  </r>
  <r>
    <x v="0"/>
    <n v="13120"/>
    <n v="59713"/>
    <n v="21161"/>
    <n v="6952"/>
    <n v="1791"/>
    <n v="102737"/>
    <n v="41113"/>
    <n v="143850"/>
    <n v="12814"/>
    <m/>
    <n v="12814"/>
    <n v="2284"/>
    <n v="111"/>
    <n v="2395"/>
    <n v="36602"/>
    <n v="18815"/>
    <n v="55417"/>
    <n v="51037"/>
    <n v="22187"/>
    <n v="73224"/>
    <x v="8"/>
    <x v="30"/>
  </r>
  <r>
    <x v="1"/>
    <n v="531"/>
    <n v="3461"/>
    <n v="1167"/>
    <n v="81"/>
    <n v="18"/>
    <n v="5258"/>
    <n v="5990"/>
    <n v="11248"/>
    <n v="38"/>
    <m/>
    <n v="38"/>
    <n v="20"/>
    <n v="29"/>
    <n v="49"/>
    <n v="141"/>
    <n v="183"/>
    <n v="324"/>
    <n v="5059"/>
    <n v="5778"/>
    <n v="10837"/>
    <x v="8"/>
    <x v="30"/>
  </r>
  <r>
    <x v="2"/>
    <n v="975"/>
    <n v="4493"/>
    <n v="548"/>
    <n v="66"/>
    <n v="62"/>
    <n v="6144"/>
    <n v="994"/>
    <n v="7138"/>
    <n v="23"/>
    <m/>
    <n v="23"/>
    <n v="26"/>
    <n v="4"/>
    <n v="30"/>
    <n v="118"/>
    <n v="34"/>
    <n v="152"/>
    <n v="5977"/>
    <n v="956"/>
    <n v="6933"/>
    <x v="8"/>
    <x v="30"/>
  </r>
  <r>
    <x v="3"/>
    <n v="3751"/>
    <n v="22749"/>
    <n v="7909"/>
    <n v="547"/>
    <n v="357"/>
    <n v="35313"/>
    <n v="9336"/>
    <n v="44649"/>
    <n v="246"/>
    <m/>
    <n v="246"/>
    <n v="429"/>
    <n v="799"/>
    <n v="1228"/>
    <n v="9680"/>
    <n v="2979"/>
    <n v="12659"/>
    <n v="24958"/>
    <n v="5558"/>
    <n v="30516"/>
    <x v="8"/>
    <x v="30"/>
  </r>
  <r>
    <x v="4"/>
    <n v="739"/>
    <n v="2175"/>
    <n v="486"/>
    <n v="199"/>
    <n v="96"/>
    <n v="3695"/>
    <n v="2336"/>
    <n v="6031"/>
    <n v="193"/>
    <m/>
    <n v="193"/>
    <n v="65"/>
    <n v="4"/>
    <n v="69"/>
    <n v="958"/>
    <n v="166"/>
    <n v="1124"/>
    <n v="2479"/>
    <n v="2166"/>
    <n v="4645"/>
    <x v="8"/>
    <x v="30"/>
  </r>
  <r>
    <x v="5"/>
    <n v="7088"/>
    <n v="35720"/>
    <n v="12008"/>
    <n v="293"/>
    <n v="1186"/>
    <n v="56295"/>
    <n v="66330"/>
    <n v="122625"/>
    <n v="171"/>
    <m/>
    <n v="171"/>
    <n v="46"/>
    <n v="4"/>
    <n v="50"/>
    <n v="2623"/>
    <n v="1517"/>
    <n v="4140"/>
    <n v="53455"/>
    <n v="64809"/>
    <n v="118264"/>
    <x v="8"/>
    <x v="30"/>
  </r>
  <r>
    <x v="25"/>
    <n v="474"/>
    <n v="1654"/>
    <n v="817"/>
    <n v="47"/>
    <n v="13"/>
    <n v="3005"/>
    <n v="4409"/>
    <n v="7414"/>
    <n v="26"/>
    <m/>
    <n v="26"/>
    <n v="2"/>
    <n v="0"/>
    <n v="2"/>
    <n v="133"/>
    <n v="111"/>
    <n v="244"/>
    <n v="2844"/>
    <n v="4298"/>
    <n v="7142"/>
    <x v="8"/>
    <x v="30"/>
  </r>
  <r>
    <x v="6"/>
    <n v="600"/>
    <n v="2199"/>
    <n v="933"/>
    <n v="214"/>
    <n v="129"/>
    <n v="4075"/>
    <n v="1567"/>
    <n v="5642"/>
    <n v="201"/>
    <m/>
    <n v="201"/>
    <n v="83"/>
    <n v="4"/>
    <n v="87"/>
    <n v="271"/>
    <n v="202"/>
    <n v="473"/>
    <n v="3520"/>
    <n v="1361"/>
    <n v="4881"/>
    <x v="8"/>
    <x v="30"/>
  </r>
  <r>
    <x v="7"/>
    <n v="36"/>
    <n v="540"/>
    <n v="77"/>
    <n v="8"/>
    <n v="12"/>
    <n v="673"/>
    <n v="925"/>
    <n v="1598"/>
    <n v="15"/>
    <m/>
    <n v="15"/>
    <n v="11"/>
    <n v="0"/>
    <n v="11"/>
    <n v="42"/>
    <n v="58"/>
    <n v="100"/>
    <n v="605"/>
    <n v="867"/>
    <n v="1472"/>
    <x v="8"/>
    <x v="30"/>
  </r>
  <r>
    <x v="8"/>
    <n v="71"/>
    <n v="574"/>
    <n v="111"/>
    <n v="16"/>
    <n v="19"/>
    <n v="791"/>
    <n v="1681"/>
    <n v="2472"/>
    <n v="23"/>
    <m/>
    <n v="23"/>
    <n v="4"/>
    <n v="0"/>
    <n v="4"/>
    <n v="25"/>
    <n v="38"/>
    <n v="63"/>
    <n v="739"/>
    <n v="1643"/>
    <n v="2382"/>
    <x v="8"/>
    <x v="30"/>
  </r>
  <r>
    <x v="9"/>
    <n v="36"/>
    <n v="333"/>
    <n v="214"/>
    <n v="1034"/>
    <n v="1"/>
    <n v="1618"/>
    <n v="1479"/>
    <n v="3097"/>
    <n v="11"/>
    <m/>
    <n v="11"/>
    <n v="1"/>
    <n v="0"/>
    <n v="1"/>
    <n v="32"/>
    <n v="17"/>
    <n v="49"/>
    <n v="1574"/>
    <n v="1462"/>
    <n v="3036"/>
    <x v="8"/>
    <x v="30"/>
  </r>
  <r>
    <x v="10"/>
    <n v="5"/>
    <n v="3"/>
    <n v="8"/>
    <n v="44"/>
    <n v="12"/>
    <n v="72"/>
    <n v="109"/>
    <n v="181"/>
    <n v="39"/>
    <m/>
    <n v="39"/>
    <n v="0"/>
    <n v="0"/>
    <n v="0"/>
    <n v="3"/>
    <n v="40"/>
    <n v="43"/>
    <n v="30"/>
    <n v="69"/>
    <n v="99"/>
    <x v="8"/>
    <x v="30"/>
  </r>
  <r>
    <x v="11"/>
    <n v="387"/>
    <n v="719"/>
    <n v="437"/>
    <n v="134"/>
    <n v="66"/>
    <n v="1743"/>
    <n v="803"/>
    <n v="2546"/>
    <n v="61"/>
    <m/>
    <n v="61"/>
    <n v="53"/>
    <n v="25"/>
    <n v="78"/>
    <n v="169"/>
    <n v="64"/>
    <n v="233"/>
    <n v="1460"/>
    <n v="714"/>
    <n v="2174"/>
    <x v="8"/>
    <x v="30"/>
  </r>
  <r>
    <x v="12"/>
    <n v="255"/>
    <n v="783"/>
    <n v="199"/>
    <n v="52"/>
    <n v="25"/>
    <n v="1314"/>
    <n v="693"/>
    <n v="2007"/>
    <n v="13"/>
    <m/>
    <n v="13"/>
    <n v="39"/>
    <n v="4"/>
    <n v="43"/>
    <n v="299"/>
    <n v="225"/>
    <n v="524"/>
    <n v="963"/>
    <n v="464"/>
    <n v="1427"/>
    <x v="8"/>
    <x v="30"/>
  </r>
  <r>
    <x v="19"/>
    <n v="1453"/>
    <n v="2082"/>
    <n v="382"/>
    <n v="17"/>
    <n v="24"/>
    <n v="3958"/>
    <n v="3407"/>
    <n v="7365"/>
    <n v="32"/>
    <m/>
    <n v="32"/>
    <n v="4"/>
    <n v="0"/>
    <n v="4"/>
    <n v="109"/>
    <n v="75"/>
    <n v="184"/>
    <n v="3813"/>
    <n v="3332"/>
    <n v="7145"/>
    <x v="8"/>
    <x v="30"/>
  </r>
  <r>
    <x v="20"/>
    <n v="886"/>
    <n v="1975"/>
    <n v="1529"/>
    <n v="172"/>
    <n v="63"/>
    <n v="4625"/>
    <n v="3913"/>
    <n v="8538"/>
    <n v="67"/>
    <m/>
    <n v="67"/>
    <n v="34"/>
    <n v="4"/>
    <n v="38"/>
    <n v="444"/>
    <n v="406"/>
    <n v="850"/>
    <n v="4080"/>
    <n v="3503"/>
    <n v="7583"/>
    <x v="8"/>
    <x v="30"/>
  </r>
  <r>
    <x v="13"/>
    <n v="870"/>
    <n v="4421"/>
    <n v="948"/>
    <n v="136"/>
    <n v="83"/>
    <n v="6458"/>
    <n v="3813"/>
    <n v="10271"/>
    <n v="216"/>
    <m/>
    <n v="216"/>
    <n v="9"/>
    <n v="4"/>
    <n v="13"/>
    <n v="749"/>
    <n v="366"/>
    <n v="1115"/>
    <n v="5484"/>
    <n v="3443"/>
    <n v="8927"/>
    <x v="8"/>
    <x v="30"/>
  </r>
  <r>
    <x v="14"/>
    <n v="108"/>
    <n v="109"/>
    <n v="63"/>
    <n v="18"/>
    <n v="12"/>
    <n v="310"/>
    <n v="343"/>
    <n v="653"/>
    <n v="50"/>
    <m/>
    <n v="50"/>
    <n v="7"/>
    <n v="0"/>
    <n v="7"/>
    <n v="77"/>
    <n v="106"/>
    <n v="183"/>
    <n v="176"/>
    <n v="237"/>
    <n v="413"/>
    <x v="8"/>
    <x v="30"/>
  </r>
  <r>
    <x v="16"/>
    <n v="52"/>
    <n v="310"/>
    <n v="268"/>
    <n v="235"/>
    <n v="211"/>
    <n v="1076"/>
    <n v="725"/>
    <n v="1801"/>
    <n v="484"/>
    <m/>
    <n v="484"/>
    <n v="56"/>
    <n v="4"/>
    <n v="60"/>
    <n v="237"/>
    <n v="447"/>
    <n v="684"/>
    <n v="299"/>
    <n v="274"/>
    <n v="573"/>
    <x v="8"/>
    <x v="30"/>
  </r>
  <r>
    <x v="17"/>
    <n v="199"/>
    <n v="427"/>
    <n v="229"/>
    <n v="210"/>
    <n v="56"/>
    <n v="1121"/>
    <n v="1112"/>
    <n v="2233"/>
    <n v="411"/>
    <m/>
    <n v="411"/>
    <n v="14"/>
    <n v="0"/>
    <n v="14"/>
    <n v="197"/>
    <n v="136"/>
    <n v="333"/>
    <n v="499"/>
    <n v="976"/>
    <n v="1475"/>
    <x v="8"/>
    <x v="30"/>
  </r>
  <r>
    <x v="18"/>
    <n v="31636"/>
    <n v="144440"/>
    <n v="49494"/>
    <n v="10475"/>
    <n v="4236"/>
    <n v="240281"/>
    <n v="151078"/>
    <n v="391359"/>
    <n v="15134"/>
    <m/>
    <n v="15134"/>
    <n v="3187"/>
    <n v="996"/>
    <n v="4183"/>
    <n v="52909"/>
    <n v="25985"/>
    <n v="78894"/>
    <n v="169051"/>
    <n v="124097"/>
    <n v="293148"/>
    <x v="8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8"/>
    <x v="30"/>
  </r>
  <r>
    <x v="22"/>
    <n v="245258"/>
    <n v="1116232"/>
    <n v="359370"/>
    <n v="34945"/>
    <n v="23338"/>
    <n v="1779143"/>
    <n v="1308186"/>
    <n v="3087329"/>
    <n v="34143"/>
    <m/>
    <n v="34143"/>
    <n v="11958"/>
    <n v="11675"/>
    <n v="23633"/>
    <n v="360796"/>
    <n v="194933"/>
    <n v="555729"/>
    <n v="1372246"/>
    <n v="1101578"/>
    <n v="2473824"/>
    <x v="8"/>
    <x v="30"/>
  </r>
  <r>
    <x v="23"/>
    <n v="74.280089648070742"/>
    <n v="71.571226139868301"/>
    <n v="54.130140081337551"/>
    <n v="42.872040240461295"/>
    <n v="56.047070124879923"/>
    <n v="66.464301190956505"/>
    <n v="44.672075726842458"/>
    <n v="55.079139950689175"/>
    <n v="40.821377331420372"/>
    <m/>
    <n v="40.821377331420372"/>
    <n v="53.647375504710631"/>
    <n v="26.33062697338746"/>
    <n v="35.469007954374909"/>
    <n v="60.229033119658119"/>
    <n v="47.64457154030405"/>
    <n v="55.122002023448196"/>
    <n v="69.591098804687931"/>
    <n v="44.509281033075553"/>
    <n v="55.631430171291328"/>
    <x v="8"/>
    <x v="30"/>
  </r>
  <r>
    <x v="24"/>
    <n v="7.7524971551397144"/>
    <n v="7.7279977845472168"/>
    <n v="7.2608801066795978"/>
    <n v="3.3360381861575177"/>
    <n v="5.5094428706326726"/>
    <n v="7.40442648399166"/>
    <n v="8.6590105773176766"/>
    <n v="7.8887389838996933"/>
    <n v="2.2560459891634728"/>
    <m/>
    <n v="2.2560459891634728"/>
    <n v="3.752117979290869"/>
    <n v="11.721887550200803"/>
    <n v="5.6497728902701407"/>
    <n v="6.8191801016840232"/>
    <n v="7.5017510101981912"/>
    <n v="7.0439957411209981"/>
    <n v="8.1173492023117291"/>
    <n v="8.8767496393949887"/>
    <n v="8.4388227107126781"/>
    <x v="8"/>
    <x v="30"/>
  </r>
  <r>
    <x v="27"/>
    <n v="75.911213013176962"/>
    <n v="77.264426202570533"/>
    <n v="65.464958440008914"/>
    <n v="47.713955333252656"/>
    <n v="58.606880666400215"/>
    <n v="72.865676398316921"/>
    <n v="53.77418785867242"/>
    <n v="62.811279225975703"/>
    <n v="49.314580737048246"/>
    <m/>
    <n v="49.314580737048246"/>
    <n v="34.521224862708884"/>
    <n v="28.713634008217049"/>
    <n v="30.573056078911197"/>
    <n v="68.482846325292954"/>
    <n v="60.913811863586318"/>
    <n v="65.404215688858216"/>
    <n v="75.670723312664421"/>
    <n v="53.07582746869776"/>
    <n v="62.984598520652852"/>
    <x v="8"/>
    <x v="30"/>
  </r>
  <r>
    <x v="28"/>
    <n v="7.1008138900327769"/>
    <n v="7.7624345042419716"/>
    <n v="7.4961685788424406"/>
    <n v="3.401873190559273"/>
    <n v="5.4332691417009968"/>
    <n v="7.3873882998462266"/>
    <n v="8.8596068638608667"/>
    <n v="7.9856937473540777"/>
    <n v="2.560334925953363"/>
    <m/>
    <n v="2.560334925953363"/>
    <n v="3.2539586998796186"/>
    <n v="11.632708528584818"/>
    <n v="6.0245444403123836"/>
    <n v="7.0882445144043791"/>
    <n v="8.3337643451855481"/>
    <n v="7.5136338501802751"/>
    <n v="7.9555184174827316"/>
    <n v="8.944316228166997"/>
    <n v="8.3945959255235021"/>
    <x v="8"/>
    <x v="30"/>
  </r>
  <r>
    <x v="0"/>
    <n v="13161"/>
    <n v="67131"/>
    <n v="24914"/>
    <n v="7233"/>
    <n v="1734"/>
    <n v="114173"/>
    <n v="42634"/>
    <n v="156807"/>
    <n v="12064"/>
    <m/>
    <n v="12064"/>
    <n v="1875"/>
    <n v="208"/>
    <n v="2083"/>
    <n v="43292"/>
    <n v="20693"/>
    <n v="63985"/>
    <n v="56942"/>
    <n v="21733"/>
    <n v="78675"/>
    <x v="8"/>
    <x v="31"/>
  </r>
  <r>
    <x v="1"/>
    <n v="561"/>
    <n v="3446"/>
    <n v="1279"/>
    <n v="51"/>
    <n v="34"/>
    <n v="5371"/>
    <n v="5095"/>
    <n v="10466"/>
    <n v="43"/>
    <m/>
    <n v="43"/>
    <n v="16"/>
    <n v="0"/>
    <n v="16"/>
    <n v="188"/>
    <n v="124"/>
    <n v="312"/>
    <n v="5124"/>
    <n v="4971"/>
    <n v="10095"/>
    <x v="8"/>
    <x v="31"/>
  </r>
  <r>
    <x v="2"/>
    <n v="796"/>
    <n v="4549"/>
    <n v="1006"/>
    <n v="50"/>
    <n v="31"/>
    <n v="6432"/>
    <n v="1266"/>
    <n v="7698"/>
    <n v="43"/>
    <m/>
    <n v="43"/>
    <n v="3"/>
    <n v="3"/>
    <n v="6"/>
    <n v="181"/>
    <n v="46"/>
    <n v="227"/>
    <n v="6205"/>
    <n v="1217"/>
    <n v="7422"/>
    <x v="8"/>
    <x v="31"/>
  </r>
  <r>
    <x v="3"/>
    <n v="2999"/>
    <n v="22574"/>
    <n v="9581"/>
    <n v="456"/>
    <n v="442"/>
    <n v="36052"/>
    <n v="12457"/>
    <n v="48509"/>
    <n v="208"/>
    <m/>
    <n v="208"/>
    <n v="363"/>
    <n v="1323"/>
    <n v="1686"/>
    <n v="9814"/>
    <n v="3539"/>
    <n v="13353"/>
    <n v="25667"/>
    <n v="7595"/>
    <n v="33262"/>
    <x v="8"/>
    <x v="31"/>
  </r>
  <r>
    <x v="4"/>
    <n v="513"/>
    <n v="2504"/>
    <n v="1072"/>
    <n v="187"/>
    <n v="144"/>
    <n v="4420"/>
    <n v="2153"/>
    <n v="6573"/>
    <n v="139"/>
    <m/>
    <n v="139"/>
    <n v="39"/>
    <n v="6"/>
    <n v="45"/>
    <n v="1017"/>
    <n v="208"/>
    <n v="1225"/>
    <n v="3225"/>
    <n v="1939"/>
    <n v="5164"/>
    <x v="8"/>
    <x v="31"/>
  </r>
  <r>
    <x v="5"/>
    <n v="7018"/>
    <n v="33598"/>
    <n v="13944"/>
    <n v="226"/>
    <n v="1361"/>
    <n v="56147"/>
    <n v="71277"/>
    <n v="127424"/>
    <n v="186"/>
    <m/>
    <n v="186"/>
    <n v="29"/>
    <n v="150"/>
    <n v="179"/>
    <n v="3894"/>
    <n v="1652"/>
    <n v="5546"/>
    <n v="52038"/>
    <n v="69475"/>
    <n v="121513"/>
    <x v="8"/>
    <x v="31"/>
  </r>
  <r>
    <x v="25"/>
    <n v="240"/>
    <n v="546"/>
    <n v="578"/>
    <n v="29"/>
    <n v="8"/>
    <n v="1401"/>
    <n v="4601"/>
    <n v="6002"/>
    <n v="46"/>
    <m/>
    <n v="46"/>
    <n v="2"/>
    <n v="3"/>
    <n v="5"/>
    <n v="128"/>
    <n v="281"/>
    <n v="409"/>
    <n v="1225"/>
    <n v="4317"/>
    <n v="5542"/>
    <x v="8"/>
    <x v="31"/>
  </r>
  <r>
    <x v="6"/>
    <n v="437"/>
    <n v="3382"/>
    <n v="1072"/>
    <n v="209"/>
    <n v="120"/>
    <n v="5220"/>
    <n v="1637"/>
    <n v="6857"/>
    <n v="201"/>
    <m/>
    <n v="201"/>
    <n v="91"/>
    <n v="0"/>
    <n v="91"/>
    <n v="312"/>
    <n v="332"/>
    <n v="644"/>
    <n v="4616"/>
    <n v="1305"/>
    <n v="5921"/>
    <x v="8"/>
    <x v="31"/>
  </r>
  <r>
    <x v="7"/>
    <n v="38"/>
    <n v="205"/>
    <n v="90"/>
    <n v="11"/>
    <n v="0"/>
    <n v="344"/>
    <n v="393"/>
    <n v="737"/>
    <n v="18"/>
    <m/>
    <n v="18"/>
    <n v="3"/>
    <n v="0"/>
    <n v="3"/>
    <n v="26"/>
    <n v="30"/>
    <n v="56"/>
    <n v="297"/>
    <n v="363"/>
    <n v="660"/>
    <x v="8"/>
    <x v="31"/>
  </r>
  <r>
    <x v="8"/>
    <n v="24"/>
    <n v="307"/>
    <n v="28"/>
    <n v="18"/>
    <n v="5"/>
    <n v="382"/>
    <n v="896"/>
    <n v="1278"/>
    <n v="14"/>
    <m/>
    <n v="14"/>
    <n v="0"/>
    <n v="0"/>
    <n v="0"/>
    <n v="21"/>
    <n v="30"/>
    <n v="51"/>
    <n v="347"/>
    <n v="866"/>
    <n v="1213"/>
    <x v="8"/>
    <x v="31"/>
  </r>
  <r>
    <x v="9"/>
    <n v="15"/>
    <n v="307"/>
    <n v="307"/>
    <n v="637"/>
    <n v="6"/>
    <n v="1272"/>
    <n v="1367"/>
    <n v="2639"/>
    <n v="7"/>
    <m/>
    <n v="7"/>
    <n v="6"/>
    <n v="0"/>
    <n v="6"/>
    <n v="9"/>
    <n v="30"/>
    <n v="39"/>
    <n v="1250"/>
    <n v="1337"/>
    <n v="2587"/>
    <x v="8"/>
    <x v="31"/>
  </r>
  <r>
    <x v="10"/>
    <n v="18"/>
    <n v="16"/>
    <n v="10"/>
    <n v="27"/>
    <n v="1"/>
    <n v="72"/>
    <n v="132"/>
    <n v="204"/>
    <n v="29"/>
    <m/>
    <n v="29"/>
    <n v="1"/>
    <n v="0"/>
    <n v="1"/>
    <n v="8"/>
    <n v="51"/>
    <n v="59"/>
    <n v="34"/>
    <n v="81"/>
    <n v="115"/>
    <x v="8"/>
    <x v="31"/>
  </r>
  <r>
    <x v="11"/>
    <n v="327"/>
    <n v="665"/>
    <n v="287"/>
    <n v="76"/>
    <n v="8"/>
    <n v="1363"/>
    <n v="1047"/>
    <n v="2410"/>
    <n v="25"/>
    <m/>
    <n v="25"/>
    <n v="29"/>
    <n v="40"/>
    <n v="69"/>
    <n v="170"/>
    <n v="98"/>
    <n v="268"/>
    <n v="1139"/>
    <n v="909"/>
    <n v="2048"/>
    <x v="8"/>
    <x v="31"/>
  </r>
  <r>
    <x v="12"/>
    <n v="181"/>
    <n v="1150"/>
    <n v="275"/>
    <n v="26"/>
    <n v="14"/>
    <n v="1646"/>
    <n v="708"/>
    <n v="2354"/>
    <n v="20"/>
    <m/>
    <n v="20"/>
    <n v="14"/>
    <n v="15"/>
    <n v="29"/>
    <n v="251"/>
    <n v="125"/>
    <n v="376"/>
    <n v="1361"/>
    <n v="568"/>
    <n v="1929"/>
    <x v="8"/>
    <x v="31"/>
  </r>
  <r>
    <x v="19"/>
    <n v="1460"/>
    <n v="2137"/>
    <n v="371"/>
    <n v="6"/>
    <n v="25"/>
    <n v="3999"/>
    <n v="3432"/>
    <n v="7431"/>
    <n v="11"/>
    <m/>
    <n v="11"/>
    <n v="6"/>
    <n v="0"/>
    <n v="6"/>
    <n v="56"/>
    <n v="73"/>
    <n v="129"/>
    <n v="3926"/>
    <n v="3359"/>
    <n v="7285"/>
    <x v="8"/>
    <x v="31"/>
  </r>
  <r>
    <x v="20"/>
    <n v="627"/>
    <n v="2435"/>
    <n v="649"/>
    <n v="84"/>
    <n v="41"/>
    <n v="3836"/>
    <n v="2932"/>
    <n v="6768"/>
    <n v="95"/>
    <m/>
    <n v="95"/>
    <n v="16"/>
    <n v="0"/>
    <n v="16"/>
    <n v="242"/>
    <n v="200"/>
    <n v="442"/>
    <n v="3483"/>
    <n v="2732"/>
    <n v="6215"/>
    <x v="8"/>
    <x v="31"/>
  </r>
  <r>
    <x v="13"/>
    <n v="1368"/>
    <n v="3573"/>
    <n v="1186"/>
    <n v="62"/>
    <n v="42"/>
    <n v="6231"/>
    <n v="2478"/>
    <n v="8709"/>
    <n v="95"/>
    <m/>
    <n v="95"/>
    <n v="23"/>
    <n v="0"/>
    <n v="23"/>
    <n v="762"/>
    <n v="496"/>
    <n v="1258"/>
    <n v="5351"/>
    <n v="1982"/>
    <n v="7333"/>
    <x v="8"/>
    <x v="31"/>
  </r>
  <r>
    <x v="14"/>
    <n v="114"/>
    <n v="386"/>
    <n v="53"/>
    <n v="46"/>
    <n v="22"/>
    <n v="621"/>
    <n v="359"/>
    <n v="980"/>
    <n v="84"/>
    <m/>
    <n v="84"/>
    <n v="16"/>
    <n v="3"/>
    <n v="19"/>
    <n v="136"/>
    <n v="115"/>
    <n v="251"/>
    <n v="385"/>
    <n v="241"/>
    <n v="626"/>
    <x v="8"/>
    <x v="31"/>
  </r>
  <r>
    <x v="16"/>
    <n v="284"/>
    <n v="295"/>
    <n v="304"/>
    <n v="248"/>
    <n v="120"/>
    <n v="1251"/>
    <n v="774"/>
    <n v="2025"/>
    <n v="368"/>
    <m/>
    <n v="368"/>
    <n v="86"/>
    <n v="0"/>
    <n v="86"/>
    <n v="250"/>
    <n v="447"/>
    <n v="697"/>
    <n v="547"/>
    <n v="327"/>
    <n v="874"/>
    <x v="8"/>
    <x v="31"/>
  </r>
  <r>
    <x v="17"/>
    <n v="2167"/>
    <n v="381"/>
    <n v="341"/>
    <n v="304"/>
    <n v="47"/>
    <n v="3240"/>
    <n v="578"/>
    <n v="3818"/>
    <n v="369"/>
    <m/>
    <n v="369"/>
    <n v="19"/>
    <n v="15"/>
    <n v="34"/>
    <n v="169"/>
    <n v="130"/>
    <n v="299"/>
    <n v="2683"/>
    <n v="433"/>
    <n v="3116"/>
    <x v="8"/>
    <x v="31"/>
  </r>
  <r>
    <x v="18"/>
    <n v="32348"/>
    <n v="149587"/>
    <n v="57347"/>
    <n v="9986"/>
    <n v="4205"/>
    <n v="253473"/>
    <n v="156216"/>
    <n v="409689"/>
    <n v="14065"/>
    <m/>
    <n v="14065"/>
    <n v="2637"/>
    <n v="1766"/>
    <n v="4403"/>
    <n v="60926"/>
    <n v="28700"/>
    <n v="89626"/>
    <n v="175845"/>
    <n v="125750"/>
    <n v="301595"/>
    <x v="8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8"/>
    <x v="31"/>
  </r>
  <r>
    <x v="22"/>
    <n v="202333"/>
    <n v="1161354"/>
    <n v="419359"/>
    <n v="32572"/>
    <n v="22655"/>
    <n v="1838273"/>
    <n v="1381300"/>
    <n v="3219573"/>
    <n v="36895"/>
    <m/>
    <n v="36895"/>
    <n v="7988"/>
    <n v="18338"/>
    <n v="26326"/>
    <n v="396349"/>
    <n v="212512"/>
    <n v="608861"/>
    <n v="1397041"/>
    <n v="1150450"/>
    <n v="2547491"/>
    <x v="8"/>
    <x v="31"/>
  </r>
  <r>
    <x v="23"/>
    <n v="68.905121917994819"/>
    <n v="76.321517290327662"/>
    <n v="60.792525586384855"/>
    <n v="40.725181295323829"/>
    <n v="51.197740112994353"/>
    <n v="69.913590811417265"/>
    <n v="46.800566499291875"/>
    <n v="57.690066495723741"/>
    <n v="46.269124655129168"/>
    <m/>
    <n v="46.269124655129168"/>
    <n v="35.836698070883806"/>
    <n v="32.273847236888422"/>
    <n v="33.2777145746429"/>
    <n v="64.146598044927813"/>
    <n v="51.017164806145722"/>
    <n v="58.859565171157065"/>
    <n v="73.1649593598123"/>
    <n v="46.424867539112782"/>
    <n v="58.062075928825557"/>
    <x v="8"/>
    <x v="31"/>
  </r>
  <r>
    <x v="24"/>
    <n v="6.2548843823420306"/>
    <n v="7.7637361535427543"/>
    <n v="7.3126580291907164"/>
    <n v="3.2617664730622873"/>
    <n v="5.3876337693222354"/>
    <n v="7.2523424585656064"/>
    <n v="8.8422440723101339"/>
    <n v="7.8585780921625918"/>
    <n v="2.6231781016708142"/>
    <m/>
    <n v="2.6231781016708142"/>
    <n v="3.0291998483124765"/>
    <n v="10.383918459796149"/>
    <n v="5.979105155575744"/>
    <n v="6.5054164067885631"/>
    <n v="7.4045993031358881"/>
    <n v="6.7933523754267737"/>
    <n v="7.9447297335721805"/>
    <n v="9.1487077534791261"/>
    <n v="8.4467282282531215"/>
    <x v="8"/>
    <x v="31"/>
  </r>
  <r>
    <x v="27"/>
    <n v="70.525910651673698"/>
    <n v="77.355626925698729"/>
    <n v="63.470096379340205"/>
    <n v="45.180613566624416"/>
    <n v="56.309900759982106"/>
    <n v="71.585145362393291"/>
    <n v="52.989301417034305"/>
    <n v="61.700560463928056"/>
    <n v="50.688867758212623"/>
    <m/>
    <n v="50.688867758212623"/>
    <n v="39.461296145542065"/>
    <n v="33.888392494517099"/>
    <n v="35.430233355203242"/>
    <n v="68.061547250647664"/>
    <n v="59.671851164068826"/>
    <n v="64.653423621187343"/>
    <n v="73.940993849327214"/>
    <n v="52.316582750877622"/>
    <n v="61.685854514562834"/>
    <x v="8"/>
    <x v="31"/>
  </r>
  <r>
    <x v="28"/>
    <n v="6.6691645453765407"/>
    <n v="7.7898251232198605"/>
    <n v="7.4401848403957018"/>
    <n v="3.5351363069752315"/>
    <n v="5.0872412002438416"/>
    <n v="7.3511048054325103"/>
    <n v="8.8665599966157558"/>
    <n v="7.9732083618717526"/>
    <n v="2.7977795825799134"/>
    <m/>
    <n v="2.7977795825799134"/>
    <n v="3.2670378432685867"/>
    <n v="10.975508925775133"/>
    <n v="6.3550297342734545"/>
    <n v="6.8799650855734917"/>
    <n v="8.0300818426785927"/>
    <n v="7.2703797770138934"/>
    <n v="7.9394113400199515"/>
    <n v="9.018774592125034"/>
    <n v="8.4239916587161527"/>
    <x v="8"/>
    <x v="31"/>
  </r>
  <r>
    <x v="0"/>
    <n v="10898"/>
    <n v="44617"/>
    <n v="20284"/>
    <n v="7443"/>
    <n v="2109"/>
    <n v="85351"/>
    <n v="26113"/>
    <n v="111464"/>
    <n v="15287"/>
    <m/>
    <n v="15287"/>
    <n v="2220"/>
    <n v="124"/>
    <n v="2344"/>
    <n v="30237"/>
    <n v="13384"/>
    <n v="43621"/>
    <n v="37607"/>
    <n v="12605"/>
    <n v="50212"/>
    <x v="9"/>
    <x v="30"/>
  </r>
  <r>
    <x v="1"/>
    <n v="949"/>
    <n v="5224"/>
    <n v="1839"/>
    <n v="126"/>
    <n v="55"/>
    <n v="8193"/>
    <n v="8600"/>
    <n v="16793"/>
    <n v="48"/>
    <m/>
    <n v="48"/>
    <n v="30"/>
    <n v="4"/>
    <n v="34"/>
    <n v="184"/>
    <n v="162"/>
    <n v="346"/>
    <n v="7931"/>
    <n v="8434"/>
    <n v="16365"/>
    <x v="9"/>
    <x v="30"/>
  </r>
  <r>
    <x v="2"/>
    <n v="1409"/>
    <n v="5689"/>
    <n v="588"/>
    <n v="42"/>
    <n v="38"/>
    <n v="7766"/>
    <n v="1158"/>
    <n v="8924"/>
    <n v="35"/>
    <m/>
    <n v="35"/>
    <n v="24"/>
    <n v="0"/>
    <n v="24"/>
    <n v="190"/>
    <n v="96"/>
    <n v="286"/>
    <n v="7517"/>
    <n v="1062"/>
    <n v="8579"/>
    <x v="9"/>
    <x v="30"/>
  </r>
  <r>
    <x v="3"/>
    <n v="3846"/>
    <n v="22236"/>
    <n v="9569"/>
    <n v="880"/>
    <n v="405"/>
    <n v="36936"/>
    <n v="11342"/>
    <n v="48278"/>
    <n v="337"/>
    <m/>
    <n v="337"/>
    <n v="483"/>
    <n v="751"/>
    <n v="1234"/>
    <n v="9320"/>
    <n v="3470"/>
    <n v="12790"/>
    <n v="26796"/>
    <n v="7121"/>
    <n v="33917"/>
    <x v="9"/>
    <x v="30"/>
  </r>
  <r>
    <x v="4"/>
    <n v="405"/>
    <n v="3214"/>
    <n v="937"/>
    <n v="157"/>
    <n v="141"/>
    <n v="4854"/>
    <n v="3871"/>
    <n v="8725"/>
    <n v="215"/>
    <m/>
    <n v="215"/>
    <n v="64"/>
    <n v="12"/>
    <n v="76"/>
    <n v="953"/>
    <n v="394"/>
    <n v="1347"/>
    <n v="3622"/>
    <n v="3465"/>
    <n v="7087"/>
    <x v="9"/>
    <x v="30"/>
  </r>
  <r>
    <x v="5"/>
    <n v="7244"/>
    <n v="41648"/>
    <n v="14902"/>
    <n v="385"/>
    <n v="1585"/>
    <n v="65764"/>
    <n v="86519"/>
    <n v="152283"/>
    <n v="430"/>
    <m/>
    <n v="430"/>
    <n v="36"/>
    <n v="8"/>
    <n v="44"/>
    <n v="3526"/>
    <n v="1872"/>
    <n v="5398"/>
    <n v="61772"/>
    <n v="84639"/>
    <n v="146411"/>
    <x v="9"/>
    <x v="30"/>
  </r>
  <r>
    <x v="25"/>
    <n v="476"/>
    <n v="1597"/>
    <n v="610"/>
    <n v="31"/>
    <n v="6"/>
    <n v="2720"/>
    <n v="5464"/>
    <n v="8184"/>
    <n v="40"/>
    <m/>
    <n v="40"/>
    <n v="12"/>
    <n v="0"/>
    <n v="12"/>
    <n v="188"/>
    <n v="99"/>
    <n v="287"/>
    <n v="2480"/>
    <n v="5365"/>
    <n v="7845"/>
    <x v="9"/>
    <x v="30"/>
  </r>
  <r>
    <x v="6"/>
    <n v="362"/>
    <n v="2630"/>
    <n v="767"/>
    <n v="172"/>
    <n v="103"/>
    <n v="4034"/>
    <n v="971"/>
    <n v="5005"/>
    <n v="301"/>
    <m/>
    <n v="301"/>
    <n v="57"/>
    <n v="0"/>
    <n v="57"/>
    <n v="257"/>
    <n v="174"/>
    <n v="431"/>
    <n v="3419"/>
    <n v="797"/>
    <n v="4216"/>
    <x v="9"/>
    <x v="30"/>
  </r>
  <r>
    <x v="7"/>
    <n v="367"/>
    <n v="3808"/>
    <n v="1806"/>
    <n v="48"/>
    <n v="2"/>
    <n v="6031"/>
    <n v="6327"/>
    <n v="12358"/>
    <n v="57"/>
    <m/>
    <n v="57"/>
    <n v="5"/>
    <n v="0"/>
    <n v="5"/>
    <n v="748"/>
    <n v="853"/>
    <n v="1601"/>
    <n v="5221"/>
    <n v="5474"/>
    <n v="10695"/>
    <x v="9"/>
    <x v="30"/>
  </r>
  <r>
    <x v="8"/>
    <n v="158"/>
    <n v="1351"/>
    <n v="1426"/>
    <n v="43"/>
    <n v="17"/>
    <n v="2995"/>
    <n v="6592"/>
    <n v="9587"/>
    <n v="51"/>
    <m/>
    <n v="51"/>
    <n v="0"/>
    <n v="0"/>
    <n v="0"/>
    <n v="253"/>
    <n v="910"/>
    <n v="1163"/>
    <n v="2691"/>
    <n v="5682"/>
    <n v="8373"/>
    <x v="9"/>
    <x v="30"/>
  </r>
  <r>
    <x v="9"/>
    <n v="128"/>
    <n v="1909"/>
    <n v="1306"/>
    <n v="1217"/>
    <n v="3"/>
    <n v="4563"/>
    <n v="5585"/>
    <n v="10148"/>
    <n v="49"/>
    <m/>
    <n v="49"/>
    <n v="5"/>
    <n v="0"/>
    <n v="5"/>
    <n v="127"/>
    <n v="891"/>
    <n v="1018"/>
    <n v="4382"/>
    <n v="4694"/>
    <n v="9076"/>
    <x v="9"/>
    <x v="30"/>
  </r>
  <r>
    <x v="10"/>
    <n v="192"/>
    <n v="1796"/>
    <n v="828"/>
    <n v="58"/>
    <n v="61"/>
    <n v="2935"/>
    <n v="7255"/>
    <n v="10190"/>
    <n v="48"/>
    <m/>
    <n v="48"/>
    <n v="0"/>
    <n v="0"/>
    <n v="0"/>
    <n v="441"/>
    <n v="2857"/>
    <n v="3298"/>
    <n v="2446"/>
    <n v="4398"/>
    <n v="6844"/>
    <x v="9"/>
    <x v="30"/>
  </r>
  <r>
    <x v="11"/>
    <n v="407"/>
    <n v="1109"/>
    <n v="449"/>
    <n v="177"/>
    <n v="148"/>
    <n v="2290"/>
    <n v="1219"/>
    <n v="3509"/>
    <n v="107"/>
    <m/>
    <n v="107"/>
    <n v="51"/>
    <n v="12"/>
    <n v="63"/>
    <n v="346"/>
    <n v="159"/>
    <n v="505"/>
    <n v="1786"/>
    <n v="1048"/>
    <n v="2834"/>
    <x v="9"/>
    <x v="30"/>
  </r>
  <r>
    <x v="12"/>
    <n v="298"/>
    <n v="939"/>
    <n v="285"/>
    <n v="49"/>
    <n v="16"/>
    <n v="1587"/>
    <n v="820"/>
    <n v="2407"/>
    <n v="17"/>
    <m/>
    <n v="17"/>
    <n v="25"/>
    <n v="12"/>
    <n v="37"/>
    <n v="397"/>
    <n v="183"/>
    <n v="580"/>
    <n v="1148"/>
    <n v="625"/>
    <n v="1773"/>
    <x v="9"/>
    <x v="30"/>
  </r>
  <r>
    <x v="19"/>
    <n v="4824"/>
    <n v="4682"/>
    <n v="561"/>
    <n v="52"/>
    <n v="31"/>
    <n v="10150"/>
    <n v="4611"/>
    <n v="14761"/>
    <n v="67"/>
    <m/>
    <n v="67"/>
    <n v="2"/>
    <n v="0"/>
    <n v="2"/>
    <n v="140"/>
    <n v="113"/>
    <n v="253"/>
    <n v="9941"/>
    <n v="4498"/>
    <n v="14439"/>
    <x v="9"/>
    <x v="30"/>
  </r>
  <r>
    <x v="20"/>
    <n v="543"/>
    <n v="2053"/>
    <n v="1196"/>
    <n v="94"/>
    <n v="60"/>
    <n v="3946"/>
    <n v="2363"/>
    <n v="6309"/>
    <n v="128"/>
    <m/>
    <n v="128"/>
    <n v="8"/>
    <n v="0"/>
    <n v="8"/>
    <n v="420"/>
    <n v="94"/>
    <n v="514"/>
    <n v="3390"/>
    <n v="2269"/>
    <n v="5659"/>
    <x v="9"/>
    <x v="30"/>
  </r>
  <r>
    <x v="13"/>
    <n v="417"/>
    <n v="2620"/>
    <n v="1086"/>
    <n v="236"/>
    <n v="104"/>
    <n v="4463"/>
    <n v="2962"/>
    <n v="7425"/>
    <n v="273"/>
    <m/>
    <n v="273"/>
    <n v="16"/>
    <n v="4"/>
    <n v="20"/>
    <n v="482"/>
    <n v="307"/>
    <n v="789"/>
    <n v="3692"/>
    <n v="2651"/>
    <n v="6343"/>
    <x v="9"/>
    <x v="30"/>
  </r>
  <r>
    <x v="14"/>
    <n v="227"/>
    <n v="194"/>
    <n v="67"/>
    <n v="17"/>
    <n v="4"/>
    <n v="509"/>
    <n v="428"/>
    <n v="937"/>
    <n v="105"/>
    <m/>
    <n v="105"/>
    <n v="4"/>
    <n v="0"/>
    <n v="4"/>
    <n v="54"/>
    <n v="80"/>
    <n v="134"/>
    <n v="346"/>
    <n v="348"/>
    <n v="694"/>
    <x v="9"/>
    <x v="30"/>
  </r>
  <r>
    <x v="16"/>
    <n v="89"/>
    <n v="373"/>
    <n v="350"/>
    <n v="274"/>
    <n v="254"/>
    <n v="1340"/>
    <n v="584"/>
    <n v="1924"/>
    <n v="695"/>
    <m/>
    <n v="695"/>
    <n v="43"/>
    <n v="0"/>
    <n v="43"/>
    <n v="190"/>
    <n v="288"/>
    <n v="478"/>
    <n v="412"/>
    <n v="296"/>
    <n v="708"/>
    <x v="9"/>
    <x v="30"/>
  </r>
  <r>
    <x v="17"/>
    <n v="354"/>
    <n v="550"/>
    <n v="253"/>
    <n v="219"/>
    <n v="85"/>
    <n v="1461"/>
    <n v="1185"/>
    <n v="2646"/>
    <n v="416"/>
    <m/>
    <n v="416"/>
    <n v="8"/>
    <n v="8"/>
    <n v="16"/>
    <n v="202"/>
    <n v="189"/>
    <n v="391"/>
    <n v="835"/>
    <n v="988"/>
    <n v="1823"/>
    <x v="9"/>
    <x v="30"/>
  </r>
  <r>
    <x v="18"/>
    <n v="33593"/>
    <n v="148239"/>
    <n v="59109"/>
    <n v="11720"/>
    <n v="5227"/>
    <n v="257888"/>
    <n v="183969"/>
    <n v="441857"/>
    <n v="18706"/>
    <m/>
    <n v="18706"/>
    <n v="3093"/>
    <n v="935"/>
    <n v="4028"/>
    <n v="48655"/>
    <n v="26575"/>
    <n v="75230"/>
    <n v="187434"/>
    <n v="156459"/>
    <n v="343893"/>
    <x v="9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9"/>
    <x v="30"/>
  </r>
  <r>
    <x v="22"/>
    <n v="233899"/>
    <n v="1111412"/>
    <n v="418752"/>
    <n v="43225"/>
    <n v="24111"/>
    <n v="1831399"/>
    <n v="1459828"/>
    <n v="3291227"/>
    <n v="43114"/>
    <m/>
    <n v="43114"/>
    <n v="11705"/>
    <n v="12613"/>
    <n v="24318"/>
    <n v="333707"/>
    <n v="198840"/>
    <n v="532547"/>
    <n v="1442873"/>
    <n v="1248375"/>
    <n v="2691248"/>
    <x v="9"/>
    <x v="30"/>
  </r>
  <r>
    <x v="23"/>
    <n v="68.554688644903365"/>
    <n v="68.963394694827556"/>
    <n v="61.039896214451261"/>
    <n v="51.319648093841643"/>
    <n v="56.035604722506278"/>
    <n v="66.209471350668167"/>
    <n v="48.242286768754084"/>
    <n v="56.822669904639113"/>
    <n v="49.884296755681028"/>
    <m/>
    <n v="49.884296755681028"/>
    <n v="50.81839100421135"/>
    <n v="27.528482255881968"/>
    <n v="35.319748442288422"/>
    <n v="53.909965622415221"/>
    <n v="47.031775541773698"/>
    <n v="51.11865584678619"/>
    <n v="70.812412059487656"/>
    <n v="48.813500073120053"/>
    <n v="58.568581711093948"/>
    <x v="9"/>
    <x v="30"/>
  </r>
  <r>
    <x v="24"/>
    <n v="6.9627303307236623"/>
    <n v="7.4974331990906578"/>
    <n v="7.0844033903466475"/>
    <n v="3.6881399317406145"/>
    <n v="4.6127797972068105"/>
    <n v="7.1015285705422508"/>
    <n v="7.9351847322103177"/>
    <n v="7.4486247813206532"/>
    <n v="2.304821982251684"/>
    <m/>
    <n v="2.304821982251684"/>
    <n v="3.7843517620433236"/>
    <n v="13.489839572192514"/>
    <n v="6.0372393247269116"/>
    <n v="6.8586373445689031"/>
    <n v="7.4822201317027277"/>
    <n v="7.0789179848464707"/>
    <n v="7.6980323740623362"/>
    <n v="7.9789273867275137"/>
    <n v="7.8258295458180305"/>
    <x v="9"/>
    <x v="30"/>
  </r>
  <r>
    <x v="27"/>
    <n v="75.110632523952575"/>
    <n v="76.407345212736203"/>
    <n v="65.024671909006187"/>
    <n v="48.080757817133012"/>
    <n v="58.345537865545424"/>
    <n v="72.180979763729567"/>
    <n v="53.213686793745161"/>
    <n v="62.200122031860431"/>
    <n v="49.37248629959781"/>
    <m/>
    <n v="49.37248629959781"/>
    <n v="36.177658142664875"/>
    <n v="28.600054383065949"/>
    <n v="31.03681682406113"/>
    <n v="66.995936217705591"/>
    <n v="59.502233168260872"/>
    <n v="63.948648211967061"/>
    <n v="75.169399944303535"/>
    <n v="52.643772976819136"/>
    <n v="62.53343081623386"/>
    <x v="9"/>
    <x v="30"/>
  </r>
  <r>
    <x v="28"/>
    <n v="7.0868539373183017"/>
    <n v="7.7369498637329954"/>
    <n v="7.4556936554605082"/>
    <n v="3.4307875277935778"/>
    <n v="5.3405405405405402"/>
    <n v="7.3594361939833037"/>
    <n v="8.7658049566938754"/>
    <n v="7.9323707796900225"/>
    <n v="2.5214800934517698"/>
    <m/>
    <n v="2.5214800934517698"/>
    <n v="3.3204001458021142"/>
    <n v="11.782335200344679"/>
    <n v="6.0259532730879437"/>
    <n v="7.0688153491898964"/>
    <n v="8.2582249579405556"/>
    <n v="7.4762395890981104"/>
    <n v="7.9297354099364314"/>
    <n v="8.8437438825122747"/>
    <n v="8.336619259497267"/>
    <x v="9"/>
    <x v="30"/>
  </r>
  <r>
    <x v="0"/>
    <n v="12127"/>
    <n v="55326"/>
    <n v="21153"/>
    <n v="7944"/>
    <n v="1697"/>
    <n v="98247"/>
    <n v="31363"/>
    <n v="129610"/>
    <n v="14736"/>
    <m/>
    <n v="14736"/>
    <n v="1632"/>
    <n v="205"/>
    <n v="1837"/>
    <n v="36594"/>
    <n v="17550"/>
    <n v="54144"/>
    <n v="45285"/>
    <n v="13608"/>
    <n v="58893"/>
    <x v="9"/>
    <x v="31"/>
  </r>
  <r>
    <x v="1"/>
    <n v="554"/>
    <n v="5311"/>
    <n v="2161"/>
    <n v="112"/>
    <n v="85"/>
    <n v="8223"/>
    <n v="8093"/>
    <n v="16316"/>
    <n v="48"/>
    <m/>
    <n v="48"/>
    <n v="40"/>
    <n v="3"/>
    <n v="43"/>
    <n v="288"/>
    <n v="224"/>
    <n v="512"/>
    <n v="7847"/>
    <n v="7866"/>
    <n v="15713"/>
    <x v="9"/>
    <x v="31"/>
  </r>
  <r>
    <x v="2"/>
    <n v="1448"/>
    <n v="5434"/>
    <n v="1060"/>
    <n v="28"/>
    <n v="44"/>
    <n v="8014"/>
    <n v="1643"/>
    <n v="9657"/>
    <n v="37"/>
    <m/>
    <n v="37"/>
    <n v="14"/>
    <n v="3"/>
    <n v="17"/>
    <n v="123"/>
    <n v="60"/>
    <n v="183"/>
    <n v="7840"/>
    <n v="1580"/>
    <n v="9420"/>
    <x v="9"/>
    <x v="31"/>
  </r>
  <r>
    <x v="3"/>
    <n v="3905"/>
    <n v="21642"/>
    <n v="9654"/>
    <n v="635"/>
    <n v="428"/>
    <n v="36264"/>
    <n v="12747"/>
    <n v="49011"/>
    <n v="341"/>
    <m/>
    <n v="341"/>
    <n v="315"/>
    <n v="1420"/>
    <n v="1735"/>
    <n v="9233"/>
    <n v="3530"/>
    <n v="12763"/>
    <n v="26375"/>
    <n v="7797"/>
    <n v="34172"/>
    <x v="9"/>
    <x v="31"/>
  </r>
  <r>
    <x v="4"/>
    <n v="538"/>
    <n v="3205"/>
    <n v="1029"/>
    <n v="360"/>
    <n v="159"/>
    <n v="5291"/>
    <n v="2980"/>
    <n v="8271"/>
    <n v="180"/>
    <m/>
    <n v="180"/>
    <n v="56"/>
    <n v="3"/>
    <n v="59"/>
    <n v="1089"/>
    <n v="373"/>
    <n v="1462"/>
    <n v="3966"/>
    <n v="2604"/>
    <n v="6570"/>
    <x v="9"/>
    <x v="31"/>
  </r>
  <r>
    <x v="5"/>
    <n v="11021"/>
    <n v="46024"/>
    <n v="17791"/>
    <n v="363"/>
    <n v="1220"/>
    <n v="76419"/>
    <n v="88903"/>
    <n v="165322"/>
    <n v="250"/>
    <m/>
    <n v="250"/>
    <n v="28"/>
    <n v="73"/>
    <n v="101"/>
    <n v="4496"/>
    <n v="1881"/>
    <n v="6377"/>
    <n v="71645"/>
    <n v="86949"/>
    <n v="158594"/>
    <x v="9"/>
    <x v="31"/>
  </r>
  <r>
    <x v="25"/>
    <n v="506"/>
    <n v="887"/>
    <n v="381"/>
    <n v="108"/>
    <n v="15"/>
    <n v="1897"/>
    <n v="3097"/>
    <n v="4994"/>
    <n v="63"/>
    <m/>
    <n v="63"/>
    <n v="13"/>
    <n v="0"/>
    <n v="13"/>
    <n v="119"/>
    <n v="175"/>
    <n v="294"/>
    <n v="1702"/>
    <n v="2922"/>
    <n v="4624"/>
    <x v="9"/>
    <x v="31"/>
  </r>
  <r>
    <x v="6"/>
    <n v="1583"/>
    <n v="2452"/>
    <n v="932"/>
    <n v="200"/>
    <n v="87"/>
    <n v="5254"/>
    <n v="1239"/>
    <n v="6493"/>
    <n v="201"/>
    <m/>
    <n v="201"/>
    <n v="52"/>
    <n v="0"/>
    <n v="52"/>
    <n v="346"/>
    <n v="238"/>
    <n v="584"/>
    <n v="4655"/>
    <n v="1001"/>
    <n v="5656"/>
    <x v="9"/>
    <x v="31"/>
  </r>
  <r>
    <x v="7"/>
    <n v="187"/>
    <n v="4682"/>
    <n v="3242"/>
    <n v="711"/>
    <n v="0"/>
    <n v="8822"/>
    <n v="7010"/>
    <n v="15832"/>
    <n v="55"/>
    <m/>
    <n v="55"/>
    <n v="5"/>
    <n v="15"/>
    <n v="20"/>
    <n v="1002"/>
    <n v="1265"/>
    <n v="2267"/>
    <n v="7760"/>
    <n v="5730"/>
    <n v="13490"/>
    <x v="9"/>
    <x v="31"/>
  </r>
  <r>
    <x v="8"/>
    <n v="385"/>
    <n v="951"/>
    <n v="903"/>
    <n v="39"/>
    <n v="2"/>
    <n v="2280"/>
    <n v="6431"/>
    <n v="8711"/>
    <n v="76"/>
    <m/>
    <n v="76"/>
    <n v="2"/>
    <n v="0"/>
    <n v="2"/>
    <n v="128"/>
    <n v="766"/>
    <n v="894"/>
    <n v="2074"/>
    <n v="5665"/>
    <n v="7739"/>
    <x v="9"/>
    <x v="31"/>
  </r>
  <r>
    <x v="9"/>
    <n v="192"/>
    <n v="1772"/>
    <n v="644"/>
    <n v="19"/>
    <n v="5"/>
    <n v="2632"/>
    <n v="6102"/>
    <n v="8734"/>
    <n v="44"/>
    <m/>
    <n v="44"/>
    <n v="9"/>
    <n v="6"/>
    <n v="15"/>
    <n v="78"/>
    <n v="688"/>
    <n v="766"/>
    <n v="2501"/>
    <n v="5408"/>
    <n v="7909"/>
    <x v="9"/>
    <x v="31"/>
  </r>
  <r>
    <x v="10"/>
    <n v="487"/>
    <n v="1380"/>
    <n v="991"/>
    <n v="40"/>
    <n v="12"/>
    <n v="2910"/>
    <n v="8766"/>
    <n v="11676"/>
    <n v="44"/>
    <m/>
    <n v="44"/>
    <n v="0"/>
    <n v="0"/>
    <n v="0"/>
    <n v="761"/>
    <n v="3131"/>
    <n v="3892"/>
    <n v="2105"/>
    <n v="5635"/>
    <n v="7740"/>
    <x v="9"/>
    <x v="31"/>
  </r>
  <r>
    <x v="11"/>
    <n v="417"/>
    <n v="1101"/>
    <n v="419"/>
    <n v="103"/>
    <n v="143"/>
    <n v="2183"/>
    <n v="1143"/>
    <n v="3326"/>
    <n v="101"/>
    <m/>
    <n v="101"/>
    <n v="40"/>
    <n v="31"/>
    <n v="71"/>
    <n v="243"/>
    <n v="131"/>
    <n v="374"/>
    <n v="1799"/>
    <n v="981"/>
    <n v="2780"/>
    <x v="9"/>
    <x v="31"/>
  </r>
  <r>
    <x v="12"/>
    <n v="233"/>
    <n v="1225"/>
    <n v="251"/>
    <n v="48"/>
    <n v="24"/>
    <n v="1781"/>
    <n v="911"/>
    <n v="2692"/>
    <n v="25"/>
    <m/>
    <n v="25"/>
    <n v="21"/>
    <n v="37"/>
    <n v="58"/>
    <n v="246"/>
    <n v="173"/>
    <n v="419"/>
    <n v="1489"/>
    <n v="701"/>
    <n v="2190"/>
    <x v="9"/>
    <x v="31"/>
  </r>
  <r>
    <x v="19"/>
    <n v="720"/>
    <n v="1983"/>
    <n v="510"/>
    <n v="25"/>
    <n v="33"/>
    <n v="3271"/>
    <n v="3932"/>
    <n v="7203"/>
    <n v="16"/>
    <m/>
    <n v="16"/>
    <n v="0"/>
    <n v="6"/>
    <n v="6"/>
    <n v="165"/>
    <n v="58"/>
    <n v="223"/>
    <n v="3090"/>
    <n v="3868"/>
    <n v="6958"/>
    <x v="9"/>
    <x v="31"/>
  </r>
  <r>
    <x v="20"/>
    <n v="416"/>
    <n v="2247"/>
    <n v="641"/>
    <n v="79"/>
    <n v="62"/>
    <n v="3445"/>
    <n v="2189"/>
    <n v="5634"/>
    <n v="91"/>
    <m/>
    <n v="91"/>
    <n v="27"/>
    <n v="0"/>
    <n v="27"/>
    <n v="441"/>
    <n v="104"/>
    <n v="545"/>
    <n v="2886"/>
    <n v="2085"/>
    <n v="4971"/>
    <x v="9"/>
    <x v="31"/>
  </r>
  <r>
    <x v="13"/>
    <n v="893"/>
    <n v="2601"/>
    <n v="1338"/>
    <n v="79"/>
    <n v="41"/>
    <n v="4952"/>
    <n v="3173"/>
    <n v="8125"/>
    <n v="117"/>
    <m/>
    <n v="117"/>
    <n v="34"/>
    <n v="0"/>
    <n v="34"/>
    <n v="632"/>
    <n v="290"/>
    <n v="922"/>
    <n v="4169"/>
    <n v="2883"/>
    <n v="7052"/>
    <x v="9"/>
    <x v="31"/>
  </r>
  <r>
    <x v="14"/>
    <n v="212"/>
    <n v="298"/>
    <n v="74"/>
    <n v="22"/>
    <n v="61"/>
    <n v="667"/>
    <n v="379"/>
    <n v="1046"/>
    <n v="123"/>
    <m/>
    <n v="123"/>
    <n v="15"/>
    <n v="0"/>
    <n v="15"/>
    <n v="135"/>
    <n v="144"/>
    <n v="279"/>
    <n v="394"/>
    <n v="235"/>
    <n v="629"/>
    <x v="9"/>
    <x v="31"/>
  </r>
  <r>
    <x v="16"/>
    <n v="102"/>
    <n v="214"/>
    <n v="366"/>
    <n v="274"/>
    <n v="129"/>
    <n v="1085"/>
    <n v="528"/>
    <n v="1613"/>
    <n v="446"/>
    <m/>
    <n v="446"/>
    <n v="46"/>
    <n v="15"/>
    <n v="61"/>
    <n v="232"/>
    <n v="321"/>
    <n v="553"/>
    <n v="361"/>
    <n v="192"/>
    <n v="553"/>
    <x v="9"/>
    <x v="31"/>
  </r>
  <r>
    <x v="17"/>
    <n v="453"/>
    <n v="409"/>
    <n v="354"/>
    <n v="318"/>
    <n v="75"/>
    <n v="1609"/>
    <n v="1269"/>
    <n v="2878"/>
    <n v="352"/>
    <m/>
    <n v="352"/>
    <n v="14"/>
    <n v="3"/>
    <n v="17"/>
    <n v="171"/>
    <n v="83"/>
    <n v="254"/>
    <n v="1072"/>
    <n v="1183"/>
    <n v="2255"/>
    <x v="9"/>
    <x v="31"/>
  </r>
  <r>
    <x v="18"/>
    <n v="36379"/>
    <n v="159144"/>
    <n v="63894"/>
    <n v="11507"/>
    <n v="4322"/>
    <n v="275246"/>
    <n v="191898"/>
    <n v="467144"/>
    <n v="17346"/>
    <m/>
    <n v="17346"/>
    <n v="2363"/>
    <n v="1820"/>
    <n v="4183"/>
    <n v="56522"/>
    <n v="31185"/>
    <n v="87707"/>
    <n v="199015"/>
    <n v="158893"/>
    <n v="357908"/>
    <x v="9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9"/>
    <x v="31"/>
  </r>
  <r>
    <x v="22"/>
    <n v="223995"/>
    <n v="1157055"/>
    <n v="434850"/>
    <n v="34966"/>
    <n v="26210"/>
    <n v="1877076"/>
    <n v="1568699"/>
    <n v="3445775"/>
    <n v="43633"/>
    <m/>
    <n v="43633"/>
    <n v="7835"/>
    <n v="21837"/>
    <n v="29672"/>
    <n v="353088"/>
    <n v="216307"/>
    <n v="569395"/>
    <n v="1472520"/>
    <n v="1330555"/>
    <n v="2803075"/>
    <x v="9"/>
    <x v="31"/>
  </r>
  <r>
    <x v="23"/>
    <n v="73.821466707093606"/>
    <n v="73.58612601772343"/>
    <n v="61.004694071665256"/>
    <n v="42.308157684582433"/>
    <n v="57.320940404592676"/>
    <n v="69.086472371130611"/>
    <n v="51.435418621685976"/>
    <n v="59.75155878343709"/>
    <n v="52.953955193087211"/>
    <m/>
    <n v="52.953955193087211"/>
    <n v="34.016411236052619"/>
    <n v="37.192151786626702"/>
    <n v="36.29735647791356"/>
    <n v="55.301687142508101"/>
    <n v="50.253116033779783"/>
    <n v="53.26870057469705"/>
    <n v="74.63022429815598"/>
    <n v="51.960738753142216"/>
    <n v="61.826431404604676"/>
    <x v="9"/>
    <x v="31"/>
  </r>
  <r>
    <x v="24"/>
    <n v="6.1572610572033319"/>
    <n v="7.2704908761876039"/>
    <n v="6.8058033618180112"/>
    <n v="3.0386721126270966"/>
    <n v="6.0643220731142993"/>
    <n v="6.8196304396794138"/>
    <n v="8.1746500745187554"/>
    <n v="7.3762587125169112"/>
    <n v="2.5154502478957683"/>
    <m/>
    <n v="2.5154502478957683"/>
    <n v="3.3157003808717733"/>
    <n v="11.998351648351647"/>
    <n v="7.0934735835524743"/>
    <n v="6.2469127065567394"/>
    <n v="6.93625140291807"/>
    <n v="6.4920131802478709"/>
    <n v="7.3990402733462304"/>
    <n v="8.3739057101319752"/>
    <n v="7.8318310850833175"/>
    <x v="9"/>
    <x v="31"/>
  </r>
  <r>
    <x v="27"/>
    <n v="70.865065211595976"/>
    <n v="76.966680556603677"/>
    <n v="63.218455652193832"/>
    <n v="44.885523890261048"/>
    <n v="56.413586144716128"/>
    <n v="71.328197748563852"/>
    <n v="52.831051213312435"/>
    <n v="61.501164549876599"/>
    <n v="50.921357328194546"/>
    <m/>
    <n v="50.921357328194546"/>
    <n v="38.893317150051629"/>
    <n v="34.225289001278277"/>
    <n v="35.519219664063876"/>
    <n v="66.732051881046132"/>
    <n v="58.703331114787986"/>
    <n v="63.47351337001524"/>
    <n v="74.0115657091022"/>
    <n v="52.280402427461254"/>
    <n v="61.700191350567444"/>
    <x v="9"/>
    <x v="31"/>
  </r>
  <r>
    <x v="28"/>
    <n v="6.6102479412053166"/>
    <n v="7.7353171036048307"/>
    <n v="7.3724989229212383"/>
    <n v="3.4800794125016865"/>
    <n v="5.1741098060189659"/>
    <n v="7.2944831011030855"/>
    <n v="8.7927687099820098"/>
    <n v="7.9095837521943144"/>
    <n v="2.7646589387401765"/>
    <m/>
    <n v="2.7646589387401765"/>
    <n v="3.271418231686412"/>
    <n v="11.080179926904695"/>
    <n v="6.4251748569352349"/>
    <n v="6.8202860745475045"/>
    <n v="7.9201371765987556"/>
    <n v="7.1953450184157104"/>
    <n v="7.8799924194455588"/>
    <n v="8.9491322329496601"/>
    <n v="8.3593997194318295"/>
    <x v="9"/>
    <x v="31"/>
  </r>
  <r>
    <x v="0"/>
    <n v="7898"/>
    <n v="36853"/>
    <n v="19124"/>
    <n v="7286"/>
    <n v="1680"/>
    <n v="72841"/>
    <n v="19957"/>
    <n v="92798"/>
    <n v="14430"/>
    <m/>
    <n v="14430"/>
    <n v="1997"/>
    <n v="520"/>
    <n v="2517"/>
    <n v="25907"/>
    <n v="8801"/>
    <n v="34708"/>
    <n v="30507"/>
    <n v="10636"/>
    <n v="41143"/>
    <x v="10"/>
    <x v="30"/>
  </r>
  <r>
    <x v="1"/>
    <n v="569"/>
    <n v="3513"/>
    <n v="1382"/>
    <n v="258"/>
    <n v="80"/>
    <n v="5802"/>
    <n v="4908"/>
    <n v="10710"/>
    <n v="60"/>
    <m/>
    <n v="60"/>
    <n v="53"/>
    <n v="0"/>
    <n v="53"/>
    <n v="369"/>
    <n v="111"/>
    <n v="480"/>
    <n v="5320"/>
    <n v="4797"/>
    <n v="10117"/>
    <x v="10"/>
    <x v="30"/>
  </r>
  <r>
    <x v="2"/>
    <n v="1477"/>
    <n v="5294"/>
    <n v="940"/>
    <n v="103"/>
    <n v="115"/>
    <n v="7929"/>
    <n v="1857"/>
    <n v="9786"/>
    <n v="42"/>
    <m/>
    <n v="42"/>
    <n v="11"/>
    <n v="0"/>
    <n v="11"/>
    <n v="283"/>
    <n v="32"/>
    <n v="315"/>
    <n v="7593"/>
    <n v="1825"/>
    <n v="9418"/>
    <x v="10"/>
    <x v="30"/>
  </r>
  <r>
    <x v="3"/>
    <n v="5935"/>
    <n v="28984"/>
    <n v="10531"/>
    <n v="1264"/>
    <n v="587"/>
    <n v="47301"/>
    <n v="12945"/>
    <n v="60246"/>
    <n v="415"/>
    <m/>
    <n v="415"/>
    <n v="526"/>
    <n v="1214"/>
    <n v="1740"/>
    <n v="14255"/>
    <n v="4253"/>
    <n v="18508"/>
    <n v="32105"/>
    <n v="7478"/>
    <n v="39583"/>
    <x v="10"/>
    <x v="30"/>
  </r>
  <r>
    <x v="4"/>
    <n v="515"/>
    <n v="2301"/>
    <n v="710"/>
    <n v="207"/>
    <n v="200"/>
    <n v="3933"/>
    <n v="2666"/>
    <n v="6599"/>
    <n v="270"/>
    <m/>
    <n v="270"/>
    <n v="90"/>
    <n v="4"/>
    <n v="94"/>
    <n v="746"/>
    <n v="141"/>
    <n v="887"/>
    <n v="2827"/>
    <n v="2521"/>
    <n v="5348"/>
    <x v="10"/>
    <x v="30"/>
  </r>
  <r>
    <x v="5"/>
    <n v="6917"/>
    <n v="37589"/>
    <n v="11379"/>
    <n v="752"/>
    <n v="1446"/>
    <n v="58083"/>
    <n v="70673"/>
    <n v="128756"/>
    <n v="402"/>
    <m/>
    <n v="402"/>
    <n v="39"/>
    <n v="17"/>
    <n v="56"/>
    <n v="4597"/>
    <n v="1442"/>
    <n v="6039"/>
    <n v="53045"/>
    <n v="69214"/>
    <n v="122259"/>
    <x v="10"/>
    <x v="30"/>
  </r>
  <r>
    <x v="25"/>
    <n v="421"/>
    <n v="1350"/>
    <n v="524"/>
    <n v="297"/>
    <n v="7"/>
    <n v="2599"/>
    <n v="3804"/>
    <n v="6403"/>
    <n v="30"/>
    <m/>
    <n v="30"/>
    <n v="2"/>
    <n v="0"/>
    <n v="2"/>
    <n v="171"/>
    <n v="76"/>
    <n v="247"/>
    <n v="2396"/>
    <n v="3728"/>
    <n v="6124"/>
    <x v="10"/>
    <x v="30"/>
  </r>
  <r>
    <x v="6"/>
    <n v="471"/>
    <n v="2626"/>
    <n v="677"/>
    <n v="206"/>
    <n v="94"/>
    <n v="4074"/>
    <n v="1160"/>
    <n v="5234"/>
    <n v="297"/>
    <m/>
    <n v="297"/>
    <n v="55"/>
    <n v="4"/>
    <n v="59"/>
    <n v="190"/>
    <n v="195"/>
    <n v="385"/>
    <n v="3532"/>
    <n v="961"/>
    <n v="4493"/>
    <x v="10"/>
    <x v="30"/>
  </r>
  <r>
    <x v="7"/>
    <n v="375"/>
    <n v="6382"/>
    <n v="2978"/>
    <n v="129"/>
    <n v="27"/>
    <n v="9891"/>
    <n v="15310"/>
    <n v="25201"/>
    <n v="108"/>
    <m/>
    <n v="108"/>
    <n v="6"/>
    <n v="0"/>
    <n v="6"/>
    <n v="1322"/>
    <n v="1560"/>
    <n v="2882"/>
    <n v="8455"/>
    <n v="13750"/>
    <n v="22205"/>
    <x v="10"/>
    <x v="30"/>
  </r>
  <r>
    <x v="8"/>
    <n v="362"/>
    <n v="2487"/>
    <n v="2209"/>
    <n v="112"/>
    <n v="16"/>
    <n v="5186"/>
    <n v="12793"/>
    <n v="17979"/>
    <n v="67"/>
    <m/>
    <n v="67"/>
    <n v="5"/>
    <n v="0"/>
    <n v="5"/>
    <n v="506"/>
    <n v="1108"/>
    <n v="1614"/>
    <n v="4608"/>
    <n v="11685"/>
    <n v="16293"/>
    <x v="10"/>
    <x v="30"/>
  </r>
  <r>
    <x v="9"/>
    <n v="204"/>
    <n v="2440"/>
    <n v="1551"/>
    <n v="1546"/>
    <n v="0"/>
    <n v="5741"/>
    <n v="12386"/>
    <n v="18127"/>
    <n v="46"/>
    <m/>
    <n v="46"/>
    <n v="0"/>
    <n v="0"/>
    <n v="0"/>
    <n v="158"/>
    <n v="898"/>
    <n v="1056"/>
    <n v="5537"/>
    <n v="11488"/>
    <n v="17025"/>
    <x v="10"/>
    <x v="30"/>
  </r>
  <r>
    <x v="10"/>
    <n v="402"/>
    <n v="2106"/>
    <n v="2173"/>
    <n v="95"/>
    <n v="34"/>
    <n v="4810"/>
    <n v="15723"/>
    <n v="20533"/>
    <n v="88"/>
    <m/>
    <n v="88"/>
    <n v="4"/>
    <n v="0"/>
    <n v="4"/>
    <n v="1155"/>
    <n v="6052"/>
    <n v="7207"/>
    <n v="3563"/>
    <n v="9671"/>
    <n v="13234"/>
    <x v="10"/>
    <x v="30"/>
  </r>
  <r>
    <x v="11"/>
    <n v="463"/>
    <n v="1066"/>
    <n v="424"/>
    <n v="177"/>
    <n v="133"/>
    <n v="2263"/>
    <n v="968"/>
    <n v="3231"/>
    <n v="65"/>
    <m/>
    <n v="65"/>
    <n v="42"/>
    <n v="8"/>
    <n v="50"/>
    <n v="424"/>
    <n v="123"/>
    <n v="547"/>
    <n v="1732"/>
    <n v="837"/>
    <n v="2569"/>
    <x v="10"/>
    <x v="30"/>
  </r>
  <r>
    <x v="12"/>
    <n v="368"/>
    <n v="1446"/>
    <n v="311"/>
    <n v="60"/>
    <n v="19"/>
    <n v="2204"/>
    <n v="1065"/>
    <n v="3269"/>
    <n v="33"/>
    <m/>
    <n v="33"/>
    <n v="13"/>
    <n v="21"/>
    <n v="34"/>
    <n v="431"/>
    <n v="207"/>
    <n v="638"/>
    <n v="1727"/>
    <n v="837"/>
    <n v="2564"/>
    <x v="10"/>
    <x v="30"/>
  </r>
  <r>
    <x v="19"/>
    <n v="654"/>
    <n v="1828"/>
    <n v="497"/>
    <n v="86"/>
    <n v="6"/>
    <n v="3071"/>
    <n v="3005"/>
    <n v="6076"/>
    <n v="104"/>
    <m/>
    <n v="104"/>
    <n v="0"/>
    <n v="0"/>
    <n v="0"/>
    <n v="115"/>
    <n v="60"/>
    <n v="175"/>
    <n v="2852"/>
    <n v="2945"/>
    <n v="5797"/>
    <x v="10"/>
    <x v="30"/>
  </r>
  <r>
    <x v="20"/>
    <n v="444"/>
    <n v="2017"/>
    <n v="882"/>
    <n v="129"/>
    <n v="34"/>
    <n v="3506"/>
    <n v="2284"/>
    <n v="5790"/>
    <n v="89"/>
    <m/>
    <n v="89"/>
    <n v="7"/>
    <n v="4"/>
    <n v="11"/>
    <n v="250"/>
    <n v="45"/>
    <n v="295"/>
    <n v="3160"/>
    <n v="2235"/>
    <n v="5395"/>
    <x v="10"/>
    <x v="30"/>
  </r>
  <r>
    <x v="13"/>
    <n v="478"/>
    <n v="2212"/>
    <n v="1368"/>
    <n v="283"/>
    <n v="72"/>
    <n v="4413"/>
    <n v="2101"/>
    <n v="6514"/>
    <n v="310"/>
    <m/>
    <n v="310"/>
    <n v="36"/>
    <n v="4"/>
    <n v="40"/>
    <n v="333"/>
    <n v="282"/>
    <n v="615"/>
    <n v="3734"/>
    <n v="1815"/>
    <n v="5549"/>
    <x v="10"/>
    <x v="30"/>
  </r>
  <r>
    <x v="14"/>
    <n v="145"/>
    <n v="273"/>
    <n v="61"/>
    <n v="55"/>
    <n v="4"/>
    <n v="538"/>
    <n v="335"/>
    <n v="873"/>
    <n v="121"/>
    <m/>
    <n v="121"/>
    <n v="2"/>
    <n v="0"/>
    <n v="2"/>
    <n v="80"/>
    <n v="60"/>
    <n v="140"/>
    <n v="335"/>
    <n v="275"/>
    <n v="610"/>
    <x v="10"/>
    <x v="30"/>
  </r>
  <r>
    <x v="16"/>
    <n v="89"/>
    <n v="266"/>
    <n v="306"/>
    <n v="212"/>
    <n v="176"/>
    <n v="1049"/>
    <n v="296"/>
    <n v="1345"/>
    <n v="501"/>
    <m/>
    <n v="501"/>
    <n v="46"/>
    <n v="0"/>
    <n v="46"/>
    <n v="181"/>
    <n v="183"/>
    <n v="364"/>
    <n v="321"/>
    <n v="113"/>
    <n v="434"/>
    <x v="10"/>
    <x v="30"/>
  </r>
  <r>
    <x v="17"/>
    <n v="184"/>
    <n v="524"/>
    <n v="215"/>
    <n v="230"/>
    <n v="48"/>
    <n v="1201"/>
    <n v="1069"/>
    <n v="2270"/>
    <n v="365"/>
    <m/>
    <n v="365"/>
    <n v="20"/>
    <n v="0"/>
    <n v="20"/>
    <n v="239"/>
    <n v="106"/>
    <n v="345"/>
    <n v="577"/>
    <n v="963"/>
    <n v="1540"/>
    <x v="10"/>
    <x v="30"/>
  </r>
  <r>
    <x v="18"/>
    <n v="28371"/>
    <n v="141557"/>
    <n v="58242"/>
    <n v="13487"/>
    <n v="4778"/>
    <n v="246435"/>
    <n v="185305"/>
    <n v="431740"/>
    <n v="17843"/>
    <m/>
    <n v="17843"/>
    <n v="2954"/>
    <n v="1796"/>
    <n v="4750"/>
    <n v="51712"/>
    <n v="25735"/>
    <n v="77447"/>
    <n v="173926"/>
    <n v="157774"/>
    <n v="331700"/>
    <x v="10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10"/>
    <x v="30"/>
  </r>
  <r>
    <x v="22"/>
    <n v="204681"/>
    <n v="1107264"/>
    <n v="433512"/>
    <n v="42823"/>
    <n v="23632"/>
    <n v="1811912"/>
    <n v="1590100"/>
    <n v="3402012"/>
    <n v="42442"/>
    <m/>
    <n v="42442"/>
    <n v="12070"/>
    <n v="25961"/>
    <n v="38031"/>
    <n v="377150"/>
    <n v="232767"/>
    <n v="609917"/>
    <n v="1380250"/>
    <n v="1331372"/>
    <n v="2711622"/>
    <x v="10"/>
    <x v="30"/>
  </r>
  <r>
    <x v="23"/>
    <n v="61.990732327821192"/>
    <n v="70.996210591109318"/>
    <n v="65.297785811116128"/>
    <n v="52.537112010796221"/>
    <n v="56.753121998078768"/>
    <n v="67.688468492700352"/>
    <n v="54.298905211684115"/>
    <n v="60.693206024341421"/>
    <n v="50.74366331898613"/>
    <m/>
    <n v="50.74366331898613"/>
    <n v="54.149842978914315"/>
    <n v="58.54984212900316"/>
    <n v="57.077892841062585"/>
    <n v="62.959067841880341"/>
    <n v="56.891772987241531"/>
    <n v="60.4968358824813"/>
    <n v="69.997007916343364"/>
    <n v="53.794112180497308"/>
    <n v="60.979038906541994"/>
    <x v="10"/>
    <x v="30"/>
  </r>
  <r>
    <x v="24"/>
    <n v="7.2144443269535792"/>
    <n v="7.8220363528472632"/>
    <n v="7.4432883486144021"/>
    <n v="3.1751316082153185"/>
    <n v="4.9460025115110922"/>
    <n v="7.3524945726053526"/>
    <n v="8.580988100698848"/>
    <n v="7.879770232084125"/>
    <n v="2.3786358796166565"/>
    <m/>
    <n v="2.3786358796166565"/>
    <n v="4.0859851049424512"/>
    <n v="14.454899777282851"/>
    <n v="8.0065263157894737"/>
    <n v="7.2932781559405937"/>
    <n v="9.0447639401593154"/>
    <n v="7.8752824512247086"/>
    <n v="7.9358462794521811"/>
    <n v="8.438475287436459"/>
    <n v="8.1749231233041897"/>
    <x v="10"/>
    <x v="30"/>
  </r>
  <r>
    <x v="27"/>
    <n v="73.860557164186773"/>
    <n v="75.915784823745284"/>
    <n v="65.048659930311558"/>
    <n v="48.480153760389328"/>
    <n v="58.202933459503633"/>
    <n v="71.774249790491879"/>
    <n v="53.310593846640991"/>
    <n v="62.064674147739616"/>
    <n v="49.495278271483329"/>
    <m/>
    <n v="49.495278271483329"/>
    <n v="37.787107530985715"/>
    <n v="31.141971173171527"/>
    <n v="33.286315284539143"/>
    <n v="66.633152319855881"/>
    <n v="59.268367451953289"/>
    <n v="63.638834504080585"/>
    <n v="74.699780419056154"/>
    <n v="52.746536004916997"/>
    <n v="62.393574897856567"/>
    <x v="10"/>
    <x v="30"/>
  </r>
  <r>
    <x v="28"/>
    <n v="7.0968909173083272"/>
    <n v="7.7441064137239337"/>
    <n v="7.4545982431190856"/>
    <n v="3.4041661197798039"/>
    <n v="5.3035980246139376"/>
    <n v="7.3588429972161693"/>
    <n v="8.7486668855162915"/>
    <n v="7.9277191648552963"/>
    <n v="2.5166643075683504"/>
    <m/>
    <n v="2.5166643075683504"/>
    <n v="3.4022065472960752"/>
    <n v="12.140511902096858"/>
    <n v="6.2551527554451107"/>
    <n v="7.0873368437849047"/>
    <n v="8.3204472028305219"/>
    <n v="7.5087021053328167"/>
    <n v="7.9302549413055754"/>
    <n v="8.8052163874052791"/>
    <n v="8.322144470433674"/>
    <x v="10"/>
    <x v="30"/>
  </r>
  <r>
    <x v="0"/>
    <n v="9270"/>
    <n v="36973"/>
    <n v="17666"/>
    <n v="8320"/>
    <n v="1800"/>
    <n v="74029"/>
    <n v="16375"/>
    <n v="90404"/>
    <n v="15807"/>
    <m/>
    <n v="15807"/>
    <n v="1367"/>
    <n v="161"/>
    <n v="1528"/>
    <n v="28351"/>
    <n v="8619"/>
    <n v="36970"/>
    <n v="28504"/>
    <n v="7595"/>
    <n v="36099"/>
    <x v="10"/>
    <x v="31"/>
  </r>
  <r>
    <x v="1"/>
    <n v="519"/>
    <n v="3374"/>
    <n v="1747"/>
    <n v="136"/>
    <n v="61"/>
    <n v="5837"/>
    <n v="5172"/>
    <n v="11009"/>
    <n v="34"/>
    <m/>
    <n v="34"/>
    <n v="52"/>
    <n v="0"/>
    <n v="52"/>
    <n v="239"/>
    <n v="152"/>
    <n v="391"/>
    <n v="5512"/>
    <n v="5020"/>
    <n v="10532"/>
    <x v="10"/>
    <x v="31"/>
  </r>
  <r>
    <x v="2"/>
    <n v="1314"/>
    <n v="4684"/>
    <n v="1216"/>
    <n v="56"/>
    <n v="74"/>
    <n v="7344"/>
    <n v="1592"/>
    <n v="8936"/>
    <n v="38"/>
    <m/>
    <n v="38"/>
    <n v="12"/>
    <n v="6"/>
    <n v="18"/>
    <n v="158"/>
    <n v="35"/>
    <n v="193"/>
    <n v="7136"/>
    <n v="1551"/>
    <n v="8687"/>
    <x v="10"/>
    <x v="31"/>
  </r>
  <r>
    <x v="3"/>
    <n v="5868"/>
    <n v="30736"/>
    <n v="10137"/>
    <n v="806"/>
    <n v="554"/>
    <n v="48101"/>
    <n v="14696"/>
    <n v="62797"/>
    <n v="505"/>
    <m/>
    <n v="505"/>
    <n v="292"/>
    <n v="1950"/>
    <n v="2242"/>
    <n v="15727"/>
    <n v="4420"/>
    <n v="20147"/>
    <n v="31577"/>
    <n v="8326"/>
    <n v="39903"/>
    <x v="10"/>
    <x v="31"/>
  </r>
  <r>
    <x v="4"/>
    <n v="329"/>
    <n v="1906"/>
    <n v="575"/>
    <n v="372"/>
    <n v="154"/>
    <n v="3336"/>
    <n v="2549"/>
    <n v="5885"/>
    <n v="194"/>
    <m/>
    <n v="194"/>
    <n v="80"/>
    <n v="12"/>
    <n v="92"/>
    <n v="538"/>
    <n v="143"/>
    <n v="681"/>
    <n v="2524"/>
    <n v="2394"/>
    <n v="4918"/>
    <x v="10"/>
    <x v="31"/>
  </r>
  <r>
    <x v="5"/>
    <n v="10741"/>
    <n v="44913"/>
    <n v="17954"/>
    <n v="774"/>
    <n v="1862"/>
    <n v="76244"/>
    <n v="86986"/>
    <n v="163230"/>
    <n v="388"/>
    <m/>
    <n v="388"/>
    <n v="30"/>
    <n v="37"/>
    <n v="67"/>
    <n v="6549"/>
    <n v="2092"/>
    <n v="8641"/>
    <n v="69277"/>
    <n v="84857"/>
    <n v="154134"/>
    <x v="10"/>
    <x v="31"/>
  </r>
  <r>
    <x v="25"/>
    <n v="453"/>
    <n v="1035"/>
    <n v="473"/>
    <n v="100"/>
    <n v="8"/>
    <n v="2069"/>
    <n v="2468"/>
    <n v="4537"/>
    <n v="43"/>
    <m/>
    <n v="43"/>
    <n v="2"/>
    <n v="0"/>
    <n v="2"/>
    <n v="114"/>
    <n v="62"/>
    <n v="176"/>
    <n v="1910"/>
    <n v="2406"/>
    <n v="4316"/>
    <x v="10"/>
    <x v="31"/>
  </r>
  <r>
    <x v="6"/>
    <n v="917"/>
    <n v="2561"/>
    <n v="731"/>
    <n v="207"/>
    <n v="68"/>
    <n v="4484"/>
    <n v="1422"/>
    <n v="5906"/>
    <n v="190"/>
    <m/>
    <n v="190"/>
    <n v="48"/>
    <n v="0"/>
    <n v="48"/>
    <n v="457"/>
    <n v="249"/>
    <n v="706"/>
    <n v="3789"/>
    <n v="1173"/>
    <n v="4962"/>
    <x v="10"/>
    <x v="31"/>
  </r>
  <r>
    <x v="7"/>
    <n v="442"/>
    <n v="6091"/>
    <n v="3565"/>
    <n v="121"/>
    <n v="5"/>
    <n v="10224"/>
    <n v="12573"/>
    <n v="22797"/>
    <n v="127"/>
    <m/>
    <n v="127"/>
    <n v="1"/>
    <n v="6"/>
    <n v="7"/>
    <n v="1155"/>
    <n v="1918"/>
    <n v="3073"/>
    <n v="8941"/>
    <n v="10649"/>
    <n v="19590"/>
    <x v="10"/>
    <x v="31"/>
  </r>
  <r>
    <x v="8"/>
    <n v="422"/>
    <n v="1940"/>
    <n v="1650"/>
    <n v="43"/>
    <n v="2"/>
    <n v="4057"/>
    <n v="9650"/>
    <n v="13707"/>
    <n v="77"/>
    <m/>
    <n v="77"/>
    <n v="2"/>
    <n v="0"/>
    <n v="2"/>
    <n v="305"/>
    <n v="960"/>
    <n v="1265"/>
    <n v="3673"/>
    <n v="8690"/>
    <n v="12363"/>
    <x v="10"/>
    <x v="31"/>
  </r>
  <r>
    <x v="9"/>
    <n v="233"/>
    <n v="1813"/>
    <n v="918"/>
    <n v="736"/>
    <n v="14"/>
    <n v="3714"/>
    <n v="11153"/>
    <n v="14867"/>
    <n v="44"/>
    <m/>
    <n v="44"/>
    <n v="6"/>
    <n v="3"/>
    <n v="9"/>
    <n v="155"/>
    <n v="993"/>
    <n v="1148"/>
    <n v="3509"/>
    <n v="10157"/>
    <n v="13666"/>
    <x v="10"/>
    <x v="31"/>
  </r>
  <r>
    <x v="10"/>
    <n v="879"/>
    <n v="2031"/>
    <n v="2318"/>
    <n v="46"/>
    <n v="49"/>
    <n v="5323"/>
    <n v="15500"/>
    <n v="20823"/>
    <n v="72"/>
    <m/>
    <n v="72"/>
    <n v="1"/>
    <n v="0"/>
    <n v="1"/>
    <n v="1248"/>
    <n v="6198"/>
    <n v="7446"/>
    <n v="4002"/>
    <n v="9302"/>
    <n v="13304"/>
    <x v="10"/>
    <x v="31"/>
  </r>
  <r>
    <x v="11"/>
    <n v="428"/>
    <n v="831"/>
    <n v="357"/>
    <n v="205"/>
    <n v="125"/>
    <n v="1946"/>
    <n v="874"/>
    <n v="2820"/>
    <n v="90"/>
    <m/>
    <n v="90"/>
    <n v="67"/>
    <n v="3"/>
    <n v="70"/>
    <n v="315"/>
    <n v="131"/>
    <n v="446"/>
    <n v="1474"/>
    <n v="740"/>
    <n v="2214"/>
    <x v="10"/>
    <x v="31"/>
  </r>
  <r>
    <x v="12"/>
    <n v="431"/>
    <n v="1563"/>
    <n v="401"/>
    <n v="26"/>
    <n v="28"/>
    <n v="2449"/>
    <n v="1302"/>
    <n v="3751"/>
    <n v="34"/>
    <m/>
    <n v="34"/>
    <n v="22"/>
    <n v="46"/>
    <n v="68"/>
    <n v="453"/>
    <n v="236"/>
    <n v="689"/>
    <n v="1940"/>
    <n v="1020"/>
    <n v="2960"/>
    <x v="10"/>
    <x v="31"/>
  </r>
  <r>
    <x v="19"/>
    <n v="724"/>
    <n v="2512"/>
    <n v="652"/>
    <n v="20"/>
    <n v="38"/>
    <n v="3946"/>
    <n v="3833"/>
    <n v="7779"/>
    <n v="16"/>
    <m/>
    <n v="16"/>
    <n v="0"/>
    <n v="0"/>
    <n v="0"/>
    <n v="104"/>
    <n v="71"/>
    <n v="175"/>
    <n v="3826"/>
    <n v="3762"/>
    <n v="7588"/>
    <x v="10"/>
    <x v="31"/>
  </r>
  <r>
    <x v="20"/>
    <n v="357"/>
    <n v="1742"/>
    <n v="856"/>
    <n v="148"/>
    <n v="98"/>
    <n v="3201"/>
    <n v="2796"/>
    <n v="5997"/>
    <n v="105"/>
    <m/>
    <n v="105"/>
    <n v="8"/>
    <n v="0"/>
    <n v="8"/>
    <n v="290"/>
    <n v="72"/>
    <n v="362"/>
    <n v="2798"/>
    <n v="2724"/>
    <n v="5522"/>
    <x v="10"/>
    <x v="31"/>
  </r>
  <r>
    <x v="13"/>
    <n v="615"/>
    <n v="1777"/>
    <n v="1798"/>
    <n v="122"/>
    <n v="30"/>
    <n v="4342"/>
    <n v="3206"/>
    <n v="7548"/>
    <n v="173"/>
    <m/>
    <n v="173"/>
    <n v="15"/>
    <n v="6"/>
    <n v="21"/>
    <n v="322"/>
    <n v="212"/>
    <n v="534"/>
    <n v="3832"/>
    <n v="2988"/>
    <n v="6820"/>
    <x v="10"/>
    <x v="31"/>
  </r>
  <r>
    <x v="14"/>
    <n v="98"/>
    <n v="194"/>
    <n v="111"/>
    <n v="46"/>
    <n v="18"/>
    <n v="467"/>
    <n v="318"/>
    <n v="785"/>
    <n v="93"/>
    <m/>
    <n v="93"/>
    <n v="12"/>
    <n v="6"/>
    <n v="18"/>
    <n v="86"/>
    <n v="74"/>
    <n v="160"/>
    <n v="276"/>
    <n v="238"/>
    <n v="514"/>
    <x v="10"/>
    <x v="31"/>
  </r>
  <r>
    <x v="16"/>
    <n v="63"/>
    <n v="180"/>
    <n v="270"/>
    <n v="351"/>
    <n v="193"/>
    <n v="1057"/>
    <n v="436"/>
    <n v="1493"/>
    <n v="553"/>
    <m/>
    <n v="553"/>
    <n v="63"/>
    <n v="12"/>
    <n v="75"/>
    <n v="176"/>
    <n v="243"/>
    <n v="419"/>
    <n v="265"/>
    <n v="181"/>
    <n v="446"/>
    <x v="10"/>
    <x v="31"/>
  </r>
  <r>
    <x v="17"/>
    <n v="211"/>
    <n v="375"/>
    <n v="426"/>
    <n v="277"/>
    <n v="81"/>
    <n v="1370"/>
    <n v="1089"/>
    <n v="2459"/>
    <n v="326"/>
    <m/>
    <n v="326"/>
    <n v="31"/>
    <n v="0"/>
    <n v="31"/>
    <n v="124"/>
    <n v="152"/>
    <n v="276"/>
    <n v="889"/>
    <n v="937"/>
    <n v="1826"/>
    <x v="10"/>
    <x v="31"/>
  </r>
  <r>
    <x v="18"/>
    <n v="34314"/>
    <n v="147231"/>
    <n v="63821"/>
    <n v="12912"/>
    <n v="5262"/>
    <n v="263540"/>
    <n v="193990"/>
    <n v="457530"/>
    <n v="18909"/>
    <m/>
    <n v="18909"/>
    <n v="2111"/>
    <n v="2248"/>
    <n v="4359"/>
    <n v="56866"/>
    <n v="27032"/>
    <n v="83898"/>
    <n v="185654"/>
    <n v="164710"/>
    <n v="350364"/>
    <x v="10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10"/>
    <x v="31"/>
  </r>
  <r>
    <x v="22"/>
    <n v="222390"/>
    <n v="1153122"/>
    <n v="490193"/>
    <n v="44932"/>
    <n v="26773"/>
    <n v="1937410"/>
    <n v="1711889"/>
    <n v="3649299"/>
    <n v="43269"/>
    <m/>
    <n v="43269"/>
    <n v="7038"/>
    <n v="28293"/>
    <n v="35331"/>
    <n v="412586"/>
    <n v="253095"/>
    <n v="665681"/>
    <n v="1474517"/>
    <n v="1430501"/>
    <n v="2905018"/>
    <x v="10"/>
    <x v="31"/>
  </r>
  <r>
    <x v="23"/>
    <n v="75.735594605639562"/>
    <n v="75.78052915894483"/>
    <n v="71.06100142066046"/>
    <n v="56.179044761190298"/>
    <n v="60.503954802259884"/>
    <n v="73.683990339817825"/>
    <n v="58.001429800844328"/>
    <n v="65.39013154004526"/>
    <n v="54.262603461249057"/>
    <m/>
    <n v="54.262603461249057"/>
    <n v="31.574697173620457"/>
    <n v="49.794086589229146"/>
    <n v="44.660599165718622"/>
    <n v="66.774454586651132"/>
    <n v="60.75981274756932"/>
    <n v="64.35244530804404"/>
    <n v="77.222484079101733"/>
    <n v="57.72595022779641"/>
    <n v="66.210783743928815"/>
    <x v="10"/>
    <x v="31"/>
  </r>
  <r>
    <x v="24"/>
    <n v="6.4810281517747859"/>
    <n v="7.8320598243576418"/>
    <n v="7.6807477162689395"/>
    <n v="3.4798636926889714"/>
    <n v="5.0879893576586852"/>
    <n v="7.3514836457463764"/>
    <n v="8.8246249806691068"/>
    <n v="7.9760868139794114"/>
    <n v="2.2882754244010788"/>
    <m/>
    <n v="2.2882754244010788"/>
    <n v="3.3339649455234488"/>
    <n v="12.58585409252669"/>
    <n v="8.1052993805918785"/>
    <n v="7.2554074490908453"/>
    <n v="9.3627922462266948"/>
    <n v="7.9344084483539534"/>
    <n v="7.9422851110129598"/>
    <n v="8.6849675186691755"/>
    <n v="8.2914283430946103"/>
    <x v="10"/>
    <x v="31"/>
  </r>
  <r>
    <x v="27"/>
    <n v="71.306201461918135"/>
    <n v="76.858991760990563"/>
    <n v="63.923474095195402"/>
    <n v="45.906762347210929"/>
    <n v="56.782884051938723"/>
    <n v="71.541418790422327"/>
    <n v="53.294909691746589"/>
    <n v="61.851510907991148"/>
    <n v="51.223254238133173"/>
    <m/>
    <n v="51.223254238133173"/>
    <n v="38.222251474738165"/>
    <n v="35.623683994207994"/>
    <n v="36.345053614863708"/>
    <n v="66.735935823692458"/>
    <n v="58.889454285041353"/>
    <n v="63.553631638233675"/>
    <n v="74.3010486401013"/>
    <n v="52.768217761832034"/>
    <n v="62.105377919698562"/>
    <x v="10"/>
    <x v="31"/>
  </r>
  <r>
    <x v="28"/>
    <n v="6.5975935867030824"/>
    <n v="7.7438794783534979"/>
    <n v="7.4021863300048443"/>
    <n v="3.4800555393660968"/>
    <n v="5.1656983758700692"/>
    <n v="7.2997592998657232"/>
    <n v="8.7958689373648316"/>
    <n v="7.9158697707319652"/>
    <n v="2.7106451361447732"/>
    <m/>
    <n v="2.7106451361447732"/>
    <n v="3.276073619631902"/>
    <n v="11.249138920780712"/>
    <n v="6.5765058373798944"/>
    <n v="6.8579802873116709"/>
    <n v="8.0357586520758169"/>
    <n v="7.2577428830484267"/>
    <n v="7.8857877635616882"/>
    <n v="8.9225367738070869"/>
    <n v="8.352842013204782"/>
    <x v="10"/>
    <x v="31"/>
  </r>
  <r>
    <x v="0"/>
    <n v="7608"/>
    <n v="34727"/>
    <n v="17877"/>
    <n v="6513"/>
    <n v="1656"/>
    <n v="68381"/>
    <n v="18748"/>
    <n v="87129"/>
    <n v="12528"/>
    <m/>
    <n v="12528"/>
    <n v="1787"/>
    <n v="145"/>
    <n v="1932"/>
    <n v="25494"/>
    <n v="8448"/>
    <n v="33942"/>
    <n v="28572"/>
    <n v="10155"/>
    <n v="38727"/>
    <x v="11"/>
    <x v="30"/>
  </r>
  <r>
    <x v="1"/>
    <n v="452"/>
    <n v="3946"/>
    <n v="1344"/>
    <n v="211"/>
    <n v="123"/>
    <n v="6076"/>
    <n v="6127"/>
    <n v="12203"/>
    <n v="108"/>
    <m/>
    <n v="108"/>
    <n v="71"/>
    <n v="0"/>
    <n v="71"/>
    <n v="342"/>
    <n v="176"/>
    <n v="518"/>
    <n v="5555"/>
    <n v="5951"/>
    <n v="11506"/>
    <x v="11"/>
    <x v="30"/>
  </r>
  <r>
    <x v="2"/>
    <n v="1148"/>
    <n v="6231"/>
    <n v="854"/>
    <n v="69"/>
    <n v="35"/>
    <n v="8337"/>
    <n v="2622"/>
    <n v="10959"/>
    <n v="52"/>
    <m/>
    <n v="52"/>
    <n v="19"/>
    <n v="0"/>
    <n v="19"/>
    <n v="144"/>
    <n v="28"/>
    <n v="172"/>
    <n v="8122"/>
    <n v="2594"/>
    <n v="10716"/>
    <x v="11"/>
    <x v="30"/>
  </r>
  <r>
    <x v="3"/>
    <n v="4366"/>
    <n v="23173"/>
    <n v="8798"/>
    <n v="1099"/>
    <n v="676"/>
    <n v="38112"/>
    <n v="11902"/>
    <n v="50014"/>
    <n v="542"/>
    <m/>
    <n v="542"/>
    <n v="483"/>
    <n v="917"/>
    <n v="1400"/>
    <n v="12971"/>
    <n v="4683"/>
    <n v="17654"/>
    <n v="24116"/>
    <n v="6302"/>
    <n v="30418"/>
    <x v="11"/>
    <x v="30"/>
  </r>
  <r>
    <x v="4"/>
    <n v="441"/>
    <n v="2449"/>
    <n v="784"/>
    <n v="378"/>
    <n v="179"/>
    <n v="4231"/>
    <n v="2987"/>
    <n v="7218"/>
    <n v="293"/>
    <m/>
    <n v="293"/>
    <n v="62"/>
    <n v="48"/>
    <n v="110"/>
    <n v="783"/>
    <n v="251"/>
    <n v="1034"/>
    <n v="3093"/>
    <n v="2688"/>
    <n v="5781"/>
    <x v="11"/>
    <x v="30"/>
  </r>
  <r>
    <x v="5"/>
    <n v="8009"/>
    <n v="39756"/>
    <n v="12098"/>
    <n v="972"/>
    <n v="1388"/>
    <n v="62223"/>
    <n v="67701"/>
    <n v="129924"/>
    <n v="467"/>
    <m/>
    <n v="467"/>
    <n v="52"/>
    <n v="24"/>
    <n v="76"/>
    <n v="5612"/>
    <n v="1541"/>
    <n v="7153"/>
    <n v="56092"/>
    <n v="66136"/>
    <n v="122228"/>
    <x v="11"/>
    <x v="30"/>
  </r>
  <r>
    <x v="25"/>
    <n v="523"/>
    <n v="1130"/>
    <n v="501"/>
    <n v="128"/>
    <n v="23"/>
    <n v="2305"/>
    <n v="3326"/>
    <n v="5631"/>
    <n v="67"/>
    <m/>
    <n v="67"/>
    <n v="9"/>
    <n v="0"/>
    <n v="9"/>
    <n v="227"/>
    <n v="107"/>
    <n v="334"/>
    <n v="2002"/>
    <n v="3219"/>
    <n v="5221"/>
    <x v="11"/>
    <x v="30"/>
  </r>
  <r>
    <x v="6"/>
    <n v="825"/>
    <n v="3671"/>
    <n v="921"/>
    <n v="234"/>
    <n v="99"/>
    <n v="5750"/>
    <n v="2134"/>
    <n v="7884"/>
    <n v="263"/>
    <m/>
    <n v="263"/>
    <n v="46"/>
    <n v="28"/>
    <n v="74"/>
    <n v="329"/>
    <n v="265"/>
    <n v="594"/>
    <n v="5112"/>
    <n v="1841"/>
    <n v="6953"/>
    <x v="11"/>
    <x v="30"/>
  </r>
  <r>
    <x v="7"/>
    <n v="164"/>
    <n v="5393"/>
    <n v="2524"/>
    <n v="52"/>
    <n v="35"/>
    <n v="8168"/>
    <n v="13496"/>
    <n v="21664"/>
    <n v="35"/>
    <m/>
    <n v="35"/>
    <n v="5"/>
    <n v="8"/>
    <n v="13"/>
    <n v="982"/>
    <n v="1648"/>
    <n v="2630"/>
    <n v="7146"/>
    <n v="11840"/>
    <n v="18986"/>
    <x v="11"/>
    <x v="30"/>
  </r>
  <r>
    <x v="8"/>
    <n v="168"/>
    <n v="1523"/>
    <n v="1829"/>
    <n v="112"/>
    <n v="17"/>
    <n v="3649"/>
    <n v="9252"/>
    <n v="12901"/>
    <n v="77"/>
    <m/>
    <n v="77"/>
    <n v="1"/>
    <n v="0"/>
    <n v="1"/>
    <n v="504"/>
    <n v="1469"/>
    <n v="1973"/>
    <n v="3067"/>
    <n v="7783"/>
    <n v="10850"/>
    <x v="11"/>
    <x v="30"/>
  </r>
  <r>
    <x v="9"/>
    <n v="90"/>
    <n v="2191"/>
    <n v="1740"/>
    <n v="764"/>
    <n v="5"/>
    <n v="4790"/>
    <n v="9651"/>
    <n v="14441"/>
    <n v="31"/>
    <m/>
    <n v="31"/>
    <n v="2"/>
    <n v="0"/>
    <n v="2"/>
    <n v="308"/>
    <n v="1235"/>
    <n v="1543"/>
    <n v="4449"/>
    <n v="8416"/>
    <n v="12865"/>
    <x v="11"/>
    <x v="30"/>
  </r>
  <r>
    <x v="10"/>
    <n v="747"/>
    <n v="2011"/>
    <n v="2545"/>
    <n v="76"/>
    <n v="25"/>
    <n v="5404"/>
    <n v="16493"/>
    <n v="21897"/>
    <n v="79"/>
    <m/>
    <n v="79"/>
    <n v="5"/>
    <n v="12"/>
    <n v="17"/>
    <n v="1388"/>
    <n v="5731"/>
    <n v="7119"/>
    <n v="3932"/>
    <n v="10750"/>
    <n v="14682"/>
    <x v="11"/>
    <x v="30"/>
  </r>
  <r>
    <x v="11"/>
    <n v="232"/>
    <n v="735"/>
    <n v="209"/>
    <n v="82"/>
    <n v="63"/>
    <n v="1321"/>
    <n v="726"/>
    <n v="2047"/>
    <n v="59"/>
    <m/>
    <n v="59"/>
    <n v="25"/>
    <n v="28"/>
    <n v="53"/>
    <n v="215"/>
    <n v="104"/>
    <n v="319"/>
    <n v="1022"/>
    <n v="594"/>
    <n v="1616"/>
    <x v="11"/>
    <x v="30"/>
  </r>
  <r>
    <x v="12"/>
    <n v="326"/>
    <n v="1011"/>
    <n v="285"/>
    <n v="63"/>
    <n v="27"/>
    <n v="1712"/>
    <n v="976"/>
    <n v="2688"/>
    <n v="35"/>
    <m/>
    <n v="35"/>
    <n v="12"/>
    <n v="28"/>
    <n v="40"/>
    <n v="396"/>
    <n v="202"/>
    <n v="598"/>
    <n v="1269"/>
    <n v="746"/>
    <n v="2015"/>
    <x v="11"/>
    <x v="30"/>
  </r>
  <r>
    <x v="19"/>
    <n v="782"/>
    <n v="1592"/>
    <n v="402"/>
    <n v="94"/>
    <n v="14"/>
    <n v="2884"/>
    <n v="2573"/>
    <n v="5457"/>
    <n v="97"/>
    <m/>
    <n v="97"/>
    <n v="13"/>
    <n v="0"/>
    <n v="13"/>
    <n v="73"/>
    <n v="125"/>
    <n v="198"/>
    <n v="2701"/>
    <n v="2448"/>
    <n v="5149"/>
    <x v="11"/>
    <x v="30"/>
  </r>
  <r>
    <x v="20"/>
    <n v="367"/>
    <n v="1667"/>
    <n v="1076"/>
    <n v="215"/>
    <n v="19"/>
    <n v="3344"/>
    <n v="2177"/>
    <n v="5521"/>
    <n v="96"/>
    <m/>
    <n v="96"/>
    <n v="25"/>
    <n v="0"/>
    <n v="25"/>
    <n v="280"/>
    <n v="81"/>
    <n v="361"/>
    <n v="2943"/>
    <n v="2096"/>
    <n v="5039"/>
    <x v="11"/>
    <x v="30"/>
  </r>
  <r>
    <x v="13"/>
    <n v="462"/>
    <n v="2204"/>
    <n v="1290"/>
    <n v="184"/>
    <n v="104"/>
    <n v="4244"/>
    <n v="2699"/>
    <n v="6943"/>
    <n v="235"/>
    <m/>
    <n v="235"/>
    <n v="14"/>
    <n v="0"/>
    <n v="14"/>
    <n v="479"/>
    <n v="570"/>
    <n v="1049"/>
    <n v="3516"/>
    <n v="2129"/>
    <n v="5645"/>
    <x v="11"/>
    <x v="30"/>
  </r>
  <r>
    <x v="14"/>
    <n v="162"/>
    <n v="224"/>
    <n v="120"/>
    <n v="40"/>
    <n v="17"/>
    <n v="563"/>
    <n v="476"/>
    <n v="1039"/>
    <n v="96"/>
    <m/>
    <n v="96"/>
    <n v="9"/>
    <n v="0"/>
    <n v="9"/>
    <n v="89"/>
    <n v="81"/>
    <n v="170"/>
    <n v="369"/>
    <n v="395"/>
    <n v="764"/>
    <x v="11"/>
    <x v="30"/>
  </r>
  <r>
    <x v="16"/>
    <n v="72"/>
    <n v="265"/>
    <n v="268"/>
    <n v="210"/>
    <n v="249"/>
    <n v="1064"/>
    <n v="562"/>
    <n v="1626"/>
    <n v="521"/>
    <m/>
    <n v="521"/>
    <n v="68"/>
    <n v="0"/>
    <n v="68"/>
    <n v="218"/>
    <n v="278"/>
    <n v="496"/>
    <n v="257"/>
    <n v="284"/>
    <n v="541"/>
    <x v="11"/>
    <x v="30"/>
  </r>
  <r>
    <x v="17"/>
    <n v="270"/>
    <n v="632"/>
    <n v="277"/>
    <n v="334"/>
    <n v="136"/>
    <n v="1649"/>
    <n v="1368"/>
    <n v="3017"/>
    <n v="451"/>
    <m/>
    <n v="451"/>
    <n v="49"/>
    <n v="4"/>
    <n v="53"/>
    <n v="429"/>
    <n v="151"/>
    <n v="580"/>
    <n v="720"/>
    <n v="1213"/>
    <n v="1933"/>
    <x v="11"/>
    <x v="30"/>
  </r>
  <r>
    <x v="18"/>
    <n v="27214"/>
    <n v="134531"/>
    <n v="55742"/>
    <n v="11830"/>
    <n v="4890"/>
    <n v="234207"/>
    <n v="175996"/>
    <n v="410203"/>
    <n v="16132"/>
    <m/>
    <n v="16132"/>
    <n v="2757"/>
    <n v="1242"/>
    <n v="3999"/>
    <n v="51263"/>
    <n v="27174"/>
    <n v="78437"/>
    <n v="164055"/>
    <n v="147580"/>
    <n v="311635"/>
    <x v="11"/>
    <x v="30"/>
  </r>
  <r>
    <x v="26"/>
    <n v="11006"/>
    <n v="51987"/>
    <n v="22130"/>
    <n v="2717"/>
    <n v="1388"/>
    <n v="89228"/>
    <n v="97614"/>
    <n v="186842"/>
    <n v="2788"/>
    <m/>
    <n v="2788"/>
    <n v="743"/>
    <n v="1478"/>
    <n v="2221"/>
    <n v="19968"/>
    <n v="13638"/>
    <n v="33606"/>
    <n v="65729"/>
    <n v="82498"/>
    <n v="148227"/>
    <x v="11"/>
    <x v="30"/>
  </r>
  <r>
    <x v="22"/>
    <n v="183002"/>
    <n v="1110104"/>
    <n v="426170"/>
    <n v="43501"/>
    <n v="25220"/>
    <n v="1787997"/>
    <n v="1569972"/>
    <n v="3357969"/>
    <n v="38168"/>
    <m/>
    <n v="38168"/>
    <n v="10629"/>
    <n v="13537"/>
    <n v="24166"/>
    <n v="390412"/>
    <n v="251109"/>
    <n v="641521"/>
    <n v="1348788"/>
    <n v="1305326"/>
    <n v="2654114"/>
    <x v="11"/>
    <x v="30"/>
  </r>
  <r>
    <x v="23"/>
    <n v="53.637019103949164"/>
    <n v="68.882232965189189"/>
    <n v="62.121190035421193"/>
    <n v="51.647333990288153"/>
    <n v="58.612996188528399"/>
    <n v="64.640384835079971"/>
    <n v="51.882166558604432"/>
    <n v="57.974963148093735"/>
    <n v="44.161614291664741"/>
    <m/>
    <n v="44.161614291664741"/>
    <n v="46.146832805105717"/>
    <n v="29.545156925225893"/>
    <n v="35.098981859377496"/>
    <n v="63.070590363937136"/>
    <n v="59.395001632062218"/>
    <n v="61.578961514168938"/>
    <n v="66.194967704636682"/>
    <n v="51.040377127422055"/>
    <n v="57.760448936537401"/>
    <x v="11"/>
    <x v="30"/>
  </r>
  <r>
    <x v="24"/>
    <n v="6.7245535386198281"/>
    <n v="8.2516594688213125"/>
    <n v="7.6454020307846866"/>
    <n v="3.6771766694843619"/>
    <n v="5.1574642126789367"/>
    <n v="7.6342594371645598"/>
    <n v="8.9204981931407534"/>
    <n v="8.1861151673683512"/>
    <n v="2.365980659558641"/>
    <m/>
    <n v="2.365980659558641"/>
    <n v="3.8552774755168659"/>
    <n v="10.899355877616747"/>
    <n v="6.043010752688172"/>
    <n v="7.6158632932134287"/>
    <n v="9.2407816294987857"/>
    <n v="8.1788059206751917"/>
    <n v="8.2215598427356671"/>
    <n v="8.8448705786691963"/>
    <n v="8.5167391339226981"/>
    <x v="11"/>
    <x v="30"/>
  </r>
  <r>
    <x v="27"/>
    <n v="72.047881004171785"/>
    <n v="75.31220074394416"/>
    <n v="64.805072666266895"/>
    <n v="48.748608726630131"/>
    <n v="58.237665548574036"/>
    <n v="71.163950994623377"/>
    <n v="53.189922191708618"/>
    <n v="61.717103063000927"/>
    <n v="49.043519846963179"/>
    <m/>
    <n v="49.043519846963179"/>
    <n v="38.495171693547796"/>
    <n v="31.0132195801833"/>
    <n v="33.434858471814572"/>
    <n v="66.33043277724471"/>
    <n v="59.279097210086078"/>
    <n v="63.464004800848066"/>
    <n v="73.97029927782647"/>
    <n v="52.602349456023518"/>
    <n v="61.999457957856222"/>
    <x v="11"/>
    <x v="30"/>
  </r>
  <r>
    <x v="28"/>
    <n v="7.0707665256389429"/>
    <n v="7.7816744216243103"/>
    <n v="7.4694668120561429"/>
    <n v="3.4270150193489965"/>
    <n v="5.2908186988089705"/>
    <n v="7.3795307445182061"/>
    <n v="8.7625754027458651"/>
    <n v="7.9477471819107173"/>
    <n v="2.5044990941756997"/>
    <m/>
    <n v="2.5044990941756997"/>
    <n v="3.4432932043944477"/>
    <n v="12.035238680598239"/>
    <n v="6.2363192363192361"/>
    <n v="7.1273004573995928"/>
    <n v="8.3913982155269018"/>
    <n v="7.5597099513997792"/>
    <n v="7.9518811486908438"/>
    <n v="8.8084546446539278"/>
    <n v="8.3372408773079325"/>
    <x v="11"/>
    <x v="30"/>
  </r>
  <r>
    <x v="0"/>
    <n v="8613"/>
    <n v="36758"/>
    <n v="15942"/>
    <n v="6395"/>
    <n v="1716"/>
    <n v="69424"/>
    <n v="15984"/>
    <n v="85408"/>
    <n v="13670"/>
    <m/>
    <n v="13670"/>
    <n v="1664"/>
    <n v="137"/>
    <n v="1801"/>
    <n v="28792"/>
    <n v="9594"/>
    <n v="38386"/>
    <n v="25298"/>
    <n v="6253"/>
    <n v="31551"/>
    <x v="11"/>
    <x v="31"/>
  </r>
  <r>
    <x v="1"/>
    <n v="555"/>
    <n v="3282"/>
    <n v="1405"/>
    <n v="183"/>
    <n v="139"/>
    <n v="5564"/>
    <n v="5045"/>
    <n v="10609"/>
    <n v="107"/>
    <m/>
    <n v="107"/>
    <n v="59"/>
    <n v="0"/>
    <n v="59"/>
    <n v="323"/>
    <n v="188"/>
    <n v="511"/>
    <n v="5075"/>
    <n v="4857"/>
    <n v="9932"/>
    <x v="11"/>
    <x v="31"/>
  </r>
  <r>
    <x v="2"/>
    <n v="1192"/>
    <n v="5849"/>
    <n v="1073"/>
    <n v="75"/>
    <n v="49"/>
    <n v="8238"/>
    <n v="2684"/>
    <n v="10922"/>
    <n v="69"/>
    <m/>
    <n v="69"/>
    <n v="9"/>
    <n v="3"/>
    <n v="12"/>
    <n v="180"/>
    <n v="36"/>
    <n v="216"/>
    <n v="7980"/>
    <n v="2645"/>
    <n v="10625"/>
    <x v="11"/>
    <x v="31"/>
  </r>
  <r>
    <x v="3"/>
    <n v="5115"/>
    <n v="25147"/>
    <n v="10510"/>
    <n v="873"/>
    <n v="767"/>
    <n v="42412"/>
    <n v="12657"/>
    <n v="55069"/>
    <n v="522"/>
    <m/>
    <n v="522"/>
    <n v="395"/>
    <n v="1362"/>
    <n v="1757"/>
    <n v="14744"/>
    <n v="5143"/>
    <n v="19887"/>
    <n v="26751"/>
    <n v="6152"/>
    <n v="32903"/>
    <x v="11"/>
    <x v="31"/>
  </r>
  <r>
    <x v="4"/>
    <n v="632"/>
    <n v="3033"/>
    <n v="694"/>
    <n v="485"/>
    <n v="130"/>
    <n v="4974"/>
    <n v="2686"/>
    <n v="7660"/>
    <n v="170"/>
    <m/>
    <n v="170"/>
    <n v="45"/>
    <n v="15"/>
    <n v="60"/>
    <n v="856"/>
    <n v="183"/>
    <n v="1039"/>
    <n v="3903"/>
    <n v="2488"/>
    <n v="6391"/>
    <x v="11"/>
    <x v="31"/>
  </r>
  <r>
    <x v="5"/>
    <n v="10201"/>
    <n v="42666"/>
    <n v="15304"/>
    <n v="972"/>
    <n v="1226"/>
    <n v="70369"/>
    <n v="74035"/>
    <n v="144404"/>
    <n v="462"/>
    <m/>
    <n v="462"/>
    <n v="26"/>
    <n v="9"/>
    <n v="35"/>
    <n v="6875"/>
    <n v="1804"/>
    <n v="8679"/>
    <n v="63006"/>
    <n v="72222"/>
    <n v="135228"/>
    <x v="11"/>
    <x v="31"/>
  </r>
  <r>
    <x v="25"/>
    <n v="514"/>
    <n v="1220"/>
    <n v="582"/>
    <n v="75"/>
    <n v="16"/>
    <n v="2407"/>
    <n v="2997"/>
    <n v="5404"/>
    <n v="71"/>
    <m/>
    <n v="71"/>
    <n v="2"/>
    <n v="9"/>
    <n v="11"/>
    <n v="255"/>
    <n v="140"/>
    <n v="395"/>
    <n v="2079"/>
    <n v="2848"/>
    <n v="4927"/>
    <x v="11"/>
    <x v="31"/>
  </r>
  <r>
    <x v="6"/>
    <n v="474"/>
    <n v="3180"/>
    <n v="1318"/>
    <n v="293"/>
    <n v="121"/>
    <n v="5386"/>
    <n v="2422"/>
    <n v="7808"/>
    <n v="331"/>
    <m/>
    <n v="331"/>
    <n v="53"/>
    <n v="12"/>
    <n v="65"/>
    <n v="421"/>
    <n v="391"/>
    <n v="812"/>
    <n v="4581"/>
    <n v="2019"/>
    <n v="6600"/>
    <x v="11"/>
    <x v="31"/>
  </r>
  <r>
    <x v="7"/>
    <n v="176"/>
    <n v="5225"/>
    <n v="4037"/>
    <n v="88"/>
    <n v="6"/>
    <n v="9532"/>
    <n v="15140"/>
    <n v="24672"/>
    <n v="52"/>
    <m/>
    <n v="52"/>
    <n v="12"/>
    <n v="0"/>
    <n v="12"/>
    <n v="1265"/>
    <n v="2485"/>
    <n v="3750"/>
    <n v="8203"/>
    <n v="12655"/>
    <n v="20858"/>
    <x v="11"/>
    <x v="31"/>
  </r>
  <r>
    <x v="8"/>
    <n v="144"/>
    <n v="1477"/>
    <n v="2072"/>
    <n v="20"/>
    <n v="14"/>
    <n v="3727"/>
    <n v="10657"/>
    <n v="14384"/>
    <n v="43"/>
    <m/>
    <n v="43"/>
    <n v="2"/>
    <n v="0"/>
    <n v="2"/>
    <n v="691"/>
    <n v="1664"/>
    <n v="2355"/>
    <n v="2991"/>
    <n v="8993"/>
    <n v="11984"/>
    <x v="11"/>
    <x v="31"/>
  </r>
  <r>
    <x v="9"/>
    <n v="99"/>
    <n v="2238"/>
    <n v="1864"/>
    <n v="1030"/>
    <n v="6"/>
    <n v="5237"/>
    <n v="14221"/>
    <n v="19458"/>
    <n v="47"/>
    <m/>
    <n v="47"/>
    <n v="12"/>
    <n v="0"/>
    <n v="12"/>
    <n v="258"/>
    <n v="1959"/>
    <n v="2217"/>
    <n v="4920"/>
    <n v="12262"/>
    <n v="17182"/>
    <x v="11"/>
    <x v="31"/>
  </r>
  <r>
    <x v="10"/>
    <n v="1026"/>
    <n v="1974"/>
    <n v="2332"/>
    <n v="52"/>
    <n v="30"/>
    <n v="5414"/>
    <n v="18471"/>
    <n v="23885"/>
    <n v="53"/>
    <m/>
    <n v="53"/>
    <n v="5"/>
    <n v="0"/>
    <n v="5"/>
    <n v="1137"/>
    <n v="5944"/>
    <n v="7081"/>
    <n v="4219"/>
    <n v="12527"/>
    <n v="16746"/>
    <x v="11"/>
    <x v="31"/>
  </r>
  <r>
    <x v="11"/>
    <n v="329"/>
    <n v="661"/>
    <n v="232"/>
    <n v="78"/>
    <n v="50"/>
    <n v="1350"/>
    <n v="736"/>
    <n v="2086"/>
    <n v="52"/>
    <m/>
    <n v="52"/>
    <n v="16"/>
    <n v="24"/>
    <n v="40"/>
    <n v="248"/>
    <n v="107"/>
    <n v="355"/>
    <n v="1034"/>
    <n v="605"/>
    <n v="1639"/>
    <x v="11"/>
    <x v="31"/>
  </r>
  <r>
    <x v="12"/>
    <n v="360"/>
    <n v="955"/>
    <n v="337"/>
    <n v="43"/>
    <n v="12"/>
    <n v="1707"/>
    <n v="804"/>
    <n v="2511"/>
    <n v="23"/>
    <m/>
    <n v="23"/>
    <n v="27"/>
    <n v="0"/>
    <n v="27"/>
    <n v="370"/>
    <n v="172"/>
    <n v="542"/>
    <n v="1287"/>
    <n v="632"/>
    <n v="1919"/>
    <x v="11"/>
    <x v="31"/>
  </r>
  <r>
    <x v="19"/>
    <n v="409"/>
    <n v="1727"/>
    <n v="639"/>
    <n v="40"/>
    <n v="12"/>
    <n v="2827"/>
    <n v="2395"/>
    <n v="5222"/>
    <n v="38"/>
    <m/>
    <n v="38"/>
    <n v="2"/>
    <n v="0"/>
    <n v="2"/>
    <n v="76"/>
    <n v="154"/>
    <n v="230"/>
    <n v="2711"/>
    <n v="2241"/>
    <n v="4952"/>
    <x v="11"/>
    <x v="31"/>
  </r>
  <r>
    <x v="20"/>
    <n v="486"/>
    <n v="2098"/>
    <n v="709"/>
    <n v="59"/>
    <n v="50"/>
    <n v="3402"/>
    <n v="2074"/>
    <n v="5476"/>
    <n v="72"/>
    <m/>
    <n v="72"/>
    <n v="23"/>
    <n v="0"/>
    <n v="23"/>
    <n v="299"/>
    <n v="113"/>
    <n v="412"/>
    <n v="3008"/>
    <n v="1961"/>
    <n v="4969"/>
    <x v="11"/>
    <x v="31"/>
  </r>
  <r>
    <x v="13"/>
    <n v="998"/>
    <n v="1555"/>
    <n v="1387"/>
    <n v="166"/>
    <n v="76"/>
    <n v="4182"/>
    <n v="3214"/>
    <n v="7396"/>
    <n v="172"/>
    <m/>
    <n v="172"/>
    <n v="12"/>
    <n v="9"/>
    <n v="21"/>
    <n v="496"/>
    <n v="512"/>
    <n v="1008"/>
    <n v="3502"/>
    <n v="2693"/>
    <n v="6195"/>
    <x v="11"/>
    <x v="31"/>
  </r>
  <r>
    <x v="14"/>
    <n v="142"/>
    <n v="232"/>
    <n v="64"/>
    <n v="56"/>
    <n v="11"/>
    <n v="505"/>
    <n v="530"/>
    <n v="1035"/>
    <n v="68"/>
    <m/>
    <n v="68"/>
    <n v="15"/>
    <n v="3"/>
    <n v="18"/>
    <n v="124"/>
    <n v="123"/>
    <n v="247"/>
    <n v="298"/>
    <n v="404"/>
    <n v="702"/>
    <x v="11"/>
    <x v="31"/>
  </r>
  <r>
    <x v="16"/>
    <n v="100"/>
    <n v="259"/>
    <n v="228"/>
    <n v="196"/>
    <n v="183"/>
    <n v="966"/>
    <n v="553"/>
    <n v="1519"/>
    <n v="465"/>
    <m/>
    <n v="465"/>
    <n v="44"/>
    <n v="3"/>
    <n v="47"/>
    <n v="176"/>
    <n v="276"/>
    <n v="452"/>
    <n v="281"/>
    <n v="274"/>
    <n v="555"/>
    <x v="11"/>
    <x v="31"/>
  </r>
  <r>
    <x v="17"/>
    <n v="456"/>
    <n v="470"/>
    <n v="405"/>
    <n v="343"/>
    <n v="81"/>
    <n v="1755"/>
    <n v="1653"/>
    <n v="3408"/>
    <n v="407"/>
    <m/>
    <n v="407"/>
    <n v="13"/>
    <n v="9"/>
    <n v="22"/>
    <n v="215"/>
    <n v="242"/>
    <n v="457"/>
    <n v="1120"/>
    <n v="1402"/>
    <n v="2522"/>
    <x v="11"/>
    <x v="31"/>
  </r>
  <r>
    <x v="18"/>
    <n v="32021"/>
    <n v="140006"/>
    <n v="61134"/>
    <n v="11522"/>
    <n v="4695"/>
    <n v="249378"/>
    <n v="188958"/>
    <n v="438336"/>
    <n v="16894"/>
    <m/>
    <n v="16894"/>
    <n v="2436"/>
    <n v="1595"/>
    <n v="4031"/>
    <n v="57801"/>
    <n v="31230"/>
    <n v="89031"/>
    <n v="172247"/>
    <n v="156133"/>
    <n v="328380"/>
    <x v="11"/>
    <x v="31"/>
  </r>
  <r>
    <x v="26"/>
    <n v="9788"/>
    <n v="50722"/>
    <n v="22994"/>
    <n v="2666"/>
    <n v="1475"/>
    <n v="87645"/>
    <n v="98382"/>
    <n v="186027"/>
    <n v="2658"/>
    <m/>
    <n v="2658"/>
    <n v="743"/>
    <n v="1894"/>
    <n v="2637"/>
    <n v="20596"/>
    <n v="13885"/>
    <n v="34481"/>
    <n v="63648"/>
    <n v="82603"/>
    <n v="146251"/>
    <x v="11"/>
    <x v="31"/>
  </r>
  <r>
    <x v="22"/>
    <n v="210329"/>
    <n v="1131244"/>
    <n v="457998"/>
    <n v="42958"/>
    <n v="26478"/>
    <n v="1869007"/>
    <n v="1753739"/>
    <n v="3622746"/>
    <n v="41680"/>
    <m/>
    <n v="41680"/>
    <n v="7856"/>
    <n v="18631"/>
    <n v="26487"/>
    <n v="404083"/>
    <n v="289569"/>
    <n v="693652"/>
    <n v="1415388"/>
    <n v="1445539"/>
    <n v="2860927"/>
    <x v="11"/>
    <x v="31"/>
  </r>
  <r>
    <x v="23"/>
    <n v="69.317597584929544"/>
    <n v="71.944603792208255"/>
    <n v="64.252105037218683"/>
    <n v="51.978317159935145"/>
    <n v="57.907053034445049"/>
    <n v="68.789489859201069"/>
    <n v="57.502618168416596"/>
    <n v="62.820329411079243"/>
    <n v="50.583752032816328"/>
    <m/>
    <n v="50.583752032816328"/>
    <n v="34.10758476967829"/>
    <n v="31.731784582893347"/>
    <n v="32.401189034459982"/>
    <n v="63.288674907122584"/>
    <n v="67.273572084054507"/>
    <n v="64.893335366555306"/>
    <n v="71.734661606578115"/>
    <n v="56.451085702190774"/>
    <n v="63.102452456349347"/>
    <x v="11"/>
    <x v="31"/>
  </r>
  <r>
    <x v="24"/>
    <n v="6.5684706911089599"/>
    <n v="8.0799680013713697"/>
    <n v="7.4917067425655119"/>
    <n v="3.7283457733032459"/>
    <n v="5.6396166134185304"/>
    <n v="7.4946747507799403"/>
    <n v="9.2811047957747217"/>
    <n v="8.2647694918966277"/>
    <n v="2.4671480999171305"/>
    <m/>
    <n v="2.4671480999171305"/>
    <n v="3.2249589490968802"/>
    <n v="11.680877742946709"/>
    <n v="6.5708260977424953"/>
    <n v="6.9909344128994304"/>
    <n v="9.2721421709894329"/>
    <n v="7.7911289326189754"/>
    <n v="8.2171997190081694"/>
    <n v="9.2583822766487547"/>
    <n v="8.7122449601071921"/>
    <x v="11"/>
    <x v="31"/>
  </r>
  <r>
    <x v="27"/>
    <n v="71.136012996866427"/>
    <n v="76.437492786189978"/>
    <n v="63.951406902739159"/>
    <n v="46.425613446976939"/>
    <n v="56.878812931447946"/>
    <n v="71.306054020928357"/>
    <n v="53.651891651545817"/>
    <n v="61.934017800105615"/>
    <n v="51.168644894245226"/>
    <m/>
    <n v="51.168644894245226"/>
    <n v="37.866131583792701"/>
    <n v="35.29313911269908"/>
    <n v="36.008322218589839"/>
    <n v="66.437865572213326"/>
    <n v="59.606498108152522"/>
    <n v="63.668958836774003"/>
    <n v="74.082336868154144"/>
    <n v="53.080245022960767"/>
    <n v="62.190069290217323"/>
    <x v="11"/>
    <x v="31"/>
  </r>
  <r>
    <x v="28"/>
    <n v="6.5951550397732328"/>
    <n v="7.7699699696369517"/>
    <n v="7.4097474844466058"/>
    <n v="3.5023713688414615"/>
    <n v="5.2036878948267029"/>
    <n v="7.315456957864213"/>
    <n v="8.8378839707738877"/>
    <n v="7.9448414634885607"/>
    <n v="2.6882476247515856"/>
    <m/>
    <n v="2.6882476247515856"/>
    <n v="3.2720306513409962"/>
    <n v="11.280978361383392"/>
    <n v="6.5760691260061801"/>
    <n v="6.8687399454798239"/>
    <n v="8.1405354947777457"/>
    <n v="7.3016014777187719"/>
    <n v="7.9121208416847537"/>
    <n v="8.9517958338262247"/>
    <n v="8.3826456592935799"/>
    <x v="11"/>
    <x v="31"/>
  </r>
  <r>
    <x v="0"/>
    <n v="6612"/>
    <n v="26938"/>
    <n v="14203"/>
    <n v="4623"/>
    <n v="1106"/>
    <n v="53482"/>
    <n v="13228"/>
    <n v="66710"/>
    <n v="10846"/>
    <s v="0"/>
    <n v="10846"/>
    <n v="993"/>
    <n v="44"/>
    <n v="1037"/>
    <n v="17633"/>
    <n v="5886"/>
    <n v="23519"/>
    <n v="24010"/>
    <n v="7298"/>
    <n v="31308"/>
    <x v="0"/>
    <x v="2"/>
  </r>
  <r>
    <x v="1"/>
    <n v="673"/>
    <n v="3042"/>
    <n v="1558"/>
    <n v="179"/>
    <n v="90"/>
    <n v="5542"/>
    <n v="4735"/>
    <n v="10277"/>
    <n v="107"/>
    <s v="0"/>
    <n v="107"/>
    <n v="43"/>
    <n v="0"/>
    <n v="43"/>
    <n v="287"/>
    <n v="137"/>
    <n v="424"/>
    <n v="5105"/>
    <n v="4598"/>
    <n v="9703"/>
    <x v="0"/>
    <x v="2"/>
  </r>
  <r>
    <x v="2"/>
    <n v="1382"/>
    <n v="5865"/>
    <n v="908"/>
    <n v="43"/>
    <n v="48"/>
    <n v="8246"/>
    <n v="2467"/>
    <n v="10713"/>
    <n v="71"/>
    <s v="0"/>
    <n v="71"/>
    <n v="22"/>
    <n v="8"/>
    <n v="30"/>
    <n v="156"/>
    <n v="99"/>
    <n v="255"/>
    <n v="7997"/>
    <n v="2360"/>
    <n v="10357"/>
    <x v="0"/>
    <x v="2"/>
  </r>
  <r>
    <x v="3"/>
    <n v="5333"/>
    <n v="25493"/>
    <n v="8743"/>
    <n v="798"/>
    <n v="453"/>
    <n v="40820"/>
    <n v="11650"/>
    <n v="52470"/>
    <n v="415"/>
    <s v="0"/>
    <n v="415"/>
    <n v="305"/>
    <n v="844"/>
    <n v="1149"/>
    <n v="14709"/>
    <n v="4113"/>
    <n v="18822"/>
    <n v="25391"/>
    <n v="6693"/>
    <n v="32084"/>
    <x v="0"/>
    <x v="2"/>
  </r>
  <r>
    <x v="4"/>
    <n v="590"/>
    <n v="3130"/>
    <n v="807"/>
    <n v="418"/>
    <n v="113"/>
    <n v="5058"/>
    <n v="3245"/>
    <n v="8303"/>
    <n v="178"/>
    <s v="0"/>
    <n v="178"/>
    <n v="34"/>
    <n v="4"/>
    <n v="38"/>
    <n v="800"/>
    <n v="97"/>
    <n v="897"/>
    <n v="4046"/>
    <n v="3144"/>
    <n v="7190"/>
    <x v="0"/>
    <x v="2"/>
  </r>
  <r>
    <x v="5"/>
    <n v="6201"/>
    <n v="32040"/>
    <n v="10699"/>
    <n v="697"/>
    <n v="1178"/>
    <n v="50815"/>
    <n v="64388"/>
    <n v="115203"/>
    <n v="355"/>
    <s v="0"/>
    <n v="355"/>
    <n v="44"/>
    <n v="0"/>
    <n v="44"/>
    <n v="4498"/>
    <n v="1518"/>
    <n v="6016"/>
    <n v="45918"/>
    <n v="62870"/>
    <n v="108788"/>
    <x v="0"/>
    <x v="2"/>
  </r>
  <r>
    <x v="25"/>
    <n v="687"/>
    <n v="1711"/>
    <n v="643"/>
    <n v="77"/>
    <n v="5"/>
    <n v="3123"/>
    <n v="5122"/>
    <n v="8245"/>
    <n v="49"/>
    <s v="0"/>
    <n v="49"/>
    <n v="1"/>
    <n v="0"/>
    <n v="1"/>
    <n v="174"/>
    <n v="81"/>
    <n v="255"/>
    <n v="2899"/>
    <n v="5041"/>
    <n v="7940"/>
    <x v="0"/>
    <x v="2"/>
  </r>
  <r>
    <x v="6"/>
    <n v="677"/>
    <n v="5186"/>
    <n v="1284"/>
    <n v="312"/>
    <n v="106"/>
    <n v="7565"/>
    <n v="2348"/>
    <n v="9913"/>
    <n v="294"/>
    <s v="0"/>
    <n v="294"/>
    <n v="70"/>
    <n v="0"/>
    <n v="70"/>
    <n v="308"/>
    <n v="259"/>
    <n v="567"/>
    <n v="6893"/>
    <n v="2089"/>
    <n v="8982"/>
    <x v="0"/>
    <x v="2"/>
  </r>
  <r>
    <x v="7"/>
    <n v="255"/>
    <n v="5017"/>
    <n v="1589"/>
    <n v="64"/>
    <n v="10"/>
    <n v="6935"/>
    <n v="13702"/>
    <n v="20637"/>
    <n v="35"/>
    <s v="0"/>
    <n v="35"/>
    <n v="8"/>
    <n v="0"/>
    <n v="8"/>
    <n v="779"/>
    <n v="1451"/>
    <n v="2230"/>
    <n v="6113"/>
    <n v="12251"/>
    <n v="18364"/>
    <x v="0"/>
    <x v="2"/>
  </r>
  <r>
    <x v="8"/>
    <n v="247"/>
    <n v="1228"/>
    <n v="1457"/>
    <n v="55"/>
    <n v="20"/>
    <n v="3007"/>
    <n v="9256"/>
    <n v="12263"/>
    <n v="46"/>
    <s v="0"/>
    <n v="46"/>
    <n v="9"/>
    <n v="0"/>
    <n v="9"/>
    <n v="328"/>
    <n v="984"/>
    <n v="1312"/>
    <n v="2624"/>
    <n v="8272"/>
    <n v="10896"/>
    <x v="0"/>
    <x v="2"/>
  </r>
  <r>
    <x v="9"/>
    <n v="162"/>
    <n v="2057"/>
    <n v="2556"/>
    <n v="634"/>
    <n v="22"/>
    <n v="5431"/>
    <n v="10668"/>
    <n v="16099"/>
    <n v="54"/>
    <s v="0"/>
    <n v="54"/>
    <n v="5"/>
    <n v="0"/>
    <n v="5"/>
    <n v="220"/>
    <n v="1124"/>
    <n v="1344"/>
    <n v="5152"/>
    <n v="9544"/>
    <n v="14696"/>
    <x v="0"/>
    <x v="2"/>
  </r>
  <r>
    <x v="10"/>
    <n v="363"/>
    <n v="2064"/>
    <n v="2752"/>
    <n v="106"/>
    <n v="14"/>
    <n v="5299"/>
    <n v="14881"/>
    <n v="20180"/>
    <n v="115"/>
    <s v="0"/>
    <n v="115"/>
    <n v="0"/>
    <n v="0"/>
    <n v="0"/>
    <n v="1073"/>
    <n v="5355"/>
    <n v="6428"/>
    <n v="4111"/>
    <n v="9526"/>
    <n v="13637"/>
    <x v="0"/>
    <x v="2"/>
  </r>
  <r>
    <x v="11"/>
    <n v="463"/>
    <n v="758"/>
    <n v="239"/>
    <n v="77"/>
    <n v="42"/>
    <n v="1579"/>
    <n v="780"/>
    <n v="2359"/>
    <n v="61"/>
    <s v="0"/>
    <n v="61"/>
    <n v="18"/>
    <n v="122"/>
    <n v="140"/>
    <n v="224"/>
    <n v="102"/>
    <n v="326"/>
    <n v="1276"/>
    <n v="556"/>
    <n v="1832"/>
    <x v="0"/>
    <x v="2"/>
  </r>
  <r>
    <x v="12"/>
    <n v="472"/>
    <n v="1284"/>
    <n v="339"/>
    <n v="86"/>
    <n v="13"/>
    <n v="2194"/>
    <n v="1151"/>
    <n v="3345"/>
    <n v="34"/>
    <s v="0"/>
    <n v="34"/>
    <n v="18"/>
    <n v="20"/>
    <n v="38"/>
    <n v="494"/>
    <n v="265"/>
    <n v="759"/>
    <n v="1648"/>
    <n v="866"/>
    <n v="2514"/>
    <x v="0"/>
    <x v="2"/>
  </r>
  <r>
    <x v="19"/>
    <n v="1203"/>
    <n v="1714"/>
    <n v="290"/>
    <n v="60"/>
    <n v="60"/>
    <n v="3327"/>
    <n v="3251"/>
    <n v="6578"/>
    <n v="67"/>
    <s v="0"/>
    <n v="67"/>
    <n v="8"/>
    <n v="0"/>
    <n v="8"/>
    <n v="72"/>
    <n v="72"/>
    <n v="144"/>
    <n v="3180"/>
    <n v="3179"/>
    <n v="6359"/>
    <x v="0"/>
    <x v="2"/>
  </r>
  <r>
    <x v="20"/>
    <n v="269"/>
    <n v="1683"/>
    <n v="962"/>
    <n v="229"/>
    <n v="32"/>
    <n v="3175"/>
    <n v="3163"/>
    <n v="6338"/>
    <n v="75"/>
    <s v="0"/>
    <n v="75"/>
    <n v="12"/>
    <n v="0"/>
    <n v="12"/>
    <n v="234"/>
    <n v="49"/>
    <n v="283"/>
    <n v="2854"/>
    <n v="3114"/>
    <n v="5968"/>
    <x v="0"/>
    <x v="2"/>
  </r>
  <r>
    <x v="13"/>
    <n v="519"/>
    <n v="2075"/>
    <n v="1189"/>
    <n v="76"/>
    <n v="46"/>
    <n v="3905"/>
    <n v="2171"/>
    <n v="6076"/>
    <n v="128"/>
    <s v="0"/>
    <n v="128"/>
    <n v="16"/>
    <n v="4"/>
    <n v="20"/>
    <n v="258"/>
    <n v="318"/>
    <n v="576"/>
    <n v="3503"/>
    <n v="1849"/>
    <n v="5352"/>
    <x v="0"/>
    <x v="2"/>
  </r>
  <r>
    <x v="14"/>
    <n v="82"/>
    <n v="101"/>
    <n v="72"/>
    <n v="48"/>
    <n v="4"/>
    <n v="307"/>
    <n v="264"/>
    <n v="571"/>
    <n v="55"/>
    <s v="0"/>
    <n v="55"/>
    <n v="8"/>
    <n v="0"/>
    <n v="8"/>
    <n v="63"/>
    <n v="32"/>
    <n v="95"/>
    <n v="181"/>
    <n v="232"/>
    <n v="413"/>
    <x v="0"/>
    <x v="2"/>
  </r>
  <r>
    <x v="16"/>
    <n v="44"/>
    <n v="265"/>
    <n v="196"/>
    <n v="165"/>
    <n v="137"/>
    <n v="807"/>
    <n v="545"/>
    <n v="1352"/>
    <n v="314"/>
    <s v="0"/>
    <n v="314"/>
    <n v="47"/>
    <n v="0"/>
    <n v="47"/>
    <n v="144"/>
    <n v="254"/>
    <n v="398"/>
    <n v="302"/>
    <n v="291"/>
    <n v="593"/>
    <x v="0"/>
    <x v="2"/>
  </r>
  <r>
    <x v="17"/>
    <n v="980"/>
    <n v="448"/>
    <n v="240"/>
    <n v="196"/>
    <n v="41"/>
    <n v="1905"/>
    <n v="1193"/>
    <n v="3098"/>
    <n v="271"/>
    <s v="0"/>
    <n v="271"/>
    <n v="19"/>
    <n v="0"/>
    <n v="19"/>
    <n v="219"/>
    <n v="103"/>
    <n v="322"/>
    <n v="1396"/>
    <n v="1090"/>
    <n v="2486"/>
    <x v="0"/>
    <x v="2"/>
  </r>
  <r>
    <x v="18"/>
    <n v="27214"/>
    <n v="122099"/>
    <n v="50726"/>
    <n v="8943"/>
    <n v="3540"/>
    <n v="212522"/>
    <n v="168208"/>
    <n v="380730"/>
    <n v="13570"/>
    <m/>
    <n v="13570"/>
    <n v="1680"/>
    <n v="1046"/>
    <n v="2726"/>
    <n v="42673"/>
    <n v="22299"/>
    <n v="64972"/>
    <n v="154599"/>
    <n v="144863"/>
    <n v="299462"/>
    <x v="0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0"/>
    <x v="2"/>
  </r>
  <r>
    <x v="22"/>
    <n v="209184"/>
    <n v="1140742"/>
    <n v="427548"/>
    <n v="36512"/>
    <n v="18591"/>
    <n v="1832577"/>
    <n v="1587962"/>
    <n v="3420539"/>
    <n v="32979"/>
    <s v="0"/>
    <n v="32979"/>
    <n v="7275"/>
    <n v="15846"/>
    <n v="23121"/>
    <n v="398582"/>
    <n v="257275"/>
    <n v="655857"/>
    <n v="1393741"/>
    <n v="1314841"/>
    <n v="2708582"/>
    <x v="0"/>
    <x v="2"/>
  </r>
  <r>
    <x v="23"/>
    <n v="57.911697285804458"/>
    <n v="70.495850557018457"/>
    <n v="66.021402430550197"/>
    <n v="52.721864441043117"/>
    <n v="55.426033033212093"/>
    <n v="67.133092311541603"/>
    <n v="52.762610748479467"/>
    <n v="59.597480713147469"/>
    <n v="42.032347280814669"/>
    <m/>
    <n v="42.032347280814669"/>
    <n v="45.657085477595082"/>
    <n v="35.695620832582449"/>
    <n v="38.326757948479923"/>
    <n v="67.514618100019646"/>
    <n v="60.90257245459086"/>
    <n v="64.756748857870406"/>
    <n v="68.153327517545165"/>
    <n v="51.708270312402909"/>
    <n v="59.038618392114415"/>
    <x v="0"/>
    <x v="2"/>
  </r>
  <r>
    <x v="24"/>
    <n v="7.6866318806496654"/>
    <n v="9.3427628399904989"/>
    <n v="8.4285770610732165"/>
    <n v="4.0827462820082747"/>
    <n v="5.2516949152542374"/>
    <n v="8.6229990306885878"/>
    <n v="9.440466565204984"/>
    <n v="8.9841593780369298"/>
    <n v="2.4302873986735447"/>
    <m/>
    <n v="2.4302873986735447"/>
    <n v="4.3303571428571432"/>
    <n v="15.149139579349905"/>
    <n v="8.4816581071166546"/>
    <n v="9.3403791624680714"/>
    <n v="11.53751289295484"/>
    <n v="10.094456073385459"/>
    <n v="9.0152006157866484"/>
    <n v="9.0764446407985471"/>
    <n v="9.0448270565213615"/>
    <x v="0"/>
    <x v="2"/>
  </r>
  <r>
    <x v="0"/>
    <n v="6260"/>
    <n v="32376"/>
    <n v="16160"/>
    <n v="5269"/>
    <n v="1385"/>
    <n v="61450"/>
    <n v="12960"/>
    <n v="74410"/>
    <n v="12703"/>
    <s v="0"/>
    <n v="12703"/>
    <n v="1073"/>
    <n v="187"/>
    <n v="1260"/>
    <n v="22345"/>
    <n v="6384"/>
    <n v="28729"/>
    <n v="25329"/>
    <n v="6389"/>
    <n v="31718"/>
    <x v="1"/>
    <x v="2"/>
  </r>
  <r>
    <x v="1"/>
    <n v="803"/>
    <n v="3851"/>
    <n v="1744"/>
    <n v="176"/>
    <n v="113"/>
    <n v="6687"/>
    <n v="6707"/>
    <n v="13394"/>
    <n v="67"/>
    <s v="0"/>
    <n v="67"/>
    <n v="35"/>
    <n v="0"/>
    <n v="35"/>
    <n v="383"/>
    <n v="206"/>
    <n v="589"/>
    <n v="6202"/>
    <n v="6501"/>
    <n v="12703"/>
    <x v="1"/>
    <x v="2"/>
  </r>
  <r>
    <x v="2"/>
    <n v="1403"/>
    <n v="5018"/>
    <n v="910"/>
    <n v="49"/>
    <n v="31"/>
    <n v="7411"/>
    <n v="1834"/>
    <n v="9245"/>
    <n v="37"/>
    <s v="0"/>
    <n v="37"/>
    <n v="13"/>
    <n v="0"/>
    <n v="13"/>
    <n v="108"/>
    <n v="33"/>
    <n v="141"/>
    <n v="7253"/>
    <n v="1801"/>
    <n v="9054"/>
    <x v="1"/>
    <x v="2"/>
  </r>
  <r>
    <x v="3"/>
    <n v="4595"/>
    <n v="23034"/>
    <n v="8344"/>
    <n v="770"/>
    <n v="444"/>
    <n v="37187"/>
    <n v="10192"/>
    <n v="47379"/>
    <n v="362"/>
    <s v="0"/>
    <n v="362"/>
    <n v="265"/>
    <n v="998"/>
    <n v="1263"/>
    <n v="12610"/>
    <n v="3893"/>
    <n v="16503"/>
    <n v="23950"/>
    <n v="5301"/>
    <n v="29251"/>
    <x v="1"/>
    <x v="2"/>
  </r>
  <r>
    <x v="4"/>
    <n v="719"/>
    <n v="4239"/>
    <n v="1270"/>
    <n v="594"/>
    <n v="160"/>
    <n v="6982"/>
    <n v="4195"/>
    <n v="11177"/>
    <n v="228"/>
    <s v="0"/>
    <n v="228"/>
    <n v="103"/>
    <n v="22"/>
    <n v="125"/>
    <n v="1233"/>
    <n v="221"/>
    <n v="1454"/>
    <n v="5418"/>
    <n v="3952"/>
    <n v="9370"/>
    <x v="1"/>
    <x v="2"/>
  </r>
  <r>
    <x v="5"/>
    <n v="9446"/>
    <n v="34635"/>
    <n v="11096"/>
    <n v="713"/>
    <n v="940"/>
    <n v="56830"/>
    <n v="62665"/>
    <n v="119495"/>
    <n v="322"/>
    <s v="0"/>
    <n v="322"/>
    <n v="54"/>
    <n v="0"/>
    <n v="54"/>
    <n v="4770"/>
    <n v="1443"/>
    <n v="6213"/>
    <n v="51684"/>
    <n v="61222"/>
    <n v="112906"/>
    <x v="1"/>
    <x v="2"/>
  </r>
  <r>
    <x v="25"/>
    <n v="670"/>
    <n v="1709"/>
    <n v="429"/>
    <n v="112"/>
    <n v="17"/>
    <n v="2937"/>
    <n v="4799"/>
    <n v="7736"/>
    <n v="45"/>
    <s v="0"/>
    <n v="45"/>
    <n v="4"/>
    <n v="0"/>
    <n v="4"/>
    <n v="163"/>
    <n v="35"/>
    <n v="198"/>
    <n v="2725"/>
    <n v="4764"/>
    <n v="7489"/>
    <x v="1"/>
    <x v="2"/>
  </r>
  <r>
    <x v="6"/>
    <n v="1094"/>
    <n v="4070"/>
    <n v="1018"/>
    <n v="232"/>
    <n v="81"/>
    <n v="6495"/>
    <n v="1624"/>
    <n v="8119"/>
    <n v="223"/>
    <s v="0"/>
    <n v="223"/>
    <n v="51"/>
    <n v="0"/>
    <n v="51"/>
    <n v="285"/>
    <n v="191"/>
    <n v="476"/>
    <n v="5936"/>
    <n v="1433"/>
    <n v="7369"/>
    <x v="1"/>
    <x v="2"/>
  </r>
  <r>
    <x v="7"/>
    <n v="330"/>
    <n v="5135"/>
    <n v="2010"/>
    <n v="83"/>
    <n v="9"/>
    <n v="7567"/>
    <n v="13747"/>
    <n v="21314"/>
    <n v="68"/>
    <s v="0"/>
    <n v="68"/>
    <n v="3"/>
    <n v="0"/>
    <n v="3"/>
    <n v="772"/>
    <n v="1448"/>
    <n v="2220"/>
    <n v="6724"/>
    <n v="12299"/>
    <n v="19023"/>
    <x v="1"/>
    <x v="2"/>
  </r>
  <r>
    <x v="8"/>
    <n v="394"/>
    <n v="2033"/>
    <n v="1809"/>
    <n v="83"/>
    <n v="12"/>
    <n v="4331"/>
    <n v="9195"/>
    <n v="13526"/>
    <n v="54"/>
    <s v="0"/>
    <n v="54"/>
    <n v="8"/>
    <n v="0"/>
    <n v="8"/>
    <n v="254"/>
    <n v="895"/>
    <n v="1149"/>
    <n v="4015"/>
    <n v="8300"/>
    <n v="12315"/>
    <x v="1"/>
    <x v="2"/>
  </r>
  <r>
    <x v="9"/>
    <n v="256"/>
    <n v="2497"/>
    <n v="2028"/>
    <n v="715"/>
    <n v="5"/>
    <n v="5501"/>
    <n v="10433"/>
    <n v="15934"/>
    <n v="66"/>
    <s v="0"/>
    <n v="66"/>
    <n v="4"/>
    <n v="0"/>
    <n v="4"/>
    <n v="223"/>
    <n v="814"/>
    <n v="1037"/>
    <n v="5208"/>
    <n v="9619"/>
    <n v="14827"/>
    <x v="1"/>
    <x v="2"/>
  </r>
  <r>
    <x v="10"/>
    <n v="395"/>
    <n v="2776"/>
    <n v="2129"/>
    <n v="60"/>
    <n v="12"/>
    <n v="5372"/>
    <n v="13584"/>
    <n v="18956"/>
    <n v="50"/>
    <s v="0"/>
    <n v="50"/>
    <n v="0"/>
    <n v="0"/>
    <n v="0"/>
    <n v="985"/>
    <n v="4452"/>
    <n v="5437"/>
    <n v="4337"/>
    <n v="9132"/>
    <n v="13469"/>
    <x v="1"/>
    <x v="2"/>
  </r>
  <r>
    <x v="11"/>
    <n v="362"/>
    <n v="887"/>
    <n v="254"/>
    <n v="102"/>
    <n v="51"/>
    <n v="1656"/>
    <n v="634"/>
    <n v="2290"/>
    <n v="64"/>
    <s v="0"/>
    <n v="64"/>
    <n v="19"/>
    <n v="9"/>
    <n v="28"/>
    <n v="259"/>
    <n v="108"/>
    <n v="367"/>
    <n v="1314"/>
    <n v="517"/>
    <n v="1831"/>
    <x v="1"/>
    <x v="2"/>
  </r>
  <r>
    <x v="12"/>
    <n v="367"/>
    <n v="1205"/>
    <n v="242"/>
    <n v="65"/>
    <n v="22"/>
    <n v="1901"/>
    <n v="813"/>
    <n v="2714"/>
    <n v="33"/>
    <s v="0"/>
    <n v="33"/>
    <n v="17"/>
    <n v="39"/>
    <n v="56"/>
    <n v="356"/>
    <n v="110"/>
    <n v="466"/>
    <n v="1495"/>
    <n v="664"/>
    <n v="2159"/>
    <x v="1"/>
    <x v="2"/>
  </r>
  <r>
    <x v="19"/>
    <n v="340"/>
    <n v="716"/>
    <n v="349"/>
    <n v="33"/>
    <n v="6"/>
    <n v="1444"/>
    <n v="1739"/>
    <n v="3183"/>
    <n v="22"/>
    <s v="0"/>
    <n v="22"/>
    <n v="4"/>
    <n v="0"/>
    <n v="4"/>
    <n v="28"/>
    <n v="37"/>
    <n v="65"/>
    <n v="1390"/>
    <n v="1702"/>
    <n v="3092"/>
    <x v="1"/>
    <x v="2"/>
  </r>
  <r>
    <x v="20"/>
    <n v="240"/>
    <n v="1846"/>
    <n v="962"/>
    <n v="224"/>
    <n v="84"/>
    <n v="3356"/>
    <n v="2880"/>
    <n v="6236"/>
    <n v="69"/>
    <s v="0"/>
    <n v="69"/>
    <n v="15"/>
    <n v="26"/>
    <n v="41"/>
    <n v="225"/>
    <n v="61"/>
    <n v="286"/>
    <n v="3047"/>
    <n v="2793"/>
    <n v="5840"/>
    <x v="1"/>
    <x v="2"/>
  </r>
  <r>
    <x v="13"/>
    <n v="414"/>
    <n v="1730"/>
    <n v="1309"/>
    <n v="118"/>
    <n v="38"/>
    <n v="3609"/>
    <n v="2104"/>
    <n v="5713"/>
    <n v="147"/>
    <s v="0"/>
    <n v="147"/>
    <n v="27"/>
    <n v="9"/>
    <n v="36"/>
    <n v="265"/>
    <n v="189"/>
    <n v="454"/>
    <n v="3170"/>
    <n v="1906"/>
    <n v="5076"/>
    <x v="1"/>
    <x v="2"/>
  </r>
  <r>
    <x v="14"/>
    <n v="206"/>
    <n v="185"/>
    <n v="77"/>
    <n v="45"/>
    <n v="9"/>
    <n v="522"/>
    <n v="216"/>
    <n v="738"/>
    <n v="76"/>
    <s v="0"/>
    <n v="76"/>
    <n v="10"/>
    <n v="0"/>
    <n v="10"/>
    <n v="91"/>
    <n v="46"/>
    <n v="137"/>
    <n v="345"/>
    <n v="170"/>
    <n v="515"/>
    <x v="1"/>
    <x v="2"/>
  </r>
  <r>
    <x v="16"/>
    <n v="63"/>
    <n v="294"/>
    <n v="159"/>
    <n v="127"/>
    <n v="127"/>
    <n v="770"/>
    <n v="334"/>
    <n v="1104"/>
    <n v="288"/>
    <s v="0"/>
    <n v="288"/>
    <n v="43"/>
    <n v="0"/>
    <n v="43"/>
    <n v="150"/>
    <n v="206"/>
    <n v="356"/>
    <n v="289"/>
    <n v="128"/>
    <n v="417"/>
    <x v="1"/>
    <x v="2"/>
  </r>
  <r>
    <x v="17"/>
    <n v="386"/>
    <n v="1071"/>
    <n v="173"/>
    <n v="183"/>
    <n v="46"/>
    <n v="1859"/>
    <n v="1060"/>
    <n v="2919"/>
    <n v="248"/>
    <s v="0"/>
    <n v="248"/>
    <n v="14"/>
    <n v="0"/>
    <n v="14"/>
    <n v="420"/>
    <n v="156"/>
    <n v="576"/>
    <n v="1177"/>
    <n v="904"/>
    <n v="2081"/>
    <x v="1"/>
    <x v="2"/>
  </r>
  <r>
    <x v="18"/>
    <n v="28743"/>
    <n v="129307"/>
    <n v="52472"/>
    <n v="9753"/>
    <n v="3592"/>
    <n v="223867"/>
    <n v="161715"/>
    <n v="385582"/>
    <n v="15172"/>
    <m/>
    <n v="15172"/>
    <n v="1762"/>
    <n v="1290"/>
    <n v="3052"/>
    <n v="45925"/>
    <n v="20928"/>
    <n v="66853"/>
    <n v="161008"/>
    <n v="139497"/>
    <n v="300505"/>
    <x v="1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1"/>
    <x v="2"/>
  </r>
  <r>
    <x v="22"/>
    <n v="191112"/>
    <n v="1011628"/>
    <n v="396622"/>
    <n v="36137"/>
    <n v="19087"/>
    <n v="1654586"/>
    <n v="1492297"/>
    <n v="3146883"/>
    <n v="39273"/>
    <s v="0"/>
    <n v="39273"/>
    <n v="7018"/>
    <n v="16698"/>
    <n v="23716"/>
    <n v="358041"/>
    <n v="232866"/>
    <n v="590907"/>
    <n v="1250254"/>
    <n v="1242733"/>
    <n v="2492987"/>
    <x v="1"/>
    <x v="2"/>
  </r>
  <r>
    <x v="23"/>
    <n v="58.577313520670884"/>
    <n v="69.215064327997524"/>
    <n v="67.807905354578409"/>
    <n v="57.771134416165751"/>
    <n v="63.001716398204387"/>
    <n v="67.106938849673668"/>
    <n v="54.896556037051482"/>
    <n v="60.704042611308388"/>
    <n v="55.417113506801378"/>
    <m/>
    <n v="55.417113506801378"/>
    <n v="48.763201778765982"/>
    <n v="41.645051875498801"/>
    <n v="43.525179856115109"/>
    <n v="67.145445134575567"/>
    <n v="61.030621979473523"/>
    <n v="64.594966265407948"/>
    <n v="67.687255292609407"/>
    <n v="54.108845279023029"/>
    <n v="60.161391678040999"/>
    <x v="1"/>
    <x v="2"/>
  </r>
  <r>
    <x v="24"/>
    <n v="6.64899279824653"/>
    <n v="7.8234589001368837"/>
    <n v="7.5587360878182652"/>
    <n v="3.7052189070029735"/>
    <n v="5.3137527839643655"/>
    <n v="7.3909330093314338"/>
    <n v="9.2279442228612059"/>
    <n v="8.1613846082026651"/>
    <n v="2.5885183232269973"/>
    <m/>
    <n v="2.5885183232269973"/>
    <n v="3.9829738933030647"/>
    <n v="12.944186046511629"/>
    <n v="7.7706422018348622"/>
    <n v="7.7962112139357647"/>
    <n v="11.127006880733944"/>
    <n v="8.8389002737349109"/>
    <n v="7.7651669482261747"/>
    <n v="8.9086718710796653"/>
    <n v="8.2959917472255036"/>
    <x v="1"/>
    <x v="2"/>
  </r>
  <r>
    <x v="27"/>
    <n v="69.316284900916372"/>
    <n v="72.056663225146394"/>
    <n v="60.925432008232107"/>
    <n v="45.386619353145868"/>
    <n v="46.009378205441315"/>
    <n v="67.590436991387321"/>
    <n v="53.204296127484739"/>
    <n v="59.983314987247859"/>
    <n v="43.924324587213967"/>
    <m/>
    <n v="43.924324587213967"/>
    <n v="32.604877158564683"/>
    <n v="33.881647440969473"/>
    <n v="33.481546082965778"/>
    <n v="64.640952891112434"/>
    <n v="60.958868331898934"/>
    <n v="63.141581917527667"/>
    <n v="69.939094149467323"/>
    <n v="52.308662697936285"/>
    <n v="59.996315953260357"/>
    <x v="1"/>
    <x v="2"/>
  </r>
  <r>
    <x v="28"/>
    <n v="7.1536358275104099"/>
    <n v="8.561331074039602"/>
    <n v="7.9862981840733349"/>
    <n v="3.8858044501497648"/>
    <n v="5.282950084127874"/>
    <n v="7.9909507343219008"/>
    <n v="9.3362966510367578"/>
    <n v="8.5701672425852653"/>
    <n v="2.5138125391413264"/>
    <m/>
    <n v="2.5138125391413264"/>
    <n v="4.152527600232423"/>
    <n v="13.931506849315069"/>
    <n v="8.1060920733817934"/>
    <n v="8.539955755208922"/>
    <n v="11.33876975038749"/>
    <n v="9.4577204627346863"/>
    <n v="8.3774916272452771"/>
    <n v="8.9941412294274858"/>
    <n v="8.6697585033843527"/>
    <x v="1"/>
    <x v="2"/>
  </r>
  <r>
    <x v="0"/>
    <n v="6346"/>
    <n v="31495"/>
    <n v="17504"/>
    <n v="5580"/>
    <n v="1214"/>
    <n v="62139"/>
    <n v="16924"/>
    <n v="79063"/>
    <n v="12934"/>
    <s v="0"/>
    <n v="12934"/>
    <n v="1143"/>
    <n v="89"/>
    <n v="1232"/>
    <n v="21956"/>
    <n v="10707"/>
    <n v="32663"/>
    <n v="26106"/>
    <n v="6128"/>
    <n v="32234"/>
    <x v="2"/>
    <x v="2"/>
  </r>
  <r>
    <x v="1"/>
    <n v="598"/>
    <n v="3062"/>
    <n v="1608"/>
    <n v="183"/>
    <n v="119"/>
    <n v="5570"/>
    <n v="6124"/>
    <n v="11694"/>
    <n v="50"/>
    <s v="0"/>
    <n v="50"/>
    <n v="46"/>
    <n v="8"/>
    <n v="54"/>
    <n v="274"/>
    <n v="116"/>
    <n v="390"/>
    <n v="5200"/>
    <n v="6000"/>
    <n v="11200"/>
    <x v="2"/>
    <x v="2"/>
  </r>
  <r>
    <x v="2"/>
    <n v="1517"/>
    <n v="5141"/>
    <n v="878"/>
    <n v="97"/>
    <n v="29"/>
    <n v="7662"/>
    <n v="1763"/>
    <n v="9425"/>
    <n v="63"/>
    <s v="0"/>
    <n v="63"/>
    <n v="10"/>
    <n v="8"/>
    <n v="18"/>
    <n v="123"/>
    <n v="19"/>
    <n v="142"/>
    <n v="7466"/>
    <n v="1736"/>
    <n v="9202"/>
    <x v="2"/>
    <x v="2"/>
  </r>
  <r>
    <x v="3"/>
    <n v="4741"/>
    <n v="26675"/>
    <n v="9040"/>
    <n v="866"/>
    <n v="411"/>
    <n v="41733"/>
    <n v="10703"/>
    <n v="52436"/>
    <n v="365"/>
    <s v="0"/>
    <n v="365"/>
    <n v="411"/>
    <n v="983"/>
    <n v="1394"/>
    <n v="15060"/>
    <n v="3749"/>
    <n v="18809"/>
    <n v="25897"/>
    <n v="5971"/>
    <n v="31868"/>
    <x v="2"/>
    <x v="2"/>
  </r>
  <r>
    <x v="4"/>
    <n v="576"/>
    <n v="4187"/>
    <n v="1380"/>
    <n v="564"/>
    <n v="183"/>
    <n v="6890"/>
    <n v="3083"/>
    <n v="9973"/>
    <n v="302"/>
    <s v="0"/>
    <n v="302"/>
    <n v="46"/>
    <n v="20"/>
    <n v="66"/>
    <n v="1551"/>
    <n v="145"/>
    <n v="1696"/>
    <n v="4991"/>
    <n v="2918"/>
    <n v="7909"/>
    <x v="2"/>
    <x v="2"/>
  </r>
  <r>
    <x v="5"/>
    <n v="7567"/>
    <n v="37292"/>
    <n v="11011"/>
    <n v="884"/>
    <n v="1122"/>
    <n v="57876"/>
    <n v="68055"/>
    <n v="125931"/>
    <n v="271"/>
    <s v="0"/>
    <n v="271"/>
    <n v="81"/>
    <n v="12"/>
    <n v="93"/>
    <n v="4328"/>
    <n v="675"/>
    <n v="5003"/>
    <n v="53196"/>
    <n v="67368"/>
    <n v="120564"/>
    <x v="2"/>
    <x v="2"/>
  </r>
  <r>
    <x v="25"/>
    <n v="806"/>
    <n v="1444"/>
    <n v="388"/>
    <n v="134"/>
    <n v="2"/>
    <n v="2774"/>
    <n v="4698"/>
    <n v="7472"/>
    <n v="52"/>
    <s v="0"/>
    <n v="52"/>
    <n v="2"/>
    <n v="0"/>
    <n v="2"/>
    <n v="125"/>
    <n v="22"/>
    <n v="147"/>
    <n v="2595"/>
    <n v="4676"/>
    <n v="7271"/>
    <x v="2"/>
    <x v="2"/>
  </r>
  <r>
    <x v="6"/>
    <n v="753"/>
    <n v="3445"/>
    <n v="892"/>
    <n v="219"/>
    <n v="66"/>
    <n v="5375"/>
    <n v="1199"/>
    <n v="6574"/>
    <n v="309"/>
    <s v="0"/>
    <n v="309"/>
    <n v="60"/>
    <n v="4"/>
    <n v="64"/>
    <n v="236"/>
    <n v="149"/>
    <n v="385"/>
    <n v="4770"/>
    <n v="1046"/>
    <n v="5816"/>
    <x v="2"/>
    <x v="2"/>
  </r>
  <r>
    <x v="7"/>
    <n v="449"/>
    <n v="5681"/>
    <n v="2034"/>
    <n v="89"/>
    <n v="29"/>
    <n v="8282"/>
    <n v="15502"/>
    <n v="23784"/>
    <n v="65"/>
    <s v="0"/>
    <n v="65"/>
    <n v="2"/>
    <n v="16"/>
    <n v="18"/>
    <n v="865"/>
    <n v="1439"/>
    <n v="2304"/>
    <n v="7350"/>
    <n v="14047"/>
    <n v="21397"/>
    <x v="2"/>
    <x v="2"/>
  </r>
  <r>
    <x v="8"/>
    <n v="467"/>
    <n v="2121"/>
    <n v="2030"/>
    <n v="65"/>
    <n v="7"/>
    <n v="4690"/>
    <n v="10466"/>
    <n v="15156"/>
    <n v="40"/>
    <s v="0"/>
    <n v="40"/>
    <n v="3"/>
    <n v="0"/>
    <n v="3"/>
    <n v="173"/>
    <n v="637"/>
    <n v="810"/>
    <n v="4474"/>
    <n v="9829"/>
    <n v="14303"/>
    <x v="2"/>
    <x v="2"/>
  </r>
  <r>
    <x v="9"/>
    <n v="219"/>
    <n v="2326"/>
    <n v="2601"/>
    <n v="1167"/>
    <n v="13"/>
    <n v="6326"/>
    <n v="11738"/>
    <n v="18064"/>
    <n v="51"/>
    <s v="0"/>
    <n v="51"/>
    <n v="1"/>
    <n v="0"/>
    <n v="1"/>
    <n v="211"/>
    <n v="1124"/>
    <n v="1335"/>
    <n v="6063"/>
    <n v="10614"/>
    <n v="16677"/>
    <x v="2"/>
    <x v="2"/>
  </r>
  <r>
    <x v="10"/>
    <n v="428"/>
    <n v="1970"/>
    <n v="3011"/>
    <n v="68"/>
    <n v="3"/>
    <n v="5480"/>
    <n v="18599"/>
    <n v="24079"/>
    <n v="72"/>
    <s v="0"/>
    <n v="72"/>
    <n v="2"/>
    <n v="0"/>
    <n v="2"/>
    <n v="1045"/>
    <n v="6129"/>
    <n v="7174"/>
    <n v="4361"/>
    <n v="12470"/>
    <n v="16831"/>
    <x v="2"/>
    <x v="2"/>
  </r>
  <r>
    <x v="11"/>
    <n v="347"/>
    <n v="804"/>
    <n v="233"/>
    <n v="72"/>
    <n v="45"/>
    <n v="1501"/>
    <n v="881"/>
    <n v="2382"/>
    <n v="49"/>
    <s v="0"/>
    <n v="49"/>
    <n v="19"/>
    <n v="53"/>
    <n v="72"/>
    <n v="221"/>
    <n v="65"/>
    <n v="286"/>
    <n v="1212"/>
    <n v="763"/>
    <n v="1975"/>
    <x v="2"/>
    <x v="2"/>
  </r>
  <r>
    <x v="12"/>
    <n v="167"/>
    <n v="879"/>
    <n v="213"/>
    <n v="48"/>
    <n v="14"/>
    <n v="1321"/>
    <n v="734"/>
    <n v="2055"/>
    <n v="51"/>
    <s v="0"/>
    <n v="51"/>
    <n v="12"/>
    <n v="37"/>
    <n v="49"/>
    <n v="325"/>
    <n v="108"/>
    <n v="433"/>
    <n v="933"/>
    <n v="589"/>
    <n v="1522"/>
    <x v="2"/>
    <x v="2"/>
  </r>
  <r>
    <x v="19"/>
    <n v="981"/>
    <n v="964"/>
    <n v="364"/>
    <n v="43"/>
    <n v="44"/>
    <n v="2396"/>
    <n v="2242"/>
    <n v="4638"/>
    <n v="36"/>
    <s v="0"/>
    <n v="36"/>
    <n v="3"/>
    <n v="0"/>
    <n v="3"/>
    <n v="42"/>
    <n v="52"/>
    <n v="94"/>
    <n v="2315"/>
    <n v="2190"/>
    <n v="4505"/>
    <x v="2"/>
    <x v="2"/>
  </r>
  <r>
    <x v="20"/>
    <n v="283"/>
    <n v="1897"/>
    <n v="934"/>
    <n v="254"/>
    <n v="38"/>
    <n v="3406"/>
    <n v="3233"/>
    <n v="6639"/>
    <n v="110"/>
    <s v="0"/>
    <n v="110"/>
    <n v="13"/>
    <n v="24"/>
    <n v="37"/>
    <n v="210"/>
    <n v="121"/>
    <n v="331"/>
    <n v="3073"/>
    <n v="3088"/>
    <n v="6161"/>
    <x v="2"/>
    <x v="2"/>
  </r>
  <r>
    <x v="13"/>
    <n v="292"/>
    <n v="1840"/>
    <n v="1217"/>
    <n v="132"/>
    <n v="121"/>
    <n v="3602"/>
    <n v="2185"/>
    <n v="5787"/>
    <n v="207"/>
    <s v="0"/>
    <n v="207"/>
    <n v="30"/>
    <n v="8"/>
    <n v="38"/>
    <n v="332"/>
    <n v="201"/>
    <n v="533"/>
    <n v="3033"/>
    <n v="1976"/>
    <n v="5009"/>
    <x v="2"/>
    <x v="2"/>
  </r>
  <r>
    <x v="14"/>
    <n v="89"/>
    <n v="217"/>
    <n v="70"/>
    <n v="35"/>
    <n v="13"/>
    <n v="424"/>
    <n v="338"/>
    <n v="762"/>
    <n v="88"/>
    <s v="0"/>
    <n v="88"/>
    <n v="8"/>
    <n v="0"/>
    <n v="8"/>
    <n v="62"/>
    <n v="69"/>
    <n v="131"/>
    <n v="266"/>
    <n v="269"/>
    <n v="535"/>
    <x v="2"/>
    <x v="2"/>
  </r>
  <r>
    <x v="16"/>
    <n v="48"/>
    <n v="166"/>
    <n v="166"/>
    <n v="129"/>
    <n v="96"/>
    <n v="605"/>
    <n v="426"/>
    <n v="1031"/>
    <n v="242"/>
    <s v="0"/>
    <n v="242"/>
    <n v="49"/>
    <n v="0"/>
    <n v="49"/>
    <n v="110"/>
    <n v="181"/>
    <n v="291"/>
    <n v="204"/>
    <n v="245"/>
    <n v="449"/>
    <x v="2"/>
    <x v="2"/>
  </r>
  <r>
    <x v="17"/>
    <n v="689"/>
    <n v="918"/>
    <n v="180"/>
    <n v="245"/>
    <n v="49"/>
    <n v="2081"/>
    <n v="482"/>
    <n v="2563"/>
    <n v="295"/>
    <s v="0"/>
    <n v="295"/>
    <n v="18"/>
    <n v="4"/>
    <n v="22"/>
    <n v="425"/>
    <n v="101"/>
    <n v="526"/>
    <n v="1343"/>
    <n v="377"/>
    <n v="1720"/>
    <x v="2"/>
    <x v="2"/>
  </r>
  <r>
    <x v="18"/>
    <n v="27363"/>
    <n v="132524"/>
    <n v="55754"/>
    <n v="10874"/>
    <n v="3618"/>
    <n v="230133"/>
    <n v="179375"/>
    <n v="409508"/>
    <n v="15652"/>
    <s v="0"/>
    <n v="15652"/>
    <n v="1959"/>
    <n v="1266"/>
    <n v="3225"/>
    <n v="47674"/>
    <n v="25809"/>
    <n v="73483"/>
    <n v="164848"/>
    <n v="152300"/>
    <n v="317148"/>
    <x v="2"/>
    <x v="2"/>
  </r>
  <r>
    <x v="21"/>
    <n v="11652"/>
    <n v="52199"/>
    <n v="20890"/>
    <n v="2234"/>
    <n v="1082"/>
    <n v="88057"/>
    <n v="97085"/>
    <n v="185142"/>
    <n v="2531"/>
    <s v="0"/>
    <n v="2531"/>
    <n v="514"/>
    <n v="1432"/>
    <n v="1946"/>
    <n v="19044"/>
    <n v="13627"/>
    <n v="32671"/>
    <n v="65968"/>
    <n v="82026"/>
    <n v="147994"/>
    <x v="2"/>
    <x v="2"/>
  </r>
  <r>
    <x v="22"/>
    <n v="190613"/>
    <n v="1066712"/>
    <n v="407720"/>
    <n v="42207"/>
    <n v="20655"/>
    <n v="1727907"/>
    <n v="1557564"/>
    <n v="3285471"/>
    <n v="36664"/>
    <s v="0"/>
    <n v="36664"/>
    <n v="8896"/>
    <n v="16021"/>
    <n v="24917"/>
    <n v="378366"/>
    <n v="230571"/>
    <n v="608937"/>
    <n v="1303981"/>
    <n v="1310972"/>
    <n v="2614953"/>
    <x v="2"/>
    <x v="2"/>
  </r>
  <r>
    <x v="23"/>
    <n v="52.770395224964844"/>
    <n v="65.92092667700345"/>
    <n v="62.959588628607605"/>
    <n v="60.945216160799376"/>
    <n v="61.579512253294375"/>
    <n v="63.29869911974172"/>
    <n v="51.752587938404488"/>
    <n v="57.244134493454197"/>
    <n v="46.728948139840178"/>
    <m/>
    <n v="46.728948139840178"/>
    <n v="55.830299987448221"/>
    <n v="36.089836006487658"/>
    <n v="41.303915393031197"/>
    <n v="64.09029005833689"/>
    <n v="54.581156480137864"/>
    <n v="60.124052010217213"/>
    <n v="63.764102634317325"/>
    <n v="51.556115566818704"/>
    <n v="56.997798951744777"/>
    <x v="2"/>
    <x v="2"/>
  </r>
  <r>
    <x v="24"/>
    <n v="6.9660855900303327"/>
    <n v="8.0491986357188132"/>
    <n v="7.3128385407325034"/>
    <n v="3.881460364171418"/>
    <n v="5.7089552238805972"/>
    <n v="7.5082973758652605"/>
    <n v="8.683283623693379"/>
    <n v="8.0229714682008648"/>
    <n v="2.3424482494249936"/>
    <m/>
    <n v="2.3424482494249936"/>
    <n v="4.5410923940786114"/>
    <n v="12.654818325434439"/>
    <n v="7.7262015503875965"/>
    <n v="7.9365272475563202"/>
    <n v="8.9337440427757766"/>
    <n v="8.2867738116299012"/>
    <n v="7.9102021255944868"/>
    <n v="8.6078266579120157"/>
    <n v="8.2452135911309554"/>
    <x v="2"/>
    <x v="2"/>
  </r>
  <r>
    <x v="27"/>
    <n v="56.34788496014037"/>
    <n v="68.521576615984557"/>
    <n v="65.522578586245416"/>
    <n v="57.1252362478862"/>
    <n v="59.902444033682478"/>
    <n v="65.804220246229406"/>
    <n v="53.078608092564934"/>
    <n v="59.131147383569846"/>
    <n v="47.814214847008209"/>
    <m/>
    <n v="47.814214847008209"/>
    <n v="50.127539991353224"/>
    <n v="37.682340161390442"/>
    <n v="40.969510106200751"/>
    <n v="66.22027351863521"/>
    <n v="58.765033471131659"/>
    <n v="63.110709803801534"/>
    <n v="66.496483143342232"/>
    <n v="52.402707000761275"/>
    <n v="58.684976718275365"/>
    <x v="2"/>
    <x v="2"/>
  </r>
  <r>
    <x v="28"/>
    <n v="7.0920427268362936"/>
    <n v="8.3845544760763673"/>
    <n v="7.7500754944889021"/>
    <n v="3.8842069665201215"/>
    <n v="5.426325581395349"/>
    <n v="7.8243028737235978"/>
    <n v="9.1063051494409955"/>
    <n v="8.3795929649095946"/>
    <n v="2.4533946028742624"/>
    <s v="0"/>
    <n v="2.4533946028742624"/>
    <n v="4.2934641733012402"/>
    <n v="13.482787340366462"/>
    <n v="7.9700099966677778"/>
    <n v="8.3288496536339078"/>
    <n v="10.439654672924272"/>
    <n v="9.038620024548484"/>
    <n v="8.2171608163095406"/>
    <n v="8.8594009068840744"/>
    <n v="8.5229464134814066"/>
    <x v="2"/>
    <x v="2"/>
  </r>
  <r>
    <x v="0"/>
    <n v="11204"/>
    <n v="52878"/>
    <n v="21685"/>
    <n v="5072"/>
    <n v="1227"/>
    <n v="92066"/>
    <n v="38355"/>
    <n v="130421"/>
    <n v="10795"/>
    <s v="0"/>
    <n v="10795"/>
    <n v="1337"/>
    <n v="210"/>
    <n v="1547"/>
    <n v="31124"/>
    <n v="16630"/>
    <n v="47754"/>
    <n v="48810"/>
    <n v="21515"/>
    <n v="70325"/>
    <x v="3"/>
    <x v="2"/>
  </r>
  <r>
    <x v="1"/>
    <n v="1016"/>
    <n v="4609"/>
    <n v="1639"/>
    <n v="129"/>
    <n v="61"/>
    <n v="7454"/>
    <n v="5968"/>
    <n v="13422"/>
    <n v="37"/>
    <s v="0"/>
    <n v="37"/>
    <n v="19"/>
    <n v="8"/>
    <n v="27"/>
    <n v="230"/>
    <n v="145"/>
    <n v="375"/>
    <n v="7168"/>
    <n v="5815"/>
    <n v="12983"/>
    <x v="3"/>
    <x v="2"/>
  </r>
  <r>
    <x v="2"/>
    <n v="2121"/>
    <n v="7039"/>
    <n v="1282"/>
    <n v="84"/>
    <n v="29"/>
    <n v="10555"/>
    <n v="1706"/>
    <n v="12261"/>
    <n v="62"/>
    <s v="0"/>
    <n v="62"/>
    <n v="6"/>
    <n v="4"/>
    <n v="10"/>
    <n v="136"/>
    <n v="38"/>
    <n v="174"/>
    <n v="10351"/>
    <n v="1664"/>
    <n v="12015"/>
    <x v="3"/>
    <x v="2"/>
  </r>
  <r>
    <x v="3"/>
    <n v="5803"/>
    <n v="24619"/>
    <n v="10142"/>
    <n v="440"/>
    <n v="275"/>
    <n v="41279"/>
    <n v="9658"/>
    <n v="50937"/>
    <n v="218"/>
    <s v="0"/>
    <n v="218"/>
    <n v="221"/>
    <n v="981"/>
    <n v="1202"/>
    <n v="12976"/>
    <n v="2766"/>
    <n v="15742"/>
    <n v="27864"/>
    <n v="5911"/>
    <n v="33775"/>
    <x v="3"/>
    <x v="2"/>
  </r>
  <r>
    <x v="4"/>
    <n v="725"/>
    <n v="5670"/>
    <n v="1505"/>
    <n v="694"/>
    <n v="229"/>
    <n v="8823"/>
    <n v="4344"/>
    <n v="13167"/>
    <n v="313"/>
    <s v="0"/>
    <n v="313"/>
    <n v="115"/>
    <n v="56"/>
    <n v="171"/>
    <n v="1943"/>
    <n v="285"/>
    <n v="2228"/>
    <n v="6452"/>
    <n v="4003"/>
    <n v="10455"/>
    <x v="3"/>
    <x v="2"/>
  </r>
  <r>
    <x v="5"/>
    <n v="8739"/>
    <n v="37439"/>
    <n v="9392"/>
    <n v="353"/>
    <n v="1110"/>
    <n v="57033"/>
    <n v="68357"/>
    <n v="125390"/>
    <n v="182"/>
    <s v="0"/>
    <n v="182"/>
    <n v="13"/>
    <n v="0"/>
    <n v="13"/>
    <n v="3386"/>
    <n v="1048"/>
    <n v="4434"/>
    <n v="53452"/>
    <n v="67309"/>
    <n v="120761"/>
    <x v="3"/>
    <x v="2"/>
  </r>
  <r>
    <x v="25"/>
    <n v="651"/>
    <n v="1372"/>
    <n v="515"/>
    <n v="39"/>
    <n v="2"/>
    <n v="2579"/>
    <n v="4734"/>
    <n v="7313"/>
    <n v="32"/>
    <s v="0"/>
    <n v="32"/>
    <n v="3"/>
    <n v="0"/>
    <n v="3"/>
    <n v="99"/>
    <n v="62"/>
    <n v="161"/>
    <n v="2445"/>
    <n v="4672"/>
    <n v="7117"/>
    <x v="3"/>
    <x v="2"/>
  </r>
  <r>
    <x v="6"/>
    <n v="779"/>
    <n v="2801"/>
    <n v="926"/>
    <n v="136"/>
    <n v="83"/>
    <n v="4725"/>
    <n v="1587"/>
    <n v="6312"/>
    <n v="164"/>
    <s v="0"/>
    <n v="164"/>
    <n v="65"/>
    <n v="15"/>
    <n v="80"/>
    <n v="298"/>
    <n v="158"/>
    <n v="456"/>
    <n v="4198"/>
    <n v="1414"/>
    <n v="5612"/>
    <x v="3"/>
    <x v="2"/>
  </r>
  <r>
    <x v="7"/>
    <n v="234"/>
    <n v="2690"/>
    <n v="791"/>
    <n v="93"/>
    <n v="6"/>
    <n v="3814"/>
    <n v="5701"/>
    <n v="9515"/>
    <n v="23"/>
    <s v="0"/>
    <n v="23"/>
    <n v="0"/>
    <n v="0"/>
    <n v="0"/>
    <n v="276"/>
    <n v="213"/>
    <n v="489"/>
    <n v="3515"/>
    <n v="5488"/>
    <n v="9003"/>
    <x v="3"/>
    <x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3419">
  <r>
    <x v="0"/>
    <x v="0"/>
    <n v="91.009090909090915"/>
    <x v="0"/>
    <x v="0"/>
  </r>
  <r>
    <x v="0"/>
    <x v="1"/>
    <n v="8.9909090909090903"/>
    <x v="0"/>
    <x v="0"/>
  </r>
  <r>
    <x v="1"/>
    <x v="2"/>
    <n v="49.245454545454542"/>
    <x v="0"/>
    <x v="0"/>
  </r>
  <r>
    <x v="1"/>
    <x v="3"/>
    <n v="49.336363636363636"/>
    <x v="0"/>
    <x v="0"/>
  </r>
  <r>
    <x v="1"/>
    <x v="4"/>
    <n v="1.4181818181818182"/>
    <x v="0"/>
    <x v="0"/>
  </r>
  <r>
    <x v="2"/>
    <x v="5"/>
    <n v="11.972727272727273"/>
    <x v="0"/>
    <x v="0"/>
  </r>
  <r>
    <x v="2"/>
    <x v="6"/>
    <n v="10.527272727272727"/>
    <x v="0"/>
    <x v="0"/>
  </r>
  <r>
    <x v="2"/>
    <x v="7"/>
    <n v="27.436363636363637"/>
    <x v="0"/>
    <x v="0"/>
  </r>
  <r>
    <x v="2"/>
    <x v="8"/>
    <n v="9.8454545454545457"/>
    <x v="0"/>
    <x v="0"/>
  </r>
  <r>
    <x v="2"/>
    <x v="9"/>
    <n v="18.336363636363636"/>
    <x v="0"/>
    <x v="0"/>
  </r>
  <r>
    <x v="2"/>
    <x v="10"/>
    <n v="16.663636363636364"/>
    <x v="0"/>
    <x v="0"/>
  </r>
  <r>
    <x v="2"/>
    <x v="4"/>
    <n v="5.2181818181818178"/>
    <x v="0"/>
    <x v="0"/>
  </r>
  <r>
    <x v="2"/>
    <x v="11"/>
    <n v="44.413101860732851"/>
    <x v="0"/>
    <x v="0"/>
  </r>
  <r>
    <x v="3"/>
    <x v="12"/>
    <n v="4.5909090909090908"/>
    <x v="0"/>
    <x v="0"/>
  </r>
  <r>
    <x v="3"/>
    <x v="13"/>
    <n v="5.6363636363636367"/>
    <x v="0"/>
    <x v="0"/>
  </r>
  <r>
    <x v="3"/>
    <x v="14"/>
    <n v="7.6818181818181817"/>
    <x v="0"/>
    <x v="0"/>
  </r>
  <r>
    <x v="3"/>
    <x v="15"/>
    <n v="14.827272727272728"/>
    <x v="0"/>
    <x v="0"/>
  </r>
  <r>
    <x v="3"/>
    <x v="16"/>
    <n v="13.363636363636363"/>
    <x v="0"/>
    <x v="0"/>
  </r>
  <r>
    <x v="3"/>
    <x v="17"/>
    <n v="11.963636363636363"/>
    <x v="0"/>
    <x v="0"/>
  </r>
  <r>
    <x v="3"/>
    <x v="18"/>
    <n v="24.718181818181819"/>
    <x v="0"/>
    <x v="0"/>
  </r>
  <r>
    <x v="3"/>
    <x v="4"/>
    <n v="17.218181818181819"/>
    <x v="0"/>
    <x v="0"/>
  </r>
  <r>
    <x v="3"/>
    <x v="19"/>
    <n v="41812.235339336708"/>
    <x v="0"/>
    <x v="0"/>
  </r>
  <r>
    <x v="0"/>
    <x v="0"/>
    <n v="67.012779552715656"/>
    <x v="1"/>
    <x v="0"/>
  </r>
  <r>
    <x v="0"/>
    <x v="1"/>
    <n v="32.987220447284344"/>
    <x v="1"/>
    <x v="0"/>
  </r>
  <r>
    <x v="1"/>
    <x v="2"/>
    <n v="50.47923322683706"/>
    <x v="1"/>
    <x v="0"/>
  </r>
  <r>
    <x v="1"/>
    <x v="3"/>
    <n v="48.56230031948882"/>
    <x v="1"/>
    <x v="0"/>
  </r>
  <r>
    <x v="1"/>
    <x v="4"/>
    <n v="0.95846645367412142"/>
    <x v="1"/>
    <x v="0"/>
  </r>
  <r>
    <x v="2"/>
    <x v="5"/>
    <n v="16.533546325878593"/>
    <x v="1"/>
    <x v="0"/>
  </r>
  <r>
    <x v="2"/>
    <x v="6"/>
    <n v="20.766773162939298"/>
    <x v="1"/>
    <x v="0"/>
  </r>
  <r>
    <x v="2"/>
    <x v="7"/>
    <n v="37.5"/>
    <x v="1"/>
    <x v="0"/>
  </r>
  <r>
    <x v="2"/>
    <x v="8"/>
    <n v="7.9872204472843453"/>
    <x v="1"/>
    <x v="0"/>
  </r>
  <r>
    <x v="2"/>
    <x v="9"/>
    <n v="8.5463258785942493"/>
    <x v="1"/>
    <x v="0"/>
  </r>
  <r>
    <x v="2"/>
    <x v="10"/>
    <n v="6.5095846645367414"/>
    <x v="1"/>
    <x v="0"/>
  </r>
  <r>
    <x v="2"/>
    <x v="4"/>
    <n v="2.1565495207667733"/>
    <x v="1"/>
    <x v="0"/>
  </r>
  <r>
    <x v="2"/>
    <x v="11"/>
    <n v="36.998367346938835"/>
    <x v="1"/>
    <x v="0"/>
  </r>
  <r>
    <x v="3"/>
    <x v="12"/>
    <n v="8.4664536741214054"/>
    <x v="1"/>
    <x v="0"/>
  </r>
  <r>
    <x v="3"/>
    <x v="13"/>
    <n v="10.862619808306709"/>
    <x v="1"/>
    <x v="0"/>
  </r>
  <r>
    <x v="3"/>
    <x v="14"/>
    <n v="13.698083067092652"/>
    <x v="1"/>
    <x v="0"/>
  </r>
  <r>
    <x v="3"/>
    <x v="15"/>
    <n v="19.88817891373802"/>
    <x v="1"/>
    <x v="0"/>
  </r>
  <r>
    <x v="3"/>
    <x v="16"/>
    <n v="13.019169329073483"/>
    <x v="1"/>
    <x v="0"/>
  </r>
  <r>
    <x v="3"/>
    <x v="17"/>
    <n v="7.9872204472843453"/>
    <x v="1"/>
    <x v="0"/>
  </r>
  <r>
    <x v="3"/>
    <x v="18"/>
    <n v="9.7843450479233223"/>
    <x v="1"/>
    <x v="0"/>
  </r>
  <r>
    <x v="3"/>
    <x v="4"/>
    <n v="16.293929712460063"/>
    <x v="1"/>
    <x v="0"/>
  </r>
  <r>
    <x v="3"/>
    <x v="19"/>
    <n v="33218.988549618385"/>
    <x v="1"/>
    <x v="0"/>
  </r>
  <r>
    <x v="0"/>
    <x v="0"/>
    <n v="99.79397373165078"/>
    <x v="2"/>
    <x v="0"/>
  </r>
  <r>
    <x v="0"/>
    <x v="1"/>
    <n v="0.20602626834921453"/>
    <x v="2"/>
    <x v="0"/>
  </r>
  <r>
    <x v="1"/>
    <x v="2"/>
    <n v="47.901107391192376"/>
    <x v="2"/>
    <x v="0"/>
  </r>
  <r>
    <x v="1"/>
    <x v="3"/>
    <n v="50.656708730363121"/>
    <x v="2"/>
    <x v="0"/>
  </r>
  <r>
    <x v="1"/>
    <x v="4"/>
    <n v="1.4421838784445016"/>
    <x v="2"/>
    <x v="0"/>
  </r>
  <r>
    <x v="2"/>
    <x v="5"/>
    <n v="9.5802214782384763"/>
    <x v="2"/>
    <x v="0"/>
  </r>
  <r>
    <x v="2"/>
    <x v="6"/>
    <n v="4.68709760494463"/>
    <x v="2"/>
    <x v="0"/>
  </r>
  <r>
    <x v="2"/>
    <x v="7"/>
    <n v="24.208086531032706"/>
    <x v="2"/>
    <x v="0"/>
  </r>
  <r>
    <x v="2"/>
    <x v="8"/>
    <n v="10.687612670615504"/>
    <x v="2"/>
    <x v="0"/>
  </r>
  <r>
    <x v="2"/>
    <x v="9"/>
    <n v="22.894669070306463"/>
    <x v="2"/>
    <x v="0"/>
  </r>
  <r>
    <x v="2"/>
    <x v="10"/>
    <n v="21.272212207056398"/>
    <x v="2"/>
    <x v="0"/>
  </r>
  <r>
    <x v="2"/>
    <x v="4"/>
    <n v="6.6701004378058206"/>
    <x v="2"/>
    <x v="0"/>
  </r>
  <r>
    <x v="2"/>
    <x v="11"/>
    <n v="48.052152317880797"/>
    <x v="2"/>
    <x v="0"/>
  </r>
  <r>
    <x v="3"/>
    <x v="12"/>
    <n v="2.1632758176667526"/>
    <x v="2"/>
    <x v="0"/>
  </r>
  <r>
    <x v="3"/>
    <x v="13"/>
    <n v="3.3479268606747361"/>
    <x v="2"/>
    <x v="0"/>
  </r>
  <r>
    <x v="3"/>
    <x v="14"/>
    <n v="5.4854493947978371"/>
    <x v="2"/>
    <x v="0"/>
  </r>
  <r>
    <x v="3"/>
    <x v="15"/>
    <n v="13.031161473087819"/>
    <x v="2"/>
    <x v="0"/>
  </r>
  <r>
    <x v="3"/>
    <x v="16"/>
    <n v="14.47334535153232"/>
    <x v="2"/>
    <x v="0"/>
  </r>
  <r>
    <x v="3"/>
    <x v="17"/>
    <n v="13.932526397115632"/>
    <x v="2"/>
    <x v="0"/>
  </r>
  <r>
    <x v="3"/>
    <x v="18"/>
    <n v="33.3505021890291"/>
    <x v="2"/>
    <x v="0"/>
  </r>
  <r>
    <x v="3"/>
    <x v="4"/>
    <n v="14.215812516095802"/>
    <x v="2"/>
    <x v="0"/>
  </r>
  <r>
    <x v="3"/>
    <x v="19"/>
    <n v="42428.764635244661"/>
    <x v="2"/>
    <x v="0"/>
  </r>
  <r>
    <x v="0"/>
    <x v="0"/>
    <n v="98.542678695350446"/>
    <x v="3"/>
    <x v="0"/>
  </r>
  <r>
    <x v="0"/>
    <x v="1"/>
    <n v="1.457321304649549"/>
    <x v="3"/>
    <x v="0"/>
  </r>
  <r>
    <x v="1"/>
    <x v="2"/>
    <n v="49.548924358084662"/>
    <x v="3"/>
    <x v="0"/>
  </r>
  <r>
    <x v="1"/>
    <x v="3"/>
    <n v="48.785565579458712"/>
    <x v="3"/>
    <x v="0"/>
  </r>
  <r>
    <x v="1"/>
    <x v="4"/>
    <n v="1.6655100624566272"/>
    <x v="3"/>
    <x v="0"/>
  </r>
  <r>
    <x v="2"/>
    <x v="5"/>
    <n v="9.5072866065232482"/>
    <x v="3"/>
    <x v="0"/>
  </r>
  <r>
    <x v="2"/>
    <x v="6"/>
    <n v="8.8827203331020126"/>
    <x v="3"/>
    <x v="0"/>
  </r>
  <r>
    <x v="2"/>
    <x v="7"/>
    <n v="23.317140874392784"/>
    <x v="3"/>
    <x v="0"/>
  </r>
  <r>
    <x v="2"/>
    <x v="8"/>
    <n v="12.005551700208189"/>
    <x v="3"/>
    <x v="0"/>
  </r>
  <r>
    <x v="2"/>
    <x v="9"/>
    <n v="22.414989590562108"/>
    <x v="3"/>
    <x v="0"/>
  </r>
  <r>
    <x v="2"/>
    <x v="10"/>
    <n v="20.263705759888968"/>
    <x v="3"/>
    <x v="0"/>
  </r>
  <r>
    <x v="2"/>
    <x v="4"/>
    <n v="3.6086051353226924"/>
    <x v="3"/>
    <x v="0"/>
  </r>
  <r>
    <x v="2"/>
    <x v="11"/>
    <n v="47.259899208063324"/>
    <x v="3"/>
    <x v="0"/>
  </r>
  <r>
    <x v="3"/>
    <x v="12"/>
    <n v="3.4698126301179735"/>
    <x v="3"/>
    <x v="0"/>
  </r>
  <r>
    <x v="3"/>
    <x v="13"/>
    <n v="3.8167938931297711"/>
    <x v="3"/>
    <x v="0"/>
  </r>
  <r>
    <x v="3"/>
    <x v="14"/>
    <n v="7.0784177654406664"/>
    <x v="3"/>
    <x v="0"/>
  </r>
  <r>
    <x v="3"/>
    <x v="15"/>
    <n v="14.920194309507286"/>
    <x v="3"/>
    <x v="0"/>
  </r>
  <r>
    <x v="3"/>
    <x v="16"/>
    <n v="13.532269257460097"/>
    <x v="3"/>
    <x v="0"/>
  </r>
  <r>
    <x v="3"/>
    <x v="17"/>
    <n v="13.1852879944483"/>
    <x v="3"/>
    <x v="0"/>
  </r>
  <r>
    <x v="3"/>
    <x v="18"/>
    <n v="21.443442054129076"/>
    <x v="3"/>
    <x v="0"/>
  </r>
  <r>
    <x v="3"/>
    <x v="4"/>
    <n v="22.553782095766827"/>
    <x v="3"/>
    <x v="0"/>
  </r>
  <r>
    <x v="3"/>
    <x v="19"/>
    <n v="45174.731182795673"/>
    <x v="3"/>
    <x v="0"/>
  </r>
  <r>
    <x v="0"/>
    <x v="0"/>
    <n v="96.601073345259394"/>
    <x v="4"/>
    <x v="0"/>
  </r>
  <r>
    <x v="0"/>
    <x v="1"/>
    <n v="3.3989266547406083"/>
    <x v="4"/>
    <x v="0"/>
  </r>
  <r>
    <x v="1"/>
    <x v="2"/>
    <n v="51.25223613595707"/>
    <x v="4"/>
    <x v="0"/>
  </r>
  <r>
    <x v="1"/>
    <x v="3"/>
    <n v="46.779964221824685"/>
    <x v="4"/>
    <x v="0"/>
  </r>
  <r>
    <x v="1"/>
    <x v="4"/>
    <n v="1.9677996422182469"/>
    <x v="4"/>
    <x v="0"/>
  </r>
  <r>
    <x v="2"/>
    <x v="5"/>
    <n v="6.1717352415026836"/>
    <x v="4"/>
    <x v="0"/>
  </r>
  <r>
    <x v="2"/>
    <x v="6"/>
    <n v="5.4561717352415027"/>
    <x v="4"/>
    <x v="0"/>
  </r>
  <r>
    <x v="2"/>
    <x v="7"/>
    <n v="22.361359570661897"/>
    <x v="4"/>
    <x v="0"/>
  </r>
  <r>
    <x v="2"/>
    <x v="8"/>
    <n v="8.9445438282647594"/>
    <x v="4"/>
    <x v="0"/>
  </r>
  <r>
    <x v="2"/>
    <x v="9"/>
    <n v="24.77638640429338"/>
    <x v="4"/>
    <x v="0"/>
  </r>
  <r>
    <x v="2"/>
    <x v="10"/>
    <n v="25.402504472271914"/>
    <x v="4"/>
    <x v="0"/>
  </r>
  <r>
    <x v="2"/>
    <x v="4"/>
    <n v="6.8872987477638636"/>
    <x v="4"/>
    <x v="0"/>
  </r>
  <r>
    <x v="2"/>
    <x v="11"/>
    <n v="50.12007684918354"/>
    <x v="4"/>
    <x v="0"/>
  </r>
  <r>
    <x v="3"/>
    <x v="12"/>
    <n v="2.3255813953488373"/>
    <x v="4"/>
    <x v="0"/>
  </r>
  <r>
    <x v="3"/>
    <x v="13"/>
    <n v="2.2361359570661898"/>
    <x v="4"/>
    <x v="0"/>
  </r>
  <r>
    <x v="3"/>
    <x v="14"/>
    <n v="3.1305903398926653"/>
    <x v="4"/>
    <x v="0"/>
  </r>
  <r>
    <x v="3"/>
    <x v="15"/>
    <n v="10.017889087656529"/>
    <x v="4"/>
    <x v="0"/>
  </r>
  <r>
    <x v="3"/>
    <x v="16"/>
    <n v="12.9695885509839"/>
    <x v="4"/>
    <x v="0"/>
  </r>
  <r>
    <x v="3"/>
    <x v="17"/>
    <n v="16.189624329159212"/>
    <x v="4"/>
    <x v="0"/>
  </r>
  <r>
    <x v="3"/>
    <x v="18"/>
    <n v="41.502683363148478"/>
    <x v="4"/>
    <x v="0"/>
  </r>
  <r>
    <x v="3"/>
    <x v="4"/>
    <n v="11.627906976744185"/>
    <x v="4"/>
    <x v="0"/>
  </r>
  <r>
    <x v="3"/>
    <x v="19"/>
    <n v="54552.631578947374"/>
    <x v="4"/>
    <x v="0"/>
  </r>
  <r>
    <x v="0"/>
    <x v="0"/>
    <n v="90.613718411552341"/>
    <x v="5"/>
    <x v="0"/>
  </r>
  <r>
    <x v="0"/>
    <x v="1"/>
    <n v="9.3862815884476536"/>
    <x v="5"/>
    <x v="0"/>
  </r>
  <r>
    <x v="1"/>
    <x v="2"/>
    <n v="46.931407942238266"/>
    <x v="5"/>
    <x v="0"/>
  </r>
  <r>
    <x v="1"/>
    <x v="3"/>
    <n v="51.624548736462096"/>
    <x v="5"/>
    <x v="0"/>
  </r>
  <r>
    <x v="1"/>
    <x v="4"/>
    <n v="1.4440433212996391"/>
    <x v="5"/>
    <x v="0"/>
  </r>
  <r>
    <x v="2"/>
    <x v="5"/>
    <n v="5.7761732851985563"/>
    <x v="5"/>
    <x v="0"/>
  </r>
  <r>
    <x v="2"/>
    <x v="6"/>
    <n v="4.6931407942238268"/>
    <x v="5"/>
    <x v="0"/>
  </r>
  <r>
    <x v="2"/>
    <x v="7"/>
    <n v="22.743682310469314"/>
    <x v="5"/>
    <x v="0"/>
  </r>
  <r>
    <x v="2"/>
    <x v="8"/>
    <n v="8.3032490974729249"/>
    <x v="5"/>
    <x v="0"/>
  </r>
  <r>
    <x v="2"/>
    <x v="9"/>
    <n v="25.992779783393502"/>
    <x v="5"/>
    <x v="0"/>
  </r>
  <r>
    <x v="2"/>
    <x v="10"/>
    <n v="26.714801444043321"/>
    <x v="5"/>
    <x v="0"/>
  </r>
  <r>
    <x v="2"/>
    <x v="4"/>
    <n v="5.7761732851985563"/>
    <x v="5"/>
    <x v="0"/>
  </r>
  <r>
    <x v="2"/>
    <x v="11"/>
    <n v="50.624521072796959"/>
    <x v="5"/>
    <x v="0"/>
  </r>
  <r>
    <x v="3"/>
    <x v="12"/>
    <n v="3.2490974729241877"/>
    <x v="5"/>
    <x v="0"/>
  </r>
  <r>
    <x v="3"/>
    <x v="13"/>
    <n v="3.6101083032490973"/>
    <x v="5"/>
    <x v="0"/>
  </r>
  <r>
    <x v="3"/>
    <x v="14"/>
    <n v="5.4151624548736459"/>
    <x v="5"/>
    <x v="0"/>
  </r>
  <r>
    <x v="3"/>
    <x v="15"/>
    <n v="16.967509025270758"/>
    <x v="5"/>
    <x v="0"/>
  </r>
  <r>
    <x v="3"/>
    <x v="16"/>
    <n v="12.996389891696751"/>
    <x v="5"/>
    <x v="0"/>
  </r>
  <r>
    <x v="3"/>
    <x v="17"/>
    <n v="17.689530685920577"/>
    <x v="5"/>
    <x v="0"/>
  </r>
  <r>
    <x v="3"/>
    <x v="18"/>
    <n v="29.602888086642601"/>
    <x v="5"/>
    <x v="0"/>
  </r>
  <r>
    <x v="3"/>
    <x v="4"/>
    <n v="10.469314079422382"/>
    <x v="5"/>
    <x v="0"/>
  </r>
  <r>
    <x v="3"/>
    <x v="19"/>
    <n v="48350.806451612902"/>
    <x v="5"/>
    <x v="0"/>
  </r>
  <r>
    <x v="0"/>
    <x v="0"/>
    <n v="98.678414096916299"/>
    <x v="6"/>
    <x v="0"/>
  </r>
  <r>
    <x v="0"/>
    <x v="1"/>
    <n v="1.3215859030837005"/>
    <x v="6"/>
    <x v="0"/>
  </r>
  <r>
    <x v="1"/>
    <x v="2"/>
    <n v="56.387665198237883"/>
    <x v="6"/>
    <x v="0"/>
  </r>
  <r>
    <x v="1"/>
    <x v="3"/>
    <n v="41.85022026431718"/>
    <x v="6"/>
    <x v="0"/>
  </r>
  <r>
    <x v="1"/>
    <x v="4"/>
    <n v="1.7621145374449338"/>
    <x v="6"/>
    <x v="0"/>
  </r>
  <r>
    <x v="2"/>
    <x v="5"/>
    <n v="3.9647577092511015"/>
    <x v="6"/>
    <x v="0"/>
  </r>
  <r>
    <x v="2"/>
    <x v="6"/>
    <n v="6.1674008810572687"/>
    <x v="6"/>
    <x v="0"/>
  </r>
  <r>
    <x v="2"/>
    <x v="7"/>
    <n v="18.942731277533039"/>
    <x v="6"/>
    <x v="0"/>
  </r>
  <r>
    <x v="2"/>
    <x v="8"/>
    <n v="8.3700440528634363"/>
    <x v="6"/>
    <x v="0"/>
  </r>
  <r>
    <x v="2"/>
    <x v="9"/>
    <n v="25.110132158590307"/>
    <x v="6"/>
    <x v="0"/>
  </r>
  <r>
    <x v="2"/>
    <x v="10"/>
    <n v="30.396475770925111"/>
    <x v="6"/>
    <x v="0"/>
  </r>
  <r>
    <x v="2"/>
    <x v="4"/>
    <n v="7.0484581497797354"/>
    <x v="6"/>
    <x v="0"/>
  </r>
  <r>
    <x v="2"/>
    <x v="11"/>
    <n v="52.398104265402814"/>
    <x v="6"/>
    <x v="0"/>
  </r>
  <r>
    <x v="3"/>
    <x v="12"/>
    <n v="1.7621145374449338"/>
    <x v="6"/>
    <x v="0"/>
  </r>
  <r>
    <x v="3"/>
    <x v="13"/>
    <n v="1.7621145374449338"/>
    <x v="6"/>
    <x v="0"/>
  </r>
  <r>
    <x v="3"/>
    <x v="14"/>
    <n v="0.88105726872246692"/>
    <x v="6"/>
    <x v="0"/>
  </r>
  <r>
    <x v="3"/>
    <x v="15"/>
    <n v="4.8458149779735686"/>
    <x v="6"/>
    <x v="0"/>
  </r>
  <r>
    <x v="3"/>
    <x v="16"/>
    <n v="9.6916299559471373"/>
    <x v="6"/>
    <x v="0"/>
  </r>
  <r>
    <x v="3"/>
    <x v="17"/>
    <n v="14.977973568281937"/>
    <x v="6"/>
    <x v="0"/>
  </r>
  <r>
    <x v="3"/>
    <x v="18"/>
    <n v="56.828193832599119"/>
    <x v="6"/>
    <x v="0"/>
  </r>
  <r>
    <x v="3"/>
    <x v="4"/>
    <n v="9.251101321585903"/>
    <x v="6"/>
    <x v="0"/>
  </r>
  <r>
    <x v="3"/>
    <x v="19"/>
    <n v="60699.02912621358"/>
    <x v="6"/>
    <x v="0"/>
  </r>
  <r>
    <x v="0"/>
    <x v="0"/>
    <n v="97.264437689969611"/>
    <x v="7"/>
    <x v="0"/>
  </r>
  <r>
    <x v="0"/>
    <x v="1"/>
    <n v="2.735562310030395"/>
    <x v="7"/>
    <x v="0"/>
  </r>
  <r>
    <x v="1"/>
    <x v="2"/>
    <n v="51.975683890577507"/>
    <x v="7"/>
    <x v="0"/>
  </r>
  <r>
    <x v="1"/>
    <x v="3"/>
    <n v="46.200607902735563"/>
    <x v="7"/>
    <x v="0"/>
  </r>
  <r>
    <x v="1"/>
    <x v="4"/>
    <n v="1.8237082066869301"/>
    <x v="7"/>
    <x v="0"/>
  </r>
  <r>
    <x v="2"/>
    <x v="5"/>
    <n v="7.2948328267477205"/>
    <x v="7"/>
    <x v="0"/>
  </r>
  <r>
    <x v="2"/>
    <x v="6"/>
    <n v="5.7750759878419453"/>
    <x v="7"/>
    <x v="0"/>
  </r>
  <r>
    <x v="2"/>
    <x v="7"/>
    <n v="17.62917933130699"/>
    <x v="7"/>
    <x v="0"/>
  </r>
  <r>
    <x v="2"/>
    <x v="8"/>
    <n v="8.8145896656534948"/>
    <x v="7"/>
    <x v="0"/>
  </r>
  <r>
    <x v="2"/>
    <x v="9"/>
    <n v="24.316109422492403"/>
    <x v="7"/>
    <x v="0"/>
  </r>
  <r>
    <x v="2"/>
    <x v="10"/>
    <n v="29.179331306990882"/>
    <x v="7"/>
    <x v="0"/>
  </r>
  <r>
    <x v="2"/>
    <x v="4"/>
    <n v="6.9908814589665651"/>
    <x v="7"/>
    <x v="0"/>
  </r>
  <r>
    <x v="2"/>
    <x v="11"/>
    <n v="51.052287581699339"/>
    <x v="7"/>
    <x v="0"/>
  </r>
  <r>
    <x v="3"/>
    <x v="12"/>
    <n v="2.1276595744680851"/>
    <x v="7"/>
    <x v="0"/>
  </r>
  <r>
    <x v="3"/>
    <x v="13"/>
    <n v="1.8237082066869301"/>
    <x v="7"/>
    <x v="0"/>
  </r>
  <r>
    <x v="3"/>
    <x v="14"/>
    <n v="4.2553191489361701"/>
    <x v="7"/>
    <x v="0"/>
  </r>
  <r>
    <x v="3"/>
    <x v="15"/>
    <n v="10.94224924012158"/>
    <x v="7"/>
    <x v="0"/>
  </r>
  <r>
    <x v="3"/>
    <x v="16"/>
    <n v="16.109422492401215"/>
    <x v="7"/>
    <x v="0"/>
  </r>
  <r>
    <x v="3"/>
    <x v="17"/>
    <n v="19.756838905775076"/>
    <x v="7"/>
    <x v="0"/>
  </r>
  <r>
    <x v="3"/>
    <x v="18"/>
    <n v="32.218844984802431"/>
    <x v="7"/>
    <x v="0"/>
  </r>
  <r>
    <x v="3"/>
    <x v="4"/>
    <n v="12.76595744680851"/>
    <x v="7"/>
    <x v="0"/>
  </r>
  <r>
    <x v="3"/>
    <x v="19"/>
    <n v="51825.783972125435"/>
    <x v="7"/>
    <x v="0"/>
  </r>
  <r>
    <x v="0"/>
    <x v="0"/>
    <n v="100"/>
    <x v="8"/>
    <x v="0"/>
  </r>
  <r>
    <x v="0"/>
    <x v="1"/>
    <n v="0"/>
    <x v="8"/>
    <x v="0"/>
  </r>
  <r>
    <x v="1"/>
    <x v="2"/>
    <n v="50.526315789473685"/>
    <x v="8"/>
    <x v="0"/>
  </r>
  <r>
    <x v="1"/>
    <x v="3"/>
    <n v="46.666666666666664"/>
    <x v="8"/>
    <x v="0"/>
  </r>
  <r>
    <x v="1"/>
    <x v="4"/>
    <n v="2.807017543859649"/>
    <x v="8"/>
    <x v="0"/>
  </r>
  <r>
    <x v="2"/>
    <x v="5"/>
    <n v="7.0175438596491224"/>
    <x v="8"/>
    <x v="0"/>
  </r>
  <r>
    <x v="2"/>
    <x v="6"/>
    <n v="5.2631578947368425"/>
    <x v="8"/>
    <x v="0"/>
  </r>
  <r>
    <x v="2"/>
    <x v="7"/>
    <n v="30.17543859649123"/>
    <x v="8"/>
    <x v="0"/>
  </r>
  <r>
    <x v="2"/>
    <x v="8"/>
    <n v="10.175438596491228"/>
    <x v="8"/>
    <x v="0"/>
  </r>
  <r>
    <x v="2"/>
    <x v="9"/>
    <n v="23.859649122807017"/>
    <x v="8"/>
    <x v="0"/>
  </r>
  <r>
    <x v="2"/>
    <x v="10"/>
    <n v="15.789473684210526"/>
    <x v="8"/>
    <x v="0"/>
  </r>
  <r>
    <x v="2"/>
    <x v="4"/>
    <n v="7.7192982456140351"/>
    <x v="8"/>
    <x v="0"/>
  </r>
  <r>
    <x v="2"/>
    <x v="11"/>
    <n v="46.707224334600753"/>
    <x v="8"/>
    <x v="0"/>
  </r>
  <r>
    <x v="3"/>
    <x v="12"/>
    <n v="2.1052631578947367"/>
    <x v="8"/>
    <x v="0"/>
  </r>
  <r>
    <x v="3"/>
    <x v="13"/>
    <n v="1.7543859649122806"/>
    <x v="8"/>
    <x v="0"/>
  </r>
  <r>
    <x v="3"/>
    <x v="14"/>
    <n v="1.4035087719298245"/>
    <x v="8"/>
    <x v="0"/>
  </r>
  <r>
    <x v="3"/>
    <x v="15"/>
    <n v="6.3157894736842106"/>
    <x v="8"/>
    <x v="0"/>
  </r>
  <r>
    <x v="3"/>
    <x v="16"/>
    <n v="11.929824561403509"/>
    <x v="8"/>
    <x v="0"/>
  </r>
  <r>
    <x v="3"/>
    <x v="17"/>
    <n v="11.578947368421053"/>
    <x v="8"/>
    <x v="0"/>
  </r>
  <r>
    <x v="3"/>
    <x v="18"/>
    <n v="51.578947368421055"/>
    <x v="8"/>
    <x v="0"/>
  </r>
  <r>
    <x v="3"/>
    <x v="4"/>
    <n v="13.333333333333334"/>
    <x v="8"/>
    <x v="0"/>
  </r>
  <r>
    <x v="3"/>
    <x v="19"/>
    <n v="58821.862348178103"/>
    <x v="8"/>
    <x v="0"/>
  </r>
  <r>
    <x v="0"/>
    <x v="0"/>
    <n v="99.7229916897507"/>
    <x v="9"/>
    <x v="0"/>
  </r>
  <r>
    <x v="0"/>
    <x v="1"/>
    <n v="0.2770083102493075"/>
    <x v="9"/>
    <x v="0"/>
  </r>
  <r>
    <x v="1"/>
    <x v="2"/>
    <n v="45.983379501385045"/>
    <x v="9"/>
    <x v="0"/>
  </r>
  <r>
    <x v="1"/>
    <x v="3"/>
    <n v="52.908587257617725"/>
    <x v="9"/>
    <x v="0"/>
  </r>
  <r>
    <x v="1"/>
    <x v="4"/>
    <n v="1.10803324099723"/>
    <x v="9"/>
    <x v="0"/>
  </r>
  <r>
    <x v="2"/>
    <x v="5"/>
    <n v="13.296398891966758"/>
    <x v="9"/>
    <x v="0"/>
  </r>
  <r>
    <x v="2"/>
    <x v="6"/>
    <n v="7.4792243767313016"/>
    <x v="9"/>
    <x v="0"/>
  </r>
  <r>
    <x v="2"/>
    <x v="7"/>
    <n v="21.883656509695292"/>
    <x v="9"/>
    <x v="0"/>
  </r>
  <r>
    <x v="2"/>
    <x v="8"/>
    <n v="12.465373961218837"/>
    <x v="9"/>
    <x v="0"/>
  </r>
  <r>
    <x v="2"/>
    <x v="9"/>
    <n v="19.94459833795014"/>
    <x v="9"/>
    <x v="0"/>
  </r>
  <r>
    <x v="2"/>
    <x v="10"/>
    <n v="18.282548476454295"/>
    <x v="9"/>
    <x v="0"/>
  </r>
  <r>
    <x v="2"/>
    <x v="4"/>
    <n v="6.6481994459833791"/>
    <x v="9"/>
    <x v="0"/>
  </r>
  <r>
    <x v="2"/>
    <x v="11"/>
    <n v="45.735905044510417"/>
    <x v="9"/>
    <x v="0"/>
  </r>
  <r>
    <x v="3"/>
    <x v="12"/>
    <n v="2.770083102493075"/>
    <x v="9"/>
    <x v="0"/>
  </r>
  <r>
    <x v="3"/>
    <x v="13"/>
    <n v="0.554016620498615"/>
    <x v="9"/>
    <x v="0"/>
  </r>
  <r>
    <x v="3"/>
    <x v="14"/>
    <n v="3.0470914127423825"/>
    <x v="9"/>
    <x v="0"/>
  </r>
  <r>
    <x v="3"/>
    <x v="15"/>
    <n v="13.296398891966758"/>
    <x v="9"/>
    <x v="0"/>
  </r>
  <r>
    <x v="3"/>
    <x v="16"/>
    <n v="11.357340720221607"/>
    <x v="9"/>
    <x v="0"/>
  </r>
  <r>
    <x v="3"/>
    <x v="17"/>
    <n v="11.634349030470915"/>
    <x v="9"/>
    <x v="0"/>
  </r>
  <r>
    <x v="3"/>
    <x v="18"/>
    <n v="30.193905817174514"/>
    <x v="9"/>
    <x v="0"/>
  </r>
  <r>
    <x v="3"/>
    <x v="4"/>
    <n v="27.146814404432131"/>
    <x v="9"/>
    <x v="0"/>
  </r>
  <r>
    <x v="3"/>
    <x v="19"/>
    <n v="51707.224334600782"/>
    <x v="9"/>
    <x v="0"/>
  </r>
  <r>
    <x v="0"/>
    <x v="0"/>
    <n v="90.688259109311744"/>
    <x v="10"/>
    <x v="0"/>
  </r>
  <r>
    <x v="0"/>
    <x v="1"/>
    <n v="9.3117408906882595"/>
    <x v="10"/>
    <x v="0"/>
  </r>
  <r>
    <x v="1"/>
    <x v="2"/>
    <n v="50.607287449392715"/>
    <x v="10"/>
    <x v="0"/>
  </r>
  <r>
    <x v="1"/>
    <x v="3"/>
    <n v="48.178137651821864"/>
    <x v="10"/>
    <x v="0"/>
  </r>
  <r>
    <x v="1"/>
    <x v="4"/>
    <n v="1.214574898785425"/>
    <x v="10"/>
    <x v="0"/>
  </r>
  <r>
    <x v="2"/>
    <x v="5"/>
    <n v="8.9068825910931171"/>
    <x v="10"/>
    <x v="0"/>
  </r>
  <r>
    <x v="2"/>
    <x v="6"/>
    <n v="13.765182186234817"/>
    <x v="10"/>
    <x v="0"/>
  </r>
  <r>
    <x v="2"/>
    <x v="7"/>
    <n v="27.125506072874494"/>
    <x v="10"/>
    <x v="0"/>
  </r>
  <r>
    <x v="2"/>
    <x v="8"/>
    <n v="8.097165991902834"/>
    <x v="10"/>
    <x v="0"/>
  </r>
  <r>
    <x v="2"/>
    <x v="9"/>
    <n v="20.242914979757085"/>
    <x v="10"/>
    <x v="0"/>
  </r>
  <r>
    <x v="2"/>
    <x v="10"/>
    <n v="20.647773279352226"/>
    <x v="10"/>
    <x v="0"/>
  </r>
  <r>
    <x v="2"/>
    <x v="4"/>
    <n v="1.214574898785425"/>
    <x v="10"/>
    <x v="0"/>
  </r>
  <r>
    <x v="2"/>
    <x v="11"/>
    <n v="45.963114754098385"/>
    <x v="10"/>
    <x v="0"/>
  </r>
  <r>
    <x v="3"/>
    <x v="12"/>
    <n v="4.8582995951417001"/>
    <x v="10"/>
    <x v="0"/>
  </r>
  <r>
    <x v="3"/>
    <x v="13"/>
    <n v="7.6923076923076925"/>
    <x v="10"/>
    <x v="0"/>
  </r>
  <r>
    <x v="3"/>
    <x v="14"/>
    <n v="8.097165991902834"/>
    <x v="10"/>
    <x v="0"/>
  </r>
  <r>
    <x v="3"/>
    <x v="15"/>
    <n v="18.218623481781375"/>
    <x v="10"/>
    <x v="0"/>
  </r>
  <r>
    <x v="3"/>
    <x v="16"/>
    <n v="14.574898785425102"/>
    <x v="10"/>
    <x v="0"/>
  </r>
  <r>
    <x v="3"/>
    <x v="17"/>
    <n v="12.550607287449393"/>
    <x v="10"/>
    <x v="0"/>
  </r>
  <r>
    <x v="3"/>
    <x v="18"/>
    <n v="16.194331983805668"/>
    <x v="10"/>
    <x v="0"/>
  </r>
  <r>
    <x v="3"/>
    <x v="4"/>
    <n v="17.813765182186234"/>
    <x v="10"/>
    <x v="0"/>
  </r>
  <r>
    <x v="3"/>
    <x v="19"/>
    <n v="40359.605911330058"/>
    <x v="10"/>
    <x v="0"/>
  </r>
  <r>
    <x v="0"/>
    <x v="0"/>
    <n v="99.193548387096769"/>
    <x v="11"/>
    <x v="0"/>
  </r>
  <r>
    <x v="0"/>
    <x v="1"/>
    <n v="0.80645161290322576"/>
    <x v="11"/>
    <x v="0"/>
  </r>
  <r>
    <x v="1"/>
    <x v="2"/>
    <n v="59.677419354838712"/>
    <x v="11"/>
    <x v="0"/>
  </r>
  <r>
    <x v="1"/>
    <x v="3"/>
    <n v="39.91935483870968"/>
    <x v="11"/>
    <x v="0"/>
  </r>
  <r>
    <x v="1"/>
    <x v="4"/>
    <n v="0.40322580645161288"/>
    <x v="11"/>
    <x v="0"/>
  </r>
  <r>
    <x v="2"/>
    <x v="5"/>
    <n v="10.887096774193548"/>
    <x v="11"/>
    <x v="0"/>
  </r>
  <r>
    <x v="2"/>
    <x v="6"/>
    <n v="4.435483870967742"/>
    <x v="11"/>
    <x v="0"/>
  </r>
  <r>
    <x v="2"/>
    <x v="7"/>
    <n v="26.20967741935484"/>
    <x v="11"/>
    <x v="0"/>
  </r>
  <r>
    <x v="2"/>
    <x v="8"/>
    <n v="9.67741935483871"/>
    <x v="11"/>
    <x v="0"/>
  </r>
  <r>
    <x v="2"/>
    <x v="9"/>
    <n v="20.967741935483872"/>
    <x v="11"/>
    <x v="0"/>
  </r>
  <r>
    <x v="2"/>
    <x v="10"/>
    <n v="20.161290322580644"/>
    <x v="11"/>
    <x v="0"/>
  </r>
  <r>
    <x v="2"/>
    <x v="4"/>
    <n v="7.661290322580645"/>
    <x v="11"/>
    <x v="0"/>
  </r>
  <r>
    <x v="2"/>
    <x v="11"/>
    <n v="47.742358078602642"/>
    <x v="11"/>
    <x v="0"/>
  </r>
  <r>
    <x v="3"/>
    <x v="12"/>
    <n v="1.6129032258064515"/>
    <x v="11"/>
    <x v="0"/>
  </r>
  <r>
    <x v="3"/>
    <x v="13"/>
    <n v="3.629032258064516"/>
    <x v="11"/>
    <x v="0"/>
  </r>
  <r>
    <x v="3"/>
    <x v="14"/>
    <n v="6.854838709677419"/>
    <x v="11"/>
    <x v="0"/>
  </r>
  <r>
    <x v="3"/>
    <x v="15"/>
    <n v="20.967741935483872"/>
    <x v="11"/>
    <x v="0"/>
  </r>
  <r>
    <x v="3"/>
    <x v="16"/>
    <n v="15.725806451612904"/>
    <x v="11"/>
    <x v="0"/>
  </r>
  <r>
    <x v="3"/>
    <x v="17"/>
    <n v="7.258064516129032"/>
    <x v="11"/>
    <x v="0"/>
  </r>
  <r>
    <x v="3"/>
    <x v="18"/>
    <n v="17.741935483870968"/>
    <x v="11"/>
    <x v="0"/>
  </r>
  <r>
    <x v="3"/>
    <x v="4"/>
    <n v="26.20967741935484"/>
    <x v="11"/>
    <x v="0"/>
  </r>
  <r>
    <x v="3"/>
    <x v="19"/>
    <n v="42918.03278688524"/>
    <x v="11"/>
    <x v="0"/>
  </r>
  <r>
    <x v="0"/>
    <x v="0"/>
    <n v="93.27354260089686"/>
    <x v="12"/>
    <x v="0"/>
  </r>
  <r>
    <x v="0"/>
    <x v="1"/>
    <n v="6.7264573991031389"/>
    <x v="12"/>
    <x v="0"/>
  </r>
  <r>
    <x v="1"/>
    <x v="2"/>
    <n v="52.914798206278029"/>
    <x v="12"/>
    <x v="0"/>
  </r>
  <r>
    <x v="1"/>
    <x v="3"/>
    <n v="46.63677130044843"/>
    <x v="12"/>
    <x v="0"/>
  </r>
  <r>
    <x v="1"/>
    <x v="4"/>
    <n v="0.44843049327354262"/>
    <x v="12"/>
    <x v="0"/>
  </r>
  <r>
    <x v="2"/>
    <x v="5"/>
    <n v="15.246636771300448"/>
    <x v="12"/>
    <x v="0"/>
  </r>
  <r>
    <x v="2"/>
    <x v="6"/>
    <n v="16.591928251121075"/>
    <x v="12"/>
    <x v="0"/>
  </r>
  <r>
    <x v="2"/>
    <x v="7"/>
    <n v="34.08071748878924"/>
    <x v="12"/>
    <x v="0"/>
  </r>
  <r>
    <x v="2"/>
    <x v="8"/>
    <n v="7.1748878923766819"/>
    <x v="12"/>
    <x v="0"/>
  </r>
  <r>
    <x v="2"/>
    <x v="9"/>
    <n v="10.762331838565023"/>
    <x v="12"/>
    <x v="0"/>
  </r>
  <r>
    <x v="2"/>
    <x v="10"/>
    <n v="12.107623318385651"/>
    <x v="12"/>
    <x v="0"/>
  </r>
  <r>
    <x v="2"/>
    <x v="4"/>
    <n v="4.0358744394618835"/>
    <x v="12"/>
    <x v="0"/>
  </r>
  <r>
    <x v="2"/>
    <x v="11"/>
    <n v="39.887850467289724"/>
    <x v="12"/>
    <x v="0"/>
  </r>
  <r>
    <x v="3"/>
    <x v="12"/>
    <n v="4.9327354260089686"/>
    <x v="12"/>
    <x v="0"/>
  </r>
  <r>
    <x v="3"/>
    <x v="13"/>
    <n v="16.591928251121075"/>
    <x v="12"/>
    <x v="0"/>
  </r>
  <r>
    <x v="3"/>
    <x v="14"/>
    <n v="12.107623318385651"/>
    <x v="12"/>
    <x v="0"/>
  </r>
  <r>
    <x v="3"/>
    <x v="15"/>
    <n v="10.762331838565023"/>
    <x v="12"/>
    <x v="0"/>
  </r>
  <r>
    <x v="3"/>
    <x v="16"/>
    <n v="12.556053811659194"/>
    <x v="12"/>
    <x v="0"/>
  </r>
  <r>
    <x v="3"/>
    <x v="17"/>
    <n v="9.8654708520179373"/>
    <x v="12"/>
    <x v="0"/>
  </r>
  <r>
    <x v="3"/>
    <x v="18"/>
    <n v="11.210762331838565"/>
    <x v="12"/>
    <x v="0"/>
  </r>
  <r>
    <x v="3"/>
    <x v="4"/>
    <n v="21.973094170403588"/>
    <x v="12"/>
    <x v="0"/>
  </r>
  <r>
    <x v="3"/>
    <x v="19"/>
    <n v="34896.551724137913"/>
    <x v="12"/>
    <x v="0"/>
  </r>
  <r>
    <x v="0"/>
    <x v="0"/>
    <n v="98.701298701298697"/>
    <x v="13"/>
    <x v="0"/>
  </r>
  <r>
    <x v="0"/>
    <x v="1"/>
    <n v="1.2987012987012987"/>
    <x v="13"/>
    <x v="0"/>
  </r>
  <r>
    <x v="1"/>
    <x v="2"/>
    <n v="50.649350649350652"/>
    <x v="13"/>
    <x v="0"/>
  </r>
  <r>
    <x v="1"/>
    <x v="3"/>
    <n v="48.051948051948052"/>
    <x v="13"/>
    <x v="0"/>
  </r>
  <r>
    <x v="1"/>
    <x v="4"/>
    <n v="1.2987012987012987"/>
    <x v="13"/>
    <x v="0"/>
  </r>
  <r>
    <x v="2"/>
    <x v="5"/>
    <n v="20.129870129870131"/>
    <x v="13"/>
    <x v="0"/>
  </r>
  <r>
    <x v="2"/>
    <x v="6"/>
    <n v="10.38961038961039"/>
    <x v="13"/>
    <x v="0"/>
  </r>
  <r>
    <x v="2"/>
    <x v="7"/>
    <n v="25.974025974025974"/>
    <x v="13"/>
    <x v="0"/>
  </r>
  <r>
    <x v="2"/>
    <x v="8"/>
    <n v="9.7402597402597397"/>
    <x v="13"/>
    <x v="0"/>
  </r>
  <r>
    <x v="2"/>
    <x v="9"/>
    <n v="16.883116883116884"/>
    <x v="13"/>
    <x v="0"/>
  </r>
  <r>
    <x v="2"/>
    <x v="10"/>
    <n v="13.636363636363637"/>
    <x v="13"/>
    <x v="0"/>
  </r>
  <r>
    <x v="2"/>
    <x v="4"/>
    <n v="3.2467532467532467"/>
    <x v="13"/>
    <x v="0"/>
  </r>
  <r>
    <x v="2"/>
    <x v="11"/>
    <n v="41.818791946308693"/>
    <x v="13"/>
    <x v="0"/>
  </r>
  <r>
    <x v="3"/>
    <x v="12"/>
    <n v="3.8961038961038961"/>
    <x v="13"/>
    <x v="0"/>
  </r>
  <r>
    <x v="3"/>
    <x v="13"/>
    <n v="3.8961038961038961"/>
    <x v="13"/>
    <x v="0"/>
  </r>
  <r>
    <x v="3"/>
    <x v="14"/>
    <n v="5.8441558441558445"/>
    <x v="13"/>
    <x v="0"/>
  </r>
  <r>
    <x v="3"/>
    <x v="15"/>
    <n v="11.038961038961039"/>
    <x v="13"/>
    <x v="0"/>
  </r>
  <r>
    <x v="3"/>
    <x v="16"/>
    <n v="9.7402597402597397"/>
    <x v="13"/>
    <x v="0"/>
  </r>
  <r>
    <x v="3"/>
    <x v="17"/>
    <n v="14.285714285714286"/>
    <x v="13"/>
    <x v="0"/>
  </r>
  <r>
    <x v="3"/>
    <x v="18"/>
    <n v="22.727272727272727"/>
    <x v="13"/>
    <x v="0"/>
  </r>
  <r>
    <x v="3"/>
    <x v="4"/>
    <n v="28.571428571428573"/>
    <x v="13"/>
    <x v="0"/>
  </r>
  <r>
    <x v="3"/>
    <x v="19"/>
    <n v="46936.363636363632"/>
    <x v="13"/>
    <x v="0"/>
  </r>
  <r>
    <x v="0"/>
    <x v="0"/>
    <n v="100"/>
    <x v="14"/>
    <x v="0"/>
  </r>
  <r>
    <x v="0"/>
    <x v="1"/>
    <n v="0"/>
    <x v="14"/>
    <x v="0"/>
  </r>
  <r>
    <x v="1"/>
    <x v="2"/>
    <n v="42.780748663101605"/>
    <x v="14"/>
    <x v="0"/>
  </r>
  <r>
    <x v="1"/>
    <x v="3"/>
    <n v="55.080213903743314"/>
    <x v="14"/>
    <x v="0"/>
  </r>
  <r>
    <x v="1"/>
    <x v="4"/>
    <n v="2.1390374331550803"/>
    <x v="14"/>
    <x v="0"/>
  </r>
  <r>
    <x v="2"/>
    <x v="5"/>
    <n v="18.71657754010695"/>
    <x v="14"/>
    <x v="0"/>
  </r>
  <r>
    <x v="2"/>
    <x v="6"/>
    <n v="9.0909090909090917"/>
    <x v="14"/>
    <x v="0"/>
  </r>
  <r>
    <x v="2"/>
    <x v="7"/>
    <n v="21.390374331550802"/>
    <x v="14"/>
    <x v="0"/>
  </r>
  <r>
    <x v="2"/>
    <x v="8"/>
    <n v="10.160427807486631"/>
    <x v="14"/>
    <x v="0"/>
  </r>
  <r>
    <x v="2"/>
    <x v="9"/>
    <n v="14.973262032085561"/>
    <x v="14"/>
    <x v="0"/>
  </r>
  <r>
    <x v="2"/>
    <x v="10"/>
    <n v="12.834224598930481"/>
    <x v="14"/>
    <x v="0"/>
  </r>
  <r>
    <x v="2"/>
    <x v="4"/>
    <n v="12.834224598930481"/>
    <x v="14"/>
    <x v="0"/>
  </r>
  <r>
    <x v="2"/>
    <x v="11"/>
    <n v="41.736196319018383"/>
    <x v="14"/>
    <x v="0"/>
  </r>
  <r>
    <x v="3"/>
    <x v="12"/>
    <n v="3.2085561497326203"/>
    <x v="14"/>
    <x v="0"/>
  </r>
  <r>
    <x v="3"/>
    <x v="13"/>
    <n v="3.7433155080213902"/>
    <x v="14"/>
    <x v="0"/>
  </r>
  <r>
    <x v="3"/>
    <x v="14"/>
    <n v="4.8128342245989302"/>
    <x v="14"/>
    <x v="0"/>
  </r>
  <r>
    <x v="3"/>
    <x v="15"/>
    <n v="17.647058823529413"/>
    <x v="14"/>
    <x v="0"/>
  </r>
  <r>
    <x v="3"/>
    <x v="16"/>
    <n v="16.042780748663102"/>
    <x v="14"/>
    <x v="0"/>
  </r>
  <r>
    <x v="3"/>
    <x v="17"/>
    <n v="13.903743315508022"/>
    <x v="14"/>
    <x v="0"/>
  </r>
  <r>
    <x v="3"/>
    <x v="18"/>
    <n v="29.946524064171122"/>
    <x v="14"/>
    <x v="0"/>
  </r>
  <r>
    <x v="3"/>
    <x v="4"/>
    <n v="10.695187165775401"/>
    <x v="14"/>
    <x v="0"/>
  </r>
  <r>
    <x v="3"/>
    <x v="19"/>
    <n v="48000"/>
    <x v="14"/>
    <x v="0"/>
  </r>
  <r>
    <x v="0"/>
    <x v="0"/>
    <n v="97.169811320754718"/>
    <x v="15"/>
    <x v="0"/>
  </r>
  <r>
    <x v="0"/>
    <x v="1"/>
    <n v="2.8301886792452828"/>
    <x v="15"/>
    <x v="0"/>
  </r>
  <r>
    <x v="1"/>
    <x v="2"/>
    <n v="39.150943396226417"/>
    <x v="15"/>
    <x v="0"/>
  </r>
  <r>
    <x v="1"/>
    <x v="3"/>
    <n v="57.547169811320757"/>
    <x v="15"/>
    <x v="0"/>
  </r>
  <r>
    <x v="1"/>
    <x v="4"/>
    <n v="3.3018867924528301"/>
    <x v="15"/>
    <x v="0"/>
  </r>
  <r>
    <x v="2"/>
    <x v="5"/>
    <n v="15.09433962264151"/>
    <x v="15"/>
    <x v="0"/>
  </r>
  <r>
    <x v="2"/>
    <x v="6"/>
    <n v="12.735849056603774"/>
    <x v="15"/>
    <x v="0"/>
  </r>
  <r>
    <x v="2"/>
    <x v="7"/>
    <n v="33.490566037735846"/>
    <x v="15"/>
    <x v="0"/>
  </r>
  <r>
    <x v="2"/>
    <x v="8"/>
    <n v="13.20754716981132"/>
    <x v="15"/>
    <x v="0"/>
  </r>
  <r>
    <x v="2"/>
    <x v="9"/>
    <n v="9.9056603773584904"/>
    <x v="15"/>
    <x v="0"/>
  </r>
  <r>
    <x v="2"/>
    <x v="10"/>
    <n v="3.7735849056603774"/>
    <x v="15"/>
    <x v="0"/>
  </r>
  <r>
    <x v="2"/>
    <x v="4"/>
    <n v="11.79245283018868"/>
    <x v="15"/>
    <x v="0"/>
  </r>
  <r>
    <x v="2"/>
    <x v="11"/>
    <n v="38.529411764705877"/>
    <x v="15"/>
    <x v="0"/>
  </r>
  <r>
    <x v="3"/>
    <x v="12"/>
    <n v="14.622641509433961"/>
    <x v="15"/>
    <x v="0"/>
  </r>
  <r>
    <x v="3"/>
    <x v="13"/>
    <n v="11.320754716981131"/>
    <x v="15"/>
    <x v="0"/>
  </r>
  <r>
    <x v="3"/>
    <x v="14"/>
    <n v="14.622641509433961"/>
    <x v="15"/>
    <x v="0"/>
  </r>
  <r>
    <x v="3"/>
    <x v="15"/>
    <n v="16.509433962264151"/>
    <x v="15"/>
    <x v="0"/>
  </r>
  <r>
    <x v="3"/>
    <x v="16"/>
    <n v="8.9622641509433958"/>
    <x v="15"/>
    <x v="0"/>
  </r>
  <r>
    <x v="3"/>
    <x v="17"/>
    <n v="8.9622641509433958"/>
    <x v="15"/>
    <x v="0"/>
  </r>
  <r>
    <x v="3"/>
    <x v="18"/>
    <n v="10.849056603773585"/>
    <x v="15"/>
    <x v="0"/>
  </r>
  <r>
    <x v="3"/>
    <x v="4"/>
    <n v="14.150943396226415"/>
    <x v="15"/>
    <x v="0"/>
  </r>
  <r>
    <x v="3"/>
    <x v="19"/>
    <n v="31467.032967032988"/>
    <x v="15"/>
    <x v="0"/>
  </r>
  <r>
    <x v="0"/>
    <x v="0"/>
    <n v="88.862559241706165"/>
    <x v="16"/>
    <x v="0"/>
  </r>
  <r>
    <x v="0"/>
    <x v="1"/>
    <n v="11.137440758293838"/>
    <x v="16"/>
    <x v="0"/>
  </r>
  <r>
    <x v="1"/>
    <x v="2"/>
    <n v="49.289099526066352"/>
    <x v="16"/>
    <x v="0"/>
  </r>
  <r>
    <x v="1"/>
    <x v="3"/>
    <n v="48.81516587677725"/>
    <x v="16"/>
    <x v="0"/>
  </r>
  <r>
    <x v="1"/>
    <x v="4"/>
    <n v="1.8957345971563981"/>
    <x v="16"/>
    <x v="0"/>
  </r>
  <r>
    <x v="2"/>
    <x v="5"/>
    <n v="22.748815165876778"/>
    <x v="16"/>
    <x v="0"/>
  </r>
  <r>
    <x v="2"/>
    <x v="6"/>
    <n v="23.222748815165875"/>
    <x v="16"/>
    <x v="0"/>
  </r>
  <r>
    <x v="2"/>
    <x v="7"/>
    <n v="27.251184834123222"/>
    <x v="16"/>
    <x v="0"/>
  </r>
  <r>
    <x v="2"/>
    <x v="8"/>
    <n v="6.6350710900473935"/>
    <x v="16"/>
    <x v="0"/>
  </r>
  <r>
    <x v="2"/>
    <x v="9"/>
    <n v="9.7156398104265396"/>
    <x v="16"/>
    <x v="0"/>
  </r>
  <r>
    <x v="2"/>
    <x v="10"/>
    <n v="4.9763033175355451"/>
    <x v="16"/>
    <x v="0"/>
  </r>
  <r>
    <x v="2"/>
    <x v="4"/>
    <n v="5.4502369668246446"/>
    <x v="16"/>
    <x v="0"/>
  </r>
  <r>
    <x v="2"/>
    <x v="11"/>
    <n v="35.360902255639076"/>
    <x v="16"/>
    <x v="0"/>
  </r>
  <r>
    <x v="3"/>
    <x v="12"/>
    <n v="12.559241706161137"/>
    <x v="16"/>
    <x v="0"/>
  </r>
  <r>
    <x v="3"/>
    <x v="13"/>
    <n v="8.0568720379146921"/>
    <x v="16"/>
    <x v="0"/>
  </r>
  <r>
    <x v="3"/>
    <x v="14"/>
    <n v="6.6350710900473935"/>
    <x v="16"/>
    <x v="0"/>
  </r>
  <r>
    <x v="3"/>
    <x v="15"/>
    <n v="10.900473933649289"/>
    <x v="16"/>
    <x v="0"/>
  </r>
  <r>
    <x v="3"/>
    <x v="16"/>
    <n v="8.0568720379146921"/>
    <x v="16"/>
    <x v="0"/>
  </r>
  <r>
    <x v="3"/>
    <x v="17"/>
    <n v="5.6872037914691944"/>
    <x v="16"/>
    <x v="0"/>
  </r>
  <r>
    <x v="3"/>
    <x v="18"/>
    <n v="17.535545023696681"/>
    <x v="16"/>
    <x v="0"/>
  </r>
  <r>
    <x v="3"/>
    <x v="4"/>
    <n v="30.568720379146921"/>
    <x v="16"/>
    <x v="0"/>
  </r>
  <r>
    <x v="3"/>
    <x v="19"/>
    <n v="37023.890784982919"/>
    <x v="16"/>
    <x v="0"/>
  </r>
  <r>
    <x v="0"/>
    <x v="0"/>
    <n v="91.354545454545459"/>
    <x v="0"/>
    <x v="1"/>
  </r>
  <r>
    <x v="0"/>
    <x v="1"/>
    <n v="8.6454545454545446"/>
    <x v="0"/>
    <x v="1"/>
  </r>
  <r>
    <x v="1"/>
    <x v="2"/>
    <n v="48.563636363636363"/>
    <x v="0"/>
    <x v="1"/>
  </r>
  <r>
    <x v="1"/>
    <x v="3"/>
    <n v="49.918181818181822"/>
    <x v="0"/>
    <x v="1"/>
  </r>
  <r>
    <x v="1"/>
    <x v="4"/>
    <n v="1.5181818181818181"/>
    <x v="0"/>
    <x v="1"/>
  </r>
  <r>
    <x v="2"/>
    <x v="5"/>
    <n v="12.118181818181819"/>
    <x v="0"/>
    <x v="1"/>
  </r>
  <r>
    <x v="2"/>
    <x v="6"/>
    <n v="10.745454545454546"/>
    <x v="0"/>
    <x v="1"/>
  </r>
  <r>
    <x v="2"/>
    <x v="7"/>
    <n v="28.472727272727273"/>
    <x v="0"/>
    <x v="1"/>
  </r>
  <r>
    <x v="2"/>
    <x v="8"/>
    <n v="10.227272727272727"/>
    <x v="0"/>
    <x v="1"/>
  </r>
  <r>
    <x v="2"/>
    <x v="9"/>
    <n v="18.072727272727274"/>
    <x v="0"/>
    <x v="1"/>
  </r>
  <r>
    <x v="2"/>
    <x v="10"/>
    <n v="15.209090909090909"/>
    <x v="0"/>
    <x v="1"/>
  </r>
  <r>
    <x v="2"/>
    <x v="4"/>
    <n v="5.1545454545454543"/>
    <x v="0"/>
    <x v="1"/>
  </r>
  <r>
    <x v="2"/>
    <x v="11"/>
    <n v="44.021086935684835"/>
    <x v="0"/>
    <x v="1"/>
  </r>
  <r>
    <x v="3"/>
    <x v="12"/>
    <n v="5.1363636363636367"/>
    <x v="0"/>
    <x v="1"/>
  </r>
  <r>
    <x v="3"/>
    <x v="13"/>
    <n v="5.7454545454545451"/>
    <x v="0"/>
    <x v="1"/>
  </r>
  <r>
    <x v="3"/>
    <x v="14"/>
    <n v="7.790909090909091"/>
    <x v="0"/>
    <x v="1"/>
  </r>
  <r>
    <x v="3"/>
    <x v="15"/>
    <n v="13.154545454545454"/>
    <x v="0"/>
    <x v="1"/>
  </r>
  <r>
    <x v="3"/>
    <x v="16"/>
    <n v="13.318181818181818"/>
    <x v="0"/>
    <x v="1"/>
  </r>
  <r>
    <x v="3"/>
    <x v="17"/>
    <n v="11.736363636363636"/>
    <x v="0"/>
    <x v="1"/>
  </r>
  <r>
    <x v="3"/>
    <x v="18"/>
    <n v="24.727272727272727"/>
    <x v="0"/>
    <x v="1"/>
  </r>
  <r>
    <x v="3"/>
    <x v="4"/>
    <n v="18.390909090909091"/>
    <x v="0"/>
    <x v="1"/>
  </r>
  <r>
    <x v="3"/>
    <x v="19"/>
    <n v="44169.022501949439"/>
    <x v="0"/>
    <x v="1"/>
  </r>
  <r>
    <x v="0"/>
    <x v="0"/>
    <n v="69.028871391076109"/>
    <x v="1"/>
    <x v="1"/>
  </r>
  <r>
    <x v="0"/>
    <x v="1"/>
    <n v="30.971128608923884"/>
    <x v="1"/>
    <x v="1"/>
  </r>
  <r>
    <x v="1"/>
    <x v="2"/>
    <n v="48.293963254593173"/>
    <x v="1"/>
    <x v="1"/>
  </r>
  <r>
    <x v="1"/>
    <x v="3"/>
    <n v="50.349956255468065"/>
    <x v="1"/>
    <x v="1"/>
  </r>
  <r>
    <x v="1"/>
    <x v="4"/>
    <n v="1.3560804899387577"/>
    <x v="1"/>
    <x v="1"/>
  </r>
  <r>
    <x v="2"/>
    <x v="5"/>
    <n v="19.116360454943131"/>
    <x v="1"/>
    <x v="1"/>
  </r>
  <r>
    <x v="2"/>
    <x v="6"/>
    <n v="20.953630796150481"/>
    <x v="1"/>
    <x v="1"/>
  </r>
  <r>
    <x v="2"/>
    <x v="7"/>
    <n v="35.914260717410322"/>
    <x v="1"/>
    <x v="1"/>
  </r>
  <r>
    <x v="2"/>
    <x v="8"/>
    <n v="7.392825896762905"/>
    <x v="1"/>
    <x v="1"/>
  </r>
  <r>
    <x v="2"/>
    <x v="9"/>
    <n v="8.530183727034121"/>
    <x v="1"/>
    <x v="1"/>
  </r>
  <r>
    <x v="2"/>
    <x v="10"/>
    <n v="5.8180227471566051"/>
    <x v="1"/>
    <x v="1"/>
  </r>
  <r>
    <x v="2"/>
    <x v="4"/>
    <n v="2.2747156605424323"/>
    <x v="1"/>
    <x v="1"/>
  </r>
  <r>
    <x v="2"/>
    <x v="11"/>
    <n v="36.472694717994685"/>
    <x v="1"/>
    <x v="1"/>
  </r>
  <r>
    <x v="3"/>
    <x v="12"/>
    <n v="10.411198600174979"/>
    <x v="1"/>
    <x v="1"/>
  </r>
  <r>
    <x v="3"/>
    <x v="13"/>
    <n v="12.598425196850394"/>
    <x v="1"/>
    <x v="1"/>
  </r>
  <r>
    <x v="3"/>
    <x v="14"/>
    <n v="14.173228346456693"/>
    <x v="1"/>
    <x v="1"/>
  </r>
  <r>
    <x v="3"/>
    <x v="15"/>
    <n v="16.797900262467191"/>
    <x v="1"/>
    <x v="1"/>
  </r>
  <r>
    <x v="3"/>
    <x v="16"/>
    <n v="11.592300962379703"/>
    <x v="1"/>
    <x v="1"/>
  </r>
  <r>
    <x v="3"/>
    <x v="17"/>
    <n v="7.0866141732283463"/>
    <x v="1"/>
    <x v="1"/>
  </r>
  <r>
    <x v="3"/>
    <x v="18"/>
    <n v="8.6614173228346463"/>
    <x v="1"/>
    <x v="1"/>
  </r>
  <r>
    <x v="3"/>
    <x v="4"/>
    <n v="18.678915135608047"/>
    <x v="1"/>
    <x v="1"/>
  </r>
  <r>
    <x v="3"/>
    <x v="19"/>
    <n v="31310.381925766535"/>
    <x v="1"/>
    <x v="1"/>
  </r>
  <r>
    <x v="0"/>
    <x v="0"/>
    <n v="99.297752808988761"/>
    <x v="2"/>
    <x v="1"/>
  </r>
  <r>
    <x v="0"/>
    <x v="1"/>
    <n v="0.702247191011236"/>
    <x v="2"/>
    <x v="1"/>
  </r>
  <r>
    <x v="1"/>
    <x v="2"/>
    <n v="45.739700374531836"/>
    <x v="2"/>
    <x v="1"/>
  </r>
  <r>
    <x v="1"/>
    <x v="3"/>
    <n v="52.972846441947567"/>
    <x v="2"/>
    <x v="1"/>
  </r>
  <r>
    <x v="1"/>
    <x v="4"/>
    <n v="1.2874531835205993"/>
    <x v="2"/>
    <x v="1"/>
  </r>
  <r>
    <x v="2"/>
    <x v="5"/>
    <n v="8.9653558052434459"/>
    <x v="2"/>
    <x v="1"/>
  </r>
  <r>
    <x v="2"/>
    <x v="6"/>
    <n v="5.8988764044943824"/>
    <x v="2"/>
    <x v="1"/>
  </r>
  <r>
    <x v="2"/>
    <x v="7"/>
    <n v="25.819288389513108"/>
    <x v="2"/>
    <x v="1"/>
  </r>
  <r>
    <x v="2"/>
    <x v="8"/>
    <n v="11.985018726591761"/>
    <x v="2"/>
    <x v="1"/>
  </r>
  <r>
    <x v="2"/>
    <x v="9"/>
    <n v="22.729400749063672"/>
    <x v="2"/>
    <x v="1"/>
  </r>
  <r>
    <x v="2"/>
    <x v="10"/>
    <n v="17.766853932584269"/>
    <x v="2"/>
    <x v="1"/>
  </r>
  <r>
    <x v="2"/>
    <x v="4"/>
    <n v="6.8352059925093629"/>
    <x v="2"/>
    <x v="1"/>
  </r>
  <r>
    <x v="2"/>
    <x v="11"/>
    <n v="47.139949748743803"/>
    <x v="2"/>
    <x v="1"/>
  </r>
  <r>
    <x v="3"/>
    <x v="12"/>
    <n v="1.8258426966292134"/>
    <x v="2"/>
    <x v="1"/>
  </r>
  <r>
    <x v="3"/>
    <x v="13"/>
    <n v="2.8558052434456931"/>
    <x v="2"/>
    <x v="1"/>
  </r>
  <r>
    <x v="3"/>
    <x v="14"/>
    <n v="5.5945692883895131"/>
    <x v="2"/>
    <x v="1"/>
  </r>
  <r>
    <x v="3"/>
    <x v="15"/>
    <n v="12.078651685393259"/>
    <x v="2"/>
    <x v="1"/>
  </r>
  <r>
    <x v="3"/>
    <x v="16"/>
    <n v="15.074906367041198"/>
    <x v="2"/>
    <x v="1"/>
  </r>
  <r>
    <x v="3"/>
    <x v="17"/>
    <n v="13.014981273408239"/>
    <x v="2"/>
    <x v="1"/>
  </r>
  <r>
    <x v="3"/>
    <x v="18"/>
    <n v="33.871722846441948"/>
    <x v="2"/>
    <x v="1"/>
  </r>
  <r>
    <x v="3"/>
    <x v="4"/>
    <n v="15.683520599250937"/>
    <x v="2"/>
    <x v="1"/>
  </r>
  <r>
    <x v="3"/>
    <x v="19"/>
    <n v="49749.393392559592"/>
    <x v="2"/>
    <x v="1"/>
  </r>
  <r>
    <x v="0"/>
    <x v="0"/>
    <n v="96.468401486988853"/>
    <x v="3"/>
    <x v="1"/>
  </r>
  <r>
    <x v="0"/>
    <x v="1"/>
    <n v="3.5315985130111525"/>
    <x v="3"/>
    <x v="1"/>
  </r>
  <r>
    <x v="1"/>
    <x v="2"/>
    <n v="50.929368029739777"/>
    <x v="3"/>
    <x v="1"/>
  </r>
  <r>
    <x v="1"/>
    <x v="3"/>
    <n v="47.397769516728623"/>
    <x v="3"/>
    <x v="1"/>
  </r>
  <r>
    <x v="1"/>
    <x v="4"/>
    <n v="1.6728624535315986"/>
    <x v="3"/>
    <x v="1"/>
  </r>
  <r>
    <x v="2"/>
    <x v="5"/>
    <n v="9.4175960346964072"/>
    <x v="3"/>
    <x v="1"/>
  </r>
  <r>
    <x v="2"/>
    <x v="6"/>
    <n v="9.1078066914498148"/>
    <x v="3"/>
    <x v="1"/>
  </r>
  <r>
    <x v="2"/>
    <x v="7"/>
    <n v="23.915737298636927"/>
    <x v="3"/>
    <x v="1"/>
  </r>
  <r>
    <x v="2"/>
    <x v="8"/>
    <n v="11.524163568773234"/>
    <x v="3"/>
    <x v="1"/>
  </r>
  <r>
    <x v="2"/>
    <x v="9"/>
    <n v="19.702602230483272"/>
    <x v="3"/>
    <x v="1"/>
  </r>
  <r>
    <x v="2"/>
    <x v="10"/>
    <n v="21.933085501858734"/>
    <x v="3"/>
    <x v="1"/>
  </r>
  <r>
    <x v="2"/>
    <x v="4"/>
    <n v="4.3990086741016112"/>
    <x v="3"/>
    <x v="1"/>
  </r>
  <r>
    <x v="2"/>
    <x v="11"/>
    <n v="47.302657161373936"/>
    <x v="3"/>
    <x v="1"/>
  </r>
  <r>
    <x v="3"/>
    <x v="12"/>
    <n v="4.1511771995043372"/>
    <x v="3"/>
    <x v="1"/>
  </r>
  <r>
    <x v="3"/>
    <x v="13"/>
    <n v="4.5848822800495661"/>
    <x v="3"/>
    <x v="1"/>
  </r>
  <r>
    <x v="3"/>
    <x v="14"/>
    <n v="6.0099132589838913"/>
    <x v="3"/>
    <x v="1"/>
  </r>
  <r>
    <x v="3"/>
    <x v="15"/>
    <n v="12.453531598513012"/>
    <x v="3"/>
    <x v="1"/>
  </r>
  <r>
    <x v="3"/>
    <x v="16"/>
    <n v="11.957868649318463"/>
    <x v="3"/>
    <x v="1"/>
  </r>
  <r>
    <x v="3"/>
    <x v="17"/>
    <n v="11.895910780669144"/>
    <x v="3"/>
    <x v="1"/>
  </r>
  <r>
    <x v="3"/>
    <x v="18"/>
    <n v="23.234200743494423"/>
    <x v="3"/>
    <x v="1"/>
  </r>
  <r>
    <x v="3"/>
    <x v="4"/>
    <n v="25.712515489467162"/>
    <x v="3"/>
    <x v="1"/>
  </r>
  <r>
    <x v="3"/>
    <x v="19"/>
    <n v="45915.763135946574"/>
    <x v="3"/>
    <x v="1"/>
  </r>
  <r>
    <x v="0"/>
    <x v="0"/>
    <n v="96.428571428571431"/>
    <x v="4"/>
    <x v="1"/>
  </r>
  <r>
    <x v="0"/>
    <x v="1"/>
    <n v="3.5714285714285716"/>
    <x v="4"/>
    <x v="1"/>
  </r>
  <r>
    <x v="1"/>
    <x v="2"/>
    <n v="51.515151515151516"/>
    <x v="4"/>
    <x v="1"/>
  </r>
  <r>
    <x v="1"/>
    <x v="3"/>
    <n v="45.454545454545453"/>
    <x v="4"/>
    <x v="1"/>
  </r>
  <r>
    <x v="1"/>
    <x v="4"/>
    <n v="3.0303030303030303"/>
    <x v="4"/>
    <x v="1"/>
  </r>
  <r>
    <x v="2"/>
    <x v="5"/>
    <n v="8.8744588744588739"/>
    <x v="4"/>
    <x v="1"/>
  </r>
  <r>
    <x v="2"/>
    <x v="6"/>
    <n v="7.2510822510822512"/>
    <x v="4"/>
    <x v="1"/>
  </r>
  <r>
    <x v="2"/>
    <x v="7"/>
    <n v="30.735930735930737"/>
    <x v="4"/>
    <x v="1"/>
  </r>
  <r>
    <x v="2"/>
    <x v="8"/>
    <n v="9.0909090909090917"/>
    <x v="4"/>
    <x v="1"/>
  </r>
  <r>
    <x v="2"/>
    <x v="9"/>
    <n v="21.103896103896105"/>
    <x v="4"/>
    <x v="1"/>
  </r>
  <r>
    <x v="2"/>
    <x v="10"/>
    <n v="18.831168831168831"/>
    <x v="4"/>
    <x v="1"/>
  </r>
  <r>
    <x v="2"/>
    <x v="4"/>
    <n v="4.112554112554113"/>
    <x v="4"/>
    <x v="1"/>
  </r>
  <r>
    <x v="2"/>
    <x v="11"/>
    <n v="46.514672686230234"/>
    <x v="4"/>
    <x v="1"/>
  </r>
  <r>
    <x v="3"/>
    <x v="12"/>
    <n v="2.7056277056277058"/>
    <x v="4"/>
    <x v="1"/>
  </r>
  <r>
    <x v="3"/>
    <x v="13"/>
    <n v="1.948051948051948"/>
    <x v="4"/>
    <x v="1"/>
  </r>
  <r>
    <x v="3"/>
    <x v="14"/>
    <n v="3.6796536796536796"/>
    <x v="4"/>
    <x v="1"/>
  </r>
  <r>
    <x v="3"/>
    <x v="15"/>
    <n v="8.4415584415584419"/>
    <x v="4"/>
    <x v="1"/>
  </r>
  <r>
    <x v="3"/>
    <x v="16"/>
    <n v="12.662337662337663"/>
    <x v="4"/>
    <x v="1"/>
  </r>
  <r>
    <x v="3"/>
    <x v="17"/>
    <n v="17.857142857142858"/>
    <x v="4"/>
    <x v="1"/>
  </r>
  <r>
    <x v="3"/>
    <x v="18"/>
    <n v="37.987012987012989"/>
    <x v="4"/>
    <x v="1"/>
  </r>
  <r>
    <x v="3"/>
    <x v="4"/>
    <n v="14.718614718614718"/>
    <x v="4"/>
    <x v="1"/>
  </r>
  <r>
    <x v="3"/>
    <x v="19"/>
    <n v="54022.84263959396"/>
    <x v="4"/>
    <x v="1"/>
  </r>
  <r>
    <x v="0"/>
    <x v="0"/>
    <n v="86.52849740932642"/>
    <x v="5"/>
    <x v="1"/>
  </r>
  <r>
    <x v="0"/>
    <x v="1"/>
    <n v="13.471502590673575"/>
    <x v="5"/>
    <x v="1"/>
  </r>
  <r>
    <x v="1"/>
    <x v="2"/>
    <n v="42.487046632124354"/>
    <x v="5"/>
    <x v="1"/>
  </r>
  <r>
    <x v="1"/>
    <x v="3"/>
    <n v="55.440414507772019"/>
    <x v="5"/>
    <x v="1"/>
  </r>
  <r>
    <x v="1"/>
    <x v="4"/>
    <n v="2.0725388601036268"/>
    <x v="5"/>
    <x v="1"/>
  </r>
  <r>
    <x v="2"/>
    <x v="5"/>
    <n v="9.3264248704663206"/>
    <x v="5"/>
    <x v="1"/>
  </r>
  <r>
    <x v="2"/>
    <x v="6"/>
    <n v="7.2538860103626943"/>
    <x v="5"/>
    <x v="1"/>
  </r>
  <r>
    <x v="2"/>
    <x v="7"/>
    <n v="39.896373056994818"/>
    <x v="5"/>
    <x v="1"/>
  </r>
  <r>
    <x v="2"/>
    <x v="8"/>
    <n v="10.362694300518134"/>
    <x v="5"/>
    <x v="1"/>
  </r>
  <r>
    <x v="2"/>
    <x v="9"/>
    <n v="18.652849740932641"/>
    <x v="5"/>
    <x v="1"/>
  </r>
  <r>
    <x v="2"/>
    <x v="10"/>
    <n v="11.917098445595855"/>
    <x v="5"/>
    <x v="1"/>
  </r>
  <r>
    <x v="2"/>
    <x v="4"/>
    <n v="2.5906735751295336"/>
    <x v="5"/>
    <x v="1"/>
  </r>
  <r>
    <x v="2"/>
    <x v="11"/>
    <n v="44.590425531914889"/>
    <x v="5"/>
    <x v="1"/>
  </r>
  <r>
    <x v="3"/>
    <x v="12"/>
    <n v="2.0725388601036268"/>
    <x v="5"/>
    <x v="1"/>
  </r>
  <r>
    <x v="3"/>
    <x v="13"/>
    <n v="4.1450777202072535"/>
    <x v="5"/>
    <x v="1"/>
  </r>
  <r>
    <x v="3"/>
    <x v="14"/>
    <n v="4.6632124352331603"/>
    <x v="5"/>
    <x v="1"/>
  </r>
  <r>
    <x v="3"/>
    <x v="15"/>
    <n v="9.8445595854922274"/>
    <x v="5"/>
    <x v="1"/>
  </r>
  <r>
    <x v="3"/>
    <x v="16"/>
    <n v="16.062176165803109"/>
    <x v="5"/>
    <x v="1"/>
  </r>
  <r>
    <x v="3"/>
    <x v="17"/>
    <n v="19.17098445595855"/>
    <x v="5"/>
    <x v="1"/>
  </r>
  <r>
    <x v="3"/>
    <x v="18"/>
    <n v="30.051813471502591"/>
    <x v="5"/>
    <x v="1"/>
  </r>
  <r>
    <x v="3"/>
    <x v="4"/>
    <n v="13.989637305699482"/>
    <x v="5"/>
    <x v="1"/>
  </r>
  <r>
    <x v="3"/>
    <x v="19"/>
    <n v="50475.903614457835"/>
    <x v="5"/>
    <x v="1"/>
  </r>
  <r>
    <x v="0"/>
    <x v="0"/>
    <n v="98.75"/>
    <x v="6"/>
    <x v="1"/>
  </r>
  <r>
    <x v="0"/>
    <x v="1"/>
    <n v="1.25"/>
    <x v="6"/>
    <x v="1"/>
  </r>
  <r>
    <x v="1"/>
    <x v="2"/>
    <n v="59.375"/>
    <x v="6"/>
    <x v="1"/>
  </r>
  <r>
    <x v="1"/>
    <x v="3"/>
    <n v="36.875"/>
    <x v="6"/>
    <x v="1"/>
  </r>
  <r>
    <x v="1"/>
    <x v="4"/>
    <n v="3.75"/>
    <x v="6"/>
    <x v="1"/>
  </r>
  <r>
    <x v="2"/>
    <x v="5"/>
    <n v="9.375"/>
    <x v="6"/>
    <x v="1"/>
  </r>
  <r>
    <x v="2"/>
    <x v="6"/>
    <n v="6.25"/>
    <x v="6"/>
    <x v="1"/>
  </r>
  <r>
    <x v="2"/>
    <x v="7"/>
    <n v="27.5"/>
    <x v="6"/>
    <x v="1"/>
  </r>
  <r>
    <x v="2"/>
    <x v="8"/>
    <n v="8.75"/>
    <x v="6"/>
    <x v="1"/>
  </r>
  <r>
    <x v="2"/>
    <x v="9"/>
    <n v="21.875"/>
    <x v="6"/>
    <x v="1"/>
  </r>
  <r>
    <x v="2"/>
    <x v="10"/>
    <n v="23.125"/>
    <x v="6"/>
    <x v="1"/>
  </r>
  <r>
    <x v="2"/>
    <x v="4"/>
    <n v="3.125"/>
    <x v="6"/>
    <x v="1"/>
  </r>
  <r>
    <x v="2"/>
    <x v="11"/>
    <n v="47.851612903225806"/>
    <x v="6"/>
    <x v="1"/>
  </r>
  <r>
    <x v="3"/>
    <x v="12"/>
    <n v="5"/>
    <x v="6"/>
    <x v="1"/>
  </r>
  <r>
    <x v="3"/>
    <x v="13"/>
    <n v="0"/>
    <x v="6"/>
    <x v="1"/>
  </r>
  <r>
    <x v="3"/>
    <x v="14"/>
    <n v="0.625"/>
    <x v="6"/>
    <x v="1"/>
  </r>
  <r>
    <x v="3"/>
    <x v="15"/>
    <n v="7.5"/>
    <x v="6"/>
    <x v="1"/>
  </r>
  <r>
    <x v="3"/>
    <x v="16"/>
    <n v="9.375"/>
    <x v="6"/>
    <x v="1"/>
  </r>
  <r>
    <x v="3"/>
    <x v="17"/>
    <n v="16.25"/>
    <x v="6"/>
    <x v="1"/>
  </r>
  <r>
    <x v="3"/>
    <x v="18"/>
    <n v="48.75"/>
    <x v="6"/>
    <x v="1"/>
  </r>
  <r>
    <x v="3"/>
    <x v="4"/>
    <n v="12.5"/>
    <x v="6"/>
    <x v="1"/>
  </r>
  <r>
    <x v="3"/>
    <x v="19"/>
    <n v="57707.142857142855"/>
    <x v="6"/>
    <x v="1"/>
  </r>
  <r>
    <x v="0"/>
    <x v="0"/>
    <n v="98.322147651006716"/>
    <x v="7"/>
    <x v="1"/>
  </r>
  <r>
    <x v="0"/>
    <x v="1"/>
    <n v="1.6778523489932886"/>
    <x v="7"/>
    <x v="1"/>
  </r>
  <r>
    <x v="1"/>
    <x v="2"/>
    <n v="48.65771812080537"/>
    <x v="7"/>
    <x v="1"/>
  </r>
  <r>
    <x v="1"/>
    <x v="3"/>
    <n v="48.65771812080537"/>
    <x v="7"/>
    <x v="1"/>
  </r>
  <r>
    <x v="1"/>
    <x v="4"/>
    <n v="2.6845637583892619"/>
    <x v="7"/>
    <x v="1"/>
  </r>
  <r>
    <x v="2"/>
    <x v="5"/>
    <n v="9.0604026845637584"/>
    <x v="7"/>
    <x v="1"/>
  </r>
  <r>
    <x v="2"/>
    <x v="6"/>
    <n v="8.053691275167786"/>
    <x v="7"/>
    <x v="1"/>
  </r>
  <r>
    <x v="2"/>
    <x v="7"/>
    <n v="26.845637583892618"/>
    <x v="7"/>
    <x v="1"/>
  </r>
  <r>
    <x v="2"/>
    <x v="8"/>
    <n v="7.7181208053691277"/>
    <x v="7"/>
    <x v="1"/>
  </r>
  <r>
    <x v="2"/>
    <x v="9"/>
    <n v="23.154362416107382"/>
    <x v="7"/>
    <x v="1"/>
  </r>
  <r>
    <x v="2"/>
    <x v="10"/>
    <n v="20.469798657718123"/>
    <x v="7"/>
    <x v="1"/>
  </r>
  <r>
    <x v="2"/>
    <x v="4"/>
    <n v="4.6979865771812079"/>
    <x v="7"/>
    <x v="1"/>
  </r>
  <r>
    <x v="2"/>
    <x v="11"/>
    <n v="47.179577464788736"/>
    <x v="7"/>
    <x v="1"/>
  </r>
  <r>
    <x v="3"/>
    <x v="12"/>
    <n v="2.0134228187919465"/>
    <x v="7"/>
    <x v="1"/>
  </r>
  <r>
    <x v="3"/>
    <x v="13"/>
    <n v="1.6778523489932886"/>
    <x v="7"/>
    <x v="1"/>
  </r>
  <r>
    <x v="3"/>
    <x v="14"/>
    <n v="6.0402684563758386"/>
    <x v="7"/>
    <x v="1"/>
  </r>
  <r>
    <x v="3"/>
    <x v="15"/>
    <n v="12.080536912751677"/>
    <x v="7"/>
    <x v="1"/>
  </r>
  <r>
    <x v="3"/>
    <x v="16"/>
    <n v="15.436241610738255"/>
    <x v="7"/>
    <x v="1"/>
  </r>
  <r>
    <x v="3"/>
    <x v="17"/>
    <n v="20.80536912751678"/>
    <x v="7"/>
    <x v="1"/>
  </r>
  <r>
    <x v="3"/>
    <x v="18"/>
    <n v="26.51006711409396"/>
    <x v="7"/>
    <x v="1"/>
  </r>
  <r>
    <x v="3"/>
    <x v="4"/>
    <n v="15.436241610738255"/>
    <x v="7"/>
    <x v="1"/>
  </r>
  <r>
    <x v="3"/>
    <x v="19"/>
    <n v="49750"/>
    <x v="7"/>
    <x v="1"/>
  </r>
  <r>
    <x v="0"/>
    <x v="0"/>
    <n v="100"/>
    <x v="8"/>
    <x v="1"/>
  </r>
  <r>
    <x v="0"/>
    <x v="1"/>
    <n v="0"/>
    <x v="8"/>
    <x v="1"/>
  </r>
  <r>
    <x v="1"/>
    <x v="2"/>
    <n v="56.410256410256409"/>
    <x v="8"/>
    <x v="1"/>
  </r>
  <r>
    <x v="1"/>
    <x v="3"/>
    <n v="39.926739926739927"/>
    <x v="8"/>
    <x v="1"/>
  </r>
  <r>
    <x v="1"/>
    <x v="4"/>
    <n v="3.6630036630036629"/>
    <x v="8"/>
    <x v="1"/>
  </r>
  <r>
    <x v="2"/>
    <x v="5"/>
    <n v="8.0586080586080584"/>
    <x v="8"/>
    <x v="1"/>
  </r>
  <r>
    <x v="2"/>
    <x v="6"/>
    <n v="6.9597069597069599"/>
    <x v="8"/>
    <x v="1"/>
  </r>
  <r>
    <x v="2"/>
    <x v="7"/>
    <n v="30.402930402930401"/>
    <x v="8"/>
    <x v="1"/>
  </r>
  <r>
    <x v="2"/>
    <x v="8"/>
    <n v="9.8901098901098905"/>
    <x v="8"/>
    <x v="1"/>
  </r>
  <r>
    <x v="2"/>
    <x v="9"/>
    <n v="20.146520146520146"/>
    <x v="8"/>
    <x v="1"/>
  </r>
  <r>
    <x v="2"/>
    <x v="10"/>
    <n v="19.413919413919412"/>
    <x v="8"/>
    <x v="1"/>
  </r>
  <r>
    <x v="2"/>
    <x v="4"/>
    <n v="5.1282051282051286"/>
    <x v="8"/>
    <x v="1"/>
  </r>
  <r>
    <x v="2"/>
    <x v="11"/>
    <n v="46.382239382239419"/>
    <x v="8"/>
    <x v="1"/>
  </r>
  <r>
    <x v="3"/>
    <x v="12"/>
    <n v="2.5641025641025643"/>
    <x v="8"/>
    <x v="1"/>
  </r>
  <r>
    <x v="3"/>
    <x v="13"/>
    <n v="1.8315018315018314"/>
    <x v="8"/>
    <x v="1"/>
  </r>
  <r>
    <x v="3"/>
    <x v="14"/>
    <n v="2.197802197802198"/>
    <x v="8"/>
    <x v="1"/>
  </r>
  <r>
    <x v="3"/>
    <x v="15"/>
    <n v="4.0293040293040292"/>
    <x v="8"/>
    <x v="1"/>
  </r>
  <r>
    <x v="3"/>
    <x v="16"/>
    <n v="9.1575091575091569"/>
    <x v="8"/>
    <x v="1"/>
  </r>
  <r>
    <x v="3"/>
    <x v="17"/>
    <n v="14.652014652014651"/>
    <x v="8"/>
    <x v="1"/>
  </r>
  <r>
    <x v="3"/>
    <x v="18"/>
    <n v="49.816849816849818"/>
    <x v="8"/>
    <x v="1"/>
  </r>
  <r>
    <x v="3"/>
    <x v="4"/>
    <n v="15.750915750915752"/>
    <x v="8"/>
    <x v="1"/>
  </r>
  <r>
    <x v="3"/>
    <x v="19"/>
    <n v="59021.739130434791"/>
    <x v="8"/>
    <x v="1"/>
  </r>
  <r>
    <x v="0"/>
    <x v="0"/>
    <n v="99.127906976744185"/>
    <x v="9"/>
    <x v="1"/>
  </r>
  <r>
    <x v="0"/>
    <x v="1"/>
    <n v="0.87209302325581395"/>
    <x v="9"/>
    <x v="1"/>
  </r>
  <r>
    <x v="1"/>
    <x v="2"/>
    <n v="54.941860465116278"/>
    <x v="9"/>
    <x v="1"/>
  </r>
  <r>
    <x v="1"/>
    <x v="3"/>
    <n v="44.186046511627907"/>
    <x v="9"/>
    <x v="1"/>
  </r>
  <r>
    <x v="1"/>
    <x v="4"/>
    <n v="0.87209302325581395"/>
    <x v="9"/>
    <x v="1"/>
  </r>
  <r>
    <x v="2"/>
    <x v="5"/>
    <n v="12.5"/>
    <x v="9"/>
    <x v="1"/>
  </r>
  <r>
    <x v="2"/>
    <x v="6"/>
    <n v="7.558139534883721"/>
    <x v="9"/>
    <x v="1"/>
  </r>
  <r>
    <x v="2"/>
    <x v="7"/>
    <n v="29.069767441860463"/>
    <x v="9"/>
    <x v="1"/>
  </r>
  <r>
    <x v="2"/>
    <x v="8"/>
    <n v="9.5930232558139537"/>
    <x v="9"/>
    <x v="1"/>
  </r>
  <r>
    <x v="2"/>
    <x v="9"/>
    <n v="22.38372093023256"/>
    <x v="9"/>
    <x v="1"/>
  </r>
  <r>
    <x v="2"/>
    <x v="10"/>
    <n v="13.372093023255815"/>
    <x v="9"/>
    <x v="1"/>
  </r>
  <r>
    <x v="2"/>
    <x v="4"/>
    <n v="5.5232558139534884"/>
    <x v="9"/>
    <x v="1"/>
  </r>
  <r>
    <x v="2"/>
    <x v="11"/>
    <n v="44.52"/>
    <x v="9"/>
    <x v="1"/>
  </r>
  <r>
    <x v="3"/>
    <x v="12"/>
    <n v="4.941860465116279"/>
    <x v="9"/>
    <x v="1"/>
  </r>
  <r>
    <x v="3"/>
    <x v="13"/>
    <n v="1.4534883720930232"/>
    <x v="9"/>
    <x v="1"/>
  </r>
  <r>
    <x v="3"/>
    <x v="14"/>
    <n v="4.0697674418604652"/>
    <x v="9"/>
    <x v="1"/>
  </r>
  <r>
    <x v="3"/>
    <x v="15"/>
    <n v="15.697674418604651"/>
    <x v="9"/>
    <x v="1"/>
  </r>
  <r>
    <x v="3"/>
    <x v="16"/>
    <n v="15.116279069767442"/>
    <x v="9"/>
    <x v="1"/>
  </r>
  <r>
    <x v="3"/>
    <x v="17"/>
    <n v="15.406976744186046"/>
    <x v="9"/>
    <x v="1"/>
  </r>
  <r>
    <x v="3"/>
    <x v="18"/>
    <n v="21.511627906976745"/>
    <x v="9"/>
    <x v="1"/>
  </r>
  <r>
    <x v="3"/>
    <x v="4"/>
    <n v="21.802325581395348"/>
    <x v="9"/>
    <x v="1"/>
  </r>
  <r>
    <x v="3"/>
    <x v="19"/>
    <n v="46338.289962825293"/>
    <x v="9"/>
    <x v="1"/>
  </r>
  <r>
    <x v="0"/>
    <x v="0"/>
    <n v="93.117408906882588"/>
    <x v="10"/>
    <x v="1"/>
  </r>
  <r>
    <x v="0"/>
    <x v="1"/>
    <n v="6.8825910931174086"/>
    <x v="10"/>
    <x v="1"/>
  </r>
  <r>
    <x v="1"/>
    <x v="2"/>
    <n v="51.012145748987855"/>
    <x v="10"/>
    <x v="1"/>
  </r>
  <r>
    <x v="1"/>
    <x v="3"/>
    <n v="48.178137651821864"/>
    <x v="10"/>
    <x v="1"/>
  </r>
  <r>
    <x v="1"/>
    <x v="4"/>
    <n v="0.80971659919028338"/>
    <x v="10"/>
    <x v="1"/>
  </r>
  <r>
    <x v="2"/>
    <x v="5"/>
    <n v="8.9068825910931171"/>
    <x v="10"/>
    <x v="1"/>
  </r>
  <r>
    <x v="2"/>
    <x v="6"/>
    <n v="8.5020242914979764"/>
    <x v="10"/>
    <x v="1"/>
  </r>
  <r>
    <x v="2"/>
    <x v="7"/>
    <n v="26.315789473684209"/>
    <x v="10"/>
    <x v="1"/>
  </r>
  <r>
    <x v="2"/>
    <x v="8"/>
    <n v="13.360323886639677"/>
    <x v="10"/>
    <x v="1"/>
  </r>
  <r>
    <x v="2"/>
    <x v="9"/>
    <n v="20.647773279352226"/>
    <x v="10"/>
    <x v="1"/>
  </r>
  <r>
    <x v="2"/>
    <x v="10"/>
    <n v="20.647773279352226"/>
    <x v="10"/>
    <x v="1"/>
  </r>
  <r>
    <x v="2"/>
    <x v="4"/>
    <n v="1.6194331983805668"/>
    <x v="10"/>
    <x v="1"/>
  </r>
  <r>
    <x v="2"/>
    <x v="11"/>
    <n v="47.234567901234584"/>
    <x v="10"/>
    <x v="1"/>
  </r>
  <r>
    <x v="3"/>
    <x v="12"/>
    <n v="5.2631578947368425"/>
    <x v="10"/>
    <x v="1"/>
  </r>
  <r>
    <x v="3"/>
    <x v="13"/>
    <n v="5.668016194331984"/>
    <x v="10"/>
    <x v="1"/>
  </r>
  <r>
    <x v="3"/>
    <x v="14"/>
    <n v="5.668016194331984"/>
    <x v="10"/>
    <x v="1"/>
  </r>
  <r>
    <x v="3"/>
    <x v="15"/>
    <n v="18.218623481781375"/>
    <x v="10"/>
    <x v="1"/>
  </r>
  <r>
    <x v="3"/>
    <x v="16"/>
    <n v="19.4331983805668"/>
    <x v="10"/>
    <x v="1"/>
  </r>
  <r>
    <x v="3"/>
    <x v="17"/>
    <n v="14.17004048582996"/>
    <x v="10"/>
    <x v="1"/>
  </r>
  <r>
    <x v="3"/>
    <x v="18"/>
    <n v="17.813765182186234"/>
    <x v="10"/>
    <x v="1"/>
  </r>
  <r>
    <x v="3"/>
    <x v="4"/>
    <n v="13.765182186234817"/>
    <x v="10"/>
    <x v="1"/>
  </r>
  <r>
    <x v="3"/>
    <x v="19"/>
    <n v="42281.690140845072"/>
    <x v="10"/>
    <x v="1"/>
  </r>
  <r>
    <x v="0"/>
    <x v="0"/>
    <n v="97.407407407407405"/>
    <x v="11"/>
    <x v="1"/>
  </r>
  <r>
    <x v="0"/>
    <x v="1"/>
    <n v="2.5925925925925926"/>
    <x v="11"/>
    <x v="1"/>
  </r>
  <r>
    <x v="1"/>
    <x v="2"/>
    <n v="58.518518518518519"/>
    <x v="11"/>
    <x v="1"/>
  </r>
  <r>
    <x v="1"/>
    <x v="3"/>
    <n v="40.370370370370374"/>
    <x v="11"/>
    <x v="1"/>
  </r>
  <r>
    <x v="1"/>
    <x v="4"/>
    <n v="1.1111111111111112"/>
    <x v="11"/>
    <x v="1"/>
  </r>
  <r>
    <x v="2"/>
    <x v="5"/>
    <n v="9.6296296296296298"/>
    <x v="11"/>
    <x v="1"/>
  </r>
  <r>
    <x v="2"/>
    <x v="6"/>
    <n v="9.2592592592592595"/>
    <x v="11"/>
    <x v="1"/>
  </r>
  <r>
    <x v="2"/>
    <x v="7"/>
    <n v="26.296296296296298"/>
    <x v="11"/>
    <x v="1"/>
  </r>
  <r>
    <x v="2"/>
    <x v="8"/>
    <n v="12.222222222222221"/>
    <x v="11"/>
    <x v="1"/>
  </r>
  <r>
    <x v="2"/>
    <x v="9"/>
    <n v="21.111111111111111"/>
    <x v="11"/>
    <x v="1"/>
  </r>
  <r>
    <x v="2"/>
    <x v="10"/>
    <n v="12.222222222222221"/>
    <x v="11"/>
    <x v="1"/>
  </r>
  <r>
    <x v="2"/>
    <x v="4"/>
    <n v="9.2592592592592595"/>
    <x v="11"/>
    <x v="1"/>
  </r>
  <r>
    <x v="2"/>
    <x v="11"/>
    <n v="44.881632653061203"/>
    <x v="11"/>
    <x v="1"/>
  </r>
  <r>
    <x v="3"/>
    <x v="12"/>
    <n v="2.5925925925925926"/>
    <x v="11"/>
    <x v="1"/>
  </r>
  <r>
    <x v="3"/>
    <x v="13"/>
    <n v="4.0740740740740744"/>
    <x v="11"/>
    <x v="1"/>
  </r>
  <r>
    <x v="3"/>
    <x v="14"/>
    <n v="9.6296296296296298"/>
    <x v="11"/>
    <x v="1"/>
  </r>
  <r>
    <x v="3"/>
    <x v="15"/>
    <n v="16.666666666666668"/>
    <x v="11"/>
    <x v="1"/>
  </r>
  <r>
    <x v="3"/>
    <x v="16"/>
    <n v="13.333333333333334"/>
    <x v="11"/>
    <x v="1"/>
  </r>
  <r>
    <x v="3"/>
    <x v="17"/>
    <n v="10.74074074074074"/>
    <x v="11"/>
    <x v="1"/>
  </r>
  <r>
    <x v="3"/>
    <x v="18"/>
    <n v="18.518518518518519"/>
    <x v="11"/>
    <x v="1"/>
  </r>
  <r>
    <x v="3"/>
    <x v="4"/>
    <n v="24.444444444444443"/>
    <x v="11"/>
    <x v="1"/>
  </r>
  <r>
    <x v="3"/>
    <x v="19"/>
    <n v="43044.117647058825"/>
    <x v="11"/>
    <x v="1"/>
  </r>
  <r>
    <x v="0"/>
    <x v="0"/>
    <n v="91.496598639455783"/>
    <x v="12"/>
    <x v="1"/>
  </r>
  <r>
    <x v="0"/>
    <x v="1"/>
    <n v="8.5034013605442169"/>
    <x v="12"/>
    <x v="1"/>
  </r>
  <r>
    <x v="1"/>
    <x v="2"/>
    <n v="55.442176870748298"/>
    <x v="12"/>
    <x v="1"/>
  </r>
  <r>
    <x v="1"/>
    <x v="3"/>
    <n v="43.197278911564624"/>
    <x v="12"/>
    <x v="1"/>
  </r>
  <r>
    <x v="1"/>
    <x v="4"/>
    <n v="1.3605442176870748"/>
    <x v="12"/>
    <x v="1"/>
  </r>
  <r>
    <x v="2"/>
    <x v="5"/>
    <n v="20.408163265306122"/>
    <x v="12"/>
    <x v="1"/>
  </r>
  <r>
    <x v="2"/>
    <x v="6"/>
    <n v="17.006802721088434"/>
    <x v="12"/>
    <x v="1"/>
  </r>
  <r>
    <x v="2"/>
    <x v="7"/>
    <n v="28.911564625850339"/>
    <x v="12"/>
    <x v="1"/>
  </r>
  <r>
    <x v="2"/>
    <x v="8"/>
    <n v="6.8027210884353737"/>
    <x v="12"/>
    <x v="1"/>
  </r>
  <r>
    <x v="2"/>
    <x v="9"/>
    <n v="12.244897959183673"/>
    <x v="12"/>
    <x v="1"/>
  </r>
  <r>
    <x v="2"/>
    <x v="10"/>
    <n v="10.204081632653061"/>
    <x v="12"/>
    <x v="1"/>
  </r>
  <r>
    <x v="2"/>
    <x v="4"/>
    <n v="4.4217687074829932"/>
    <x v="12"/>
    <x v="1"/>
  </r>
  <r>
    <x v="2"/>
    <x v="11"/>
    <n v="38.985765124555165"/>
    <x v="12"/>
    <x v="1"/>
  </r>
  <r>
    <x v="3"/>
    <x v="12"/>
    <n v="10.544217687074831"/>
    <x v="12"/>
    <x v="1"/>
  </r>
  <r>
    <x v="3"/>
    <x v="13"/>
    <n v="13.605442176870747"/>
    <x v="12"/>
    <x v="1"/>
  </r>
  <r>
    <x v="3"/>
    <x v="14"/>
    <n v="15.646258503401361"/>
    <x v="12"/>
    <x v="1"/>
  </r>
  <r>
    <x v="3"/>
    <x v="15"/>
    <n v="16.666666666666668"/>
    <x v="12"/>
    <x v="1"/>
  </r>
  <r>
    <x v="3"/>
    <x v="16"/>
    <n v="13.26530612244898"/>
    <x v="12"/>
    <x v="1"/>
  </r>
  <r>
    <x v="3"/>
    <x v="17"/>
    <n v="6.4625850340136051"/>
    <x v="12"/>
    <x v="1"/>
  </r>
  <r>
    <x v="3"/>
    <x v="18"/>
    <n v="5.7823129251700678"/>
    <x v="12"/>
    <x v="1"/>
  </r>
  <r>
    <x v="3"/>
    <x v="4"/>
    <n v="18.027210884353742"/>
    <x v="12"/>
    <x v="1"/>
  </r>
  <r>
    <x v="3"/>
    <x v="19"/>
    <n v="29502.074688796689"/>
    <x v="12"/>
    <x v="1"/>
  </r>
  <r>
    <x v="0"/>
    <x v="0"/>
    <n v="96.15384615384616"/>
    <x v="13"/>
    <x v="1"/>
  </r>
  <r>
    <x v="0"/>
    <x v="1"/>
    <n v="3.8461538461538463"/>
    <x v="13"/>
    <x v="1"/>
  </r>
  <r>
    <x v="1"/>
    <x v="2"/>
    <n v="51.282051282051285"/>
    <x v="13"/>
    <x v="1"/>
  </r>
  <r>
    <x v="1"/>
    <x v="3"/>
    <n v="46.794871794871796"/>
    <x v="13"/>
    <x v="1"/>
  </r>
  <r>
    <x v="1"/>
    <x v="4"/>
    <n v="1.9230769230769231"/>
    <x v="13"/>
    <x v="1"/>
  </r>
  <r>
    <x v="2"/>
    <x v="5"/>
    <n v="14.102564102564102"/>
    <x v="13"/>
    <x v="1"/>
  </r>
  <r>
    <x v="2"/>
    <x v="6"/>
    <n v="11.538461538461538"/>
    <x v="13"/>
    <x v="1"/>
  </r>
  <r>
    <x v="2"/>
    <x v="7"/>
    <n v="25"/>
    <x v="13"/>
    <x v="1"/>
  </r>
  <r>
    <x v="2"/>
    <x v="8"/>
    <n v="10.897435897435898"/>
    <x v="13"/>
    <x v="1"/>
  </r>
  <r>
    <x v="2"/>
    <x v="9"/>
    <n v="15.384615384615385"/>
    <x v="13"/>
    <x v="1"/>
  </r>
  <r>
    <x v="2"/>
    <x v="10"/>
    <n v="19.23076923076923"/>
    <x v="13"/>
    <x v="1"/>
  </r>
  <r>
    <x v="2"/>
    <x v="4"/>
    <n v="3.8461538461538463"/>
    <x v="13"/>
    <x v="1"/>
  </r>
  <r>
    <x v="2"/>
    <x v="11"/>
    <n v="44.393333333333317"/>
    <x v="13"/>
    <x v="1"/>
  </r>
  <r>
    <x v="3"/>
    <x v="12"/>
    <n v="3.8461538461538463"/>
    <x v="13"/>
    <x v="1"/>
  </r>
  <r>
    <x v="3"/>
    <x v="13"/>
    <n v="3.2051282051282053"/>
    <x v="13"/>
    <x v="1"/>
  </r>
  <r>
    <x v="3"/>
    <x v="14"/>
    <n v="5.7692307692307692"/>
    <x v="13"/>
    <x v="1"/>
  </r>
  <r>
    <x v="3"/>
    <x v="15"/>
    <n v="12.179487179487179"/>
    <x v="13"/>
    <x v="1"/>
  </r>
  <r>
    <x v="3"/>
    <x v="16"/>
    <n v="11.538461538461538"/>
    <x v="13"/>
    <x v="1"/>
  </r>
  <r>
    <x v="3"/>
    <x v="17"/>
    <n v="10.256410256410257"/>
    <x v="13"/>
    <x v="1"/>
  </r>
  <r>
    <x v="3"/>
    <x v="18"/>
    <n v="28.846153846153847"/>
    <x v="13"/>
    <x v="1"/>
  </r>
  <r>
    <x v="3"/>
    <x v="4"/>
    <n v="24.358974358974358"/>
    <x v="13"/>
    <x v="1"/>
  </r>
  <r>
    <x v="3"/>
    <x v="19"/>
    <n v="48559.322033898286"/>
    <x v="13"/>
    <x v="1"/>
  </r>
  <r>
    <x v="0"/>
    <x v="0"/>
    <n v="85.13513513513513"/>
    <x v="14"/>
    <x v="1"/>
  </r>
  <r>
    <x v="0"/>
    <x v="1"/>
    <n v="14.864864864864865"/>
    <x v="14"/>
    <x v="1"/>
  </r>
  <r>
    <x v="1"/>
    <x v="2"/>
    <n v="41.891891891891895"/>
    <x v="14"/>
    <x v="1"/>
  </r>
  <r>
    <x v="1"/>
    <x v="3"/>
    <n v="56.081081081081081"/>
    <x v="14"/>
    <x v="1"/>
  </r>
  <r>
    <x v="1"/>
    <x v="4"/>
    <n v="2.0270270270270272"/>
    <x v="14"/>
    <x v="1"/>
  </r>
  <r>
    <x v="2"/>
    <x v="5"/>
    <n v="14.189189189189189"/>
    <x v="14"/>
    <x v="1"/>
  </r>
  <r>
    <x v="2"/>
    <x v="6"/>
    <n v="10.135135135135135"/>
    <x v="14"/>
    <x v="1"/>
  </r>
  <r>
    <x v="2"/>
    <x v="7"/>
    <n v="33.108108108108105"/>
    <x v="14"/>
    <x v="1"/>
  </r>
  <r>
    <x v="2"/>
    <x v="8"/>
    <n v="8.7837837837837842"/>
    <x v="14"/>
    <x v="1"/>
  </r>
  <r>
    <x v="2"/>
    <x v="9"/>
    <n v="14.864864864864865"/>
    <x v="14"/>
    <x v="1"/>
  </r>
  <r>
    <x v="2"/>
    <x v="10"/>
    <n v="8.1081081081081088"/>
    <x v="14"/>
    <x v="1"/>
  </r>
  <r>
    <x v="2"/>
    <x v="4"/>
    <n v="10.810810810810811"/>
    <x v="14"/>
    <x v="1"/>
  </r>
  <r>
    <x v="2"/>
    <x v="11"/>
    <n v="40.803030303030312"/>
    <x v="14"/>
    <x v="1"/>
  </r>
  <r>
    <x v="3"/>
    <x v="12"/>
    <n v="2.7027027027027026"/>
    <x v="14"/>
    <x v="1"/>
  </r>
  <r>
    <x v="3"/>
    <x v="13"/>
    <n v="2.7027027027027026"/>
    <x v="14"/>
    <x v="1"/>
  </r>
  <r>
    <x v="3"/>
    <x v="14"/>
    <n v="9.4594594594594597"/>
    <x v="14"/>
    <x v="1"/>
  </r>
  <r>
    <x v="3"/>
    <x v="15"/>
    <n v="10.135135135135135"/>
    <x v="14"/>
    <x v="1"/>
  </r>
  <r>
    <x v="3"/>
    <x v="16"/>
    <n v="4.7297297297297298"/>
    <x v="14"/>
    <x v="1"/>
  </r>
  <r>
    <x v="3"/>
    <x v="17"/>
    <n v="18.243243243243242"/>
    <x v="14"/>
    <x v="1"/>
  </r>
  <r>
    <x v="3"/>
    <x v="18"/>
    <n v="39.189189189189186"/>
    <x v="14"/>
    <x v="1"/>
  </r>
  <r>
    <x v="3"/>
    <x v="4"/>
    <n v="12.837837837837839"/>
    <x v="14"/>
    <x v="1"/>
  </r>
  <r>
    <x v="3"/>
    <x v="19"/>
    <n v="52372.093023255831"/>
    <x v="14"/>
    <x v="1"/>
  </r>
  <r>
    <x v="0"/>
    <x v="0"/>
    <n v="97.972972972972968"/>
    <x v="15"/>
    <x v="1"/>
  </r>
  <r>
    <x v="0"/>
    <x v="1"/>
    <n v="2.0270270270270272"/>
    <x v="15"/>
    <x v="1"/>
  </r>
  <r>
    <x v="1"/>
    <x v="2"/>
    <n v="35.810810810810814"/>
    <x v="15"/>
    <x v="1"/>
  </r>
  <r>
    <x v="1"/>
    <x v="3"/>
    <n v="62.162162162162161"/>
    <x v="15"/>
    <x v="1"/>
  </r>
  <r>
    <x v="1"/>
    <x v="4"/>
    <n v="2.0270270270270272"/>
    <x v="15"/>
    <x v="1"/>
  </r>
  <r>
    <x v="2"/>
    <x v="5"/>
    <n v="20.27027027027027"/>
    <x v="15"/>
    <x v="1"/>
  </r>
  <r>
    <x v="2"/>
    <x v="6"/>
    <n v="10.135135135135135"/>
    <x v="15"/>
    <x v="1"/>
  </r>
  <r>
    <x v="2"/>
    <x v="7"/>
    <n v="31.756756756756758"/>
    <x v="15"/>
    <x v="1"/>
  </r>
  <r>
    <x v="2"/>
    <x v="8"/>
    <n v="7.4324324324324325"/>
    <x v="15"/>
    <x v="1"/>
  </r>
  <r>
    <x v="2"/>
    <x v="9"/>
    <n v="9.4594594594594597"/>
    <x v="15"/>
    <x v="1"/>
  </r>
  <r>
    <x v="2"/>
    <x v="10"/>
    <n v="8.7837837837837842"/>
    <x v="15"/>
    <x v="1"/>
  </r>
  <r>
    <x v="2"/>
    <x v="4"/>
    <n v="12.162162162162161"/>
    <x v="15"/>
    <x v="1"/>
  </r>
  <r>
    <x v="2"/>
    <x v="11"/>
    <n v="38.530769230769238"/>
    <x v="15"/>
    <x v="1"/>
  </r>
  <r>
    <x v="3"/>
    <x v="12"/>
    <n v="24.324324324324323"/>
    <x v="15"/>
    <x v="1"/>
  </r>
  <r>
    <x v="3"/>
    <x v="13"/>
    <n v="14.864864864864865"/>
    <x v="15"/>
    <x v="1"/>
  </r>
  <r>
    <x v="3"/>
    <x v="14"/>
    <n v="10.135135135135135"/>
    <x v="15"/>
    <x v="1"/>
  </r>
  <r>
    <x v="3"/>
    <x v="15"/>
    <n v="10.810810810810811"/>
    <x v="15"/>
    <x v="1"/>
  </r>
  <r>
    <x v="3"/>
    <x v="16"/>
    <n v="9.4594594594594597"/>
    <x v="15"/>
    <x v="1"/>
  </r>
  <r>
    <x v="3"/>
    <x v="17"/>
    <n v="4.0540540540540544"/>
    <x v="15"/>
    <x v="1"/>
  </r>
  <r>
    <x v="3"/>
    <x v="18"/>
    <n v="12.162162162162161"/>
    <x v="15"/>
    <x v="1"/>
  </r>
  <r>
    <x v="3"/>
    <x v="4"/>
    <n v="14.189189189189189"/>
    <x v="15"/>
    <x v="1"/>
  </r>
  <r>
    <x v="3"/>
    <x v="19"/>
    <n v="27944.881889763783"/>
    <x v="15"/>
    <x v="1"/>
  </r>
  <r>
    <x v="0"/>
    <x v="0"/>
    <n v="86.531986531986533"/>
    <x v="16"/>
    <x v="1"/>
  </r>
  <r>
    <x v="0"/>
    <x v="1"/>
    <n v="13.468013468013469"/>
    <x v="16"/>
    <x v="1"/>
  </r>
  <r>
    <x v="1"/>
    <x v="2"/>
    <n v="52.188552188552187"/>
    <x v="16"/>
    <x v="1"/>
  </r>
  <r>
    <x v="1"/>
    <x v="3"/>
    <n v="46.127946127946124"/>
    <x v="16"/>
    <x v="1"/>
  </r>
  <r>
    <x v="1"/>
    <x v="4"/>
    <n v="1.6835016835016836"/>
    <x v="16"/>
    <x v="1"/>
  </r>
  <r>
    <x v="2"/>
    <x v="5"/>
    <n v="18.518518518518519"/>
    <x v="16"/>
    <x v="1"/>
  </r>
  <r>
    <x v="2"/>
    <x v="6"/>
    <n v="22.558922558922561"/>
    <x v="16"/>
    <x v="1"/>
  </r>
  <r>
    <x v="2"/>
    <x v="7"/>
    <n v="27.609427609427609"/>
    <x v="16"/>
    <x v="1"/>
  </r>
  <r>
    <x v="2"/>
    <x v="8"/>
    <n v="4.7138047138047137"/>
    <x v="16"/>
    <x v="1"/>
  </r>
  <r>
    <x v="2"/>
    <x v="9"/>
    <n v="9.4276094276094273"/>
    <x v="16"/>
    <x v="1"/>
  </r>
  <r>
    <x v="2"/>
    <x v="10"/>
    <n v="12.794612794612794"/>
    <x v="16"/>
    <x v="1"/>
  </r>
  <r>
    <x v="2"/>
    <x v="4"/>
    <n v="4.3771043771043772"/>
    <x v="16"/>
    <x v="1"/>
  </r>
  <r>
    <x v="2"/>
    <x v="11"/>
    <n v="38.813380281690129"/>
    <x v="16"/>
    <x v="1"/>
  </r>
  <r>
    <x v="3"/>
    <x v="12"/>
    <n v="14.478114478114477"/>
    <x v="16"/>
    <x v="1"/>
  </r>
  <r>
    <x v="3"/>
    <x v="13"/>
    <n v="9.7643097643097647"/>
    <x v="16"/>
    <x v="1"/>
  </r>
  <r>
    <x v="3"/>
    <x v="14"/>
    <n v="8.4175084175084169"/>
    <x v="16"/>
    <x v="1"/>
  </r>
  <r>
    <x v="3"/>
    <x v="15"/>
    <n v="8.4175084175084169"/>
    <x v="16"/>
    <x v="1"/>
  </r>
  <r>
    <x v="3"/>
    <x v="16"/>
    <n v="10.774410774410775"/>
    <x v="16"/>
    <x v="1"/>
  </r>
  <r>
    <x v="3"/>
    <x v="17"/>
    <n v="10.437710437710438"/>
    <x v="16"/>
    <x v="1"/>
  </r>
  <r>
    <x v="3"/>
    <x v="18"/>
    <n v="14.478114478114477"/>
    <x v="16"/>
    <x v="1"/>
  </r>
  <r>
    <x v="3"/>
    <x v="4"/>
    <n v="23.232323232323232"/>
    <x v="16"/>
    <x v="1"/>
  </r>
  <r>
    <x v="3"/>
    <x v="19"/>
    <n v="35447.368421052633"/>
    <x v="16"/>
    <x v="1"/>
  </r>
  <r>
    <x v="4"/>
    <x v="20"/>
    <n v="7.6818181818181817"/>
    <x v="0"/>
    <x v="0"/>
  </r>
  <r>
    <x v="4"/>
    <x v="21"/>
    <n v="20.718181818181819"/>
    <x v="0"/>
    <x v="0"/>
  </r>
  <r>
    <x v="4"/>
    <x v="22"/>
    <n v="31.781818181818181"/>
    <x v="0"/>
    <x v="0"/>
  </r>
  <r>
    <x v="4"/>
    <x v="23"/>
    <n v="5.4"/>
    <x v="0"/>
    <x v="0"/>
  </r>
  <r>
    <x v="4"/>
    <x v="24"/>
    <n v="11.881818181818181"/>
    <x v="0"/>
    <x v="0"/>
  </r>
  <r>
    <x v="4"/>
    <x v="25"/>
    <n v="1.4727272727272727"/>
    <x v="0"/>
    <x v="0"/>
  </r>
  <r>
    <x v="4"/>
    <x v="26"/>
    <n v="18.218181818181819"/>
    <x v="0"/>
    <x v="0"/>
  </r>
  <r>
    <x v="4"/>
    <x v="27"/>
    <n v="1.0272727272727273"/>
    <x v="0"/>
    <x v="0"/>
  </r>
  <r>
    <x v="4"/>
    <x v="28"/>
    <n v="1.8181818181818181"/>
    <x v="0"/>
    <x v="0"/>
  </r>
  <r>
    <x v="5"/>
    <x v="20"/>
    <n v="7.581818181818182"/>
    <x v="0"/>
    <x v="0"/>
  </r>
  <r>
    <x v="5"/>
    <x v="29"/>
    <n v="25.627272727272729"/>
    <x v="0"/>
    <x v="0"/>
  </r>
  <r>
    <x v="5"/>
    <x v="30"/>
    <n v="2.8454545454545452"/>
    <x v="0"/>
    <x v="0"/>
  </r>
  <r>
    <x v="5"/>
    <x v="24"/>
    <n v="5.163636363636364"/>
    <x v="0"/>
    <x v="0"/>
  </r>
  <r>
    <x v="5"/>
    <x v="31"/>
    <n v="1.9272727272727272"/>
    <x v="0"/>
    <x v="0"/>
  </r>
  <r>
    <x v="5"/>
    <x v="32"/>
    <n v="8.954545454545455"/>
    <x v="0"/>
    <x v="0"/>
  </r>
  <r>
    <x v="5"/>
    <x v="27"/>
    <n v="0.77272727272727271"/>
    <x v="0"/>
    <x v="0"/>
  </r>
  <r>
    <x v="5"/>
    <x v="28"/>
    <n v="2.0545454545454547"/>
    <x v="0"/>
    <x v="0"/>
  </r>
  <r>
    <x v="5"/>
    <x v="4"/>
    <n v="45.072727272727271"/>
    <x v="0"/>
    <x v="0"/>
  </r>
  <r>
    <x v="6"/>
    <x v="33"/>
    <n v="7.9454545454545453"/>
    <x v="0"/>
    <x v="0"/>
  </r>
  <r>
    <x v="6"/>
    <x v="34"/>
    <n v="58.272727272727273"/>
    <x v="0"/>
    <x v="0"/>
  </r>
  <r>
    <x v="6"/>
    <x v="35"/>
    <n v="29.754545454545454"/>
    <x v="0"/>
    <x v="0"/>
  </r>
  <r>
    <x v="6"/>
    <x v="36"/>
    <n v="4.0272727272727273"/>
    <x v="0"/>
    <x v="0"/>
  </r>
  <r>
    <x v="6"/>
    <x v="4"/>
    <n v="0"/>
    <x v="0"/>
    <x v="0"/>
  </r>
  <r>
    <x v="6"/>
    <x v="37"/>
    <n v="9.4019999999999264"/>
    <x v="0"/>
    <x v="0"/>
  </r>
  <r>
    <x v="7"/>
    <x v="38"/>
    <n v="40.836363636363636"/>
    <x v="0"/>
    <x v="0"/>
  </r>
  <r>
    <x v="7"/>
    <x v="39"/>
    <n v="13.727272727272727"/>
    <x v="0"/>
    <x v="0"/>
  </r>
  <r>
    <x v="7"/>
    <x v="40"/>
    <n v="15.654545454545454"/>
    <x v="0"/>
    <x v="0"/>
  </r>
  <r>
    <x v="7"/>
    <x v="41"/>
    <n v="29.281818181818181"/>
    <x v="0"/>
    <x v="0"/>
  </r>
  <r>
    <x v="8"/>
    <x v="4"/>
    <n v="0.5"/>
    <x v="0"/>
    <x v="0"/>
  </r>
  <r>
    <x v="7"/>
    <x v="42"/>
    <n v="3.9495660118775615"/>
    <x v="0"/>
    <x v="0"/>
  </r>
  <r>
    <x v="8"/>
    <x v="43"/>
    <n v="40.836363636363636"/>
    <x v="0"/>
    <x v="0"/>
  </r>
  <r>
    <x v="8"/>
    <x v="44"/>
    <n v="58.663636363636364"/>
    <x v="0"/>
    <x v="0"/>
  </r>
  <r>
    <x v="7"/>
    <x v="4"/>
    <n v="0.5"/>
    <x v="0"/>
    <x v="0"/>
  </r>
  <r>
    <x v="9"/>
    <x v="45"/>
    <n v="6.7636363636363637"/>
    <x v="0"/>
    <x v="0"/>
  </r>
  <r>
    <x v="9"/>
    <x v="46"/>
    <n v="6.709090909090909"/>
    <x v="0"/>
    <x v="0"/>
  </r>
  <r>
    <x v="9"/>
    <x v="47"/>
    <n v="15.390909090909091"/>
    <x v="0"/>
    <x v="0"/>
  </r>
  <r>
    <x v="9"/>
    <x v="48"/>
    <n v="5.9363636363636365"/>
    <x v="0"/>
    <x v="0"/>
  </r>
  <r>
    <x v="9"/>
    <x v="49"/>
    <n v="3.3363636363636364"/>
    <x v="0"/>
    <x v="0"/>
  </r>
  <r>
    <x v="9"/>
    <x v="50"/>
    <n v="2.4363636363636365"/>
    <x v="0"/>
    <x v="0"/>
  </r>
  <r>
    <x v="9"/>
    <x v="51"/>
    <n v="1.6545454545454545"/>
    <x v="0"/>
    <x v="0"/>
  </r>
  <r>
    <x v="9"/>
    <x v="52"/>
    <n v="1.4090909090909092"/>
    <x v="0"/>
    <x v="0"/>
  </r>
  <r>
    <x v="9"/>
    <x v="53"/>
    <n v="3.2818181818181817"/>
    <x v="0"/>
    <x v="0"/>
  </r>
  <r>
    <x v="9"/>
    <x v="54"/>
    <n v="6.5727272727272723"/>
    <x v="0"/>
    <x v="0"/>
  </r>
  <r>
    <x v="9"/>
    <x v="4"/>
    <n v="46.509090909090908"/>
    <x v="0"/>
    <x v="0"/>
  </r>
  <r>
    <x v="9"/>
    <x v="55"/>
    <n v="4.0130013596193104"/>
    <x v="0"/>
    <x v="0"/>
  </r>
  <r>
    <x v="4"/>
    <x v="20"/>
    <n v="2.7555910543130993"/>
    <x v="1"/>
    <x v="0"/>
  </r>
  <r>
    <x v="4"/>
    <x v="21"/>
    <n v="11.781150159744408"/>
    <x v="1"/>
    <x v="0"/>
  </r>
  <r>
    <x v="4"/>
    <x v="22"/>
    <n v="20.047923322683705"/>
    <x v="1"/>
    <x v="0"/>
  </r>
  <r>
    <x v="4"/>
    <x v="23"/>
    <n v="1.3977635782747604"/>
    <x v="1"/>
    <x v="0"/>
  </r>
  <r>
    <x v="4"/>
    <x v="24"/>
    <n v="10.143769968051119"/>
    <x v="1"/>
    <x v="0"/>
  </r>
  <r>
    <x v="4"/>
    <x v="25"/>
    <n v="1.8370607028753994"/>
    <x v="1"/>
    <x v="0"/>
  </r>
  <r>
    <x v="4"/>
    <x v="26"/>
    <n v="43.650159744408946"/>
    <x v="1"/>
    <x v="0"/>
  </r>
  <r>
    <x v="4"/>
    <x v="27"/>
    <n v="1.5175718849840256"/>
    <x v="1"/>
    <x v="0"/>
  </r>
  <r>
    <x v="4"/>
    <x v="28"/>
    <n v="6.8690095846645365"/>
    <x v="1"/>
    <x v="0"/>
  </r>
  <r>
    <x v="5"/>
    <x v="20"/>
    <n v="1.9968051118210863"/>
    <x v="1"/>
    <x v="0"/>
  </r>
  <r>
    <x v="5"/>
    <x v="29"/>
    <n v="9.3450479233226833"/>
    <x v="1"/>
    <x v="0"/>
  </r>
  <r>
    <x v="5"/>
    <x v="30"/>
    <n v="0.39936102236421728"/>
    <x v="1"/>
    <x v="0"/>
  </r>
  <r>
    <x v="5"/>
    <x v="24"/>
    <n v="1.4776357827476039"/>
    <x v="1"/>
    <x v="0"/>
  </r>
  <r>
    <x v="5"/>
    <x v="31"/>
    <n v="3.2348242811501597"/>
    <x v="1"/>
    <x v="0"/>
  </r>
  <r>
    <x v="5"/>
    <x v="32"/>
    <n v="16.853035143769969"/>
    <x v="1"/>
    <x v="0"/>
  </r>
  <r>
    <x v="5"/>
    <x v="27"/>
    <n v="1.3578274760383386"/>
    <x v="1"/>
    <x v="0"/>
  </r>
  <r>
    <x v="5"/>
    <x v="28"/>
    <n v="8.0670926517571893"/>
    <x v="1"/>
    <x v="0"/>
  </r>
  <r>
    <x v="5"/>
    <x v="4"/>
    <n v="57.268370607028757"/>
    <x v="1"/>
    <x v="0"/>
  </r>
  <r>
    <x v="6"/>
    <x v="33"/>
    <n v="24.161341853035143"/>
    <x v="1"/>
    <x v="0"/>
  </r>
  <r>
    <x v="6"/>
    <x v="34"/>
    <n v="65.694888178913743"/>
    <x v="1"/>
    <x v="0"/>
  </r>
  <r>
    <x v="6"/>
    <x v="35"/>
    <n v="9.3450479233226833"/>
    <x v="1"/>
    <x v="0"/>
  </r>
  <r>
    <x v="6"/>
    <x v="36"/>
    <n v="0.79872204472843455"/>
    <x v="1"/>
    <x v="0"/>
  </r>
  <r>
    <x v="6"/>
    <x v="4"/>
    <n v="0"/>
    <x v="1"/>
    <x v="0"/>
  </r>
  <r>
    <x v="6"/>
    <x v="37"/>
    <n v="6.6617412140575079"/>
    <x v="1"/>
    <x v="0"/>
  </r>
  <r>
    <x v="7"/>
    <x v="38"/>
    <n v="53.154952076677318"/>
    <x v="1"/>
    <x v="0"/>
  </r>
  <r>
    <x v="7"/>
    <x v="39"/>
    <n v="15.415335463258787"/>
    <x v="1"/>
    <x v="0"/>
  </r>
  <r>
    <x v="7"/>
    <x v="40"/>
    <n v="15.135782747603834"/>
    <x v="1"/>
    <x v="0"/>
  </r>
  <r>
    <x v="7"/>
    <x v="41"/>
    <n v="14.81629392971246"/>
    <x v="1"/>
    <x v="0"/>
  </r>
  <r>
    <x v="8"/>
    <x v="4"/>
    <n v="1.4776357827476039"/>
    <x v="1"/>
    <x v="0"/>
  </r>
  <r>
    <x v="7"/>
    <x v="42"/>
    <n v="2.5820835022294335"/>
    <x v="1"/>
    <x v="0"/>
  </r>
  <r>
    <x v="8"/>
    <x v="43"/>
    <n v="53.154952076677318"/>
    <x v="1"/>
    <x v="0"/>
  </r>
  <r>
    <x v="8"/>
    <x v="44"/>
    <n v="45.367412140575077"/>
    <x v="1"/>
    <x v="0"/>
  </r>
  <r>
    <x v="7"/>
    <x v="4"/>
    <n v="1.4776357827476039"/>
    <x v="1"/>
    <x v="0"/>
  </r>
  <r>
    <x v="9"/>
    <x v="45"/>
    <n v="6.3498402555910545"/>
    <x v="1"/>
    <x v="0"/>
  </r>
  <r>
    <x v="9"/>
    <x v="46"/>
    <n v="3.8738019169329072"/>
    <x v="1"/>
    <x v="0"/>
  </r>
  <r>
    <x v="9"/>
    <x v="47"/>
    <n v="6.9089456869009584"/>
    <x v="1"/>
    <x v="0"/>
  </r>
  <r>
    <x v="9"/>
    <x v="48"/>
    <n v="4.2731629392971247"/>
    <x v="1"/>
    <x v="0"/>
  </r>
  <r>
    <x v="9"/>
    <x v="49"/>
    <n v="2.7156549520766773"/>
    <x v="1"/>
    <x v="0"/>
  </r>
  <r>
    <x v="9"/>
    <x v="50"/>
    <n v="2.1565495207667733"/>
    <x v="1"/>
    <x v="0"/>
  </r>
  <r>
    <x v="9"/>
    <x v="51"/>
    <n v="1.5175718849840256"/>
    <x v="1"/>
    <x v="0"/>
  </r>
  <r>
    <x v="9"/>
    <x v="52"/>
    <n v="1.5175718849840256"/>
    <x v="1"/>
    <x v="0"/>
  </r>
  <r>
    <x v="9"/>
    <x v="53"/>
    <n v="3.7539936102236422"/>
    <x v="1"/>
    <x v="0"/>
  </r>
  <r>
    <x v="9"/>
    <x v="54"/>
    <n v="9.8642172523961662"/>
    <x v="1"/>
    <x v="0"/>
  </r>
  <r>
    <x v="9"/>
    <x v="4"/>
    <n v="57.068690095846648"/>
    <x v="1"/>
    <x v="0"/>
  </r>
  <r>
    <x v="9"/>
    <x v="55"/>
    <n v="6.1258139534883735"/>
    <x v="1"/>
    <x v="0"/>
  </r>
  <r>
    <x v="4"/>
    <x v="20"/>
    <n v="13.546227143960856"/>
    <x v="2"/>
    <x v="0"/>
  </r>
  <r>
    <x v="4"/>
    <x v="21"/>
    <n v="22.199330414627866"/>
    <x v="2"/>
    <x v="0"/>
  </r>
  <r>
    <x v="4"/>
    <x v="22"/>
    <n v="35.694050991501413"/>
    <x v="2"/>
    <x v="0"/>
  </r>
  <r>
    <x v="4"/>
    <x v="23"/>
    <n v="7.3396858099407671"/>
    <x v="2"/>
    <x v="0"/>
  </r>
  <r>
    <x v="4"/>
    <x v="24"/>
    <n v="15.477723409734741"/>
    <x v="2"/>
    <x v="0"/>
  </r>
  <r>
    <x v="4"/>
    <x v="25"/>
    <n v="0.79835178985320632"/>
    <x v="2"/>
    <x v="0"/>
  </r>
  <r>
    <x v="4"/>
    <x v="26"/>
    <n v="4.506824620139068"/>
    <x v="2"/>
    <x v="0"/>
  </r>
  <r>
    <x v="4"/>
    <x v="27"/>
    <n v="0.33479268606747359"/>
    <x v="2"/>
    <x v="0"/>
  </r>
  <r>
    <x v="4"/>
    <x v="28"/>
    <n v="0.10301313417460727"/>
    <x v="2"/>
    <x v="0"/>
  </r>
  <r>
    <x v="5"/>
    <x v="20"/>
    <n v="14.447592067988669"/>
    <x v="2"/>
    <x v="0"/>
  </r>
  <r>
    <x v="5"/>
    <x v="29"/>
    <n v="40.226628895184135"/>
    <x v="2"/>
    <x v="0"/>
  </r>
  <r>
    <x v="5"/>
    <x v="30"/>
    <n v="5.3566829770795774"/>
    <x v="2"/>
    <x v="0"/>
  </r>
  <r>
    <x v="5"/>
    <x v="24"/>
    <n v="9.3999484934329125"/>
    <x v="2"/>
    <x v="0"/>
  </r>
  <r>
    <x v="5"/>
    <x v="31"/>
    <n v="1.6224568632500644"/>
    <x v="2"/>
    <x v="0"/>
  </r>
  <r>
    <x v="5"/>
    <x v="32"/>
    <n v="4.1720319340715939"/>
    <x v="2"/>
    <x v="0"/>
  </r>
  <r>
    <x v="5"/>
    <x v="27"/>
    <n v="0.28328611898016998"/>
    <x v="2"/>
    <x v="0"/>
  </r>
  <r>
    <x v="5"/>
    <x v="28"/>
    <n v="0.12876641771825909"/>
    <x v="2"/>
    <x v="0"/>
  </r>
  <r>
    <x v="5"/>
    <x v="4"/>
    <n v="24.362606232294617"/>
    <x v="2"/>
    <x v="0"/>
  </r>
  <r>
    <x v="6"/>
    <x v="33"/>
    <n v="3.7084728302858614"/>
    <x v="2"/>
    <x v="0"/>
  </r>
  <r>
    <x v="6"/>
    <x v="34"/>
    <n v="60.15967035797064"/>
    <x v="2"/>
    <x v="0"/>
  </r>
  <r>
    <x v="6"/>
    <x v="35"/>
    <n v="32.680916816894154"/>
    <x v="2"/>
    <x v="0"/>
  </r>
  <r>
    <x v="6"/>
    <x v="36"/>
    <n v="3.4509399948493433"/>
    <x v="2"/>
    <x v="0"/>
  </r>
  <r>
    <x v="6"/>
    <x v="4"/>
    <n v="0"/>
    <x v="2"/>
    <x v="0"/>
  </r>
  <r>
    <x v="6"/>
    <x v="37"/>
    <n v="9.6778264228689164"/>
    <x v="2"/>
    <x v="0"/>
  </r>
  <r>
    <x v="7"/>
    <x v="38"/>
    <n v="20.834406386814319"/>
    <x v="2"/>
    <x v="0"/>
  </r>
  <r>
    <x v="7"/>
    <x v="39"/>
    <n v="11.898016997167138"/>
    <x v="2"/>
    <x v="0"/>
  </r>
  <r>
    <x v="7"/>
    <x v="40"/>
    <n v="18.181818181818183"/>
    <x v="2"/>
    <x v="0"/>
  </r>
  <r>
    <x v="7"/>
    <x v="41"/>
    <n v="48.725212464589234"/>
    <x v="2"/>
    <x v="0"/>
  </r>
  <r>
    <x v="8"/>
    <x v="4"/>
    <n v="0.36054596961112539"/>
    <x v="2"/>
    <x v="0"/>
  </r>
  <r>
    <x v="7"/>
    <x v="42"/>
    <n v="6.3042129749289115"/>
    <x v="2"/>
    <x v="0"/>
  </r>
  <r>
    <x v="8"/>
    <x v="43"/>
    <n v="20.834406386814319"/>
    <x v="2"/>
    <x v="0"/>
  </r>
  <r>
    <x v="8"/>
    <x v="44"/>
    <n v="78.805047643574554"/>
    <x v="2"/>
    <x v="0"/>
  </r>
  <r>
    <x v="7"/>
    <x v="4"/>
    <n v="0.36054596961112539"/>
    <x v="2"/>
    <x v="0"/>
  </r>
  <r>
    <x v="9"/>
    <x v="45"/>
    <n v="10.893638938964719"/>
    <x v="2"/>
    <x v="0"/>
  </r>
  <r>
    <x v="9"/>
    <x v="46"/>
    <n v="10.79062580479011"/>
    <x v="2"/>
    <x v="0"/>
  </r>
  <r>
    <x v="9"/>
    <x v="47"/>
    <n v="23.12644862219933"/>
    <x v="2"/>
    <x v="0"/>
  </r>
  <r>
    <x v="9"/>
    <x v="48"/>
    <n v="8.3183105845995371"/>
    <x v="2"/>
    <x v="0"/>
  </r>
  <r>
    <x v="9"/>
    <x v="49"/>
    <n v="4.3265516353335052"/>
    <x v="2"/>
    <x v="0"/>
  </r>
  <r>
    <x v="9"/>
    <x v="50"/>
    <n v="3.090394025238218"/>
    <x v="2"/>
    <x v="0"/>
  </r>
  <r>
    <x v="9"/>
    <x v="51"/>
    <n v="1.7769765645119753"/>
    <x v="2"/>
    <x v="0"/>
  </r>
  <r>
    <x v="9"/>
    <x v="52"/>
    <n v="1.2104043265516353"/>
    <x v="2"/>
    <x v="0"/>
  </r>
  <r>
    <x v="9"/>
    <x v="53"/>
    <n v="3.3479268606747361"/>
    <x v="2"/>
    <x v="0"/>
  </r>
  <r>
    <x v="9"/>
    <x v="54"/>
    <n v="5.3824362606232299"/>
    <x v="2"/>
    <x v="0"/>
  </r>
  <r>
    <x v="9"/>
    <x v="4"/>
    <n v="27.736286376513004"/>
    <x v="2"/>
    <x v="0"/>
  </r>
  <r>
    <x v="9"/>
    <x v="55"/>
    <n v="3.0125029698265648"/>
    <x v="2"/>
    <x v="0"/>
  </r>
  <r>
    <x v="4"/>
    <x v="20"/>
    <n v="1.9430950728660652"/>
    <x v="3"/>
    <x v="0"/>
  </r>
  <r>
    <x v="4"/>
    <x v="21"/>
    <n v="10.478834142956281"/>
    <x v="3"/>
    <x v="0"/>
  </r>
  <r>
    <x v="4"/>
    <x v="22"/>
    <n v="37.057598889659957"/>
    <x v="3"/>
    <x v="0"/>
  </r>
  <r>
    <x v="4"/>
    <x v="23"/>
    <n v="6.384455239417071"/>
    <x v="3"/>
    <x v="0"/>
  </r>
  <r>
    <x v="4"/>
    <x v="24"/>
    <n v="7.4947952810548228"/>
    <x v="3"/>
    <x v="0"/>
  </r>
  <r>
    <x v="4"/>
    <x v="25"/>
    <n v="2.9840388619014573"/>
    <x v="3"/>
    <x v="0"/>
  </r>
  <r>
    <x v="4"/>
    <x v="26"/>
    <n v="29.840388619014572"/>
    <x v="3"/>
    <x v="0"/>
  </r>
  <r>
    <x v="4"/>
    <x v="27"/>
    <n v="3.5392088827203332"/>
    <x v="3"/>
    <x v="0"/>
  </r>
  <r>
    <x v="4"/>
    <x v="28"/>
    <n v="0.27758501040943789"/>
    <x v="3"/>
    <x v="0"/>
  </r>
  <r>
    <x v="5"/>
    <x v="20"/>
    <n v="1.5267175572519085"/>
    <x v="3"/>
    <x v="0"/>
  </r>
  <r>
    <x v="5"/>
    <x v="29"/>
    <n v="17.626648160999306"/>
    <x v="3"/>
    <x v="0"/>
  </r>
  <r>
    <x v="5"/>
    <x v="30"/>
    <n v="1.7349063150589867"/>
    <x v="3"/>
    <x v="0"/>
  </r>
  <r>
    <x v="5"/>
    <x v="24"/>
    <n v="2.6370575988896601"/>
    <x v="3"/>
    <x v="0"/>
  </r>
  <r>
    <x v="5"/>
    <x v="31"/>
    <n v="1.8043025676613462"/>
    <x v="3"/>
    <x v="0"/>
  </r>
  <r>
    <x v="5"/>
    <x v="32"/>
    <n v="14.712005551700209"/>
    <x v="3"/>
    <x v="0"/>
  </r>
  <r>
    <x v="5"/>
    <x v="27"/>
    <n v="2.0124913254684249"/>
    <x v="3"/>
    <x v="0"/>
  </r>
  <r>
    <x v="5"/>
    <x v="28"/>
    <n v="0.13879250520471895"/>
    <x v="3"/>
    <x v="0"/>
  </r>
  <r>
    <x v="5"/>
    <x v="4"/>
    <n v="57.807078417765439"/>
    <x v="3"/>
    <x v="0"/>
  </r>
  <r>
    <x v="6"/>
    <x v="33"/>
    <n v="1.8736988202637057"/>
    <x v="3"/>
    <x v="0"/>
  </r>
  <r>
    <x v="6"/>
    <x v="34"/>
    <n v="36.294240111034007"/>
    <x v="3"/>
    <x v="0"/>
  </r>
  <r>
    <x v="6"/>
    <x v="35"/>
    <n v="53.435114503816791"/>
    <x v="3"/>
    <x v="0"/>
  </r>
  <r>
    <x v="6"/>
    <x v="36"/>
    <n v="8.3969465648854964"/>
    <x v="3"/>
    <x v="0"/>
  </r>
  <r>
    <x v="6"/>
    <x v="4"/>
    <n v="0"/>
    <x v="3"/>
    <x v="0"/>
  </r>
  <r>
    <x v="6"/>
    <x v="37"/>
    <n v="11.987508674531574"/>
    <x v="3"/>
    <x v="0"/>
  </r>
  <r>
    <x v="7"/>
    <x v="38"/>
    <n v="51.977793199167245"/>
    <x v="3"/>
    <x v="0"/>
  </r>
  <r>
    <x v="7"/>
    <x v="39"/>
    <n v="16.099930603747399"/>
    <x v="3"/>
    <x v="0"/>
  </r>
  <r>
    <x v="7"/>
    <x v="40"/>
    <n v="13.393476752255378"/>
    <x v="3"/>
    <x v="0"/>
  </r>
  <r>
    <x v="7"/>
    <x v="41"/>
    <n v="18.459403192227619"/>
    <x v="3"/>
    <x v="0"/>
  </r>
  <r>
    <x v="8"/>
    <x v="4"/>
    <n v="6.9396252602359473E-2"/>
    <x v="3"/>
    <x v="0"/>
  </r>
  <r>
    <x v="7"/>
    <x v="42"/>
    <n v="2.5368055555555578"/>
    <x v="3"/>
    <x v="0"/>
  </r>
  <r>
    <x v="8"/>
    <x v="43"/>
    <n v="51.977793199167245"/>
    <x v="3"/>
    <x v="0"/>
  </r>
  <r>
    <x v="8"/>
    <x v="44"/>
    <n v="47.952810548230396"/>
    <x v="3"/>
    <x v="0"/>
  </r>
  <r>
    <x v="7"/>
    <x v="4"/>
    <n v="6.9396252602359473E-2"/>
    <x v="3"/>
    <x v="0"/>
  </r>
  <r>
    <x v="9"/>
    <x v="45"/>
    <n v="3.4004163775156142"/>
    <x v="3"/>
    <x v="0"/>
  </r>
  <r>
    <x v="9"/>
    <x v="46"/>
    <n v="4.8577376821651628"/>
    <x v="3"/>
    <x v="0"/>
  </r>
  <r>
    <x v="9"/>
    <x v="47"/>
    <n v="13.948646773074254"/>
    <x v="3"/>
    <x v="0"/>
  </r>
  <r>
    <x v="9"/>
    <x v="48"/>
    <n v="4.510756419153366"/>
    <x v="3"/>
    <x v="0"/>
  </r>
  <r>
    <x v="9"/>
    <x v="49"/>
    <n v="3.5392088827203332"/>
    <x v="3"/>
    <x v="0"/>
  </r>
  <r>
    <x v="9"/>
    <x v="50"/>
    <n v="2.0818875780707842"/>
    <x v="3"/>
    <x v="0"/>
  </r>
  <r>
    <x v="9"/>
    <x v="51"/>
    <n v="1.7349063150589867"/>
    <x v="3"/>
    <x v="0"/>
  </r>
  <r>
    <x v="9"/>
    <x v="52"/>
    <n v="1.5267175572519085"/>
    <x v="3"/>
    <x v="0"/>
  </r>
  <r>
    <x v="9"/>
    <x v="53"/>
    <n v="3.053435114503817"/>
    <x v="3"/>
    <x v="0"/>
  </r>
  <r>
    <x v="9"/>
    <x v="54"/>
    <n v="6.5926439972241502"/>
    <x v="3"/>
    <x v="0"/>
  </r>
  <r>
    <x v="9"/>
    <x v="4"/>
    <n v="54.753643303261626"/>
    <x v="3"/>
    <x v="0"/>
  </r>
  <r>
    <x v="9"/>
    <x v="55"/>
    <n v="4.2948619631901872"/>
    <x v="3"/>
    <x v="0"/>
  </r>
  <r>
    <x v="4"/>
    <x v="20"/>
    <n v="8.7656529516994635"/>
    <x v="4"/>
    <x v="0"/>
  </r>
  <r>
    <x v="4"/>
    <x v="21"/>
    <n v="37.0304114490161"/>
    <x v="4"/>
    <x v="0"/>
  </r>
  <r>
    <x v="4"/>
    <x v="22"/>
    <n v="25.581395348837209"/>
    <x v="4"/>
    <x v="0"/>
  </r>
  <r>
    <x v="4"/>
    <x v="23"/>
    <n v="10.107334525939176"/>
    <x v="4"/>
    <x v="0"/>
  </r>
  <r>
    <x v="4"/>
    <x v="24"/>
    <n v="4.1144901610017888"/>
    <x v="4"/>
    <x v="0"/>
  </r>
  <r>
    <x v="4"/>
    <x v="25"/>
    <n v="0.62611806797853309"/>
    <x v="4"/>
    <x v="0"/>
  </r>
  <r>
    <x v="4"/>
    <x v="26"/>
    <n v="13.595706618962433"/>
    <x v="4"/>
    <x v="0"/>
  </r>
  <r>
    <x v="4"/>
    <x v="27"/>
    <n v="8.9445438282647588E-2"/>
    <x v="4"/>
    <x v="0"/>
  </r>
  <r>
    <x v="4"/>
    <x v="28"/>
    <n v="8.9445438282647588E-2"/>
    <x v="4"/>
    <x v="0"/>
  </r>
  <r>
    <x v="5"/>
    <x v="20"/>
    <n v="10.912343470483005"/>
    <x v="4"/>
    <x v="0"/>
  </r>
  <r>
    <x v="5"/>
    <x v="29"/>
    <n v="28.711985688729875"/>
    <x v="4"/>
    <x v="0"/>
  </r>
  <r>
    <x v="5"/>
    <x v="30"/>
    <n v="3.8461538461538463"/>
    <x v="4"/>
    <x v="0"/>
  </r>
  <r>
    <x v="5"/>
    <x v="24"/>
    <n v="2.2361359570661898"/>
    <x v="4"/>
    <x v="0"/>
  </r>
  <r>
    <x v="5"/>
    <x v="31"/>
    <n v="0.53667262969588547"/>
    <x v="4"/>
    <x v="0"/>
  </r>
  <r>
    <x v="5"/>
    <x v="32"/>
    <n v="11.806797853309481"/>
    <x v="4"/>
    <x v="0"/>
  </r>
  <r>
    <x v="5"/>
    <x v="27"/>
    <n v="0.53667262969588547"/>
    <x v="4"/>
    <x v="0"/>
  </r>
  <r>
    <x v="5"/>
    <x v="28"/>
    <n v="0.35778175313059035"/>
    <x v="4"/>
    <x v="0"/>
  </r>
  <r>
    <x v="5"/>
    <x v="4"/>
    <n v="41.055456171735244"/>
    <x v="4"/>
    <x v="0"/>
  </r>
  <r>
    <x v="6"/>
    <x v="33"/>
    <n v="0.98389982110912344"/>
    <x v="4"/>
    <x v="0"/>
  </r>
  <r>
    <x v="6"/>
    <x v="34"/>
    <n v="69.588550983899822"/>
    <x v="4"/>
    <x v="0"/>
  </r>
  <r>
    <x v="6"/>
    <x v="35"/>
    <n v="24.0608228980322"/>
    <x v="4"/>
    <x v="0"/>
  </r>
  <r>
    <x v="6"/>
    <x v="36"/>
    <n v="5.3667262969588547"/>
    <x v="4"/>
    <x v="0"/>
  </r>
  <r>
    <x v="6"/>
    <x v="4"/>
    <n v="0"/>
    <x v="4"/>
    <x v="0"/>
  </r>
  <r>
    <x v="6"/>
    <x v="37"/>
    <n v="9.8515205724508128"/>
    <x v="4"/>
    <x v="0"/>
  </r>
  <r>
    <x v="7"/>
    <x v="38"/>
    <n v="35.957066189624328"/>
    <x v="4"/>
    <x v="0"/>
  </r>
  <r>
    <x v="7"/>
    <x v="39"/>
    <n v="17.79964221824687"/>
    <x v="4"/>
    <x v="0"/>
  </r>
  <r>
    <x v="7"/>
    <x v="40"/>
    <n v="17.620751341681576"/>
    <x v="4"/>
    <x v="0"/>
  </r>
  <r>
    <x v="7"/>
    <x v="41"/>
    <n v="28.443649373881932"/>
    <x v="4"/>
    <x v="0"/>
  </r>
  <r>
    <x v="8"/>
    <x v="4"/>
    <n v="0.17889087656529518"/>
    <x v="4"/>
    <x v="0"/>
  </r>
  <r>
    <x v="7"/>
    <x v="42"/>
    <n v="3.3145161290322624"/>
    <x v="4"/>
    <x v="0"/>
  </r>
  <r>
    <x v="8"/>
    <x v="43"/>
    <n v="35.957066189624328"/>
    <x v="4"/>
    <x v="0"/>
  </r>
  <r>
    <x v="8"/>
    <x v="44"/>
    <n v="63.864042933810374"/>
    <x v="4"/>
    <x v="0"/>
  </r>
  <r>
    <x v="7"/>
    <x v="4"/>
    <n v="0.17889087656529518"/>
    <x v="4"/>
    <x v="0"/>
  </r>
  <r>
    <x v="9"/>
    <x v="45"/>
    <n v="2.6833631484794274"/>
    <x v="4"/>
    <x v="0"/>
  </r>
  <r>
    <x v="9"/>
    <x v="46"/>
    <n v="4.9194991055456168"/>
    <x v="4"/>
    <x v="0"/>
  </r>
  <r>
    <x v="9"/>
    <x v="47"/>
    <n v="17.79964221824687"/>
    <x v="4"/>
    <x v="0"/>
  </r>
  <r>
    <x v="9"/>
    <x v="48"/>
    <n v="6.2611806797853307"/>
    <x v="4"/>
    <x v="0"/>
  </r>
  <r>
    <x v="9"/>
    <x v="49"/>
    <n v="3.5778175313059033"/>
    <x v="4"/>
    <x v="0"/>
  </r>
  <r>
    <x v="9"/>
    <x v="50"/>
    <n v="2.8622540250447228"/>
    <x v="4"/>
    <x v="0"/>
  </r>
  <r>
    <x v="9"/>
    <x v="51"/>
    <n v="1.9677996422182469"/>
    <x v="4"/>
    <x v="0"/>
  </r>
  <r>
    <x v="9"/>
    <x v="52"/>
    <n v="2.3255813953488373"/>
    <x v="4"/>
    <x v="0"/>
  </r>
  <r>
    <x v="9"/>
    <x v="53"/>
    <n v="4.1144901610017888"/>
    <x v="4"/>
    <x v="0"/>
  </r>
  <r>
    <x v="9"/>
    <x v="54"/>
    <n v="8.4078711985688734"/>
    <x v="4"/>
    <x v="0"/>
  </r>
  <r>
    <x v="9"/>
    <x v="4"/>
    <n v="45.080500894454381"/>
    <x v="4"/>
    <x v="0"/>
  </r>
  <r>
    <x v="9"/>
    <x v="55"/>
    <n v="4.8707926167209541"/>
    <x v="4"/>
    <x v="0"/>
  </r>
  <r>
    <x v="4"/>
    <x v="20"/>
    <n v="4.3321299638989172"/>
    <x v="5"/>
    <x v="0"/>
  </r>
  <r>
    <x v="4"/>
    <x v="21"/>
    <n v="27.075812274368232"/>
    <x v="5"/>
    <x v="0"/>
  </r>
  <r>
    <x v="4"/>
    <x v="22"/>
    <n v="22.743682310469314"/>
    <x v="5"/>
    <x v="0"/>
  </r>
  <r>
    <x v="4"/>
    <x v="23"/>
    <n v="17.689530685920577"/>
    <x v="5"/>
    <x v="0"/>
  </r>
  <r>
    <x v="4"/>
    <x v="24"/>
    <n v="2.1660649819494586"/>
    <x v="5"/>
    <x v="0"/>
  </r>
  <r>
    <x v="4"/>
    <x v="25"/>
    <n v="1.4440433212996391"/>
    <x v="5"/>
    <x v="0"/>
  </r>
  <r>
    <x v="4"/>
    <x v="26"/>
    <n v="24.548736462093864"/>
    <x v="5"/>
    <x v="0"/>
  </r>
  <r>
    <x v="4"/>
    <x v="27"/>
    <n v="0"/>
    <x v="5"/>
    <x v="0"/>
  </r>
  <r>
    <x v="4"/>
    <x v="28"/>
    <n v="0"/>
    <x v="5"/>
    <x v="0"/>
  </r>
  <r>
    <x v="5"/>
    <x v="20"/>
    <n v="6.859205776173285"/>
    <x v="5"/>
    <x v="0"/>
  </r>
  <r>
    <x v="5"/>
    <x v="29"/>
    <n v="24.187725631768952"/>
    <x v="5"/>
    <x v="0"/>
  </r>
  <r>
    <x v="5"/>
    <x v="30"/>
    <n v="4.6931407942238268"/>
    <x v="5"/>
    <x v="0"/>
  </r>
  <r>
    <x v="5"/>
    <x v="24"/>
    <n v="1.8050541516245486"/>
    <x v="5"/>
    <x v="0"/>
  </r>
  <r>
    <x v="5"/>
    <x v="31"/>
    <n v="1.8050541516245486"/>
    <x v="5"/>
    <x v="0"/>
  </r>
  <r>
    <x v="5"/>
    <x v="32"/>
    <n v="21.660649819494584"/>
    <x v="5"/>
    <x v="0"/>
  </r>
  <r>
    <x v="5"/>
    <x v="27"/>
    <n v="0.36101083032490977"/>
    <x v="5"/>
    <x v="0"/>
  </r>
  <r>
    <x v="5"/>
    <x v="28"/>
    <n v="0"/>
    <x v="5"/>
    <x v="0"/>
  </r>
  <r>
    <x v="5"/>
    <x v="4"/>
    <n v="38.628158844765345"/>
    <x v="5"/>
    <x v="0"/>
  </r>
  <r>
    <x v="6"/>
    <x v="33"/>
    <n v="0.72202166064981954"/>
    <x v="5"/>
    <x v="0"/>
  </r>
  <r>
    <x v="6"/>
    <x v="34"/>
    <n v="69.675090252707577"/>
    <x v="5"/>
    <x v="0"/>
  </r>
  <r>
    <x v="6"/>
    <x v="35"/>
    <n v="23.465703971119133"/>
    <x v="5"/>
    <x v="0"/>
  </r>
  <r>
    <x v="6"/>
    <x v="36"/>
    <n v="6.1371841155234659"/>
    <x v="5"/>
    <x v="0"/>
  </r>
  <r>
    <x v="6"/>
    <x v="4"/>
    <n v="0"/>
    <x v="5"/>
    <x v="0"/>
  </r>
  <r>
    <x v="6"/>
    <x v="37"/>
    <n v="9.9530685920577628"/>
    <x v="5"/>
    <x v="0"/>
  </r>
  <r>
    <x v="7"/>
    <x v="38"/>
    <n v="33.2129963898917"/>
    <x v="5"/>
    <x v="0"/>
  </r>
  <r>
    <x v="7"/>
    <x v="39"/>
    <n v="15.16245487364621"/>
    <x v="5"/>
    <x v="0"/>
  </r>
  <r>
    <x v="7"/>
    <x v="40"/>
    <n v="19.855595667870038"/>
    <x v="5"/>
    <x v="0"/>
  </r>
  <r>
    <x v="7"/>
    <x v="41"/>
    <n v="31.407942238267147"/>
    <x v="5"/>
    <x v="0"/>
  </r>
  <r>
    <x v="8"/>
    <x v="4"/>
    <n v="0.36101083032490977"/>
    <x v="5"/>
    <x v="0"/>
  </r>
  <r>
    <x v="7"/>
    <x v="42"/>
    <n v="4.0181159420289863"/>
    <x v="5"/>
    <x v="0"/>
  </r>
  <r>
    <x v="8"/>
    <x v="43"/>
    <n v="33.2129963898917"/>
    <x v="5"/>
    <x v="0"/>
  </r>
  <r>
    <x v="8"/>
    <x v="44"/>
    <n v="66.4259927797834"/>
    <x v="5"/>
    <x v="0"/>
  </r>
  <r>
    <x v="7"/>
    <x v="4"/>
    <n v="0.36101083032490977"/>
    <x v="5"/>
    <x v="0"/>
  </r>
  <r>
    <x v="9"/>
    <x v="45"/>
    <n v="4.3321299638989172"/>
    <x v="5"/>
    <x v="0"/>
  </r>
  <r>
    <x v="9"/>
    <x v="46"/>
    <n v="3.6101083032490973"/>
    <x v="5"/>
    <x v="0"/>
  </r>
  <r>
    <x v="9"/>
    <x v="47"/>
    <n v="19.855595667870038"/>
    <x v="5"/>
    <x v="0"/>
  </r>
  <r>
    <x v="9"/>
    <x v="48"/>
    <n v="6.1371841155234659"/>
    <x v="5"/>
    <x v="0"/>
  </r>
  <r>
    <x v="9"/>
    <x v="49"/>
    <n v="4.3321299638989172"/>
    <x v="5"/>
    <x v="0"/>
  </r>
  <r>
    <x v="9"/>
    <x v="50"/>
    <n v="2.8880866425992782"/>
    <x v="5"/>
    <x v="0"/>
  </r>
  <r>
    <x v="9"/>
    <x v="51"/>
    <n v="2.8880866425992782"/>
    <x v="5"/>
    <x v="0"/>
  </r>
  <r>
    <x v="9"/>
    <x v="52"/>
    <n v="2.1660649819494586"/>
    <x v="5"/>
    <x v="0"/>
  </r>
  <r>
    <x v="9"/>
    <x v="53"/>
    <n v="2.8880866425992782"/>
    <x v="5"/>
    <x v="0"/>
  </r>
  <r>
    <x v="9"/>
    <x v="54"/>
    <n v="9.025270758122744"/>
    <x v="5"/>
    <x v="0"/>
  </r>
  <r>
    <x v="9"/>
    <x v="4"/>
    <n v="41.877256317689529"/>
    <x v="5"/>
    <x v="0"/>
  </r>
  <r>
    <x v="9"/>
    <x v="55"/>
    <n v="4.5056935817805366"/>
    <x v="5"/>
    <x v="0"/>
  </r>
  <r>
    <x v="4"/>
    <x v="20"/>
    <n v="13.656387665198238"/>
    <x v="6"/>
    <x v="0"/>
  </r>
  <r>
    <x v="4"/>
    <x v="21"/>
    <n v="33.480176211453745"/>
    <x v="6"/>
    <x v="0"/>
  </r>
  <r>
    <x v="4"/>
    <x v="22"/>
    <n v="33.039647577092509"/>
    <x v="6"/>
    <x v="0"/>
  </r>
  <r>
    <x v="4"/>
    <x v="23"/>
    <n v="5.286343612334802"/>
    <x v="6"/>
    <x v="0"/>
  </r>
  <r>
    <x v="4"/>
    <x v="24"/>
    <n v="4.4052863436123344"/>
    <x v="6"/>
    <x v="0"/>
  </r>
  <r>
    <x v="4"/>
    <x v="25"/>
    <n v="0"/>
    <x v="6"/>
    <x v="0"/>
  </r>
  <r>
    <x v="4"/>
    <x v="26"/>
    <n v="10.13215859030837"/>
    <x v="6"/>
    <x v="0"/>
  </r>
  <r>
    <x v="4"/>
    <x v="27"/>
    <n v="0"/>
    <x v="6"/>
    <x v="0"/>
  </r>
  <r>
    <x v="4"/>
    <x v="28"/>
    <n v="0"/>
    <x v="6"/>
    <x v="0"/>
  </r>
  <r>
    <x v="5"/>
    <x v="20"/>
    <n v="13.656387665198238"/>
    <x v="6"/>
    <x v="0"/>
  </r>
  <r>
    <x v="5"/>
    <x v="29"/>
    <n v="34.801762114537446"/>
    <x v="6"/>
    <x v="0"/>
  </r>
  <r>
    <x v="5"/>
    <x v="30"/>
    <n v="4.8458149779735686"/>
    <x v="6"/>
    <x v="0"/>
  </r>
  <r>
    <x v="5"/>
    <x v="24"/>
    <n v="1.7621145374449338"/>
    <x v="6"/>
    <x v="0"/>
  </r>
  <r>
    <x v="5"/>
    <x v="31"/>
    <n v="0.44052863436123346"/>
    <x v="6"/>
    <x v="0"/>
  </r>
  <r>
    <x v="5"/>
    <x v="32"/>
    <n v="9.6916299559471373"/>
    <x v="6"/>
    <x v="0"/>
  </r>
  <r>
    <x v="5"/>
    <x v="27"/>
    <n v="0"/>
    <x v="6"/>
    <x v="0"/>
  </r>
  <r>
    <x v="5"/>
    <x v="28"/>
    <n v="0"/>
    <x v="6"/>
    <x v="0"/>
  </r>
  <r>
    <x v="5"/>
    <x v="4"/>
    <n v="34.801762114537446"/>
    <x v="6"/>
    <x v="0"/>
  </r>
  <r>
    <x v="6"/>
    <x v="33"/>
    <n v="1.7621145374449338"/>
    <x v="6"/>
    <x v="0"/>
  </r>
  <r>
    <x v="6"/>
    <x v="34"/>
    <n v="55.506607929515418"/>
    <x v="6"/>
    <x v="0"/>
  </r>
  <r>
    <x v="6"/>
    <x v="35"/>
    <n v="32.59911894273128"/>
    <x v="6"/>
    <x v="0"/>
  </r>
  <r>
    <x v="6"/>
    <x v="36"/>
    <n v="10.13215859030837"/>
    <x v="6"/>
    <x v="0"/>
  </r>
  <r>
    <x v="6"/>
    <x v="4"/>
    <n v="0"/>
    <x v="6"/>
    <x v="0"/>
  </r>
  <r>
    <x v="6"/>
    <x v="37"/>
    <n v="11.876651982378855"/>
    <x v="6"/>
    <x v="0"/>
  </r>
  <r>
    <x v="7"/>
    <x v="38"/>
    <n v="30.837004405286343"/>
    <x v="6"/>
    <x v="0"/>
  </r>
  <r>
    <x v="7"/>
    <x v="39"/>
    <n v="18.061674008810574"/>
    <x v="6"/>
    <x v="0"/>
  </r>
  <r>
    <x v="7"/>
    <x v="40"/>
    <n v="18.942731277533039"/>
    <x v="6"/>
    <x v="0"/>
  </r>
  <r>
    <x v="7"/>
    <x v="41"/>
    <n v="32.158590308370044"/>
    <x v="6"/>
    <x v="0"/>
  </r>
  <r>
    <x v="8"/>
    <x v="4"/>
    <n v="0"/>
    <x v="6"/>
    <x v="0"/>
  </r>
  <r>
    <x v="7"/>
    <x v="42"/>
    <n v="3.8105726872246701"/>
    <x v="6"/>
    <x v="0"/>
  </r>
  <r>
    <x v="8"/>
    <x v="43"/>
    <n v="30.837004405286343"/>
    <x v="6"/>
    <x v="0"/>
  </r>
  <r>
    <x v="8"/>
    <x v="44"/>
    <n v="69.162995594713649"/>
    <x v="6"/>
    <x v="0"/>
  </r>
  <r>
    <x v="7"/>
    <x v="4"/>
    <n v="0"/>
    <x v="6"/>
    <x v="0"/>
  </r>
  <r>
    <x v="9"/>
    <x v="45"/>
    <n v="1.7621145374449338"/>
    <x v="6"/>
    <x v="0"/>
  </r>
  <r>
    <x v="9"/>
    <x v="46"/>
    <n v="7.4889867841409687"/>
    <x v="6"/>
    <x v="0"/>
  </r>
  <r>
    <x v="9"/>
    <x v="47"/>
    <n v="23.788546255506606"/>
    <x v="6"/>
    <x v="0"/>
  </r>
  <r>
    <x v="9"/>
    <x v="48"/>
    <n v="5.286343612334802"/>
    <x v="6"/>
    <x v="0"/>
  </r>
  <r>
    <x v="9"/>
    <x v="49"/>
    <n v="3.9647577092511015"/>
    <x v="6"/>
    <x v="0"/>
  </r>
  <r>
    <x v="9"/>
    <x v="50"/>
    <n v="3.0837004405286343"/>
    <x v="6"/>
    <x v="0"/>
  </r>
  <r>
    <x v="9"/>
    <x v="51"/>
    <n v="1.7621145374449338"/>
    <x v="6"/>
    <x v="0"/>
  </r>
  <r>
    <x v="9"/>
    <x v="52"/>
    <n v="2.643171806167401"/>
    <x v="6"/>
    <x v="0"/>
  </r>
  <r>
    <x v="9"/>
    <x v="53"/>
    <n v="4.4052863436123344"/>
    <x v="6"/>
    <x v="0"/>
  </r>
  <r>
    <x v="9"/>
    <x v="54"/>
    <n v="6.607929515418502"/>
    <x v="6"/>
    <x v="0"/>
  </r>
  <r>
    <x v="9"/>
    <x v="4"/>
    <n v="39.207048458149778"/>
    <x v="6"/>
    <x v="0"/>
  </r>
  <r>
    <x v="9"/>
    <x v="55"/>
    <n v="4.0247584541062826"/>
    <x v="6"/>
    <x v="0"/>
  </r>
  <r>
    <x v="4"/>
    <x v="20"/>
    <n v="9.4224924012158056"/>
    <x v="7"/>
    <x v="0"/>
  </r>
  <r>
    <x v="4"/>
    <x v="21"/>
    <n v="44.072948328267479"/>
    <x v="7"/>
    <x v="0"/>
  </r>
  <r>
    <x v="4"/>
    <x v="22"/>
    <n v="24.620060790273556"/>
    <x v="7"/>
    <x v="0"/>
  </r>
  <r>
    <x v="4"/>
    <x v="23"/>
    <n v="6.9908814589665651"/>
    <x v="7"/>
    <x v="0"/>
  </r>
  <r>
    <x v="4"/>
    <x v="24"/>
    <n v="1.8237082066869301"/>
    <x v="7"/>
    <x v="0"/>
  </r>
  <r>
    <x v="4"/>
    <x v="25"/>
    <n v="0.91185410334346506"/>
    <x v="7"/>
    <x v="0"/>
  </r>
  <r>
    <x v="4"/>
    <x v="26"/>
    <n v="11.550151975683891"/>
    <x v="7"/>
    <x v="0"/>
  </r>
  <r>
    <x v="4"/>
    <x v="27"/>
    <n v="0.303951367781155"/>
    <x v="7"/>
    <x v="0"/>
  </r>
  <r>
    <x v="4"/>
    <x v="28"/>
    <n v="0.303951367781155"/>
    <x v="7"/>
    <x v="0"/>
  </r>
  <r>
    <x v="5"/>
    <x v="20"/>
    <n v="13.069908814589665"/>
    <x v="7"/>
    <x v="0"/>
  </r>
  <r>
    <x v="5"/>
    <x v="29"/>
    <n v="31.306990881458965"/>
    <x v="7"/>
    <x v="0"/>
  </r>
  <r>
    <x v="5"/>
    <x v="30"/>
    <n v="2.43161094224924"/>
    <x v="7"/>
    <x v="0"/>
  </r>
  <r>
    <x v="5"/>
    <x v="24"/>
    <n v="1.5197568389057752"/>
    <x v="7"/>
    <x v="0"/>
  </r>
  <r>
    <x v="5"/>
    <x v="31"/>
    <n v="0"/>
    <x v="7"/>
    <x v="0"/>
  </r>
  <r>
    <x v="5"/>
    <x v="32"/>
    <n v="8.8145896656534948"/>
    <x v="7"/>
    <x v="0"/>
  </r>
  <r>
    <x v="5"/>
    <x v="27"/>
    <n v="0.60790273556231"/>
    <x v="7"/>
    <x v="0"/>
  </r>
  <r>
    <x v="5"/>
    <x v="28"/>
    <n v="0.60790273556231"/>
    <x v="7"/>
    <x v="0"/>
  </r>
  <r>
    <x v="5"/>
    <x v="4"/>
    <n v="41.641337386018236"/>
    <x v="7"/>
    <x v="0"/>
  </r>
  <r>
    <x v="6"/>
    <x v="33"/>
    <n v="0.91185410334346506"/>
    <x v="7"/>
    <x v="0"/>
  </r>
  <r>
    <x v="6"/>
    <x v="34"/>
    <n v="72.948328267477208"/>
    <x v="7"/>
    <x v="0"/>
  </r>
  <r>
    <x v="6"/>
    <x v="35"/>
    <n v="22.796352583586625"/>
    <x v="7"/>
    <x v="0"/>
  </r>
  <r>
    <x v="6"/>
    <x v="36"/>
    <n v="3.3434650455927053"/>
    <x v="7"/>
    <x v="0"/>
  </r>
  <r>
    <x v="6"/>
    <x v="4"/>
    <n v="0"/>
    <x v="7"/>
    <x v="0"/>
  </r>
  <r>
    <x v="6"/>
    <x v="37"/>
    <n v="9.1702127659574408"/>
    <x v="7"/>
    <x v="0"/>
  </r>
  <r>
    <x v="7"/>
    <x v="38"/>
    <n v="37.689969604863222"/>
    <x v="7"/>
    <x v="0"/>
  </r>
  <r>
    <x v="7"/>
    <x v="39"/>
    <n v="18.844984802431611"/>
    <x v="7"/>
    <x v="0"/>
  </r>
  <r>
    <x v="7"/>
    <x v="40"/>
    <n v="16.413373860182372"/>
    <x v="7"/>
    <x v="0"/>
  </r>
  <r>
    <x v="7"/>
    <x v="41"/>
    <n v="26.747720364741642"/>
    <x v="7"/>
    <x v="0"/>
  </r>
  <r>
    <x v="8"/>
    <x v="4"/>
    <n v="0.303951367781155"/>
    <x v="7"/>
    <x v="0"/>
  </r>
  <r>
    <x v="7"/>
    <x v="42"/>
    <n v="3.0945121951219479"/>
    <x v="7"/>
    <x v="0"/>
  </r>
  <r>
    <x v="8"/>
    <x v="43"/>
    <n v="37.689969604863222"/>
    <x v="7"/>
    <x v="0"/>
  </r>
  <r>
    <x v="8"/>
    <x v="44"/>
    <n v="62.006079027355625"/>
    <x v="7"/>
    <x v="0"/>
  </r>
  <r>
    <x v="7"/>
    <x v="4"/>
    <n v="0.303951367781155"/>
    <x v="7"/>
    <x v="0"/>
  </r>
  <r>
    <x v="9"/>
    <x v="45"/>
    <n v="2.43161094224924"/>
    <x v="7"/>
    <x v="0"/>
  </r>
  <r>
    <x v="9"/>
    <x v="46"/>
    <n v="4.2553191489361701"/>
    <x v="7"/>
    <x v="0"/>
  </r>
  <r>
    <x v="9"/>
    <x v="47"/>
    <n v="14.285714285714286"/>
    <x v="7"/>
    <x v="0"/>
  </r>
  <r>
    <x v="9"/>
    <x v="48"/>
    <n v="6.3829787234042552"/>
    <x v="7"/>
    <x v="0"/>
  </r>
  <r>
    <x v="9"/>
    <x v="49"/>
    <n v="3.3434650455927053"/>
    <x v="7"/>
    <x v="0"/>
  </r>
  <r>
    <x v="9"/>
    <x v="50"/>
    <n v="2.735562310030395"/>
    <x v="7"/>
    <x v="0"/>
  </r>
  <r>
    <x v="9"/>
    <x v="51"/>
    <n v="1.8237082066869301"/>
    <x v="7"/>
    <x v="0"/>
  </r>
  <r>
    <x v="9"/>
    <x v="52"/>
    <n v="2.43161094224924"/>
    <x v="7"/>
    <x v="0"/>
  </r>
  <r>
    <x v="9"/>
    <x v="53"/>
    <n v="4.2553191489361701"/>
    <x v="7"/>
    <x v="0"/>
  </r>
  <r>
    <x v="9"/>
    <x v="54"/>
    <n v="11.246200607902736"/>
    <x v="7"/>
    <x v="0"/>
  </r>
  <r>
    <x v="9"/>
    <x v="4"/>
    <n v="46.808510638297875"/>
    <x v="7"/>
    <x v="0"/>
  </r>
  <r>
    <x v="9"/>
    <x v="55"/>
    <n v="5.9838095238095237"/>
    <x v="7"/>
    <x v="0"/>
  </r>
  <r>
    <x v="4"/>
    <x v="20"/>
    <n v="8.4210526315789469"/>
    <x v="8"/>
    <x v="0"/>
  </r>
  <r>
    <x v="4"/>
    <x v="21"/>
    <n v="41.403508771929822"/>
    <x v="8"/>
    <x v="0"/>
  </r>
  <r>
    <x v="4"/>
    <x v="22"/>
    <n v="23.508771929824562"/>
    <x v="8"/>
    <x v="0"/>
  </r>
  <r>
    <x v="4"/>
    <x v="23"/>
    <n v="10.175438596491228"/>
    <x v="8"/>
    <x v="0"/>
  </r>
  <r>
    <x v="4"/>
    <x v="24"/>
    <n v="8.4210526315789469"/>
    <x v="8"/>
    <x v="0"/>
  </r>
  <r>
    <x v="4"/>
    <x v="25"/>
    <n v="0"/>
    <x v="8"/>
    <x v="0"/>
  </r>
  <r>
    <x v="4"/>
    <x v="26"/>
    <n v="8.0701754385964914"/>
    <x v="8"/>
    <x v="0"/>
  </r>
  <r>
    <x v="4"/>
    <x v="27"/>
    <n v="0"/>
    <x v="8"/>
    <x v="0"/>
  </r>
  <r>
    <x v="4"/>
    <x v="28"/>
    <n v="0"/>
    <x v="8"/>
    <x v="0"/>
  </r>
  <r>
    <x v="5"/>
    <x v="20"/>
    <n v="10.175438596491228"/>
    <x v="8"/>
    <x v="0"/>
  </r>
  <r>
    <x v="5"/>
    <x v="29"/>
    <n v="25.263157894736842"/>
    <x v="8"/>
    <x v="0"/>
  </r>
  <r>
    <x v="5"/>
    <x v="30"/>
    <n v="3.8596491228070176"/>
    <x v="8"/>
    <x v="0"/>
  </r>
  <r>
    <x v="5"/>
    <x v="24"/>
    <n v="3.8596491228070176"/>
    <x v="8"/>
    <x v="0"/>
  </r>
  <r>
    <x v="5"/>
    <x v="31"/>
    <n v="0"/>
    <x v="8"/>
    <x v="0"/>
  </r>
  <r>
    <x v="5"/>
    <x v="32"/>
    <n v="7.3684210526315788"/>
    <x v="8"/>
    <x v="0"/>
  </r>
  <r>
    <x v="5"/>
    <x v="27"/>
    <n v="1.0526315789473684"/>
    <x v="8"/>
    <x v="0"/>
  </r>
  <r>
    <x v="5"/>
    <x v="28"/>
    <n v="0.70175438596491224"/>
    <x v="8"/>
    <x v="0"/>
  </r>
  <r>
    <x v="5"/>
    <x v="4"/>
    <n v="47.719298245614034"/>
    <x v="8"/>
    <x v="0"/>
  </r>
  <r>
    <x v="6"/>
    <x v="33"/>
    <n v="0.70175438596491224"/>
    <x v="8"/>
    <x v="0"/>
  </r>
  <r>
    <x v="6"/>
    <x v="34"/>
    <n v="76.84210526315789"/>
    <x v="8"/>
    <x v="0"/>
  </r>
  <r>
    <x v="6"/>
    <x v="35"/>
    <n v="19.298245614035089"/>
    <x v="8"/>
    <x v="0"/>
  </r>
  <r>
    <x v="6"/>
    <x v="36"/>
    <n v="3.1578947368421053"/>
    <x v="8"/>
    <x v="0"/>
  </r>
  <r>
    <x v="6"/>
    <x v="4"/>
    <n v="0"/>
    <x v="8"/>
    <x v="0"/>
  </r>
  <r>
    <x v="6"/>
    <x v="37"/>
    <n v="8.92631578947368"/>
    <x v="8"/>
    <x v="0"/>
  </r>
  <r>
    <x v="7"/>
    <x v="38"/>
    <n v="40.701754385964911"/>
    <x v="8"/>
    <x v="0"/>
  </r>
  <r>
    <x v="7"/>
    <x v="39"/>
    <n v="18.94736842105263"/>
    <x v="8"/>
    <x v="0"/>
  </r>
  <r>
    <x v="7"/>
    <x v="40"/>
    <n v="15.789473684210526"/>
    <x v="8"/>
    <x v="0"/>
  </r>
  <r>
    <x v="7"/>
    <x v="41"/>
    <n v="24.561403508771932"/>
    <x v="8"/>
    <x v="0"/>
  </r>
  <r>
    <x v="8"/>
    <x v="4"/>
    <n v="0"/>
    <x v="8"/>
    <x v="0"/>
  </r>
  <r>
    <x v="7"/>
    <x v="42"/>
    <n v="2.4912280701754397"/>
    <x v="8"/>
    <x v="0"/>
  </r>
  <r>
    <x v="8"/>
    <x v="43"/>
    <n v="40.701754385964911"/>
    <x v="8"/>
    <x v="0"/>
  </r>
  <r>
    <x v="8"/>
    <x v="44"/>
    <n v="59.298245614035089"/>
    <x v="8"/>
    <x v="0"/>
  </r>
  <r>
    <x v="7"/>
    <x v="4"/>
    <n v="0"/>
    <x v="8"/>
    <x v="0"/>
  </r>
  <r>
    <x v="9"/>
    <x v="45"/>
    <n v="2.1052631578947367"/>
    <x v="8"/>
    <x v="0"/>
  </r>
  <r>
    <x v="9"/>
    <x v="46"/>
    <n v="4.9122807017543861"/>
    <x v="8"/>
    <x v="0"/>
  </r>
  <r>
    <x v="9"/>
    <x v="47"/>
    <n v="15.087719298245615"/>
    <x v="8"/>
    <x v="0"/>
  </r>
  <r>
    <x v="9"/>
    <x v="48"/>
    <n v="7.0175438596491224"/>
    <x v="8"/>
    <x v="0"/>
  </r>
  <r>
    <x v="9"/>
    <x v="49"/>
    <n v="2.807017543859649"/>
    <x v="8"/>
    <x v="0"/>
  </r>
  <r>
    <x v="9"/>
    <x v="50"/>
    <n v="2.807017543859649"/>
    <x v="8"/>
    <x v="0"/>
  </r>
  <r>
    <x v="9"/>
    <x v="51"/>
    <n v="1.4035087719298245"/>
    <x v="8"/>
    <x v="0"/>
  </r>
  <r>
    <x v="9"/>
    <x v="52"/>
    <n v="2.1052631578947367"/>
    <x v="8"/>
    <x v="0"/>
  </r>
  <r>
    <x v="9"/>
    <x v="53"/>
    <n v="4.9122807017543861"/>
    <x v="8"/>
    <x v="0"/>
  </r>
  <r>
    <x v="9"/>
    <x v="54"/>
    <n v="5.9649122807017543"/>
    <x v="8"/>
    <x v="0"/>
  </r>
  <r>
    <x v="9"/>
    <x v="4"/>
    <n v="50.877192982456137"/>
    <x v="8"/>
    <x v="0"/>
  </r>
  <r>
    <x v="9"/>
    <x v="55"/>
    <n v="4.7333333333333334"/>
    <x v="8"/>
    <x v="0"/>
  </r>
  <r>
    <x v="4"/>
    <x v="20"/>
    <n v="9.6952908587257625"/>
    <x v="9"/>
    <x v="0"/>
  </r>
  <r>
    <x v="4"/>
    <x v="21"/>
    <n v="29.085872576177284"/>
    <x v="9"/>
    <x v="0"/>
  </r>
  <r>
    <x v="4"/>
    <x v="22"/>
    <n v="42.936288088642662"/>
    <x v="9"/>
    <x v="0"/>
  </r>
  <r>
    <x v="4"/>
    <x v="23"/>
    <n v="1.9390581717451523"/>
    <x v="9"/>
    <x v="0"/>
  </r>
  <r>
    <x v="4"/>
    <x v="24"/>
    <n v="10.249307479224377"/>
    <x v="9"/>
    <x v="0"/>
  </r>
  <r>
    <x v="4"/>
    <x v="25"/>
    <n v="1.6620498614958448"/>
    <x v="9"/>
    <x v="0"/>
  </r>
  <r>
    <x v="4"/>
    <x v="26"/>
    <n v="4.43213296398892"/>
    <x v="9"/>
    <x v="0"/>
  </r>
  <r>
    <x v="4"/>
    <x v="27"/>
    <n v="0"/>
    <x v="9"/>
    <x v="0"/>
  </r>
  <r>
    <x v="4"/>
    <x v="28"/>
    <n v="0"/>
    <x v="9"/>
    <x v="0"/>
  </r>
  <r>
    <x v="5"/>
    <x v="20"/>
    <n v="4.7091412742382275"/>
    <x v="9"/>
    <x v="0"/>
  </r>
  <r>
    <x v="5"/>
    <x v="29"/>
    <n v="30.470914127423821"/>
    <x v="9"/>
    <x v="0"/>
  </r>
  <r>
    <x v="5"/>
    <x v="30"/>
    <n v="0.83102493074792239"/>
    <x v="9"/>
    <x v="0"/>
  </r>
  <r>
    <x v="5"/>
    <x v="24"/>
    <n v="2.4930747922437675"/>
    <x v="9"/>
    <x v="0"/>
  </r>
  <r>
    <x v="5"/>
    <x v="31"/>
    <n v="1.6620498614958448"/>
    <x v="9"/>
    <x v="0"/>
  </r>
  <r>
    <x v="5"/>
    <x v="32"/>
    <n v="1.9390581717451523"/>
    <x v="9"/>
    <x v="0"/>
  </r>
  <r>
    <x v="5"/>
    <x v="27"/>
    <n v="0.554016620498615"/>
    <x v="9"/>
    <x v="0"/>
  </r>
  <r>
    <x v="5"/>
    <x v="28"/>
    <n v="0.2770083102493075"/>
    <x v="9"/>
    <x v="0"/>
  </r>
  <r>
    <x v="5"/>
    <x v="4"/>
    <n v="57.063711911357338"/>
    <x v="9"/>
    <x v="0"/>
  </r>
  <r>
    <x v="6"/>
    <x v="33"/>
    <n v="1.3850415512465375"/>
    <x v="9"/>
    <x v="0"/>
  </r>
  <r>
    <x v="6"/>
    <x v="34"/>
    <n v="50.692520775623265"/>
    <x v="9"/>
    <x v="0"/>
  </r>
  <r>
    <x v="6"/>
    <x v="35"/>
    <n v="42.382271468144047"/>
    <x v="9"/>
    <x v="0"/>
  </r>
  <r>
    <x v="6"/>
    <x v="36"/>
    <n v="5.54016620498615"/>
    <x v="9"/>
    <x v="0"/>
  </r>
  <r>
    <x v="6"/>
    <x v="4"/>
    <n v="0"/>
    <x v="9"/>
    <x v="0"/>
  </r>
  <r>
    <x v="6"/>
    <x v="37"/>
    <n v="10.193905817174523"/>
    <x v="9"/>
    <x v="0"/>
  </r>
  <r>
    <x v="7"/>
    <x v="38"/>
    <n v="54.016620498614955"/>
    <x v="9"/>
    <x v="0"/>
  </r>
  <r>
    <x v="7"/>
    <x v="39"/>
    <n v="11.911357340720222"/>
    <x v="9"/>
    <x v="0"/>
  </r>
  <r>
    <x v="7"/>
    <x v="40"/>
    <n v="14.681440443213296"/>
    <x v="9"/>
    <x v="0"/>
  </r>
  <r>
    <x v="7"/>
    <x v="41"/>
    <n v="19.390581717451525"/>
    <x v="9"/>
    <x v="0"/>
  </r>
  <r>
    <x v="8"/>
    <x v="4"/>
    <n v="0"/>
    <x v="9"/>
    <x v="0"/>
  </r>
  <r>
    <x v="7"/>
    <x v="42"/>
    <n v="2.8310249307479221"/>
    <x v="9"/>
    <x v="0"/>
  </r>
  <r>
    <x v="8"/>
    <x v="43"/>
    <n v="54.016620498614955"/>
    <x v="9"/>
    <x v="0"/>
  </r>
  <r>
    <x v="8"/>
    <x v="44"/>
    <n v="45.983379501385045"/>
    <x v="9"/>
    <x v="0"/>
  </r>
  <r>
    <x v="7"/>
    <x v="4"/>
    <n v="0"/>
    <x v="9"/>
    <x v="0"/>
  </r>
  <r>
    <x v="9"/>
    <x v="45"/>
    <n v="3.3240997229916895"/>
    <x v="9"/>
    <x v="0"/>
  </r>
  <r>
    <x v="9"/>
    <x v="46"/>
    <n v="4.986149584487535"/>
    <x v="9"/>
    <x v="0"/>
  </r>
  <r>
    <x v="9"/>
    <x v="47"/>
    <n v="12.465373961218837"/>
    <x v="9"/>
    <x v="0"/>
  </r>
  <r>
    <x v="9"/>
    <x v="48"/>
    <n v="5.54016620498615"/>
    <x v="9"/>
    <x v="0"/>
  </r>
  <r>
    <x v="9"/>
    <x v="49"/>
    <n v="2.770083102493075"/>
    <x v="9"/>
    <x v="0"/>
  </r>
  <r>
    <x v="9"/>
    <x v="50"/>
    <n v="0.83102493074792239"/>
    <x v="9"/>
    <x v="0"/>
  </r>
  <r>
    <x v="9"/>
    <x v="51"/>
    <n v="2.770083102493075"/>
    <x v="9"/>
    <x v="0"/>
  </r>
  <r>
    <x v="9"/>
    <x v="52"/>
    <n v="2.21606648199446"/>
    <x v="9"/>
    <x v="0"/>
  </r>
  <r>
    <x v="9"/>
    <x v="53"/>
    <n v="3.0470914127423825"/>
    <x v="9"/>
    <x v="0"/>
  </r>
  <r>
    <x v="9"/>
    <x v="54"/>
    <n v="4.43213296398892"/>
    <x v="9"/>
    <x v="0"/>
  </r>
  <r>
    <x v="9"/>
    <x v="4"/>
    <n v="57.617728531855953"/>
    <x v="9"/>
    <x v="0"/>
  </r>
  <r>
    <x v="9"/>
    <x v="55"/>
    <n v="3.8790849673202619"/>
    <x v="9"/>
    <x v="0"/>
  </r>
  <r>
    <x v="4"/>
    <x v="20"/>
    <n v="3.2388663967611335"/>
    <x v="10"/>
    <x v="0"/>
  </r>
  <r>
    <x v="4"/>
    <x v="21"/>
    <n v="10.526315789473685"/>
    <x v="10"/>
    <x v="0"/>
  </r>
  <r>
    <x v="4"/>
    <x v="22"/>
    <n v="27.530364372469634"/>
    <x v="10"/>
    <x v="0"/>
  </r>
  <r>
    <x v="4"/>
    <x v="23"/>
    <n v="6.0728744939271255"/>
    <x v="10"/>
    <x v="0"/>
  </r>
  <r>
    <x v="4"/>
    <x v="24"/>
    <n v="31.983805668016196"/>
    <x v="10"/>
    <x v="0"/>
  </r>
  <r>
    <x v="4"/>
    <x v="25"/>
    <n v="4.8582995951417001"/>
    <x v="10"/>
    <x v="0"/>
  </r>
  <r>
    <x v="4"/>
    <x v="26"/>
    <n v="13.765182186234817"/>
    <x v="10"/>
    <x v="0"/>
  </r>
  <r>
    <x v="4"/>
    <x v="27"/>
    <n v="1.214574898785425"/>
    <x v="10"/>
    <x v="0"/>
  </r>
  <r>
    <x v="4"/>
    <x v="28"/>
    <n v="0.80971659919028338"/>
    <x v="10"/>
    <x v="0"/>
  </r>
  <r>
    <x v="5"/>
    <x v="20"/>
    <n v="4.8582995951417001"/>
    <x v="10"/>
    <x v="0"/>
  </r>
  <r>
    <x v="5"/>
    <x v="29"/>
    <n v="17.004048582995953"/>
    <x v="10"/>
    <x v="0"/>
  </r>
  <r>
    <x v="5"/>
    <x v="30"/>
    <n v="2.42914979757085"/>
    <x v="10"/>
    <x v="0"/>
  </r>
  <r>
    <x v="5"/>
    <x v="24"/>
    <n v="8.5020242914979764"/>
    <x v="10"/>
    <x v="0"/>
  </r>
  <r>
    <x v="5"/>
    <x v="31"/>
    <n v="2.834008097165992"/>
    <x v="10"/>
    <x v="0"/>
  </r>
  <r>
    <x v="5"/>
    <x v="32"/>
    <n v="3.6437246963562755"/>
    <x v="10"/>
    <x v="0"/>
  </r>
  <r>
    <x v="5"/>
    <x v="27"/>
    <n v="0"/>
    <x v="10"/>
    <x v="0"/>
  </r>
  <r>
    <x v="5"/>
    <x v="28"/>
    <n v="0.40485829959514169"/>
    <x v="10"/>
    <x v="0"/>
  </r>
  <r>
    <x v="5"/>
    <x v="4"/>
    <n v="60.323886639676111"/>
    <x v="10"/>
    <x v="0"/>
  </r>
  <r>
    <x v="6"/>
    <x v="33"/>
    <n v="3.2388663967611335"/>
    <x v="10"/>
    <x v="0"/>
  </r>
  <r>
    <x v="6"/>
    <x v="34"/>
    <n v="63.157894736842103"/>
    <x v="10"/>
    <x v="0"/>
  </r>
  <r>
    <x v="6"/>
    <x v="35"/>
    <n v="27.935222672064778"/>
    <x v="10"/>
    <x v="0"/>
  </r>
  <r>
    <x v="6"/>
    <x v="36"/>
    <n v="5.668016194331984"/>
    <x v="10"/>
    <x v="0"/>
  </r>
  <r>
    <x v="6"/>
    <x v="4"/>
    <n v="0"/>
    <x v="10"/>
    <x v="0"/>
  </r>
  <r>
    <x v="6"/>
    <x v="37"/>
    <n v="9.5263157894736814"/>
    <x v="10"/>
    <x v="0"/>
  </r>
  <r>
    <x v="7"/>
    <x v="38"/>
    <n v="58.299595141700408"/>
    <x v="10"/>
    <x v="0"/>
  </r>
  <r>
    <x v="7"/>
    <x v="39"/>
    <n v="11.740890688259109"/>
    <x v="10"/>
    <x v="0"/>
  </r>
  <r>
    <x v="7"/>
    <x v="40"/>
    <n v="6.4777327935222671"/>
    <x v="10"/>
    <x v="0"/>
  </r>
  <r>
    <x v="7"/>
    <x v="41"/>
    <n v="23.076923076923077"/>
    <x v="10"/>
    <x v="0"/>
  </r>
  <r>
    <x v="8"/>
    <x v="4"/>
    <n v="0.40485829959514169"/>
    <x v="10"/>
    <x v="0"/>
  </r>
  <r>
    <x v="7"/>
    <x v="42"/>
    <n v="3.0650406504065035"/>
    <x v="10"/>
    <x v="0"/>
  </r>
  <r>
    <x v="8"/>
    <x v="43"/>
    <n v="58.299595141700408"/>
    <x v="10"/>
    <x v="0"/>
  </r>
  <r>
    <x v="8"/>
    <x v="44"/>
    <n v="41.295546558704451"/>
    <x v="10"/>
    <x v="0"/>
  </r>
  <r>
    <x v="7"/>
    <x v="4"/>
    <n v="0.40485829959514169"/>
    <x v="10"/>
    <x v="0"/>
  </r>
  <r>
    <x v="9"/>
    <x v="45"/>
    <n v="3.6437246963562755"/>
    <x v="10"/>
    <x v="0"/>
  </r>
  <r>
    <x v="9"/>
    <x v="46"/>
    <n v="4.8582995951417001"/>
    <x v="10"/>
    <x v="0"/>
  </r>
  <r>
    <x v="9"/>
    <x v="47"/>
    <n v="12.550607287449393"/>
    <x v="10"/>
    <x v="0"/>
  </r>
  <r>
    <x v="9"/>
    <x v="48"/>
    <n v="2.834008097165992"/>
    <x v="10"/>
    <x v="0"/>
  </r>
  <r>
    <x v="9"/>
    <x v="49"/>
    <n v="2.42914979757085"/>
    <x v="10"/>
    <x v="0"/>
  </r>
  <r>
    <x v="9"/>
    <x v="50"/>
    <n v="3.2388663967611335"/>
    <x v="10"/>
    <x v="0"/>
  </r>
  <r>
    <x v="9"/>
    <x v="51"/>
    <n v="1.214574898785425"/>
    <x v="10"/>
    <x v="0"/>
  </r>
  <r>
    <x v="9"/>
    <x v="52"/>
    <n v="0"/>
    <x v="10"/>
    <x v="0"/>
  </r>
  <r>
    <x v="9"/>
    <x v="53"/>
    <n v="3.2388663967611335"/>
    <x v="10"/>
    <x v="0"/>
  </r>
  <r>
    <x v="9"/>
    <x v="54"/>
    <n v="3.6437246963562755"/>
    <x v="10"/>
    <x v="0"/>
  </r>
  <r>
    <x v="9"/>
    <x v="4"/>
    <n v="62.348178137651821"/>
    <x v="10"/>
    <x v="0"/>
  </r>
  <r>
    <x v="9"/>
    <x v="55"/>
    <n v="3.5071684587813614"/>
    <x v="10"/>
    <x v="0"/>
  </r>
  <r>
    <x v="4"/>
    <x v="20"/>
    <n v="4.838709677419355"/>
    <x v="11"/>
    <x v="0"/>
  </r>
  <r>
    <x v="4"/>
    <x v="21"/>
    <n v="28.629032258064516"/>
    <x v="11"/>
    <x v="0"/>
  </r>
  <r>
    <x v="4"/>
    <x v="22"/>
    <n v="41.532258064516128"/>
    <x v="11"/>
    <x v="0"/>
  </r>
  <r>
    <x v="4"/>
    <x v="23"/>
    <n v="1.6129032258064515"/>
    <x v="11"/>
    <x v="0"/>
  </r>
  <r>
    <x v="4"/>
    <x v="24"/>
    <n v="21.774193548387096"/>
    <x v="11"/>
    <x v="0"/>
  </r>
  <r>
    <x v="4"/>
    <x v="25"/>
    <n v="0.40322580645161288"/>
    <x v="11"/>
    <x v="0"/>
  </r>
  <r>
    <x v="4"/>
    <x v="26"/>
    <n v="1.2096774193548387"/>
    <x v="11"/>
    <x v="0"/>
  </r>
  <r>
    <x v="4"/>
    <x v="27"/>
    <n v="0"/>
    <x v="11"/>
    <x v="0"/>
  </r>
  <r>
    <x v="4"/>
    <x v="28"/>
    <n v="0"/>
    <x v="11"/>
    <x v="0"/>
  </r>
  <r>
    <x v="5"/>
    <x v="20"/>
    <n v="5.645161290322581"/>
    <x v="11"/>
    <x v="0"/>
  </r>
  <r>
    <x v="5"/>
    <x v="29"/>
    <n v="35.08064516129032"/>
    <x v="11"/>
    <x v="0"/>
  </r>
  <r>
    <x v="5"/>
    <x v="30"/>
    <n v="1.6129032258064515"/>
    <x v="11"/>
    <x v="0"/>
  </r>
  <r>
    <x v="5"/>
    <x v="24"/>
    <n v="12.903225806451612"/>
    <x v="11"/>
    <x v="0"/>
  </r>
  <r>
    <x v="5"/>
    <x v="31"/>
    <n v="2.0161290322580645"/>
    <x v="11"/>
    <x v="0"/>
  </r>
  <r>
    <x v="5"/>
    <x v="32"/>
    <n v="2.4193548387096775"/>
    <x v="11"/>
    <x v="0"/>
  </r>
  <r>
    <x v="5"/>
    <x v="27"/>
    <n v="0.40322580645161288"/>
    <x v="11"/>
    <x v="0"/>
  </r>
  <r>
    <x v="5"/>
    <x v="28"/>
    <n v="0"/>
    <x v="11"/>
    <x v="0"/>
  </r>
  <r>
    <x v="5"/>
    <x v="4"/>
    <n v="39.91935483870968"/>
    <x v="11"/>
    <x v="0"/>
  </r>
  <r>
    <x v="6"/>
    <x v="33"/>
    <n v="3.629032258064516"/>
    <x v="11"/>
    <x v="0"/>
  </r>
  <r>
    <x v="6"/>
    <x v="34"/>
    <n v="50.806451612903224"/>
    <x v="11"/>
    <x v="0"/>
  </r>
  <r>
    <x v="6"/>
    <x v="35"/>
    <n v="39.91935483870968"/>
    <x v="11"/>
    <x v="0"/>
  </r>
  <r>
    <x v="6"/>
    <x v="36"/>
    <n v="5.645161290322581"/>
    <x v="11"/>
    <x v="0"/>
  </r>
  <r>
    <x v="6"/>
    <x v="4"/>
    <n v="0"/>
    <x v="11"/>
    <x v="0"/>
  </r>
  <r>
    <x v="6"/>
    <x v="37"/>
    <n v="11.213709677419347"/>
    <x v="11"/>
    <x v="0"/>
  </r>
  <r>
    <x v="7"/>
    <x v="38"/>
    <n v="35.887096774193552"/>
    <x v="11"/>
    <x v="0"/>
  </r>
  <r>
    <x v="7"/>
    <x v="39"/>
    <n v="17.741935483870968"/>
    <x v="11"/>
    <x v="0"/>
  </r>
  <r>
    <x v="7"/>
    <x v="40"/>
    <n v="13.306451612903226"/>
    <x v="11"/>
    <x v="0"/>
  </r>
  <r>
    <x v="7"/>
    <x v="41"/>
    <n v="33.064516129032256"/>
    <x v="11"/>
    <x v="0"/>
  </r>
  <r>
    <x v="8"/>
    <x v="4"/>
    <n v="0"/>
    <x v="11"/>
    <x v="0"/>
  </r>
  <r>
    <x v="7"/>
    <x v="42"/>
    <n v="4.9274193548387082"/>
    <x v="11"/>
    <x v="0"/>
  </r>
  <r>
    <x v="8"/>
    <x v="43"/>
    <n v="35.887096774193552"/>
    <x v="11"/>
    <x v="0"/>
  </r>
  <r>
    <x v="8"/>
    <x v="44"/>
    <n v="64.112903225806448"/>
    <x v="11"/>
    <x v="0"/>
  </r>
  <r>
    <x v="7"/>
    <x v="4"/>
    <n v="0"/>
    <x v="11"/>
    <x v="0"/>
  </r>
  <r>
    <x v="9"/>
    <x v="45"/>
    <n v="7.258064516129032"/>
    <x v="11"/>
    <x v="0"/>
  </r>
  <r>
    <x v="9"/>
    <x v="46"/>
    <n v="8.064516129032258"/>
    <x v="11"/>
    <x v="0"/>
  </r>
  <r>
    <x v="9"/>
    <x v="47"/>
    <n v="16.532258064516128"/>
    <x v="11"/>
    <x v="0"/>
  </r>
  <r>
    <x v="9"/>
    <x v="48"/>
    <n v="6.0483870967741939"/>
    <x v="11"/>
    <x v="0"/>
  </r>
  <r>
    <x v="9"/>
    <x v="49"/>
    <n v="2.4193548387096775"/>
    <x v="11"/>
    <x v="0"/>
  </r>
  <r>
    <x v="9"/>
    <x v="50"/>
    <n v="2.4193548387096775"/>
    <x v="11"/>
    <x v="0"/>
  </r>
  <r>
    <x v="9"/>
    <x v="51"/>
    <n v="1.2096774193548387"/>
    <x v="11"/>
    <x v="0"/>
  </r>
  <r>
    <x v="9"/>
    <x v="52"/>
    <n v="2.4193548387096775"/>
    <x v="11"/>
    <x v="0"/>
  </r>
  <r>
    <x v="9"/>
    <x v="53"/>
    <n v="4.032258064516129"/>
    <x v="11"/>
    <x v="0"/>
  </r>
  <r>
    <x v="9"/>
    <x v="54"/>
    <n v="5.645161290322581"/>
    <x v="11"/>
    <x v="0"/>
  </r>
  <r>
    <x v="9"/>
    <x v="4"/>
    <n v="43.951612903225808"/>
    <x v="11"/>
    <x v="0"/>
  </r>
  <r>
    <x v="9"/>
    <x v="55"/>
    <n v="4.0707434052757803"/>
    <x v="11"/>
    <x v="0"/>
  </r>
  <r>
    <x v="4"/>
    <x v="20"/>
    <n v="6.7264573991031389"/>
    <x v="12"/>
    <x v="0"/>
  </r>
  <r>
    <x v="4"/>
    <x v="21"/>
    <n v="34.529147982062781"/>
    <x v="12"/>
    <x v="0"/>
  </r>
  <r>
    <x v="4"/>
    <x v="22"/>
    <n v="39.013452914798208"/>
    <x v="12"/>
    <x v="0"/>
  </r>
  <r>
    <x v="4"/>
    <x v="23"/>
    <n v="3.5874439461883409"/>
    <x v="12"/>
    <x v="0"/>
  </r>
  <r>
    <x v="4"/>
    <x v="24"/>
    <n v="8.9686098654708513"/>
    <x v="12"/>
    <x v="0"/>
  </r>
  <r>
    <x v="4"/>
    <x v="25"/>
    <n v="0.89686098654708524"/>
    <x v="12"/>
    <x v="0"/>
  </r>
  <r>
    <x v="4"/>
    <x v="26"/>
    <n v="5.3811659192825116"/>
    <x v="12"/>
    <x v="0"/>
  </r>
  <r>
    <x v="4"/>
    <x v="27"/>
    <n v="0"/>
    <x v="12"/>
    <x v="0"/>
  </r>
  <r>
    <x v="4"/>
    <x v="28"/>
    <n v="0.89686098654708524"/>
    <x v="12"/>
    <x v="0"/>
  </r>
  <r>
    <x v="5"/>
    <x v="20"/>
    <n v="2.2421524663677128"/>
    <x v="12"/>
    <x v="0"/>
  </r>
  <r>
    <x v="5"/>
    <x v="29"/>
    <n v="18.834080717488789"/>
    <x v="12"/>
    <x v="0"/>
  </r>
  <r>
    <x v="5"/>
    <x v="30"/>
    <n v="0.89686098654708524"/>
    <x v="12"/>
    <x v="0"/>
  </r>
  <r>
    <x v="5"/>
    <x v="24"/>
    <n v="3.5874439461883409"/>
    <x v="12"/>
    <x v="0"/>
  </r>
  <r>
    <x v="5"/>
    <x v="31"/>
    <n v="1.7937219730941705"/>
    <x v="12"/>
    <x v="0"/>
  </r>
  <r>
    <x v="5"/>
    <x v="32"/>
    <n v="4.4843049327354256"/>
    <x v="12"/>
    <x v="0"/>
  </r>
  <r>
    <x v="5"/>
    <x v="27"/>
    <n v="0"/>
    <x v="12"/>
    <x v="0"/>
  </r>
  <r>
    <x v="5"/>
    <x v="28"/>
    <n v="2.2421524663677128"/>
    <x v="12"/>
    <x v="0"/>
  </r>
  <r>
    <x v="5"/>
    <x v="4"/>
    <n v="65.919282511210767"/>
    <x v="12"/>
    <x v="0"/>
  </r>
  <r>
    <x v="6"/>
    <x v="33"/>
    <n v="3.5874439461883409"/>
    <x v="12"/>
    <x v="0"/>
  </r>
  <r>
    <x v="6"/>
    <x v="34"/>
    <n v="69.058295964125563"/>
    <x v="12"/>
    <x v="0"/>
  </r>
  <r>
    <x v="6"/>
    <x v="35"/>
    <n v="21.076233183856502"/>
    <x v="12"/>
    <x v="0"/>
  </r>
  <r>
    <x v="6"/>
    <x v="36"/>
    <n v="6.2780269058295968"/>
    <x v="12"/>
    <x v="0"/>
  </r>
  <r>
    <x v="6"/>
    <x v="4"/>
    <n v="0"/>
    <x v="12"/>
    <x v="0"/>
  </r>
  <r>
    <x v="6"/>
    <x v="37"/>
    <n v="9.3632286995515663"/>
    <x v="12"/>
    <x v="0"/>
  </r>
  <r>
    <x v="7"/>
    <x v="38"/>
    <n v="63.228699551569505"/>
    <x v="12"/>
    <x v="0"/>
  </r>
  <r>
    <x v="7"/>
    <x v="39"/>
    <n v="7.623318385650224"/>
    <x v="12"/>
    <x v="0"/>
  </r>
  <r>
    <x v="7"/>
    <x v="40"/>
    <n v="13.452914798206278"/>
    <x v="12"/>
    <x v="0"/>
  </r>
  <r>
    <x v="7"/>
    <x v="41"/>
    <n v="15.695067264573991"/>
    <x v="12"/>
    <x v="0"/>
  </r>
  <r>
    <x v="8"/>
    <x v="4"/>
    <n v="0"/>
    <x v="12"/>
    <x v="0"/>
  </r>
  <r>
    <x v="7"/>
    <x v="42"/>
    <n v="1.641255605381166"/>
    <x v="12"/>
    <x v="0"/>
  </r>
  <r>
    <x v="8"/>
    <x v="43"/>
    <n v="63.228699551569505"/>
    <x v="12"/>
    <x v="0"/>
  </r>
  <r>
    <x v="8"/>
    <x v="44"/>
    <n v="36.771300448430495"/>
    <x v="12"/>
    <x v="0"/>
  </r>
  <r>
    <x v="7"/>
    <x v="4"/>
    <n v="0"/>
    <x v="12"/>
    <x v="0"/>
  </r>
  <r>
    <x v="9"/>
    <x v="45"/>
    <n v="1.3452914798206279"/>
    <x v="12"/>
    <x v="0"/>
  </r>
  <r>
    <x v="9"/>
    <x v="46"/>
    <n v="4.4843049327354256"/>
    <x v="12"/>
    <x v="0"/>
  </r>
  <r>
    <x v="9"/>
    <x v="47"/>
    <n v="6.7264573991031389"/>
    <x v="12"/>
    <x v="0"/>
  </r>
  <r>
    <x v="9"/>
    <x v="48"/>
    <n v="4.4843049327354256"/>
    <x v="12"/>
    <x v="0"/>
  </r>
  <r>
    <x v="9"/>
    <x v="49"/>
    <n v="0.89686098654708524"/>
    <x v="12"/>
    <x v="0"/>
  </r>
  <r>
    <x v="9"/>
    <x v="50"/>
    <n v="1.7937219730941705"/>
    <x v="12"/>
    <x v="0"/>
  </r>
  <r>
    <x v="9"/>
    <x v="51"/>
    <n v="1.7937219730941705"/>
    <x v="12"/>
    <x v="0"/>
  </r>
  <r>
    <x v="9"/>
    <x v="52"/>
    <n v="1.3452914798206279"/>
    <x v="12"/>
    <x v="0"/>
  </r>
  <r>
    <x v="9"/>
    <x v="53"/>
    <n v="1.3452914798206279"/>
    <x v="12"/>
    <x v="0"/>
  </r>
  <r>
    <x v="9"/>
    <x v="54"/>
    <n v="6.2780269058295968"/>
    <x v="12"/>
    <x v="0"/>
  </r>
  <r>
    <x v="9"/>
    <x v="4"/>
    <n v="69.506726457399097"/>
    <x v="12"/>
    <x v="0"/>
  </r>
  <r>
    <x v="9"/>
    <x v="55"/>
    <n v="5.3615196078431362"/>
    <x v="12"/>
    <x v="0"/>
  </r>
  <r>
    <x v="4"/>
    <x v="20"/>
    <n v="5.1948051948051948"/>
    <x v="13"/>
    <x v="0"/>
  </r>
  <r>
    <x v="4"/>
    <x v="21"/>
    <n v="25.974025974025974"/>
    <x v="13"/>
    <x v="0"/>
  </r>
  <r>
    <x v="4"/>
    <x v="22"/>
    <n v="40.259740259740262"/>
    <x v="13"/>
    <x v="0"/>
  </r>
  <r>
    <x v="4"/>
    <x v="23"/>
    <n v="1.948051948051948"/>
    <x v="13"/>
    <x v="0"/>
  </r>
  <r>
    <x v="4"/>
    <x v="24"/>
    <n v="8.4415584415584419"/>
    <x v="13"/>
    <x v="0"/>
  </r>
  <r>
    <x v="4"/>
    <x v="25"/>
    <n v="2.5974025974025974"/>
    <x v="13"/>
    <x v="0"/>
  </r>
  <r>
    <x v="4"/>
    <x v="26"/>
    <n v="14.285714285714286"/>
    <x v="13"/>
    <x v="0"/>
  </r>
  <r>
    <x v="4"/>
    <x v="27"/>
    <n v="1.2987012987012987"/>
    <x v="13"/>
    <x v="0"/>
  </r>
  <r>
    <x v="4"/>
    <x v="28"/>
    <n v="0"/>
    <x v="13"/>
    <x v="0"/>
  </r>
  <r>
    <x v="5"/>
    <x v="20"/>
    <n v="3.2467532467532467"/>
    <x v="13"/>
    <x v="0"/>
  </r>
  <r>
    <x v="5"/>
    <x v="29"/>
    <n v="18.181818181818183"/>
    <x v="13"/>
    <x v="0"/>
  </r>
  <r>
    <x v="5"/>
    <x v="30"/>
    <n v="0.64935064935064934"/>
    <x v="13"/>
    <x v="0"/>
  </r>
  <r>
    <x v="5"/>
    <x v="24"/>
    <n v="1.2987012987012987"/>
    <x v="13"/>
    <x v="0"/>
  </r>
  <r>
    <x v="5"/>
    <x v="31"/>
    <n v="3.2467532467532467"/>
    <x v="13"/>
    <x v="0"/>
  </r>
  <r>
    <x v="5"/>
    <x v="32"/>
    <n v="5.1948051948051948"/>
    <x v="13"/>
    <x v="0"/>
  </r>
  <r>
    <x v="5"/>
    <x v="27"/>
    <n v="0.64935064935064934"/>
    <x v="13"/>
    <x v="0"/>
  </r>
  <r>
    <x v="5"/>
    <x v="28"/>
    <n v="0.64935064935064934"/>
    <x v="13"/>
    <x v="0"/>
  </r>
  <r>
    <x v="5"/>
    <x v="4"/>
    <n v="66.883116883116884"/>
    <x v="13"/>
    <x v="0"/>
  </r>
  <r>
    <x v="6"/>
    <x v="33"/>
    <n v="0.64935064935064934"/>
    <x v="13"/>
    <x v="0"/>
  </r>
  <r>
    <x v="6"/>
    <x v="34"/>
    <n v="54.545454545454547"/>
    <x v="13"/>
    <x v="0"/>
  </r>
  <r>
    <x v="6"/>
    <x v="35"/>
    <n v="38.961038961038959"/>
    <x v="13"/>
    <x v="0"/>
  </r>
  <r>
    <x v="6"/>
    <x v="36"/>
    <n v="5.8441558441558445"/>
    <x v="13"/>
    <x v="0"/>
  </r>
  <r>
    <x v="6"/>
    <x v="4"/>
    <n v="0"/>
    <x v="13"/>
    <x v="0"/>
  </r>
  <r>
    <x v="6"/>
    <x v="37"/>
    <n v="10.357142857142859"/>
    <x v="13"/>
    <x v="0"/>
  </r>
  <r>
    <x v="7"/>
    <x v="38"/>
    <n v="59.740259740259738"/>
    <x v="13"/>
    <x v="0"/>
  </r>
  <r>
    <x v="7"/>
    <x v="39"/>
    <n v="10.38961038961039"/>
    <x v="13"/>
    <x v="0"/>
  </r>
  <r>
    <x v="7"/>
    <x v="40"/>
    <n v="10.38961038961039"/>
    <x v="13"/>
    <x v="0"/>
  </r>
  <r>
    <x v="7"/>
    <x v="41"/>
    <n v="19.480519480519479"/>
    <x v="13"/>
    <x v="0"/>
  </r>
  <r>
    <x v="8"/>
    <x v="4"/>
    <n v="0"/>
    <x v="13"/>
    <x v="0"/>
  </r>
  <r>
    <x v="7"/>
    <x v="42"/>
    <n v="2.9740259740259738"/>
    <x v="13"/>
    <x v="0"/>
  </r>
  <r>
    <x v="8"/>
    <x v="43"/>
    <n v="59.740259740259738"/>
    <x v="13"/>
    <x v="0"/>
  </r>
  <r>
    <x v="8"/>
    <x v="44"/>
    <n v="40.259740259740262"/>
    <x v="13"/>
    <x v="0"/>
  </r>
  <r>
    <x v="7"/>
    <x v="4"/>
    <n v="0"/>
    <x v="13"/>
    <x v="0"/>
  </r>
  <r>
    <x v="9"/>
    <x v="45"/>
    <n v="4.5454545454545459"/>
    <x v="13"/>
    <x v="0"/>
  </r>
  <r>
    <x v="9"/>
    <x v="46"/>
    <n v="1.948051948051948"/>
    <x v="13"/>
    <x v="0"/>
  </r>
  <r>
    <x v="9"/>
    <x v="47"/>
    <n v="11.038961038961039"/>
    <x v="13"/>
    <x v="0"/>
  </r>
  <r>
    <x v="9"/>
    <x v="48"/>
    <n v="7.1428571428571432"/>
    <x v="13"/>
    <x v="0"/>
  </r>
  <r>
    <x v="9"/>
    <x v="49"/>
    <n v="0.64935064935064934"/>
    <x v="13"/>
    <x v="0"/>
  </r>
  <r>
    <x v="9"/>
    <x v="50"/>
    <n v="0.64935064935064934"/>
    <x v="13"/>
    <x v="0"/>
  </r>
  <r>
    <x v="9"/>
    <x v="51"/>
    <n v="0"/>
    <x v="13"/>
    <x v="0"/>
  </r>
  <r>
    <x v="9"/>
    <x v="52"/>
    <n v="1.2987012987012987"/>
    <x v="13"/>
    <x v="0"/>
  </r>
  <r>
    <x v="9"/>
    <x v="53"/>
    <n v="1.948051948051948"/>
    <x v="13"/>
    <x v="0"/>
  </r>
  <r>
    <x v="9"/>
    <x v="54"/>
    <n v="5.1948051948051948"/>
    <x v="13"/>
    <x v="0"/>
  </r>
  <r>
    <x v="9"/>
    <x v="4"/>
    <n v="65.584415584415581"/>
    <x v="13"/>
    <x v="0"/>
  </r>
  <r>
    <x v="9"/>
    <x v="55"/>
    <n v="4.3223270440251573"/>
    <x v="13"/>
    <x v="0"/>
  </r>
  <r>
    <x v="4"/>
    <x v="20"/>
    <n v="11.764705882352942"/>
    <x v="14"/>
    <x v="0"/>
  </r>
  <r>
    <x v="4"/>
    <x v="21"/>
    <n v="26.737967914438503"/>
    <x v="14"/>
    <x v="0"/>
  </r>
  <r>
    <x v="4"/>
    <x v="22"/>
    <n v="32.62032085561497"/>
    <x v="14"/>
    <x v="0"/>
  </r>
  <r>
    <x v="4"/>
    <x v="23"/>
    <n v="6.4171122994652405"/>
    <x v="14"/>
    <x v="0"/>
  </r>
  <r>
    <x v="4"/>
    <x v="24"/>
    <n v="19.251336898395721"/>
    <x v="14"/>
    <x v="0"/>
  </r>
  <r>
    <x v="4"/>
    <x v="25"/>
    <n v="0"/>
    <x v="14"/>
    <x v="0"/>
  </r>
  <r>
    <x v="4"/>
    <x v="26"/>
    <n v="2.6737967914438503"/>
    <x v="14"/>
    <x v="0"/>
  </r>
  <r>
    <x v="4"/>
    <x v="27"/>
    <n v="0"/>
    <x v="14"/>
    <x v="0"/>
  </r>
  <r>
    <x v="4"/>
    <x v="28"/>
    <n v="0.53475935828877008"/>
    <x v="14"/>
    <x v="0"/>
  </r>
  <r>
    <x v="5"/>
    <x v="20"/>
    <n v="9.0909090909090917"/>
    <x v="14"/>
    <x v="0"/>
  </r>
  <r>
    <x v="5"/>
    <x v="29"/>
    <n v="32.085561497326204"/>
    <x v="14"/>
    <x v="0"/>
  </r>
  <r>
    <x v="5"/>
    <x v="30"/>
    <n v="4.8128342245989302"/>
    <x v="14"/>
    <x v="0"/>
  </r>
  <r>
    <x v="5"/>
    <x v="24"/>
    <n v="9.6256684491978604"/>
    <x v="14"/>
    <x v="0"/>
  </r>
  <r>
    <x v="5"/>
    <x v="31"/>
    <n v="1.6042780748663101"/>
    <x v="14"/>
    <x v="0"/>
  </r>
  <r>
    <x v="5"/>
    <x v="32"/>
    <n v="1.6042780748663101"/>
    <x v="14"/>
    <x v="0"/>
  </r>
  <r>
    <x v="5"/>
    <x v="27"/>
    <n v="0"/>
    <x v="14"/>
    <x v="0"/>
  </r>
  <r>
    <x v="5"/>
    <x v="28"/>
    <n v="0.53475935828877008"/>
    <x v="14"/>
    <x v="0"/>
  </r>
  <r>
    <x v="5"/>
    <x v="4"/>
    <n v="40.641711229946523"/>
    <x v="14"/>
    <x v="0"/>
  </r>
  <r>
    <x v="6"/>
    <x v="33"/>
    <n v="9.6256684491978604"/>
    <x v="14"/>
    <x v="0"/>
  </r>
  <r>
    <x v="6"/>
    <x v="34"/>
    <n v="57.754010695187169"/>
    <x v="14"/>
    <x v="0"/>
  </r>
  <r>
    <x v="6"/>
    <x v="35"/>
    <n v="29.411764705882351"/>
    <x v="14"/>
    <x v="0"/>
  </r>
  <r>
    <x v="6"/>
    <x v="36"/>
    <n v="3.2085561497326203"/>
    <x v="14"/>
    <x v="0"/>
  </r>
  <r>
    <x v="6"/>
    <x v="4"/>
    <n v="0"/>
    <x v="14"/>
    <x v="0"/>
  </r>
  <r>
    <x v="6"/>
    <x v="37"/>
    <n v="8.8877005347593538"/>
    <x v="14"/>
    <x v="0"/>
  </r>
  <r>
    <x v="7"/>
    <x v="38"/>
    <n v="34.759358288770052"/>
    <x v="14"/>
    <x v="0"/>
  </r>
  <r>
    <x v="7"/>
    <x v="39"/>
    <n v="17.647058823529413"/>
    <x v="14"/>
    <x v="0"/>
  </r>
  <r>
    <x v="7"/>
    <x v="40"/>
    <n v="21.390374331550802"/>
    <x v="14"/>
    <x v="0"/>
  </r>
  <r>
    <x v="7"/>
    <x v="41"/>
    <n v="26.203208556149733"/>
    <x v="14"/>
    <x v="0"/>
  </r>
  <r>
    <x v="8"/>
    <x v="4"/>
    <n v="0"/>
    <x v="14"/>
    <x v="0"/>
  </r>
  <r>
    <x v="7"/>
    <x v="42"/>
    <n v="3.737967914438503"/>
    <x v="14"/>
    <x v="0"/>
  </r>
  <r>
    <x v="8"/>
    <x v="43"/>
    <n v="34.759358288770052"/>
    <x v="14"/>
    <x v="0"/>
  </r>
  <r>
    <x v="8"/>
    <x v="44"/>
    <n v="65.240641711229941"/>
    <x v="14"/>
    <x v="0"/>
  </r>
  <r>
    <x v="7"/>
    <x v="4"/>
    <n v="0"/>
    <x v="14"/>
    <x v="0"/>
  </r>
  <r>
    <x v="9"/>
    <x v="45"/>
    <n v="11.764705882352942"/>
    <x v="14"/>
    <x v="0"/>
  </r>
  <r>
    <x v="9"/>
    <x v="46"/>
    <n v="9.0909090909090917"/>
    <x v="14"/>
    <x v="0"/>
  </r>
  <r>
    <x v="9"/>
    <x v="47"/>
    <n v="14.973262032085561"/>
    <x v="14"/>
    <x v="0"/>
  </r>
  <r>
    <x v="9"/>
    <x v="48"/>
    <n v="3.2085561497326203"/>
    <x v="14"/>
    <x v="0"/>
  </r>
  <r>
    <x v="9"/>
    <x v="49"/>
    <n v="1.6042780748663101"/>
    <x v="14"/>
    <x v="0"/>
  </r>
  <r>
    <x v="9"/>
    <x v="50"/>
    <n v="3.2085561497326203"/>
    <x v="14"/>
    <x v="0"/>
  </r>
  <r>
    <x v="9"/>
    <x v="51"/>
    <n v="3.2085561497326203"/>
    <x v="14"/>
    <x v="0"/>
  </r>
  <r>
    <x v="9"/>
    <x v="52"/>
    <n v="0.53475935828877008"/>
    <x v="14"/>
    <x v="0"/>
  </r>
  <r>
    <x v="9"/>
    <x v="53"/>
    <n v="2.1390374331550803"/>
    <x v="14"/>
    <x v="0"/>
  </r>
  <r>
    <x v="9"/>
    <x v="54"/>
    <n v="4.2780748663101607"/>
    <x v="14"/>
    <x v="0"/>
  </r>
  <r>
    <x v="9"/>
    <x v="4"/>
    <n v="45.989304812834227"/>
    <x v="14"/>
    <x v="0"/>
  </r>
  <r>
    <x v="9"/>
    <x v="55"/>
    <n v="2.9768976897689767"/>
    <x v="14"/>
    <x v="0"/>
  </r>
  <r>
    <x v="4"/>
    <x v="20"/>
    <n v="2.358490566037736"/>
    <x v="15"/>
    <x v="0"/>
  </r>
  <r>
    <x v="4"/>
    <x v="21"/>
    <n v="32.547169811320757"/>
    <x v="15"/>
    <x v="0"/>
  </r>
  <r>
    <x v="4"/>
    <x v="22"/>
    <n v="50.471698113207545"/>
    <x v="15"/>
    <x v="0"/>
  </r>
  <r>
    <x v="4"/>
    <x v="23"/>
    <n v="2.8301886792452828"/>
    <x v="15"/>
    <x v="0"/>
  </r>
  <r>
    <x v="4"/>
    <x v="24"/>
    <n v="8.0188679245283012"/>
    <x v="15"/>
    <x v="0"/>
  </r>
  <r>
    <x v="4"/>
    <x v="25"/>
    <n v="0.94339622641509435"/>
    <x v="15"/>
    <x v="0"/>
  </r>
  <r>
    <x v="4"/>
    <x v="26"/>
    <n v="1.8867924528301887"/>
    <x v="15"/>
    <x v="0"/>
  </r>
  <r>
    <x v="4"/>
    <x v="27"/>
    <n v="0.47169811320754718"/>
    <x v="15"/>
    <x v="0"/>
  </r>
  <r>
    <x v="4"/>
    <x v="28"/>
    <n v="0.47169811320754718"/>
    <x v="15"/>
    <x v="0"/>
  </r>
  <r>
    <x v="5"/>
    <x v="20"/>
    <n v="0.94339622641509435"/>
    <x v="15"/>
    <x v="0"/>
  </r>
  <r>
    <x v="5"/>
    <x v="29"/>
    <n v="16.037735849056602"/>
    <x v="15"/>
    <x v="0"/>
  </r>
  <r>
    <x v="5"/>
    <x v="30"/>
    <n v="0.47169811320754718"/>
    <x v="15"/>
    <x v="0"/>
  </r>
  <r>
    <x v="5"/>
    <x v="24"/>
    <n v="3.3018867924528301"/>
    <x v="15"/>
    <x v="0"/>
  </r>
  <r>
    <x v="5"/>
    <x v="31"/>
    <n v="0.47169811320754718"/>
    <x v="15"/>
    <x v="0"/>
  </r>
  <r>
    <x v="5"/>
    <x v="32"/>
    <n v="0"/>
    <x v="15"/>
    <x v="0"/>
  </r>
  <r>
    <x v="5"/>
    <x v="27"/>
    <n v="0"/>
    <x v="15"/>
    <x v="0"/>
  </r>
  <r>
    <x v="5"/>
    <x v="28"/>
    <n v="0"/>
    <x v="15"/>
    <x v="0"/>
  </r>
  <r>
    <x v="5"/>
    <x v="4"/>
    <n v="78.773584905660371"/>
    <x v="15"/>
    <x v="0"/>
  </r>
  <r>
    <x v="6"/>
    <x v="33"/>
    <n v="3.3018867924528301"/>
    <x v="15"/>
    <x v="0"/>
  </r>
  <r>
    <x v="6"/>
    <x v="34"/>
    <n v="23.584905660377359"/>
    <x v="15"/>
    <x v="0"/>
  </r>
  <r>
    <x v="6"/>
    <x v="35"/>
    <n v="67.452830188679243"/>
    <x v="15"/>
    <x v="0"/>
  </r>
  <r>
    <x v="6"/>
    <x v="36"/>
    <n v="5.6603773584905657"/>
    <x v="15"/>
    <x v="0"/>
  </r>
  <r>
    <x v="6"/>
    <x v="4"/>
    <n v="0"/>
    <x v="15"/>
    <x v="0"/>
  </r>
  <r>
    <x v="6"/>
    <x v="37"/>
    <n v="12.29245283018868"/>
    <x v="15"/>
    <x v="0"/>
  </r>
  <r>
    <x v="7"/>
    <x v="38"/>
    <n v="72.169811320754718"/>
    <x v="15"/>
    <x v="0"/>
  </r>
  <r>
    <x v="7"/>
    <x v="39"/>
    <n v="7.0754716981132075"/>
    <x v="15"/>
    <x v="0"/>
  </r>
  <r>
    <x v="7"/>
    <x v="40"/>
    <n v="12.264150943396226"/>
    <x v="15"/>
    <x v="0"/>
  </r>
  <r>
    <x v="7"/>
    <x v="41"/>
    <n v="8.4905660377358494"/>
    <x v="15"/>
    <x v="0"/>
  </r>
  <r>
    <x v="8"/>
    <x v="4"/>
    <n v="0"/>
    <x v="15"/>
    <x v="0"/>
  </r>
  <r>
    <x v="7"/>
    <x v="42"/>
    <n v="1.1226415094339621"/>
    <x v="15"/>
    <x v="0"/>
  </r>
  <r>
    <x v="8"/>
    <x v="43"/>
    <n v="72.169811320754718"/>
    <x v="15"/>
    <x v="0"/>
  </r>
  <r>
    <x v="8"/>
    <x v="44"/>
    <n v="27.830188679245282"/>
    <x v="15"/>
    <x v="0"/>
  </r>
  <r>
    <x v="7"/>
    <x v="4"/>
    <n v="0"/>
    <x v="15"/>
    <x v="0"/>
  </r>
  <r>
    <x v="9"/>
    <x v="45"/>
    <n v="1.4150943396226414"/>
    <x v="15"/>
    <x v="0"/>
  </r>
  <r>
    <x v="9"/>
    <x v="46"/>
    <n v="4.2452830188679247"/>
    <x v="15"/>
    <x v="0"/>
  </r>
  <r>
    <x v="9"/>
    <x v="47"/>
    <n v="8.4905660377358494"/>
    <x v="15"/>
    <x v="0"/>
  </r>
  <r>
    <x v="9"/>
    <x v="48"/>
    <n v="2.8301886792452828"/>
    <x v="15"/>
    <x v="0"/>
  </r>
  <r>
    <x v="9"/>
    <x v="49"/>
    <n v="2.358490566037736"/>
    <x v="15"/>
    <x v="0"/>
  </r>
  <r>
    <x v="9"/>
    <x v="50"/>
    <n v="0.47169811320754718"/>
    <x v="15"/>
    <x v="0"/>
  </r>
  <r>
    <x v="9"/>
    <x v="51"/>
    <n v="0"/>
    <x v="15"/>
    <x v="0"/>
  </r>
  <r>
    <x v="9"/>
    <x v="52"/>
    <n v="0"/>
    <x v="15"/>
    <x v="0"/>
  </r>
  <r>
    <x v="9"/>
    <x v="53"/>
    <n v="1.4150943396226414"/>
    <x v="15"/>
    <x v="0"/>
  </r>
  <r>
    <x v="9"/>
    <x v="54"/>
    <n v="0.47169811320754718"/>
    <x v="15"/>
    <x v="0"/>
  </r>
  <r>
    <x v="9"/>
    <x v="4"/>
    <n v="78.301886792452834"/>
    <x v="15"/>
    <x v="0"/>
  </r>
  <r>
    <x v="9"/>
    <x v="55"/>
    <n v="2.1286231884057973"/>
    <x v="15"/>
    <x v="0"/>
  </r>
  <r>
    <x v="4"/>
    <x v="20"/>
    <n v="4.5023696682464456"/>
    <x v="16"/>
    <x v="0"/>
  </r>
  <r>
    <x v="4"/>
    <x v="21"/>
    <n v="28.199052132701421"/>
    <x v="16"/>
    <x v="0"/>
  </r>
  <r>
    <x v="4"/>
    <x v="22"/>
    <n v="34.360189573459714"/>
    <x v="16"/>
    <x v="0"/>
  </r>
  <r>
    <x v="4"/>
    <x v="23"/>
    <n v="3.3175355450236967"/>
    <x v="16"/>
    <x v="0"/>
  </r>
  <r>
    <x v="4"/>
    <x v="24"/>
    <n v="9.9526066350710902"/>
    <x v="16"/>
    <x v="0"/>
  </r>
  <r>
    <x v="4"/>
    <x v="25"/>
    <n v="1.8957345971563981"/>
    <x v="16"/>
    <x v="0"/>
  </r>
  <r>
    <x v="4"/>
    <x v="26"/>
    <n v="13.744075829383887"/>
    <x v="16"/>
    <x v="0"/>
  </r>
  <r>
    <x v="4"/>
    <x v="27"/>
    <n v="0.94786729857819907"/>
    <x v="16"/>
    <x v="0"/>
  </r>
  <r>
    <x v="4"/>
    <x v="28"/>
    <n v="3.080568720379147"/>
    <x v="16"/>
    <x v="0"/>
  </r>
  <r>
    <x v="5"/>
    <x v="20"/>
    <n v="1.6587677725118484"/>
    <x v="16"/>
    <x v="0"/>
  </r>
  <r>
    <x v="5"/>
    <x v="29"/>
    <n v="10.663507109004739"/>
    <x v="16"/>
    <x v="0"/>
  </r>
  <r>
    <x v="5"/>
    <x v="30"/>
    <n v="0.23696682464454977"/>
    <x v="16"/>
    <x v="0"/>
  </r>
  <r>
    <x v="5"/>
    <x v="24"/>
    <n v="1.4218009478672986"/>
    <x v="16"/>
    <x v="0"/>
  </r>
  <r>
    <x v="5"/>
    <x v="31"/>
    <n v="1.1848341232227488"/>
    <x v="16"/>
    <x v="0"/>
  </r>
  <r>
    <x v="5"/>
    <x v="32"/>
    <n v="3.3175355450236967"/>
    <x v="16"/>
    <x v="0"/>
  </r>
  <r>
    <x v="5"/>
    <x v="27"/>
    <n v="0.23696682464454977"/>
    <x v="16"/>
    <x v="0"/>
  </r>
  <r>
    <x v="5"/>
    <x v="28"/>
    <n v="0.94786729857819907"/>
    <x v="16"/>
    <x v="0"/>
  </r>
  <r>
    <x v="5"/>
    <x v="4"/>
    <n v="80.33175355450237"/>
    <x v="16"/>
    <x v="0"/>
  </r>
  <r>
    <x v="6"/>
    <x v="33"/>
    <n v="7.3459715639810428"/>
    <x v="16"/>
    <x v="0"/>
  </r>
  <r>
    <x v="6"/>
    <x v="34"/>
    <n v="63.270142180094787"/>
    <x v="16"/>
    <x v="0"/>
  </r>
  <r>
    <x v="6"/>
    <x v="35"/>
    <n v="24.881516587677726"/>
    <x v="16"/>
    <x v="0"/>
  </r>
  <r>
    <x v="6"/>
    <x v="36"/>
    <n v="4.5023696682464456"/>
    <x v="16"/>
    <x v="0"/>
  </r>
  <r>
    <x v="6"/>
    <x v="4"/>
    <n v="0"/>
    <x v="16"/>
    <x v="0"/>
  </r>
  <r>
    <x v="6"/>
    <x v="37"/>
    <n v="9.7369668246445471"/>
    <x v="16"/>
    <x v="0"/>
  </r>
  <r>
    <x v="7"/>
    <x v="38"/>
    <n v="76.30331753554502"/>
    <x v="16"/>
    <x v="0"/>
  </r>
  <r>
    <x v="7"/>
    <x v="39"/>
    <n v="8.0568720379146921"/>
    <x v="16"/>
    <x v="0"/>
  </r>
  <r>
    <x v="7"/>
    <x v="40"/>
    <n v="7.8199052132701423"/>
    <x v="16"/>
    <x v="0"/>
  </r>
  <r>
    <x v="7"/>
    <x v="41"/>
    <n v="7.8199052132701423"/>
    <x v="16"/>
    <x v="0"/>
  </r>
  <r>
    <x v="8"/>
    <x v="4"/>
    <n v="0"/>
    <x v="16"/>
    <x v="0"/>
  </r>
  <r>
    <x v="7"/>
    <x v="42"/>
    <n v="0.84360189573459676"/>
    <x v="16"/>
    <x v="0"/>
  </r>
  <r>
    <x v="8"/>
    <x v="43"/>
    <n v="76.30331753554502"/>
    <x v="16"/>
    <x v="0"/>
  </r>
  <r>
    <x v="8"/>
    <x v="44"/>
    <n v="23.696682464454977"/>
    <x v="16"/>
    <x v="0"/>
  </r>
  <r>
    <x v="7"/>
    <x v="4"/>
    <n v="0"/>
    <x v="16"/>
    <x v="0"/>
  </r>
  <r>
    <x v="9"/>
    <x v="45"/>
    <n v="2.1327014218009479"/>
    <x v="16"/>
    <x v="0"/>
  </r>
  <r>
    <x v="9"/>
    <x v="46"/>
    <n v="1.8957345971563981"/>
    <x v="16"/>
    <x v="0"/>
  </r>
  <r>
    <x v="9"/>
    <x v="47"/>
    <n v="6.3981042654028437"/>
    <x v="16"/>
    <x v="0"/>
  </r>
  <r>
    <x v="9"/>
    <x v="48"/>
    <n v="3.080568720379147"/>
    <x v="16"/>
    <x v="0"/>
  </r>
  <r>
    <x v="9"/>
    <x v="49"/>
    <n v="1.6587677725118484"/>
    <x v="16"/>
    <x v="0"/>
  </r>
  <r>
    <x v="9"/>
    <x v="50"/>
    <n v="0.7109004739336493"/>
    <x v="16"/>
    <x v="0"/>
  </r>
  <r>
    <x v="9"/>
    <x v="51"/>
    <n v="0.47393364928909953"/>
    <x v="16"/>
    <x v="0"/>
  </r>
  <r>
    <x v="9"/>
    <x v="52"/>
    <n v="0.47393364928909953"/>
    <x v="16"/>
    <x v="0"/>
  </r>
  <r>
    <x v="9"/>
    <x v="53"/>
    <n v="1.1848341232227488"/>
    <x v="16"/>
    <x v="0"/>
  </r>
  <r>
    <x v="9"/>
    <x v="54"/>
    <n v="1.8957345971563981"/>
    <x v="16"/>
    <x v="0"/>
  </r>
  <r>
    <x v="9"/>
    <x v="4"/>
    <n v="80.094786729857816"/>
    <x v="16"/>
    <x v="0"/>
  </r>
  <r>
    <x v="9"/>
    <x v="55"/>
    <n v="3.6369047619047619"/>
    <x v="16"/>
    <x v="0"/>
  </r>
  <r>
    <x v="4"/>
    <x v="20"/>
    <n v="9.2818181818181813"/>
    <x v="0"/>
    <x v="1"/>
  </r>
  <r>
    <x v="4"/>
    <x v="21"/>
    <n v="20.118181818181817"/>
    <x v="0"/>
    <x v="1"/>
  </r>
  <r>
    <x v="4"/>
    <x v="22"/>
    <n v="30.509090909090908"/>
    <x v="0"/>
    <x v="1"/>
  </r>
  <r>
    <x v="4"/>
    <x v="23"/>
    <n v="5.2636363636363637"/>
    <x v="0"/>
    <x v="1"/>
  </r>
  <r>
    <x v="4"/>
    <x v="24"/>
    <n v="12.018181818181818"/>
    <x v="0"/>
    <x v="1"/>
  </r>
  <r>
    <x v="4"/>
    <x v="25"/>
    <n v="1.790909090909091"/>
    <x v="0"/>
    <x v="1"/>
  </r>
  <r>
    <x v="4"/>
    <x v="26"/>
    <n v="17.600000000000001"/>
    <x v="0"/>
    <x v="1"/>
  </r>
  <r>
    <x v="4"/>
    <x v="27"/>
    <n v="1.2454545454545454"/>
    <x v="0"/>
    <x v="1"/>
  </r>
  <r>
    <x v="4"/>
    <x v="28"/>
    <n v="2.1727272727272728"/>
    <x v="0"/>
    <x v="1"/>
  </r>
  <r>
    <x v="5"/>
    <x v="20"/>
    <n v="8.1363636363636367"/>
    <x v="0"/>
    <x v="1"/>
  </r>
  <r>
    <x v="5"/>
    <x v="29"/>
    <n v="25.1"/>
    <x v="0"/>
    <x v="1"/>
  </r>
  <r>
    <x v="5"/>
    <x v="30"/>
    <n v="2.6727272727272728"/>
    <x v="0"/>
    <x v="1"/>
  </r>
  <r>
    <x v="5"/>
    <x v="24"/>
    <n v="6.0363636363636362"/>
    <x v="0"/>
    <x v="1"/>
  </r>
  <r>
    <x v="5"/>
    <x v="31"/>
    <n v="1.9090909090909092"/>
    <x v="0"/>
    <x v="1"/>
  </r>
  <r>
    <x v="5"/>
    <x v="32"/>
    <n v="8.0545454545454547"/>
    <x v="0"/>
    <x v="1"/>
  </r>
  <r>
    <x v="5"/>
    <x v="27"/>
    <n v="0.8545454545454545"/>
    <x v="0"/>
    <x v="1"/>
  </r>
  <r>
    <x v="5"/>
    <x v="28"/>
    <n v="2.2000000000000002"/>
    <x v="0"/>
    <x v="1"/>
  </r>
  <r>
    <x v="5"/>
    <x v="4"/>
    <n v="45.036363636363639"/>
    <x v="0"/>
    <x v="1"/>
  </r>
  <r>
    <x v="6"/>
    <x v="33"/>
    <n v="7.8090909090909095"/>
    <x v="0"/>
    <x v="1"/>
  </r>
  <r>
    <x v="6"/>
    <x v="34"/>
    <n v="57.445454545454545"/>
    <x v="0"/>
    <x v="1"/>
  </r>
  <r>
    <x v="6"/>
    <x v="35"/>
    <n v="30.190909090909091"/>
    <x v="0"/>
    <x v="1"/>
  </r>
  <r>
    <x v="6"/>
    <x v="36"/>
    <n v="4.5545454545454547"/>
    <x v="0"/>
    <x v="1"/>
  </r>
  <r>
    <x v="6"/>
    <x v="4"/>
    <n v="0"/>
    <x v="0"/>
    <x v="1"/>
  </r>
  <r>
    <x v="6"/>
    <x v="37"/>
    <n v="9.5459090909091238"/>
    <x v="0"/>
    <x v="1"/>
  </r>
  <r>
    <x v="7"/>
    <x v="38"/>
    <n v="41.227272727272727"/>
    <x v="0"/>
    <x v="1"/>
  </r>
  <r>
    <x v="7"/>
    <x v="39"/>
    <n v="13.309090909090909"/>
    <x v="0"/>
    <x v="1"/>
  </r>
  <r>
    <x v="7"/>
    <x v="40"/>
    <n v="14.854545454545455"/>
    <x v="0"/>
    <x v="1"/>
  </r>
  <r>
    <x v="7"/>
    <x v="41"/>
    <n v="29.927272727272726"/>
    <x v="0"/>
    <x v="1"/>
  </r>
  <r>
    <x v="8"/>
    <x v="4"/>
    <n v="0.68181818181818177"/>
    <x v="0"/>
    <x v="1"/>
  </r>
  <r>
    <x v="7"/>
    <x v="42"/>
    <n v="4.168054919908478"/>
    <x v="0"/>
    <x v="1"/>
  </r>
  <r>
    <x v="8"/>
    <x v="43"/>
    <n v="41.227272727272727"/>
    <x v="0"/>
    <x v="1"/>
  </r>
  <r>
    <x v="8"/>
    <x v="44"/>
    <n v="58.090909090909093"/>
    <x v="0"/>
    <x v="1"/>
  </r>
  <r>
    <x v="7"/>
    <x v="4"/>
    <n v="0.68181818181818177"/>
    <x v="0"/>
    <x v="1"/>
  </r>
  <r>
    <x v="9"/>
    <x v="45"/>
    <n v="8.9727272727272727"/>
    <x v="0"/>
    <x v="1"/>
  </r>
  <r>
    <x v="9"/>
    <x v="46"/>
    <n v="6.4363636363636365"/>
    <x v="0"/>
    <x v="1"/>
  </r>
  <r>
    <x v="9"/>
    <x v="47"/>
    <n v="15.218181818181819"/>
    <x v="0"/>
    <x v="1"/>
  </r>
  <r>
    <x v="9"/>
    <x v="48"/>
    <n v="5.5181818181818185"/>
    <x v="0"/>
    <x v="1"/>
  </r>
  <r>
    <x v="9"/>
    <x v="49"/>
    <n v="2.9272727272727272"/>
    <x v="0"/>
    <x v="1"/>
  </r>
  <r>
    <x v="9"/>
    <x v="50"/>
    <n v="2.1363636363636362"/>
    <x v="0"/>
    <x v="1"/>
  </r>
  <r>
    <x v="9"/>
    <x v="51"/>
    <n v="1.8"/>
    <x v="0"/>
    <x v="1"/>
  </r>
  <r>
    <x v="9"/>
    <x v="52"/>
    <n v="1.2"/>
    <x v="0"/>
    <x v="1"/>
  </r>
  <r>
    <x v="9"/>
    <x v="53"/>
    <n v="2.5363636363636362"/>
    <x v="0"/>
    <x v="1"/>
  </r>
  <r>
    <x v="9"/>
    <x v="54"/>
    <n v="5.9363636363636365"/>
    <x v="0"/>
    <x v="1"/>
  </r>
  <r>
    <x v="9"/>
    <x v="4"/>
    <n v="47.31818181818182"/>
    <x v="0"/>
    <x v="1"/>
  </r>
  <r>
    <x v="9"/>
    <x v="55"/>
    <n v="3.6786166235260311"/>
    <x v="0"/>
    <x v="1"/>
  </r>
  <r>
    <x v="4"/>
    <x v="20"/>
    <n v="3.10586176727909"/>
    <x v="1"/>
    <x v="1"/>
  </r>
  <r>
    <x v="4"/>
    <x v="21"/>
    <n v="10.061242344706912"/>
    <x v="1"/>
    <x v="1"/>
  </r>
  <r>
    <x v="4"/>
    <x v="22"/>
    <n v="17.804024496937881"/>
    <x v="1"/>
    <x v="1"/>
  </r>
  <r>
    <x v="4"/>
    <x v="23"/>
    <n v="1.3560804899387577"/>
    <x v="1"/>
    <x v="1"/>
  </r>
  <r>
    <x v="4"/>
    <x v="24"/>
    <n v="9.0551181102362204"/>
    <x v="1"/>
    <x v="1"/>
  </r>
  <r>
    <x v="4"/>
    <x v="25"/>
    <n v="2.4934383202099739"/>
    <x v="1"/>
    <x v="1"/>
  </r>
  <r>
    <x v="4"/>
    <x v="26"/>
    <n v="45.406824146981627"/>
    <x v="1"/>
    <x v="1"/>
  </r>
  <r>
    <x v="4"/>
    <x v="27"/>
    <n v="1.7935258092738409"/>
    <x v="1"/>
    <x v="1"/>
  </r>
  <r>
    <x v="4"/>
    <x v="28"/>
    <n v="8.9238845144356951"/>
    <x v="1"/>
    <x v="1"/>
  </r>
  <r>
    <x v="5"/>
    <x v="20"/>
    <n v="2.8433945756780403"/>
    <x v="1"/>
    <x v="1"/>
  </r>
  <r>
    <x v="5"/>
    <x v="29"/>
    <n v="7.0866141732283463"/>
    <x v="1"/>
    <x v="1"/>
  </r>
  <r>
    <x v="5"/>
    <x v="30"/>
    <n v="0.39370078740157483"/>
    <x v="1"/>
    <x v="1"/>
  </r>
  <r>
    <x v="5"/>
    <x v="24"/>
    <n v="2.2747156605424323"/>
    <x v="1"/>
    <x v="1"/>
  </r>
  <r>
    <x v="5"/>
    <x v="31"/>
    <n v="2.7559055118110236"/>
    <x v="1"/>
    <x v="1"/>
  </r>
  <r>
    <x v="5"/>
    <x v="32"/>
    <n v="15.966754155730534"/>
    <x v="1"/>
    <x v="1"/>
  </r>
  <r>
    <x v="5"/>
    <x v="27"/>
    <n v="1.4435695538057742"/>
    <x v="1"/>
    <x v="1"/>
  </r>
  <r>
    <x v="5"/>
    <x v="28"/>
    <n v="9.4488188976377945"/>
    <x v="1"/>
    <x v="1"/>
  </r>
  <r>
    <x v="5"/>
    <x v="4"/>
    <n v="57.786526684164478"/>
    <x v="1"/>
    <x v="1"/>
  </r>
  <r>
    <x v="6"/>
    <x v="33"/>
    <n v="25.196850393700789"/>
    <x v="1"/>
    <x v="1"/>
  </r>
  <r>
    <x v="6"/>
    <x v="34"/>
    <n v="63.29833770778653"/>
    <x v="1"/>
    <x v="1"/>
  </r>
  <r>
    <x v="6"/>
    <x v="35"/>
    <n v="10.061242344706912"/>
    <x v="1"/>
    <x v="1"/>
  </r>
  <r>
    <x v="6"/>
    <x v="36"/>
    <n v="1.4435695538057742"/>
    <x v="1"/>
    <x v="1"/>
  </r>
  <r>
    <x v="6"/>
    <x v="4"/>
    <n v="0"/>
    <x v="1"/>
    <x v="1"/>
  </r>
  <r>
    <x v="6"/>
    <x v="37"/>
    <n v="6.8464566929133888"/>
    <x v="1"/>
    <x v="1"/>
  </r>
  <r>
    <x v="7"/>
    <x v="38"/>
    <n v="53.84951881014873"/>
    <x v="1"/>
    <x v="1"/>
  </r>
  <r>
    <x v="7"/>
    <x v="39"/>
    <n v="14.741907261592301"/>
    <x v="1"/>
    <x v="1"/>
  </r>
  <r>
    <x v="7"/>
    <x v="40"/>
    <n v="12.773403324584427"/>
    <x v="1"/>
    <x v="1"/>
  </r>
  <r>
    <x v="7"/>
    <x v="41"/>
    <n v="16.010498687664043"/>
    <x v="1"/>
    <x v="1"/>
  </r>
  <r>
    <x v="8"/>
    <x v="4"/>
    <n v="2.6246719160104988"/>
    <x v="1"/>
    <x v="1"/>
  </r>
  <r>
    <x v="7"/>
    <x v="42"/>
    <n v="3.1132075471698055"/>
    <x v="1"/>
    <x v="1"/>
  </r>
  <r>
    <x v="8"/>
    <x v="43"/>
    <n v="53.84951881014873"/>
    <x v="1"/>
    <x v="1"/>
  </r>
  <r>
    <x v="8"/>
    <x v="44"/>
    <n v="43.525809273840771"/>
    <x v="1"/>
    <x v="1"/>
  </r>
  <r>
    <x v="7"/>
    <x v="4"/>
    <n v="2.6246719160104988"/>
    <x v="1"/>
    <x v="1"/>
  </r>
  <r>
    <x v="9"/>
    <x v="45"/>
    <n v="8.0927384076990379"/>
    <x v="1"/>
    <x v="1"/>
  </r>
  <r>
    <x v="9"/>
    <x v="46"/>
    <n v="3.8932633420822396"/>
    <x v="1"/>
    <x v="1"/>
  </r>
  <r>
    <x v="9"/>
    <x v="47"/>
    <n v="7.4365704286964132"/>
    <x v="1"/>
    <x v="1"/>
  </r>
  <r>
    <x v="9"/>
    <x v="48"/>
    <n v="3.2808398950131235"/>
    <x v="1"/>
    <x v="1"/>
  </r>
  <r>
    <x v="9"/>
    <x v="49"/>
    <n v="2.4496937882764653"/>
    <x v="1"/>
    <x v="1"/>
  </r>
  <r>
    <x v="9"/>
    <x v="50"/>
    <n v="1.9247594050743657"/>
    <x v="1"/>
    <x v="1"/>
  </r>
  <r>
    <x v="9"/>
    <x v="51"/>
    <n v="1.4873140857392826"/>
    <x v="1"/>
    <x v="1"/>
  </r>
  <r>
    <x v="9"/>
    <x v="52"/>
    <n v="1.0498687664041995"/>
    <x v="1"/>
    <x v="1"/>
  </r>
  <r>
    <x v="9"/>
    <x v="53"/>
    <n v="2.7996500437445317"/>
    <x v="1"/>
    <x v="1"/>
  </r>
  <r>
    <x v="9"/>
    <x v="54"/>
    <n v="8.9676290463692041"/>
    <x v="1"/>
    <x v="1"/>
  </r>
  <r>
    <x v="9"/>
    <x v="4"/>
    <n v="58.617672790901139"/>
    <x v="1"/>
    <x v="1"/>
  </r>
  <r>
    <x v="9"/>
    <x v="55"/>
    <n v="5.4866102889358723"/>
    <x v="1"/>
    <x v="1"/>
  </r>
  <r>
    <x v="4"/>
    <x v="20"/>
    <n v="15.426029962546817"/>
    <x v="2"/>
    <x v="1"/>
  </r>
  <r>
    <x v="4"/>
    <x v="21"/>
    <n v="22.729400749063672"/>
    <x v="2"/>
    <x v="1"/>
  </r>
  <r>
    <x v="4"/>
    <x v="22"/>
    <n v="34.105805243445694"/>
    <x v="2"/>
    <x v="1"/>
  </r>
  <r>
    <x v="4"/>
    <x v="23"/>
    <n v="6.5543071161048685"/>
    <x v="2"/>
    <x v="1"/>
  </r>
  <r>
    <x v="4"/>
    <x v="24"/>
    <n v="15.004681647940075"/>
    <x v="2"/>
    <x v="1"/>
  </r>
  <r>
    <x v="4"/>
    <x v="25"/>
    <n v="0.93632958801498123"/>
    <x v="2"/>
    <x v="1"/>
  </r>
  <r>
    <x v="4"/>
    <x v="26"/>
    <n v="4.9391385767790261"/>
    <x v="2"/>
    <x v="1"/>
  </r>
  <r>
    <x v="4"/>
    <x v="27"/>
    <n v="0.1404494382022472"/>
    <x v="2"/>
    <x v="1"/>
  </r>
  <r>
    <x v="4"/>
    <x v="28"/>
    <n v="0.16385767790262173"/>
    <x v="2"/>
    <x v="1"/>
  </r>
  <r>
    <x v="5"/>
    <x v="20"/>
    <n v="14.72378277153558"/>
    <x v="2"/>
    <x v="1"/>
  </r>
  <r>
    <x v="5"/>
    <x v="29"/>
    <n v="40.58988764044944"/>
    <x v="2"/>
    <x v="1"/>
  </r>
  <r>
    <x v="5"/>
    <x v="30"/>
    <n v="4.8923220973782771"/>
    <x v="2"/>
    <x v="1"/>
  </r>
  <r>
    <x v="5"/>
    <x v="24"/>
    <n v="9.8080524344569291"/>
    <x v="2"/>
    <x v="1"/>
  </r>
  <r>
    <x v="5"/>
    <x v="31"/>
    <n v="1.5215355805243447"/>
    <x v="2"/>
    <x v="1"/>
  </r>
  <r>
    <x v="5"/>
    <x v="32"/>
    <n v="3.838951310861423"/>
    <x v="2"/>
    <x v="1"/>
  </r>
  <r>
    <x v="5"/>
    <x v="27"/>
    <n v="0.25749063670411987"/>
    <x v="2"/>
    <x v="1"/>
  </r>
  <r>
    <x v="5"/>
    <x v="28"/>
    <n v="9.3632958801498134E-2"/>
    <x v="2"/>
    <x v="1"/>
  </r>
  <r>
    <x v="5"/>
    <x v="4"/>
    <n v="24.274344569288388"/>
    <x v="2"/>
    <x v="1"/>
  </r>
  <r>
    <x v="6"/>
    <x v="33"/>
    <n v="3.5814606741573032"/>
    <x v="2"/>
    <x v="1"/>
  </r>
  <r>
    <x v="6"/>
    <x v="34"/>
    <n v="59.527153558052433"/>
    <x v="2"/>
    <x v="1"/>
  </r>
  <r>
    <x v="6"/>
    <x v="35"/>
    <n v="32.935393258426963"/>
    <x v="2"/>
    <x v="1"/>
  </r>
  <r>
    <x v="6"/>
    <x v="36"/>
    <n v="3.9559925093632957"/>
    <x v="2"/>
    <x v="1"/>
  </r>
  <r>
    <x v="6"/>
    <x v="4"/>
    <n v="0"/>
    <x v="2"/>
    <x v="1"/>
  </r>
  <r>
    <x v="6"/>
    <x v="37"/>
    <n v="9.685159176029968"/>
    <x v="2"/>
    <x v="1"/>
  </r>
  <r>
    <x v="7"/>
    <x v="38"/>
    <n v="21.044007490636705"/>
    <x v="2"/>
    <x v="1"/>
  </r>
  <r>
    <x v="7"/>
    <x v="39"/>
    <n v="11.914794007490636"/>
    <x v="2"/>
    <x v="1"/>
  </r>
  <r>
    <x v="7"/>
    <x v="40"/>
    <n v="18.656367041198504"/>
    <x v="2"/>
    <x v="1"/>
  </r>
  <r>
    <x v="7"/>
    <x v="41"/>
    <n v="48.103932584269664"/>
    <x v="2"/>
    <x v="1"/>
  </r>
  <r>
    <x v="8"/>
    <x v="4"/>
    <n v="0.2808988764044944"/>
    <x v="2"/>
    <x v="1"/>
  </r>
  <r>
    <x v="7"/>
    <x v="42"/>
    <n v="6.4309859154929541"/>
    <x v="2"/>
    <x v="1"/>
  </r>
  <r>
    <x v="8"/>
    <x v="43"/>
    <n v="21.044007490636705"/>
    <x v="2"/>
    <x v="1"/>
  </r>
  <r>
    <x v="8"/>
    <x v="44"/>
    <n v="78.675093632958806"/>
    <x v="2"/>
    <x v="1"/>
  </r>
  <r>
    <x v="7"/>
    <x v="4"/>
    <n v="0.2808988764044944"/>
    <x v="2"/>
    <x v="1"/>
  </r>
  <r>
    <x v="9"/>
    <x v="45"/>
    <n v="14.396067415730338"/>
    <x v="2"/>
    <x v="1"/>
  </r>
  <r>
    <x v="9"/>
    <x v="46"/>
    <n v="9.5739700374531829"/>
    <x v="2"/>
    <x v="1"/>
  </r>
  <r>
    <x v="9"/>
    <x v="47"/>
    <n v="22.612359550561798"/>
    <x v="2"/>
    <x v="1"/>
  </r>
  <r>
    <x v="9"/>
    <x v="48"/>
    <n v="7.0458801498127341"/>
    <x v="2"/>
    <x v="1"/>
  </r>
  <r>
    <x v="9"/>
    <x v="49"/>
    <n v="3.3005617977528088"/>
    <x v="2"/>
    <x v="1"/>
  </r>
  <r>
    <x v="9"/>
    <x v="50"/>
    <n v="2.2940074906367043"/>
    <x v="2"/>
    <x v="1"/>
  </r>
  <r>
    <x v="9"/>
    <x v="51"/>
    <n v="2.1301498127340825"/>
    <x v="2"/>
    <x v="1"/>
  </r>
  <r>
    <x v="9"/>
    <x v="52"/>
    <n v="1.2874531835205993"/>
    <x v="2"/>
    <x v="1"/>
  </r>
  <r>
    <x v="9"/>
    <x v="53"/>
    <n v="2.6685393258426968"/>
    <x v="2"/>
    <x v="1"/>
  </r>
  <r>
    <x v="9"/>
    <x v="54"/>
    <n v="5.3604868913857677"/>
    <x v="2"/>
    <x v="1"/>
  </r>
  <r>
    <x v="9"/>
    <x v="4"/>
    <n v="29.330524344569287"/>
    <x v="2"/>
    <x v="1"/>
  </r>
  <r>
    <x v="9"/>
    <x v="55"/>
    <n v="2.885006072650981"/>
    <x v="2"/>
    <x v="1"/>
  </r>
  <r>
    <x v="4"/>
    <x v="20"/>
    <n v="2.7261462205700124"/>
    <x v="3"/>
    <x v="1"/>
  </r>
  <r>
    <x v="4"/>
    <x v="21"/>
    <n v="12.515489467162329"/>
    <x v="3"/>
    <x v="1"/>
  </r>
  <r>
    <x v="4"/>
    <x v="22"/>
    <n v="36.679058240396529"/>
    <x v="3"/>
    <x v="1"/>
  </r>
  <r>
    <x v="4"/>
    <x v="23"/>
    <n v="7.1871127633209415"/>
    <x v="3"/>
    <x v="1"/>
  </r>
  <r>
    <x v="4"/>
    <x v="24"/>
    <n v="6.5675340768277568"/>
    <x v="3"/>
    <x v="1"/>
  </r>
  <r>
    <x v="4"/>
    <x v="25"/>
    <n v="3.0359355638166048"/>
    <x v="3"/>
    <x v="1"/>
  </r>
  <r>
    <x v="4"/>
    <x v="26"/>
    <n v="26.517967781908304"/>
    <x v="3"/>
    <x v="1"/>
  </r>
  <r>
    <x v="4"/>
    <x v="27"/>
    <n v="4.0272614622056997"/>
    <x v="3"/>
    <x v="1"/>
  </r>
  <r>
    <x v="4"/>
    <x v="28"/>
    <n v="0.74349442379182151"/>
    <x v="3"/>
    <x v="1"/>
  </r>
  <r>
    <x v="5"/>
    <x v="20"/>
    <n v="2.1065675340768277"/>
    <x v="3"/>
    <x v="1"/>
  </r>
  <r>
    <x v="5"/>
    <x v="29"/>
    <n v="16.728624535315983"/>
    <x v="3"/>
    <x v="1"/>
  </r>
  <r>
    <x v="5"/>
    <x v="30"/>
    <n v="1.5489467162329615"/>
    <x v="3"/>
    <x v="1"/>
  </r>
  <r>
    <x v="5"/>
    <x v="24"/>
    <n v="3.2837670384138784"/>
    <x v="3"/>
    <x v="1"/>
  </r>
  <r>
    <x v="5"/>
    <x v="31"/>
    <n v="2.4783147459727384"/>
    <x v="3"/>
    <x v="1"/>
  </r>
  <r>
    <x v="5"/>
    <x v="32"/>
    <n v="13.135068153655514"/>
    <x v="3"/>
    <x v="1"/>
  </r>
  <r>
    <x v="5"/>
    <x v="27"/>
    <n v="2.2924411400247831"/>
    <x v="3"/>
    <x v="1"/>
  </r>
  <r>
    <x v="5"/>
    <x v="28"/>
    <n v="0.49566294919454773"/>
    <x v="3"/>
    <x v="1"/>
  </r>
  <r>
    <x v="5"/>
    <x v="4"/>
    <n v="57.930607187112763"/>
    <x v="3"/>
    <x v="1"/>
  </r>
  <r>
    <x v="6"/>
    <x v="33"/>
    <n v="2.7261462205700124"/>
    <x v="3"/>
    <x v="1"/>
  </r>
  <r>
    <x v="6"/>
    <x v="34"/>
    <n v="31.722428748451055"/>
    <x v="3"/>
    <x v="1"/>
  </r>
  <r>
    <x v="6"/>
    <x v="35"/>
    <n v="55.700123915737301"/>
    <x v="3"/>
    <x v="1"/>
  </r>
  <r>
    <x v="6"/>
    <x v="36"/>
    <n v="9.8513011152416361"/>
    <x v="3"/>
    <x v="1"/>
  </r>
  <r>
    <x v="6"/>
    <x v="4"/>
    <n v="0"/>
    <x v="3"/>
    <x v="1"/>
  </r>
  <r>
    <x v="6"/>
    <x v="37"/>
    <n v="12.480173482032235"/>
    <x v="3"/>
    <x v="1"/>
  </r>
  <r>
    <x v="7"/>
    <x v="38"/>
    <n v="52.168525402726146"/>
    <x v="3"/>
    <x v="1"/>
  </r>
  <r>
    <x v="7"/>
    <x v="39"/>
    <n v="14.745972738537795"/>
    <x v="3"/>
    <x v="1"/>
  </r>
  <r>
    <x v="7"/>
    <x v="40"/>
    <n v="13.506815365551425"/>
    <x v="3"/>
    <x v="1"/>
  </r>
  <r>
    <x v="7"/>
    <x v="41"/>
    <n v="19.516728624535315"/>
    <x v="3"/>
    <x v="1"/>
  </r>
  <r>
    <x v="8"/>
    <x v="4"/>
    <n v="6.1957868649318466E-2"/>
    <x v="3"/>
    <x v="1"/>
  </r>
  <r>
    <x v="7"/>
    <x v="42"/>
    <n v="2.7464352138871653"/>
    <x v="3"/>
    <x v="1"/>
  </r>
  <r>
    <x v="8"/>
    <x v="43"/>
    <n v="52.168525402726146"/>
    <x v="3"/>
    <x v="1"/>
  </r>
  <r>
    <x v="8"/>
    <x v="44"/>
    <n v="47.769516728624538"/>
    <x v="3"/>
    <x v="1"/>
  </r>
  <r>
    <x v="7"/>
    <x v="4"/>
    <n v="6.1957868649318466E-2"/>
    <x v="3"/>
    <x v="1"/>
  </r>
  <r>
    <x v="9"/>
    <x v="45"/>
    <n v="4.6468401486988844"/>
    <x v="3"/>
    <x v="1"/>
  </r>
  <r>
    <x v="9"/>
    <x v="46"/>
    <n v="4.8327137546468402"/>
    <x v="3"/>
    <x v="1"/>
  </r>
  <r>
    <x v="9"/>
    <x v="47"/>
    <n v="12.825278810408921"/>
    <x v="3"/>
    <x v="1"/>
  </r>
  <r>
    <x v="9"/>
    <x v="48"/>
    <n v="4.7087980173482036"/>
    <x v="3"/>
    <x v="1"/>
  </r>
  <r>
    <x v="9"/>
    <x v="49"/>
    <n v="3.2837670384138784"/>
    <x v="3"/>
    <x v="1"/>
  </r>
  <r>
    <x v="9"/>
    <x v="50"/>
    <n v="1.7967781908302354"/>
    <x v="3"/>
    <x v="1"/>
  </r>
  <r>
    <x v="9"/>
    <x v="51"/>
    <n v="1.8587360594795539"/>
    <x v="3"/>
    <x v="1"/>
  </r>
  <r>
    <x v="9"/>
    <x v="52"/>
    <n v="1.2391573729863692"/>
    <x v="3"/>
    <x v="1"/>
  </r>
  <r>
    <x v="9"/>
    <x v="53"/>
    <n v="3.0359355638166048"/>
    <x v="3"/>
    <x v="1"/>
  </r>
  <r>
    <x v="9"/>
    <x v="54"/>
    <n v="5.5762081784386615"/>
    <x v="3"/>
    <x v="1"/>
  </r>
  <r>
    <x v="9"/>
    <x v="4"/>
    <n v="56.195786864931847"/>
    <x v="3"/>
    <x v="1"/>
  </r>
  <r>
    <x v="9"/>
    <x v="55"/>
    <n v="4.1417963224893901"/>
    <x v="3"/>
    <x v="1"/>
  </r>
  <r>
    <x v="4"/>
    <x v="20"/>
    <n v="11.796536796536797"/>
    <x v="4"/>
    <x v="1"/>
  </r>
  <r>
    <x v="4"/>
    <x v="21"/>
    <n v="34.415584415584412"/>
    <x v="4"/>
    <x v="1"/>
  </r>
  <r>
    <x v="4"/>
    <x v="22"/>
    <n v="23.484848484848484"/>
    <x v="4"/>
    <x v="1"/>
  </r>
  <r>
    <x v="4"/>
    <x v="23"/>
    <n v="8.4415584415584419"/>
    <x v="4"/>
    <x v="1"/>
  </r>
  <r>
    <x v="4"/>
    <x v="24"/>
    <n v="8.2251082251082259"/>
    <x v="4"/>
    <x v="1"/>
  </r>
  <r>
    <x v="4"/>
    <x v="25"/>
    <n v="0.21645021645021645"/>
    <x v="4"/>
    <x v="1"/>
  </r>
  <r>
    <x v="4"/>
    <x v="26"/>
    <n v="12.987012987012987"/>
    <x v="4"/>
    <x v="1"/>
  </r>
  <r>
    <x v="4"/>
    <x v="27"/>
    <n v="0.4329004329004329"/>
    <x v="4"/>
    <x v="1"/>
  </r>
  <r>
    <x v="4"/>
    <x v="28"/>
    <n v="0"/>
    <x v="4"/>
    <x v="1"/>
  </r>
  <r>
    <x v="5"/>
    <x v="20"/>
    <n v="9.1991341991341997"/>
    <x v="4"/>
    <x v="1"/>
  </r>
  <r>
    <x v="5"/>
    <x v="29"/>
    <n v="25"/>
    <x v="4"/>
    <x v="1"/>
  </r>
  <r>
    <x v="5"/>
    <x v="30"/>
    <n v="3.4632034632034632"/>
    <x v="4"/>
    <x v="1"/>
  </r>
  <r>
    <x v="5"/>
    <x v="24"/>
    <n v="4.329004329004329"/>
    <x v="4"/>
    <x v="1"/>
  </r>
  <r>
    <x v="5"/>
    <x v="31"/>
    <n v="0.75757575757575757"/>
    <x v="4"/>
    <x v="1"/>
  </r>
  <r>
    <x v="5"/>
    <x v="32"/>
    <n v="9.9567099567099575"/>
    <x v="4"/>
    <x v="1"/>
  </r>
  <r>
    <x v="5"/>
    <x v="27"/>
    <n v="0.21645021645021645"/>
    <x v="4"/>
    <x v="1"/>
  </r>
  <r>
    <x v="5"/>
    <x v="28"/>
    <n v="0.32467532467532467"/>
    <x v="4"/>
    <x v="1"/>
  </r>
  <r>
    <x v="5"/>
    <x v="4"/>
    <n v="46.753246753246756"/>
    <x v="4"/>
    <x v="1"/>
  </r>
  <r>
    <x v="6"/>
    <x v="33"/>
    <n v="0.54112554112554112"/>
    <x v="4"/>
    <x v="1"/>
  </r>
  <r>
    <x v="6"/>
    <x v="34"/>
    <n v="75.974025974025977"/>
    <x v="4"/>
    <x v="1"/>
  </r>
  <r>
    <x v="6"/>
    <x v="35"/>
    <n v="20.454545454545453"/>
    <x v="4"/>
    <x v="1"/>
  </r>
  <r>
    <x v="6"/>
    <x v="36"/>
    <n v="3.0303030303030303"/>
    <x v="4"/>
    <x v="1"/>
  </r>
  <r>
    <x v="6"/>
    <x v="4"/>
    <n v="0"/>
    <x v="4"/>
    <x v="1"/>
  </r>
  <r>
    <x v="6"/>
    <x v="37"/>
    <n v="8.9155844155844139"/>
    <x v="4"/>
    <x v="1"/>
  </r>
  <r>
    <x v="7"/>
    <x v="38"/>
    <n v="43.290043290043293"/>
    <x v="4"/>
    <x v="1"/>
  </r>
  <r>
    <x v="7"/>
    <x v="39"/>
    <n v="18.614718614718615"/>
    <x v="4"/>
    <x v="1"/>
  </r>
  <r>
    <x v="7"/>
    <x v="40"/>
    <n v="15.584415584415584"/>
    <x v="4"/>
    <x v="1"/>
  </r>
  <r>
    <x v="7"/>
    <x v="41"/>
    <n v="22.402597402597401"/>
    <x v="4"/>
    <x v="1"/>
  </r>
  <r>
    <x v="8"/>
    <x v="4"/>
    <n v="0.10822510822510822"/>
    <x v="4"/>
    <x v="1"/>
  </r>
  <r>
    <x v="7"/>
    <x v="42"/>
    <n v="2.6034669555796301"/>
    <x v="4"/>
    <x v="1"/>
  </r>
  <r>
    <x v="8"/>
    <x v="43"/>
    <n v="43.290043290043293"/>
    <x v="4"/>
    <x v="1"/>
  </r>
  <r>
    <x v="8"/>
    <x v="44"/>
    <n v="56.601731601731601"/>
    <x v="4"/>
    <x v="1"/>
  </r>
  <r>
    <x v="7"/>
    <x v="4"/>
    <n v="0.10822510822510822"/>
    <x v="4"/>
    <x v="1"/>
  </r>
  <r>
    <x v="9"/>
    <x v="45"/>
    <n v="2.7056277056277058"/>
    <x v="4"/>
    <x v="1"/>
  </r>
  <r>
    <x v="9"/>
    <x v="46"/>
    <n v="5.6277056277056277"/>
    <x v="4"/>
    <x v="1"/>
  </r>
  <r>
    <x v="9"/>
    <x v="47"/>
    <n v="15.476190476190476"/>
    <x v="4"/>
    <x v="1"/>
  </r>
  <r>
    <x v="9"/>
    <x v="48"/>
    <n v="6.1688311688311686"/>
    <x v="4"/>
    <x v="1"/>
  </r>
  <r>
    <x v="9"/>
    <x v="49"/>
    <n v="3.7878787878787881"/>
    <x v="4"/>
    <x v="1"/>
  </r>
  <r>
    <x v="9"/>
    <x v="50"/>
    <n v="3.0303030303030303"/>
    <x v="4"/>
    <x v="1"/>
  </r>
  <r>
    <x v="9"/>
    <x v="51"/>
    <n v="2.2727272727272729"/>
    <x v="4"/>
    <x v="1"/>
  </r>
  <r>
    <x v="9"/>
    <x v="52"/>
    <n v="1.948051948051948"/>
    <x v="4"/>
    <x v="1"/>
  </r>
  <r>
    <x v="9"/>
    <x v="53"/>
    <n v="1.948051948051948"/>
    <x v="4"/>
    <x v="1"/>
  </r>
  <r>
    <x v="9"/>
    <x v="54"/>
    <n v="6.0606060606060606"/>
    <x v="4"/>
    <x v="1"/>
  </r>
  <r>
    <x v="9"/>
    <x v="4"/>
    <n v="50.974025974025977"/>
    <x v="4"/>
    <x v="1"/>
  </r>
  <r>
    <x v="9"/>
    <x v="55"/>
    <n v="4.4615526122148621"/>
    <x v="4"/>
    <x v="1"/>
  </r>
  <r>
    <x v="4"/>
    <x v="20"/>
    <n v="6.7357512953367875"/>
    <x v="5"/>
    <x v="1"/>
  </r>
  <r>
    <x v="4"/>
    <x v="21"/>
    <n v="35.751295336787564"/>
    <x v="5"/>
    <x v="1"/>
  </r>
  <r>
    <x v="4"/>
    <x v="22"/>
    <n v="13.989637305699482"/>
    <x v="5"/>
    <x v="1"/>
  </r>
  <r>
    <x v="4"/>
    <x v="23"/>
    <n v="13.471502590673575"/>
    <x v="5"/>
    <x v="1"/>
  </r>
  <r>
    <x v="4"/>
    <x v="24"/>
    <n v="7.2538860103626943"/>
    <x v="5"/>
    <x v="1"/>
  </r>
  <r>
    <x v="4"/>
    <x v="25"/>
    <n v="0"/>
    <x v="5"/>
    <x v="1"/>
  </r>
  <r>
    <x v="4"/>
    <x v="26"/>
    <n v="22.279792746113991"/>
    <x v="5"/>
    <x v="1"/>
  </r>
  <r>
    <x v="4"/>
    <x v="27"/>
    <n v="0.51813471502590669"/>
    <x v="5"/>
    <x v="1"/>
  </r>
  <r>
    <x v="4"/>
    <x v="28"/>
    <n v="0"/>
    <x v="5"/>
    <x v="1"/>
  </r>
  <r>
    <x v="5"/>
    <x v="20"/>
    <n v="4.6632124352331603"/>
    <x v="5"/>
    <x v="1"/>
  </r>
  <r>
    <x v="5"/>
    <x v="29"/>
    <n v="24.352331606217618"/>
    <x v="5"/>
    <x v="1"/>
  </r>
  <r>
    <x v="5"/>
    <x v="30"/>
    <n v="3.6269430051813472"/>
    <x v="5"/>
    <x v="1"/>
  </r>
  <r>
    <x v="5"/>
    <x v="24"/>
    <n v="5.1813471502590671"/>
    <x v="5"/>
    <x v="1"/>
  </r>
  <r>
    <x v="5"/>
    <x v="31"/>
    <n v="0"/>
    <x v="5"/>
    <x v="1"/>
  </r>
  <r>
    <x v="5"/>
    <x v="32"/>
    <n v="21.761658031088082"/>
    <x v="5"/>
    <x v="1"/>
  </r>
  <r>
    <x v="5"/>
    <x v="27"/>
    <n v="0.51813471502590669"/>
    <x v="5"/>
    <x v="1"/>
  </r>
  <r>
    <x v="5"/>
    <x v="28"/>
    <n v="0.51813471502590669"/>
    <x v="5"/>
    <x v="1"/>
  </r>
  <r>
    <x v="5"/>
    <x v="4"/>
    <n v="39.37823834196891"/>
    <x v="5"/>
    <x v="1"/>
  </r>
  <r>
    <x v="6"/>
    <x v="33"/>
    <n v="0.51813471502590669"/>
    <x v="5"/>
    <x v="1"/>
  </r>
  <r>
    <x v="6"/>
    <x v="34"/>
    <n v="76.165803108808291"/>
    <x v="5"/>
    <x v="1"/>
  </r>
  <r>
    <x v="6"/>
    <x v="35"/>
    <n v="19.689119170984455"/>
    <x v="5"/>
    <x v="1"/>
  </r>
  <r>
    <x v="6"/>
    <x v="36"/>
    <n v="3.6269430051813472"/>
    <x v="5"/>
    <x v="1"/>
  </r>
  <r>
    <x v="6"/>
    <x v="4"/>
    <n v="0"/>
    <x v="5"/>
    <x v="1"/>
  </r>
  <r>
    <x v="6"/>
    <x v="37"/>
    <n v="9.2694300518134725"/>
    <x v="5"/>
    <x v="1"/>
  </r>
  <r>
    <x v="7"/>
    <x v="38"/>
    <n v="36.787564766839381"/>
    <x v="5"/>
    <x v="1"/>
  </r>
  <r>
    <x v="7"/>
    <x v="39"/>
    <n v="22.797927461139896"/>
    <x v="5"/>
    <x v="1"/>
  </r>
  <r>
    <x v="7"/>
    <x v="40"/>
    <n v="19.17098445595855"/>
    <x v="5"/>
    <x v="1"/>
  </r>
  <r>
    <x v="7"/>
    <x v="41"/>
    <n v="21.243523316062177"/>
    <x v="5"/>
    <x v="1"/>
  </r>
  <r>
    <x v="8"/>
    <x v="4"/>
    <n v="0"/>
    <x v="5"/>
    <x v="1"/>
  </r>
  <r>
    <x v="7"/>
    <x v="42"/>
    <n v="2.4715025906735768"/>
    <x v="5"/>
    <x v="1"/>
  </r>
  <r>
    <x v="8"/>
    <x v="43"/>
    <n v="36.787564766839381"/>
    <x v="5"/>
    <x v="1"/>
  </r>
  <r>
    <x v="8"/>
    <x v="44"/>
    <n v="63.212435233160619"/>
    <x v="5"/>
    <x v="1"/>
  </r>
  <r>
    <x v="7"/>
    <x v="4"/>
    <n v="0"/>
    <x v="5"/>
    <x v="1"/>
  </r>
  <r>
    <x v="9"/>
    <x v="45"/>
    <n v="2.5906735751295336"/>
    <x v="5"/>
    <x v="1"/>
  </r>
  <r>
    <x v="9"/>
    <x v="46"/>
    <n v="6.7357512953367875"/>
    <x v="5"/>
    <x v="1"/>
  </r>
  <r>
    <x v="9"/>
    <x v="47"/>
    <n v="18.134715025906736"/>
    <x v="5"/>
    <x v="1"/>
  </r>
  <r>
    <x v="9"/>
    <x v="48"/>
    <n v="9.8445595854922274"/>
    <x v="5"/>
    <x v="1"/>
  </r>
  <r>
    <x v="9"/>
    <x v="49"/>
    <n v="4.1450777202072535"/>
    <x v="5"/>
    <x v="1"/>
  </r>
  <r>
    <x v="9"/>
    <x v="50"/>
    <n v="3.1088082901554404"/>
    <x v="5"/>
    <x v="1"/>
  </r>
  <r>
    <x v="9"/>
    <x v="51"/>
    <n v="3.1088082901554404"/>
    <x v="5"/>
    <x v="1"/>
  </r>
  <r>
    <x v="9"/>
    <x v="52"/>
    <n v="2.0725388601036268"/>
    <x v="5"/>
    <x v="1"/>
  </r>
  <r>
    <x v="9"/>
    <x v="53"/>
    <n v="1.0362694300518134"/>
    <x v="5"/>
    <x v="1"/>
  </r>
  <r>
    <x v="9"/>
    <x v="54"/>
    <n v="6.7357512953367875"/>
    <x v="5"/>
    <x v="1"/>
  </r>
  <r>
    <x v="9"/>
    <x v="4"/>
    <n v="42.487046632124354"/>
    <x v="5"/>
    <x v="1"/>
  </r>
  <r>
    <x v="9"/>
    <x v="55"/>
    <n v="4.0007507507507496"/>
    <x v="5"/>
    <x v="1"/>
  </r>
  <r>
    <x v="4"/>
    <x v="20"/>
    <n v="13.75"/>
    <x v="6"/>
    <x v="1"/>
  </r>
  <r>
    <x v="4"/>
    <x v="21"/>
    <n v="35"/>
    <x v="6"/>
    <x v="1"/>
  </r>
  <r>
    <x v="4"/>
    <x v="22"/>
    <n v="28.75"/>
    <x v="6"/>
    <x v="1"/>
  </r>
  <r>
    <x v="4"/>
    <x v="23"/>
    <n v="5.625"/>
    <x v="6"/>
    <x v="1"/>
  </r>
  <r>
    <x v="4"/>
    <x v="24"/>
    <n v="4.375"/>
    <x v="6"/>
    <x v="1"/>
  </r>
  <r>
    <x v="4"/>
    <x v="25"/>
    <n v="0"/>
    <x v="6"/>
    <x v="1"/>
  </r>
  <r>
    <x v="4"/>
    <x v="26"/>
    <n v="11.875"/>
    <x v="6"/>
    <x v="1"/>
  </r>
  <r>
    <x v="4"/>
    <x v="27"/>
    <n v="0.625"/>
    <x v="6"/>
    <x v="1"/>
  </r>
  <r>
    <x v="4"/>
    <x v="28"/>
    <n v="0"/>
    <x v="6"/>
    <x v="1"/>
  </r>
  <r>
    <x v="5"/>
    <x v="20"/>
    <n v="13.125"/>
    <x v="6"/>
    <x v="1"/>
  </r>
  <r>
    <x v="5"/>
    <x v="29"/>
    <n v="31.25"/>
    <x v="6"/>
    <x v="1"/>
  </r>
  <r>
    <x v="5"/>
    <x v="30"/>
    <n v="3.75"/>
    <x v="6"/>
    <x v="1"/>
  </r>
  <r>
    <x v="5"/>
    <x v="24"/>
    <n v="0.625"/>
    <x v="6"/>
    <x v="1"/>
  </r>
  <r>
    <x v="5"/>
    <x v="31"/>
    <n v="1.25"/>
    <x v="6"/>
    <x v="1"/>
  </r>
  <r>
    <x v="5"/>
    <x v="32"/>
    <n v="8.125"/>
    <x v="6"/>
    <x v="1"/>
  </r>
  <r>
    <x v="5"/>
    <x v="27"/>
    <n v="0.625"/>
    <x v="6"/>
    <x v="1"/>
  </r>
  <r>
    <x v="5"/>
    <x v="28"/>
    <n v="0"/>
    <x v="6"/>
    <x v="1"/>
  </r>
  <r>
    <x v="5"/>
    <x v="4"/>
    <n v="41.25"/>
    <x v="6"/>
    <x v="1"/>
  </r>
  <r>
    <x v="6"/>
    <x v="33"/>
    <n v="1.875"/>
    <x v="6"/>
    <x v="1"/>
  </r>
  <r>
    <x v="6"/>
    <x v="34"/>
    <n v="63.125"/>
    <x v="6"/>
    <x v="1"/>
  </r>
  <r>
    <x v="6"/>
    <x v="35"/>
    <n v="28.75"/>
    <x v="6"/>
    <x v="1"/>
  </r>
  <r>
    <x v="6"/>
    <x v="36"/>
    <n v="6.25"/>
    <x v="6"/>
    <x v="1"/>
  </r>
  <r>
    <x v="6"/>
    <x v="4"/>
    <n v="0"/>
    <x v="6"/>
    <x v="1"/>
  </r>
  <r>
    <x v="6"/>
    <x v="37"/>
    <n v="10.237500000000001"/>
    <x v="6"/>
    <x v="1"/>
  </r>
  <r>
    <x v="7"/>
    <x v="38"/>
    <n v="39.375"/>
    <x v="6"/>
    <x v="1"/>
  </r>
  <r>
    <x v="7"/>
    <x v="39"/>
    <n v="17.5"/>
    <x v="6"/>
    <x v="1"/>
  </r>
  <r>
    <x v="7"/>
    <x v="40"/>
    <n v="15"/>
    <x v="6"/>
    <x v="1"/>
  </r>
  <r>
    <x v="7"/>
    <x v="41"/>
    <n v="27.5"/>
    <x v="6"/>
    <x v="1"/>
  </r>
  <r>
    <x v="8"/>
    <x v="4"/>
    <n v="0.625"/>
    <x v="6"/>
    <x v="1"/>
  </r>
  <r>
    <x v="7"/>
    <x v="42"/>
    <n v="2.8679245283018875"/>
    <x v="6"/>
    <x v="1"/>
  </r>
  <r>
    <x v="8"/>
    <x v="43"/>
    <n v="39.375"/>
    <x v="6"/>
    <x v="1"/>
  </r>
  <r>
    <x v="8"/>
    <x v="44"/>
    <n v="60"/>
    <x v="6"/>
    <x v="1"/>
  </r>
  <r>
    <x v="7"/>
    <x v="4"/>
    <n v="0.625"/>
    <x v="6"/>
    <x v="1"/>
  </r>
  <r>
    <x v="9"/>
    <x v="45"/>
    <n v="5.625"/>
    <x v="6"/>
    <x v="1"/>
  </r>
  <r>
    <x v="9"/>
    <x v="46"/>
    <n v="5.625"/>
    <x v="6"/>
    <x v="1"/>
  </r>
  <r>
    <x v="9"/>
    <x v="47"/>
    <n v="14.375"/>
    <x v="6"/>
    <x v="1"/>
  </r>
  <r>
    <x v="9"/>
    <x v="48"/>
    <n v="7.5"/>
    <x v="6"/>
    <x v="1"/>
  </r>
  <r>
    <x v="9"/>
    <x v="49"/>
    <n v="4.375"/>
    <x v="6"/>
    <x v="1"/>
  </r>
  <r>
    <x v="9"/>
    <x v="50"/>
    <n v="2.5"/>
    <x v="6"/>
    <x v="1"/>
  </r>
  <r>
    <x v="9"/>
    <x v="51"/>
    <n v="3.125"/>
    <x v="6"/>
    <x v="1"/>
  </r>
  <r>
    <x v="9"/>
    <x v="52"/>
    <n v="1.875"/>
    <x v="6"/>
    <x v="1"/>
  </r>
  <r>
    <x v="9"/>
    <x v="53"/>
    <n v="3.125"/>
    <x v="6"/>
    <x v="1"/>
  </r>
  <r>
    <x v="9"/>
    <x v="54"/>
    <n v="3.75"/>
    <x v="6"/>
    <x v="1"/>
  </r>
  <r>
    <x v="9"/>
    <x v="4"/>
    <n v="48.125"/>
    <x v="6"/>
    <x v="1"/>
  </r>
  <r>
    <x v="9"/>
    <x v="55"/>
    <n v="3.6636546184738963"/>
    <x v="6"/>
    <x v="1"/>
  </r>
  <r>
    <x v="4"/>
    <x v="20"/>
    <n v="13.758389261744966"/>
    <x v="7"/>
    <x v="1"/>
  </r>
  <r>
    <x v="4"/>
    <x v="21"/>
    <n v="30.536912751677853"/>
    <x v="7"/>
    <x v="1"/>
  </r>
  <r>
    <x v="4"/>
    <x v="22"/>
    <n v="28.187919463087248"/>
    <x v="7"/>
    <x v="1"/>
  </r>
  <r>
    <x v="4"/>
    <x v="23"/>
    <n v="6.375838926174497"/>
    <x v="7"/>
    <x v="1"/>
  </r>
  <r>
    <x v="4"/>
    <x v="24"/>
    <n v="7.7181208053691277"/>
    <x v="7"/>
    <x v="1"/>
  </r>
  <r>
    <x v="4"/>
    <x v="25"/>
    <n v="0"/>
    <x v="7"/>
    <x v="1"/>
  </r>
  <r>
    <x v="4"/>
    <x v="26"/>
    <n v="13.087248322147651"/>
    <x v="7"/>
    <x v="1"/>
  </r>
  <r>
    <x v="4"/>
    <x v="27"/>
    <n v="0.33557046979865773"/>
    <x v="7"/>
    <x v="1"/>
  </r>
  <r>
    <x v="4"/>
    <x v="28"/>
    <n v="0"/>
    <x v="7"/>
    <x v="1"/>
  </r>
  <r>
    <x v="5"/>
    <x v="20"/>
    <n v="13.087248322147651"/>
    <x v="7"/>
    <x v="1"/>
  </r>
  <r>
    <x v="5"/>
    <x v="29"/>
    <n v="24.496644295302012"/>
    <x v="7"/>
    <x v="1"/>
  </r>
  <r>
    <x v="5"/>
    <x v="30"/>
    <n v="2.0134228187919465"/>
    <x v="7"/>
    <x v="1"/>
  </r>
  <r>
    <x v="5"/>
    <x v="24"/>
    <n v="4.026845637583893"/>
    <x v="7"/>
    <x v="1"/>
  </r>
  <r>
    <x v="5"/>
    <x v="31"/>
    <n v="0.67114093959731547"/>
    <x v="7"/>
    <x v="1"/>
  </r>
  <r>
    <x v="5"/>
    <x v="32"/>
    <n v="7.3825503355704694"/>
    <x v="7"/>
    <x v="1"/>
  </r>
  <r>
    <x v="5"/>
    <x v="27"/>
    <n v="0"/>
    <x v="7"/>
    <x v="1"/>
  </r>
  <r>
    <x v="5"/>
    <x v="28"/>
    <n v="0.33557046979865773"/>
    <x v="7"/>
    <x v="1"/>
  </r>
  <r>
    <x v="5"/>
    <x v="4"/>
    <n v="47.986577181208055"/>
    <x v="7"/>
    <x v="1"/>
  </r>
  <r>
    <x v="6"/>
    <x v="33"/>
    <n v="0.33557046979865773"/>
    <x v="7"/>
    <x v="1"/>
  </r>
  <r>
    <x v="6"/>
    <x v="34"/>
    <n v="79.194630872483216"/>
    <x v="7"/>
    <x v="1"/>
  </r>
  <r>
    <x v="6"/>
    <x v="35"/>
    <n v="18.456375838926174"/>
    <x v="7"/>
    <x v="1"/>
  </r>
  <r>
    <x v="6"/>
    <x v="36"/>
    <n v="2.0134228187919465"/>
    <x v="7"/>
    <x v="1"/>
  </r>
  <r>
    <x v="6"/>
    <x v="4"/>
    <n v="0"/>
    <x v="7"/>
    <x v="1"/>
  </r>
  <r>
    <x v="6"/>
    <x v="37"/>
    <n v="8.4362416107382625"/>
    <x v="7"/>
    <x v="1"/>
  </r>
  <r>
    <x v="7"/>
    <x v="38"/>
    <n v="44.29530201342282"/>
    <x v="7"/>
    <x v="1"/>
  </r>
  <r>
    <x v="7"/>
    <x v="39"/>
    <n v="18.791946308724832"/>
    <x v="7"/>
    <x v="1"/>
  </r>
  <r>
    <x v="7"/>
    <x v="40"/>
    <n v="14.765100671140939"/>
    <x v="7"/>
    <x v="1"/>
  </r>
  <r>
    <x v="7"/>
    <x v="41"/>
    <n v="22.14765100671141"/>
    <x v="7"/>
    <x v="1"/>
  </r>
  <r>
    <x v="8"/>
    <x v="4"/>
    <n v="0"/>
    <x v="7"/>
    <x v="1"/>
  </r>
  <r>
    <x v="7"/>
    <x v="42"/>
    <n v="2.6543624161073813"/>
    <x v="7"/>
    <x v="1"/>
  </r>
  <r>
    <x v="8"/>
    <x v="43"/>
    <n v="44.29530201342282"/>
    <x v="7"/>
    <x v="1"/>
  </r>
  <r>
    <x v="8"/>
    <x v="44"/>
    <n v="55.70469798657718"/>
    <x v="7"/>
    <x v="1"/>
  </r>
  <r>
    <x v="7"/>
    <x v="4"/>
    <n v="0"/>
    <x v="7"/>
    <x v="1"/>
  </r>
  <r>
    <x v="9"/>
    <x v="45"/>
    <n v="1.0067114093959733"/>
    <x v="7"/>
    <x v="1"/>
  </r>
  <r>
    <x v="9"/>
    <x v="46"/>
    <n v="6.375838926174497"/>
    <x v="7"/>
    <x v="1"/>
  </r>
  <r>
    <x v="9"/>
    <x v="47"/>
    <n v="14.765100671140939"/>
    <x v="7"/>
    <x v="1"/>
  </r>
  <r>
    <x v="9"/>
    <x v="48"/>
    <n v="5.7046979865771812"/>
    <x v="7"/>
    <x v="1"/>
  </r>
  <r>
    <x v="9"/>
    <x v="49"/>
    <n v="3.0201342281879193"/>
    <x v="7"/>
    <x v="1"/>
  </r>
  <r>
    <x v="9"/>
    <x v="50"/>
    <n v="3.3557046979865772"/>
    <x v="7"/>
    <x v="1"/>
  </r>
  <r>
    <x v="9"/>
    <x v="51"/>
    <n v="1.6778523489932886"/>
    <x v="7"/>
    <x v="1"/>
  </r>
  <r>
    <x v="9"/>
    <x v="52"/>
    <n v="1.6778523489932886"/>
    <x v="7"/>
    <x v="1"/>
  </r>
  <r>
    <x v="9"/>
    <x v="53"/>
    <n v="2.348993288590604"/>
    <x v="7"/>
    <x v="1"/>
  </r>
  <r>
    <x v="9"/>
    <x v="54"/>
    <n v="7.7181208053691277"/>
    <x v="7"/>
    <x v="1"/>
  </r>
  <r>
    <x v="9"/>
    <x v="4"/>
    <n v="52.348993288590606"/>
    <x v="7"/>
    <x v="1"/>
  </r>
  <r>
    <x v="9"/>
    <x v="55"/>
    <n v="5.2453051643192508"/>
    <x v="7"/>
    <x v="1"/>
  </r>
  <r>
    <x v="4"/>
    <x v="20"/>
    <n v="12.087912087912088"/>
    <x v="8"/>
    <x v="1"/>
  </r>
  <r>
    <x v="4"/>
    <x v="21"/>
    <n v="37.362637362637365"/>
    <x v="8"/>
    <x v="1"/>
  </r>
  <r>
    <x v="4"/>
    <x v="22"/>
    <n v="21.978021978021978"/>
    <x v="8"/>
    <x v="1"/>
  </r>
  <r>
    <x v="4"/>
    <x v="23"/>
    <n v="8.791208791208792"/>
    <x v="8"/>
    <x v="1"/>
  </r>
  <r>
    <x v="4"/>
    <x v="24"/>
    <n v="11.721611721611721"/>
    <x v="8"/>
    <x v="1"/>
  </r>
  <r>
    <x v="4"/>
    <x v="25"/>
    <n v="0.73260073260073255"/>
    <x v="8"/>
    <x v="1"/>
  </r>
  <r>
    <x v="4"/>
    <x v="26"/>
    <n v="6.9597069597069599"/>
    <x v="8"/>
    <x v="1"/>
  </r>
  <r>
    <x v="4"/>
    <x v="27"/>
    <n v="0.36630036630036628"/>
    <x v="8"/>
    <x v="1"/>
  </r>
  <r>
    <x v="4"/>
    <x v="28"/>
    <n v="0"/>
    <x v="8"/>
    <x v="1"/>
  </r>
  <r>
    <x v="5"/>
    <x v="20"/>
    <n v="5.8608058608058604"/>
    <x v="8"/>
    <x v="1"/>
  </r>
  <r>
    <x v="5"/>
    <x v="29"/>
    <n v="22.344322344322343"/>
    <x v="8"/>
    <x v="1"/>
  </r>
  <r>
    <x v="5"/>
    <x v="30"/>
    <n v="4.7619047619047619"/>
    <x v="8"/>
    <x v="1"/>
  </r>
  <r>
    <x v="5"/>
    <x v="24"/>
    <n v="6.2271062271062272"/>
    <x v="8"/>
    <x v="1"/>
  </r>
  <r>
    <x v="5"/>
    <x v="31"/>
    <n v="1.098901098901099"/>
    <x v="8"/>
    <x v="1"/>
  </r>
  <r>
    <x v="5"/>
    <x v="32"/>
    <n v="5.4945054945054945"/>
    <x v="8"/>
    <x v="1"/>
  </r>
  <r>
    <x v="5"/>
    <x v="27"/>
    <n v="0"/>
    <x v="8"/>
    <x v="1"/>
  </r>
  <r>
    <x v="5"/>
    <x v="28"/>
    <n v="0.36630036630036628"/>
    <x v="8"/>
    <x v="1"/>
  </r>
  <r>
    <x v="5"/>
    <x v="4"/>
    <n v="53.846153846153847"/>
    <x v="8"/>
    <x v="1"/>
  </r>
  <r>
    <x v="6"/>
    <x v="33"/>
    <n v="0"/>
    <x v="8"/>
    <x v="1"/>
  </r>
  <r>
    <x v="6"/>
    <x v="34"/>
    <n v="79.853479853479854"/>
    <x v="8"/>
    <x v="1"/>
  </r>
  <r>
    <x v="6"/>
    <x v="35"/>
    <n v="18.315018315018314"/>
    <x v="8"/>
    <x v="1"/>
  </r>
  <r>
    <x v="6"/>
    <x v="36"/>
    <n v="1.8315018315018314"/>
    <x v="8"/>
    <x v="1"/>
  </r>
  <r>
    <x v="6"/>
    <x v="4"/>
    <n v="0"/>
    <x v="8"/>
    <x v="1"/>
  </r>
  <r>
    <x v="6"/>
    <x v="37"/>
    <n v="8.4139194139194124"/>
    <x v="8"/>
    <x v="1"/>
  </r>
  <r>
    <x v="7"/>
    <x v="38"/>
    <n v="49.084249084249088"/>
    <x v="8"/>
    <x v="1"/>
  </r>
  <r>
    <x v="7"/>
    <x v="39"/>
    <n v="16.117216117216117"/>
    <x v="8"/>
    <x v="1"/>
  </r>
  <r>
    <x v="7"/>
    <x v="40"/>
    <n v="14.285714285714286"/>
    <x v="8"/>
    <x v="1"/>
  </r>
  <r>
    <x v="7"/>
    <x v="41"/>
    <n v="20.512820512820515"/>
    <x v="8"/>
    <x v="1"/>
  </r>
  <r>
    <x v="8"/>
    <x v="4"/>
    <n v="0"/>
    <x v="8"/>
    <x v="1"/>
  </r>
  <r>
    <x v="7"/>
    <x v="42"/>
    <n v="2.4871794871794863"/>
    <x v="8"/>
    <x v="1"/>
  </r>
  <r>
    <x v="8"/>
    <x v="43"/>
    <n v="49.084249084249088"/>
    <x v="8"/>
    <x v="1"/>
  </r>
  <r>
    <x v="8"/>
    <x v="44"/>
    <n v="50.915750915750912"/>
    <x v="8"/>
    <x v="1"/>
  </r>
  <r>
    <x v="7"/>
    <x v="4"/>
    <n v="0"/>
    <x v="8"/>
    <x v="1"/>
  </r>
  <r>
    <x v="9"/>
    <x v="45"/>
    <n v="2.9304029304029302"/>
    <x v="8"/>
    <x v="1"/>
  </r>
  <r>
    <x v="9"/>
    <x v="46"/>
    <n v="4.0293040293040292"/>
    <x v="8"/>
    <x v="1"/>
  </r>
  <r>
    <x v="9"/>
    <x v="47"/>
    <n v="15.018315018315018"/>
    <x v="8"/>
    <x v="1"/>
  </r>
  <r>
    <x v="9"/>
    <x v="48"/>
    <n v="3.2967032967032965"/>
    <x v="8"/>
    <x v="1"/>
  </r>
  <r>
    <x v="9"/>
    <x v="49"/>
    <n v="4.0293040293040292"/>
    <x v="8"/>
    <x v="1"/>
  </r>
  <r>
    <x v="9"/>
    <x v="50"/>
    <n v="2.9304029304029302"/>
    <x v="8"/>
    <x v="1"/>
  </r>
  <r>
    <x v="9"/>
    <x v="51"/>
    <n v="1.8315018315018314"/>
    <x v="8"/>
    <x v="1"/>
  </r>
  <r>
    <x v="9"/>
    <x v="52"/>
    <n v="2.197802197802198"/>
    <x v="8"/>
    <x v="1"/>
  </r>
  <r>
    <x v="9"/>
    <x v="53"/>
    <n v="1.4652014652014651"/>
    <x v="8"/>
    <x v="1"/>
  </r>
  <r>
    <x v="9"/>
    <x v="54"/>
    <n v="5.1282051282051286"/>
    <x v="8"/>
    <x v="1"/>
  </r>
  <r>
    <x v="9"/>
    <x v="4"/>
    <n v="57.142857142857146"/>
    <x v="8"/>
    <x v="1"/>
  </r>
  <r>
    <x v="9"/>
    <x v="55"/>
    <n v="4.5135327635327629"/>
    <x v="8"/>
    <x v="1"/>
  </r>
  <r>
    <x v="4"/>
    <x v="20"/>
    <n v="7.2674418604651159"/>
    <x v="9"/>
    <x v="1"/>
  </r>
  <r>
    <x v="4"/>
    <x v="21"/>
    <n v="36.046511627906973"/>
    <x v="9"/>
    <x v="1"/>
  </r>
  <r>
    <x v="4"/>
    <x v="22"/>
    <n v="35.465116279069768"/>
    <x v="9"/>
    <x v="1"/>
  </r>
  <r>
    <x v="4"/>
    <x v="23"/>
    <n v="4.3604651162790695"/>
    <x v="9"/>
    <x v="1"/>
  </r>
  <r>
    <x v="4"/>
    <x v="24"/>
    <n v="11.337209302325581"/>
    <x v="9"/>
    <x v="1"/>
  </r>
  <r>
    <x v="4"/>
    <x v="25"/>
    <n v="2.0348837209302326"/>
    <x v="9"/>
    <x v="1"/>
  </r>
  <r>
    <x v="4"/>
    <x v="26"/>
    <n v="2.6162790697674421"/>
    <x v="9"/>
    <x v="1"/>
  </r>
  <r>
    <x v="4"/>
    <x v="27"/>
    <n v="0.58139534883720934"/>
    <x v="9"/>
    <x v="1"/>
  </r>
  <r>
    <x v="4"/>
    <x v="28"/>
    <n v="0.29069767441860467"/>
    <x v="9"/>
    <x v="1"/>
  </r>
  <r>
    <x v="5"/>
    <x v="20"/>
    <n v="6.1046511627906979"/>
    <x v="9"/>
    <x v="1"/>
  </r>
  <r>
    <x v="5"/>
    <x v="29"/>
    <n v="22.38372093023256"/>
    <x v="9"/>
    <x v="1"/>
  </r>
  <r>
    <x v="5"/>
    <x v="30"/>
    <n v="1.4534883720930232"/>
    <x v="9"/>
    <x v="1"/>
  </r>
  <r>
    <x v="5"/>
    <x v="24"/>
    <n v="2.6162790697674421"/>
    <x v="9"/>
    <x v="1"/>
  </r>
  <r>
    <x v="5"/>
    <x v="31"/>
    <n v="2.0348837209302326"/>
    <x v="9"/>
    <x v="1"/>
  </r>
  <r>
    <x v="5"/>
    <x v="32"/>
    <n v="1.4534883720930232"/>
    <x v="9"/>
    <x v="1"/>
  </r>
  <r>
    <x v="5"/>
    <x v="27"/>
    <n v="0.29069767441860467"/>
    <x v="9"/>
    <x v="1"/>
  </r>
  <r>
    <x v="5"/>
    <x v="28"/>
    <n v="0.87209302325581395"/>
    <x v="9"/>
    <x v="1"/>
  </r>
  <r>
    <x v="5"/>
    <x v="4"/>
    <n v="62.790697674418603"/>
    <x v="9"/>
    <x v="1"/>
  </r>
  <r>
    <x v="6"/>
    <x v="33"/>
    <n v="1.7441860465116279"/>
    <x v="9"/>
    <x v="1"/>
  </r>
  <r>
    <x v="6"/>
    <x v="34"/>
    <n v="52.034883720930232"/>
    <x v="9"/>
    <x v="1"/>
  </r>
  <r>
    <x v="6"/>
    <x v="35"/>
    <n v="41.860465116279073"/>
    <x v="9"/>
    <x v="1"/>
  </r>
  <r>
    <x v="6"/>
    <x v="36"/>
    <n v="4.3604651162790695"/>
    <x v="9"/>
    <x v="1"/>
  </r>
  <r>
    <x v="6"/>
    <x v="4"/>
    <n v="0"/>
    <x v="9"/>
    <x v="1"/>
  </r>
  <r>
    <x v="6"/>
    <x v="37"/>
    <n v="9.8372093023255847"/>
    <x v="9"/>
    <x v="1"/>
  </r>
  <r>
    <x v="7"/>
    <x v="38"/>
    <n v="60.465116279069768"/>
    <x v="9"/>
    <x v="1"/>
  </r>
  <r>
    <x v="7"/>
    <x v="39"/>
    <n v="12.209302325581396"/>
    <x v="9"/>
    <x v="1"/>
  </r>
  <r>
    <x v="7"/>
    <x v="40"/>
    <n v="10.465116279069768"/>
    <x v="9"/>
    <x v="1"/>
  </r>
  <r>
    <x v="7"/>
    <x v="41"/>
    <n v="16.86046511627907"/>
    <x v="9"/>
    <x v="1"/>
  </r>
  <r>
    <x v="8"/>
    <x v="4"/>
    <n v="0"/>
    <x v="9"/>
    <x v="1"/>
  </r>
  <r>
    <x v="7"/>
    <x v="42"/>
    <n v="2.011627906976746"/>
    <x v="9"/>
    <x v="1"/>
  </r>
  <r>
    <x v="8"/>
    <x v="43"/>
    <n v="60.465116279069768"/>
    <x v="9"/>
    <x v="1"/>
  </r>
  <r>
    <x v="8"/>
    <x v="44"/>
    <n v="39.534883720930232"/>
    <x v="9"/>
    <x v="1"/>
  </r>
  <r>
    <x v="7"/>
    <x v="4"/>
    <n v="0"/>
    <x v="9"/>
    <x v="1"/>
  </r>
  <r>
    <x v="9"/>
    <x v="45"/>
    <n v="4.3604651162790695"/>
    <x v="9"/>
    <x v="1"/>
  </r>
  <r>
    <x v="9"/>
    <x v="46"/>
    <n v="4.0697674418604652"/>
    <x v="9"/>
    <x v="1"/>
  </r>
  <r>
    <x v="9"/>
    <x v="47"/>
    <n v="9.8837209302325579"/>
    <x v="9"/>
    <x v="1"/>
  </r>
  <r>
    <x v="9"/>
    <x v="48"/>
    <n v="4.6511627906976747"/>
    <x v="9"/>
    <x v="1"/>
  </r>
  <r>
    <x v="9"/>
    <x v="49"/>
    <n v="2.0348837209302326"/>
    <x v="9"/>
    <x v="1"/>
  </r>
  <r>
    <x v="9"/>
    <x v="50"/>
    <n v="2.6162790697674421"/>
    <x v="9"/>
    <x v="1"/>
  </r>
  <r>
    <x v="9"/>
    <x v="51"/>
    <n v="0.58139534883720934"/>
    <x v="9"/>
    <x v="1"/>
  </r>
  <r>
    <x v="9"/>
    <x v="52"/>
    <n v="2.3255813953488373"/>
    <x v="9"/>
    <x v="1"/>
  </r>
  <r>
    <x v="9"/>
    <x v="53"/>
    <n v="2.6162790697674421"/>
    <x v="9"/>
    <x v="1"/>
  </r>
  <r>
    <x v="9"/>
    <x v="54"/>
    <n v="2.3255813953488373"/>
    <x v="9"/>
    <x v="1"/>
  </r>
  <r>
    <x v="9"/>
    <x v="4"/>
    <n v="64.534883720930239"/>
    <x v="9"/>
    <x v="1"/>
  </r>
  <r>
    <x v="9"/>
    <x v="55"/>
    <n v="3.4699453551912556"/>
    <x v="9"/>
    <x v="1"/>
  </r>
  <r>
    <x v="4"/>
    <x v="20"/>
    <n v="2.834008097165992"/>
    <x v="10"/>
    <x v="1"/>
  </r>
  <r>
    <x v="4"/>
    <x v="21"/>
    <n v="8.9068825910931171"/>
    <x v="10"/>
    <x v="1"/>
  </r>
  <r>
    <x v="4"/>
    <x v="22"/>
    <n v="26.315789473684209"/>
    <x v="10"/>
    <x v="1"/>
  </r>
  <r>
    <x v="4"/>
    <x v="23"/>
    <n v="7.287449392712551"/>
    <x v="10"/>
    <x v="1"/>
  </r>
  <r>
    <x v="4"/>
    <x v="24"/>
    <n v="31.578947368421051"/>
    <x v="10"/>
    <x v="1"/>
  </r>
  <r>
    <x v="4"/>
    <x v="25"/>
    <n v="6.8825910931174086"/>
    <x v="10"/>
    <x v="1"/>
  </r>
  <r>
    <x v="4"/>
    <x v="26"/>
    <n v="14.574898785425102"/>
    <x v="10"/>
    <x v="1"/>
  </r>
  <r>
    <x v="4"/>
    <x v="27"/>
    <n v="0.80971659919028338"/>
    <x v="10"/>
    <x v="1"/>
  </r>
  <r>
    <x v="4"/>
    <x v="28"/>
    <n v="0.80971659919028338"/>
    <x v="10"/>
    <x v="1"/>
  </r>
  <r>
    <x v="5"/>
    <x v="20"/>
    <n v="2.42914979757085"/>
    <x v="10"/>
    <x v="1"/>
  </r>
  <r>
    <x v="5"/>
    <x v="29"/>
    <n v="14.17004048582996"/>
    <x v="10"/>
    <x v="1"/>
  </r>
  <r>
    <x v="5"/>
    <x v="30"/>
    <n v="0.80971659919028338"/>
    <x v="10"/>
    <x v="1"/>
  </r>
  <r>
    <x v="5"/>
    <x v="24"/>
    <n v="11.740890688259109"/>
    <x v="10"/>
    <x v="1"/>
  </r>
  <r>
    <x v="5"/>
    <x v="31"/>
    <n v="0.40485829959514169"/>
    <x v="10"/>
    <x v="1"/>
  </r>
  <r>
    <x v="5"/>
    <x v="32"/>
    <n v="4.4534412955465585"/>
    <x v="10"/>
    <x v="1"/>
  </r>
  <r>
    <x v="5"/>
    <x v="27"/>
    <n v="0.40485829959514169"/>
    <x v="10"/>
    <x v="1"/>
  </r>
  <r>
    <x v="5"/>
    <x v="28"/>
    <n v="0.80971659919028338"/>
    <x v="10"/>
    <x v="1"/>
  </r>
  <r>
    <x v="5"/>
    <x v="4"/>
    <n v="64.777327935222672"/>
    <x v="10"/>
    <x v="1"/>
  </r>
  <r>
    <x v="6"/>
    <x v="33"/>
    <n v="2.0242914979757085"/>
    <x v="10"/>
    <x v="1"/>
  </r>
  <r>
    <x v="6"/>
    <x v="34"/>
    <n v="65.991902834008101"/>
    <x v="10"/>
    <x v="1"/>
  </r>
  <r>
    <x v="6"/>
    <x v="35"/>
    <n v="25.506072874493928"/>
    <x v="10"/>
    <x v="1"/>
  </r>
  <r>
    <x v="6"/>
    <x v="36"/>
    <n v="6.4777327935222671"/>
    <x v="10"/>
    <x v="1"/>
  </r>
  <r>
    <x v="6"/>
    <x v="4"/>
    <n v="0"/>
    <x v="10"/>
    <x v="1"/>
  </r>
  <r>
    <x v="6"/>
    <x v="37"/>
    <n v="9.5425101214574877"/>
    <x v="10"/>
    <x v="1"/>
  </r>
  <r>
    <x v="7"/>
    <x v="38"/>
    <n v="63.157894736842103"/>
    <x v="10"/>
    <x v="1"/>
  </r>
  <r>
    <x v="7"/>
    <x v="39"/>
    <n v="12.955465587044534"/>
    <x v="10"/>
    <x v="1"/>
  </r>
  <r>
    <x v="7"/>
    <x v="40"/>
    <n v="6.4777327935222671"/>
    <x v="10"/>
    <x v="1"/>
  </r>
  <r>
    <x v="7"/>
    <x v="41"/>
    <n v="17.408906882591094"/>
    <x v="10"/>
    <x v="1"/>
  </r>
  <r>
    <x v="8"/>
    <x v="4"/>
    <n v="0"/>
    <x v="10"/>
    <x v="1"/>
  </r>
  <r>
    <x v="7"/>
    <x v="42"/>
    <n v="2.1133603238866399"/>
    <x v="10"/>
    <x v="1"/>
  </r>
  <r>
    <x v="8"/>
    <x v="43"/>
    <n v="63.157894736842103"/>
    <x v="10"/>
    <x v="1"/>
  </r>
  <r>
    <x v="8"/>
    <x v="44"/>
    <n v="36.842105263157897"/>
    <x v="10"/>
    <x v="1"/>
  </r>
  <r>
    <x v="7"/>
    <x v="4"/>
    <n v="0"/>
    <x v="10"/>
    <x v="1"/>
  </r>
  <r>
    <x v="9"/>
    <x v="45"/>
    <n v="2.834008097165992"/>
    <x v="10"/>
    <x v="1"/>
  </r>
  <r>
    <x v="9"/>
    <x v="46"/>
    <n v="3.2388663967611335"/>
    <x v="10"/>
    <x v="1"/>
  </r>
  <r>
    <x v="9"/>
    <x v="47"/>
    <n v="7.6923076923076925"/>
    <x v="10"/>
    <x v="1"/>
  </r>
  <r>
    <x v="9"/>
    <x v="48"/>
    <n v="5.668016194331984"/>
    <x v="10"/>
    <x v="1"/>
  </r>
  <r>
    <x v="9"/>
    <x v="49"/>
    <n v="2.0242914979757085"/>
    <x v="10"/>
    <x v="1"/>
  </r>
  <r>
    <x v="9"/>
    <x v="50"/>
    <n v="2.42914979757085"/>
    <x v="10"/>
    <x v="1"/>
  </r>
  <r>
    <x v="9"/>
    <x v="51"/>
    <n v="2.0242914979757085"/>
    <x v="10"/>
    <x v="1"/>
  </r>
  <r>
    <x v="9"/>
    <x v="52"/>
    <n v="0.40485829959514169"/>
    <x v="10"/>
    <x v="1"/>
  </r>
  <r>
    <x v="9"/>
    <x v="53"/>
    <n v="2.834008097165992"/>
    <x v="10"/>
    <x v="1"/>
  </r>
  <r>
    <x v="9"/>
    <x v="54"/>
    <n v="4.8582995951417001"/>
    <x v="10"/>
    <x v="1"/>
  </r>
  <r>
    <x v="9"/>
    <x v="4"/>
    <n v="65.991902834008101"/>
    <x v="10"/>
    <x v="1"/>
  </r>
  <r>
    <x v="9"/>
    <x v="55"/>
    <n v="4.769841269841268"/>
    <x v="10"/>
    <x v="1"/>
  </r>
  <r>
    <x v="4"/>
    <x v="20"/>
    <n v="8.518518518518519"/>
    <x v="11"/>
    <x v="1"/>
  </r>
  <r>
    <x v="4"/>
    <x v="21"/>
    <n v="25.555555555555557"/>
    <x v="11"/>
    <x v="1"/>
  </r>
  <r>
    <x v="4"/>
    <x v="22"/>
    <n v="42.222222222222221"/>
    <x v="11"/>
    <x v="1"/>
  </r>
  <r>
    <x v="4"/>
    <x v="23"/>
    <n v="0.37037037037037035"/>
    <x v="11"/>
    <x v="1"/>
  </r>
  <r>
    <x v="4"/>
    <x v="24"/>
    <n v="18.518518518518519"/>
    <x v="11"/>
    <x v="1"/>
  </r>
  <r>
    <x v="4"/>
    <x v="25"/>
    <n v="1.8518518518518519"/>
    <x v="11"/>
    <x v="1"/>
  </r>
  <r>
    <x v="4"/>
    <x v="26"/>
    <n v="1.8518518518518519"/>
    <x v="11"/>
    <x v="1"/>
  </r>
  <r>
    <x v="4"/>
    <x v="27"/>
    <n v="0.7407407407407407"/>
    <x v="11"/>
    <x v="1"/>
  </r>
  <r>
    <x v="4"/>
    <x v="28"/>
    <n v="0.37037037037037035"/>
    <x v="11"/>
    <x v="1"/>
  </r>
  <r>
    <x v="5"/>
    <x v="20"/>
    <n v="6.2962962962962967"/>
    <x v="11"/>
    <x v="1"/>
  </r>
  <r>
    <x v="5"/>
    <x v="29"/>
    <n v="34.444444444444443"/>
    <x v="11"/>
    <x v="1"/>
  </r>
  <r>
    <x v="5"/>
    <x v="30"/>
    <n v="0.7407407407407407"/>
    <x v="11"/>
    <x v="1"/>
  </r>
  <r>
    <x v="5"/>
    <x v="24"/>
    <n v="11.851851851851851"/>
    <x v="11"/>
    <x v="1"/>
  </r>
  <r>
    <x v="5"/>
    <x v="31"/>
    <n v="5.5555555555555554"/>
    <x v="11"/>
    <x v="1"/>
  </r>
  <r>
    <x v="5"/>
    <x v="32"/>
    <n v="1.4814814814814814"/>
    <x v="11"/>
    <x v="1"/>
  </r>
  <r>
    <x v="5"/>
    <x v="27"/>
    <n v="0"/>
    <x v="11"/>
    <x v="1"/>
  </r>
  <r>
    <x v="5"/>
    <x v="28"/>
    <n v="0.37037037037037035"/>
    <x v="11"/>
    <x v="1"/>
  </r>
  <r>
    <x v="5"/>
    <x v="4"/>
    <n v="39.25925925925926"/>
    <x v="11"/>
    <x v="1"/>
  </r>
  <r>
    <x v="6"/>
    <x v="33"/>
    <n v="3.7037037037037037"/>
    <x v="11"/>
    <x v="1"/>
  </r>
  <r>
    <x v="6"/>
    <x v="34"/>
    <n v="58.888888888888886"/>
    <x v="11"/>
    <x v="1"/>
  </r>
  <r>
    <x v="6"/>
    <x v="35"/>
    <n v="30.37037037037037"/>
    <x v="11"/>
    <x v="1"/>
  </r>
  <r>
    <x v="6"/>
    <x v="36"/>
    <n v="7.0370370370370372"/>
    <x v="11"/>
    <x v="1"/>
  </r>
  <r>
    <x v="6"/>
    <x v="4"/>
    <n v="0"/>
    <x v="11"/>
    <x v="1"/>
  </r>
  <r>
    <x v="6"/>
    <x v="37"/>
    <n v="10.640740740740741"/>
    <x v="11"/>
    <x v="1"/>
  </r>
  <r>
    <x v="7"/>
    <x v="38"/>
    <n v="33.333333333333336"/>
    <x v="11"/>
    <x v="1"/>
  </r>
  <r>
    <x v="7"/>
    <x v="39"/>
    <n v="13.703703703703704"/>
    <x v="11"/>
    <x v="1"/>
  </r>
  <r>
    <x v="7"/>
    <x v="40"/>
    <n v="16.666666666666668"/>
    <x v="11"/>
    <x v="1"/>
  </r>
  <r>
    <x v="7"/>
    <x v="41"/>
    <n v="36.296296296296298"/>
    <x v="11"/>
    <x v="1"/>
  </r>
  <r>
    <x v="8"/>
    <x v="4"/>
    <n v="0"/>
    <x v="11"/>
    <x v="1"/>
  </r>
  <r>
    <x v="7"/>
    <x v="42"/>
    <n v="4.4185185185185158"/>
    <x v="11"/>
    <x v="1"/>
  </r>
  <r>
    <x v="8"/>
    <x v="43"/>
    <n v="33.333333333333336"/>
    <x v="11"/>
    <x v="1"/>
  </r>
  <r>
    <x v="8"/>
    <x v="44"/>
    <n v="66.666666666666671"/>
    <x v="11"/>
    <x v="1"/>
  </r>
  <r>
    <x v="7"/>
    <x v="4"/>
    <n v="0"/>
    <x v="11"/>
    <x v="1"/>
  </r>
  <r>
    <x v="9"/>
    <x v="45"/>
    <n v="5.1851851851851851"/>
    <x v="11"/>
    <x v="1"/>
  </r>
  <r>
    <x v="9"/>
    <x v="46"/>
    <n v="5.9259259259259256"/>
    <x v="11"/>
    <x v="1"/>
  </r>
  <r>
    <x v="9"/>
    <x v="47"/>
    <n v="22.222222222222221"/>
    <x v="11"/>
    <x v="1"/>
  </r>
  <r>
    <x v="9"/>
    <x v="48"/>
    <n v="9.6296296296296298"/>
    <x v="11"/>
    <x v="1"/>
  </r>
  <r>
    <x v="9"/>
    <x v="49"/>
    <n v="4.0740740740740744"/>
    <x v="11"/>
    <x v="1"/>
  </r>
  <r>
    <x v="9"/>
    <x v="50"/>
    <n v="2.2222222222222223"/>
    <x v="11"/>
    <x v="1"/>
  </r>
  <r>
    <x v="9"/>
    <x v="51"/>
    <n v="1.1111111111111112"/>
    <x v="11"/>
    <x v="1"/>
  </r>
  <r>
    <x v="9"/>
    <x v="52"/>
    <n v="0.37037037037037035"/>
    <x v="11"/>
    <x v="1"/>
  </r>
  <r>
    <x v="9"/>
    <x v="53"/>
    <n v="2.9629629629629628"/>
    <x v="11"/>
    <x v="1"/>
  </r>
  <r>
    <x v="9"/>
    <x v="54"/>
    <n v="7.0370370370370372"/>
    <x v="11"/>
    <x v="1"/>
  </r>
  <r>
    <x v="9"/>
    <x v="4"/>
    <n v="39.25925925925926"/>
    <x v="11"/>
    <x v="1"/>
  </r>
  <r>
    <x v="9"/>
    <x v="55"/>
    <n v="3.7123983739837398"/>
    <x v="11"/>
    <x v="1"/>
  </r>
  <r>
    <x v="4"/>
    <x v="20"/>
    <n v="9.5238095238095237"/>
    <x v="12"/>
    <x v="1"/>
  </r>
  <r>
    <x v="4"/>
    <x v="21"/>
    <n v="30.952380952380953"/>
    <x v="12"/>
    <x v="1"/>
  </r>
  <r>
    <x v="4"/>
    <x v="22"/>
    <n v="38.435374149659864"/>
    <x v="12"/>
    <x v="1"/>
  </r>
  <r>
    <x v="4"/>
    <x v="23"/>
    <n v="2.7210884353741496"/>
    <x v="12"/>
    <x v="1"/>
  </r>
  <r>
    <x v="4"/>
    <x v="24"/>
    <n v="11.904761904761905"/>
    <x v="12"/>
    <x v="1"/>
  </r>
  <r>
    <x v="4"/>
    <x v="25"/>
    <n v="1.0204081632653061"/>
    <x v="12"/>
    <x v="1"/>
  </r>
  <r>
    <x v="4"/>
    <x v="26"/>
    <n v="4.4217687074829932"/>
    <x v="12"/>
    <x v="1"/>
  </r>
  <r>
    <x v="4"/>
    <x v="27"/>
    <n v="0.68027210884353739"/>
    <x v="12"/>
    <x v="1"/>
  </r>
  <r>
    <x v="4"/>
    <x v="28"/>
    <n v="0.3401360544217687"/>
    <x v="12"/>
    <x v="1"/>
  </r>
  <r>
    <x v="5"/>
    <x v="20"/>
    <n v="4.4217687074829932"/>
    <x v="12"/>
    <x v="1"/>
  </r>
  <r>
    <x v="5"/>
    <x v="29"/>
    <n v="15.986394557823129"/>
    <x v="12"/>
    <x v="1"/>
  </r>
  <r>
    <x v="5"/>
    <x v="30"/>
    <n v="1.7006802721088434"/>
    <x v="12"/>
    <x v="1"/>
  </r>
  <r>
    <x v="5"/>
    <x v="24"/>
    <n v="3.7414965986394559"/>
    <x v="12"/>
    <x v="1"/>
  </r>
  <r>
    <x v="5"/>
    <x v="31"/>
    <n v="2.0408163265306123"/>
    <x v="12"/>
    <x v="1"/>
  </r>
  <r>
    <x v="5"/>
    <x v="32"/>
    <n v="2.0408163265306123"/>
    <x v="12"/>
    <x v="1"/>
  </r>
  <r>
    <x v="5"/>
    <x v="27"/>
    <n v="0"/>
    <x v="12"/>
    <x v="1"/>
  </r>
  <r>
    <x v="5"/>
    <x v="28"/>
    <n v="0.3401360544217687"/>
    <x v="12"/>
    <x v="1"/>
  </r>
  <r>
    <x v="5"/>
    <x v="4"/>
    <n v="69.72789115646259"/>
    <x v="12"/>
    <x v="1"/>
  </r>
  <r>
    <x v="6"/>
    <x v="33"/>
    <n v="1.7006802721088434"/>
    <x v="12"/>
    <x v="1"/>
  </r>
  <r>
    <x v="6"/>
    <x v="34"/>
    <n v="70.408163265306129"/>
    <x v="12"/>
    <x v="1"/>
  </r>
  <r>
    <x v="6"/>
    <x v="35"/>
    <n v="20.408163265306122"/>
    <x v="12"/>
    <x v="1"/>
  </r>
  <r>
    <x v="6"/>
    <x v="36"/>
    <n v="7.4829931972789119"/>
    <x v="12"/>
    <x v="1"/>
  </r>
  <r>
    <x v="6"/>
    <x v="4"/>
    <n v="0"/>
    <x v="12"/>
    <x v="1"/>
  </r>
  <r>
    <x v="6"/>
    <x v="37"/>
    <n v="11.108843537414966"/>
    <x v="12"/>
    <x v="1"/>
  </r>
  <r>
    <x v="7"/>
    <x v="38"/>
    <n v="65.306122448979593"/>
    <x v="12"/>
    <x v="1"/>
  </r>
  <r>
    <x v="7"/>
    <x v="39"/>
    <n v="8.5034013605442169"/>
    <x v="12"/>
    <x v="1"/>
  </r>
  <r>
    <x v="7"/>
    <x v="40"/>
    <n v="9.8639455782312933"/>
    <x v="12"/>
    <x v="1"/>
  </r>
  <r>
    <x v="7"/>
    <x v="41"/>
    <n v="15.986394557823129"/>
    <x v="12"/>
    <x v="1"/>
  </r>
  <r>
    <x v="8"/>
    <x v="4"/>
    <n v="0.3401360544217687"/>
    <x v="12"/>
    <x v="1"/>
  </r>
  <r>
    <x v="7"/>
    <x v="42"/>
    <n v="2.3105802047781601"/>
    <x v="12"/>
    <x v="1"/>
  </r>
  <r>
    <x v="8"/>
    <x v="43"/>
    <n v="65.306122448979593"/>
    <x v="12"/>
    <x v="1"/>
  </r>
  <r>
    <x v="8"/>
    <x v="44"/>
    <n v="34.353741496598637"/>
    <x v="12"/>
    <x v="1"/>
  </r>
  <r>
    <x v="7"/>
    <x v="4"/>
    <n v="0.3401360544217687"/>
    <x v="12"/>
    <x v="1"/>
  </r>
  <r>
    <x v="9"/>
    <x v="45"/>
    <n v="3.7414965986394559"/>
    <x v="12"/>
    <x v="1"/>
  </r>
  <r>
    <x v="9"/>
    <x v="46"/>
    <n v="5.7823129251700678"/>
    <x v="12"/>
    <x v="1"/>
  </r>
  <r>
    <x v="9"/>
    <x v="47"/>
    <n v="7.8231292517006805"/>
    <x v="12"/>
    <x v="1"/>
  </r>
  <r>
    <x v="9"/>
    <x v="48"/>
    <n v="4.4217687074829932"/>
    <x v="12"/>
    <x v="1"/>
  </r>
  <r>
    <x v="9"/>
    <x v="49"/>
    <n v="2.3809523809523809"/>
    <x v="12"/>
    <x v="1"/>
  </r>
  <r>
    <x v="9"/>
    <x v="50"/>
    <n v="1.3605442176870748"/>
    <x v="12"/>
    <x v="1"/>
  </r>
  <r>
    <x v="9"/>
    <x v="51"/>
    <n v="1.3605442176870748"/>
    <x v="12"/>
    <x v="1"/>
  </r>
  <r>
    <x v="9"/>
    <x v="52"/>
    <n v="1.0204081632653061"/>
    <x v="12"/>
    <x v="1"/>
  </r>
  <r>
    <x v="9"/>
    <x v="53"/>
    <n v="1.0204081632653061"/>
    <x v="12"/>
    <x v="1"/>
  </r>
  <r>
    <x v="9"/>
    <x v="54"/>
    <n v="4.0816326530612246"/>
    <x v="12"/>
    <x v="1"/>
  </r>
  <r>
    <x v="9"/>
    <x v="4"/>
    <n v="67.006802721088434"/>
    <x v="12"/>
    <x v="1"/>
  </r>
  <r>
    <x v="9"/>
    <x v="55"/>
    <n v="3.8247422680412368"/>
    <x v="12"/>
    <x v="1"/>
  </r>
  <r>
    <x v="4"/>
    <x v="20"/>
    <n v="5.1282051282051286"/>
    <x v="13"/>
    <x v="1"/>
  </r>
  <r>
    <x v="4"/>
    <x v="21"/>
    <n v="20.512820512820515"/>
    <x v="13"/>
    <x v="1"/>
  </r>
  <r>
    <x v="4"/>
    <x v="22"/>
    <n v="33.333333333333336"/>
    <x v="13"/>
    <x v="1"/>
  </r>
  <r>
    <x v="4"/>
    <x v="23"/>
    <n v="7.0512820512820511"/>
    <x v="13"/>
    <x v="1"/>
  </r>
  <r>
    <x v="4"/>
    <x v="24"/>
    <n v="10.256410256410257"/>
    <x v="13"/>
    <x v="1"/>
  </r>
  <r>
    <x v="4"/>
    <x v="25"/>
    <n v="3.2051282051282053"/>
    <x v="13"/>
    <x v="1"/>
  </r>
  <r>
    <x v="4"/>
    <x v="26"/>
    <n v="17.948717948717949"/>
    <x v="13"/>
    <x v="1"/>
  </r>
  <r>
    <x v="4"/>
    <x v="27"/>
    <n v="2.5641025641025643"/>
    <x v="13"/>
    <x v="1"/>
  </r>
  <r>
    <x v="4"/>
    <x v="28"/>
    <n v="0"/>
    <x v="13"/>
    <x v="1"/>
  </r>
  <r>
    <x v="5"/>
    <x v="20"/>
    <n v="3.2051282051282053"/>
    <x v="13"/>
    <x v="1"/>
  </r>
  <r>
    <x v="5"/>
    <x v="29"/>
    <n v="23.076923076923077"/>
    <x v="13"/>
    <x v="1"/>
  </r>
  <r>
    <x v="5"/>
    <x v="30"/>
    <n v="0"/>
    <x v="13"/>
    <x v="1"/>
  </r>
  <r>
    <x v="5"/>
    <x v="24"/>
    <n v="2.5641025641025643"/>
    <x v="13"/>
    <x v="1"/>
  </r>
  <r>
    <x v="5"/>
    <x v="31"/>
    <n v="1.2820512820512822"/>
    <x v="13"/>
    <x v="1"/>
  </r>
  <r>
    <x v="5"/>
    <x v="32"/>
    <n v="8.3333333333333339"/>
    <x v="13"/>
    <x v="1"/>
  </r>
  <r>
    <x v="5"/>
    <x v="27"/>
    <n v="3.2051282051282053"/>
    <x v="13"/>
    <x v="1"/>
  </r>
  <r>
    <x v="5"/>
    <x v="28"/>
    <n v="0"/>
    <x v="13"/>
    <x v="1"/>
  </r>
  <r>
    <x v="5"/>
    <x v="4"/>
    <n v="58.333333333333336"/>
    <x v="13"/>
    <x v="1"/>
  </r>
  <r>
    <x v="6"/>
    <x v="33"/>
    <n v="3.2051282051282053"/>
    <x v="13"/>
    <x v="1"/>
  </r>
  <r>
    <x v="6"/>
    <x v="34"/>
    <n v="55.769230769230766"/>
    <x v="13"/>
    <x v="1"/>
  </r>
  <r>
    <x v="6"/>
    <x v="35"/>
    <n v="31.410256410256409"/>
    <x v="13"/>
    <x v="1"/>
  </r>
  <r>
    <x v="6"/>
    <x v="36"/>
    <n v="9.615384615384615"/>
    <x v="13"/>
    <x v="1"/>
  </r>
  <r>
    <x v="6"/>
    <x v="4"/>
    <n v="0"/>
    <x v="13"/>
    <x v="1"/>
  </r>
  <r>
    <x v="6"/>
    <x v="37"/>
    <n v="12.25"/>
    <x v="13"/>
    <x v="1"/>
  </r>
  <r>
    <x v="7"/>
    <x v="38"/>
    <n v="53.205128205128204"/>
    <x v="13"/>
    <x v="1"/>
  </r>
  <r>
    <x v="7"/>
    <x v="39"/>
    <n v="12.820512820512821"/>
    <x v="13"/>
    <x v="1"/>
  </r>
  <r>
    <x v="7"/>
    <x v="40"/>
    <n v="7.6923076923076925"/>
    <x v="13"/>
    <x v="1"/>
  </r>
  <r>
    <x v="7"/>
    <x v="41"/>
    <n v="26.282051282051281"/>
    <x v="13"/>
    <x v="1"/>
  </r>
  <r>
    <x v="8"/>
    <x v="4"/>
    <n v="0"/>
    <x v="13"/>
    <x v="1"/>
  </r>
  <r>
    <x v="7"/>
    <x v="42"/>
    <n v="3.0769230769230784"/>
    <x v="13"/>
    <x v="1"/>
  </r>
  <r>
    <x v="8"/>
    <x v="43"/>
    <n v="53.205128205128204"/>
    <x v="13"/>
    <x v="1"/>
  </r>
  <r>
    <x v="8"/>
    <x v="44"/>
    <n v="46.794871794871796"/>
    <x v="13"/>
    <x v="1"/>
  </r>
  <r>
    <x v="7"/>
    <x v="4"/>
    <n v="0"/>
    <x v="13"/>
    <x v="1"/>
  </r>
  <r>
    <x v="9"/>
    <x v="45"/>
    <n v="5.7692307692307692"/>
    <x v="13"/>
    <x v="1"/>
  </r>
  <r>
    <x v="9"/>
    <x v="46"/>
    <n v="5.7692307692307692"/>
    <x v="13"/>
    <x v="1"/>
  </r>
  <r>
    <x v="9"/>
    <x v="47"/>
    <n v="10.897435897435898"/>
    <x v="13"/>
    <x v="1"/>
  </r>
  <r>
    <x v="9"/>
    <x v="48"/>
    <n v="7.0512820512820511"/>
    <x v="13"/>
    <x v="1"/>
  </r>
  <r>
    <x v="9"/>
    <x v="49"/>
    <n v="1.9230769230769231"/>
    <x v="13"/>
    <x v="1"/>
  </r>
  <r>
    <x v="9"/>
    <x v="50"/>
    <n v="1.9230769230769231"/>
    <x v="13"/>
    <x v="1"/>
  </r>
  <r>
    <x v="9"/>
    <x v="51"/>
    <n v="1.9230769230769231"/>
    <x v="13"/>
    <x v="1"/>
  </r>
  <r>
    <x v="9"/>
    <x v="52"/>
    <n v="0"/>
    <x v="13"/>
    <x v="1"/>
  </r>
  <r>
    <x v="9"/>
    <x v="53"/>
    <n v="1.9230769230769231"/>
    <x v="13"/>
    <x v="1"/>
  </r>
  <r>
    <x v="9"/>
    <x v="54"/>
    <n v="3.8461538461538463"/>
    <x v="13"/>
    <x v="1"/>
  </r>
  <r>
    <x v="9"/>
    <x v="4"/>
    <n v="58.974358974358971"/>
    <x v="13"/>
    <x v="1"/>
  </r>
  <r>
    <x v="9"/>
    <x v="55"/>
    <n v="3.1966145833333339"/>
    <x v="13"/>
    <x v="1"/>
  </r>
  <r>
    <x v="4"/>
    <x v="20"/>
    <n v="14.189189189189189"/>
    <x v="14"/>
    <x v="1"/>
  </r>
  <r>
    <x v="4"/>
    <x v="21"/>
    <n v="33.108108108108105"/>
    <x v="14"/>
    <x v="1"/>
  </r>
  <r>
    <x v="4"/>
    <x v="22"/>
    <n v="31.081081081081081"/>
    <x v="14"/>
    <x v="1"/>
  </r>
  <r>
    <x v="4"/>
    <x v="23"/>
    <n v="4.0540540540540544"/>
    <x v="14"/>
    <x v="1"/>
  </r>
  <r>
    <x v="4"/>
    <x v="24"/>
    <n v="13.513513513513514"/>
    <x v="14"/>
    <x v="1"/>
  </r>
  <r>
    <x v="4"/>
    <x v="25"/>
    <n v="1.3513513513513513"/>
    <x v="14"/>
    <x v="1"/>
  </r>
  <r>
    <x v="4"/>
    <x v="26"/>
    <n v="2.7027027027027026"/>
    <x v="14"/>
    <x v="1"/>
  </r>
  <r>
    <x v="4"/>
    <x v="27"/>
    <n v="0"/>
    <x v="14"/>
    <x v="1"/>
  </r>
  <r>
    <x v="4"/>
    <x v="28"/>
    <n v="0"/>
    <x v="14"/>
    <x v="1"/>
  </r>
  <r>
    <x v="5"/>
    <x v="20"/>
    <n v="10.810810810810811"/>
    <x v="14"/>
    <x v="1"/>
  </r>
  <r>
    <x v="5"/>
    <x v="29"/>
    <n v="20.27027027027027"/>
    <x v="14"/>
    <x v="1"/>
  </r>
  <r>
    <x v="5"/>
    <x v="30"/>
    <n v="2.7027027027027026"/>
    <x v="14"/>
    <x v="1"/>
  </r>
  <r>
    <x v="5"/>
    <x v="24"/>
    <n v="8.1081081081081088"/>
    <x v="14"/>
    <x v="1"/>
  </r>
  <r>
    <x v="5"/>
    <x v="31"/>
    <n v="1.3513513513513513"/>
    <x v="14"/>
    <x v="1"/>
  </r>
  <r>
    <x v="5"/>
    <x v="32"/>
    <n v="1.3513513513513513"/>
    <x v="14"/>
    <x v="1"/>
  </r>
  <r>
    <x v="5"/>
    <x v="27"/>
    <n v="0"/>
    <x v="14"/>
    <x v="1"/>
  </r>
  <r>
    <x v="5"/>
    <x v="28"/>
    <n v="0"/>
    <x v="14"/>
    <x v="1"/>
  </r>
  <r>
    <x v="5"/>
    <x v="4"/>
    <n v="55.405405405405403"/>
    <x v="14"/>
    <x v="1"/>
  </r>
  <r>
    <x v="6"/>
    <x v="33"/>
    <n v="10.135135135135135"/>
    <x v="14"/>
    <x v="1"/>
  </r>
  <r>
    <x v="6"/>
    <x v="34"/>
    <n v="58.108108108108105"/>
    <x v="14"/>
    <x v="1"/>
  </r>
  <r>
    <x v="6"/>
    <x v="35"/>
    <n v="28.378378378378379"/>
    <x v="14"/>
    <x v="1"/>
  </r>
  <r>
    <x v="6"/>
    <x v="36"/>
    <n v="3.3783783783783785"/>
    <x v="14"/>
    <x v="1"/>
  </r>
  <r>
    <x v="6"/>
    <x v="4"/>
    <n v="0"/>
    <x v="14"/>
    <x v="1"/>
  </r>
  <r>
    <x v="6"/>
    <x v="37"/>
    <n v="9.1081081081081141"/>
    <x v="14"/>
    <x v="1"/>
  </r>
  <r>
    <x v="7"/>
    <x v="38"/>
    <n v="54.729729729729726"/>
    <x v="14"/>
    <x v="1"/>
  </r>
  <r>
    <x v="7"/>
    <x v="39"/>
    <n v="12.837837837837839"/>
    <x v="14"/>
    <x v="1"/>
  </r>
  <r>
    <x v="7"/>
    <x v="40"/>
    <n v="12.162162162162161"/>
    <x v="14"/>
    <x v="1"/>
  </r>
  <r>
    <x v="7"/>
    <x v="41"/>
    <n v="20.27027027027027"/>
    <x v="14"/>
    <x v="1"/>
  </r>
  <r>
    <x v="8"/>
    <x v="4"/>
    <n v="0"/>
    <x v="14"/>
    <x v="1"/>
  </r>
  <r>
    <x v="7"/>
    <x v="42"/>
    <n v="2.4797297297297303"/>
    <x v="14"/>
    <x v="1"/>
  </r>
  <r>
    <x v="8"/>
    <x v="43"/>
    <n v="54.729729729729726"/>
    <x v="14"/>
    <x v="1"/>
  </r>
  <r>
    <x v="8"/>
    <x v="44"/>
    <n v="45.270270270270274"/>
    <x v="14"/>
    <x v="1"/>
  </r>
  <r>
    <x v="7"/>
    <x v="4"/>
    <n v="0"/>
    <x v="14"/>
    <x v="1"/>
  </r>
  <r>
    <x v="9"/>
    <x v="45"/>
    <n v="12.162162162162161"/>
    <x v="14"/>
    <x v="1"/>
  </r>
  <r>
    <x v="9"/>
    <x v="46"/>
    <n v="7.4324324324324325"/>
    <x v="14"/>
    <x v="1"/>
  </r>
  <r>
    <x v="9"/>
    <x v="47"/>
    <n v="6.0810810810810807"/>
    <x v="14"/>
    <x v="1"/>
  </r>
  <r>
    <x v="9"/>
    <x v="48"/>
    <n v="2.0270270270270272"/>
    <x v="14"/>
    <x v="1"/>
  </r>
  <r>
    <x v="9"/>
    <x v="49"/>
    <n v="0.67567567567567566"/>
    <x v="14"/>
    <x v="1"/>
  </r>
  <r>
    <x v="9"/>
    <x v="50"/>
    <n v="1.3513513513513513"/>
    <x v="14"/>
    <x v="1"/>
  </r>
  <r>
    <x v="9"/>
    <x v="51"/>
    <n v="1.3513513513513513"/>
    <x v="14"/>
    <x v="1"/>
  </r>
  <r>
    <x v="9"/>
    <x v="52"/>
    <n v="0.67567567567567566"/>
    <x v="14"/>
    <x v="1"/>
  </r>
  <r>
    <x v="9"/>
    <x v="53"/>
    <n v="1.3513513513513513"/>
    <x v="14"/>
    <x v="1"/>
  </r>
  <r>
    <x v="9"/>
    <x v="54"/>
    <n v="5.4054054054054053"/>
    <x v="14"/>
    <x v="1"/>
  </r>
  <r>
    <x v="9"/>
    <x v="4"/>
    <n v="61.486486486486484"/>
    <x v="14"/>
    <x v="1"/>
  </r>
  <r>
    <x v="9"/>
    <x v="55"/>
    <n v="3.1608187134502916"/>
    <x v="14"/>
    <x v="1"/>
  </r>
  <r>
    <x v="4"/>
    <x v="20"/>
    <n v="1.3513513513513513"/>
    <x v="15"/>
    <x v="1"/>
  </r>
  <r>
    <x v="4"/>
    <x v="21"/>
    <n v="26.351351351351351"/>
    <x v="15"/>
    <x v="1"/>
  </r>
  <r>
    <x v="4"/>
    <x v="22"/>
    <n v="50.675675675675677"/>
    <x v="15"/>
    <x v="1"/>
  </r>
  <r>
    <x v="4"/>
    <x v="23"/>
    <n v="2.7027027027027026"/>
    <x v="15"/>
    <x v="1"/>
  </r>
  <r>
    <x v="4"/>
    <x v="24"/>
    <n v="14.189189189189189"/>
    <x v="15"/>
    <x v="1"/>
  </r>
  <r>
    <x v="4"/>
    <x v="25"/>
    <n v="0"/>
    <x v="15"/>
    <x v="1"/>
  </r>
  <r>
    <x v="4"/>
    <x v="26"/>
    <n v="4.7297297297297298"/>
    <x v="15"/>
    <x v="1"/>
  </r>
  <r>
    <x v="4"/>
    <x v="27"/>
    <n v="0"/>
    <x v="15"/>
    <x v="1"/>
  </r>
  <r>
    <x v="4"/>
    <x v="28"/>
    <n v="0"/>
    <x v="15"/>
    <x v="1"/>
  </r>
  <r>
    <x v="5"/>
    <x v="20"/>
    <n v="1.3513513513513513"/>
    <x v="15"/>
    <x v="1"/>
  </r>
  <r>
    <x v="5"/>
    <x v="29"/>
    <n v="14.189189189189189"/>
    <x v="15"/>
    <x v="1"/>
  </r>
  <r>
    <x v="5"/>
    <x v="30"/>
    <n v="0"/>
    <x v="15"/>
    <x v="1"/>
  </r>
  <r>
    <x v="5"/>
    <x v="24"/>
    <n v="0.67567567567567566"/>
    <x v="15"/>
    <x v="1"/>
  </r>
  <r>
    <x v="5"/>
    <x v="31"/>
    <n v="0.67567567567567566"/>
    <x v="15"/>
    <x v="1"/>
  </r>
  <r>
    <x v="5"/>
    <x v="32"/>
    <n v="0"/>
    <x v="15"/>
    <x v="1"/>
  </r>
  <r>
    <x v="5"/>
    <x v="27"/>
    <n v="0"/>
    <x v="15"/>
    <x v="1"/>
  </r>
  <r>
    <x v="5"/>
    <x v="28"/>
    <n v="0"/>
    <x v="15"/>
    <x v="1"/>
  </r>
  <r>
    <x v="5"/>
    <x v="4"/>
    <n v="83.108108108108112"/>
    <x v="15"/>
    <x v="1"/>
  </r>
  <r>
    <x v="6"/>
    <x v="33"/>
    <n v="1.3513513513513513"/>
    <x v="15"/>
    <x v="1"/>
  </r>
  <r>
    <x v="6"/>
    <x v="34"/>
    <n v="27.027027027027028"/>
    <x v="15"/>
    <x v="1"/>
  </r>
  <r>
    <x v="6"/>
    <x v="35"/>
    <n v="68.243243243243242"/>
    <x v="15"/>
    <x v="1"/>
  </r>
  <r>
    <x v="6"/>
    <x v="36"/>
    <n v="3.3783783783783785"/>
    <x v="15"/>
    <x v="1"/>
  </r>
  <r>
    <x v="6"/>
    <x v="4"/>
    <n v="0"/>
    <x v="15"/>
    <x v="1"/>
  </r>
  <r>
    <x v="6"/>
    <x v="37"/>
    <n v="12.222972972972977"/>
    <x v="15"/>
    <x v="1"/>
  </r>
  <r>
    <x v="7"/>
    <x v="38"/>
    <n v="77.702702702702709"/>
    <x v="15"/>
    <x v="1"/>
  </r>
  <r>
    <x v="7"/>
    <x v="39"/>
    <n v="8.1081081081081088"/>
    <x v="15"/>
    <x v="1"/>
  </r>
  <r>
    <x v="7"/>
    <x v="40"/>
    <n v="6.0810810810810807"/>
    <x v="15"/>
    <x v="1"/>
  </r>
  <r>
    <x v="7"/>
    <x v="41"/>
    <n v="8.1081081081081088"/>
    <x v="15"/>
    <x v="1"/>
  </r>
  <r>
    <x v="8"/>
    <x v="4"/>
    <n v="0"/>
    <x v="15"/>
    <x v="1"/>
  </r>
  <r>
    <x v="7"/>
    <x v="42"/>
    <n v="1.3040540540540544"/>
    <x v="15"/>
    <x v="1"/>
  </r>
  <r>
    <x v="8"/>
    <x v="43"/>
    <n v="77.702702702702709"/>
    <x v="15"/>
    <x v="1"/>
  </r>
  <r>
    <x v="8"/>
    <x v="44"/>
    <n v="22.297297297297298"/>
    <x v="15"/>
    <x v="1"/>
  </r>
  <r>
    <x v="7"/>
    <x v="4"/>
    <n v="0"/>
    <x v="15"/>
    <x v="1"/>
  </r>
  <r>
    <x v="9"/>
    <x v="45"/>
    <n v="3.3783783783783785"/>
    <x v="15"/>
    <x v="1"/>
  </r>
  <r>
    <x v="9"/>
    <x v="46"/>
    <n v="0"/>
    <x v="15"/>
    <x v="1"/>
  </r>
  <r>
    <x v="9"/>
    <x v="47"/>
    <n v="8.7837837837837842"/>
    <x v="15"/>
    <x v="1"/>
  </r>
  <r>
    <x v="9"/>
    <x v="48"/>
    <n v="2.7027027027027026"/>
    <x v="15"/>
    <x v="1"/>
  </r>
  <r>
    <x v="9"/>
    <x v="49"/>
    <n v="0.67567567567567566"/>
    <x v="15"/>
    <x v="1"/>
  </r>
  <r>
    <x v="9"/>
    <x v="50"/>
    <n v="2.0270270270270272"/>
    <x v="15"/>
    <x v="1"/>
  </r>
  <r>
    <x v="9"/>
    <x v="51"/>
    <n v="1.3513513513513513"/>
    <x v="15"/>
    <x v="1"/>
  </r>
  <r>
    <x v="9"/>
    <x v="52"/>
    <n v="0.67567567567567566"/>
    <x v="15"/>
    <x v="1"/>
  </r>
  <r>
    <x v="9"/>
    <x v="53"/>
    <n v="0"/>
    <x v="15"/>
    <x v="1"/>
  </r>
  <r>
    <x v="9"/>
    <x v="54"/>
    <n v="0"/>
    <x v="15"/>
    <x v="1"/>
  </r>
  <r>
    <x v="9"/>
    <x v="4"/>
    <n v="80.405405405405403"/>
    <x v="15"/>
    <x v="1"/>
  </r>
  <r>
    <x v="9"/>
    <x v="55"/>
    <n v="2.0689655172413794"/>
    <x v="15"/>
    <x v="1"/>
  </r>
  <r>
    <x v="4"/>
    <x v="20"/>
    <n v="8.0808080808080813"/>
    <x v="16"/>
    <x v="1"/>
  </r>
  <r>
    <x v="4"/>
    <x v="21"/>
    <n v="22.222222222222221"/>
    <x v="16"/>
    <x v="1"/>
  </r>
  <r>
    <x v="4"/>
    <x v="22"/>
    <n v="32.323232323232325"/>
    <x v="16"/>
    <x v="1"/>
  </r>
  <r>
    <x v="4"/>
    <x v="23"/>
    <n v="3.7037037037037037"/>
    <x v="16"/>
    <x v="1"/>
  </r>
  <r>
    <x v="4"/>
    <x v="24"/>
    <n v="11.111111111111111"/>
    <x v="16"/>
    <x v="1"/>
  </r>
  <r>
    <x v="4"/>
    <x v="25"/>
    <n v="3.3670033670033672"/>
    <x v="16"/>
    <x v="1"/>
  </r>
  <r>
    <x v="4"/>
    <x v="26"/>
    <n v="12.457912457912458"/>
    <x v="16"/>
    <x v="1"/>
  </r>
  <r>
    <x v="4"/>
    <x v="27"/>
    <n v="3.0303030303030303"/>
    <x v="16"/>
    <x v="1"/>
  </r>
  <r>
    <x v="4"/>
    <x v="28"/>
    <n v="3.7037037037037037"/>
    <x v="16"/>
    <x v="1"/>
  </r>
  <r>
    <x v="5"/>
    <x v="20"/>
    <n v="0.67340067340067344"/>
    <x v="16"/>
    <x v="1"/>
  </r>
  <r>
    <x v="5"/>
    <x v="29"/>
    <n v="8.4175084175084169"/>
    <x v="16"/>
    <x v="1"/>
  </r>
  <r>
    <x v="5"/>
    <x v="30"/>
    <n v="0.33670033670033672"/>
    <x v="16"/>
    <x v="1"/>
  </r>
  <r>
    <x v="5"/>
    <x v="24"/>
    <n v="0.67340067340067344"/>
    <x v="16"/>
    <x v="1"/>
  </r>
  <r>
    <x v="5"/>
    <x v="31"/>
    <n v="0.33670033670033672"/>
    <x v="16"/>
    <x v="1"/>
  </r>
  <r>
    <x v="5"/>
    <x v="32"/>
    <n v="4.0404040404040407"/>
    <x v="16"/>
    <x v="1"/>
  </r>
  <r>
    <x v="5"/>
    <x v="27"/>
    <n v="1.3468013468013469"/>
    <x v="16"/>
    <x v="1"/>
  </r>
  <r>
    <x v="5"/>
    <x v="28"/>
    <n v="1.3468013468013469"/>
    <x v="16"/>
    <x v="1"/>
  </r>
  <r>
    <x v="5"/>
    <x v="4"/>
    <n v="82.828282828282823"/>
    <x v="16"/>
    <x v="1"/>
  </r>
  <r>
    <x v="6"/>
    <x v="33"/>
    <n v="11.111111111111111"/>
    <x v="16"/>
    <x v="1"/>
  </r>
  <r>
    <x v="6"/>
    <x v="34"/>
    <n v="65.319865319865315"/>
    <x v="16"/>
    <x v="1"/>
  </r>
  <r>
    <x v="6"/>
    <x v="35"/>
    <n v="18.518518518518519"/>
    <x v="16"/>
    <x v="1"/>
  </r>
  <r>
    <x v="6"/>
    <x v="36"/>
    <n v="5.0505050505050502"/>
    <x v="16"/>
    <x v="1"/>
  </r>
  <r>
    <x v="6"/>
    <x v="4"/>
    <n v="0"/>
    <x v="16"/>
    <x v="1"/>
  </r>
  <r>
    <x v="6"/>
    <x v="37"/>
    <n v="8.9225589225589168"/>
    <x v="16"/>
    <x v="1"/>
  </r>
  <r>
    <x v="7"/>
    <x v="38"/>
    <n v="80.134680134680139"/>
    <x v="16"/>
    <x v="1"/>
  </r>
  <r>
    <x v="7"/>
    <x v="39"/>
    <n v="7.0707070707070709"/>
    <x v="16"/>
    <x v="1"/>
  </r>
  <r>
    <x v="7"/>
    <x v="40"/>
    <n v="6.0606060606060606"/>
    <x v="16"/>
    <x v="1"/>
  </r>
  <r>
    <x v="7"/>
    <x v="41"/>
    <n v="6.7340067340067344"/>
    <x v="16"/>
    <x v="1"/>
  </r>
  <r>
    <x v="8"/>
    <x v="4"/>
    <n v="0"/>
    <x v="16"/>
    <x v="1"/>
  </r>
  <r>
    <x v="7"/>
    <x v="42"/>
    <n v="0.85185185185185164"/>
    <x v="16"/>
    <x v="1"/>
  </r>
  <r>
    <x v="8"/>
    <x v="43"/>
    <n v="80.134680134680139"/>
    <x v="16"/>
    <x v="1"/>
  </r>
  <r>
    <x v="8"/>
    <x v="44"/>
    <n v="19.865319865319865"/>
    <x v="16"/>
    <x v="1"/>
  </r>
  <r>
    <x v="7"/>
    <x v="4"/>
    <n v="0"/>
    <x v="16"/>
    <x v="1"/>
  </r>
  <r>
    <x v="9"/>
    <x v="45"/>
    <n v="2.6936026936026938"/>
    <x v="16"/>
    <x v="1"/>
  </r>
  <r>
    <x v="9"/>
    <x v="46"/>
    <n v="1.6835016835016836"/>
    <x v="16"/>
    <x v="1"/>
  </r>
  <r>
    <x v="9"/>
    <x v="47"/>
    <n v="4.3771043771043772"/>
    <x v="16"/>
    <x v="1"/>
  </r>
  <r>
    <x v="9"/>
    <x v="48"/>
    <n v="3.7037037037037037"/>
    <x v="16"/>
    <x v="1"/>
  </r>
  <r>
    <x v="9"/>
    <x v="49"/>
    <n v="0.67340067340067344"/>
    <x v="16"/>
    <x v="1"/>
  </r>
  <r>
    <x v="9"/>
    <x v="50"/>
    <n v="1.0101010101010102"/>
    <x v="16"/>
    <x v="1"/>
  </r>
  <r>
    <x v="9"/>
    <x v="51"/>
    <n v="0.33670033670033672"/>
    <x v="16"/>
    <x v="1"/>
  </r>
  <r>
    <x v="9"/>
    <x v="52"/>
    <n v="0"/>
    <x v="16"/>
    <x v="1"/>
  </r>
  <r>
    <x v="9"/>
    <x v="53"/>
    <n v="0.67340067340067344"/>
    <x v="16"/>
    <x v="1"/>
  </r>
  <r>
    <x v="9"/>
    <x v="54"/>
    <n v="2.6936026936026938"/>
    <x v="16"/>
    <x v="1"/>
  </r>
  <r>
    <x v="9"/>
    <x v="4"/>
    <n v="82.154882154882159"/>
    <x v="16"/>
    <x v="1"/>
  </r>
  <r>
    <x v="9"/>
    <x v="55"/>
    <n v="4.1415094339622636"/>
    <x v="16"/>
    <x v="1"/>
  </r>
  <r>
    <x v="10"/>
    <x v="56"/>
    <n v="50.109090909090909"/>
    <x v="0"/>
    <x v="0"/>
  </r>
  <r>
    <x v="10"/>
    <x v="57"/>
    <n v="9.463636363636363"/>
    <x v="0"/>
    <x v="0"/>
  </r>
  <r>
    <x v="10"/>
    <x v="58"/>
    <n v="19.136363636363637"/>
    <x v="0"/>
    <x v="0"/>
  </r>
  <r>
    <x v="10"/>
    <x v="59"/>
    <n v="8.709090909090909"/>
    <x v="0"/>
    <x v="0"/>
  </r>
  <r>
    <x v="10"/>
    <x v="60"/>
    <n v="0.3"/>
    <x v="0"/>
    <x v="0"/>
  </r>
  <r>
    <x v="10"/>
    <x v="61"/>
    <n v="12.236363636363636"/>
    <x v="0"/>
    <x v="0"/>
  </r>
  <r>
    <x v="10"/>
    <x v="62"/>
    <n v="4.5454545454545456E-2"/>
    <x v="0"/>
    <x v="0"/>
  </r>
  <r>
    <x v="11"/>
    <x v="56"/>
    <n v="49.863636363636367"/>
    <x v="0"/>
    <x v="0"/>
  </r>
  <r>
    <x v="11"/>
    <x v="57"/>
    <n v="9.2818181818181813"/>
    <x v="0"/>
    <x v="0"/>
  </r>
  <r>
    <x v="11"/>
    <x v="58"/>
    <n v="18.836363636363636"/>
    <x v="0"/>
    <x v="0"/>
  </r>
  <r>
    <x v="11"/>
    <x v="59"/>
    <n v="8.5"/>
    <x v="0"/>
    <x v="0"/>
  </r>
  <r>
    <x v="11"/>
    <x v="63"/>
    <n v="0.30909090909090908"/>
    <x v="0"/>
    <x v="0"/>
  </r>
  <r>
    <x v="11"/>
    <x v="64"/>
    <n v="12.236363636363636"/>
    <x v="0"/>
    <x v="0"/>
  </r>
  <r>
    <x v="11"/>
    <x v="65"/>
    <n v="9.0909090909090905E-3"/>
    <x v="0"/>
    <x v="0"/>
  </r>
  <r>
    <x v="11"/>
    <x v="66"/>
    <n v="3.6363636363636362E-2"/>
    <x v="0"/>
    <x v="0"/>
  </r>
  <r>
    <x v="11"/>
    <x v="4"/>
    <n v="0.92727272727272725"/>
    <x v="0"/>
    <x v="0"/>
  </r>
  <r>
    <x v="12"/>
    <x v="67"/>
    <n v="0.39090909090909093"/>
    <x v="0"/>
    <x v="0"/>
  </r>
  <r>
    <x v="12"/>
    <x v="68"/>
    <n v="5.127272727272727"/>
    <x v="0"/>
    <x v="0"/>
  </r>
  <r>
    <x v="12"/>
    <x v="69"/>
    <n v="38.481818181818184"/>
    <x v="0"/>
    <x v="0"/>
  </r>
  <r>
    <x v="12"/>
    <x v="70"/>
    <n v="5.8636363636363633"/>
    <x v="0"/>
    <x v="0"/>
  </r>
  <r>
    <x v="12"/>
    <x v="71"/>
    <n v="0.3"/>
    <x v="0"/>
    <x v="0"/>
  </r>
  <r>
    <x v="12"/>
    <x v="72"/>
    <n v="5.7818181818181822"/>
    <x v="0"/>
    <x v="0"/>
  </r>
  <r>
    <x v="12"/>
    <x v="73"/>
    <n v="3.2"/>
    <x v="0"/>
    <x v="0"/>
  </r>
  <r>
    <x v="12"/>
    <x v="74"/>
    <n v="1.1363636363636365"/>
    <x v="0"/>
    <x v="0"/>
  </r>
  <r>
    <x v="12"/>
    <x v="75"/>
    <n v="4.6363636363636367"/>
    <x v="0"/>
    <x v="0"/>
  </r>
  <r>
    <x v="12"/>
    <x v="76"/>
    <n v="13.063636363636364"/>
    <x v="0"/>
    <x v="0"/>
  </r>
  <r>
    <x v="12"/>
    <x v="59"/>
    <n v="8.5"/>
    <x v="0"/>
    <x v="0"/>
  </r>
  <r>
    <x v="12"/>
    <x v="63"/>
    <n v="0.30909090909090908"/>
    <x v="0"/>
    <x v="0"/>
  </r>
  <r>
    <x v="12"/>
    <x v="64"/>
    <n v="12.236363636363636"/>
    <x v="0"/>
    <x v="0"/>
  </r>
  <r>
    <x v="12"/>
    <x v="65"/>
    <n v="9.0909090909090905E-3"/>
    <x v="0"/>
    <x v="0"/>
  </r>
  <r>
    <x v="12"/>
    <x v="66"/>
    <n v="3.6363636363636362E-2"/>
    <x v="0"/>
    <x v="0"/>
  </r>
  <r>
    <x v="12"/>
    <x v="4"/>
    <n v="0.92727272727272725"/>
    <x v="0"/>
    <x v="0"/>
  </r>
  <r>
    <x v="13"/>
    <x v="77"/>
    <n v="6.524064171122995"/>
    <x v="0"/>
    <x v="0"/>
  </r>
  <r>
    <x v="13"/>
    <x v="78"/>
    <n v="0"/>
    <x v="0"/>
    <x v="0"/>
  </r>
  <r>
    <x v="13"/>
    <x v="79"/>
    <n v="7.3796791443850269"/>
    <x v="0"/>
    <x v="0"/>
  </r>
  <r>
    <x v="13"/>
    <x v="80"/>
    <n v="29.62566844919786"/>
    <x v="0"/>
    <x v="0"/>
  </r>
  <r>
    <x v="13"/>
    <x v="76"/>
    <n v="56.470588235294116"/>
    <x v="0"/>
    <x v="0"/>
  </r>
  <r>
    <x v="14"/>
    <x v="77"/>
    <n v="0.22288261515601784"/>
    <x v="0"/>
    <x v="0"/>
  </r>
  <r>
    <x v="14"/>
    <x v="78"/>
    <n v="1.9316493313521546"/>
    <x v="0"/>
    <x v="0"/>
  </r>
  <r>
    <x v="14"/>
    <x v="79"/>
    <n v="0.89153046062407137"/>
    <x v="0"/>
    <x v="0"/>
  </r>
  <r>
    <x v="14"/>
    <x v="80"/>
    <n v="20.13372956909361"/>
    <x v="0"/>
    <x v="0"/>
  </r>
  <r>
    <x v="14"/>
    <x v="76"/>
    <n v="17.682020802377416"/>
    <x v="0"/>
    <x v="0"/>
  </r>
  <r>
    <x v="14"/>
    <x v="61"/>
    <n v="59.138187221396734"/>
    <x v="0"/>
    <x v="0"/>
  </r>
  <r>
    <x v="14"/>
    <x v="66"/>
    <n v="0"/>
    <x v="0"/>
    <x v="0"/>
  </r>
  <r>
    <x v="10"/>
    <x v="56"/>
    <n v="67.971246006389777"/>
    <x v="1"/>
    <x v="0"/>
  </r>
  <r>
    <x v="10"/>
    <x v="57"/>
    <n v="8.8658146964856233"/>
    <x v="1"/>
    <x v="0"/>
  </r>
  <r>
    <x v="10"/>
    <x v="58"/>
    <n v="11.102236421725239"/>
    <x v="1"/>
    <x v="0"/>
  </r>
  <r>
    <x v="10"/>
    <x v="59"/>
    <n v="0.67891373801916932"/>
    <x v="1"/>
    <x v="0"/>
  </r>
  <r>
    <x v="10"/>
    <x v="60"/>
    <n v="0.2795527156549521"/>
    <x v="1"/>
    <x v="0"/>
  </r>
  <r>
    <x v="10"/>
    <x v="61"/>
    <n v="10.982428115015974"/>
    <x v="1"/>
    <x v="0"/>
  </r>
  <r>
    <x v="10"/>
    <x v="62"/>
    <n v="0.11980830670926518"/>
    <x v="1"/>
    <x v="0"/>
  </r>
  <r>
    <x v="11"/>
    <x v="56"/>
    <n v="67.611821086261983"/>
    <x v="1"/>
    <x v="0"/>
  </r>
  <r>
    <x v="11"/>
    <x v="57"/>
    <n v="8.7460063897763582"/>
    <x v="1"/>
    <x v="0"/>
  </r>
  <r>
    <x v="11"/>
    <x v="58"/>
    <n v="10.982428115015974"/>
    <x v="1"/>
    <x v="0"/>
  </r>
  <r>
    <x v="11"/>
    <x v="59"/>
    <n v="0.67891373801916932"/>
    <x v="1"/>
    <x v="0"/>
  </r>
  <r>
    <x v="11"/>
    <x v="63"/>
    <n v="0.2795527156549521"/>
    <x v="1"/>
    <x v="0"/>
  </r>
  <r>
    <x v="11"/>
    <x v="64"/>
    <n v="10.982428115015974"/>
    <x v="1"/>
    <x v="0"/>
  </r>
  <r>
    <x v="11"/>
    <x v="65"/>
    <n v="0"/>
    <x v="1"/>
    <x v="0"/>
  </r>
  <r>
    <x v="11"/>
    <x v="66"/>
    <n v="0.11980830670926518"/>
    <x v="1"/>
    <x v="0"/>
  </r>
  <r>
    <x v="11"/>
    <x v="4"/>
    <n v="0.59904153354632583"/>
    <x v="1"/>
    <x v="0"/>
  </r>
  <r>
    <x v="12"/>
    <x v="67"/>
    <n v="0.83865814696485619"/>
    <x v="1"/>
    <x v="0"/>
  </r>
  <r>
    <x v="12"/>
    <x v="68"/>
    <n v="6.4297124600638975"/>
    <x v="1"/>
    <x v="0"/>
  </r>
  <r>
    <x v="12"/>
    <x v="69"/>
    <n v="52.156549520766774"/>
    <x v="1"/>
    <x v="0"/>
  </r>
  <r>
    <x v="12"/>
    <x v="70"/>
    <n v="8.1869009584664543"/>
    <x v="1"/>
    <x v="0"/>
  </r>
  <r>
    <x v="12"/>
    <x v="71"/>
    <n v="0.2795527156549521"/>
    <x v="1"/>
    <x v="0"/>
  </r>
  <r>
    <x v="12"/>
    <x v="72"/>
    <n v="4.9121405750798726"/>
    <x v="1"/>
    <x v="0"/>
  </r>
  <r>
    <x v="12"/>
    <x v="73"/>
    <n v="3.5543130990415337"/>
    <x v="1"/>
    <x v="0"/>
  </r>
  <r>
    <x v="12"/>
    <x v="74"/>
    <n v="0.19968051118210864"/>
    <x v="1"/>
    <x v="0"/>
  </r>
  <r>
    <x v="12"/>
    <x v="75"/>
    <n v="4.6325878594249197"/>
    <x v="1"/>
    <x v="0"/>
  </r>
  <r>
    <x v="12"/>
    <x v="76"/>
    <n v="6.1501597444089455"/>
    <x v="1"/>
    <x v="0"/>
  </r>
  <r>
    <x v="12"/>
    <x v="59"/>
    <n v="0.67891373801916932"/>
    <x v="1"/>
    <x v="0"/>
  </r>
  <r>
    <x v="12"/>
    <x v="63"/>
    <n v="0.2795527156549521"/>
    <x v="1"/>
    <x v="0"/>
  </r>
  <r>
    <x v="12"/>
    <x v="64"/>
    <n v="10.982428115015974"/>
    <x v="1"/>
    <x v="0"/>
  </r>
  <r>
    <x v="12"/>
    <x v="65"/>
    <n v="0"/>
    <x v="1"/>
    <x v="0"/>
  </r>
  <r>
    <x v="12"/>
    <x v="66"/>
    <n v="0.11980830670926518"/>
    <x v="1"/>
    <x v="0"/>
  </r>
  <r>
    <x v="12"/>
    <x v="4"/>
    <n v="0.59904153354632583"/>
    <x v="1"/>
    <x v="0"/>
  </r>
  <r>
    <x v="13"/>
    <x v="77"/>
    <n v="0"/>
    <x v="1"/>
    <x v="0"/>
  </r>
  <r>
    <x v="13"/>
    <x v="78"/>
    <n v="0"/>
    <x v="1"/>
    <x v="0"/>
  </r>
  <r>
    <x v="13"/>
    <x v="79"/>
    <n v="5.882352941176471"/>
    <x v="1"/>
    <x v="0"/>
  </r>
  <r>
    <x v="13"/>
    <x v="80"/>
    <n v="35.294117647058826"/>
    <x v="1"/>
    <x v="0"/>
  </r>
  <r>
    <x v="13"/>
    <x v="76"/>
    <n v="58.823529411764703"/>
    <x v="1"/>
    <x v="0"/>
  </r>
  <r>
    <x v="14"/>
    <x v="77"/>
    <n v="0"/>
    <x v="1"/>
    <x v="0"/>
  </r>
  <r>
    <x v="14"/>
    <x v="78"/>
    <n v="0.72727272727272729"/>
    <x v="1"/>
    <x v="0"/>
  </r>
  <r>
    <x v="14"/>
    <x v="79"/>
    <n v="0"/>
    <x v="1"/>
    <x v="0"/>
  </r>
  <r>
    <x v="14"/>
    <x v="80"/>
    <n v="3.6363636363636362"/>
    <x v="1"/>
    <x v="0"/>
  </r>
  <r>
    <x v="14"/>
    <x v="76"/>
    <n v="3.6363636363636362"/>
    <x v="1"/>
    <x v="0"/>
  </r>
  <r>
    <x v="14"/>
    <x v="61"/>
    <n v="92"/>
    <x v="1"/>
    <x v="0"/>
  </r>
  <r>
    <x v="14"/>
    <x v="66"/>
    <n v="0"/>
    <x v="1"/>
    <x v="0"/>
  </r>
  <r>
    <x v="10"/>
    <x v="56"/>
    <n v="36.518156064898271"/>
    <x v="2"/>
    <x v="0"/>
  </r>
  <r>
    <x v="10"/>
    <x v="57"/>
    <n v="8.3955704352304927"/>
    <x v="2"/>
    <x v="0"/>
  </r>
  <r>
    <x v="10"/>
    <x v="58"/>
    <n v="18.001545197012618"/>
    <x v="2"/>
    <x v="0"/>
  </r>
  <r>
    <x v="10"/>
    <x v="59"/>
    <n v="20.42235385011589"/>
    <x v="2"/>
    <x v="0"/>
  </r>
  <r>
    <x v="10"/>
    <x v="60"/>
    <n v="7.7259850630955446E-2"/>
    <x v="2"/>
    <x v="0"/>
  </r>
  <r>
    <x v="10"/>
    <x v="61"/>
    <n v="16.585114602111769"/>
    <x v="2"/>
    <x v="0"/>
  </r>
  <r>
    <x v="10"/>
    <x v="62"/>
    <n v="0"/>
    <x v="2"/>
    <x v="0"/>
  </r>
  <r>
    <x v="11"/>
    <x v="56"/>
    <n v="36.46664949781097"/>
    <x v="2"/>
    <x v="0"/>
  </r>
  <r>
    <x v="11"/>
    <x v="57"/>
    <n v="8.3183105845995371"/>
    <x v="2"/>
    <x v="0"/>
  </r>
  <r>
    <x v="11"/>
    <x v="58"/>
    <n v="17.847025495750707"/>
    <x v="2"/>
    <x v="0"/>
  </r>
  <r>
    <x v="11"/>
    <x v="59"/>
    <n v="20.087561164048417"/>
    <x v="2"/>
    <x v="0"/>
  </r>
  <r>
    <x v="11"/>
    <x v="63"/>
    <n v="7.7259850630955446E-2"/>
    <x v="2"/>
    <x v="0"/>
  </r>
  <r>
    <x v="11"/>
    <x v="64"/>
    <n v="16.585114602111769"/>
    <x v="2"/>
    <x v="0"/>
  </r>
  <r>
    <x v="11"/>
    <x v="65"/>
    <n v="0"/>
    <x v="2"/>
    <x v="0"/>
  </r>
  <r>
    <x v="11"/>
    <x v="66"/>
    <n v="0"/>
    <x v="2"/>
    <x v="0"/>
  </r>
  <r>
    <x v="11"/>
    <x v="4"/>
    <n v="0.61807880504764356"/>
    <x v="2"/>
    <x v="0"/>
  </r>
  <r>
    <x v="12"/>
    <x v="67"/>
    <n v="0.10301313417460727"/>
    <x v="2"/>
    <x v="0"/>
  </r>
  <r>
    <x v="12"/>
    <x v="68"/>
    <n v="2.6010816379088335"/>
    <x v="2"/>
    <x v="0"/>
  </r>
  <r>
    <x v="12"/>
    <x v="69"/>
    <n v="29.178470254957507"/>
    <x v="2"/>
    <x v="0"/>
  </r>
  <r>
    <x v="12"/>
    <x v="70"/>
    <n v="4.5840844707700228"/>
    <x v="2"/>
    <x v="0"/>
  </r>
  <r>
    <x v="12"/>
    <x v="71"/>
    <n v="0.10301313417460727"/>
    <x v="2"/>
    <x v="0"/>
  </r>
  <r>
    <x v="12"/>
    <x v="72"/>
    <n v="5.6142158125160959"/>
    <x v="2"/>
    <x v="0"/>
  </r>
  <r>
    <x v="12"/>
    <x v="73"/>
    <n v="2.6010816379088335"/>
    <x v="2"/>
    <x v="0"/>
  </r>
  <r>
    <x v="12"/>
    <x v="74"/>
    <n v="1.4421838784445016"/>
    <x v="2"/>
    <x v="0"/>
  </r>
  <r>
    <x v="12"/>
    <x v="75"/>
    <n v="4.506824620139068"/>
    <x v="2"/>
    <x v="0"/>
  </r>
  <r>
    <x v="12"/>
    <x v="76"/>
    <n v="11.898016997167138"/>
    <x v="2"/>
    <x v="0"/>
  </r>
  <r>
    <x v="12"/>
    <x v="59"/>
    <n v="20.087561164048417"/>
    <x v="2"/>
    <x v="0"/>
  </r>
  <r>
    <x v="12"/>
    <x v="63"/>
    <n v="7.7259850630955446E-2"/>
    <x v="2"/>
    <x v="0"/>
  </r>
  <r>
    <x v="12"/>
    <x v="64"/>
    <n v="16.585114602111769"/>
    <x v="2"/>
    <x v="0"/>
  </r>
  <r>
    <x v="12"/>
    <x v="65"/>
    <n v="0"/>
    <x v="2"/>
    <x v="0"/>
  </r>
  <r>
    <x v="12"/>
    <x v="66"/>
    <n v="0"/>
    <x v="2"/>
    <x v="0"/>
  </r>
  <r>
    <x v="12"/>
    <x v="4"/>
    <n v="0.61807880504764356"/>
    <x v="2"/>
    <x v="0"/>
  </r>
  <r>
    <x v="13"/>
    <x v="77"/>
    <n v="7.3076923076923075"/>
    <x v="2"/>
    <x v="0"/>
  </r>
  <r>
    <x v="13"/>
    <x v="78"/>
    <n v="0"/>
    <x v="2"/>
    <x v="0"/>
  </r>
  <r>
    <x v="13"/>
    <x v="79"/>
    <n v="6.9230769230769234"/>
    <x v="2"/>
    <x v="0"/>
  </r>
  <r>
    <x v="13"/>
    <x v="80"/>
    <n v="30.128205128205128"/>
    <x v="2"/>
    <x v="0"/>
  </r>
  <r>
    <x v="13"/>
    <x v="76"/>
    <n v="55.641025641025642"/>
    <x v="2"/>
    <x v="0"/>
  </r>
  <r>
    <x v="14"/>
    <x v="77"/>
    <n v="0.46583850931677018"/>
    <x v="2"/>
    <x v="0"/>
  </r>
  <r>
    <x v="14"/>
    <x v="78"/>
    <n v="2.4844720496894408"/>
    <x v="2"/>
    <x v="0"/>
  </r>
  <r>
    <x v="14"/>
    <x v="79"/>
    <n v="1.0869565217391304"/>
    <x v="2"/>
    <x v="0"/>
  </r>
  <r>
    <x v="14"/>
    <x v="80"/>
    <n v="30.745341614906831"/>
    <x v="2"/>
    <x v="0"/>
  </r>
  <r>
    <x v="14"/>
    <x v="76"/>
    <n v="24.689440993788821"/>
    <x v="2"/>
    <x v="0"/>
  </r>
  <r>
    <x v="14"/>
    <x v="61"/>
    <n v="40.527950310559007"/>
    <x v="2"/>
    <x v="0"/>
  </r>
  <r>
    <x v="14"/>
    <x v="66"/>
    <n v="0"/>
    <x v="2"/>
    <x v="0"/>
  </r>
  <r>
    <x v="10"/>
    <x v="56"/>
    <n v="67.45315752949341"/>
    <x v="3"/>
    <x v="0"/>
  </r>
  <r>
    <x v="10"/>
    <x v="57"/>
    <n v="8.7439278278972932"/>
    <x v="3"/>
    <x v="0"/>
  </r>
  <r>
    <x v="10"/>
    <x v="58"/>
    <n v="10.478834142956281"/>
    <x v="3"/>
    <x v="0"/>
  </r>
  <r>
    <x v="10"/>
    <x v="59"/>
    <n v="0.90215128383067311"/>
    <x v="3"/>
    <x v="0"/>
  </r>
  <r>
    <x v="10"/>
    <x v="60"/>
    <n v="1.31852879944483"/>
    <x v="3"/>
    <x v="0"/>
  </r>
  <r>
    <x v="10"/>
    <x v="61"/>
    <n v="11.034004163775156"/>
    <x v="3"/>
    <x v="0"/>
  </r>
  <r>
    <x v="10"/>
    <x v="62"/>
    <n v="6.9396252602359473E-2"/>
    <x v="3"/>
    <x v="0"/>
  </r>
  <r>
    <x v="11"/>
    <x v="56"/>
    <n v="67.314365024288691"/>
    <x v="3"/>
    <x v="0"/>
  </r>
  <r>
    <x v="11"/>
    <x v="57"/>
    <n v="8.4663428174878561"/>
    <x v="3"/>
    <x v="0"/>
  </r>
  <r>
    <x v="11"/>
    <x v="58"/>
    <n v="10.270645385149201"/>
    <x v="3"/>
    <x v="0"/>
  </r>
  <r>
    <x v="11"/>
    <x v="59"/>
    <n v="0.90215128383067311"/>
    <x v="3"/>
    <x v="0"/>
  </r>
  <r>
    <x v="11"/>
    <x v="63"/>
    <n v="1.3879250520471895"/>
    <x v="3"/>
    <x v="0"/>
  </r>
  <r>
    <x v="11"/>
    <x v="64"/>
    <n v="11.034004163775156"/>
    <x v="3"/>
    <x v="0"/>
  </r>
  <r>
    <x v="11"/>
    <x v="65"/>
    <n v="0"/>
    <x v="3"/>
    <x v="0"/>
  </r>
  <r>
    <x v="11"/>
    <x v="66"/>
    <n v="6.9396252602359473E-2"/>
    <x v="3"/>
    <x v="0"/>
  </r>
  <r>
    <x v="11"/>
    <x v="4"/>
    <n v="0.55517002081887579"/>
    <x v="3"/>
    <x v="0"/>
  </r>
  <r>
    <x v="12"/>
    <x v="67"/>
    <n v="0.41637751561415681"/>
    <x v="3"/>
    <x v="0"/>
  </r>
  <r>
    <x v="12"/>
    <x v="68"/>
    <n v="8.6051353226925738"/>
    <x v="3"/>
    <x v="0"/>
  </r>
  <r>
    <x v="12"/>
    <x v="69"/>
    <n v="50.520471894517698"/>
    <x v="3"/>
    <x v="0"/>
  </r>
  <r>
    <x v="12"/>
    <x v="70"/>
    <n v="7.7723802914642608"/>
    <x v="3"/>
    <x v="0"/>
  </r>
  <r>
    <x v="12"/>
    <x v="71"/>
    <n v="0.69396252602359476"/>
    <x v="3"/>
    <x v="0"/>
  </r>
  <r>
    <x v="12"/>
    <x v="72"/>
    <n v="4.0943789035392086"/>
    <x v="3"/>
    <x v="0"/>
  </r>
  <r>
    <x v="12"/>
    <x v="73"/>
    <n v="3.6780013879250522"/>
    <x v="3"/>
    <x v="0"/>
  </r>
  <r>
    <x v="12"/>
    <x v="74"/>
    <n v="6.9396252602359473E-2"/>
    <x v="3"/>
    <x v="0"/>
  </r>
  <r>
    <x v="12"/>
    <x v="75"/>
    <n v="1.6655100624566272"/>
    <x v="3"/>
    <x v="0"/>
  </r>
  <r>
    <x v="12"/>
    <x v="76"/>
    <n v="8.5357390700902158"/>
    <x v="3"/>
    <x v="0"/>
  </r>
  <r>
    <x v="12"/>
    <x v="59"/>
    <n v="0.90215128383067311"/>
    <x v="3"/>
    <x v="0"/>
  </r>
  <r>
    <x v="12"/>
    <x v="63"/>
    <n v="1.3879250520471895"/>
    <x v="3"/>
    <x v="0"/>
  </r>
  <r>
    <x v="12"/>
    <x v="64"/>
    <n v="11.034004163775156"/>
    <x v="3"/>
    <x v="0"/>
  </r>
  <r>
    <x v="12"/>
    <x v="65"/>
    <n v="0"/>
    <x v="3"/>
    <x v="0"/>
  </r>
  <r>
    <x v="12"/>
    <x v="66"/>
    <n v="6.9396252602359473E-2"/>
    <x v="3"/>
    <x v="0"/>
  </r>
  <r>
    <x v="12"/>
    <x v="4"/>
    <n v="0.55517002081887579"/>
    <x v="3"/>
    <x v="0"/>
  </r>
  <r>
    <x v="13"/>
    <x v="77"/>
    <n v="0"/>
    <x v="3"/>
    <x v="0"/>
  </r>
  <r>
    <x v="13"/>
    <x v="78"/>
    <n v="0"/>
    <x v="3"/>
    <x v="0"/>
  </r>
  <r>
    <x v="13"/>
    <x v="79"/>
    <n v="23.076923076923077"/>
    <x v="3"/>
    <x v="0"/>
  </r>
  <r>
    <x v="13"/>
    <x v="80"/>
    <n v="30.76923076923077"/>
    <x v="3"/>
    <x v="0"/>
  </r>
  <r>
    <x v="13"/>
    <x v="76"/>
    <n v="46.153846153846153"/>
    <x v="3"/>
    <x v="0"/>
  </r>
  <r>
    <x v="14"/>
    <x v="77"/>
    <n v="0"/>
    <x v="3"/>
    <x v="0"/>
  </r>
  <r>
    <x v="14"/>
    <x v="78"/>
    <n v="0.62893081761006286"/>
    <x v="3"/>
    <x v="0"/>
  </r>
  <r>
    <x v="14"/>
    <x v="79"/>
    <n v="0.62893081761006286"/>
    <x v="3"/>
    <x v="0"/>
  </r>
  <r>
    <x v="14"/>
    <x v="80"/>
    <n v="11.320754716981131"/>
    <x v="3"/>
    <x v="0"/>
  </r>
  <r>
    <x v="14"/>
    <x v="76"/>
    <n v="10.062893081761006"/>
    <x v="3"/>
    <x v="0"/>
  </r>
  <r>
    <x v="14"/>
    <x v="61"/>
    <n v="77.35849056603773"/>
    <x v="3"/>
    <x v="0"/>
  </r>
  <r>
    <x v="14"/>
    <x v="66"/>
    <n v="0"/>
    <x v="3"/>
    <x v="0"/>
  </r>
  <r>
    <x v="10"/>
    <x v="56"/>
    <n v="20.483005366726296"/>
    <x v="4"/>
    <x v="0"/>
  </r>
  <r>
    <x v="10"/>
    <x v="57"/>
    <n v="15.205724508050089"/>
    <x v="4"/>
    <x v="0"/>
  </r>
  <r>
    <x v="10"/>
    <x v="58"/>
    <n v="57.781753130590339"/>
    <x v="4"/>
    <x v="0"/>
  </r>
  <r>
    <x v="10"/>
    <x v="59"/>
    <n v="2.5939177101967799"/>
    <x v="4"/>
    <x v="0"/>
  </r>
  <r>
    <x v="10"/>
    <x v="60"/>
    <n v="0"/>
    <x v="4"/>
    <x v="0"/>
  </r>
  <r>
    <x v="10"/>
    <x v="61"/>
    <n v="3.9355992844364938"/>
    <x v="4"/>
    <x v="0"/>
  </r>
  <r>
    <x v="10"/>
    <x v="62"/>
    <n v="0"/>
    <x v="4"/>
    <x v="0"/>
  </r>
  <r>
    <x v="11"/>
    <x v="56"/>
    <n v="20.035778175313059"/>
    <x v="4"/>
    <x v="0"/>
  </r>
  <r>
    <x v="11"/>
    <x v="57"/>
    <n v="14.937388193202146"/>
    <x v="4"/>
    <x v="0"/>
  </r>
  <r>
    <x v="11"/>
    <x v="58"/>
    <n v="57.245080500894453"/>
    <x v="4"/>
    <x v="0"/>
  </r>
  <r>
    <x v="11"/>
    <x v="59"/>
    <n v="2.4150268336314848"/>
    <x v="4"/>
    <x v="0"/>
  </r>
  <r>
    <x v="11"/>
    <x v="63"/>
    <n v="0"/>
    <x v="4"/>
    <x v="0"/>
  </r>
  <r>
    <x v="11"/>
    <x v="64"/>
    <n v="3.9355992844364938"/>
    <x v="4"/>
    <x v="0"/>
  </r>
  <r>
    <x v="11"/>
    <x v="65"/>
    <n v="0"/>
    <x v="4"/>
    <x v="0"/>
  </r>
  <r>
    <x v="11"/>
    <x v="66"/>
    <n v="0"/>
    <x v="4"/>
    <x v="0"/>
  </r>
  <r>
    <x v="11"/>
    <x v="4"/>
    <n v="1.4311270125223614"/>
    <x v="4"/>
    <x v="0"/>
  </r>
  <r>
    <x v="12"/>
    <x v="67"/>
    <n v="0.62611806797853309"/>
    <x v="4"/>
    <x v="0"/>
  </r>
  <r>
    <x v="12"/>
    <x v="68"/>
    <n v="3.3094812164579608"/>
    <x v="4"/>
    <x v="0"/>
  </r>
  <r>
    <x v="12"/>
    <x v="69"/>
    <n v="14.132379248658319"/>
    <x v="4"/>
    <x v="0"/>
  </r>
  <r>
    <x v="12"/>
    <x v="70"/>
    <n v="1.9677996422182469"/>
    <x v="4"/>
    <x v="0"/>
  </r>
  <r>
    <x v="12"/>
    <x v="71"/>
    <n v="0.62611806797853309"/>
    <x v="4"/>
    <x v="0"/>
  </r>
  <r>
    <x v="12"/>
    <x v="72"/>
    <n v="11.359570661896242"/>
    <x v="4"/>
    <x v="0"/>
  </r>
  <r>
    <x v="12"/>
    <x v="73"/>
    <n v="2.9516994633273703"/>
    <x v="4"/>
    <x v="0"/>
  </r>
  <r>
    <x v="12"/>
    <x v="74"/>
    <n v="4.6511627906976747"/>
    <x v="4"/>
    <x v="0"/>
  </r>
  <r>
    <x v="12"/>
    <x v="75"/>
    <n v="12.61180679785331"/>
    <x v="4"/>
    <x v="0"/>
  </r>
  <r>
    <x v="12"/>
    <x v="76"/>
    <n v="39.982110912343472"/>
    <x v="4"/>
    <x v="0"/>
  </r>
  <r>
    <x v="12"/>
    <x v="59"/>
    <n v="2.4150268336314848"/>
    <x v="4"/>
    <x v="0"/>
  </r>
  <r>
    <x v="12"/>
    <x v="63"/>
    <n v="0"/>
    <x v="4"/>
    <x v="0"/>
  </r>
  <r>
    <x v="12"/>
    <x v="64"/>
    <n v="3.9355992844364938"/>
    <x v="4"/>
    <x v="0"/>
  </r>
  <r>
    <x v="12"/>
    <x v="65"/>
    <n v="0"/>
    <x v="4"/>
    <x v="0"/>
  </r>
  <r>
    <x v="12"/>
    <x v="66"/>
    <n v="0"/>
    <x v="4"/>
    <x v="0"/>
  </r>
  <r>
    <x v="12"/>
    <x v="4"/>
    <n v="1.4311270125223614"/>
    <x v="4"/>
    <x v="0"/>
  </r>
  <r>
    <x v="13"/>
    <x v="77"/>
    <n v="0"/>
    <x v="4"/>
    <x v="0"/>
  </r>
  <r>
    <x v="13"/>
    <x v="78"/>
    <n v="0"/>
    <x v="4"/>
    <x v="0"/>
  </r>
  <r>
    <x v="13"/>
    <x v="79"/>
    <n v="3.7037037037037037"/>
    <x v="4"/>
    <x v="0"/>
  </r>
  <r>
    <x v="13"/>
    <x v="80"/>
    <n v="22.222222222222221"/>
    <x v="4"/>
    <x v="0"/>
  </r>
  <r>
    <x v="13"/>
    <x v="76"/>
    <n v="74.074074074074076"/>
    <x v="4"/>
    <x v="0"/>
  </r>
  <r>
    <x v="14"/>
    <x v="77"/>
    <n v="0"/>
    <x v="4"/>
    <x v="0"/>
  </r>
  <r>
    <x v="14"/>
    <x v="78"/>
    <n v="0"/>
    <x v="4"/>
    <x v="0"/>
  </r>
  <r>
    <x v="14"/>
    <x v="79"/>
    <n v="0"/>
    <x v="4"/>
    <x v="0"/>
  </r>
  <r>
    <x v="14"/>
    <x v="80"/>
    <n v="27.272727272727273"/>
    <x v="4"/>
    <x v="0"/>
  </r>
  <r>
    <x v="14"/>
    <x v="76"/>
    <n v="18.181818181818183"/>
    <x v="4"/>
    <x v="0"/>
  </r>
  <r>
    <x v="14"/>
    <x v="61"/>
    <n v="54.545454545454547"/>
    <x v="4"/>
    <x v="0"/>
  </r>
  <r>
    <x v="14"/>
    <x v="66"/>
    <n v="0"/>
    <x v="4"/>
    <x v="0"/>
  </r>
  <r>
    <x v="10"/>
    <x v="56"/>
    <n v="17.328519855595669"/>
    <x v="5"/>
    <x v="0"/>
  </r>
  <r>
    <x v="10"/>
    <x v="57"/>
    <n v="10.830324909747292"/>
    <x v="5"/>
    <x v="0"/>
  </r>
  <r>
    <x v="10"/>
    <x v="58"/>
    <n v="63.176895306859208"/>
    <x v="5"/>
    <x v="0"/>
  </r>
  <r>
    <x v="10"/>
    <x v="59"/>
    <n v="3.6101083032490973"/>
    <x v="5"/>
    <x v="0"/>
  </r>
  <r>
    <x v="10"/>
    <x v="60"/>
    <n v="0"/>
    <x v="5"/>
    <x v="0"/>
  </r>
  <r>
    <x v="10"/>
    <x v="61"/>
    <n v="5.0541516245487363"/>
    <x v="5"/>
    <x v="0"/>
  </r>
  <r>
    <x v="10"/>
    <x v="62"/>
    <n v="0"/>
    <x v="5"/>
    <x v="0"/>
  </r>
  <r>
    <x v="11"/>
    <x v="56"/>
    <n v="16.967509025270758"/>
    <x v="5"/>
    <x v="0"/>
  </r>
  <r>
    <x v="11"/>
    <x v="57"/>
    <n v="10.830324909747292"/>
    <x v="5"/>
    <x v="0"/>
  </r>
  <r>
    <x v="11"/>
    <x v="58"/>
    <n v="62.815884476534293"/>
    <x v="5"/>
    <x v="0"/>
  </r>
  <r>
    <x v="11"/>
    <x v="59"/>
    <n v="3.6101083032490973"/>
    <x v="5"/>
    <x v="0"/>
  </r>
  <r>
    <x v="11"/>
    <x v="63"/>
    <n v="0"/>
    <x v="5"/>
    <x v="0"/>
  </r>
  <r>
    <x v="11"/>
    <x v="64"/>
    <n v="5.0541516245487363"/>
    <x v="5"/>
    <x v="0"/>
  </r>
  <r>
    <x v="11"/>
    <x v="65"/>
    <n v="0"/>
    <x v="5"/>
    <x v="0"/>
  </r>
  <r>
    <x v="11"/>
    <x v="66"/>
    <n v="0"/>
    <x v="5"/>
    <x v="0"/>
  </r>
  <r>
    <x v="11"/>
    <x v="4"/>
    <n v="0.72202166064981954"/>
    <x v="5"/>
    <x v="0"/>
  </r>
  <r>
    <x v="12"/>
    <x v="67"/>
    <n v="0"/>
    <x v="5"/>
    <x v="0"/>
  </r>
  <r>
    <x v="12"/>
    <x v="68"/>
    <n v="1.4440433212996391"/>
    <x v="5"/>
    <x v="0"/>
  </r>
  <r>
    <x v="12"/>
    <x v="69"/>
    <n v="12.635379061371841"/>
    <x v="5"/>
    <x v="0"/>
  </r>
  <r>
    <x v="12"/>
    <x v="70"/>
    <n v="2.8880866425992782"/>
    <x v="5"/>
    <x v="0"/>
  </r>
  <r>
    <x v="12"/>
    <x v="71"/>
    <n v="1.0830324909747293"/>
    <x v="5"/>
    <x v="0"/>
  </r>
  <r>
    <x v="12"/>
    <x v="72"/>
    <n v="7.581227436823105"/>
    <x v="5"/>
    <x v="0"/>
  </r>
  <r>
    <x v="12"/>
    <x v="73"/>
    <n v="2.1660649819494586"/>
    <x v="5"/>
    <x v="0"/>
  </r>
  <r>
    <x v="12"/>
    <x v="74"/>
    <n v="4.3321299638989172"/>
    <x v="5"/>
    <x v="0"/>
  </r>
  <r>
    <x v="12"/>
    <x v="75"/>
    <n v="12.996389891696751"/>
    <x v="5"/>
    <x v="0"/>
  </r>
  <r>
    <x v="12"/>
    <x v="76"/>
    <n v="45.487364620938628"/>
    <x v="5"/>
    <x v="0"/>
  </r>
  <r>
    <x v="12"/>
    <x v="59"/>
    <n v="3.6101083032490973"/>
    <x v="5"/>
    <x v="0"/>
  </r>
  <r>
    <x v="12"/>
    <x v="63"/>
    <n v="0"/>
    <x v="5"/>
    <x v="0"/>
  </r>
  <r>
    <x v="12"/>
    <x v="64"/>
    <n v="5.0541516245487363"/>
    <x v="5"/>
    <x v="0"/>
  </r>
  <r>
    <x v="12"/>
    <x v="65"/>
    <n v="0"/>
    <x v="5"/>
    <x v="0"/>
  </r>
  <r>
    <x v="12"/>
    <x v="66"/>
    <n v="0"/>
    <x v="5"/>
    <x v="0"/>
  </r>
  <r>
    <x v="12"/>
    <x v="4"/>
    <n v="0.72202166064981954"/>
    <x v="5"/>
    <x v="0"/>
  </r>
  <r>
    <x v="13"/>
    <x v="77"/>
    <n v="0"/>
    <x v="5"/>
    <x v="0"/>
  </r>
  <r>
    <x v="13"/>
    <x v="78"/>
    <n v="0"/>
    <x v="5"/>
    <x v="0"/>
  </r>
  <r>
    <x v="13"/>
    <x v="79"/>
    <n v="0"/>
    <x v="5"/>
    <x v="0"/>
  </r>
  <r>
    <x v="13"/>
    <x v="80"/>
    <n v="20"/>
    <x v="5"/>
    <x v="0"/>
  </r>
  <r>
    <x v="13"/>
    <x v="76"/>
    <n v="80"/>
    <x v="5"/>
    <x v="0"/>
  </r>
  <r>
    <x v="14"/>
    <x v="77"/>
    <n v="0"/>
    <x v="5"/>
    <x v="0"/>
  </r>
  <r>
    <x v="14"/>
    <x v="78"/>
    <n v="0"/>
    <x v="5"/>
    <x v="0"/>
  </r>
  <r>
    <x v="14"/>
    <x v="79"/>
    <n v="0"/>
    <x v="5"/>
    <x v="0"/>
  </r>
  <r>
    <x v="14"/>
    <x v="80"/>
    <n v="35.714285714285715"/>
    <x v="5"/>
    <x v="0"/>
  </r>
  <r>
    <x v="14"/>
    <x v="76"/>
    <n v="14.285714285714286"/>
    <x v="5"/>
    <x v="0"/>
  </r>
  <r>
    <x v="14"/>
    <x v="61"/>
    <n v="50"/>
    <x v="5"/>
    <x v="0"/>
  </r>
  <r>
    <x v="14"/>
    <x v="66"/>
    <n v="0"/>
    <x v="5"/>
    <x v="0"/>
  </r>
  <r>
    <x v="10"/>
    <x v="56"/>
    <n v="21.145374449339208"/>
    <x v="6"/>
    <x v="0"/>
  </r>
  <r>
    <x v="10"/>
    <x v="57"/>
    <n v="11.013215859030836"/>
    <x v="6"/>
    <x v="0"/>
  </r>
  <r>
    <x v="10"/>
    <x v="58"/>
    <n v="59.030837004405285"/>
    <x v="6"/>
    <x v="0"/>
  </r>
  <r>
    <x v="10"/>
    <x v="59"/>
    <n v="3.9647577092511015"/>
    <x v="6"/>
    <x v="0"/>
  </r>
  <r>
    <x v="10"/>
    <x v="60"/>
    <n v="0"/>
    <x v="6"/>
    <x v="0"/>
  </r>
  <r>
    <x v="10"/>
    <x v="61"/>
    <n v="4.8458149779735686"/>
    <x v="6"/>
    <x v="0"/>
  </r>
  <r>
    <x v="10"/>
    <x v="62"/>
    <n v="0"/>
    <x v="6"/>
    <x v="0"/>
  </r>
  <r>
    <x v="11"/>
    <x v="56"/>
    <n v="21.145374449339208"/>
    <x v="6"/>
    <x v="0"/>
  </r>
  <r>
    <x v="11"/>
    <x v="57"/>
    <n v="10.13215859030837"/>
    <x v="6"/>
    <x v="0"/>
  </r>
  <r>
    <x v="11"/>
    <x v="58"/>
    <n v="58.14977973568282"/>
    <x v="6"/>
    <x v="0"/>
  </r>
  <r>
    <x v="11"/>
    <x v="59"/>
    <n v="3.0837004405286343"/>
    <x v="6"/>
    <x v="0"/>
  </r>
  <r>
    <x v="11"/>
    <x v="63"/>
    <n v="0"/>
    <x v="6"/>
    <x v="0"/>
  </r>
  <r>
    <x v="11"/>
    <x v="64"/>
    <n v="4.8458149779735686"/>
    <x v="6"/>
    <x v="0"/>
  </r>
  <r>
    <x v="11"/>
    <x v="65"/>
    <n v="0"/>
    <x v="6"/>
    <x v="0"/>
  </r>
  <r>
    <x v="11"/>
    <x v="66"/>
    <n v="0"/>
    <x v="6"/>
    <x v="0"/>
  </r>
  <r>
    <x v="11"/>
    <x v="4"/>
    <n v="2.643171806167401"/>
    <x v="6"/>
    <x v="0"/>
  </r>
  <r>
    <x v="12"/>
    <x v="67"/>
    <n v="0.88105726872246692"/>
    <x v="6"/>
    <x v="0"/>
  </r>
  <r>
    <x v="12"/>
    <x v="68"/>
    <n v="3.9647577092511015"/>
    <x v="6"/>
    <x v="0"/>
  </r>
  <r>
    <x v="12"/>
    <x v="69"/>
    <n v="14.096916299559471"/>
    <x v="6"/>
    <x v="0"/>
  </r>
  <r>
    <x v="12"/>
    <x v="70"/>
    <n v="2.2026431718061672"/>
    <x v="6"/>
    <x v="0"/>
  </r>
  <r>
    <x v="12"/>
    <x v="71"/>
    <n v="0"/>
    <x v="6"/>
    <x v="0"/>
  </r>
  <r>
    <x v="12"/>
    <x v="72"/>
    <n v="6.607929515418502"/>
    <x v="6"/>
    <x v="0"/>
  </r>
  <r>
    <x v="12"/>
    <x v="73"/>
    <n v="3.5242290748898677"/>
    <x v="6"/>
    <x v="0"/>
  </r>
  <r>
    <x v="12"/>
    <x v="74"/>
    <n v="4.8458149779735686"/>
    <x v="6"/>
    <x v="0"/>
  </r>
  <r>
    <x v="12"/>
    <x v="75"/>
    <n v="13.656387665198238"/>
    <x v="6"/>
    <x v="0"/>
  </r>
  <r>
    <x v="12"/>
    <x v="76"/>
    <n v="39.647577092511014"/>
    <x v="6"/>
    <x v="0"/>
  </r>
  <r>
    <x v="12"/>
    <x v="59"/>
    <n v="3.0837004405286343"/>
    <x v="6"/>
    <x v="0"/>
  </r>
  <r>
    <x v="12"/>
    <x v="63"/>
    <n v="0"/>
    <x v="6"/>
    <x v="0"/>
  </r>
  <r>
    <x v="12"/>
    <x v="64"/>
    <n v="4.8458149779735686"/>
    <x v="6"/>
    <x v="0"/>
  </r>
  <r>
    <x v="12"/>
    <x v="65"/>
    <n v="0"/>
    <x v="6"/>
    <x v="0"/>
  </r>
  <r>
    <x v="12"/>
    <x v="66"/>
    <n v="0"/>
    <x v="6"/>
    <x v="0"/>
  </r>
  <r>
    <x v="12"/>
    <x v="4"/>
    <n v="2.643171806167401"/>
    <x v="6"/>
    <x v="0"/>
  </r>
  <r>
    <x v="13"/>
    <x v="77"/>
    <n v="0"/>
    <x v="6"/>
    <x v="0"/>
  </r>
  <r>
    <x v="13"/>
    <x v="78"/>
    <n v="0"/>
    <x v="6"/>
    <x v="0"/>
  </r>
  <r>
    <x v="13"/>
    <x v="79"/>
    <n v="14.285714285714286"/>
    <x v="6"/>
    <x v="0"/>
  </r>
  <r>
    <x v="13"/>
    <x v="80"/>
    <n v="14.285714285714286"/>
    <x v="6"/>
    <x v="0"/>
  </r>
  <r>
    <x v="13"/>
    <x v="76"/>
    <n v="71.428571428571431"/>
    <x v="6"/>
    <x v="0"/>
  </r>
  <r>
    <x v="14"/>
    <x v="77"/>
    <n v="0"/>
    <x v="6"/>
    <x v="0"/>
  </r>
  <r>
    <x v="14"/>
    <x v="78"/>
    <n v="0"/>
    <x v="6"/>
    <x v="0"/>
  </r>
  <r>
    <x v="14"/>
    <x v="79"/>
    <n v="0"/>
    <x v="6"/>
    <x v="0"/>
  </r>
  <r>
    <x v="14"/>
    <x v="80"/>
    <n v="27.272727272727273"/>
    <x v="6"/>
    <x v="0"/>
  </r>
  <r>
    <x v="14"/>
    <x v="76"/>
    <n v="9.0909090909090917"/>
    <x v="6"/>
    <x v="0"/>
  </r>
  <r>
    <x v="14"/>
    <x v="61"/>
    <n v="63.636363636363633"/>
    <x v="6"/>
    <x v="0"/>
  </r>
  <r>
    <x v="14"/>
    <x v="66"/>
    <n v="0"/>
    <x v="6"/>
    <x v="0"/>
  </r>
  <r>
    <x v="10"/>
    <x v="56"/>
    <n v="23.100303951367781"/>
    <x v="7"/>
    <x v="0"/>
  </r>
  <r>
    <x v="10"/>
    <x v="57"/>
    <n v="21.276595744680851"/>
    <x v="7"/>
    <x v="0"/>
  </r>
  <r>
    <x v="10"/>
    <x v="58"/>
    <n v="49.848024316109424"/>
    <x v="7"/>
    <x v="0"/>
  </r>
  <r>
    <x v="10"/>
    <x v="59"/>
    <n v="1.8237082066869301"/>
    <x v="7"/>
    <x v="0"/>
  </r>
  <r>
    <x v="10"/>
    <x v="60"/>
    <n v="0"/>
    <x v="7"/>
    <x v="0"/>
  </r>
  <r>
    <x v="10"/>
    <x v="61"/>
    <n v="3.9513677811550152"/>
    <x v="7"/>
    <x v="0"/>
  </r>
  <r>
    <x v="10"/>
    <x v="62"/>
    <n v="0"/>
    <x v="7"/>
    <x v="0"/>
  </r>
  <r>
    <x v="11"/>
    <x v="56"/>
    <n v="23.100303951367781"/>
    <x v="7"/>
    <x v="0"/>
  </r>
  <r>
    <x v="11"/>
    <x v="57"/>
    <n v="21.276595744680851"/>
    <x v="7"/>
    <x v="0"/>
  </r>
  <r>
    <x v="11"/>
    <x v="58"/>
    <n v="49.848024316109424"/>
    <x v="7"/>
    <x v="0"/>
  </r>
  <r>
    <x v="11"/>
    <x v="59"/>
    <n v="1.8237082066869301"/>
    <x v="7"/>
    <x v="0"/>
  </r>
  <r>
    <x v="11"/>
    <x v="63"/>
    <n v="0"/>
    <x v="7"/>
    <x v="0"/>
  </r>
  <r>
    <x v="11"/>
    <x v="64"/>
    <n v="3.9513677811550152"/>
    <x v="7"/>
    <x v="0"/>
  </r>
  <r>
    <x v="11"/>
    <x v="65"/>
    <n v="0"/>
    <x v="7"/>
    <x v="0"/>
  </r>
  <r>
    <x v="11"/>
    <x v="66"/>
    <n v="0"/>
    <x v="7"/>
    <x v="0"/>
  </r>
  <r>
    <x v="11"/>
    <x v="4"/>
    <n v="0"/>
    <x v="7"/>
    <x v="0"/>
  </r>
  <r>
    <x v="12"/>
    <x v="67"/>
    <n v="0.91185410334346506"/>
    <x v="7"/>
    <x v="0"/>
  </r>
  <r>
    <x v="12"/>
    <x v="68"/>
    <n v="3.3434650455927053"/>
    <x v="7"/>
    <x v="0"/>
  </r>
  <r>
    <x v="12"/>
    <x v="69"/>
    <n v="17.62917933130699"/>
    <x v="7"/>
    <x v="0"/>
  </r>
  <r>
    <x v="12"/>
    <x v="70"/>
    <n v="1.21580547112462"/>
    <x v="7"/>
    <x v="0"/>
  </r>
  <r>
    <x v="12"/>
    <x v="71"/>
    <n v="0"/>
    <x v="7"/>
    <x v="0"/>
  </r>
  <r>
    <x v="12"/>
    <x v="72"/>
    <n v="19.148936170212767"/>
    <x v="7"/>
    <x v="0"/>
  </r>
  <r>
    <x v="12"/>
    <x v="73"/>
    <n v="2.1276595744680851"/>
    <x v="7"/>
    <x v="0"/>
  </r>
  <r>
    <x v="12"/>
    <x v="74"/>
    <n v="4.86322188449848"/>
    <x v="7"/>
    <x v="0"/>
  </r>
  <r>
    <x v="12"/>
    <x v="75"/>
    <n v="15.19756838905775"/>
    <x v="7"/>
    <x v="0"/>
  </r>
  <r>
    <x v="12"/>
    <x v="76"/>
    <n v="29.787234042553191"/>
    <x v="7"/>
    <x v="0"/>
  </r>
  <r>
    <x v="12"/>
    <x v="59"/>
    <n v="1.8237082066869301"/>
    <x v="7"/>
    <x v="0"/>
  </r>
  <r>
    <x v="12"/>
    <x v="63"/>
    <n v="0"/>
    <x v="7"/>
    <x v="0"/>
  </r>
  <r>
    <x v="12"/>
    <x v="64"/>
    <n v="3.9513677811550152"/>
    <x v="7"/>
    <x v="0"/>
  </r>
  <r>
    <x v="12"/>
    <x v="65"/>
    <n v="0"/>
    <x v="7"/>
    <x v="0"/>
  </r>
  <r>
    <x v="12"/>
    <x v="66"/>
    <n v="0"/>
    <x v="7"/>
    <x v="0"/>
  </r>
  <r>
    <x v="12"/>
    <x v="4"/>
    <n v="0"/>
    <x v="7"/>
    <x v="0"/>
  </r>
  <r>
    <x v="13"/>
    <x v="77"/>
    <n v="0"/>
    <x v="7"/>
    <x v="0"/>
  </r>
  <r>
    <x v="13"/>
    <x v="78"/>
    <n v="0"/>
    <x v="7"/>
    <x v="0"/>
  </r>
  <r>
    <x v="13"/>
    <x v="79"/>
    <n v="0"/>
    <x v="7"/>
    <x v="0"/>
  </r>
  <r>
    <x v="13"/>
    <x v="80"/>
    <n v="33.333333333333336"/>
    <x v="7"/>
    <x v="0"/>
  </r>
  <r>
    <x v="13"/>
    <x v="76"/>
    <n v="66.666666666666671"/>
    <x v="7"/>
    <x v="0"/>
  </r>
  <r>
    <x v="14"/>
    <x v="77"/>
    <n v="0"/>
    <x v="7"/>
    <x v="0"/>
  </r>
  <r>
    <x v="14"/>
    <x v="78"/>
    <n v="0"/>
    <x v="7"/>
    <x v="0"/>
  </r>
  <r>
    <x v="14"/>
    <x v="79"/>
    <n v="0"/>
    <x v="7"/>
    <x v="0"/>
  </r>
  <r>
    <x v="14"/>
    <x v="80"/>
    <n v="23.076923076923077"/>
    <x v="7"/>
    <x v="0"/>
  </r>
  <r>
    <x v="14"/>
    <x v="76"/>
    <n v="15.384615384615385"/>
    <x v="7"/>
    <x v="0"/>
  </r>
  <r>
    <x v="14"/>
    <x v="61"/>
    <n v="61.53846153846154"/>
    <x v="7"/>
    <x v="0"/>
  </r>
  <r>
    <x v="14"/>
    <x v="66"/>
    <n v="0"/>
    <x v="7"/>
    <x v="0"/>
  </r>
  <r>
    <x v="10"/>
    <x v="56"/>
    <n v="20"/>
    <x v="8"/>
    <x v="0"/>
  </r>
  <r>
    <x v="10"/>
    <x v="57"/>
    <n v="15.789473684210526"/>
    <x v="8"/>
    <x v="0"/>
  </r>
  <r>
    <x v="10"/>
    <x v="58"/>
    <n v="60.701754385964911"/>
    <x v="8"/>
    <x v="0"/>
  </r>
  <r>
    <x v="10"/>
    <x v="59"/>
    <n v="1.4035087719298245"/>
    <x v="8"/>
    <x v="0"/>
  </r>
  <r>
    <x v="10"/>
    <x v="60"/>
    <n v="0"/>
    <x v="8"/>
    <x v="0"/>
  </r>
  <r>
    <x v="10"/>
    <x v="61"/>
    <n v="2.1052631578947367"/>
    <x v="8"/>
    <x v="0"/>
  </r>
  <r>
    <x v="10"/>
    <x v="62"/>
    <n v="0"/>
    <x v="8"/>
    <x v="0"/>
  </r>
  <r>
    <x v="11"/>
    <x v="56"/>
    <n v="18.596491228070175"/>
    <x v="8"/>
    <x v="0"/>
  </r>
  <r>
    <x v="11"/>
    <x v="57"/>
    <n v="15.43859649122807"/>
    <x v="8"/>
    <x v="0"/>
  </r>
  <r>
    <x v="11"/>
    <x v="58"/>
    <n v="59.649122807017541"/>
    <x v="8"/>
    <x v="0"/>
  </r>
  <r>
    <x v="11"/>
    <x v="59"/>
    <n v="1.4035087719298245"/>
    <x v="8"/>
    <x v="0"/>
  </r>
  <r>
    <x v="11"/>
    <x v="63"/>
    <n v="0"/>
    <x v="8"/>
    <x v="0"/>
  </r>
  <r>
    <x v="11"/>
    <x v="64"/>
    <n v="2.1052631578947367"/>
    <x v="8"/>
    <x v="0"/>
  </r>
  <r>
    <x v="11"/>
    <x v="65"/>
    <n v="0"/>
    <x v="8"/>
    <x v="0"/>
  </r>
  <r>
    <x v="11"/>
    <x v="66"/>
    <n v="0"/>
    <x v="8"/>
    <x v="0"/>
  </r>
  <r>
    <x v="11"/>
    <x v="4"/>
    <n v="2.807017543859649"/>
    <x v="8"/>
    <x v="0"/>
  </r>
  <r>
    <x v="12"/>
    <x v="67"/>
    <n v="0.70175438596491224"/>
    <x v="8"/>
    <x v="0"/>
  </r>
  <r>
    <x v="12"/>
    <x v="68"/>
    <n v="4.5614035087719298"/>
    <x v="8"/>
    <x v="0"/>
  </r>
  <r>
    <x v="12"/>
    <x v="69"/>
    <n v="11.578947368421053"/>
    <x v="8"/>
    <x v="0"/>
  </r>
  <r>
    <x v="12"/>
    <x v="70"/>
    <n v="1.7543859649122806"/>
    <x v="8"/>
    <x v="0"/>
  </r>
  <r>
    <x v="12"/>
    <x v="71"/>
    <n v="1.4035087719298245"/>
    <x v="8"/>
    <x v="0"/>
  </r>
  <r>
    <x v="12"/>
    <x v="72"/>
    <n v="9.8245614035087723"/>
    <x v="8"/>
    <x v="0"/>
  </r>
  <r>
    <x v="12"/>
    <x v="73"/>
    <n v="4.2105263157894735"/>
    <x v="8"/>
    <x v="0"/>
  </r>
  <r>
    <x v="12"/>
    <x v="74"/>
    <n v="4.5614035087719298"/>
    <x v="8"/>
    <x v="0"/>
  </r>
  <r>
    <x v="12"/>
    <x v="75"/>
    <n v="8.4210526315789469"/>
    <x v="8"/>
    <x v="0"/>
  </r>
  <r>
    <x v="12"/>
    <x v="76"/>
    <n v="46.666666666666664"/>
    <x v="8"/>
    <x v="0"/>
  </r>
  <r>
    <x v="12"/>
    <x v="59"/>
    <n v="1.4035087719298245"/>
    <x v="8"/>
    <x v="0"/>
  </r>
  <r>
    <x v="12"/>
    <x v="63"/>
    <n v="0"/>
    <x v="8"/>
    <x v="0"/>
  </r>
  <r>
    <x v="12"/>
    <x v="64"/>
    <n v="2.1052631578947367"/>
    <x v="8"/>
    <x v="0"/>
  </r>
  <r>
    <x v="12"/>
    <x v="65"/>
    <n v="0"/>
    <x v="8"/>
    <x v="0"/>
  </r>
  <r>
    <x v="12"/>
    <x v="66"/>
    <n v="0"/>
    <x v="8"/>
    <x v="0"/>
  </r>
  <r>
    <x v="12"/>
    <x v="4"/>
    <n v="2.807017543859649"/>
    <x v="8"/>
    <x v="0"/>
  </r>
  <r>
    <x v="13"/>
    <x v="77"/>
    <n v="0"/>
    <x v="8"/>
    <x v="0"/>
  </r>
  <r>
    <x v="13"/>
    <x v="78"/>
    <n v="0"/>
    <x v="8"/>
    <x v="0"/>
  </r>
  <r>
    <x v="13"/>
    <x v="79"/>
    <n v="0"/>
    <x v="8"/>
    <x v="0"/>
  </r>
  <r>
    <x v="13"/>
    <x v="80"/>
    <n v="25"/>
    <x v="8"/>
    <x v="0"/>
  </r>
  <r>
    <x v="13"/>
    <x v="76"/>
    <n v="75"/>
    <x v="8"/>
    <x v="0"/>
  </r>
  <r>
    <x v="14"/>
    <x v="77"/>
    <n v="0"/>
    <x v="8"/>
    <x v="0"/>
  </r>
  <r>
    <x v="14"/>
    <x v="78"/>
    <n v="0"/>
    <x v="8"/>
    <x v="0"/>
  </r>
  <r>
    <x v="14"/>
    <x v="79"/>
    <n v="0"/>
    <x v="8"/>
    <x v="0"/>
  </r>
  <r>
    <x v="14"/>
    <x v="80"/>
    <n v="16.666666666666668"/>
    <x v="8"/>
    <x v="0"/>
  </r>
  <r>
    <x v="14"/>
    <x v="76"/>
    <n v="50"/>
    <x v="8"/>
    <x v="0"/>
  </r>
  <r>
    <x v="14"/>
    <x v="61"/>
    <n v="33.333333333333336"/>
    <x v="8"/>
    <x v="0"/>
  </r>
  <r>
    <x v="14"/>
    <x v="66"/>
    <n v="0"/>
    <x v="8"/>
    <x v="0"/>
  </r>
  <r>
    <x v="10"/>
    <x v="56"/>
    <n v="46.260387811634352"/>
    <x v="9"/>
    <x v="0"/>
  </r>
  <r>
    <x v="10"/>
    <x v="57"/>
    <n v="13.296398891966758"/>
    <x v="9"/>
    <x v="0"/>
  </r>
  <r>
    <x v="10"/>
    <x v="58"/>
    <n v="32.963988919667592"/>
    <x v="9"/>
    <x v="0"/>
  </r>
  <r>
    <x v="10"/>
    <x v="59"/>
    <n v="1.6620498614958448"/>
    <x v="9"/>
    <x v="0"/>
  </r>
  <r>
    <x v="10"/>
    <x v="60"/>
    <n v="0.2770083102493075"/>
    <x v="9"/>
    <x v="0"/>
  </r>
  <r>
    <x v="10"/>
    <x v="61"/>
    <n v="5.54016620498615"/>
    <x v="9"/>
    <x v="0"/>
  </r>
  <r>
    <x v="10"/>
    <x v="62"/>
    <n v="0"/>
    <x v="9"/>
    <x v="0"/>
  </r>
  <r>
    <x v="11"/>
    <x v="56"/>
    <n v="46.260387811634352"/>
    <x v="9"/>
    <x v="0"/>
  </r>
  <r>
    <x v="11"/>
    <x v="57"/>
    <n v="13.019390581717451"/>
    <x v="9"/>
    <x v="0"/>
  </r>
  <r>
    <x v="11"/>
    <x v="58"/>
    <n v="32.409972299168977"/>
    <x v="9"/>
    <x v="0"/>
  </r>
  <r>
    <x v="11"/>
    <x v="59"/>
    <n v="1.6620498614958448"/>
    <x v="9"/>
    <x v="0"/>
  </r>
  <r>
    <x v="11"/>
    <x v="63"/>
    <n v="0.2770083102493075"/>
    <x v="9"/>
    <x v="0"/>
  </r>
  <r>
    <x v="11"/>
    <x v="64"/>
    <n v="5.54016620498615"/>
    <x v="9"/>
    <x v="0"/>
  </r>
  <r>
    <x v="11"/>
    <x v="65"/>
    <n v="0"/>
    <x v="9"/>
    <x v="0"/>
  </r>
  <r>
    <x v="11"/>
    <x v="66"/>
    <n v="0"/>
    <x v="9"/>
    <x v="0"/>
  </r>
  <r>
    <x v="11"/>
    <x v="4"/>
    <n v="0.83102493074792239"/>
    <x v="9"/>
    <x v="0"/>
  </r>
  <r>
    <x v="12"/>
    <x v="67"/>
    <n v="0"/>
    <x v="9"/>
    <x v="0"/>
  </r>
  <r>
    <x v="12"/>
    <x v="68"/>
    <n v="6.9252077562326866"/>
    <x v="9"/>
    <x v="0"/>
  </r>
  <r>
    <x v="12"/>
    <x v="69"/>
    <n v="35.180055401662052"/>
    <x v="9"/>
    <x v="0"/>
  </r>
  <r>
    <x v="12"/>
    <x v="70"/>
    <n v="4.1551246537396125"/>
    <x v="9"/>
    <x v="0"/>
  </r>
  <r>
    <x v="12"/>
    <x v="71"/>
    <n v="0"/>
    <x v="9"/>
    <x v="0"/>
  </r>
  <r>
    <x v="12"/>
    <x v="72"/>
    <n v="7.4792243767313016"/>
    <x v="9"/>
    <x v="0"/>
  </r>
  <r>
    <x v="12"/>
    <x v="73"/>
    <n v="5.54016620498615"/>
    <x v="9"/>
    <x v="0"/>
  </r>
  <r>
    <x v="12"/>
    <x v="74"/>
    <n v="0.2770083102493075"/>
    <x v="9"/>
    <x v="0"/>
  </r>
  <r>
    <x v="12"/>
    <x v="75"/>
    <n v="4.986149584487535"/>
    <x v="9"/>
    <x v="0"/>
  </r>
  <r>
    <x v="12"/>
    <x v="76"/>
    <n v="27.146814404432131"/>
    <x v="9"/>
    <x v="0"/>
  </r>
  <r>
    <x v="12"/>
    <x v="59"/>
    <n v="1.6620498614958448"/>
    <x v="9"/>
    <x v="0"/>
  </r>
  <r>
    <x v="12"/>
    <x v="63"/>
    <n v="0.2770083102493075"/>
    <x v="9"/>
    <x v="0"/>
  </r>
  <r>
    <x v="12"/>
    <x v="64"/>
    <n v="5.54016620498615"/>
    <x v="9"/>
    <x v="0"/>
  </r>
  <r>
    <x v="12"/>
    <x v="65"/>
    <n v="0"/>
    <x v="9"/>
    <x v="0"/>
  </r>
  <r>
    <x v="12"/>
    <x v="66"/>
    <n v="0"/>
    <x v="9"/>
    <x v="0"/>
  </r>
  <r>
    <x v="12"/>
    <x v="4"/>
    <n v="0.83102493074792239"/>
    <x v="9"/>
    <x v="0"/>
  </r>
  <r>
    <x v="13"/>
    <x v="77"/>
    <n v="0"/>
    <x v="9"/>
    <x v="0"/>
  </r>
  <r>
    <x v="13"/>
    <x v="78"/>
    <n v="0"/>
    <x v="9"/>
    <x v="0"/>
  </r>
  <r>
    <x v="13"/>
    <x v="79"/>
    <n v="0"/>
    <x v="9"/>
    <x v="0"/>
  </r>
  <r>
    <x v="13"/>
    <x v="80"/>
    <n v="16.666666666666668"/>
    <x v="9"/>
    <x v="0"/>
  </r>
  <r>
    <x v="13"/>
    <x v="76"/>
    <n v="83.333333333333329"/>
    <x v="9"/>
    <x v="0"/>
  </r>
  <r>
    <x v="14"/>
    <x v="77"/>
    <n v="0"/>
    <x v="9"/>
    <x v="0"/>
  </r>
  <r>
    <x v="14"/>
    <x v="78"/>
    <n v="0"/>
    <x v="9"/>
    <x v="0"/>
  </r>
  <r>
    <x v="14"/>
    <x v="79"/>
    <n v="0"/>
    <x v="9"/>
    <x v="0"/>
  </r>
  <r>
    <x v="14"/>
    <x v="80"/>
    <n v="15"/>
    <x v="9"/>
    <x v="0"/>
  </r>
  <r>
    <x v="14"/>
    <x v="76"/>
    <n v="25"/>
    <x v="9"/>
    <x v="0"/>
  </r>
  <r>
    <x v="14"/>
    <x v="61"/>
    <n v="60"/>
    <x v="9"/>
    <x v="0"/>
  </r>
  <r>
    <x v="14"/>
    <x v="66"/>
    <n v="0"/>
    <x v="9"/>
    <x v="0"/>
  </r>
  <r>
    <x v="10"/>
    <x v="56"/>
    <n v="58.299595141700408"/>
    <x v="10"/>
    <x v="0"/>
  </r>
  <r>
    <x v="10"/>
    <x v="57"/>
    <n v="11.740890688259109"/>
    <x v="10"/>
    <x v="0"/>
  </r>
  <r>
    <x v="10"/>
    <x v="58"/>
    <n v="5.2631578947368425"/>
    <x v="10"/>
    <x v="0"/>
  </r>
  <r>
    <x v="10"/>
    <x v="59"/>
    <n v="12.145748987854251"/>
    <x v="10"/>
    <x v="0"/>
  </r>
  <r>
    <x v="10"/>
    <x v="60"/>
    <n v="1.214574898785425"/>
    <x v="10"/>
    <x v="0"/>
  </r>
  <r>
    <x v="10"/>
    <x v="61"/>
    <n v="10.931174089068826"/>
    <x v="10"/>
    <x v="0"/>
  </r>
  <r>
    <x v="10"/>
    <x v="62"/>
    <n v="0.40485829959514169"/>
    <x v="10"/>
    <x v="0"/>
  </r>
  <r>
    <x v="11"/>
    <x v="56"/>
    <n v="57.48987854251012"/>
    <x v="10"/>
    <x v="0"/>
  </r>
  <r>
    <x v="11"/>
    <x v="57"/>
    <n v="11.336032388663968"/>
    <x v="10"/>
    <x v="0"/>
  </r>
  <r>
    <x v="11"/>
    <x v="58"/>
    <n v="5.2631578947368425"/>
    <x v="10"/>
    <x v="0"/>
  </r>
  <r>
    <x v="11"/>
    <x v="59"/>
    <n v="11.740890688259109"/>
    <x v="10"/>
    <x v="0"/>
  </r>
  <r>
    <x v="11"/>
    <x v="63"/>
    <n v="1.214574898785425"/>
    <x v="10"/>
    <x v="0"/>
  </r>
  <r>
    <x v="11"/>
    <x v="64"/>
    <n v="10.931174089068826"/>
    <x v="10"/>
    <x v="0"/>
  </r>
  <r>
    <x v="11"/>
    <x v="65"/>
    <n v="0.40485829959514169"/>
    <x v="10"/>
    <x v="0"/>
  </r>
  <r>
    <x v="11"/>
    <x v="66"/>
    <n v="0"/>
    <x v="10"/>
    <x v="0"/>
  </r>
  <r>
    <x v="11"/>
    <x v="4"/>
    <n v="1.6194331983805668"/>
    <x v="10"/>
    <x v="0"/>
  </r>
  <r>
    <x v="12"/>
    <x v="67"/>
    <n v="0.40485829959514169"/>
    <x v="10"/>
    <x v="0"/>
  </r>
  <r>
    <x v="12"/>
    <x v="68"/>
    <n v="8.097165991902834"/>
    <x v="10"/>
    <x v="0"/>
  </r>
  <r>
    <x v="12"/>
    <x v="69"/>
    <n v="46.963562753036435"/>
    <x v="10"/>
    <x v="0"/>
  </r>
  <r>
    <x v="12"/>
    <x v="70"/>
    <n v="2.0242914979757085"/>
    <x v="10"/>
    <x v="0"/>
  </r>
  <r>
    <x v="12"/>
    <x v="71"/>
    <n v="0"/>
    <x v="10"/>
    <x v="0"/>
  </r>
  <r>
    <x v="12"/>
    <x v="72"/>
    <n v="6.0728744939271255"/>
    <x v="10"/>
    <x v="0"/>
  </r>
  <r>
    <x v="12"/>
    <x v="73"/>
    <n v="5.2631578947368425"/>
    <x v="10"/>
    <x v="0"/>
  </r>
  <r>
    <x v="12"/>
    <x v="74"/>
    <n v="0"/>
    <x v="10"/>
    <x v="0"/>
  </r>
  <r>
    <x v="12"/>
    <x v="75"/>
    <n v="0.80971659919028338"/>
    <x v="10"/>
    <x v="0"/>
  </r>
  <r>
    <x v="12"/>
    <x v="76"/>
    <n v="4.4534412955465585"/>
    <x v="10"/>
    <x v="0"/>
  </r>
  <r>
    <x v="12"/>
    <x v="59"/>
    <n v="11.740890688259109"/>
    <x v="10"/>
    <x v="0"/>
  </r>
  <r>
    <x v="12"/>
    <x v="63"/>
    <n v="1.214574898785425"/>
    <x v="10"/>
    <x v="0"/>
  </r>
  <r>
    <x v="12"/>
    <x v="64"/>
    <n v="10.931174089068826"/>
    <x v="10"/>
    <x v="0"/>
  </r>
  <r>
    <x v="12"/>
    <x v="65"/>
    <n v="0.40485829959514169"/>
    <x v="10"/>
    <x v="0"/>
  </r>
  <r>
    <x v="12"/>
    <x v="66"/>
    <n v="0"/>
    <x v="10"/>
    <x v="0"/>
  </r>
  <r>
    <x v="12"/>
    <x v="4"/>
    <n v="1.6194331983805668"/>
    <x v="10"/>
    <x v="0"/>
  </r>
  <r>
    <x v="13"/>
    <x v="77"/>
    <n v="0"/>
    <x v="10"/>
    <x v="0"/>
  </r>
  <r>
    <x v="13"/>
    <x v="78"/>
    <n v="0"/>
    <x v="10"/>
    <x v="0"/>
  </r>
  <r>
    <x v="13"/>
    <x v="79"/>
    <n v="3.4482758620689653"/>
    <x v="10"/>
    <x v="0"/>
  </r>
  <r>
    <x v="13"/>
    <x v="80"/>
    <n v="41.379310344827587"/>
    <x v="10"/>
    <x v="0"/>
  </r>
  <r>
    <x v="13"/>
    <x v="76"/>
    <n v="55.172413793103445"/>
    <x v="10"/>
    <x v="0"/>
  </r>
  <r>
    <x v="14"/>
    <x v="77"/>
    <n v="0"/>
    <x v="10"/>
    <x v="0"/>
  </r>
  <r>
    <x v="14"/>
    <x v="78"/>
    <n v="0"/>
    <x v="10"/>
    <x v="0"/>
  </r>
  <r>
    <x v="14"/>
    <x v="79"/>
    <n v="7.4074074074074074"/>
    <x v="10"/>
    <x v="0"/>
  </r>
  <r>
    <x v="14"/>
    <x v="80"/>
    <n v="14.814814814814815"/>
    <x v="10"/>
    <x v="0"/>
  </r>
  <r>
    <x v="14"/>
    <x v="76"/>
    <n v="18.518518518518519"/>
    <x v="10"/>
    <x v="0"/>
  </r>
  <r>
    <x v="14"/>
    <x v="61"/>
    <n v="59.25925925925926"/>
    <x v="10"/>
    <x v="0"/>
  </r>
  <r>
    <x v="14"/>
    <x v="66"/>
    <n v="0"/>
    <x v="10"/>
    <x v="0"/>
  </r>
  <r>
    <x v="10"/>
    <x v="56"/>
    <n v="74.193548387096769"/>
    <x v="11"/>
    <x v="0"/>
  </r>
  <r>
    <x v="10"/>
    <x v="57"/>
    <n v="8.064516129032258"/>
    <x v="11"/>
    <x v="0"/>
  </r>
  <r>
    <x v="10"/>
    <x v="58"/>
    <n v="5.241935483870968"/>
    <x v="11"/>
    <x v="0"/>
  </r>
  <r>
    <x v="10"/>
    <x v="59"/>
    <n v="2.8225806451612905"/>
    <x v="11"/>
    <x v="0"/>
  </r>
  <r>
    <x v="10"/>
    <x v="60"/>
    <n v="0"/>
    <x v="11"/>
    <x v="0"/>
  </r>
  <r>
    <x v="10"/>
    <x v="61"/>
    <n v="9.67741935483871"/>
    <x v="11"/>
    <x v="0"/>
  </r>
  <r>
    <x v="10"/>
    <x v="62"/>
    <n v="0"/>
    <x v="11"/>
    <x v="0"/>
  </r>
  <r>
    <x v="11"/>
    <x v="56"/>
    <n v="74.193548387096769"/>
    <x v="11"/>
    <x v="0"/>
  </r>
  <r>
    <x v="11"/>
    <x v="57"/>
    <n v="8.064516129032258"/>
    <x v="11"/>
    <x v="0"/>
  </r>
  <r>
    <x v="11"/>
    <x v="58"/>
    <n v="4.838709677419355"/>
    <x v="11"/>
    <x v="0"/>
  </r>
  <r>
    <x v="11"/>
    <x v="59"/>
    <n v="2.4193548387096775"/>
    <x v="11"/>
    <x v="0"/>
  </r>
  <r>
    <x v="11"/>
    <x v="63"/>
    <n v="0"/>
    <x v="11"/>
    <x v="0"/>
  </r>
  <r>
    <x v="11"/>
    <x v="64"/>
    <n v="9.67741935483871"/>
    <x v="11"/>
    <x v="0"/>
  </r>
  <r>
    <x v="11"/>
    <x v="65"/>
    <n v="0"/>
    <x v="11"/>
    <x v="0"/>
  </r>
  <r>
    <x v="11"/>
    <x v="66"/>
    <n v="0"/>
    <x v="11"/>
    <x v="0"/>
  </r>
  <r>
    <x v="11"/>
    <x v="4"/>
    <n v="0.80645161290322576"/>
    <x v="11"/>
    <x v="0"/>
  </r>
  <r>
    <x v="12"/>
    <x v="67"/>
    <n v="0"/>
    <x v="11"/>
    <x v="0"/>
  </r>
  <r>
    <x v="12"/>
    <x v="68"/>
    <n v="6.854838709677419"/>
    <x v="11"/>
    <x v="0"/>
  </r>
  <r>
    <x v="12"/>
    <x v="69"/>
    <n v="60.08064516129032"/>
    <x v="11"/>
    <x v="0"/>
  </r>
  <r>
    <x v="12"/>
    <x v="70"/>
    <n v="7.258064516129032"/>
    <x v="11"/>
    <x v="0"/>
  </r>
  <r>
    <x v="12"/>
    <x v="71"/>
    <n v="0.40322580645161288"/>
    <x v="11"/>
    <x v="0"/>
  </r>
  <r>
    <x v="12"/>
    <x v="72"/>
    <n v="3.225806451612903"/>
    <x v="11"/>
    <x v="0"/>
  </r>
  <r>
    <x v="12"/>
    <x v="73"/>
    <n v="4.435483870967742"/>
    <x v="11"/>
    <x v="0"/>
  </r>
  <r>
    <x v="12"/>
    <x v="74"/>
    <n v="1.2096774193548387"/>
    <x v="11"/>
    <x v="0"/>
  </r>
  <r>
    <x v="12"/>
    <x v="75"/>
    <n v="0"/>
    <x v="11"/>
    <x v="0"/>
  </r>
  <r>
    <x v="12"/>
    <x v="76"/>
    <n v="3.629032258064516"/>
    <x v="11"/>
    <x v="0"/>
  </r>
  <r>
    <x v="12"/>
    <x v="59"/>
    <n v="2.4193548387096775"/>
    <x v="11"/>
    <x v="0"/>
  </r>
  <r>
    <x v="12"/>
    <x v="63"/>
    <n v="0"/>
    <x v="11"/>
    <x v="0"/>
  </r>
  <r>
    <x v="12"/>
    <x v="64"/>
    <n v="9.67741935483871"/>
    <x v="11"/>
    <x v="0"/>
  </r>
  <r>
    <x v="12"/>
    <x v="65"/>
    <n v="0"/>
    <x v="11"/>
    <x v="0"/>
  </r>
  <r>
    <x v="12"/>
    <x v="66"/>
    <n v="0"/>
    <x v="11"/>
    <x v="0"/>
  </r>
  <r>
    <x v="12"/>
    <x v="4"/>
    <n v="0.80645161290322576"/>
    <x v="11"/>
    <x v="0"/>
  </r>
  <r>
    <x v="13"/>
    <x v="77"/>
    <n v="0"/>
    <x v="11"/>
    <x v="0"/>
  </r>
  <r>
    <x v="13"/>
    <x v="78"/>
    <n v="0"/>
    <x v="11"/>
    <x v="0"/>
  </r>
  <r>
    <x v="13"/>
    <x v="79"/>
    <n v="0"/>
    <x v="11"/>
    <x v="0"/>
  </r>
  <r>
    <x v="13"/>
    <x v="80"/>
    <n v="33.333333333333336"/>
    <x v="11"/>
    <x v="0"/>
  </r>
  <r>
    <x v="13"/>
    <x v="76"/>
    <n v="66.666666666666671"/>
    <x v="11"/>
    <x v="0"/>
  </r>
  <r>
    <x v="14"/>
    <x v="77"/>
    <n v="0"/>
    <x v="11"/>
    <x v="0"/>
  </r>
  <r>
    <x v="14"/>
    <x v="78"/>
    <n v="8.3333333333333339"/>
    <x v="11"/>
    <x v="0"/>
  </r>
  <r>
    <x v="14"/>
    <x v="79"/>
    <n v="0"/>
    <x v="11"/>
    <x v="0"/>
  </r>
  <r>
    <x v="14"/>
    <x v="80"/>
    <n v="12.5"/>
    <x v="11"/>
    <x v="0"/>
  </r>
  <r>
    <x v="14"/>
    <x v="76"/>
    <n v="12.5"/>
    <x v="11"/>
    <x v="0"/>
  </r>
  <r>
    <x v="14"/>
    <x v="61"/>
    <n v="66.666666666666671"/>
    <x v="11"/>
    <x v="0"/>
  </r>
  <r>
    <x v="14"/>
    <x v="66"/>
    <n v="0"/>
    <x v="11"/>
    <x v="0"/>
  </r>
  <r>
    <x v="10"/>
    <x v="56"/>
    <n v="67.713004484304932"/>
    <x v="12"/>
    <x v="0"/>
  </r>
  <r>
    <x v="10"/>
    <x v="57"/>
    <n v="6.7264573991031389"/>
    <x v="12"/>
    <x v="0"/>
  </r>
  <r>
    <x v="10"/>
    <x v="58"/>
    <n v="6.7264573991031389"/>
    <x v="12"/>
    <x v="0"/>
  </r>
  <r>
    <x v="10"/>
    <x v="59"/>
    <n v="6.7264573991031389"/>
    <x v="12"/>
    <x v="0"/>
  </r>
  <r>
    <x v="10"/>
    <x v="60"/>
    <n v="0"/>
    <x v="12"/>
    <x v="0"/>
  </r>
  <r>
    <x v="10"/>
    <x v="61"/>
    <n v="12.107623318385651"/>
    <x v="12"/>
    <x v="0"/>
  </r>
  <r>
    <x v="10"/>
    <x v="62"/>
    <n v="0"/>
    <x v="12"/>
    <x v="0"/>
  </r>
  <r>
    <x v="11"/>
    <x v="56"/>
    <n v="67.264573991031384"/>
    <x v="12"/>
    <x v="0"/>
  </r>
  <r>
    <x v="11"/>
    <x v="57"/>
    <n v="6.2780269058295968"/>
    <x v="12"/>
    <x v="0"/>
  </r>
  <r>
    <x v="11"/>
    <x v="58"/>
    <n v="6.7264573991031389"/>
    <x v="12"/>
    <x v="0"/>
  </r>
  <r>
    <x v="11"/>
    <x v="59"/>
    <n v="5.8295964125560538"/>
    <x v="12"/>
    <x v="0"/>
  </r>
  <r>
    <x v="11"/>
    <x v="63"/>
    <n v="0"/>
    <x v="12"/>
    <x v="0"/>
  </r>
  <r>
    <x v="11"/>
    <x v="64"/>
    <n v="12.107623318385651"/>
    <x v="12"/>
    <x v="0"/>
  </r>
  <r>
    <x v="11"/>
    <x v="65"/>
    <n v="0"/>
    <x v="12"/>
    <x v="0"/>
  </r>
  <r>
    <x v="11"/>
    <x v="66"/>
    <n v="0"/>
    <x v="12"/>
    <x v="0"/>
  </r>
  <r>
    <x v="11"/>
    <x v="4"/>
    <n v="1.7937219730941705"/>
    <x v="12"/>
    <x v="0"/>
  </r>
  <r>
    <x v="12"/>
    <x v="67"/>
    <n v="0.89686098654708524"/>
    <x v="12"/>
    <x v="0"/>
  </r>
  <r>
    <x v="12"/>
    <x v="68"/>
    <n v="8.9686098654708513"/>
    <x v="12"/>
    <x v="0"/>
  </r>
  <r>
    <x v="12"/>
    <x v="69"/>
    <n v="52.466367713004487"/>
    <x v="12"/>
    <x v="0"/>
  </r>
  <r>
    <x v="12"/>
    <x v="70"/>
    <n v="4.9327354260089686"/>
    <x v="12"/>
    <x v="0"/>
  </r>
  <r>
    <x v="12"/>
    <x v="71"/>
    <n v="0"/>
    <x v="12"/>
    <x v="0"/>
  </r>
  <r>
    <x v="12"/>
    <x v="72"/>
    <n v="5.3811659192825116"/>
    <x v="12"/>
    <x v="0"/>
  </r>
  <r>
    <x v="12"/>
    <x v="73"/>
    <n v="0.89686098654708524"/>
    <x v="12"/>
    <x v="0"/>
  </r>
  <r>
    <x v="12"/>
    <x v="74"/>
    <n v="0.44843049327354262"/>
    <x v="12"/>
    <x v="0"/>
  </r>
  <r>
    <x v="12"/>
    <x v="75"/>
    <n v="2.2421524663677128"/>
    <x v="12"/>
    <x v="0"/>
  </r>
  <r>
    <x v="12"/>
    <x v="76"/>
    <n v="4.0358744394618835"/>
    <x v="12"/>
    <x v="0"/>
  </r>
  <r>
    <x v="12"/>
    <x v="59"/>
    <n v="5.8295964125560538"/>
    <x v="12"/>
    <x v="0"/>
  </r>
  <r>
    <x v="12"/>
    <x v="63"/>
    <n v="0"/>
    <x v="12"/>
    <x v="0"/>
  </r>
  <r>
    <x v="12"/>
    <x v="64"/>
    <n v="12.107623318385651"/>
    <x v="12"/>
    <x v="0"/>
  </r>
  <r>
    <x v="12"/>
    <x v="65"/>
    <n v="0"/>
    <x v="12"/>
    <x v="0"/>
  </r>
  <r>
    <x v="12"/>
    <x v="66"/>
    <n v="0"/>
    <x v="12"/>
    <x v="0"/>
  </r>
  <r>
    <x v="12"/>
    <x v="4"/>
    <n v="1.7937219730941705"/>
    <x v="12"/>
    <x v="0"/>
  </r>
  <r>
    <x v="13"/>
    <x v="77"/>
    <n v="7.6923076923076925"/>
    <x v="12"/>
    <x v="0"/>
  </r>
  <r>
    <x v="13"/>
    <x v="78"/>
    <n v="0"/>
    <x v="12"/>
    <x v="0"/>
  </r>
  <r>
    <x v="13"/>
    <x v="79"/>
    <n v="15.384615384615385"/>
    <x v="12"/>
    <x v="0"/>
  </r>
  <r>
    <x v="13"/>
    <x v="80"/>
    <n v="30.76923076923077"/>
    <x v="12"/>
    <x v="0"/>
  </r>
  <r>
    <x v="13"/>
    <x v="76"/>
    <n v="46.153846153846153"/>
    <x v="12"/>
    <x v="0"/>
  </r>
  <r>
    <x v="14"/>
    <x v="77"/>
    <n v="0"/>
    <x v="12"/>
    <x v="0"/>
  </r>
  <r>
    <x v="14"/>
    <x v="78"/>
    <n v="0"/>
    <x v="12"/>
    <x v="0"/>
  </r>
  <r>
    <x v="14"/>
    <x v="79"/>
    <n v="0"/>
    <x v="12"/>
    <x v="0"/>
  </r>
  <r>
    <x v="14"/>
    <x v="80"/>
    <n v="18.518518518518519"/>
    <x v="12"/>
    <x v="0"/>
  </r>
  <r>
    <x v="14"/>
    <x v="76"/>
    <n v="11.111111111111111"/>
    <x v="12"/>
    <x v="0"/>
  </r>
  <r>
    <x v="14"/>
    <x v="61"/>
    <n v="70.370370370370367"/>
    <x v="12"/>
    <x v="0"/>
  </r>
  <r>
    <x v="14"/>
    <x v="66"/>
    <n v="0"/>
    <x v="12"/>
    <x v="0"/>
  </r>
  <r>
    <x v="10"/>
    <x v="56"/>
    <n v="66.233766233766232"/>
    <x v="13"/>
    <x v="0"/>
  </r>
  <r>
    <x v="10"/>
    <x v="57"/>
    <n v="8.4415584415584419"/>
    <x v="13"/>
    <x v="0"/>
  </r>
  <r>
    <x v="10"/>
    <x v="58"/>
    <n v="14.935064935064934"/>
    <x v="13"/>
    <x v="0"/>
  </r>
  <r>
    <x v="10"/>
    <x v="59"/>
    <n v="0.64935064935064934"/>
    <x v="13"/>
    <x v="0"/>
  </r>
  <r>
    <x v="10"/>
    <x v="60"/>
    <n v="0"/>
    <x v="13"/>
    <x v="0"/>
  </r>
  <r>
    <x v="10"/>
    <x v="61"/>
    <n v="9.7402597402597397"/>
    <x v="13"/>
    <x v="0"/>
  </r>
  <r>
    <x v="10"/>
    <x v="62"/>
    <n v="0"/>
    <x v="13"/>
    <x v="0"/>
  </r>
  <r>
    <x v="11"/>
    <x v="56"/>
    <n v="66.233766233766232"/>
    <x v="13"/>
    <x v="0"/>
  </r>
  <r>
    <x v="11"/>
    <x v="57"/>
    <n v="7.7922077922077921"/>
    <x v="13"/>
    <x v="0"/>
  </r>
  <r>
    <x v="11"/>
    <x v="58"/>
    <n v="14.935064935064934"/>
    <x v="13"/>
    <x v="0"/>
  </r>
  <r>
    <x v="11"/>
    <x v="59"/>
    <n v="0.64935064935064934"/>
    <x v="13"/>
    <x v="0"/>
  </r>
  <r>
    <x v="11"/>
    <x v="63"/>
    <n v="0"/>
    <x v="13"/>
    <x v="0"/>
  </r>
  <r>
    <x v="11"/>
    <x v="64"/>
    <n v="9.7402597402597397"/>
    <x v="13"/>
    <x v="0"/>
  </r>
  <r>
    <x v="11"/>
    <x v="65"/>
    <n v="0"/>
    <x v="13"/>
    <x v="0"/>
  </r>
  <r>
    <x v="11"/>
    <x v="66"/>
    <n v="0"/>
    <x v="13"/>
    <x v="0"/>
  </r>
  <r>
    <x v="11"/>
    <x v="4"/>
    <n v="0.64935064935064934"/>
    <x v="13"/>
    <x v="0"/>
  </r>
  <r>
    <x v="12"/>
    <x v="67"/>
    <n v="0"/>
    <x v="13"/>
    <x v="0"/>
  </r>
  <r>
    <x v="12"/>
    <x v="68"/>
    <n v="10.38961038961039"/>
    <x v="13"/>
    <x v="0"/>
  </r>
  <r>
    <x v="12"/>
    <x v="69"/>
    <n v="50"/>
    <x v="13"/>
    <x v="0"/>
  </r>
  <r>
    <x v="12"/>
    <x v="70"/>
    <n v="5.8441558441558445"/>
    <x v="13"/>
    <x v="0"/>
  </r>
  <r>
    <x v="12"/>
    <x v="71"/>
    <n v="0"/>
    <x v="13"/>
    <x v="0"/>
  </r>
  <r>
    <x v="12"/>
    <x v="72"/>
    <n v="5.1948051948051948"/>
    <x v="13"/>
    <x v="0"/>
  </r>
  <r>
    <x v="12"/>
    <x v="73"/>
    <n v="2.5974025974025974"/>
    <x v="13"/>
    <x v="0"/>
  </r>
  <r>
    <x v="12"/>
    <x v="74"/>
    <n v="0.64935064935064934"/>
    <x v="13"/>
    <x v="0"/>
  </r>
  <r>
    <x v="12"/>
    <x v="75"/>
    <n v="3.2467532467532467"/>
    <x v="13"/>
    <x v="0"/>
  </r>
  <r>
    <x v="12"/>
    <x v="76"/>
    <n v="11.038961038961039"/>
    <x v="13"/>
    <x v="0"/>
  </r>
  <r>
    <x v="12"/>
    <x v="59"/>
    <n v="0.64935064935064934"/>
    <x v="13"/>
    <x v="0"/>
  </r>
  <r>
    <x v="12"/>
    <x v="63"/>
    <n v="0"/>
    <x v="13"/>
    <x v="0"/>
  </r>
  <r>
    <x v="12"/>
    <x v="64"/>
    <n v="9.7402597402597397"/>
    <x v="13"/>
    <x v="0"/>
  </r>
  <r>
    <x v="12"/>
    <x v="65"/>
    <n v="0"/>
    <x v="13"/>
    <x v="0"/>
  </r>
  <r>
    <x v="12"/>
    <x v="66"/>
    <n v="0"/>
    <x v="13"/>
    <x v="0"/>
  </r>
  <r>
    <x v="12"/>
    <x v="4"/>
    <n v="0.64935064935064934"/>
    <x v="13"/>
    <x v="0"/>
  </r>
  <r>
    <x v="13"/>
    <x v="77"/>
    <n v="0"/>
    <x v="13"/>
    <x v="0"/>
  </r>
  <r>
    <x v="13"/>
    <x v="78"/>
    <n v="0"/>
    <x v="13"/>
    <x v="0"/>
  </r>
  <r>
    <x v="13"/>
    <x v="79"/>
    <n v="0"/>
    <x v="13"/>
    <x v="0"/>
  </r>
  <r>
    <x v="13"/>
    <x v="80"/>
    <n v="0"/>
    <x v="13"/>
    <x v="0"/>
  </r>
  <r>
    <x v="13"/>
    <x v="76"/>
    <n v="100"/>
    <x v="13"/>
    <x v="0"/>
  </r>
  <r>
    <x v="14"/>
    <x v="77"/>
    <n v="0"/>
    <x v="13"/>
    <x v="0"/>
  </r>
  <r>
    <x v="14"/>
    <x v="78"/>
    <n v="6.666666666666667"/>
    <x v="13"/>
    <x v="0"/>
  </r>
  <r>
    <x v="14"/>
    <x v="79"/>
    <n v="6.666666666666667"/>
    <x v="13"/>
    <x v="0"/>
  </r>
  <r>
    <x v="14"/>
    <x v="80"/>
    <n v="6.666666666666667"/>
    <x v="13"/>
    <x v="0"/>
  </r>
  <r>
    <x v="14"/>
    <x v="76"/>
    <n v="0"/>
    <x v="13"/>
    <x v="0"/>
  </r>
  <r>
    <x v="14"/>
    <x v="61"/>
    <n v="80"/>
    <x v="13"/>
    <x v="0"/>
  </r>
  <r>
    <x v="14"/>
    <x v="66"/>
    <n v="0"/>
    <x v="13"/>
    <x v="0"/>
  </r>
  <r>
    <x v="10"/>
    <x v="56"/>
    <n v="31.016042780748663"/>
    <x v="14"/>
    <x v="0"/>
  </r>
  <r>
    <x v="10"/>
    <x v="57"/>
    <n v="6.9518716577540109"/>
    <x v="14"/>
    <x v="0"/>
  </r>
  <r>
    <x v="10"/>
    <x v="58"/>
    <n v="27.272727272727273"/>
    <x v="14"/>
    <x v="0"/>
  </r>
  <r>
    <x v="10"/>
    <x v="59"/>
    <n v="4.2780748663101607"/>
    <x v="14"/>
    <x v="0"/>
  </r>
  <r>
    <x v="10"/>
    <x v="60"/>
    <n v="0"/>
    <x v="14"/>
    <x v="0"/>
  </r>
  <r>
    <x v="10"/>
    <x v="61"/>
    <n v="30.481283422459892"/>
    <x v="14"/>
    <x v="0"/>
  </r>
  <r>
    <x v="10"/>
    <x v="62"/>
    <n v="0"/>
    <x v="14"/>
    <x v="0"/>
  </r>
  <r>
    <x v="11"/>
    <x v="56"/>
    <n v="31.016042780748663"/>
    <x v="14"/>
    <x v="0"/>
  </r>
  <r>
    <x v="11"/>
    <x v="57"/>
    <n v="6.9518716577540109"/>
    <x v="14"/>
    <x v="0"/>
  </r>
  <r>
    <x v="11"/>
    <x v="58"/>
    <n v="26.203208556149733"/>
    <x v="14"/>
    <x v="0"/>
  </r>
  <r>
    <x v="11"/>
    <x v="59"/>
    <n v="4.2780748663101607"/>
    <x v="14"/>
    <x v="0"/>
  </r>
  <r>
    <x v="11"/>
    <x v="63"/>
    <n v="0"/>
    <x v="14"/>
    <x v="0"/>
  </r>
  <r>
    <x v="11"/>
    <x v="64"/>
    <n v="30.481283422459892"/>
    <x v="14"/>
    <x v="0"/>
  </r>
  <r>
    <x v="11"/>
    <x v="65"/>
    <n v="0"/>
    <x v="14"/>
    <x v="0"/>
  </r>
  <r>
    <x v="11"/>
    <x v="66"/>
    <n v="0"/>
    <x v="14"/>
    <x v="0"/>
  </r>
  <r>
    <x v="11"/>
    <x v="4"/>
    <n v="1.0695187165775402"/>
    <x v="14"/>
    <x v="0"/>
  </r>
  <r>
    <x v="12"/>
    <x v="67"/>
    <n v="0"/>
    <x v="14"/>
    <x v="0"/>
  </r>
  <r>
    <x v="12"/>
    <x v="68"/>
    <n v="2.6737967914438503"/>
    <x v="14"/>
    <x v="0"/>
  </r>
  <r>
    <x v="12"/>
    <x v="69"/>
    <n v="22.994652406417114"/>
    <x v="14"/>
    <x v="0"/>
  </r>
  <r>
    <x v="12"/>
    <x v="70"/>
    <n v="5.3475935828877006"/>
    <x v="14"/>
    <x v="0"/>
  </r>
  <r>
    <x v="12"/>
    <x v="71"/>
    <n v="0"/>
    <x v="14"/>
    <x v="0"/>
  </r>
  <r>
    <x v="12"/>
    <x v="72"/>
    <n v="5.882352941176471"/>
    <x v="14"/>
    <x v="0"/>
  </r>
  <r>
    <x v="12"/>
    <x v="73"/>
    <n v="1.0695187165775402"/>
    <x v="14"/>
    <x v="0"/>
  </r>
  <r>
    <x v="12"/>
    <x v="74"/>
    <n v="0.53475935828877008"/>
    <x v="14"/>
    <x v="0"/>
  </r>
  <r>
    <x v="12"/>
    <x v="75"/>
    <n v="6.4171122994652405"/>
    <x v="14"/>
    <x v="0"/>
  </r>
  <r>
    <x v="12"/>
    <x v="76"/>
    <n v="19.251336898395721"/>
    <x v="14"/>
    <x v="0"/>
  </r>
  <r>
    <x v="12"/>
    <x v="59"/>
    <n v="4.2780748663101607"/>
    <x v="14"/>
    <x v="0"/>
  </r>
  <r>
    <x v="12"/>
    <x v="63"/>
    <n v="0"/>
    <x v="14"/>
    <x v="0"/>
  </r>
  <r>
    <x v="12"/>
    <x v="64"/>
    <n v="30.481283422459892"/>
    <x v="14"/>
    <x v="0"/>
  </r>
  <r>
    <x v="12"/>
    <x v="65"/>
    <n v="0"/>
    <x v="14"/>
    <x v="0"/>
  </r>
  <r>
    <x v="12"/>
    <x v="66"/>
    <n v="0"/>
    <x v="14"/>
    <x v="0"/>
  </r>
  <r>
    <x v="12"/>
    <x v="4"/>
    <n v="1.0695187165775402"/>
    <x v="14"/>
    <x v="0"/>
  </r>
  <r>
    <x v="13"/>
    <x v="77"/>
    <n v="0"/>
    <x v="14"/>
    <x v="0"/>
  </r>
  <r>
    <x v="13"/>
    <x v="78"/>
    <n v="0"/>
    <x v="14"/>
    <x v="0"/>
  </r>
  <r>
    <x v="13"/>
    <x v="79"/>
    <n v="0"/>
    <x v="14"/>
    <x v="0"/>
  </r>
  <r>
    <x v="13"/>
    <x v="80"/>
    <n v="12.5"/>
    <x v="14"/>
    <x v="0"/>
  </r>
  <r>
    <x v="13"/>
    <x v="76"/>
    <n v="87.5"/>
    <x v="14"/>
    <x v="0"/>
  </r>
  <r>
    <x v="14"/>
    <x v="77"/>
    <n v="0"/>
    <x v="14"/>
    <x v="0"/>
  </r>
  <r>
    <x v="14"/>
    <x v="78"/>
    <n v="3.5087719298245612"/>
    <x v="14"/>
    <x v="0"/>
  </r>
  <r>
    <x v="14"/>
    <x v="79"/>
    <n v="0"/>
    <x v="14"/>
    <x v="0"/>
  </r>
  <r>
    <x v="14"/>
    <x v="80"/>
    <n v="26.315789473684209"/>
    <x v="14"/>
    <x v="0"/>
  </r>
  <r>
    <x v="14"/>
    <x v="76"/>
    <n v="38.596491228070178"/>
    <x v="14"/>
    <x v="0"/>
  </r>
  <r>
    <x v="14"/>
    <x v="61"/>
    <n v="31.578947368421051"/>
    <x v="14"/>
    <x v="0"/>
  </r>
  <r>
    <x v="14"/>
    <x v="66"/>
    <n v="0"/>
    <x v="14"/>
    <x v="0"/>
  </r>
  <r>
    <x v="10"/>
    <x v="56"/>
    <n v="56.60377358490566"/>
    <x v="15"/>
    <x v="0"/>
  </r>
  <r>
    <x v="10"/>
    <x v="57"/>
    <n v="7.5471698113207548"/>
    <x v="15"/>
    <x v="0"/>
  </r>
  <r>
    <x v="10"/>
    <x v="58"/>
    <n v="22.641509433962263"/>
    <x v="15"/>
    <x v="0"/>
  </r>
  <r>
    <x v="10"/>
    <x v="59"/>
    <n v="6.6037735849056602"/>
    <x v="15"/>
    <x v="0"/>
  </r>
  <r>
    <x v="10"/>
    <x v="60"/>
    <n v="0"/>
    <x v="15"/>
    <x v="0"/>
  </r>
  <r>
    <x v="10"/>
    <x v="61"/>
    <n v="6.6037735849056602"/>
    <x v="15"/>
    <x v="0"/>
  </r>
  <r>
    <x v="10"/>
    <x v="62"/>
    <n v="0"/>
    <x v="15"/>
    <x v="0"/>
  </r>
  <r>
    <x v="11"/>
    <x v="56"/>
    <n v="54.716981132075475"/>
    <x v="15"/>
    <x v="0"/>
  </r>
  <r>
    <x v="11"/>
    <x v="57"/>
    <n v="6.132075471698113"/>
    <x v="15"/>
    <x v="0"/>
  </r>
  <r>
    <x v="11"/>
    <x v="58"/>
    <n v="19.811320754716981"/>
    <x v="15"/>
    <x v="0"/>
  </r>
  <r>
    <x v="11"/>
    <x v="59"/>
    <n v="5.1886792452830193"/>
    <x v="15"/>
    <x v="0"/>
  </r>
  <r>
    <x v="11"/>
    <x v="63"/>
    <n v="0"/>
    <x v="15"/>
    <x v="0"/>
  </r>
  <r>
    <x v="11"/>
    <x v="64"/>
    <n v="6.6037735849056602"/>
    <x v="15"/>
    <x v="0"/>
  </r>
  <r>
    <x v="11"/>
    <x v="65"/>
    <n v="0"/>
    <x v="15"/>
    <x v="0"/>
  </r>
  <r>
    <x v="11"/>
    <x v="66"/>
    <n v="0"/>
    <x v="15"/>
    <x v="0"/>
  </r>
  <r>
    <x v="11"/>
    <x v="4"/>
    <n v="7.5471698113207548"/>
    <x v="15"/>
    <x v="0"/>
  </r>
  <r>
    <x v="12"/>
    <x v="67"/>
    <n v="0"/>
    <x v="15"/>
    <x v="0"/>
  </r>
  <r>
    <x v="12"/>
    <x v="68"/>
    <n v="1.4150943396226414"/>
    <x v="15"/>
    <x v="0"/>
  </r>
  <r>
    <x v="12"/>
    <x v="69"/>
    <n v="42.452830188679243"/>
    <x v="15"/>
    <x v="0"/>
  </r>
  <r>
    <x v="12"/>
    <x v="70"/>
    <n v="10.849056603773585"/>
    <x v="15"/>
    <x v="0"/>
  </r>
  <r>
    <x v="12"/>
    <x v="71"/>
    <n v="0.94339622641509435"/>
    <x v="15"/>
    <x v="0"/>
  </r>
  <r>
    <x v="12"/>
    <x v="72"/>
    <n v="3.7735849056603774"/>
    <x v="15"/>
    <x v="0"/>
  </r>
  <r>
    <x v="12"/>
    <x v="73"/>
    <n v="1.4150943396226414"/>
    <x v="15"/>
    <x v="0"/>
  </r>
  <r>
    <x v="12"/>
    <x v="74"/>
    <n v="0.94339622641509435"/>
    <x v="15"/>
    <x v="0"/>
  </r>
  <r>
    <x v="12"/>
    <x v="75"/>
    <n v="2.358490566037736"/>
    <x v="15"/>
    <x v="0"/>
  </r>
  <r>
    <x v="12"/>
    <x v="76"/>
    <n v="16.509433962264151"/>
    <x v="15"/>
    <x v="0"/>
  </r>
  <r>
    <x v="12"/>
    <x v="59"/>
    <n v="5.1886792452830193"/>
    <x v="15"/>
    <x v="0"/>
  </r>
  <r>
    <x v="12"/>
    <x v="63"/>
    <n v="0"/>
    <x v="15"/>
    <x v="0"/>
  </r>
  <r>
    <x v="12"/>
    <x v="64"/>
    <n v="6.6037735849056602"/>
    <x v="15"/>
    <x v="0"/>
  </r>
  <r>
    <x v="12"/>
    <x v="65"/>
    <n v="0"/>
    <x v="15"/>
    <x v="0"/>
  </r>
  <r>
    <x v="12"/>
    <x v="66"/>
    <n v="0"/>
    <x v="15"/>
    <x v="0"/>
  </r>
  <r>
    <x v="12"/>
    <x v="4"/>
    <n v="7.5471698113207548"/>
    <x v="15"/>
    <x v="0"/>
  </r>
  <r>
    <x v="13"/>
    <x v="77"/>
    <n v="18.181818181818183"/>
    <x v="15"/>
    <x v="0"/>
  </r>
  <r>
    <x v="13"/>
    <x v="78"/>
    <n v="0"/>
    <x v="15"/>
    <x v="0"/>
  </r>
  <r>
    <x v="13"/>
    <x v="79"/>
    <n v="0"/>
    <x v="15"/>
    <x v="0"/>
  </r>
  <r>
    <x v="13"/>
    <x v="80"/>
    <n v="9.0909090909090917"/>
    <x v="15"/>
    <x v="0"/>
  </r>
  <r>
    <x v="13"/>
    <x v="76"/>
    <n v="72.727272727272734"/>
    <x v="15"/>
    <x v="0"/>
  </r>
  <r>
    <x v="14"/>
    <x v="77"/>
    <n v="0"/>
    <x v="15"/>
    <x v="0"/>
  </r>
  <r>
    <x v="14"/>
    <x v="78"/>
    <n v="0"/>
    <x v="15"/>
    <x v="0"/>
  </r>
  <r>
    <x v="14"/>
    <x v="79"/>
    <n v="7.1428571428571432"/>
    <x v="15"/>
    <x v="0"/>
  </r>
  <r>
    <x v="14"/>
    <x v="80"/>
    <n v="7.1428571428571432"/>
    <x v="15"/>
    <x v="0"/>
  </r>
  <r>
    <x v="14"/>
    <x v="76"/>
    <n v="35.714285714285715"/>
    <x v="15"/>
    <x v="0"/>
  </r>
  <r>
    <x v="14"/>
    <x v="61"/>
    <n v="50"/>
    <x v="15"/>
    <x v="0"/>
  </r>
  <r>
    <x v="14"/>
    <x v="66"/>
    <n v="0"/>
    <x v="15"/>
    <x v="0"/>
  </r>
  <r>
    <x v="10"/>
    <x v="56"/>
    <n v="62.796208530805686"/>
    <x v="16"/>
    <x v="0"/>
  </r>
  <r>
    <x v="10"/>
    <x v="57"/>
    <n v="10.189573459715639"/>
    <x v="16"/>
    <x v="0"/>
  </r>
  <r>
    <x v="10"/>
    <x v="58"/>
    <n v="11.611374407582938"/>
    <x v="16"/>
    <x v="0"/>
  </r>
  <r>
    <x v="10"/>
    <x v="59"/>
    <n v="5.9241706161137442"/>
    <x v="16"/>
    <x v="0"/>
  </r>
  <r>
    <x v="10"/>
    <x v="60"/>
    <n v="0"/>
    <x v="16"/>
    <x v="0"/>
  </r>
  <r>
    <x v="10"/>
    <x v="61"/>
    <n v="9.4786729857819907"/>
    <x v="16"/>
    <x v="0"/>
  </r>
  <r>
    <x v="10"/>
    <x v="62"/>
    <n v="0"/>
    <x v="16"/>
    <x v="0"/>
  </r>
  <r>
    <x v="11"/>
    <x v="56"/>
    <n v="62.322274881516584"/>
    <x v="16"/>
    <x v="0"/>
  </r>
  <r>
    <x v="11"/>
    <x v="57"/>
    <n v="10.189573459715639"/>
    <x v="16"/>
    <x v="0"/>
  </r>
  <r>
    <x v="11"/>
    <x v="58"/>
    <n v="10.663507109004739"/>
    <x v="16"/>
    <x v="0"/>
  </r>
  <r>
    <x v="11"/>
    <x v="59"/>
    <n v="5.6872037914691944"/>
    <x v="16"/>
    <x v="0"/>
  </r>
  <r>
    <x v="11"/>
    <x v="63"/>
    <n v="0"/>
    <x v="16"/>
    <x v="0"/>
  </r>
  <r>
    <x v="11"/>
    <x v="64"/>
    <n v="9.4786729857819907"/>
    <x v="16"/>
    <x v="0"/>
  </r>
  <r>
    <x v="11"/>
    <x v="65"/>
    <n v="0"/>
    <x v="16"/>
    <x v="0"/>
  </r>
  <r>
    <x v="11"/>
    <x v="66"/>
    <n v="0"/>
    <x v="16"/>
    <x v="0"/>
  </r>
  <r>
    <x v="11"/>
    <x v="4"/>
    <n v="1.6587677725118484"/>
    <x v="16"/>
    <x v="0"/>
  </r>
  <r>
    <x v="12"/>
    <x v="67"/>
    <n v="0.47393364928909953"/>
    <x v="16"/>
    <x v="0"/>
  </r>
  <r>
    <x v="12"/>
    <x v="68"/>
    <n v="8.293838862559241"/>
    <x v="16"/>
    <x v="0"/>
  </r>
  <r>
    <x v="12"/>
    <x v="69"/>
    <n v="44.786729857819907"/>
    <x v="16"/>
    <x v="0"/>
  </r>
  <r>
    <x v="12"/>
    <x v="70"/>
    <n v="8.7677725118483405"/>
    <x v="16"/>
    <x v="0"/>
  </r>
  <r>
    <x v="12"/>
    <x v="71"/>
    <n v="0.47393364928909953"/>
    <x v="16"/>
    <x v="0"/>
  </r>
  <r>
    <x v="12"/>
    <x v="72"/>
    <n v="4.7393364928909953"/>
    <x v="16"/>
    <x v="0"/>
  </r>
  <r>
    <x v="12"/>
    <x v="73"/>
    <n v="4.9763033175355451"/>
    <x v="16"/>
    <x v="0"/>
  </r>
  <r>
    <x v="12"/>
    <x v="74"/>
    <n v="0.47393364928909953"/>
    <x v="16"/>
    <x v="0"/>
  </r>
  <r>
    <x v="12"/>
    <x v="75"/>
    <n v="1.6587677725118484"/>
    <x v="16"/>
    <x v="0"/>
  </r>
  <r>
    <x v="12"/>
    <x v="76"/>
    <n v="8.5308056872037916"/>
    <x v="16"/>
    <x v="0"/>
  </r>
  <r>
    <x v="12"/>
    <x v="59"/>
    <n v="5.6872037914691944"/>
    <x v="16"/>
    <x v="0"/>
  </r>
  <r>
    <x v="12"/>
    <x v="63"/>
    <n v="0"/>
    <x v="16"/>
    <x v="0"/>
  </r>
  <r>
    <x v="12"/>
    <x v="64"/>
    <n v="9.4786729857819907"/>
    <x v="16"/>
    <x v="0"/>
  </r>
  <r>
    <x v="12"/>
    <x v="65"/>
    <n v="0"/>
    <x v="16"/>
    <x v="0"/>
  </r>
  <r>
    <x v="12"/>
    <x v="66"/>
    <n v="0"/>
    <x v="16"/>
    <x v="0"/>
  </r>
  <r>
    <x v="12"/>
    <x v="4"/>
    <n v="1.6587677725118484"/>
    <x v="16"/>
    <x v="0"/>
  </r>
  <r>
    <x v="13"/>
    <x v="77"/>
    <n v="4.166666666666667"/>
    <x v="16"/>
    <x v="0"/>
  </r>
  <r>
    <x v="13"/>
    <x v="78"/>
    <n v="0"/>
    <x v="16"/>
    <x v="0"/>
  </r>
  <r>
    <x v="13"/>
    <x v="79"/>
    <n v="29.166666666666668"/>
    <x v="16"/>
    <x v="0"/>
  </r>
  <r>
    <x v="13"/>
    <x v="80"/>
    <n v="20.833333333333332"/>
    <x v="16"/>
    <x v="0"/>
  </r>
  <r>
    <x v="13"/>
    <x v="76"/>
    <n v="45.833333333333336"/>
    <x v="16"/>
    <x v="0"/>
  </r>
  <r>
    <x v="14"/>
    <x v="77"/>
    <n v="0"/>
    <x v="16"/>
    <x v="0"/>
  </r>
  <r>
    <x v="14"/>
    <x v="78"/>
    <n v="5"/>
    <x v="16"/>
    <x v="0"/>
  </r>
  <r>
    <x v="14"/>
    <x v="79"/>
    <n v="0"/>
    <x v="16"/>
    <x v="0"/>
  </r>
  <r>
    <x v="14"/>
    <x v="80"/>
    <n v="2.5"/>
    <x v="16"/>
    <x v="0"/>
  </r>
  <r>
    <x v="14"/>
    <x v="76"/>
    <n v="5"/>
    <x v="16"/>
    <x v="0"/>
  </r>
  <r>
    <x v="14"/>
    <x v="61"/>
    <n v="87.5"/>
    <x v="16"/>
    <x v="0"/>
  </r>
  <r>
    <x v="14"/>
    <x v="66"/>
    <n v="0"/>
    <x v="16"/>
    <x v="0"/>
  </r>
  <r>
    <x v="10"/>
    <x v="56"/>
    <n v="47.527272727272724"/>
    <x v="0"/>
    <x v="1"/>
  </r>
  <r>
    <x v="10"/>
    <x v="57"/>
    <n v="8.6363636363636367"/>
    <x v="0"/>
    <x v="1"/>
  </r>
  <r>
    <x v="10"/>
    <x v="58"/>
    <n v="19.390909090909091"/>
    <x v="0"/>
    <x v="1"/>
  </r>
  <r>
    <x v="10"/>
    <x v="59"/>
    <n v="10.618181818181819"/>
    <x v="0"/>
    <x v="1"/>
  </r>
  <r>
    <x v="10"/>
    <x v="60"/>
    <n v="0.27272727272727271"/>
    <x v="0"/>
    <x v="1"/>
  </r>
  <r>
    <x v="10"/>
    <x v="61"/>
    <n v="13.472727272727273"/>
    <x v="0"/>
    <x v="1"/>
  </r>
  <r>
    <x v="10"/>
    <x v="62"/>
    <n v="8.1818181818181818E-2"/>
    <x v="0"/>
    <x v="1"/>
  </r>
  <r>
    <x v="11"/>
    <x v="56"/>
    <n v="47.309090909090912"/>
    <x v="0"/>
    <x v="1"/>
  </r>
  <r>
    <x v="11"/>
    <x v="57"/>
    <n v="8.4272727272727277"/>
    <x v="0"/>
    <x v="1"/>
  </r>
  <r>
    <x v="11"/>
    <x v="58"/>
    <n v="18.945454545454545"/>
    <x v="0"/>
    <x v="1"/>
  </r>
  <r>
    <x v="11"/>
    <x v="59"/>
    <n v="10.290909090909091"/>
    <x v="0"/>
    <x v="1"/>
  </r>
  <r>
    <x v="11"/>
    <x v="63"/>
    <n v="0.27272727272727271"/>
    <x v="0"/>
    <x v="1"/>
  </r>
  <r>
    <x v="11"/>
    <x v="64"/>
    <n v="13.472727272727273"/>
    <x v="0"/>
    <x v="1"/>
  </r>
  <r>
    <x v="11"/>
    <x v="65"/>
    <n v="2.7272727272727271E-2"/>
    <x v="0"/>
    <x v="1"/>
  </r>
  <r>
    <x v="11"/>
    <x v="66"/>
    <n v="3.6363636363636362E-2"/>
    <x v="0"/>
    <x v="1"/>
  </r>
  <r>
    <x v="11"/>
    <x v="4"/>
    <n v="1.2181818181818183"/>
    <x v="0"/>
    <x v="1"/>
  </r>
  <r>
    <x v="12"/>
    <x v="67"/>
    <n v="0.4"/>
    <x v="0"/>
    <x v="1"/>
  </r>
  <r>
    <x v="12"/>
    <x v="68"/>
    <n v="5.4363636363636365"/>
    <x v="0"/>
    <x v="1"/>
  </r>
  <r>
    <x v="12"/>
    <x v="69"/>
    <n v="35.636363636363633"/>
    <x v="0"/>
    <x v="1"/>
  </r>
  <r>
    <x v="12"/>
    <x v="70"/>
    <n v="5.836363636363636"/>
    <x v="0"/>
    <x v="1"/>
  </r>
  <r>
    <x v="12"/>
    <x v="71"/>
    <n v="0.20909090909090908"/>
    <x v="0"/>
    <x v="1"/>
  </r>
  <r>
    <x v="12"/>
    <x v="72"/>
    <n v="4.9909090909090912"/>
    <x v="0"/>
    <x v="1"/>
  </r>
  <r>
    <x v="12"/>
    <x v="73"/>
    <n v="3.2272727272727271"/>
    <x v="0"/>
    <x v="1"/>
  </r>
  <r>
    <x v="12"/>
    <x v="74"/>
    <n v="1.3"/>
    <x v="0"/>
    <x v="1"/>
  </r>
  <r>
    <x v="12"/>
    <x v="75"/>
    <n v="4.6909090909090905"/>
    <x v="0"/>
    <x v="1"/>
  </r>
  <r>
    <x v="12"/>
    <x v="76"/>
    <n v="12.954545454545455"/>
    <x v="0"/>
    <x v="1"/>
  </r>
  <r>
    <x v="12"/>
    <x v="59"/>
    <n v="10.290909090909091"/>
    <x v="0"/>
    <x v="1"/>
  </r>
  <r>
    <x v="12"/>
    <x v="63"/>
    <n v="0.27272727272727271"/>
    <x v="0"/>
    <x v="1"/>
  </r>
  <r>
    <x v="12"/>
    <x v="64"/>
    <n v="13.472727272727273"/>
    <x v="0"/>
    <x v="1"/>
  </r>
  <r>
    <x v="12"/>
    <x v="65"/>
    <n v="2.7272727272727271E-2"/>
    <x v="0"/>
    <x v="1"/>
  </r>
  <r>
    <x v="12"/>
    <x v="66"/>
    <n v="3.6363636363636362E-2"/>
    <x v="0"/>
    <x v="1"/>
  </r>
  <r>
    <x v="12"/>
    <x v="4"/>
    <n v="1.2181818181818183"/>
    <x v="0"/>
    <x v="1"/>
  </r>
  <r>
    <x v="13"/>
    <x v="77"/>
    <n v="5.5653710247349819"/>
    <x v="0"/>
    <x v="1"/>
  </r>
  <r>
    <x v="13"/>
    <x v="78"/>
    <n v="0.17667844522968199"/>
    <x v="0"/>
    <x v="1"/>
  </r>
  <r>
    <x v="13"/>
    <x v="79"/>
    <n v="6.4487632508833919"/>
    <x v="0"/>
    <x v="1"/>
  </r>
  <r>
    <x v="13"/>
    <x v="80"/>
    <n v="29.770318021201412"/>
    <x v="0"/>
    <x v="1"/>
  </r>
  <r>
    <x v="13"/>
    <x v="76"/>
    <n v="58.03886925795053"/>
    <x v="0"/>
    <x v="1"/>
  </r>
  <r>
    <x v="14"/>
    <x v="77"/>
    <n v="0.1349527665317139"/>
    <x v="0"/>
    <x v="1"/>
  </r>
  <r>
    <x v="14"/>
    <x v="78"/>
    <n v="1.7543859649122806"/>
    <x v="0"/>
    <x v="1"/>
  </r>
  <r>
    <x v="14"/>
    <x v="79"/>
    <n v="1.2820512820512822"/>
    <x v="0"/>
    <x v="1"/>
  </r>
  <r>
    <x v="14"/>
    <x v="80"/>
    <n v="21.187584345479081"/>
    <x v="0"/>
    <x v="1"/>
  </r>
  <r>
    <x v="14"/>
    <x v="76"/>
    <n v="17.881241565452093"/>
    <x v="0"/>
    <x v="1"/>
  </r>
  <r>
    <x v="14"/>
    <x v="61"/>
    <n v="57.759784075573549"/>
    <x v="0"/>
    <x v="1"/>
  </r>
  <r>
    <x v="14"/>
    <x v="66"/>
    <n v="0"/>
    <x v="0"/>
    <x v="1"/>
  </r>
  <r>
    <x v="10"/>
    <x v="56"/>
    <n v="67.629046369203849"/>
    <x v="1"/>
    <x v="1"/>
  </r>
  <r>
    <x v="10"/>
    <x v="57"/>
    <n v="6.7366579177602803"/>
    <x v="1"/>
    <x v="1"/>
  </r>
  <r>
    <x v="10"/>
    <x v="58"/>
    <n v="12.160979877515311"/>
    <x v="1"/>
    <x v="1"/>
  </r>
  <r>
    <x v="10"/>
    <x v="59"/>
    <n v="0.52493438320209973"/>
    <x v="1"/>
    <x v="1"/>
  </r>
  <r>
    <x v="10"/>
    <x v="60"/>
    <n v="0.26246719160104987"/>
    <x v="1"/>
    <x v="1"/>
  </r>
  <r>
    <x v="10"/>
    <x v="61"/>
    <n v="12.379702537182853"/>
    <x v="1"/>
    <x v="1"/>
  </r>
  <r>
    <x v="10"/>
    <x v="62"/>
    <n v="0.30621172353455817"/>
    <x v="1"/>
    <x v="1"/>
  </r>
  <r>
    <x v="11"/>
    <x v="56"/>
    <n v="67.104111986001755"/>
    <x v="1"/>
    <x v="1"/>
  </r>
  <r>
    <x v="11"/>
    <x v="57"/>
    <n v="6.5616797900262469"/>
    <x v="1"/>
    <x v="1"/>
  </r>
  <r>
    <x v="11"/>
    <x v="58"/>
    <n v="11.548556430446194"/>
    <x v="1"/>
    <x v="1"/>
  </r>
  <r>
    <x v="11"/>
    <x v="59"/>
    <n v="0.52493438320209973"/>
    <x v="1"/>
    <x v="1"/>
  </r>
  <r>
    <x v="11"/>
    <x v="63"/>
    <n v="0.26246719160104987"/>
    <x v="1"/>
    <x v="1"/>
  </r>
  <r>
    <x v="11"/>
    <x v="64"/>
    <n v="12.379702537182853"/>
    <x v="1"/>
    <x v="1"/>
  </r>
  <r>
    <x v="11"/>
    <x v="65"/>
    <n v="4.3744531933508309E-2"/>
    <x v="1"/>
    <x v="1"/>
  </r>
  <r>
    <x v="11"/>
    <x v="66"/>
    <n v="0.17497812773403323"/>
    <x v="1"/>
    <x v="1"/>
  </r>
  <r>
    <x v="11"/>
    <x v="4"/>
    <n v="1.3998250218722659"/>
    <x v="1"/>
    <x v="1"/>
  </r>
  <r>
    <x v="12"/>
    <x v="67"/>
    <n v="0.8311461067366579"/>
    <x v="1"/>
    <x v="1"/>
  </r>
  <r>
    <x v="12"/>
    <x v="68"/>
    <n v="7.6552930883639547"/>
    <x v="1"/>
    <x v="1"/>
  </r>
  <r>
    <x v="12"/>
    <x v="69"/>
    <n v="51.443569553805773"/>
    <x v="1"/>
    <x v="1"/>
  </r>
  <r>
    <x v="12"/>
    <x v="70"/>
    <n v="7.1741032370953635"/>
    <x v="1"/>
    <x v="1"/>
  </r>
  <r>
    <x v="12"/>
    <x v="71"/>
    <n v="8.7489063867016617E-2"/>
    <x v="1"/>
    <x v="1"/>
  </r>
  <r>
    <x v="12"/>
    <x v="72"/>
    <n v="3.1496062992125986"/>
    <x v="1"/>
    <x v="1"/>
  </r>
  <r>
    <x v="12"/>
    <x v="73"/>
    <n v="3.3245844269466316"/>
    <x v="1"/>
    <x v="1"/>
  </r>
  <r>
    <x v="12"/>
    <x v="74"/>
    <n v="8.7489063867016617E-2"/>
    <x v="1"/>
    <x v="1"/>
  </r>
  <r>
    <x v="12"/>
    <x v="75"/>
    <n v="5.5555555555555554"/>
    <x v="1"/>
    <x v="1"/>
  </r>
  <r>
    <x v="12"/>
    <x v="76"/>
    <n v="5.9055118110236222"/>
    <x v="1"/>
    <x v="1"/>
  </r>
  <r>
    <x v="12"/>
    <x v="59"/>
    <n v="0.52493438320209973"/>
    <x v="1"/>
    <x v="1"/>
  </r>
  <r>
    <x v="12"/>
    <x v="63"/>
    <n v="0.26246719160104987"/>
    <x v="1"/>
    <x v="1"/>
  </r>
  <r>
    <x v="12"/>
    <x v="64"/>
    <n v="12.379702537182853"/>
    <x v="1"/>
    <x v="1"/>
  </r>
  <r>
    <x v="12"/>
    <x v="65"/>
    <n v="4.3744531933508309E-2"/>
    <x v="1"/>
    <x v="1"/>
  </r>
  <r>
    <x v="12"/>
    <x v="66"/>
    <n v="0.17497812773403323"/>
    <x v="1"/>
    <x v="1"/>
  </r>
  <r>
    <x v="12"/>
    <x v="4"/>
    <n v="1.3998250218722659"/>
    <x v="1"/>
    <x v="1"/>
  </r>
  <r>
    <x v="13"/>
    <x v="77"/>
    <n v="8.3333333333333339"/>
    <x v="1"/>
    <x v="1"/>
  </r>
  <r>
    <x v="13"/>
    <x v="78"/>
    <n v="0"/>
    <x v="1"/>
    <x v="1"/>
  </r>
  <r>
    <x v="13"/>
    <x v="79"/>
    <n v="8.3333333333333339"/>
    <x v="1"/>
    <x v="1"/>
  </r>
  <r>
    <x v="13"/>
    <x v="80"/>
    <n v="25"/>
    <x v="1"/>
    <x v="1"/>
  </r>
  <r>
    <x v="13"/>
    <x v="76"/>
    <n v="58.333333333333336"/>
    <x v="1"/>
    <x v="1"/>
  </r>
  <r>
    <x v="14"/>
    <x v="77"/>
    <n v="0"/>
    <x v="1"/>
    <x v="1"/>
  </r>
  <r>
    <x v="14"/>
    <x v="78"/>
    <n v="0.70671378091872794"/>
    <x v="1"/>
    <x v="1"/>
  </r>
  <r>
    <x v="14"/>
    <x v="79"/>
    <n v="0"/>
    <x v="1"/>
    <x v="1"/>
  </r>
  <r>
    <x v="14"/>
    <x v="80"/>
    <n v="2.4734982332155475"/>
    <x v="1"/>
    <x v="1"/>
  </r>
  <r>
    <x v="14"/>
    <x v="76"/>
    <n v="2.4734982332155475"/>
    <x v="1"/>
    <x v="1"/>
  </r>
  <r>
    <x v="14"/>
    <x v="61"/>
    <n v="94.346289752650179"/>
    <x v="1"/>
    <x v="1"/>
  </r>
  <r>
    <x v="14"/>
    <x v="66"/>
    <n v="0"/>
    <x v="1"/>
    <x v="1"/>
  </r>
  <r>
    <x v="10"/>
    <x v="56"/>
    <n v="32.958801498127343"/>
    <x v="2"/>
    <x v="1"/>
  </r>
  <r>
    <x v="10"/>
    <x v="57"/>
    <n v="7.654494382022472"/>
    <x v="2"/>
    <x v="1"/>
  </r>
  <r>
    <x v="10"/>
    <x v="58"/>
    <n v="18.656367041198504"/>
    <x v="2"/>
    <x v="1"/>
  </r>
  <r>
    <x v="10"/>
    <x v="59"/>
    <n v="22.635767790262172"/>
    <x v="2"/>
    <x v="1"/>
  </r>
  <r>
    <x v="10"/>
    <x v="60"/>
    <n v="2.3408239700374533E-2"/>
    <x v="2"/>
    <x v="1"/>
  </r>
  <r>
    <x v="10"/>
    <x v="61"/>
    <n v="18.071161048689138"/>
    <x v="2"/>
    <x v="1"/>
  </r>
  <r>
    <x v="10"/>
    <x v="62"/>
    <n v="0"/>
    <x v="2"/>
    <x v="1"/>
  </r>
  <r>
    <x v="11"/>
    <x v="56"/>
    <n v="32.935393258426963"/>
    <x v="2"/>
    <x v="1"/>
  </r>
  <r>
    <x v="11"/>
    <x v="57"/>
    <n v="7.5608614232209739"/>
    <x v="2"/>
    <x v="1"/>
  </r>
  <r>
    <x v="11"/>
    <x v="58"/>
    <n v="18.352059925093634"/>
    <x v="2"/>
    <x v="1"/>
  </r>
  <r>
    <x v="11"/>
    <x v="59"/>
    <n v="22.00374531835206"/>
    <x v="2"/>
    <x v="1"/>
  </r>
  <r>
    <x v="11"/>
    <x v="63"/>
    <n v="2.3408239700374533E-2"/>
    <x v="2"/>
    <x v="1"/>
  </r>
  <r>
    <x v="11"/>
    <x v="64"/>
    <n v="18.071161048689138"/>
    <x v="2"/>
    <x v="1"/>
  </r>
  <r>
    <x v="11"/>
    <x v="65"/>
    <n v="0"/>
    <x v="2"/>
    <x v="1"/>
  </r>
  <r>
    <x v="11"/>
    <x v="66"/>
    <n v="0"/>
    <x v="2"/>
    <x v="1"/>
  </r>
  <r>
    <x v="11"/>
    <x v="4"/>
    <n v="1.053370786516854"/>
    <x v="2"/>
    <x v="1"/>
  </r>
  <r>
    <x v="12"/>
    <x v="67"/>
    <n v="4.6816479400749067E-2"/>
    <x v="2"/>
    <x v="1"/>
  </r>
  <r>
    <x v="12"/>
    <x v="68"/>
    <n v="2.9494382022471912"/>
    <x v="2"/>
    <x v="1"/>
  </r>
  <r>
    <x v="12"/>
    <x v="69"/>
    <n v="24.321161048689138"/>
    <x v="2"/>
    <x v="1"/>
  </r>
  <r>
    <x v="12"/>
    <x v="70"/>
    <n v="5.617977528089888"/>
    <x v="2"/>
    <x v="1"/>
  </r>
  <r>
    <x v="12"/>
    <x v="71"/>
    <n v="9.3632958801498134E-2"/>
    <x v="2"/>
    <x v="1"/>
  </r>
  <r>
    <x v="12"/>
    <x v="72"/>
    <n v="4.7518726591760299"/>
    <x v="2"/>
    <x v="1"/>
  </r>
  <r>
    <x v="12"/>
    <x v="73"/>
    <n v="2.7153558052434459"/>
    <x v="2"/>
    <x v="1"/>
  </r>
  <r>
    <x v="12"/>
    <x v="74"/>
    <n v="1.7556179775280898"/>
    <x v="2"/>
    <x v="1"/>
  </r>
  <r>
    <x v="12"/>
    <x v="75"/>
    <n v="4.2837078651685392"/>
    <x v="2"/>
    <x v="1"/>
  </r>
  <r>
    <x v="12"/>
    <x v="76"/>
    <n v="12.312734082397004"/>
    <x v="2"/>
    <x v="1"/>
  </r>
  <r>
    <x v="12"/>
    <x v="59"/>
    <n v="22.00374531835206"/>
    <x v="2"/>
    <x v="1"/>
  </r>
  <r>
    <x v="12"/>
    <x v="63"/>
    <n v="2.3408239700374533E-2"/>
    <x v="2"/>
    <x v="1"/>
  </r>
  <r>
    <x v="12"/>
    <x v="64"/>
    <n v="18.071161048689138"/>
    <x v="2"/>
    <x v="1"/>
  </r>
  <r>
    <x v="12"/>
    <x v="65"/>
    <n v="0"/>
    <x v="2"/>
    <x v="1"/>
  </r>
  <r>
    <x v="12"/>
    <x v="66"/>
    <n v="0"/>
    <x v="2"/>
    <x v="1"/>
  </r>
  <r>
    <x v="12"/>
    <x v="4"/>
    <n v="1.053370786516854"/>
    <x v="2"/>
    <x v="1"/>
  </r>
  <r>
    <x v="13"/>
    <x v="77"/>
    <n v="5.8510638297872344"/>
    <x v="2"/>
    <x v="1"/>
  </r>
  <r>
    <x v="13"/>
    <x v="78"/>
    <n v="0.10638297872340426"/>
    <x v="2"/>
    <x v="1"/>
  </r>
  <r>
    <x v="13"/>
    <x v="79"/>
    <n v="6.2765957446808507"/>
    <x v="2"/>
    <x v="1"/>
  </r>
  <r>
    <x v="13"/>
    <x v="80"/>
    <n v="29.468085106382979"/>
    <x v="2"/>
    <x v="1"/>
  </r>
  <r>
    <x v="13"/>
    <x v="76"/>
    <n v="58.297872340425535"/>
    <x v="2"/>
    <x v="1"/>
  </r>
  <r>
    <x v="14"/>
    <x v="77"/>
    <n v="0.12953367875647667"/>
    <x v="2"/>
    <x v="1"/>
  </r>
  <r>
    <x v="14"/>
    <x v="78"/>
    <n v="2.7202072538860103"/>
    <x v="2"/>
    <x v="1"/>
  </r>
  <r>
    <x v="14"/>
    <x v="79"/>
    <n v="2.2020725388601035"/>
    <x v="2"/>
    <x v="1"/>
  </r>
  <r>
    <x v="14"/>
    <x v="80"/>
    <n v="30.569948186528496"/>
    <x v="2"/>
    <x v="1"/>
  </r>
  <r>
    <x v="14"/>
    <x v="76"/>
    <n v="25.647668393782382"/>
    <x v="2"/>
    <x v="1"/>
  </r>
  <r>
    <x v="14"/>
    <x v="61"/>
    <n v="38.730569948186528"/>
    <x v="2"/>
    <x v="1"/>
  </r>
  <r>
    <x v="14"/>
    <x v="66"/>
    <n v="0"/>
    <x v="2"/>
    <x v="1"/>
  </r>
  <r>
    <x v="10"/>
    <x v="56"/>
    <n v="64.250309789343248"/>
    <x v="3"/>
    <x v="1"/>
  </r>
  <r>
    <x v="10"/>
    <x v="57"/>
    <n v="9.355638166047088"/>
    <x v="3"/>
    <x v="1"/>
  </r>
  <r>
    <x v="10"/>
    <x v="58"/>
    <n v="11.524163568773234"/>
    <x v="3"/>
    <x v="1"/>
  </r>
  <r>
    <x v="10"/>
    <x v="59"/>
    <n v="1.9206939281288724"/>
    <x v="3"/>
    <x v="1"/>
  </r>
  <r>
    <x v="10"/>
    <x v="60"/>
    <n v="0.92936802973977695"/>
    <x v="3"/>
    <x v="1"/>
  </r>
  <r>
    <x v="10"/>
    <x v="61"/>
    <n v="11.957868649318463"/>
    <x v="3"/>
    <x v="1"/>
  </r>
  <r>
    <x v="10"/>
    <x v="62"/>
    <n v="6.1957868649318466E-2"/>
    <x v="3"/>
    <x v="1"/>
  </r>
  <r>
    <x v="11"/>
    <x v="56"/>
    <n v="64.126394052044603"/>
    <x v="3"/>
    <x v="1"/>
  </r>
  <r>
    <x v="11"/>
    <x v="57"/>
    <n v="9.2936802973977688"/>
    <x v="3"/>
    <x v="1"/>
  </r>
  <r>
    <x v="11"/>
    <x v="58"/>
    <n v="11.214374225526642"/>
    <x v="3"/>
    <x v="1"/>
  </r>
  <r>
    <x v="11"/>
    <x v="59"/>
    <n v="1.8587360594795539"/>
    <x v="3"/>
    <x v="1"/>
  </r>
  <r>
    <x v="11"/>
    <x v="63"/>
    <n v="0.92936802973977695"/>
    <x v="3"/>
    <x v="1"/>
  </r>
  <r>
    <x v="11"/>
    <x v="64"/>
    <n v="11.957868649318463"/>
    <x v="3"/>
    <x v="1"/>
  </r>
  <r>
    <x v="11"/>
    <x v="65"/>
    <n v="6.1957868649318466E-2"/>
    <x v="3"/>
    <x v="1"/>
  </r>
  <r>
    <x v="11"/>
    <x v="66"/>
    <n v="0"/>
    <x v="3"/>
    <x v="1"/>
  </r>
  <r>
    <x v="11"/>
    <x v="4"/>
    <n v="0.55762081784386619"/>
    <x v="3"/>
    <x v="1"/>
  </r>
  <r>
    <x v="12"/>
    <x v="67"/>
    <n v="0.68153655514250311"/>
    <x v="3"/>
    <x v="1"/>
  </r>
  <r>
    <x v="12"/>
    <x v="68"/>
    <n v="9.5415117719950437"/>
    <x v="3"/>
    <x v="1"/>
  </r>
  <r>
    <x v="12"/>
    <x v="69"/>
    <n v="48.203221809169762"/>
    <x v="3"/>
    <x v="1"/>
  </r>
  <r>
    <x v="12"/>
    <x v="70"/>
    <n v="5.7001239157372989"/>
    <x v="3"/>
    <x v="1"/>
  </r>
  <r>
    <x v="12"/>
    <x v="71"/>
    <n v="0.55762081784386619"/>
    <x v="3"/>
    <x v="1"/>
  </r>
  <r>
    <x v="12"/>
    <x v="72"/>
    <n v="4.3990086741016112"/>
    <x v="3"/>
    <x v="1"/>
  </r>
  <r>
    <x v="12"/>
    <x v="73"/>
    <n v="4.337050805452292"/>
    <x v="3"/>
    <x v="1"/>
  </r>
  <r>
    <x v="12"/>
    <x v="74"/>
    <n v="0.24783147459727387"/>
    <x v="3"/>
    <x v="1"/>
  </r>
  <r>
    <x v="12"/>
    <x v="75"/>
    <n v="1.1771995043370509"/>
    <x v="3"/>
    <x v="1"/>
  </r>
  <r>
    <x v="12"/>
    <x v="76"/>
    <n v="9.7893432465923169"/>
    <x v="3"/>
    <x v="1"/>
  </r>
  <r>
    <x v="12"/>
    <x v="59"/>
    <n v="1.8587360594795539"/>
    <x v="3"/>
    <x v="1"/>
  </r>
  <r>
    <x v="12"/>
    <x v="63"/>
    <n v="0.92936802973977695"/>
    <x v="3"/>
    <x v="1"/>
  </r>
  <r>
    <x v="12"/>
    <x v="64"/>
    <n v="11.957868649318463"/>
    <x v="3"/>
    <x v="1"/>
  </r>
  <r>
    <x v="12"/>
    <x v="65"/>
    <n v="6.1957868649318466E-2"/>
    <x v="3"/>
    <x v="1"/>
  </r>
  <r>
    <x v="12"/>
    <x v="66"/>
    <n v="0"/>
    <x v="3"/>
    <x v="1"/>
  </r>
  <r>
    <x v="12"/>
    <x v="4"/>
    <n v="0.55762081784386619"/>
    <x v="3"/>
    <x v="1"/>
  </r>
  <r>
    <x v="13"/>
    <x v="77"/>
    <n v="10"/>
    <x v="3"/>
    <x v="1"/>
  </r>
  <r>
    <x v="13"/>
    <x v="78"/>
    <n v="3.3333333333333335"/>
    <x v="3"/>
    <x v="1"/>
  </r>
  <r>
    <x v="13"/>
    <x v="79"/>
    <n v="10"/>
    <x v="3"/>
    <x v="1"/>
  </r>
  <r>
    <x v="13"/>
    <x v="80"/>
    <n v="36.666666666666664"/>
    <x v="3"/>
    <x v="1"/>
  </r>
  <r>
    <x v="13"/>
    <x v="76"/>
    <n v="40"/>
    <x v="3"/>
    <x v="1"/>
  </r>
  <r>
    <x v="14"/>
    <x v="77"/>
    <n v="0"/>
    <x v="3"/>
    <x v="1"/>
  </r>
  <r>
    <x v="14"/>
    <x v="78"/>
    <n v="0"/>
    <x v="3"/>
    <x v="1"/>
  </r>
  <r>
    <x v="14"/>
    <x v="79"/>
    <n v="0.51813471502590669"/>
    <x v="3"/>
    <x v="1"/>
  </r>
  <r>
    <x v="14"/>
    <x v="80"/>
    <n v="15.544041450777202"/>
    <x v="3"/>
    <x v="1"/>
  </r>
  <r>
    <x v="14"/>
    <x v="76"/>
    <n v="7.2538860103626943"/>
    <x v="3"/>
    <x v="1"/>
  </r>
  <r>
    <x v="14"/>
    <x v="61"/>
    <n v="76.683937823834199"/>
    <x v="3"/>
    <x v="1"/>
  </r>
  <r>
    <x v="14"/>
    <x v="66"/>
    <n v="0"/>
    <x v="3"/>
    <x v="1"/>
  </r>
  <r>
    <x v="10"/>
    <x v="56"/>
    <n v="24.134199134199132"/>
    <x v="4"/>
    <x v="1"/>
  </r>
  <r>
    <x v="10"/>
    <x v="57"/>
    <n v="12.770562770562771"/>
    <x v="4"/>
    <x v="1"/>
  </r>
  <r>
    <x v="10"/>
    <x v="58"/>
    <n v="55.303030303030305"/>
    <x v="4"/>
    <x v="1"/>
  </r>
  <r>
    <x v="10"/>
    <x v="59"/>
    <n v="3.3549783549783552"/>
    <x v="4"/>
    <x v="1"/>
  </r>
  <r>
    <x v="10"/>
    <x v="60"/>
    <n v="0"/>
    <x v="4"/>
    <x v="1"/>
  </r>
  <r>
    <x v="10"/>
    <x v="61"/>
    <n v="4.437229437229437"/>
    <x v="4"/>
    <x v="1"/>
  </r>
  <r>
    <x v="10"/>
    <x v="62"/>
    <n v="0"/>
    <x v="4"/>
    <x v="1"/>
  </r>
  <r>
    <x v="11"/>
    <x v="56"/>
    <n v="23.80952380952381"/>
    <x v="4"/>
    <x v="1"/>
  </r>
  <r>
    <x v="11"/>
    <x v="57"/>
    <n v="11.688311688311689"/>
    <x v="4"/>
    <x v="1"/>
  </r>
  <r>
    <x v="11"/>
    <x v="58"/>
    <n v="54.761904761904759"/>
    <x v="4"/>
    <x v="1"/>
  </r>
  <r>
    <x v="11"/>
    <x v="59"/>
    <n v="3.1385281385281387"/>
    <x v="4"/>
    <x v="1"/>
  </r>
  <r>
    <x v="11"/>
    <x v="63"/>
    <n v="0"/>
    <x v="4"/>
    <x v="1"/>
  </r>
  <r>
    <x v="11"/>
    <x v="64"/>
    <n v="4.437229437229437"/>
    <x v="4"/>
    <x v="1"/>
  </r>
  <r>
    <x v="11"/>
    <x v="65"/>
    <n v="0"/>
    <x v="4"/>
    <x v="1"/>
  </r>
  <r>
    <x v="11"/>
    <x v="66"/>
    <n v="0"/>
    <x v="4"/>
    <x v="1"/>
  </r>
  <r>
    <x v="11"/>
    <x v="4"/>
    <n v="2.1645021645021645"/>
    <x v="4"/>
    <x v="1"/>
  </r>
  <r>
    <x v="12"/>
    <x v="67"/>
    <n v="0.21645021645021645"/>
    <x v="4"/>
    <x v="1"/>
  </r>
  <r>
    <x v="12"/>
    <x v="68"/>
    <n v="4.220779220779221"/>
    <x v="4"/>
    <x v="1"/>
  </r>
  <r>
    <x v="12"/>
    <x v="69"/>
    <n v="16.450216450216452"/>
    <x v="4"/>
    <x v="1"/>
  </r>
  <r>
    <x v="12"/>
    <x v="70"/>
    <n v="2.9220779220779223"/>
    <x v="4"/>
    <x v="1"/>
  </r>
  <r>
    <x v="12"/>
    <x v="71"/>
    <n v="0.4329004329004329"/>
    <x v="4"/>
    <x v="1"/>
  </r>
  <r>
    <x v="12"/>
    <x v="72"/>
    <n v="8.9826839826839819"/>
    <x v="4"/>
    <x v="1"/>
  </r>
  <r>
    <x v="12"/>
    <x v="73"/>
    <n v="2.2727272727272729"/>
    <x v="4"/>
    <x v="1"/>
  </r>
  <r>
    <x v="12"/>
    <x v="74"/>
    <n v="4.7619047619047619"/>
    <x v="4"/>
    <x v="1"/>
  </r>
  <r>
    <x v="12"/>
    <x v="75"/>
    <n v="12.121212121212121"/>
    <x v="4"/>
    <x v="1"/>
  </r>
  <r>
    <x v="12"/>
    <x v="76"/>
    <n v="37.878787878787875"/>
    <x v="4"/>
    <x v="1"/>
  </r>
  <r>
    <x v="12"/>
    <x v="59"/>
    <n v="3.1385281385281387"/>
    <x v="4"/>
    <x v="1"/>
  </r>
  <r>
    <x v="12"/>
    <x v="63"/>
    <n v="0"/>
    <x v="4"/>
    <x v="1"/>
  </r>
  <r>
    <x v="12"/>
    <x v="64"/>
    <n v="4.437229437229437"/>
    <x v="4"/>
    <x v="1"/>
  </r>
  <r>
    <x v="12"/>
    <x v="65"/>
    <n v="0"/>
    <x v="4"/>
    <x v="1"/>
  </r>
  <r>
    <x v="12"/>
    <x v="66"/>
    <n v="0"/>
    <x v="4"/>
    <x v="1"/>
  </r>
  <r>
    <x v="12"/>
    <x v="4"/>
    <n v="2.1645021645021645"/>
    <x v="4"/>
    <x v="1"/>
  </r>
  <r>
    <x v="13"/>
    <x v="77"/>
    <n v="6.8965517241379306"/>
    <x v="4"/>
    <x v="1"/>
  </r>
  <r>
    <x v="13"/>
    <x v="78"/>
    <n v="0"/>
    <x v="4"/>
    <x v="1"/>
  </r>
  <r>
    <x v="13"/>
    <x v="79"/>
    <n v="3.4482758620689653"/>
    <x v="4"/>
    <x v="1"/>
  </r>
  <r>
    <x v="13"/>
    <x v="80"/>
    <n v="20.689655172413794"/>
    <x v="4"/>
    <x v="1"/>
  </r>
  <r>
    <x v="13"/>
    <x v="76"/>
    <n v="68.965517241379317"/>
    <x v="4"/>
    <x v="1"/>
  </r>
  <r>
    <x v="14"/>
    <x v="77"/>
    <n v="0"/>
    <x v="4"/>
    <x v="1"/>
  </r>
  <r>
    <x v="14"/>
    <x v="78"/>
    <n v="0"/>
    <x v="4"/>
    <x v="1"/>
  </r>
  <r>
    <x v="14"/>
    <x v="79"/>
    <n v="0"/>
    <x v="4"/>
    <x v="1"/>
  </r>
  <r>
    <x v="14"/>
    <x v="80"/>
    <n v="12.195121951219512"/>
    <x v="4"/>
    <x v="1"/>
  </r>
  <r>
    <x v="14"/>
    <x v="76"/>
    <n v="14.634146341463415"/>
    <x v="4"/>
    <x v="1"/>
  </r>
  <r>
    <x v="14"/>
    <x v="61"/>
    <n v="73.170731707317074"/>
    <x v="4"/>
    <x v="1"/>
  </r>
  <r>
    <x v="14"/>
    <x v="66"/>
    <n v="0"/>
    <x v="4"/>
    <x v="1"/>
  </r>
  <r>
    <x v="10"/>
    <x v="56"/>
    <n v="21.243523316062177"/>
    <x v="5"/>
    <x v="1"/>
  </r>
  <r>
    <x v="10"/>
    <x v="57"/>
    <n v="11.917098445595855"/>
    <x v="5"/>
    <x v="1"/>
  </r>
  <r>
    <x v="10"/>
    <x v="58"/>
    <n v="53.8860103626943"/>
    <x v="5"/>
    <x v="1"/>
  </r>
  <r>
    <x v="10"/>
    <x v="59"/>
    <n v="6.2176165803108807"/>
    <x v="5"/>
    <x v="1"/>
  </r>
  <r>
    <x v="10"/>
    <x v="60"/>
    <n v="0"/>
    <x v="5"/>
    <x v="1"/>
  </r>
  <r>
    <x v="10"/>
    <x v="61"/>
    <n v="6.7357512953367875"/>
    <x v="5"/>
    <x v="1"/>
  </r>
  <r>
    <x v="10"/>
    <x v="62"/>
    <n v="0"/>
    <x v="5"/>
    <x v="1"/>
  </r>
  <r>
    <x v="11"/>
    <x v="56"/>
    <n v="20.725388601036268"/>
    <x v="5"/>
    <x v="1"/>
  </r>
  <r>
    <x v="11"/>
    <x v="57"/>
    <n v="10.880829015544041"/>
    <x v="5"/>
    <x v="1"/>
  </r>
  <r>
    <x v="11"/>
    <x v="58"/>
    <n v="53.8860103626943"/>
    <x v="5"/>
    <x v="1"/>
  </r>
  <r>
    <x v="11"/>
    <x v="59"/>
    <n v="6.2176165803108807"/>
    <x v="5"/>
    <x v="1"/>
  </r>
  <r>
    <x v="11"/>
    <x v="63"/>
    <n v="0"/>
    <x v="5"/>
    <x v="1"/>
  </r>
  <r>
    <x v="11"/>
    <x v="64"/>
    <n v="6.7357512953367875"/>
    <x v="5"/>
    <x v="1"/>
  </r>
  <r>
    <x v="11"/>
    <x v="65"/>
    <n v="0"/>
    <x v="5"/>
    <x v="1"/>
  </r>
  <r>
    <x v="11"/>
    <x v="66"/>
    <n v="0"/>
    <x v="5"/>
    <x v="1"/>
  </r>
  <r>
    <x v="11"/>
    <x v="4"/>
    <n v="1.5544041450777202"/>
    <x v="5"/>
    <x v="1"/>
  </r>
  <r>
    <x v="12"/>
    <x v="67"/>
    <n v="0.51813471502590669"/>
    <x v="5"/>
    <x v="1"/>
  </r>
  <r>
    <x v="12"/>
    <x v="68"/>
    <n v="1.0362694300518134"/>
    <x v="5"/>
    <x v="1"/>
  </r>
  <r>
    <x v="12"/>
    <x v="69"/>
    <n v="16.062176165803109"/>
    <x v="5"/>
    <x v="1"/>
  </r>
  <r>
    <x v="12"/>
    <x v="70"/>
    <n v="3.1088082901554404"/>
    <x v="5"/>
    <x v="1"/>
  </r>
  <r>
    <x v="12"/>
    <x v="71"/>
    <n v="1.0362694300518134"/>
    <x v="5"/>
    <x v="1"/>
  </r>
  <r>
    <x v="12"/>
    <x v="72"/>
    <n v="8.8082901554404138"/>
    <x v="5"/>
    <x v="1"/>
  </r>
  <r>
    <x v="12"/>
    <x v="73"/>
    <n v="1.0362694300518134"/>
    <x v="5"/>
    <x v="1"/>
  </r>
  <r>
    <x v="12"/>
    <x v="74"/>
    <n v="4.1450777202072535"/>
    <x v="5"/>
    <x v="1"/>
  </r>
  <r>
    <x v="12"/>
    <x v="75"/>
    <n v="7.7720207253886011"/>
    <x v="5"/>
    <x v="1"/>
  </r>
  <r>
    <x v="12"/>
    <x v="76"/>
    <n v="41.968911917098445"/>
    <x v="5"/>
    <x v="1"/>
  </r>
  <r>
    <x v="12"/>
    <x v="59"/>
    <n v="6.2176165803108807"/>
    <x v="5"/>
    <x v="1"/>
  </r>
  <r>
    <x v="12"/>
    <x v="63"/>
    <n v="0"/>
    <x v="5"/>
    <x v="1"/>
  </r>
  <r>
    <x v="12"/>
    <x v="64"/>
    <n v="6.7357512953367875"/>
    <x v="5"/>
    <x v="1"/>
  </r>
  <r>
    <x v="12"/>
    <x v="65"/>
    <n v="0"/>
    <x v="5"/>
    <x v="1"/>
  </r>
  <r>
    <x v="12"/>
    <x v="66"/>
    <n v="0"/>
    <x v="5"/>
    <x v="1"/>
  </r>
  <r>
    <x v="12"/>
    <x v="4"/>
    <n v="1.5544041450777202"/>
    <x v="5"/>
    <x v="1"/>
  </r>
  <r>
    <x v="13"/>
    <x v="77"/>
    <n v="16.666666666666668"/>
    <x v="5"/>
    <x v="1"/>
  </r>
  <r>
    <x v="13"/>
    <x v="78"/>
    <n v="0"/>
    <x v="5"/>
    <x v="1"/>
  </r>
  <r>
    <x v="13"/>
    <x v="79"/>
    <n v="0"/>
    <x v="5"/>
    <x v="1"/>
  </r>
  <r>
    <x v="13"/>
    <x v="80"/>
    <n v="16.666666666666668"/>
    <x v="5"/>
    <x v="1"/>
  </r>
  <r>
    <x v="13"/>
    <x v="76"/>
    <n v="66.666666666666671"/>
    <x v="5"/>
    <x v="1"/>
  </r>
  <r>
    <x v="14"/>
    <x v="77"/>
    <n v="0"/>
    <x v="5"/>
    <x v="1"/>
  </r>
  <r>
    <x v="14"/>
    <x v="78"/>
    <n v="0"/>
    <x v="5"/>
    <x v="1"/>
  </r>
  <r>
    <x v="14"/>
    <x v="79"/>
    <n v="0"/>
    <x v="5"/>
    <x v="1"/>
  </r>
  <r>
    <x v="14"/>
    <x v="80"/>
    <n v="15.384615384615385"/>
    <x v="5"/>
    <x v="1"/>
  </r>
  <r>
    <x v="14"/>
    <x v="76"/>
    <n v="7.6923076923076925"/>
    <x v="5"/>
    <x v="1"/>
  </r>
  <r>
    <x v="14"/>
    <x v="61"/>
    <n v="76.92307692307692"/>
    <x v="5"/>
    <x v="1"/>
  </r>
  <r>
    <x v="14"/>
    <x v="66"/>
    <n v="0"/>
    <x v="5"/>
    <x v="1"/>
  </r>
  <r>
    <x v="10"/>
    <x v="56"/>
    <n v="18.125"/>
    <x v="6"/>
    <x v="1"/>
  </r>
  <r>
    <x v="10"/>
    <x v="57"/>
    <n v="11.25"/>
    <x v="6"/>
    <x v="1"/>
  </r>
  <r>
    <x v="10"/>
    <x v="58"/>
    <n v="60.625"/>
    <x v="6"/>
    <x v="1"/>
  </r>
  <r>
    <x v="10"/>
    <x v="59"/>
    <n v="3.125"/>
    <x v="6"/>
    <x v="1"/>
  </r>
  <r>
    <x v="10"/>
    <x v="60"/>
    <n v="0"/>
    <x v="6"/>
    <x v="1"/>
  </r>
  <r>
    <x v="10"/>
    <x v="61"/>
    <n v="6.875"/>
    <x v="6"/>
    <x v="1"/>
  </r>
  <r>
    <x v="10"/>
    <x v="62"/>
    <n v="0"/>
    <x v="6"/>
    <x v="1"/>
  </r>
  <r>
    <x v="11"/>
    <x v="56"/>
    <n v="18.125"/>
    <x v="6"/>
    <x v="1"/>
  </r>
  <r>
    <x v="11"/>
    <x v="57"/>
    <n v="10.625"/>
    <x v="6"/>
    <x v="1"/>
  </r>
  <r>
    <x v="11"/>
    <x v="58"/>
    <n v="60"/>
    <x v="6"/>
    <x v="1"/>
  </r>
  <r>
    <x v="11"/>
    <x v="59"/>
    <n v="3.125"/>
    <x v="6"/>
    <x v="1"/>
  </r>
  <r>
    <x v="11"/>
    <x v="63"/>
    <n v="0"/>
    <x v="6"/>
    <x v="1"/>
  </r>
  <r>
    <x v="11"/>
    <x v="64"/>
    <n v="6.875"/>
    <x v="6"/>
    <x v="1"/>
  </r>
  <r>
    <x v="11"/>
    <x v="65"/>
    <n v="0"/>
    <x v="6"/>
    <x v="1"/>
  </r>
  <r>
    <x v="11"/>
    <x v="66"/>
    <n v="0"/>
    <x v="6"/>
    <x v="1"/>
  </r>
  <r>
    <x v="11"/>
    <x v="4"/>
    <n v="1.25"/>
    <x v="6"/>
    <x v="1"/>
  </r>
  <r>
    <x v="12"/>
    <x v="67"/>
    <n v="0"/>
    <x v="6"/>
    <x v="1"/>
  </r>
  <r>
    <x v="12"/>
    <x v="68"/>
    <n v="2.5"/>
    <x v="6"/>
    <x v="1"/>
  </r>
  <r>
    <x v="12"/>
    <x v="69"/>
    <n v="10"/>
    <x v="6"/>
    <x v="1"/>
  </r>
  <r>
    <x v="12"/>
    <x v="70"/>
    <n v="5.625"/>
    <x v="6"/>
    <x v="1"/>
  </r>
  <r>
    <x v="12"/>
    <x v="71"/>
    <n v="0"/>
    <x v="6"/>
    <x v="1"/>
  </r>
  <r>
    <x v="12"/>
    <x v="72"/>
    <n v="6.25"/>
    <x v="6"/>
    <x v="1"/>
  </r>
  <r>
    <x v="12"/>
    <x v="73"/>
    <n v="4.375"/>
    <x v="6"/>
    <x v="1"/>
  </r>
  <r>
    <x v="12"/>
    <x v="74"/>
    <n v="5"/>
    <x v="6"/>
    <x v="1"/>
  </r>
  <r>
    <x v="12"/>
    <x v="75"/>
    <n v="10"/>
    <x v="6"/>
    <x v="1"/>
  </r>
  <r>
    <x v="12"/>
    <x v="76"/>
    <n v="45"/>
    <x v="6"/>
    <x v="1"/>
  </r>
  <r>
    <x v="12"/>
    <x v="59"/>
    <n v="3.125"/>
    <x v="6"/>
    <x v="1"/>
  </r>
  <r>
    <x v="12"/>
    <x v="63"/>
    <n v="0"/>
    <x v="6"/>
    <x v="1"/>
  </r>
  <r>
    <x v="12"/>
    <x v="64"/>
    <n v="6.875"/>
    <x v="6"/>
    <x v="1"/>
  </r>
  <r>
    <x v="12"/>
    <x v="65"/>
    <n v="0"/>
    <x v="6"/>
    <x v="1"/>
  </r>
  <r>
    <x v="12"/>
    <x v="66"/>
    <n v="0"/>
    <x v="6"/>
    <x v="1"/>
  </r>
  <r>
    <x v="12"/>
    <x v="4"/>
    <n v="1.25"/>
    <x v="6"/>
    <x v="1"/>
  </r>
  <r>
    <x v="13"/>
    <x v="77"/>
    <n v="0"/>
    <x v="6"/>
    <x v="1"/>
  </r>
  <r>
    <x v="13"/>
    <x v="78"/>
    <n v="0"/>
    <x v="6"/>
    <x v="1"/>
  </r>
  <r>
    <x v="13"/>
    <x v="79"/>
    <n v="0"/>
    <x v="6"/>
    <x v="1"/>
  </r>
  <r>
    <x v="13"/>
    <x v="80"/>
    <n v="40"/>
    <x v="6"/>
    <x v="1"/>
  </r>
  <r>
    <x v="13"/>
    <x v="76"/>
    <n v="60"/>
    <x v="6"/>
    <x v="1"/>
  </r>
  <r>
    <x v="14"/>
    <x v="77"/>
    <n v="0"/>
    <x v="6"/>
    <x v="1"/>
  </r>
  <r>
    <x v="14"/>
    <x v="78"/>
    <n v="0"/>
    <x v="6"/>
    <x v="1"/>
  </r>
  <r>
    <x v="14"/>
    <x v="79"/>
    <n v="0"/>
    <x v="6"/>
    <x v="1"/>
  </r>
  <r>
    <x v="14"/>
    <x v="80"/>
    <n v="0"/>
    <x v="6"/>
    <x v="1"/>
  </r>
  <r>
    <x v="14"/>
    <x v="76"/>
    <n v="36.363636363636367"/>
    <x v="6"/>
    <x v="1"/>
  </r>
  <r>
    <x v="14"/>
    <x v="61"/>
    <n v="63.636363636363633"/>
    <x v="6"/>
    <x v="1"/>
  </r>
  <r>
    <x v="14"/>
    <x v="66"/>
    <n v="0"/>
    <x v="6"/>
    <x v="1"/>
  </r>
  <r>
    <x v="10"/>
    <x v="56"/>
    <n v="29.865771812080538"/>
    <x v="7"/>
    <x v="1"/>
  </r>
  <r>
    <x v="10"/>
    <x v="57"/>
    <n v="13.087248322147651"/>
    <x v="7"/>
    <x v="1"/>
  </r>
  <r>
    <x v="10"/>
    <x v="58"/>
    <n v="48.65771812080537"/>
    <x v="7"/>
    <x v="1"/>
  </r>
  <r>
    <x v="10"/>
    <x v="59"/>
    <n v="4.3624161073825505"/>
    <x v="7"/>
    <x v="1"/>
  </r>
  <r>
    <x v="10"/>
    <x v="60"/>
    <n v="0"/>
    <x v="7"/>
    <x v="1"/>
  </r>
  <r>
    <x v="10"/>
    <x v="61"/>
    <n v="4.026845637583893"/>
    <x v="7"/>
    <x v="1"/>
  </r>
  <r>
    <x v="10"/>
    <x v="62"/>
    <n v="0"/>
    <x v="7"/>
    <x v="1"/>
  </r>
  <r>
    <x v="11"/>
    <x v="56"/>
    <n v="29.19463087248322"/>
    <x v="7"/>
    <x v="1"/>
  </r>
  <r>
    <x v="11"/>
    <x v="57"/>
    <n v="12.080536912751677"/>
    <x v="7"/>
    <x v="1"/>
  </r>
  <r>
    <x v="11"/>
    <x v="58"/>
    <n v="47.986577181208055"/>
    <x v="7"/>
    <x v="1"/>
  </r>
  <r>
    <x v="11"/>
    <x v="59"/>
    <n v="3.6912751677852347"/>
    <x v="7"/>
    <x v="1"/>
  </r>
  <r>
    <x v="11"/>
    <x v="63"/>
    <n v="0"/>
    <x v="7"/>
    <x v="1"/>
  </r>
  <r>
    <x v="11"/>
    <x v="64"/>
    <n v="4.026845637583893"/>
    <x v="7"/>
    <x v="1"/>
  </r>
  <r>
    <x v="11"/>
    <x v="65"/>
    <n v="0"/>
    <x v="7"/>
    <x v="1"/>
  </r>
  <r>
    <x v="11"/>
    <x v="66"/>
    <n v="0"/>
    <x v="7"/>
    <x v="1"/>
  </r>
  <r>
    <x v="11"/>
    <x v="4"/>
    <n v="3.0201342281879193"/>
    <x v="7"/>
    <x v="1"/>
  </r>
  <r>
    <x v="12"/>
    <x v="67"/>
    <n v="0.33557046979865773"/>
    <x v="7"/>
    <x v="1"/>
  </r>
  <r>
    <x v="12"/>
    <x v="68"/>
    <n v="4.6979865771812079"/>
    <x v="7"/>
    <x v="1"/>
  </r>
  <r>
    <x v="12"/>
    <x v="69"/>
    <n v="22.818791946308725"/>
    <x v="7"/>
    <x v="1"/>
  </r>
  <r>
    <x v="12"/>
    <x v="70"/>
    <n v="1.3422818791946309"/>
    <x v="7"/>
    <x v="1"/>
  </r>
  <r>
    <x v="12"/>
    <x v="71"/>
    <n v="0"/>
    <x v="7"/>
    <x v="1"/>
  </r>
  <r>
    <x v="12"/>
    <x v="72"/>
    <n v="10.40268456375839"/>
    <x v="7"/>
    <x v="1"/>
  </r>
  <r>
    <x v="12"/>
    <x v="73"/>
    <n v="1.6778523489932886"/>
    <x v="7"/>
    <x v="1"/>
  </r>
  <r>
    <x v="12"/>
    <x v="74"/>
    <n v="4.3624161073825505"/>
    <x v="7"/>
    <x v="1"/>
  </r>
  <r>
    <x v="12"/>
    <x v="75"/>
    <n v="15.100671140939598"/>
    <x v="7"/>
    <x v="1"/>
  </r>
  <r>
    <x v="12"/>
    <x v="76"/>
    <n v="28.523489932885905"/>
    <x v="7"/>
    <x v="1"/>
  </r>
  <r>
    <x v="12"/>
    <x v="59"/>
    <n v="3.6912751677852347"/>
    <x v="7"/>
    <x v="1"/>
  </r>
  <r>
    <x v="12"/>
    <x v="63"/>
    <n v="0"/>
    <x v="7"/>
    <x v="1"/>
  </r>
  <r>
    <x v="12"/>
    <x v="64"/>
    <n v="4.026845637583893"/>
    <x v="7"/>
    <x v="1"/>
  </r>
  <r>
    <x v="12"/>
    <x v="65"/>
    <n v="0"/>
    <x v="7"/>
    <x v="1"/>
  </r>
  <r>
    <x v="12"/>
    <x v="66"/>
    <n v="0"/>
    <x v="7"/>
    <x v="1"/>
  </r>
  <r>
    <x v="12"/>
    <x v="4"/>
    <n v="3.0201342281879193"/>
    <x v="7"/>
    <x v="1"/>
  </r>
  <r>
    <x v="13"/>
    <x v="77"/>
    <n v="0"/>
    <x v="7"/>
    <x v="1"/>
  </r>
  <r>
    <x v="13"/>
    <x v="78"/>
    <n v="0"/>
    <x v="7"/>
    <x v="1"/>
  </r>
  <r>
    <x v="13"/>
    <x v="79"/>
    <n v="9.0909090909090917"/>
    <x v="7"/>
    <x v="1"/>
  </r>
  <r>
    <x v="13"/>
    <x v="80"/>
    <n v="9.0909090909090917"/>
    <x v="7"/>
    <x v="1"/>
  </r>
  <r>
    <x v="13"/>
    <x v="76"/>
    <n v="81.818181818181813"/>
    <x v="7"/>
    <x v="1"/>
  </r>
  <r>
    <x v="14"/>
    <x v="77"/>
    <n v="0"/>
    <x v="7"/>
    <x v="1"/>
  </r>
  <r>
    <x v="14"/>
    <x v="78"/>
    <n v="0"/>
    <x v="7"/>
    <x v="1"/>
  </r>
  <r>
    <x v="14"/>
    <x v="79"/>
    <n v="0"/>
    <x v="7"/>
    <x v="1"/>
  </r>
  <r>
    <x v="14"/>
    <x v="80"/>
    <n v="25"/>
    <x v="7"/>
    <x v="1"/>
  </r>
  <r>
    <x v="14"/>
    <x v="76"/>
    <n v="8.3333333333333339"/>
    <x v="7"/>
    <x v="1"/>
  </r>
  <r>
    <x v="14"/>
    <x v="61"/>
    <n v="66.666666666666671"/>
    <x v="7"/>
    <x v="1"/>
  </r>
  <r>
    <x v="14"/>
    <x v="66"/>
    <n v="0"/>
    <x v="7"/>
    <x v="1"/>
  </r>
  <r>
    <x v="10"/>
    <x v="56"/>
    <n v="23.443223443223442"/>
    <x v="8"/>
    <x v="1"/>
  </r>
  <r>
    <x v="10"/>
    <x v="57"/>
    <n v="13.91941391941392"/>
    <x v="8"/>
    <x v="1"/>
  </r>
  <r>
    <x v="10"/>
    <x v="58"/>
    <n v="60.439560439560438"/>
    <x v="8"/>
    <x v="1"/>
  </r>
  <r>
    <x v="10"/>
    <x v="59"/>
    <n v="0.36630036630036628"/>
    <x v="8"/>
    <x v="1"/>
  </r>
  <r>
    <x v="10"/>
    <x v="60"/>
    <n v="0"/>
    <x v="8"/>
    <x v="1"/>
  </r>
  <r>
    <x v="10"/>
    <x v="61"/>
    <n v="1.8315018315018314"/>
    <x v="8"/>
    <x v="1"/>
  </r>
  <r>
    <x v="10"/>
    <x v="62"/>
    <n v="0"/>
    <x v="8"/>
    <x v="1"/>
  </r>
  <r>
    <x v="11"/>
    <x v="56"/>
    <n v="23.443223443223442"/>
    <x v="8"/>
    <x v="1"/>
  </r>
  <r>
    <x v="11"/>
    <x v="57"/>
    <n v="12.454212454212454"/>
    <x v="8"/>
    <x v="1"/>
  </r>
  <r>
    <x v="11"/>
    <x v="58"/>
    <n v="59.706959706959708"/>
    <x v="8"/>
    <x v="1"/>
  </r>
  <r>
    <x v="11"/>
    <x v="59"/>
    <n v="0.36630036630036628"/>
    <x v="8"/>
    <x v="1"/>
  </r>
  <r>
    <x v="11"/>
    <x v="63"/>
    <n v="0"/>
    <x v="8"/>
    <x v="1"/>
  </r>
  <r>
    <x v="11"/>
    <x v="64"/>
    <n v="1.8315018315018314"/>
    <x v="8"/>
    <x v="1"/>
  </r>
  <r>
    <x v="11"/>
    <x v="65"/>
    <n v="0"/>
    <x v="8"/>
    <x v="1"/>
  </r>
  <r>
    <x v="11"/>
    <x v="66"/>
    <n v="0"/>
    <x v="8"/>
    <x v="1"/>
  </r>
  <r>
    <x v="11"/>
    <x v="4"/>
    <n v="2.197802197802198"/>
    <x v="8"/>
    <x v="1"/>
  </r>
  <r>
    <x v="12"/>
    <x v="67"/>
    <n v="0"/>
    <x v="8"/>
    <x v="1"/>
  </r>
  <r>
    <x v="12"/>
    <x v="68"/>
    <n v="6.9597069597069599"/>
    <x v="8"/>
    <x v="1"/>
  </r>
  <r>
    <x v="12"/>
    <x v="69"/>
    <n v="13.553113553113553"/>
    <x v="8"/>
    <x v="1"/>
  </r>
  <r>
    <x v="12"/>
    <x v="70"/>
    <n v="2.9304029304029302"/>
    <x v="8"/>
    <x v="1"/>
  </r>
  <r>
    <x v="12"/>
    <x v="71"/>
    <n v="0.73260073260073255"/>
    <x v="8"/>
    <x v="1"/>
  </r>
  <r>
    <x v="12"/>
    <x v="72"/>
    <n v="9.1575091575091569"/>
    <x v="8"/>
    <x v="1"/>
  </r>
  <r>
    <x v="12"/>
    <x v="73"/>
    <n v="2.5641025641025643"/>
    <x v="8"/>
    <x v="1"/>
  </r>
  <r>
    <x v="12"/>
    <x v="74"/>
    <n v="5.4945054945054945"/>
    <x v="8"/>
    <x v="1"/>
  </r>
  <r>
    <x v="12"/>
    <x v="75"/>
    <n v="13.186813186813186"/>
    <x v="8"/>
    <x v="1"/>
  </r>
  <r>
    <x v="12"/>
    <x v="76"/>
    <n v="41.025641025641029"/>
    <x v="8"/>
    <x v="1"/>
  </r>
  <r>
    <x v="12"/>
    <x v="59"/>
    <n v="0.36630036630036628"/>
    <x v="8"/>
    <x v="1"/>
  </r>
  <r>
    <x v="12"/>
    <x v="63"/>
    <n v="0"/>
    <x v="8"/>
    <x v="1"/>
  </r>
  <r>
    <x v="12"/>
    <x v="64"/>
    <n v="1.8315018315018314"/>
    <x v="8"/>
    <x v="1"/>
  </r>
  <r>
    <x v="12"/>
    <x v="65"/>
    <n v="0"/>
    <x v="8"/>
    <x v="1"/>
  </r>
  <r>
    <x v="12"/>
    <x v="66"/>
    <n v="0"/>
    <x v="8"/>
    <x v="1"/>
  </r>
  <r>
    <x v="12"/>
    <x v="4"/>
    <n v="2.197802197802198"/>
    <x v="8"/>
    <x v="1"/>
  </r>
  <r>
    <x v="13"/>
    <x v="77"/>
    <n v="0"/>
    <x v="8"/>
    <x v="1"/>
  </r>
  <r>
    <x v="13"/>
    <x v="78"/>
    <n v="0"/>
    <x v="8"/>
    <x v="1"/>
  </r>
  <r>
    <x v="13"/>
    <x v="79"/>
    <n v="0"/>
    <x v="8"/>
    <x v="1"/>
  </r>
  <r>
    <x v="13"/>
    <x v="80"/>
    <n v="100"/>
    <x v="8"/>
    <x v="1"/>
  </r>
  <r>
    <x v="13"/>
    <x v="76"/>
    <n v="0"/>
    <x v="8"/>
    <x v="1"/>
  </r>
  <r>
    <x v="14"/>
    <x v="77"/>
    <n v="0"/>
    <x v="8"/>
    <x v="1"/>
  </r>
  <r>
    <x v="14"/>
    <x v="78"/>
    <n v="0"/>
    <x v="8"/>
    <x v="1"/>
  </r>
  <r>
    <x v="14"/>
    <x v="79"/>
    <n v="0"/>
    <x v="8"/>
    <x v="1"/>
  </r>
  <r>
    <x v="14"/>
    <x v="80"/>
    <n v="0"/>
    <x v="8"/>
    <x v="1"/>
  </r>
  <r>
    <x v="14"/>
    <x v="76"/>
    <n v="0"/>
    <x v="8"/>
    <x v="1"/>
  </r>
  <r>
    <x v="14"/>
    <x v="61"/>
    <n v="100"/>
    <x v="8"/>
    <x v="1"/>
  </r>
  <r>
    <x v="14"/>
    <x v="66"/>
    <n v="0"/>
    <x v="8"/>
    <x v="1"/>
  </r>
  <r>
    <x v="10"/>
    <x v="56"/>
    <n v="35.174418604651166"/>
    <x v="9"/>
    <x v="1"/>
  </r>
  <r>
    <x v="10"/>
    <x v="57"/>
    <n v="16.86046511627907"/>
    <x v="9"/>
    <x v="1"/>
  </r>
  <r>
    <x v="10"/>
    <x v="58"/>
    <n v="38.081395348837212"/>
    <x v="9"/>
    <x v="1"/>
  </r>
  <r>
    <x v="10"/>
    <x v="59"/>
    <n v="2.9069767441860463"/>
    <x v="9"/>
    <x v="1"/>
  </r>
  <r>
    <x v="10"/>
    <x v="60"/>
    <n v="0.58139534883720934"/>
    <x v="9"/>
    <x v="1"/>
  </r>
  <r>
    <x v="10"/>
    <x v="61"/>
    <n v="6.3953488372093021"/>
    <x v="9"/>
    <x v="1"/>
  </r>
  <r>
    <x v="10"/>
    <x v="62"/>
    <n v="0"/>
    <x v="9"/>
    <x v="1"/>
  </r>
  <r>
    <x v="11"/>
    <x v="56"/>
    <n v="35.174418604651166"/>
    <x v="9"/>
    <x v="1"/>
  </r>
  <r>
    <x v="11"/>
    <x v="57"/>
    <n v="16.86046511627907"/>
    <x v="9"/>
    <x v="1"/>
  </r>
  <r>
    <x v="11"/>
    <x v="58"/>
    <n v="37.790697674418603"/>
    <x v="9"/>
    <x v="1"/>
  </r>
  <r>
    <x v="11"/>
    <x v="59"/>
    <n v="2.9069767441860463"/>
    <x v="9"/>
    <x v="1"/>
  </r>
  <r>
    <x v="11"/>
    <x v="63"/>
    <n v="0.58139534883720934"/>
    <x v="9"/>
    <x v="1"/>
  </r>
  <r>
    <x v="11"/>
    <x v="64"/>
    <n v="6.3953488372093021"/>
    <x v="9"/>
    <x v="1"/>
  </r>
  <r>
    <x v="11"/>
    <x v="65"/>
    <n v="0"/>
    <x v="9"/>
    <x v="1"/>
  </r>
  <r>
    <x v="11"/>
    <x v="66"/>
    <n v="0"/>
    <x v="9"/>
    <x v="1"/>
  </r>
  <r>
    <x v="11"/>
    <x v="4"/>
    <n v="0.29069767441860467"/>
    <x v="9"/>
    <x v="1"/>
  </r>
  <r>
    <x v="12"/>
    <x v="67"/>
    <n v="0"/>
    <x v="9"/>
    <x v="1"/>
  </r>
  <r>
    <x v="12"/>
    <x v="68"/>
    <n v="2.6162790697674421"/>
    <x v="9"/>
    <x v="1"/>
  </r>
  <r>
    <x v="12"/>
    <x v="69"/>
    <n v="30.523255813953487"/>
    <x v="9"/>
    <x v="1"/>
  </r>
  <r>
    <x v="12"/>
    <x v="70"/>
    <n v="2.0348837209302326"/>
    <x v="9"/>
    <x v="1"/>
  </r>
  <r>
    <x v="12"/>
    <x v="71"/>
    <n v="0"/>
    <x v="9"/>
    <x v="1"/>
  </r>
  <r>
    <x v="12"/>
    <x v="72"/>
    <n v="11.918604651162791"/>
    <x v="9"/>
    <x v="1"/>
  </r>
  <r>
    <x v="12"/>
    <x v="73"/>
    <n v="4.941860465116279"/>
    <x v="9"/>
    <x v="1"/>
  </r>
  <r>
    <x v="12"/>
    <x v="74"/>
    <n v="2.0348837209302326"/>
    <x v="9"/>
    <x v="1"/>
  </r>
  <r>
    <x v="12"/>
    <x v="75"/>
    <n v="9.8837209302325579"/>
    <x v="9"/>
    <x v="1"/>
  </r>
  <r>
    <x v="12"/>
    <x v="76"/>
    <n v="25.872093023255815"/>
    <x v="9"/>
    <x v="1"/>
  </r>
  <r>
    <x v="12"/>
    <x v="59"/>
    <n v="2.9069767441860463"/>
    <x v="9"/>
    <x v="1"/>
  </r>
  <r>
    <x v="12"/>
    <x v="63"/>
    <n v="0.58139534883720934"/>
    <x v="9"/>
    <x v="1"/>
  </r>
  <r>
    <x v="12"/>
    <x v="64"/>
    <n v="6.3953488372093021"/>
    <x v="9"/>
    <x v="1"/>
  </r>
  <r>
    <x v="12"/>
    <x v="65"/>
    <n v="0"/>
    <x v="9"/>
    <x v="1"/>
  </r>
  <r>
    <x v="12"/>
    <x v="66"/>
    <n v="0"/>
    <x v="9"/>
    <x v="1"/>
  </r>
  <r>
    <x v="12"/>
    <x v="4"/>
    <n v="0.29069767441860467"/>
    <x v="9"/>
    <x v="1"/>
  </r>
  <r>
    <x v="13"/>
    <x v="77"/>
    <n v="0"/>
    <x v="9"/>
    <x v="1"/>
  </r>
  <r>
    <x v="13"/>
    <x v="78"/>
    <n v="0"/>
    <x v="9"/>
    <x v="1"/>
  </r>
  <r>
    <x v="13"/>
    <x v="79"/>
    <n v="0"/>
    <x v="9"/>
    <x v="1"/>
  </r>
  <r>
    <x v="13"/>
    <x v="80"/>
    <n v="20"/>
    <x v="9"/>
    <x v="1"/>
  </r>
  <r>
    <x v="13"/>
    <x v="76"/>
    <n v="80"/>
    <x v="9"/>
    <x v="1"/>
  </r>
  <r>
    <x v="14"/>
    <x v="77"/>
    <n v="0"/>
    <x v="9"/>
    <x v="1"/>
  </r>
  <r>
    <x v="14"/>
    <x v="78"/>
    <n v="0"/>
    <x v="9"/>
    <x v="1"/>
  </r>
  <r>
    <x v="14"/>
    <x v="79"/>
    <n v="0"/>
    <x v="9"/>
    <x v="1"/>
  </r>
  <r>
    <x v="14"/>
    <x v="80"/>
    <n v="13.636363636363637"/>
    <x v="9"/>
    <x v="1"/>
  </r>
  <r>
    <x v="14"/>
    <x v="76"/>
    <n v="27.272727272727273"/>
    <x v="9"/>
    <x v="1"/>
  </r>
  <r>
    <x v="14"/>
    <x v="61"/>
    <n v="59.090909090909093"/>
    <x v="9"/>
    <x v="1"/>
  </r>
  <r>
    <x v="14"/>
    <x v="66"/>
    <n v="0"/>
    <x v="9"/>
    <x v="1"/>
  </r>
  <r>
    <x v="10"/>
    <x v="56"/>
    <n v="61.133603238866399"/>
    <x v="10"/>
    <x v="1"/>
  </r>
  <r>
    <x v="10"/>
    <x v="57"/>
    <n v="6.4777327935222671"/>
    <x v="10"/>
    <x v="1"/>
  </r>
  <r>
    <x v="10"/>
    <x v="58"/>
    <n v="16.194331983805668"/>
    <x v="10"/>
    <x v="1"/>
  </r>
  <r>
    <x v="10"/>
    <x v="59"/>
    <n v="12.145748987854251"/>
    <x v="10"/>
    <x v="1"/>
  </r>
  <r>
    <x v="10"/>
    <x v="60"/>
    <n v="0.40485829959514169"/>
    <x v="10"/>
    <x v="1"/>
  </r>
  <r>
    <x v="10"/>
    <x v="61"/>
    <n v="3.6437246963562755"/>
    <x v="10"/>
    <x v="1"/>
  </r>
  <r>
    <x v="10"/>
    <x v="62"/>
    <n v="0"/>
    <x v="10"/>
    <x v="1"/>
  </r>
  <r>
    <x v="11"/>
    <x v="56"/>
    <n v="61.133603238866399"/>
    <x v="10"/>
    <x v="1"/>
  </r>
  <r>
    <x v="11"/>
    <x v="57"/>
    <n v="6.4777327935222671"/>
    <x v="10"/>
    <x v="1"/>
  </r>
  <r>
    <x v="11"/>
    <x v="58"/>
    <n v="16.194331983805668"/>
    <x v="10"/>
    <x v="1"/>
  </r>
  <r>
    <x v="11"/>
    <x v="59"/>
    <n v="12.145748987854251"/>
    <x v="10"/>
    <x v="1"/>
  </r>
  <r>
    <x v="11"/>
    <x v="63"/>
    <n v="0.40485829959514169"/>
    <x v="10"/>
    <x v="1"/>
  </r>
  <r>
    <x v="11"/>
    <x v="64"/>
    <n v="3.6437246963562755"/>
    <x v="10"/>
    <x v="1"/>
  </r>
  <r>
    <x v="11"/>
    <x v="65"/>
    <n v="0"/>
    <x v="10"/>
    <x v="1"/>
  </r>
  <r>
    <x v="11"/>
    <x v="66"/>
    <n v="0"/>
    <x v="10"/>
    <x v="1"/>
  </r>
  <r>
    <x v="11"/>
    <x v="4"/>
    <n v="0"/>
    <x v="10"/>
    <x v="1"/>
  </r>
  <r>
    <x v="12"/>
    <x v="67"/>
    <n v="1.214574898785425"/>
    <x v="10"/>
    <x v="1"/>
  </r>
  <r>
    <x v="12"/>
    <x v="68"/>
    <n v="6.0728744939271255"/>
    <x v="10"/>
    <x v="1"/>
  </r>
  <r>
    <x v="12"/>
    <x v="69"/>
    <n v="48.582995951417004"/>
    <x v="10"/>
    <x v="1"/>
  </r>
  <r>
    <x v="12"/>
    <x v="70"/>
    <n v="5.2631578947368425"/>
    <x v="10"/>
    <x v="1"/>
  </r>
  <r>
    <x v="12"/>
    <x v="71"/>
    <n v="0"/>
    <x v="10"/>
    <x v="1"/>
  </r>
  <r>
    <x v="12"/>
    <x v="72"/>
    <n v="3.6437246963562755"/>
    <x v="10"/>
    <x v="1"/>
  </r>
  <r>
    <x v="12"/>
    <x v="73"/>
    <n v="2.834008097165992"/>
    <x v="10"/>
    <x v="1"/>
  </r>
  <r>
    <x v="12"/>
    <x v="74"/>
    <n v="0.80971659919028338"/>
    <x v="10"/>
    <x v="1"/>
  </r>
  <r>
    <x v="12"/>
    <x v="75"/>
    <n v="1.6194331983805668"/>
    <x v="10"/>
    <x v="1"/>
  </r>
  <r>
    <x v="12"/>
    <x v="76"/>
    <n v="13.765182186234817"/>
    <x v="10"/>
    <x v="1"/>
  </r>
  <r>
    <x v="12"/>
    <x v="59"/>
    <n v="12.145748987854251"/>
    <x v="10"/>
    <x v="1"/>
  </r>
  <r>
    <x v="12"/>
    <x v="63"/>
    <n v="0.40485829959514169"/>
    <x v="10"/>
    <x v="1"/>
  </r>
  <r>
    <x v="12"/>
    <x v="64"/>
    <n v="3.6437246963562755"/>
    <x v="10"/>
    <x v="1"/>
  </r>
  <r>
    <x v="12"/>
    <x v="65"/>
    <n v="0"/>
    <x v="10"/>
    <x v="1"/>
  </r>
  <r>
    <x v="12"/>
    <x v="66"/>
    <n v="0"/>
    <x v="10"/>
    <x v="1"/>
  </r>
  <r>
    <x v="12"/>
    <x v="4"/>
    <n v="0"/>
    <x v="10"/>
    <x v="1"/>
  </r>
  <r>
    <x v="13"/>
    <x v="77"/>
    <n v="0"/>
    <x v="10"/>
    <x v="1"/>
  </r>
  <r>
    <x v="13"/>
    <x v="78"/>
    <n v="0"/>
    <x v="10"/>
    <x v="1"/>
  </r>
  <r>
    <x v="13"/>
    <x v="79"/>
    <n v="6.666666666666667"/>
    <x v="10"/>
    <x v="1"/>
  </r>
  <r>
    <x v="13"/>
    <x v="80"/>
    <n v="40"/>
    <x v="10"/>
    <x v="1"/>
  </r>
  <r>
    <x v="13"/>
    <x v="76"/>
    <n v="53.333333333333336"/>
    <x v="10"/>
    <x v="1"/>
  </r>
  <r>
    <x v="14"/>
    <x v="77"/>
    <n v="0"/>
    <x v="10"/>
    <x v="1"/>
  </r>
  <r>
    <x v="14"/>
    <x v="78"/>
    <n v="0"/>
    <x v="10"/>
    <x v="1"/>
  </r>
  <r>
    <x v="14"/>
    <x v="79"/>
    <n v="0"/>
    <x v="10"/>
    <x v="1"/>
  </r>
  <r>
    <x v="14"/>
    <x v="80"/>
    <n v="33.333333333333336"/>
    <x v="10"/>
    <x v="1"/>
  </r>
  <r>
    <x v="14"/>
    <x v="76"/>
    <n v="0"/>
    <x v="10"/>
    <x v="1"/>
  </r>
  <r>
    <x v="14"/>
    <x v="61"/>
    <n v="66.666666666666671"/>
    <x v="10"/>
    <x v="1"/>
  </r>
  <r>
    <x v="14"/>
    <x v="66"/>
    <n v="0"/>
    <x v="10"/>
    <x v="1"/>
  </r>
  <r>
    <x v="10"/>
    <x v="56"/>
    <n v="69.629629629629633"/>
    <x v="11"/>
    <x v="1"/>
  </r>
  <r>
    <x v="10"/>
    <x v="57"/>
    <n v="5.9259259259259256"/>
    <x v="11"/>
    <x v="1"/>
  </r>
  <r>
    <x v="10"/>
    <x v="58"/>
    <n v="3.3333333333333335"/>
    <x v="11"/>
    <x v="1"/>
  </r>
  <r>
    <x v="10"/>
    <x v="59"/>
    <n v="8.518518518518519"/>
    <x v="11"/>
    <x v="1"/>
  </r>
  <r>
    <x v="10"/>
    <x v="60"/>
    <n v="0.37037037037037035"/>
    <x v="11"/>
    <x v="1"/>
  </r>
  <r>
    <x v="10"/>
    <x v="61"/>
    <n v="12.222222222222221"/>
    <x v="11"/>
    <x v="1"/>
  </r>
  <r>
    <x v="10"/>
    <x v="62"/>
    <n v="0"/>
    <x v="11"/>
    <x v="1"/>
  </r>
  <r>
    <x v="11"/>
    <x v="56"/>
    <n v="69.629629629629633"/>
    <x v="11"/>
    <x v="1"/>
  </r>
  <r>
    <x v="11"/>
    <x v="57"/>
    <n v="5.9259259259259256"/>
    <x v="11"/>
    <x v="1"/>
  </r>
  <r>
    <x v="11"/>
    <x v="58"/>
    <n v="3.3333333333333335"/>
    <x v="11"/>
    <x v="1"/>
  </r>
  <r>
    <x v="11"/>
    <x v="59"/>
    <n v="7.7777777777777777"/>
    <x v="11"/>
    <x v="1"/>
  </r>
  <r>
    <x v="11"/>
    <x v="63"/>
    <n v="0.37037037037037035"/>
    <x v="11"/>
    <x v="1"/>
  </r>
  <r>
    <x v="11"/>
    <x v="64"/>
    <n v="12.222222222222221"/>
    <x v="11"/>
    <x v="1"/>
  </r>
  <r>
    <x v="11"/>
    <x v="65"/>
    <n v="0"/>
    <x v="11"/>
    <x v="1"/>
  </r>
  <r>
    <x v="11"/>
    <x v="66"/>
    <n v="0"/>
    <x v="11"/>
    <x v="1"/>
  </r>
  <r>
    <x v="11"/>
    <x v="4"/>
    <n v="0.7407407407407407"/>
    <x v="11"/>
    <x v="1"/>
  </r>
  <r>
    <x v="12"/>
    <x v="67"/>
    <n v="0.7407407407407407"/>
    <x v="11"/>
    <x v="1"/>
  </r>
  <r>
    <x v="12"/>
    <x v="68"/>
    <n v="6.2962962962962967"/>
    <x v="11"/>
    <x v="1"/>
  </r>
  <r>
    <x v="12"/>
    <x v="69"/>
    <n v="53.333333333333336"/>
    <x v="11"/>
    <x v="1"/>
  </r>
  <r>
    <x v="12"/>
    <x v="70"/>
    <n v="9.2592592592592595"/>
    <x v="11"/>
    <x v="1"/>
  </r>
  <r>
    <x v="12"/>
    <x v="71"/>
    <n v="0"/>
    <x v="11"/>
    <x v="1"/>
  </r>
  <r>
    <x v="12"/>
    <x v="72"/>
    <n v="2.5925925925925926"/>
    <x v="11"/>
    <x v="1"/>
  </r>
  <r>
    <x v="12"/>
    <x v="73"/>
    <n v="3.3333333333333335"/>
    <x v="11"/>
    <x v="1"/>
  </r>
  <r>
    <x v="12"/>
    <x v="74"/>
    <n v="1.1111111111111112"/>
    <x v="11"/>
    <x v="1"/>
  </r>
  <r>
    <x v="12"/>
    <x v="75"/>
    <n v="0.37037037037037035"/>
    <x v="11"/>
    <x v="1"/>
  </r>
  <r>
    <x v="12"/>
    <x v="76"/>
    <n v="1.8518518518518519"/>
    <x v="11"/>
    <x v="1"/>
  </r>
  <r>
    <x v="12"/>
    <x v="59"/>
    <n v="7.7777777777777777"/>
    <x v="11"/>
    <x v="1"/>
  </r>
  <r>
    <x v="12"/>
    <x v="63"/>
    <n v="0.37037037037037035"/>
    <x v="11"/>
    <x v="1"/>
  </r>
  <r>
    <x v="12"/>
    <x v="64"/>
    <n v="12.222222222222221"/>
    <x v="11"/>
    <x v="1"/>
  </r>
  <r>
    <x v="12"/>
    <x v="65"/>
    <n v="0"/>
    <x v="11"/>
    <x v="1"/>
  </r>
  <r>
    <x v="12"/>
    <x v="66"/>
    <n v="0"/>
    <x v="11"/>
    <x v="1"/>
  </r>
  <r>
    <x v="12"/>
    <x v="4"/>
    <n v="0.7407407407407407"/>
    <x v="11"/>
    <x v="1"/>
  </r>
  <r>
    <x v="13"/>
    <x v="77"/>
    <n v="0"/>
    <x v="11"/>
    <x v="1"/>
  </r>
  <r>
    <x v="13"/>
    <x v="78"/>
    <n v="0"/>
    <x v="11"/>
    <x v="1"/>
  </r>
  <r>
    <x v="13"/>
    <x v="79"/>
    <n v="9.5238095238095237"/>
    <x v="11"/>
    <x v="1"/>
  </r>
  <r>
    <x v="13"/>
    <x v="80"/>
    <n v="28.571428571428573"/>
    <x v="11"/>
    <x v="1"/>
  </r>
  <r>
    <x v="13"/>
    <x v="76"/>
    <n v="61.904761904761905"/>
    <x v="11"/>
    <x v="1"/>
  </r>
  <r>
    <x v="14"/>
    <x v="77"/>
    <n v="0"/>
    <x v="11"/>
    <x v="1"/>
  </r>
  <r>
    <x v="14"/>
    <x v="78"/>
    <n v="6.0606060606060606"/>
    <x v="11"/>
    <x v="1"/>
  </r>
  <r>
    <x v="14"/>
    <x v="79"/>
    <n v="3.0303030303030303"/>
    <x v="11"/>
    <x v="1"/>
  </r>
  <r>
    <x v="14"/>
    <x v="80"/>
    <n v="15.151515151515152"/>
    <x v="11"/>
    <x v="1"/>
  </r>
  <r>
    <x v="14"/>
    <x v="76"/>
    <n v="30.303030303030305"/>
    <x v="11"/>
    <x v="1"/>
  </r>
  <r>
    <x v="14"/>
    <x v="61"/>
    <n v="45.454545454545453"/>
    <x v="11"/>
    <x v="1"/>
  </r>
  <r>
    <x v="14"/>
    <x v="66"/>
    <n v="0"/>
    <x v="11"/>
    <x v="1"/>
  </r>
  <r>
    <x v="10"/>
    <x v="56"/>
    <n v="59.523809523809526"/>
    <x v="12"/>
    <x v="1"/>
  </r>
  <r>
    <x v="10"/>
    <x v="57"/>
    <n v="11.564625850340136"/>
    <x v="12"/>
    <x v="1"/>
  </r>
  <r>
    <x v="10"/>
    <x v="58"/>
    <n v="8.8435374149659864"/>
    <x v="12"/>
    <x v="1"/>
  </r>
  <r>
    <x v="10"/>
    <x v="59"/>
    <n v="6.8027210884353737"/>
    <x v="12"/>
    <x v="1"/>
  </r>
  <r>
    <x v="10"/>
    <x v="60"/>
    <n v="0"/>
    <x v="12"/>
    <x v="1"/>
  </r>
  <r>
    <x v="10"/>
    <x v="61"/>
    <n v="12.92517006802721"/>
    <x v="12"/>
    <x v="1"/>
  </r>
  <r>
    <x v="10"/>
    <x v="62"/>
    <n v="0.3401360544217687"/>
    <x v="12"/>
    <x v="1"/>
  </r>
  <r>
    <x v="11"/>
    <x v="56"/>
    <n v="59.183673469387756"/>
    <x v="12"/>
    <x v="1"/>
  </r>
  <r>
    <x v="11"/>
    <x v="57"/>
    <n v="11.224489795918368"/>
    <x v="12"/>
    <x v="1"/>
  </r>
  <r>
    <x v="11"/>
    <x v="58"/>
    <n v="8.5034013605442169"/>
    <x v="12"/>
    <x v="1"/>
  </r>
  <r>
    <x v="11"/>
    <x v="59"/>
    <n v="6.1224489795918364"/>
    <x v="12"/>
    <x v="1"/>
  </r>
  <r>
    <x v="11"/>
    <x v="63"/>
    <n v="0"/>
    <x v="12"/>
    <x v="1"/>
  </r>
  <r>
    <x v="11"/>
    <x v="64"/>
    <n v="12.92517006802721"/>
    <x v="12"/>
    <x v="1"/>
  </r>
  <r>
    <x v="11"/>
    <x v="65"/>
    <n v="0.3401360544217687"/>
    <x v="12"/>
    <x v="1"/>
  </r>
  <r>
    <x v="11"/>
    <x v="66"/>
    <n v="0"/>
    <x v="12"/>
    <x v="1"/>
  </r>
  <r>
    <x v="11"/>
    <x v="4"/>
    <n v="1.7006802721088434"/>
    <x v="12"/>
    <x v="1"/>
  </r>
  <r>
    <x v="12"/>
    <x v="67"/>
    <n v="1.3605442176870748"/>
    <x v="12"/>
    <x v="1"/>
  </r>
  <r>
    <x v="12"/>
    <x v="68"/>
    <n v="7.1428571428571432"/>
    <x v="12"/>
    <x v="1"/>
  </r>
  <r>
    <x v="12"/>
    <x v="69"/>
    <n v="46.598639455782312"/>
    <x v="12"/>
    <x v="1"/>
  </r>
  <r>
    <x v="12"/>
    <x v="70"/>
    <n v="4.0816326530612246"/>
    <x v="12"/>
    <x v="1"/>
  </r>
  <r>
    <x v="12"/>
    <x v="71"/>
    <n v="0"/>
    <x v="12"/>
    <x v="1"/>
  </r>
  <r>
    <x v="12"/>
    <x v="72"/>
    <n v="6.1224489795918364"/>
    <x v="12"/>
    <x v="1"/>
  </r>
  <r>
    <x v="12"/>
    <x v="73"/>
    <n v="5.1020408163265305"/>
    <x v="12"/>
    <x v="1"/>
  </r>
  <r>
    <x v="12"/>
    <x v="74"/>
    <n v="0.3401360544217687"/>
    <x v="12"/>
    <x v="1"/>
  </r>
  <r>
    <x v="12"/>
    <x v="75"/>
    <n v="1.7006802721088434"/>
    <x v="12"/>
    <x v="1"/>
  </r>
  <r>
    <x v="12"/>
    <x v="76"/>
    <n v="6.4625850340136051"/>
    <x v="12"/>
    <x v="1"/>
  </r>
  <r>
    <x v="12"/>
    <x v="59"/>
    <n v="6.1224489795918364"/>
    <x v="12"/>
    <x v="1"/>
  </r>
  <r>
    <x v="12"/>
    <x v="63"/>
    <n v="0"/>
    <x v="12"/>
    <x v="1"/>
  </r>
  <r>
    <x v="12"/>
    <x v="64"/>
    <n v="12.92517006802721"/>
    <x v="12"/>
    <x v="1"/>
  </r>
  <r>
    <x v="12"/>
    <x v="65"/>
    <n v="0.3401360544217687"/>
    <x v="12"/>
    <x v="1"/>
  </r>
  <r>
    <x v="12"/>
    <x v="66"/>
    <n v="0"/>
    <x v="12"/>
    <x v="1"/>
  </r>
  <r>
    <x v="12"/>
    <x v="4"/>
    <n v="1.7006802721088434"/>
    <x v="12"/>
    <x v="1"/>
  </r>
  <r>
    <x v="13"/>
    <x v="77"/>
    <n v="0"/>
    <x v="12"/>
    <x v="1"/>
  </r>
  <r>
    <x v="13"/>
    <x v="78"/>
    <n v="0"/>
    <x v="12"/>
    <x v="1"/>
  </r>
  <r>
    <x v="13"/>
    <x v="79"/>
    <n v="11.111111111111111"/>
    <x v="12"/>
    <x v="1"/>
  </r>
  <r>
    <x v="13"/>
    <x v="80"/>
    <n v="33.333333333333336"/>
    <x v="12"/>
    <x v="1"/>
  </r>
  <r>
    <x v="13"/>
    <x v="76"/>
    <n v="55.555555555555557"/>
    <x v="12"/>
    <x v="1"/>
  </r>
  <r>
    <x v="14"/>
    <x v="77"/>
    <n v="2.6315789473684212"/>
    <x v="12"/>
    <x v="1"/>
  </r>
  <r>
    <x v="14"/>
    <x v="78"/>
    <n v="2.6315789473684212"/>
    <x v="12"/>
    <x v="1"/>
  </r>
  <r>
    <x v="14"/>
    <x v="79"/>
    <n v="0"/>
    <x v="12"/>
    <x v="1"/>
  </r>
  <r>
    <x v="14"/>
    <x v="80"/>
    <n v="21.05263157894737"/>
    <x v="12"/>
    <x v="1"/>
  </r>
  <r>
    <x v="14"/>
    <x v="76"/>
    <n v="18.421052631578949"/>
    <x v="12"/>
    <x v="1"/>
  </r>
  <r>
    <x v="14"/>
    <x v="61"/>
    <n v="0"/>
    <x v="12"/>
    <x v="1"/>
  </r>
  <r>
    <x v="14"/>
    <x v="66"/>
    <n v="0"/>
    <x v="12"/>
    <x v="1"/>
  </r>
  <r>
    <x v="10"/>
    <x v="56"/>
    <n v="51.92307692307692"/>
    <x v="13"/>
    <x v="1"/>
  </r>
  <r>
    <x v="10"/>
    <x v="57"/>
    <n v="14.743589743589743"/>
    <x v="13"/>
    <x v="1"/>
  </r>
  <r>
    <x v="10"/>
    <x v="58"/>
    <n v="18.589743589743591"/>
    <x v="13"/>
    <x v="1"/>
  </r>
  <r>
    <x v="10"/>
    <x v="59"/>
    <n v="2.5641025641025643"/>
    <x v="13"/>
    <x v="1"/>
  </r>
  <r>
    <x v="10"/>
    <x v="60"/>
    <n v="1.2820512820512822"/>
    <x v="13"/>
    <x v="1"/>
  </r>
  <r>
    <x v="10"/>
    <x v="61"/>
    <n v="10.897435897435898"/>
    <x v="13"/>
    <x v="1"/>
  </r>
  <r>
    <x v="10"/>
    <x v="62"/>
    <n v="0"/>
    <x v="13"/>
    <x v="1"/>
  </r>
  <r>
    <x v="11"/>
    <x v="56"/>
    <n v="51.92307692307692"/>
    <x v="13"/>
    <x v="1"/>
  </r>
  <r>
    <x v="11"/>
    <x v="57"/>
    <n v="14.743589743589743"/>
    <x v="13"/>
    <x v="1"/>
  </r>
  <r>
    <x v="11"/>
    <x v="58"/>
    <n v="18.589743589743591"/>
    <x v="13"/>
    <x v="1"/>
  </r>
  <r>
    <x v="11"/>
    <x v="59"/>
    <n v="2.5641025641025643"/>
    <x v="13"/>
    <x v="1"/>
  </r>
  <r>
    <x v="11"/>
    <x v="63"/>
    <n v="1.2820512820512822"/>
    <x v="13"/>
    <x v="1"/>
  </r>
  <r>
    <x v="11"/>
    <x v="64"/>
    <n v="10.897435897435898"/>
    <x v="13"/>
    <x v="1"/>
  </r>
  <r>
    <x v="11"/>
    <x v="65"/>
    <n v="0"/>
    <x v="13"/>
    <x v="1"/>
  </r>
  <r>
    <x v="11"/>
    <x v="66"/>
    <n v="0"/>
    <x v="13"/>
    <x v="1"/>
  </r>
  <r>
    <x v="11"/>
    <x v="4"/>
    <n v="0"/>
    <x v="13"/>
    <x v="1"/>
  </r>
  <r>
    <x v="12"/>
    <x v="67"/>
    <n v="0.64102564102564108"/>
    <x v="13"/>
    <x v="1"/>
  </r>
  <r>
    <x v="12"/>
    <x v="68"/>
    <n v="5.1282051282051286"/>
    <x v="13"/>
    <x v="1"/>
  </r>
  <r>
    <x v="12"/>
    <x v="69"/>
    <n v="39.102564102564102"/>
    <x v="13"/>
    <x v="1"/>
  </r>
  <r>
    <x v="12"/>
    <x v="70"/>
    <n v="7.0512820512820511"/>
    <x v="13"/>
    <x v="1"/>
  </r>
  <r>
    <x v="12"/>
    <x v="71"/>
    <n v="0.64102564102564108"/>
    <x v="13"/>
    <x v="1"/>
  </r>
  <r>
    <x v="12"/>
    <x v="72"/>
    <n v="7.6923076923076925"/>
    <x v="13"/>
    <x v="1"/>
  </r>
  <r>
    <x v="12"/>
    <x v="73"/>
    <n v="6.4102564102564106"/>
    <x v="13"/>
    <x v="1"/>
  </r>
  <r>
    <x v="12"/>
    <x v="74"/>
    <n v="1.2820512820512822"/>
    <x v="13"/>
    <x v="1"/>
  </r>
  <r>
    <x v="12"/>
    <x v="75"/>
    <n v="1.2820512820512822"/>
    <x v="13"/>
    <x v="1"/>
  </r>
  <r>
    <x v="12"/>
    <x v="76"/>
    <n v="16.025641025641026"/>
    <x v="13"/>
    <x v="1"/>
  </r>
  <r>
    <x v="12"/>
    <x v="59"/>
    <n v="2.5641025641025643"/>
    <x v="13"/>
    <x v="1"/>
  </r>
  <r>
    <x v="12"/>
    <x v="63"/>
    <n v="1.2820512820512822"/>
    <x v="13"/>
    <x v="1"/>
  </r>
  <r>
    <x v="12"/>
    <x v="64"/>
    <n v="10.897435897435898"/>
    <x v="13"/>
    <x v="1"/>
  </r>
  <r>
    <x v="12"/>
    <x v="65"/>
    <n v="0"/>
    <x v="13"/>
    <x v="1"/>
  </r>
  <r>
    <x v="12"/>
    <x v="66"/>
    <n v="0"/>
    <x v="13"/>
    <x v="1"/>
  </r>
  <r>
    <x v="12"/>
    <x v="4"/>
    <n v="0"/>
    <x v="13"/>
    <x v="1"/>
  </r>
  <r>
    <x v="13"/>
    <x v="77"/>
    <n v="25"/>
    <x v="13"/>
    <x v="1"/>
  </r>
  <r>
    <x v="13"/>
    <x v="78"/>
    <n v="0"/>
    <x v="13"/>
    <x v="1"/>
  </r>
  <r>
    <x v="13"/>
    <x v="79"/>
    <n v="25"/>
    <x v="13"/>
    <x v="1"/>
  </r>
  <r>
    <x v="13"/>
    <x v="80"/>
    <n v="25"/>
    <x v="13"/>
    <x v="1"/>
  </r>
  <r>
    <x v="13"/>
    <x v="76"/>
    <n v="25"/>
    <x v="13"/>
    <x v="1"/>
  </r>
  <r>
    <x v="14"/>
    <x v="77"/>
    <n v="0"/>
    <x v="13"/>
    <x v="1"/>
  </r>
  <r>
    <x v="14"/>
    <x v="78"/>
    <n v="0"/>
    <x v="13"/>
    <x v="1"/>
  </r>
  <r>
    <x v="14"/>
    <x v="79"/>
    <n v="0"/>
    <x v="13"/>
    <x v="1"/>
  </r>
  <r>
    <x v="14"/>
    <x v="80"/>
    <n v="35.294117647058826"/>
    <x v="13"/>
    <x v="1"/>
  </r>
  <r>
    <x v="14"/>
    <x v="76"/>
    <n v="5.882352941176471"/>
    <x v="13"/>
    <x v="1"/>
  </r>
  <r>
    <x v="14"/>
    <x v="61"/>
    <n v="58.823529411764703"/>
    <x v="13"/>
    <x v="1"/>
  </r>
  <r>
    <x v="14"/>
    <x v="66"/>
    <n v="0"/>
    <x v="13"/>
    <x v="1"/>
  </r>
  <r>
    <x v="10"/>
    <x v="56"/>
    <n v="29.72972972972973"/>
    <x v="14"/>
    <x v="1"/>
  </r>
  <r>
    <x v="10"/>
    <x v="57"/>
    <n v="10.135135135135135"/>
    <x v="14"/>
    <x v="1"/>
  </r>
  <r>
    <x v="10"/>
    <x v="58"/>
    <n v="33.783783783783782"/>
    <x v="14"/>
    <x v="1"/>
  </r>
  <r>
    <x v="10"/>
    <x v="59"/>
    <n v="2.0270270270270272"/>
    <x v="14"/>
    <x v="1"/>
  </r>
  <r>
    <x v="10"/>
    <x v="60"/>
    <n v="0.67567567567567566"/>
    <x v="14"/>
    <x v="1"/>
  </r>
  <r>
    <x v="10"/>
    <x v="61"/>
    <n v="23.648648648648649"/>
    <x v="14"/>
    <x v="1"/>
  </r>
  <r>
    <x v="10"/>
    <x v="62"/>
    <n v="0"/>
    <x v="14"/>
    <x v="1"/>
  </r>
  <r>
    <x v="11"/>
    <x v="56"/>
    <n v="29.72972972972973"/>
    <x v="14"/>
    <x v="1"/>
  </r>
  <r>
    <x v="11"/>
    <x v="57"/>
    <n v="9.4594594594594597"/>
    <x v="14"/>
    <x v="1"/>
  </r>
  <r>
    <x v="11"/>
    <x v="58"/>
    <n v="31.756756756756758"/>
    <x v="14"/>
    <x v="1"/>
  </r>
  <r>
    <x v="11"/>
    <x v="59"/>
    <n v="2.0270270270270272"/>
    <x v="14"/>
    <x v="1"/>
  </r>
  <r>
    <x v="11"/>
    <x v="63"/>
    <n v="0.67567567567567566"/>
    <x v="14"/>
    <x v="1"/>
  </r>
  <r>
    <x v="11"/>
    <x v="64"/>
    <n v="23.648648648648649"/>
    <x v="14"/>
    <x v="1"/>
  </r>
  <r>
    <x v="11"/>
    <x v="65"/>
    <n v="0"/>
    <x v="14"/>
    <x v="1"/>
  </r>
  <r>
    <x v="11"/>
    <x v="66"/>
    <n v="0"/>
    <x v="14"/>
    <x v="1"/>
  </r>
  <r>
    <x v="11"/>
    <x v="4"/>
    <n v="2.7027027027027026"/>
    <x v="14"/>
    <x v="1"/>
  </r>
  <r>
    <x v="12"/>
    <x v="67"/>
    <n v="0"/>
    <x v="14"/>
    <x v="1"/>
  </r>
  <r>
    <x v="12"/>
    <x v="68"/>
    <n v="2.0270270270270272"/>
    <x v="14"/>
    <x v="1"/>
  </r>
  <r>
    <x v="12"/>
    <x v="69"/>
    <n v="19.594594594594593"/>
    <x v="14"/>
    <x v="1"/>
  </r>
  <r>
    <x v="12"/>
    <x v="70"/>
    <n v="8.1081081081081088"/>
    <x v="14"/>
    <x v="1"/>
  </r>
  <r>
    <x v="12"/>
    <x v="71"/>
    <n v="0"/>
    <x v="14"/>
    <x v="1"/>
  </r>
  <r>
    <x v="12"/>
    <x v="72"/>
    <n v="6.756756756756757"/>
    <x v="14"/>
    <x v="1"/>
  </r>
  <r>
    <x v="12"/>
    <x v="73"/>
    <n v="2.7027027027027026"/>
    <x v="14"/>
    <x v="1"/>
  </r>
  <r>
    <x v="12"/>
    <x v="74"/>
    <n v="0.67567567567567566"/>
    <x v="14"/>
    <x v="1"/>
  </r>
  <r>
    <x v="12"/>
    <x v="75"/>
    <n v="6.0810810810810807"/>
    <x v="14"/>
    <x v="1"/>
  </r>
  <r>
    <x v="12"/>
    <x v="76"/>
    <n v="25"/>
    <x v="14"/>
    <x v="1"/>
  </r>
  <r>
    <x v="12"/>
    <x v="59"/>
    <n v="2.0270270270270272"/>
    <x v="14"/>
    <x v="1"/>
  </r>
  <r>
    <x v="12"/>
    <x v="63"/>
    <n v="0.67567567567567566"/>
    <x v="14"/>
    <x v="1"/>
  </r>
  <r>
    <x v="12"/>
    <x v="64"/>
    <n v="23.648648648648649"/>
    <x v="14"/>
    <x v="1"/>
  </r>
  <r>
    <x v="12"/>
    <x v="65"/>
    <n v="0"/>
    <x v="14"/>
    <x v="1"/>
  </r>
  <r>
    <x v="12"/>
    <x v="66"/>
    <n v="0"/>
    <x v="14"/>
    <x v="1"/>
  </r>
  <r>
    <x v="12"/>
    <x v="4"/>
    <n v="2.7027027027027026"/>
    <x v="14"/>
    <x v="1"/>
  </r>
  <r>
    <x v="13"/>
    <x v="77"/>
    <n v="0"/>
    <x v="14"/>
    <x v="1"/>
  </r>
  <r>
    <x v="13"/>
    <x v="78"/>
    <n v="0"/>
    <x v="14"/>
    <x v="1"/>
  </r>
  <r>
    <x v="13"/>
    <x v="79"/>
    <n v="0"/>
    <x v="14"/>
    <x v="1"/>
  </r>
  <r>
    <x v="13"/>
    <x v="80"/>
    <n v="33.333333333333336"/>
    <x v="14"/>
    <x v="1"/>
  </r>
  <r>
    <x v="13"/>
    <x v="76"/>
    <n v="66.666666666666671"/>
    <x v="14"/>
    <x v="1"/>
  </r>
  <r>
    <x v="14"/>
    <x v="77"/>
    <n v="0"/>
    <x v="14"/>
    <x v="1"/>
  </r>
  <r>
    <x v="14"/>
    <x v="78"/>
    <n v="0"/>
    <x v="14"/>
    <x v="1"/>
  </r>
  <r>
    <x v="14"/>
    <x v="79"/>
    <n v="0"/>
    <x v="14"/>
    <x v="1"/>
  </r>
  <r>
    <x v="14"/>
    <x v="80"/>
    <n v="20"/>
    <x v="14"/>
    <x v="1"/>
  </r>
  <r>
    <x v="14"/>
    <x v="76"/>
    <n v="34.285714285714285"/>
    <x v="14"/>
    <x v="1"/>
  </r>
  <r>
    <x v="14"/>
    <x v="61"/>
    <n v="45.714285714285715"/>
    <x v="14"/>
    <x v="1"/>
  </r>
  <r>
    <x v="14"/>
    <x v="66"/>
    <n v="0"/>
    <x v="14"/>
    <x v="1"/>
  </r>
  <r>
    <x v="10"/>
    <x v="56"/>
    <n v="55.405405405405403"/>
    <x v="15"/>
    <x v="1"/>
  </r>
  <r>
    <x v="10"/>
    <x v="57"/>
    <n v="8.1081081081081088"/>
    <x v="15"/>
    <x v="1"/>
  </r>
  <r>
    <x v="10"/>
    <x v="58"/>
    <n v="28.378378378378379"/>
    <x v="15"/>
    <x v="1"/>
  </r>
  <r>
    <x v="10"/>
    <x v="59"/>
    <n v="4.7297297297297298"/>
    <x v="15"/>
    <x v="1"/>
  </r>
  <r>
    <x v="10"/>
    <x v="60"/>
    <n v="0"/>
    <x v="15"/>
    <x v="1"/>
  </r>
  <r>
    <x v="10"/>
    <x v="61"/>
    <n v="3.3783783783783785"/>
    <x v="15"/>
    <x v="1"/>
  </r>
  <r>
    <x v="10"/>
    <x v="62"/>
    <n v="0"/>
    <x v="15"/>
    <x v="1"/>
  </r>
  <r>
    <x v="11"/>
    <x v="56"/>
    <n v="55.405405405405403"/>
    <x v="15"/>
    <x v="1"/>
  </r>
  <r>
    <x v="11"/>
    <x v="57"/>
    <n v="7.4324324324324325"/>
    <x v="15"/>
    <x v="1"/>
  </r>
  <r>
    <x v="11"/>
    <x v="58"/>
    <n v="25.675675675675677"/>
    <x v="15"/>
    <x v="1"/>
  </r>
  <r>
    <x v="11"/>
    <x v="59"/>
    <n v="4.0540540540540544"/>
    <x v="15"/>
    <x v="1"/>
  </r>
  <r>
    <x v="11"/>
    <x v="63"/>
    <n v="0"/>
    <x v="15"/>
    <x v="1"/>
  </r>
  <r>
    <x v="11"/>
    <x v="64"/>
    <n v="3.3783783783783785"/>
    <x v="15"/>
    <x v="1"/>
  </r>
  <r>
    <x v="11"/>
    <x v="65"/>
    <n v="0"/>
    <x v="15"/>
    <x v="1"/>
  </r>
  <r>
    <x v="11"/>
    <x v="66"/>
    <n v="0"/>
    <x v="15"/>
    <x v="1"/>
  </r>
  <r>
    <x v="11"/>
    <x v="4"/>
    <n v="4.0540540540540544"/>
    <x v="15"/>
    <x v="1"/>
  </r>
  <r>
    <x v="12"/>
    <x v="67"/>
    <n v="0"/>
    <x v="15"/>
    <x v="1"/>
  </r>
  <r>
    <x v="12"/>
    <x v="68"/>
    <n v="7.4324324324324325"/>
    <x v="15"/>
    <x v="1"/>
  </r>
  <r>
    <x v="12"/>
    <x v="69"/>
    <n v="35.810810810810814"/>
    <x v="15"/>
    <x v="1"/>
  </r>
  <r>
    <x v="12"/>
    <x v="70"/>
    <n v="12.162162162162161"/>
    <x v="15"/>
    <x v="1"/>
  </r>
  <r>
    <x v="12"/>
    <x v="71"/>
    <n v="1.3513513513513513"/>
    <x v="15"/>
    <x v="1"/>
  </r>
  <r>
    <x v="12"/>
    <x v="72"/>
    <n v="4.7297297297297298"/>
    <x v="15"/>
    <x v="1"/>
  </r>
  <r>
    <x v="12"/>
    <x v="73"/>
    <n v="1.3513513513513513"/>
    <x v="15"/>
    <x v="1"/>
  </r>
  <r>
    <x v="12"/>
    <x v="74"/>
    <n v="0"/>
    <x v="15"/>
    <x v="1"/>
  </r>
  <r>
    <x v="12"/>
    <x v="75"/>
    <n v="6.0810810810810807"/>
    <x v="15"/>
    <x v="1"/>
  </r>
  <r>
    <x v="12"/>
    <x v="76"/>
    <n v="19.594594594594593"/>
    <x v="15"/>
    <x v="1"/>
  </r>
  <r>
    <x v="12"/>
    <x v="59"/>
    <n v="4.0540540540540544"/>
    <x v="15"/>
    <x v="1"/>
  </r>
  <r>
    <x v="12"/>
    <x v="63"/>
    <n v="0"/>
    <x v="15"/>
    <x v="1"/>
  </r>
  <r>
    <x v="12"/>
    <x v="64"/>
    <n v="3.3783783783783785"/>
    <x v="15"/>
    <x v="1"/>
  </r>
  <r>
    <x v="12"/>
    <x v="65"/>
    <n v="0"/>
    <x v="15"/>
    <x v="1"/>
  </r>
  <r>
    <x v="12"/>
    <x v="66"/>
    <n v="0"/>
    <x v="15"/>
    <x v="1"/>
  </r>
  <r>
    <x v="12"/>
    <x v="4"/>
    <n v="4.0540540540540544"/>
    <x v="15"/>
    <x v="1"/>
  </r>
  <r>
    <x v="13"/>
    <x v="77"/>
    <n v="16.666666666666668"/>
    <x v="15"/>
    <x v="1"/>
  </r>
  <r>
    <x v="13"/>
    <x v="78"/>
    <n v="0"/>
    <x v="15"/>
    <x v="1"/>
  </r>
  <r>
    <x v="13"/>
    <x v="79"/>
    <n v="0"/>
    <x v="15"/>
    <x v="1"/>
  </r>
  <r>
    <x v="13"/>
    <x v="80"/>
    <n v="0"/>
    <x v="15"/>
    <x v="1"/>
  </r>
  <r>
    <x v="13"/>
    <x v="76"/>
    <n v="83.333333333333329"/>
    <x v="15"/>
    <x v="1"/>
  </r>
  <r>
    <x v="14"/>
    <x v="77"/>
    <n v="0"/>
    <x v="15"/>
    <x v="1"/>
  </r>
  <r>
    <x v="14"/>
    <x v="78"/>
    <n v="0"/>
    <x v="15"/>
    <x v="1"/>
  </r>
  <r>
    <x v="14"/>
    <x v="79"/>
    <n v="0"/>
    <x v="15"/>
    <x v="1"/>
  </r>
  <r>
    <x v="14"/>
    <x v="80"/>
    <n v="20"/>
    <x v="15"/>
    <x v="1"/>
  </r>
  <r>
    <x v="14"/>
    <x v="76"/>
    <n v="0"/>
    <x v="15"/>
    <x v="1"/>
  </r>
  <r>
    <x v="14"/>
    <x v="61"/>
    <n v="80"/>
    <x v="15"/>
    <x v="1"/>
  </r>
  <r>
    <x v="14"/>
    <x v="66"/>
    <n v="0"/>
    <x v="15"/>
    <x v="1"/>
  </r>
  <r>
    <x v="10"/>
    <x v="56"/>
    <n v="57.91245791245791"/>
    <x v="16"/>
    <x v="1"/>
  </r>
  <r>
    <x v="10"/>
    <x v="57"/>
    <n v="8.7542087542087543"/>
    <x v="16"/>
    <x v="1"/>
  </r>
  <r>
    <x v="10"/>
    <x v="58"/>
    <n v="11.447811447811448"/>
    <x v="16"/>
    <x v="1"/>
  </r>
  <r>
    <x v="10"/>
    <x v="59"/>
    <n v="10.1010101010101"/>
    <x v="16"/>
    <x v="1"/>
  </r>
  <r>
    <x v="10"/>
    <x v="60"/>
    <n v="0.33670033670033672"/>
    <x v="16"/>
    <x v="1"/>
  </r>
  <r>
    <x v="10"/>
    <x v="61"/>
    <n v="11.447811447811448"/>
    <x v="16"/>
    <x v="1"/>
  </r>
  <r>
    <x v="10"/>
    <x v="62"/>
    <n v="0"/>
    <x v="16"/>
    <x v="1"/>
  </r>
  <r>
    <x v="11"/>
    <x v="56"/>
    <n v="56.228956228956228"/>
    <x v="16"/>
    <x v="1"/>
  </r>
  <r>
    <x v="11"/>
    <x v="57"/>
    <n v="8.4175084175084169"/>
    <x v="16"/>
    <x v="1"/>
  </r>
  <r>
    <x v="11"/>
    <x v="58"/>
    <n v="10.437710437710438"/>
    <x v="16"/>
    <x v="1"/>
  </r>
  <r>
    <x v="11"/>
    <x v="59"/>
    <n v="9.7643097643097647"/>
    <x v="16"/>
    <x v="1"/>
  </r>
  <r>
    <x v="11"/>
    <x v="63"/>
    <n v="0.33670033670033672"/>
    <x v="16"/>
    <x v="1"/>
  </r>
  <r>
    <x v="11"/>
    <x v="64"/>
    <n v="11.447811447811448"/>
    <x v="16"/>
    <x v="1"/>
  </r>
  <r>
    <x v="11"/>
    <x v="65"/>
    <n v="0"/>
    <x v="16"/>
    <x v="1"/>
  </r>
  <r>
    <x v="11"/>
    <x v="66"/>
    <n v="0"/>
    <x v="16"/>
    <x v="1"/>
  </r>
  <r>
    <x v="11"/>
    <x v="4"/>
    <n v="3.3670033670033672"/>
    <x v="16"/>
    <x v="1"/>
  </r>
  <r>
    <x v="12"/>
    <x v="67"/>
    <n v="0"/>
    <x v="16"/>
    <x v="1"/>
  </r>
  <r>
    <x v="12"/>
    <x v="68"/>
    <n v="6.7340067340067344"/>
    <x v="16"/>
    <x v="1"/>
  </r>
  <r>
    <x v="12"/>
    <x v="69"/>
    <n v="42.424242424242422"/>
    <x v="16"/>
    <x v="1"/>
  </r>
  <r>
    <x v="12"/>
    <x v="70"/>
    <n v="7.0707070707070709"/>
    <x v="16"/>
    <x v="1"/>
  </r>
  <r>
    <x v="12"/>
    <x v="71"/>
    <n v="0.33670033670033672"/>
    <x v="16"/>
    <x v="1"/>
  </r>
  <r>
    <x v="12"/>
    <x v="72"/>
    <n v="5.3872053872053876"/>
    <x v="16"/>
    <x v="1"/>
  </r>
  <r>
    <x v="12"/>
    <x v="73"/>
    <n v="2.6936026936026938"/>
    <x v="16"/>
    <x v="1"/>
  </r>
  <r>
    <x v="12"/>
    <x v="74"/>
    <n v="0.67340067340067344"/>
    <x v="16"/>
    <x v="1"/>
  </r>
  <r>
    <x v="12"/>
    <x v="75"/>
    <n v="3.7037037037037037"/>
    <x v="16"/>
    <x v="1"/>
  </r>
  <r>
    <x v="12"/>
    <x v="76"/>
    <n v="6.0606060606060606"/>
    <x v="16"/>
    <x v="1"/>
  </r>
  <r>
    <x v="12"/>
    <x v="59"/>
    <n v="9.7643097643097647"/>
    <x v="16"/>
    <x v="1"/>
  </r>
  <r>
    <x v="12"/>
    <x v="63"/>
    <n v="0.33670033670033672"/>
    <x v="16"/>
    <x v="1"/>
  </r>
  <r>
    <x v="12"/>
    <x v="64"/>
    <n v="11.447811447811448"/>
    <x v="16"/>
    <x v="1"/>
  </r>
  <r>
    <x v="12"/>
    <x v="65"/>
    <n v="0"/>
    <x v="16"/>
    <x v="1"/>
  </r>
  <r>
    <x v="12"/>
    <x v="66"/>
    <n v="0"/>
    <x v="16"/>
    <x v="1"/>
  </r>
  <r>
    <x v="12"/>
    <x v="4"/>
    <n v="3.3670033670033672"/>
    <x v="16"/>
    <x v="1"/>
  </r>
  <r>
    <x v="13"/>
    <x v="77"/>
    <n v="0"/>
    <x v="16"/>
    <x v="1"/>
  </r>
  <r>
    <x v="13"/>
    <x v="78"/>
    <n v="0"/>
    <x v="16"/>
    <x v="1"/>
  </r>
  <r>
    <x v="13"/>
    <x v="79"/>
    <n v="6.8965517241379306"/>
    <x v="16"/>
    <x v="1"/>
  </r>
  <r>
    <x v="13"/>
    <x v="80"/>
    <n v="41.379310344827587"/>
    <x v="16"/>
    <x v="1"/>
  </r>
  <r>
    <x v="13"/>
    <x v="76"/>
    <n v="51.724137931034484"/>
    <x v="16"/>
    <x v="1"/>
  </r>
  <r>
    <x v="14"/>
    <x v="77"/>
    <n v="0"/>
    <x v="16"/>
    <x v="1"/>
  </r>
  <r>
    <x v="14"/>
    <x v="78"/>
    <n v="0"/>
    <x v="16"/>
    <x v="1"/>
  </r>
  <r>
    <x v="14"/>
    <x v="79"/>
    <n v="0"/>
    <x v="16"/>
    <x v="1"/>
  </r>
  <r>
    <x v="14"/>
    <x v="80"/>
    <n v="8.8235294117647065"/>
    <x v="16"/>
    <x v="1"/>
  </r>
  <r>
    <x v="14"/>
    <x v="76"/>
    <n v="11.764705882352942"/>
    <x v="16"/>
    <x v="1"/>
  </r>
  <r>
    <x v="14"/>
    <x v="61"/>
    <n v="79.411764705882348"/>
    <x v="16"/>
    <x v="1"/>
  </r>
  <r>
    <x v="14"/>
    <x v="66"/>
    <n v="0"/>
    <x v="16"/>
    <x v="1"/>
  </r>
  <r>
    <x v="15"/>
    <x v="81"/>
    <n v="14.7"/>
    <x v="0"/>
    <x v="0"/>
  </r>
  <r>
    <x v="15"/>
    <x v="82"/>
    <n v="82.318181818181813"/>
    <x v="0"/>
    <x v="0"/>
  </r>
  <r>
    <x v="15"/>
    <x v="4"/>
    <n v="2.9818181818181819"/>
    <x v="0"/>
    <x v="0"/>
  </r>
  <r>
    <x v="16"/>
    <x v="83"/>
    <n v="14.18403660396543"/>
    <x v="0"/>
    <x v="0"/>
  </r>
  <r>
    <x v="16"/>
    <x v="84"/>
    <n v="35.790543975597359"/>
    <x v="0"/>
    <x v="0"/>
  </r>
  <r>
    <x v="16"/>
    <x v="85"/>
    <n v="50.025419420437217"/>
    <x v="0"/>
    <x v="0"/>
  </r>
  <r>
    <x v="17"/>
    <x v="86"/>
    <n v="14.081818181818182"/>
    <x v="0"/>
    <x v="0"/>
  </r>
  <r>
    <x v="17"/>
    <x v="87"/>
    <n v="59.236363636363635"/>
    <x v="0"/>
    <x v="0"/>
  </r>
  <r>
    <x v="17"/>
    <x v="88"/>
    <n v="10.372727272727273"/>
    <x v="0"/>
    <x v="0"/>
  </r>
  <r>
    <x v="17"/>
    <x v="89"/>
    <n v="13.327272727272728"/>
    <x v="0"/>
    <x v="0"/>
  </r>
  <r>
    <x v="17"/>
    <x v="4"/>
    <n v="2.9818181818181819"/>
    <x v="0"/>
    <x v="0"/>
  </r>
  <r>
    <x v="18"/>
    <x v="86"/>
    <n v="14.081818181818182"/>
    <x v="0"/>
    <x v="0"/>
  </r>
  <r>
    <x v="18"/>
    <x v="87"/>
    <n v="59.236363636363635"/>
    <x v="0"/>
    <x v="0"/>
  </r>
  <r>
    <x v="18"/>
    <x v="88"/>
    <n v="10.372727272727273"/>
    <x v="0"/>
    <x v="0"/>
  </r>
  <r>
    <x v="18"/>
    <x v="90"/>
    <n v="9.6090909090909093"/>
    <x v="0"/>
    <x v="0"/>
  </r>
  <r>
    <x v="18"/>
    <x v="91"/>
    <n v="2.1636363636363636"/>
    <x v="0"/>
    <x v="0"/>
  </r>
  <r>
    <x v="18"/>
    <x v="92"/>
    <n v="0.77272727272727271"/>
    <x v="0"/>
    <x v="0"/>
  </r>
  <r>
    <x v="18"/>
    <x v="93"/>
    <n v="0.78181818181818186"/>
    <x v="0"/>
    <x v="0"/>
  </r>
  <r>
    <x v="18"/>
    <x v="4"/>
    <n v="2.9818181818181819"/>
    <x v="0"/>
    <x v="0"/>
  </r>
  <r>
    <x v="18"/>
    <x v="94"/>
    <n v="2.3142803598200885"/>
    <x v="0"/>
    <x v="0"/>
  </r>
  <r>
    <x v="18"/>
    <x v="95"/>
    <n v="2.5374328619971522"/>
    <x v="0"/>
    <x v="0"/>
  </r>
  <r>
    <x v="19"/>
    <x v="96"/>
    <n v="5.3909090909090907"/>
    <x v="0"/>
    <x v="0"/>
  </r>
  <r>
    <x v="19"/>
    <x v="97"/>
    <n v="3.0181818181818181"/>
    <x v="0"/>
    <x v="0"/>
  </r>
  <r>
    <x v="19"/>
    <x v="98"/>
    <n v="55.145454545454548"/>
    <x v="0"/>
    <x v="0"/>
  </r>
  <r>
    <x v="19"/>
    <x v="99"/>
    <n v="16.227272727272727"/>
    <x v="0"/>
    <x v="0"/>
  </r>
  <r>
    <x v="19"/>
    <x v="100"/>
    <n v="7.9636363636363638"/>
    <x v="0"/>
    <x v="0"/>
  </r>
  <r>
    <x v="19"/>
    <x v="101"/>
    <n v="9.745454545454546"/>
    <x v="0"/>
    <x v="0"/>
  </r>
  <r>
    <x v="19"/>
    <x v="102"/>
    <n v="0.76363636363636367"/>
    <x v="0"/>
    <x v="0"/>
  </r>
  <r>
    <x v="19"/>
    <x v="4"/>
    <n v="1.7454545454545454"/>
    <x v="0"/>
    <x v="0"/>
  </r>
  <r>
    <x v="20"/>
    <x v="96"/>
    <n v="1"/>
    <x v="0"/>
    <x v="0"/>
  </r>
  <r>
    <x v="20"/>
    <x v="97"/>
    <n v="2.9367469879518096"/>
    <x v="0"/>
    <x v="0"/>
  </r>
  <r>
    <x v="20"/>
    <x v="98"/>
    <n v="2"/>
    <x v="0"/>
    <x v="0"/>
  </r>
  <r>
    <x v="20"/>
    <x v="99"/>
    <n v="3.7051428571428517"/>
    <x v="0"/>
    <x v="0"/>
  </r>
  <r>
    <x v="20"/>
    <x v="100"/>
    <n v="4.2387878787878801"/>
    <x v="0"/>
    <x v="0"/>
  </r>
  <r>
    <x v="20"/>
    <x v="101"/>
    <n v="3.8735983690112112"/>
    <x v="0"/>
    <x v="0"/>
  </r>
  <r>
    <x v="20"/>
    <x v="102"/>
    <n v="4.0655737704918025"/>
    <x v="0"/>
    <x v="0"/>
  </r>
  <r>
    <x v="20"/>
    <x v="4"/>
    <n v="3.5045045045045047"/>
    <x v="0"/>
    <x v="0"/>
  </r>
  <r>
    <x v="15"/>
    <x v="81"/>
    <n v="16.373801916932909"/>
    <x v="1"/>
    <x v="0"/>
  </r>
  <r>
    <x v="15"/>
    <x v="82"/>
    <n v="79.113418530351439"/>
    <x v="1"/>
    <x v="0"/>
  </r>
  <r>
    <x v="15"/>
    <x v="4"/>
    <n v="4.5127795527156547"/>
    <x v="1"/>
    <x v="0"/>
  </r>
  <r>
    <x v="16"/>
    <x v="83"/>
    <n v="18.388429752066116"/>
    <x v="1"/>
    <x v="0"/>
  </r>
  <r>
    <x v="16"/>
    <x v="84"/>
    <n v="40.495867768595041"/>
    <x v="1"/>
    <x v="0"/>
  </r>
  <r>
    <x v="16"/>
    <x v="85"/>
    <n v="41.115702479338843"/>
    <x v="1"/>
    <x v="0"/>
  </r>
  <r>
    <x v="17"/>
    <x v="86"/>
    <n v="17.651757188498401"/>
    <x v="1"/>
    <x v="0"/>
  </r>
  <r>
    <x v="17"/>
    <x v="87"/>
    <n v="55.511182108626201"/>
    <x v="1"/>
    <x v="0"/>
  </r>
  <r>
    <x v="17"/>
    <x v="88"/>
    <n v="11.900958466453675"/>
    <x v="1"/>
    <x v="0"/>
  </r>
  <r>
    <x v="17"/>
    <x v="89"/>
    <n v="10.42332268370607"/>
    <x v="1"/>
    <x v="0"/>
  </r>
  <r>
    <x v="17"/>
    <x v="4"/>
    <n v="4.5127795527156547"/>
    <x v="1"/>
    <x v="0"/>
  </r>
  <r>
    <x v="18"/>
    <x v="86"/>
    <n v="17.651757188498401"/>
    <x v="1"/>
    <x v="0"/>
  </r>
  <r>
    <x v="18"/>
    <x v="87"/>
    <n v="55.511182108626201"/>
    <x v="1"/>
    <x v="0"/>
  </r>
  <r>
    <x v="18"/>
    <x v="88"/>
    <n v="11.900958466453675"/>
    <x v="1"/>
    <x v="0"/>
  </r>
  <r>
    <x v="18"/>
    <x v="90"/>
    <n v="8.4664536741214054"/>
    <x v="1"/>
    <x v="0"/>
  </r>
  <r>
    <x v="18"/>
    <x v="91"/>
    <n v="1.0383386581469649"/>
    <x v="1"/>
    <x v="0"/>
  </r>
  <r>
    <x v="18"/>
    <x v="92"/>
    <n v="0.2795527156549521"/>
    <x v="1"/>
    <x v="0"/>
  </r>
  <r>
    <x v="18"/>
    <x v="93"/>
    <n v="0.63897763578274758"/>
    <x v="1"/>
    <x v="0"/>
  </r>
  <r>
    <x v="18"/>
    <x v="4"/>
    <n v="4.5127795527156547"/>
    <x v="1"/>
    <x v="0"/>
  </r>
  <r>
    <x v="18"/>
    <x v="94"/>
    <n v="2.2086992890004229"/>
    <x v="1"/>
    <x v="0"/>
  </r>
  <r>
    <x v="18"/>
    <x v="95"/>
    <n v="2.4828116983068185"/>
    <x v="1"/>
    <x v="0"/>
  </r>
  <r>
    <x v="19"/>
    <x v="96"/>
    <n v="7.8274760383386583"/>
    <x v="1"/>
    <x v="0"/>
  </r>
  <r>
    <x v="19"/>
    <x v="97"/>
    <n v="1.9169329073482428"/>
    <x v="1"/>
    <x v="0"/>
  </r>
  <r>
    <x v="19"/>
    <x v="98"/>
    <n v="54.033546325878596"/>
    <x v="1"/>
    <x v="0"/>
  </r>
  <r>
    <x v="19"/>
    <x v="99"/>
    <n v="18.170926517571885"/>
    <x v="1"/>
    <x v="0"/>
  </r>
  <r>
    <x v="19"/>
    <x v="100"/>
    <n v="5.6309904153354635"/>
    <x v="1"/>
    <x v="0"/>
  </r>
  <r>
    <x v="19"/>
    <x v="101"/>
    <n v="10.023961661341852"/>
    <x v="1"/>
    <x v="0"/>
  </r>
  <r>
    <x v="19"/>
    <x v="102"/>
    <n v="0.83865814696485619"/>
    <x v="1"/>
    <x v="0"/>
  </r>
  <r>
    <x v="19"/>
    <x v="4"/>
    <n v="1.5575079872204474"/>
    <x v="1"/>
    <x v="0"/>
  </r>
  <r>
    <x v="20"/>
    <x v="96"/>
    <n v="1"/>
    <x v="1"/>
    <x v="0"/>
  </r>
  <r>
    <x v="20"/>
    <x v="97"/>
    <n v="2.541666666666667"/>
    <x v="1"/>
    <x v="0"/>
  </r>
  <r>
    <x v="20"/>
    <x v="98"/>
    <n v="2"/>
    <x v="1"/>
    <x v="0"/>
  </r>
  <r>
    <x v="20"/>
    <x v="99"/>
    <n v="3.5066371681415904"/>
    <x v="1"/>
    <x v="0"/>
  </r>
  <r>
    <x v="20"/>
    <x v="100"/>
    <n v="4.078125"/>
    <x v="1"/>
    <x v="0"/>
  </r>
  <r>
    <x v="20"/>
    <x v="101"/>
    <n v="4"/>
    <x v="1"/>
    <x v="0"/>
  </r>
  <r>
    <x v="20"/>
    <x v="102"/>
    <n v="5.9"/>
    <x v="1"/>
    <x v="0"/>
  </r>
  <r>
    <x v="20"/>
    <x v="4"/>
    <n v="3.2857142857142856"/>
    <x v="1"/>
    <x v="0"/>
  </r>
  <r>
    <x v="15"/>
    <x v="81"/>
    <n v="15.168684007210919"/>
    <x v="2"/>
    <x v="0"/>
  </r>
  <r>
    <x v="15"/>
    <x v="82"/>
    <n v="83.904197785217619"/>
    <x v="2"/>
    <x v="0"/>
  </r>
  <r>
    <x v="15"/>
    <x v="4"/>
    <n v="0.92711820757146535"/>
    <x v="2"/>
    <x v="0"/>
  </r>
  <r>
    <x v="16"/>
    <x v="83"/>
    <n v="12.071330589849108"/>
    <x v="2"/>
    <x v="0"/>
  </r>
  <r>
    <x v="16"/>
    <x v="84"/>
    <n v="32.235939643347052"/>
    <x v="2"/>
    <x v="0"/>
  </r>
  <r>
    <x v="16"/>
    <x v="85"/>
    <n v="55.692729766803843"/>
    <x v="2"/>
    <x v="0"/>
  </r>
  <r>
    <x v="17"/>
    <x v="86"/>
    <n v="8.8591295390162248"/>
    <x v="2"/>
    <x v="0"/>
  </r>
  <r>
    <x v="17"/>
    <x v="87"/>
    <n v="62.941024980685036"/>
    <x v="2"/>
    <x v="0"/>
  </r>
  <r>
    <x v="17"/>
    <x v="88"/>
    <n v="10.636106103528199"/>
    <x v="2"/>
    <x v="0"/>
  </r>
  <r>
    <x v="17"/>
    <x v="89"/>
    <n v="16.636621169199074"/>
    <x v="2"/>
    <x v="0"/>
  </r>
  <r>
    <x v="17"/>
    <x v="4"/>
    <n v="0.92711820757146535"/>
    <x v="2"/>
    <x v="0"/>
  </r>
  <r>
    <x v="18"/>
    <x v="86"/>
    <n v="8.8591295390162248"/>
    <x v="2"/>
    <x v="0"/>
  </r>
  <r>
    <x v="18"/>
    <x v="87"/>
    <n v="62.941024980685036"/>
    <x v="2"/>
    <x v="0"/>
  </r>
  <r>
    <x v="18"/>
    <x v="88"/>
    <n v="10.636106103528199"/>
    <x v="2"/>
    <x v="0"/>
  </r>
  <r>
    <x v="18"/>
    <x v="90"/>
    <n v="11.228431625032192"/>
    <x v="2"/>
    <x v="0"/>
  </r>
  <r>
    <x v="18"/>
    <x v="91"/>
    <n v="3.0131341746072624"/>
    <x v="2"/>
    <x v="0"/>
  </r>
  <r>
    <x v="18"/>
    <x v="92"/>
    <n v="1.2876641771825907"/>
    <x v="2"/>
    <x v="0"/>
  </r>
  <r>
    <x v="18"/>
    <x v="93"/>
    <n v="1.1073911923770281"/>
    <x v="2"/>
    <x v="0"/>
  </r>
  <r>
    <x v="18"/>
    <x v="4"/>
    <n v="0.92711820757146535"/>
    <x v="2"/>
    <x v="0"/>
  </r>
  <r>
    <x v="18"/>
    <x v="94"/>
    <n v="2.4647777488952416"/>
    <x v="2"/>
    <x v="0"/>
  </r>
  <r>
    <x v="18"/>
    <x v="95"/>
    <n v="2.6086211818441334"/>
    <x v="2"/>
    <x v="0"/>
  </r>
  <r>
    <x v="19"/>
    <x v="96"/>
    <n v="3.4251867113056913"/>
    <x v="2"/>
    <x v="0"/>
  </r>
  <r>
    <x v="19"/>
    <x v="97"/>
    <n v="2.6783414885397887"/>
    <x v="2"/>
    <x v="0"/>
  </r>
  <r>
    <x v="19"/>
    <x v="98"/>
    <n v="56.348184393510174"/>
    <x v="2"/>
    <x v="0"/>
  </r>
  <r>
    <x v="19"/>
    <x v="99"/>
    <n v="16.868400721091938"/>
    <x v="2"/>
    <x v="0"/>
  </r>
  <r>
    <x v="19"/>
    <x v="100"/>
    <n v="8.3440638681431878"/>
    <x v="2"/>
    <x v="0"/>
  </r>
  <r>
    <x v="19"/>
    <x v="101"/>
    <n v="10.610352819984548"/>
    <x v="2"/>
    <x v="0"/>
  </r>
  <r>
    <x v="19"/>
    <x v="102"/>
    <n v="0.43780582024208087"/>
    <x v="2"/>
    <x v="0"/>
  </r>
  <r>
    <x v="19"/>
    <x v="4"/>
    <n v="1.2876641771825907"/>
    <x v="2"/>
    <x v="0"/>
  </r>
  <r>
    <x v="20"/>
    <x v="96"/>
    <n v="1"/>
    <x v="2"/>
    <x v="0"/>
  </r>
  <r>
    <x v="20"/>
    <x v="97"/>
    <n v="2.9519230769230775"/>
    <x v="2"/>
    <x v="0"/>
  </r>
  <r>
    <x v="20"/>
    <x v="98"/>
    <n v="2"/>
    <x v="2"/>
    <x v="0"/>
  </r>
  <r>
    <x v="20"/>
    <x v="99"/>
    <n v="3.779503105590063"/>
    <x v="2"/>
    <x v="0"/>
  </r>
  <r>
    <x v="20"/>
    <x v="100"/>
    <n v="4.5163398692810475"/>
    <x v="2"/>
    <x v="0"/>
  </r>
  <r>
    <x v="20"/>
    <x v="101"/>
    <n v="3.9795396419437314"/>
    <x v="2"/>
    <x v="0"/>
  </r>
  <r>
    <x v="20"/>
    <x v="102"/>
    <n v="4.8125"/>
    <x v="2"/>
    <x v="0"/>
  </r>
  <r>
    <x v="20"/>
    <x v="4"/>
    <n v="3.65"/>
    <x v="2"/>
    <x v="0"/>
  </r>
  <r>
    <x v="15"/>
    <x v="81"/>
    <n v="9.5766828591256079"/>
    <x v="3"/>
    <x v="0"/>
  </r>
  <r>
    <x v="15"/>
    <x v="82"/>
    <n v="89.590562109646072"/>
    <x v="3"/>
    <x v="0"/>
  </r>
  <r>
    <x v="15"/>
    <x v="4"/>
    <n v="0.83275503122831362"/>
    <x v="3"/>
    <x v="0"/>
  </r>
  <r>
    <x v="16"/>
    <x v="83"/>
    <n v="9.375"/>
    <x v="3"/>
    <x v="0"/>
  </r>
  <r>
    <x v="16"/>
    <x v="84"/>
    <n v="28.125"/>
    <x v="3"/>
    <x v="0"/>
  </r>
  <r>
    <x v="16"/>
    <x v="85"/>
    <n v="62.5"/>
    <x v="3"/>
    <x v="0"/>
  </r>
  <r>
    <x v="17"/>
    <x v="86"/>
    <n v="20.263705759888968"/>
    <x v="3"/>
    <x v="0"/>
  </r>
  <r>
    <x v="17"/>
    <x v="87"/>
    <n v="63.358778625954201"/>
    <x v="3"/>
    <x v="0"/>
  </r>
  <r>
    <x v="17"/>
    <x v="88"/>
    <n v="8.6745315752949335"/>
    <x v="3"/>
    <x v="0"/>
  </r>
  <r>
    <x v="17"/>
    <x v="89"/>
    <n v="6.8702290076335881"/>
    <x v="3"/>
    <x v="0"/>
  </r>
  <r>
    <x v="17"/>
    <x v="4"/>
    <n v="0.83275503122831362"/>
    <x v="3"/>
    <x v="0"/>
  </r>
  <r>
    <x v="18"/>
    <x v="86"/>
    <n v="20.263705759888968"/>
    <x v="3"/>
    <x v="0"/>
  </r>
  <r>
    <x v="18"/>
    <x v="87"/>
    <n v="63.358778625954201"/>
    <x v="3"/>
    <x v="0"/>
  </r>
  <r>
    <x v="18"/>
    <x v="88"/>
    <n v="8.6745315752949335"/>
    <x v="3"/>
    <x v="0"/>
  </r>
  <r>
    <x v="18"/>
    <x v="90"/>
    <n v="5.6210964607911169"/>
    <x v="3"/>
    <x v="0"/>
  </r>
  <r>
    <x v="18"/>
    <x v="91"/>
    <n v="1.0409437890353921"/>
    <x v="3"/>
    <x v="0"/>
  </r>
  <r>
    <x v="18"/>
    <x v="92"/>
    <n v="0.13879250520471895"/>
    <x v="3"/>
    <x v="0"/>
  </r>
  <r>
    <x v="18"/>
    <x v="93"/>
    <n v="6.9396252602359473E-2"/>
    <x v="3"/>
    <x v="0"/>
  </r>
  <r>
    <x v="18"/>
    <x v="4"/>
    <n v="0.83275503122831362"/>
    <x v="3"/>
    <x v="0"/>
  </r>
  <r>
    <x v="18"/>
    <x v="94"/>
    <n v="2.0370888733379982"/>
    <x v="3"/>
    <x v="0"/>
  </r>
  <r>
    <x v="18"/>
    <x v="95"/>
    <n v="2.303430079155671"/>
    <x v="3"/>
    <x v="0"/>
  </r>
  <r>
    <x v="19"/>
    <x v="96"/>
    <n v="7.4947952810548228"/>
    <x v="3"/>
    <x v="0"/>
  </r>
  <r>
    <x v="19"/>
    <x v="97"/>
    <n v="3.6086051353226924"/>
    <x v="3"/>
    <x v="0"/>
  </r>
  <r>
    <x v="19"/>
    <x v="98"/>
    <n v="63.636363636363633"/>
    <x v="3"/>
    <x v="0"/>
  </r>
  <r>
    <x v="19"/>
    <x v="99"/>
    <n v="12.074947952810549"/>
    <x v="3"/>
    <x v="0"/>
  </r>
  <r>
    <x v="19"/>
    <x v="100"/>
    <n v="5.8986814712005549"/>
    <x v="3"/>
    <x v="0"/>
  </r>
  <r>
    <x v="19"/>
    <x v="101"/>
    <n v="5.6210964607911169"/>
    <x v="3"/>
    <x v="0"/>
  </r>
  <r>
    <x v="19"/>
    <x v="102"/>
    <n v="0.76335877862595425"/>
    <x v="3"/>
    <x v="0"/>
  </r>
  <r>
    <x v="19"/>
    <x v="4"/>
    <n v="0.90215128383067311"/>
    <x v="3"/>
    <x v="0"/>
  </r>
  <r>
    <x v="20"/>
    <x v="96"/>
    <n v="1"/>
    <x v="3"/>
    <x v="0"/>
  </r>
  <r>
    <x v="20"/>
    <x v="97"/>
    <n v="2.6153846153846163"/>
    <x v="3"/>
    <x v="0"/>
  </r>
  <r>
    <x v="20"/>
    <x v="98"/>
    <n v="2"/>
    <x v="3"/>
    <x v="0"/>
  </r>
  <r>
    <x v="20"/>
    <x v="99"/>
    <n v="3.4730538922155683"/>
    <x v="3"/>
    <x v="0"/>
  </r>
  <r>
    <x v="20"/>
    <x v="100"/>
    <n v="3.3614457831325293"/>
    <x v="3"/>
    <x v="0"/>
  </r>
  <r>
    <x v="20"/>
    <x v="101"/>
    <n v="3.4133333333333336"/>
    <x v="3"/>
    <x v="0"/>
  </r>
  <r>
    <x v="20"/>
    <x v="102"/>
    <n v="2.285714285714286"/>
    <x v="3"/>
    <x v="0"/>
  </r>
  <r>
    <x v="20"/>
    <x v="4"/>
    <n v="2.666666666666667"/>
    <x v="3"/>
    <x v="0"/>
  </r>
  <r>
    <x v="15"/>
    <x v="81"/>
    <n v="16.36851520572451"/>
    <x v="4"/>
    <x v="0"/>
  </r>
  <r>
    <x v="15"/>
    <x v="82"/>
    <n v="78.533094812164578"/>
    <x v="4"/>
    <x v="0"/>
  </r>
  <r>
    <x v="15"/>
    <x v="4"/>
    <n v="5.0983899821109127"/>
    <x v="4"/>
    <x v="0"/>
  </r>
  <r>
    <x v="16"/>
    <x v="83"/>
    <n v="11.587982832618026"/>
    <x v="4"/>
    <x v="0"/>
  </r>
  <r>
    <x v="16"/>
    <x v="84"/>
    <n v="38.626609442060087"/>
    <x v="4"/>
    <x v="0"/>
  </r>
  <r>
    <x v="16"/>
    <x v="85"/>
    <n v="49.785407725321889"/>
    <x v="4"/>
    <x v="0"/>
  </r>
  <r>
    <x v="17"/>
    <x v="86"/>
    <n v="12.9695885509839"/>
    <x v="4"/>
    <x v="0"/>
  </r>
  <r>
    <x v="17"/>
    <x v="87"/>
    <n v="55.366726296958852"/>
    <x v="4"/>
    <x v="0"/>
  </r>
  <r>
    <x v="17"/>
    <x v="88"/>
    <n v="7.9606440071556355"/>
    <x v="4"/>
    <x v="0"/>
  </r>
  <r>
    <x v="17"/>
    <x v="89"/>
    <n v="18.604651162790699"/>
    <x v="4"/>
    <x v="0"/>
  </r>
  <r>
    <x v="17"/>
    <x v="4"/>
    <n v="5.0983899821109127"/>
    <x v="4"/>
    <x v="0"/>
  </r>
  <r>
    <x v="18"/>
    <x v="86"/>
    <n v="12.9695885509839"/>
    <x v="4"/>
    <x v="0"/>
  </r>
  <r>
    <x v="18"/>
    <x v="87"/>
    <n v="55.366726296958852"/>
    <x v="4"/>
    <x v="0"/>
  </r>
  <r>
    <x v="18"/>
    <x v="88"/>
    <n v="7.9606440071556355"/>
    <x v="4"/>
    <x v="0"/>
  </r>
  <r>
    <x v="18"/>
    <x v="90"/>
    <n v="13.416815742397137"/>
    <x v="4"/>
    <x v="0"/>
  </r>
  <r>
    <x v="18"/>
    <x v="91"/>
    <n v="2.8622540250447228"/>
    <x v="4"/>
    <x v="0"/>
  </r>
  <r>
    <x v="18"/>
    <x v="92"/>
    <n v="0.80500894454382832"/>
    <x v="4"/>
    <x v="0"/>
  </r>
  <r>
    <x v="18"/>
    <x v="93"/>
    <n v="1.5205724508050089"/>
    <x v="4"/>
    <x v="0"/>
  </r>
  <r>
    <x v="18"/>
    <x v="4"/>
    <n v="5.0983899821109127"/>
    <x v="4"/>
    <x v="0"/>
  </r>
  <r>
    <x v="18"/>
    <x v="94"/>
    <n v="2.4618284637134815"/>
    <x v="4"/>
    <x v="0"/>
  </r>
  <r>
    <x v="18"/>
    <x v="95"/>
    <n v="2.6932314410480331"/>
    <x v="4"/>
    <x v="0"/>
  </r>
  <r>
    <x v="19"/>
    <x v="96"/>
    <n v="3.8461538461538463"/>
    <x v="4"/>
    <x v="0"/>
  </r>
  <r>
    <x v="19"/>
    <x v="97"/>
    <n v="3.0411449016100178"/>
    <x v="4"/>
    <x v="0"/>
  </r>
  <r>
    <x v="19"/>
    <x v="98"/>
    <n v="51.967799642218246"/>
    <x v="4"/>
    <x v="0"/>
  </r>
  <r>
    <x v="19"/>
    <x v="99"/>
    <n v="18.425760286225401"/>
    <x v="4"/>
    <x v="0"/>
  </r>
  <r>
    <x v="19"/>
    <x v="100"/>
    <n v="10.822898032200358"/>
    <x v="4"/>
    <x v="0"/>
  </r>
  <r>
    <x v="19"/>
    <x v="101"/>
    <n v="8.7656529516994635"/>
    <x v="4"/>
    <x v="0"/>
  </r>
  <r>
    <x v="19"/>
    <x v="102"/>
    <n v="0.89445438282647582"/>
    <x v="4"/>
    <x v="0"/>
  </r>
  <r>
    <x v="19"/>
    <x v="4"/>
    <n v="2.2361359570661898"/>
    <x v="4"/>
    <x v="0"/>
  </r>
  <r>
    <x v="20"/>
    <x v="96"/>
    <n v="1"/>
    <x v="4"/>
    <x v="0"/>
  </r>
  <r>
    <x v="20"/>
    <x v="97"/>
    <n v="3.7058823529411762"/>
    <x v="4"/>
    <x v="0"/>
  </r>
  <r>
    <x v="20"/>
    <x v="98"/>
    <n v="2"/>
    <x v="4"/>
    <x v="0"/>
  </r>
  <r>
    <x v="20"/>
    <x v="99"/>
    <n v="4.1133004926108372"/>
    <x v="4"/>
    <x v="0"/>
  </r>
  <r>
    <x v="20"/>
    <x v="100"/>
    <n v="5.1681415929203531"/>
    <x v="4"/>
    <x v="0"/>
  </r>
  <r>
    <x v="20"/>
    <x v="101"/>
    <n v="4.2727272727272725"/>
    <x v="4"/>
    <x v="0"/>
  </r>
  <r>
    <x v="20"/>
    <x v="102"/>
    <n v="4.8571428571428577"/>
    <x v="4"/>
    <x v="0"/>
  </r>
  <r>
    <x v="20"/>
    <x v="4"/>
    <n v="4.7777777777777768"/>
    <x v="4"/>
    <x v="0"/>
  </r>
  <r>
    <x v="15"/>
    <x v="81"/>
    <n v="19.133574007220215"/>
    <x v="5"/>
    <x v="0"/>
  </r>
  <r>
    <x v="15"/>
    <x v="82"/>
    <n v="74.007220216606498"/>
    <x v="5"/>
    <x v="0"/>
  </r>
  <r>
    <x v="15"/>
    <x v="4"/>
    <n v="6.859205776173285"/>
    <x v="5"/>
    <x v="0"/>
  </r>
  <r>
    <x v="16"/>
    <x v="83"/>
    <n v="10.447761194029852"/>
    <x v="5"/>
    <x v="0"/>
  </r>
  <r>
    <x v="16"/>
    <x v="84"/>
    <n v="40.298507462686565"/>
    <x v="5"/>
    <x v="0"/>
  </r>
  <r>
    <x v="16"/>
    <x v="85"/>
    <n v="49.253731343283583"/>
    <x v="5"/>
    <x v="0"/>
  </r>
  <r>
    <x v="17"/>
    <x v="86"/>
    <n v="18.411552346570396"/>
    <x v="5"/>
    <x v="0"/>
  </r>
  <r>
    <x v="17"/>
    <x v="87"/>
    <n v="49.097472924187727"/>
    <x v="5"/>
    <x v="0"/>
  </r>
  <r>
    <x v="17"/>
    <x v="88"/>
    <n v="9.7472924187725631"/>
    <x v="5"/>
    <x v="0"/>
  </r>
  <r>
    <x v="17"/>
    <x v="89"/>
    <n v="15.884476534296029"/>
    <x v="5"/>
    <x v="0"/>
  </r>
  <r>
    <x v="17"/>
    <x v="4"/>
    <n v="6.859205776173285"/>
    <x v="5"/>
    <x v="0"/>
  </r>
  <r>
    <x v="18"/>
    <x v="86"/>
    <n v="18.411552346570396"/>
    <x v="5"/>
    <x v="0"/>
  </r>
  <r>
    <x v="18"/>
    <x v="87"/>
    <n v="49.097472924187727"/>
    <x v="5"/>
    <x v="0"/>
  </r>
  <r>
    <x v="18"/>
    <x v="88"/>
    <n v="9.7472924187725631"/>
    <x v="5"/>
    <x v="0"/>
  </r>
  <r>
    <x v="18"/>
    <x v="90"/>
    <n v="10.830324909747292"/>
    <x v="5"/>
    <x v="0"/>
  </r>
  <r>
    <x v="18"/>
    <x v="91"/>
    <n v="3.2490974729241877"/>
    <x v="5"/>
    <x v="0"/>
  </r>
  <r>
    <x v="18"/>
    <x v="92"/>
    <n v="1.0830324909747293"/>
    <x v="5"/>
    <x v="0"/>
  </r>
  <r>
    <x v="18"/>
    <x v="93"/>
    <n v="0.72202166064981954"/>
    <x v="5"/>
    <x v="0"/>
  </r>
  <r>
    <x v="18"/>
    <x v="4"/>
    <n v="6.859205776173285"/>
    <x v="5"/>
    <x v="0"/>
  </r>
  <r>
    <x v="18"/>
    <x v="94"/>
    <n v="2.3604651162790686"/>
    <x v="5"/>
    <x v="0"/>
  </r>
  <r>
    <x v="18"/>
    <x v="95"/>
    <n v="2.695652173913043"/>
    <x v="5"/>
    <x v="0"/>
  </r>
  <r>
    <x v="19"/>
    <x v="96"/>
    <n v="5.4151624548736459"/>
    <x v="5"/>
    <x v="0"/>
  </r>
  <r>
    <x v="19"/>
    <x v="97"/>
    <n v="3.9711191335740073"/>
    <x v="5"/>
    <x v="0"/>
  </r>
  <r>
    <x v="19"/>
    <x v="98"/>
    <n v="50.180505415162457"/>
    <x v="5"/>
    <x v="0"/>
  </r>
  <r>
    <x v="19"/>
    <x v="99"/>
    <n v="23.104693140794225"/>
    <x v="5"/>
    <x v="0"/>
  </r>
  <r>
    <x v="19"/>
    <x v="100"/>
    <n v="6.4981949458483754"/>
    <x v="5"/>
    <x v="0"/>
  </r>
  <r>
    <x v="19"/>
    <x v="101"/>
    <n v="8.6642599277978345"/>
    <x v="5"/>
    <x v="0"/>
  </r>
  <r>
    <x v="19"/>
    <x v="102"/>
    <n v="1.4440433212996391"/>
    <x v="5"/>
    <x v="0"/>
  </r>
  <r>
    <x v="19"/>
    <x v="4"/>
    <n v="0.72202166064981954"/>
    <x v="5"/>
    <x v="0"/>
  </r>
  <r>
    <x v="20"/>
    <x v="96"/>
    <n v="1"/>
    <x v="5"/>
    <x v="0"/>
  </r>
  <r>
    <x v="20"/>
    <x v="97"/>
    <n v="3.2727272727272729"/>
    <x v="5"/>
    <x v="0"/>
  </r>
  <r>
    <x v="20"/>
    <x v="98"/>
    <n v="2"/>
    <x v="5"/>
    <x v="0"/>
  </r>
  <r>
    <x v="20"/>
    <x v="99"/>
    <n v="4.140625"/>
    <x v="5"/>
    <x v="0"/>
  </r>
  <r>
    <x v="20"/>
    <x v="100"/>
    <n v="4.117647058823529"/>
    <x v="5"/>
    <x v="0"/>
  </r>
  <r>
    <x v="20"/>
    <x v="101"/>
    <n v="3.5789473684210527"/>
    <x v="5"/>
    <x v="0"/>
  </r>
  <r>
    <x v="20"/>
    <x v="102"/>
    <n v="3.3333333333333335"/>
    <x v="5"/>
    <x v="0"/>
  </r>
  <r>
    <x v="20"/>
    <x v="4"/>
    <n v="3"/>
    <x v="5"/>
    <x v="0"/>
  </r>
  <r>
    <x v="15"/>
    <x v="81"/>
    <n v="16.29955947136564"/>
    <x v="6"/>
    <x v="0"/>
  </r>
  <r>
    <x v="15"/>
    <x v="82"/>
    <n v="80.1762114537445"/>
    <x v="6"/>
    <x v="0"/>
  </r>
  <r>
    <x v="15"/>
    <x v="4"/>
    <n v="3.5242290748898677"/>
    <x v="6"/>
    <x v="0"/>
  </r>
  <r>
    <x v="16"/>
    <x v="83"/>
    <n v="6"/>
    <x v="6"/>
    <x v="0"/>
  </r>
  <r>
    <x v="16"/>
    <x v="84"/>
    <n v="40"/>
    <x v="6"/>
    <x v="0"/>
  </r>
  <r>
    <x v="16"/>
    <x v="85"/>
    <n v="54"/>
    <x v="6"/>
    <x v="0"/>
  </r>
  <r>
    <x v="17"/>
    <x v="86"/>
    <n v="9.251101321585903"/>
    <x v="6"/>
    <x v="0"/>
  </r>
  <r>
    <x v="17"/>
    <x v="87"/>
    <n v="59.91189427312775"/>
    <x v="6"/>
    <x v="0"/>
  </r>
  <r>
    <x v="17"/>
    <x v="88"/>
    <n v="10.13215859030837"/>
    <x v="6"/>
    <x v="0"/>
  </r>
  <r>
    <x v="17"/>
    <x v="89"/>
    <n v="17.180616740088105"/>
    <x v="6"/>
    <x v="0"/>
  </r>
  <r>
    <x v="17"/>
    <x v="4"/>
    <n v="3.5242290748898677"/>
    <x v="6"/>
    <x v="0"/>
  </r>
  <r>
    <x v="18"/>
    <x v="86"/>
    <n v="9.251101321585903"/>
    <x v="6"/>
    <x v="0"/>
  </r>
  <r>
    <x v="18"/>
    <x v="87"/>
    <n v="59.91189427312775"/>
    <x v="6"/>
    <x v="0"/>
  </r>
  <r>
    <x v="18"/>
    <x v="88"/>
    <n v="10.13215859030837"/>
    <x v="6"/>
    <x v="0"/>
  </r>
  <r>
    <x v="18"/>
    <x v="90"/>
    <n v="11.453744493392071"/>
    <x v="6"/>
    <x v="0"/>
  </r>
  <r>
    <x v="18"/>
    <x v="91"/>
    <n v="3.9647577092511015"/>
    <x v="6"/>
    <x v="0"/>
  </r>
  <r>
    <x v="18"/>
    <x v="92"/>
    <n v="0.88105726872246692"/>
    <x v="6"/>
    <x v="0"/>
  </r>
  <r>
    <x v="18"/>
    <x v="93"/>
    <n v="0.88105726872246692"/>
    <x v="6"/>
    <x v="0"/>
  </r>
  <r>
    <x v="18"/>
    <x v="4"/>
    <n v="3.5242290748898677"/>
    <x v="6"/>
    <x v="0"/>
  </r>
  <r>
    <x v="18"/>
    <x v="94"/>
    <n v="2.4748858447488593"/>
    <x v="6"/>
    <x v="0"/>
  </r>
  <r>
    <x v="18"/>
    <x v="95"/>
    <n v="2.6313131313131302"/>
    <x v="6"/>
    <x v="0"/>
  </r>
  <r>
    <x v="19"/>
    <x v="96"/>
    <n v="3.9647577092511015"/>
    <x v="6"/>
    <x v="0"/>
  </r>
  <r>
    <x v="19"/>
    <x v="97"/>
    <n v="1.7621145374449338"/>
    <x v="6"/>
    <x v="0"/>
  </r>
  <r>
    <x v="19"/>
    <x v="98"/>
    <n v="51.982378854625551"/>
    <x v="6"/>
    <x v="0"/>
  </r>
  <r>
    <x v="19"/>
    <x v="99"/>
    <n v="15.418502202643172"/>
    <x v="6"/>
    <x v="0"/>
  </r>
  <r>
    <x v="19"/>
    <x v="100"/>
    <n v="13.215859030837004"/>
    <x v="6"/>
    <x v="0"/>
  </r>
  <r>
    <x v="19"/>
    <x v="101"/>
    <n v="10.13215859030837"/>
    <x v="6"/>
    <x v="0"/>
  </r>
  <r>
    <x v="19"/>
    <x v="102"/>
    <n v="0.44052863436123346"/>
    <x v="6"/>
    <x v="0"/>
  </r>
  <r>
    <x v="19"/>
    <x v="4"/>
    <n v="3.0837004405286343"/>
    <x v="6"/>
    <x v="0"/>
  </r>
  <r>
    <x v="20"/>
    <x v="96"/>
    <n v="1"/>
    <x v="6"/>
    <x v="0"/>
  </r>
  <r>
    <x v="20"/>
    <x v="97"/>
    <n v="3.25"/>
    <x v="6"/>
    <x v="0"/>
  </r>
  <r>
    <x v="20"/>
    <x v="98"/>
    <n v="2"/>
    <x v="6"/>
    <x v="0"/>
  </r>
  <r>
    <x v="20"/>
    <x v="99"/>
    <n v="4.1818181818181817"/>
    <x v="6"/>
    <x v="0"/>
  </r>
  <r>
    <x v="20"/>
    <x v="100"/>
    <n v="4.7777777777777777"/>
    <x v="6"/>
    <x v="0"/>
  </r>
  <r>
    <x v="20"/>
    <x v="101"/>
    <n v="6.0476190476190474"/>
    <x v="6"/>
    <x v="0"/>
  </r>
  <r>
    <x v="20"/>
    <x v="102"/>
    <n v="16"/>
    <x v="6"/>
    <x v="0"/>
  </r>
  <r>
    <x v="20"/>
    <x v="4"/>
    <n v="3.8"/>
    <x v="6"/>
    <x v="0"/>
  </r>
  <r>
    <x v="15"/>
    <x v="81"/>
    <n v="9.7264437689969601"/>
    <x v="7"/>
    <x v="0"/>
  </r>
  <r>
    <x v="15"/>
    <x v="82"/>
    <n v="84.498480243161097"/>
    <x v="7"/>
    <x v="0"/>
  </r>
  <r>
    <x v="15"/>
    <x v="4"/>
    <n v="5.7750759878419453"/>
    <x v="7"/>
    <x v="0"/>
  </r>
  <r>
    <x v="16"/>
    <x v="83"/>
    <n v="13.513513513513514"/>
    <x v="7"/>
    <x v="0"/>
  </r>
  <r>
    <x v="16"/>
    <x v="84"/>
    <n v="40.54054054054054"/>
    <x v="7"/>
    <x v="0"/>
  </r>
  <r>
    <x v="16"/>
    <x v="85"/>
    <n v="45.945945945945944"/>
    <x v="7"/>
    <x v="0"/>
  </r>
  <r>
    <x v="17"/>
    <x v="86"/>
    <n v="13.98176291793313"/>
    <x v="7"/>
    <x v="0"/>
  </r>
  <r>
    <x v="17"/>
    <x v="87"/>
    <n v="59.878419452887535"/>
    <x v="7"/>
    <x v="0"/>
  </r>
  <r>
    <x v="17"/>
    <x v="88"/>
    <n v="6.0790273556231007"/>
    <x v="7"/>
    <x v="0"/>
  </r>
  <r>
    <x v="17"/>
    <x v="89"/>
    <n v="14.285714285714286"/>
    <x v="7"/>
    <x v="0"/>
  </r>
  <r>
    <x v="17"/>
    <x v="4"/>
    <n v="5.7750759878419453"/>
    <x v="7"/>
    <x v="0"/>
  </r>
  <r>
    <x v="18"/>
    <x v="86"/>
    <n v="13.98176291793313"/>
    <x v="7"/>
    <x v="0"/>
  </r>
  <r>
    <x v="18"/>
    <x v="87"/>
    <n v="59.878419452887535"/>
    <x v="7"/>
    <x v="0"/>
  </r>
  <r>
    <x v="18"/>
    <x v="88"/>
    <n v="6.0790273556231007"/>
    <x v="7"/>
    <x v="0"/>
  </r>
  <r>
    <x v="18"/>
    <x v="90"/>
    <n v="10.94224924012158"/>
    <x v="7"/>
    <x v="0"/>
  </r>
  <r>
    <x v="18"/>
    <x v="91"/>
    <n v="2.43161094224924"/>
    <x v="7"/>
    <x v="0"/>
  </r>
  <r>
    <x v="18"/>
    <x v="92"/>
    <n v="0.303951367781155"/>
    <x v="7"/>
    <x v="0"/>
  </r>
  <r>
    <x v="18"/>
    <x v="93"/>
    <n v="0.60790273556231"/>
    <x v="7"/>
    <x v="0"/>
  </r>
  <r>
    <x v="18"/>
    <x v="4"/>
    <n v="5.7750759878419453"/>
    <x v="7"/>
    <x v="0"/>
  </r>
  <r>
    <x v="18"/>
    <x v="94"/>
    <n v="2.2774193548387096"/>
    <x v="7"/>
    <x v="0"/>
  </r>
  <r>
    <x v="18"/>
    <x v="95"/>
    <n v="2.5"/>
    <x v="7"/>
    <x v="0"/>
  </r>
  <r>
    <x v="19"/>
    <x v="96"/>
    <n v="3.6474164133738602"/>
    <x v="7"/>
    <x v="0"/>
  </r>
  <r>
    <x v="19"/>
    <x v="97"/>
    <n v="2.43161094224924"/>
    <x v="7"/>
    <x v="0"/>
  </r>
  <r>
    <x v="19"/>
    <x v="98"/>
    <n v="60.182370820668694"/>
    <x v="7"/>
    <x v="0"/>
  </r>
  <r>
    <x v="19"/>
    <x v="99"/>
    <n v="15.19756838905775"/>
    <x v="7"/>
    <x v="0"/>
  </r>
  <r>
    <x v="19"/>
    <x v="100"/>
    <n v="8.5106382978723403"/>
    <x v="7"/>
    <x v="0"/>
  </r>
  <r>
    <x v="19"/>
    <x v="101"/>
    <n v="6.9908814589665651"/>
    <x v="7"/>
    <x v="0"/>
  </r>
  <r>
    <x v="19"/>
    <x v="102"/>
    <n v="1.21580547112462"/>
    <x v="7"/>
    <x v="0"/>
  </r>
  <r>
    <x v="19"/>
    <x v="4"/>
    <n v="1.8237082066869301"/>
    <x v="7"/>
    <x v="0"/>
  </r>
  <r>
    <x v="20"/>
    <x v="96"/>
    <n v="1"/>
    <x v="7"/>
    <x v="0"/>
  </r>
  <r>
    <x v="20"/>
    <x v="97"/>
    <n v="3.5"/>
    <x v="7"/>
    <x v="0"/>
  </r>
  <r>
    <x v="20"/>
    <x v="98"/>
    <n v="2"/>
    <x v="7"/>
    <x v="0"/>
  </r>
  <r>
    <x v="20"/>
    <x v="99"/>
    <n v="4.0408163265306127"/>
    <x v="7"/>
    <x v="0"/>
  </r>
  <r>
    <x v="20"/>
    <x v="100"/>
    <n v="5.16"/>
    <x v="7"/>
    <x v="0"/>
  </r>
  <r>
    <x v="20"/>
    <x v="101"/>
    <n v="3.8260869565217388"/>
    <x v="7"/>
    <x v="0"/>
  </r>
  <r>
    <x v="20"/>
    <x v="102"/>
    <n v="3"/>
    <x v="7"/>
    <x v="0"/>
  </r>
  <r>
    <x v="20"/>
    <x v="4"/>
    <n v="5.75"/>
    <x v="7"/>
    <x v="0"/>
  </r>
  <r>
    <x v="15"/>
    <x v="81"/>
    <n v="21.403508771929825"/>
    <x v="8"/>
    <x v="0"/>
  </r>
  <r>
    <x v="15"/>
    <x v="82"/>
    <n v="74.736842105263165"/>
    <x v="8"/>
    <x v="0"/>
  </r>
  <r>
    <x v="15"/>
    <x v="4"/>
    <n v="3.8596491228070176"/>
    <x v="8"/>
    <x v="0"/>
  </r>
  <r>
    <x v="16"/>
    <x v="83"/>
    <n v="15.189873417721518"/>
    <x v="8"/>
    <x v="0"/>
  </r>
  <r>
    <x v="16"/>
    <x v="84"/>
    <n v="35.443037974683541"/>
    <x v="8"/>
    <x v="0"/>
  </r>
  <r>
    <x v="16"/>
    <x v="85"/>
    <n v="49.367088607594937"/>
    <x v="8"/>
    <x v="0"/>
  </r>
  <r>
    <x v="17"/>
    <x v="86"/>
    <n v="9.473684210526315"/>
    <x v="8"/>
    <x v="0"/>
  </r>
  <r>
    <x v="17"/>
    <x v="87"/>
    <n v="52.631578947368418"/>
    <x v="8"/>
    <x v="0"/>
  </r>
  <r>
    <x v="17"/>
    <x v="88"/>
    <n v="6.666666666666667"/>
    <x v="8"/>
    <x v="0"/>
  </r>
  <r>
    <x v="17"/>
    <x v="89"/>
    <n v="27.368421052631579"/>
    <x v="8"/>
    <x v="0"/>
  </r>
  <r>
    <x v="17"/>
    <x v="4"/>
    <n v="3.8596491228070176"/>
    <x v="8"/>
    <x v="0"/>
  </r>
  <r>
    <x v="18"/>
    <x v="86"/>
    <n v="9.473684210526315"/>
    <x v="8"/>
    <x v="0"/>
  </r>
  <r>
    <x v="18"/>
    <x v="87"/>
    <n v="52.631578947368418"/>
    <x v="8"/>
    <x v="0"/>
  </r>
  <r>
    <x v="18"/>
    <x v="88"/>
    <n v="6.666666666666667"/>
    <x v="8"/>
    <x v="0"/>
  </r>
  <r>
    <x v="18"/>
    <x v="90"/>
    <n v="20.350877192982455"/>
    <x v="8"/>
    <x v="0"/>
  </r>
  <r>
    <x v="18"/>
    <x v="91"/>
    <n v="2.1052631578947367"/>
    <x v="8"/>
    <x v="0"/>
  </r>
  <r>
    <x v="18"/>
    <x v="92"/>
    <n v="1.0526315789473684"/>
    <x v="8"/>
    <x v="0"/>
  </r>
  <r>
    <x v="18"/>
    <x v="93"/>
    <n v="3.8596491228070176"/>
    <x v="8"/>
    <x v="0"/>
  </r>
  <r>
    <x v="18"/>
    <x v="4"/>
    <n v="3.8596491228070176"/>
    <x v="8"/>
    <x v="0"/>
  </r>
  <r>
    <x v="18"/>
    <x v="94"/>
    <n v="2.7554744525547439"/>
    <x v="8"/>
    <x v="0"/>
  </r>
  <r>
    <x v="18"/>
    <x v="95"/>
    <n v="2.947368421052631"/>
    <x v="8"/>
    <x v="0"/>
  </r>
  <r>
    <x v="19"/>
    <x v="96"/>
    <n v="2.4561403508771931"/>
    <x v="8"/>
    <x v="0"/>
  </r>
  <r>
    <x v="19"/>
    <x v="97"/>
    <n v="3.8596491228070176"/>
    <x v="8"/>
    <x v="0"/>
  </r>
  <r>
    <x v="19"/>
    <x v="98"/>
    <n v="44.210526315789473"/>
    <x v="8"/>
    <x v="0"/>
  </r>
  <r>
    <x v="19"/>
    <x v="99"/>
    <n v="20"/>
    <x v="8"/>
    <x v="0"/>
  </r>
  <r>
    <x v="19"/>
    <x v="100"/>
    <n v="15.789473684210526"/>
    <x v="8"/>
    <x v="0"/>
  </r>
  <r>
    <x v="19"/>
    <x v="101"/>
    <n v="9.8245614035087723"/>
    <x v="8"/>
    <x v="0"/>
  </r>
  <r>
    <x v="19"/>
    <x v="102"/>
    <n v="0.35087719298245612"/>
    <x v="8"/>
    <x v="0"/>
  </r>
  <r>
    <x v="19"/>
    <x v="4"/>
    <n v="3.5087719298245612"/>
    <x v="8"/>
    <x v="0"/>
  </r>
  <r>
    <x v="20"/>
    <x v="96"/>
    <n v="1"/>
    <x v="8"/>
    <x v="0"/>
  </r>
  <r>
    <x v="20"/>
    <x v="97"/>
    <n v="4.454545454545455"/>
    <x v="8"/>
    <x v="0"/>
  </r>
  <r>
    <x v="20"/>
    <x v="98"/>
    <n v="2"/>
    <x v="8"/>
    <x v="0"/>
  </r>
  <r>
    <x v="20"/>
    <x v="99"/>
    <n v="4.1052631578947363"/>
    <x v="8"/>
    <x v="0"/>
  </r>
  <r>
    <x v="20"/>
    <x v="100"/>
    <n v="5.8181818181818183"/>
    <x v="8"/>
    <x v="0"/>
  </r>
  <r>
    <x v="20"/>
    <x v="101"/>
    <n v="3.72"/>
    <x v="8"/>
    <x v="0"/>
  </r>
  <r>
    <x v="20"/>
    <x v="102"/>
    <n v="2"/>
    <x v="8"/>
    <x v="0"/>
  </r>
  <r>
    <x v="20"/>
    <x v="4"/>
    <n v="5.125"/>
    <x v="8"/>
    <x v="0"/>
  </r>
  <r>
    <x v="15"/>
    <x v="81"/>
    <n v="13.573407202216066"/>
    <x v="9"/>
    <x v="0"/>
  </r>
  <r>
    <x v="15"/>
    <x v="82"/>
    <n v="83.656509695290865"/>
    <x v="9"/>
    <x v="0"/>
  </r>
  <r>
    <x v="15"/>
    <x v="4"/>
    <n v="2.770083102493075"/>
    <x v="9"/>
    <x v="0"/>
  </r>
  <r>
    <x v="16"/>
    <x v="83"/>
    <n v="17.1875"/>
    <x v="9"/>
    <x v="0"/>
  </r>
  <r>
    <x v="16"/>
    <x v="84"/>
    <n v="35.9375"/>
    <x v="9"/>
    <x v="0"/>
  </r>
  <r>
    <x v="16"/>
    <x v="85"/>
    <n v="46.875"/>
    <x v="9"/>
    <x v="0"/>
  </r>
  <r>
    <x v="17"/>
    <x v="86"/>
    <n v="7.4792243767313016"/>
    <x v="9"/>
    <x v="0"/>
  </r>
  <r>
    <x v="17"/>
    <x v="87"/>
    <n v="67.313019390581715"/>
    <x v="9"/>
    <x v="0"/>
  </r>
  <r>
    <x v="17"/>
    <x v="88"/>
    <n v="8.0332409972299175"/>
    <x v="9"/>
    <x v="0"/>
  </r>
  <r>
    <x v="17"/>
    <x v="89"/>
    <n v="14.404432132963988"/>
    <x v="9"/>
    <x v="0"/>
  </r>
  <r>
    <x v="17"/>
    <x v="4"/>
    <n v="2.770083102493075"/>
    <x v="9"/>
    <x v="0"/>
  </r>
  <r>
    <x v="18"/>
    <x v="86"/>
    <n v="7.4792243767313016"/>
    <x v="9"/>
    <x v="0"/>
  </r>
  <r>
    <x v="18"/>
    <x v="87"/>
    <n v="67.313019390581715"/>
    <x v="9"/>
    <x v="0"/>
  </r>
  <r>
    <x v="18"/>
    <x v="88"/>
    <n v="8.0332409972299175"/>
    <x v="9"/>
    <x v="0"/>
  </r>
  <r>
    <x v="18"/>
    <x v="90"/>
    <n v="8.310249307479225"/>
    <x v="9"/>
    <x v="0"/>
  </r>
  <r>
    <x v="18"/>
    <x v="91"/>
    <n v="4.43213296398892"/>
    <x v="9"/>
    <x v="0"/>
  </r>
  <r>
    <x v="18"/>
    <x v="92"/>
    <n v="0.83102493074792239"/>
    <x v="9"/>
    <x v="0"/>
  </r>
  <r>
    <x v="18"/>
    <x v="93"/>
    <n v="0.83102493074792239"/>
    <x v="9"/>
    <x v="0"/>
  </r>
  <r>
    <x v="18"/>
    <x v="4"/>
    <n v="2.770083102493075"/>
    <x v="9"/>
    <x v="0"/>
  </r>
  <r>
    <x v="18"/>
    <x v="94"/>
    <n v="2.3931623931623927"/>
    <x v="9"/>
    <x v="0"/>
  </r>
  <r>
    <x v="18"/>
    <x v="95"/>
    <n v="2.50925925925926"/>
    <x v="9"/>
    <x v="0"/>
  </r>
  <r>
    <x v="19"/>
    <x v="96"/>
    <n v="2.4930747922437675"/>
    <x v="9"/>
    <x v="0"/>
  </r>
  <r>
    <x v="19"/>
    <x v="97"/>
    <n v="2.4930747922437675"/>
    <x v="9"/>
    <x v="0"/>
  </r>
  <r>
    <x v="19"/>
    <x v="98"/>
    <n v="63.988919667590025"/>
    <x v="9"/>
    <x v="0"/>
  </r>
  <r>
    <x v="19"/>
    <x v="99"/>
    <n v="16.343490304709142"/>
    <x v="9"/>
    <x v="0"/>
  </r>
  <r>
    <x v="19"/>
    <x v="100"/>
    <n v="6.3711911357340716"/>
    <x v="9"/>
    <x v="0"/>
  </r>
  <r>
    <x v="19"/>
    <x v="101"/>
    <n v="6.9252077562326866"/>
    <x v="9"/>
    <x v="0"/>
  </r>
  <r>
    <x v="19"/>
    <x v="102"/>
    <n v="0.554016620498615"/>
    <x v="9"/>
    <x v="0"/>
  </r>
  <r>
    <x v="19"/>
    <x v="4"/>
    <n v="0.83102493074792239"/>
    <x v="9"/>
    <x v="0"/>
  </r>
  <r>
    <x v="20"/>
    <x v="96"/>
    <n v="1"/>
    <x v="9"/>
    <x v="0"/>
  </r>
  <r>
    <x v="20"/>
    <x v="97"/>
    <n v="2.2222222222222228"/>
    <x v="9"/>
    <x v="0"/>
  </r>
  <r>
    <x v="20"/>
    <x v="98"/>
    <n v="2"/>
    <x v="9"/>
    <x v="0"/>
  </r>
  <r>
    <x v="20"/>
    <x v="99"/>
    <n v="4.036363636363637"/>
    <x v="9"/>
    <x v="0"/>
  </r>
  <r>
    <x v="20"/>
    <x v="100"/>
    <n v="4.3043478260869561"/>
    <x v="9"/>
    <x v="0"/>
  </r>
  <r>
    <x v="20"/>
    <x v="101"/>
    <n v="3.1304347826086953"/>
    <x v="9"/>
    <x v="0"/>
  </r>
  <r>
    <x v="20"/>
    <x v="102"/>
    <n v="5"/>
    <x v="9"/>
    <x v="0"/>
  </r>
  <r>
    <x v="20"/>
    <x v="4"/>
    <n v="5.5"/>
    <x v="9"/>
    <x v="0"/>
  </r>
  <r>
    <x v="15"/>
    <x v="81"/>
    <n v="14.574898785425102"/>
    <x v="10"/>
    <x v="0"/>
  </r>
  <r>
    <x v="15"/>
    <x v="82"/>
    <n v="83.400809716599184"/>
    <x v="10"/>
    <x v="0"/>
  </r>
  <r>
    <x v="15"/>
    <x v="4"/>
    <n v="2.0242914979757085"/>
    <x v="10"/>
    <x v="0"/>
  </r>
  <r>
    <x v="16"/>
    <x v="83"/>
    <n v="13.333333333333334"/>
    <x v="10"/>
    <x v="0"/>
  </r>
  <r>
    <x v="16"/>
    <x v="84"/>
    <n v="31.111111111111111"/>
    <x v="10"/>
    <x v="0"/>
  </r>
  <r>
    <x v="16"/>
    <x v="85"/>
    <n v="55.555555555555557"/>
    <x v="10"/>
    <x v="0"/>
  </r>
  <r>
    <x v="17"/>
    <x v="86"/>
    <n v="12.145748987854251"/>
    <x v="10"/>
    <x v="0"/>
  </r>
  <r>
    <x v="17"/>
    <x v="87"/>
    <n v="63.967611336032391"/>
    <x v="10"/>
    <x v="0"/>
  </r>
  <r>
    <x v="17"/>
    <x v="88"/>
    <n v="9.7165991902834001"/>
    <x v="10"/>
    <x v="0"/>
  </r>
  <r>
    <x v="17"/>
    <x v="89"/>
    <n v="12.145748987854251"/>
    <x v="10"/>
    <x v="0"/>
  </r>
  <r>
    <x v="17"/>
    <x v="4"/>
    <n v="2.0242914979757085"/>
    <x v="10"/>
    <x v="0"/>
  </r>
  <r>
    <x v="18"/>
    <x v="86"/>
    <n v="12.145748987854251"/>
    <x v="10"/>
    <x v="0"/>
  </r>
  <r>
    <x v="18"/>
    <x v="87"/>
    <n v="63.967611336032391"/>
    <x v="10"/>
    <x v="0"/>
  </r>
  <r>
    <x v="18"/>
    <x v="88"/>
    <n v="9.7165991902834001"/>
    <x v="10"/>
    <x v="0"/>
  </r>
  <r>
    <x v="18"/>
    <x v="90"/>
    <n v="8.5020242914979764"/>
    <x v="10"/>
    <x v="0"/>
  </r>
  <r>
    <x v="18"/>
    <x v="91"/>
    <n v="2.0242914979757085"/>
    <x v="10"/>
    <x v="0"/>
  </r>
  <r>
    <x v="18"/>
    <x v="92"/>
    <n v="1.214574898785425"/>
    <x v="10"/>
    <x v="0"/>
  </r>
  <r>
    <x v="18"/>
    <x v="93"/>
    <n v="0.40485829959514169"/>
    <x v="10"/>
    <x v="0"/>
  </r>
  <r>
    <x v="18"/>
    <x v="4"/>
    <n v="2.0242914979757085"/>
    <x v="10"/>
    <x v="0"/>
  </r>
  <r>
    <x v="18"/>
    <x v="94"/>
    <n v="2.293388429752067"/>
    <x v="10"/>
    <x v="0"/>
  </r>
  <r>
    <x v="18"/>
    <x v="95"/>
    <n v="2.4764150943396217"/>
    <x v="10"/>
    <x v="0"/>
  </r>
  <r>
    <x v="19"/>
    <x v="96"/>
    <n v="2.42914979757085"/>
    <x v="10"/>
    <x v="0"/>
  </r>
  <r>
    <x v="19"/>
    <x v="97"/>
    <n v="4.048582995951417"/>
    <x v="10"/>
    <x v="0"/>
  </r>
  <r>
    <x v="19"/>
    <x v="98"/>
    <n v="57.085020242914979"/>
    <x v="10"/>
    <x v="0"/>
  </r>
  <r>
    <x v="19"/>
    <x v="99"/>
    <n v="14.574898785425102"/>
    <x v="10"/>
    <x v="0"/>
  </r>
  <r>
    <x v="19"/>
    <x v="100"/>
    <n v="8.097165991902834"/>
    <x v="10"/>
    <x v="0"/>
  </r>
  <r>
    <x v="19"/>
    <x v="101"/>
    <n v="9.3117408906882595"/>
    <x v="10"/>
    <x v="0"/>
  </r>
  <r>
    <x v="19"/>
    <x v="102"/>
    <n v="1.214574898785425"/>
    <x v="10"/>
    <x v="0"/>
  </r>
  <r>
    <x v="19"/>
    <x v="4"/>
    <n v="3.2388663967611335"/>
    <x v="10"/>
    <x v="0"/>
  </r>
  <r>
    <x v="20"/>
    <x v="96"/>
    <n v="1"/>
    <x v="10"/>
    <x v="0"/>
  </r>
  <r>
    <x v="20"/>
    <x v="97"/>
    <n v="3"/>
    <x v="10"/>
    <x v="0"/>
  </r>
  <r>
    <x v="20"/>
    <x v="98"/>
    <n v="2"/>
    <x v="10"/>
    <x v="0"/>
  </r>
  <r>
    <x v="20"/>
    <x v="99"/>
    <n v="3.6875"/>
    <x v="10"/>
    <x v="0"/>
  </r>
  <r>
    <x v="20"/>
    <x v="100"/>
    <n v="3.5789473684210527"/>
    <x v="10"/>
    <x v="0"/>
  </r>
  <r>
    <x v="20"/>
    <x v="101"/>
    <n v="4.0434782608695654"/>
    <x v="10"/>
    <x v="0"/>
  </r>
  <r>
    <x v="20"/>
    <x v="102"/>
    <n v="2.5"/>
    <x v="10"/>
    <x v="0"/>
  </r>
  <r>
    <x v="20"/>
    <x v="4"/>
    <n v="2.8333333333333335"/>
    <x v="10"/>
    <x v="0"/>
  </r>
  <r>
    <x v="15"/>
    <x v="81"/>
    <n v="18.548387096774192"/>
    <x v="11"/>
    <x v="0"/>
  </r>
  <r>
    <x v="15"/>
    <x v="82"/>
    <n v="78.629032258064512"/>
    <x v="11"/>
    <x v="0"/>
  </r>
  <r>
    <x v="15"/>
    <x v="4"/>
    <n v="2.8225806451612905"/>
    <x v="11"/>
    <x v="0"/>
  </r>
  <r>
    <x v="16"/>
    <x v="83"/>
    <n v="17.241379310344829"/>
    <x v="11"/>
    <x v="0"/>
  </r>
  <r>
    <x v="16"/>
    <x v="84"/>
    <n v="39.655172413793103"/>
    <x v="11"/>
    <x v="0"/>
  </r>
  <r>
    <x v="16"/>
    <x v="85"/>
    <n v="43.103448275862071"/>
    <x v="11"/>
    <x v="0"/>
  </r>
  <r>
    <x v="17"/>
    <x v="86"/>
    <n v="13.306451612903226"/>
    <x v="11"/>
    <x v="0"/>
  </r>
  <r>
    <x v="17"/>
    <x v="87"/>
    <n v="59.274193548387096"/>
    <x v="11"/>
    <x v="0"/>
  </r>
  <r>
    <x v="17"/>
    <x v="88"/>
    <n v="8.870967741935484"/>
    <x v="11"/>
    <x v="0"/>
  </r>
  <r>
    <x v="17"/>
    <x v="89"/>
    <n v="15.725806451612904"/>
    <x v="11"/>
    <x v="0"/>
  </r>
  <r>
    <x v="17"/>
    <x v="4"/>
    <n v="2.8225806451612905"/>
    <x v="11"/>
    <x v="0"/>
  </r>
  <r>
    <x v="18"/>
    <x v="86"/>
    <n v="13.306451612903226"/>
    <x v="11"/>
    <x v="0"/>
  </r>
  <r>
    <x v="18"/>
    <x v="87"/>
    <n v="59.274193548387096"/>
    <x v="11"/>
    <x v="0"/>
  </r>
  <r>
    <x v="18"/>
    <x v="88"/>
    <n v="8.870967741935484"/>
    <x v="11"/>
    <x v="0"/>
  </r>
  <r>
    <x v="18"/>
    <x v="90"/>
    <n v="11.290322580645162"/>
    <x v="11"/>
    <x v="0"/>
  </r>
  <r>
    <x v="18"/>
    <x v="91"/>
    <n v="3.225806451612903"/>
    <x v="11"/>
    <x v="0"/>
  </r>
  <r>
    <x v="18"/>
    <x v="92"/>
    <n v="0.80645161290322576"/>
    <x v="11"/>
    <x v="0"/>
  </r>
  <r>
    <x v="18"/>
    <x v="93"/>
    <n v="0.40322580645161288"/>
    <x v="11"/>
    <x v="0"/>
  </r>
  <r>
    <x v="18"/>
    <x v="4"/>
    <n v="2.8225806451612905"/>
    <x v="11"/>
    <x v="0"/>
  </r>
  <r>
    <x v="18"/>
    <x v="94"/>
    <n v="2.3775933609958502"/>
    <x v="11"/>
    <x v="0"/>
  </r>
  <r>
    <x v="18"/>
    <x v="95"/>
    <n v="2.5961538461538454"/>
    <x v="11"/>
    <x v="0"/>
  </r>
  <r>
    <x v="19"/>
    <x v="96"/>
    <n v="3.629032258064516"/>
    <x v="11"/>
    <x v="0"/>
  </r>
  <r>
    <x v="19"/>
    <x v="97"/>
    <n v="3.629032258064516"/>
    <x v="11"/>
    <x v="0"/>
  </r>
  <r>
    <x v="19"/>
    <x v="98"/>
    <n v="58.467741935483872"/>
    <x v="11"/>
    <x v="0"/>
  </r>
  <r>
    <x v="19"/>
    <x v="99"/>
    <n v="18.951612903225808"/>
    <x v="11"/>
    <x v="0"/>
  </r>
  <r>
    <x v="19"/>
    <x v="100"/>
    <n v="6.854838709677419"/>
    <x v="11"/>
    <x v="0"/>
  </r>
  <r>
    <x v="19"/>
    <x v="101"/>
    <n v="8.064516129032258"/>
    <x v="11"/>
    <x v="0"/>
  </r>
  <r>
    <x v="19"/>
    <x v="102"/>
    <n v="0.40322580645161288"/>
    <x v="11"/>
    <x v="0"/>
  </r>
  <r>
    <x v="19"/>
    <x v="4"/>
    <n v="0"/>
    <x v="11"/>
    <x v="0"/>
  </r>
  <r>
    <x v="20"/>
    <x v="96"/>
    <n v="1"/>
    <x v="11"/>
    <x v="0"/>
  </r>
  <r>
    <x v="20"/>
    <x v="97"/>
    <n v="4.2222222222222223"/>
    <x v="11"/>
    <x v="0"/>
  </r>
  <r>
    <x v="20"/>
    <x v="98"/>
    <n v="2"/>
    <x v="11"/>
    <x v="0"/>
  </r>
  <r>
    <x v="20"/>
    <x v="99"/>
    <n v="3.7872340425531923"/>
    <x v="11"/>
    <x v="0"/>
  </r>
  <r>
    <x v="20"/>
    <x v="100"/>
    <n v="4.1764705882352935"/>
    <x v="11"/>
    <x v="0"/>
  </r>
  <r>
    <x v="20"/>
    <x v="101"/>
    <n v="3.7368421052631584"/>
    <x v="11"/>
    <x v="0"/>
  </r>
  <r>
    <x v="20"/>
    <x v="102"/>
    <n v="6"/>
    <x v="11"/>
    <x v="0"/>
  </r>
  <r>
    <x v="20"/>
    <x v="4"/>
    <n v="0"/>
    <x v="11"/>
    <x v="0"/>
  </r>
  <r>
    <x v="15"/>
    <x v="81"/>
    <n v="15.246636771300448"/>
    <x v="12"/>
    <x v="0"/>
  </r>
  <r>
    <x v="15"/>
    <x v="82"/>
    <n v="84.753363228699556"/>
    <x v="12"/>
    <x v="0"/>
  </r>
  <r>
    <x v="15"/>
    <x v="4"/>
    <n v="0"/>
    <x v="12"/>
    <x v="0"/>
  </r>
  <r>
    <x v="16"/>
    <x v="83"/>
    <n v="26.829268292682926"/>
    <x v="12"/>
    <x v="0"/>
  </r>
  <r>
    <x v="16"/>
    <x v="84"/>
    <n v="41.463414634146339"/>
    <x v="12"/>
    <x v="0"/>
  </r>
  <r>
    <x v="16"/>
    <x v="85"/>
    <n v="31.707317073170731"/>
    <x v="12"/>
    <x v="0"/>
  </r>
  <r>
    <x v="17"/>
    <x v="86"/>
    <n v="23.318385650224215"/>
    <x v="12"/>
    <x v="0"/>
  </r>
  <r>
    <x v="17"/>
    <x v="87"/>
    <n v="52.914798206278029"/>
    <x v="12"/>
    <x v="0"/>
  </r>
  <r>
    <x v="17"/>
    <x v="88"/>
    <n v="13.452914798206278"/>
    <x v="12"/>
    <x v="0"/>
  </r>
  <r>
    <x v="17"/>
    <x v="89"/>
    <n v="10.31390134529148"/>
    <x v="12"/>
    <x v="0"/>
  </r>
  <r>
    <x v="17"/>
    <x v="4"/>
    <n v="0"/>
    <x v="12"/>
    <x v="0"/>
  </r>
  <r>
    <x v="18"/>
    <x v="86"/>
    <n v="23.318385650224215"/>
    <x v="12"/>
    <x v="0"/>
  </r>
  <r>
    <x v="18"/>
    <x v="87"/>
    <n v="52.914798206278029"/>
    <x v="12"/>
    <x v="0"/>
  </r>
  <r>
    <x v="18"/>
    <x v="88"/>
    <n v="13.452914798206278"/>
    <x v="12"/>
    <x v="0"/>
  </r>
  <r>
    <x v="18"/>
    <x v="90"/>
    <n v="9.4170403587443943"/>
    <x v="12"/>
    <x v="0"/>
  </r>
  <r>
    <x v="18"/>
    <x v="91"/>
    <n v="0.44843049327354262"/>
    <x v="12"/>
    <x v="0"/>
  </r>
  <r>
    <x v="18"/>
    <x v="92"/>
    <n v="0"/>
    <x v="12"/>
    <x v="0"/>
  </r>
  <r>
    <x v="18"/>
    <x v="93"/>
    <n v="0.44843049327354262"/>
    <x v="12"/>
    <x v="0"/>
  </r>
  <r>
    <x v="18"/>
    <x v="4"/>
    <n v="0"/>
    <x v="12"/>
    <x v="0"/>
  </r>
  <r>
    <x v="18"/>
    <x v="94"/>
    <n v="2.1390134529147984"/>
    <x v="12"/>
    <x v="0"/>
  </r>
  <r>
    <x v="18"/>
    <x v="95"/>
    <n v="2.4853801169590648"/>
    <x v="12"/>
    <x v="0"/>
  </r>
  <r>
    <x v="19"/>
    <x v="96"/>
    <n v="8.071748878923767"/>
    <x v="12"/>
    <x v="0"/>
  </r>
  <r>
    <x v="19"/>
    <x v="97"/>
    <n v="1.3452914798206279"/>
    <x v="12"/>
    <x v="0"/>
  </r>
  <r>
    <x v="19"/>
    <x v="98"/>
    <n v="41.704035874439462"/>
    <x v="12"/>
    <x v="0"/>
  </r>
  <r>
    <x v="19"/>
    <x v="99"/>
    <n v="13.901345291479821"/>
    <x v="12"/>
    <x v="0"/>
  </r>
  <r>
    <x v="19"/>
    <x v="100"/>
    <n v="12.556053811659194"/>
    <x v="12"/>
    <x v="0"/>
  </r>
  <r>
    <x v="19"/>
    <x v="101"/>
    <n v="18.385650224215247"/>
    <x v="12"/>
    <x v="0"/>
  </r>
  <r>
    <x v="19"/>
    <x v="102"/>
    <n v="1.7937219730941705"/>
    <x v="12"/>
    <x v="0"/>
  </r>
  <r>
    <x v="19"/>
    <x v="4"/>
    <n v="2.2421524663677128"/>
    <x v="12"/>
    <x v="0"/>
  </r>
  <r>
    <x v="20"/>
    <x v="96"/>
    <n v="1"/>
    <x v="12"/>
    <x v="0"/>
  </r>
  <r>
    <x v="20"/>
    <x v="97"/>
    <n v="3"/>
    <x v="12"/>
    <x v="0"/>
  </r>
  <r>
    <x v="20"/>
    <x v="98"/>
    <n v="2"/>
    <x v="12"/>
    <x v="0"/>
  </r>
  <r>
    <x v="20"/>
    <x v="99"/>
    <n v="3.4838709677419355"/>
    <x v="12"/>
    <x v="0"/>
  </r>
  <r>
    <x v="20"/>
    <x v="100"/>
    <n v="3.8148148148148158"/>
    <x v="12"/>
    <x v="0"/>
  </r>
  <r>
    <x v="20"/>
    <x v="101"/>
    <n v="3.2571428571428576"/>
    <x v="12"/>
    <x v="0"/>
  </r>
  <r>
    <x v="20"/>
    <x v="102"/>
    <n v="2.5"/>
    <x v="12"/>
    <x v="0"/>
  </r>
  <r>
    <x v="20"/>
    <x v="4"/>
    <n v="4.25"/>
    <x v="12"/>
    <x v="0"/>
  </r>
  <r>
    <x v="15"/>
    <x v="81"/>
    <n v="7.7922077922077921"/>
    <x v="13"/>
    <x v="0"/>
  </r>
  <r>
    <x v="15"/>
    <x v="82"/>
    <n v="90.909090909090907"/>
    <x v="13"/>
    <x v="0"/>
  </r>
  <r>
    <x v="15"/>
    <x v="4"/>
    <n v="1.2987012987012987"/>
    <x v="13"/>
    <x v="0"/>
  </r>
  <r>
    <x v="16"/>
    <x v="83"/>
    <n v="0"/>
    <x v="13"/>
    <x v="0"/>
  </r>
  <r>
    <x v="16"/>
    <x v="84"/>
    <n v="38.46153846153846"/>
    <x v="13"/>
    <x v="0"/>
  </r>
  <r>
    <x v="16"/>
    <x v="85"/>
    <n v="61.53846153846154"/>
    <x v="13"/>
    <x v="0"/>
  </r>
  <r>
    <x v="17"/>
    <x v="86"/>
    <n v="27.922077922077921"/>
    <x v="13"/>
    <x v="0"/>
  </r>
  <r>
    <x v="17"/>
    <x v="87"/>
    <n v="55.194805194805198"/>
    <x v="13"/>
    <x v="0"/>
  </r>
  <r>
    <x v="17"/>
    <x v="88"/>
    <n v="7.1428571428571432"/>
    <x v="13"/>
    <x v="0"/>
  </r>
  <r>
    <x v="17"/>
    <x v="89"/>
    <n v="8.4415584415584419"/>
    <x v="13"/>
    <x v="0"/>
  </r>
  <r>
    <x v="17"/>
    <x v="4"/>
    <n v="1.2987012987012987"/>
    <x v="13"/>
    <x v="0"/>
  </r>
  <r>
    <x v="18"/>
    <x v="86"/>
    <n v="27.922077922077921"/>
    <x v="13"/>
    <x v="0"/>
  </r>
  <r>
    <x v="18"/>
    <x v="87"/>
    <n v="55.194805194805198"/>
    <x v="13"/>
    <x v="0"/>
  </r>
  <r>
    <x v="18"/>
    <x v="88"/>
    <n v="7.1428571428571432"/>
    <x v="13"/>
    <x v="0"/>
  </r>
  <r>
    <x v="18"/>
    <x v="90"/>
    <n v="8.4415584415584419"/>
    <x v="13"/>
    <x v="0"/>
  </r>
  <r>
    <x v="18"/>
    <x v="91"/>
    <n v="0"/>
    <x v="13"/>
    <x v="0"/>
  </r>
  <r>
    <x v="18"/>
    <x v="92"/>
    <n v="0"/>
    <x v="13"/>
    <x v="0"/>
  </r>
  <r>
    <x v="18"/>
    <x v="93"/>
    <n v="0"/>
    <x v="13"/>
    <x v="0"/>
  </r>
  <r>
    <x v="18"/>
    <x v="4"/>
    <n v="1.2987012987012987"/>
    <x v="13"/>
    <x v="0"/>
  </r>
  <r>
    <x v="18"/>
    <x v="94"/>
    <n v="1.9605263157894743"/>
    <x v="13"/>
    <x v="0"/>
  </r>
  <r>
    <x v="18"/>
    <x v="95"/>
    <n v="2.3394495412844036"/>
    <x v="13"/>
    <x v="0"/>
  </r>
  <r>
    <x v="19"/>
    <x v="96"/>
    <n v="9.0909090909090917"/>
    <x v="13"/>
    <x v="0"/>
  </r>
  <r>
    <x v="19"/>
    <x v="97"/>
    <n v="3.8961038961038961"/>
    <x v="13"/>
    <x v="0"/>
  </r>
  <r>
    <x v="19"/>
    <x v="98"/>
    <n v="55.194805194805198"/>
    <x v="13"/>
    <x v="0"/>
  </r>
  <r>
    <x v="19"/>
    <x v="99"/>
    <n v="12.337662337662337"/>
    <x v="13"/>
    <x v="0"/>
  </r>
  <r>
    <x v="19"/>
    <x v="100"/>
    <n v="3.8961038961038961"/>
    <x v="13"/>
    <x v="0"/>
  </r>
  <r>
    <x v="19"/>
    <x v="101"/>
    <n v="14.285714285714286"/>
    <x v="13"/>
    <x v="0"/>
  </r>
  <r>
    <x v="19"/>
    <x v="102"/>
    <n v="0.64935064935064934"/>
    <x v="13"/>
    <x v="0"/>
  </r>
  <r>
    <x v="19"/>
    <x v="4"/>
    <n v="0.64935064935064934"/>
    <x v="13"/>
    <x v="0"/>
  </r>
  <r>
    <x v="20"/>
    <x v="96"/>
    <n v="1"/>
    <x v="13"/>
    <x v="0"/>
  </r>
  <r>
    <x v="20"/>
    <x v="97"/>
    <n v="2.5"/>
    <x v="13"/>
    <x v="0"/>
  </r>
  <r>
    <x v="20"/>
    <x v="98"/>
    <n v="2"/>
    <x v="13"/>
    <x v="0"/>
  </r>
  <r>
    <x v="20"/>
    <x v="99"/>
    <n v="3.4444444444444446"/>
    <x v="13"/>
    <x v="0"/>
  </r>
  <r>
    <x v="20"/>
    <x v="100"/>
    <n v="2.8333333333333335"/>
    <x v="13"/>
    <x v="0"/>
  </r>
  <r>
    <x v="20"/>
    <x v="101"/>
    <n v="2.9047619047619047"/>
    <x v="13"/>
    <x v="0"/>
  </r>
  <r>
    <x v="20"/>
    <x v="102"/>
    <n v="3"/>
    <x v="13"/>
    <x v="0"/>
  </r>
  <r>
    <x v="20"/>
    <x v="4"/>
    <n v="2"/>
    <x v="13"/>
    <x v="0"/>
  </r>
  <r>
    <x v="15"/>
    <x v="81"/>
    <n v="14.438502673796792"/>
    <x v="14"/>
    <x v="0"/>
  </r>
  <r>
    <x v="15"/>
    <x v="82"/>
    <n v="77.005347593582883"/>
    <x v="14"/>
    <x v="0"/>
  </r>
  <r>
    <x v="15"/>
    <x v="4"/>
    <n v="8.5561497326203213"/>
    <x v="14"/>
    <x v="0"/>
  </r>
  <r>
    <x v="16"/>
    <x v="83"/>
    <n v="19.35483870967742"/>
    <x v="14"/>
    <x v="0"/>
  </r>
  <r>
    <x v="16"/>
    <x v="84"/>
    <n v="32.258064516129032"/>
    <x v="14"/>
    <x v="0"/>
  </r>
  <r>
    <x v="16"/>
    <x v="85"/>
    <n v="48.387096774193552"/>
    <x v="14"/>
    <x v="0"/>
  </r>
  <r>
    <x v="17"/>
    <x v="86"/>
    <n v="17.112299465240643"/>
    <x v="14"/>
    <x v="0"/>
  </r>
  <r>
    <x v="17"/>
    <x v="87"/>
    <n v="48.663101604278076"/>
    <x v="14"/>
    <x v="0"/>
  </r>
  <r>
    <x v="17"/>
    <x v="88"/>
    <n v="10.160427807486631"/>
    <x v="14"/>
    <x v="0"/>
  </r>
  <r>
    <x v="17"/>
    <x v="89"/>
    <n v="15.508021390374331"/>
    <x v="14"/>
    <x v="0"/>
  </r>
  <r>
    <x v="17"/>
    <x v="4"/>
    <n v="8.5561497326203213"/>
    <x v="14"/>
    <x v="0"/>
  </r>
  <r>
    <x v="18"/>
    <x v="86"/>
    <n v="17.112299465240643"/>
    <x v="14"/>
    <x v="0"/>
  </r>
  <r>
    <x v="18"/>
    <x v="87"/>
    <n v="48.663101604278076"/>
    <x v="14"/>
    <x v="0"/>
  </r>
  <r>
    <x v="18"/>
    <x v="88"/>
    <n v="10.160427807486631"/>
    <x v="14"/>
    <x v="0"/>
  </r>
  <r>
    <x v="18"/>
    <x v="90"/>
    <n v="9.0909090909090917"/>
    <x v="14"/>
    <x v="0"/>
  </r>
  <r>
    <x v="18"/>
    <x v="91"/>
    <n v="4.2780748663101607"/>
    <x v="14"/>
    <x v="0"/>
  </r>
  <r>
    <x v="18"/>
    <x v="92"/>
    <n v="1.6042780748663101"/>
    <x v="14"/>
    <x v="0"/>
  </r>
  <r>
    <x v="18"/>
    <x v="93"/>
    <n v="0.53475935828877008"/>
    <x v="14"/>
    <x v="0"/>
  </r>
  <r>
    <x v="18"/>
    <x v="4"/>
    <n v="8.5561497326203213"/>
    <x v="14"/>
    <x v="0"/>
  </r>
  <r>
    <x v="18"/>
    <x v="94"/>
    <n v="2.3625730994152052"/>
    <x v="14"/>
    <x v="0"/>
  </r>
  <r>
    <x v="18"/>
    <x v="95"/>
    <n v="2.6762589928057552"/>
    <x v="14"/>
    <x v="0"/>
  </r>
  <r>
    <x v="19"/>
    <x v="96"/>
    <n v="5.3475935828877006"/>
    <x v="14"/>
    <x v="0"/>
  </r>
  <r>
    <x v="19"/>
    <x v="97"/>
    <n v="3.2085561497326203"/>
    <x v="14"/>
    <x v="0"/>
  </r>
  <r>
    <x v="19"/>
    <x v="98"/>
    <n v="42.245989304812831"/>
    <x v="14"/>
    <x v="0"/>
  </r>
  <r>
    <x v="19"/>
    <x v="99"/>
    <n v="14.973262032085561"/>
    <x v="14"/>
    <x v="0"/>
  </r>
  <r>
    <x v="19"/>
    <x v="100"/>
    <n v="14.973262032085561"/>
    <x v="14"/>
    <x v="0"/>
  </r>
  <r>
    <x v="19"/>
    <x v="101"/>
    <n v="16.577540106951872"/>
    <x v="14"/>
    <x v="0"/>
  </r>
  <r>
    <x v="19"/>
    <x v="102"/>
    <n v="0.53475935828877008"/>
    <x v="14"/>
    <x v="0"/>
  </r>
  <r>
    <x v="19"/>
    <x v="4"/>
    <n v="2.1390374331550803"/>
    <x v="14"/>
    <x v="0"/>
  </r>
  <r>
    <x v="20"/>
    <x v="96"/>
    <n v="1"/>
    <x v="14"/>
    <x v="0"/>
  </r>
  <r>
    <x v="20"/>
    <x v="97"/>
    <n v="3.5"/>
    <x v="14"/>
    <x v="0"/>
  </r>
  <r>
    <x v="20"/>
    <x v="98"/>
    <n v="2"/>
    <x v="14"/>
    <x v="0"/>
  </r>
  <r>
    <x v="20"/>
    <x v="99"/>
    <n v="3.9285714285714293"/>
    <x v="14"/>
    <x v="0"/>
  </r>
  <r>
    <x v="20"/>
    <x v="100"/>
    <n v="4.12"/>
    <x v="14"/>
    <x v="0"/>
  </r>
  <r>
    <x v="20"/>
    <x v="101"/>
    <n v="3.3548387096774195"/>
    <x v="14"/>
    <x v="0"/>
  </r>
  <r>
    <x v="20"/>
    <x v="102"/>
    <n v="0"/>
    <x v="14"/>
    <x v="0"/>
  </r>
  <r>
    <x v="20"/>
    <x v="4"/>
    <n v="2"/>
    <x v="14"/>
    <x v="0"/>
  </r>
  <r>
    <x v="15"/>
    <x v="81"/>
    <n v="16.037735849056602"/>
    <x v="15"/>
    <x v="0"/>
  </r>
  <r>
    <x v="15"/>
    <x v="82"/>
    <n v="71.226415094339629"/>
    <x v="15"/>
    <x v="0"/>
  </r>
  <r>
    <x v="15"/>
    <x v="4"/>
    <n v="12.735849056603774"/>
    <x v="15"/>
    <x v="0"/>
  </r>
  <r>
    <x v="16"/>
    <x v="83"/>
    <n v="5.1282051282051286"/>
    <x v="15"/>
    <x v="0"/>
  </r>
  <r>
    <x v="16"/>
    <x v="84"/>
    <n v="51.282051282051285"/>
    <x v="15"/>
    <x v="0"/>
  </r>
  <r>
    <x v="16"/>
    <x v="85"/>
    <n v="43.589743589743591"/>
    <x v="15"/>
    <x v="0"/>
  </r>
  <r>
    <x v="17"/>
    <x v="86"/>
    <n v="17.452830188679247"/>
    <x v="15"/>
    <x v="0"/>
  </r>
  <r>
    <x v="17"/>
    <x v="87"/>
    <n v="44.811320754716981"/>
    <x v="15"/>
    <x v="0"/>
  </r>
  <r>
    <x v="17"/>
    <x v="88"/>
    <n v="16.037735849056602"/>
    <x v="15"/>
    <x v="0"/>
  </r>
  <r>
    <x v="17"/>
    <x v="89"/>
    <n v="8.9622641509433958"/>
    <x v="15"/>
    <x v="0"/>
  </r>
  <r>
    <x v="17"/>
    <x v="4"/>
    <n v="12.735849056603774"/>
    <x v="15"/>
    <x v="0"/>
  </r>
  <r>
    <x v="18"/>
    <x v="86"/>
    <n v="17.452830188679247"/>
    <x v="15"/>
    <x v="0"/>
  </r>
  <r>
    <x v="18"/>
    <x v="87"/>
    <n v="44.811320754716981"/>
    <x v="15"/>
    <x v="0"/>
  </r>
  <r>
    <x v="18"/>
    <x v="88"/>
    <n v="16.037735849056602"/>
    <x v="15"/>
    <x v="0"/>
  </r>
  <r>
    <x v="18"/>
    <x v="90"/>
    <n v="7.5471698113207548"/>
    <x v="15"/>
    <x v="0"/>
  </r>
  <r>
    <x v="18"/>
    <x v="91"/>
    <n v="0.94339622641509435"/>
    <x v="15"/>
    <x v="0"/>
  </r>
  <r>
    <x v="18"/>
    <x v="92"/>
    <n v="0.47169811320754718"/>
    <x v="15"/>
    <x v="0"/>
  </r>
  <r>
    <x v="18"/>
    <x v="93"/>
    <n v="0"/>
    <x v="15"/>
    <x v="0"/>
  </r>
  <r>
    <x v="18"/>
    <x v="4"/>
    <n v="12.735849056603774"/>
    <x v="15"/>
    <x v="0"/>
  </r>
  <r>
    <x v="18"/>
    <x v="94"/>
    <n v="2.2108108108108104"/>
    <x v="15"/>
    <x v="0"/>
  </r>
  <r>
    <x v="18"/>
    <x v="95"/>
    <n v="2.5135135135135149"/>
    <x v="15"/>
    <x v="0"/>
  </r>
  <r>
    <x v="19"/>
    <x v="96"/>
    <n v="9.433962264150944"/>
    <x v="15"/>
    <x v="0"/>
  </r>
  <r>
    <x v="19"/>
    <x v="97"/>
    <n v="15.566037735849056"/>
    <x v="15"/>
    <x v="0"/>
  </r>
  <r>
    <x v="19"/>
    <x v="98"/>
    <n v="23.113207547169811"/>
    <x v="15"/>
    <x v="0"/>
  </r>
  <r>
    <x v="19"/>
    <x v="99"/>
    <n v="7.5471698113207548"/>
    <x v="15"/>
    <x v="0"/>
  </r>
  <r>
    <x v="19"/>
    <x v="100"/>
    <n v="21.226415094339622"/>
    <x v="15"/>
    <x v="0"/>
  </r>
  <r>
    <x v="19"/>
    <x v="101"/>
    <n v="9.433962264150944"/>
    <x v="15"/>
    <x v="0"/>
  </r>
  <r>
    <x v="19"/>
    <x v="102"/>
    <n v="0.94339622641509435"/>
    <x v="15"/>
    <x v="0"/>
  </r>
  <r>
    <x v="19"/>
    <x v="4"/>
    <n v="12.735849056603774"/>
    <x v="15"/>
    <x v="0"/>
  </r>
  <r>
    <x v="20"/>
    <x v="96"/>
    <n v="1"/>
    <x v="15"/>
    <x v="0"/>
  </r>
  <r>
    <x v="20"/>
    <x v="97"/>
    <n v="2.9393939393939394"/>
    <x v="15"/>
    <x v="0"/>
  </r>
  <r>
    <x v="20"/>
    <x v="98"/>
    <n v="2"/>
    <x v="15"/>
    <x v="0"/>
  </r>
  <r>
    <x v="20"/>
    <x v="99"/>
    <n v="3.375"/>
    <x v="15"/>
    <x v="0"/>
  </r>
  <r>
    <x v="20"/>
    <x v="100"/>
    <n v="2.7777777777777786"/>
    <x v="15"/>
    <x v="0"/>
  </r>
  <r>
    <x v="20"/>
    <x v="101"/>
    <n v="3.6470588235294112"/>
    <x v="15"/>
    <x v="0"/>
  </r>
  <r>
    <x v="20"/>
    <x v="102"/>
    <n v="3"/>
    <x v="15"/>
    <x v="0"/>
  </r>
  <r>
    <x v="20"/>
    <x v="4"/>
    <n v="2.64"/>
    <x v="15"/>
    <x v="0"/>
  </r>
  <r>
    <x v="15"/>
    <x v="81"/>
    <n v="13.981042654028435"/>
    <x v="16"/>
    <x v="0"/>
  </r>
  <r>
    <x v="15"/>
    <x v="82"/>
    <n v="75.829383886255926"/>
    <x v="16"/>
    <x v="0"/>
  </r>
  <r>
    <x v="15"/>
    <x v="4"/>
    <n v="10.189573459715639"/>
    <x v="16"/>
    <x v="0"/>
  </r>
  <r>
    <x v="16"/>
    <x v="83"/>
    <n v="20"/>
    <x v="16"/>
    <x v="0"/>
  </r>
  <r>
    <x v="16"/>
    <x v="84"/>
    <n v="37.142857142857146"/>
    <x v="16"/>
    <x v="0"/>
  </r>
  <r>
    <x v="16"/>
    <x v="85"/>
    <n v="42.857142857142854"/>
    <x v="16"/>
    <x v="0"/>
  </r>
  <r>
    <x v="17"/>
    <x v="86"/>
    <n v="17.061611374407583"/>
    <x v="16"/>
    <x v="0"/>
  </r>
  <r>
    <x v="17"/>
    <x v="87"/>
    <n v="50.473933649289101"/>
    <x v="16"/>
    <x v="0"/>
  </r>
  <r>
    <x v="17"/>
    <x v="88"/>
    <n v="11.137440758293838"/>
    <x v="16"/>
    <x v="0"/>
  </r>
  <r>
    <x v="17"/>
    <x v="89"/>
    <n v="11.137440758293838"/>
    <x v="16"/>
    <x v="0"/>
  </r>
  <r>
    <x v="17"/>
    <x v="4"/>
    <n v="10.189573459715639"/>
    <x v="16"/>
    <x v="0"/>
  </r>
  <r>
    <x v="18"/>
    <x v="86"/>
    <n v="17.061611374407583"/>
    <x v="16"/>
    <x v="0"/>
  </r>
  <r>
    <x v="18"/>
    <x v="87"/>
    <n v="50.473933649289101"/>
    <x v="16"/>
    <x v="0"/>
  </r>
  <r>
    <x v="18"/>
    <x v="88"/>
    <n v="11.137440758293838"/>
    <x v="16"/>
    <x v="0"/>
  </r>
  <r>
    <x v="18"/>
    <x v="90"/>
    <n v="7.5829383886255926"/>
    <x v="16"/>
    <x v="0"/>
  </r>
  <r>
    <x v="18"/>
    <x v="91"/>
    <n v="1.8957345971563981"/>
    <x v="16"/>
    <x v="0"/>
  </r>
  <r>
    <x v="18"/>
    <x v="92"/>
    <n v="1.1848341232227488"/>
    <x v="16"/>
    <x v="0"/>
  </r>
  <r>
    <x v="18"/>
    <x v="93"/>
    <n v="0.47393364928909953"/>
    <x v="16"/>
    <x v="0"/>
  </r>
  <r>
    <x v="18"/>
    <x v="4"/>
    <n v="10.189573459715639"/>
    <x v="16"/>
    <x v="0"/>
  </r>
  <r>
    <x v="18"/>
    <x v="94"/>
    <n v="2.258575197889181"/>
    <x v="16"/>
    <x v="0"/>
  </r>
  <r>
    <x v="18"/>
    <x v="95"/>
    <n v="2.5537459283387611"/>
    <x v="16"/>
    <x v="0"/>
  </r>
  <r>
    <x v="19"/>
    <x v="96"/>
    <n v="6.3981042654028437"/>
    <x v="16"/>
    <x v="0"/>
  </r>
  <r>
    <x v="19"/>
    <x v="97"/>
    <n v="4.2654028436018958"/>
    <x v="16"/>
    <x v="0"/>
  </r>
  <r>
    <x v="19"/>
    <x v="98"/>
    <n v="48.341232227488149"/>
    <x v="16"/>
    <x v="0"/>
  </r>
  <r>
    <x v="19"/>
    <x v="99"/>
    <n v="13.981042654028435"/>
    <x v="16"/>
    <x v="0"/>
  </r>
  <r>
    <x v="19"/>
    <x v="100"/>
    <n v="9.0047393364928912"/>
    <x v="16"/>
    <x v="0"/>
  </r>
  <r>
    <x v="19"/>
    <x v="101"/>
    <n v="11.374407582938389"/>
    <x v="16"/>
    <x v="0"/>
  </r>
  <r>
    <x v="19"/>
    <x v="102"/>
    <n v="2.6066350710900474"/>
    <x v="16"/>
    <x v="0"/>
  </r>
  <r>
    <x v="19"/>
    <x v="4"/>
    <n v="4.028436018957346"/>
    <x v="16"/>
    <x v="0"/>
  </r>
  <r>
    <x v="20"/>
    <x v="96"/>
    <n v="1"/>
    <x v="16"/>
    <x v="0"/>
  </r>
  <r>
    <x v="20"/>
    <x v="97"/>
    <n v="3"/>
    <x v="16"/>
    <x v="0"/>
  </r>
  <r>
    <x v="20"/>
    <x v="98"/>
    <n v="2"/>
    <x v="16"/>
    <x v="0"/>
  </r>
  <r>
    <x v="20"/>
    <x v="99"/>
    <n v="3.4736842105263155"/>
    <x v="16"/>
    <x v="0"/>
  </r>
  <r>
    <x v="20"/>
    <x v="100"/>
    <n v="4.3636363636363633"/>
    <x v="16"/>
    <x v="0"/>
  </r>
  <r>
    <x v="20"/>
    <x v="101"/>
    <n v="4.0750000000000002"/>
    <x v="16"/>
    <x v="0"/>
  </r>
  <r>
    <x v="20"/>
    <x v="102"/>
    <n v="2.7"/>
    <x v="16"/>
    <x v="0"/>
  </r>
  <r>
    <x v="20"/>
    <x v="4"/>
    <n v="3.7857142857142851"/>
    <x v="16"/>
    <x v="0"/>
  </r>
  <r>
    <x v="15"/>
    <x v="81"/>
    <n v="15.881818181818181"/>
    <x v="0"/>
    <x v="1"/>
  </r>
  <r>
    <x v="15"/>
    <x v="82"/>
    <n v="79.418181818181822"/>
    <x v="0"/>
    <x v="1"/>
  </r>
  <r>
    <x v="15"/>
    <x v="4"/>
    <n v="4.7"/>
    <x v="0"/>
    <x v="1"/>
  </r>
  <r>
    <x v="16"/>
    <x v="83"/>
    <n v="13.533834586466165"/>
    <x v="0"/>
    <x v="1"/>
  </r>
  <r>
    <x v="16"/>
    <x v="84"/>
    <n v="35.902255639097746"/>
    <x v="0"/>
    <x v="1"/>
  </r>
  <r>
    <x v="16"/>
    <x v="85"/>
    <n v="50.563909774436091"/>
    <x v="0"/>
    <x v="1"/>
  </r>
  <r>
    <x v="17"/>
    <x v="86"/>
    <n v="13.736363636363636"/>
    <x v="0"/>
    <x v="1"/>
  </r>
  <r>
    <x v="17"/>
    <x v="87"/>
    <n v="57.018181818181816"/>
    <x v="0"/>
    <x v="1"/>
  </r>
  <r>
    <x v="17"/>
    <x v="88"/>
    <n v="10.563636363636364"/>
    <x v="0"/>
    <x v="1"/>
  </r>
  <r>
    <x v="17"/>
    <x v="89"/>
    <n v="13.981818181818182"/>
    <x v="0"/>
    <x v="1"/>
  </r>
  <r>
    <x v="17"/>
    <x v="4"/>
    <n v="4.7"/>
    <x v="0"/>
    <x v="1"/>
  </r>
  <r>
    <x v="18"/>
    <x v="86"/>
    <n v="13.736363636363636"/>
    <x v="0"/>
    <x v="1"/>
  </r>
  <r>
    <x v="18"/>
    <x v="87"/>
    <n v="57.018181818181816"/>
    <x v="0"/>
    <x v="1"/>
  </r>
  <r>
    <x v="18"/>
    <x v="88"/>
    <n v="10.563636363636364"/>
    <x v="0"/>
    <x v="1"/>
  </r>
  <r>
    <x v="18"/>
    <x v="90"/>
    <n v="10.072727272727272"/>
    <x v="0"/>
    <x v="1"/>
  </r>
  <r>
    <x v="18"/>
    <x v="91"/>
    <n v="2.2000000000000002"/>
    <x v="0"/>
    <x v="1"/>
  </r>
  <r>
    <x v="18"/>
    <x v="92"/>
    <n v="1.0636363636363637"/>
    <x v="0"/>
    <x v="1"/>
  </r>
  <r>
    <x v="18"/>
    <x v="93"/>
    <n v="0.6454545454545455"/>
    <x v="0"/>
    <x v="1"/>
  </r>
  <r>
    <x v="18"/>
    <x v="4"/>
    <n v="4.7"/>
    <x v="0"/>
    <x v="1"/>
  </r>
  <r>
    <x v="18"/>
    <x v="94"/>
    <n v="2.3362587045692931"/>
    <x v="0"/>
    <x v="1"/>
  </r>
  <r>
    <x v="18"/>
    <x v="95"/>
    <n v="2.5613018279090483"/>
    <x v="0"/>
    <x v="1"/>
  </r>
  <r>
    <x v="19"/>
    <x v="96"/>
    <n v="5.8545454545454545"/>
    <x v="0"/>
    <x v="1"/>
  </r>
  <r>
    <x v="19"/>
    <x v="97"/>
    <n v="2.1363636363636362"/>
    <x v="0"/>
    <x v="1"/>
  </r>
  <r>
    <x v="19"/>
    <x v="98"/>
    <n v="54.345454545454544"/>
    <x v="0"/>
    <x v="1"/>
  </r>
  <r>
    <x v="19"/>
    <x v="99"/>
    <n v="17.363636363636363"/>
    <x v="0"/>
    <x v="1"/>
  </r>
  <r>
    <x v="19"/>
    <x v="100"/>
    <n v="8.7181818181818187"/>
    <x v="0"/>
    <x v="1"/>
  </r>
  <r>
    <x v="19"/>
    <x v="101"/>
    <n v="9.2181818181818187"/>
    <x v="0"/>
    <x v="1"/>
  </r>
  <r>
    <x v="19"/>
    <x v="102"/>
    <n v="0.27272727272727271"/>
    <x v="0"/>
    <x v="1"/>
  </r>
  <r>
    <x v="19"/>
    <x v="4"/>
    <n v="2.0909090909090908"/>
    <x v="0"/>
    <x v="1"/>
  </r>
  <r>
    <x v="20"/>
    <x v="96"/>
    <n v="1"/>
    <x v="0"/>
    <x v="1"/>
  </r>
  <r>
    <x v="20"/>
    <x v="97"/>
    <n v="2.8510638297872335"/>
    <x v="0"/>
    <x v="1"/>
  </r>
  <r>
    <x v="20"/>
    <x v="98"/>
    <n v="2"/>
    <x v="0"/>
    <x v="1"/>
  </r>
  <r>
    <x v="20"/>
    <x v="99"/>
    <n v="3.6698513800424637"/>
    <x v="0"/>
    <x v="1"/>
  </r>
  <r>
    <x v="20"/>
    <x v="100"/>
    <n v="4.1303854875283461"/>
    <x v="0"/>
    <x v="1"/>
  </r>
  <r>
    <x v="20"/>
    <x v="101"/>
    <n v="3.8291621327529937"/>
    <x v="0"/>
    <x v="1"/>
  </r>
  <r>
    <x v="20"/>
    <x v="102"/>
    <n v="3.8275862068965516"/>
    <x v="0"/>
    <x v="1"/>
  </r>
  <r>
    <x v="20"/>
    <x v="4"/>
    <n v="3.6091954022988508"/>
    <x v="0"/>
    <x v="1"/>
  </r>
  <r>
    <x v="15"/>
    <x v="81"/>
    <n v="16.666666666666668"/>
    <x v="1"/>
    <x v="1"/>
  </r>
  <r>
    <x v="15"/>
    <x v="82"/>
    <n v="75.765529308836392"/>
    <x v="1"/>
    <x v="1"/>
  </r>
  <r>
    <x v="15"/>
    <x v="4"/>
    <n v="7.5678040244969376"/>
    <x v="1"/>
    <x v="1"/>
  </r>
  <r>
    <x v="16"/>
    <x v="83"/>
    <n v="16.556291390728475"/>
    <x v="1"/>
    <x v="1"/>
  </r>
  <r>
    <x v="16"/>
    <x v="84"/>
    <n v="44.150110375275936"/>
    <x v="1"/>
    <x v="1"/>
  </r>
  <r>
    <x v="16"/>
    <x v="85"/>
    <n v="39.293598233995588"/>
    <x v="1"/>
    <x v="1"/>
  </r>
  <r>
    <x v="17"/>
    <x v="86"/>
    <n v="17.235345581802274"/>
    <x v="1"/>
    <x v="1"/>
  </r>
  <r>
    <x v="17"/>
    <x v="87"/>
    <n v="51.706036745406827"/>
    <x v="1"/>
    <x v="1"/>
  </r>
  <r>
    <x v="17"/>
    <x v="88"/>
    <n v="11.986001749781277"/>
    <x v="1"/>
    <x v="1"/>
  </r>
  <r>
    <x v="17"/>
    <x v="89"/>
    <n v="11.504811898512687"/>
    <x v="1"/>
    <x v="1"/>
  </r>
  <r>
    <x v="17"/>
    <x v="4"/>
    <n v="7.5678040244969376"/>
    <x v="1"/>
    <x v="1"/>
  </r>
  <r>
    <x v="18"/>
    <x v="86"/>
    <n v="17.235345581802274"/>
    <x v="1"/>
    <x v="1"/>
  </r>
  <r>
    <x v="18"/>
    <x v="87"/>
    <n v="51.706036745406827"/>
    <x v="1"/>
    <x v="1"/>
  </r>
  <r>
    <x v="18"/>
    <x v="88"/>
    <n v="11.986001749781277"/>
    <x v="1"/>
    <x v="1"/>
  </r>
  <r>
    <x v="18"/>
    <x v="90"/>
    <n v="9.1426071741032366"/>
    <x v="1"/>
    <x v="1"/>
  </r>
  <r>
    <x v="18"/>
    <x v="91"/>
    <n v="1.6185476815398074"/>
    <x v="1"/>
    <x v="1"/>
  </r>
  <r>
    <x v="18"/>
    <x v="92"/>
    <n v="0.21872265966754156"/>
    <x v="1"/>
    <x v="1"/>
  </r>
  <r>
    <x v="18"/>
    <x v="93"/>
    <n v="0.52493438320209973"/>
    <x v="1"/>
    <x v="1"/>
  </r>
  <r>
    <x v="18"/>
    <x v="4"/>
    <n v="7.5678040244969376"/>
    <x v="1"/>
    <x v="1"/>
  </r>
  <r>
    <x v="18"/>
    <x v="94"/>
    <n v="2.2385234264079559"/>
    <x v="1"/>
    <x v="1"/>
  </r>
  <r>
    <x v="18"/>
    <x v="95"/>
    <n v="2.5223967422920341"/>
    <x v="1"/>
    <x v="1"/>
  </r>
  <r>
    <x v="19"/>
    <x v="96"/>
    <n v="10.542432195975502"/>
    <x v="1"/>
    <x v="1"/>
  </r>
  <r>
    <x v="19"/>
    <x v="97"/>
    <n v="2.1872265966754156"/>
    <x v="1"/>
    <x v="1"/>
  </r>
  <r>
    <x v="19"/>
    <x v="98"/>
    <n v="50.524934383202101"/>
    <x v="1"/>
    <x v="1"/>
  </r>
  <r>
    <x v="19"/>
    <x v="99"/>
    <n v="18.066491688538932"/>
    <x v="1"/>
    <x v="1"/>
  </r>
  <r>
    <x v="19"/>
    <x v="100"/>
    <n v="8.3114610673665794"/>
    <x v="1"/>
    <x v="1"/>
  </r>
  <r>
    <x v="19"/>
    <x v="101"/>
    <n v="8.0927384076990379"/>
    <x v="1"/>
    <x v="1"/>
  </r>
  <r>
    <x v="19"/>
    <x v="102"/>
    <n v="0.39370078740157483"/>
    <x v="1"/>
    <x v="1"/>
  </r>
  <r>
    <x v="19"/>
    <x v="4"/>
    <n v="1.8810148731408574"/>
    <x v="1"/>
    <x v="1"/>
  </r>
  <r>
    <x v="20"/>
    <x v="96"/>
    <n v="1"/>
    <x v="1"/>
    <x v="1"/>
  </r>
  <r>
    <x v="20"/>
    <x v="97"/>
    <n v="2.86"/>
    <x v="1"/>
    <x v="1"/>
  </r>
  <r>
    <x v="20"/>
    <x v="98"/>
    <n v="2"/>
    <x v="1"/>
    <x v="1"/>
  </r>
  <r>
    <x v="20"/>
    <x v="99"/>
    <n v="3.5307125307125315"/>
    <x v="1"/>
    <x v="1"/>
  </r>
  <r>
    <x v="20"/>
    <x v="100"/>
    <n v="4.0467836257309928"/>
    <x v="1"/>
    <x v="1"/>
  </r>
  <r>
    <x v="20"/>
    <x v="101"/>
    <n v="4.1962025316455716"/>
    <x v="1"/>
    <x v="1"/>
  </r>
  <r>
    <x v="20"/>
    <x v="102"/>
    <n v="4.4444444444444446"/>
    <x v="1"/>
    <x v="1"/>
  </r>
  <r>
    <x v="20"/>
    <x v="4"/>
    <n v="3.4615384615384612"/>
    <x v="1"/>
    <x v="1"/>
  </r>
  <r>
    <x v="15"/>
    <x v="81"/>
    <n v="17.415730337078653"/>
    <x v="2"/>
    <x v="1"/>
  </r>
  <r>
    <x v="15"/>
    <x v="82"/>
    <n v="79.190074906367045"/>
    <x v="2"/>
    <x v="1"/>
  </r>
  <r>
    <x v="15"/>
    <x v="4"/>
    <n v="3.3941947565543069"/>
    <x v="2"/>
    <x v="1"/>
  </r>
  <r>
    <x v="16"/>
    <x v="83"/>
    <n v="11.147540983606557"/>
    <x v="2"/>
    <x v="1"/>
  </r>
  <r>
    <x v="16"/>
    <x v="84"/>
    <n v="32.568306010928964"/>
    <x v="2"/>
    <x v="1"/>
  </r>
  <r>
    <x v="16"/>
    <x v="85"/>
    <n v="56.284153005464482"/>
    <x v="2"/>
    <x v="1"/>
  </r>
  <r>
    <x v="17"/>
    <x v="86"/>
    <n v="8.9419475655430709"/>
    <x v="2"/>
    <x v="1"/>
  </r>
  <r>
    <x v="17"/>
    <x v="87"/>
    <n v="59.269662921348313"/>
    <x v="2"/>
    <x v="1"/>
  </r>
  <r>
    <x v="17"/>
    <x v="88"/>
    <n v="10.978464419475655"/>
    <x v="2"/>
    <x v="1"/>
  </r>
  <r>
    <x v="17"/>
    <x v="89"/>
    <n v="17.415730337078653"/>
    <x v="2"/>
    <x v="1"/>
  </r>
  <r>
    <x v="17"/>
    <x v="4"/>
    <n v="3.3941947565543069"/>
    <x v="2"/>
    <x v="1"/>
  </r>
  <r>
    <x v="18"/>
    <x v="86"/>
    <n v="8.9419475655430709"/>
    <x v="2"/>
    <x v="1"/>
  </r>
  <r>
    <x v="18"/>
    <x v="87"/>
    <n v="59.269662921348313"/>
    <x v="2"/>
    <x v="1"/>
  </r>
  <r>
    <x v="18"/>
    <x v="88"/>
    <n v="10.978464419475655"/>
    <x v="2"/>
    <x v="1"/>
  </r>
  <r>
    <x v="18"/>
    <x v="90"/>
    <n v="12.102059925093632"/>
    <x v="2"/>
    <x v="1"/>
  </r>
  <r>
    <x v="18"/>
    <x v="91"/>
    <n v="2.8323970037453186"/>
    <x v="2"/>
    <x v="1"/>
  </r>
  <r>
    <x v="18"/>
    <x v="92"/>
    <n v="1.7556179775280898"/>
    <x v="2"/>
    <x v="1"/>
  </r>
  <r>
    <x v="18"/>
    <x v="93"/>
    <n v="0.72565543071161054"/>
    <x v="2"/>
    <x v="1"/>
  </r>
  <r>
    <x v="18"/>
    <x v="4"/>
    <n v="3.3941947565543069"/>
    <x v="2"/>
    <x v="1"/>
  </r>
  <r>
    <x v="18"/>
    <x v="94"/>
    <n v="2.4829173733947258"/>
    <x v="2"/>
    <x v="1"/>
  </r>
  <r>
    <x v="18"/>
    <x v="95"/>
    <n v="2.6341789052069422"/>
    <x v="2"/>
    <x v="1"/>
  </r>
  <r>
    <x v="19"/>
    <x v="96"/>
    <n v="3.5346441947565541"/>
    <x v="2"/>
    <x v="1"/>
  </r>
  <r>
    <x v="19"/>
    <x v="97"/>
    <n v="2.2003745318352061"/>
    <x v="2"/>
    <x v="1"/>
  </r>
  <r>
    <x v="19"/>
    <x v="98"/>
    <n v="54.143258426966291"/>
    <x v="2"/>
    <x v="1"/>
  </r>
  <r>
    <x v="19"/>
    <x v="99"/>
    <n v="18.398876404494381"/>
    <x v="2"/>
    <x v="1"/>
  </r>
  <r>
    <x v="19"/>
    <x v="100"/>
    <n v="9.691011235955056"/>
    <x v="2"/>
    <x v="1"/>
  </r>
  <r>
    <x v="19"/>
    <x v="101"/>
    <n v="9.8782771535580522"/>
    <x v="2"/>
    <x v="1"/>
  </r>
  <r>
    <x v="19"/>
    <x v="102"/>
    <n v="0.1404494382022472"/>
    <x v="2"/>
    <x v="1"/>
  </r>
  <r>
    <x v="19"/>
    <x v="4"/>
    <n v="2.0131086142322099"/>
    <x v="2"/>
    <x v="1"/>
  </r>
  <r>
    <x v="20"/>
    <x v="96"/>
    <n v="1"/>
    <x v="2"/>
    <x v="1"/>
  </r>
  <r>
    <x v="20"/>
    <x v="97"/>
    <n v="2.9680851063829796"/>
    <x v="2"/>
    <x v="1"/>
  </r>
  <r>
    <x v="20"/>
    <x v="98"/>
    <n v="2"/>
    <x v="2"/>
    <x v="1"/>
  </r>
  <r>
    <x v="20"/>
    <x v="99"/>
    <n v="3.7997432605905006"/>
    <x v="2"/>
    <x v="1"/>
  </r>
  <r>
    <x v="20"/>
    <x v="100"/>
    <n v="4.296875"/>
    <x v="2"/>
    <x v="1"/>
  </r>
  <r>
    <x v="20"/>
    <x v="101"/>
    <n v="3.8702290076335872"/>
    <x v="2"/>
    <x v="1"/>
  </r>
  <r>
    <x v="20"/>
    <x v="102"/>
    <n v="4"/>
    <x v="2"/>
    <x v="1"/>
  </r>
  <r>
    <x v="20"/>
    <x v="4"/>
    <n v="3.7"/>
    <x v="2"/>
    <x v="1"/>
  </r>
  <r>
    <x v="15"/>
    <x v="81"/>
    <n v="10.099132589838909"/>
    <x v="3"/>
    <x v="1"/>
  </r>
  <r>
    <x v="15"/>
    <x v="82"/>
    <n v="88.909541511771991"/>
    <x v="3"/>
    <x v="1"/>
  </r>
  <r>
    <x v="15"/>
    <x v="4"/>
    <n v="0.99132589838909546"/>
    <x v="3"/>
    <x v="1"/>
  </r>
  <r>
    <x v="16"/>
    <x v="83"/>
    <n v="13.829787234042554"/>
    <x v="3"/>
    <x v="1"/>
  </r>
  <r>
    <x v="16"/>
    <x v="84"/>
    <n v="36.170212765957444"/>
    <x v="3"/>
    <x v="1"/>
  </r>
  <r>
    <x v="16"/>
    <x v="85"/>
    <n v="50"/>
    <x v="3"/>
    <x v="1"/>
  </r>
  <r>
    <x v="17"/>
    <x v="86"/>
    <n v="20.322180916976457"/>
    <x v="3"/>
    <x v="1"/>
  </r>
  <r>
    <x v="17"/>
    <x v="87"/>
    <n v="64.374225526641879"/>
    <x v="3"/>
    <x v="1"/>
  </r>
  <r>
    <x v="17"/>
    <x v="88"/>
    <n v="8.5501858736059475"/>
    <x v="3"/>
    <x v="1"/>
  </r>
  <r>
    <x v="17"/>
    <x v="89"/>
    <n v="5.7620817843866172"/>
    <x v="3"/>
    <x v="1"/>
  </r>
  <r>
    <x v="17"/>
    <x v="4"/>
    <n v="0.99132589838909546"/>
    <x v="3"/>
    <x v="1"/>
  </r>
  <r>
    <x v="18"/>
    <x v="86"/>
    <n v="20.322180916976457"/>
    <x v="3"/>
    <x v="1"/>
  </r>
  <r>
    <x v="18"/>
    <x v="87"/>
    <n v="64.374225526641879"/>
    <x v="3"/>
    <x v="1"/>
  </r>
  <r>
    <x v="18"/>
    <x v="88"/>
    <n v="8.5501858736059475"/>
    <x v="3"/>
    <x v="1"/>
  </r>
  <r>
    <x v="18"/>
    <x v="90"/>
    <n v="4.4609665427509295"/>
    <x v="3"/>
    <x v="1"/>
  </r>
  <r>
    <x v="18"/>
    <x v="91"/>
    <n v="0.80545229244114003"/>
    <x v="3"/>
    <x v="1"/>
  </r>
  <r>
    <x v="18"/>
    <x v="92"/>
    <n v="0.3097893432465923"/>
    <x v="3"/>
    <x v="1"/>
  </r>
  <r>
    <x v="18"/>
    <x v="93"/>
    <n v="0.18587360594795538"/>
    <x v="3"/>
    <x v="1"/>
  </r>
  <r>
    <x v="18"/>
    <x v="4"/>
    <n v="0.99132589838909546"/>
    <x v="3"/>
    <x v="1"/>
  </r>
  <r>
    <x v="18"/>
    <x v="94"/>
    <n v="2.0193992490613284"/>
    <x v="3"/>
    <x v="1"/>
  </r>
  <r>
    <x v="18"/>
    <x v="95"/>
    <n v="2.2826771653543356"/>
    <x v="3"/>
    <x v="1"/>
  </r>
  <r>
    <x v="19"/>
    <x v="96"/>
    <n v="6.4436183395291202"/>
    <x v="3"/>
    <x v="1"/>
  </r>
  <r>
    <x v="19"/>
    <x v="97"/>
    <n v="1.6109045848822801"/>
    <x v="3"/>
    <x v="1"/>
  </r>
  <r>
    <x v="19"/>
    <x v="98"/>
    <n v="67.100371747211895"/>
    <x v="3"/>
    <x v="1"/>
  </r>
  <r>
    <x v="19"/>
    <x v="99"/>
    <n v="11.214374225526642"/>
    <x v="3"/>
    <x v="1"/>
  </r>
  <r>
    <x v="19"/>
    <x v="100"/>
    <n v="5.5142503097893432"/>
    <x v="3"/>
    <x v="1"/>
  </r>
  <r>
    <x v="19"/>
    <x v="101"/>
    <n v="6.7534076827757126"/>
    <x v="3"/>
    <x v="1"/>
  </r>
  <r>
    <x v="19"/>
    <x v="102"/>
    <n v="0.12391573729863693"/>
    <x v="3"/>
    <x v="1"/>
  </r>
  <r>
    <x v="19"/>
    <x v="4"/>
    <n v="1.2391573729863692"/>
    <x v="3"/>
    <x v="1"/>
  </r>
  <r>
    <x v="20"/>
    <x v="96"/>
    <n v="1"/>
    <x v="3"/>
    <x v="1"/>
  </r>
  <r>
    <x v="20"/>
    <x v="97"/>
    <n v="2.5"/>
    <x v="3"/>
    <x v="1"/>
  </r>
  <r>
    <x v="20"/>
    <x v="98"/>
    <n v="2"/>
    <x v="3"/>
    <x v="1"/>
  </r>
  <r>
    <x v="20"/>
    <x v="99"/>
    <n v="3.4166666666666661"/>
    <x v="3"/>
    <x v="1"/>
  </r>
  <r>
    <x v="20"/>
    <x v="100"/>
    <n v="3.3493975903614457"/>
    <x v="3"/>
    <x v="1"/>
  </r>
  <r>
    <x v="20"/>
    <x v="101"/>
    <n v="3.21359223300971"/>
    <x v="3"/>
    <x v="1"/>
  </r>
  <r>
    <x v="20"/>
    <x v="102"/>
    <n v="3.5"/>
    <x v="3"/>
    <x v="1"/>
  </r>
  <r>
    <x v="20"/>
    <x v="4"/>
    <n v="2.6666666666666661"/>
    <x v="3"/>
    <x v="1"/>
  </r>
  <r>
    <x v="15"/>
    <x v="81"/>
    <n v="20.129870129870131"/>
    <x v="4"/>
    <x v="1"/>
  </r>
  <r>
    <x v="15"/>
    <x v="82"/>
    <n v="71.53679653679653"/>
    <x v="4"/>
    <x v="1"/>
  </r>
  <r>
    <x v="15"/>
    <x v="4"/>
    <n v="8.3333333333333339"/>
    <x v="4"/>
    <x v="1"/>
  </r>
  <r>
    <x v="16"/>
    <x v="83"/>
    <n v="14.042553191489361"/>
    <x v="4"/>
    <x v="1"/>
  </r>
  <r>
    <x v="16"/>
    <x v="84"/>
    <n v="35.744680851063826"/>
    <x v="4"/>
    <x v="1"/>
  </r>
  <r>
    <x v="16"/>
    <x v="85"/>
    <n v="50.212765957446805"/>
    <x v="4"/>
    <x v="1"/>
  </r>
  <r>
    <x v="17"/>
    <x v="86"/>
    <n v="11.038961038961039"/>
    <x v="4"/>
    <x v="1"/>
  </r>
  <r>
    <x v="17"/>
    <x v="87"/>
    <n v="49.675324675324674"/>
    <x v="4"/>
    <x v="1"/>
  </r>
  <r>
    <x v="17"/>
    <x v="88"/>
    <n v="8.8744588744588739"/>
    <x v="4"/>
    <x v="1"/>
  </r>
  <r>
    <x v="17"/>
    <x v="89"/>
    <n v="22.077922077922079"/>
    <x v="4"/>
    <x v="1"/>
  </r>
  <r>
    <x v="17"/>
    <x v="4"/>
    <n v="8.3333333333333339"/>
    <x v="4"/>
    <x v="1"/>
  </r>
  <r>
    <x v="18"/>
    <x v="86"/>
    <n v="11.038961038961039"/>
    <x v="4"/>
    <x v="1"/>
  </r>
  <r>
    <x v="18"/>
    <x v="87"/>
    <n v="49.675324675324674"/>
    <x v="4"/>
    <x v="1"/>
  </r>
  <r>
    <x v="18"/>
    <x v="88"/>
    <n v="8.8744588744588739"/>
    <x v="4"/>
    <x v="1"/>
  </r>
  <r>
    <x v="18"/>
    <x v="90"/>
    <n v="14.718614718614718"/>
    <x v="4"/>
    <x v="1"/>
  </r>
  <r>
    <x v="18"/>
    <x v="91"/>
    <n v="3.4632034632034632"/>
    <x v="4"/>
    <x v="1"/>
  </r>
  <r>
    <x v="18"/>
    <x v="92"/>
    <n v="2.0562770562770565"/>
    <x v="4"/>
    <x v="1"/>
  </r>
  <r>
    <x v="18"/>
    <x v="93"/>
    <n v="1.8398268398268398"/>
    <x v="4"/>
    <x v="1"/>
  </r>
  <r>
    <x v="18"/>
    <x v="4"/>
    <n v="8.3333333333333339"/>
    <x v="4"/>
    <x v="1"/>
  </r>
  <r>
    <x v="18"/>
    <x v="94"/>
    <n v="2.6304604486422645"/>
    <x v="4"/>
    <x v="1"/>
  </r>
  <r>
    <x v="18"/>
    <x v="95"/>
    <n v="2.8536912751677828"/>
    <x v="4"/>
    <x v="1"/>
  </r>
  <r>
    <x v="19"/>
    <x v="96"/>
    <n v="2.7056277056277058"/>
    <x v="4"/>
    <x v="1"/>
  </r>
  <r>
    <x v="19"/>
    <x v="97"/>
    <n v="2.8138528138528138"/>
    <x v="4"/>
    <x v="1"/>
  </r>
  <r>
    <x v="19"/>
    <x v="98"/>
    <n v="47.727272727272727"/>
    <x v="4"/>
    <x v="1"/>
  </r>
  <r>
    <x v="19"/>
    <x v="99"/>
    <n v="20.779220779220779"/>
    <x v="4"/>
    <x v="1"/>
  </r>
  <r>
    <x v="19"/>
    <x v="100"/>
    <n v="11.471861471861471"/>
    <x v="4"/>
    <x v="1"/>
  </r>
  <r>
    <x v="19"/>
    <x v="101"/>
    <n v="10.064935064935066"/>
    <x v="4"/>
    <x v="1"/>
  </r>
  <r>
    <x v="19"/>
    <x v="102"/>
    <n v="0.75757575757575757"/>
    <x v="4"/>
    <x v="1"/>
  </r>
  <r>
    <x v="19"/>
    <x v="4"/>
    <n v="3.6796536796536796"/>
    <x v="4"/>
    <x v="1"/>
  </r>
  <r>
    <x v="20"/>
    <x v="96"/>
    <n v="1"/>
    <x v="4"/>
    <x v="1"/>
  </r>
  <r>
    <x v="20"/>
    <x v="97"/>
    <n v="3.1153846153846154"/>
    <x v="4"/>
    <x v="1"/>
  </r>
  <r>
    <x v="20"/>
    <x v="98"/>
    <n v="2"/>
    <x v="4"/>
    <x v="1"/>
  </r>
  <r>
    <x v="20"/>
    <x v="99"/>
    <n v="3.9408602150537635"/>
    <x v="4"/>
    <x v="1"/>
  </r>
  <r>
    <x v="20"/>
    <x v="100"/>
    <n v="5.1702127659574479"/>
    <x v="4"/>
    <x v="1"/>
  </r>
  <r>
    <x v="20"/>
    <x v="101"/>
    <n v="4.1829268292682933"/>
    <x v="4"/>
    <x v="1"/>
  </r>
  <r>
    <x v="20"/>
    <x v="102"/>
    <n v="4.2857142857142856"/>
    <x v="4"/>
    <x v="1"/>
  </r>
  <r>
    <x v="20"/>
    <x v="4"/>
    <n v="4.3529411764705879"/>
    <x v="4"/>
    <x v="1"/>
  </r>
  <r>
    <x v="15"/>
    <x v="81"/>
    <n v="27.461139896373059"/>
    <x v="5"/>
    <x v="1"/>
  </r>
  <r>
    <x v="15"/>
    <x v="82"/>
    <n v="62.694300518134717"/>
    <x v="5"/>
    <x v="1"/>
  </r>
  <r>
    <x v="15"/>
    <x v="4"/>
    <n v="9.8445595854922274"/>
    <x v="5"/>
    <x v="1"/>
  </r>
  <r>
    <x v="16"/>
    <x v="83"/>
    <n v="4.615384615384615"/>
    <x v="5"/>
    <x v="1"/>
  </r>
  <r>
    <x v="16"/>
    <x v="84"/>
    <n v="32.307692307692307"/>
    <x v="5"/>
    <x v="1"/>
  </r>
  <r>
    <x v="16"/>
    <x v="85"/>
    <n v="63.07692307692308"/>
    <x v="5"/>
    <x v="1"/>
  </r>
  <r>
    <x v="17"/>
    <x v="86"/>
    <n v="9.8445595854922274"/>
    <x v="5"/>
    <x v="1"/>
  </r>
  <r>
    <x v="17"/>
    <x v="87"/>
    <n v="43.523316062176164"/>
    <x v="5"/>
    <x v="1"/>
  </r>
  <r>
    <x v="17"/>
    <x v="88"/>
    <n v="10.880829015544041"/>
    <x v="5"/>
    <x v="1"/>
  </r>
  <r>
    <x v="17"/>
    <x v="89"/>
    <n v="25.906735751295336"/>
    <x v="5"/>
    <x v="1"/>
  </r>
  <r>
    <x v="17"/>
    <x v="4"/>
    <n v="9.8445595854922274"/>
    <x v="5"/>
    <x v="1"/>
  </r>
  <r>
    <x v="18"/>
    <x v="86"/>
    <n v="9.8445595854922274"/>
    <x v="5"/>
    <x v="1"/>
  </r>
  <r>
    <x v="18"/>
    <x v="87"/>
    <n v="43.523316062176164"/>
    <x v="5"/>
    <x v="1"/>
  </r>
  <r>
    <x v="18"/>
    <x v="88"/>
    <n v="10.880829015544041"/>
    <x v="5"/>
    <x v="1"/>
  </r>
  <r>
    <x v="18"/>
    <x v="90"/>
    <n v="16.580310880829014"/>
    <x v="5"/>
    <x v="1"/>
  </r>
  <r>
    <x v="18"/>
    <x v="91"/>
    <n v="6.2176165803108807"/>
    <x v="5"/>
    <x v="1"/>
  </r>
  <r>
    <x v="18"/>
    <x v="92"/>
    <n v="1.5544041450777202"/>
    <x v="5"/>
    <x v="1"/>
  </r>
  <r>
    <x v="18"/>
    <x v="93"/>
    <n v="1.5544041450777202"/>
    <x v="5"/>
    <x v="1"/>
  </r>
  <r>
    <x v="18"/>
    <x v="4"/>
    <n v="9.8445595854922274"/>
    <x v="5"/>
    <x v="1"/>
  </r>
  <r>
    <x v="18"/>
    <x v="94"/>
    <n v="2.7471264367816071"/>
    <x v="5"/>
    <x v="1"/>
  </r>
  <r>
    <x v="18"/>
    <x v="95"/>
    <n v="2.9612903225806457"/>
    <x v="5"/>
    <x v="1"/>
  </r>
  <r>
    <x v="19"/>
    <x v="96"/>
    <n v="1.0362694300518134"/>
    <x v="5"/>
    <x v="1"/>
  </r>
  <r>
    <x v="19"/>
    <x v="97"/>
    <n v="4.1450777202072535"/>
    <x v="5"/>
    <x v="1"/>
  </r>
  <r>
    <x v="19"/>
    <x v="98"/>
    <n v="41.968911917098445"/>
    <x v="5"/>
    <x v="1"/>
  </r>
  <r>
    <x v="19"/>
    <x v="99"/>
    <n v="27.979274611398964"/>
    <x v="5"/>
    <x v="1"/>
  </r>
  <r>
    <x v="19"/>
    <x v="100"/>
    <n v="11.398963730569948"/>
    <x v="5"/>
    <x v="1"/>
  </r>
  <r>
    <x v="19"/>
    <x v="101"/>
    <n v="9.3264248704663206"/>
    <x v="5"/>
    <x v="1"/>
  </r>
  <r>
    <x v="19"/>
    <x v="102"/>
    <n v="1.0362694300518134"/>
    <x v="5"/>
    <x v="1"/>
  </r>
  <r>
    <x v="19"/>
    <x v="4"/>
    <n v="3.1088082901554404"/>
    <x v="5"/>
    <x v="1"/>
  </r>
  <r>
    <x v="20"/>
    <x v="96"/>
    <n v="1"/>
    <x v="5"/>
    <x v="1"/>
  </r>
  <r>
    <x v="20"/>
    <x v="97"/>
    <n v="3.25"/>
    <x v="5"/>
    <x v="1"/>
  </r>
  <r>
    <x v="20"/>
    <x v="98"/>
    <n v="2"/>
    <x v="5"/>
    <x v="1"/>
  </r>
  <r>
    <x v="20"/>
    <x v="99"/>
    <n v="3.9433962264150941"/>
    <x v="5"/>
    <x v="1"/>
  </r>
  <r>
    <x v="20"/>
    <x v="100"/>
    <n v="4.5"/>
    <x v="5"/>
    <x v="1"/>
  </r>
  <r>
    <x v="20"/>
    <x v="101"/>
    <n v="3.875"/>
    <x v="5"/>
    <x v="1"/>
  </r>
  <r>
    <x v="20"/>
    <x v="102"/>
    <n v="3.5"/>
    <x v="5"/>
    <x v="1"/>
  </r>
  <r>
    <x v="20"/>
    <x v="4"/>
    <n v="4.5"/>
    <x v="5"/>
    <x v="1"/>
  </r>
  <r>
    <x v="15"/>
    <x v="81"/>
    <n v="18.75"/>
    <x v="6"/>
    <x v="1"/>
  </r>
  <r>
    <x v="15"/>
    <x v="82"/>
    <n v="75.625"/>
    <x v="6"/>
    <x v="1"/>
  </r>
  <r>
    <x v="15"/>
    <x v="4"/>
    <n v="5.625"/>
    <x v="6"/>
    <x v="1"/>
  </r>
  <r>
    <x v="16"/>
    <x v="83"/>
    <n v="20"/>
    <x v="6"/>
    <x v="1"/>
  </r>
  <r>
    <x v="16"/>
    <x v="84"/>
    <n v="32.5"/>
    <x v="6"/>
    <x v="1"/>
  </r>
  <r>
    <x v="16"/>
    <x v="85"/>
    <n v="47.5"/>
    <x v="6"/>
    <x v="1"/>
  </r>
  <r>
    <x v="17"/>
    <x v="86"/>
    <n v="13.125"/>
    <x v="6"/>
    <x v="1"/>
  </r>
  <r>
    <x v="17"/>
    <x v="87"/>
    <n v="52.5"/>
    <x v="6"/>
    <x v="1"/>
  </r>
  <r>
    <x v="17"/>
    <x v="88"/>
    <n v="11.875"/>
    <x v="6"/>
    <x v="1"/>
  </r>
  <r>
    <x v="17"/>
    <x v="89"/>
    <n v="16.875"/>
    <x v="6"/>
    <x v="1"/>
  </r>
  <r>
    <x v="17"/>
    <x v="4"/>
    <n v="5.625"/>
    <x v="6"/>
    <x v="1"/>
  </r>
  <r>
    <x v="18"/>
    <x v="86"/>
    <n v="13.125"/>
    <x v="6"/>
    <x v="1"/>
  </r>
  <r>
    <x v="18"/>
    <x v="87"/>
    <n v="52.5"/>
    <x v="6"/>
    <x v="1"/>
  </r>
  <r>
    <x v="18"/>
    <x v="88"/>
    <n v="11.875"/>
    <x v="6"/>
    <x v="1"/>
  </r>
  <r>
    <x v="18"/>
    <x v="90"/>
    <n v="6.25"/>
    <x v="6"/>
    <x v="1"/>
  </r>
  <r>
    <x v="18"/>
    <x v="91"/>
    <n v="5"/>
    <x v="6"/>
    <x v="1"/>
  </r>
  <r>
    <x v="18"/>
    <x v="92"/>
    <n v="2.5"/>
    <x v="6"/>
    <x v="1"/>
  </r>
  <r>
    <x v="18"/>
    <x v="93"/>
    <n v="3.125"/>
    <x v="6"/>
    <x v="1"/>
  </r>
  <r>
    <x v="18"/>
    <x v="4"/>
    <n v="5.625"/>
    <x v="6"/>
    <x v="1"/>
  </r>
  <r>
    <x v="18"/>
    <x v="94"/>
    <n v="2.6026490066225159"/>
    <x v="6"/>
    <x v="1"/>
  </r>
  <r>
    <x v="18"/>
    <x v="95"/>
    <n v="2.861538461538462"/>
    <x v="6"/>
    <x v="1"/>
  </r>
  <r>
    <x v="19"/>
    <x v="96"/>
    <n v="6.875"/>
    <x v="6"/>
    <x v="1"/>
  </r>
  <r>
    <x v="19"/>
    <x v="97"/>
    <n v="3.75"/>
    <x v="6"/>
    <x v="1"/>
  </r>
  <r>
    <x v="19"/>
    <x v="98"/>
    <n v="45.625"/>
    <x v="6"/>
    <x v="1"/>
  </r>
  <r>
    <x v="19"/>
    <x v="99"/>
    <n v="19.375"/>
    <x v="6"/>
    <x v="1"/>
  </r>
  <r>
    <x v="19"/>
    <x v="100"/>
    <n v="8.75"/>
    <x v="6"/>
    <x v="1"/>
  </r>
  <r>
    <x v="19"/>
    <x v="101"/>
    <n v="10"/>
    <x v="6"/>
    <x v="1"/>
  </r>
  <r>
    <x v="19"/>
    <x v="102"/>
    <n v="1.25"/>
    <x v="6"/>
    <x v="1"/>
  </r>
  <r>
    <x v="19"/>
    <x v="4"/>
    <n v="4.375"/>
    <x v="6"/>
    <x v="1"/>
  </r>
  <r>
    <x v="20"/>
    <x v="96"/>
    <n v="1"/>
    <x v="6"/>
    <x v="1"/>
  </r>
  <r>
    <x v="20"/>
    <x v="97"/>
    <n v="3"/>
    <x v="6"/>
    <x v="1"/>
  </r>
  <r>
    <x v="20"/>
    <x v="98"/>
    <n v="2"/>
    <x v="6"/>
    <x v="1"/>
  </r>
  <r>
    <x v="20"/>
    <x v="99"/>
    <n v="4.1785714285714279"/>
    <x v="6"/>
    <x v="1"/>
  </r>
  <r>
    <x v="20"/>
    <x v="100"/>
    <n v="4.8461538461538476"/>
    <x v="6"/>
    <x v="1"/>
  </r>
  <r>
    <x v="20"/>
    <x v="101"/>
    <n v="5"/>
    <x v="6"/>
    <x v="1"/>
  </r>
  <r>
    <x v="20"/>
    <x v="102"/>
    <n v="3"/>
    <x v="6"/>
    <x v="1"/>
  </r>
  <r>
    <x v="20"/>
    <x v="4"/>
    <n v="4"/>
    <x v="6"/>
    <x v="1"/>
  </r>
  <r>
    <x v="15"/>
    <x v="81"/>
    <n v="15.771812080536913"/>
    <x v="7"/>
    <x v="1"/>
  </r>
  <r>
    <x v="15"/>
    <x v="82"/>
    <n v="76.510067114093957"/>
    <x v="7"/>
    <x v="1"/>
  </r>
  <r>
    <x v="15"/>
    <x v="4"/>
    <n v="7.7181208053691277"/>
    <x v="7"/>
    <x v="1"/>
  </r>
  <r>
    <x v="16"/>
    <x v="83"/>
    <n v="18.181818181818183"/>
    <x v="7"/>
    <x v="1"/>
  </r>
  <r>
    <x v="16"/>
    <x v="84"/>
    <n v="29.09090909090909"/>
    <x v="7"/>
    <x v="1"/>
  </r>
  <r>
    <x v="16"/>
    <x v="85"/>
    <n v="52.727272727272727"/>
    <x v="7"/>
    <x v="1"/>
  </r>
  <r>
    <x v="17"/>
    <x v="86"/>
    <n v="10.738255033557047"/>
    <x v="7"/>
    <x v="1"/>
  </r>
  <r>
    <x v="17"/>
    <x v="87"/>
    <n v="51.34228187919463"/>
    <x v="7"/>
    <x v="1"/>
  </r>
  <r>
    <x v="17"/>
    <x v="88"/>
    <n v="6.0402684563758386"/>
    <x v="7"/>
    <x v="1"/>
  </r>
  <r>
    <x v="17"/>
    <x v="89"/>
    <n v="24.161073825503355"/>
    <x v="7"/>
    <x v="1"/>
  </r>
  <r>
    <x v="17"/>
    <x v="4"/>
    <n v="7.7181208053691277"/>
    <x v="7"/>
    <x v="1"/>
  </r>
  <r>
    <x v="18"/>
    <x v="86"/>
    <n v="10.738255033557047"/>
    <x v="7"/>
    <x v="1"/>
  </r>
  <r>
    <x v="18"/>
    <x v="87"/>
    <n v="51.34228187919463"/>
    <x v="7"/>
    <x v="1"/>
  </r>
  <r>
    <x v="18"/>
    <x v="88"/>
    <n v="6.0402684563758386"/>
    <x v="7"/>
    <x v="1"/>
  </r>
  <r>
    <x v="18"/>
    <x v="90"/>
    <n v="19.127516778523489"/>
    <x v="7"/>
    <x v="1"/>
  </r>
  <r>
    <x v="18"/>
    <x v="91"/>
    <n v="1.3422818791946309"/>
    <x v="7"/>
    <x v="1"/>
  </r>
  <r>
    <x v="18"/>
    <x v="92"/>
    <n v="3.0201342281879193"/>
    <x v="7"/>
    <x v="1"/>
  </r>
  <r>
    <x v="18"/>
    <x v="93"/>
    <n v="0.67114093959731547"/>
    <x v="7"/>
    <x v="1"/>
  </r>
  <r>
    <x v="18"/>
    <x v="4"/>
    <n v="7.7181208053691277"/>
    <x v="7"/>
    <x v="1"/>
  </r>
  <r>
    <x v="18"/>
    <x v="94"/>
    <n v="2.585454545454545"/>
    <x v="7"/>
    <x v="1"/>
  </r>
  <r>
    <x v="18"/>
    <x v="95"/>
    <n v="2.7942386831275723"/>
    <x v="7"/>
    <x v="1"/>
  </r>
  <r>
    <x v="19"/>
    <x v="96"/>
    <n v="2.6845637583892619"/>
    <x v="7"/>
    <x v="1"/>
  </r>
  <r>
    <x v="19"/>
    <x v="97"/>
    <n v="2.0134228187919465"/>
    <x v="7"/>
    <x v="1"/>
  </r>
  <r>
    <x v="19"/>
    <x v="98"/>
    <n v="45.973154362416111"/>
    <x v="7"/>
    <x v="1"/>
  </r>
  <r>
    <x v="19"/>
    <x v="99"/>
    <n v="19.127516778523489"/>
    <x v="7"/>
    <x v="1"/>
  </r>
  <r>
    <x v="19"/>
    <x v="100"/>
    <n v="12.751677852348994"/>
    <x v="7"/>
    <x v="1"/>
  </r>
  <r>
    <x v="19"/>
    <x v="101"/>
    <n v="14.429530201342281"/>
    <x v="7"/>
    <x v="1"/>
  </r>
  <r>
    <x v="19"/>
    <x v="102"/>
    <n v="0.33557046979865773"/>
    <x v="7"/>
    <x v="1"/>
  </r>
  <r>
    <x v="19"/>
    <x v="4"/>
    <n v="2.6845637583892619"/>
    <x v="7"/>
    <x v="1"/>
  </r>
  <r>
    <x v="20"/>
    <x v="96"/>
    <n v="1"/>
    <x v="7"/>
    <x v="1"/>
  </r>
  <r>
    <x v="20"/>
    <x v="97"/>
    <n v="3"/>
    <x v="7"/>
    <x v="1"/>
  </r>
  <r>
    <x v="20"/>
    <x v="98"/>
    <n v="2"/>
    <x v="7"/>
    <x v="1"/>
  </r>
  <r>
    <x v="20"/>
    <x v="99"/>
    <n v="3.9285714285714284"/>
    <x v="7"/>
    <x v="1"/>
  </r>
  <r>
    <x v="20"/>
    <x v="100"/>
    <n v="4.46875"/>
    <x v="7"/>
    <x v="1"/>
  </r>
  <r>
    <x v="20"/>
    <x v="101"/>
    <n v="4.35135135135135"/>
    <x v="7"/>
    <x v="1"/>
  </r>
  <r>
    <x v="20"/>
    <x v="102"/>
    <n v="5"/>
    <x v="7"/>
    <x v="1"/>
  </r>
  <r>
    <x v="20"/>
    <x v="4"/>
    <n v="4.25"/>
    <x v="7"/>
    <x v="1"/>
  </r>
  <r>
    <x v="15"/>
    <x v="81"/>
    <n v="20.512820512820515"/>
    <x v="8"/>
    <x v="1"/>
  </r>
  <r>
    <x v="15"/>
    <x v="82"/>
    <n v="69.963369963369956"/>
    <x v="8"/>
    <x v="1"/>
  </r>
  <r>
    <x v="15"/>
    <x v="4"/>
    <n v="9.5238095238095237"/>
    <x v="8"/>
    <x v="1"/>
  </r>
  <r>
    <x v="16"/>
    <x v="83"/>
    <n v="16"/>
    <x v="8"/>
    <x v="1"/>
  </r>
  <r>
    <x v="16"/>
    <x v="84"/>
    <n v="45.333333333333336"/>
    <x v="8"/>
    <x v="1"/>
  </r>
  <r>
    <x v="16"/>
    <x v="85"/>
    <n v="38.666666666666664"/>
    <x v="8"/>
    <x v="1"/>
  </r>
  <r>
    <x v="17"/>
    <x v="86"/>
    <n v="10.989010989010989"/>
    <x v="8"/>
    <x v="1"/>
  </r>
  <r>
    <x v="17"/>
    <x v="87"/>
    <n v="50.549450549450547"/>
    <x v="8"/>
    <x v="1"/>
  </r>
  <r>
    <x v="17"/>
    <x v="88"/>
    <n v="8.791208791208792"/>
    <x v="8"/>
    <x v="1"/>
  </r>
  <r>
    <x v="17"/>
    <x v="89"/>
    <n v="20.146520146520146"/>
    <x v="8"/>
    <x v="1"/>
  </r>
  <r>
    <x v="17"/>
    <x v="4"/>
    <n v="9.5238095238095237"/>
    <x v="8"/>
    <x v="1"/>
  </r>
  <r>
    <x v="18"/>
    <x v="86"/>
    <n v="10.989010989010989"/>
    <x v="8"/>
    <x v="1"/>
  </r>
  <r>
    <x v="18"/>
    <x v="87"/>
    <n v="50.549450549450547"/>
    <x v="8"/>
    <x v="1"/>
  </r>
  <r>
    <x v="18"/>
    <x v="88"/>
    <n v="8.791208791208792"/>
    <x v="8"/>
    <x v="1"/>
  </r>
  <r>
    <x v="18"/>
    <x v="90"/>
    <n v="13.553113553113553"/>
    <x v="8"/>
    <x v="1"/>
  </r>
  <r>
    <x v="18"/>
    <x v="91"/>
    <n v="2.9304029304029302"/>
    <x v="8"/>
    <x v="1"/>
  </r>
  <r>
    <x v="18"/>
    <x v="92"/>
    <n v="1.098901098901099"/>
    <x v="8"/>
    <x v="1"/>
  </r>
  <r>
    <x v="18"/>
    <x v="93"/>
    <n v="2.5641025641025643"/>
    <x v="8"/>
    <x v="1"/>
  </r>
  <r>
    <x v="18"/>
    <x v="4"/>
    <n v="9.5238095238095237"/>
    <x v="8"/>
    <x v="1"/>
  </r>
  <r>
    <x v="18"/>
    <x v="94"/>
    <n v="2.6153846153846159"/>
    <x v="8"/>
    <x v="1"/>
  </r>
  <r>
    <x v="18"/>
    <x v="95"/>
    <n v="2.8387096774193559"/>
    <x v="8"/>
    <x v="1"/>
  </r>
  <r>
    <x v="19"/>
    <x v="96"/>
    <n v="1.4652014652014651"/>
    <x v="8"/>
    <x v="1"/>
  </r>
  <r>
    <x v="19"/>
    <x v="97"/>
    <n v="2.197802197802198"/>
    <x v="8"/>
    <x v="1"/>
  </r>
  <r>
    <x v="19"/>
    <x v="98"/>
    <n v="54.945054945054942"/>
    <x v="8"/>
    <x v="1"/>
  </r>
  <r>
    <x v="19"/>
    <x v="99"/>
    <n v="18.315018315018314"/>
    <x v="8"/>
    <x v="1"/>
  </r>
  <r>
    <x v="19"/>
    <x v="100"/>
    <n v="11.721611721611721"/>
    <x v="8"/>
    <x v="1"/>
  </r>
  <r>
    <x v="19"/>
    <x v="101"/>
    <n v="5.8608058608058604"/>
    <x v="8"/>
    <x v="1"/>
  </r>
  <r>
    <x v="19"/>
    <x v="102"/>
    <n v="0.73260073260073255"/>
    <x v="8"/>
    <x v="1"/>
  </r>
  <r>
    <x v="19"/>
    <x v="4"/>
    <n v="4.7619047619047619"/>
    <x v="8"/>
    <x v="1"/>
  </r>
  <r>
    <x v="20"/>
    <x v="96"/>
    <n v="1"/>
    <x v="8"/>
    <x v="1"/>
  </r>
  <r>
    <x v="20"/>
    <x v="97"/>
    <n v="3.1666666666666665"/>
    <x v="8"/>
    <x v="1"/>
  </r>
  <r>
    <x v="20"/>
    <x v="98"/>
    <n v="2"/>
    <x v="8"/>
    <x v="1"/>
  </r>
  <r>
    <x v="20"/>
    <x v="99"/>
    <n v="3.8163265306122445"/>
    <x v="8"/>
    <x v="1"/>
  </r>
  <r>
    <x v="20"/>
    <x v="100"/>
    <n v="6.5517241379310329"/>
    <x v="8"/>
    <x v="1"/>
  </r>
  <r>
    <x v="20"/>
    <x v="101"/>
    <n v="3.0769230769230771"/>
    <x v="8"/>
    <x v="1"/>
  </r>
  <r>
    <x v="20"/>
    <x v="102"/>
    <n v="6"/>
    <x v="8"/>
    <x v="1"/>
  </r>
  <r>
    <x v="20"/>
    <x v="4"/>
    <n v="4.375"/>
    <x v="8"/>
    <x v="1"/>
  </r>
  <r>
    <x v="15"/>
    <x v="81"/>
    <n v="16.569767441860463"/>
    <x v="9"/>
    <x v="1"/>
  </r>
  <r>
    <x v="15"/>
    <x v="82"/>
    <n v="80.232558139534888"/>
    <x v="9"/>
    <x v="1"/>
  </r>
  <r>
    <x v="15"/>
    <x v="4"/>
    <n v="3.1976744186046511"/>
    <x v="9"/>
    <x v="1"/>
  </r>
  <r>
    <x v="16"/>
    <x v="83"/>
    <n v="25.35211267605634"/>
    <x v="9"/>
    <x v="1"/>
  </r>
  <r>
    <x v="16"/>
    <x v="84"/>
    <n v="32.394366197183096"/>
    <x v="9"/>
    <x v="1"/>
  </r>
  <r>
    <x v="16"/>
    <x v="85"/>
    <n v="42.25352112676056"/>
    <x v="9"/>
    <x v="1"/>
  </r>
  <r>
    <x v="17"/>
    <x v="86"/>
    <n v="9.0116279069767433"/>
    <x v="9"/>
    <x v="1"/>
  </r>
  <r>
    <x v="17"/>
    <x v="87"/>
    <n v="62.790697674418603"/>
    <x v="9"/>
    <x v="1"/>
  </r>
  <r>
    <x v="17"/>
    <x v="88"/>
    <n v="8.720930232558139"/>
    <x v="9"/>
    <x v="1"/>
  </r>
  <r>
    <x v="17"/>
    <x v="89"/>
    <n v="16.279069767441861"/>
    <x v="9"/>
    <x v="1"/>
  </r>
  <r>
    <x v="17"/>
    <x v="4"/>
    <n v="3.1976744186046511"/>
    <x v="9"/>
    <x v="1"/>
  </r>
  <r>
    <x v="18"/>
    <x v="86"/>
    <n v="9.0116279069767433"/>
    <x v="9"/>
    <x v="1"/>
  </r>
  <r>
    <x v="18"/>
    <x v="87"/>
    <n v="62.790697674418603"/>
    <x v="9"/>
    <x v="1"/>
  </r>
  <r>
    <x v="18"/>
    <x v="88"/>
    <n v="8.720930232558139"/>
    <x v="9"/>
    <x v="1"/>
  </r>
  <r>
    <x v="18"/>
    <x v="90"/>
    <n v="12.209302325581396"/>
    <x v="9"/>
    <x v="1"/>
  </r>
  <r>
    <x v="18"/>
    <x v="91"/>
    <n v="1.7441860465116279"/>
    <x v="9"/>
    <x v="1"/>
  </r>
  <r>
    <x v="18"/>
    <x v="92"/>
    <n v="1.1627906976744187"/>
    <x v="9"/>
    <x v="1"/>
  </r>
  <r>
    <x v="18"/>
    <x v="93"/>
    <n v="1.1627906976744187"/>
    <x v="9"/>
    <x v="1"/>
  </r>
  <r>
    <x v="18"/>
    <x v="4"/>
    <n v="3.1976744186046511"/>
    <x v="9"/>
    <x v="1"/>
  </r>
  <r>
    <x v="18"/>
    <x v="94"/>
    <n v="2.4264264264264277"/>
    <x v="9"/>
    <x v="1"/>
  </r>
  <r>
    <x v="18"/>
    <x v="95"/>
    <n v="2.5728476821192046"/>
    <x v="9"/>
    <x v="1"/>
  </r>
  <r>
    <x v="19"/>
    <x v="96"/>
    <n v="2.9069767441860463"/>
    <x v="9"/>
    <x v="1"/>
  </r>
  <r>
    <x v="19"/>
    <x v="97"/>
    <n v="1.7441860465116279"/>
    <x v="9"/>
    <x v="1"/>
  </r>
  <r>
    <x v="19"/>
    <x v="98"/>
    <n v="61.046511627906973"/>
    <x v="9"/>
    <x v="1"/>
  </r>
  <r>
    <x v="19"/>
    <x v="99"/>
    <n v="17.441860465116278"/>
    <x v="9"/>
    <x v="1"/>
  </r>
  <r>
    <x v="19"/>
    <x v="100"/>
    <n v="6.9767441860465116"/>
    <x v="9"/>
    <x v="1"/>
  </r>
  <r>
    <x v="19"/>
    <x v="101"/>
    <n v="7.2674418604651159"/>
    <x v="9"/>
    <x v="1"/>
  </r>
  <r>
    <x v="19"/>
    <x v="102"/>
    <n v="0"/>
    <x v="9"/>
    <x v="1"/>
  </r>
  <r>
    <x v="19"/>
    <x v="4"/>
    <n v="2.6162790697674421"/>
    <x v="9"/>
    <x v="1"/>
  </r>
  <r>
    <x v="20"/>
    <x v="96"/>
    <n v="1"/>
    <x v="9"/>
    <x v="1"/>
  </r>
  <r>
    <x v="20"/>
    <x v="97"/>
    <n v="2.6666666666666665"/>
    <x v="9"/>
    <x v="1"/>
  </r>
  <r>
    <x v="20"/>
    <x v="98"/>
    <n v="2"/>
    <x v="9"/>
    <x v="1"/>
  </r>
  <r>
    <x v="20"/>
    <x v="99"/>
    <n v="3.7333333333333321"/>
    <x v="9"/>
    <x v="1"/>
  </r>
  <r>
    <x v="20"/>
    <x v="100"/>
    <n v="4.0833333333333348"/>
    <x v="9"/>
    <x v="1"/>
  </r>
  <r>
    <x v="20"/>
    <x v="101"/>
    <n v="3.9545454545454541"/>
    <x v="9"/>
    <x v="1"/>
  </r>
  <r>
    <x v="20"/>
    <x v="102"/>
    <n v="0"/>
    <x v="9"/>
    <x v="1"/>
  </r>
  <r>
    <x v="20"/>
    <x v="4"/>
    <n v="5"/>
    <x v="9"/>
    <x v="1"/>
  </r>
  <r>
    <x v="15"/>
    <x v="81"/>
    <n v="18.623481781376519"/>
    <x v="10"/>
    <x v="1"/>
  </r>
  <r>
    <x v="15"/>
    <x v="82"/>
    <n v="76.518218623481786"/>
    <x v="10"/>
    <x v="1"/>
  </r>
  <r>
    <x v="15"/>
    <x v="4"/>
    <n v="4.8582995951417001"/>
    <x v="10"/>
    <x v="1"/>
  </r>
  <r>
    <x v="16"/>
    <x v="83"/>
    <n v="9.0909090909090917"/>
    <x v="10"/>
    <x v="1"/>
  </r>
  <r>
    <x v="16"/>
    <x v="84"/>
    <n v="32.727272727272727"/>
    <x v="10"/>
    <x v="1"/>
  </r>
  <r>
    <x v="16"/>
    <x v="85"/>
    <n v="58.18181818181818"/>
    <x v="10"/>
    <x v="1"/>
  </r>
  <r>
    <x v="17"/>
    <x v="86"/>
    <n v="13.360323886639677"/>
    <x v="10"/>
    <x v="1"/>
  </r>
  <r>
    <x v="17"/>
    <x v="87"/>
    <n v="56.680161943319838"/>
    <x v="10"/>
    <x v="1"/>
  </r>
  <r>
    <x v="17"/>
    <x v="88"/>
    <n v="10.526315789473685"/>
    <x v="10"/>
    <x v="1"/>
  </r>
  <r>
    <x v="17"/>
    <x v="89"/>
    <n v="14.574898785425102"/>
    <x v="10"/>
    <x v="1"/>
  </r>
  <r>
    <x v="17"/>
    <x v="4"/>
    <n v="4.8582995951417001"/>
    <x v="10"/>
    <x v="1"/>
  </r>
  <r>
    <x v="18"/>
    <x v="86"/>
    <n v="13.360323886639677"/>
    <x v="10"/>
    <x v="1"/>
  </r>
  <r>
    <x v="18"/>
    <x v="87"/>
    <n v="56.680161943319838"/>
    <x v="10"/>
    <x v="1"/>
  </r>
  <r>
    <x v="18"/>
    <x v="88"/>
    <n v="10.526315789473685"/>
    <x v="10"/>
    <x v="1"/>
  </r>
  <r>
    <x v="18"/>
    <x v="90"/>
    <n v="11.740890688259109"/>
    <x v="10"/>
    <x v="1"/>
  </r>
  <r>
    <x v="18"/>
    <x v="91"/>
    <n v="2.42914979757085"/>
    <x v="10"/>
    <x v="1"/>
  </r>
  <r>
    <x v="18"/>
    <x v="92"/>
    <n v="0.40485829959514169"/>
    <x v="10"/>
    <x v="1"/>
  </r>
  <r>
    <x v="18"/>
    <x v="93"/>
    <n v="0"/>
    <x v="10"/>
    <x v="1"/>
  </r>
  <r>
    <x v="18"/>
    <x v="4"/>
    <n v="4.8582995951417001"/>
    <x v="10"/>
    <x v="1"/>
  </r>
  <r>
    <x v="18"/>
    <x v="94"/>
    <n v="2.3106382978723414"/>
    <x v="10"/>
    <x v="1"/>
  </r>
  <r>
    <x v="18"/>
    <x v="95"/>
    <n v="2.5247524752475279"/>
    <x v="10"/>
    <x v="1"/>
  </r>
  <r>
    <x v="19"/>
    <x v="96"/>
    <n v="5.668016194331984"/>
    <x v="10"/>
    <x v="1"/>
  </r>
  <r>
    <x v="19"/>
    <x v="97"/>
    <n v="5.2631578947368425"/>
    <x v="10"/>
    <x v="1"/>
  </r>
  <r>
    <x v="19"/>
    <x v="98"/>
    <n v="50.202429149797574"/>
    <x v="10"/>
    <x v="1"/>
  </r>
  <r>
    <x v="19"/>
    <x v="99"/>
    <n v="23.076923076923077"/>
    <x v="10"/>
    <x v="1"/>
  </r>
  <r>
    <x v="19"/>
    <x v="100"/>
    <n v="4.8582995951417001"/>
    <x v="10"/>
    <x v="1"/>
  </r>
  <r>
    <x v="19"/>
    <x v="101"/>
    <n v="6.4777327935222671"/>
    <x v="10"/>
    <x v="1"/>
  </r>
  <r>
    <x v="19"/>
    <x v="102"/>
    <n v="0.80971659919028338"/>
    <x v="10"/>
    <x v="1"/>
  </r>
  <r>
    <x v="19"/>
    <x v="4"/>
    <n v="3.6437246963562755"/>
    <x v="10"/>
    <x v="1"/>
  </r>
  <r>
    <x v="20"/>
    <x v="96"/>
    <n v="1"/>
    <x v="10"/>
    <x v="1"/>
  </r>
  <r>
    <x v="20"/>
    <x v="97"/>
    <n v="2.4615384615384612"/>
    <x v="10"/>
    <x v="1"/>
  </r>
  <r>
    <x v="20"/>
    <x v="98"/>
    <n v="2"/>
    <x v="10"/>
    <x v="1"/>
  </r>
  <r>
    <x v="20"/>
    <x v="99"/>
    <n v="3.6315789473684212"/>
    <x v="10"/>
    <x v="1"/>
  </r>
  <r>
    <x v="20"/>
    <x v="100"/>
    <n v="3.833333333333333"/>
    <x v="10"/>
    <x v="1"/>
  </r>
  <r>
    <x v="20"/>
    <x v="101"/>
    <n v="3.2666666666666666"/>
    <x v="10"/>
    <x v="1"/>
  </r>
  <r>
    <x v="20"/>
    <x v="102"/>
    <n v="2.5"/>
    <x v="10"/>
    <x v="1"/>
  </r>
  <r>
    <x v="20"/>
    <x v="4"/>
    <n v="2.25"/>
    <x v="10"/>
    <x v="1"/>
  </r>
  <r>
    <x v="15"/>
    <x v="81"/>
    <n v="15.925925925925926"/>
    <x v="11"/>
    <x v="1"/>
  </r>
  <r>
    <x v="15"/>
    <x v="82"/>
    <n v="81.851851851851848"/>
    <x v="11"/>
    <x v="1"/>
  </r>
  <r>
    <x v="15"/>
    <x v="4"/>
    <n v="2.2222222222222223"/>
    <x v="11"/>
    <x v="1"/>
  </r>
  <r>
    <x v="16"/>
    <x v="83"/>
    <n v="10"/>
    <x v="11"/>
    <x v="1"/>
  </r>
  <r>
    <x v="16"/>
    <x v="84"/>
    <n v="26"/>
    <x v="11"/>
    <x v="1"/>
  </r>
  <r>
    <x v="16"/>
    <x v="85"/>
    <n v="64"/>
    <x v="11"/>
    <x v="1"/>
  </r>
  <r>
    <x v="17"/>
    <x v="86"/>
    <n v="12.962962962962964"/>
    <x v="11"/>
    <x v="1"/>
  </r>
  <r>
    <x v="17"/>
    <x v="87"/>
    <n v="62.222222222222221"/>
    <x v="11"/>
    <x v="1"/>
  </r>
  <r>
    <x v="17"/>
    <x v="88"/>
    <n v="12.592592592592593"/>
    <x v="11"/>
    <x v="1"/>
  </r>
  <r>
    <x v="17"/>
    <x v="89"/>
    <n v="10"/>
    <x v="11"/>
    <x v="1"/>
  </r>
  <r>
    <x v="17"/>
    <x v="4"/>
    <n v="2.2222222222222223"/>
    <x v="11"/>
    <x v="1"/>
  </r>
  <r>
    <x v="18"/>
    <x v="86"/>
    <n v="12.962962962962964"/>
    <x v="11"/>
    <x v="1"/>
  </r>
  <r>
    <x v="18"/>
    <x v="87"/>
    <n v="62.222222222222221"/>
    <x v="11"/>
    <x v="1"/>
  </r>
  <r>
    <x v="18"/>
    <x v="88"/>
    <n v="12.592592592592593"/>
    <x v="11"/>
    <x v="1"/>
  </r>
  <r>
    <x v="18"/>
    <x v="90"/>
    <n v="7.0370370370370372"/>
    <x v="11"/>
    <x v="1"/>
  </r>
  <r>
    <x v="18"/>
    <x v="91"/>
    <n v="1.8518518518518519"/>
    <x v="11"/>
    <x v="1"/>
  </r>
  <r>
    <x v="18"/>
    <x v="92"/>
    <n v="1.1111111111111112"/>
    <x v="11"/>
    <x v="1"/>
  </r>
  <r>
    <x v="18"/>
    <x v="93"/>
    <n v="0"/>
    <x v="11"/>
    <x v="1"/>
  </r>
  <r>
    <x v="18"/>
    <x v="4"/>
    <n v="2.2222222222222223"/>
    <x v="11"/>
    <x v="1"/>
  </r>
  <r>
    <x v="18"/>
    <x v="94"/>
    <n v="2.2424242424242431"/>
    <x v="11"/>
    <x v="1"/>
  </r>
  <r>
    <x v="18"/>
    <x v="95"/>
    <n v="2.4323144104803487"/>
    <x v="11"/>
    <x v="1"/>
  </r>
  <r>
    <x v="19"/>
    <x v="96"/>
    <n v="7.0370370370370372"/>
    <x v="11"/>
    <x v="1"/>
  </r>
  <r>
    <x v="19"/>
    <x v="97"/>
    <n v="1.1111111111111112"/>
    <x v="11"/>
    <x v="1"/>
  </r>
  <r>
    <x v="19"/>
    <x v="98"/>
    <n v="57.037037037037038"/>
    <x v="11"/>
    <x v="1"/>
  </r>
  <r>
    <x v="19"/>
    <x v="99"/>
    <n v="17.037037037037038"/>
    <x v="11"/>
    <x v="1"/>
  </r>
  <r>
    <x v="19"/>
    <x v="100"/>
    <n v="8.1481481481481488"/>
    <x v="11"/>
    <x v="1"/>
  </r>
  <r>
    <x v="19"/>
    <x v="101"/>
    <n v="7.7777777777777777"/>
    <x v="11"/>
    <x v="1"/>
  </r>
  <r>
    <x v="19"/>
    <x v="102"/>
    <n v="1.1111111111111112"/>
    <x v="11"/>
    <x v="1"/>
  </r>
  <r>
    <x v="19"/>
    <x v="4"/>
    <n v="0.7407407407407407"/>
    <x v="11"/>
    <x v="1"/>
  </r>
  <r>
    <x v="20"/>
    <x v="96"/>
    <n v="1"/>
    <x v="11"/>
    <x v="1"/>
  </r>
  <r>
    <x v="20"/>
    <x v="97"/>
    <n v="2"/>
    <x v="11"/>
    <x v="1"/>
  </r>
  <r>
    <x v="20"/>
    <x v="98"/>
    <n v="2"/>
    <x v="11"/>
    <x v="1"/>
  </r>
  <r>
    <x v="20"/>
    <x v="99"/>
    <n v="3.4130434782608696"/>
    <x v="11"/>
    <x v="1"/>
  </r>
  <r>
    <x v="20"/>
    <x v="100"/>
    <n v="3.7142857142857144"/>
    <x v="11"/>
    <x v="1"/>
  </r>
  <r>
    <x v="20"/>
    <x v="101"/>
    <n v="3.25"/>
    <x v="11"/>
    <x v="1"/>
  </r>
  <r>
    <x v="20"/>
    <x v="102"/>
    <n v="2.3333333333333335"/>
    <x v="11"/>
    <x v="1"/>
  </r>
  <r>
    <x v="20"/>
    <x v="4"/>
    <n v="0"/>
    <x v="11"/>
    <x v="1"/>
  </r>
  <r>
    <x v="15"/>
    <x v="81"/>
    <n v="12.244897959183673"/>
    <x v="12"/>
    <x v="1"/>
  </r>
  <r>
    <x v="15"/>
    <x v="82"/>
    <n v="81.292517006802726"/>
    <x v="12"/>
    <x v="1"/>
  </r>
  <r>
    <x v="15"/>
    <x v="4"/>
    <n v="6.4625850340136051"/>
    <x v="12"/>
    <x v="1"/>
  </r>
  <r>
    <x v="16"/>
    <x v="83"/>
    <n v="24"/>
    <x v="12"/>
    <x v="1"/>
  </r>
  <r>
    <x v="16"/>
    <x v="84"/>
    <n v="38"/>
    <x v="12"/>
    <x v="1"/>
  </r>
  <r>
    <x v="16"/>
    <x v="85"/>
    <n v="38"/>
    <x v="12"/>
    <x v="1"/>
  </r>
  <r>
    <x v="17"/>
    <x v="86"/>
    <n v="22.448979591836736"/>
    <x v="12"/>
    <x v="1"/>
  </r>
  <r>
    <x v="17"/>
    <x v="87"/>
    <n v="49.65986394557823"/>
    <x v="12"/>
    <x v="1"/>
  </r>
  <r>
    <x v="17"/>
    <x v="88"/>
    <n v="10.544217687074831"/>
    <x v="12"/>
    <x v="1"/>
  </r>
  <r>
    <x v="17"/>
    <x v="89"/>
    <n v="10.884353741496598"/>
    <x v="12"/>
    <x v="1"/>
  </r>
  <r>
    <x v="17"/>
    <x v="4"/>
    <n v="6.4625850340136051"/>
    <x v="12"/>
    <x v="1"/>
  </r>
  <r>
    <x v="18"/>
    <x v="86"/>
    <n v="22.448979591836736"/>
    <x v="12"/>
    <x v="1"/>
  </r>
  <r>
    <x v="18"/>
    <x v="87"/>
    <n v="49.65986394557823"/>
    <x v="12"/>
    <x v="1"/>
  </r>
  <r>
    <x v="18"/>
    <x v="88"/>
    <n v="10.544217687074831"/>
    <x v="12"/>
    <x v="1"/>
  </r>
  <r>
    <x v="18"/>
    <x v="90"/>
    <n v="9.183673469387756"/>
    <x v="12"/>
    <x v="1"/>
  </r>
  <r>
    <x v="18"/>
    <x v="91"/>
    <n v="1.3605442176870748"/>
    <x v="12"/>
    <x v="1"/>
  </r>
  <r>
    <x v="18"/>
    <x v="92"/>
    <n v="0.3401360544217687"/>
    <x v="12"/>
    <x v="1"/>
  </r>
  <r>
    <x v="18"/>
    <x v="93"/>
    <n v="0"/>
    <x v="12"/>
    <x v="1"/>
  </r>
  <r>
    <x v="18"/>
    <x v="4"/>
    <n v="6.4625850340136051"/>
    <x v="12"/>
    <x v="1"/>
  </r>
  <r>
    <x v="18"/>
    <x v="94"/>
    <n v="2.1272727272727288"/>
    <x v="12"/>
    <x v="1"/>
  </r>
  <r>
    <x v="18"/>
    <x v="95"/>
    <n v="2.483253588516745"/>
    <x v="12"/>
    <x v="1"/>
  </r>
  <r>
    <x v="19"/>
    <x v="96"/>
    <n v="5.1020408163265305"/>
    <x v="12"/>
    <x v="1"/>
  </r>
  <r>
    <x v="19"/>
    <x v="97"/>
    <n v="1.3605442176870748"/>
    <x v="12"/>
    <x v="1"/>
  </r>
  <r>
    <x v="19"/>
    <x v="98"/>
    <n v="48.639455782312922"/>
    <x v="12"/>
    <x v="1"/>
  </r>
  <r>
    <x v="19"/>
    <x v="99"/>
    <n v="13.945578231292517"/>
    <x v="12"/>
    <x v="1"/>
  </r>
  <r>
    <x v="19"/>
    <x v="100"/>
    <n v="10.204081632653061"/>
    <x v="12"/>
    <x v="1"/>
  </r>
  <r>
    <x v="19"/>
    <x v="101"/>
    <n v="18.367346938775512"/>
    <x v="12"/>
    <x v="1"/>
  </r>
  <r>
    <x v="19"/>
    <x v="102"/>
    <n v="0"/>
    <x v="12"/>
    <x v="1"/>
  </r>
  <r>
    <x v="19"/>
    <x v="4"/>
    <n v="2.3809523809523809"/>
    <x v="12"/>
    <x v="1"/>
  </r>
  <r>
    <x v="20"/>
    <x v="96"/>
    <n v="1"/>
    <x v="12"/>
    <x v="1"/>
  </r>
  <r>
    <x v="20"/>
    <x v="97"/>
    <n v="3.25"/>
    <x v="12"/>
    <x v="1"/>
  </r>
  <r>
    <x v="20"/>
    <x v="98"/>
    <n v="2"/>
    <x v="12"/>
    <x v="1"/>
  </r>
  <r>
    <x v="20"/>
    <x v="99"/>
    <n v="3.5853658536585362"/>
    <x v="12"/>
    <x v="1"/>
  </r>
  <r>
    <x v="20"/>
    <x v="100"/>
    <n v="3.28"/>
    <x v="12"/>
    <x v="1"/>
  </r>
  <r>
    <x v="20"/>
    <x v="101"/>
    <n v="3.4222222222222229"/>
    <x v="12"/>
    <x v="1"/>
  </r>
  <r>
    <x v="20"/>
    <x v="102"/>
    <n v="0"/>
    <x v="12"/>
    <x v="1"/>
  </r>
  <r>
    <x v="20"/>
    <x v="4"/>
    <n v="2.25"/>
    <x v="12"/>
    <x v="1"/>
  </r>
  <r>
    <x v="15"/>
    <x v="81"/>
    <n v="8.3333333333333339"/>
    <x v="13"/>
    <x v="1"/>
  </r>
  <r>
    <x v="15"/>
    <x v="82"/>
    <n v="91.025641025641022"/>
    <x v="13"/>
    <x v="1"/>
  </r>
  <r>
    <x v="15"/>
    <x v="4"/>
    <n v="0.64102564102564108"/>
    <x v="13"/>
    <x v="1"/>
  </r>
  <r>
    <x v="16"/>
    <x v="83"/>
    <n v="0"/>
    <x v="13"/>
    <x v="1"/>
  </r>
  <r>
    <x v="16"/>
    <x v="84"/>
    <n v="29.411764705882351"/>
    <x v="13"/>
    <x v="1"/>
  </r>
  <r>
    <x v="16"/>
    <x v="85"/>
    <n v="70.588235294117652"/>
    <x v="13"/>
    <x v="1"/>
  </r>
  <r>
    <x v="17"/>
    <x v="86"/>
    <n v="25"/>
    <x v="13"/>
    <x v="1"/>
  </r>
  <r>
    <x v="17"/>
    <x v="87"/>
    <n v="59.615384615384613"/>
    <x v="13"/>
    <x v="1"/>
  </r>
  <r>
    <x v="17"/>
    <x v="88"/>
    <n v="7.0512820512820511"/>
    <x v="13"/>
    <x v="1"/>
  </r>
  <r>
    <x v="17"/>
    <x v="89"/>
    <n v="7.6923076923076925"/>
    <x v="13"/>
    <x v="1"/>
  </r>
  <r>
    <x v="17"/>
    <x v="4"/>
    <n v="0.64102564102564108"/>
    <x v="13"/>
    <x v="1"/>
  </r>
  <r>
    <x v="18"/>
    <x v="86"/>
    <n v="25"/>
    <x v="13"/>
    <x v="1"/>
  </r>
  <r>
    <x v="18"/>
    <x v="87"/>
    <n v="59.615384615384613"/>
    <x v="13"/>
    <x v="1"/>
  </r>
  <r>
    <x v="18"/>
    <x v="88"/>
    <n v="7.0512820512820511"/>
    <x v="13"/>
    <x v="1"/>
  </r>
  <r>
    <x v="18"/>
    <x v="90"/>
    <n v="5.7692307692307692"/>
    <x v="13"/>
    <x v="1"/>
  </r>
  <r>
    <x v="18"/>
    <x v="91"/>
    <n v="0.64102564102564108"/>
    <x v="13"/>
    <x v="1"/>
  </r>
  <r>
    <x v="18"/>
    <x v="92"/>
    <n v="0"/>
    <x v="13"/>
    <x v="1"/>
  </r>
  <r>
    <x v="18"/>
    <x v="93"/>
    <n v="1.2820512820512822"/>
    <x v="13"/>
    <x v="1"/>
  </r>
  <r>
    <x v="18"/>
    <x v="4"/>
    <n v="0.64102564102564108"/>
    <x v="13"/>
    <x v="1"/>
  </r>
  <r>
    <x v="18"/>
    <x v="94"/>
    <n v="2.0451612903225822"/>
    <x v="13"/>
    <x v="1"/>
  </r>
  <r>
    <x v="18"/>
    <x v="95"/>
    <n v="2.3965517241379315"/>
    <x v="13"/>
    <x v="1"/>
  </r>
  <r>
    <x v="19"/>
    <x v="96"/>
    <n v="10.256410256410257"/>
    <x v="13"/>
    <x v="1"/>
  </r>
  <r>
    <x v="19"/>
    <x v="97"/>
    <n v="1.2820512820512822"/>
    <x v="13"/>
    <x v="1"/>
  </r>
  <r>
    <x v="19"/>
    <x v="98"/>
    <n v="59.615384615384613"/>
    <x v="13"/>
    <x v="1"/>
  </r>
  <r>
    <x v="19"/>
    <x v="99"/>
    <n v="7.0512820512820511"/>
    <x v="13"/>
    <x v="1"/>
  </r>
  <r>
    <x v="19"/>
    <x v="100"/>
    <n v="11.538461538461538"/>
    <x v="13"/>
    <x v="1"/>
  </r>
  <r>
    <x v="19"/>
    <x v="101"/>
    <n v="10.256410256410257"/>
    <x v="13"/>
    <x v="1"/>
  </r>
  <r>
    <x v="19"/>
    <x v="102"/>
    <n v="0"/>
    <x v="13"/>
    <x v="1"/>
  </r>
  <r>
    <x v="19"/>
    <x v="4"/>
    <n v="0"/>
    <x v="13"/>
    <x v="1"/>
  </r>
  <r>
    <x v="20"/>
    <x v="96"/>
    <n v="1"/>
    <x v="13"/>
    <x v="1"/>
  </r>
  <r>
    <x v="20"/>
    <x v="97"/>
    <n v="4"/>
    <x v="13"/>
    <x v="1"/>
  </r>
  <r>
    <x v="20"/>
    <x v="98"/>
    <n v="2"/>
    <x v="13"/>
    <x v="1"/>
  </r>
  <r>
    <x v="20"/>
    <x v="99"/>
    <n v="3.6"/>
    <x v="13"/>
    <x v="1"/>
  </r>
  <r>
    <x v="20"/>
    <x v="100"/>
    <n v="3.7647058823529411"/>
    <x v="13"/>
    <x v="1"/>
  </r>
  <r>
    <x v="20"/>
    <x v="101"/>
    <n v="3.7333333333333329"/>
    <x v="13"/>
    <x v="1"/>
  </r>
  <r>
    <x v="20"/>
    <x v="102"/>
    <n v="0"/>
    <x v="13"/>
    <x v="1"/>
  </r>
  <r>
    <x v="20"/>
    <x v="4"/>
    <n v="0"/>
    <x v="13"/>
    <x v="1"/>
  </r>
  <r>
    <x v="15"/>
    <x v="81"/>
    <n v="16.891891891891891"/>
    <x v="14"/>
    <x v="1"/>
  </r>
  <r>
    <x v="15"/>
    <x v="82"/>
    <n v="79.729729729729726"/>
    <x v="14"/>
    <x v="1"/>
  </r>
  <r>
    <x v="15"/>
    <x v="4"/>
    <n v="3.3783783783783785"/>
    <x v="14"/>
    <x v="1"/>
  </r>
  <r>
    <x v="16"/>
    <x v="83"/>
    <n v="9.375"/>
    <x v="14"/>
    <x v="1"/>
  </r>
  <r>
    <x v="16"/>
    <x v="84"/>
    <n v="40.625"/>
    <x v="14"/>
    <x v="1"/>
  </r>
  <r>
    <x v="16"/>
    <x v="85"/>
    <n v="50"/>
    <x v="14"/>
    <x v="1"/>
  </r>
  <r>
    <x v="17"/>
    <x v="86"/>
    <n v="18.918918918918919"/>
    <x v="14"/>
    <x v="1"/>
  </r>
  <r>
    <x v="17"/>
    <x v="87"/>
    <n v="47.972972972972975"/>
    <x v="14"/>
    <x v="1"/>
  </r>
  <r>
    <x v="17"/>
    <x v="88"/>
    <n v="10.135135135135135"/>
    <x v="14"/>
    <x v="1"/>
  </r>
  <r>
    <x v="17"/>
    <x v="89"/>
    <n v="19.594594594594593"/>
    <x v="14"/>
    <x v="1"/>
  </r>
  <r>
    <x v="17"/>
    <x v="4"/>
    <n v="3.3783783783783785"/>
    <x v="14"/>
    <x v="1"/>
  </r>
  <r>
    <x v="18"/>
    <x v="86"/>
    <n v="18.918918918918919"/>
    <x v="14"/>
    <x v="1"/>
  </r>
  <r>
    <x v="18"/>
    <x v="87"/>
    <n v="47.972972972972975"/>
    <x v="14"/>
    <x v="1"/>
  </r>
  <r>
    <x v="18"/>
    <x v="88"/>
    <n v="10.135135135135135"/>
    <x v="14"/>
    <x v="1"/>
  </r>
  <r>
    <x v="18"/>
    <x v="90"/>
    <n v="11.486486486486486"/>
    <x v="14"/>
    <x v="1"/>
  </r>
  <r>
    <x v="18"/>
    <x v="91"/>
    <n v="5.4054054054054053"/>
    <x v="14"/>
    <x v="1"/>
  </r>
  <r>
    <x v="18"/>
    <x v="92"/>
    <n v="2.0270270270270272"/>
    <x v="14"/>
    <x v="1"/>
  </r>
  <r>
    <x v="18"/>
    <x v="93"/>
    <n v="0.67567567567567566"/>
    <x v="14"/>
    <x v="1"/>
  </r>
  <r>
    <x v="18"/>
    <x v="4"/>
    <n v="3.3783783783783785"/>
    <x v="14"/>
    <x v="1"/>
  </r>
  <r>
    <x v="18"/>
    <x v="94"/>
    <n v="2.4335664335664347"/>
    <x v="14"/>
    <x v="1"/>
  </r>
  <r>
    <x v="18"/>
    <x v="95"/>
    <n v="2.7826086956521743"/>
    <x v="14"/>
    <x v="1"/>
  </r>
  <r>
    <x v="19"/>
    <x v="96"/>
    <n v="6.0810810810810807"/>
    <x v="14"/>
    <x v="1"/>
  </r>
  <r>
    <x v="19"/>
    <x v="97"/>
    <n v="2.7027027027027026"/>
    <x v="14"/>
    <x v="1"/>
  </r>
  <r>
    <x v="19"/>
    <x v="98"/>
    <n v="43.243243243243242"/>
    <x v="14"/>
    <x v="1"/>
  </r>
  <r>
    <x v="19"/>
    <x v="99"/>
    <n v="19.594594594594593"/>
    <x v="14"/>
    <x v="1"/>
  </r>
  <r>
    <x v="19"/>
    <x v="100"/>
    <n v="12.162162162162161"/>
    <x v="14"/>
    <x v="1"/>
  </r>
  <r>
    <x v="19"/>
    <x v="101"/>
    <n v="13.513513513513514"/>
    <x v="14"/>
    <x v="1"/>
  </r>
  <r>
    <x v="19"/>
    <x v="102"/>
    <n v="0"/>
    <x v="14"/>
    <x v="1"/>
  </r>
  <r>
    <x v="19"/>
    <x v="4"/>
    <n v="2.7027027027027026"/>
    <x v="14"/>
    <x v="1"/>
  </r>
  <r>
    <x v="20"/>
    <x v="96"/>
    <n v="1"/>
    <x v="14"/>
    <x v="1"/>
  </r>
  <r>
    <x v="20"/>
    <x v="97"/>
    <n v="2.75"/>
    <x v="14"/>
    <x v="1"/>
  </r>
  <r>
    <x v="20"/>
    <x v="98"/>
    <n v="2"/>
    <x v="14"/>
    <x v="1"/>
  </r>
  <r>
    <x v="20"/>
    <x v="99"/>
    <n v="4.1034482758620694"/>
    <x v="14"/>
    <x v="1"/>
  </r>
  <r>
    <x v="20"/>
    <x v="100"/>
    <n v="3.1111111111111107"/>
    <x v="14"/>
    <x v="1"/>
  </r>
  <r>
    <x v="20"/>
    <x v="101"/>
    <n v="4.2222222222222232"/>
    <x v="14"/>
    <x v="1"/>
  </r>
  <r>
    <x v="20"/>
    <x v="102"/>
    <n v="0"/>
    <x v="14"/>
    <x v="1"/>
  </r>
  <r>
    <x v="20"/>
    <x v="4"/>
    <n v="0"/>
    <x v="14"/>
    <x v="1"/>
  </r>
  <r>
    <x v="15"/>
    <x v="81"/>
    <n v="13.513513513513514"/>
    <x v="15"/>
    <x v="1"/>
  </r>
  <r>
    <x v="15"/>
    <x v="82"/>
    <n v="77.027027027027032"/>
    <x v="15"/>
    <x v="1"/>
  </r>
  <r>
    <x v="15"/>
    <x v="4"/>
    <n v="9.4594594594594597"/>
    <x v="15"/>
    <x v="1"/>
  </r>
  <r>
    <x v="16"/>
    <x v="83"/>
    <n v="0"/>
    <x v="15"/>
    <x v="1"/>
  </r>
  <r>
    <x v="16"/>
    <x v="84"/>
    <n v="30.434782608695652"/>
    <x v="15"/>
    <x v="1"/>
  </r>
  <r>
    <x v="16"/>
    <x v="85"/>
    <n v="69.565217391304344"/>
    <x v="15"/>
    <x v="1"/>
  </r>
  <r>
    <x v="17"/>
    <x v="86"/>
    <n v="12.837837837837839"/>
    <x v="15"/>
    <x v="1"/>
  </r>
  <r>
    <x v="17"/>
    <x v="87"/>
    <n v="54.729729729729726"/>
    <x v="15"/>
    <x v="1"/>
  </r>
  <r>
    <x v="17"/>
    <x v="88"/>
    <n v="12.837837837837839"/>
    <x v="15"/>
    <x v="1"/>
  </r>
  <r>
    <x v="17"/>
    <x v="89"/>
    <n v="10.135135135135135"/>
    <x v="15"/>
    <x v="1"/>
  </r>
  <r>
    <x v="17"/>
    <x v="4"/>
    <n v="9.4594594594594597"/>
    <x v="15"/>
    <x v="1"/>
  </r>
  <r>
    <x v="18"/>
    <x v="86"/>
    <n v="12.837837837837839"/>
    <x v="15"/>
    <x v="1"/>
  </r>
  <r>
    <x v="18"/>
    <x v="87"/>
    <n v="54.729729729729726"/>
    <x v="15"/>
    <x v="1"/>
  </r>
  <r>
    <x v="18"/>
    <x v="88"/>
    <n v="12.837837837837839"/>
    <x v="15"/>
    <x v="1"/>
  </r>
  <r>
    <x v="18"/>
    <x v="90"/>
    <n v="7.4324324324324325"/>
    <x v="15"/>
    <x v="1"/>
  </r>
  <r>
    <x v="18"/>
    <x v="91"/>
    <n v="2.7027027027027026"/>
    <x v="15"/>
    <x v="1"/>
  </r>
  <r>
    <x v="18"/>
    <x v="92"/>
    <n v="0"/>
    <x v="15"/>
    <x v="1"/>
  </r>
  <r>
    <x v="18"/>
    <x v="93"/>
    <n v="0"/>
    <x v="15"/>
    <x v="1"/>
  </r>
  <r>
    <x v="18"/>
    <x v="4"/>
    <n v="9.4594594594594597"/>
    <x v="15"/>
    <x v="1"/>
  </r>
  <r>
    <x v="18"/>
    <x v="94"/>
    <n v="2.253731343283583"/>
    <x v="15"/>
    <x v="1"/>
  </r>
  <r>
    <x v="18"/>
    <x v="95"/>
    <n v="2.4608695652173904"/>
    <x v="15"/>
    <x v="1"/>
  </r>
  <r>
    <x v="19"/>
    <x v="96"/>
    <n v="7.4324324324324325"/>
    <x v="15"/>
    <x v="1"/>
  </r>
  <r>
    <x v="19"/>
    <x v="97"/>
    <n v="2.0270270270270272"/>
    <x v="15"/>
    <x v="1"/>
  </r>
  <r>
    <x v="19"/>
    <x v="98"/>
    <n v="27.027027027027028"/>
    <x v="15"/>
    <x v="1"/>
  </r>
  <r>
    <x v="19"/>
    <x v="99"/>
    <n v="36.486486486486484"/>
    <x v="15"/>
    <x v="1"/>
  </r>
  <r>
    <x v="19"/>
    <x v="100"/>
    <n v="10.810810810810811"/>
    <x v="15"/>
    <x v="1"/>
  </r>
  <r>
    <x v="19"/>
    <x v="101"/>
    <n v="12.162162162162161"/>
    <x v="15"/>
    <x v="1"/>
  </r>
  <r>
    <x v="19"/>
    <x v="102"/>
    <n v="0"/>
    <x v="15"/>
    <x v="1"/>
  </r>
  <r>
    <x v="19"/>
    <x v="4"/>
    <n v="4.0540540540540544"/>
    <x v="15"/>
    <x v="1"/>
  </r>
  <r>
    <x v="20"/>
    <x v="96"/>
    <n v="1"/>
    <x v="15"/>
    <x v="1"/>
  </r>
  <r>
    <x v="20"/>
    <x v="97"/>
    <n v="2"/>
    <x v="15"/>
    <x v="1"/>
  </r>
  <r>
    <x v="20"/>
    <x v="98"/>
    <n v="2"/>
    <x v="15"/>
    <x v="1"/>
  </r>
  <r>
    <x v="20"/>
    <x v="99"/>
    <n v="2.7959183673469394"/>
    <x v="15"/>
    <x v="1"/>
  </r>
  <r>
    <x v="20"/>
    <x v="100"/>
    <n v="3.0714285714285721"/>
    <x v="15"/>
    <x v="1"/>
  </r>
  <r>
    <x v="20"/>
    <x v="101"/>
    <n v="2.7777777777777786"/>
    <x v="15"/>
    <x v="1"/>
  </r>
  <r>
    <x v="20"/>
    <x v="102"/>
    <n v="0"/>
    <x v="15"/>
    <x v="1"/>
  </r>
  <r>
    <x v="20"/>
    <x v="4"/>
    <n v="3.25"/>
    <x v="15"/>
    <x v="1"/>
  </r>
  <r>
    <x v="15"/>
    <x v="81"/>
    <n v="11.111111111111111"/>
    <x v="16"/>
    <x v="1"/>
  </r>
  <r>
    <x v="15"/>
    <x v="82"/>
    <n v="76.094276094276097"/>
    <x v="16"/>
    <x v="1"/>
  </r>
  <r>
    <x v="15"/>
    <x v="4"/>
    <n v="12.794612794612794"/>
    <x v="16"/>
    <x v="1"/>
  </r>
  <r>
    <x v="16"/>
    <x v="83"/>
    <n v="23.076923076923077"/>
    <x v="16"/>
    <x v="1"/>
  </r>
  <r>
    <x v="16"/>
    <x v="84"/>
    <n v="41.025641025641029"/>
    <x v="16"/>
    <x v="1"/>
  </r>
  <r>
    <x v="16"/>
    <x v="85"/>
    <n v="35.897435897435898"/>
    <x v="16"/>
    <x v="1"/>
  </r>
  <r>
    <x v="17"/>
    <x v="86"/>
    <n v="18.181818181818183"/>
    <x v="16"/>
    <x v="1"/>
  </r>
  <r>
    <x v="17"/>
    <x v="87"/>
    <n v="48.821548821548824"/>
    <x v="16"/>
    <x v="1"/>
  </r>
  <r>
    <x v="17"/>
    <x v="88"/>
    <n v="11.111111111111111"/>
    <x v="16"/>
    <x v="1"/>
  </r>
  <r>
    <x v="17"/>
    <x v="89"/>
    <n v="9.0909090909090917"/>
    <x v="16"/>
    <x v="1"/>
  </r>
  <r>
    <x v="17"/>
    <x v="4"/>
    <n v="12.794612794612794"/>
    <x v="16"/>
    <x v="1"/>
  </r>
  <r>
    <x v="18"/>
    <x v="86"/>
    <n v="18.181818181818183"/>
    <x v="16"/>
    <x v="1"/>
  </r>
  <r>
    <x v="18"/>
    <x v="87"/>
    <n v="48.821548821548824"/>
    <x v="16"/>
    <x v="1"/>
  </r>
  <r>
    <x v="18"/>
    <x v="88"/>
    <n v="11.111111111111111"/>
    <x v="16"/>
    <x v="1"/>
  </r>
  <r>
    <x v="18"/>
    <x v="90"/>
    <n v="6.7340067340067344"/>
    <x v="16"/>
    <x v="1"/>
  </r>
  <r>
    <x v="18"/>
    <x v="91"/>
    <n v="1.6835016835016836"/>
    <x v="16"/>
    <x v="1"/>
  </r>
  <r>
    <x v="18"/>
    <x v="92"/>
    <n v="0.33670033670033672"/>
    <x v="16"/>
    <x v="1"/>
  </r>
  <r>
    <x v="18"/>
    <x v="93"/>
    <n v="0.33670033670033672"/>
    <x v="16"/>
    <x v="1"/>
  </r>
  <r>
    <x v="18"/>
    <x v="4"/>
    <n v="12.794612794612794"/>
    <x v="16"/>
    <x v="1"/>
  </r>
  <r>
    <x v="18"/>
    <x v="94"/>
    <n v="2.1776061776061764"/>
    <x v="16"/>
    <x v="1"/>
  </r>
  <r>
    <x v="18"/>
    <x v="95"/>
    <n v="2.4878048780487814"/>
    <x v="16"/>
    <x v="1"/>
  </r>
  <r>
    <x v="19"/>
    <x v="96"/>
    <n v="9.7643097643097647"/>
    <x v="16"/>
    <x v="1"/>
  </r>
  <r>
    <x v="19"/>
    <x v="97"/>
    <n v="1.3468013468013469"/>
    <x v="16"/>
    <x v="1"/>
  </r>
  <r>
    <x v="19"/>
    <x v="98"/>
    <n v="53.198653198653197"/>
    <x v="16"/>
    <x v="1"/>
  </r>
  <r>
    <x v="19"/>
    <x v="99"/>
    <n v="13.468013468013469"/>
    <x v="16"/>
    <x v="1"/>
  </r>
  <r>
    <x v="19"/>
    <x v="100"/>
    <n v="6.7340067340067344"/>
    <x v="16"/>
    <x v="1"/>
  </r>
  <r>
    <x v="19"/>
    <x v="101"/>
    <n v="11.784511784511784"/>
    <x v="16"/>
    <x v="1"/>
  </r>
  <r>
    <x v="19"/>
    <x v="102"/>
    <n v="0.33670033670033672"/>
    <x v="16"/>
    <x v="1"/>
  </r>
  <r>
    <x v="19"/>
    <x v="4"/>
    <n v="3.3670033670033672"/>
    <x v="16"/>
    <x v="1"/>
  </r>
  <r>
    <x v="20"/>
    <x v="96"/>
    <n v="1"/>
    <x v="16"/>
    <x v="1"/>
  </r>
  <r>
    <x v="20"/>
    <x v="97"/>
    <n v="2.5"/>
    <x v="16"/>
    <x v="1"/>
  </r>
  <r>
    <x v="20"/>
    <x v="98"/>
    <n v="2"/>
    <x v="16"/>
    <x v="1"/>
  </r>
  <r>
    <x v="20"/>
    <x v="99"/>
    <n v="3.55"/>
    <x v="16"/>
    <x v="1"/>
  </r>
  <r>
    <x v="20"/>
    <x v="100"/>
    <n v="3.6842105263157894"/>
    <x v="16"/>
    <x v="1"/>
  </r>
  <r>
    <x v="20"/>
    <x v="101"/>
    <n v="4.1333333333333329"/>
    <x v="16"/>
    <x v="1"/>
  </r>
  <r>
    <x v="20"/>
    <x v="102"/>
    <n v="2"/>
    <x v="16"/>
    <x v="1"/>
  </r>
  <r>
    <x v="20"/>
    <x v="4"/>
    <n v="4.5"/>
    <x v="16"/>
    <x v="1"/>
  </r>
  <r>
    <x v="21"/>
    <x v="103"/>
    <n v="54.581818181818178"/>
    <x v="0"/>
    <x v="0"/>
  </r>
  <r>
    <x v="21"/>
    <x v="104"/>
    <n v="16.118181818181817"/>
    <x v="0"/>
    <x v="0"/>
  </r>
  <r>
    <x v="21"/>
    <x v="4"/>
    <n v="29.3"/>
    <x v="0"/>
    <x v="0"/>
  </r>
  <r>
    <x v="22"/>
    <x v="105"/>
    <n v="97.827272727272728"/>
    <x v="0"/>
    <x v="0"/>
  </r>
  <r>
    <x v="22"/>
    <x v="106"/>
    <n v="2.1727272727272728"/>
    <x v="0"/>
    <x v="0"/>
  </r>
  <r>
    <x v="23"/>
    <x v="105"/>
    <n v="86.654545454545456"/>
    <x v="0"/>
    <x v="0"/>
  </r>
  <r>
    <x v="23"/>
    <x v="106"/>
    <n v="13.345454545454546"/>
    <x v="0"/>
    <x v="0"/>
  </r>
  <r>
    <x v="24"/>
    <x v="105"/>
    <n v="99.054545454545448"/>
    <x v="0"/>
    <x v="0"/>
  </r>
  <r>
    <x v="24"/>
    <x v="106"/>
    <n v="0.94545454545454544"/>
    <x v="0"/>
    <x v="0"/>
  </r>
  <r>
    <x v="25"/>
    <x v="105"/>
    <n v="97.5"/>
    <x v="0"/>
    <x v="0"/>
  </r>
  <r>
    <x v="25"/>
    <x v="106"/>
    <n v="2.5"/>
    <x v="0"/>
    <x v="0"/>
  </r>
  <r>
    <x v="26"/>
    <x v="105"/>
    <n v="86.490909090909085"/>
    <x v="0"/>
    <x v="0"/>
  </r>
  <r>
    <x v="26"/>
    <x v="106"/>
    <n v="13.50909090909091"/>
    <x v="0"/>
    <x v="0"/>
  </r>
  <r>
    <x v="27"/>
    <x v="105"/>
    <n v="94.481818181818184"/>
    <x v="0"/>
    <x v="0"/>
  </r>
  <r>
    <x v="27"/>
    <x v="106"/>
    <n v="5.5181818181818185"/>
    <x v="0"/>
    <x v="0"/>
  </r>
  <r>
    <x v="28"/>
    <x v="105"/>
    <n v="94.227272727272734"/>
    <x v="0"/>
    <x v="0"/>
  </r>
  <r>
    <x v="28"/>
    <x v="106"/>
    <n v="5.7727272727272725"/>
    <x v="0"/>
    <x v="0"/>
  </r>
  <r>
    <x v="29"/>
    <x v="105"/>
    <n v="97.763636363636365"/>
    <x v="0"/>
    <x v="0"/>
  </r>
  <r>
    <x v="29"/>
    <x v="106"/>
    <n v="2.2363636363636363"/>
    <x v="0"/>
    <x v="0"/>
  </r>
  <r>
    <x v="30"/>
    <x v="105"/>
    <n v="69.881818181818176"/>
    <x v="0"/>
    <x v="0"/>
  </r>
  <r>
    <x v="30"/>
    <x v="106"/>
    <n v="30.118181818181817"/>
    <x v="0"/>
    <x v="0"/>
  </r>
  <r>
    <x v="31"/>
    <x v="105"/>
    <n v="98.372727272727275"/>
    <x v="0"/>
    <x v="0"/>
  </r>
  <r>
    <x v="31"/>
    <x v="106"/>
    <n v="1.6272727272727272"/>
    <x v="0"/>
    <x v="0"/>
  </r>
  <r>
    <x v="32"/>
    <x v="105"/>
    <n v="93.963636363636368"/>
    <x v="0"/>
    <x v="0"/>
  </r>
  <r>
    <x v="32"/>
    <x v="106"/>
    <n v="6.0363636363636362"/>
    <x v="0"/>
    <x v="0"/>
  </r>
  <r>
    <x v="33"/>
    <x v="105"/>
    <n v="95.118181818181824"/>
    <x v="0"/>
    <x v="0"/>
  </r>
  <r>
    <x v="33"/>
    <x v="106"/>
    <n v="4.8818181818181818"/>
    <x v="0"/>
    <x v="0"/>
  </r>
  <r>
    <x v="34"/>
    <x v="105"/>
    <n v="97.045454545454547"/>
    <x v="0"/>
    <x v="0"/>
  </r>
  <r>
    <x v="34"/>
    <x v="106"/>
    <n v="2.9545454545454546"/>
    <x v="0"/>
    <x v="0"/>
  </r>
  <r>
    <x v="21"/>
    <x v="103"/>
    <n v="63.138977635782744"/>
    <x v="1"/>
    <x v="0"/>
  </r>
  <r>
    <x v="21"/>
    <x v="104"/>
    <n v="9.8242811501597451"/>
    <x v="1"/>
    <x v="0"/>
  </r>
  <r>
    <x v="21"/>
    <x v="4"/>
    <n v="27.036741214057507"/>
    <x v="1"/>
    <x v="0"/>
  </r>
  <r>
    <x v="22"/>
    <x v="105"/>
    <n v="98.841853035143771"/>
    <x v="1"/>
    <x v="0"/>
  </r>
  <r>
    <x v="22"/>
    <x v="106"/>
    <n v="1.1581469648562299"/>
    <x v="1"/>
    <x v="0"/>
  </r>
  <r>
    <x v="23"/>
    <x v="105"/>
    <n v="87.659744408945684"/>
    <x v="1"/>
    <x v="0"/>
  </r>
  <r>
    <x v="23"/>
    <x v="106"/>
    <n v="12.340255591054314"/>
    <x v="1"/>
    <x v="0"/>
  </r>
  <r>
    <x v="24"/>
    <x v="105"/>
    <n v="99.04153354632588"/>
    <x v="1"/>
    <x v="0"/>
  </r>
  <r>
    <x v="24"/>
    <x v="106"/>
    <n v="0.95846645367412142"/>
    <x v="1"/>
    <x v="0"/>
  </r>
  <r>
    <x v="25"/>
    <x v="105"/>
    <n v="97.563897763578268"/>
    <x v="1"/>
    <x v="0"/>
  </r>
  <r>
    <x v="25"/>
    <x v="106"/>
    <n v="2.4361022364217253"/>
    <x v="1"/>
    <x v="0"/>
  </r>
  <r>
    <x v="26"/>
    <x v="105"/>
    <n v="91.533546325878589"/>
    <x v="1"/>
    <x v="0"/>
  </r>
  <r>
    <x v="26"/>
    <x v="106"/>
    <n v="8.4664536741214054"/>
    <x v="1"/>
    <x v="0"/>
  </r>
  <r>
    <x v="27"/>
    <x v="105"/>
    <n v="90.974440894568687"/>
    <x v="1"/>
    <x v="0"/>
  </r>
  <r>
    <x v="27"/>
    <x v="106"/>
    <n v="9.0255591054313093"/>
    <x v="1"/>
    <x v="0"/>
  </r>
  <r>
    <x v="28"/>
    <x v="105"/>
    <n v="91.29392971246007"/>
    <x v="1"/>
    <x v="0"/>
  </r>
  <r>
    <x v="28"/>
    <x v="106"/>
    <n v="8.7060702875399354"/>
    <x v="1"/>
    <x v="0"/>
  </r>
  <r>
    <x v="29"/>
    <x v="105"/>
    <n v="97.963258785942486"/>
    <x v="1"/>
    <x v="0"/>
  </r>
  <r>
    <x v="29"/>
    <x v="106"/>
    <n v="2.0367412140575079"/>
    <x v="1"/>
    <x v="0"/>
  </r>
  <r>
    <x v="30"/>
    <x v="105"/>
    <n v="60.982428115015978"/>
    <x v="1"/>
    <x v="0"/>
  </r>
  <r>
    <x v="30"/>
    <x v="106"/>
    <n v="39.017571884984022"/>
    <x v="1"/>
    <x v="0"/>
  </r>
  <r>
    <x v="31"/>
    <x v="105"/>
    <n v="98.322683706070293"/>
    <x v="1"/>
    <x v="0"/>
  </r>
  <r>
    <x v="31"/>
    <x v="106"/>
    <n v="1.6773162939297124"/>
    <x v="1"/>
    <x v="0"/>
  </r>
  <r>
    <x v="32"/>
    <x v="105"/>
    <n v="90.734824281150154"/>
    <x v="1"/>
    <x v="0"/>
  </r>
  <r>
    <x v="32"/>
    <x v="106"/>
    <n v="9.2651757188498394"/>
    <x v="1"/>
    <x v="0"/>
  </r>
  <r>
    <x v="33"/>
    <x v="105"/>
    <n v="92.412140575079874"/>
    <x v="1"/>
    <x v="0"/>
  </r>
  <r>
    <x v="33"/>
    <x v="106"/>
    <n v="7.5878594249201274"/>
    <x v="1"/>
    <x v="0"/>
  </r>
  <r>
    <x v="34"/>
    <x v="105"/>
    <n v="95.12779552715655"/>
    <x v="1"/>
    <x v="0"/>
  </r>
  <r>
    <x v="34"/>
    <x v="106"/>
    <n v="4.8722044728434506"/>
    <x v="1"/>
    <x v="0"/>
  </r>
  <r>
    <x v="21"/>
    <x v="103"/>
    <n v="38.269379345866597"/>
    <x v="2"/>
    <x v="0"/>
  </r>
  <r>
    <x v="21"/>
    <x v="104"/>
    <n v="26.242595930981199"/>
    <x v="2"/>
    <x v="0"/>
  </r>
  <r>
    <x v="21"/>
    <x v="4"/>
    <n v="35.488024723152201"/>
    <x v="2"/>
    <x v="0"/>
  </r>
  <r>
    <x v="22"/>
    <x v="105"/>
    <n v="97.167138810198296"/>
    <x v="2"/>
    <x v="0"/>
  </r>
  <r>
    <x v="22"/>
    <x v="106"/>
    <n v="2.8328611898016995"/>
    <x v="2"/>
    <x v="0"/>
  </r>
  <r>
    <x v="23"/>
    <x v="105"/>
    <n v="89.466907030646411"/>
    <x v="2"/>
    <x v="0"/>
  </r>
  <r>
    <x v="23"/>
    <x v="106"/>
    <n v="10.533092969353593"/>
    <x v="2"/>
    <x v="0"/>
  </r>
  <r>
    <x v="24"/>
    <x v="105"/>
    <n v="99.407674478496006"/>
    <x v="2"/>
    <x v="0"/>
  </r>
  <r>
    <x v="24"/>
    <x v="106"/>
    <n v="0.59232552150399176"/>
    <x v="2"/>
    <x v="0"/>
  </r>
  <r>
    <x v="25"/>
    <x v="105"/>
    <n v="97.96549060005151"/>
    <x v="2"/>
    <x v="0"/>
  </r>
  <r>
    <x v="25"/>
    <x v="106"/>
    <n v="2.0345093999484933"/>
    <x v="2"/>
    <x v="0"/>
  </r>
  <r>
    <x v="26"/>
    <x v="105"/>
    <n v="96.291527169714143"/>
    <x v="2"/>
    <x v="0"/>
  </r>
  <r>
    <x v="26"/>
    <x v="106"/>
    <n v="3.7084728302858614"/>
    <x v="2"/>
    <x v="0"/>
  </r>
  <r>
    <x v="27"/>
    <x v="105"/>
    <n v="96.265773886170493"/>
    <x v="2"/>
    <x v="0"/>
  </r>
  <r>
    <x v="27"/>
    <x v="106"/>
    <n v="3.7342261138295134"/>
    <x v="2"/>
    <x v="0"/>
  </r>
  <r>
    <x v="28"/>
    <x v="105"/>
    <n v="97.75946433170229"/>
    <x v="2"/>
    <x v="0"/>
  </r>
  <r>
    <x v="28"/>
    <x v="106"/>
    <n v="2.2405356682977078"/>
    <x v="2"/>
    <x v="0"/>
  </r>
  <r>
    <x v="29"/>
    <x v="105"/>
    <n v="98.248776719031682"/>
    <x v="2"/>
    <x v="0"/>
  </r>
  <r>
    <x v="29"/>
    <x v="106"/>
    <n v="1.7512232809683235"/>
    <x v="2"/>
    <x v="0"/>
  </r>
  <r>
    <x v="30"/>
    <x v="105"/>
    <n v="79.860932268864275"/>
    <x v="2"/>
    <x v="0"/>
  </r>
  <r>
    <x v="30"/>
    <x v="106"/>
    <n v="20.139067731135722"/>
    <x v="2"/>
    <x v="0"/>
  </r>
  <r>
    <x v="31"/>
    <x v="105"/>
    <n v="98.506309554468189"/>
    <x v="2"/>
    <x v="0"/>
  </r>
  <r>
    <x v="31"/>
    <x v="106"/>
    <n v="1.4936904455318054"/>
    <x v="2"/>
    <x v="0"/>
  </r>
  <r>
    <x v="32"/>
    <x v="105"/>
    <n v="97.785217615245941"/>
    <x v="2"/>
    <x v="0"/>
  </r>
  <r>
    <x v="32"/>
    <x v="106"/>
    <n v="2.2147823847540562"/>
    <x v="2"/>
    <x v="0"/>
  </r>
  <r>
    <x v="33"/>
    <x v="105"/>
    <n v="97.707957764614989"/>
    <x v="2"/>
    <x v="0"/>
  </r>
  <r>
    <x v="33"/>
    <x v="106"/>
    <n v="2.2920422353850114"/>
    <x v="2"/>
    <x v="0"/>
  </r>
  <r>
    <x v="34"/>
    <x v="105"/>
    <n v="98.557816121555504"/>
    <x v="2"/>
    <x v="0"/>
  </r>
  <r>
    <x v="34"/>
    <x v="106"/>
    <n v="1.4421838784445016"/>
    <x v="2"/>
    <x v="0"/>
  </r>
  <r>
    <x v="21"/>
    <x v="103"/>
    <n v="75.01734906315059"/>
    <x v="3"/>
    <x v="0"/>
  </r>
  <r>
    <x v="21"/>
    <x v="104"/>
    <n v="6.3150589868147122"/>
    <x v="3"/>
    <x v="0"/>
  </r>
  <r>
    <x v="21"/>
    <x v="4"/>
    <n v="18.667591950034698"/>
    <x v="3"/>
    <x v="0"/>
  </r>
  <r>
    <x v="22"/>
    <x v="105"/>
    <n v="98.056904927133928"/>
    <x v="3"/>
    <x v="0"/>
  </r>
  <r>
    <x v="22"/>
    <x v="106"/>
    <n v="1.9430950728660652"/>
    <x v="3"/>
    <x v="0"/>
  </r>
  <r>
    <x v="23"/>
    <x v="105"/>
    <n v="81.401804302567655"/>
    <x v="3"/>
    <x v="0"/>
  </r>
  <r>
    <x v="23"/>
    <x v="106"/>
    <n v="18.598195697432338"/>
    <x v="3"/>
    <x v="0"/>
  </r>
  <r>
    <x v="24"/>
    <x v="105"/>
    <n v="98.959056210964604"/>
    <x v="3"/>
    <x v="0"/>
  </r>
  <r>
    <x v="24"/>
    <x v="106"/>
    <n v="1.0409437890353921"/>
    <x v="3"/>
    <x v="0"/>
  </r>
  <r>
    <x v="25"/>
    <x v="105"/>
    <n v="95.905621096460791"/>
    <x v="3"/>
    <x v="0"/>
  </r>
  <r>
    <x v="25"/>
    <x v="106"/>
    <n v="4.0943789035392086"/>
    <x v="3"/>
    <x v="0"/>
  </r>
  <r>
    <x v="26"/>
    <x v="105"/>
    <n v="64.885496183206101"/>
    <x v="3"/>
    <x v="0"/>
  </r>
  <r>
    <x v="26"/>
    <x v="106"/>
    <n v="35.114503816793892"/>
    <x v="3"/>
    <x v="0"/>
  </r>
  <r>
    <x v="27"/>
    <x v="105"/>
    <n v="95.281054823039554"/>
    <x v="3"/>
    <x v="0"/>
  </r>
  <r>
    <x v="27"/>
    <x v="106"/>
    <n v="4.7189451769604442"/>
    <x v="3"/>
    <x v="0"/>
  </r>
  <r>
    <x v="28"/>
    <x v="105"/>
    <n v="92.990978487161698"/>
    <x v="3"/>
    <x v="0"/>
  </r>
  <r>
    <x v="28"/>
    <x v="106"/>
    <n v="7.0090215128383067"/>
    <x v="3"/>
    <x v="0"/>
  </r>
  <r>
    <x v="29"/>
    <x v="105"/>
    <n v="98.612074947952806"/>
    <x v="3"/>
    <x v="0"/>
  </r>
  <r>
    <x v="29"/>
    <x v="106"/>
    <n v="1.3879250520471895"/>
    <x v="3"/>
    <x v="0"/>
  </r>
  <r>
    <x v="30"/>
    <x v="105"/>
    <n v="55.933379597501734"/>
    <x v="3"/>
    <x v="0"/>
  </r>
  <r>
    <x v="30"/>
    <x v="106"/>
    <n v="44.066620402498266"/>
    <x v="3"/>
    <x v="0"/>
  </r>
  <r>
    <x v="31"/>
    <x v="105"/>
    <n v="98.542678695350446"/>
    <x v="3"/>
    <x v="0"/>
  </r>
  <r>
    <x v="31"/>
    <x v="106"/>
    <n v="1.457321304649549"/>
    <x v="3"/>
    <x v="0"/>
  </r>
  <r>
    <x v="32"/>
    <x v="105"/>
    <n v="91.533657182512144"/>
    <x v="3"/>
    <x v="0"/>
  </r>
  <r>
    <x v="32"/>
    <x v="106"/>
    <n v="8.4663428174878561"/>
    <x v="3"/>
    <x v="0"/>
  </r>
  <r>
    <x v="33"/>
    <x v="105"/>
    <n v="94.031922276197079"/>
    <x v="3"/>
    <x v="0"/>
  </r>
  <r>
    <x v="33"/>
    <x v="106"/>
    <n v="5.9680777238029146"/>
    <x v="3"/>
    <x v="0"/>
  </r>
  <r>
    <x v="34"/>
    <x v="105"/>
    <n v="97.501734906315065"/>
    <x v="3"/>
    <x v="0"/>
  </r>
  <r>
    <x v="34"/>
    <x v="106"/>
    <n v="2.4982650936849411"/>
    <x v="3"/>
    <x v="0"/>
  </r>
  <r>
    <x v="21"/>
    <x v="103"/>
    <n v="48.479427549194988"/>
    <x v="4"/>
    <x v="0"/>
  </r>
  <r>
    <x v="21"/>
    <x v="104"/>
    <n v="14.847942754919499"/>
    <x v="4"/>
    <x v="0"/>
  </r>
  <r>
    <x v="21"/>
    <x v="4"/>
    <n v="36.672629695885512"/>
    <x v="4"/>
    <x v="0"/>
  </r>
  <r>
    <x v="22"/>
    <x v="105"/>
    <n v="98.121645796064399"/>
    <x v="4"/>
    <x v="0"/>
  </r>
  <r>
    <x v="22"/>
    <x v="106"/>
    <n v="1.8783542039355994"/>
    <x v="4"/>
    <x v="0"/>
  </r>
  <r>
    <x v="23"/>
    <x v="105"/>
    <n v="91.949910554561711"/>
    <x v="4"/>
    <x v="0"/>
  </r>
  <r>
    <x v="23"/>
    <x v="106"/>
    <n v="8.0500894454382834"/>
    <x v="4"/>
    <x v="0"/>
  </r>
  <r>
    <x v="24"/>
    <x v="105"/>
    <n v="99.552772808586766"/>
    <x v="4"/>
    <x v="0"/>
  </r>
  <r>
    <x v="24"/>
    <x v="106"/>
    <n v="0.44722719141323791"/>
    <x v="4"/>
    <x v="0"/>
  </r>
  <r>
    <x v="25"/>
    <x v="105"/>
    <n v="98.837209302325576"/>
    <x v="4"/>
    <x v="0"/>
  </r>
  <r>
    <x v="25"/>
    <x v="106"/>
    <n v="1.1627906976744187"/>
    <x v="4"/>
    <x v="0"/>
  </r>
  <r>
    <x v="26"/>
    <x v="105"/>
    <n v="82.915921288014317"/>
    <x v="4"/>
    <x v="0"/>
  </r>
  <r>
    <x v="26"/>
    <x v="106"/>
    <n v="17.08407871198569"/>
    <x v="4"/>
    <x v="0"/>
  </r>
  <r>
    <x v="27"/>
    <x v="105"/>
    <n v="96.422182468694103"/>
    <x v="4"/>
    <x v="0"/>
  </r>
  <r>
    <x v="27"/>
    <x v="106"/>
    <n v="3.5778175313059033"/>
    <x v="4"/>
    <x v="0"/>
  </r>
  <r>
    <x v="28"/>
    <x v="105"/>
    <n v="94.812164579606446"/>
    <x v="4"/>
    <x v="0"/>
  </r>
  <r>
    <x v="28"/>
    <x v="106"/>
    <n v="5.1878354203935597"/>
    <x v="4"/>
    <x v="0"/>
  </r>
  <r>
    <x v="29"/>
    <x v="105"/>
    <n v="97.227191413237918"/>
    <x v="4"/>
    <x v="0"/>
  </r>
  <r>
    <x v="29"/>
    <x v="106"/>
    <n v="2.7728085867620753"/>
    <x v="4"/>
    <x v="0"/>
  </r>
  <r>
    <x v="30"/>
    <x v="105"/>
    <n v="79.248658318425754"/>
    <x v="4"/>
    <x v="0"/>
  </r>
  <r>
    <x v="30"/>
    <x v="106"/>
    <n v="20.751341681574239"/>
    <x v="4"/>
    <x v="0"/>
  </r>
  <r>
    <x v="31"/>
    <x v="105"/>
    <n v="99.105545617173519"/>
    <x v="4"/>
    <x v="0"/>
  </r>
  <r>
    <x v="31"/>
    <x v="106"/>
    <n v="0.89445438282647582"/>
    <x v="4"/>
    <x v="0"/>
  </r>
  <r>
    <x v="32"/>
    <x v="105"/>
    <n v="95.169946332737027"/>
    <x v="4"/>
    <x v="0"/>
  </r>
  <r>
    <x v="32"/>
    <x v="106"/>
    <n v="4.8300536672629697"/>
    <x v="4"/>
    <x v="0"/>
  </r>
  <r>
    <x v="33"/>
    <x v="105"/>
    <n v="95.527728085867622"/>
    <x v="4"/>
    <x v="0"/>
  </r>
  <r>
    <x v="33"/>
    <x v="106"/>
    <n v="4.4722719141323797"/>
    <x v="4"/>
    <x v="0"/>
  </r>
  <r>
    <x v="34"/>
    <x v="105"/>
    <n v="98.568872987477633"/>
    <x v="4"/>
    <x v="0"/>
  </r>
  <r>
    <x v="34"/>
    <x v="106"/>
    <n v="1.4311270125223614"/>
    <x v="4"/>
    <x v="0"/>
  </r>
  <r>
    <x v="21"/>
    <x v="103"/>
    <n v="55.595667870036102"/>
    <x v="5"/>
    <x v="0"/>
  </r>
  <r>
    <x v="21"/>
    <x v="104"/>
    <n v="12.996389891696751"/>
    <x v="5"/>
    <x v="0"/>
  </r>
  <r>
    <x v="21"/>
    <x v="4"/>
    <n v="31.407942238267147"/>
    <x v="5"/>
    <x v="0"/>
  </r>
  <r>
    <x v="22"/>
    <x v="105"/>
    <n v="98.194945848375454"/>
    <x v="5"/>
    <x v="0"/>
  </r>
  <r>
    <x v="22"/>
    <x v="106"/>
    <n v="1.8050541516245486"/>
    <x v="5"/>
    <x v="0"/>
  </r>
  <r>
    <x v="23"/>
    <x v="105"/>
    <n v="91.335740072202171"/>
    <x v="5"/>
    <x v="0"/>
  </r>
  <r>
    <x v="23"/>
    <x v="106"/>
    <n v="8.6642599277978345"/>
    <x v="5"/>
    <x v="0"/>
  </r>
  <r>
    <x v="24"/>
    <x v="105"/>
    <n v="99.638989169675085"/>
    <x v="5"/>
    <x v="0"/>
  </r>
  <r>
    <x v="24"/>
    <x v="106"/>
    <n v="0.36101083032490977"/>
    <x v="5"/>
    <x v="0"/>
  </r>
  <r>
    <x v="25"/>
    <x v="105"/>
    <n v="100"/>
    <x v="5"/>
    <x v="0"/>
  </r>
  <r>
    <x v="25"/>
    <x v="106"/>
    <n v="0"/>
    <x v="5"/>
    <x v="0"/>
  </r>
  <r>
    <x v="26"/>
    <x v="105"/>
    <n v="79.783393501805051"/>
    <x v="5"/>
    <x v="0"/>
  </r>
  <r>
    <x v="26"/>
    <x v="106"/>
    <n v="20.216606498194945"/>
    <x v="5"/>
    <x v="0"/>
  </r>
  <r>
    <x v="27"/>
    <x v="105"/>
    <n v="95.667870036101078"/>
    <x v="5"/>
    <x v="0"/>
  </r>
  <r>
    <x v="27"/>
    <x v="106"/>
    <n v="4.3321299638989172"/>
    <x v="5"/>
    <x v="0"/>
  </r>
  <r>
    <x v="28"/>
    <x v="105"/>
    <n v="90.974729241877256"/>
    <x v="5"/>
    <x v="0"/>
  </r>
  <r>
    <x v="28"/>
    <x v="106"/>
    <n v="9.025270758122744"/>
    <x v="5"/>
    <x v="0"/>
  </r>
  <r>
    <x v="29"/>
    <x v="105"/>
    <n v="97.472924187725638"/>
    <x v="5"/>
    <x v="0"/>
  </r>
  <r>
    <x v="29"/>
    <x v="106"/>
    <n v="2.5270758122743682"/>
    <x v="5"/>
    <x v="0"/>
  </r>
  <r>
    <x v="30"/>
    <x v="105"/>
    <n v="75.812274368231044"/>
    <x v="5"/>
    <x v="0"/>
  </r>
  <r>
    <x v="30"/>
    <x v="106"/>
    <n v="24.187725631768952"/>
    <x v="5"/>
    <x v="0"/>
  </r>
  <r>
    <x v="31"/>
    <x v="105"/>
    <n v="99.277978339350184"/>
    <x v="5"/>
    <x v="0"/>
  </r>
  <r>
    <x v="31"/>
    <x v="106"/>
    <n v="0.72202166064981954"/>
    <x v="5"/>
    <x v="0"/>
  </r>
  <r>
    <x v="32"/>
    <x v="105"/>
    <n v="92.057761732851986"/>
    <x v="5"/>
    <x v="0"/>
  </r>
  <r>
    <x v="32"/>
    <x v="106"/>
    <n v="7.9422382671480145"/>
    <x v="5"/>
    <x v="0"/>
  </r>
  <r>
    <x v="33"/>
    <x v="105"/>
    <n v="93.862815884476532"/>
    <x v="5"/>
    <x v="0"/>
  </r>
  <r>
    <x v="33"/>
    <x v="106"/>
    <n v="6.1371841155234659"/>
    <x v="5"/>
    <x v="0"/>
  </r>
  <r>
    <x v="34"/>
    <x v="105"/>
    <n v="98.194945848375454"/>
    <x v="5"/>
    <x v="0"/>
  </r>
  <r>
    <x v="34"/>
    <x v="106"/>
    <n v="1.8050541516245486"/>
    <x v="5"/>
    <x v="0"/>
  </r>
  <r>
    <x v="21"/>
    <x v="103"/>
    <n v="48.458149779735685"/>
    <x v="6"/>
    <x v="0"/>
  </r>
  <r>
    <x v="21"/>
    <x v="104"/>
    <n v="13.215859030837004"/>
    <x v="6"/>
    <x v="0"/>
  </r>
  <r>
    <x v="21"/>
    <x v="4"/>
    <n v="38.325991189427313"/>
    <x v="6"/>
    <x v="0"/>
  </r>
  <r>
    <x v="22"/>
    <x v="105"/>
    <n v="98.23788546255507"/>
    <x v="6"/>
    <x v="0"/>
  </r>
  <r>
    <x v="22"/>
    <x v="106"/>
    <n v="1.7621145374449338"/>
    <x v="6"/>
    <x v="0"/>
  </r>
  <r>
    <x v="23"/>
    <x v="105"/>
    <n v="95.594713656387668"/>
    <x v="6"/>
    <x v="0"/>
  </r>
  <r>
    <x v="23"/>
    <x v="106"/>
    <n v="4.4052863436123344"/>
    <x v="6"/>
    <x v="0"/>
  </r>
  <r>
    <x v="24"/>
    <x v="105"/>
    <n v="100"/>
    <x v="6"/>
    <x v="0"/>
  </r>
  <r>
    <x v="24"/>
    <x v="106"/>
    <n v="0"/>
    <x v="6"/>
    <x v="0"/>
  </r>
  <r>
    <x v="25"/>
    <x v="105"/>
    <n v="98.23788546255507"/>
    <x v="6"/>
    <x v="0"/>
  </r>
  <r>
    <x v="25"/>
    <x v="106"/>
    <n v="1.7621145374449338"/>
    <x v="6"/>
    <x v="0"/>
  </r>
  <r>
    <x v="26"/>
    <x v="105"/>
    <n v="74.889867841409696"/>
    <x v="6"/>
    <x v="0"/>
  </r>
  <r>
    <x v="26"/>
    <x v="106"/>
    <n v="25.110132158590307"/>
    <x v="6"/>
    <x v="0"/>
  </r>
  <r>
    <x v="27"/>
    <x v="105"/>
    <n v="96.916299559471369"/>
    <x v="6"/>
    <x v="0"/>
  </r>
  <r>
    <x v="27"/>
    <x v="106"/>
    <n v="3.0837004405286343"/>
    <x v="6"/>
    <x v="0"/>
  </r>
  <r>
    <x v="28"/>
    <x v="105"/>
    <n v="97.356828193832598"/>
    <x v="6"/>
    <x v="0"/>
  </r>
  <r>
    <x v="28"/>
    <x v="106"/>
    <n v="2.643171806167401"/>
    <x v="6"/>
    <x v="0"/>
  </r>
  <r>
    <x v="29"/>
    <x v="105"/>
    <n v="97.797356828193827"/>
    <x v="6"/>
    <x v="0"/>
  </r>
  <r>
    <x v="29"/>
    <x v="106"/>
    <n v="2.2026431718061672"/>
    <x v="6"/>
    <x v="0"/>
  </r>
  <r>
    <x v="30"/>
    <x v="105"/>
    <n v="83.259911894273131"/>
    <x v="6"/>
    <x v="0"/>
  </r>
  <r>
    <x v="30"/>
    <x v="106"/>
    <n v="16.740088105726873"/>
    <x v="6"/>
    <x v="0"/>
  </r>
  <r>
    <x v="31"/>
    <x v="105"/>
    <n v="99.559471365638771"/>
    <x v="6"/>
    <x v="0"/>
  </r>
  <r>
    <x v="31"/>
    <x v="106"/>
    <n v="0.44052863436123346"/>
    <x v="6"/>
    <x v="0"/>
  </r>
  <r>
    <x v="32"/>
    <x v="105"/>
    <n v="93.832599118942724"/>
    <x v="6"/>
    <x v="0"/>
  </r>
  <r>
    <x v="32"/>
    <x v="106"/>
    <n v="6.1674008810572687"/>
    <x v="6"/>
    <x v="0"/>
  </r>
  <r>
    <x v="33"/>
    <x v="105"/>
    <n v="97.356828193832598"/>
    <x v="6"/>
    <x v="0"/>
  </r>
  <r>
    <x v="33"/>
    <x v="106"/>
    <n v="2.643171806167401"/>
    <x v="6"/>
    <x v="0"/>
  </r>
  <r>
    <x v="34"/>
    <x v="105"/>
    <n v="99.118942731277528"/>
    <x v="6"/>
    <x v="0"/>
  </r>
  <r>
    <x v="34"/>
    <x v="106"/>
    <n v="0.88105726872246692"/>
    <x v="6"/>
    <x v="0"/>
  </r>
  <r>
    <x v="21"/>
    <x v="103"/>
    <n v="42.249240121580549"/>
    <x v="7"/>
    <x v="0"/>
  </r>
  <r>
    <x v="21"/>
    <x v="104"/>
    <n v="15.19756838905775"/>
    <x v="7"/>
    <x v="0"/>
  </r>
  <r>
    <x v="21"/>
    <x v="4"/>
    <n v="42.553191489361701"/>
    <x v="7"/>
    <x v="0"/>
  </r>
  <r>
    <x v="22"/>
    <x v="105"/>
    <n v="97.264437689969611"/>
    <x v="7"/>
    <x v="0"/>
  </r>
  <r>
    <x v="22"/>
    <x v="106"/>
    <n v="2.735562310030395"/>
    <x v="7"/>
    <x v="0"/>
  </r>
  <r>
    <x v="23"/>
    <x v="105"/>
    <n v="94.224924012158056"/>
    <x v="7"/>
    <x v="0"/>
  </r>
  <r>
    <x v="23"/>
    <x v="106"/>
    <n v="5.7750759878419453"/>
    <x v="7"/>
    <x v="0"/>
  </r>
  <r>
    <x v="24"/>
    <x v="105"/>
    <n v="99.392097264437695"/>
    <x v="7"/>
    <x v="0"/>
  </r>
  <r>
    <x v="24"/>
    <x v="106"/>
    <n v="0.60790273556231"/>
    <x v="7"/>
    <x v="0"/>
  </r>
  <r>
    <x v="25"/>
    <x v="105"/>
    <n v="99.088145896656542"/>
    <x v="7"/>
    <x v="0"/>
  </r>
  <r>
    <x v="25"/>
    <x v="106"/>
    <n v="0.91185410334346506"/>
    <x v="7"/>
    <x v="0"/>
  </r>
  <r>
    <x v="26"/>
    <x v="105"/>
    <n v="88.145896656534958"/>
    <x v="7"/>
    <x v="0"/>
  </r>
  <r>
    <x v="26"/>
    <x v="106"/>
    <n v="11.854103343465045"/>
    <x v="7"/>
    <x v="0"/>
  </r>
  <r>
    <x v="27"/>
    <x v="105"/>
    <n v="95.744680851063833"/>
    <x v="7"/>
    <x v="0"/>
  </r>
  <r>
    <x v="27"/>
    <x v="106"/>
    <n v="4.2553191489361701"/>
    <x v="7"/>
    <x v="0"/>
  </r>
  <r>
    <x v="28"/>
    <x v="105"/>
    <n v="96.352583586626139"/>
    <x v="7"/>
    <x v="0"/>
  </r>
  <r>
    <x v="28"/>
    <x v="106"/>
    <n v="3.6474164133738602"/>
    <x v="7"/>
    <x v="0"/>
  </r>
  <r>
    <x v="29"/>
    <x v="105"/>
    <n v="99.392097264437695"/>
    <x v="7"/>
    <x v="0"/>
  </r>
  <r>
    <x v="29"/>
    <x v="106"/>
    <n v="0.60790273556231"/>
    <x v="7"/>
    <x v="0"/>
  </r>
  <r>
    <x v="30"/>
    <x v="105"/>
    <n v="81.762917933130694"/>
    <x v="7"/>
    <x v="0"/>
  </r>
  <r>
    <x v="30"/>
    <x v="106"/>
    <n v="18.237082066869302"/>
    <x v="7"/>
    <x v="0"/>
  </r>
  <r>
    <x v="31"/>
    <x v="105"/>
    <n v="98.176291793313069"/>
    <x v="7"/>
    <x v="0"/>
  </r>
  <r>
    <x v="31"/>
    <x v="106"/>
    <n v="1.8237082066869301"/>
    <x v="7"/>
    <x v="0"/>
  </r>
  <r>
    <x v="32"/>
    <x v="105"/>
    <n v="97.568389057750764"/>
    <x v="7"/>
    <x v="0"/>
  </r>
  <r>
    <x v="32"/>
    <x v="106"/>
    <n v="2.43161094224924"/>
    <x v="7"/>
    <x v="0"/>
  </r>
  <r>
    <x v="33"/>
    <x v="105"/>
    <n v="95.136778115501514"/>
    <x v="7"/>
    <x v="0"/>
  </r>
  <r>
    <x v="33"/>
    <x v="106"/>
    <n v="4.86322188449848"/>
    <x v="7"/>
    <x v="0"/>
  </r>
  <r>
    <x v="34"/>
    <x v="105"/>
    <n v="97.872340425531917"/>
    <x v="7"/>
    <x v="0"/>
  </r>
  <r>
    <x v="34"/>
    <x v="106"/>
    <n v="2.1276595744680851"/>
    <x v="7"/>
    <x v="0"/>
  </r>
  <r>
    <x v="21"/>
    <x v="103"/>
    <n v="48.771929824561404"/>
    <x v="8"/>
    <x v="0"/>
  </r>
  <r>
    <x v="21"/>
    <x v="104"/>
    <n v="17.543859649122808"/>
    <x v="8"/>
    <x v="0"/>
  </r>
  <r>
    <x v="21"/>
    <x v="4"/>
    <n v="33.684210526315788"/>
    <x v="8"/>
    <x v="0"/>
  </r>
  <r>
    <x v="22"/>
    <x v="105"/>
    <n v="98.94736842105263"/>
    <x v="8"/>
    <x v="0"/>
  </r>
  <r>
    <x v="22"/>
    <x v="106"/>
    <n v="1.0526315789473684"/>
    <x v="8"/>
    <x v="0"/>
  </r>
  <r>
    <x v="23"/>
    <x v="105"/>
    <n v="87.017543859649123"/>
    <x v="8"/>
    <x v="0"/>
  </r>
  <r>
    <x v="23"/>
    <x v="106"/>
    <n v="12.982456140350877"/>
    <x v="8"/>
    <x v="0"/>
  </r>
  <r>
    <x v="24"/>
    <x v="105"/>
    <n v="99.298245614035082"/>
    <x v="8"/>
    <x v="0"/>
  </r>
  <r>
    <x v="24"/>
    <x v="106"/>
    <n v="0.70175438596491224"/>
    <x v="8"/>
    <x v="0"/>
  </r>
  <r>
    <x v="25"/>
    <x v="105"/>
    <n v="97.89473684210526"/>
    <x v="8"/>
    <x v="0"/>
  </r>
  <r>
    <x v="25"/>
    <x v="106"/>
    <n v="2.1052631578947367"/>
    <x v="8"/>
    <x v="0"/>
  </r>
  <r>
    <x v="26"/>
    <x v="105"/>
    <n v="86.315789473684205"/>
    <x v="8"/>
    <x v="0"/>
  </r>
  <r>
    <x v="26"/>
    <x v="106"/>
    <n v="13.684210526315789"/>
    <x v="8"/>
    <x v="0"/>
  </r>
  <r>
    <x v="27"/>
    <x v="105"/>
    <n v="97.543859649122808"/>
    <x v="8"/>
    <x v="0"/>
  </r>
  <r>
    <x v="27"/>
    <x v="106"/>
    <n v="2.4561403508771931"/>
    <x v="8"/>
    <x v="0"/>
  </r>
  <r>
    <x v="28"/>
    <x v="105"/>
    <n v="94.736842105263165"/>
    <x v="8"/>
    <x v="0"/>
  </r>
  <r>
    <x v="28"/>
    <x v="106"/>
    <n v="5.2631578947368425"/>
    <x v="8"/>
    <x v="0"/>
  </r>
  <r>
    <x v="29"/>
    <x v="105"/>
    <n v="94.035087719298247"/>
    <x v="8"/>
    <x v="0"/>
  </r>
  <r>
    <x v="29"/>
    <x v="106"/>
    <n v="5.9649122807017543"/>
    <x v="8"/>
    <x v="0"/>
  </r>
  <r>
    <x v="30"/>
    <x v="105"/>
    <n v="76.491228070175438"/>
    <x v="8"/>
    <x v="0"/>
  </r>
  <r>
    <x v="30"/>
    <x v="106"/>
    <n v="23.508771929824562"/>
    <x v="8"/>
    <x v="0"/>
  </r>
  <r>
    <x v="31"/>
    <x v="105"/>
    <n v="99.649122807017548"/>
    <x v="8"/>
    <x v="0"/>
  </r>
  <r>
    <x v="31"/>
    <x v="106"/>
    <n v="0.35087719298245612"/>
    <x v="8"/>
    <x v="0"/>
  </r>
  <r>
    <x v="32"/>
    <x v="105"/>
    <n v="96.491228070175438"/>
    <x v="8"/>
    <x v="0"/>
  </r>
  <r>
    <x v="32"/>
    <x v="106"/>
    <n v="3.5087719298245612"/>
    <x v="8"/>
    <x v="0"/>
  </r>
  <r>
    <x v="33"/>
    <x v="105"/>
    <n v="96.140350877192986"/>
    <x v="8"/>
    <x v="0"/>
  </r>
  <r>
    <x v="33"/>
    <x v="106"/>
    <n v="3.8596491228070176"/>
    <x v="8"/>
    <x v="0"/>
  </r>
  <r>
    <x v="34"/>
    <x v="105"/>
    <n v="99.298245614035082"/>
    <x v="8"/>
    <x v="0"/>
  </r>
  <r>
    <x v="34"/>
    <x v="106"/>
    <n v="0.70175438596491224"/>
    <x v="8"/>
    <x v="0"/>
  </r>
  <r>
    <x v="21"/>
    <x v="103"/>
    <n v="50.692520775623265"/>
    <x v="9"/>
    <x v="0"/>
  </r>
  <r>
    <x v="21"/>
    <x v="104"/>
    <n v="17.174515235457065"/>
    <x v="9"/>
    <x v="0"/>
  </r>
  <r>
    <x v="21"/>
    <x v="4"/>
    <n v="32.13296398891967"/>
    <x v="9"/>
    <x v="0"/>
  </r>
  <r>
    <x v="22"/>
    <x v="105"/>
    <n v="98.337950138504155"/>
    <x v="9"/>
    <x v="0"/>
  </r>
  <r>
    <x v="22"/>
    <x v="106"/>
    <n v="1.6620498614958448"/>
    <x v="9"/>
    <x v="0"/>
  </r>
  <r>
    <x v="23"/>
    <x v="105"/>
    <n v="78.94736842105263"/>
    <x v="9"/>
    <x v="0"/>
  </r>
  <r>
    <x v="23"/>
    <x v="106"/>
    <n v="21.05263157894737"/>
    <x v="9"/>
    <x v="0"/>
  </r>
  <r>
    <x v="24"/>
    <x v="105"/>
    <n v="98.89196675900277"/>
    <x v="9"/>
    <x v="0"/>
  </r>
  <r>
    <x v="24"/>
    <x v="106"/>
    <n v="1.10803324099723"/>
    <x v="9"/>
    <x v="0"/>
  </r>
  <r>
    <x v="25"/>
    <x v="105"/>
    <n v="98.337950138504155"/>
    <x v="9"/>
    <x v="0"/>
  </r>
  <r>
    <x v="25"/>
    <x v="106"/>
    <n v="1.6620498614958448"/>
    <x v="9"/>
    <x v="0"/>
  </r>
  <r>
    <x v="26"/>
    <x v="105"/>
    <n v="85.31855955678671"/>
    <x v="9"/>
    <x v="0"/>
  </r>
  <r>
    <x v="26"/>
    <x v="106"/>
    <n v="14.681440443213296"/>
    <x v="9"/>
    <x v="0"/>
  </r>
  <r>
    <x v="27"/>
    <x v="105"/>
    <n v="97.229916897506925"/>
    <x v="9"/>
    <x v="0"/>
  </r>
  <r>
    <x v="27"/>
    <x v="106"/>
    <n v="2.770083102493075"/>
    <x v="9"/>
    <x v="0"/>
  </r>
  <r>
    <x v="28"/>
    <x v="105"/>
    <n v="96.39889196675901"/>
    <x v="9"/>
    <x v="0"/>
  </r>
  <r>
    <x v="28"/>
    <x v="106"/>
    <n v="3.601108033240997"/>
    <x v="9"/>
    <x v="0"/>
  </r>
  <r>
    <x v="29"/>
    <x v="105"/>
    <n v="99.445983379501385"/>
    <x v="9"/>
    <x v="0"/>
  </r>
  <r>
    <x v="29"/>
    <x v="106"/>
    <n v="0.554016620498615"/>
    <x v="9"/>
    <x v="0"/>
  </r>
  <r>
    <x v="30"/>
    <x v="105"/>
    <n v="83.10249307479225"/>
    <x v="9"/>
    <x v="0"/>
  </r>
  <r>
    <x v="30"/>
    <x v="106"/>
    <n v="16.897506925207757"/>
    <x v="9"/>
    <x v="0"/>
  </r>
  <r>
    <x v="31"/>
    <x v="105"/>
    <n v="98.060941828254855"/>
    <x v="9"/>
    <x v="0"/>
  </r>
  <r>
    <x v="31"/>
    <x v="106"/>
    <n v="1.9390581717451523"/>
    <x v="9"/>
    <x v="0"/>
  </r>
  <r>
    <x v="32"/>
    <x v="105"/>
    <n v="95.29085872576178"/>
    <x v="9"/>
    <x v="0"/>
  </r>
  <r>
    <x v="32"/>
    <x v="106"/>
    <n v="4.7091412742382275"/>
    <x v="9"/>
    <x v="0"/>
  </r>
  <r>
    <x v="33"/>
    <x v="105"/>
    <n v="97.78393351800554"/>
    <x v="9"/>
    <x v="0"/>
  </r>
  <r>
    <x v="33"/>
    <x v="106"/>
    <n v="2.21606648199446"/>
    <x v="9"/>
    <x v="0"/>
  </r>
  <r>
    <x v="34"/>
    <x v="105"/>
    <n v="98.060941828254855"/>
    <x v="9"/>
    <x v="0"/>
  </r>
  <r>
    <x v="34"/>
    <x v="106"/>
    <n v="1.9390581717451523"/>
    <x v="9"/>
    <x v="0"/>
  </r>
  <r>
    <x v="21"/>
    <x v="103"/>
    <n v="62.753036437246962"/>
    <x v="10"/>
    <x v="0"/>
  </r>
  <r>
    <x v="21"/>
    <x v="104"/>
    <n v="16.194331983805668"/>
    <x v="10"/>
    <x v="0"/>
  </r>
  <r>
    <x v="21"/>
    <x v="4"/>
    <n v="21.05263157894737"/>
    <x v="10"/>
    <x v="0"/>
  </r>
  <r>
    <x v="22"/>
    <x v="105"/>
    <n v="97.570850202429156"/>
    <x v="10"/>
    <x v="0"/>
  </r>
  <r>
    <x v="22"/>
    <x v="106"/>
    <n v="2.42914979757085"/>
    <x v="10"/>
    <x v="0"/>
  </r>
  <r>
    <x v="23"/>
    <x v="105"/>
    <n v="82.591093117408903"/>
    <x v="10"/>
    <x v="0"/>
  </r>
  <r>
    <x v="23"/>
    <x v="106"/>
    <n v="17.408906882591094"/>
    <x v="10"/>
    <x v="0"/>
  </r>
  <r>
    <x v="24"/>
    <x v="105"/>
    <n v="99.190283400809719"/>
    <x v="10"/>
    <x v="0"/>
  </r>
  <r>
    <x v="24"/>
    <x v="106"/>
    <n v="0.80971659919028338"/>
    <x v="10"/>
    <x v="0"/>
  </r>
  <r>
    <x v="25"/>
    <x v="105"/>
    <n v="97.165991902834008"/>
    <x v="10"/>
    <x v="0"/>
  </r>
  <r>
    <x v="25"/>
    <x v="106"/>
    <n v="2.834008097165992"/>
    <x v="10"/>
    <x v="0"/>
  </r>
  <r>
    <x v="26"/>
    <x v="105"/>
    <n v="80.161943319838059"/>
    <x v="10"/>
    <x v="0"/>
  </r>
  <r>
    <x v="26"/>
    <x v="106"/>
    <n v="19.838056680161944"/>
    <x v="10"/>
    <x v="0"/>
  </r>
  <r>
    <x v="27"/>
    <x v="105"/>
    <n v="94.331983805668017"/>
    <x v="10"/>
    <x v="0"/>
  </r>
  <r>
    <x v="27"/>
    <x v="106"/>
    <n v="5.668016194331984"/>
    <x v="10"/>
    <x v="0"/>
  </r>
  <r>
    <x v="28"/>
    <x v="105"/>
    <n v="94.331983805668017"/>
    <x v="10"/>
    <x v="0"/>
  </r>
  <r>
    <x v="28"/>
    <x v="106"/>
    <n v="5.668016194331984"/>
    <x v="10"/>
    <x v="0"/>
  </r>
  <r>
    <x v="29"/>
    <x v="105"/>
    <n v="97.165991902834008"/>
    <x v="10"/>
    <x v="0"/>
  </r>
  <r>
    <x v="29"/>
    <x v="106"/>
    <n v="2.834008097165992"/>
    <x v="10"/>
    <x v="0"/>
  </r>
  <r>
    <x v="30"/>
    <x v="105"/>
    <n v="74.493927125506076"/>
    <x v="10"/>
    <x v="0"/>
  </r>
  <r>
    <x v="30"/>
    <x v="106"/>
    <n v="25.506072874493928"/>
    <x v="10"/>
    <x v="0"/>
  </r>
  <r>
    <x v="31"/>
    <x v="105"/>
    <n v="98.785425101214571"/>
    <x v="10"/>
    <x v="0"/>
  </r>
  <r>
    <x v="31"/>
    <x v="106"/>
    <n v="1.214574898785425"/>
    <x v="10"/>
    <x v="0"/>
  </r>
  <r>
    <x v="32"/>
    <x v="105"/>
    <n v="93.117408906882588"/>
    <x v="10"/>
    <x v="0"/>
  </r>
  <r>
    <x v="32"/>
    <x v="106"/>
    <n v="6.8825910931174086"/>
    <x v="10"/>
    <x v="0"/>
  </r>
  <r>
    <x v="33"/>
    <x v="105"/>
    <n v="93.522267206477736"/>
    <x v="10"/>
    <x v="0"/>
  </r>
  <r>
    <x v="33"/>
    <x v="106"/>
    <n v="6.4777327935222671"/>
    <x v="10"/>
    <x v="0"/>
  </r>
  <r>
    <x v="34"/>
    <x v="105"/>
    <n v="95.951417004048579"/>
    <x v="10"/>
    <x v="0"/>
  </r>
  <r>
    <x v="34"/>
    <x v="106"/>
    <n v="4.048582995951417"/>
    <x v="10"/>
    <x v="0"/>
  </r>
  <r>
    <x v="21"/>
    <x v="103"/>
    <n v="53.225806451612904"/>
    <x v="11"/>
    <x v="0"/>
  </r>
  <r>
    <x v="21"/>
    <x v="104"/>
    <n v="16.532258064516128"/>
    <x v="11"/>
    <x v="0"/>
  </r>
  <r>
    <x v="21"/>
    <x v="4"/>
    <n v="30.241935483870968"/>
    <x v="11"/>
    <x v="0"/>
  </r>
  <r>
    <x v="22"/>
    <x v="105"/>
    <n v="99.193548387096769"/>
    <x v="11"/>
    <x v="0"/>
  </r>
  <r>
    <x v="22"/>
    <x v="106"/>
    <n v="0.80645161290322576"/>
    <x v="11"/>
    <x v="0"/>
  </r>
  <r>
    <x v="23"/>
    <x v="105"/>
    <n v="84.274193548387103"/>
    <x v="11"/>
    <x v="0"/>
  </r>
  <r>
    <x v="23"/>
    <x v="106"/>
    <n v="15.725806451612904"/>
    <x v="11"/>
    <x v="0"/>
  </r>
  <r>
    <x v="24"/>
    <x v="105"/>
    <n v="98.790322580645167"/>
    <x v="11"/>
    <x v="0"/>
  </r>
  <r>
    <x v="24"/>
    <x v="106"/>
    <n v="1.2096774193548387"/>
    <x v="11"/>
    <x v="0"/>
  </r>
  <r>
    <x v="25"/>
    <x v="105"/>
    <n v="98.387096774193552"/>
    <x v="11"/>
    <x v="0"/>
  </r>
  <r>
    <x v="25"/>
    <x v="106"/>
    <n v="1.6129032258064515"/>
    <x v="11"/>
    <x v="0"/>
  </r>
  <r>
    <x v="26"/>
    <x v="105"/>
    <n v="79.032258064516128"/>
    <x v="11"/>
    <x v="0"/>
  </r>
  <r>
    <x v="26"/>
    <x v="106"/>
    <n v="20.967741935483872"/>
    <x v="11"/>
    <x v="0"/>
  </r>
  <r>
    <x v="27"/>
    <x v="105"/>
    <n v="95.564516129032256"/>
    <x v="11"/>
    <x v="0"/>
  </r>
  <r>
    <x v="27"/>
    <x v="106"/>
    <n v="4.435483870967742"/>
    <x v="11"/>
    <x v="0"/>
  </r>
  <r>
    <x v="28"/>
    <x v="105"/>
    <n v="98.387096774193552"/>
    <x v="11"/>
    <x v="0"/>
  </r>
  <r>
    <x v="28"/>
    <x v="106"/>
    <n v="1.6129032258064515"/>
    <x v="11"/>
    <x v="0"/>
  </r>
  <r>
    <x v="29"/>
    <x v="105"/>
    <n v="98.387096774193552"/>
    <x v="11"/>
    <x v="0"/>
  </r>
  <r>
    <x v="29"/>
    <x v="106"/>
    <n v="1.6129032258064515"/>
    <x v="11"/>
    <x v="0"/>
  </r>
  <r>
    <x v="30"/>
    <x v="105"/>
    <n v="80.645161290322577"/>
    <x v="11"/>
    <x v="0"/>
  </r>
  <r>
    <x v="30"/>
    <x v="106"/>
    <n v="19.35483870967742"/>
    <x v="11"/>
    <x v="0"/>
  </r>
  <r>
    <x v="31"/>
    <x v="105"/>
    <n v="97.983870967741936"/>
    <x v="11"/>
    <x v="0"/>
  </r>
  <r>
    <x v="31"/>
    <x v="106"/>
    <n v="2.0161290322580645"/>
    <x v="11"/>
    <x v="0"/>
  </r>
  <r>
    <x v="32"/>
    <x v="105"/>
    <n v="95.564516129032256"/>
    <x v="11"/>
    <x v="0"/>
  </r>
  <r>
    <x v="32"/>
    <x v="106"/>
    <n v="4.435483870967742"/>
    <x v="11"/>
    <x v="0"/>
  </r>
  <r>
    <x v="33"/>
    <x v="105"/>
    <n v="97.177419354838705"/>
    <x v="11"/>
    <x v="0"/>
  </r>
  <r>
    <x v="33"/>
    <x v="106"/>
    <n v="2.8225806451612905"/>
    <x v="11"/>
    <x v="0"/>
  </r>
  <r>
    <x v="34"/>
    <x v="105"/>
    <n v="95.967741935483872"/>
    <x v="11"/>
    <x v="0"/>
  </r>
  <r>
    <x v="34"/>
    <x v="106"/>
    <n v="4.032258064516129"/>
    <x v="11"/>
    <x v="0"/>
  </r>
  <r>
    <x v="21"/>
    <x v="103"/>
    <n v="69.058295964125563"/>
    <x v="12"/>
    <x v="0"/>
  </r>
  <r>
    <x v="21"/>
    <x v="104"/>
    <n v="8.071748878923767"/>
    <x v="12"/>
    <x v="0"/>
  </r>
  <r>
    <x v="21"/>
    <x v="4"/>
    <n v="22.869955156950674"/>
    <x v="12"/>
    <x v="0"/>
  </r>
  <r>
    <x v="22"/>
    <x v="105"/>
    <n v="96.860986547085204"/>
    <x v="12"/>
    <x v="0"/>
  </r>
  <r>
    <x v="22"/>
    <x v="106"/>
    <n v="3.1390134529147984"/>
    <x v="12"/>
    <x v="0"/>
  </r>
  <r>
    <x v="23"/>
    <x v="105"/>
    <n v="83.856502242152473"/>
    <x v="12"/>
    <x v="0"/>
  </r>
  <r>
    <x v="23"/>
    <x v="106"/>
    <n v="16.143497757847534"/>
    <x v="12"/>
    <x v="0"/>
  </r>
  <r>
    <x v="24"/>
    <x v="105"/>
    <n v="98.654708520179369"/>
    <x v="12"/>
    <x v="0"/>
  </r>
  <r>
    <x v="24"/>
    <x v="106"/>
    <n v="1.3452914798206279"/>
    <x v="12"/>
    <x v="0"/>
  </r>
  <r>
    <x v="25"/>
    <x v="105"/>
    <n v="98.654708520179369"/>
    <x v="12"/>
    <x v="0"/>
  </r>
  <r>
    <x v="25"/>
    <x v="106"/>
    <n v="1.3452914798206279"/>
    <x v="12"/>
    <x v="0"/>
  </r>
  <r>
    <x v="26"/>
    <x v="105"/>
    <n v="63.677130044843047"/>
    <x v="12"/>
    <x v="0"/>
  </r>
  <r>
    <x v="26"/>
    <x v="106"/>
    <n v="36.322869955156953"/>
    <x v="12"/>
    <x v="0"/>
  </r>
  <r>
    <x v="27"/>
    <x v="105"/>
    <n v="92.376681614349778"/>
    <x v="12"/>
    <x v="0"/>
  </r>
  <r>
    <x v="27"/>
    <x v="106"/>
    <n v="7.623318385650224"/>
    <x v="12"/>
    <x v="0"/>
  </r>
  <r>
    <x v="28"/>
    <x v="105"/>
    <n v="92.825112107623312"/>
    <x v="12"/>
    <x v="0"/>
  </r>
  <r>
    <x v="28"/>
    <x v="106"/>
    <n v="7.1748878923766819"/>
    <x v="12"/>
    <x v="0"/>
  </r>
  <r>
    <x v="29"/>
    <x v="105"/>
    <n v="97.757847533632287"/>
    <x v="12"/>
    <x v="0"/>
  </r>
  <r>
    <x v="29"/>
    <x v="106"/>
    <n v="2.2421524663677128"/>
    <x v="12"/>
    <x v="0"/>
  </r>
  <r>
    <x v="30"/>
    <x v="105"/>
    <n v="76.233183856502237"/>
    <x v="12"/>
    <x v="0"/>
  </r>
  <r>
    <x v="30"/>
    <x v="106"/>
    <n v="23.766816143497756"/>
    <x v="12"/>
    <x v="0"/>
  </r>
  <r>
    <x v="31"/>
    <x v="105"/>
    <n v="97.309417040358738"/>
    <x v="12"/>
    <x v="0"/>
  </r>
  <r>
    <x v="31"/>
    <x v="106"/>
    <n v="2.6905829596412558"/>
    <x v="12"/>
    <x v="0"/>
  </r>
  <r>
    <x v="32"/>
    <x v="105"/>
    <n v="91.928251121076229"/>
    <x v="12"/>
    <x v="0"/>
  </r>
  <r>
    <x v="32"/>
    <x v="106"/>
    <n v="8.071748878923767"/>
    <x v="12"/>
    <x v="0"/>
  </r>
  <r>
    <x v="33"/>
    <x v="105"/>
    <n v="91.928251121076229"/>
    <x v="12"/>
    <x v="0"/>
  </r>
  <r>
    <x v="33"/>
    <x v="106"/>
    <n v="8.071748878923767"/>
    <x v="12"/>
    <x v="0"/>
  </r>
  <r>
    <x v="34"/>
    <x v="105"/>
    <n v="86.54708520179372"/>
    <x v="12"/>
    <x v="0"/>
  </r>
  <r>
    <x v="34"/>
    <x v="106"/>
    <n v="13.452914798206278"/>
    <x v="12"/>
    <x v="0"/>
  </r>
  <r>
    <x v="21"/>
    <x v="103"/>
    <n v="72.727272727272734"/>
    <x v="13"/>
    <x v="0"/>
  </r>
  <r>
    <x v="21"/>
    <x v="104"/>
    <n v="8.4415584415584419"/>
    <x v="13"/>
    <x v="0"/>
  </r>
  <r>
    <x v="21"/>
    <x v="4"/>
    <n v="18.831168831168831"/>
    <x v="13"/>
    <x v="0"/>
  </r>
  <r>
    <x v="22"/>
    <x v="105"/>
    <n v="96.103896103896105"/>
    <x v="13"/>
    <x v="0"/>
  </r>
  <r>
    <x v="22"/>
    <x v="106"/>
    <n v="3.8961038961038961"/>
    <x v="13"/>
    <x v="0"/>
  </r>
  <r>
    <x v="23"/>
    <x v="105"/>
    <n v="77.272727272727266"/>
    <x v="13"/>
    <x v="0"/>
  </r>
  <r>
    <x v="23"/>
    <x v="106"/>
    <n v="22.727272727272727"/>
    <x v="13"/>
    <x v="0"/>
  </r>
  <r>
    <x v="24"/>
    <x v="105"/>
    <n v="98.051948051948045"/>
    <x v="13"/>
    <x v="0"/>
  </r>
  <r>
    <x v="24"/>
    <x v="106"/>
    <n v="1.948051948051948"/>
    <x v="13"/>
    <x v="0"/>
  </r>
  <r>
    <x v="25"/>
    <x v="105"/>
    <n v="94.15584415584415"/>
    <x v="13"/>
    <x v="0"/>
  </r>
  <r>
    <x v="25"/>
    <x v="106"/>
    <n v="5.8441558441558445"/>
    <x v="13"/>
    <x v="0"/>
  </r>
  <r>
    <x v="26"/>
    <x v="105"/>
    <n v="77.922077922077918"/>
    <x v="13"/>
    <x v="0"/>
  </r>
  <r>
    <x v="26"/>
    <x v="106"/>
    <n v="22.077922077922079"/>
    <x v="13"/>
    <x v="0"/>
  </r>
  <r>
    <x v="27"/>
    <x v="105"/>
    <n v="95.454545454545453"/>
    <x v="13"/>
    <x v="0"/>
  </r>
  <r>
    <x v="27"/>
    <x v="106"/>
    <n v="4.5454545454545459"/>
    <x v="13"/>
    <x v="0"/>
  </r>
  <r>
    <x v="28"/>
    <x v="105"/>
    <n v="92.857142857142861"/>
    <x v="13"/>
    <x v="0"/>
  </r>
  <r>
    <x v="28"/>
    <x v="106"/>
    <n v="7.1428571428571432"/>
    <x v="13"/>
    <x v="0"/>
  </r>
  <r>
    <x v="29"/>
    <x v="105"/>
    <n v="98.051948051948045"/>
    <x v="13"/>
    <x v="0"/>
  </r>
  <r>
    <x v="29"/>
    <x v="106"/>
    <n v="1.948051948051948"/>
    <x v="13"/>
    <x v="0"/>
  </r>
  <r>
    <x v="30"/>
    <x v="105"/>
    <n v="55.194805194805198"/>
    <x v="13"/>
    <x v="0"/>
  </r>
  <r>
    <x v="30"/>
    <x v="106"/>
    <n v="44.805194805194802"/>
    <x v="13"/>
    <x v="0"/>
  </r>
  <r>
    <x v="31"/>
    <x v="105"/>
    <n v="97.402597402597408"/>
    <x v="13"/>
    <x v="0"/>
  </r>
  <r>
    <x v="31"/>
    <x v="106"/>
    <n v="2.5974025974025974"/>
    <x v="13"/>
    <x v="0"/>
  </r>
  <r>
    <x v="32"/>
    <x v="105"/>
    <n v="92.20779220779221"/>
    <x v="13"/>
    <x v="0"/>
  </r>
  <r>
    <x v="32"/>
    <x v="106"/>
    <n v="7.7922077922077921"/>
    <x v="13"/>
    <x v="0"/>
  </r>
  <r>
    <x v="33"/>
    <x v="105"/>
    <n v="95.454545454545453"/>
    <x v="13"/>
    <x v="0"/>
  </r>
  <r>
    <x v="33"/>
    <x v="106"/>
    <n v="4.5454545454545459"/>
    <x v="13"/>
    <x v="0"/>
  </r>
  <r>
    <x v="34"/>
    <x v="105"/>
    <n v="96.103896103896105"/>
    <x v="13"/>
    <x v="0"/>
  </r>
  <r>
    <x v="34"/>
    <x v="106"/>
    <n v="3.8961038961038961"/>
    <x v="13"/>
    <x v="0"/>
  </r>
  <r>
    <x v="21"/>
    <x v="103"/>
    <n v="49.732620320855617"/>
    <x v="14"/>
    <x v="0"/>
  </r>
  <r>
    <x v="21"/>
    <x v="104"/>
    <n v="17.647058823529413"/>
    <x v="14"/>
    <x v="0"/>
  </r>
  <r>
    <x v="21"/>
    <x v="4"/>
    <n v="32.62032085561497"/>
    <x v="14"/>
    <x v="0"/>
  </r>
  <r>
    <x v="22"/>
    <x v="105"/>
    <n v="96.256684491978604"/>
    <x v="14"/>
    <x v="0"/>
  </r>
  <r>
    <x v="22"/>
    <x v="106"/>
    <n v="3.7433155080213902"/>
    <x v="14"/>
    <x v="0"/>
  </r>
  <r>
    <x v="23"/>
    <x v="105"/>
    <n v="88.235294117647058"/>
    <x v="14"/>
    <x v="0"/>
  </r>
  <r>
    <x v="23"/>
    <x v="106"/>
    <n v="11.764705882352942"/>
    <x v="14"/>
    <x v="0"/>
  </r>
  <r>
    <x v="24"/>
    <x v="105"/>
    <n v="97.326203208556151"/>
    <x v="14"/>
    <x v="0"/>
  </r>
  <r>
    <x v="24"/>
    <x v="106"/>
    <n v="2.6737967914438503"/>
    <x v="14"/>
    <x v="0"/>
  </r>
  <r>
    <x v="25"/>
    <x v="105"/>
    <n v="96.791443850267385"/>
    <x v="14"/>
    <x v="0"/>
  </r>
  <r>
    <x v="25"/>
    <x v="106"/>
    <n v="3.2085561497326203"/>
    <x v="14"/>
    <x v="0"/>
  </r>
  <r>
    <x v="26"/>
    <x v="105"/>
    <n v="94.652406417112303"/>
    <x v="14"/>
    <x v="0"/>
  </r>
  <r>
    <x v="26"/>
    <x v="106"/>
    <n v="5.3475935828877006"/>
    <x v="14"/>
    <x v="0"/>
  </r>
  <r>
    <x v="27"/>
    <x v="105"/>
    <n v="93.048128342245988"/>
    <x v="14"/>
    <x v="0"/>
  </r>
  <r>
    <x v="27"/>
    <x v="106"/>
    <n v="6.9518716577540109"/>
    <x v="14"/>
    <x v="0"/>
  </r>
  <r>
    <x v="28"/>
    <x v="105"/>
    <n v="96.791443850267385"/>
    <x v="14"/>
    <x v="0"/>
  </r>
  <r>
    <x v="28"/>
    <x v="106"/>
    <n v="3.2085561497326203"/>
    <x v="14"/>
    <x v="0"/>
  </r>
  <r>
    <x v="29"/>
    <x v="105"/>
    <n v="97.326203208556151"/>
    <x v="14"/>
    <x v="0"/>
  </r>
  <r>
    <x v="29"/>
    <x v="106"/>
    <n v="2.6737967914438503"/>
    <x v="14"/>
    <x v="0"/>
  </r>
  <r>
    <x v="30"/>
    <x v="105"/>
    <n v="73.796791443850267"/>
    <x v="14"/>
    <x v="0"/>
  </r>
  <r>
    <x v="30"/>
    <x v="106"/>
    <n v="26.203208556149733"/>
    <x v="14"/>
    <x v="0"/>
  </r>
  <r>
    <x v="31"/>
    <x v="105"/>
    <n v="96.256684491978604"/>
    <x v="14"/>
    <x v="0"/>
  </r>
  <r>
    <x v="31"/>
    <x v="106"/>
    <n v="3.7433155080213902"/>
    <x v="14"/>
    <x v="0"/>
  </r>
  <r>
    <x v="32"/>
    <x v="105"/>
    <n v="95.721925133689837"/>
    <x v="14"/>
    <x v="0"/>
  </r>
  <r>
    <x v="32"/>
    <x v="106"/>
    <n v="4.2780748663101607"/>
    <x v="14"/>
    <x v="0"/>
  </r>
  <r>
    <x v="33"/>
    <x v="105"/>
    <n v="97.326203208556151"/>
    <x v="14"/>
    <x v="0"/>
  </r>
  <r>
    <x v="33"/>
    <x v="106"/>
    <n v="2.6737967914438503"/>
    <x v="14"/>
    <x v="0"/>
  </r>
  <r>
    <x v="34"/>
    <x v="105"/>
    <n v="97.326203208556151"/>
    <x v="14"/>
    <x v="0"/>
  </r>
  <r>
    <x v="34"/>
    <x v="106"/>
    <n v="2.6737967914438503"/>
    <x v="14"/>
    <x v="0"/>
  </r>
  <r>
    <x v="21"/>
    <x v="103"/>
    <n v="85.84905660377359"/>
    <x v="15"/>
    <x v="0"/>
  </r>
  <r>
    <x v="21"/>
    <x v="104"/>
    <n v="2.358490566037736"/>
    <x v="15"/>
    <x v="0"/>
  </r>
  <r>
    <x v="21"/>
    <x v="4"/>
    <n v="11.79245283018868"/>
    <x v="15"/>
    <x v="0"/>
  </r>
  <r>
    <x v="22"/>
    <x v="105"/>
    <n v="99.056603773584911"/>
    <x v="15"/>
    <x v="0"/>
  </r>
  <r>
    <x v="22"/>
    <x v="106"/>
    <n v="0.94339622641509435"/>
    <x v="15"/>
    <x v="0"/>
  </r>
  <r>
    <x v="23"/>
    <x v="105"/>
    <n v="75"/>
    <x v="15"/>
    <x v="0"/>
  </r>
  <r>
    <x v="23"/>
    <x v="106"/>
    <n v="25"/>
    <x v="15"/>
    <x v="0"/>
  </r>
  <r>
    <x v="24"/>
    <x v="105"/>
    <n v="98.584905660377359"/>
    <x v="15"/>
    <x v="0"/>
  </r>
  <r>
    <x v="24"/>
    <x v="106"/>
    <n v="1.4150943396226414"/>
    <x v="15"/>
    <x v="0"/>
  </r>
  <r>
    <x v="25"/>
    <x v="105"/>
    <n v="96.698113207547166"/>
    <x v="15"/>
    <x v="0"/>
  </r>
  <r>
    <x v="25"/>
    <x v="106"/>
    <n v="3.3018867924528301"/>
    <x v="15"/>
    <x v="0"/>
  </r>
  <r>
    <x v="26"/>
    <x v="105"/>
    <n v="61.320754716981135"/>
    <x v="15"/>
    <x v="0"/>
  </r>
  <r>
    <x v="26"/>
    <x v="106"/>
    <n v="38.679245283018865"/>
    <x v="15"/>
    <x v="0"/>
  </r>
  <r>
    <x v="27"/>
    <x v="105"/>
    <n v="91.509433962264154"/>
    <x v="15"/>
    <x v="0"/>
  </r>
  <r>
    <x v="27"/>
    <x v="106"/>
    <n v="8.4905660377358494"/>
    <x v="15"/>
    <x v="0"/>
  </r>
  <r>
    <x v="28"/>
    <x v="105"/>
    <n v="73.584905660377359"/>
    <x v="15"/>
    <x v="0"/>
  </r>
  <r>
    <x v="28"/>
    <x v="106"/>
    <n v="26.415094339622641"/>
    <x v="15"/>
    <x v="0"/>
  </r>
  <r>
    <x v="29"/>
    <x v="105"/>
    <n v="83.490566037735846"/>
    <x v="15"/>
    <x v="0"/>
  </r>
  <r>
    <x v="29"/>
    <x v="106"/>
    <n v="16.509433962264151"/>
    <x v="15"/>
    <x v="0"/>
  </r>
  <r>
    <x v="30"/>
    <x v="105"/>
    <n v="37.735849056603776"/>
    <x v="15"/>
    <x v="0"/>
  </r>
  <r>
    <x v="30"/>
    <x v="106"/>
    <n v="62.264150943396224"/>
    <x v="15"/>
    <x v="0"/>
  </r>
  <r>
    <x v="31"/>
    <x v="105"/>
    <n v="99.056603773584911"/>
    <x v="15"/>
    <x v="0"/>
  </r>
  <r>
    <x v="31"/>
    <x v="106"/>
    <n v="0.94339622641509435"/>
    <x v="15"/>
    <x v="0"/>
  </r>
  <r>
    <x v="32"/>
    <x v="105"/>
    <n v="80.660377358490564"/>
    <x v="15"/>
    <x v="0"/>
  </r>
  <r>
    <x v="32"/>
    <x v="106"/>
    <n v="19.339622641509433"/>
    <x v="15"/>
    <x v="0"/>
  </r>
  <r>
    <x v="33"/>
    <x v="105"/>
    <n v="91.509433962264154"/>
    <x v="15"/>
    <x v="0"/>
  </r>
  <r>
    <x v="33"/>
    <x v="106"/>
    <n v="8.4905660377358494"/>
    <x v="15"/>
    <x v="0"/>
  </r>
  <r>
    <x v="34"/>
    <x v="105"/>
    <n v="96.698113207547166"/>
    <x v="15"/>
    <x v="0"/>
  </r>
  <r>
    <x v="34"/>
    <x v="106"/>
    <n v="3.3018867924528301"/>
    <x v="15"/>
    <x v="0"/>
  </r>
  <r>
    <x v="21"/>
    <x v="103"/>
    <n v="71.800947867298575"/>
    <x v="16"/>
    <x v="0"/>
  </r>
  <r>
    <x v="21"/>
    <x v="104"/>
    <n v="9.24170616113744"/>
    <x v="16"/>
    <x v="0"/>
  </r>
  <r>
    <x v="21"/>
    <x v="4"/>
    <n v="18.957345971563981"/>
    <x v="16"/>
    <x v="0"/>
  </r>
  <r>
    <x v="22"/>
    <x v="105"/>
    <n v="96.445497630331758"/>
    <x v="16"/>
    <x v="0"/>
  </r>
  <r>
    <x v="22"/>
    <x v="106"/>
    <n v="3.5545023696682465"/>
    <x v="16"/>
    <x v="0"/>
  </r>
  <r>
    <x v="23"/>
    <x v="105"/>
    <n v="79.146919431279628"/>
    <x v="16"/>
    <x v="0"/>
  </r>
  <r>
    <x v="23"/>
    <x v="106"/>
    <n v="20.85308056872038"/>
    <x v="16"/>
    <x v="0"/>
  </r>
  <r>
    <x v="24"/>
    <x v="105"/>
    <n v="96.682464454976298"/>
    <x v="16"/>
    <x v="0"/>
  </r>
  <r>
    <x v="24"/>
    <x v="106"/>
    <n v="3.3175355450236967"/>
    <x v="16"/>
    <x v="0"/>
  </r>
  <r>
    <x v="25"/>
    <x v="105"/>
    <n v="95.023696682464461"/>
    <x v="16"/>
    <x v="0"/>
  </r>
  <r>
    <x v="25"/>
    <x v="106"/>
    <n v="4.9763033175355451"/>
    <x v="16"/>
    <x v="0"/>
  </r>
  <r>
    <x v="26"/>
    <x v="105"/>
    <n v="82.938388625592424"/>
    <x v="16"/>
    <x v="0"/>
  </r>
  <r>
    <x v="26"/>
    <x v="106"/>
    <n v="17.061611374407583"/>
    <x v="16"/>
    <x v="0"/>
  </r>
  <r>
    <x v="27"/>
    <x v="105"/>
    <n v="90.995260663507111"/>
    <x v="16"/>
    <x v="0"/>
  </r>
  <r>
    <x v="27"/>
    <x v="106"/>
    <n v="9.0047393364928912"/>
    <x v="16"/>
    <x v="0"/>
  </r>
  <r>
    <x v="28"/>
    <x v="105"/>
    <n v="87.914691943127963"/>
    <x v="16"/>
    <x v="0"/>
  </r>
  <r>
    <x v="28"/>
    <x v="106"/>
    <n v="12.085308056872037"/>
    <x v="16"/>
    <x v="0"/>
  </r>
  <r>
    <x v="29"/>
    <x v="105"/>
    <n v="96.445497630331758"/>
    <x v="16"/>
    <x v="0"/>
  </r>
  <r>
    <x v="29"/>
    <x v="106"/>
    <n v="3.5545023696682465"/>
    <x v="16"/>
    <x v="0"/>
  </r>
  <r>
    <x v="30"/>
    <x v="105"/>
    <n v="49.763033175355453"/>
    <x v="16"/>
    <x v="0"/>
  </r>
  <r>
    <x v="30"/>
    <x v="106"/>
    <n v="50.236966824644547"/>
    <x v="16"/>
    <x v="0"/>
  </r>
  <r>
    <x v="31"/>
    <x v="105"/>
    <n v="96.682464454976298"/>
    <x v="16"/>
    <x v="0"/>
  </r>
  <r>
    <x v="31"/>
    <x v="106"/>
    <n v="3.3175355450236967"/>
    <x v="16"/>
    <x v="0"/>
  </r>
  <r>
    <x v="32"/>
    <x v="105"/>
    <n v="89.099526066350705"/>
    <x v="16"/>
    <x v="0"/>
  </r>
  <r>
    <x v="32"/>
    <x v="106"/>
    <n v="10.900473933649289"/>
    <x v="16"/>
    <x v="0"/>
  </r>
  <r>
    <x v="33"/>
    <x v="105"/>
    <n v="89.810426540284354"/>
    <x v="16"/>
    <x v="0"/>
  </r>
  <r>
    <x v="33"/>
    <x v="106"/>
    <n v="10.189573459715639"/>
    <x v="16"/>
    <x v="0"/>
  </r>
  <r>
    <x v="34"/>
    <x v="105"/>
    <n v="95.260663507109001"/>
    <x v="16"/>
    <x v="0"/>
  </r>
  <r>
    <x v="34"/>
    <x v="106"/>
    <n v="4.7393364928909953"/>
    <x v="16"/>
    <x v="0"/>
  </r>
  <r>
    <x v="21"/>
    <x v="103"/>
    <n v="53.563636363636363"/>
    <x v="0"/>
    <x v="1"/>
  </r>
  <r>
    <x v="21"/>
    <x v="104"/>
    <n v="23.045454545454547"/>
    <x v="0"/>
    <x v="1"/>
  </r>
  <r>
    <x v="21"/>
    <x v="4"/>
    <n v="23.390909090909091"/>
    <x v="0"/>
    <x v="1"/>
  </r>
  <r>
    <x v="22"/>
    <x v="105"/>
    <n v="97.409090909090907"/>
    <x v="0"/>
    <x v="1"/>
  </r>
  <r>
    <x v="22"/>
    <x v="106"/>
    <n v="2.5909090909090908"/>
    <x v="0"/>
    <x v="1"/>
  </r>
  <r>
    <x v="23"/>
    <x v="105"/>
    <n v="86.9"/>
    <x v="0"/>
    <x v="1"/>
  </r>
  <r>
    <x v="23"/>
    <x v="106"/>
    <n v="13.1"/>
    <x v="0"/>
    <x v="1"/>
  </r>
  <r>
    <x v="24"/>
    <x v="105"/>
    <n v="99.045454545454547"/>
    <x v="0"/>
    <x v="1"/>
  </r>
  <r>
    <x v="24"/>
    <x v="106"/>
    <n v="0.95454545454545459"/>
    <x v="0"/>
    <x v="1"/>
  </r>
  <r>
    <x v="25"/>
    <x v="105"/>
    <n v="97.436363636363637"/>
    <x v="0"/>
    <x v="1"/>
  </r>
  <r>
    <x v="25"/>
    <x v="106"/>
    <n v="2.5636363636363635"/>
    <x v="0"/>
    <x v="1"/>
  </r>
  <r>
    <x v="26"/>
    <x v="105"/>
    <n v="87.927272727272722"/>
    <x v="0"/>
    <x v="1"/>
  </r>
  <r>
    <x v="26"/>
    <x v="106"/>
    <n v="12.072727272727272"/>
    <x v="0"/>
    <x v="1"/>
  </r>
  <r>
    <x v="27"/>
    <x v="105"/>
    <n v="94.618181818181824"/>
    <x v="0"/>
    <x v="1"/>
  </r>
  <r>
    <x v="27"/>
    <x v="106"/>
    <n v="5.3818181818181818"/>
    <x v="0"/>
    <x v="1"/>
  </r>
  <r>
    <x v="28"/>
    <x v="105"/>
    <n v="94.63636363636364"/>
    <x v="0"/>
    <x v="1"/>
  </r>
  <r>
    <x v="28"/>
    <x v="106"/>
    <n v="5.3636363636363633"/>
    <x v="0"/>
    <x v="1"/>
  </r>
  <r>
    <x v="29"/>
    <x v="105"/>
    <n v="97.718181818181819"/>
    <x v="0"/>
    <x v="1"/>
  </r>
  <r>
    <x v="29"/>
    <x v="106"/>
    <n v="2.2818181818181817"/>
    <x v="0"/>
    <x v="1"/>
  </r>
  <r>
    <x v="30"/>
    <x v="105"/>
    <n v="70.154545454545456"/>
    <x v="0"/>
    <x v="1"/>
  </r>
  <r>
    <x v="30"/>
    <x v="106"/>
    <n v="29.845454545454544"/>
    <x v="0"/>
    <x v="1"/>
  </r>
  <r>
    <x v="31"/>
    <x v="105"/>
    <n v="98.36363636363636"/>
    <x v="0"/>
    <x v="1"/>
  </r>
  <r>
    <x v="31"/>
    <x v="106"/>
    <n v="1.6363636363636365"/>
    <x v="0"/>
    <x v="1"/>
  </r>
  <r>
    <x v="32"/>
    <x v="105"/>
    <n v="93.190909090909088"/>
    <x v="0"/>
    <x v="1"/>
  </r>
  <r>
    <x v="32"/>
    <x v="106"/>
    <n v="6.8090909090909095"/>
    <x v="0"/>
    <x v="1"/>
  </r>
  <r>
    <x v="33"/>
    <x v="105"/>
    <n v="94.818181818181813"/>
    <x v="0"/>
    <x v="1"/>
  </r>
  <r>
    <x v="33"/>
    <x v="106"/>
    <n v="5.1818181818181817"/>
    <x v="0"/>
    <x v="1"/>
  </r>
  <r>
    <x v="34"/>
    <x v="105"/>
    <n v="0"/>
    <x v="0"/>
    <x v="1"/>
  </r>
  <r>
    <x v="34"/>
    <x v="106"/>
    <n v="0"/>
    <x v="0"/>
    <x v="1"/>
  </r>
  <r>
    <x v="21"/>
    <x v="103"/>
    <n v="62.860892388451447"/>
    <x v="1"/>
    <x v="1"/>
  </r>
  <r>
    <x v="21"/>
    <x v="104"/>
    <n v="14.260717410323709"/>
    <x v="1"/>
    <x v="1"/>
  </r>
  <r>
    <x v="21"/>
    <x v="4"/>
    <n v="22.878390201224846"/>
    <x v="1"/>
    <x v="1"/>
  </r>
  <r>
    <x v="22"/>
    <x v="105"/>
    <n v="98.512685914260715"/>
    <x v="1"/>
    <x v="1"/>
  </r>
  <r>
    <x v="22"/>
    <x v="106"/>
    <n v="1.4873140857392826"/>
    <x v="1"/>
    <x v="1"/>
  </r>
  <r>
    <x v="23"/>
    <x v="105"/>
    <n v="87.882764654418196"/>
    <x v="1"/>
    <x v="1"/>
  </r>
  <r>
    <x v="23"/>
    <x v="106"/>
    <n v="12.117235345581802"/>
    <x v="1"/>
    <x v="1"/>
  </r>
  <r>
    <x v="24"/>
    <x v="105"/>
    <n v="98.99387576552931"/>
    <x v="1"/>
    <x v="1"/>
  </r>
  <r>
    <x v="24"/>
    <x v="106"/>
    <n v="1.0061242344706911"/>
    <x v="1"/>
    <x v="1"/>
  </r>
  <r>
    <x v="25"/>
    <x v="105"/>
    <n v="97.769028871391072"/>
    <x v="1"/>
    <x v="1"/>
  </r>
  <r>
    <x v="25"/>
    <x v="106"/>
    <n v="2.2309711286089238"/>
    <x v="1"/>
    <x v="1"/>
  </r>
  <r>
    <x v="26"/>
    <x v="105"/>
    <n v="90.98862642169729"/>
    <x v="1"/>
    <x v="1"/>
  </r>
  <r>
    <x v="26"/>
    <x v="106"/>
    <n v="9.0113735783027114"/>
    <x v="1"/>
    <x v="1"/>
  </r>
  <r>
    <x v="27"/>
    <x v="105"/>
    <n v="91.644794400699908"/>
    <x v="1"/>
    <x v="1"/>
  </r>
  <r>
    <x v="27"/>
    <x v="106"/>
    <n v="8.3552055993000867"/>
    <x v="1"/>
    <x v="1"/>
  </r>
  <r>
    <x v="28"/>
    <x v="105"/>
    <n v="91.469816272965886"/>
    <x v="1"/>
    <x v="1"/>
  </r>
  <r>
    <x v="28"/>
    <x v="106"/>
    <n v="8.530183727034121"/>
    <x v="1"/>
    <x v="1"/>
  </r>
  <r>
    <x v="29"/>
    <x v="105"/>
    <n v="97.769028871391072"/>
    <x v="1"/>
    <x v="1"/>
  </r>
  <r>
    <x v="29"/>
    <x v="106"/>
    <n v="2.2309711286089238"/>
    <x v="1"/>
    <x v="1"/>
  </r>
  <r>
    <x v="30"/>
    <x v="105"/>
    <n v="59.973753280839894"/>
    <x v="1"/>
    <x v="1"/>
  </r>
  <r>
    <x v="30"/>
    <x v="106"/>
    <n v="40.026246719160106"/>
    <x v="1"/>
    <x v="1"/>
  </r>
  <r>
    <x v="31"/>
    <x v="105"/>
    <n v="98.250218722659667"/>
    <x v="1"/>
    <x v="1"/>
  </r>
  <r>
    <x v="31"/>
    <x v="106"/>
    <n v="1.7497812773403325"/>
    <x v="1"/>
    <x v="1"/>
  </r>
  <r>
    <x v="32"/>
    <x v="105"/>
    <n v="89.195100612423445"/>
    <x v="1"/>
    <x v="1"/>
  </r>
  <r>
    <x v="32"/>
    <x v="106"/>
    <n v="10.804899387576553"/>
    <x v="1"/>
    <x v="1"/>
  </r>
  <r>
    <x v="33"/>
    <x v="105"/>
    <n v="91.426071741032374"/>
    <x v="1"/>
    <x v="1"/>
  </r>
  <r>
    <x v="33"/>
    <x v="106"/>
    <n v="8.5739282589676282"/>
    <x v="1"/>
    <x v="1"/>
  </r>
  <r>
    <x v="34"/>
    <x v="105"/>
    <n v="0"/>
    <x v="1"/>
    <x v="1"/>
  </r>
  <r>
    <x v="34"/>
    <x v="106"/>
    <n v="0"/>
    <x v="1"/>
    <x v="1"/>
  </r>
  <r>
    <x v="21"/>
    <x v="103"/>
    <n v="39.021535580524343"/>
    <x v="2"/>
    <x v="1"/>
  </r>
  <r>
    <x v="21"/>
    <x v="104"/>
    <n v="33.544007490636702"/>
    <x v="2"/>
    <x v="1"/>
  </r>
  <r>
    <x v="21"/>
    <x v="4"/>
    <n v="27.434456928838951"/>
    <x v="2"/>
    <x v="1"/>
  </r>
  <r>
    <x v="22"/>
    <x v="105"/>
    <n v="96.55898876404494"/>
    <x v="2"/>
    <x v="1"/>
  </r>
  <r>
    <x v="22"/>
    <x v="106"/>
    <n v="3.441011235955056"/>
    <x v="2"/>
    <x v="1"/>
  </r>
  <r>
    <x v="23"/>
    <x v="105"/>
    <n v="89.044943820224717"/>
    <x v="2"/>
    <x v="1"/>
  </r>
  <r>
    <x v="23"/>
    <x v="106"/>
    <n v="10.955056179775282"/>
    <x v="2"/>
    <x v="1"/>
  </r>
  <r>
    <x v="24"/>
    <x v="105"/>
    <n v="99.391385767790268"/>
    <x v="2"/>
    <x v="1"/>
  </r>
  <r>
    <x v="24"/>
    <x v="106"/>
    <n v="0.60861423220973787"/>
    <x v="2"/>
    <x v="1"/>
  </r>
  <r>
    <x v="25"/>
    <x v="105"/>
    <n v="98.010299625468164"/>
    <x v="2"/>
    <x v="1"/>
  </r>
  <r>
    <x v="25"/>
    <x v="106"/>
    <n v="1.9897003745318351"/>
    <x v="2"/>
    <x v="1"/>
  </r>
  <r>
    <x v="26"/>
    <x v="105"/>
    <n v="97.425093632958806"/>
    <x v="2"/>
    <x v="1"/>
  </r>
  <r>
    <x v="26"/>
    <x v="106"/>
    <n v="2.5749063670411987"/>
    <x v="2"/>
    <x v="1"/>
  </r>
  <r>
    <x v="27"/>
    <x v="105"/>
    <n v="96.395131086142328"/>
    <x v="2"/>
    <x v="1"/>
  </r>
  <r>
    <x v="27"/>
    <x v="106"/>
    <n v="3.6048689138576777"/>
    <x v="2"/>
    <x v="1"/>
  </r>
  <r>
    <x v="28"/>
    <x v="105"/>
    <n v="97.542134831460672"/>
    <x v="2"/>
    <x v="1"/>
  </r>
  <r>
    <x v="28"/>
    <x v="106"/>
    <n v="2.457865168539326"/>
    <x v="2"/>
    <x v="1"/>
  </r>
  <r>
    <x v="29"/>
    <x v="105"/>
    <n v="97.846441947565538"/>
    <x v="2"/>
    <x v="1"/>
  </r>
  <r>
    <x v="29"/>
    <x v="106"/>
    <n v="2.1535580524344571"/>
    <x v="2"/>
    <x v="1"/>
  </r>
  <r>
    <x v="30"/>
    <x v="105"/>
    <n v="79.002808988764045"/>
    <x v="2"/>
    <x v="1"/>
  </r>
  <r>
    <x v="30"/>
    <x v="106"/>
    <n v="20.997191011235955"/>
    <x v="2"/>
    <x v="1"/>
  </r>
  <r>
    <x v="31"/>
    <x v="105"/>
    <n v="98.712546816479403"/>
    <x v="2"/>
    <x v="1"/>
  </r>
  <r>
    <x v="31"/>
    <x v="106"/>
    <n v="1.2874531835205993"/>
    <x v="2"/>
    <x v="1"/>
  </r>
  <r>
    <x v="32"/>
    <x v="105"/>
    <n v="97.027153558052433"/>
    <x v="2"/>
    <x v="1"/>
  </r>
  <r>
    <x v="32"/>
    <x v="106"/>
    <n v="2.9728464419475658"/>
    <x v="2"/>
    <x v="1"/>
  </r>
  <r>
    <x v="33"/>
    <x v="105"/>
    <n v="97.565543071161045"/>
    <x v="2"/>
    <x v="1"/>
  </r>
  <r>
    <x v="33"/>
    <x v="106"/>
    <n v="2.4344569288389515"/>
    <x v="2"/>
    <x v="1"/>
  </r>
  <r>
    <x v="34"/>
    <x v="105"/>
    <n v="0"/>
    <x v="2"/>
    <x v="1"/>
  </r>
  <r>
    <x v="34"/>
    <x v="106"/>
    <n v="0"/>
    <x v="2"/>
    <x v="1"/>
  </r>
  <r>
    <x v="21"/>
    <x v="103"/>
    <n v="72.862453531598518"/>
    <x v="3"/>
    <x v="1"/>
  </r>
  <r>
    <x v="21"/>
    <x v="104"/>
    <n v="11.338289962825279"/>
    <x v="3"/>
    <x v="1"/>
  </r>
  <r>
    <x v="21"/>
    <x v="4"/>
    <n v="15.799256505576208"/>
    <x v="3"/>
    <x v="1"/>
  </r>
  <r>
    <x v="22"/>
    <x v="105"/>
    <n v="98.451053283767038"/>
    <x v="3"/>
    <x v="1"/>
  </r>
  <r>
    <x v="22"/>
    <x v="106"/>
    <n v="1.5489467162329615"/>
    <x v="3"/>
    <x v="1"/>
  </r>
  <r>
    <x v="23"/>
    <x v="105"/>
    <n v="82.775712515489474"/>
    <x v="3"/>
    <x v="1"/>
  </r>
  <r>
    <x v="23"/>
    <x v="106"/>
    <n v="17.224287484510533"/>
    <x v="3"/>
    <x v="1"/>
  </r>
  <r>
    <x v="24"/>
    <x v="105"/>
    <n v="99.008674101610907"/>
    <x v="3"/>
    <x v="1"/>
  </r>
  <r>
    <x v="24"/>
    <x v="106"/>
    <n v="0.99132589838909546"/>
    <x v="3"/>
    <x v="1"/>
  </r>
  <r>
    <x v="25"/>
    <x v="105"/>
    <n v="95.229244114002483"/>
    <x v="3"/>
    <x v="1"/>
  </r>
  <r>
    <x v="25"/>
    <x v="106"/>
    <n v="4.7707558859975219"/>
    <x v="3"/>
    <x v="1"/>
  </r>
  <r>
    <x v="26"/>
    <x v="105"/>
    <n v="67.71995043370508"/>
    <x v="3"/>
    <x v="1"/>
  </r>
  <r>
    <x v="26"/>
    <x v="106"/>
    <n v="32.28004956629492"/>
    <x v="3"/>
    <x v="1"/>
  </r>
  <r>
    <x v="27"/>
    <x v="105"/>
    <n v="94.175960346964061"/>
    <x v="3"/>
    <x v="1"/>
  </r>
  <r>
    <x v="27"/>
    <x v="106"/>
    <n v="5.8240396530359355"/>
    <x v="3"/>
    <x v="1"/>
  </r>
  <r>
    <x v="28"/>
    <x v="105"/>
    <n v="93.742255266418837"/>
    <x v="3"/>
    <x v="1"/>
  </r>
  <r>
    <x v="28"/>
    <x v="106"/>
    <n v="6.2577447335811645"/>
    <x v="3"/>
    <x v="1"/>
  </r>
  <r>
    <x v="29"/>
    <x v="105"/>
    <n v="99.008674101610907"/>
    <x v="3"/>
    <x v="1"/>
  </r>
  <r>
    <x v="29"/>
    <x v="106"/>
    <n v="0.99132589838909546"/>
    <x v="3"/>
    <x v="1"/>
  </r>
  <r>
    <x v="30"/>
    <x v="105"/>
    <n v="58.054522924411401"/>
    <x v="3"/>
    <x v="1"/>
  </r>
  <r>
    <x v="30"/>
    <x v="106"/>
    <n v="41.945477075588599"/>
    <x v="3"/>
    <x v="1"/>
  </r>
  <r>
    <x v="31"/>
    <x v="105"/>
    <n v="98.203221809169762"/>
    <x v="3"/>
    <x v="1"/>
  </r>
  <r>
    <x v="31"/>
    <x v="106"/>
    <n v="1.7967781908302354"/>
    <x v="3"/>
    <x v="1"/>
  </r>
  <r>
    <x v="32"/>
    <x v="105"/>
    <n v="90.396530359355637"/>
    <x v="3"/>
    <x v="1"/>
  </r>
  <r>
    <x v="32"/>
    <x v="106"/>
    <n v="9.6034696406443611"/>
    <x v="3"/>
    <x v="1"/>
  </r>
  <r>
    <x v="33"/>
    <x v="105"/>
    <n v="92.379182156133822"/>
    <x v="3"/>
    <x v="1"/>
  </r>
  <r>
    <x v="33"/>
    <x v="106"/>
    <n v="7.6208178438661713"/>
    <x v="3"/>
    <x v="1"/>
  </r>
  <r>
    <x v="34"/>
    <x v="105"/>
    <n v="0"/>
    <x v="3"/>
    <x v="1"/>
  </r>
  <r>
    <x v="34"/>
    <x v="106"/>
    <n v="0"/>
    <x v="3"/>
    <x v="1"/>
  </r>
  <r>
    <x v="21"/>
    <x v="103"/>
    <n v="45.346320346320347"/>
    <x v="4"/>
    <x v="1"/>
  </r>
  <r>
    <x v="21"/>
    <x v="104"/>
    <n v="24.675324675324674"/>
    <x v="4"/>
    <x v="1"/>
  </r>
  <r>
    <x v="21"/>
    <x v="4"/>
    <n v="29.978354978354979"/>
    <x v="4"/>
    <x v="1"/>
  </r>
  <r>
    <x v="22"/>
    <x v="105"/>
    <n v="96.969696969696969"/>
    <x v="4"/>
    <x v="1"/>
  </r>
  <r>
    <x v="22"/>
    <x v="106"/>
    <n v="3.0303030303030303"/>
    <x v="4"/>
    <x v="1"/>
  </r>
  <r>
    <x v="23"/>
    <x v="105"/>
    <n v="90.367965367965368"/>
    <x v="4"/>
    <x v="1"/>
  </r>
  <r>
    <x v="23"/>
    <x v="106"/>
    <n v="9.6320346320346317"/>
    <x v="4"/>
    <x v="1"/>
  </r>
  <r>
    <x v="24"/>
    <x v="105"/>
    <n v="99.458874458874462"/>
    <x v="4"/>
    <x v="1"/>
  </r>
  <r>
    <x v="24"/>
    <x v="106"/>
    <n v="0.54112554112554112"/>
    <x v="4"/>
    <x v="1"/>
  </r>
  <r>
    <x v="25"/>
    <x v="105"/>
    <n v="99.242424242424249"/>
    <x v="4"/>
    <x v="1"/>
  </r>
  <r>
    <x v="25"/>
    <x v="106"/>
    <n v="0.75757575757575757"/>
    <x v="4"/>
    <x v="1"/>
  </r>
  <r>
    <x v="26"/>
    <x v="105"/>
    <n v="91.666666666666671"/>
    <x v="4"/>
    <x v="1"/>
  </r>
  <r>
    <x v="26"/>
    <x v="106"/>
    <n v="8.3333333333333339"/>
    <x v="4"/>
    <x v="1"/>
  </r>
  <r>
    <x v="27"/>
    <x v="105"/>
    <n v="96.53679653679653"/>
    <x v="4"/>
    <x v="1"/>
  </r>
  <r>
    <x v="27"/>
    <x v="106"/>
    <n v="3.4632034632034632"/>
    <x v="4"/>
    <x v="1"/>
  </r>
  <r>
    <x v="28"/>
    <x v="105"/>
    <n v="95.34632034632034"/>
    <x v="4"/>
    <x v="1"/>
  </r>
  <r>
    <x v="28"/>
    <x v="106"/>
    <n v="4.6536796536796539"/>
    <x v="4"/>
    <x v="1"/>
  </r>
  <r>
    <x v="29"/>
    <x v="105"/>
    <n v="97.402597402597408"/>
    <x v="4"/>
    <x v="1"/>
  </r>
  <r>
    <x v="29"/>
    <x v="106"/>
    <n v="2.5974025974025974"/>
    <x v="4"/>
    <x v="1"/>
  </r>
  <r>
    <x v="30"/>
    <x v="105"/>
    <n v="74.891774891774887"/>
    <x v="4"/>
    <x v="1"/>
  </r>
  <r>
    <x v="30"/>
    <x v="106"/>
    <n v="25.10822510822511"/>
    <x v="4"/>
    <x v="1"/>
  </r>
  <r>
    <x v="31"/>
    <x v="105"/>
    <n v="98.376623376623371"/>
    <x v="4"/>
    <x v="1"/>
  </r>
  <r>
    <x v="31"/>
    <x v="106"/>
    <n v="1.6233766233766234"/>
    <x v="4"/>
    <x v="1"/>
  </r>
  <r>
    <x v="32"/>
    <x v="105"/>
    <n v="94.913419913419915"/>
    <x v="4"/>
    <x v="1"/>
  </r>
  <r>
    <x v="32"/>
    <x v="106"/>
    <n v="5.0865800865800868"/>
    <x v="4"/>
    <x v="1"/>
  </r>
  <r>
    <x v="33"/>
    <x v="105"/>
    <n v="96.53679653679653"/>
    <x v="4"/>
    <x v="1"/>
  </r>
  <r>
    <x v="33"/>
    <x v="106"/>
    <n v="3.4632034632034632"/>
    <x v="4"/>
    <x v="1"/>
  </r>
  <r>
    <x v="34"/>
    <x v="105"/>
    <n v="0"/>
    <x v="4"/>
    <x v="1"/>
  </r>
  <r>
    <x v="34"/>
    <x v="106"/>
    <n v="0"/>
    <x v="4"/>
    <x v="1"/>
  </r>
  <r>
    <x v="21"/>
    <x v="103"/>
    <n v="53.8860103626943"/>
    <x v="5"/>
    <x v="1"/>
  </r>
  <r>
    <x v="21"/>
    <x v="104"/>
    <n v="13.989637305699482"/>
    <x v="5"/>
    <x v="1"/>
  </r>
  <r>
    <x v="21"/>
    <x v="4"/>
    <n v="32.124352331606218"/>
    <x v="5"/>
    <x v="1"/>
  </r>
  <r>
    <x v="22"/>
    <x v="105"/>
    <n v="95.336787564766837"/>
    <x v="5"/>
    <x v="1"/>
  </r>
  <r>
    <x v="22"/>
    <x v="106"/>
    <n v="4.6632124352331603"/>
    <x v="5"/>
    <x v="1"/>
  </r>
  <r>
    <x v="23"/>
    <x v="105"/>
    <n v="90.673575129533674"/>
    <x v="5"/>
    <x v="1"/>
  </r>
  <r>
    <x v="23"/>
    <x v="106"/>
    <n v="9.3264248704663206"/>
    <x v="5"/>
    <x v="1"/>
  </r>
  <r>
    <x v="24"/>
    <x v="105"/>
    <n v="99.481865284974091"/>
    <x v="5"/>
    <x v="1"/>
  </r>
  <r>
    <x v="24"/>
    <x v="106"/>
    <n v="0.51813471502590669"/>
    <x v="5"/>
    <x v="1"/>
  </r>
  <r>
    <x v="25"/>
    <x v="105"/>
    <n v="98.963730569948183"/>
    <x v="5"/>
    <x v="1"/>
  </r>
  <r>
    <x v="25"/>
    <x v="106"/>
    <n v="1.0362694300518134"/>
    <x v="5"/>
    <x v="1"/>
  </r>
  <r>
    <x v="26"/>
    <x v="105"/>
    <n v="88.601036269430054"/>
    <x v="5"/>
    <x v="1"/>
  </r>
  <r>
    <x v="26"/>
    <x v="106"/>
    <n v="11.398963730569948"/>
    <x v="5"/>
    <x v="1"/>
  </r>
  <r>
    <x v="27"/>
    <x v="105"/>
    <n v="96.373056994818654"/>
    <x v="5"/>
    <x v="1"/>
  </r>
  <r>
    <x v="27"/>
    <x v="106"/>
    <n v="3.6269430051813472"/>
    <x v="5"/>
    <x v="1"/>
  </r>
  <r>
    <x v="28"/>
    <x v="105"/>
    <n v="93.264248704663217"/>
    <x v="5"/>
    <x v="1"/>
  </r>
  <r>
    <x v="28"/>
    <x v="106"/>
    <n v="6.7357512953367875"/>
    <x v="5"/>
    <x v="1"/>
  </r>
  <r>
    <x v="29"/>
    <x v="105"/>
    <n v="97.409326424870471"/>
    <x v="5"/>
    <x v="1"/>
  </r>
  <r>
    <x v="29"/>
    <x v="106"/>
    <n v="2.5906735751295336"/>
    <x v="5"/>
    <x v="1"/>
  </r>
  <r>
    <x v="30"/>
    <x v="105"/>
    <n v="62.176165803108809"/>
    <x v="5"/>
    <x v="1"/>
  </r>
  <r>
    <x v="30"/>
    <x v="106"/>
    <n v="37.823834196891191"/>
    <x v="5"/>
    <x v="1"/>
  </r>
  <r>
    <x v="31"/>
    <x v="105"/>
    <n v="98.445595854922274"/>
    <x v="5"/>
    <x v="1"/>
  </r>
  <r>
    <x v="31"/>
    <x v="106"/>
    <n v="1.5544041450777202"/>
    <x v="5"/>
    <x v="1"/>
  </r>
  <r>
    <x v="32"/>
    <x v="105"/>
    <n v="94.30051813471502"/>
    <x v="5"/>
    <x v="1"/>
  </r>
  <r>
    <x v="32"/>
    <x v="106"/>
    <n v="5.6994818652849739"/>
    <x v="5"/>
    <x v="1"/>
  </r>
  <r>
    <x v="33"/>
    <x v="105"/>
    <n v="93.782383419689126"/>
    <x v="5"/>
    <x v="1"/>
  </r>
  <r>
    <x v="33"/>
    <x v="106"/>
    <n v="6.2176165803108807"/>
    <x v="5"/>
    <x v="1"/>
  </r>
  <r>
    <x v="34"/>
    <x v="105"/>
    <n v="0"/>
    <x v="5"/>
    <x v="1"/>
  </r>
  <r>
    <x v="34"/>
    <x v="106"/>
    <n v="0"/>
    <x v="5"/>
    <x v="1"/>
  </r>
  <r>
    <x v="21"/>
    <x v="103"/>
    <n v="43.75"/>
    <x v="6"/>
    <x v="1"/>
  </r>
  <r>
    <x v="21"/>
    <x v="104"/>
    <n v="23.125"/>
    <x v="6"/>
    <x v="1"/>
  </r>
  <r>
    <x v="21"/>
    <x v="4"/>
    <n v="33.125"/>
    <x v="6"/>
    <x v="1"/>
  </r>
  <r>
    <x v="22"/>
    <x v="105"/>
    <n v="96.875"/>
    <x v="6"/>
    <x v="1"/>
  </r>
  <r>
    <x v="22"/>
    <x v="106"/>
    <n v="3.125"/>
    <x v="6"/>
    <x v="1"/>
  </r>
  <r>
    <x v="23"/>
    <x v="105"/>
    <n v="95"/>
    <x v="6"/>
    <x v="1"/>
  </r>
  <r>
    <x v="23"/>
    <x v="106"/>
    <n v="5"/>
    <x v="6"/>
    <x v="1"/>
  </r>
  <r>
    <x v="24"/>
    <x v="105"/>
    <n v="98.75"/>
    <x v="6"/>
    <x v="1"/>
  </r>
  <r>
    <x v="24"/>
    <x v="106"/>
    <n v="1.25"/>
    <x v="6"/>
    <x v="1"/>
  </r>
  <r>
    <x v="25"/>
    <x v="105"/>
    <n v="98.75"/>
    <x v="6"/>
    <x v="1"/>
  </r>
  <r>
    <x v="25"/>
    <x v="106"/>
    <n v="1.25"/>
    <x v="6"/>
    <x v="1"/>
  </r>
  <r>
    <x v="26"/>
    <x v="105"/>
    <n v="92.5"/>
    <x v="6"/>
    <x v="1"/>
  </r>
  <r>
    <x v="26"/>
    <x v="106"/>
    <n v="7.5"/>
    <x v="6"/>
    <x v="1"/>
  </r>
  <r>
    <x v="27"/>
    <x v="105"/>
    <n v="94.375"/>
    <x v="6"/>
    <x v="1"/>
  </r>
  <r>
    <x v="27"/>
    <x v="106"/>
    <n v="5.625"/>
    <x v="6"/>
    <x v="1"/>
  </r>
  <r>
    <x v="28"/>
    <x v="105"/>
    <n v="95.625"/>
    <x v="6"/>
    <x v="1"/>
  </r>
  <r>
    <x v="28"/>
    <x v="106"/>
    <n v="4.375"/>
    <x v="6"/>
    <x v="1"/>
  </r>
  <r>
    <x v="29"/>
    <x v="105"/>
    <n v="98.75"/>
    <x v="6"/>
    <x v="1"/>
  </r>
  <r>
    <x v="29"/>
    <x v="106"/>
    <n v="1.25"/>
    <x v="6"/>
    <x v="1"/>
  </r>
  <r>
    <x v="30"/>
    <x v="105"/>
    <n v="76.875"/>
    <x v="6"/>
    <x v="1"/>
  </r>
  <r>
    <x v="30"/>
    <x v="106"/>
    <n v="23.125"/>
    <x v="6"/>
    <x v="1"/>
  </r>
  <r>
    <x v="31"/>
    <x v="105"/>
    <n v="96.25"/>
    <x v="6"/>
    <x v="1"/>
  </r>
  <r>
    <x v="31"/>
    <x v="106"/>
    <n v="3.75"/>
    <x v="6"/>
    <x v="1"/>
  </r>
  <r>
    <x v="32"/>
    <x v="105"/>
    <n v="95.625"/>
    <x v="6"/>
    <x v="1"/>
  </r>
  <r>
    <x v="32"/>
    <x v="106"/>
    <n v="4.375"/>
    <x v="6"/>
    <x v="1"/>
  </r>
  <r>
    <x v="33"/>
    <x v="105"/>
    <n v="96.25"/>
    <x v="6"/>
    <x v="1"/>
  </r>
  <r>
    <x v="33"/>
    <x v="106"/>
    <n v="3.75"/>
    <x v="6"/>
    <x v="1"/>
  </r>
  <r>
    <x v="34"/>
    <x v="105"/>
    <n v="0"/>
    <x v="6"/>
    <x v="1"/>
  </r>
  <r>
    <x v="34"/>
    <x v="106"/>
    <n v="0"/>
    <x v="6"/>
    <x v="1"/>
  </r>
  <r>
    <x v="21"/>
    <x v="103"/>
    <n v="36.577181208053695"/>
    <x v="7"/>
    <x v="1"/>
  </r>
  <r>
    <x v="21"/>
    <x v="104"/>
    <n v="30.872483221476511"/>
    <x v="7"/>
    <x v="1"/>
  </r>
  <r>
    <x v="21"/>
    <x v="4"/>
    <n v="32.550335570469798"/>
    <x v="7"/>
    <x v="1"/>
  </r>
  <r>
    <x v="22"/>
    <x v="105"/>
    <n v="98.322147651006716"/>
    <x v="7"/>
    <x v="1"/>
  </r>
  <r>
    <x v="22"/>
    <x v="106"/>
    <n v="1.6778523489932886"/>
    <x v="7"/>
    <x v="1"/>
  </r>
  <r>
    <x v="23"/>
    <x v="105"/>
    <n v="92.281879194630875"/>
    <x v="7"/>
    <x v="1"/>
  </r>
  <r>
    <x v="23"/>
    <x v="106"/>
    <n v="7.7181208053691277"/>
    <x v="7"/>
    <x v="1"/>
  </r>
  <r>
    <x v="24"/>
    <x v="105"/>
    <n v="99.664429530201346"/>
    <x v="7"/>
    <x v="1"/>
  </r>
  <r>
    <x v="24"/>
    <x v="106"/>
    <n v="0.33557046979865773"/>
    <x v="7"/>
    <x v="1"/>
  </r>
  <r>
    <x v="25"/>
    <x v="105"/>
    <n v="99.664429530201346"/>
    <x v="7"/>
    <x v="1"/>
  </r>
  <r>
    <x v="25"/>
    <x v="106"/>
    <n v="0.33557046979865773"/>
    <x v="7"/>
    <x v="1"/>
  </r>
  <r>
    <x v="26"/>
    <x v="105"/>
    <n v="94.295302013422813"/>
    <x v="7"/>
    <x v="1"/>
  </r>
  <r>
    <x v="26"/>
    <x v="106"/>
    <n v="5.7046979865771812"/>
    <x v="7"/>
    <x v="1"/>
  </r>
  <r>
    <x v="27"/>
    <x v="105"/>
    <n v="96.644295302013418"/>
    <x v="7"/>
    <x v="1"/>
  </r>
  <r>
    <x v="27"/>
    <x v="106"/>
    <n v="3.3557046979865772"/>
    <x v="7"/>
    <x v="1"/>
  </r>
  <r>
    <x v="28"/>
    <x v="105"/>
    <n v="98.322147651006716"/>
    <x v="7"/>
    <x v="1"/>
  </r>
  <r>
    <x v="28"/>
    <x v="106"/>
    <n v="1.6778523489932886"/>
    <x v="7"/>
    <x v="1"/>
  </r>
  <r>
    <x v="29"/>
    <x v="105"/>
    <n v="98.322147651006716"/>
    <x v="7"/>
    <x v="1"/>
  </r>
  <r>
    <x v="29"/>
    <x v="106"/>
    <n v="1.6778523489932886"/>
    <x v="7"/>
    <x v="1"/>
  </r>
  <r>
    <x v="30"/>
    <x v="105"/>
    <n v="78.523489932885909"/>
    <x v="7"/>
    <x v="1"/>
  </r>
  <r>
    <x v="30"/>
    <x v="106"/>
    <n v="21.476510067114095"/>
    <x v="7"/>
    <x v="1"/>
  </r>
  <r>
    <x v="31"/>
    <x v="105"/>
    <n v="98.993288590604024"/>
    <x v="7"/>
    <x v="1"/>
  </r>
  <r>
    <x v="31"/>
    <x v="106"/>
    <n v="1.0067114093959733"/>
    <x v="7"/>
    <x v="1"/>
  </r>
  <r>
    <x v="32"/>
    <x v="105"/>
    <n v="97.651006711409394"/>
    <x v="7"/>
    <x v="1"/>
  </r>
  <r>
    <x v="32"/>
    <x v="106"/>
    <n v="2.348993288590604"/>
    <x v="7"/>
    <x v="1"/>
  </r>
  <r>
    <x v="33"/>
    <x v="105"/>
    <n v="97.986577181208048"/>
    <x v="7"/>
    <x v="1"/>
  </r>
  <r>
    <x v="33"/>
    <x v="106"/>
    <n v="2.0134228187919465"/>
    <x v="7"/>
    <x v="1"/>
  </r>
  <r>
    <x v="34"/>
    <x v="105"/>
    <n v="0"/>
    <x v="7"/>
    <x v="1"/>
  </r>
  <r>
    <x v="34"/>
    <x v="106"/>
    <n v="0"/>
    <x v="7"/>
    <x v="1"/>
  </r>
  <r>
    <x v="21"/>
    <x v="103"/>
    <n v="49.816849816849818"/>
    <x v="8"/>
    <x v="1"/>
  </r>
  <r>
    <x v="21"/>
    <x v="104"/>
    <n v="26.373626373626372"/>
    <x v="8"/>
    <x v="1"/>
  </r>
  <r>
    <x v="21"/>
    <x v="4"/>
    <n v="23.80952380952381"/>
    <x v="8"/>
    <x v="1"/>
  </r>
  <r>
    <x v="22"/>
    <x v="105"/>
    <n v="96.703296703296701"/>
    <x v="8"/>
    <x v="1"/>
  </r>
  <r>
    <x v="22"/>
    <x v="106"/>
    <n v="3.2967032967032965"/>
    <x v="8"/>
    <x v="1"/>
  </r>
  <r>
    <x v="23"/>
    <x v="105"/>
    <n v="85.347985347985343"/>
    <x v="8"/>
    <x v="1"/>
  </r>
  <r>
    <x v="23"/>
    <x v="106"/>
    <n v="14.652014652014651"/>
    <x v="8"/>
    <x v="1"/>
  </r>
  <r>
    <x v="24"/>
    <x v="105"/>
    <n v="99.633699633699635"/>
    <x v="8"/>
    <x v="1"/>
  </r>
  <r>
    <x v="24"/>
    <x v="106"/>
    <n v="0.36630036630036628"/>
    <x v="8"/>
    <x v="1"/>
  </r>
  <r>
    <x v="25"/>
    <x v="105"/>
    <n v="99.26739926739927"/>
    <x v="8"/>
    <x v="1"/>
  </r>
  <r>
    <x v="25"/>
    <x v="106"/>
    <n v="0.73260073260073255"/>
    <x v="8"/>
    <x v="1"/>
  </r>
  <r>
    <x v="26"/>
    <x v="105"/>
    <n v="90.476190476190482"/>
    <x v="8"/>
    <x v="1"/>
  </r>
  <r>
    <x v="26"/>
    <x v="106"/>
    <n v="9.5238095238095237"/>
    <x v="8"/>
    <x v="1"/>
  </r>
  <r>
    <x v="27"/>
    <x v="105"/>
    <n v="97.802197802197796"/>
    <x v="8"/>
    <x v="1"/>
  </r>
  <r>
    <x v="27"/>
    <x v="106"/>
    <n v="2.197802197802198"/>
    <x v="8"/>
    <x v="1"/>
  </r>
  <r>
    <x v="28"/>
    <x v="105"/>
    <n v="93.406593406593402"/>
    <x v="8"/>
    <x v="1"/>
  </r>
  <r>
    <x v="28"/>
    <x v="106"/>
    <n v="6.5934065934065931"/>
    <x v="8"/>
    <x v="1"/>
  </r>
  <r>
    <x v="29"/>
    <x v="105"/>
    <n v="95.604395604395606"/>
    <x v="8"/>
    <x v="1"/>
  </r>
  <r>
    <x v="29"/>
    <x v="106"/>
    <n v="4.395604395604396"/>
    <x v="8"/>
    <x v="1"/>
  </r>
  <r>
    <x v="30"/>
    <x v="105"/>
    <n v="78.754578754578759"/>
    <x v="8"/>
    <x v="1"/>
  </r>
  <r>
    <x v="30"/>
    <x v="106"/>
    <n v="21.245421245421245"/>
    <x v="8"/>
    <x v="1"/>
  </r>
  <r>
    <x v="31"/>
    <x v="105"/>
    <n v="98.901098901098905"/>
    <x v="8"/>
    <x v="1"/>
  </r>
  <r>
    <x v="31"/>
    <x v="106"/>
    <n v="1.098901098901099"/>
    <x v="8"/>
    <x v="1"/>
  </r>
  <r>
    <x v="32"/>
    <x v="105"/>
    <n v="91.941391941391942"/>
    <x v="8"/>
    <x v="1"/>
  </r>
  <r>
    <x v="32"/>
    <x v="106"/>
    <n v="8.0586080586080584"/>
    <x v="8"/>
    <x v="1"/>
  </r>
  <r>
    <x v="33"/>
    <x v="105"/>
    <n v="97.069597069597066"/>
    <x v="8"/>
    <x v="1"/>
  </r>
  <r>
    <x v="33"/>
    <x v="106"/>
    <n v="2.9304029304029302"/>
    <x v="8"/>
    <x v="1"/>
  </r>
  <r>
    <x v="34"/>
    <x v="105"/>
    <n v="0"/>
    <x v="8"/>
    <x v="1"/>
  </r>
  <r>
    <x v="34"/>
    <x v="106"/>
    <n v="0"/>
    <x v="8"/>
    <x v="1"/>
  </r>
  <r>
    <x v="21"/>
    <x v="103"/>
    <n v="49.709302325581397"/>
    <x v="9"/>
    <x v="1"/>
  </r>
  <r>
    <x v="21"/>
    <x v="104"/>
    <n v="26.453488372093023"/>
    <x v="9"/>
    <x v="1"/>
  </r>
  <r>
    <x v="21"/>
    <x v="4"/>
    <n v="23.837209302325583"/>
    <x v="9"/>
    <x v="1"/>
  </r>
  <r>
    <x v="22"/>
    <x v="105"/>
    <n v="98.255813953488371"/>
    <x v="9"/>
    <x v="1"/>
  </r>
  <r>
    <x v="22"/>
    <x v="106"/>
    <n v="1.7441860465116279"/>
    <x v="9"/>
    <x v="1"/>
  </r>
  <r>
    <x v="23"/>
    <x v="105"/>
    <n v="79.941860465116278"/>
    <x v="9"/>
    <x v="1"/>
  </r>
  <r>
    <x v="23"/>
    <x v="106"/>
    <n v="20.058139534883722"/>
    <x v="9"/>
    <x v="1"/>
  </r>
  <r>
    <x v="24"/>
    <x v="105"/>
    <n v="98.54651162790698"/>
    <x v="9"/>
    <x v="1"/>
  </r>
  <r>
    <x v="24"/>
    <x v="106"/>
    <n v="1.4534883720930232"/>
    <x v="9"/>
    <x v="1"/>
  </r>
  <r>
    <x v="25"/>
    <x v="105"/>
    <n v="98.54651162790698"/>
    <x v="9"/>
    <x v="1"/>
  </r>
  <r>
    <x v="25"/>
    <x v="106"/>
    <n v="1.4534883720930232"/>
    <x v="9"/>
    <x v="1"/>
  </r>
  <r>
    <x v="26"/>
    <x v="105"/>
    <n v="86.627906976744185"/>
    <x v="9"/>
    <x v="1"/>
  </r>
  <r>
    <x v="26"/>
    <x v="106"/>
    <n v="13.372093023255815"/>
    <x v="9"/>
    <x v="1"/>
  </r>
  <r>
    <x v="27"/>
    <x v="105"/>
    <n v="97.965116279069761"/>
    <x v="9"/>
    <x v="1"/>
  </r>
  <r>
    <x v="27"/>
    <x v="106"/>
    <n v="2.0348837209302326"/>
    <x v="9"/>
    <x v="1"/>
  </r>
  <r>
    <x v="28"/>
    <x v="105"/>
    <n v="96.511627906976742"/>
    <x v="9"/>
    <x v="1"/>
  </r>
  <r>
    <x v="28"/>
    <x v="106"/>
    <n v="3.4883720930232558"/>
    <x v="9"/>
    <x v="1"/>
  </r>
  <r>
    <x v="29"/>
    <x v="105"/>
    <n v="98.837209302325576"/>
    <x v="9"/>
    <x v="1"/>
  </r>
  <r>
    <x v="29"/>
    <x v="106"/>
    <n v="1.1627906976744187"/>
    <x v="9"/>
    <x v="1"/>
  </r>
  <r>
    <x v="30"/>
    <x v="105"/>
    <n v="80.813953488372093"/>
    <x v="9"/>
    <x v="1"/>
  </r>
  <r>
    <x v="30"/>
    <x v="106"/>
    <n v="19.186046511627907"/>
    <x v="9"/>
    <x v="1"/>
  </r>
  <r>
    <x v="31"/>
    <x v="105"/>
    <n v="98.255813953488371"/>
    <x v="9"/>
    <x v="1"/>
  </r>
  <r>
    <x v="31"/>
    <x v="106"/>
    <n v="1.7441860465116279"/>
    <x v="9"/>
    <x v="1"/>
  </r>
  <r>
    <x v="32"/>
    <x v="105"/>
    <n v="96.220930232558146"/>
    <x v="9"/>
    <x v="1"/>
  </r>
  <r>
    <x v="32"/>
    <x v="106"/>
    <n v="3.7790697674418605"/>
    <x v="9"/>
    <x v="1"/>
  </r>
  <r>
    <x v="33"/>
    <x v="105"/>
    <n v="96.511627906976742"/>
    <x v="9"/>
    <x v="1"/>
  </r>
  <r>
    <x v="33"/>
    <x v="106"/>
    <n v="3.4883720930232558"/>
    <x v="9"/>
    <x v="1"/>
  </r>
  <r>
    <x v="34"/>
    <x v="105"/>
    <n v="0"/>
    <x v="9"/>
    <x v="1"/>
  </r>
  <r>
    <x v="34"/>
    <x v="106"/>
    <n v="0"/>
    <x v="9"/>
    <x v="1"/>
  </r>
  <r>
    <x v="21"/>
    <x v="103"/>
    <n v="69.230769230769226"/>
    <x v="10"/>
    <x v="1"/>
  </r>
  <r>
    <x v="21"/>
    <x v="104"/>
    <n v="13.765182186234817"/>
    <x v="10"/>
    <x v="1"/>
  </r>
  <r>
    <x v="21"/>
    <x v="4"/>
    <n v="17.004048582995953"/>
    <x v="10"/>
    <x v="1"/>
  </r>
  <r>
    <x v="22"/>
    <x v="105"/>
    <n v="95.951417004048579"/>
    <x v="10"/>
    <x v="1"/>
  </r>
  <r>
    <x v="22"/>
    <x v="106"/>
    <n v="4.048582995951417"/>
    <x v="10"/>
    <x v="1"/>
  </r>
  <r>
    <x v="23"/>
    <x v="105"/>
    <n v="82.995951417004051"/>
    <x v="10"/>
    <x v="1"/>
  </r>
  <r>
    <x v="23"/>
    <x v="106"/>
    <n v="17.004048582995953"/>
    <x v="10"/>
    <x v="1"/>
  </r>
  <r>
    <x v="24"/>
    <x v="105"/>
    <n v="98.785425101214571"/>
    <x v="10"/>
    <x v="1"/>
  </r>
  <r>
    <x v="24"/>
    <x v="106"/>
    <n v="1.214574898785425"/>
    <x v="10"/>
    <x v="1"/>
  </r>
  <r>
    <x v="25"/>
    <x v="105"/>
    <n v="94.331983805668017"/>
    <x v="10"/>
    <x v="1"/>
  </r>
  <r>
    <x v="25"/>
    <x v="106"/>
    <n v="5.668016194331984"/>
    <x v="10"/>
    <x v="1"/>
  </r>
  <r>
    <x v="26"/>
    <x v="105"/>
    <n v="81.376518218623488"/>
    <x v="10"/>
    <x v="1"/>
  </r>
  <r>
    <x v="26"/>
    <x v="106"/>
    <n v="18.623481781376519"/>
    <x v="10"/>
    <x v="1"/>
  </r>
  <r>
    <x v="27"/>
    <x v="105"/>
    <n v="93.927125506072869"/>
    <x v="10"/>
    <x v="1"/>
  </r>
  <r>
    <x v="27"/>
    <x v="106"/>
    <n v="6.0728744939271255"/>
    <x v="10"/>
    <x v="1"/>
  </r>
  <r>
    <x v="28"/>
    <x v="105"/>
    <n v="94.331983805668017"/>
    <x v="10"/>
    <x v="1"/>
  </r>
  <r>
    <x v="28"/>
    <x v="106"/>
    <n v="5.668016194331984"/>
    <x v="10"/>
    <x v="1"/>
  </r>
  <r>
    <x v="29"/>
    <x v="105"/>
    <n v="97.570850202429156"/>
    <x v="10"/>
    <x v="1"/>
  </r>
  <r>
    <x v="29"/>
    <x v="106"/>
    <n v="2.42914979757085"/>
    <x v="10"/>
    <x v="1"/>
  </r>
  <r>
    <x v="30"/>
    <x v="105"/>
    <n v="70.040485829959508"/>
    <x v="10"/>
    <x v="1"/>
  </r>
  <r>
    <x v="30"/>
    <x v="106"/>
    <n v="29.959514170040485"/>
    <x v="10"/>
    <x v="1"/>
  </r>
  <r>
    <x v="31"/>
    <x v="105"/>
    <n v="96.761133603238861"/>
    <x v="10"/>
    <x v="1"/>
  </r>
  <r>
    <x v="31"/>
    <x v="106"/>
    <n v="3.2388663967611335"/>
    <x v="10"/>
    <x v="1"/>
  </r>
  <r>
    <x v="32"/>
    <x v="105"/>
    <n v="84.615384615384613"/>
    <x v="10"/>
    <x v="1"/>
  </r>
  <r>
    <x v="32"/>
    <x v="106"/>
    <n v="15.384615384615385"/>
    <x v="10"/>
    <x v="1"/>
  </r>
  <r>
    <x v="33"/>
    <x v="105"/>
    <n v="93.927125506072869"/>
    <x v="10"/>
    <x v="1"/>
  </r>
  <r>
    <x v="33"/>
    <x v="106"/>
    <n v="6.0728744939271255"/>
    <x v="10"/>
    <x v="1"/>
  </r>
  <r>
    <x v="34"/>
    <x v="105"/>
    <n v="0"/>
    <x v="10"/>
    <x v="1"/>
  </r>
  <r>
    <x v="34"/>
    <x v="106"/>
    <n v="0"/>
    <x v="10"/>
    <x v="1"/>
  </r>
  <r>
    <x v="21"/>
    <x v="103"/>
    <n v="52.592592592592595"/>
    <x v="11"/>
    <x v="1"/>
  </r>
  <r>
    <x v="21"/>
    <x v="104"/>
    <n v="27.777777777777779"/>
    <x v="11"/>
    <x v="1"/>
  </r>
  <r>
    <x v="21"/>
    <x v="4"/>
    <n v="19.62962962962963"/>
    <x v="11"/>
    <x v="1"/>
  </r>
  <r>
    <x v="22"/>
    <x v="105"/>
    <n v="98.518518518518519"/>
    <x v="11"/>
    <x v="1"/>
  </r>
  <r>
    <x v="22"/>
    <x v="106"/>
    <n v="1.4814814814814814"/>
    <x v="11"/>
    <x v="1"/>
  </r>
  <r>
    <x v="23"/>
    <x v="105"/>
    <n v="85.555555555555557"/>
    <x v="11"/>
    <x v="1"/>
  </r>
  <r>
    <x v="23"/>
    <x v="106"/>
    <n v="14.444444444444445"/>
    <x v="11"/>
    <x v="1"/>
  </r>
  <r>
    <x v="24"/>
    <x v="105"/>
    <n v="98.888888888888886"/>
    <x v="11"/>
    <x v="1"/>
  </r>
  <r>
    <x v="24"/>
    <x v="106"/>
    <n v="1.1111111111111112"/>
    <x v="11"/>
    <x v="1"/>
  </r>
  <r>
    <x v="25"/>
    <x v="105"/>
    <n v="98.518518518518519"/>
    <x v="11"/>
    <x v="1"/>
  </r>
  <r>
    <x v="25"/>
    <x v="106"/>
    <n v="1.4814814814814814"/>
    <x v="11"/>
    <x v="1"/>
  </r>
  <r>
    <x v="26"/>
    <x v="105"/>
    <n v="78.888888888888886"/>
    <x v="11"/>
    <x v="1"/>
  </r>
  <r>
    <x v="26"/>
    <x v="106"/>
    <n v="21.111111111111111"/>
    <x v="11"/>
    <x v="1"/>
  </r>
  <r>
    <x v="27"/>
    <x v="105"/>
    <n v="94.444444444444443"/>
    <x v="11"/>
    <x v="1"/>
  </r>
  <r>
    <x v="27"/>
    <x v="106"/>
    <n v="5.5555555555555554"/>
    <x v="11"/>
    <x v="1"/>
  </r>
  <r>
    <x v="28"/>
    <x v="105"/>
    <n v="97.407407407407405"/>
    <x v="11"/>
    <x v="1"/>
  </r>
  <r>
    <x v="28"/>
    <x v="106"/>
    <n v="2.5925925925925926"/>
    <x v="11"/>
    <x v="1"/>
  </r>
  <r>
    <x v="29"/>
    <x v="105"/>
    <n v="98.148148148148152"/>
    <x v="11"/>
    <x v="1"/>
  </r>
  <r>
    <x v="29"/>
    <x v="106"/>
    <n v="1.8518518518518519"/>
    <x v="11"/>
    <x v="1"/>
  </r>
  <r>
    <x v="30"/>
    <x v="105"/>
    <n v="84.81481481481481"/>
    <x v="11"/>
    <x v="1"/>
  </r>
  <r>
    <x v="30"/>
    <x v="106"/>
    <n v="15.185185185185185"/>
    <x v="11"/>
    <x v="1"/>
  </r>
  <r>
    <x v="31"/>
    <x v="105"/>
    <n v="99.259259259259252"/>
    <x v="11"/>
    <x v="1"/>
  </r>
  <r>
    <x v="31"/>
    <x v="106"/>
    <n v="0.7407407407407407"/>
    <x v="11"/>
    <x v="1"/>
  </r>
  <r>
    <x v="32"/>
    <x v="105"/>
    <n v="95.18518518518519"/>
    <x v="11"/>
    <x v="1"/>
  </r>
  <r>
    <x v="32"/>
    <x v="106"/>
    <n v="4.8148148148148149"/>
    <x v="11"/>
    <x v="1"/>
  </r>
  <r>
    <x v="33"/>
    <x v="105"/>
    <n v="96.296296296296291"/>
    <x v="11"/>
    <x v="1"/>
  </r>
  <r>
    <x v="33"/>
    <x v="106"/>
    <n v="3.7037037037037037"/>
    <x v="11"/>
    <x v="1"/>
  </r>
  <r>
    <x v="34"/>
    <x v="105"/>
    <n v="0"/>
    <x v="11"/>
    <x v="1"/>
  </r>
  <r>
    <x v="34"/>
    <x v="106"/>
    <n v="0"/>
    <x v="11"/>
    <x v="1"/>
  </r>
  <r>
    <x v="21"/>
    <x v="103"/>
    <n v="65.646258503401356"/>
    <x v="12"/>
    <x v="1"/>
  </r>
  <r>
    <x v="21"/>
    <x v="104"/>
    <n v="11.904761904761905"/>
    <x v="12"/>
    <x v="1"/>
  </r>
  <r>
    <x v="21"/>
    <x v="4"/>
    <n v="22.448979591836736"/>
    <x v="12"/>
    <x v="1"/>
  </r>
  <r>
    <x v="22"/>
    <x v="105"/>
    <n v="97.959183673469383"/>
    <x v="12"/>
    <x v="1"/>
  </r>
  <r>
    <x v="22"/>
    <x v="106"/>
    <n v="2.0408163265306123"/>
    <x v="12"/>
    <x v="1"/>
  </r>
  <r>
    <x v="23"/>
    <x v="105"/>
    <n v="89.455782312925166"/>
    <x v="12"/>
    <x v="1"/>
  </r>
  <r>
    <x v="23"/>
    <x v="106"/>
    <n v="10.544217687074831"/>
    <x v="12"/>
    <x v="1"/>
  </r>
  <r>
    <x v="24"/>
    <x v="105"/>
    <n v="96.258503401360542"/>
    <x v="12"/>
    <x v="1"/>
  </r>
  <r>
    <x v="24"/>
    <x v="106"/>
    <n v="3.7414965986394559"/>
    <x v="12"/>
    <x v="1"/>
  </r>
  <r>
    <x v="25"/>
    <x v="105"/>
    <n v="96.938775510204081"/>
    <x v="12"/>
    <x v="1"/>
  </r>
  <r>
    <x v="25"/>
    <x v="106"/>
    <n v="3.0612244897959182"/>
    <x v="12"/>
    <x v="1"/>
  </r>
  <r>
    <x v="26"/>
    <x v="105"/>
    <n v="67.006802721088434"/>
    <x v="12"/>
    <x v="1"/>
  </r>
  <r>
    <x v="26"/>
    <x v="106"/>
    <n v="32.993197278911566"/>
    <x v="12"/>
    <x v="1"/>
  </r>
  <r>
    <x v="27"/>
    <x v="105"/>
    <n v="91.496598639455783"/>
    <x v="12"/>
    <x v="1"/>
  </r>
  <r>
    <x v="27"/>
    <x v="106"/>
    <n v="8.5034013605442169"/>
    <x v="12"/>
    <x v="1"/>
  </r>
  <r>
    <x v="28"/>
    <x v="105"/>
    <n v="93.877551020408163"/>
    <x v="12"/>
    <x v="1"/>
  </r>
  <r>
    <x v="28"/>
    <x v="106"/>
    <n v="6.1224489795918364"/>
    <x v="12"/>
    <x v="1"/>
  </r>
  <r>
    <x v="29"/>
    <x v="105"/>
    <n v="97.959183673469383"/>
    <x v="12"/>
    <x v="1"/>
  </r>
  <r>
    <x v="29"/>
    <x v="106"/>
    <n v="2.0408163265306123"/>
    <x v="12"/>
    <x v="1"/>
  </r>
  <r>
    <x v="30"/>
    <x v="105"/>
    <n v="71.428571428571431"/>
    <x v="12"/>
    <x v="1"/>
  </r>
  <r>
    <x v="30"/>
    <x v="106"/>
    <n v="28.571428571428573"/>
    <x v="12"/>
    <x v="1"/>
  </r>
  <r>
    <x v="31"/>
    <x v="105"/>
    <n v="98.639455782312922"/>
    <x v="12"/>
    <x v="1"/>
  </r>
  <r>
    <x v="31"/>
    <x v="106"/>
    <n v="1.3605442176870748"/>
    <x v="12"/>
    <x v="1"/>
  </r>
  <r>
    <x v="32"/>
    <x v="105"/>
    <n v="93.877551020408163"/>
    <x v="12"/>
    <x v="1"/>
  </r>
  <r>
    <x v="32"/>
    <x v="106"/>
    <n v="6.1224489795918364"/>
    <x v="12"/>
    <x v="1"/>
  </r>
  <r>
    <x v="33"/>
    <x v="105"/>
    <n v="91.496598639455783"/>
    <x v="12"/>
    <x v="1"/>
  </r>
  <r>
    <x v="33"/>
    <x v="106"/>
    <n v="8.5034013605442169"/>
    <x v="12"/>
    <x v="1"/>
  </r>
  <r>
    <x v="34"/>
    <x v="105"/>
    <n v="0"/>
    <x v="12"/>
    <x v="1"/>
  </r>
  <r>
    <x v="34"/>
    <x v="106"/>
    <n v="0"/>
    <x v="12"/>
    <x v="1"/>
  </r>
  <r>
    <x v="21"/>
    <x v="103"/>
    <n v="71.794871794871796"/>
    <x v="13"/>
    <x v="1"/>
  </r>
  <r>
    <x v="21"/>
    <x v="104"/>
    <n v="15.384615384615385"/>
    <x v="13"/>
    <x v="1"/>
  </r>
  <r>
    <x v="21"/>
    <x v="4"/>
    <n v="12.820512820512821"/>
    <x v="13"/>
    <x v="1"/>
  </r>
  <r>
    <x v="22"/>
    <x v="105"/>
    <n v="95.512820512820511"/>
    <x v="13"/>
    <x v="1"/>
  </r>
  <r>
    <x v="22"/>
    <x v="106"/>
    <n v="4.4871794871794872"/>
    <x v="13"/>
    <x v="1"/>
  </r>
  <r>
    <x v="23"/>
    <x v="105"/>
    <n v="78.84615384615384"/>
    <x v="13"/>
    <x v="1"/>
  </r>
  <r>
    <x v="23"/>
    <x v="106"/>
    <n v="21.153846153846153"/>
    <x v="13"/>
    <x v="1"/>
  </r>
  <r>
    <x v="24"/>
    <x v="105"/>
    <n v="98.717948717948715"/>
    <x v="13"/>
    <x v="1"/>
  </r>
  <r>
    <x v="24"/>
    <x v="106"/>
    <n v="1.2820512820512822"/>
    <x v="13"/>
    <x v="1"/>
  </r>
  <r>
    <x v="25"/>
    <x v="105"/>
    <n v="95.512820512820511"/>
    <x v="13"/>
    <x v="1"/>
  </r>
  <r>
    <x v="25"/>
    <x v="106"/>
    <n v="4.4871794871794872"/>
    <x v="13"/>
    <x v="1"/>
  </r>
  <r>
    <x v="26"/>
    <x v="105"/>
    <n v="72.435897435897431"/>
    <x v="13"/>
    <x v="1"/>
  </r>
  <r>
    <x v="26"/>
    <x v="106"/>
    <n v="27.564102564102566"/>
    <x v="13"/>
    <x v="1"/>
  </r>
  <r>
    <x v="27"/>
    <x v="105"/>
    <n v="92.948717948717942"/>
    <x v="13"/>
    <x v="1"/>
  </r>
  <r>
    <x v="27"/>
    <x v="106"/>
    <n v="7.0512820512820511"/>
    <x v="13"/>
    <x v="1"/>
  </r>
  <r>
    <x v="28"/>
    <x v="105"/>
    <n v="94.230769230769226"/>
    <x v="13"/>
    <x v="1"/>
  </r>
  <r>
    <x v="28"/>
    <x v="106"/>
    <n v="5.7692307692307692"/>
    <x v="13"/>
    <x v="1"/>
  </r>
  <r>
    <x v="29"/>
    <x v="105"/>
    <n v="98.07692307692308"/>
    <x v="13"/>
    <x v="1"/>
  </r>
  <r>
    <x v="29"/>
    <x v="106"/>
    <n v="1.9230769230769231"/>
    <x v="13"/>
    <x v="1"/>
  </r>
  <r>
    <x v="30"/>
    <x v="105"/>
    <n v="61.53846153846154"/>
    <x v="13"/>
    <x v="1"/>
  </r>
  <r>
    <x v="30"/>
    <x v="106"/>
    <n v="38.46153846153846"/>
    <x v="13"/>
    <x v="1"/>
  </r>
  <r>
    <x v="31"/>
    <x v="105"/>
    <n v="99.358974358974365"/>
    <x v="13"/>
    <x v="1"/>
  </r>
  <r>
    <x v="31"/>
    <x v="106"/>
    <n v="0.64102564102564108"/>
    <x v="13"/>
    <x v="1"/>
  </r>
  <r>
    <x v="32"/>
    <x v="105"/>
    <n v="89.102564102564102"/>
    <x v="13"/>
    <x v="1"/>
  </r>
  <r>
    <x v="32"/>
    <x v="106"/>
    <n v="10.897435897435898"/>
    <x v="13"/>
    <x v="1"/>
  </r>
  <r>
    <x v="33"/>
    <x v="105"/>
    <n v="94.871794871794876"/>
    <x v="13"/>
    <x v="1"/>
  </r>
  <r>
    <x v="33"/>
    <x v="106"/>
    <n v="5.1282051282051286"/>
    <x v="13"/>
    <x v="1"/>
  </r>
  <r>
    <x v="34"/>
    <x v="105"/>
    <n v="0"/>
    <x v="13"/>
    <x v="1"/>
  </r>
  <r>
    <x v="34"/>
    <x v="106"/>
    <n v="0"/>
    <x v="13"/>
    <x v="1"/>
  </r>
  <r>
    <x v="21"/>
    <x v="103"/>
    <n v="54.054054054054056"/>
    <x v="14"/>
    <x v="1"/>
  </r>
  <r>
    <x v="21"/>
    <x v="104"/>
    <n v="27.702702702702702"/>
    <x v="14"/>
    <x v="1"/>
  </r>
  <r>
    <x v="21"/>
    <x v="4"/>
    <n v="18.243243243243242"/>
    <x v="14"/>
    <x v="1"/>
  </r>
  <r>
    <x v="22"/>
    <x v="105"/>
    <n v="94.594594594594597"/>
    <x v="14"/>
    <x v="1"/>
  </r>
  <r>
    <x v="22"/>
    <x v="106"/>
    <n v="5.4054054054054053"/>
    <x v="14"/>
    <x v="1"/>
  </r>
  <r>
    <x v="23"/>
    <x v="105"/>
    <n v="84.459459459459453"/>
    <x v="14"/>
    <x v="1"/>
  </r>
  <r>
    <x v="23"/>
    <x v="106"/>
    <n v="15.54054054054054"/>
    <x v="14"/>
    <x v="1"/>
  </r>
  <r>
    <x v="24"/>
    <x v="105"/>
    <n v="98.648648648648646"/>
    <x v="14"/>
    <x v="1"/>
  </r>
  <r>
    <x v="24"/>
    <x v="106"/>
    <n v="1.3513513513513513"/>
    <x v="14"/>
    <x v="1"/>
  </r>
  <r>
    <x v="25"/>
    <x v="105"/>
    <n v="96.621621621621628"/>
    <x v="14"/>
    <x v="1"/>
  </r>
  <r>
    <x v="25"/>
    <x v="106"/>
    <n v="3.3783783783783785"/>
    <x v="14"/>
    <x v="1"/>
  </r>
  <r>
    <x v="26"/>
    <x v="105"/>
    <n v="93.243243243243242"/>
    <x v="14"/>
    <x v="1"/>
  </r>
  <r>
    <x v="26"/>
    <x v="106"/>
    <n v="6.756756756756757"/>
    <x v="14"/>
    <x v="1"/>
  </r>
  <r>
    <x v="27"/>
    <x v="105"/>
    <n v="92.567567567567565"/>
    <x v="14"/>
    <x v="1"/>
  </r>
  <r>
    <x v="27"/>
    <x v="106"/>
    <n v="7.4324324324324325"/>
    <x v="14"/>
    <x v="1"/>
  </r>
  <r>
    <x v="28"/>
    <x v="105"/>
    <n v="95.270270270270274"/>
    <x v="14"/>
    <x v="1"/>
  </r>
  <r>
    <x v="28"/>
    <x v="106"/>
    <n v="4.7297297297297298"/>
    <x v="14"/>
    <x v="1"/>
  </r>
  <r>
    <x v="29"/>
    <x v="105"/>
    <n v="95.945945945945951"/>
    <x v="14"/>
    <x v="1"/>
  </r>
  <r>
    <x v="29"/>
    <x v="106"/>
    <n v="4.0540540540540544"/>
    <x v="14"/>
    <x v="1"/>
  </r>
  <r>
    <x v="30"/>
    <x v="105"/>
    <n v="77.027027027027032"/>
    <x v="14"/>
    <x v="1"/>
  </r>
  <r>
    <x v="30"/>
    <x v="106"/>
    <n v="22.972972972972972"/>
    <x v="14"/>
    <x v="1"/>
  </r>
  <r>
    <x v="31"/>
    <x v="105"/>
    <n v="93.243243243243242"/>
    <x v="14"/>
    <x v="1"/>
  </r>
  <r>
    <x v="31"/>
    <x v="106"/>
    <n v="6.756756756756757"/>
    <x v="14"/>
    <x v="1"/>
  </r>
  <r>
    <x v="32"/>
    <x v="105"/>
    <n v="94.594594594594597"/>
    <x v="14"/>
    <x v="1"/>
  </r>
  <r>
    <x v="32"/>
    <x v="106"/>
    <n v="5.4054054054054053"/>
    <x v="14"/>
    <x v="1"/>
  </r>
  <r>
    <x v="33"/>
    <x v="105"/>
    <n v="97.297297297297291"/>
    <x v="14"/>
    <x v="1"/>
  </r>
  <r>
    <x v="33"/>
    <x v="106"/>
    <n v="2.7027027027027026"/>
    <x v="14"/>
    <x v="1"/>
  </r>
  <r>
    <x v="34"/>
    <x v="105"/>
    <n v="0"/>
    <x v="14"/>
    <x v="1"/>
  </r>
  <r>
    <x v="34"/>
    <x v="106"/>
    <n v="0"/>
    <x v="14"/>
    <x v="1"/>
  </r>
  <r>
    <x v="21"/>
    <x v="103"/>
    <n v="87.162162162162161"/>
    <x v="15"/>
    <x v="1"/>
  </r>
  <r>
    <x v="21"/>
    <x v="104"/>
    <n v="6.756756756756757"/>
    <x v="15"/>
    <x v="1"/>
  </r>
  <r>
    <x v="21"/>
    <x v="4"/>
    <n v="6.0810810810810807"/>
    <x v="15"/>
    <x v="1"/>
  </r>
  <r>
    <x v="22"/>
    <x v="105"/>
    <n v="97.972972972972968"/>
    <x v="15"/>
    <x v="1"/>
  </r>
  <r>
    <x v="22"/>
    <x v="106"/>
    <n v="2.0270270270270272"/>
    <x v="15"/>
    <x v="1"/>
  </r>
  <r>
    <x v="23"/>
    <x v="105"/>
    <n v="75"/>
    <x v="15"/>
    <x v="1"/>
  </r>
  <r>
    <x v="23"/>
    <x v="106"/>
    <n v="25"/>
    <x v="15"/>
    <x v="1"/>
  </r>
  <r>
    <x v="24"/>
    <x v="105"/>
    <n v="99.324324324324323"/>
    <x v="15"/>
    <x v="1"/>
  </r>
  <r>
    <x v="24"/>
    <x v="106"/>
    <n v="0.67567567567567566"/>
    <x v="15"/>
    <x v="1"/>
  </r>
  <r>
    <x v="25"/>
    <x v="105"/>
    <n v="97.972972972972968"/>
    <x v="15"/>
    <x v="1"/>
  </r>
  <r>
    <x v="25"/>
    <x v="106"/>
    <n v="2.0270270270270272"/>
    <x v="15"/>
    <x v="1"/>
  </r>
  <r>
    <x v="26"/>
    <x v="105"/>
    <n v="52.027027027027025"/>
    <x v="15"/>
    <x v="1"/>
  </r>
  <r>
    <x v="26"/>
    <x v="106"/>
    <n v="47.972972972972975"/>
    <x v="15"/>
    <x v="1"/>
  </r>
  <r>
    <x v="27"/>
    <x v="105"/>
    <n v="90.540540540540547"/>
    <x v="15"/>
    <x v="1"/>
  </r>
  <r>
    <x v="27"/>
    <x v="106"/>
    <n v="9.4594594594594597"/>
    <x v="15"/>
    <x v="1"/>
  </r>
  <r>
    <x v="28"/>
    <x v="105"/>
    <n v="68.918918918918919"/>
    <x v="15"/>
    <x v="1"/>
  </r>
  <r>
    <x v="28"/>
    <x v="106"/>
    <n v="31.081081081081081"/>
    <x v="15"/>
    <x v="1"/>
  </r>
  <r>
    <x v="29"/>
    <x v="105"/>
    <n v="84.459459459459453"/>
    <x v="15"/>
    <x v="1"/>
  </r>
  <r>
    <x v="29"/>
    <x v="106"/>
    <n v="15.54054054054054"/>
    <x v="15"/>
    <x v="1"/>
  </r>
  <r>
    <x v="30"/>
    <x v="105"/>
    <n v="36.486486486486484"/>
    <x v="15"/>
    <x v="1"/>
  </r>
  <r>
    <x v="30"/>
    <x v="106"/>
    <n v="63.513513513513516"/>
    <x v="15"/>
    <x v="1"/>
  </r>
  <r>
    <x v="31"/>
    <x v="105"/>
    <n v="97.297297297297291"/>
    <x v="15"/>
    <x v="1"/>
  </r>
  <r>
    <x v="31"/>
    <x v="106"/>
    <n v="2.7027027027027026"/>
    <x v="15"/>
    <x v="1"/>
  </r>
  <r>
    <x v="32"/>
    <x v="105"/>
    <n v="79.729729729729726"/>
    <x v="15"/>
    <x v="1"/>
  </r>
  <r>
    <x v="32"/>
    <x v="106"/>
    <n v="20.27027027027027"/>
    <x v="15"/>
    <x v="1"/>
  </r>
  <r>
    <x v="33"/>
    <x v="105"/>
    <n v="92.567567567567565"/>
    <x v="15"/>
    <x v="1"/>
  </r>
  <r>
    <x v="33"/>
    <x v="106"/>
    <n v="7.4324324324324325"/>
    <x v="15"/>
    <x v="1"/>
  </r>
  <r>
    <x v="34"/>
    <x v="105"/>
    <n v="0"/>
    <x v="15"/>
    <x v="1"/>
  </r>
  <r>
    <x v="34"/>
    <x v="106"/>
    <n v="0"/>
    <x v="15"/>
    <x v="1"/>
  </r>
  <r>
    <x v="21"/>
    <x v="103"/>
    <n v="65.656565656565661"/>
    <x v="16"/>
    <x v="1"/>
  </r>
  <r>
    <x v="21"/>
    <x v="104"/>
    <n v="18.518518518518519"/>
    <x v="16"/>
    <x v="1"/>
  </r>
  <r>
    <x v="21"/>
    <x v="4"/>
    <n v="15.824915824915825"/>
    <x v="16"/>
    <x v="1"/>
  </r>
  <r>
    <x v="22"/>
    <x v="105"/>
    <n v="97.643097643097647"/>
    <x v="16"/>
    <x v="1"/>
  </r>
  <r>
    <x v="22"/>
    <x v="106"/>
    <n v="2.3569023569023568"/>
    <x v="16"/>
    <x v="1"/>
  </r>
  <r>
    <x v="23"/>
    <x v="105"/>
    <n v="81.481481481481481"/>
    <x v="16"/>
    <x v="1"/>
  </r>
  <r>
    <x v="23"/>
    <x v="106"/>
    <n v="18.518518518518519"/>
    <x v="16"/>
    <x v="1"/>
  </r>
  <r>
    <x v="24"/>
    <x v="105"/>
    <n v="97.306397306397301"/>
    <x v="16"/>
    <x v="1"/>
  </r>
  <r>
    <x v="24"/>
    <x v="106"/>
    <n v="2.6936026936026938"/>
    <x v="16"/>
    <x v="1"/>
  </r>
  <r>
    <x v="25"/>
    <x v="105"/>
    <n v="94.949494949494948"/>
    <x v="16"/>
    <x v="1"/>
  </r>
  <r>
    <x v="25"/>
    <x v="106"/>
    <n v="5.0505050505050502"/>
    <x v="16"/>
    <x v="1"/>
  </r>
  <r>
    <x v="26"/>
    <x v="105"/>
    <n v="85.18518518518519"/>
    <x v="16"/>
    <x v="1"/>
  </r>
  <r>
    <x v="26"/>
    <x v="106"/>
    <n v="14.814814814814815"/>
    <x v="16"/>
    <x v="1"/>
  </r>
  <r>
    <x v="27"/>
    <x v="105"/>
    <n v="92.255892255892249"/>
    <x v="16"/>
    <x v="1"/>
  </r>
  <r>
    <x v="27"/>
    <x v="106"/>
    <n v="7.7441077441077439"/>
    <x v="16"/>
    <x v="1"/>
  </r>
  <r>
    <x v="28"/>
    <x v="105"/>
    <n v="88.888888888888886"/>
    <x v="16"/>
    <x v="1"/>
  </r>
  <r>
    <x v="28"/>
    <x v="106"/>
    <n v="11.111111111111111"/>
    <x v="16"/>
    <x v="1"/>
  </r>
  <r>
    <x v="29"/>
    <x v="105"/>
    <n v="94.949494949494948"/>
    <x v="16"/>
    <x v="1"/>
  </r>
  <r>
    <x v="29"/>
    <x v="106"/>
    <n v="5.0505050505050502"/>
    <x v="16"/>
    <x v="1"/>
  </r>
  <r>
    <x v="30"/>
    <x v="105"/>
    <n v="63.299663299663301"/>
    <x v="16"/>
    <x v="1"/>
  </r>
  <r>
    <x v="30"/>
    <x v="106"/>
    <n v="36.700336700336699"/>
    <x v="16"/>
    <x v="1"/>
  </r>
  <r>
    <x v="31"/>
    <x v="105"/>
    <n v="97.979797979797979"/>
    <x v="16"/>
    <x v="1"/>
  </r>
  <r>
    <x v="31"/>
    <x v="106"/>
    <n v="2.0202020202020203"/>
    <x v="16"/>
    <x v="1"/>
  </r>
  <r>
    <x v="32"/>
    <x v="105"/>
    <n v="87.878787878787875"/>
    <x v="16"/>
    <x v="1"/>
  </r>
  <r>
    <x v="32"/>
    <x v="106"/>
    <n v="12.121212121212121"/>
    <x v="16"/>
    <x v="1"/>
  </r>
  <r>
    <x v="33"/>
    <x v="105"/>
    <n v="89.898989898989896"/>
    <x v="16"/>
    <x v="1"/>
  </r>
  <r>
    <x v="33"/>
    <x v="106"/>
    <n v="10.1010101010101"/>
    <x v="16"/>
    <x v="1"/>
  </r>
  <r>
    <x v="34"/>
    <x v="105"/>
    <n v="0"/>
    <x v="16"/>
    <x v="1"/>
  </r>
  <r>
    <x v="34"/>
    <x v="106"/>
    <n v="0"/>
    <x v="16"/>
    <x v="1"/>
  </r>
  <r>
    <x v="35"/>
    <x v="107"/>
    <n v="5.0505050505050502"/>
    <x v="0"/>
    <x v="0"/>
  </r>
  <r>
    <x v="35"/>
    <x v="108"/>
    <n v="2.5252525252525251"/>
    <x v="0"/>
    <x v="0"/>
  </r>
  <r>
    <x v="35"/>
    <x v="109"/>
    <n v="14.646464646464647"/>
    <x v="0"/>
    <x v="0"/>
  </r>
  <r>
    <x v="35"/>
    <x v="110"/>
    <n v="39.898989898989896"/>
    <x v="0"/>
    <x v="0"/>
  </r>
  <r>
    <x v="35"/>
    <x v="111"/>
    <n v="37.878787878787875"/>
    <x v="0"/>
    <x v="0"/>
  </r>
  <r>
    <x v="36"/>
    <x v="107"/>
    <n v="4.1767068273092374"/>
    <x v="0"/>
    <x v="0"/>
  </r>
  <r>
    <x v="36"/>
    <x v="108"/>
    <n v="3.5341365461847389"/>
    <x v="0"/>
    <x v="0"/>
  </r>
  <r>
    <x v="36"/>
    <x v="109"/>
    <n v="13.012048192771084"/>
    <x v="0"/>
    <x v="0"/>
  </r>
  <r>
    <x v="36"/>
    <x v="110"/>
    <n v="36.706827309236949"/>
    <x v="0"/>
    <x v="0"/>
  </r>
  <r>
    <x v="36"/>
    <x v="111"/>
    <n v="42.570281124497996"/>
    <x v="0"/>
    <x v="0"/>
  </r>
  <r>
    <x v="37"/>
    <x v="107"/>
    <n v="7.4074074074074074"/>
    <x v="0"/>
    <x v="0"/>
  </r>
  <r>
    <x v="37"/>
    <x v="108"/>
    <n v="3.7037037037037037"/>
    <x v="0"/>
    <x v="0"/>
  </r>
  <r>
    <x v="37"/>
    <x v="109"/>
    <n v="8.6419753086419746"/>
    <x v="0"/>
    <x v="0"/>
  </r>
  <r>
    <x v="37"/>
    <x v="110"/>
    <n v="38.271604938271608"/>
    <x v="0"/>
    <x v="0"/>
  </r>
  <r>
    <x v="37"/>
    <x v="111"/>
    <n v="41.97530864197531"/>
    <x v="0"/>
    <x v="0"/>
  </r>
  <r>
    <x v="38"/>
    <x v="107"/>
    <n v="3.4042553191489362"/>
    <x v="0"/>
    <x v="0"/>
  </r>
  <r>
    <x v="38"/>
    <x v="108"/>
    <n v="3.4042553191489362"/>
    <x v="0"/>
    <x v="0"/>
  </r>
  <r>
    <x v="38"/>
    <x v="109"/>
    <n v="14.468085106382979"/>
    <x v="0"/>
    <x v="0"/>
  </r>
  <r>
    <x v="38"/>
    <x v="110"/>
    <n v="34.468085106382979"/>
    <x v="0"/>
    <x v="0"/>
  </r>
  <r>
    <x v="38"/>
    <x v="111"/>
    <n v="44.255319148936174"/>
    <x v="0"/>
    <x v="0"/>
  </r>
  <r>
    <x v="39"/>
    <x v="107"/>
    <n v="2.9159519725557463"/>
    <x v="0"/>
    <x v="0"/>
  </r>
  <r>
    <x v="39"/>
    <x v="108"/>
    <n v="1.5437392795883362"/>
    <x v="0"/>
    <x v="0"/>
  </r>
  <r>
    <x v="39"/>
    <x v="109"/>
    <n v="9.9485420240137223"/>
    <x v="0"/>
    <x v="0"/>
  </r>
  <r>
    <x v="39"/>
    <x v="110"/>
    <n v="39.108061749571185"/>
    <x v="0"/>
    <x v="0"/>
  </r>
  <r>
    <x v="39"/>
    <x v="111"/>
    <n v="46.483704974271014"/>
    <x v="0"/>
    <x v="0"/>
  </r>
  <r>
    <x v="40"/>
    <x v="107"/>
    <n v="4"/>
    <x v="0"/>
    <x v="0"/>
  </r>
  <r>
    <x v="40"/>
    <x v="108"/>
    <n v="3.6"/>
    <x v="0"/>
    <x v="0"/>
  </r>
  <r>
    <x v="40"/>
    <x v="109"/>
    <n v="10"/>
    <x v="0"/>
    <x v="0"/>
  </r>
  <r>
    <x v="40"/>
    <x v="110"/>
    <n v="38.200000000000003"/>
    <x v="0"/>
    <x v="0"/>
  </r>
  <r>
    <x v="40"/>
    <x v="111"/>
    <n v="44.2"/>
    <x v="0"/>
    <x v="0"/>
  </r>
  <r>
    <x v="35"/>
    <x v="107"/>
    <n v="0"/>
    <x v="1"/>
    <x v="0"/>
  </r>
  <r>
    <x v="35"/>
    <x v="108"/>
    <n v="0"/>
    <x v="1"/>
    <x v="0"/>
  </r>
  <r>
    <x v="35"/>
    <x v="109"/>
    <n v="33.333333333333336"/>
    <x v="1"/>
    <x v="0"/>
  </r>
  <r>
    <x v="35"/>
    <x v="110"/>
    <n v="33.333333333333336"/>
    <x v="1"/>
    <x v="0"/>
  </r>
  <r>
    <x v="35"/>
    <x v="111"/>
    <n v="33.333333333333336"/>
    <x v="1"/>
    <x v="0"/>
  </r>
  <r>
    <x v="36"/>
    <x v="107"/>
    <n v="4.4609665427509295"/>
    <x v="1"/>
    <x v="0"/>
  </r>
  <r>
    <x v="36"/>
    <x v="108"/>
    <n v="4.8327137546468402"/>
    <x v="1"/>
    <x v="0"/>
  </r>
  <r>
    <x v="36"/>
    <x v="109"/>
    <n v="16.356877323420075"/>
    <x v="1"/>
    <x v="0"/>
  </r>
  <r>
    <x v="36"/>
    <x v="110"/>
    <n v="38.661710037174721"/>
    <x v="1"/>
    <x v="0"/>
  </r>
  <r>
    <x v="36"/>
    <x v="111"/>
    <n v="35.687732342007436"/>
    <x v="1"/>
    <x v="0"/>
  </r>
  <r>
    <x v="37"/>
    <x v="107"/>
    <n v="4.7619047619047619"/>
    <x v="1"/>
    <x v="0"/>
  </r>
  <r>
    <x v="37"/>
    <x v="108"/>
    <n v="4.7619047619047619"/>
    <x v="1"/>
    <x v="0"/>
  </r>
  <r>
    <x v="37"/>
    <x v="109"/>
    <n v="9.5238095238095237"/>
    <x v="1"/>
    <x v="0"/>
  </r>
  <r>
    <x v="37"/>
    <x v="110"/>
    <n v="42.857142857142854"/>
    <x v="1"/>
    <x v="0"/>
  </r>
  <r>
    <x v="37"/>
    <x v="111"/>
    <n v="38.095238095238095"/>
    <x v="1"/>
    <x v="0"/>
  </r>
  <r>
    <x v="38"/>
    <x v="107"/>
    <n v="1.7857142857142858"/>
    <x v="1"/>
    <x v="0"/>
  </r>
  <r>
    <x v="38"/>
    <x v="108"/>
    <n v="0"/>
    <x v="1"/>
    <x v="0"/>
  </r>
  <r>
    <x v="38"/>
    <x v="109"/>
    <n v="10.714285714285714"/>
    <x v="1"/>
    <x v="0"/>
  </r>
  <r>
    <x v="38"/>
    <x v="110"/>
    <n v="37.5"/>
    <x v="1"/>
    <x v="0"/>
  </r>
  <r>
    <x v="38"/>
    <x v="111"/>
    <n v="50"/>
    <x v="1"/>
    <x v="0"/>
  </r>
  <r>
    <x v="39"/>
    <x v="107"/>
    <n v="1.6483516483516483"/>
    <x v="1"/>
    <x v="0"/>
  </r>
  <r>
    <x v="39"/>
    <x v="108"/>
    <n v="1.098901098901099"/>
    <x v="1"/>
    <x v="0"/>
  </r>
  <r>
    <x v="39"/>
    <x v="109"/>
    <n v="12.637362637362637"/>
    <x v="1"/>
    <x v="0"/>
  </r>
  <r>
    <x v="39"/>
    <x v="110"/>
    <n v="43.956043956043956"/>
    <x v="1"/>
    <x v="0"/>
  </r>
  <r>
    <x v="39"/>
    <x v="111"/>
    <n v="40.659340659340657"/>
    <x v="1"/>
    <x v="0"/>
  </r>
  <r>
    <x v="40"/>
    <x v="107"/>
    <n v="0.51813471502590669"/>
    <x v="1"/>
    <x v="0"/>
  </r>
  <r>
    <x v="40"/>
    <x v="108"/>
    <n v="2.5906735751295336"/>
    <x v="1"/>
    <x v="0"/>
  </r>
  <r>
    <x v="40"/>
    <x v="109"/>
    <n v="9.8445595854922274"/>
    <x v="1"/>
    <x v="0"/>
  </r>
  <r>
    <x v="40"/>
    <x v="110"/>
    <n v="43.523316062176164"/>
    <x v="1"/>
    <x v="0"/>
  </r>
  <r>
    <x v="40"/>
    <x v="111"/>
    <n v="43.523316062176164"/>
    <x v="1"/>
    <x v="0"/>
  </r>
  <r>
    <x v="35"/>
    <x v="107"/>
    <n v="10.416666666666666"/>
    <x v="2"/>
    <x v="0"/>
  </r>
  <r>
    <x v="35"/>
    <x v="108"/>
    <n v="4.166666666666667"/>
    <x v="2"/>
    <x v="0"/>
  </r>
  <r>
    <x v="35"/>
    <x v="109"/>
    <n v="9.375"/>
    <x v="2"/>
    <x v="0"/>
  </r>
  <r>
    <x v="35"/>
    <x v="110"/>
    <n v="37.5"/>
    <x v="2"/>
    <x v="0"/>
  </r>
  <r>
    <x v="35"/>
    <x v="111"/>
    <n v="38.541666666666664"/>
    <x v="2"/>
    <x v="0"/>
  </r>
  <r>
    <x v="36"/>
    <x v="107"/>
    <n v="5.0139275766016711"/>
    <x v="2"/>
    <x v="0"/>
  </r>
  <r>
    <x v="36"/>
    <x v="108"/>
    <n v="5.8495821727019495"/>
    <x v="2"/>
    <x v="0"/>
  </r>
  <r>
    <x v="36"/>
    <x v="109"/>
    <n v="12.813370473537605"/>
    <x v="2"/>
    <x v="0"/>
  </r>
  <r>
    <x v="36"/>
    <x v="110"/>
    <n v="32.033426183844014"/>
    <x v="2"/>
    <x v="0"/>
  </r>
  <r>
    <x v="36"/>
    <x v="111"/>
    <n v="44.289693593314766"/>
    <x v="2"/>
    <x v="0"/>
  </r>
  <r>
    <x v="37"/>
    <x v="107"/>
    <n v="5.2631578947368425"/>
    <x v="2"/>
    <x v="0"/>
  </r>
  <r>
    <x v="37"/>
    <x v="108"/>
    <n v="5.2631578947368425"/>
    <x v="2"/>
    <x v="0"/>
  </r>
  <r>
    <x v="37"/>
    <x v="109"/>
    <n v="10.526315789473685"/>
    <x v="2"/>
    <x v="0"/>
  </r>
  <r>
    <x v="37"/>
    <x v="110"/>
    <n v="26.315789473684209"/>
    <x v="2"/>
    <x v="0"/>
  </r>
  <r>
    <x v="37"/>
    <x v="111"/>
    <n v="52.631578947368418"/>
    <x v="2"/>
    <x v="0"/>
  </r>
  <r>
    <x v="38"/>
    <x v="107"/>
    <n v="7.2463768115942031"/>
    <x v="2"/>
    <x v="0"/>
  </r>
  <r>
    <x v="38"/>
    <x v="108"/>
    <n v="4.3478260869565215"/>
    <x v="2"/>
    <x v="0"/>
  </r>
  <r>
    <x v="38"/>
    <x v="109"/>
    <n v="18.840579710144926"/>
    <x v="2"/>
    <x v="0"/>
  </r>
  <r>
    <x v="38"/>
    <x v="110"/>
    <n v="33.333333333333336"/>
    <x v="2"/>
    <x v="0"/>
  </r>
  <r>
    <x v="38"/>
    <x v="111"/>
    <n v="36.231884057971016"/>
    <x v="2"/>
    <x v="0"/>
  </r>
  <r>
    <x v="39"/>
    <x v="107"/>
    <n v="3.3613445378151261"/>
    <x v="2"/>
    <x v="0"/>
  </r>
  <r>
    <x v="39"/>
    <x v="108"/>
    <n v="1.680672268907563"/>
    <x v="2"/>
    <x v="0"/>
  </r>
  <r>
    <x v="39"/>
    <x v="109"/>
    <n v="10.92436974789916"/>
    <x v="2"/>
    <x v="0"/>
  </r>
  <r>
    <x v="39"/>
    <x v="110"/>
    <n v="42.857142857142854"/>
    <x v="2"/>
    <x v="0"/>
  </r>
  <r>
    <x v="39"/>
    <x v="111"/>
    <n v="41.176470588235297"/>
    <x v="2"/>
    <x v="0"/>
  </r>
  <r>
    <x v="40"/>
    <x v="107"/>
    <n v="6.557377049180328"/>
    <x v="2"/>
    <x v="0"/>
  </r>
  <r>
    <x v="40"/>
    <x v="108"/>
    <n v="4.0983606557377046"/>
    <x v="2"/>
    <x v="0"/>
  </r>
  <r>
    <x v="40"/>
    <x v="109"/>
    <n v="10.655737704918034"/>
    <x v="2"/>
    <x v="0"/>
  </r>
  <r>
    <x v="40"/>
    <x v="110"/>
    <n v="29.508196721311474"/>
    <x v="2"/>
    <x v="0"/>
  </r>
  <r>
    <x v="40"/>
    <x v="111"/>
    <n v="49.180327868852459"/>
    <x v="2"/>
    <x v="0"/>
  </r>
  <r>
    <x v="35"/>
    <x v="107"/>
    <n v="0"/>
    <x v="3"/>
    <x v="0"/>
  </r>
  <r>
    <x v="35"/>
    <x v="108"/>
    <n v="0"/>
    <x v="3"/>
    <x v="0"/>
  </r>
  <r>
    <x v="35"/>
    <x v="109"/>
    <n v="8.695652173913043"/>
    <x v="3"/>
    <x v="0"/>
  </r>
  <r>
    <x v="35"/>
    <x v="110"/>
    <n v="39.130434782608695"/>
    <x v="3"/>
    <x v="0"/>
  </r>
  <r>
    <x v="35"/>
    <x v="111"/>
    <n v="52.173913043478258"/>
    <x v="3"/>
    <x v="0"/>
  </r>
  <r>
    <x v="36"/>
    <x v="107"/>
    <n v="5.7017543859649127"/>
    <x v="3"/>
    <x v="0"/>
  </r>
  <r>
    <x v="36"/>
    <x v="108"/>
    <n v="1.3157894736842106"/>
    <x v="3"/>
    <x v="0"/>
  </r>
  <r>
    <x v="36"/>
    <x v="109"/>
    <n v="10.964912280701755"/>
    <x v="3"/>
    <x v="0"/>
  </r>
  <r>
    <x v="36"/>
    <x v="110"/>
    <n v="36.842105263157897"/>
    <x v="3"/>
    <x v="0"/>
  </r>
  <r>
    <x v="36"/>
    <x v="111"/>
    <n v="45.175438596491226"/>
    <x v="3"/>
    <x v="0"/>
  </r>
  <r>
    <x v="37"/>
    <x v="107"/>
    <n v="18.181818181818183"/>
    <x v="3"/>
    <x v="0"/>
  </r>
  <r>
    <x v="37"/>
    <x v="108"/>
    <n v="0"/>
    <x v="3"/>
    <x v="0"/>
  </r>
  <r>
    <x v="37"/>
    <x v="109"/>
    <n v="0"/>
    <x v="3"/>
    <x v="0"/>
  </r>
  <r>
    <x v="37"/>
    <x v="110"/>
    <n v="36.363636363636367"/>
    <x v="3"/>
    <x v="0"/>
  </r>
  <r>
    <x v="37"/>
    <x v="111"/>
    <n v="45.454545454545453"/>
    <x v="3"/>
    <x v="0"/>
  </r>
  <r>
    <x v="38"/>
    <x v="107"/>
    <n v="1.9607843137254901"/>
    <x v="3"/>
    <x v="0"/>
  </r>
  <r>
    <x v="38"/>
    <x v="108"/>
    <n v="1.9607843137254901"/>
    <x v="3"/>
    <x v="0"/>
  </r>
  <r>
    <x v="38"/>
    <x v="109"/>
    <n v="7.8431372549019605"/>
    <x v="3"/>
    <x v="0"/>
  </r>
  <r>
    <x v="38"/>
    <x v="110"/>
    <n v="29.411764705882351"/>
    <x v="3"/>
    <x v="0"/>
  </r>
  <r>
    <x v="38"/>
    <x v="111"/>
    <n v="58.823529411764703"/>
    <x v="3"/>
    <x v="0"/>
  </r>
  <r>
    <x v="39"/>
    <x v="107"/>
    <n v="5.2896725440806049"/>
    <x v="3"/>
    <x v="0"/>
  </r>
  <r>
    <x v="39"/>
    <x v="108"/>
    <n v="1.7632241813602014"/>
    <x v="3"/>
    <x v="0"/>
  </r>
  <r>
    <x v="39"/>
    <x v="109"/>
    <n v="9.3198992443324933"/>
    <x v="3"/>
    <x v="0"/>
  </r>
  <r>
    <x v="39"/>
    <x v="110"/>
    <n v="32.7455919395466"/>
    <x v="3"/>
    <x v="0"/>
  </r>
  <r>
    <x v="39"/>
    <x v="111"/>
    <n v="50.8816120906801"/>
    <x v="3"/>
    <x v="0"/>
  </r>
  <r>
    <x v="40"/>
    <x v="107"/>
    <n v="5.3571428571428568"/>
    <x v="3"/>
    <x v="0"/>
  </r>
  <r>
    <x v="40"/>
    <x v="108"/>
    <n v="5.3571428571428568"/>
    <x v="3"/>
    <x v="0"/>
  </r>
  <r>
    <x v="40"/>
    <x v="109"/>
    <n v="7.1428571428571432"/>
    <x v="3"/>
    <x v="0"/>
  </r>
  <r>
    <x v="40"/>
    <x v="110"/>
    <n v="33.928571428571431"/>
    <x v="3"/>
    <x v="0"/>
  </r>
  <r>
    <x v="40"/>
    <x v="111"/>
    <n v="48.214285714285715"/>
    <x v="3"/>
    <x v="0"/>
  </r>
  <r>
    <x v="35"/>
    <x v="107"/>
    <n v="0"/>
    <x v="4"/>
    <x v="0"/>
  </r>
  <r>
    <x v="35"/>
    <x v="108"/>
    <n v="0"/>
    <x v="4"/>
    <x v="0"/>
  </r>
  <r>
    <x v="35"/>
    <x v="109"/>
    <n v="18.75"/>
    <x v="4"/>
    <x v="0"/>
  </r>
  <r>
    <x v="35"/>
    <x v="110"/>
    <n v="68.75"/>
    <x v="4"/>
    <x v="0"/>
  </r>
  <r>
    <x v="35"/>
    <x v="111"/>
    <n v="12.5"/>
    <x v="4"/>
    <x v="0"/>
  </r>
  <r>
    <x v="36"/>
    <x v="107"/>
    <n v="0"/>
    <x v="4"/>
    <x v="0"/>
  </r>
  <r>
    <x v="36"/>
    <x v="108"/>
    <n v="3.0769230769230771"/>
    <x v="4"/>
    <x v="0"/>
  </r>
  <r>
    <x v="36"/>
    <x v="109"/>
    <n v="13.846153846153847"/>
    <x v="4"/>
    <x v="0"/>
  </r>
  <r>
    <x v="36"/>
    <x v="110"/>
    <n v="41.53846153846154"/>
    <x v="4"/>
    <x v="0"/>
  </r>
  <r>
    <x v="36"/>
    <x v="111"/>
    <n v="41.53846153846154"/>
    <x v="4"/>
    <x v="0"/>
  </r>
  <r>
    <x v="37"/>
    <x v="107"/>
    <n v="0"/>
    <x v="4"/>
    <x v="0"/>
  </r>
  <r>
    <x v="37"/>
    <x v="108"/>
    <n v="0"/>
    <x v="4"/>
    <x v="0"/>
  </r>
  <r>
    <x v="37"/>
    <x v="109"/>
    <n v="0"/>
    <x v="4"/>
    <x v="0"/>
  </r>
  <r>
    <x v="37"/>
    <x v="110"/>
    <n v="50"/>
    <x v="4"/>
    <x v="0"/>
  </r>
  <r>
    <x v="37"/>
    <x v="111"/>
    <n v="50"/>
    <x v="4"/>
    <x v="0"/>
  </r>
  <r>
    <x v="38"/>
    <x v="107"/>
    <n v="0"/>
    <x v="4"/>
    <x v="0"/>
  </r>
  <r>
    <x v="38"/>
    <x v="108"/>
    <n v="18.181818181818183"/>
    <x v="4"/>
    <x v="0"/>
  </r>
  <r>
    <x v="38"/>
    <x v="109"/>
    <n v="36.363636363636367"/>
    <x v="4"/>
    <x v="0"/>
  </r>
  <r>
    <x v="38"/>
    <x v="110"/>
    <n v="18.181818181818183"/>
    <x v="4"/>
    <x v="0"/>
  </r>
  <r>
    <x v="38"/>
    <x v="111"/>
    <n v="27.272727272727273"/>
    <x v="4"/>
    <x v="0"/>
  </r>
  <r>
    <x v="39"/>
    <x v="107"/>
    <n v="2.8985507246376812"/>
    <x v="4"/>
    <x v="0"/>
  </r>
  <r>
    <x v="39"/>
    <x v="108"/>
    <n v="2.8985507246376812"/>
    <x v="4"/>
    <x v="0"/>
  </r>
  <r>
    <x v="39"/>
    <x v="109"/>
    <n v="11.594202898550725"/>
    <x v="4"/>
    <x v="0"/>
  </r>
  <r>
    <x v="39"/>
    <x v="110"/>
    <n v="44.927536231884055"/>
    <x v="4"/>
    <x v="0"/>
  </r>
  <r>
    <x v="39"/>
    <x v="111"/>
    <n v="37.681159420289852"/>
    <x v="4"/>
    <x v="0"/>
  </r>
  <r>
    <x v="40"/>
    <x v="107"/>
    <n v="6.0606060606060606"/>
    <x v="4"/>
    <x v="0"/>
  </r>
  <r>
    <x v="40"/>
    <x v="108"/>
    <n v="3.0303030303030303"/>
    <x v="4"/>
    <x v="0"/>
  </r>
  <r>
    <x v="40"/>
    <x v="109"/>
    <n v="30.303030303030305"/>
    <x v="4"/>
    <x v="0"/>
  </r>
  <r>
    <x v="40"/>
    <x v="110"/>
    <n v="30.303030303030305"/>
    <x v="4"/>
    <x v="0"/>
  </r>
  <r>
    <x v="40"/>
    <x v="111"/>
    <n v="30.303030303030305"/>
    <x v="4"/>
    <x v="0"/>
  </r>
  <r>
    <x v="35"/>
    <x v="107"/>
    <n v="0"/>
    <x v="5"/>
    <x v="0"/>
  </r>
  <r>
    <x v="35"/>
    <x v="108"/>
    <n v="0"/>
    <x v="5"/>
    <x v="0"/>
  </r>
  <r>
    <x v="35"/>
    <x v="109"/>
    <n v="25"/>
    <x v="5"/>
    <x v="0"/>
  </r>
  <r>
    <x v="35"/>
    <x v="110"/>
    <n v="75"/>
    <x v="5"/>
    <x v="0"/>
  </r>
  <r>
    <x v="35"/>
    <x v="111"/>
    <n v="0"/>
    <x v="5"/>
    <x v="0"/>
  </r>
  <r>
    <x v="36"/>
    <x v="107"/>
    <n v="0"/>
    <x v="5"/>
    <x v="0"/>
  </r>
  <r>
    <x v="36"/>
    <x v="108"/>
    <n v="6.25"/>
    <x v="5"/>
    <x v="0"/>
  </r>
  <r>
    <x v="36"/>
    <x v="109"/>
    <n v="0"/>
    <x v="5"/>
    <x v="0"/>
  </r>
  <r>
    <x v="36"/>
    <x v="110"/>
    <n v="31.25"/>
    <x v="5"/>
    <x v="0"/>
  </r>
  <r>
    <x v="36"/>
    <x v="111"/>
    <n v="62.5"/>
    <x v="5"/>
    <x v="0"/>
  </r>
  <r>
    <x v="37"/>
    <x v="107"/>
    <n v="0"/>
    <x v="5"/>
    <x v="0"/>
  </r>
  <r>
    <x v="37"/>
    <x v="108"/>
    <n v="0"/>
    <x v="5"/>
    <x v="0"/>
  </r>
  <r>
    <x v="37"/>
    <x v="109"/>
    <n v="0"/>
    <x v="5"/>
    <x v="0"/>
  </r>
  <r>
    <x v="37"/>
    <x v="110"/>
    <n v="0"/>
    <x v="5"/>
    <x v="0"/>
  </r>
  <r>
    <x v="37"/>
    <x v="111"/>
    <n v="0"/>
    <x v="5"/>
    <x v="0"/>
  </r>
  <r>
    <x v="38"/>
    <x v="107"/>
    <n v="0"/>
    <x v="5"/>
    <x v="0"/>
  </r>
  <r>
    <x v="38"/>
    <x v="108"/>
    <n v="0"/>
    <x v="5"/>
    <x v="0"/>
  </r>
  <r>
    <x v="38"/>
    <x v="109"/>
    <n v="0"/>
    <x v="5"/>
    <x v="0"/>
  </r>
  <r>
    <x v="38"/>
    <x v="110"/>
    <n v="0"/>
    <x v="5"/>
    <x v="0"/>
  </r>
  <r>
    <x v="38"/>
    <x v="111"/>
    <n v="0"/>
    <x v="5"/>
    <x v="0"/>
  </r>
  <r>
    <x v="39"/>
    <x v="107"/>
    <n v="0"/>
    <x v="5"/>
    <x v="0"/>
  </r>
  <r>
    <x v="39"/>
    <x v="108"/>
    <n v="2.3809523809523809"/>
    <x v="5"/>
    <x v="0"/>
  </r>
  <r>
    <x v="39"/>
    <x v="109"/>
    <n v="4.7619047619047619"/>
    <x v="5"/>
    <x v="0"/>
  </r>
  <r>
    <x v="39"/>
    <x v="110"/>
    <n v="52.38095238095238"/>
    <x v="5"/>
    <x v="0"/>
  </r>
  <r>
    <x v="39"/>
    <x v="111"/>
    <n v="40.476190476190474"/>
    <x v="5"/>
    <x v="0"/>
  </r>
  <r>
    <x v="40"/>
    <x v="107"/>
    <n v="11.111111111111111"/>
    <x v="5"/>
    <x v="0"/>
  </r>
  <r>
    <x v="40"/>
    <x v="108"/>
    <n v="0"/>
    <x v="5"/>
    <x v="0"/>
  </r>
  <r>
    <x v="40"/>
    <x v="109"/>
    <n v="11.111111111111111"/>
    <x v="5"/>
    <x v="0"/>
  </r>
  <r>
    <x v="40"/>
    <x v="110"/>
    <n v="22.222222222222221"/>
    <x v="5"/>
    <x v="0"/>
  </r>
  <r>
    <x v="40"/>
    <x v="111"/>
    <n v="55.555555555555557"/>
    <x v="5"/>
    <x v="0"/>
  </r>
  <r>
    <x v="35"/>
    <x v="107"/>
    <n v="0"/>
    <x v="6"/>
    <x v="0"/>
  </r>
  <r>
    <x v="35"/>
    <x v="108"/>
    <n v="0"/>
    <x v="6"/>
    <x v="0"/>
  </r>
  <r>
    <x v="35"/>
    <x v="109"/>
    <n v="0"/>
    <x v="6"/>
    <x v="0"/>
  </r>
  <r>
    <x v="35"/>
    <x v="110"/>
    <n v="75"/>
    <x v="6"/>
    <x v="0"/>
  </r>
  <r>
    <x v="35"/>
    <x v="111"/>
    <n v="25"/>
    <x v="6"/>
    <x v="0"/>
  </r>
  <r>
    <x v="36"/>
    <x v="107"/>
    <n v="0"/>
    <x v="6"/>
    <x v="0"/>
  </r>
  <r>
    <x v="36"/>
    <x v="108"/>
    <n v="0"/>
    <x v="6"/>
    <x v="0"/>
  </r>
  <r>
    <x v="36"/>
    <x v="109"/>
    <n v="11.111111111111111"/>
    <x v="6"/>
    <x v="0"/>
  </r>
  <r>
    <x v="36"/>
    <x v="110"/>
    <n v="55.555555555555557"/>
    <x v="6"/>
    <x v="0"/>
  </r>
  <r>
    <x v="36"/>
    <x v="111"/>
    <n v="33.333333333333336"/>
    <x v="6"/>
    <x v="0"/>
  </r>
  <r>
    <x v="37"/>
    <x v="107"/>
    <n v="0"/>
    <x v="6"/>
    <x v="0"/>
  </r>
  <r>
    <x v="37"/>
    <x v="108"/>
    <n v="0"/>
    <x v="6"/>
    <x v="0"/>
  </r>
  <r>
    <x v="37"/>
    <x v="109"/>
    <n v="0"/>
    <x v="6"/>
    <x v="0"/>
  </r>
  <r>
    <x v="37"/>
    <x v="110"/>
    <n v="0"/>
    <x v="6"/>
    <x v="0"/>
  </r>
  <r>
    <x v="37"/>
    <x v="111"/>
    <n v="0"/>
    <x v="6"/>
    <x v="0"/>
  </r>
  <r>
    <x v="38"/>
    <x v="107"/>
    <n v="0"/>
    <x v="6"/>
    <x v="0"/>
  </r>
  <r>
    <x v="38"/>
    <x v="108"/>
    <n v="25"/>
    <x v="6"/>
    <x v="0"/>
  </r>
  <r>
    <x v="38"/>
    <x v="109"/>
    <n v="50"/>
    <x v="6"/>
    <x v="0"/>
  </r>
  <r>
    <x v="38"/>
    <x v="110"/>
    <n v="0"/>
    <x v="6"/>
    <x v="0"/>
  </r>
  <r>
    <x v="38"/>
    <x v="111"/>
    <n v="25"/>
    <x v="6"/>
    <x v="0"/>
  </r>
  <r>
    <x v="39"/>
    <x v="107"/>
    <n v="2.7027027027027026"/>
    <x v="6"/>
    <x v="0"/>
  </r>
  <r>
    <x v="39"/>
    <x v="108"/>
    <n v="2.7027027027027026"/>
    <x v="6"/>
    <x v="0"/>
  </r>
  <r>
    <x v="39"/>
    <x v="109"/>
    <n v="18.918918918918919"/>
    <x v="6"/>
    <x v="0"/>
  </r>
  <r>
    <x v="39"/>
    <x v="110"/>
    <n v="45.945945945945944"/>
    <x v="6"/>
    <x v="0"/>
  </r>
  <r>
    <x v="39"/>
    <x v="111"/>
    <n v="29.72972972972973"/>
    <x v="6"/>
    <x v="0"/>
  </r>
  <r>
    <x v="40"/>
    <x v="107"/>
    <n v="0"/>
    <x v="6"/>
    <x v="0"/>
  </r>
  <r>
    <x v="40"/>
    <x v="108"/>
    <n v="0"/>
    <x v="6"/>
    <x v="0"/>
  </r>
  <r>
    <x v="40"/>
    <x v="109"/>
    <n v="50"/>
    <x v="6"/>
    <x v="0"/>
  </r>
  <r>
    <x v="40"/>
    <x v="110"/>
    <n v="33.333333333333336"/>
    <x v="6"/>
    <x v="0"/>
  </r>
  <r>
    <x v="40"/>
    <x v="111"/>
    <n v="16.666666666666668"/>
    <x v="6"/>
    <x v="0"/>
  </r>
  <r>
    <x v="35"/>
    <x v="107"/>
    <n v="0"/>
    <x v="7"/>
    <x v="0"/>
  </r>
  <r>
    <x v="35"/>
    <x v="108"/>
    <n v="0"/>
    <x v="7"/>
    <x v="0"/>
  </r>
  <r>
    <x v="35"/>
    <x v="109"/>
    <n v="20"/>
    <x v="7"/>
    <x v="0"/>
  </r>
  <r>
    <x v="35"/>
    <x v="110"/>
    <n v="80"/>
    <x v="7"/>
    <x v="0"/>
  </r>
  <r>
    <x v="35"/>
    <x v="111"/>
    <n v="0"/>
    <x v="7"/>
    <x v="0"/>
  </r>
  <r>
    <x v="36"/>
    <x v="107"/>
    <n v="0"/>
    <x v="7"/>
    <x v="0"/>
  </r>
  <r>
    <x v="36"/>
    <x v="108"/>
    <n v="6.25"/>
    <x v="7"/>
    <x v="0"/>
  </r>
  <r>
    <x v="36"/>
    <x v="109"/>
    <n v="18.75"/>
    <x v="7"/>
    <x v="0"/>
  </r>
  <r>
    <x v="36"/>
    <x v="110"/>
    <n v="50"/>
    <x v="7"/>
    <x v="0"/>
  </r>
  <r>
    <x v="36"/>
    <x v="111"/>
    <n v="25"/>
    <x v="7"/>
    <x v="0"/>
  </r>
  <r>
    <x v="37"/>
    <x v="107"/>
    <n v="0"/>
    <x v="7"/>
    <x v="0"/>
  </r>
  <r>
    <x v="37"/>
    <x v="108"/>
    <n v="0"/>
    <x v="7"/>
    <x v="0"/>
  </r>
  <r>
    <x v="37"/>
    <x v="109"/>
    <n v="0"/>
    <x v="7"/>
    <x v="0"/>
  </r>
  <r>
    <x v="37"/>
    <x v="110"/>
    <n v="0"/>
    <x v="7"/>
    <x v="0"/>
  </r>
  <r>
    <x v="37"/>
    <x v="111"/>
    <n v="0"/>
    <x v="7"/>
    <x v="0"/>
  </r>
  <r>
    <x v="38"/>
    <x v="107"/>
    <n v="0"/>
    <x v="7"/>
    <x v="0"/>
  </r>
  <r>
    <x v="38"/>
    <x v="108"/>
    <n v="0"/>
    <x v="7"/>
    <x v="0"/>
  </r>
  <r>
    <x v="38"/>
    <x v="109"/>
    <n v="50"/>
    <x v="7"/>
    <x v="0"/>
  </r>
  <r>
    <x v="38"/>
    <x v="110"/>
    <n v="0"/>
    <x v="7"/>
    <x v="0"/>
  </r>
  <r>
    <x v="38"/>
    <x v="111"/>
    <n v="50"/>
    <x v="7"/>
    <x v="0"/>
  </r>
  <r>
    <x v="39"/>
    <x v="107"/>
    <n v="6.25"/>
    <x v="7"/>
    <x v="0"/>
  </r>
  <r>
    <x v="39"/>
    <x v="108"/>
    <n v="6.25"/>
    <x v="7"/>
    <x v="0"/>
  </r>
  <r>
    <x v="39"/>
    <x v="109"/>
    <n v="12.5"/>
    <x v="7"/>
    <x v="0"/>
  </r>
  <r>
    <x v="39"/>
    <x v="110"/>
    <n v="46.875"/>
    <x v="7"/>
    <x v="0"/>
  </r>
  <r>
    <x v="39"/>
    <x v="111"/>
    <n v="28.125"/>
    <x v="7"/>
    <x v="0"/>
  </r>
  <r>
    <x v="40"/>
    <x v="107"/>
    <n v="9.0909090909090917"/>
    <x v="7"/>
    <x v="0"/>
  </r>
  <r>
    <x v="40"/>
    <x v="108"/>
    <n v="0"/>
    <x v="7"/>
    <x v="0"/>
  </r>
  <r>
    <x v="40"/>
    <x v="109"/>
    <n v="18.181818181818183"/>
    <x v="7"/>
    <x v="0"/>
  </r>
  <r>
    <x v="40"/>
    <x v="110"/>
    <n v="45.454545454545453"/>
    <x v="7"/>
    <x v="0"/>
  </r>
  <r>
    <x v="40"/>
    <x v="111"/>
    <n v="27.272727272727273"/>
    <x v="7"/>
    <x v="0"/>
  </r>
  <r>
    <x v="35"/>
    <x v="107"/>
    <n v="0"/>
    <x v="8"/>
    <x v="0"/>
  </r>
  <r>
    <x v="35"/>
    <x v="108"/>
    <n v="0"/>
    <x v="8"/>
    <x v="0"/>
  </r>
  <r>
    <x v="35"/>
    <x v="109"/>
    <n v="33.333333333333336"/>
    <x v="8"/>
    <x v="0"/>
  </r>
  <r>
    <x v="35"/>
    <x v="110"/>
    <n v="33.333333333333336"/>
    <x v="8"/>
    <x v="0"/>
  </r>
  <r>
    <x v="35"/>
    <x v="111"/>
    <n v="33.333333333333336"/>
    <x v="8"/>
    <x v="0"/>
  </r>
  <r>
    <x v="36"/>
    <x v="107"/>
    <n v="0"/>
    <x v="8"/>
    <x v="0"/>
  </r>
  <r>
    <x v="36"/>
    <x v="108"/>
    <n v="0"/>
    <x v="8"/>
    <x v="0"/>
  </r>
  <r>
    <x v="36"/>
    <x v="109"/>
    <n v="20.833333333333332"/>
    <x v="8"/>
    <x v="0"/>
  </r>
  <r>
    <x v="36"/>
    <x v="110"/>
    <n v="37.5"/>
    <x v="8"/>
    <x v="0"/>
  </r>
  <r>
    <x v="36"/>
    <x v="111"/>
    <n v="41.666666666666664"/>
    <x v="8"/>
    <x v="0"/>
  </r>
  <r>
    <x v="37"/>
    <x v="107"/>
    <n v="0"/>
    <x v="8"/>
    <x v="0"/>
  </r>
  <r>
    <x v="37"/>
    <x v="108"/>
    <n v="0"/>
    <x v="8"/>
    <x v="0"/>
  </r>
  <r>
    <x v="37"/>
    <x v="109"/>
    <n v="0"/>
    <x v="8"/>
    <x v="0"/>
  </r>
  <r>
    <x v="37"/>
    <x v="110"/>
    <n v="50"/>
    <x v="8"/>
    <x v="0"/>
  </r>
  <r>
    <x v="37"/>
    <x v="111"/>
    <n v="50"/>
    <x v="8"/>
    <x v="0"/>
  </r>
  <r>
    <x v="38"/>
    <x v="107"/>
    <n v="0"/>
    <x v="8"/>
    <x v="0"/>
  </r>
  <r>
    <x v="38"/>
    <x v="108"/>
    <n v="20"/>
    <x v="8"/>
    <x v="0"/>
  </r>
  <r>
    <x v="38"/>
    <x v="109"/>
    <n v="20"/>
    <x v="8"/>
    <x v="0"/>
  </r>
  <r>
    <x v="38"/>
    <x v="110"/>
    <n v="40"/>
    <x v="8"/>
    <x v="0"/>
  </r>
  <r>
    <x v="38"/>
    <x v="111"/>
    <n v="20"/>
    <x v="8"/>
    <x v="0"/>
  </r>
  <r>
    <x v="39"/>
    <x v="107"/>
    <n v="3.7037037037037037"/>
    <x v="8"/>
    <x v="0"/>
  </r>
  <r>
    <x v="39"/>
    <x v="108"/>
    <n v="0"/>
    <x v="8"/>
    <x v="0"/>
  </r>
  <r>
    <x v="39"/>
    <x v="109"/>
    <n v="11.111111111111111"/>
    <x v="8"/>
    <x v="0"/>
  </r>
  <r>
    <x v="39"/>
    <x v="110"/>
    <n v="29.62962962962963"/>
    <x v="8"/>
    <x v="0"/>
  </r>
  <r>
    <x v="39"/>
    <x v="111"/>
    <n v="55.555555555555557"/>
    <x v="8"/>
    <x v="0"/>
  </r>
  <r>
    <x v="40"/>
    <x v="107"/>
    <n v="0"/>
    <x v="8"/>
    <x v="0"/>
  </r>
  <r>
    <x v="40"/>
    <x v="108"/>
    <n v="14.285714285714286"/>
    <x v="8"/>
    <x v="0"/>
  </r>
  <r>
    <x v="40"/>
    <x v="109"/>
    <n v="57.142857142857146"/>
    <x v="8"/>
    <x v="0"/>
  </r>
  <r>
    <x v="40"/>
    <x v="110"/>
    <n v="14.285714285714286"/>
    <x v="8"/>
    <x v="0"/>
  </r>
  <r>
    <x v="40"/>
    <x v="111"/>
    <n v="14.285714285714286"/>
    <x v="8"/>
    <x v="0"/>
  </r>
  <r>
    <x v="35"/>
    <x v="107"/>
    <n v="0"/>
    <x v="9"/>
    <x v="0"/>
  </r>
  <r>
    <x v="35"/>
    <x v="108"/>
    <n v="0"/>
    <x v="9"/>
    <x v="0"/>
  </r>
  <r>
    <x v="35"/>
    <x v="109"/>
    <n v="20"/>
    <x v="9"/>
    <x v="0"/>
  </r>
  <r>
    <x v="35"/>
    <x v="110"/>
    <n v="60"/>
    <x v="9"/>
    <x v="0"/>
  </r>
  <r>
    <x v="35"/>
    <x v="111"/>
    <n v="20"/>
    <x v="9"/>
    <x v="0"/>
  </r>
  <r>
    <x v="36"/>
    <x v="107"/>
    <n v="1.5151515151515151"/>
    <x v="9"/>
    <x v="0"/>
  </r>
  <r>
    <x v="36"/>
    <x v="108"/>
    <n v="0"/>
    <x v="9"/>
    <x v="0"/>
  </r>
  <r>
    <x v="36"/>
    <x v="109"/>
    <n v="9.0909090909090917"/>
    <x v="9"/>
    <x v="0"/>
  </r>
  <r>
    <x v="36"/>
    <x v="110"/>
    <n v="51.515151515151516"/>
    <x v="9"/>
    <x v="0"/>
  </r>
  <r>
    <x v="36"/>
    <x v="111"/>
    <n v="37.878787878787875"/>
    <x v="9"/>
    <x v="0"/>
  </r>
  <r>
    <x v="37"/>
    <x v="107"/>
    <n v="0"/>
    <x v="9"/>
    <x v="0"/>
  </r>
  <r>
    <x v="37"/>
    <x v="108"/>
    <n v="0"/>
    <x v="9"/>
    <x v="0"/>
  </r>
  <r>
    <x v="37"/>
    <x v="109"/>
    <n v="0"/>
    <x v="9"/>
    <x v="0"/>
  </r>
  <r>
    <x v="37"/>
    <x v="110"/>
    <n v="75"/>
    <x v="9"/>
    <x v="0"/>
  </r>
  <r>
    <x v="37"/>
    <x v="111"/>
    <n v="25"/>
    <x v="9"/>
    <x v="0"/>
  </r>
  <r>
    <x v="38"/>
    <x v="107"/>
    <n v="0"/>
    <x v="9"/>
    <x v="0"/>
  </r>
  <r>
    <x v="38"/>
    <x v="108"/>
    <n v="0"/>
    <x v="9"/>
    <x v="0"/>
  </r>
  <r>
    <x v="38"/>
    <x v="109"/>
    <n v="0"/>
    <x v="9"/>
    <x v="0"/>
  </r>
  <r>
    <x v="38"/>
    <x v="110"/>
    <n v="40"/>
    <x v="9"/>
    <x v="0"/>
  </r>
  <r>
    <x v="38"/>
    <x v="111"/>
    <n v="60"/>
    <x v="9"/>
    <x v="0"/>
  </r>
  <r>
    <x v="39"/>
    <x v="107"/>
    <n v="0"/>
    <x v="9"/>
    <x v="0"/>
  </r>
  <r>
    <x v="39"/>
    <x v="108"/>
    <n v="0"/>
    <x v="9"/>
    <x v="0"/>
  </r>
  <r>
    <x v="39"/>
    <x v="109"/>
    <n v="4.3478260869565215"/>
    <x v="9"/>
    <x v="0"/>
  </r>
  <r>
    <x v="39"/>
    <x v="110"/>
    <n v="69.565217391304344"/>
    <x v="9"/>
    <x v="0"/>
  </r>
  <r>
    <x v="39"/>
    <x v="111"/>
    <n v="26.086956521739129"/>
    <x v="9"/>
    <x v="0"/>
  </r>
  <r>
    <x v="40"/>
    <x v="107"/>
    <n v="0"/>
    <x v="9"/>
    <x v="0"/>
  </r>
  <r>
    <x v="40"/>
    <x v="108"/>
    <n v="0"/>
    <x v="9"/>
    <x v="0"/>
  </r>
  <r>
    <x v="40"/>
    <x v="109"/>
    <n v="0"/>
    <x v="9"/>
    <x v="0"/>
  </r>
  <r>
    <x v="40"/>
    <x v="110"/>
    <n v="77.777777777777771"/>
    <x v="9"/>
    <x v="0"/>
  </r>
  <r>
    <x v="40"/>
    <x v="111"/>
    <n v="22.222222222222221"/>
    <x v="9"/>
    <x v="0"/>
  </r>
  <r>
    <x v="35"/>
    <x v="107"/>
    <n v="0"/>
    <x v="10"/>
    <x v="0"/>
  </r>
  <r>
    <x v="35"/>
    <x v="108"/>
    <n v="0"/>
    <x v="10"/>
    <x v="0"/>
  </r>
  <r>
    <x v="35"/>
    <x v="109"/>
    <n v="0"/>
    <x v="10"/>
    <x v="0"/>
  </r>
  <r>
    <x v="35"/>
    <x v="110"/>
    <n v="0"/>
    <x v="10"/>
    <x v="0"/>
  </r>
  <r>
    <x v="35"/>
    <x v="111"/>
    <n v="100"/>
    <x v="10"/>
    <x v="0"/>
  </r>
  <r>
    <x v="36"/>
    <x v="107"/>
    <n v="0"/>
    <x v="10"/>
    <x v="0"/>
  </r>
  <r>
    <x v="36"/>
    <x v="108"/>
    <n v="2.7777777777777777"/>
    <x v="10"/>
    <x v="0"/>
  </r>
  <r>
    <x v="36"/>
    <x v="109"/>
    <n v="11.111111111111111"/>
    <x v="10"/>
    <x v="0"/>
  </r>
  <r>
    <x v="36"/>
    <x v="110"/>
    <n v="58.333333333333336"/>
    <x v="10"/>
    <x v="0"/>
  </r>
  <r>
    <x v="36"/>
    <x v="111"/>
    <n v="27.777777777777779"/>
    <x v="10"/>
    <x v="0"/>
  </r>
  <r>
    <x v="37"/>
    <x v="107"/>
    <n v="0"/>
    <x v="10"/>
    <x v="0"/>
  </r>
  <r>
    <x v="37"/>
    <x v="108"/>
    <n v="0"/>
    <x v="10"/>
    <x v="0"/>
  </r>
  <r>
    <x v="37"/>
    <x v="109"/>
    <n v="0"/>
    <x v="10"/>
    <x v="0"/>
  </r>
  <r>
    <x v="37"/>
    <x v="110"/>
    <n v="0"/>
    <x v="10"/>
    <x v="0"/>
  </r>
  <r>
    <x v="37"/>
    <x v="111"/>
    <n v="100"/>
    <x v="10"/>
    <x v="0"/>
  </r>
  <r>
    <x v="38"/>
    <x v="107"/>
    <n v="0"/>
    <x v="10"/>
    <x v="0"/>
  </r>
  <r>
    <x v="38"/>
    <x v="108"/>
    <n v="0"/>
    <x v="10"/>
    <x v="0"/>
  </r>
  <r>
    <x v="38"/>
    <x v="109"/>
    <n v="0"/>
    <x v="10"/>
    <x v="0"/>
  </r>
  <r>
    <x v="38"/>
    <x v="110"/>
    <n v="50"/>
    <x v="10"/>
    <x v="0"/>
  </r>
  <r>
    <x v="38"/>
    <x v="111"/>
    <n v="50"/>
    <x v="10"/>
    <x v="0"/>
  </r>
  <r>
    <x v="39"/>
    <x v="107"/>
    <n v="0"/>
    <x v="10"/>
    <x v="0"/>
  </r>
  <r>
    <x v="39"/>
    <x v="108"/>
    <n v="0"/>
    <x v="10"/>
    <x v="0"/>
  </r>
  <r>
    <x v="39"/>
    <x v="109"/>
    <n v="17.142857142857142"/>
    <x v="10"/>
    <x v="0"/>
  </r>
  <r>
    <x v="39"/>
    <x v="110"/>
    <n v="31.428571428571427"/>
    <x v="10"/>
    <x v="0"/>
  </r>
  <r>
    <x v="39"/>
    <x v="111"/>
    <n v="51.428571428571431"/>
    <x v="10"/>
    <x v="0"/>
  </r>
  <r>
    <x v="40"/>
    <x v="107"/>
    <n v="0"/>
    <x v="10"/>
    <x v="0"/>
  </r>
  <r>
    <x v="40"/>
    <x v="108"/>
    <n v="9.0909090909090917"/>
    <x v="10"/>
    <x v="0"/>
  </r>
  <r>
    <x v="40"/>
    <x v="109"/>
    <n v="0"/>
    <x v="10"/>
    <x v="0"/>
  </r>
  <r>
    <x v="40"/>
    <x v="110"/>
    <n v="54.545454545454547"/>
    <x v="10"/>
    <x v="0"/>
  </r>
  <r>
    <x v="40"/>
    <x v="111"/>
    <n v="36.363636363636367"/>
    <x v="10"/>
    <x v="0"/>
  </r>
  <r>
    <x v="35"/>
    <x v="107"/>
    <n v="0"/>
    <x v="11"/>
    <x v="0"/>
  </r>
  <r>
    <x v="35"/>
    <x v="108"/>
    <n v="0"/>
    <x v="11"/>
    <x v="0"/>
  </r>
  <r>
    <x v="35"/>
    <x v="109"/>
    <n v="50"/>
    <x v="11"/>
    <x v="0"/>
  </r>
  <r>
    <x v="35"/>
    <x v="110"/>
    <n v="50"/>
    <x v="11"/>
    <x v="0"/>
  </r>
  <r>
    <x v="35"/>
    <x v="111"/>
    <n v="0"/>
    <x v="11"/>
    <x v="0"/>
  </r>
  <r>
    <x v="36"/>
    <x v="107"/>
    <n v="3.0303030303030303"/>
    <x v="11"/>
    <x v="0"/>
  </r>
  <r>
    <x v="36"/>
    <x v="108"/>
    <n v="0"/>
    <x v="11"/>
    <x v="0"/>
  </r>
  <r>
    <x v="36"/>
    <x v="109"/>
    <n v="15.151515151515152"/>
    <x v="11"/>
    <x v="0"/>
  </r>
  <r>
    <x v="36"/>
    <x v="110"/>
    <n v="48.484848484848484"/>
    <x v="11"/>
    <x v="0"/>
  </r>
  <r>
    <x v="36"/>
    <x v="111"/>
    <n v="33.333333333333336"/>
    <x v="11"/>
    <x v="0"/>
  </r>
  <r>
    <x v="37"/>
    <x v="107"/>
    <n v="0"/>
    <x v="11"/>
    <x v="0"/>
  </r>
  <r>
    <x v="37"/>
    <x v="108"/>
    <n v="0"/>
    <x v="11"/>
    <x v="0"/>
  </r>
  <r>
    <x v="37"/>
    <x v="109"/>
    <n v="0"/>
    <x v="11"/>
    <x v="0"/>
  </r>
  <r>
    <x v="37"/>
    <x v="110"/>
    <n v="66.666666666666671"/>
    <x v="11"/>
    <x v="0"/>
  </r>
  <r>
    <x v="37"/>
    <x v="111"/>
    <n v="33.333333333333336"/>
    <x v="11"/>
    <x v="0"/>
  </r>
  <r>
    <x v="38"/>
    <x v="107"/>
    <n v="0"/>
    <x v="11"/>
    <x v="0"/>
  </r>
  <r>
    <x v="38"/>
    <x v="108"/>
    <n v="0"/>
    <x v="11"/>
    <x v="0"/>
  </r>
  <r>
    <x v="38"/>
    <x v="109"/>
    <n v="33.333333333333336"/>
    <x v="11"/>
    <x v="0"/>
  </r>
  <r>
    <x v="38"/>
    <x v="110"/>
    <n v="33.333333333333336"/>
    <x v="11"/>
    <x v="0"/>
  </r>
  <r>
    <x v="38"/>
    <x v="111"/>
    <n v="33.333333333333336"/>
    <x v="11"/>
    <x v="0"/>
  </r>
  <r>
    <x v="39"/>
    <x v="107"/>
    <n v="0"/>
    <x v="11"/>
    <x v="0"/>
  </r>
  <r>
    <x v="39"/>
    <x v="108"/>
    <n v="0"/>
    <x v="11"/>
    <x v="0"/>
  </r>
  <r>
    <x v="39"/>
    <x v="109"/>
    <n v="2.4390243902439024"/>
    <x v="11"/>
    <x v="0"/>
  </r>
  <r>
    <x v="39"/>
    <x v="110"/>
    <n v="63.414634146341463"/>
    <x v="11"/>
    <x v="0"/>
  </r>
  <r>
    <x v="39"/>
    <x v="111"/>
    <n v="34.146341463414636"/>
    <x v="11"/>
    <x v="0"/>
  </r>
  <r>
    <x v="40"/>
    <x v="107"/>
    <n v="0"/>
    <x v="11"/>
    <x v="0"/>
  </r>
  <r>
    <x v="40"/>
    <x v="108"/>
    <n v="0"/>
    <x v="11"/>
    <x v="0"/>
  </r>
  <r>
    <x v="40"/>
    <x v="109"/>
    <n v="12.5"/>
    <x v="11"/>
    <x v="0"/>
  </r>
  <r>
    <x v="40"/>
    <x v="110"/>
    <n v="37.5"/>
    <x v="11"/>
    <x v="0"/>
  </r>
  <r>
    <x v="40"/>
    <x v="111"/>
    <n v="50"/>
    <x v="11"/>
    <x v="0"/>
  </r>
  <r>
    <x v="35"/>
    <x v="107"/>
    <n v="0"/>
    <x v="12"/>
    <x v="0"/>
  </r>
  <r>
    <x v="35"/>
    <x v="108"/>
    <n v="0"/>
    <x v="12"/>
    <x v="0"/>
  </r>
  <r>
    <x v="35"/>
    <x v="109"/>
    <n v="28.571428571428573"/>
    <x v="12"/>
    <x v="0"/>
  </r>
  <r>
    <x v="35"/>
    <x v="110"/>
    <n v="14.285714285714286"/>
    <x v="12"/>
    <x v="0"/>
  </r>
  <r>
    <x v="35"/>
    <x v="111"/>
    <n v="57.142857142857146"/>
    <x v="12"/>
    <x v="0"/>
  </r>
  <r>
    <x v="36"/>
    <x v="107"/>
    <n v="3.0303030303030303"/>
    <x v="12"/>
    <x v="0"/>
  </r>
  <r>
    <x v="36"/>
    <x v="108"/>
    <n v="0"/>
    <x v="12"/>
    <x v="0"/>
  </r>
  <r>
    <x v="36"/>
    <x v="109"/>
    <n v="6.0606060606060606"/>
    <x v="12"/>
    <x v="0"/>
  </r>
  <r>
    <x v="36"/>
    <x v="110"/>
    <n v="39.393939393939391"/>
    <x v="12"/>
    <x v="0"/>
  </r>
  <r>
    <x v="36"/>
    <x v="111"/>
    <n v="51.515151515151516"/>
    <x v="12"/>
    <x v="0"/>
  </r>
  <r>
    <x v="37"/>
    <x v="107"/>
    <n v="50"/>
    <x v="12"/>
    <x v="0"/>
  </r>
  <r>
    <x v="37"/>
    <x v="108"/>
    <n v="0"/>
    <x v="12"/>
    <x v="0"/>
  </r>
  <r>
    <x v="37"/>
    <x v="109"/>
    <n v="50"/>
    <x v="12"/>
    <x v="0"/>
  </r>
  <r>
    <x v="37"/>
    <x v="110"/>
    <n v="0"/>
    <x v="12"/>
    <x v="0"/>
  </r>
  <r>
    <x v="37"/>
    <x v="111"/>
    <n v="0"/>
    <x v="12"/>
    <x v="0"/>
  </r>
  <r>
    <x v="38"/>
    <x v="107"/>
    <n v="0"/>
    <x v="12"/>
    <x v="0"/>
  </r>
  <r>
    <x v="38"/>
    <x v="108"/>
    <n v="0"/>
    <x v="12"/>
    <x v="0"/>
  </r>
  <r>
    <x v="38"/>
    <x v="109"/>
    <n v="100"/>
    <x v="12"/>
    <x v="0"/>
  </r>
  <r>
    <x v="38"/>
    <x v="110"/>
    <n v="0"/>
    <x v="12"/>
    <x v="0"/>
  </r>
  <r>
    <x v="38"/>
    <x v="111"/>
    <n v="0"/>
    <x v="12"/>
    <x v="0"/>
  </r>
  <r>
    <x v="39"/>
    <x v="107"/>
    <n v="1.5151515151515151"/>
    <x v="12"/>
    <x v="0"/>
  </r>
  <r>
    <x v="39"/>
    <x v="108"/>
    <n v="0"/>
    <x v="12"/>
    <x v="0"/>
  </r>
  <r>
    <x v="39"/>
    <x v="109"/>
    <n v="4.5454545454545459"/>
    <x v="12"/>
    <x v="0"/>
  </r>
  <r>
    <x v="39"/>
    <x v="110"/>
    <n v="50"/>
    <x v="12"/>
    <x v="0"/>
  </r>
  <r>
    <x v="39"/>
    <x v="111"/>
    <n v="43.939393939393938"/>
    <x v="12"/>
    <x v="0"/>
  </r>
  <r>
    <x v="40"/>
    <x v="107"/>
    <n v="0"/>
    <x v="12"/>
    <x v="0"/>
  </r>
  <r>
    <x v="40"/>
    <x v="108"/>
    <n v="0"/>
    <x v="12"/>
    <x v="0"/>
  </r>
  <r>
    <x v="40"/>
    <x v="109"/>
    <n v="8.3333333333333339"/>
    <x v="12"/>
    <x v="0"/>
  </r>
  <r>
    <x v="40"/>
    <x v="110"/>
    <n v="58.333333333333336"/>
    <x v="12"/>
    <x v="0"/>
  </r>
  <r>
    <x v="40"/>
    <x v="111"/>
    <n v="33.333333333333336"/>
    <x v="12"/>
    <x v="0"/>
  </r>
  <r>
    <x v="35"/>
    <x v="107"/>
    <n v="0"/>
    <x v="13"/>
    <x v="0"/>
  </r>
  <r>
    <x v="35"/>
    <x v="108"/>
    <n v="0"/>
    <x v="13"/>
    <x v="0"/>
  </r>
  <r>
    <x v="35"/>
    <x v="109"/>
    <n v="33.333333333333336"/>
    <x v="13"/>
    <x v="0"/>
  </r>
  <r>
    <x v="35"/>
    <x v="110"/>
    <n v="16.666666666666668"/>
    <x v="13"/>
    <x v="0"/>
  </r>
  <r>
    <x v="35"/>
    <x v="111"/>
    <n v="50"/>
    <x v="13"/>
    <x v="0"/>
  </r>
  <r>
    <x v="36"/>
    <x v="107"/>
    <n v="0"/>
    <x v="13"/>
    <x v="0"/>
  </r>
  <r>
    <x v="36"/>
    <x v="108"/>
    <n v="3.0303030303030303"/>
    <x v="13"/>
    <x v="0"/>
  </r>
  <r>
    <x v="36"/>
    <x v="109"/>
    <n v="6.0606060606060606"/>
    <x v="13"/>
    <x v="0"/>
  </r>
  <r>
    <x v="36"/>
    <x v="110"/>
    <n v="30.303030303030305"/>
    <x v="13"/>
    <x v="0"/>
  </r>
  <r>
    <x v="36"/>
    <x v="111"/>
    <n v="60.606060606060609"/>
    <x v="13"/>
    <x v="0"/>
  </r>
  <r>
    <x v="37"/>
    <x v="107"/>
    <n v="0"/>
    <x v="13"/>
    <x v="0"/>
  </r>
  <r>
    <x v="37"/>
    <x v="108"/>
    <n v="0"/>
    <x v="13"/>
    <x v="0"/>
  </r>
  <r>
    <x v="37"/>
    <x v="109"/>
    <n v="33.333333333333336"/>
    <x v="13"/>
    <x v="0"/>
  </r>
  <r>
    <x v="37"/>
    <x v="110"/>
    <n v="33.333333333333336"/>
    <x v="13"/>
    <x v="0"/>
  </r>
  <r>
    <x v="37"/>
    <x v="111"/>
    <n v="33.333333333333336"/>
    <x v="13"/>
    <x v="0"/>
  </r>
  <r>
    <x v="38"/>
    <x v="107"/>
    <n v="0"/>
    <x v="13"/>
    <x v="0"/>
  </r>
  <r>
    <x v="38"/>
    <x v="108"/>
    <n v="0"/>
    <x v="13"/>
    <x v="0"/>
  </r>
  <r>
    <x v="38"/>
    <x v="109"/>
    <n v="12.5"/>
    <x v="13"/>
    <x v="0"/>
  </r>
  <r>
    <x v="38"/>
    <x v="110"/>
    <n v="50"/>
    <x v="13"/>
    <x v="0"/>
  </r>
  <r>
    <x v="38"/>
    <x v="111"/>
    <n v="37.5"/>
    <x v="13"/>
    <x v="0"/>
  </r>
  <r>
    <x v="39"/>
    <x v="107"/>
    <n v="0"/>
    <x v="13"/>
    <x v="0"/>
  </r>
  <r>
    <x v="39"/>
    <x v="108"/>
    <n v="0"/>
    <x v="13"/>
    <x v="0"/>
  </r>
  <r>
    <x v="39"/>
    <x v="109"/>
    <n v="12"/>
    <x v="13"/>
    <x v="0"/>
  </r>
  <r>
    <x v="39"/>
    <x v="110"/>
    <n v="32"/>
    <x v="13"/>
    <x v="0"/>
  </r>
  <r>
    <x v="39"/>
    <x v="111"/>
    <n v="56"/>
    <x v="13"/>
    <x v="0"/>
  </r>
  <r>
    <x v="40"/>
    <x v="107"/>
    <n v="16.666666666666668"/>
    <x v="13"/>
    <x v="0"/>
  </r>
  <r>
    <x v="40"/>
    <x v="108"/>
    <n v="0"/>
    <x v="13"/>
    <x v="0"/>
  </r>
  <r>
    <x v="40"/>
    <x v="109"/>
    <n v="0"/>
    <x v="13"/>
    <x v="0"/>
  </r>
  <r>
    <x v="40"/>
    <x v="110"/>
    <n v="16.666666666666668"/>
    <x v="13"/>
    <x v="0"/>
  </r>
  <r>
    <x v="40"/>
    <x v="111"/>
    <n v="66.666666666666671"/>
    <x v="13"/>
    <x v="0"/>
  </r>
  <r>
    <x v="35"/>
    <x v="107"/>
    <n v="0"/>
    <x v="14"/>
    <x v="0"/>
  </r>
  <r>
    <x v="35"/>
    <x v="108"/>
    <n v="0"/>
    <x v="14"/>
    <x v="0"/>
  </r>
  <r>
    <x v="35"/>
    <x v="109"/>
    <n v="16.666666666666668"/>
    <x v="14"/>
    <x v="0"/>
  </r>
  <r>
    <x v="35"/>
    <x v="110"/>
    <n v="83.333333333333329"/>
    <x v="14"/>
    <x v="0"/>
  </r>
  <r>
    <x v="35"/>
    <x v="111"/>
    <n v="0"/>
    <x v="14"/>
    <x v="0"/>
  </r>
  <r>
    <x v="36"/>
    <x v="107"/>
    <n v="8.3333333333333339"/>
    <x v="14"/>
    <x v="0"/>
  </r>
  <r>
    <x v="36"/>
    <x v="108"/>
    <n v="0"/>
    <x v="14"/>
    <x v="0"/>
  </r>
  <r>
    <x v="36"/>
    <x v="109"/>
    <n v="16.666666666666668"/>
    <x v="14"/>
    <x v="0"/>
  </r>
  <r>
    <x v="36"/>
    <x v="110"/>
    <n v="25"/>
    <x v="14"/>
    <x v="0"/>
  </r>
  <r>
    <x v="36"/>
    <x v="111"/>
    <n v="50"/>
    <x v="14"/>
    <x v="0"/>
  </r>
  <r>
    <x v="37"/>
    <x v="107"/>
    <n v="0"/>
    <x v="14"/>
    <x v="0"/>
  </r>
  <r>
    <x v="37"/>
    <x v="108"/>
    <n v="0"/>
    <x v="14"/>
    <x v="0"/>
  </r>
  <r>
    <x v="37"/>
    <x v="109"/>
    <n v="0"/>
    <x v="14"/>
    <x v="0"/>
  </r>
  <r>
    <x v="37"/>
    <x v="110"/>
    <n v="33.333333333333336"/>
    <x v="14"/>
    <x v="0"/>
  </r>
  <r>
    <x v="37"/>
    <x v="111"/>
    <n v="66.666666666666671"/>
    <x v="14"/>
    <x v="0"/>
  </r>
  <r>
    <x v="38"/>
    <x v="107"/>
    <n v="0"/>
    <x v="14"/>
    <x v="0"/>
  </r>
  <r>
    <x v="38"/>
    <x v="108"/>
    <n v="0"/>
    <x v="14"/>
    <x v="0"/>
  </r>
  <r>
    <x v="38"/>
    <x v="109"/>
    <n v="0"/>
    <x v="14"/>
    <x v="0"/>
  </r>
  <r>
    <x v="38"/>
    <x v="110"/>
    <n v="60"/>
    <x v="14"/>
    <x v="0"/>
  </r>
  <r>
    <x v="38"/>
    <x v="111"/>
    <n v="40"/>
    <x v="14"/>
    <x v="0"/>
  </r>
  <r>
    <x v="39"/>
    <x v="107"/>
    <n v="0"/>
    <x v="14"/>
    <x v="0"/>
  </r>
  <r>
    <x v="39"/>
    <x v="108"/>
    <n v="0"/>
    <x v="14"/>
    <x v="0"/>
  </r>
  <r>
    <x v="39"/>
    <x v="109"/>
    <n v="25"/>
    <x v="14"/>
    <x v="0"/>
  </r>
  <r>
    <x v="39"/>
    <x v="110"/>
    <n v="25"/>
    <x v="14"/>
    <x v="0"/>
  </r>
  <r>
    <x v="39"/>
    <x v="111"/>
    <n v="50"/>
    <x v="14"/>
    <x v="0"/>
  </r>
  <r>
    <x v="40"/>
    <x v="107"/>
    <n v="9.0909090909090917"/>
    <x v="14"/>
    <x v="0"/>
  </r>
  <r>
    <x v="40"/>
    <x v="108"/>
    <n v="0"/>
    <x v="14"/>
    <x v="0"/>
  </r>
  <r>
    <x v="40"/>
    <x v="109"/>
    <n v="0"/>
    <x v="14"/>
    <x v="0"/>
  </r>
  <r>
    <x v="40"/>
    <x v="110"/>
    <n v="27.272727272727273"/>
    <x v="14"/>
    <x v="0"/>
  </r>
  <r>
    <x v="40"/>
    <x v="111"/>
    <n v="63.636363636363633"/>
    <x v="14"/>
    <x v="0"/>
  </r>
  <r>
    <x v="35"/>
    <x v="107"/>
    <n v="0"/>
    <x v="15"/>
    <x v="0"/>
  </r>
  <r>
    <x v="35"/>
    <x v="108"/>
    <n v="0"/>
    <x v="15"/>
    <x v="0"/>
  </r>
  <r>
    <x v="35"/>
    <x v="109"/>
    <n v="0"/>
    <x v="15"/>
    <x v="0"/>
  </r>
  <r>
    <x v="35"/>
    <x v="110"/>
    <n v="0"/>
    <x v="15"/>
    <x v="0"/>
  </r>
  <r>
    <x v="35"/>
    <x v="111"/>
    <n v="0"/>
    <x v="15"/>
    <x v="0"/>
  </r>
  <r>
    <x v="36"/>
    <x v="107"/>
    <n v="0"/>
    <x v="15"/>
    <x v="0"/>
  </r>
  <r>
    <x v="36"/>
    <x v="108"/>
    <n v="0"/>
    <x v="15"/>
    <x v="0"/>
  </r>
  <r>
    <x v="36"/>
    <x v="109"/>
    <n v="0"/>
    <x v="15"/>
    <x v="0"/>
  </r>
  <r>
    <x v="36"/>
    <x v="110"/>
    <n v="0"/>
    <x v="15"/>
    <x v="0"/>
  </r>
  <r>
    <x v="36"/>
    <x v="111"/>
    <n v="0"/>
    <x v="15"/>
    <x v="0"/>
  </r>
  <r>
    <x v="37"/>
    <x v="107"/>
    <n v="0"/>
    <x v="15"/>
    <x v="0"/>
  </r>
  <r>
    <x v="37"/>
    <x v="108"/>
    <n v="0"/>
    <x v="15"/>
    <x v="0"/>
  </r>
  <r>
    <x v="37"/>
    <x v="109"/>
    <n v="0"/>
    <x v="15"/>
    <x v="0"/>
  </r>
  <r>
    <x v="37"/>
    <x v="110"/>
    <n v="0"/>
    <x v="15"/>
    <x v="0"/>
  </r>
  <r>
    <x v="37"/>
    <x v="111"/>
    <n v="0"/>
    <x v="15"/>
    <x v="0"/>
  </r>
  <r>
    <x v="38"/>
    <x v="107"/>
    <n v="0"/>
    <x v="15"/>
    <x v="0"/>
  </r>
  <r>
    <x v="38"/>
    <x v="108"/>
    <n v="0"/>
    <x v="15"/>
    <x v="0"/>
  </r>
  <r>
    <x v="38"/>
    <x v="109"/>
    <n v="0"/>
    <x v="15"/>
    <x v="0"/>
  </r>
  <r>
    <x v="38"/>
    <x v="110"/>
    <n v="0"/>
    <x v="15"/>
    <x v="0"/>
  </r>
  <r>
    <x v="38"/>
    <x v="111"/>
    <n v="0"/>
    <x v="15"/>
    <x v="0"/>
  </r>
  <r>
    <x v="39"/>
    <x v="107"/>
    <n v="0"/>
    <x v="15"/>
    <x v="0"/>
  </r>
  <r>
    <x v="39"/>
    <x v="108"/>
    <n v="0"/>
    <x v="15"/>
    <x v="0"/>
  </r>
  <r>
    <x v="39"/>
    <x v="109"/>
    <n v="0"/>
    <x v="15"/>
    <x v="0"/>
  </r>
  <r>
    <x v="39"/>
    <x v="110"/>
    <n v="0"/>
    <x v="15"/>
    <x v="0"/>
  </r>
  <r>
    <x v="39"/>
    <x v="111"/>
    <n v="0"/>
    <x v="15"/>
    <x v="0"/>
  </r>
  <r>
    <x v="40"/>
    <x v="107"/>
    <n v="0"/>
    <x v="15"/>
    <x v="0"/>
  </r>
  <r>
    <x v="40"/>
    <x v="108"/>
    <n v="0"/>
    <x v="15"/>
    <x v="0"/>
  </r>
  <r>
    <x v="40"/>
    <x v="109"/>
    <n v="0"/>
    <x v="15"/>
    <x v="0"/>
  </r>
  <r>
    <x v="40"/>
    <x v="110"/>
    <n v="0"/>
    <x v="15"/>
    <x v="0"/>
  </r>
  <r>
    <x v="40"/>
    <x v="111"/>
    <n v="0"/>
    <x v="15"/>
    <x v="0"/>
  </r>
  <r>
    <x v="35"/>
    <x v="107"/>
    <n v="0"/>
    <x v="16"/>
    <x v="0"/>
  </r>
  <r>
    <x v="35"/>
    <x v="108"/>
    <n v="12.5"/>
    <x v="16"/>
    <x v="0"/>
  </r>
  <r>
    <x v="35"/>
    <x v="109"/>
    <n v="0"/>
    <x v="16"/>
    <x v="0"/>
  </r>
  <r>
    <x v="35"/>
    <x v="110"/>
    <n v="50"/>
    <x v="16"/>
    <x v="0"/>
  </r>
  <r>
    <x v="35"/>
    <x v="111"/>
    <n v="37.5"/>
    <x v="16"/>
    <x v="0"/>
  </r>
  <r>
    <x v="36"/>
    <x v="107"/>
    <n v="7.1428571428571432"/>
    <x v="16"/>
    <x v="0"/>
  </r>
  <r>
    <x v="36"/>
    <x v="108"/>
    <n v="0"/>
    <x v="16"/>
    <x v="0"/>
  </r>
  <r>
    <x v="36"/>
    <x v="109"/>
    <n v="14.285714285714286"/>
    <x v="16"/>
    <x v="0"/>
  </r>
  <r>
    <x v="36"/>
    <x v="110"/>
    <n v="24.285714285714285"/>
    <x v="16"/>
    <x v="0"/>
  </r>
  <r>
    <x v="36"/>
    <x v="111"/>
    <n v="54.285714285714285"/>
    <x v="16"/>
    <x v="0"/>
  </r>
  <r>
    <x v="37"/>
    <x v="107"/>
    <n v="0"/>
    <x v="16"/>
    <x v="0"/>
  </r>
  <r>
    <x v="37"/>
    <x v="108"/>
    <n v="12.5"/>
    <x v="16"/>
    <x v="0"/>
  </r>
  <r>
    <x v="37"/>
    <x v="109"/>
    <n v="12.5"/>
    <x v="16"/>
    <x v="0"/>
  </r>
  <r>
    <x v="37"/>
    <x v="110"/>
    <n v="37.5"/>
    <x v="16"/>
    <x v="0"/>
  </r>
  <r>
    <x v="37"/>
    <x v="111"/>
    <n v="37.5"/>
    <x v="16"/>
    <x v="0"/>
  </r>
  <r>
    <x v="38"/>
    <x v="107"/>
    <n v="6.666666666666667"/>
    <x v="16"/>
    <x v="0"/>
  </r>
  <r>
    <x v="38"/>
    <x v="108"/>
    <n v="13.333333333333334"/>
    <x v="16"/>
    <x v="0"/>
  </r>
  <r>
    <x v="38"/>
    <x v="109"/>
    <n v="13.333333333333334"/>
    <x v="16"/>
    <x v="0"/>
  </r>
  <r>
    <x v="38"/>
    <x v="110"/>
    <n v="40"/>
    <x v="16"/>
    <x v="0"/>
  </r>
  <r>
    <x v="38"/>
    <x v="111"/>
    <n v="26.666666666666668"/>
    <x v="16"/>
    <x v="0"/>
  </r>
  <r>
    <x v="39"/>
    <x v="107"/>
    <n v="2.0408163265306123"/>
    <x v="16"/>
    <x v="0"/>
  </r>
  <r>
    <x v="39"/>
    <x v="108"/>
    <n v="2.0408163265306123"/>
    <x v="16"/>
    <x v="0"/>
  </r>
  <r>
    <x v="39"/>
    <x v="109"/>
    <n v="12.244897959183673"/>
    <x v="16"/>
    <x v="0"/>
  </r>
  <r>
    <x v="39"/>
    <x v="110"/>
    <n v="16.326530612244898"/>
    <x v="16"/>
    <x v="0"/>
  </r>
  <r>
    <x v="39"/>
    <x v="111"/>
    <n v="67.34693877551021"/>
    <x v="16"/>
    <x v="0"/>
  </r>
  <r>
    <x v="40"/>
    <x v="107"/>
    <n v="12"/>
    <x v="16"/>
    <x v="0"/>
  </r>
  <r>
    <x v="40"/>
    <x v="108"/>
    <n v="8"/>
    <x v="16"/>
    <x v="0"/>
  </r>
  <r>
    <x v="40"/>
    <x v="109"/>
    <n v="0"/>
    <x v="16"/>
    <x v="0"/>
  </r>
  <r>
    <x v="40"/>
    <x v="110"/>
    <n v="44"/>
    <x v="16"/>
    <x v="0"/>
  </r>
  <r>
    <x v="40"/>
    <x v="111"/>
    <n v="36"/>
    <x v="16"/>
    <x v="0"/>
  </r>
  <r>
    <x v="35"/>
    <x v="107"/>
    <n v="1.6129032258064515"/>
    <x v="0"/>
    <x v="1"/>
  </r>
  <r>
    <x v="35"/>
    <x v="108"/>
    <n v="4.032258064516129"/>
    <x v="0"/>
    <x v="1"/>
  </r>
  <r>
    <x v="35"/>
    <x v="109"/>
    <n v="8.870967741935484"/>
    <x v="0"/>
    <x v="1"/>
  </r>
  <r>
    <x v="35"/>
    <x v="110"/>
    <n v="44.354838709677416"/>
    <x v="0"/>
    <x v="1"/>
  </r>
  <r>
    <x v="35"/>
    <x v="111"/>
    <n v="41.12903225806452"/>
    <x v="0"/>
    <x v="1"/>
  </r>
  <r>
    <x v="36"/>
    <x v="107"/>
    <n v="3.4874290348742902"/>
    <x v="0"/>
    <x v="1"/>
  </r>
  <r>
    <x v="36"/>
    <x v="108"/>
    <n v="4.3795620437956204"/>
    <x v="0"/>
    <x v="1"/>
  </r>
  <r>
    <x v="36"/>
    <x v="109"/>
    <n v="12.408759124087592"/>
    <x v="0"/>
    <x v="1"/>
  </r>
  <r>
    <x v="36"/>
    <x v="110"/>
    <n v="36.253041362530411"/>
    <x v="0"/>
    <x v="1"/>
  </r>
  <r>
    <x v="36"/>
    <x v="111"/>
    <n v="43.471208434712082"/>
    <x v="0"/>
    <x v="1"/>
  </r>
  <r>
    <x v="37"/>
    <x v="107"/>
    <n v="2.5"/>
    <x v="0"/>
    <x v="1"/>
  </r>
  <r>
    <x v="37"/>
    <x v="108"/>
    <n v="3.75"/>
    <x v="0"/>
    <x v="1"/>
  </r>
  <r>
    <x v="37"/>
    <x v="109"/>
    <n v="13.75"/>
    <x v="0"/>
    <x v="1"/>
  </r>
  <r>
    <x v="37"/>
    <x v="110"/>
    <n v="33.75"/>
    <x v="0"/>
    <x v="1"/>
  </r>
  <r>
    <x v="37"/>
    <x v="111"/>
    <n v="46.25"/>
    <x v="0"/>
    <x v="1"/>
  </r>
  <r>
    <x v="38"/>
    <x v="107"/>
    <n v="1.271186440677966"/>
    <x v="0"/>
    <x v="1"/>
  </r>
  <r>
    <x v="38"/>
    <x v="108"/>
    <n v="2.5423728813559321"/>
    <x v="0"/>
    <x v="1"/>
  </r>
  <r>
    <x v="38"/>
    <x v="109"/>
    <n v="9.7457627118644066"/>
    <x v="0"/>
    <x v="1"/>
  </r>
  <r>
    <x v="38"/>
    <x v="110"/>
    <n v="33.050847457627121"/>
    <x v="0"/>
    <x v="1"/>
  </r>
  <r>
    <x v="38"/>
    <x v="111"/>
    <n v="53.389830508474574"/>
    <x v="0"/>
    <x v="1"/>
  </r>
  <r>
    <x v="39"/>
    <x v="107"/>
    <n v="3.45489443378119"/>
    <x v="0"/>
    <x v="1"/>
  </r>
  <r>
    <x v="39"/>
    <x v="108"/>
    <n v="1.9193857965451055"/>
    <x v="0"/>
    <x v="1"/>
  </r>
  <r>
    <x v="39"/>
    <x v="109"/>
    <n v="10.940499040307103"/>
    <x v="0"/>
    <x v="1"/>
  </r>
  <r>
    <x v="39"/>
    <x v="110"/>
    <n v="39.251439539347409"/>
    <x v="0"/>
    <x v="1"/>
  </r>
  <r>
    <x v="39"/>
    <x v="111"/>
    <n v="44.433781190019197"/>
    <x v="0"/>
    <x v="1"/>
  </r>
  <r>
    <x v="40"/>
    <x v="107"/>
    <n v="3.0927835051546393"/>
    <x v="0"/>
    <x v="1"/>
  </r>
  <r>
    <x v="40"/>
    <x v="108"/>
    <n v="2.268041237113402"/>
    <x v="0"/>
    <x v="1"/>
  </r>
  <r>
    <x v="40"/>
    <x v="109"/>
    <n v="14.020618556701031"/>
    <x v="0"/>
    <x v="1"/>
  </r>
  <r>
    <x v="40"/>
    <x v="110"/>
    <n v="35.670103092783506"/>
    <x v="0"/>
    <x v="1"/>
  </r>
  <r>
    <x v="40"/>
    <x v="111"/>
    <n v="44.948453608247419"/>
    <x v="0"/>
    <x v="1"/>
  </r>
  <r>
    <x v="35"/>
    <x v="107"/>
    <n v="0"/>
    <x v="1"/>
    <x v="1"/>
  </r>
  <r>
    <x v="35"/>
    <x v="108"/>
    <n v="7.4074074074074074"/>
    <x v="1"/>
    <x v="1"/>
  </r>
  <r>
    <x v="35"/>
    <x v="109"/>
    <n v="11.111111111111111"/>
    <x v="1"/>
    <x v="1"/>
  </r>
  <r>
    <x v="35"/>
    <x v="110"/>
    <n v="37.037037037037038"/>
    <x v="1"/>
    <x v="1"/>
  </r>
  <r>
    <x v="35"/>
    <x v="111"/>
    <n v="44.444444444444443"/>
    <x v="1"/>
    <x v="1"/>
  </r>
  <r>
    <x v="36"/>
    <x v="107"/>
    <n v="3.2921810699588478"/>
    <x v="1"/>
    <x v="1"/>
  </r>
  <r>
    <x v="36"/>
    <x v="108"/>
    <n v="4.1152263374485596"/>
    <x v="1"/>
    <x v="1"/>
  </r>
  <r>
    <x v="36"/>
    <x v="109"/>
    <n v="21.810699588477366"/>
    <x v="1"/>
    <x v="1"/>
  </r>
  <r>
    <x v="36"/>
    <x v="110"/>
    <n v="39.91769547325103"/>
    <x v="1"/>
    <x v="1"/>
  </r>
  <r>
    <x v="36"/>
    <x v="111"/>
    <n v="30.864197530864196"/>
    <x v="1"/>
    <x v="1"/>
  </r>
  <r>
    <x v="37"/>
    <x v="107"/>
    <n v="0"/>
    <x v="1"/>
    <x v="1"/>
  </r>
  <r>
    <x v="37"/>
    <x v="108"/>
    <n v="6.25"/>
    <x v="1"/>
    <x v="1"/>
  </r>
  <r>
    <x v="37"/>
    <x v="109"/>
    <n v="12.5"/>
    <x v="1"/>
    <x v="1"/>
  </r>
  <r>
    <x v="37"/>
    <x v="110"/>
    <n v="18.75"/>
    <x v="1"/>
    <x v="1"/>
  </r>
  <r>
    <x v="37"/>
    <x v="111"/>
    <n v="62.5"/>
    <x v="1"/>
    <x v="1"/>
  </r>
  <r>
    <x v="38"/>
    <x v="107"/>
    <n v="2.2727272727272729"/>
    <x v="1"/>
    <x v="1"/>
  </r>
  <r>
    <x v="38"/>
    <x v="108"/>
    <n v="0"/>
    <x v="1"/>
    <x v="1"/>
  </r>
  <r>
    <x v="38"/>
    <x v="109"/>
    <n v="18.181818181818183"/>
    <x v="1"/>
    <x v="1"/>
  </r>
  <r>
    <x v="38"/>
    <x v="110"/>
    <n v="43.18181818181818"/>
    <x v="1"/>
    <x v="1"/>
  </r>
  <r>
    <x v="38"/>
    <x v="111"/>
    <n v="36.363636363636367"/>
    <x v="1"/>
    <x v="1"/>
  </r>
  <r>
    <x v="39"/>
    <x v="107"/>
    <n v="0"/>
    <x v="1"/>
    <x v="1"/>
  </r>
  <r>
    <x v="39"/>
    <x v="108"/>
    <n v="0"/>
    <x v="1"/>
    <x v="1"/>
  </r>
  <r>
    <x v="39"/>
    <x v="109"/>
    <n v="12.269938650306749"/>
    <x v="1"/>
    <x v="1"/>
  </r>
  <r>
    <x v="39"/>
    <x v="110"/>
    <n v="47.852760736196316"/>
    <x v="1"/>
    <x v="1"/>
  </r>
  <r>
    <x v="39"/>
    <x v="111"/>
    <n v="39.877300613496935"/>
    <x v="1"/>
    <x v="1"/>
  </r>
  <r>
    <x v="40"/>
    <x v="107"/>
    <n v="0"/>
    <x v="1"/>
    <x v="1"/>
  </r>
  <r>
    <x v="40"/>
    <x v="108"/>
    <n v="1.2658227848101267"/>
    <x v="1"/>
    <x v="1"/>
  </r>
  <r>
    <x v="40"/>
    <x v="109"/>
    <n v="15.189873417721518"/>
    <x v="1"/>
    <x v="1"/>
  </r>
  <r>
    <x v="40"/>
    <x v="110"/>
    <n v="39.240506329113927"/>
    <x v="1"/>
    <x v="1"/>
  </r>
  <r>
    <x v="40"/>
    <x v="111"/>
    <n v="44.303797468354432"/>
    <x v="1"/>
    <x v="1"/>
  </r>
  <r>
    <x v="35"/>
    <x v="107"/>
    <n v="1.5267175572519085"/>
    <x v="2"/>
    <x v="1"/>
  </r>
  <r>
    <x v="35"/>
    <x v="108"/>
    <n v="3.8167938931297711"/>
    <x v="2"/>
    <x v="1"/>
  </r>
  <r>
    <x v="35"/>
    <x v="109"/>
    <n v="9.9236641221374047"/>
    <x v="2"/>
    <x v="1"/>
  </r>
  <r>
    <x v="35"/>
    <x v="110"/>
    <n v="44.274809160305345"/>
    <x v="2"/>
    <x v="1"/>
  </r>
  <r>
    <x v="35"/>
    <x v="111"/>
    <n v="40.458015267175576"/>
    <x v="2"/>
    <x v="1"/>
  </r>
  <r>
    <x v="36"/>
    <x v="107"/>
    <n v="2.2113022113022112"/>
    <x v="2"/>
    <x v="1"/>
  </r>
  <r>
    <x v="36"/>
    <x v="108"/>
    <n v="3.9312039312039313"/>
    <x v="2"/>
    <x v="1"/>
  </r>
  <r>
    <x v="36"/>
    <x v="109"/>
    <n v="10.565110565110565"/>
    <x v="2"/>
    <x v="1"/>
  </r>
  <r>
    <x v="36"/>
    <x v="110"/>
    <n v="33.906633906633907"/>
    <x v="2"/>
    <x v="1"/>
  </r>
  <r>
    <x v="36"/>
    <x v="111"/>
    <n v="49.385749385749385"/>
    <x v="2"/>
    <x v="1"/>
  </r>
  <r>
    <x v="37"/>
    <x v="107"/>
    <n v="5"/>
    <x v="2"/>
    <x v="1"/>
  </r>
  <r>
    <x v="37"/>
    <x v="108"/>
    <n v="5"/>
    <x v="2"/>
    <x v="1"/>
  </r>
  <r>
    <x v="37"/>
    <x v="109"/>
    <n v="15"/>
    <x v="2"/>
    <x v="1"/>
  </r>
  <r>
    <x v="37"/>
    <x v="110"/>
    <n v="45"/>
    <x v="2"/>
    <x v="1"/>
  </r>
  <r>
    <x v="37"/>
    <x v="111"/>
    <n v="30"/>
    <x v="2"/>
    <x v="1"/>
  </r>
  <r>
    <x v="38"/>
    <x v="107"/>
    <n v="2.6315789473684212"/>
    <x v="2"/>
    <x v="1"/>
  </r>
  <r>
    <x v="38"/>
    <x v="108"/>
    <n v="1.3157894736842106"/>
    <x v="2"/>
    <x v="1"/>
  </r>
  <r>
    <x v="38"/>
    <x v="109"/>
    <n v="10.526315789473685"/>
    <x v="2"/>
    <x v="1"/>
  </r>
  <r>
    <x v="38"/>
    <x v="110"/>
    <n v="26.315789473684209"/>
    <x v="2"/>
    <x v="1"/>
  </r>
  <r>
    <x v="38"/>
    <x v="111"/>
    <n v="59.210526315789473"/>
    <x v="2"/>
    <x v="1"/>
  </r>
  <r>
    <x v="39"/>
    <x v="107"/>
    <n v="1.0309278350515463"/>
    <x v="2"/>
    <x v="1"/>
  </r>
  <r>
    <x v="39"/>
    <x v="108"/>
    <n v="2.0618556701030926"/>
    <x v="2"/>
    <x v="1"/>
  </r>
  <r>
    <x v="39"/>
    <x v="109"/>
    <n v="10.309278350515465"/>
    <x v="2"/>
    <x v="1"/>
  </r>
  <r>
    <x v="39"/>
    <x v="110"/>
    <n v="35.051546391752581"/>
    <x v="2"/>
    <x v="1"/>
  </r>
  <r>
    <x v="39"/>
    <x v="111"/>
    <n v="51.546391752577321"/>
    <x v="2"/>
    <x v="1"/>
  </r>
  <r>
    <x v="40"/>
    <x v="107"/>
    <n v="3.5460992907801416"/>
    <x v="2"/>
    <x v="1"/>
  </r>
  <r>
    <x v="40"/>
    <x v="108"/>
    <n v="0"/>
    <x v="2"/>
    <x v="1"/>
  </r>
  <r>
    <x v="40"/>
    <x v="109"/>
    <n v="8.5106382978723403"/>
    <x v="2"/>
    <x v="1"/>
  </r>
  <r>
    <x v="40"/>
    <x v="110"/>
    <n v="37.588652482269502"/>
    <x v="2"/>
    <x v="1"/>
  </r>
  <r>
    <x v="40"/>
    <x v="111"/>
    <n v="50.354609929078016"/>
    <x v="2"/>
    <x v="1"/>
  </r>
  <r>
    <x v="35"/>
    <x v="107"/>
    <n v="0"/>
    <x v="3"/>
    <x v="1"/>
  </r>
  <r>
    <x v="35"/>
    <x v="108"/>
    <n v="4.5454545454545459"/>
    <x v="3"/>
    <x v="1"/>
  </r>
  <r>
    <x v="35"/>
    <x v="109"/>
    <n v="9.0909090909090917"/>
    <x v="3"/>
    <x v="1"/>
  </r>
  <r>
    <x v="35"/>
    <x v="110"/>
    <n v="45.454545454545453"/>
    <x v="3"/>
    <x v="1"/>
  </r>
  <r>
    <x v="35"/>
    <x v="111"/>
    <n v="40.909090909090907"/>
    <x v="3"/>
    <x v="1"/>
  </r>
  <r>
    <x v="36"/>
    <x v="107"/>
    <n v="3.4782608695652173"/>
    <x v="3"/>
    <x v="1"/>
  </r>
  <r>
    <x v="36"/>
    <x v="108"/>
    <n v="6.9565217391304346"/>
    <x v="3"/>
    <x v="1"/>
  </r>
  <r>
    <x v="36"/>
    <x v="109"/>
    <n v="8.695652173913043"/>
    <x v="3"/>
    <x v="1"/>
  </r>
  <r>
    <x v="36"/>
    <x v="110"/>
    <n v="30.869565217391305"/>
    <x v="3"/>
    <x v="1"/>
  </r>
  <r>
    <x v="36"/>
    <x v="111"/>
    <n v="50"/>
    <x v="3"/>
    <x v="1"/>
  </r>
  <r>
    <x v="37"/>
    <x v="107"/>
    <n v="0"/>
    <x v="3"/>
    <x v="1"/>
  </r>
  <r>
    <x v="37"/>
    <x v="108"/>
    <n v="9.0909090909090917"/>
    <x v="3"/>
    <x v="1"/>
  </r>
  <r>
    <x v="37"/>
    <x v="109"/>
    <n v="18.181818181818183"/>
    <x v="3"/>
    <x v="1"/>
  </r>
  <r>
    <x v="37"/>
    <x v="110"/>
    <n v="18.181818181818183"/>
    <x v="3"/>
    <x v="1"/>
  </r>
  <r>
    <x v="37"/>
    <x v="111"/>
    <n v="54.545454545454547"/>
    <x v="3"/>
    <x v="1"/>
  </r>
  <r>
    <x v="38"/>
    <x v="107"/>
    <n v="0"/>
    <x v="3"/>
    <x v="1"/>
  </r>
  <r>
    <x v="38"/>
    <x v="108"/>
    <n v="1.4705882352941178"/>
    <x v="3"/>
    <x v="1"/>
  </r>
  <r>
    <x v="38"/>
    <x v="109"/>
    <n v="5.882352941176471"/>
    <x v="3"/>
    <x v="1"/>
  </r>
  <r>
    <x v="38"/>
    <x v="110"/>
    <n v="36.764705882352942"/>
    <x v="3"/>
    <x v="1"/>
  </r>
  <r>
    <x v="38"/>
    <x v="111"/>
    <n v="55.882352941176471"/>
    <x v="3"/>
    <x v="1"/>
  </r>
  <r>
    <x v="39"/>
    <x v="107"/>
    <n v="4.8192771084337354"/>
    <x v="3"/>
    <x v="1"/>
  </r>
  <r>
    <x v="39"/>
    <x v="108"/>
    <n v="3.6144578313253013"/>
    <x v="3"/>
    <x v="1"/>
  </r>
  <r>
    <x v="39"/>
    <x v="109"/>
    <n v="9.8795180722891569"/>
    <x v="3"/>
    <x v="1"/>
  </r>
  <r>
    <x v="39"/>
    <x v="110"/>
    <n v="34.939759036144579"/>
    <x v="3"/>
    <x v="1"/>
  </r>
  <r>
    <x v="39"/>
    <x v="111"/>
    <n v="46.746987951807228"/>
    <x v="3"/>
    <x v="1"/>
  </r>
  <r>
    <x v="40"/>
    <x v="107"/>
    <n v="4.3478260869565215"/>
    <x v="3"/>
    <x v="1"/>
  </r>
  <r>
    <x v="40"/>
    <x v="108"/>
    <n v="2.8985507246376812"/>
    <x v="3"/>
    <x v="1"/>
  </r>
  <r>
    <x v="40"/>
    <x v="109"/>
    <n v="15.942028985507246"/>
    <x v="3"/>
    <x v="1"/>
  </r>
  <r>
    <x v="40"/>
    <x v="110"/>
    <n v="36.231884057971016"/>
    <x v="3"/>
    <x v="1"/>
  </r>
  <r>
    <x v="40"/>
    <x v="111"/>
    <n v="40.579710144927539"/>
    <x v="3"/>
    <x v="1"/>
  </r>
  <r>
    <x v="35"/>
    <x v="107"/>
    <n v="0"/>
    <x v="4"/>
    <x v="1"/>
  </r>
  <r>
    <x v="35"/>
    <x v="108"/>
    <n v="4.5454545454545459"/>
    <x v="4"/>
    <x v="1"/>
  </r>
  <r>
    <x v="35"/>
    <x v="109"/>
    <n v="13.636363636363637"/>
    <x v="4"/>
    <x v="1"/>
  </r>
  <r>
    <x v="35"/>
    <x v="110"/>
    <n v="50"/>
    <x v="4"/>
    <x v="1"/>
  </r>
  <r>
    <x v="35"/>
    <x v="111"/>
    <n v="31.818181818181817"/>
    <x v="4"/>
    <x v="1"/>
  </r>
  <r>
    <x v="36"/>
    <x v="107"/>
    <n v="4.2857142857142856"/>
    <x v="4"/>
    <x v="1"/>
  </r>
  <r>
    <x v="36"/>
    <x v="108"/>
    <n v="4.2857142857142856"/>
    <x v="4"/>
    <x v="1"/>
  </r>
  <r>
    <x v="36"/>
    <x v="109"/>
    <n v="12.857142857142858"/>
    <x v="4"/>
    <x v="1"/>
  </r>
  <r>
    <x v="36"/>
    <x v="110"/>
    <n v="42.857142857142854"/>
    <x v="4"/>
    <x v="1"/>
  </r>
  <r>
    <x v="36"/>
    <x v="111"/>
    <n v="35.714285714285715"/>
    <x v="4"/>
    <x v="1"/>
  </r>
  <r>
    <x v="37"/>
    <x v="107"/>
    <n v="25"/>
    <x v="4"/>
    <x v="1"/>
  </r>
  <r>
    <x v="37"/>
    <x v="108"/>
    <n v="0"/>
    <x v="4"/>
    <x v="1"/>
  </r>
  <r>
    <x v="37"/>
    <x v="109"/>
    <n v="0"/>
    <x v="4"/>
    <x v="1"/>
  </r>
  <r>
    <x v="37"/>
    <x v="110"/>
    <n v="25"/>
    <x v="4"/>
    <x v="1"/>
  </r>
  <r>
    <x v="37"/>
    <x v="111"/>
    <n v="50"/>
    <x v="4"/>
    <x v="1"/>
  </r>
  <r>
    <x v="38"/>
    <x v="107"/>
    <n v="0"/>
    <x v="4"/>
    <x v="1"/>
  </r>
  <r>
    <x v="38"/>
    <x v="108"/>
    <n v="0"/>
    <x v="4"/>
    <x v="1"/>
  </r>
  <r>
    <x v="38"/>
    <x v="109"/>
    <n v="20"/>
    <x v="4"/>
    <x v="1"/>
  </r>
  <r>
    <x v="38"/>
    <x v="110"/>
    <n v="20"/>
    <x v="4"/>
    <x v="1"/>
  </r>
  <r>
    <x v="38"/>
    <x v="111"/>
    <n v="60"/>
    <x v="4"/>
    <x v="1"/>
  </r>
  <r>
    <x v="39"/>
    <x v="107"/>
    <n v="3.225806451612903"/>
    <x v="4"/>
    <x v="1"/>
  </r>
  <r>
    <x v="39"/>
    <x v="108"/>
    <n v="0"/>
    <x v="4"/>
    <x v="1"/>
  </r>
  <r>
    <x v="39"/>
    <x v="109"/>
    <n v="8.064516129032258"/>
    <x v="4"/>
    <x v="1"/>
  </r>
  <r>
    <x v="39"/>
    <x v="110"/>
    <n v="46.774193548387096"/>
    <x v="4"/>
    <x v="1"/>
  </r>
  <r>
    <x v="39"/>
    <x v="111"/>
    <n v="41.935483870967744"/>
    <x v="4"/>
    <x v="1"/>
  </r>
  <r>
    <x v="40"/>
    <x v="107"/>
    <n v="8"/>
    <x v="4"/>
    <x v="1"/>
  </r>
  <r>
    <x v="40"/>
    <x v="108"/>
    <n v="20"/>
    <x v="4"/>
    <x v="1"/>
  </r>
  <r>
    <x v="40"/>
    <x v="109"/>
    <n v="24"/>
    <x v="4"/>
    <x v="1"/>
  </r>
  <r>
    <x v="40"/>
    <x v="110"/>
    <n v="20"/>
    <x v="4"/>
    <x v="1"/>
  </r>
  <r>
    <x v="40"/>
    <x v="111"/>
    <n v="28"/>
    <x v="4"/>
    <x v="1"/>
  </r>
  <r>
    <x v="35"/>
    <x v="107"/>
    <n v="0"/>
    <x v="5"/>
    <x v="1"/>
  </r>
  <r>
    <x v="35"/>
    <x v="108"/>
    <n v="12.5"/>
    <x v="5"/>
    <x v="1"/>
  </r>
  <r>
    <x v="35"/>
    <x v="109"/>
    <n v="12.5"/>
    <x v="5"/>
    <x v="1"/>
  </r>
  <r>
    <x v="35"/>
    <x v="110"/>
    <n v="62.5"/>
    <x v="5"/>
    <x v="1"/>
  </r>
  <r>
    <x v="35"/>
    <x v="111"/>
    <n v="12.5"/>
    <x v="5"/>
    <x v="1"/>
  </r>
  <r>
    <x v="36"/>
    <x v="107"/>
    <n v="15.384615384615385"/>
    <x v="5"/>
    <x v="1"/>
  </r>
  <r>
    <x v="36"/>
    <x v="108"/>
    <n v="0"/>
    <x v="5"/>
    <x v="1"/>
  </r>
  <r>
    <x v="36"/>
    <x v="109"/>
    <n v="0"/>
    <x v="5"/>
    <x v="1"/>
  </r>
  <r>
    <x v="36"/>
    <x v="110"/>
    <n v="38.46153846153846"/>
    <x v="5"/>
    <x v="1"/>
  </r>
  <r>
    <x v="36"/>
    <x v="111"/>
    <n v="46.153846153846153"/>
    <x v="5"/>
    <x v="1"/>
  </r>
  <r>
    <x v="37"/>
    <x v="107"/>
    <n v="0"/>
    <x v="5"/>
    <x v="1"/>
  </r>
  <r>
    <x v="37"/>
    <x v="108"/>
    <n v="0"/>
    <x v="5"/>
    <x v="1"/>
  </r>
  <r>
    <x v="37"/>
    <x v="109"/>
    <n v="0"/>
    <x v="5"/>
    <x v="1"/>
  </r>
  <r>
    <x v="37"/>
    <x v="110"/>
    <n v="0"/>
    <x v="5"/>
    <x v="1"/>
  </r>
  <r>
    <x v="37"/>
    <x v="111"/>
    <n v="0"/>
    <x v="5"/>
    <x v="1"/>
  </r>
  <r>
    <x v="38"/>
    <x v="107"/>
    <n v="0"/>
    <x v="5"/>
    <x v="1"/>
  </r>
  <r>
    <x v="38"/>
    <x v="108"/>
    <n v="0"/>
    <x v="5"/>
    <x v="1"/>
  </r>
  <r>
    <x v="38"/>
    <x v="109"/>
    <n v="0"/>
    <x v="5"/>
    <x v="1"/>
  </r>
  <r>
    <x v="38"/>
    <x v="110"/>
    <n v="0"/>
    <x v="5"/>
    <x v="1"/>
  </r>
  <r>
    <x v="38"/>
    <x v="111"/>
    <n v="100"/>
    <x v="5"/>
    <x v="1"/>
  </r>
  <r>
    <x v="39"/>
    <x v="107"/>
    <n v="0"/>
    <x v="5"/>
    <x v="1"/>
  </r>
  <r>
    <x v="39"/>
    <x v="108"/>
    <n v="0"/>
    <x v="5"/>
    <x v="1"/>
  </r>
  <r>
    <x v="39"/>
    <x v="109"/>
    <n v="0"/>
    <x v="5"/>
    <x v="1"/>
  </r>
  <r>
    <x v="39"/>
    <x v="110"/>
    <n v="52.941176470588232"/>
    <x v="5"/>
    <x v="1"/>
  </r>
  <r>
    <x v="39"/>
    <x v="111"/>
    <n v="47.058823529411768"/>
    <x v="5"/>
    <x v="1"/>
  </r>
  <r>
    <x v="40"/>
    <x v="107"/>
    <n v="20"/>
    <x v="5"/>
    <x v="1"/>
  </r>
  <r>
    <x v="40"/>
    <x v="108"/>
    <n v="20"/>
    <x v="5"/>
    <x v="1"/>
  </r>
  <r>
    <x v="40"/>
    <x v="109"/>
    <n v="0"/>
    <x v="5"/>
    <x v="1"/>
  </r>
  <r>
    <x v="40"/>
    <x v="110"/>
    <n v="40"/>
    <x v="5"/>
    <x v="1"/>
  </r>
  <r>
    <x v="40"/>
    <x v="111"/>
    <n v="20"/>
    <x v="5"/>
    <x v="1"/>
  </r>
  <r>
    <x v="35"/>
    <x v="107"/>
    <n v="0"/>
    <x v="6"/>
    <x v="1"/>
  </r>
  <r>
    <x v="35"/>
    <x v="108"/>
    <n v="0"/>
    <x v="6"/>
    <x v="1"/>
  </r>
  <r>
    <x v="35"/>
    <x v="109"/>
    <n v="0"/>
    <x v="6"/>
    <x v="1"/>
  </r>
  <r>
    <x v="35"/>
    <x v="110"/>
    <n v="100"/>
    <x v="6"/>
    <x v="1"/>
  </r>
  <r>
    <x v="35"/>
    <x v="111"/>
    <n v="0"/>
    <x v="6"/>
    <x v="1"/>
  </r>
  <r>
    <x v="36"/>
    <x v="107"/>
    <n v="0"/>
    <x v="6"/>
    <x v="1"/>
  </r>
  <r>
    <x v="36"/>
    <x v="108"/>
    <n v="16.666666666666668"/>
    <x v="6"/>
    <x v="1"/>
  </r>
  <r>
    <x v="36"/>
    <x v="109"/>
    <n v="33.333333333333336"/>
    <x v="6"/>
    <x v="1"/>
  </r>
  <r>
    <x v="36"/>
    <x v="110"/>
    <n v="50"/>
    <x v="6"/>
    <x v="1"/>
  </r>
  <r>
    <x v="36"/>
    <x v="111"/>
    <n v="0"/>
    <x v="6"/>
    <x v="1"/>
  </r>
  <r>
    <x v="37"/>
    <x v="107"/>
    <n v="0"/>
    <x v="6"/>
    <x v="1"/>
  </r>
  <r>
    <x v="37"/>
    <x v="108"/>
    <n v="0"/>
    <x v="6"/>
    <x v="1"/>
  </r>
  <r>
    <x v="37"/>
    <x v="109"/>
    <n v="0"/>
    <x v="6"/>
    <x v="1"/>
  </r>
  <r>
    <x v="37"/>
    <x v="110"/>
    <n v="50"/>
    <x v="6"/>
    <x v="1"/>
  </r>
  <r>
    <x v="37"/>
    <x v="111"/>
    <n v="50"/>
    <x v="6"/>
    <x v="1"/>
  </r>
  <r>
    <x v="38"/>
    <x v="107"/>
    <n v="0"/>
    <x v="6"/>
    <x v="1"/>
  </r>
  <r>
    <x v="38"/>
    <x v="108"/>
    <n v="0"/>
    <x v="6"/>
    <x v="1"/>
  </r>
  <r>
    <x v="38"/>
    <x v="109"/>
    <n v="50"/>
    <x v="6"/>
    <x v="1"/>
  </r>
  <r>
    <x v="38"/>
    <x v="110"/>
    <n v="50"/>
    <x v="6"/>
    <x v="1"/>
  </r>
  <r>
    <x v="38"/>
    <x v="111"/>
    <n v="0"/>
    <x v="6"/>
    <x v="1"/>
  </r>
  <r>
    <x v="39"/>
    <x v="107"/>
    <n v="0"/>
    <x v="6"/>
    <x v="1"/>
  </r>
  <r>
    <x v="39"/>
    <x v="108"/>
    <n v="0"/>
    <x v="6"/>
    <x v="1"/>
  </r>
  <r>
    <x v="39"/>
    <x v="109"/>
    <n v="14.285714285714286"/>
    <x v="6"/>
    <x v="1"/>
  </r>
  <r>
    <x v="39"/>
    <x v="110"/>
    <n v="57.142857142857146"/>
    <x v="6"/>
    <x v="1"/>
  </r>
  <r>
    <x v="39"/>
    <x v="111"/>
    <n v="28.571428571428573"/>
    <x v="6"/>
    <x v="1"/>
  </r>
  <r>
    <x v="40"/>
    <x v="107"/>
    <n v="0"/>
    <x v="6"/>
    <x v="1"/>
  </r>
  <r>
    <x v="40"/>
    <x v="108"/>
    <n v="37.5"/>
    <x v="6"/>
    <x v="1"/>
  </r>
  <r>
    <x v="40"/>
    <x v="109"/>
    <n v="12.5"/>
    <x v="6"/>
    <x v="1"/>
  </r>
  <r>
    <x v="40"/>
    <x v="110"/>
    <n v="12.5"/>
    <x v="6"/>
    <x v="1"/>
  </r>
  <r>
    <x v="40"/>
    <x v="111"/>
    <n v="37.5"/>
    <x v="6"/>
    <x v="1"/>
  </r>
  <r>
    <x v="35"/>
    <x v="107"/>
    <n v="0"/>
    <x v="7"/>
    <x v="1"/>
  </r>
  <r>
    <x v="35"/>
    <x v="108"/>
    <n v="0"/>
    <x v="7"/>
    <x v="1"/>
  </r>
  <r>
    <x v="35"/>
    <x v="109"/>
    <n v="66.666666666666671"/>
    <x v="7"/>
    <x v="1"/>
  </r>
  <r>
    <x v="35"/>
    <x v="110"/>
    <n v="0"/>
    <x v="7"/>
    <x v="1"/>
  </r>
  <r>
    <x v="35"/>
    <x v="111"/>
    <n v="33.333333333333336"/>
    <x v="7"/>
    <x v="1"/>
  </r>
  <r>
    <x v="36"/>
    <x v="107"/>
    <n v="0"/>
    <x v="7"/>
    <x v="1"/>
  </r>
  <r>
    <x v="36"/>
    <x v="108"/>
    <n v="0"/>
    <x v="7"/>
    <x v="1"/>
  </r>
  <r>
    <x v="36"/>
    <x v="109"/>
    <n v="11.764705882352942"/>
    <x v="7"/>
    <x v="1"/>
  </r>
  <r>
    <x v="36"/>
    <x v="110"/>
    <n v="58.823529411764703"/>
    <x v="7"/>
    <x v="1"/>
  </r>
  <r>
    <x v="36"/>
    <x v="111"/>
    <n v="29.411764705882351"/>
    <x v="7"/>
    <x v="1"/>
  </r>
  <r>
    <x v="37"/>
    <x v="107"/>
    <n v="100"/>
    <x v="7"/>
    <x v="1"/>
  </r>
  <r>
    <x v="37"/>
    <x v="108"/>
    <n v="0"/>
    <x v="7"/>
    <x v="1"/>
  </r>
  <r>
    <x v="37"/>
    <x v="109"/>
    <n v="0"/>
    <x v="7"/>
    <x v="1"/>
  </r>
  <r>
    <x v="37"/>
    <x v="110"/>
    <n v="0"/>
    <x v="7"/>
    <x v="1"/>
  </r>
  <r>
    <x v="37"/>
    <x v="111"/>
    <n v="0"/>
    <x v="7"/>
    <x v="1"/>
  </r>
  <r>
    <x v="38"/>
    <x v="107"/>
    <n v="0"/>
    <x v="7"/>
    <x v="1"/>
  </r>
  <r>
    <x v="38"/>
    <x v="108"/>
    <n v="0"/>
    <x v="7"/>
    <x v="1"/>
  </r>
  <r>
    <x v="38"/>
    <x v="109"/>
    <n v="0"/>
    <x v="7"/>
    <x v="1"/>
  </r>
  <r>
    <x v="38"/>
    <x v="110"/>
    <n v="0"/>
    <x v="7"/>
    <x v="1"/>
  </r>
  <r>
    <x v="38"/>
    <x v="111"/>
    <n v="0"/>
    <x v="7"/>
    <x v="1"/>
  </r>
  <r>
    <x v="39"/>
    <x v="107"/>
    <n v="0"/>
    <x v="7"/>
    <x v="1"/>
  </r>
  <r>
    <x v="39"/>
    <x v="108"/>
    <n v="0"/>
    <x v="7"/>
    <x v="1"/>
  </r>
  <r>
    <x v="39"/>
    <x v="109"/>
    <n v="20"/>
    <x v="7"/>
    <x v="1"/>
  </r>
  <r>
    <x v="39"/>
    <x v="110"/>
    <n v="60"/>
    <x v="7"/>
    <x v="1"/>
  </r>
  <r>
    <x v="39"/>
    <x v="111"/>
    <n v="20"/>
    <x v="7"/>
    <x v="1"/>
  </r>
  <r>
    <x v="40"/>
    <x v="107"/>
    <n v="14.285714285714286"/>
    <x v="7"/>
    <x v="1"/>
  </r>
  <r>
    <x v="40"/>
    <x v="108"/>
    <n v="0"/>
    <x v="7"/>
    <x v="1"/>
  </r>
  <r>
    <x v="40"/>
    <x v="109"/>
    <n v="42.857142857142854"/>
    <x v="7"/>
    <x v="1"/>
  </r>
  <r>
    <x v="40"/>
    <x v="110"/>
    <n v="14.285714285714286"/>
    <x v="7"/>
    <x v="1"/>
  </r>
  <r>
    <x v="40"/>
    <x v="111"/>
    <n v="28.571428571428573"/>
    <x v="7"/>
    <x v="1"/>
  </r>
  <r>
    <x v="35"/>
    <x v="107"/>
    <n v="0"/>
    <x v="8"/>
    <x v="1"/>
  </r>
  <r>
    <x v="35"/>
    <x v="108"/>
    <n v="0"/>
    <x v="8"/>
    <x v="1"/>
  </r>
  <r>
    <x v="35"/>
    <x v="109"/>
    <n v="0"/>
    <x v="8"/>
    <x v="1"/>
  </r>
  <r>
    <x v="35"/>
    <x v="110"/>
    <n v="37.5"/>
    <x v="8"/>
    <x v="1"/>
  </r>
  <r>
    <x v="35"/>
    <x v="111"/>
    <n v="62.5"/>
    <x v="8"/>
    <x v="1"/>
  </r>
  <r>
    <x v="36"/>
    <x v="107"/>
    <n v="2.9411764705882355"/>
    <x v="8"/>
    <x v="1"/>
  </r>
  <r>
    <x v="36"/>
    <x v="108"/>
    <n v="5.882352941176471"/>
    <x v="8"/>
    <x v="1"/>
  </r>
  <r>
    <x v="36"/>
    <x v="109"/>
    <n v="14.705882352941176"/>
    <x v="8"/>
    <x v="1"/>
  </r>
  <r>
    <x v="36"/>
    <x v="110"/>
    <n v="35.294117647058826"/>
    <x v="8"/>
    <x v="1"/>
  </r>
  <r>
    <x v="36"/>
    <x v="111"/>
    <n v="41.176470588235297"/>
    <x v="8"/>
    <x v="1"/>
  </r>
  <r>
    <x v="37"/>
    <x v="107"/>
    <n v="0"/>
    <x v="8"/>
    <x v="1"/>
  </r>
  <r>
    <x v="37"/>
    <x v="108"/>
    <n v="0"/>
    <x v="8"/>
    <x v="1"/>
  </r>
  <r>
    <x v="37"/>
    <x v="109"/>
    <n v="0"/>
    <x v="8"/>
    <x v="1"/>
  </r>
  <r>
    <x v="37"/>
    <x v="110"/>
    <n v="0"/>
    <x v="8"/>
    <x v="1"/>
  </r>
  <r>
    <x v="37"/>
    <x v="111"/>
    <n v="100"/>
    <x v="8"/>
    <x v="1"/>
  </r>
  <r>
    <x v="38"/>
    <x v="107"/>
    <n v="0"/>
    <x v="8"/>
    <x v="1"/>
  </r>
  <r>
    <x v="38"/>
    <x v="108"/>
    <n v="0"/>
    <x v="8"/>
    <x v="1"/>
  </r>
  <r>
    <x v="38"/>
    <x v="109"/>
    <n v="0"/>
    <x v="8"/>
    <x v="1"/>
  </r>
  <r>
    <x v="38"/>
    <x v="110"/>
    <n v="0"/>
    <x v="8"/>
    <x v="1"/>
  </r>
  <r>
    <x v="38"/>
    <x v="111"/>
    <n v="100"/>
    <x v="8"/>
    <x v="1"/>
  </r>
  <r>
    <x v="39"/>
    <x v="107"/>
    <n v="8.695652173913043"/>
    <x v="8"/>
    <x v="1"/>
  </r>
  <r>
    <x v="39"/>
    <x v="108"/>
    <n v="0"/>
    <x v="8"/>
    <x v="1"/>
  </r>
  <r>
    <x v="39"/>
    <x v="109"/>
    <n v="4.3478260869565215"/>
    <x v="8"/>
    <x v="1"/>
  </r>
  <r>
    <x v="39"/>
    <x v="110"/>
    <n v="30.434782608695652"/>
    <x v="8"/>
    <x v="1"/>
  </r>
  <r>
    <x v="39"/>
    <x v="111"/>
    <n v="56.521739130434781"/>
    <x v="8"/>
    <x v="1"/>
  </r>
  <r>
    <x v="40"/>
    <x v="107"/>
    <n v="0"/>
    <x v="8"/>
    <x v="1"/>
  </r>
  <r>
    <x v="40"/>
    <x v="108"/>
    <n v="20"/>
    <x v="8"/>
    <x v="1"/>
  </r>
  <r>
    <x v="40"/>
    <x v="109"/>
    <n v="40"/>
    <x v="8"/>
    <x v="1"/>
  </r>
  <r>
    <x v="40"/>
    <x v="110"/>
    <n v="20"/>
    <x v="8"/>
    <x v="1"/>
  </r>
  <r>
    <x v="40"/>
    <x v="111"/>
    <n v="20"/>
    <x v="8"/>
    <x v="1"/>
  </r>
  <r>
    <x v="35"/>
    <x v="107"/>
    <n v="0"/>
    <x v="9"/>
    <x v="1"/>
  </r>
  <r>
    <x v="35"/>
    <x v="108"/>
    <n v="0"/>
    <x v="9"/>
    <x v="1"/>
  </r>
  <r>
    <x v="35"/>
    <x v="109"/>
    <n v="0"/>
    <x v="9"/>
    <x v="1"/>
  </r>
  <r>
    <x v="35"/>
    <x v="110"/>
    <n v="33.333333333333336"/>
    <x v="9"/>
    <x v="1"/>
  </r>
  <r>
    <x v="35"/>
    <x v="111"/>
    <n v="66.666666666666671"/>
    <x v="9"/>
    <x v="1"/>
  </r>
  <r>
    <x v="36"/>
    <x v="107"/>
    <n v="1.5873015873015872"/>
    <x v="9"/>
    <x v="1"/>
  </r>
  <r>
    <x v="36"/>
    <x v="108"/>
    <n v="4.7619047619047619"/>
    <x v="9"/>
    <x v="1"/>
  </r>
  <r>
    <x v="36"/>
    <x v="109"/>
    <n v="7.9365079365079367"/>
    <x v="9"/>
    <x v="1"/>
  </r>
  <r>
    <x v="36"/>
    <x v="110"/>
    <n v="53.968253968253968"/>
    <x v="9"/>
    <x v="1"/>
  </r>
  <r>
    <x v="36"/>
    <x v="111"/>
    <n v="31.746031746031747"/>
    <x v="9"/>
    <x v="1"/>
  </r>
  <r>
    <x v="37"/>
    <x v="107"/>
    <n v="0"/>
    <x v="9"/>
    <x v="1"/>
  </r>
  <r>
    <x v="37"/>
    <x v="108"/>
    <n v="0"/>
    <x v="9"/>
    <x v="1"/>
  </r>
  <r>
    <x v="37"/>
    <x v="109"/>
    <n v="25"/>
    <x v="9"/>
    <x v="1"/>
  </r>
  <r>
    <x v="37"/>
    <x v="110"/>
    <n v="50"/>
    <x v="9"/>
    <x v="1"/>
  </r>
  <r>
    <x v="37"/>
    <x v="111"/>
    <n v="25"/>
    <x v="9"/>
    <x v="1"/>
  </r>
  <r>
    <x v="38"/>
    <x v="107"/>
    <n v="0"/>
    <x v="9"/>
    <x v="1"/>
  </r>
  <r>
    <x v="38"/>
    <x v="108"/>
    <n v="0"/>
    <x v="9"/>
    <x v="1"/>
  </r>
  <r>
    <x v="38"/>
    <x v="109"/>
    <n v="25"/>
    <x v="9"/>
    <x v="1"/>
  </r>
  <r>
    <x v="38"/>
    <x v="110"/>
    <n v="75"/>
    <x v="9"/>
    <x v="1"/>
  </r>
  <r>
    <x v="38"/>
    <x v="111"/>
    <n v="0"/>
    <x v="9"/>
    <x v="1"/>
  </r>
  <r>
    <x v="39"/>
    <x v="107"/>
    <n v="0"/>
    <x v="9"/>
    <x v="1"/>
  </r>
  <r>
    <x v="39"/>
    <x v="108"/>
    <n v="2.8571428571428572"/>
    <x v="9"/>
    <x v="1"/>
  </r>
  <r>
    <x v="39"/>
    <x v="109"/>
    <n v="8.5714285714285712"/>
    <x v="9"/>
    <x v="1"/>
  </r>
  <r>
    <x v="39"/>
    <x v="110"/>
    <n v="68.571428571428569"/>
    <x v="9"/>
    <x v="1"/>
  </r>
  <r>
    <x v="39"/>
    <x v="111"/>
    <n v="20"/>
    <x v="9"/>
    <x v="1"/>
  </r>
  <r>
    <x v="40"/>
    <x v="107"/>
    <n v="0"/>
    <x v="9"/>
    <x v="1"/>
  </r>
  <r>
    <x v="40"/>
    <x v="108"/>
    <n v="0"/>
    <x v="9"/>
    <x v="1"/>
  </r>
  <r>
    <x v="40"/>
    <x v="109"/>
    <n v="20"/>
    <x v="9"/>
    <x v="1"/>
  </r>
  <r>
    <x v="40"/>
    <x v="110"/>
    <n v="40"/>
    <x v="9"/>
    <x v="1"/>
  </r>
  <r>
    <x v="40"/>
    <x v="111"/>
    <n v="40"/>
    <x v="9"/>
    <x v="1"/>
  </r>
  <r>
    <x v="35"/>
    <x v="107"/>
    <n v="12.5"/>
    <x v="10"/>
    <x v="1"/>
  </r>
  <r>
    <x v="35"/>
    <x v="108"/>
    <n v="0"/>
    <x v="10"/>
    <x v="1"/>
  </r>
  <r>
    <x v="35"/>
    <x v="109"/>
    <n v="0"/>
    <x v="10"/>
    <x v="1"/>
  </r>
  <r>
    <x v="35"/>
    <x v="110"/>
    <n v="75"/>
    <x v="10"/>
    <x v="1"/>
  </r>
  <r>
    <x v="35"/>
    <x v="111"/>
    <n v="12.5"/>
    <x v="10"/>
    <x v="1"/>
  </r>
  <r>
    <x v="36"/>
    <x v="107"/>
    <n v="2.6315789473684212"/>
    <x v="10"/>
    <x v="1"/>
  </r>
  <r>
    <x v="36"/>
    <x v="108"/>
    <n v="0"/>
    <x v="10"/>
    <x v="1"/>
  </r>
  <r>
    <x v="36"/>
    <x v="109"/>
    <n v="13.157894736842104"/>
    <x v="10"/>
    <x v="1"/>
  </r>
  <r>
    <x v="36"/>
    <x v="110"/>
    <n v="36.842105263157897"/>
    <x v="10"/>
    <x v="1"/>
  </r>
  <r>
    <x v="36"/>
    <x v="111"/>
    <n v="47.368421052631582"/>
    <x v="10"/>
    <x v="1"/>
  </r>
  <r>
    <x v="37"/>
    <x v="107"/>
    <n v="0"/>
    <x v="10"/>
    <x v="1"/>
  </r>
  <r>
    <x v="37"/>
    <x v="108"/>
    <n v="0"/>
    <x v="10"/>
    <x v="1"/>
  </r>
  <r>
    <x v="37"/>
    <x v="109"/>
    <n v="33.333333333333336"/>
    <x v="10"/>
    <x v="1"/>
  </r>
  <r>
    <x v="37"/>
    <x v="110"/>
    <n v="33.333333333333336"/>
    <x v="10"/>
    <x v="1"/>
  </r>
  <r>
    <x v="37"/>
    <x v="111"/>
    <n v="33.333333333333336"/>
    <x v="10"/>
    <x v="1"/>
  </r>
  <r>
    <x v="38"/>
    <x v="107"/>
    <n v="0"/>
    <x v="10"/>
    <x v="1"/>
  </r>
  <r>
    <x v="38"/>
    <x v="108"/>
    <n v="0"/>
    <x v="10"/>
    <x v="1"/>
  </r>
  <r>
    <x v="38"/>
    <x v="109"/>
    <n v="0"/>
    <x v="10"/>
    <x v="1"/>
  </r>
  <r>
    <x v="38"/>
    <x v="110"/>
    <n v="40"/>
    <x v="10"/>
    <x v="1"/>
  </r>
  <r>
    <x v="38"/>
    <x v="111"/>
    <n v="60"/>
    <x v="10"/>
    <x v="1"/>
  </r>
  <r>
    <x v="39"/>
    <x v="107"/>
    <n v="0"/>
    <x v="10"/>
    <x v="1"/>
  </r>
  <r>
    <x v="39"/>
    <x v="108"/>
    <n v="0"/>
    <x v="10"/>
    <x v="1"/>
  </r>
  <r>
    <x v="39"/>
    <x v="109"/>
    <n v="11.111111111111111"/>
    <x v="10"/>
    <x v="1"/>
  </r>
  <r>
    <x v="39"/>
    <x v="110"/>
    <n v="47.222222222222221"/>
    <x v="10"/>
    <x v="1"/>
  </r>
  <r>
    <x v="39"/>
    <x v="111"/>
    <n v="41.666666666666664"/>
    <x v="10"/>
    <x v="1"/>
  </r>
  <r>
    <x v="40"/>
    <x v="107"/>
    <n v="0"/>
    <x v="10"/>
    <x v="1"/>
  </r>
  <r>
    <x v="40"/>
    <x v="108"/>
    <n v="7.1428571428571432"/>
    <x v="10"/>
    <x v="1"/>
  </r>
  <r>
    <x v="40"/>
    <x v="109"/>
    <n v="7.1428571428571432"/>
    <x v="10"/>
    <x v="1"/>
  </r>
  <r>
    <x v="40"/>
    <x v="110"/>
    <n v="42.857142857142854"/>
    <x v="10"/>
    <x v="1"/>
  </r>
  <r>
    <x v="40"/>
    <x v="111"/>
    <n v="42.857142857142854"/>
    <x v="10"/>
    <x v="1"/>
  </r>
  <r>
    <x v="35"/>
    <x v="107"/>
    <n v="0"/>
    <x v="11"/>
    <x v="1"/>
  </r>
  <r>
    <x v="35"/>
    <x v="108"/>
    <n v="0"/>
    <x v="11"/>
    <x v="1"/>
  </r>
  <r>
    <x v="35"/>
    <x v="109"/>
    <n v="0"/>
    <x v="11"/>
    <x v="1"/>
  </r>
  <r>
    <x v="35"/>
    <x v="110"/>
    <n v="66.666666666666671"/>
    <x v="11"/>
    <x v="1"/>
  </r>
  <r>
    <x v="35"/>
    <x v="111"/>
    <n v="33.333333333333336"/>
    <x v="11"/>
    <x v="1"/>
  </r>
  <r>
    <x v="36"/>
    <x v="107"/>
    <n v="0"/>
    <x v="11"/>
    <x v="1"/>
  </r>
  <r>
    <x v="36"/>
    <x v="108"/>
    <n v="2.9411764705882355"/>
    <x v="11"/>
    <x v="1"/>
  </r>
  <r>
    <x v="36"/>
    <x v="109"/>
    <n v="2.9411764705882355"/>
    <x v="11"/>
    <x v="1"/>
  </r>
  <r>
    <x v="36"/>
    <x v="110"/>
    <n v="44.117647058823529"/>
    <x v="11"/>
    <x v="1"/>
  </r>
  <r>
    <x v="36"/>
    <x v="111"/>
    <n v="50"/>
    <x v="11"/>
    <x v="1"/>
  </r>
  <r>
    <x v="37"/>
    <x v="107"/>
    <n v="0"/>
    <x v="11"/>
    <x v="1"/>
  </r>
  <r>
    <x v="37"/>
    <x v="108"/>
    <n v="0"/>
    <x v="11"/>
    <x v="1"/>
  </r>
  <r>
    <x v="37"/>
    <x v="109"/>
    <n v="0"/>
    <x v="11"/>
    <x v="1"/>
  </r>
  <r>
    <x v="37"/>
    <x v="110"/>
    <n v="33.333333333333336"/>
    <x v="11"/>
    <x v="1"/>
  </r>
  <r>
    <x v="37"/>
    <x v="111"/>
    <n v="66.666666666666671"/>
    <x v="11"/>
    <x v="1"/>
  </r>
  <r>
    <x v="38"/>
    <x v="107"/>
    <n v="0"/>
    <x v="11"/>
    <x v="1"/>
  </r>
  <r>
    <x v="38"/>
    <x v="108"/>
    <n v="0"/>
    <x v="11"/>
    <x v="1"/>
  </r>
  <r>
    <x v="38"/>
    <x v="109"/>
    <n v="0"/>
    <x v="11"/>
    <x v="1"/>
  </r>
  <r>
    <x v="38"/>
    <x v="110"/>
    <n v="25"/>
    <x v="11"/>
    <x v="1"/>
  </r>
  <r>
    <x v="38"/>
    <x v="111"/>
    <n v="75"/>
    <x v="11"/>
    <x v="1"/>
  </r>
  <r>
    <x v="39"/>
    <x v="107"/>
    <n v="0"/>
    <x v="11"/>
    <x v="1"/>
  </r>
  <r>
    <x v="39"/>
    <x v="108"/>
    <n v="0"/>
    <x v="11"/>
    <x v="1"/>
  </r>
  <r>
    <x v="39"/>
    <x v="109"/>
    <n v="10"/>
    <x v="11"/>
    <x v="1"/>
  </r>
  <r>
    <x v="39"/>
    <x v="110"/>
    <n v="47.5"/>
    <x v="11"/>
    <x v="1"/>
  </r>
  <r>
    <x v="39"/>
    <x v="111"/>
    <n v="42.5"/>
    <x v="11"/>
    <x v="1"/>
  </r>
  <r>
    <x v="40"/>
    <x v="107"/>
    <n v="0"/>
    <x v="11"/>
    <x v="1"/>
  </r>
  <r>
    <x v="40"/>
    <x v="108"/>
    <n v="0"/>
    <x v="11"/>
    <x v="1"/>
  </r>
  <r>
    <x v="40"/>
    <x v="109"/>
    <n v="8.3333333333333339"/>
    <x v="11"/>
    <x v="1"/>
  </r>
  <r>
    <x v="40"/>
    <x v="110"/>
    <n v="16.666666666666668"/>
    <x v="11"/>
    <x v="1"/>
  </r>
  <r>
    <x v="40"/>
    <x v="111"/>
    <n v="75"/>
    <x v="11"/>
    <x v="1"/>
  </r>
  <r>
    <x v="35"/>
    <x v="107"/>
    <n v="0"/>
    <x v="12"/>
    <x v="1"/>
  </r>
  <r>
    <x v="35"/>
    <x v="108"/>
    <n v="0"/>
    <x v="12"/>
    <x v="1"/>
  </r>
  <r>
    <x v="35"/>
    <x v="109"/>
    <n v="0"/>
    <x v="12"/>
    <x v="1"/>
  </r>
  <r>
    <x v="35"/>
    <x v="110"/>
    <n v="40"/>
    <x v="12"/>
    <x v="1"/>
  </r>
  <r>
    <x v="35"/>
    <x v="111"/>
    <n v="60"/>
    <x v="12"/>
    <x v="1"/>
  </r>
  <r>
    <x v="36"/>
    <x v="107"/>
    <n v="0"/>
    <x v="12"/>
    <x v="1"/>
  </r>
  <r>
    <x v="36"/>
    <x v="108"/>
    <n v="0"/>
    <x v="12"/>
    <x v="1"/>
  </r>
  <r>
    <x v="36"/>
    <x v="109"/>
    <n v="23.076923076923077"/>
    <x v="12"/>
    <x v="1"/>
  </r>
  <r>
    <x v="36"/>
    <x v="110"/>
    <n v="34.615384615384613"/>
    <x v="12"/>
    <x v="1"/>
  </r>
  <r>
    <x v="36"/>
    <x v="111"/>
    <n v="42.307692307692307"/>
    <x v="12"/>
    <x v="1"/>
  </r>
  <r>
    <x v="37"/>
    <x v="107"/>
    <n v="0"/>
    <x v="12"/>
    <x v="1"/>
  </r>
  <r>
    <x v="37"/>
    <x v="108"/>
    <n v="0"/>
    <x v="12"/>
    <x v="1"/>
  </r>
  <r>
    <x v="37"/>
    <x v="109"/>
    <n v="0"/>
    <x v="12"/>
    <x v="1"/>
  </r>
  <r>
    <x v="37"/>
    <x v="110"/>
    <n v="50"/>
    <x v="12"/>
    <x v="1"/>
  </r>
  <r>
    <x v="37"/>
    <x v="111"/>
    <n v="50"/>
    <x v="12"/>
    <x v="1"/>
  </r>
  <r>
    <x v="38"/>
    <x v="107"/>
    <n v="0"/>
    <x v="12"/>
    <x v="1"/>
  </r>
  <r>
    <x v="38"/>
    <x v="108"/>
    <n v="40"/>
    <x v="12"/>
    <x v="1"/>
  </r>
  <r>
    <x v="38"/>
    <x v="109"/>
    <n v="0"/>
    <x v="12"/>
    <x v="1"/>
  </r>
  <r>
    <x v="38"/>
    <x v="110"/>
    <n v="20"/>
    <x v="12"/>
    <x v="1"/>
  </r>
  <r>
    <x v="38"/>
    <x v="111"/>
    <n v="40"/>
    <x v="12"/>
    <x v="1"/>
  </r>
  <r>
    <x v="39"/>
    <x v="107"/>
    <n v="1.408450704225352"/>
    <x v="12"/>
    <x v="1"/>
  </r>
  <r>
    <x v="39"/>
    <x v="108"/>
    <n v="1.408450704225352"/>
    <x v="12"/>
    <x v="1"/>
  </r>
  <r>
    <x v="39"/>
    <x v="109"/>
    <n v="14.084507042253522"/>
    <x v="12"/>
    <x v="1"/>
  </r>
  <r>
    <x v="39"/>
    <x v="110"/>
    <n v="42.25352112676056"/>
    <x v="12"/>
    <x v="1"/>
  </r>
  <r>
    <x v="39"/>
    <x v="111"/>
    <n v="40.845070422535208"/>
    <x v="12"/>
    <x v="1"/>
  </r>
  <r>
    <x v="40"/>
    <x v="107"/>
    <n v="0"/>
    <x v="12"/>
    <x v="1"/>
  </r>
  <r>
    <x v="40"/>
    <x v="108"/>
    <n v="0"/>
    <x v="12"/>
    <x v="1"/>
  </r>
  <r>
    <x v="40"/>
    <x v="109"/>
    <n v="22.222222222222221"/>
    <x v="12"/>
    <x v="1"/>
  </r>
  <r>
    <x v="40"/>
    <x v="110"/>
    <n v="38.888888888888886"/>
    <x v="12"/>
    <x v="1"/>
  </r>
  <r>
    <x v="40"/>
    <x v="111"/>
    <n v="38.888888888888886"/>
    <x v="12"/>
    <x v="1"/>
  </r>
  <r>
    <x v="35"/>
    <x v="107"/>
    <n v="0"/>
    <x v="13"/>
    <x v="1"/>
  </r>
  <r>
    <x v="35"/>
    <x v="108"/>
    <n v="0"/>
    <x v="13"/>
    <x v="1"/>
  </r>
  <r>
    <x v="35"/>
    <x v="109"/>
    <n v="0"/>
    <x v="13"/>
    <x v="1"/>
  </r>
  <r>
    <x v="35"/>
    <x v="110"/>
    <n v="42.857142857142854"/>
    <x v="13"/>
    <x v="1"/>
  </r>
  <r>
    <x v="35"/>
    <x v="111"/>
    <n v="57.142857142857146"/>
    <x v="13"/>
    <x v="1"/>
  </r>
  <r>
    <x v="36"/>
    <x v="107"/>
    <n v="4"/>
    <x v="13"/>
    <x v="1"/>
  </r>
  <r>
    <x v="36"/>
    <x v="108"/>
    <n v="8"/>
    <x v="13"/>
    <x v="1"/>
  </r>
  <r>
    <x v="36"/>
    <x v="109"/>
    <n v="4"/>
    <x v="13"/>
    <x v="1"/>
  </r>
  <r>
    <x v="36"/>
    <x v="110"/>
    <n v="44"/>
    <x v="13"/>
    <x v="1"/>
  </r>
  <r>
    <x v="36"/>
    <x v="111"/>
    <n v="40"/>
    <x v="13"/>
    <x v="1"/>
  </r>
  <r>
    <x v="37"/>
    <x v="107"/>
    <n v="0"/>
    <x v="13"/>
    <x v="1"/>
  </r>
  <r>
    <x v="37"/>
    <x v="108"/>
    <n v="0"/>
    <x v="13"/>
    <x v="1"/>
  </r>
  <r>
    <x v="37"/>
    <x v="109"/>
    <n v="0"/>
    <x v="13"/>
    <x v="1"/>
  </r>
  <r>
    <x v="37"/>
    <x v="110"/>
    <n v="0"/>
    <x v="13"/>
    <x v="1"/>
  </r>
  <r>
    <x v="37"/>
    <x v="111"/>
    <n v="100"/>
    <x v="13"/>
    <x v="1"/>
  </r>
  <r>
    <x v="38"/>
    <x v="107"/>
    <n v="0"/>
    <x v="13"/>
    <x v="1"/>
  </r>
  <r>
    <x v="38"/>
    <x v="108"/>
    <n v="0"/>
    <x v="13"/>
    <x v="1"/>
  </r>
  <r>
    <x v="38"/>
    <x v="109"/>
    <n v="0"/>
    <x v="13"/>
    <x v="1"/>
  </r>
  <r>
    <x v="38"/>
    <x v="110"/>
    <n v="25"/>
    <x v="13"/>
    <x v="1"/>
  </r>
  <r>
    <x v="38"/>
    <x v="111"/>
    <n v="75"/>
    <x v="13"/>
    <x v="1"/>
  </r>
  <r>
    <x v="39"/>
    <x v="107"/>
    <n v="0"/>
    <x v="13"/>
    <x v="1"/>
  </r>
  <r>
    <x v="39"/>
    <x v="108"/>
    <n v="0"/>
    <x v="13"/>
    <x v="1"/>
  </r>
  <r>
    <x v="39"/>
    <x v="109"/>
    <n v="8.8235294117647065"/>
    <x v="13"/>
    <x v="1"/>
  </r>
  <r>
    <x v="39"/>
    <x v="110"/>
    <n v="23.529411764705884"/>
    <x v="13"/>
    <x v="1"/>
  </r>
  <r>
    <x v="39"/>
    <x v="111"/>
    <n v="67.647058823529406"/>
    <x v="13"/>
    <x v="1"/>
  </r>
  <r>
    <x v="40"/>
    <x v="107"/>
    <n v="0"/>
    <x v="13"/>
    <x v="1"/>
  </r>
  <r>
    <x v="40"/>
    <x v="108"/>
    <n v="0"/>
    <x v="13"/>
    <x v="1"/>
  </r>
  <r>
    <x v="40"/>
    <x v="109"/>
    <n v="16.666666666666668"/>
    <x v="13"/>
    <x v="1"/>
  </r>
  <r>
    <x v="40"/>
    <x v="110"/>
    <n v="33.333333333333336"/>
    <x v="13"/>
    <x v="1"/>
  </r>
  <r>
    <x v="40"/>
    <x v="111"/>
    <n v="50"/>
    <x v="13"/>
    <x v="1"/>
  </r>
  <r>
    <x v="35"/>
    <x v="107"/>
    <n v="0"/>
    <x v="14"/>
    <x v="1"/>
  </r>
  <r>
    <x v="35"/>
    <x v="108"/>
    <n v="0"/>
    <x v="14"/>
    <x v="1"/>
  </r>
  <r>
    <x v="35"/>
    <x v="109"/>
    <n v="12.5"/>
    <x v="14"/>
    <x v="1"/>
  </r>
  <r>
    <x v="35"/>
    <x v="110"/>
    <n v="50"/>
    <x v="14"/>
    <x v="1"/>
  </r>
  <r>
    <x v="35"/>
    <x v="111"/>
    <n v="37.5"/>
    <x v="14"/>
    <x v="1"/>
  </r>
  <r>
    <x v="36"/>
    <x v="107"/>
    <n v="10"/>
    <x v="14"/>
    <x v="1"/>
  </r>
  <r>
    <x v="36"/>
    <x v="108"/>
    <n v="5"/>
    <x v="14"/>
    <x v="1"/>
  </r>
  <r>
    <x v="36"/>
    <x v="109"/>
    <n v="10"/>
    <x v="14"/>
    <x v="1"/>
  </r>
  <r>
    <x v="36"/>
    <x v="110"/>
    <n v="35"/>
    <x v="14"/>
    <x v="1"/>
  </r>
  <r>
    <x v="36"/>
    <x v="111"/>
    <n v="40"/>
    <x v="14"/>
    <x v="1"/>
  </r>
  <r>
    <x v="37"/>
    <x v="107"/>
    <n v="0"/>
    <x v="14"/>
    <x v="1"/>
  </r>
  <r>
    <x v="37"/>
    <x v="108"/>
    <n v="0"/>
    <x v="14"/>
    <x v="1"/>
  </r>
  <r>
    <x v="37"/>
    <x v="109"/>
    <n v="0"/>
    <x v="14"/>
    <x v="1"/>
  </r>
  <r>
    <x v="37"/>
    <x v="110"/>
    <n v="0"/>
    <x v="14"/>
    <x v="1"/>
  </r>
  <r>
    <x v="37"/>
    <x v="111"/>
    <n v="100"/>
    <x v="14"/>
    <x v="1"/>
  </r>
  <r>
    <x v="38"/>
    <x v="107"/>
    <n v="0"/>
    <x v="14"/>
    <x v="1"/>
  </r>
  <r>
    <x v="38"/>
    <x v="108"/>
    <n v="0"/>
    <x v="14"/>
    <x v="1"/>
  </r>
  <r>
    <x v="38"/>
    <x v="109"/>
    <n v="0"/>
    <x v="14"/>
    <x v="1"/>
  </r>
  <r>
    <x v="38"/>
    <x v="110"/>
    <n v="20"/>
    <x v="14"/>
    <x v="1"/>
  </r>
  <r>
    <x v="38"/>
    <x v="111"/>
    <n v="80"/>
    <x v="14"/>
    <x v="1"/>
  </r>
  <r>
    <x v="39"/>
    <x v="107"/>
    <n v="0"/>
    <x v="14"/>
    <x v="1"/>
  </r>
  <r>
    <x v="39"/>
    <x v="108"/>
    <n v="0"/>
    <x v="14"/>
    <x v="1"/>
  </r>
  <r>
    <x v="39"/>
    <x v="109"/>
    <n v="28.571428571428573"/>
    <x v="14"/>
    <x v="1"/>
  </r>
  <r>
    <x v="39"/>
    <x v="110"/>
    <n v="57.142857142857146"/>
    <x v="14"/>
    <x v="1"/>
  </r>
  <r>
    <x v="39"/>
    <x v="111"/>
    <n v="14.285714285714286"/>
    <x v="14"/>
    <x v="1"/>
  </r>
  <r>
    <x v="40"/>
    <x v="107"/>
    <n v="0"/>
    <x v="14"/>
    <x v="1"/>
  </r>
  <r>
    <x v="40"/>
    <x v="108"/>
    <n v="0"/>
    <x v="14"/>
    <x v="1"/>
  </r>
  <r>
    <x v="40"/>
    <x v="109"/>
    <n v="20"/>
    <x v="14"/>
    <x v="1"/>
  </r>
  <r>
    <x v="40"/>
    <x v="110"/>
    <n v="20"/>
    <x v="14"/>
    <x v="1"/>
  </r>
  <r>
    <x v="40"/>
    <x v="111"/>
    <n v="60"/>
    <x v="14"/>
    <x v="1"/>
  </r>
  <r>
    <x v="35"/>
    <x v="107"/>
    <n v="0"/>
    <x v="15"/>
    <x v="1"/>
  </r>
  <r>
    <x v="35"/>
    <x v="108"/>
    <n v="0"/>
    <x v="15"/>
    <x v="1"/>
  </r>
  <r>
    <x v="35"/>
    <x v="109"/>
    <n v="0"/>
    <x v="15"/>
    <x v="1"/>
  </r>
  <r>
    <x v="35"/>
    <x v="110"/>
    <n v="0"/>
    <x v="15"/>
    <x v="1"/>
  </r>
  <r>
    <x v="35"/>
    <x v="111"/>
    <n v="0"/>
    <x v="15"/>
    <x v="1"/>
  </r>
  <r>
    <x v="36"/>
    <x v="107"/>
    <n v="0"/>
    <x v="15"/>
    <x v="1"/>
  </r>
  <r>
    <x v="36"/>
    <x v="108"/>
    <n v="0"/>
    <x v="15"/>
    <x v="1"/>
  </r>
  <r>
    <x v="36"/>
    <x v="109"/>
    <n v="0"/>
    <x v="15"/>
    <x v="1"/>
  </r>
  <r>
    <x v="36"/>
    <x v="110"/>
    <n v="0"/>
    <x v="15"/>
    <x v="1"/>
  </r>
  <r>
    <x v="36"/>
    <x v="111"/>
    <n v="0"/>
    <x v="15"/>
    <x v="1"/>
  </r>
  <r>
    <x v="37"/>
    <x v="107"/>
    <n v="0"/>
    <x v="15"/>
    <x v="1"/>
  </r>
  <r>
    <x v="37"/>
    <x v="108"/>
    <n v="0"/>
    <x v="15"/>
    <x v="1"/>
  </r>
  <r>
    <x v="37"/>
    <x v="109"/>
    <n v="0"/>
    <x v="15"/>
    <x v="1"/>
  </r>
  <r>
    <x v="37"/>
    <x v="110"/>
    <n v="0"/>
    <x v="15"/>
    <x v="1"/>
  </r>
  <r>
    <x v="37"/>
    <x v="111"/>
    <n v="0"/>
    <x v="15"/>
    <x v="1"/>
  </r>
  <r>
    <x v="38"/>
    <x v="107"/>
    <n v="0"/>
    <x v="15"/>
    <x v="1"/>
  </r>
  <r>
    <x v="38"/>
    <x v="108"/>
    <n v="0"/>
    <x v="15"/>
    <x v="1"/>
  </r>
  <r>
    <x v="38"/>
    <x v="109"/>
    <n v="0"/>
    <x v="15"/>
    <x v="1"/>
  </r>
  <r>
    <x v="38"/>
    <x v="110"/>
    <n v="0"/>
    <x v="15"/>
    <x v="1"/>
  </r>
  <r>
    <x v="38"/>
    <x v="111"/>
    <n v="0"/>
    <x v="15"/>
    <x v="1"/>
  </r>
  <r>
    <x v="39"/>
    <x v="107"/>
    <n v="0"/>
    <x v="15"/>
    <x v="1"/>
  </r>
  <r>
    <x v="39"/>
    <x v="108"/>
    <n v="0"/>
    <x v="15"/>
    <x v="1"/>
  </r>
  <r>
    <x v="39"/>
    <x v="109"/>
    <n v="0"/>
    <x v="15"/>
    <x v="1"/>
  </r>
  <r>
    <x v="39"/>
    <x v="110"/>
    <n v="0"/>
    <x v="15"/>
    <x v="1"/>
  </r>
  <r>
    <x v="39"/>
    <x v="111"/>
    <n v="0"/>
    <x v="15"/>
    <x v="1"/>
  </r>
  <r>
    <x v="40"/>
    <x v="107"/>
    <n v="0"/>
    <x v="15"/>
    <x v="1"/>
  </r>
  <r>
    <x v="40"/>
    <x v="108"/>
    <n v="0"/>
    <x v="15"/>
    <x v="1"/>
  </r>
  <r>
    <x v="40"/>
    <x v="109"/>
    <n v="0"/>
    <x v="15"/>
    <x v="1"/>
  </r>
  <r>
    <x v="40"/>
    <x v="110"/>
    <n v="0"/>
    <x v="15"/>
    <x v="1"/>
  </r>
  <r>
    <x v="40"/>
    <x v="111"/>
    <n v="0"/>
    <x v="15"/>
    <x v="1"/>
  </r>
  <r>
    <x v="35"/>
    <x v="107"/>
    <n v="14.285714285714286"/>
    <x v="16"/>
    <x v="1"/>
  </r>
  <r>
    <x v="35"/>
    <x v="108"/>
    <n v="14.285714285714286"/>
    <x v="16"/>
    <x v="1"/>
  </r>
  <r>
    <x v="35"/>
    <x v="109"/>
    <n v="0"/>
    <x v="16"/>
    <x v="1"/>
  </r>
  <r>
    <x v="35"/>
    <x v="110"/>
    <n v="28.571428571428573"/>
    <x v="16"/>
    <x v="1"/>
  </r>
  <r>
    <x v="35"/>
    <x v="111"/>
    <n v="42.857142857142854"/>
    <x v="16"/>
    <x v="1"/>
  </r>
  <r>
    <x v="36"/>
    <x v="107"/>
    <n v="6.3829787234042552"/>
    <x v="16"/>
    <x v="1"/>
  </r>
  <r>
    <x v="36"/>
    <x v="108"/>
    <n v="0"/>
    <x v="16"/>
    <x v="1"/>
  </r>
  <r>
    <x v="36"/>
    <x v="109"/>
    <n v="8.5106382978723403"/>
    <x v="16"/>
    <x v="1"/>
  </r>
  <r>
    <x v="36"/>
    <x v="110"/>
    <n v="29.787234042553191"/>
    <x v="16"/>
    <x v="1"/>
  </r>
  <r>
    <x v="36"/>
    <x v="111"/>
    <n v="55.319148936170215"/>
    <x v="16"/>
    <x v="1"/>
  </r>
  <r>
    <x v="37"/>
    <x v="107"/>
    <n v="0"/>
    <x v="16"/>
    <x v="1"/>
  </r>
  <r>
    <x v="37"/>
    <x v="108"/>
    <n v="0"/>
    <x v="16"/>
    <x v="1"/>
  </r>
  <r>
    <x v="37"/>
    <x v="109"/>
    <n v="25"/>
    <x v="16"/>
    <x v="1"/>
  </r>
  <r>
    <x v="37"/>
    <x v="110"/>
    <n v="50"/>
    <x v="16"/>
    <x v="1"/>
  </r>
  <r>
    <x v="37"/>
    <x v="111"/>
    <n v="25"/>
    <x v="16"/>
    <x v="1"/>
  </r>
  <r>
    <x v="38"/>
    <x v="107"/>
    <n v="0"/>
    <x v="16"/>
    <x v="1"/>
  </r>
  <r>
    <x v="38"/>
    <x v="108"/>
    <n v="0"/>
    <x v="16"/>
    <x v="1"/>
  </r>
  <r>
    <x v="38"/>
    <x v="109"/>
    <n v="0"/>
    <x v="16"/>
    <x v="1"/>
  </r>
  <r>
    <x v="38"/>
    <x v="110"/>
    <n v="25"/>
    <x v="16"/>
    <x v="1"/>
  </r>
  <r>
    <x v="38"/>
    <x v="111"/>
    <n v="75"/>
    <x v="16"/>
    <x v="1"/>
  </r>
  <r>
    <x v="39"/>
    <x v="107"/>
    <n v="3.225806451612903"/>
    <x v="16"/>
    <x v="1"/>
  </r>
  <r>
    <x v="39"/>
    <x v="108"/>
    <n v="0"/>
    <x v="16"/>
    <x v="1"/>
  </r>
  <r>
    <x v="39"/>
    <x v="109"/>
    <n v="3.225806451612903"/>
    <x v="16"/>
    <x v="1"/>
  </r>
  <r>
    <x v="39"/>
    <x v="110"/>
    <n v="41.935483870967744"/>
    <x v="16"/>
    <x v="1"/>
  </r>
  <r>
    <x v="39"/>
    <x v="111"/>
    <n v="51.612903225806448"/>
    <x v="16"/>
    <x v="1"/>
  </r>
  <r>
    <x v="40"/>
    <x v="107"/>
    <n v="5.5555555555555554"/>
    <x v="16"/>
    <x v="1"/>
  </r>
  <r>
    <x v="40"/>
    <x v="108"/>
    <n v="0"/>
    <x v="16"/>
    <x v="1"/>
  </r>
  <r>
    <x v="40"/>
    <x v="109"/>
    <n v="22.222222222222221"/>
    <x v="16"/>
    <x v="1"/>
  </r>
  <r>
    <x v="40"/>
    <x v="110"/>
    <n v="38.888888888888886"/>
    <x v="16"/>
    <x v="1"/>
  </r>
  <r>
    <x v="40"/>
    <x v="111"/>
    <n v="33.333333333333336"/>
    <x v="16"/>
    <x v="1"/>
  </r>
  <r>
    <x v="41"/>
    <x v="107"/>
    <n v="2.6639344262295084"/>
    <x v="0"/>
    <x v="0"/>
  </r>
  <r>
    <x v="41"/>
    <x v="108"/>
    <n v="2.0491803278688523"/>
    <x v="0"/>
    <x v="0"/>
  </r>
  <r>
    <x v="41"/>
    <x v="109"/>
    <n v="13.934426229508198"/>
    <x v="0"/>
    <x v="0"/>
  </r>
  <r>
    <x v="41"/>
    <x v="110"/>
    <n v="40.16393442622951"/>
    <x v="0"/>
    <x v="0"/>
  </r>
  <r>
    <x v="41"/>
    <x v="111"/>
    <n v="41.188524590163937"/>
    <x v="0"/>
    <x v="0"/>
  </r>
  <r>
    <x v="42"/>
    <x v="107"/>
    <n v="7.4468085106382977"/>
    <x v="0"/>
    <x v="0"/>
  </r>
  <r>
    <x v="42"/>
    <x v="108"/>
    <n v="5.8510638297872344"/>
    <x v="0"/>
    <x v="0"/>
  </r>
  <r>
    <x v="42"/>
    <x v="109"/>
    <n v="14.893617021276595"/>
    <x v="0"/>
    <x v="0"/>
  </r>
  <r>
    <x v="42"/>
    <x v="110"/>
    <n v="27.127659574468087"/>
    <x v="0"/>
    <x v="0"/>
  </r>
  <r>
    <x v="42"/>
    <x v="111"/>
    <n v="44.680851063829785"/>
    <x v="0"/>
    <x v="0"/>
  </r>
  <r>
    <x v="43"/>
    <x v="107"/>
    <n v="3.2030975008799718"/>
    <x v="0"/>
    <x v="0"/>
  </r>
  <r>
    <x v="43"/>
    <x v="108"/>
    <n v="2.2879267863428372"/>
    <x v="0"/>
    <x v="0"/>
  </r>
  <r>
    <x v="43"/>
    <x v="109"/>
    <n v="7.9901443153819081"/>
    <x v="0"/>
    <x v="0"/>
  </r>
  <r>
    <x v="43"/>
    <x v="110"/>
    <n v="32.770151355156635"/>
    <x v="0"/>
    <x v="0"/>
  </r>
  <r>
    <x v="43"/>
    <x v="111"/>
    <n v="53.748680042238647"/>
    <x v="0"/>
    <x v="0"/>
  </r>
  <r>
    <x v="44"/>
    <x v="107"/>
    <n v="4.1958041958041958"/>
    <x v="0"/>
    <x v="0"/>
  </r>
  <r>
    <x v="44"/>
    <x v="108"/>
    <n v="2.7972027972027971"/>
    <x v="0"/>
    <x v="0"/>
  </r>
  <r>
    <x v="44"/>
    <x v="109"/>
    <n v="9.0909090909090917"/>
    <x v="0"/>
    <x v="0"/>
  </r>
  <r>
    <x v="44"/>
    <x v="110"/>
    <n v="24.475524475524477"/>
    <x v="0"/>
    <x v="0"/>
  </r>
  <r>
    <x v="44"/>
    <x v="111"/>
    <n v="59.44055944055944"/>
    <x v="0"/>
    <x v="0"/>
  </r>
  <r>
    <x v="45"/>
    <x v="107"/>
    <n v="3.6101083032490973"/>
    <x v="0"/>
    <x v="0"/>
  </r>
  <r>
    <x v="45"/>
    <x v="108"/>
    <n v="2.5270758122743682"/>
    <x v="0"/>
    <x v="0"/>
  </r>
  <r>
    <x v="45"/>
    <x v="109"/>
    <n v="12.454873646209386"/>
    <x v="0"/>
    <x v="0"/>
  </r>
  <r>
    <x v="45"/>
    <x v="110"/>
    <n v="37.906137184115522"/>
    <x v="0"/>
    <x v="0"/>
  </r>
  <r>
    <x v="45"/>
    <x v="111"/>
    <n v="43.501805054151625"/>
    <x v="0"/>
    <x v="0"/>
  </r>
  <r>
    <x v="46"/>
    <x v="107"/>
    <n v="1.6203703703703705"/>
    <x v="0"/>
    <x v="0"/>
  </r>
  <r>
    <x v="46"/>
    <x v="108"/>
    <n v="2.7777777777777777"/>
    <x v="0"/>
    <x v="0"/>
  </r>
  <r>
    <x v="46"/>
    <x v="109"/>
    <n v="13.888888888888889"/>
    <x v="0"/>
    <x v="0"/>
  </r>
  <r>
    <x v="46"/>
    <x v="110"/>
    <n v="37.962962962962962"/>
    <x v="0"/>
    <x v="0"/>
  </r>
  <r>
    <x v="46"/>
    <x v="111"/>
    <n v="43.75"/>
    <x v="0"/>
    <x v="0"/>
  </r>
  <r>
    <x v="47"/>
    <x v="107"/>
    <n v="12.55813953488372"/>
    <x v="0"/>
    <x v="0"/>
  </r>
  <r>
    <x v="47"/>
    <x v="108"/>
    <n v="8.3720930232558146"/>
    <x v="0"/>
    <x v="0"/>
  </r>
  <r>
    <x v="47"/>
    <x v="109"/>
    <n v="33.953488372093027"/>
    <x v="0"/>
    <x v="0"/>
  </r>
  <r>
    <x v="47"/>
    <x v="110"/>
    <n v="26.511627906976745"/>
    <x v="0"/>
    <x v="0"/>
  </r>
  <r>
    <x v="47"/>
    <x v="111"/>
    <n v="18.604651162790699"/>
    <x v="0"/>
    <x v="0"/>
  </r>
  <r>
    <x v="41"/>
    <x v="107"/>
    <n v="1.0695187165775402"/>
    <x v="1"/>
    <x v="0"/>
  </r>
  <r>
    <x v="41"/>
    <x v="108"/>
    <n v="1.6042780748663101"/>
    <x v="1"/>
    <x v="0"/>
  </r>
  <r>
    <x v="41"/>
    <x v="109"/>
    <n v="18.71657754010695"/>
    <x v="1"/>
    <x v="0"/>
  </r>
  <r>
    <x v="41"/>
    <x v="110"/>
    <n v="48.128342245989302"/>
    <x v="1"/>
    <x v="0"/>
  </r>
  <r>
    <x v="41"/>
    <x v="111"/>
    <n v="30.481283422459892"/>
    <x v="1"/>
    <x v="0"/>
  </r>
  <r>
    <x v="42"/>
    <x v="107"/>
    <n v="2.3809523809523809"/>
    <x v="1"/>
    <x v="0"/>
  </r>
  <r>
    <x v="42"/>
    <x v="108"/>
    <n v="4.7619047619047619"/>
    <x v="1"/>
    <x v="0"/>
  </r>
  <r>
    <x v="42"/>
    <x v="109"/>
    <n v="14.285714285714286"/>
    <x v="1"/>
    <x v="0"/>
  </r>
  <r>
    <x v="42"/>
    <x v="110"/>
    <n v="28.571428571428573"/>
    <x v="1"/>
    <x v="0"/>
  </r>
  <r>
    <x v="42"/>
    <x v="111"/>
    <n v="50"/>
    <x v="1"/>
    <x v="0"/>
  </r>
  <r>
    <x v="43"/>
    <x v="107"/>
    <n v="0.45819014891179838"/>
    <x v="1"/>
    <x v="0"/>
  </r>
  <r>
    <x v="43"/>
    <x v="108"/>
    <n v="1.3745704467353952"/>
    <x v="1"/>
    <x v="0"/>
  </r>
  <r>
    <x v="43"/>
    <x v="109"/>
    <n v="7.9037800687285227"/>
    <x v="1"/>
    <x v="0"/>
  </r>
  <r>
    <x v="43"/>
    <x v="110"/>
    <n v="41.122565864833909"/>
    <x v="1"/>
    <x v="0"/>
  </r>
  <r>
    <x v="43"/>
    <x v="111"/>
    <n v="49.140893470790381"/>
    <x v="1"/>
    <x v="0"/>
  </r>
  <r>
    <x v="44"/>
    <x v="107"/>
    <n v="0"/>
    <x v="1"/>
    <x v="0"/>
  </r>
  <r>
    <x v="44"/>
    <x v="108"/>
    <n v="2.9411764705882355"/>
    <x v="1"/>
    <x v="0"/>
  </r>
  <r>
    <x v="44"/>
    <x v="109"/>
    <n v="11.764705882352942"/>
    <x v="1"/>
    <x v="0"/>
  </r>
  <r>
    <x v="44"/>
    <x v="110"/>
    <n v="41.176470588235297"/>
    <x v="1"/>
    <x v="0"/>
  </r>
  <r>
    <x v="44"/>
    <x v="111"/>
    <n v="44.117647058823529"/>
    <x v="1"/>
    <x v="0"/>
  </r>
  <r>
    <x v="45"/>
    <x v="107"/>
    <n v="0.98039215686274506"/>
    <x v="1"/>
    <x v="0"/>
  </r>
  <r>
    <x v="45"/>
    <x v="108"/>
    <n v="2.4509803921568629"/>
    <x v="1"/>
    <x v="0"/>
  </r>
  <r>
    <x v="45"/>
    <x v="109"/>
    <n v="11.274509803921569"/>
    <x v="1"/>
    <x v="0"/>
  </r>
  <r>
    <x v="45"/>
    <x v="110"/>
    <n v="46.078431372549019"/>
    <x v="1"/>
    <x v="0"/>
  </r>
  <r>
    <x v="45"/>
    <x v="111"/>
    <n v="39.215686274509807"/>
    <x v="1"/>
    <x v="0"/>
  </r>
  <r>
    <x v="46"/>
    <x v="107"/>
    <n v="0.6211180124223602"/>
    <x v="1"/>
    <x v="0"/>
  </r>
  <r>
    <x v="46"/>
    <x v="108"/>
    <n v="1.2422360248447204"/>
    <x v="1"/>
    <x v="0"/>
  </r>
  <r>
    <x v="46"/>
    <x v="109"/>
    <n v="19.254658385093169"/>
    <x v="1"/>
    <x v="0"/>
  </r>
  <r>
    <x v="46"/>
    <x v="110"/>
    <n v="36.645962732919251"/>
    <x v="1"/>
    <x v="0"/>
  </r>
  <r>
    <x v="46"/>
    <x v="111"/>
    <n v="42.236024844720497"/>
    <x v="1"/>
    <x v="0"/>
  </r>
  <r>
    <x v="47"/>
    <x v="107"/>
    <n v="8.235294117647058"/>
    <x v="1"/>
    <x v="0"/>
  </r>
  <r>
    <x v="47"/>
    <x v="108"/>
    <n v="9.4117647058823533"/>
    <x v="1"/>
    <x v="0"/>
  </r>
  <r>
    <x v="47"/>
    <x v="109"/>
    <n v="38.823529411764703"/>
    <x v="1"/>
    <x v="0"/>
  </r>
  <r>
    <x v="47"/>
    <x v="110"/>
    <n v="31.764705882352942"/>
    <x v="1"/>
    <x v="0"/>
  </r>
  <r>
    <x v="47"/>
    <x v="111"/>
    <n v="11.764705882352942"/>
    <x v="1"/>
    <x v="0"/>
  </r>
  <r>
    <x v="41"/>
    <x v="107"/>
    <n v="1.5384615384615385"/>
    <x v="2"/>
    <x v="0"/>
  </r>
  <r>
    <x v="41"/>
    <x v="108"/>
    <n v="4.615384615384615"/>
    <x v="2"/>
    <x v="0"/>
  </r>
  <r>
    <x v="41"/>
    <x v="109"/>
    <n v="9.2307692307692299"/>
    <x v="2"/>
    <x v="0"/>
  </r>
  <r>
    <x v="41"/>
    <x v="110"/>
    <n v="38.46153846153846"/>
    <x v="2"/>
    <x v="0"/>
  </r>
  <r>
    <x v="41"/>
    <x v="111"/>
    <n v="46.153846153846153"/>
    <x v="2"/>
    <x v="0"/>
  </r>
  <r>
    <x v="42"/>
    <x v="107"/>
    <n v="12.068965517241379"/>
    <x v="2"/>
    <x v="0"/>
  </r>
  <r>
    <x v="42"/>
    <x v="108"/>
    <n v="8.6206896551724146"/>
    <x v="2"/>
    <x v="0"/>
  </r>
  <r>
    <x v="42"/>
    <x v="109"/>
    <n v="17.241379310344829"/>
    <x v="2"/>
    <x v="0"/>
  </r>
  <r>
    <x v="42"/>
    <x v="110"/>
    <n v="24.137931034482758"/>
    <x v="2"/>
    <x v="0"/>
  </r>
  <r>
    <x v="42"/>
    <x v="111"/>
    <n v="37.931034482758619"/>
    <x v="2"/>
    <x v="0"/>
  </r>
  <r>
    <x v="43"/>
    <x v="107"/>
    <n v="6.0693641618497107"/>
    <x v="2"/>
    <x v="0"/>
  </r>
  <r>
    <x v="43"/>
    <x v="108"/>
    <n v="3.7572254335260116"/>
    <x v="2"/>
    <x v="0"/>
  </r>
  <r>
    <x v="43"/>
    <x v="109"/>
    <n v="11.705202312138729"/>
    <x v="2"/>
    <x v="0"/>
  </r>
  <r>
    <x v="43"/>
    <x v="110"/>
    <n v="29.190751445086704"/>
    <x v="2"/>
    <x v="0"/>
  </r>
  <r>
    <x v="43"/>
    <x v="111"/>
    <n v="49.277456647398843"/>
    <x v="2"/>
    <x v="0"/>
  </r>
  <r>
    <x v="44"/>
    <x v="107"/>
    <n v="10"/>
    <x v="2"/>
    <x v="0"/>
  </r>
  <r>
    <x v="44"/>
    <x v="108"/>
    <n v="2"/>
    <x v="2"/>
    <x v="0"/>
  </r>
  <r>
    <x v="44"/>
    <x v="109"/>
    <n v="8"/>
    <x v="2"/>
    <x v="0"/>
  </r>
  <r>
    <x v="44"/>
    <x v="110"/>
    <n v="18"/>
    <x v="2"/>
    <x v="0"/>
  </r>
  <r>
    <x v="44"/>
    <x v="111"/>
    <n v="62"/>
    <x v="2"/>
    <x v="0"/>
  </r>
  <r>
    <x v="45"/>
    <x v="107"/>
    <n v="13.043478260869565"/>
    <x v="2"/>
    <x v="0"/>
  </r>
  <r>
    <x v="45"/>
    <x v="108"/>
    <n v="0"/>
    <x v="2"/>
    <x v="0"/>
  </r>
  <r>
    <x v="45"/>
    <x v="109"/>
    <n v="20.289855072463769"/>
    <x v="2"/>
    <x v="0"/>
  </r>
  <r>
    <x v="45"/>
    <x v="110"/>
    <n v="33.333333333333336"/>
    <x v="2"/>
    <x v="0"/>
  </r>
  <r>
    <x v="45"/>
    <x v="111"/>
    <n v="33.333333333333336"/>
    <x v="2"/>
    <x v="0"/>
  </r>
  <r>
    <x v="46"/>
    <x v="107"/>
    <n v="4.3478260869565215"/>
    <x v="2"/>
    <x v="0"/>
  </r>
  <r>
    <x v="46"/>
    <x v="108"/>
    <n v="2.8985507246376812"/>
    <x v="2"/>
    <x v="0"/>
  </r>
  <r>
    <x v="46"/>
    <x v="109"/>
    <n v="10.144927536231885"/>
    <x v="2"/>
    <x v="0"/>
  </r>
  <r>
    <x v="46"/>
    <x v="110"/>
    <n v="40.579710144927539"/>
    <x v="2"/>
    <x v="0"/>
  </r>
  <r>
    <x v="46"/>
    <x v="111"/>
    <n v="42.028985507246375"/>
    <x v="2"/>
    <x v="0"/>
  </r>
  <r>
    <x v="47"/>
    <x v="107"/>
    <n v="26.470588235294116"/>
    <x v="2"/>
    <x v="0"/>
  </r>
  <r>
    <x v="47"/>
    <x v="108"/>
    <n v="2.9411764705882355"/>
    <x v="2"/>
    <x v="0"/>
  </r>
  <r>
    <x v="47"/>
    <x v="109"/>
    <n v="26.470588235294116"/>
    <x v="2"/>
    <x v="0"/>
  </r>
  <r>
    <x v="47"/>
    <x v="110"/>
    <n v="23.529411764705884"/>
    <x v="2"/>
    <x v="0"/>
  </r>
  <r>
    <x v="47"/>
    <x v="111"/>
    <n v="20.588235294117649"/>
    <x v="2"/>
    <x v="0"/>
  </r>
  <r>
    <x v="41"/>
    <x v="107"/>
    <n v="8.8607594936708853"/>
    <x v="3"/>
    <x v="0"/>
  </r>
  <r>
    <x v="41"/>
    <x v="108"/>
    <n v="2.5316455696202533"/>
    <x v="3"/>
    <x v="0"/>
  </r>
  <r>
    <x v="41"/>
    <x v="109"/>
    <n v="10.126582278481013"/>
    <x v="3"/>
    <x v="0"/>
  </r>
  <r>
    <x v="41"/>
    <x v="110"/>
    <n v="43.037974683544306"/>
    <x v="3"/>
    <x v="0"/>
  </r>
  <r>
    <x v="41"/>
    <x v="111"/>
    <n v="35.443037974683541"/>
    <x v="3"/>
    <x v="0"/>
  </r>
  <r>
    <x v="42"/>
    <x v="107"/>
    <n v="23.529411764705884"/>
    <x v="3"/>
    <x v="0"/>
  </r>
  <r>
    <x v="42"/>
    <x v="108"/>
    <n v="0"/>
    <x v="3"/>
    <x v="0"/>
  </r>
  <r>
    <x v="42"/>
    <x v="109"/>
    <n v="0"/>
    <x v="3"/>
    <x v="0"/>
  </r>
  <r>
    <x v="42"/>
    <x v="110"/>
    <n v="17.647058823529413"/>
    <x v="3"/>
    <x v="0"/>
  </r>
  <r>
    <x v="42"/>
    <x v="111"/>
    <n v="58.823529411764703"/>
    <x v="3"/>
    <x v="0"/>
  </r>
  <r>
    <x v="43"/>
    <x v="107"/>
    <n v="4.972375690607735"/>
    <x v="3"/>
    <x v="0"/>
  </r>
  <r>
    <x v="43"/>
    <x v="108"/>
    <n v="1.8416206261510129"/>
    <x v="3"/>
    <x v="0"/>
  </r>
  <r>
    <x v="43"/>
    <x v="109"/>
    <n v="4.0515653775322287"/>
    <x v="3"/>
    <x v="0"/>
  </r>
  <r>
    <x v="43"/>
    <x v="110"/>
    <n v="27.624309392265193"/>
    <x v="3"/>
    <x v="0"/>
  </r>
  <r>
    <x v="43"/>
    <x v="111"/>
    <n v="61.510128913443829"/>
    <x v="3"/>
    <x v="0"/>
  </r>
  <r>
    <x v="44"/>
    <x v="107"/>
    <n v="6.25"/>
    <x v="3"/>
    <x v="0"/>
  </r>
  <r>
    <x v="44"/>
    <x v="108"/>
    <n v="6.25"/>
    <x v="3"/>
    <x v="0"/>
  </r>
  <r>
    <x v="44"/>
    <x v="109"/>
    <n v="6.25"/>
    <x v="3"/>
    <x v="0"/>
  </r>
  <r>
    <x v="44"/>
    <x v="110"/>
    <n v="31.25"/>
    <x v="3"/>
    <x v="0"/>
  </r>
  <r>
    <x v="44"/>
    <x v="111"/>
    <n v="50"/>
    <x v="3"/>
    <x v="0"/>
  </r>
  <r>
    <x v="45"/>
    <x v="107"/>
    <n v="4.166666666666667"/>
    <x v="3"/>
    <x v="0"/>
  </r>
  <r>
    <x v="45"/>
    <x v="108"/>
    <n v="4.166666666666667"/>
    <x v="3"/>
    <x v="0"/>
  </r>
  <r>
    <x v="45"/>
    <x v="109"/>
    <n v="10.416666666666666"/>
    <x v="3"/>
    <x v="0"/>
  </r>
  <r>
    <x v="45"/>
    <x v="110"/>
    <n v="34.375"/>
    <x v="3"/>
    <x v="0"/>
  </r>
  <r>
    <x v="45"/>
    <x v="111"/>
    <n v="46.875"/>
    <x v="3"/>
    <x v="0"/>
  </r>
  <r>
    <x v="46"/>
    <x v="107"/>
    <n v="1.3698630136986301"/>
    <x v="3"/>
    <x v="0"/>
  </r>
  <r>
    <x v="46"/>
    <x v="108"/>
    <n v="2.7397260273972601"/>
    <x v="3"/>
    <x v="0"/>
  </r>
  <r>
    <x v="46"/>
    <x v="109"/>
    <n v="10.95890410958904"/>
    <x v="3"/>
    <x v="0"/>
  </r>
  <r>
    <x v="46"/>
    <x v="110"/>
    <n v="47.945205479452056"/>
    <x v="3"/>
    <x v="0"/>
  </r>
  <r>
    <x v="46"/>
    <x v="111"/>
    <n v="36.986301369863014"/>
    <x v="3"/>
    <x v="0"/>
  </r>
  <r>
    <x v="47"/>
    <x v="107"/>
    <n v="14.285714285714286"/>
    <x v="3"/>
    <x v="0"/>
  </r>
  <r>
    <x v="47"/>
    <x v="108"/>
    <n v="10.714285714285714"/>
    <x v="3"/>
    <x v="0"/>
  </r>
  <r>
    <x v="47"/>
    <x v="109"/>
    <n v="25"/>
    <x v="3"/>
    <x v="0"/>
  </r>
  <r>
    <x v="47"/>
    <x v="110"/>
    <n v="17.857142857142858"/>
    <x v="3"/>
    <x v="0"/>
  </r>
  <r>
    <x v="47"/>
    <x v="111"/>
    <n v="32.142857142857146"/>
    <x v="3"/>
    <x v="0"/>
  </r>
  <r>
    <x v="41"/>
    <x v="107"/>
    <n v="2.8571428571428572"/>
    <x v="4"/>
    <x v="0"/>
  </r>
  <r>
    <x v="41"/>
    <x v="108"/>
    <n v="2.8571428571428572"/>
    <x v="4"/>
    <x v="0"/>
  </r>
  <r>
    <x v="41"/>
    <x v="109"/>
    <n v="5.7142857142857144"/>
    <x v="4"/>
    <x v="0"/>
  </r>
  <r>
    <x v="41"/>
    <x v="110"/>
    <n v="31.428571428571427"/>
    <x v="4"/>
    <x v="0"/>
  </r>
  <r>
    <x v="41"/>
    <x v="111"/>
    <n v="57.142857142857146"/>
    <x v="4"/>
    <x v="0"/>
  </r>
  <r>
    <x v="42"/>
    <x v="107"/>
    <n v="0"/>
    <x v="4"/>
    <x v="0"/>
  </r>
  <r>
    <x v="42"/>
    <x v="108"/>
    <n v="5.5555555555555554"/>
    <x v="4"/>
    <x v="0"/>
  </r>
  <r>
    <x v="42"/>
    <x v="109"/>
    <n v="27.777777777777779"/>
    <x v="4"/>
    <x v="0"/>
  </r>
  <r>
    <x v="42"/>
    <x v="110"/>
    <n v="22.222222222222221"/>
    <x v="4"/>
    <x v="0"/>
  </r>
  <r>
    <x v="42"/>
    <x v="111"/>
    <n v="44.444444444444443"/>
    <x v="4"/>
    <x v="0"/>
  </r>
  <r>
    <x v="43"/>
    <x v="107"/>
    <n v="3.1914893617021276"/>
    <x v="4"/>
    <x v="0"/>
  </r>
  <r>
    <x v="43"/>
    <x v="108"/>
    <n v="0.53191489361702127"/>
    <x v="4"/>
    <x v="0"/>
  </r>
  <r>
    <x v="43"/>
    <x v="109"/>
    <n v="7.9787234042553195"/>
    <x v="4"/>
    <x v="0"/>
  </r>
  <r>
    <x v="43"/>
    <x v="110"/>
    <n v="33.51063829787234"/>
    <x v="4"/>
    <x v="0"/>
  </r>
  <r>
    <x v="43"/>
    <x v="111"/>
    <n v="54.787234042553195"/>
    <x v="4"/>
    <x v="0"/>
  </r>
  <r>
    <x v="44"/>
    <x v="107"/>
    <n v="0"/>
    <x v="4"/>
    <x v="0"/>
  </r>
  <r>
    <x v="44"/>
    <x v="108"/>
    <n v="0"/>
    <x v="4"/>
    <x v="0"/>
  </r>
  <r>
    <x v="44"/>
    <x v="109"/>
    <n v="12.5"/>
    <x v="4"/>
    <x v="0"/>
  </r>
  <r>
    <x v="44"/>
    <x v="110"/>
    <n v="12.5"/>
    <x v="4"/>
    <x v="0"/>
  </r>
  <r>
    <x v="44"/>
    <x v="111"/>
    <n v="75"/>
    <x v="4"/>
    <x v="0"/>
  </r>
  <r>
    <x v="45"/>
    <x v="107"/>
    <n v="5"/>
    <x v="4"/>
    <x v="0"/>
  </r>
  <r>
    <x v="45"/>
    <x v="108"/>
    <n v="2.5"/>
    <x v="4"/>
    <x v="0"/>
  </r>
  <r>
    <x v="45"/>
    <x v="109"/>
    <n v="2.5"/>
    <x v="4"/>
    <x v="0"/>
  </r>
  <r>
    <x v="45"/>
    <x v="110"/>
    <n v="35"/>
    <x v="4"/>
    <x v="0"/>
  </r>
  <r>
    <x v="45"/>
    <x v="111"/>
    <n v="55"/>
    <x v="4"/>
    <x v="0"/>
  </r>
  <r>
    <x v="46"/>
    <x v="107"/>
    <n v="2.5"/>
    <x v="4"/>
    <x v="0"/>
  </r>
  <r>
    <x v="46"/>
    <x v="108"/>
    <n v="7.5"/>
    <x v="4"/>
    <x v="0"/>
  </r>
  <r>
    <x v="46"/>
    <x v="109"/>
    <n v="20"/>
    <x v="4"/>
    <x v="0"/>
  </r>
  <r>
    <x v="46"/>
    <x v="110"/>
    <n v="32.5"/>
    <x v="4"/>
    <x v="0"/>
  </r>
  <r>
    <x v="46"/>
    <x v="111"/>
    <n v="37.5"/>
    <x v="4"/>
    <x v="0"/>
  </r>
  <r>
    <x v="47"/>
    <x v="107"/>
    <n v="20"/>
    <x v="4"/>
    <x v="0"/>
  </r>
  <r>
    <x v="47"/>
    <x v="108"/>
    <n v="20"/>
    <x v="4"/>
    <x v="0"/>
  </r>
  <r>
    <x v="47"/>
    <x v="109"/>
    <n v="20"/>
    <x v="4"/>
    <x v="0"/>
  </r>
  <r>
    <x v="47"/>
    <x v="110"/>
    <n v="20"/>
    <x v="4"/>
    <x v="0"/>
  </r>
  <r>
    <x v="47"/>
    <x v="111"/>
    <n v="20"/>
    <x v="4"/>
    <x v="0"/>
  </r>
  <r>
    <x v="41"/>
    <x v="107"/>
    <n v="0"/>
    <x v="5"/>
    <x v="0"/>
  </r>
  <r>
    <x v="41"/>
    <x v="108"/>
    <n v="0"/>
    <x v="5"/>
    <x v="0"/>
  </r>
  <r>
    <x v="41"/>
    <x v="109"/>
    <n v="0"/>
    <x v="5"/>
    <x v="0"/>
  </r>
  <r>
    <x v="41"/>
    <x v="110"/>
    <n v="45.454545454545453"/>
    <x v="5"/>
    <x v="0"/>
  </r>
  <r>
    <x v="41"/>
    <x v="111"/>
    <n v="54.545454545454547"/>
    <x v="5"/>
    <x v="0"/>
  </r>
  <r>
    <x v="42"/>
    <x v="107"/>
    <n v="0"/>
    <x v="5"/>
    <x v="0"/>
  </r>
  <r>
    <x v="42"/>
    <x v="108"/>
    <n v="0"/>
    <x v="5"/>
    <x v="0"/>
  </r>
  <r>
    <x v="42"/>
    <x v="109"/>
    <n v="25"/>
    <x v="5"/>
    <x v="0"/>
  </r>
  <r>
    <x v="42"/>
    <x v="110"/>
    <n v="25"/>
    <x v="5"/>
    <x v="0"/>
  </r>
  <r>
    <x v="42"/>
    <x v="111"/>
    <n v="50"/>
    <x v="5"/>
    <x v="0"/>
  </r>
  <r>
    <x v="43"/>
    <x v="107"/>
    <n v="0"/>
    <x v="5"/>
    <x v="0"/>
  </r>
  <r>
    <x v="43"/>
    <x v="108"/>
    <n v="0"/>
    <x v="5"/>
    <x v="0"/>
  </r>
  <r>
    <x v="43"/>
    <x v="109"/>
    <n v="4"/>
    <x v="5"/>
    <x v="0"/>
  </r>
  <r>
    <x v="43"/>
    <x v="110"/>
    <n v="36"/>
    <x v="5"/>
    <x v="0"/>
  </r>
  <r>
    <x v="43"/>
    <x v="111"/>
    <n v="60"/>
    <x v="5"/>
    <x v="0"/>
  </r>
  <r>
    <x v="44"/>
    <x v="107"/>
    <n v="0"/>
    <x v="5"/>
    <x v="0"/>
  </r>
  <r>
    <x v="44"/>
    <x v="108"/>
    <n v="0"/>
    <x v="5"/>
    <x v="0"/>
  </r>
  <r>
    <x v="44"/>
    <x v="109"/>
    <n v="0"/>
    <x v="5"/>
    <x v="0"/>
  </r>
  <r>
    <x v="44"/>
    <x v="110"/>
    <n v="0"/>
    <x v="5"/>
    <x v="0"/>
  </r>
  <r>
    <x v="44"/>
    <x v="111"/>
    <n v="100"/>
    <x v="5"/>
    <x v="0"/>
  </r>
  <r>
    <x v="45"/>
    <x v="107"/>
    <n v="0"/>
    <x v="5"/>
    <x v="0"/>
  </r>
  <r>
    <x v="45"/>
    <x v="108"/>
    <n v="0"/>
    <x v="5"/>
    <x v="0"/>
  </r>
  <r>
    <x v="45"/>
    <x v="109"/>
    <n v="0"/>
    <x v="5"/>
    <x v="0"/>
  </r>
  <r>
    <x v="45"/>
    <x v="110"/>
    <n v="31.25"/>
    <x v="5"/>
    <x v="0"/>
  </r>
  <r>
    <x v="45"/>
    <x v="111"/>
    <n v="68.75"/>
    <x v="5"/>
    <x v="0"/>
  </r>
  <r>
    <x v="46"/>
    <x v="107"/>
    <n v="0"/>
    <x v="5"/>
    <x v="0"/>
  </r>
  <r>
    <x v="46"/>
    <x v="108"/>
    <n v="8.3333333333333339"/>
    <x v="5"/>
    <x v="0"/>
  </r>
  <r>
    <x v="46"/>
    <x v="109"/>
    <n v="16.666666666666668"/>
    <x v="5"/>
    <x v="0"/>
  </r>
  <r>
    <x v="46"/>
    <x v="110"/>
    <n v="41.666666666666664"/>
    <x v="5"/>
    <x v="0"/>
  </r>
  <r>
    <x v="46"/>
    <x v="111"/>
    <n v="33.333333333333336"/>
    <x v="5"/>
    <x v="0"/>
  </r>
  <r>
    <x v="47"/>
    <x v="107"/>
    <n v="0"/>
    <x v="5"/>
    <x v="0"/>
  </r>
  <r>
    <x v="47"/>
    <x v="108"/>
    <n v="0"/>
    <x v="5"/>
    <x v="0"/>
  </r>
  <r>
    <x v="47"/>
    <x v="109"/>
    <n v="0"/>
    <x v="5"/>
    <x v="0"/>
  </r>
  <r>
    <x v="47"/>
    <x v="110"/>
    <n v="0"/>
    <x v="5"/>
    <x v="0"/>
  </r>
  <r>
    <x v="47"/>
    <x v="111"/>
    <n v="100"/>
    <x v="5"/>
    <x v="0"/>
  </r>
  <r>
    <x v="41"/>
    <x v="107"/>
    <n v="0"/>
    <x v="6"/>
    <x v="0"/>
  </r>
  <r>
    <x v="41"/>
    <x v="108"/>
    <n v="0"/>
    <x v="6"/>
    <x v="0"/>
  </r>
  <r>
    <x v="41"/>
    <x v="109"/>
    <n v="0"/>
    <x v="6"/>
    <x v="0"/>
  </r>
  <r>
    <x v="41"/>
    <x v="110"/>
    <n v="0"/>
    <x v="6"/>
    <x v="0"/>
  </r>
  <r>
    <x v="41"/>
    <x v="111"/>
    <n v="100"/>
    <x v="6"/>
    <x v="0"/>
  </r>
  <r>
    <x v="42"/>
    <x v="107"/>
    <n v="0"/>
    <x v="6"/>
    <x v="0"/>
  </r>
  <r>
    <x v="42"/>
    <x v="108"/>
    <n v="0"/>
    <x v="6"/>
    <x v="0"/>
  </r>
  <r>
    <x v="42"/>
    <x v="109"/>
    <n v="50"/>
    <x v="6"/>
    <x v="0"/>
  </r>
  <r>
    <x v="42"/>
    <x v="110"/>
    <n v="0"/>
    <x v="6"/>
    <x v="0"/>
  </r>
  <r>
    <x v="42"/>
    <x v="111"/>
    <n v="50"/>
    <x v="6"/>
    <x v="0"/>
  </r>
  <r>
    <x v="43"/>
    <x v="107"/>
    <n v="8.8235294117647065"/>
    <x v="6"/>
    <x v="0"/>
  </r>
  <r>
    <x v="43"/>
    <x v="108"/>
    <n v="0"/>
    <x v="6"/>
    <x v="0"/>
  </r>
  <r>
    <x v="43"/>
    <x v="109"/>
    <n v="8.8235294117647065"/>
    <x v="6"/>
    <x v="0"/>
  </r>
  <r>
    <x v="43"/>
    <x v="110"/>
    <n v="35.294117647058826"/>
    <x v="6"/>
    <x v="0"/>
  </r>
  <r>
    <x v="43"/>
    <x v="111"/>
    <n v="47.058823529411768"/>
    <x v="6"/>
    <x v="0"/>
  </r>
  <r>
    <x v="44"/>
    <x v="107"/>
    <n v="0"/>
    <x v="6"/>
    <x v="0"/>
  </r>
  <r>
    <x v="44"/>
    <x v="108"/>
    <n v="0"/>
    <x v="6"/>
    <x v="0"/>
  </r>
  <r>
    <x v="44"/>
    <x v="109"/>
    <n v="0"/>
    <x v="6"/>
    <x v="0"/>
  </r>
  <r>
    <x v="44"/>
    <x v="110"/>
    <n v="0"/>
    <x v="6"/>
    <x v="0"/>
  </r>
  <r>
    <x v="44"/>
    <x v="111"/>
    <n v="100"/>
    <x v="6"/>
    <x v="0"/>
  </r>
  <r>
    <x v="45"/>
    <x v="107"/>
    <n v="0"/>
    <x v="6"/>
    <x v="0"/>
  </r>
  <r>
    <x v="45"/>
    <x v="108"/>
    <n v="10"/>
    <x v="6"/>
    <x v="0"/>
  </r>
  <r>
    <x v="45"/>
    <x v="109"/>
    <n v="0"/>
    <x v="6"/>
    <x v="0"/>
  </r>
  <r>
    <x v="45"/>
    <x v="110"/>
    <n v="50"/>
    <x v="6"/>
    <x v="0"/>
  </r>
  <r>
    <x v="45"/>
    <x v="111"/>
    <n v="40"/>
    <x v="6"/>
    <x v="0"/>
  </r>
  <r>
    <x v="46"/>
    <x v="107"/>
    <n v="0"/>
    <x v="6"/>
    <x v="0"/>
  </r>
  <r>
    <x v="46"/>
    <x v="108"/>
    <n v="20"/>
    <x v="6"/>
    <x v="0"/>
  </r>
  <r>
    <x v="46"/>
    <x v="109"/>
    <n v="20"/>
    <x v="6"/>
    <x v="0"/>
  </r>
  <r>
    <x v="46"/>
    <x v="110"/>
    <n v="20"/>
    <x v="6"/>
    <x v="0"/>
  </r>
  <r>
    <x v="46"/>
    <x v="111"/>
    <n v="40"/>
    <x v="6"/>
    <x v="0"/>
  </r>
  <r>
    <x v="47"/>
    <x v="107"/>
    <n v="0"/>
    <x v="6"/>
    <x v="0"/>
  </r>
  <r>
    <x v="47"/>
    <x v="108"/>
    <n v="0"/>
    <x v="6"/>
    <x v="0"/>
  </r>
  <r>
    <x v="47"/>
    <x v="109"/>
    <n v="0"/>
    <x v="6"/>
    <x v="0"/>
  </r>
  <r>
    <x v="47"/>
    <x v="110"/>
    <n v="0"/>
    <x v="6"/>
    <x v="0"/>
  </r>
  <r>
    <x v="47"/>
    <x v="111"/>
    <n v="0"/>
    <x v="6"/>
    <x v="0"/>
  </r>
  <r>
    <x v="41"/>
    <x v="107"/>
    <n v="0"/>
    <x v="7"/>
    <x v="0"/>
  </r>
  <r>
    <x v="41"/>
    <x v="108"/>
    <n v="0"/>
    <x v="7"/>
    <x v="0"/>
  </r>
  <r>
    <x v="41"/>
    <x v="109"/>
    <n v="14.285714285714286"/>
    <x v="7"/>
    <x v="0"/>
  </r>
  <r>
    <x v="41"/>
    <x v="110"/>
    <n v="14.285714285714286"/>
    <x v="7"/>
    <x v="0"/>
  </r>
  <r>
    <x v="41"/>
    <x v="111"/>
    <n v="71.428571428571431"/>
    <x v="7"/>
    <x v="0"/>
  </r>
  <r>
    <x v="42"/>
    <x v="107"/>
    <n v="0"/>
    <x v="7"/>
    <x v="0"/>
  </r>
  <r>
    <x v="42"/>
    <x v="108"/>
    <n v="100"/>
    <x v="7"/>
    <x v="0"/>
  </r>
  <r>
    <x v="42"/>
    <x v="109"/>
    <n v="0"/>
    <x v="7"/>
    <x v="0"/>
  </r>
  <r>
    <x v="42"/>
    <x v="110"/>
    <n v="0"/>
    <x v="7"/>
    <x v="0"/>
  </r>
  <r>
    <x v="42"/>
    <x v="111"/>
    <n v="0"/>
    <x v="7"/>
    <x v="0"/>
  </r>
  <r>
    <x v="43"/>
    <x v="107"/>
    <n v="3.7735849056603774"/>
    <x v="7"/>
    <x v="0"/>
  </r>
  <r>
    <x v="43"/>
    <x v="108"/>
    <n v="1.8867924528301887"/>
    <x v="7"/>
    <x v="0"/>
  </r>
  <r>
    <x v="43"/>
    <x v="109"/>
    <n v="11.320754716981131"/>
    <x v="7"/>
    <x v="0"/>
  </r>
  <r>
    <x v="43"/>
    <x v="110"/>
    <n v="33.962264150943398"/>
    <x v="7"/>
    <x v="0"/>
  </r>
  <r>
    <x v="43"/>
    <x v="111"/>
    <n v="49.056603773584904"/>
    <x v="7"/>
    <x v="0"/>
  </r>
  <r>
    <x v="44"/>
    <x v="107"/>
    <n v="0"/>
    <x v="7"/>
    <x v="0"/>
  </r>
  <r>
    <x v="44"/>
    <x v="108"/>
    <n v="0"/>
    <x v="7"/>
    <x v="0"/>
  </r>
  <r>
    <x v="44"/>
    <x v="109"/>
    <n v="20"/>
    <x v="7"/>
    <x v="0"/>
  </r>
  <r>
    <x v="44"/>
    <x v="110"/>
    <n v="20"/>
    <x v="7"/>
    <x v="0"/>
  </r>
  <r>
    <x v="44"/>
    <x v="111"/>
    <n v="60"/>
    <x v="7"/>
    <x v="0"/>
  </r>
  <r>
    <x v="45"/>
    <x v="107"/>
    <n v="0"/>
    <x v="7"/>
    <x v="0"/>
  </r>
  <r>
    <x v="45"/>
    <x v="108"/>
    <n v="0"/>
    <x v="7"/>
    <x v="0"/>
  </r>
  <r>
    <x v="45"/>
    <x v="109"/>
    <n v="14.285714285714286"/>
    <x v="7"/>
    <x v="0"/>
  </r>
  <r>
    <x v="45"/>
    <x v="110"/>
    <n v="14.285714285714286"/>
    <x v="7"/>
    <x v="0"/>
  </r>
  <r>
    <x v="45"/>
    <x v="111"/>
    <n v="71.428571428571431"/>
    <x v="7"/>
    <x v="0"/>
  </r>
  <r>
    <x v="46"/>
    <x v="107"/>
    <n v="7.6923076923076925"/>
    <x v="7"/>
    <x v="0"/>
  </r>
  <r>
    <x v="46"/>
    <x v="108"/>
    <n v="0"/>
    <x v="7"/>
    <x v="0"/>
  </r>
  <r>
    <x v="46"/>
    <x v="109"/>
    <n v="23.076923076923077"/>
    <x v="7"/>
    <x v="0"/>
  </r>
  <r>
    <x v="46"/>
    <x v="110"/>
    <n v="15.384615384615385"/>
    <x v="7"/>
    <x v="0"/>
  </r>
  <r>
    <x v="46"/>
    <x v="111"/>
    <n v="53.846153846153847"/>
    <x v="7"/>
    <x v="0"/>
  </r>
  <r>
    <x v="47"/>
    <x v="107"/>
    <n v="50"/>
    <x v="7"/>
    <x v="0"/>
  </r>
  <r>
    <x v="47"/>
    <x v="108"/>
    <n v="0"/>
    <x v="7"/>
    <x v="0"/>
  </r>
  <r>
    <x v="47"/>
    <x v="109"/>
    <n v="50"/>
    <x v="7"/>
    <x v="0"/>
  </r>
  <r>
    <x v="47"/>
    <x v="110"/>
    <n v="0"/>
    <x v="7"/>
    <x v="0"/>
  </r>
  <r>
    <x v="47"/>
    <x v="111"/>
    <n v="0"/>
    <x v="7"/>
    <x v="0"/>
  </r>
  <r>
    <x v="41"/>
    <x v="107"/>
    <n v="7.6923076923076925"/>
    <x v="8"/>
    <x v="0"/>
  </r>
  <r>
    <x v="41"/>
    <x v="108"/>
    <n v="7.6923076923076925"/>
    <x v="8"/>
    <x v="0"/>
  </r>
  <r>
    <x v="41"/>
    <x v="109"/>
    <n v="7.6923076923076925"/>
    <x v="8"/>
    <x v="0"/>
  </r>
  <r>
    <x v="41"/>
    <x v="110"/>
    <n v="38.46153846153846"/>
    <x v="8"/>
    <x v="0"/>
  </r>
  <r>
    <x v="41"/>
    <x v="111"/>
    <n v="38.46153846153846"/>
    <x v="8"/>
    <x v="0"/>
  </r>
  <r>
    <x v="42"/>
    <x v="107"/>
    <n v="0"/>
    <x v="8"/>
    <x v="0"/>
  </r>
  <r>
    <x v="42"/>
    <x v="108"/>
    <n v="0"/>
    <x v="8"/>
    <x v="0"/>
  </r>
  <r>
    <x v="42"/>
    <x v="109"/>
    <n v="27.272727272727273"/>
    <x v="8"/>
    <x v="0"/>
  </r>
  <r>
    <x v="42"/>
    <x v="110"/>
    <n v="27.272727272727273"/>
    <x v="8"/>
    <x v="0"/>
  </r>
  <r>
    <x v="42"/>
    <x v="111"/>
    <n v="45.454545454545453"/>
    <x v="8"/>
    <x v="0"/>
  </r>
  <r>
    <x v="43"/>
    <x v="107"/>
    <n v="1.9607843137254901"/>
    <x v="8"/>
    <x v="0"/>
  </r>
  <r>
    <x v="43"/>
    <x v="108"/>
    <n v="0"/>
    <x v="8"/>
    <x v="0"/>
  </r>
  <r>
    <x v="43"/>
    <x v="109"/>
    <n v="7.8431372549019605"/>
    <x v="8"/>
    <x v="0"/>
  </r>
  <r>
    <x v="43"/>
    <x v="110"/>
    <n v="29.411764705882351"/>
    <x v="8"/>
    <x v="0"/>
  </r>
  <r>
    <x v="43"/>
    <x v="111"/>
    <n v="60.784313725490193"/>
    <x v="8"/>
    <x v="0"/>
  </r>
  <r>
    <x v="44"/>
    <x v="107"/>
    <n v="0"/>
    <x v="8"/>
    <x v="0"/>
  </r>
  <r>
    <x v="44"/>
    <x v="108"/>
    <n v="0"/>
    <x v="8"/>
    <x v="0"/>
  </r>
  <r>
    <x v="44"/>
    <x v="109"/>
    <n v="0"/>
    <x v="8"/>
    <x v="0"/>
  </r>
  <r>
    <x v="44"/>
    <x v="110"/>
    <n v="0"/>
    <x v="8"/>
    <x v="0"/>
  </r>
  <r>
    <x v="44"/>
    <x v="111"/>
    <n v="0"/>
    <x v="8"/>
    <x v="0"/>
  </r>
  <r>
    <x v="45"/>
    <x v="107"/>
    <n v="28.571428571428573"/>
    <x v="8"/>
    <x v="0"/>
  </r>
  <r>
    <x v="45"/>
    <x v="108"/>
    <n v="0"/>
    <x v="8"/>
    <x v="0"/>
  </r>
  <r>
    <x v="45"/>
    <x v="109"/>
    <n v="0"/>
    <x v="8"/>
    <x v="0"/>
  </r>
  <r>
    <x v="45"/>
    <x v="110"/>
    <n v="42.857142857142854"/>
    <x v="8"/>
    <x v="0"/>
  </r>
  <r>
    <x v="45"/>
    <x v="111"/>
    <n v="28.571428571428573"/>
    <x v="8"/>
    <x v="0"/>
  </r>
  <r>
    <x v="46"/>
    <x v="107"/>
    <n v="0"/>
    <x v="8"/>
    <x v="0"/>
  </r>
  <r>
    <x v="46"/>
    <x v="108"/>
    <n v="10"/>
    <x v="8"/>
    <x v="0"/>
  </r>
  <r>
    <x v="46"/>
    <x v="109"/>
    <n v="20"/>
    <x v="8"/>
    <x v="0"/>
  </r>
  <r>
    <x v="46"/>
    <x v="110"/>
    <n v="50"/>
    <x v="8"/>
    <x v="0"/>
  </r>
  <r>
    <x v="46"/>
    <x v="111"/>
    <n v="20"/>
    <x v="8"/>
    <x v="0"/>
  </r>
  <r>
    <x v="47"/>
    <x v="107"/>
    <n v="0"/>
    <x v="8"/>
    <x v="0"/>
  </r>
  <r>
    <x v="47"/>
    <x v="108"/>
    <n v="50"/>
    <x v="8"/>
    <x v="0"/>
  </r>
  <r>
    <x v="47"/>
    <x v="109"/>
    <n v="0"/>
    <x v="8"/>
    <x v="0"/>
  </r>
  <r>
    <x v="47"/>
    <x v="110"/>
    <n v="50"/>
    <x v="8"/>
    <x v="0"/>
  </r>
  <r>
    <x v="47"/>
    <x v="111"/>
    <n v="0"/>
    <x v="8"/>
    <x v="0"/>
  </r>
  <r>
    <x v="41"/>
    <x v="107"/>
    <n v="0"/>
    <x v="9"/>
    <x v="0"/>
  </r>
  <r>
    <x v="41"/>
    <x v="108"/>
    <n v="0"/>
    <x v="9"/>
    <x v="0"/>
  </r>
  <r>
    <x v="41"/>
    <x v="109"/>
    <n v="16.666666666666668"/>
    <x v="9"/>
    <x v="0"/>
  </r>
  <r>
    <x v="41"/>
    <x v="110"/>
    <n v="50"/>
    <x v="9"/>
    <x v="0"/>
  </r>
  <r>
    <x v="41"/>
    <x v="111"/>
    <n v="33.333333333333336"/>
    <x v="9"/>
    <x v="0"/>
  </r>
  <r>
    <x v="42"/>
    <x v="107"/>
    <n v="0"/>
    <x v="9"/>
    <x v="0"/>
  </r>
  <r>
    <x v="42"/>
    <x v="108"/>
    <n v="0"/>
    <x v="9"/>
    <x v="0"/>
  </r>
  <r>
    <x v="42"/>
    <x v="109"/>
    <n v="0"/>
    <x v="9"/>
    <x v="0"/>
  </r>
  <r>
    <x v="42"/>
    <x v="110"/>
    <n v="0"/>
    <x v="9"/>
    <x v="0"/>
  </r>
  <r>
    <x v="42"/>
    <x v="111"/>
    <n v="0"/>
    <x v="9"/>
    <x v="0"/>
  </r>
  <r>
    <x v="43"/>
    <x v="107"/>
    <n v="0"/>
    <x v="9"/>
    <x v="0"/>
  </r>
  <r>
    <x v="43"/>
    <x v="108"/>
    <n v="0"/>
    <x v="9"/>
    <x v="0"/>
  </r>
  <r>
    <x v="43"/>
    <x v="109"/>
    <n v="9.433962264150944"/>
    <x v="9"/>
    <x v="0"/>
  </r>
  <r>
    <x v="43"/>
    <x v="110"/>
    <n v="60.377358490566039"/>
    <x v="9"/>
    <x v="0"/>
  </r>
  <r>
    <x v="43"/>
    <x v="111"/>
    <n v="30.188679245283019"/>
    <x v="9"/>
    <x v="0"/>
  </r>
  <r>
    <x v="44"/>
    <x v="107"/>
    <n v="0"/>
    <x v="9"/>
    <x v="0"/>
  </r>
  <r>
    <x v="44"/>
    <x v="108"/>
    <n v="0"/>
    <x v="9"/>
    <x v="0"/>
  </r>
  <r>
    <x v="44"/>
    <x v="109"/>
    <n v="0"/>
    <x v="9"/>
    <x v="0"/>
  </r>
  <r>
    <x v="44"/>
    <x v="110"/>
    <n v="28.571428571428573"/>
    <x v="9"/>
    <x v="0"/>
  </r>
  <r>
    <x v="44"/>
    <x v="111"/>
    <n v="71.428571428571431"/>
    <x v="9"/>
    <x v="0"/>
  </r>
  <r>
    <x v="45"/>
    <x v="107"/>
    <n v="0"/>
    <x v="9"/>
    <x v="0"/>
  </r>
  <r>
    <x v="45"/>
    <x v="108"/>
    <n v="0"/>
    <x v="9"/>
    <x v="0"/>
  </r>
  <r>
    <x v="45"/>
    <x v="109"/>
    <n v="23.529411764705884"/>
    <x v="9"/>
    <x v="0"/>
  </r>
  <r>
    <x v="45"/>
    <x v="110"/>
    <n v="47.058823529411768"/>
    <x v="9"/>
    <x v="0"/>
  </r>
  <r>
    <x v="45"/>
    <x v="111"/>
    <n v="29.411764705882351"/>
    <x v="9"/>
    <x v="0"/>
  </r>
  <r>
    <x v="46"/>
    <x v="107"/>
    <n v="0"/>
    <x v="9"/>
    <x v="0"/>
  </r>
  <r>
    <x v="46"/>
    <x v="108"/>
    <n v="0"/>
    <x v="9"/>
    <x v="0"/>
  </r>
  <r>
    <x v="46"/>
    <x v="109"/>
    <n v="0"/>
    <x v="9"/>
    <x v="0"/>
  </r>
  <r>
    <x v="46"/>
    <x v="110"/>
    <n v="83.333333333333329"/>
    <x v="9"/>
    <x v="0"/>
  </r>
  <r>
    <x v="46"/>
    <x v="111"/>
    <n v="16.666666666666668"/>
    <x v="9"/>
    <x v="0"/>
  </r>
  <r>
    <x v="47"/>
    <x v="107"/>
    <n v="0"/>
    <x v="9"/>
    <x v="0"/>
  </r>
  <r>
    <x v="47"/>
    <x v="108"/>
    <n v="33.333333333333336"/>
    <x v="9"/>
    <x v="0"/>
  </r>
  <r>
    <x v="47"/>
    <x v="109"/>
    <n v="0"/>
    <x v="9"/>
    <x v="0"/>
  </r>
  <r>
    <x v="47"/>
    <x v="110"/>
    <n v="66.666666666666671"/>
    <x v="9"/>
    <x v="0"/>
  </r>
  <r>
    <x v="47"/>
    <x v="111"/>
    <n v="0"/>
    <x v="9"/>
    <x v="0"/>
  </r>
  <r>
    <x v="41"/>
    <x v="107"/>
    <n v="0"/>
    <x v="10"/>
    <x v="0"/>
  </r>
  <r>
    <x v="41"/>
    <x v="108"/>
    <n v="0"/>
    <x v="10"/>
    <x v="0"/>
  </r>
  <r>
    <x v="41"/>
    <x v="109"/>
    <n v="25"/>
    <x v="10"/>
    <x v="0"/>
  </r>
  <r>
    <x v="41"/>
    <x v="110"/>
    <n v="50"/>
    <x v="10"/>
    <x v="0"/>
  </r>
  <r>
    <x v="41"/>
    <x v="111"/>
    <n v="25"/>
    <x v="10"/>
    <x v="0"/>
  </r>
  <r>
    <x v="42"/>
    <x v="107"/>
    <n v="0"/>
    <x v="10"/>
    <x v="0"/>
  </r>
  <r>
    <x v="42"/>
    <x v="108"/>
    <n v="0"/>
    <x v="10"/>
    <x v="0"/>
  </r>
  <r>
    <x v="42"/>
    <x v="109"/>
    <n v="0"/>
    <x v="10"/>
    <x v="0"/>
  </r>
  <r>
    <x v="42"/>
    <x v="110"/>
    <n v="60"/>
    <x v="10"/>
    <x v="0"/>
  </r>
  <r>
    <x v="42"/>
    <x v="111"/>
    <n v="40"/>
    <x v="10"/>
    <x v="0"/>
  </r>
  <r>
    <x v="43"/>
    <x v="107"/>
    <n v="0"/>
    <x v="10"/>
    <x v="0"/>
  </r>
  <r>
    <x v="43"/>
    <x v="108"/>
    <n v="7.8431372549019605"/>
    <x v="10"/>
    <x v="0"/>
  </r>
  <r>
    <x v="43"/>
    <x v="109"/>
    <n v="1.9607843137254901"/>
    <x v="10"/>
    <x v="0"/>
  </r>
  <r>
    <x v="43"/>
    <x v="110"/>
    <n v="35.294117647058826"/>
    <x v="10"/>
    <x v="0"/>
  </r>
  <r>
    <x v="43"/>
    <x v="111"/>
    <n v="54.901960784313722"/>
    <x v="10"/>
    <x v="0"/>
  </r>
  <r>
    <x v="44"/>
    <x v="107"/>
    <n v="0"/>
    <x v="10"/>
    <x v="0"/>
  </r>
  <r>
    <x v="44"/>
    <x v="108"/>
    <n v="0"/>
    <x v="10"/>
    <x v="0"/>
  </r>
  <r>
    <x v="44"/>
    <x v="109"/>
    <n v="0"/>
    <x v="10"/>
    <x v="0"/>
  </r>
  <r>
    <x v="44"/>
    <x v="110"/>
    <n v="0"/>
    <x v="10"/>
    <x v="0"/>
  </r>
  <r>
    <x v="44"/>
    <x v="111"/>
    <n v="100"/>
    <x v="10"/>
    <x v="0"/>
  </r>
  <r>
    <x v="45"/>
    <x v="107"/>
    <n v="0"/>
    <x v="10"/>
    <x v="0"/>
  </r>
  <r>
    <x v="45"/>
    <x v="108"/>
    <n v="6.666666666666667"/>
    <x v="10"/>
    <x v="0"/>
  </r>
  <r>
    <x v="45"/>
    <x v="109"/>
    <n v="6.666666666666667"/>
    <x v="10"/>
    <x v="0"/>
  </r>
  <r>
    <x v="45"/>
    <x v="110"/>
    <n v="33.333333333333336"/>
    <x v="10"/>
    <x v="0"/>
  </r>
  <r>
    <x v="45"/>
    <x v="111"/>
    <n v="53.333333333333336"/>
    <x v="10"/>
    <x v="0"/>
  </r>
  <r>
    <x v="46"/>
    <x v="107"/>
    <n v="0"/>
    <x v="10"/>
    <x v="0"/>
  </r>
  <r>
    <x v="46"/>
    <x v="108"/>
    <n v="0"/>
    <x v="10"/>
    <x v="0"/>
  </r>
  <r>
    <x v="46"/>
    <x v="109"/>
    <n v="18.181818181818183"/>
    <x v="10"/>
    <x v="0"/>
  </r>
  <r>
    <x v="46"/>
    <x v="110"/>
    <n v="27.272727272727273"/>
    <x v="10"/>
    <x v="0"/>
  </r>
  <r>
    <x v="46"/>
    <x v="111"/>
    <n v="54.545454545454547"/>
    <x v="10"/>
    <x v="0"/>
  </r>
  <r>
    <x v="47"/>
    <x v="107"/>
    <n v="20"/>
    <x v="10"/>
    <x v="0"/>
  </r>
  <r>
    <x v="47"/>
    <x v="108"/>
    <n v="0"/>
    <x v="10"/>
    <x v="0"/>
  </r>
  <r>
    <x v="47"/>
    <x v="109"/>
    <n v="40"/>
    <x v="10"/>
    <x v="0"/>
  </r>
  <r>
    <x v="47"/>
    <x v="110"/>
    <n v="40"/>
    <x v="10"/>
    <x v="0"/>
  </r>
  <r>
    <x v="47"/>
    <x v="111"/>
    <n v="0"/>
    <x v="10"/>
    <x v="0"/>
  </r>
  <r>
    <x v="41"/>
    <x v="107"/>
    <n v="0"/>
    <x v="11"/>
    <x v="0"/>
  </r>
  <r>
    <x v="41"/>
    <x v="108"/>
    <n v="0"/>
    <x v="11"/>
    <x v="0"/>
  </r>
  <r>
    <x v="41"/>
    <x v="109"/>
    <n v="0"/>
    <x v="11"/>
    <x v="0"/>
  </r>
  <r>
    <x v="41"/>
    <x v="110"/>
    <n v="33.333333333333336"/>
    <x v="11"/>
    <x v="0"/>
  </r>
  <r>
    <x v="41"/>
    <x v="111"/>
    <n v="66.666666666666671"/>
    <x v="11"/>
    <x v="0"/>
  </r>
  <r>
    <x v="42"/>
    <x v="107"/>
    <n v="0"/>
    <x v="11"/>
    <x v="0"/>
  </r>
  <r>
    <x v="42"/>
    <x v="108"/>
    <n v="0"/>
    <x v="11"/>
    <x v="0"/>
  </r>
  <r>
    <x v="42"/>
    <x v="109"/>
    <n v="0"/>
    <x v="11"/>
    <x v="0"/>
  </r>
  <r>
    <x v="42"/>
    <x v="110"/>
    <n v="33.333333333333336"/>
    <x v="11"/>
    <x v="0"/>
  </r>
  <r>
    <x v="42"/>
    <x v="111"/>
    <n v="66.666666666666671"/>
    <x v="11"/>
    <x v="0"/>
  </r>
  <r>
    <x v="43"/>
    <x v="107"/>
    <n v="2.3809523809523809"/>
    <x v="11"/>
    <x v="0"/>
  </r>
  <r>
    <x v="43"/>
    <x v="108"/>
    <n v="7.1428571428571432"/>
    <x v="11"/>
    <x v="0"/>
  </r>
  <r>
    <x v="43"/>
    <x v="109"/>
    <n v="9.5238095238095237"/>
    <x v="11"/>
    <x v="0"/>
  </r>
  <r>
    <x v="43"/>
    <x v="110"/>
    <n v="35.714285714285715"/>
    <x v="11"/>
    <x v="0"/>
  </r>
  <r>
    <x v="43"/>
    <x v="111"/>
    <n v="45.238095238095241"/>
    <x v="11"/>
    <x v="0"/>
  </r>
  <r>
    <x v="44"/>
    <x v="107"/>
    <n v="0"/>
    <x v="11"/>
    <x v="0"/>
  </r>
  <r>
    <x v="44"/>
    <x v="108"/>
    <n v="0"/>
    <x v="11"/>
    <x v="0"/>
  </r>
  <r>
    <x v="44"/>
    <x v="109"/>
    <n v="0"/>
    <x v="11"/>
    <x v="0"/>
  </r>
  <r>
    <x v="44"/>
    <x v="110"/>
    <n v="0"/>
    <x v="11"/>
    <x v="0"/>
  </r>
  <r>
    <x v="44"/>
    <x v="111"/>
    <n v="100"/>
    <x v="11"/>
    <x v="0"/>
  </r>
  <r>
    <x v="45"/>
    <x v="107"/>
    <n v="0"/>
    <x v="11"/>
    <x v="0"/>
  </r>
  <r>
    <x v="45"/>
    <x v="108"/>
    <n v="0"/>
    <x v="11"/>
    <x v="0"/>
  </r>
  <r>
    <x v="45"/>
    <x v="109"/>
    <n v="11.111111111111111"/>
    <x v="11"/>
    <x v="0"/>
  </r>
  <r>
    <x v="45"/>
    <x v="110"/>
    <n v="55.555555555555557"/>
    <x v="11"/>
    <x v="0"/>
  </r>
  <r>
    <x v="45"/>
    <x v="111"/>
    <n v="33.333333333333336"/>
    <x v="11"/>
    <x v="0"/>
  </r>
  <r>
    <x v="46"/>
    <x v="107"/>
    <n v="0"/>
    <x v="11"/>
    <x v="0"/>
  </r>
  <r>
    <x v="46"/>
    <x v="108"/>
    <n v="0"/>
    <x v="11"/>
    <x v="0"/>
  </r>
  <r>
    <x v="46"/>
    <x v="109"/>
    <n v="0"/>
    <x v="11"/>
    <x v="0"/>
  </r>
  <r>
    <x v="46"/>
    <x v="110"/>
    <n v="40"/>
    <x v="11"/>
    <x v="0"/>
  </r>
  <r>
    <x v="46"/>
    <x v="111"/>
    <n v="60"/>
    <x v="11"/>
    <x v="0"/>
  </r>
  <r>
    <x v="47"/>
    <x v="107"/>
    <n v="12.5"/>
    <x v="11"/>
    <x v="0"/>
  </r>
  <r>
    <x v="47"/>
    <x v="108"/>
    <n v="0"/>
    <x v="11"/>
    <x v="0"/>
  </r>
  <r>
    <x v="47"/>
    <x v="109"/>
    <n v="62.5"/>
    <x v="11"/>
    <x v="0"/>
  </r>
  <r>
    <x v="47"/>
    <x v="110"/>
    <n v="0"/>
    <x v="11"/>
    <x v="0"/>
  </r>
  <r>
    <x v="47"/>
    <x v="111"/>
    <n v="25"/>
    <x v="11"/>
    <x v="0"/>
  </r>
  <r>
    <x v="41"/>
    <x v="107"/>
    <n v="0"/>
    <x v="12"/>
    <x v="0"/>
  </r>
  <r>
    <x v="41"/>
    <x v="108"/>
    <n v="0"/>
    <x v="12"/>
    <x v="0"/>
  </r>
  <r>
    <x v="41"/>
    <x v="109"/>
    <n v="10"/>
    <x v="12"/>
    <x v="0"/>
  </r>
  <r>
    <x v="41"/>
    <x v="110"/>
    <n v="40"/>
    <x v="12"/>
    <x v="0"/>
  </r>
  <r>
    <x v="41"/>
    <x v="111"/>
    <n v="50"/>
    <x v="12"/>
    <x v="0"/>
  </r>
  <r>
    <x v="42"/>
    <x v="107"/>
    <n v="0"/>
    <x v="12"/>
    <x v="0"/>
  </r>
  <r>
    <x v="42"/>
    <x v="108"/>
    <n v="0"/>
    <x v="12"/>
    <x v="0"/>
  </r>
  <r>
    <x v="42"/>
    <x v="109"/>
    <n v="0"/>
    <x v="12"/>
    <x v="0"/>
  </r>
  <r>
    <x v="42"/>
    <x v="110"/>
    <n v="75"/>
    <x v="12"/>
    <x v="0"/>
  </r>
  <r>
    <x v="42"/>
    <x v="111"/>
    <n v="25"/>
    <x v="12"/>
    <x v="0"/>
  </r>
  <r>
    <x v="43"/>
    <x v="107"/>
    <n v="2.1276595744680851"/>
    <x v="12"/>
    <x v="0"/>
  </r>
  <r>
    <x v="43"/>
    <x v="108"/>
    <n v="0"/>
    <x v="12"/>
    <x v="0"/>
  </r>
  <r>
    <x v="43"/>
    <x v="109"/>
    <n v="8.5106382978723403"/>
    <x v="12"/>
    <x v="0"/>
  </r>
  <r>
    <x v="43"/>
    <x v="110"/>
    <n v="38.297872340425535"/>
    <x v="12"/>
    <x v="0"/>
  </r>
  <r>
    <x v="43"/>
    <x v="111"/>
    <n v="51.063829787234042"/>
    <x v="12"/>
    <x v="0"/>
  </r>
  <r>
    <x v="44"/>
    <x v="107"/>
    <n v="0"/>
    <x v="12"/>
    <x v="0"/>
  </r>
  <r>
    <x v="44"/>
    <x v="108"/>
    <n v="0"/>
    <x v="12"/>
    <x v="0"/>
  </r>
  <r>
    <x v="44"/>
    <x v="109"/>
    <n v="0"/>
    <x v="12"/>
    <x v="0"/>
  </r>
  <r>
    <x v="44"/>
    <x v="110"/>
    <n v="0"/>
    <x v="12"/>
    <x v="0"/>
  </r>
  <r>
    <x v="44"/>
    <x v="111"/>
    <n v="100"/>
    <x v="12"/>
    <x v="0"/>
  </r>
  <r>
    <x v="45"/>
    <x v="107"/>
    <n v="0"/>
    <x v="12"/>
    <x v="0"/>
  </r>
  <r>
    <x v="45"/>
    <x v="108"/>
    <n v="0"/>
    <x v="12"/>
    <x v="0"/>
  </r>
  <r>
    <x v="45"/>
    <x v="109"/>
    <n v="43.75"/>
    <x v="12"/>
    <x v="0"/>
  </r>
  <r>
    <x v="45"/>
    <x v="110"/>
    <n v="6.25"/>
    <x v="12"/>
    <x v="0"/>
  </r>
  <r>
    <x v="45"/>
    <x v="111"/>
    <n v="50"/>
    <x v="12"/>
    <x v="0"/>
  </r>
  <r>
    <x v="46"/>
    <x v="107"/>
    <n v="0"/>
    <x v="12"/>
    <x v="0"/>
  </r>
  <r>
    <x v="46"/>
    <x v="108"/>
    <n v="0"/>
    <x v="12"/>
    <x v="0"/>
  </r>
  <r>
    <x v="46"/>
    <x v="109"/>
    <n v="6.666666666666667"/>
    <x v="12"/>
    <x v="0"/>
  </r>
  <r>
    <x v="46"/>
    <x v="110"/>
    <n v="33.333333333333336"/>
    <x v="12"/>
    <x v="0"/>
  </r>
  <r>
    <x v="46"/>
    <x v="111"/>
    <n v="60"/>
    <x v="12"/>
    <x v="0"/>
  </r>
  <r>
    <x v="47"/>
    <x v="107"/>
    <n v="9.5238095238095237"/>
    <x v="12"/>
    <x v="0"/>
  </r>
  <r>
    <x v="47"/>
    <x v="108"/>
    <n v="0"/>
    <x v="12"/>
    <x v="0"/>
  </r>
  <r>
    <x v="47"/>
    <x v="109"/>
    <n v="33.333333333333336"/>
    <x v="12"/>
    <x v="0"/>
  </r>
  <r>
    <x v="47"/>
    <x v="110"/>
    <n v="38.095238095238095"/>
    <x v="12"/>
    <x v="0"/>
  </r>
  <r>
    <x v="47"/>
    <x v="111"/>
    <n v="19.047619047619047"/>
    <x v="12"/>
    <x v="0"/>
  </r>
  <r>
    <x v="41"/>
    <x v="107"/>
    <n v="0"/>
    <x v="13"/>
    <x v="0"/>
  </r>
  <r>
    <x v="41"/>
    <x v="108"/>
    <n v="0"/>
    <x v="13"/>
    <x v="0"/>
  </r>
  <r>
    <x v="41"/>
    <x v="109"/>
    <n v="0"/>
    <x v="13"/>
    <x v="0"/>
  </r>
  <r>
    <x v="41"/>
    <x v="110"/>
    <n v="37.5"/>
    <x v="13"/>
    <x v="0"/>
  </r>
  <r>
    <x v="41"/>
    <x v="111"/>
    <n v="62.5"/>
    <x v="13"/>
    <x v="0"/>
  </r>
  <r>
    <x v="42"/>
    <x v="107"/>
    <n v="0"/>
    <x v="13"/>
    <x v="0"/>
  </r>
  <r>
    <x v="42"/>
    <x v="108"/>
    <n v="0"/>
    <x v="13"/>
    <x v="0"/>
  </r>
  <r>
    <x v="42"/>
    <x v="109"/>
    <n v="0"/>
    <x v="13"/>
    <x v="0"/>
  </r>
  <r>
    <x v="42"/>
    <x v="110"/>
    <n v="100"/>
    <x v="13"/>
    <x v="0"/>
  </r>
  <r>
    <x v="42"/>
    <x v="111"/>
    <n v="0"/>
    <x v="13"/>
    <x v="0"/>
  </r>
  <r>
    <x v="43"/>
    <x v="107"/>
    <n v="3.5087719298245612"/>
    <x v="13"/>
    <x v="0"/>
  </r>
  <r>
    <x v="43"/>
    <x v="108"/>
    <n v="5.2631578947368425"/>
    <x v="13"/>
    <x v="0"/>
  </r>
  <r>
    <x v="43"/>
    <x v="109"/>
    <n v="3.5087719298245612"/>
    <x v="13"/>
    <x v="0"/>
  </r>
  <r>
    <x v="43"/>
    <x v="110"/>
    <n v="29.82456140350877"/>
    <x v="13"/>
    <x v="0"/>
  </r>
  <r>
    <x v="43"/>
    <x v="111"/>
    <n v="57.89473684210526"/>
    <x v="13"/>
    <x v="0"/>
  </r>
  <r>
    <x v="44"/>
    <x v="107"/>
    <n v="0"/>
    <x v="13"/>
    <x v="0"/>
  </r>
  <r>
    <x v="44"/>
    <x v="108"/>
    <n v="0"/>
    <x v="13"/>
    <x v="0"/>
  </r>
  <r>
    <x v="44"/>
    <x v="109"/>
    <n v="33.333333333333336"/>
    <x v="13"/>
    <x v="0"/>
  </r>
  <r>
    <x v="44"/>
    <x v="110"/>
    <n v="0"/>
    <x v="13"/>
    <x v="0"/>
  </r>
  <r>
    <x v="44"/>
    <x v="111"/>
    <n v="66.666666666666671"/>
    <x v="13"/>
    <x v="0"/>
  </r>
  <r>
    <x v="45"/>
    <x v="107"/>
    <n v="9.0909090909090917"/>
    <x v="13"/>
    <x v="0"/>
  </r>
  <r>
    <x v="45"/>
    <x v="108"/>
    <n v="0"/>
    <x v="13"/>
    <x v="0"/>
  </r>
  <r>
    <x v="45"/>
    <x v="109"/>
    <n v="9.0909090909090917"/>
    <x v="13"/>
    <x v="0"/>
  </r>
  <r>
    <x v="45"/>
    <x v="110"/>
    <n v="54.545454545454547"/>
    <x v="13"/>
    <x v="0"/>
  </r>
  <r>
    <x v="45"/>
    <x v="111"/>
    <n v="27.272727272727273"/>
    <x v="13"/>
    <x v="0"/>
  </r>
  <r>
    <x v="46"/>
    <x v="107"/>
    <n v="0"/>
    <x v="13"/>
    <x v="0"/>
  </r>
  <r>
    <x v="46"/>
    <x v="108"/>
    <n v="0"/>
    <x v="13"/>
    <x v="0"/>
  </r>
  <r>
    <x v="46"/>
    <x v="109"/>
    <n v="0"/>
    <x v="13"/>
    <x v="0"/>
  </r>
  <r>
    <x v="46"/>
    <x v="110"/>
    <n v="0"/>
    <x v="13"/>
    <x v="0"/>
  </r>
  <r>
    <x v="46"/>
    <x v="111"/>
    <n v="100"/>
    <x v="13"/>
    <x v="0"/>
  </r>
  <r>
    <x v="47"/>
    <x v="107"/>
    <n v="0"/>
    <x v="13"/>
    <x v="0"/>
  </r>
  <r>
    <x v="47"/>
    <x v="108"/>
    <n v="0"/>
    <x v="13"/>
    <x v="0"/>
  </r>
  <r>
    <x v="47"/>
    <x v="109"/>
    <n v="40"/>
    <x v="13"/>
    <x v="0"/>
  </r>
  <r>
    <x v="47"/>
    <x v="110"/>
    <n v="20"/>
    <x v="13"/>
    <x v="0"/>
  </r>
  <r>
    <x v="47"/>
    <x v="111"/>
    <n v="40"/>
    <x v="13"/>
    <x v="0"/>
  </r>
  <r>
    <x v="41"/>
    <x v="107"/>
    <n v="0"/>
    <x v="14"/>
    <x v="0"/>
  </r>
  <r>
    <x v="41"/>
    <x v="108"/>
    <n v="0"/>
    <x v="14"/>
    <x v="0"/>
  </r>
  <r>
    <x v="41"/>
    <x v="109"/>
    <n v="0"/>
    <x v="14"/>
    <x v="0"/>
  </r>
  <r>
    <x v="41"/>
    <x v="110"/>
    <n v="100"/>
    <x v="14"/>
    <x v="0"/>
  </r>
  <r>
    <x v="41"/>
    <x v="111"/>
    <n v="0"/>
    <x v="14"/>
    <x v="0"/>
  </r>
  <r>
    <x v="42"/>
    <x v="107"/>
    <n v="0"/>
    <x v="14"/>
    <x v="0"/>
  </r>
  <r>
    <x v="42"/>
    <x v="108"/>
    <n v="0"/>
    <x v="14"/>
    <x v="0"/>
  </r>
  <r>
    <x v="42"/>
    <x v="109"/>
    <n v="0"/>
    <x v="14"/>
    <x v="0"/>
  </r>
  <r>
    <x v="42"/>
    <x v="110"/>
    <n v="25"/>
    <x v="14"/>
    <x v="0"/>
  </r>
  <r>
    <x v="42"/>
    <x v="111"/>
    <n v="75"/>
    <x v="14"/>
    <x v="0"/>
  </r>
  <r>
    <x v="43"/>
    <x v="107"/>
    <n v="7.1428571428571432"/>
    <x v="14"/>
    <x v="0"/>
  </r>
  <r>
    <x v="43"/>
    <x v="108"/>
    <n v="2.3809523809523809"/>
    <x v="14"/>
    <x v="0"/>
  </r>
  <r>
    <x v="43"/>
    <x v="109"/>
    <n v="16.666666666666668"/>
    <x v="14"/>
    <x v="0"/>
  </r>
  <r>
    <x v="43"/>
    <x v="110"/>
    <n v="35.714285714285715"/>
    <x v="14"/>
    <x v="0"/>
  </r>
  <r>
    <x v="43"/>
    <x v="111"/>
    <n v="38.095238095238095"/>
    <x v="14"/>
    <x v="0"/>
  </r>
  <r>
    <x v="44"/>
    <x v="107"/>
    <n v="0"/>
    <x v="14"/>
    <x v="0"/>
  </r>
  <r>
    <x v="44"/>
    <x v="108"/>
    <n v="0"/>
    <x v="14"/>
    <x v="0"/>
  </r>
  <r>
    <x v="44"/>
    <x v="109"/>
    <n v="20"/>
    <x v="14"/>
    <x v="0"/>
  </r>
  <r>
    <x v="44"/>
    <x v="110"/>
    <n v="0"/>
    <x v="14"/>
    <x v="0"/>
  </r>
  <r>
    <x v="44"/>
    <x v="111"/>
    <n v="80"/>
    <x v="14"/>
    <x v="0"/>
  </r>
  <r>
    <x v="45"/>
    <x v="107"/>
    <n v="40"/>
    <x v="14"/>
    <x v="0"/>
  </r>
  <r>
    <x v="45"/>
    <x v="108"/>
    <n v="0"/>
    <x v="14"/>
    <x v="0"/>
  </r>
  <r>
    <x v="45"/>
    <x v="109"/>
    <n v="20"/>
    <x v="14"/>
    <x v="0"/>
  </r>
  <r>
    <x v="45"/>
    <x v="110"/>
    <n v="20"/>
    <x v="14"/>
    <x v="0"/>
  </r>
  <r>
    <x v="45"/>
    <x v="111"/>
    <n v="20"/>
    <x v="14"/>
    <x v="0"/>
  </r>
  <r>
    <x v="46"/>
    <x v="107"/>
    <n v="0"/>
    <x v="14"/>
    <x v="0"/>
  </r>
  <r>
    <x v="46"/>
    <x v="108"/>
    <n v="0"/>
    <x v="14"/>
    <x v="0"/>
  </r>
  <r>
    <x v="46"/>
    <x v="109"/>
    <n v="33.333333333333336"/>
    <x v="14"/>
    <x v="0"/>
  </r>
  <r>
    <x v="46"/>
    <x v="110"/>
    <n v="66.666666666666671"/>
    <x v="14"/>
    <x v="0"/>
  </r>
  <r>
    <x v="46"/>
    <x v="111"/>
    <n v="0"/>
    <x v="14"/>
    <x v="0"/>
  </r>
  <r>
    <x v="47"/>
    <x v="107"/>
    <n v="0"/>
    <x v="14"/>
    <x v="0"/>
  </r>
  <r>
    <x v="47"/>
    <x v="108"/>
    <n v="0"/>
    <x v="14"/>
    <x v="0"/>
  </r>
  <r>
    <x v="47"/>
    <x v="109"/>
    <n v="0"/>
    <x v="14"/>
    <x v="0"/>
  </r>
  <r>
    <x v="47"/>
    <x v="110"/>
    <n v="0"/>
    <x v="14"/>
    <x v="0"/>
  </r>
  <r>
    <x v="47"/>
    <x v="111"/>
    <n v="100"/>
    <x v="14"/>
    <x v="0"/>
  </r>
  <r>
    <x v="41"/>
    <x v="107"/>
    <n v="0"/>
    <x v="15"/>
    <x v="0"/>
  </r>
  <r>
    <x v="41"/>
    <x v="108"/>
    <n v="0"/>
    <x v="15"/>
    <x v="0"/>
  </r>
  <r>
    <x v="41"/>
    <x v="109"/>
    <n v="9.7560975609756095"/>
    <x v="15"/>
    <x v="0"/>
  </r>
  <r>
    <x v="41"/>
    <x v="110"/>
    <n v="12.195121951219512"/>
    <x v="15"/>
    <x v="0"/>
  </r>
  <r>
    <x v="41"/>
    <x v="111"/>
    <n v="78.048780487804876"/>
    <x v="15"/>
    <x v="0"/>
  </r>
  <r>
    <x v="42"/>
    <x v="107"/>
    <n v="4.166666666666667"/>
    <x v="15"/>
    <x v="0"/>
  </r>
  <r>
    <x v="42"/>
    <x v="108"/>
    <n v="8.3333333333333339"/>
    <x v="15"/>
    <x v="0"/>
  </r>
  <r>
    <x v="42"/>
    <x v="109"/>
    <n v="16.666666666666668"/>
    <x v="15"/>
    <x v="0"/>
  </r>
  <r>
    <x v="42"/>
    <x v="110"/>
    <n v="25"/>
    <x v="15"/>
    <x v="0"/>
  </r>
  <r>
    <x v="42"/>
    <x v="111"/>
    <n v="45.833333333333336"/>
    <x v="15"/>
    <x v="0"/>
  </r>
  <r>
    <x v="43"/>
    <x v="107"/>
    <n v="0"/>
    <x v="15"/>
    <x v="0"/>
  </r>
  <r>
    <x v="43"/>
    <x v="108"/>
    <n v="2.8846153846153846"/>
    <x v="15"/>
    <x v="0"/>
  </r>
  <r>
    <x v="43"/>
    <x v="109"/>
    <n v="2.8846153846153846"/>
    <x v="15"/>
    <x v="0"/>
  </r>
  <r>
    <x v="43"/>
    <x v="110"/>
    <n v="13.461538461538462"/>
    <x v="15"/>
    <x v="0"/>
  </r>
  <r>
    <x v="43"/>
    <x v="111"/>
    <n v="80.769230769230774"/>
    <x v="15"/>
    <x v="0"/>
  </r>
  <r>
    <x v="44"/>
    <x v="107"/>
    <n v="0"/>
    <x v="15"/>
    <x v="0"/>
  </r>
  <r>
    <x v="44"/>
    <x v="108"/>
    <n v="50"/>
    <x v="15"/>
    <x v="0"/>
  </r>
  <r>
    <x v="44"/>
    <x v="109"/>
    <n v="0"/>
    <x v="15"/>
    <x v="0"/>
  </r>
  <r>
    <x v="44"/>
    <x v="110"/>
    <n v="0"/>
    <x v="15"/>
    <x v="0"/>
  </r>
  <r>
    <x v="44"/>
    <x v="111"/>
    <n v="50"/>
    <x v="15"/>
    <x v="0"/>
  </r>
  <r>
    <x v="45"/>
    <x v="107"/>
    <n v="0"/>
    <x v="15"/>
    <x v="0"/>
  </r>
  <r>
    <x v="45"/>
    <x v="108"/>
    <n v="2.9411764705882355"/>
    <x v="15"/>
    <x v="0"/>
  </r>
  <r>
    <x v="45"/>
    <x v="109"/>
    <n v="14.705882352941176"/>
    <x v="15"/>
    <x v="0"/>
  </r>
  <r>
    <x v="45"/>
    <x v="110"/>
    <n v="29.411764705882351"/>
    <x v="15"/>
    <x v="0"/>
  </r>
  <r>
    <x v="45"/>
    <x v="111"/>
    <n v="52.941176470588232"/>
    <x v="15"/>
    <x v="0"/>
  </r>
  <r>
    <x v="46"/>
    <x v="107"/>
    <n v="0"/>
    <x v="15"/>
    <x v="0"/>
  </r>
  <r>
    <x v="46"/>
    <x v="108"/>
    <n v="14.285714285714286"/>
    <x v="15"/>
    <x v="0"/>
  </r>
  <r>
    <x v="46"/>
    <x v="109"/>
    <n v="0"/>
    <x v="15"/>
    <x v="0"/>
  </r>
  <r>
    <x v="46"/>
    <x v="110"/>
    <n v="7.1428571428571432"/>
    <x v="15"/>
    <x v="0"/>
  </r>
  <r>
    <x v="46"/>
    <x v="111"/>
    <n v="78.571428571428569"/>
    <x v="15"/>
    <x v="0"/>
  </r>
  <r>
    <x v="47"/>
    <x v="107"/>
    <n v="0"/>
    <x v="15"/>
    <x v="0"/>
  </r>
  <r>
    <x v="47"/>
    <x v="108"/>
    <n v="0"/>
    <x v="15"/>
    <x v="0"/>
  </r>
  <r>
    <x v="47"/>
    <x v="109"/>
    <n v="75"/>
    <x v="15"/>
    <x v="0"/>
  </r>
  <r>
    <x v="47"/>
    <x v="110"/>
    <n v="25"/>
    <x v="15"/>
    <x v="0"/>
  </r>
  <r>
    <x v="47"/>
    <x v="111"/>
    <n v="0"/>
    <x v="15"/>
    <x v="0"/>
  </r>
  <r>
    <x v="41"/>
    <x v="107"/>
    <n v="5.5555555555555554"/>
    <x v="16"/>
    <x v="0"/>
  </r>
  <r>
    <x v="41"/>
    <x v="108"/>
    <n v="2.7777777777777777"/>
    <x v="16"/>
    <x v="0"/>
  </r>
  <r>
    <x v="41"/>
    <x v="109"/>
    <n v="22.222222222222221"/>
    <x v="16"/>
    <x v="0"/>
  </r>
  <r>
    <x v="41"/>
    <x v="110"/>
    <n v="25"/>
    <x v="16"/>
    <x v="0"/>
  </r>
  <r>
    <x v="41"/>
    <x v="111"/>
    <n v="44.444444444444443"/>
    <x v="16"/>
    <x v="0"/>
  </r>
  <r>
    <x v="42"/>
    <x v="107"/>
    <n v="9.0909090909090917"/>
    <x v="16"/>
    <x v="0"/>
  </r>
  <r>
    <x v="42"/>
    <x v="108"/>
    <n v="9.0909090909090917"/>
    <x v="16"/>
    <x v="0"/>
  </r>
  <r>
    <x v="42"/>
    <x v="109"/>
    <n v="27.272727272727273"/>
    <x v="16"/>
    <x v="0"/>
  </r>
  <r>
    <x v="42"/>
    <x v="110"/>
    <n v="18.181818181818183"/>
    <x v="16"/>
    <x v="0"/>
  </r>
  <r>
    <x v="42"/>
    <x v="111"/>
    <n v="36.363636363636367"/>
    <x v="16"/>
    <x v="0"/>
  </r>
  <r>
    <x v="43"/>
    <x v="107"/>
    <n v="3.3557046979865772"/>
    <x v="16"/>
    <x v="0"/>
  </r>
  <r>
    <x v="43"/>
    <x v="108"/>
    <n v="1.3422818791946309"/>
    <x v="16"/>
    <x v="0"/>
  </r>
  <r>
    <x v="43"/>
    <x v="109"/>
    <n v="9.3959731543624159"/>
    <x v="16"/>
    <x v="0"/>
  </r>
  <r>
    <x v="43"/>
    <x v="110"/>
    <n v="18.791946308724832"/>
    <x v="16"/>
    <x v="0"/>
  </r>
  <r>
    <x v="43"/>
    <x v="111"/>
    <n v="67.114093959731548"/>
    <x v="16"/>
    <x v="0"/>
  </r>
  <r>
    <x v="44"/>
    <x v="107"/>
    <n v="0"/>
    <x v="16"/>
    <x v="0"/>
  </r>
  <r>
    <x v="44"/>
    <x v="108"/>
    <n v="0"/>
    <x v="16"/>
    <x v="0"/>
  </r>
  <r>
    <x v="44"/>
    <x v="109"/>
    <n v="11.111111111111111"/>
    <x v="16"/>
    <x v="0"/>
  </r>
  <r>
    <x v="44"/>
    <x v="110"/>
    <n v="44.444444444444443"/>
    <x v="16"/>
    <x v="0"/>
  </r>
  <r>
    <x v="44"/>
    <x v="111"/>
    <n v="44.444444444444443"/>
    <x v="16"/>
    <x v="0"/>
  </r>
  <r>
    <x v="45"/>
    <x v="107"/>
    <n v="0"/>
    <x v="16"/>
    <x v="0"/>
  </r>
  <r>
    <x v="45"/>
    <x v="108"/>
    <n v="5.2631578947368425"/>
    <x v="16"/>
    <x v="0"/>
  </r>
  <r>
    <x v="45"/>
    <x v="109"/>
    <n v="2.6315789473684212"/>
    <x v="16"/>
    <x v="0"/>
  </r>
  <r>
    <x v="45"/>
    <x v="110"/>
    <n v="26.315789473684209"/>
    <x v="16"/>
    <x v="0"/>
  </r>
  <r>
    <x v="45"/>
    <x v="111"/>
    <n v="65.78947368421052"/>
    <x v="16"/>
    <x v="0"/>
  </r>
  <r>
    <x v="46"/>
    <x v="107"/>
    <n v="3.225806451612903"/>
    <x v="16"/>
    <x v="0"/>
  </r>
  <r>
    <x v="46"/>
    <x v="108"/>
    <n v="3.225806451612903"/>
    <x v="16"/>
    <x v="0"/>
  </r>
  <r>
    <x v="46"/>
    <x v="109"/>
    <n v="6.4516129032258061"/>
    <x v="16"/>
    <x v="0"/>
  </r>
  <r>
    <x v="46"/>
    <x v="110"/>
    <n v="35.483870967741936"/>
    <x v="16"/>
    <x v="0"/>
  </r>
  <r>
    <x v="46"/>
    <x v="111"/>
    <n v="51.612903225806448"/>
    <x v="16"/>
    <x v="0"/>
  </r>
  <r>
    <x v="47"/>
    <x v="107"/>
    <n v="12.5"/>
    <x v="16"/>
    <x v="0"/>
  </r>
  <r>
    <x v="47"/>
    <x v="108"/>
    <n v="25"/>
    <x v="16"/>
    <x v="0"/>
  </r>
  <r>
    <x v="47"/>
    <x v="109"/>
    <n v="25"/>
    <x v="16"/>
    <x v="0"/>
  </r>
  <r>
    <x v="47"/>
    <x v="110"/>
    <n v="12.5"/>
    <x v="16"/>
    <x v="0"/>
  </r>
  <r>
    <x v="47"/>
    <x v="111"/>
    <n v="25"/>
    <x v="16"/>
    <x v="0"/>
  </r>
  <r>
    <x v="41"/>
    <x v="107"/>
    <n v="3.4482758620689653"/>
    <x v="0"/>
    <x v="1"/>
  </r>
  <r>
    <x v="41"/>
    <x v="108"/>
    <n v="3.2327586206896552"/>
    <x v="0"/>
    <x v="1"/>
  </r>
  <r>
    <x v="41"/>
    <x v="109"/>
    <n v="13.362068965517242"/>
    <x v="0"/>
    <x v="1"/>
  </r>
  <r>
    <x v="41"/>
    <x v="110"/>
    <n v="40.301724137931032"/>
    <x v="0"/>
    <x v="1"/>
  </r>
  <r>
    <x v="41"/>
    <x v="111"/>
    <n v="39.655172413793103"/>
    <x v="0"/>
    <x v="1"/>
  </r>
  <r>
    <x v="42"/>
    <x v="107"/>
    <n v="7.8534031413612562"/>
    <x v="0"/>
    <x v="1"/>
  </r>
  <r>
    <x v="42"/>
    <x v="108"/>
    <n v="3.1413612565445028"/>
    <x v="0"/>
    <x v="1"/>
  </r>
  <r>
    <x v="42"/>
    <x v="109"/>
    <n v="18.848167539267017"/>
    <x v="0"/>
    <x v="1"/>
  </r>
  <r>
    <x v="42"/>
    <x v="110"/>
    <n v="38.219895287958117"/>
    <x v="0"/>
    <x v="1"/>
  </r>
  <r>
    <x v="42"/>
    <x v="111"/>
    <n v="31.937172774869111"/>
    <x v="0"/>
    <x v="1"/>
  </r>
  <r>
    <x v="43"/>
    <x v="107"/>
    <n v="2.9197080291970803"/>
    <x v="0"/>
    <x v="1"/>
  </r>
  <r>
    <x v="43"/>
    <x v="108"/>
    <n v="1.7031630170316301"/>
    <x v="0"/>
    <x v="1"/>
  </r>
  <r>
    <x v="43"/>
    <x v="109"/>
    <n v="7.2992700729927007"/>
    <x v="0"/>
    <x v="1"/>
  </r>
  <r>
    <x v="43"/>
    <x v="110"/>
    <n v="34.376086200903721"/>
    <x v="0"/>
    <x v="1"/>
  </r>
  <r>
    <x v="43"/>
    <x v="111"/>
    <n v="53.701772679874871"/>
    <x v="0"/>
    <x v="1"/>
  </r>
  <r>
    <x v="44"/>
    <x v="107"/>
    <n v="2.6143790849673203"/>
    <x v="0"/>
    <x v="1"/>
  </r>
  <r>
    <x v="44"/>
    <x v="108"/>
    <n v="0.65359477124183007"/>
    <x v="0"/>
    <x v="1"/>
  </r>
  <r>
    <x v="44"/>
    <x v="109"/>
    <n v="8.4967320261437909"/>
    <x v="0"/>
    <x v="1"/>
  </r>
  <r>
    <x v="44"/>
    <x v="110"/>
    <n v="37.908496732026144"/>
    <x v="0"/>
    <x v="1"/>
  </r>
  <r>
    <x v="44"/>
    <x v="111"/>
    <n v="50.326797385620914"/>
    <x v="0"/>
    <x v="1"/>
  </r>
  <r>
    <x v="45"/>
    <x v="107"/>
    <n v="2.9220779220779223"/>
    <x v="0"/>
    <x v="1"/>
  </r>
  <r>
    <x v="45"/>
    <x v="108"/>
    <n v="2.1103896103896105"/>
    <x v="0"/>
    <x v="1"/>
  </r>
  <r>
    <x v="45"/>
    <x v="109"/>
    <n v="11.85064935064935"/>
    <x v="0"/>
    <x v="1"/>
  </r>
  <r>
    <x v="45"/>
    <x v="110"/>
    <n v="34.090909090909093"/>
    <x v="0"/>
    <x v="1"/>
  </r>
  <r>
    <x v="45"/>
    <x v="111"/>
    <n v="49.025974025974023"/>
    <x v="0"/>
    <x v="1"/>
  </r>
  <r>
    <x v="46"/>
    <x v="107"/>
    <n v="2.2883295194508011"/>
    <x v="0"/>
    <x v="1"/>
  </r>
  <r>
    <x v="46"/>
    <x v="108"/>
    <n v="2.2883295194508011"/>
    <x v="0"/>
    <x v="1"/>
  </r>
  <r>
    <x v="46"/>
    <x v="109"/>
    <n v="11.670480549199084"/>
    <x v="0"/>
    <x v="1"/>
  </r>
  <r>
    <x v="46"/>
    <x v="110"/>
    <n v="44.851258581235697"/>
    <x v="0"/>
    <x v="1"/>
  </r>
  <r>
    <x v="46"/>
    <x v="111"/>
    <n v="38.901601830663616"/>
    <x v="0"/>
    <x v="1"/>
  </r>
  <r>
    <x v="47"/>
    <x v="107"/>
    <n v="0"/>
    <x v="0"/>
    <x v="1"/>
  </r>
  <r>
    <x v="47"/>
    <x v="108"/>
    <n v="0"/>
    <x v="0"/>
    <x v="1"/>
  </r>
  <r>
    <x v="47"/>
    <x v="109"/>
    <n v="0"/>
    <x v="0"/>
    <x v="1"/>
  </r>
  <r>
    <x v="47"/>
    <x v="110"/>
    <n v="0"/>
    <x v="0"/>
    <x v="1"/>
  </r>
  <r>
    <x v="47"/>
    <x v="111"/>
    <n v="0"/>
    <x v="0"/>
    <x v="1"/>
  </r>
  <r>
    <x v="41"/>
    <x v="107"/>
    <n v="0.62893081761006286"/>
    <x v="1"/>
    <x v="1"/>
  </r>
  <r>
    <x v="41"/>
    <x v="108"/>
    <n v="1.2578616352201257"/>
    <x v="1"/>
    <x v="1"/>
  </r>
  <r>
    <x v="41"/>
    <x v="109"/>
    <n v="18.238993710691823"/>
    <x v="1"/>
    <x v="1"/>
  </r>
  <r>
    <x v="41"/>
    <x v="110"/>
    <n v="47.169811320754718"/>
    <x v="1"/>
    <x v="1"/>
  </r>
  <r>
    <x v="41"/>
    <x v="111"/>
    <n v="32.704402515723274"/>
    <x v="1"/>
    <x v="1"/>
  </r>
  <r>
    <x v="42"/>
    <x v="107"/>
    <n v="2.5"/>
    <x v="1"/>
    <x v="1"/>
  </r>
  <r>
    <x v="42"/>
    <x v="108"/>
    <n v="7.5"/>
    <x v="1"/>
    <x v="1"/>
  </r>
  <r>
    <x v="42"/>
    <x v="109"/>
    <n v="22.5"/>
    <x v="1"/>
    <x v="1"/>
  </r>
  <r>
    <x v="42"/>
    <x v="110"/>
    <n v="45"/>
    <x v="1"/>
    <x v="1"/>
  </r>
  <r>
    <x v="42"/>
    <x v="111"/>
    <n v="22.5"/>
    <x v="1"/>
    <x v="1"/>
  </r>
  <r>
    <x v="43"/>
    <x v="107"/>
    <n v="0.60386473429951693"/>
    <x v="1"/>
    <x v="1"/>
  </r>
  <r>
    <x v="43"/>
    <x v="108"/>
    <n v="0.60386473429951693"/>
    <x v="1"/>
    <x v="1"/>
  </r>
  <r>
    <x v="43"/>
    <x v="109"/>
    <n v="7.3671497584541061"/>
    <x v="1"/>
    <x v="1"/>
  </r>
  <r>
    <x v="43"/>
    <x v="110"/>
    <n v="38.164251207729471"/>
    <x v="1"/>
    <x v="1"/>
  </r>
  <r>
    <x v="43"/>
    <x v="111"/>
    <n v="53.260869565217391"/>
    <x v="1"/>
    <x v="1"/>
  </r>
  <r>
    <x v="44"/>
    <x v="107"/>
    <n v="0"/>
    <x v="1"/>
    <x v="1"/>
  </r>
  <r>
    <x v="44"/>
    <x v="108"/>
    <n v="0"/>
    <x v="1"/>
    <x v="1"/>
  </r>
  <r>
    <x v="44"/>
    <x v="109"/>
    <n v="9.0909090909090917"/>
    <x v="1"/>
    <x v="1"/>
  </r>
  <r>
    <x v="44"/>
    <x v="110"/>
    <n v="45.454545454545453"/>
    <x v="1"/>
    <x v="1"/>
  </r>
  <r>
    <x v="44"/>
    <x v="111"/>
    <n v="45.454545454545453"/>
    <x v="1"/>
    <x v="1"/>
  </r>
  <r>
    <x v="45"/>
    <x v="107"/>
    <n v="1.408450704225352"/>
    <x v="1"/>
    <x v="1"/>
  </r>
  <r>
    <x v="45"/>
    <x v="108"/>
    <n v="1.408450704225352"/>
    <x v="1"/>
    <x v="1"/>
  </r>
  <r>
    <x v="45"/>
    <x v="109"/>
    <n v="14.553990610328638"/>
    <x v="1"/>
    <x v="1"/>
  </r>
  <r>
    <x v="45"/>
    <x v="110"/>
    <n v="36.619718309859152"/>
    <x v="1"/>
    <x v="1"/>
  </r>
  <r>
    <x v="45"/>
    <x v="111"/>
    <n v="46.009389671361504"/>
    <x v="1"/>
    <x v="1"/>
  </r>
  <r>
    <x v="46"/>
    <x v="107"/>
    <n v="1.875"/>
    <x v="1"/>
    <x v="1"/>
  </r>
  <r>
    <x v="46"/>
    <x v="108"/>
    <n v="1.25"/>
    <x v="1"/>
    <x v="1"/>
  </r>
  <r>
    <x v="46"/>
    <x v="109"/>
    <n v="12.5"/>
    <x v="1"/>
    <x v="1"/>
  </r>
  <r>
    <x v="46"/>
    <x v="110"/>
    <n v="48.75"/>
    <x v="1"/>
    <x v="1"/>
  </r>
  <r>
    <x v="46"/>
    <x v="111"/>
    <n v="35.625"/>
    <x v="1"/>
    <x v="1"/>
  </r>
  <r>
    <x v="47"/>
    <x v="107"/>
    <n v="0"/>
    <x v="1"/>
    <x v="1"/>
  </r>
  <r>
    <x v="47"/>
    <x v="108"/>
    <n v="0"/>
    <x v="1"/>
    <x v="1"/>
  </r>
  <r>
    <x v="47"/>
    <x v="109"/>
    <n v="0"/>
    <x v="1"/>
    <x v="1"/>
  </r>
  <r>
    <x v="47"/>
    <x v="110"/>
    <n v="0"/>
    <x v="1"/>
    <x v="1"/>
  </r>
  <r>
    <x v="47"/>
    <x v="111"/>
    <n v="0"/>
    <x v="1"/>
    <x v="1"/>
  </r>
  <r>
    <x v="41"/>
    <x v="107"/>
    <n v="1.1764705882352942"/>
    <x v="2"/>
    <x v="1"/>
  </r>
  <r>
    <x v="41"/>
    <x v="108"/>
    <n v="1.1764705882352942"/>
    <x v="2"/>
    <x v="1"/>
  </r>
  <r>
    <x v="41"/>
    <x v="109"/>
    <n v="7.0588235294117645"/>
    <x v="2"/>
    <x v="1"/>
  </r>
  <r>
    <x v="41"/>
    <x v="110"/>
    <n v="42.352941176470587"/>
    <x v="2"/>
    <x v="1"/>
  </r>
  <r>
    <x v="41"/>
    <x v="111"/>
    <n v="48.235294117647058"/>
    <x v="2"/>
    <x v="1"/>
  </r>
  <r>
    <x v="42"/>
    <x v="107"/>
    <n v="11.39240506329114"/>
    <x v="2"/>
    <x v="1"/>
  </r>
  <r>
    <x v="42"/>
    <x v="108"/>
    <n v="0"/>
    <x v="2"/>
    <x v="1"/>
  </r>
  <r>
    <x v="42"/>
    <x v="109"/>
    <n v="18.9873417721519"/>
    <x v="2"/>
    <x v="1"/>
  </r>
  <r>
    <x v="42"/>
    <x v="110"/>
    <n v="34.177215189873415"/>
    <x v="2"/>
    <x v="1"/>
  </r>
  <r>
    <x v="42"/>
    <x v="111"/>
    <n v="35.443037974683541"/>
    <x v="2"/>
    <x v="1"/>
  </r>
  <r>
    <x v="43"/>
    <x v="107"/>
    <n v="2.6960784313725492"/>
    <x v="2"/>
    <x v="1"/>
  </r>
  <r>
    <x v="43"/>
    <x v="108"/>
    <n v="2.9411764705882355"/>
    <x v="2"/>
    <x v="1"/>
  </r>
  <r>
    <x v="43"/>
    <x v="109"/>
    <n v="10.171568627450981"/>
    <x v="2"/>
    <x v="1"/>
  </r>
  <r>
    <x v="43"/>
    <x v="110"/>
    <n v="35.049019607843135"/>
    <x v="2"/>
    <x v="1"/>
  </r>
  <r>
    <x v="43"/>
    <x v="111"/>
    <n v="49.142156862745097"/>
    <x v="2"/>
    <x v="1"/>
  </r>
  <r>
    <x v="44"/>
    <x v="107"/>
    <n v="1.9607843137254901"/>
    <x v="2"/>
    <x v="1"/>
  </r>
  <r>
    <x v="44"/>
    <x v="108"/>
    <n v="0"/>
    <x v="2"/>
    <x v="1"/>
  </r>
  <r>
    <x v="44"/>
    <x v="109"/>
    <n v="9.8039215686274517"/>
    <x v="2"/>
    <x v="1"/>
  </r>
  <r>
    <x v="44"/>
    <x v="110"/>
    <n v="39.215686274509807"/>
    <x v="2"/>
    <x v="1"/>
  </r>
  <r>
    <x v="44"/>
    <x v="111"/>
    <n v="49.019607843137258"/>
    <x v="2"/>
    <x v="1"/>
  </r>
  <r>
    <x v="45"/>
    <x v="107"/>
    <n v="2.0408163265306123"/>
    <x v="2"/>
    <x v="1"/>
  </r>
  <r>
    <x v="45"/>
    <x v="108"/>
    <n v="2.0408163265306123"/>
    <x v="2"/>
    <x v="1"/>
  </r>
  <r>
    <x v="45"/>
    <x v="109"/>
    <n v="6.1224489795918364"/>
    <x v="2"/>
    <x v="1"/>
  </r>
  <r>
    <x v="45"/>
    <x v="110"/>
    <n v="35.714285714285715"/>
    <x v="2"/>
    <x v="1"/>
  </r>
  <r>
    <x v="45"/>
    <x v="111"/>
    <n v="54.081632653061227"/>
    <x v="2"/>
    <x v="1"/>
  </r>
  <r>
    <x v="46"/>
    <x v="107"/>
    <n v="2.4096385542168677"/>
    <x v="2"/>
    <x v="1"/>
  </r>
  <r>
    <x v="46"/>
    <x v="108"/>
    <n v="1.2048192771084338"/>
    <x v="2"/>
    <x v="1"/>
  </r>
  <r>
    <x v="46"/>
    <x v="109"/>
    <n v="14.457831325301205"/>
    <x v="2"/>
    <x v="1"/>
  </r>
  <r>
    <x v="46"/>
    <x v="110"/>
    <n v="32.53012048192771"/>
    <x v="2"/>
    <x v="1"/>
  </r>
  <r>
    <x v="46"/>
    <x v="111"/>
    <n v="49.397590361445786"/>
    <x v="2"/>
    <x v="1"/>
  </r>
  <r>
    <x v="47"/>
    <x v="107"/>
    <n v="0"/>
    <x v="2"/>
    <x v="1"/>
  </r>
  <r>
    <x v="47"/>
    <x v="108"/>
    <n v="0"/>
    <x v="2"/>
    <x v="1"/>
  </r>
  <r>
    <x v="47"/>
    <x v="109"/>
    <n v="0"/>
    <x v="2"/>
    <x v="1"/>
  </r>
  <r>
    <x v="47"/>
    <x v="110"/>
    <n v="0"/>
    <x v="2"/>
    <x v="1"/>
  </r>
  <r>
    <x v="47"/>
    <x v="111"/>
    <n v="0"/>
    <x v="2"/>
    <x v="1"/>
  </r>
  <r>
    <x v="41"/>
    <x v="107"/>
    <n v="2.5316455696202533"/>
    <x v="3"/>
    <x v="1"/>
  </r>
  <r>
    <x v="41"/>
    <x v="108"/>
    <n v="2.5316455696202533"/>
    <x v="3"/>
    <x v="1"/>
  </r>
  <r>
    <x v="41"/>
    <x v="109"/>
    <n v="12.658227848101266"/>
    <x v="3"/>
    <x v="1"/>
  </r>
  <r>
    <x v="41"/>
    <x v="110"/>
    <n v="39.240506329113927"/>
    <x v="3"/>
    <x v="1"/>
  </r>
  <r>
    <x v="41"/>
    <x v="111"/>
    <n v="43.037974683544306"/>
    <x v="3"/>
    <x v="1"/>
  </r>
  <r>
    <x v="42"/>
    <x v="107"/>
    <n v="12.5"/>
    <x v="3"/>
    <x v="1"/>
  </r>
  <r>
    <x v="42"/>
    <x v="108"/>
    <n v="0"/>
    <x v="3"/>
    <x v="1"/>
  </r>
  <r>
    <x v="42"/>
    <x v="109"/>
    <n v="12.5"/>
    <x v="3"/>
    <x v="1"/>
  </r>
  <r>
    <x v="42"/>
    <x v="110"/>
    <n v="25"/>
    <x v="3"/>
    <x v="1"/>
  </r>
  <r>
    <x v="42"/>
    <x v="111"/>
    <n v="50"/>
    <x v="3"/>
    <x v="1"/>
  </r>
  <r>
    <x v="43"/>
    <x v="107"/>
    <n v="5.06993006993007"/>
    <x v="3"/>
    <x v="1"/>
  </r>
  <r>
    <x v="43"/>
    <x v="108"/>
    <n v="1.9230769230769231"/>
    <x v="3"/>
    <x v="1"/>
  </r>
  <r>
    <x v="43"/>
    <x v="109"/>
    <n v="4.72027972027972"/>
    <x v="3"/>
    <x v="1"/>
  </r>
  <r>
    <x v="43"/>
    <x v="110"/>
    <n v="26.573426573426573"/>
    <x v="3"/>
    <x v="1"/>
  </r>
  <r>
    <x v="43"/>
    <x v="111"/>
    <n v="61.713286713286713"/>
    <x v="3"/>
    <x v="1"/>
  </r>
  <r>
    <x v="44"/>
    <x v="107"/>
    <n v="4"/>
    <x v="3"/>
    <x v="1"/>
  </r>
  <r>
    <x v="44"/>
    <x v="108"/>
    <n v="4"/>
    <x v="3"/>
    <x v="1"/>
  </r>
  <r>
    <x v="44"/>
    <x v="109"/>
    <n v="4"/>
    <x v="3"/>
    <x v="1"/>
  </r>
  <r>
    <x v="44"/>
    <x v="110"/>
    <n v="32"/>
    <x v="3"/>
    <x v="1"/>
  </r>
  <r>
    <x v="44"/>
    <x v="111"/>
    <n v="56"/>
    <x v="3"/>
    <x v="1"/>
  </r>
  <r>
    <x v="45"/>
    <x v="107"/>
    <n v="4.0650406504065044"/>
    <x v="3"/>
    <x v="1"/>
  </r>
  <r>
    <x v="45"/>
    <x v="108"/>
    <n v="0.81300813008130079"/>
    <x v="3"/>
    <x v="1"/>
  </r>
  <r>
    <x v="45"/>
    <x v="109"/>
    <n v="9.7560975609756095"/>
    <x v="3"/>
    <x v="1"/>
  </r>
  <r>
    <x v="45"/>
    <x v="110"/>
    <n v="33.333333333333336"/>
    <x v="3"/>
    <x v="1"/>
  </r>
  <r>
    <x v="45"/>
    <x v="111"/>
    <n v="52.032520325203251"/>
    <x v="3"/>
    <x v="1"/>
  </r>
  <r>
    <x v="46"/>
    <x v="107"/>
    <n v="2.1276595744680851"/>
    <x v="3"/>
    <x v="1"/>
  </r>
  <r>
    <x v="46"/>
    <x v="108"/>
    <n v="3.1914893617021276"/>
    <x v="3"/>
    <x v="1"/>
  </r>
  <r>
    <x v="46"/>
    <x v="109"/>
    <n v="11.702127659574469"/>
    <x v="3"/>
    <x v="1"/>
  </r>
  <r>
    <x v="46"/>
    <x v="110"/>
    <n v="41.48936170212766"/>
    <x v="3"/>
    <x v="1"/>
  </r>
  <r>
    <x v="46"/>
    <x v="111"/>
    <n v="41.48936170212766"/>
    <x v="3"/>
    <x v="1"/>
  </r>
  <r>
    <x v="47"/>
    <x v="107"/>
    <n v="0"/>
    <x v="3"/>
    <x v="1"/>
  </r>
  <r>
    <x v="47"/>
    <x v="108"/>
    <n v="0"/>
    <x v="3"/>
    <x v="1"/>
  </r>
  <r>
    <x v="47"/>
    <x v="109"/>
    <n v="0"/>
    <x v="3"/>
    <x v="1"/>
  </r>
  <r>
    <x v="47"/>
    <x v="110"/>
    <n v="0"/>
    <x v="3"/>
    <x v="1"/>
  </r>
  <r>
    <x v="47"/>
    <x v="111"/>
    <n v="0"/>
    <x v="3"/>
    <x v="1"/>
  </r>
  <r>
    <x v="41"/>
    <x v="107"/>
    <n v="0"/>
    <x v="4"/>
    <x v="1"/>
  </r>
  <r>
    <x v="41"/>
    <x v="108"/>
    <n v="10.344827586206897"/>
    <x v="4"/>
    <x v="1"/>
  </r>
  <r>
    <x v="41"/>
    <x v="109"/>
    <n v="13.793103448275861"/>
    <x v="4"/>
    <x v="1"/>
  </r>
  <r>
    <x v="41"/>
    <x v="110"/>
    <n v="41.379310344827587"/>
    <x v="4"/>
    <x v="1"/>
  </r>
  <r>
    <x v="41"/>
    <x v="111"/>
    <n v="34.482758620689658"/>
    <x v="4"/>
    <x v="1"/>
  </r>
  <r>
    <x v="42"/>
    <x v="107"/>
    <n v="5.882352941176471"/>
    <x v="4"/>
    <x v="1"/>
  </r>
  <r>
    <x v="42"/>
    <x v="108"/>
    <n v="0"/>
    <x v="4"/>
    <x v="1"/>
  </r>
  <r>
    <x v="42"/>
    <x v="109"/>
    <n v="5.882352941176471"/>
    <x v="4"/>
    <x v="1"/>
  </r>
  <r>
    <x v="42"/>
    <x v="110"/>
    <n v="58.823529411764703"/>
    <x v="4"/>
    <x v="1"/>
  </r>
  <r>
    <x v="42"/>
    <x v="111"/>
    <n v="29.411764705882351"/>
    <x v="4"/>
    <x v="1"/>
  </r>
  <r>
    <x v="43"/>
    <x v="107"/>
    <n v="1.6129032258064515"/>
    <x v="4"/>
    <x v="1"/>
  </r>
  <r>
    <x v="43"/>
    <x v="108"/>
    <n v="1.6129032258064515"/>
    <x v="4"/>
    <x v="1"/>
  </r>
  <r>
    <x v="43"/>
    <x v="109"/>
    <n v="5.913978494623656"/>
    <x v="4"/>
    <x v="1"/>
  </r>
  <r>
    <x v="43"/>
    <x v="110"/>
    <n v="46.236559139784944"/>
    <x v="4"/>
    <x v="1"/>
  </r>
  <r>
    <x v="43"/>
    <x v="111"/>
    <n v="44.623655913978496"/>
    <x v="4"/>
    <x v="1"/>
  </r>
  <r>
    <x v="44"/>
    <x v="107"/>
    <n v="0"/>
    <x v="4"/>
    <x v="1"/>
  </r>
  <r>
    <x v="44"/>
    <x v="108"/>
    <n v="0"/>
    <x v="4"/>
    <x v="1"/>
  </r>
  <r>
    <x v="44"/>
    <x v="109"/>
    <n v="9.0909090909090917"/>
    <x v="4"/>
    <x v="1"/>
  </r>
  <r>
    <x v="44"/>
    <x v="110"/>
    <n v="54.545454545454547"/>
    <x v="4"/>
    <x v="1"/>
  </r>
  <r>
    <x v="44"/>
    <x v="111"/>
    <n v="36.363636363636367"/>
    <x v="4"/>
    <x v="1"/>
  </r>
  <r>
    <x v="45"/>
    <x v="107"/>
    <n v="0"/>
    <x v="4"/>
    <x v="1"/>
  </r>
  <r>
    <x v="45"/>
    <x v="108"/>
    <n v="5.2631578947368425"/>
    <x v="4"/>
    <x v="1"/>
  </r>
  <r>
    <x v="45"/>
    <x v="109"/>
    <n v="10.526315789473685"/>
    <x v="4"/>
    <x v="1"/>
  </r>
  <r>
    <x v="45"/>
    <x v="110"/>
    <n v="26.315789473684209"/>
    <x v="4"/>
    <x v="1"/>
  </r>
  <r>
    <x v="45"/>
    <x v="111"/>
    <n v="57.89473684210526"/>
    <x v="4"/>
    <x v="1"/>
  </r>
  <r>
    <x v="46"/>
    <x v="107"/>
    <n v="4.7619047619047619"/>
    <x v="4"/>
    <x v="1"/>
  </r>
  <r>
    <x v="46"/>
    <x v="108"/>
    <n v="0"/>
    <x v="4"/>
    <x v="1"/>
  </r>
  <r>
    <x v="46"/>
    <x v="109"/>
    <n v="9.5238095238095237"/>
    <x v="4"/>
    <x v="1"/>
  </r>
  <r>
    <x v="46"/>
    <x v="110"/>
    <n v="57.142857142857146"/>
    <x v="4"/>
    <x v="1"/>
  </r>
  <r>
    <x v="46"/>
    <x v="111"/>
    <n v="28.571428571428573"/>
    <x v="4"/>
    <x v="1"/>
  </r>
  <r>
    <x v="47"/>
    <x v="107"/>
    <n v="0"/>
    <x v="4"/>
    <x v="1"/>
  </r>
  <r>
    <x v="47"/>
    <x v="108"/>
    <n v="0"/>
    <x v="4"/>
    <x v="1"/>
  </r>
  <r>
    <x v="47"/>
    <x v="109"/>
    <n v="0"/>
    <x v="4"/>
    <x v="1"/>
  </r>
  <r>
    <x v="47"/>
    <x v="110"/>
    <n v="0"/>
    <x v="4"/>
    <x v="1"/>
  </r>
  <r>
    <x v="47"/>
    <x v="111"/>
    <n v="0"/>
    <x v="4"/>
    <x v="1"/>
  </r>
  <r>
    <x v="41"/>
    <x v="107"/>
    <n v="0"/>
    <x v="5"/>
    <x v="1"/>
  </r>
  <r>
    <x v="41"/>
    <x v="108"/>
    <n v="11.111111111111111"/>
    <x v="5"/>
    <x v="1"/>
  </r>
  <r>
    <x v="41"/>
    <x v="109"/>
    <n v="11.111111111111111"/>
    <x v="5"/>
    <x v="1"/>
  </r>
  <r>
    <x v="41"/>
    <x v="110"/>
    <n v="22.222222222222221"/>
    <x v="5"/>
    <x v="1"/>
  </r>
  <r>
    <x v="41"/>
    <x v="111"/>
    <n v="55.555555555555557"/>
    <x v="5"/>
    <x v="1"/>
  </r>
  <r>
    <x v="42"/>
    <x v="107"/>
    <n v="25"/>
    <x v="5"/>
    <x v="1"/>
  </r>
  <r>
    <x v="42"/>
    <x v="108"/>
    <n v="0"/>
    <x v="5"/>
    <x v="1"/>
  </r>
  <r>
    <x v="42"/>
    <x v="109"/>
    <n v="0"/>
    <x v="5"/>
    <x v="1"/>
  </r>
  <r>
    <x v="42"/>
    <x v="110"/>
    <n v="25"/>
    <x v="5"/>
    <x v="1"/>
  </r>
  <r>
    <x v="42"/>
    <x v="111"/>
    <n v="50"/>
    <x v="5"/>
    <x v="1"/>
  </r>
  <r>
    <x v="43"/>
    <x v="107"/>
    <n v="3.6363636363636362"/>
    <x v="5"/>
    <x v="1"/>
  </r>
  <r>
    <x v="43"/>
    <x v="108"/>
    <n v="0"/>
    <x v="5"/>
    <x v="1"/>
  </r>
  <r>
    <x v="43"/>
    <x v="109"/>
    <n v="5.4545454545454541"/>
    <x v="5"/>
    <x v="1"/>
  </r>
  <r>
    <x v="43"/>
    <x v="110"/>
    <n v="36.363636363636367"/>
    <x v="5"/>
    <x v="1"/>
  </r>
  <r>
    <x v="43"/>
    <x v="111"/>
    <n v="54.545454545454547"/>
    <x v="5"/>
    <x v="1"/>
  </r>
  <r>
    <x v="44"/>
    <x v="107"/>
    <n v="0"/>
    <x v="5"/>
    <x v="1"/>
  </r>
  <r>
    <x v="44"/>
    <x v="108"/>
    <n v="0"/>
    <x v="5"/>
    <x v="1"/>
  </r>
  <r>
    <x v="44"/>
    <x v="109"/>
    <n v="0"/>
    <x v="5"/>
    <x v="1"/>
  </r>
  <r>
    <x v="44"/>
    <x v="110"/>
    <n v="0"/>
    <x v="5"/>
    <x v="1"/>
  </r>
  <r>
    <x v="44"/>
    <x v="111"/>
    <n v="100"/>
    <x v="5"/>
    <x v="1"/>
  </r>
  <r>
    <x v="45"/>
    <x v="107"/>
    <n v="0"/>
    <x v="5"/>
    <x v="1"/>
  </r>
  <r>
    <x v="45"/>
    <x v="108"/>
    <n v="0"/>
    <x v="5"/>
    <x v="1"/>
  </r>
  <r>
    <x v="45"/>
    <x v="109"/>
    <n v="9.0909090909090917"/>
    <x v="5"/>
    <x v="1"/>
  </r>
  <r>
    <x v="45"/>
    <x v="110"/>
    <n v="9.0909090909090917"/>
    <x v="5"/>
    <x v="1"/>
  </r>
  <r>
    <x v="45"/>
    <x v="111"/>
    <n v="81.818181818181813"/>
    <x v="5"/>
    <x v="1"/>
  </r>
  <r>
    <x v="46"/>
    <x v="107"/>
    <n v="12.5"/>
    <x v="5"/>
    <x v="1"/>
  </r>
  <r>
    <x v="46"/>
    <x v="108"/>
    <n v="0"/>
    <x v="5"/>
    <x v="1"/>
  </r>
  <r>
    <x v="46"/>
    <x v="109"/>
    <n v="12.5"/>
    <x v="5"/>
    <x v="1"/>
  </r>
  <r>
    <x v="46"/>
    <x v="110"/>
    <n v="62.5"/>
    <x v="5"/>
    <x v="1"/>
  </r>
  <r>
    <x v="46"/>
    <x v="111"/>
    <n v="12.5"/>
    <x v="5"/>
    <x v="1"/>
  </r>
  <r>
    <x v="47"/>
    <x v="107"/>
    <n v="0"/>
    <x v="5"/>
    <x v="1"/>
  </r>
  <r>
    <x v="47"/>
    <x v="108"/>
    <n v="0"/>
    <x v="5"/>
    <x v="1"/>
  </r>
  <r>
    <x v="47"/>
    <x v="109"/>
    <n v="0"/>
    <x v="5"/>
    <x v="1"/>
  </r>
  <r>
    <x v="47"/>
    <x v="110"/>
    <n v="0"/>
    <x v="5"/>
    <x v="1"/>
  </r>
  <r>
    <x v="47"/>
    <x v="111"/>
    <n v="0"/>
    <x v="5"/>
    <x v="1"/>
  </r>
  <r>
    <x v="41"/>
    <x v="107"/>
    <n v="0"/>
    <x v="6"/>
    <x v="1"/>
  </r>
  <r>
    <x v="41"/>
    <x v="108"/>
    <n v="14.285714285714286"/>
    <x v="6"/>
    <x v="1"/>
  </r>
  <r>
    <x v="41"/>
    <x v="109"/>
    <n v="28.571428571428573"/>
    <x v="6"/>
    <x v="1"/>
  </r>
  <r>
    <x v="41"/>
    <x v="110"/>
    <n v="28.571428571428573"/>
    <x v="6"/>
    <x v="1"/>
  </r>
  <r>
    <x v="41"/>
    <x v="111"/>
    <n v="28.571428571428573"/>
    <x v="6"/>
    <x v="1"/>
  </r>
  <r>
    <x v="42"/>
    <x v="107"/>
    <n v="0"/>
    <x v="6"/>
    <x v="1"/>
  </r>
  <r>
    <x v="42"/>
    <x v="108"/>
    <n v="0"/>
    <x v="6"/>
    <x v="1"/>
  </r>
  <r>
    <x v="42"/>
    <x v="109"/>
    <n v="0"/>
    <x v="6"/>
    <x v="1"/>
  </r>
  <r>
    <x v="42"/>
    <x v="110"/>
    <n v="0"/>
    <x v="6"/>
    <x v="1"/>
  </r>
  <r>
    <x v="42"/>
    <x v="111"/>
    <n v="100"/>
    <x v="6"/>
    <x v="1"/>
  </r>
  <r>
    <x v="43"/>
    <x v="107"/>
    <n v="0"/>
    <x v="6"/>
    <x v="1"/>
  </r>
  <r>
    <x v="43"/>
    <x v="108"/>
    <n v="3.4482758620689653"/>
    <x v="6"/>
    <x v="1"/>
  </r>
  <r>
    <x v="43"/>
    <x v="109"/>
    <n v="13.793103448275861"/>
    <x v="6"/>
    <x v="1"/>
  </r>
  <r>
    <x v="43"/>
    <x v="110"/>
    <n v="44.827586206896555"/>
    <x v="6"/>
    <x v="1"/>
  </r>
  <r>
    <x v="43"/>
    <x v="111"/>
    <n v="37.931034482758619"/>
    <x v="6"/>
    <x v="1"/>
  </r>
  <r>
    <x v="44"/>
    <x v="107"/>
    <n v="0"/>
    <x v="6"/>
    <x v="1"/>
  </r>
  <r>
    <x v="44"/>
    <x v="108"/>
    <n v="0"/>
    <x v="6"/>
    <x v="1"/>
  </r>
  <r>
    <x v="44"/>
    <x v="109"/>
    <n v="20"/>
    <x v="6"/>
    <x v="1"/>
  </r>
  <r>
    <x v="44"/>
    <x v="110"/>
    <n v="20"/>
    <x v="6"/>
    <x v="1"/>
  </r>
  <r>
    <x v="44"/>
    <x v="111"/>
    <n v="60"/>
    <x v="6"/>
    <x v="1"/>
  </r>
  <r>
    <x v="45"/>
    <x v="107"/>
    <n v="0"/>
    <x v="6"/>
    <x v="1"/>
  </r>
  <r>
    <x v="45"/>
    <x v="108"/>
    <n v="0"/>
    <x v="6"/>
    <x v="1"/>
  </r>
  <r>
    <x v="45"/>
    <x v="109"/>
    <n v="0"/>
    <x v="6"/>
    <x v="1"/>
  </r>
  <r>
    <x v="45"/>
    <x v="110"/>
    <n v="16.666666666666668"/>
    <x v="6"/>
    <x v="1"/>
  </r>
  <r>
    <x v="45"/>
    <x v="111"/>
    <n v="83.333333333333329"/>
    <x v="6"/>
    <x v="1"/>
  </r>
  <r>
    <x v="46"/>
    <x v="107"/>
    <n v="0"/>
    <x v="6"/>
    <x v="1"/>
  </r>
  <r>
    <x v="46"/>
    <x v="108"/>
    <n v="0"/>
    <x v="6"/>
    <x v="1"/>
  </r>
  <r>
    <x v="46"/>
    <x v="109"/>
    <n v="0"/>
    <x v="6"/>
    <x v="1"/>
  </r>
  <r>
    <x v="46"/>
    <x v="110"/>
    <n v="60"/>
    <x v="6"/>
    <x v="1"/>
  </r>
  <r>
    <x v="46"/>
    <x v="111"/>
    <n v="40"/>
    <x v="6"/>
    <x v="1"/>
  </r>
  <r>
    <x v="47"/>
    <x v="107"/>
    <n v="0"/>
    <x v="6"/>
    <x v="1"/>
  </r>
  <r>
    <x v="47"/>
    <x v="108"/>
    <n v="0"/>
    <x v="6"/>
    <x v="1"/>
  </r>
  <r>
    <x v="47"/>
    <x v="109"/>
    <n v="0"/>
    <x v="6"/>
    <x v="1"/>
  </r>
  <r>
    <x v="47"/>
    <x v="110"/>
    <n v="0"/>
    <x v="6"/>
    <x v="1"/>
  </r>
  <r>
    <x v="47"/>
    <x v="111"/>
    <n v="0"/>
    <x v="6"/>
    <x v="1"/>
  </r>
  <r>
    <x v="41"/>
    <x v="107"/>
    <n v="0"/>
    <x v="7"/>
    <x v="1"/>
  </r>
  <r>
    <x v="41"/>
    <x v="108"/>
    <n v="0"/>
    <x v="7"/>
    <x v="1"/>
  </r>
  <r>
    <x v="41"/>
    <x v="109"/>
    <n v="33.333333333333336"/>
    <x v="7"/>
    <x v="1"/>
  </r>
  <r>
    <x v="41"/>
    <x v="110"/>
    <n v="33.333333333333336"/>
    <x v="7"/>
    <x v="1"/>
  </r>
  <r>
    <x v="41"/>
    <x v="111"/>
    <n v="33.333333333333336"/>
    <x v="7"/>
    <x v="1"/>
  </r>
  <r>
    <x v="42"/>
    <x v="107"/>
    <n v="0"/>
    <x v="7"/>
    <x v="1"/>
  </r>
  <r>
    <x v="42"/>
    <x v="108"/>
    <n v="0"/>
    <x v="7"/>
    <x v="1"/>
  </r>
  <r>
    <x v="42"/>
    <x v="109"/>
    <n v="0"/>
    <x v="7"/>
    <x v="1"/>
  </r>
  <r>
    <x v="42"/>
    <x v="110"/>
    <n v="100"/>
    <x v="7"/>
    <x v="1"/>
  </r>
  <r>
    <x v="42"/>
    <x v="111"/>
    <n v="0"/>
    <x v="7"/>
    <x v="1"/>
  </r>
  <r>
    <x v="43"/>
    <x v="107"/>
    <n v="0"/>
    <x v="7"/>
    <x v="1"/>
  </r>
  <r>
    <x v="43"/>
    <x v="108"/>
    <n v="1.7857142857142858"/>
    <x v="7"/>
    <x v="1"/>
  </r>
  <r>
    <x v="43"/>
    <x v="109"/>
    <n v="3.5714285714285716"/>
    <x v="7"/>
    <x v="1"/>
  </r>
  <r>
    <x v="43"/>
    <x v="110"/>
    <n v="53.571428571428569"/>
    <x v="7"/>
    <x v="1"/>
  </r>
  <r>
    <x v="43"/>
    <x v="111"/>
    <n v="41.071428571428569"/>
    <x v="7"/>
    <x v="1"/>
  </r>
  <r>
    <x v="44"/>
    <x v="107"/>
    <n v="0"/>
    <x v="7"/>
    <x v="1"/>
  </r>
  <r>
    <x v="44"/>
    <x v="108"/>
    <n v="0"/>
    <x v="7"/>
    <x v="1"/>
  </r>
  <r>
    <x v="44"/>
    <x v="109"/>
    <n v="0"/>
    <x v="7"/>
    <x v="1"/>
  </r>
  <r>
    <x v="44"/>
    <x v="110"/>
    <n v="100"/>
    <x v="7"/>
    <x v="1"/>
  </r>
  <r>
    <x v="44"/>
    <x v="111"/>
    <n v="0"/>
    <x v="7"/>
    <x v="1"/>
  </r>
  <r>
    <x v="45"/>
    <x v="107"/>
    <n v="0"/>
    <x v="7"/>
    <x v="1"/>
  </r>
  <r>
    <x v="45"/>
    <x v="108"/>
    <n v="20"/>
    <x v="7"/>
    <x v="1"/>
  </r>
  <r>
    <x v="45"/>
    <x v="109"/>
    <n v="20"/>
    <x v="7"/>
    <x v="1"/>
  </r>
  <r>
    <x v="45"/>
    <x v="110"/>
    <n v="20"/>
    <x v="7"/>
    <x v="1"/>
  </r>
  <r>
    <x v="45"/>
    <x v="111"/>
    <n v="40"/>
    <x v="7"/>
    <x v="1"/>
  </r>
  <r>
    <x v="46"/>
    <x v="107"/>
    <n v="0"/>
    <x v="7"/>
    <x v="1"/>
  </r>
  <r>
    <x v="46"/>
    <x v="108"/>
    <n v="0"/>
    <x v="7"/>
    <x v="1"/>
  </r>
  <r>
    <x v="46"/>
    <x v="109"/>
    <n v="0"/>
    <x v="7"/>
    <x v="1"/>
  </r>
  <r>
    <x v="46"/>
    <x v="110"/>
    <n v="60"/>
    <x v="7"/>
    <x v="1"/>
  </r>
  <r>
    <x v="46"/>
    <x v="111"/>
    <n v="40"/>
    <x v="7"/>
    <x v="1"/>
  </r>
  <r>
    <x v="47"/>
    <x v="107"/>
    <n v="0"/>
    <x v="7"/>
    <x v="1"/>
  </r>
  <r>
    <x v="47"/>
    <x v="108"/>
    <n v="0"/>
    <x v="7"/>
    <x v="1"/>
  </r>
  <r>
    <x v="47"/>
    <x v="109"/>
    <n v="0"/>
    <x v="7"/>
    <x v="1"/>
  </r>
  <r>
    <x v="47"/>
    <x v="110"/>
    <n v="0"/>
    <x v="7"/>
    <x v="1"/>
  </r>
  <r>
    <x v="47"/>
    <x v="111"/>
    <n v="0"/>
    <x v="7"/>
    <x v="1"/>
  </r>
  <r>
    <x v="41"/>
    <x v="107"/>
    <n v="0"/>
    <x v="8"/>
    <x v="1"/>
  </r>
  <r>
    <x v="41"/>
    <x v="108"/>
    <n v="10"/>
    <x v="8"/>
    <x v="1"/>
  </r>
  <r>
    <x v="41"/>
    <x v="109"/>
    <n v="0"/>
    <x v="8"/>
    <x v="1"/>
  </r>
  <r>
    <x v="41"/>
    <x v="110"/>
    <n v="70"/>
    <x v="8"/>
    <x v="1"/>
  </r>
  <r>
    <x v="41"/>
    <x v="111"/>
    <n v="20"/>
    <x v="8"/>
    <x v="1"/>
  </r>
  <r>
    <x v="42"/>
    <x v="107"/>
    <n v="0"/>
    <x v="8"/>
    <x v="1"/>
  </r>
  <r>
    <x v="42"/>
    <x v="108"/>
    <n v="0"/>
    <x v="8"/>
    <x v="1"/>
  </r>
  <r>
    <x v="42"/>
    <x v="109"/>
    <n v="10"/>
    <x v="8"/>
    <x v="1"/>
  </r>
  <r>
    <x v="42"/>
    <x v="110"/>
    <n v="70"/>
    <x v="8"/>
    <x v="1"/>
  </r>
  <r>
    <x v="42"/>
    <x v="111"/>
    <n v="20"/>
    <x v="8"/>
    <x v="1"/>
  </r>
  <r>
    <x v="43"/>
    <x v="107"/>
    <n v="2.1739130434782608"/>
    <x v="8"/>
    <x v="1"/>
  </r>
  <r>
    <x v="43"/>
    <x v="108"/>
    <n v="2.1739130434782608"/>
    <x v="8"/>
    <x v="1"/>
  </r>
  <r>
    <x v="43"/>
    <x v="109"/>
    <n v="4.3478260869565215"/>
    <x v="8"/>
    <x v="1"/>
  </r>
  <r>
    <x v="43"/>
    <x v="110"/>
    <n v="50"/>
    <x v="8"/>
    <x v="1"/>
  </r>
  <r>
    <x v="43"/>
    <x v="111"/>
    <n v="41.304347826086953"/>
    <x v="8"/>
    <x v="1"/>
  </r>
  <r>
    <x v="44"/>
    <x v="107"/>
    <n v="0"/>
    <x v="8"/>
    <x v="1"/>
  </r>
  <r>
    <x v="44"/>
    <x v="108"/>
    <n v="0"/>
    <x v="8"/>
    <x v="1"/>
  </r>
  <r>
    <x v="44"/>
    <x v="109"/>
    <n v="0"/>
    <x v="8"/>
    <x v="1"/>
  </r>
  <r>
    <x v="44"/>
    <x v="110"/>
    <n v="100"/>
    <x v="8"/>
    <x v="1"/>
  </r>
  <r>
    <x v="44"/>
    <x v="111"/>
    <n v="0"/>
    <x v="8"/>
    <x v="1"/>
  </r>
  <r>
    <x v="45"/>
    <x v="107"/>
    <n v="0"/>
    <x v="8"/>
    <x v="1"/>
  </r>
  <r>
    <x v="45"/>
    <x v="108"/>
    <n v="6.25"/>
    <x v="8"/>
    <x v="1"/>
  </r>
  <r>
    <x v="45"/>
    <x v="109"/>
    <n v="12.5"/>
    <x v="8"/>
    <x v="1"/>
  </r>
  <r>
    <x v="45"/>
    <x v="110"/>
    <n v="43.75"/>
    <x v="8"/>
    <x v="1"/>
  </r>
  <r>
    <x v="45"/>
    <x v="111"/>
    <n v="37.5"/>
    <x v="8"/>
    <x v="1"/>
  </r>
  <r>
    <x v="46"/>
    <x v="107"/>
    <n v="0"/>
    <x v="8"/>
    <x v="1"/>
  </r>
  <r>
    <x v="46"/>
    <x v="108"/>
    <n v="0"/>
    <x v="8"/>
    <x v="1"/>
  </r>
  <r>
    <x v="46"/>
    <x v="109"/>
    <n v="33.333333333333336"/>
    <x v="8"/>
    <x v="1"/>
  </r>
  <r>
    <x v="46"/>
    <x v="110"/>
    <n v="33.333333333333336"/>
    <x v="8"/>
    <x v="1"/>
  </r>
  <r>
    <x v="46"/>
    <x v="111"/>
    <n v="33.333333333333336"/>
    <x v="8"/>
    <x v="1"/>
  </r>
  <r>
    <x v="47"/>
    <x v="107"/>
    <n v="0"/>
    <x v="8"/>
    <x v="1"/>
  </r>
  <r>
    <x v="47"/>
    <x v="108"/>
    <n v="0"/>
    <x v="8"/>
    <x v="1"/>
  </r>
  <r>
    <x v="47"/>
    <x v="109"/>
    <n v="0"/>
    <x v="8"/>
    <x v="1"/>
  </r>
  <r>
    <x v="47"/>
    <x v="110"/>
    <n v="0"/>
    <x v="8"/>
    <x v="1"/>
  </r>
  <r>
    <x v="47"/>
    <x v="111"/>
    <n v="0"/>
    <x v="8"/>
    <x v="1"/>
  </r>
  <r>
    <x v="41"/>
    <x v="107"/>
    <n v="0"/>
    <x v="9"/>
    <x v="1"/>
  </r>
  <r>
    <x v="41"/>
    <x v="108"/>
    <n v="0"/>
    <x v="9"/>
    <x v="1"/>
  </r>
  <r>
    <x v="41"/>
    <x v="109"/>
    <n v="25"/>
    <x v="9"/>
    <x v="1"/>
  </r>
  <r>
    <x v="41"/>
    <x v="110"/>
    <n v="62.5"/>
    <x v="9"/>
    <x v="1"/>
  </r>
  <r>
    <x v="41"/>
    <x v="111"/>
    <n v="12.5"/>
    <x v="9"/>
    <x v="1"/>
  </r>
  <r>
    <x v="42"/>
    <x v="107"/>
    <n v="0"/>
    <x v="9"/>
    <x v="1"/>
  </r>
  <r>
    <x v="42"/>
    <x v="108"/>
    <n v="0"/>
    <x v="9"/>
    <x v="1"/>
  </r>
  <r>
    <x v="42"/>
    <x v="109"/>
    <n v="66.666666666666671"/>
    <x v="9"/>
    <x v="1"/>
  </r>
  <r>
    <x v="42"/>
    <x v="110"/>
    <n v="0"/>
    <x v="9"/>
    <x v="1"/>
  </r>
  <r>
    <x v="42"/>
    <x v="111"/>
    <n v="33.333333333333336"/>
    <x v="9"/>
    <x v="1"/>
  </r>
  <r>
    <x v="43"/>
    <x v="107"/>
    <n v="0"/>
    <x v="9"/>
    <x v="1"/>
  </r>
  <r>
    <x v="43"/>
    <x v="108"/>
    <n v="0"/>
    <x v="9"/>
    <x v="1"/>
  </r>
  <r>
    <x v="43"/>
    <x v="109"/>
    <n v="8.3333333333333339"/>
    <x v="9"/>
    <x v="1"/>
  </r>
  <r>
    <x v="43"/>
    <x v="110"/>
    <n v="60"/>
    <x v="9"/>
    <x v="1"/>
  </r>
  <r>
    <x v="43"/>
    <x v="111"/>
    <n v="31.666666666666668"/>
    <x v="9"/>
    <x v="1"/>
  </r>
  <r>
    <x v="44"/>
    <x v="107"/>
    <n v="0"/>
    <x v="9"/>
    <x v="1"/>
  </r>
  <r>
    <x v="44"/>
    <x v="108"/>
    <n v="0"/>
    <x v="9"/>
    <x v="1"/>
  </r>
  <r>
    <x v="44"/>
    <x v="109"/>
    <n v="0"/>
    <x v="9"/>
    <x v="1"/>
  </r>
  <r>
    <x v="44"/>
    <x v="110"/>
    <n v="60"/>
    <x v="9"/>
    <x v="1"/>
  </r>
  <r>
    <x v="44"/>
    <x v="111"/>
    <n v="40"/>
    <x v="9"/>
    <x v="1"/>
  </r>
  <r>
    <x v="45"/>
    <x v="107"/>
    <n v="0"/>
    <x v="9"/>
    <x v="1"/>
  </r>
  <r>
    <x v="45"/>
    <x v="108"/>
    <n v="0"/>
    <x v="9"/>
    <x v="1"/>
  </r>
  <r>
    <x v="45"/>
    <x v="109"/>
    <n v="14.285714285714286"/>
    <x v="9"/>
    <x v="1"/>
  </r>
  <r>
    <x v="45"/>
    <x v="110"/>
    <n v="71.428571428571431"/>
    <x v="9"/>
    <x v="1"/>
  </r>
  <r>
    <x v="45"/>
    <x v="111"/>
    <n v="14.285714285714286"/>
    <x v="9"/>
    <x v="1"/>
  </r>
  <r>
    <x v="46"/>
    <x v="107"/>
    <n v="0"/>
    <x v="9"/>
    <x v="1"/>
  </r>
  <r>
    <x v="46"/>
    <x v="108"/>
    <n v="0"/>
    <x v="9"/>
    <x v="1"/>
  </r>
  <r>
    <x v="46"/>
    <x v="109"/>
    <n v="0"/>
    <x v="9"/>
    <x v="1"/>
  </r>
  <r>
    <x v="46"/>
    <x v="110"/>
    <n v="87.5"/>
    <x v="9"/>
    <x v="1"/>
  </r>
  <r>
    <x v="46"/>
    <x v="111"/>
    <n v="12.5"/>
    <x v="9"/>
    <x v="1"/>
  </r>
  <r>
    <x v="47"/>
    <x v="107"/>
    <n v="0"/>
    <x v="9"/>
    <x v="1"/>
  </r>
  <r>
    <x v="47"/>
    <x v="108"/>
    <n v="0"/>
    <x v="9"/>
    <x v="1"/>
  </r>
  <r>
    <x v="47"/>
    <x v="109"/>
    <n v="0"/>
    <x v="9"/>
    <x v="1"/>
  </r>
  <r>
    <x v="47"/>
    <x v="110"/>
    <n v="0"/>
    <x v="9"/>
    <x v="1"/>
  </r>
  <r>
    <x v="47"/>
    <x v="111"/>
    <n v="0"/>
    <x v="9"/>
    <x v="1"/>
  </r>
  <r>
    <x v="41"/>
    <x v="107"/>
    <n v="0"/>
    <x v="10"/>
    <x v="1"/>
  </r>
  <r>
    <x v="41"/>
    <x v="108"/>
    <n v="0"/>
    <x v="10"/>
    <x v="1"/>
  </r>
  <r>
    <x v="41"/>
    <x v="109"/>
    <n v="0"/>
    <x v="10"/>
    <x v="1"/>
  </r>
  <r>
    <x v="41"/>
    <x v="110"/>
    <n v="50"/>
    <x v="10"/>
    <x v="1"/>
  </r>
  <r>
    <x v="41"/>
    <x v="111"/>
    <n v="50"/>
    <x v="10"/>
    <x v="1"/>
  </r>
  <r>
    <x v="42"/>
    <x v="107"/>
    <n v="0"/>
    <x v="10"/>
    <x v="1"/>
  </r>
  <r>
    <x v="42"/>
    <x v="108"/>
    <n v="0"/>
    <x v="10"/>
    <x v="1"/>
  </r>
  <r>
    <x v="42"/>
    <x v="109"/>
    <n v="50"/>
    <x v="10"/>
    <x v="1"/>
  </r>
  <r>
    <x v="42"/>
    <x v="110"/>
    <n v="50"/>
    <x v="10"/>
    <x v="1"/>
  </r>
  <r>
    <x v="42"/>
    <x v="111"/>
    <n v="0"/>
    <x v="10"/>
    <x v="1"/>
  </r>
  <r>
    <x v="43"/>
    <x v="107"/>
    <n v="0"/>
    <x v="10"/>
    <x v="1"/>
  </r>
  <r>
    <x v="43"/>
    <x v="108"/>
    <n v="1.4925373134328359"/>
    <x v="10"/>
    <x v="1"/>
  </r>
  <r>
    <x v="43"/>
    <x v="109"/>
    <n v="8.9552238805970141"/>
    <x v="10"/>
    <x v="1"/>
  </r>
  <r>
    <x v="43"/>
    <x v="110"/>
    <n v="35.820895522388057"/>
    <x v="10"/>
    <x v="1"/>
  </r>
  <r>
    <x v="43"/>
    <x v="111"/>
    <n v="53.731343283582092"/>
    <x v="10"/>
    <x v="1"/>
  </r>
  <r>
    <x v="44"/>
    <x v="107"/>
    <n v="0"/>
    <x v="10"/>
    <x v="1"/>
  </r>
  <r>
    <x v="44"/>
    <x v="108"/>
    <n v="0"/>
    <x v="10"/>
    <x v="1"/>
  </r>
  <r>
    <x v="44"/>
    <x v="109"/>
    <n v="16.666666666666668"/>
    <x v="10"/>
    <x v="1"/>
  </r>
  <r>
    <x v="44"/>
    <x v="110"/>
    <n v="16.666666666666668"/>
    <x v="10"/>
    <x v="1"/>
  </r>
  <r>
    <x v="44"/>
    <x v="111"/>
    <n v="66.666666666666671"/>
    <x v="10"/>
    <x v="1"/>
  </r>
  <r>
    <x v="45"/>
    <x v="107"/>
    <n v="0"/>
    <x v="10"/>
    <x v="1"/>
  </r>
  <r>
    <x v="45"/>
    <x v="108"/>
    <n v="0"/>
    <x v="10"/>
    <x v="1"/>
  </r>
  <r>
    <x v="45"/>
    <x v="109"/>
    <n v="21.212121212121211"/>
    <x v="10"/>
    <x v="1"/>
  </r>
  <r>
    <x v="45"/>
    <x v="110"/>
    <n v="33.333333333333336"/>
    <x v="10"/>
    <x v="1"/>
  </r>
  <r>
    <x v="45"/>
    <x v="111"/>
    <n v="45.454545454545453"/>
    <x v="10"/>
    <x v="1"/>
  </r>
  <r>
    <x v="46"/>
    <x v="107"/>
    <n v="0"/>
    <x v="10"/>
    <x v="1"/>
  </r>
  <r>
    <x v="46"/>
    <x v="108"/>
    <n v="11.111111111111111"/>
    <x v="10"/>
    <x v="1"/>
  </r>
  <r>
    <x v="46"/>
    <x v="109"/>
    <n v="11.111111111111111"/>
    <x v="10"/>
    <x v="1"/>
  </r>
  <r>
    <x v="46"/>
    <x v="110"/>
    <n v="55.555555555555557"/>
    <x v="10"/>
    <x v="1"/>
  </r>
  <r>
    <x v="46"/>
    <x v="111"/>
    <n v="22.222222222222221"/>
    <x v="10"/>
    <x v="1"/>
  </r>
  <r>
    <x v="47"/>
    <x v="107"/>
    <n v="0"/>
    <x v="10"/>
    <x v="1"/>
  </r>
  <r>
    <x v="47"/>
    <x v="108"/>
    <n v="0"/>
    <x v="10"/>
    <x v="1"/>
  </r>
  <r>
    <x v="47"/>
    <x v="109"/>
    <n v="0"/>
    <x v="10"/>
    <x v="1"/>
  </r>
  <r>
    <x v="47"/>
    <x v="110"/>
    <n v="0"/>
    <x v="10"/>
    <x v="1"/>
  </r>
  <r>
    <x v="47"/>
    <x v="111"/>
    <n v="0"/>
    <x v="10"/>
    <x v="1"/>
  </r>
  <r>
    <x v="41"/>
    <x v="107"/>
    <n v="0"/>
    <x v="11"/>
    <x v="1"/>
  </r>
  <r>
    <x v="41"/>
    <x v="108"/>
    <n v="20"/>
    <x v="11"/>
    <x v="1"/>
  </r>
  <r>
    <x v="41"/>
    <x v="109"/>
    <n v="20"/>
    <x v="11"/>
    <x v="1"/>
  </r>
  <r>
    <x v="41"/>
    <x v="110"/>
    <n v="0"/>
    <x v="11"/>
    <x v="1"/>
  </r>
  <r>
    <x v="41"/>
    <x v="111"/>
    <n v="60"/>
    <x v="11"/>
    <x v="1"/>
  </r>
  <r>
    <x v="42"/>
    <x v="107"/>
    <n v="0"/>
    <x v="11"/>
    <x v="1"/>
  </r>
  <r>
    <x v="42"/>
    <x v="108"/>
    <n v="0"/>
    <x v="11"/>
    <x v="1"/>
  </r>
  <r>
    <x v="42"/>
    <x v="109"/>
    <n v="0"/>
    <x v="11"/>
    <x v="1"/>
  </r>
  <r>
    <x v="42"/>
    <x v="110"/>
    <n v="25"/>
    <x v="11"/>
    <x v="1"/>
  </r>
  <r>
    <x v="42"/>
    <x v="111"/>
    <n v="75"/>
    <x v="11"/>
    <x v="1"/>
  </r>
  <r>
    <x v="43"/>
    <x v="107"/>
    <n v="0"/>
    <x v="11"/>
    <x v="1"/>
  </r>
  <r>
    <x v="43"/>
    <x v="108"/>
    <n v="0"/>
    <x v="11"/>
    <x v="1"/>
  </r>
  <r>
    <x v="43"/>
    <x v="109"/>
    <n v="5.7142857142857144"/>
    <x v="11"/>
    <x v="1"/>
  </r>
  <r>
    <x v="43"/>
    <x v="110"/>
    <n v="42.857142857142854"/>
    <x v="11"/>
    <x v="1"/>
  </r>
  <r>
    <x v="43"/>
    <x v="111"/>
    <n v="51.428571428571431"/>
    <x v="11"/>
    <x v="1"/>
  </r>
  <r>
    <x v="44"/>
    <x v="107"/>
    <n v="0"/>
    <x v="11"/>
    <x v="1"/>
  </r>
  <r>
    <x v="44"/>
    <x v="108"/>
    <n v="0"/>
    <x v="11"/>
    <x v="1"/>
  </r>
  <r>
    <x v="44"/>
    <x v="109"/>
    <n v="0"/>
    <x v="11"/>
    <x v="1"/>
  </r>
  <r>
    <x v="44"/>
    <x v="110"/>
    <n v="0"/>
    <x v="11"/>
    <x v="1"/>
  </r>
  <r>
    <x v="44"/>
    <x v="111"/>
    <n v="100"/>
    <x v="11"/>
    <x v="1"/>
  </r>
  <r>
    <x v="45"/>
    <x v="107"/>
    <n v="0"/>
    <x v="11"/>
    <x v="1"/>
  </r>
  <r>
    <x v="45"/>
    <x v="108"/>
    <n v="0"/>
    <x v="11"/>
    <x v="1"/>
  </r>
  <r>
    <x v="45"/>
    <x v="109"/>
    <n v="8.3333333333333339"/>
    <x v="11"/>
    <x v="1"/>
  </r>
  <r>
    <x v="45"/>
    <x v="110"/>
    <n v="75"/>
    <x v="11"/>
    <x v="1"/>
  </r>
  <r>
    <x v="45"/>
    <x v="111"/>
    <n v="16.666666666666668"/>
    <x v="11"/>
    <x v="1"/>
  </r>
  <r>
    <x v="46"/>
    <x v="107"/>
    <n v="0"/>
    <x v="11"/>
    <x v="1"/>
  </r>
  <r>
    <x v="46"/>
    <x v="108"/>
    <n v="0"/>
    <x v="11"/>
    <x v="1"/>
  </r>
  <r>
    <x v="46"/>
    <x v="109"/>
    <n v="0"/>
    <x v="11"/>
    <x v="1"/>
  </r>
  <r>
    <x v="46"/>
    <x v="110"/>
    <n v="75"/>
    <x v="11"/>
    <x v="1"/>
  </r>
  <r>
    <x v="46"/>
    <x v="111"/>
    <n v="25"/>
    <x v="11"/>
    <x v="1"/>
  </r>
  <r>
    <x v="47"/>
    <x v="107"/>
    <n v="0"/>
    <x v="11"/>
    <x v="1"/>
  </r>
  <r>
    <x v="47"/>
    <x v="108"/>
    <n v="0"/>
    <x v="11"/>
    <x v="1"/>
  </r>
  <r>
    <x v="47"/>
    <x v="109"/>
    <n v="0"/>
    <x v="11"/>
    <x v="1"/>
  </r>
  <r>
    <x v="47"/>
    <x v="110"/>
    <n v="0"/>
    <x v="11"/>
    <x v="1"/>
  </r>
  <r>
    <x v="47"/>
    <x v="111"/>
    <n v="0"/>
    <x v="11"/>
    <x v="1"/>
  </r>
  <r>
    <x v="41"/>
    <x v="107"/>
    <n v="0"/>
    <x v="12"/>
    <x v="1"/>
  </r>
  <r>
    <x v="41"/>
    <x v="108"/>
    <n v="0"/>
    <x v="12"/>
    <x v="1"/>
  </r>
  <r>
    <x v="41"/>
    <x v="109"/>
    <n v="25"/>
    <x v="12"/>
    <x v="1"/>
  </r>
  <r>
    <x v="41"/>
    <x v="110"/>
    <n v="43.75"/>
    <x v="12"/>
    <x v="1"/>
  </r>
  <r>
    <x v="41"/>
    <x v="111"/>
    <n v="31.25"/>
    <x v="12"/>
    <x v="1"/>
  </r>
  <r>
    <x v="42"/>
    <x v="107"/>
    <n v="20"/>
    <x v="12"/>
    <x v="1"/>
  </r>
  <r>
    <x v="42"/>
    <x v="108"/>
    <n v="0"/>
    <x v="12"/>
    <x v="1"/>
  </r>
  <r>
    <x v="42"/>
    <x v="109"/>
    <n v="0"/>
    <x v="12"/>
    <x v="1"/>
  </r>
  <r>
    <x v="42"/>
    <x v="110"/>
    <n v="40"/>
    <x v="12"/>
    <x v="1"/>
  </r>
  <r>
    <x v="42"/>
    <x v="111"/>
    <n v="40"/>
    <x v="12"/>
    <x v="1"/>
  </r>
  <r>
    <x v="43"/>
    <x v="107"/>
    <n v="1.4285714285714286"/>
    <x v="12"/>
    <x v="1"/>
  </r>
  <r>
    <x v="43"/>
    <x v="108"/>
    <n v="0"/>
    <x v="12"/>
    <x v="1"/>
  </r>
  <r>
    <x v="43"/>
    <x v="109"/>
    <n v="1.4285714285714286"/>
    <x v="12"/>
    <x v="1"/>
  </r>
  <r>
    <x v="43"/>
    <x v="110"/>
    <n v="28.571428571428573"/>
    <x v="12"/>
    <x v="1"/>
  </r>
  <r>
    <x v="43"/>
    <x v="111"/>
    <n v="68.571428571428569"/>
    <x v="12"/>
    <x v="1"/>
  </r>
  <r>
    <x v="44"/>
    <x v="107"/>
    <n v="0"/>
    <x v="12"/>
    <x v="1"/>
  </r>
  <r>
    <x v="44"/>
    <x v="108"/>
    <n v="0"/>
    <x v="12"/>
    <x v="1"/>
  </r>
  <r>
    <x v="44"/>
    <x v="109"/>
    <n v="0"/>
    <x v="12"/>
    <x v="1"/>
  </r>
  <r>
    <x v="44"/>
    <x v="110"/>
    <n v="66.666666666666671"/>
    <x v="12"/>
    <x v="1"/>
  </r>
  <r>
    <x v="44"/>
    <x v="111"/>
    <n v="33.333333333333336"/>
    <x v="12"/>
    <x v="1"/>
  </r>
  <r>
    <x v="45"/>
    <x v="107"/>
    <n v="6.666666666666667"/>
    <x v="12"/>
    <x v="1"/>
  </r>
  <r>
    <x v="45"/>
    <x v="108"/>
    <n v="0"/>
    <x v="12"/>
    <x v="1"/>
  </r>
  <r>
    <x v="45"/>
    <x v="109"/>
    <n v="6.666666666666667"/>
    <x v="12"/>
    <x v="1"/>
  </r>
  <r>
    <x v="45"/>
    <x v="110"/>
    <n v="33.333333333333336"/>
    <x v="12"/>
    <x v="1"/>
  </r>
  <r>
    <x v="45"/>
    <x v="111"/>
    <n v="53.333333333333336"/>
    <x v="12"/>
    <x v="1"/>
  </r>
  <r>
    <x v="46"/>
    <x v="107"/>
    <n v="0"/>
    <x v="12"/>
    <x v="1"/>
  </r>
  <r>
    <x v="46"/>
    <x v="108"/>
    <n v="0"/>
    <x v="12"/>
    <x v="1"/>
  </r>
  <r>
    <x v="46"/>
    <x v="109"/>
    <n v="0"/>
    <x v="12"/>
    <x v="1"/>
  </r>
  <r>
    <x v="46"/>
    <x v="110"/>
    <n v="73.333333333333329"/>
    <x v="12"/>
    <x v="1"/>
  </r>
  <r>
    <x v="46"/>
    <x v="111"/>
    <n v="26.666666666666668"/>
    <x v="12"/>
    <x v="1"/>
  </r>
  <r>
    <x v="47"/>
    <x v="107"/>
    <n v="0"/>
    <x v="12"/>
    <x v="1"/>
  </r>
  <r>
    <x v="47"/>
    <x v="108"/>
    <n v="0"/>
    <x v="12"/>
    <x v="1"/>
  </r>
  <r>
    <x v="47"/>
    <x v="109"/>
    <n v="0"/>
    <x v="12"/>
    <x v="1"/>
  </r>
  <r>
    <x v="47"/>
    <x v="110"/>
    <n v="0"/>
    <x v="12"/>
    <x v="1"/>
  </r>
  <r>
    <x v="47"/>
    <x v="111"/>
    <n v="0"/>
    <x v="12"/>
    <x v="1"/>
  </r>
  <r>
    <x v="41"/>
    <x v="107"/>
    <n v="14.285714285714286"/>
    <x v="13"/>
    <x v="1"/>
  </r>
  <r>
    <x v="41"/>
    <x v="108"/>
    <n v="0"/>
    <x v="13"/>
    <x v="1"/>
  </r>
  <r>
    <x v="41"/>
    <x v="109"/>
    <n v="0"/>
    <x v="13"/>
    <x v="1"/>
  </r>
  <r>
    <x v="41"/>
    <x v="110"/>
    <n v="71.428571428571431"/>
    <x v="13"/>
    <x v="1"/>
  </r>
  <r>
    <x v="41"/>
    <x v="111"/>
    <n v="14.285714285714286"/>
    <x v="13"/>
    <x v="1"/>
  </r>
  <r>
    <x v="42"/>
    <x v="107"/>
    <n v="0"/>
    <x v="13"/>
    <x v="1"/>
  </r>
  <r>
    <x v="42"/>
    <x v="108"/>
    <n v="0"/>
    <x v="13"/>
    <x v="1"/>
  </r>
  <r>
    <x v="42"/>
    <x v="109"/>
    <n v="0"/>
    <x v="13"/>
    <x v="1"/>
  </r>
  <r>
    <x v="42"/>
    <x v="110"/>
    <n v="0"/>
    <x v="13"/>
    <x v="1"/>
  </r>
  <r>
    <x v="42"/>
    <x v="111"/>
    <n v="100"/>
    <x v="13"/>
    <x v="1"/>
  </r>
  <r>
    <x v="43"/>
    <x v="107"/>
    <n v="3.8461538461538463"/>
    <x v="13"/>
    <x v="1"/>
  </r>
  <r>
    <x v="43"/>
    <x v="108"/>
    <n v="0"/>
    <x v="13"/>
    <x v="1"/>
  </r>
  <r>
    <x v="43"/>
    <x v="109"/>
    <n v="0"/>
    <x v="13"/>
    <x v="1"/>
  </r>
  <r>
    <x v="43"/>
    <x v="110"/>
    <n v="28.846153846153847"/>
    <x v="13"/>
    <x v="1"/>
  </r>
  <r>
    <x v="43"/>
    <x v="111"/>
    <n v="67.307692307692307"/>
    <x v="13"/>
    <x v="1"/>
  </r>
  <r>
    <x v="44"/>
    <x v="107"/>
    <n v="0"/>
    <x v="13"/>
    <x v="1"/>
  </r>
  <r>
    <x v="44"/>
    <x v="108"/>
    <n v="0"/>
    <x v="13"/>
    <x v="1"/>
  </r>
  <r>
    <x v="44"/>
    <x v="109"/>
    <n v="0"/>
    <x v="13"/>
    <x v="1"/>
  </r>
  <r>
    <x v="44"/>
    <x v="110"/>
    <n v="0"/>
    <x v="13"/>
    <x v="1"/>
  </r>
  <r>
    <x v="44"/>
    <x v="111"/>
    <n v="100"/>
    <x v="13"/>
    <x v="1"/>
  </r>
  <r>
    <x v="45"/>
    <x v="107"/>
    <n v="0"/>
    <x v="13"/>
    <x v="1"/>
  </r>
  <r>
    <x v="45"/>
    <x v="108"/>
    <n v="7.6923076923076925"/>
    <x v="13"/>
    <x v="1"/>
  </r>
  <r>
    <x v="45"/>
    <x v="109"/>
    <n v="7.6923076923076925"/>
    <x v="13"/>
    <x v="1"/>
  </r>
  <r>
    <x v="45"/>
    <x v="110"/>
    <n v="23.076923076923077"/>
    <x v="13"/>
    <x v="1"/>
  </r>
  <r>
    <x v="45"/>
    <x v="111"/>
    <n v="61.53846153846154"/>
    <x v="13"/>
    <x v="1"/>
  </r>
  <r>
    <x v="46"/>
    <x v="107"/>
    <n v="0"/>
    <x v="13"/>
    <x v="1"/>
  </r>
  <r>
    <x v="46"/>
    <x v="108"/>
    <n v="0"/>
    <x v="13"/>
    <x v="1"/>
  </r>
  <r>
    <x v="46"/>
    <x v="109"/>
    <n v="0"/>
    <x v="13"/>
    <x v="1"/>
  </r>
  <r>
    <x v="46"/>
    <x v="110"/>
    <n v="25"/>
    <x v="13"/>
    <x v="1"/>
  </r>
  <r>
    <x v="46"/>
    <x v="111"/>
    <n v="75"/>
    <x v="13"/>
    <x v="1"/>
  </r>
  <r>
    <x v="47"/>
    <x v="107"/>
    <n v="0"/>
    <x v="13"/>
    <x v="1"/>
  </r>
  <r>
    <x v="47"/>
    <x v="108"/>
    <n v="0"/>
    <x v="13"/>
    <x v="1"/>
  </r>
  <r>
    <x v="47"/>
    <x v="109"/>
    <n v="0"/>
    <x v="13"/>
    <x v="1"/>
  </r>
  <r>
    <x v="47"/>
    <x v="110"/>
    <n v="0"/>
    <x v="13"/>
    <x v="1"/>
  </r>
  <r>
    <x v="47"/>
    <x v="111"/>
    <n v="0"/>
    <x v="13"/>
    <x v="1"/>
  </r>
  <r>
    <x v="41"/>
    <x v="107"/>
    <n v="0"/>
    <x v="14"/>
    <x v="1"/>
  </r>
  <r>
    <x v="41"/>
    <x v="108"/>
    <n v="0"/>
    <x v="14"/>
    <x v="1"/>
  </r>
  <r>
    <x v="41"/>
    <x v="109"/>
    <n v="50"/>
    <x v="14"/>
    <x v="1"/>
  </r>
  <r>
    <x v="41"/>
    <x v="110"/>
    <n v="25"/>
    <x v="14"/>
    <x v="1"/>
  </r>
  <r>
    <x v="41"/>
    <x v="111"/>
    <n v="25"/>
    <x v="14"/>
    <x v="1"/>
  </r>
  <r>
    <x v="42"/>
    <x v="107"/>
    <n v="0"/>
    <x v="14"/>
    <x v="1"/>
  </r>
  <r>
    <x v="42"/>
    <x v="108"/>
    <n v="0"/>
    <x v="14"/>
    <x v="1"/>
  </r>
  <r>
    <x v="42"/>
    <x v="109"/>
    <n v="0"/>
    <x v="14"/>
    <x v="1"/>
  </r>
  <r>
    <x v="42"/>
    <x v="110"/>
    <n v="50"/>
    <x v="14"/>
    <x v="1"/>
  </r>
  <r>
    <x v="42"/>
    <x v="111"/>
    <n v="50"/>
    <x v="14"/>
    <x v="1"/>
  </r>
  <r>
    <x v="43"/>
    <x v="107"/>
    <n v="3.4482758620689653"/>
    <x v="14"/>
    <x v="1"/>
  </r>
  <r>
    <x v="43"/>
    <x v="108"/>
    <n v="3.4482758620689653"/>
    <x v="14"/>
    <x v="1"/>
  </r>
  <r>
    <x v="43"/>
    <x v="109"/>
    <n v="13.793103448275861"/>
    <x v="14"/>
    <x v="1"/>
  </r>
  <r>
    <x v="43"/>
    <x v="110"/>
    <n v="27.586206896551722"/>
    <x v="14"/>
    <x v="1"/>
  </r>
  <r>
    <x v="43"/>
    <x v="111"/>
    <n v="51.724137931034484"/>
    <x v="14"/>
    <x v="1"/>
  </r>
  <r>
    <x v="44"/>
    <x v="107"/>
    <n v="0"/>
    <x v="14"/>
    <x v="1"/>
  </r>
  <r>
    <x v="44"/>
    <x v="108"/>
    <n v="0"/>
    <x v="14"/>
    <x v="1"/>
  </r>
  <r>
    <x v="44"/>
    <x v="109"/>
    <n v="0"/>
    <x v="14"/>
    <x v="1"/>
  </r>
  <r>
    <x v="44"/>
    <x v="110"/>
    <n v="25"/>
    <x v="14"/>
    <x v="1"/>
  </r>
  <r>
    <x v="44"/>
    <x v="111"/>
    <n v="75"/>
    <x v="14"/>
    <x v="1"/>
  </r>
  <r>
    <x v="45"/>
    <x v="107"/>
    <n v="0"/>
    <x v="14"/>
    <x v="1"/>
  </r>
  <r>
    <x v="45"/>
    <x v="108"/>
    <n v="0"/>
    <x v="14"/>
    <x v="1"/>
  </r>
  <r>
    <x v="45"/>
    <x v="109"/>
    <n v="0"/>
    <x v="14"/>
    <x v="1"/>
  </r>
  <r>
    <x v="45"/>
    <x v="110"/>
    <n v="33.333333333333336"/>
    <x v="14"/>
    <x v="1"/>
  </r>
  <r>
    <x v="45"/>
    <x v="111"/>
    <n v="66.666666666666671"/>
    <x v="14"/>
    <x v="1"/>
  </r>
  <r>
    <x v="46"/>
    <x v="107"/>
    <n v="0"/>
    <x v="14"/>
    <x v="1"/>
  </r>
  <r>
    <x v="46"/>
    <x v="108"/>
    <n v="0"/>
    <x v="14"/>
    <x v="1"/>
  </r>
  <r>
    <x v="46"/>
    <x v="109"/>
    <n v="0"/>
    <x v="14"/>
    <x v="1"/>
  </r>
  <r>
    <x v="46"/>
    <x v="110"/>
    <n v="0"/>
    <x v="14"/>
    <x v="1"/>
  </r>
  <r>
    <x v="46"/>
    <x v="111"/>
    <n v="100"/>
    <x v="14"/>
    <x v="1"/>
  </r>
  <r>
    <x v="47"/>
    <x v="107"/>
    <n v="0"/>
    <x v="14"/>
    <x v="1"/>
  </r>
  <r>
    <x v="47"/>
    <x v="108"/>
    <n v="0"/>
    <x v="14"/>
    <x v="1"/>
  </r>
  <r>
    <x v="47"/>
    <x v="109"/>
    <n v="0"/>
    <x v="14"/>
    <x v="1"/>
  </r>
  <r>
    <x v="47"/>
    <x v="110"/>
    <n v="0"/>
    <x v="14"/>
    <x v="1"/>
  </r>
  <r>
    <x v="47"/>
    <x v="111"/>
    <n v="0"/>
    <x v="14"/>
    <x v="1"/>
  </r>
  <r>
    <x v="41"/>
    <x v="107"/>
    <n v="30.555555555555557"/>
    <x v="15"/>
    <x v="1"/>
  </r>
  <r>
    <x v="41"/>
    <x v="108"/>
    <n v="8.3333333333333339"/>
    <x v="15"/>
    <x v="1"/>
  </r>
  <r>
    <x v="41"/>
    <x v="109"/>
    <n v="5.5555555555555554"/>
    <x v="15"/>
    <x v="1"/>
  </r>
  <r>
    <x v="41"/>
    <x v="110"/>
    <n v="5.5555555555555554"/>
    <x v="15"/>
    <x v="1"/>
  </r>
  <r>
    <x v="41"/>
    <x v="111"/>
    <n v="50"/>
    <x v="15"/>
    <x v="1"/>
  </r>
  <r>
    <x v="42"/>
    <x v="107"/>
    <n v="13.333333333333334"/>
    <x v="15"/>
    <x v="1"/>
  </r>
  <r>
    <x v="42"/>
    <x v="108"/>
    <n v="13.333333333333334"/>
    <x v="15"/>
    <x v="1"/>
  </r>
  <r>
    <x v="42"/>
    <x v="109"/>
    <n v="33.333333333333336"/>
    <x v="15"/>
    <x v="1"/>
  </r>
  <r>
    <x v="42"/>
    <x v="110"/>
    <n v="26.666666666666668"/>
    <x v="15"/>
    <x v="1"/>
  </r>
  <r>
    <x v="42"/>
    <x v="111"/>
    <n v="13.333333333333334"/>
    <x v="15"/>
    <x v="1"/>
  </r>
  <r>
    <x v="43"/>
    <x v="107"/>
    <n v="26.315789473684209"/>
    <x v="15"/>
    <x v="1"/>
  </r>
  <r>
    <x v="43"/>
    <x v="108"/>
    <n v="3.9473684210526314"/>
    <x v="15"/>
    <x v="1"/>
  </r>
  <r>
    <x v="43"/>
    <x v="109"/>
    <n v="6.5789473684210522"/>
    <x v="15"/>
    <x v="1"/>
  </r>
  <r>
    <x v="43"/>
    <x v="110"/>
    <n v="10.526315789473685"/>
    <x v="15"/>
    <x v="1"/>
  </r>
  <r>
    <x v="43"/>
    <x v="111"/>
    <n v="52.631578947368418"/>
    <x v="15"/>
    <x v="1"/>
  </r>
  <r>
    <x v="44"/>
    <x v="107"/>
    <n v="25"/>
    <x v="15"/>
    <x v="1"/>
  </r>
  <r>
    <x v="44"/>
    <x v="108"/>
    <n v="0"/>
    <x v="15"/>
    <x v="1"/>
  </r>
  <r>
    <x v="44"/>
    <x v="109"/>
    <n v="50"/>
    <x v="15"/>
    <x v="1"/>
  </r>
  <r>
    <x v="44"/>
    <x v="110"/>
    <n v="25"/>
    <x v="15"/>
    <x v="1"/>
  </r>
  <r>
    <x v="44"/>
    <x v="111"/>
    <n v="0"/>
    <x v="15"/>
    <x v="1"/>
  </r>
  <r>
    <x v="45"/>
    <x v="107"/>
    <n v="26.923076923076923"/>
    <x v="15"/>
    <x v="1"/>
  </r>
  <r>
    <x v="45"/>
    <x v="108"/>
    <n v="15.384615384615385"/>
    <x v="15"/>
    <x v="1"/>
  </r>
  <r>
    <x v="45"/>
    <x v="109"/>
    <n v="23.076923076923077"/>
    <x v="15"/>
    <x v="1"/>
  </r>
  <r>
    <x v="45"/>
    <x v="110"/>
    <n v="3.8461538461538463"/>
    <x v="15"/>
    <x v="1"/>
  </r>
  <r>
    <x v="45"/>
    <x v="111"/>
    <n v="30.76923076923077"/>
    <x v="15"/>
    <x v="1"/>
  </r>
  <r>
    <x v="46"/>
    <x v="107"/>
    <n v="22.222222222222221"/>
    <x v="15"/>
    <x v="1"/>
  </r>
  <r>
    <x v="46"/>
    <x v="108"/>
    <n v="22.222222222222221"/>
    <x v="15"/>
    <x v="1"/>
  </r>
  <r>
    <x v="46"/>
    <x v="109"/>
    <n v="11.111111111111111"/>
    <x v="15"/>
    <x v="1"/>
  </r>
  <r>
    <x v="46"/>
    <x v="110"/>
    <n v="33.333333333333336"/>
    <x v="15"/>
    <x v="1"/>
  </r>
  <r>
    <x v="46"/>
    <x v="111"/>
    <n v="11.111111111111111"/>
    <x v="15"/>
    <x v="1"/>
  </r>
  <r>
    <x v="47"/>
    <x v="107"/>
    <n v="0"/>
    <x v="15"/>
    <x v="1"/>
  </r>
  <r>
    <x v="47"/>
    <x v="108"/>
    <n v="0"/>
    <x v="15"/>
    <x v="1"/>
  </r>
  <r>
    <x v="47"/>
    <x v="109"/>
    <n v="0"/>
    <x v="15"/>
    <x v="1"/>
  </r>
  <r>
    <x v="47"/>
    <x v="110"/>
    <n v="0"/>
    <x v="15"/>
    <x v="1"/>
  </r>
  <r>
    <x v="47"/>
    <x v="111"/>
    <n v="0"/>
    <x v="15"/>
    <x v="1"/>
  </r>
  <r>
    <x v="41"/>
    <x v="107"/>
    <n v="0"/>
    <x v="16"/>
    <x v="1"/>
  </r>
  <r>
    <x v="41"/>
    <x v="108"/>
    <n v="11.538461538461538"/>
    <x v="16"/>
    <x v="1"/>
  </r>
  <r>
    <x v="41"/>
    <x v="109"/>
    <n v="7.6923076923076925"/>
    <x v="16"/>
    <x v="1"/>
  </r>
  <r>
    <x v="41"/>
    <x v="110"/>
    <n v="30.76923076923077"/>
    <x v="16"/>
    <x v="1"/>
  </r>
  <r>
    <x v="41"/>
    <x v="111"/>
    <n v="50"/>
    <x v="16"/>
    <x v="1"/>
  </r>
  <r>
    <x v="42"/>
    <x v="107"/>
    <n v="0"/>
    <x v="16"/>
    <x v="1"/>
  </r>
  <r>
    <x v="42"/>
    <x v="108"/>
    <n v="8.3333333333333339"/>
    <x v="16"/>
    <x v="1"/>
  </r>
  <r>
    <x v="42"/>
    <x v="109"/>
    <n v="16.666666666666668"/>
    <x v="16"/>
    <x v="1"/>
  </r>
  <r>
    <x v="42"/>
    <x v="110"/>
    <n v="50"/>
    <x v="16"/>
    <x v="1"/>
  </r>
  <r>
    <x v="42"/>
    <x v="111"/>
    <n v="25"/>
    <x v="16"/>
    <x v="1"/>
  </r>
  <r>
    <x v="43"/>
    <x v="107"/>
    <n v="1.1627906976744187"/>
    <x v="16"/>
    <x v="1"/>
  </r>
  <r>
    <x v="43"/>
    <x v="108"/>
    <n v="1.1627906976744187"/>
    <x v="16"/>
    <x v="1"/>
  </r>
  <r>
    <x v="43"/>
    <x v="109"/>
    <n v="5.8139534883720927"/>
    <x v="16"/>
    <x v="1"/>
  </r>
  <r>
    <x v="43"/>
    <x v="110"/>
    <n v="26.744186046511629"/>
    <x v="16"/>
    <x v="1"/>
  </r>
  <r>
    <x v="43"/>
    <x v="111"/>
    <n v="65.116279069767444"/>
    <x v="16"/>
    <x v="1"/>
  </r>
  <r>
    <x v="44"/>
    <x v="107"/>
    <n v="20"/>
    <x v="16"/>
    <x v="1"/>
  </r>
  <r>
    <x v="44"/>
    <x v="108"/>
    <n v="0"/>
    <x v="16"/>
    <x v="1"/>
  </r>
  <r>
    <x v="44"/>
    <x v="109"/>
    <n v="0"/>
    <x v="16"/>
    <x v="1"/>
  </r>
  <r>
    <x v="44"/>
    <x v="110"/>
    <n v="0"/>
    <x v="16"/>
    <x v="1"/>
  </r>
  <r>
    <x v="44"/>
    <x v="111"/>
    <n v="80"/>
    <x v="16"/>
    <x v="1"/>
  </r>
  <r>
    <x v="45"/>
    <x v="107"/>
    <n v="0"/>
    <x v="16"/>
    <x v="1"/>
  </r>
  <r>
    <x v="45"/>
    <x v="108"/>
    <n v="0"/>
    <x v="16"/>
    <x v="1"/>
  </r>
  <r>
    <x v="45"/>
    <x v="109"/>
    <n v="9.375"/>
    <x v="16"/>
    <x v="1"/>
  </r>
  <r>
    <x v="45"/>
    <x v="110"/>
    <n v="31.25"/>
    <x v="16"/>
    <x v="1"/>
  </r>
  <r>
    <x v="45"/>
    <x v="111"/>
    <n v="59.375"/>
    <x v="16"/>
    <x v="1"/>
  </r>
  <r>
    <x v="46"/>
    <x v="107"/>
    <n v="0"/>
    <x v="16"/>
    <x v="1"/>
  </r>
  <r>
    <x v="46"/>
    <x v="108"/>
    <n v="4"/>
    <x v="16"/>
    <x v="1"/>
  </r>
  <r>
    <x v="46"/>
    <x v="109"/>
    <n v="16"/>
    <x v="16"/>
    <x v="1"/>
  </r>
  <r>
    <x v="46"/>
    <x v="110"/>
    <n v="28"/>
    <x v="16"/>
    <x v="1"/>
  </r>
  <r>
    <x v="46"/>
    <x v="111"/>
    <n v="52"/>
    <x v="16"/>
    <x v="1"/>
  </r>
  <r>
    <x v="47"/>
    <x v="107"/>
    <n v="0"/>
    <x v="16"/>
    <x v="1"/>
  </r>
  <r>
    <x v="47"/>
    <x v="108"/>
    <n v="0"/>
    <x v="16"/>
    <x v="1"/>
  </r>
  <r>
    <x v="47"/>
    <x v="109"/>
    <n v="0"/>
    <x v="16"/>
    <x v="1"/>
  </r>
  <r>
    <x v="47"/>
    <x v="110"/>
    <n v="0"/>
    <x v="16"/>
    <x v="1"/>
  </r>
  <r>
    <x v="47"/>
    <x v="111"/>
    <n v="0"/>
    <x v="16"/>
    <x v="1"/>
  </r>
  <r>
    <x v="48"/>
    <x v="112"/>
    <n v="7.6868686868686869"/>
    <x v="0"/>
    <x v="0"/>
  </r>
  <r>
    <x v="48"/>
    <x v="113"/>
    <n v="7.833734939759033"/>
    <x v="0"/>
    <x v="0"/>
  </r>
  <r>
    <x v="48"/>
    <x v="114"/>
    <n v="7.7654320987654328"/>
    <x v="0"/>
    <x v="0"/>
  </r>
  <r>
    <x v="48"/>
    <x v="115"/>
    <n v="7.9659574468085061"/>
    <x v="0"/>
    <x v="0"/>
  </r>
  <r>
    <x v="48"/>
    <x v="116"/>
    <n v="8.1895368782161206"/>
    <x v="0"/>
    <x v="0"/>
  </r>
  <r>
    <x v="48"/>
    <x v="117"/>
    <n v="7.9820000000000064"/>
    <x v="0"/>
    <x v="0"/>
  </r>
  <r>
    <x v="48"/>
    <x v="118"/>
    <n v="7.9508196721311544"/>
    <x v="0"/>
    <x v="0"/>
  </r>
  <r>
    <x v="48"/>
    <x v="119"/>
    <n v="7.5265957446808542"/>
    <x v="0"/>
    <x v="0"/>
  </r>
  <r>
    <x v="48"/>
    <x v="120"/>
    <n v="8.2988384371699624"/>
    <x v="0"/>
    <x v="0"/>
  </r>
  <r>
    <x v="48"/>
    <x v="121"/>
    <n v="8.3076923076923084"/>
    <x v="0"/>
    <x v="0"/>
  </r>
  <r>
    <x v="48"/>
    <x v="122"/>
    <n v="7.9675090252707532"/>
    <x v="0"/>
    <x v="0"/>
  </r>
  <r>
    <x v="48"/>
    <x v="123"/>
    <n v="8.0555555555555589"/>
    <x v="0"/>
    <x v="0"/>
  </r>
  <r>
    <x v="48"/>
    <x v="124"/>
    <n v="6.0465116279069804"/>
    <x v="0"/>
    <x v="0"/>
  </r>
  <r>
    <x v="48"/>
    <x v="112"/>
    <n v="7.6666666666666661"/>
    <x v="1"/>
    <x v="0"/>
  </r>
  <r>
    <x v="48"/>
    <x v="113"/>
    <n v="7.5613382899628281"/>
    <x v="1"/>
    <x v="0"/>
  </r>
  <r>
    <x v="48"/>
    <x v="114"/>
    <n v="7.8571428571428559"/>
    <x v="1"/>
    <x v="0"/>
  </r>
  <r>
    <x v="48"/>
    <x v="115"/>
    <n v="8.25"/>
    <x v="1"/>
    <x v="0"/>
  </r>
  <r>
    <x v="48"/>
    <x v="116"/>
    <n v="8.0219780219780237"/>
    <x v="1"/>
    <x v="0"/>
  </r>
  <r>
    <x v="48"/>
    <x v="117"/>
    <n v="8.207253886010367"/>
    <x v="1"/>
    <x v="0"/>
  </r>
  <r>
    <x v="48"/>
    <x v="118"/>
    <n v="7.6524064171123012"/>
    <x v="1"/>
    <x v="0"/>
  </r>
  <r>
    <x v="48"/>
    <x v="119"/>
    <n v="7.9761904761904798"/>
    <x v="1"/>
    <x v="0"/>
  </r>
  <r>
    <x v="48"/>
    <x v="120"/>
    <n v="8.3688430698740035"/>
    <x v="1"/>
    <x v="0"/>
  </r>
  <r>
    <x v="48"/>
    <x v="121"/>
    <n v="8.1764705882352935"/>
    <x v="1"/>
    <x v="0"/>
  </r>
  <r>
    <x v="48"/>
    <x v="122"/>
    <n v="8.0343137254901897"/>
    <x v="1"/>
    <x v="0"/>
  </r>
  <r>
    <x v="48"/>
    <x v="123"/>
    <n v="8.0186335403726687"/>
    <x v="1"/>
    <x v="0"/>
  </r>
  <r>
    <x v="48"/>
    <x v="124"/>
    <n v="5.9882352941176453"/>
    <x v="1"/>
    <x v="0"/>
  </r>
  <r>
    <x v="48"/>
    <x v="112"/>
    <n v="7.3645833333333339"/>
    <x v="2"/>
    <x v="0"/>
  </r>
  <r>
    <x v="48"/>
    <x v="113"/>
    <n v="7.732590529247906"/>
    <x v="2"/>
    <x v="0"/>
  </r>
  <r>
    <x v="48"/>
    <x v="114"/>
    <n v="8.1578947368421044"/>
    <x v="2"/>
    <x v="0"/>
  </r>
  <r>
    <x v="48"/>
    <x v="115"/>
    <n v="7.5362318840579725"/>
    <x v="2"/>
    <x v="0"/>
  </r>
  <r>
    <x v="48"/>
    <x v="116"/>
    <n v="8.0504201680672285"/>
    <x v="2"/>
    <x v="0"/>
  </r>
  <r>
    <x v="48"/>
    <x v="117"/>
    <n v="7.9016393442622945"/>
    <x v="2"/>
    <x v="0"/>
  </r>
  <r>
    <x v="48"/>
    <x v="118"/>
    <n v="8.1538461538461551"/>
    <x v="2"/>
    <x v="0"/>
  </r>
  <r>
    <x v="48"/>
    <x v="119"/>
    <n v="6.931034482758621"/>
    <x v="2"/>
    <x v="0"/>
  </r>
  <r>
    <x v="48"/>
    <x v="120"/>
    <n v="7.8815028901734117"/>
    <x v="2"/>
    <x v="0"/>
  </r>
  <r>
    <x v="48"/>
    <x v="121"/>
    <n v="8.1"/>
    <x v="2"/>
    <x v="0"/>
  </r>
  <r>
    <x v="48"/>
    <x v="122"/>
    <n v="7.1304347826086945"/>
    <x v="2"/>
    <x v="0"/>
  </r>
  <r>
    <x v="48"/>
    <x v="123"/>
    <n v="7.8695652173913038"/>
    <x v="2"/>
    <x v="0"/>
  </r>
  <r>
    <x v="48"/>
    <x v="124"/>
    <n v="5.6764705882352944"/>
    <x v="2"/>
    <x v="0"/>
  </r>
  <r>
    <x v="48"/>
    <x v="112"/>
    <n v="8.5652173913043494"/>
    <x v="3"/>
    <x v="0"/>
  </r>
  <r>
    <x v="48"/>
    <x v="113"/>
    <n v="8"/>
    <x v="3"/>
    <x v="0"/>
  </r>
  <r>
    <x v="48"/>
    <x v="114"/>
    <n v="7.3636363636363633"/>
    <x v="3"/>
    <x v="0"/>
  </r>
  <r>
    <x v="48"/>
    <x v="115"/>
    <n v="8.5882352941176467"/>
    <x v="3"/>
    <x v="0"/>
  </r>
  <r>
    <x v="48"/>
    <x v="116"/>
    <n v="8.1612090680100717"/>
    <x v="3"/>
    <x v="0"/>
  </r>
  <r>
    <x v="48"/>
    <x v="117"/>
    <n v="8.0892857142857135"/>
    <x v="3"/>
    <x v="0"/>
  </r>
  <r>
    <x v="48"/>
    <x v="118"/>
    <n v="7.6202531645569618"/>
    <x v="3"/>
    <x v="0"/>
  </r>
  <r>
    <x v="48"/>
    <x v="119"/>
    <n v="7.4117647058823533"/>
    <x v="3"/>
    <x v="0"/>
  </r>
  <r>
    <x v="48"/>
    <x v="120"/>
    <n v="8.4825046040515613"/>
    <x v="3"/>
    <x v="0"/>
  </r>
  <r>
    <x v="48"/>
    <x v="121"/>
    <n v="7.8125"/>
    <x v="3"/>
    <x v="0"/>
  </r>
  <r>
    <x v="48"/>
    <x v="122"/>
    <n v="8.03125"/>
    <x v="3"/>
    <x v="0"/>
  </r>
  <r>
    <x v="48"/>
    <x v="123"/>
    <n v="8"/>
    <x v="3"/>
    <x v="0"/>
  </r>
  <r>
    <x v="48"/>
    <x v="124"/>
    <n v="6.2142857142857135"/>
    <x v="3"/>
    <x v="0"/>
  </r>
  <r>
    <x v="48"/>
    <x v="112"/>
    <n v="7.5"/>
    <x v="4"/>
    <x v="0"/>
  </r>
  <r>
    <x v="48"/>
    <x v="113"/>
    <n v="7.8461538461538449"/>
    <x v="4"/>
    <x v="0"/>
  </r>
  <r>
    <x v="48"/>
    <x v="114"/>
    <n v="8.5"/>
    <x v="4"/>
    <x v="0"/>
  </r>
  <r>
    <x v="48"/>
    <x v="115"/>
    <n v="6.7272727272727275"/>
    <x v="4"/>
    <x v="0"/>
  </r>
  <r>
    <x v="48"/>
    <x v="116"/>
    <n v="7.8768115942028984"/>
    <x v="4"/>
    <x v="0"/>
  </r>
  <r>
    <x v="48"/>
    <x v="117"/>
    <n v="6.9696969696969688"/>
    <x v="4"/>
    <x v="0"/>
  </r>
  <r>
    <x v="48"/>
    <x v="118"/>
    <n v="8.4571428571428555"/>
    <x v="4"/>
    <x v="0"/>
  </r>
  <r>
    <x v="48"/>
    <x v="119"/>
    <n v="7.666666666666667"/>
    <x v="4"/>
    <x v="0"/>
  </r>
  <r>
    <x v="48"/>
    <x v="120"/>
    <n v="8.3882978723404253"/>
    <x v="4"/>
    <x v="0"/>
  </r>
  <r>
    <x v="48"/>
    <x v="121"/>
    <n v="9.125"/>
    <x v="4"/>
    <x v="0"/>
  </r>
  <r>
    <x v="48"/>
    <x v="122"/>
    <n v="8.375"/>
    <x v="4"/>
    <x v="0"/>
  </r>
  <r>
    <x v="48"/>
    <x v="123"/>
    <n v="7.6"/>
    <x v="4"/>
    <x v="0"/>
  </r>
  <r>
    <x v="48"/>
    <x v="124"/>
    <n v="5.8"/>
    <x v="4"/>
    <x v="0"/>
  </r>
  <r>
    <x v="48"/>
    <x v="112"/>
    <n v="7.25"/>
    <x v="5"/>
    <x v="0"/>
  </r>
  <r>
    <x v="48"/>
    <x v="113"/>
    <n v="8.4375"/>
    <x v="5"/>
    <x v="0"/>
  </r>
  <r>
    <x v="48"/>
    <x v="114"/>
    <n v="0"/>
    <x v="5"/>
    <x v="0"/>
  </r>
  <r>
    <x v="48"/>
    <x v="115"/>
    <n v="0"/>
    <x v="5"/>
    <x v="0"/>
  </r>
  <r>
    <x v="48"/>
    <x v="116"/>
    <n v="8.2142857142857153"/>
    <x v="5"/>
    <x v="0"/>
  </r>
  <r>
    <x v="48"/>
    <x v="117"/>
    <n v="7.4444444444444446"/>
    <x v="5"/>
    <x v="0"/>
  </r>
  <r>
    <x v="48"/>
    <x v="118"/>
    <n v="8.8181818181818183"/>
    <x v="5"/>
    <x v="0"/>
  </r>
  <r>
    <x v="48"/>
    <x v="119"/>
    <n v="8"/>
    <x v="5"/>
    <x v="0"/>
  </r>
  <r>
    <x v="48"/>
    <x v="120"/>
    <n v="8.7799999999999994"/>
    <x v="5"/>
    <x v="0"/>
  </r>
  <r>
    <x v="48"/>
    <x v="121"/>
    <n v="9.5"/>
    <x v="5"/>
    <x v="0"/>
  </r>
  <r>
    <x v="48"/>
    <x v="122"/>
    <n v="9"/>
    <x v="5"/>
    <x v="0"/>
  </r>
  <r>
    <x v="48"/>
    <x v="123"/>
    <n v="7.75"/>
    <x v="5"/>
    <x v="0"/>
  </r>
  <r>
    <x v="48"/>
    <x v="124"/>
    <n v="10"/>
    <x v="5"/>
    <x v="0"/>
  </r>
  <r>
    <x v="48"/>
    <x v="112"/>
    <n v="8.5"/>
    <x v="6"/>
    <x v="0"/>
  </r>
  <r>
    <x v="48"/>
    <x v="113"/>
    <n v="7.8888888888888884"/>
    <x v="6"/>
    <x v="0"/>
  </r>
  <r>
    <x v="48"/>
    <x v="114"/>
    <n v="0"/>
    <x v="6"/>
    <x v="0"/>
  </r>
  <r>
    <x v="48"/>
    <x v="115"/>
    <n v="6"/>
    <x v="6"/>
    <x v="0"/>
  </r>
  <r>
    <x v="48"/>
    <x v="116"/>
    <n v="7.6216216216216219"/>
    <x v="6"/>
    <x v="0"/>
  </r>
  <r>
    <x v="48"/>
    <x v="117"/>
    <n v="7.166666666666667"/>
    <x v="6"/>
    <x v="0"/>
  </r>
  <r>
    <x v="49"/>
    <x v="4"/>
    <n v="5.5579868708971549"/>
    <x v="1"/>
    <x v="1"/>
  </r>
  <r>
    <x v="50"/>
    <x v="125"/>
    <n v="56.159579131959667"/>
    <x v="1"/>
    <x v="1"/>
  </r>
  <r>
    <x v="50"/>
    <x v="126"/>
    <n v="38.272687417799212"/>
    <x v="1"/>
    <x v="1"/>
  </r>
  <r>
    <x v="50"/>
    <x v="4"/>
    <n v="5.5677334502411222"/>
    <x v="1"/>
    <x v="1"/>
  </r>
  <r>
    <x v="51"/>
    <x v="125"/>
    <n v="43.675417661097853"/>
    <x v="1"/>
    <x v="1"/>
  </r>
  <r>
    <x v="51"/>
    <x v="126"/>
    <n v="49.164677804295941"/>
    <x v="1"/>
    <x v="1"/>
  </r>
  <r>
    <x v="51"/>
    <x v="4"/>
    <n v="7.1599045346062056"/>
    <x v="1"/>
    <x v="1"/>
  </r>
  <r>
    <x v="52"/>
    <x v="125"/>
    <n v="51.601579640193066"/>
    <x v="1"/>
    <x v="1"/>
  </r>
  <r>
    <x v="52"/>
    <x v="126"/>
    <n v="42.8258007898201"/>
    <x v="1"/>
    <x v="1"/>
  </r>
  <r>
    <x v="52"/>
    <x v="4"/>
    <n v="5.5726195699868359"/>
    <x v="1"/>
    <x v="1"/>
  </r>
  <r>
    <x v="53"/>
    <x v="125"/>
    <n v="54.581673306772906"/>
    <x v="1"/>
    <x v="1"/>
  </r>
  <r>
    <x v="53"/>
    <x v="126"/>
    <n v="39.796370075254536"/>
    <x v="1"/>
    <x v="1"/>
  </r>
  <r>
    <x v="53"/>
    <x v="4"/>
    <n v="5.621956617972554"/>
    <x v="1"/>
    <x v="1"/>
  </r>
  <r>
    <x v="54"/>
    <x v="125"/>
    <n v="78.477690288713916"/>
    <x v="1"/>
    <x v="1"/>
  </r>
  <r>
    <x v="54"/>
    <x v="126"/>
    <n v="15.966754155730534"/>
    <x v="1"/>
    <x v="1"/>
  </r>
  <r>
    <x v="54"/>
    <x v="4"/>
    <n v="5.5555555555555554"/>
    <x v="1"/>
    <x v="1"/>
  </r>
  <r>
    <x v="55"/>
    <x v="125"/>
    <n v="87.357830271216102"/>
    <x v="1"/>
    <x v="1"/>
  </r>
  <r>
    <x v="55"/>
    <x v="126"/>
    <n v="7.0866141732283463"/>
    <x v="1"/>
    <x v="1"/>
  </r>
  <r>
    <x v="55"/>
    <x v="4"/>
    <n v="5.5555555555555554"/>
    <x v="1"/>
    <x v="1"/>
  </r>
  <r>
    <x v="56"/>
    <x v="125"/>
    <n v="73.916100304663701"/>
    <x v="2"/>
    <x v="1"/>
  </r>
  <r>
    <x v="56"/>
    <x v="126"/>
    <n v="10.80384344973049"/>
    <x v="2"/>
    <x v="1"/>
  </r>
  <r>
    <x v="56"/>
    <x v="4"/>
    <n v="15.280056245605811"/>
    <x v="2"/>
    <x v="1"/>
  </r>
  <r>
    <x v="57"/>
    <x v="125"/>
    <n v="82.958801498127343"/>
    <x v="2"/>
    <x v="1"/>
  </r>
  <r>
    <x v="57"/>
    <x v="126"/>
    <n v="1.7790262172284643"/>
    <x v="2"/>
    <x v="1"/>
  </r>
  <r>
    <x v="57"/>
    <x v="4"/>
    <n v="15.262172284644194"/>
    <x v="2"/>
    <x v="1"/>
  </r>
  <r>
    <x v="58"/>
    <x v="125"/>
    <n v="81.03407755581668"/>
    <x v="2"/>
    <x v="1"/>
  </r>
  <r>
    <x v="58"/>
    <x v="126"/>
    <n v="3.6427732079905994"/>
    <x v="2"/>
    <x v="1"/>
  </r>
  <r>
    <x v="58"/>
    <x v="4"/>
    <n v="15.323149236192714"/>
    <x v="2"/>
    <x v="1"/>
  </r>
  <r>
    <x v="59"/>
    <x v="125"/>
    <n v="82.482435597189692"/>
    <x v="2"/>
    <x v="1"/>
  </r>
  <r>
    <x v="59"/>
    <x v="126"/>
    <n v="2.2482435597189694"/>
    <x v="2"/>
    <x v="1"/>
  </r>
  <r>
    <x v="59"/>
    <x v="4"/>
    <n v="15.269320843091334"/>
    <x v="2"/>
    <x v="1"/>
  </r>
  <r>
    <x v="60"/>
    <x v="125"/>
    <n v="83.614232209737821"/>
    <x v="2"/>
    <x v="1"/>
  </r>
  <r>
    <x v="60"/>
    <x v="126"/>
    <n v="1.1235955056179776"/>
    <x v="2"/>
    <x v="1"/>
  </r>
  <r>
    <x v="60"/>
    <x v="4"/>
    <n v="15.262172284644194"/>
    <x v="2"/>
    <x v="1"/>
  </r>
  <r>
    <x v="49"/>
    <x v="125"/>
    <n v="69.662921348314612"/>
    <x v="2"/>
    <x v="1"/>
  </r>
  <r>
    <x v="49"/>
    <x v="126"/>
    <n v="15.074906367041198"/>
    <x v="2"/>
    <x v="1"/>
  </r>
  <r>
    <x v="49"/>
    <x v="4"/>
    <n v="15.262172284644194"/>
    <x v="2"/>
    <x v="1"/>
  </r>
  <r>
    <x v="50"/>
    <x v="125"/>
    <n v="82.162921348314612"/>
    <x v="2"/>
    <x v="1"/>
  </r>
  <r>
    <x v="50"/>
    <x v="126"/>
    <n v="2.5749063670411987"/>
    <x v="2"/>
    <x v="1"/>
  </r>
  <r>
    <x v="50"/>
    <x v="4"/>
    <n v="15.262172284644194"/>
    <x v="2"/>
    <x v="1"/>
  </r>
  <r>
    <x v="51"/>
    <x v="125"/>
    <n v="72.588582677165348"/>
    <x v="2"/>
    <x v="1"/>
  </r>
  <r>
    <x v="51"/>
    <x v="126"/>
    <n v="11.786417322834646"/>
    <x v="2"/>
    <x v="1"/>
  </r>
  <r>
    <x v="51"/>
    <x v="4"/>
    <n v="15.625"/>
    <x v="2"/>
    <x v="1"/>
  </r>
  <r>
    <x v="52"/>
    <x v="125"/>
    <n v="79.85476692433825"/>
    <x v="2"/>
    <x v="1"/>
  </r>
  <r>
    <x v="52"/>
    <x v="126"/>
    <n v="4.872335441555399"/>
    <x v="2"/>
    <x v="1"/>
  </r>
  <r>
    <x v="52"/>
    <x v="4"/>
    <n v="15.272897634106348"/>
    <x v="2"/>
    <x v="1"/>
  </r>
  <r>
    <x v="53"/>
    <x v="125"/>
    <n v="75.744680851063833"/>
    <x v="2"/>
    <x v="1"/>
  </r>
  <r>
    <x v="53"/>
    <x v="126"/>
    <n v="8.9612015018773459"/>
    <x v="2"/>
    <x v="1"/>
  </r>
  <r>
    <x v="53"/>
    <x v="4"/>
    <n v="15.294117647058824"/>
    <x v="2"/>
    <x v="1"/>
  </r>
  <r>
    <x v="54"/>
    <x v="125"/>
    <n v="80.688202247191015"/>
    <x v="2"/>
    <x v="1"/>
  </r>
  <r>
    <x v="54"/>
    <x v="126"/>
    <n v="4.0496254681647939"/>
    <x v="2"/>
    <x v="1"/>
  </r>
  <r>
    <x v="54"/>
    <x v="4"/>
    <n v="15.262172284644194"/>
    <x v="2"/>
    <x v="1"/>
  </r>
  <r>
    <x v="55"/>
    <x v="125"/>
    <n v="83.754681647940075"/>
    <x v="2"/>
    <x v="1"/>
  </r>
  <r>
    <x v="55"/>
    <x v="126"/>
    <n v="0.9831460674157303"/>
    <x v="2"/>
    <x v="1"/>
  </r>
  <r>
    <x v="55"/>
    <x v="4"/>
    <n v="15.262172284644194"/>
    <x v="2"/>
    <x v="1"/>
  </r>
  <r>
    <x v="56"/>
    <x v="125"/>
    <n v="52.46105919003115"/>
    <x v="3"/>
    <x v="1"/>
  </r>
  <r>
    <x v="56"/>
    <x v="126"/>
    <n v="40.498442367601243"/>
    <x v="3"/>
    <x v="1"/>
  </r>
  <r>
    <x v="56"/>
    <x v="4"/>
    <n v="7.0404984423676016"/>
    <x v="3"/>
    <x v="1"/>
  </r>
  <r>
    <x v="57"/>
    <x v="125"/>
    <n v="77.385377942998758"/>
    <x v="3"/>
    <x v="1"/>
  </r>
  <r>
    <x v="57"/>
    <x v="126"/>
    <n v="15.613382899628252"/>
    <x v="3"/>
    <x v="1"/>
  </r>
  <r>
    <x v="57"/>
    <x v="4"/>
    <n v="7.0012391573729866"/>
    <x v="3"/>
    <x v="1"/>
  </r>
  <r>
    <x v="58"/>
    <x v="125"/>
    <n v="81.727781230578003"/>
    <x v="3"/>
    <x v="1"/>
  </r>
  <r>
    <x v="58"/>
    <x v="126"/>
    <n v="11.311373523927905"/>
    <x v="3"/>
    <x v="1"/>
  </r>
  <r>
    <x v="58"/>
    <x v="4"/>
    <n v="6.9608452454940961"/>
    <x v="3"/>
    <x v="1"/>
  </r>
  <r>
    <x v="59"/>
    <x v="125"/>
    <n v="70.887647423960274"/>
    <x v="3"/>
    <x v="1"/>
  </r>
  <r>
    <x v="59"/>
    <x v="126"/>
    <n v="22.098075729360644"/>
    <x v="3"/>
    <x v="1"/>
  </r>
  <r>
    <x v="59"/>
    <x v="4"/>
    <n v="7.0142768466790812"/>
    <x v="3"/>
    <x v="1"/>
  </r>
  <r>
    <x v="60"/>
    <x v="125"/>
    <n v="75.945443273403598"/>
    <x v="3"/>
    <x v="1"/>
  </r>
  <r>
    <x v="60"/>
    <x v="126"/>
    <n v="17.048977061376316"/>
    <x v="3"/>
    <x v="1"/>
  </r>
  <r>
    <x v="60"/>
    <x v="4"/>
    <n v="7.005579665220087"/>
    <x v="3"/>
    <x v="1"/>
  </r>
  <r>
    <x v="49"/>
    <x v="125"/>
    <n v="36.143831370117795"/>
    <x v="3"/>
    <x v="1"/>
  </r>
  <r>
    <x v="49"/>
    <x v="126"/>
    <n v="56.850588964662123"/>
    <x v="3"/>
    <x v="1"/>
  </r>
  <r>
    <x v="49"/>
    <x v="4"/>
    <n v="7.005579665220087"/>
    <x v="3"/>
    <x v="1"/>
  </r>
  <r>
    <x v="50"/>
    <x v="125"/>
    <n v="69.540942928039698"/>
    <x v="3"/>
    <x v="1"/>
  </r>
  <r>
    <x v="48"/>
    <x v="118"/>
    <n v="9.75"/>
    <x v="6"/>
    <x v="0"/>
  </r>
  <r>
    <x v="48"/>
    <x v="119"/>
    <n v="8"/>
    <x v="6"/>
    <x v="0"/>
  </r>
  <r>
    <x v="48"/>
    <x v="120"/>
    <n v="7.8529411764705896"/>
    <x v="6"/>
    <x v="0"/>
  </r>
  <r>
    <x v="48"/>
    <x v="121"/>
    <n v="10"/>
    <x v="6"/>
    <x v="0"/>
  </r>
  <r>
    <x v="48"/>
    <x v="122"/>
    <n v="8"/>
    <x v="6"/>
    <x v="0"/>
  </r>
  <r>
    <x v="48"/>
    <x v="123"/>
    <n v="7.6"/>
    <x v="6"/>
    <x v="0"/>
  </r>
  <r>
    <x v="48"/>
    <x v="124"/>
    <n v="0"/>
    <x v="6"/>
    <x v="0"/>
  </r>
  <r>
    <x v="48"/>
    <x v="112"/>
    <n v="7"/>
    <x v="7"/>
    <x v="0"/>
  </r>
  <r>
    <x v="48"/>
    <x v="113"/>
    <n v="7.1875"/>
    <x v="7"/>
    <x v="0"/>
  </r>
  <r>
    <x v="48"/>
    <x v="114"/>
    <n v="0"/>
    <x v="7"/>
    <x v="0"/>
  </r>
  <r>
    <x v="48"/>
    <x v="115"/>
    <n v="7.5"/>
    <x v="7"/>
    <x v="0"/>
  </r>
  <r>
    <x v="48"/>
    <x v="116"/>
    <n v="7.28125"/>
    <x v="7"/>
    <x v="0"/>
  </r>
  <r>
    <x v="48"/>
    <x v="117"/>
    <n v="7.1818181818181825"/>
    <x v="7"/>
    <x v="0"/>
  </r>
  <r>
    <x v="48"/>
    <x v="118"/>
    <n v="9"/>
    <x v="7"/>
    <x v="0"/>
  </r>
  <r>
    <x v="48"/>
    <x v="119"/>
    <n v="3"/>
    <x v="7"/>
    <x v="0"/>
  </r>
  <r>
    <x v="48"/>
    <x v="120"/>
    <n v="8.1509433962264186"/>
    <x v="7"/>
    <x v="0"/>
  </r>
  <r>
    <x v="48"/>
    <x v="121"/>
    <n v="8.8000000000000007"/>
    <x v="7"/>
    <x v="0"/>
  </r>
  <r>
    <x v="48"/>
    <x v="122"/>
    <n v="9.1428571428571423"/>
    <x v="7"/>
    <x v="0"/>
  </r>
  <r>
    <x v="48"/>
    <x v="123"/>
    <n v="7.8461538461538458"/>
    <x v="7"/>
    <x v="0"/>
  </r>
  <r>
    <x v="48"/>
    <x v="124"/>
    <n v="3.5"/>
    <x v="7"/>
    <x v="0"/>
  </r>
  <r>
    <x v="48"/>
    <x v="112"/>
    <n v="7.333333333333333"/>
    <x v="8"/>
    <x v="0"/>
  </r>
  <r>
    <x v="48"/>
    <x v="113"/>
    <n v="7.875"/>
    <x v="8"/>
    <x v="0"/>
  </r>
  <r>
    <x v="48"/>
    <x v="114"/>
    <n v="8.5"/>
    <x v="8"/>
    <x v="0"/>
  </r>
  <r>
    <x v="48"/>
    <x v="115"/>
    <n v="7"/>
    <x v="8"/>
    <x v="0"/>
  </r>
  <r>
    <x v="48"/>
    <x v="116"/>
    <n v="8.4074074074074066"/>
    <x v="8"/>
    <x v="0"/>
  </r>
  <r>
    <x v="48"/>
    <x v="117"/>
    <n v="5.8571428571428568"/>
    <x v="8"/>
    <x v="0"/>
  </r>
  <r>
    <x v="48"/>
    <x v="118"/>
    <n v="7.4615384615384617"/>
    <x v="8"/>
    <x v="0"/>
  </r>
  <r>
    <x v="48"/>
    <x v="119"/>
    <n v="7.9090909090909083"/>
    <x v="8"/>
    <x v="0"/>
  </r>
  <r>
    <x v="48"/>
    <x v="120"/>
    <n v="8.6078431372548962"/>
    <x v="8"/>
    <x v="0"/>
  </r>
  <r>
    <x v="48"/>
    <x v="121"/>
    <n v="0"/>
    <x v="8"/>
    <x v="0"/>
  </r>
  <r>
    <x v="48"/>
    <x v="122"/>
    <n v="6.7142857142857135"/>
    <x v="8"/>
    <x v="0"/>
  </r>
  <r>
    <x v="48"/>
    <x v="123"/>
    <n v="7.1"/>
    <x v="8"/>
    <x v="0"/>
  </r>
  <r>
    <x v="48"/>
    <x v="124"/>
    <n v="6"/>
    <x v="8"/>
    <x v="0"/>
  </r>
  <r>
    <x v="48"/>
    <x v="112"/>
    <n v="8"/>
    <x v="9"/>
    <x v="0"/>
  </r>
  <r>
    <x v="48"/>
    <x v="113"/>
    <n v="8.0303030303030294"/>
    <x v="9"/>
    <x v="0"/>
  </r>
  <r>
    <x v="48"/>
    <x v="114"/>
    <n v="8.5"/>
    <x v="9"/>
    <x v="0"/>
  </r>
  <r>
    <x v="48"/>
    <x v="115"/>
    <n v="8.8000000000000007"/>
    <x v="9"/>
    <x v="0"/>
  </r>
  <r>
    <x v="48"/>
    <x v="116"/>
    <n v="8.0652173913043459"/>
    <x v="9"/>
    <x v="0"/>
  </r>
  <r>
    <x v="48"/>
    <x v="117"/>
    <n v="8"/>
    <x v="9"/>
    <x v="0"/>
  </r>
  <r>
    <x v="48"/>
    <x v="118"/>
    <n v="7.666666666666667"/>
    <x v="9"/>
    <x v="0"/>
  </r>
  <r>
    <x v="48"/>
    <x v="119"/>
    <n v="0"/>
    <x v="9"/>
    <x v="0"/>
  </r>
  <r>
    <x v="48"/>
    <x v="120"/>
    <n v="8.0188679245282994"/>
    <x v="9"/>
    <x v="0"/>
  </r>
  <r>
    <x v="48"/>
    <x v="121"/>
    <n v="8.5714285714285712"/>
    <x v="9"/>
    <x v="0"/>
  </r>
  <r>
    <x v="48"/>
    <x v="122"/>
    <n v="7.7058823529411749"/>
    <x v="9"/>
    <x v="0"/>
  </r>
  <r>
    <x v="48"/>
    <x v="123"/>
    <n v="8.1666666666666661"/>
    <x v="9"/>
    <x v="0"/>
  </r>
  <r>
    <x v="48"/>
    <x v="124"/>
    <n v="6"/>
    <x v="9"/>
    <x v="0"/>
  </r>
  <r>
    <x v="48"/>
    <x v="112"/>
    <n v="9.6666666666666661"/>
    <x v="10"/>
    <x v="0"/>
  </r>
  <r>
    <x v="48"/>
    <x v="113"/>
    <n v="7.916666666666667"/>
    <x v="10"/>
    <x v="0"/>
  </r>
  <r>
    <x v="48"/>
    <x v="114"/>
    <n v="9.5"/>
    <x v="10"/>
    <x v="0"/>
  </r>
  <r>
    <x v="48"/>
    <x v="115"/>
    <n v="8.6666666666666679"/>
    <x v="10"/>
    <x v="0"/>
  </r>
  <r>
    <x v="48"/>
    <x v="116"/>
    <n v="8.4285714285714288"/>
    <x v="10"/>
    <x v="0"/>
  </r>
  <r>
    <x v="48"/>
    <x v="117"/>
    <n v="8"/>
    <x v="10"/>
    <x v="0"/>
  </r>
  <r>
    <x v="48"/>
    <x v="118"/>
    <n v="7.625"/>
    <x v="10"/>
    <x v="0"/>
  </r>
  <r>
    <x v="48"/>
    <x v="119"/>
    <n v="8.8000000000000007"/>
    <x v="10"/>
    <x v="0"/>
  </r>
  <r>
    <x v="48"/>
    <x v="120"/>
    <n v="8.4313725490196099"/>
    <x v="10"/>
    <x v="0"/>
  </r>
  <r>
    <x v="48"/>
    <x v="121"/>
    <n v="10"/>
    <x v="10"/>
    <x v="0"/>
  </r>
  <r>
    <x v="48"/>
    <x v="122"/>
    <n v="8.3333333333333304"/>
    <x v="10"/>
    <x v="0"/>
  </r>
  <r>
    <x v="48"/>
    <x v="123"/>
    <n v="8.3636363636363651"/>
    <x v="10"/>
    <x v="0"/>
  </r>
  <r>
    <x v="48"/>
    <x v="124"/>
    <n v="5.4"/>
    <x v="10"/>
    <x v="0"/>
  </r>
  <r>
    <x v="48"/>
    <x v="112"/>
    <n v="7"/>
    <x v="11"/>
    <x v="0"/>
  </r>
  <r>
    <x v="48"/>
    <x v="113"/>
    <n v="7.7272727272727293"/>
    <x v="11"/>
    <x v="0"/>
  </r>
  <r>
    <x v="48"/>
    <x v="114"/>
    <n v="8.3333333333333339"/>
    <x v="11"/>
    <x v="0"/>
  </r>
  <r>
    <x v="48"/>
    <x v="115"/>
    <n v="7.333333333333333"/>
    <x v="11"/>
    <x v="0"/>
  </r>
  <r>
    <x v="48"/>
    <x v="116"/>
    <n v="8.4146341463414664"/>
    <x v="11"/>
    <x v="0"/>
  </r>
  <r>
    <x v="48"/>
    <x v="117"/>
    <n v="8.5"/>
    <x v="11"/>
    <x v="0"/>
  </r>
  <r>
    <x v="48"/>
    <x v="118"/>
    <n v="9"/>
    <x v="11"/>
    <x v="0"/>
  </r>
  <r>
    <x v="48"/>
    <x v="119"/>
    <n v="9"/>
    <x v="11"/>
    <x v="0"/>
  </r>
  <r>
    <x v="48"/>
    <x v="120"/>
    <n v="7.9761904761904754"/>
    <x v="11"/>
    <x v="0"/>
  </r>
  <r>
    <x v="48"/>
    <x v="121"/>
    <n v="9.8000000000000007"/>
    <x v="11"/>
    <x v="0"/>
  </r>
  <r>
    <x v="48"/>
    <x v="122"/>
    <n v="8"/>
    <x v="11"/>
    <x v="0"/>
  </r>
  <r>
    <x v="48"/>
    <x v="123"/>
    <n v="9"/>
    <x v="11"/>
    <x v="0"/>
  </r>
  <r>
    <x v="48"/>
    <x v="124"/>
    <n v="6.125"/>
    <x v="11"/>
    <x v="0"/>
  </r>
  <r>
    <x v="48"/>
    <x v="112"/>
    <n v="8.2857142857142865"/>
    <x v="12"/>
    <x v="0"/>
  </r>
  <r>
    <x v="48"/>
    <x v="113"/>
    <n v="8.3636363636363633"/>
    <x v="12"/>
    <x v="0"/>
  </r>
  <r>
    <x v="48"/>
    <x v="114"/>
    <n v="4"/>
    <x v="12"/>
    <x v="0"/>
  </r>
  <r>
    <x v="48"/>
    <x v="115"/>
    <n v="6"/>
    <x v="12"/>
    <x v="0"/>
  </r>
  <r>
    <x v="48"/>
    <x v="116"/>
    <n v="8.348484848484846"/>
    <x v="12"/>
    <x v="0"/>
  </r>
  <r>
    <x v="48"/>
    <x v="117"/>
    <n v="8.1666666666666679"/>
    <x v="12"/>
    <x v="0"/>
  </r>
  <r>
    <x v="48"/>
    <x v="118"/>
    <n v="8.5"/>
    <x v="12"/>
    <x v="0"/>
  </r>
  <r>
    <x v="48"/>
    <x v="119"/>
    <n v="8.25"/>
    <x v="12"/>
    <x v="0"/>
  </r>
  <r>
    <x v="48"/>
    <x v="120"/>
    <n v="8.531914893617019"/>
    <x v="12"/>
    <x v="0"/>
  </r>
  <r>
    <x v="48"/>
    <x v="121"/>
    <n v="9.6666666666666661"/>
    <x v="12"/>
    <x v="0"/>
  </r>
  <r>
    <x v="48"/>
    <x v="122"/>
    <n v="7.8125"/>
    <x v="12"/>
    <x v="0"/>
  </r>
  <r>
    <x v="48"/>
    <x v="123"/>
    <n v="8.8000000000000007"/>
    <x v="12"/>
    <x v="0"/>
  </r>
  <r>
    <x v="48"/>
    <x v="124"/>
    <n v="6.666666666666667"/>
    <x v="12"/>
    <x v="0"/>
  </r>
  <r>
    <x v="48"/>
    <x v="112"/>
    <n v="7.6666666666666661"/>
    <x v="13"/>
    <x v="0"/>
  </r>
  <r>
    <x v="48"/>
    <x v="113"/>
    <n v="8.6363636363636385"/>
    <x v="13"/>
    <x v="0"/>
  </r>
  <r>
    <x v="48"/>
    <x v="114"/>
    <n v="7.333333333333333"/>
    <x v="13"/>
    <x v="0"/>
  </r>
  <r>
    <x v="48"/>
    <x v="115"/>
    <n v="8.375"/>
    <x v="13"/>
    <x v="0"/>
  </r>
  <r>
    <x v="48"/>
    <x v="116"/>
    <n v="8.6"/>
    <x v="13"/>
    <x v="0"/>
  </r>
  <r>
    <x v="48"/>
    <x v="117"/>
    <n v="8"/>
    <x v="13"/>
    <x v="0"/>
  </r>
  <r>
    <x v="48"/>
    <x v="118"/>
    <n v="9.125"/>
    <x v="13"/>
    <x v="0"/>
  </r>
  <r>
    <x v="48"/>
    <x v="119"/>
    <n v="7.5"/>
    <x v="13"/>
    <x v="0"/>
  </r>
  <r>
    <x v="48"/>
    <x v="120"/>
    <n v="8.4035087719298254"/>
    <x v="13"/>
    <x v="0"/>
  </r>
  <r>
    <x v="48"/>
    <x v="121"/>
    <n v="8.3333333333333339"/>
    <x v="13"/>
    <x v="0"/>
  </r>
  <r>
    <x v="48"/>
    <x v="122"/>
    <n v="7.3636363636363651"/>
    <x v="13"/>
    <x v="0"/>
  </r>
  <r>
    <x v="48"/>
    <x v="123"/>
    <n v="9.75"/>
    <x v="13"/>
    <x v="0"/>
  </r>
  <r>
    <x v="48"/>
    <x v="124"/>
    <n v="7.4"/>
    <x v="13"/>
    <x v="0"/>
  </r>
  <r>
    <x v="48"/>
    <x v="112"/>
    <n v="7.3333333333333339"/>
    <x v="14"/>
    <x v="0"/>
  </r>
  <r>
    <x v="48"/>
    <x v="113"/>
    <n v="7.75"/>
    <x v="14"/>
    <x v="0"/>
  </r>
  <r>
    <x v="48"/>
    <x v="114"/>
    <n v="9"/>
    <x v="14"/>
    <x v="0"/>
  </r>
  <r>
    <x v="48"/>
    <x v="115"/>
    <n v="8.8000000000000007"/>
    <x v="14"/>
    <x v="0"/>
  </r>
  <r>
    <x v="48"/>
    <x v="116"/>
    <n v="8.125"/>
    <x v="14"/>
    <x v="0"/>
  </r>
  <r>
    <x v="48"/>
    <x v="117"/>
    <n v="8.545454545454545"/>
    <x v="14"/>
    <x v="0"/>
  </r>
  <r>
    <x v="48"/>
    <x v="118"/>
    <n v="7.25"/>
    <x v="14"/>
    <x v="0"/>
  </r>
  <r>
    <x v="48"/>
    <x v="119"/>
    <n v="9.5"/>
    <x v="14"/>
    <x v="0"/>
  </r>
  <r>
    <x v="48"/>
    <x v="120"/>
    <n v="7.7142857142857162"/>
    <x v="14"/>
    <x v="0"/>
  </r>
  <r>
    <x v="48"/>
    <x v="121"/>
    <n v="9"/>
    <x v="14"/>
    <x v="0"/>
  </r>
  <r>
    <x v="48"/>
    <x v="122"/>
    <n v="5.2"/>
    <x v="14"/>
    <x v="0"/>
  </r>
  <r>
    <x v="48"/>
    <x v="123"/>
    <n v="7.333333333333333"/>
    <x v="14"/>
    <x v="0"/>
  </r>
  <r>
    <x v="48"/>
    <x v="124"/>
    <n v="10"/>
    <x v="14"/>
    <x v="0"/>
  </r>
  <r>
    <x v="48"/>
    <x v="112"/>
    <n v="9.5"/>
    <x v="15"/>
    <x v="0"/>
  </r>
  <r>
    <x v="48"/>
    <x v="113"/>
    <n v="7.9024390243902438"/>
    <x v="15"/>
    <x v="0"/>
  </r>
  <r>
    <x v="48"/>
    <x v="114"/>
    <n v="5.666666666666667"/>
    <x v="15"/>
    <x v="0"/>
  </r>
  <r>
    <x v="48"/>
    <x v="115"/>
    <n v="7.8"/>
    <x v="15"/>
    <x v="0"/>
  </r>
  <r>
    <x v="48"/>
    <x v="116"/>
    <n v="8.9333333333333318"/>
    <x v="15"/>
    <x v="0"/>
  </r>
  <r>
    <x v="48"/>
    <x v="117"/>
    <n v="7.6428571428571423"/>
    <x v="15"/>
    <x v="0"/>
  </r>
  <r>
    <x v="48"/>
    <x v="118"/>
    <n v="9.1951219512195106"/>
    <x v="15"/>
    <x v="0"/>
  </r>
  <r>
    <x v="48"/>
    <x v="119"/>
    <n v="7.625"/>
    <x v="15"/>
    <x v="0"/>
  </r>
  <r>
    <x v="48"/>
    <x v="120"/>
    <n v="9.2403846153846114"/>
    <x v="15"/>
    <x v="0"/>
  </r>
  <r>
    <x v="48"/>
    <x v="121"/>
    <n v="6.5"/>
    <x v="15"/>
    <x v="0"/>
  </r>
  <r>
    <x v="48"/>
    <x v="122"/>
    <n v="8.3823529411764675"/>
    <x v="15"/>
    <x v="0"/>
  </r>
  <r>
    <x v="48"/>
    <x v="123"/>
    <n v="8.7142857142857153"/>
    <x v="15"/>
    <x v="0"/>
  </r>
  <r>
    <x v="48"/>
    <x v="124"/>
    <n v="5.75"/>
    <x v="15"/>
    <x v="0"/>
  </r>
  <r>
    <x v="48"/>
    <x v="112"/>
    <n v="8"/>
    <x v="16"/>
    <x v="0"/>
  </r>
  <r>
    <x v="48"/>
    <x v="113"/>
    <n v="8.0142857142857178"/>
    <x v="16"/>
    <x v="0"/>
  </r>
  <r>
    <x v="48"/>
    <x v="114"/>
    <n v="7.375"/>
    <x v="16"/>
    <x v="0"/>
  </r>
  <r>
    <x v="48"/>
    <x v="115"/>
    <n v="6.9333333333333336"/>
    <x v="16"/>
    <x v="0"/>
  </r>
  <r>
    <x v="48"/>
    <x v="116"/>
    <n v="8.6938775510204067"/>
    <x v="16"/>
    <x v="0"/>
  </r>
  <r>
    <x v="48"/>
    <x v="117"/>
    <n v="7.4"/>
    <x v="16"/>
    <x v="0"/>
  </r>
  <r>
    <x v="48"/>
    <x v="118"/>
    <n v="7.6944444444444438"/>
    <x v="16"/>
    <x v="0"/>
  </r>
  <r>
    <x v="48"/>
    <x v="119"/>
    <n v="6.7272727272727275"/>
    <x v="16"/>
    <x v="0"/>
  </r>
  <r>
    <x v="48"/>
    <x v="120"/>
    <n v="8.583892617449667"/>
    <x v="16"/>
    <x v="0"/>
  </r>
  <r>
    <x v="48"/>
    <x v="121"/>
    <n v="8.4444444444444464"/>
    <x v="16"/>
    <x v="0"/>
  </r>
  <r>
    <x v="48"/>
    <x v="122"/>
    <n v="8.7368421052631575"/>
    <x v="16"/>
    <x v="0"/>
  </r>
  <r>
    <x v="48"/>
    <x v="123"/>
    <n v="8.2903225806451619"/>
    <x v="16"/>
    <x v="0"/>
  </r>
  <r>
    <x v="48"/>
    <x v="124"/>
    <n v="5.6875"/>
    <x v="16"/>
    <x v="0"/>
  </r>
  <r>
    <x v="48"/>
    <x v="112"/>
    <n v="8.0040322580645196"/>
    <x v="0"/>
    <x v="1"/>
  </r>
  <r>
    <x v="48"/>
    <x v="113"/>
    <n v="7.8872668288726668"/>
    <x v="0"/>
    <x v="1"/>
  </r>
  <r>
    <x v="48"/>
    <x v="114"/>
    <n v="8.0749999999999993"/>
    <x v="0"/>
    <x v="1"/>
  </r>
  <r>
    <x v="48"/>
    <x v="115"/>
    <n v="8.3940677966101642"/>
    <x v="0"/>
    <x v="1"/>
  </r>
  <r>
    <x v="48"/>
    <x v="116"/>
    <n v="8.0642994241842736"/>
    <x v="0"/>
    <x v="1"/>
  </r>
  <r>
    <x v="48"/>
    <x v="117"/>
    <n v="8.0185567010309242"/>
    <x v="0"/>
    <x v="1"/>
  </r>
  <r>
    <x v="48"/>
    <x v="118"/>
    <n v="7.8275862068965596"/>
    <x v="0"/>
    <x v="1"/>
  </r>
  <r>
    <x v="48"/>
    <x v="119"/>
    <n v="7.2460732984293195"/>
    <x v="0"/>
    <x v="1"/>
  </r>
  <r>
    <x v="48"/>
    <x v="120"/>
    <n v="8.3451511991658105"/>
    <x v="0"/>
    <x v="1"/>
  </r>
  <r>
    <x v="48"/>
    <x v="121"/>
    <n v="8.359477124183007"/>
    <x v="0"/>
    <x v="1"/>
  </r>
  <r>
    <x v="48"/>
    <x v="122"/>
    <n v="8.1379870129870167"/>
    <x v="0"/>
    <x v="1"/>
  </r>
  <r>
    <x v="48"/>
    <x v="123"/>
    <n v="7.9862700228832937"/>
    <x v="0"/>
    <x v="1"/>
  </r>
  <r>
    <x v="48"/>
    <x v="124"/>
    <n v="0"/>
    <x v="0"/>
    <x v="1"/>
  </r>
  <r>
    <x v="48"/>
    <x v="112"/>
    <n v="7.814814814814814"/>
    <x v="1"/>
    <x v="1"/>
  </r>
  <r>
    <x v="48"/>
    <x v="113"/>
    <n v="7.4074074074074066"/>
    <x v="1"/>
    <x v="1"/>
  </r>
  <r>
    <x v="48"/>
    <x v="114"/>
    <n v="8.4375"/>
    <x v="1"/>
    <x v="1"/>
  </r>
  <r>
    <x v="48"/>
    <x v="115"/>
    <n v="7.9318181818181817"/>
    <x v="1"/>
    <x v="1"/>
  </r>
  <r>
    <x v="48"/>
    <x v="116"/>
    <n v="8.1840490797545993"/>
    <x v="1"/>
    <x v="1"/>
  </r>
  <r>
    <x v="48"/>
    <x v="117"/>
    <n v="8.2151898734177209"/>
    <x v="1"/>
    <x v="1"/>
  </r>
  <r>
    <x v="48"/>
    <x v="118"/>
    <n v="7.8176100628930802"/>
    <x v="1"/>
    <x v="1"/>
  </r>
  <r>
    <x v="48"/>
    <x v="119"/>
    <n v="7"/>
    <x v="1"/>
    <x v="1"/>
  </r>
  <r>
    <x v="48"/>
    <x v="120"/>
    <n v="8.4963768115941942"/>
    <x v="1"/>
    <x v="1"/>
  </r>
  <r>
    <x v="48"/>
    <x v="121"/>
    <n v="8.4545454545454568"/>
    <x v="1"/>
    <x v="1"/>
  </r>
  <r>
    <x v="48"/>
    <x v="122"/>
    <n v="8.0798122065727735"/>
    <x v="1"/>
    <x v="1"/>
  </r>
  <r>
    <x v="48"/>
    <x v="123"/>
    <n v="7.9187500000000002"/>
    <x v="1"/>
    <x v="1"/>
  </r>
  <r>
    <x v="48"/>
    <x v="124"/>
    <n v="0"/>
    <x v="1"/>
    <x v="1"/>
  </r>
  <r>
    <x v="48"/>
    <x v="112"/>
    <n v="8.0381679389313021"/>
    <x v="2"/>
    <x v="1"/>
  </r>
  <r>
    <x v="48"/>
    <x v="113"/>
    <n v="8.1302211302211393"/>
    <x v="2"/>
    <x v="1"/>
  </r>
  <r>
    <x v="48"/>
    <x v="114"/>
    <n v="7.6"/>
    <x v="2"/>
    <x v="1"/>
  </r>
  <r>
    <x v="48"/>
    <x v="115"/>
    <n v="8.5131578947368389"/>
    <x v="2"/>
    <x v="1"/>
  </r>
  <r>
    <x v="48"/>
    <x v="116"/>
    <n v="8.2886597938144373"/>
    <x v="2"/>
    <x v="1"/>
  </r>
  <r>
    <x v="48"/>
    <x v="117"/>
    <n v="8.3191489361702171"/>
    <x v="2"/>
    <x v="1"/>
  </r>
  <r>
    <x v="48"/>
    <x v="118"/>
    <n v="8.388235294117651"/>
    <x v="2"/>
    <x v="1"/>
  </r>
  <r>
    <x v="48"/>
    <x v="119"/>
    <n v="7.3164556962025324"/>
    <x v="2"/>
    <x v="1"/>
  </r>
  <r>
    <x v="48"/>
    <x v="120"/>
    <n v="8.1605392156862688"/>
    <x v="2"/>
    <x v="1"/>
  </r>
  <r>
    <x v="48"/>
    <x v="121"/>
    <n v="8.4705882352941142"/>
    <x v="2"/>
    <x v="1"/>
  </r>
  <r>
    <x v="48"/>
    <x v="122"/>
    <n v="8.4795918367346967"/>
    <x v="2"/>
    <x v="1"/>
  </r>
  <r>
    <x v="48"/>
    <x v="123"/>
    <n v="8.1927710843373518"/>
    <x v="2"/>
    <x v="1"/>
  </r>
  <r>
    <x v="48"/>
    <x v="124"/>
    <n v="0"/>
    <x v="2"/>
    <x v="1"/>
  </r>
  <r>
    <x v="48"/>
    <x v="112"/>
    <n v="8.0454545454545467"/>
    <x v="3"/>
    <x v="1"/>
  </r>
  <r>
    <x v="48"/>
    <x v="113"/>
    <n v="8.1"/>
    <x v="3"/>
    <x v="1"/>
  </r>
  <r>
    <x v="48"/>
    <x v="114"/>
    <n v="7.9090909090909092"/>
    <x v="3"/>
    <x v="1"/>
  </r>
  <r>
    <x v="48"/>
    <x v="115"/>
    <n v="8.6176470588235308"/>
    <x v="3"/>
    <x v="1"/>
  </r>
  <r>
    <x v="48"/>
    <x v="116"/>
    <n v="8.0144578313252968"/>
    <x v="3"/>
    <x v="1"/>
  </r>
  <r>
    <x v="48"/>
    <x v="117"/>
    <n v="7.8115942028985517"/>
    <x v="3"/>
    <x v="1"/>
  </r>
  <r>
    <x v="48"/>
    <x v="118"/>
    <n v="7.9873417721519004"/>
    <x v="3"/>
    <x v="1"/>
  </r>
  <r>
    <x v="48"/>
    <x v="119"/>
    <n v="7.625"/>
    <x v="3"/>
    <x v="1"/>
  </r>
  <r>
    <x v="48"/>
    <x v="120"/>
    <n v="8.4580419580419477"/>
    <x v="3"/>
    <x v="1"/>
  </r>
  <r>
    <x v="48"/>
    <x v="121"/>
    <n v="8.4"/>
    <x v="3"/>
    <x v="1"/>
  </r>
  <r>
    <x v="48"/>
    <x v="122"/>
    <n v="8.292682926829265"/>
    <x v="3"/>
    <x v="1"/>
  </r>
  <r>
    <x v="48"/>
    <x v="123"/>
    <n v="8.0744680851063837"/>
    <x v="3"/>
    <x v="1"/>
  </r>
  <r>
    <x v="48"/>
    <x v="124"/>
    <n v="0"/>
    <x v="3"/>
    <x v="1"/>
  </r>
  <r>
    <x v="48"/>
    <x v="112"/>
    <n v="7.8181818181818166"/>
    <x v="4"/>
    <x v="1"/>
  </r>
  <r>
    <x v="48"/>
    <x v="113"/>
    <n v="7.6714285714285726"/>
    <x v="4"/>
    <x v="1"/>
  </r>
  <r>
    <x v="48"/>
    <x v="114"/>
    <n v="7.25"/>
    <x v="4"/>
    <x v="1"/>
  </r>
  <r>
    <x v="48"/>
    <x v="115"/>
    <n v="8.6"/>
    <x v="4"/>
    <x v="1"/>
  </r>
  <r>
    <x v="48"/>
    <x v="116"/>
    <n v="8.2096774193548399"/>
    <x v="4"/>
    <x v="1"/>
  </r>
  <r>
    <x v="48"/>
    <x v="117"/>
    <n v="6.28"/>
    <x v="4"/>
    <x v="1"/>
  </r>
  <r>
    <x v="48"/>
    <x v="118"/>
    <n v="7.6896551724137927"/>
    <x v="4"/>
    <x v="1"/>
  </r>
  <r>
    <x v="48"/>
    <x v="119"/>
    <n v="7.5882352941176459"/>
    <x v="4"/>
    <x v="1"/>
  </r>
  <r>
    <x v="48"/>
    <x v="120"/>
    <n v="8.2903225806451672"/>
    <x v="4"/>
    <x v="1"/>
  </r>
  <r>
    <x v="48"/>
    <x v="121"/>
    <n v="8"/>
    <x v="4"/>
    <x v="1"/>
  </r>
  <r>
    <x v="48"/>
    <x v="122"/>
    <n v="8.3421052631578956"/>
    <x v="4"/>
    <x v="1"/>
  </r>
  <r>
    <x v="48"/>
    <x v="123"/>
    <n v="7.8571428571428577"/>
    <x v="4"/>
    <x v="1"/>
  </r>
  <r>
    <x v="48"/>
    <x v="124"/>
    <n v="0"/>
    <x v="4"/>
    <x v="1"/>
  </r>
  <r>
    <x v="48"/>
    <x v="112"/>
    <n v="6.875"/>
    <x v="5"/>
    <x v="1"/>
  </r>
  <r>
    <x v="48"/>
    <x v="113"/>
    <n v="7.384615384615385"/>
    <x v="5"/>
    <x v="1"/>
  </r>
  <r>
    <x v="48"/>
    <x v="114"/>
    <n v="0"/>
    <x v="5"/>
    <x v="1"/>
  </r>
  <r>
    <x v="48"/>
    <x v="115"/>
    <n v="10"/>
    <x v="5"/>
    <x v="1"/>
  </r>
  <r>
    <x v="48"/>
    <x v="116"/>
    <n v="8.5882352941176467"/>
    <x v="5"/>
    <x v="1"/>
  </r>
  <r>
    <x v="48"/>
    <x v="117"/>
    <n v="5.8"/>
    <x v="5"/>
    <x v="1"/>
  </r>
  <r>
    <x v="48"/>
    <x v="118"/>
    <n v="8.2222222222222214"/>
    <x v="5"/>
    <x v="1"/>
  </r>
  <r>
    <x v="48"/>
    <x v="119"/>
    <n v="7"/>
    <x v="5"/>
    <x v="1"/>
  </r>
  <r>
    <x v="48"/>
    <x v="120"/>
    <n v="8.2909090909090875"/>
    <x v="5"/>
    <x v="1"/>
  </r>
  <r>
    <x v="48"/>
    <x v="121"/>
    <n v="9"/>
    <x v="5"/>
    <x v="1"/>
  </r>
  <r>
    <x v="48"/>
    <x v="122"/>
    <n v="8.7272727272727284"/>
    <x v="5"/>
    <x v="1"/>
  </r>
  <r>
    <x v="48"/>
    <x v="123"/>
    <n v="7"/>
    <x v="5"/>
    <x v="1"/>
  </r>
  <r>
    <x v="48"/>
    <x v="124"/>
    <n v="0"/>
    <x v="5"/>
    <x v="1"/>
  </r>
  <r>
    <x v="48"/>
    <x v="112"/>
    <n v="8"/>
    <x v="6"/>
    <x v="1"/>
  </r>
  <r>
    <x v="48"/>
    <x v="113"/>
    <n v="6.5"/>
    <x v="6"/>
    <x v="1"/>
  </r>
  <r>
    <x v="48"/>
    <x v="114"/>
    <n v="9"/>
    <x v="6"/>
    <x v="1"/>
  </r>
  <r>
    <x v="48"/>
    <x v="115"/>
    <n v="7"/>
    <x v="6"/>
    <x v="1"/>
  </r>
  <r>
    <x v="48"/>
    <x v="116"/>
    <n v="8.1428571428571441"/>
    <x v="6"/>
    <x v="1"/>
  </r>
  <r>
    <x v="48"/>
    <x v="117"/>
    <n v="6.375"/>
    <x v="6"/>
    <x v="1"/>
  </r>
  <r>
    <x v="48"/>
    <x v="118"/>
    <n v="7.2857142857142856"/>
    <x v="6"/>
    <x v="1"/>
  </r>
  <r>
    <x v="48"/>
    <x v="119"/>
    <n v="9"/>
    <x v="6"/>
    <x v="1"/>
  </r>
  <r>
    <x v="48"/>
    <x v="120"/>
    <n v="8.0689655172413772"/>
    <x v="6"/>
    <x v="1"/>
  </r>
  <r>
    <x v="48"/>
    <x v="121"/>
    <n v="8"/>
    <x v="6"/>
    <x v="1"/>
  </r>
  <r>
    <x v="48"/>
    <x v="122"/>
    <n v="9.3333333333333321"/>
    <x v="6"/>
    <x v="1"/>
  </r>
  <r>
    <x v="48"/>
    <x v="123"/>
    <n v="8.6"/>
    <x v="6"/>
    <x v="1"/>
  </r>
  <r>
    <x v="48"/>
    <x v="124"/>
    <n v="0"/>
    <x v="6"/>
    <x v="1"/>
  </r>
  <r>
    <x v="48"/>
    <x v="112"/>
    <n v="7.333333333333333"/>
    <x v="7"/>
    <x v="1"/>
  </r>
  <r>
    <x v="48"/>
    <x v="113"/>
    <n v="8.0588235294117645"/>
    <x v="7"/>
    <x v="1"/>
  </r>
  <r>
    <x v="48"/>
    <x v="114"/>
    <n v="1"/>
    <x v="7"/>
    <x v="1"/>
  </r>
  <r>
    <x v="48"/>
    <x v="115"/>
    <n v="0"/>
    <x v="7"/>
    <x v="1"/>
  </r>
  <r>
    <x v="48"/>
    <x v="116"/>
    <n v="7.7333333333333334"/>
    <x v="7"/>
    <x v="1"/>
  </r>
  <r>
    <x v="48"/>
    <x v="117"/>
    <n v="6.4285714285714288"/>
    <x v="7"/>
    <x v="1"/>
  </r>
  <r>
    <x v="48"/>
    <x v="118"/>
    <n v="7"/>
    <x v="7"/>
    <x v="1"/>
  </r>
  <r>
    <x v="48"/>
    <x v="119"/>
    <n v="7.5"/>
    <x v="7"/>
    <x v="1"/>
  </r>
  <r>
    <x v="48"/>
    <x v="120"/>
    <n v="8.3928571428571459"/>
    <x v="7"/>
    <x v="1"/>
  </r>
  <r>
    <x v="48"/>
    <x v="121"/>
    <n v="7.666666666666667"/>
    <x v="7"/>
    <x v="1"/>
  </r>
  <r>
    <x v="48"/>
    <x v="122"/>
    <n v="7.4"/>
    <x v="7"/>
    <x v="1"/>
  </r>
  <r>
    <x v="48"/>
    <x v="123"/>
    <n v="8.6"/>
    <x v="7"/>
    <x v="1"/>
  </r>
  <r>
    <x v="48"/>
    <x v="124"/>
    <n v="0"/>
    <x v="7"/>
    <x v="1"/>
  </r>
  <r>
    <x v="48"/>
    <x v="112"/>
    <n v="8.875"/>
    <x v="8"/>
    <x v="1"/>
  </r>
  <r>
    <x v="48"/>
    <x v="113"/>
    <n v="7.7941176470588225"/>
    <x v="8"/>
    <x v="1"/>
  </r>
  <r>
    <x v="48"/>
    <x v="114"/>
    <n v="10"/>
    <x v="8"/>
    <x v="1"/>
  </r>
  <r>
    <x v="48"/>
    <x v="115"/>
    <n v="9.5"/>
    <x v="8"/>
    <x v="1"/>
  </r>
  <r>
    <x v="48"/>
    <x v="116"/>
    <n v="8.2608695652173925"/>
    <x v="8"/>
    <x v="1"/>
  </r>
  <r>
    <x v="48"/>
    <x v="117"/>
    <n v="6.4"/>
    <x v="8"/>
    <x v="1"/>
  </r>
  <r>
    <x v="48"/>
    <x v="118"/>
    <n v="7.7"/>
    <x v="8"/>
    <x v="1"/>
  </r>
  <r>
    <x v="48"/>
    <x v="119"/>
    <n v="7.7"/>
    <x v="8"/>
    <x v="1"/>
  </r>
  <r>
    <x v="48"/>
    <x v="120"/>
    <n v="8.304347826086957"/>
    <x v="8"/>
    <x v="1"/>
  </r>
  <r>
    <x v="48"/>
    <x v="121"/>
    <n v="8"/>
    <x v="8"/>
    <x v="1"/>
  </r>
  <r>
    <x v="48"/>
    <x v="122"/>
    <n v="8"/>
    <x v="8"/>
    <x v="1"/>
  </r>
  <r>
    <x v="48"/>
    <x v="123"/>
    <n v="7.666666666666667"/>
    <x v="8"/>
    <x v="1"/>
  </r>
  <r>
    <x v="48"/>
    <x v="124"/>
    <n v="0"/>
    <x v="8"/>
    <x v="1"/>
  </r>
  <r>
    <x v="48"/>
    <x v="112"/>
    <n v="8.6666666666666661"/>
    <x v="9"/>
    <x v="1"/>
  </r>
  <r>
    <x v="48"/>
    <x v="113"/>
    <n v="7.8095238095238093"/>
    <x v="9"/>
    <x v="1"/>
  </r>
  <r>
    <x v="48"/>
    <x v="114"/>
    <n v="8"/>
    <x v="9"/>
    <x v="1"/>
  </r>
  <r>
    <x v="48"/>
    <x v="115"/>
    <n v="7.25"/>
    <x v="9"/>
    <x v="1"/>
  </r>
  <r>
    <x v="48"/>
    <x v="116"/>
    <n v="7.8285714285714283"/>
    <x v="9"/>
    <x v="1"/>
  </r>
  <r>
    <x v="48"/>
    <x v="117"/>
    <n v="8.1999999999999993"/>
    <x v="9"/>
    <x v="1"/>
  </r>
  <r>
    <x v="48"/>
    <x v="118"/>
    <n v="7.375"/>
    <x v="9"/>
    <x v="1"/>
  </r>
  <r>
    <x v="48"/>
    <x v="119"/>
    <n v="7"/>
    <x v="9"/>
    <x v="1"/>
  </r>
  <r>
    <x v="48"/>
    <x v="120"/>
    <n v="7.9833333333333343"/>
    <x v="9"/>
    <x v="1"/>
  </r>
  <r>
    <x v="48"/>
    <x v="121"/>
    <n v="8.6"/>
    <x v="9"/>
    <x v="1"/>
  </r>
  <r>
    <x v="48"/>
    <x v="122"/>
    <n v="7.7142857142857144"/>
    <x v="9"/>
    <x v="1"/>
  </r>
  <r>
    <x v="48"/>
    <x v="123"/>
    <n v="8"/>
    <x v="9"/>
    <x v="1"/>
  </r>
  <r>
    <x v="48"/>
    <x v="124"/>
    <n v="0"/>
    <x v="9"/>
    <x v="1"/>
  </r>
  <r>
    <x v="48"/>
    <x v="112"/>
    <n v="7"/>
    <x v="10"/>
    <x v="1"/>
  </r>
  <r>
    <x v="48"/>
    <x v="113"/>
    <n v="8.1052631578947345"/>
    <x v="10"/>
    <x v="1"/>
  </r>
  <r>
    <x v="48"/>
    <x v="114"/>
    <n v="7.666666666666667"/>
    <x v="10"/>
    <x v="1"/>
  </r>
  <r>
    <x v="48"/>
    <x v="115"/>
    <n v="8.6"/>
    <x v="10"/>
    <x v="1"/>
  </r>
  <r>
    <x v="48"/>
    <x v="116"/>
    <n v="8.4166666666666661"/>
    <x v="10"/>
    <x v="1"/>
  </r>
  <r>
    <x v="48"/>
    <x v="117"/>
    <n v="8"/>
    <x v="10"/>
    <x v="1"/>
  </r>
  <r>
    <x v="48"/>
    <x v="118"/>
    <n v="8.6999999999999993"/>
    <x v="10"/>
    <x v="1"/>
  </r>
  <r>
    <x v="48"/>
    <x v="119"/>
    <n v="7"/>
    <x v="10"/>
    <x v="1"/>
  </r>
  <r>
    <x v="48"/>
    <x v="120"/>
    <n v="8.4925373134328392"/>
    <x v="10"/>
    <x v="1"/>
  </r>
  <r>
    <x v="48"/>
    <x v="121"/>
    <n v="8.5"/>
    <x v="10"/>
    <x v="1"/>
  </r>
  <r>
    <x v="48"/>
    <x v="122"/>
    <n v="8.1515151515151505"/>
    <x v="10"/>
    <x v="1"/>
  </r>
  <r>
    <x v="48"/>
    <x v="123"/>
    <n v="7.2222222222222223"/>
    <x v="10"/>
    <x v="1"/>
  </r>
  <r>
    <x v="48"/>
    <x v="124"/>
    <n v="0"/>
    <x v="10"/>
    <x v="1"/>
  </r>
  <r>
    <x v="48"/>
    <x v="112"/>
    <n v="8"/>
    <x v="11"/>
    <x v="1"/>
  </r>
  <r>
    <x v="48"/>
    <x v="113"/>
    <n v="8.3235294117647101"/>
    <x v="11"/>
    <x v="1"/>
  </r>
  <r>
    <x v="48"/>
    <x v="114"/>
    <n v="9"/>
    <x v="11"/>
    <x v="1"/>
  </r>
  <r>
    <x v="48"/>
    <x v="115"/>
    <n v="9.25"/>
    <x v="11"/>
    <x v="1"/>
  </r>
  <r>
    <x v="48"/>
    <x v="116"/>
    <n v="8.1750000000000007"/>
    <x v="11"/>
    <x v="1"/>
  </r>
  <r>
    <x v="48"/>
    <x v="117"/>
    <n v="9"/>
    <x v="11"/>
    <x v="1"/>
  </r>
  <r>
    <x v="48"/>
    <x v="118"/>
    <n v="7"/>
    <x v="11"/>
    <x v="1"/>
  </r>
  <r>
    <x v="48"/>
    <x v="119"/>
    <n v="9"/>
    <x v="11"/>
    <x v="1"/>
  </r>
  <r>
    <x v="48"/>
    <x v="120"/>
    <n v="8.5428571428571445"/>
    <x v="11"/>
    <x v="1"/>
  </r>
  <r>
    <x v="48"/>
    <x v="121"/>
    <n v="10"/>
    <x v="11"/>
    <x v="1"/>
  </r>
  <r>
    <x v="48"/>
    <x v="122"/>
    <n v="7.9166666666666661"/>
    <x v="11"/>
    <x v="1"/>
  </r>
  <r>
    <x v="48"/>
    <x v="123"/>
    <n v="8.25"/>
    <x v="11"/>
    <x v="1"/>
  </r>
  <r>
    <x v="48"/>
    <x v="124"/>
    <n v="0"/>
    <x v="11"/>
    <x v="1"/>
  </r>
  <r>
    <x v="48"/>
    <x v="112"/>
    <n v="9"/>
    <x v="12"/>
    <x v="1"/>
  </r>
  <r>
    <x v="48"/>
    <x v="113"/>
    <n v="8.0769230769230749"/>
    <x v="12"/>
    <x v="1"/>
  </r>
  <r>
    <x v="48"/>
    <x v="114"/>
    <n v="8.875"/>
    <x v="12"/>
    <x v="1"/>
  </r>
  <r>
    <x v="48"/>
    <x v="115"/>
    <n v="6.6"/>
    <x v="12"/>
    <x v="1"/>
  </r>
  <r>
    <x v="48"/>
    <x v="116"/>
    <n v="8.0563380281690122"/>
    <x v="12"/>
    <x v="1"/>
  </r>
  <r>
    <x v="48"/>
    <x v="117"/>
    <n v="8.0555555555555554"/>
    <x v="12"/>
    <x v="1"/>
  </r>
  <r>
    <x v="48"/>
    <x v="118"/>
    <n v="7.625"/>
    <x v="12"/>
    <x v="1"/>
  </r>
  <r>
    <x v="48"/>
    <x v="119"/>
    <n v="7"/>
    <x v="12"/>
    <x v="1"/>
  </r>
  <r>
    <x v="48"/>
    <x v="120"/>
    <n v="8.9857142857142858"/>
    <x v="12"/>
    <x v="1"/>
  </r>
  <r>
    <x v="48"/>
    <x v="121"/>
    <n v="8.3333333333333339"/>
    <x v="12"/>
    <x v="1"/>
  </r>
  <r>
    <x v="48"/>
    <x v="122"/>
    <n v="8.2666666666666657"/>
    <x v="12"/>
    <x v="1"/>
  </r>
  <r>
    <x v="48"/>
    <x v="123"/>
    <n v="8.1999999999999993"/>
    <x v="12"/>
    <x v="1"/>
  </r>
  <r>
    <x v="48"/>
    <x v="124"/>
    <n v="0"/>
    <x v="12"/>
    <x v="1"/>
  </r>
  <r>
    <x v="48"/>
    <x v="112"/>
    <n v="8.7142857142857135"/>
    <x v="13"/>
    <x v="1"/>
  </r>
  <r>
    <x v="48"/>
    <x v="113"/>
    <n v="7.8"/>
    <x v="13"/>
    <x v="1"/>
  </r>
  <r>
    <x v="48"/>
    <x v="114"/>
    <n v="9"/>
    <x v="13"/>
    <x v="1"/>
  </r>
  <r>
    <x v="48"/>
    <x v="115"/>
    <n v="9.25"/>
    <x v="13"/>
    <x v="1"/>
  </r>
  <r>
    <x v="48"/>
    <x v="116"/>
    <n v="8.9411764705882355"/>
    <x v="13"/>
    <x v="1"/>
  </r>
  <r>
    <x v="48"/>
    <x v="117"/>
    <n v="8.3333333333333321"/>
    <x v="13"/>
    <x v="1"/>
  </r>
  <r>
    <x v="48"/>
    <x v="118"/>
    <n v="7"/>
    <x v="13"/>
    <x v="1"/>
  </r>
  <r>
    <x v="48"/>
    <x v="119"/>
    <n v="9.5"/>
    <x v="13"/>
    <x v="1"/>
  </r>
  <r>
    <x v="48"/>
    <x v="120"/>
    <n v="8.8076923076923084"/>
    <x v="13"/>
    <x v="1"/>
  </r>
  <r>
    <x v="48"/>
    <x v="121"/>
    <n v="10"/>
    <x v="13"/>
    <x v="1"/>
  </r>
  <r>
    <x v="48"/>
    <x v="122"/>
    <n v="8.615384615384615"/>
    <x v="13"/>
    <x v="1"/>
  </r>
  <r>
    <x v="48"/>
    <x v="123"/>
    <n v="9.5"/>
    <x v="13"/>
    <x v="1"/>
  </r>
  <r>
    <x v="48"/>
    <x v="124"/>
    <n v="0"/>
    <x v="13"/>
    <x v="1"/>
  </r>
  <r>
    <x v="48"/>
    <x v="112"/>
    <n v="8"/>
    <x v="14"/>
    <x v="1"/>
  </r>
  <r>
    <x v="48"/>
    <x v="113"/>
    <n v="7.55"/>
    <x v="14"/>
    <x v="1"/>
  </r>
  <r>
    <x v="48"/>
    <x v="114"/>
    <n v="9.5"/>
    <x v="14"/>
    <x v="1"/>
  </r>
  <r>
    <x v="48"/>
    <x v="115"/>
    <n v="9.4"/>
    <x v="14"/>
    <x v="1"/>
  </r>
  <r>
    <x v="48"/>
    <x v="116"/>
    <n v="7.4285714285714279"/>
    <x v="14"/>
    <x v="1"/>
  </r>
  <r>
    <x v="48"/>
    <x v="117"/>
    <n v="8.6"/>
    <x v="14"/>
    <x v="1"/>
  </r>
  <r>
    <x v="48"/>
    <x v="118"/>
    <n v="7"/>
    <x v="14"/>
    <x v="1"/>
  </r>
  <r>
    <x v="48"/>
    <x v="119"/>
    <n v="9"/>
    <x v="14"/>
    <x v="1"/>
  </r>
  <r>
    <x v="48"/>
    <x v="120"/>
    <n v="8.1034482758620694"/>
    <x v="14"/>
    <x v="1"/>
  </r>
  <r>
    <x v="48"/>
    <x v="121"/>
    <n v="9.25"/>
    <x v="14"/>
    <x v="1"/>
  </r>
  <r>
    <x v="48"/>
    <x v="122"/>
    <n v="8.6666666666666661"/>
    <x v="14"/>
    <x v="1"/>
  </r>
  <r>
    <x v="48"/>
    <x v="123"/>
    <n v="10"/>
    <x v="14"/>
    <x v="1"/>
  </r>
  <r>
    <x v="48"/>
    <x v="124"/>
    <n v="0"/>
    <x v="14"/>
    <x v="1"/>
  </r>
  <r>
    <x v="48"/>
    <x v="112"/>
    <n v="10"/>
    <x v="15"/>
    <x v="1"/>
  </r>
  <r>
    <x v="48"/>
    <x v="113"/>
    <n v="6.3333333333333339"/>
    <x v="15"/>
    <x v="1"/>
  </r>
  <r>
    <x v="48"/>
    <x v="114"/>
    <n v="0"/>
    <x v="15"/>
    <x v="1"/>
  </r>
  <r>
    <x v="48"/>
    <x v="115"/>
    <n v="4.333333333333333"/>
    <x v="15"/>
    <x v="1"/>
  </r>
  <r>
    <x v="48"/>
    <x v="116"/>
    <n v="6.5098039215686274"/>
    <x v="15"/>
    <x v="1"/>
  </r>
  <r>
    <x v="48"/>
    <x v="117"/>
    <n v="4.7777777777777777"/>
    <x v="15"/>
    <x v="1"/>
  </r>
  <r>
    <x v="48"/>
    <x v="118"/>
    <n v="6.3888888888888893"/>
    <x v="15"/>
    <x v="1"/>
  </r>
  <r>
    <x v="48"/>
    <x v="119"/>
    <n v="5.8"/>
    <x v="15"/>
    <x v="1"/>
  </r>
  <r>
    <x v="48"/>
    <x v="120"/>
    <n v="6.75"/>
    <x v="15"/>
    <x v="1"/>
  </r>
  <r>
    <x v="48"/>
    <x v="121"/>
    <n v="4.75"/>
    <x v="15"/>
    <x v="1"/>
  </r>
  <r>
    <x v="48"/>
    <x v="122"/>
    <n v="5.3076923076923075"/>
    <x v="15"/>
    <x v="1"/>
  </r>
  <r>
    <x v="48"/>
    <x v="123"/>
    <n v="5.1111111111111116"/>
    <x v="15"/>
    <x v="1"/>
  </r>
  <r>
    <x v="48"/>
    <x v="124"/>
    <n v="0"/>
    <x v="15"/>
    <x v="1"/>
  </r>
  <r>
    <x v="48"/>
    <x v="112"/>
    <n v="7.1428571428571423"/>
    <x v="16"/>
    <x v="1"/>
  </r>
  <r>
    <x v="48"/>
    <x v="113"/>
    <n v="8.2340425531914896"/>
    <x v="16"/>
    <x v="1"/>
  </r>
  <r>
    <x v="48"/>
    <x v="114"/>
    <n v="7.75"/>
    <x v="16"/>
    <x v="1"/>
  </r>
  <r>
    <x v="48"/>
    <x v="115"/>
    <n v="9.25"/>
    <x v="16"/>
    <x v="1"/>
  </r>
  <r>
    <x v="48"/>
    <x v="116"/>
    <n v="8.5806451612903221"/>
    <x v="16"/>
    <x v="1"/>
  </r>
  <r>
    <x v="48"/>
    <x v="117"/>
    <n v="7.6111111111111116"/>
    <x v="16"/>
    <x v="1"/>
  </r>
  <r>
    <x v="48"/>
    <x v="118"/>
    <n v="8.1538461538461551"/>
    <x v="16"/>
    <x v="1"/>
  </r>
  <r>
    <x v="48"/>
    <x v="119"/>
    <n v="7.3333333333333339"/>
    <x v="16"/>
    <x v="1"/>
  </r>
  <r>
    <x v="48"/>
    <x v="120"/>
    <n v="8.7558139534883725"/>
    <x v="16"/>
    <x v="1"/>
  </r>
  <r>
    <x v="48"/>
    <x v="121"/>
    <n v="7.6"/>
    <x v="16"/>
    <x v="1"/>
  </r>
  <r>
    <x v="48"/>
    <x v="122"/>
    <n v="8.75"/>
    <x v="16"/>
    <x v="1"/>
  </r>
  <r>
    <x v="48"/>
    <x v="123"/>
    <n v="8.2799999999999994"/>
    <x v="16"/>
    <x v="1"/>
  </r>
  <r>
    <x v="48"/>
    <x v="124"/>
    <n v="0"/>
    <x v="16"/>
    <x v="1"/>
  </r>
  <r>
    <x v="56"/>
    <x v="125"/>
    <n v="56.977278999172107"/>
    <x v="0"/>
    <x v="0"/>
  </r>
  <r>
    <x v="56"/>
    <x v="126"/>
    <n v="29.712078005703248"/>
    <x v="0"/>
    <x v="0"/>
  </r>
  <r>
    <x v="56"/>
    <x v="4"/>
    <n v="13.310642995124644"/>
    <x v="0"/>
    <x v="0"/>
  </r>
  <r>
    <x v="57"/>
    <x v="125"/>
    <n v="76.259319876341152"/>
    <x v="0"/>
    <x v="0"/>
  </r>
  <r>
    <x v="57"/>
    <x v="126"/>
    <n v="10.538279687215857"/>
    <x v="0"/>
    <x v="0"/>
  </r>
  <r>
    <x v="57"/>
    <x v="4"/>
    <n v="13.202400436442989"/>
    <x v="0"/>
    <x v="0"/>
  </r>
  <r>
    <x v="58"/>
    <x v="125"/>
    <n v="75.280693747147424"/>
    <x v="0"/>
    <x v="0"/>
  </r>
  <r>
    <x v="58"/>
    <x v="126"/>
    <n v="11.465084436330443"/>
    <x v="0"/>
    <x v="0"/>
  </r>
  <r>
    <x v="58"/>
    <x v="4"/>
    <n v="13.254221816522136"/>
    <x v="0"/>
    <x v="0"/>
  </r>
  <r>
    <x v="59"/>
    <x v="125"/>
    <n v="72.692342878053239"/>
    <x v="0"/>
    <x v="0"/>
  </r>
  <r>
    <x v="59"/>
    <x v="126"/>
    <n v="14.051779343152502"/>
    <x v="0"/>
    <x v="0"/>
  </r>
  <r>
    <x v="59"/>
    <x v="4"/>
    <n v="13.255877778794256"/>
    <x v="0"/>
    <x v="0"/>
  </r>
  <r>
    <x v="60"/>
    <x v="125"/>
    <n v="79.343576688789895"/>
    <x v="0"/>
    <x v="0"/>
  </r>
  <r>
    <x v="60"/>
    <x v="126"/>
    <n v="7.4461314664969542"/>
    <x v="0"/>
    <x v="0"/>
  </r>
  <r>
    <x v="60"/>
    <x v="4"/>
    <n v="13.210291844713156"/>
    <x v="0"/>
    <x v="0"/>
  </r>
  <r>
    <x v="49"/>
    <x v="125"/>
    <n v="47.571844307020733"/>
    <x v="0"/>
    <x v="0"/>
  </r>
  <r>
    <x v="49"/>
    <x v="126"/>
    <n v="39.214259730811207"/>
    <x v="0"/>
    <x v="0"/>
  </r>
  <r>
    <x v="49"/>
    <x v="4"/>
    <n v="13.213895962168062"/>
    <x v="0"/>
    <x v="0"/>
  </r>
  <r>
    <x v="50"/>
    <x v="125"/>
    <n v="69.760669760669757"/>
    <x v="0"/>
    <x v="0"/>
  </r>
  <r>
    <x v="50"/>
    <x v="126"/>
    <n v="17.026117026117028"/>
    <x v="0"/>
    <x v="0"/>
  </r>
  <r>
    <x v="50"/>
    <x v="4"/>
    <n v="13.213213213213214"/>
    <x v="0"/>
    <x v="0"/>
  </r>
  <r>
    <x v="51"/>
    <x v="125"/>
    <n v="56.76154612913944"/>
    <x v="0"/>
    <x v="0"/>
  </r>
  <r>
    <x v="51"/>
    <x v="126"/>
    <n v="28.297707387307565"/>
    <x v="0"/>
    <x v="0"/>
  </r>
  <r>
    <x v="51"/>
    <x v="4"/>
    <n v="14.940746483552996"/>
    <x v="0"/>
    <x v="0"/>
  </r>
  <r>
    <x v="52"/>
    <x v="125"/>
    <n v="65.087463556851318"/>
    <x v="0"/>
    <x v="0"/>
  </r>
  <r>
    <x v="52"/>
    <x v="126"/>
    <n v="21.674562682215743"/>
    <x v="0"/>
    <x v="0"/>
  </r>
  <r>
    <x v="52"/>
    <x v="4"/>
    <n v="13.237973760932945"/>
    <x v="0"/>
    <x v="0"/>
  </r>
  <r>
    <x v="53"/>
    <x v="125"/>
    <n v="61.164396700556303"/>
    <x v="0"/>
    <x v="0"/>
  </r>
  <r>
    <x v="53"/>
    <x v="126"/>
    <n v="25.666602723959333"/>
    <x v="0"/>
    <x v="0"/>
  </r>
  <r>
    <x v="53"/>
    <x v="4"/>
    <n v="13.169000575484366"/>
    <x v="0"/>
    <x v="0"/>
  </r>
  <r>
    <x v="54"/>
    <x v="125"/>
    <n v="71.827272727272728"/>
    <x v="0"/>
    <x v="0"/>
  </r>
  <r>
    <x v="54"/>
    <x v="126"/>
    <n v="14.963636363636363"/>
    <x v="0"/>
    <x v="0"/>
  </r>
  <r>
    <x v="54"/>
    <x v="4"/>
    <n v="13.209090909090909"/>
    <x v="0"/>
    <x v="0"/>
  </r>
  <r>
    <x v="55"/>
    <x v="125"/>
    <n v="82.545454545454547"/>
    <x v="0"/>
    <x v="0"/>
  </r>
  <r>
    <x v="55"/>
    <x v="126"/>
    <n v="4.2454545454545451"/>
    <x v="0"/>
    <x v="0"/>
  </r>
  <r>
    <x v="55"/>
    <x v="4"/>
    <n v="13.209090909090909"/>
    <x v="0"/>
    <x v="0"/>
  </r>
  <r>
    <x v="56"/>
    <x v="125"/>
    <n v="39.114082741328879"/>
    <x v="1"/>
    <x v="0"/>
  </r>
  <r>
    <x v="56"/>
    <x v="126"/>
    <n v="56.247388215628916"/>
    <x v="1"/>
    <x v="0"/>
  </r>
  <r>
    <x v="56"/>
    <x v="4"/>
    <n v="4.6385290430422064"/>
    <x v="1"/>
    <x v="0"/>
  </r>
  <r>
    <x v="57"/>
    <x v="125"/>
    <n v="70.954854174990018"/>
    <x v="1"/>
    <x v="0"/>
  </r>
  <r>
    <x v="57"/>
    <x v="126"/>
    <n v="24.410707151418297"/>
    <x v="1"/>
    <x v="0"/>
  </r>
  <r>
    <x v="57"/>
    <x v="4"/>
    <n v="4.6344386735916903"/>
    <x v="1"/>
    <x v="0"/>
  </r>
  <r>
    <x v="58"/>
    <x v="125"/>
    <n v="69.814366424535919"/>
    <x v="1"/>
    <x v="0"/>
  </r>
  <r>
    <x v="58"/>
    <x v="126"/>
    <n v="25.504439063761097"/>
    <x v="1"/>
    <x v="0"/>
  </r>
  <r>
    <x v="58"/>
    <x v="4"/>
    <n v="4.6811945117029863"/>
    <x v="1"/>
    <x v="0"/>
  </r>
  <r>
    <x v="59"/>
    <x v="125"/>
    <n v="64.729950900163672"/>
    <x v="1"/>
    <x v="0"/>
  </r>
  <r>
    <x v="59"/>
    <x v="126"/>
    <n v="30.646481178396073"/>
    <x v="1"/>
    <x v="0"/>
  </r>
  <r>
    <x v="59"/>
    <x v="4"/>
    <n v="4.6235679214402623"/>
    <x v="1"/>
    <x v="0"/>
  </r>
  <r>
    <x v="60"/>
    <x v="125"/>
    <n v="82.221334398721538"/>
    <x v="1"/>
    <x v="0"/>
  </r>
  <r>
    <x v="60"/>
    <x v="126"/>
    <n v="13.104274870155812"/>
    <x v="1"/>
    <x v="0"/>
  </r>
  <r>
    <x v="60"/>
    <x v="4"/>
    <n v="4.6743907311226529"/>
    <x v="1"/>
    <x v="0"/>
  </r>
  <r>
    <x v="49"/>
    <x v="125"/>
    <n v="30.347860855657736"/>
    <x v="1"/>
    <x v="0"/>
  </r>
  <r>
    <x v="49"/>
    <x v="126"/>
    <n v="64.97401039584166"/>
    <x v="1"/>
    <x v="0"/>
  </r>
  <r>
    <x v="49"/>
    <x v="4"/>
    <n v="4.6781287485005993"/>
    <x v="1"/>
    <x v="0"/>
  </r>
  <r>
    <x v="50"/>
    <x v="125"/>
    <n v="55.546655987184621"/>
    <x v="1"/>
    <x v="0"/>
  </r>
  <r>
    <x v="50"/>
    <x v="126"/>
    <n v="39.767721265518624"/>
    <x v="1"/>
    <x v="0"/>
  </r>
  <r>
    <x v="50"/>
    <x v="4"/>
    <n v="4.6856227472967564"/>
    <x v="1"/>
    <x v="0"/>
  </r>
  <r>
    <x v="51"/>
    <x v="125"/>
    <n v="44.154929577464792"/>
    <x v="1"/>
    <x v="0"/>
  </r>
  <r>
    <x v="51"/>
    <x v="126"/>
    <n v="49.718309859154928"/>
    <x v="1"/>
    <x v="0"/>
  </r>
  <r>
    <x v="51"/>
    <x v="4"/>
    <n v="6.126760563380282"/>
    <x v="1"/>
    <x v="0"/>
  </r>
  <r>
    <x v="52"/>
    <x v="125"/>
    <n v="50.220088035214083"/>
    <x v="1"/>
    <x v="0"/>
  </r>
  <r>
    <x v="52"/>
    <x v="126"/>
    <n v="45.098039215686278"/>
    <x v="1"/>
    <x v="0"/>
  </r>
  <r>
    <x v="52"/>
    <x v="4"/>
    <n v="4.6818727490996395"/>
    <x v="1"/>
    <x v="0"/>
  </r>
  <r>
    <x v="53"/>
    <x v="125"/>
    <n v="50.181965224423777"/>
    <x v="1"/>
    <x v="0"/>
  </r>
  <r>
    <x v="53"/>
    <x v="126"/>
    <n v="45.127375657096643"/>
    <x v="1"/>
    <x v="0"/>
  </r>
  <r>
    <x v="53"/>
    <x v="4"/>
    <n v="4.6906591184795792"/>
    <x v="1"/>
    <x v="0"/>
  </r>
  <r>
    <x v="54"/>
    <x v="125"/>
    <n v="76.158146964856229"/>
    <x v="1"/>
    <x v="0"/>
  </r>
  <r>
    <x v="54"/>
    <x v="126"/>
    <n v="19.169329073482427"/>
    <x v="1"/>
    <x v="0"/>
  </r>
  <r>
    <x v="54"/>
    <x v="4"/>
    <n v="4.6725239616613417"/>
    <x v="1"/>
    <x v="0"/>
  </r>
  <r>
    <x v="55"/>
    <x v="125"/>
    <n v="87.300319488817891"/>
    <x v="1"/>
    <x v="0"/>
  </r>
  <r>
    <x v="55"/>
    <x v="126"/>
    <n v="8.0271565495207664"/>
    <x v="1"/>
    <x v="0"/>
  </r>
  <r>
    <x v="55"/>
    <x v="4"/>
    <n v="4.6725239616613417"/>
    <x v="1"/>
    <x v="0"/>
  </r>
  <r>
    <x v="56"/>
    <x v="125"/>
    <n v="69.329896907216494"/>
    <x v="2"/>
    <x v="0"/>
  </r>
  <r>
    <x v="56"/>
    <x v="126"/>
    <n v="10.18041237113402"/>
    <x v="2"/>
    <x v="0"/>
  </r>
  <r>
    <x v="56"/>
    <x v="4"/>
    <n v="20.489690721649485"/>
    <x v="2"/>
    <x v="0"/>
  </r>
  <r>
    <x v="57"/>
    <x v="125"/>
    <n v="77.717671303451823"/>
    <x v="2"/>
    <x v="0"/>
  </r>
  <r>
    <x v="57"/>
    <x v="126"/>
    <n v="1.8031942297784647"/>
    <x v="2"/>
    <x v="0"/>
  </r>
  <r>
    <x v="57"/>
    <x v="4"/>
    <n v="20.479134466769708"/>
    <x v="2"/>
    <x v="0"/>
  </r>
  <r>
    <x v="58"/>
    <x v="125"/>
    <n v="75.92258064516129"/>
    <x v="2"/>
    <x v="0"/>
  </r>
  <r>
    <x v="58"/>
    <x v="126"/>
    <n v="3.5612903225806454"/>
    <x v="2"/>
    <x v="0"/>
  </r>
  <r>
    <x v="58"/>
    <x v="4"/>
    <n v="20.516129032258064"/>
    <x v="2"/>
    <x v="0"/>
  </r>
  <r>
    <x v="59"/>
    <x v="125"/>
    <n v="77.620396600566579"/>
    <x v="2"/>
    <x v="0"/>
  </r>
  <r>
    <x v="59"/>
    <x v="126"/>
    <n v="1.9057429822302343"/>
    <x v="2"/>
    <x v="0"/>
  </r>
  <r>
    <x v="59"/>
    <x v="4"/>
    <n v="20.473860417203195"/>
    <x v="2"/>
    <x v="0"/>
  </r>
  <r>
    <x v="60"/>
    <x v="125"/>
    <n v="77.929436003090387"/>
    <x v="2"/>
    <x v="0"/>
  </r>
  <r>
    <x v="60"/>
    <x v="126"/>
    <n v="1.5967035797064126"/>
    <x v="2"/>
    <x v="0"/>
  </r>
  <r>
    <x v="60"/>
    <x v="4"/>
    <n v="20.473860417203195"/>
    <x v="2"/>
    <x v="0"/>
  </r>
  <r>
    <x v="49"/>
    <x v="125"/>
    <n v="65.121071612570844"/>
    <x v="2"/>
    <x v="0"/>
  </r>
  <r>
    <x v="49"/>
    <x v="126"/>
    <n v="14.399793920659453"/>
    <x v="2"/>
    <x v="0"/>
  </r>
  <r>
    <x v="49"/>
    <x v="4"/>
    <n v="20.479134466769708"/>
    <x v="2"/>
    <x v="0"/>
  </r>
  <r>
    <x v="50"/>
    <x v="125"/>
    <n v="77.253992787223083"/>
    <x v="2"/>
    <x v="0"/>
  </r>
  <r>
    <x v="50"/>
    <x v="126"/>
    <n v="2.2668727460072127"/>
    <x v="2"/>
    <x v="0"/>
  </r>
  <r>
    <x v="50"/>
    <x v="4"/>
    <n v="20.479134466769708"/>
    <x v="2"/>
    <x v="0"/>
  </r>
  <r>
    <x v="51"/>
    <x v="125"/>
    <n v="67.547169811320757"/>
    <x v="2"/>
    <x v="0"/>
  </r>
  <r>
    <x v="51"/>
    <x v="126"/>
    <n v="11.455525606469003"/>
    <x v="2"/>
    <x v="0"/>
  </r>
  <r>
    <x v="51"/>
    <x v="4"/>
    <n v="20.997304582210244"/>
    <x v="2"/>
    <x v="0"/>
  </r>
  <r>
    <x v="52"/>
    <x v="125"/>
    <n v="74.310033531080734"/>
    <x v="2"/>
    <x v="0"/>
  </r>
  <r>
    <x v="52"/>
    <x v="126"/>
    <n v="5.1844209440288882"/>
    <x v="2"/>
    <x v="0"/>
  </r>
  <r>
    <x v="52"/>
    <x v="4"/>
    <n v="20.50554552489038"/>
    <x v="2"/>
    <x v="0"/>
  </r>
  <r>
    <x v="53"/>
    <x v="125"/>
    <n v="69.902912621359221"/>
    <x v="2"/>
    <x v="0"/>
  </r>
  <r>
    <x v="53"/>
    <x v="126"/>
    <n v="9.4868238557558939"/>
    <x v="2"/>
    <x v="0"/>
  </r>
  <r>
    <x v="53"/>
    <x v="4"/>
    <n v="20.610263522884882"/>
    <x v="2"/>
    <x v="0"/>
  </r>
  <r>
    <x v="54"/>
    <x v="125"/>
    <n v="76.255472572753021"/>
    <x v="2"/>
    <x v="0"/>
  </r>
  <r>
    <x v="54"/>
    <x v="126"/>
    <n v="3.2706670100437805"/>
    <x v="2"/>
    <x v="0"/>
  </r>
  <r>
    <x v="54"/>
    <x v="4"/>
    <n v="20.473860417203195"/>
    <x v="2"/>
    <x v="0"/>
  </r>
  <r>
    <x v="55"/>
    <x v="125"/>
    <n v="78.6762812258563"/>
    <x v="2"/>
    <x v="0"/>
  </r>
  <r>
    <x v="55"/>
    <x v="126"/>
    <n v="0.84985835694050993"/>
    <x v="2"/>
    <x v="0"/>
  </r>
  <r>
    <x v="55"/>
    <x v="4"/>
    <n v="20.473860417203195"/>
    <x v="2"/>
    <x v="0"/>
  </r>
  <r>
    <x v="56"/>
    <x v="125"/>
    <n v="53.578874218207091"/>
    <x v="3"/>
    <x v="0"/>
  </r>
  <r>
    <x v="56"/>
    <x v="126"/>
    <n v="39.124391938846422"/>
    <x v="3"/>
    <x v="0"/>
  </r>
  <r>
    <x v="56"/>
    <x v="4"/>
    <n v="7.296733842946491"/>
    <x v="3"/>
    <x v="0"/>
  </r>
  <r>
    <x v="57"/>
    <x v="125"/>
    <n v="77.099236641221367"/>
    <x v="3"/>
    <x v="0"/>
  </r>
  <r>
    <x v="57"/>
    <x v="126"/>
    <n v="15.614156835530881"/>
    <x v="3"/>
    <x v="0"/>
  </r>
  <r>
    <x v="57"/>
    <x v="4"/>
    <n v="7.2866065232477446"/>
    <x v="3"/>
    <x v="0"/>
  </r>
  <r>
    <x v="58"/>
    <x v="125"/>
    <n v="81.319444444444443"/>
    <x v="3"/>
    <x v="0"/>
  </r>
  <r>
    <x v="58"/>
    <x v="126"/>
    <n v="11.388888888888889"/>
    <x v="3"/>
    <x v="0"/>
  </r>
  <r>
    <x v="58"/>
    <x v="4"/>
    <n v="7.291666666666667"/>
    <x v="3"/>
    <x v="0"/>
  </r>
  <r>
    <x v="59"/>
    <x v="125"/>
    <n v="68.450312717164692"/>
    <x v="3"/>
    <x v="0"/>
  </r>
  <r>
    <x v="59"/>
    <x v="126"/>
    <n v="24.252953439888813"/>
    <x v="3"/>
    <x v="0"/>
  </r>
  <r>
    <x v="59"/>
    <x v="4"/>
    <n v="7.296733842946491"/>
    <x v="3"/>
    <x v="0"/>
  </r>
  <r>
    <x v="60"/>
    <x v="125"/>
    <n v="74.531575294934072"/>
    <x v="3"/>
    <x v="0"/>
  </r>
  <r>
    <x v="60"/>
    <x v="126"/>
    <n v="18.181818181818183"/>
    <x v="3"/>
    <x v="0"/>
  </r>
  <r>
    <x v="60"/>
    <x v="4"/>
    <n v="7.2866065232477446"/>
    <x v="3"/>
    <x v="0"/>
  </r>
  <r>
    <x v="49"/>
    <x v="125"/>
    <n v="35.66967383761277"/>
    <x v="3"/>
    <x v="0"/>
  </r>
  <r>
    <x v="49"/>
    <x v="126"/>
    <n v="57.043719639139489"/>
    <x v="3"/>
    <x v="0"/>
  </r>
  <r>
    <x v="49"/>
    <x v="4"/>
    <n v="7.2866065232477446"/>
    <x v="3"/>
    <x v="0"/>
  </r>
  <r>
    <x v="50"/>
    <x v="125"/>
    <n v="67.963863794301602"/>
    <x v="3"/>
    <x v="0"/>
  </r>
  <r>
    <x v="50"/>
    <x v="126"/>
    <n v="24.808895066018067"/>
    <x v="3"/>
    <x v="0"/>
  </r>
  <r>
    <x v="50"/>
    <x v="4"/>
    <n v="7.2272411396803333"/>
    <x v="3"/>
    <x v="0"/>
  </r>
  <r>
    <x v="51"/>
    <x v="125"/>
    <n v="40.72620215897939"/>
    <x v="3"/>
    <x v="0"/>
  </r>
  <r>
    <x v="51"/>
    <x v="126"/>
    <n v="51.815505397448476"/>
    <x v="3"/>
    <x v="0"/>
  </r>
  <r>
    <x v="51"/>
    <x v="4"/>
    <n v="7.4582924435721294"/>
    <x v="3"/>
    <x v="0"/>
  </r>
  <r>
    <x v="52"/>
    <x v="125"/>
    <n v="61.11888111888112"/>
    <x v="3"/>
    <x v="0"/>
  </r>
  <r>
    <x v="52"/>
    <x v="126"/>
    <n v="31.53846153846154"/>
    <x v="3"/>
    <x v="0"/>
  </r>
  <r>
    <x v="52"/>
    <x v="4"/>
    <n v="7.3426573426573425"/>
    <x v="3"/>
    <x v="0"/>
  </r>
  <r>
    <x v="53"/>
    <x v="125"/>
    <n v="51.369356032568469"/>
    <x v="3"/>
    <x v="0"/>
  </r>
  <r>
    <x v="53"/>
    <x v="126"/>
    <n v="41.154700222057734"/>
    <x v="3"/>
    <x v="0"/>
  </r>
  <r>
    <x v="53"/>
    <x v="4"/>
    <n v="7.4759437453737974"/>
    <x v="3"/>
    <x v="0"/>
  </r>
  <r>
    <x v="54"/>
    <x v="125"/>
    <n v="57.46009715475364"/>
    <x v="3"/>
    <x v="0"/>
  </r>
  <r>
    <x v="54"/>
    <x v="126"/>
    <n v="35.253296321998612"/>
    <x v="3"/>
    <x v="0"/>
  </r>
  <r>
    <x v="54"/>
    <x v="4"/>
    <n v="7.2866065232477446"/>
    <x v="3"/>
    <x v="0"/>
  </r>
  <r>
    <x v="55"/>
    <x v="125"/>
    <n v="85.079805690492719"/>
    <x v="3"/>
    <x v="0"/>
  </r>
  <r>
    <x v="55"/>
    <x v="126"/>
    <n v="7.6335877862595423"/>
    <x v="3"/>
    <x v="0"/>
  </r>
  <r>
    <x v="55"/>
    <x v="4"/>
    <n v="7.2866065232477446"/>
    <x v="3"/>
    <x v="0"/>
  </r>
  <r>
    <x v="56"/>
    <x v="125"/>
    <n v="63.921217547000893"/>
    <x v="4"/>
    <x v="0"/>
  </r>
  <r>
    <x v="56"/>
    <x v="126"/>
    <n v="16.651745747538047"/>
    <x v="4"/>
    <x v="0"/>
  </r>
  <r>
    <x v="56"/>
    <x v="4"/>
    <n v="19.427036705461056"/>
    <x v="4"/>
    <x v="0"/>
  </r>
  <r>
    <x v="57"/>
    <x v="125"/>
    <n v="78.711985688729868"/>
    <x v="4"/>
    <x v="0"/>
  </r>
  <r>
    <x v="57"/>
    <x v="126"/>
    <n v="1.8783542039355994"/>
    <x v="4"/>
    <x v="0"/>
  </r>
  <r>
    <x v="57"/>
    <x v="4"/>
    <n v="19.409660107334528"/>
    <x v="4"/>
    <x v="0"/>
  </r>
  <r>
    <x v="58"/>
    <x v="125"/>
    <n v="76.654740608228977"/>
    <x v="4"/>
    <x v="0"/>
  </r>
  <r>
    <x v="58"/>
    <x v="126"/>
    <n v="3.9355992844364938"/>
    <x v="4"/>
    <x v="0"/>
  </r>
  <r>
    <x v="58"/>
    <x v="4"/>
    <n v="19.409660107334528"/>
    <x v="4"/>
    <x v="0"/>
  </r>
  <r>
    <x v="59"/>
    <x v="125"/>
    <n v="73.524150268336314"/>
    <x v="4"/>
    <x v="0"/>
  </r>
  <r>
    <x v="59"/>
    <x v="126"/>
    <n v="7.0661896243291595"/>
    <x v="4"/>
    <x v="0"/>
  </r>
  <r>
    <x v="59"/>
    <x v="4"/>
    <n v="19.409660107334528"/>
    <x v="4"/>
    <x v="0"/>
  </r>
  <r>
    <x v="60"/>
    <x v="125"/>
    <n v="77.817531305903401"/>
    <x v="4"/>
    <x v="0"/>
  </r>
  <r>
    <x v="60"/>
    <x v="126"/>
    <n v="2.7728085867620753"/>
    <x v="4"/>
    <x v="0"/>
  </r>
  <r>
    <x v="60"/>
    <x v="4"/>
    <n v="19.409660107334528"/>
    <x v="4"/>
    <x v="0"/>
  </r>
  <r>
    <x v="49"/>
    <x v="125"/>
    <n v="50.894454382826474"/>
    <x v="4"/>
    <x v="0"/>
  </r>
  <r>
    <x v="49"/>
    <x v="126"/>
    <n v="29.695885509838998"/>
    <x v="4"/>
    <x v="0"/>
  </r>
  <r>
    <x v="49"/>
    <x v="4"/>
    <n v="19.409660107334528"/>
    <x v="4"/>
    <x v="0"/>
  </r>
  <r>
    <x v="50"/>
    <x v="125"/>
    <n v="73.07692307692308"/>
    <x v="4"/>
    <x v="0"/>
  </r>
  <r>
    <x v="50"/>
    <x v="126"/>
    <n v="7.5134168157423975"/>
    <x v="4"/>
    <x v="0"/>
  </r>
  <r>
    <x v="50"/>
    <x v="4"/>
    <n v="19.409660107334528"/>
    <x v="4"/>
    <x v="0"/>
  </r>
  <r>
    <x v="51"/>
    <x v="125"/>
    <n v="59.400826446280995"/>
    <x v="4"/>
    <x v="0"/>
  </r>
  <r>
    <x v="51"/>
    <x v="126"/>
    <n v="20.454545454545453"/>
    <x v="4"/>
    <x v="0"/>
  </r>
  <r>
    <x v="51"/>
    <x v="4"/>
    <n v="20.144628099173552"/>
    <x v="4"/>
    <x v="0"/>
  </r>
  <r>
    <x v="52"/>
    <x v="125"/>
    <n v="72.182468694096599"/>
    <x v="4"/>
    <x v="0"/>
  </r>
  <r>
    <x v="52"/>
    <x v="126"/>
    <n v="8.4078711985688734"/>
    <x v="4"/>
    <x v="0"/>
  </r>
  <r>
    <x v="52"/>
    <x v="4"/>
    <n v="19.409660107334528"/>
    <x v="4"/>
    <x v="0"/>
  </r>
  <r>
    <x v="53"/>
    <x v="125"/>
    <n v="71.201588877855016"/>
    <x v="4"/>
    <x v="0"/>
  </r>
  <r>
    <x v="53"/>
    <x v="126"/>
    <n v="8.6395233366434958"/>
    <x v="4"/>
    <x v="0"/>
  </r>
  <r>
    <x v="53"/>
    <x v="4"/>
    <n v="20.158887785501488"/>
    <x v="4"/>
    <x v="0"/>
  </r>
  <r>
    <x v="54"/>
    <x v="125"/>
    <n v="71.019677996422189"/>
    <x v="4"/>
    <x v="0"/>
  </r>
  <r>
    <x v="54"/>
    <x v="126"/>
    <n v="9.5706618962432923"/>
    <x v="4"/>
    <x v="0"/>
  </r>
  <r>
    <x v="54"/>
    <x v="4"/>
    <n v="19.409660107334528"/>
    <x v="4"/>
    <x v="0"/>
  </r>
  <r>
    <x v="55"/>
    <x v="125"/>
    <n v="78.264758497316635"/>
    <x v="4"/>
    <x v="0"/>
  </r>
  <r>
    <x v="55"/>
    <x v="126"/>
    <n v="2.3255813953488373"/>
    <x v="4"/>
    <x v="0"/>
  </r>
  <r>
    <x v="55"/>
    <x v="4"/>
    <n v="19.409660107334528"/>
    <x v="4"/>
    <x v="0"/>
  </r>
  <r>
    <x v="56"/>
    <x v="125"/>
    <n v="64.620938628158839"/>
    <x v="5"/>
    <x v="0"/>
  </r>
  <r>
    <x v="56"/>
    <x v="126"/>
    <n v="19.133574007220215"/>
    <x v="5"/>
    <x v="0"/>
  </r>
  <r>
    <x v="56"/>
    <x v="4"/>
    <n v="16.245487364620939"/>
    <x v="5"/>
    <x v="0"/>
  </r>
  <r>
    <x v="57"/>
    <x v="125"/>
    <n v="81.949458483754512"/>
    <x v="5"/>
    <x v="0"/>
  </r>
  <r>
    <x v="57"/>
    <x v="126"/>
    <n v="1.8050541516245486"/>
    <x v="5"/>
    <x v="0"/>
  </r>
  <r>
    <x v="57"/>
    <x v="4"/>
    <n v="16.245487364620939"/>
    <x v="5"/>
    <x v="0"/>
  </r>
  <r>
    <x v="58"/>
    <x v="125"/>
    <n v="80.144404332129966"/>
    <x v="5"/>
    <x v="0"/>
  </r>
  <r>
    <x v="58"/>
    <x v="126"/>
    <n v="3.6101083032490973"/>
    <x v="5"/>
    <x v="0"/>
  </r>
  <r>
    <x v="58"/>
    <x v="4"/>
    <n v="16.245487364620939"/>
    <x v="5"/>
    <x v="0"/>
  </r>
  <r>
    <x v="59"/>
    <x v="125"/>
    <n v="73.285198555956683"/>
    <x v="5"/>
    <x v="0"/>
  </r>
  <r>
    <x v="59"/>
    <x v="126"/>
    <n v="10.469314079422382"/>
    <x v="5"/>
    <x v="0"/>
  </r>
  <r>
    <x v="59"/>
    <x v="4"/>
    <n v="16.245487364620939"/>
    <x v="5"/>
    <x v="0"/>
  </r>
  <r>
    <x v="60"/>
    <x v="125"/>
    <n v="80.505415162454867"/>
    <x v="5"/>
    <x v="0"/>
  </r>
  <r>
    <x v="60"/>
    <x v="126"/>
    <n v="3.2490974729241877"/>
    <x v="5"/>
    <x v="0"/>
  </r>
  <r>
    <x v="60"/>
    <x v="4"/>
    <n v="16.245487364620939"/>
    <x v="5"/>
    <x v="0"/>
  </r>
  <r>
    <x v="49"/>
    <x v="125"/>
    <n v="51.624548736462096"/>
    <x v="5"/>
    <x v="0"/>
  </r>
  <r>
    <x v="49"/>
    <x v="126"/>
    <n v="32.129963898916969"/>
    <x v="5"/>
    <x v="0"/>
  </r>
  <r>
    <x v="49"/>
    <x v="4"/>
    <n v="16.245487364620939"/>
    <x v="5"/>
    <x v="0"/>
  </r>
  <r>
    <x v="50"/>
    <x v="125"/>
    <n v="72.563176895306853"/>
    <x v="5"/>
    <x v="0"/>
  </r>
  <r>
    <x v="50"/>
    <x v="126"/>
    <n v="11.191335740072201"/>
    <x v="5"/>
    <x v="0"/>
  </r>
  <r>
    <x v="50"/>
    <x v="4"/>
    <n v="16.245487364620939"/>
    <x v="5"/>
    <x v="0"/>
  </r>
  <r>
    <x v="51"/>
    <x v="125"/>
    <n v="60.476190476190474"/>
    <x v="5"/>
    <x v="0"/>
  </r>
  <r>
    <x v="51"/>
    <x v="126"/>
    <n v="23.333333333333332"/>
    <x v="5"/>
    <x v="0"/>
  </r>
  <r>
    <x v="51"/>
    <x v="4"/>
    <n v="16.19047619047619"/>
    <x v="5"/>
    <x v="0"/>
  </r>
  <r>
    <x v="52"/>
    <x v="125"/>
    <n v="77.61732851985559"/>
    <x v="5"/>
    <x v="0"/>
  </r>
  <r>
    <x v="52"/>
    <x v="126"/>
    <n v="6.1371841155234659"/>
    <x v="5"/>
    <x v="0"/>
  </r>
  <r>
    <x v="52"/>
    <x v="4"/>
    <n v="16.245487364620939"/>
    <x v="5"/>
    <x v="0"/>
  </r>
  <r>
    <x v="53"/>
    <x v="125"/>
    <n v="78.070175438596493"/>
    <x v="5"/>
    <x v="0"/>
  </r>
  <r>
    <x v="53"/>
    <x v="126"/>
    <n v="5.7017543859649127"/>
    <x v="5"/>
    <x v="0"/>
  </r>
  <r>
    <x v="53"/>
    <x v="4"/>
    <n v="16.228070175438596"/>
    <x v="5"/>
    <x v="0"/>
  </r>
  <r>
    <x v="54"/>
    <x v="125"/>
    <n v="72.563176895306853"/>
    <x v="5"/>
    <x v="0"/>
  </r>
  <r>
    <x v="54"/>
    <x v="126"/>
    <n v="11.191335740072201"/>
    <x v="5"/>
    <x v="0"/>
  </r>
  <r>
    <x v="54"/>
    <x v="4"/>
    <n v="16.245487364620939"/>
    <x v="5"/>
    <x v="0"/>
  </r>
  <r>
    <x v="55"/>
    <x v="125"/>
    <n v="81.588447653429597"/>
    <x v="5"/>
    <x v="0"/>
  </r>
  <r>
    <x v="55"/>
    <x v="126"/>
    <n v="2.1660649819494586"/>
    <x v="5"/>
    <x v="0"/>
  </r>
  <r>
    <x v="55"/>
    <x v="4"/>
    <n v="16.245487364620939"/>
    <x v="5"/>
    <x v="0"/>
  </r>
  <r>
    <x v="56"/>
    <x v="125"/>
    <n v="60.792951541850222"/>
    <x v="6"/>
    <x v="0"/>
  </r>
  <r>
    <x v="56"/>
    <x v="126"/>
    <n v="14.977973568281937"/>
    <x v="6"/>
    <x v="0"/>
  </r>
  <r>
    <x v="56"/>
    <x v="4"/>
    <n v="24.229074889867842"/>
    <x v="6"/>
    <x v="0"/>
  </r>
  <r>
    <x v="57"/>
    <x v="125"/>
    <n v="74.008810572687224"/>
    <x v="6"/>
    <x v="0"/>
  </r>
  <r>
    <x v="57"/>
    <x v="126"/>
    <n v="1.7621145374449338"/>
    <x v="6"/>
    <x v="0"/>
  </r>
  <r>
    <x v="57"/>
    <x v="4"/>
    <n v="24.229074889867842"/>
    <x v="6"/>
    <x v="0"/>
  </r>
  <r>
    <x v="58"/>
    <x v="125"/>
    <n v="68.722466960352421"/>
    <x v="6"/>
    <x v="0"/>
  </r>
  <r>
    <x v="58"/>
    <x v="126"/>
    <n v="7.0484581497797354"/>
    <x v="6"/>
    <x v="0"/>
  </r>
  <r>
    <x v="58"/>
    <x v="4"/>
    <n v="24.229074889867842"/>
    <x v="6"/>
    <x v="0"/>
  </r>
  <r>
    <x v="59"/>
    <x v="125"/>
    <n v="68.281938325991192"/>
    <x v="6"/>
    <x v="0"/>
  </r>
  <r>
    <x v="59"/>
    <x v="126"/>
    <n v="7.4889867841409687"/>
    <x v="6"/>
    <x v="0"/>
  </r>
  <r>
    <x v="59"/>
    <x v="4"/>
    <n v="24.229074889867842"/>
    <x v="6"/>
    <x v="0"/>
  </r>
  <r>
    <x v="60"/>
    <x v="125"/>
    <n v="73.127753303964752"/>
    <x v="6"/>
    <x v="0"/>
  </r>
  <r>
    <x v="60"/>
    <x v="126"/>
    <n v="2.643171806167401"/>
    <x v="6"/>
    <x v="0"/>
  </r>
  <r>
    <x v="60"/>
    <x v="4"/>
    <n v="24.229074889867842"/>
    <x v="6"/>
    <x v="0"/>
  </r>
  <r>
    <x v="49"/>
    <x v="125"/>
    <n v="52.863436123348016"/>
    <x v="6"/>
    <x v="0"/>
  </r>
  <r>
    <x v="49"/>
    <x v="126"/>
    <n v="22.907488986784141"/>
    <x v="6"/>
    <x v="0"/>
  </r>
  <r>
    <x v="49"/>
    <x v="4"/>
    <n v="24.229074889867842"/>
    <x v="6"/>
    <x v="0"/>
  </r>
  <r>
    <x v="50"/>
    <x v="125"/>
    <n v="66.519823788546262"/>
    <x v="6"/>
    <x v="0"/>
  </r>
  <r>
    <x v="50"/>
    <x v="126"/>
    <n v="9.251101321585903"/>
    <x v="6"/>
    <x v="0"/>
  </r>
  <r>
    <x v="50"/>
    <x v="4"/>
    <n v="24.229074889867842"/>
    <x v="6"/>
    <x v="0"/>
  </r>
  <r>
    <x v="51"/>
    <x v="125"/>
    <n v="55.882352941176471"/>
    <x v="6"/>
    <x v="0"/>
  </r>
  <r>
    <x v="51"/>
    <x v="126"/>
    <n v="18.627450980392158"/>
    <x v="6"/>
    <x v="0"/>
  </r>
  <r>
    <x v="51"/>
    <x v="4"/>
    <n v="25.490196078431371"/>
    <x v="6"/>
    <x v="0"/>
  </r>
  <r>
    <x v="52"/>
    <x v="125"/>
    <n v="66.079295154185019"/>
    <x v="6"/>
    <x v="0"/>
  </r>
  <r>
    <x v="52"/>
    <x v="126"/>
    <n v="9.6916299559471373"/>
    <x v="6"/>
    <x v="0"/>
  </r>
  <r>
    <x v="52"/>
    <x v="4"/>
    <n v="24.229074889867842"/>
    <x v="6"/>
    <x v="0"/>
  </r>
  <r>
    <x v="53"/>
    <x v="125"/>
    <n v="66.04651162790698"/>
    <x v="6"/>
    <x v="0"/>
  </r>
  <r>
    <x v="53"/>
    <x v="126"/>
    <n v="9.3023255813953494"/>
    <x v="6"/>
    <x v="0"/>
  </r>
  <r>
    <x v="53"/>
    <x v="4"/>
    <n v="24.651162790697676"/>
    <x v="6"/>
    <x v="0"/>
  </r>
  <r>
    <x v="54"/>
    <x v="125"/>
    <n v="68.281938325991192"/>
    <x v="6"/>
    <x v="0"/>
  </r>
  <r>
    <x v="54"/>
    <x v="126"/>
    <n v="7.4889867841409687"/>
    <x v="6"/>
    <x v="0"/>
  </r>
  <r>
    <x v="54"/>
    <x v="4"/>
    <n v="24.229074889867842"/>
    <x v="6"/>
    <x v="0"/>
  </r>
  <r>
    <x v="55"/>
    <x v="125"/>
    <n v="74.008810572687224"/>
    <x v="6"/>
    <x v="0"/>
  </r>
  <r>
    <x v="55"/>
    <x v="126"/>
    <n v="1.7621145374449338"/>
    <x v="6"/>
    <x v="0"/>
  </r>
  <r>
    <x v="55"/>
    <x v="4"/>
    <n v="24.229074889867842"/>
    <x v="6"/>
    <x v="0"/>
  </r>
  <r>
    <x v="56"/>
    <x v="125"/>
    <n v="64.634146341463421"/>
    <x v="7"/>
    <x v="0"/>
  </r>
  <r>
    <x v="56"/>
    <x v="126"/>
    <n v="12.5"/>
    <x v="7"/>
    <x v="0"/>
  </r>
  <r>
    <x v="56"/>
    <x v="4"/>
    <n v="22.865853658536587"/>
    <x v="7"/>
    <x v="0"/>
  </r>
  <r>
    <x v="57"/>
    <x v="125"/>
    <n v="75.075987841945292"/>
    <x v="7"/>
    <x v="0"/>
  </r>
  <r>
    <x v="57"/>
    <x v="126"/>
    <n v="2.1276595744680851"/>
    <x v="7"/>
    <x v="0"/>
  </r>
  <r>
    <x v="57"/>
    <x v="4"/>
    <n v="22.796352583586625"/>
    <x v="7"/>
    <x v="0"/>
  </r>
  <r>
    <x v="58"/>
    <x v="125"/>
    <n v="75.379939209726444"/>
    <x v="7"/>
    <x v="0"/>
  </r>
  <r>
    <x v="58"/>
    <x v="126"/>
    <n v="1.8237082066869301"/>
    <x v="7"/>
    <x v="0"/>
  </r>
  <r>
    <x v="58"/>
    <x v="4"/>
    <n v="22.796352583586625"/>
    <x v="7"/>
    <x v="0"/>
  </r>
  <r>
    <x v="59"/>
    <x v="125"/>
    <n v="72.340425531914889"/>
    <x v="7"/>
    <x v="0"/>
  </r>
  <r>
    <x v="59"/>
    <x v="126"/>
    <n v="4.86322188449848"/>
    <x v="7"/>
    <x v="0"/>
  </r>
  <r>
    <x v="59"/>
    <x v="4"/>
    <n v="22.796352583586625"/>
    <x v="7"/>
    <x v="0"/>
  </r>
  <r>
    <x v="60"/>
    <x v="125"/>
    <n v="74.468085106382972"/>
    <x v="7"/>
    <x v="0"/>
  </r>
  <r>
    <x v="60"/>
    <x v="126"/>
    <n v="2.735562310030395"/>
    <x v="7"/>
    <x v="0"/>
  </r>
  <r>
    <x v="60"/>
    <x v="4"/>
    <n v="22.796352583586625"/>
    <x v="7"/>
    <x v="0"/>
  </r>
  <r>
    <x v="49"/>
    <x v="125"/>
    <n v="52.887537993920972"/>
    <x v="7"/>
    <x v="0"/>
  </r>
  <r>
    <x v="49"/>
    <x v="126"/>
    <n v="24.316109422492403"/>
    <x v="7"/>
    <x v="0"/>
  </r>
  <r>
    <x v="49"/>
    <x v="4"/>
    <n v="22.796352583586625"/>
    <x v="7"/>
    <x v="0"/>
  </r>
  <r>
    <x v="50"/>
    <x v="125"/>
    <n v="73.252279635258361"/>
    <x v="7"/>
    <x v="0"/>
  </r>
  <r>
    <x v="50"/>
    <x v="126"/>
    <n v="3.9513677811550152"/>
    <x v="7"/>
    <x v="0"/>
  </r>
  <r>
    <x v="50"/>
    <x v="4"/>
    <n v="22.796352583586625"/>
    <x v="7"/>
    <x v="0"/>
  </r>
  <r>
    <x v="51"/>
    <x v="125"/>
    <n v="59.450171821305844"/>
    <x v="7"/>
    <x v="0"/>
  </r>
  <r>
    <x v="51"/>
    <x v="126"/>
    <n v="17.182130584192439"/>
    <x v="7"/>
    <x v="0"/>
  </r>
  <r>
    <x v="51"/>
    <x v="4"/>
    <n v="23.367697594501717"/>
    <x v="7"/>
    <x v="0"/>
  </r>
  <r>
    <x v="52"/>
    <x v="125"/>
    <n v="70.212765957446805"/>
    <x v="7"/>
    <x v="0"/>
  </r>
  <r>
    <x v="52"/>
    <x v="126"/>
    <n v="6.9908814589665651"/>
    <x v="7"/>
    <x v="0"/>
  </r>
  <r>
    <x v="52"/>
    <x v="4"/>
    <n v="22.796352583586625"/>
    <x v="7"/>
    <x v="0"/>
  </r>
  <r>
    <x v="53"/>
    <x v="125"/>
    <n v="69.706840390879478"/>
    <x v="7"/>
    <x v="0"/>
  </r>
  <r>
    <x v="53"/>
    <x v="126"/>
    <n v="6.5146579804560263"/>
    <x v="7"/>
    <x v="0"/>
  </r>
  <r>
    <x v="53"/>
    <x v="4"/>
    <n v="23.778501628664497"/>
    <x v="7"/>
    <x v="0"/>
  </r>
  <r>
    <x v="54"/>
    <x v="125"/>
    <n v="69.908814589665653"/>
    <x v="7"/>
    <x v="0"/>
  </r>
  <r>
    <x v="54"/>
    <x v="126"/>
    <n v="7.2948328267477205"/>
    <x v="7"/>
    <x v="0"/>
  </r>
  <r>
    <x v="54"/>
    <x v="4"/>
    <n v="22.796352583586625"/>
    <x v="7"/>
    <x v="0"/>
  </r>
  <r>
    <x v="55"/>
    <x v="125"/>
    <n v="76.291793313069903"/>
    <x v="7"/>
    <x v="0"/>
  </r>
  <r>
    <x v="55"/>
    <x v="126"/>
    <n v="0.91185410334346506"/>
    <x v="7"/>
    <x v="0"/>
  </r>
  <r>
    <x v="55"/>
    <x v="4"/>
    <n v="22.796352583586625"/>
    <x v="7"/>
    <x v="0"/>
  </r>
  <r>
    <x v="56"/>
    <x v="125"/>
    <n v="64.912280701754383"/>
    <x v="8"/>
    <x v="0"/>
  </r>
  <r>
    <x v="56"/>
    <x v="126"/>
    <n v="20.350877192982455"/>
    <x v="8"/>
    <x v="0"/>
  </r>
  <r>
    <x v="56"/>
    <x v="4"/>
    <n v="14.736842105263158"/>
    <x v="8"/>
    <x v="0"/>
  </r>
  <r>
    <x v="57"/>
    <x v="125"/>
    <n v="83.508771929824562"/>
    <x v="8"/>
    <x v="0"/>
  </r>
  <r>
    <x v="57"/>
    <x v="126"/>
    <n v="1.7543859649122806"/>
    <x v="8"/>
    <x v="0"/>
  </r>
  <r>
    <x v="57"/>
    <x v="4"/>
    <n v="14.736842105263158"/>
    <x v="8"/>
    <x v="0"/>
  </r>
  <r>
    <x v="58"/>
    <x v="125"/>
    <n v="81.05263157894737"/>
    <x v="8"/>
    <x v="0"/>
  </r>
  <r>
    <x v="58"/>
    <x v="126"/>
    <n v="4.2105263157894735"/>
    <x v="8"/>
    <x v="0"/>
  </r>
  <r>
    <x v="58"/>
    <x v="4"/>
    <n v="14.736842105263158"/>
    <x v="8"/>
    <x v="0"/>
  </r>
  <r>
    <x v="59"/>
    <x v="125"/>
    <n v="79.298245614035082"/>
    <x v="8"/>
    <x v="0"/>
  </r>
  <r>
    <x v="59"/>
    <x v="126"/>
    <n v="5.9649122807017543"/>
    <x v="8"/>
    <x v="0"/>
  </r>
  <r>
    <x v="59"/>
    <x v="4"/>
    <n v="14.736842105263158"/>
    <x v="8"/>
    <x v="0"/>
  </r>
  <r>
    <x v="60"/>
    <x v="125"/>
    <n v="82.807017543859644"/>
    <x v="8"/>
    <x v="0"/>
  </r>
  <r>
    <x v="60"/>
    <x v="126"/>
    <n v="2.4561403508771931"/>
    <x v="8"/>
    <x v="0"/>
  </r>
  <r>
    <x v="60"/>
    <x v="4"/>
    <n v="14.736842105263158"/>
    <x v="8"/>
    <x v="0"/>
  </r>
  <r>
    <x v="49"/>
    <x v="125"/>
    <n v="46.315789473684212"/>
    <x v="8"/>
    <x v="0"/>
  </r>
  <r>
    <x v="49"/>
    <x v="126"/>
    <n v="38.94736842105263"/>
    <x v="8"/>
    <x v="0"/>
  </r>
  <r>
    <x v="49"/>
    <x v="4"/>
    <n v="14.736842105263158"/>
    <x v="8"/>
    <x v="0"/>
  </r>
  <r>
    <x v="50"/>
    <x v="125"/>
    <n v="78.596491228070178"/>
    <x v="8"/>
    <x v="0"/>
  </r>
  <r>
    <x v="50"/>
    <x v="126"/>
    <n v="6.666666666666667"/>
    <x v="8"/>
    <x v="0"/>
  </r>
  <r>
    <x v="50"/>
    <x v="4"/>
    <n v="14.736842105263158"/>
    <x v="8"/>
    <x v="0"/>
  </r>
  <r>
    <x v="51"/>
    <x v="125"/>
    <n v="61.216730038022817"/>
    <x v="8"/>
    <x v="0"/>
  </r>
  <r>
    <x v="51"/>
    <x v="126"/>
    <n v="23.193916349809886"/>
    <x v="8"/>
    <x v="0"/>
  </r>
  <r>
    <x v="51"/>
    <x v="4"/>
    <n v="15.589353612167301"/>
    <x v="8"/>
    <x v="0"/>
  </r>
  <r>
    <x v="52"/>
    <x v="125"/>
    <n v="74.035087719298247"/>
    <x v="8"/>
    <x v="0"/>
  </r>
  <r>
    <x v="52"/>
    <x v="126"/>
    <n v="11.228070175438596"/>
    <x v="8"/>
    <x v="0"/>
  </r>
  <r>
    <x v="52"/>
    <x v="4"/>
    <n v="14.736842105263158"/>
    <x v="8"/>
    <x v="0"/>
  </r>
  <r>
    <x v="53"/>
    <x v="125"/>
    <n v="71.206225680933855"/>
    <x v="8"/>
    <x v="0"/>
  </r>
  <r>
    <x v="53"/>
    <x v="126"/>
    <n v="13.229571984435797"/>
    <x v="8"/>
    <x v="0"/>
  </r>
  <r>
    <x v="53"/>
    <x v="4"/>
    <n v="15.56420233463035"/>
    <x v="8"/>
    <x v="0"/>
  </r>
  <r>
    <x v="54"/>
    <x v="125"/>
    <n v="72.982456140350877"/>
    <x v="8"/>
    <x v="0"/>
  </r>
  <r>
    <x v="54"/>
    <x v="126"/>
    <n v="12.280701754385966"/>
    <x v="8"/>
    <x v="0"/>
  </r>
  <r>
    <x v="54"/>
    <x v="4"/>
    <n v="14.736842105263158"/>
    <x v="8"/>
    <x v="0"/>
  </r>
  <r>
    <x v="55"/>
    <x v="125"/>
    <n v="80.701754385964918"/>
    <x v="8"/>
    <x v="0"/>
  </r>
  <r>
    <x v="55"/>
    <x v="126"/>
    <n v="4.5614035087719298"/>
    <x v="8"/>
    <x v="0"/>
  </r>
  <r>
    <x v="55"/>
    <x v="4"/>
    <n v="14.736842105263158"/>
    <x v="8"/>
    <x v="0"/>
  </r>
  <r>
    <x v="56"/>
    <x v="125"/>
    <n v="63.711911357340718"/>
    <x v="9"/>
    <x v="0"/>
  </r>
  <r>
    <x v="56"/>
    <x v="126"/>
    <n v="25.207756232686979"/>
    <x v="9"/>
    <x v="0"/>
  </r>
  <r>
    <x v="56"/>
    <x v="4"/>
    <n v="11.0803324099723"/>
    <x v="9"/>
    <x v="0"/>
  </r>
  <r>
    <x v="57"/>
    <x v="125"/>
    <n v="85.041551246537395"/>
    <x v="9"/>
    <x v="0"/>
  </r>
  <r>
    <x v="57"/>
    <x v="126"/>
    <n v="3.8781163434903045"/>
    <x v="9"/>
    <x v="0"/>
  </r>
  <r>
    <x v="57"/>
    <x v="4"/>
    <n v="11.0803324099723"/>
    <x v="9"/>
    <x v="0"/>
  </r>
  <r>
    <x v="58"/>
    <x v="125"/>
    <n v="78.116343490304715"/>
    <x v="9"/>
    <x v="0"/>
  </r>
  <r>
    <x v="58"/>
    <x v="126"/>
    <n v="10.803324099722992"/>
    <x v="9"/>
    <x v="0"/>
  </r>
  <r>
    <x v="58"/>
    <x v="4"/>
    <n v="11.0803324099723"/>
    <x v="9"/>
    <x v="0"/>
  </r>
  <r>
    <x v="59"/>
    <x v="125"/>
    <n v="81.16343490304709"/>
    <x v="9"/>
    <x v="0"/>
  </r>
  <r>
    <x v="59"/>
    <x v="126"/>
    <n v="7.7562326869806091"/>
    <x v="9"/>
    <x v="0"/>
  </r>
  <r>
    <x v="59"/>
    <x v="4"/>
    <n v="11.0803324099723"/>
    <x v="9"/>
    <x v="0"/>
  </r>
  <r>
    <x v="60"/>
    <x v="125"/>
    <n v="86.42659279778394"/>
    <x v="9"/>
    <x v="0"/>
  </r>
  <r>
    <x v="60"/>
    <x v="126"/>
    <n v="2.4930747922437675"/>
    <x v="9"/>
    <x v="0"/>
  </r>
  <r>
    <x v="60"/>
    <x v="4"/>
    <n v="11.0803324099723"/>
    <x v="9"/>
    <x v="0"/>
  </r>
  <r>
    <x v="49"/>
    <x v="125"/>
    <n v="44.044321329639892"/>
    <x v="9"/>
    <x v="0"/>
  </r>
  <r>
    <x v="49"/>
    <x v="126"/>
    <n v="44.875346260387815"/>
    <x v="9"/>
    <x v="0"/>
  </r>
  <r>
    <x v="49"/>
    <x v="4"/>
    <n v="11.0803324099723"/>
    <x v="9"/>
    <x v="0"/>
  </r>
  <r>
    <x v="50"/>
    <x v="125"/>
    <n v="79.77839335180056"/>
    <x v="9"/>
    <x v="0"/>
  </r>
  <r>
    <x v="50"/>
    <x v="126"/>
    <n v="9.1412742382271475"/>
    <x v="9"/>
    <x v="0"/>
  </r>
  <r>
    <x v="50"/>
    <x v="4"/>
    <n v="11.0803324099723"/>
    <x v="9"/>
    <x v="0"/>
  </r>
  <r>
    <x v="51"/>
    <x v="125"/>
    <n v="60.518731988472624"/>
    <x v="9"/>
    <x v="0"/>
  </r>
  <r>
    <x v="51"/>
    <x v="126"/>
    <n v="28.24207492795389"/>
    <x v="9"/>
    <x v="0"/>
  </r>
  <r>
    <x v="51"/>
    <x v="4"/>
    <n v="11.239193083573488"/>
    <x v="9"/>
    <x v="0"/>
  </r>
  <r>
    <x v="52"/>
    <x v="125"/>
    <n v="73.40720221606648"/>
    <x v="9"/>
    <x v="0"/>
  </r>
  <r>
    <x v="52"/>
    <x v="126"/>
    <n v="15.512465373961218"/>
    <x v="9"/>
    <x v="0"/>
  </r>
  <r>
    <x v="52"/>
    <x v="4"/>
    <n v="11.0803324099723"/>
    <x v="9"/>
    <x v="0"/>
  </r>
  <r>
    <x v="53"/>
    <x v="125"/>
    <n v="61.408450704225352"/>
    <x v="9"/>
    <x v="0"/>
  </r>
  <r>
    <x v="53"/>
    <x v="126"/>
    <n v="27.887323943661972"/>
    <x v="9"/>
    <x v="0"/>
  </r>
  <r>
    <x v="53"/>
    <x v="4"/>
    <n v="10.704225352112676"/>
    <x v="9"/>
    <x v="0"/>
  </r>
  <r>
    <x v="54"/>
    <x v="125"/>
    <n v="72.576177285318565"/>
    <x v="9"/>
    <x v="0"/>
  </r>
  <r>
    <x v="54"/>
    <x v="126"/>
    <n v="16.343490304709142"/>
    <x v="9"/>
    <x v="0"/>
  </r>
  <r>
    <x v="54"/>
    <x v="4"/>
    <n v="11.0803324099723"/>
    <x v="9"/>
    <x v="0"/>
  </r>
  <r>
    <x v="55"/>
    <x v="125"/>
    <n v="86.149584487534625"/>
    <x v="9"/>
    <x v="0"/>
  </r>
  <r>
    <x v="55"/>
    <x v="126"/>
    <n v="2.770083102493075"/>
    <x v="9"/>
    <x v="0"/>
  </r>
  <r>
    <x v="55"/>
    <x v="4"/>
    <n v="11.0803324099723"/>
    <x v="9"/>
    <x v="0"/>
  </r>
  <r>
    <x v="56"/>
    <x v="125"/>
    <n v="52.845528455284551"/>
    <x v="10"/>
    <x v="0"/>
  </r>
  <r>
    <x v="56"/>
    <x v="126"/>
    <n v="41.056910569105689"/>
    <x v="10"/>
    <x v="0"/>
  </r>
  <r>
    <x v="56"/>
    <x v="4"/>
    <n v="6.0975609756097562"/>
    <x v="10"/>
    <x v="0"/>
  </r>
  <r>
    <x v="57"/>
    <x v="125"/>
    <n v="76.92307692307692"/>
    <x v="10"/>
    <x v="0"/>
  </r>
  <r>
    <x v="57"/>
    <x v="126"/>
    <n v="17.004048582995953"/>
    <x v="10"/>
    <x v="0"/>
  </r>
  <r>
    <x v="57"/>
    <x v="4"/>
    <n v="6.0728744939271255"/>
    <x v="10"/>
    <x v="0"/>
  </r>
  <r>
    <x v="58"/>
    <x v="125"/>
    <n v="72.764227642276424"/>
    <x v="10"/>
    <x v="0"/>
  </r>
  <r>
    <x v="58"/>
    <x v="126"/>
    <n v="21.13821138211382"/>
    <x v="10"/>
    <x v="0"/>
  </r>
  <r>
    <x v="58"/>
    <x v="4"/>
    <n v="6.0975609756097562"/>
    <x v="10"/>
    <x v="0"/>
  </r>
  <r>
    <x v="59"/>
    <x v="125"/>
    <n v="70.731707317073173"/>
    <x v="10"/>
    <x v="0"/>
  </r>
  <r>
    <x v="59"/>
    <x v="126"/>
    <n v="23.170731707317074"/>
    <x v="10"/>
    <x v="0"/>
  </r>
  <r>
    <x v="59"/>
    <x v="4"/>
    <n v="6.0975609756097562"/>
    <x v="10"/>
    <x v="0"/>
  </r>
  <r>
    <x v="60"/>
    <x v="125"/>
    <n v="79.352226720647778"/>
    <x v="10"/>
    <x v="0"/>
  </r>
  <r>
    <x v="60"/>
    <x v="126"/>
    <n v="14.574898785425102"/>
    <x v="10"/>
    <x v="0"/>
  </r>
  <r>
    <x v="60"/>
    <x v="4"/>
    <n v="6.0728744939271255"/>
    <x v="10"/>
    <x v="0"/>
  </r>
  <r>
    <x v="49"/>
    <x v="125"/>
    <n v="34.008097165991906"/>
    <x v="10"/>
    <x v="0"/>
  </r>
  <r>
    <x v="49"/>
    <x v="126"/>
    <n v="59.91902834008097"/>
    <x v="10"/>
    <x v="0"/>
  </r>
  <r>
    <x v="49"/>
    <x v="4"/>
    <n v="6.0728744939271255"/>
    <x v="10"/>
    <x v="0"/>
  </r>
  <r>
    <x v="50"/>
    <x v="125"/>
    <n v="71.138211382113823"/>
    <x v="10"/>
    <x v="0"/>
  </r>
  <r>
    <x v="50"/>
    <x v="126"/>
    <n v="22.764227642276424"/>
    <x v="10"/>
    <x v="0"/>
  </r>
  <r>
    <x v="50"/>
    <x v="4"/>
    <n v="6.0975609756097562"/>
    <x v="10"/>
    <x v="0"/>
  </r>
  <r>
    <x v="51"/>
    <x v="125"/>
    <n v="50.678733031674206"/>
    <x v="10"/>
    <x v="0"/>
  </r>
  <r>
    <x v="51"/>
    <x v="126"/>
    <n v="42.533936651583709"/>
    <x v="10"/>
    <x v="0"/>
  </r>
  <r>
    <x v="51"/>
    <x v="4"/>
    <n v="6.7873303167420813"/>
    <x v="10"/>
    <x v="0"/>
  </r>
  <r>
    <x v="52"/>
    <x v="125"/>
    <n v="53.036437246963565"/>
    <x v="10"/>
    <x v="0"/>
  </r>
  <r>
    <x v="52"/>
    <x v="126"/>
    <n v="40.890688259109311"/>
    <x v="10"/>
    <x v="0"/>
  </r>
  <r>
    <x v="52"/>
    <x v="4"/>
    <n v="6.0728744939271255"/>
    <x v="10"/>
    <x v="0"/>
  </r>
  <r>
    <x v="53"/>
    <x v="125"/>
    <n v="45.493562231759654"/>
    <x v="10"/>
    <x v="0"/>
  </r>
  <r>
    <x v="53"/>
    <x v="126"/>
    <n v="48.497854077253216"/>
    <x v="10"/>
    <x v="0"/>
  </r>
  <r>
    <x v="53"/>
    <x v="4"/>
    <n v="6.0085836909871242"/>
    <x v="10"/>
    <x v="0"/>
  </r>
  <r>
    <x v="54"/>
    <x v="125"/>
    <n v="65.18218623481782"/>
    <x v="10"/>
    <x v="0"/>
  </r>
  <r>
    <x v="54"/>
    <x v="126"/>
    <n v="28.74493927125506"/>
    <x v="10"/>
    <x v="0"/>
  </r>
  <r>
    <x v="54"/>
    <x v="4"/>
    <n v="6.0728744939271255"/>
    <x v="10"/>
    <x v="0"/>
  </r>
  <r>
    <x v="55"/>
    <x v="125"/>
    <n v="87.854251012145752"/>
    <x v="10"/>
    <x v="0"/>
  </r>
  <r>
    <x v="55"/>
    <x v="126"/>
    <n v="6.0728744939271255"/>
    <x v="10"/>
    <x v="0"/>
  </r>
  <r>
    <x v="55"/>
    <x v="4"/>
    <n v="6.0728744939271255"/>
    <x v="10"/>
    <x v="0"/>
  </r>
  <r>
    <x v="56"/>
    <x v="125"/>
    <n v="66.532258064516128"/>
    <x v="11"/>
    <x v="0"/>
  </r>
  <r>
    <x v="56"/>
    <x v="126"/>
    <n v="23.387096774193548"/>
    <x v="11"/>
    <x v="0"/>
  </r>
  <r>
    <x v="56"/>
    <x v="4"/>
    <n v="10.080645161290322"/>
    <x v="11"/>
    <x v="0"/>
  </r>
  <r>
    <x v="57"/>
    <x v="125"/>
    <n v="87.096774193548384"/>
    <x v="11"/>
    <x v="0"/>
  </r>
  <r>
    <x v="57"/>
    <x v="126"/>
    <n v="2.8225806451612905"/>
    <x v="11"/>
    <x v="0"/>
  </r>
  <r>
    <x v="57"/>
    <x v="4"/>
    <n v="10.080645161290322"/>
    <x v="11"/>
    <x v="0"/>
  </r>
  <r>
    <x v="58"/>
    <x v="125"/>
    <n v="81.781376518218622"/>
    <x v="11"/>
    <x v="0"/>
  </r>
  <r>
    <x v="58"/>
    <x v="126"/>
    <n v="8.097165991902834"/>
    <x v="11"/>
    <x v="0"/>
  </r>
  <r>
    <x v="58"/>
    <x v="4"/>
    <n v="10.121457489878543"/>
    <x v="11"/>
    <x v="0"/>
  </r>
  <r>
    <x v="59"/>
    <x v="125"/>
    <n v="80.645161290322577"/>
    <x v="11"/>
    <x v="0"/>
  </r>
  <r>
    <x v="59"/>
    <x v="126"/>
    <n v="9.2741935483870961"/>
    <x v="11"/>
    <x v="0"/>
  </r>
  <r>
    <x v="59"/>
    <x v="4"/>
    <n v="10.080645161290322"/>
    <x v="11"/>
    <x v="0"/>
  </r>
  <r>
    <x v="60"/>
    <x v="125"/>
    <n v="87.096774193548384"/>
    <x v="11"/>
    <x v="0"/>
  </r>
  <r>
    <x v="60"/>
    <x v="126"/>
    <n v="2.8225806451612905"/>
    <x v="11"/>
    <x v="0"/>
  </r>
  <r>
    <x v="60"/>
    <x v="4"/>
    <n v="10.080645161290322"/>
    <x v="11"/>
    <x v="0"/>
  </r>
  <r>
    <x v="49"/>
    <x v="125"/>
    <n v="55.241935483870968"/>
    <x v="11"/>
    <x v="0"/>
  </r>
  <r>
    <x v="49"/>
    <x v="126"/>
    <n v="34.677419354838712"/>
    <x v="11"/>
    <x v="0"/>
  </r>
  <r>
    <x v="49"/>
    <x v="4"/>
    <n v="10.080645161290322"/>
    <x v="11"/>
    <x v="0"/>
  </r>
  <r>
    <x v="50"/>
    <x v="125"/>
    <n v="76.209677419354833"/>
    <x v="11"/>
    <x v="0"/>
  </r>
  <r>
    <x v="50"/>
    <x v="126"/>
    <n v="13.709677419354838"/>
    <x v="11"/>
    <x v="0"/>
  </r>
  <r>
    <x v="50"/>
    <x v="4"/>
    <n v="10.080645161290322"/>
    <x v="11"/>
    <x v="0"/>
  </r>
  <r>
    <x v="51"/>
    <x v="125"/>
    <n v="67.34693877551021"/>
    <x v="11"/>
    <x v="0"/>
  </r>
  <r>
    <x v="51"/>
    <x v="126"/>
    <n v="22.448979591836736"/>
    <x v="11"/>
    <x v="0"/>
  </r>
  <r>
    <x v="51"/>
    <x v="4"/>
    <n v="10.204081632653061"/>
    <x v="11"/>
    <x v="0"/>
  </r>
  <r>
    <x v="52"/>
    <x v="125"/>
    <n v="72.58064516129032"/>
    <x v="11"/>
    <x v="0"/>
  </r>
  <r>
    <x v="52"/>
    <x v="126"/>
    <n v="17.338709677419356"/>
    <x v="11"/>
    <x v="0"/>
  </r>
  <r>
    <x v="52"/>
    <x v="4"/>
    <n v="10.080645161290322"/>
    <x v="11"/>
    <x v="0"/>
  </r>
  <r>
    <x v="53"/>
    <x v="125"/>
    <n v="69.26229508196721"/>
    <x v="11"/>
    <x v="0"/>
  </r>
  <r>
    <x v="53"/>
    <x v="126"/>
    <n v="20.901639344262296"/>
    <x v="11"/>
    <x v="0"/>
  </r>
  <r>
    <x v="53"/>
    <x v="4"/>
    <n v="9.8360655737704921"/>
    <x v="11"/>
    <x v="0"/>
  </r>
  <r>
    <x v="54"/>
    <x v="125"/>
    <n v="74.596774193548384"/>
    <x v="11"/>
    <x v="0"/>
  </r>
  <r>
    <x v="54"/>
    <x v="126"/>
    <n v="15.32258064516129"/>
    <x v="11"/>
    <x v="0"/>
  </r>
  <r>
    <x v="54"/>
    <x v="4"/>
    <n v="10.080645161290322"/>
    <x v="11"/>
    <x v="0"/>
  </r>
  <r>
    <x v="55"/>
    <x v="125"/>
    <n v="83.467741935483872"/>
    <x v="11"/>
    <x v="0"/>
  </r>
  <r>
    <x v="55"/>
    <x v="126"/>
    <n v="6.4516129032258061"/>
    <x v="11"/>
    <x v="0"/>
  </r>
  <r>
    <x v="55"/>
    <x v="4"/>
    <n v="10.080645161290322"/>
    <x v="11"/>
    <x v="0"/>
  </r>
  <r>
    <x v="56"/>
    <x v="125"/>
    <n v="47.297297297297298"/>
    <x v="12"/>
    <x v="0"/>
  </r>
  <r>
    <x v="56"/>
    <x v="126"/>
    <n v="42.342342342342342"/>
    <x v="12"/>
    <x v="0"/>
  </r>
  <r>
    <x v="56"/>
    <x v="4"/>
    <n v="10.36036036036036"/>
    <x v="12"/>
    <x v="0"/>
  </r>
  <r>
    <x v="57"/>
    <x v="125"/>
    <n v="70.403587443946194"/>
    <x v="12"/>
    <x v="0"/>
  </r>
  <r>
    <x v="57"/>
    <x v="126"/>
    <n v="19.282511210762333"/>
    <x v="12"/>
    <x v="0"/>
  </r>
  <r>
    <x v="57"/>
    <x v="4"/>
    <n v="10.31390134529148"/>
    <x v="12"/>
    <x v="0"/>
  </r>
  <r>
    <x v="58"/>
    <x v="125"/>
    <n v="76.681614349775785"/>
    <x v="12"/>
    <x v="0"/>
  </r>
  <r>
    <x v="58"/>
    <x v="126"/>
    <n v="13.004484304932735"/>
    <x v="12"/>
    <x v="0"/>
  </r>
  <r>
    <x v="58"/>
    <x v="4"/>
    <n v="10.31390134529148"/>
    <x v="12"/>
    <x v="0"/>
  </r>
  <r>
    <x v="59"/>
    <x v="125"/>
    <n v="77.477477477477478"/>
    <x v="12"/>
    <x v="0"/>
  </r>
  <r>
    <x v="59"/>
    <x v="126"/>
    <n v="12.162162162162161"/>
    <x v="12"/>
    <x v="0"/>
  </r>
  <r>
    <x v="59"/>
    <x v="4"/>
    <n v="10.36036036036036"/>
    <x v="12"/>
    <x v="0"/>
  </r>
  <r>
    <x v="60"/>
    <x v="125"/>
    <n v="84.304932735426007"/>
    <x v="12"/>
    <x v="0"/>
  </r>
  <r>
    <x v="60"/>
    <x v="126"/>
    <n v="5.3811659192825116"/>
    <x v="12"/>
    <x v="0"/>
  </r>
  <r>
    <x v="60"/>
    <x v="4"/>
    <n v="10.31390134529148"/>
    <x v="12"/>
    <x v="0"/>
  </r>
  <r>
    <x v="49"/>
    <x v="125"/>
    <n v="42.600896860986545"/>
    <x v="12"/>
    <x v="0"/>
  </r>
  <r>
    <x v="49"/>
    <x v="126"/>
    <n v="47.085201793721971"/>
    <x v="12"/>
    <x v="0"/>
  </r>
  <r>
    <x v="49"/>
    <x v="4"/>
    <n v="10.31390134529148"/>
    <x v="12"/>
    <x v="0"/>
  </r>
  <r>
    <x v="50"/>
    <x v="125"/>
    <n v="69.506726457399097"/>
    <x v="12"/>
    <x v="0"/>
  </r>
  <r>
    <x v="50"/>
    <x v="126"/>
    <n v="20.179372197309416"/>
    <x v="12"/>
    <x v="0"/>
  </r>
  <r>
    <x v="50"/>
    <x v="4"/>
    <n v="10.31390134529148"/>
    <x v="12"/>
    <x v="0"/>
  </r>
  <r>
    <x v="51"/>
    <x v="125"/>
    <n v="44.549763033175353"/>
    <x v="12"/>
    <x v="0"/>
  </r>
  <r>
    <x v="51"/>
    <x v="126"/>
    <n v="45.023696682464454"/>
    <x v="12"/>
    <x v="0"/>
  </r>
  <r>
    <x v="51"/>
    <x v="4"/>
    <n v="10.42654028436019"/>
    <x v="12"/>
    <x v="0"/>
  </r>
  <r>
    <x v="52"/>
    <x v="125"/>
    <n v="61.434977578475333"/>
    <x v="12"/>
    <x v="0"/>
  </r>
  <r>
    <x v="52"/>
    <x v="126"/>
    <n v="28.251121076233183"/>
    <x v="12"/>
    <x v="0"/>
  </r>
  <r>
    <x v="52"/>
    <x v="4"/>
    <n v="10.31390134529148"/>
    <x v="12"/>
    <x v="0"/>
  </r>
  <r>
    <x v="53"/>
    <x v="125"/>
    <n v="59.534883720930232"/>
    <x v="12"/>
    <x v="0"/>
  </r>
  <r>
    <x v="53"/>
    <x v="126"/>
    <n v="30.232558139534884"/>
    <x v="12"/>
    <x v="0"/>
  </r>
  <r>
    <x v="53"/>
    <x v="4"/>
    <n v="10.232558139534884"/>
    <x v="12"/>
    <x v="0"/>
  </r>
  <r>
    <x v="54"/>
    <x v="125"/>
    <n v="71.74887892376681"/>
    <x v="12"/>
    <x v="0"/>
  </r>
  <r>
    <x v="54"/>
    <x v="126"/>
    <n v="17.937219730941703"/>
    <x v="12"/>
    <x v="0"/>
  </r>
  <r>
    <x v="54"/>
    <x v="4"/>
    <n v="10.31390134529148"/>
    <x v="12"/>
    <x v="0"/>
  </r>
  <r>
    <x v="55"/>
    <x v="125"/>
    <n v="85.20179372197309"/>
    <x v="12"/>
    <x v="0"/>
  </r>
  <r>
    <x v="55"/>
    <x v="126"/>
    <n v="4.4843049327354256"/>
    <x v="12"/>
    <x v="0"/>
  </r>
  <r>
    <x v="55"/>
    <x v="4"/>
    <n v="10.31390134529148"/>
    <x v="12"/>
    <x v="0"/>
  </r>
  <r>
    <x v="56"/>
    <x v="125"/>
    <n v="56.493506493506494"/>
    <x v="13"/>
    <x v="0"/>
  </r>
  <r>
    <x v="56"/>
    <x v="126"/>
    <n v="37.662337662337663"/>
    <x v="13"/>
    <x v="0"/>
  </r>
  <r>
    <x v="56"/>
    <x v="4"/>
    <n v="5.8441558441558445"/>
    <x v="13"/>
    <x v="0"/>
  </r>
  <r>
    <x v="57"/>
    <x v="125"/>
    <n v="79.220779220779221"/>
    <x v="13"/>
    <x v="0"/>
  </r>
  <r>
    <x v="57"/>
    <x v="126"/>
    <n v="14.935064935064934"/>
    <x v="13"/>
    <x v="0"/>
  </r>
  <r>
    <x v="57"/>
    <x v="4"/>
    <n v="5.8441558441558445"/>
    <x v="13"/>
    <x v="0"/>
  </r>
  <r>
    <x v="58"/>
    <x v="125"/>
    <n v="80.132450331125824"/>
    <x v="13"/>
    <x v="0"/>
  </r>
  <r>
    <x v="58"/>
    <x v="126"/>
    <n v="13.907284768211921"/>
    <x v="13"/>
    <x v="0"/>
  </r>
  <r>
    <x v="58"/>
    <x v="4"/>
    <n v="5.9602649006622519"/>
    <x v="13"/>
    <x v="0"/>
  </r>
  <r>
    <x v="59"/>
    <x v="125"/>
    <n v="77.272727272727266"/>
    <x v="13"/>
    <x v="0"/>
  </r>
  <r>
    <x v="59"/>
    <x v="126"/>
    <n v="16.883116883116884"/>
    <x v="13"/>
    <x v="0"/>
  </r>
  <r>
    <x v="59"/>
    <x v="4"/>
    <n v="5.8441558441558445"/>
    <x v="13"/>
    <x v="0"/>
  </r>
  <r>
    <x v="60"/>
    <x v="125"/>
    <n v="82.467532467532465"/>
    <x v="13"/>
    <x v="0"/>
  </r>
  <r>
    <x v="60"/>
    <x v="126"/>
    <n v="11.688311688311689"/>
    <x v="13"/>
    <x v="0"/>
  </r>
  <r>
    <x v="60"/>
    <x v="4"/>
    <n v="5.8441558441558445"/>
    <x v="13"/>
    <x v="0"/>
  </r>
  <r>
    <x v="49"/>
    <x v="125"/>
    <n v="42.20779220779221"/>
    <x v="13"/>
    <x v="0"/>
  </r>
  <r>
    <x v="49"/>
    <x v="126"/>
    <n v="51.948051948051948"/>
    <x v="13"/>
    <x v="0"/>
  </r>
  <r>
    <x v="49"/>
    <x v="4"/>
    <n v="5.8441558441558445"/>
    <x v="13"/>
    <x v="0"/>
  </r>
  <r>
    <x v="50"/>
    <x v="125"/>
    <n v="74.675324675324674"/>
    <x v="13"/>
    <x v="0"/>
  </r>
  <r>
    <x v="50"/>
    <x v="126"/>
    <n v="19.480519480519479"/>
    <x v="13"/>
    <x v="0"/>
  </r>
  <r>
    <x v="50"/>
    <x v="4"/>
    <n v="5.8441558441558445"/>
    <x v="13"/>
    <x v="0"/>
  </r>
  <r>
    <x v="51"/>
    <x v="125"/>
    <n v="54.887218045112782"/>
    <x v="13"/>
    <x v="0"/>
  </r>
  <r>
    <x v="51"/>
    <x v="126"/>
    <n v="39.097744360902254"/>
    <x v="13"/>
    <x v="0"/>
  </r>
  <r>
    <x v="51"/>
    <x v="4"/>
    <n v="6.0150375939849621"/>
    <x v="13"/>
    <x v="0"/>
  </r>
  <r>
    <x v="52"/>
    <x v="125"/>
    <n v="65.584415584415581"/>
    <x v="13"/>
    <x v="0"/>
  </r>
  <r>
    <x v="52"/>
    <x v="126"/>
    <n v="28.571428571428573"/>
    <x v="13"/>
    <x v="0"/>
  </r>
  <r>
    <x v="52"/>
    <x v="4"/>
    <n v="5.8441558441558445"/>
    <x v="13"/>
    <x v="0"/>
  </r>
  <r>
    <x v="53"/>
    <x v="125"/>
    <n v="54.60526315789474"/>
    <x v="13"/>
    <x v="0"/>
  </r>
  <r>
    <x v="53"/>
    <x v="126"/>
    <n v="39.473684210526315"/>
    <x v="13"/>
    <x v="0"/>
  </r>
  <r>
    <x v="53"/>
    <x v="4"/>
    <n v="5.9210526315789478"/>
    <x v="13"/>
    <x v="0"/>
  </r>
  <r>
    <x v="54"/>
    <x v="125"/>
    <n v="59.740259740259738"/>
    <x v="13"/>
    <x v="0"/>
  </r>
  <r>
    <x v="54"/>
    <x v="126"/>
    <n v="34.415584415584412"/>
    <x v="13"/>
    <x v="0"/>
  </r>
  <r>
    <x v="54"/>
    <x v="4"/>
    <n v="5.8441558441558445"/>
    <x v="13"/>
    <x v="0"/>
  </r>
  <r>
    <x v="55"/>
    <x v="125"/>
    <n v="88.961038961038966"/>
    <x v="13"/>
    <x v="0"/>
  </r>
  <r>
    <x v="55"/>
    <x v="126"/>
    <n v="5.1948051948051948"/>
    <x v="13"/>
    <x v="0"/>
  </r>
  <r>
    <x v="55"/>
    <x v="4"/>
    <n v="5.8441558441558445"/>
    <x v="13"/>
    <x v="0"/>
  </r>
  <r>
    <x v="56"/>
    <x v="125"/>
    <n v="59.13978494623656"/>
    <x v="14"/>
    <x v="0"/>
  </r>
  <r>
    <x v="56"/>
    <x v="126"/>
    <n v="17.741935483870968"/>
    <x v="14"/>
    <x v="0"/>
  </r>
  <r>
    <x v="56"/>
    <x v="4"/>
    <n v="23.118279569892472"/>
    <x v="14"/>
    <x v="0"/>
  </r>
  <r>
    <x v="57"/>
    <x v="125"/>
    <n v="72.192513368983953"/>
    <x v="14"/>
    <x v="0"/>
  </r>
  <r>
    <x v="57"/>
    <x v="126"/>
    <n v="4.8128342245989302"/>
    <x v="14"/>
    <x v="0"/>
  </r>
  <r>
    <x v="57"/>
    <x v="4"/>
    <n v="22.994652406417114"/>
    <x v="14"/>
    <x v="0"/>
  </r>
  <r>
    <x v="58"/>
    <x v="125"/>
    <n v="73.796791443850267"/>
    <x v="14"/>
    <x v="0"/>
  </r>
  <r>
    <x v="58"/>
    <x v="126"/>
    <n v="3.2085561497326203"/>
    <x v="14"/>
    <x v="0"/>
  </r>
  <r>
    <x v="58"/>
    <x v="4"/>
    <n v="22.994652406417114"/>
    <x v="14"/>
    <x v="0"/>
  </r>
  <r>
    <x v="59"/>
    <x v="125"/>
    <n v="72.727272727272734"/>
    <x v="14"/>
    <x v="0"/>
  </r>
  <r>
    <x v="59"/>
    <x v="126"/>
    <n v="4.2780748663101607"/>
    <x v="14"/>
    <x v="0"/>
  </r>
  <r>
    <x v="59"/>
    <x v="4"/>
    <n v="22.994652406417114"/>
    <x v="14"/>
    <x v="0"/>
  </r>
  <r>
    <x v="60"/>
    <x v="125"/>
    <n v="76.470588235294116"/>
    <x v="14"/>
    <x v="0"/>
  </r>
  <r>
    <x v="60"/>
    <x v="126"/>
    <n v="0.53475935828877008"/>
    <x v="14"/>
    <x v="0"/>
  </r>
  <r>
    <x v="60"/>
    <x v="4"/>
    <n v="22.994652406417114"/>
    <x v="14"/>
    <x v="0"/>
  </r>
  <r>
    <x v="49"/>
    <x v="125"/>
    <n v="62.032085561497325"/>
    <x v="14"/>
    <x v="0"/>
  </r>
  <r>
    <x v="49"/>
    <x v="126"/>
    <n v="14.973262032085561"/>
    <x v="14"/>
    <x v="0"/>
  </r>
  <r>
    <x v="49"/>
    <x v="4"/>
    <n v="22.994652406417114"/>
    <x v="14"/>
    <x v="0"/>
  </r>
  <r>
    <x v="50"/>
    <x v="125"/>
    <n v="74.331550802139034"/>
    <x v="14"/>
    <x v="0"/>
  </r>
  <r>
    <x v="50"/>
    <x v="126"/>
    <n v="2.6737967914438503"/>
    <x v="14"/>
    <x v="0"/>
  </r>
  <r>
    <x v="50"/>
    <x v="4"/>
    <n v="22.994652406417114"/>
    <x v="14"/>
    <x v="0"/>
  </r>
  <r>
    <x v="51"/>
    <x v="125"/>
    <n v="58.241758241758241"/>
    <x v="14"/>
    <x v="0"/>
  </r>
  <r>
    <x v="51"/>
    <x v="126"/>
    <n v="18.131868131868131"/>
    <x v="14"/>
    <x v="0"/>
  </r>
  <r>
    <x v="51"/>
    <x v="4"/>
    <n v="23.626373626373628"/>
    <x v="14"/>
    <x v="0"/>
  </r>
  <r>
    <x v="52"/>
    <x v="125"/>
    <n v="70.588235294117652"/>
    <x v="14"/>
    <x v="0"/>
  </r>
  <r>
    <x v="52"/>
    <x v="126"/>
    <n v="6.4171122994652405"/>
    <x v="14"/>
    <x v="0"/>
  </r>
  <r>
    <x v="52"/>
    <x v="4"/>
    <n v="22.994652406417114"/>
    <x v="14"/>
    <x v="0"/>
  </r>
  <r>
    <x v="53"/>
    <x v="125"/>
    <n v="67.79661016949153"/>
    <x v="14"/>
    <x v="0"/>
  </r>
  <r>
    <x v="53"/>
    <x v="126"/>
    <n v="9.0395480225988702"/>
    <x v="14"/>
    <x v="0"/>
  </r>
  <r>
    <x v="53"/>
    <x v="4"/>
    <n v="23.163841807909606"/>
    <x v="14"/>
    <x v="0"/>
  </r>
  <r>
    <x v="54"/>
    <x v="125"/>
    <n v="73.262032085561501"/>
    <x v="14"/>
    <x v="0"/>
  </r>
  <r>
    <x v="54"/>
    <x v="126"/>
    <n v="3.7433155080213902"/>
    <x v="14"/>
    <x v="0"/>
  </r>
  <r>
    <x v="54"/>
    <x v="4"/>
    <n v="22.994652406417114"/>
    <x v="14"/>
    <x v="0"/>
  </r>
  <r>
    <x v="55"/>
    <x v="125"/>
    <n v="74.866310160427801"/>
    <x v="14"/>
    <x v="0"/>
  </r>
  <r>
    <x v="55"/>
    <x v="126"/>
    <n v="2.1390374331550803"/>
    <x v="14"/>
    <x v="0"/>
  </r>
  <r>
    <x v="55"/>
    <x v="4"/>
    <n v="22.994652406417114"/>
    <x v="14"/>
    <x v="0"/>
  </r>
  <r>
    <x v="56"/>
    <x v="125"/>
    <n v="37.440758293838861"/>
    <x v="15"/>
    <x v="0"/>
  </r>
  <r>
    <x v="56"/>
    <x v="126"/>
    <n v="50.236966824644547"/>
    <x v="15"/>
    <x v="0"/>
  </r>
  <r>
    <x v="56"/>
    <x v="4"/>
    <n v="12.322274881516588"/>
    <x v="15"/>
    <x v="0"/>
  </r>
  <r>
    <x v="57"/>
    <x v="125"/>
    <n v="76.415094339622641"/>
    <x v="15"/>
    <x v="0"/>
  </r>
  <r>
    <x v="57"/>
    <x v="126"/>
    <n v="11.320754716981131"/>
    <x v="15"/>
    <x v="0"/>
  </r>
  <r>
    <x v="57"/>
    <x v="4"/>
    <n v="12.264150943396226"/>
    <x v="15"/>
    <x v="0"/>
  </r>
  <r>
    <x v="58"/>
    <x v="125"/>
    <n v="71.226415094339629"/>
    <x v="15"/>
    <x v="0"/>
  </r>
  <r>
    <x v="58"/>
    <x v="126"/>
    <n v="16.509433962264151"/>
    <x v="15"/>
    <x v="0"/>
  </r>
  <r>
    <x v="58"/>
    <x v="4"/>
    <n v="12.264150943396226"/>
    <x v="15"/>
    <x v="0"/>
  </r>
  <r>
    <x v="59"/>
    <x v="125"/>
    <n v="70.754716981132077"/>
    <x v="15"/>
    <x v="0"/>
  </r>
  <r>
    <x v="59"/>
    <x v="126"/>
    <n v="16.981132075471699"/>
    <x v="15"/>
    <x v="0"/>
  </r>
  <r>
    <x v="59"/>
    <x v="4"/>
    <n v="12.264150943396226"/>
    <x v="15"/>
    <x v="0"/>
  </r>
  <r>
    <x v="60"/>
    <x v="125"/>
    <n v="81.603773584905667"/>
    <x v="15"/>
    <x v="0"/>
  </r>
  <r>
    <x v="60"/>
    <x v="126"/>
    <n v="6.132075471698113"/>
    <x v="15"/>
    <x v="0"/>
  </r>
  <r>
    <x v="60"/>
    <x v="4"/>
    <n v="12.264150943396226"/>
    <x v="15"/>
    <x v="0"/>
  </r>
  <r>
    <x v="49"/>
    <x v="125"/>
    <n v="29.245283018867923"/>
    <x v="15"/>
    <x v="0"/>
  </r>
  <r>
    <x v="49"/>
    <x v="126"/>
    <n v="58.490566037735846"/>
    <x v="15"/>
    <x v="0"/>
  </r>
  <r>
    <x v="49"/>
    <x v="4"/>
    <n v="12.264150943396226"/>
    <x v="15"/>
    <x v="0"/>
  </r>
  <r>
    <x v="50"/>
    <x v="125"/>
    <n v="71.226415094339629"/>
    <x v="15"/>
    <x v="0"/>
  </r>
  <r>
    <x v="50"/>
    <x v="126"/>
    <n v="16.509433962264151"/>
    <x v="15"/>
    <x v="0"/>
  </r>
  <r>
    <x v="50"/>
    <x v="4"/>
    <n v="12.264150943396226"/>
    <x v="15"/>
    <x v="0"/>
  </r>
  <r>
    <x v="51"/>
    <x v="125"/>
    <n v="48.07692307692308"/>
    <x v="15"/>
    <x v="0"/>
  </r>
  <r>
    <x v="51"/>
    <x v="126"/>
    <n v="39.42307692307692"/>
    <x v="15"/>
    <x v="0"/>
  </r>
  <r>
    <x v="51"/>
    <x v="4"/>
    <n v="12.5"/>
    <x v="15"/>
    <x v="0"/>
  </r>
  <r>
    <x v="52"/>
    <x v="125"/>
    <n v="59.715639810426538"/>
    <x v="15"/>
    <x v="0"/>
  </r>
  <r>
    <x v="52"/>
    <x v="126"/>
    <n v="27.962085308056871"/>
    <x v="15"/>
    <x v="0"/>
  </r>
  <r>
    <x v="52"/>
    <x v="4"/>
    <n v="12.322274881516588"/>
    <x v="15"/>
    <x v="0"/>
  </r>
  <r>
    <x v="53"/>
    <x v="125"/>
    <n v="71.84466019417475"/>
    <x v="15"/>
    <x v="0"/>
  </r>
  <r>
    <x v="53"/>
    <x v="126"/>
    <n v="15.533980582524272"/>
    <x v="15"/>
    <x v="0"/>
  </r>
  <r>
    <x v="53"/>
    <x v="4"/>
    <n v="12.621359223300971"/>
    <x v="15"/>
    <x v="0"/>
  </r>
  <r>
    <x v="54"/>
    <x v="125"/>
    <n v="63.20754716981132"/>
    <x v="15"/>
    <x v="0"/>
  </r>
  <r>
    <x v="54"/>
    <x v="126"/>
    <n v="24.528301886792452"/>
    <x v="15"/>
    <x v="0"/>
  </r>
  <r>
    <x v="54"/>
    <x v="4"/>
    <n v="12.264150943396226"/>
    <x v="15"/>
    <x v="0"/>
  </r>
  <r>
    <x v="55"/>
    <x v="125"/>
    <n v="84.433962264150949"/>
    <x v="15"/>
    <x v="0"/>
  </r>
  <r>
    <x v="55"/>
    <x v="126"/>
    <n v="3.3018867924528301"/>
    <x v="15"/>
    <x v="0"/>
  </r>
  <r>
    <x v="55"/>
    <x v="4"/>
    <n v="12.264150943396226"/>
    <x v="15"/>
    <x v="0"/>
  </r>
  <r>
    <x v="56"/>
    <x v="125"/>
    <n v="42.753623188405797"/>
    <x v="16"/>
    <x v="0"/>
  </r>
  <r>
    <x v="56"/>
    <x v="126"/>
    <n v="48.067632850241544"/>
    <x v="16"/>
    <x v="0"/>
  </r>
  <r>
    <x v="56"/>
    <x v="4"/>
    <n v="9.1787439613526569"/>
    <x v="16"/>
    <x v="0"/>
  </r>
  <r>
    <x v="57"/>
    <x v="125"/>
    <n v="74.407582938388629"/>
    <x v="16"/>
    <x v="0"/>
  </r>
  <r>
    <x v="57"/>
    <x v="126"/>
    <n v="16.587677725118482"/>
    <x v="16"/>
    <x v="0"/>
  </r>
  <r>
    <x v="57"/>
    <x v="4"/>
    <n v="9.0047393364928912"/>
    <x v="16"/>
    <x v="0"/>
  </r>
  <r>
    <x v="58"/>
    <x v="125"/>
    <n v="72.661870503597129"/>
    <x v="16"/>
    <x v="0"/>
  </r>
  <r>
    <x v="58"/>
    <x v="126"/>
    <n v="18.225419664268586"/>
    <x v="16"/>
    <x v="0"/>
  </r>
  <r>
    <x v="58"/>
    <x v="4"/>
    <n v="9.1127098321342928"/>
    <x v="16"/>
    <x v="0"/>
  </r>
  <r>
    <x v="59"/>
    <x v="125"/>
    <n v="71.702637889688248"/>
    <x v="16"/>
    <x v="0"/>
  </r>
  <r>
    <x v="59"/>
    <x v="126"/>
    <n v="19.18465227817746"/>
    <x v="16"/>
    <x v="0"/>
  </r>
  <r>
    <x v="59"/>
    <x v="4"/>
    <n v="9.1127098321342928"/>
    <x v="16"/>
    <x v="0"/>
  </r>
  <r>
    <x v="60"/>
    <x v="125"/>
    <n v="81.516587677725113"/>
    <x v="16"/>
    <x v="0"/>
  </r>
  <r>
    <x v="60"/>
    <x v="126"/>
    <n v="9.4786729857819907"/>
    <x v="16"/>
    <x v="0"/>
  </r>
  <r>
    <x v="60"/>
    <x v="4"/>
    <n v="9.0047393364928912"/>
    <x v="16"/>
    <x v="0"/>
  </r>
  <r>
    <x v="49"/>
    <x v="125"/>
    <n v="33.886255924170619"/>
    <x v="16"/>
    <x v="0"/>
  </r>
  <r>
    <x v="49"/>
    <x v="126"/>
    <n v="57.109004739336491"/>
    <x v="16"/>
    <x v="0"/>
  </r>
  <r>
    <x v="49"/>
    <x v="4"/>
    <n v="9.0047393364928912"/>
    <x v="16"/>
    <x v="0"/>
  </r>
  <r>
    <x v="50"/>
    <x v="125"/>
    <n v="64.691943127962091"/>
    <x v="16"/>
    <x v="0"/>
  </r>
  <r>
    <x v="50"/>
    <x v="126"/>
    <n v="26.303317535545023"/>
    <x v="16"/>
    <x v="0"/>
  </r>
  <r>
    <x v="50"/>
    <x v="4"/>
    <n v="9.0047393364928912"/>
    <x v="16"/>
    <x v="0"/>
  </r>
  <r>
    <x v="51"/>
    <x v="125"/>
    <n v="38.904109589041099"/>
    <x v="16"/>
    <x v="0"/>
  </r>
  <r>
    <x v="51"/>
    <x v="126"/>
    <n v="51.780821917808218"/>
    <x v="16"/>
    <x v="0"/>
  </r>
  <r>
    <x v="51"/>
    <x v="4"/>
    <n v="9.3150684931506849"/>
    <x v="16"/>
    <x v="0"/>
  </r>
  <r>
    <x v="52"/>
    <x v="125"/>
    <n v="60.570071258907362"/>
    <x v="16"/>
    <x v="0"/>
  </r>
  <r>
    <x v="52"/>
    <x v="126"/>
    <n v="30.403800475059381"/>
    <x v="16"/>
    <x v="0"/>
  </r>
  <r>
    <x v="52"/>
    <x v="4"/>
    <n v="9.026128266033254"/>
    <x v="16"/>
    <x v="0"/>
  </r>
  <r>
    <x v="53"/>
    <x v="125"/>
    <n v="57.107843137254903"/>
    <x v="16"/>
    <x v="0"/>
  </r>
  <r>
    <x v="53"/>
    <x v="126"/>
    <n v="34.068627450980394"/>
    <x v="16"/>
    <x v="0"/>
  </r>
  <r>
    <x v="53"/>
    <x v="4"/>
    <n v="8.8235294117647065"/>
    <x v="16"/>
    <x v="0"/>
  </r>
  <r>
    <x v="54"/>
    <x v="125"/>
    <n v="66.350710900473928"/>
    <x v="16"/>
    <x v="0"/>
  </r>
  <r>
    <x v="54"/>
    <x v="126"/>
    <n v="24.644549763033176"/>
    <x v="16"/>
    <x v="0"/>
  </r>
  <r>
    <x v="54"/>
    <x v="4"/>
    <n v="9.0047393364928912"/>
    <x v="16"/>
    <x v="0"/>
  </r>
  <r>
    <x v="55"/>
    <x v="125"/>
    <n v="84.597156398104261"/>
    <x v="16"/>
    <x v="0"/>
  </r>
  <r>
    <x v="55"/>
    <x v="126"/>
    <n v="6.3981042654028437"/>
    <x v="16"/>
    <x v="0"/>
  </r>
  <r>
    <x v="55"/>
    <x v="4"/>
    <n v="9.0047393364928912"/>
    <x v="16"/>
    <x v="0"/>
  </r>
  <r>
    <x v="56"/>
    <x v="125"/>
    <n v="59.981549815498155"/>
    <x v="0"/>
    <x v="1"/>
  </r>
  <r>
    <x v="56"/>
    <x v="126"/>
    <n v="28.957564575645755"/>
    <x v="0"/>
    <x v="1"/>
  </r>
  <r>
    <x v="56"/>
    <x v="4"/>
    <n v="11.060885608856088"/>
    <x v="0"/>
    <x v="1"/>
  </r>
  <r>
    <x v="57"/>
    <x v="125"/>
    <n v="78.716246931539231"/>
    <x v="0"/>
    <x v="1"/>
  </r>
  <r>
    <x v="57"/>
    <x v="126"/>
    <n v="10.246386035094099"/>
    <x v="0"/>
    <x v="1"/>
  </r>
  <r>
    <x v="57"/>
    <x v="4"/>
    <n v="11.037367033366669"/>
    <x v="0"/>
    <x v="1"/>
  </r>
  <r>
    <x v="58"/>
    <x v="125"/>
    <n v="78.781224265715068"/>
    <x v="0"/>
    <x v="1"/>
  </r>
  <r>
    <x v="58"/>
    <x v="126"/>
    <n v="10.147314484399304"/>
    <x v="0"/>
    <x v="1"/>
  </r>
  <r>
    <x v="58"/>
    <x v="4"/>
    <n v="11.071461249885626"/>
    <x v="0"/>
    <x v="1"/>
  </r>
  <r>
    <x v="59"/>
    <x v="125"/>
    <n v="75.966294193075655"/>
    <x v="0"/>
    <x v="1"/>
  </r>
  <r>
    <x v="59"/>
    <x v="126"/>
    <n v="13.006045063198387"/>
    <x v="0"/>
    <x v="1"/>
  </r>
  <r>
    <x v="59"/>
    <x v="4"/>
    <n v="11.027660743725956"/>
    <x v="0"/>
    <x v="1"/>
  </r>
  <r>
    <x v="60"/>
    <x v="125"/>
    <n v="82.007455223202115"/>
    <x v="0"/>
    <x v="1"/>
  </r>
  <r>
    <x v="60"/>
    <x v="126"/>
    <n v="6.9551777434312214"/>
    <x v="0"/>
    <x v="1"/>
  </r>
  <r>
    <x v="60"/>
    <x v="4"/>
    <n v="11.037367033366669"/>
    <x v="0"/>
    <x v="1"/>
  </r>
  <r>
    <x v="49"/>
    <x v="125"/>
    <n v="51.023006274438487"/>
    <x v="0"/>
    <x v="1"/>
  </r>
  <r>
    <x v="49"/>
    <x v="126"/>
    <n v="37.937619350732021"/>
    <x v="0"/>
    <x v="1"/>
  </r>
  <r>
    <x v="49"/>
    <x v="4"/>
    <n v="11.039374374829499"/>
    <x v="0"/>
    <x v="1"/>
  </r>
  <r>
    <x v="50"/>
    <x v="125"/>
    <n v="73.250841597670828"/>
    <x v="0"/>
    <x v="1"/>
  </r>
  <r>
    <x v="50"/>
    <x v="126"/>
    <n v="15.703757619870803"/>
    <x v="0"/>
    <x v="1"/>
  </r>
  <r>
    <x v="50"/>
    <x v="4"/>
    <n v="11.045400782458374"/>
    <x v="0"/>
    <x v="1"/>
  </r>
  <r>
    <x v="51"/>
    <x v="125"/>
    <n v="60.169398306016937"/>
    <x v="0"/>
    <x v="1"/>
  </r>
  <r>
    <x v="51"/>
    <x v="126"/>
    <n v="27.642723572764272"/>
    <x v="0"/>
    <x v="1"/>
  </r>
  <r>
    <x v="51"/>
    <x v="4"/>
    <n v="12.187878121218787"/>
    <x v="0"/>
    <x v="1"/>
  </r>
  <r>
    <x v="52"/>
    <x v="125"/>
    <n v="68.869644484958982"/>
    <x v="0"/>
    <x v="1"/>
  </r>
  <r>
    <x v="52"/>
    <x v="126"/>
    <n v="20.07292616226071"/>
    <x v="0"/>
    <x v="1"/>
  </r>
  <r>
    <x v="52"/>
    <x v="4"/>
    <n v="11.057429352780311"/>
    <x v="0"/>
    <x v="1"/>
  </r>
  <r>
    <x v="53"/>
    <x v="125"/>
    <n v="65.354028935517874"/>
    <x v="0"/>
    <x v="1"/>
  </r>
  <r>
    <x v="53"/>
    <x v="126"/>
    <n v="23.627479160678355"/>
    <x v="0"/>
    <x v="1"/>
  </r>
  <r>
    <x v="53"/>
    <x v="4"/>
    <n v="11.018491903803776"/>
    <x v="0"/>
    <x v="1"/>
  </r>
  <r>
    <x v="54"/>
    <x v="125"/>
    <n v="75.063636363636363"/>
    <x v="0"/>
    <x v="1"/>
  </r>
  <r>
    <x v="54"/>
    <x v="126"/>
    <n v="13.9"/>
    <x v="0"/>
    <x v="1"/>
  </r>
  <r>
    <x v="54"/>
    <x v="4"/>
    <n v="11.036363636363637"/>
    <x v="0"/>
    <x v="1"/>
  </r>
  <r>
    <x v="55"/>
    <x v="125"/>
    <n v="84.890909090909091"/>
    <x v="0"/>
    <x v="1"/>
  </r>
  <r>
    <x v="55"/>
    <x v="126"/>
    <n v="4.0727272727272723"/>
    <x v="0"/>
    <x v="1"/>
  </r>
  <r>
    <x v="55"/>
    <x v="4"/>
    <n v="11.036363636363637"/>
    <x v="0"/>
    <x v="1"/>
  </r>
  <r>
    <x v="56"/>
    <x v="125"/>
    <n v="39.730483271375462"/>
    <x v="1"/>
    <x v="1"/>
  </r>
  <r>
    <x v="56"/>
    <x v="126"/>
    <n v="55.065055762081784"/>
    <x v="1"/>
    <x v="1"/>
  </r>
  <r>
    <x v="56"/>
    <x v="4"/>
    <n v="5.2044609665427508"/>
    <x v="1"/>
    <x v="1"/>
  </r>
  <r>
    <x v="57"/>
    <x v="125"/>
    <n v="71.772428884026255"/>
    <x v="1"/>
    <x v="1"/>
  </r>
  <r>
    <x v="57"/>
    <x v="126"/>
    <n v="22.669584245076585"/>
    <x v="1"/>
    <x v="1"/>
  </r>
  <r>
    <x v="57"/>
    <x v="4"/>
    <n v="5.5579868708971549"/>
    <x v="1"/>
    <x v="1"/>
  </r>
  <r>
    <x v="58"/>
    <x v="125"/>
    <n v="71.85283687943263"/>
    <x v="1"/>
    <x v="1"/>
  </r>
  <r>
    <x v="58"/>
    <x v="126"/>
    <n v="22.606382978723403"/>
    <x v="1"/>
    <x v="1"/>
  </r>
  <r>
    <x v="58"/>
    <x v="4"/>
    <n v="5.5407801418439719"/>
    <x v="1"/>
    <x v="1"/>
  </r>
  <r>
    <x v="59"/>
    <x v="125"/>
    <n v="67.013104383190239"/>
    <x v="1"/>
    <x v="1"/>
  </r>
  <r>
    <x v="59"/>
    <x v="126"/>
    <n v="27.654767284229553"/>
    <x v="1"/>
    <x v="1"/>
  </r>
  <r>
    <x v="59"/>
    <x v="4"/>
    <n v="5.3321283325802078"/>
    <x v="1"/>
    <x v="1"/>
  </r>
  <r>
    <x v="60"/>
    <x v="125"/>
    <n v="82.939632545931758"/>
    <x v="1"/>
    <x v="1"/>
  </r>
  <r>
    <x v="60"/>
    <x v="126"/>
    <n v="11.504811898512687"/>
    <x v="1"/>
    <x v="1"/>
  </r>
  <r>
    <x v="60"/>
    <x v="4"/>
    <n v="5.5555555555555554"/>
    <x v="1"/>
    <x v="1"/>
  </r>
  <r>
    <x v="49"/>
    <x v="125"/>
    <n v="33.741794310722099"/>
    <x v="1"/>
    <x v="1"/>
  </r>
  <r>
    <x v="49"/>
    <x v="126"/>
    <n v="60.700218818380741"/>
    <x v="1"/>
    <x v="1"/>
  </r>
  <r>
    <x v="50"/>
    <x v="126"/>
    <n v="23.449131513647643"/>
    <x v="3"/>
    <x v="1"/>
  </r>
  <r>
    <x v="50"/>
    <x v="4"/>
    <n v="7.0099255583126547"/>
    <x v="3"/>
    <x v="1"/>
  </r>
  <r>
    <x v="51"/>
    <x v="125"/>
    <n v="45.1505016722408"/>
    <x v="3"/>
    <x v="1"/>
  </r>
  <r>
    <x v="51"/>
    <x v="126"/>
    <n v="47.157190635451506"/>
    <x v="3"/>
    <x v="1"/>
  </r>
  <r>
    <x v="51"/>
    <x v="4"/>
    <n v="7.6923076923076925"/>
    <x v="3"/>
    <x v="1"/>
  </r>
  <r>
    <x v="52"/>
    <x v="125"/>
    <n v="62.601626016260163"/>
    <x v="3"/>
    <x v="1"/>
  </r>
  <r>
    <x v="52"/>
    <x v="126"/>
    <n v="30.331457160725453"/>
    <x v="3"/>
    <x v="1"/>
  </r>
  <r>
    <x v="52"/>
    <x v="4"/>
    <n v="7.0669168230143837"/>
    <x v="3"/>
    <x v="1"/>
  </r>
  <r>
    <x v="53"/>
    <x v="125"/>
    <n v="54.297135243171219"/>
    <x v="3"/>
    <x v="1"/>
  </r>
  <r>
    <x v="53"/>
    <x v="126"/>
    <n v="38.574283810792807"/>
    <x v="3"/>
    <x v="1"/>
  </r>
  <r>
    <x v="53"/>
    <x v="4"/>
    <n v="7.1285809460359761"/>
    <x v="3"/>
    <x v="1"/>
  </r>
  <r>
    <x v="54"/>
    <x v="125"/>
    <n v="59.851301115241633"/>
    <x v="3"/>
    <x v="1"/>
  </r>
  <r>
    <x v="54"/>
    <x v="126"/>
    <n v="33.147459727385375"/>
    <x v="3"/>
    <x v="1"/>
  </r>
  <r>
    <x v="54"/>
    <x v="4"/>
    <n v="7.0012391573729866"/>
    <x v="3"/>
    <x v="1"/>
  </r>
  <r>
    <x v="55"/>
    <x v="125"/>
    <n v="86.18339529120199"/>
    <x v="3"/>
    <x v="1"/>
  </r>
  <r>
    <x v="55"/>
    <x v="126"/>
    <n v="6.8153655514250309"/>
    <x v="3"/>
    <x v="1"/>
  </r>
  <r>
    <x v="55"/>
    <x v="4"/>
    <n v="7.0012391573729866"/>
    <x v="3"/>
    <x v="1"/>
  </r>
  <r>
    <x v="56"/>
    <x v="125"/>
    <n v="67.640692640692635"/>
    <x v="4"/>
    <x v="1"/>
  </r>
  <r>
    <x v="56"/>
    <x v="126"/>
    <n v="17.965367965367964"/>
    <x v="4"/>
    <x v="1"/>
  </r>
  <r>
    <x v="56"/>
    <x v="4"/>
    <n v="14.393939393939394"/>
    <x v="4"/>
    <x v="1"/>
  </r>
  <r>
    <x v="57"/>
    <x v="125"/>
    <n v="81.601731601731601"/>
    <x v="4"/>
    <x v="1"/>
  </r>
  <r>
    <x v="57"/>
    <x v="126"/>
    <n v="4.0043290043290041"/>
    <x v="4"/>
    <x v="1"/>
  </r>
  <r>
    <x v="57"/>
    <x v="4"/>
    <n v="14.393939393939394"/>
    <x v="4"/>
    <x v="1"/>
  </r>
  <r>
    <x v="58"/>
    <x v="125"/>
    <n v="81.709956709956714"/>
    <x v="4"/>
    <x v="1"/>
  </r>
  <r>
    <x v="58"/>
    <x v="126"/>
    <n v="3.8961038961038961"/>
    <x v="4"/>
    <x v="1"/>
  </r>
  <r>
    <x v="58"/>
    <x v="4"/>
    <n v="14.393939393939394"/>
    <x v="4"/>
    <x v="1"/>
  </r>
  <r>
    <x v="59"/>
    <x v="125"/>
    <n v="77.813852813852819"/>
    <x v="4"/>
    <x v="1"/>
  </r>
  <r>
    <x v="59"/>
    <x v="126"/>
    <n v="7.7922077922077921"/>
    <x v="4"/>
    <x v="1"/>
  </r>
  <r>
    <x v="59"/>
    <x v="4"/>
    <n v="14.393939393939394"/>
    <x v="4"/>
    <x v="1"/>
  </r>
  <r>
    <x v="60"/>
    <x v="125"/>
    <n v="81.926406926406926"/>
    <x v="4"/>
    <x v="1"/>
  </r>
  <r>
    <x v="60"/>
    <x v="126"/>
    <n v="3.6796536796536796"/>
    <x v="4"/>
    <x v="1"/>
  </r>
  <r>
    <x v="60"/>
    <x v="4"/>
    <n v="14.393939393939394"/>
    <x v="4"/>
    <x v="1"/>
  </r>
  <r>
    <x v="49"/>
    <x v="125"/>
    <n v="52.813852813852812"/>
    <x v="4"/>
    <x v="1"/>
  </r>
  <r>
    <x v="49"/>
    <x v="126"/>
    <n v="32.79220779220779"/>
    <x v="4"/>
    <x v="1"/>
  </r>
  <r>
    <x v="49"/>
    <x v="4"/>
    <n v="14.393939393939394"/>
    <x v="4"/>
    <x v="1"/>
  </r>
  <r>
    <x v="50"/>
    <x v="125"/>
    <n v="79.545454545454547"/>
    <x v="4"/>
    <x v="1"/>
  </r>
  <r>
    <x v="50"/>
    <x v="126"/>
    <n v="6.0606060606060606"/>
    <x v="4"/>
    <x v="1"/>
  </r>
  <r>
    <x v="50"/>
    <x v="4"/>
    <n v="14.393939393939394"/>
    <x v="4"/>
    <x v="1"/>
  </r>
  <r>
    <x v="51"/>
    <x v="125"/>
    <n v="60.745341614906835"/>
    <x v="4"/>
    <x v="1"/>
  </r>
  <r>
    <x v="51"/>
    <x v="126"/>
    <n v="24.844720496894411"/>
    <x v="4"/>
    <x v="1"/>
  </r>
  <r>
    <x v="51"/>
    <x v="4"/>
    <n v="14.409937888198758"/>
    <x v="4"/>
    <x v="1"/>
  </r>
  <r>
    <x v="52"/>
    <x v="125"/>
    <n v="75"/>
    <x v="4"/>
    <x v="1"/>
  </r>
  <r>
    <x v="52"/>
    <x v="126"/>
    <n v="10.606060606060606"/>
    <x v="4"/>
    <x v="1"/>
  </r>
  <r>
    <x v="52"/>
    <x v="4"/>
    <n v="14.393939393939394"/>
    <x v="4"/>
    <x v="1"/>
  </r>
  <r>
    <x v="53"/>
    <x v="125"/>
    <n v="74.822695035460995"/>
    <x v="4"/>
    <x v="1"/>
  </r>
  <r>
    <x v="53"/>
    <x v="126"/>
    <n v="10.99290780141844"/>
    <x v="4"/>
    <x v="1"/>
  </r>
  <r>
    <x v="53"/>
    <x v="4"/>
    <n v="14.184397163120567"/>
    <x v="4"/>
    <x v="1"/>
  </r>
  <r>
    <x v="54"/>
    <x v="125"/>
    <n v="75.324675324675326"/>
    <x v="4"/>
    <x v="1"/>
  </r>
  <r>
    <x v="54"/>
    <x v="126"/>
    <n v="10.281385281385282"/>
    <x v="4"/>
    <x v="1"/>
  </r>
  <r>
    <x v="54"/>
    <x v="4"/>
    <n v="14.393939393939394"/>
    <x v="4"/>
    <x v="1"/>
  </r>
  <r>
    <x v="55"/>
    <x v="125"/>
    <n v="82.142857142857139"/>
    <x v="4"/>
    <x v="1"/>
  </r>
  <r>
    <x v="55"/>
    <x v="126"/>
    <n v="3.4632034632034632"/>
    <x v="4"/>
    <x v="1"/>
  </r>
  <r>
    <x v="55"/>
    <x v="4"/>
    <n v="14.393939393939394"/>
    <x v="4"/>
    <x v="1"/>
  </r>
  <r>
    <x v="56"/>
    <x v="125"/>
    <n v="63.212435233160619"/>
    <x v="5"/>
    <x v="1"/>
  </r>
  <r>
    <x v="56"/>
    <x v="126"/>
    <n v="18.652849740932641"/>
    <x v="5"/>
    <x v="1"/>
  </r>
  <r>
    <x v="56"/>
    <x v="4"/>
    <n v="18.134715025906736"/>
    <x v="5"/>
    <x v="1"/>
  </r>
  <r>
    <x v="57"/>
    <x v="125"/>
    <n v="78.756476683937819"/>
    <x v="5"/>
    <x v="1"/>
  </r>
  <r>
    <x v="57"/>
    <x v="126"/>
    <n v="3.1088082901554404"/>
    <x v="5"/>
    <x v="1"/>
  </r>
  <r>
    <x v="57"/>
    <x v="4"/>
    <n v="18.134715025906736"/>
    <x v="5"/>
    <x v="1"/>
  </r>
  <r>
    <x v="58"/>
    <x v="125"/>
    <n v="79.274611398963728"/>
    <x v="5"/>
    <x v="1"/>
  </r>
  <r>
    <x v="58"/>
    <x v="126"/>
    <n v="2.5906735751295336"/>
    <x v="5"/>
    <x v="1"/>
  </r>
  <r>
    <x v="58"/>
    <x v="4"/>
    <n v="18.134715025906736"/>
    <x v="5"/>
    <x v="1"/>
  </r>
  <r>
    <x v="59"/>
    <x v="125"/>
    <n v="70.466321243523311"/>
    <x v="5"/>
    <x v="1"/>
  </r>
  <r>
    <x v="59"/>
    <x v="126"/>
    <n v="11.398963730569948"/>
    <x v="5"/>
    <x v="1"/>
  </r>
  <r>
    <x v="59"/>
    <x v="4"/>
    <n v="18.134715025906736"/>
    <x v="5"/>
    <x v="1"/>
  </r>
  <r>
    <x v="60"/>
    <x v="125"/>
    <n v="79.792746113989637"/>
    <x v="5"/>
    <x v="1"/>
  </r>
  <r>
    <x v="60"/>
    <x v="126"/>
    <n v="2.0725388601036268"/>
    <x v="5"/>
    <x v="1"/>
  </r>
  <r>
    <x v="60"/>
    <x v="4"/>
    <n v="18.134715025906736"/>
    <x v="5"/>
    <x v="1"/>
  </r>
  <r>
    <x v="49"/>
    <x v="125"/>
    <n v="47.15025906735751"/>
    <x v="5"/>
    <x v="1"/>
  </r>
  <r>
    <x v="49"/>
    <x v="126"/>
    <n v="34.715025906735754"/>
    <x v="5"/>
    <x v="1"/>
  </r>
  <r>
    <x v="49"/>
    <x v="4"/>
    <n v="18.134715025906736"/>
    <x v="5"/>
    <x v="1"/>
  </r>
  <r>
    <x v="50"/>
    <x v="125"/>
    <n v="74.093264248704656"/>
    <x v="5"/>
    <x v="1"/>
  </r>
  <r>
    <x v="50"/>
    <x v="126"/>
    <n v="7.7720207253886011"/>
    <x v="5"/>
    <x v="1"/>
  </r>
  <r>
    <x v="50"/>
    <x v="4"/>
    <n v="18.134715025906736"/>
    <x v="5"/>
    <x v="1"/>
  </r>
  <r>
    <x v="51"/>
    <x v="125"/>
    <n v="54.666666666666664"/>
    <x v="5"/>
    <x v="1"/>
  </r>
  <r>
    <x v="51"/>
    <x v="126"/>
    <n v="26.666666666666668"/>
    <x v="5"/>
    <x v="1"/>
  </r>
  <r>
    <x v="51"/>
    <x v="4"/>
    <n v="18.666666666666668"/>
    <x v="5"/>
    <x v="1"/>
  </r>
  <r>
    <x v="52"/>
    <x v="125"/>
    <n v="72.538860103626945"/>
    <x v="5"/>
    <x v="1"/>
  </r>
  <r>
    <x v="52"/>
    <x v="126"/>
    <n v="9.3264248704663206"/>
    <x v="5"/>
    <x v="1"/>
  </r>
  <r>
    <x v="52"/>
    <x v="4"/>
    <n v="18.134715025906736"/>
    <x v="5"/>
    <x v="1"/>
  </r>
  <r>
    <x v="53"/>
    <x v="125"/>
    <n v="74.850299401197603"/>
    <x v="5"/>
    <x v="1"/>
  </r>
  <r>
    <x v="53"/>
    <x v="126"/>
    <n v="7.7844311377245505"/>
    <x v="5"/>
    <x v="1"/>
  </r>
  <r>
    <x v="53"/>
    <x v="4"/>
    <n v="17.365269461077844"/>
    <x v="5"/>
    <x v="1"/>
  </r>
  <r>
    <x v="54"/>
    <x v="125"/>
    <n v="71.502590673575128"/>
    <x v="5"/>
    <x v="1"/>
  </r>
  <r>
    <x v="54"/>
    <x v="126"/>
    <n v="10.362694300518134"/>
    <x v="5"/>
    <x v="1"/>
  </r>
  <r>
    <x v="54"/>
    <x v="4"/>
    <n v="18.134715025906736"/>
    <x v="5"/>
    <x v="1"/>
  </r>
  <r>
    <x v="55"/>
    <x v="125"/>
    <n v="79.792746113989637"/>
    <x v="5"/>
    <x v="1"/>
  </r>
  <r>
    <x v="55"/>
    <x v="126"/>
    <n v="2.0725388601036268"/>
    <x v="5"/>
    <x v="1"/>
  </r>
  <r>
    <x v="55"/>
    <x v="4"/>
    <n v="18.134715025906736"/>
    <x v="5"/>
    <x v="1"/>
  </r>
  <r>
    <x v="56"/>
    <x v="125"/>
    <n v="61.25"/>
    <x v="6"/>
    <x v="1"/>
  </r>
  <r>
    <x v="56"/>
    <x v="126"/>
    <n v="22.5"/>
    <x v="6"/>
    <x v="1"/>
  </r>
  <r>
    <x v="56"/>
    <x v="4"/>
    <n v="16.25"/>
    <x v="6"/>
    <x v="1"/>
  </r>
  <r>
    <x v="57"/>
    <x v="125"/>
    <n v="78.125"/>
    <x v="6"/>
    <x v="1"/>
  </r>
  <r>
    <x v="57"/>
    <x v="126"/>
    <n v="5.625"/>
    <x v="6"/>
    <x v="1"/>
  </r>
  <r>
    <x v="57"/>
    <x v="4"/>
    <n v="16.25"/>
    <x v="6"/>
    <x v="1"/>
  </r>
  <r>
    <x v="58"/>
    <x v="125"/>
    <n v="79.375"/>
    <x v="6"/>
    <x v="1"/>
  </r>
  <r>
    <x v="58"/>
    <x v="126"/>
    <n v="4.375"/>
    <x v="6"/>
    <x v="1"/>
  </r>
  <r>
    <x v="58"/>
    <x v="4"/>
    <n v="16.25"/>
    <x v="6"/>
    <x v="1"/>
  </r>
  <r>
    <x v="59"/>
    <x v="125"/>
    <n v="78.75"/>
    <x v="6"/>
    <x v="1"/>
  </r>
  <r>
    <x v="59"/>
    <x v="126"/>
    <n v="5"/>
    <x v="6"/>
    <x v="1"/>
  </r>
  <r>
    <x v="59"/>
    <x v="4"/>
    <n v="16.25"/>
    <x v="6"/>
    <x v="1"/>
  </r>
  <r>
    <x v="60"/>
    <x v="125"/>
    <n v="77.5"/>
    <x v="6"/>
    <x v="1"/>
  </r>
  <r>
    <x v="60"/>
    <x v="126"/>
    <n v="6.25"/>
    <x v="6"/>
    <x v="1"/>
  </r>
  <r>
    <x v="60"/>
    <x v="4"/>
    <n v="16.25"/>
    <x v="6"/>
    <x v="1"/>
  </r>
  <r>
    <x v="49"/>
    <x v="125"/>
    <n v="60.625"/>
    <x v="6"/>
    <x v="1"/>
  </r>
  <r>
    <x v="49"/>
    <x v="126"/>
    <n v="23.125"/>
    <x v="6"/>
    <x v="1"/>
  </r>
  <r>
    <x v="49"/>
    <x v="4"/>
    <n v="16.25"/>
    <x v="6"/>
    <x v="1"/>
  </r>
  <r>
    <x v="50"/>
    <x v="125"/>
    <n v="76.875"/>
    <x v="6"/>
    <x v="1"/>
  </r>
  <r>
    <x v="50"/>
    <x v="126"/>
    <n v="6.875"/>
    <x v="6"/>
    <x v="1"/>
  </r>
  <r>
    <x v="50"/>
    <x v="4"/>
    <n v="16.25"/>
    <x v="6"/>
    <x v="1"/>
  </r>
  <r>
    <x v="51"/>
    <x v="125"/>
    <n v="60.99290780141844"/>
    <x v="6"/>
    <x v="1"/>
  </r>
  <r>
    <x v="51"/>
    <x v="126"/>
    <n v="22.695035460992909"/>
    <x v="6"/>
    <x v="1"/>
  </r>
  <r>
    <x v="51"/>
    <x v="4"/>
    <n v="16.312056737588652"/>
    <x v="6"/>
    <x v="1"/>
  </r>
  <r>
    <x v="52"/>
    <x v="125"/>
    <n v="76.25"/>
    <x v="6"/>
    <x v="1"/>
  </r>
  <r>
    <x v="52"/>
    <x v="126"/>
    <n v="7.5"/>
    <x v="6"/>
    <x v="1"/>
  </r>
  <r>
    <x v="52"/>
    <x v="4"/>
    <n v="16.25"/>
    <x v="6"/>
    <x v="1"/>
  </r>
  <r>
    <x v="53"/>
    <x v="125"/>
    <n v="72.185430463576154"/>
    <x v="6"/>
    <x v="1"/>
  </r>
  <r>
    <x v="53"/>
    <x v="126"/>
    <n v="11.920529801324504"/>
    <x v="6"/>
    <x v="1"/>
  </r>
  <r>
    <x v="53"/>
    <x v="4"/>
    <n v="15.894039735099337"/>
    <x v="6"/>
    <x v="1"/>
  </r>
  <r>
    <x v="54"/>
    <x v="125"/>
    <n v="74.375"/>
    <x v="6"/>
    <x v="1"/>
  </r>
  <r>
    <x v="54"/>
    <x v="126"/>
    <n v="9.375"/>
    <x v="6"/>
    <x v="1"/>
  </r>
  <r>
    <x v="54"/>
    <x v="4"/>
    <n v="16.25"/>
    <x v="6"/>
    <x v="1"/>
  </r>
  <r>
    <x v="55"/>
    <x v="125"/>
    <n v="81.25"/>
    <x v="6"/>
    <x v="1"/>
  </r>
  <r>
    <x v="55"/>
    <x v="126"/>
    <n v="2.5"/>
    <x v="6"/>
    <x v="1"/>
  </r>
  <r>
    <x v="55"/>
    <x v="4"/>
    <n v="16.25"/>
    <x v="6"/>
    <x v="1"/>
  </r>
  <r>
    <x v="56"/>
    <x v="125"/>
    <n v="71.812080536912745"/>
    <x v="7"/>
    <x v="1"/>
  </r>
  <r>
    <x v="56"/>
    <x v="126"/>
    <n v="12.751677852348994"/>
    <x v="7"/>
    <x v="1"/>
  </r>
  <r>
    <x v="56"/>
    <x v="4"/>
    <n v="15.436241610738255"/>
    <x v="7"/>
    <x v="1"/>
  </r>
  <r>
    <x v="57"/>
    <x v="125"/>
    <n v="81.543624161073822"/>
    <x v="7"/>
    <x v="1"/>
  </r>
  <r>
    <x v="57"/>
    <x v="126"/>
    <n v="3.0201342281879193"/>
    <x v="7"/>
    <x v="1"/>
  </r>
  <r>
    <x v="57"/>
    <x v="4"/>
    <n v="15.436241610738255"/>
    <x v="7"/>
    <x v="1"/>
  </r>
  <r>
    <x v="58"/>
    <x v="125"/>
    <n v="81.87919463087249"/>
    <x v="7"/>
    <x v="1"/>
  </r>
  <r>
    <x v="58"/>
    <x v="126"/>
    <n v="2.6845637583892619"/>
    <x v="7"/>
    <x v="1"/>
  </r>
  <r>
    <x v="58"/>
    <x v="4"/>
    <n v="15.436241610738255"/>
    <x v="7"/>
    <x v="1"/>
  </r>
  <r>
    <x v="59"/>
    <x v="125"/>
    <n v="79.865771812080538"/>
    <x v="7"/>
    <x v="1"/>
  </r>
  <r>
    <x v="59"/>
    <x v="126"/>
    <n v="4.6979865771812079"/>
    <x v="7"/>
    <x v="1"/>
  </r>
  <r>
    <x v="59"/>
    <x v="4"/>
    <n v="15.436241610738255"/>
    <x v="7"/>
    <x v="1"/>
  </r>
  <r>
    <x v="60"/>
    <x v="125"/>
    <n v="81.87919463087249"/>
    <x v="7"/>
    <x v="1"/>
  </r>
  <r>
    <x v="60"/>
    <x v="126"/>
    <n v="2.6845637583892619"/>
    <x v="7"/>
    <x v="1"/>
  </r>
  <r>
    <x v="60"/>
    <x v="4"/>
    <n v="15.436241610738255"/>
    <x v="7"/>
    <x v="1"/>
  </r>
  <r>
    <x v="49"/>
    <x v="125"/>
    <n v="60.067114093959731"/>
    <x v="7"/>
    <x v="1"/>
  </r>
  <r>
    <x v="49"/>
    <x v="126"/>
    <n v="24.496644295302012"/>
    <x v="7"/>
    <x v="1"/>
  </r>
  <r>
    <x v="49"/>
    <x v="4"/>
    <n v="15.436241610738255"/>
    <x v="7"/>
    <x v="1"/>
  </r>
  <r>
    <x v="50"/>
    <x v="125"/>
    <n v="79.194630872483216"/>
    <x v="7"/>
    <x v="1"/>
  </r>
  <r>
    <x v="50"/>
    <x v="126"/>
    <n v="5.3691275167785237"/>
    <x v="7"/>
    <x v="1"/>
  </r>
  <r>
    <x v="50"/>
    <x v="4"/>
    <n v="15.436241610738255"/>
    <x v="7"/>
    <x v="1"/>
  </r>
  <r>
    <x v="51"/>
    <x v="125"/>
    <n v="65.250965250965251"/>
    <x v="7"/>
    <x v="1"/>
  </r>
  <r>
    <x v="51"/>
    <x v="126"/>
    <n v="18.918918918918919"/>
    <x v="7"/>
    <x v="1"/>
  </r>
  <r>
    <x v="51"/>
    <x v="4"/>
    <n v="15.83011583011583"/>
    <x v="7"/>
    <x v="1"/>
  </r>
  <r>
    <x v="52"/>
    <x v="125"/>
    <n v="75.838926174496649"/>
    <x v="7"/>
    <x v="1"/>
  </r>
  <r>
    <x v="52"/>
    <x v="126"/>
    <n v="8.724832214765101"/>
    <x v="7"/>
    <x v="1"/>
  </r>
  <r>
    <x v="52"/>
    <x v="4"/>
    <n v="15.436241610738255"/>
    <x v="7"/>
    <x v="1"/>
  </r>
  <r>
    <x v="53"/>
    <x v="125"/>
    <n v="77.41935483870968"/>
    <x v="7"/>
    <x v="1"/>
  </r>
  <r>
    <x v="53"/>
    <x v="126"/>
    <n v="6.8100358422939067"/>
    <x v="7"/>
    <x v="1"/>
  </r>
  <r>
    <x v="53"/>
    <x v="4"/>
    <n v="15.770609318996415"/>
    <x v="7"/>
    <x v="1"/>
  </r>
  <r>
    <x v="54"/>
    <x v="125"/>
    <n v="77.181208053691279"/>
    <x v="7"/>
    <x v="1"/>
  </r>
  <r>
    <x v="54"/>
    <x v="126"/>
    <n v="7.3825503355704694"/>
    <x v="7"/>
    <x v="1"/>
  </r>
  <r>
    <x v="54"/>
    <x v="4"/>
    <n v="15.436241610738255"/>
    <x v="7"/>
    <x v="1"/>
  </r>
  <r>
    <x v="55"/>
    <x v="125"/>
    <n v="83.22147651006712"/>
    <x v="7"/>
    <x v="1"/>
  </r>
  <r>
    <x v="55"/>
    <x v="126"/>
    <n v="1.3422818791946309"/>
    <x v="7"/>
    <x v="1"/>
  </r>
  <r>
    <x v="55"/>
    <x v="4"/>
    <n v="15.436241610738255"/>
    <x v="7"/>
    <x v="1"/>
  </r>
  <r>
    <x v="56"/>
    <x v="125"/>
    <n v="69.963369963369956"/>
    <x v="8"/>
    <x v="1"/>
  </r>
  <r>
    <x v="56"/>
    <x v="126"/>
    <n v="20.512820512820515"/>
    <x v="8"/>
    <x v="1"/>
  </r>
  <r>
    <x v="56"/>
    <x v="4"/>
    <n v="9.5238095238095237"/>
    <x v="8"/>
    <x v="1"/>
  </r>
  <r>
    <x v="57"/>
    <x v="125"/>
    <n v="85.714285714285708"/>
    <x v="8"/>
    <x v="1"/>
  </r>
  <r>
    <x v="57"/>
    <x v="126"/>
    <n v="4.7619047619047619"/>
    <x v="8"/>
    <x v="1"/>
  </r>
  <r>
    <x v="57"/>
    <x v="4"/>
    <n v="9.5238095238095237"/>
    <x v="8"/>
    <x v="1"/>
  </r>
  <r>
    <x v="58"/>
    <x v="125"/>
    <n v="84.615384615384613"/>
    <x v="8"/>
    <x v="1"/>
  </r>
  <r>
    <x v="58"/>
    <x v="126"/>
    <n v="5.8608058608058604"/>
    <x v="8"/>
    <x v="1"/>
  </r>
  <r>
    <x v="58"/>
    <x v="4"/>
    <n v="9.5238095238095237"/>
    <x v="8"/>
    <x v="1"/>
  </r>
  <r>
    <x v="59"/>
    <x v="125"/>
    <n v="80.219780219780219"/>
    <x v="8"/>
    <x v="1"/>
  </r>
  <r>
    <x v="59"/>
    <x v="126"/>
    <n v="10.256410256410257"/>
    <x v="8"/>
    <x v="1"/>
  </r>
  <r>
    <x v="59"/>
    <x v="4"/>
    <n v="9.5238095238095237"/>
    <x v="8"/>
    <x v="1"/>
  </r>
  <r>
    <x v="60"/>
    <x v="125"/>
    <n v="86.080586080586087"/>
    <x v="8"/>
    <x v="1"/>
  </r>
  <r>
    <x v="60"/>
    <x v="126"/>
    <n v="4.395604395604396"/>
    <x v="8"/>
    <x v="1"/>
  </r>
  <r>
    <x v="60"/>
    <x v="4"/>
    <n v="9.5238095238095237"/>
    <x v="8"/>
    <x v="1"/>
  </r>
  <r>
    <x v="49"/>
    <x v="125"/>
    <n v="44.322344322344321"/>
    <x v="8"/>
    <x v="1"/>
  </r>
  <r>
    <x v="49"/>
    <x v="126"/>
    <n v="46.153846153846153"/>
    <x v="8"/>
    <x v="1"/>
  </r>
  <r>
    <x v="49"/>
    <x v="4"/>
    <n v="9.5238095238095237"/>
    <x v="8"/>
    <x v="1"/>
  </r>
  <r>
    <x v="50"/>
    <x v="125"/>
    <n v="85.347985347985343"/>
    <x v="8"/>
    <x v="1"/>
  </r>
  <r>
    <x v="50"/>
    <x v="126"/>
    <n v="5.1282051282051286"/>
    <x v="8"/>
    <x v="1"/>
  </r>
  <r>
    <x v="50"/>
    <x v="4"/>
    <n v="9.5238095238095237"/>
    <x v="8"/>
    <x v="1"/>
  </r>
  <r>
    <x v="51"/>
    <x v="125"/>
    <n v="59.607843137254903"/>
    <x v="8"/>
    <x v="1"/>
  </r>
  <r>
    <x v="51"/>
    <x v="126"/>
    <n v="30.980392156862745"/>
    <x v="8"/>
    <x v="1"/>
  </r>
  <r>
    <x v="51"/>
    <x v="4"/>
    <n v="9.4117647058823533"/>
    <x v="8"/>
    <x v="1"/>
  </r>
  <r>
    <x v="52"/>
    <x v="125"/>
    <n v="75.091575091575095"/>
    <x v="8"/>
    <x v="1"/>
  </r>
  <r>
    <x v="52"/>
    <x v="126"/>
    <n v="15.384615384615385"/>
    <x v="8"/>
    <x v="1"/>
  </r>
  <r>
    <x v="52"/>
    <x v="4"/>
    <n v="9.5238095238095237"/>
    <x v="8"/>
    <x v="1"/>
  </r>
  <r>
    <x v="53"/>
    <x v="125"/>
    <n v="73.493975903614455"/>
    <x v="8"/>
    <x v="1"/>
  </r>
  <r>
    <x v="53"/>
    <x v="126"/>
    <n v="17.269076305220885"/>
    <x v="8"/>
    <x v="1"/>
  </r>
  <r>
    <x v="53"/>
    <x v="4"/>
    <n v="9.236947791164658"/>
    <x v="8"/>
    <x v="1"/>
  </r>
  <r>
    <x v="54"/>
    <x v="125"/>
    <n v="76.556776556776555"/>
    <x v="8"/>
    <x v="1"/>
  </r>
  <r>
    <x v="54"/>
    <x v="126"/>
    <n v="13.91941391941392"/>
    <x v="8"/>
    <x v="1"/>
  </r>
  <r>
    <x v="54"/>
    <x v="4"/>
    <n v="9.5238095238095237"/>
    <x v="8"/>
    <x v="1"/>
  </r>
  <r>
    <x v="55"/>
    <x v="125"/>
    <n v="83.150183150183153"/>
    <x v="8"/>
    <x v="1"/>
  </r>
  <r>
    <x v="55"/>
    <x v="126"/>
    <n v="7.3260073260073257"/>
    <x v="8"/>
    <x v="1"/>
  </r>
  <r>
    <x v="55"/>
    <x v="4"/>
    <n v="9.5238095238095237"/>
    <x v="8"/>
    <x v="1"/>
  </r>
  <r>
    <x v="56"/>
    <x v="125"/>
    <n v="63.953488372093027"/>
    <x v="9"/>
    <x v="1"/>
  </r>
  <r>
    <x v="56"/>
    <x v="126"/>
    <n v="25.872093023255815"/>
    <x v="9"/>
    <x v="1"/>
  </r>
  <r>
    <x v="56"/>
    <x v="4"/>
    <n v="10.174418604651162"/>
    <x v="9"/>
    <x v="1"/>
  </r>
  <r>
    <x v="57"/>
    <x v="125"/>
    <n v="85.174418604651166"/>
    <x v="9"/>
    <x v="1"/>
  </r>
  <r>
    <x v="57"/>
    <x v="126"/>
    <n v="4.6511627906976747"/>
    <x v="9"/>
    <x v="1"/>
  </r>
  <r>
    <x v="57"/>
    <x v="4"/>
    <n v="10.174418604651162"/>
    <x v="9"/>
    <x v="1"/>
  </r>
  <r>
    <x v="58"/>
    <x v="125"/>
    <n v="82.798833819241977"/>
    <x v="9"/>
    <x v="1"/>
  </r>
  <r>
    <x v="58"/>
    <x v="126"/>
    <n v="6.9970845481049562"/>
    <x v="9"/>
    <x v="1"/>
  </r>
  <r>
    <x v="58"/>
    <x v="4"/>
    <n v="10.204081632653061"/>
    <x v="9"/>
    <x v="1"/>
  </r>
  <r>
    <x v="59"/>
    <x v="125"/>
    <n v="81.632653061224488"/>
    <x v="9"/>
    <x v="1"/>
  </r>
  <r>
    <x v="59"/>
    <x v="126"/>
    <n v="8.1632653061224492"/>
    <x v="9"/>
    <x v="1"/>
  </r>
  <r>
    <x v="59"/>
    <x v="4"/>
    <n v="10.204081632653061"/>
    <x v="9"/>
    <x v="1"/>
  </r>
  <r>
    <x v="60"/>
    <x v="125"/>
    <n v="85.174418604651166"/>
    <x v="9"/>
    <x v="1"/>
  </r>
  <r>
    <x v="60"/>
    <x v="126"/>
    <n v="4.6511627906976747"/>
    <x v="9"/>
    <x v="1"/>
  </r>
  <r>
    <x v="60"/>
    <x v="4"/>
    <n v="10.174418604651162"/>
    <x v="9"/>
    <x v="1"/>
  </r>
  <r>
    <x v="49"/>
    <x v="125"/>
    <n v="43.313953488372093"/>
    <x v="9"/>
    <x v="1"/>
  </r>
  <r>
    <x v="49"/>
    <x v="126"/>
    <n v="46.511627906976742"/>
    <x v="9"/>
    <x v="1"/>
  </r>
  <r>
    <x v="49"/>
    <x v="4"/>
    <n v="10.174418604651162"/>
    <x v="9"/>
    <x v="1"/>
  </r>
  <r>
    <x v="50"/>
    <x v="125"/>
    <n v="80.813953488372093"/>
    <x v="9"/>
    <x v="1"/>
  </r>
  <r>
    <x v="50"/>
    <x v="126"/>
    <n v="9.0116279069767433"/>
    <x v="9"/>
    <x v="1"/>
  </r>
  <r>
    <x v="50"/>
    <x v="4"/>
    <n v="10.174418604651162"/>
    <x v="9"/>
    <x v="1"/>
  </r>
  <r>
    <x v="51"/>
    <x v="125"/>
    <n v="60"/>
    <x v="9"/>
    <x v="1"/>
  </r>
  <r>
    <x v="51"/>
    <x v="126"/>
    <n v="30.149253731343283"/>
    <x v="9"/>
    <x v="1"/>
  </r>
  <r>
    <x v="51"/>
    <x v="4"/>
    <n v="9.8507462686567155"/>
    <x v="9"/>
    <x v="1"/>
  </r>
  <r>
    <x v="52"/>
    <x v="125"/>
    <n v="75.801749271137027"/>
    <x v="9"/>
    <x v="1"/>
  </r>
  <r>
    <x v="52"/>
    <x v="126"/>
    <n v="13.994169096209912"/>
    <x v="9"/>
    <x v="1"/>
  </r>
  <r>
    <x v="52"/>
    <x v="4"/>
    <n v="10.204081632653061"/>
    <x v="9"/>
    <x v="1"/>
  </r>
  <r>
    <x v="53"/>
    <x v="125"/>
    <n v="59.696969696969695"/>
    <x v="9"/>
    <x v="1"/>
  </r>
  <r>
    <x v="53"/>
    <x v="126"/>
    <n v="29.696969696969695"/>
    <x v="9"/>
    <x v="1"/>
  </r>
  <r>
    <x v="53"/>
    <x v="4"/>
    <n v="10.606060606060606"/>
    <x v="9"/>
    <x v="1"/>
  </r>
  <r>
    <x v="54"/>
    <x v="125"/>
    <n v="72.674418604651166"/>
    <x v="9"/>
    <x v="1"/>
  </r>
  <r>
    <x v="54"/>
    <x v="126"/>
    <n v="17.151162790697676"/>
    <x v="9"/>
    <x v="1"/>
  </r>
  <r>
    <x v="54"/>
    <x v="4"/>
    <n v="10.174418604651162"/>
    <x v="9"/>
    <x v="1"/>
  </r>
  <r>
    <x v="55"/>
    <x v="125"/>
    <n v="84.593023255813947"/>
    <x v="9"/>
    <x v="1"/>
  </r>
  <r>
    <x v="55"/>
    <x v="126"/>
    <n v="5.2325581395348841"/>
    <x v="9"/>
    <x v="1"/>
  </r>
  <r>
    <x v="55"/>
    <x v="4"/>
    <n v="10.174418604651162"/>
    <x v="9"/>
    <x v="1"/>
  </r>
  <r>
    <x v="56"/>
    <x v="125"/>
    <n v="59.591836734693878"/>
    <x v="10"/>
    <x v="1"/>
  </r>
  <r>
    <x v="56"/>
    <x v="126"/>
    <n v="35.510204081632651"/>
    <x v="10"/>
    <x v="1"/>
  </r>
  <r>
    <x v="56"/>
    <x v="4"/>
    <n v="4.8979591836734695"/>
    <x v="10"/>
    <x v="1"/>
  </r>
  <r>
    <x v="57"/>
    <x v="125"/>
    <n v="80.566801619433193"/>
    <x v="10"/>
    <x v="1"/>
  </r>
  <r>
    <x v="57"/>
    <x v="126"/>
    <n v="14.574898785425102"/>
    <x v="10"/>
    <x v="1"/>
  </r>
  <r>
    <x v="57"/>
    <x v="4"/>
    <n v="4.8582995951417001"/>
    <x v="10"/>
    <x v="1"/>
  </r>
  <r>
    <x v="58"/>
    <x v="125"/>
    <n v="76.446280991735534"/>
    <x v="10"/>
    <x v="1"/>
  </r>
  <r>
    <x v="58"/>
    <x v="126"/>
    <n v="18.595041322314049"/>
    <x v="10"/>
    <x v="1"/>
  </r>
  <r>
    <x v="58"/>
    <x v="4"/>
    <n v="4.9586776859504136"/>
    <x v="10"/>
    <x v="1"/>
  </r>
  <r>
    <x v="59"/>
    <x v="125"/>
    <n v="70.445344129554655"/>
    <x v="10"/>
    <x v="1"/>
  </r>
  <r>
    <x v="59"/>
    <x v="126"/>
    <n v="24.696356275303643"/>
    <x v="10"/>
    <x v="1"/>
  </r>
  <r>
    <x v="59"/>
    <x v="4"/>
    <n v="4.8582995951417001"/>
    <x v="10"/>
    <x v="1"/>
  </r>
  <r>
    <x v="60"/>
    <x v="125"/>
    <n v="80.161943319838059"/>
    <x v="10"/>
    <x v="1"/>
  </r>
  <r>
    <x v="60"/>
    <x v="126"/>
    <n v="14.979757085020243"/>
    <x v="10"/>
    <x v="1"/>
  </r>
  <r>
    <x v="60"/>
    <x v="4"/>
    <n v="4.8582995951417001"/>
    <x v="10"/>
    <x v="1"/>
  </r>
  <r>
    <x v="49"/>
    <x v="125"/>
    <n v="30.76923076923077"/>
    <x v="10"/>
    <x v="1"/>
  </r>
  <r>
    <x v="49"/>
    <x v="126"/>
    <n v="64.372469635627525"/>
    <x v="10"/>
    <x v="1"/>
  </r>
  <r>
    <x v="49"/>
    <x v="4"/>
    <n v="4.8582995951417001"/>
    <x v="10"/>
    <x v="1"/>
  </r>
  <r>
    <x v="50"/>
    <x v="125"/>
    <n v="68.825910931174093"/>
    <x v="10"/>
    <x v="1"/>
  </r>
  <r>
    <x v="50"/>
    <x v="126"/>
    <n v="26.315789473684209"/>
    <x v="10"/>
    <x v="1"/>
  </r>
  <r>
    <x v="50"/>
    <x v="4"/>
    <n v="4.8582995951417001"/>
    <x v="10"/>
    <x v="1"/>
  </r>
  <r>
    <x v="51"/>
    <x v="125"/>
    <n v="48.584905660377359"/>
    <x v="10"/>
    <x v="1"/>
  </r>
  <r>
    <x v="51"/>
    <x v="126"/>
    <n v="46.698113207547166"/>
    <x v="10"/>
    <x v="1"/>
  </r>
  <r>
    <x v="51"/>
    <x v="4"/>
    <n v="4.716981132075472"/>
    <x v="10"/>
    <x v="1"/>
  </r>
  <r>
    <x v="52"/>
    <x v="125"/>
    <n v="63.008130081300813"/>
    <x v="10"/>
    <x v="1"/>
  </r>
  <r>
    <x v="52"/>
    <x v="126"/>
    <n v="32.113821138211385"/>
    <x v="10"/>
    <x v="1"/>
  </r>
  <r>
    <x v="52"/>
    <x v="4"/>
    <n v="4.8780487804878048"/>
    <x v="10"/>
    <x v="1"/>
  </r>
  <r>
    <x v="53"/>
    <x v="125"/>
    <n v="51.082251082251084"/>
    <x v="10"/>
    <x v="1"/>
  </r>
  <r>
    <x v="53"/>
    <x v="126"/>
    <n v="43.722943722943725"/>
    <x v="10"/>
    <x v="1"/>
  </r>
  <r>
    <x v="53"/>
    <x v="4"/>
    <n v="5.1948051948051948"/>
    <x v="10"/>
    <x v="1"/>
  </r>
  <r>
    <x v="54"/>
    <x v="125"/>
    <n v="69.635627530364374"/>
    <x v="10"/>
    <x v="1"/>
  </r>
  <r>
    <x v="54"/>
    <x v="126"/>
    <n v="25.506072874493928"/>
    <x v="10"/>
    <x v="1"/>
  </r>
  <r>
    <x v="54"/>
    <x v="4"/>
    <n v="4.8582995951417001"/>
    <x v="10"/>
    <x v="1"/>
  </r>
  <r>
    <x v="55"/>
    <x v="125"/>
    <n v="88.663967611336034"/>
    <x v="10"/>
    <x v="1"/>
  </r>
  <r>
    <x v="55"/>
    <x v="126"/>
    <n v="6.4777327935222671"/>
    <x v="10"/>
    <x v="1"/>
  </r>
  <r>
    <x v="55"/>
    <x v="4"/>
    <n v="4.8582995951417001"/>
    <x v="10"/>
    <x v="1"/>
  </r>
  <r>
    <x v="56"/>
    <x v="125"/>
    <n v="66.171003717472118"/>
    <x v="11"/>
    <x v="1"/>
  </r>
  <r>
    <x v="56"/>
    <x v="126"/>
    <n v="21.189591078066915"/>
    <x v="11"/>
    <x v="1"/>
  </r>
  <r>
    <x v="56"/>
    <x v="4"/>
    <n v="12.639405204460967"/>
    <x v="11"/>
    <x v="1"/>
  </r>
  <r>
    <x v="57"/>
    <x v="125"/>
    <n v="81.851851851851848"/>
    <x v="11"/>
    <x v="1"/>
  </r>
  <r>
    <x v="57"/>
    <x v="126"/>
    <n v="5.5555555555555554"/>
    <x v="11"/>
    <x v="1"/>
  </r>
  <r>
    <x v="57"/>
    <x v="4"/>
    <n v="12.592592592592593"/>
    <x v="11"/>
    <x v="1"/>
  </r>
  <r>
    <x v="58"/>
    <x v="125"/>
    <n v="79.477611940298502"/>
    <x v="11"/>
    <x v="1"/>
  </r>
  <r>
    <x v="58"/>
    <x v="126"/>
    <n v="8.2089552238805972"/>
    <x v="11"/>
    <x v="1"/>
  </r>
  <r>
    <x v="58"/>
    <x v="4"/>
    <n v="12.313432835820896"/>
    <x v="11"/>
    <x v="1"/>
  </r>
  <r>
    <x v="59"/>
    <x v="125"/>
    <n v="78.148148148148152"/>
    <x v="11"/>
    <x v="1"/>
  </r>
  <r>
    <x v="59"/>
    <x v="126"/>
    <n v="9.2592592592592595"/>
    <x v="11"/>
    <x v="1"/>
  </r>
  <r>
    <x v="59"/>
    <x v="4"/>
    <n v="12.592592592592593"/>
    <x v="11"/>
    <x v="1"/>
  </r>
  <r>
    <x v="60"/>
    <x v="125"/>
    <n v="80"/>
    <x v="11"/>
    <x v="1"/>
  </r>
  <r>
    <x v="60"/>
    <x v="126"/>
    <n v="7.4074074074074074"/>
    <x v="11"/>
    <x v="1"/>
  </r>
  <r>
    <x v="60"/>
    <x v="4"/>
    <n v="12.592592592592593"/>
    <x v="11"/>
    <x v="1"/>
  </r>
  <r>
    <x v="49"/>
    <x v="125"/>
    <n v="50.74074074074074"/>
    <x v="11"/>
    <x v="1"/>
  </r>
  <r>
    <x v="49"/>
    <x v="126"/>
    <n v="36.666666666666664"/>
    <x v="11"/>
    <x v="1"/>
  </r>
  <r>
    <x v="49"/>
    <x v="4"/>
    <n v="12.592592592592593"/>
    <x v="11"/>
    <x v="1"/>
  </r>
  <r>
    <x v="50"/>
    <x v="125"/>
    <n v="74.074074074074076"/>
    <x v="11"/>
    <x v="1"/>
  </r>
  <r>
    <x v="50"/>
    <x v="126"/>
    <n v="13.333333333333334"/>
    <x v="11"/>
    <x v="1"/>
  </r>
  <r>
    <x v="50"/>
    <x v="4"/>
    <n v="12.592592592592593"/>
    <x v="11"/>
    <x v="1"/>
  </r>
  <r>
    <x v="51"/>
    <x v="125"/>
    <n v="60.754716981132077"/>
    <x v="11"/>
    <x v="1"/>
  </r>
  <r>
    <x v="51"/>
    <x v="126"/>
    <n v="26.79245283018868"/>
    <x v="11"/>
    <x v="1"/>
  </r>
  <r>
    <x v="51"/>
    <x v="4"/>
    <n v="12.452830188679245"/>
    <x v="11"/>
    <x v="1"/>
  </r>
  <r>
    <x v="52"/>
    <x v="125"/>
    <n v="70.631970260223042"/>
    <x v="11"/>
    <x v="1"/>
  </r>
  <r>
    <x v="52"/>
    <x v="126"/>
    <n v="16.728624535315983"/>
    <x v="11"/>
    <x v="1"/>
  </r>
  <r>
    <x v="52"/>
    <x v="4"/>
    <n v="12.639405204460967"/>
    <x v="11"/>
    <x v="1"/>
  </r>
  <r>
    <x v="53"/>
    <x v="125"/>
    <n v="62.45353159851301"/>
    <x v="11"/>
    <x v="1"/>
  </r>
  <r>
    <x v="53"/>
    <x v="126"/>
    <n v="24.907063197026023"/>
    <x v="11"/>
    <x v="1"/>
  </r>
  <r>
    <x v="53"/>
    <x v="4"/>
    <n v="12.639405204460967"/>
    <x v="11"/>
    <x v="1"/>
  </r>
  <r>
    <x v="54"/>
    <x v="125"/>
    <n v="71.851851851851848"/>
    <x v="11"/>
    <x v="1"/>
  </r>
  <r>
    <x v="54"/>
    <x v="126"/>
    <n v="15.555555555555555"/>
    <x v="11"/>
    <x v="1"/>
  </r>
  <r>
    <x v="54"/>
    <x v="4"/>
    <n v="12.592592592592593"/>
    <x v="11"/>
    <x v="1"/>
  </r>
  <r>
    <x v="55"/>
    <x v="125"/>
    <n v="80.740740740740748"/>
    <x v="11"/>
    <x v="1"/>
  </r>
  <r>
    <x v="55"/>
    <x v="126"/>
    <n v="6.666666666666667"/>
    <x v="11"/>
    <x v="1"/>
  </r>
  <r>
    <x v="55"/>
    <x v="4"/>
    <n v="12.592592592592593"/>
    <x v="11"/>
    <x v="1"/>
  </r>
  <r>
    <x v="56"/>
    <x v="125"/>
    <n v="44.557823129251702"/>
    <x v="12"/>
    <x v="1"/>
  </r>
  <r>
    <x v="56"/>
    <x v="126"/>
    <n v="43.197278911564624"/>
    <x v="12"/>
    <x v="1"/>
  </r>
  <r>
    <x v="56"/>
    <x v="4"/>
    <n v="12.244897959183673"/>
    <x v="12"/>
    <x v="1"/>
  </r>
  <r>
    <x v="57"/>
    <x v="125"/>
    <n v="63.945578231292515"/>
    <x v="12"/>
    <x v="1"/>
  </r>
  <r>
    <x v="57"/>
    <x v="126"/>
    <n v="23.80952380952381"/>
    <x v="12"/>
    <x v="1"/>
  </r>
  <r>
    <x v="57"/>
    <x v="4"/>
    <n v="12.244897959183673"/>
    <x v="12"/>
    <x v="1"/>
  </r>
  <r>
    <x v="58"/>
    <x v="125"/>
    <n v="73.630136986301366"/>
    <x v="12"/>
    <x v="1"/>
  </r>
  <r>
    <x v="58"/>
    <x v="126"/>
    <n v="14.04109589041096"/>
    <x v="12"/>
    <x v="1"/>
  </r>
  <r>
    <x v="58"/>
    <x v="4"/>
    <n v="12.328767123287671"/>
    <x v="12"/>
    <x v="1"/>
  </r>
  <r>
    <x v="59"/>
    <x v="125"/>
    <n v="75.767918088737204"/>
    <x v="12"/>
    <x v="1"/>
  </r>
  <r>
    <x v="59"/>
    <x v="126"/>
    <n v="11.945392491467576"/>
    <x v="12"/>
    <x v="1"/>
  </r>
  <r>
    <x v="59"/>
    <x v="4"/>
    <n v="12.286689419795222"/>
    <x v="12"/>
    <x v="1"/>
  </r>
  <r>
    <x v="60"/>
    <x v="125"/>
    <n v="85.034013605442183"/>
    <x v="12"/>
    <x v="1"/>
  </r>
  <r>
    <x v="60"/>
    <x v="126"/>
    <n v="2.7210884353741496"/>
    <x v="12"/>
    <x v="1"/>
  </r>
  <r>
    <x v="60"/>
    <x v="4"/>
    <n v="12.244897959183673"/>
    <x v="12"/>
    <x v="1"/>
  </r>
  <r>
    <x v="49"/>
    <x v="125"/>
    <n v="38.56655290102389"/>
    <x v="12"/>
    <x v="1"/>
  </r>
  <r>
    <x v="49"/>
    <x v="126"/>
    <n v="49.146757679180887"/>
    <x v="12"/>
    <x v="1"/>
  </r>
  <r>
    <x v="49"/>
    <x v="4"/>
    <n v="12.286689419795222"/>
    <x v="12"/>
    <x v="1"/>
  </r>
  <r>
    <x v="50"/>
    <x v="125"/>
    <n v="72.789115646258509"/>
    <x v="12"/>
    <x v="1"/>
  </r>
  <r>
    <x v="50"/>
    <x v="126"/>
    <n v="14.965986394557824"/>
    <x v="12"/>
    <x v="1"/>
  </r>
  <r>
    <x v="50"/>
    <x v="4"/>
    <n v="12.244897959183673"/>
    <x v="12"/>
    <x v="1"/>
  </r>
  <r>
    <x v="51"/>
    <x v="125"/>
    <n v="43.060498220640568"/>
    <x v="12"/>
    <x v="1"/>
  </r>
  <r>
    <x v="51"/>
    <x v="126"/>
    <n v="44.128113879003557"/>
    <x v="12"/>
    <x v="1"/>
  </r>
  <r>
    <x v="51"/>
    <x v="4"/>
    <n v="12.811387900355871"/>
    <x v="12"/>
    <x v="1"/>
  </r>
  <r>
    <x v="52"/>
    <x v="125"/>
    <n v="61.224489795918366"/>
    <x v="12"/>
    <x v="1"/>
  </r>
  <r>
    <x v="52"/>
    <x v="126"/>
    <n v="26.530612244897959"/>
    <x v="12"/>
    <x v="1"/>
  </r>
  <r>
    <x v="52"/>
    <x v="4"/>
    <n v="12.244897959183673"/>
    <x v="12"/>
    <x v="1"/>
  </r>
  <r>
    <x v="53"/>
    <x v="125"/>
    <n v="56.643356643356647"/>
    <x v="12"/>
    <x v="1"/>
  </r>
  <r>
    <x v="53"/>
    <x v="126"/>
    <n v="31.11888111888112"/>
    <x v="12"/>
    <x v="1"/>
  </r>
  <r>
    <x v="53"/>
    <x v="4"/>
    <n v="12.237762237762238"/>
    <x v="12"/>
    <x v="1"/>
  </r>
  <r>
    <x v="54"/>
    <x v="125"/>
    <n v="72.10884353741497"/>
    <x v="12"/>
    <x v="1"/>
  </r>
  <r>
    <x v="54"/>
    <x v="126"/>
    <n v="15.646258503401361"/>
    <x v="12"/>
    <x v="1"/>
  </r>
  <r>
    <x v="54"/>
    <x v="4"/>
    <n v="12.244897959183673"/>
    <x v="12"/>
    <x v="1"/>
  </r>
  <r>
    <x v="55"/>
    <x v="125"/>
    <n v="81.632653061224488"/>
    <x v="12"/>
    <x v="1"/>
  </r>
  <r>
    <x v="55"/>
    <x v="126"/>
    <n v="6.1224489795918364"/>
    <x v="12"/>
    <x v="1"/>
  </r>
  <r>
    <x v="55"/>
    <x v="4"/>
    <n v="12.244897959183673"/>
    <x v="12"/>
    <x v="1"/>
  </r>
  <r>
    <x v="56"/>
    <x v="125"/>
    <n v="50"/>
    <x v="13"/>
    <x v="1"/>
  </r>
  <r>
    <x v="56"/>
    <x v="126"/>
    <n v="41.666666666666664"/>
    <x v="13"/>
    <x v="1"/>
  </r>
  <r>
    <x v="56"/>
    <x v="4"/>
    <n v="8.3333333333333339"/>
    <x v="13"/>
    <x v="1"/>
  </r>
  <r>
    <x v="57"/>
    <x v="125"/>
    <n v="68.589743589743591"/>
    <x v="13"/>
    <x v="1"/>
  </r>
  <r>
    <x v="57"/>
    <x v="126"/>
    <n v="23.076923076923077"/>
    <x v="13"/>
    <x v="1"/>
  </r>
  <r>
    <x v="57"/>
    <x v="4"/>
    <n v="8.3333333333333339"/>
    <x v="13"/>
    <x v="1"/>
  </r>
  <r>
    <x v="58"/>
    <x v="125"/>
    <n v="76.623376623376629"/>
    <x v="13"/>
    <x v="1"/>
  </r>
  <r>
    <x v="58"/>
    <x v="126"/>
    <n v="14.935064935064934"/>
    <x v="13"/>
    <x v="1"/>
  </r>
  <r>
    <x v="58"/>
    <x v="4"/>
    <n v="8.4415584415584419"/>
    <x v="13"/>
    <x v="1"/>
  </r>
  <r>
    <x v="59"/>
    <x v="125"/>
    <n v="66.666666666666671"/>
    <x v="13"/>
    <x v="1"/>
  </r>
  <r>
    <x v="59"/>
    <x v="126"/>
    <n v="25"/>
    <x v="13"/>
    <x v="1"/>
  </r>
  <r>
    <x v="59"/>
    <x v="4"/>
    <n v="8.3333333333333339"/>
    <x v="13"/>
    <x v="1"/>
  </r>
  <r>
    <x v="60"/>
    <x v="125"/>
    <n v="76.92307692307692"/>
    <x v="13"/>
    <x v="1"/>
  </r>
  <r>
    <x v="60"/>
    <x v="126"/>
    <n v="14.743589743589743"/>
    <x v="13"/>
    <x v="1"/>
  </r>
  <r>
    <x v="60"/>
    <x v="4"/>
    <n v="8.3333333333333339"/>
    <x v="13"/>
    <x v="1"/>
  </r>
  <r>
    <x v="49"/>
    <x v="125"/>
    <n v="37.179487179487182"/>
    <x v="13"/>
    <x v="1"/>
  </r>
  <r>
    <x v="49"/>
    <x v="126"/>
    <n v="54.487179487179489"/>
    <x v="13"/>
    <x v="1"/>
  </r>
  <r>
    <x v="49"/>
    <x v="4"/>
    <n v="8.3333333333333339"/>
    <x v="13"/>
    <x v="1"/>
  </r>
  <r>
    <x v="50"/>
    <x v="125"/>
    <n v="66.666666666666671"/>
    <x v="13"/>
    <x v="1"/>
  </r>
  <r>
    <x v="50"/>
    <x v="126"/>
    <n v="25"/>
    <x v="13"/>
    <x v="1"/>
  </r>
  <r>
    <x v="50"/>
    <x v="4"/>
    <n v="8.3333333333333339"/>
    <x v="13"/>
    <x v="1"/>
  </r>
  <r>
    <x v="51"/>
    <x v="125"/>
    <n v="48.837209302325583"/>
    <x v="13"/>
    <x v="1"/>
  </r>
  <r>
    <x v="51"/>
    <x v="126"/>
    <n v="44.961240310077521"/>
    <x v="13"/>
    <x v="1"/>
  </r>
  <r>
    <x v="51"/>
    <x v="4"/>
    <n v="6.2015503875968996"/>
    <x v="13"/>
    <x v="1"/>
  </r>
  <r>
    <x v="52"/>
    <x v="125"/>
    <n v="63.46153846153846"/>
    <x v="13"/>
    <x v="1"/>
  </r>
  <r>
    <x v="52"/>
    <x v="126"/>
    <n v="28.205128205128204"/>
    <x v="13"/>
    <x v="1"/>
  </r>
  <r>
    <x v="52"/>
    <x v="4"/>
    <n v="8.3333333333333339"/>
    <x v="13"/>
    <x v="1"/>
  </r>
  <r>
    <x v="53"/>
    <x v="125"/>
    <n v="55.405405405405403"/>
    <x v="13"/>
    <x v="1"/>
  </r>
  <r>
    <x v="53"/>
    <x v="126"/>
    <n v="35.810810810810814"/>
    <x v="13"/>
    <x v="1"/>
  </r>
  <r>
    <x v="53"/>
    <x v="4"/>
    <n v="8.7837837837837842"/>
    <x v="13"/>
    <x v="1"/>
  </r>
  <r>
    <x v="54"/>
    <x v="125"/>
    <n v="61.53846153846154"/>
    <x v="13"/>
    <x v="1"/>
  </r>
  <r>
    <x v="54"/>
    <x v="126"/>
    <n v="30.128205128205128"/>
    <x v="13"/>
    <x v="1"/>
  </r>
  <r>
    <x v="54"/>
    <x v="4"/>
    <n v="8.3333333333333339"/>
    <x v="13"/>
    <x v="1"/>
  </r>
  <r>
    <x v="55"/>
    <x v="125"/>
    <n v="88.461538461538467"/>
    <x v="13"/>
    <x v="1"/>
  </r>
  <r>
    <x v="55"/>
    <x v="126"/>
    <n v="3.2051282051282053"/>
    <x v="13"/>
    <x v="1"/>
  </r>
  <r>
    <x v="55"/>
    <x v="4"/>
    <n v="8.3333333333333339"/>
    <x v="13"/>
    <x v="1"/>
  </r>
  <r>
    <x v="56"/>
    <x v="125"/>
    <n v="58.783783783783782"/>
    <x v="14"/>
    <x v="1"/>
  </r>
  <r>
    <x v="56"/>
    <x v="126"/>
    <n v="22.297297297297298"/>
    <x v="14"/>
    <x v="1"/>
  </r>
  <r>
    <x v="56"/>
    <x v="4"/>
    <n v="18.918918918918919"/>
    <x v="14"/>
    <x v="1"/>
  </r>
  <r>
    <x v="57"/>
    <x v="125"/>
    <n v="75"/>
    <x v="14"/>
    <x v="1"/>
  </r>
  <r>
    <x v="57"/>
    <x v="126"/>
    <n v="6.0810810810810807"/>
    <x v="14"/>
    <x v="1"/>
  </r>
  <r>
    <x v="57"/>
    <x v="4"/>
    <n v="18.918918918918919"/>
    <x v="14"/>
    <x v="1"/>
  </r>
  <r>
    <x v="58"/>
    <x v="125"/>
    <n v="74.829931972789112"/>
    <x v="14"/>
    <x v="1"/>
  </r>
  <r>
    <x v="58"/>
    <x v="126"/>
    <n v="6.1224489795918364"/>
    <x v="14"/>
    <x v="1"/>
  </r>
  <r>
    <x v="58"/>
    <x v="4"/>
    <n v="19.047619047619047"/>
    <x v="14"/>
    <x v="1"/>
  </r>
  <r>
    <x v="59"/>
    <x v="125"/>
    <n v="78.378378378378372"/>
    <x v="14"/>
    <x v="1"/>
  </r>
  <r>
    <x v="59"/>
    <x v="126"/>
    <n v="2.7027027027027026"/>
    <x v="14"/>
    <x v="1"/>
  </r>
  <r>
    <x v="59"/>
    <x v="4"/>
    <n v="18.918918918918919"/>
    <x v="14"/>
    <x v="1"/>
  </r>
  <r>
    <x v="60"/>
    <x v="125"/>
    <n v="79.729729729729726"/>
    <x v="14"/>
    <x v="1"/>
  </r>
  <r>
    <x v="60"/>
    <x v="126"/>
    <n v="1.3513513513513513"/>
    <x v="14"/>
    <x v="1"/>
  </r>
  <r>
    <x v="60"/>
    <x v="4"/>
    <n v="18.918918918918919"/>
    <x v="14"/>
    <x v="1"/>
  </r>
  <r>
    <x v="49"/>
    <x v="125"/>
    <n v="64.86486486486487"/>
    <x v="14"/>
    <x v="1"/>
  </r>
  <r>
    <x v="49"/>
    <x v="126"/>
    <n v="16.216216216216218"/>
    <x v="14"/>
    <x v="1"/>
  </r>
  <r>
    <x v="49"/>
    <x v="4"/>
    <n v="18.918918918918919"/>
    <x v="14"/>
    <x v="1"/>
  </r>
  <r>
    <x v="50"/>
    <x v="125"/>
    <n v="78.378378378378372"/>
    <x v="14"/>
    <x v="1"/>
  </r>
  <r>
    <x v="50"/>
    <x v="126"/>
    <n v="2.7027027027027026"/>
    <x v="14"/>
    <x v="1"/>
  </r>
  <r>
    <x v="50"/>
    <x v="4"/>
    <n v="18.918918918918919"/>
    <x v="14"/>
    <x v="1"/>
  </r>
  <r>
    <x v="51"/>
    <x v="125"/>
    <n v="66.666666666666671"/>
    <x v="14"/>
    <x v="1"/>
  </r>
  <r>
    <x v="51"/>
    <x v="126"/>
    <n v="14.583333333333334"/>
    <x v="14"/>
    <x v="1"/>
  </r>
  <r>
    <x v="51"/>
    <x v="4"/>
    <n v="18.75"/>
    <x v="14"/>
    <x v="1"/>
  </r>
  <r>
    <x v="52"/>
    <x v="125"/>
    <n v="75"/>
    <x v="14"/>
    <x v="1"/>
  </r>
  <r>
    <x v="52"/>
    <x v="126"/>
    <n v="6.0810810810810807"/>
    <x v="14"/>
    <x v="1"/>
  </r>
  <r>
    <x v="52"/>
    <x v="4"/>
    <n v="18.918918918918919"/>
    <x v="14"/>
    <x v="1"/>
  </r>
  <r>
    <x v="53"/>
    <x v="125"/>
    <n v="71.83098591549296"/>
    <x v="14"/>
    <x v="1"/>
  </r>
  <r>
    <x v="53"/>
    <x v="126"/>
    <n v="9.1549295774647881"/>
    <x v="14"/>
    <x v="1"/>
  </r>
  <r>
    <x v="53"/>
    <x v="4"/>
    <n v="19.014084507042252"/>
    <x v="14"/>
    <x v="1"/>
  </r>
  <r>
    <x v="54"/>
    <x v="125"/>
    <n v="79.054054054054049"/>
    <x v="14"/>
    <x v="1"/>
  </r>
  <r>
    <x v="54"/>
    <x v="126"/>
    <n v="2.0270270270270272"/>
    <x v="14"/>
    <x v="1"/>
  </r>
  <r>
    <x v="54"/>
    <x v="4"/>
    <n v="18.918918918918919"/>
    <x v="14"/>
    <x v="1"/>
  </r>
  <r>
    <x v="55"/>
    <x v="125"/>
    <n v="79.054054054054049"/>
    <x v="14"/>
    <x v="1"/>
  </r>
  <r>
    <x v="55"/>
    <x v="126"/>
    <n v="2.0270270270270272"/>
    <x v="14"/>
    <x v="1"/>
  </r>
  <r>
    <x v="55"/>
    <x v="4"/>
    <n v="18.918918918918919"/>
    <x v="14"/>
    <x v="1"/>
  </r>
  <r>
    <x v="56"/>
    <x v="125"/>
    <n v="40.54054054054054"/>
    <x v="15"/>
    <x v="1"/>
  </r>
  <r>
    <x v="56"/>
    <x v="126"/>
    <n v="52.027027027027025"/>
    <x v="15"/>
    <x v="1"/>
  </r>
  <r>
    <x v="56"/>
    <x v="4"/>
    <n v="7.4324324324324325"/>
    <x v="15"/>
    <x v="1"/>
  </r>
  <r>
    <x v="57"/>
    <x v="125"/>
    <n v="83.78378378378379"/>
    <x v="15"/>
    <x v="1"/>
  </r>
  <r>
    <x v="57"/>
    <x v="126"/>
    <n v="8.7837837837837842"/>
    <x v="15"/>
    <x v="1"/>
  </r>
  <r>
    <x v="57"/>
    <x v="4"/>
    <n v="7.4324324324324325"/>
    <x v="15"/>
    <x v="1"/>
  </r>
  <r>
    <x v="58"/>
    <x v="125"/>
    <n v="79.729729729729726"/>
    <x v="15"/>
    <x v="1"/>
  </r>
  <r>
    <x v="58"/>
    <x v="126"/>
    <n v="12.837837837837839"/>
    <x v="15"/>
    <x v="1"/>
  </r>
  <r>
    <x v="58"/>
    <x v="4"/>
    <n v="7.4324324324324325"/>
    <x v="15"/>
    <x v="1"/>
  </r>
  <r>
    <x v="59"/>
    <x v="125"/>
    <n v="71.621621621621628"/>
    <x v="15"/>
    <x v="1"/>
  </r>
  <r>
    <x v="59"/>
    <x v="126"/>
    <n v="20.945945945945947"/>
    <x v="15"/>
    <x v="1"/>
  </r>
  <r>
    <x v="59"/>
    <x v="4"/>
    <n v="7.4324324324324325"/>
    <x v="15"/>
    <x v="1"/>
  </r>
  <r>
    <x v="60"/>
    <x v="125"/>
    <n v="84.459459459459453"/>
    <x v="15"/>
    <x v="1"/>
  </r>
  <r>
    <x v="60"/>
    <x v="126"/>
    <n v="8.1081081081081088"/>
    <x v="15"/>
    <x v="1"/>
  </r>
  <r>
    <x v="60"/>
    <x v="4"/>
    <n v="7.4324324324324325"/>
    <x v="15"/>
    <x v="1"/>
  </r>
  <r>
    <x v="49"/>
    <x v="125"/>
    <n v="36.486486486486484"/>
    <x v="15"/>
    <x v="1"/>
  </r>
  <r>
    <x v="49"/>
    <x v="126"/>
    <n v="56.081081081081081"/>
    <x v="15"/>
    <x v="1"/>
  </r>
  <r>
    <x v="49"/>
    <x v="4"/>
    <n v="7.4324324324324325"/>
    <x v="15"/>
    <x v="1"/>
  </r>
  <r>
    <x v="50"/>
    <x v="125"/>
    <n v="78.378378378378372"/>
    <x v="15"/>
    <x v="1"/>
  </r>
  <r>
    <x v="50"/>
    <x v="126"/>
    <n v="14.189189189189189"/>
    <x v="15"/>
    <x v="1"/>
  </r>
  <r>
    <x v="50"/>
    <x v="4"/>
    <n v="7.4324324324324325"/>
    <x v="15"/>
    <x v="1"/>
  </r>
  <r>
    <x v="51"/>
    <x v="125"/>
    <n v="48.591549295774648"/>
    <x v="15"/>
    <x v="1"/>
  </r>
  <r>
    <x v="51"/>
    <x v="126"/>
    <n v="44.366197183098592"/>
    <x v="15"/>
    <x v="1"/>
  </r>
  <r>
    <x v="51"/>
    <x v="4"/>
    <n v="7.042253521126761"/>
    <x v="15"/>
    <x v="1"/>
  </r>
  <r>
    <x v="52"/>
    <x v="125"/>
    <n v="56.756756756756758"/>
    <x v="15"/>
    <x v="1"/>
  </r>
  <r>
    <x v="52"/>
    <x v="126"/>
    <n v="35.810810810810814"/>
    <x v="15"/>
    <x v="1"/>
  </r>
  <r>
    <x v="52"/>
    <x v="4"/>
    <n v="7.4324324324324325"/>
    <x v="15"/>
    <x v="1"/>
  </r>
  <r>
    <x v="53"/>
    <x v="125"/>
    <n v="70.833333333333329"/>
    <x v="15"/>
    <x v="1"/>
  </r>
  <r>
    <x v="53"/>
    <x v="126"/>
    <n v="22.222222222222221"/>
    <x v="15"/>
    <x v="1"/>
  </r>
  <r>
    <x v="53"/>
    <x v="4"/>
    <n v="6.9444444444444446"/>
    <x v="15"/>
    <x v="1"/>
  </r>
  <r>
    <x v="54"/>
    <x v="125"/>
    <n v="64.86486486486487"/>
    <x v="15"/>
    <x v="1"/>
  </r>
  <r>
    <x v="54"/>
    <x v="126"/>
    <n v="27.702702702702702"/>
    <x v="15"/>
    <x v="1"/>
  </r>
  <r>
    <x v="54"/>
    <x v="4"/>
    <n v="7.4324324324324325"/>
    <x v="15"/>
    <x v="1"/>
  </r>
  <r>
    <x v="55"/>
    <x v="125"/>
    <n v="87.837837837837839"/>
    <x v="15"/>
    <x v="1"/>
  </r>
  <r>
    <x v="55"/>
    <x v="126"/>
    <n v="4.7297297297297298"/>
    <x v="15"/>
    <x v="1"/>
  </r>
  <r>
    <x v="55"/>
    <x v="4"/>
    <n v="7.4324324324324325"/>
    <x v="15"/>
    <x v="1"/>
  </r>
  <r>
    <x v="56"/>
    <x v="125"/>
    <n v="43.75"/>
    <x v="16"/>
    <x v="1"/>
  </r>
  <r>
    <x v="56"/>
    <x v="126"/>
    <n v="49.305555555555557"/>
    <x v="16"/>
    <x v="1"/>
  </r>
  <r>
    <x v="56"/>
    <x v="4"/>
    <n v="6.9444444444444446"/>
    <x v="16"/>
    <x v="1"/>
  </r>
  <r>
    <x v="57"/>
    <x v="125"/>
    <n v="76.767676767676761"/>
    <x v="16"/>
    <x v="1"/>
  </r>
  <r>
    <x v="57"/>
    <x v="126"/>
    <n v="16.498316498316498"/>
    <x v="16"/>
    <x v="1"/>
  </r>
  <r>
    <x v="57"/>
    <x v="4"/>
    <n v="6.7340067340067344"/>
    <x v="16"/>
    <x v="1"/>
  </r>
  <r>
    <x v="58"/>
    <x v="125"/>
    <n v="78.350515463917532"/>
    <x v="16"/>
    <x v="1"/>
  </r>
  <r>
    <x v="58"/>
    <x v="126"/>
    <n v="14.776632302405499"/>
    <x v="16"/>
    <x v="1"/>
  </r>
  <r>
    <x v="58"/>
    <x v="4"/>
    <n v="6.8728522336769755"/>
    <x v="16"/>
    <x v="1"/>
  </r>
  <r>
    <x v="59"/>
    <x v="125"/>
    <n v="72.881355932203391"/>
    <x v="16"/>
    <x v="1"/>
  </r>
  <r>
    <x v="59"/>
    <x v="126"/>
    <n v="20.677966101694917"/>
    <x v="16"/>
    <x v="1"/>
  </r>
  <r>
    <x v="59"/>
    <x v="4"/>
    <n v="6.4406779661016946"/>
    <x v="16"/>
    <x v="1"/>
  </r>
  <r>
    <x v="60"/>
    <x v="125"/>
    <n v="84.17508417508418"/>
    <x v="16"/>
    <x v="1"/>
  </r>
  <r>
    <x v="60"/>
    <x v="126"/>
    <n v="9.0909090909090917"/>
    <x v="16"/>
    <x v="1"/>
  </r>
  <r>
    <x v="60"/>
    <x v="4"/>
    <n v="6.7340067340067344"/>
    <x v="16"/>
    <x v="1"/>
  </r>
  <r>
    <x v="49"/>
    <x v="125"/>
    <n v="37.037037037037038"/>
    <x v="16"/>
    <x v="1"/>
  </r>
  <r>
    <x v="49"/>
    <x v="126"/>
    <n v="56.228956228956228"/>
    <x v="16"/>
    <x v="1"/>
  </r>
  <r>
    <x v="49"/>
    <x v="4"/>
    <n v="6.7340067340067344"/>
    <x v="16"/>
    <x v="1"/>
  </r>
  <r>
    <x v="50"/>
    <x v="125"/>
    <n v="69.830508474576277"/>
    <x v="16"/>
    <x v="1"/>
  </r>
  <r>
    <x v="50"/>
    <x v="126"/>
    <n v="23.389830508474578"/>
    <x v="16"/>
    <x v="1"/>
  </r>
  <r>
    <x v="50"/>
    <x v="4"/>
    <n v="6.7796610169491522"/>
    <x v="16"/>
    <x v="1"/>
  </r>
  <r>
    <x v="51"/>
    <x v="125"/>
    <n v="49.042145593869733"/>
    <x v="16"/>
    <x v="1"/>
  </r>
  <r>
    <x v="51"/>
    <x v="126"/>
    <n v="44.061302681992338"/>
    <x v="16"/>
    <x v="1"/>
  </r>
  <r>
    <x v="51"/>
    <x v="4"/>
    <n v="6.8965517241379306"/>
    <x v="16"/>
    <x v="1"/>
  </r>
  <r>
    <x v="52"/>
    <x v="125"/>
    <n v="66.779661016949149"/>
    <x v="16"/>
    <x v="1"/>
  </r>
  <r>
    <x v="52"/>
    <x v="126"/>
    <n v="26.779661016949152"/>
    <x v="16"/>
    <x v="1"/>
  </r>
  <r>
    <x v="52"/>
    <x v="4"/>
    <n v="6.4406779661016946"/>
    <x v="16"/>
    <x v="1"/>
  </r>
  <r>
    <x v="53"/>
    <x v="125"/>
    <n v="63.986013986013987"/>
    <x v="16"/>
    <x v="1"/>
  </r>
  <r>
    <x v="53"/>
    <x v="126"/>
    <n v="29.37062937062937"/>
    <x v="16"/>
    <x v="1"/>
  </r>
  <r>
    <x v="53"/>
    <x v="4"/>
    <n v="6.6433566433566433"/>
    <x v="16"/>
    <x v="1"/>
  </r>
  <r>
    <x v="54"/>
    <x v="125"/>
    <n v="73.063973063973066"/>
    <x v="16"/>
    <x v="1"/>
  </r>
  <r>
    <x v="54"/>
    <x v="126"/>
    <n v="20.202020202020201"/>
    <x v="16"/>
    <x v="1"/>
  </r>
  <r>
    <x v="54"/>
    <x v="4"/>
    <n v="6.7340067340067344"/>
    <x v="16"/>
    <x v="1"/>
  </r>
  <r>
    <x v="55"/>
    <x v="125"/>
    <n v="87.542087542087543"/>
    <x v="16"/>
    <x v="1"/>
  </r>
  <r>
    <x v="55"/>
    <x v="126"/>
    <n v="5.7239057239057241"/>
    <x v="16"/>
    <x v="1"/>
  </r>
  <r>
    <x v="55"/>
    <x v="4"/>
    <n v="6.7340067340067344"/>
    <x v="16"/>
    <x v="1"/>
  </r>
  <r>
    <x v="61"/>
    <x v="127"/>
    <n v="19.998160242847945"/>
    <x v="0"/>
    <x v="0"/>
  </r>
  <r>
    <x v="61"/>
    <x v="128"/>
    <n v="3.9186827338791281"/>
    <x v="0"/>
    <x v="0"/>
  </r>
  <r>
    <x v="61"/>
    <x v="129"/>
    <n v="6.0436022445037256"/>
    <x v="0"/>
    <x v="0"/>
  </r>
  <r>
    <x v="61"/>
    <x v="130"/>
    <n v="26.648882347530126"/>
    <x v="0"/>
    <x v="0"/>
  </r>
  <r>
    <x v="61"/>
    <x v="131"/>
    <n v="30.328396651641985"/>
    <x v="0"/>
    <x v="0"/>
  </r>
  <r>
    <x v="61"/>
    <x v="4"/>
    <n v="13.310642995124644"/>
    <x v="0"/>
    <x v="0"/>
  </r>
  <r>
    <x v="62"/>
    <x v="127"/>
    <n v="8.9288961629387167"/>
    <x v="0"/>
    <x v="0"/>
  </r>
  <r>
    <x v="62"/>
    <x v="128"/>
    <n v="0.74559010729223496"/>
    <x v="0"/>
    <x v="0"/>
  </r>
  <r>
    <x v="62"/>
    <x v="129"/>
    <n v="0.90925622840516462"/>
    <x v="0"/>
    <x v="0"/>
  </r>
  <r>
    <x v="62"/>
    <x v="130"/>
    <n v="46.01745771958538"/>
    <x v="0"/>
    <x v="0"/>
  </r>
  <r>
    <x v="62"/>
    <x v="131"/>
    <n v="30.241862156755772"/>
    <x v="0"/>
    <x v="0"/>
  </r>
  <r>
    <x v="62"/>
    <x v="4"/>
    <n v="13.202400436442989"/>
    <x v="0"/>
    <x v="0"/>
  </r>
  <r>
    <x v="63"/>
    <x v="127"/>
    <n v="8.1829779478768003"/>
    <x v="0"/>
    <x v="0"/>
  </r>
  <r>
    <x v="63"/>
    <x v="128"/>
    <n v="2.660834700200474"/>
    <x v="0"/>
    <x v="0"/>
  </r>
  <r>
    <x v="63"/>
    <x v="129"/>
    <n v="0.81100783670493892"/>
    <x v="0"/>
    <x v="0"/>
  </r>
  <r>
    <x v="63"/>
    <x v="130"/>
    <n v="44.90614178968471"/>
    <x v="0"/>
    <x v="0"/>
  </r>
  <r>
    <x v="63"/>
    <x v="131"/>
    <n v="30.244213595771825"/>
    <x v="0"/>
    <x v="0"/>
  </r>
  <r>
    <x v="63"/>
    <x v="4"/>
    <n v="13.231273920174958"/>
    <x v="0"/>
    <x v="0"/>
  </r>
  <r>
    <x v="64"/>
    <x v="127"/>
    <n v="10.163754459793248"/>
    <x v="0"/>
    <x v="0"/>
  </r>
  <r>
    <x v="64"/>
    <x v="128"/>
    <n v="2.0309212331900102"/>
    <x v="0"/>
    <x v="0"/>
  </r>
  <r>
    <x v="64"/>
    <x v="129"/>
    <n v="1.9028451193852347"/>
    <x v="0"/>
    <x v="0"/>
  </r>
  <r>
    <x v="64"/>
    <x v="130"/>
    <n v="42.402341963223861"/>
    <x v="0"/>
    <x v="0"/>
  </r>
  <r>
    <x v="64"/>
    <x v="131"/>
    <n v="30.290000914829385"/>
    <x v="0"/>
    <x v="0"/>
  </r>
  <r>
    <x v="64"/>
    <x v="4"/>
    <n v="13.255877778794256"/>
    <x v="0"/>
    <x v="0"/>
  </r>
  <r>
    <x v="65"/>
    <x v="127"/>
    <n v="5.6459678152559327"/>
    <x v="0"/>
    <x v="0"/>
  </r>
  <r>
    <x v="65"/>
    <x v="128"/>
    <n v="1.363760341849259"/>
    <x v="0"/>
    <x v="0"/>
  </r>
  <r>
    <x v="65"/>
    <x v="129"/>
    <n v="0.45458678061641966"/>
    <x v="0"/>
    <x v="0"/>
  </r>
  <r>
    <x v="65"/>
    <x v="130"/>
    <n v="49.104464042185654"/>
    <x v="0"/>
    <x v="0"/>
  </r>
  <r>
    <x v="65"/>
    <x v="131"/>
    <n v="30.239112646604237"/>
    <x v="0"/>
    <x v="0"/>
  </r>
  <r>
    <x v="65"/>
    <x v="4"/>
    <n v="13.210291844713156"/>
    <x v="0"/>
    <x v="0"/>
  </r>
  <r>
    <x v="66"/>
    <x v="127"/>
    <n v="24.272462713714077"/>
    <x v="0"/>
    <x v="0"/>
  </r>
  <r>
    <x v="66"/>
    <x v="128"/>
    <n v="13.523099308839578"/>
    <x v="0"/>
    <x v="0"/>
  </r>
  <r>
    <x v="66"/>
    <x v="129"/>
    <n v="1.6187704619861767"/>
    <x v="0"/>
    <x v="0"/>
  </r>
  <r>
    <x v="66"/>
    <x v="130"/>
    <n v="17.333575845762095"/>
    <x v="0"/>
    <x v="0"/>
  </r>
  <r>
    <x v="66"/>
    <x v="131"/>
    <n v="30.238268461258638"/>
    <x v="0"/>
    <x v="0"/>
  </r>
  <r>
    <x v="66"/>
    <x v="4"/>
    <n v="13.213895962168062"/>
    <x v="0"/>
    <x v="0"/>
  </r>
  <r>
    <x v="61"/>
    <x v="127"/>
    <n v="43.29293773506059"/>
    <x v="1"/>
    <x v="0"/>
  </r>
  <r>
    <x v="61"/>
    <x v="128"/>
    <n v="4.3460091934809864"/>
    <x v="1"/>
    <x v="0"/>
  </r>
  <r>
    <x v="61"/>
    <x v="129"/>
    <n v="9.2352695361470953"/>
    <x v="1"/>
    <x v="0"/>
  </r>
  <r>
    <x v="61"/>
    <x v="130"/>
    <n v="26.911826159632259"/>
    <x v="1"/>
    <x v="0"/>
  </r>
  <r>
    <x v="61"/>
    <x v="131"/>
    <n v="12.202256581696615"/>
    <x v="1"/>
    <x v="0"/>
  </r>
  <r>
    <x v="61"/>
    <x v="4"/>
    <n v="4.6385290430422064"/>
    <x v="1"/>
    <x v="0"/>
  </r>
  <r>
    <x v="62"/>
    <x v="127"/>
    <n v="21.813823411905712"/>
    <x v="1"/>
    <x v="0"/>
  </r>
  <r>
    <x v="62"/>
    <x v="128"/>
    <n v="1.278465840990811"/>
    <x v="1"/>
    <x v="0"/>
  </r>
  <r>
    <x v="62"/>
    <x v="129"/>
    <n v="1.4782261286456253"/>
    <x v="1"/>
    <x v="0"/>
  </r>
  <r>
    <x v="62"/>
    <x v="130"/>
    <n v="58.250099880143829"/>
    <x v="1"/>
    <x v="0"/>
  </r>
  <r>
    <x v="62"/>
    <x v="131"/>
    <n v="12.704754294846184"/>
    <x v="1"/>
    <x v="0"/>
  </r>
  <r>
    <x v="62"/>
    <x v="4"/>
    <n v="4.6344386735916903"/>
    <x v="1"/>
    <x v="0"/>
  </r>
  <r>
    <x v="63"/>
    <x v="127"/>
    <n v="20.2328382175833"/>
    <x v="1"/>
    <x v="0"/>
  </r>
  <r>
    <x v="63"/>
    <x v="128"/>
    <n v="4.1348855881172222"/>
    <x v="1"/>
    <x v="0"/>
  </r>
  <r>
    <x v="63"/>
    <x v="129"/>
    <n v="1.6057808109193095"/>
    <x v="1"/>
    <x v="0"/>
  </r>
  <r>
    <x v="63"/>
    <x v="130"/>
    <n v="56.804496186270576"/>
    <x v="1"/>
    <x v="0"/>
  </r>
  <r>
    <x v="63"/>
    <x v="131"/>
    <n v="12.645523885989562"/>
    <x v="1"/>
    <x v="0"/>
  </r>
  <r>
    <x v="63"/>
    <x v="4"/>
    <n v="4.6567643516659976"/>
    <x v="1"/>
    <x v="0"/>
  </r>
  <r>
    <x v="64"/>
    <x v="127"/>
    <n v="24.427168576104748"/>
    <x v="1"/>
    <x v="0"/>
  </r>
  <r>
    <x v="64"/>
    <x v="128"/>
    <n v="2.6186579378068742"/>
    <x v="1"/>
    <x v="0"/>
  </r>
  <r>
    <x v="64"/>
    <x v="129"/>
    <n v="3.6824877250409167"/>
    <x v="1"/>
    <x v="0"/>
  </r>
  <r>
    <x v="64"/>
    <x v="130"/>
    <n v="52.332242225859247"/>
    <x v="1"/>
    <x v="0"/>
  </r>
  <r>
    <x v="64"/>
    <x v="131"/>
    <n v="12.397708674304418"/>
    <x v="1"/>
    <x v="0"/>
  </r>
  <r>
    <x v="64"/>
    <x v="4"/>
    <n v="4.6235679214402623"/>
    <x v="1"/>
    <x v="0"/>
  </r>
  <r>
    <x v="65"/>
    <x v="127"/>
    <n v="10.946863763483819"/>
    <x v="1"/>
    <x v="0"/>
  </r>
  <r>
    <x v="65"/>
    <x v="128"/>
    <n v="1.5181781861765882"/>
    <x v="1"/>
    <x v="0"/>
  </r>
  <r>
    <x v="65"/>
    <x v="129"/>
    <n v="0.63923292049540548"/>
    <x v="1"/>
    <x v="0"/>
  </r>
  <r>
    <x v="65"/>
    <x v="130"/>
    <n v="69.516580103875356"/>
    <x v="1"/>
    <x v="0"/>
  </r>
  <r>
    <x v="65"/>
    <x v="131"/>
    <n v="12.704754294846184"/>
    <x v="1"/>
    <x v="0"/>
  </r>
  <r>
    <x v="65"/>
    <x v="4"/>
    <n v="4.6743907311226529"/>
    <x v="1"/>
    <x v="0"/>
  </r>
  <r>
    <x v="66"/>
    <x v="127"/>
    <n v="43.382646941223513"/>
    <x v="1"/>
    <x v="0"/>
  </r>
  <r>
    <x v="66"/>
    <x v="128"/>
    <n v="19.752099160335867"/>
    <x v="1"/>
    <x v="0"/>
  </r>
  <r>
    <x v="66"/>
    <x v="129"/>
    <n v="2.1191523390643741"/>
    <x v="1"/>
    <x v="0"/>
  </r>
  <r>
    <x v="66"/>
    <x v="130"/>
    <n v="17.632946821271492"/>
    <x v="1"/>
    <x v="0"/>
  </r>
  <r>
    <x v="66"/>
    <x v="131"/>
    <n v="12.714914034386245"/>
    <x v="1"/>
    <x v="0"/>
  </r>
  <r>
    <x v="66"/>
    <x v="4"/>
    <n v="4.6781287485005993"/>
    <x v="1"/>
    <x v="0"/>
  </r>
  <r>
    <x v="61"/>
    <x v="127"/>
    <n v="4.536082474226804"/>
    <x v="2"/>
    <x v="0"/>
  </r>
  <r>
    <x v="61"/>
    <x v="128"/>
    <n v="2.5773195876288661"/>
    <x v="2"/>
    <x v="0"/>
  </r>
  <r>
    <x v="61"/>
    <x v="129"/>
    <n v="3.0927835051546393"/>
    <x v="2"/>
    <x v="0"/>
  </r>
  <r>
    <x v="61"/>
    <x v="130"/>
    <n v="18.659793814432991"/>
    <x v="2"/>
    <x v="0"/>
  </r>
  <r>
    <x v="61"/>
    <x v="131"/>
    <n v="50.670103092783506"/>
    <x v="2"/>
    <x v="0"/>
  </r>
  <r>
    <x v="61"/>
    <x v="4"/>
    <n v="20.489690721649485"/>
    <x v="2"/>
    <x v="0"/>
  </r>
  <r>
    <x v="62"/>
    <x v="127"/>
    <n v="1.0046367851622875"/>
    <x v="2"/>
    <x v="0"/>
  </r>
  <r>
    <x v="62"/>
    <x v="128"/>
    <n v="0.36063884595569295"/>
    <x v="2"/>
    <x v="0"/>
  </r>
  <r>
    <x v="62"/>
    <x v="129"/>
    <n v="0.43791859866048427"/>
    <x v="2"/>
    <x v="0"/>
  </r>
  <r>
    <x v="62"/>
    <x v="130"/>
    <n v="27.047913446676972"/>
    <x v="2"/>
    <x v="0"/>
  </r>
  <r>
    <x v="62"/>
    <x v="131"/>
    <n v="50.669757856774858"/>
    <x v="2"/>
    <x v="0"/>
  </r>
  <r>
    <x v="62"/>
    <x v="4"/>
    <n v="20.479134466769708"/>
    <x v="2"/>
    <x v="0"/>
  </r>
  <r>
    <x v="63"/>
    <x v="127"/>
    <n v="1.7530291312193864"/>
    <x v="2"/>
    <x v="0"/>
  </r>
  <r>
    <x v="63"/>
    <x v="128"/>
    <n v="1.4952307295694767"/>
    <x v="2"/>
    <x v="0"/>
  </r>
  <r>
    <x v="63"/>
    <x v="129"/>
    <n v="0.41247744263985564"/>
    <x v="2"/>
    <x v="0"/>
  </r>
  <r>
    <x v="63"/>
    <x v="130"/>
    <n v="25.186903841196184"/>
    <x v="2"/>
    <x v="0"/>
  </r>
  <r>
    <x v="63"/>
    <x v="131"/>
    <n v="50.657385924207269"/>
    <x v="2"/>
    <x v="0"/>
  </r>
  <r>
    <x v="63"/>
    <x v="4"/>
    <n v="20.494972931167826"/>
    <x v="2"/>
    <x v="0"/>
  </r>
  <r>
    <x v="64"/>
    <x v="127"/>
    <n v="1.0301313417460727"/>
    <x v="2"/>
    <x v="0"/>
  </r>
  <r>
    <x v="64"/>
    <x v="128"/>
    <n v="0.33479268606747359"/>
    <x v="2"/>
    <x v="0"/>
  </r>
  <r>
    <x v="64"/>
    <x v="129"/>
    <n v="0.54081895441668815"/>
    <x v="2"/>
    <x v="0"/>
  </r>
  <r>
    <x v="64"/>
    <x v="130"/>
    <n v="26.963687870203451"/>
    <x v="2"/>
    <x v="0"/>
  </r>
  <r>
    <x v="64"/>
    <x v="131"/>
    <n v="50.656708730363121"/>
    <x v="2"/>
    <x v="0"/>
  </r>
  <r>
    <x v="64"/>
    <x v="4"/>
    <n v="20.473860417203195"/>
    <x v="2"/>
    <x v="0"/>
  </r>
  <r>
    <x v="65"/>
    <x v="127"/>
    <n v="0.72109193922225079"/>
    <x v="2"/>
    <x v="0"/>
  </r>
  <r>
    <x v="65"/>
    <x v="128"/>
    <n v="0.66958537213494718"/>
    <x v="2"/>
    <x v="0"/>
  </r>
  <r>
    <x v="65"/>
    <x v="129"/>
    <n v="0.20602626834921453"/>
    <x v="2"/>
    <x v="0"/>
  </r>
  <r>
    <x v="65"/>
    <x v="130"/>
    <n v="27.272727272727273"/>
    <x v="2"/>
    <x v="0"/>
  </r>
  <r>
    <x v="65"/>
    <x v="131"/>
    <n v="50.656708730363121"/>
    <x v="2"/>
    <x v="0"/>
  </r>
  <r>
    <x v="65"/>
    <x v="4"/>
    <n v="20.473860417203195"/>
    <x v="2"/>
    <x v="0"/>
  </r>
  <r>
    <x v="66"/>
    <x v="127"/>
    <n v="7.3930963420917051"/>
    <x v="2"/>
    <x v="0"/>
  </r>
  <r>
    <x v="66"/>
    <x v="128"/>
    <n v="6.3884595569294182"/>
    <x v="2"/>
    <x v="0"/>
  </r>
  <r>
    <x v="66"/>
    <x v="129"/>
    <n v="0.7470376094796497"/>
    <x v="2"/>
    <x v="0"/>
  </r>
  <r>
    <x v="66"/>
    <x v="130"/>
    <n v="14.477073673364245"/>
    <x v="2"/>
    <x v="0"/>
  </r>
  <r>
    <x v="66"/>
    <x v="131"/>
    <n v="50.643997939206592"/>
    <x v="2"/>
    <x v="0"/>
  </r>
  <r>
    <x v="66"/>
    <x v="4"/>
    <n v="20.479134466769708"/>
    <x v="2"/>
    <x v="0"/>
  </r>
  <r>
    <x v="61"/>
    <x v="127"/>
    <n v="26.337734537873523"/>
    <x v="3"/>
    <x v="0"/>
  </r>
  <r>
    <x v="61"/>
    <x v="128"/>
    <n v="6.323835997220292"/>
    <x v="3"/>
    <x v="0"/>
  </r>
  <r>
    <x v="61"/>
    <x v="129"/>
    <n v="6.7407922168172343"/>
    <x v="3"/>
    <x v="0"/>
  </r>
  <r>
    <x v="61"/>
    <x v="130"/>
    <n v="39.888811674774146"/>
    <x v="3"/>
    <x v="0"/>
  </r>
  <r>
    <x v="61"/>
    <x v="131"/>
    <n v="13.690062543432939"/>
    <x v="3"/>
    <x v="0"/>
  </r>
  <r>
    <x v="61"/>
    <x v="4"/>
    <n v="7.296733842946491"/>
    <x v="3"/>
    <x v="0"/>
  </r>
  <r>
    <x v="62"/>
    <x v="127"/>
    <n v="13.1852879944483"/>
    <x v="3"/>
    <x v="0"/>
  </r>
  <r>
    <x v="62"/>
    <x v="128"/>
    <n v="1.31852879944483"/>
    <x v="3"/>
    <x v="0"/>
  </r>
  <r>
    <x v="62"/>
    <x v="129"/>
    <n v="1.1797362942401111"/>
    <x v="3"/>
    <x v="0"/>
  </r>
  <r>
    <x v="62"/>
    <x v="130"/>
    <n v="63.358778625954201"/>
    <x v="3"/>
    <x v="0"/>
  </r>
  <r>
    <x v="62"/>
    <x v="131"/>
    <n v="13.740458015267176"/>
    <x v="3"/>
    <x v="0"/>
  </r>
  <r>
    <x v="62"/>
    <x v="4"/>
    <n v="7.2866065232477446"/>
    <x v="3"/>
    <x v="0"/>
  </r>
  <r>
    <x v="63"/>
    <x v="127"/>
    <n v="7.708333333333333"/>
    <x v="3"/>
    <x v="0"/>
  </r>
  <r>
    <x v="63"/>
    <x v="128"/>
    <n v="3.0555555555555554"/>
    <x v="3"/>
    <x v="0"/>
  </r>
  <r>
    <x v="63"/>
    <x v="129"/>
    <n v="0.69444444444444442"/>
    <x v="3"/>
    <x v="0"/>
  </r>
  <r>
    <x v="63"/>
    <x v="130"/>
    <n v="67.638888888888886"/>
    <x v="3"/>
    <x v="0"/>
  </r>
  <r>
    <x v="63"/>
    <x v="131"/>
    <n v="13.680555555555555"/>
    <x v="3"/>
    <x v="0"/>
  </r>
  <r>
    <x v="63"/>
    <x v="4"/>
    <n v="7.291666666666667"/>
    <x v="3"/>
    <x v="0"/>
  </r>
  <r>
    <x v="64"/>
    <x v="127"/>
    <n v="16.191799861014594"/>
    <x v="3"/>
    <x v="0"/>
  </r>
  <r>
    <x v="64"/>
    <x v="128"/>
    <n v="4.9339819318971507"/>
    <x v="3"/>
    <x v="0"/>
  </r>
  <r>
    <x v="64"/>
    <x v="129"/>
    <n v="3.1966643502432244"/>
    <x v="3"/>
    <x v="0"/>
  </r>
  <r>
    <x v="64"/>
    <x v="130"/>
    <n v="54.690757470465599"/>
    <x v="3"/>
    <x v="0"/>
  </r>
  <r>
    <x v="64"/>
    <x v="131"/>
    <n v="13.759555246699097"/>
    <x v="3"/>
    <x v="0"/>
  </r>
  <r>
    <x v="64"/>
    <x v="4"/>
    <n v="7.296733842946491"/>
    <x v="3"/>
    <x v="0"/>
  </r>
  <r>
    <x v="65"/>
    <x v="127"/>
    <n v="13.601665510062457"/>
    <x v="3"/>
    <x v="0"/>
  </r>
  <r>
    <x v="65"/>
    <x v="128"/>
    <n v="3.6780013879250522"/>
    <x v="3"/>
    <x v="0"/>
  </r>
  <r>
    <x v="65"/>
    <x v="129"/>
    <n v="1.0409437890353921"/>
    <x v="3"/>
    <x v="0"/>
  </r>
  <r>
    <x v="65"/>
    <x v="130"/>
    <n v="60.791117279666899"/>
    <x v="3"/>
    <x v="0"/>
  </r>
  <r>
    <x v="65"/>
    <x v="131"/>
    <n v="13.740458015267176"/>
    <x v="3"/>
    <x v="0"/>
  </r>
  <r>
    <x v="65"/>
    <x v="4"/>
    <n v="7.2866065232477446"/>
    <x v="3"/>
    <x v="0"/>
  </r>
  <r>
    <x v="66"/>
    <x v="127"/>
    <n v="37.682165163081194"/>
    <x v="3"/>
    <x v="0"/>
  </r>
  <r>
    <x v="66"/>
    <x v="128"/>
    <n v="16.793893129770993"/>
    <x v="3"/>
    <x v="0"/>
  </r>
  <r>
    <x v="66"/>
    <x v="129"/>
    <n v="2.775850104094379"/>
    <x v="3"/>
    <x v="0"/>
  </r>
  <r>
    <x v="66"/>
    <x v="130"/>
    <n v="21.929215822345594"/>
    <x v="3"/>
    <x v="0"/>
  </r>
  <r>
    <x v="66"/>
    <x v="131"/>
    <n v="13.740458015267176"/>
    <x v="3"/>
    <x v="0"/>
  </r>
  <r>
    <x v="66"/>
    <x v="4"/>
    <n v="7.2866065232477446"/>
    <x v="3"/>
    <x v="0"/>
  </r>
  <r>
    <x v="61"/>
    <x v="127"/>
    <n v="9.5792300805729624"/>
    <x v="4"/>
    <x v="0"/>
  </r>
  <r>
    <x v="61"/>
    <x v="128"/>
    <n v="1.9695613249776187"/>
    <x v="4"/>
    <x v="0"/>
  </r>
  <r>
    <x v="61"/>
    <x v="129"/>
    <n v="5.2820053715308859"/>
    <x v="4"/>
    <x v="0"/>
  </r>
  <r>
    <x v="61"/>
    <x v="130"/>
    <n v="30.170098478066247"/>
    <x v="4"/>
    <x v="0"/>
  </r>
  <r>
    <x v="61"/>
    <x v="131"/>
    <n v="33.751119068934649"/>
    <x v="4"/>
    <x v="0"/>
  </r>
  <r>
    <x v="61"/>
    <x v="4"/>
    <n v="19.427036705461056"/>
    <x v="4"/>
    <x v="0"/>
  </r>
  <r>
    <x v="62"/>
    <x v="127"/>
    <n v="1.4311270125223614"/>
    <x v="4"/>
    <x v="0"/>
  </r>
  <r>
    <x v="62"/>
    <x v="128"/>
    <n v="0.26833631484794274"/>
    <x v="4"/>
    <x v="0"/>
  </r>
  <r>
    <x v="62"/>
    <x v="129"/>
    <n v="0.17889087656529518"/>
    <x v="4"/>
    <x v="0"/>
  </r>
  <r>
    <x v="62"/>
    <x v="130"/>
    <n v="44.991055456171736"/>
    <x v="4"/>
    <x v="0"/>
  </r>
  <r>
    <x v="62"/>
    <x v="131"/>
    <n v="33.720930232558139"/>
    <x v="4"/>
    <x v="0"/>
  </r>
  <r>
    <x v="62"/>
    <x v="4"/>
    <n v="19.409660107334528"/>
    <x v="4"/>
    <x v="0"/>
  </r>
  <r>
    <x v="63"/>
    <x v="127"/>
    <n v="2.8622540250447228"/>
    <x v="4"/>
    <x v="0"/>
  </r>
  <r>
    <x v="63"/>
    <x v="128"/>
    <n v="0.62611806797853309"/>
    <x v="4"/>
    <x v="0"/>
  </r>
  <r>
    <x v="63"/>
    <x v="129"/>
    <n v="0.53667262969588547"/>
    <x v="4"/>
    <x v="0"/>
  </r>
  <r>
    <x v="63"/>
    <x v="130"/>
    <n v="42.933810375670838"/>
    <x v="4"/>
    <x v="0"/>
  </r>
  <r>
    <x v="63"/>
    <x v="131"/>
    <n v="33.720930232558139"/>
    <x v="4"/>
    <x v="0"/>
  </r>
  <r>
    <x v="63"/>
    <x v="4"/>
    <n v="19.409660107334528"/>
    <x v="4"/>
    <x v="0"/>
  </r>
  <r>
    <x v="64"/>
    <x v="127"/>
    <n v="3.6672629695885508"/>
    <x v="4"/>
    <x v="0"/>
  </r>
  <r>
    <x v="64"/>
    <x v="128"/>
    <n v="2.1466905187835419"/>
    <x v="4"/>
    <x v="0"/>
  </r>
  <r>
    <x v="64"/>
    <x v="129"/>
    <n v="1.3416815742397137"/>
    <x v="4"/>
    <x v="0"/>
  </r>
  <r>
    <x v="64"/>
    <x v="130"/>
    <n v="39.803220035778175"/>
    <x v="4"/>
    <x v="0"/>
  </r>
  <r>
    <x v="64"/>
    <x v="131"/>
    <n v="33.720930232558139"/>
    <x v="4"/>
    <x v="0"/>
  </r>
  <r>
    <x v="64"/>
    <x v="4"/>
    <n v="19.409660107334528"/>
    <x v="4"/>
    <x v="0"/>
  </r>
  <r>
    <x v="65"/>
    <x v="127"/>
    <n v="1.4311270125223614"/>
    <x v="4"/>
    <x v="0"/>
  </r>
  <r>
    <x v="65"/>
    <x v="128"/>
    <n v="0.89445438282647582"/>
    <x v="4"/>
    <x v="0"/>
  </r>
  <r>
    <x v="65"/>
    <x v="129"/>
    <n v="0.44722719141323791"/>
    <x v="4"/>
    <x v="0"/>
  </r>
  <r>
    <x v="65"/>
    <x v="130"/>
    <n v="44.096601073345262"/>
    <x v="4"/>
    <x v="0"/>
  </r>
  <r>
    <x v="65"/>
    <x v="131"/>
    <n v="33.720930232558139"/>
    <x v="4"/>
    <x v="0"/>
  </r>
  <r>
    <x v="65"/>
    <x v="4"/>
    <n v="19.409660107334528"/>
    <x v="4"/>
    <x v="0"/>
  </r>
  <r>
    <x v="66"/>
    <x v="127"/>
    <n v="16.010733452593918"/>
    <x v="4"/>
    <x v="0"/>
  </r>
  <r>
    <x v="66"/>
    <x v="128"/>
    <n v="11.806797853309481"/>
    <x v="4"/>
    <x v="0"/>
  </r>
  <r>
    <x v="66"/>
    <x v="129"/>
    <n v="1.9677996422182469"/>
    <x v="4"/>
    <x v="0"/>
  </r>
  <r>
    <x v="66"/>
    <x v="130"/>
    <n v="17.173524150268335"/>
    <x v="4"/>
    <x v="0"/>
  </r>
  <r>
    <x v="66"/>
    <x v="131"/>
    <n v="33.720930232558139"/>
    <x v="4"/>
    <x v="0"/>
  </r>
  <r>
    <x v="66"/>
    <x v="4"/>
    <n v="19.409660107334528"/>
    <x v="4"/>
    <x v="0"/>
  </r>
  <r>
    <x v="61"/>
    <x v="127"/>
    <n v="9.3862815884476536"/>
    <x v="5"/>
    <x v="0"/>
  </r>
  <r>
    <x v="61"/>
    <x v="128"/>
    <n v="2.1660649819494586"/>
    <x v="5"/>
    <x v="0"/>
  </r>
  <r>
    <x v="61"/>
    <x v="129"/>
    <n v="7.9422382671480145"/>
    <x v="5"/>
    <x v="0"/>
  </r>
  <r>
    <x v="61"/>
    <x v="130"/>
    <n v="31.768953068592058"/>
    <x v="5"/>
    <x v="0"/>
  </r>
  <r>
    <x v="61"/>
    <x v="131"/>
    <n v="32.851985559566785"/>
    <x v="5"/>
    <x v="0"/>
  </r>
  <r>
    <x v="61"/>
    <x v="4"/>
    <n v="16.245487364620939"/>
    <x v="5"/>
    <x v="0"/>
  </r>
  <r>
    <x v="62"/>
    <x v="127"/>
    <n v="1.0830324909747293"/>
    <x v="5"/>
    <x v="0"/>
  </r>
  <r>
    <x v="62"/>
    <x v="128"/>
    <n v="0"/>
    <x v="5"/>
    <x v="0"/>
  </r>
  <r>
    <x v="62"/>
    <x v="129"/>
    <n v="0.72202166064981954"/>
    <x v="5"/>
    <x v="0"/>
  </r>
  <r>
    <x v="62"/>
    <x v="130"/>
    <n v="49.097472924187727"/>
    <x v="5"/>
    <x v="0"/>
  </r>
  <r>
    <x v="62"/>
    <x v="131"/>
    <n v="32.851985559566785"/>
    <x v="5"/>
    <x v="0"/>
  </r>
  <r>
    <x v="62"/>
    <x v="4"/>
    <n v="16.245487364620939"/>
    <x v="5"/>
    <x v="0"/>
  </r>
  <r>
    <x v="63"/>
    <x v="127"/>
    <n v="2.5270758122743682"/>
    <x v="5"/>
    <x v="0"/>
  </r>
  <r>
    <x v="63"/>
    <x v="128"/>
    <n v="0.36101083032490977"/>
    <x v="5"/>
    <x v="0"/>
  </r>
  <r>
    <x v="63"/>
    <x v="129"/>
    <n v="0.72202166064981954"/>
    <x v="5"/>
    <x v="0"/>
  </r>
  <r>
    <x v="63"/>
    <x v="130"/>
    <n v="47.292418772563174"/>
    <x v="5"/>
    <x v="0"/>
  </r>
  <r>
    <x v="63"/>
    <x v="131"/>
    <n v="32.851985559566785"/>
    <x v="5"/>
    <x v="0"/>
  </r>
  <r>
    <x v="63"/>
    <x v="4"/>
    <n v="16.245487364620939"/>
    <x v="5"/>
    <x v="0"/>
  </r>
  <r>
    <x v="64"/>
    <x v="127"/>
    <n v="4.6931407942238268"/>
    <x v="5"/>
    <x v="0"/>
  </r>
  <r>
    <x v="64"/>
    <x v="128"/>
    <n v="2.8880866425992782"/>
    <x v="5"/>
    <x v="0"/>
  </r>
  <r>
    <x v="64"/>
    <x v="129"/>
    <n v="2.8880866425992782"/>
    <x v="5"/>
    <x v="0"/>
  </r>
  <r>
    <x v="64"/>
    <x v="130"/>
    <n v="40.433212996389891"/>
    <x v="5"/>
    <x v="0"/>
  </r>
  <r>
    <x v="64"/>
    <x v="131"/>
    <n v="32.851985559566785"/>
    <x v="5"/>
    <x v="0"/>
  </r>
  <r>
    <x v="64"/>
    <x v="4"/>
    <n v="16.245487364620939"/>
    <x v="5"/>
    <x v="0"/>
  </r>
  <r>
    <x v="65"/>
    <x v="127"/>
    <n v="1.4440433212996391"/>
    <x v="5"/>
    <x v="0"/>
  </r>
  <r>
    <x v="65"/>
    <x v="128"/>
    <n v="1.4440433212996391"/>
    <x v="5"/>
    <x v="0"/>
  </r>
  <r>
    <x v="65"/>
    <x v="129"/>
    <n v="0.36101083032490977"/>
    <x v="5"/>
    <x v="0"/>
  </r>
  <r>
    <x v="65"/>
    <x v="130"/>
    <n v="47.653429602888089"/>
    <x v="5"/>
    <x v="0"/>
  </r>
  <r>
    <x v="65"/>
    <x v="131"/>
    <n v="32.851985559566785"/>
    <x v="5"/>
    <x v="0"/>
  </r>
  <r>
    <x v="65"/>
    <x v="4"/>
    <n v="16.245487364620939"/>
    <x v="5"/>
    <x v="0"/>
  </r>
  <r>
    <x v="66"/>
    <x v="127"/>
    <n v="14.440433212996389"/>
    <x v="5"/>
    <x v="0"/>
  </r>
  <r>
    <x v="66"/>
    <x v="128"/>
    <n v="14.440433212996389"/>
    <x v="5"/>
    <x v="0"/>
  </r>
  <r>
    <x v="66"/>
    <x v="129"/>
    <n v="3.2490974729241877"/>
    <x v="5"/>
    <x v="0"/>
  </r>
  <r>
    <x v="66"/>
    <x v="130"/>
    <n v="18.772563176895307"/>
    <x v="5"/>
    <x v="0"/>
  </r>
  <r>
    <x v="66"/>
    <x v="131"/>
    <n v="32.851985559566785"/>
    <x v="5"/>
    <x v="0"/>
  </r>
  <r>
    <x v="66"/>
    <x v="4"/>
    <n v="16.245487364620939"/>
    <x v="5"/>
    <x v="0"/>
  </r>
  <r>
    <x v="61"/>
    <x v="127"/>
    <n v="8.8105726872246688"/>
    <x v="6"/>
    <x v="0"/>
  </r>
  <r>
    <x v="61"/>
    <x v="128"/>
    <n v="1.7621145374449338"/>
    <x v="6"/>
    <x v="0"/>
  </r>
  <r>
    <x v="61"/>
    <x v="129"/>
    <n v="4.8458149779735686"/>
    <x v="6"/>
    <x v="0"/>
  </r>
  <r>
    <x v="61"/>
    <x v="130"/>
    <n v="24.669603524229075"/>
    <x v="6"/>
    <x v="0"/>
  </r>
  <r>
    <x v="61"/>
    <x v="131"/>
    <n v="36.123348017621147"/>
    <x v="6"/>
    <x v="0"/>
  </r>
  <r>
    <x v="61"/>
    <x v="4"/>
    <n v="24.229074889867842"/>
    <x v="6"/>
    <x v="0"/>
  </r>
  <r>
    <x v="62"/>
    <x v="127"/>
    <n v="0.88105726872246692"/>
    <x v="6"/>
    <x v="0"/>
  </r>
  <r>
    <x v="62"/>
    <x v="128"/>
    <n v="0.88105726872246692"/>
    <x v="6"/>
    <x v="0"/>
  </r>
  <r>
    <x v="62"/>
    <x v="129"/>
    <n v="0"/>
    <x v="6"/>
    <x v="0"/>
  </r>
  <r>
    <x v="62"/>
    <x v="130"/>
    <n v="37.885462555066077"/>
    <x v="6"/>
    <x v="0"/>
  </r>
  <r>
    <x v="62"/>
    <x v="131"/>
    <n v="36.123348017621147"/>
    <x v="6"/>
    <x v="0"/>
  </r>
  <r>
    <x v="62"/>
    <x v="4"/>
    <n v="24.229074889867842"/>
    <x v="6"/>
    <x v="0"/>
  </r>
  <r>
    <x v="63"/>
    <x v="127"/>
    <n v="3.9647577092511015"/>
    <x v="6"/>
    <x v="0"/>
  </r>
  <r>
    <x v="63"/>
    <x v="128"/>
    <n v="1.7621145374449338"/>
    <x v="6"/>
    <x v="0"/>
  </r>
  <r>
    <x v="63"/>
    <x v="129"/>
    <n v="1.7621145374449338"/>
    <x v="6"/>
    <x v="0"/>
  </r>
  <r>
    <x v="63"/>
    <x v="130"/>
    <n v="32.59911894273128"/>
    <x v="6"/>
    <x v="0"/>
  </r>
  <r>
    <x v="63"/>
    <x v="131"/>
    <n v="36.123348017621147"/>
    <x v="6"/>
    <x v="0"/>
  </r>
  <r>
    <x v="63"/>
    <x v="4"/>
    <n v="24.229074889867842"/>
    <x v="6"/>
    <x v="0"/>
  </r>
  <r>
    <x v="64"/>
    <x v="127"/>
    <n v="3.5242290748898677"/>
    <x v="6"/>
    <x v="0"/>
  </r>
  <r>
    <x v="64"/>
    <x v="128"/>
    <n v="1.7621145374449338"/>
    <x v="6"/>
    <x v="0"/>
  </r>
  <r>
    <x v="64"/>
    <x v="129"/>
    <n v="2.2026431718061672"/>
    <x v="6"/>
    <x v="0"/>
  </r>
  <r>
    <x v="64"/>
    <x v="130"/>
    <n v="32.158590308370044"/>
    <x v="6"/>
    <x v="0"/>
  </r>
  <r>
    <x v="64"/>
    <x v="131"/>
    <n v="36.123348017621147"/>
    <x v="6"/>
    <x v="0"/>
  </r>
  <r>
    <x v="64"/>
    <x v="4"/>
    <n v="24.229074889867842"/>
    <x v="6"/>
    <x v="0"/>
  </r>
  <r>
    <x v="65"/>
    <x v="127"/>
    <n v="0.88105726872246692"/>
    <x v="6"/>
    <x v="0"/>
  </r>
  <r>
    <x v="65"/>
    <x v="128"/>
    <n v="0.88105726872246692"/>
    <x v="6"/>
    <x v="0"/>
  </r>
  <r>
    <x v="65"/>
    <x v="129"/>
    <n v="0.88105726872246692"/>
    <x v="6"/>
    <x v="0"/>
  </r>
  <r>
    <x v="65"/>
    <x v="130"/>
    <n v="37.004405286343612"/>
    <x v="6"/>
    <x v="0"/>
  </r>
  <r>
    <x v="65"/>
    <x v="131"/>
    <n v="36.123348017621147"/>
    <x v="6"/>
    <x v="0"/>
  </r>
  <r>
    <x v="65"/>
    <x v="4"/>
    <n v="24.229074889867842"/>
    <x v="6"/>
    <x v="0"/>
  </r>
  <r>
    <x v="66"/>
    <x v="127"/>
    <n v="16.29955947136564"/>
    <x v="6"/>
    <x v="0"/>
  </r>
  <r>
    <x v="66"/>
    <x v="128"/>
    <n v="5.286343612334802"/>
    <x v="6"/>
    <x v="0"/>
  </r>
  <r>
    <x v="66"/>
    <x v="129"/>
    <n v="1.3215859030837005"/>
    <x v="6"/>
    <x v="0"/>
  </r>
  <r>
    <x v="66"/>
    <x v="130"/>
    <n v="16.740088105726873"/>
    <x v="6"/>
    <x v="0"/>
  </r>
  <r>
    <x v="66"/>
    <x v="131"/>
    <n v="36.123348017621147"/>
    <x v="6"/>
    <x v="0"/>
  </r>
  <r>
    <x v="66"/>
    <x v="4"/>
    <n v="24.229074889867842"/>
    <x v="6"/>
    <x v="0"/>
  </r>
  <r>
    <x v="61"/>
    <x v="127"/>
    <n v="7.6219512195121952"/>
    <x v="7"/>
    <x v="0"/>
  </r>
  <r>
    <x v="61"/>
    <x v="128"/>
    <n v="1.524390243902439"/>
    <x v="7"/>
    <x v="0"/>
  </r>
  <r>
    <x v="61"/>
    <x v="129"/>
    <n v="3.3536585365853657"/>
    <x v="7"/>
    <x v="0"/>
  </r>
  <r>
    <x v="61"/>
    <x v="130"/>
    <n v="26.829268292682926"/>
    <x v="7"/>
    <x v="0"/>
  </r>
  <r>
    <x v="61"/>
    <x v="131"/>
    <n v="37.804878048780488"/>
    <x v="7"/>
    <x v="0"/>
  </r>
  <r>
    <x v="61"/>
    <x v="4"/>
    <n v="22.865853658536587"/>
    <x v="7"/>
    <x v="0"/>
  </r>
  <r>
    <x v="62"/>
    <x v="127"/>
    <n v="1.8237082066869301"/>
    <x v="7"/>
    <x v="0"/>
  </r>
  <r>
    <x v="62"/>
    <x v="128"/>
    <n v="0.303951367781155"/>
    <x v="7"/>
    <x v="0"/>
  </r>
  <r>
    <x v="62"/>
    <x v="129"/>
    <n v="0"/>
    <x v="7"/>
    <x v="0"/>
  </r>
  <r>
    <x v="62"/>
    <x v="130"/>
    <n v="37.38601823708207"/>
    <x v="7"/>
    <x v="0"/>
  </r>
  <r>
    <x v="62"/>
    <x v="131"/>
    <n v="37.689969604863222"/>
    <x v="7"/>
    <x v="0"/>
  </r>
  <r>
    <x v="62"/>
    <x v="4"/>
    <n v="22.796352583586625"/>
    <x v="7"/>
    <x v="0"/>
  </r>
  <r>
    <x v="63"/>
    <x v="127"/>
    <n v="1.5197568389057752"/>
    <x v="7"/>
    <x v="0"/>
  </r>
  <r>
    <x v="63"/>
    <x v="128"/>
    <n v="0.303951367781155"/>
    <x v="7"/>
    <x v="0"/>
  </r>
  <r>
    <x v="63"/>
    <x v="129"/>
    <n v="0"/>
    <x v="7"/>
    <x v="0"/>
  </r>
  <r>
    <x v="63"/>
    <x v="130"/>
    <n v="37.689969604863222"/>
    <x v="7"/>
    <x v="0"/>
  </r>
  <r>
    <x v="63"/>
    <x v="131"/>
    <n v="37.689969604863222"/>
    <x v="7"/>
    <x v="0"/>
  </r>
  <r>
    <x v="63"/>
    <x v="4"/>
    <n v="22.796352583586625"/>
    <x v="7"/>
    <x v="0"/>
  </r>
  <r>
    <x v="64"/>
    <x v="127"/>
    <n v="3.0395136778115504"/>
    <x v="7"/>
    <x v="0"/>
  </r>
  <r>
    <x v="64"/>
    <x v="128"/>
    <n v="1.5197568389057752"/>
    <x v="7"/>
    <x v="0"/>
  </r>
  <r>
    <x v="64"/>
    <x v="129"/>
    <n v="0.303951367781155"/>
    <x v="7"/>
    <x v="0"/>
  </r>
  <r>
    <x v="64"/>
    <x v="130"/>
    <n v="34.650455927051674"/>
    <x v="7"/>
    <x v="0"/>
  </r>
  <r>
    <x v="64"/>
    <x v="131"/>
    <n v="37.689969604863222"/>
    <x v="7"/>
    <x v="0"/>
  </r>
  <r>
    <x v="64"/>
    <x v="4"/>
    <n v="22.796352583586625"/>
    <x v="7"/>
    <x v="0"/>
  </r>
  <r>
    <x v="65"/>
    <x v="127"/>
    <n v="1.8237082066869301"/>
    <x v="7"/>
    <x v="0"/>
  </r>
  <r>
    <x v="65"/>
    <x v="128"/>
    <n v="0.60790273556231"/>
    <x v="7"/>
    <x v="0"/>
  </r>
  <r>
    <x v="65"/>
    <x v="129"/>
    <n v="0.303951367781155"/>
    <x v="7"/>
    <x v="0"/>
  </r>
  <r>
    <x v="65"/>
    <x v="130"/>
    <n v="36.778115501519757"/>
    <x v="7"/>
    <x v="0"/>
  </r>
  <r>
    <x v="65"/>
    <x v="131"/>
    <n v="37.689969604863222"/>
    <x v="7"/>
    <x v="0"/>
  </r>
  <r>
    <x v="65"/>
    <x v="4"/>
    <n v="22.796352583586625"/>
    <x v="7"/>
    <x v="0"/>
  </r>
  <r>
    <x v="66"/>
    <x v="127"/>
    <n v="13.677811550151976"/>
    <x v="7"/>
    <x v="0"/>
  </r>
  <r>
    <x v="66"/>
    <x v="128"/>
    <n v="9.4224924012158056"/>
    <x v="7"/>
    <x v="0"/>
  </r>
  <r>
    <x v="66"/>
    <x v="129"/>
    <n v="1.21580547112462"/>
    <x v="7"/>
    <x v="0"/>
  </r>
  <r>
    <x v="66"/>
    <x v="130"/>
    <n v="15.19756838905775"/>
    <x v="7"/>
    <x v="0"/>
  </r>
  <r>
    <x v="66"/>
    <x v="131"/>
    <n v="37.689969604863222"/>
    <x v="7"/>
    <x v="0"/>
  </r>
  <r>
    <x v="66"/>
    <x v="4"/>
    <n v="22.796352583586625"/>
    <x v="7"/>
    <x v="0"/>
  </r>
  <r>
    <x v="61"/>
    <x v="127"/>
    <n v="12.631578947368421"/>
    <x v="8"/>
    <x v="0"/>
  </r>
  <r>
    <x v="61"/>
    <x v="128"/>
    <n v="2.4561403508771931"/>
    <x v="8"/>
    <x v="0"/>
  </r>
  <r>
    <x v="61"/>
    <x v="129"/>
    <n v="5.2631578947368425"/>
    <x v="8"/>
    <x v="0"/>
  </r>
  <r>
    <x v="61"/>
    <x v="130"/>
    <n v="36.842105263157897"/>
    <x v="8"/>
    <x v="0"/>
  </r>
  <r>
    <x v="61"/>
    <x v="131"/>
    <n v="28.07017543859649"/>
    <x v="8"/>
    <x v="0"/>
  </r>
  <r>
    <x v="61"/>
    <x v="4"/>
    <n v="14.736842105263158"/>
    <x v="8"/>
    <x v="0"/>
  </r>
  <r>
    <x v="62"/>
    <x v="127"/>
    <n v="1.7543859649122806"/>
    <x v="8"/>
    <x v="0"/>
  </r>
  <r>
    <x v="62"/>
    <x v="128"/>
    <n v="0"/>
    <x v="8"/>
    <x v="0"/>
  </r>
  <r>
    <x v="62"/>
    <x v="129"/>
    <n v="0"/>
    <x v="8"/>
    <x v="0"/>
  </r>
  <r>
    <x v="62"/>
    <x v="130"/>
    <n v="55.438596491228068"/>
    <x v="8"/>
    <x v="0"/>
  </r>
  <r>
    <x v="62"/>
    <x v="131"/>
    <n v="28.07017543859649"/>
    <x v="8"/>
    <x v="0"/>
  </r>
  <r>
    <x v="62"/>
    <x v="4"/>
    <n v="14.736842105263158"/>
    <x v="8"/>
    <x v="0"/>
  </r>
  <r>
    <x v="63"/>
    <x v="127"/>
    <n v="3.8596491228070176"/>
    <x v="8"/>
    <x v="0"/>
  </r>
  <r>
    <x v="63"/>
    <x v="128"/>
    <n v="0.35087719298245612"/>
    <x v="8"/>
    <x v="0"/>
  </r>
  <r>
    <x v="63"/>
    <x v="129"/>
    <n v="0"/>
    <x v="8"/>
    <x v="0"/>
  </r>
  <r>
    <x v="63"/>
    <x v="130"/>
    <n v="52.982456140350877"/>
    <x v="8"/>
    <x v="0"/>
  </r>
  <r>
    <x v="63"/>
    <x v="131"/>
    <n v="28.07017543859649"/>
    <x v="8"/>
    <x v="0"/>
  </r>
  <r>
    <x v="63"/>
    <x v="4"/>
    <n v="14.736842105263158"/>
    <x v="8"/>
    <x v="0"/>
  </r>
  <r>
    <x v="64"/>
    <x v="127"/>
    <n v="3.5087719298245612"/>
    <x v="8"/>
    <x v="0"/>
  </r>
  <r>
    <x v="64"/>
    <x v="128"/>
    <n v="2.4561403508771931"/>
    <x v="8"/>
    <x v="0"/>
  </r>
  <r>
    <x v="64"/>
    <x v="129"/>
    <n v="0.35087719298245612"/>
    <x v="8"/>
    <x v="0"/>
  </r>
  <r>
    <x v="64"/>
    <x v="130"/>
    <n v="51.228070175438596"/>
    <x v="8"/>
    <x v="0"/>
  </r>
  <r>
    <x v="64"/>
    <x v="131"/>
    <n v="28.07017543859649"/>
    <x v="8"/>
    <x v="0"/>
  </r>
  <r>
    <x v="64"/>
    <x v="4"/>
    <n v="14.736842105263158"/>
    <x v="8"/>
    <x v="0"/>
  </r>
  <r>
    <x v="65"/>
    <x v="127"/>
    <n v="1.4035087719298245"/>
    <x v="8"/>
    <x v="0"/>
  </r>
  <r>
    <x v="65"/>
    <x v="128"/>
    <n v="0.70175438596491224"/>
    <x v="8"/>
    <x v="0"/>
  </r>
  <r>
    <x v="65"/>
    <x v="129"/>
    <n v="0.35087719298245612"/>
    <x v="8"/>
    <x v="0"/>
  </r>
  <r>
    <x v="65"/>
    <x v="130"/>
    <n v="54.736842105263158"/>
    <x v="8"/>
    <x v="0"/>
  </r>
  <r>
    <x v="65"/>
    <x v="131"/>
    <n v="28.07017543859649"/>
    <x v="8"/>
    <x v="0"/>
  </r>
  <r>
    <x v="65"/>
    <x v="4"/>
    <n v="14.736842105263158"/>
    <x v="8"/>
    <x v="0"/>
  </r>
  <r>
    <x v="66"/>
    <x v="127"/>
    <n v="20"/>
    <x v="8"/>
    <x v="0"/>
  </r>
  <r>
    <x v="66"/>
    <x v="128"/>
    <n v="17.192982456140349"/>
    <x v="8"/>
    <x v="0"/>
  </r>
  <r>
    <x v="66"/>
    <x v="129"/>
    <n v="2.1052631578947367"/>
    <x v="8"/>
    <x v="0"/>
  </r>
  <r>
    <x v="66"/>
    <x v="130"/>
    <n v="18.245614035087719"/>
    <x v="8"/>
    <x v="0"/>
  </r>
  <r>
    <x v="66"/>
    <x v="131"/>
    <n v="28.07017543859649"/>
    <x v="8"/>
    <x v="0"/>
  </r>
  <r>
    <x v="66"/>
    <x v="4"/>
    <n v="14.736842105263158"/>
    <x v="8"/>
    <x v="0"/>
  </r>
  <r>
    <x v="61"/>
    <x v="127"/>
    <n v="17.72853185595568"/>
    <x v="9"/>
    <x v="0"/>
  </r>
  <r>
    <x v="61"/>
    <x v="128"/>
    <n v="2.21606648199446"/>
    <x v="9"/>
    <x v="0"/>
  </r>
  <r>
    <x v="61"/>
    <x v="129"/>
    <n v="5.54016620498615"/>
    <x v="9"/>
    <x v="0"/>
  </r>
  <r>
    <x v="61"/>
    <x v="130"/>
    <n v="33.795013850415515"/>
    <x v="9"/>
    <x v="0"/>
  </r>
  <r>
    <x v="61"/>
    <x v="131"/>
    <n v="29.916897506925206"/>
    <x v="9"/>
    <x v="0"/>
  </r>
  <r>
    <x v="61"/>
    <x v="4"/>
    <n v="11.0803324099723"/>
    <x v="9"/>
    <x v="0"/>
  </r>
  <r>
    <x v="62"/>
    <x v="127"/>
    <n v="3.601108033240997"/>
    <x v="9"/>
    <x v="0"/>
  </r>
  <r>
    <x v="62"/>
    <x v="128"/>
    <n v="0"/>
    <x v="9"/>
    <x v="0"/>
  </r>
  <r>
    <x v="62"/>
    <x v="129"/>
    <n v="0.2770083102493075"/>
    <x v="9"/>
    <x v="0"/>
  </r>
  <r>
    <x v="62"/>
    <x v="130"/>
    <n v="55.124653739612185"/>
    <x v="9"/>
    <x v="0"/>
  </r>
  <r>
    <x v="62"/>
    <x v="131"/>
    <n v="29.916897506925206"/>
    <x v="9"/>
    <x v="0"/>
  </r>
  <r>
    <x v="62"/>
    <x v="4"/>
    <n v="11.0803324099723"/>
    <x v="9"/>
    <x v="0"/>
  </r>
  <r>
    <x v="63"/>
    <x v="127"/>
    <n v="6.6481994459833791"/>
    <x v="9"/>
    <x v="0"/>
  </r>
  <r>
    <x v="63"/>
    <x v="128"/>
    <n v="3.8781163434903045"/>
    <x v="9"/>
    <x v="0"/>
  </r>
  <r>
    <x v="63"/>
    <x v="129"/>
    <n v="0.2770083102493075"/>
    <x v="9"/>
    <x v="0"/>
  </r>
  <r>
    <x v="63"/>
    <x v="130"/>
    <n v="48.199445983379505"/>
    <x v="9"/>
    <x v="0"/>
  </r>
  <r>
    <x v="63"/>
    <x v="131"/>
    <n v="29.916897506925206"/>
    <x v="9"/>
    <x v="0"/>
  </r>
  <r>
    <x v="63"/>
    <x v="4"/>
    <n v="11.0803324099723"/>
    <x v="9"/>
    <x v="0"/>
  </r>
  <r>
    <x v="64"/>
    <x v="127"/>
    <n v="6.094182825484765"/>
    <x v="9"/>
    <x v="0"/>
  </r>
  <r>
    <x v="64"/>
    <x v="128"/>
    <n v="0.83102493074792239"/>
    <x v="9"/>
    <x v="0"/>
  </r>
  <r>
    <x v="64"/>
    <x v="129"/>
    <n v="1.10803324099723"/>
    <x v="9"/>
    <x v="0"/>
  </r>
  <r>
    <x v="64"/>
    <x v="130"/>
    <n v="51.24653739612188"/>
    <x v="9"/>
    <x v="0"/>
  </r>
  <r>
    <x v="64"/>
    <x v="131"/>
    <n v="29.916897506925206"/>
    <x v="9"/>
    <x v="0"/>
  </r>
  <r>
    <x v="64"/>
    <x v="4"/>
    <n v="11.0803324099723"/>
    <x v="9"/>
    <x v="0"/>
  </r>
  <r>
    <x v="65"/>
    <x v="127"/>
    <n v="1.9390581717451523"/>
    <x v="9"/>
    <x v="0"/>
  </r>
  <r>
    <x v="65"/>
    <x v="128"/>
    <n v="0.554016620498615"/>
    <x v="9"/>
    <x v="0"/>
  </r>
  <r>
    <x v="65"/>
    <x v="129"/>
    <n v="0"/>
    <x v="9"/>
    <x v="0"/>
  </r>
  <r>
    <x v="65"/>
    <x v="130"/>
    <n v="56.509695290858723"/>
    <x v="9"/>
    <x v="0"/>
  </r>
  <r>
    <x v="65"/>
    <x v="131"/>
    <n v="29.916897506925206"/>
    <x v="9"/>
    <x v="0"/>
  </r>
  <r>
    <x v="65"/>
    <x v="4"/>
    <n v="11.0803324099723"/>
    <x v="9"/>
    <x v="0"/>
  </r>
  <r>
    <x v="66"/>
    <x v="127"/>
    <n v="27.977839335180054"/>
    <x v="9"/>
    <x v="0"/>
  </r>
  <r>
    <x v="66"/>
    <x v="128"/>
    <n v="16.343490304709142"/>
    <x v="9"/>
    <x v="0"/>
  </r>
  <r>
    <x v="66"/>
    <x v="129"/>
    <n v="1.10803324099723"/>
    <x v="9"/>
    <x v="0"/>
  </r>
  <r>
    <x v="66"/>
    <x v="130"/>
    <n v="14.127423822714681"/>
    <x v="9"/>
    <x v="0"/>
  </r>
  <r>
    <x v="66"/>
    <x v="131"/>
    <n v="29.916897506925206"/>
    <x v="9"/>
    <x v="0"/>
  </r>
  <r>
    <x v="66"/>
    <x v="4"/>
    <n v="11.0803324099723"/>
    <x v="9"/>
    <x v="0"/>
  </r>
  <r>
    <x v="61"/>
    <x v="127"/>
    <n v="33.739837398373986"/>
    <x v="10"/>
    <x v="0"/>
  </r>
  <r>
    <x v="61"/>
    <x v="128"/>
    <n v="2.4390243902439024"/>
    <x v="10"/>
    <x v="0"/>
  </r>
  <r>
    <x v="61"/>
    <x v="129"/>
    <n v="4.8780487804878048"/>
    <x v="10"/>
    <x v="0"/>
  </r>
  <r>
    <x v="61"/>
    <x v="130"/>
    <n v="34.552845528455286"/>
    <x v="10"/>
    <x v="0"/>
  </r>
  <r>
    <x v="61"/>
    <x v="131"/>
    <n v="18.292682926829269"/>
    <x v="10"/>
    <x v="0"/>
  </r>
  <r>
    <x v="61"/>
    <x v="4"/>
    <n v="6.0975609756097562"/>
    <x v="10"/>
    <x v="0"/>
  </r>
  <r>
    <x v="62"/>
    <x v="127"/>
    <n v="16.599190283400809"/>
    <x v="10"/>
    <x v="0"/>
  </r>
  <r>
    <x v="62"/>
    <x v="128"/>
    <n v="0"/>
    <x v="10"/>
    <x v="0"/>
  </r>
  <r>
    <x v="62"/>
    <x v="129"/>
    <n v="0.40485829959514169"/>
    <x v="10"/>
    <x v="0"/>
  </r>
  <r>
    <x v="62"/>
    <x v="130"/>
    <n v="58.704453441295549"/>
    <x v="10"/>
    <x v="0"/>
  </r>
  <r>
    <x v="62"/>
    <x v="131"/>
    <n v="18.218623481781375"/>
    <x v="10"/>
    <x v="0"/>
  </r>
  <r>
    <x v="62"/>
    <x v="4"/>
    <n v="6.0728744939271255"/>
    <x v="10"/>
    <x v="0"/>
  </r>
  <r>
    <x v="63"/>
    <x v="127"/>
    <n v="15.447154471544716"/>
    <x v="10"/>
    <x v="0"/>
  </r>
  <r>
    <x v="63"/>
    <x v="128"/>
    <n v="5.691056910569106"/>
    <x v="10"/>
    <x v="0"/>
  </r>
  <r>
    <x v="63"/>
    <x v="129"/>
    <n v="0"/>
    <x v="10"/>
    <x v="0"/>
  </r>
  <r>
    <x v="63"/>
    <x v="130"/>
    <n v="54.471544715447152"/>
    <x v="10"/>
    <x v="0"/>
  </r>
  <r>
    <x v="63"/>
    <x v="131"/>
    <n v="18.292682926829269"/>
    <x v="10"/>
    <x v="0"/>
  </r>
  <r>
    <x v="63"/>
    <x v="4"/>
    <n v="6.0975609756097562"/>
    <x v="10"/>
    <x v="0"/>
  </r>
  <r>
    <x v="64"/>
    <x v="127"/>
    <n v="19.105691056910569"/>
    <x v="10"/>
    <x v="0"/>
  </r>
  <r>
    <x v="64"/>
    <x v="128"/>
    <n v="2.845528455284553"/>
    <x v="10"/>
    <x v="0"/>
  </r>
  <r>
    <x v="64"/>
    <x v="129"/>
    <n v="1.2195121951219512"/>
    <x v="10"/>
    <x v="0"/>
  </r>
  <r>
    <x v="64"/>
    <x v="130"/>
    <n v="52.439024390243901"/>
    <x v="10"/>
    <x v="0"/>
  </r>
  <r>
    <x v="64"/>
    <x v="131"/>
    <n v="18.292682926829269"/>
    <x v="10"/>
    <x v="0"/>
  </r>
  <r>
    <x v="64"/>
    <x v="4"/>
    <n v="6.0975609756097562"/>
    <x v="10"/>
    <x v="0"/>
  </r>
  <r>
    <x v="65"/>
    <x v="127"/>
    <n v="12.955465587044534"/>
    <x v="10"/>
    <x v="0"/>
  </r>
  <r>
    <x v="65"/>
    <x v="128"/>
    <n v="1.6194331983805668"/>
    <x v="10"/>
    <x v="0"/>
  </r>
  <r>
    <x v="65"/>
    <x v="129"/>
    <n v="0"/>
    <x v="10"/>
    <x v="0"/>
  </r>
  <r>
    <x v="65"/>
    <x v="130"/>
    <n v="61.133603238866399"/>
    <x v="10"/>
    <x v="0"/>
  </r>
  <r>
    <x v="65"/>
    <x v="131"/>
    <n v="18.218623481781375"/>
    <x v="10"/>
    <x v="0"/>
  </r>
  <r>
    <x v="65"/>
    <x v="4"/>
    <n v="6.0728744939271255"/>
    <x v="10"/>
    <x v="0"/>
  </r>
  <r>
    <x v="66"/>
    <x v="127"/>
    <n v="44.129554655870443"/>
    <x v="10"/>
    <x v="0"/>
  </r>
  <r>
    <x v="66"/>
    <x v="128"/>
    <n v="14.979757085020243"/>
    <x v="10"/>
    <x v="0"/>
  </r>
  <r>
    <x v="66"/>
    <x v="129"/>
    <n v="0.80971659919028338"/>
    <x v="10"/>
    <x v="0"/>
  </r>
  <r>
    <x v="66"/>
    <x v="130"/>
    <n v="15.789473684210526"/>
    <x v="10"/>
    <x v="0"/>
  </r>
  <r>
    <x v="66"/>
    <x v="131"/>
    <n v="18.218623481781375"/>
    <x v="10"/>
    <x v="0"/>
  </r>
  <r>
    <x v="66"/>
    <x v="4"/>
    <n v="6.0728744939271255"/>
    <x v="10"/>
    <x v="0"/>
  </r>
  <r>
    <x v="61"/>
    <x v="127"/>
    <n v="13.306451612903226"/>
    <x v="11"/>
    <x v="0"/>
  </r>
  <r>
    <x v="61"/>
    <x v="128"/>
    <n v="3.225806451612903"/>
    <x v="11"/>
    <x v="0"/>
  </r>
  <r>
    <x v="61"/>
    <x v="129"/>
    <n v="6.854838709677419"/>
    <x v="11"/>
    <x v="0"/>
  </r>
  <r>
    <x v="61"/>
    <x v="130"/>
    <n v="28.225806451612904"/>
    <x v="11"/>
    <x v="0"/>
  </r>
  <r>
    <x v="61"/>
    <x v="131"/>
    <n v="38.306451612903224"/>
    <x v="11"/>
    <x v="0"/>
  </r>
  <r>
    <x v="61"/>
    <x v="4"/>
    <n v="10.080645161290322"/>
    <x v="11"/>
    <x v="0"/>
  </r>
  <r>
    <x v="62"/>
    <x v="127"/>
    <n v="2.8225806451612905"/>
    <x v="11"/>
    <x v="0"/>
  </r>
  <r>
    <x v="62"/>
    <x v="128"/>
    <n v="0"/>
    <x v="11"/>
    <x v="0"/>
  </r>
  <r>
    <x v="62"/>
    <x v="129"/>
    <n v="0"/>
    <x v="11"/>
    <x v="0"/>
  </r>
  <r>
    <x v="62"/>
    <x v="130"/>
    <n v="48.79032258064516"/>
    <x v="11"/>
    <x v="0"/>
  </r>
  <r>
    <x v="62"/>
    <x v="131"/>
    <n v="38.306451612903224"/>
    <x v="11"/>
    <x v="0"/>
  </r>
  <r>
    <x v="62"/>
    <x v="4"/>
    <n v="10.080645161290322"/>
    <x v="11"/>
    <x v="0"/>
  </r>
  <r>
    <x v="63"/>
    <x v="127"/>
    <n v="4.8582995951417001"/>
    <x v="11"/>
    <x v="0"/>
  </r>
  <r>
    <x v="63"/>
    <x v="128"/>
    <n v="2.0242914979757085"/>
    <x v="11"/>
    <x v="0"/>
  </r>
  <r>
    <x v="63"/>
    <x v="129"/>
    <n v="1.214574898785425"/>
    <x v="11"/>
    <x v="0"/>
  </r>
  <r>
    <x v="63"/>
    <x v="130"/>
    <n v="43.724696356275302"/>
    <x v="11"/>
    <x v="0"/>
  </r>
  <r>
    <x v="63"/>
    <x v="131"/>
    <n v="38.056680161943319"/>
    <x v="11"/>
    <x v="0"/>
  </r>
  <r>
    <x v="63"/>
    <x v="4"/>
    <n v="10.121457489878543"/>
    <x v="11"/>
    <x v="0"/>
  </r>
  <r>
    <x v="64"/>
    <x v="127"/>
    <n v="6.854838709677419"/>
    <x v="11"/>
    <x v="0"/>
  </r>
  <r>
    <x v="64"/>
    <x v="128"/>
    <n v="1.2096774193548387"/>
    <x v="11"/>
    <x v="0"/>
  </r>
  <r>
    <x v="64"/>
    <x v="129"/>
    <n v="1.2096774193548387"/>
    <x v="11"/>
    <x v="0"/>
  </r>
  <r>
    <x v="64"/>
    <x v="130"/>
    <n v="42.338709677419352"/>
    <x v="11"/>
    <x v="0"/>
  </r>
  <r>
    <x v="64"/>
    <x v="131"/>
    <n v="38.306451612903224"/>
    <x v="11"/>
    <x v="0"/>
  </r>
  <r>
    <x v="64"/>
    <x v="4"/>
    <n v="10.080645161290322"/>
    <x v="11"/>
    <x v="0"/>
  </r>
  <r>
    <x v="65"/>
    <x v="127"/>
    <n v="2.0161290322580645"/>
    <x v="11"/>
    <x v="0"/>
  </r>
  <r>
    <x v="65"/>
    <x v="128"/>
    <n v="0.80645161290322576"/>
    <x v="11"/>
    <x v="0"/>
  </r>
  <r>
    <x v="65"/>
    <x v="129"/>
    <n v="0"/>
    <x v="11"/>
    <x v="0"/>
  </r>
  <r>
    <x v="65"/>
    <x v="130"/>
    <n v="48.79032258064516"/>
    <x v="11"/>
    <x v="0"/>
  </r>
  <r>
    <x v="65"/>
    <x v="131"/>
    <n v="38.306451612903224"/>
    <x v="11"/>
    <x v="0"/>
  </r>
  <r>
    <x v="65"/>
    <x v="4"/>
    <n v="10.080645161290322"/>
    <x v="11"/>
    <x v="0"/>
  </r>
  <r>
    <x v="66"/>
    <x v="127"/>
    <n v="20.967741935483872"/>
    <x v="11"/>
    <x v="0"/>
  </r>
  <r>
    <x v="66"/>
    <x v="128"/>
    <n v="11.693548387096774"/>
    <x v="11"/>
    <x v="0"/>
  </r>
  <r>
    <x v="66"/>
    <x v="129"/>
    <n v="2.0161290322580645"/>
    <x v="11"/>
    <x v="0"/>
  </r>
  <r>
    <x v="66"/>
    <x v="130"/>
    <n v="16.93548387096774"/>
    <x v="11"/>
    <x v="0"/>
  </r>
  <r>
    <x v="66"/>
    <x v="131"/>
    <n v="38.306451612903224"/>
    <x v="11"/>
    <x v="0"/>
  </r>
  <r>
    <x v="66"/>
    <x v="4"/>
    <n v="10.080645161290322"/>
    <x v="11"/>
    <x v="0"/>
  </r>
  <r>
    <x v="61"/>
    <x v="127"/>
    <n v="27.027027027027028"/>
    <x v="12"/>
    <x v="0"/>
  </r>
  <r>
    <x v="61"/>
    <x v="128"/>
    <n v="6.756756756756757"/>
    <x v="12"/>
    <x v="0"/>
  </r>
  <r>
    <x v="61"/>
    <x v="129"/>
    <n v="9.0090090090090094"/>
    <x v="12"/>
    <x v="0"/>
  </r>
  <r>
    <x v="61"/>
    <x v="130"/>
    <n v="28.378378378378379"/>
    <x v="12"/>
    <x v="0"/>
  </r>
  <r>
    <x v="61"/>
    <x v="131"/>
    <n v="18.918918918918919"/>
    <x v="12"/>
    <x v="0"/>
  </r>
  <r>
    <x v="61"/>
    <x v="4"/>
    <n v="10.36036036036036"/>
    <x v="12"/>
    <x v="0"/>
  </r>
  <r>
    <x v="62"/>
    <x v="127"/>
    <n v="16.591928251121075"/>
    <x v="12"/>
    <x v="0"/>
  </r>
  <r>
    <x v="62"/>
    <x v="128"/>
    <n v="0.44843049327354262"/>
    <x v="12"/>
    <x v="0"/>
  </r>
  <r>
    <x v="62"/>
    <x v="129"/>
    <n v="2.2421524663677128"/>
    <x v="12"/>
    <x v="0"/>
  </r>
  <r>
    <x v="62"/>
    <x v="130"/>
    <n v="51.121076233183857"/>
    <x v="12"/>
    <x v="0"/>
  </r>
  <r>
    <x v="62"/>
    <x v="131"/>
    <n v="19.282511210762333"/>
    <x v="12"/>
    <x v="0"/>
  </r>
  <r>
    <x v="62"/>
    <x v="4"/>
    <n v="10.31390134529148"/>
    <x v="12"/>
    <x v="0"/>
  </r>
  <r>
    <x v="63"/>
    <x v="127"/>
    <n v="9.8654708520179373"/>
    <x v="12"/>
    <x v="0"/>
  </r>
  <r>
    <x v="63"/>
    <x v="128"/>
    <n v="2.2421524663677128"/>
    <x v="12"/>
    <x v="0"/>
  </r>
  <r>
    <x v="63"/>
    <x v="129"/>
    <n v="0.89686098654708524"/>
    <x v="12"/>
    <x v="0"/>
  </r>
  <r>
    <x v="63"/>
    <x v="130"/>
    <n v="57.399103139013455"/>
    <x v="12"/>
    <x v="0"/>
  </r>
  <r>
    <x v="63"/>
    <x v="131"/>
    <n v="19.282511210762333"/>
    <x v="12"/>
    <x v="0"/>
  </r>
  <r>
    <x v="63"/>
    <x v="4"/>
    <n v="10.31390134529148"/>
    <x v="12"/>
    <x v="0"/>
  </r>
  <r>
    <x v="64"/>
    <x v="127"/>
    <n v="9.4594594594594597"/>
    <x v="12"/>
    <x v="0"/>
  </r>
  <r>
    <x v="64"/>
    <x v="128"/>
    <n v="0.90090090090090091"/>
    <x v="12"/>
    <x v="0"/>
  </r>
  <r>
    <x v="64"/>
    <x v="129"/>
    <n v="1.8018018018018018"/>
    <x v="12"/>
    <x v="0"/>
  </r>
  <r>
    <x v="64"/>
    <x v="130"/>
    <n v="58.108108108108105"/>
    <x v="12"/>
    <x v="0"/>
  </r>
  <r>
    <x v="64"/>
    <x v="131"/>
    <n v="19.36936936936937"/>
    <x v="12"/>
    <x v="0"/>
  </r>
  <r>
    <x v="64"/>
    <x v="4"/>
    <n v="10.36036036036036"/>
    <x v="12"/>
    <x v="0"/>
  </r>
  <r>
    <x v="65"/>
    <x v="127"/>
    <n v="4.4843049327354256"/>
    <x v="12"/>
    <x v="0"/>
  </r>
  <r>
    <x v="65"/>
    <x v="128"/>
    <n v="0.44843049327354262"/>
    <x v="12"/>
    <x v="0"/>
  </r>
  <r>
    <x v="65"/>
    <x v="129"/>
    <n v="0.44843049327354262"/>
    <x v="12"/>
    <x v="0"/>
  </r>
  <r>
    <x v="65"/>
    <x v="130"/>
    <n v="65.02242152466367"/>
    <x v="12"/>
    <x v="0"/>
  </r>
  <r>
    <x v="65"/>
    <x v="131"/>
    <n v="19.282511210762333"/>
    <x v="12"/>
    <x v="0"/>
  </r>
  <r>
    <x v="65"/>
    <x v="4"/>
    <n v="10.31390134529148"/>
    <x v="12"/>
    <x v="0"/>
  </r>
  <r>
    <x v="66"/>
    <x v="127"/>
    <n v="27.3542600896861"/>
    <x v="12"/>
    <x v="0"/>
  </r>
  <r>
    <x v="66"/>
    <x v="128"/>
    <n v="18.385650224215247"/>
    <x v="12"/>
    <x v="0"/>
  </r>
  <r>
    <x v="66"/>
    <x v="129"/>
    <n v="1.3452914798206279"/>
    <x v="12"/>
    <x v="0"/>
  </r>
  <r>
    <x v="66"/>
    <x v="130"/>
    <n v="23.318385650224215"/>
    <x v="12"/>
    <x v="0"/>
  </r>
  <r>
    <x v="66"/>
    <x v="131"/>
    <n v="19.282511210762333"/>
    <x v="12"/>
    <x v="0"/>
  </r>
  <r>
    <x v="66"/>
    <x v="4"/>
    <n v="10.31390134529148"/>
    <x v="12"/>
    <x v="0"/>
  </r>
  <r>
    <x v="61"/>
    <x v="127"/>
    <n v="21.428571428571427"/>
    <x v="13"/>
    <x v="0"/>
  </r>
  <r>
    <x v="61"/>
    <x v="128"/>
    <n v="6.4935064935064934"/>
    <x v="13"/>
    <x v="0"/>
  </r>
  <r>
    <x v="61"/>
    <x v="129"/>
    <n v="9.7402597402597397"/>
    <x v="13"/>
    <x v="0"/>
  </r>
  <r>
    <x v="61"/>
    <x v="130"/>
    <n v="40.909090909090907"/>
    <x v="13"/>
    <x v="0"/>
  </r>
  <r>
    <x v="61"/>
    <x v="131"/>
    <n v="15.584415584415584"/>
    <x v="13"/>
    <x v="0"/>
  </r>
  <r>
    <x v="61"/>
    <x v="4"/>
    <n v="5.8441558441558445"/>
    <x v="13"/>
    <x v="0"/>
  </r>
  <r>
    <x v="62"/>
    <x v="127"/>
    <n v="11.038961038961039"/>
    <x v="13"/>
    <x v="0"/>
  </r>
  <r>
    <x v="62"/>
    <x v="128"/>
    <n v="1.2987012987012987"/>
    <x v="13"/>
    <x v="0"/>
  </r>
  <r>
    <x v="62"/>
    <x v="129"/>
    <n v="2.5974025974025974"/>
    <x v="13"/>
    <x v="0"/>
  </r>
  <r>
    <x v="62"/>
    <x v="130"/>
    <n v="63.636363636363633"/>
    <x v="13"/>
    <x v="0"/>
  </r>
  <r>
    <x v="62"/>
    <x v="131"/>
    <n v="15.584415584415584"/>
    <x v="13"/>
    <x v="0"/>
  </r>
  <r>
    <x v="62"/>
    <x v="4"/>
    <n v="5.8441558441558445"/>
    <x v="13"/>
    <x v="0"/>
  </r>
  <r>
    <x v="63"/>
    <x v="127"/>
    <n v="8.6092715231788084"/>
    <x v="13"/>
    <x v="0"/>
  </r>
  <r>
    <x v="63"/>
    <x v="128"/>
    <n v="3.9735099337748343"/>
    <x v="13"/>
    <x v="0"/>
  </r>
  <r>
    <x v="63"/>
    <x v="129"/>
    <n v="1.3245033112582782"/>
    <x v="13"/>
    <x v="0"/>
  </r>
  <r>
    <x v="63"/>
    <x v="130"/>
    <n v="64.238410596026483"/>
    <x v="13"/>
    <x v="0"/>
  </r>
  <r>
    <x v="63"/>
    <x v="131"/>
    <n v="15.894039735099337"/>
    <x v="13"/>
    <x v="0"/>
  </r>
  <r>
    <x v="63"/>
    <x v="4"/>
    <n v="5.9602649006622519"/>
    <x v="13"/>
    <x v="0"/>
  </r>
  <r>
    <x v="64"/>
    <x v="127"/>
    <n v="7.1428571428571432"/>
    <x v="13"/>
    <x v="0"/>
  </r>
  <r>
    <x v="64"/>
    <x v="128"/>
    <n v="4.5454545454545459"/>
    <x v="13"/>
    <x v="0"/>
  </r>
  <r>
    <x v="64"/>
    <x v="129"/>
    <n v="5.1948051948051948"/>
    <x v="13"/>
    <x v="0"/>
  </r>
  <r>
    <x v="64"/>
    <x v="130"/>
    <n v="61.688311688311686"/>
    <x v="13"/>
    <x v="0"/>
  </r>
  <r>
    <x v="64"/>
    <x v="131"/>
    <n v="15.584415584415584"/>
    <x v="13"/>
    <x v="0"/>
  </r>
  <r>
    <x v="64"/>
    <x v="4"/>
    <n v="5.8441558441558445"/>
    <x v="13"/>
    <x v="0"/>
  </r>
  <r>
    <x v="65"/>
    <x v="127"/>
    <n v="8.4415584415584419"/>
    <x v="13"/>
    <x v="0"/>
  </r>
  <r>
    <x v="65"/>
    <x v="128"/>
    <n v="2.5974025974025974"/>
    <x v="13"/>
    <x v="0"/>
  </r>
  <r>
    <x v="65"/>
    <x v="129"/>
    <n v="0.64935064935064934"/>
    <x v="13"/>
    <x v="0"/>
  </r>
  <r>
    <x v="65"/>
    <x v="130"/>
    <n v="66.883116883116884"/>
    <x v="13"/>
    <x v="0"/>
  </r>
  <r>
    <x v="65"/>
    <x v="131"/>
    <n v="15.584415584415584"/>
    <x v="13"/>
    <x v="0"/>
  </r>
  <r>
    <x v="65"/>
    <x v="4"/>
    <n v="5.8441558441558445"/>
    <x v="13"/>
    <x v="0"/>
  </r>
  <r>
    <x v="66"/>
    <x v="127"/>
    <n v="29.870129870129869"/>
    <x v="13"/>
    <x v="0"/>
  </r>
  <r>
    <x v="66"/>
    <x v="128"/>
    <n v="20.779220779220779"/>
    <x v="13"/>
    <x v="0"/>
  </r>
  <r>
    <x v="66"/>
    <x v="129"/>
    <n v="1.948051948051948"/>
    <x v="13"/>
    <x v="0"/>
  </r>
  <r>
    <x v="66"/>
    <x v="130"/>
    <n v="26.623376623376622"/>
    <x v="13"/>
    <x v="0"/>
  </r>
  <r>
    <x v="66"/>
    <x v="131"/>
    <n v="15.584415584415584"/>
    <x v="13"/>
    <x v="0"/>
  </r>
  <r>
    <x v="66"/>
    <x v="4"/>
    <n v="5.8441558441558445"/>
    <x v="13"/>
    <x v="0"/>
  </r>
  <r>
    <x v="61"/>
    <x v="127"/>
    <n v="6.989247311827957"/>
    <x v="14"/>
    <x v="0"/>
  </r>
  <r>
    <x v="61"/>
    <x v="128"/>
    <n v="2.6881720430107525"/>
    <x v="14"/>
    <x v="0"/>
  </r>
  <r>
    <x v="61"/>
    <x v="129"/>
    <n v="8.064516129032258"/>
    <x v="14"/>
    <x v="0"/>
  </r>
  <r>
    <x v="61"/>
    <x v="130"/>
    <n v="19.892473118279568"/>
    <x v="14"/>
    <x v="0"/>
  </r>
  <r>
    <x v="61"/>
    <x v="131"/>
    <n v="39.247311827956992"/>
    <x v="14"/>
    <x v="0"/>
  </r>
  <r>
    <x v="61"/>
    <x v="4"/>
    <n v="23.118279569892472"/>
    <x v="14"/>
    <x v="0"/>
  </r>
  <r>
    <x v="62"/>
    <x v="127"/>
    <n v="2.6737967914438503"/>
    <x v="14"/>
    <x v="0"/>
  </r>
  <r>
    <x v="62"/>
    <x v="128"/>
    <n v="0"/>
    <x v="14"/>
    <x v="0"/>
  </r>
  <r>
    <x v="62"/>
    <x v="129"/>
    <n v="2.1390374331550803"/>
    <x v="14"/>
    <x v="0"/>
  </r>
  <r>
    <x v="62"/>
    <x v="130"/>
    <n v="33.155080213903744"/>
    <x v="14"/>
    <x v="0"/>
  </r>
  <r>
    <x v="62"/>
    <x v="131"/>
    <n v="39.037433155080215"/>
    <x v="14"/>
    <x v="0"/>
  </r>
  <r>
    <x v="62"/>
    <x v="4"/>
    <n v="22.994652406417114"/>
    <x v="14"/>
    <x v="0"/>
  </r>
  <r>
    <x v="63"/>
    <x v="127"/>
    <n v="2.6737967914438503"/>
    <x v="14"/>
    <x v="0"/>
  </r>
  <r>
    <x v="63"/>
    <x v="128"/>
    <n v="0"/>
    <x v="14"/>
    <x v="0"/>
  </r>
  <r>
    <x v="63"/>
    <x v="129"/>
    <n v="0.53475935828877008"/>
    <x v="14"/>
    <x v="0"/>
  </r>
  <r>
    <x v="63"/>
    <x v="130"/>
    <n v="34.759358288770052"/>
    <x v="14"/>
    <x v="0"/>
  </r>
  <r>
    <x v="63"/>
    <x v="131"/>
    <n v="39.037433155080215"/>
    <x v="14"/>
    <x v="0"/>
  </r>
  <r>
    <x v="63"/>
    <x v="4"/>
    <n v="22.994652406417114"/>
    <x v="14"/>
    <x v="0"/>
  </r>
  <r>
    <x v="64"/>
    <x v="127"/>
    <n v="2.6737967914438503"/>
    <x v="14"/>
    <x v="0"/>
  </r>
  <r>
    <x v="64"/>
    <x v="128"/>
    <n v="0.53475935828877008"/>
    <x v="14"/>
    <x v="0"/>
  </r>
  <r>
    <x v="64"/>
    <x v="129"/>
    <n v="1.0695187165775402"/>
    <x v="14"/>
    <x v="0"/>
  </r>
  <r>
    <x v="64"/>
    <x v="130"/>
    <n v="33.689839572192511"/>
    <x v="14"/>
    <x v="0"/>
  </r>
  <r>
    <x v="64"/>
    <x v="131"/>
    <n v="39.037433155080215"/>
    <x v="14"/>
    <x v="0"/>
  </r>
  <r>
    <x v="64"/>
    <x v="4"/>
    <n v="22.994652406417114"/>
    <x v="14"/>
    <x v="0"/>
  </r>
  <r>
    <x v="65"/>
    <x v="127"/>
    <n v="0.53475935828877008"/>
    <x v="14"/>
    <x v="0"/>
  </r>
  <r>
    <x v="65"/>
    <x v="128"/>
    <n v="0"/>
    <x v="14"/>
    <x v="0"/>
  </r>
  <r>
    <x v="65"/>
    <x v="129"/>
    <n v="0"/>
    <x v="14"/>
    <x v="0"/>
  </r>
  <r>
    <x v="65"/>
    <x v="130"/>
    <n v="37.433155080213901"/>
    <x v="14"/>
    <x v="0"/>
  </r>
  <r>
    <x v="65"/>
    <x v="131"/>
    <n v="39.037433155080215"/>
    <x v="14"/>
    <x v="0"/>
  </r>
  <r>
    <x v="65"/>
    <x v="4"/>
    <n v="22.994652406417114"/>
    <x v="14"/>
    <x v="0"/>
  </r>
  <r>
    <x v="66"/>
    <x v="127"/>
    <n v="8.0213903743315509"/>
    <x v="14"/>
    <x v="0"/>
  </r>
  <r>
    <x v="66"/>
    <x v="128"/>
    <n v="4.2780748663101607"/>
    <x v="14"/>
    <x v="0"/>
  </r>
  <r>
    <x v="66"/>
    <x v="129"/>
    <n v="2.6737967914438503"/>
    <x v="14"/>
    <x v="0"/>
  </r>
  <r>
    <x v="66"/>
    <x v="130"/>
    <n v="22.994652406417114"/>
    <x v="14"/>
    <x v="0"/>
  </r>
  <r>
    <x v="66"/>
    <x v="131"/>
    <n v="39.037433155080215"/>
    <x v="14"/>
    <x v="0"/>
  </r>
  <r>
    <x v="66"/>
    <x v="4"/>
    <n v="22.994652406417114"/>
    <x v="14"/>
    <x v="0"/>
  </r>
  <r>
    <x v="61"/>
    <x v="127"/>
    <n v="28.90995260663507"/>
    <x v="15"/>
    <x v="0"/>
  </r>
  <r>
    <x v="61"/>
    <x v="128"/>
    <n v="11.374407582938389"/>
    <x v="15"/>
    <x v="0"/>
  </r>
  <r>
    <x v="61"/>
    <x v="129"/>
    <n v="10.42654028436019"/>
    <x v="15"/>
    <x v="0"/>
  </r>
  <r>
    <x v="61"/>
    <x v="130"/>
    <n v="29.857819905213269"/>
    <x v="15"/>
    <x v="0"/>
  </r>
  <r>
    <x v="61"/>
    <x v="131"/>
    <n v="7.5829383886255926"/>
    <x v="15"/>
    <x v="0"/>
  </r>
  <r>
    <x v="61"/>
    <x v="4"/>
    <n v="12.322274881516588"/>
    <x v="15"/>
    <x v="0"/>
  </r>
  <r>
    <x v="62"/>
    <x v="127"/>
    <n v="8.9622641509433958"/>
    <x v="15"/>
    <x v="0"/>
  </r>
  <r>
    <x v="62"/>
    <x v="128"/>
    <n v="1.4150943396226414"/>
    <x v="15"/>
    <x v="0"/>
  </r>
  <r>
    <x v="62"/>
    <x v="129"/>
    <n v="0.94339622641509435"/>
    <x v="15"/>
    <x v="0"/>
  </r>
  <r>
    <x v="62"/>
    <x v="130"/>
    <n v="68.867924528301884"/>
    <x v="15"/>
    <x v="0"/>
  </r>
  <r>
    <x v="62"/>
    <x v="131"/>
    <n v="7.5471698113207548"/>
    <x v="15"/>
    <x v="0"/>
  </r>
  <r>
    <x v="62"/>
    <x v="4"/>
    <n v="12.264150943396226"/>
    <x v="15"/>
    <x v="0"/>
  </r>
  <r>
    <x v="63"/>
    <x v="127"/>
    <n v="8.0188679245283012"/>
    <x v="15"/>
    <x v="0"/>
  </r>
  <r>
    <x v="63"/>
    <x v="128"/>
    <n v="7.5471698113207548"/>
    <x v="15"/>
    <x v="0"/>
  </r>
  <r>
    <x v="63"/>
    <x v="129"/>
    <n v="0.94339622641509435"/>
    <x v="15"/>
    <x v="0"/>
  </r>
  <r>
    <x v="63"/>
    <x v="130"/>
    <n v="63.679245283018865"/>
    <x v="15"/>
    <x v="0"/>
  </r>
  <r>
    <x v="63"/>
    <x v="131"/>
    <n v="7.5471698113207548"/>
    <x v="15"/>
    <x v="0"/>
  </r>
  <r>
    <x v="63"/>
    <x v="4"/>
    <n v="12.264150943396226"/>
    <x v="15"/>
    <x v="0"/>
  </r>
  <r>
    <x v="64"/>
    <x v="127"/>
    <n v="10.849056603773585"/>
    <x v="15"/>
    <x v="0"/>
  </r>
  <r>
    <x v="64"/>
    <x v="128"/>
    <n v="5.1886792452830193"/>
    <x v="15"/>
    <x v="0"/>
  </r>
  <r>
    <x v="64"/>
    <x v="129"/>
    <n v="0.94339622641509435"/>
    <x v="15"/>
    <x v="0"/>
  </r>
  <r>
    <x v="64"/>
    <x v="130"/>
    <n v="63.20754716981132"/>
    <x v="15"/>
    <x v="0"/>
  </r>
  <r>
    <x v="64"/>
    <x v="131"/>
    <n v="7.5471698113207548"/>
    <x v="15"/>
    <x v="0"/>
  </r>
  <r>
    <x v="64"/>
    <x v="4"/>
    <n v="12.264150943396226"/>
    <x v="15"/>
    <x v="0"/>
  </r>
  <r>
    <x v="65"/>
    <x v="127"/>
    <n v="4.716981132075472"/>
    <x v="15"/>
    <x v="0"/>
  </r>
  <r>
    <x v="65"/>
    <x v="128"/>
    <n v="1.4150943396226414"/>
    <x v="15"/>
    <x v="0"/>
  </r>
  <r>
    <x v="65"/>
    <x v="129"/>
    <n v="0"/>
    <x v="15"/>
    <x v="0"/>
  </r>
  <r>
    <x v="65"/>
    <x v="130"/>
    <n v="74.056603773584911"/>
    <x v="15"/>
    <x v="0"/>
  </r>
  <r>
    <x v="65"/>
    <x v="131"/>
    <n v="7.5471698113207548"/>
    <x v="15"/>
    <x v="0"/>
  </r>
  <r>
    <x v="65"/>
    <x v="4"/>
    <n v="12.264150943396226"/>
    <x v="15"/>
    <x v="0"/>
  </r>
  <r>
    <x v="66"/>
    <x v="127"/>
    <n v="21.69811320754717"/>
    <x v="15"/>
    <x v="0"/>
  </r>
  <r>
    <x v="66"/>
    <x v="128"/>
    <n v="35.849056603773583"/>
    <x v="15"/>
    <x v="0"/>
  </r>
  <r>
    <x v="66"/>
    <x v="129"/>
    <n v="0.94339622641509435"/>
    <x v="15"/>
    <x v="0"/>
  </r>
  <r>
    <x v="66"/>
    <x v="130"/>
    <n v="21.69811320754717"/>
    <x v="15"/>
    <x v="0"/>
  </r>
  <r>
    <x v="66"/>
    <x v="131"/>
    <n v="7.5471698113207548"/>
    <x v="15"/>
    <x v="0"/>
  </r>
  <r>
    <x v="66"/>
    <x v="4"/>
    <n v="12.264150943396226"/>
    <x v="15"/>
    <x v="0"/>
  </r>
  <r>
    <x v="61"/>
    <x v="127"/>
    <n v="31.159420289855074"/>
    <x v="16"/>
    <x v="0"/>
  </r>
  <r>
    <x v="61"/>
    <x v="128"/>
    <n v="7.9710144927536231"/>
    <x v="16"/>
    <x v="0"/>
  </r>
  <r>
    <x v="61"/>
    <x v="129"/>
    <n v="9.420289855072463"/>
    <x v="16"/>
    <x v="0"/>
  </r>
  <r>
    <x v="61"/>
    <x v="130"/>
    <n v="27.777777777777779"/>
    <x v="16"/>
    <x v="0"/>
  </r>
  <r>
    <x v="61"/>
    <x v="131"/>
    <n v="14.97584541062802"/>
    <x v="16"/>
    <x v="0"/>
  </r>
  <r>
    <x v="61"/>
    <x v="4"/>
    <n v="9.1787439613526569"/>
    <x v="16"/>
    <x v="0"/>
  </r>
  <r>
    <x v="62"/>
    <x v="127"/>
    <n v="12.322274881516588"/>
    <x v="16"/>
    <x v="0"/>
  </r>
  <r>
    <x v="62"/>
    <x v="128"/>
    <n v="1.8957345971563981"/>
    <x v="16"/>
    <x v="0"/>
  </r>
  <r>
    <x v="62"/>
    <x v="129"/>
    <n v="2.3696682464454977"/>
    <x v="16"/>
    <x v="0"/>
  </r>
  <r>
    <x v="62"/>
    <x v="130"/>
    <n v="59.715639810426538"/>
    <x v="16"/>
    <x v="0"/>
  </r>
  <r>
    <x v="62"/>
    <x v="131"/>
    <n v="14.691943127962086"/>
    <x v="16"/>
    <x v="0"/>
  </r>
  <r>
    <x v="62"/>
    <x v="4"/>
    <n v="9.0047393364928912"/>
    <x v="16"/>
    <x v="0"/>
  </r>
  <r>
    <x v="63"/>
    <x v="127"/>
    <n v="12.410501193317423"/>
    <x v="16"/>
    <x v="0"/>
  </r>
  <r>
    <x v="63"/>
    <x v="128"/>
    <n v="4.7732696897374698"/>
    <x v="16"/>
    <x v="0"/>
  </r>
  <r>
    <x v="63"/>
    <x v="129"/>
    <n v="1.431980906921241"/>
    <x v="16"/>
    <x v="0"/>
  </r>
  <r>
    <x v="63"/>
    <x v="130"/>
    <n v="57.517899761336515"/>
    <x v="16"/>
    <x v="0"/>
  </r>
  <r>
    <x v="63"/>
    <x v="131"/>
    <n v="14.797136038186158"/>
    <x v="16"/>
    <x v="0"/>
  </r>
  <r>
    <x v="63"/>
    <x v="4"/>
    <n v="9.0692124105011942"/>
    <x v="16"/>
    <x v="0"/>
  </r>
  <r>
    <x v="64"/>
    <x v="127"/>
    <n v="12.949640287769784"/>
    <x v="16"/>
    <x v="0"/>
  </r>
  <r>
    <x v="64"/>
    <x v="128"/>
    <n v="3.8369304556354917"/>
    <x v="16"/>
    <x v="0"/>
  </r>
  <r>
    <x v="64"/>
    <x v="129"/>
    <n v="2.3980815347721824"/>
    <x v="16"/>
    <x v="0"/>
  </r>
  <r>
    <x v="64"/>
    <x v="130"/>
    <n v="56.834532374100718"/>
    <x v="16"/>
    <x v="0"/>
  </r>
  <r>
    <x v="64"/>
    <x v="131"/>
    <n v="14.86810551558753"/>
    <x v="16"/>
    <x v="0"/>
  </r>
  <r>
    <x v="64"/>
    <x v="4"/>
    <n v="9.1127098321342928"/>
    <x v="16"/>
    <x v="0"/>
  </r>
  <r>
    <x v="65"/>
    <x v="127"/>
    <n v="6.8720379146919433"/>
    <x v="16"/>
    <x v="0"/>
  </r>
  <r>
    <x v="65"/>
    <x v="128"/>
    <n v="1.6587677725118484"/>
    <x v="16"/>
    <x v="0"/>
  </r>
  <r>
    <x v="65"/>
    <x v="129"/>
    <n v="0.94786729857819907"/>
    <x v="16"/>
    <x v="0"/>
  </r>
  <r>
    <x v="65"/>
    <x v="130"/>
    <n v="66.824644549763036"/>
    <x v="16"/>
    <x v="0"/>
  </r>
  <r>
    <x v="65"/>
    <x v="131"/>
    <n v="14.691943127962086"/>
    <x v="16"/>
    <x v="0"/>
  </r>
  <r>
    <x v="65"/>
    <x v="4"/>
    <n v="9.0047393364928912"/>
    <x v="16"/>
    <x v="0"/>
  </r>
  <r>
    <x v="66"/>
    <x v="127"/>
    <n v="34.360189573459714"/>
    <x v="16"/>
    <x v="0"/>
  </r>
  <r>
    <x v="66"/>
    <x v="128"/>
    <n v="21.09004739336493"/>
    <x v="16"/>
    <x v="0"/>
  </r>
  <r>
    <x v="66"/>
    <x v="129"/>
    <n v="2.3696682464454977"/>
    <x v="16"/>
    <x v="0"/>
  </r>
  <r>
    <x v="66"/>
    <x v="130"/>
    <n v="19.194312796208532"/>
    <x v="16"/>
    <x v="0"/>
  </r>
  <r>
    <x v="66"/>
    <x v="131"/>
    <n v="14.691943127962086"/>
    <x v="16"/>
    <x v="0"/>
  </r>
  <r>
    <x v="66"/>
    <x v="4"/>
    <n v="9.0047393364928912"/>
    <x v="16"/>
    <x v="0"/>
  </r>
  <r>
    <x v="61"/>
    <x v="127"/>
    <n v="19.132841328413285"/>
    <x v="0"/>
    <x v="1"/>
  </r>
  <r>
    <x v="61"/>
    <x v="128"/>
    <n v="3.9483394833948338"/>
    <x v="0"/>
    <x v="1"/>
  </r>
  <r>
    <x v="61"/>
    <x v="129"/>
    <n v="6.2084870848708489"/>
    <x v="0"/>
    <x v="1"/>
  </r>
  <r>
    <x v="61"/>
    <x v="130"/>
    <n v="26.236162361623617"/>
    <x v="0"/>
    <x v="1"/>
  </r>
  <r>
    <x v="61"/>
    <x v="131"/>
    <n v="33.745387453874535"/>
    <x v="0"/>
    <x v="1"/>
  </r>
  <r>
    <x v="61"/>
    <x v="4"/>
    <n v="11.060885608856088"/>
    <x v="0"/>
    <x v="1"/>
  </r>
  <r>
    <x v="62"/>
    <x v="127"/>
    <n v="8.5916901536503314"/>
    <x v="0"/>
    <x v="1"/>
  </r>
  <r>
    <x v="62"/>
    <x v="128"/>
    <n v="0.56368760796436035"/>
    <x v="0"/>
    <x v="1"/>
  </r>
  <r>
    <x v="62"/>
    <x v="129"/>
    <n v="1.1455586871533776"/>
    <x v="0"/>
    <x v="1"/>
  </r>
  <r>
    <x v="62"/>
    <x v="130"/>
    <n v="44.976816074188562"/>
    <x v="0"/>
    <x v="1"/>
  </r>
  <r>
    <x v="62"/>
    <x v="131"/>
    <n v="33.739430857350669"/>
    <x v="0"/>
    <x v="1"/>
  </r>
  <r>
    <x v="62"/>
    <x v="4"/>
    <n v="11.037367033366669"/>
    <x v="0"/>
    <x v="1"/>
  </r>
  <r>
    <x v="63"/>
    <x v="127"/>
    <n v="7.1317687882385172"/>
    <x v="0"/>
    <x v="1"/>
  </r>
  <r>
    <x v="63"/>
    <x v="128"/>
    <n v="2.5385809515112774"/>
    <x v="0"/>
    <x v="1"/>
  </r>
  <r>
    <x v="63"/>
    <x v="129"/>
    <n v="0.69400054789516941"/>
    <x v="0"/>
    <x v="1"/>
  </r>
  <r>
    <x v="63"/>
    <x v="130"/>
    <n v="44.808693270021003"/>
    <x v="0"/>
    <x v="1"/>
  </r>
  <r>
    <x v="63"/>
    <x v="131"/>
    <n v="33.81426353757648"/>
    <x v="0"/>
    <x v="1"/>
  </r>
  <r>
    <x v="63"/>
    <x v="4"/>
    <n v="11.049219249383619"/>
    <x v="0"/>
    <x v="1"/>
  </r>
  <r>
    <x v="64"/>
    <x v="127"/>
    <n v="9.3406593406593412"/>
    <x v="0"/>
    <x v="1"/>
  </r>
  <r>
    <x v="64"/>
    <x v="128"/>
    <n v="1.9047619047619047"/>
    <x v="0"/>
    <x v="1"/>
  </r>
  <r>
    <x v="64"/>
    <x v="129"/>
    <n v="1.858974358974359"/>
    <x v="0"/>
    <x v="1"/>
  </r>
  <r>
    <x v="64"/>
    <x v="130"/>
    <n v="42.115384615384613"/>
    <x v="0"/>
    <x v="1"/>
  </r>
  <r>
    <x v="64"/>
    <x v="131"/>
    <n v="33.836996336996336"/>
    <x v="0"/>
    <x v="1"/>
  </r>
  <r>
    <x v="64"/>
    <x v="4"/>
    <n v="11.025641025641026"/>
    <x v="0"/>
    <x v="1"/>
  </r>
  <r>
    <x v="65"/>
    <x v="127"/>
    <n v="5.4004909537230654"/>
    <x v="0"/>
    <x v="1"/>
  </r>
  <r>
    <x v="65"/>
    <x v="128"/>
    <n v="1.0910082734794073"/>
    <x v="0"/>
    <x v="1"/>
  </r>
  <r>
    <x v="65"/>
    <x v="129"/>
    <n v="0.49095372306573326"/>
    <x v="0"/>
    <x v="1"/>
  </r>
  <r>
    <x v="65"/>
    <x v="130"/>
    <n v="48.268024365851439"/>
    <x v="0"/>
    <x v="1"/>
  </r>
  <r>
    <x v="65"/>
    <x v="131"/>
    <n v="33.739430857350669"/>
    <x v="0"/>
    <x v="1"/>
  </r>
  <r>
    <x v="65"/>
    <x v="4"/>
    <n v="11.037367033366669"/>
    <x v="0"/>
    <x v="1"/>
  </r>
  <r>
    <x v="66"/>
    <x v="127"/>
    <n v="23.933800127307446"/>
    <x v="0"/>
    <x v="1"/>
  </r>
  <r>
    <x v="66"/>
    <x v="128"/>
    <n v="12.83986541784123"/>
    <x v="0"/>
    <x v="1"/>
  </r>
  <r>
    <x v="66"/>
    <x v="129"/>
    <n v="1.5640629262526144"/>
    <x v="0"/>
    <x v="1"/>
  </r>
  <r>
    <x v="66"/>
    <x v="130"/>
    <n v="17.277439301627716"/>
    <x v="0"/>
    <x v="1"/>
  </r>
  <r>
    <x v="66"/>
    <x v="131"/>
    <n v="33.745566972810764"/>
    <x v="0"/>
    <x v="1"/>
  </r>
  <r>
    <x v="66"/>
    <x v="4"/>
    <n v="11.039374374829499"/>
    <x v="0"/>
    <x v="1"/>
  </r>
  <r>
    <x v="61"/>
    <x v="127"/>
    <n v="40.892193308550183"/>
    <x v="1"/>
    <x v="1"/>
  </r>
  <r>
    <x v="61"/>
    <x v="128"/>
    <n v="4.8791821561338287"/>
    <x v="1"/>
    <x v="1"/>
  </r>
  <r>
    <x v="61"/>
    <x v="129"/>
    <n v="10.130111524163569"/>
    <x v="1"/>
    <x v="1"/>
  </r>
  <r>
    <x v="61"/>
    <x v="130"/>
    <n v="25.371747211895912"/>
    <x v="1"/>
    <x v="1"/>
  </r>
  <r>
    <x v="61"/>
    <x v="131"/>
    <n v="14.358736059479554"/>
    <x v="1"/>
    <x v="1"/>
  </r>
  <r>
    <x v="61"/>
    <x v="4"/>
    <n v="5.2044609665427508"/>
    <x v="1"/>
    <x v="1"/>
  </r>
  <r>
    <x v="62"/>
    <x v="127"/>
    <n v="19.518599562363239"/>
    <x v="1"/>
    <x v="1"/>
  </r>
  <r>
    <x v="62"/>
    <x v="128"/>
    <n v="1.0503282275711159"/>
    <x v="1"/>
    <x v="1"/>
  </r>
  <r>
    <x v="62"/>
    <x v="129"/>
    <n v="2.2319474835886215"/>
    <x v="1"/>
    <x v="1"/>
  </r>
  <r>
    <x v="62"/>
    <x v="130"/>
    <n v="56.236323851203501"/>
    <x v="1"/>
    <x v="1"/>
  </r>
  <r>
    <x v="62"/>
    <x v="131"/>
    <n v="15.536105032822757"/>
    <x v="1"/>
    <x v="1"/>
  </r>
  <r>
    <x v="62"/>
    <x v="4"/>
    <n v="5.5579868708971549"/>
    <x v="1"/>
    <x v="1"/>
  </r>
  <r>
    <x v="63"/>
    <x v="127"/>
    <n v="17.37979708866343"/>
    <x v="1"/>
    <x v="1"/>
  </r>
  <r>
    <x v="63"/>
    <x v="128"/>
    <n v="4.2346713718570799"/>
    <x v="1"/>
    <x v="1"/>
  </r>
  <r>
    <x v="63"/>
    <x v="129"/>
    <n v="1.3674459638288488"/>
    <x v="1"/>
    <x v="1"/>
  </r>
  <r>
    <x v="63"/>
    <x v="130"/>
    <n v="55.977062196735773"/>
    <x v="1"/>
    <x v="1"/>
  </r>
  <r>
    <x v="63"/>
    <x v="131"/>
    <n v="15.52712836347596"/>
    <x v="1"/>
    <x v="1"/>
  </r>
  <r>
    <x v="63"/>
    <x v="4"/>
    <n v="5.5138950154389059"/>
    <x v="1"/>
    <x v="1"/>
  </r>
  <r>
    <x v="64"/>
    <x v="127"/>
    <n v="20.857787810383748"/>
    <x v="1"/>
    <x v="1"/>
  </r>
  <r>
    <x v="64"/>
    <x v="128"/>
    <n v="3.0248306997742662"/>
    <x v="1"/>
    <x v="1"/>
  </r>
  <r>
    <x v="64"/>
    <x v="129"/>
    <n v="4.0180586907449207"/>
    <x v="1"/>
    <x v="1"/>
  </r>
  <r>
    <x v="64"/>
    <x v="130"/>
    <n v="51.602708803611741"/>
    <x v="1"/>
    <x v="1"/>
  </r>
  <r>
    <x v="64"/>
    <x v="131"/>
    <n v="15.349887133182845"/>
    <x v="1"/>
    <x v="1"/>
  </r>
  <r>
    <x v="64"/>
    <x v="4"/>
    <n v="5.3273137697516928"/>
    <x v="1"/>
    <x v="1"/>
  </r>
  <r>
    <x v="65"/>
    <x v="127"/>
    <n v="9.6237970253718288"/>
    <x v="1"/>
    <x v="1"/>
  </r>
  <r>
    <x v="65"/>
    <x v="128"/>
    <n v="1.3123359580052494"/>
    <x v="1"/>
    <x v="1"/>
  </r>
  <r>
    <x v="65"/>
    <x v="129"/>
    <n v="0.61242344706911633"/>
    <x v="1"/>
    <x v="1"/>
  </r>
  <r>
    <x v="65"/>
    <x v="130"/>
    <n v="67.410323709536314"/>
    <x v="1"/>
    <x v="1"/>
  </r>
  <r>
    <x v="65"/>
    <x v="131"/>
    <n v="15.529308836395451"/>
    <x v="1"/>
    <x v="1"/>
  </r>
  <r>
    <x v="65"/>
    <x v="4"/>
    <n v="5.5555555555555554"/>
    <x v="1"/>
    <x v="1"/>
  </r>
  <r>
    <x v="66"/>
    <x v="127"/>
    <n v="39.956236323851201"/>
    <x v="1"/>
    <x v="1"/>
  </r>
  <r>
    <x v="66"/>
    <x v="128"/>
    <n v="19.387308533916848"/>
    <x v="1"/>
    <x v="1"/>
  </r>
  <r>
    <x v="66"/>
    <x v="129"/>
    <n v="2.0568927789934355"/>
    <x v="1"/>
    <x v="1"/>
  </r>
  <r>
    <x v="66"/>
    <x v="130"/>
    <n v="18.205689277899342"/>
    <x v="1"/>
    <x v="1"/>
  </r>
  <r>
    <x v="66"/>
    <x v="131"/>
    <n v="15.536105032822757"/>
    <x v="1"/>
    <x v="1"/>
  </r>
  <r>
    <x v="66"/>
    <x v="4"/>
    <n v="5.5579868708971549"/>
    <x v="1"/>
    <x v="1"/>
  </r>
  <r>
    <x v="61"/>
    <x v="127"/>
    <n v="4.7340051558471998"/>
    <x v="2"/>
    <x v="1"/>
  </r>
  <r>
    <x v="61"/>
    <x v="128"/>
    <n v="2.437309585188657"/>
    <x v="2"/>
    <x v="1"/>
  </r>
  <r>
    <x v="61"/>
    <x v="129"/>
    <n v="3.6559643777829858"/>
    <x v="2"/>
    <x v="1"/>
  </r>
  <r>
    <x v="61"/>
    <x v="130"/>
    <n v="18.256386219826577"/>
    <x v="2"/>
    <x v="1"/>
  </r>
  <r>
    <x v="61"/>
    <x v="131"/>
    <n v="55.65971408483712"/>
    <x v="2"/>
    <x v="1"/>
  </r>
  <r>
    <x v="61"/>
    <x v="4"/>
    <n v="15.280056245605811"/>
    <x v="2"/>
    <x v="1"/>
  </r>
  <r>
    <x v="62"/>
    <x v="127"/>
    <n v="1.0299625468164795"/>
    <x v="2"/>
    <x v="1"/>
  </r>
  <r>
    <x v="62"/>
    <x v="128"/>
    <n v="0.23408239700374531"/>
    <x v="2"/>
    <x v="1"/>
  </r>
  <r>
    <x v="62"/>
    <x v="129"/>
    <n v="0.51498127340823974"/>
    <x v="2"/>
    <x v="1"/>
  </r>
  <r>
    <x v="62"/>
    <x v="130"/>
    <n v="27.317415730337078"/>
    <x v="2"/>
    <x v="1"/>
  </r>
  <r>
    <x v="62"/>
    <x v="131"/>
    <n v="55.641385767790261"/>
    <x v="2"/>
    <x v="1"/>
  </r>
  <r>
    <x v="62"/>
    <x v="4"/>
    <n v="15.262172284644194"/>
    <x v="2"/>
    <x v="1"/>
  </r>
  <r>
    <x v="63"/>
    <x v="127"/>
    <n v="1.8309859154929577"/>
    <x v="2"/>
    <x v="1"/>
  </r>
  <r>
    <x v="63"/>
    <x v="128"/>
    <n v="1.4788732394366197"/>
    <x v="2"/>
    <x v="1"/>
  </r>
  <r>
    <x v="63"/>
    <x v="129"/>
    <n v="0.46948356807511737"/>
    <x v="2"/>
    <x v="1"/>
  </r>
  <r>
    <x v="63"/>
    <x v="130"/>
    <n v="25.23474178403756"/>
    <x v="2"/>
    <x v="1"/>
  </r>
  <r>
    <x v="63"/>
    <x v="131"/>
    <n v="55.70422535211268"/>
    <x v="2"/>
    <x v="1"/>
  </r>
  <r>
    <x v="63"/>
    <x v="4"/>
    <n v="15.305164319248826"/>
    <x v="2"/>
    <x v="1"/>
  </r>
  <r>
    <x v="64"/>
    <x v="127"/>
    <n v="1.1241217798594847"/>
    <x v="2"/>
    <x v="1"/>
  </r>
  <r>
    <x v="64"/>
    <x v="128"/>
    <n v="0.49180327868852458"/>
    <x v="2"/>
    <x v="1"/>
  </r>
  <r>
    <x v="64"/>
    <x v="129"/>
    <n v="0.63231850117096022"/>
    <x v="2"/>
    <x v="1"/>
  </r>
  <r>
    <x v="64"/>
    <x v="130"/>
    <n v="26.838407494145198"/>
    <x v="2"/>
    <x v="1"/>
  </r>
  <r>
    <x v="64"/>
    <x v="131"/>
    <n v="55.644028103044498"/>
    <x v="2"/>
    <x v="1"/>
  </r>
  <r>
    <x v="64"/>
    <x v="4"/>
    <n v="15.269320843091334"/>
    <x v="2"/>
    <x v="1"/>
  </r>
  <r>
    <x v="65"/>
    <x v="127"/>
    <n v="0.51498127340823974"/>
    <x v="2"/>
    <x v="1"/>
  </r>
  <r>
    <x v="65"/>
    <x v="128"/>
    <n v="0.46816479400749061"/>
    <x v="2"/>
    <x v="1"/>
  </r>
  <r>
    <x v="65"/>
    <x v="129"/>
    <n v="0.1404494382022472"/>
    <x v="2"/>
    <x v="1"/>
  </r>
  <r>
    <x v="65"/>
    <x v="130"/>
    <n v="27.972846441947567"/>
    <x v="2"/>
    <x v="1"/>
  </r>
  <r>
    <x v="65"/>
    <x v="131"/>
    <n v="55.641385767790261"/>
    <x v="2"/>
    <x v="1"/>
  </r>
  <r>
    <x v="65"/>
    <x v="4"/>
    <n v="15.262172284644194"/>
    <x v="2"/>
    <x v="1"/>
  </r>
  <r>
    <x v="66"/>
    <x v="127"/>
    <n v="8.0992509363295877"/>
    <x v="2"/>
    <x v="1"/>
  </r>
  <r>
    <x v="66"/>
    <x v="128"/>
    <n v="6.25"/>
    <x v="2"/>
    <x v="1"/>
  </r>
  <r>
    <x v="66"/>
    <x v="129"/>
    <n v="0.74906367041198507"/>
    <x v="2"/>
    <x v="1"/>
  </r>
  <r>
    <x v="66"/>
    <x v="130"/>
    <n v="14.021535580524345"/>
    <x v="2"/>
    <x v="1"/>
  </r>
  <r>
    <x v="66"/>
    <x v="131"/>
    <n v="55.641385767790261"/>
    <x v="2"/>
    <x v="1"/>
  </r>
  <r>
    <x v="66"/>
    <x v="4"/>
    <n v="15.262172284644194"/>
    <x v="2"/>
    <x v="1"/>
  </r>
  <r>
    <x v="61"/>
    <x v="127"/>
    <n v="26.978193146417446"/>
    <x v="3"/>
    <x v="1"/>
  </r>
  <r>
    <x v="61"/>
    <x v="128"/>
    <n v="6.4174454828660439"/>
    <x v="3"/>
    <x v="1"/>
  </r>
  <r>
    <x v="61"/>
    <x v="129"/>
    <n v="7.6012461059190031"/>
    <x v="3"/>
    <x v="1"/>
  </r>
  <r>
    <x v="61"/>
    <x v="130"/>
    <n v="38.068535825545169"/>
    <x v="3"/>
    <x v="1"/>
  </r>
  <r>
    <x v="61"/>
    <x v="131"/>
    <n v="14.392523364485982"/>
    <x v="3"/>
    <x v="1"/>
  </r>
  <r>
    <x v="61"/>
    <x v="4"/>
    <n v="7.0404984423676016"/>
    <x v="3"/>
    <x v="1"/>
  </r>
  <r>
    <x v="62"/>
    <x v="127"/>
    <n v="13.754646840148698"/>
    <x v="3"/>
    <x v="1"/>
  </r>
  <r>
    <x v="62"/>
    <x v="128"/>
    <n v="0.74349442379182151"/>
    <x v="3"/>
    <x v="1"/>
  </r>
  <r>
    <x v="62"/>
    <x v="129"/>
    <n v="1.3011152416356877"/>
    <x v="3"/>
    <x v="1"/>
  </r>
  <r>
    <x v="62"/>
    <x v="130"/>
    <n v="62.949194547707556"/>
    <x v="3"/>
    <x v="1"/>
  </r>
  <r>
    <x v="62"/>
    <x v="131"/>
    <n v="14.436183395291202"/>
    <x v="3"/>
    <x v="1"/>
  </r>
  <r>
    <x v="62"/>
    <x v="4"/>
    <n v="7.0012391573729866"/>
    <x v="3"/>
    <x v="1"/>
  </r>
  <r>
    <x v="63"/>
    <x v="127"/>
    <n v="7.8784119106699748"/>
    <x v="3"/>
    <x v="1"/>
  </r>
  <r>
    <x v="63"/>
    <x v="128"/>
    <n v="2.9776674937965262"/>
    <x v="3"/>
    <x v="1"/>
  </r>
  <r>
    <x v="63"/>
    <x v="129"/>
    <n v="0.68238213399503722"/>
    <x v="3"/>
    <x v="1"/>
  </r>
  <r>
    <x v="63"/>
    <x v="130"/>
    <n v="67.121588089330018"/>
    <x v="3"/>
    <x v="1"/>
  </r>
  <r>
    <x v="63"/>
    <x v="131"/>
    <n v="14.454094292803971"/>
    <x v="3"/>
    <x v="1"/>
  </r>
  <r>
    <x v="63"/>
    <x v="4"/>
    <n v="6.9478908188585606"/>
    <x v="3"/>
    <x v="1"/>
  </r>
  <r>
    <x v="64"/>
    <x v="127"/>
    <n v="16.139044072004967"/>
    <x v="3"/>
    <x v="1"/>
  </r>
  <r>
    <x v="64"/>
    <x v="128"/>
    <n v="3.2278088144009933"/>
    <x v="3"/>
    <x v="1"/>
  </r>
  <r>
    <x v="64"/>
    <x v="129"/>
    <n v="2.8553693358162633"/>
    <x v="3"/>
    <x v="1"/>
  </r>
  <r>
    <x v="64"/>
    <x v="130"/>
    <n v="56.424581005586589"/>
    <x v="3"/>
    <x v="1"/>
  </r>
  <r>
    <x v="64"/>
    <x v="131"/>
    <n v="14.46306641837368"/>
    <x v="3"/>
    <x v="1"/>
  </r>
  <r>
    <x v="64"/>
    <x v="4"/>
    <n v="7.0142768466790812"/>
    <x v="3"/>
    <x v="1"/>
  </r>
  <r>
    <x v="65"/>
    <x v="127"/>
    <n v="12.957222566646001"/>
    <x v="3"/>
    <x v="1"/>
  </r>
  <r>
    <x v="65"/>
    <x v="128"/>
    <n v="2.8518288902665838"/>
    <x v="3"/>
    <x v="1"/>
  </r>
  <r>
    <x v="65"/>
    <x v="129"/>
    <n v="1.3639181649101053"/>
    <x v="3"/>
    <x v="1"/>
  </r>
  <r>
    <x v="65"/>
    <x v="130"/>
    <n v="61.500309981401116"/>
    <x v="3"/>
    <x v="1"/>
  </r>
  <r>
    <x v="65"/>
    <x v="131"/>
    <n v="14.445133292002479"/>
    <x v="3"/>
    <x v="1"/>
  </r>
  <r>
    <x v="65"/>
    <x v="4"/>
    <n v="7.005579665220087"/>
    <x v="3"/>
    <x v="1"/>
  </r>
  <r>
    <x v="66"/>
    <x v="127"/>
    <n v="39.739615623062619"/>
    <x v="3"/>
    <x v="1"/>
  </r>
  <r>
    <x v="66"/>
    <x v="128"/>
    <n v="15.375077495350279"/>
    <x v="3"/>
    <x v="1"/>
  </r>
  <r>
    <x v="66"/>
    <x v="129"/>
    <n v="2.4798512089274642"/>
    <x v="3"/>
    <x v="1"/>
  </r>
  <r>
    <x v="66"/>
    <x v="130"/>
    <n v="21.698698078115314"/>
    <x v="3"/>
    <x v="1"/>
  </r>
  <r>
    <x v="66"/>
    <x v="131"/>
    <n v="14.445133292002479"/>
    <x v="3"/>
    <x v="1"/>
  </r>
  <r>
    <x v="66"/>
    <x v="4"/>
    <n v="7.005579665220087"/>
    <x v="3"/>
    <x v="1"/>
  </r>
  <r>
    <x v="61"/>
    <x v="127"/>
    <n v="11.147186147186147"/>
    <x v="4"/>
    <x v="1"/>
  </r>
  <r>
    <x v="61"/>
    <x v="128"/>
    <n v="1.5151515151515151"/>
    <x v="4"/>
    <x v="1"/>
  </r>
  <r>
    <x v="61"/>
    <x v="129"/>
    <n v="5.5194805194805197"/>
    <x v="4"/>
    <x v="1"/>
  </r>
  <r>
    <x v="61"/>
    <x v="130"/>
    <n v="34.307359307359306"/>
    <x v="4"/>
    <x v="1"/>
  </r>
  <r>
    <x v="61"/>
    <x v="131"/>
    <n v="33.333333333333336"/>
    <x v="4"/>
    <x v="1"/>
  </r>
  <r>
    <x v="61"/>
    <x v="4"/>
    <n v="14.393939393939394"/>
    <x v="4"/>
    <x v="1"/>
  </r>
  <r>
    <x v="62"/>
    <x v="127"/>
    <n v="3.2467532467532467"/>
    <x v="4"/>
    <x v="1"/>
  </r>
  <r>
    <x v="62"/>
    <x v="128"/>
    <n v="0.10822510822510822"/>
    <x v="4"/>
    <x v="1"/>
  </r>
  <r>
    <x v="62"/>
    <x v="129"/>
    <n v="0.64935064935064934"/>
    <x v="4"/>
    <x v="1"/>
  </r>
  <r>
    <x v="62"/>
    <x v="130"/>
    <n v="48.268398268398265"/>
    <x v="4"/>
    <x v="1"/>
  </r>
  <r>
    <x v="62"/>
    <x v="131"/>
    <n v="33.333333333333336"/>
    <x v="4"/>
    <x v="1"/>
  </r>
  <r>
    <x v="62"/>
    <x v="4"/>
    <n v="14.393939393939394"/>
    <x v="4"/>
    <x v="1"/>
  </r>
  <r>
    <x v="63"/>
    <x v="127"/>
    <n v="2.5974025974025974"/>
    <x v="4"/>
    <x v="1"/>
  </r>
  <r>
    <x v="63"/>
    <x v="128"/>
    <n v="1.1904761904761905"/>
    <x v="4"/>
    <x v="1"/>
  </r>
  <r>
    <x v="63"/>
    <x v="129"/>
    <n v="0.10822510822510822"/>
    <x v="4"/>
    <x v="1"/>
  </r>
  <r>
    <x v="63"/>
    <x v="130"/>
    <n v="48.376623376623378"/>
    <x v="4"/>
    <x v="1"/>
  </r>
  <r>
    <x v="63"/>
    <x v="131"/>
    <n v="33.333333333333336"/>
    <x v="4"/>
    <x v="1"/>
  </r>
  <r>
    <x v="63"/>
    <x v="4"/>
    <n v="14.393939393939394"/>
    <x v="4"/>
    <x v="1"/>
  </r>
  <r>
    <x v="64"/>
    <x v="127"/>
    <n v="4.6536796536796539"/>
    <x v="4"/>
    <x v="1"/>
  </r>
  <r>
    <x v="64"/>
    <x v="128"/>
    <n v="2.0562770562770565"/>
    <x v="4"/>
    <x v="1"/>
  </r>
  <r>
    <x v="64"/>
    <x v="129"/>
    <n v="1.0822510822510822"/>
    <x v="4"/>
    <x v="1"/>
  </r>
  <r>
    <x v="64"/>
    <x v="130"/>
    <n v="44.480519480519483"/>
    <x v="4"/>
    <x v="1"/>
  </r>
  <r>
    <x v="64"/>
    <x v="131"/>
    <n v="33.333333333333336"/>
    <x v="4"/>
    <x v="1"/>
  </r>
  <r>
    <x v="64"/>
    <x v="4"/>
    <n v="14.393939393939394"/>
    <x v="4"/>
    <x v="1"/>
  </r>
  <r>
    <x v="65"/>
    <x v="127"/>
    <n v="2.4891774891774894"/>
    <x v="4"/>
    <x v="1"/>
  </r>
  <r>
    <x v="65"/>
    <x v="128"/>
    <n v="0.64935064935064934"/>
    <x v="4"/>
    <x v="1"/>
  </r>
  <r>
    <x v="65"/>
    <x v="129"/>
    <n v="0.54112554112554112"/>
    <x v="4"/>
    <x v="1"/>
  </r>
  <r>
    <x v="65"/>
    <x v="130"/>
    <n v="48.593073593073591"/>
    <x v="4"/>
    <x v="1"/>
  </r>
  <r>
    <x v="65"/>
    <x v="131"/>
    <n v="33.333333333333336"/>
    <x v="4"/>
    <x v="1"/>
  </r>
  <r>
    <x v="65"/>
    <x v="4"/>
    <n v="14.393939393939394"/>
    <x v="4"/>
    <x v="1"/>
  </r>
  <r>
    <x v="66"/>
    <x v="127"/>
    <n v="18.939393939393938"/>
    <x v="4"/>
    <x v="1"/>
  </r>
  <r>
    <x v="66"/>
    <x v="128"/>
    <n v="12.445887445887445"/>
    <x v="4"/>
    <x v="1"/>
  </r>
  <r>
    <x v="66"/>
    <x v="129"/>
    <n v="1.5151515151515151"/>
    <x v="4"/>
    <x v="1"/>
  </r>
  <r>
    <x v="66"/>
    <x v="130"/>
    <n v="19.480519480519479"/>
    <x v="4"/>
    <x v="1"/>
  </r>
  <r>
    <x v="66"/>
    <x v="131"/>
    <n v="33.333333333333336"/>
    <x v="4"/>
    <x v="1"/>
  </r>
  <r>
    <x v="66"/>
    <x v="4"/>
    <n v="14.393939393939394"/>
    <x v="4"/>
    <x v="1"/>
  </r>
  <r>
    <x v="61"/>
    <x v="127"/>
    <n v="10.362694300518134"/>
    <x v="5"/>
    <x v="1"/>
  </r>
  <r>
    <x v="61"/>
    <x v="128"/>
    <n v="3.1088082901554404"/>
    <x v="5"/>
    <x v="1"/>
  </r>
  <r>
    <x v="61"/>
    <x v="129"/>
    <n v="6.2176165803108807"/>
    <x v="5"/>
    <x v="1"/>
  </r>
  <r>
    <x v="61"/>
    <x v="130"/>
    <n v="39.37823834196891"/>
    <x v="5"/>
    <x v="1"/>
  </r>
  <r>
    <x v="61"/>
    <x v="131"/>
    <n v="23.834196891191709"/>
    <x v="5"/>
    <x v="1"/>
  </r>
  <r>
    <x v="61"/>
    <x v="4"/>
    <n v="18.134715025906736"/>
    <x v="5"/>
    <x v="1"/>
  </r>
  <r>
    <x v="62"/>
    <x v="127"/>
    <n v="2.5906735751295336"/>
    <x v="5"/>
    <x v="1"/>
  </r>
  <r>
    <x v="62"/>
    <x v="128"/>
    <n v="0"/>
    <x v="5"/>
    <x v="1"/>
  </r>
  <r>
    <x v="62"/>
    <x v="129"/>
    <n v="0.51813471502590669"/>
    <x v="5"/>
    <x v="1"/>
  </r>
  <r>
    <x v="62"/>
    <x v="130"/>
    <n v="54.922279792746117"/>
    <x v="5"/>
    <x v="1"/>
  </r>
  <r>
    <x v="62"/>
    <x v="131"/>
    <n v="23.834196891191709"/>
    <x v="5"/>
    <x v="1"/>
  </r>
  <r>
    <x v="62"/>
    <x v="4"/>
    <n v="18.134715025906736"/>
    <x v="5"/>
    <x v="1"/>
  </r>
  <r>
    <x v="63"/>
    <x v="127"/>
    <n v="2.0725388601036268"/>
    <x v="5"/>
    <x v="1"/>
  </r>
  <r>
    <x v="63"/>
    <x v="128"/>
    <n v="0.51813471502590669"/>
    <x v="5"/>
    <x v="1"/>
  </r>
  <r>
    <x v="63"/>
    <x v="129"/>
    <n v="0"/>
    <x v="5"/>
    <x v="1"/>
  </r>
  <r>
    <x v="63"/>
    <x v="130"/>
    <n v="55.440414507772019"/>
    <x v="5"/>
    <x v="1"/>
  </r>
  <r>
    <x v="63"/>
    <x v="131"/>
    <n v="23.834196891191709"/>
    <x v="5"/>
    <x v="1"/>
  </r>
  <r>
    <x v="63"/>
    <x v="4"/>
    <n v="18.134715025906736"/>
    <x v="5"/>
    <x v="1"/>
  </r>
  <r>
    <x v="64"/>
    <x v="127"/>
    <n v="7.2538860103626943"/>
    <x v="5"/>
    <x v="1"/>
  </r>
  <r>
    <x v="64"/>
    <x v="128"/>
    <n v="1.5544041450777202"/>
    <x v="5"/>
    <x v="1"/>
  </r>
  <r>
    <x v="64"/>
    <x v="129"/>
    <n v="2.5906735751295336"/>
    <x v="5"/>
    <x v="1"/>
  </r>
  <r>
    <x v="64"/>
    <x v="130"/>
    <n v="46.632124352331608"/>
    <x v="5"/>
    <x v="1"/>
  </r>
  <r>
    <x v="64"/>
    <x v="131"/>
    <n v="23.834196891191709"/>
    <x v="5"/>
    <x v="1"/>
  </r>
  <r>
    <x v="64"/>
    <x v="4"/>
    <n v="18.134715025906736"/>
    <x v="5"/>
    <x v="1"/>
  </r>
  <r>
    <x v="65"/>
    <x v="127"/>
    <n v="1.5544041450777202"/>
    <x v="5"/>
    <x v="1"/>
  </r>
  <r>
    <x v="65"/>
    <x v="128"/>
    <n v="0"/>
    <x v="5"/>
    <x v="1"/>
  </r>
  <r>
    <x v="65"/>
    <x v="129"/>
    <n v="0.51813471502590669"/>
    <x v="5"/>
    <x v="1"/>
  </r>
  <r>
    <x v="65"/>
    <x v="130"/>
    <n v="55.958549222797927"/>
    <x v="5"/>
    <x v="1"/>
  </r>
  <r>
    <x v="65"/>
    <x v="131"/>
    <n v="23.834196891191709"/>
    <x v="5"/>
    <x v="1"/>
  </r>
  <r>
    <x v="65"/>
    <x v="4"/>
    <n v="18.134715025906736"/>
    <x v="5"/>
    <x v="1"/>
  </r>
  <r>
    <x v="66"/>
    <x v="127"/>
    <n v="18.134715025906736"/>
    <x v="5"/>
    <x v="1"/>
  </r>
  <r>
    <x v="66"/>
    <x v="128"/>
    <n v="16.062176165803109"/>
    <x v="5"/>
    <x v="1"/>
  </r>
  <r>
    <x v="66"/>
    <x v="129"/>
    <n v="0.51813471502590669"/>
    <x v="5"/>
    <x v="1"/>
  </r>
  <r>
    <x v="66"/>
    <x v="130"/>
    <n v="23.316062176165804"/>
    <x v="5"/>
    <x v="1"/>
  </r>
  <r>
    <x v="66"/>
    <x v="131"/>
    <n v="23.834196891191709"/>
    <x v="5"/>
    <x v="1"/>
  </r>
  <r>
    <x v="66"/>
    <x v="4"/>
    <n v="18.134715025906736"/>
    <x v="5"/>
    <x v="1"/>
  </r>
  <r>
    <x v="61"/>
    <x v="127"/>
    <n v="16.25"/>
    <x v="6"/>
    <x v="1"/>
  </r>
  <r>
    <x v="61"/>
    <x v="128"/>
    <n v="1.25"/>
    <x v="6"/>
    <x v="1"/>
  </r>
  <r>
    <x v="61"/>
    <x v="129"/>
    <n v="5"/>
    <x v="6"/>
    <x v="1"/>
  </r>
  <r>
    <x v="61"/>
    <x v="130"/>
    <n v="24.375"/>
    <x v="6"/>
    <x v="1"/>
  </r>
  <r>
    <x v="61"/>
    <x v="131"/>
    <n v="36.875"/>
    <x v="6"/>
    <x v="1"/>
  </r>
  <r>
    <x v="61"/>
    <x v="4"/>
    <n v="16.25"/>
    <x v="6"/>
    <x v="1"/>
  </r>
  <r>
    <x v="62"/>
    <x v="127"/>
    <n v="3.75"/>
    <x v="6"/>
    <x v="1"/>
  </r>
  <r>
    <x v="62"/>
    <x v="128"/>
    <n v="0.625"/>
    <x v="6"/>
    <x v="1"/>
  </r>
  <r>
    <x v="62"/>
    <x v="129"/>
    <n v="1.25"/>
    <x v="6"/>
    <x v="1"/>
  </r>
  <r>
    <x v="62"/>
    <x v="130"/>
    <n v="41.25"/>
    <x v="6"/>
    <x v="1"/>
  </r>
  <r>
    <x v="62"/>
    <x v="131"/>
    <n v="36.875"/>
    <x v="6"/>
    <x v="1"/>
  </r>
  <r>
    <x v="62"/>
    <x v="4"/>
    <n v="16.25"/>
    <x v="6"/>
    <x v="1"/>
  </r>
  <r>
    <x v="63"/>
    <x v="127"/>
    <n v="4.375"/>
    <x v="6"/>
    <x v="1"/>
  </r>
  <r>
    <x v="63"/>
    <x v="128"/>
    <n v="0"/>
    <x v="6"/>
    <x v="1"/>
  </r>
  <r>
    <x v="63"/>
    <x v="129"/>
    <n v="0"/>
    <x v="6"/>
    <x v="1"/>
  </r>
  <r>
    <x v="63"/>
    <x v="130"/>
    <n v="42.5"/>
    <x v="6"/>
    <x v="1"/>
  </r>
  <r>
    <x v="63"/>
    <x v="131"/>
    <n v="36.875"/>
    <x v="6"/>
    <x v="1"/>
  </r>
  <r>
    <x v="63"/>
    <x v="4"/>
    <n v="16.25"/>
    <x v="6"/>
    <x v="1"/>
  </r>
  <r>
    <x v="64"/>
    <x v="127"/>
    <n v="3.125"/>
    <x v="6"/>
    <x v="1"/>
  </r>
  <r>
    <x v="64"/>
    <x v="128"/>
    <n v="1.875"/>
    <x v="6"/>
    <x v="1"/>
  </r>
  <r>
    <x v="64"/>
    <x v="129"/>
    <n v="0"/>
    <x v="6"/>
    <x v="1"/>
  </r>
  <r>
    <x v="64"/>
    <x v="130"/>
    <n v="41.875"/>
    <x v="6"/>
    <x v="1"/>
  </r>
  <r>
    <x v="64"/>
    <x v="131"/>
    <n v="36.875"/>
    <x v="6"/>
    <x v="1"/>
  </r>
  <r>
    <x v="64"/>
    <x v="4"/>
    <n v="16.25"/>
    <x v="6"/>
    <x v="1"/>
  </r>
  <r>
    <x v="65"/>
    <x v="127"/>
    <n v="4.375"/>
    <x v="6"/>
    <x v="1"/>
  </r>
  <r>
    <x v="65"/>
    <x v="128"/>
    <n v="1.25"/>
    <x v="6"/>
    <x v="1"/>
  </r>
  <r>
    <x v="65"/>
    <x v="129"/>
    <n v="0.625"/>
    <x v="6"/>
    <x v="1"/>
  </r>
  <r>
    <x v="65"/>
    <x v="130"/>
    <n v="40.625"/>
    <x v="6"/>
    <x v="1"/>
  </r>
  <r>
    <x v="65"/>
    <x v="131"/>
    <n v="36.875"/>
    <x v="6"/>
    <x v="1"/>
  </r>
  <r>
    <x v="65"/>
    <x v="4"/>
    <n v="16.25"/>
    <x v="6"/>
    <x v="1"/>
  </r>
  <r>
    <x v="66"/>
    <x v="127"/>
    <n v="14.375"/>
    <x v="6"/>
    <x v="1"/>
  </r>
  <r>
    <x v="66"/>
    <x v="128"/>
    <n v="8.75"/>
    <x v="6"/>
    <x v="1"/>
  </r>
  <r>
    <x v="66"/>
    <x v="129"/>
    <n v="0"/>
    <x v="6"/>
    <x v="1"/>
  </r>
  <r>
    <x v="66"/>
    <x v="130"/>
    <n v="23.75"/>
    <x v="6"/>
    <x v="1"/>
  </r>
  <r>
    <x v="66"/>
    <x v="131"/>
    <n v="36.875"/>
    <x v="6"/>
    <x v="1"/>
  </r>
  <r>
    <x v="66"/>
    <x v="4"/>
    <n v="16.25"/>
    <x v="6"/>
    <x v="1"/>
  </r>
  <r>
    <x v="61"/>
    <x v="127"/>
    <n v="6.375838926174497"/>
    <x v="7"/>
    <x v="1"/>
  </r>
  <r>
    <x v="61"/>
    <x v="128"/>
    <n v="0.33557046979865773"/>
    <x v="7"/>
    <x v="1"/>
  </r>
  <r>
    <x v="61"/>
    <x v="129"/>
    <n v="6.0402684563758386"/>
    <x v="7"/>
    <x v="1"/>
  </r>
  <r>
    <x v="61"/>
    <x v="130"/>
    <n v="29.530201342281877"/>
    <x v="7"/>
    <x v="1"/>
  </r>
  <r>
    <x v="61"/>
    <x v="131"/>
    <n v="42.281879194630875"/>
    <x v="7"/>
    <x v="1"/>
  </r>
  <r>
    <x v="61"/>
    <x v="4"/>
    <n v="15.436241610738255"/>
    <x v="7"/>
    <x v="1"/>
  </r>
  <r>
    <x v="62"/>
    <x v="127"/>
    <n v="2.6845637583892619"/>
    <x v="7"/>
    <x v="1"/>
  </r>
  <r>
    <x v="62"/>
    <x v="128"/>
    <n v="0"/>
    <x v="7"/>
    <x v="1"/>
  </r>
  <r>
    <x v="62"/>
    <x v="129"/>
    <n v="0.33557046979865773"/>
    <x v="7"/>
    <x v="1"/>
  </r>
  <r>
    <x v="62"/>
    <x v="130"/>
    <n v="39.261744966442954"/>
    <x v="7"/>
    <x v="1"/>
  </r>
  <r>
    <x v="62"/>
    <x v="131"/>
    <n v="42.281879194630875"/>
    <x v="7"/>
    <x v="1"/>
  </r>
  <r>
    <x v="62"/>
    <x v="4"/>
    <n v="15.436241610738255"/>
    <x v="7"/>
    <x v="1"/>
  </r>
  <r>
    <x v="63"/>
    <x v="127"/>
    <n v="1.0067114093959733"/>
    <x v="7"/>
    <x v="1"/>
  </r>
  <r>
    <x v="63"/>
    <x v="128"/>
    <n v="1.3422818791946309"/>
    <x v="7"/>
    <x v="1"/>
  </r>
  <r>
    <x v="63"/>
    <x v="129"/>
    <n v="0.33557046979865773"/>
    <x v="7"/>
    <x v="1"/>
  </r>
  <r>
    <x v="63"/>
    <x v="130"/>
    <n v="39.597315436241608"/>
    <x v="7"/>
    <x v="1"/>
  </r>
  <r>
    <x v="63"/>
    <x v="131"/>
    <n v="42.281879194630875"/>
    <x v="7"/>
    <x v="1"/>
  </r>
  <r>
    <x v="63"/>
    <x v="4"/>
    <n v="15.436241610738255"/>
    <x v="7"/>
    <x v="1"/>
  </r>
  <r>
    <x v="64"/>
    <x v="127"/>
    <n v="2.0134228187919465"/>
    <x v="7"/>
    <x v="1"/>
  </r>
  <r>
    <x v="64"/>
    <x v="128"/>
    <n v="1.3422818791946309"/>
    <x v="7"/>
    <x v="1"/>
  </r>
  <r>
    <x v="64"/>
    <x v="129"/>
    <n v="1.3422818791946309"/>
    <x v="7"/>
    <x v="1"/>
  </r>
  <r>
    <x v="64"/>
    <x v="130"/>
    <n v="37.583892617449663"/>
    <x v="7"/>
    <x v="1"/>
  </r>
  <r>
    <x v="64"/>
    <x v="131"/>
    <n v="42.281879194630875"/>
    <x v="7"/>
    <x v="1"/>
  </r>
  <r>
    <x v="64"/>
    <x v="4"/>
    <n v="15.436241610738255"/>
    <x v="7"/>
    <x v="1"/>
  </r>
  <r>
    <x v="65"/>
    <x v="127"/>
    <n v="1.6778523489932886"/>
    <x v="7"/>
    <x v="1"/>
  </r>
  <r>
    <x v="65"/>
    <x v="128"/>
    <n v="0.33557046979865773"/>
    <x v="7"/>
    <x v="1"/>
  </r>
  <r>
    <x v="65"/>
    <x v="129"/>
    <n v="0.67114093959731547"/>
    <x v="7"/>
    <x v="1"/>
  </r>
  <r>
    <x v="65"/>
    <x v="130"/>
    <n v="39.597315436241608"/>
    <x v="7"/>
    <x v="1"/>
  </r>
  <r>
    <x v="65"/>
    <x v="131"/>
    <n v="42.281879194630875"/>
    <x v="7"/>
    <x v="1"/>
  </r>
  <r>
    <x v="65"/>
    <x v="4"/>
    <n v="15.436241610738255"/>
    <x v="7"/>
    <x v="1"/>
  </r>
  <r>
    <x v="66"/>
    <x v="127"/>
    <n v="14.429530201342281"/>
    <x v="7"/>
    <x v="1"/>
  </r>
  <r>
    <x v="66"/>
    <x v="128"/>
    <n v="8.053691275167786"/>
    <x v="7"/>
    <x v="1"/>
  </r>
  <r>
    <x v="66"/>
    <x v="129"/>
    <n v="2.0134228187919465"/>
    <x v="7"/>
    <x v="1"/>
  </r>
  <r>
    <x v="66"/>
    <x v="130"/>
    <n v="17.785234899328859"/>
    <x v="7"/>
    <x v="1"/>
  </r>
  <r>
    <x v="66"/>
    <x v="131"/>
    <n v="42.281879194630875"/>
    <x v="7"/>
    <x v="1"/>
  </r>
  <r>
    <x v="66"/>
    <x v="4"/>
    <n v="15.436241610738255"/>
    <x v="7"/>
    <x v="1"/>
  </r>
  <r>
    <x v="61"/>
    <x v="127"/>
    <n v="13.91941391941392"/>
    <x v="8"/>
    <x v="1"/>
  </r>
  <r>
    <x v="61"/>
    <x v="128"/>
    <n v="1.8315018315018314"/>
    <x v="8"/>
    <x v="1"/>
  </r>
  <r>
    <x v="61"/>
    <x v="129"/>
    <n v="4.7619047619047619"/>
    <x v="8"/>
    <x v="1"/>
  </r>
  <r>
    <x v="61"/>
    <x v="130"/>
    <n v="41.758241758241759"/>
    <x v="8"/>
    <x v="1"/>
  </r>
  <r>
    <x v="61"/>
    <x v="131"/>
    <n v="28.205128205128204"/>
    <x v="8"/>
    <x v="1"/>
  </r>
  <r>
    <x v="61"/>
    <x v="4"/>
    <n v="9.5238095238095237"/>
    <x v="8"/>
    <x v="1"/>
  </r>
  <r>
    <x v="62"/>
    <x v="127"/>
    <n v="4.0293040293040292"/>
    <x v="8"/>
    <x v="1"/>
  </r>
  <r>
    <x v="62"/>
    <x v="128"/>
    <n v="0"/>
    <x v="8"/>
    <x v="1"/>
  </r>
  <r>
    <x v="62"/>
    <x v="129"/>
    <n v="0.73260073260073255"/>
    <x v="8"/>
    <x v="1"/>
  </r>
  <r>
    <x v="62"/>
    <x v="130"/>
    <n v="57.509157509157511"/>
    <x v="8"/>
    <x v="1"/>
  </r>
  <r>
    <x v="62"/>
    <x v="131"/>
    <n v="28.205128205128204"/>
    <x v="8"/>
    <x v="1"/>
  </r>
  <r>
    <x v="62"/>
    <x v="4"/>
    <n v="9.5238095238095237"/>
    <x v="8"/>
    <x v="1"/>
  </r>
  <r>
    <x v="63"/>
    <x v="127"/>
    <n v="3.6630036630036629"/>
    <x v="8"/>
    <x v="1"/>
  </r>
  <r>
    <x v="63"/>
    <x v="128"/>
    <n v="2.197802197802198"/>
    <x v="8"/>
    <x v="1"/>
  </r>
  <r>
    <x v="63"/>
    <x v="129"/>
    <n v="0"/>
    <x v="8"/>
    <x v="1"/>
  </r>
  <r>
    <x v="63"/>
    <x v="130"/>
    <n v="56.410256410256409"/>
    <x v="8"/>
    <x v="1"/>
  </r>
  <r>
    <x v="63"/>
    <x v="131"/>
    <n v="28.205128205128204"/>
    <x v="8"/>
    <x v="1"/>
  </r>
  <r>
    <x v="63"/>
    <x v="4"/>
    <n v="9.5238095238095237"/>
    <x v="8"/>
    <x v="1"/>
  </r>
  <r>
    <x v="64"/>
    <x v="127"/>
    <n v="6.5934065934065931"/>
    <x v="8"/>
    <x v="1"/>
  </r>
  <r>
    <x v="64"/>
    <x v="128"/>
    <n v="3.2967032967032965"/>
    <x v="8"/>
    <x v="1"/>
  </r>
  <r>
    <x v="64"/>
    <x v="129"/>
    <n v="0.36630036630036628"/>
    <x v="8"/>
    <x v="1"/>
  </r>
  <r>
    <x v="64"/>
    <x v="130"/>
    <n v="52.014652014652015"/>
    <x v="8"/>
    <x v="1"/>
  </r>
  <r>
    <x v="64"/>
    <x v="131"/>
    <n v="28.205128205128204"/>
    <x v="8"/>
    <x v="1"/>
  </r>
  <r>
    <x v="64"/>
    <x v="4"/>
    <n v="9.5238095238095237"/>
    <x v="8"/>
    <x v="1"/>
  </r>
  <r>
    <x v="65"/>
    <x v="127"/>
    <n v="2.9304029304029302"/>
    <x v="8"/>
    <x v="1"/>
  </r>
  <r>
    <x v="65"/>
    <x v="128"/>
    <n v="1.098901098901099"/>
    <x v="8"/>
    <x v="1"/>
  </r>
  <r>
    <x v="65"/>
    <x v="129"/>
    <n v="0.36630036630036628"/>
    <x v="8"/>
    <x v="1"/>
  </r>
  <r>
    <x v="65"/>
    <x v="130"/>
    <n v="57.875457875457876"/>
    <x v="8"/>
    <x v="1"/>
  </r>
  <r>
    <x v="65"/>
    <x v="131"/>
    <n v="28.205128205128204"/>
    <x v="8"/>
    <x v="1"/>
  </r>
  <r>
    <x v="65"/>
    <x v="4"/>
    <n v="9.5238095238095237"/>
    <x v="8"/>
    <x v="1"/>
  </r>
  <r>
    <x v="66"/>
    <x v="127"/>
    <n v="27.106227106227106"/>
    <x v="8"/>
    <x v="1"/>
  </r>
  <r>
    <x v="66"/>
    <x v="128"/>
    <n v="16.84981684981685"/>
    <x v="8"/>
    <x v="1"/>
  </r>
  <r>
    <x v="66"/>
    <x v="129"/>
    <n v="2.5641025641025643"/>
    <x v="8"/>
    <x v="1"/>
  </r>
  <r>
    <x v="66"/>
    <x v="130"/>
    <n v="16.117216117216117"/>
    <x v="8"/>
    <x v="1"/>
  </r>
  <r>
    <x v="66"/>
    <x v="131"/>
    <n v="28.205128205128204"/>
    <x v="8"/>
    <x v="1"/>
  </r>
  <r>
    <x v="66"/>
    <x v="4"/>
    <n v="9.5238095238095237"/>
    <x v="8"/>
    <x v="1"/>
  </r>
  <r>
    <x v="61"/>
    <x v="127"/>
    <n v="18.313953488372093"/>
    <x v="9"/>
    <x v="1"/>
  </r>
  <r>
    <x v="61"/>
    <x v="128"/>
    <n v="2.9069767441860463"/>
    <x v="9"/>
    <x v="1"/>
  </r>
  <r>
    <x v="61"/>
    <x v="129"/>
    <n v="4.941860465116279"/>
    <x v="9"/>
    <x v="1"/>
  </r>
  <r>
    <x v="61"/>
    <x v="130"/>
    <n v="36.337209302325583"/>
    <x v="9"/>
    <x v="1"/>
  </r>
  <r>
    <x v="61"/>
    <x v="131"/>
    <n v="27.61627906976744"/>
    <x v="9"/>
    <x v="1"/>
  </r>
  <r>
    <x v="61"/>
    <x v="4"/>
    <n v="10.174418604651162"/>
    <x v="9"/>
    <x v="1"/>
  </r>
  <r>
    <x v="62"/>
    <x v="127"/>
    <n v="4.3604651162790695"/>
    <x v="9"/>
    <x v="1"/>
  </r>
  <r>
    <x v="62"/>
    <x v="128"/>
    <n v="0.29069767441860467"/>
    <x v="9"/>
    <x v="1"/>
  </r>
  <r>
    <x v="62"/>
    <x v="129"/>
    <n v="0"/>
    <x v="9"/>
    <x v="1"/>
  </r>
  <r>
    <x v="62"/>
    <x v="130"/>
    <n v="57.558139534883722"/>
    <x v="9"/>
    <x v="1"/>
  </r>
  <r>
    <x v="62"/>
    <x v="131"/>
    <n v="27.61627906976744"/>
    <x v="9"/>
    <x v="1"/>
  </r>
  <r>
    <x v="62"/>
    <x v="4"/>
    <n v="10.174418604651162"/>
    <x v="9"/>
    <x v="1"/>
  </r>
  <r>
    <x v="63"/>
    <x v="127"/>
    <n v="4.3731778425655978"/>
    <x v="9"/>
    <x v="1"/>
  </r>
  <r>
    <x v="63"/>
    <x v="128"/>
    <n v="2.3323615160349855"/>
    <x v="9"/>
    <x v="1"/>
  </r>
  <r>
    <x v="63"/>
    <x v="129"/>
    <n v="0.29154518950437319"/>
    <x v="9"/>
    <x v="1"/>
  </r>
  <r>
    <x v="63"/>
    <x v="130"/>
    <n v="55.102040816326529"/>
    <x v="9"/>
    <x v="1"/>
  </r>
  <r>
    <x v="63"/>
    <x v="131"/>
    <n v="27.696793002915452"/>
    <x v="9"/>
    <x v="1"/>
  </r>
  <r>
    <x v="63"/>
    <x v="4"/>
    <n v="10.204081632653061"/>
    <x v="9"/>
    <x v="1"/>
  </r>
  <r>
    <x v="64"/>
    <x v="127"/>
    <n v="5.5393586005830908"/>
    <x v="9"/>
    <x v="1"/>
  </r>
  <r>
    <x v="64"/>
    <x v="128"/>
    <n v="1.1661807580174928"/>
    <x v="9"/>
    <x v="1"/>
  </r>
  <r>
    <x v="64"/>
    <x v="129"/>
    <n v="1.4577259475218658"/>
    <x v="9"/>
    <x v="1"/>
  </r>
  <r>
    <x v="64"/>
    <x v="130"/>
    <n v="53.935860058309039"/>
    <x v="9"/>
    <x v="1"/>
  </r>
  <r>
    <x v="64"/>
    <x v="131"/>
    <n v="27.696793002915452"/>
    <x v="9"/>
    <x v="1"/>
  </r>
  <r>
    <x v="64"/>
    <x v="4"/>
    <n v="10.204081632653061"/>
    <x v="9"/>
    <x v="1"/>
  </r>
  <r>
    <x v="65"/>
    <x v="127"/>
    <n v="4.0697674418604652"/>
    <x v="9"/>
    <x v="1"/>
  </r>
  <r>
    <x v="65"/>
    <x v="128"/>
    <n v="0.29069767441860467"/>
    <x v="9"/>
    <x v="1"/>
  </r>
  <r>
    <x v="65"/>
    <x v="129"/>
    <n v="0.29069767441860467"/>
    <x v="9"/>
    <x v="1"/>
  </r>
  <r>
    <x v="65"/>
    <x v="130"/>
    <n v="57.558139534883722"/>
    <x v="9"/>
    <x v="1"/>
  </r>
  <r>
    <x v="65"/>
    <x v="131"/>
    <n v="27.61627906976744"/>
    <x v="9"/>
    <x v="1"/>
  </r>
  <r>
    <x v="65"/>
    <x v="4"/>
    <n v="10.174418604651162"/>
    <x v="9"/>
    <x v="1"/>
  </r>
  <r>
    <x v="66"/>
    <x v="127"/>
    <n v="31.976744186046513"/>
    <x v="9"/>
    <x v="1"/>
  </r>
  <r>
    <x v="66"/>
    <x v="128"/>
    <n v="14.825581395348838"/>
    <x v="9"/>
    <x v="1"/>
  </r>
  <r>
    <x v="66"/>
    <x v="129"/>
    <n v="0.87209302325581395"/>
    <x v="9"/>
    <x v="1"/>
  </r>
  <r>
    <x v="66"/>
    <x v="130"/>
    <n v="15.697674418604651"/>
    <x v="9"/>
    <x v="1"/>
  </r>
  <r>
    <x v="66"/>
    <x v="131"/>
    <n v="27.61627906976744"/>
    <x v="9"/>
    <x v="1"/>
  </r>
  <r>
    <x v="66"/>
    <x v="4"/>
    <n v="10.174418604651162"/>
    <x v="9"/>
    <x v="1"/>
  </r>
  <r>
    <x v="61"/>
    <x v="127"/>
    <n v="23.673469387755102"/>
    <x v="10"/>
    <x v="1"/>
  </r>
  <r>
    <x v="61"/>
    <x v="128"/>
    <n v="8.5714285714285712"/>
    <x v="10"/>
    <x v="1"/>
  </r>
  <r>
    <x v="61"/>
    <x v="129"/>
    <n v="3.6734693877551021"/>
    <x v="10"/>
    <x v="1"/>
  </r>
  <r>
    <x v="61"/>
    <x v="130"/>
    <n v="43.673469387755105"/>
    <x v="10"/>
    <x v="1"/>
  </r>
  <r>
    <x v="61"/>
    <x v="131"/>
    <n v="15.918367346938776"/>
    <x v="10"/>
    <x v="1"/>
  </r>
  <r>
    <x v="61"/>
    <x v="4"/>
    <n v="4.8979591836734695"/>
    <x v="10"/>
    <x v="1"/>
  </r>
  <r>
    <x v="62"/>
    <x v="127"/>
    <n v="12.955465587044534"/>
    <x v="10"/>
    <x v="1"/>
  </r>
  <r>
    <x v="62"/>
    <x v="128"/>
    <n v="1.6194331983805668"/>
    <x v="10"/>
    <x v="1"/>
  </r>
  <r>
    <x v="62"/>
    <x v="129"/>
    <n v="0"/>
    <x v="10"/>
    <x v="1"/>
  </r>
  <r>
    <x v="62"/>
    <x v="130"/>
    <n v="64.777327935222672"/>
    <x v="10"/>
    <x v="1"/>
  </r>
  <r>
    <x v="62"/>
    <x v="131"/>
    <n v="15.789473684210526"/>
    <x v="10"/>
    <x v="1"/>
  </r>
  <r>
    <x v="62"/>
    <x v="4"/>
    <n v="4.8582995951417001"/>
    <x v="10"/>
    <x v="1"/>
  </r>
  <r>
    <x v="63"/>
    <x v="127"/>
    <n v="7.8512396694214877"/>
    <x v="10"/>
    <x v="1"/>
  </r>
  <r>
    <x v="63"/>
    <x v="128"/>
    <n v="9.9173553719008272"/>
    <x v="10"/>
    <x v="1"/>
  </r>
  <r>
    <x v="63"/>
    <x v="129"/>
    <n v="0.82644628099173556"/>
    <x v="10"/>
    <x v="1"/>
  </r>
  <r>
    <x v="63"/>
    <x v="130"/>
    <n v="60.330578512396691"/>
    <x v="10"/>
    <x v="1"/>
  </r>
  <r>
    <x v="63"/>
    <x v="131"/>
    <n v="16.115702479338843"/>
    <x v="10"/>
    <x v="1"/>
  </r>
  <r>
    <x v="63"/>
    <x v="4"/>
    <n v="4.9586776859504136"/>
    <x v="10"/>
    <x v="1"/>
  </r>
  <r>
    <x v="64"/>
    <x v="127"/>
    <n v="17.004048582995953"/>
    <x v="10"/>
    <x v="1"/>
  </r>
  <r>
    <x v="64"/>
    <x v="128"/>
    <n v="7.6923076923076925"/>
    <x v="10"/>
    <x v="1"/>
  </r>
  <r>
    <x v="64"/>
    <x v="129"/>
    <n v="0.40485829959514169"/>
    <x v="10"/>
    <x v="1"/>
  </r>
  <r>
    <x v="64"/>
    <x v="130"/>
    <n v="54.655870445344128"/>
    <x v="10"/>
    <x v="1"/>
  </r>
  <r>
    <x v="64"/>
    <x v="131"/>
    <n v="15.789473684210526"/>
    <x v="10"/>
    <x v="1"/>
  </r>
  <r>
    <x v="64"/>
    <x v="4"/>
    <n v="4.8582995951417001"/>
    <x v="10"/>
    <x v="1"/>
  </r>
  <r>
    <x v="65"/>
    <x v="127"/>
    <n v="11.740890688259109"/>
    <x v="10"/>
    <x v="1"/>
  </r>
  <r>
    <x v="65"/>
    <x v="128"/>
    <n v="3.2388663967611335"/>
    <x v="10"/>
    <x v="1"/>
  </r>
  <r>
    <x v="65"/>
    <x v="129"/>
    <n v="0"/>
    <x v="10"/>
    <x v="1"/>
  </r>
  <r>
    <x v="65"/>
    <x v="130"/>
    <n v="64.372469635627525"/>
    <x v="10"/>
    <x v="1"/>
  </r>
  <r>
    <x v="65"/>
    <x v="131"/>
    <n v="15.789473684210526"/>
    <x v="10"/>
    <x v="1"/>
  </r>
  <r>
    <x v="65"/>
    <x v="4"/>
    <n v="4.8582995951417001"/>
    <x v="10"/>
    <x v="1"/>
  </r>
  <r>
    <x v="66"/>
    <x v="127"/>
    <n v="36.032388663967609"/>
    <x v="10"/>
    <x v="1"/>
  </r>
  <r>
    <x v="66"/>
    <x v="128"/>
    <n v="26.720647773279353"/>
    <x v="10"/>
    <x v="1"/>
  </r>
  <r>
    <x v="66"/>
    <x v="129"/>
    <n v="2.42914979757085"/>
    <x v="10"/>
    <x v="1"/>
  </r>
  <r>
    <x v="66"/>
    <x v="130"/>
    <n v="14.979757085020243"/>
    <x v="10"/>
    <x v="1"/>
  </r>
  <r>
    <x v="66"/>
    <x v="131"/>
    <n v="15.789473684210526"/>
    <x v="10"/>
    <x v="1"/>
  </r>
  <r>
    <x v="66"/>
    <x v="4"/>
    <n v="4.8582995951417001"/>
    <x v="10"/>
    <x v="1"/>
  </r>
  <r>
    <x v="61"/>
    <x v="127"/>
    <n v="15.241635687732343"/>
    <x v="11"/>
    <x v="1"/>
  </r>
  <r>
    <x v="61"/>
    <x v="128"/>
    <n v="1.8587360594795539"/>
    <x v="11"/>
    <x v="1"/>
  </r>
  <r>
    <x v="61"/>
    <x v="129"/>
    <n v="4.4609665427509295"/>
    <x v="11"/>
    <x v="1"/>
  </r>
  <r>
    <x v="61"/>
    <x v="130"/>
    <n v="34.20074349442379"/>
    <x v="11"/>
    <x v="1"/>
  </r>
  <r>
    <x v="61"/>
    <x v="131"/>
    <n v="31.970260223048328"/>
    <x v="11"/>
    <x v="1"/>
  </r>
  <r>
    <x v="61"/>
    <x v="4"/>
    <n v="12.639405204460967"/>
    <x v="11"/>
    <x v="1"/>
  </r>
  <r>
    <x v="62"/>
    <x v="127"/>
    <n v="4.0740740740740744"/>
    <x v="11"/>
    <x v="1"/>
  </r>
  <r>
    <x v="62"/>
    <x v="128"/>
    <n v="0.37037037037037035"/>
    <x v="11"/>
    <x v="1"/>
  </r>
  <r>
    <x v="62"/>
    <x v="129"/>
    <n v="1.1111111111111112"/>
    <x v="11"/>
    <x v="1"/>
  </r>
  <r>
    <x v="62"/>
    <x v="130"/>
    <n v="50"/>
    <x v="11"/>
    <x v="1"/>
  </r>
  <r>
    <x v="62"/>
    <x v="131"/>
    <n v="31.851851851851851"/>
    <x v="11"/>
    <x v="1"/>
  </r>
  <r>
    <x v="62"/>
    <x v="4"/>
    <n v="12.592592592592593"/>
    <x v="11"/>
    <x v="1"/>
  </r>
  <r>
    <x v="63"/>
    <x v="127"/>
    <n v="6.3432835820895521"/>
    <x v="11"/>
    <x v="1"/>
  </r>
  <r>
    <x v="63"/>
    <x v="128"/>
    <n v="1.4925373134328359"/>
    <x v="11"/>
    <x v="1"/>
  </r>
  <r>
    <x v="63"/>
    <x v="129"/>
    <n v="0.37313432835820898"/>
    <x v="11"/>
    <x v="1"/>
  </r>
  <r>
    <x v="63"/>
    <x v="130"/>
    <n v="47.388059701492537"/>
    <x v="11"/>
    <x v="1"/>
  </r>
  <r>
    <x v="63"/>
    <x v="131"/>
    <n v="32.089552238805972"/>
    <x v="11"/>
    <x v="1"/>
  </r>
  <r>
    <x v="63"/>
    <x v="4"/>
    <n v="12.313432835820896"/>
    <x v="11"/>
    <x v="1"/>
  </r>
  <r>
    <x v="64"/>
    <x v="127"/>
    <n v="6.2962962962962967"/>
    <x v="11"/>
    <x v="1"/>
  </r>
  <r>
    <x v="64"/>
    <x v="128"/>
    <n v="1.1111111111111112"/>
    <x v="11"/>
    <x v="1"/>
  </r>
  <r>
    <x v="64"/>
    <x v="129"/>
    <n v="1.8518518518518519"/>
    <x v="11"/>
    <x v="1"/>
  </r>
  <r>
    <x v="64"/>
    <x v="130"/>
    <n v="46.296296296296298"/>
    <x v="11"/>
    <x v="1"/>
  </r>
  <r>
    <x v="64"/>
    <x v="131"/>
    <n v="31.851851851851851"/>
    <x v="11"/>
    <x v="1"/>
  </r>
  <r>
    <x v="64"/>
    <x v="4"/>
    <n v="12.592592592592593"/>
    <x v="11"/>
    <x v="1"/>
  </r>
  <r>
    <x v="65"/>
    <x v="127"/>
    <n v="6.666666666666667"/>
    <x v="11"/>
    <x v="1"/>
  </r>
  <r>
    <x v="65"/>
    <x v="128"/>
    <n v="0.37037037037037035"/>
    <x v="11"/>
    <x v="1"/>
  </r>
  <r>
    <x v="65"/>
    <x v="129"/>
    <n v="0.37037037037037035"/>
    <x v="11"/>
    <x v="1"/>
  </r>
  <r>
    <x v="65"/>
    <x v="130"/>
    <n v="48.148148148148145"/>
    <x v="11"/>
    <x v="1"/>
  </r>
  <r>
    <x v="65"/>
    <x v="131"/>
    <n v="31.851851851851851"/>
    <x v="11"/>
    <x v="1"/>
  </r>
  <r>
    <x v="65"/>
    <x v="4"/>
    <n v="12.592592592592593"/>
    <x v="11"/>
    <x v="1"/>
  </r>
  <r>
    <x v="66"/>
    <x v="127"/>
    <n v="24.444444444444443"/>
    <x v="11"/>
    <x v="1"/>
  </r>
  <r>
    <x v="66"/>
    <x v="128"/>
    <n v="11.481481481481481"/>
    <x v="11"/>
    <x v="1"/>
  </r>
  <r>
    <x v="66"/>
    <x v="129"/>
    <n v="1.1111111111111112"/>
    <x v="11"/>
    <x v="1"/>
  </r>
  <r>
    <x v="66"/>
    <x v="130"/>
    <n v="18.888888888888889"/>
    <x v="11"/>
    <x v="1"/>
  </r>
  <r>
    <x v="66"/>
    <x v="131"/>
    <n v="31.851851851851851"/>
    <x v="11"/>
    <x v="1"/>
  </r>
  <r>
    <x v="66"/>
    <x v="4"/>
    <n v="12.592592592592593"/>
    <x v="11"/>
    <x v="1"/>
  </r>
  <r>
    <x v="61"/>
    <x v="127"/>
    <n v="30.612244897959183"/>
    <x v="12"/>
    <x v="1"/>
  </r>
  <r>
    <x v="61"/>
    <x v="128"/>
    <n v="3.7414965986394559"/>
    <x v="12"/>
    <x v="1"/>
  </r>
  <r>
    <x v="61"/>
    <x v="129"/>
    <n v="9.183673469387756"/>
    <x v="12"/>
    <x v="1"/>
  </r>
  <r>
    <x v="61"/>
    <x v="130"/>
    <n v="26.19047619047619"/>
    <x v="12"/>
    <x v="1"/>
  </r>
  <r>
    <x v="61"/>
    <x v="131"/>
    <n v="18.367346938775512"/>
    <x v="12"/>
    <x v="1"/>
  </r>
  <r>
    <x v="61"/>
    <x v="4"/>
    <n v="12.244897959183673"/>
    <x v="12"/>
    <x v="1"/>
  </r>
  <r>
    <x v="62"/>
    <x v="127"/>
    <n v="19.047619047619047"/>
    <x v="12"/>
    <x v="1"/>
  </r>
  <r>
    <x v="62"/>
    <x v="128"/>
    <n v="0.68027210884353739"/>
    <x v="12"/>
    <x v="1"/>
  </r>
  <r>
    <x v="62"/>
    <x v="129"/>
    <n v="4.0816326530612246"/>
    <x v="12"/>
    <x v="1"/>
  </r>
  <r>
    <x v="62"/>
    <x v="130"/>
    <n v="45.57823129251701"/>
    <x v="12"/>
    <x v="1"/>
  </r>
  <r>
    <x v="62"/>
    <x v="131"/>
    <n v="18.367346938775512"/>
    <x v="12"/>
    <x v="1"/>
  </r>
  <r>
    <x v="62"/>
    <x v="4"/>
    <n v="12.244897959183673"/>
    <x v="12"/>
    <x v="1"/>
  </r>
  <r>
    <x v="63"/>
    <x v="127"/>
    <n v="11.643835616438356"/>
    <x v="12"/>
    <x v="1"/>
  </r>
  <r>
    <x v="63"/>
    <x v="128"/>
    <n v="1.0273972602739727"/>
    <x v="12"/>
    <x v="1"/>
  </r>
  <r>
    <x v="63"/>
    <x v="129"/>
    <n v="1.3698630136986301"/>
    <x v="12"/>
    <x v="1"/>
  </r>
  <r>
    <x v="63"/>
    <x v="130"/>
    <n v="55.136986301369866"/>
    <x v="12"/>
    <x v="1"/>
  </r>
  <r>
    <x v="63"/>
    <x v="131"/>
    <n v="18.493150684931507"/>
    <x v="12"/>
    <x v="1"/>
  </r>
  <r>
    <x v="63"/>
    <x v="4"/>
    <n v="12.328767123287671"/>
    <x v="12"/>
    <x v="1"/>
  </r>
  <r>
    <x v="64"/>
    <x v="127"/>
    <n v="9.8976109215017072"/>
    <x v="12"/>
    <x v="1"/>
  </r>
  <r>
    <x v="64"/>
    <x v="128"/>
    <n v="0.68259385665529015"/>
    <x v="12"/>
    <x v="1"/>
  </r>
  <r>
    <x v="64"/>
    <x v="129"/>
    <n v="1.3651877133105803"/>
    <x v="12"/>
    <x v="1"/>
  </r>
  <r>
    <x v="64"/>
    <x v="130"/>
    <n v="57.337883959044369"/>
    <x v="12"/>
    <x v="1"/>
  </r>
  <r>
    <x v="64"/>
    <x v="131"/>
    <n v="18.430034129692832"/>
    <x v="12"/>
    <x v="1"/>
  </r>
  <r>
    <x v="64"/>
    <x v="4"/>
    <n v="12.286689419795222"/>
    <x v="12"/>
    <x v="1"/>
  </r>
  <r>
    <x v="65"/>
    <x v="127"/>
    <n v="2.0408163265306123"/>
    <x v="12"/>
    <x v="1"/>
  </r>
  <r>
    <x v="65"/>
    <x v="128"/>
    <n v="0.3401360544217687"/>
    <x v="12"/>
    <x v="1"/>
  </r>
  <r>
    <x v="65"/>
    <x v="129"/>
    <n v="0.3401360544217687"/>
    <x v="12"/>
    <x v="1"/>
  </r>
  <r>
    <x v="65"/>
    <x v="130"/>
    <n v="66.666666666666671"/>
    <x v="12"/>
    <x v="1"/>
  </r>
  <r>
    <x v="65"/>
    <x v="131"/>
    <n v="18.367346938775512"/>
    <x v="12"/>
    <x v="1"/>
  </r>
  <r>
    <x v="65"/>
    <x v="4"/>
    <n v="12.244897959183673"/>
    <x v="12"/>
    <x v="1"/>
  </r>
  <r>
    <x v="66"/>
    <x v="127"/>
    <n v="29.351535836177476"/>
    <x v="12"/>
    <x v="1"/>
  </r>
  <r>
    <x v="66"/>
    <x v="128"/>
    <n v="18.771331058020479"/>
    <x v="12"/>
    <x v="1"/>
  </r>
  <r>
    <x v="66"/>
    <x v="129"/>
    <n v="1.3651877133105803"/>
    <x v="12"/>
    <x v="1"/>
  </r>
  <r>
    <x v="66"/>
    <x v="130"/>
    <n v="20.136518771331058"/>
    <x v="12"/>
    <x v="1"/>
  </r>
  <r>
    <x v="66"/>
    <x v="131"/>
    <n v="18.430034129692832"/>
    <x v="12"/>
    <x v="1"/>
  </r>
  <r>
    <x v="66"/>
    <x v="4"/>
    <n v="12.286689419795222"/>
    <x v="12"/>
    <x v="1"/>
  </r>
  <r>
    <x v="61"/>
    <x v="127"/>
    <n v="30.76923076923077"/>
    <x v="13"/>
    <x v="1"/>
  </r>
  <r>
    <x v="61"/>
    <x v="128"/>
    <n v="2.5641025641025643"/>
    <x v="13"/>
    <x v="1"/>
  </r>
  <r>
    <x v="61"/>
    <x v="129"/>
    <n v="8.9743589743589745"/>
    <x v="13"/>
    <x v="1"/>
  </r>
  <r>
    <x v="61"/>
    <x v="130"/>
    <n v="33.974358974358971"/>
    <x v="13"/>
    <x v="1"/>
  </r>
  <r>
    <x v="61"/>
    <x v="131"/>
    <n v="16.025641025641026"/>
    <x v="13"/>
    <x v="1"/>
  </r>
  <r>
    <x v="61"/>
    <x v="4"/>
    <n v="8.3333333333333339"/>
    <x v="13"/>
    <x v="1"/>
  </r>
  <r>
    <x v="62"/>
    <x v="127"/>
    <n v="20.512820512820515"/>
    <x v="13"/>
    <x v="1"/>
  </r>
  <r>
    <x v="62"/>
    <x v="128"/>
    <n v="0"/>
    <x v="13"/>
    <x v="1"/>
  </r>
  <r>
    <x v="62"/>
    <x v="129"/>
    <n v="2.5641025641025643"/>
    <x v="13"/>
    <x v="1"/>
  </r>
  <r>
    <x v="62"/>
    <x v="130"/>
    <n v="52.564102564102562"/>
    <x v="13"/>
    <x v="1"/>
  </r>
  <r>
    <x v="62"/>
    <x v="131"/>
    <n v="16.025641025641026"/>
    <x v="13"/>
    <x v="1"/>
  </r>
  <r>
    <x v="62"/>
    <x v="4"/>
    <n v="8.3333333333333339"/>
    <x v="13"/>
    <x v="1"/>
  </r>
  <r>
    <x v="63"/>
    <x v="127"/>
    <n v="12.337662337662337"/>
    <x v="13"/>
    <x v="1"/>
  </r>
  <r>
    <x v="63"/>
    <x v="128"/>
    <n v="2.5974025974025974"/>
    <x v="13"/>
    <x v="1"/>
  </r>
  <r>
    <x v="63"/>
    <x v="129"/>
    <n v="0"/>
    <x v="13"/>
    <x v="1"/>
  </r>
  <r>
    <x v="63"/>
    <x v="130"/>
    <n v="60.38961038961039"/>
    <x v="13"/>
    <x v="1"/>
  </r>
  <r>
    <x v="63"/>
    <x v="131"/>
    <n v="16.233766233766232"/>
    <x v="13"/>
    <x v="1"/>
  </r>
  <r>
    <x v="63"/>
    <x v="4"/>
    <n v="8.4415584415584419"/>
    <x v="13"/>
    <x v="1"/>
  </r>
  <r>
    <x v="64"/>
    <x v="127"/>
    <n v="19.871794871794872"/>
    <x v="13"/>
    <x v="1"/>
  </r>
  <r>
    <x v="64"/>
    <x v="128"/>
    <n v="1.9230769230769231"/>
    <x v="13"/>
    <x v="1"/>
  </r>
  <r>
    <x v="64"/>
    <x v="129"/>
    <n v="3.2051282051282053"/>
    <x v="13"/>
    <x v="1"/>
  </r>
  <r>
    <x v="64"/>
    <x v="130"/>
    <n v="50.641025641025642"/>
    <x v="13"/>
    <x v="1"/>
  </r>
  <r>
    <x v="64"/>
    <x v="131"/>
    <n v="16.025641025641026"/>
    <x v="13"/>
    <x v="1"/>
  </r>
  <r>
    <x v="64"/>
    <x v="4"/>
    <n v="8.3333333333333339"/>
    <x v="13"/>
    <x v="1"/>
  </r>
  <r>
    <x v="65"/>
    <x v="127"/>
    <n v="13.461538461538462"/>
    <x v="13"/>
    <x v="1"/>
  </r>
  <r>
    <x v="65"/>
    <x v="128"/>
    <n v="0"/>
    <x v="13"/>
    <x v="1"/>
  </r>
  <r>
    <x v="65"/>
    <x v="129"/>
    <n v="1.2820512820512822"/>
    <x v="13"/>
    <x v="1"/>
  </r>
  <r>
    <x v="65"/>
    <x v="130"/>
    <n v="60.897435897435898"/>
    <x v="13"/>
    <x v="1"/>
  </r>
  <r>
    <x v="65"/>
    <x v="131"/>
    <n v="16.025641025641026"/>
    <x v="13"/>
    <x v="1"/>
  </r>
  <r>
    <x v="65"/>
    <x v="4"/>
    <n v="8.3333333333333339"/>
    <x v="13"/>
    <x v="1"/>
  </r>
  <r>
    <x v="66"/>
    <x v="127"/>
    <n v="39.102564102564102"/>
    <x v="13"/>
    <x v="1"/>
  </r>
  <r>
    <x v="66"/>
    <x v="128"/>
    <n v="10.897435897435898"/>
    <x v="13"/>
    <x v="1"/>
  </r>
  <r>
    <x v="66"/>
    <x v="129"/>
    <n v="5.7692307692307692"/>
    <x v="13"/>
    <x v="1"/>
  </r>
  <r>
    <x v="66"/>
    <x v="130"/>
    <n v="21.153846153846153"/>
    <x v="13"/>
    <x v="1"/>
  </r>
  <r>
    <x v="66"/>
    <x v="131"/>
    <n v="16.025641025641026"/>
    <x v="13"/>
    <x v="1"/>
  </r>
  <r>
    <x v="66"/>
    <x v="4"/>
    <n v="8.3333333333333339"/>
    <x v="13"/>
    <x v="1"/>
  </r>
  <r>
    <x v="61"/>
    <x v="127"/>
    <n v="8.1081081081081088"/>
    <x v="14"/>
    <x v="1"/>
  </r>
  <r>
    <x v="61"/>
    <x v="128"/>
    <n v="6.0810810810810807"/>
    <x v="14"/>
    <x v="1"/>
  </r>
  <r>
    <x v="61"/>
    <x v="129"/>
    <n v="8.1081081081081088"/>
    <x v="14"/>
    <x v="1"/>
  </r>
  <r>
    <x v="61"/>
    <x v="130"/>
    <n v="14.189189189189189"/>
    <x v="14"/>
    <x v="1"/>
  </r>
  <r>
    <x v="61"/>
    <x v="131"/>
    <n v="44.594594594594597"/>
    <x v="14"/>
    <x v="1"/>
  </r>
  <r>
    <x v="61"/>
    <x v="4"/>
    <n v="18.918918918918919"/>
    <x v="14"/>
    <x v="1"/>
  </r>
  <r>
    <x v="62"/>
    <x v="127"/>
    <n v="4.7297297297297298"/>
    <x v="14"/>
    <x v="1"/>
  </r>
  <r>
    <x v="62"/>
    <x v="128"/>
    <n v="0.67567567567567566"/>
    <x v="14"/>
    <x v="1"/>
  </r>
  <r>
    <x v="62"/>
    <x v="129"/>
    <n v="0.67567567567567566"/>
    <x v="14"/>
    <x v="1"/>
  </r>
  <r>
    <x v="62"/>
    <x v="130"/>
    <n v="30.405405405405407"/>
    <x v="14"/>
    <x v="1"/>
  </r>
  <r>
    <x v="62"/>
    <x v="131"/>
    <n v="44.594594594594597"/>
    <x v="14"/>
    <x v="1"/>
  </r>
  <r>
    <x v="62"/>
    <x v="4"/>
    <n v="18.918918918918919"/>
    <x v="14"/>
    <x v="1"/>
  </r>
  <r>
    <x v="63"/>
    <x v="127"/>
    <n v="4.0540540540540544"/>
    <x v="14"/>
    <x v="1"/>
  </r>
  <r>
    <x v="63"/>
    <x v="128"/>
    <n v="2.0270270270270272"/>
    <x v="14"/>
    <x v="1"/>
  </r>
  <r>
    <x v="63"/>
    <x v="129"/>
    <n v="0.67567567567567566"/>
    <x v="14"/>
    <x v="1"/>
  </r>
  <r>
    <x v="63"/>
    <x v="130"/>
    <n v="29.72972972972973"/>
    <x v="14"/>
    <x v="1"/>
  </r>
  <r>
    <x v="63"/>
    <x v="131"/>
    <n v="44.594594594594597"/>
    <x v="14"/>
    <x v="1"/>
  </r>
  <r>
    <x v="63"/>
    <x v="4"/>
    <n v="18.918918918918919"/>
    <x v="14"/>
    <x v="1"/>
  </r>
  <r>
    <x v="64"/>
    <x v="127"/>
    <n v="2.0270270270270272"/>
    <x v="14"/>
    <x v="1"/>
  </r>
  <r>
    <x v="64"/>
    <x v="128"/>
    <n v="0"/>
    <x v="14"/>
    <x v="1"/>
  </r>
  <r>
    <x v="64"/>
    <x v="129"/>
    <n v="0.67567567567567566"/>
    <x v="14"/>
    <x v="1"/>
  </r>
  <r>
    <x v="64"/>
    <x v="130"/>
    <n v="33.783783783783782"/>
    <x v="14"/>
    <x v="1"/>
  </r>
  <r>
    <x v="64"/>
    <x v="131"/>
    <n v="44.594594594594597"/>
    <x v="14"/>
    <x v="1"/>
  </r>
  <r>
    <x v="64"/>
    <x v="4"/>
    <n v="18.918918918918919"/>
    <x v="14"/>
    <x v="1"/>
  </r>
  <r>
    <x v="65"/>
    <x v="127"/>
    <n v="1.3513513513513513"/>
    <x v="14"/>
    <x v="1"/>
  </r>
  <r>
    <x v="65"/>
    <x v="128"/>
    <n v="0"/>
    <x v="14"/>
    <x v="1"/>
  </r>
  <r>
    <x v="65"/>
    <x v="129"/>
    <n v="0"/>
    <x v="14"/>
    <x v="1"/>
  </r>
  <r>
    <x v="65"/>
    <x v="130"/>
    <n v="35.135135135135137"/>
    <x v="14"/>
    <x v="1"/>
  </r>
  <r>
    <x v="65"/>
    <x v="131"/>
    <n v="44.594594594594597"/>
    <x v="14"/>
    <x v="1"/>
  </r>
  <r>
    <x v="65"/>
    <x v="4"/>
    <n v="18.918918918918919"/>
    <x v="14"/>
    <x v="1"/>
  </r>
  <r>
    <x v="66"/>
    <x v="127"/>
    <n v="7.4324324324324325"/>
    <x v="14"/>
    <x v="1"/>
  </r>
  <r>
    <x v="66"/>
    <x v="128"/>
    <n v="8.1081081081081088"/>
    <x v="14"/>
    <x v="1"/>
  </r>
  <r>
    <x v="66"/>
    <x v="129"/>
    <n v="0.67567567567567566"/>
    <x v="14"/>
    <x v="1"/>
  </r>
  <r>
    <x v="66"/>
    <x v="130"/>
    <n v="20.27027027027027"/>
    <x v="14"/>
    <x v="1"/>
  </r>
  <r>
    <x v="66"/>
    <x v="131"/>
    <n v="44.594594594594597"/>
    <x v="14"/>
    <x v="1"/>
  </r>
  <r>
    <x v="66"/>
    <x v="4"/>
    <n v="18.918918918918919"/>
    <x v="14"/>
    <x v="1"/>
  </r>
  <r>
    <x v="61"/>
    <x v="127"/>
    <n v="27.702702702702702"/>
    <x v="15"/>
    <x v="1"/>
  </r>
  <r>
    <x v="61"/>
    <x v="128"/>
    <n v="16.891891891891891"/>
    <x v="15"/>
    <x v="1"/>
  </r>
  <r>
    <x v="61"/>
    <x v="129"/>
    <n v="8.7837837837837842"/>
    <x v="15"/>
    <x v="1"/>
  </r>
  <r>
    <x v="61"/>
    <x v="130"/>
    <n v="26.351351351351351"/>
    <x v="15"/>
    <x v="1"/>
  </r>
  <r>
    <x v="61"/>
    <x v="131"/>
    <n v="14.189189189189189"/>
    <x v="15"/>
    <x v="1"/>
  </r>
  <r>
    <x v="61"/>
    <x v="4"/>
    <n v="7.4324324324324325"/>
    <x v="15"/>
    <x v="1"/>
  </r>
  <r>
    <x v="62"/>
    <x v="127"/>
    <n v="6.0810810810810807"/>
    <x v="15"/>
    <x v="1"/>
  </r>
  <r>
    <x v="62"/>
    <x v="128"/>
    <n v="2.0270270270270272"/>
    <x v="15"/>
    <x v="1"/>
  </r>
  <r>
    <x v="62"/>
    <x v="129"/>
    <n v="0.67567567567567566"/>
    <x v="15"/>
    <x v="1"/>
  </r>
  <r>
    <x v="62"/>
    <x v="130"/>
    <n v="69.594594594594597"/>
    <x v="15"/>
    <x v="1"/>
  </r>
  <r>
    <x v="62"/>
    <x v="131"/>
    <n v="14.189189189189189"/>
    <x v="15"/>
    <x v="1"/>
  </r>
  <r>
    <x v="62"/>
    <x v="4"/>
    <n v="7.4324324324324325"/>
    <x v="15"/>
    <x v="1"/>
  </r>
  <r>
    <x v="63"/>
    <x v="127"/>
    <n v="7.4324324324324325"/>
    <x v="15"/>
    <x v="1"/>
  </r>
  <r>
    <x v="63"/>
    <x v="128"/>
    <n v="5.4054054054054053"/>
    <x v="15"/>
    <x v="1"/>
  </r>
  <r>
    <x v="63"/>
    <x v="129"/>
    <n v="1.3513513513513513"/>
    <x v="15"/>
    <x v="1"/>
  </r>
  <r>
    <x v="63"/>
    <x v="130"/>
    <n v="65.540540540540547"/>
    <x v="15"/>
    <x v="1"/>
  </r>
  <r>
    <x v="63"/>
    <x v="131"/>
    <n v="14.189189189189189"/>
    <x v="15"/>
    <x v="1"/>
  </r>
  <r>
    <x v="63"/>
    <x v="4"/>
    <n v="7.4324324324324325"/>
    <x v="15"/>
    <x v="1"/>
  </r>
  <r>
    <x v="64"/>
    <x v="127"/>
    <n v="14.864864864864865"/>
    <x v="15"/>
    <x v="1"/>
  </r>
  <r>
    <x v="64"/>
    <x v="128"/>
    <n v="6.0810810810810807"/>
    <x v="15"/>
    <x v="1"/>
  </r>
  <r>
    <x v="64"/>
    <x v="129"/>
    <n v="0.67567567567567566"/>
    <x v="15"/>
    <x v="1"/>
  </r>
  <r>
    <x v="64"/>
    <x v="130"/>
    <n v="57.432432432432435"/>
    <x v="15"/>
    <x v="1"/>
  </r>
  <r>
    <x v="64"/>
    <x v="131"/>
    <n v="14.189189189189189"/>
    <x v="15"/>
    <x v="1"/>
  </r>
  <r>
    <x v="64"/>
    <x v="4"/>
    <n v="7.4324324324324325"/>
    <x v="15"/>
    <x v="1"/>
  </r>
  <r>
    <x v="65"/>
    <x v="127"/>
    <n v="4.7297297297297298"/>
    <x v="15"/>
    <x v="1"/>
  </r>
  <r>
    <x v="65"/>
    <x v="128"/>
    <n v="2.7027027027027026"/>
    <x v="15"/>
    <x v="1"/>
  </r>
  <r>
    <x v="65"/>
    <x v="129"/>
    <n v="0.67567567567567566"/>
    <x v="15"/>
    <x v="1"/>
  </r>
  <r>
    <x v="65"/>
    <x v="130"/>
    <n v="70.270270270270274"/>
    <x v="15"/>
    <x v="1"/>
  </r>
  <r>
    <x v="65"/>
    <x v="131"/>
    <n v="14.189189189189189"/>
    <x v="15"/>
    <x v="1"/>
  </r>
  <r>
    <x v="65"/>
    <x v="4"/>
    <n v="7.4324324324324325"/>
    <x v="15"/>
    <x v="1"/>
  </r>
  <r>
    <x v="66"/>
    <x v="127"/>
    <n v="23.648648648648649"/>
    <x v="15"/>
    <x v="1"/>
  </r>
  <r>
    <x v="66"/>
    <x v="128"/>
    <n v="32.432432432432435"/>
    <x v="15"/>
    <x v="1"/>
  </r>
  <r>
    <x v="66"/>
    <x v="129"/>
    <n v="2.0270270270270272"/>
    <x v="15"/>
    <x v="1"/>
  </r>
  <r>
    <x v="66"/>
    <x v="130"/>
    <n v="22.297297297297298"/>
    <x v="15"/>
    <x v="1"/>
  </r>
  <r>
    <x v="66"/>
    <x v="131"/>
    <n v="14.189189189189189"/>
    <x v="15"/>
    <x v="1"/>
  </r>
  <r>
    <x v="66"/>
    <x v="4"/>
    <n v="7.4324324324324325"/>
    <x v="15"/>
    <x v="1"/>
  </r>
  <r>
    <x v="61"/>
    <x v="127"/>
    <n v="35.763888888888886"/>
    <x v="16"/>
    <x v="1"/>
  </r>
  <r>
    <x v="61"/>
    <x v="128"/>
    <n v="5.9027777777777777"/>
    <x v="16"/>
    <x v="1"/>
  </r>
  <r>
    <x v="61"/>
    <x v="129"/>
    <n v="7.6388888888888893"/>
    <x v="16"/>
    <x v="1"/>
  </r>
  <r>
    <x v="61"/>
    <x v="130"/>
    <n v="26.736111111111111"/>
    <x v="16"/>
    <x v="1"/>
  </r>
  <r>
    <x v="61"/>
    <x v="131"/>
    <n v="17.013888888888889"/>
    <x v="16"/>
    <x v="1"/>
  </r>
  <r>
    <x v="61"/>
    <x v="4"/>
    <n v="6.9444444444444446"/>
    <x v="16"/>
    <x v="1"/>
  </r>
  <r>
    <x v="62"/>
    <x v="127"/>
    <n v="13.804713804713804"/>
    <x v="16"/>
    <x v="1"/>
  </r>
  <r>
    <x v="62"/>
    <x v="128"/>
    <n v="1.0101010101010102"/>
    <x v="16"/>
    <x v="1"/>
  </r>
  <r>
    <x v="62"/>
    <x v="129"/>
    <n v="1.6835016835016836"/>
    <x v="16"/>
    <x v="1"/>
  </r>
  <r>
    <x v="62"/>
    <x v="130"/>
    <n v="59.25925925925926"/>
    <x v="16"/>
    <x v="1"/>
  </r>
  <r>
    <x v="62"/>
    <x v="131"/>
    <n v="17.508417508417509"/>
    <x v="16"/>
    <x v="1"/>
  </r>
  <r>
    <x v="62"/>
    <x v="4"/>
    <n v="6.7340067340067344"/>
    <x v="16"/>
    <x v="1"/>
  </r>
  <r>
    <x v="63"/>
    <x v="127"/>
    <n v="12.627986348122867"/>
    <x v="16"/>
    <x v="1"/>
  </r>
  <r>
    <x v="63"/>
    <x v="128"/>
    <n v="2.0477815699658701"/>
    <x v="16"/>
    <x v="1"/>
  </r>
  <r>
    <x v="63"/>
    <x v="129"/>
    <n v="0.68259385665529015"/>
    <x v="16"/>
    <x v="1"/>
  </r>
  <r>
    <x v="63"/>
    <x v="130"/>
    <n v="60.409556313993171"/>
    <x v="16"/>
    <x v="1"/>
  </r>
  <r>
    <x v="63"/>
    <x v="131"/>
    <n v="17.406143344709896"/>
    <x v="16"/>
    <x v="1"/>
  </r>
  <r>
    <x v="63"/>
    <x v="4"/>
    <n v="6.8259385665529013"/>
    <x v="16"/>
    <x v="1"/>
  </r>
  <r>
    <x v="64"/>
    <x v="127"/>
    <n v="14.915254237288135"/>
    <x v="16"/>
    <x v="1"/>
  </r>
  <r>
    <x v="64"/>
    <x v="128"/>
    <n v="3.0508474576271185"/>
    <x v="16"/>
    <x v="1"/>
  </r>
  <r>
    <x v="64"/>
    <x v="129"/>
    <n v="3.0508474576271185"/>
    <x v="16"/>
    <x v="1"/>
  </r>
  <r>
    <x v="64"/>
    <x v="130"/>
    <n v="55.254237288135592"/>
    <x v="16"/>
    <x v="1"/>
  </r>
  <r>
    <x v="64"/>
    <x v="131"/>
    <n v="17.627118644067796"/>
    <x v="16"/>
    <x v="1"/>
  </r>
  <r>
    <x v="64"/>
    <x v="4"/>
    <n v="6.4406779661016946"/>
    <x v="16"/>
    <x v="1"/>
  </r>
  <r>
    <x v="65"/>
    <x v="127"/>
    <n v="7.7441077441077439"/>
    <x v="16"/>
    <x v="1"/>
  </r>
  <r>
    <x v="65"/>
    <x v="128"/>
    <n v="1.0101010101010102"/>
    <x v="16"/>
    <x v="1"/>
  </r>
  <r>
    <x v="65"/>
    <x v="129"/>
    <n v="0.33670033670033672"/>
    <x v="16"/>
    <x v="1"/>
  </r>
  <r>
    <x v="65"/>
    <x v="130"/>
    <n v="66.666666666666671"/>
    <x v="16"/>
    <x v="1"/>
  </r>
  <r>
    <x v="65"/>
    <x v="131"/>
    <n v="17.508417508417509"/>
    <x v="16"/>
    <x v="1"/>
  </r>
  <r>
    <x v="65"/>
    <x v="4"/>
    <n v="6.7340067340067344"/>
    <x v="16"/>
    <x v="1"/>
  </r>
  <r>
    <x v="66"/>
    <x v="127"/>
    <n v="33.333333333333336"/>
    <x v="16"/>
    <x v="1"/>
  </r>
  <r>
    <x v="66"/>
    <x v="128"/>
    <n v="19.865319865319865"/>
    <x v="16"/>
    <x v="1"/>
  </r>
  <r>
    <x v="66"/>
    <x v="129"/>
    <n v="3.3670033670033672"/>
    <x v="16"/>
    <x v="1"/>
  </r>
  <r>
    <x v="66"/>
    <x v="130"/>
    <n v="19.528619528619529"/>
    <x v="16"/>
    <x v="1"/>
  </r>
  <r>
    <x v="66"/>
    <x v="131"/>
    <n v="17.508417508417509"/>
    <x v="16"/>
    <x v="1"/>
  </r>
  <r>
    <x v="66"/>
    <x v="4"/>
    <n v="6.7340067340067344"/>
    <x v="16"/>
    <x v="1"/>
  </r>
  <r>
    <x v="67"/>
    <x v="127"/>
    <n v="11.12021112021112"/>
    <x v="0"/>
    <x v="0"/>
  </r>
  <r>
    <x v="67"/>
    <x v="128"/>
    <n v="4.2497042497042496"/>
    <x v="0"/>
    <x v="0"/>
  </r>
  <r>
    <x v="67"/>
    <x v="129"/>
    <n v="1.7199017199017199"/>
    <x v="0"/>
    <x v="0"/>
  </r>
  <r>
    <x v="67"/>
    <x v="130"/>
    <n v="39.494039494039491"/>
    <x v="0"/>
    <x v="0"/>
  </r>
  <r>
    <x v="67"/>
    <x v="131"/>
    <n v="30.266630266630266"/>
    <x v="0"/>
    <x v="0"/>
  </r>
  <r>
    <x v="67"/>
    <x v="4"/>
    <n v="13.213213213213214"/>
    <x v="0"/>
    <x v="0"/>
  </r>
  <r>
    <x v="68"/>
    <x v="127"/>
    <n v="18.616199514455971"/>
    <x v="0"/>
    <x v="0"/>
  </r>
  <r>
    <x v="68"/>
    <x v="128"/>
    <n v="7.6362833811520634"/>
    <x v="0"/>
    <x v="0"/>
  </r>
  <r>
    <x v="68"/>
    <x v="129"/>
    <n v="2.5049657912160672"/>
    <x v="0"/>
    <x v="0"/>
  </r>
  <r>
    <x v="68"/>
    <x v="130"/>
    <n v="22.445376296623262"/>
    <x v="0"/>
    <x v="0"/>
  </r>
  <r>
    <x v="68"/>
    <x v="131"/>
    <n v="34.109468108585304"/>
    <x v="0"/>
    <x v="0"/>
  </r>
  <r>
    <x v="68"/>
    <x v="4"/>
    <n v="14.886338556610021"/>
    <x v="0"/>
    <x v="0"/>
  </r>
  <r>
    <x v="69"/>
    <x v="127"/>
    <n v="15.933715742511154"/>
    <x v="0"/>
    <x v="0"/>
  </r>
  <r>
    <x v="69"/>
    <x v="128"/>
    <n v="4.4614404079031234"/>
    <x v="0"/>
    <x v="0"/>
  </r>
  <r>
    <x v="69"/>
    <x v="129"/>
    <n v="1.3748520440681054"/>
    <x v="0"/>
    <x v="0"/>
  </r>
  <r>
    <x v="69"/>
    <x v="130"/>
    <n v="34.771920240371486"/>
    <x v="0"/>
    <x v="0"/>
  </r>
  <r>
    <x v="69"/>
    <x v="131"/>
    <n v="30.274059910771193"/>
    <x v="0"/>
    <x v="0"/>
  </r>
  <r>
    <x v="69"/>
    <x v="4"/>
    <n v="13.229536556496404"/>
    <x v="0"/>
    <x v="0"/>
  </r>
  <r>
    <x v="70"/>
    <x v="127"/>
    <n v="17.024745827738347"/>
    <x v="0"/>
    <x v="0"/>
  </r>
  <r>
    <x v="70"/>
    <x v="128"/>
    <n v="6.8578553615960098"/>
    <x v="0"/>
    <x v="0"/>
  </r>
  <r>
    <x v="70"/>
    <x v="129"/>
    <n v="2.06215231152887"/>
    <x v="0"/>
    <x v="0"/>
  </r>
  <r>
    <x v="70"/>
    <x v="130"/>
    <n v="31.028198733934396"/>
    <x v="0"/>
    <x v="0"/>
  </r>
  <r>
    <x v="70"/>
    <x v="131"/>
    <n v="30.136197966621907"/>
    <x v="0"/>
    <x v="0"/>
  </r>
  <r>
    <x v="70"/>
    <x v="4"/>
    <n v="13.169000575484366"/>
    <x v="0"/>
    <x v="0"/>
  </r>
  <r>
    <x v="71"/>
    <x v="127"/>
    <n v="10.245454545454546"/>
    <x v="0"/>
    <x v="0"/>
  </r>
  <r>
    <x v="71"/>
    <x v="128"/>
    <n v="4.1090909090909093"/>
    <x v="0"/>
    <x v="0"/>
  </r>
  <r>
    <x v="71"/>
    <x v="129"/>
    <n v="0.65454545454545454"/>
    <x v="0"/>
    <x v="0"/>
  </r>
  <r>
    <x v="71"/>
    <x v="130"/>
    <n v="41.590909090909093"/>
    <x v="0"/>
    <x v="0"/>
  </r>
  <r>
    <x v="71"/>
    <x v="131"/>
    <n v="30.236363636363638"/>
    <x v="0"/>
    <x v="0"/>
  </r>
  <r>
    <x v="71"/>
    <x v="4"/>
    <n v="13.209090909090909"/>
    <x v="0"/>
    <x v="0"/>
  </r>
  <r>
    <x v="72"/>
    <x v="127"/>
    <n v="3.1727272727272728"/>
    <x v="0"/>
    <x v="0"/>
  </r>
  <r>
    <x v="72"/>
    <x v="128"/>
    <n v="0.40909090909090912"/>
    <x v="0"/>
    <x v="0"/>
  </r>
  <r>
    <x v="72"/>
    <x v="129"/>
    <n v="0.67272727272727273"/>
    <x v="0"/>
    <x v="0"/>
  </r>
  <r>
    <x v="72"/>
    <x v="130"/>
    <n v="52.309090909090912"/>
    <x v="0"/>
    <x v="0"/>
  </r>
  <r>
    <x v="72"/>
    <x v="131"/>
    <n v="30.236363636363638"/>
    <x v="0"/>
    <x v="0"/>
  </r>
  <r>
    <x v="72"/>
    <x v="4"/>
    <n v="13.209090909090909"/>
    <x v="0"/>
    <x v="0"/>
  </r>
  <r>
    <x v="67"/>
    <x v="127"/>
    <n v="28.554265118141771"/>
    <x v="1"/>
    <x v="0"/>
  </r>
  <r>
    <x v="67"/>
    <x v="128"/>
    <n v="8.8105726872246688"/>
    <x v="1"/>
    <x v="0"/>
  </r>
  <r>
    <x v="67"/>
    <x v="129"/>
    <n v="2.6031237484981977"/>
    <x v="1"/>
    <x v="0"/>
  </r>
  <r>
    <x v="67"/>
    <x v="130"/>
    <n v="42.811373648378051"/>
    <x v="1"/>
    <x v="0"/>
  </r>
  <r>
    <x v="67"/>
    <x v="131"/>
    <n v="12.735282338806568"/>
    <x v="1"/>
    <x v="0"/>
  </r>
  <r>
    <x v="67"/>
    <x v="4"/>
    <n v="4.6856227472967564"/>
    <x v="1"/>
    <x v="0"/>
  </r>
  <r>
    <x v="68"/>
    <x v="127"/>
    <n v="39.29068150208623"/>
    <x v="1"/>
    <x v="0"/>
  </r>
  <r>
    <x v="68"/>
    <x v="128"/>
    <n v="7.5799721835883167"/>
    <x v="1"/>
    <x v="0"/>
  </r>
  <r>
    <x v="68"/>
    <x v="129"/>
    <n v="3.963838664812239"/>
    <x v="1"/>
    <x v="0"/>
  </r>
  <r>
    <x v="68"/>
    <x v="130"/>
    <n v="26.495132127955493"/>
    <x v="1"/>
    <x v="0"/>
  </r>
  <r>
    <x v="68"/>
    <x v="131"/>
    <n v="17.107093184979139"/>
    <x v="1"/>
    <x v="0"/>
  </r>
  <r>
    <x v="68"/>
    <x v="4"/>
    <n v="6.0500695410292069"/>
    <x v="1"/>
    <x v="0"/>
  </r>
  <r>
    <x v="69"/>
    <x v="127"/>
    <n v="36"/>
    <x v="1"/>
    <x v="0"/>
  </r>
  <r>
    <x v="69"/>
    <x v="128"/>
    <n v="6.84"/>
    <x v="1"/>
    <x v="0"/>
  </r>
  <r>
    <x v="69"/>
    <x v="129"/>
    <n v="2.3199999999999998"/>
    <x v="1"/>
    <x v="0"/>
  </r>
  <r>
    <x v="69"/>
    <x v="130"/>
    <n v="37.479999999999997"/>
    <x v="1"/>
    <x v="0"/>
  </r>
  <r>
    <x v="69"/>
    <x v="131"/>
    <n v="12.72"/>
    <x v="1"/>
    <x v="0"/>
  </r>
  <r>
    <x v="69"/>
    <x v="4"/>
    <n v="4.68"/>
    <x v="1"/>
    <x v="0"/>
  </r>
  <r>
    <x v="70"/>
    <x v="127"/>
    <n v="34.290335624747271"/>
    <x v="1"/>
    <x v="0"/>
  </r>
  <r>
    <x v="70"/>
    <x v="128"/>
    <n v="9.5430651031136264"/>
    <x v="1"/>
    <x v="0"/>
  </r>
  <r>
    <x v="70"/>
    <x v="129"/>
    <n v="1.8196522442377678"/>
    <x v="1"/>
    <x v="0"/>
  </r>
  <r>
    <x v="70"/>
    <x v="130"/>
    <n v="37.484836231298019"/>
    <x v="1"/>
    <x v="0"/>
  </r>
  <r>
    <x v="70"/>
    <x v="131"/>
    <n v="12.697128993125759"/>
    <x v="1"/>
    <x v="0"/>
  </r>
  <r>
    <x v="70"/>
    <x v="4"/>
    <n v="4.6906591184795792"/>
    <x v="1"/>
    <x v="0"/>
  </r>
  <r>
    <x v="71"/>
    <x v="127"/>
    <n v="15.894568690095847"/>
    <x v="1"/>
    <x v="0"/>
  </r>
  <r>
    <x v="71"/>
    <x v="128"/>
    <n v="2.5958466453674123"/>
    <x v="1"/>
    <x v="0"/>
  </r>
  <r>
    <x v="71"/>
    <x v="129"/>
    <n v="0.67891373801916932"/>
    <x v="1"/>
    <x v="0"/>
  </r>
  <r>
    <x v="71"/>
    <x v="130"/>
    <n v="63.45846645367412"/>
    <x v="1"/>
    <x v="0"/>
  </r>
  <r>
    <x v="71"/>
    <x v="131"/>
    <n v="12.699680511182109"/>
    <x v="1"/>
    <x v="0"/>
  </r>
  <r>
    <x v="71"/>
    <x v="4"/>
    <n v="4.6725239616613417"/>
    <x v="1"/>
    <x v="0"/>
  </r>
  <r>
    <x v="72"/>
    <x v="127"/>
    <n v="6.8290734824281154"/>
    <x v="1"/>
    <x v="0"/>
  </r>
  <r>
    <x v="72"/>
    <x v="128"/>
    <n v="0.75878594249201281"/>
    <x v="1"/>
    <x v="0"/>
  </r>
  <r>
    <x v="72"/>
    <x v="129"/>
    <n v="0.43929712460063897"/>
    <x v="1"/>
    <x v="0"/>
  </r>
  <r>
    <x v="72"/>
    <x v="130"/>
    <n v="74.600638977635782"/>
    <x v="1"/>
    <x v="0"/>
  </r>
  <r>
    <x v="72"/>
    <x v="131"/>
    <n v="12.699680511182109"/>
    <x v="1"/>
    <x v="0"/>
  </r>
  <r>
    <x v="72"/>
    <x v="4"/>
    <n v="4.6725239616613417"/>
    <x v="1"/>
    <x v="0"/>
  </r>
  <r>
    <x v="67"/>
    <x v="127"/>
    <n v="1.0046367851622875"/>
    <x v="2"/>
    <x v="0"/>
  </r>
  <r>
    <x v="67"/>
    <x v="128"/>
    <n v="0.77279752704791349"/>
    <x v="2"/>
    <x v="0"/>
  </r>
  <r>
    <x v="67"/>
    <x v="129"/>
    <n v="0.48943843379701185"/>
    <x v="2"/>
    <x v="0"/>
  </r>
  <r>
    <x v="67"/>
    <x v="130"/>
    <n v="26.584234930448222"/>
    <x v="2"/>
    <x v="0"/>
  </r>
  <r>
    <x v="67"/>
    <x v="131"/>
    <n v="50.669757856774858"/>
    <x v="2"/>
    <x v="0"/>
  </r>
  <r>
    <x v="67"/>
    <x v="4"/>
    <n v="20.479134466769708"/>
    <x v="2"/>
    <x v="0"/>
  </r>
  <r>
    <x v="68"/>
    <x v="127"/>
    <n v="5.2560646900269541"/>
    <x v="2"/>
    <x v="0"/>
  </r>
  <r>
    <x v="68"/>
    <x v="128"/>
    <n v="4.5283018867924527"/>
    <x v="2"/>
    <x v="0"/>
  </r>
  <r>
    <x v="68"/>
    <x v="129"/>
    <n v="1.6981132075471699"/>
    <x v="2"/>
    <x v="0"/>
  </r>
  <r>
    <x v="68"/>
    <x v="130"/>
    <n v="16.19946091644205"/>
    <x v="2"/>
    <x v="0"/>
  </r>
  <r>
    <x v="68"/>
    <x v="131"/>
    <n v="51.347708894878707"/>
    <x v="2"/>
    <x v="0"/>
  </r>
  <r>
    <x v="68"/>
    <x v="4"/>
    <n v="20.997304582210244"/>
    <x v="2"/>
    <x v="0"/>
  </r>
  <r>
    <x v="69"/>
    <x v="127"/>
    <n v="3.0927835051546393"/>
    <x v="2"/>
    <x v="0"/>
  </r>
  <r>
    <x v="69"/>
    <x v="128"/>
    <n v="1.7010309278350515"/>
    <x v="2"/>
    <x v="0"/>
  </r>
  <r>
    <x v="69"/>
    <x v="129"/>
    <n v="0.46391752577319589"/>
    <x v="2"/>
    <x v="0"/>
  </r>
  <r>
    <x v="69"/>
    <x v="130"/>
    <n v="23.582474226804123"/>
    <x v="2"/>
    <x v="0"/>
  </r>
  <r>
    <x v="69"/>
    <x v="131"/>
    <n v="50.670103092783506"/>
    <x v="2"/>
    <x v="0"/>
  </r>
  <r>
    <x v="69"/>
    <x v="4"/>
    <n v="20.489690721649485"/>
    <x v="2"/>
    <x v="0"/>
  </r>
  <r>
    <x v="70"/>
    <x v="127"/>
    <n v="5.4368932038834954"/>
    <x v="2"/>
    <x v="0"/>
  </r>
  <r>
    <x v="70"/>
    <x v="128"/>
    <n v="1.6643550624133148"/>
    <x v="2"/>
    <x v="0"/>
  </r>
  <r>
    <x v="70"/>
    <x v="129"/>
    <n v="2.3855755894590844"/>
    <x v="2"/>
    <x v="0"/>
  </r>
  <r>
    <x v="70"/>
    <x v="130"/>
    <n v="18.945908460471568"/>
    <x v="2"/>
    <x v="0"/>
  </r>
  <r>
    <x v="70"/>
    <x v="131"/>
    <n v="50.957004160887656"/>
    <x v="2"/>
    <x v="0"/>
  </r>
  <r>
    <x v="70"/>
    <x v="4"/>
    <n v="20.610263522884882"/>
    <x v="2"/>
    <x v="0"/>
  </r>
  <r>
    <x v="71"/>
    <x v="127"/>
    <n v="2.0602626834921454"/>
    <x v="2"/>
    <x v="0"/>
  </r>
  <r>
    <x v="71"/>
    <x v="128"/>
    <n v="1.0558846252897245"/>
    <x v="2"/>
    <x v="0"/>
  </r>
  <r>
    <x v="71"/>
    <x v="129"/>
    <n v="0.15451970126191089"/>
    <x v="2"/>
    <x v="0"/>
  </r>
  <r>
    <x v="71"/>
    <x v="130"/>
    <n v="25.598763842389904"/>
    <x v="2"/>
    <x v="0"/>
  </r>
  <r>
    <x v="71"/>
    <x v="131"/>
    <n v="50.656708730363121"/>
    <x v="2"/>
    <x v="0"/>
  </r>
  <r>
    <x v="71"/>
    <x v="4"/>
    <n v="20.473860417203195"/>
    <x v="2"/>
    <x v="0"/>
  </r>
  <r>
    <x v="72"/>
    <x v="127"/>
    <n v="0.59232552150399176"/>
    <x v="2"/>
    <x v="0"/>
  </r>
  <r>
    <x v="72"/>
    <x v="128"/>
    <n v="0"/>
    <x v="2"/>
    <x v="0"/>
  </r>
  <r>
    <x v="72"/>
    <x v="129"/>
    <n v="0.25753283543651817"/>
    <x v="2"/>
    <x v="0"/>
  </r>
  <r>
    <x v="72"/>
    <x v="130"/>
    <n v="28.019572495493176"/>
    <x v="2"/>
    <x v="0"/>
  </r>
  <r>
    <x v="72"/>
    <x v="131"/>
    <n v="50.656708730363121"/>
    <x v="2"/>
    <x v="0"/>
  </r>
  <r>
    <x v="72"/>
    <x v="4"/>
    <n v="20.473860417203195"/>
    <x v="2"/>
    <x v="0"/>
  </r>
  <r>
    <x v="67"/>
    <x v="127"/>
    <n v="14.662960389159139"/>
    <x v="3"/>
    <x v="0"/>
  </r>
  <r>
    <x v="67"/>
    <x v="128"/>
    <n v="6.0458651841556641"/>
    <x v="3"/>
    <x v="0"/>
  </r>
  <r>
    <x v="67"/>
    <x v="129"/>
    <n v="4.2390548992355805"/>
    <x v="3"/>
    <x v="0"/>
  </r>
  <r>
    <x v="67"/>
    <x v="130"/>
    <n v="54.204308547602501"/>
    <x v="3"/>
    <x v="0"/>
  </r>
  <r>
    <x v="67"/>
    <x v="131"/>
    <n v="13.759555246699097"/>
    <x v="3"/>
    <x v="0"/>
  </r>
  <r>
    <x v="67"/>
    <x v="4"/>
    <n v="7.2272411396803333"/>
    <x v="3"/>
    <x v="0"/>
  </r>
  <r>
    <x v="68"/>
    <x v="127"/>
    <n v="34.723569350145489"/>
    <x v="3"/>
    <x v="0"/>
  </r>
  <r>
    <x v="68"/>
    <x v="128"/>
    <n v="14.354995150339477"/>
    <x v="3"/>
    <x v="0"/>
  </r>
  <r>
    <x v="68"/>
    <x v="129"/>
    <n v="3.7827352085354025"/>
    <x v="3"/>
    <x v="0"/>
  </r>
  <r>
    <x v="68"/>
    <x v="130"/>
    <n v="26.188166828322018"/>
    <x v="3"/>
    <x v="0"/>
  </r>
  <r>
    <x v="68"/>
    <x v="131"/>
    <n v="14.064015518913676"/>
    <x v="3"/>
    <x v="0"/>
  </r>
  <r>
    <x v="68"/>
    <x v="4"/>
    <n v="7.3714839961202712"/>
    <x v="3"/>
    <x v="0"/>
  </r>
  <r>
    <x v="69"/>
    <x v="127"/>
    <n v="23.16817864619679"/>
    <x v="3"/>
    <x v="0"/>
  </r>
  <r>
    <x v="69"/>
    <x v="128"/>
    <n v="5.7920446615491974"/>
    <x v="3"/>
    <x v="0"/>
  </r>
  <r>
    <x v="69"/>
    <x v="129"/>
    <n v="2.8611304954640615"/>
    <x v="3"/>
    <x v="0"/>
  </r>
  <r>
    <x v="69"/>
    <x v="130"/>
    <n v="47.173761339846479"/>
    <x v="3"/>
    <x v="0"/>
  </r>
  <r>
    <x v="69"/>
    <x v="131"/>
    <n v="13.817166782972784"/>
    <x v="3"/>
    <x v="0"/>
  </r>
  <r>
    <x v="69"/>
    <x v="4"/>
    <n v="7.3272854152128399"/>
    <x v="3"/>
    <x v="0"/>
  </r>
  <r>
    <x v="70"/>
    <x v="127"/>
    <n v="25.610658771280534"/>
    <x v="3"/>
    <x v="0"/>
  </r>
  <r>
    <x v="70"/>
    <x v="128"/>
    <n v="14.137675795706883"/>
    <x v="3"/>
    <x v="0"/>
  </r>
  <r>
    <x v="70"/>
    <x v="129"/>
    <n v="2.0725388601036268"/>
    <x v="3"/>
    <x v="0"/>
  </r>
  <r>
    <x v="70"/>
    <x v="130"/>
    <n v="37.379718726868987"/>
    <x v="3"/>
    <x v="0"/>
  </r>
  <r>
    <x v="70"/>
    <x v="131"/>
    <n v="13.989637305699482"/>
    <x v="3"/>
    <x v="0"/>
  </r>
  <r>
    <x v="70"/>
    <x v="4"/>
    <n v="7.4759437453737974"/>
    <x v="3"/>
    <x v="0"/>
  </r>
  <r>
    <x v="71"/>
    <x v="127"/>
    <n v="22.276197085357392"/>
    <x v="3"/>
    <x v="0"/>
  </r>
  <r>
    <x v="71"/>
    <x v="128"/>
    <n v="11.589174184594032"/>
    <x v="3"/>
    <x v="0"/>
  </r>
  <r>
    <x v="71"/>
    <x v="129"/>
    <n v="1.6655100624566272"/>
    <x v="3"/>
    <x v="0"/>
  </r>
  <r>
    <x v="71"/>
    <x v="130"/>
    <n v="43.719639139486468"/>
    <x v="3"/>
    <x v="0"/>
  </r>
  <r>
    <x v="71"/>
    <x v="131"/>
    <n v="13.740458015267176"/>
    <x v="3"/>
    <x v="0"/>
  </r>
  <r>
    <x v="71"/>
    <x v="4"/>
    <n v="7.2866065232477446"/>
    <x v="3"/>
    <x v="0"/>
  </r>
  <r>
    <x v="72"/>
    <x v="127"/>
    <n v="5.6904927133934766"/>
    <x v="3"/>
    <x v="0"/>
  </r>
  <r>
    <x v="72"/>
    <x v="128"/>
    <n v="0.83275503122831362"/>
    <x v="3"/>
    <x v="0"/>
  </r>
  <r>
    <x v="72"/>
    <x v="129"/>
    <n v="1.1797362942401111"/>
    <x v="3"/>
    <x v="0"/>
  </r>
  <r>
    <x v="72"/>
    <x v="130"/>
    <n v="71.33934767522554"/>
    <x v="3"/>
    <x v="0"/>
  </r>
  <r>
    <x v="72"/>
    <x v="131"/>
    <n v="13.740458015267176"/>
    <x v="3"/>
    <x v="0"/>
  </r>
  <r>
    <x v="72"/>
    <x v="4"/>
    <n v="7.2866065232477446"/>
    <x v="3"/>
    <x v="0"/>
  </r>
  <r>
    <x v="67"/>
    <x v="127"/>
    <n v="4.3828264758497317"/>
    <x v="4"/>
    <x v="0"/>
  </r>
  <r>
    <x v="67"/>
    <x v="128"/>
    <n v="1.6100178890876566"/>
    <x v="4"/>
    <x v="0"/>
  </r>
  <r>
    <x v="67"/>
    <x v="129"/>
    <n v="1.5205724508050089"/>
    <x v="4"/>
    <x v="0"/>
  </r>
  <r>
    <x v="67"/>
    <x v="130"/>
    <n v="39.355992844364934"/>
    <x v="4"/>
    <x v="0"/>
  </r>
  <r>
    <x v="67"/>
    <x v="131"/>
    <n v="33.720930232558139"/>
    <x v="4"/>
    <x v="0"/>
  </r>
  <r>
    <x v="67"/>
    <x v="4"/>
    <n v="19.409660107334528"/>
    <x v="4"/>
    <x v="0"/>
  </r>
  <r>
    <x v="68"/>
    <x v="127"/>
    <n v="12.88659793814433"/>
    <x v="4"/>
    <x v="0"/>
  </r>
  <r>
    <x v="68"/>
    <x v="128"/>
    <n v="5.463917525773196"/>
    <x v="4"/>
    <x v="0"/>
  </r>
  <r>
    <x v="68"/>
    <x v="129"/>
    <n v="2.3711340206185567"/>
    <x v="4"/>
    <x v="0"/>
  </r>
  <r>
    <x v="68"/>
    <x v="130"/>
    <n v="24.123711340206185"/>
    <x v="4"/>
    <x v="0"/>
  </r>
  <r>
    <x v="68"/>
    <x v="131"/>
    <n v="35.154639175257735"/>
    <x v="4"/>
    <x v="0"/>
  </r>
  <r>
    <x v="68"/>
    <x v="4"/>
    <n v="20.103092783505154"/>
    <x v="4"/>
    <x v="0"/>
  </r>
  <r>
    <x v="69"/>
    <x v="127"/>
    <n v="5.8139534883720927"/>
    <x v="4"/>
    <x v="0"/>
  </r>
  <r>
    <x v="69"/>
    <x v="128"/>
    <n v="1.4311270125223614"/>
    <x v="4"/>
    <x v="0"/>
  </r>
  <r>
    <x v="69"/>
    <x v="129"/>
    <n v="1.1627906976744187"/>
    <x v="4"/>
    <x v="0"/>
  </r>
  <r>
    <x v="69"/>
    <x v="130"/>
    <n v="38.46153846153846"/>
    <x v="4"/>
    <x v="0"/>
  </r>
  <r>
    <x v="69"/>
    <x v="131"/>
    <n v="33.720930232558139"/>
    <x v="4"/>
    <x v="0"/>
  </r>
  <r>
    <x v="69"/>
    <x v="4"/>
    <n v="19.409660107334528"/>
    <x v="4"/>
    <x v="0"/>
  </r>
  <r>
    <x v="70"/>
    <x v="127"/>
    <n v="6.2562065541211522"/>
    <x v="4"/>
    <x v="0"/>
  </r>
  <r>
    <x v="70"/>
    <x v="128"/>
    <n v="0.99304865938430986"/>
    <x v="4"/>
    <x v="0"/>
  </r>
  <r>
    <x v="70"/>
    <x v="129"/>
    <n v="1.3902681231380338"/>
    <x v="4"/>
    <x v="0"/>
  </r>
  <r>
    <x v="70"/>
    <x v="130"/>
    <n v="36.643495531281033"/>
    <x v="4"/>
    <x v="0"/>
  </r>
  <r>
    <x v="70"/>
    <x v="131"/>
    <n v="34.558093346573983"/>
    <x v="4"/>
    <x v="0"/>
  </r>
  <r>
    <x v="70"/>
    <x v="4"/>
    <n v="20.158887785501488"/>
    <x v="4"/>
    <x v="0"/>
  </r>
  <r>
    <x v="71"/>
    <x v="127"/>
    <n v="6.1717352415026836"/>
    <x v="4"/>
    <x v="0"/>
  </r>
  <r>
    <x v="71"/>
    <x v="128"/>
    <n v="2.6833631484794274"/>
    <x v="4"/>
    <x v="0"/>
  </r>
  <r>
    <x v="71"/>
    <x v="129"/>
    <n v="0.7155635062611807"/>
    <x v="4"/>
    <x v="0"/>
  </r>
  <r>
    <x v="71"/>
    <x v="130"/>
    <n v="37.298747763864043"/>
    <x v="4"/>
    <x v="0"/>
  </r>
  <r>
    <x v="71"/>
    <x v="131"/>
    <n v="33.720930232558139"/>
    <x v="4"/>
    <x v="0"/>
  </r>
  <r>
    <x v="71"/>
    <x v="4"/>
    <n v="19.409660107334528"/>
    <x v="4"/>
    <x v="0"/>
  </r>
  <r>
    <x v="72"/>
    <x v="127"/>
    <n v="0.98389982110912344"/>
    <x v="4"/>
    <x v="0"/>
  </r>
  <r>
    <x v="72"/>
    <x v="128"/>
    <n v="8.9445438282647588E-2"/>
    <x v="4"/>
    <x v="0"/>
  </r>
  <r>
    <x v="72"/>
    <x v="129"/>
    <n v="1.2522361359570662"/>
    <x v="4"/>
    <x v="0"/>
  </r>
  <r>
    <x v="72"/>
    <x v="130"/>
    <n v="44.543828264758496"/>
    <x v="4"/>
    <x v="0"/>
  </r>
  <r>
    <x v="72"/>
    <x v="131"/>
    <n v="33.720930232558139"/>
    <x v="4"/>
    <x v="0"/>
  </r>
  <r>
    <x v="72"/>
    <x v="4"/>
    <n v="19.409660107334528"/>
    <x v="4"/>
    <x v="0"/>
  </r>
  <r>
    <x v="67"/>
    <x v="127"/>
    <n v="5.7761732851985563"/>
    <x v="5"/>
    <x v="0"/>
  </r>
  <r>
    <x v="67"/>
    <x v="128"/>
    <n v="1.8050541516245486"/>
    <x v="5"/>
    <x v="0"/>
  </r>
  <r>
    <x v="67"/>
    <x v="129"/>
    <n v="3.6101083032490973"/>
    <x v="5"/>
    <x v="0"/>
  </r>
  <r>
    <x v="67"/>
    <x v="130"/>
    <n v="39.711191335740075"/>
    <x v="5"/>
    <x v="0"/>
  </r>
  <r>
    <x v="67"/>
    <x v="131"/>
    <n v="32.851985559566785"/>
    <x v="5"/>
    <x v="0"/>
  </r>
  <r>
    <x v="67"/>
    <x v="4"/>
    <n v="16.245487364620939"/>
    <x v="5"/>
    <x v="0"/>
  </r>
  <r>
    <x v="68"/>
    <x v="127"/>
    <n v="13.80952380952381"/>
    <x v="5"/>
    <x v="0"/>
  </r>
  <r>
    <x v="68"/>
    <x v="128"/>
    <n v="5.2380952380952381"/>
    <x v="5"/>
    <x v="0"/>
  </r>
  <r>
    <x v="68"/>
    <x v="129"/>
    <n v="4.2857142857142856"/>
    <x v="5"/>
    <x v="0"/>
  </r>
  <r>
    <x v="68"/>
    <x v="130"/>
    <n v="26.19047619047619"/>
    <x v="5"/>
    <x v="0"/>
  </r>
  <r>
    <x v="68"/>
    <x v="131"/>
    <n v="34.285714285714285"/>
    <x v="5"/>
    <x v="0"/>
  </r>
  <r>
    <x v="68"/>
    <x v="4"/>
    <n v="16.19047619047619"/>
    <x v="5"/>
    <x v="0"/>
  </r>
  <r>
    <x v="69"/>
    <x v="127"/>
    <n v="3.9711191335740073"/>
    <x v="5"/>
    <x v="0"/>
  </r>
  <r>
    <x v="69"/>
    <x v="128"/>
    <n v="0.72202166064981954"/>
    <x v="5"/>
    <x v="0"/>
  </r>
  <r>
    <x v="69"/>
    <x v="129"/>
    <n v="1.4440433212996391"/>
    <x v="5"/>
    <x v="0"/>
  </r>
  <r>
    <x v="69"/>
    <x v="130"/>
    <n v="44.765342960288805"/>
    <x v="5"/>
    <x v="0"/>
  </r>
  <r>
    <x v="69"/>
    <x v="131"/>
    <n v="32.851985559566785"/>
    <x v="5"/>
    <x v="0"/>
  </r>
  <r>
    <x v="69"/>
    <x v="4"/>
    <n v="16.245487364620939"/>
    <x v="5"/>
    <x v="0"/>
  </r>
  <r>
    <x v="70"/>
    <x v="127"/>
    <n v="4.8245614035087723"/>
    <x v="5"/>
    <x v="0"/>
  </r>
  <r>
    <x v="70"/>
    <x v="128"/>
    <n v="0.43859649122807015"/>
    <x v="5"/>
    <x v="0"/>
  </r>
  <r>
    <x v="70"/>
    <x v="129"/>
    <n v="0.43859649122807015"/>
    <x v="5"/>
    <x v="0"/>
  </r>
  <r>
    <x v="70"/>
    <x v="130"/>
    <n v="46.491228070175438"/>
    <x v="5"/>
    <x v="0"/>
  </r>
  <r>
    <x v="70"/>
    <x v="131"/>
    <n v="31.578947368421051"/>
    <x v="5"/>
    <x v="0"/>
  </r>
  <r>
    <x v="70"/>
    <x v="4"/>
    <n v="16.228070175438596"/>
    <x v="5"/>
    <x v="0"/>
  </r>
  <r>
    <x v="71"/>
    <x v="127"/>
    <n v="7.2202166064981945"/>
    <x v="5"/>
    <x v="0"/>
  </r>
  <r>
    <x v="71"/>
    <x v="128"/>
    <n v="3.2490974729241877"/>
    <x v="5"/>
    <x v="0"/>
  </r>
  <r>
    <x v="71"/>
    <x v="129"/>
    <n v="0.72202166064981954"/>
    <x v="5"/>
    <x v="0"/>
  </r>
  <r>
    <x v="71"/>
    <x v="130"/>
    <n v="39.711191335740075"/>
    <x v="5"/>
    <x v="0"/>
  </r>
  <r>
    <x v="71"/>
    <x v="131"/>
    <n v="32.851985559566785"/>
    <x v="5"/>
    <x v="0"/>
  </r>
  <r>
    <x v="71"/>
    <x v="4"/>
    <n v="16.245487364620939"/>
    <x v="5"/>
    <x v="0"/>
  </r>
  <r>
    <x v="72"/>
    <x v="127"/>
    <n v="1.0830324909747293"/>
    <x v="5"/>
    <x v="0"/>
  </r>
  <r>
    <x v="72"/>
    <x v="128"/>
    <n v="0"/>
    <x v="5"/>
    <x v="0"/>
  </r>
  <r>
    <x v="72"/>
    <x v="129"/>
    <n v="1.0830324909747293"/>
    <x v="5"/>
    <x v="0"/>
  </r>
  <r>
    <x v="72"/>
    <x v="130"/>
    <n v="48.736462093862819"/>
    <x v="5"/>
    <x v="0"/>
  </r>
  <r>
    <x v="72"/>
    <x v="131"/>
    <n v="32.851985559566785"/>
    <x v="5"/>
    <x v="0"/>
  </r>
  <r>
    <x v="72"/>
    <x v="4"/>
    <n v="16.245487364620939"/>
    <x v="5"/>
    <x v="0"/>
  </r>
  <r>
    <x v="67"/>
    <x v="127"/>
    <n v="6.1674008810572687"/>
    <x v="6"/>
    <x v="0"/>
  </r>
  <r>
    <x v="67"/>
    <x v="128"/>
    <n v="1.7621145374449338"/>
    <x v="6"/>
    <x v="0"/>
  </r>
  <r>
    <x v="67"/>
    <x v="129"/>
    <n v="1.3215859030837005"/>
    <x v="6"/>
    <x v="0"/>
  </r>
  <r>
    <x v="67"/>
    <x v="130"/>
    <n v="30.396475770925111"/>
    <x v="6"/>
    <x v="0"/>
  </r>
  <r>
    <x v="67"/>
    <x v="131"/>
    <n v="36.123348017621147"/>
    <x v="6"/>
    <x v="0"/>
  </r>
  <r>
    <x v="67"/>
    <x v="4"/>
    <n v="24.229074889867842"/>
    <x v="6"/>
    <x v="0"/>
  </r>
  <r>
    <x v="68"/>
    <x v="127"/>
    <n v="12.682926829268293"/>
    <x v="6"/>
    <x v="0"/>
  </r>
  <r>
    <x v="68"/>
    <x v="128"/>
    <n v="4.3902439024390247"/>
    <x v="6"/>
    <x v="0"/>
  </r>
  <r>
    <x v="68"/>
    <x v="129"/>
    <n v="1.9512195121951219"/>
    <x v="6"/>
    <x v="0"/>
  </r>
  <r>
    <x v="68"/>
    <x v="130"/>
    <n v="18.048780487804876"/>
    <x v="6"/>
    <x v="0"/>
  </r>
  <r>
    <x v="68"/>
    <x v="131"/>
    <n v="37.560975609756099"/>
    <x v="6"/>
    <x v="0"/>
  </r>
  <r>
    <x v="68"/>
    <x v="4"/>
    <n v="25.365853658536587"/>
    <x v="6"/>
    <x v="0"/>
  </r>
  <r>
    <x v="69"/>
    <x v="127"/>
    <n v="7.0484581497797354"/>
    <x v="6"/>
    <x v="0"/>
  </r>
  <r>
    <x v="69"/>
    <x v="128"/>
    <n v="1.3215859030837005"/>
    <x v="6"/>
    <x v="0"/>
  </r>
  <r>
    <x v="69"/>
    <x v="129"/>
    <n v="1.3215859030837005"/>
    <x v="6"/>
    <x v="0"/>
  </r>
  <r>
    <x v="69"/>
    <x v="130"/>
    <n v="29.955947136563875"/>
    <x v="6"/>
    <x v="0"/>
  </r>
  <r>
    <x v="69"/>
    <x v="131"/>
    <n v="36.123348017621147"/>
    <x v="6"/>
    <x v="0"/>
  </r>
  <r>
    <x v="69"/>
    <x v="4"/>
    <n v="24.229074889867842"/>
    <x v="6"/>
    <x v="0"/>
  </r>
  <r>
    <x v="70"/>
    <x v="127"/>
    <n v="7.9069767441860463"/>
    <x v="6"/>
    <x v="0"/>
  </r>
  <r>
    <x v="70"/>
    <x v="128"/>
    <n v="0.46511627906976744"/>
    <x v="6"/>
    <x v="0"/>
  </r>
  <r>
    <x v="70"/>
    <x v="129"/>
    <n v="0.93023255813953487"/>
    <x v="6"/>
    <x v="0"/>
  </r>
  <r>
    <x v="70"/>
    <x v="130"/>
    <n v="27.906976744186046"/>
    <x v="6"/>
    <x v="0"/>
  </r>
  <r>
    <x v="70"/>
    <x v="131"/>
    <n v="38.139534883720927"/>
    <x v="6"/>
    <x v="0"/>
  </r>
  <r>
    <x v="70"/>
    <x v="4"/>
    <n v="24.651162790697676"/>
    <x v="6"/>
    <x v="0"/>
  </r>
  <r>
    <x v="71"/>
    <x v="127"/>
    <n v="5.286343612334802"/>
    <x v="6"/>
    <x v="0"/>
  </r>
  <r>
    <x v="71"/>
    <x v="128"/>
    <n v="1.7621145374449338"/>
    <x v="6"/>
    <x v="0"/>
  </r>
  <r>
    <x v="71"/>
    <x v="129"/>
    <n v="0.44052863436123346"/>
    <x v="6"/>
    <x v="0"/>
  </r>
  <r>
    <x v="71"/>
    <x v="130"/>
    <n v="32.158590308370044"/>
    <x v="6"/>
    <x v="0"/>
  </r>
  <r>
    <x v="71"/>
    <x v="131"/>
    <n v="36.123348017621147"/>
    <x v="6"/>
    <x v="0"/>
  </r>
  <r>
    <x v="71"/>
    <x v="4"/>
    <n v="24.229074889867842"/>
    <x v="6"/>
    <x v="0"/>
  </r>
  <r>
    <x v="72"/>
    <x v="127"/>
    <n v="0.88105726872246692"/>
    <x v="6"/>
    <x v="0"/>
  </r>
  <r>
    <x v="72"/>
    <x v="128"/>
    <n v="0"/>
    <x v="6"/>
    <x v="0"/>
  </r>
  <r>
    <x v="72"/>
    <x v="129"/>
    <n v="0.88105726872246692"/>
    <x v="6"/>
    <x v="0"/>
  </r>
  <r>
    <x v="72"/>
    <x v="130"/>
    <n v="37.885462555066077"/>
    <x v="6"/>
    <x v="0"/>
  </r>
  <r>
    <x v="72"/>
    <x v="131"/>
    <n v="36.123348017621147"/>
    <x v="6"/>
    <x v="0"/>
  </r>
  <r>
    <x v="72"/>
    <x v="4"/>
    <n v="24.229074889867842"/>
    <x v="6"/>
    <x v="0"/>
  </r>
  <r>
    <x v="67"/>
    <x v="127"/>
    <n v="2.43161094224924"/>
    <x v="7"/>
    <x v="0"/>
  </r>
  <r>
    <x v="67"/>
    <x v="128"/>
    <n v="0.91185410334346506"/>
    <x v="7"/>
    <x v="0"/>
  </r>
  <r>
    <x v="67"/>
    <x v="129"/>
    <n v="0.60790273556231"/>
    <x v="7"/>
    <x v="0"/>
  </r>
  <r>
    <x v="67"/>
    <x v="130"/>
    <n v="35.562310030395139"/>
    <x v="7"/>
    <x v="0"/>
  </r>
  <r>
    <x v="67"/>
    <x v="131"/>
    <n v="37.689969604863222"/>
    <x v="7"/>
    <x v="0"/>
  </r>
  <r>
    <x v="67"/>
    <x v="4"/>
    <n v="22.796352583586625"/>
    <x v="7"/>
    <x v="0"/>
  </r>
  <r>
    <x v="68"/>
    <x v="127"/>
    <n v="9.9656357388316152"/>
    <x v="7"/>
    <x v="0"/>
  </r>
  <r>
    <x v="68"/>
    <x v="128"/>
    <n v="5.4982817869415808"/>
    <x v="7"/>
    <x v="0"/>
  </r>
  <r>
    <x v="68"/>
    <x v="129"/>
    <n v="2.0618556701030926"/>
    <x v="7"/>
    <x v="0"/>
  </r>
  <r>
    <x v="68"/>
    <x v="130"/>
    <n v="20.274914089347078"/>
    <x v="7"/>
    <x v="0"/>
  </r>
  <r>
    <x v="68"/>
    <x v="131"/>
    <n v="39.175257731958766"/>
    <x v="7"/>
    <x v="0"/>
  </r>
  <r>
    <x v="68"/>
    <x v="4"/>
    <n v="23.367697594501717"/>
    <x v="7"/>
    <x v="0"/>
  </r>
  <r>
    <x v="69"/>
    <x v="127"/>
    <n v="4.2553191489361701"/>
    <x v="7"/>
    <x v="0"/>
  </r>
  <r>
    <x v="69"/>
    <x v="128"/>
    <n v="1.8237082066869301"/>
    <x v="7"/>
    <x v="0"/>
  </r>
  <r>
    <x v="69"/>
    <x v="129"/>
    <n v="0.91185410334346506"/>
    <x v="7"/>
    <x v="0"/>
  </r>
  <r>
    <x v="69"/>
    <x v="130"/>
    <n v="32.522796352583583"/>
    <x v="7"/>
    <x v="0"/>
  </r>
  <r>
    <x v="69"/>
    <x v="131"/>
    <n v="37.689969604863222"/>
    <x v="7"/>
    <x v="0"/>
  </r>
  <r>
    <x v="69"/>
    <x v="4"/>
    <n v="22.796352583586625"/>
    <x v="7"/>
    <x v="0"/>
  </r>
  <r>
    <x v="70"/>
    <x v="127"/>
    <n v="3.9087947882736156"/>
    <x v="7"/>
    <x v="0"/>
  </r>
  <r>
    <x v="70"/>
    <x v="128"/>
    <n v="0.65146579804560256"/>
    <x v="7"/>
    <x v="0"/>
  </r>
  <r>
    <x v="70"/>
    <x v="129"/>
    <n v="1.9543973941368078"/>
    <x v="7"/>
    <x v="0"/>
  </r>
  <r>
    <x v="70"/>
    <x v="130"/>
    <n v="30.944625407166125"/>
    <x v="7"/>
    <x v="0"/>
  </r>
  <r>
    <x v="70"/>
    <x v="131"/>
    <n v="38.762214983713356"/>
    <x v="7"/>
    <x v="0"/>
  </r>
  <r>
    <x v="70"/>
    <x v="4"/>
    <n v="23.778501628664497"/>
    <x v="7"/>
    <x v="0"/>
  </r>
  <r>
    <x v="71"/>
    <x v="127"/>
    <n v="4.2553191489361701"/>
    <x v="7"/>
    <x v="0"/>
  </r>
  <r>
    <x v="71"/>
    <x v="128"/>
    <n v="2.735562310030395"/>
    <x v="7"/>
    <x v="0"/>
  </r>
  <r>
    <x v="71"/>
    <x v="129"/>
    <n v="0.303951367781155"/>
    <x v="7"/>
    <x v="0"/>
  </r>
  <r>
    <x v="71"/>
    <x v="130"/>
    <n v="32.218844984802431"/>
    <x v="7"/>
    <x v="0"/>
  </r>
  <r>
    <x v="71"/>
    <x v="131"/>
    <n v="37.689969604863222"/>
    <x v="7"/>
    <x v="0"/>
  </r>
  <r>
    <x v="71"/>
    <x v="4"/>
    <n v="22.796352583586625"/>
    <x v="7"/>
    <x v="0"/>
  </r>
  <r>
    <x v="72"/>
    <x v="127"/>
    <n v="0.60790273556231"/>
    <x v="7"/>
    <x v="0"/>
  </r>
  <r>
    <x v="72"/>
    <x v="128"/>
    <n v="0"/>
    <x v="7"/>
    <x v="0"/>
  </r>
  <r>
    <x v="72"/>
    <x v="129"/>
    <n v="0.303951367781155"/>
    <x v="7"/>
    <x v="0"/>
  </r>
  <r>
    <x v="72"/>
    <x v="130"/>
    <n v="38.601823708206688"/>
    <x v="7"/>
    <x v="0"/>
  </r>
  <r>
    <x v="72"/>
    <x v="131"/>
    <n v="37.689969604863222"/>
    <x v="7"/>
    <x v="0"/>
  </r>
  <r>
    <x v="72"/>
    <x v="4"/>
    <n v="22.796352583586625"/>
    <x v="7"/>
    <x v="0"/>
  </r>
  <r>
    <x v="67"/>
    <x v="127"/>
    <n v="3.8596491228070176"/>
    <x v="8"/>
    <x v="0"/>
  </r>
  <r>
    <x v="67"/>
    <x v="128"/>
    <n v="2.1052631578947367"/>
    <x v="8"/>
    <x v="0"/>
  </r>
  <r>
    <x v="67"/>
    <x v="129"/>
    <n v="0.70175438596491224"/>
    <x v="8"/>
    <x v="0"/>
  </r>
  <r>
    <x v="67"/>
    <x v="130"/>
    <n v="50.526315789473685"/>
    <x v="8"/>
    <x v="0"/>
  </r>
  <r>
    <x v="67"/>
    <x v="131"/>
    <n v="28.07017543859649"/>
    <x v="8"/>
    <x v="0"/>
  </r>
  <r>
    <x v="67"/>
    <x v="4"/>
    <n v="14.736842105263158"/>
    <x v="8"/>
    <x v="0"/>
  </r>
  <r>
    <x v="68"/>
    <x v="127"/>
    <n v="15.530303030303031"/>
    <x v="8"/>
    <x v="0"/>
  </r>
  <r>
    <x v="68"/>
    <x v="128"/>
    <n v="6.4393939393939394"/>
    <x v="8"/>
    <x v="0"/>
  </r>
  <r>
    <x v="68"/>
    <x v="129"/>
    <n v="1.5151515151515151"/>
    <x v="8"/>
    <x v="0"/>
  </r>
  <r>
    <x v="68"/>
    <x v="130"/>
    <n v="31.439393939393938"/>
    <x v="8"/>
    <x v="0"/>
  </r>
  <r>
    <x v="68"/>
    <x v="131"/>
    <n v="29.545454545454547"/>
    <x v="8"/>
    <x v="0"/>
  </r>
  <r>
    <x v="68"/>
    <x v="4"/>
    <n v="15.530303030303031"/>
    <x v="8"/>
    <x v="0"/>
  </r>
  <r>
    <x v="69"/>
    <x v="127"/>
    <n v="8.4210526315789469"/>
    <x v="8"/>
    <x v="0"/>
  </r>
  <r>
    <x v="69"/>
    <x v="128"/>
    <n v="1.7543859649122806"/>
    <x v="8"/>
    <x v="0"/>
  </r>
  <r>
    <x v="69"/>
    <x v="129"/>
    <n v="1.0526315789473684"/>
    <x v="8"/>
    <x v="0"/>
  </r>
  <r>
    <x v="69"/>
    <x v="130"/>
    <n v="45.964912280701753"/>
    <x v="8"/>
    <x v="0"/>
  </r>
  <r>
    <x v="69"/>
    <x v="131"/>
    <n v="28.07017543859649"/>
    <x v="8"/>
    <x v="0"/>
  </r>
  <r>
    <x v="69"/>
    <x v="4"/>
    <n v="14.736842105263158"/>
    <x v="8"/>
    <x v="0"/>
  </r>
  <r>
    <x v="70"/>
    <x v="127"/>
    <n v="8.9494163424124515"/>
    <x v="8"/>
    <x v="0"/>
  </r>
  <r>
    <x v="70"/>
    <x v="128"/>
    <n v="2.3346303501945527"/>
    <x v="8"/>
    <x v="0"/>
  </r>
  <r>
    <x v="70"/>
    <x v="129"/>
    <n v="1.9455252918287937"/>
    <x v="8"/>
    <x v="0"/>
  </r>
  <r>
    <x v="70"/>
    <x v="130"/>
    <n v="42.023346303501945"/>
    <x v="8"/>
    <x v="0"/>
  </r>
  <r>
    <x v="70"/>
    <x v="131"/>
    <n v="29.182879377431906"/>
    <x v="8"/>
    <x v="0"/>
  </r>
  <r>
    <x v="70"/>
    <x v="4"/>
    <n v="15.56420233463035"/>
    <x v="8"/>
    <x v="0"/>
  </r>
  <r>
    <x v="71"/>
    <x v="127"/>
    <n v="8.0701754385964914"/>
    <x v="8"/>
    <x v="0"/>
  </r>
  <r>
    <x v="71"/>
    <x v="128"/>
    <n v="2.807017543859649"/>
    <x v="8"/>
    <x v="0"/>
  </r>
  <r>
    <x v="71"/>
    <x v="129"/>
    <n v="1.4035087719298245"/>
    <x v="8"/>
    <x v="0"/>
  </r>
  <r>
    <x v="71"/>
    <x v="130"/>
    <n v="44.912280701754383"/>
    <x v="8"/>
    <x v="0"/>
  </r>
  <r>
    <x v="71"/>
    <x v="131"/>
    <n v="28.07017543859649"/>
    <x v="8"/>
    <x v="0"/>
  </r>
  <r>
    <x v="71"/>
    <x v="4"/>
    <n v="14.736842105263158"/>
    <x v="8"/>
    <x v="0"/>
  </r>
  <r>
    <x v="72"/>
    <x v="127"/>
    <n v="1.4035087719298245"/>
    <x v="8"/>
    <x v="0"/>
  </r>
  <r>
    <x v="72"/>
    <x v="128"/>
    <n v="0.35087719298245612"/>
    <x v="8"/>
    <x v="0"/>
  </r>
  <r>
    <x v="72"/>
    <x v="129"/>
    <n v="2.807017543859649"/>
    <x v="8"/>
    <x v="0"/>
  </r>
  <r>
    <x v="72"/>
    <x v="130"/>
    <n v="52.631578947368418"/>
    <x v="8"/>
    <x v="0"/>
  </r>
  <r>
    <x v="72"/>
    <x v="131"/>
    <n v="28.07017543859649"/>
    <x v="8"/>
    <x v="0"/>
  </r>
  <r>
    <x v="72"/>
    <x v="4"/>
    <n v="14.736842105263158"/>
    <x v="8"/>
    <x v="0"/>
  </r>
  <r>
    <x v="67"/>
    <x v="127"/>
    <n v="5.54016620498615"/>
    <x v="9"/>
    <x v="0"/>
  </r>
  <r>
    <x v="67"/>
    <x v="128"/>
    <n v="3.0470914127423825"/>
    <x v="9"/>
    <x v="0"/>
  </r>
  <r>
    <x v="67"/>
    <x v="129"/>
    <n v="0.554016620498615"/>
    <x v="9"/>
    <x v="0"/>
  </r>
  <r>
    <x v="67"/>
    <x v="130"/>
    <n v="49.86149584487535"/>
    <x v="9"/>
    <x v="0"/>
  </r>
  <r>
    <x v="67"/>
    <x v="131"/>
    <n v="29.916897506925206"/>
    <x v="9"/>
    <x v="0"/>
  </r>
  <r>
    <x v="67"/>
    <x v="4"/>
    <n v="11.0803324099723"/>
    <x v="9"/>
    <x v="0"/>
  </r>
  <r>
    <x v="68"/>
    <x v="127"/>
    <n v="19.884726224783861"/>
    <x v="9"/>
    <x v="0"/>
  </r>
  <r>
    <x v="68"/>
    <x v="128"/>
    <n v="8.0691642651296824"/>
    <x v="9"/>
    <x v="0"/>
  </r>
  <r>
    <x v="68"/>
    <x v="129"/>
    <n v="0.86455331412103742"/>
    <x v="9"/>
    <x v="0"/>
  </r>
  <r>
    <x v="68"/>
    <x v="130"/>
    <n v="29.394812680115272"/>
    <x v="9"/>
    <x v="0"/>
  </r>
  <r>
    <x v="68"/>
    <x v="131"/>
    <n v="31.123919308357348"/>
    <x v="9"/>
    <x v="0"/>
  </r>
  <r>
    <x v="68"/>
    <x v="4"/>
    <n v="11.239193083573488"/>
    <x v="9"/>
    <x v="0"/>
  </r>
  <r>
    <x v="69"/>
    <x v="127"/>
    <n v="11.0803324099723"/>
    <x v="9"/>
    <x v="0"/>
  </r>
  <r>
    <x v="69"/>
    <x v="128"/>
    <n v="4.1551246537396125"/>
    <x v="9"/>
    <x v="0"/>
  </r>
  <r>
    <x v="69"/>
    <x v="129"/>
    <n v="0.554016620498615"/>
    <x v="9"/>
    <x v="0"/>
  </r>
  <r>
    <x v="69"/>
    <x v="130"/>
    <n v="43.490304709141277"/>
    <x v="9"/>
    <x v="0"/>
  </r>
  <r>
    <x v="69"/>
    <x v="131"/>
    <n v="29.916897506925206"/>
    <x v="9"/>
    <x v="0"/>
  </r>
  <r>
    <x v="69"/>
    <x v="4"/>
    <n v="11.0803324099723"/>
    <x v="9"/>
    <x v="0"/>
  </r>
  <r>
    <x v="70"/>
    <x v="127"/>
    <n v="14.084507042253522"/>
    <x v="9"/>
    <x v="0"/>
  </r>
  <r>
    <x v="70"/>
    <x v="128"/>
    <n v="12.67605633802817"/>
    <x v="9"/>
    <x v="0"/>
  </r>
  <r>
    <x v="70"/>
    <x v="129"/>
    <n v="1.971830985915493"/>
    <x v="9"/>
    <x v="0"/>
  </r>
  <r>
    <x v="70"/>
    <x v="130"/>
    <n v="30.985915492957748"/>
    <x v="9"/>
    <x v="0"/>
  </r>
  <r>
    <x v="70"/>
    <x v="131"/>
    <n v="30.422535211267604"/>
    <x v="9"/>
    <x v="0"/>
  </r>
  <r>
    <x v="70"/>
    <x v="4"/>
    <n v="10.704225352112676"/>
    <x v="9"/>
    <x v="0"/>
  </r>
  <r>
    <x v="71"/>
    <x v="127"/>
    <n v="9.6952908587257625"/>
    <x v="9"/>
    <x v="0"/>
  </r>
  <r>
    <x v="71"/>
    <x v="128"/>
    <n v="6.3711911357340716"/>
    <x v="9"/>
    <x v="0"/>
  </r>
  <r>
    <x v="71"/>
    <x v="129"/>
    <n v="0.554016620498615"/>
    <x v="9"/>
    <x v="0"/>
  </r>
  <r>
    <x v="71"/>
    <x v="130"/>
    <n v="42.659279778393355"/>
    <x v="9"/>
    <x v="0"/>
  </r>
  <r>
    <x v="71"/>
    <x v="131"/>
    <n v="29.916897506925206"/>
    <x v="9"/>
    <x v="0"/>
  </r>
  <r>
    <x v="71"/>
    <x v="4"/>
    <n v="11.0803324099723"/>
    <x v="9"/>
    <x v="0"/>
  </r>
  <r>
    <x v="72"/>
    <x v="127"/>
    <n v="1.3850415512465375"/>
    <x v="9"/>
    <x v="0"/>
  </r>
  <r>
    <x v="72"/>
    <x v="128"/>
    <n v="0"/>
    <x v="9"/>
    <x v="0"/>
  </r>
  <r>
    <x v="72"/>
    <x v="129"/>
    <n v="1.3850415512465375"/>
    <x v="9"/>
    <x v="0"/>
  </r>
  <r>
    <x v="72"/>
    <x v="130"/>
    <n v="56.232686980609415"/>
    <x v="9"/>
    <x v="0"/>
  </r>
  <r>
    <x v="72"/>
    <x v="131"/>
    <n v="29.916897506925206"/>
    <x v="9"/>
    <x v="0"/>
  </r>
  <r>
    <x v="72"/>
    <x v="4"/>
    <n v="11.0803324099723"/>
    <x v="9"/>
    <x v="0"/>
  </r>
  <r>
    <x v="67"/>
    <x v="127"/>
    <n v="16.260162601626018"/>
    <x v="10"/>
    <x v="0"/>
  </r>
  <r>
    <x v="67"/>
    <x v="128"/>
    <n v="6.5040650406504064"/>
    <x v="10"/>
    <x v="0"/>
  </r>
  <r>
    <x v="67"/>
    <x v="129"/>
    <n v="0"/>
    <x v="10"/>
    <x v="0"/>
  </r>
  <r>
    <x v="67"/>
    <x v="130"/>
    <n v="52.845528455284551"/>
    <x v="10"/>
    <x v="0"/>
  </r>
  <r>
    <x v="67"/>
    <x v="131"/>
    <n v="18.292682926829269"/>
    <x v="10"/>
    <x v="0"/>
  </r>
  <r>
    <x v="67"/>
    <x v="4"/>
    <n v="6.0975609756097562"/>
    <x v="10"/>
    <x v="0"/>
  </r>
  <r>
    <x v="68"/>
    <x v="127"/>
    <n v="34.389140271493211"/>
    <x v="10"/>
    <x v="0"/>
  </r>
  <r>
    <x v="68"/>
    <x v="128"/>
    <n v="6.3348416289592757"/>
    <x v="10"/>
    <x v="0"/>
  </r>
  <r>
    <x v="68"/>
    <x v="129"/>
    <n v="1.8099547511312217"/>
    <x v="10"/>
    <x v="0"/>
  </r>
  <r>
    <x v="68"/>
    <x v="130"/>
    <n v="32.126696832579185"/>
    <x v="10"/>
    <x v="0"/>
  </r>
  <r>
    <x v="68"/>
    <x v="131"/>
    <n v="18.552036199095024"/>
    <x v="10"/>
    <x v="0"/>
  </r>
  <r>
    <x v="68"/>
    <x v="4"/>
    <n v="6.7873303167420813"/>
    <x v="10"/>
    <x v="0"/>
  </r>
  <r>
    <x v="69"/>
    <x v="127"/>
    <n v="31.578947368421051"/>
    <x v="10"/>
    <x v="0"/>
  </r>
  <r>
    <x v="69"/>
    <x v="128"/>
    <n v="8.097165991902834"/>
    <x v="10"/>
    <x v="0"/>
  </r>
  <r>
    <x v="69"/>
    <x v="129"/>
    <n v="1.214574898785425"/>
    <x v="10"/>
    <x v="0"/>
  </r>
  <r>
    <x v="69"/>
    <x v="130"/>
    <n v="34.817813765182187"/>
    <x v="10"/>
    <x v="0"/>
  </r>
  <r>
    <x v="69"/>
    <x v="131"/>
    <n v="18.218623481781375"/>
    <x v="10"/>
    <x v="0"/>
  </r>
  <r>
    <x v="69"/>
    <x v="4"/>
    <n v="6.0728744939271255"/>
    <x v="10"/>
    <x v="0"/>
  </r>
  <r>
    <x v="70"/>
    <x v="127"/>
    <n v="33.047210300429185"/>
    <x v="10"/>
    <x v="0"/>
  </r>
  <r>
    <x v="70"/>
    <x v="128"/>
    <n v="14.163090128755364"/>
    <x v="10"/>
    <x v="0"/>
  </r>
  <r>
    <x v="70"/>
    <x v="129"/>
    <n v="1.7167381974248928"/>
    <x v="10"/>
    <x v="0"/>
  </r>
  <r>
    <x v="70"/>
    <x v="130"/>
    <n v="27.467811158798284"/>
    <x v="10"/>
    <x v="0"/>
  </r>
  <r>
    <x v="70"/>
    <x v="131"/>
    <n v="18.025751072961373"/>
    <x v="10"/>
    <x v="0"/>
  </r>
  <r>
    <x v="70"/>
    <x v="4"/>
    <n v="6.0085836909871242"/>
    <x v="10"/>
    <x v="0"/>
  </r>
  <r>
    <x v="71"/>
    <x v="127"/>
    <n v="23.076923076923077"/>
    <x v="10"/>
    <x v="0"/>
  </r>
  <r>
    <x v="71"/>
    <x v="128"/>
    <n v="5.2631578947368425"/>
    <x v="10"/>
    <x v="0"/>
  </r>
  <r>
    <x v="71"/>
    <x v="129"/>
    <n v="0.40485829959514169"/>
    <x v="10"/>
    <x v="0"/>
  </r>
  <r>
    <x v="71"/>
    <x v="130"/>
    <n v="46.963562753036435"/>
    <x v="10"/>
    <x v="0"/>
  </r>
  <r>
    <x v="71"/>
    <x v="131"/>
    <n v="18.218623481781375"/>
    <x v="10"/>
    <x v="0"/>
  </r>
  <r>
    <x v="71"/>
    <x v="4"/>
    <n v="6.0728744939271255"/>
    <x v="10"/>
    <x v="0"/>
  </r>
  <r>
    <x v="72"/>
    <x v="127"/>
    <n v="5.2631578947368425"/>
    <x v="10"/>
    <x v="0"/>
  </r>
  <r>
    <x v="72"/>
    <x v="128"/>
    <n v="0"/>
    <x v="10"/>
    <x v="0"/>
  </r>
  <r>
    <x v="72"/>
    <x v="129"/>
    <n v="0.80971659919028338"/>
    <x v="10"/>
    <x v="0"/>
  </r>
  <r>
    <x v="72"/>
    <x v="130"/>
    <n v="69.635627530364374"/>
    <x v="10"/>
    <x v="0"/>
  </r>
  <r>
    <x v="72"/>
    <x v="131"/>
    <n v="18.218623481781375"/>
    <x v="10"/>
    <x v="0"/>
  </r>
  <r>
    <x v="72"/>
    <x v="4"/>
    <n v="6.0728744939271255"/>
    <x v="10"/>
    <x v="0"/>
  </r>
  <r>
    <x v="67"/>
    <x v="127"/>
    <n v="8.4677419354838701"/>
    <x v="11"/>
    <x v="0"/>
  </r>
  <r>
    <x v="67"/>
    <x v="128"/>
    <n v="4.032258064516129"/>
    <x v="11"/>
    <x v="0"/>
  </r>
  <r>
    <x v="67"/>
    <x v="129"/>
    <n v="1.2096774193548387"/>
    <x v="11"/>
    <x v="0"/>
  </r>
  <r>
    <x v="67"/>
    <x v="130"/>
    <n v="37.903225806451616"/>
    <x v="11"/>
    <x v="0"/>
  </r>
  <r>
    <x v="67"/>
    <x v="131"/>
    <n v="38.306451612903224"/>
    <x v="11"/>
    <x v="0"/>
  </r>
  <r>
    <x v="67"/>
    <x v="4"/>
    <n v="10.080645161290322"/>
    <x v="11"/>
    <x v="0"/>
  </r>
  <r>
    <x v="68"/>
    <x v="127"/>
    <n v="12.244897959183673"/>
    <x v="11"/>
    <x v="0"/>
  </r>
  <r>
    <x v="68"/>
    <x v="128"/>
    <n v="8.1632653061224492"/>
    <x v="11"/>
    <x v="0"/>
  </r>
  <r>
    <x v="68"/>
    <x v="129"/>
    <n v="2.0408163265306123"/>
    <x v="11"/>
    <x v="0"/>
  </r>
  <r>
    <x v="68"/>
    <x v="130"/>
    <n v="28.571428571428573"/>
    <x v="11"/>
    <x v="0"/>
  </r>
  <r>
    <x v="68"/>
    <x v="131"/>
    <n v="38.775510204081634"/>
    <x v="11"/>
    <x v="0"/>
  </r>
  <r>
    <x v="68"/>
    <x v="4"/>
    <n v="10.204081632653061"/>
    <x v="11"/>
    <x v="0"/>
  </r>
  <r>
    <x v="69"/>
    <x v="127"/>
    <n v="11.290322580645162"/>
    <x v="11"/>
    <x v="0"/>
  </r>
  <r>
    <x v="69"/>
    <x v="128"/>
    <n v="4.838709677419355"/>
    <x v="11"/>
    <x v="0"/>
  </r>
  <r>
    <x v="69"/>
    <x v="129"/>
    <n v="1.2096774193548387"/>
    <x v="11"/>
    <x v="0"/>
  </r>
  <r>
    <x v="69"/>
    <x v="130"/>
    <n v="34.274193548387096"/>
    <x v="11"/>
    <x v="0"/>
  </r>
  <r>
    <x v="69"/>
    <x v="131"/>
    <n v="38.306451612903224"/>
    <x v="11"/>
    <x v="0"/>
  </r>
  <r>
    <x v="69"/>
    <x v="4"/>
    <n v="10.080645161290322"/>
    <x v="11"/>
    <x v="0"/>
  </r>
  <r>
    <x v="70"/>
    <x v="127"/>
    <n v="11.475409836065573"/>
    <x v="11"/>
    <x v="0"/>
  </r>
  <r>
    <x v="70"/>
    <x v="128"/>
    <n v="6.1475409836065573"/>
    <x v="11"/>
    <x v="0"/>
  </r>
  <r>
    <x v="70"/>
    <x v="129"/>
    <n v="3.278688524590164"/>
    <x v="11"/>
    <x v="0"/>
  </r>
  <r>
    <x v="70"/>
    <x v="130"/>
    <n v="30.737704918032787"/>
    <x v="11"/>
    <x v="0"/>
  </r>
  <r>
    <x v="70"/>
    <x v="131"/>
    <n v="38.524590163934427"/>
    <x v="11"/>
    <x v="0"/>
  </r>
  <r>
    <x v="70"/>
    <x v="4"/>
    <n v="9.8360655737704921"/>
    <x v="11"/>
    <x v="0"/>
  </r>
  <r>
    <x v="71"/>
    <x v="127"/>
    <n v="8.4677419354838701"/>
    <x v="11"/>
    <x v="0"/>
  </r>
  <r>
    <x v="71"/>
    <x v="128"/>
    <n v="5.645161290322581"/>
    <x v="11"/>
    <x v="0"/>
  </r>
  <r>
    <x v="71"/>
    <x v="129"/>
    <n v="1.2096774193548387"/>
    <x v="11"/>
    <x v="0"/>
  </r>
  <r>
    <x v="71"/>
    <x v="130"/>
    <n v="36.29032258064516"/>
    <x v="11"/>
    <x v="0"/>
  </r>
  <r>
    <x v="71"/>
    <x v="131"/>
    <n v="38.306451612903224"/>
    <x v="11"/>
    <x v="0"/>
  </r>
  <r>
    <x v="71"/>
    <x v="4"/>
    <n v="10.080645161290322"/>
    <x v="11"/>
    <x v="0"/>
  </r>
  <r>
    <x v="72"/>
    <x v="127"/>
    <n v="4.435483870967742"/>
    <x v="11"/>
    <x v="0"/>
  </r>
  <r>
    <x v="72"/>
    <x v="128"/>
    <n v="0.40322580645161288"/>
    <x v="11"/>
    <x v="0"/>
  </r>
  <r>
    <x v="72"/>
    <x v="129"/>
    <n v="1.6129032258064515"/>
    <x v="11"/>
    <x v="0"/>
  </r>
  <r>
    <x v="72"/>
    <x v="130"/>
    <n v="45.161290322580648"/>
    <x v="11"/>
    <x v="0"/>
  </r>
  <r>
    <x v="72"/>
    <x v="131"/>
    <n v="38.306451612903224"/>
    <x v="11"/>
    <x v="0"/>
  </r>
  <r>
    <x v="72"/>
    <x v="4"/>
    <n v="10.080645161290322"/>
    <x v="11"/>
    <x v="0"/>
  </r>
  <r>
    <x v="67"/>
    <x v="127"/>
    <n v="12.107623318385651"/>
    <x v="12"/>
    <x v="0"/>
  </r>
  <r>
    <x v="67"/>
    <x v="128"/>
    <n v="5.8295964125560538"/>
    <x v="12"/>
    <x v="0"/>
  </r>
  <r>
    <x v="67"/>
    <x v="129"/>
    <n v="2.2421524663677128"/>
    <x v="12"/>
    <x v="0"/>
  </r>
  <r>
    <x v="67"/>
    <x v="130"/>
    <n v="50.224215246636774"/>
    <x v="12"/>
    <x v="0"/>
  </r>
  <r>
    <x v="67"/>
    <x v="131"/>
    <n v="19.282511210762333"/>
    <x v="12"/>
    <x v="0"/>
  </r>
  <r>
    <x v="67"/>
    <x v="4"/>
    <n v="10.31390134529148"/>
    <x v="12"/>
    <x v="0"/>
  </r>
  <r>
    <x v="68"/>
    <x v="127"/>
    <n v="25.118483412322274"/>
    <x v="12"/>
    <x v="0"/>
  </r>
  <r>
    <x v="68"/>
    <x v="128"/>
    <n v="16.113744075829384"/>
    <x v="12"/>
    <x v="0"/>
  </r>
  <r>
    <x v="68"/>
    <x v="129"/>
    <n v="3.7914691943127963"/>
    <x v="12"/>
    <x v="0"/>
  </r>
  <r>
    <x v="68"/>
    <x v="130"/>
    <n v="24.170616113744074"/>
    <x v="12"/>
    <x v="0"/>
  </r>
  <r>
    <x v="68"/>
    <x v="131"/>
    <n v="20.379146919431278"/>
    <x v="12"/>
    <x v="0"/>
  </r>
  <r>
    <x v="68"/>
    <x v="4"/>
    <n v="10.42654028436019"/>
    <x v="12"/>
    <x v="0"/>
  </r>
  <r>
    <x v="69"/>
    <x v="127"/>
    <n v="17.937219730941703"/>
    <x v="12"/>
    <x v="0"/>
  </r>
  <r>
    <x v="69"/>
    <x v="128"/>
    <n v="8.9686098654708513"/>
    <x v="12"/>
    <x v="0"/>
  </r>
  <r>
    <x v="69"/>
    <x v="129"/>
    <n v="1.3452914798206279"/>
    <x v="12"/>
    <x v="0"/>
  </r>
  <r>
    <x v="69"/>
    <x v="130"/>
    <n v="42.152466367713004"/>
    <x v="12"/>
    <x v="0"/>
  </r>
  <r>
    <x v="69"/>
    <x v="131"/>
    <n v="19.282511210762333"/>
    <x v="12"/>
    <x v="0"/>
  </r>
  <r>
    <x v="69"/>
    <x v="4"/>
    <n v="10.31390134529148"/>
    <x v="12"/>
    <x v="0"/>
  </r>
  <r>
    <x v="70"/>
    <x v="127"/>
    <n v="17.209302325581394"/>
    <x v="12"/>
    <x v="0"/>
  </r>
  <r>
    <x v="70"/>
    <x v="128"/>
    <n v="11.627906976744185"/>
    <x v="12"/>
    <x v="0"/>
  </r>
  <r>
    <x v="70"/>
    <x v="129"/>
    <n v="1.8604651162790697"/>
    <x v="12"/>
    <x v="0"/>
  </r>
  <r>
    <x v="70"/>
    <x v="130"/>
    <n v="40.465116279069768"/>
    <x v="12"/>
    <x v="0"/>
  </r>
  <r>
    <x v="70"/>
    <x v="131"/>
    <n v="19.069767441860463"/>
    <x v="12"/>
    <x v="0"/>
  </r>
  <r>
    <x v="70"/>
    <x v="4"/>
    <n v="10.232558139534884"/>
    <x v="12"/>
    <x v="0"/>
  </r>
  <r>
    <x v="71"/>
    <x v="127"/>
    <n v="10.762331838565023"/>
    <x v="12"/>
    <x v="0"/>
  </r>
  <r>
    <x v="71"/>
    <x v="128"/>
    <n v="7.1748878923766819"/>
    <x v="12"/>
    <x v="0"/>
  </r>
  <r>
    <x v="71"/>
    <x v="129"/>
    <n v="0"/>
    <x v="12"/>
    <x v="0"/>
  </r>
  <r>
    <x v="71"/>
    <x v="130"/>
    <n v="52.466367713004487"/>
    <x v="12"/>
    <x v="0"/>
  </r>
  <r>
    <x v="71"/>
    <x v="131"/>
    <n v="19.282511210762333"/>
    <x v="12"/>
    <x v="0"/>
  </r>
  <r>
    <x v="71"/>
    <x v="4"/>
    <n v="10.31390134529148"/>
    <x v="12"/>
    <x v="0"/>
  </r>
  <r>
    <x v="72"/>
    <x v="127"/>
    <n v="3.5874439461883409"/>
    <x v="12"/>
    <x v="0"/>
  </r>
  <r>
    <x v="72"/>
    <x v="128"/>
    <n v="0.44843049327354262"/>
    <x v="12"/>
    <x v="0"/>
  </r>
  <r>
    <x v="72"/>
    <x v="129"/>
    <n v="0.44843049327354262"/>
    <x v="12"/>
    <x v="0"/>
  </r>
  <r>
    <x v="72"/>
    <x v="130"/>
    <n v="65.919282511210767"/>
    <x v="12"/>
    <x v="0"/>
  </r>
  <r>
    <x v="72"/>
    <x v="131"/>
    <n v="19.282511210762333"/>
    <x v="12"/>
    <x v="0"/>
  </r>
  <r>
    <x v="72"/>
    <x v="4"/>
    <n v="10.31390134529148"/>
    <x v="12"/>
    <x v="0"/>
  </r>
  <r>
    <x v="67"/>
    <x v="127"/>
    <n v="9.0909090909090917"/>
    <x v="13"/>
    <x v="0"/>
  </r>
  <r>
    <x v="67"/>
    <x v="128"/>
    <n v="8.4415584415584419"/>
    <x v="13"/>
    <x v="0"/>
  </r>
  <r>
    <x v="67"/>
    <x v="129"/>
    <n v="1.948051948051948"/>
    <x v="13"/>
    <x v="0"/>
  </r>
  <r>
    <x v="67"/>
    <x v="130"/>
    <n v="59.090909090909093"/>
    <x v="13"/>
    <x v="0"/>
  </r>
  <r>
    <x v="67"/>
    <x v="131"/>
    <n v="15.584415584415584"/>
    <x v="13"/>
    <x v="0"/>
  </r>
  <r>
    <x v="67"/>
    <x v="4"/>
    <n v="5.8441558441558445"/>
    <x v="13"/>
    <x v="0"/>
  </r>
  <r>
    <x v="68"/>
    <x v="127"/>
    <n v="24.81203007518797"/>
    <x v="13"/>
    <x v="0"/>
  </r>
  <r>
    <x v="68"/>
    <x v="128"/>
    <n v="12.781954887218046"/>
    <x v="13"/>
    <x v="0"/>
  </r>
  <r>
    <x v="68"/>
    <x v="129"/>
    <n v="1.5037593984962405"/>
    <x v="13"/>
    <x v="0"/>
  </r>
  <r>
    <x v="68"/>
    <x v="130"/>
    <n v="36.842105263157897"/>
    <x v="13"/>
    <x v="0"/>
  </r>
  <r>
    <x v="68"/>
    <x v="131"/>
    <n v="18.045112781954888"/>
    <x v="13"/>
    <x v="0"/>
  </r>
  <r>
    <x v="68"/>
    <x v="4"/>
    <n v="6.0150375939849621"/>
    <x v="13"/>
    <x v="0"/>
  </r>
  <r>
    <x v="69"/>
    <x v="127"/>
    <n v="18.181818181818183"/>
    <x v="13"/>
    <x v="0"/>
  </r>
  <r>
    <x v="69"/>
    <x v="128"/>
    <n v="8.4415584415584419"/>
    <x v="13"/>
    <x v="0"/>
  </r>
  <r>
    <x v="69"/>
    <x v="129"/>
    <n v="1.948051948051948"/>
    <x v="13"/>
    <x v="0"/>
  </r>
  <r>
    <x v="69"/>
    <x v="130"/>
    <n v="50"/>
    <x v="13"/>
    <x v="0"/>
  </r>
  <r>
    <x v="69"/>
    <x v="131"/>
    <n v="15.584415584415584"/>
    <x v="13"/>
    <x v="0"/>
  </r>
  <r>
    <x v="69"/>
    <x v="4"/>
    <n v="5.8441558441558445"/>
    <x v="13"/>
    <x v="0"/>
  </r>
  <r>
    <x v="70"/>
    <x v="127"/>
    <n v="20.394736842105264"/>
    <x v="13"/>
    <x v="0"/>
  </r>
  <r>
    <x v="70"/>
    <x v="128"/>
    <n v="17.763157894736842"/>
    <x v="13"/>
    <x v="0"/>
  </r>
  <r>
    <x v="70"/>
    <x v="129"/>
    <n v="1.3157894736842106"/>
    <x v="13"/>
    <x v="0"/>
  </r>
  <r>
    <x v="70"/>
    <x v="130"/>
    <n v="39.473684210526315"/>
    <x v="13"/>
    <x v="0"/>
  </r>
  <r>
    <x v="70"/>
    <x v="131"/>
    <n v="15.131578947368421"/>
    <x v="13"/>
    <x v="0"/>
  </r>
  <r>
    <x v="70"/>
    <x v="4"/>
    <n v="5.9210526315789478"/>
    <x v="13"/>
    <x v="0"/>
  </r>
  <r>
    <x v="71"/>
    <x v="127"/>
    <n v="14.935064935064934"/>
    <x v="13"/>
    <x v="0"/>
  </r>
  <r>
    <x v="71"/>
    <x v="128"/>
    <n v="18.181818181818183"/>
    <x v="13"/>
    <x v="0"/>
  </r>
  <r>
    <x v="71"/>
    <x v="129"/>
    <n v="1.2987012987012987"/>
    <x v="13"/>
    <x v="0"/>
  </r>
  <r>
    <x v="71"/>
    <x v="130"/>
    <n v="44.155844155844157"/>
    <x v="13"/>
    <x v="0"/>
  </r>
  <r>
    <x v="71"/>
    <x v="131"/>
    <n v="15.584415584415584"/>
    <x v="13"/>
    <x v="0"/>
  </r>
  <r>
    <x v="71"/>
    <x v="4"/>
    <n v="5.8441558441558445"/>
    <x v="13"/>
    <x v="0"/>
  </r>
  <r>
    <x v="72"/>
    <x v="127"/>
    <n v="2.5974025974025974"/>
    <x v="13"/>
    <x v="0"/>
  </r>
  <r>
    <x v="72"/>
    <x v="128"/>
    <n v="0"/>
    <x v="13"/>
    <x v="0"/>
  </r>
  <r>
    <x v="72"/>
    <x v="129"/>
    <n v="2.5974025974025974"/>
    <x v="13"/>
    <x v="0"/>
  </r>
  <r>
    <x v="72"/>
    <x v="130"/>
    <n v="73.376623376623371"/>
    <x v="13"/>
    <x v="0"/>
  </r>
  <r>
    <x v="72"/>
    <x v="131"/>
    <n v="15.584415584415584"/>
    <x v="13"/>
    <x v="0"/>
  </r>
  <r>
    <x v="72"/>
    <x v="4"/>
    <n v="5.8441558441558445"/>
    <x v="13"/>
    <x v="0"/>
  </r>
  <r>
    <x v="67"/>
    <x v="127"/>
    <n v="1.0695187165775402"/>
    <x v="14"/>
    <x v="0"/>
  </r>
  <r>
    <x v="67"/>
    <x v="128"/>
    <n v="0.53475935828877008"/>
    <x v="14"/>
    <x v="0"/>
  </r>
  <r>
    <x v="67"/>
    <x v="129"/>
    <n v="1.0695187165775402"/>
    <x v="14"/>
    <x v="0"/>
  </r>
  <r>
    <x v="67"/>
    <x v="130"/>
    <n v="35.294117647058826"/>
    <x v="14"/>
    <x v="0"/>
  </r>
  <r>
    <x v="67"/>
    <x v="131"/>
    <n v="39.037433155080215"/>
    <x v="14"/>
    <x v="0"/>
  </r>
  <r>
    <x v="67"/>
    <x v="4"/>
    <n v="22.994652406417114"/>
    <x v="14"/>
    <x v="0"/>
  </r>
  <r>
    <x v="68"/>
    <x v="127"/>
    <n v="9.3406593406593412"/>
    <x v="14"/>
    <x v="0"/>
  </r>
  <r>
    <x v="68"/>
    <x v="128"/>
    <n v="6.0439560439560438"/>
    <x v="14"/>
    <x v="0"/>
  </r>
  <r>
    <x v="68"/>
    <x v="129"/>
    <n v="2.7472527472527473"/>
    <x v="14"/>
    <x v="0"/>
  </r>
  <r>
    <x v="68"/>
    <x v="130"/>
    <n v="19.780219780219781"/>
    <x v="14"/>
    <x v="0"/>
  </r>
  <r>
    <x v="68"/>
    <x v="131"/>
    <n v="38.46153846153846"/>
    <x v="14"/>
    <x v="0"/>
  </r>
  <r>
    <x v="68"/>
    <x v="4"/>
    <n v="23.626373626373628"/>
    <x v="14"/>
    <x v="0"/>
  </r>
  <r>
    <x v="69"/>
    <x v="127"/>
    <n v="5.882352941176471"/>
    <x v="14"/>
    <x v="0"/>
  </r>
  <r>
    <x v="69"/>
    <x v="128"/>
    <n v="0"/>
    <x v="14"/>
    <x v="0"/>
  </r>
  <r>
    <x v="69"/>
    <x v="129"/>
    <n v="0.53475935828877008"/>
    <x v="14"/>
    <x v="0"/>
  </r>
  <r>
    <x v="69"/>
    <x v="130"/>
    <n v="31.550802139037433"/>
    <x v="14"/>
    <x v="0"/>
  </r>
  <r>
    <x v="69"/>
    <x v="131"/>
    <n v="39.037433155080215"/>
    <x v="14"/>
    <x v="0"/>
  </r>
  <r>
    <x v="69"/>
    <x v="4"/>
    <n v="22.994652406417114"/>
    <x v="14"/>
    <x v="0"/>
  </r>
  <r>
    <x v="70"/>
    <x v="127"/>
    <n v="5.6497175141242941"/>
    <x v="14"/>
    <x v="0"/>
  </r>
  <r>
    <x v="70"/>
    <x v="128"/>
    <n v="1.6949152542372881"/>
    <x v="14"/>
    <x v="0"/>
  </r>
  <r>
    <x v="70"/>
    <x v="129"/>
    <n v="1.6949152542372881"/>
    <x v="14"/>
    <x v="0"/>
  </r>
  <r>
    <x v="70"/>
    <x v="130"/>
    <n v="29.378531073446329"/>
    <x v="14"/>
    <x v="0"/>
  </r>
  <r>
    <x v="70"/>
    <x v="131"/>
    <n v="38.418079096045197"/>
    <x v="14"/>
    <x v="0"/>
  </r>
  <r>
    <x v="70"/>
    <x v="4"/>
    <n v="23.163841807909606"/>
    <x v="14"/>
    <x v="0"/>
  </r>
  <r>
    <x v="71"/>
    <x v="127"/>
    <n v="2.1390374331550803"/>
    <x v="14"/>
    <x v="0"/>
  </r>
  <r>
    <x v="71"/>
    <x v="128"/>
    <n v="0"/>
    <x v="14"/>
    <x v="0"/>
  </r>
  <r>
    <x v="71"/>
    <x v="129"/>
    <n v="1.6042780748663101"/>
    <x v="14"/>
    <x v="0"/>
  </r>
  <r>
    <x v="71"/>
    <x v="130"/>
    <n v="34.224598930481285"/>
    <x v="14"/>
    <x v="0"/>
  </r>
  <r>
    <x v="71"/>
    <x v="131"/>
    <n v="39.037433155080215"/>
    <x v="14"/>
    <x v="0"/>
  </r>
  <r>
    <x v="71"/>
    <x v="4"/>
    <n v="22.994652406417114"/>
    <x v="14"/>
    <x v="0"/>
  </r>
  <r>
    <x v="72"/>
    <x v="127"/>
    <n v="0.53475935828877008"/>
    <x v="14"/>
    <x v="0"/>
  </r>
  <r>
    <x v="72"/>
    <x v="128"/>
    <n v="0"/>
    <x v="14"/>
    <x v="0"/>
  </r>
  <r>
    <x v="72"/>
    <x v="129"/>
    <n v="1.6042780748663101"/>
    <x v="14"/>
    <x v="0"/>
  </r>
  <r>
    <x v="72"/>
    <x v="130"/>
    <n v="35.828877005347593"/>
    <x v="14"/>
    <x v="0"/>
  </r>
  <r>
    <x v="72"/>
    <x v="131"/>
    <n v="39.037433155080215"/>
    <x v="14"/>
    <x v="0"/>
  </r>
  <r>
    <x v="72"/>
    <x v="4"/>
    <n v="22.994652406417114"/>
    <x v="14"/>
    <x v="0"/>
  </r>
  <r>
    <x v="67"/>
    <x v="127"/>
    <n v="8.9622641509433958"/>
    <x v="15"/>
    <x v="0"/>
  </r>
  <r>
    <x v="67"/>
    <x v="128"/>
    <n v="6.6037735849056602"/>
    <x v="15"/>
    <x v="0"/>
  </r>
  <r>
    <x v="67"/>
    <x v="129"/>
    <n v="0.94339622641509435"/>
    <x v="15"/>
    <x v="0"/>
  </r>
  <r>
    <x v="67"/>
    <x v="130"/>
    <n v="63.679245283018865"/>
    <x v="15"/>
    <x v="0"/>
  </r>
  <r>
    <x v="67"/>
    <x v="131"/>
    <n v="7.5471698113207548"/>
    <x v="15"/>
    <x v="0"/>
  </r>
  <r>
    <x v="67"/>
    <x v="4"/>
    <n v="12.264150943396226"/>
    <x v="15"/>
    <x v="0"/>
  </r>
  <r>
    <x v="68"/>
    <x v="127"/>
    <n v="22.596153846153847"/>
    <x v="15"/>
    <x v="0"/>
  </r>
  <r>
    <x v="68"/>
    <x v="128"/>
    <n v="15.865384615384615"/>
    <x v="15"/>
    <x v="0"/>
  </r>
  <r>
    <x v="68"/>
    <x v="129"/>
    <n v="0.96153846153846156"/>
    <x v="15"/>
    <x v="0"/>
  </r>
  <r>
    <x v="68"/>
    <x v="130"/>
    <n v="40.384615384615387"/>
    <x v="15"/>
    <x v="0"/>
  </r>
  <r>
    <x v="68"/>
    <x v="131"/>
    <n v="7.6923076923076925"/>
    <x v="15"/>
    <x v="0"/>
  </r>
  <r>
    <x v="68"/>
    <x v="4"/>
    <n v="12.5"/>
    <x v="15"/>
    <x v="0"/>
  </r>
  <r>
    <x v="69"/>
    <x v="127"/>
    <n v="13.270142180094787"/>
    <x v="15"/>
    <x v="0"/>
  </r>
  <r>
    <x v="69"/>
    <x v="128"/>
    <n v="14.691943127962086"/>
    <x v="15"/>
    <x v="0"/>
  </r>
  <r>
    <x v="69"/>
    <x v="129"/>
    <n v="0"/>
    <x v="15"/>
    <x v="0"/>
  </r>
  <r>
    <x v="69"/>
    <x v="130"/>
    <n v="52.132701421800945"/>
    <x v="15"/>
    <x v="0"/>
  </r>
  <r>
    <x v="69"/>
    <x v="131"/>
    <n v="7.5829383886255926"/>
    <x v="15"/>
    <x v="0"/>
  </r>
  <r>
    <x v="69"/>
    <x v="4"/>
    <n v="12.322274881516588"/>
    <x v="15"/>
    <x v="0"/>
  </r>
  <r>
    <x v="70"/>
    <x v="127"/>
    <n v="9.7087378640776691"/>
    <x v="15"/>
    <x v="0"/>
  </r>
  <r>
    <x v="70"/>
    <x v="128"/>
    <n v="4.8543689320388346"/>
    <x v="15"/>
    <x v="0"/>
  </r>
  <r>
    <x v="70"/>
    <x v="129"/>
    <n v="0.970873786407767"/>
    <x v="15"/>
    <x v="0"/>
  </r>
  <r>
    <x v="70"/>
    <x v="130"/>
    <n v="64.077669902912618"/>
    <x v="15"/>
    <x v="0"/>
  </r>
  <r>
    <x v="70"/>
    <x v="131"/>
    <n v="7.766990291262136"/>
    <x v="15"/>
    <x v="0"/>
  </r>
  <r>
    <x v="70"/>
    <x v="4"/>
    <n v="12.621359223300971"/>
    <x v="15"/>
    <x v="0"/>
  </r>
  <r>
    <x v="71"/>
    <x v="127"/>
    <n v="13.20754716981132"/>
    <x v="15"/>
    <x v="0"/>
  </r>
  <r>
    <x v="71"/>
    <x v="128"/>
    <n v="10.849056603773585"/>
    <x v="15"/>
    <x v="0"/>
  </r>
  <r>
    <x v="71"/>
    <x v="129"/>
    <n v="0.47169811320754718"/>
    <x v="15"/>
    <x v="0"/>
  </r>
  <r>
    <x v="71"/>
    <x v="130"/>
    <n v="55.660377358490564"/>
    <x v="15"/>
    <x v="0"/>
  </r>
  <r>
    <x v="71"/>
    <x v="131"/>
    <n v="7.5471698113207548"/>
    <x v="15"/>
    <x v="0"/>
  </r>
  <r>
    <x v="71"/>
    <x v="4"/>
    <n v="12.264150943396226"/>
    <x v="15"/>
    <x v="0"/>
  </r>
  <r>
    <x v="72"/>
    <x v="127"/>
    <n v="1.8867924528301887"/>
    <x v="15"/>
    <x v="0"/>
  </r>
  <r>
    <x v="72"/>
    <x v="128"/>
    <n v="1.4150943396226414"/>
    <x v="15"/>
    <x v="0"/>
  </r>
  <r>
    <x v="72"/>
    <x v="129"/>
    <n v="0"/>
    <x v="15"/>
    <x v="0"/>
  </r>
  <r>
    <x v="72"/>
    <x v="130"/>
    <n v="76.886792452830193"/>
    <x v="15"/>
    <x v="0"/>
  </r>
  <r>
    <x v="72"/>
    <x v="131"/>
    <n v="7.5471698113207548"/>
    <x v="15"/>
    <x v="0"/>
  </r>
  <r>
    <x v="72"/>
    <x v="4"/>
    <n v="12.264150943396226"/>
    <x v="15"/>
    <x v="0"/>
  </r>
  <r>
    <x v="67"/>
    <x v="127"/>
    <n v="15.876777251184834"/>
    <x v="16"/>
    <x v="0"/>
  </r>
  <r>
    <x v="67"/>
    <x v="128"/>
    <n v="8.0568720379146921"/>
    <x v="16"/>
    <x v="0"/>
  </r>
  <r>
    <x v="67"/>
    <x v="129"/>
    <n v="2.3696682464454977"/>
    <x v="16"/>
    <x v="0"/>
  </r>
  <r>
    <x v="67"/>
    <x v="130"/>
    <n v="50"/>
    <x v="16"/>
    <x v="0"/>
  </r>
  <r>
    <x v="67"/>
    <x v="131"/>
    <n v="14.691943127962086"/>
    <x v="16"/>
    <x v="0"/>
  </r>
  <r>
    <x v="67"/>
    <x v="4"/>
    <n v="9.0047393364928912"/>
    <x v="16"/>
    <x v="0"/>
  </r>
  <r>
    <x v="68"/>
    <x v="127"/>
    <n v="32.513661202185794"/>
    <x v="16"/>
    <x v="0"/>
  </r>
  <r>
    <x v="68"/>
    <x v="128"/>
    <n v="15.573770491803279"/>
    <x v="16"/>
    <x v="0"/>
  </r>
  <r>
    <x v="68"/>
    <x v="129"/>
    <n v="4.3715846994535523"/>
    <x v="16"/>
    <x v="0"/>
  </r>
  <r>
    <x v="68"/>
    <x v="130"/>
    <n v="23.224043715846996"/>
    <x v="16"/>
    <x v="0"/>
  </r>
  <r>
    <x v="68"/>
    <x v="131"/>
    <n v="15.573770491803279"/>
    <x v="16"/>
    <x v="0"/>
  </r>
  <r>
    <x v="68"/>
    <x v="4"/>
    <n v="9.2896174863387984"/>
    <x v="16"/>
    <x v="0"/>
  </r>
  <r>
    <x v="69"/>
    <x v="127"/>
    <n v="19.002375296912113"/>
    <x v="16"/>
    <x v="0"/>
  </r>
  <r>
    <x v="69"/>
    <x v="128"/>
    <n v="10.213776722090261"/>
    <x v="16"/>
    <x v="0"/>
  </r>
  <r>
    <x v="69"/>
    <x v="129"/>
    <n v="1.4251781472684086"/>
    <x v="16"/>
    <x v="0"/>
  </r>
  <r>
    <x v="69"/>
    <x v="130"/>
    <n v="45.843230403800476"/>
    <x v="16"/>
    <x v="0"/>
  </r>
  <r>
    <x v="69"/>
    <x v="131"/>
    <n v="14.726840855106888"/>
    <x v="16"/>
    <x v="0"/>
  </r>
  <r>
    <x v="69"/>
    <x v="4"/>
    <n v="9.026128266033254"/>
    <x v="16"/>
    <x v="0"/>
  </r>
  <r>
    <x v="70"/>
    <x v="127"/>
    <n v="16.911764705882351"/>
    <x v="16"/>
    <x v="0"/>
  </r>
  <r>
    <x v="70"/>
    <x v="128"/>
    <n v="14.705882352941176"/>
    <x v="16"/>
    <x v="0"/>
  </r>
  <r>
    <x v="70"/>
    <x v="129"/>
    <n v="2.9411764705882355"/>
    <x v="16"/>
    <x v="0"/>
  </r>
  <r>
    <x v="70"/>
    <x v="130"/>
    <n v="41.911764705882355"/>
    <x v="16"/>
    <x v="0"/>
  </r>
  <r>
    <x v="70"/>
    <x v="131"/>
    <n v="15.196078431372548"/>
    <x v="16"/>
    <x v="0"/>
  </r>
  <r>
    <x v="70"/>
    <x v="4"/>
    <n v="8.8235294117647065"/>
    <x v="16"/>
    <x v="0"/>
  </r>
  <r>
    <x v="71"/>
    <x v="127"/>
    <n v="15.876777251184834"/>
    <x v="16"/>
    <x v="0"/>
  </r>
  <r>
    <x v="71"/>
    <x v="128"/>
    <n v="7.5829383886255926"/>
    <x v="16"/>
    <x v="0"/>
  </r>
  <r>
    <x v="71"/>
    <x v="129"/>
    <n v="1.1848341232227488"/>
    <x v="16"/>
    <x v="0"/>
  </r>
  <r>
    <x v="71"/>
    <x v="130"/>
    <n v="51.658767772511851"/>
    <x v="16"/>
    <x v="0"/>
  </r>
  <r>
    <x v="71"/>
    <x v="131"/>
    <n v="14.691943127962086"/>
    <x v="16"/>
    <x v="0"/>
  </r>
  <r>
    <x v="71"/>
    <x v="4"/>
    <n v="9.0047393364928912"/>
    <x v="16"/>
    <x v="0"/>
  </r>
  <r>
    <x v="72"/>
    <x v="127"/>
    <n v="3.7914691943127963"/>
    <x v="16"/>
    <x v="0"/>
  </r>
  <r>
    <x v="72"/>
    <x v="128"/>
    <n v="1.8957345971563981"/>
    <x v="16"/>
    <x v="0"/>
  </r>
  <r>
    <x v="72"/>
    <x v="129"/>
    <n v="0.7109004739336493"/>
    <x v="16"/>
    <x v="0"/>
  </r>
  <r>
    <x v="72"/>
    <x v="130"/>
    <n v="69.905213270142184"/>
    <x v="16"/>
    <x v="0"/>
  </r>
  <r>
    <x v="72"/>
    <x v="131"/>
    <n v="14.691943127962086"/>
    <x v="16"/>
    <x v="0"/>
  </r>
  <r>
    <x v="72"/>
    <x v="4"/>
    <n v="9.0047393364928912"/>
    <x v="16"/>
    <x v="0"/>
  </r>
  <r>
    <x v="67"/>
    <x v="127"/>
    <n v="10.272040760622327"/>
    <x v="0"/>
    <x v="1"/>
  </r>
  <r>
    <x v="67"/>
    <x v="128"/>
    <n v="3.6939313984168867"/>
    <x v="0"/>
    <x v="1"/>
  </r>
  <r>
    <x v="67"/>
    <x v="129"/>
    <n v="1.8560640524065144"/>
    <x v="0"/>
    <x v="1"/>
  </r>
  <r>
    <x v="67"/>
    <x v="130"/>
    <n v="39.532344645619141"/>
    <x v="0"/>
    <x v="1"/>
  </r>
  <r>
    <x v="67"/>
    <x v="131"/>
    <n v="33.71849695205168"/>
    <x v="0"/>
    <x v="1"/>
  </r>
  <r>
    <x v="67"/>
    <x v="4"/>
    <n v="11.045400782458374"/>
    <x v="0"/>
    <x v="1"/>
  </r>
  <r>
    <x v="68"/>
    <x v="127"/>
    <n v="17.584583378955436"/>
    <x v="0"/>
    <x v="1"/>
  </r>
  <r>
    <x v="68"/>
    <x v="128"/>
    <n v="7.7192598270009851"/>
    <x v="0"/>
    <x v="1"/>
  </r>
  <r>
    <x v="68"/>
    <x v="129"/>
    <n v="2.9453629694514398"/>
    <x v="0"/>
    <x v="1"/>
  </r>
  <r>
    <x v="68"/>
    <x v="130"/>
    <n v="21.92050804773897"/>
    <x v="0"/>
    <x v="1"/>
  </r>
  <r>
    <x v="68"/>
    <x v="131"/>
    <n v="37.97218876601336"/>
    <x v="0"/>
    <x v="1"/>
  </r>
  <r>
    <x v="68"/>
    <x v="4"/>
    <n v="12.13182962881857"/>
    <x v="0"/>
    <x v="1"/>
  </r>
  <r>
    <x v="69"/>
    <x v="127"/>
    <n v="14.560364464692483"/>
    <x v="0"/>
    <x v="1"/>
  </r>
  <r>
    <x v="69"/>
    <x v="128"/>
    <n v="4.4555808656036451"/>
    <x v="0"/>
    <x v="1"/>
  </r>
  <r>
    <x v="69"/>
    <x v="129"/>
    <n v="1.2665148063781322"/>
    <x v="0"/>
    <x v="1"/>
  </r>
  <r>
    <x v="69"/>
    <x v="130"/>
    <n v="35.052391799544417"/>
    <x v="0"/>
    <x v="1"/>
  </r>
  <r>
    <x v="69"/>
    <x v="131"/>
    <n v="33.785876993166291"/>
    <x v="0"/>
    <x v="1"/>
  </r>
  <r>
    <x v="69"/>
    <x v="4"/>
    <n v="11.052391799544418"/>
    <x v="0"/>
    <x v="1"/>
  </r>
  <r>
    <x v="70"/>
    <x v="127"/>
    <n v="15.512120341094183"/>
    <x v="0"/>
    <x v="1"/>
  </r>
  <r>
    <x v="70"/>
    <x v="128"/>
    <n v="6.476956979975089"/>
    <x v="0"/>
    <x v="1"/>
  </r>
  <r>
    <x v="70"/>
    <x v="129"/>
    <n v="1.973747245377024"/>
    <x v="0"/>
    <x v="1"/>
  </r>
  <r>
    <x v="70"/>
    <x v="130"/>
    <n v="31.551212034109419"/>
    <x v="0"/>
    <x v="1"/>
  </r>
  <r>
    <x v="70"/>
    <x v="131"/>
    <n v="33.802816901408448"/>
    <x v="0"/>
    <x v="1"/>
  </r>
  <r>
    <x v="70"/>
    <x v="4"/>
    <n v="11.018491903803776"/>
    <x v="0"/>
    <x v="1"/>
  </r>
  <r>
    <x v="71"/>
    <x v="127"/>
    <n v="9.8545454545454554"/>
    <x v="0"/>
    <x v="1"/>
  </r>
  <r>
    <x v="71"/>
    <x v="128"/>
    <n v="3.7636363636363637"/>
    <x v="0"/>
    <x v="1"/>
  </r>
  <r>
    <x v="71"/>
    <x v="129"/>
    <n v="0.41818181818181815"/>
    <x v="0"/>
    <x v="1"/>
  </r>
  <r>
    <x v="71"/>
    <x v="130"/>
    <n v="41.327272727272728"/>
    <x v="0"/>
    <x v="1"/>
  </r>
  <r>
    <x v="71"/>
    <x v="131"/>
    <n v="33.736363636363635"/>
    <x v="0"/>
    <x v="1"/>
  </r>
  <r>
    <x v="71"/>
    <x v="4"/>
    <n v="11.036363636363637"/>
    <x v="0"/>
    <x v="1"/>
  </r>
  <r>
    <x v="72"/>
    <x v="127"/>
    <n v="3.1090909090909089"/>
    <x v="0"/>
    <x v="1"/>
  </r>
  <r>
    <x v="72"/>
    <x v="128"/>
    <n v="0.39090909090909093"/>
    <x v="0"/>
    <x v="1"/>
  </r>
  <r>
    <x v="72"/>
    <x v="129"/>
    <n v="0.60909090909090913"/>
    <x v="0"/>
    <x v="1"/>
  </r>
  <r>
    <x v="72"/>
    <x v="130"/>
    <n v="51.154545454545456"/>
    <x v="0"/>
    <x v="1"/>
  </r>
  <r>
    <x v="72"/>
    <x v="131"/>
    <n v="33.736363636363635"/>
    <x v="0"/>
    <x v="1"/>
  </r>
  <r>
    <x v="72"/>
    <x v="4"/>
    <n v="11.036363636363637"/>
    <x v="0"/>
    <x v="1"/>
  </r>
  <r>
    <x v="67"/>
    <x v="127"/>
    <n v="26.698816308636562"/>
    <x v="1"/>
    <x v="1"/>
  </r>
  <r>
    <x v="67"/>
    <x v="128"/>
    <n v="8.8557650153441472"/>
    <x v="1"/>
    <x v="1"/>
  </r>
  <r>
    <x v="67"/>
    <x v="129"/>
    <n v="3.0249890398947832"/>
    <x v="1"/>
    <x v="1"/>
  </r>
  <r>
    <x v="67"/>
    <x v="130"/>
    <n v="40.815431828145549"/>
    <x v="1"/>
    <x v="1"/>
  </r>
  <r>
    <x v="67"/>
    <x v="131"/>
    <n v="15.344147303814117"/>
    <x v="1"/>
    <x v="1"/>
  </r>
  <r>
    <x v="67"/>
    <x v="4"/>
    <n v="5.5677334502411222"/>
    <x v="1"/>
    <x v="1"/>
  </r>
  <r>
    <x v="68"/>
    <x v="127"/>
    <n v="36.349453978159126"/>
    <x v="1"/>
    <x v="1"/>
  </r>
  <r>
    <x v="68"/>
    <x v="128"/>
    <n v="9.3603744149765991"/>
    <x v="1"/>
    <x v="1"/>
  </r>
  <r>
    <x v="68"/>
    <x v="129"/>
    <n v="5.1482059282371297"/>
    <x v="1"/>
    <x v="1"/>
  </r>
  <r>
    <x v="68"/>
    <x v="130"/>
    <n v="21.684867394695789"/>
    <x v="1"/>
    <x v="1"/>
  </r>
  <r>
    <x v="68"/>
    <x v="131"/>
    <n v="21.138845553822154"/>
    <x v="1"/>
    <x v="1"/>
  </r>
  <r>
    <x v="68"/>
    <x v="4"/>
    <n v="7.0202808112324497"/>
    <x v="1"/>
    <x v="1"/>
  </r>
  <r>
    <x v="69"/>
    <x v="127"/>
    <n v="32.733655111891181"/>
    <x v="1"/>
    <x v="1"/>
  </r>
  <r>
    <x v="69"/>
    <x v="128"/>
    <n v="7.6349275998244845"/>
    <x v="1"/>
    <x v="1"/>
  </r>
  <r>
    <x v="69"/>
    <x v="129"/>
    <n v="2.7643703378674855"/>
    <x v="1"/>
    <x v="1"/>
  </r>
  <r>
    <x v="69"/>
    <x v="130"/>
    <n v="36.068451075032911"/>
    <x v="1"/>
    <x v="1"/>
  </r>
  <r>
    <x v="69"/>
    <x v="131"/>
    <n v="15.533128565160158"/>
    <x v="1"/>
    <x v="1"/>
  </r>
  <r>
    <x v="69"/>
    <x v="4"/>
    <n v="5.5726195699868359"/>
    <x v="1"/>
    <x v="1"/>
  </r>
  <r>
    <x v="70"/>
    <x v="127"/>
    <n v="28.375387339530764"/>
    <x v="1"/>
    <x v="1"/>
  </r>
  <r>
    <x v="70"/>
    <x v="128"/>
    <n v="10.624169986719787"/>
    <x v="1"/>
    <x v="1"/>
  </r>
  <r>
    <x v="70"/>
    <x v="129"/>
    <n v="1.593625498007968"/>
    <x v="1"/>
    <x v="1"/>
  </r>
  <r>
    <x v="70"/>
    <x v="130"/>
    <n v="39.176626826029214"/>
    <x v="1"/>
    <x v="1"/>
  </r>
  <r>
    <x v="70"/>
    <x v="131"/>
    <n v="15.405046480743692"/>
    <x v="1"/>
    <x v="1"/>
  </r>
  <r>
    <x v="70"/>
    <x v="4"/>
    <n v="5.621956617972554"/>
    <x v="1"/>
    <x v="1"/>
  </r>
  <r>
    <x v="71"/>
    <x v="127"/>
    <n v="13.254593175853019"/>
    <x v="1"/>
    <x v="1"/>
  </r>
  <r>
    <x v="71"/>
    <x v="128"/>
    <n v="2.537182852143482"/>
    <x v="1"/>
    <x v="1"/>
  </r>
  <r>
    <x v="71"/>
    <x v="129"/>
    <n v="0.30621172353455817"/>
    <x v="1"/>
    <x v="1"/>
  </r>
  <r>
    <x v="71"/>
    <x v="130"/>
    <n v="62.948381452318458"/>
    <x v="1"/>
    <x v="1"/>
  </r>
  <r>
    <x v="71"/>
    <x v="131"/>
    <n v="15.529308836395451"/>
    <x v="1"/>
    <x v="1"/>
  </r>
  <r>
    <x v="71"/>
    <x v="4"/>
    <n v="5.5555555555555554"/>
    <x v="1"/>
    <x v="1"/>
  </r>
  <r>
    <x v="72"/>
    <x v="127"/>
    <n v="5.7305336832895888"/>
    <x v="1"/>
    <x v="1"/>
  </r>
  <r>
    <x v="72"/>
    <x v="128"/>
    <n v="0.96237970253718286"/>
    <x v="1"/>
    <x v="1"/>
  </r>
  <r>
    <x v="72"/>
    <x v="129"/>
    <n v="0.39370078740157483"/>
    <x v="1"/>
    <x v="1"/>
  </r>
  <r>
    <x v="72"/>
    <x v="130"/>
    <n v="71.828521434820644"/>
    <x v="1"/>
    <x v="1"/>
  </r>
  <r>
    <x v="72"/>
    <x v="131"/>
    <n v="15.529308836395451"/>
    <x v="1"/>
    <x v="1"/>
  </r>
  <r>
    <x v="72"/>
    <x v="4"/>
    <n v="5.5555555555555554"/>
    <x v="1"/>
    <x v="1"/>
  </r>
  <r>
    <x v="67"/>
    <x v="127"/>
    <n v="1.3342696629213484"/>
    <x v="2"/>
    <x v="1"/>
  </r>
  <r>
    <x v="67"/>
    <x v="128"/>
    <n v="0.67883895131086147"/>
    <x v="2"/>
    <x v="1"/>
  </r>
  <r>
    <x v="67"/>
    <x v="129"/>
    <n v="0.60861423220973787"/>
    <x v="2"/>
    <x v="1"/>
  </r>
  <r>
    <x v="67"/>
    <x v="130"/>
    <n v="26.521535580524343"/>
    <x v="2"/>
    <x v="1"/>
  </r>
  <r>
    <x v="67"/>
    <x v="131"/>
    <n v="55.641385767790261"/>
    <x v="2"/>
    <x v="1"/>
  </r>
  <r>
    <x v="67"/>
    <x v="4"/>
    <n v="15.262172284644194"/>
    <x v="2"/>
    <x v="1"/>
  </r>
  <r>
    <x v="68"/>
    <x v="127"/>
    <n v="5.5090998524348258"/>
    <x v="2"/>
    <x v="1"/>
  </r>
  <r>
    <x v="68"/>
    <x v="128"/>
    <n v="4.3039842597147073"/>
    <x v="2"/>
    <x v="1"/>
  </r>
  <r>
    <x v="68"/>
    <x v="129"/>
    <n v="2.0659124446630597"/>
    <x v="2"/>
    <x v="1"/>
  </r>
  <r>
    <x v="68"/>
    <x v="130"/>
    <n v="15.789473684210526"/>
    <x v="2"/>
    <x v="1"/>
  </r>
  <r>
    <x v="68"/>
    <x v="131"/>
    <n v="56.763403836694543"/>
    <x v="2"/>
    <x v="1"/>
  </r>
  <r>
    <x v="68"/>
    <x v="4"/>
    <n v="15.617314313821938"/>
    <x v="2"/>
    <x v="1"/>
  </r>
  <r>
    <x v="69"/>
    <x v="127"/>
    <n v="2.9508196721311477"/>
    <x v="2"/>
    <x v="1"/>
  </r>
  <r>
    <x v="69"/>
    <x v="128"/>
    <n v="1.5222482435597189"/>
    <x v="2"/>
    <x v="1"/>
  </r>
  <r>
    <x v="69"/>
    <x v="129"/>
    <n v="0.42154566744730682"/>
    <x v="2"/>
    <x v="1"/>
  </r>
  <r>
    <x v="69"/>
    <x v="130"/>
    <n v="24.192037470725996"/>
    <x v="2"/>
    <x v="1"/>
  </r>
  <r>
    <x v="69"/>
    <x v="131"/>
    <n v="55.644028103044498"/>
    <x v="2"/>
    <x v="1"/>
  </r>
  <r>
    <x v="69"/>
    <x v="4"/>
    <n v="15.269320843091334"/>
    <x v="2"/>
    <x v="1"/>
  </r>
  <r>
    <x v="70"/>
    <x v="127"/>
    <n v="5.1564455569461831"/>
    <x v="2"/>
    <x v="1"/>
  </r>
  <r>
    <x v="70"/>
    <x v="128"/>
    <n v="1.902377972465582"/>
    <x v="2"/>
    <x v="1"/>
  </r>
  <r>
    <x v="70"/>
    <x v="129"/>
    <n v="1.9524405506883604"/>
    <x v="2"/>
    <x v="1"/>
  </r>
  <r>
    <x v="70"/>
    <x v="130"/>
    <n v="19.474342928660825"/>
    <x v="2"/>
    <x v="1"/>
  </r>
  <r>
    <x v="70"/>
    <x v="131"/>
    <n v="56.270337922403002"/>
    <x v="2"/>
    <x v="1"/>
  </r>
  <r>
    <x v="70"/>
    <x v="4"/>
    <n v="15.294117647058824"/>
    <x v="2"/>
    <x v="1"/>
  </r>
  <r>
    <x v="71"/>
    <x v="127"/>
    <n v="2.411048689138577"/>
    <x v="2"/>
    <x v="1"/>
  </r>
  <r>
    <x v="71"/>
    <x v="128"/>
    <n v="1.3810861423220975"/>
    <x v="2"/>
    <x v="1"/>
  </r>
  <r>
    <x v="71"/>
    <x v="129"/>
    <n v="0.25749063670411987"/>
    <x v="2"/>
    <x v="1"/>
  </r>
  <r>
    <x v="71"/>
    <x v="130"/>
    <n v="25.04681647940075"/>
    <x v="2"/>
    <x v="1"/>
  </r>
  <r>
    <x v="71"/>
    <x v="131"/>
    <n v="55.641385767790261"/>
    <x v="2"/>
    <x v="1"/>
  </r>
  <r>
    <x v="71"/>
    <x v="4"/>
    <n v="15.262172284644194"/>
    <x v="2"/>
    <x v="1"/>
  </r>
  <r>
    <x v="72"/>
    <x v="127"/>
    <n v="0.5617977528089888"/>
    <x v="2"/>
    <x v="1"/>
  </r>
  <r>
    <x v="72"/>
    <x v="128"/>
    <n v="0.16385767790262173"/>
    <x v="2"/>
    <x v="1"/>
  </r>
  <r>
    <x v="72"/>
    <x v="129"/>
    <n v="0.2808988764044944"/>
    <x v="2"/>
    <x v="1"/>
  </r>
  <r>
    <x v="72"/>
    <x v="130"/>
    <n v="28.113295880149813"/>
    <x v="2"/>
    <x v="1"/>
  </r>
  <r>
    <x v="72"/>
    <x v="131"/>
    <n v="55.641385767790261"/>
    <x v="2"/>
    <x v="1"/>
  </r>
  <r>
    <x v="72"/>
    <x v="4"/>
    <n v="15.262172284644194"/>
    <x v="2"/>
    <x v="1"/>
  </r>
  <r>
    <x v="67"/>
    <x v="127"/>
    <n v="15.074441687344914"/>
    <x v="3"/>
    <x v="1"/>
  </r>
  <r>
    <x v="67"/>
    <x v="128"/>
    <n v="4.3424317617866004"/>
    <x v="3"/>
    <x v="1"/>
  </r>
  <r>
    <x v="67"/>
    <x v="129"/>
    <n v="4.2183622828784122"/>
    <x v="3"/>
    <x v="1"/>
  </r>
  <r>
    <x v="67"/>
    <x v="130"/>
    <n v="55.086848635235732"/>
    <x v="3"/>
    <x v="1"/>
  </r>
  <r>
    <x v="67"/>
    <x v="131"/>
    <n v="14.454094292803971"/>
    <x v="3"/>
    <x v="1"/>
  </r>
  <r>
    <x v="67"/>
    <x v="4"/>
    <n v="7.0099255583126547"/>
    <x v="3"/>
    <x v="1"/>
  </r>
  <r>
    <x v="68"/>
    <x v="127"/>
    <n v="31.404958677685951"/>
    <x v="3"/>
    <x v="1"/>
  </r>
  <r>
    <x v="68"/>
    <x v="128"/>
    <n v="13.388429752066116"/>
    <x v="3"/>
    <x v="1"/>
  </r>
  <r>
    <x v="68"/>
    <x v="129"/>
    <n v="3.553719008264463"/>
    <x v="3"/>
    <x v="1"/>
  </r>
  <r>
    <x v="68"/>
    <x v="130"/>
    <n v="29.421487603305785"/>
    <x v="3"/>
    <x v="1"/>
  </r>
  <r>
    <x v="68"/>
    <x v="131"/>
    <n v="15.206611570247935"/>
    <x v="3"/>
    <x v="1"/>
  </r>
  <r>
    <x v="68"/>
    <x v="4"/>
    <n v="7.6033057851239674"/>
    <x v="3"/>
    <x v="1"/>
  </r>
  <r>
    <x v="69"/>
    <x v="127"/>
    <n v="23.283395755305868"/>
    <x v="3"/>
    <x v="1"/>
  </r>
  <r>
    <x v="69"/>
    <x v="128"/>
    <n v="5.3058676654182273"/>
    <x v="3"/>
    <x v="1"/>
  </r>
  <r>
    <x v="69"/>
    <x v="129"/>
    <n v="2.184769038701623"/>
    <x v="3"/>
    <x v="1"/>
  </r>
  <r>
    <x v="69"/>
    <x v="130"/>
    <n v="47.940074906367045"/>
    <x v="3"/>
    <x v="1"/>
  </r>
  <r>
    <x v="69"/>
    <x v="131"/>
    <n v="14.544319600499376"/>
    <x v="3"/>
    <x v="1"/>
  </r>
  <r>
    <x v="69"/>
    <x v="4"/>
    <n v="7.0536828963795255"/>
    <x v="3"/>
    <x v="1"/>
  </r>
  <r>
    <x v="70"/>
    <x v="127"/>
    <n v="25.183211192538309"/>
    <x v="3"/>
    <x v="1"/>
  </r>
  <r>
    <x v="70"/>
    <x v="128"/>
    <n v="10.726182544970021"/>
    <x v="3"/>
    <x v="1"/>
  </r>
  <r>
    <x v="70"/>
    <x v="129"/>
    <n v="2.9980013324450367"/>
    <x v="3"/>
    <x v="1"/>
  </r>
  <r>
    <x v="70"/>
    <x v="130"/>
    <n v="39.70686209193871"/>
    <x v="3"/>
    <x v="1"/>
  </r>
  <r>
    <x v="70"/>
    <x v="131"/>
    <n v="14.590273151232511"/>
    <x v="3"/>
    <x v="1"/>
  </r>
  <r>
    <x v="70"/>
    <x v="4"/>
    <n v="7.1285809460359761"/>
    <x v="3"/>
    <x v="1"/>
  </r>
  <r>
    <x v="71"/>
    <x v="127"/>
    <n v="23.110285006195788"/>
    <x v="3"/>
    <x v="1"/>
  </r>
  <r>
    <x v="71"/>
    <x v="128"/>
    <n v="9.6654275092936803"/>
    <x v="3"/>
    <x v="1"/>
  </r>
  <r>
    <x v="71"/>
    <x v="129"/>
    <n v="0.86741016109045854"/>
    <x v="3"/>
    <x v="1"/>
  </r>
  <r>
    <x v="71"/>
    <x v="130"/>
    <n v="45.41511771995043"/>
    <x v="3"/>
    <x v="1"/>
  </r>
  <r>
    <x v="71"/>
    <x v="131"/>
    <n v="14.436183395291202"/>
    <x v="3"/>
    <x v="1"/>
  </r>
  <r>
    <x v="71"/>
    <x v="4"/>
    <n v="7.0012391573729866"/>
    <x v="3"/>
    <x v="1"/>
  </r>
  <r>
    <x v="72"/>
    <x v="127"/>
    <n v="5.0185873605947959"/>
    <x v="3"/>
    <x v="1"/>
  </r>
  <r>
    <x v="72"/>
    <x v="128"/>
    <n v="0.37174721189591076"/>
    <x v="3"/>
    <x v="1"/>
  </r>
  <r>
    <x v="72"/>
    <x v="129"/>
    <n v="1.486988847583643"/>
    <x v="3"/>
    <x v="1"/>
  </r>
  <r>
    <x v="72"/>
    <x v="130"/>
    <n v="71.74721189591078"/>
    <x v="3"/>
    <x v="1"/>
  </r>
  <r>
    <x v="72"/>
    <x v="131"/>
    <n v="14.436183395291202"/>
    <x v="3"/>
    <x v="1"/>
  </r>
  <r>
    <x v="72"/>
    <x v="4"/>
    <n v="7.0012391573729866"/>
    <x v="3"/>
    <x v="1"/>
  </r>
  <r>
    <x v="67"/>
    <x v="127"/>
    <n v="3.8961038961038961"/>
    <x v="4"/>
    <x v="1"/>
  </r>
  <r>
    <x v="67"/>
    <x v="128"/>
    <n v="0.64935064935064934"/>
    <x v="4"/>
    <x v="1"/>
  </r>
  <r>
    <x v="67"/>
    <x v="129"/>
    <n v="1.5151515151515151"/>
    <x v="4"/>
    <x v="1"/>
  </r>
  <r>
    <x v="67"/>
    <x v="130"/>
    <n v="46.212121212121211"/>
    <x v="4"/>
    <x v="1"/>
  </r>
  <r>
    <x v="67"/>
    <x v="131"/>
    <n v="33.333333333333336"/>
    <x v="4"/>
    <x v="1"/>
  </r>
  <r>
    <x v="67"/>
    <x v="4"/>
    <n v="14.393939393939394"/>
    <x v="4"/>
    <x v="1"/>
  </r>
  <r>
    <x v="68"/>
    <x v="127"/>
    <n v="15.031055900621118"/>
    <x v="4"/>
    <x v="1"/>
  </r>
  <r>
    <x v="68"/>
    <x v="128"/>
    <n v="7.2049689440993792"/>
    <x v="4"/>
    <x v="1"/>
  </r>
  <r>
    <x v="68"/>
    <x v="129"/>
    <n v="2.7329192546583849"/>
    <x v="4"/>
    <x v="1"/>
  </r>
  <r>
    <x v="68"/>
    <x v="130"/>
    <n v="26.086956521739129"/>
    <x v="4"/>
    <x v="1"/>
  </r>
  <r>
    <x v="68"/>
    <x v="131"/>
    <n v="34.658385093167702"/>
    <x v="4"/>
    <x v="1"/>
  </r>
  <r>
    <x v="68"/>
    <x v="4"/>
    <n v="14.409937888198758"/>
    <x v="4"/>
    <x v="1"/>
  </r>
  <r>
    <x v="69"/>
    <x v="127"/>
    <n v="7.6839826839826841"/>
    <x v="4"/>
    <x v="1"/>
  </r>
  <r>
    <x v="69"/>
    <x v="128"/>
    <n v="2.0562770562770565"/>
    <x v="4"/>
    <x v="1"/>
  </r>
  <r>
    <x v="69"/>
    <x v="129"/>
    <n v="1.1904761904761905"/>
    <x v="4"/>
    <x v="1"/>
  </r>
  <r>
    <x v="69"/>
    <x v="130"/>
    <n v="41.666666666666664"/>
    <x v="4"/>
    <x v="1"/>
  </r>
  <r>
    <x v="69"/>
    <x v="131"/>
    <n v="33.333333333333336"/>
    <x v="4"/>
    <x v="1"/>
  </r>
  <r>
    <x v="69"/>
    <x v="4"/>
    <n v="14.393939393939394"/>
    <x v="4"/>
    <x v="1"/>
  </r>
  <r>
    <x v="70"/>
    <x v="127"/>
    <n v="7.6832151300236404"/>
    <x v="4"/>
    <x v="1"/>
  </r>
  <r>
    <x v="70"/>
    <x v="128"/>
    <n v="1.5366430260047281"/>
    <x v="4"/>
    <x v="1"/>
  </r>
  <r>
    <x v="70"/>
    <x v="129"/>
    <n v="1.7730496453900708"/>
    <x v="4"/>
    <x v="1"/>
  </r>
  <r>
    <x v="70"/>
    <x v="130"/>
    <n v="40.543735224586285"/>
    <x v="4"/>
    <x v="1"/>
  </r>
  <r>
    <x v="70"/>
    <x v="131"/>
    <n v="34.278959810874703"/>
    <x v="4"/>
    <x v="1"/>
  </r>
  <r>
    <x v="70"/>
    <x v="4"/>
    <n v="14.184397163120567"/>
    <x v="4"/>
    <x v="1"/>
  </r>
  <r>
    <x v="71"/>
    <x v="127"/>
    <n v="6.6017316017316015"/>
    <x v="4"/>
    <x v="1"/>
  </r>
  <r>
    <x v="71"/>
    <x v="128"/>
    <n v="3.3549783549783552"/>
    <x v="4"/>
    <x v="1"/>
  </r>
  <r>
    <x v="71"/>
    <x v="129"/>
    <n v="0.32467532467532467"/>
    <x v="4"/>
    <x v="1"/>
  </r>
  <r>
    <x v="71"/>
    <x v="130"/>
    <n v="41.99134199134199"/>
    <x v="4"/>
    <x v="1"/>
  </r>
  <r>
    <x v="71"/>
    <x v="131"/>
    <n v="33.333333333333336"/>
    <x v="4"/>
    <x v="1"/>
  </r>
  <r>
    <x v="71"/>
    <x v="4"/>
    <n v="14.393939393939394"/>
    <x v="4"/>
    <x v="1"/>
  </r>
  <r>
    <x v="72"/>
    <x v="127"/>
    <n v="2.3809523809523809"/>
    <x v="4"/>
    <x v="1"/>
  </r>
  <r>
    <x v="72"/>
    <x v="128"/>
    <n v="0"/>
    <x v="4"/>
    <x v="1"/>
  </r>
  <r>
    <x v="72"/>
    <x v="129"/>
    <n v="1.1904761904761905"/>
    <x v="4"/>
    <x v="1"/>
  </r>
  <r>
    <x v="72"/>
    <x v="130"/>
    <n v="48.80952380952381"/>
    <x v="4"/>
    <x v="1"/>
  </r>
  <r>
    <x v="72"/>
    <x v="131"/>
    <n v="33.333333333333336"/>
    <x v="4"/>
    <x v="1"/>
  </r>
  <r>
    <x v="72"/>
    <x v="4"/>
    <n v="14.393939393939394"/>
    <x v="4"/>
    <x v="1"/>
  </r>
  <r>
    <x v="67"/>
    <x v="127"/>
    <n v="5.1813471502590671"/>
    <x v="5"/>
    <x v="1"/>
  </r>
  <r>
    <x v="67"/>
    <x v="128"/>
    <n v="0"/>
    <x v="5"/>
    <x v="1"/>
  </r>
  <r>
    <x v="67"/>
    <x v="129"/>
    <n v="2.5906735751295336"/>
    <x v="5"/>
    <x v="1"/>
  </r>
  <r>
    <x v="67"/>
    <x v="130"/>
    <n v="50.259067357512954"/>
    <x v="5"/>
    <x v="1"/>
  </r>
  <r>
    <x v="67"/>
    <x v="131"/>
    <n v="23.834196891191709"/>
    <x v="5"/>
    <x v="1"/>
  </r>
  <r>
    <x v="67"/>
    <x v="4"/>
    <n v="18.134715025906736"/>
    <x v="5"/>
    <x v="1"/>
  </r>
  <r>
    <x v="68"/>
    <x v="127"/>
    <n v="16"/>
    <x v="5"/>
    <x v="1"/>
  </r>
  <r>
    <x v="68"/>
    <x v="128"/>
    <n v="8.6666666666666661"/>
    <x v="5"/>
    <x v="1"/>
  </r>
  <r>
    <x v="68"/>
    <x v="129"/>
    <n v="2.6666666666666665"/>
    <x v="5"/>
    <x v="1"/>
  </r>
  <r>
    <x v="68"/>
    <x v="130"/>
    <n v="30"/>
    <x v="5"/>
    <x v="1"/>
  </r>
  <r>
    <x v="68"/>
    <x v="131"/>
    <n v="24.666666666666668"/>
    <x v="5"/>
    <x v="1"/>
  </r>
  <r>
    <x v="68"/>
    <x v="4"/>
    <n v="18.666666666666668"/>
    <x v="5"/>
    <x v="1"/>
  </r>
  <r>
    <x v="69"/>
    <x v="127"/>
    <n v="7.2538860103626943"/>
    <x v="5"/>
    <x v="1"/>
  </r>
  <r>
    <x v="69"/>
    <x v="128"/>
    <n v="1.0362694300518134"/>
    <x v="5"/>
    <x v="1"/>
  </r>
  <r>
    <x v="69"/>
    <x v="129"/>
    <n v="1.0362694300518134"/>
    <x v="5"/>
    <x v="1"/>
  </r>
  <r>
    <x v="69"/>
    <x v="130"/>
    <n v="48.704663212435236"/>
    <x v="5"/>
    <x v="1"/>
  </r>
  <r>
    <x v="69"/>
    <x v="131"/>
    <n v="23.834196891191709"/>
    <x v="5"/>
    <x v="1"/>
  </r>
  <r>
    <x v="69"/>
    <x v="4"/>
    <n v="18.134715025906736"/>
    <x v="5"/>
    <x v="1"/>
  </r>
  <r>
    <x v="70"/>
    <x v="127"/>
    <n v="6.5868263473053892"/>
    <x v="5"/>
    <x v="1"/>
  </r>
  <r>
    <x v="70"/>
    <x v="128"/>
    <n v="0"/>
    <x v="5"/>
    <x v="1"/>
  </r>
  <r>
    <x v="70"/>
    <x v="129"/>
    <n v="1.1976047904191616"/>
    <x v="5"/>
    <x v="1"/>
  </r>
  <r>
    <x v="70"/>
    <x v="130"/>
    <n v="50.299401197604787"/>
    <x v="5"/>
    <x v="1"/>
  </r>
  <r>
    <x v="70"/>
    <x v="131"/>
    <n v="24.550898203592816"/>
    <x v="5"/>
    <x v="1"/>
  </r>
  <r>
    <x v="70"/>
    <x v="4"/>
    <n v="17.365269461077844"/>
    <x v="5"/>
    <x v="1"/>
  </r>
  <r>
    <x v="71"/>
    <x v="127"/>
    <n v="7.7720207253886011"/>
    <x v="5"/>
    <x v="1"/>
  </r>
  <r>
    <x v="71"/>
    <x v="128"/>
    <n v="2.5906735751295336"/>
    <x v="5"/>
    <x v="1"/>
  </r>
  <r>
    <x v="71"/>
    <x v="129"/>
    <n v="0"/>
    <x v="5"/>
    <x v="1"/>
  </r>
  <r>
    <x v="71"/>
    <x v="130"/>
    <n v="47.668393782383419"/>
    <x v="5"/>
    <x v="1"/>
  </r>
  <r>
    <x v="71"/>
    <x v="131"/>
    <n v="23.834196891191709"/>
    <x v="5"/>
    <x v="1"/>
  </r>
  <r>
    <x v="71"/>
    <x v="4"/>
    <n v="18.134715025906736"/>
    <x v="5"/>
    <x v="1"/>
  </r>
  <r>
    <x v="72"/>
    <x v="127"/>
    <n v="1.5544041450777202"/>
    <x v="5"/>
    <x v="1"/>
  </r>
  <r>
    <x v="72"/>
    <x v="128"/>
    <n v="0"/>
    <x v="5"/>
    <x v="1"/>
  </r>
  <r>
    <x v="72"/>
    <x v="129"/>
    <n v="0.51813471502590669"/>
    <x v="5"/>
    <x v="1"/>
  </r>
  <r>
    <x v="72"/>
    <x v="130"/>
    <n v="55.958549222797927"/>
    <x v="5"/>
    <x v="1"/>
  </r>
  <r>
    <x v="72"/>
    <x v="131"/>
    <n v="23.834196891191709"/>
    <x v="5"/>
    <x v="1"/>
  </r>
  <r>
    <x v="72"/>
    <x v="4"/>
    <n v="18.134715025906736"/>
    <x v="5"/>
    <x v="1"/>
  </r>
  <r>
    <x v="67"/>
    <x v="127"/>
    <n v="4.375"/>
    <x v="6"/>
    <x v="1"/>
  </r>
  <r>
    <x v="67"/>
    <x v="128"/>
    <n v="0"/>
    <x v="6"/>
    <x v="1"/>
  </r>
  <r>
    <x v="67"/>
    <x v="129"/>
    <n v="2.5"/>
    <x v="6"/>
    <x v="1"/>
  </r>
  <r>
    <x v="67"/>
    <x v="130"/>
    <n v="40"/>
    <x v="6"/>
    <x v="1"/>
  </r>
  <r>
    <x v="67"/>
    <x v="131"/>
    <n v="36.875"/>
    <x v="6"/>
    <x v="1"/>
  </r>
  <r>
    <x v="67"/>
    <x v="4"/>
    <n v="16.25"/>
    <x v="6"/>
    <x v="1"/>
  </r>
  <r>
    <x v="68"/>
    <x v="127"/>
    <n v="15.602836879432624"/>
    <x v="6"/>
    <x v="1"/>
  </r>
  <r>
    <x v="68"/>
    <x v="128"/>
    <n v="4.9645390070921982"/>
    <x v="6"/>
    <x v="1"/>
  </r>
  <r>
    <x v="68"/>
    <x v="129"/>
    <n v="2.1276595744680851"/>
    <x v="6"/>
    <x v="1"/>
  </r>
  <r>
    <x v="68"/>
    <x v="130"/>
    <n v="22.695035460992909"/>
    <x v="6"/>
    <x v="1"/>
  </r>
  <r>
    <x v="68"/>
    <x v="131"/>
    <n v="38.297872340425535"/>
    <x v="6"/>
    <x v="1"/>
  </r>
  <r>
    <x v="68"/>
    <x v="4"/>
    <n v="16.312056737588652"/>
    <x v="6"/>
    <x v="1"/>
  </r>
  <r>
    <x v="69"/>
    <x v="127"/>
    <n v="4.375"/>
    <x v="6"/>
    <x v="1"/>
  </r>
  <r>
    <x v="69"/>
    <x v="128"/>
    <n v="3.125"/>
    <x v="6"/>
    <x v="1"/>
  </r>
  <r>
    <x v="69"/>
    <x v="129"/>
    <n v="0.625"/>
    <x v="6"/>
    <x v="1"/>
  </r>
  <r>
    <x v="69"/>
    <x v="130"/>
    <n v="39.375"/>
    <x v="6"/>
    <x v="1"/>
  </r>
  <r>
    <x v="69"/>
    <x v="131"/>
    <n v="36.875"/>
    <x v="6"/>
    <x v="1"/>
  </r>
  <r>
    <x v="69"/>
    <x v="4"/>
    <n v="16.25"/>
    <x v="6"/>
    <x v="1"/>
  </r>
  <r>
    <x v="70"/>
    <x v="127"/>
    <n v="8.6092715231788084"/>
    <x v="6"/>
    <x v="1"/>
  </r>
  <r>
    <x v="70"/>
    <x v="128"/>
    <n v="0.66225165562913912"/>
    <x v="6"/>
    <x v="1"/>
  </r>
  <r>
    <x v="70"/>
    <x v="129"/>
    <n v="2.6490066225165565"/>
    <x v="6"/>
    <x v="1"/>
  </r>
  <r>
    <x v="70"/>
    <x v="130"/>
    <n v="35.76158940397351"/>
    <x v="6"/>
    <x v="1"/>
  </r>
  <r>
    <x v="70"/>
    <x v="131"/>
    <n v="36.423841059602651"/>
    <x v="6"/>
    <x v="1"/>
  </r>
  <r>
    <x v="70"/>
    <x v="4"/>
    <n v="15.894039735099337"/>
    <x v="6"/>
    <x v="1"/>
  </r>
  <r>
    <x v="71"/>
    <x v="127"/>
    <n v="4.375"/>
    <x v="6"/>
    <x v="1"/>
  </r>
  <r>
    <x v="71"/>
    <x v="128"/>
    <n v="5"/>
    <x v="6"/>
    <x v="1"/>
  </r>
  <r>
    <x v="71"/>
    <x v="129"/>
    <n v="0"/>
    <x v="6"/>
    <x v="1"/>
  </r>
  <r>
    <x v="71"/>
    <x v="130"/>
    <n v="37.5"/>
    <x v="6"/>
    <x v="1"/>
  </r>
  <r>
    <x v="71"/>
    <x v="131"/>
    <n v="36.875"/>
    <x v="6"/>
    <x v="1"/>
  </r>
  <r>
    <x v="71"/>
    <x v="4"/>
    <n v="16.25"/>
    <x v="6"/>
    <x v="1"/>
  </r>
  <r>
    <x v="72"/>
    <x v="127"/>
    <n v="2.5"/>
    <x v="6"/>
    <x v="1"/>
  </r>
  <r>
    <x v="72"/>
    <x v="128"/>
    <n v="0"/>
    <x v="6"/>
    <x v="1"/>
  </r>
  <r>
    <x v="72"/>
    <x v="129"/>
    <n v="0.625"/>
    <x v="6"/>
    <x v="1"/>
  </r>
  <r>
    <x v="72"/>
    <x v="130"/>
    <n v="44.375"/>
    <x v="6"/>
    <x v="1"/>
  </r>
  <r>
    <x v="72"/>
    <x v="131"/>
    <n v="36.875"/>
    <x v="6"/>
    <x v="1"/>
  </r>
  <r>
    <x v="72"/>
    <x v="4"/>
    <n v="16.25"/>
    <x v="6"/>
    <x v="1"/>
  </r>
  <r>
    <x v="67"/>
    <x v="127"/>
    <n v="3.3557046979865772"/>
    <x v="7"/>
    <x v="1"/>
  </r>
  <r>
    <x v="67"/>
    <x v="128"/>
    <n v="1.0067114093959733"/>
    <x v="7"/>
    <x v="1"/>
  </r>
  <r>
    <x v="67"/>
    <x v="129"/>
    <n v="1.0067114093959733"/>
    <x v="7"/>
    <x v="1"/>
  </r>
  <r>
    <x v="67"/>
    <x v="130"/>
    <n v="36.912751677852349"/>
    <x v="7"/>
    <x v="1"/>
  </r>
  <r>
    <x v="67"/>
    <x v="131"/>
    <n v="42.281879194630875"/>
    <x v="7"/>
    <x v="1"/>
  </r>
  <r>
    <x v="67"/>
    <x v="4"/>
    <n v="15.436241610738255"/>
    <x v="7"/>
    <x v="1"/>
  </r>
  <r>
    <x v="68"/>
    <x v="127"/>
    <n v="10.810810810810811"/>
    <x v="7"/>
    <x v="1"/>
  </r>
  <r>
    <x v="68"/>
    <x v="128"/>
    <n v="5.4054054054054053"/>
    <x v="7"/>
    <x v="1"/>
  </r>
  <r>
    <x v="68"/>
    <x v="129"/>
    <n v="2.7027027027027026"/>
    <x v="7"/>
    <x v="1"/>
  </r>
  <r>
    <x v="68"/>
    <x v="130"/>
    <n v="20.849420849420849"/>
    <x v="7"/>
    <x v="1"/>
  </r>
  <r>
    <x v="68"/>
    <x v="131"/>
    <n v="44.401544401544399"/>
    <x v="7"/>
    <x v="1"/>
  </r>
  <r>
    <x v="68"/>
    <x v="4"/>
    <n v="15.83011583011583"/>
    <x v="7"/>
    <x v="1"/>
  </r>
  <r>
    <x v="69"/>
    <x v="127"/>
    <n v="5.7046979865771812"/>
    <x v="7"/>
    <x v="1"/>
  </r>
  <r>
    <x v="69"/>
    <x v="128"/>
    <n v="1.6778523489932886"/>
    <x v="7"/>
    <x v="1"/>
  </r>
  <r>
    <x v="69"/>
    <x v="129"/>
    <n v="1.3422818791946309"/>
    <x v="7"/>
    <x v="1"/>
  </r>
  <r>
    <x v="69"/>
    <x v="130"/>
    <n v="33.557046979865774"/>
    <x v="7"/>
    <x v="1"/>
  </r>
  <r>
    <x v="69"/>
    <x v="131"/>
    <n v="42.281879194630875"/>
    <x v="7"/>
    <x v="1"/>
  </r>
  <r>
    <x v="69"/>
    <x v="4"/>
    <n v="15.436241610738255"/>
    <x v="7"/>
    <x v="1"/>
  </r>
  <r>
    <x v="70"/>
    <x v="127"/>
    <n v="4.301075268817204"/>
    <x v="7"/>
    <x v="1"/>
  </r>
  <r>
    <x v="70"/>
    <x v="128"/>
    <n v="2.150537634408602"/>
    <x v="7"/>
    <x v="1"/>
  </r>
  <r>
    <x v="70"/>
    <x v="129"/>
    <n v="0.35842293906810035"/>
    <x v="7"/>
    <x v="1"/>
  </r>
  <r>
    <x v="70"/>
    <x v="130"/>
    <n v="33.691756272401435"/>
    <x v="7"/>
    <x v="1"/>
  </r>
  <r>
    <x v="70"/>
    <x v="131"/>
    <n v="43.727598566308245"/>
    <x v="7"/>
    <x v="1"/>
  </r>
  <r>
    <x v="70"/>
    <x v="4"/>
    <n v="15.770609318996415"/>
    <x v="7"/>
    <x v="1"/>
  </r>
  <r>
    <x v="71"/>
    <x v="127"/>
    <n v="5.3691275167785237"/>
    <x v="7"/>
    <x v="1"/>
  </r>
  <r>
    <x v="71"/>
    <x v="128"/>
    <n v="1.6778523489932886"/>
    <x v="7"/>
    <x v="1"/>
  </r>
  <r>
    <x v="71"/>
    <x v="129"/>
    <n v="0.33557046979865773"/>
    <x v="7"/>
    <x v="1"/>
  </r>
  <r>
    <x v="71"/>
    <x v="130"/>
    <n v="34.899328859060404"/>
    <x v="7"/>
    <x v="1"/>
  </r>
  <r>
    <x v="71"/>
    <x v="131"/>
    <n v="42.281879194630875"/>
    <x v="7"/>
    <x v="1"/>
  </r>
  <r>
    <x v="71"/>
    <x v="4"/>
    <n v="15.436241610738255"/>
    <x v="7"/>
    <x v="1"/>
  </r>
  <r>
    <x v="72"/>
    <x v="127"/>
    <n v="0.67114093959731547"/>
    <x v="7"/>
    <x v="1"/>
  </r>
  <r>
    <x v="72"/>
    <x v="128"/>
    <n v="0"/>
    <x v="7"/>
    <x v="1"/>
  </r>
  <r>
    <x v="72"/>
    <x v="129"/>
    <n v="0.67114093959731547"/>
    <x v="7"/>
    <x v="1"/>
  </r>
  <r>
    <x v="72"/>
    <x v="130"/>
    <n v="40.939597315436245"/>
    <x v="7"/>
    <x v="1"/>
  </r>
  <r>
    <x v="72"/>
    <x v="131"/>
    <n v="42.281879194630875"/>
    <x v="7"/>
    <x v="1"/>
  </r>
  <r>
    <x v="72"/>
    <x v="4"/>
    <n v="15.436241610738255"/>
    <x v="7"/>
    <x v="1"/>
  </r>
  <r>
    <x v="67"/>
    <x v="127"/>
    <n v="3.2967032967032965"/>
    <x v="8"/>
    <x v="1"/>
  </r>
  <r>
    <x v="67"/>
    <x v="128"/>
    <n v="1.098901098901099"/>
    <x v="8"/>
    <x v="1"/>
  </r>
  <r>
    <x v="67"/>
    <x v="129"/>
    <n v="0.73260073260073255"/>
    <x v="8"/>
    <x v="1"/>
  </r>
  <r>
    <x v="67"/>
    <x v="130"/>
    <n v="57.142857142857146"/>
    <x v="8"/>
    <x v="1"/>
  </r>
  <r>
    <x v="67"/>
    <x v="131"/>
    <n v="28.205128205128204"/>
    <x v="8"/>
    <x v="1"/>
  </r>
  <r>
    <x v="67"/>
    <x v="4"/>
    <n v="9.5238095238095237"/>
    <x v="8"/>
    <x v="1"/>
  </r>
  <r>
    <x v="68"/>
    <x v="127"/>
    <n v="18.431372549019606"/>
    <x v="8"/>
    <x v="1"/>
  </r>
  <r>
    <x v="68"/>
    <x v="128"/>
    <n v="9.4117647058823533"/>
    <x v="8"/>
    <x v="1"/>
  </r>
  <r>
    <x v="68"/>
    <x v="129"/>
    <n v="3.1372549019607843"/>
    <x v="8"/>
    <x v="1"/>
  </r>
  <r>
    <x v="68"/>
    <x v="130"/>
    <n v="30.980392156862745"/>
    <x v="8"/>
    <x v="1"/>
  </r>
  <r>
    <x v="68"/>
    <x v="131"/>
    <n v="28.627450980392158"/>
    <x v="8"/>
    <x v="1"/>
  </r>
  <r>
    <x v="68"/>
    <x v="4"/>
    <n v="9.4117647058823533"/>
    <x v="8"/>
    <x v="1"/>
  </r>
  <r>
    <x v="69"/>
    <x v="127"/>
    <n v="12.087912087912088"/>
    <x v="8"/>
    <x v="1"/>
  </r>
  <r>
    <x v="69"/>
    <x v="128"/>
    <n v="2.5641025641025643"/>
    <x v="8"/>
    <x v="1"/>
  </r>
  <r>
    <x v="69"/>
    <x v="129"/>
    <n v="1.4652014652014651"/>
    <x v="8"/>
    <x v="1"/>
  </r>
  <r>
    <x v="69"/>
    <x v="130"/>
    <n v="46.886446886446883"/>
    <x v="8"/>
    <x v="1"/>
  </r>
  <r>
    <x v="69"/>
    <x v="131"/>
    <n v="28.205128205128204"/>
    <x v="8"/>
    <x v="1"/>
  </r>
  <r>
    <x v="69"/>
    <x v="4"/>
    <n v="9.5238095238095237"/>
    <x v="8"/>
    <x v="1"/>
  </r>
  <r>
    <x v="70"/>
    <x v="127"/>
    <n v="11.646586345381525"/>
    <x v="8"/>
    <x v="1"/>
  </r>
  <r>
    <x v="70"/>
    <x v="128"/>
    <n v="2.4096385542168677"/>
    <x v="8"/>
    <x v="1"/>
  </r>
  <r>
    <x v="70"/>
    <x v="129"/>
    <n v="3.2128514056224899"/>
    <x v="8"/>
    <x v="1"/>
  </r>
  <r>
    <x v="70"/>
    <x v="130"/>
    <n v="44.578313253012048"/>
    <x v="8"/>
    <x v="1"/>
  </r>
  <r>
    <x v="70"/>
    <x v="131"/>
    <n v="28.91566265060241"/>
    <x v="8"/>
    <x v="1"/>
  </r>
  <r>
    <x v="70"/>
    <x v="4"/>
    <n v="9.236947791164658"/>
    <x v="8"/>
    <x v="1"/>
  </r>
  <r>
    <x v="71"/>
    <x v="127"/>
    <n v="8.4249084249084252"/>
    <x v="8"/>
    <x v="1"/>
  </r>
  <r>
    <x v="71"/>
    <x v="128"/>
    <n v="4.7619047619047619"/>
    <x v="8"/>
    <x v="1"/>
  </r>
  <r>
    <x v="71"/>
    <x v="129"/>
    <n v="0.73260073260073255"/>
    <x v="8"/>
    <x v="1"/>
  </r>
  <r>
    <x v="71"/>
    <x v="130"/>
    <n v="48.35164835164835"/>
    <x v="8"/>
    <x v="1"/>
  </r>
  <r>
    <x v="71"/>
    <x v="131"/>
    <n v="28.205128205128204"/>
    <x v="8"/>
    <x v="1"/>
  </r>
  <r>
    <x v="71"/>
    <x v="4"/>
    <n v="9.5238095238095237"/>
    <x v="8"/>
    <x v="1"/>
  </r>
  <r>
    <x v="72"/>
    <x v="127"/>
    <n v="4.7619047619047619"/>
    <x v="8"/>
    <x v="1"/>
  </r>
  <r>
    <x v="72"/>
    <x v="128"/>
    <n v="0"/>
    <x v="8"/>
    <x v="1"/>
  </r>
  <r>
    <x v="72"/>
    <x v="129"/>
    <n v="2.5641025641025643"/>
    <x v="8"/>
    <x v="1"/>
  </r>
  <r>
    <x v="72"/>
    <x v="130"/>
    <n v="54.945054945054942"/>
    <x v="8"/>
    <x v="1"/>
  </r>
  <r>
    <x v="72"/>
    <x v="131"/>
    <n v="28.205128205128204"/>
    <x v="8"/>
    <x v="1"/>
  </r>
  <r>
    <x v="72"/>
    <x v="4"/>
    <n v="9.5238095238095237"/>
    <x v="8"/>
    <x v="1"/>
  </r>
  <r>
    <x v="67"/>
    <x v="127"/>
    <n v="5.8139534883720927"/>
    <x v="9"/>
    <x v="1"/>
  </r>
  <r>
    <x v="67"/>
    <x v="128"/>
    <n v="2.6162790697674421"/>
    <x v="9"/>
    <x v="1"/>
  </r>
  <r>
    <x v="67"/>
    <x v="129"/>
    <n v="0.58139534883720934"/>
    <x v="9"/>
    <x v="1"/>
  </r>
  <r>
    <x v="67"/>
    <x v="130"/>
    <n v="53.197674418604649"/>
    <x v="9"/>
    <x v="1"/>
  </r>
  <r>
    <x v="67"/>
    <x v="131"/>
    <n v="27.61627906976744"/>
    <x v="9"/>
    <x v="1"/>
  </r>
  <r>
    <x v="67"/>
    <x v="4"/>
    <n v="10.174418604651162"/>
    <x v="9"/>
    <x v="1"/>
  </r>
  <r>
    <x v="68"/>
    <x v="127"/>
    <n v="20"/>
    <x v="9"/>
    <x v="1"/>
  </r>
  <r>
    <x v="68"/>
    <x v="128"/>
    <n v="7.7611940298507465"/>
    <x v="9"/>
    <x v="1"/>
  </r>
  <r>
    <x v="68"/>
    <x v="129"/>
    <n v="2.6865671641791047"/>
    <x v="9"/>
    <x v="1"/>
  </r>
  <r>
    <x v="68"/>
    <x v="130"/>
    <n v="31.940298507462686"/>
    <x v="9"/>
    <x v="1"/>
  </r>
  <r>
    <x v="68"/>
    <x v="131"/>
    <n v="28.059701492537314"/>
    <x v="9"/>
    <x v="1"/>
  </r>
  <r>
    <x v="68"/>
    <x v="4"/>
    <n v="9.8507462686567155"/>
    <x v="9"/>
    <x v="1"/>
  </r>
  <r>
    <x v="69"/>
    <x v="127"/>
    <n v="10.174418604651162"/>
    <x v="9"/>
    <x v="1"/>
  </r>
  <r>
    <x v="69"/>
    <x v="128"/>
    <n v="3.7790697674418605"/>
    <x v="9"/>
    <x v="1"/>
  </r>
  <r>
    <x v="69"/>
    <x v="129"/>
    <n v="0.29069767441860467"/>
    <x v="9"/>
    <x v="1"/>
  </r>
  <r>
    <x v="69"/>
    <x v="130"/>
    <n v="47.965116279069768"/>
    <x v="9"/>
    <x v="1"/>
  </r>
  <r>
    <x v="69"/>
    <x v="131"/>
    <n v="27.61627906976744"/>
    <x v="9"/>
    <x v="1"/>
  </r>
  <r>
    <x v="69"/>
    <x v="4"/>
    <n v="10.174418604651162"/>
    <x v="9"/>
    <x v="1"/>
  </r>
  <r>
    <x v="70"/>
    <x v="127"/>
    <n v="15.454545454545455"/>
    <x v="9"/>
    <x v="1"/>
  </r>
  <r>
    <x v="70"/>
    <x v="128"/>
    <n v="14.545454545454545"/>
    <x v="9"/>
    <x v="1"/>
  </r>
  <r>
    <x v="70"/>
    <x v="129"/>
    <n v="0.30303030303030304"/>
    <x v="9"/>
    <x v="1"/>
  </r>
  <r>
    <x v="70"/>
    <x v="130"/>
    <n v="32.121212121212125"/>
    <x v="9"/>
    <x v="1"/>
  </r>
  <r>
    <x v="70"/>
    <x v="131"/>
    <n v="27.575757575757574"/>
    <x v="9"/>
    <x v="1"/>
  </r>
  <r>
    <x v="70"/>
    <x v="4"/>
    <n v="10.606060606060606"/>
    <x v="9"/>
    <x v="1"/>
  </r>
  <r>
    <x v="71"/>
    <x v="127"/>
    <n v="11.627906976744185"/>
    <x v="9"/>
    <x v="1"/>
  </r>
  <r>
    <x v="71"/>
    <x v="128"/>
    <n v="6.1046511627906979"/>
    <x v="9"/>
    <x v="1"/>
  </r>
  <r>
    <x v="71"/>
    <x v="129"/>
    <n v="0"/>
    <x v="9"/>
    <x v="1"/>
  </r>
  <r>
    <x v="71"/>
    <x v="130"/>
    <n v="45.058139534883722"/>
    <x v="9"/>
    <x v="1"/>
  </r>
  <r>
    <x v="71"/>
    <x v="131"/>
    <n v="27.61627906976744"/>
    <x v="9"/>
    <x v="1"/>
  </r>
  <r>
    <x v="71"/>
    <x v="4"/>
    <n v="10.174418604651162"/>
    <x v="9"/>
    <x v="1"/>
  </r>
  <r>
    <x v="72"/>
    <x v="127"/>
    <n v="4.3604651162790695"/>
    <x v="9"/>
    <x v="1"/>
  </r>
  <r>
    <x v="72"/>
    <x v="128"/>
    <n v="0.29069767441860467"/>
    <x v="9"/>
    <x v="1"/>
  </r>
  <r>
    <x v="72"/>
    <x v="129"/>
    <n v="0.58139534883720934"/>
    <x v="9"/>
    <x v="1"/>
  </r>
  <r>
    <x v="72"/>
    <x v="130"/>
    <n v="56.97674418604651"/>
    <x v="9"/>
    <x v="1"/>
  </r>
  <r>
    <x v="72"/>
    <x v="131"/>
    <n v="27.61627906976744"/>
    <x v="9"/>
    <x v="1"/>
  </r>
  <r>
    <x v="72"/>
    <x v="4"/>
    <n v="10.174418604651162"/>
    <x v="9"/>
    <x v="1"/>
  </r>
  <r>
    <x v="67"/>
    <x v="127"/>
    <n v="14.17004048582996"/>
    <x v="10"/>
    <x v="1"/>
  </r>
  <r>
    <x v="67"/>
    <x v="128"/>
    <n v="10.931174089068826"/>
    <x v="10"/>
    <x v="1"/>
  </r>
  <r>
    <x v="67"/>
    <x v="129"/>
    <n v="1.214574898785425"/>
    <x v="10"/>
    <x v="1"/>
  </r>
  <r>
    <x v="67"/>
    <x v="130"/>
    <n v="53.036437246963565"/>
    <x v="10"/>
    <x v="1"/>
  </r>
  <r>
    <x v="67"/>
    <x v="131"/>
    <n v="15.789473684210526"/>
    <x v="10"/>
    <x v="1"/>
  </r>
  <r>
    <x v="67"/>
    <x v="4"/>
    <n v="4.8582995951417001"/>
    <x v="10"/>
    <x v="1"/>
  </r>
  <r>
    <x v="68"/>
    <x v="127"/>
    <n v="31.132075471698112"/>
    <x v="10"/>
    <x v="1"/>
  </r>
  <r>
    <x v="68"/>
    <x v="128"/>
    <n v="13.679245283018869"/>
    <x v="10"/>
    <x v="1"/>
  </r>
  <r>
    <x v="68"/>
    <x v="129"/>
    <n v="2.358490566037736"/>
    <x v="10"/>
    <x v="1"/>
  </r>
  <r>
    <x v="68"/>
    <x v="130"/>
    <n v="32.075471698113205"/>
    <x v="10"/>
    <x v="1"/>
  </r>
  <r>
    <x v="68"/>
    <x v="131"/>
    <n v="16.509433962264151"/>
    <x v="10"/>
    <x v="1"/>
  </r>
  <r>
    <x v="68"/>
    <x v="4"/>
    <n v="4.716981132075472"/>
    <x v="10"/>
    <x v="1"/>
  </r>
  <r>
    <x v="69"/>
    <x v="127"/>
    <n v="19.918699186991869"/>
    <x v="10"/>
    <x v="1"/>
  </r>
  <r>
    <x v="69"/>
    <x v="128"/>
    <n v="11.788617886178862"/>
    <x v="10"/>
    <x v="1"/>
  </r>
  <r>
    <x v="69"/>
    <x v="129"/>
    <n v="0.4065040650406504"/>
    <x v="10"/>
    <x v="1"/>
  </r>
  <r>
    <x v="69"/>
    <x v="130"/>
    <n v="47.154471544715449"/>
    <x v="10"/>
    <x v="1"/>
  </r>
  <r>
    <x v="69"/>
    <x v="131"/>
    <n v="15.853658536585366"/>
    <x v="10"/>
    <x v="1"/>
  </r>
  <r>
    <x v="69"/>
    <x v="4"/>
    <n v="4.8780487804878048"/>
    <x v="10"/>
    <x v="1"/>
  </r>
  <r>
    <x v="70"/>
    <x v="127"/>
    <n v="25.541125541125542"/>
    <x v="10"/>
    <x v="1"/>
  </r>
  <r>
    <x v="70"/>
    <x v="128"/>
    <n v="16.883116883116884"/>
    <x v="10"/>
    <x v="1"/>
  </r>
  <r>
    <x v="70"/>
    <x v="129"/>
    <n v="1.2987012987012987"/>
    <x v="10"/>
    <x v="1"/>
  </r>
  <r>
    <x v="70"/>
    <x v="130"/>
    <n v="34.632034632034632"/>
    <x v="10"/>
    <x v="1"/>
  </r>
  <r>
    <x v="70"/>
    <x v="131"/>
    <n v="16.450216450216452"/>
    <x v="10"/>
    <x v="1"/>
  </r>
  <r>
    <x v="70"/>
    <x v="4"/>
    <n v="5.1948051948051948"/>
    <x v="10"/>
    <x v="1"/>
  </r>
  <r>
    <x v="71"/>
    <x v="127"/>
    <n v="19.02834008097166"/>
    <x v="10"/>
    <x v="1"/>
  </r>
  <r>
    <x v="71"/>
    <x v="128"/>
    <n v="6.8825910931174086"/>
    <x v="10"/>
    <x v="1"/>
  </r>
  <r>
    <x v="71"/>
    <x v="129"/>
    <n v="0"/>
    <x v="10"/>
    <x v="1"/>
  </r>
  <r>
    <x v="71"/>
    <x v="130"/>
    <n v="53.846153846153847"/>
    <x v="10"/>
    <x v="1"/>
  </r>
  <r>
    <x v="71"/>
    <x v="131"/>
    <n v="15.789473684210526"/>
    <x v="10"/>
    <x v="1"/>
  </r>
  <r>
    <x v="71"/>
    <x v="4"/>
    <n v="4.8582995951417001"/>
    <x v="10"/>
    <x v="1"/>
  </r>
  <r>
    <x v="72"/>
    <x v="127"/>
    <n v="5.2631578947368425"/>
    <x v="10"/>
    <x v="1"/>
  </r>
  <r>
    <x v="72"/>
    <x v="128"/>
    <n v="0.80971659919028338"/>
    <x v="10"/>
    <x v="1"/>
  </r>
  <r>
    <x v="72"/>
    <x v="129"/>
    <n v="0.40485829959514169"/>
    <x v="10"/>
    <x v="1"/>
  </r>
  <r>
    <x v="72"/>
    <x v="130"/>
    <n v="72.874493927125499"/>
    <x v="10"/>
    <x v="1"/>
  </r>
  <r>
    <x v="72"/>
    <x v="131"/>
    <n v="15.789473684210526"/>
    <x v="10"/>
    <x v="1"/>
  </r>
  <r>
    <x v="72"/>
    <x v="4"/>
    <n v="4.8582995951417001"/>
    <x v="10"/>
    <x v="1"/>
  </r>
  <r>
    <x v="67"/>
    <x v="127"/>
    <n v="8.1481481481481488"/>
    <x v="11"/>
    <x v="1"/>
  </r>
  <r>
    <x v="67"/>
    <x v="128"/>
    <n v="3.3333333333333335"/>
    <x v="11"/>
    <x v="1"/>
  </r>
  <r>
    <x v="67"/>
    <x v="129"/>
    <n v="1.8518518518518519"/>
    <x v="11"/>
    <x v="1"/>
  </r>
  <r>
    <x v="67"/>
    <x v="130"/>
    <n v="42.222222222222221"/>
    <x v="11"/>
    <x v="1"/>
  </r>
  <r>
    <x v="67"/>
    <x v="131"/>
    <n v="31.851851851851851"/>
    <x v="11"/>
    <x v="1"/>
  </r>
  <r>
    <x v="67"/>
    <x v="4"/>
    <n v="12.592592592592593"/>
    <x v="11"/>
    <x v="1"/>
  </r>
  <r>
    <x v="68"/>
    <x v="127"/>
    <n v="17.735849056603772"/>
    <x v="11"/>
    <x v="1"/>
  </r>
  <r>
    <x v="68"/>
    <x v="128"/>
    <n v="7.5471698113207548"/>
    <x v="11"/>
    <x v="1"/>
  </r>
  <r>
    <x v="68"/>
    <x v="129"/>
    <n v="1.5094339622641511"/>
    <x v="11"/>
    <x v="1"/>
  </r>
  <r>
    <x v="68"/>
    <x v="130"/>
    <n v="28.30188679245283"/>
    <x v="11"/>
    <x v="1"/>
  </r>
  <r>
    <x v="68"/>
    <x v="131"/>
    <n v="32.452830188679243"/>
    <x v="11"/>
    <x v="1"/>
  </r>
  <r>
    <x v="68"/>
    <x v="4"/>
    <n v="12.452830188679245"/>
    <x v="11"/>
    <x v="1"/>
  </r>
  <r>
    <x v="69"/>
    <x v="127"/>
    <n v="13.011152416356877"/>
    <x v="11"/>
    <x v="1"/>
  </r>
  <r>
    <x v="69"/>
    <x v="128"/>
    <n v="3.7174721189591078"/>
    <x v="11"/>
    <x v="1"/>
  </r>
  <r>
    <x v="69"/>
    <x v="129"/>
    <n v="0"/>
    <x v="11"/>
    <x v="1"/>
  </r>
  <r>
    <x v="69"/>
    <x v="130"/>
    <n v="38.661710037174721"/>
    <x v="11"/>
    <x v="1"/>
  </r>
  <r>
    <x v="69"/>
    <x v="131"/>
    <n v="31.970260223048328"/>
    <x v="11"/>
    <x v="1"/>
  </r>
  <r>
    <x v="69"/>
    <x v="4"/>
    <n v="12.639405204460967"/>
    <x v="11"/>
    <x v="1"/>
  </r>
  <r>
    <x v="70"/>
    <x v="127"/>
    <n v="14.49814126394052"/>
    <x v="11"/>
    <x v="1"/>
  </r>
  <r>
    <x v="70"/>
    <x v="128"/>
    <n v="8.5501858736059475"/>
    <x v="11"/>
    <x v="1"/>
  </r>
  <r>
    <x v="70"/>
    <x v="129"/>
    <n v="2.2304832713754648"/>
    <x v="11"/>
    <x v="1"/>
  </r>
  <r>
    <x v="70"/>
    <x v="130"/>
    <n v="30.483271375464685"/>
    <x v="11"/>
    <x v="1"/>
  </r>
  <r>
    <x v="70"/>
    <x v="131"/>
    <n v="31.970260223048328"/>
    <x v="11"/>
    <x v="1"/>
  </r>
  <r>
    <x v="70"/>
    <x v="4"/>
    <n v="12.639405204460967"/>
    <x v="11"/>
    <x v="1"/>
  </r>
  <r>
    <x v="71"/>
    <x v="127"/>
    <n v="10"/>
    <x v="11"/>
    <x v="1"/>
  </r>
  <r>
    <x v="71"/>
    <x v="128"/>
    <n v="5.5555555555555554"/>
    <x v="11"/>
    <x v="1"/>
  </r>
  <r>
    <x v="71"/>
    <x v="129"/>
    <n v="0"/>
    <x v="11"/>
    <x v="1"/>
  </r>
  <r>
    <x v="71"/>
    <x v="130"/>
    <n v="40"/>
    <x v="11"/>
    <x v="1"/>
  </r>
  <r>
    <x v="71"/>
    <x v="131"/>
    <n v="31.851851851851851"/>
    <x v="11"/>
    <x v="1"/>
  </r>
  <r>
    <x v="71"/>
    <x v="4"/>
    <n v="12.592592592592593"/>
    <x v="11"/>
    <x v="1"/>
  </r>
  <r>
    <x v="72"/>
    <x v="127"/>
    <n v="4.4444444444444446"/>
    <x v="11"/>
    <x v="1"/>
  </r>
  <r>
    <x v="72"/>
    <x v="128"/>
    <n v="0"/>
    <x v="11"/>
    <x v="1"/>
  </r>
  <r>
    <x v="72"/>
    <x v="129"/>
    <n v="2.2222222222222223"/>
    <x v="11"/>
    <x v="1"/>
  </r>
  <r>
    <x v="72"/>
    <x v="130"/>
    <n v="48.888888888888886"/>
    <x v="11"/>
    <x v="1"/>
  </r>
  <r>
    <x v="72"/>
    <x v="131"/>
    <n v="31.851851851851851"/>
    <x v="11"/>
    <x v="1"/>
  </r>
  <r>
    <x v="72"/>
    <x v="4"/>
    <n v="12.592592592592593"/>
    <x v="11"/>
    <x v="1"/>
  </r>
  <r>
    <x v="67"/>
    <x v="127"/>
    <n v="8.8435374149659864"/>
    <x v="12"/>
    <x v="1"/>
  </r>
  <r>
    <x v="67"/>
    <x v="128"/>
    <n v="5.1020408163265305"/>
    <x v="12"/>
    <x v="1"/>
  </r>
  <r>
    <x v="67"/>
    <x v="129"/>
    <n v="1.0204081632653061"/>
    <x v="12"/>
    <x v="1"/>
  </r>
  <r>
    <x v="67"/>
    <x v="130"/>
    <n v="54.42176870748299"/>
    <x v="12"/>
    <x v="1"/>
  </r>
  <r>
    <x v="67"/>
    <x v="131"/>
    <n v="18.367346938775512"/>
    <x v="12"/>
    <x v="1"/>
  </r>
  <r>
    <x v="67"/>
    <x v="4"/>
    <n v="12.244897959183673"/>
    <x v="12"/>
    <x v="1"/>
  </r>
  <r>
    <x v="68"/>
    <x v="127"/>
    <n v="29.181494661921707"/>
    <x v="12"/>
    <x v="1"/>
  </r>
  <r>
    <x v="68"/>
    <x v="128"/>
    <n v="11.743772241992882"/>
    <x v="12"/>
    <x v="1"/>
  </r>
  <r>
    <x v="68"/>
    <x v="129"/>
    <n v="3.5587188612099645"/>
    <x v="12"/>
    <x v="1"/>
  </r>
  <r>
    <x v="68"/>
    <x v="130"/>
    <n v="24.555160142348754"/>
    <x v="12"/>
    <x v="1"/>
  </r>
  <r>
    <x v="68"/>
    <x v="131"/>
    <n v="18.505338078291814"/>
    <x v="12"/>
    <x v="1"/>
  </r>
  <r>
    <x v="68"/>
    <x v="4"/>
    <n v="12.811387900355871"/>
    <x v="12"/>
    <x v="1"/>
  </r>
  <r>
    <x v="69"/>
    <x v="127"/>
    <n v="18.027210884353742"/>
    <x v="12"/>
    <x v="1"/>
  </r>
  <r>
    <x v="69"/>
    <x v="128"/>
    <n v="7.8231292517006805"/>
    <x v="12"/>
    <x v="1"/>
  </r>
  <r>
    <x v="69"/>
    <x v="129"/>
    <n v="1.0204081632653061"/>
    <x v="12"/>
    <x v="1"/>
  </r>
  <r>
    <x v="69"/>
    <x v="130"/>
    <n v="42.857142857142854"/>
    <x v="12"/>
    <x v="1"/>
  </r>
  <r>
    <x v="69"/>
    <x v="131"/>
    <n v="18.367346938775512"/>
    <x v="12"/>
    <x v="1"/>
  </r>
  <r>
    <x v="69"/>
    <x v="4"/>
    <n v="12.244897959183673"/>
    <x v="12"/>
    <x v="1"/>
  </r>
  <r>
    <x v="70"/>
    <x v="127"/>
    <n v="20.27972027972028"/>
    <x v="12"/>
    <x v="1"/>
  </r>
  <r>
    <x v="70"/>
    <x v="128"/>
    <n v="9.0909090909090917"/>
    <x v="12"/>
    <x v="1"/>
  </r>
  <r>
    <x v="70"/>
    <x v="129"/>
    <n v="2.0979020979020979"/>
    <x v="12"/>
    <x v="1"/>
  </r>
  <r>
    <x v="70"/>
    <x v="130"/>
    <n v="38.46153846153846"/>
    <x v="12"/>
    <x v="1"/>
  </r>
  <r>
    <x v="70"/>
    <x v="131"/>
    <n v="18.181818181818183"/>
    <x v="12"/>
    <x v="1"/>
  </r>
  <r>
    <x v="70"/>
    <x v="4"/>
    <n v="12.237762237762238"/>
    <x v="12"/>
    <x v="1"/>
  </r>
  <r>
    <x v="71"/>
    <x v="127"/>
    <n v="11.564625850340136"/>
    <x v="12"/>
    <x v="1"/>
  </r>
  <r>
    <x v="71"/>
    <x v="128"/>
    <n v="3.0612244897959182"/>
    <x v="12"/>
    <x v="1"/>
  </r>
  <r>
    <x v="71"/>
    <x v="129"/>
    <n v="1.0204081632653061"/>
    <x v="12"/>
    <x v="1"/>
  </r>
  <r>
    <x v="71"/>
    <x v="130"/>
    <n v="53.741496598639458"/>
    <x v="12"/>
    <x v="1"/>
  </r>
  <r>
    <x v="71"/>
    <x v="131"/>
    <n v="18.367346938775512"/>
    <x v="12"/>
    <x v="1"/>
  </r>
  <r>
    <x v="71"/>
    <x v="4"/>
    <n v="12.244897959183673"/>
    <x v="12"/>
    <x v="1"/>
  </r>
  <r>
    <x v="72"/>
    <x v="127"/>
    <n v="5.4421768707482991"/>
    <x v="12"/>
    <x v="1"/>
  </r>
  <r>
    <x v="72"/>
    <x v="128"/>
    <n v="0.68027210884353739"/>
    <x v="12"/>
    <x v="1"/>
  </r>
  <r>
    <x v="72"/>
    <x v="129"/>
    <n v="0.3401360544217687"/>
    <x v="12"/>
    <x v="1"/>
  </r>
  <r>
    <x v="72"/>
    <x v="130"/>
    <n v="63.265306122448976"/>
    <x v="12"/>
    <x v="1"/>
  </r>
  <r>
    <x v="72"/>
    <x v="131"/>
    <n v="18.367346938775512"/>
    <x v="12"/>
    <x v="1"/>
  </r>
  <r>
    <x v="72"/>
    <x v="4"/>
    <n v="12.244897959183673"/>
    <x v="12"/>
    <x v="1"/>
  </r>
  <r>
    <x v="67"/>
    <x v="127"/>
    <n v="15.384615384615385"/>
    <x v="13"/>
    <x v="1"/>
  </r>
  <r>
    <x v="67"/>
    <x v="128"/>
    <n v="5.1282051282051286"/>
    <x v="13"/>
    <x v="1"/>
  </r>
  <r>
    <x v="67"/>
    <x v="129"/>
    <n v="4.4871794871794872"/>
    <x v="13"/>
    <x v="1"/>
  </r>
  <r>
    <x v="67"/>
    <x v="130"/>
    <n v="50.641025641025642"/>
    <x v="13"/>
    <x v="1"/>
  </r>
  <r>
    <x v="67"/>
    <x v="131"/>
    <n v="16.025641025641026"/>
    <x v="13"/>
    <x v="1"/>
  </r>
  <r>
    <x v="67"/>
    <x v="4"/>
    <n v="8.3333333333333339"/>
    <x v="13"/>
    <x v="1"/>
  </r>
  <r>
    <x v="68"/>
    <x v="127"/>
    <n v="33.07692307692308"/>
    <x v="13"/>
    <x v="1"/>
  </r>
  <r>
    <x v="68"/>
    <x v="128"/>
    <n v="9.2307692307692299"/>
    <x v="13"/>
    <x v="1"/>
  </r>
  <r>
    <x v="68"/>
    <x v="129"/>
    <n v="3.0769230769230771"/>
    <x v="13"/>
    <x v="1"/>
  </r>
  <r>
    <x v="68"/>
    <x v="130"/>
    <n v="29.23076923076923"/>
    <x v="13"/>
    <x v="1"/>
  </r>
  <r>
    <x v="68"/>
    <x v="131"/>
    <n v="19.23076923076923"/>
    <x v="13"/>
    <x v="1"/>
  </r>
  <r>
    <x v="68"/>
    <x v="4"/>
    <n v="6.1538461538461542"/>
    <x v="13"/>
    <x v="1"/>
  </r>
  <r>
    <x v="69"/>
    <x v="127"/>
    <n v="23.717948717948719"/>
    <x v="13"/>
    <x v="1"/>
  </r>
  <r>
    <x v="69"/>
    <x v="128"/>
    <n v="3.8461538461538463"/>
    <x v="13"/>
    <x v="1"/>
  </r>
  <r>
    <x v="69"/>
    <x v="129"/>
    <n v="0.64102564102564108"/>
    <x v="13"/>
    <x v="1"/>
  </r>
  <r>
    <x v="69"/>
    <x v="130"/>
    <n v="47.435897435897438"/>
    <x v="13"/>
    <x v="1"/>
  </r>
  <r>
    <x v="69"/>
    <x v="131"/>
    <n v="16.025641025641026"/>
    <x v="13"/>
    <x v="1"/>
  </r>
  <r>
    <x v="69"/>
    <x v="4"/>
    <n v="8.3333333333333339"/>
    <x v="13"/>
    <x v="1"/>
  </r>
  <r>
    <x v="70"/>
    <x v="127"/>
    <n v="26.351351351351351"/>
    <x v="13"/>
    <x v="1"/>
  </r>
  <r>
    <x v="70"/>
    <x v="128"/>
    <n v="8.1081081081081088"/>
    <x v="13"/>
    <x v="1"/>
  </r>
  <r>
    <x v="70"/>
    <x v="129"/>
    <n v="2.7027027027027026"/>
    <x v="13"/>
    <x v="1"/>
  </r>
  <r>
    <x v="70"/>
    <x v="130"/>
    <n v="39.189189189189186"/>
    <x v="13"/>
    <x v="1"/>
  </r>
  <r>
    <x v="70"/>
    <x v="131"/>
    <n v="16.216216216216218"/>
    <x v="13"/>
    <x v="1"/>
  </r>
  <r>
    <x v="70"/>
    <x v="4"/>
    <n v="8.7837837837837842"/>
    <x v="13"/>
    <x v="1"/>
  </r>
  <r>
    <x v="71"/>
    <x v="127"/>
    <n v="20.512820512820515"/>
    <x v="13"/>
    <x v="1"/>
  </r>
  <r>
    <x v="71"/>
    <x v="128"/>
    <n v="6.4102564102564106"/>
    <x v="13"/>
    <x v="1"/>
  </r>
  <r>
    <x v="71"/>
    <x v="129"/>
    <n v="3.2051282051282053"/>
    <x v="13"/>
    <x v="1"/>
  </r>
  <r>
    <x v="71"/>
    <x v="130"/>
    <n v="45.512820512820511"/>
    <x v="13"/>
    <x v="1"/>
  </r>
  <r>
    <x v="71"/>
    <x v="131"/>
    <n v="16.025641025641026"/>
    <x v="13"/>
    <x v="1"/>
  </r>
  <r>
    <x v="71"/>
    <x v="4"/>
    <n v="8.3333333333333339"/>
    <x v="13"/>
    <x v="1"/>
  </r>
  <r>
    <x v="72"/>
    <x v="127"/>
    <n v="3.2051282051282053"/>
    <x v="13"/>
    <x v="1"/>
  </r>
  <r>
    <x v="72"/>
    <x v="128"/>
    <n v="0"/>
    <x v="13"/>
    <x v="1"/>
  </r>
  <r>
    <x v="72"/>
    <x v="129"/>
    <n v="0"/>
    <x v="13"/>
    <x v="1"/>
  </r>
  <r>
    <x v="72"/>
    <x v="130"/>
    <n v="72.435897435897431"/>
    <x v="13"/>
    <x v="1"/>
  </r>
  <r>
    <x v="72"/>
    <x v="131"/>
    <n v="16.025641025641026"/>
    <x v="13"/>
    <x v="1"/>
  </r>
  <r>
    <x v="72"/>
    <x v="4"/>
    <n v="8.3333333333333339"/>
    <x v="13"/>
    <x v="1"/>
  </r>
  <r>
    <x v="67"/>
    <x v="127"/>
    <n v="0.67567567567567566"/>
    <x v="14"/>
    <x v="1"/>
  </r>
  <r>
    <x v="67"/>
    <x v="128"/>
    <n v="1.3513513513513513"/>
    <x v="14"/>
    <x v="1"/>
  </r>
  <r>
    <x v="67"/>
    <x v="129"/>
    <n v="0.67567567567567566"/>
    <x v="14"/>
    <x v="1"/>
  </r>
  <r>
    <x v="67"/>
    <x v="130"/>
    <n v="33.783783783783782"/>
    <x v="14"/>
    <x v="1"/>
  </r>
  <r>
    <x v="67"/>
    <x v="131"/>
    <n v="44.594594594594597"/>
    <x v="14"/>
    <x v="1"/>
  </r>
  <r>
    <x v="67"/>
    <x v="4"/>
    <n v="18.918918918918919"/>
    <x v="14"/>
    <x v="1"/>
  </r>
  <r>
    <x v="68"/>
    <x v="127"/>
    <n v="4.166666666666667"/>
    <x v="14"/>
    <x v="1"/>
  </r>
  <r>
    <x v="68"/>
    <x v="128"/>
    <n v="7.6388888888888893"/>
    <x v="14"/>
    <x v="1"/>
  </r>
  <r>
    <x v="68"/>
    <x v="129"/>
    <n v="2.7777777777777777"/>
    <x v="14"/>
    <x v="1"/>
  </r>
  <r>
    <x v="68"/>
    <x v="130"/>
    <n v="21.527777777777779"/>
    <x v="14"/>
    <x v="1"/>
  </r>
  <r>
    <x v="68"/>
    <x v="131"/>
    <n v="45.138888888888886"/>
    <x v="14"/>
    <x v="1"/>
  </r>
  <r>
    <x v="68"/>
    <x v="4"/>
    <n v="18.75"/>
    <x v="14"/>
    <x v="1"/>
  </r>
  <r>
    <x v="69"/>
    <x v="127"/>
    <n v="2.7027027027027026"/>
    <x v="14"/>
    <x v="1"/>
  </r>
  <r>
    <x v="69"/>
    <x v="128"/>
    <n v="2.7027027027027026"/>
    <x v="14"/>
    <x v="1"/>
  </r>
  <r>
    <x v="69"/>
    <x v="129"/>
    <n v="1.3513513513513513"/>
    <x v="14"/>
    <x v="1"/>
  </r>
  <r>
    <x v="69"/>
    <x v="130"/>
    <n v="30.405405405405407"/>
    <x v="14"/>
    <x v="1"/>
  </r>
  <r>
    <x v="69"/>
    <x v="131"/>
    <n v="44.594594594594597"/>
    <x v="14"/>
    <x v="1"/>
  </r>
  <r>
    <x v="69"/>
    <x v="4"/>
    <n v="18.918918918918919"/>
    <x v="14"/>
    <x v="1"/>
  </r>
  <r>
    <x v="70"/>
    <x v="127"/>
    <n v="3.5211267605633805"/>
    <x v="14"/>
    <x v="1"/>
  </r>
  <r>
    <x v="70"/>
    <x v="128"/>
    <n v="2.816901408450704"/>
    <x v="14"/>
    <x v="1"/>
  </r>
  <r>
    <x v="70"/>
    <x v="129"/>
    <n v="3.5211267605633805"/>
    <x v="14"/>
    <x v="1"/>
  </r>
  <r>
    <x v="70"/>
    <x v="130"/>
    <n v="27.464788732394368"/>
    <x v="14"/>
    <x v="1"/>
  </r>
  <r>
    <x v="70"/>
    <x v="131"/>
    <n v="44.366197183098592"/>
    <x v="14"/>
    <x v="1"/>
  </r>
  <r>
    <x v="70"/>
    <x v="4"/>
    <n v="19.014084507042252"/>
    <x v="14"/>
    <x v="1"/>
  </r>
  <r>
    <x v="71"/>
    <x v="127"/>
    <n v="1.3513513513513513"/>
    <x v="14"/>
    <x v="1"/>
  </r>
  <r>
    <x v="71"/>
    <x v="128"/>
    <n v="0.67567567567567566"/>
    <x v="14"/>
    <x v="1"/>
  </r>
  <r>
    <x v="71"/>
    <x v="129"/>
    <n v="0"/>
    <x v="14"/>
    <x v="1"/>
  </r>
  <r>
    <x v="71"/>
    <x v="130"/>
    <n v="34.45945945945946"/>
    <x v="14"/>
    <x v="1"/>
  </r>
  <r>
    <x v="71"/>
    <x v="131"/>
    <n v="44.594594594594597"/>
    <x v="14"/>
    <x v="1"/>
  </r>
  <r>
    <x v="71"/>
    <x v="4"/>
    <n v="18.918918918918919"/>
    <x v="14"/>
    <x v="1"/>
  </r>
  <r>
    <x v="72"/>
    <x v="127"/>
    <n v="2.0270270270270272"/>
    <x v="14"/>
    <x v="1"/>
  </r>
  <r>
    <x v="72"/>
    <x v="128"/>
    <n v="0"/>
    <x v="14"/>
    <x v="1"/>
  </r>
  <r>
    <x v="72"/>
    <x v="129"/>
    <n v="0"/>
    <x v="14"/>
    <x v="1"/>
  </r>
  <r>
    <x v="72"/>
    <x v="130"/>
    <n v="34.45945945945946"/>
    <x v="14"/>
    <x v="1"/>
  </r>
  <r>
    <x v="72"/>
    <x v="131"/>
    <n v="44.594594594594597"/>
    <x v="14"/>
    <x v="1"/>
  </r>
  <r>
    <x v="72"/>
    <x v="4"/>
    <n v="18.918918918918919"/>
    <x v="14"/>
    <x v="1"/>
  </r>
  <r>
    <x v="67"/>
    <x v="127"/>
    <n v="6.756756756756757"/>
    <x v="15"/>
    <x v="1"/>
  </r>
  <r>
    <x v="67"/>
    <x v="128"/>
    <n v="6.756756756756757"/>
    <x v="15"/>
    <x v="1"/>
  </r>
  <r>
    <x v="67"/>
    <x v="129"/>
    <n v="1.3513513513513513"/>
    <x v="15"/>
    <x v="1"/>
  </r>
  <r>
    <x v="67"/>
    <x v="130"/>
    <n v="64.189189189189193"/>
    <x v="15"/>
    <x v="1"/>
  </r>
  <r>
    <x v="67"/>
    <x v="131"/>
    <n v="14.189189189189189"/>
    <x v="15"/>
    <x v="1"/>
  </r>
  <r>
    <x v="67"/>
    <x v="4"/>
    <n v="7.4324324324324325"/>
    <x v="15"/>
    <x v="1"/>
  </r>
  <r>
    <x v="68"/>
    <x v="127"/>
    <n v="19.718309859154928"/>
    <x v="15"/>
    <x v="1"/>
  </r>
  <r>
    <x v="68"/>
    <x v="128"/>
    <n v="21.12676056338028"/>
    <x v="15"/>
    <x v="1"/>
  </r>
  <r>
    <x v="68"/>
    <x v="129"/>
    <n v="5.6338028169014081"/>
    <x v="15"/>
    <x v="1"/>
  </r>
  <r>
    <x v="68"/>
    <x v="130"/>
    <n v="34.507042253521128"/>
    <x v="15"/>
    <x v="1"/>
  </r>
  <r>
    <x v="68"/>
    <x v="131"/>
    <n v="14.084507042253522"/>
    <x v="15"/>
    <x v="1"/>
  </r>
  <r>
    <x v="68"/>
    <x v="4"/>
    <n v="7.042253521126761"/>
    <x v="15"/>
    <x v="1"/>
  </r>
  <r>
    <x v="69"/>
    <x v="127"/>
    <n v="11.486486486486486"/>
    <x v="15"/>
    <x v="1"/>
  </r>
  <r>
    <x v="69"/>
    <x v="128"/>
    <n v="25"/>
    <x v="15"/>
    <x v="1"/>
  </r>
  <r>
    <x v="69"/>
    <x v="129"/>
    <n v="0.67567567567567566"/>
    <x v="15"/>
    <x v="1"/>
  </r>
  <r>
    <x v="69"/>
    <x v="130"/>
    <n v="42.567567567567565"/>
    <x v="15"/>
    <x v="1"/>
  </r>
  <r>
    <x v="69"/>
    <x v="131"/>
    <n v="14.189189189189189"/>
    <x v="15"/>
    <x v="1"/>
  </r>
  <r>
    <x v="69"/>
    <x v="4"/>
    <n v="7.4324324324324325"/>
    <x v="15"/>
    <x v="1"/>
  </r>
  <r>
    <x v="70"/>
    <x v="127"/>
    <n v="13.888888888888889"/>
    <x v="15"/>
    <x v="1"/>
  </r>
  <r>
    <x v="70"/>
    <x v="128"/>
    <n v="7.6388888888888893"/>
    <x v="15"/>
    <x v="1"/>
  </r>
  <r>
    <x v="70"/>
    <x v="129"/>
    <n v="2.0833333333333335"/>
    <x v="15"/>
    <x v="1"/>
  </r>
  <r>
    <x v="70"/>
    <x v="130"/>
    <n v="57.638888888888886"/>
    <x v="15"/>
    <x v="1"/>
  </r>
  <r>
    <x v="70"/>
    <x v="131"/>
    <n v="13.194444444444445"/>
    <x v="15"/>
    <x v="1"/>
  </r>
  <r>
    <x v="70"/>
    <x v="4"/>
    <n v="6.9444444444444446"/>
    <x v="15"/>
    <x v="1"/>
  </r>
  <r>
    <x v="71"/>
    <x v="127"/>
    <n v="14.864864864864865"/>
    <x v="15"/>
    <x v="1"/>
  </r>
  <r>
    <x v="71"/>
    <x v="128"/>
    <n v="12.837837837837839"/>
    <x v="15"/>
    <x v="1"/>
  </r>
  <r>
    <x v="71"/>
    <x v="129"/>
    <n v="0.67567567567567566"/>
    <x v="15"/>
    <x v="1"/>
  </r>
  <r>
    <x v="71"/>
    <x v="130"/>
    <n v="50.675675675675677"/>
    <x v="15"/>
    <x v="1"/>
  </r>
  <r>
    <x v="71"/>
    <x v="131"/>
    <n v="14.189189189189189"/>
    <x v="15"/>
    <x v="1"/>
  </r>
  <r>
    <x v="71"/>
    <x v="4"/>
    <n v="7.4324324324324325"/>
    <x v="15"/>
    <x v="1"/>
  </r>
  <r>
    <x v="72"/>
    <x v="127"/>
    <n v="2.7027027027027026"/>
    <x v="15"/>
    <x v="1"/>
  </r>
  <r>
    <x v="72"/>
    <x v="128"/>
    <n v="1.3513513513513513"/>
    <x v="15"/>
    <x v="1"/>
  </r>
  <r>
    <x v="72"/>
    <x v="129"/>
    <n v="0.67567567567567566"/>
    <x v="15"/>
    <x v="1"/>
  </r>
  <r>
    <x v="72"/>
    <x v="130"/>
    <n v="73.648648648648646"/>
    <x v="15"/>
    <x v="1"/>
  </r>
  <r>
    <x v="72"/>
    <x v="131"/>
    <n v="14.189189189189189"/>
    <x v="15"/>
    <x v="1"/>
  </r>
  <r>
    <x v="72"/>
    <x v="4"/>
    <n v="7.4324324324324325"/>
    <x v="15"/>
    <x v="1"/>
  </r>
  <r>
    <x v="67"/>
    <x v="127"/>
    <n v="15.59322033898305"/>
    <x v="16"/>
    <x v="1"/>
  </r>
  <r>
    <x v="67"/>
    <x v="128"/>
    <n v="6.4406779661016946"/>
    <x v="16"/>
    <x v="1"/>
  </r>
  <r>
    <x v="67"/>
    <x v="129"/>
    <n v="1.3559322033898304"/>
    <x v="16"/>
    <x v="1"/>
  </r>
  <r>
    <x v="67"/>
    <x v="130"/>
    <n v="52.203389830508478"/>
    <x v="16"/>
    <x v="1"/>
  </r>
  <r>
    <x v="67"/>
    <x v="131"/>
    <n v="17.627118644067796"/>
    <x v="16"/>
    <x v="1"/>
  </r>
  <r>
    <x v="67"/>
    <x v="4"/>
    <n v="6.7796610169491522"/>
    <x v="16"/>
    <x v="1"/>
  </r>
  <r>
    <x v="68"/>
    <x v="127"/>
    <n v="29.118773946360154"/>
    <x v="16"/>
    <x v="1"/>
  </r>
  <r>
    <x v="68"/>
    <x v="128"/>
    <n v="11.111111111111111"/>
    <x v="16"/>
    <x v="1"/>
  </r>
  <r>
    <x v="68"/>
    <x v="129"/>
    <n v="3.8314176245210727"/>
    <x v="16"/>
    <x v="1"/>
  </r>
  <r>
    <x v="68"/>
    <x v="130"/>
    <n v="30.268199233716476"/>
    <x v="16"/>
    <x v="1"/>
  </r>
  <r>
    <x v="68"/>
    <x v="131"/>
    <n v="18.773946360153257"/>
    <x v="16"/>
    <x v="1"/>
  </r>
  <r>
    <x v="68"/>
    <x v="4"/>
    <n v="6.8965517241379306"/>
    <x v="16"/>
    <x v="1"/>
  </r>
  <r>
    <x v="69"/>
    <x v="127"/>
    <n v="17.627118644067796"/>
    <x v="16"/>
    <x v="1"/>
  </r>
  <r>
    <x v="69"/>
    <x v="128"/>
    <n v="8.1355932203389827"/>
    <x v="16"/>
    <x v="1"/>
  </r>
  <r>
    <x v="69"/>
    <x v="129"/>
    <n v="1.0169491525423728"/>
    <x v="16"/>
    <x v="1"/>
  </r>
  <r>
    <x v="69"/>
    <x v="130"/>
    <n v="49.491525423728817"/>
    <x v="16"/>
    <x v="1"/>
  </r>
  <r>
    <x v="69"/>
    <x v="131"/>
    <n v="17.288135593220339"/>
    <x v="16"/>
    <x v="1"/>
  </r>
  <r>
    <x v="69"/>
    <x v="4"/>
    <n v="6.4406779661016946"/>
    <x v="16"/>
    <x v="1"/>
  </r>
  <r>
    <x v="70"/>
    <x v="127"/>
    <n v="20.27972027972028"/>
    <x v="16"/>
    <x v="1"/>
  </r>
  <r>
    <x v="70"/>
    <x v="128"/>
    <n v="8.0419580419580416"/>
    <x v="16"/>
    <x v="1"/>
  </r>
  <r>
    <x v="70"/>
    <x v="129"/>
    <n v="1.3986013986013985"/>
    <x v="16"/>
    <x v="1"/>
  </r>
  <r>
    <x v="70"/>
    <x v="130"/>
    <n v="46.503496503496507"/>
    <x v="16"/>
    <x v="1"/>
  </r>
  <r>
    <x v="70"/>
    <x v="131"/>
    <n v="17.482517482517483"/>
    <x v="16"/>
    <x v="1"/>
  </r>
  <r>
    <x v="70"/>
    <x v="4"/>
    <n v="6.6433566433566433"/>
    <x v="16"/>
    <x v="1"/>
  </r>
  <r>
    <x v="71"/>
    <x v="127"/>
    <n v="13.468013468013469"/>
    <x v="16"/>
    <x v="1"/>
  </r>
  <r>
    <x v="71"/>
    <x v="128"/>
    <n v="6.0606060606060606"/>
    <x v="16"/>
    <x v="1"/>
  </r>
  <r>
    <x v="71"/>
    <x v="129"/>
    <n v="0.67340067340067344"/>
    <x v="16"/>
    <x v="1"/>
  </r>
  <r>
    <x v="71"/>
    <x v="130"/>
    <n v="55.555555555555557"/>
    <x v="16"/>
    <x v="1"/>
  </r>
  <r>
    <x v="71"/>
    <x v="131"/>
    <n v="17.508417508417509"/>
    <x v="16"/>
    <x v="1"/>
  </r>
  <r>
    <x v="71"/>
    <x v="4"/>
    <n v="6.7340067340067344"/>
    <x v="16"/>
    <x v="1"/>
  </r>
  <r>
    <x v="72"/>
    <x v="127"/>
    <n v="5.3872053872053876"/>
    <x v="16"/>
    <x v="1"/>
  </r>
  <r>
    <x v="72"/>
    <x v="128"/>
    <n v="0.33670033670033672"/>
    <x v="16"/>
    <x v="1"/>
  </r>
  <r>
    <x v="72"/>
    <x v="129"/>
    <n v="0"/>
    <x v="16"/>
    <x v="1"/>
  </r>
  <r>
    <x v="72"/>
    <x v="130"/>
    <n v="70.033670033670035"/>
    <x v="16"/>
    <x v="1"/>
  </r>
  <r>
    <x v="72"/>
    <x v="131"/>
    <n v="17.508417508417509"/>
    <x v="16"/>
    <x v="1"/>
  </r>
  <r>
    <x v="72"/>
    <x v="4"/>
    <n v="6.7340067340067344"/>
    <x v="16"/>
    <x v="1"/>
  </r>
  <r>
    <x v="73"/>
    <x v="127"/>
    <n v="33.518181818181816"/>
    <x v="0"/>
    <x v="0"/>
  </r>
  <r>
    <x v="73"/>
    <x v="132"/>
    <n v="20.581818181818182"/>
    <x v="0"/>
    <x v="0"/>
  </r>
  <r>
    <x v="73"/>
    <x v="133"/>
    <n v="10.545454545454545"/>
    <x v="0"/>
    <x v="0"/>
  </r>
  <r>
    <x v="74"/>
    <x v="134"/>
    <n v="43.445454545454545"/>
    <x v="0"/>
    <x v="0"/>
  </r>
  <r>
    <x v="74"/>
    <x v="127"/>
    <n v="28.127272727272729"/>
    <x v="0"/>
    <x v="0"/>
  </r>
  <r>
    <x v="74"/>
    <x v="132"/>
    <n v="14.318181818181818"/>
    <x v="0"/>
    <x v="0"/>
  </r>
  <r>
    <x v="74"/>
    <x v="135"/>
    <n v="3.5636363636363635"/>
    <x v="0"/>
    <x v="0"/>
  </r>
  <r>
    <x v="74"/>
    <x v="133"/>
    <n v="6.372727272727273"/>
    <x v="0"/>
    <x v="0"/>
  </r>
  <r>
    <x v="74"/>
    <x v="136"/>
    <n v="1.4727272727272727"/>
    <x v="0"/>
    <x v="0"/>
  </r>
  <r>
    <x v="74"/>
    <x v="137"/>
    <n v="2.3454545454545452"/>
    <x v="0"/>
    <x v="0"/>
  </r>
  <r>
    <x v="74"/>
    <x v="138"/>
    <n v="0.35454545454545455"/>
    <x v="0"/>
    <x v="0"/>
  </r>
  <r>
    <x v="75"/>
    <x v="131"/>
    <n v="30.236363636363638"/>
    <x v="0"/>
    <x v="0"/>
  </r>
  <r>
    <x v="75"/>
    <x v="139"/>
    <n v="33.518181818181816"/>
    <x v="0"/>
    <x v="0"/>
  </r>
  <r>
    <x v="75"/>
    <x v="128"/>
    <n v="20.581818181818182"/>
    <x v="0"/>
    <x v="0"/>
  </r>
  <r>
    <x v="75"/>
    <x v="129"/>
    <n v="10.545454545454545"/>
    <x v="0"/>
    <x v="0"/>
  </r>
  <r>
    <x v="75"/>
    <x v="4"/>
    <n v="13.209090909090909"/>
    <x v="0"/>
    <x v="0"/>
  </r>
  <r>
    <x v="73"/>
    <x v="127"/>
    <n v="59.824281150159742"/>
    <x v="1"/>
    <x v="0"/>
  </r>
  <r>
    <x v="73"/>
    <x v="132"/>
    <n v="24.76038338658147"/>
    <x v="1"/>
    <x v="0"/>
  </r>
  <r>
    <x v="73"/>
    <x v="133"/>
    <n v="13.458466453674122"/>
    <x v="1"/>
    <x v="0"/>
  </r>
  <r>
    <x v="74"/>
    <x v="134"/>
    <n v="17.37220447284345"/>
    <x v="1"/>
    <x v="0"/>
  </r>
  <r>
    <x v="74"/>
    <x v="127"/>
    <n v="48.921725239616613"/>
    <x v="1"/>
    <x v="0"/>
  </r>
  <r>
    <x v="74"/>
    <x v="132"/>
    <n v="12.539936102236421"/>
    <x v="1"/>
    <x v="0"/>
  </r>
  <r>
    <x v="74"/>
    <x v="135"/>
    <n v="7.7076677316293933"/>
    <x v="1"/>
    <x v="0"/>
  </r>
  <r>
    <x v="74"/>
    <x v="133"/>
    <n v="6.3099041533546325"/>
    <x v="1"/>
    <x v="0"/>
  </r>
  <r>
    <x v="74"/>
    <x v="136"/>
    <n v="2.6357827476038338"/>
    <x v="1"/>
    <x v="0"/>
  </r>
  <r>
    <x v="74"/>
    <x v="137"/>
    <n v="3.9536741214057507"/>
    <x v="1"/>
    <x v="0"/>
  </r>
  <r>
    <x v="74"/>
    <x v="138"/>
    <n v="0.5591054313099042"/>
    <x v="1"/>
    <x v="0"/>
  </r>
  <r>
    <x v="75"/>
    <x v="131"/>
    <n v="12.699680511182109"/>
    <x v="1"/>
    <x v="0"/>
  </r>
  <r>
    <x v="75"/>
    <x v="139"/>
    <n v="59.824281150159742"/>
    <x v="1"/>
    <x v="0"/>
  </r>
  <r>
    <x v="75"/>
    <x v="128"/>
    <n v="24.76038338658147"/>
    <x v="1"/>
    <x v="0"/>
  </r>
  <r>
    <x v="75"/>
    <x v="129"/>
    <n v="13.458466453674122"/>
    <x v="1"/>
    <x v="0"/>
  </r>
  <r>
    <x v="75"/>
    <x v="4"/>
    <n v="4.6725239616613417"/>
    <x v="1"/>
    <x v="0"/>
  </r>
  <r>
    <x v="73"/>
    <x v="127"/>
    <n v="12.310069533865567"/>
    <x v="2"/>
    <x v="0"/>
  </r>
  <r>
    <x v="73"/>
    <x v="132"/>
    <n v="11.408704609837754"/>
    <x v="2"/>
    <x v="0"/>
  </r>
  <r>
    <x v="73"/>
    <x v="133"/>
    <n v="6.8503734226113826"/>
    <x v="2"/>
    <x v="0"/>
  </r>
  <r>
    <x v="74"/>
    <x v="134"/>
    <n v="71.13056914756632"/>
    <x v="2"/>
    <x v="0"/>
  </r>
  <r>
    <x v="74"/>
    <x v="127"/>
    <n v="11.666237445274273"/>
    <x v="2"/>
    <x v="0"/>
  </r>
  <r>
    <x v="74"/>
    <x v="132"/>
    <n v="10.043780582024208"/>
    <x v="2"/>
    <x v="0"/>
  </r>
  <r>
    <x v="74"/>
    <x v="135"/>
    <n v="0.30903940252382178"/>
    <x v="2"/>
    <x v="0"/>
  </r>
  <r>
    <x v="74"/>
    <x v="133"/>
    <n v="5.5112026783414887"/>
    <x v="2"/>
    <x v="0"/>
  </r>
  <r>
    <x v="74"/>
    <x v="136"/>
    <n v="0.28328611898016998"/>
    <x v="2"/>
    <x v="0"/>
  </r>
  <r>
    <x v="74"/>
    <x v="137"/>
    <n v="1.0043780582024209"/>
    <x v="2"/>
    <x v="0"/>
  </r>
  <r>
    <x v="74"/>
    <x v="138"/>
    <n v="5.1506567087303633E-2"/>
    <x v="2"/>
    <x v="0"/>
  </r>
  <r>
    <x v="75"/>
    <x v="131"/>
    <n v="50.656708730363121"/>
    <x v="2"/>
    <x v="0"/>
  </r>
  <r>
    <x v="75"/>
    <x v="139"/>
    <n v="12.310069533865567"/>
    <x v="2"/>
    <x v="0"/>
  </r>
  <r>
    <x v="75"/>
    <x v="128"/>
    <n v="11.408704609837754"/>
    <x v="2"/>
    <x v="0"/>
  </r>
  <r>
    <x v="75"/>
    <x v="129"/>
    <n v="6.8503734226113826"/>
    <x v="2"/>
    <x v="0"/>
  </r>
  <r>
    <x v="75"/>
    <x v="4"/>
    <n v="20.473860417203195"/>
    <x v="2"/>
    <x v="0"/>
  </r>
  <r>
    <x v="73"/>
    <x v="127"/>
    <n v="48.022206800832755"/>
    <x v="3"/>
    <x v="0"/>
  </r>
  <r>
    <x v="73"/>
    <x v="132"/>
    <n v="30.187369882026371"/>
    <x v="3"/>
    <x v="0"/>
  </r>
  <r>
    <x v="73"/>
    <x v="133"/>
    <n v="14.226231783483692"/>
    <x v="3"/>
    <x v="0"/>
  </r>
  <r>
    <x v="74"/>
    <x v="134"/>
    <n v="21.027064538514921"/>
    <x v="3"/>
    <x v="0"/>
  </r>
  <r>
    <x v="74"/>
    <x v="127"/>
    <n v="38.931297709923662"/>
    <x v="3"/>
    <x v="0"/>
  </r>
  <r>
    <x v="74"/>
    <x v="132"/>
    <n v="20.194309507286608"/>
    <x v="3"/>
    <x v="0"/>
  </r>
  <r>
    <x v="74"/>
    <x v="135"/>
    <n v="5.6210964607911169"/>
    <x v="3"/>
    <x v="0"/>
  </r>
  <r>
    <x v="74"/>
    <x v="133"/>
    <n v="7.1478140180430261"/>
    <x v="3"/>
    <x v="0"/>
  </r>
  <r>
    <x v="74"/>
    <x v="136"/>
    <n v="2.7064538514920193"/>
    <x v="3"/>
    <x v="0"/>
  </r>
  <r>
    <x v="74"/>
    <x v="137"/>
    <n v="3.6086051353226924"/>
    <x v="3"/>
    <x v="0"/>
  </r>
  <r>
    <x v="74"/>
    <x v="138"/>
    <n v="0.76335877862595425"/>
    <x v="3"/>
    <x v="0"/>
  </r>
  <r>
    <x v="75"/>
    <x v="131"/>
    <n v="13.740458015267176"/>
    <x v="3"/>
    <x v="0"/>
  </r>
  <r>
    <x v="75"/>
    <x v="139"/>
    <n v="48.022206800832755"/>
    <x v="3"/>
    <x v="0"/>
  </r>
  <r>
    <x v="75"/>
    <x v="128"/>
    <n v="30.187369882026371"/>
    <x v="3"/>
    <x v="0"/>
  </r>
  <r>
    <x v="75"/>
    <x v="129"/>
    <n v="14.226231783483692"/>
    <x v="3"/>
    <x v="0"/>
  </r>
  <r>
    <x v="75"/>
    <x v="4"/>
    <n v="7.2866065232477446"/>
    <x v="3"/>
    <x v="0"/>
  </r>
  <r>
    <x v="73"/>
    <x v="127"/>
    <n v="21.91413237924866"/>
    <x v="4"/>
    <x v="0"/>
  </r>
  <r>
    <x v="73"/>
    <x v="132"/>
    <n v="18.51520572450805"/>
    <x v="4"/>
    <x v="0"/>
  </r>
  <r>
    <x v="73"/>
    <x v="133"/>
    <n v="10.375670840787119"/>
    <x v="4"/>
    <x v="0"/>
  </r>
  <r>
    <x v="74"/>
    <x v="134"/>
    <n v="53.130590339892663"/>
    <x v="4"/>
    <x v="0"/>
  </r>
  <r>
    <x v="74"/>
    <x v="127"/>
    <n v="19.767441860465116"/>
    <x v="4"/>
    <x v="0"/>
  </r>
  <r>
    <x v="74"/>
    <x v="132"/>
    <n v="15.742397137745975"/>
    <x v="4"/>
    <x v="0"/>
  </r>
  <r>
    <x v="74"/>
    <x v="135"/>
    <n v="0.98389982110912344"/>
    <x v="4"/>
    <x v="0"/>
  </r>
  <r>
    <x v="74"/>
    <x v="133"/>
    <n v="7.6028622540250446"/>
    <x v="4"/>
    <x v="0"/>
  </r>
  <r>
    <x v="74"/>
    <x v="136"/>
    <n v="0.98389982110912344"/>
    <x v="4"/>
    <x v="0"/>
  </r>
  <r>
    <x v="74"/>
    <x v="137"/>
    <n v="1.6100178890876566"/>
    <x v="4"/>
    <x v="0"/>
  </r>
  <r>
    <x v="74"/>
    <x v="138"/>
    <n v="0.17889087656529518"/>
    <x v="4"/>
    <x v="0"/>
  </r>
  <r>
    <x v="75"/>
    <x v="131"/>
    <n v="33.720930232558139"/>
    <x v="4"/>
    <x v="0"/>
  </r>
  <r>
    <x v="75"/>
    <x v="139"/>
    <n v="21.91413237924866"/>
    <x v="4"/>
    <x v="0"/>
  </r>
  <r>
    <x v="75"/>
    <x v="128"/>
    <n v="18.51520572450805"/>
    <x v="4"/>
    <x v="0"/>
  </r>
  <r>
    <x v="75"/>
    <x v="129"/>
    <n v="10.375670840787119"/>
    <x v="4"/>
    <x v="0"/>
  </r>
  <r>
    <x v="75"/>
    <x v="4"/>
    <n v="19.409660107334528"/>
    <x v="4"/>
    <x v="0"/>
  </r>
  <r>
    <x v="73"/>
    <x v="127"/>
    <n v="19.133574007220215"/>
    <x v="5"/>
    <x v="0"/>
  </r>
  <r>
    <x v="73"/>
    <x v="132"/>
    <n v="22.021660649819495"/>
    <x v="5"/>
    <x v="0"/>
  </r>
  <r>
    <x v="73"/>
    <x v="133"/>
    <n v="15.884476534296029"/>
    <x v="5"/>
    <x v="0"/>
  </r>
  <r>
    <x v="74"/>
    <x v="134"/>
    <n v="49.097472924187727"/>
    <x v="5"/>
    <x v="0"/>
  </r>
  <r>
    <x v="74"/>
    <x v="127"/>
    <n v="15.523465703971119"/>
    <x v="5"/>
    <x v="0"/>
  </r>
  <r>
    <x v="74"/>
    <x v="132"/>
    <n v="18.772563176895307"/>
    <x v="5"/>
    <x v="0"/>
  </r>
  <r>
    <x v="74"/>
    <x v="135"/>
    <n v="0.72202166064981954"/>
    <x v="5"/>
    <x v="0"/>
  </r>
  <r>
    <x v="74"/>
    <x v="133"/>
    <n v="10.830324909747292"/>
    <x v="5"/>
    <x v="0"/>
  </r>
  <r>
    <x v="74"/>
    <x v="136"/>
    <n v="2.5270758122743682"/>
    <x v="5"/>
    <x v="0"/>
  </r>
  <r>
    <x v="74"/>
    <x v="137"/>
    <n v="2.1660649819494586"/>
    <x v="5"/>
    <x v="0"/>
  </r>
  <r>
    <x v="74"/>
    <x v="138"/>
    <n v="0.36101083032490977"/>
    <x v="5"/>
    <x v="0"/>
  </r>
  <r>
    <x v="75"/>
    <x v="131"/>
    <n v="32.851985559566785"/>
    <x v="5"/>
    <x v="0"/>
  </r>
  <r>
    <x v="75"/>
    <x v="139"/>
    <n v="19.133574007220215"/>
    <x v="5"/>
    <x v="0"/>
  </r>
  <r>
    <x v="75"/>
    <x v="128"/>
    <n v="22.021660649819495"/>
    <x v="5"/>
    <x v="0"/>
  </r>
  <r>
    <x v="75"/>
    <x v="129"/>
    <n v="15.884476534296029"/>
    <x v="5"/>
    <x v="0"/>
  </r>
  <r>
    <x v="75"/>
    <x v="4"/>
    <n v="16.245487364620939"/>
    <x v="5"/>
    <x v="0"/>
  </r>
  <r>
    <x v="73"/>
    <x v="127"/>
    <n v="21.58590308370044"/>
    <x v="6"/>
    <x v="0"/>
  </r>
  <r>
    <x v="73"/>
    <x v="132"/>
    <n v="11.013215859030836"/>
    <x v="6"/>
    <x v="0"/>
  </r>
  <r>
    <x v="73"/>
    <x v="133"/>
    <n v="8.3700440528634363"/>
    <x v="6"/>
    <x v="0"/>
  </r>
  <r>
    <x v="74"/>
    <x v="134"/>
    <n v="60.352422907488986"/>
    <x v="6"/>
    <x v="0"/>
  </r>
  <r>
    <x v="74"/>
    <x v="127"/>
    <n v="21.145374449339208"/>
    <x v="6"/>
    <x v="0"/>
  </r>
  <r>
    <x v="74"/>
    <x v="132"/>
    <n v="10.13215859030837"/>
    <x v="6"/>
    <x v="0"/>
  </r>
  <r>
    <x v="74"/>
    <x v="135"/>
    <n v="0"/>
    <x v="6"/>
    <x v="0"/>
  </r>
  <r>
    <x v="74"/>
    <x v="133"/>
    <n v="7.4889867841409687"/>
    <x v="6"/>
    <x v="0"/>
  </r>
  <r>
    <x v="74"/>
    <x v="136"/>
    <n v="0"/>
    <x v="6"/>
    <x v="0"/>
  </r>
  <r>
    <x v="74"/>
    <x v="137"/>
    <n v="0.44052863436123346"/>
    <x v="6"/>
    <x v="0"/>
  </r>
  <r>
    <x v="74"/>
    <x v="138"/>
    <n v="0.44052863436123346"/>
    <x v="6"/>
    <x v="0"/>
  </r>
  <r>
    <x v="75"/>
    <x v="131"/>
    <n v="36.123348017621147"/>
    <x v="6"/>
    <x v="0"/>
  </r>
  <r>
    <x v="75"/>
    <x v="139"/>
    <n v="21.58590308370044"/>
    <x v="6"/>
    <x v="0"/>
  </r>
  <r>
    <x v="75"/>
    <x v="128"/>
    <n v="11.013215859030836"/>
    <x v="6"/>
    <x v="0"/>
  </r>
  <r>
    <x v="75"/>
    <x v="129"/>
    <n v="8.3700440528634363"/>
    <x v="6"/>
    <x v="0"/>
  </r>
  <r>
    <x v="75"/>
    <x v="4"/>
    <n v="24.229074889867842"/>
    <x v="6"/>
    <x v="0"/>
  </r>
  <r>
    <x v="73"/>
    <x v="127"/>
    <n v="20.060790273556233"/>
    <x v="7"/>
    <x v="0"/>
  </r>
  <r>
    <x v="73"/>
    <x v="132"/>
    <n v="15.501519756838906"/>
    <x v="7"/>
    <x v="0"/>
  </r>
  <r>
    <x v="73"/>
    <x v="133"/>
    <n v="6.3829787234042552"/>
    <x v="7"/>
    <x v="0"/>
  </r>
  <r>
    <x v="74"/>
    <x v="134"/>
    <n v="60.486322188449847"/>
    <x v="7"/>
    <x v="0"/>
  </r>
  <r>
    <x v="74"/>
    <x v="127"/>
    <n v="18.541033434650455"/>
    <x v="7"/>
    <x v="0"/>
  </r>
  <r>
    <x v="74"/>
    <x v="132"/>
    <n v="13.373860182370821"/>
    <x v="7"/>
    <x v="0"/>
  </r>
  <r>
    <x v="74"/>
    <x v="135"/>
    <n v="1.21580547112462"/>
    <x v="7"/>
    <x v="0"/>
  </r>
  <r>
    <x v="74"/>
    <x v="133"/>
    <n v="5.1671732522796354"/>
    <x v="7"/>
    <x v="0"/>
  </r>
  <r>
    <x v="74"/>
    <x v="136"/>
    <n v="0.303951367781155"/>
    <x v="7"/>
    <x v="0"/>
  </r>
  <r>
    <x v="74"/>
    <x v="137"/>
    <n v="0.91185410334346506"/>
    <x v="7"/>
    <x v="0"/>
  </r>
  <r>
    <x v="74"/>
    <x v="138"/>
    <n v="0"/>
    <x v="7"/>
    <x v="0"/>
  </r>
  <r>
    <x v="75"/>
    <x v="131"/>
    <n v="37.689969604863222"/>
    <x v="7"/>
    <x v="0"/>
  </r>
  <r>
    <x v="75"/>
    <x v="139"/>
    <n v="20.060790273556233"/>
    <x v="7"/>
    <x v="0"/>
  </r>
  <r>
    <x v="75"/>
    <x v="128"/>
    <n v="15.501519756838906"/>
    <x v="7"/>
    <x v="0"/>
  </r>
  <r>
    <x v="75"/>
    <x v="129"/>
    <n v="6.3829787234042552"/>
    <x v="7"/>
    <x v="0"/>
  </r>
  <r>
    <x v="75"/>
    <x v="4"/>
    <n v="22.796352583586625"/>
    <x v="7"/>
    <x v="0"/>
  </r>
  <r>
    <x v="73"/>
    <x v="127"/>
    <n v="27.017543859649123"/>
    <x v="8"/>
    <x v="0"/>
  </r>
  <r>
    <x v="73"/>
    <x v="132"/>
    <n v="24.561403508771932"/>
    <x v="8"/>
    <x v="0"/>
  </r>
  <r>
    <x v="73"/>
    <x v="133"/>
    <n v="11.228070175438596"/>
    <x v="8"/>
    <x v="0"/>
  </r>
  <r>
    <x v="74"/>
    <x v="134"/>
    <n v="42.807017543859651"/>
    <x v="8"/>
    <x v="0"/>
  </r>
  <r>
    <x v="74"/>
    <x v="127"/>
    <n v="24.210526315789473"/>
    <x v="8"/>
    <x v="0"/>
  </r>
  <r>
    <x v="74"/>
    <x v="132"/>
    <n v="20"/>
    <x v="8"/>
    <x v="0"/>
  </r>
  <r>
    <x v="74"/>
    <x v="135"/>
    <n v="1.7543859649122806"/>
    <x v="8"/>
    <x v="0"/>
  </r>
  <r>
    <x v="74"/>
    <x v="133"/>
    <n v="7.3684210526315788"/>
    <x v="8"/>
    <x v="0"/>
  </r>
  <r>
    <x v="74"/>
    <x v="136"/>
    <n v="1.0526315789473684"/>
    <x v="8"/>
    <x v="0"/>
  </r>
  <r>
    <x v="74"/>
    <x v="137"/>
    <n v="2.807017543859649"/>
    <x v="8"/>
    <x v="0"/>
  </r>
  <r>
    <x v="74"/>
    <x v="138"/>
    <n v="0"/>
    <x v="8"/>
    <x v="0"/>
  </r>
  <r>
    <x v="75"/>
    <x v="131"/>
    <n v="28.07017543859649"/>
    <x v="8"/>
    <x v="0"/>
  </r>
  <r>
    <x v="75"/>
    <x v="139"/>
    <n v="27.017543859649123"/>
    <x v="8"/>
    <x v="0"/>
  </r>
  <r>
    <x v="75"/>
    <x v="128"/>
    <n v="24.561403508771932"/>
    <x v="8"/>
    <x v="0"/>
  </r>
  <r>
    <x v="75"/>
    <x v="129"/>
    <n v="11.228070175438596"/>
    <x v="8"/>
    <x v="0"/>
  </r>
  <r>
    <x v="75"/>
    <x v="4"/>
    <n v="14.736842105263158"/>
    <x v="8"/>
    <x v="0"/>
  </r>
  <r>
    <x v="73"/>
    <x v="127"/>
    <n v="33.518005540166207"/>
    <x v="9"/>
    <x v="0"/>
  </r>
  <r>
    <x v="73"/>
    <x v="132"/>
    <n v="25.207756232686979"/>
    <x v="9"/>
    <x v="0"/>
  </r>
  <r>
    <x v="73"/>
    <x v="133"/>
    <n v="8.310249307479225"/>
    <x v="9"/>
    <x v="0"/>
  </r>
  <r>
    <x v="74"/>
    <x v="134"/>
    <n v="40.99722991689751"/>
    <x v="9"/>
    <x v="0"/>
  </r>
  <r>
    <x v="74"/>
    <x v="127"/>
    <n v="28.254847645429361"/>
    <x v="9"/>
    <x v="0"/>
  </r>
  <r>
    <x v="74"/>
    <x v="132"/>
    <n v="19.667590027700832"/>
    <x v="9"/>
    <x v="0"/>
  </r>
  <r>
    <x v="74"/>
    <x v="135"/>
    <n v="2.770083102493075"/>
    <x v="9"/>
    <x v="0"/>
  </r>
  <r>
    <x v="74"/>
    <x v="133"/>
    <n v="3.8781163434903045"/>
    <x v="9"/>
    <x v="0"/>
  </r>
  <r>
    <x v="74"/>
    <x v="136"/>
    <n v="1.6620498614958448"/>
    <x v="9"/>
    <x v="0"/>
  </r>
  <r>
    <x v="74"/>
    <x v="137"/>
    <n v="1.9390581717451523"/>
    <x v="9"/>
    <x v="0"/>
  </r>
  <r>
    <x v="74"/>
    <x v="138"/>
    <n v="0.83102493074792239"/>
    <x v="9"/>
    <x v="0"/>
  </r>
  <r>
    <x v="75"/>
    <x v="131"/>
    <n v="29.916897506925206"/>
    <x v="9"/>
    <x v="0"/>
  </r>
  <r>
    <x v="75"/>
    <x v="139"/>
    <n v="33.518005540166207"/>
    <x v="9"/>
    <x v="0"/>
  </r>
  <r>
    <x v="75"/>
    <x v="128"/>
    <n v="25.207756232686979"/>
    <x v="9"/>
    <x v="0"/>
  </r>
  <r>
    <x v="75"/>
    <x v="129"/>
    <n v="8.310249307479225"/>
    <x v="9"/>
    <x v="0"/>
  </r>
  <r>
    <x v="75"/>
    <x v="4"/>
    <n v="11.0803324099723"/>
    <x v="9"/>
    <x v="0"/>
  </r>
  <r>
    <x v="73"/>
    <x v="127"/>
    <n v="55.465587044534416"/>
    <x v="10"/>
    <x v="0"/>
  </r>
  <r>
    <x v="73"/>
    <x v="132"/>
    <n v="21.457489878542511"/>
    <x v="10"/>
    <x v="0"/>
  </r>
  <r>
    <x v="73"/>
    <x v="133"/>
    <n v="7.6923076923076925"/>
    <x v="10"/>
    <x v="0"/>
  </r>
  <r>
    <x v="74"/>
    <x v="134"/>
    <n v="24.291497975708502"/>
    <x v="10"/>
    <x v="0"/>
  </r>
  <r>
    <x v="74"/>
    <x v="127"/>
    <n v="48.582995951417004"/>
    <x v="10"/>
    <x v="0"/>
  </r>
  <r>
    <x v="74"/>
    <x v="132"/>
    <n v="14.574898785425102"/>
    <x v="10"/>
    <x v="0"/>
  </r>
  <r>
    <x v="74"/>
    <x v="135"/>
    <n v="4.8582995951417001"/>
    <x v="10"/>
    <x v="0"/>
  </r>
  <r>
    <x v="74"/>
    <x v="133"/>
    <n v="4.048582995951417"/>
    <x v="10"/>
    <x v="0"/>
  </r>
  <r>
    <x v="74"/>
    <x v="136"/>
    <n v="1.6194331983805668"/>
    <x v="10"/>
    <x v="0"/>
  </r>
  <r>
    <x v="74"/>
    <x v="137"/>
    <n v="1.6194331983805668"/>
    <x v="10"/>
    <x v="0"/>
  </r>
  <r>
    <x v="74"/>
    <x v="138"/>
    <n v="0.40485829959514169"/>
    <x v="10"/>
    <x v="0"/>
  </r>
  <r>
    <x v="75"/>
    <x v="131"/>
    <n v="18.218623481781375"/>
    <x v="10"/>
    <x v="0"/>
  </r>
  <r>
    <x v="75"/>
    <x v="139"/>
    <n v="55.465587044534416"/>
    <x v="10"/>
    <x v="0"/>
  </r>
  <r>
    <x v="75"/>
    <x v="128"/>
    <n v="21.457489878542511"/>
    <x v="10"/>
    <x v="0"/>
  </r>
  <r>
    <x v="75"/>
    <x v="129"/>
    <n v="7.6923076923076925"/>
    <x v="10"/>
    <x v="0"/>
  </r>
  <r>
    <x v="75"/>
    <x v="4"/>
    <n v="6.0728744939271255"/>
    <x v="10"/>
    <x v="0"/>
  </r>
  <r>
    <x v="73"/>
    <x v="127"/>
    <n v="24.193548387096776"/>
    <x v="11"/>
    <x v="0"/>
  </r>
  <r>
    <x v="73"/>
    <x v="132"/>
    <n v="18.14516129032258"/>
    <x v="11"/>
    <x v="0"/>
  </r>
  <r>
    <x v="73"/>
    <x v="133"/>
    <n v="11.693548387096774"/>
    <x v="11"/>
    <x v="0"/>
  </r>
  <r>
    <x v="74"/>
    <x v="134"/>
    <n v="48.387096774193552"/>
    <x v="11"/>
    <x v="0"/>
  </r>
  <r>
    <x v="74"/>
    <x v="127"/>
    <n v="22.580645161290324"/>
    <x v="11"/>
    <x v="0"/>
  </r>
  <r>
    <x v="74"/>
    <x v="132"/>
    <n v="15.725806451612904"/>
    <x v="11"/>
    <x v="0"/>
  </r>
  <r>
    <x v="74"/>
    <x v="135"/>
    <n v="1.6129032258064515"/>
    <x v="11"/>
    <x v="0"/>
  </r>
  <r>
    <x v="74"/>
    <x v="133"/>
    <n v="10.887096774193548"/>
    <x v="11"/>
    <x v="0"/>
  </r>
  <r>
    <x v="74"/>
    <x v="136"/>
    <n v="0"/>
    <x v="11"/>
    <x v="0"/>
  </r>
  <r>
    <x v="74"/>
    <x v="137"/>
    <n v="0.80645161290322576"/>
    <x v="11"/>
    <x v="0"/>
  </r>
  <r>
    <x v="74"/>
    <x v="138"/>
    <n v="0"/>
    <x v="11"/>
    <x v="0"/>
  </r>
  <r>
    <x v="75"/>
    <x v="131"/>
    <n v="38.306451612903224"/>
    <x v="11"/>
    <x v="0"/>
  </r>
  <r>
    <x v="75"/>
    <x v="139"/>
    <n v="24.193548387096776"/>
    <x v="11"/>
    <x v="0"/>
  </r>
  <r>
    <x v="75"/>
    <x v="128"/>
    <n v="18.14516129032258"/>
    <x v="11"/>
    <x v="0"/>
  </r>
  <r>
    <x v="75"/>
    <x v="129"/>
    <n v="11.693548387096774"/>
    <x v="11"/>
    <x v="0"/>
  </r>
  <r>
    <x v="75"/>
    <x v="4"/>
    <n v="10.080645161290322"/>
    <x v="11"/>
    <x v="0"/>
  </r>
  <r>
    <x v="73"/>
    <x v="127"/>
    <n v="39.461883408071749"/>
    <x v="12"/>
    <x v="0"/>
  </r>
  <r>
    <x v="73"/>
    <x v="132"/>
    <n v="28.699551569506728"/>
    <x v="12"/>
    <x v="0"/>
  </r>
  <r>
    <x v="73"/>
    <x v="133"/>
    <n v="13.004484304932735"/>
    <x v="12"/>
    <x v="0"/>
  </r>
  <r>
    <x v="74"/>
    <x v="134"/>
    <n v="29.59641255605381"/>
    <x v="12"/>
    <x v="0"/>
  </r>
  <r>
    <x v="74"/>
    <x v="127"/>
    <n v="31.390134529147982"/>
    <x v="12"/>
    <x v="0"/>
  </r>
  <r>
    <x v="74"/>
    <x v="132"/>
    <n v="21.524663677130047"/>
    <x v="12"/>
    <x v="0"/>
  </r>
  <r>
    <x v="74"/>
    <x v="135"/>
    <n v="4.4843049327354256"/>
    <x v="12"/>
    <x v="0"/>
  </r>
  <r>
    <x v="74"/>
    <x v="133"/>
    <n v="7.1748878923766819"/>
    <x v="12"/>
    <x v="0"/>
  </r>
  <r>
    <x v="74"/>
    <x v="136"/>
    <n v="3.1390134529147984"/>
    <x v="12"/>
    <x v="0"/>
  </r>
  <r>
    <x v="74"/>
    <x v="137"/>
    <n v="2.2421524663677128"/>
    <x v="12"/>
    <x v="0"/>
  </r>
  <r>
    <x v="74"/>
    <x v="138"/>
    <n v="0.44843049327354262"/>
    <x v="12"/>
    <x v="0"/>
  </r>
  <r>
    <x v="75"/>
    <x v="131"/>
    <n v="19.282511210762333"/>
    <x v="12"/>
    <x v="0"/>
  </r>
  <r>
    <x v="75"/>
    <x v="139"/>
    <n v="39.461883408071749"/>
    <x v="12"/>
    <x v="0"/>
  </r>
  <r>
    <x v="75"/>
    <x v="128"/>
    <n v="28.699551569506728"/>
    <x v="12"/>
    <x v="0"/>
  </r>
  <r>
    <x v="75"/>
    <x v="129"/>
    <n v="13.004484304932735"/>
    <x v="12"/>
    <x v="0"/>
  </r>
  <r>
    <x v="75"/>
    <x v="4"/>
    <n v="10.31390134529148"/>
    <x v="12"/>
    <x v="0"/>
  </r>
  <r>
    <x v="73"/>
    <x v="127"/>
    <n v="40.909090909090907"/>
    <x v="13"/>
    <x v="0"/>
  </r>
  <r>
    <x v="73"/>
    <x v="132"/>
    <n v="37.662337662337663"/>
    <x v="13"/>
    <x v="0"/>
  </r>
  <r>
    <x v="73"/>
    <x v="133"/>
    <n v="12.337662337662337"/>
    <x v="13"/>
    <x v="0"/>
  </r>
  <r>
    <x v="74"/>
    <x v="134"/>
    <n v="21.428571428571427"/>
    <x v="13"/>
    <x v="0"/>
  </r>
  <r>
    <x v="74"/>
    <x v="127"/>
    <n v="33.766233766233768"/>
    <x v="13"/>
    <x v="0"/>
  </r>
  <r>
    <x v="74"/>
    <x v="132"/>
    <n v="27.272727272727273"/>
    <x v="13"/>
    <x v="0"/>
  </r>
  <r>
    <x v="74"/>
    <x v="135"/>
    <n v="5.1948051948051948"/>
    <x v="13"/>
    <x v="0"/>
  </r>
  <r>
    <x v="74"/>
    <x v="133"/>
    <n v="5.8441558441558445"/>
    <x v="13"/>
    <x v="0"/>
  </r>
  <r>
    <x v="74"/>
    <x v="136"/>
    <n v="1.2987012987012987"/>
    <x v="13"/>
    <x v="0"/>
  </r>
  <r>
    <x v="74"/>
    <x v="137"/>
    <n v="4.5454545454545459"/>
    <x v="13"/>
    <x v="0"/>
  </r>
  <r>
    <x v="74"/>
    <x v="138"/>
    <n v="0.64935064935064934"/>
    <x v="13"/>
    <x v="0"/>
  </r>
  <r>
    <x v="75"/>
    <x v="131"/>
    <n v="15.584415584415584"/>
    <x v="13"/>
    <x v="0"/>
  </r>
  <r>
    <x v="75"/>
    <x v="139"/>
    <n v="40.909090909090907"/>
    <x v="13"/>
    <x v="0"/>
  </r>
  <r>
    <x v="75"/>
    <x v="128"/>
    <n v="37.662337662337663"/>
    <x v="13"/>
    <x v="0"/>
  </r>
  <r>
    <x v="75"/>
    <x v="129"/>
    <n v="12.337662337662337"/>
    <x v="13"/>
    <x v="0"/>
  </r>
  <r>
    <x v="75"/>
    <x v="4"/>
    <n v="5.8441558441558445"/>
    <x v="13"/>
    <x v="0"/>
  </r>
  <r>
    <x v="73"/>
    <x v="127"/>
    <n v="16.577540106951872"/>
    <x v="14"/>
    <x v="0"/>
  </r>
  <r>
    <x v="73"/>
    <x v="132"/>
    <n v="11.229946524064172"/>
    <x v="14"/>
    <x v="0"/>
  </r>
  <r>
    <x v="73"/>
    <x v="133"/>
    <n v="14.438502673796792"/>
    <x v="14"/>
    <x v="0"/>
  </r>
  <r>
    <x v="74"/>
    <x v="134"/>
    <n v="62.032085561497325"/>
    <x v="14"/>
    <x v="0"/>
  </r>
  <r>
    <x v="74"/>
    <x v="127"/>
    <n v="12.834224598930481"/>
    <x v="14"/>
    <x v="0"/>
  </r>
  <r>
    <x v="74"/>
    <x v="132"/>
    <n v="8.0213903743315509"/>
    <x v="14"/>
    <x v="0"/>
  </r>
  <r>
    <x v="74"/>
    <x v="135"/>
    <n v="2.6737967914438503"/>
    <x v="14"/>
    <x v="0"/>
  </r>
  <r>
    <x v="74"/>
    <x v="133"/>
    <n v="12.834224598930481"/>
    <x v="14"/>
    <x v="0"/>
  </r>
  <r>
    <x v="74"/>
    <x v="136"/>
    <n v="1.0695187165775402"/>
    <x v="14"/>
    <x v="0"/>
  </r>
  <r>
    <x v="74"/>
    <x v="137"/>
    <n v="0.53475935828877008"/>
    <x v="14"/>
    <x v="0"/>
  </r>
  <r>
    <x v="74"/>
    <x v="138"/>
    <n v="0"/>
    <x v="14"/>
    <x v="0"/>
  </r>
  <r>
    <x v="75"/>
    <x v="131"/>
    <n v="39.037433155080215"/>
    <x v="14"/>
    <x v="0"/>
  </r>
  <r>
    <x v="75"/>
    <x v="139"/>
    <n v="16.577540106951872"/>
    <x v="14"/>
    <x v="0"/>
  </r>
  <r>
    <x v="75"/>
    <x v="128"/>
    <n v="11.229946524064172"/>
    <x v="14"/>
    <x v="0"/>
  </r>
  <r>
    <x v="75"/>
    <x v="129"/>
    <n v="14.438502673796792"/>
    <x v="14"/>
    <x v="0"/>
  </r>
  <r>
    <x v="75"/>
    <x v="4"/>
    <n v="22.994652406417114"/>
    <x v="14"/>
    <x v="0"/>
  </r>
  <r>
    <x v="73"/>
    <x v="127"/>
    <n v="36.320754716981135"/>
    <x v="15"/>
    <x v="0"/>
  </r>
  <r>
    <x v="73"/>
    <x v="132"/>
    <n v="47.169811320754718"/>
    <x v="15"/>
    <x v="0"/>
  </r>
  <r>
    <x v="73"/>
    <x v="133"/>
    <n v="12.264150943396226"/>
    <x v="15"/>
    <x v="0"/>
  </r>
  <r>
    <x v="74"/>
    <x v="134"/>
    <n v="19.811320754716981"/>
    <x v="15"/>
    <x v="0"/>
  </r>
  <r>
    <x v="74"/>
    <x v="127"/>
    <n v="26.886792452830189"/>
    <x v="15"/>
    <x v="0"/>
  </r>
  <r>
    <x v="74"/>
    <x v="132"/>
    <n v="32.547169811320757"/>
    <x v="15"/>
    <x v="0"/>
  </r>
  <r>
    <x v="74"/>
    <x v="135"/>
    <n v="8.4905660377358494"/>
    <x v="15"/>
    <x v="0"/>
  </r>
  <r>
    <x v="74"/>
    <x v="133"/>
    <n v="5.1886792452830193"/>
    <x v="15"/>
    <x v="0"/>
  </r>
  <r>
    <x v="74"/>
    <x v="136"/>
    <n v="0.94339622641509435"/>
    <x v="15"/>
    <x v="0"/>
  </r>
  <r>
    <x v="74"/>
    <x v="137"/>
    <n v="6.132075471698113"/>
    <x v="15"/>
    <x v="0"/>
  </r>
  <r>
    <x v="74"/>
    <x v="138"/>
    <n v="0"/>
    <x v="15"/>
    <x v="0"/>
  </r>
  <r>
    <x v="75"/>
    <x v="131"/>
    <n v="7.5471698113207548"/>
    <x v="15"/>
    <x v="0"/>
  </r>
  <r>
    <x v="75"/>
    <x v="139"/>
    <n v="36.320754716981135"/>
    <x v="15"/>
    <x v="0"/>
  </r>
  <r>
    <x v="75"/>
    <x v="128"/>
    <n v="47.169811320754718"/>
    <x v="15"/>
    <x v="0"/>
  </r>
  <r>
    <x v="75"/>
    <x v="129"/>
    <n v="12.264150943396226"/>
    <x v="15"/>
    <x v="0"/>
  </r>
  <r>
    <x v="75"/>
    <x v="4"/>
    <n v="12.264150943396226"/>
    <x v="15"/>
    <x v="0"/>
  </r>
  <r>
    <x v="73"/>
    <x v="127"/>
    <n v="46.682464454976305"/>
    <x v="16"/>
    <x v="0"/>
  </r>
  <r>
    <x v="73"/>
    <x v="132"/>
    <n v="30.09478672985782"/>
    <x v="16"/>
    <x v="0"/>
  </r>
  <r>
    <x v="73"/>
    <x v="133"/>
    <n v="13.507109004739336"/>
    <x v="16"/>
    <x v="0"/>
  </r>
  <r>
    <x v="74"/>
    <x v="134"/>
    <n v="23.696682464454977"/>
    <x v="16"/>
    <x v="0"/>
  </r>
  <r>
    <x v="74"/>
    <x v="127"/>
    <n v="36.255924170616112"/>
    <x v="16"/>
    <x v="0"/>
  </r>
  <r>
    <x v="74"/>
    <x v="132"/>
    <n v="19.90521327014218"/>
    <x v="16"/>
    <x v="0"/>
  </r>
  <r>
    <x v="74"/>
    <x v="135"/>
    <n v="6.6350710900473935"/>
    <x v="16"/>
    <x v="0"/>
  </r>
  <r>
    <x v="74"/>
    <x v="133"/>
    <n v="7.109004739336493"/>
    <x v="16"/>
    <x v="0"/>
  </r>
  <r>
    <x v="74"/>
    <x v="136"/>
    <n v="2.8436018957345972"/>
    <x v="16"/>
    <x v="0"/>
  </r>
  <r>
    <x v="74"/>
    <x v="137"/>
    <n v="2.6066350710900474"/>
    <x v="16"/>
    <x v="0"/>
  </r>
  <r>
    <x v="74"/>
    <x v="138"/>
    <n v="0.94786729857819907"/>
    <x v="16"/>
    <x v="0"/>
  </r>
  <r>
    <x v="75"/>
    <x v="131"/>
    <n v="14.691943127962086"/>
    <x v="16"/>
    <x v="0"/>
  </r>
  <r>
    <x v="75"/>
    <x v="139"/>
    <n v="46.682464454976305"/>
    <x v="16"/>
    <x v="0"/>
  </r>
  <r>
    <x v="75"/>
    <x v="128"/>
    <n v="30.09478672985782"/>
    <x v="16"/>
    <x v="0"/>
  </r>
  <r>
    <x v="75"/>
    <x v="129"/>
    <n v="13.507109004739336"/>
    <x v="16"/>
    <x v="0"/>
  </r>
  <r>
    <x v="75"/>
    <x v="4"/>
    <n v="9.0047393364928912"/>
    <x v="16"/>
    <x v="0"/>
  </r>
  <r>
    <x v="73"/>
    <x v="127"/>
    <n v="32.954545454545453"/>
    <x v="0"/>
    <x v="1"/>
  </r>
  <r>
    <x v="73"/>
    <x v="132"/>
    <n v="19.727272727272727"/>
    <x v="0"/>
    <x v="1"/>
  </r>
  <r>
    <x v="73"/>
    <x v="133"/>
    <n v="10.790909090909091"/>
    <x v="0"/>
    <x v="1"/>
  </r>
  <r>
    <x v="74"/>
    <x v="134"/>
    <n v="44.772727272727273"/>
    <x v="0"/>
    <x v="1"/>
  </r>
  <r>
    <x v="74"/>
    <x v="127"/>
    <n v="27.6"/>
    <x v="0"/>
    <x v="1"/>
  </r>
  <r>
    <x v="74"/>
    <x v="132"/>
    <n v="13.418181818181818"/>
    <x v="0"/>
    <x v="1"/>
  </r>
  <r>
    <x v="74"/>
    <x v="135"/>
    <n v="3.418181818181818"/>
    <x v="0"/>
    <x v="1"/>
  </r>
  <r>
    <x v="74"/>
    <x v="133"/>
    <n v="6.4636363636363638"/>
    <x v="0"/>
    <x v="1"/>
  </r>
  <r>
    <x v="74"/>
    <x v="136"/>
    <n v="1.4363636363636363"/>
    <x v="0"/>
    <x v="1"/>
  </r>
  <r>
    <x v="74"/>
    <x v="137"/>
    <n v="2.3909090909090911"/>
    <x v="0"/>
    <x v="1"/>
  </r>
  <r>
    <x v="74"/>
    <x v="138"/>
    <n v="0.5"/>
    <x v="0"/>
    <x v="1"/>
  </r>
  <r>
    <x v="75"/>
    <x v="131"/>
    <n v="33.736363636363635"/>
    <x v="0"/>
    <x v="1"/>
  </r>
  <r>
    <x v="75"/>
    <x v="139"/>
    <n v="32.954545454545453"/>
    <x v="0"/>
    <x v="1"/>
  </r>
  <r>
    <x v="75"/>
    <x v="128"/>
    <n v="19.727272727272727"/>
    <x v="0"/>
    <x v="1"/>
  </r>
  <r>
    <x v="75"/>
    <x v="129"/>
    <n v="10.790909090909091"/>
    <x v="0"/>
    <x v="1"/>
  </r>
  <r>
    <x v="75"/>
    <x v="4"/>
    <n v="11.036363636363637"/>
    <x v="0"/>
    <x v="1"/>
  </r>
  <r>
    <x v="73"/>
    <x v="127"/>
    <n v="55.511811023622045"/>
    <x v="1"/>
    <x v="1"/>
  </r>
  <r>
    <x v="73"/>
    <x v="132"/>
    <n v="24.453193350831146"/>
    <x v="1"/>
    <x v="1"/>
  </r>
  <r>
    <x v="73"/>
    <x v="133"/>
    <n v="14.47944006999125"/>
    <x v="1"/>
    <x v="1"/>
  </r>
  <r>
    <x v="74"/>
    <x v="134"/>
    <n v="21.084864391951005"/>
    <x v="1"/>
    <x v="1"/>
  </r>
  <r>
    <x v="74"/>
    <x v="127"/>
    <n v="44.575678040244966"/>
    <x v="1"/>
    <x v="1"/>
  </r>
  <r>
    <x v="74"/>
    <x v="132"/>
    <n v="12.510936132983376"/>
    <x v="1"/>
    <x v="1"/>
  </r>
  <r>
    <x v="74"/>
    <x v="135"/>
    <n v="7.349081364829396"/>
    <x v="1"/>
    <x v="1"/>
  </r>
  <r>
    <x v="74"/>
    <x v="133"/>
    <n v="7.5678040244969376"/>
    <x v="1"/>
    <x v="1"/>
  </r>
  <r>
    <x v="74"/>
    <x v="136"/>
    <n v="2.3184601924759405"/>
    <x v="1"/>
    <x v="1"/>
  </r>
  <r>
    <x v="74"/>
    <x v="137"/>
    <n v="3.3245844269466316"/>
    <x v="1"/>
    <x v="1"/>
  </r>
  <r>
    <x v="74"/>
    <x v="138"/>
    <n v="1.268591426071741"/>
    <x v="1"/>
    <x v="1"/>
  </r>
  <r>
    <x v="75"/>
    <x v="131"/>
    <n v="15.529308836395451"/>
    <x v="1"/>
    <x v="1"/>
  </r>
  <r>
    <x v="75"/>
    <x v="139"/>
    <n v="55.511811023622045"/>
    <x v="1"/>
    <x v="1"/>
  </r>
  <r>
    <x v="75"/>
    <x v="128"/>
    <n v="24.453193350831146"/>
    <x v="1"/>
    <x v="1"/>
  </r>
  <r>
    <x v="75"/>
    <x v="129"/>
    <n v="14.47944006999125"/>
    <x v="1"/>
    <x v="1"/>
  </r>
  <r>
    <x v="75"/>
    <x v="4"/>
    <n v="5.5555555555555554"/>
    <x v="1"/>
    <x v="1"/>
  </r>
  <r>
    <x v="73"/>
    <x v="127"/>
    <n v="12.874531835205993"/>
    <x v="2"/>
    <x v="1"/>
  </r>
  <r>
    <x v="73"/>
    <x v="132"/>
    <n v="11.212546816479401"/>
    <x v="2"/>
    <x v="1"/>
  </r>
  <r>
    <x v="73"/>
    <x v="133"/>
    <n v="7.1629213483146064"/>
    <x v="2"/>
    <x v="1"/>
  </r>
  <r>
    <x v="74"/>
    <x v="134"/>
    <n v="70.903558052434462"/>
    <x v="2"/>
    <x v="1"/>
  </r>
  <r>
    <x v="74"/>
    <x v="127"/>
    <n v="12.078651685393259"/>
    <x v="2"/>
    <x v="1"/>
  </r>
  <r>
    <x v="74"/>
    <x v="132"/>
    <n v="9.3867041198501866"/>
    <x v="2"/>
    <x v="1"/>
  </r>
  <r>
    <x v="74"/>
    <x v="135"/>
    <n v="0.46816479400749061"/>
    <x v="2"/>
    <x v="1"/>
  </r>
  <r>
    <x v="74"/>
    <x v="133"/>
    <n v="5.5243445692883899"/>
    <x v="2"/>
    <x v="1"/>
  </r>
  <r>
    <x v="74"/>
    <x v="136"/>
    <n v="0.2808988764044944"/>
    <x v="2"/>
    <x v="1"/>
  </r>
  <r>
    <x v="74"/>
    <x v="137"/>
    <n v="1.3108614232209739"/>
    <x v="2"/>
    <x v="1"/>
  </r>
  <r>
    <x v="74"/>
    <x v="138"/>
    <n v="4.6816479400749067E-2"/>
    <x v="2"/>
    <x v="1"/>
  </r>
  <r>
    <x v="75"/>
    <x v="131"/>
    <n v="55.641385767790261"/>
    <x v="2"/>
    <x v="1"/>
  </r>
  <r>
    <x v="75"/>
    <x v="139"/>
    <n v="12.874531835205993"/>
    <x v="2"/>
    <x v="1"/>
  </r>
  <r>
    <x v="75"/>
    <x v="128"/>
    <n v="11.212546816479401"/>
    <x v="2"/>
    <x v="1"/>
  </r>
  <r>
    <x v="75"/>
    <x v="129"/>
    <n v="7.1629213483146064"/>
    <x v="2"/>
    <x v="1"/>
  </r>
  <r>
    <x v="75"/>
    <x v="4"/>
    <n v="15.262172284644194"/>
    <x v="2"/>
    <x v="1"/>
  </r>
  <r>
    <x v="73"/>
    <x v="127"/>
    <n v="49.442379182156131"/>
    <x v="3"/>
    <x v="1"/>
  </r>
  <r>
    <x v="73"/>
    <x v="132"/>
    <n v="27.323420074349443"/>
    <x v="3"/>
    <x v="1"/>
  </r>
  <r>
    <x v="73"/>
    <x v="133"/>
    <n v="14.622057001239158"/>
    <x v="3"/>
    <x v="1"/>
  </r>
  <r>
    <x v="74"/>
    <x v="134"/>
    <n v="21.437422552664188"/>
    <x v="3"/>
    <x v="1"/>
  </r>
  <r>
    <x v="74"/>
    <x v="127"/>
    <n v="41.387856257744737"/>
    <x v="3"/>
    <x v="1"/>
  </r>
  <r>
    <x v="74"/>
    <x v="132"/>
    <n v="17.843866171003718"/>
    <x v="3"/>
    <x v="1"/>
  </r>
  <r>
    <x v="74"/>
    <x v="135"/>
    <n v="4.7087980173482036"/>
    <x v="3"/>
    <x v="1"/>
  </r>
  <r>
    <x v="74"/>
    <x v="133"/>
    <n v="7.2490706319702598"/>
    <x v="3"/>
    <x v="1"/>
  </r>
  <r>
    <x v="74"/>
    <x v="136"/>
    <n v="2.6022304832713754"/>
    <x v="3"/>
    <x v="1"/>
  </r>
  <r>
    <x v="74"/>
    <x v="137"/>
    <n v="4.0272614622056997"/>
    <x v="3"/>
    <x v="1"/>
  </r>
  <r>
    <x v="74"/>
    <x v="138"/>
    <n v="0.74349442379182151"/>
    <x v="3"/>
    <x v="1"/>
  </r>
  <r>
    <x v="75"/>
    <x v="131"/>
    <n v="14.436183395291202"/>
    <x v="3"/>
    <x v="1"/>
  </r>
  <r>
    <x v="75"/>
    <x v="139"/>
    <n v="49.442379182156131"/>
    <x v="3"/>
    <x v="1"/>
  </r>
  <r>
    <x v="75"/>
    <x v="128"/>
    <n v="27.323420074349443"/>
    <x v="3"/>
    <x v="1"/>
  </r>
  <r>
    <x v="75"/>
    <x v="129"/>
    <n v="14.622057001239158"/>
    <x v="3"/>
    <x v="1"/>
  </r>
  <r>
    <x v="75"/>
    <x v="4"/>
    <n v="7.0012391573729866"/>
    <x v="3"/>
    <x v="1"/>
  </r>
  <r>
    <x v="73"/>
    <x v="127"/>
    <n v="26.623376623376622"/>
    <x v="4"/>
    <x v="1"/>
  </r>
  <r>
    <x v="73"/>
    <x v="132"/>
    <n v="19.696969696969695"/>
    <x v="4"/>
    <x v="1"/>
  </r>
  <r>
    <x v="73"/>
    <x v="133"/>
    <n v="10.930735930735931"/>
    <x v="4"/>
    <x v="1"/>
  </r>
  <r>
    <x v="74"/>
    <x v="134"/>
    <n v="47.727272727272727"/>
    <x v="4"/>
    <x v="1"/>
  </r>
  <r>
    <x v="74"/>
    <x v="127"/>
    <n v="23.7012987012987"/>
    <x v="4"/>
    <x v="1"/>
  </r>
  <r>
    <x v="74"/>
    <x v="132"/>
    <n v="16.558441558441558"/>
    <x v="4"/>
    <x v="1"/>
  </r>
  <r>
    <x v="74"/>
    <x v="135"/>
    <n v="1.0822510822510822"/>
    <x v="4"/>
    <x v="1"/>
  </r>
  <r>
    <x v="74"/>
    <x v="133"/>
    <n v="7.4675324675324672"/>
    <x v="4"/>
    <x v="1"/>
  </r>
  <r>
    <x v="74"/>
    <x v="136"/>
    <n v="1.4069264069264069"/>
    <x v="4"/>
    <x v="1"/>
  </r>
  <r>
    <x v="74"/>
    <x v="137"/>
    <n v="1.6233766233766234"/>
    <x v="4"/>
    <x v="1"/>
  </r>
  <r>
    <x v="74"/>
    <x v="138"/>
    <n v="0.4329004329004329"/>
    <x v="4"/>
    <x v="1"/>
  </r>
  <r>
    <x v="75"/>
    <x v="131"/>
    <n v="33.333333333333336"/>
    <x v="4"/>
    <x v="1"/>
  </r>
  <r>
    <x v="75"/>
    <x v="139"/>
    <n v="26.623376623376622"/>
    <x v="4"/>
    <x v="1"/>
  </r>
  <r>
    <x v="75"/>
    <x v="128"/>
    <n v="19.696969696969695"/>
    <x v="4"/>
    <x v="1"/>
  </r>
  <r>
    <x v="75"/>
    <x v="129"/>
    <n v="10.930735930735931"/>
    <x v="4"/>
    <x v="1"/>
  </r>
  <r>
    <x v="75"/>
    <x v="4"/>
    <n v="14.393939393939394"/>
    <x v="4"/>
    <x v="1"/>
  </r>
  <r>
    <x v="73"/>
    <x v="127"/>
    <n v="27.461139896373059"/>
    <x v="5"/>
    <x v="1"/>
  </r>
  <r>
    <x v="73"/>
    <x v="132"/>
    <n v="25.906735751295336"/>
    <x v="5"/>
    <x v="1"/>
  </r>
  <r>
    <x v="73"/>
    <x v="133"/>
    <n v="12.435233160621761"/>
    <x v="5"/>
    <x v="1"/>
  </r>
  <r>
    <x v="74"/>
    <x v="134"/>
    <n v="41.968911917098445"/>
    <x v="5"/>
    <x v="1"/>
  </r>
  <r>
    <x v="74"/>
    <x v="127"/>
    <n v="22.797927461139896"/>
    <x v="5"/>
    <x v="1"/>
  </r>
  <r>
    <x v="74"/>
    <x v="132"/>
    <n v="21.243523316062177"/>
    <x v="5"/>
    <x v="1"/>
  </r>
  <r>
    <x v="74"/>
    <x v="135"/>
    <n v="1.5544041450777202"/>
    <x v="5"/>
    <x v="1"/>
  </r>
  <r>
    <x v="74"/>
    <x v="133"/>
    <n v="7.2538860103626943"/>
    <x v="5"/>
    <x v="1"/>
  </r>
  <r>
    <x v="74"/>
    <x v="136"/>
    <n v="2.0725388601036268"/>
    <x v="5"/>
    <x v="1"/>
  </r>
  <r>
    <x v="74"/>
    <x v="137"/>
    <n v="2.0725388601036268"/>
    <x v="5"/>
    <x v="1"/>
  </r>
  <r>
    <x v="74"/>
    <x v="138"/>
    <n v="1.0362694300518134"/>
    <x v="5"/>
    <x v="1"/>
  </r>
  <r>
    <x v="75"/>
    <x v="131"/>
    <n v="23.834196891191709"/>
    <x v="5"/>
    <x v="1"/>
  </r>
  <r>
    <x v="75"/>
    <x v="139"/>
    <n v="27.461139896373059"/>
    <x v="5"/>
    <x v="1"/>
  </r>
  <r>
    <x v="75"/>
    <x v="128"/>
    <n v="25.906735751295336"/>
    <x v="5"/>
    <x v="1"/>
  </r>
  <r>
    <x v="75"/>
    <x v="129"/>
    <n v="12.435233160621761"/>
    <x v="5"/>
    <x v="1"/>
  </r>
  <r>
    <x v="75"/>
    <x v="4"/>
    <n v="18.134715025906736"/>
    <x v="5"/>
    <x v="1"/>
  </r>
  <r>
    <x v="73"/>
    <x v="127"/>
    <n v="24.375"/>
    <x v="6"/>
    <x v="1"/>
  </r>
  <r>
    <x v="73"/>
    <x v="132"/>
    <n v="16.25"/>
    <x v="6"/>
    <x v="1"/>
  </r>
  <r>
    <x v="73"/>
    <x v="133"/>
    <n v="9.375"/>
    <x v="6"/>
    <x v="1"/>
  </r>
  <r>
    <x v="74"/>
    <x v="134"/>
    <n v="53.125"/>
    <x v="6"/>
    <x v="1"/>
  </r>
  <r>
    <x v="74"/>
    <x v="127"/>
    <n v="23.125"/>
    <x v="6"/>
    <x v="1"/>
  </r>
  <r>
    <x v="74"/>
    <x v="132"/>
    <n v="13.75"/>
    <x v="6"/>
    <x v="1"/>
  </r>
  <r>
    <x v="74"/>
    <x v="135"/>
    <n v="0.625"/>
    <x v="6"/>
    <x v="1"/>
  </r>
  <r>
    <x v="74"/>
    <x v="133"/>
    <n v="6.875"/>
    <x v="6"/>
    <x v="1"/>
  </r>
  <r>
    <x v="74"/>
    <x v="136"/>
    <n v="0.625"/>
    <x v="6"/>
    <x v="1"/>
  </r>
  <r>
    <x v="74"/>
    <x v="137"/>
    <n v="1.875"/>
    <x v="6"/>
    <x v="1"/>
  </r>
  <r>
    <x v="74"/>
    <x v="138"/>
    <n v="0"/>
    <x v="6"/>
    <x v="1"/>
  </r>
  <r>
    <x v="75"/>
    <x v="131"/>
    <n v="36.875"/>
    <x v="6"/>
    <x v="1"/>
  </r>
  <r>
    <x v="75"/>
    <x v="139"/>
    <n v="24.375"/>
    <x v="6"/>
    <x v="1"/>
  </r>
  <r>
    <x v="75"/>
    <x v="128"/>
    <n v="16.25"/>
    <x v="6"/>
    <x v="1"/>
  </r>
  <r>
    <x v="75"/>
    <x v="129"/>
    <n v="9.375"/>
    <x v="6"/>
    <x v="1"/>
  </r>
  <r>
    <x v="75"/>
    <x v="4"/>
    <n v="16.25"/>
    <x v="6"/>
    <x v="1"/>
  </r>
  <r>
    <x v="73"/>
    <x v="127"/>
    <n v="20.469798657718123"/>
    <x v="7"/>
    <x v="1"/>
  </r>
  <r>
    <x v="73"/>
    <x v="132"/>
    <n v="13.087248322147651"/>
    <x v="7"/>
    <x v="1"/>
  </r>
  <r>
    <x v="73"/>
    <x v="133"/>
    <n v="10.40268456375839"/>
    <x v="7"/>
    <x v="1"/>
  </r>
  <r>
    <x v="74"/>
    <x v="134"/>
    <n v="57.718120805369125"/>
    <x v="7"/>
    <x v="1"/>
  </r>
  <r>
    <x v="74"/>
    <x v="127"/>
    <n v="19.127516778523489"/>
    <x v="7"/>
    <x v="1"/>
  </r>
  <r>
    <x v="74"/>
    <x v="132"/>
    <n v="12.416107382550335"/>
    <x v="7"/>
    <x v="1"/>
  </r>
  <r>
    <x v="74"/>
    <x v="135"/>
    <n v="0.33557046979865773"/>
    <x v="7"/>
    <x v="1"/>
  </r>
  <r>
    <x v="74"/>
    <x v="133"/>
    <n v="9.0604026845637584"/>
    <x v="7"/>
    <x v="1"/>
  </r>
  <r>
    <x v="74"/>
    <x v="136"/>
    <n v="1.0067114093959733"/>
    <x v="7"/>
    <x v="1"/>
  </r>
  <r>
    <x v="74"/>
    <x v="137"/>
    <n v="0.33557046979865773"/>
    <x v="7"/>
    <x v="1"/>
  </r>
  <r>
    <x v="74"/>
    <x v="138"/>
    <n v="0"/>
    <x v="7"/>
    <x v="1"/>
  </r>
  <r>
    <x v="75"/>
    <x v="131"/>
    <n v="42.281879194630875"/>
    <x v="7"/>
    <x v="1"/>
  </r>
  <r>
    <x v="75"/>
    <x v="139"/>
    <n v="20.469798657718123"/>
    <x v="7"/>
    <x v="1"/>
  </r>
  <r>
    <x v="75"/>
    <x v="128"/>
    <n v="13.087248322147651"/>
    <x v="7"/>
    <x v="1"/>
  </r>
  <r>
    <x v="75"/>
    <x v="129"/>
    <n v="10.40268456375839"/>
    <x v="7"/>
    <x v="1"/>
  </r>
  <r>
    <x v="75"/>
    <x v="4"/>
    <n v="15.436241610738255"/>
    <x v="7"/>
    <x v="1"/>
  </r>
  <r>
    <x v="73"/>
    <x v="127"/>
    <n v="34.065934065934066"/>
    <x v="8"/>
    <x v="1"/>
  </r>
  <r>
    <x v="73"/>
    <x v="132"/>
    <n v="24.542124542124544"/>
    <x v="8"/>
    <x v="1"/>
  </r>
  <r>
    <x v="73"/>
    <x v="133"/>
    <n v="11.355311355311356"/>
    <x v="8"/>
    <x v="1"/>
  </r>
  <r>
    <x v="74"/>
    <x v="134"/>
    <n v="37.72893772893773"/>
    <x v="8"/>
    <x v="1"/>
  </r>
  <r>
    <x v="74"/>
    <x v="127"/>
    <n v="29.670329670329672"/>
    <x v="8"/>
    <x v="1"/>
  </r>
  <r>
    <x v="74"/>
    <x v="132"/>
    <n v="19.413919413919412"/>
    <x v="8"/>
    <x v="1"/>
  </r>
  <r>
    <x v="74"/>
    <x v="135"/>
    <n v="1.8315018315018314"/>
    <x v="8"/>
    <x v="1"/>
  </r>
  <r>
    <x v="74"/>
    <x v="133"/>
    <n v="6.2271062271062272"/>
    <x v="8"/>
    <x v="1"/>
  </r>
  <r>
    <x v="74"/>
    <x v="136"/>
    <n v="1.8315018315018314"/>
    <x v="8"/>
    <x v="1"/>
  </r>
  <r>
    <x v="74"/>
    <x v="137"/>
    <n v="2.5641025641025643"/>
    <x v="8"/>
    <x v="1"/>
  </r>
  <r>
    <x v="74"/>
    <x v="138"/>
    <n v="0.73260073260073255"/>
    <x v="8"/>
    <x v="1"/>
  </r>
  <r>
    <x v="75"/>
    <x v="131"/>
    <n v="28.205128205128204"/>
    <x v="8"/>
    <x v="1"/>
  </r>
  <r>
    <x v="75"/>
    <x v="139"/>
    <n v="34.065934065934066"/>
    <x v="8"/>
    <x v="1"/>
  </r>
  <r>
    <x v="75"/>
    <x v="128"/>
    <n v="24.542124542124544"/>
    <x v="8"/>
    <x v="1"/>
  </r>
  <r>
    <x v="75"/>
    <x v="129"/>
    <n v="11.355311355311356"/>
    <x v="8"/>
    <x v="1"/>
  </r>
  <r>
    <x v="75"/>
    <x v="4"/>
    <n v="9.5238095238095237"/>
    <x v="8"/>
    <x v="1"/>
  </r>
  <r>
    <x v="73"/>
    <x v="127"/>
    <n v="37.790697674418603"/>
    <x v="9"/>
    <x v="1"/>
  </r>
  <r>
    <x v="73"/>
    <x v="132"/>
    <n v="25"/>
    <x v="9"/>
    <x v="1"/>
  </r>
  <r>
    <x v="73"/>
    <x v="133"/>
    <n v="7.8488372093023253"/>
    <x v="9"/>
    <x v="1"/>
  </r>
  <r>
    <x v="74"/>
    <x v="134"/>
    <n v="37.790697674418603"/>
    <x v="9"/>
    <x v="1"/>
  </r>
  <r>
    <x v="74"/>
    <x v="127"/>
    <n v="30.232558139534884"/>
    <x v="9"/>
    <x v="1"/>
  </r>
  <r>
    <x v="74"/>
    <x v="132"/>
    <n v="17.732558139534884"/>
    <x v="9"/>
    <x v="1"/>
  </r>
  <r>
    <x v="74"/>
    <x v="135"/>
    <n v="6.3953488372093021"/>
    <x v="9"/>
    <x v="1"/>
  </r>
  <r>
    <x v="74"/>
    <x v="133"/>
    <n v="5.8139534883720927"/>
    <x v="9"/>
    <x v="1"/>
  </r>
  <r>
    <x v="74"/>
    <x v="136"/>
    <n v="1.1627906976744187"/>
    <x v="9"/>
    <x v="1"/>
  </r>
  <r>
    <x v="74"/>
    <x v="137"/>
    <n v="0.87209302325581395"/>
    <x v="9"/>
    <x v="1"/>
  </r>
  <r>
    <x v="74"/>
    <x v="138"/>
    <n v="0"/>
    <x v="9"/>
    <x v="1"/>
  </r>
  <r>
    <x v="75"/>
    <x v="131"/>
    <n v="27.61627906976744"/>
    <x v="9"/>
    <x v="1"/>
  </r>
  <r>
    <x v="75"/>
    <x v="139"/>
    <n v="37.790697674418603"/>
    <x v="9"/>
    <x v="1"/>
  </r>
  <r>
    <x v="75"/>
    <x v="128"/>
    <n v="25"/>
    <x v="9"/>
    <x v="1"/>
  </r>
  <r>
    <x v="75"/>
    <x v="129"/>
    <n v="7.8488372093023253"/>
    <x v="9"/>
    <x v="1"/>
  </r>
  <r>
    <x v="75"/>
    <x v="4"/>
    <n v="10.174418604651162"/>
    <x v="9"/>
    <x v="1"/>
  </r>
  <r>
    <x v="73"/>
    <x v="127"/>
    <n v="50.202429149797574"/>
    <x v="10"/>
    <x v="1"/>
  </r>
  <r>
    <x v="73"/>
    <x v="132"/>
    <n v="35.222672064777328"/>
    <x v="10"/>
    <x v="1"/>
  </r>
  <r>
    <x v="73"/>
    <x v="133"/>
    <n v="8.097165991902834"/>
    <x v="10"/>
    <x v="1"/>
  </r>
  <r>
    <x v="74"/>
    <x v="134"/>
    <n v="20.647773279352226"/>
    <x v="10"/>
    <x v="1"/>
  </r>
  <r>
    <x v="74"/>
    <x v="127"/>
    <n v="40.48582995951417"/>
    <x v="10"/>
    <x v="1"/>
  </r>
  <r>
    <x v="74"/>
    <x v="132"/>
    <n v="22.672064777327936"/>
    <x v="10"/>
    <x v="1"/>
  </r>
  <r>
    <x v="74"/>
    <x v="135"/>
    <n v="8.097165991902834"/>
    <x v="10"/>
    <x v="1"/>
  </r>
  <r>
    <x v="74"/>
    <x v="133"/>
    <n v="2.42914979757085"/>
    <x v="10"/>
    <x v="1"/>
  </r>
  <r>
    <x v="74"/>
    <x v="136"/>
    <n v="1.214574898785425"/>
    <x v="10"/>
    <x v="1"/>
  </r>
  <r>
    <x v="74"/>
    <x v="137"/>
    <n v="4.048582995951417"/>
    <x v="10"/>
    <x v="1"/>
  </r>
  <r>
    <x v="74"/>
    <x v="138"/>
    <n v="0.40485829959514169"/>
    <x v="10"/>
    <x v="1"/>
  </r>
  <r>
    <x v="75"/>
    <x v="131"/>
    <n v="15.789473684210526"/>
    <x v="10"/>
    <x v="1"/>
  </r>
  <r>
    <x v="75"/>
    <x v="139"/>
    <n v="50.202429149797574"/>
    <x v="10"/>
    <x v="1"/>
  </r>
  <r>
    <x v="75"/>
    <x v="128"/>
    <n v="35.222672064777328"/>
    <x v="10"/>
    <x v="1"/>
  </r>
  <r>
    <x v="75"/>
    <x v="129"/>
    <n v="8.097165991902834"/>
    <x v="10"/>
    <x v="1"/>
  </r>
  <r>
    <x v="75"/>
    <x v="4"/>
    <n v="4.8582995951417001"/>
    <x v="10"/>
    <x v="1"/>
  </r>
  <r>
    <x v="73"/>
    <x v="127"/>
    <n v="31.481481481481481"/>
    <x v="11"/>
    <x v="1"/>
  </r>
  <r>
    <x v="73"/>
    <x v="132"/>
    <n v="20"/>
    <x v="11"/>
    <x v="1"/>
  </r>
  <r>
    <x v="73"/>
    <x v="133"/>
    <n v="9.6296296296296298"/>
    <x v="11"/>
    <x v="1"/>
  </r>
  <r>
    <x v="74"/>
    <x v="134"/>
    <n v="44.444444444444443"/>
    <x v="11"/>
    <x v="1"/>
  </r>
  <r>
    <x v="74"/>
    <x v="127"/>
    <n v="27.407407407407408"/>
    <x v="11"/>
    <x v="1"/>
  </r>
  <r>
    <x v="74"/>
    <x v="132"/>
    <n v="16.296296296296298"/>
    <x v="11"/>
    <x v="1"/>
  </r>
  <r>
    <x v="74"/>
    <x v="135"/>
    <n v="2.2222222222222223"/>
    <x v="11"/>
    <x v="1"/>
  </r>
  <r>
    <x v="74"/>
    <x v="133"/>
    <n v="6.666666666666667"/>
    <x v="11"/>
    <x v="1"/>
  </r>
  <r>
    <x v="74"/>
    <x v="136"/>
    <n v="1.4814814814814814"/>
    <x v="11"/>
    <x v="1"/>
  </r>
  <r>
    <x v="74"/>
    <x v="137"/>
    <n v="1.1111111111111112"/>
    <x v="11"/>
    <x v="1"/>
  </r>
  <r>
    <x v="74"/>
    <x v="138"/>
    <n v="0.37037037037037035"/>
    <x v="11"/>
    <x v="1"/>
  </r>
  <r>
    <x v="75"/>
    <x v="131"/>
    <n v="31.851851851851851"/>
    <x v="11"/>
    <x v="1"/>
  </r>
  <r>
    <x v="75"/>
    <x v="139"/>
    <n v="31.481481481481481"/>
    <x v="11"/>
    <x v="1"/>
  </r>
  <r>
    <x v="75"/>
    <x v="128"/>
    <n v="20"/>
    <x v="11"/>
    <x v="1"/>
  </r>
  <r>
    <x v="75"/>
    <x v="129"/>
    <n v="9.6296296296296298"/>
    <x v="11"/>
    <x v="1"/>
  </r>
  <r>
    <x v="75"/>
    <x v="4"/>
    <n v="12.592592592592593"/>
    <x v="11"/>
    <x v="1"/>
  </r>
  <r>
    <x v="73"/>
    <x v="127"/>
    <n v="45.238095238095241"/>
    <x v="12"/>
    <x v="1"/>
  </r>
  <r>
    <x v="73"/>
    <x v="132"/>
    <n v="25.170068027210885"/>
    <x v="12"/>
    <x v="1"/>
  </r>
  <r>
    <x v="73"/>
    <x v="133"/>
    <n v="12.244897959183673"/>
    <x v="12"/>
    <x v="1"/>
  </r>
  <r>
    <x v="74"/>
    <x v="134"/>
    <n v="30.612244897959183"/>
    <x v="12"/>
    <x v="1"/>
  </r>
  <r>
    <x v="74"/>
    <x v="127"/>
    <n v="36.054421768707485"/>
    <x v="12"/>
    <x v="1"/>
  </r>
  <r>
    <x v="74"/>
    <x v="132"/>
    <n v="14.625850340136054"/>
    <x v="12"/>
    <x v="1"/>
  </r>
  <r>
    <x v="74"/>
    <x v="135"/>
    <n v="6.4625850340136051"/>
    <x v="12"/>
    <x v="1"/>
  </r>
  <r>
    <x v="74"/>
    <x v="133"/>
    <n v="5.7823129251700678"/>
    <x v="12"/>
    <x v="1"/>
  </r>
  <r>
    <x v="74"/>
    <x v="136"/>
    <n v="2.3809523809523809"/>
    <x v="12"/>
    <x v="1"/>
  </r>
  <r>
    <x v="74"/>
    <x v="137"/>
    <n v="3.7414965986394559"/>
    <x v="12"/>
    <x v="1"/>
  </r>
  <r>
    <x v="74"/>
    <x v="138"/>
    <n v="0.3401360544217687"/>
    <x v="12"/>
    <x v="1"/>
  </r>
  <r>
    <x v="75"/>
    <x v="131"/>
    <n v="18.367346938775512"/>
    <x v="12"/>
    <x v="1"/>
  </r>
  <r>
    <x v="75"/>
    <x v="139"/>
    <n v="45.238095238095241"/>
    <x v="12"/>
    <x v="1"/>
  </r>
  <r>
    <x v="75"/>
    <x v="128"/>
    <n v="25.170068027210885"/>
    <x v="12"/>
    <x v="1"/>
  </r>
  <r>
    <x v="75"/>
    <x v="129"/>
    <n v="12.244897959183673"/>
    <x v="12"/>
    <x v="1"/>
  </r>
  <r>
    <x v="75"/>
    <x v="4"/>
    <n v="12.244897959183673"/>
    <x v="12"/>
    <x v="1"/>
  </r>
  <r>
    <x v="73"/>
    <x v="127"/>
    <n v="50.641025641025642"/>
    <x v="13"/>
    <x v="1"/>
  </r>
  <r>
    <x v="73"/>
    <x v="132"/>
    <n v="19.871794871794872"/>
    <x v="13"/>
    <x v="1"/>
  </r>
  <r>
    <x v="73"/>
    <x v="133"/>
    <n v="16.666666666666668"/>
    <x v="13"/>
    <x v="1"/>
  </r>
  <r>
    <x v="74"/>
    <x v="134"/>
    <n v="24.358974358974358"/>
    <x v="13"/>
    <x v="1"/>
  </r>
  <r>
    <x v="74"/>
    <x v="127"/>
    <n v="41.025641025641029"/>
    <x v="13"/>
    <x v="1"/>
  </r>
  <r>
    <x v="74"/>
    <x v="132"/>
    <n v="14.102564102564102"/>
    <x v="13"/>
    <x v="1"/>
  </r>
  <r>
    <x v="74"/>
    <x v="135"/>
    <n v="3.8461538461538463"/>
    <x v="13"/>
    <x v="1"/>
  </r>
  <r>
    <x v="74"/>
    <x v="133"/>
    <n v="10.897435897435898"/>
    <x v="13"/>
    <x v="1"/>
  </r>
  <r>
    <x v="74"/>
    <x v="136"/>
    <n v="3.8461538461538463"/>
    <x v="13"/>
    <x v="1"/>
  </r>
  <r>
    <x v="74"/>
    <x v="137"/>
    <n v="0"/>
    <x v="13"/>
    <x v="1"/>
  </r>
  <r>
    <x v="74"/>
    <x v="138"/>
    <n v="1.9230769230769231"/>
    <x v="13"/>
    <x v="1"/>
  </r>
  <r>
    <x v="75"/>
    <x v="131"/>
    <n v="16.025641025641026"/>
    <x v="13"/>
    <x v="1"/>
  </r>
  <r>
    <x v="75"/>
    <x v="139"/>
    <n v="50.641025641025642"/>
    <x v="13"/>
    <x v="1"/>
  </r>
  <r>
    <x v="75"/>
    <x v="128"/>
    <n v="19.871794871794872"/>
    <x v="13"/>
    <x v="1"/>
  </r>
  <r>
    <x v="75"/>
    <x v="129"/>
    <n v="16.666666666666668"/>
    <x v="13"/>
    <x v="1"/>
  </r>
  <r>
    <x v="75"/>
    <x v="4"/>
    <n v="8.3333333333333339"/>
    <x v="13"/>
    <x v="1"/>
  </r>
  <r>
    <x v="73"/>
    <x v="127"/>
    <n v="15.54054054054054"/>
    <x v="14"/>
    <x v="1"/>
  </r>
  <r>
    <x v="73"/>
    <x v="132"/>
    <n v="12.837837837837839"/>
    <x v="14"/>
    <x v="1"/>
  </r>
  <r>
    <x v="73"/>
    <x v="133"/>
    <n v="12.162162162162161"/>
    <x v="14"/>
    <x v="1"/>
  </r>
  <r>
    <x v="74"/>
    <x v="134"/>
    <n v="63.513513513513516"/>
    <x v="14"/>
    <x v="1"/>
  </r>
  <r>
    <x v="74"/>
    <x v="127"/>
    <n v="13.513513513513514"/>
    <x v="14"/>
    <x v="1"/>
  </r>
  <r>
    <x v="74"/>
    <x v="132"/>
    <n v="10.135135135135135"/>
    <x v="14"/>
    <x v="1"/>
  </r>
  <r>
    <x v="74"/>
    <x v="135"/>
    <n v="0.67567567567567566"/>
    <x v="14"/>
    <x v="1"/>
  </r>
  <r>
    <x v="74"/>
    <x v="133"/>
    <n v="8.7837837837837842"/>
    <x v="14"/>
    <x v="1"/>
  </r>
  <r>
    <x v="74"/>
    <x v="136"/>
    <n v="1.3513513513513513"/>
    <x v="14"/>
    <x v="1"/>
  </r>
  <r>
    <x v="74"/>
    <x v="137"/>
    <n v="2.0270270270270272"/>
    <x v="14"/>
    <x v="1"/>
  </r>
  <r>
    <x v="74"/>
    <x v="138"/>
    <n v="0"/>
    <x v="14"/>
    <x v="1"/>
  </r>
  <r>
    <x v="75"/>
    <x v="131"/>
    <n v="44.594594594594597"/>
    <x v="14"/>
    <x v="1"/>
  </r>
  <r>
    <x v="75"/>
    <x v="139"/>
    <n v="15.54054054054054"/>
    <x v="14"/>
    <x v="1"/>
  </r>
  <r>
    <x v="75"/>
    <x v="128"/>
    <n v="12.837837837837839"/>
    <x v="14"/>
    <x v="1"/>
  </r>
  <r>
    <x v="75"/>
    <x v="129"/>
    <n v="12.162162162162161"/>
    <x v="14"/>
    <x v="1"/>
  </r>
  <r>
    <x v="75"/>
    <x v="4"/>
    <n v="18.918918918918919"/>
    <x v="14"/>
    <x v="1"/>
  </r>
  <r>
    <x v="73"/>
    <x v="127"/>
    <n v="32.432432432432435"/>
    <x v="15"/>
    <x v="1"/>
  </r>
  <r>
    <x v="73"/>
    <x v="132"/>
    <n v="49.324324324324323"/>
    <x v="15"/>
    <x v="1"/>
  </r>
  <r>
    <x v="73"/>
    <x v="133"/>
    <n v="12.837837837837839"/>
    <x v="15"/>
    <x v="1"/>
  </r>
  <r>
    <x v="74"/>
    <x v="134"/>
    <n v="21.621621621621621"/>
    <x v="15"/>
    <x v="1"/>
  </r>
  <r>
    <x v="74"/>
    <x v="127"/>
    <n v="22.297297297297298"/>
    <x v="15"/>
    <x v="1"/>
  </r>
  <r>
    <x v="74"/>
    <x v="132"/>
    <n v="34.45945945945946"/>
    <x v="15"/>
    <x v="1"/>
  </r>
  <r>
    <x v="74"/>
    <x v="135"/>
    <n v="8.7837837837837842"/>
    <x v="15"/>
    <x v="1"/>
  </r>
  <r>
    <x v="74"/>
    <x v="133"/>
    <n v="5.4054054054054053"/>
    <x v="15"/>
    <x v="1"/>
  </r>
  <r>
    <x v="74"/>
    <x v="136"/>
    <n v="1.3513513513513513"/>
    <x v="15"/>
    <x v="1"/>
  </r>
  <r>
    <x v="74"/>
    <x v="137"/>
    <n v="6.0810810810810807"/>
    <x v="15"/>
    <x v="1"/>
  </r>
  <r>
    <x v="74"/>
    <x v="138"/>
    <n v="0"/>
    <x v="15"/>
    <x v="1"/>
  </r>
  <r>
    <x v="75"/>
    <x v="131"/>
    <n v="14.189189189189189"/>
    <x v="15"/>
    <x v="1"/>
  </r>
  <r>
    <x v="75"/>
    <x v="139"/>
    <n v="32.432432432432435"/>
    <x v="15"/>
    <x v="1"/>
  </r>
  <r>
    <x v="75"/>
    <x v="128"/>
    <n v="49.324324324324323"/>
    <x v="15"/>
    <x v="1"/>
  </r>
  <r>
    <x v="75"/>
    <x v="129"/>
    <n v="12.837837837837839"/>
    <x v="15"/>
    <x v="1"/>
  </r>
  <r>
    <x v="75"/>
    <x v="4"/>
    <n v="7.4324324324324325"/>
    <x v="15"/>
    <x v="1"/>
  </r>
  <r>
    <x v="73"/>
    <x v="127"/>
    <n v="47.138047138047135"/>
    <x v="16"/>
    <x v="1"/>
  </r>
  <r>
    <x v="73"/>
    <x v="132"/>
    <n v="28.619528619528619"/>
    <x v="16"/>
    <x v="1"/>
  </r>
  <r>
    <x v="73"/>
    <x v="133"/>
    <n v="13.804713804713804"/>
    <x v="16"/>
    <x v="1"/>
  </r>
  <r>
    <x v="74"/>
    <x v="134"/>
    <n v="24.242424242424242"/>
    <x v="16"/>
    <x v="1"/>
  </r>
  <r>
    <x v="74"/>
    <x v="127"/>
    <n v="38.047138047138048"/>
    <x v="16"/>
    <x v="1"/>
  </r>
  <r>
    <x v="74"/>
    <x v="132"/>
    <n v="18.855218855218855"/>
    <x v="16"/>
    <x v="1"/>
  </r>
  <r>
    <x v="74"/>
    <x v="135"/>
    <n v="5.0505050505050502"/>
    <x v="16"/>
    <x v="1"/>
  </r>
  <r>
    <x v="74"/>
    <x v="133"/>
    <n v="5.7239057239057241"/>
    <x v="16"/>
    <x v="1"/>
  </r>
  <r>
    <x v="74"/>
    <x v="136"/>
    <n v="3.3670033670033672"/>
    <x v="16"/>
    <x v="1"/>
  </r>
  <r>
    <x v="74"/>
    <x v="137"/>
    <n v="4.0404040404040407"/>
    <x v="16"/>
    <x v="1"/>
  </r>
  <r>
    <x v="74"/>
    <x v="138"/>
    <n v="0.67340067340067344"/>
    <x v="16"/>
    <x v="1"/>
  </r>
  <r>
    <x v="75"/>
    <x v="131"/>
    <n v="17.508417508417509"/>
    <x v="16"/>
    <x v="1"/>
  </r>
  <r>
    <x v="75"/>
    <x v="139"/>
    <n v="47.138047138047135"/>
    <x v="16"/>
    <x v="1"/>
  </r>
  <r>
    <x v="75"/>
    <x v="128"/>
    <n v="28.619528619528619"/>
    <x v="16"/>
    <x v="1"/>
  </r>
  <r>
    <x v="75"/>
    <x v="129"/>
    <n v="13.804713804713804"/>
    <x v="16"/>
    <x v="1"/>
  </r>
  <r>
    <x v="75"/>
    <x v="4"/>
    <n v="6.7340067340067344"/>
    <x v="16"/>
    <x v="1"/>
  </r>
  <r>
    <x v="76"/>
    <x v="140"/>
    <n v="6.6665309446254009"/>
    <x v="0"/>
    <x v="0"/>
  </r>
  <r>
    <x v="76"/>
    <x v="141"/>
    <n v="7.2348484848484809"/>
    <x v="0"/>
    <x v="0"/>
  </r>
  <r>
    <x v="76"/>
    <x v="142"/>
    <n v="7.2004287245444889"/>
    <x v="0"/>
    <x v="0"/>
  </r>
  <r>
    <x v="76"/>
    <x v="143"/>
    <n v="6.89326334208224"/>
    <x v="0"/>
    <x v="0"/>
  </r>
  <r>
    <x v="76"/>
    <x v="144"/>
    <n v="7.9672386895475906"/>
    <x v="0"/>
    <x v="0"/>
  </r>
  <r>
    <x v="76"/>
    <x v="145"/>
    <n v="8.2936132465996355"/>
    <x v="0"/>
    <x v="0"/>
  </r>
  <r>
    <x v="76"/>
    <x v="146"/>
    <n v="7.4235463029432927"/>
    <x v="0"/>
    <x v="0"/>
  </r>
  <r>
    <x v="76"/>
    <x v="147"/>
    <n v="7.5"/>
    <x v="0"/>
    <x v="0"/>
  </r>
  <r>
    <x v="76"/>
    <x v="148"/>
    <n v="7.5429645542427552"/>
    <x v="0"/>
    <x v="0"/>
  </r>
  <r>
    <x v="76"/>
    <x v="149"/>
    <n v="7.6257907542579053"/>
    <x v="0"/>
    <x v="0"/>
  </r>
  <r>
    <x v="76"/>
    <x v="150"/>
    <n v="8.3195876288659889"/>
    <x v="0"/>
    <x v="0"/>
  </r>
  <r>
    <x v="76"/>
    <x v="151"/>
    <n v="7.7031700288184473"/>
    <x v="0"/>
    <x v="0"/>
  </r>
  <r>
    <x v="76"/>
    <x v="140"/>
    <n v="6.6458527493010227"/>
    <x v="1"/>
    <x v="0"/>
  </r>
  <r>
    <x v="76"/>
    <x v="141"/>
    <n v="7.0517928286852536"/>
    <x v="1"/>
    <x v="0"/>
  </r>
  <r>
    <x v="76"/>
    <x v="142"/>
    <n v="7.1133603238866456"/>
    <x v="1"/>
    <x v="0"/>
  </r>
  <r>
    <x v="76"/>
    <x v="143"/>
    <n v="6.8677966101694921"/>
    <x v="1"/>
    <x v="0"/>
  </r>
  <r>
    <x v="76"/>
    <x v="144"/>
    <n v="7.9961832061068723"/>
    <x v="1"/>
    <x v="0"/>
  </r>
  <r>
    <x v="76"/>
    <x v="145"/>
    <n v="8.129129129129133"/>
    <x v="1"/>
    <x v="0"/>
  </r>
  <r>
    <x v="76"/>
    <x v="146"/>
    <n v="7.3423423423423468"/>
    <x v="1"/>
    <x v="0"/>
  </r>
  <r>
    <x v="76"/>
    <x v="147"/>
    <n v="7.2408376963350767"/>
    <x v="1"/>
    <x v="0"/>
  </r>
  <r>
    <x v="76"/>
    <x v="148"/>
    <n v="7.4961997828447391"/>
    <x v="1"/>
    <x v="0"/>
  </r>
  <r>
    <x v="76"/>
    <x v="149"/>
    <n v="7.6659364731653943"/>
    <x v="1"/>
    <x v="0"/>
  </r>
  <r>
    <x v="76"/>
    <x v="150"/>
    <n v="8.0313315926892894"/>
    <x v="1"/>
    <x v="0"/>
  </r>
  <r>
    <x v="76"/>
    <x v="151"/>
    <n v="7.3333333333333321"/>
    <x v="1"/>
    <x v="0"/>
  </r>
  <r>
    <x v="76"/>
    <x v="140"/>
    <n v="6.6225806451612907"/>
    <x v="2"/>
    <x v="0"/>
  </r>
  <r>
    <x v="76"/>
    <x v="141"/>
    <n v="7.4074074074074057"/>
    <x v="2"/>
    <x v="0"/>
  </r>
  <r>
    <x v="76"/>
    <x v="142"/>
    <n v="7.5784313725490176"/>
    <x v="2"/>
    <x v="0"/>
  </r>
  <r>
    <x v="76"/>
    <x v="143"/>
    <n v="6.9433962264150937"/>
    <x v="2"/>
    <x v="0"/>
  </r>
  <r>
    <x v="76"/>
    <x v="144"/>
    <n v="7.5102040816326525"/>
    <x v="2"/>
    <x v="0"/>
  </r>
  <r>
    <x v="76"/>
    <x v="145"/>
    <n v="8.2676991150442412"/>
    <x v="2"/>
    <x v="0"/>
  </r>
  <r>
    <x v="76"/>
    <x v="146"/>
    <n v="7.6865671641791042"/>
    <x v="2"/>
    <x v="0"/>
  </r>
  <r>
    <x v="76"/>
    <x v="147"/>
    <n v="7.7066246056782335"/>
    <x v="2"/>
    <x v="0"/>
  </r>
  <r>
    <x v="76"/>
    <x v="148"/>
    <n v="7.8129032258064539"/>
    <x v="2"/>
    <x v="0"/>
  </r>
  <r>
    <x v="76"/>
    <x v="149"/>
    <n v="7.5564202334630313"/>
    <x v="2"/>
    <x v="0"/>
  </r>
  <r>
    <x v="76"/>
    <x v="150"/>
    <n v="8.3030303030303045"/>
    <x v="2"/>
    <x v="0"/>
  </r>
  <r>
    <x v="76"/>
    <x v="151"/>
    <n v="7.875"/>
    <x v="2"/>
    <x v="0"/>
  </r>
  <r>
    <x v="76"/>
    <x v="140"/>
    <n v="6.4444444444444446"/>
    <x v="3"/>
    <x v="0"/>
  </r>
  <r>
    <x v="76"/>
    <x v="141"/>
    <n v="7.4808743169398912"/>
    <x v="3"/>
    <x v="0"/>
  </r>
  <r>
    <x v="76"/>
    <x v="142"/>
    <n v="7.3759999999999994"/>
    <x v="3"/>
    <x v="0"/>
  </r>
  <r>
    <x v="76"/>
    <x v="143"/>
    <n v="6.8932806324110674"/>
    <x v="3"/>
    <x v="0"/>
  </r>
  <r>
    <x v="76"/>
    <x v="144"/>
    <n v="7.8947368421052646"/>
    <x v="3"/>
    <x v="0"/>
  </r>
  <r>
    <x v="76"/>
    <x v="145"/>
    <n v="8.5514018691588678"/>
    <x v="3"/>
    <x v="0"/>
  </r>
  <r>
    <x v="76"/>
    <x v="146"/>
    <n v="7.5"/>
    <x v="3"/>
    <x v="0"/>
  </r>
  <r>
    <x v="76"/>
    <x v="147"/>
    <n v="7.5566750629722899"/>
    <x v="3"/>
    <x v="0"/>
  </r>
  <r>
    <x v="76"/>
    <x v="148"/>
    <n v="7.4651810584958245"/>
    <x v="3"/>
    <x v="0"/>
  </r>
  <r>
    <x v="76"/>
    <x v="149"/>
    <n v="7.5302325581395353"/>
    <x v="3"/>
    <x v="0"/>
  </r>
  <r>
    <x v="76"/>
    <x v="150"/>
    <n v="8.5777202072538898"/>
    <x v="3"/>
    <x v="0"/>
  </r>
  <r>
    <x v="76"/>
    <x v="151"/>
    <n v="8.2307692307692282"/>
    <x v="3"/>
    <x v="0"/>
  </r>
  <r>
    <x v="76"/>
    <x v="140"/>
    <n v="6.7542372881355917"/>
    <x v="4"/>
    <x v="0"/>
  </r>
  <r>
    <x v="76"/>
    <x v="141"/>
    <n v="6.6"/>
    <x v="4"/>
    <x v="0"/>
  </r>
  <r>
    <x v="76"/>
    <x v="142"/>
    <n v="7.1785714285714288"/>
    <x v="4"/>
    <x v="0"/>
  </r>
  <r>
    <x v="76"/>
    <x v="143"/>
    <n v="7"/>
    <x v="4"/>
    <x v="0"/>
  </r>
  <r>
    <x v="76"/>
    <x v="144"/>
    <n v="8.2631578947368407"/>
    <x v="4"/>
    <x v="0"/>
  </r>
  <r>
    <x v="76"/>
    <x v="145"/>
    <n v="8.1046025104602464"/>
    <x v="4"/>
    <x v="0"/>
  </r>
  <r>
    <x v="76"/>
    <x v="146"/>
    <n v="7.7"/>
    <x v="4"/>
    <x v="0"/>
  </r>
  <r>
    <x v="76"/>
    <x v="147"/>
    <n v="7.2698412698412707"/>
    <x v="4"/>
    <x v="0"/>
  </r>
  <r>
    <x v="76"/>
    <x v="148"/>
    <n v="7.416666666666667"/>
    <x v="4"/>
    <x v="0"/>
  </r>
  <r>
    <x v="76"/>
    <x v="149"/>
    <n v="7.0185185185185173"/>
    <x v="4"/>
    <x v="0"/>
  </r>
  <r>
    <x v="76"/>
    <x v="150"/>
    <n v="8.6296296296296298"/>
    <x v="4"/>
    <x v="0"/>
  </r>
  <r>
    <x v="76"/>
    <x v="151"/>
    <n v="8.3809523809523778"/>
    <x v="4"/>
    <x v="0"/>
  </r>
  <r>
    <x v="76"/>
    <x v="140"/>
    <n v="7.2777777777777786"/>
    <x v="5"/>
    <x v="0"/>
  </r>
  <r>
    <x v="76"/>
    <x v="141"/>
    <n v="7"/>
    <x v="5"/>
    <x v="0"/>
  </r>
  <r>
    <x v="76"/>
    <x v="142"/>
    <n v="8"/>
    <x v="5"/>
    <x v="0"/>
  </r>
  <r>
    <x v="76"/>
    <x v="143"/>
    <n v="7.6190476190476186"/>
    <x v="5"/>
    <x v="0"/>
  </r>
  <r>
    <x v="76"/>
    <x v="144"/>
    <n v="8.75"/>
    <x v="5"/>
    <x v="0"/>
  </r>
  <r>
    <x v="76"/>
    <x v="145"/>
    <n v="8.0909090909090882"/>
    <x v="5"/>
    <x v="0"/>
  </r>
  <r>
    <x v="76"/>
    <x v="146"/>
    <n v="8.0476190476190474"/>
    <x v="5"/>
    <x v="0"/>
  </r>
  <r>
    <x v="76"/>
    <x v="147"/>
    <n v="7.75"/>
    <x v="5"/>
    <x v="0"/>
  </r>
  <r>
    <x v="76"/>
    <x v="148"/>
    <n v="8.7272727272727284"/>
    <x v="5"/>
    <x v="0"/>
  </r>
  <r>
    <x v="76"/>
    <x v="149"/>
    <n v="7.4285714285714288"/>
    <x v="5"/>
    <x v="0"/>
  </r>
  <r>
    <x v="76"/>
    <x v="150"/>
    <n v="9.1999999999999993"/>
    <x v="5"/>
    <x v="0"/>
  </r>
  <r>
    <x v="76"/>
    <x v="151"/>
    <n v="8.5"/>
    <x v="5"/>
    <x v="0"/>
  </r>
  <r>
    <x v="76"/>
    <x v="140"/>
    <n v="6.0526315789473681"/>
    <x v="6"/>
    <x v="0"/>
  </r>
  <r>
    <x v="76"/>
    <x v="141"/>
    <n v="4.333333333333333"/>
    <x v="6"/>
    <x v="0"/>
  </r>
  <r>
    <x v="76"/>
    <x v="142"/>
    <n v="5.7777777777777777"/>
    <x v="6"/>
    <x v="0"/>
  </r>
  <r>
    <x v="76"/>
    <x v="143"/>
    <n v="5.7777777777777777"/>
    <x v="6"/>
    <x v="0"/>
  </r>
  <r>
    <x v="76"/>
    <x v="144"/>
    <n v="5.5"/>
    <x v="6"/>
    <x v="0"/>
  </r>
  <r>
    <x v="76"/>
    <x v="145"/>
    <n v="8.28125"/>
    <x v="6"/>
    <x v="0"/>
  </r>
  <r>
    <x v="76"/>
    <x v="146"/>
    <n v="6.3636363636363642"/>
    <x v="6"/>
    <x v="0"/>
  </r>
  <r>
    <x v="76"/>
    <x v="147"/>
    <n v="6.8636363636363642"/>
    <x v="6"/>
    <x v="0"/>
  </r>
  <r>
    <x v="76"/>
    <x v="148"/>
    <n v="6.1"/>
    <x v="6"/>
    <x v="0"/>
  </r>
  <r>
    <x v="76"/>
    <x v="149"/>
    <n v="5.4"/>
    <x v="6"/>
    <x v="0"/>
  </r>
  <r>
    <x v="76"/>
    <x v="150"/>
    <n v="8.5714285714285694"/>
    <x v="6"/>
    <x v="0"/>
  </r>
  <r>
    <x v="76"/>
    <x v="151"/>
    <n v="9"/>
    <x v="6"/>
    <x v="0"/>
  </r>
  <r>
    <x v="76"/>
    <x v="140"/>
    <n v="6.3478260869565233"/>
    <x v="7"/>
    <x v="0"/>
  </r>
  <r>
    <x v="76"/>
    <x v="141"/>
    <n v="5.75"/>
    <x v="7"/>
    <x v="0"/>
  </r>
  <r>
    <x v="76"/>
    <x v="142"/>
    <n v="7.5"/>
    <x v="7"/>
    <x v="0"/>
  </r>
  <r>
    <x v="76"/>
    <x v="143"/>
    <n v="5.5555555555555554"/>
    <x v="7"/>
    <x v="0"/>
  </r>
  <r>
    <x v="76"/>
    <x v="144"/>
    <n v="8.3333333333333339"/>
    <x v="7"/>
    <x v="0"/>
  </r>
  <r>
    <x v="76"/>
    <x v="145"/>
    <n v="7.7627118644067803"/>
    <x v="7"/>
    <x v="0"/>
  </r>
  <r>
    <x v="76"/>
    <x v="146"/>
    <n v="7.6"/>
    <x v="7"/>
    <x v="0"/>
  </r>
  <r>
    <x v="76"/>
    <x v="147"/>
    <n v="6.7878787878787881"/>
    <x v="7"/>
    <x v="0"/>
  </r>
  <r>
    <x v="76"/>
    <x v="148"/>
    <n v="7.1875"/>
    <x v="7"/>
    <x v="0"/>
  </r>
  <r>
    <x v="76"/>
    <x v="149"/>
    <n v="6.25"/>
    <x v="7"/>
    <x v="0"/>
  </r>
  <r>
    <x v="76"/>
    <x v="150"/>
    <n v="8.0526315789473699"/>
    <x v="7"/>
    <x v="0"/>
  </r>
  <r>
    <x v="76"/>
    <x v="151"/>
    <n v="8.6666666666666661"/>
    <x v="7"/>
    <x v="0"/>
  </r>
  <r>
    <x v="76"/>
    <x v="140"/>
    <n v="6.85"/>
    <x v="8"/>
    <x v="0"/>
  </r>
  <r>
    <x v="76"/>
    <x v="141"/>
    <n v="8.4"/>
    <x v="8"/>
    <x v="0"/>
  </r>
  <r>
    <x v="76"/>
    <x v="142"/>
    <n v="7.8888888888888884"/>
    <x v="8"/>
    <x v="0"/>
  </r>
  <r>
    <x v="76"/>
    <x v="143"/>
    <n v="8"/>
    <x v="8"/>
    <x v="0"/>
  </r>
  <r>
    <x v="76"/>
    <x v="144"/>
    <n v="8.5"/>
    <x v="8"/>
    <x v="0"/>
  </r>
  <r>
    <x v="76"/>
    <x v="145"/>
    <n v="8.2926829268292668"/>
    <x v="8"/>
    <x v="0"/>
  </r>
  <r>
    <x v="76"/>
    <x v="146"/>
    <n v="8.3076923076923066"/>
    <x v="8"/>
    <x v="0"/>
  </r>
  <r>
    <x v="76"/>
    <x v="147"/>
    <n v="7.4857142857142849"/>
    <x v="8"/>
    <x v="0"/>
  </r>
  <r>
    <x v="76"/>
    <x v="148"/>
    <n v="7.5217391304347831"/>
    <x v="8"/>
    <x v="0"/>
  </r>
  <r>
    <x v="76"/>
    <x v="149"/>
    <n v="7.92"/>
    <x v="8"/>
    <x v="0"/>
  </r>
  <r>
    <x v="76"/>
    <x v="150"/>
    <n v="8.6428571428571423"/>
    <x v="8"/>
    <x v="0"/>
  </r>
  <r>
    <x v="76"/>
    <x v="151"/>
    <n v="8"/>
    <x v="8"/>
    <x v="0"/>
  </r>
  <r>
    <x v="76"/>
    <x v="140"/>
    <n v="6.8030303030303036"/>
    <x v="9"/>
    <x v="0"/>
  </r>
  <r>
    <x v="76"/>
    <x v="141"/>
    <n v="7.1111111111111107"/>
    <x v="9"/>
    <x v="0"/>
  </r>
  <r>
    <x v="76"/>
    <x v="142"/>
    <n v="7.0357142857142856"/>
    <x v="9"/>
    <x v="0"/>
  </r>
  <r>
    <x v="76"/>
    <x v="143"/>
    <n v="6.8125"/>
    <x v="9"/>
    <x v="0"/>
  </r>
  <r>
    <x v="76"/>
    <x v="144"/>
    <n v="7.8571428571428568"/>
    <x v="9"/>
    <x v="0"/>
  </r>
  <r>
    <x v="76"/>
    <x v="145"/>
    <n v="8.099173553719007"/>
    <x v="9"/>
    <x v="0"/>
  </r>
  <r>
    <x v="76"/>
    <x v="146"/>
    <n v="7.454545454545455"/>
    <x v="9"/>
    <x v="0"/>
  </r>
  <r>
    <x v="76"/>
    <x v="147"/>
    <n v="7.454545454545455"/>
    <x v="9"/>
    <x v="0"/>
  </r>
  <r>
    <x v="76"/>
    <x v="148"/>
    <n v="6.9743589743589745"/>
    <x v="9"/>
    <x v="0"/>
  </r>
  <r>
    <x v="76"/>
    <x v="149"/>
    <n v="7.884057971014494"/>
    <x v="9"/>
    <x v="0"/>
  </r>
  <r>
    <x v="76"/>
    <x v="150"/>
    <n v="7.8666666666666654"/>
    <x v="9"/>
    <x v="0"/>
  </r>
  <r>
    <x v="76"/>
    <x v="151"/>
    <n v="8"/>
    <x v="9"/>
    <x v="0"/>
  </r>
  <r>
    <x v="76"/>
    <x v="140"/>
    <n v="6.25"/>
    <x v="10"/>
    <x v="0"/>
  </r>
  <r>
    <x v="76"/>
    <x v="141"/>
    <n v="6.75"/>
    <x v="10"/>
    <x v="0"/>
  </r>
  <r>
    <x v="76"/>
    <x v="142"/>
    <n v="7.115384615384615"/>
    <x v="10"/>
    <x v="0"/>
  </r>
  <r>
    <x v="76"/>
    <x v="143"/>
    <n v="6.64864864864865"/>
    <x v="10"/>
    <x v="0"/>
  </r>
  <r>
    <x v="76"/>
    <x v="144"/>
    <n v="7.6551724137931032"/>
    <x v="10"/>
    <x v="0"/>
  </r>
  <r>
    <x v="76"/>
    <x v="145"/>
    <n v="8.7009345794392488"/>
    <x v="10"/>
    <x v="0"/>
  </r>
  <r>
    <x v="76"/>
    <x v="146"/>
    <n v="7.2750000000000004"/>
    <x v="10"/>
    <x v="0"/>
  </r>
  <r>
    <x v="76"/>
    <x v="147"/>
    <n v="7.1818181818181825"/>
    <x v="10"/>
    <x v="0"/>
  </r>
  <r>
    <x v="76"/>
    <x v="148"/>
    <n v="7.342465753424654"/>
    <x v="10"/>
    <x v="0"/>
  </r>
  <r>
    <x v="76"/>
    <x v="149"/>
    <n v="7.5733333333333333"/>
    <x v="10"/>
    <x v="0"/>
  </r>
  <r>
    <x v="76"/>
    <x v="150"/>
    <n v="8.2115384615384581"/>
    <x v="10"/>
    <x v="0"/>
  </r>
  <r>
    <x v="76"/>
    <x v="151"/>
    <n v="7.5"/>
    <x v="10"/>
    <x v="0"/>
  </r>
  <r>
    <x v="76"/>
    <x v="140"/>
    <n v="6.7317073170731714"/>
    <x v="11"/>
    <x v="0"/>
  </r>
  <r>
    <x v="76"/>
    <x v="141"/>
    <n v="6.75"/>
    <x v="11"/>
    <x v="0"/>
  </r>
  <r>
    <x v="76"/>
    <x v="142"/>
    <n v="7.1818181818181817"/>
    <x v="11"/>
    <x v="0"/>
  </r>
  <r>
    <x v="76"/>
    <x v="143"/>
    <n v="6.470588235294116"/>
    <x v="11"/>
    <x v="0"/>
  </r>
  <r>
    <x v="76"/>
    <x v="144"/>
    <n v="7.333333333333333"/>
    <x v="11"/>
    <x v="0"/>
  </r>
  <r>
    <x v="76"/>
    <x v="145"/>
    <n v="8.370967741935484"/>
    <x v="11"/>
    <x v="0"/>
  </r>
  <r>
    <x v="76"/>
    <x v="146"/>
    <n v="7.5416666666666661"/>
    <x v="11"/>
    <x v="0"/>
  </r>
  <r>
    <x v="76"/>
    <x v="147"/>
    <n v="7.2571428571428571"/>
    <x v="11"/>
    <x v="0"/>
  </r>
  <r>
    <x v="76"/>
    <x v="148"/>
    <n v="6.9375"/>
    <x v="11"/>
    <x v="0"/>
  </r>
  <r>
    <x v="76"/>
    <x v="149"/>
    <n v="7.7777777777777777"/>
    <x v="11"/>
    <x v="0"/>
  </r>
  <r>
    <x v="76"/>
    <x v="150"/>
    <n v="8.2068965517241352"/>
    <x v="11"/>
    <x v="0"/>
  </r>
  <r>
    <x v="76"/>
    <x v="151"/>
    <n v="7.454545454545455"/>
    <x v="11"/>
    <x v="0"/>
  </r>
  <r>
    <x v="76"/>
    <x v="140"/>
    <n v="7.0133333333333319"/>
    <x v="12"/>
    <x v="0"/>
  </r>
  <r>
    <x v="76"/>
    <x v="141"/>
    <n v="7.2727272727272707"/>
    <x v="12"/>
    <x v="0"/>
  </r>
  <r>
    <x v="76"/>
    <x v="142"/>
    <n v="7.4285714285714288"/>
    <x v="12"/>
    <x v="0"/>
  </r>
  <r>
    <x v="76"/>
    <x v="143"/>
    <n v="6.8636363636363633"/>
    <x v="12"/>
    <x v="0"/>
  </r>
  <r>
    <x v="76"/>
    <x v="144"/>
    <n v="7.8"/>
    <x v="12"/>
    <x v="0"/>
  </r>
  <r>
    <x v="76"/>
    <x v="145"/>
    <n v="8.5555555555555536"/>
    <x v="12"/>
    <x v="0"/>
  </r>
  <r>
    <x v="76"/>
    <x v="146"/>
    <n v="7.7586206896551735"/>
    <x v="12"/>
    <x v="0"/>
  </r>
  <r>
    <x v="76"/>
    <x v="147"/>
    <n v="7.4305555555555554"/>
    <x v="12"/>
    <x v="0"/>
  </r>
  <r>
    <x v="76"/>
    <x v="148"/>
    <n v="7.979591836734695"/>
    <x v="12"/>
    <x v="0"/>
  </r>
  <r>
    <x v="76"/>
    <x v="149"/>
    <n v="7.7735849056603774"/>
    <x v="12"/>
    <x v="0"/>
  </r>
  <r>
    <x v="76"/>
    <x v="150"/>
    <n v="8.235294117647058"/>
    <x v="12"/>
    <x v="0"/>
  </r>
  <r>
    <x v="76"/>
    <x v="151"/>
    <n v="7.375"/>
    <x v="12"/>
    <x v="0"/>
  </r>
  <r>
    <x v="76"/>
    <x v="140"/>
    <n v="6.7435897435897427"/>
    <x v="13"/>
    <x v="0"/>
  </r>
  <r>
    <x v="76"/>
    <x v="141"/>
    <n v="7.882352941176471"/>
    <x v="13"/>
    <x v="0"/>
  </r>
  <r>
    <x v="76"/>
    <x v="142"/>
    <n v="6"/>
    <x v="13"/>
    <x v="0"/>
  </r>
  <r>
    <x v="76"/>
    <x v="143"/>
    <n v="7.5882352941176467"/>
    <x v="13"/>
    <x v="0"/>
  </r>
  <r>
    <x v="76"/>
    <x v="144"/>
    <n v="9.0769230769230766"/>
    <x v="13"/>
    <x v="0"/>
  </r>
  <r>
    <x v="76"/>
    <x v="145"/>
    <n v="8.6666666666666661"/>
    <x v="13"/>
    <x v="0"/>
  </r>
  <r>
    <x v="76"/>
    <x v="146"/>
    <n v="7.3"/>
    <x v="13"/>
    <x v="0"/>
  </r>
  <r>
    <x v="76"/>
    <x v="147"/>
    <n v="7.71875"/>
    <x v="13"/>
    <x v="0"/>
  </r>
  <r>
    <x v="76"/>
    <x v="148"/>
    <n v="7.625"/>
    <x v="13"/>
    <x v="0"/>
  </r>
  <r>
    <x v="76"/>
    <x v="149"/>
    <n v="7.8095238095238093"/>
    <x v="13"/>
    <x v="0"/>
  </r>
  <r>
    <x v="76"/>
    <x v="150"/>
    <n v="8.35"/>
    <x v="13"/>
    <x v="0"/>
  </r>
  <r>
    <x v="76"/>
    <x v="151"/>
    <n v="6.5714285714285712"/>
    <x v="13"/>
    <x v="0"/>
  </r>
  <r>
    <x v="76"/>
    <x v="140"/>
    <n v="7.4615384615384608"/>
    <x v="14"/>
    <x v="0"/>
  </r>
  <r>
    <x v="76"/>
    <x v="141"/>
    <n v="7.6666666666666661"/>
    <x v="14"/>
    <x v="0"/>
  </r>
  <r>
    <x v="76"/>
    <x v="142"/>
    <n v="8.25"/>
    <x v="14"/>
    <x v="0"/>
  </r>
  <r>
    <x v="76"/>
    <x v="143"/>
    <n v="6.75"/>
    <x v="14"/>
    <x v="0"/>
  </r>
  <r>
    <x v="76"/>
    <x v="144"/>
    <n v="0"/>
    <x v="14"/>
    <x v="0"/>
  </r>
  <r>
    <x v="76"/>
    <x v="145"/>
    <n v="8"/>
    <x v="14"/>
    <x v="0"/>
  </r>
  <r>
    <x v="76"/>
    <x v="146"/>
    <n v="6"/>
    <x v="14"/>
    <x v="0"/>
  </r>
  <r>
    <x v="76"/>
    <x v="147"/>
    <n v="8.0909090909090899"/>
    <x v="14"/>
    <x v="0"/>
  </r>
  <r>
    <x v="76"/>
    <x v="148"/>
    <n v="7.5"/>
    <x v="14"/>
    <x v="0"/>
  </r>
  <r>
    <x v="76"/>
    <x v="149"/>
    <n v="7.4"/>
    <x v="14"/>
    <x v="0"/>
  </r>
  <r>
    <x v="76"/>
    <x v="150"/>
    <n v="9"/>
    <x v="14"/>
    <x v="0"/>
  </r>
  <r>
    <x v="76"/>
    <x v="151"/>
    <n v="7.666666666666667"/>
    <x v="14"/>
    <x v="0"/>
  </r>
  <r>
    <x v="76"/>
    <x v="140"/>
    <n v="7.2153846153846146"/>
    <x v="15"/>
    <x v="0"/>
  </r>
  <r>
    <x v="76"/>
    <x v="141"/>
    <n v="6.8571428571428568"/>
    <x v="15"/>
    <x v="0"/>
  </r>
  <r>
    <x v="76"/>
    <x v="142"/>
    <n v="8.2083333333333339"/>
    <x v="15"/>
    <x v="0"/>
  </r>
  <r>
    <x v="76"/>
    <x v="143"/>
    <n v="7.6190476190476186"/>
    <x v="15"/>
    <x v="0"/>
  </r>
  <r>
    <x v="76"/>
    <x v="144"/>
    <n v="8.5"/>
    <x v="15"/>
    <x v="0"/>
  </r>
  <r>
    <x v="76"/>
    <x v="145"/>
    <n v="8.0229885057471257"/>
    <x v="15"/>
    <x v="0"/>
  </r>
  <r>
    <x v="76"/>
    <x v="146"/>
    <n v="8.2608695652173889"/>
    <x v="15"/>
    <x v="0"/>
  </r>
  <r>
    <x v="76"/>
    <x v="147"/>
    <n v="8.1698113207547145"/>
    <x v="15"/>
    <x v="0"/>
  </r>
  <r>
    <x v="76"/>
    <x v="148"/>
    <n v="8.6097560975609753"/>
    <x v="15"/>
    <x v="0"/>
  </r>
  <r>
    <x v="76"/>
    <x v="149"/>
    <n v="7.666666666666667"/>
    <x v="15"/>
    <x v="0"/>
  </r>
  <r>
    <x v="76"/>
    <x v="150"/>
    <n v="8.2058823529411793"/>
    <x v="15"/>
    <x v="0"/>
  </r>
  <r>
    <x v="76"/>
    <x v="151"/>
    <n v="10"/>
    <x v="15"/>
    <x v="0"/>
  </r>
  <r>
    <x v="76"/>
    <x v="140"/>
    <n v="7"/>
    <x v="16"/>
    <x v="0"/>
  </r>
  <r>
    <x v="76"/>
    <x v="141"/>
    <n v="8.1525423728813582"/>
    <x v="16"/>
    <x v="0"/>
  </r>
  <r>
    <x v="76"/>
    <x v="142"/>
    <n v="6.8039215686274499"/>
    <x v="16"/>
    <x v="0"/>
  </r>
  <r>
    <x v="76"/>
    <x v="143"/>
    <n v="6.8730158730158717"/>
    <x v="16"/>
    <x v="0"/>
  </r>
  <r>
    <x v="76"/>
    <x v="144"/>
    <n v="8.7037037037037024"/>
    <x v="16"/>
    <x v="0"/>
  </r>
  <r>
    <x v="76"/>
    <x v="145"/>
    <n v="8.6885245901639347"/>
    <x v="16"/>
    <x v="0"/>
  </r>
  <r>
    <x v="76"/>
    <x v="146"/>
    <n v="7.3157894736842097"/>
    <x v="16"/>
    <x v="0"/>
  </r>
  <r>
    <x v="76"/>
    <x v="147"/>
    <n v="8.0218978102189755"/>
    <x v="16"/>
    <x v="0"/>
  </r>
  <r>
    <x v="76"/>
    <x v="148"/>
    <n v="7.8105263157894749"/>
    <x v="16"/>
    <x v="0"/>
  </r>
  <r>
    <x v="76"/>
    <x v="149"/>
    <n v="7.8252427184465994"/>
    <x v="16"/>
    <x v="0"/>
  </r>
  <r>
    <x v="76"/>
    <x v="150"/>
    <n v="8.5810810810810807"/>
    <x v="16"/>
    <x v="0"/>
  </r>
  <r>
    <x v="76"/>
    <x v="151"/>
    <n v="7.4666666666666668"/>
    <x v="16"/>
    <x v="0"/>
  </r>
  <r>
    <x v="76"/>
    <x v="140"/>
    <n v="6.503762541806025"/>
    <x v="0"/>
    <x v="1"/>
  </r>
  <r>
    <x v="76"/>
    <x v="141"/>
    <n v="7.4650900900900927"/>
    <x v="0"/>
    <x v="1"/>
  </r>
  <r>
    <x v="76"/>
    <x v="142"/>
    <n v="7.068376068376069"/>
    <x v="0"/>
    <x v="1"/>
  </r>
  <r>
    <x v="76"/>
    <x v="143"/>
    <n v="6.5071090047393447"/>
    <x v="0"/>
    <x v="1"/>
  </r>
  <r>
    <x v="76"/>
    <x v="144"/>
    <n v="7.9689119170984437"/>
    <x v="0"/>
    <x v="1"/>
  </r>
  <r>
    <x v="76"/>
    <x v="145"/>
    <n v="8.4204925509273476"/>
    <x v="0"/>
    <x v="1"/>
  </r>
  <r>
    <x v="76"/>
    <x v="146"/>
    <n v="7.4950419527078589"/>
    <x v="0"/>
    <x v="1"/>
  </r>
  <r>
    <x v="76"/>
    <x v="147"/>
    <n v="7.5588235294117707"/>
    <x v="0"/>
    <x v="1"/>
  </r>
  <r>
    <x v="76"/>
    <x v="148"/>
    <n v="7.4877353108956157"/>
    <x v="0"/>
    <x v="1"/>
  </r>
  <r>
    <x v="76"/>
    <x v="149"/>
    <n v="7.5694950546590336"/>
    <x v="0"/>
    <x v="1"/>
  </r>
  <r>
    <x v="76"/>
    <x v="150"/>
    <n v="8.3742489270386216"/>
    <x v="0"/>
    <x v="1"/>
  </r>
  <r>
    <x v="76"/>
    <x v="151"/>
    <n v="7.7988165680473323"/>
    <x v="0"/>
    <x v="1"/>
  </r>
  <r>
    <x v="76"/>
    <x v="140"/>
    <n v="6.4978858350951327"/>
    <x v="1"/>
    <x v="1"/>
  </r>
  <r>
    <x v="76"/>
    <x v="141"/>
    <n v="7.3576470588235292"/>
    <x v="1"/>
    <x v="1"/>
  </r>
  <r>
    <x v="76"/>
    <x v="142"/>
    <n v="7.0824999999999996"/>
    <x v="1"/>
    <x v="1"/>
  </r>
  <r>
    <x v="76"/>
    <x v="143"/>
    <n v="6.7175257731958844"/>
    <x v="1"/>
    <x v="1"/>
  </r>
  <r>
    <x v="76"/>
    <x v="144"/>
    <n v="7.8028169014084474"/>
    <x v="1"/>
    <x v="1"/>
  </r>
  <r>
    <x v="76"/>
    <x v="145"/>
    <n v="8.2955536181342531"/>
    <x v="1"/>
    <x v="1"/>
  </r>
  <r>
    <x v="76"/>
    <x v="146"/>
    <n v="7.5689655172413781"/>
    <x v="1"/>
    <x v="1"/>
  </r>
  <r>
    <x v="76"/>
    <x v="147"/>
    <n v="7.4721649484536155"/>
    <x v="1"/>
    <x v="1"/>
  </r>
  <r>
    <x v="76"/>
    <x v="148"/>
    <n v="7.5313653136531382"/>
    <x v="1"/>
    <x v="1"/>
  </r>
  <r>
    <x v="76"/>
    <x v="149"/>
    <n v="7.726141078838177"/>
    <x v="1"/>
    <x v="1"/>
  </r>
  <r>
    <x v="76"/>
    <x v="150"/>
    <n v="8.166666666666659"/>
    <x v="1"/>
    <x v="1"/>
  </r>
  <r>
    <x v="76"/>
    <x v="151"/>
    <n v="7.4672131147540988"/>
    <x v="1"/>
    <x v="1"/>
  </r>
  <r>
    <x v="76"/>
    <x v="140"/>
    <n v="6.8532608695652195"/>
    <x v="2"/>
    <x v="1"/>
  </r>
  <r>
    <x v="76"/>
    <x v="141"/>
    <n v="7.3"/>
    <x v="2"/>
    <x v="1"/>
  </r>
  <r>
    <x v="76"/>
    <x v="142"/>
    <n v="6.9918032786885247"/>
    <x v="2"/>
    <x v="1"/>
  </r>
  <r>
    <x v="76"/>
    <x v="143"/>
    <n v="6.3880597014925371"/>
    <x v="2"/>
    <x v="1"/>
  </r>
  <r>
    <x v="76"/>
    <x v="144"/>
    <n v="7.7027027027027017"/>
    <x v="2"/>
    <x v="1"/>
  </r>
  <r>
    <x v="76"/>
    <x v="145"/>
    <n v="8.4442307692307654"/>
    <x v="2"/>
    <x v="1"/>
  </r>
  <r>
    <x v="76"/>
    <x v="146"/>
    <n v="7.359550561797751"/>
    <x v="2"/>
    <x v="1"/>
  </r>
  <r>
    <x v="76"/>
    <x v="147"/>
    <n v="7.8333333333333393"/>
    <x v="2"/>
    <x v="1"/>
  </r>
  <r>
    <x v="76"/>
    <x v="148"/>
    <n v="7.6467065868263475"/>
    <x v="2"/>
    <x v="1"/>
  </r>
  <r>
    <x v="76"/>
    <x v="149"/>
    <n v="7.589473684210529"/>
    <x v="2"/>
    <x v="1"/>
  </r>
  <r>
    <x v="76"/>
    <x v="150"/>
    <n v="8.466666666666665"/>
    <x v="2"/>
    <x v="1"/>
  </r>
  <r>
    <x v="76"/>
    <x v="151"/>
    <n v="7.5897435897435894"/>
    <x v="2"/>
    <x v="1"/>
  </r>
  <r>
    <x v="76"/>
    <x v="140"/>
    <n v="6.2201257861635213"/>
    <x v="3"/>
    <x v="1"/>
  </r>
  <r>
    <x v="76"/>
    <x v="141"/>
    <n v="7.530612244897962"/>
    <x v="3"/>
    <x v="1"/>
  </r>
  <r>
    <x v="76"/>
    <x v="142"/>
    <n v="7.0737704918032751"/>
    <x v="3"/>
    <x v="1"/>
  </r>
  <r>
    <x v="76"/>
    <x v="143"/>
    <n v="6.2430278884462176"/>
    <x v="3"/>
    <x v="1"/>
  </r>
  <r>
    <x v="76"/>
    <x v="144"/>
    <n v="8.0943396226415167"/>
    <x v="3"/>
    <x v="1"/>
  </r>
  <r>
    <x v="76"/>
    <x v="145"/>
    <n v="8.5275813295615368"/>
    <x v="3"/>
    <x v="1"/>
  </r>
  <r>
    <x v="76"/>
    <x v="146"/>
    <n v="7.4080882352941195"/>
    <x v="3"/>
    <x v="1"/>
  </r>
  <r>
    <x v="76"/>
    <x v="147"/>
    <n v="7.3033175355450251"/>
    <x v="3"/>
    <x v="1"/>
  </r>
  <r>
    <x v="76"/>
    <x v="148"/>
    <n v="7.2717391304347778"/>
    <x v="3"/>
    <x v="1"/>
  </r>
  <r>
    <x v="76"/>
    <x v="149"/>
    <n v="7.3106575963718825"/>
    <x v="3"/>
    <x v="1"/>
  </r>
  <r>
    <x v="76"/>
    <x v="150"/>
    <n v="8.4425427872860634"/>
    <x v="3"/>
    <x v="1"/>
  </r>
  <r>
    <x v="76"/>
    <x v="151"/>
    <n v="8.139534883720934"/>
    <x v="3"/>
    <x v="1"/>
  </r>
  <r>
    <x v="76"/>
    <x v="140"/>
    <n v="6.1683168316831676"/>
    <x v="4"/>
    <x v="1"/>
  </r>
  <r>
    <x v="76"/>
    <x v="141"/>
    <n v="7.5652173913043477"/>
    <x v="4"/>
    <x v="1"/>
  </r>
  <r>
    <x v="76"/>
    <x v="142"/>
    <n v="6.7647058823529402"/>
    <x v="4"/>
    <x v="1"/>
  </r>
  <r>
    <x v="76"/>
    <x v="143"/>
    <n v="6.1860465116279064"/>
    <x v="4"/>
    <x v="1"/>
  </r>
  <r>
    <x v="76"/>
    <x v="144"/>
    <n v="8.9499999999999993"/>
    <x v="4"/>
    <x v="1"/>
  </r>
  <r>
    <x v="76"/>
    <x v="145"/>
    <n v="8.31111111111111"/>
    <x v="4"/>
    <x v="1"/>
  </r>
  <r>
    <x v="76"/>
    <x v="146"/>
    <n v="7.3235294117647056"/>
    <x v="4"/>
    <x v="1"/>
  </r>
  <r>
    <x v="76"/>
    <x v="147"/>
    <n v="7.5118110236220463"/>
    <x v="4"/>
    <x v="1"/>
  </r>
  <r>
    <x v="76"/>
    <x v="148"/>
    <n v="7.4626865671641767"/>
    <x v="4"/>
    <x v="1"/>
  </r>
  <r>
    <x v="76"/>
    <x v="149"/>
    <n v="6.7118644067796609"/>
    <x v="4"/>
    <x v="1"/>
  </r>
  <r>
    <x v="76"/>
    <x v="150"/>
    <n v="8.5483870967741922"/>
    <x v="4"/>
    <x v="1"/>
  </r>
  <r>
    <x v="76"/>
    <x v="151"/>
    <n v="7.9090909090909101"/>
    <x v="4"/>
    <x v="1"/>
  </r>
  <r>
    <x v="76"/>
    <x v="140"/>
    <n v="7.2857142857142856"/>
    <x v="5"/>
    <x v="1"/>
  </r>
  <r>
    <x v="76"/>
    <x v="141"/>
    <n v="8"/>
    <x v="5"/>
    <x v="1"/>
  </r>
  <r>
    <x v="76"/>
    <x v="142"/>
    <n v="8.3333333333333339"/>
    <x v="5"/>
    <x v="1"/>
  </r>
  <r>
    <x v="76"/>
    <x v="143"/>
    <n v="7.375"/>
    <x v="5"/>
    <x v="1"/>
  </r>
  <r>
    <x v="76"/>
    <x v="144"/>
    <n v="8"/>
    <x v="5"/>
    <x v="1"/>
  </r>
  <r>
    <x v="76"/>
    <x v="145"/>
    <n v="8.612244897959183"/>
    <x v="5"/>
    <x v="1"/>
  </r>
  <r>
    <x v="76"/>
    <x v="146"/>
    <n v="7.8888888888888893"/>
    <x v="5"/>
    <x v="1"/>
  </r>
  <r>
    <x v="76"/>
    <x v="147"/>
    <n v="8"/>
    <x v="5"/>
    <x v="1"/>
  </r>
  <r>
    <x v="76"/>
    <x v="148"/>
    <n v="8"/>
    <x v="5"/>
    <x v="1"/>
  </r>
  <r>
    <x v="76"/>
    <x v="149"/>
    <n v="6.1111111111111107"/>
    <x v="5"/>
    <x v="1"/>
  </r>
  <r>
    <x v="76"/>
    <x v="150"/>
    <n v="8.8333333333333339"/>
    <x v="5"/>
    <x v="1"/>
  </r>
  <r>
    <x v="76"/>
    <x v="151"/>
    <n v="9"/>
    <x v="5"/>
    <x v="1"/>
  </r>
  <r>
    <x v="76"/>
    <x v="140"/>
    <n v="5.2"/>
    <x v="6"/>
    <x v="1"/>
  </r>
  <r>
    <x v="76"/>
    <x v="141"/>
    <n v="6.25"/>
    <x v="6"/>
    <x v="1"/>
  </r>
  <r>
    <x v="76"/>
    <x v="142"/>
    <n v="6"/>
    <x v="6"/>
    <x v="1"/>
  </r>
  <r>
    <x v="76"/>
    <x v="143"/>
    <n v="5.4"/>
    <x v="6"/>
    <x v="1"/>
  </r>
  <r>
    <x v="76"/>
    <x v="144"/>
    <n v="8.6666666666666679"/>
    <x v="6"/>
    <x v="1"/>
  </r>
  <r>
    <x v="76"/>
    <x v="145"/>
    <n v="8.321428571428573"/>
    <x v="6"/>
    <x v="1"/>
  </r>
  <r>
    <x v="76"/>
    <x v="146"/>
    <n v="7"/>
    <x v="6"/>
    <x v="1"/>
  </r>
  <r>
    <x v="76"/>
    <x v="147"/>
    <n v="7.4705882352941178"/>
    <x v="6"/>
    <x v="1"/>
  </r>
  <r>
    <x v="76"/>
    <x v="148"/>
    <n v="7.7777777777777786"/>
    <x v="6"/>
    <x v="1"/>
  </r>
  <r>
    <x v="76"/>
    <x v="149"/>
    <n v="6.2222222222222223"/>
    <x v="6"/>
    <x v="1"/>
  </r>
  <r>
    <x v="76"/>
    <x v="150"/>
    <n v="8"/>
    <x v="6"/>
    <x v="1"/>
  </r>
  <r>
    <x v="76"/>
    <x v="151"/>
    <n v="8"/>
    <x v="6"/>
    <x v="1"/>
  </r>
  <r>
    <x v="76"/>
    <x v="140"/>
    <n v="6.6923076923076925"/>
    <x v="7"/>
    <x v="1"/>
  </r>
  <r>
    <x v="76"/>
    <x v="141"/>
    <n v="7.3333333333333339"/>
    <x v="7"/>
    <x v="1"/>
  </r>
  <r>
    <x v="76"/>
    <x v="142"/>
    <n v="8"/>
    <x v="7"/>
    <x v="1"/>
  </r>
  <r>
    <x v="76"/>
    <x v="143"/>
    <n v="6.8571428571428568"/>
    <x v="7"/>
    <x v="1"/>
  </r>
  <r>
    <x v="76"/>
    <x v="144"/>
    <n v="9"/>
    <x v="7"/>
    <x v="1"/>
  </r>
  <r>
    <x v="76"/>
    <x v="145"/>
    <n v="8.45614035087719"/>
    <x v="7"/>
    <x v="1"/>
  </r>
  <r>
    <x v="76"/>
    <x v="146"/>
    <n v="7.1"/>
    <x v="7"/>
    <x v="1"/>
  </r>
  <r>
    <x v="76"/>
    <x v="147"/>
    <n v="7.5588235294117645"/>
    <x v="7"/>
    <x v="1"/>
  </r>
  <r>
    <x v="76"/>
    <x v="148"/>
    <n v="7.875"/>
    <x v="7"/>
    <x v="1"/>
  </r>
  <r>
    <x v="76"/>
    <x v="149"/>
    <n v="6.7692307692307692"/>
    <x v="7"/>
    <x v="1"/>
  </r>
  <r>
    <x v="76"/>
    <x v="150"/>
    <n v="8.8571428571428559"/>
    <x v="7"/>
    <x v="1"/>
  </r>
  <r>
    <x v="76"/>
    <x v="151"/>
    <n v="6.666666666666667"/>
    <x v="7"/>
    <x v="1"/>
  </r>
  <r>
    <x v="76"/>
    <x v="140"/>
    <n v="5.647058823529413"/>
    <x v="8"/>
    <x v="1"/>
  </r>
  <r>
    <x v="76"/>
    <x v="141"/>
    <n v="8.1"/>
    <x v="8"/>
    <x v="1"/>
  </r>
  <r>
    <x v="76"/>
    <x v="142"/>
    <n v="6"/>
    <x v="8"/>
    <x v="1"/>
  </r>
  <r>
    <x v="76"/>
    <x v="143"/>
    <n v="4.8666666666666671"/>
    <x v="8"/>
    <x v="1"/>
  </r>
  <r>
    <x v="76"/>
    <x v="144"/>
    <n v="9.2857142857142847"/>
    <x v="8"/>
    <x v="1"/>
  </r>
  <r>
    <x v="76"/>
    <x v="145"/>
    <n v="8.054945054945053"/>
    <x v="8"/>
    <x v="1"/>
  </r>
  <r>
    <x v="76"/>
    <x v="146"/>
    <n v="7.2857142857142856"/>
    <x v="8"/>
    <x v="1"/>
  </r>
  <r>
    <x v="76"/>
    <x v="147"/>
    <n v="7.2244897959183678"/>
    <x v="8"/>
    <x v="1"/>
  </r>
  <r>
    <x v="76"/>
    <x v="148"/>
    <n v="6.9333333333333327"/>
    <x v="8"/>
    <x v="1"/>
  </r>
  <r>
    <x v="76"/>
    <x v="149"/>
    <n v="7.0357142857142856"/>
    <x v="8"/>
    <x v="1"/>
  </r>
  <r>
    <x v="76"/>
    <x v="150"/>
    <n v="8.5"/>
    <x v="8"/>
    <x v="1"/>
  </r>
  <r>
    <x v="76"/>
    <x v="151"/>
    <n v="8.0666666666666664"/>
    <x v="8"/>
    <x v="1"/>
  </r>
  <r>
    <x v="76"/>
    <x v="140"/>
    <n v="6.5538461538461528"/>
    <x v="9"/>
    <x v="1"/>
  </r>
  <r>
    <x v="76"/>
    <x v="141"/>
    <n v="7"/>
    <x v="9"/>
    <x v="1"/>
  </r>
  <r>
    <x v="76"/>
    <x v="142"/>
    <n v="7.333333333333333"/>
    <x v="9"/>
    <x v="1"/>
  </r>
  <r>
    <x v="76"/>
    <x v="143"/>
    <n v="6.6"/>
    <x v="9"/>
    <x v="1"/>
  </r>
  <r>
    <x v="76"/>
    <x v="144"/>
    <n v="7.545454545454545"/>
    <x v="9"/>
    <x v="1"/>
  </r>
  <r>
    <x v="76"/>
    <x v="145"/>
    <n v="8.1428571428571459"/>
    <x v="9"/>
    <x v="1"/>
  </r>
  <r>
    <x v="76"/>
    <x v="146"/>
    <n v="7.1363636363636358"/>
    <x v="9"/>
    <x v="1"/>
  </r>
  <r>
    <x v="76"/>
    <x v="147"/>
    <n v="7.540540540540543"/>
    <x v="9"/>
    <x v="1"/>
  </r>
  <r>
    <x v="76"/>
    <x v="148"/>
    <n v="7.3947368421052628"/>
    <x v="9"/>
    <x v="1"/>
  </r>
  <r>
    <x v="76"/>
    <x v="149"/>
    <n v="7.4473684210526319"/>
    <x v="9"/>
    <x v="1"/>
  </r>
  <r>
    <x v="76"/>
    <x v="150"/>
    <n v="8"/>
    <x v="9"/>
    <x v="1"/>
  </r>
  <r>
    <x v="76"/>
    <x v="151"/>
    <n v="7.75"/>
    <x v="9"/>
    <x v="1"/>
  </r>
  <r>
    <x v="76"/>
    <x v="140"/>
    <n v="5.5428571428571418"/>
    <x v="10"/>
    <x v="1"/>
  </r>
  <r>
    <x v="76"/>
    <x v="141"/>
    <n v="7.1851851851851851"/>
    <x v="10"/>
    <x v="1"/>
  </r>
  <r>
    <x v="76"/>
    <x v="142"/>
    <n v="7.21875"/>
    <x v="10"/>
    <x v="1"/>
  </r>
  <r>
    <x v="76"/>
    <x v="143"/>
    <n v="6.3333333333333321"/>
    <x v="10"/>
    <x v="1"/>
  </r>
  <r>
    <x v="76"/>
    <x v="144"/>
    <n v="7.9333333333333327"/>
    <x v="10"/>
    <x v="1"/>
  </r>
  <r>
    <x v="76"/>
    <x v="145"/>
    <n v="8.7599999999999945"/>
    <x v="10"/>
    <x v="1"/>
  </r>
  <r>
    <x v="76"/>
    <x v="146"/>
    <n v="7.6938775510204085"/>
    <x v="10"/>
    <x v="1"/>
  </r>
  <r>
    <x v="76"/>
    <x v="147"/>
    <n v="7.2"/>
    <x v="10"/>
    <x v="1"/>
  </r>
  <r>
    <x v="76"/>
    <x v="148"/>
    <n v="7.2333333333333316"/>
    <x v="10"/>
    <x v="1"/>
  </r>
  <r>
    <x v="76"/>
    <x v="149"/>
    <n v="7.5374999999999996"/>
    <x v="10"/>
    <x v="1"/>
  </r>
  <r>
    <x v="76"/>
    <x v="150"/>
    <n v="8.607843137254898"/>
    <x v="10"/>
    <x v="1"/>
  </r>
  <r>
    <x v="76"/>
    <x v="151"/>
    <n v="8.1999999999999993"/>
    <x v="10"/>
    <x v="1"/>
  </r>
  <r>
    <x v="76"/>
    <x v="140"/>
    <n v="6.5454545454545467"/>
    <x v="11"/>
    <x v="1"/>
  </r>
  <r>
    <x v="76"/>
    <x v="141"/>
    <n v="6.5"/>
    <x v="11"/>
    <x v="1"/>
  </r>
  <r>
    <x v="76"/>
    <x v="142"/>
    <n v="7.125"/>
    <x v="11"/>
    <x v="1"/>
  </r>
  <r>
    <x v="76"/>
    <x v="143"/>
    <n v="7.0588235294117645"/>
    <x v="11"/>
    <x v="1"/>
  </r>
  <r>
    <x v="76"/>
    <x v="144"/>
    <n v="8"/>
    <x v="11"/>
    <x v="1"/>
  </r>
  <r>
    <x v="76"/>
    <x v="145"/>
    <n v="8.5"/>
    <x v="11"/>
    <x v="1"/>
  </r>
  <r>
    <x v="76"/>
    <x v="146"/>
    <n v="7.045454545454545"/>
    <x v="11"/>
    <x v="1"/>
  </r>
  <r>
    <x v="76"/>
    <x v="147"/>
    <n v="7.5818181818181829"/>
    <x v="11"/>
    <x v="1"/>
  </r>
  <r>
    <x v="76"/>
    <x v="148"/>
    <n v="7.0303030303030285"/>
    <x v="11"/>
    <x v="1"/>
  </r>
  <r>
    <x v="76"/>
    <x v="149"/>
    <n v="7.9056603773584913"/>
    <x v="11"/>
    <x v="1"/>
  </r>
  <r>
    <x v="76"/>
    <x v="150"/>
    <n v="8.6451612903225836"/>
    <x v="11"/>
    <x v="1"/>
  </r>
  <r>
    <x v="76"/>
    <x v="151"/>
    <n v="8.4"/>
    <x v="11"/>
    <x v="1"/>
  </r>
  <r>
    <x v="76"/>
    <x v="140"/>
    <n v="6.4893617021276624"/>
    <x v="12"/>
    <x v="1"/>
  </r>
  <r>
    <x v="76"/>
    <x v="141"/>
    <n v="7.5283018867924518"/>
    <x v="12"/>
    <x v="1"/>
  </r>
  <r>
    <x v="76"/>
    <x v="142"/>
    <n v="7.1071428571428568"/>
    <x v="12"/>
    <x v="1"/>
  </r>
  <r>
    <x v="76"/>
    <x v="143"/>
    <n v="6.4074074074074074"/>
    <x v="12"/>
    <x v="1"/>
  </r>
  <r>
    <x v="76"/>
    <x v="144"/>
    <n v="7.333333333333333"/>
    <x v="12"/>
    <x v="1"/>
  </r>
  <r>
    <x v="76"/>
    <x v="145"/>
    <n v="8.7788461538461444"/>
    <x v="12"/>
    <x v="1"/>
  </r>
  <r>
    <x v="76"/>
    <x v="146"/>
    <n v="7.8125"/>
    <x v="12"/>
    <x v="1"/>
  </r>
  <r>
    <x v="76"/>
    <x v="147"/>
    <n v="7.7127659574468126"/>
    <x v="12"/>
    <x v="1"/>
  </r>
  <r>
    <x v="76"/>
    <x v="148"/>
    <n v="7.612903225806452"/>
    <x v="12"/>
    <x v="1"/>
  </r>
  <r>
    <x v="76"/>
    <x v="149"/>
    <n v="7.5857142857142854"/>
    <x v="12"/>
    <x v="1"/>
  </r>
  <r>
    <x v="76"/>
    <x v="150"/>
    <n v="8.0555555555555554"/>
    <x v="12"/>
    <x v="1"/>
  </r>
  <r>
    <x v="76"/>
    <x v="151"/>
    <n v="8.8000000000000007"/>
    <x v="12"/>
    <x v="1"/>
  </r>
  <r>
    <x v="76"/>
    <x v="140"/>
    <n v="6.5957446808510634"/>
    <x v="13"/>
    <x v="1"/>
  </r>
  <r>
    <x v="76"/>
    <x v="141"/>
    <n v="8.482758620689653"/>
    <x v="13"/>
    <x v="1"/>
  </r>
  <r>
    <x v="76"/>
    <x v="142"/>
    <n v="6.166666666666667"/>
    <x v="13"/>
    <x v="1"/>
  </r>
  <r>
    <x v="76"/>
    <x v="143"/>
    <n v="6.4444444444444446"/>
    <x v="13"/>
    <x v="1"/>
  </r>
  <r>
    <x v="76"/>
    <x v="144"/>
    <n v="7.8125"/>
    <x v="13"/>
    <x v="1"/>
  </r>
  <r>
    <x v="76"/>
    <x v="145"/>
    <n v="8.546875"/>
    <x v="13"/>
    <x v="1"/>
  </r>
  <r>
    <x v="76"/>
    <x v="146"/>
    <n v="6.8076923076923057"/>
    <x v="13"/>
    <x v="1"/>
  </r>
  <r>
    <x v="76"/>
    <x v="147"/>
    <n v="7.5"/>
    <x v="13"/>
    <x v="1"/>
  </r>
  <r>
    <x v="76"/>
    <x v="148"/>
    <n v="7.4"/>
    <x v="13"/>
    <x v="1"/>
  </r>
  <r>
    <x v="76"/>
    <x v="149"/>
    <n v="7.8461538461538467"/>
    <x v="13"/>
    <x v="1"/>
  </r>
  <r>
    <x v="76"/>
    <x v="150"/>
    <n v="8.9166666666666643"/>
    <x v="13"/>
    <x v="1"/>
  </r>
  <r>
    <x v="76"/>
    <x v="151"/>
    <n v="9.4"/>
    <x v="13"/>
    <x v="1"/>
  </r>
  <r>
    <x v="76"/>
    <x v="140"/>
    <n v="7.28"/>
    <x v="14"/>
    <x v="1"/>
  </r>
  <r>
    <x v="76"/>
    <x v="141"/>
    <n v="7.833333333333333"/>
    <x v="14"/>
    <x v="1"/>
  </r>
  <r>
    <x v="76"/>
    <x v="142"/>
    <n v="7.166666666666667"/>
    <x v="14"/>
    <x v="1"/>
  </r>
  <r>
    <x v="76"/>
    <x v="143"/>
    <n v="6.666666666666667"/>
    <x v="14"/>
    <x v="1"/>
  </r>
  <r>
    <x v="76"/>
    <x v="144"/>
    <n v="7"/>
    <x v="14"/>
    <x v="1"/>
  </r>
  <r>
    <x v="76"/>
    <x v="145"/>
    <n v="8.1999999999999993"/>
    <x v="14"/>
    <x v="1"/>
  </r>
  <r>
    <x v="76"/>
    <x v="146"/>
    <n v="7.5"/>
    <x v="14"/>
    <x v="1"/>
  </r>
  <r>
    <x v="76"/>
    <x v="147"/>
    <n v="8"/>
    <x v="14"/>
    <x v="1"/>
  </r>
  <r>
    <x v="76"/>
    <x v="148"/>
    <n v="8.1428571428571423"/>
    <x v="14"/>
    <x v="1"/>
  </r>
  <r>
    <x v="76"/>
    <x v="149"/>
    <n v="7.9"/>
    <x v="14"/>
    <x v="1"/>
  </r>
  <r>
    <x v="76"/>
    <x v="150"/>
    <n v="8.5"/>
    <x v="14"/>
    <x v="1"/>
  </r>
  <r>
    <x v="76"/>
    <x v="151"/>
    <n v="8"/>
    <x v="14"/>
    <x v="1"/>
  </r>
  <r>
    <x v="76"/>
    <x v="140"/>
    <n v="7.3703703703703702"/>
    <x v="15"/>
    <x v="1"/>
  </r>
  <r>
    <x v="76"/>
    <x v="141"/>
    <n v="8.5833333333333321"/>
    <x v="15"/>
    <x v="1"/>
  </r>
  <r>
    <x v="76"/>
    <x v="142"/>
    <n v="7.2307692307692299"/>
    <x v="15"/>
    <x v="1"/>
  </r>
  <r>
    <x v="76"/>
    <x v="143"/>
    <n v="6.4"/>
    <x v="15"/>
    <x v="1"/>
  </r>
  <r>
    <x v="76"/>
    <x v="144"/>
    <n v="8.1999999999999993"/>
    <x v="15"/>
    <x v="1"/>
  </r>
  <r>
    <x v="76"/>
    <x v="145"/>
    <n v="8.7846153846153836"/>
    <x v="15"/>
    <x v="1"/>
  </r>
  <r>
    <x v="76"/>
    <x v="146"/>
    <n v="8.0714285714285712"/>
    <x v="15"/>
    <x v="1"/>
  </r>
  <r>
    <x v="76"/>
    <x v="147"/>
    <n v="8.0925925925925917"/>
    <x v="15"/>
    <x v="1"/>
  </r>
  <r>
    <x v="76"/>
    <x v="148"/>
    <n v="8.0666666666666664"/>
    <x v="15"/>
    <x v="1"/>
  </r>
  <r>
    <x v="76"/>
    <x v="149"/>
    <n v="7.846153846153844"/>
    <x v="15"/>
    <x v="1"/>
  </r>
  <r>
    <x v="76"/>
    <x v="150"/>
    <n v="7.612903225806452"/>
    <x v="15"/>
    <x v="1"/>
  </r>
  <r>
    <x v="76"/>
    <x v="151"/>
    <n v="5.8"/>
    <x v="15"/>
    <x v="1"/>
  </r>
  <r>
    <x v="76"/>
    <x v="140"/>
    <n v="6.8910891089108919"/>
    <x v="16"/>
    <x v="1"/>
  </r>
  <r>
    <x v="76"/>
    <x v="141"/>
    <n v="7.8857142857142861"/>
    <x v="16"/>
    <x v="1"/>
  </r>
  <r>
    <x v="76"/>
    <x v="142"/>
    <n v="7.4444444444444438"/>
    <x v="16"/>
    <x v="1"/>
  </r>
  <r>
    <x v="76"/>
    <x v="143"/>
    <n v="6.2765957446808507"/>
    <x v="16"/>
    <x v="1"/>
  </r>
  <r>
    <x v="76"/>
    <x v="144"/>
    <n v="8.4666666666666668"/>
    <x v="16"/>
    <x v="1"/>
  </r>
  <r>
    <x v="76"/>
    <x v="145"/>
    <n v="8.4214876033057813"/>
    <x v="16"/>
    <x v="1"/>
  </r>
  <r>
    <x v="76"/>
    <x v="146"/>
    <n v="7.4509803921568629"/>
    <x v="16"/>
    <x v="1"/>
  </r>
  <r>
    <x v="76"/>
    <x v="147"/>
    <n v="7.9431818181818166"/>
    <x v="16"/>
    <x v="1"/>
  </r>
  <r>
    <x v="76"/>
    <x v="148"/>
    <n v="7.7931034482758603"/>
    <x v="16"/>
    <x v="1"/>
  </r>
  <r>
    <x v="76"/>
    <x v="149"/>
    <n v="7.8644067796610182"/>
    <x v="16"/>
    <x v="1"/>
  </r>
  <r>
    <x v="76"/>
    <x v="150"/>
    <n v="8.8536585365853693"/>
    <x v="16"/>
    <x v="1"/>
  </r>
  <r>
    <x v="76"/>
    <x v="151"/>
    <n v="7.4"/>
    <x v="16"/>
    <x v="1"/>
  </r>
  <r>
    <x v="77"/>
    <x v="152"/>
    <n v="18.890909090909091"/>
    <x v="0"/>
    <x v="0"/>
  </r>
  <r>
    <x v="77"/>
    <x v="153"/>
    <n v="55.354545454545452"/>
    <x v="0"/>
    <x v="0"/>
  </r>
  <r>
    <x v="77"/>
    <x v="154"/>
    <n v="22.372727272727271"/>
    <x v="0"/>
    <x v="0"/>
  </r>
  <r>
    <x v="77"/>
    <x v="155"/>
    <n v="1.0363636363636364"/>
    <x v="0"/>
    <x v="0"/>
  </r>
  <r>
    <x v="77"/>
    <x v="4"/>
    <n v="2.3454545454545452"/>
    <x v="0"/>
    <x v="0"/>
  </r>
  <r>
    <x v="78"/>
    <x v="156"/>
    <n v="47.009090909090908"/>
    <x v="0"/>
    <x v="0"/>
  </r>
  <r>
    <x v="78"/>
    <x v="157"/>
    <n v="26.336363636363636"/>
    <x v="0"/>
    <x v="0"/>
  </r>
  <r>
    <x v="78"/>
    <x v="158"/>
    <n v="4.9272727272727277"/>
    <x v="0"/>
    <x v="0"/>
  </r>
  <r>
    <x v="78"/>
    <x v="159"/>
    <n v="0.10909090909090909"/>
    <x v="0"/>
    <x v="0"/>
  </r>
  <r>
    <x v="78"/>
    <x v="160"/>
    <n v="2.4818181818181819"/>
    <x v="0"/>
    <x v="0"/>
  </r>
  <r>
    <x v="78"/>
    <x v="161"/>
    <n v="0.47272727272727272"/>
    <x v="0"/>
    <x v="0"/>
  </r>
  <r>
    <x v="78"/>
    <x v="162"/>
    <n v="6.0363636363636362"/>
    <x v="0"/>
    <x v="0"/>
  </r>
  <r>
    <x v="78"/>
    <x v="163"/>
    <n v="5.9"/>
    <x v="0"/>
    <x v="0"/>
  </r>
  <r>
    <x v="78"/>
    <x v="164"/>
    <n v="1.1454545454545455"/>
    <x v="0"/>
    <x v="0"/>
  </r>
  <r>
    <x v="78"/>
    <x v="165"/>
    <n v="3.7181818181818183"/>
    <x v="0"/>
    <x v="0"/>
  </r>
  <r>
    <x v="78"/>
    <x v="166"/>
    <n v="1.1454545454545455"/>
    <x v="0"/>
    <x v="0"/>
  </r>
  <r>
    <x v="78"/>
    <x v="4"/>
    <n v="0.71818181818181814"/>
    <x v="0"/>
    <x v="0"/>
  </r>
  <r>
    <x v="79"/>
    <x v="167"/>
    <n v="44.790909090909089"/>
    <x v="0"/>
    <x v="0"/>
  </r>
  <r>
    <x v="79"/>
    <x v="168"/>
    <n v="22.954545454545453"/>
    <x v="0"/>
    <x v="0"/>
  </r>
  <r>
    <x v="79"/>
    <x v="169"/>
    <n v="6.790909090909091"/>
    <x v="0"/>
    <x v="0"/>
  </r>
  <r>
    <x v="79"/>
    <x v="170"/>
    <n v="0.74545454545454548"/>
    <x v="0"/>
    <x v="0"/>
  </r>
  <r>
    <x v="79"/>
    <x v="171"/>
    <n v="19.936363636363637"/>
    <x v="0"/>
    <x v="0"/>
  </r>
  <r>
    <x v="79"/>
    <x v="172"/>
    <n v="1.0818181818181818"/>
    <x v="0"/>
    <x v="0"/>
  </r>
  <r>
    <x v="79"/>
    <x v="4"/>
    <n v="3.7"/>
    <x v="0"/>
    <x v="0"/>
  </r>
  <r>
    <x v="80"/>
    <x v="173"/>
    <n v="16.227272727272727"/>
    <x v="0"/>
    <x v="0"/>
  </r>
  <r>
    <x v="80"/>
    <x v="174"/>
    <n v="83.772727272727266"/>
    <x v="0"/>
    <x v="0"/>
  </r>
  <r>
    <x v="80"/>
    <x v="175"/>
    <n v="27.309090909090909"/>
    <x v="0"/>
    <x v="0"/>
  </r>
  <r>
    <x v="80"/>
    <x v="176"/>
    <n v="6.1818181818181817"/>
    <x v="0"/>
    <x v="0"/>
  </r>
  <r>
    <x v="80"/>
    <x v="177"/>
    <n v="30.854545454545455"/>
    <x v="0"/>
    <x v="0"/>
  </r>
  <r>
    <x v="80"/>
    <x v="178"/>
    <n v="6.6727272727272728"/>
    <x v="0"/>
    <x v="0"/>
  </r>
  <r>
    <x v="80"/>
    <x v="179"/>
    <n v="12.754545454545454"/>
    <x v="0"/>
    <x v="0"/>
  </r>
  <r>
    <x v="80"/>
    <x v="180"/>
    <n v="89.663636363636357"/>
    <x v="0"/>
    <x v="0"/>
  </r>
  <r>
    <x v="80"/>
    <x v="181"/>
    <n v="10.336363636363636"/>
    <x v="0"/>
    <x v="0"/>
  </r>
  <r>
    <x v="80"/>
    <x v="182"/>
    <n v="98.927272727272722"/>
    <x v="0"/>
    <x v="0"/>
  </r>
  <r>
    <x v="80"/>
    <x v="183"/>
    <n v="1.0727272727272728"/>
    <x v="0"/>
    <x v="0"/>
  </r>
  <r>
    <x v="80"/>
    <x v="184"/>
    <n v="99.336363636363643"/>
    <x v="0"/>
    <x v="0"/>
  </r>
  <r>
    <x v="80"/>
    <x v="185"/>
    <n v="0.66363636363636369"/>
    <x v="0"/>
    <x v="0"/>
  </r>
  <r>
    <x v="81"/>
    <x v="186"/>
    <n v="99.74545454545455"/>
    <x v="0"/>
    <x v="0"/>
  </r>
  <r>
    <x v="81"/>
    <x v="187"/>
    <n v="0.25454545454545452"/>
    <x v="0"/>
    <x v="0"/>
  </r>
  <r>
    <x v="77"/>
    <x v="152"/>
    <n v="17.172523961661341"/>
    <x v="1"/>
    <x v="0"/>
  </r>
  <r>
    <x v="77"/>
    <x v="153"/>
    <n v="56.509584664536739"/>
    <x v="1"/>
    <x v="0"/>
  </r>
  <r>
    <x v="77"/>
    <x v="154"/>
    <n v="20.726837060702877"/>
    <x v="1"/>
    <x v="0"/>
  </r>
  <r>
    <x v="77"/>
    <x v="155"/>
    <n v="2.1565495207667733"/>
    <x v="1"/>
    <x v="0"/>
  </r>
  <r>
    <x v="77"/>
    <x v="4"/>
    <n v="3.4345047923322682"/>
    <x v="1"/>
    <x v="0"/>
  </r>
  <r>
    <x v="78"/>
    <x v="156"/>
    <n v="67.332268370607025"/>
    <x v="1"/>
    <x v="0"/>
  </r>
  <r>
    <x v="78"/>
    <x v="157"/>
    <n v="11.421725239616613"/>
    <x v="1"/>
    <x v="0"/>
  </r>
  <r>
    <x v="78"/>
    <x v="158"/>
    <n v="5.5511182108626196"/>
    <x v="1"/>
    <x v="0"/>
  </r>
  <r>
    <x v="78"/>
    <x v="159"/>
    <n v="3.9936102236421724E-2"/>
    <x v="1"/>
    <x v="0"/>
  </r>
  <r>
    <x v="78"/>
    <x v="160"/>
    <n v="2.2763578274760383"/>
    <x v="1"/>
    <x v="0"/>
  </r>
  <r>
    <x v="78"/>
    <x v="161"/>
    <n v="0.87859424920127793"/>
    <x v="1"/>
    <x v="0"/>
  </r>
  <r>
    <x v="78"/>
    <x v="162"/>
    <n v="1.2779552715654952"/>
    <x v="1"/>
    <x v="0"/>
  </r>
  <r>
    <x v="78"/>
    <x v="163"/>
    <n v="8.6261980830670932"/>
    <x v="1"/>
    <x v="0"/>
  </r>
  <r>
    <x v="78"/>
    <x v="164"/>
    <n v="3.9936102236421724E-2"/>
    <x v="1"/>
    <x v="0"/>
  </r>
  <r>
    <x v="78"/>
    <x v="165"/>
    <n v="0.47923322683706071"/>
    <x v="1"/>
    <x v="0"/>
  </r>
  <r>
    <x v="78"/>
    <x v="166"/>
    <n v="1.1182108626198084"/>
    <x v="1"/>
    <x v="0"/>
  </r>
  <r>
    <x v="78"/>
    <x v="4"/>
    <n v="0.95846645367412142"/>
    <x v="1"/>
    <x v="0"/>
  </r>
  <r>
    <x v="79"/>
    <x v="167"/>
    <n v="68.21086261980831"/>
    <x v="1"/>
    <x v="0"/>
  </r>
  <r>
    <x v="79"/>
    <x v="168"/>
    <n v="12.100638977635782"/>
    <x v="1"/>
    <x v="0"/>
  </r>
  <r>
    <x v="79"/>
    <x v="169"/>
    <n v="3.0750798722044728"/>
    <x v="1"/>
    <x v="0"/>
  </r>
  <r>
    <x v="79"/>
    <x v="170"/>
    <n v="0.91853035143769968"/>
    <x v="1"/>
    <x v="0"/>
  </r>
  <r>
    <x v="79"/>
    <x v="171"/>
    <n v="12.26038338658147"/>
    <x v="1"/>
    <x v="0"/>
  </r>
  <r>
    <x v="79"/>
    <x v="172"/>
    <n v="1.0782747603833867"/>
    <x v="1"/>
    <x v="0"/>
  </r>
  <r>
    <x v="79"/>
    <x v="4"/>
    <n v="2.3562300319488818"/>
    <x v="1"/>
    <x v="0"/>
  </r>
  <r>
    <x v="80"/>
    <x v="173"/>
    <n v="16.214057507987221"/>
    <x v="1"/>
    <x v="0"/>
  </r>
  <r>
    <x v="80"/>
    <x v="174"/>
    <n v="83.785942492012779"/>
    <x v="1"/>
    <x v="0"/>
  </r>
  <r>
    <x v="80"/>
    <x v="175"/>
    <n v="8.9456869009584672"/>
    <x v="1"/>
    <x v="0"/>
  </r>
  <r>
    <x v="80"/>
    <x v="176"/>
    <n v="5.7507987220447285"/>
    <x v="1"/>
    <x v="0"/>
  </r>
  <r>
    <x v="80"/>
    <x v="177"/>
    <n v="39.856230031948883"/>
    <x v="1"/>
    <x v="0"/>
  </r>
  <r>
    <x v="80"/>
    <x v="178"/>
    <n v="10.982428115015974"/>
    <x v="1"/>
    <x v="0"/>
  </r>
  <r>
    <x v="80"/>
    <x v="179"/>
    <n v="18.250798722044728"/>
    <x v="1"/>
    <x v="0"/>
  </r>
  <r>
    <x v="80"/>
    <x v="180"/>
    <n v="85.902555910543128"/>
    <x v="1"/>
    <x v="0"/>
  </r>
  <r>
    <x v="80"/>
    <x v="181"/>
    <n v="14.09744408945687"/>
    <x v="1"/>
    <x v="0"/>
  </r>
  <r>
    <x v="80"/>
    <x v="182"/>
    <n v="98.322683706070293"/>
    <x v="1"/>
    <x v="0"/>
  </r>
  <r>
    <x v="80"/>
    <x v="183"/>
    <n v="1.6773162939297124"/>
    <x v="1"/>
    <x v="0"/>
  </r>
  <r>
    <x v="80"/>
    <x v="184"/>
    <n v="98.961661341853031"/>
    <x v="1"/>
    <x v="0"/>
  </r>
  <r>
    <x v="80"/>
    <x v="185"/>
    <n v="1.0383386581469649"/>
    <x v="1"/>
    <x v="0"/>
  </r>
  <r>
    <x v="81"/>
    <x v="186"/>
    <n v="99.840255591054316"/>
    <x v="1"/>
    <x v="0"/>
  </r>
  <r>
    <x v="81"/>
    <x v="187"/>
    <n v="0.15974440894568689"/>
    <x v="1"/>
    <x v="0"/>
  </r>
  <r>
    <x v="77"/>
    <x v="152"/>
    <n v="27.195467422096318"/>
    <x v="2"/>
    <x v="0"/>
  </r>
  <r>
    <x v="77"/>
    <x v="153"/>
    <n v="38.346639196497556"/>
    <x v="2"/>
    <x v="0"/>
  </r>
  <r>
    <x v="77"/>
    <x v="154"/>
    <n v="32.861189801699716"/>
    <x v="2"/>
    <x v="0"/>
  </r>
  <r>
    <x v="77"/>
    <x v="155"/>
    <n v="0.38629925315477726"/>
    <x v="2"/>
    <x v="0"/>
  </r>
  <r>
    <x v="77"/>
    <x v="4"/>
    <n v="1.2104043265516353"/>
    <x v="2"/>
    <x v="0"/>
  </r>
  <r>
    <x v="78"/>
    <x v="156"/>
    <n v="24.285346381663661"/>
    <x v="2"/>
    <x v="0"/>
  </r>
  <r>
    <x v="78"/>
    <x v="157"/>
    <n v="33.530775173834662"/>
    <x v="2"/>
    <x v="0"/>
  </r>
  <r>
    <x v="78"/>
    <x v="158"/>
    <n v="6.592840587174865"/>
    <x v="2"/>
    <x v="0"/>
  </r>
  <r>
    <x v="78"/>
    <x v="159"/>
    <n v="0.1802729848055627"/>
    <x v="2"/>
    <x v="0"/>
  </r>
  <r>
    <x v="78"/>
    <x v="160"/>
    <n v="3.3221735771310841"/>
    <x v="2"/>
    <x v="0"/>
  </r>
  <r>
    <x v="78"/>
    <x v="161"/>
    <n v="0.10301313417460727"/>
    <x v="2"/>
    <x v="0"/>
  </r>
  <r>
    <x v="78"/>
    <x v="162"/>
    <n v="12.438835951583828"/>
    <x v="2"/>
    <x v="0"/>
  </r>
  <r>
    <x v="78"/>
    <x v="163"/>
    <n v="6.3610610352819981"/>
    <x v="2"/>
    <x v="0"/>
  </r>
  <r>
    <x v="78"/>
    <x v="164"/>
    <n v="2.4723152201905743"/>
    <x v="2"/>
    <x v="0"/>
  </r>
  <r>
    <x v="78"/>
    <x v="165"/>
    <n v="8.215297450424929"/>
    <x v="2"/>
    <x v="0"/>
  </r>
  <r>
    <x v="78"/>
    <x v="166"/>
    <n v="2.0087561164048418"/>
    <x v="2"/>
    <x v="0"/>
  </r>
  <r>
    <x v="78"/>
    <x v="4"/>
    <n v="0.48931238732938448"/>
    <x v="2"/>
    <x v="0"/>
  </r>
  <r>
    <x v="79"/>
    <x v="167"/>
    <n v="21.220705639969097"/>
    <x v="2"/>
    <x v="0"/>
  </r>
  <r>
    <x v="79"/>
    <x v="168"/>
    <n v="25.598763842389904"/>
    <x v="2"/>
    <x v="0"/>
  </r>
  <r>
    <x v="79"/>
    <x v="169"/>
    <n v="10.018027298480556"/>
    <x v="2"/>
    <x v="0"/>
  </r>
  <r>
    <x v="79"/>
    <x v="170"/>
    <n v="0.61807880504764356"/>
    <x v="2"/>
    <x v="0"/>
  </r>
  <r>
    <x v="79"/>
    <x v="171"/>
    <n v="35.977337110481585"/>
    <x v="2"/>
    <x v="0"/>
  </r>
  <r>
    <x v="79"/>
    <x v="172"/>
    <n v="1.7769765645119753"/>
    <x v="2"/>
    <x v="0"/>
  </r>
  <r>
    <x v="79"/>
    <x v="4"/>
    <n v="4.7901107391192381"/>
    <x v="2"/>
    <x v="0"/>
  </r>
  <r>
    <x v="80"/>
    <x v="173"/>
    <n v="22.714396085500901"/>
    <x v="2"/>
    <x v="0"/>
  </r>
  <r>
    <x v="80"/>
    <x v="174"/>
    <n v="77.285603914499092"/>
    <x v="2"/>
    <x v="0"/>
  </r>
  <r>
    <x v="80"/>
    <x v="175"/>
    <n v="37.908833376255473"/>
    <x v="2"/>
    <x v="0"/>
  </r>
  <r>
    <x v="80"/>
    <x v="176"/>
    <n v="3.9917589492660315"/>
    <x v="2"/>
    <x v="0"/>
  </r>
  <r>
    <x v="80"/>
    <x v="177"/>
    <n v="24.002060262683493"/>
    <x v="2"/>
    <x v="0"/>
  </r>
  <r>
    <x v="80"/>
    <x v="178"/>
    <n v="2.0087561164048418"/>
    <x v="2"/>
    <x v="0"/>
  </r>
  <r>
    <x v="80"/>
    <x v="179"/>
    <n v="9.37419520988926"/>
    <x v="2"/>
    <x v="0"/>
  </r>
  <r>
    <x v="80"/>
    <x v="180"/>
    <n v="92.27401493690445"/>
    <x v="2"/>
    <x v="0"/>
  </r>
  <r>
    <x v="80"/>
    <x v="181"/>
    <n v="7.7259850630955444"/>
    <x v="2"/>
    <x v="0"/>
  </r>
  <r>
    <x v="80"/>
    <x v="182"/>
    <n v="99.665207313932527"/>
    <x v="2"/>
    <x v="0"/>
  </r>
  <r>
    <x v="80"/>
    <x v="183"/>
    <n v="0.33479268606747359"/>
    <x v="2"/>
    <x v="0"/>
  </r>
  <r>
    <x v="80"/>
    <x v="184"/>
    <n v="99.742467164563479"/>
    <x v="2"/>
    <x v="0"/>
  </r>
  <r>
    <x v="80"/>
    <x v="185"/>
    <n v="0.25753283543651817"/>
    <x v="2"/>
    <x v="0"/>
  </r>
  <r>
    <x v="81"/>
    <x v="186"/>
    <n v="99.716713881019828"/>
    <x v="2"/>
    <x v="0"/>
  </r>
  <r>
    <x v="81"/>
    <x v="187"/>
    <n v="0.28328611898016998"/>
    <x v="2"/>
    <x v="0"/>
  </r>
  <r>
    <x v="77"/>
    <x v="152"/>
    <n v="9.021512838306732"/>
    <x v="3"/>
    <x v="0"/>
  </r>
  <r>
    <x v="77"/>
    <x v="153"/>
    <n v="72.519083969465655"/>
    <x v="3"/>
    <x v="0"/>
  </r>
  <r>
    <x v="77"/>
    <x v="154"/>
    <n v="15.544760582928522"/>
    <x v="3"/>
    <x v="0"/>
  </r>
  <r>
    <x v="77"/>
    <x v="155"/>
    <n v="0.41637751561415681"/>
    <x v="3"/>
    <x v="0"/>
  </r>
  <r>
    <x v="77"/>
    <x v="4"/>
    <n v="2.4982650936849411"/>
    <x v="3"/>
    <x v="0"/>
  </r>
  <r>
    <x v="78"/>
    <x v="156"/>
    <n v="66.967383761276892"/>
    <x v="3"/>
    <x v="0"/>
  </r>
  <r>
    <x v="78"/>
    <x v="157"/>
    <n v="19.916724496877169"/>
    <x v="3"/>
    <x v="0"/>
  </r>
  <r>
    <x v="78"/>
    <x v="158"/>
    <n v="2.2900763358778624"/>
    <x v="3"/>
    <x v="0"/>
  </r>
  <r>
    <x v="78"/>
    <x v="159"/>
    <n v="0.13879250520471895"/>
    <x v="3"/>
    <x v="0"/>
  </r>
  <r>
    <x v="78"/>
    <x v="160"/>
    <n v="2.9840388619014573"/>
    <x v="3"/>
    <x v="0"/>
  </r>
  <r>
    <x v="78"/>
    <x v="161"/>
    <n v="0.34698126301179738"/>
    <x v="3"/>
    <x v="0"/>
  </r>
  <r>
    <x v="78"/>
    <x v="162"/>
    <n v="2.2206800832755031"/>
    <x v="3"/>
    <x v="0"/>
  </r>
  <r>
    <x v="78"/>
    <x v="163"/>
    <n v="3.5392088827203332"/>
    <x v="3"/>
    <x v="0"/>
  </r>
  <r>
    <x v="78"/>
    <x v="164"/>
    <n v="0.41637751561415681"/>
    <x v="3"/>
    <x v="0"/>
  </r>
  <r>
    <x v="78"/>
    <x v="165"/>
    <n v="0.55517002081887579"/>
    <x v="3"/>
    <x v="0"/>
  </r>
  <r>
    <x v="78"/>
    <x v="166"/>
    <n v="6.9396252602359473E-2"/>
    <x v="3"/>
    <x v="0"/>
  </r>
  <r>
    <x v="78"/>
    <x v="4"/>
    <n v="0.55517002081887579"/>
    <x v="3"/>
    <x v="0"/>
  </r>
  <r>
    <x v="79"/>
    <x v="167"/>
    <n v="63.913948646773072"/>
    <x v="3"/>
    <x v="0"/>
  </r>
  <r>
    <x v="79"/>
    <x v="168"/>
    <n v="17.626648160999306"/>
    <x v="3"/>
    <x v="0"/>
  </r>
  <r>
    <x v="79"/>
    <x v="169"/>
    <n v="4.4413601665510063"/>
    <x v="3"/>
    <x v="0"/>
  </r>
  <r>
    <x v="79"/>
    <x v="170"/>
    <n v="0.69396252602359476"/>
    <x v="3"/>
    <x v="0"/>
  </r>
  <r>
    <x v="79"/>
    <x v="171"/>
    <n v="9.6460791117279658"/>
    <x v="3"/>
    <x v="0"/>
  </r>
  <r>
    <x v="79"/>
    <x v="172"/>
    <n v="0.4857737682165163"/>
    <x v="3"/>
    <x v="0"/>
  </r>
  <r>
    <x v="79"/>
    <x v="4"/>
    <n v="3.1922276197085355"/>
    <x v="3"/>
    <x v="0"/>
  </r>
  <r>
    <x v="80"/>
    <x v="173"/>
    <n v="8.7439278278972932"/>
    <x v="3"/>
    <x v="0"/>
  </r>
  <r>
    <x v="80"/>
    <x v="174"/>
    <n v="91.256072172102705"/>
    <x v="3"/>
    <x v="0"/>
  </r>
  <r>
    <x v="80"/>
    <x v="175"/>
    <n v="11.936155447605829"/>
    <x v="3"/>
    <x v="0"/>
  </r>
  <r>
    <x v="80"/>
    <x v="176"/>
    <n v="6.106870229007634"/>
    <x v="3"/>
    <x v="0"/>
  </r>
  <r>
    <x v="80"/>
    <x v="177"/>
    <n v="50.728660652324777"/>
    <x v="3"/>
    <x v="0"/>
  </r>
  <r>
    <x v="80"/>
    <x v="178"/>
    <n v="8.6051353226925738"/>
    <x v="3"/>
    <x v="0"/>
  </r>
  <r>
    <x v="80"/>
    <x v="179"/>
    <n v="13.879250520471894"/>
    <x v="3"/>
    <x v="0"/>
  </r>
  <r>
    <x v="80"/>
    <x v="180"/>
    <n v="83.414295628036086"/>
    <x v="3"/>
    <x v="0"/>
  </r>
  <r>
    <x v="80"/>
    <x v="181"/>
    <n v="16.585704371963914"/>
    <x v="3"/>
    <x v="0"/>
  </r>
  <r>
    <x v="80"/>
    <x v="182"/>
    <n v="98.959056210964604"/>
    <x v="3"/>
    <x v="0"/>
  </r>
  <r>
    <x v="80"/>
    <x v="183"/>
    <n v="1.0409437890353921"/>
    <x v="3"/>
    <x v="0"/>
  </r>
  <r>
    <x v="80"/>
    <x v="184"/>
    <n v="99.444829979181122"/>
    <x v="3"/>
    <x v="0"/>
  </r>
  <r>
    <x v="80"/>
    <x v="185"/>
    <n v="0.55517002081887579"/>
    <x v="3"/>
    <x v="0"/>
  </r>
  <r>
    <x v="81"/>
    <x v="186"/>
    <n v="99.375433726578763"/>
    <x v="3"/>
    <x v="0"/>
  </r>
  <r>
    <x v="81"/>
    <x v="187"/>
    <n v="0.62456627342123527"/>
    <x v="3"/>
    <x v="0"/>
  </r>
  <r>
    <x v="77"/>
    <x v="152"/>
    <n v="7.3345259391771016"/>
    <x v="4"/>
    <x v="0"/>
  </r>
  <r>
    <x v="77"/>
    <x v="153"/>
    <n v="78.890876565295173"/>
    <x v="4"/>
    <x v="0"/>
  </r>
  <r>
    <x v="77"/>
    <x v="154"/>
    <n v="12.254025044722718"/>
    <x v="4"/>
    <x v="0"/>
  </r>
  <r>
    <x v="77"/>
    <x v="155"/>
    <n v="0.44722719141323791"/>
    <x v="4"/>
    <x v="0"/>
  </r>
  <r>
    <x v="77"/>
    <x v="4"/>
    <n v="1.0733452593917709"/>
    <x v="4"/>
    <x v="0"/>
  </r>
  <r>
    <x v="78"/>
    <x v="156"/>
    <n v="31.753130590339893"/>
    <x v="4"/>
    <x v="0"/>
  </r>
  <r>
    <x v="78"/>
    <x v="157"/>
    <n v="58.676207513416813"/>
    <x v="4"/>
    <x v="0"/>
  </r>
  <r>
    <x v="78"/>
    <x v="158"/>
    <n v="1.5205724508050089"/>
    <x v="4"/>
    <x v="0"/>
  </r>
  <r>
    <x v="78"/>
    <x v="159"/>
    <n v="0"/>
    <x v="4"/>
    <x v="0"/>
  </r>
  <r>
    <x v="78"/>
    <x v="160"/>
    <n v="0.80500894454382832"/>
    <x v="4"/>
    <x v="0"/>
  </r>
  <r>
    <x v="78"/>
    <x v="161"/>
    <n v="0.53667262969588547"/>
    <x v="4"/>
    <x v="0"/>
  </r>
  <r>
    <x v="78"/>
    <x v="162"/>
    <n v="2.1466905187835419"/>
    <x v="4"/>
    <x v="0"/>
  </r>
  <r>
    <x v="78"/>
    <x v="163"/>
    <n v="2.0572450805008944"/>
    <x v="4"/>
    <x v="0"/>
  </r>
  <r>
    <x v="78"/>
    <x v="164"/>
    <n v="0.17889087656529518"/>
    <x v="4"/>
    <x v="0"/>
  </r>
  <r>
    <x v="78"/>
    <x v="165"/>
    <n v="1.5205724508050089"/>
    <x v="4"/>
    <x v="0"/>
  </r>
  <r>
    <x v="78"/>
    <x v="166"/>
    <n v="8.9445438282647588E-2"/>
    <x v="4"/>
    <x v="0"/>
  </r>
  <r>
    <x v="78"/>
    <x v="4"/>
    <n v="0.7155635062611807"/>
    <x v="4"/>
    <x v="0"/>
  </r>
  <r>
    <x v="79"/>
    <x v="167"/>
    <n v="23.792486583184257"/>
    <x v="4"/>
    <x v="0"/>
  </r>
  <r>
    <x v="79"/>
    <x v="168"/>
    <n v="53.756708407871201"/>
    <x v="4"/>
    <x v="0"/>
  </r>
  <r>
    <x v="79"/>
    <x v="169"/>
    <n v="10.196779964221825"/>
    <x v="4"/>
    <x v="0"/>
  </r>
  <r>
    <x v="79"/>
    <x v="170"/>
    <n v="0.17889087656529518"/>
    <x v="4"/>
    <x v="0"/>
  </r>
  <r>
    <x v="79"/>
    <x v="171"/>
    <n v="6.7978533094812166"/>
    <x v="4"/>
    <x v="0"/>
  </r>
  <r>
    <x v="79"/>
    <x v="172"/>
    <n v="0.62611806797853309"/>
    <x v="4"/>
    <x v="0"/>
  </r>
  <r>
    <x v="79"/>
    <x v="4"/>
    <n v="4.6511627906976747"/>
    <x v="4"/>
    <x v="0"/>
  </r>
  <r>
    <x v="80"/>
    <x v="173"/>
    <n v="6.3506261180679786"/>
    <x v="4"/>
    <x v="0"/>
  </r>
  <r>
    <x v="80"/>
    <x v="174"/>
    <n v="93.649373881932021"/>
    <x v="4"/>
    <x v="0"/>
  </r>
  <r>
    <x v="80"/>
    <x v="175"/>
    <n v="60.644007155635066"/>
    <x v="4"/>
    <x v="0"/>
  </r>
  <r>
    <x v="80"/>
    <x v="176"/>
    <n v="14.758497316636852"/>
    <x v="4"/>
    <x v="0"/>
  </r>
  <r>
    <x v="80"/>
    <x v="177"/>
    <n v="8.3184257602862246"/>
    <x v="4"/>
    <x v="0"/>
  </r>
  <r>
    <x v="80"/>
    <x v="178"/>
    <n v="2.9516994633273703"/>
    <x v="4"/>
    <x v="0"/>
  </r>
  <r>
    <x v="80"/>
    <x v="179"/>
    <n v="6.9767441860465116"/>
    <x v="4"/>
    <x v="0"/>
  </r>
  <r>
    <x v="80"/>
    <x v="180"/>
    <n v="93.381037567084078"/>
    <x v="4"/>
    <x v="0"/>
  </r>
  <r>
    <x v="80"/>
    <x v="181"/>
    <n v="6.6189624329159216"/>
    <x v="4"/>
    <x v="0"/>
  </r>
  <r>
    <x v="80"/>
    <x v="182"/>
    <n v="98.837209302325576"/>
    <x v="4"/>
    <x v="0"/>
  </r>
  <r>
    <x v="80"/>
    <x v="183"/>
    <n v="1.1627906976744187"/>
    <x v="4"/>
    <x v="0"/>
  </r>
  <r>
    <x v="80"/>
    <x v="184"/>
    <n v="99.373881932021462"/>
    <x v="4"/>
    <x v="0"/>
  </r>
  <r>
    <x v="80"/>
    <x v="185"/>
    <n v="0.62611806797853309"/>
    <x v="4"/>
    <x v="0"/>
  </r>
  <r>
    <x v="81"/>
    <x v="186"/>
    <n v="100"/>
    <x v="4"/>
    <x v="0"/>
  </r>
  <r>
    <x v="81"/>
    <x v="187"/>
    <n v="0"/>
    <x v="4"/>
    <x v="0"/>
  </r>
  <r>
    <x v="77"/>
    <x v="152"/>
    <n v="6.1371841155234659"/>
    <x v="5"/>
    <x v="0"/>
  </r>
  <r>
    <x v="77"/>
    <x v="153"/>
    <n v="79.42238267148015"/>
    <x v="5"/>
    <x v="0"/>
  </r>
  <r>
    <x v="77"/>
    <x v="154"/>
    <n v="13.35740072202166"/>
    <x v="5"/>
    <x v="0"/>
  </r>
  <r>
    <x v="77"/>
    <x v="155"/>
    <n v="0.72202166064981954"/>
    <x v="5"/>
    <x v="0"/>
  </r>
  <r>
    <x v="77"/>
    <x v="4"/>
    <n v="0.36101083032490977"/>
    <x v="5"/>
    <x v="0"/>
  </r>
  <r>
    <x v="78"/>
    <x v="156"/>
    <n v="33.2129963898917"/>
    <x v="5"/>
    <x v="0"/>
  </r>
  <r>
    <x v="78"/>
    <x v="157"/>
    <n v="55.595667870036102"/>
    <x v="5"/>
    <x v="0"/>
  </r>
  <r>
    <x v="78"/>
    <x v="158"/>
    <n v="0.36101083032490977"/>
    <x v="5"/>
    <x v="0"/>
  </r>
  <r>
    <x v="78"/>
    <x v="159"/>
    <n v="0"/>
    <x v="5"/>
    <x v="0"/>
  </r>
  <r>
    <x v="78"/>
    <x v="160"/>
    <n v="1.0830324909747293"/>
    <x v="5"/>
    <x v="0"/>
  </r>
  <r>
    <x v="78"/>
    <x v="161"/>
    <n v="0"/>
    <x v="5"/>
    <x v="0"/>
  </r>
  <r>
    <x v="78"/>
    <x v="162"/>
    <n v="1.8050541516245486"/>
    <x v="5"/>
    <x v="0"/>
  </r>
  <r>
    <x v="78"/>
    <x v="163"/>
    <n v="3.6101083032490973"/>
    <x v="5"/>
    <x v="0"/>
  </r>
  <r>
    <x v="78"/>
    <x v="164"/>
    <n v="0"/>
    <x v="5"/>
    <x v="0"/>
  </r>
  <r>
    <x v="78"/>
    <x v="165"/>
    <n v="3.9711191335740073"/>
    <x v="5"/>
    <x v="0"/>
  </r>
  <r>
    <x v="78"/>
    <x v="166"/>
    <n v="0"/>
    <x v="5"/>
    <x v="0"/>
  </r>
  <r>
    <x v="78"/>
    <x v="4"/>
    <n v="0.36101083032490977"/>
    <x v="5"/>
    <x v="0"/>
  </r>
  <r>
    <x v="79"/>
    <x v="167"/>
    <n v="22.021660649819495"/>
    <x v="5"/>
    <x v="0"/>
  </r>
  <r>
    <x v="79"/>
    <x v="168"/>
    <n v="56.678700361010833"/>
    <x v="5"/>
    <x v="0"/>
  </r>
  <r>
    <x v="79"/>
    <x v="169"/>
    <n v="14.079422382671479"/>
    <x v="5"/>
    <x v="0"/>
  </r>
  <r>
    <x v="79"/>
    <x v="170"/>
    <n v="0.36101083032490977"/>
    <x v="5"/>
    <x v="0"/>
  </r>
  <r>
    <x v="79"/>
    <x v="171"/>
    <n v="1.0830324909747293"/>
    <x v="5"/>
    <x v="0"/>
  </r>
  <r>
    <x v="79"/>
    <x v="172"/>
    <n v="0.72202166064981954"/>
    <x v="5"/>
    <x v="0"/>
  </r>
  <r>
    <x v="79"/>
    <x v="4"/>
    <n v="5.0541516245487363"/>
    <x v="5"/>
    <x v="0"/>
  </r>
  <r>
    <x v="80"/>
    <x v="173"/>
    <n v="7.581227436823105"/>
    <x v="5"/>
    <x v="0"/>
  </r>
  <r>
    <x v="80"/>
    <x v="174"/>
    <n v="92.418772563176901"/>
    <x v="5"/>
    <x v="0"/>
  </r>
  <r>
    <x v="80"/>
    <x v="175"/>
    <n v="61.73285198555957"/>
    <x v="5"/>
    <x v="0"/>
  </r>
  <r>
    <x v="80"/>
    <x v="176"/>
    <n v="16.967509025270758"/>
    <x v="5"/>
    <x v="0"/>
  </r>
  <r>
    <x v="80"/>
    <x v="177"/>
    <n v="7.9422382671480145"/>
    <x v="5"/>
    <x v="0"/>
  </r>
  <r>
    <x v="80"/>
    <x v="178"/>
    <n v="2.8880866425992782"/>
    <x v="5"/>
    <x v="0"/>
  </r>
  <r>
    <x v="80"/>
    <x v="179"/>
    <n v="2.8880866425992782"/>
    <x v="5"/>
    <x v="0"/>
  </r>
  <r>
    <x v="80"/>
    <x v="180"/>
    <n v="94.945848375451263"/>
    <x v="5"/>
    <x v="0"/>
  </r>
  <r>
    <x v="80"/>
    <x v="181"/>
    <n v="5.0541516245487363"/>
    <x v="5"/>
    <x v="0"/>
  </r>
  <r>
    <x v="80"/>
    <x v="182"/>
    <n v="98.194945848375454"/>
    <x v="5"/>
    <x v="0"/>
  </r>
  <r>
    <x v="80"/>
    <x v="183"/>
    <n v="1.8050541516245486"/>
    <x v="5"/>
    <x v="0"/>
  </r>
  <r>
    <x v="80"/>
    <x v="184"/>
    <n v="99.638989169675085"/>
    <x v="5"/>
    <x v="0"/>
  </r>
  <r>
    <x v="80"/>
    <x v="185"/>
    <n v="0.36101083032490977"/>
    <x v="5"/>
    <x v="0"/>
  </r>
  <r>
    <x v="81"/>
    <x v="186"/>
    <n v="100"/>
    <x v="5"/>
    <x v="0"/>
  </r>
  <r>
    <x v="81"/>
    <x v="187"/>
    <n v="0"/>
    <x v="5"/>
    <x v="0"/>
  </r>
  <r>
    <x v="77"/>
    <x v="152"/>
    <n v="13.656387665198238"/>
    <x v="6"/>
    <x v="0"/>
  </r>
  <r>
    <x v="77"/>
    <x v="153"/>
    <n v="68.722466960352421"/>
    <x v="6"/>
    <x v="0"/>
  </r>
  <r>
    <x v="77"/>
    <x v="154"/>
    <n v="16.29955947136564"/>
    <x v="6"/>
    <x v="0"/>
  </r>
  <r>
    <x v="77"/>
    <x v="155"/>
    <n v="0"/>
    <x v="6"/>
    <x v="0"/>
  </r>
  <r>
    <x v="77"/>
    <x v="4"/>
    <n v="1.3215859030837005"/>
    <x v="6"/>
    <x v="0"/>
  </r>
  <r>
    <x v="78"/>
    <x v="156"/>
    <n v="30.837004405286343"/>
    <x v="6"/>
    <x v="0"/>
  </r>
  <r>
    <x v="78"/>
    <x v="157"/>
    <n v="53.744493392070481"/>
    <x v="6"/>
    <x v="0"/>
  </r>
  <r>
    <x v="78"/>
    <x v="158"/>
    <n v="4.4052863436123344"/>
    <x v="6"/>
    <x v="0"/>
  </r>
  <r>
    <x v="78"/>
    <x v="159"/>
    <n v="0"/>
    <x v="6"/>
    <x v="0"/>
  </r>
  <r>
    <x v="78"/>
    <x v="160"/>
    <n v="1.7621145374449338"/>
    <x v="6"/>
    <x v="0"/>
  </r>
  <r>
    <x v="78"/>
    <x v="161"/>
    <n v="1.3215859030837005"/>
    <x v="6"/>
    <x v="0"/>
  </r>
  <r>
    <x v="78"/>
    <x v="162"/>
    <n v="3.9647577092511015"/>
    <x v="6"/>
    <x v="0"/>
  </r>
  <r>
    <x v="78"/>
    <x v="163"/>
    <n v="2.2026431718061672"/>
    <x v="6"/>
    <x v="0"/>
  </r>
  <r>
    <x v="78"/>
    <x v="164"/>
    <n v="0.44052863436123346"/>
    <x v="6"/>
    <x v="0"/>
  </r>
  <r>
    <x v="78"/>
    <x v="165"/>
    <n v="0.44052863436123346"/>
    <x v="6"/>
    <x v="0"/>
  </r>
  <r>
    <x v="78"/>
    <x v="166"/>
    <n v="0.44052863436123346"/>
    <x v="6"/>
    <x v="0"/>
  </r>
  <r>
    <x v="78"/>
    <x v="4"/>
    <n v="0.44052863436123346"/>
    <x v="6"/>
    <x v="0"/>
  </r>
  <r>
    <x v="79"/>
    <x v="167"/>
    <n v="26.431718061674008"/>
    <x v="6"/>
    <x v="0"/>
  </r>
  <r>
    <x v="79"/>
    <x v="168"/>
    <n v="45.374449339207047"/>
    <x v="6"/>
    <x v="0"/>
  </r>
  <r>
    <x v="79"/>
    <x v="169"/>
    <n v="4.4052863436123344"/>
    <x v="6"/>
    <x v="0"/>
  </r>
  <r>
    <x v="79"/>
    <x v="170"/>
    <n v="0"/>
    <x v="6"/>
    <x v="0"/>
  </r>
  <r>
    <x v="79"/>
    <x v="171"/>
    <n v="17.621145374449338"/>
    <x v="6"/>
    <x v="0"/>
  </r>
  <r>
    <x v="79"/>
    <x v="172"/>
    <n v="0"/>
    <x v="6"/>
    <x v="0"/>
  </r>
  <r>
    <x v="79"/>
    <x v="4"/>
    <n v="6.1674008810572687"/>
    <x v="6"/>
    <x v="0"/>
  </r>
  <r>
    <x v="80"/>
    <x v="173"/>
    <n v="9.6916299559471373"/>
    <x v="6"/>
    <x v="0"/>
  </r>
  <r>
    <x v="80"/>
    <x v="174"/>
    <n v="90.308370044052865"/>
    <x v="6"/>
    <x v="0"/>
  </r>
  <r>
    <x v="80"/>
    <x v="175"/>
    <n v="65.198237885462561"/>
    <x v="6"/>
    <x v="0"/>
  </r>
  <r>
    <x v="80"/>
    <x v="176"/>
    <n v="10.572687224669604"/>
    <x v="6"/>
    <x v="0"/>
  </r>
  <r>
    <x v="80"/>
    <x v="177"/>
    <n v="3.0837004405286343"/>
    <x v="6"/>
    <x v="0"/>
  </r>
  <r>
    <x v="80"/>
    <x v="178"/>
    <n v="4.8458149779735686"/>
    <x v="6"/>
    <x v="0"/>
  </r>
  <r>
    <x v="80"/>
    <x v="179"/>
    <n v="6.607929515418502"/>
    <x v="6"/>
    <x v="0"/>
  </r>
  <r>
    <x v="80"/>
    <x v="180"/>
    <n v="92.951541850220266"/>
    <x v="6"/>
    <x v="0"/>
  </r>
  <r>
    <x v="80"/>
    <x v="181"/>
    <n v="7.0484581497797354"/>
    <x v="6"/>
    <x v="0"/>
  </r>
  <r>
    <x v="80"/>
    <x v="182"/>
    <n v="99.559471365638771"/>
    <x v="6"/>
    <x v="0"/>
  </r>
  <r>
    <x v="80"/>
    <x v="183"/>
    <n v="0.44052863436123346"/>
    <x v="6"/>
    <x v="0"/>
  </r>
  <r>
    <x v="80"/>
    <x v="184"/>
    <n v="98.23788546255507"/>
    <x v="6"/>
    <x v="0"/>
  </r>
  <r>
    <x v="80"/>
    <x v="185"/>
    <n v="1.7621145374449338"/>
    <x v="6"/>
    <x v="0"/>
  </r>
  <r>
    <x v="81"/>
    <x v="186"/>
    <n v="100"/>
    <x v="6"/>
    <x v="0"/>
  </r>
  <r>
    <x v="81"/>
    <x v="187"/>
    <n v="0"/>
    <x v="6"/>
    <x v="0"/>
  </r>
  <r>
    <x v="77"/>
    <x v="152"/>
    <n v="6.3829787234042552"/>
    <x v="7"/>
    <x v="0"/>
  </r>
  <r>
    <x v="77"/>
    <x v="153"/>
    <n v="82.674772036474167"/>
    <x v="7"/>
    <x v="0"/>
  </r>
  <r>
    <x v="77"/>
    <x v="154"/>
    <n v="9.1185410334346511"/>
    <x v="7"/>
    <x v="0"/>
  </r>
  <r>
    <x v="77"/>
    <x v="155"/>
    <n v="0.60790273556231"/>
    <x v="7"/>
    <x v="0"/>
  </r>
  <r>
    <x v="77"/>
    <x v="4"/>
    <n v="1.21580547112462"/>
    <x v="7"/>
    <x v="0"/>
  </r>
  <r>
    <x v="78"/>
    <x v="156"/>
    <n v="34.042553191489361"/>
    <x v="7"/>
    <x v="0"/>
  </r>
  <r>
    <x v="78"/>
    <x v="157"/>
    <n v="58.358662613981764"/>
    <x v="7"/>
    <x v="0"/>
  </r>
  <r>
    <x v="78"/>
    <x v="158"/>
    <n v="0.303951367781155"/>
    <x v="7"/>
    <x v="0"/>
  </r>
  <r>
    <x v="78"/>
    <x v="159"/>
    <n v="0"/>
    <x v="7"/>
    <x v="0"/>
  </r>
  <r>
    <x v="78"/>
    <x v="160"/>
    <n v="0.303951367781155"/>
    <x v="7"/>
    <x v="0"/>
  </r>
  <r>
    <x v="78"/>
    <x v="161"/>
    <n v="0.91185410334346506"/>
    <x v="7"/>
    <x v="0"/>
  </r>
  <r>
    <x v="78"/>
    <x v="162"/>
    <n v="2.1276595744680851"/>
    <x v="7"/>
    <x v="0"/>
  </r>
  <r>
    <x v="78"/>
    <x v="163"/>
    <n v="1.21580547112462"/>
    <x v="7"/>
    <x v="0"/>
  </r>
  <r>
    <x v="78"/>
    <x v="164"/>
    <n v="0"/>
    <x v="7"/>
    <x v="0"/>
  </r>
  <r>
    <x v="78"/>
    <x v="165"/>
    <n v="1.21580547112462"/>
    <x v="7"/>
    <x v="0"/>
  </r>
  <r>
    <x v="78"/>
    <x v="166"/>
    <n v="0"/>
    <x v="7"/>
    <x v="0"/>
  </r>
  <r>
    <x v="78"/>
    <x v="4"/>
    <n v="1.5197568389057752"/>
    <x v="7"/>
    <x v="0"/>
  </r>
  <r>
    <x v="79"/>
    <x v="167"/>
    <n v="30.3951367781155"/>
    <x v="7"/>
    <x v="0"/>
  </r>
  <r>
    <x v="79"/>
    <x v="168"/>
    <n v="51.975683890577507"/>
    <x v="7"/>
    <x v="0"/>
  </r>
  <r>
    <x v="79"/>
    <x v="169"/>
    <n v="7.9027355623100304"/>
    <x v="7"/>
    <x v="0"/>
  </r>
  <r>
    <x v="79"/>
    <x v="170"/>
    <n v="0"/>
    <x v="7"/>
    <x v="0"/>
  </r>
  <r>
    <x v="79"/>
    <x v="171"/>
    <n v="5.1671732522796354"/>
    <x v="7"/>
    <x v="0"/>
  </r>
  <r>
    <x v="79"/>
    <x v="172"/>
    <n v="0.60790273556231"/>
    <x v="7"/>
    <x v="0"/>
  </r>
  <r>
    <x v="79"/>
    <x v="4"/>
    <n v="3.9513677811550152"/>
    <x v="7"/>
    <x v="0"/>
  </r>
  <r>
    <x v="80"/>
    <x v="173"/>
    <n v="5.4711246200607899"/>
    <x v="7"/>
    <x v="0"/>
  </r>
  <r>
    <x v="80"/>
    <x v="174"/>
    <n v="94.528875379939208"/>
    <x v="7"/>
    <x v="0"/>
  </r>
  <r>
    <x v="80"/>
    <x v="175"/>
    <n v="57.446808510638299"/>
    <x v="7"/>
    <x v="0"/>
  </r>
  <r>
    <x v="80"/>
    <x v="176"/>
    <n v="20.060790273556233"/>
    <x v="7"/>
    <x v="0"/>
  </r>
  <r>
    <x v="80"/>
    <x v="177"/>
    <n v="7.598784194528875"/>
    <x v="7"/>
    <x v="0"/>
  </r>
  <r>
    <x v="80"/>
    <x v="178"/>
    <n v="1.8237082066869301"/>
    <x v="7"/>
    <x v="0"/>
  </r>
  <r>
    <x v="80"/>
    <x v="179"/>
    <n v="7.598784194528875"/>
    <x v="7"/>
    <x v="0"/>
  </r>
  <r>
    <x v="80"/>
    <x v="180"/>
    <n v="93.313069908814583"/>
    <x v="7"/>
    <x v="0"/>
  </r>
  <r>
    <x v="80"/>
    <x v="181"/>
    <n v="6.6869300911854106"/>
    <x v="7"/>
    <x v="0"/>
  </r>
  <r>
    <x v="80"/>
    <x v="182"/>
    <n v="99.088145896656542"/>
    <x v="7"/>
    <x v="0"/>
  </r>
  <r>
    <x v="80"/>
    <x v="183"/>
    <n v="0.91185410334346506"/>
    <x v="7"/>
    <x v="0"/>
  </r>
  <r>
    <x v="80"/>
    <x v="184"/>
    <n v="99.392097264437695"/>
    <x v="7"/>
    <x v="0"/>
  </r>
  <r>
    <x v="80"/>
    <x v="185"/>
    <n v="0.60790273556231"/>
    <x v="7"/>
    <x v="0"/>
  </r>
  <r>
    <x v="81"/>
    <x v="186"/>
    <n v="100"/>
    <x v="7"/>
    <x v="0"/>
  </r>
  <r>
    <x v="81"/>
    <x v="187"/>
    <n v="0"/>
    <x v="7"/>
    <x v="0"/>
  </r>
  <r>
    <x v="77"/>
    <x v="152"/>
    <n v="4.5614035087719298"/>
    <x v="8"/>
    <x v="0"/>
  </r>
  <r>
    <x v="77"/>
    <x v="153"/>
    <n v="82.10526315789474"/>
    <x v="8"/>
    <x v="0"/>
  </r>
  <r>
    <x v="77"/>
    <x v="154"/>
    <n v="11.578947368421053"/>
    <x v="8"/>
    <x v="0"/>
  </r>
  <r>
    <x v="77"/>
    <x v="155"/>
    <n v="0.35087719298245612"/>
    <x v="8"/>
    <x v="0"/>
  </r>
  <r>
    <x v="77"/>
    <x v="4"/>
    <n v="1.4035087719298245"/>
    <x v="8"/>
    <x v="0"/>
  </r>
  <r>
    <x v="78"/>
    <x v="156"/>
    <n v="28.421052631578949"/>
    <x v="8"/>
    <x v="0"/>
  </r>
  <r>
    <x v="78"/>
    <x v="157"/>
    <n v="65.964912280701753"/>
    <x v="8"/>
    <x v="0"/>
  </r>
  <r>
    <x v="78"/>
    <x v="158"/>
    <n v="1.7543859649122806"/>
    <x v="8"/>
    <x v="0"/>
  </r>
  <r>
    <x v="78"/>
    <x v="159"/>
    <n v="0"/>
    <x v="8"/>
    <x v="0"/>
  </r>
  <r>
    <x v="78"/>
    <x v="160"/>
    <n v="0.35087719298245612"/>
    <x v="8"/>
    <x v="0"/>
  </r>
  <r>
    <x v="78"/>
    <x v="161"/>
    <n v="0"/>
    <x v="8"/>
    <x v="0"/>
  </r>
  <r>
    <x v="78"/>
    <x v="162"/>
    <n v="1.0526315789473684"/>
    <x v="8"/>
    <x v="0"/>
  </r>
  <r>
    <x v="78"/>
    <x v="163"/>
    <n v="1.4035087719298245"/>
    <x v="8"/>
    <x v="0"/>
  </r>
  <r>
    <x v="78"/>
    <x v="164"/>
    <n v="0.35087719298245612"/>
    <x v="8"/>
    <x v="0"/>
  </r>
  <r>
    <x v="78"/>
    <x v="165"/>
    <n v="0.35087719298245612"/>
    <x v="8"/>
    <x v="0"/>
  </r>
  <r>
    <x v="78"/>
    <x v="166"/>
    <n v="0"/>
    <x v="8"/>
    <x v="0"/>
  </r>
  <r>
    <x v="78"/>
    <x v="4"/>
    <n v="0.35087719298245612"/>
    <x v="8"/>
    <x v="0"/>
  </r>
  <r>
    <x v="79"/>
    <x v="167"/>
    <n v="15.789473684210526"/>
    <x v="8"/>
    <x v="0"/>
  </r>
  <r>
    <x v="79"/>
    <x v="168"/>
    <n v="59.649122807017541"/>
    <x v="8"/>
    <x v="0"/>
  </r>
  <r>
    <x v="79"/>
    <x v="169"/>
    <n v="13.684210526315789"/>
    <x v="8"/>
    <x v="0"/>
  </r>
  <r>
    <x v="79"/>
    <x v="170"/>
    <n v="0.35087719298245612"/>
    <x v="8"/>
    <x v="0"/>
  </r>
  <r>
    <x v="79"/>
    <x v="171"/>
    <n v="5.6140350877192979"/>
    <x v="8"/>
    <x v="0"/>
  </r>
  <r>
    <x v="79"/>
    <x v="172"/>
    <n v="1.0526315789473684"/>
    <x v="8"/>
    <x v="0"/>
  </r>
  <r>
    <x v="79"/>
    <x v="4"/>
    <n v="3.8596491228070176"/>
    <x v="8"/>
    <x v="0"/>
  </r>
  <r>
    <x v="80"/>
    <x v="173"/>
    <n v="3.5087719298245612"/>
    <x v="8"/>
    <x v="0"/>
  </r>
  <r>
    <x v="80"/>
    <x v="174"/>
    <n v="96.491228070175438"/>
    <x v="8"/>
    <x v="0"/>
  </r>
  <r>
    <x v="80"/>
    <x v="175"/>
    <n v="59.649122807017541"/>
    <x v="8"/>
    <x v="0"/>
  </r>
  <r>
    <x v="80"/>
    <x v="176"/>
    <n v="9.8245614035087723"/>
    <x v="8"/>
    <x v="0"/>
  </r>
  <r>
    <x v="80"/>
    <x v="177"/>
    <n v="13.684210526315789"/>
    <x v="8"/>
    <x v="0"/>
  </r>
  <r>
    <x v="80"/>
    <x v="178"/>
    <n v="2.807017543859649"/>
    <x v="8"/>
    <x v="0"/>
  </r>
  <r>
    <x v="80"/>
    <x v="179"/>
    <n v="10.526315789473685"/>
    <x v="8"/>
    <x v="0"/>
  </r>
  <r>
    <x v="80"/>
    <x v="180"/>
    <n v="92.280701754385959"/>
    <x v="8"/>
    <x v="0"/>
  </r>
  <r>
    <x v="80"/>
    <x v="181"/>
    <n v="7.7192982456140351"/>
    <x v="8"/>
    <x v="0"/>
  </r>
  <r>
    <x v="80"/>
    <x v="182"/>
    <n v="98.596491228070178"/>
    <x v="8"/>
    <x v="0"/>
  </r>
  <r>
    <x v="80"/>
    <x v="183"/>
    <n v="1.4035087719298245"/>
    <x v="8"/>
    <x v="0"/>
  </r>
  <r>
    <x v="80"/>
    <x v="184"/>
    <n v="100"/>
    <x v="8"/>
    <x v="0"/>
  </r>
  <r>
    <x v="80"/>
    <x v="185"/>
    <n v="0"/>
    <x v="8"/>
    <x v="0"/>
  </r>
  <r>
    <x v="81"/>
    <x v="186"/>
    <n v="100"/>
    <x v="8"/>
    <x v="0"/>
  </r>
  <r>
    <x v="81"/>
    <x v="187"/>
    <n v="0"/>
    <x v="8"/>
    <x v="0"/>
  </r>
  <r>
    <x v="77"/>
    <x v="152"/>
    <n v="8.310249307479225"/>
    <x v="9"/>
    <x v="0"/>
  </r>
  <r>
    <x v="77"/>
    <x v="153"/>
    <n v="81.16343490304709"/>
    <x v="9"/>
    <x v="0"/>
  </r>
  <r>
    <x v="77"/>
    <x v="154"/>
    <n v="9.1412742382271475"/>
    <x v="9"/>
    <x v="0"/>
  </r>
  <r>
    <x v="77"/>
    <x v="155"/>
    <n v="0.2770083102493075"/>
    <x v="9"/>
    <x v="0"/>
  </r>
  <r>
    <x v="77"/>
    <x v="4"/>
    <n v="1.10803324099723"/>
    <x v="9"/>
    <x v="0"/>
  </r>
  <r>
    <x v="78"/>
    <x v="156"/>
    <n v="65.927977839335185"/>
    <x v="9"/>
    <x v="0"/>
  </r>
  <r>
    <x v="78"/>
    <x v="157"/>
    <n v="25.207756232686979"/>
    <x v="9"/>
    <x v="0"/>
  </r>
  <r>
    <x v="78"/>
    <x v="158"/>
    <n v="2.21606648199446"/>
    <x v="9"/>
    <x v="0"/>
  </r>
  <r>
    <x v="78"/>
    <x v="159"/>
    <n v="0"/>
    <x v="9"/>
    <x v="0"/>
  </r>
  <r>
    <x v="78"/>
    <x v="160"/>
    <n v="0.554016620498615"/>
    <x v="9"/>
    <x v="0"/>
  </r>
  <r>
    <x v="78"/>
    <x v="161"/>
    <n v="0"/>
    <x v="9"/>
    <x v="0"/>
  </r>
  <r>
    <x v="78"/>
    <x v="162"/>
    <n v="1.10803324099723"/>
    <x v="9"/>
    <x v="0"/>
  </r>
  <r>
    <x v="78"/>
    <x v="163"/>
    <n v="2.21606648199446"/>
    <x v="9"/>
    <x v="0"/>
  </r>
  <r>
    <x v="78"/>
    <x v="164"/>
    <n v="0.2770083102493075"/>
    <x v="9"/>
    <x v="0"/>
  </r>
  <r>
    <x v="78"/>
    <x v="165"/>
    <n v="1.10803324099723"/>
    <x v="9"/>
    <x v="0"/>
  </r>
  <r>
    <x v="78"/>
    <x v="166"/>
    <n v="0.2770083102493075"/>
    <x v="9"/>
    <x v="0"/>
  </r>
  <r>
    <x v="78"/>
    <x v="4"/>
    <n v="1.10803324099723"/>
    <x v="9"/>
    <x v="0"/>
  </r>
  <r>
    <x v="79"/>
    <x v="167"/>
    <n v="60.664819944598335"/>
    <x v="9"/>
    <x v="0"/>
  </r>
  <r>
    <x v="79"/>
    <x v="168"/>
    <n v="26.315789473684209"/>
    <x v="9"/>
    <x v="0"/>
  </r>
  <r>
    <x v="79"/>
    <x v="169"/>
    <n v="3.0470914127423825"/>
    <x v="9"/>
    <x v="0"/>
  </r>
  <r>
    <x v="79"/>
    <x v="170"/>
    <n v="0.554016620498615"/>
    <x v="9"/>
    <x v="0"/>
  </r>
  <r>
    <x v="79"/>
    <x v="171"/>
    <n v="6.3711911357340716"/>
    <x v="9"/>
    <x v="0"/>
  </r>
  <r>
    <x v="79"/>
    <x v="172"/>
    <n v="0"/>
    <x v="9"/>
    <x v="0"/>
  </r>
  <r>
    <x v="79"/>
    <x v="4"/>
    <n v="3.0470914127423825"/>
    <x v="9"/>
    <x v="0"/>
  </r>
  <r>
    <x v="80"/>
    <x v="173"/>
    <n v="4.1551246537396125"/>
    <x v="9"/>
    <x v="0"/>
  </r>
  <r>
    <x v="80"/>
    <x v="174"/>
    <n v="95.844875346260395"/>
    <x v="9"/>
    <x v="0"/>
  </r>
  <r>
    <x v="80"/>
    <x v="175"/>
    <n v="35.734072022160667"/>
    <x v="9"/>
    <x v="0"/>
  </r>
  <r>
    <x v="80"/>
    <x v="176"/>
    <n v="12.465373961218837"/>
    <x v="9"/>
    <x v="0"/>
  </r>
  <r>
    <x v="80"/>
    <x v="177"/>
    <n v="32.686980609418285"/>
    <x v="9"/>
    <x v="0"/>
  </r>
  <r>
    <x v="80"/>
    <x v="178"/>
    <n v="4.1551246537396125"/>
    <x v="9"/>
    <x v="0"/>
  </r>
  <r>
    <x v="80"/>
    <x v="179"/>
    <n v="10.803324099722992"/>
    <x v="9"/>
    <x v="0"/>
  </r>
  <r>
    <x v="80"/>
    <x v="180"/>
    <n v="89.473684210526315"/>
    <x v="9"/>
    <x v="0"/>
  </r>
  <r>
    <x v="80"/>
    <x v="181"/>
    <n v="10.526315789473685"/>
    <x v="9"/>
    <x v="0"/>
  </r>
  <r>
    <x v="80"/>
    <x v="182"/>
    <n v="99.168975069252085"/>
    <x v="9"/>
    <x v="0"/>
  </r>
  <r>
    <x v="80"/>
    <x v="183"/>
    <n v="0.83102493074792239"/>
    <x v="9"/>
    <x v="0"/>
  </r>
  <r>
    <x v="80"/>
    <x v="184"/>
    <n v="99.168975069252085"/>
    <x v="9"/>
    <x v="0"/>
  </r>
  <r>
    <x v="80"/>
    <x v="185"/>
    <n v="0.83102493074792239"/>
    <x v="9"/>
    <x v="0"/>
  </r>
  <r>
    <x v="81"/>
    <x v="186"/>
    <n v="99.7229916897507"/>
    <x v="9"/>
    <x v="0"/>
  </r>
  <r>
    <x v="81"/>
    <x v="187"/>
    <n v="0.2770083102493075"/>
    <x v="9"/>
    <x v="0"/>
  </r>
  <r>
    <x v="77"/>
    <x v="152"/>
    <n v="22.267206477732792"/>
    <x v="10"/>
    <x v="0"/>
  </r>
  <r>
    <x v="77"/>
    <x v="153"/>
    <n v="53.036437246963565"/>
    <x v="10"/>
    <x v="0"/>
  </r>
  <r>
    <x v="77"/>
    <x v="154"/>
    <n v="13.765182186234817"/>
    <x v="10"/>
    <x v="0"/>
  </r>
  <r>
    <x v="77"/>
    <x v="155"/>
    <n v="1.6194331983805668"/>
    <x v="10"/>
    <x v="0"/>
  </r>
  <r>
    <x v="77"/>
    <x v="4"/>
    <n v="9.3117408906882595"/>
    <x v="10"/>
    <x v="0"/>
  </r>
  <r>
    <x v="78"/>
    <x v="156"/>
    <n v="58.704453441295549"/>
    <x v="10"/>
    <x v="0"/>
  </r>
  <r>
    <x v="78"/>
    <x v="157"/>
    <n v="14.574898785425102"/>
    <x v="10"/>
    <x v="0"/>
  </r>
  <r>
    <x v="78"/>
    <x v="158"/>
    <n v="2.42914979757085"/>
    <x v="10"/>
    <x v="0"/>
  </r>
  <r>
    <x v="78"/>
    <x v="159"/>
    <n v="0.40485829959514169"/>
    <x v="10"/>
    <x v="0"/>
  </r>
  <r>
    <x v="78"/>
    <x v="160"/>
    <n v="1.6194331983805668"/>
    <x v="10"/>
    <x v="0"/>
  </r>
  <r>
    <x v="78"/>
    <x v="161"/>
    <n v="0.80971659919028338"/>
    <x v="10"/>
    <x v="0"/>
  </r>
  <r>
    <x v="78"/>
    <x v="162"/>
    <n v="11.336032388663968"/>
    <x v="10"/>
    <x v="0"/>
  </r>
  <r>
    <x v="78"/>
    <x v="163"/>
    <n v="5.2631578947368425"/>
    <x v="10"/>
    <x v="0"/>
  </r>
  <r>
    <x v="78"/>
    <x v="164"/>
    <n v="1.6194331983805668"/>
    <x v="10"/>
    <x v="0"/>
  </r>
  <r>
    <x v="78"/>
    <x v="165"/>
    <n v="2.42914979757085"/>
    <x v="10"/>
    <x v="0"/>
  </r>
  <r>
    <x v="78"/>
    <x v="166"/>
    <n v="0"/>
    <x v="10"/>
    <x v="0"/>
  </r>
  <r>
    <x v="78"/>
    <x v="4"/>
    <n v="0.80971659919028338"/>
    <x v="10"/>
    <x v="0"/>
  </r>
  <r>
    <x v="79"/>
    <x v="167"/>
    <n v="61.943319838056681"/>
    <x v="10"/>
    <x v="0"/>
  </r>
  <r>
    <x v="79"/>
    <x v="168"/>
    <n v="21.05263157894737"/>
    <x v="10"/>
    <x v="0"/>
  </r>
  <r>
    <x v="79"/>
    <x v="169"/>
    <n v="4.8582995951417001"/>
    <x v="10"/>
    <x v="0"/>
  </r>
  <r>
    <x v="79"/>
    <x v="170"/>
    <n v="0.80971659919028338"/>
    <x v="10"/>
    <x v="0"/>
  </r>
  <r>
    <x v="79"/>
    <x v="171"/>
    <n v="9.3117408906882595"/>
    <x v="10"/>
    <x v="0"/>
  </r>
  <r>
    <x v="79"/>
    <x v="172"/>
    <n v="0.40485829959514169"/>
    <x v="10"/>
    <x v="0"/>
  </r>
  <r>
    <x v="79"/>
    <x v="4"/>
    <n v="1.6194331983805668"/>
    <x v="10"/>
    <x v="0"/>
  </r>
  <r>
    <x v="80"/>
    <x v="173"/>
    <n v="22.267206477732792"/>
    <x v="10"/>
    <x v="0"/>
  </r>
  <r>
    <x v="80"/>
    <x v="174"/>
    <n v="77.732793522267201"/>
    <x v="10"/>
    <x v="0"/>
  </r>
  <r>
    <x v="80"/>
    <x v="175"/>
    <n v="12.550607287449393"/>
    <x v="10"/>
    <x v="0"/>
  </r>
  <r>
    <x v="80"/>
    <x v="176"/>
    <n v="1.6194331983805668"/>
    <x v="10"/>
    <x v="0"/>
  </r>
  <r>
    <x v="80"/>
    <x v="177"/>
    <n v="29.149797570850204"/>
    <x v="10"/>
    <x v="0"/>
  </r>
  <r>
    <x v="80"/>
    <x v="178"/>
    <n v="12.550607287449393"/>
    <x v="10"/>
    <x v="0"/>
  </r>
  <r>
    <x v="80"/>
    <x v="179"/>
    <n v="21.862348178137651"/>
    <x v="10"/>
    <x v="0"/>
  </r>
  <r>
    <x v="80"/>
    <x v="180"/>
    <n v="87.044534412955471"/>
    <x v="10"/>
    <x v="0"/>
  </r>
  <r>
    <x v="80"/>
    <x v="181"/>
    <n v="12.955465587044534"/>
    <x v="10"/>
    <x v="0"/>
  </r>
  <r>
    <x v="80"/>
    <x v="182"/>
    <n v="96.356275303643727"/>
    <x v="10"/>
    <x v="0"/>
  </r>
  <r>
    <x v="80"/>
    <x v="183"/>
    <n v="3.6437246963562755"/>
    <x v="10"/>
    <x v="0"/>
  </r>
  <r>
    <x v="80"/>
    <x v="184"/>
    <n v="97.97570850202429"/>
    <x v="10"/>
    <x v="0"/>
  </r>
  <r>
    <x v="80"/>
    <x v="185"/>
    <n v="2.0242914979757085"/>
    <x v="10"/>
    <x v="0"/>
  </r>
  <r>
    <x v="81"/>
    <x v="186"/>
    <n v="100"/>
    <x v="10"/>
    <x v="0"/>
  </r>
  <r>
    <x v="81"/>
    <x v="187"/>
    <n v="0"/>
    <x v="10"/>
    <x v="0"/>
  </r>
  <r>
    <x v="77"/>
    <x v="152"/>
    <n v="11.693548387096774"/>
    <x v="11"/>
    <x v="0"/>
  </r>
  <r>
    <x v="77"/>
    <x v="153"/>
    <n v="76.612903225806448"/>
    <x v="11"/>
    <x v="0"/>
  </r>
  <r>
    <x v="77"/>
    <x v="154"/>
    <n v="6.854838709677419"/>
    <x v="11"/>
    <x v="0"/>
  </r>
  <r>
    <x v="77"/>
    <x v="155"/>
    <n v="2.0161290322580645"/>
    <x v="11"/>
    <x v="0"/>
  </r>
  <r>
    <x v="77"/>
    <x v="4"/>
    <n v="2.8225806451612905"/>
    <x v="11"/>
    <x v="0"/>
  </r>
  <r>
    <x v="78"/>
    <x v="156"/>
    <n v="67.338709677419359"/>
    <x v="11"/>
    <x v="0"/>
  </r>
  <r>
    <x v="78"/>
    <x v="157"/>
    <n v="17.741935483870968"/>
    <x v="11"/>
    <x v="0"/>
  </r>
  <r>
    <x v="78"/>
    <x v="158"/>
    <n v="2.0161290322580645"/>
    <x v="11"/>
    <x v="0"/>
  </r>
  <r>
    <x v="78"/>
    <x v="159"/>
    <n v="0"/>
    <x v="11"/>
    <x v="0"/>
  </r>
  <r>
    <x v="78"/>
    <x v="160"/>
    <n v="3.225806451612903"/>
    <x v="11"/>
    <x v="0"/>
  </r>
  <r>
    <x v="78"/>
    <x v="161"/>
    <n v="0"/>
    <x v="11"/>
    <x v="0"/>
  </r>
  <r>
    <x v="78"/>
    <x v="162"/>
    <n v="2.8225806451612905"/>
    <x v="11"/>
    <x v="0"/>
  </r>
  <r>
    <x v="78"/>
    <x v="163"/>
    <n v="4.032258064516129"/>
    <x v="11"/>
    <x v="0"/>
  </r>
  <r>
    <x v="78"/>
    <x v="164"/>
    <n v="0"/>
    <x v="11"/>
    <x v="0"/>
  </r>
  <r>
    <x v="78"/>
    <x v="165"/>
    <n v="2.0161290322580645"/>
    <x v="11"/>
    <x v="0"/>
  </r>
  <r>
    <x v="78"/>
    <x v="166"/>
    <n v="0"/>
    <x v="11"/>
    <x v="0"/>
  </r>
  <r>
    <x v="78"/>
    <x v="4"/>
    <n v="0.80645161290322576"/>
    <x v="11"/>
    <x v="0"/>
  </r>
  <r>
    <x v="79"/>
    <x v="167"/>
    <n v="65.322580645161295"/>
    <x v="11"/>
    <x v="0"/>
  </r>
  <r>
    <x v="79"/>
    <x v="168"/>
    <n v="17.741935483870968"/>
    <x v="11"/>
    <x v="0"/>
  </r>
  <r>
    <x v="79"/>
    <x v="169"/>
    <n v="4.032258064516129"/>
    <x v="11"/>
    <x v="0"/>
  </r>
  <r>
    <x v="79"/>
    <x v="170"/>
    <n v="0"/>
    <x v="11"/>
    <x v="0"/>
  </r>
  <r>
    <x v="79"/>
    <x v="171"/>
    <n v="9.2741935483870961"/>
    <x v="11"/>
    <x v="0"/>
  </r>
  <r>
    <x v="79"/>
    <x v="172"/>
    <n v="0.80645161290322576"/>
    <x v="11"/>
    <x v="0"/>
  </r>
  <r>
    <x v="79"/>
    <x v="4"/>
    <n v="2.8225806451612905"/>
    <x v="11"/>
    <x v="0"/>
  </r>
  <r>
    <x v="80"/>
    <x v="173"/>
    <n v="8.4677419354838701"/>
    <x v="11"/>
    <x v="0"/>
  </r>
  <r>
    <x v="80"/>
    <x v="174"/>
    <n v="91.532258064516128"/>
    <x v="11"/>
    <x v="0"/>
  </r>
  <r>
    <x v="80"/>
    <x v="175"/>
    <n v="13.709677419354838"/>
    <x v="11"/>
    <x v="0"/>
  </r>
  <r>
    <x v="80"/>
    <x v="176"/>
    <n v="4.032258064516129"/>
    <x v="11"/>
    <x v="0"/>
  </r>
  <r>
    <x v="80"/>
    <x v="177"/>
    <n v="40.725806451612904"/>
    <x v="11"/>
    <x v="0"/>
  </r>
  <r>
    <x v="80"/>
    <x v="178"/>
    <n v="6.854838709677419"/>
    <x v="11"/>
    <x v="0"/>
  </r>
  <r>
    <x v="80"/>
    <x v="179"/>
    <n v="26.20967741935484"/>
    <x v="11"/>
    <x v="0"/>
  </r>
  <r>
    <x v="80"/>
    <x v="180"/>
    <n v="95.967741935483872"/>
    <x v="11"/>
    <x v="0"/>
  </r>
  <r>
    <x v="80"/>
    <x v="181"/>
    <n v="4.032258064516129"/>
    <x v="11"/>
    <x v="0"/>
  </r>
  <r>
    <x v="80"/>
    <x v="182"/>
    <n v="99.596774193548384"/>
    <x v="11"/>
    <x v="0"/>
  </r>
  <r>
    <x v="80"/>
    <x v="183"/>
    <n v="0.40322580645161288"/>
    <x v="11"/>
    <x v="0"/>
  </r>
  <r>
    <x v="80"/>
    <x v="184"/>
    <n v="99.193548387096769"/>
    <x v="11"/>
    <x v="0"/>
  </r>
  <r>
    <x v="80"/>
    <x v="185"/>
    <n v="0.80645161290322576"/>
    <x v="11"/>
    <x v="0"/>
  </r>
  <r>
    <x v="81"/>
    <x v="186"/>
    <n v="100"/>
    <x v="11"/>
    <x v="0"/>
  </r>
  <r>
    <x v="81"/>
    <x v="187"/>
    <n v="0"/>
    <x v="11"/>
    <x v="0"/>
  </r>
  <r>
    <x v="77"/>
    <x v="152"/>
    <n v="19.282511210762333"/>
    <x v="12"/>
    <x v="0"/>
  </r>
  <r>
    <x v="77"/>
    <x v="153"/>
    <n v="65.919282511210767"/>
    <x v="12"/>
    <x v="0"/>
  </r>
  <r>
    <x v="77"/>
    <x v="154"/>
    <n v="11.659192825112108"/>
    <x v="12"/>
    <x v="0"/>
  </r>
  <r>
    <x v="77"/>
    <x v="155"/>
    <n v="0"/>
    <x v="12"/>
    <x v="0"/>
  </r>
  <r>
    <x v="77"/>
    <x v="4"/>
    <n v="3.1390134529147984"/>
    <x v="12"/>
    <x v="0"/>
  </r>
  <r>
    <x v="78"/>
    <x v="156"/>
    <n v="68.609865470852014"/>
    <x v="12"/>
    <x v="0"/>
  </r>
  <r>
    <x v="78"/>
    <x v="157"/>
    <n v="10.31390134529148"/>
    <x v="12"/>
    <x v="0"/>
  </r>
  <r>
    <x v="78"/>
    <x v="158"/>
    <n v="1.3452914798206279"/>
    <x v="12"/>
    <x v="0"/>
  </r>
  <r>
    <x v="78"/>
    <x v="159"/>
    <n v="0"/>
    <x v="12"/>
    <x v="0"/>
  </r>
  <r>
    <x v="78"/>
    <x v="160"/>
    <n v="1.3452914798206279"/>
    <x v="12"/>
    <x v="0"/>
  </r>
  <r>
    <x v="78"/>
    <x v="161"/>
    <n v="0.89686098654708524"/>
    <x v="12"/>
    <x v="0"/>
  </r>
  <r>
    <x v="78"/>
    <x v="162"/>
    <n v="4.4843049327354256"/>
    <x v="12"/>
    <x v="0"/>
  </r>
  <r>
    <x v="78"/>
    <x v="163"/>
    <n v="8.071748878923767"/>
    <x v="12"/>
    <x v="0"/>
  </r>
  <r>
    <x v="78"/>
    <x v="164"/>
    <n v="1.7937219730941705"/>
    <x v="12"/>
    <x v="0"/>
  </r>
  <r>
    <x v="78"/>
    <x v="165"/>
    <n v="3.1390134529147984"/>
    <x v="12"/>
    <x v="0"/>
  </r>
  <r>
    <x v="78"/>
    <x v="166"/>
    <n v="0"/>
    <x v="12"/>
    <x v="0"/>
  </r>
  <r>
    <x v="78"/>
    <x v="4"/>
    <n v="0"/>
    <x v="12"/>
    <x v="0"/>
  </r>
  <r>
    <x v="79"/>
    <x v="167"/>
    <n v="72.645739910313907"/>
    <x v="12"/>
    <x v="0"/>
  </r>
  <r>
    <x v="79"/>
    <x v="168"/>
    <n v="11.659192825112108"/>
    <x v="12"/>
    <x v="0"/>
  </r>
  <r>
    <x v="79"/>
    <x v="169"/>
    <n v="1.7937219730941705"/>
    <x v="12"/>
    <x v="0"/>
  </r>
  <r>
    <x v="79"/>
    <x v="170"/>
    <n v="0.89686098654708524"/>
    <x v="12"/>
    <x v="0"/>
  </r>
  <r>
    <x v="79"/>
    <x v="171"/>
    <n v="10.31390134529148"/>
    <x v="12"/>
    <x v="0"/>
  </r>
  <r>
    <x v="79"/>
    <x v="172"/>
    <n v="0.44843049327354262"/>
    <x v="12"/>
    <x v="0"/>
  </r>
  <r>
    <x v="79"/>
    <x v="4"/>
    <n v="2.2421524663677128"/>
    <x v="12"/>
    <x v="0"/>
  </r>
  <r>
    <x v="80"/>
    <x v="173"/>
    <n v="17.937219730941703"/>
    <x v="12"/>
    <x v="0"/>
  </r>
  <r>
    <x v="80"/>
    <x v="174"/>
    <n v="82.062780269058294"/>
    <x v="12"/>
    <x v="0"/>
  </r>
  <r>
    <x v="80"/>
    <x v="175"/>
    <n v="9.4170403587443943"/>
    <x v="12"/>
    <x v="0"/>
  </r>
  <r>
    <x v="80"/>
    <x v="176"/>
    <n v="1.7937219730941705"/>
    <x v="12"/>
    <x v="0"/>
  </r>
  <r>
    <x v="80"/>
    <x v="177"/>
    <n v="14.349775784753364"/>
    <x v="12"/>
    <x v="0"/>
  </r>
  <r>
    <x v="80"/>
    <x v="178"/>
    <n v="35.874439461883405"/>
    <x v="12"/>
    <x v="0"/>
  </r>
  <r>
    <x v="80"/>
    <x v="179"/>
    <n v="20.627802690582961"/>
    <x v="12"/>
    <x v="0"/>
  </r>
  <r>
    <x v="80"/>
    <x v="180"/>
    <n v="90.582959641255599"/>
    <x v="12"/>
    <x v="0"/>
  </r>
  <r>
    <x v="80"/>
    <x v="181"/>
    <n v="9.4170403587443943"/>
    <x v="12"/>
    <x v="0"/>
  </r>
  <r>
    <x v="80"/>
    <x v="182"/>
    <n v="98.654708520179369"/>
    <x v="12"/>
    <x v="0"/>
  </r>
  <r>
    <x v="80"/>
    <x v="183"/>
    <n v="1.3452914798206279"/>
    <x v="12"/>
    <x v="0"/>
  </r>
  <r>
    <x v="80"/>
    <x v="184"/>
    <n v="98.654708520179369"/>
    <x v="12"/>
    <x v="0"/>
  </r>
  <r>
    <x v="80"/>
    <x v="185"/>
    <n v="1.3452914798206279"/>
    <x v="12"/>
    <x v="0"/>
  </r>
  <r>
    <x v="81"/>
    <x v="186"/>
    <n v="99.551569506726452"/>
    <x v="12"/>
    <x v="0"/>
  </r>
  <r>
    <x v="81"/>
    <x v="187"/>
    <n v="0.44843049327354262"/>
    <x v="12"/>
    <x v="0"/>
  </r>
  <r>
    <x v="77"/>
    <x v="152"/>
    <n v="5.8441558441558445"/>
    <x v="13"/>
    <x v="0"/>
  </r>
  <r>
    <x v="77"/>
    <x v="153"/>
    <n v="77.272727272727266"/>
    <x v="13"/>
    <x v="0"/>
  </r>
  <r>
    <x v="77"/>
    <x v="154"/>
    <n v="11.688311688311689"/>
    <x v="13"/>
    <x v="0"/>
  </r>
  <r>
    <x v="77"/>
    <x v="155"/>
    <n v="0.64935064935064934"/>
    <x v="13"/>
    <x v="0"/>
  </r>
  <r>
    <x v="77"/>
    <x v="4"/>
    <n v="4.5454545454545459"/>
    <x v="13"/>
    <x v="0"/>
  </r>
  <r>
    <x v="78"/>
    <x v="156"/>
    <n v="62.337662337662337"/>
    <x v="13"/>
    <x v="0"/>
  </r>
  <r>
    <x v="78"/>
    <x v="157"/>
    <n v="25.974025974025974"/>
    <x v="13"/>
    <x v="0"/>
  </r>
  <r>
    <x v="78"/>
    <x v="158"/>
    <n v="1.948051948051948"/>
    <x v="13"/>
    <x v="0"/>
  </r>
  <r>
    <x v="78"/>
    <x v="159"/>
    <n v="0"/>
    <x v="13"/>
    <x v="0"/>
  </r>
  <r>
    <x v="78"/>
    <x v="160"/>
    <n v="0"/>
    <x v="13"/>
    <x v="0"/>
  </r>
  <r>
    <x v="78"/>
    <x v="161"/>
    <n v="0"/>
    <x v="13"/>
    <x v="0"/>
  </r>
  <r>
    <x v="78"/>
    <x v="162"/>
    <n v="3.2467532467532467"/>
    <x v="13"/>
    <x v="0"/>
  </r>
  <r>
    <x v="78"/>
    <x v="163"/>
    <n v="4.5454545454545459"/>
    <x v="13"/>
    <x v="0"/>
  </r>
  <r>
    <x v="78"/>
    <x v="164"/>
    <n v="0.64935064935064934"/>
    <x v="13"/>
    <x v="0"/>
  </r>
  <r>
    <x v="78"/>
    <x v="165"/>
    <n v="0.64935064935064934"/>
    <x v="13"/>
    <x v="0"/>
  </r>
  <r>
    <x v="78"/>
    <x v="166"/>
    <n v="0.64935064935064934"/>
    <x v="13"/>
    <x v="0"/>
  </r>
  <r>
    <x v="78"/>
    <x v="4"/>
    <n v="0"/>
    <x v="13"/>
    <x v="0"/>
  </r>
  <r>
    <x v="79"/>
    <x v="167"/>
    <n v="59.090909090909093"/>
    <x v="13"/>
    <x v="0"/>
  </r>
  <r>
    <x v="79"/>
    <x v="168"/>
    <n v="24.025974025974026"/>
    <x v="13"/>
    <x v="0"/>
  </r>
  <r>
    <x v="79"/>
    <x v="169"/>
    <n v="8.4415584415584419"/>
    <x v="13"/>
    <x v="0"/>
  </r>
  <r>
    <x v="79"/>
    <x v="170"/>
    <n v="0"/>
    <x v="13"/>
    <x v="0"/>
  </r>
  <r>
    <x v="79"/>
    <x v="171"/>
    <n v="7.1428571428571432"/>
    <x v="13"/>
    <x v="0"/>
  </r>
  <r>
    <x v="79"/>
    <x v="172"/>
    <n v="0"/>
    <x v="13"/>
    <x v="0"/>
  </r>
  <r>
    <x v="79"/>
    <x v="4"/>
    <n v="1.2987012987012987"/>
    <x v="13"/>
    <x v="0"/>
  </r>
  <r>
    <x v="80"/>
    <x v="173"/>
    <n v="9.7402597402597397"/>
    <x v="13"/>
    <x v="0"/>
  </r>
  <r>
    <x v="80"/>
    <x v="174"/>
    <n v="90.259740259740255"/>
    <x v="13"/>
    <x v="0"/>
  </r>
  <r>
    <x v="80"/>
    <x v="175"/>
    <n v="10.38961038961039"/>
    <x v="13"/>
    <x v="0"/>
  </r>
  <r>
    <x v="80"/>
    <x v="176"/>
    <n v="10.38961038961039"/>
    <x v="13"/>
    <x v="0"/>
  </r>
  <r>
    <x v="80"/>
    <x v="177"/>
    <n v="50"/>
    <x v="13"/>
    <x v="0"/>
  </r>
  <r>
    <x v="80"/>
    <x v="178"/>
    <n v="8.4415584415584419"/>
    <x v="13"/>
    <x v="0"/>
  </r>
  <r>
    <x v="80"/>
    <x v="179"/>
    <n v="11.038961038961039"/>
    <x v="13"/>
    <x v="0"/>
  </r>
  <r>
    <x v="80"/>
    <x v="180"/>
    <n v="90.259740259740255"/>
    <x v="13"/>
    <x v="0"/>
  </r>
  <r>
    <x v="80"/>
    <x v="181"/>
    <n v="9.7402597402597397"/>
    <x v="13"/>
    <x v="0"/>
  </r>
  <r>
    <x v="80"/>
    <x v="182"/>
    <n v="100"/>
    <x v="13"/>
    <x v="0"/>
  </r>
  <r>
    <x v="80"/>
    <x v="183"/>
    <n v="0"/>
    <x v="13"/>
    <x v="0"/>
  </r>
  <r>
    <x v="80"/>
    <x v="184"/>
    <n v="100"/>
    <x v="13"/>
    <x v="0"/>
  </r>
  <r>
    <x v="80"/>
    <x v="185"/>
    <n v="0"/>
    <x v="13"/>
    <x v="0"/>
  </r>
  <r>
    <x v="81"/>
    <x v="186"/>
    <n v="100"/>
    <x v="13"/>
    <x v="0"/>
  </r>
  <r>
    <x v="81"/>
    <x v="187"/>
    <n v="0"/>
    <x v="13"/>
    <x v="0"/>
  </r>
  <r>
    <x v="77"/>
    <x v="152"/>
    <n v="35.828877005347593"/>
    <x v="14"/>
    <x v="0"/>
  </r>
  <r>
    <x v="77"/>
    <x v="153"/>
    <n v="14.973262032085561"/>
    <x v="14"/>
    <x v="0"/>
  </r>
  <r>
    <x v="77"/>
    <x v="154"/>
    <n v="44.919786096256686"/>
    <x v="14"/>
    <x v="0"/>
  </r>
  <r>
    <x v="77"/>
    <x v="155"/>
    <n v="1.0695187165775402"/>
    <x v="14"/>
    <x v="0"/>
  </r>
  <r>
    <x v="77"/>
    <x v="4"/>
    <n v="3.2085561497326203"/>
    <x v="14"/>
    <x v="0"/>
  </r>
  <r>
    <x v="78"/>
    <x v="156"/>
    <n v="18.181818181818183"/>
    <x v="14"/>
    <x v="0"/>
  </r>
  <r>
    <x v="78"/>
    <x v="157"/>
    <n v="26.737967914438503"/>
    <x v="14"/>
    <x v="0"/>
  </r>
  <r>
    <x v="78"/>
    <x v="158"/>
    <n v="23.529411764705884"/>
    <x v="14"/>
    <x v="0"/>
  </r>
  <r>
    <x v="78"/>
    <x v="159"/>
    <n v="0"/>
    <x v="14"/>
    <x v="0"/>
  </r>
  <r>
    <x v="78"/>
    <x v="160"/>
    <n v="3.2085561497326203"/>
    <x v="14"/>
    <x v="0"/>
  </r>
  <r>
    <x v="78"/>
    <x v="161"/>
    <n v="1.6042780748663101"/>
    <x v="14"/>
    <x v="0"/>
  </r>
  <r>
    <x v="78"/>
    <x v="162"/>
    <n v="8.5561497326203213"/>
    <x v="14"/>
    <x v="0"/>
  </r>
  <r>
    <x v="78"/>
    <x v="163"/>
    <n v="11.764705882352942"/>
    <x v="14"/>
    <x v="0"/>
  </r>
  <r>
    <x v="78"/>
    <x v="164"/>
    <n v="3.7433155080213902"/>
    <x v="14"/>
    <x v="0"/>
  </r>
  <r>
    <x v="78"/>
    <x v="165"/>
    <n v="1.0695187165775402"/>
    <x v="14"/>
    <x v="0"/>
  </r>
  <r>
    <x v="78"/>
    <x v="166"/>
    <n v="0.53475935828877008"/>
    <x v="14"/>
    <x v="0"/>
  </r>
  <r>
    <x v="78"/>
    <x v="4"/>
    <n v="1.0695187165775402"/>
    <x v="14"/>
    <x v="0"/>
  </r>
  <r>
    <x v="79"/>
    <x v="167"/>
    <n v="15.508021390374331"/>
    <x v="14"/>
    <x v="0"/>
  </r>
  <r>
    <x v="79"/>
    <x v="168"/>
    <n v="12.299465240641711"/>
    <x v="14"/>
    <x v="0"/>
  </r>
  <r>
    <x v="79"/>
    <x v="169"/>
    <n v="2.6737967914438503"/>
    <x v="14"/>
    <x v="0"/>
  </r>
  <r>
    <x v="79"/>
    <x v="170"/>
    <n v="1.6042780748663101"/>
    <x v="14"/>
    <x v="0"/>
  </r>
  <r>
    <x v="79"/>
    <x v="171"/>
    <n v="65.240641711229941"/>
    <x v="14"/>
    <x v="0"/>
  </r>
  <r>
    <x v="79"/>
    <x v="172"/>
    <n v="0"/>
    <x v="14"/>
    <x v="0"/>
  </r>
  <r>
    <x v="79"/>
    <x v="4"/>
    <n v="2.6737967914438503"/>
    <x v="14"/>
    <x v="0"/>
  </r>
  <r>
    <x v="80"/>
    <x v="173"/>
    <n v="31.550802139037433"/>
    <x v="14"/>
    <x v="0"/>
  </r>
  <r>
    <x v="80"/>
    <x v="174"/>
    <n v="68.44919786096257"/>
    <x v="14"/>
    <x v="0"/>
  </r>
  <r>
    <x v="80"/>
    <x v="175"/>
    <n v="44.919786096256686"/>
    <x v="14"/>
    <x v="0"/>
  </r>
  <r>
    <x v="80"/>
    <x v="176"/>
    <n v="4.8128342245989302"/>
    <x v="14"/>
    <x v="0"/>
  </r>
  <r>
    <x v="80"/>
    <x v="177"/>
    <n v="10.160427807486631"/>
    <x v="14"/>
    <x v="0"/>
  </r>
  <r>
    <x v="80"/>
    <x v="178"/>
    <n v="3.2085561497326203"/>
    <x v="14"/>
    <x v="0"/>
  </r>
  <r>
    <x v="80"/>
    <x v="179"/>
    <n v="5.3475935828877006"/>
    <x v="14"/>
    <x v="0"/>
  </r>
  <r>
    <x v="80"/>
    <x v="180"/>
    <n v="93.048128342245988"/>
    <x v="14"/>
    <x v="0"/>
  </r>
  <r>
    <x v="80"/>
    <x v="181"/>
    <n v="6.9518716577540109"/>
    <x v="14"/>
    <x v="0"/>
  </r>
  <r>
    <x v="80"/>
    <x v="182"/>
    <n v="100"/>
    <x v="14"/>
    <x v="0"/>
  </r>
  <r>
    <x v="80"/>
    <x v="183"/>
    <n v="0"/>
    <x v="14"/>
    <x v="0"/>
  </r>
  <r>
    <x v="80"/>
    <x v="184"/>
    <n v="99.465240641711233"/>
    <x v="14"/>
    <x v="0"/>
  </r>
  <r>
    <x v="80"/>
    <x v="185"/>
    <n v="0.53475935828877008"/>
    <x v="14"/>
    <x v="0"/>
  </r>
  <r>
    <x v="81"/>
    <x v="186"/>
    <n v="99.465240641711233"/>
    <x v="14"/>
    <x v="0"/>
  </r>
  <r>
    <x v="81"/>
    <x v="187"/>
    <n v="0.53475935828877008"/>
    <x v="14"/>
    <x v="0"/>
  </r>
  <r>
    <x v="77"/>
    <x v="152"/>
    <n v="25"/>
    <x v="15"/>
    <x v="0"/>
  </r>
  <r>
    <x v="77"/>
    <x v="153"/>
    <n v="57.547169811320757"/>
    <x v="15"/>
    <x v="0"/>
  </r>
  <r>
    <x v="77"/>
    <x v="154"/>
    <n v="10.849056603773585"/>
    <x v="15"/>
    <x v="0"/>
  </r>
  <r>
    <x v="77"/>
    <x v="155"/>
    <n v="4.2452830188679247"/>
    <x v="15"/>
    <x v="0"/>
  </r>
  <r>
    <x v="77"/>
    <x v="4"/>
    <n v="2.358490566037736"/>
    <x v="15"/>
    <x v="0"/>
  </r>
  <r>
    <x v="78"/>
    <x v="156"/>
    <n v="68.396226415094333"/>
    <x v="15"/>
    <x v="0"/>
  </r>
  <r>
    <x v="78"/>
    <x v="157"/>
    <n v="5.6603773584905657"/>
    <x v="15"/>
    <x v="0"/>
  </r>
  <r>
    <x v="78"/>
    <x v="158"/>
    <n v="1.8867924528301887"/>
    <x v="15"/>
    <x v="0"/>
  </r>
  <r>
    <x v="78"/>
    <x v="159"/>
    <n v="0"/>
    <x v="15"/>
    <x v="0"/>
  </r>
  <r>
    <x v="78"/>
    <x v="160"/>
    <n v="2.8301886792452828"/>
    <x v="15"/>
    <x v="0"/>
  </r>
  <r>
    <x v="78"/>
    <x v="161"/>
    <n v="1.4150943396226414"/>
    <x v="15"/>
    <x v="0"/>
  </r>
  <r>
    <x v="78"/>
    <x v="162"/>
    <n v="7.5471698113207548"/>
    <x v="15"/>
    <x v="0"/>
  </r>
  <r>
    <x v="78"/>
    <x v="163"/>
    <n v="2.358490566037736"/>
    <x v="15"/>
    <x v="0"/>
  </r>
  <r>
    <x v="78"/>
    <x v="164"/>
    <n v="0.47169811320754718"/>
    <x v="15"/>
    <x v="0"/>
  </r>
  <r>
    <x v="78"/>
    <x v="165"/>
    <n v="3.7735849056603774"/>
    <x v="15"/>
    <x v="0"/>
  </r>
  <r>
    <x v="78"/>
    <x v="166"/>
    <n v="3.3018867924528301"/>
    <x v="15"/>
    <x v="0"/>
  </r>
  <r>
    <x v="78"/>
    <x v="4"/>
    <n v="2.358490566037736"/>
    <x v="15"/>
    <x v="0"/>
  </r>
  <r>
    <x v="79"/>
    <x v="167"/>
    <n v="70.283018867924525"/>
    <x v="15"/>
    <x v="0"/>
  </r>
  <r>
    <x v="79"/>
    <x v="168"/>
    <n v="11.320754716981131"/>
    <x v="15"/>
    <x v="0"/>
  </r>
  <r>
    <x v="79"/>
    <x v="169"/>
    <n v="7.0754716981132075"/>
    <x v="15"/>
    <x v="0"/>
  </r>
  <r>
    <x v="79"/>
    <x v="170"/>
    <n v="3.3018867924528301"/>
    <x v="15"/>
    <x v="0"/>
  </r>
  <r>
    <x v="79"/>
    <x v="171"/>
    <n v="2.8301886792452828"/>
    <x v="15"/>
    <x v="0"/>
  </r>
  <r>
    <x v="79"/>
    <x v="172"/>
    <n v="1.8867924528301887"/>
    <x v="15"/>
    <x v="0"/>
  </r>
  <r>
    <x v="79"/>
    <x v="4"/>
    <n v="3.3018867924528301"/>
    <x v="15"/>
    <x v="0"/>
  </r>
  <r>
    <x v="80"/>
    <x v="173"/>
    <n v="13.20754716981132"/>
    <x v="15"/>
    <x v="0"/>
  </r>
  <r>
    <x v="80"/>
    <x v="174"/>
    <n v="86.79245283018868"/>
    <x v="15"/>
    <x v="0"/>
  </r>
  <r>
    <x v="80"/>
    <x v="175"/>
    <n v="29.245283018867923"/>
    <x v="15"/>
    <x v="0"/>
  </r>
  <r>
    <x v="80"/>
    <x v="176"/>
    <n v="8.4905660377358494"/>
    <x v="15"/>
    <x v="0"/>
  </r>
  <r>
    <x v="80"/>
    <x v="177"/>
    <n v="33.018867924528301"/>
    <x v="15"/>
    <x v="0"/>
  </r>
  <r>
    <x v="80"/>
    <x v="178"/>
    <n v="11.79245283018868"/>
    <x v="15"/>
    <x v="0"/>
  </r>
  <r>
    <x v="80"/>
    <x v="179"/>
    <n v="4.2452830188679247"/>
    <x v="15"/>
    <x v="0"/>
  </r>
  <r>
    <x v="80"/>
    <x v="180"/>
    <n v="97.64150943396227"/>
    <x v="15"/>
    <x v="0"/>
  </r>
  <r>
    <x v="80"/>
    <x v="181"/>
    <n v="2.358490566037736"/>
    <x v="15"/>
    <x v="0"/>
  </r>
  <r>
    <x v="80"/>
    <x v="182"/>
    <n v="94.811320754716988"/>
    <x v="15"/>
    <x v="0"/>
  </r>
  <r>
    <x v="80"/>
    <x v="183"/>
    <n v="5.1886792452830193"/>
    <x v="15"/>
    <x v="0"/>
  </r>
  <r>
    <x v="80"/>
    <x v="184"/>
    <n v="99.056603773584911"/>
    <x v="15"/>
    <x v="0"/>
  </r>
  <r>
    <x v="80"/>
    <x v="185"/>
    <n v="0.94339622641509435"/>
    <x v="15"/>
    <x v="0"/>
  </r>
  <r>
    <x v="81"/>
    <x v="186"/>
    <n v="100"/>
    <x v="15"/>
    <x v="0"/>
  </r>
  <r>
    <x v="81"/>
    <x v="187"/>
    <n v="0"/>
    <x v="15"/>
    <x v="0"/>
  </r>
  <r>
    <x v="77"/>
    <x v="152"/>
    <n v="22.274881516587676"/>
    <x v="16"/>
    <x v="0"/>
  </r>
  <r>
    <x v="77"/>
    <x v="153"/>
    <n v="54.028436018957343"/>
    <x v="16"/>
    <x v="0"/>
  </r>
  <r>
    <x v="77"/>
    <x v="154"/>
    <n v="16.587677725118482"/>
    <x v="16"/>
    <x v="0"/>
  </r>
  <r>
    <x v="77"/>
    <x v="155"/>
    <n v="2.8436018957345972"/>
    <x v="16"/>
    <x v="0"/>
  </r>
  <r>
    <x v="77"/>
    <x v="4"/>
    <n v="4.2654028436018958"/>
    <x v="16"/>
    <x v="0"/>
  </r>
  <r>
    <x v="78"/>
    <x v="156"/>
    <n v="57.81990521327014"/>
    <x v="16"/>
    <x v="0"/>
  </r>
  <r>
    <x v="78"/>
    <x v="157"/>
    <n v="16.587677725118482"/>
    <x v="16"/>
    <x v="0"/>
  </r>
  <r>
    <x v="78"/>
    <x v="158"/>
    <n v="5.6872037914691944"/>
    <x v="16"/>
    <x v="0"/>
  </r>
  <r>
    <x v="78"/>
    <x v="159"/>
    <n v="0.23696682464454977"/>
    <x v="16"/>
    <x v="0"/>
  </r>
  <r>
    <x v="78"/>
    <x v="160"/>
    <n v="1.4218009478672986"/>
    <x v="16"/>
    <x v="0"/>
  </r>
  <r>
    <x v="78"/>
    <x v="161"/>
    <n v="1.1848341232227488"/>
    <x v="16"/>
    <x v="0"/>
  </r>
  <r>
    <x v="78"/>
    <x v="162"/>
    <n v="1.6587677725118484"/>
    <x v="16"/>
    <x v="0"/>
  </r>
  <r>
    <x v="78"/>
    <x v="163"/>
    <n v="6.8720379146919433"/>
    <x v="16"/>
    <x v="0"/>
  </r>
  <r>
    <x v="78"/>
    <x v="164"/>
    <n v="0.7109004739336493"/>
    <x v="16"/>
    <x v="0"/>
  </r>
  <r>
    <x v="78"/>
    <x v="165"/>
    <n v="4.7393364928909953"/>
    <x v="16"/>
    <x v="0"/>
  </r>
  <r>
    <x v="78"/>
    <x v="166"/>
    <n v="1.8957345971563981"/>
    <x v="16"/>
    <x v="0"/>
  </r>
  <r>
    <x v="78"/>
    <x v="4"/>
    <n v="1.1848341232227488"/>
    <x v="16"/>
    <x v="0"/>
  </r>
  <r>
    <x v="79"/>
    <x v="167"/>
    <n v="57.582938388625593"/>
    <x v="16"/>
    <x v="0"/>
  </r>
  <r>
    <x v="79"/>
    <x v="168"/>
    <n v="17.061611374407583"/>
    <x v="16"/>
    <x v="0"/>
  </r>
  <r>
    <x v="79"/>
    <x v="169"/>
    <n v="7.8199052132701423"/>
    <x v="16"/>
    <x v="0"/>
  </r>
  <r>
    <x v="79"/>
    <x v="170"/>
    <n v="1.6587677725118484"/>
    <x v="16"/>
    <x v="0"/>
  </r>
  <r>
    <x v="79"/>
    <x v="171"/>
    <n v="10.189573459715639"/>
    <x v="16"/>
    <x v="0"/>
  </r>
  <r>
    <x v="79"/>
    <x v="172"/>
    <n v="0.23696682464454977"/>
    <x v="16"/>
    <x v="0"/>
  </r>
  <r>
    <x v="79"/>
    <x v="4"/>
    <n v="5.4502369668246446"/>
    <x v="16"/>
    <x v="0"/>
  </r>
  <r>
    <x v="80"/>
    <x v="173"/>
    <n v="15.876777251184834"/>
    <x v="16"/>
    <x v="0"/>
  </r>
  <r>
    <x v="80"/>
    <x v="174"/>
    <n v="84.123222748815166"/>
    <x v="16"/>
    <x v="0"/>
  </r>
  <r>
    <x v="80"/>
    <x v="175"/>
    <n v="19.194312796208532"/>
    <x v="16"/>
    <x v="0"/>
  </r>
  <r>
    <x v="80"/>
    <x v="176"/>
    <n v="5.2132701421800949"/>
    <x v="16"/>
    <x v="0"/>
  </r>
  <r>
    <x v="80"/>
    <x v="177"/>
    <n v="35.781990521327018"/>
    <x v="16"/>
    <x v="0"/>
  </r>
  <r>
    <x v="80"/>
    <x v="178"/>
    <n v="8.7677725118483405"/>
    <x v="16"/>
    <x v="0"/>
  </r>
  <r>
    <x v="80"/>
    <x v="179"/>
    <n v="15.165876777251185"/>
    <x v="16"/>
    <x v="0"/>
  </r>
  <r>
    <x v="80"/>
    <x v="180"/>
    <n v="91.232227488151665"/>
    <x v="16"/>
    <x v="0"/>
  </r>
  <r>
    <x v="80"/>
    <x v="181"/>
    <n v="8.7677725118483405"/>
    <x v="16"/>
    <x v="0"/>
  </r>
  <r>
    <x v="80"/>
    <x v="182"/>
    <n v="98.104265402843609"/>
    <x v="16"/>
    <x v="0"/>
  </r>
  <r>
    <x v="80"/>
    <x v="183"/>
    <n v="1.8957345971563981"/>
    <x v="16"/>
    <x v="0"/>
  </r>
  <r>
    <x v="80"/>
    <x v="184"/>
    <n v="98.578199052132703"/>
    <x v="16"/>
    <x v="0"/>
  </r>
  <r>
    <x v="80"/>
    <x v="185"/>
    <n v="1.4218009478672986"/>
    <x v="16"/>
    <x v="0"/>
  </r>
  <r>
    <x v="81"/>
    <x v="186"/>
    <n v="99.763033175355446"/>
    <x v="16"/>
    <x v="0"/>
  </r>
  <r>
    <x v="81"/>
    <x v="187"/>
    <n v="0.23696682464454977"/>
    <x v="16"/>
    <x v="0"/>
  </r>
  <r>
    <x v="77"/>
    <x v="152"/>
    <n v="20.463636363636365"/>
    <x v="0"/>
    <x v="1"/>
  </r>
  <r>
    <x v="77"/>
    <x v="153"/>
    <n v="53.845454545454544"/>
    <x v="0"/>
    <x v="1"/>
  </r>
  <r>
    <x v="77"/>
    <x v="154"/>
    <n v="19.218181818181819"/>
    <x v="0"/>
    <x v="1"/>
  </r>
  <r>
    <x v="77"/>
    <x v="155"/>
    <n v="2.2999999999999998"/>
    <x v="0"/>
    <x v="1"/>
  </r>
  <r>
    <x v="77"/>
    <x v="4"/>
    <n v="4.1727272727272728"/>
    <x v="0"/>
    <x v="1"/>
  </r>
  <r>
    <x v="78"/>
    <x v="156"/>
    <n v="49.118181818181817"/>
    <x v="0"/>
    <x v="1"/>
  </r>
  <r>
    <x v="78"/>
    <x v="157"/>
    <n v="19.336363636363636"/>
    <x v="0"/>
    <x v="1"/>
  </r>
  <r>
    <x v="78"/>
    <x v="158"/>
    <n v="5.6454545454545455"/>
    <x v="0"/>
    <x v="1"/>
  </r>
  <r>
    <x v="78"/>
    <x v="159"/>
    <n v="0.16363636363636364"/>
    <x v="0"/>
    <x v="1"/>
  </r>
  <r>
    <x v="78"/>
    <x v="160"/>
    <n v="3.0363636363636362"/>
    <x v="0"/>
    <x v="1"/>
  </r>
  <r>
    <x v="78"/>
    <x v="161"/>
    <n v="0.50909090909090904"/>
    <x v="0"/>
    <x v="1"/>
  </r>
  <r>
    <x v="78"/>
    <x v="162"/>
    <n v="7.6909090909090905"/>
    <x v="0"/>
    <x v="1"/>
  </r>
  <r>
    <x v="78"/>
    <x v="163"/>
    <n v="6.4909090909090912"/>
    <x v="0"/>
    <x v="1"/>
  </r>
  <r>
    <x v="78"/>
    <x v="164"/>
    <n v="1.3727272727272728"/>
    <x v="0"/>
    <x v="1"/>
  </r>
  <r>
    <x v="78"/>
    <x v="165"/>
    <n v="4.0363636363636362"/>
    <x v="0"/>
    <x v="1"/>
  </r>
  <r>
    <x v="78"/>
    <x v="166"/>
    <n v="1.3545454545454545"/>
    <x v="0"/>
    <x v="1"/>
  </r>
  <r>
    <x v="78"/>
    <x v="4"/>
    <n v="1.2454545454545454"/>
    <x v="0"/>
    <x v="1"/>
  </r>
  <r>
    <x v="79"/>
    <x v="167"/>
    <n v="45.309090909090912"/>
    <x v="0"/>
    <x v="1"/>
  </r>
  <r>
    <x v="79"/>
    <x v="168"/>
    <n v="19.227272727272727"/>
    <x v="0"/>
    <x v="1"/>
  </r>
  <r>
    <x v="79"/>
    <x v="169"/>
    <n v="9.1"/>
    <x v="0"/>
    <x v="1"/>
  </r>
  <r>
    <x v="79"/>
    <x v="170"/>
    <n v="1.3090909090909091"/>
    <x v="0"/>
    <x v="1"/>
  </r>
  <r>
    <x v="79"/>
    <x v="171"/>
    <n v="20.290909090909089"/>
    <x v="0"/>
    <x v="1"/>
  </r>
  <r>
    <x v="79"/>
    <x v="172"/>
    <n v="1.6363636363636365"/>
    <x v="0"/>
    <x v="1"/>
  </r>
  <r>
    <x v="79"/>
    <x v="4"/>
    <n v="3.1272727272727274"/>
    <x v="0"/>
    <x v="1"/>
  </r>
  <r>
    <x v="80"/>
    <x v="173"/>
    <n v="17.272727272727273"/>
    <x v="0"/>
    <x v="1"/>
  </r>
  <r>
    <x v="80"/>
    <x v="174"/>
    <n v="82.727272727272734"/>
    <x v="0"/>
    <x v="1"/>
  </r>
  <r>
    <x v="80"/>
    <x v="175"/>
    <n v="29.209090909090911"/>
    <x v="0"/>
    <x v="1"/>
  </r>
  <r>
    <x v="80"/>
    <x v="176"/>
    <n v="5.7727272727272725"/>
    <x v="0"/>
    <x v="1"/>
  </r>
  <r>
    <x v="80"/>
    <x v="177"/>
    <n v="29.936363636363637"/>
    <x v="0"/>
    <x v="1"/>
  </r>
  <r>
    <x v="80"/>
    <x v="178"/>
    <n v="4.4090909090909092"/>
    <x v="0"/>
    <x v="1"/>
  </r>
  <r>
    <x v="80"/>
    <x v="179"/>
    <n v="13.4"/>
    <x v="0"/>
    <x v="1"/>
  </r>
  <r>
    <x v="80"/>
    <x v="180"/>
    <n v="87.663636363636357"/>
    <x v="0"/>
    <x v="1"/>
  </r>
  <r>
    <x v="80"/>
    <x v="181"/>
    <n v="12.336363636363636"/>
    <x v="0"/>
    <x v="1"/>
  </r>
  <r>
    <x v="80"/>
    <x v="182"/>
    <n v="98.7"/>
    <x v="0"/>
    <x v="1"/>
  </r>
  <r>
    <x v="80"/>
    <x v="183"/>
    <n v="1.3"/>
    <x v="0"/>
    <x v="1"/>
  </r>
  <r>
    <x v="80"/>
    <x v="184"/>
    <n v="99.563636363636363"/>
    <x v="0"/>
    <x v="1"/>
  </r>
  <r>
    <x v="80"/>
    <x v="185"/>
    <n v="0.43636363636363634"/>
    <x v="0"/>
    <x v="1"/>
  </r>
  <r>
    <x v="81"/>
    <x v="186"/>
    <n v="99.74545454545455"/>
    <x v="0"/>
    <x v="1"/>
  </r>
  <r>
    <x v="81"/>
    <x v="187"/>
    <n v="0.25454545454545452"/>
    <x v="0"/>
    <x v="1"/>
  </r>
  <r>
    <x v="77"/>
    <x v="152"/>
    <n v="15.179352580927384"/>
    <x v="1"/>
    <x v="1"/>
  </r>
  <r>
    <x v="77"/>
    <x v="153"/>
    <n v="56.474190726159229"/>
    <x v="1"/>
    <x v="1"/>
  </r>
  <r>
    <x v="77"/>
    <x v="154"/>
    <n v="15.310586176727909"/>
    <x v="1"/>
    <x v="1"/>
  </r>
  <r>
    <x v="77"/>
    <x v="155"/>
    <n v="6.0367454068241466"/>
    <x v="1"/>
    <x v="1"/>
  </r>
  <r>
    <x v="77"/>
    <x v="4"/>
    <n v="6.99912510936133"/>
    <x v="1"/>
    <x v="1"/>
  </r>
  <r>
    <x v="78"/>
    <x v="156"/>
    <n v="71.128608923884514"/>
    <x v="1"/>
    <x v="1"/>
  </r>
  <r>
    <x v="78"/>
    <x v="157"/>
    <n v="8.1802274715660541"/>
    <x v="1"/>
    <x v="1"/>
  </r>
  <r>
    <x v="78"/>
    <x v="158"/>
    <n v="2.8871391076115485"/>
    <x v="1"/>
    <x v="1"/>
  </r>
  <r>
    <x v="78"/>
    <x v="159"/>
    <n v="8.7489063867016617E-2"/>
    <x v="1"/>
    <x v="1"/>
  </r>
  <r>
    <x v="78"/>
    <x v="160"/>
    <n v="2.930883639545057"/>
    <x v="1"/>
    <x v="1"/>
  </r>
  <r>
    <x v="78"/>
    <x v="161"/>
    <n v="0.65616797900262469"/>
    <x v="1"/>
    <x v="1"/>
  </r>
  <r>
    <x v="78"/>
    <x v="162"/>
    <n v="2.0997375328083989"/>
    <x v="1"/>
    <x v="1"/>
  </r>
  <r>
    <x v="78"/>
    <x v="163"/>
    <n v="8.3114610673665794"/>
    <x v="1"/>
    <x v="1"/>
  </r>
  <r>
    <x v="78"/>
    <x v="164"/>
    <n v="0.26246719160104987"/>
    <x v="1"/>
    <x v="1"/>
  </r>
  <r>
    <x v="78"/>
    <x v="165"/>
    <n v="0.30621172353455817"/>
    <x v="1"/>
    <x v="1"/>
  </r>
  <r>
    <x v="78"/>
    <x v="166"/>
    <n v="1.3998250218722659"/>
    <x v="1"/>
    <x v="1"/>
  </r>
  <r>
    <x v="78"/>
    <x v="4"/>
    <n v="1.7497812773403325"/>
    <x v="1"/>
    <x v="1"/>
  </r>
  <r>
    <x v="79"/>
    <x v="167"/>
    <n v="71.741032370953633"/>
    <x v="1"/>
    <x v="1"/>
  </r>
  <r>
    <x v="79"/>
    <x v="168"/>
    <n v="8.4426946631671047"/>
    <x v="1"/>
    <x v="1"/>
  </r>
  <r>
    <x v="79"/>
    <x v="169"/>
    <n v="5.3368328958880138"/>
    <x v="1"/>
    <x v="1"/>
  </r>
  <r>
    <x v="79"/>
    <x v="170"/>
    <n v="2.0559930008748908"/>
    <x v="1"/>
    <x v="1"/>
  </r>
  <r>
    <x v="79"/>
    <x v="171"/>
    <n v="8.3552055993000867"/>
    <x v="1"/>
    <x v="1"/>
  </r>
  <r>
    <x v="79"/>
    <x v="172"/>
    <n v="1.6622922134733158"/>
    <x v="1"/>
    <x v="1"/>
  </r>
  <r>
    <x v="79"/>
    <x v="4"/>
    <n v="2.4059492563429572"/>
    <x v="1"/>
    <x v="1"/>
  </r>
  <r>
    <x v="80"/>
    <x v="173"/>
    <n v="15.966754155730534"/>
    <x v="1"/>
    <x v="1"/>
  </r>
  <r>
    <x v="80"/>
    <x v="174"/>
    <n v="84.033245844269473"/>
    <x v="1"/>
    <x v="1"/>
  </r>
  <r>
    <x v="80"/>
    <x v="175"/>
    <n v="9.9300087489063866"/>
    <x v="1"/>
    <x v="1"/>
  </r>
  <r>
    <x v="80"/>
    <x v="176"/>
    <n v="5.2493438320209975"/>
    <x v="1"/>
    <x v="1"/>
  </r>
  <r>
    <x v="80"/>
    <x v="177"/>
    <n v="39.676290463692041"/>
    <x v="1"/>
    <x v="1"/>
  </r>
  <r>
    <x v="80"/>
    <x v="178"/>
    <n v="10.061242344706912"/>
    <x v="1"/>
    <x v="1"/>
  </r>
  <r>
    <x v="80"/>
    <x v="179"/>
    <n v="19.116360454943131"/>
    <x v="1"/>
    <x v="1"/>
  </r>
  <r>
    <x v="80"/>
    <x v="180"/>
    <n v="85.083114610673661"/>
    <x v="1"/>
    <x v="1"/>
  </r>
  <r>
    <x v="80"/>
    <x v="181"/>
    <n v="14.916885389326334"/>
    <x v="1"/>
    <x v="1"/>
  </r>
  <r>
    <x v="80"/>
    <x v="182"/>
    <n v="97.812773403324584"/>
    <x v="1"/>
    <x v="1"/>
  </r>
  <r>
    <x v="80"/>
    <x v="183"/>
    <n v="2.1872265966754156"/>
    <x v="1"/>
    <x v="1"/>
  </r>
  <r>
    <x v="80"/>
    <x v="184"/>
    <n v="99.343832020997382"/>
    <x v="1"/>
    <x v="1"/>
  </r>
  <r>
    <x v="80"/>
    <x v="185"/>
    <n v="0.65616797900262469"/>
    <x v="1"/>
    <x v="1"/>
  </r>
  <r>
    <x v="81"/>
    <x v="186"/>
    <n v="100"/>
    <x v="1"/>
    <x v="1"/>
  </r>
  <r>
    <x v="81"/>
    <x v="187"/>
    <n v="0"/>
    <x v="1"/>
    <x v="1"/>
  </r>
  <r>
    <x v="77"/>
    <x v="152"/>
    <n v="31.109550561797754"/>
    <x v="2"/>
    <x v="1"/>
  </r>
  <r>
    <x v="77"/>
    <x v="153"/>
    <n v="35.276217228464418"/>
    <x v="2"/>
    <x v="1"/>
  </r>
  <r>
    <x v="77"/>
    <x v="154"/>
    <n v="30.992509363295881"/>
    <x v="2"/>
    <x v="1"/>
  </r>
  <r>
    <x v="77"/>
    <x v="155"/>
    <n v="0.67883895131086147"/>
    <x v="2"/>
    <x v="1"/>
  </r>
  <r>
    <x v="77"/>
    <x v="4"/>
    <n v="1.9428838951310861"/>
    <x v="2"/>
    <x v="1"/>
  </r>
  <r>
    <x v="78"/>
    <x v="156"/>
    <n v="25.468164794007489"/>
    <x v="2"/>
    <x v="1"/>
  </r>
  <r>
    <x v="78"/>
    <x v="157"/>
    <n v="23.946629213483146"/>
    <x v="2"/>
    <x v="1"/>
  </r>
  <r>
    <x v="78"/>
    <x v="158"/>
    <n v="9.6207865168539328"/>
    <x v="2"/>
    <x v="1"/>
  </r>
  <r>
    <x v="78"/>
    <x v="159"/>
    <n v="0.30430711610486894"/>
    <x v="2"/>
    <x v="1"/>
  </r>
  <r>
    <x v="78"/>
    <x v="160"/>
    <n v="3.9325842696629212"/>
    <x v="2"/>
    <x v="1"/>
  </r>
  <r>
    <x v="78"/>
    <x v="161"/>
    <n v="0.25749063670411987"/>
    <x v="2"/>
    <x v="1"/>
  </r>
  <r>
    <x v="78"/>
    <x v="162"/>
    <n v="14.817415730337078"/>
    <x v="2"/>
    <x v="1"/>
  </r>
  <r>
    <x v="78"/>
    <x v="163"/>
    <n v="7.8183520599250933"/>
    <x v="2"/>
    <x v="1"/>
  </r>
  <r>
    <x v="78"/>
    <x v="164"/>
    <n v="2.6217228464419478"/>
    <x v="2"/>
    <x v="1"/>
  </r>
  <r>
    <x v="78"/>
    <x v="165"/>
    <n v="8.0524344569288395"/>
    <x v="2"/>
    <x v="1"/>
  </r>
  <r>
    <x v="78"/>
    <x v="166"/>
    <n v="2.3642322097378279"/>
    <x v="2"/>
    <x v="1"/>
  </r>
  <r>
    <x v="78"/>
    <x v="4"/>
    <n v="0.79588014981273403"/>
    <x v="2"/>
    <x v="1"/>
  </r>
  <r>
    <x v="79"/>
    <x v="167"/>
    <n v="21.044007490636705"/>
    <x v="2"/>
    <x v="1"/>
  </r>
  <r>
    <x v="79"/>
    <x v="168"/>
    <n v="20.084269662921347"/>
    <x v="2"/>
    <x v="1"/>
  </r>
  <r>
    <x v="79"/>
    <x v="169"/>
    <n v="12.242509363295881"/>
    <x v="2"/>
    <x v="1"/>
  </r>
  <r>
    <x v="79"/>
    <x v="170"/>
    <n v="1.1704119850187267"/>
    <x v="2"/>
    <x v="1"/>
  </r>
  <r>
    <x v="79"/>
    <x v="171"/>
    <n v="38.412921348314605"/>
    <x v="2"/>
    <x v="1"/>
  </r>
  <r>
    <x v="79"/>
    <x v="172"/>
    <n v="2.808988764044944"/>
    <x v="2"/>
    <x v="1"/>
  </r>
  <r>
    <x v="79"/>
    <x v="4"/>
    <n v="4.2368913857677901"/>
    <x v="2"/>
    <x v="1"/>
  </r>
  <r>
    <x v="80"/>
    <x v="173"/>
    <n v="24.485018726591761"/>
    <x v="2"/>
    <x v="1"/>
  </r>
  <r>
    <x v="80"/>
    <x v="174"/>
    <n v="75.514981273408239"/>
    <x v="2"/>
    <x v="1"/>
  </r>
  <r>
    <x v="80"/>
    <x v="175"/>
    <n v="41.736891385767791"/>
    <x v="2"/>
    <x v="1"/>
  </r>
  <r>
    <x v="80"/>
    <x v="176"/>
    <n v="3.5814606741573032"/>
    <x v="2"/>
    <x v="1"/>
  </r>
  <r>
    <x v="80"/>
    <x v="177"/>
    <n v="21.301498127340825"/>
    <x v="2"/>
    <x v="1"/>
  </r>
  <r>
    <x v="80"/>
    <x v="178"/>
    <n v="0.86610486891385763"/>
    <x v="2"/>
    <x v="1"/>
  </r>
  <r>
    <x v="80"/>
    <x v="179"/>
    <n v="8.0290262172284645"/>
    <x v="2"/>
    <x v="1"/>
  </r>
  <r>
    <x v="80"/>
    <x v="180"/>
    <n v="90.098314606741567"/>
    <x v="2"/>
    <x v="1"/>
  </r>
  <r>
    <x v="80"/>
    <x v="181"/>
    <n v="9.9016853932584272"/>
    <x v="2"/>
    <x v="1"/>
  </r>
  <r>
    <x v="80"/>
    <x v="182"/>
    <n v="99.367977528089881"/>
    <x v="2"/>
    <x v="1"/>
  </r>
  <r>
    <x v="80"/>
    <x v="183"/>
    <n v="0.6320224719101124"/>
    <x v="2"/>
    <x v="1"/>
  </r>
  <r>
    <x v="80"/>
    <x v="184"/>
    <n v="99.859550561797747"/>
    <x v="2"/>
    <x v="1"/>
  </r>
  <r>
    <x v="80"/>
    <x v="185"/>
    <n v="0.1404494382022472"/>
    <x v="2"/>
    <x v="1"/>
  </r>
  <r>
    <x v="81"/>
    <x v="186"/>
    <n v="99.742509363295881"/>
    <x v="2"/>
    <x v="1"/>
  </r>
  <r>
    <x v="81"/>
    <x v="187"/>
    <n v="0.25749063670411987"/>
    <x v="2"/>
    <x v="1"/>
  </r>
  <r>
    <x v="77"/>
    <x v="152"/>
    <n v="8.8599752168525399"/>
    <x v="3"/>
    <x v="1"/>
  </r>
  <r>
    <x v="77"/>
    <x v="153"/>
    <n v="75.774473358116481"/>
    <x v="3"/>
    <x v="1"/>
  </r>
  <r>
    <x v="77"/>
    <x v="154"/>
    <n v="9.7273853779429995"/>
    <x v="3"/>
    <x v="1"/>
  </r>
  <r>
    <x v="77"/>
    <x v="155"/>
    <n v="1.2391573729863692"/>
    <x v="3"/>
    <x v="1"/>
  </r>
  <r>
    <x v="77"/>
    <x v="4"/>
    <n v="4.3990086741016112"/>
    <x v="3"/>
    <x v="1"/>
  </r>
  <r>
    <x v="78"/>
    <x v="156"/>
    <n v="66.852540272614618"/>
    <x v="3"/>
    <x v="1"/>
  </r>
  <r>
    <x v="78"/>
    <x v="157"/>
    <n v="17.657992565055761"/>
    <x v="3"/>
    <x v="1"/>
  </r>
  <r>
    <x v="78"/>
    <x v="158"/>
    <n v="1.6109045848822801"/>
    <x v="3"/>
    <x v="1"/>
  </r>
  <r>
    <x v="78"/>
    <x v="159"/>
    <n v="6.1957868649318466E-2"/>
    <x v="3"/>
    <x v="1"/>
  </r>
  <r>
    <x v="78"/>
    <x v="160"/>
    <n v="3.0978934324659231"/>
    <x v="3"/>
    <x v="1"/>
  </r>
  <r>
    <x v="78"/>
    <x v="161"/>
    <n v="0.37174721189591076"/>
    <x v="3"/>
    <x v="1"/>
  </r>
  <r>
    <x v="78"/>
    <x v="162"/>
    <n v="3.2218091697645601"/>
    <x v="3"/>
    <x v="1"/>
  </r>
  <r>
    <x v="78"/>
    <x v="163"/>
    <n v="4.337050805452292"/>
    <x v="3"/>
    <x v="1"/>
  </r>
  <r>
    <x v="78"/>
    <x v="164"/>
    <n v="0.92936802973977695"/>
    <x v="3"/>
    <x v="1"/>
  </r>
  <r>
    <x v="78"/>
    <x v="165"/>
    <n v="1.0532837670384139"/>
    <x v="3"/>
    <x v="1"/>
  </r>
  <r>
    <x v="78"/>
    <x v="166"/>
    <n v="0.12391573729863693"/>
    <x v="3"/>
    <x v="1"/>
  </r>
  <r>
    <x v="78"/>
    <x v="4"/>
    <n v="0.68153655514250311"/>
    <x v="3"/>
    <x v="1"/>
  </r>
  <r>
    <x v="79"/>
    <x v="167"/>
    <n v="67.224287484510526"/>
    <x v="3"/>
    <x v="1"/>
  </r>
  <r>
    <x v="79"/>
    <x v="168"/>
    <n v="15.241635687732343"/>
    <x v="3"/>
    <x v="1"/>
  </r>
  <r>
    <x v="79"/>
    <x v="169"/>
    <n v="5.2664188351920691"/>
    <x v="3"/>
    <x v="1"/>
  </r>
  <r>
    <x v="79"/>
    <x v="170"/>
    <n v="1.0532837670384139"/>
    <x v="3"/>
    <x v="1"/>
  </r>
  <r>
    <x v="79"/>
    <x v="171"/>
    <n v="8.6741016109045841"/>
    <x v="3"/>
    <x v="1"/>
  </r>
  <r>
    <x v="79"/>
    <x v="172"/>
    <n v="0.43370508054522927"/>
    <x v="3"/>
    <x v="1"/>
  </r>
  <r>
    <x v="79"/>
    <x v="4"/>
    <n v="2.1065675340768277"/>
    <x v="3"/>
    <x v="1"/>
  </r>
  <r>
    <x v="80"/>
    <x v="173"/>
    <n v="10.346964064436184"/>
    <x v="3"/>
    <x v="1"/>
  </r>
  <r>
    <x v="80"/>
    <x v="174"/>
    <n v="89.653035935563821"/>
    <x v="3"/>
    <x v="1"/>
  </r>
  <r>
    <x v="80"/>
    <x v="175"/>
    <n v="11.586121437422552"/>
    <x v="3"/>
    <x v="1"/>
  </r>
  <r>
    <x v="80"/>
    <x v="176"/>
    <n v="5.3283767038413883"/>
    <x v="3"/>
    <x v="1"/>
  </r>
  <r>
    <x v="80"/>
    <x v="177"/>
    <n v="50.743494423791823"/>
    <x v="3"/>
    <x v="1"/>
  </r>
  <r>
    <x v="80"/>
    <x v="178"/>
    <n v="3.6555142503097895"/>
    <x v="3"/>
    <x v="1"/>
  </r>
  <r>
    <x v="80"/>
    <x v="179"/>
    <n v="18.339529120198264"/>
    <x v="3"/>
    <x v="1"/>
  </r>
  <r>
    <x v="80"/>
    <x v="180"/>
    <n v="82.094175960346959"/>
    <x v="3"/>
    <x v="1"/>
  </r>
  <r>
    <x v="80"/>
    <x v="181"/>
    <n v="17.905824039653037"/>
    <x v="3"/>
    <x v="1"/>
  </r>
  <r>
    <x v="80"/>
    <x v="182"/>
    <n v="98.698884758364315"/>
    <x v="3"/>
    <x v="1"/>
  </r>
  <r>
    <x v="80"/>
    <x v="183"/>
    <n v="1.3011152416356877"/>
    <x v="3"/>
    <x v="1"/>
  </r>
  <r>
    <x v="80"/>
    <x v="184"/>
    <n v="99.504337050805447"/>
    <x v="3"/>
    <x v="1"/>
  </r>
  <r>
    <x v="80"/>
    <x v="185"/>
    <n v="0.49566294919454773"/>
    <x v="3"/>
    <x v="1"/>
  </r>
  <r>
    <x v="81"/>
    <x v="186"/>
    <n v="99.194547707558854"/>
    <x v="3"/>
    <x v="1"/>
  </r>
  <r>
    <x v="81"/>
    <x v="187"/>
    <n v="0.80545229244114003"/>
    <x v="3"/>
    <x v="1"/>
  </r>
  <r>
    <x v="77"/>
    <x v="152"/>
    <n v="11.688311688311689"/>
    <x v="4"/>
    <x v="1"/>
  </r>
  <r>
    <x v="77"/>
    <x v="153"/>
    <n v="78.679653679653683"/>
    <x v="4"/>
    <x v="1"/>
  </r>
  <r>
    <x v="77"/>
    <x v="154"/>
    <n v="5.6277056277056277"/>
    <x v="4"/>
    <x v="1"/>
  </r>
  <r>
    <x v="77"/>
    <x v="155"/>
    <n v="1.5151515151515151"/>
    <x v="4"/>
    <x v="1"/>
  </r>
  <r>
    <x v="77"/>
    <x v="4"/>
    <n v="2.4891774891774894"/>
    <x v="4"/>
    <x v="1"/>
  </r>
  <r>
    <x v="78"/>
    <x v="156"/>
    <n v="45.454545454545453"/>
    <x v="4"/>
    <x v="1"/>
  </r>
  <r>
    <x v="78"/>
    <x v="157"/>
    <n v="41.125541125541126"/>
    <x v="4"/>
    <x v="1"/>
  </r>
  <r>
    <x v="78"/>
    <x v="158"/>
    <n v="3.8961038961038961"/>
    <x v="4"/>
    <x v="1"/>
  </r>
  <r>
    <x v="78"/>
    <x v="159"/>
    <n v="0"/>
    <x v="4"/>
    <x v="1"/>
  </r>
  <r>
    <x v="78"/>
    <x v="160"/>
    <n v="0.97402597402597402"/>
    <x v="4"/>
    <x v="1"/>
  </r>
  <r>
    <x v="78"/>
    <x v="161"/>
    <n v="0.10822510822510822"/>
    <x v="4"/>
    <x v="1"/>
  </r>
  <r>
    <x v="78"/>
    <x v="162"/>
    <n v="1.4069264069264069"/>
    <x v="4"/>
    <x v="1"/>
  </r>
  <r>
    <x v="78"/>
    <x v="163"/>
    <n v="2.5974025974025974"/>
    <x v="4"/>
    <x v="1"/>
  </r>
  <r>
    <x v="78"/>
    <x v="164"/>
    <n v="0.21645021645021645"/>
    <x v="4"/>
    <x v="1"/>
  </r>
  <r>
    <x v="78"/>
    <x v="165"/>
    <n v="1.7316017316017316"/>
    <x v="4"/>
    <x v="1"/>
  </r>
  <r>
    <x v="78"/>
    <x v="166"/>
    <n v="0.4329004329004329"/>
    <x v="4"/>
    <x v="1"/>
  </r>
  <r>
    <x v="78"/>
    <x v="4"/>
    <n v="2.0562770562770565"/>
    <x v="4"/>
    <x v="1"/>
  </r>
  <r>
    <x v="79"/>
    <x v="167"/>
    <n v="21.212121212121211"/>
    <x v="4"/>
    <x v="1"/>
  </r>
  <r>
    <x v="79"/>
    <x v="168"/>
    <n v="54.112554112554115"/>
    <x v="4"/>
    <x v="1"/>
  </r>
  <r>
    <x v="79"/>
    <x v="169"/>
    <n v="15.367965367965368"/>
    <x v="4"/>
    <x v="1"/>
  </r>
  <r>
    <x v="79"/>
    <x v="170"/>
    <n v="0.4329004329004329"/>
    <x v="4"/>
    <x v="1"/>
  </r>
  <r>
    <x v="79"/>
    <x v="171"/>
    <n v="5.7359307359307357"/>
    <x v="4"/>
    <x v="1"/>
  </r>
  <r>
    <x v="79"/>
    <x v="172"/>
    <n v="0.21645021645021645"/>
    <x v="4"/>
    <x v="1"/>
  </r>
  <r>
    <x v="79"/>
    <x v="4"/>
    <n v="2.9220779220779223"/>
    <x v="4"/>
    <x v="1"/>
  </r>
  <r>
    <x v="80"/>
    <x v="173"/>
    <n v="6.0606060606060606"/>
    <x v="4"/>
    <x v="1"/>
  </r>
  <r>
    <x v="80"/>
    <x v="174"/>
    <n v="93.939393939393938"/>
    <x v="4"/>
    <x v="1"/>
  </r>
  <r>
    <x v="80"/>
    <x v="175"/>
    <n v="56.385281385281388"/>
    <x v="4"/>
    <x v="1"/>
  </r>
  <r>
    <x v="80"/>
    <x v="176"/>
    <n v="16.99134199134199"/>
    <x v="4"/>
    <x v="1"/>
  </r>
  <r>
    <x v="80"/>
    <x v="177"/>
    <n v="10.281385281385282"/>
    <x v="4"/>
    <x v="1"/>
  </r>
  <r>
    <x v="80"/>
    <x v="178"/>
    <n v="1.8398268398268398"/>
    <x v="4"/>
    <x v="1"/>
  </r>
  <r>
    <x v="80"/>
    <x v="179"/>
    <n v="8.4415584415584419"/>
    <x v="4"/>
    <x v="1"/>
  </r>
  <r>
    <x v="80"/>
    <x v="180"/>
    <n v="90.151515151515156"/>
    <x v="4"/>
    <x v="1"/>
  </r>
  <r>
    <x v="80"/>
    <x v="181"/>
    <n v="9.8484848484848477"/>
    <x v="4"/>
    <x v="1"/>
  </r>
  <r>
    <x v="80"/>
    <x v="182"/>
    <n v="99.242424242424249"/>
    <x v="4"/>
    <x v="1"/>
  </r>
  <r>
    <x v="80"/>
    <x v="183"/>
    <n v="0.75757575757575757"/>
    <x v="4"/>
    <x v="1"/>
  </r>
  <r>
    <x v="80"/>
    <x v="184"/>
    <n v="99.783549783549788"/>
    <x v="4"/>
    <x v="1"/>
  </r>
  <r>
    <x v="80"/>
    <x v="185"/>
    <n v="0.21645021645021645"/>
    <x v="4"/>
    <x v="1"/>
  </r>
  <r>
    <x v="81"/>
    <x v="186"/>
    <n v="100"/>
    <x v="4"/>
    <x v="1"/>
  </r>
  <r>
    <x v="81"/>
    <x v="187"/>
    <n v="0"/>
    <x v="4"/>
    <x v="1"/>
  </r>
  <r>
    <x v="77"/>
    <x v="152"/>
    <n v="15.025906735751295"/>
    <x v="5"/>
    <x v="1"/>
  </r>
  <r>
    <x v="77"/>
    <x v="153"/>
    <n v="77.202072538860108"/>
    <x v="5"/>
    <x v="1"/>
  </r>
  <r>
    <x v="77"/>
    <x v="154"/>
    <n v="3.6269430051813472"/>
    <x v="5"/>
    <x v="1"/>
  </r>
  <r>
    <x v="77"/>
    <x v="155"/>
    <n v="2.0725388601036268"/>
    <x v="5"/>
    <x v="1"/>
  </r>
  <r>
    <x v="77"/>
    <x v="4"/>
    <n v="2.0725388601036268"/>
    <x v="5"/>
    <x v="1"/>
  </r>
  <r>
    <x v="78"/>
    <x v="156"/>
    <n v="41.968911917098445"/>
    <x v="5"/>
    <x v="1"/>
  </r>
  <r>
    <x v="78"/>
    <x v="157"/>
    <n v="43.005181347150256"/>
    <x v="5"/>
    <x v="1"/>
  </r>
  <r>
    <x v="78"/>
    <x v="158"/>
    <n v="2.0725388601036268"/>
    <x v="5"/>
    <x v="1"/>
  </r>
  <r>
    <x v="78"/>
    <x v="159"/>
    <n v="0"/>
    <x v="5"/>
    <x v="1"/>
  </r>
  <r>
    <x v="78"/>
    <x v="160"/>
    <n v="0"/>
    <x v="5"/>
    <x v="1"/>
  </r>
  <r>
    <x v="78"/>
    <x v="161"/>
    <n v="0.51813471502590669"/>
    <x v="5"/>
    <x v="1"/>
  </r>
  <r>
    <x v="78"/>
    <x v="162"/>
    <n v="0.51813471502590669"/>
    <x v="5"/>
    <x v="1"/>
  </r>
  <r>
    <x v="78"/>
    <x v="163"/>
    <n v="3.6269430051813472"/>
    <x v="5"/>
    <x v="1"/>
  </r>
  <r>
    <x v="78"/>
    <x v="164"/>
    <n v="0"/>
    <x v="5"/>
    <x v="1"/>
  </r>
  <r>
    <x v="78"/>
    <x v="165"/>
    <n v="5.6994818652849739"/>
    <x v="5"/>
    <x v="1"/>
  </r>
  <r>
    <x v="78"/>
    <x v="166"/>
    <n v="0"/>
    <x v="5"/>
    <x v="1"/>
  </r>
  <r>
    <x v="78"/>
    <x v="4"/>
    <n v="2.5906735751295336"/>
    <x v="5"/>
    <x v="1"/>
  </r>
  <r>
    <x v="79"/>
    <x v="167"/>
    <n v="24.870466321243523"/>
    <x v="5"/>
    <x v="1"/>
  </r>
  <r>
    <x v="79"/>
    <x v="168"/>
    <n v="54.404145077720209"/>
    <x v="5"/>
    <x v="1"/>
  </r>
  <r>
    <x v="79"/>
    <x v="169"/>
    <n v="12.435233160621761"/>
    <x v="5"/>
    <x v="1"/>
  </r>
  <r>
    <x v="79"/>
    <x v="170"/>
    <n v="0.51813471502590669"/>
    <x v="5"/>
    <x v="1"/>
  </r>
  <r>
    <x v="79"/>
    <x v="171"/>
    <n v="2.5906735751295336"/>
    <x v="5"/>
    <x v="1"/>
  </r>
  <r>
    <x v="79"/>
    <x v="172"/>
    <n v="0.51813471502590669"/>
    <x v="5"/>
    <x v="1"/>
  </r>
  <r>
    <x v="79"/>
    <x v="4"/>
    <n v="4.6632124352331603"/>
    <x v="5"/>
    <x v="1"/>
  </r>
  <r>
    <x v="80"/>
    <x v="173"/>
    <n v="6.7357512953367875"/>
    <x v="5"/>
    <x v="1"/>
  </r>
  <r>
    <x v="80"/>
    <x v="174"/>
    <n v="93.264248704663217"/>
    <x v="5"/>
    <x v="1"/>
  </r>
  <r>
    <x v="80"/>
    <x v="175"/>
    <n v="58.549222797927463"/>
    <x v="5"/>
    <x v="1"/>
  </r>
  <r>
    <x v="80"/>
    <x v="176"/>
    <n v="17.616580310880828"/>
    <x v="5"/>
    <x v="1"/>
  </r>
  <r>
    <x v="80"/>
    <x v="177"/>
    <n v="10.362694300518134"/>
    <x v="5"/>
    <x v="1"/>
  </r>
  <r>
    <x v="80"/>
    <x v="178"/>
    <n v="0.51813471502590669"/>
    <x v="5"/>
    <x v="1"/>
  </r>
  <r>
    <x v="80"/>
    <x v="179"/>
    <n v="6.2176165803108807"/>
    <x v="5"/>
    <x v="1"/>
  </r>
  <r>
    <x v="80"/>
    <x v="180"/>
    <n v="87.564766839378237"/>
    <x v="5"/>
    <x v="1"/>
  </r>
  <r>
    <x v="80"/>
    <x v="181"/>
    <n v="12.435233160621761"/>
    <x v="5"/>
    <x v="1"/>
  </r>
  <r>
    <x v="80"/>
    <x v="182"/>
    <n v="100"/>
    <x v="5"/>
    <x v="1"/>
  </r>
  <r>
    <x v="80"/>
    <x v="183"/>
    <n v="0"/>
    <x v="5"/>
    <x v="1"/>
  </r>
  <r>
    <x v="80"/>
    <x v="184"/>
    <n v="100"/>
    <x v="5"/>
    <x v="1"/>
  </r>
  <r>
    <x v="80"/>
    <x v="185"/>
    <n v="0"/>
    <x v="5"/>
    <x v="1"/>
  </r>
  <r>
    <x v="81"/>
    <x v="186"/>
    <n v="100"/>
    <x v="5"/>
    <x v="1"/>
  </r>
  <r>
    <x v="81"/>
    <x v="187"/>
    <n v="0"/>
    <x v="5"/>
    <x v="1"/>
  </r>
  <r>
    <x v="77"/>
    <x v="152"/>
    <n v="15"/>
    <x v="6"/>
    <x v="1"/>
  </r>
  <r>
    <x v="77"/>
    <x v="153"/>
    <n v="70"/>
    <x v="6"/>
    <x v="1"/>
  </r>
  <r>
    <x v="77"/>
    <x v="154"/>
    <n v="10.625"/>
    <x v="6"/>
    <x v="1"/>
  </r>
  <r>
    <x v="77"/>
    <x v="155"/>
    <n v="1.25"/>
    <x v="6"/>
    <x v="1"/>
  </r>
  <r>
    <x v="77"/>
    <x v="4"/>
    <n v="3.125"/>
    <x v="6"/>
    <x v="1"/>
  </r>
  <r>
    <x v="78"/>
    <x v="156"/>
    <n v="31.875"/>
    <x v="6"/>
    <x v="1"/>
  </r>
  <r>
    <x v="78"/>
    <x v="157"/>
    <n v="45.625"/>
    <x v="6"/>
    <x v="1"/>
  </r>
  <r>
    <x v="78"/>
    <x v="158"/>
    <n v="10"/>
    <x v="6"/>
    <x v="1"/>
  </r>
  <r>
    <x v="78"/>
    <x v="159"/>
    <n v="0"/>
    <x v="6"/>
    <x v="1"/>
  </r>
  <r>
    <x v="78"/>
    <x v="160"/>
    <n v="1.875"/>
    <x v="6"/>
    <x v="1"/>
  </r>
  <r>
    <x v="78"/>
    <x v="161"/>
    <n v="0"/>
    <x v="6"/>
    <x v="1"/>
  </r>
  <r>
    <x v="78"/>
    <x v="162"/>
    <n v="3.125"/>
    <x v="6"/>
    <x v="1"/>
  </r>
  <r>
    <x v="78"/>
    <x v="163"/>
    <n v="3.125"/>
    <x v="6"/>
    <x v="1"/>
  </r>
  <r>
    <x v="78"/>
    <x v="164"/>
    <n v="0"/>
    <x v="6"/>
    <x v="1"/>
  </r>
  <r>
    <x v="78"/>
    <x v="165"/>
    <n v="0.625"/>
    <x v="6"/>
    <x v="1"/>
  </r>
  <r>
    <x v="78"/>
    <x v="166"/>
    <n v="0.625"/>
    <x v="6"/>
    <x v="1"/>
  </r>
  <r>
    <x v="78"/>
    <x v="4"/>
    <n v="3.125"/>
    <x v="6"/>
    <x v="1"/>
  </r>
  <r>
    <x v="79"/>
    <x v="167"/>
    <n v="17.5"/>
    <x v="6"/>
    <x v="1"/>
  </r>
  <r>
    <x v="79"/>
    <x v="168"/>
    <n v="53.125"/>
    <x v="6"/>
    <x v="1"/>
  </r>
  <r>
    <x v="79"/>
    <x v="169"/>
    <n v="8.75"/>
    <x v="6"/>
    <x v="1"/>
  </r>
  <r>
    <x v="79"/>
    <x v="170"/>
    <n v="0.625"/>
    <x v="6"/>
    <x v="1"/>
  </r>
  <r>
    <x v="79"/>
    <x v="171"/>
    <n v="16.875"/>
    <x v="6"/>
    <x v="1"/>
  </r>
  <r>
    <x v="79"/>
    <x v="172"/>
    <n v="0"/>
    <x v="6"/>
    <x v="1"/>
  </r>
  <r>
    <x v="79"/>
    <x v="4"/>
    <n v="3.125"/>
    <x v="6"/>
    <x v="1"/>
  </r>
  <r>
    <x v="80"/>
    <x v="173"/>
    <n v="8.75"/>
    <x v="6"/>
    <x v="1"/>
  </r>
  <r>
    <x v="80"/>
    <x v="174"/>
    <n v="91.25"/>
    <x v="6"/>
    <x v="1"/>
  </r>
  <r>
    <x v="80"/>
    <x v="175"/>
    <n v="59.375"/>
    <x v="6"/>
    <x v="1"/>
  </r>
  <r>
    <x v="80"/>
    <x v="176"/>
    <n v="17.5"/>
    <x v="6"/>
    <x v="1"/>
  </r>
  <r>
    <x v="80"/>
    <x v="177"/>
    <n v="3.75"/>
    <x v="6"/>
    <x v="1"/>
  </r>
  <r>
    <x v="80"/>
    <x v="178"/>
    <n v="4.375"/>
    <x v="6"/>
    <x v="1"/>
  </r>
  <r>
    <x v="80"/>
    <x v="179"/>
    <n v="6.25"/>
    <x v="6"/>
    <x v="1"/>
  </r>
  <r>
    <x v="80"/>
    <x v="180"/>
    <n v="91.875"/>
    <x v="6"/>
    <x v="1"/>
  </r>
  <r>
    <x v="80"/>
    <x v="181"/>
    <n v="8.125"/>
    <x v="6"/>
    <x v="1"/>
  </r>
  <r>
    <x v="80"/>
    <x v="182"/>
    <n v="99.375"/>
    <x v="6"/>
    <x v="1"/>
  </r>
  <r>
    <x v="80"/>
    <x v="183"/>
    <n v="0.625"/>
    <x v="6"/>
    <x v="1"/>
  </r>
  <r>
    <x v="80"/>
    <x v="184"/>
    <n v="100"/>
    <x v="6"/>
    <x v="1"/>
  </r>
  <r>
    <x v="80"/>
    <x v="185"/>
    <n v="0"/>
    <x v="6"/>
    <x v="1"/>
  </r>
  <r>
    <x v="81"/>
    <x v="186"/>
    <n v="100"/>
    <x v="6"/>
    <x v="1"/>
  </r>
  <r>
    <x v="81"/>
    <x v="187"/>
    <n v="0"/>
    <x v="6"/>
    <x v="1"/>
  </r>
  <r>
    <x v="77"/>
    <x v="152"/>
    <n v="10.067114093959731"/>
    <x v="7"/>
    <x v="1"/>
  </r>
  <r>
    <x v="77"/>
    <x v="153"/>
    <n v="78.523489932885909"/>
    <x v="7"/>
    <x v="1"/>
  </r>
  <r>
    <x v="77"/>
    <x v="154"/>
    <n v="5.3691275167785237"/>
    <x v="7"/>
    <x v="1"/>
  </r>
  <r>
    <x v="77"/>
    <x v="155"/>
    <n v="2.348993288590604"/>
    <x v="7"/>
    <x v="1"/>
  </r>
  <r>
    <x v="77"/>
    <x v="4"/>
    <n v="3.6912751677852347"/>
    <x v="7"/>
    <x v="1"/>
  </r>
  <r>
    <x v="78"/>
    <x v="156"/>
    <n v="47.986577181208055"/>
    <x v="7"/>
    <x v="1"/>
  </r>
  <r>
    <x v="78"/>
    <x v="157"/>
    <n v="39.597315436241608"/>
    <x v="7"/>
    <x v="1"/>
  </r>
  <r>
    <x v="78"/>
    <x v="158"/>
    <n v="2.0134228187919465"/>
    <x v="7"/>
    <x v="1"/>
  </r>
  <r>
    <x v="78"/>
    <x v="159"/>
    <n v="0"/>
    <x v="7"/>
    <x v="1"/>
  </r>
  <r>
    <x v="78"/>
    <x v="160"/>
    <n v="0.67114093959731547"/>
    <x v="7"/>
    <x v="1"/>
  </r>
  <r>
    <x v="78"/>
    <x v="161"/>
    <n v="0"/>
    <x v="7"/>
    <x v="1"/>
  </r>
  <r>
    <x v="78"/>
    <x v="162"/>
    <n v="2.0134228187919465"/>
    <x v="7"/>
    <x v="1"/>
  </r>
  <r>
    <x v="78"/>
    <x v="163"/>
    <n v="3.3557046979865772"/>
    <x v="7"/>
    <x v="1"/>
  </r>
  <r>
    <x v="78"/>
    <x v="164"/>
    <n v="0.33557046979865773"/>
    <x v="7"/>
    <x v="1"/>
  </r>
  <r>
    <x v="78"/>
    <x v="165"/>
    <n v="1.0067114093959733"/>
    <x v="7"/>
    <x v="1"/>
  </r>
  <r>
    <x v="78"/>
    <x v="166"/>
    <n v="0.33557046979865773"/>
    <x v="7"/>
    <x v="1"/>
  </r>
  <r>
    <x v="78"/>
    <x v="4"/>
    <n v="2.6845637583892619"/>
    <x v="7"/>
    <x v="1"/>
  </r>
  <r>
    <x v="79"/>
    <x v="167"/>
    <n v="29.19463087248322"/>
    <x v="7"/>
    <x v="1"/>
  </r>
  <r>
    <x v="79"/>
    <x v="168"/>
    <n v="50.671140939597315"/>
    <x v="7"/>
    <x v="1"/>
  </r>
  <r>
    <x v="79"/>
    <x v="169"/>
    <n v="12.416107382550335"/>
    <x v="7"/>
    <x v="1"/>
  </r>
  <r>
    <x v="79"/>
    <x v="170"/>
    <n v="0.33557046979865773"/>
    <x v="7"/>
    <x v="1"/>
  </r>
  <r>
    <x v="79"/>
    <x v="171"/>
    <n v="4.3624161073825505"/>
    <x v="7"/>
    <x v="1"/>
  </r>
  <r>
    <x v="79"/>
    <x v="172"/>
    <n v="0.33557046979865773"/>
    <x v="7"/>
    <x v="1"/>
  </r>
  <r>
    <x v="79"/>
    <x v="4"/>
    <n v="2.6845637583892619"/>
    <x v="7"/>
    <x v="1"/>
  </r>
  <r>
    <x v="80"/>
    <x v="173"/>
    <n v="5.7046979865771812"/>
    <x v="7"/>
    <x v="1"/>
  </r>
  <r>
    <x v="80"/>
    <x v="174"/>
    <n v="94.295302013422813"/>
    <x v="7"/>
    <x v="1"/>
  </r>
  <r>
    <x v="80"/>
    <x v="175"/>
    <n v="56.375838926174495"/>
    <x v="7"/>
    <x v="1"/>
  </r>
  <r>
    <x v="80"/>
    <x v="176"/>
    <n v="16.44295302013423"/>
    <x v="7"/>
    <x v="1"/>
  </r>
  <r>
    <x v="80"/>
    <x v="177"/>
    <n v="11.073825503355705"/>
    <x v="7"/>
    <x v="1"/>
  </r>
  <r>
    <x v="80"/>
    <x v="178"/>
    <n v="1.3422818791946309"/>
    <x v="7"/>
    <x v="1"/>
  </r>
  <r>
    <x v="80"/>
    <x v="179"/>
    <n v="9.0604026845637584"/>
    <x v="7"/>
    <x v="1"/>
  </r>
  <r>
    <x v="80"/>
    <x v="180"/>
    <n v="92.617449664429529"/>
    <x v="7"/>
    <x v="1"/>
  </r>
  <r>
    <x v="80"/>
    <x v="181"/>
    <n v="7.3825503355704694"/>
    <x v="7"/>
    <x v="1"/>
  </r>
  <r>
    <x v="80"/>
    <x v="182"/>
    <n v="99.664429530201346"/>
    <x v="7"/>
    <x v="1"/>
  </r>
  <r>
    <x v="80"/>
    <x v="183"/>
    <n v="0.33557046979865773"/>
    <x v="7"/>
    <x v="1"/>
  </r>
  <r>
    <x v="80"/>
    <x v="184"/>
    <n v="100"/>
    <x v="7"/>
    <x v="1"/>
  </r>
  <r>
    <x v="80"/>
    <x v="185"/>
    <n v="0"/>
    <x v="7"/>
    <x v="1"/>
  </r>
  <r>
    <x v="81"/>
    <x v="186"/>
    <n v="100"/>
    <x v="7"/>
    <x v="1"/>
  </r>
  <r>
    <x v="81"/>
    <x v="187"/>
    <n v="0"/>
    <x v="7"/>
    <x v="1"/>
  </r>
  <r>
    <x v="77"/>
    <x v="152"/>
    <n v="9.1575091575091569"/>
    <x v="8"/>
    <x v="1"/>
  </r>
  <r>
    <x v="77"/>
    <x v="153"/>
    <n v="84.981684981684978"/>
    <x v="8"/>
    <x v="1"/>
  </r>
  <r>
    <x v="77"/>
    <x v="154"/>
    <n v="4.395604395604396"/>
    <x v="8"/>
    <x v="1"/>
  </r>
  <r>
    <x v="77"/>
    <x v="155"/>
    <n v="0.36630036630036628"/>
    <x v="8"/>
    <x v="1"/>
  </r>
  <r>
    <x v="77"/>
    <x v="4"/>
    <n v="1.098901098901099"/>
    <x v="8"/>
    <x v="1"/>
  </r>
  <r>
    <x v="78"/>
    <x v="156"/>
    <n v="53.113553113553117"/>
    <x v="8"/>
    <x v="1"/>
  </r>
  <r>
    <x v="78"/>
    <x v="157"/>
    <n v="38.827838827838825"/>
    <x v="8"/>
    <x v="1"/>
  </r>
  <r>
    <x v="78"/>
    <x v="158"/>
    <n v="3.6630036630036629"/>
    <x v="8"/>
    <x v="1"/>
  </r>
  <r>
    <x v="78"/>
    <x v="159"/>
    <n v="0"/>
    <x v="8"/>
    <x v="1"/>
  </r>
  <r>
    <x v="78"/>
    <x v="160"/>
    <n v="1.4652014652014651"/>
    <x v="8"/>
    <x v="1"/>
  </r>
  <r>
    <x v="78"/>
    <x v="161"/>
    <n v="0"/>
    <x v="8"/>
    <x v="1"/>
  </r>
  <r>
    <x v="78"/>
    <x v="162"/>
    <n v="0.36630036630036628"/>
    <x v="8"/>
    <x v="1"/>
  </r>
  <r>
    <x v="78"/>
    <x v="163"/>
    <n v="0.73260073260073255"/>
    <x v="8"/>
    <x v="1"/>
  </r>
  <r>
    <x v="78"/>
    <x v="164"/>
    <n v="0.36630036630036628"/>
    <x v="8"/>
    <x v="1"/>
  </r>
  <r>
    <x v="78"/>
    <x v="165"/>
    <n v="0.36630036630036628"/>
    <x v="8"/>
    <x v="1"/>
  </r>
  <r>
    <x v="78"/>
    <x v="166"/>
    <n v="0.73260073260073255"/>
    <x v="8"/>
    <x v="1"/>
  </r>
  <r>
    <x v="78"/>
    <x v="4"/>
    <n v="0.36630036630036628"/>
    <x v="8"/>
    <x v="1"/>
  </r>
  <r>
    <x v="79"/>
    <x v="167"/>
    <n v="12.087912087912088"/>
    <x v="8"/>
    <x v="1"/>
  </r>
  <r>
    <x v="79"/>
    <x v="168"/>
    <n v="58.241758241758241"/>
    <x v="8"/>
    <x v="1"/>
  </r>
  <r>
    <x v="79"/>
    <x v="169"/>
    <n v="24.542124542124544"/>
    <x v="8"/>
    <x v="1"/>
  </r>
  <r>
    <x v="79"/>
    <x v="170"/>
    <n v="0.36630036630036628"/>
    <x v="8"/>
    <x v="1"/>
  </r>
  <r>
    <x v="79"/>
    <x v="171"/>
    <n v="2.9304029304029302"/>
    <x v="8"/>
    <x v="1"/>
  </r>
  <r>
    <x v="79"/>
    <x v="172"/>
    <n v="0"/>
    <x v="8"/>
    <x v="1"/>
  </r>
  <r>
    <x v="79"/>
    <x v="4"/>
    <n v="1.8315018315018314"/>
    <x v="8"/>
    <x v="1"/>
  </r>
  <r>
    <x v="80"/>
    <x v="173"/>
    <n v="4.395604395604396"/>
    <x v="8"/>
    <x v="1"/>
  </r>
  <r>
    <x v="80"/>
    <x v="174"/>
    <n v="95.604395604395606"/>
    <x v="8"/>
    <x v="1"/>
  </r>
  <r>
    <x v="80"/>
    <x v="175"/>
    <n v="53.113553113553117"/>
    <x v="8"/>
    <x v="1"/>
  </r>
  <r>
    <x v="80"/>
    <x v="176"/>
    <n v="16.84981684981685"/>
    <x v="8"/>
    <x v="1"/>
  </r>
  <r>
    <x v="80"/>
    <x v="177"/>
    <n v="13.186813186813186"/>
    <x v="8"/>
    <x v="1"/>
  </r>
  <r>
    <x v="80"/>
    <x v="178"/>
    <n v="1.8315018315018314"/>
    <x v="8"/>
    <x v="1"/>
  </r>
  <r>
    <x v="80"/>
    <x v="179"/>
    <n v="10.622710622710622"/>
    <x v="8"/>
    <x v="1"/>
  </r>
  <r>
    <x v="80"/>
    <x v="180"/>
    <n v="88.278388278388277"/>
    <x v="8"/>
    <x v="1"/>
  </r>
  <r>
    <x v="80"/>
    <x v="181"/>
    <n v="11.721611721611721"/>
    <x v="8"/>
    <x v="1"/>
  </r>
  <r>
    <x v="80"/>
    <x v="182"/>
    <n v="98.168498168498175"/>
    <x v="8"/>
    <x v="1"/>
  </r>
  <r>
    <x v="80"/>
    <x v="183"/>
    <n v="1.8315018315018314"/>
    <x v="8"/>
    <x v="1"/>
  </r>
  <r>
    <x v="80"/>
    <x v="184"/>
    <n v="99.26739926739927"/>
    <x v="8"/>
    <x v="1"/>
  </r>
  <r>
    <x v="80"/>
    <x v="185"/>
    <n v="0.73260073260073255"/>
    <x v="8"/>
    <x v="1"/>
  </r>
  <r>
    <x v="81"/>
    <x v="186"/>
    <n v="100"/>
    <x v="8"/>
    <x v="1"/>
  </r>
  <r>
    <x v="81"/>
    <x v="187"/>
    <n v="0"/>
    <x v="8"/>
    <x v="1"/>
  </r>
  <r>
    <x v="77"/>
    <x v="152"/>
    <n v="9.3023255813953494"/>
    <x v="9"/>
    <x v="1"/>
  </r>
  <r>
    <x v="77"/>
    <x v="153"/>
    <n v="76.45348837209302"/>
    <x v="9"/>
    <x v="1"/>
  </r>
  <r>
    <x v="77"/>
    <x v="154"/>
    <n v="9.3023255813953494"/>
    <x v="9"/>
    <x v="1"/>
  </r>
  <r>
    <x v="77"/>
    <x v="155"/>
    <n v="1.7441860465116279"/>
    <x v="9"/>
    <x v="1"/>
  </r>
  <r>
    <x v="77"/>
    <x v="4"/>
    <n v="3.1976744186046511"/>
    <x v="9"/>
    <x v="1"/>
  </r>
  <r>
    <x v="78"/>
    <x v="156"/>
    <n v="69.186046511627907"/>
    <x v="9"/>
    <x v="1"/>
  </r>
  <r>
    <x v="78"/>
    <x v="157"/>
    <n v="18.604651162790699"/>
    <x v="9"/>
    <x v="1"/>
  </r>
  <r>
    <x v="78"/>
    <x v="158"/>
    <n v="3.4883720930232558"/>
    <x v="9"/>
    <x v="1"/>
  </r>
  <r>
    <x v="78"/>
    <x v="159"/>
    <n v="0"/>
    <x v="9"/>
    <x v="1"/>
  </r>
  <r>
    <x v="78"/>
    <x v="160"/>
    <n v="2.0348837209302326"/>
    <x v="9"/>
    <x v="1"/>
  </r>
  <r>
    <x v="78"/>
    <x v="161"/>
    <n v="0.29069767441860467"/>
    <x v="9"/>
    <x v="1"/>
  </r>
  <r>
    <x v="78"/>
    <x v="162"/>
    <n v="2.3255813953488373"/>
    <x v="9"/>
    <x v="1"/>
  </r>
  <r>
    <x v="78"/>
    <x v="163"/>
    <n v="2.0348837209302326"/>
    <x v="9"/>
    <x v="1"/>
  </r>
  <r>
    <x v="78"/>
    <x v="164"/>
    <n v="0"/>
    <x v="9"/>
    <x v="1"/>
  </r>
  <r>
    <x v="78"/>
    <x v="165"/>
    <n v="1.1627906976744187"/>
    <x v="9"/>
    <x v="1"/>
  </r>
  <r>
    <x v="78"/>
    <x v="166"/>
    <n v="0"/>
    <x v="9"/>
    <x v="1"/>
  </r>
  <r>
    <x v="78"/>
    <x v="4"/>
    <n v="0.87209302325581395"/>
    <x v="9"/>
    <x v="1"/>
  </r>
  <r>
    <x v="79"/>
    <x v="167"/>
    <n v="56.395348837209305"/>
    <x v="9"/>
    <x v="1"/>
  </r>
  <r>
    <x v="79"/>
    <x v="168"/>
    <n v="27.61627906976744"/>
    <x v="9"/>
    <x v="1"/>
  </r>
  <r>
    <x v="79"/>
    <x v="169"/>
    <n v="4.6511627906976747"/>
    <x v="9"/>
    <x v="1"/>
  </r>
  <r>
    <x v="79"/>
    <x v="170"/>
    <n v="0.58139534883720934"/>
    <x v="9"/>
    <x v="1"/>
  </r>
  <r>
    <x v="79"/>
    <x v="171"/>
    <n v="8.1395348837209305"/>
    <x v="9"/>
    <x v="1"/>
  </r>
  <r>
    <x v="79"/>
    <x v="172"/>
    <n v="0"/>
    <x v="9"/>
    <x v="1"/>
  </r>
  <r>
    <x v="79"/>
    <x v="4"/>
    <n v="2.6162790697674421"/>
    <x v="9"/>
    <x v="1"/>
  </r>
  <r>
    <x v="80"/>
    <x v="173"/>
    <n v="5.2325581395348841"/>
    <x v="9"/>
    <x v="1"/>
  </r>
  <r>
    <x v="80"/>
    <x v="174"/>
    <n v="94.767441860465112"/>
    <x v="9"/>
    <x v="1"/>
  </r>
  <r>
    <x v="80"/>
    <x v="175"/>
    <n v="42.151162790697676"/>
    <x v="9"/>
    <x v="1"/>
  </r>
  <r>
    <x v="80"/>
    <x v="176"/>
    <n v="7.2674418604651159"/>
    <x v="9"/>
    <x v="1"/>
  </r>
  <r>
    <x v="80"/>
    <x v="177"/>
    <n v="25.290697674418606"/>
    <x v="9"/>
    <x v="1"/>
  </r>
  <r>
    <x v="80"/>
    <x v="178"/>
    <n v="2.6162790697674421"/>
    <x v="9"/>
    <x v="1"/>
  </r>
  <r>
    <x v="80"/>
    <x v="179"/>
    <n v="17.441860465116278"/>
    <x v="9"/>
    <x v="1"/>
  </r>
  <r>
    <x v="80"/>
    <x v="180"/>
    <n v="90.406976744186053"/>
    <x v="9"/>
    <x v="1"/>
  </r>
  <r>
    <x v="80"/>
    <x v="181"/>
    <n v="9.5930232558139537"/>
    <x v="9"/>
    <x v="1"/>
  </r>
  <r>
    <x v="80"/>
    <x v="182"/>
    <n v="99.127906976744185"/>
    <x v="9"/>
    <x v="1"/>
  </r>
  <r>
    <x v="80"/>
    <x v="183"/>
    <n v="0.87209302325581395"/>
    <x v="9"/>
    <x v="1"/>
  </r>
  <r>
    <x v="80"/>
    <x v="184"/>
    <n v="99.70930232558139"/>
    <x v="9"/>
    <x v="1"/>
  </r>
  <r>
    <x v="80"/>
    <x v="185"/>
    <n v="0.29069767441860467"/>
    <x v="9"/>
    <x v="1"/>
  </r>
  <r>
    <x v="81"/>
    <x v="186"/>
    <n v="99.70930232558139"/>
    <x v="9"/>
    <x v="1"/>
  </r>
  <r>
    <x v="81"/>
    <x v="187"/>
    <n v="0.29069767441860467"/>
    <x v="9"/>
    <x v="1"/>
  </r>
  <r>
    <x v="77"/>
    <x v="152"/>
    <n v="10.931174089068826"/>
    <x v="10"/>
    <x v="1"/>
  </r>
  <r>
    <x v="77"/>
    <x v="153"/>
    <n v="56.680161943319838"/>
    <x v="10"/>
    <x v="1"/>
  </r>
  <r>
    <x v="77"/>
    <x v="154"/>
    <n v="17.408906882591094"/>
    <x v="10"/>
    <x v="1"/>
  </r>
  <r>
    <x v="77"/>
    <x v="155"/>
    <n v="6.4777327935222671"/>
    <x v="10"/>
    <x v="1"/>
  </r>
  <r>
    <x v="77"/>
    <x v="4"/>
    <n v="8.5020242914979764"/>
    <x v="10"/>
    <x v="1"/>
  </r>
  <r>
    <x v="78"/>
    <x v="156"/>
    <n v="67.206477732793516"/>
    <x v="10"/>
    <x v="1"/>
  </r>
  <r>
    <x v="78"/>
    <x v="157"/>
    <n v="10.931174089068826"/>
    <x v="10"/>
    <x v="1"/>
  </r>
  <r>
    <x v="78"/>
    <x v="158"/>
    <n v="2.0242914979757085"/>
    <x v="10"/>
    <x v="1"/>
  </r>
  <r>
    <x v="78"/>
    <x v="159"/>
    <n v="0.40485829959514169"/>
    <x v="10"/>
    <x v="1"/>
  </r>
  <r>
    <x v="78"/>
    <x v="160"/>
    <n v="1.6194331983805668"/>
    <x v="10"/>
    <x v="1"/>
  </r>
  <r>
    <x v="78"/>
    <x v="161"/>
    <n v="1.214574898785425"/>
    <x v="10"/>
    <x v="1"/>
  </r>
  <r>
    <x v="78"/>
    <x v="162"/>
    <n v="9.7165991902834001"/>
    <x v="10"/>
    <x v="1"/>
  </r>
  <r>
    <x v="78"/>
    <x v="163"/>
    <n v="2.0242914979757085"/>
    <x v="10"/>
    <x v="1"/>
  </r>
  <r>
    <x v="78"/>
    <x v="164"/>
    <n v="0.40485829959514169"/>
    <x v="10"/>
    <x v="1"/>
  </r>
  <r>
    <x v="78"/>
    <x v="165"/>
    <n v="2.42914979757085"/>
    <x v="10"/>
    <x v="1"/>
  </r>
  <r>
    <x v="78"/>
    <x v="166"/>
    <n v="0.40485829959514169"/>
    <x v="10"/>
    <x v="1"/>
  </r>
  <r>
    <x v="78"/>
    <x v="4"/>
    <n v="1.6194331983805668"/>
    <x v="10"/>
    <x v="1"/>
  </r>
  <r>
    <x v="79"/>
    <x v="167"/>
    <n v="70.850202429149803"/>
    <x v="10"/>
    <x v="1"/>
  </r>
  <r>
    <x v="79"/>
    <x v="168"/>
    <n v="16.599190283400809"/>
    <x v="10"/>
    <x v="1"/>
  </r>
  <r>
    <x v="79"/>
    <x v="169"/>
    <n v="4.048582995951417"/>
    <x v="10"/>
    <x v="1"/>
  </r>
  <r>
    <x v="79"/>
    <x v="170"/>
    <n v="1.214574898785425"/>
    <x v="10"/>
    <x v="1"/>
  </r>
  <r>
    <x v="79"/>
    <x v="171"/>
    <n v="4.8582995951417001"/>
    <x v="10"/>
    <x v="1"/>
  </r>
  <r>
    <x v="79"/>
    <x v="172"/>
    <n v="0"/>
    <x v="10"/>
    <x v="1"/>
  </r>
  <r>
    <x v="79"/>
    <x v="4"/>
    <n v="2.42914979757085"/>
    <x v="10"/>
    <x v="1"/>
  </r>
  <r>
    <x v="80"/>
    <x v="173"/>
    <n v="12.955465587044534"/>
    <x v="10"/>
    <x v="1"/>
  </r>
  <r>
    <x v="80"/>
    <x v="174"/>
    <n v="87.044534412955471"/>
    <x v="10"/>
    <x v="1"/>
  </r>
  <r>
    <x v="80"/>
    <x v="175"/>
    <n v="16.599190283400809"/>
    <x v="10"/>
    <x v="1"/>
  </r>
  <r>
    <x v="80"/>
    <x v="176"/>
    <n v="2.0242914979757085"/>
    <x v="10"/>
    <x v="1"/>
  </r>
  <r>
    <x v="80"/>
    <x v="177"/>
    <n v="40.08097165991903"/>
    <x v="10"/>
    <x v="1"/>
  </r>
  <r>
    <x v="80"/>
    <x v="178"/>
    <n v="11.336032388663968"/>
    <x v="10"/>
    <x v="1"/>
  </r>
  <r>
    <x v="80"/>
    <x v="179"/>
    <n v="17.004048582995953"/>
    <x v="10"/>
    <x v="1"/>
  </r>
  <r>
    <x v="80"/>
    <x v="180"/>
    <n v="80.566801619433193"/>
    <x v="10"/>
    <x v="1"/>
  </r>
  <r>
    <x v="80"/>
    <x v="181"/>
    <n v="19.4331983805668"/>
    <x v="10"/>
    <x v="1"/>
  </r>
  <r>
    <x v="80"/>
    <x v="182"/>
    <n v="97.97570850202429"/>
    <x v="10"/>
    <x v="1"/>
  </r>
  <r>
    <x v="80"/>
    <x v="183"/>
    <n v="2.0242914979757085"/>
    <x v="10"/>
    <x v="1"/>
  </r>
  <r>
    <x v="80"/>
    <x v="184"/>
    <n v="99.190283400809719"/>
    <x v="10"/>
    <x v="1"/>
  </r>
  <r>
    <x v="80"/>
    <x v="185"/>
    <n v="0.80971659919028338"/>
    <x v="10"/>
    <x v="1"/>
  </r>
  <r>
    <x v="81"/>
    <x v="186"/>
    <n v="100"/>
    <x v="10"/>
    <x v="1"/>
  </r>
  <r>
    <x v="81"/>
    <x v="187"/>
    <n v="0"/>
    <x v="10"/>
    <x v="1"/>
  </r>
  <r>
    <x v="77"/>
    <x v="152"/>
    <n v="13.703703703703704"/>
    <x v="11"/>
    <x v="1"/>
  </r>
  <r>
    <x v="77"/>
    <x v="153"/>
    <n v="65.18518518518519"/>
    <x v="11"/>
    <x v="1"/>
  </r>
  <r>
    <x v="77"/>
    <x v="154"/>
    <n v="9.6296296296296298"/>
    <x v="11"/>
    <x v="1"/>
  </r>
  <r>
    <x v="77"/>
    <x v="155"/>
    <n v="2.9629629629629628"/>
    <x v="11"/>
    <x v="1"/>
  </r>
  <r>
    <x v="77"/>
    <x v="4"/>
    <n v="8.518518518518519"/>
    <x v="11"/>
    <x v="1"/>
  </r>
  <r>
    <x v="78"/>
    <x v="156"/>
    <n v="63.333333333333336"/>
    <x v="11"/>
    <x v="1"/>
  </r>
  <r>
    <x v="78"/>
    <x v="157"/>
    <n v="11.481481481481481"/>
    <x v="11"/>
    <x v="1"/>
  </r>
  <r>
    <x v="78"/>
    <x v="158"/>
    <n v="1.4814814814814814"/>
    <x v="11"/>
    <x v="1"/>
  </r>
  <r>
    <x v="78"/>
    <x v="159"/>
    <n v="0"/>
    <x v="11"/>
    <x v="1"/>
  </r>
  <r>
    <x v="78"/>
    <x v="160"/>
    <n v="2.5925925925925926"/>
    <x v="11"/>
    <x v="1"/>
  </r>
  <r>
    <x v="78"/>
    <x v="161"/>
    <n v="0"/>
    <x v="11"/>
    <x v="1"/>
  </r>
  <r>
    <x v="78"/>
    <x v="162"/>
    <n v="4.8148148148148149"/>
    <x v="11"/>
    <x v="1"/>
  </r>
  <r>
    <x v="78"/>
    <x v="163"/>
    <n v="7.0370370370370372"/>
    <x v="11"/>
    <x v="1"/>
  </r>
  <r>
    <x v="78"/>
    <x v="164"/>
    <n v="1.4814814814814814"/>
    <x v="11"/>
    <x v="1"/>
  </r>
  <r>
    <x v="78"/>
    <x v="165"/>
    <n v="5.5555555555555554"/>
    <x v="11"/>
    <x v="1"/>
  </r>
  <r>
    <x v="78"/>
    <x v="166"/>
    <n v="0.7407407407407407"/>
    <x v="11"/>
    <x v="1"/>
  </r>
  <r>
    <x v="78"/>
    <x v="4"/>
    <n v="1.4814814814814814"/>
    <x v="11"/>
    <x v="1"/>
  </r>
  <r>
    <x v="79"/>
    <x v="167"/>
    <n v="63.333333333333336"/>
    <x v="11"/>
    <x v="1"/>
  </r>
  <r>
    <x v="79"/>
    <x v="168"/>
    <n v="13.703703703703704"/>
    <x v="11"/>
    <x v="1"/>
  </r>
  <r>
    <x v="79"/>
    <x v="169"/>
    <n v="7.7777777777777777"/>
    <x v="11"/>
    <x v="1"/>
  </r>
  <r>
    <x v="79"/>
    <x v="170"/>
    <n v="0.7407407407407407"/>
    <x v="11"/>
    <x v="1"/>
  </r>
  <r>
    <x v="79"/>
    <x v="171"/>
    <n v="12.962962962962964"/>
    <x v="11"/>
    <x v="1"/>
  </r>
  <r>
    <x v="79"/>
    <x v="172"/>
    <n v="0.37037037037037035"/>
    <x v="11"/>
    <x v="1"/>
  </r>
  <r>
    <x v="79"/>
    <x v="4"/>
    <n v="1.1111111111111112"/>
    <x v="11"/>
    <x v="1"/>
  </r>
  <r>
    <x v="80"/>
    <x v="173"/>
    <n v="14.444444444444445"/>
    <x v="11"/>
    <x v="1"/>
  </r>
  <r>
    <x v="80"/>
    <x v="174"/>
    <n v="85.555555555555557"/>
    <x v="11"/>
    <x v="1"/>
  </r>
  <r>
    <x v="80"/>
    <x v="175"/>
    <n v="12.962962962962964"/>
    <x v="11"/>
    <x v="1"/>
  </r>
  <r>
    <x v="80"/>
    <x v="176"/>
    <n v="5.5555555555555554"/>
    <x v="11"/>
    <x v="1"/>
  </r>
  <r>
    <x v="80"/>
    <x v="177"/>
    <n v="43.703703703703702"/>
    <x v="11"/>
    <x v="1"/>
  </r>
  <r>
    <x v="80"/>
    <x v="178"/>
    <n v="3.3333333333333335"/>
    <x v="11"/>
    <x v="1"/>
  </r>
  <r>
    <x v="80"/>
    <x v="179"/>
    <n v="20"/>
    <x v="11"/>
    <x v="1"/>
  </r>
  <r>
    <x v="80"/>
    <x v="180"/>
    <n v="95.18518518518519"/>
    <x v="11"/>
    <x v="1"/>
  </r>
  <r>
    <x v="80"/>
    <x v="181"/>
    <n v="4.8148148148148149"/>
    <x v="11"/>
    <x v="1"/>
  </r>
  <r>
    <x v="80"/>
    <x v="182"/>
    <n v="98.518518518518519"/>
    <x v="11"/>
    <x v="1"/>
  </r>
  <r>
    <x v="80"/>
    <x v="183"/>
    <n v="1.4814814814814814"/>
    <x v="11"/>
    <x v="1"/>
  </r>
  <r>
    <x v="80"/>
    <x v="184"/>
    <n v="99.259259259259252"/>
    <x v="11"/>
    <x v="1"/>
  </r>
  <r>
    <x v="80"/>
    <x v="185"/>
    <n v="0.7407407407407407"/>
    <x v="11"/>
    <x v="1"/>
  </r>
  <r>
    <x v="81"/>
    <x v="186"/>
    <n v="100"/>
    <x v="11"/>
    <x v="1"/>
  </r>
  <r>
    <x v="81"/>
    <x v="187"/>
    <n v="0"/>
    <x v="11"/>
    <x v="1"/>
  </r>
  <r>
    <x v="77"/>
    <x v="152"/>
    <n v="18.707482993197278"/>
    <x v="12"/>
    <x v="1"/>
  </r>
  <r>
    <x v="77"/>
    <x v="153"/>
    <n v="65.986394557823132"/>
    <x v="12"/>
    <x v="1"/>
  </r>
  <r>
    <x v="77"/>
    <x v="154"/>
    <n v="7.8231292517006805"/>
    <x v="12"/>
    <x v="1"/>
  </r>
  <r>
    <x v="77"/>
    <x v="155"/>
    <n v="1.0204081632653061"/>
    <x v="12"/>
    <x v="1"/>
  </r>
  <r>
    <x v="77"/>
    <x v="4"/>
    <n v="6.4625850340136051"/>
    <x v="12"/>
    <x v="1"/>
  </r>
  <r>
    <x v="78"/>
    <x v="156"/>
    <n v="63.265306122448976"/>
    <x v="12"/>
    <x v="1"/>
  </r>
  <r>
    <x v="78"/>
    <x v="157"/>
    <n v="11.224489795918368"/>
    <x v="12"/>
    <x v="1"/>
  </r>
  <r>
    <x v="78"/>
    <x v="158"/>
    <n v="2.0408163265306123"/>
    <x v="12"/>
    <x v="1"/>
  </r>
  <r>
    <x v="78"/>
    <x v="159"/>
    <n v="0"/>
    <x v="12"/>
    <x v="1"/>
  </r>
  <r>
    <x v="78"/>
    <x v="160"/>
    <n v="2.0408163265306123"/>
    <x v="12"/>
    <x v="1"/>
  </r>
  <r>
    <x v="78"/>
    <x v="161"/>
    <n v="2.0408163265306123"/>
    <x v="12"/>
    <x v="1"/>
  </r>
  <r>
    <x v="78"/>
    <x v="162"/>
    <n v="7.8231292517006805"/>
    <x v="12"/>
    <x v="1"/>
  </r>
  <r>
    <x v="78"/>
    <x v="163"/>
    <n v="6.1224489795918364"/>
    <x v="12"/>
    <x v="1"/>
  </r>
  <r>
    <x v="78"/>
    <x v="164"/>
    <n v="1.0204081632653061"/>
    <x v="12"/>
    <x v="1"/>
  </r>
  <r>
    <x v="78"/>
    <x v="165"/>
    <n v="3.4013605442176869"/>
    <x v="12"/>
    <x v="1"/>
  </r>
  <r>
    <x v="78"/>
    <x v="166"/>
    <n v="0.68027210884353739"/>
    <x v="12"/>
    <x v="1"/>
  </r>
  <r>
    <x v="78"/>
    <x v="4"/>
    <n v="0.3401360544217687"/>
    <x v="12"/>
    <x v="1"/>
  </r>
  <r>
    <x v="79"/>
    <x v="167"/>
    <n v="67.006802721088434"/>
    <x v="12"/>
    <x v="1"/>
  </r>
  <r>
    <x v="79"/>
    <x v="168"/>
    <n v="14.965986394557824"/>
    <x v="12"/>
    <x v="1"/>
  </r>
  <r>
    <x v="79"/>
    <x v="169"/>
    <n v="5.1020408163265305"/>
    <x v="12"/>
    <x v="1"/>
  </r>
  <r>
    <x v="79"/>
    <x v="170"/>
    <n v="2.0408163265306123"/>
    <x v="12"/>
    <x v="1"/>
  </r>
  <r>
    <x v="79"/>
    <x v="171"/>
    <n v="7.4829931972789119"/>
    <x v="12"/>
    <x v="1"/>
  </r>
  <r>
    <x v="79"/>
    <x v="172"/>
    <n v="0.68027210884353739"/>
    <x v="12"/>
    <x v="1"/>
  </r>
  <r>
    <x v="79"/>
    <x v="4"/>
    <n v="2.7210884353741496"/>
    <x v="12"/>
    <x v="1"/>
  </r>
  <r>
    <x v="80"/>
    <x v="173"/>
    <n v="19.387755102040817"/>
    <x v="12"/>
    <x v="1"/>
  </r>
  <r>
    <x v="80"/>
    <x v="174"/>
    <n v="80.612244897959187"/>
    <x v="12"/>
    <x v="1"/>
  </r>
  <r>
    <x v="80"/>
    <x v="175"/>
    <n v="11.224489795918368"/>
    <x v="12"/>
    <x v="1"/>
  </r>
  <r>
    <x v="80"/>
    <x v="176"/>
    <n v="3.4013605442176869"/>
    <x v="12"/>
    <x v="1"/>
  </r>
  <r>
    <x v="80"/>
    <x v="177"/>
    <n v="17.687074829931973"/>
    <x v="12"/>
    <x v="1"/>
  </r>
  <r>
    <x v="80"/>
    <x v="178"/>
    <n v="23.80952380952381"/>
    <x v="12"/>
    <x v="1"/>
  </r>
  <r>
    <x v="80"/>
    <x v="179"/>
    <n v="24.489795918367346"/>
    <x v="12"/>
    <x v="1"/>
  </r>
  <r>
    <x v="80"/>
    <x v="180"/>
    <n v="89.795918367346943"/>
    <x v="12"/>
    <x v="1"/>
  </r>
  <r>
    <x v="80"/>
    <x v="181"/>
    <n v="10.204081632653061"/>
    <x v="12"/>
    <x v="1"/>
  </r>
  <r>
    <x v="80"/>
    <x v="182"/>
    <n v="99.659863945578238"/>
    <x v="12"/>
    <x v="1"/>
  </r>
  <r>
    <x v="80"/>
    <x v="183"/>
    <n v="0.3401360544217687"/>
    <x v="12"/>
    <x v="1"/>
  </r>
  <r>
    <x v="80"/>
    <x v="184"/>
    <n v="98.639455782312922"/>
    <x v="12"/>
    <x v="1"/>
  </r>
  <r>
    <x v="80"/>
    <x v="185"/>
    <n v="1.3605442176870748"/>
    <x v="12"/>
    <x v="1"/>
  </r>
  <r>
    <x v="81"/>
    <x v="186"/>
    <n v="100"/>
    <x v="12"/>
    <x v="1"/>
  </r>
  <r>
    <x v="81"/>
    <x v="187"/>
    <n v="0"/>
    <x v="12"/>
    <x v="1"/>
  </r>
  <r>
    <x v="77"/>
    <x v="152"/>
    <n v="14.102564102564102"/>
    <x v="13"/>
    <x v="1"/>
  </r>
  <r>
    <x v="77"/>
    <x v="153"/>
    <n v="61.53846153846154"/>
    <x v="13"/>
    <x v="1"/>
  </r>
  <r>
    <x v="77"/>
    <x v="154"/>
    <n v="15.384615384615385"/>
    <x v="13"/>
    <x v="1"/>
  </r>
  <r>
    <x v="77"/>
    <x v="155"/>
    <n v="2.5641025641025643"/>
    <x v="13"/>
    <x v="1"/>
  </r>
  <r>
    <x v="77"/>
    <x v="4"/>
    <n v="6.4102564102564106"/>
    <x v="13"/>
    <x v="1"/>
  </r>
  <r>
    <x v="78"/>
    <x v="156"/>
    <n v="60.256410256410255"/>
    <x v="13"/>
    <x v="1"/>
  </r>
  <r>
    <x v="78"/>
    <x v="157"/>
    <n v="18.589743589743591"/>
    <x v="13"/>
    <x v="1"/>
  </r>
  <r>
    <x v="78"/>
    <x v="158"/>
    <n v="2.5641025641025643"/>
    <x v="13"/>
    <x v="1"/>
  </r>
  <r>
    <x v="78"/>
    <x v="159"/>
    <n v="0"/>
    <x v="13"/>
    <x v="1"/>
  </r>
  <r>
    <x v="78"/>
    <x v="160"/>
    <n v="3.8461538461538463"/>
    <x v="13"/>
    <x v="1"/>
  </r>
  <r>
    <x v="78"/>
    <x v="161"/>
    <n v="2.5641025641025643"/>
    <x v="13"/>
    <x v="1"/>
  </r>
  <r>
    <x v="78"/>
    <x v="162"/>
    <n v="2.5641025641025643"/>
    <x v="13"/>
    <x v="1"/>
  </r>
  <r>
    <x v="78"/>
    <x v="163"/>
    <n v="3.2051282051282053"/>
    <x v="13"/>
    <x v="1"/>
  </r>
  <r>
    <x v="78"/>
    <x v="164"/>
    <n v="2.5641025641025643"/>
    <x v="13"/>
    <x v="1"/>
  </r>
  <r>
    <x v="78"/>
    <x v="165"/>
    <n v="1.2820512820512822"/>
    <x v="13"/>
    <x v="1"/>
  </r>
  <r>
    <x v="78"/>
    <x v="166"/>
    <n v="0"/>
    <x v="13"/>
    <x v="1"/>
  </r>
  <r>
    <x v="78"/>
    <x v="4"/>
    <n v="2.5641025641025643"/>
    <x v="13"/>
    <x v="1"/>
  </r>
  <r>
    <x v="79"/>
    <x v="167"/>
    <n v="54.487179487179489"/>
    <x v="13"/>
    <x v="1"/>
  </r>
  <r>
    <x v="79"/>
    <x v="168"/>
    <n v="18.589743589743591"/>
    <x v="13"/>
    <x v="1"/>
  </r>
  <r>
    <x v="79"/>
    <x v="169"/>
    <n v="10.256410256410257"/>
    <x v="13"/>
    <x v="1"/>
  </r>
  <r>
    <x v="79"/>
    <x v="170"/>
    <n v="0.64102564102564108"/>
    <x v="13"/>
    <x v="1"/>
  </r>
  <r>
    <x v="79"/>
    <x v="171"/>
    <n v="9.615384615384615"/>
    <x v="13"/>
    <x v="1"/>
  </r>
  <r>
    <x v="79"/>
    <x v="172"/>
    <n v="3.2051282051282053"/>
    <x v="13"/>
    <x v="1"/>
  </r>
  <r>
    <x v="79"/>
    <x v="4"/>
    <n v="3.2051282051282053"/>
    <x v="13"/>
    <x v="1"/>
  </r>
  <r>
    <x v="80"/>
    <x v="173"/>
    <n v="12.179487179487179"/>
    <x v="13"/>
    <x v="1"/>
  </r>
  <r>
    <x v="80"/>
    <x v="174"/>
    <n v="87.820512820512818"/>
    <x v="13"/>
    <x v="1"/>
  </r>
  <r>
    <x v="80"/>
    <x v="175"/>
    <n v="26.282051282051281"/>
    <x v="13"/>
    <x v="1"/>
  </r>
  <r>
    <x v="80"/>
    <x v="176"/>
    <n v="14.743589743589743"/>
    <x v="13"/>
    <x v="1"/>
  </r>
  <r>
    <x v="80"/>
    <x v="177"/>
    <n v="31.410256410256409"/>
    <x v="13"/>
    <x v="1"/>
  </r>
  <r>
    <x v="80"/>
    <x v="178"/>
    <n v="1.2820512820512822"/>
    <x v="13"/>
    <x v="1"/>
  </r>
  <r>
    <x v="80"/>
    <x v="179"/>
    <n v="14.102564102564102"/>
    <x v="13"/>
    <x v="1"/>
  </r>
  <r>
    <x v="80"/>
    <x v="180"/>
    <n v="80.769230769230774"/>
    <x v="13"/>
    <x v="1"/>
  </r>
  <r>
    <x v="80"/>
    <x v="181"/>
    <n v="19.23076923076923"/>
    <x v="13"/>
    <x v="1"/>
  </r>
  <r>
    <x v="80"/>
    <x v="182"/>
    <n v="98.07692307692308"/>
    <x v="13"/>
    <x v="1"/>
  </r>
  <r>
    <x v="80"/>
    <x v="183"/>
    <n v="1.9230769230769231"/>
    <x v="13"/>
    <x v="1"/>
  </r>
  <r>
    <x v="80"/>
    <x v="184"/>
    <n v="98.717948717948715"/>
    <x v="13"/>
    <x v="1"/>
  </r>
  <r>
    <x v="80"/>
    <x v="185"/>
    <n v="1.2820512820512822"/>
    <x v="13"/>
    <x v="1"/>
  </r>
  <r>
    <x v="81"/>
    <x v="186"/>
    <n v="99.358974358974365"/>
    <x v="13"/>
    <x v="1"/>
  </r>
  <r>
    <x v="81"/>
    <x v="187"/>
    <n v="0.64102564102564108"/>
    <x v="13"/>
    <x v="1"/>
  </r>
  <r>
    <x v="77"/>
    <x v="152"/>
    <n v="27.702702702702702"/>
    <x v="14"/>
    <x v="1"/>
  </r>
  <r>
    <x v="77"/>
    <x v="153"/>
    <n v="41.891891891891895"/>
    <x v="14"/>
    <x v="1"/>
  </r>
  <r>
    <x v="77"/>
    <x v="154"/>
    <n v="23.648648648648649"/>
    <x v="14"/>
    <x v="1"/>
  </r>
  <r>
    <x v="77"/>
    <x v="155"/>
    <n v="0.67567567567567566"/>
    <x v="14"/>
    <x v="1"/>
  </r>
  <r>
    <x v="77"/>
    <x v="4"/>
    <n v="6.0810810810810807"/>
    <x v="14"/>
    <x v="1"/>
  </r>
  <r>
    <x v="78"/>
    <x v="156"/>
    <n v="33.108108108108105"/>
    <x v="14"/>
    <x v="1"/>
  </r>
  <r>
    <x v="78"/>
    <x v="157"/>
    <n v="22.297297297297298"/>
    <x v="14"/>
    <x v="1"/>
  </r>
  <r>
    <x v="78"/>
    <x v="158"/>
    <n v="19.594594594594593"/>
    <x v="14"/>
    <x v="1"/>
  </r>
  <r>
    <x v="78"/>
    <x v="159"/>
    <n v="0"/>
    <x v="14"/>
    <x v="1"/>
  </r>
  <r>
    <x v="78"/>
    <x v="160"/>
    <n v="2.7027027027027026"/>
    <x v="14"/>
    <x v="1"/>
  </r>
  <r>
    <x v="78"/>
    <x v="161"/>
    <n v="0.67567567567567566"/>
    <x v="14"/>
    <x v="1"/>
  </r>
  <r>
    <x v="78"/>
    <x v="162"/>
    <n v="6.0810810810810807"/>
    <x v="14"/>
    <x v="1"/>
  </r>
  <r>
    <x v="78"/>
    <x v="163"/>
    <n v="12.162162162162161"/>
    <x v="14"/>
    <x v="1"/>
  </r>
  <r>
    <x v="78"/>
    <x v="164"/>
    <n v="2.7027027027027026"/>
    <x v="14"/>
    <x v="1"/>
  </r>
  <r>
    <x v="78"/>
    <x v="165"/>
    <n v="0"/>
    <x v="14"/>
    <x v="1"/>
  </r>
  <r>
    <x v="78"/>
    <x v="166"/>
    <n v="0"/>
    <x v="14"/>
    <x v="1"/>
  </r>
  <r>
    <x v="78"/>
    <x v="4"/>
    <n v="0.67567567567567566"/>
    <x v="14"/>
    <x v="1"/>
  </r>
  <r>
    <x v="79"/>
    <x v="167"/>
    <n v="29.054054054054053"/>
    <x v="14"/>
    <x v="1"/>
  </r>
  <r>
    <x v="79"/>
    <x v="168"/>
    <n v="17.567567567567568"/>
    <x v="14"/>
    <x v="1"/>
  </r>
  <r>
    <x v="79"/>
    <x v="169"/>
    <n v="8.1081081081081088"/>
    <x v="14"/>
    <x v="1"/>
  </r>
  <r>
    <x v="79"/>
    <x v="170"/>
    <n v="2.0270270270270272"/>
    <x v="14"/>
    <x v="1"/>
  </r>
  <r>
    <x v="79"/>
    <x v="171"/>
    <n v="39.189189189189186"/>
    <x v="14"/>
    <x v="1"/>
  </r>
  <r>
    <x v="79"/>
    <x v="172"/>
    <n v="0.67567567567567566"/>
    <x v="14"/>
    <x v="1"/>
  </r>
  <r>
    <x v="79"/>
    <x v="4"/>
    <n v="3.3783783783783785"/>
    <x v="14"/>
    <x v="1"/>
  </r>
  <r>
    <x v="80"/>
    <x v="173"/>
    <n v="23.648648648648649"/>
    <x v="14"/>
    <x v="1"/>
  </r>
  <r>
    <x v="80"/>
    <x v="174"/>
    <n v="76.351351351351354"/>
    <x v="14"/>
    <x v="1"/>
  </r>
  <r>
    <x v="80"/>
    <x v="175"/>
    <n v="46.621621621621621"/>
    <x v="14"/>
    <x v="1"/>
  </r>
  <r>
    <x v="80"/>
    <x v="176"/>
    <n v="6.756756756756757"/>
    <x v="14"/>
    <x v="1"/>
  </r>
  <r>
    <x v="80"/>
    <x v="177"/>
    <n v="12.162162162162161"/>
    <x v="14"/>
    <x v="1"/>
  </r>
  <r>
    <x v="80"/>
    <x v="178"/>
    <n v="0.67567567567567566"/>
    <x v="14"/>
    <x v="1"/>
  </r>
  <r>
    <x v="80"/>
    <x v="179"/>
    <n v="10.135135135135135"/>
    <x v="14"/>
    <x v="1"/>
  </r>
  <r>
    <x v="80"/>
    <x v="180"/>
    <n v="88.513513513513516"/>
    <x v="14"/>
    <x v="1"/>
  </r>
  <r>
    <x v="80"/>
    <x v="181"/>
    <n v="11.486486486486486"/>
    <x v="14"/>
    <x v="1"/>
  </r>
  <r>
    <x v="80"/>
    <x v="182"/>
    <n v="99.324324324324323"/>
    <x v="14"/>
    <x v="1"/>
  </r>
  <r>
    <x v="80"/>
    <x v="183"/>
    <n v="0.67567567567567566"/>
    <x v="14"/>
    <x v="1"/>
  </r>
  <r>
    <x v="80"/>
    <x v="184"/>
    <n v="100"/>
    <x v="14"/>
    <x v="1"/>
  </r>
  <r>
    <x v="80"/>
    <x v="185"/>
    <n v="0"/>
    <x v="14"/>
    <x v="1"/>
  </r>
  <r>
    <x v="81"/>
    <x v="186"/>
    <n v="100"/>
    <x v="14"/>
    <x v="1"/>
  </r>
  <r>
    <x v="81"/>
    <x v="187"/>
    <n v="0"/>
    <x v="14"/>
    <x v="1"/>
  </r>
  <r>
    <x v="77"/>
    <x v="152"/>
    <n v="16.216216216216218"/>
    <x v="15"/>
    <x v="1"/>
  </r>
  <r>
    <x v="77"/>
    <x v="153"/>
    <n v="69.594594594594597"/>
    <x v="15"/>
    <x v="1"/>
  </r>
  <r>
    <x v="77"/>
    <x v="154"/>
    <n v="4.7297297297297298"/>
    <x v="15"/>
    <x v="1"/>
  </r>
  <r>
    <x v="77"/>
    <x v="155"/>
    <n v="3.3783783783783785"/>
    <x v="15"/>
    <x v="1"/>
  </r>
  <r>
    <x v="77"/>
    <x v="4"/>
    <n v="6.0810810810810807"/>
    <x v="15"/>
    <x v="1"/>
  </r>
  <r>
    <x v="78"/>
    <x v="156"/>
    <n v="80.405405405405403"/>
    <x v="15"/>
    <x v="1"/>
  </r>
  <r>
    <x v="78"/>
    <x v="157"/>
    <n v="3.3783783783783785"/>
    <x v="15"/>
    <x v="1"/>
  </r>
  <r>
    <x v="78"/>
    <x v="158"/>
    <n v="0"/>
    <x v="15"/>
    <x v="1"/>
  </r>
  <r>
    <x v="78"/>
    <x v="159"/>
    <n v="0.67567567567567566"/>
    <x v="15"/>
    <x v="1"/>
  </r>
  <r>
    <x v="78"/>
    <x v="160"/>
    <n v="1.3513513513513513"/>
    <x v="15"/>
    <x v="1"/>
  </r>
  <r>
    <x v="78"/>
    <x v="161"/>
    <n v="0"/>
    <x v="15"/>
    <x v="1"/>
  </r>
  <r>
    <x v="78"/>
    <x v="162"/>
    <n v="6.756756756756757"/>
    <x v="15"/>
    <x v="1"/>
  </r>
  <r>
    <x v="78"/>
    <x v="163"/>
    <n v="1.3513513513513513"/>
    <x v="15"/>
    <x v="1"/>
  </r>
  <r>
    <x v="78"/>
    <x v="164"/>
    <n v="0"/>
    <x v="15"/>
    <x v="1"/>
  </r>
  <r>
    <x v="78"/>
    <x v="165"/>
    <n v="0.67567567567567566"/>
    <x v="15"/>
    <x v="1"/>
  </r>
  <r>
    <x v="78"/>
    <x v="166"/>
    <n v="2.0270270270270272"/>
    <x v="15"/>
    <x v="1"/>
  </r>
  <r>
    <x v="78"/>
    <x v="4"/>
    <n v="3.3783783783783785"/>
    <x v="15"/>
    <x v="1"/>
  </r>
  <r>
    <x v="79"/>
    <x v="167"/>
    <n v="79.054054054054049"/>
    <x v="15"/>
    <x v="1"/>
  </r>
  <r>
    <x v="79"/>
    <x v="168"/>
    <n v="6.0810810810810807"/>
    <x v="15"/>
    <x v="1"/>
  </r>
  <r>
    <x v="79"/>
    <x v="169"/>
    <n v="9.4594594594594597"/>
    <x v="15"/>
    <x v="1"/>
  </r>
  <r>
    <x v="79"/>
    <x v="170"/>
    <n v="2.7027027027027026"/>
    <x v="15"/>
    <x v="1"/>
  </r>
  <r>
    <x v="79"/>
    <x v="171"/>
    <n v="0.67567567567567566"/>
    <x v="15"/>
    <x v="1"/>
  </r>
  <r>
    <x v="79"/>
    <x v="172"/>
    <n v="0"/>
    <x v="15"/>
    <x v="1"/>
  </r>
  <r>
    <x v="79"/>
    <x v="4"/>
    <n v="2.0270270270270272"/>
    <x v="15"/>
    <x v="1"/>
  </r>
  <r>
    <x v="80"/>
    <x v="173"/>
    <n v="6.0810810810810807"/>
    <x v="15"/>
    <x v="1"/>
  </r>
  <r>
    <x v="80"/>
    <x v="174"/>
    <n v="93.918918918918919"/>
    <x v="15"/>
    <x v="1"/>
  </r>
  <r>
    <x v="80"/>
    <x v="175"/>
    <n v="33.108108108108105"/>
    <x v="15"/>
    <x v="1"/>
  </r>
  <r>
    <x v="80"/>
    <x v="176"/>
    <n v="12.162162162162161"/>
    <x v="15"/>
    <x v="1"/>
  </r>
  <r>
    <x v="80"/>
    <x v="177"/>
    <n v="35.135135135135137"/>
    <x v="15"/>
    <x v="1"/>
  </r>
  <r>
    <x v="80"/>
    <x v="178"/>
    <n v="6.756756756756757"/>
    <x v="15"/>
    <x v="1"/>
  </r>
  <r>
    <x v="80"/>
    <x v="179"/>
    <n v="6.756756756756757"/>
    <x v="15"/>
    <x v="1"/>
  </r>
  <r>
    <x v="80"/>
    <x v="180"/>
    <n v="97.297297297297291"/>
    <x v="15"/>
    <x v="1"/>
  </r>
  <r>
    <x v="80"/>
    <x v="181"/>
    <n v="2.7027027027027026"/>
    <x v="15"/>
    <x v="1"/>
  </r>
  <r>
    <x v="80"/>
    <x v="182"/>
    <n v="93.243243243243242"/>
    <x v="15"/>
    <x v="1"/>
  </r>
  <r>
    <x v="80"/>
    <x v="183"/>
    <n v="6.756756756756757"/>
    <x v="15"/>
    <x v="1"/>
  </r>
  <r>
    <x v="80"/>
    <x v="184"/>
    <n v="99.324324324324323"/>
    <x v="15"/>
    <x v="1"/>
  </r>
  <r>
    <x v="80"/>
    <x v="185"/>
    <n v="0.67567567567567566"/>
    <x v="15"/>
    <x v="1"/>
  </r>
  <r>
    <x v="81"/>
    <x v="186"/>
    <n v="100"/>
    <x v="15"/>
    <x v="1"/>
  </r>
  <r>
    <x v="81"/>
    <x v="187"/>
    <n v="0"/>
    <x v="15"/>
    <x v="1"/>
  </r>
  <r>
    <x v="77"/>
    <x v="152"/>
    <n v="28.956228956228955"/>
    <x v="16"/>
    <x v="1"/>
  </r>
  <r>
    <x v="77"/>
    <x v="153"/>
    <n v="47.474747474747474"/>
    <x v="16"/>
    <x v="1"/>
  </r>
  <r>
    <x v="77"/>
    <x v="154"/>
    <n v="13.804713804713804"/>
    <x v="16"/>
    <x v="1"/>
  </r>
  <r>
    <x v="77"/>
    <x v="155"/>
    <n v="3.0303030303030303"/>
    <x v="16"/>
    <x v="1"/>
  </r>
  <r>
    <x v="77"/>
    <x v="4"/>
    <n v="6.7340067340067344"/>
    <x v="16"/>
    <x v="1"/>
  </r>
  <r>
    <x v="78"/>
    <x v="156"/>
    <n v="56.228956228956228"/>
    <x v="16"/>
    <x v="1"/>
  </r>
  <r>
    <x v="78"/>
    <x v="157"/>
    <n v="10.1010101010101"/>
    <x v="16"/>
    <x v="1"/>
  </r>
  <r>
    <x v="78"/>
    <x v="158"/>
    <n v="7.4074074074074074"/>
    <x v="16"/>
    <x v="1"/>
  </r>
  <r>
    <x v="78"/>
    <x v="159"/>
    <n v="0"/>
    <x v="16"/>
    <x v="1"/>
  </r>
  <r>
    <x v="78"/>
    <x v="160"/>
    <n v="1.3468013468013469"/>
    <x v="16"/>
    <x v="1"/>
  </r>
  <r>
    <x v="78"/>
    <x v="161"/>
    <n v="2.6936026936026938"/>
    <x v="16"/>
    <x v="1"/>
  </r>
  <r>
    <x v="78"/>
    <x v="162"/>
    <n v="3.0303030303030303"/>
    <x v="16"/>
    <x v="1"/>
  </r>
  <r>
    <x v="78"/>
    <x v="163"/>
    <n v="7.4074074074074074"/>
    <x v="16"/>
    <x v="1"/>
  </r>
  <r>
    <x v="78"/>
    <x v="164"/>
    <n v="0"/>
    <x v="16"/>
    <x v="1"/>
  </r>
  <r>
    <x v="78"/>
    <x v="165"/>
    <n v="7.4074074074074074"/>
    <x v="16"/>
    <x v="1"/>
  </r>
  <r>
    <x v="78"/>
    <x v="166"/>
    <n v="0.67340067340067344"/>
    <x v="16"/>
    <x v="1"/>
  </r>
  <r>
    <x v="78"/>
    <x v="4"/>
    <n v="3.7037037037037037"/>
    <x v="16"/>
    <x v="1"/>
  </r>
  <r>
    <x v="79"/>
    <x v="167"/>
    <n v="61.27946127946128"/>
    <x v="16"/>
    <x v="1"/>
  </r>
  <r>
    <x v="79"/>
    <x v="168"/>
    <n v="12.457912457912458"/>
    <x v="16"/>
    <x v="1"/>
  </r>
  <r>
    <x v="79"/>
    <x v="169"/>
    <n v="8.4175084175084169"/>
    <x v="16"/>
    <x v="1"/>
  </r>
  <r>
    <x v="79"/>
    <x v="170"/>
    <n v="1.6835016835016836"/>
    <x v="16"/>
    <x v="1"/>
  </r>
  <r>
    <x v="79"/>
    <x v="171"/>
    <n v="12.121212121212121"/>
    <x v="16"/>
    <x v="1"/>
  </r>
  <r>
    <x v="79"/>
    <x v="172"/>
    <n v="1.3468013468013469"/>
    <x v="16"/>
    <x v="1"/>
  </r>
  <r>
    <x v="79"/>
    <x v="4"/>
    <n v="2.6936026936026938"/>
    <x v="16"/>
    <x v="1"/>
  </r>
  <r>
    <x v="80"/>
    <x v="173"/>
    <n v="19.19191919191919"/>
    <x v="16"/>
    <x v="1"/>
  </r>
  <r>
    <x v="80"/>
    <x v="174"/>
    <n v="80.808080808080803"/>
    <x v="16"/>
    <x v="1"/>
  </r>
  <r>
    <x v="80"/>
    <x v="175"/>
    <n v="27.609427609427609"/>
    <x v="16"/>
    <x v="1"/>
  </r>
  <r>
    <x v="80"/>
    <x v="176"/>
    <n v="4.3771043771043772"/>
    <x v="16"/>
    <x v="1"/>
  </r>
  <r>
    <x v="80"/>
    <x v="177"/>
    <n v="29.292929292929294"/>
    <x v="16"/>
    <x v="1"/>
  </r>
  <r>
    <x v="80"/>
    <x v="178"/>
    <n v="4.3771043771043772"/>
    <x v="16"/>
    <x v="1"/>
  </r>
  <r>
    <x v="80"/>
    <x v="179"/>
    <n v="15.151515151515152"/>
    <x v="16"/>
    <x v="1"/>
  </r>
  <r>
    <x v="80"/>
    <x v="180"/>
    <n v="87.205387205387211"/>
    <x v="16"/>
    <x v="1"/>
  </r>
  <r>
    <x v="80"/>
    <x v="181"/>
    <n v="12.794612794612794"/>
    <x v="16"/>
    <x v="1"/>
  </r>
  <r>
    <x v="80"/>
    <x v="182"/>
    <n v="96.296296296296291"/>
    <x v="16"/>
    <x v="1"/>
  </r>
  <r>
    <x v="80"/>
    <x v="183"/>
    <n v="3.7037037037037037"/>
    <x v="16"/>
    <x v="1"/>
  </r>
  <r>
    <x v="80"/>
    <x v="184"/>
    <n v="98.316498316498311"/>
    <x v="16"/>
    <x v="1"/>
  </r>
  <r>
    <x v="80"/>
    <x v="185"/>
    <n v="1.6835016835016836"/>
    <x v="16"/>
    <x v="1"/>
  </r>
  <r>
    <x v="81"/>
    <x v="186"/>
    <n v="99.326599326599322"/>
    <x v="16"/>
    <x v="1"/>
  </r>
  <r>
    <x v="81"/>
    <x v="187"/>
    <n v="0.67340067340067344"/>
    <x v="16"/>
    <x v="1"/>
  </r>
  <r>
    <x v="82"/>
    <x v="188"/>
    <n v="52.372727272727275"/>
    <x v="0"/>
    <x v="0"/>
  </r>
  <r>
    <x v="82"/>
    <x v="189"/>
    <n v="17"/>
    <x v="0"/>
    <x v="0"/>
  </r>
  <r>
    <x v="82"/>
    <x v="190"/>
    <n v="6.2454545454545451"/>
    <x v="0"/>
    <x v="0"/>
  </r>
  <r>
    <x v="82"/>
    <x v="191"/>
    <n v="25.363636363636363"/>
    <x v="0"/>
    <x v="0"/>
  </r>
  <r>
    <x v="82"/>
    <x v="192"/>
    <n v="0.44545454545454544"/>
    <x v="0"/>
    <x v="0"/>
  </r>
  <r>
    <x v="82"/>
    <x v="193"/>
    <n v="2.3181818181818183"/>
    <x v="0"/>
    <x v="0"/>
  </r>
  <r>
    <x v="83"/>
    <x v="4"/>
    <n v="2.1818181818181817"/>
    <x v="0"/>
    <x v="0"/>
  </r>
  <r>
    <x v="83"/>
    <x v="105"/>
    <n v="87.909090909090907"/>
    <x v="0"/>
    <x v="0"/>
  </r>
  <r>
    <x v="83"/>
    <x v="194"/>
    <n v="9.9090909090909083"/>
    <x v="0"/>
    <x v="0"/>
  </r>
  <r>
    <x v="84"/>
    <x v="195"/>
    <n v="8.8181818181818183"/>
    <x v="0"/>
    <x v="0"/>
  </r>
  <r>
    <x v="84"/>
    <x v="196"/>
    <n v="11.227272727272727"/>
    <x v="0"/>
    <x v="0"/>
  </r>
  <r>
    <x v="84"/>
    <x v="197"/>
    <n v="19.863636363636363"/>
    <x v="0"/>
    <x v="0"/>
  </r>
  <r>
    <x v="84"/>
    <x v="198"/>
    <n v="19.736363636363638"/>
    <x v="0"/>
    <x v="0"/>
  </r>
  <r>
    <x v="84"/>
    <x v="199"/>
    <n v="20.063636363636363"/>
    <x v="0"/>
    <x v="0"/>
  </r>
  <r>
    <x v="84"/>
    <x v="200"/>
    <n v="18.390909090909091"/>
    <x v="0"/>
    <x v="0"/>
  </r>
  <r>
    <x v="84"/>
    <x v="4"/>
    <n v="1.9"/>
    <x v="0"/>
    <x v="0"/>
  </r>
  <r>
    <x v="85"/>
    <x v="201"/>
    <n v="76.858122509498699"/>
    <x v="0"/>
    <x v="0"/>
  </r>
  <r>
    <x v="86"/>
    <x v="195"/>
    <n v="8.045454545454545"/>
    <x v="0"/>
    <x v="0"/>
  </r>
  <r>
    <x v="86"/>
    <x v="196"/>
    <n v="10.3"/>
    <x v="0"/>
    <x v="0"/>
  </r>
  <r>
    <x v="86"/>
    <x v="197"/>
    <n v="18.118181818181817"/>
    <x v="0"/>
    <x v="0"/>
  </r>
  <r>
    <x v="86"/>
    <x v="198"/>
    <n v="17.845454545454544"/>
    <x v="0"/>
    <x v="0"/>
  </r>
  <r>
    <x v="86"/>
    <x v="199"/>
    <n v="17.790909090909089"/>
    <x v="0"/>
    <x v="0"/>
  </r>
  <r>
    <x v="86"/>
    <x v="200"/>
    <n v="17.827272727272728"/>
    <x v="0"/>
    <x v="0"/>
  </r>
  <r>
    <x v="86"/>
    <x v="4"/>
    <n v="10.072727272727272"/>
    <x v="0"/>
    <x v="0"/>
  </r>
  <r>
    <x v="87"/>
    <x v="202"/>
    <n v="79.958249090174078"/>
    <x v="0"/>
    <x v="0"/>
  </r>
  <r>
    <x v="88"/>
    <x v="203"/>
    <n v="54.4"/>
    <x v="0"/>
    <x v="0"/>
  </r>
  <r>
    <x v="88"/>
    <x v="204"/>
    <n v="37.1"/>
    <x v="0"/>
    <x v="0"/>
  </r>
  <r>
    <x v="88"/>
    <x v="4"/>
    <n v="8.5"/>
    <x v="0"/>
    <x v="0"/>
  </r>
  <r>
    <x v="89"/>
    <x v="205"/>
    <n v="34.200000000000003"/>
    <x v="0"/>
    <x v="0"/>
  </r>
  <r>
    <x v="89"/>
    <x v="206"/>
    <n v="1.7636363636363637"/>
    <x v="0"/>
    <x v="0"/>
  </r>
  <r>
    <x v="89"/>
    <x v="207"/>
    <n v="1.1363636363636365"/>
    <x v="0"/>
    <x v="0"/>
  </r>
  <r>
    <x v="89"/>
    <x v="203"/>
    <n v="54.4"/>
    <x v="0"/>
    <x v="0"/>
  </r>
  <r>
    <x v="89"/>
    <x v="4"/>
    <n v="8.5"/>
    <x v="0"/>
    <x v="0"/>
  </r>
  <r>
    <x v="89"/>
    <x v="208"/>
    <n v="5.556684051605826"/>
    <x v="0"/>
    <x v="0"/>
  </r>
  <r>
    <x v="89"/>
    <x v="209"/>
    <n v="6.7865168539325804"/>
    <x v="0"/>
    <x v="0"/>
  </r>
  <r>
    <x v="89"/>
    <x v="210"/>
    <n v="12.990384615384615"/>
    <x v="0"/>
    <x v="0"/>
  </r>
  <r>
    <x v="82"/>
    <x v="188"/>
    <n v="56.589456869009588"/>
    <x v="1"/>
    <x v="0"/>
  </r>
  <r>
    <x v="82"/>
    <x v="189"/>
    <n v="27.116613418530353"/>
    <x v="1"/>
    <x v="0"/>
  </r>
  <r>
    <x v="82"/>
    <x v="190"/>
    <n v="7.9872204472843453"/>
    <x v="1"/>
    <x v="0"/>
  </r>
  <r>
    <x v="82"/>
    <x v="191"/>
    <n v="10.862619808306709"/>
    <x v="1"/>
    <x v="0"/>
  </r>
  <r>
    <x v="82"/>
    <x v="192"/>
    <n v="0.15974440894568689"/>
    <x v="1"/>
    <x v="0"/>
  </r>
  <r>
    <x v="82"/>
    <x v="193"/>
    <n v="1.9568690095846646"/>
    <x v="1"/>
    <x v="0"/>
  </r>
  <r>
    <x v="83"/>
    <x v="4"/>
    <n v="2.2763578274760383"/>
    <x v="1"/>
    <x v="0"/>
  </r>
  <r>
    <x v="83"/>
    <x v="105"/>
    <n v="91.892971246006397"/>
    <x v="1"/>
    <x v="0"/>
  </r>
  <r>
    <x v="83"/>
    <x v="194"/>
    <n v="5.8306709265175716"/>
    <x v="1"/>
    <x v="0"/>
  </r>
  <r>
    <x v="84"/>
    <x v="195"/>
    <n v="17.971246006389777"/>
    <x v="1"/>
    <x v="0"/>
  </r>
  <r>
    <x v="84"/>
    <x v="196"/>
    <n v="18.370607028753994"/>
    <x v="1"/>
    <x v="0"/>
  </r>
  <r>
    <x v="84"/>
    <x v="197"/>
    <n v="29.313099041533548"/>
    <x v="1"/>
    <x v="0"/>
  </r>
  <r>
    <x v="84"/>
    <x v="198"/>
    <n v="20.447284345047922"/>
    <x v="1"/>
    <x v="0"/>
  </r>
  <r>
    <x v="84"/>
    <x v="199"/>
    <n v="10.463258785942491"/>
    <x v="1"/>
    <x v="0"/>
  </r>
  <r>
    <x v="84"/>
    <x v="200"/>
    <n v="2.2763578274760383"/>
    <x v="1"/>
    <x v="0"/>
  </r>
  <r>
    <x v="84"/>
    <x v="4"/>
    <n v="1.1581469648562299"/>
    <x v="1"/>
    <x v="0"/>
  </r>
  <r>
    <x v="85"/>
    <x v="201"/>
    <n v="36.148686868686944"/>
    <x v="1"/>
    <x v="0"/>
  </r>
  <r>
    <x v="86"/>
    <x v="195"/>
    <n v="16.094249201277954"/>
    <x v="1"/>
    <x v="0"/>
  </r>
  <r>
    <x v="86"/>
    <x v="196"/>
    <n v="16.613418530351439"/>
    <x v="1"/>
    <x v="0"/>
  </r>
  <r>
    <x v="86"/>
    <x v="197"/>
    <n v="26.557507987220447"/>
    <x v="1"/>
    <x v="0"/>
  </r>
  <r>
    <x v="86"/>
    <x v="198"/>
    <n v="17.971246006389777"/>
    <x v="1"/>
    <x v="0"/>
  </r>
  <r>
    <x v="86"/>
    <x v="199"/>
    <n v="9.6645367412140573"/>
    <x v="1"/>
    <x v="0"/>
  </r>
  <r>
    <x v="86"/>
    <x v="200"/>
    <n v="2.1565495207667733"/>
    <x v="1"/>
    <x v="0"/>
  </r>
  <r>
    <x v="86"/>
    <x v="4"/>
    <n v="10.942492012779553"/>
    <x v="1"/>
    <x v="0"/>
  </r>
  <r>
    <x v="87"/>
    <x v="202"/>
    <n v="36.576681614349731"/>
    <x v="1"/>
    <x v="0"/>
  </r>
  <r>
    <x v="88"/>
    <x v="203"/>
    <n v="30.191693290734825"/>
    <x v="1"/>
    <x v="0"/>
  </r>
  <r>
    <x v="88"/>
    <x v="204"/>
    <n v="64.41693290734824"/>
    <x v="1"/>
    <x v="0"/>
  </r>
  <r>
    <x v="88"/>
    <x v="4"/>
    <n v="5.3913738019169326"/>
    <x v="1"/>
    <x v="0"/>
  </r>
  <r>
    <x v="89"/>
    <x v="205"/>
    <n v="57.747603833865817"/>
    <x v="1"/>
    <x v="0"/>
  </r>
  <r>
    <x v="89"/>
    <x v="206"/>
    <n v="4.1932907348242807"/>
    <x v="1"/>
    <x v="0"/>
  </r>
  <r>
    <x v="89"/>
    <x v="207"/>
    <n v="2.4760383386581468"/>
    <x v="1"/>
    <x v="0"/>
  </r>
  <r>
    <x v="89"/>
    <x v="203"/>
    <n v="30.191693290734825"/>
    <x v="1"/>
    <x v="0"/>
  </r>
  <r>
    <x v="89"/>
    <x v="4"/>
    <n v="5.3913738019169326"/>
    <x v="1"/>
    <x v="0"/>
  </r>
  <r>
    <x v="89"/>
    <x v="208"/>
    <n v="4.3037615330021284"/>
    <x v="1"/>
    <x v="0"/>
  </r>
  <r>
    <x v="89"/>
    <x v="209"/>
    <n v="5.1145833333333339"/>
    <x v="1"/>
    <x v="0"/>
  </r>
  <r>
    <x v="89"/>
    <x v="210"/>
    <n v="6.4807692307692299"/>
    <x v="1"/>
    <x v="0"/>
  </r>
  <r>
    <x v="82"/>
    <x v="188"/>
    <n v="34.895699201648213"/>
    <x v="2"/>
    <x v="0"/>
  </r>
  <r>
    <x v="82"/>
    <x v="189"/>
    <n v="13.803759979397373"/>
    <x v="2"/>
    <x v="0"/>
  </r>
  <r>
    <x v="82"/>
    <x v="190"/>
    <n v="5.6399690960597475"/>
    <x v="2"/>
    <x v="0"/>
  </r>
  <r>
    <x v="82"/>
    <x v="191"/>
    <n v="47.205768735513779"/>
    <x v="2"/>
    <x v="0"/>
  </r>
  <r>
    <x v="82"/>
    <x v="192"/>
    <n v="0.38629925315477726"/>
    <x v="2"/>
    <x v="0"/>
  </r>
  <r>
    <x v="82"/>
    <x v="193"/>
    <n v="1.1846510430079835"/>
    <x v="2"/>
    <x v="0"/>
  </r>
  <r>
    <x v="83"/>
    <x v="4"/>
    <n v="1.3134174607262425"/>
    <x v="2"/>
    <x v="0"/>
  </r>
  <r>
    <x v="83"/>
    <x v="105"/>
    <n v="97.347411795003865"/>
    <x v="2"/>
    <x v="0"/>
  </r>
  <r>
    <x v="83"/>
    <x v="194"/>
    <n v="1.3391707442698944"/>
    <x v="2"/>
    <x v="0"/>
  </r>
  <r>
    <x v="84"/>
    <x v="195"/>
    <n v="5.2536698429049702"/>
    <x v="2"/>
    <x v="0"/>
  </r>
  <r>
    <x v="84"/>
    <x v="196"/>
    <n v="6.7473602884367754"/>
    <x v="2"/>
    <x v="0"/>
  </r>
  <r>
    <x v="84"/>
    <x v="197"/>
    <n v="14.808138037599795"/>
    <x v="2"/>
    <x v="0"/>
  </r>
  <r>
    <x v="84"/>
    <x v="198"/>
    <n v="18.465104300798352"/>
    <x v="2"/>
    <x v="0"/>
  </r>
  <r>
    <x v="84"/>
    <x v="199"/>
    <n v="24.079320113314449"/>
    <x v="2"/>
    <x v="0"/>
  </r>
  <r>
    <x v="84"/>
    <x v="200"/>
    <n v="29.178470254957507"/>
    <x v="2"/>
    <x v="0"/>
  </r>
  <r>
    <x v="84"/>
    <x v="4"/>
    <n v="1.4679371619881534"/>
    <x v="2"/>
    <x v="0"/>
  </r>
  <r>
    <x v="85"/>
    <x v="201"/>
    <n v="104.15185572399383"/>
    <x v="2"/>
    <x v="0"/>
  </r>
  <r>
    <x v="86"/>
    <x v="195"/>
    <n v="4.6355910378573268"/>
    <x v="2"/>
    <x v="0"/>
  </r>
  <r>
    <x v="86"/>
    <x v="196"/>
    <n v="6.3868143188256505"/>
    <x v="2"/>
    <x v="0"/>
  </r>
  <r>
    <x v="86"/>
    <x v="197"/>
    <n v="12.928148338913211"/>
    <x v="2"/>
    <x v="0"/>
  </r>
  <r>
    <x v="86"/>
    <x v="198"/>
    <n v="16.250321916044296"/>
    <x v="2"/>
    <x v="0"/>
  </r>
  <r>
    <x v="86"/>
    <x v="199"/>
    <n v="19.85578161215555"/>
    <x v="2"/>
    <x v="0"/>
  </r>
  <r>
    <x v="86"/>
    <x v="200"/>
    <n v="28.611898016997166"/>
    <x v="2"/>
    <x v="0"/>
  </r>
  <r>
    <x v="86"/>
    <x v="4"/>
    <n v="11.331444759206798"/>
    <x v="2"/>
    <x v="0"/>
  </r>
  <r>
    <x v="87"/>
    <x v="202"/>
    <n v="111.51931455126309"/>
    <x v="2"/>
    <x v="0"/>
  </r>
  <r>
    <x v="88"/>
    <x v="203"/>
    <n v="75.611640484161725"/>
    <x v="2"/>
    <x v="0"/>
  </r>
  <r>
    <x v="88"/>
    <x v="204"/>
    <n v="16.945660571722893"/>
    <x v="2"/>
    <x v="0"/>
  </r>
  <r>
    <x v="88"/>
    <x v="4"/>
    <n v="7.4426989441153744"/>
    <x v="2"/>
    <x v="0"/>
  </r>
  <r>
    <x v="89"/>
    <x v="205"/>
    <n v="15.554983260365697"/>
    <x v="2"/>
    <x v="0"/>
  </r>
  <r>
    <x v="89"/>
    <x v="206"/>
    <n v="0.72109193922225079"/>
    <x v="2"/>
    <x v="0"/>
  </r>
  <r>
    <x v="89"/>
    <x v="207"/>
    <n v="0.66958537213494718"/>
    <x v="2"/>
    <x v="0"/>
  </r>
  <r>
    <x v="89"/>
    <x v="203"/>
    <n v="75.611640484161725"/>
    <x v="2"/>
    <x v="0"/>
  </r>
  <r>
    <x v="89"/>
    <x v="4"/>
    <n v="7.4426989441153744"/>
    <x v="2"/>
    <x v="0"/>
  </r>
  <r>
    <x v="89"/>
    <x v="208"/>
    <n v="7.0340715502555318"/>
    <x v="2"/>
    <x v="0"/>
  </r>
  <r>
    <x v="89"/>
    <x v="209"/>
    <n v="7.7037037037037024"/>
    <x v="2"/>
    <x v="0"/>
  </r>
  <r>
    <x v="89"/>
    <x v="210"/>
    <n v="21.826086956521738"/>
    <x v="2"/>
    <x v="0"/>
  </r>
  <r>
    <x v="82"/>
    <x v="188"/>
    <n v="66.897987508674532"/>
    <x v="3"/>
    <x v="0"/>
  </r>
  <r>
    <x v="82"/>
    <x v="189"/>
    <n v="17.557251908396946"/>
    <x v="3"/>
    <x v="0"/>
  </r>
  <r>
    <x v="82"/>
    <x v="190"/>
    <n v="5.2741151977793201"/>
    <x v="3"/>
    <x v="0"/>
  </r>
  <r>
    <x v="82"/>
    <x v="191"/>
    <n v="8.3969465648854964"/>
    <x v="3"/>
    <x v="0"/>
  </r>
  <r>
    <x v="82"/>
    <x v="192"/>
    <n v="0.69396252602359476"/>
    <x v="3"/>
    <x v="0"/>
  </r>
  <r>
    <x v="82"/>
    <x v="193"/>
    <n v="4.0249826509368498"/>
    <x v="3"/>
    <x v="0"/>
  </r>
  <r>
    <x v="83"/>
    <x v="4"/>
    <n v="0.41637751561415681"/>
    <x v="3"/>
    <x v="0"/>
  </r>
  <r>
    <x v="83"/>
    <x v="105"/>
    <n v="78.278972935461482"/>
    <x v="3"/>
    <x v="0"/>
  </r>
  <r>
    <x v="83"/>
    <x v="194"/>
    <n v="21.30464954892436"/>
    <x v="3"/>
    <x v="0"/>
  </r>
  <r>
    <x v="84"/>
    <x v="195"/>
    <n v="4.2331714087439281"/>
    <x v="3"/>
    <x v="0"/>
  </r>
  <r>
    <x v="84"/>
    <x v="196"/>
    <n v="9.9236641221374047"/>
    <x v="3"/>
    <x v="0"/>
  </r>
  <r>
    <x v="84"/>
    <x v="197"/>
    <n v="17.071478140180432"/>
    <x v="3"/>
    <x v="0"/>
  </r>
  <r>
    <x v="84"/>
    <x v="198"/>
    <n v="18.390006939625259"/>
    <x v="3"/>
    <x v="0"/>
  </r>
  <r>
    <x v="84"/>
    <x v="199"/>
    <n v="26.023594725884802"/>
    <x v="3"/>
    <x v="0"/>
  </r>
  <r>
    <x v="84"/>
    <x v="200"/>
    <n v="22.345593337959752"/>
    <x v="3"/>
    <x v="0"/>
  </r>
  <r>
    <x v="84"/>
    <x v="4"/>
    <n v="2.0124913254684249"/>
    <x v="3"/>
    <x v="0"/>
  </r>
  <r>
    <x v="85"/>
    <x v="201"/>
    <n v="86.087110481586492"/>
    <x v="3"/>
    <x v="0"/>
  </r>
  <r>
    <x v="86"/>
    <x v="195"/>
    <n v="3.7473976405274114"/>
    <x v="3"/>
    <x v="0"/>
  </r>
  <r>
    <x v="86"/>
    <x v="196"/>
    <n v="9.4378903539208885"/>
    <x v="3"/>
    <x v="0"/>
  </r>
  <r>
    <x v="86"/>
    <x v="197"/>
    <n v="16.308119361554475"/>
    <x v="3"/>
    <x v="0"/>
  </r>
  <r>
    <x v="86"/>
    <x v="198"/>
    <n v="17.626648160999306"/>
    <x v="3"/>
    <x v="0"/>
  </r>
  <r>
    <x v="86"/>
    <x v="199"/>
    <n v="24.843858431644691"/>
    <x v="3"/>
    <x v="0"/>
  </r>
  <r>
    <x v="86"/>
    <x v="200"/>
    <n v="21.16585704371964"/>
    <x v="3"/>
    <x v="0"/>
  </r>
  <r>
    <x v="86"/>
    <x v="4"/>
    <n v="6.8702290076335881"/>
    <x v="3"/>
    <x v="0"/>
  </r>
  <r>
    <x v="87"/>
    <x v="202"/>
    <n v="87.114008941877998"/>
    <x v="3"/>
    <x v="0"/>
  </r>
  <r>
    <x v="88"/>
    <x v="203"/>
    <n v="41.013185287994446"/>
    <x v="3"/>
    <x v="0"/>
  </r>
  <r>
    <x v="88"/>
    <x v="204"/>
    <n v="49.548924358084662"/>
    <x v="3"/>
    <x v="0"/>
  </r>
  <r>
    <x v="88"/>
    <x v="4"/>
    <n v="9.4378903539208885"/>
    <x v="3"/>
    <x v="0"/>
  </r>
  <r>
    <x v="89"/>
    <x v="205"/>
    <n v="47.189451769604439"/>
    <x v="3"/>
    <x v="0"/>
  </r>
  <r>
    <x v="89"/>
    <x v="206"/>
    <n v="1.3879250520471895"/>
    <x v="3"/>
    <x v="0"/>
  </r>
  <r>
    <x v="89"/>
    <x v="207"/>
    <n v="0.9715475364330326"/>
    <x v="3"/>
    <x v="0"/>
  </r>
  <r>
    <x v="89"/>
    <x v="203"/>
    <n v="41.013185287994446"/>
    <x v="3"/>
    <x v="0"/>
  </r>
  <r>
    <x v="89"/>
    <x v="4"/>
    <n v="9.4378903539208885"/>
    <x v="3"/>
    <x v="0"/>
  </r>
  <r>
    <x v="89"/>
    <x v="208"/>
    <n v="6.9984984984984946"/>
    <x v="3"/>
    <x v="0"/>
  </r>
  <r>
    <x v="89"/>
    <x v="209"/>
    <n v="12.210526315789473"/>
    <x v="3"/>
    <x v="0"/>
  </r>
  <r>
    <x v="89"/>
    <x v="210"/>
    <n v="12.81818181818182"/>
    <x v="3"/>
    <x v="0"/>
  </r>
  <r>
    <x v="82"/>
    <x v="188"/>
    <n v="74.0608228980322"/>
    <x v="4"/>
    <x v="0"/>
  </r>
  <r>
    <x v="82"/>
    <x v="189"/>
    <n v="6.7084078711985686"/>
    <x v="4"/>
    <x v="0"/>
  </r>
  <r>
    <x v="82"/>
    <x v="190"/>
    <n v="6.0822898032200357"/>
    <x v="4"/>
    <x v="0"/>
  </r>
  <r>
    <x v="82"/>
    <x v="191"/>
    <n v="12.701252236135957"/>
    <x v="4"/>
    <x v="0"/>
  </r>
  <r>
    <x v="82"/>
    <x v="192"/>
    <n v="0.17889087656529518"/>
    <x v="4"/>
    <x v="0"/>
  </r>
  <r>
    <x v="82"/>
    <x v="193"/>
    <n v="2.8622540250447228"/>
    <x v="4"/>
    <x v="0"/>
  </r>
  <r>
    <x v="83"/>
    <x v="4"/>
    <n v="6.0822898032200357"/>
    <x v="4"/>
    <x v="0"/>
  </r>
  <r>
    <x v="83"/>
    <x v="105"/>
    <n v="90.250447227191415"/>
    <x v="4"/>
    <x v="0"/>
  </r>
  <r>
    <x v="83"/>
    <x v="194"/>
    <n v="3.6672629695885508"/>
    <x v="4"/>
    <x v="0"/>
  </r>
  <r>
    <x v="84"/>
    <x v="195"/>
    <n v="7.3345259391771016"/>
    <x v="4"/>
    <x v="0"/>
  </r>
  <r>
    <x v="84"/>
    <x v="196"/>
    <n v="10.196779964221825"/>
    <x v="4"/>
    <x v="0"/>
  </r>
  <r>
    <x v="84"/>
    <x v="197"/>
    <n v="17.173524150268335"/>
    <x v="4"/>
    <x v="0"/>
  </r>
  <r>
    <x v="84"/>
    <x v="198"/>
    <n v="19.499105545617173"/>
    <x v="4"/>
    <x v="0"/>
  </r>
  <r>
    <x v="84"/>
    <x v="199"/>
    <n v="21.288014311270125"/>
    <x v="4"/>
    <x v="0"/>
  </r>
  <r>
    <x v="84"/>
    <x v="200"/>
    <n v="22.093023255813954"/>
    <x v="4"/>
    <x v="0"/>
  </r>
  <r>
    <x v="84"/>
    <x v="4"/>
    <n v="2.4150268336314848"/>
    <x v="4"/>
    <x v="0"/>
  </r>
  <r>
    <x v="85"/>
    <x v="201"/>
    <n v="83.823098075160459"/>
    <x v="4"/>
    <x v="0"/>
  </r>
  <r>
    <x v="86"/>
    <x v="195"/>
    <n v="7.1556350626118066"/>
    <x v="4"/>
    <x v="0"/>
  </r>
  <r>
    <x v="86"/>
    <x v="196"/>
    <n v="9.6601073345259394"/>
    <x v="4"/>
    <x v="0"/>
  </r>
  <r>
    <x v="86"/>
    <x v="197"/>
    <n v="16.815742397137747"/>
    <x v="4"/>
    <x v="0"/>
  </r>
  <r>
    <x v="86"/>
    <x v="198"/>
    <n v="18.962432915921287"/>
    <x v="4"/>
    <x v="0"/>
  </r>
  <r>
    <x v="86"/>
    <x v="199"/>
    <n v="19.767441860465116"/>
    <x v="4"/>
    <x v="0"/>
  </r>
  <r>
    <x v="86"/>
    <x v="200"/>
    <n v="21.466905187835419"/>
    <x v="4"/>
    <x v="0"/>
  </r>
  <r>
    <x v="86"/>
    <x v="4"/>
    <n v="6.1717352415026836"/>
    <x v="4"/>
    <x v="0"/>
  </r>
  <r>
    <x v="87"/>
    <x v="202"/>
    <n v="84.209723546234542"/>
    <x v="4"/>
    <x v="0"/>
  </r>
  <r>
    <x v="88"/>
    <x v="203"/>
    <n v="64.758497316636848"/>
    <x v="4"/>
    <x v="0"/>
  </r>
  <r>
    <x v="88"/>
    <x v="204"/>
    <n v="24.597495527728086"/>
    <x v="4"/>
    <x v="0"/>
  </r>
  <r>
    <x v="88"/>
    <x v="4"/>
    <n v="10.644007155635062"/>
    <x v="4"/>
    <x v="0"/>
  </r>
  <r>
    <x v="89"/>
    <x v="205"/>
    <n v="23.434704830053668"/>
    <x v="4"/>
    <x v="0"/>
  </r>
  <r>
    <x v="89"/>
    <x v="206"/>
    <n v="1.0733452593917709"/>
    <x v="4"/>
    <x v="0"/>
  </r>
  <r>
    <x v="89"/>
    <x v="207"/>
    <n v="8.9445438282647588E-2"/>
    <x v="4"/>
    <x v="0"/>
  </r>
  <r>
    <x v="89"/>
    <x v="203"/>
    <n v="64.758497316636848"/>
    <x v="4"/>
    <x v="0"/>
  </r>
  <r>
    <x v="89"/>
    <x v="4"/>
    <n v="10.644007155635062"/>
    <x v="4"/>
    <x v="0"/>
  </r>
  <r>
    <x v="89"/>
    <x v="208"/>
    <n v="4.1620553359683834"/>
    <x v="4"/>
    <x v="0"/>
  </r>
  <r>
    <x v="89"/>
    <x v="209"/>
    <n v="3.8181818181818183"/>
    <x v="4"/>
    <x v="0"/>
  </r>
  <r>
    <x v="89"/>
    <x v="210"/>
    <n v="7"/>
    <x v="4"/>
    <x v="0"/>
  </r>
  <r>
    <x v="82"/>
    <x v="188"/>
    <n v="73.285198555956683"/>
    <x v="5"/>
    <x v="0"/>
  </r>
  <r>
    <x v="82"/>
    <x v="189"/>
    <n v="3.9711191335740073"/>
    <x v="5"/>
    <x v="0"/>
  </r>
  <r>
    <x v="82"/>
    <x v="190"/>
    <n v="11.191335740072201"/>
    <x v="5"/>
    <x v="0"/>
  </r>
  <r>
    <x v="82"/>
    <x v="191"/>
    <n v="12.635379061371841"/>
    <x v="5"/>
    <x v="0"/>
  </r>
  <r>
    <x v="82"/>
    <x v="192"/>
    <n v="0"/>
    <x v="5"/>
    <x v="0"/>
  </r>
  <r>
    <x v="82"/>
    <x v="193"/>
    <n v="3.2490974729241877"/>
    <x v="5"/>
    <x v="0"/>
  </r>
  <r>
    <x v="83"/>
    <x v="4"/>
    <n v="1.4440433212996391"/>
    <x v="5"/>
    <x v="0"/>
  </r>
  <r>
    <x v="83"/>
    <x v="105"/>
    <n v="96.028880866425993"/>
    <x v="5"/>
    <x v="0"/>
  </r>
  <r>
    <x v="83"/>
    <x v="194"/>
    <n v="2.5270758122743682"/>
    <x v="5"/>
    <x v="0"/>
  </r>
  <r>
    <x v="84"/>
    <x v="195"/>
    <n v="7.581227436823105"/>
    <x v="5"/>
    <x v="0"/>
  </r>
  <r>
    <x v="84"/>
    <x v="196"/>
    <n v="10.108303249097473"/>
    <x v="5"/>
    <x v="0"/>
  </r>
  <r>
    <x v="84"/>
    <x v="197"/>
    <n v="16.60649819494585"/>
    <x v="5"/>
    <x v="0"/>
  </r>
  <r>
    <x v="84"/>
    <x v="198"/>
    <n v="18.050541516245488"/>
    <x v="5"/>
    <x v="0"/>
  </r>
  <r>
    <x v="84"/>
    <x v="199"/>
    <n v="22.382671480144403"/>
    <x v="5"/>
    <x v="0"/>
  </r>
  <r>
    <x v="84"/>
    <x v="200"/>
    <n v="23.104693140794225"/>
    <x v="5"/>
    <x v="0"/>
  </r>
  <r>
    <x v="84"/>
    <x v="4"/>
    <n v="2.1660649819494586"/>
    <x v="5"/>
    <x v="0"/>
  </r>
  <r>
    <x v="85"/>
    <x v="201"/>
    <n v="84.298892988929865"/>
    <x v="5"/>
    <x v="0"/>
  </r>
  <r>
    <x v="86"/>
    <x v="195"/>
    <n v="7.2202166064981945"/>
    <x v="5"/>
    <x v="0"/>
  </r>
  <r>
    <x v="86"/>
    <x v="196"/>
    <n v="9.7472924187725631"/>
    <x v="5"/>
    <x v="0"/>
  </r>
  <r>
    <x v="86"/>
    <x v="197"/>
    <n v="15.884476534296029"/>
    <x v="5"/>
    <x v="0"/>
  </r>
  <r>
    <x v="86"/>
    <x v="198"/>
    <n v="17.689530685920577"/>
    <x v="5"/>
    <x v="0"/>
  </r>
  <r>
    <x v="86"/>
    <x v="199"/>
    <n v="21.299638989169676"/>
    <x v="5"/>
    <x v="0"/>
  </r>
  <r>
    <x v="86"/>
    <x v="200"/>
    <n v="22.743682310469314"/>
    <x v="5"/>
    <x v="0"/>
  </r>
  <r>
    <x v="86"/>
    <x v="4"/>
    <n v="5.4151624548736459"/>
    <x v="5"/>
    <x v="0"/>
  </r>
  <r>
    <x v="87"/>
    <x v="202"/>
    <n v="85.110687022900777"/>
    <x v="5"/>
    <x v="0"/>
  </r>
  <r>
    <x v="88"/>
    <x v="203"/>
    <n v="69.314079422382676"/>
    <x v="5"/>
    <x v="0"/>
  </r>
  <r>
    <x v="88"/>
    <x v="204"/>
    <n v="23.104693140794225"/>
    <x v="5"/>
    <x v="0"/>
  </r>
  <r>
    <x v="88"/>
    <x v="4"/>
    <n v="7.581227436823105"/>
    <x v="5"/>
    <x v="0"/>
  </r>
  <r>
    <x v="89"/>
    <x v="205"/>
    <n v="22.021660649819495"/>
    <x v="5"/>
    <x v="0"/>
  </r>
  <r>
    <x v="89"/>
    <x v="206"/>
    <n v="1.0830324909747293"/>
    <x v="5"/>
    <x v="0"/>
  </r>
  <r>
    <x v="89"/>
    <x v="207"/>
    <n v="0"/>
    <x v="5"/>
    <x v="0"/>
  </r>
  <r>
    <x v="89"/>
    <x v="203"/>
    <n v="69.314079422382676"/>
    <x v="5"/>
    <x v="0"/>
  </r>
  <r>
    <x v="89"/>
    <x v="4"/>
    <n v="7.581227436823105"/>
    <x v="5"/>
    <x v="0"/>
  </r>
  <r>
    <x v="89"/>
    <x v="208"/>
    <n v="3.491525423728814"/>
    <x v="5"/>
    <x v="0"/>
  </r>
  <r>
    <x v="89"/>
    <x v="209"/>
    <n v="1"/>
    <x v="5"/>
    <x v="0"/>
  </r>
  <r>
    <x v="89"/>
    <x v="210"/>
    <n v="0"/>
    <x v="5"/>
    <x v="0"/>
  </r>
  <r>
    <x v="82"/>
    <x v="188"/>
    <n v="63.436123348017624"/>
    <x v="6"/>
    <x v="0"/>
  </r>
  <r>
    <x v="82"/>
    <x v="189"/>
    <n v="9.251101321585903"/>
    <x v="6"/>
    <x v="0"/>
  </r>
  <r>
    <x v="82"/>
    <x v="190"/>
    <n v="5.286343612334802"/>
    <x v="6"/>
    <x v="0"/>
  </r>
  <r>
    <x v="82"/>
    <x v="191"/>
    <n v="22.466960352422909"/>
    <x v="6"/>
    <x v="0"/>
  </r>
  <r>
    <x v="82"/>
    <x v="192"/>
    <n v="0"/>
    <x v="6"/>
    <x v="0"/>
  </r>
  <r>
    <x v="82"/>
    <x v="193"/>
    <n v="1.3215859030837005"/>
    <x v="6"/>
    <x v="0"/>
  </r>
  <r>
    <x v="83"/>
    <x v="4"/>
    <n v="7.4889867841409687"/>
    <x v="6"/>
    <x v="0"/>
  </r>
  <r>
    <x v="83"/>
    <x v="105"/>
    <n v="86.784140969162991"/>
    <x v="6"/>
    <x v="0"/>
  </r>
  <r>
    <x v="83"/>
    <x v="194"/>
    <n v="5.7268722466960353"/>
    <x v="6"/>
    <x v="0"/>
  </r>
  <r>
    <x v="84"/>
    <x v="195"/>
    <n v="4.4052863436123344"/>
    <x v="6"/>
    <x v="0"/>
  </r>
  <r>
    <x v="84"/>
    <x v="196"/>
    <n v="8.8105726872246688"/>
    <x v="6"/>
    <x v="0"/>
  </r>
  <r>
    <x v="84"/>
    <x v="197"/>
    <n v="14.537444933920705"/>
    <x v="6"/>
    <x v="0"/>
  </r>
  <r>
    <x v="84"/>
    <x v="198"/>
    <n v="18.942731277533039"/>
    <x v="6"/>
    <x v="0"/>
  </r>
  <r>
    <x v="84"/>
    <x v="199"/>
    <n v="21.145374449339208"/>
    <x v="6"/>
    <x v="0"/>
  </r>
  <r>
    <x v="84"/>
    <x v="200"/>
    <n v="28.634361233480178"/>
    <x v="6"/>
    <x v="0"/>
  </r>
  <r>
    <x v="84"/>
    <x v="4"/>
    <n v="3.5242290748898677"/>
    <x v="6"/>
    <x v="0"/>
  </r>
  <r>
    <x v="85"/>
    <x v="201"/>
    <n v="102.34703196347029"/>
    <x v="6"/>
    <x v="0"/>
  </r>
  <r>
    <x v="86"/>
    <x v="195"/>
    <n v="5.286343612334802"/>
    <x v="6"/>
    <x v="0"/>
  </r>
  <r>
    <x v="86"/>
    <x v="196"/>
    <n v="8.3700440528634363"/>
    <x v="6"/>
    <x v="0"/>
  </r>
  <r>
    <x v="86"/>
    <x v="197"/>
    <n v="15.418502202643172"/>
    <x v="6"/>
    <x v="0"/>
  </r>
  <r>
    <x v="86"/>
    <x v="198"/>
    <n v="18.502202643171806"/>
    <x v="6"/>
    <x v="0"/>
  </r>
  <r>
    <x v="86"/>
    <x v="199"/>
    <n v="18.502202643171806"/>
    <x v="6"/>
    <x v="0"/>
  </r>
  <r>
    <x v="86"/>
    <x v="200"/>
    <n v="26.872246696035241"/>
    <x v="6"/>
    <x v="0"/>
  </r>
  <r>
    <x v="86"/>
    <x v="4"/>
    <n v="7.0484581497797354"/>
    <x v="6"/>
    <x v="0"/>
  </r>
  <r>
    <x v="87"/>
    <x v="202"/>
    <n v="101.36018957345972"/>
    <x v="6"/>
    <x v="0"/>
  </r>
  <r>
    <x v="88"/>
    <x v="203"/>
    <n v="64.317180616740089"/>
    <x v="6"/>
    <x v="0"/>
  </r>
  <r>
    <x v="88"/>
    <x v="204"/>
    <n v="22.466960352422909"/>
    <x v="6"/>
    <x v="0"/>
  </r>
  <r>
    <x v="88"/>
    <x v="4"/>
    <n v="13.215859030837004"/>
    <x v="6"/>
    <x v="0"/>
  </r>
  <r>
    <x v="89"/>
    <x v="205"/>
    <n v="21.58590308370044"/>
    <x v="6"/>
    <x v="0"/>
  </r>
  <r>
    <x v="89"/>
    <x v="206"/>
    <n v="0.88105726872246692"/>
    <x v="6"/>
    <x v="0"/>
  </r>
  <r>
    <x v="89"/>
    <x v="207"/>
    <n v="0"/>
    <x v="6"/>
    <x v="0"/>
  </r>
  <r>
    <x v="89"/>
    <x v="203"/>
    <n v="64.317180616740089"/>
    <x v="6"/>
    <x v="0"/>
  </r>
  <r>
    <x v="89"/>
    <x v="4"/>
    <n v="13.215859030837004"/>
    <x v="6"/>
    <x v="0"/>
  </r>
  <r>
    <x v="89"/>
    <x v="208"/>
    <n v="6.1818181818181808"/>
    <x v="6"/>
    <x v="0"/>
  </r>
  <r>
    <x v="89"/>
    <x v="209"/>
    <n v="7"/>
    <x v="6"/>
    <x v="0"/>
  </r>
  <r>
    <x v="89"/>
    <x v="210"/>
    <n v="0"/>
    <x v="6"/>
    <x v="0"/>
  </r>
  <r>
    <x v="82"/>
    <x v="188"/>
    <n v="79.331306990881458"/>
    <x v="7"/>
    <x v="0"/>
  </r>
  <r>
    <x v="82"/>
    <x v="189"/>
    <n v="5.4711246200607899"/>
    <x v="7"/>
    <x v="0"/>
  </r>
  <r>
    <x v="82"/>
    <x v="190"/>
    <n v="3.9513677811550152"/>
    <x v="7"/>
    <x v="0"/>
  </r>
  <r>
    <x v="82"/>
    <x v="191"/>
    <n v="10.638297872340425"/>
    <x v="7"/>
    <x v="0"/>
  </r>
  <r>
    <x v="82"/>
    <x v="192"/>
    <n v="0.303951367781155"/>
    <x v="7"/>
    <x v="0"/>
  </r>
  <r>
    <x v="82"/>
    <x v="193"/>
    <n v="2.1276595744680851"/>
    <x v="7"/>
    <x v="0"/>
  </r>
  <r>
    <x v="83"/>
    <x v="4"/>
    <n v="6.0790273556231007"/>
    <x v="7"/>
    <x v="0"/>
  </r>
  <r>
    <x v="83"/>
    <x v="105"/>
    <n v="89.665653495440736"/>
    <x v="7"/>
    <x v="0"/>
  </r>
  <r>
    <x v="83"/>
    <x v="194"/>
    <n v="4.2553191489361701"/>
    <x v="7"/>
    <x v="0"/>
  </r>
  <r>
    <x v="84"/>
    <x v="195"/>
    <n v="6.6869300911854106"/>
    <x v="7"/>
    <x v="0"/>
  </r>
  <r>
    <x v="84"/>
    <x v="196"/>
    <n v="10.94224924012158"/>
    <x v="7"/>
    <x v="0"/>
  </r>
  <r>
    <x v="84"/>
    <x v="197"/>
    <n v="20.972644376899694"/>
    <x v="7"/>
    <x v="0"/>
  </r>
  <r>
    <x v="84"/>
    <x v="198"/>
    <n v="20.060790273556233"/>
    <x v="7"/>
    <x v="0"/>
  </r>
  <r>
    <x v="84"/>
    <x v="199"/>
    <n v="23.404255319148938"/>
    <x v="7"/>
    <x v="0"/>
  </r>
  <r>
    <x v="84"/>
    <x v="200"/>
    <n v="16.717325227963524"/>
    <x v="7"/>
    <x v="0"/>
  </r>
  <r>
    <x v="84"/>
    <x v="4"/>
    <n v="1.21580547112462"/>
    <x v="7"/>
    <x v="0"/>
  </r>
  <r>
    <x v="85"/>
    <x v="201"/>
    <n v="74.867692307692309"/>
    <x v="7"/>
    <x v="0"/>
  </r>
  <r>
    <x v="86"/>
    <x v="195"/>
    <n v="6.0790273556231007"/>
    <x v="7"/>
    <x v="0"/>
  </r>
  <r>
    <x v="86"/>
    <x v="196"/>
    <n v="10.030395136778116"/>
    <x v="7"/>
    <x v="0"/>
  </r>
  <r>
    <x v="86"/>
    <x v="197"/>
    <n v="20.060790273556233"/>
    <x v="7"/>
    <x v="0"/>
  </r>
  <r>
    <x v="86"/>
    <x v="198"/>
    <n v="19.45288753799392"/>
    <x v="7"/>
    <x v="0"/>
  </r>
  <r>
    <x v="86"/>
    <x v="199"/>
    <n v="21.88449848024316"/>
    <x v="7"/>
    <x v="0"/>
  </r>
  <r>
    <x v="86"/>
    <x v="200"/>
    <n v="16.717325227963524"/>
    <x v="7"/>
    <x v="0"/>
  </r>
  <r>
    <x v="86"/>
    <x v="4"/>
    <n v="5.7750759878419453"/>
    <x v="7"/>
    <x v="0"/>
  </r>
  <r>
    <x v="87"/>
    <x v="202"/>
    <n v="76.170967741935527"/>
    <x v="7"/>
    <x v="0"/>
  </r>
  <r>
    <x v="88"/>
    <x v="203"/>
    <n v="64.437689969604861"/>
    <x v="7"/>
    <x v="0"/>
  </r>
  <r>
    <x v="88"/>
    <x v="204"/>
    <n v="23.70820668693009"/>
    <x v="7"/>
    <x v="0"/>
  </r>
  <r>
    <x v="88"/>
    <x v="4"/>
    <n v="11.854103343465045"/>
    <x v="7"/>
    <x v="0"/>
  </r>
  <r>
    <x v="89"/>
    <x v="205"/>
    <n v="22.492401215805472"/>
    <x v="7"/>
    <x v="0"/>
  </r>
  <r>
    <x v="89"/>
    <x v="206"/>
    <n v="0.91185410334346506"/>
    <x v="7"/>
    <x v="0"/>
  </r>
  <r>
    <x v="89"/>
    <x v="207"/>
    <n v="0.303951367781155"/>
    <x v="7"/>
    <x v="0"/>
  </r>
  <r>
    <x v="89"/>
    <x v="203"/>
    <n v="64.437689969604861"/>
    <x v="7"/>
    <x v="0"/>
  </r>
  <r>
    <x v="89"/>
    <x v="4"/>
    <n v="11.854103343465045"/>
    <x v="7"/>
    <x v="0"/>
  </r>
  <r>
    <x v="89"/>
    <x v="208"/>
    <n v="3.2328767123287681"/>
    <x v="7"/>
    <x v="0"/>
  </r>
  <r>
    <x v="89"/>
    <x v="209"/>
    <n v="5.3333333333333339"/>
    <x v="7"/>
    <x v="0"/>
  </r>
  <r>
    <x v="89"/>
    <x v="210"/>
    <n v="7"/>
    <x v="7"/>
    <x v="0"/>
  </r>
  <r>
    <x v="82"/>
    <x v="188"/>
    <n v="77.192982456140356"/>
    <x v="8"/>
    <x v="0"/>
  </r>
  <r>
    <x v="82"/>
    <x v="189"/>
    <n v="8.7719298245614041"/>
    <x v="8"/>
    <x v="0"/>
  </r>
  <r>
    <x v="82"/>
    <x v="190"/>
    <n v="4.2105263157894735"/>
    <x v="8"/>
    <x v="0"/>
  </r>
  <r>
    <x v="82"/>
    <x v="191"/>
    <n v="7.3684210526315788"/>
    <x v="8"/>
    <x v="0"/>
  </r>
  <r>
    <x v="82"/>
    <x v="192"/>
    <n v="0.35087719298245612"/>
    <x v="8"/>
    <x v="0"/>
  </r>
  <r>
    <x v="82"/>
    <x v="193"/>
    <n v="4.5614035087719298"/>
    <x v="8"/>
    <x v="0"/>
  </r>
  <r>
    <x v="83"/>
    <x v="4"/>
    <n v="9.473684210526315"/>
    <x v="8"/>
    <x v="0"/>
  </r>
  <r>
    <x v="83"/>
    <x v="105"/>
    <n v="88.070175438596493"/>
    <x v="8"/>
    <x v="0"/>
  </r>
  <r>
    <x v="83"/>
    <x v="194"/>
    <n v="2.4561403508771931"/>
    <x v="8"/>
    <x v="0"/>
  </r>
  <r>
    <x v="84"/>
    <x v="195"/>
    <n v="10.175438596491228"/>
    <x v="8"/>
    <x v="0"/>
  </r>
  <r>
    <x v="84"/>
    <x v="196"/>
    <n v="10.526315789473685"/>
    <x v="8"/>
    <x v="0"/>
  </r>
  <r>
    <x v="84"/>
    <x v="197"/>
    <n v="15.43859649122807"/>
    <x v="8"/>
    <x v="0"/>
  </r>
  <r>
    <x v="84"/>
    <x v="198"/>
    <n v="20.701754385964911"/>
    <x v="8"/>
    <x v="0"/>
  </r>
  <r>
    <x v="84"/>
    <x v="199"/>
    <n v="17.894736842105264"/>
    <x v="8"/>
    <x v="0"/>
  </r>
  <r>
    <x v="84"/>
    <x v="200"/>
    <n v="22.105263157894736"/>
    <x v="8"/>
    <x v="0"/>
  </r>
  <r>
    <x v="84"/>
    <x v="4"/>
    <n v="3.1578947368421053"/>
    <x v="8"/>
    <x v="0"/>
  </r>
  <r>
    <x v="85"/>
    <x v="201"/>
    <n v="79.202898550724669"/>
    <x v="8"/>
    <x v="0"/>
  </r>
  <r>
    <x v="86"/>
    <x v="195"/>
    <n v="9.8245614035087723"/>
    <x v="8"/>
    <x v="0"/>
  </r>
  <r>
    <x v="86"/>
    <x v="196"/>
    <n v="10.175438596491228"/>
    <x v="8"/>
    <x v="0"/>
  </r>
  <r>
    <x v="86"/>
    <x v="197"/>
    <n v="15.087719298245615"/>
    <x v="8"/>
    <x v="0"/>
  </r>
  <r>
    <x v="86"/>
    <x v="198"/>
    <n v="20"/>
    <x v="8"/>
    <x v="0"/>
  </r>
  <r>
    <x v="86"/>
    <x v="199"/>
    <n v="16.842105263157894"/>
    <x v="8"/>
    <x v="0"/>
  </r>
  <r>
    <x v="86"/>
    <x v="200"/>
    <n v="21.403508771929825"/>
    <x v="8"/>
    <x v="0"/>
  </r>
  <r>
    <x v="86"/>
    <x v="4"/>
    <n v="6.666666666666667"/>
    <x v="8"/>
    <x v="0"/>
  </r>
  <r>
    <x v="87"/>
    <x v="202"/>
    <n v="79.086466165413498"/>
    <x v="8"/>
    <x v="0"/>
  </r>
  <r>
    <x v="88"/>
    <x v="203"/>
    <n v="61.05263157894737"/>
    <x v="8"/>
    <x v="0"/>
  </r>
  <r>
    <x v="88"/>
    <x v="204"/>
    <n v="28.771929824561404"/>
    <x v="8"/>
    <x v="0"/>
  </r>
  <r>
    <x v="88"/>
    <x v="4"/>
    <n v="10.175438596491228"/>
    <x v="8"/>
    <x v="0"/>
  </r>
  <r>
    <x v="89"/>
    <x v="205"/>
    <n v="27.368421052631579"/>
    <x v="8"/>
    <x v="0"/>
  </r>
  <r>
    <x v="89"/>
    <x v="206"/>
    <n v="1.4035087719298245"/>
    <x v="8"/>
    <x v="0"/>
  </r>
  <r>
    <x v="89"/>
    <x v="207"/>
    <n v="0"/>
    <x v="8"/>
    <x v="0"/>
  </r>
  <r>
    <x v="89"/>
    <x v="203"/>
    <n v="61.05263157894737"/>
    <x v="8"/>
    <x v="0"/>
  </r>
  <r>
    <x v="89"/>
    <x v="4"/>
    <n v="10.175438596491228"/>
    <x v="8"/>
    <x v="0"/>
  </r>
  <r>
    <x v="89"/>
    <x v="208"/>
    <n v="4.4025974025974008"/>
    <x v="8"/>
    <x v="0"/>
  </r>
  <r>
    <x v="89"/>
    <x v="209"/>
    <n v="2.5"/>
    <x v="8"/>
    <x v="0"/>
  </r>
  <r>
    <x v="89"/>
    <x v="210"/>
    <n v="0"/>
    <x v="8"/>
    <x v="0"/>
  </r>
  <r>
    <x v="82"/>
    <x v="188"/>
    <n v="71.468144044321335"/>
    <x v="9"/>
    <x v="0"/>
  </r>
  <r>
    <x v="82"/>
    <x v="189"/>
    <n v="9.1412742382271475"/>
    <x v="9"/>
    <x v="0"/>
  </r>
  <r>
    <x v="82"/>
    <x v="190"/>
    <n v="2.770083102493075"/>
    <x v="9"/>
    <x v="0"/>
  </r>
  <r>
    <x v="82"/>
    <x v="191"/>
    <n v="15.235457063711911"/>
    <x v="9"/>
    <x v="0"/>
  </r>
  <r>
    <x v="82"/>
    <x v="192"/>
    <n v="0.554016620498615"/>
    <x v="9"/>
    <x v="0"/>
  </r>
  <r>
    <x v="82"/>
    <x v="193"/>
    <n v="3.601108033240997"/>
    <x v="9"/>
    <x v="0"/>
  </r>
  <r>
    <x v="83"/>
    <x v="4"/>
    <n v="1.6620498614958448"/>
    <x v="9"/>
    <x v="0"/>
  </r>
  <r>
    <x v="83"/>
    <x v="105"/>
    <n v="80.609418282548475"/>
    <x v="9"/>
    <x v="0"/>
  </r>
  <r>
    <x v="83"/>
    <x v="194"/>
    <n v="17.72853185595568"/>
    <x v="9"/>
    <x v="0"/>
  </r>
  <r>
    <x v="84"/>
    <x v="195"/>
    <n v="4.1551246537396125"/>
    <x v="9"/>
    <x v="0"/>
  </r>
  <r>
    <x v="84"/>
    <x v="196"/>
    <n v="8.0332409972299175"/>
    <x v="9"/>
    <x v="0"/>
  </r>
  <r>
    <x v="84"/>
    <x v="197"/>
    <n v="18.005540166204987"/>
    <x v="9"/>
    <x v="0"/>
  </r>
  <r>
    <x v="84"/>
    <x v="198"/>
    <n v="27.977839335180054"/>
    <x v="9"/>
    <x v="0"/>
  </r>
  <r>
    <x v="84"/>
    <x v="199"/>
    <n v="23.545706371191137"/>
    <x v="9"/>
    <x v="0"/>
  </r>
  <r>
    <x v="84"/>
    <x v="200"/>
    <n v="18.005540166204987"/>
    <x v="9"/>
    <x v="0"/>
  </r>
  <r>
    <x v="84"/>
    <x v="4"/>
    <n v="0.2770083102493075"/>
    <x v="9"/>
    <x v="0"/>
  </r>
  <r>
    <x v="85"/>
    <x v="201"/>
    <n v="75.77222222222224"/>
    <x v="9"/>
    <x v="0"/>
  </r>
  <r>
    <x v="86"/>
    <x v="195"/>
    <n v="3.601108033240997"/>
    <x v="9"/>
    <x v="0"/>
  </r>
  <r>
    <x v="86"/>
    <x v="196"/>
    <n v="7.7562326869806091"/>
    <x v="9"/>
    <x v="0"/>
  </r>
  <r>
    <x v="86"/>
    <x v="197"/>
    <n v="17.72853185595568"/>
    <x v="9"/>
    <x v="0"/>
  </r>
  <r>
    <x v="86"/>
    <x v="198"/>
    <n v="26.592797783933516"/>
    <x v="9"/>
    <x v="0"/>
  </r>
  <r>
    <x v="86"/>
    <x v="199"/>
    <n v="22.991689750692522"/>
    <x v="9"/>
    <x v="0"/>
  </r>
  <r>
    <x v="86"/>
    <x v="200"/>
    <n v="17.174515235457065"/>
    <x v="9"/>
    <x v="0"/>
  </r>
  <r>
    <x v="86"/>
    <x v="4"/>
    <n v="4.1551246537396125"/>
    <x v="9"/>
    <x v="0"/>
  </r>
  <r>
    <x v="87"/>
    <x v="202"/>
    <n v="76.494219653179158"/>
    <x v="9"/>
    <x v="0"/>
  </r>
  <r>
    <x v="88"/>
    <x v="203"/>
    <n v="52.35457063711911"/>
    <x v="9"/>
    <x v="0"/>
  </r>
  <r>
    <x v="88"/>
    <x v="204"/>
    <n v="35.45706371191136"/>
    <x v="9"/>
    <x v="0"/>
  </r>
  <r>
    <x v="88"/>
    <x v="4"/>
    <n v="12.18836565096953"/>
    <x v="9"/>
    <x v="0"/>
  </r>
  <r>
    <x v="89"/>
    <x v="205"/>
    <n v="34.903047091412745"/>
    <x v="9"/>
    <x v="0"/>
  </r>
  <r>
    <x v="89"/>
    <x v="206"/>
    <n v="0"/>
    <x v="9"/>
    <x v="0"/>
  </r>
  <r>
    <x v="89"/>
    <x v="207"/>
    <n v="0.554016620498615"/>
    <x v="9"/>
    <x v="0"/>
  </r>
  <r>
    <x v="89"/>
    <x v="203"/>
    <n v="52.35457063711911"/>
    <x v="9"/>
    <x v="0"/>
  </r>
  <r>
    <x v="89"/>
    <x v="4"/>
    <n v="12.18836565096953"/>
    <x v="9"/>
    <x v="0"/>
  </r>
  <r>
    <x v="89"/>
    <x v="208"/>
    <n v="4.5666666666666647"/>
    <x v="9"/>
    <x v="0"/>
  </r>
  <r>
    <x v="89"/>
    <x v="209"/>
    <n v="0"/>
    <x v="9"/>
    <x v="0"/>
  </r>
  <r>
    <x v="89"/>
    <x v="210"/>
    <n v="8"/>
    <x v="9"/>
    <x v="0"/>
  </r>
  <r>
    <x v="82"/>
    <x v="188"/>
    <n v="56.275303643724698"/>
    <x v="10"/>
    <x v="0"/>
  </r>
  <r>
    <x v="82"/>
    <x v="189"/>
    <n v="23.886639676113361"/>
    <x v="10"/>
    <x v="0"/>
  </r>
  <r>
    <x v="82"/>
    <x v="190"/>
    <n v="6.0728744939271255"/>
    <x v="10"/>
    <x v="0"/>
  </r>
  <r>
    <x v="82"/>
    <x v="191"/>
    <n v="14.979757085020243"/>
    <x v="10"/>
    <x v="0"/>
  </r>
  <r>
    <x v="82"/>
    <x v="192"/>
    <n v="1.6194331983805668"/>
    <x v="10"/>
    <x v="0"/>
  </r>
  <r>
    <x v="82"/>
    <x v="193"/>
    <n v="2.0242914979757085"/>
    <x v="10"/>
    <x v="0"/>
  </r>
  <r>
    <x v="83"/>
    <x v="4"/>
    <n v="1.6194331983805668"/>
    <x v="10"/>
    <x v="0"/>
  </r>
  <r>
    <x v="83"/>
    <x v="105"/>
    <n v="62.348178137651821"/>
    <x v="10"/>
    <x v="0"/>
  </r>
  <r>
    <x v="83"/>
    <x v="194"/>
    <n v="36.032388663967609"/>
    <x v="10"/>
    <x v="0"/>
  </r>
  <r>
    <x v="84"/>
    <x v="195"/>
    <n v="4.8582995951417001"/>
    <x v="10"/>
    <x v="0"/>
  </r>
  <r>
    <x v="84"/>
    <x v="196"/>
    <n v="10.526315789473685"/>
    <x v="10"/>
    <x v="0"/>
  </r>
  <r>
    <x v="84"/>
    <x v="197"/>
    <n v="22.672064777327936"/>
    <x v="10"/>
    <x v="0"/>
  </r>
  <r>
    <x v="84"/>
    <x v="198"/>
    <n v="21.05263157894737"/>
    <x v="10"/>
    <x v="0"/>
  </r>
  <r>
    <x v="84"/>
    <x v="199"/>
    <n v="25.506072874493928"/>
    <x v="10"/>
    <x v="0"/>
  </r>
  <r>
    <x v="84"/>
    <x v="200"/>
    <n v="12.550607287449393"/>
    <x v="10"/>
    <x v="0"/>
  </r>
  <r>
    <x v="84"/>
    <x v="4"/>
    <n v="2.834008097165992"/>
    <x v="10"/>
    <x v="0"/>
  </r>
  <r>
    <x v="85"/>
    <x v="201"/>
    <n v="70.56666666666672"/>
    <x v="10"/>
    <x v="0"/>
  </r>
  <r>
    <x v="86"/>
    <x v="195"/>
    <n v="4.4534412955465585"/>
    <x v="10"/>
    <x v="0"/>
  </r>
  <r>
    <x v="86"/>
    <x v="196"/>
    <n v="9.3117408906882595"/>
    <x v="10"/>
    <x v="0"/>
  </r>
  <r>
    <x v="86"/>
    <x v="197"/>
    <n v="21.05263157894737"/>
    <x v="10"/>
    <x v="0"/>
  </r>
  <r>
    <x v="86"/>
    <x v="198"/>
    <n v="18.218623481781375"/>
    <x v="10"/>
    <x v="0"/>
  </r>
  <r>
    <x v="86"/>
    <x v="199"/>
    <n v="21.05263157894737"/>
    <x v="10"/>
    <x v="0"/>
  </r>
  <r>
    <x v="86"/>
    <x v="200"/>
    <n v="10.526315789473685"/>
    <x v="10"/>
    <x v="0"/>
  </r>
  <r>
    <x v="86"/>
    <x v="4"/>
    <n v="15.384615384615385"/>
    <x v="10"/>
    <x v="0"/>
  </r>
  <r>
    <x v="87"/>
    <x v="202"/>
    <n v="69.167464114832569"/>
    <x v="10"/>
    <x v="0"/>
  </r>
  <r>
    <x v="88"/>
    <x v="203"/>
    <n v="27.935222672064778"/>
    <x v="10"/>
    <x v="0"/>
  </r>
  <r>
    <x v="88"/>
    <x v="204"/>
    <n v="52.631578947368418"/>
    <x v="10"/>
    <x v="0"/>
  </r>
  <r>
    <x v="88"/>
    <x v="4"/>
    <n v="19.4331983805668"/>
    <x v="10"/>
    <x v="0"/>
  </r>
  <r>
    <x v="89"/>
    <x v="205"/>
    <n v="49.392712550607285"/>
    <x v="10"/>
    <x v="0"/>
  </r>
  <r>
    <x v="89"/>
    <x v="206"/>
    <n v="0.80971659919028338"/>
    <x v="10"/>
    <x v="0"/>
  </r>
  <r>
    <x v="89"/>
    <x v="207"/>
    <n v="2.42914979757085"/>
    <x v="10"/>
    <x v="0"/>
  </r>
  <r>
    <x v="89"/>
    <x v="203"/>
    <n v="27.935222672064778"/>
    <x v="10"/>
    <x v="0"/>
  </r>
  <r>
    <x v="89"/>
    <x v="4"/>
    <n v="19.4331983805668"/>
    <x v="10"/>
    <x v="0"/>
  </r>
  <r>
    <x v="89"/>
    <x v="208"/>
    <n v="6.0747663551401869"/>
    <x v="10"/>
    <x v="0"/>
  </r>
  <r>
    <x v="89"/>
    <x v="209"/>
    <n v="6.5"/>
    <x v="10"/>
    <x v="0"/>
  </r>
  <r>
    <x v="89"/>
    <x v="210"/>
    <n v="13"/>
    <x v="10"/>
    <x v="0"/>
  </r>
  <r>
    <x v="82"/>
    <x v="188"/>
    <n v="72.177419354838705"/>
    <x v="11"/>
    <x v="0"/>
  </r>
  <r>
    <x v="82"/>
    <x v="189"/>
    <n v="11.693548387096774"/>
    <x v="11"/>
    <x v="0"/>
  </r>
  <r>
    <x v="82"/>
    <x v="190"/>
    <n v="3.225806451612903"/>
    <x v="11"/>
    <x v="0"/>
  </r>
  <r>
    <x v="82"/>
    <x v="191"/>
    <n v="15.725806451612904"/>
    <x v="11"/>
    <x v="0"/>
  </r>
  <r>
    <x v="82"/>
    <x v="192"/>
    <n v="0"/>
    <x v="11"/>
    <x v="0"/>
  </r>
  <r>
    <x v="82"/>
    <x v="193"/>
    <n v="2.0161290322580645"/>
    <x v="11"/>
    <x v="0"/>
  </r>
  <r>
    <x v="83"/>
    <x v="4"/>
    <n v="2.0161290322580645"/>
    <x v="11"/>
    <x v="0"/>
  </r>
  <r>
    <x v="83"/>
    <x v="105"/>
    <n v="77.822580645161295"/>
    <x v="11"/>
    <x v="0"/>
  </r>
  <r>
    <x v="83"/>
    <x v="194"/>
    <n v="20.161290322580644"/>
    <x v="11"/>
    <x v="0"/>
  </r>
  <r>
    <x v="84"/>
    <x v="195"/>
    <n v="12.096774193548388"/>
    <x v="11"/>
    <x v="0"/>
  </r>
  <r>
    <x v="84"/>
    <x v="196"/>
    <n v="12.096774193548388"/>
    <x v="11"/>
    <x v="0"/>
  </r>
  <r>
    <x v="84"/>
    <x v="197"/>
    <n v="12.903225806451612"/>
    <x v="11"/>
    <x v="0"/>
  </r>
  <r>
    <x v="84"/>
    <x v="198"/>
    <n v="14.919354838709678"/>
    <x v="11"/>
    <x v="0"/>
  </r>
  <r>
    <x v="84"/>
    <x v="199"/>
    <n v="26.20967741935484"/>
    <x v="11"/>
    <x v="0"/>
  </r>
  <r>
    <x v="84"/>
    <x v="200"/>
    <n v="20.56451612903226"/>
    <x v="11"/>
    <x v="0"/>
  </r>
  <r>
    <x v="84"/>
    <x v="4"/>
    <n v="1.2096774193548387"/>
    <x v="11"/>
    <x v="0"/>
  </r>
  <r>
    <x v="85"/>
    <x v="201"/>
    <n v="81.816326530612287"/>
    <x v="11"/>
    <x v="0"/>
  </r>
  <r>
    <x v="86"/>
    <x v="195"/>
    <n v="11.693548387096774"/>
    <x v="11"/>
    <x v="0"/>
  </r>
  <r>
    <x v="86"/>
    <x v="196"/>
    <n v="10.483870967741936"/>
    <x v="11"/>
    <x v="0"/>
  </r>
  <r>
    <x v="86"/>
    <x v="197"/>
    <n v="11.693548387096774"/>
    <x v="11"/>
    <x v="0"/>
  </r>
  <r>
    <x v="86"/>
    <x v="198"/>
    <n v="14.112903225806452"/>
    <x v="11"/>
    <x v="0"/>
  </r>
  <r>
    <x v="86"/>
    <x v="199"/>
    <n v="23.79032258064516"/>
    <x v="11"/>
    <x v="0"/>
  </r>
  <r>
    <x v="86"/>
    <x v="200"/>
    <n v="20.56451612903226"/>
    <x v="11"/>
    <x v="0"/>
  </r>
  <r>
    <x v="86"/>
    <x v="4"/>
    <n v="7.661290322580645"/>
    <x v="11"/>
    <x v="0"/>
  </r>
  <r>
    <x v="87"/>
    <x v="202"/>
    <n v="83.480349344978166"/>
    <x v="11"/>
    <x v="0"/>
  </r>
  <r>
    <x v="88"/>
    <x v="203"/>
    <n v="58.064516129032256"/>
    <x v="11"/>
    <x v="0"/>
  </r>
  <r>
    <x v="88"/>
    <x v="204"/>
    <n v="26.612903225806452"/>
    <x v="11"/>
    <x v="0"/>
  </r>
  <r>
    <x v="88"/>
    <x v="4"/>
    <n v="15.32258064516129"/>
    <x v="11"/>
    <x v="0"/>
  </r>
  <r>
    <x v="89"/>
    <x v="205"/>
    <n v="24.596774193548388"/>
    <x v="11"/>
    <x v="0"/>
  </r>
  <r>
    <x v="89"/>
    <x v="206"/>
    <n v="0.80645161290322576"/>
    <x v="11"/>
    <x v="0"/>
  </r>
  <r>
    <x v="89"/>
    <x v="207"/>
    <n v="1.2096774193548387"/>
    <x v="11"/>
    <x v="0"/>
  </r>
  <r>
    <x v="89"/>
    <x v="203"/>
    <n v="58.064516129032256"/>
    <x v="11"/>
    <x v="0"/>
  </r>
  <r>
    <x v="89"/>
    <x v="4"/>
    <n v="15.32258064516129"/>
    <x v="11"/>
    <x v="0"/>
  </r>
  <r>
    <x v="89"/>
    <x v="208"/>
    <n v="7.5"/>
    <x v="11"/>
    <x v="0"/>
  </r>
  <r>
    <x v="89"/>
    <x v="209"/>
    <n v="7"/>
    <x v="11"/>
    <x v="0"/>
  </r>
  <r>
    <x v="89"/>
    <x v="210"/>
    <n v="67.666666666666671"/>
    <x v="11"/>
    <x v="0"/>
  </r>
  <r>
    <x v="82"/>
    <x v="188"/>
    <n v="60.986547085201792"/>
    <x v="12"/>
    <x v="0"/>
  </r>
  <r>
    <x v="82"/>
    <x v="189"/>
    <n v="16.591928251121075"/>
    <x v="12"/>
    <x v="0"/>
  </r>
  <r>
    <x v="82"/>
    <x v="190"/>
    <n v="5.3811659192825116"/>
    <x v="12"/>
    <x v="0"/>
  </r>
  <r>
    <x v="82"/>
    <x v="191"/>
    <n v="15.246636771300448"/>
    <x v="12"/>
    <x v="0"/>
  </r>
  <r>
    <x v="82"/>
    <x v="192"/>
    <n v="0"/>
    <x v="12"/>
    <x v="0"/>
  </r>
  <r>
    <x v="82"/>
    <x v="193"/>
    <n v="5.3811659192825116"/>
    <x v="12"/>
    <x v="0"/>
  </r>
  <r>
    <x v="83"/>
    <x v="4"/>
    <n v="2.6905829596412558"/>
    <x v="12"/>
    <x v="0"/>
  </r>
  <r>
    <x v="83"/>
    <x v="105"/>
    <n v="46.63677130044843"/>
    <x v="12"/>
    <x v="0"/>
  </r>
  <r>
    <x v="83"/>
    <x v="194"/>
    <n v="50.672645739910315"/>
    <x v="12"/>
    <x v="0"/>
  </r>
  <r>
    <x v="84"/>
    <x v="195"/>
    <n v="16.143497757847534"/>
    <x v="12"/>
    <x v="0"/>
  </r>
  <r>
    <x v="84"/>
    <x v="196"/>
    <n v="14.798206278026905"/>
    <x v="12"/>
    <x v="0"/>
  </r>
  <r>
    <x v="84"/>
    <x v="197"/>
    <n v="23.318385650224215"/>
    <x v="12"/>
    <x v="0"/>
  </r>
  <r>
    <x v="84"/>
    <x v="198"/>
    <n v="22.421524663677129"/>
    <x v="12"/>
    <x v="0"/>
  </r>
  <r>
    <x v="84"/>
    <x v="199"/>
    <n v="15.246636771300448"/>
    <x v="12"/>
    <x v="0"/>
  </r>
  <r>
    <x v="84"/>
    <x v="200"/>
    <n v="5.3811659192825116"/>
    <x v="12"/>
    <x v="0"/>
  </r>
  <r>
    <x v="84"/>
    <x v="4"/>
    <n v="2.6905829596412558"/>
    <x v="12"/>
    <x v="0"/>
  </r>
  <r>
    <x v="85"/>
    <x v="201"/>
    <n v="48.096774193548356"/>
    <x v="12"/>
    <x v="0"/>
  </r>
  <r>
    <x v="86"/>
    <x v="195"/>
    <n v="15.246636771300448"/>
    <x v="12"/>
    <x v="0"/>
  </r>
  <r>
    <x v="86"/>
    <x v="196"/>
    <n v="12.556053811659194"/>
    <x v="12"/>
    <x v="0"/>
  </r>
  <r>
    <x v="86"/>
    <x v="197"/>
    <n v="19.282511210762333"/>
    <x v="12"/>
    <x v="0"/>
  </r>
  <r>
    <x v="86"/>
    <x v="198"/>
    <n v="19.730941704035875"/>
    <x v="12"/>
    <x v="0"/>
  </r>
  <r>
    <x v="86"/>
    <x v="199"/>
    <n v="14.798206278026905"/>
    <x v="12"/>
    <x v="0"/>
  </r>
  <r>
    <x v="86"/>
    <x v="200"/>
    <n v="4.9327354260089686"/>
    <x v="12"/>
    <x v="0"/>
  </r>
  <r>
    <x v="86"/>
    <x v="4"/>
    <n v="13.452914798206278"/>
    <x v="12"/>
    <x v="0"/>
  </r>
  <r>
    <x v="87"/>
    <x v="202"/>
    <n v="49.76165803108811"/>
    <x v="12"/>
    <x v="0"/>
  </r>
  <r>
    <x v="88"/>
    <x v="203"/>
    <n v="40.358744394618832"/>
    <x v="12"/>
    <x v="0"/>
  </r>
  <r>
    <x v="88"/>
    <x v="204"/>
    <n v="45.291479820627799"/>
    <x v="12"/>
    <x v="0"/>
  </r>
  <r>
    <x v="88"/>
    <x v="4"/>
    <n v="14.349775784753364"/>
    <x v="12"/>
    <x v="0"/>
  </r>
  <r>
    <x v="89"/>
    <x v="205"/>
    <n v="42.152466367713004"/>
    <x v="12"/>
    <x v="0"/>
  </r>
  <r>
    <x v="89"/>
    <x v="206"/>
    <n v="0.89686098654708524"/>
    <x v="12"/>
    <x v="0"/>
  </r>
  <r>
    <x v="89"/>
    <x v="207"/>
    <n v="2.2421524663677128"/>
    <x v="12"/>
    <x v="0"/>
  </r>
  <r>
    <x v="89"/>
    <x v="203"/>
    <n v="40.358744394618832"/>
    <x v="12"/>
    <x v="0"/>
  </r>
  <r>
    <x v="89"/>
    <x v="4"/>
    <n v="14.349775784753364"/>
    <x v="12"/>
    <x v="0"/>
  </r>
  <r>
    <x v="89"/>
    <x v="208"/>
    <n v="5"/>
    <x v="12"/>
    <x v="0"/>
  </r>
  <r>
    <x v="89"/>
    <x v="209"/>
    <n v="7.5"/>
    <x v="12"/>
    <x v="0"/>
  </r>
  <r>
    <x v="89"/>
    <x v="210"/>
    <n v="12"/>
    <x v="12"/>
    <x v="0"/>
  </r>
  <r>
    <x v="82"/>
    <x v="188"/>
    <n v="69.480519480519476"/>
    <x v="13"/>
    <x v="0"/>
  </r>
  <r>
    <x v="82"/>
    <x v="189"/>
    <n v="12.987012987012987"/>
    <x v="13"/>
    <x v="0"/>
  </r>
  <r>
    <x v="82"/>
    <x v="190"/>
    <n v="3.8961038961038961"/>
    <x v="13"/>
    <x v="0"/>
  </r>
  <r>
    <x v="82"/>
    <x v="191"/>
    <n v="12.987012987012987"/>
    <x v="13"/>
    <x v="0"/>
  </r>
  <r>
    <x v="82"/>
    <x v="192"/>
    <n v="1.948051948051948"/>
    <x v="13"/>
    <x v="0"/>
  </r>
  <r>
    <x v="82"/>
    <x v="193"/>
    <n v="1.2987012987012987"/>
    <x v="13"/>
    <x v="0"/>
  </r>
  <r>
    <x v="83"/>
    <x v="4"/>
    <n v="0"/>
    <x v="13"/>
    <x v="0"/>
  </r>
  <r>
    <x v="83"/>
    <x v="105"/>
    <n v="82.467532467532465"/>
    <x v="13"/>
    <x v="0"/>
  </r>
  <r>
    <x v="83"/>
    <x v="194"/>
    <n v="17.532467532467532"/>
    <x v="13"/>
    <x v="0"/>
  </r>
  <r>
    <x v="84"/>
    <x v="195"/>
    <n v="2.5974025974025974"/>
    <x v="13"/>
    <x v="0"/>
  </r>
  <r>
    <x v="84"/>
    <x v="196"/>
    <n v="9.7402597402597397"/>
    <x v="13"/>
    <x v="0"/>
  </r>
  <r>
    <x v="84"/>
    <x v="197"/>
    <n v="23.376623376623378"/>
    <x v="13"/>
    <x v="0"/>
  </r>
  <r>
    <x v="84"/>
    <x v="198"/>
    <n v="25.324675324675326"/>
    <x v="13"/>
    <x v="0"/>
  </r>
  <r>
    <x v="84"/>
    <x v="199"/>
    <n v="18.181818181818183"/>
    <x v="13"/>
    <x v="0"/>
  </r>
  <r>
    <x v="84"/>
    <x v="200"/>
    <n v="16.883116883116884"/>
    <x v="13"/>
    <x v="0"/>
  </r>
  <r>
    <x v="84"/>
    <x v="4"/>
    <n v="3.8961038961038961"/>
    <x v="13"/>
    <x v="0"/>
  </r>
  <r>
    <x v="85"/>
    <x v="201"/>
    <n v="68.729729729729669"/>
    <x v="13"/>
    <x v="0"/>
  </r>
  <r>
    <x v="86"/>
    <x v="195"/>
    <n v="1.948051948051948"/>
    <x v="13"/>
    <x v="0"/>
  </r>
  <r>
    <x v="86"/>
    <x v="196"/>
    <n v="9.0909090909090917"/>
    <x v="13"/>
    <x v="0"/>
  </r>
  <r>
    <x v="86"/>
    <x v="197"/>
    <n v="22.727272727272727"/>
    <x v="13"/>
    <x v="0"/>
  </r>
  <r>
    <x v="86"/>
    <x v="198"/>
    <n v="23.376623376623378"/>
    <x v="13"/>
    <x v="0"/>
  </r>
  <r>
    <x v="86"/>
    <x v="199"/>
    <n v="17.532467532467532"/>
    <x v="13"/>
    <x v="0"/>
  </r>
  <r>
    <x v="86"/>
    <x v="200"/>
    <n v="14.935064935064934"/>
    <x v="13"/>
    <x v="0"/>
  </r>
  <r>
    <x v="86"/>
    <x v="4"/>
    <n v="10.38961038961039"/>
    <x v="13"/>
    <x v="0"/>
  </r>
  <r>
    <x v="87"/>
    <x v="202"/>
    <n v="67.492753623188392"/>
    <x v="13"/>
    <x v="0"/>
  </r>
  <r>
    <x v="88"/>
    <x v="203"/>
    <n v="42.857142857142854"/>
    <x v="13"/>
    <x v="0"/>
  </r>
  <r>
    <x v="88"/>
    <x v="204"/>
    <n v="47.402597402597401"/>
    <x v="13"/>
    <x v="0"/>
  </r>
  <r>
    <x v="88"/>
    <x v="4"/>
    <n v="9.7402597402597397"/>
    <x v="13"/>
    <x v="0"/>
  </r>
  <r>
    <x v="89"/>
    <x v="205"/>
    <n v="44.155844155844157"/>
    <x v="13"/>
    <x v="0"/>
  </r>
  <r>
    <x v="89"/>
    <x v="206"/>
    <n v="1.948051948051948"/>
    <x v="13"/>
    <x v="0"/>
  </r>
  <r>
    <x v="89"/>
    <x v="207"/>
    <n v="1.2987012987012987"/>
    <x v="13"/>
    <x v="0"/>
  </r>
  <r>
    <x v="89"/>
    <x v="203"/>
    <n v="42.857142857142854"/>
    <x v="13"/>
    <x v="0"/>
  </r>
  <r>
    <x v="89"/>
    <x v="4"/>
    <n v="9.7402597402597397"/>
    <x v="13"/>
    <x v="0"/>
  </r>
  <r>
    <x v="89"/>
    <x v="208"/>
    <n v="6.4153846153846139"/>
    <x v="13"/>
    <x v="0"/>
  </r>
  <r>
    <x v="89"/>
    <x v="209"/>
    <n v="5.6666666666666661"/>
    <x v="13"/>
    <x v="0"/>
  </r>
  <r>
    <x v="89"/>
    <x v="210"/>
    <n v="12"/>
    <x v="13"/>
    <x v="0"/>
  </r>
  <r>
    <x v="82"/>
    <x v="188"/>
    <n v="14.438502673796792"/>
    <x v="14"/>
    <x v="0"/>
  </r>
  <r>
    <x v="82"/>
    <x v="189"/>
    <n v="15.508021390374331"/>
    <x v="14"/>
    <x v="0"/>
  </r>
  <r>
    <x v="82"/>
    <x v="190"/>
    <n v="11.229946524064172"/>
    <x v="14"/>
    <x v="0"/>
  </r>
  <r>
    <x v="82"/>
    <x v="191"/>
    <n v="61.497326203208559"/>
    <x v="14"/>
    <x v="0"/>
  </r>
  <r>
    <x v="82"/>
    <x v="192"/>
    <n v="1.0695187165775402"/>
    <x v="14"/>
    <x v="0"/>
  </r>
  <r>
    <x v="82"/>
    <x v="193"/>
    <n v="2.6737967914438503"/>
    <x v="14"/>
    <x v="0"/>
  </r>
  <r>
    <x v="83"/>
    <x v="4"/>
    <n v="2.6737967914438503"/>
    <x v="14"/>
    <x v="0"/>
  </r>
  <r>
    <x v="83"/>
    <x v="105"/>
    <n v="95.721925133689837"/>
    <x v="14"/>
    <x v="0"/>
  </r>
  <r>
    <x v="83"/>
    <x v="194"/>
    <n v="1.6042780748663101"/>
    <x v="14"/>
    <x v="0"/>
  </r>
  <r>
    <x v="84"/>
    <x v="195"/>
    <n v="7.4866310160427805"/>
    <x v="14"/>
    <x v="0"/>
  </r>
  <r>
    <x v="84"/>
    <x v="196"/>
    <n v="8.0213903743315509"/>
    <x v="14"/>
    <x v="0"/>
  </r>
  <r>
    <x v="84"/>
    <x v="197"/>
    <n v="22.994652406417114"/>
    <x v="14"/>
    <x v="0"/>
  </r>
  <r>
    <x v="84"/>
    <x v="198"/>
    <n v="25.668449197860962"/>
    <x v="14"/>
    <x v="0"/>
  </r>
  <r>
    <x v="84"/>
    <x v="199"/>
    <n v="20.320855614973262"/>
    <x v="14"/>
    <x v="0"/>
  </r>
  <r>
    <x v="84"/>
    <x v="200"/>
    <n v="14.438502673796792"/>
    <x v="14"/>
    <x v="0"/>
  </r>
  <r>
    <x v="84"/>
    <x v="4"/>
    <n v="1.0695187165775402"/>
    <x v="14"/>
    <x v="0"/>
  </r>
  <r>
    <x v="85"/>
    <x v="201"/>
    <n v="66.01621621621625"/>
    <x v="14"/>
    <x v="0"/>
  </r>
  <r>
    <x v="86"/>
    <x v="195"/>
    <n v="10.695187165775401"/>
    <x v="14"/>
    <x v="0"/>
  </r>
  <r>
    <x v="86"/>
    <x v="196"/>
    <n v="6.4171122994652405"/>
    <x v="14"/>
    <x v="0"/>
  </r>
  <r>
    <x v="86"/>
    <x v="197"/>
    <n v="19.786096256684491"/>
    <x v="14"/>
    <x v="0"/>
  </r>
  <r>
    <x v="86"/>
    <x v="198"/>
    <n v="21.390374331550802"/>
    <x v="14"/>
    <x v="0"/>
  </r>
  <r>
    <x v="86"/>
    <x v="199"/>
    <n v="15.508021390374331"/>
    <x v="14"/>
    <x v="0"/>
  </r>
  <r>
    <x v="86"/>
    <x v="200"/>
    <n v="11.764705882352942"/>
    <x v="14"/>
    <x v="0"/>
  </r>
  <r>
    <x v="86"/>
    <x v="4"/>
    <n v="14.438502673796792"/>
    <x v="14"/>
    <x v="0"/>
  </r>
  <r>
    <x v="87"/>
    <x v="202"/>
    <n v="61.693750000000001"/>
    <x v="14"/>
    <x v="0"/>
  </r>
  <r>
    <x v="88"/>
    <x v="203"/>
    <n v="62.566844919786099"/>
    <x v="14"/>
    <x v="0"/>
  </r>
  <r>
    <x v="88"/>
    <x v="204"/>
    <n v="22.459893048128343"/>
    <x v="14"/>
    <x v="0"/>
  </r>
  <r>
    <x v="88"/>
    <x v="4"/>
    <n v="14.973262032085561"/>
    <x v="14"/>
    <x v="0"/>
  </r>
  <r>
    <x v="89"/>
    <x v="205"/>
    <n v="19.251336898395721"/>
    <x v="14"/>
    <x v="0"/>
  </r>
  <r>
    <x v="89"/>
    <x v="206"/>
    <n v="2.6737967914438503"/>
    <x v="14"/>
    <x v="0"/>
  </r>
  <r>
    <x v="89"/>
    <x v="207"/>
    <n v="0.53475935828877008"/>
    <x v="14"/>
    <x v="0"/>
  </r>
  <r>
    <x v="89"/>
    <x v="203"/>
    <n v="62.566844919786099"/>
    <x v="14"/>
    <x v="0"/>
  </r>
  <r>
    <x v="89"/>
    <x v="4"/>
    <n v="14.973262032085561"/>
    <x v="14"/>
    <x v="0"/>
  </r>
  <r>
    <x v="89"/>
    <x v="208"/>
    <n v="6.75"/>
    <x v="14"/>
    <x v="0"/>
  </r>
  <r>
    <x v="89"/>
    <x v="209"/>
    <n v="7.25"/>
    <x v="14"/>
    <x v="0"/>
  </r>
  <r>
    <x v="89"/>
    <x v="210"/>
    <n v="0"/>
    <x v="14"/>
    <x v="0"/>
  </r>
  <r>
    <x v="82"/>
    <x v="188"/>
    <n v="55.660377358490564"/>
    <x v="15"/>
    <x v="0"/>
  </r>
  <r>
    <x v="82"/>
    <x v="189"/>
    <n v="13.679245283018869"/>
    <x v="15"/>
    <x v="0"/>
  </r>
  <r>
    <x v="82"/>
    <x v="190"/>
    <n v="9.9056603773584904"/>
    <x v="15"/>
    <x v="0"/>
  </r>
  <r>
    <x v="82"/>
    <x v="191"/>
    <n v="25.471698113207548"/>
    <x v="15"/>
    <x v="0"/>
  </r>
  <r>
    <x v="82"/>
    <x v="192"/>
    <n v="0.94339622641509435"/>
    <x v="15"/>
    <x v="0"/>
  </r>
  <r>
    <x v="82"/>
    <x v="193"/>
    <n v="5.1886792452830193"/>
    <x v="15"/>
    <x v="0"/>
  </r>
  <r>
    <x v="83"/>
    <x v="4"/>
    <n v="6.6037735849056602"/>
    <x v="15"/>
    <x v="0"/>
  </r>
  <r>
    <x v="83"/>
    <x v="105"/>
    <n v="79.716981132075475"/>
    <x v="15"/>
    <x v="0"/>
  </r>
  <r>
    <x v="83"/>
    <x v="194"/>
    <n v="13.679245283018869"/>
    <x v="15"/>
    <x v="0"/>
  </r>
  <r>
    <x v="84"/>
    <x v="195"/>
    <n v="1.8867924528301887"/>
    <x v="15"/>
    <x v="0"/>
  </r>
  <r>
    <x v="84"/>
    <x v="196"/>
    <n v="18.867924528301888"/>
    <x v="15"/>
    <x v="0"/>
  </r>
  <r>
    <x v="84"/>
    <x v="197"/>
    <n v="35.849056603773583"/>
    <x v="15"/>
    <x v="0"/>
  </r>
  <r>
    <x v="84"/>
    <x v="198"/>
    <n v="30.660377358490567"/>
    <x v="15"/>
    <x v="0"/>
  </r>
  <r>
    <x v="84"/>
    <x v="199"/>
    <n v="6.6037735849056602"/>
    <x v="15"/>
    <x v="0"/>
  </r>
  <r>
    <x v="84"/>
    <x v="200"/>
    <n v="1.4150943396226414"/>
    <x v="15"/>
    <x v="0"/>
  </r>
  <r>
    <x v="84"/>
    <x v="4"/>
    <n v="4.716981132075472"/>
    <x v="15"/>
    <x v="0"/>
  </r>
  <r>
    <x v="85"/>
    <x v="201"/>
    <n v="39.589108910891099"/>
    <x v="15"/>
    <x v="0"/>
  </r>
  <r>
    <x v="86"/>
    <x v="195"/>
    <n v="0.94339622641509435"/>
    <x v="15"/>
    <x v="0"/>
  </r>
  <r>
    <x v="86"/>
    <x v="196"/>
    <n v="15.09433962264151"/>
    <x v="15"/>
    <x v="0"/>
  </r>
  <r>
    <x v="86"/>
    <x v="197"/>
    <n v="34.905660377358494"/>
    <x v="15"/>
    <x v="0"/>
  </r>
  <r>
    <x v="86"/>
    <x v="198"/>
    <n v="30.660377358490567"/>
    <x v="15"/>
    <x v="0"/>
  </r>
  <r>
    <x v="86"/>
    <x v="199"/>
    <n v="6.132075471698113"/>
    <x v="15"/>
    <x v="0"/>
  </r>
  <r>
    <x v="86"/>
    <x v="200"/>
    <n v="2.8301886792452828"/>
    <x v="15"/>
    <x v="0"/>
  </r>
  <r>
    <x v="86"/>
    <x v="4"/>
    <n v="9.433962264150944"/>
    <x v="15"/>
    <x v="0"/>
  </r>
  <r>
    <x v="87"/>
    <x v="202"/>
    <n v="43.755208333333343"/>
    <x v="15"/>
    <x v="0"/>
  </r>
  <r>
    <x v="88"/>
    <x v="203"/>
    <n v="53.301886792452834"/>
    <x v="15"/>
    <x v="0"/>
  </r>
  <r>
    <x v="88"/>
    <x v="204"/>
    <n v="38.679245283018865"/>
    <x v="15"/>
    <x v="0"/>
  </r>
  <r>
    <x v="88"/>
    <x v="4"/>
    <n v="8.0188679245283012"/>
    <x v="15"/>
    <x v="0"/>
  </r>
  <r>
    <x v="89"/>
    <x v="205"/>
    <n v="38.20754716981132"/>
    <x v="15"/>
    <x v="0"/>
  </r>
  <r>
    <x v="89"/>
    <x v="206"/>
    <n v="0.47169811320754718"/>
    <x v="15"/>
    <x v="0"/>
  </r>
  <r>
    <x v="89"/>
    <x v="207"/>
    <n v="0"/>
    <x v="15"/>
    <x v="0"/>
  </r>
  <r>
    <x v="89"/>
    <x v="203"/>
    <n v="53.301886792452834"/>
    <x v="15"/>
    <x v="0"/>
  </r>
  <r>
    <x v="89"/>
    <x v="4"/>
    <n v="8.0188679245283012"/>
    <x v="15"/>
    <x v="0"/>
  </r>
  <r>
    <x v="89"/>
    <x v="208"/>
    <n v="6.8181818181818175"/>
    <x v="15"/>
    <x v="0"/>
  </r>
  <r>
    <x v="89"/>
    <x v="209"/>
    <n v="1"/>
    <x v="15"/>
    <x v="0"/>
  </r>
  <r>
    <x v="89"/>
    <x v="210"/>
    <n v="0"/>
    <x v="15"/>
    <x v="0"/>
  </r>
  <r>
    <x v="82"/>
    <x v="188"/>
    <n v="55.213270142180093"/>
    <x v="16"/>
    <x v="0"/>
  </r>
  <r>
    <x v="82"/>
    <x v="189"/>
    <n v="21.563981042654028"/>
    <x v="16"/>
    <x v="0"/>
  </r>
  <r>
    <x v="82"/>
    <x v="190"/>
    <n v="7.3459715639810428"/>
    <x v="16"/>
    <x v="0"/>
  </r>
  <r>
    <x v="82"/>
    <x v="191"/>
    <n v="16.113744075829384"/>
    <x v="16"/>
    <x v="0"/>
  </r>
  <r>
    <x v="82"/>
    <x v="192"/>
    <n v="1.1848341232227488"/>
    <x v="16"/>
    <x v="0"/>
  </r>
  <r>
    <x v="82"/>
    <x v="193"/>
    <n v="4.028436018957346"/>
    <x v="16"/>
    <x v="0"/>
  </r>
  <r>
    <x v="83"/>
    <x v="4"/>
    <n v="4.2654028436018958"/>
    <x v="16"/>
    <x v="0"/>
  </r>
  <r>
    <x v="83"/>
    <x v="105"/>
    <n v="55.687203791469194"/>
    <x v="16"/>
    <x v="0"/>
  </r>
  <r>
    <x v="83"/>
    <x v="194"/>
    <n v="40.047393364928908"/>
    <x v="16"/>
    <x v="0"/>
  </r>
  <r>
    <x v="84"/>
    <x v="195"/>
    <n v="13.744075829383887"/>
    <x v="16"/>
    <x v="0"/>
  </r>
  <r>
    <x v="84"/>
    <x v="196"/>
    <n v="16.113744075829384"/>
    <x v="16"/>
    <x v="0"/>
  </r>
  <r>
    <x v="84"/>
    <x v="197"/>
    <n v="18.48341232227488"/>
    <x v="16"/>
    <x v="0"/>
  </r>
  <r>
    <x v="84"/>
    <x v="198"/>
    <n v="15.876777251184834"/>
    <x v="16"/>
    <x v="0"/>
  </r>
  <r>
    <x v="84"/>
    <x v="199"/>
    <n v="16.587677725118482"/>
    <x v="16"/>
    <x v="0"/>
  </r>
  <r>
    <x v="84"/>
    <x v="200"/>
    <n v="11.611374407582938"/>
    <x v="16"/>
    <x v="0"/>
  </r>
  <r>
    <x v="84"/>
    <x v="4"/>
    <n v="7.5829383886255926"/>
    <x v="16"/>
    <x v="0"/>
  </r>
  <r>
    <x v="85"/>
    <x v="201"/>
    <n v="59.843589743589746"/>
    <x v="16"/>
    <x v="0"/>
  </r>
  <r>
    <x v="86"/>
    <x v="195"/>
    <n v="13.270142180094787"/>
    <x v="16"/>
    <x v="0"/>
  </r>
  <r>
    <x v="86"/>
    <x v="196"/>
    <n v="14.691943127962086"/>
    <x v="16"/>
    <x v="0"/>
  </r>
  <r>
    <x v="86"/>
    <x v="197"/>
    <n v="16.350710900473935"/>
    <x v="16"/>
    <x v="0"/>
  </r>
  <r>
    <x v="86"/>
    <x v="198"/>
    <n v="13.033175355450236"/>
    <x v="16"/>
    <x v="0"/>
  </r>
  <r>
    <x v="86"/>
    <x v="199"/>
    <n v="16.350710900473935"/>
    <x v="16"/>
    <x v="0"/>
  </r>
  <r>
    <x v="86"/>
    <x v="200"/>
    <n v="11.848341232227488"/>
    <x v="16"/>
    <x v="0"/>
  </r>
  <r>
    <x v="86"/>
    <x v="4"/>
    <n v="14.454976303317535"/>
    <x v="16"/>
    <x v="0"/>
  </r>
  <r>
    <x v="87"/>
    <x v="202"/>
    <n v="63.565096952908604"/>
    <x v="16"/>
    <x v="0"/>
  </r>
  <r>
    <x v="88"/>
    <x v="203"/>
    <n v="44.786729857819907"/>
    <x v="16"/>
    <x v="0"/>
  </r>
  <r>
    <x v="88"/>
    <x v="204"/>
    <n v="47.156398104265406"/>
    <x v="16"/>
    <x v="0"/>
  </r>
  <r>
    <x v="88"/>
    <x v="4"/>
    <n v="8.0568720379146921"/>
    <x v="16"/>
    <x v="0"/>
  </r>
  <r>
    <x v="89"/>
    <x v="205"/>
    <n v="43.127962085308056"/>
    <x v="16"/>
    <x v="0"/>
  </r>
  <r>
    <x v="89"/>
    <x v="206"/>
    <n v="3.3175355450236967"/>
    <x v="16"/>
    <x v="0"/>
  </r>
  <r>
    <x v="89"/>
    <x v="207"/>
    <n v="0.7109004739336493"/>
    <x v="16"/>
    <x v="0"/>
  </r>
  <r>
    <x v="89"/>
    <x v="203"/>
    <n v="44.786729857819907"/>
    <x v="16"/>
    <x v="0"/>
  </r>
  <r>
    <x v="89"/>
    <x v="4"/>
    <n v="8.0568720379146921"/>
    <x v="16"/>
    <x v="0"/>
  </r>
  <r>
    <x v="89"/>
    <x v="208"/>
    <n v="6.086705202312138"/>
    <x v="16"/>
    <x v="0"/>
  </r>
  <r>
    <x v="89"/>
    <x v="209"/>
    <n v="12.75"/>
    <x v="16"/>
    <x v="0"/>
  </r>
  <r>
    <x v="89"/>
    <x v="210"/>
    <n v="9.3333333333333339"/>
    <x v="16"/>
    <x v="0"/>
  </r>
  <r>
    <x v="82"/>
    <x v="188"/>
    <n v="50.272727272727273"/>
    <x v="0"/>
    <x v="1"/>
  </r>
  <r>
    <x v="82"/>
    <x v="189"/>
    <n v="16.054545454545455"/>
    <x v="0"/>
    <x v="1"/>
  </r>
  <r>
    <x v="82"/>
    <x v="190"/>
    <n v="4.8818181818181818"/>
    <x v="0"/>
    <x v="1"/>
  </r>
  <r>
    <x v="82"/>
    <x v="191"/>
    <n v="28.981818181818181"/>
    <x v="0"/>
    <x v="1"/>
  </r>
  <r>
    <x v="82"/>
    <x v="192"/>
    <n v="0.71818181818181814"/>
    <x v="0"/>
    <x v="1"/>
  </r>
  <r>
    <x v="82"/>
    <x v="193"/>
    <n v="2.9"/>
    <x v="0"/>
    <x v="1"/>
  </r>
  <r>
    <x v="83"/>
    <x v="4"/>
    <n v="1.3636363636363635"/>
    <x v="0"/>
    <x v="1"/>
  </r>
  <r>
    <x v="83"/>
    <x v="105"/>
    <n v="89.390909090909091"/>
    <x v="0"/>
    <x v="1"/>
  </r>
  <r>
    <x v="83"/>
    <x v="194"/>
    <n v="9.245454545454546"/>
    <x v="0"/>
    <x v="1"/>
  </r>
  <r>
    <x v="84"/>
    <x v="195"/>
    <n v="9.8909090909090907"/>
    <x v="0"/>
    <x v="1"/>
  </r>
  <r>
    <x v="84"/>
    <x v="196"/>
    <n v="11.463636363636363"/>
    <x v="0"/>
    <x v="1"/>
  </r>
  <r>
    <x v="84"/>
    <x v="197"/>
    <n v="19.690909090909091"/>
    <x v="0"/>
    <x v="1"/>
  </r>
  <r>
    <x v="84"/>
    <x v="198"/>
    <n v="19.809090909090909"/>
    <x v="0"/>
    <x v="1"/>
  </r>
  <r>
    <x v="84"/>
    <x v="199"/>
    <n v="19.463636363636365"/>
    <x v="0"/>
    <x v="1"/>
  </r>
  <r>
    <x v="84"/>
    <x v="200"/>
    <n v="17.690909090909091"/>
    <x v="0"/>
    <x v="1"/>
  </r>
  <r>
    <x v="84"/>
    <x v="4"/>
    <n v="1.990909090909091"/>
    <x v="0"/>
    <x v="1"/>
  </r>
  <r>
    <x v="85"/>
    <x v="201"/>
    <n v="75.430850570448001"/>
    <x v="0"/>
    <x v="1"/>
  </r>
  <r>
    <x v="86"/>
    <x v="195"/>
    <n v="8.709090909090909"/>
    <x v="0"/>
    <x v="1"/>
  </r>
  <r>
    <x v="86"/>
    <x v="196"/>
    <n v="10.409090909090908"/>
    <x v="0"/>
    <x v="1"/>
  </r>
  <r>
    <x v="86"/>
    <x v="197"/>
    <n v="17.972727272727273"/>
    <x v="0"/>
    <x v="1"/>
  </r>
  <r>
    <x v="86"/>
    <x v="198"/>
    <n v="17.372727272727271"/>
    <x v="0"/>
    <x v="1"/>
  </r>
  <r>
    <x v="86"/>
    <x v="199"/>
    <n v="17.372727272727271"/>
    <x v="0"/>
    <x v="1"/>
  </r>
  <r>
    <x v="86"/>
    <x v="200"/>
    <n v="16.554545454545455"/>
    <x v="0"/>
    <x v="1"/>
  </r>
  <r>
    <x v="86"/>
    <x v="4"/>
    <n v="11.609090909090909"/>
    <x v="0"/>
    <x v="1"/>
  </r>
  <r>
    <x v="87"/>
    <x v="202"/>
    <n v="78.712537282731532"/>
    <x v="0"/>
    <x v="1"/>
  </r>
  <r>
    <x v="88"/>
    <x v="203"/>
    <n v="54.218181818181819"/>
    <x v="0"/>
    <x v="1"/>
  </r>
  <r>
    <x v="88"/>
    <x v="204"/>
    <n v="37.172727272727272"/>
    <x v="0"/>
    <x v="1"/>
  </r>
  <r>
    <x v="88"/>
    <x v="4"/>
    <n v="8.6090909090909093"/>
    <x v="0"/>
    <x v="1"/>
  </r>
  <r>
    <x v="89"/>
    <x v="205"/>
    <n v="34.363636363636367"/>
    <x v="0"/>
    <x v="1"/>
  </r>
  <r>
    <x v="89"/>
    <x v="206"/>
    <n v="1.6454545454545455"/>
    <x v="0"/>
    <x v="1"/>
  </r>
  <r>
    <x v="89"/>
    <x v="207"/>
    <n v="1.1636363636363636"/>
    <x v="0"/>
    <x v="1"/>
  </r>
  <r>
    <x v="89"/>
    <x v="203"/>
    <n v="54.218181818181819"/>
    <x v="0"/>
    <x v="1"/>
  </r>
  <r>
    <x v="89"/>
    <x v="4"/>
    <n v="8.6090909090909093"/>
    <x v="0"/>
    <x v="1"/>
  </r>
  <r>
    <x v="89"/>
    <x v="208"/>
    <n v="5.527671232876715"/>
    <x v="0"/>
    <x v="1"/>
  </r>
  <r>
    <x v="89"/>
    <x v="209"/>
    <n v="6.4909090909090921"/>
    <x v="0"/>
    <x v="1"/>
  </r>
  <r>
    <x v="89"/>
    <x v="210"/>
    <n v="18.117647058823533"/>
    <x v="0"/>
    <x v="1"/>
  </r>
  <r>
    <x v="82"/>
    <x v="188"/>
    <n v="60.84864391951006"/>
    <x v="1"/>
    <x v="1"/>
  </r>
  <r>
    <x v="82"/>
    <x v="189"/>
    <n v="21.872265966754156"/>
    <x v="1"/>
    <x v="1"/>
  </r>
  <r>
    <x v="82"/>
    <x v="190"/>
    <n v="5.9930008748906385"/>
    <x v="1"/>
    <x v="1"/>
  </r>
  <r>
    <x v="82"/>
    <x v="191"/>
    <n v="12.204724409448819"/>
    <x v="1"/>
    <x v="1"/>
  </r>
  <r>
    <x v="82"/>
    <x v="192"/>
    <n v="0.56867891513560809"/>
    <x v="1"/>
    <x v="1"/>
  </r>
  <r>
    <x v="82"/>
    <x v="193"/>
    <n v="3.5870516185476817"/>
    <x v="1"/>
    <x v="1"/>
  </r>
  <r>
    <x v="83"/>
    <x v="4"/>
    <n v="1.4873140857392826"/>
    <x v="1"/>
    <x v="1"/>
  </r>
  <r>
    <x v="83"/>
    <x v="105"/>
    <n v="92.432195975503063"/>
    <x v="1"/>
    <x v="1"/>
  </r>
  <r>
    <x v="83"/>
    <x v="194"/>
    <n v="6.0804899387576556"/>
    <x v="1"/>
    <x v="1"/>
  </r>
  <r>
    <x v="84"/>
    <x v="195"/>
    <n v="20.909886264216972"/>
    <x v="1"/>
    <x v="1"/>
  </r>
  <r>
    <x v="84"/>
    <x v="196"/>
    <n v="19.553805774278214"/>
    <x v="1"/>
    <x v="1"/>
  </r>
  <r>
    <x v="84"/>
    <x v="197"/>
    <n v="26.946631671041121"/>
    <x v="1"/>
    <x v="1"/>
  </r>
  <r>
    <x v="84"/>
    <x v="198"/>
    <n v="19.947506561679791"/>
    <x v="1"/>
    <x v="1"/>
  </r>
  <r>
    <x v="84"/>
    <x v="199"/>
    <n v="9.4488188976377945"/>
    <x v="1"/>
    <x v="1"/>
  </r>
  <r>
    <x v="84"/>
    <x v="200"/>
    <n v="1.6185476815398074"/>
    <x v="1"/>
    <x v="1"/>
  </r>
  <r>
    <x v="84"/>
    <x v="4"/>
    <n v="1.5748031496062993"/>
    <x v="1"/>
    <x v="1"/>
  </r>
  <r>
    <x v="85"/>
    <x v="201"/>
    <n v="33.644000000000041"/>
    <x v="1"/>
    <x v="1"/>
  </r>
  <r>
    <x v="86"/>
    <x v="195"/>
    <n v="17.279090113735784"/>
    <x v="1"/>
    <x v="1"/>
  </r>
  <r>
    <x v="86"/>
    <x v="196"/>
    <n v="17.760279965004376"/>
    <x v="1"/>
    <x v="1"/>
  </r>
  <r>
    <x v="86"/>
    <x v="197"/>
    <n v="24.890638670166229"/>
    <x v="1"/>
    <x v="1"/>
  </r>
  <r>
    <x v="86"/>
    <x v="198"/>
    <n v="17.716535433070867"/>
    <x v="1"/>
    <x v="1"/>
  </r>
  <r>
    <x v="86"/>
    <x v="199"/>
    <n v="8.4426946631671047"/>
    <x v="1"/>
    <x v="1"/>
  </r>
  <r>
    <x v="86"/>
    <x v="200"/>
    <n v="1.3560804899387577"/>
    <x v="1"/>
    <x v="1"/>
  </r>
  <r>
    <x v="86"/>
    <x v="4"/>
    <n v="12.554680664916885"/>
    <x v="1"/>
    <x v="1"/>
  </r>
  <r>
    <x v="87"/>
    <x v="202"/>
    <n v="33.889944972486276"/>
    <x v="1"/>
    <x v="1"/>
  </r>
  <r>
    <x v="88"/>
    <x v="203"/>
    <n v="31.889763779527559"/>
    <x v="1"/>
    <x v="1"/>
  </r>
  <r>
    <x v="88"/>
    <x v="204"/>
    <n v="61.504811898512685"/>
    <x v="1"/>
    <x v="1"/>
  </r>
  <r>
    <x v="88"/>
    <x v="4"/>
    <n v="6.605424321959755"/>
    <x v="1"/>
    <x v="1"/>
  </r>
  <r>
    <x v="89"/>
    <x v="205"/>
    <n v="54.330708661417326"/>
    <x v="1"/>
    <x v="1"/>
  </r>
  <r>
    <x v="89"/>
    <x v="206"/>
    <n v="4.6806649168853891"/>
    <x v="1"/>
    <x v="1"/>
  </r>
  <r>
    <x v="89"/>
    <x v="207"/>
    <n v="2.4934383202099739"/>
    <x v="1"/>
    <x v="1"/>
  </r>
  <r>
    <x v="89"/>
    <x v="203"/>
    <n v="31.889763779527559"/>
    <x v="1"/>
    <x v="1"/>
  </r>
  <r>
    <x v="89"/>
    <x v="4"/>
    <n v="6.605424321959755"/>
    <x v="1"/>
    <x v="1"/>
  </r>
  <r>
    <x v="89"/>
    <x v="208"/>
    <n v="4.2291149710504587"/>
    <x v="1"/>
    <x v="1"/>
  </r>
  <r>
    <x v="89"/>
    <x v="209"/>
    <n v="5.24"/>
    <x v="1"/>
    <x v="1"/>
  </r>
  <r>
    <x v="89"/>
    <x v="210"/>
    <n v="5.7826086956521747"/>
    <x v="1"/>
    <x v="1"/>
  </r>
  <r>
    <x v="82"/>
    <x v="188"/>
    <n v="28.955992509363295"/>
    <x v="2"/>
    <x v="1"/>
  </r>
  <r>
    <x v="82"/>
    <x v="189"/>
    <n v="15.074906367041198"/>
    <x v="2"/>
    <x v="1"/>
  </r>
  <r>
    <x v="82"/>
    <x v="190"/>
    <n v="3.9325842696629212"/>
    <x v="2"/>
    <x v="1"/>
  </r>
  <r>
    <x v="82"/>
    <x v="191"/>
    <n v="52.785580524344567"/>
    <x v="2"/>
    <x v="1"/>
  </r>
  <r>
    <x v="82"/>
    <x v="192"/>
    <n v="0.6320224719101124"/>
    <x v="2"/>
    <x v="1"/>
  </r>
  <r>
    <x v="82"/>
    <x v="193"/>
    <n v="2.0599250936329589"/>
    <x v="2"/>
    <x v="1"/>
  </r>
  <r>
    <x v="83"/>
    <x v="4"/>
    <n v="1.1470037453183521"/>
    <x v="2"/>
    <x v="1"/>
  </r>
  <r>
    <x v="83"/>
    <x v="105"/>
    <n v="97.073970037453179"/>
    <x v="2"/>
    <x v="1"/>
  </r>
  <r>
    <x v="83"/>
    <x v="194"/>
    <n v="1.7790262172284643"/>
    <x v="2"/>
    <x v="1"/>
  </r>
  <r>
    <x v="84"/>
    <x v="195"/>
    <n v="5.571161048689139"/>
    <x v="2"/>
    <x v="1"/>
  </r>
  <r>
    <x v="84"/>
    <x v="196"/>
    <n v="6.6713483146067416"/>
    <x v="2"/>
    <x v="1"/>
  </r>
  <r>
    <x v="84"/>
    <x v="197"/>
    <n v="14.396067415730338"/>
    <x v="2"/>
    <x v="1"/>
  </r>
  <r>
    <x v="84"/>
    <x v="198"/>
    <n v="20.318352059925093"/>
    <x v="2"/>
    <x v="1"/>
  </r>
  <r>
    <x v="84"/>
    <x v="199"/>
    <n v="23.572097378277153"/>
    <x v="2"/>
    <x v="1"/>
  </r>
  <r>
    <x v="84"/>
    <x v="200"/>
    <n v="28.20692883895131"/>
    <x v="2"/>
    <x v="1"/>
  </r>
  <r>
    <x v="84"/>
    <x v="4"/>
    <n v="1.2640449438202248"/>
    <x v="2"/>
    <x v="1"/>
  </r>
  <r>
    <x v="85"/>
    <x v="201"/>
    <n v="102.74561403508757"/>
    <x v="2"/>
    <x v="1"/>
  </r>
  <r>
    <x v="86"/>
    <x v="195"/>
    <n v="4.868913857677903"/>
    <x v="2"/>
    <x v="1"/>
  </r>
  <r>
    <x v="86"/>
    <x v="196"/>
    <n v="5.8754681647940075"/>
    <x v="2"/>
    <x v="1"/>
  </r>
  <r>
    <x v="86"/>
    <x v="197"/>
    <n v="12.382958801498127"/>
    <x v="2"/>
    <x v="1"/>
  </r>
  <r>
    <x v="86"/>
    <x v="198"/>
    <n v="17.181647940074907"/>
    <x v="2"/>
    <x v="1"/>
  </r>
  <r>
    <x v="86"/>
    <x v="199"/>
    <n v="20.318352059925093"/>
    <x v="2"/>
    <x v="1"/>
  </r>
  <r>
    <x v="86"/>
    <x v="200"/>
    <n v="26.568352059925093"/>
    <x v="2"/>
    <x v="1"/>
  </r>
  <r>
    <x v="86"/>
    <x v="4"/>
    <n v="12.804307116104869"/>
    <x v="2"/>
    <x v="1"/>
  </r>
  <r>
    <x v="87"/>
    <x v="202"/>
    <n v="110.91785234899318"/>
    <x v="2"/>
    <x v="1"/>
  </r>
  <r>
    <x v="88"/>
    <x v="203"/>
    <n v="74.250936329588015"/>
    <x v="2"/>
    <x v="1"/>
  </r>
  <r>
    <x v="88"/>
    <x v="204"/>
    <n v="18.164794007490638"/>
    <x v="2"/>
    <x v="1"/>
  </r>
  <r>
    <x v="88"/>
    <x v="4"/>
    <n v="7.584269662921348"/>
    <x v="2"/>
    <x v="1"/>
  </r>
  <r>
    <x v="89"/>
    <x v="205"/>
    <n v="16.99438202247191"/>
    <x v="2"/>
    <x v="1"/>
  </r>
  <r>
    <x v="89"/>
    <x v="206"/>
    <n v="0.6320224719101124"/>
    <x v="2"/>
    <x v="1"/>
  </r>
  <r>
    <x v="89"/>
    <x v="207"/>
    <n v="0.53838951310861427"/>
    <x v="2"/>
    <x v="1"/>
  </r>
  <r>
    <x v="89"/>
    <x v="203"/>
    <n v="74.250936329588015"/>
    <x v="2"/>
    <x v="1"/>
  </r>
  <r>
    <x v="89"/>
    <x v="4"/>
    <n v="7.584269662921348"/>
    <x v="2"/>
    <x v="1"/>
  </r>
  <r>
    <x v="89"/>
    <x v="208"/>
    <n v="7.6517985611510859"/>
    <x v="2"/>
    <x v="1"/>
  </r>
  <r>
    <x v="89"/>
    <x v="209"/>
    <n v="8.875"/>
    <x v="2"/>
    <x v="1"/>
  </r>
  <r>
    <x v="89"/>
    <x v="210"/>
    <n v="21.0625"/>
    <x v="2"/>
    <x v="1"/>
  </r>
  <r>
    <x v="82"/>
    <x v="188"/>
    <n v="68.339529120198264"/>
    <x v="3"/>
    <x v="1"/>
  </r>
  <r>
    <x v="82"/>
    <x v="189"/>
    <n v="15.30359355638166"/>
    <x v="3"/>
    <x v="1"/>
  </r>
  <r>
    <x v="82"/>
    <x v="190"/>
    <n v="3.9653035935563818"/>
    <x v="3"/>
    <x v="1"/>
  </r>
  <r>
    <x v="82"/>
    <x v="191"/>
    <n v="10.161090458488228"/>
    <x v="3"/>
    <x v="1"/>
  </r>
  <r>
    <x v="82"/>
    <x v="192"/>
    <n v="1.2391573729863692"/>
    <x v="3"/>
    <x v="1"/>
  </r>
  <r>
    <x v="82"/>
    <x v="193"/>
    <n v="3.4696406443618342"/>
    <x v="3"/>
    <x v="1"/>
  </r>
  <r>
    <x v="83"/>
    <x v="4"/>
    <n v="0.49566294919454773"/>
    <x v="3"/>
    <x v="1"/>
  </r>
  <r>
    <x v="83"/>
    <x v="105"/>
    <n v="79.182156133828997"/>
    <x v="3"/>
    <x v="1"/>
  </r>
  <r>
    <x v="83"/>
    <x v="194"/>
    <n v="20.322180916976457"/>
    <x v="3"/>
    <x v="1"/>
  </r>
  <r>
    <x v="84"/>
    <x v="195"/>
    <n v="6.5675340768277568"/>
    <x v="3"/>
    <x v="1"/>
  </r>
  <r>
    <x v="84"/>
    <x v="196"/>
    <n v="12.701363073110285"/>
    <x v="3"/>
    <x v="1"/>
  </r>
  <r>
    <x v="84"/>
    <x v="197"/>
    <n v="19.083023543990087"/>
    <x v="3"/>
    <x v="1"/>
  </r>
  <r>
    <x v="84"/>
    <x v="198"/>
    <n v="18.029739776951672"/>
    <x v="3"/>
    <x v="1"/>
  </r>
  <r>
    <x v="84"/>
    <x v="199"/>
    <n v="21.871127633209419"/>
    <x v="3"/>
    <x v="1"/>
  </r>
  <r>
    <x v="84"/>
    <x v="200"/>
    <n v="19.888475836431226"/>
    <x v="3"/>
    <x v="1"/>
  </r>
  <r>
    <x v="84"/>
    <x v="4"/>
    <n v="1.8587360594795539"/>
    <x v="3"/>
    <x v="1"/>
  </r>
  <r>
    <x v="85"/>
    <x v="201"/>
    <n v="78.049873737373744"/>
    <x v="3"/>
    <x v="1"/>
  </r>
  <r>
    <x v="86"/>
    <x v="195"/>
    <n v="6.7534076827757126"/>
    <x v="3"/>
    <x v="1"/>
  </r>
  <r>
    <x v="86"/>
    <x v="196"/>
    <n v="11.895910780669144"/>
    <x v="3"/>
    <x v="1"/>
  </r>
  <r>
    <x v="86"/>
    <x v="197"/>
    <n v="17.967781908302353"/>
    <x v="3"/>
    <x v="1"/>
  </r>
  <r>
    <x v="86"/>
    <x v="198"/>
    <n v="16.109045848822799"/>
    <x v="3"/>
    <x v="1"/>
  </r>
  <r>
    <x v="86"/>
    <x v="199"/>
    <n v="20.817843866171003"/>
    <x v="3"/>
    <x v="1"/>
  </r>
  <r>
    <x v="86"/>
    <x v="200"/>
    <n v="18.339529120198264"/>
    <x v="3"/>
    <x v="1"/>
  </r>
  <r>
    <x v="86"/>
    <x v="4"/>
    <n v="8.1164807930607186"/>
    <x v="3"/>
    <x v="1"/>
  </r>
  <r>
    <x v="87"/>
    <x v="202"/>
    <n v="77.868509777477968"/>
    <x v="3"/>
    <x v="1"/>
  </r>
  <r>
    <x v="88"/>
    <x v="203"/>
    <n v="39.714993804213137"/>
    <x v="3"/>
    <x v="1"/>
  </r>
  <r>
    <x v="88"/>
    <x v="204"/>
    <n v="50.123915737298638"/>
    <x v="3"/>
    <x v="1"/>
  </r>
  <r>
    <x v="88"/>
    <x v="4"/>
    <n v="10.161090458488228"/>
    <x v="3"/>
    <x v="1"/>
  </r>
  <r>
    <x v="89"/>
    <x v="205"/>
    <n v="47.831474597273854"/>
    <x v="3"/>
    <x v="1"/>
  </r>
  <r>
    <x v="89"/>
    <x v="206"/>
    <n v="0.86741016109045854"/>
    <x v="3"/>
    <x v="1"/>
  </r>
  <r>
    <x v="89"/>
    <x v="207"/>
    <n v="1.4250309789343247"/>
    <x v="3"/>
    <x v="1"/>
  </r>
  <r>
    <x v="89"/>
    <x v="203"/>
    <n v="39.714993804213137"/>
    <x v="3"/>
    <x v="1"/>
  </r>
  <r>
    <x v="89"/>
    <x v="4"/>
    <n v="10.161090458488228"/>
    <x v="3"/>
    <x v="1"/>
  </r>
  <r>
    <x v="89"/>
    <x v="208"/>
    <n v="6.3736702127659655"/>
    <x v="3"/>
    <x v="1"/>
  </r>
  <r>
    <x v="89"/>
    <x v="209"/>
    <n v="7.5"/>
    <x v="3"/>
    <x v="1"/>
  </r>
  <r>
    <x v="89"/>
    <x v="210"/>
    <n v="30.888888888888889"/>
    <x v="3"/>
    <x v="1"/>
  </r>
  <r>
    <x v="82"/>
    <x v="188"/>
    <n v="73.484848484848484"/>
    <x v="4"/>
    <x v="1"/>
  </r>
  <r>
    <x v="82"/>
    <x v="189"/>
    <n v="8.4415584415584419"/>
    <x v="4"/>
    <x v="1"/>
  </r>
  <r>
    <x v="82"/>
    <x v="190"/>
    <n v="4.9783549783549788"/>
    <x v="4"/>
    <x v="1"/>
  </r>
  <r>
    <x v="82"/>
    <x v="191"/>
    <n v="13.311688311688311"/>
    <x v="4"/>
    <x v="1"/>
  </r>
  <r>
    <x v="82"/>
    <x v="192"/>
    <n v="0.21645021645021645"/>
    <x v="4"/>
    <x v="1"/>
  </r>
  <r>
    <x v="82"/>
    <x v="193"/>
    <n v="3.0303030303030303"/>
    <x v="4"/>
    <x v="1"/>
  </r>
  <r>
    <x v="83"/>
    <x v="4"/>
    <n v="3.0303030303030303"/>
    <x v="4"/>
    <x v="1"/>
  </r>
  <r>
    <x v="83"/>
    <x v="105"/>
    <n v="91.233766233766232"/>
    <x v="4"/>
    <x v="1"/>
  </r>
  <r>
    <x v="83"/>
    <x v="194"/>
    <n v="5.7359307359307357"/>
    <x v="4"/>
    <x v="1"/>
  </r>
  <r>
    <x v="84"/>
    <x v="195"/>
    <n v="6.9264069264069263"/>
    <x v="4"/>
    <x v="1"/>
  </r>
  <r>
    <x v="84"/>
    <x v="196"/>
    <n v="9.7402597402597397"/>
    <x v="4"/>
    <x v="1"/>
  </r>
  <r>
    <x v="84"/>
    <x v="197"/>
    <n v="18.506493506493506"/>
    <x v="4"/>
    <x v="1"/>
  </r>
  <r>
    <x v="84"/>
    <x v="198"/>
    <n v="18.722943722943722"/>
    <x v="4"/>
    <x v="1"/>
  </r>
  <r>
    <x v="84"/>
    <x v="199"/>
    <n v="22.186147186147185"/>
    <x v="4"/>
    <x v="1"/>
  </r>
  <r>
    <x v="84"/>
    <x v="200"/>
    <n v="18.614718614718615"/>
    <x v="4"/>
    <x v="1"/>
  </r>
  <r>
    <x v="84"/>
    <x v="4"/>
    <n v="5.3030303030303028"/>
    <x v="4"/>
    <x v="1"/>
  </r>
  <r>
    <x v="85"/>
    <x v="201"/>
    <n v="79.873142857142867"/>
    <x v="4"/>
    <x v="1"/>
  </r>
  <r>
    <x v="86"/>
    <x v="195"/>
    <n v="6.8181818181818183"/>
    <x v="4"/>
    <x v="1"/>
  </r>
  <r>
    <x v="86"/>
    <x v="196"/>
    <n v="9.3073593073593077"/>
    <x v="4"/>
    <x v="1"/>
  </r>
  <r>
    <x v="86"/>
    <x v="197"/>
    <n v="17.640692640692642"/>
    <x v="4"/>
    <x v="1"/>
  </r>
  <r>
    <x v="86"/>
    <x v="198"/>
    <n v="17.857142857142858"/>
    <x v="4"/>
    <x v="1"/>
  </r>
  <r>
    <x v="86"/>
    <x v="199"/>
    <n v="20.238095238095237"/>
    <x v="4"/>
    <x v="1"/>
  </r>
  <r>
    <x v="86"/>
    <x v="200"/>
    <n v="17.207792207792206"/>
    <x v="4"/>
    <x v="1"/>
  </r>
  <r>
    <x v="86"/>
    <x v="4"/>
    <n v="10.930735930735931"/>
    <x v="4"/>
    <x v="1"/>
  </r>
  <r>
    <x v="87"/>
    <x v="202"/>
    <n v="79.125151883353425"/>
    <x v="4"/>
    <x v="1"/>
  </r>
  <r>
    <x v="88"/>
    <x v="203"/>
    <n v="61.038961038961041"/>
    <x v="4"/>
    <x v="1"/>
  </r>
  <r>
    <x v="88"/>
    <x v="204"/>
    <n v="29.004329004329005"/>
    <x v="4"/>
    <x v="1"/>
  </r>
  <r>
    <x v="88"/>
    <x v="4"/>
    <n v="9.9567099567099575"/>
    <x v="4"/>
    <x v="1"/>
  </r>
  <r>
    <x v="89"/>
    <x v="205"/>
    <n v="28.246753246753247"/>
    <x v="4"/>
    <x v="1"/>
  </r>
  <r>
    <x v="89"/>
    <x v="206"/>
    <n v="0.4329004329004329"/>
    <x v="4"/>
    <x v="1"/>
  </r>
  <r>
    <x v="89"/>
    <x v="207"/>
    <n v="0.32467532467532467"/>
    <x v="4"/>
    <x v="1"/>
  </r>
  <r>
    <x v="89"/>
    <x v="203"/>
    <n v="61.038961038961041"/>
    <x v="4"/>
    <x v="1"/>
  </r>
  <r>
    <x v="89"/>
    <x v="4"/>
    <n v="9.9567099567099575"/>
    <x v="4"/>
    <x v="1"/>
  </r>
  <r>
    <x v="89"/>
    <x v="208"/>
    <n v="4.1952191235059733"/>
    <x v="4"/>
    <x v="1"/>
  </r>
  <r>
    <x v="89"/>
    <x v="209"/>
    <n v="9.5"/>
    <x v="4"/>
    <x v="1"/>
  </r>
  <r>
    <x v="89"/>
    <x v="210"/>
    <n v="5.333333333333333"/>
    <x v="4"/>
    <x v="1"/>
  </r>
  <r>
    <x v="82"/>
    <x v="188"/>
    <n v="73.056994818652853"/>
    <x v="5"/>
    <x v="1"/>
  </r>
  <r>
    <x v="82"/>
    <x v="189"/>
    <n v="9.3264248704663206"/>
    <x v="5"/>
    <x v="1"/>
  </r>
  <r>
    <x v="82"/>
    <x v="190"/>
    <n v="8.8082901554404138"/>
    <x v="5"/>
    <x v="1"/>
  </r>
  <r>
    <x v="82"/>
    <x v="191"/>
    <n v="9.8445595854922274"/>
    <x v="5"/>
    <x v="1"/>
  </r>
  <r>
    <x v="82"/>
    <x v="192"/>
    <n v="0.51813471502590669"/>
    <x v="5"/>
    <x v="1"/>
  </r>
  <r>
    <x v="82"/>
    <x v="193"/>
    <n v="3.1088082901554404"/>
    <x v="5"/>
    <x v="1"/>
  </r>
  <r>
    <x v="83"/>
    <x v="4"/>
    <n v="3.1088082901554404"/>
    <x v="5"/>
    <x v="1"/>
  </r>
  <r>
    <x v="83"/>
    <x v="105"/>
    <n v="92.746113989637308"/>
    <x v="5"/>
    <x v="1"/>
  </r>
  <r>
    <x v="83"/>
    <x v="194"/>
    <n v="4.1450777202072535"/>
    <x v="5"/>
    <x v="1"/>
  </r>
  <r>
    <x v="84"/>
    <x v="195"/>
    <n v="2.5906735751295336"/>
    <x v="5"/>
    <x v="1"/>
  </r>
  <r>
    <x v="84"/>
    <x v="196"/>
    <n v="6.7357512953367875"/>
    <x v="5"/>
    <x v="1"/>
  </r>
  <r>
    <x v="84"/>
    <x v="197"/>
    <n v="15.544041450777202"/>
    <x v="5"/>
    <x v="1"/>
  </r>
  <r>
    <x v="84"/>
    <x v="198"/>
    <n v="16.062176165803109"/>
    <x v="5"/>
    <x v="1"/>
  </r>
  <r>
    <x v="84"/>
    <x v="199"/>
    <n v="19.689119170984455"/>
    <x v="5"/>
    <x v="1"/>
  </r>
  <r>
    <x v="84"/>
    <x v="200"/>
    <n v="29.015544041450777"/>
    <x v="5"/>
    <x v="1"/>
  </r>
  <r>
    <x v="84"/>
    <x v="4"/>
    <n v="10.362694300518134"/>
    <x v="5"/>
    <x v="1"/>
  </r>
  <r>
    <x v="85"/>
    <x v="201"/>
    <n v="99.901734104046199"/>
    <x v="5"/>
    <x v="1"/>
  </r>
  <r>
    <x v="86"/>
    <x v="195"/>
    <n v="3.1088082901554404"/>
    <x v="5"/>
    <x v="1"/>
  </r>
  <r>
    <x v="86"/>
    <x v="196"/>
    <n v="6.7357512953367875"/>
    <x v="5"/>
    <x v="1"/>
  </r>
  <r>
    <x v="86"/>
    <x v="197"/>
    <n v="14.507772020725389"/>
    <x v="5"/>
    <x v="1"/>
  </r>
  <r>
    <x v="86"/>
    <x v="198"/>
    <n v="16.580310880829014"/>
    <x v="5"/>
    <x v="1"/>
  </r>
  <r>
    <x v="86"/>
    <x v="199"/>
    <n v="16.062176165803109"/>
    <x v="5"/>
    <x v="1"/>
  </r>
  <r>
    <x v="86"/>
    <x v="200"/>
    <n v="27.979274611398964"/>
    <x v="5"/>
    <x v="1"/>
  </r>
  <r>
    <x v="86"/>
    <x v="4"/>
    <n v="15.025906735751295"/>
    <x v="5"/>
    <x v="1"/>
  </r>
  <r>
    <x v="87"/>
    <x v="202"/>
    <n v="101.37804878048779"/>
    <x v="5"/>
    <x v="1"/>
  </r>
  <r>
    <x v="88"/>
    <x v="203"/>
    <n v="55.440414507772019"/>
    <x v="5"/>
    <x v="1"/>
  </r>
  <r>
    <x v="88"/>
    <x v="204"/>
    <n v="30.051813471502591"/>
    <x v="5"/>
    <x v="1"/>
  </r>
  <r>
    <x v="88"/>
    <x v="4"/>
    <n v="14.507772020725389"/>
    <x v="5"/>
    <x v="1"/>
  </r>
  <r>
    <x v="89"/>
    <x v="205"/>
    <n v="29.533678756476682"/>
    <x v="5"/>
    <x v="1"/>
  </r>
  <r>
    <x v="89"/>
    <x v="206"/>
    <n v="0.51813471502590669"/>
    <x v="5"/>
    <x v="1"/>
  </r>
  <r>
    <x v="89"/>
    <x v="207"/>
    <n v="0"/>
    <x v="5"/>
    <x v="1"/>
  </r>
  <r>
    <x v="89"/>
    <x v="203"/>
    <n v="55.440414507772019"/>
    <x v="5"/>
    <x v="1"/>
  </r>
  <r>
    <x v="89"/>
    <x v="4"/>
    <n v="14.507772020725389"/>
    <x v="5"/>
    <x v="1"/>
  </r>
  <r>
    <x v="89"/>
    <x v="208"/>
    <n v="4.0535714285714262"/>
    <x v="5"/>
    <x v="1"/>
  </r>
  <r>
    <x v="89"/>
    <x v="209"/>
    <n v="20"/>
    <x v="5"/>
    <x v="1"/>
  </r>
  <r>
    <x v="89"/>
    <x v="210"/>
    <n v="0"/>
    <x v="5"/>
    <x v="1"/>
  </r>
  <r>
    <x v="82"/>
    <x v="188"/>
    <n v="63.75"/>
    <x v="6"/>
    <x v="1"/>
  </r>
  <r>
    <x v="82"/>
    <x v="189"/>
    <n v="8.125"/>
    <x v="6"/>
    <x v="1"/>
  </r>
  <r>
    <x v="82"/>
    <x v="190"/>
    <n v="2.5"/>
    <x v="6"/>
    <x v="1"/>
  </r>
  <r>
    <x v="82"/>
    <x v="191"/>
    <n v="28.125"/>
    <x v="6"/>
    <x v="1"/>
  </r>
  <r>
    <x v="82"/>
    <x v="192"/>
    <n v="0"/>
    <x v="6"/>
    <x v="1"/>
  </r>
  <r>
    <x v="82"/>
    <x v="193"/>
    <n v="2.5"/>
    <x v="6"/>
    <x v="1"/>
  </r>
  <r>
    <x v="83"/>
    <x v="4"/>
    <n v="1.25"/>
    <x v="6"/>
    <x v="1"/>
  </r>
  <r>
    <x v="83"/>
    <x v="105"/>
    <n v="95"/>
    <x v="6"/>
    <x v="1"/>
  </r>
  <r>
    <x v="83"/>
    <x v="194"/>
    <n v="3.75"/>
    <x v="6"/>
    <x v="1"/>
  </r>
  <r>
    <x v="84"/>
    <x v="195"/>
    <n v="8.125"/>
    <x v="6"/>
    <x v="1"/>
  </r>
  <r>
    <x v="84"/>
    <x v="196"/>
    <n v="3.125"/>
    <x v="6"/>
    <x v="1"/>
  </r>
  <r>
    <x v="84"/>
    <x v="197"/>
    <n v="21.25"/>
    <x v="6"/>
    <x v="1"/>
  </r>
  <r>
    <x v="84"/>
    <x v="198"/>
    <n v="23.75"/>
    <x v="6"/>
    <x v="1"/>
  </r>
  <r>
    <x v="84"/>
    <x v="199"/>
    <n v="24.375"/>
    <x v="6"/>
    <x v="1"/>
  </r>
  <r>
    <x v="84"/>
    <x v="200"/>
    <n v="17.5"/>
    <x v="6"/>
    <x v="1"/>
  </r>
  <r>
    <x v="84"/>
    <x v="4"/>
    <n v="1.875"/>
    <x v="6"/>
    <x v="1"/>
  </r>
  <r>
    <x v="85"/>
    <x v="201"/>
    <n v="80.082802547770683"/>
    <x v="6"/>
    <x v="1"/>
  </r>
  <r>
    <x v="86"/>
    <x v="195"/>
    <n v="8.125"/>
    <x v="6"/>
    <x v="1"/>
  </r>
  <r>
    <x v="86"/>
    <x v="196"/>
    <n v="3.125"/>
    <x v="6"/>
    <x v="1"/>
  </r>
  <r>
    <x v="86"/>
    <x v="197"/>
    <n v="21.25"/>
    <x v="6"/>
    <x v="1"/>
  </r>
  <r>
    <x v="86"/>
    <x v="198"/>
    <n v="21.875"/>
    <x v="6"/>
    <x v="1"/>
  </r>
  <r>
    <x v="86"/>
    <x v="199"/>
    <n v="22.5"/>
    <x v="6"/>
    <x v="1"/>
  </r>
  <r>
    <x v="86"/>
    <x v="200"/>
    <n v="14.375"/>
    <x v="6"/>
    <x v="1"/>
  </r>
  <r>
    <x v="86"/>
    <x v="4"/>
    <n v="8.75"/>
    <x v="6"/>
    <x v="1"/>
  </r>
  <r>
    <x v="87"/>
    <x v="202"/>
    <n v="74.595890410958916"/>
    <x v="6"/>
    <x v="1"/>
  </r>
  <r>
    <x v="88"/>
    <x v="203"/>
    <n v="66.25"/>
    <x v="6"/>
    <x v="1"/>
  </r>
  <r>
    <x v="88"/>
    <x v="204"/>
    <n v="25.625"/>
    <x v="6"/>
    <x v="1"/>
  </r>
  <r>
    <x v="88"/>
    <x v="4"/>
    <n v="8.125"/>
    <x v="6"/>
    <x v="1"/>
  </r>
  <r>
    <x v="89"/>
    <x v="205"/>
    <n v="25"/>
    <x v="6"/>
    <x v="1"/>
  </r>
  <r>
    <x v="89"/>
    <x v="206"/>
    <n v="0"/>
    <x v="6"/>
    <x v="1"/>
  </r>
  <r>
    <x v="89"/>
    <x v="207"/>
    <n v="0.625"/>
    <x v="6"/>
    <x v="1"/>
  </r>
  <r>
    <x v="89"/>
    <x v="203"/>
    <n v="66.25"/>
    <x v="6"/>
    <x v="1"/>
  </r>
  <r>
    <x v="89"/>
    <x v="4"/>
    <n v="8.125"/>
    <x v="6"/>
    <x v="1"/>
  </r>
  <r>
    <x v="89"/>
    <x v="208"/>
    <n v="5.1794871794871797"/>
    <x v="6"/>
    <x v="1"/>
  </r>
  <r>
    <x v="89"/>
    <x v="209"/>
    <n v="0"/>
    <x v="6"/>
    <x v="1"/>
  </r>
  <r>
    <x v="89"/>
    <x v="210"/>
    <n v="7"/>
    <x v="6"/>
    <x v="1"/>
  </r>
  <r>
    <x v="82"/>
    <x v="188"/>
    <n v="75.167785234899327"/>
    <x v="7"/>
    <x v="1"/>
  </r>
  <r>
    <x v="82"/>
    <x v="189"/>
    <n v="8.053691275167786"/>
    <x v="7"/>
    <x v="1"/>
  </r>
  <r>
    <x v="82"/>
    <x v="190"/>
    <n v="4.3624161073825505"/>
    <x v="7"/>
    <x v="1"/>
  </r>
  <r>
    <x v="82"/>
    <x v="191"/>
    <n v="12.080536912751677"/>
    <x v="7"/>
    <x v="1"/>
  </r>
  <r>
    <x v="82"/>
    <x v="192"/>
    <n v="0"/>
    <x v="7"/>
    <x v="1"/>
  </r>
  <r>
    <x v="82"/>
    <x v="193"/>
    <n v="2.6845637583892619"/>
    <x v="7"/>
    <x v="1"/>
  </r>
  <r>
    <x v="83"/>
    <x v="4"/>
    <n v="3.6912751677852347"/>
    <x v="7"/>
    <x v="1"/>
  </r>
  <r>
    <x v="83"/>
    <x v="105"/>
    <n v="86.241610738255034"/>
    <x v="7"/>
    <x v="1"/>
  </r>
  <r>
    <x v="83"/>
    <x v="194"/>
    <n v="10.067114093959731"/>
    <x v="7"/>
    <x v="1"/>
  </r>
  <r>
    <x v="84"/>
    <x v="195"/>
    <n v="5.0335570469798654"/>
    <x v="7"/>
    <x v="1"/>
  </r>
  <r>
    <x v="84"/>
    <x v="196"/>
    <n v="11.409395973154362"/>
    <x v="7"/>
    <x v="1"/>
  </r>
  <r>
    <x v="84"/>
    <x v="197"/>
    <n v="22.818791946308725"/>
    <x v="7"/>
    <x v="1"/>
  </r>
  <r>
    <x v="84"/>
    <x v="198"/>
    <n v="19.463087248322147"/>
    <x v="7"/>
    <x v="1"/>
  </r>
  <r>
    <x v="84"/>
    <x v="199"/>
    <n v="21.476510067114095"/>
    <x v="7"/>
    <x v="1"/>
  </r>
  <r>
    <x v="84"/>
    <x v="200"/>
    <n v="15.436241610738255"/>
    <x v="7"/>
    <x v="1"/>
  </r>
  <r>
    <x v="84"/>
    <x v="4"/>
    <n v="4.3624161073825505"/>
    <x v="7"/>
    <x v="1"/>
  </r>
  <r>
    <x v="85"/>
    <x v="201"/>
    <n v="72.045614035087652"/>
    <x v="7"/>
    <x v="1"/>
  </r>
  <r>
    <x v="86"/>
    <x v="195"/>
    <n v="5.7046979865771812"/>
    <x v="7"/>
    <x v="1"/>
  </r>
  <r>
    <x v="86"/>
    <x v="196"/>
    <n v="10.067114093959731"/>
    <x v="7"/>
    <x v="1"/>
  </r>
  <r>
    <x v="86"/>
    <x v="197"/>
    <n v="20.469798657718123"/>
    <x v="7"/>
    <x v="1"/>
  </r>
  <r>
    <x v="86"/>
    <x v="198"/>
    <n v="18.120805369127517"/>
    <x v="7"/>
    <x v="1"/>
  </r>
  <r>
    <x v="86"/>
    <x v="199"/>
    <n v="19.463087248322147"/>
    <x v="7"/>
    <x v="1"/>
  </r>
  <r>
    <x v="86"/>
    <x v="200"/>
    <n v="14.093959731543624"/>
    <x v="7"/>
    <x v="1"/>
  </r>
  <r>
    <x v="86"/>
    <x v="4"/>
    <n v="12.080536912751677"/>
    <x v="7"/>
    <x v="1"/>
  </r>
  <r>
    <x v="87"/>
    <x v="202"/>
    <n v="71.69465648854964"/>
    <x v="7"/>
    <x v="1"/>
  </r>
  <r>
    <x v="88"/>
    <x v="203"/>
    <n v="67.114093959731548"/>
    <x v="7"/>
    <x v="1"/>
  </r>
  <r>
    <x v="88"/>
    <x v="204"/>
    <n v="24.161073825503355"/>
    <x v="7"/>
    <x v="1"/>
  </r>
  <r>
    <x v="89"/>
    <x v="4"/>
    <n v="8.724832214765101"/>
    <x v="7"/>
    <x v="1"/>
  </r>
  <r>
    <x v="89"/>
    <x v="205"/>
    <n v="23.48993288590604"/>
    <x v="7"/>
    <x v="1"/>
  </r>
  <r>
    <x v="89"/>
    <x v="206"/>
    <n v="0.33557046979865773"/>
    <x v="7"/>
    <x v="1"/>
  </r>
  <r>
    <x v="89"/>
    <x v="207"/>
    <n v="0.33557046979865773"/>
    <x v="7"/>
    <x v="1"/>
  </r>
  <r>
    <x v="89"/>
    <x v="203"/>
    <n v="67.114093959731548"/>
    <x v="7"/>
    <x v="1"/>
  </r>
  <r>
    <x v="89"/>
    <x v="4"/>
    <n v="8.724832214765101"/>
    <x v="7"/>
    <x v="1"/>
  </r>
  <r>
    <x v="89"/>
    <x v="208"/>
    <n v="4.1176470588235308"/>
    <x v="7"/>
    <x v="1"/>
  </r>
  <r>
    <x v="89"/>
    <x v="209"/>
    <n v="10"/>
    <x v="7"/>
    <x v="1"/>
  </r>
  <r>
    <x v="89"/>
    <x v="210"/>
    <n v="3"/>
    <x v="7"/>
    <x v="1"/>
  </r>
  <r>
    <x v="82"/>
    <x v="188"/>
    <n v="77.65567765567765"/>
    <x v="8"/>
    <x v="1"/>
  </r>
  <r>
    <x v="82"/>
    <x v="189"/>
    <n v="8.4249084249084252"/>
    <x v="8"/>
    <x v="1"/>
  </r>
  <r>
    <x v="82"/>
    <x v="190"/>
    <n v="4.395604395604396"/>
    <x v="8"/>
    <x v="1"/>
  </r>
  <r>
    <x v="82"/>
    <x v="191"/>
    <n v="8.4249084249084252"/>
    <x v="8"/>
    <x v="1"/>
  </r>
  <r>
    <x v="82"/>
    <x v="192"/>
    <n v="0.36630036630036628"/>
    <x v="8"/>
    <x v="1"/>
  </r>
  <r>
    <x v="82"/>
    <x v="193"/>
    <n v="3.6630036630036629"/>
    <x v="8"/>
    <x v="1"/>
  </r>
  <r>
    <x v="83"/>
    <x v="4"/>
    <n v="3.2967032967032965"/>
    <x v="8"/>
    <x v="1"/>
  </r>
  <r>
    <x v="83"/>
    <x v="105"/>
    <n v="93.406593406593402"/>
    <x v="8"/>
    <x v="1"/>
  </r>
  <r>
    <x v="83"/>
    <x v="194"/>
    <n v="3.2967032967032965"/>
    <x v="8"/>
    <x v="1"/>
  </r>
  <r>
    <x v="84"/>
    <x v="195"/>
    <n v="11.355311355311356"/>
    <x v="8"/>
    <x v="1"/>
  </r>
  <r>
    <x v="84"/>
    <x v="196"/>
    <n v="13.91941391941392"/>
    <x v="8"/>
    <x v="1"/>
  </r>
  <r>
    <x v="84"/>
    <x v="197"/>
    <n v="14.285714285714286"/>
    <x v="8"/>
    <x v="1"/>
  </r>
  <r>
    <x v="84"/>
    <x v="198"/>
    <n v="16.84981684981685"/>
    <x v="8"/>
    <x v="1"/>
  </r>
  <r>
    <x v="84"/>
    <x v="199"/>
    <n v="23.443223443223442"/>
    <x v="8"/>
    <x v="1"/>
  </r>
  <r>
    <x v="84"/>
    <x v="200"/>
    <n v="15.384615384615385"/>
    <x v="8"/>
    <x v="1"/>
  </r>
  <r>
    <x v="84"/>
    <x v="4"/>
    <n v="4.7619047619047619"/>
    <x v="8"/>
    <x v="1"/>
  </r>
  <r>
    <x v="85"/>
    <x v="201"/>
    <n v="75.000000000000057"/>
    <x v="8"/>
    <x v="1"/>
  </r>
  <r>
    <x v="86"/>
    <x v="195"/>
    <n v="9.8901098901098905"/>
    <x v="8"/>
    <x v="1"/>
  </r>
  <r>
    <x v="86"/>
    <x v="196"/>
    <n v="13.91941391941392"/>
    <x v="8"/>
    <x v="1"/>
  </r>
  <r>
    <x v="86"/>
    <x v="197"/>
    <n v="14.652014652014651"/>
    <x v="8"/>
    <x v="1"/>
  </r>
  <r>
    <x v="86"/>
    <x v="198"/>
    <n v="16.117216117216117"/>
    <x v="8"/>
    <x v="1"/>
  </r>
  <r>
    <x v="86"/>
    <x v="199"/>
    <n v="22.710622710622712"/>
    <x v="8"/>
    <x v="1"/>
  </r>
  <r>
    <x v="86"/>
    <x v="200"/>
    <n v="14.652014652014651"/>
    <x v="8"/>
    <x v="1"/>
  </r>
  <r>
    <x v="86"/>
    <x v="4"/>
    <n v="8.0586080586080584"/>
    <x v="8"/>
    <x v="1"/>
  </r>
  <r>
    <x v="87"/>
    <x v="202"/>
    <n v="74.976095617529893"/>
    <x v="8"/>
    <x v="1"/>
  </r>
  <r>
    <x v="88"/>
    <x v="203"/>
    <n v="55.311355311355314"/>
    <x v="8"/>
    <x v="1"/>
  </r>
  <r>
    <x v="88"/>
    <x v="204"/>
    <n v="35.531135531135533"/>
    <x v="8"/>
    <x v="1"/>
  </r>
  <r>
    <x v="88"/>
    <x v="4"/>
    <n v="9.1575091575091569"/>
    <x v="8"/>
    <x v="1"/>
  </r>
  <r>
    <x v="89"/>
    <x v="205"/>
    <n v="34.432234432234431"/>
    <x v="8"/>
    <x v="1"/>
  </r>
  <r>
    <x v="89"/>
    <x v="206"/>
    <n v="0.73260073260073255"/>
    <x v="8"/>
    <x v="1"/>
  </r>
  <r>
    <x v="89"/>
    <x v="207"/>
    <n v="0.36630036630036628"/>
    <x v="8"/>
    <x v="1"/>
  </r>
  <r>
    <x v="89"/>
    <x v="203"/>
    <n v="55.311355311355314"/>
    <x v="8"/>
    <x v="1"/>
  </r>
  <r>
    <x v="89"/>
    <x v="4"/>
    <n v="9.1575091575091569"/>
    <x v="8"/>
    <x v="1"/>
  </r>
  <r>
    <x v="89"/>
    <x v="208"/>
    <n v="3.9090909090909105"/>
    <x v="8"/>
    <x v="1"/>
  </r>
  <r>
    <x v="89"/>
    <x v="209"/>
    <n v="4"/>
    <x v="8"/>
    <x v="1"/>
  </r>
  <r>
    <x v="89"/>
    <x v="210"/>
    <n v="6"/>
    <x v="8"/>
    <x v="1"/>
  </r>
  <r>
    <x v="82"/>
    <x v="188"/>
    <n v="72.674418604651166"/>
    <x v="9"/>
    <x v="1"/>
  </r>
  <r>
    <x v="82"/>
    <x v="189"/>
    <n v="8.1395348837209305"/>
    <x v="9"/>
    <x v="1"/>
  </r>
  <r>
    <x v="82"/>
    <x v="190"/>
    <n v="4.0697674418604652"/>
    <x v="9"/>
    <x v="1"/>
  </r>
  <r>
    <x v="82"/>
    <x v="191"/>
    <n v="13.953488372093023"/>
    <x v="9"/>
    <x v="1"/>
  </r>
  <r>
    <x v="82"/>
    <x v="192"/>
    <n v="1.1627906976744187"/>
    <x v="9"/>
    <x v="1"/>
  </r>
  <r>
    <x v="82"/>
    <x v="193"/>
    <n v="4.3604651162790695"/>
    <x v="9"/>
    <x v="1"/>
  </r>
  <r>
    <x v="83"/>
    <x v="4"/>
    <n v="0.87209302325581395"/>
    <x v="9"/>
    <x v="1"/>
  </r>
  <r>
    <x v="83"/>
    <x v="105"/>
    <n v="83.139534883720927"/>
    <x v="9"/>
    <x v="1"/>
  </r>
  <r>
    <x v="83"/>
    <x v="194"/>
    <n v="15.988372093023257"/>
    <x v="9"/>
    <x v="1"/>
  </r>
  <r>
    <x v="84"/>
    <x v="195"/>
    <n v="4.6511627906976747"/>
    <x v="9"/>
    <x v="1"/>
  </r>
  <r>
    <x v="84"/>
    <x v="196"/>
    <n v="11.046511627906977"/>
    <x v="9"/>
    <x v="1"/>
  </r>
  <r>
    <x v="84"/>
    <x v="197"/>
    <n v="19.476744186046513"/>
    <x v="9"/>
    <x v="1"/>
  </r>
  <r>
    <x v="84"/>
    <x v="198"/>
    <n v="22.965116279069768"/>
    <x v="9"/>
    <x v="1"/>
  </r>
  <r>
    <x v="84"/>
    <x v="199"/>
    <n v="22.674418604651162"/>
    <x v="9"/>
    <x v="1"/>
  </r>
  <r>
    <x v="84"/>
    <x v="200"/>
    <n v="17.732558139534884"/>
    <x v="9"/>
    <x v="1"/>
  </r>
  <r>
    <x v="84"/>
    <x v="4"/>
    <n v="1.4534883720930232"/>
    <x v="9"/>
    <x v="1"/>
  </r>
  <r>
    <x v="85"/>
    <x v="201"/>
    <n v="73.64896755162242"/>
    <x v="9"/>
    <x v="1"/>
  </r>
  <r>
    <x v="86"/>
    <x v="195"/>
    <n v="4.0697674418604652"/>
    <x v="9"/>
    <x v="1"/>
  </r>
  <r>
    <x v="86"/>
    <x v="196"/>
    <n v="10.174418604651162"/>
    <x v="9"/>
    <x v="1"/>
  </r>
  <r>
    <x v="86"/>
    <x v="197"/>
    <n v="20.63953488372093"/>
    <x v="9"/>
    <x v="1"/>
  </r>
  <r>
    <x v="86"/>
    <x v="198"/>
    <n v="22.093023255813954"/>
    <x v="9"/>
    <x v="1"/>
  </r>
  <r>
    <x v="86"/>
    <x v="199"/>
    <n v="20.348837209302324"/>
    <x v="9"/>
    <x v="1"/>
  </r>
  <r>
    <x v="86"/>
    <x v="200"/>
    <n v="17.441860465116278"/>
    <x v="9"/>
    <x v="1"/>
  </r>
  <r>
    <x v="86"/>
    <x v="4"/>
    <n v="5.2325581395348841"/>
    <x v="9"/>
    <x v="1"/>
  </r>
  <r>
    <x v="87"/>
    <x v="202"/>
    <n v="73.625766871165666"/>
    <x v="9"/>
    <x v="1"/>
  </r>
  <r>
    <x v="88"/>
    <x v="203"/>
    <n v="46.220930232558139"/>
    <x v="9"/>
    <x v="1"/>
  </r>
  <r>
    <x v="88"/>
    <x v="204"/>
    <n v="41.279069767441861"/>
    <x v="9"/>
    <x v="1"/>
  </r>
  <r>
    <x v="88"/>
    <x v="4"/>
    <n v="12.5"/>
    <x v="9"/>
    <x v="1"/>
  </r>
  <r>
    <x v="89"/>
    <x v="205"/>
    <n v="40.406976744186046"/>
    <x v="9"/>
    <x v="1"/>
  </r>
  <r>
    <x v="89"/>
    <x v="206"/>
    <n v="0.29069767441860467"/>
    <x v="9"/>
    <x v="1"/>
  </r>
  <r>
    <x v="89"/>
    <x v="207"/>
    <n v="0.58139534883720934"/>
    <x v="9"/>
    <x v="1"/>
  </r>
  <r>
    <x v="89"/>
    <x v="203"/>
    <n v="46.220930232558139"/>
    <x v="9"/>
    <x v="1"/>
  </r>
  <r>
    <x v="89"/>
    <x v="4"/>
    <n v="12.5"/>
    <x v="9"/>
    <x v="1"/>
  </r>
  <r>
    <x v="89"/>
    <x v="208"/>
    <n v="3.9850746268656723"/>
    <x v="9"/>
    <x v="1"/>
  </r>
  <r>
    <x v="89"/>
    <x v="209"/>
    <n v="5"/>
    <x v="9"/>
    <x v="1"/>
  </r>
  <r>
    <x v="89"/>
    <x v="210"/>
    <n v="23"/>
    <x v="9"/>
    <x v="1"/>
  </r>
  <r>
    <x v="82"/>
    <x v="188"/>
    <n v="65.18218623481782"/>
    <x v="10"/>
    <x v="1"/>
  </r>
  <r>
    <x v="82"/>
    <x v="189"/>
    <n v="19.02834008097166"/>
    <x v="10"/>
    <x v="1"/>
  </r>
  <r>
    <x v="82"/>
    <x v="190"/>
    <n v="6.0728744939271255"/>
    <x v="10"/>
    <x v="1"/>
  </r>
  <r>
    <x v="82"/>
    <x v="191"/>
    <n v="11.336032388663968"/>
    <x v="10"/>
    <x v="1"/>
  </r>
  <r>
    <x v="82"/>
    <x v="192"/>
    <n v="0.80971659919028338"/>
    <x v="10"/>
    <x v="1"/>
  </r>
  <r>
    <x v="82"/>
    <x v="193"/>
    <n v="2.834008097165992"/>
    <x v="10"/>
    <x v="1"/>
  </r>
  <r>
    <x v="83"/>
    <x v="4"/>
    <n v="0"/>
    <x v="10"/>
    <x v="1"/>
  </r>
  <r>
    <x v="83"/>
    <x v="105"/>
    <n v="76.518218623481786"/>
    <x v="10"/>
    <x v="1"/>
  </r>
  <r>
    <x v="83"/>
    <x v="194"/>
    <n v="23.481781376518217"/>
    <x v="10"/>
    <x v="1"/>
  </r>
  <r>
    <x v="84"/>
    <x v="195"/>
    <n v="7.287449392712551"/>
    <x v="10"/>
    <x v="1"/>
  </r>
  <r>
    <x v="84"/>
    <x v="196"/>
    <n v="7.6923076923076925"/>
    <x v="10"/>
    <x v="1"/>
  </r>
  <r>
    <x v="84"/>
    <x v="197"/>
    <n v="20.647773279352226"/>
    <x v="10"/>
    <x v="1"/>
  </r>
  <r>
    <x v="84"/>
    <x v="198"/>
    <n v="24.696356275303643"/>
    <x v="10"/>
    <x v="1"/>
  </r>
  <r>
    <x v="84"/>
    <x v="199"/>
    <n v="27.530364372469634"/>
    <x v="10"/>
    <x v="1"/>
  </r>
  <r>
    <x v="84"/>
    <x v="200"/>
    <n v="9.7165991902834001"/>
    <x v="10"/>
    <x v="1"/>
  </r>
  <r>
    <x v="84"/>
    <x v="4"/>
    <n v="2.42914979757085"/>
    <x v="10"/>
    <x v="1"/>
  </r>
  <r>
    <x v="85"/>
    <x v="201"/>
    <n v="66.547717842323635"/>
    <x v="10"/>
    <x v="1"/>
  </r>
  <r>
    <x v="86"/>
    <x v="195"/>
    <n v="7.287449392712551"/>
    <x v="10"/>
    <x v="1"/>
  </r>
  <r>
    <x v="86"/>
    <x v="196"/>
    <n v="6.8825910931174086"/>
    <x v="10"/>
    <x v="1"/>
  </r>
  <r>
    <x v="86"/>
    <x v="197"/>
    <n v="20.647773279352226"/>
    <x v="10"/>
    <x v="1"/>
  </r>
  <r>
    <x v="86"/>
    <x v="198"/>
    <n v="23.076923076923077"/>
    <x v="10"/>
    <x v="1"/>
  </r>
  <r>
    <x v="86"/>
    <x v="199"/>
    <n v="25.101214574898787"/>
    <x v="10"/>
    <x v="1"/>
  </r>
  <r>
    <x v="86"/>
    <x v="200"/>
    <n v="9.3117408906882595"/>
    <x v="10"/>
    <x v="1"/>
  </r>
  <r>
    <x v="86"/>
    <x v="4"/>
    <n v="7.6923076923076925"/>
    <x v="10"/>
    <x v="1"/>
  </r>
  <r>
    <x v="87"/>
    <x v="202"/>
    <n v="66.675438596491205"/>
    <x v="10"/>
    <x v="1"/>
  </r>
  <r>
    <x v="88"/>
    <x v="203"/>
    <n v="34.817813765182187"/>
    <x v="10"/>
    <x v="1"/>
  </r>
  <r>
    <x v="88"/>
    <x v="204"/>
    <n v="52.226720647773277"/>
    <x v="10"/>
    <x v="1"/>
  </r>
  <r>
    <x v="88"/>
    <x v="4"/>
    <n v="12.955465587044534"/>
    <x v="10"/>
    <x v="1"/>
  </r>
  <r>
    <x v="89"/>
    <x v="205"/>
    <n v="51.012145748987855"/>
    <x v="10"/>
    <x v="1"/>
  </r>
  <r>
    <x v="89"/>
    <x v="206"/>
    <n v="1.214574898785425"/>
    <x v="10"/>
    <x v="1"/>
  </r>
  <r>
    <x v="89"/>
    <x v="207"/>
    <n v="0"/>
    <x v="10"/>
    <x v="1"/>
  </r>
  <r>
    <x v="89"/>
    <x v="203"/>
    <n v="34.817813765182187"/>
    <x v="10"/>
    <x v="1"/>
  </r>
  <r>
    <x v="89"/>
    <x v="4"/>
    <n v="12.955465587044534"/>
    <x v="10"/>
    <x v="1"/>
  </r>
  <r>
    <x v="89"/>
    <x v="208"/>
    <n v="5.8571428571428603"/>
    <x v="10"/>
    <x v="1"/>
  </r>
  <r>
    <x v="89"/>
    <x v="209"/>
    <n v="10.333333333333334"/>
    <x v="10"/>
    <x v="1"/>
  </r>
  <r>
    <x v="89"/>
    <x v="210"/>
    <n v="0"/>
    <x v="10"/>
    <x v="1"/>
  </r>
  <r>
    <x v="82"/>
    <x v="188"/>
    <n v="52.592592592592595"/>
    <x v="11"/>
    <x v="1"/>
  </r>
  <r>
    <x v="82"/>
    <x v="189"/>
    <n v="12.962962962962964"/>
    <x v="11"/>
    <x v="1"/>
  </r>
  <r>
    <x v="82"/>
    <x v="190"/>
    <n v="3.7037037037037037"/>
    <x v="11"/>
    <x v="1"/>
  </r>
  <r>
    <x v="82"/>
    <x v="191"/>
    <n v="30.74074074074074"/>
    <x v="11"/>
    <x v="1"/>
  </r>
  <r>
    <x v="82"/>
    <x v="192"/>
    <n v="0.37037037037037035"/>
    <x v="11"/>
    <x v="1"/>
  </r>
  <r>
    <x v="82"/>
    <x v="193"/>
    <n v="2.9629629629629628"/>
    <x v="11"/>
    <x v="1"/>
  </r>
  <r>
    <x v="83"/>
    <x v="4"/>
    <n v="1.1111111111111112"/>
    <x v="11"/>
    <x v="1"/>
  </r>
  <r>
    <x v="83"/>
    <x v="105"/>
    <n v="86.296296296296291"/>
    <x v="11"/>
    <x v="1"/>
  </r>
  <r>
    <x v="83"/>
    <x v="194"/>
    <n v="12.592592592592593"/>
    <x v="11"/>
    <x v="1"/>
  </r>
  <r>
    <x v="84"/>
    <x v="195"/>
    <n v="8.518518518518519"/>
    <x v="11"/>
    <x v="1"/>
  </r>
  <r>
    <x v="84"/>
    <x v="196"/>
    <n v="11.111111111111111"/>
    <x v="11"/>
    <x v="1"/>
  </r>
  <r>
    <x v="84"/>
    <x v="197"/>
    <n v="17.407407407407408"/>
    <x v="11"/>
    <x v="1"/>
  </r>
  <r>
    <x v="84"/>
    <x v="198"/>
    <n v="16.296296296296298"/>
    <x v="11"/>
    <x v="1"/>
  </r>
  <r>
    <x v="84"/>
    <x v="199"/>
    <n v="26.296296296296298"/>
    <x v="11"/>
    <x v="1"/>
  </r>
  <r>
    <x v="84"/>
    <x v="200"/>
    <n v="19.62962962962963"/>
    <x v="11"/>
    <x v="1"/>
  </r>
  <r>
    <x v="84"/>
    <x v="4"/>
    <n v="0.7407407407407407"/>
    <x v="11"/>
    <x v="1"/>
  </r>
  <r>
    <x v="85"/>
    <x v="201"/>
    <n v="78.138059701492509"/>
    <x v="11"/>
    <x v="1"/>
  </r>
  <r>
    <x v="86"/>
    <x v="195"/>
    <n v="8.1481481481481488"/>
    <x v="11"/>
    <x v="1"/>
  </r>
  <r>
    <x v="86"/>
    <x v="196"/>
    <n v="10.37037037037037"/>
    <x v="11"/>
    <x v="1"/>
  </r>
  <r>
    <x v="86"/>
    <x v="197"/>
    <n v="15.185185185185185"/>
    <x v="11"/>
    <x v="1"/>
  </r>
  <r>
    <x v="86"/>
    <x v="198"/>
    <n v="13.333333333333334"/>
    <x v="11"/>
    <x v="1"/>
  </r>
  <r>
    <x v="86"/>
    <x v="199"/>
    <n v="23.703703703703702"/>
    <x v="11"/>
    <x v="1"/>
  </r>
  <r>
    <x v="86"/>
    <x v="200"/>
    <n v="18.518518518518519"/>
    <x v="11"/>
    <x v="1"/>
  </r>
  <r>
    <x v="86"/>
    <x v="4"/>
    <n v="10.74074074074074"/>
    <x v="11"/>
    <x v="1"/>
  </r>
  <r>
    <x v="87"/>
    <x v="202"/>
    <n v="81.174273858921168"/>
    <x v="11"/>
    <x v="1"/>
  </r>
  <r>
    <x v="88"/>
    <x v="203"/>
    <n v="55.185185185185183"/>
    <x v="11"/>
    <x v="1"/>
  </r>
  <r>
    <x v="88"/>
    <x v="204"/>
    <n v="32.962962962962962"/>
    <x v="11"/>
    <x v="1"/>
  </r>
  <r>
    <x v="88"/>
    <x v="4"/>
    <n v="11.851851851851851"/>
    <x v="11"/>
    <x v="1"/>
  </r>
  <r>
    <x v="89"/>
    <x v="205"/>
    <n v="29.62962962962963"/>
    <x v="11"/>
    <x v="1"/>
  </r>
  <r>
    <x v="89"/>
    <x v="206"/>
    <n v="1.4814814814814814"/>
    <x v="11"/>
    <x v="1"/>
  </r>
  <r>
    <x v="89"/>
    <x v="207"/>
    <n v="1.8518518518518519"/>
    <x v="11"/>
    <x v="1"/>
  </r>
  <r>
    <x v="89"/>
    <x v="203"/>
    <n v="55.185185185185183"/>
    <x v="11"/>
    <x v="1"/>
  </r>
  <r>
    <x v="89"/>
    <x v="4"/>
    <n v="11.851851851851851"/>
    <x v="11"/>
    <x v="1"/>
  </r>
  <r>
    <x v="89"/>
    <x v="208"/>
    <n v="4.7532467532467555"/>
    <x v="11"/>
    <x v="1"/>
  </r>
  <r>
    <x v="89"/>
    <x v="209"/>
    <n v="4.5"/>
    <x v="11"/>
    <x v="1"/>
  </r>
  <r>
    <x v="89"/>
    <x v="210"/>
    <n v="44.4"/>
    <x v="11"/>
    <x v="1"/>
  </r>
  <r>
    <x v="82"/>
    <x v="188"/>
    <n v="59.183673469387756"/>
    <x v="12"/>
    <x v="1"/>
  </r>
  <r>
    <x v="82"/>
    <x v="189"/>
    <n v="17.006802721088434"/>
    <x v="12"/>
    <x v="1"/>
  </r>
  <r>
    <x v="82"/>
    <x v="190"/>
    <n v="7.8231292517006805"/>
    <x v="12"/>
    <x v="1"/>
  </r>
  <r>
    <x v="82"/>
    <x v="191"/>
    <n v="14.625850340136054"/>
    <x v="12"/>
    <x v="1"/>
  </r>
  <r>
    <x v="82"/>
    <x v="192"/>
    <n v="0.68027210884353739"/>
    <x v="12"/>
    <x v="1"/>
  </r>
  <r>
    <x v="82"/>
    <x v="193"/>
    <n v="3.7414965986394559"/>
    <x v="12"/>
    <x v="1"/>
  </r>
  <r>
    <x v="83"/>
    <x v="4"/>
    <n v="2.0408163265306123"/>
    <x v="12"/>
    <x v="1"/>
  </r>
  <r>
    <x v="83"/>
    <x v="105"/>
    <n v="62.925170068027214"/>
    <x v="12"/>
    <x v="1"/>
  </r>
  <r>
    <x v="83"/>
    <x v="194"/>
    <n v="35.034013605442176"/>
    <x v="12"/>
    <x v="1"/>
  </r>
  <r>
    <x v="84"/>
    <x v="195"/>
    <n v="19.727891156462587"/>
    <x v="12"/>
    <x v="1"/>
  </r>
  <r>
    <x v="84"/>
    <x v="196"/>
    <n v="12.92517006802721"/>
    <x v="12"/>
    <x v="1"/>
  </r>
  <r>
    <x v="84"/>
    <x v="197"/>
    <n v="30.952380952380953"/>
    <x v="12"/>
    <x v="1"/>
  </r>
  <r>
    <x v="84"/>
    <x v="198"/>
    <n v="16.326530612244898"/>
    <x v="12"/>
    <x v="1"/>
  </r>
  <r>
    <x v="84"/>
    <x v="199"/>
    <n v="12.585034013605442"/>
    <x v="12"/>
    <x v="1"/>
  </r>
  <r>
    <x v="84"/>
    <x v="200"/>
    <n v="3.7414965986394559"/>
    <x v="12"/>
    <x v="1"/>
  </r>
  <r>
    <x v="84"/>
    <x v="4"/>
    <n v="3.7414965986394559"/>
    <x v="12"/>
    <x v="1"/>
  </r>
  <r>
    <x v="85"/>
    <x v="201"/>
    <n v="40.017667844522975"/>
    <x v="12"/>
    <x v="1"/>
  </r>
  <r>
    <x v="86"/>
    <x v="195"/>
    <n v="17.006802721088434"/>
    <x v="12"/>
    <x v="1"/>
  </r>
  <r>
    <x v="86"/>
    <x v="196"/>
    <n v="10.204081632653061"/>
    <x v="12"/>
    <x v="1"/>
  </r>
  <r>
    <x v="86"/>
    <x v="197"/>
    <n v="27.891156462585034"/>
    <x v="12"/>
    <x v="1"/>
  </r>
  <r>
    <x v="86"/>
    <x v="198"/>
    <n v="13.945578231292517"/>
    <x v="12"/>
    <x v="1"/>
  </r>
  <r>
    <x v="86"/>
    <x v="199"/>
    <n v="10.884353741496598"/>
    <x v="12"/>
    <x v="1"/>
  </r>
  <r>
    <x v="86"/>
    <x v="200"/>
    <n v="3.0612244897959182"/>
    <x v="12"/>
    <x v="1"/>
  </r>
  <r>
    <x v="86"/>
    <x v="4"/>
    <n v="17.006802721088434"/>
    <x v="12"/>
    <x v="1"/>
  </r>
  <r>
    <x v="87"/>
    <x v="202"/>
    <n v="41.389344262295118"/>
    <x v="12"/>
    <x v="1"/>
  </r>
  <r>
    <x v="88"/>
    <x v="203"/>
    <n v="35.034013605442176"/>
    <x v="12"/>
    <x v="1"/>
  </r>
  <r>
    <x v="88"/>
    <x v="204"/>
    <n v="50.34013605442177"/>
    <x v="12"/>
    <x v="1"/>
  </r>
  <r>
    <x v="88"/>
    <x v="4"/>
    <n v="14.625850340136054"/>
    <x v="12"/>
    <x v="1"/>
  </r>
  <r>
    <x v="89"/>
    <x v="205"/>
    <n v="46.598639455782312"/>
    <x v="12"/>
    <x v="1"/>
  </r>
  <r>
    <x v="89"/>
    <x v="206"/>
    <n v="1.7006802721088434"/>
    <x v="12"/>
    <x v="1"/>
  </r>
  <r>
    <x v="89"/>
    <x v="207"/>
    <n v="2.0408163265306123"/>
    <x v="12"/>
    <x v="1"/>
  </r>
  <r>
    <x v="89"/>
    <x v="203"/>
    <n v="35.034013605442176"/>
    <x v="12"/>
    <x v="1"/>
  </r>
  <r>
    <x v="89"/>
    <x v="4"/>
    <n v="14.625850340136054"/>
    <x v="12"/>
    <x v="1"/>
  </r>
  <r>
    <x v="89"/>
    <x v="208"/>
    <n v="5.2461538461538444"/>
    <x v="12"/>
    <x v="1"/>
  </r>
  <r>
    <x v="89"/>
    <x v="209"/>
    <n v="9"/>
    <x v="12"/>
    <x v="1"/>
  </r>
  <r>
    <x v="89"/>
    <x v="210"/>
    <n v="14.2"/>
    <x v="12"/>
    <x v="1"/>
  </r>
  <r>
    <x v="82"/>
    <x v="188"/>
    <n v="57.692307692307693"/>
    <x v="13"/>
    <x v="1"/>
  </r>
  <r>
    <x v="82"/>
    <x v="189"/>
    <n v="19.871794871794872"/>
    <x v="13"/>
    <x v="1"/>
  </r>
  <r>
    <x v="82"/>
    <x v="190"/>
    <n v="7.0512820512820511"/>
    <x v="13"/>
    <x v="1"/>
  </r>
  <r>
    <x v="82"/>
    <x v="191"/>
    <n v="15.384615384615385"/>
    <x v="13"/>
    <x v="1"/>
  </r>
  <r>
    <x v="82"/>
    <x v="192"/>
    <n v="0.64102564102564108"/>
    <x v="13"/>
    <x v="1"/>
  </r>
  <r>
    <x v="82"/>
    <x v="193"/>
    <n v="2.5641025641025643"/>
    <x v="13"/>
    <x v="1"/>
  </r>
  <r>
    <x v="83"/>
    <x v="4"/>
    <n v="0"/>
    <x v="13"/>
    <x v="1"/>
  </r>
  <r>
    <x v="83"/>
    <x v="105"/>
    <n v="73.07692307692308"/>
    <x v="13"/>
    <x v="1"/>
  </r>
  <r>
    <x v="83"/>
    <x v="194"/>
    <n v="26.923076923076923"/>
    <x v="13"/>
    <x v="1"/>
  </r>
  <r>
    <x v="84"/>
    <x v="195"/>
    <n v="8.3333333333333339"/>
    <x v="13"/>
    <x v="1"/>
  </r>
  <r>
    <x v="84"/>
    <x v="196"/>
    <n v="12.820512820512821"/>
    <x v="13"/>
    <x v="1"/>
  </r>
  <r>
    <x v="84"/>
    <x v="197"/>
    <n v="17.948717948717949"/>
    <x v="13"/>
    <x v="1"/>
  </r>
  <r>
    <x v="84"/>
    <x v="198"/>
    <n v="26.923076923076923"/>
    <x v="13"/>
    <x v="1"/>
  </r>
  <r>
    <x v="84"/>
    <x v="199"/>
    <n v="21.153846153846153"/>
    <x v="13"/>
    <x v="1"/>
  </r>
  <r>
    <x v="84"/>
    <x v="200"/>
    <n v="10.897435897435898"/>
    <x v="13"/>
    <x v="1"/>
  </r>
  <r>
    <x v="84"/>
    <x v="4"/>
    <n v="1.9230769230769231"/>
    <x v="13"/>
    <x v="1"/>
  </r>
  <r>
    <x v="85"/>
    <x v="201"/>
    <n v="64.313725490196092"/>
    <x v="13"/>
    <x v="1"/>
  </r>
  <r>
    <x v="86"/>
    <x v="195"/>
    <n v="7.0512820512820511"/>
    <x v="13"/>
    <x v="1"/>
  </r>
  <r>
    <x v="86"/>
    <x v="196"/>
    <n v="11.538461538461538"/>
    <x v="13"/>
    <x v="1"/>
  </r>
  <r>
    <x v="86"/>
    <x v="197"/>
    <n v="16.025641025641026"/>
    <x v="13"/>
    <x v="1"/>
  </r>
  <r>
    <x v="86"/>
    <x v="198"/>
    <n v="23.717948717948719"/>
    <x v="13"/>
    <x v="1"/>
  </r>
  <r>
    <x v="86"/>
    <x v="199"/>
    <n v="19.871794871794872"/>
    <x v="13"/>
    <x v="1"/>
  </r>
  <r>
    <x v="86"/>
    <x v="200"/>
    <n v="11.538461538461538"/>
    <x v="13"/>
    <x v="1"/>
  </r>
  <r>
    <x v="86"/>
    <x v="4"/>
    <n v="10.256410256410257"/>
    <x v="13"/>
    <x v="1"/>
  </r>
  <r>
    <x v="87"/>
    <x v="202"/>
    <n v="69.464285714285722"/>
    <x v="13"/>
    <x v="1"/>
  </r>
  <r>
    <x v="88"/>
    <x v="203"/>
    <n v="39.102564102564102"/>
    <x v="13"/>
    <x v="1"/>
  </r>
  <r>
    <x v="88"/>
    <x v="204"/>
    <n v="50.641025641025642"/>
    <x v="13"/>
    <x v="1"/>
  </r>
  <r>
    <x v="88"/>
    <x v="4"/>
    <n v="10.256410256410257"/>
    <x v="13"/>
    <x v="1"/>
  </r>
  <r>
    <x v="89"/>
    <x v="205"/>
    <n v="48.717948717948715"/>
    <x v="13"/>
    <x v="1"/>
  </r>
  <r>
    <x v="89"/>
    <x v="206"/>
    <n v="0.64102564102564108"/>
    <x v="13"/>
    <x v="1"/>
  </r>
  <r>
    <x v="89"/>
    <x v="207"/>
    <n v="1.2820512820512822"/>
    <x v="13"/>
    <x v="1"/>
  </r>
  <r>
    <x v="89"/>
    <x v="203"/>
    <n v="39.102564102564102"/>
    <x v="13"/>
    <x v="1"/>
  </r>
  <r>
    <x v="89"/>
    <x v="4"/>
    <n v="10.256410256410257"/>
    <x v="13"/>
    <x v="1"/>
  </r>
  <r>
    <x v="89"/>
    <x v="208"/>
    <n v="6.4324324324324333"/>
    <x v="13"/>
    <x v="1"/>
  </r>
  <r>
    <x v="89"/>
    <x v="209"/>
    <n v="2"/>
    <x v="13"/>
    <x v="1"/>
  </r>
  <r>
    <x v="89"/>
    <x v="210"/>
    <n v="125"/>
    <x v="13"/>
    <x v="1"/>
  </r>
  <r>
    <x v="82"/>
    <x v="188"/>
    <n v="38.513513513513516"/>
    <x v="14"/>
    <x v="1"/>
  </r>
  <r>
    <x v="82"/>
    <x v="189"/>
    <n v="14.864864864864865"/>
    <x v="14"/>
    <x v="1"/>
  </r>
  <r>
    <x v="82"/>
    <x v="190"/>
    <n v="7.4324324324324325"/>
    <x v="14"/>
    <x v="1"/>
  </r>
  <r>
    <x v="82"/>
    <x v="191"/>
    <n v="40.54054054054054"/>
    <x v="14"/>
    <x v="1"/>
  </r>
  <r>
    <x v="82"/>
    <x v="192"/>
    <n v="0.67567567567567566"/>
    <x v="14"/>
    <x v="1"/>
  </r>
  <r>
    <x v="82"/>
    <x v="193"/>
    <n v="2.7027027027027026"/>
    <x v="14"/>
    <x v="1"/>
  </r>
  <r>
    <x v="83"/>
    <x v="4"/>
    <n v="0"/>
    <x v="14"/>
    <x v="1"/>
  </r>
  <r>
    <x v="83"/>
    <x v="105"/>
    <n v="97.972972972972968"/>
    <x v="14"/>
    <x v="1"/>
  </r>
  <r>
    <x v="83"/>
    <x v="194"/>
    <n v="2.0270270270270272"/>
    <x v="14"/>
    <x v="1"/>
  </r>
  <r>
    <x v="84"/>
    <x v="195"/>
    <n v="6.0810810810810807"/>
    <x v="14"/>
    <x v="1"/>
  </r>
  <r>
    <x v="84"/>
    <x v="196"/>
    <n v="12.837837837837839"/>
    <x v="14"/>
    <x v="1"/>
  </r>
  <r>
    <x v="84"/>
    <x v="197"/>
    <n v="24.324324324324323"/>
    <x v="14"/>
    <x v="1"/>
  </r>
  <r>
    <x v="84"/>
    <x v="198"/>
    <n v="20.27027027027027"/>
    <x v="14"/>
    <x v="1"/>
  </r>
  <r>
    <x v="84"/>
    <x v="199"/>
    <n v="21.621621621621621"/>
    <x v="14"/>
    <x v="1"/>
  </r>
  <r>
    <x v="84"/>
    <x v="200"/>
    <n v="14.189189189189189"/>
    <x v="14"/>
    <x v="1"/>
  </r>
  <r>
    <x v="84"/>
    <x v="4"/>
    <n v="0.67567567567567566"/>
    <x v="14"/>
    <x v="1"/>
  </r>
  <r>
    <x v="85"/>
    <x v="201"/>
    <n v="65.993197278911566"/>
    <x v="14"/>
    <x v="1"/>
  </r>
  <r>
    <x v="86"/>
    <x v="195"/>
    <n v="6.0810810810810807"/>
    <x v="14"/>
    <x v="1"/>
  </r>
  <r>
    <x v="86"/>
    <x v="196"/>
    <n v="11.486486486486486"/>
    <x v="14"/>
    <x v="1"/>
  </r>
  <r>
    <x v="86"/>
    <x v="197"/>
    <n v="21.621621621621621"/>
    <x v="14"/>
    <x v="1"/>
  </r>
  <r>
    <x v="86"/>
    <x v="198"/>
    <n v="14.189189189189189"/>
    <x v="14"/>
    <x v="1"/>
  </r>
  <r>
    <x v="86"/>
    <x v="199"/>
    <n v="18.243243243243242"/>
    <x v="14"/>
    <x v="1"/>
  </r>
  <r>
    <x v="86"/>
    <x v="200"/>
    <n v="10.810810810810811"/>
    <x v="14"/>
    <x v="1"/>
  </r>
  <r>
    <x v="86"/>
    <x v="4"/>
    <n v="17.567567567567568"/>
    <x v="14"/>
    <x v="1"/>
  </r>
  <r>
    <x v="87"/>
    <x v="202"/>
    <n v="62.770491803278702"/>
    <x v="14"/>
    <x v="1"/>
  </r>
  <r>
    <x v="88"/>
    <x v="203"/>
    <n v="67.567567567567565"/>
    <x v="14"/>
    <x v="1"/>
  </r>
  <r>
    <x v="88"/>
    <x v="204"/>
    <n v="22.972972972972972"/>
    <x v="14"/>
    <x v="1"/>
  </r>
  <r>
    <x v="88"/>
    <x v="4"/>
    <n v="9.4594594594594597"/>
    <x v="14"/>
    <x v="1"/>
  </r>
  <r>
    <x v="89"/>
    <x v="205"/>
    <n v="20.27027027027027"/>
    <x v="14"/>
    <x v="1"/>
  </r>
  <r>
    <x v="89"/>
    <x v="206"/>
    <n v="2.7027027027027026"/>
    <x v="14"/>
    <x v="1"/>
  </r>
  <r>
    <x v="89"/>
    <x v="207"/>
    <n v="0"/>
    <x v="14"/>
    <x v="1"/>
  </r>
  <r>
    <x v="89"/>
    <x v="203"/>
    <n v="67.567567567567565"/>
    <x v="14"/>
    <x v="1"/>
  </r>
  <r>
    <x v="89"/>
    <x v="4"/>
    <n v="9.4594594594594597"/>
    <x v="14"/>
    <x v="1"/>
  </r>
  <r>
    <x v="89"/>
    <x v="208"/>
    <n v="6.206896551724137"/>
    <x v="14"/>
    <x v="1"/>
  </r>
  <r>
    <x v="89"/>
    <x v="209"/>
    <n v="6.75"/>
    <x v="14"/>
    <x v="1"/>
  </r>
  <r>
    <x v="89"/>
    <x v="210"/>
    <n v="0"/>
    <x v="14"/>
    <x v="1"/>
  </r>
  <r>
    <x v="82"/>
    <x v="188"/>
    <n v="69.594594594594597"/>
    <x v="15"/>
    <x v="1"/>
  </r>
  <r>
    <x v="82"/>
    <x v="189"/>
    <n v="8.1081081081081088"/>
    <x v="15"/>
    <x v="1"/>
  </r>
  <r>
    <x v="82"/>
    <x v="190"/>
    <n v="4.7297297297297298"/>
    <x v="15"/>
    <x v="1"/>
  </r>
  <r>
    <x v="82"/>
    <x v="191"/>
    <n v="17.567567567567568"/>
    <x v="15"/>
    <x v="1"/>
  </r>
  <r>
    <x v="82"/>
    <x v="192"/>
    <n v="2.0270270270270272"/>
    <x v="15"/>
    <x v="1"/>
  </r>
  <r>
    <x v="82"/>
    <x v="193"/>
    <n v="4.0540540540540544"/>
    <x v="15"/>
    <x v="1"/>
  </r>
  <r>
    <x v="83"/>
    <x v="4"/>
    <n v="8.7837837837837842"/>
    <x v="15"/>
    <x v="1"/>
  </r>
  <r>
    <x v="83"/>
    <x v="105"/>
    <n v="80.405405405405403"/>
    <x v="15"/>
    <x v="1"/>
  </r>
  <r>
    <x v="83"/>
    <x v="194"/>
    <n v="10.810810810810811"/>
    <x v="15"/>
    <x v="1"/>
  </r>
  <r>
    <x v="84"/>
    <x v="195"/>
    <n v="9.4594594594594597"/>
    <x v="15"/>
    <x v="1"/>
  </r>
  <r>
    <x v="84"/>
    <x v="196"/>
    <n v="18.918918918918919"/>
    <x v="15"/>
    <x v="1"/>
  </r>
  <r>
    <x v="84"/>
    <x v="197"/>
    <n v="44.594594594594597"/>
    <x v="15"/>
    <x v="1"/>
  </r>
  <r>
    <x v="84"/>
    <x v="198"/>
    <n v="18.243243243243242"/>
    <x v="15"/>
    <x v="1"/>
  </r>
  <r>
    <x v="84"/>
    <x v="199"/>
    <n v="5.4054054054054053"/>
    <x v="15"/>
    <x v="1"/>
  </r>
  <r>
    <x v="84"/>
    <x v="200"/>
    <n v="0.67567567567567566"/>
    <x v="15"/>
    <x v="1"/>
  </r>
  <r>
    <x v="84"/>
    <x v="4"/>
    <n v="2.7027027027027026"/>
    <x v="15"/>
    <x v="1"/>
  </r>
  <r>
    <x v="85"/>
    <x v="201"/>
    <n v="30.798611111111114"/>
    <x v="15"/>
    <x v="1"/>
  </r>
  <r>
    <x v="86"/>
    <x v="195"/>
    <n v="7.4324324324324325"/>
    <x v="15"/>
    <x v="1"/>
  </r>
  <r>
    <x v="86"/>
    <x v="196"/>
    <n v="16.891891891891891"/>
    <x v="15"/>
    <x v="1"/>
  </r>
  <r>
    <x v="86"/>
    <x v="197"/>
    <n v="41.216216216216218"/>
    <x v="15"/>
    <x v="1"/>
  </r>
  <r>
    <x v="86"/>
    <x v="198"/>
    <n v="20.27027027027027"/>
    <x v="15"/>
    <x v="1"/>
  </r>
  <r>
    <x v="86"/>
    <x v="199"/>
    <n v="8.7837837837837842"/>
    <x v="15"/>
    <x v="1"/>
  </r>
  <r>
    <x v="86"/>
    <x v="200"/>
    <n v="0.67567567567567566"/>
    <x v="15"/>
    <x v="1"/>
  </r>
  <r>
    <x v="86"/>
    <x v="4"/>
    <n v="4.7297297297297298"/>
    <x v="15"/>
    <x v="1"/>
  </r>
  <r>
    <x v="87"/>
    <x v="202"/>
    <n v="34.546099290780134"/>
    <x v="15"/>
    <x v="1"/>
  </r>
  <r>
    <x v="88"/>
    <x v="203"/>
    <n v="56.756756756756758"/>
    <x v="15"/>
    <x v="1"/>
  </r>
  <r>
    <x v="88"/>
    <x v="204"/>
    <n v="36.486486486486484"/>
    <x v="15"/>
    <x v="1"/>
  </r>
  <r>
    <x v="88"/>
    <x v="4"/>
    <n v="6.756756756756757"/>
    <x v="15"/>
    <x v="1"/>
  </r>
  <r>
    <x v="89"/>
    <x v="205"/>
    <n v="35.135135135135137"/>
    <x v="15"/>
    <x v="1"/>
  </r>
  <r>
    <x v="89"/>
    <x v="206"/>
    <n v="0"/>
    <x v="15"/>
    <x v="1"/>
  </r>
  <r>
    <x v="89"/>
    <x v="207"/>
    <n v="1.3513513513513513"/>
    <x v="15"/>
    <x v="1"/>
  </r>
  <r>
    <x v="89"/>
    <x v="203"/>
    <n v="56.756756756756758"/>
    <x v="15"/>
    <x v="1"/>
  </r>
  <r>
    <x v="89"/>
    <x v="4"/>
    <n v="6.756756756756757"/>
    <x v="15"/>
    <x v="1"/>
  </r>
  <r>
    <x v="89"/>
    <x v="208"/>
    <n v="6.4038461538461533"/>
    <x v="15"/>
    <x v="1"/>
  </r>
  <r>
    <x v="89"/>
    <x v="209"/>
    <n v="0"/>
    <x v="15"/>
    <x v="1"/>
  </r>
  <r>
    <x v="89"/>
    <x v="210"/>
    <n v="7.5"/>
    <x v="15"/>
    <x v="1"/>
  </r>
  <r>
    <x v="82"/>
    <x v="188"/>
    <n v="48.148148148148145"/>
    <x v="16"/>
    <x v="1"/>
  </r>
  <r>
    <x v="82"/>
    <x v="189"/>
    <n v="24.242424242424242"/>
    <x v="16"/>
    <x v="1"/>
  </r>
  <r>
    <x v="82"/>
    <x v="190"/>
    <n v="10.437710437710438"/>
    <x v="16"/>
    <x v="1"/>
  </r>
  <r>
    <x v="82"/>
    <x v="191"/>
    <n v="18.518518518518519"/>
    <x v="16"/>
    <x v="1"/>
  </r>
  <r>
    <x v="82"/>
    <x v="192"/>
    <n v="1.0101010101010102"/>
    <x v="16"/>
    <x v="1"/>
  </r>
  <r>
    <x v="82"/>
    <x v="193"/>
    <n v="3.3670033670033672"/>
    <x v="16"/>
    <x v="1"/>
  </r>
  <r>
    <x v="83"/>
    <x v="4"/>
    <n v="2.0202020202020203"/>
    <x v="16"/>
    <x v="1"/>
  </r>
  <r>
    <x v="83"/>
    <x v="105"/>
    <n v="60.942760942760941"/>
    <x v="16"/>
    <x v="1"/>
  </r>
  <r>
    <x v="83"/>
    <x v="194"/>
    <n v="37.037037037037038"/>
    <x v="16"/>
    <x v="1"/>
  </r>
  <r>
    <x v="84"/>
    <x v="195"/>
    <n v="17.171717171717173"/>
    <x v="16"/>
    <x v="1"/>
  </r>
  <r>
    <x v="84"/>
    <x v="196"/>
    <n v="14.141414141414142"/>
    <x v="16"/>
    <x v="1"/>
  </r>
  <r>
    <x v="84"/>
    <x v="197"/>
    <n v="23.569023569023567"/>
    <x v="16"/>
    <x v="1"/>
  </r>
  <r>
    <x v="84"/>
    <x v="198"/>
    <n v="20.202020202020201"/>
    <x v="16"/>
    <x v="1"/>
  </r>
  <r>
    <x v="84"/>
    <x v="199"/>
    <n v="11.111111111111111"/>
    <x v="16"/>
    <x v="1"/>
  </r>
  <r>
    <x v="84"/>
    <x v="200"/>
    <n v="7.7441077441077439"/>
    <x v="16"/>
    <x v="1"/>
  </r>
  <r>
    <x v="84"/>
    <x v="4"/>
    <n v="6.0606060606060606"/>
    <x v="16"/>
    <x v="1"/>
  </r>
  <r>
    <x v="85"/>
    <x v="201"/>
    <n v="47.931899641577047"/>
    <x v="16"/>
    <x v="1"/>
  </r>
  <r>
    <x v="86"/>
    <x v="195"/>
    <n v="16.161616161616163"/>
    <x v="16"/>
    <x v="1"/>
  </r>
  <r>
    <x v="86"/>
    <x v="196"/>
    <n v="13.468013468013469"/>
    <x v="16"/>
    <x v="1"/>
  </r>
  <r>
    <x v="86"/>
    <x v="197"/>
    <n v="21.212121212121211"/>
    <x v="16"/>
    <x v="1"/>
  </r>
  <r>
    <x v="86"/>
    <x v="198"/>
    <n v="16.498316498316498"/>
    <x v="16"/>
    <x v="1"/>
  </r>
  <r>
    <x v="86"/>
    <x v="199"/>
    <n v="9.4276094276094273"/>
    <x v="16"/>
    <x v="1"/>
  </r>
  <r>
    <x v="86"/>
    <x v="200"/>
    <n v="7.7441077441077439"/>
    <x v="16"/>
    <x v="1"/>
  </r>
  <r>
    <x v="86"/>
    <x v="4"/>
    <n v="15.488215488215488"/>
    <x v="16"/>
    <x v="1"/>
  </r>
  <r>
    <x v="87"/>
    <x v="202"/>
    <n v="50.549800796812733"/>
    <x v="16"/>
    <x v="1"/>
  </r>
  <r>
    <x v="88"/>
    <x v="203"/>
    <n v="39.057239057239059"/>
    <x v="16"/>
    <x v="1"/>
  </r>
  <r>
    <x v="88"/>
    <x v="204"/>
    <n v="52.188552188552187"/>
    <x v="16"/>
    <x v="1"/>
  </r>
  <r>
    <x v="88"/>
    <x v="4"/>
    <n v="8.7542087542087543"/>
    <x v="16"/>
    <x v="1"/>
  </r>
  <r>
    <x v="89"/>
    <x v="205"/>
    <n v="46.801346801346803"/>
    <x v="16"/>
    <x v="1"/>
  </r>
  <r>
    <x v="89"/>
    <x v="206"/>
    <n v="3.7037037037037037"/>
    <x v="16"/>
    <x v="1"/>
  </r>
  <r>
    <x v="89"/>
    <x v="207"/>
    <n v="1.6835016835016836"/>
    <x v="16"/>
    <x v="1"/>
  </r>
  <r>
    <x v="89"/>
    <x v="203"/>
    <n v="39.057239057239059"/>
    <x v="16"/>
    <x v="1"/>
  </r>
  <r>
    <x v="89"/>
    <x v="4"/>
    <n v="8.7542087542087543"/>
    <x v="16"/>
    <x v="1"/>
  </r>
  <r>
    <x v="89"/>
    <x v="208"/>
    <n v="4.9296875"/>
    <x v="16"/>
    <x v="1"/>
  </r>
  <r>
    <x v="89"/>
    <x v="209"/>
    <n v="9.6"/>
    <x v="16"/>
    <x v="1"/>
  </r>
  <r>
    <x v="89"/>
    <x v="210"/>
    <n v="23"/>
    <x v="16"/>
    <x v="1"/>
  </r>
  <r>
    <x v="90"/>
    <x v="211"/>
    <n v="28.545454545454547"/>
    <x v="0"/>
    <x v="0"/>
  </r>
  <r>
    <x v="90"/>
    <x v="212"/>
    <n v="68.281818181818181"/>
    <x v="0"/>
    <x v="0"/>
  </r>
  <r>
    <x v="90"/>
    <x v="4"/>
    <n v="3.1727272727272728"/>
    <x v="0"/>
    <x v="0"/>
  </r>
  <r>
    <x v="91"/>
    <x v="213"/>
    <n v="24.545454545454547"/>
    <x v="0"/>
    <x v="0"/>
  </r>
  <r>
    <x v="91"/>
    <x v="214"/>
    <n v="7.0636363636363635"/>
    <x v="0"/>
    <x v="0"/>
  </r>
  <r>
    <x v="91"/>
    <x v="215"/>
    <n v="20.572727272727274"/>
    <x v="0"/>
    <x v="0"/>
  </r>
  <r>
    <x v="91"/>
    <x v="216"/>
    <n v="4.1545454545454543"/>
    <x v="0"/>
    <x v="0"/>
  </r>
  <r>
    <x v="91"/>
    <x v="217"/>
    <n v="7.5090909090909088"/>
    <x v="0"/>
    <x v="0"/>
  </r>
  <r>
    <x v="91"/>
    <x v="218"/>
    <n v="3.3636363636363638"/>
    <x v="0"/>
    <x v="0"/>
  </r>
  <r>
    <x v="91"/>
    <x v="219"/>
    <n v="1.0727272727272728"/>
    <x v="0"/>
    <x v="0"/>
  </r>
  <r>
    <x v="91"/>
    <x v="220"/>
    <n v="31.718181818181819"/>
    <x v="0"/>
    <x v="0"/>
  </r>
  <r>
    <x v="92"/>
    <x v="221"/>
    <n v="24.545454545454547"/>
    <x v="0"/>
    <x v="0"/>
  </r>
  <r>
    <x v="92"/>
    <x v="222"/>
    <n v="11.218181818181819"/>
    <x v="0"/>
    <x v="0"/>
  </r>
  <r>
    <x v="92"/>
    <x v="223"/>
    <n v="32.518181818181816"/>
    <x v="0"/>
    <x v="0"/>
  </r>
  <r>
    <x v="92"/>
    <x v="224"/>
    <n v="28.545454545454547"/>
    <x v="0"/>
    <x v="0"/>
  </r>
  <r>
    <x v="92"/>
    <x v="4"/>
    <n v="3.1727272727272728"/>
    <x v="0"/>
    <x v="0"/>
  </r>
  <r>
    <x v="93"/>
    <x v="225"/>
    <n v="18.958611481975968"/>
    <x v="0"/>
    <x v="0"/>
  </r>
  <r>
    <x v="93"/>
    <x v="226"/>
    <n v="81.041388518024036"/>
    <x v="0"/>
    <x v="0"/>
  </r>
  <r>
    <x v="94"/>
    <x v="225"/>
    <n v="37.338044758539461"/>
    <x v="0"/>
    <x v="0"/>
  </r>
  <r>
    <x v="94"/>
    <x v="226"/>
    <n v="62.661955241460539"/>
    <x v="0"/>
    <x v="0"/>
  </r>
  <r>
    <x v="95"/>
    <x v="225"/>
    <n v="31.138107416879794"/>
    <x v="0"/>
    <x v="0"/>
  </r>
  <r>
    <x v="95"/>
    <x v="226"/>
    <n v="68.861892583120209"/>
    <x v="0"/>
    <x v="0"/>
  </r>
  <r>
    <x v="96"/>
    <x v="225"/>
    <n v="60.17316017316017"/>
    <x v="0"/>
    <x v="0"/>
  </r>
  <r>
    <x v="96"/>
    <x v="226"/>
    <n v="39.82683982683983"/>
    <x v="0"/>
    <x v="0"/>
  </r>
  <r>
    <x v="97"/>
    <x v="225"/>
    <n v="40.776699029126213"/>
    <x v="0"/>
    <x v="0"/>
  </r>
  <r>
    <x v="97"/>
    <x v="226"/>
    <n v="59.223300970873787"/>
    <x v="0"/>
    <x v="0"/>
  </r>
  <r>
    <x v="98"/>
    <x v="227"/>
    <n v="36.905871388630011"/>
    <x v="0"/>
    <x v="0"/>
  </r>
  <r>
    <x v="98"/>
    <x v="228"/>
    <n v="63.094128611369989"/>
    <x v="0"/>
    <x v="0"/>
  </r>
  <r>
    <x v="99"/>
    <x v="227"/>
    <n v="2772"/>
    <x v="0"/>
    <x v="0"/>
  </r>
  <r>
    <x v="99"/>
    <x v="228"/>
    <n v="4739"/>
    <x v="0"/>
    <x v="0"/>
  </r>
  <r>
    <x v="90"/>
    <x v="211"/>
    <n v="39.496805111821089"/>
    <x v="1"/>
    <x v="0"/>
  </r>
  <r>
    <x v="90"/>
    <x v="212"/>
    <n v="56.110223642172521"/>
    <x v="1"/>
    <x v="0"/>
  </r>
  <r>
    <x v="90"/>
    <x v="4"/>
    <n v="4.3929712460063897"/>
    <x v="1"/>
    <x v="0"/>
  </r>
  <r>
    <x v="91"/>
    <x v="213"/>
    <n v="27.476038338658146"/>
    <x v="1"/>
    <x v="0"/>
  </r>
  <r>
    <x v="91"/>
    <x v="214"/>
    <n v="3.1150159744408947"/>
    <x v="1"/>
    <x v="0"/>
  </r>
  <r>
    <x v="91"/>
    <x v="215"/>
    <n v="10.862619808306709"/>
    <x v="1"/>
    <x v="0"/>
  </r>
  <r>
    <x v="91"/>
    <x v="216"/>
    <n v="4.1134185303514377"/>
    <x v="1"/>
    <x v="0"/>
  </r>
  <r>
    <x v="91"/>
    <x v="217"/>
    <n v="5.3913738019169326"/>
    <x v="1"/>
    <x v="0"/>
  </r>
  <r>
    <x v="91"/>
    <x v="218"/>
    <n v="3.4345047923322682"/>
    <x v="1"/>
    <x v="0"/>
  </r>
  <r>
    <x v="91"/>
    <x v="219"/>
    <n v="1.7172523961661341"/>
    <x v="1"/>
    <x v="0"/>
  </r>
  <r>
    <x v="91"/>
    <x v="220"/>
    <n v="43.889776357827479"/>
    <x v="1"/>
    <x v="0"/>
  </r>
  <r>
    <x v="92"/>
    <x v="221"/>
    <n v="27.476038338658146"/>
    <x v="1"/>
    <x v="0"/>
  </r>
  <r>
    <x v="92"/>
    <x v="222"/>
    <n v="7.2284345047923324"/>
    <x v="1"/>
    <x v="0"/>
  </r>
  <r>
    <x v="92"/>
    <x v="223"/>
    <n v="21.405750798722046"/>
    <x v="1"/>
    <x v="0"/>
  </r>
  <r>
    <x v="92"/>
    <x v="224"/>
    <n v="39.496805111821089"/>
    <x v="1"/>
    <x v="0"/>
  </r>
  <r>
    <x v="92"/>
    <x v="4"/>
    <n v="4.3929712460063897"/>
    <x v="1"/>
    <x v="0"/>
  </r>
  <r>
    <x v="93"/>
    <x v="225"/>
    <n v="13.575525812619503"/>
    <x v="1"/>
    <x v="0"/>
  </r>
  <r>
    <x v="93"/>
    <x v="226"/>
    <n v="86.424474187380497"/>
    <x v="1"/>
    <x v="0"/>
  </r>
  <r>
    <x v="94"/>
    <x v="225"/>
    <n v="35.825545171339563"/>
    <x v="1"/>
    <x v="0"/>
  </r>
  <r>
    <x v="94"/>
    <x v="226"/>
    <n v="64.17445482866043"/>
    <x v="1"/>
    <x v="0"/>
  </r>
  <r>
    <x v="95"/>
    <x v="225"/>
    <n v="9.5238095238095237"/>
    <x v="1"/>
    <x v="0"/>
  </r>
  <r>
    <x v="95"/>
    <x v="226"/>
    <n v="90.476190476190482"/>
    <x v="1"/>
    <x v="0"/>
  </r>
  <r>
    <x v="96"/>
    <x v="225"/>
    <n v="67.272727272727266"/>
    <x v="1"/>
    <x v="0"/>
  </r>
  <r>
    <x v="96"/>
    <x v="226"/>
    <n v="32.727272727272727"/>
    <x v="1"/>
    <x v="0"/>
  </r>
  <r>
    <x v="97"/>
    <x v="225"/>
    <n v="71.428571428571431"/>
    <x v="1"/>
    <x v="0"/>
  </r>
  <r>
    <x v="97"/>
    <x v="226"/>
    <n v="28.571428571428573"/>
    <x v="1"/>
    <x v="0"/>
  </r>
  <r>
    <x v="98"/>
    <x v="227"/>
    <n v="48.540925266903912"/>
    <x v="1"/>
    <x v="0"/>
  </r>
  <r>
    <x v="98"/>
    <x v="228"/>
    <n v="51.459074733096088"/>
    <x v="1"/>
    <x v="0"/>
  </r>
  <r>
    <x v="99"/>
    <x v="227"/>
    <n v="682"/>
    <x v="1"/>
    <x v="0"/>
  </r>
  <r>
    <x v="99"/>
    <x v="228"/>
    <n v="723"/>
    <x v="1"/>
    <x v="0"/>
  </r>
  <r>
    <x v="90"/>
    <x v="211"/>
    <n v="20.216327581766674"/>
    <x v="2"/>
    <x v="0"/>
  </r>
  <r>
    <x v="90"/>
    <x v="212"/>
    <n v="78.032449137265004"/>
    <x v="2"/>
    <x v="0"/>
  </r>
  <r>
    <x v="90"/>
    <x v="4"/>
    <n v="1.7512232809683235"/>
    <x v="2"/>
    <x v="0"/>
  </r>
  <r>
    <x v="91"/>
    <x v="213"/>
    <n v="16.456348184393509"/>
    <x v="2"/>
    <x v="0"/>
  </r>
  <r>
    <x v="91"/>
    <x v="214"/>
    <n v="5.3051764099922742"/>
    <x v="2"/>
    <x v="0"/>
  </r>
  <r>
    <x v="91"/>
    <x v="215"/>
    <n v="36.363636363636367"/>
    <x v="2"/>
    <x v="0"/>
  </r>
  <r>
    <x v="91"/>
    <x v="216"/>
    <n v="2.2920422353850114"/>
    <x v="2"/>
    <x v="0"/>
  </r>
  <r>
    <x v="91"/>
    <x v="217"/>
    <n v="11.125418490857584"/>
    <x v="2"/>
    <x v="0"/>
  </r>
  <r>
    <x v="91"/>
    <x v="218"/>
    <n v="5.5112026783414887"/>
    <x v="2"/>
    <x v="0"/>
  </r>
  <r>
    <x v="91"/>
    <x v="219"/>
    <n v="0.97862477465876896"/>
    <x v="2"/>
    <x v="0"/>
  </r>
  <r>
    <x v="91"/>
    <x v="220"/>
    <n v="21.967550862734999"/>
    <x v="2"/>
    <x v="0"/>
  </r>
  <r>
    <x v="92"/>
    <x v="221"/>
    <n v="16.456348184393509"/>
    <x v="2"/>
    <x v="0"/>
  </r>
  <r>
    <x v="92"/>
    <x v="222"/>
    <n v="7.5972186453772856"/>
    <x v="2"/>
    <x v="0"/>
  </r>
  <r>
    <x v="92"/>
    <x v="223"/>
    <n v="53.978882307494203"/>
    <x v="2"/>
    <x v="0"/>
  </r>
  <r>
    <x v="92"/>
    <x v="224"/>
    <n v="20.216327581766674"/>
    <x v="2"/>
    <x v="0"/>
  </r>
  <r>
    <x v="92"/>
    <x v="4"/>
    <n v="1.7512232809683235"/>
    <x v="2"/>
    <x v="0"/>
  </r>
  <r>
    <x v="93"/>
    <x v="225"/>
    <n v="12.279704377487208"/>
    <x v="2"/>
    <x v="0"/>
  </r>
  <r>
    <x v="93"/>
    <x v="226"/>
    <n v="87.720295622512793"/>
    <x v="2"/>
    <x v="0"/>
  </r>
  <r>
    <x v="94"/>
    <x v="225"/>
    <n v="31.937172774869111"/>
    <x v="2"/>
    <x v="0"/>
  </r>
  <r>
    <x v="94"/>
    <x v="226"/>
    <n v="68.062827225130889"/>
    <x v="2"/>
    <x v="0"/>
  </r>
  <r>
    <x v="95"/>
    <x v="225"/>
    <n v="10.034013605442176"/>
    <x v="2"/>
    <x v="0"/>
  </r>
  <r>
    <x v="95"/>
    <x v="226"/>
    <n v="89.965986394557817"/>
    <x v="2"/>
    <x v="0"/>
  </r>
  <r>
    <x v="96"/>
    <x v="225"/>
    <n v="44.244604316546763"/>
    <x v="2"/>
    <x v="0"/>
  </r>
  <r>
    <x v="96"/>
    <x v="226"/>
    <n v="55.755395683453237"/>
    <x v="2"/>
    <x v="0"/>
  </r>
  <r>
    <x v="97"/>
    <x v="225"/>
    <n v="22.807017543859651"/>
    <x v="2"/>
    <x v="0"/>
  </r>
  <r>
    <x v="97"/>
    <x v="226"/>
    <n v="77.192982456140356"/>
    <x v="2"/>
    <x v="0"/>
  </r>
  <r>
    <x v="98"/>
    <x v="227"/>
    <n v="22.970297029702969"/>
    <x v="2"/>
    <x v="0"/>
  </r>
  <r>
    <x v="98"/>
    <x v="228"/>
    <n v="77.029702970297024"/>
    <x v="2"/>
    <x v="0"/>
  </r>
  <r>
    <x v="99"/>
    <x v="227"/>
    <n v="696"/>
    <x v="2"/>
    <x v="0"/>
  </r>
  <r>
    <x v="99"/>
    <x v="228"/>
    <n v="2334"/>
    <x v="2"/>
    <x v="0"/>
  </r>
  <r>
    <x v="90"/>
    <x v="211"/>
    <n v="32.269257460097158"/>
    <x v="3"/>
    <x v="0"/>
  </r>
  <r>
    <x v="90"/>
    <x v="212"/>
    <n v="63.289382373351842"/>
    <x v="3"/>
    <x v="0"/>
  </r>
  <r>
    <x v="90"/>
    <x v="4"/>
    <n v="4.4413601665510063"/>
    <x v="3"/>
    <x v="0"/>
  </r>
  <r>
    <x v="91"/>
    <x v="213"/>
    <n v="34.073560027758504"/>
    <x v="3"/>
    <x v="0"/>
  </r>
  <r>
    <x v="91"/>
    <x v="214"/>
    <n v="12.768910478834142"/>
    <x v="3"/>
    <x v="0"/>
  </r>
  <r>
    <x v="91"/>
    <x v="215"/>
    <n v="3.6780013879250522"/>
    <x v="3"/>
    <x v="0"/>
  </r>
  <r>
    <x v="91"/>
    <x v="216"/>
    <n v="8.1887578070784173"/>
    <x v="3"/>
    <x v="0"/>
  </r>
  <r>
    <x v="91"/>
    <x v="217"/>
    <n v="2.9840388619014573"/>
    <x v="3"/>
    <x v="0"/>
  </r>
  <r>
    <x v="91"/>
    <x v="218"/>
    <n v="1.31852879944483"/>
    <x v="3"/>
    <x v="0"/>
  </r>
  <r>
    <x v="91"/>
    <x v="219"/>
    <n v="0.27758501040943789"/>
    <x v="3"/>
    <x v="0"/>
  </r>
  <r>
    <x v="91"/>
    <x v="220"/>
    <n v="36.710617626648158"/>
    <x v="3"/>
    <x v="0"/>
  </r>
  <r>
    <x v="92"/>
    <x v="221"/>
    <n v="34.073560027758504"/>
    <x v="3"/>
    <x v="0"/>
  </r>
  <r>
    <x v="92"/>
    <x v="222"/>
    <n v="20.957668285912561"/>
    <x v="3"/>
    <x v="0"/>
  </r>
  <r>
    <x v="92"/>
    <x v="223"/>
    <n v="8.258154059680777"/>
    <x v="3"/>
    <x v="0"/>
  </r>
  <r>
    <x v="92"/>
    <x v="224"/>
    <n v="32.269257460097158"/>
    <x v="3"/>
    <x v="0"/>
  </r>
  <r>
    <x v="92"/>
    <x v="4"/>
    <n v="4.4413601665510063"/>
    <x v="3"/>
    <x v="0"/>
  </r>
  <r>
    <x v="93"/>
    <x v="225"/>
    <n v="65.263157894736835"/>
    <x v="3"/>
    <x v="0"/>
  </r>
  <r>
    <x v="93"/>
    <x v="226"/>
    <n v="34.736842105263158"/>
    <x v="3"/>
    <x v="0"/>
  </r>
  <r>
    <x v="94"/>
    <x v="225"/>
    <n v="67.961165048543691"/>
    <x v="3"/>
    <x v="0"/>
  </r>
  <r>
    <x v="94"/>
    <x v="226"/>
    <n v="32.038834951456309"/>
    <x v="3"/>
    <x v="0"/>
  </r>
  <r>
    <x v="95"/>
    <x v="225"/>
    <n v="76.262626262626256"/>
    <x v="3"/>
    <x v="0"/>
  </r>
  <r>
    <x v="95"/>
    <x v="226"/>
    <n v="23.737373737373737"/>
    <x v="3"/>
    <x v="0"/>
  </r>
  <r>
    <x v="96"/>
    <x v="225"/>
    <n v="77.304964539007088"/>
    <x v="3"/>
    <x v="0"/>
  </r>
  <r>
    <x v="96"/>
    <x v="226"/>
    <n v="22.695035460992909"/>
    <x v="3"/>
    <x v="0"/>
  </r>
  <r>
    <x v="97"/>
    <x v="225"/>
    <n v="100"/>
    <x v="3"/>
    <x v="0"/>
  </r>
  <r>
    <x v="97"/>
    <x v="226"/>
    <n v="0"/>
    <x v="3"/>
    <x v="0"/>
  </r>
  <r>
    <x v="98"/>
    <x v="227"/>
    <n v="50.986842105263158"/>
    <x v="3"/>
    <x v="0"/>
  </r>
  <r>
    <x v="98"/>
    <x v="228"/>
    <n v="49.013157894736842"/>
    <x v="3"/>
    <x v="0"/>
  </r>
  <r>
    <x v="99"/>
    <x v="227"/>
    <n v="465"/>
    <x v="3"/>
    <x v="0"/>
  </r>
  <r>
    <x v="99"/>
    <x v="228"/>
    <n v="447"/>
    <x v="3"/>
    <x v="0"/>
  </r>
  <r>
    <x v="90"/>
    <x v="211"/>
    <n v="16.100178890876567"/>
    <x v="4"/>
    <x v="0"/>
  </r>
  <r>
    <x v="90"/>
    <x v="212"/>
    <n v="81.395348837209298"/>
    <x v="4"/>
    <x v="0"/>
  </r>
  <r>
    <x v="90"/>
    <x v="4"/>
    <n v="2.5044722719141324"/>
    <x v="4"/>
    <x v="0"/>
  </r>
  <r>
    <x v="91"/>
    <x v="213"/>
    <n v="23.255813953488371"/>
    <x v="4"/>
    <x v="0"/>
  </r>
  <r>
    <x v="91"/>
    <x v="214"/>
    <n v="12.522361359570661"/>
    <x v="4"/>
    <x v="0"/>
  </r>
  <r>
    <x v="91"/>
    <x v="215"/>
    <n v="28.264758497316638"/>
    <x v="4"/>
    <x v="0"/>
  </r>
  <r>
    <x v="91"/>
    <x v="216"/>
    <n v="4.3828264758497317"/>
    <x v="4"/>
    <x v="0"/>
  </r>
  <r>
    <x v="91"/>
    <x v="217"/>
    <n v="10.912343470483005"/>
    <x v="4"/>
    <x v="0"/>
  </r>
  <r>
    <x v="91"/>
    <x v="218"/>
    <n v="1.5205724508050089"/>
    <x v="4"/>
    <x v="0"/>
  </r>
  <r>
    <x v="91"/>
    <x v="219"/>
    <n v="0.53667262969588547"/>
    <x v="4"/>
    <x v="0"/>
  </r>
  <r>
    <x v="91"/>
    <x v="220"/>
    <n v="18.604651162790699"/>
    <x v="4"/>
    <x v="0"/>
  </r>
  <r>
    <x v="92"/>
    <x v="221"/>
    <n v="23.255813953488371"/>
    <x v="4"/>
    <x v="0"/>
  </r>
  <r>
    <x v="92"/>
    <x v="222"/>
    <n v="16.905187835420392"/>
    <x v="4"/>
    <x v="0"/>
  </r>
  <r>
    <x v="92"/>
    <x v="223"/>
    <n v="41.234347048300535"/>
    <x v="4"/>
    <x v="0"/>
  </r>
  <r>
    <x v="92"/>
    <x v="224"/>
    <n v="16.100178890876567"/>
    <x v="4"/>
    <x v="0"/>
  </r>
  <r>
    <x v="92"/>
    <x v="4"/>
    <n v="2.5044722719141324"/>
    <x v="4"/>
    <x v="0"/>
  </r>
  <r>
    <x v="93"/>
    <x v="225"/>
    <n v="27.702702702702702"/>
    <x v="4"/>
    <x v="0"/>
  </r>
  <r>
    <x v="93"/>
    <x v="226"/>
    <n v="72.297297297297291"/>
    <x v="4"/>
    <x v="0"/>
  </r>
  <r>
    <x v="94"/>
    <x v="225"/>
    <n v="41.176470588235297"/>
    <x v="4"/>
    <x v="0"/>
  </r>
  <r>
    <x v="94"/>
    <x v="226"/>
    <n v="58.823529411764703"/>
    <x v="4"/>
    <x v="0"/>
  </r>
  <r>
    <x v="95"/>
    <x v="225"/>
    <n v="29.258517034068138"/>
    <x v="4"/>
    <x v="0"/>
  </r>
  <r>
    <x v="95"/>
    <x v="226"/>
    <n v="70.741482965931866"/>
    <x v="4"/>
    <x v="0"/>
  </r>
  <r>
    <x v="96"/>
    <x v="225"/>
    <n v="40.384615384615387"/>
    <x v="4"/>
    <x v="0"/>
  </r>
  <r>
    <x v="96"/>
    <x v="226"/>
    <n v="59.615384615384613"/>
    <x v="4"/>
    <x v="0"/>
  </r>
  <r>
    <x v="97"/>
    <x v="225"/>
    <n v="46.153846153846153"/>
    <x v="4"/>
    <x v="0"/>
  </r>
  <r>
    <x v="97"/>
    <x v="226"/>
    <n v="53.846153846153847"/>
    <x v="4"/>
    <x v="0"/>
  </r>
  <r>
    <x v="98"/>
    <x v="227"/>
    <n v="34.725274725274723"/>
    <x v="4"/>
    <x v="0"/>
  </r>
  <r>
    <x v="98"/>
    <x v="228"/>
    <n v="65.27472527472527"/>
    <x v="4"/>
    <x v="0"/>
  </r>
  <r>
    <x v="99"/>
    <x v="227"/>
    <n v="316"/>
    <x v="4"/>
    <x v="0"/>
  </r>
  <r>
    <x v="99"/>
    <x v="228"/>
    <n v="594"/>
    <x v="4"/>
    <x v="0"/>
  </r>
  <r>
    <x v="90"/>
    <x v="211"/>
    <n v="15.884476534296029"/>
    <x v="5"/>
    <x v="0"/>
  </r>
  <r>
    <x v="90"/>
    <x v="212"/>
    <n v="83.393501805054157"/>
    <x v="5"/>
    <x v="0"/>
  </r>
  <r>
    <x v="90"/>
    <x v="4"/>
    <n v="0.72202166064981954"/>
    <x v="5"/>
    <x v="0"/>
  </r>
  <r>
    <x v="91"/>
    <x v="213"/>
    <n v="29.602888086642601"/>
    <x v="5"/>
    <x v="0"/>
  </r>
  <r>
    <x v="91"/>
    <x v="214"/>
    <n v="11.191335740072201"/>
    <x v="5"/>
    <x v="0"/>
  </r>
  <r>
    <x v="91"/>
    <x v="215"/>
    <n v="21.660649819494584"/>
    <x v="5"/>
    <x v="0"/>
  </r>
  <r>
    <x v="91"/>
    <x v="216"/>
    <n v="6.4981949458483754"/>
    <x v="5"/>
    <x v="0"/>
  </r>
  <r>
    <x v="91"/>
    <x v="217"/>
    <n v="13.35740072202166"/>
    <x v="5"/>
    <x v="0"/>
  </r>
  <r>
    <x v="91"/>
    <x v="218"/>
    <n v="0.72202166064981954"/>
    <x v="5"/>
    <x v="0"/>
  </r>
  <r>
    <x v="91"/>
    <x v="219"/>
    <n v="0.36101083032490977"/>
    <x v="5"/>
    <x v="0"/>
  </r>
  <r>
    <x v="91"/>
    <x v="220"/>
    <n v="16.60649819494585"/>
    <x v="5"/>
    <x v="0"/>
  </r>
  <r>
    <x v="92"/>
    <x v="221"/>
    <n v="29.602888086642601"/>
    <x v="5"/>
    <x v="0"/>
  </r>
  <r>
    <x v="92"/>
    <x v="222"/>
    <n v="17.689530685920577"/>
    <x v="5"/>
    <x v="0"/>
  </r>
  <r>
    <x v="92"/>
    <x v="223"/>
    <n v="36.101083032490976"/>
    <x v="5"/>
    <x v="0"/>
  </r>
  <r>
    <x v="92"/>
    <x v="224"/>
    <n v="15.884476534296029"/>
    <x v="5"/>
    <x v="0"/>
  </r>
  <r>
    <x v="92"/>
    <x v="4"/>
    <n v="0.72202166064981954"/>
    <x v="5"/>
    <x v="0"/>
  </r>
  <r>
    <x v="93"/>
    <x v="225"/>
    <n v="33.333333333333336"/>
    <x v="5"/>
    <x v="0"/>
  </r>
  <r>
    <x v="93"/>
    <x v="226"/>
    <n v="66.666666666666671"/>
    <x v="5"/>
    <x v="0"/>
  </r>
  <r>
    <x v="94"/>
    <x v="225"/>
    <n v="57.142857142857146"/>
    <x v="5"/>
    <x v="0"/>
  </r>
  <r>
    <x v="94"/>
    <x v="226"/>
    <n v="42.857142857142854"/>
    <x v="5"/>
    <x v="0"/>
  </r>
  <r>
    <x v="95"/>
    <x v="225"/>
    <n v="32.799999999999997"/>
    <x v="5"/>
    <x v="0"/>
  </r>
  <r>
    <x v="95"/>
    <x v="226"/>
    <n v="67.2"/>
    <x v="5"/>
    <x v="0"/>
  </r>
  <r>
    <x v="96"/>
    <x v="225"/>
    <n v="50"/>
    <x v="5"/>
    <x v="0"/>
  </r>
  <r>
    <x v="96"/>
    <x v="226"/>
    <n v="50"/>
    <x v="5"/>
    <x v="0"/>
  </r>
  <r>
    <x v="97"/>
    <x v="225"/>
    <n v="0"/>
    <x v="5"/>
    <x v="0"/>
  </r>
  <r>
    <x v="97"/>
    <x v="226"/>
    <n v="100"/>
    <x v="5"/>
    <x v="0"/>
  </r>
  <r>
    <x v="98"/>
    <x v="227"/>
    <n v="48.917748917748916"/>
    <x v="5"/>
    <x v="0"/>
  </r>
  <r>
    <x v="98"/>
    <x v="228"/>
    <n v="51.082251082251084"/>
    <x v="5"/>
    <x v="0"/>
  </r>
  <r>
    <x v="99"/>
    <x v="227"/>
    <n v="113"/>
    <x v="5"/>
    <x v="0"/>
  </r>
  <r>
    <x v="99"/>
    <x v="228"/>
    <n v="118"/>
    <x v="5"/>
    <x v="0"/>
  </r>
  <r>
    <x v="90"/>
    <x v="211"/>
    <n v="18.942731277533039"/>
    <x v="6"/>
    <x v="0"/>
  </r>
  <r>
    <x v="90"/>
    <x v="212"/>
    <n v="78.854625550660799"/>
    <x v="6"/>
    <x v="0"/>
  </r>
  <r>
    <x v="90"/>
    <x v="4"/>
    <n v="2.2026431718061672"/>
    <x v="6"/>
    <x v="0"/>
  </r>
  <r>
    <x v="91"/>
    <x v="213"/>
    <n v="17.621145374449338"/>
    <x v="6"/>
    <x v="0"/>
  </r>
  <r>
    <x v="91"/>
    <x v="214"/>
    <n v="10.13215859030837"/>
    <x v="6"/>
    <x v="0"/>
  </r>
  <r>
    <x v="91"/>
    <x v="215"/>
    <n v="35.242290748898675"/>
    <x v="6"/>
    <x v="0"/>
  </r>
  <r>
    <x v="91"/>
    <x v="216"/>
    <n v="2.643171806167401"/>
    <x v="6"/>
    <x v="0"/>
  </r>
  <r>
    <x v="91"/>
    <x v="217"/>
    <n v="7.0484581497797354"/>
    <x v="6"/>
    <x v="0"/>
  </r>
  <r>
    <x v="91"/>
    <x v="218"/>
    <n v="5.286343612334802"/>
    <x v="6"/>
    <x v="0"/>
  </r>
  <r>
    <x v="91"/>
    <x v="219"/>
    <n v="0.88105726872246692"/>
    <x v="6"/>
    <x v="0"/>
  </r>
  <r>
    <x v="91"/>
    <x v="220"/>
    <n v="21.145374449339208"/>
    <x v="6"/>
    <x v="0"/>
  </r>
  <r>
    <x v="92"/>
    <x v="221"/>
    <n v="17.621145374449338"/>
    <x v="6"/>
    <x v="0"/>
  </r>
  <r>
    <x v="92"/>
    <x v="222"/>
    <n v="12.775330396475772"/>
    <x v="6"/>
    <x v="0"/>
  </r>
  <r>
    <x v="92"/>
    <x v="223"/>
    <n v="48.458149779735685"/>
    <x v="6"/>
    <x v="0"/>
  </r>
  <r>
    <x v="92"/>
    <x v="224"/>
    <n v="18.942731277533039"/>
    <x v="6"/>
    <x v="0"/>
  </r>
  <r>
    <x v="92"/>
    <x v="4"/>
    <n v="2.2026431718061672"/>
    <x v="6"/>
    <x v="0"/>
  </r>
  <r>
    <x v="93"/>
    <x v="225"/>
    <n v="19.642857142857142"/>
    <x v="6"/>
    <x v="0"/>
  </r>
  <r>
    <x v="93"/>
    <x v="226"/>
    <n v="80.357142857142861"/>
    <x v="6"/>
    <x v="0"/>
  </r>
  <r>
    <x v="94"/>
    <x v="225"/>
    <n v="41.025641025641029"/>
    <x v="6"/>
    <x v="0"/>
  </r>
  <r>
    <x v="94"/>
    <x v="226"/>
    <n v="58.974358974358971"/>
    <x v="6"/>
    <x v="0"/>
  </r>
  <r>
    <x v="95"/>
    <x v="225"/>
    <n v="22.891566265060241"/>
    <x v="6"/>
    <x v="0"/>
  </r>
  <r>
    <x v="95"/>
    <x v="226"/>
    <n v="77.108433734939766"/>
    <x v="6"/>
    <x v="0"/>
  </r>
  <r>
    <x v="96"/>
    <x v="225"/>
    <n v="46.666666666666664"/>
    <x v="6"/>
    <x v="0"/>
  </r>
  <r>
    <x v="96"/>
    <x v="226"/>
    <n v="53.333333333333336"/>
    <x v="6"/>
    <x v="0"/>
  </r>
  <r>
    <x v="97"/>
    <x v="225"/>
    <n v="50"/>
    <x v="6"/>
    <x v="0"/>
  </r>
  <r>
    <x v="97"/>
    <x v="226"/>
    <n v="50"/>
    <x v="6"/>
    <x v="0"/>
  </r>
  <r>
    <x v="98"/>
    <x v="227"/>
    <n v="22.346368715083798"/>
    <x v="6"/>
    <x v="0"/>
  </r>
  <r>
    <x v="98"/>
    <x v="228"/>
    <n v="77.653631284916202"/>
    <x v="6"/>
    <x v="0"/>
  </r>
  <r>
    <x v="99"/>
    <x v="227"/>
    <n v="40"/>
    <x v="6"/>
    <x v="0"/>
  </r>
  <r>
    <x v="99"/>
    <x v="228"/>
    <n v="139"/>
    <x v="6"/>
    <x v="0"/>
  </r>
  <r>
    <x v="90"/>
    <x v="211"/>
    <n v="18.237082066869302"/>
    <x v="7"/>
    <x v="0"/>
  </r>
  <r>
    <x v="90"/>
    <x v="212"/>
    <n v="78.419452887538"/>
    <x v="7"/>
    <x v="0"/>
  </r>
  <r>
    <x v="90"/>
    <x v="4"/>
    <n v="3.3434650455927053"/>
    <x v="7"/>
    <x v="0"/>
  </r>
  <r>
    <x v="91"/>
    <x v="213"/>
    <n v="21.88449848024316"/>
    <x v="7"/>
    <x v="0"/>
  </r>
  <r>
    <x v="91"/>
    <x v="214"/>
    <n v="12.158054711246201"/>
    <x v="7"/>
    <x v="0"/>
  </r>
  <r>
    <x v="91"/>
    <x v="215"/>
    <n v="25.227963525835865"/>
    <x v="7"/>
    <x v="0"/>
  </r>
  <r>
    <x v="91"/>
    <x v="216"/>
    <n v="4.86322188449848"/>
    <x v="7"/>
    <x v="0"/>
  </r>
  <r>
    <x v="91"/>
    <x v="217"/>
    <n v="13.069908814589665"/>
    <x v="7"/>
    <x v="0"/>
  </r>
  <r>
    <x v="91"/>
    <x v="218"/>
    <n v="0.60790273556231"/>
    <x v="7"/>
    <x v="0"/>
  </r>
  <r>
    <x v="91"/>
    <x v="219"/>
    <n v="0.60790273556231"/>
    <x v="7"/>
    <x v="0"/>
  </r>
  <r>
    <x v="91"/>
    <x v="220"/>
    <n v="21.580547112462007"/>
    <x v="7"/>
    <x v="0"/>
  </r>
  <r>
    <x v="92"/>
    <x v="221"/>
    <n v="21.88449848024316"/>
    <x v="7"/>
    <x v="0"/>
  </r>
  <r>
    <x v="92"/>
    <x v="222"/>
    <n v="17.021276595744681"/>
    <x v="7"/>
    <x v="0"/>
  </r>
  <r>
    <x v="92"/>
    <x v="223"/>
    <n v="39.513677811550153"/>
    <x v="7"/>
    <x v="0"/>
  </r>
  <r>
    <x v="92"/>
    <x v="224"/>
    <n v="18.237082066869302"/>
    <x v="7"/>
    <x v="0"/>
  </r>
  <r>
    <x v="92"/>
    <x v="4"/>
    <n v="3.3434650455927053"/>
    <x v="7"/>
    <x v="0"/>
  </r>
  <r>
    <x v="93"/>
    <x v="225"/>
    <n v="30.555555555555557"/>
    <x v="7"/>
    <x v="0"/>
  </r>
  <r>
    <x v="93"/>
    <x v="226"/>
    <n v="69.444444444444443"/>
    <x v="7"/>
    <x v="0"/>
  </r>
  <r>
    <x v="94"/>
    <x v="225"/>
    <n v="39.130434782608695"/>
    <x v="7"/>
    <x v="0"/>
  </r>
  <r>
    <x v="94"/>
    <x v="226"/>
    <n v="60.869565217391305"/>
    <x v="7"/>
    <x v="0"/>
  </r>
  <r>
    <x v="95"/>
    <x v="225"/>
    <n v="29.530201342281877"/>
    <x v="7"/>
    <x v="0"/>
  </r>
  <r>
    <x v="95"/>
    <x v="226"/>
    <n v="70.469798657718115"/>
    <x v="7"/>
    <x v="0"/>
  </r>
  <r>
    <x v="96"/>
    <x v="225"/>
    <n v="35.714285714285715"/>
    <x v="7"/>
    <x v="0"/>
  </r>
  <r>
    <x v="96"/>
    <x v="226"/>
    <n v="64.285714285714292"/>
    <x v="7"/>
    <x v="0"/>
  </r>
  <r>
    <x v="97"/>
    <x v="225"/>
    <n v="40"/>
    <x v="7"/>
    <x v="0"/>
  </r>
  <r>
    <x v="97"/>
    <x v="226"/>
    <n v="60"/>
    <x v="7"/>
    <x v="0"/>
  </r>
  <r>
    <x v="98"/>
    <x v="227"/>
    <n v="39.534883720930232"/>
    <x v="7"/>
    <x v="0"/>
  </r>
  <r>
    <x v="98"/>
    <x v="228"/>
    <n v="60.465116279069768"/>
    <x v="7"/>
    <x v="0"/>
  </r>
  <r>
    <x v="99"/>
    <x v="227"/>
    <n v="102"/>
    <x v="7"/>
    <x v="0"/>
  </r>
  <r>
    <x v="99"/>
    <x v="228"/>
    <n v="156"/>
    <x v="7"/>
    <x v="0"/>
  </r>
  <r>
    <x v="90"/>
    <x v="211"/>
    <n v="11.578947368421053"/>
    <x v="8"/>
    <x v="0"/>
  </r>
  <r>
    <x v="90"/>
    <x v="212"/>
    <n v="84.912280701754383"/>
    <x v="8"/>
    <x v="0"/>
  </r>
  <r>
    <x v="90"/>
    <x v="4"/>
    <n v="3.5087719298245612"/>
    <x v="8"/>
    <x v="0"/>
  </r>
  <r>
    <x v="91"/>
    <x v="213"/>
    <n v="23.157894736842106"/>
    <x v="8"/>
    <x v="0"/>
  </r>
  <r>
    <x v="91"/>
    <x v="214"/>
    <n v="16.140350877192983"/>
    <x v="8"/>
    <x v="0"/>
  </r>
  <r>
    <x v="91"/>
    <x v="215"/>
    <n v="32.631578947368418"/>
    <x v="8"/>
    <x v="0"/>
  </r>
  <r>
    <x v="91"/>
    <x v="216"/>
    <n v="3.1578947368421053"/>
    <x v="8"/>
    <x v="0"/>
  </r>
  <r>
    <x v="91"/>
    <x v="217"/>
    <n v="9.1228070175438596"/>
    <x v="8"/>
    <x v="0"/>
  </r>
  <r>
    <x v="91"/>
    <x v="218"/>
    <n v="0.35087719298245612"/>
    <x v="8"/>
    <x v="0"/>
  </r>
  <r>
    <x v="91"/>
    <x v="219"/>
    <n v="0.35087719298245612"/>
    <x v="8"/>
    <x v="0"/>
  </r>
  <r>
    <x v="91"/>
    <x v="220"/>
    <n v="15.087719298245615"/>
    <x v="8"/>
    <x v="0"/>
  </r>
  <r>
    <x v="92"/>
    <x v="221"/>
    <n v="23.157894736842106"/>
    <x v="8"/>
    <x v="0"/>
  </r>
  <r>
    <x v="92"/>
    <x v="222"/>
    <n v="19.298245614035089"/>
    <x v="8"/>
    <x v="0"/>
  </r>
  <r>
    <x v="92"/>
    <x v="223"/>
    <n v="42.456140350877192"/>
    <x v="8"/>
    <x v="0"/>
  </r>
  <r>
    <x v="92"/>
    <x v="224"/>
    <n v="11.578947368421053"/>
    <x v="8"/>
    <x v="0"/>
  </r>
  <r>
    <x v="92"/>
    <x v="4"/>
    <n v="3.5087719298245612"/>
    <x v="8"/>
    <x v="0"/>
  </r>
  <r>
    <x v="93"/>
    <x v="225"/>
    <n v="34.375"/>
    <x v="8"/>
    <x v="0"/>
  </r>
  <r>
    <x v="93"/>
    <x v="226"/>
    <n v="65.625"/>
    <x v="8"/>
    <x v="0"/>
  </r>
  <r>
    <x v="94"/>
    <x v="225"/>
    <n v="34.615384615384613"/>
    <x v="8"/>
    <x v="0"/>
  </r>
  <r>
    <x v="94"/>
    <x v="226"/>
    <n v="65.384615384615387"/>
    <x v="8"/>
    <x v="0"/>
  </r>
  <r>
    <x v="95"/>
    <x v="225"/>
    <n v="29.577464788732396"/>
    <x v="8"/>
    <x v="0"/>
  </r>
  <r>
    <x v="95"/>
    <x v="226"/>
    <n v="70.422535211267601"/>
    <x v="8"/>
    <x v="0"/>
  </r>
  <r>
    <x v="96"/>
    <x v="225"/>
    <n v="33.333333333333336"/>
    <x v="8"/>
    <x v="0"/>
  </r>
  <r>
    <x v="96"/>
    <x v="226"/>
    <n v="66.666666666666671"/>
    <x v="8"/>
    <x v="0"/>
  </r>
  <r>
    <x v="97"/>
    <x v="225"/>
    <n v="75"/>
    <x v="8"/>
    <x v="0"/>
  </r>
  <r>
    <x v="97"/>
    <x v="226"/>
    <n v="25"/>
    <x v="8"/>
    <x v="0"/>
  </r>
  <r>
    <x v="98"/>
    <x v="227"/>
    <n v="25.206611570247933"/>
    <x v="8"/>
    <x v="0"/>
  </r>
  <r>
    <x v="98"/>
    <x v="228"/>
    <n v="74.793388429752071"/>
    <x v="8"/>
    <x v="0"/>
  </r>
  <r>
    <x v="99"/>
    <x v="227"/>
    <n v="61"/>
    <x v="8"/>
    <x v="0"/>
  </r>
  <r>
    <x v="99"/>
    <x v="228"/>
    <n v="181"/>
    <x v="8"/>
    <x v="0"/>
  </r>
  <r>
    <x v="90"/>
    <x v="211"/>
    <n v="33.2409972299169"/>
    <x v="9"/>
    <x v="0"/>
  </r>
  <r>
    <x v="90"/>
    <x v="212"/>
    <n v="65.096952908587255"/>
    <x v="9"/>
    <x v="0"/>
  </r>
  <r>
    <x v="90"/>
    <x v="4"/>
    <n v="1.6620498614958448"/>
    <x v="9"/>
    <x v="0"/>
  </r>
  <r>
    <x v="91"/>
    <x v="213"/>
    <n v="31.578947368421051"/>
    <x v="9"/>
    <x v="0"/>
  </r>
  <r>
    <x v="91"/>
    <x v="214"/>
    <n v="15.789473684210526"/>
    <x v="9"/>
    <x v="0"/>
  </r>
  <r>
    <x v="91"/>
    <x v="215"/>
    <n v="4.7091412742382275"/>
    <x v="9"/>
    <x v="0"/>
  </r>
  <r>
    <x v="91"/>
    <x v="216"/>
    <n v="9.97229916897507"/>
    <x v="9"/>
    <x v="0"/>
  </r>
  <r>
    <x v="91"/>
    <x v="217"/>
    <n v="2.21606648199446"/>
    <x v="9"/>
    <x v="0"/>
  </r>
  <r>
    <x v="91"/>
    <x v="218"/>
    <n v="0.554016620498615"/>
    <x v="9"/>
    <x v="0"/>
  </r>
  <r>
    <x v="91"/>
    <x v="219"/>
    <n v="0.2770083102493075"/>
    <x v="9"/>
    <x v="0"/>
  </r>
  <r>
    <x v="91"/>
    <x v="220"/>
    <n v="34.903047091412745"/>
    <x v="9"/>
    <x v="0"/>
  </r>
  <r>
    <x v="92"/>
    <x v="221"/>
    <n v="31.578947368421051"/>
    <x v="9"/>
    <x v="0"/>
  </r>
  <r>
    <x v="92"/>
    <x v="222"/>
    <n v="25.761772853185594"/>
    <x v="9"/>
    <x v="0"/>
  </r>
  <r>
    <x v="92"/>
    <x v="223"/>
    <n v="7.7562326869806091"/>
    <x v="9"/>
    <x v="0"/>
  </r>
  <r>
    <x v="92"/>
    <x v="224"/>
    <n v="33.2409972299169"/>
    <x v="9"/>
    <x v="0"/>
  </r>
  <r>
    <x v="92"/>
    <x v="4"/>
    <n v="1.6620498614958448"/>
    <x v="9"/>
    <x v="0"/>
  </r>
  <r>
    <x v="93"/>
    <x v="225"/>
    <n v="80"/>
    <x v="9"/>
    <x v="0"/>
  </r>
  <r>
    <x v="93"/>
    <x v="226"/>
    <n v="20"/>
    <x v="9"/>
    <x v="0"/>
  </r>
  <r>
    <x v="94"/>
    <x v="225"/>
    <n v="76"/>
    <x v="9"/>
    <x v="0"/>
  </r>
  <r>
    <x v="94"/>
    <x v="226"/>
    <n v="24"/>
    <x v="9"/>
    <x v="0"/>
  </r>
  <r>
    <x v="95"/>
    <x v="225"/>
    <n v="77.922077922077918"/>
    <x v="9"/>
    <x v="0"/>
  </r>
  <r>
    <x v="95"/>
    <x v="226"/>
    <n v="22.077922077922079"/>
    <x v="9"/>
    <x v="0"/>
  </r>
  <r>
    <x v="96"/>
    <x v="225"/>
    <n v="69.230769230769226"/>
    <x v="9"/>
    <x v="0"/>
  </r>
  <r>
    <x v="96"/>
    <x v="226"/>
    <n v="30.76923076923077"/>
    <x v="9"/>
    <x v="0"/>
  </r>
  <r>
    <x v="97"/>
    <x v="225"/>
    <n v="57.142857142857146"/>
    <x v="9"/>
    <x v="0"/>
  </r>
  <r>
    <x v="97"/>
    <x v="226"/>
    <n v="42.857142857142854"/>
    <x v="9"/>
    <x v="0"/>
  </r>
  <r>
    <x v="98"/>
    <x v="227"/>
    <n v="52.765957446808514"/>
    <x v="9"/>
    <x v="0"/>
  </r>
  <r>
    <x v="98"/>
    <x v="228"/>
    <n v="47.234042553191486"/>
    <x v="9"/>
    <x v="0"/>
  </r>
  <r>
    <x v="99"/>
    <x v="227"/>
    <n v="124"/>
    <x v="9"/>
    <x v="0"/>
  </r>
  <r>
    <x v="99"/>
    <x v="228"/>
    <n v="111"/>
    <x v="9"/>
    <x v="0"/>
  </r>
  <r>
    <x v="90"/>
    <x v="211"/>
    <n v="43.724696356275302"/>
    <x v="10"/>
    <x v="0"/>
  </r>
  <r>
    <x v="90"/>
    <x v="212"/>
    <n v="53.036437246963565"/>
    <x v="10"/>
    <x v="0"/>
  </r>
  <r>
    <x v="90"/>
    <x v="4"/>
    <n v="3.2388663967611335"/>
    <x v="10"/>
    <x v="0"/>
  </r>
  <r>
    <x v="91"/>
    <x v="213"/>
    <n v="25.506072874493928"/>
    <x v="10"/>
    <x v="0"/>
  </r>
  <r>
    <x v="91"/>
    <x v="214"/>
    <n v="4.8582995951417001"/>
    <x v="10"/>
    <x v="0"/>
  </r>
  <r>
    <x v="91"/>
    <x v="215"/>
    <n v="7.287449392712551"/>
    <x v="10"/>
    <x v="0"/>
  </r>
  <r>
    <x v="91"/>
    <x v="216"/>
    <n v="2.42914979757085"/>
    <x v="10"/>
    <x v="0"/>
  </r>
  <r>
    <x v="91"/>
    <x v="217"/>
    <n v="6.0728744939271255"/>
    <x v="10"/>
    <x v="0"/>
  </r>
  <r>
    <x v="91"/>
    <x v="218"/>
    <n v="4.048582995951417"/>
    <x v="10"/>
    <x v="0"/>
  </r>
  <r>
    <x v="91"/>
    <x v="219"/>
    <n v="2.834008097165992"/>
    <x v="10"/>
    <x v="0"/>
  </r>
  <r>
    <x v="91"/>
    <x v="220"/>
    <n v="46.963562753036435"/>
    <x v="10"/>
    <x v="0"/>
  </r>
  <r>
    <x v="92"/>
    <x v="221"/>
    <n v="25.506072874493928"/>
    <x v="10"/>
    <x v="0"/>
  </r>
  <r>
    <x v="92"/>
    <x v="222"/>
    <n v="7.287449392712551"/>
    <x v="10"/>
    <x v="0"/>
  </r>
  <r>
    <x v="92"/>
    <x v="223"/>
    <n v="20.242914979757085"/>
    <x v="10"/>
    <x v="0"/>
  </r>
  <r>
    <x v="92"/>
    <x v="224"/>
    <n v="43.724696356275302"/>
    <x v="10"/>
    <x v="0"/>
  </r>
  <r>
    <x v="92"/>
    <x v="4"/>
    <n v="3.2388663967611335"/>
    <x v="10"/>
    <x v="0"/>
  </r>
  <r>
    <x v="93"/>
    <x v="225"/>
    <n v="25"/>
    <x v="10"/>
    <x v="0"/>
  </r>
  <r>
    <x v="93"/>
    <x v="226"/>
    <n v="75"/>
    <x v="10"/>
    <x v="0"/>
  </r>
  <r>
    <x v="94"/>
    <x v="225"/>
    <n v="50"/>
    <x v="10"/>
    <x v="0"/>
  </r>
  <r>
    <x v="94"/>
    <x v="226"/>
    <n v="50"/>
    <x v="10"/>
    <x v="0"/>
  </r>
  <r>
    <x v="95"/>
    <x v="225"/>
    <n v="16.666666666666668"/>
    <x v="10"/>
    <x v="0"/>
  </r>
  <r>
    <x v="95"/>
    <x v="226"/>
    <n v="83.333333333333329"/>
    <x v="10"/>
    <x v="0"/>
  </r>
  <r>
    <x v="96"/>
    <x v="225"/>
    <n v="64.285714285714292"/>
    <x v="10"/>
    <x v="0"/>
  </r>
  <r>
    <x v="96"/>
    <x v="226"/>
    <n v="35.714285714285715"/>
    <x v="10"/>
    <x v="0"/>
  </r>
  <r>
    <x v="97"/>
    <x v="225"/>
    <n v="100"/>
    <x v="10"/>
    <x v="0"/>
  </r>
  <r>
    <x v="97"/>
    <x v="226"/>
    <n v="0"/>
    <x v="10"/>
    <x v="0"/>
  </r>
  <r>
    <x v="98"/>
    <x v="227"/>
    <n v="49.618320610687022"/>
    <x v="10"/>
    <x v="0"/>
  </r>
  <r>
    <x v="98"/>
    <x v="228"/>
    <n v="50.381679389312978"/>
    <x v="10"/>
    <x v="0"/>
  </r>
  <r>
    <x v="99"/>
    <x v="227"/>
    <n v="65"/>
    <x v="10"/>
    <x v="0"/>
  </r>
  <r>
    <x v="99"/>
    <x v="228"/>
    <n v="66"/>
    <x v="10"/>
    <x v="0"/>
  </r>
  <r>
    <x v="90"/>
    <x v="211"/>
    <n v="41.935483870967744"/>
    <x v="11"/>
    <x v="0"/>
  </r>
  <r>
    <x v="90"/>
    <x v="212"/>
    <n v="54.435483870967744"/>
    <x v="11"/>
    <x v="0"/>
  </r>
  <r>
    <x v="90"/>
    <x v="4"/>
    <n v="3.629032258064516"/>
    <x v="11"/>
    <x v="0"/>
  </r>
  <r>
    <x v="91"/>
    <x v="213"/>
    <n v="28.225806451612904"/>
    <x v="11"/>
    <x v="0"/>
  </r>
  <r>
    <x v="91"/>
    <x v="214"/>
    <n v="10.887096774193548"/>
    <x v="11"/>
    <x v="0"/>
  </r>
  <r>
    <x v="91"/>
    <x v="215"/>
    <n v="8.870967741935484"/>
    <x v="11"/>
    <x v="0"/>
  </r>
  <r>
    <x v="91"/>
    <x v="216"/>
    <n v="5.241935483870968"/>
    <x v="11"/>
    <x v="0"/>
  </r>
  <r>
    <x v="91"/>
    <x v="217"/>
    <n v="1.2096774193548387"/>
    <x v="11"/>
    <x v="0"/>
  </r>
  <r>
    <x v="91"/>
    <x v="218"/>
    <n v="0"/>
    <x v="11"/>
    <x v="0"/>
  </r>
  <r>
    <x v="91"/>
    <x v="219"/>
    <n v="0"/>
    <x v="11"/>
    <x v="0"/>
  </r>
  <r>
    <x v="91"/>
    <x v="220"/>
    <n v="45.564516129032256"/>
    <x v="11"/>
    <x v="0"/>
  </r>
  <r>
    <x v="92"/>
    <x v="221"/>
    <n v="28.225806451612904"/>
    <x v="11"/>
    <x v="0"/>
  </r>
  <r>
    <x v="92"/>
    <x v="222"/>
    <n v="16.129032258064516"/>
    <x v="11"/>
    <x v="0"/>
  </r>
  <r>
    <x v="92"/>
    <x v="223"/>
    <n v="10.080645161290322"/>
    <x v="11"/>
    <x v="0"/>
  </r>
  <r>
    <x v="92"/>
    <x v="224"/>
    <n v="41.935483870967744"/>
    <x v="11"/>
    <x v="0"/>
  </r>
  <r>
    <x v="92"/>
    <x v="4"/>
    <n v="3.629032258064516"/>
    <x v="11"/>
    <x v="0"/>
  </r>
  <r>
    <x v="93"/>
    <x v="225"/>
    <n v="54.166666666666664"/>
    <x v="11"/>
    <x v="0"/>
  </r>
  <r>
    <x v="93"/>
    <x v="226"/>
    <n v="45.833333333333336"/>
    <x v="11"/>
    <x v="0"/>
  </r>
  <r>
    <x v="94"/>
    <x v="225"/>
    <n v="70"/>
    <x v="11"/>
    <x v="0"/>
  </r>
  <r>
    <x v="94"/>
    <x v="226"/>
    <n v="30"/>
    <x v="11"/>
    <x v="0"/>
  </r>
  <r>
    <x v="95"/>
    <x v="225"/>
    <n v="62.162162162162161"/>
    <x v="11"/>
    <x v="0"/>
  </r>
  <r>
    <x v="95"/>
    <x v="226"/>
    <n v="37.837837837837839"/>
    <x v="11"/>
    <x v="0"/>
  </r>
  <r>
    <x v="96"/>
    <x v="225"/>
    <n v="100"/>
    <x v="11"/>
    <x v="0"/>
  </r>
  <r>
    <x v="96"/>
    <x v="226"/>
    <n v="0"/>
    <x v="11"/>
    <x v="0"/>
  </r>
  <r>
    <x v="97"/>
    <x v="225"/>
    <n v="0"/>
    <x v="11"/>
    <x v="0"/>
  </r>
  <r>
    <x v="97"/>
    <x v="226"/>
    <n v="0"/>
    <x v="11"/>
    <x v="0"/>
  </r>
  <r>
    <x v="98"/>
    <x v="227"/>
    <n v="45.185185185185183"/>
    <x v="11"/>
    <x v="0"/>
  </r>
  <r>
    <x v="98"/>
    <x v="228"/>
    <n v="54.814814814814817"/>
    <x v="11"/>
    <x v="0"/>
  </r>
  <r>
    <x v="99"/>
    <x v="227"/>
    <n v="61"/>
    <x v="11"/>
    <x v="0"/>
  </r>
  <r>
    <x v="99"/>
    <x v="228"/>
    <n v="74"/>
    <x v="11"/>
    <x v="0"/>
  </r>
  <r>
    <x v="90"/>
    <x v="211"/>
    <n v="47.982062780269061"/>
    <x v="12"/>
    <x v="0"/>
  </r>
  <r>
    <x v="90"/>
    <x v="212"/>
    <n v="47.085201793721971"/>
    <x v="12"/>
    <x v="0"/>
  </r>
  <r>
    <x v="90"/>
    <x v="4"/>
    <n v="4.9327354260089686"/>
    <x v="12"/>
    <x v="0"/>
  </r>
  <r>
    <x v="91"/>
    <x v="213"/>
    <n v="26.00896860986547"/>
    <x v="12"/>
    <x v="0"/>
  </r>
  <r>
    <x v="91"/>
    <x v="214"/>
    <n v="0.89686098654708524"/>
    <x v="12"/>
    <x v="0"/>
  </r>
  <r>
    <x v="91"/>
    <x v="215"/>
    <n v="7.1748878923766819"/>
    <x v="12"/>
    <x v="0"/>
  </r>
  <r>
    <x v="91"/>
    <x v="216"/>
    <n v="2.2421524663677128"/>
    <x v="12"/>
    <x v="0"/>
  </r>
  <r>
    <x v="91"/>
    <x v="217"/>
    <n v="7.623318385650224"/>
    <x v="12"/>
    <x v="0"/>
  </r>
  <r>
    <x v="91"/>
    <x v="218"/>
    <n v="1.3452914798206279"/>
    <x v="12"/>
    <x v="0"/>
  </r>
  <r>
    <x v="91"/>
    <x v="219"/>
    <n v="1.7937219730941705"/>
    <x v="12"/>
    <x v="0"/>
  </r>
  <r>
    <x v="91"/>
    <x v="220"/>
    <n v="52.914798206278029"/>
    <x v="12"/>
    <x v="0"/>
  </r>
  <r>
    <x v="92"/>
    <x v="221"/>
    <n v="26.00896860986547"/>
    <x v="12"/>
    <x v="0"/>
  </r>
  <r>
    <x v="92"/>
    <x v="222"/>
    <n v="3.1390134529147984"/>
    <x v="12"/>
    <x v="0"/>
  </r>
  <r>
    <x v="92"/>
    <x v="223"/>
    <n v="17.937219730941703"/>
    <x v="12"/>
    <x v="0"/>
  </r>
  <r>
    <x v="92"/>
    <x v="224"/>
    <n v="47.982062780269061"/>
    <x v="12"/>
    <x v="0"/>
  </r>
  <r>
    <x v="92"/>
    <x v="4"/>
    <n v="4.9327354260089686"/>
    <x v="12"/>
    <x v="0"/>
  </r>
  <r>
    <x v="93"/>
    <x v="225"/>
    <n v="8.8235294117647065"/>
    <x v="12"/>
    <x v="0"/>
  </r>
  <r>
    <x v="93"/>
    <x v="226"/>
    <n v="91.17647058823529"/>
    <x v="12"/>
    <x v="0"/>
  </r>
  <r>
    <x v="94"/>
    <x v="225"/>
    <n v="57.142857142857146"/>
    <x v="12"/>
    <x v="0"/>
  </r>
  <r>
    <x v="94"/>
    <x v="226"/>
    <n v="42.857142857142854"/>
    <x v="12"/>
    <x v="0"/>
  </r>
  <r>
    <x v="95"/>
    <x v="225"/>
    <n v="0"/>
    <x v="12"/>
    <x v="0"/>
  </r>
  <r>
    <x v="95"/>
    <x v="226"/>
    <n v="100"/>
    <x v="12"/>
    <x v="0"/>
  </r>
  <r>
    <x v="96"/>
    <x v="225"/>
    <n v="43.75"/>
    <x v="12"/>
    <x v="0"/>
  </r>
  <r>
    <x v="96"/>
    <x v="226"/>
    <n v="56.25"/>
    <x v="12"/>
    <x v="0"/>
  </r>
  <r>
    <x v="97"/>
    <x v="225"/>
    <n v="0"/>
    <x v="12"/>
    <x v="0"/>
  </r>
  <r>
    <x v="97"/>
    <x v="226"/>
    <n v="0"/>
    <x v="12"/>
    <x v="0"/>
  </r>
  <r>
    <x v="98"/>
    <x v="227"/>
    <n v="60"/>
    <x v="12"/>
    <x v="0"/>
  </r>
  <r>
    <x v="98"/>
    <x v="228"/>
    <n v="40"/>
    <x v="12"/>
    <x v="0"/>
  </r>
  <r>
    <x v="99"/>
    <x v="227"/>
    <n v="63"/>
    <x v="12"/>
    <x v="0"/>
  </r>
  <r>
    <x v="99"/>
    <x v="228"/>
    <n v="42"/>
    <x v="12"/>
    <x v="0"/>
  </r>
  <r>
    <x v="90"/>
    <x v="211"/>
    <n v="28.571428571428573"/>
    <x v="13"/>
    <x v="0"/>
  </r>
  <r>
    <x v="90"/>
    <x v="212"/>
    <n v="71.428571428571431"/>
    <x v="13"/>
    <x v="0"/>
  </r>
  <r>
    <x v="90"/>
    <x v="4"/>
    <n v="0"/>
    <x v="13"/>
    <x v="0"/>
  </r>
  <r>
    <x v="91"/>
    <x v="213"/>
    <n v="40.909090909090907"/>
    <x v="13"/>
    <x v="0"/>
  </r>
  <r>
    <x v="91"/>
    <x v="214"/>
    <n v="12.337662337662337"/>
    <x v="13"/>
    <x v="0"/>
  </r>
  <r>
    <x v="91"/>
    <x v="215"/>
    <n v="6.4935064935064934"/>
    <x v="13"/>
    <x v="0"/>
  </r>
  <r>
    <x v="91"/>
    <x v="216"/>
    <n v="8.4415584415584419"/>
    <x v="13"/>
    <x v="0"/>
  </r>
  <r>
    <x v="91"/>
    <x v="217"/>
    <n v="3.2467532467532467"/>
    <x v="13"/>
    <x v="0"/>
  </r>
  <r>
    <x v="91"/>
    <x v="218"/>
    <n v="0"/>
    <x v="13"/>
    <x v="0"/>
  </r>
  <r>
    <x v="91"/>
    <x v="219"/>
    <n v="0"/>
    <x v="13"/>
    <x v="0"/>
  </r>
  <r>
    <x v="91"/>
    <x v="220"/>
    <n v="28.571428571428573"/>
    <x v="13"/>
    <x v="0"/>
  </r>
  <r>
    <x v="92"/>
    <x v="221"/>
    <n v="40.909090909090907"/>
    <x v="13"/>
    <x v="0"/>
  </r>
  <r>
    <x v="92"/>
    <x v="222"/>
    <n v="20.779220779220779"/>
    <x v="13"/>
    <x v="0"/>
  </r>
  <r>
    <x v="92"/>
    <x v="223"/>
    <n v="9.7402597402597397"/>
    <x v="13"/>
    <x v="0"/>
  </r>
  <r>
    <x v="92"/>
    <x v="224"/>
    <n v="28.571428571428573"/>
    <x v="13"/>
    <x v="0"/>
  </r>
  <r>
    <x v="92"/>
    <x v="4"/>
    <n v="0"/>
    <x v="13"/>
    <x v="0"/>
  </r>
  <r>
    <x v="93"/>
    <x v="225"/>
    <n v="58.823529411764703"/>
    <x v="13"/>
    <x v="0"/>
  </r>
  <r>
    <x v="93"/>
    <x v="226"/>
    <n v="41.176470588235297"/>
    <x v="13"/>
    <x v="0"/>
  </r>
  <r>
    <x v="94"/>
    <x v="225"/>
    <n v="66.666666666666671"/>
    <x v="13"/>
    <x v="0"/>
  </r>
  <r>
    <x v="94"/>
    <x v="226"/>
    <n v="33.333333333333336"/>
    <x v="13"/>
    <x v="0"/>
  </r>
  <r>
    <x v="95"/>
    <x v="225"/>
    <n v="72.41379310344827"/>
    <x v="13"/>
    <x v="0"/>
  </r>
  <r>
    <x v="95"/>
    <x v="226"/>
    <n v="27.586206896551722"/>
    <x v="13"/>
    <x v="0"/>
  </r>
  <r>
    <x v="96"/>
    <x v="225"/>
    <n v="100"/>
    <x v="13"/>
    <x v="0"/>
  </r>
  <r>
    <x v="96"/>
    <x v="226"/>
    <n v="0"/>
    <x v="13"/>
    <x v="0"/>
  </r>
  <r>
    <x v="97"/>
    <x v="225"/>
    <n v="0"/>
    <x v="13"/>
    <x v="0"/>
  </r>
  <r>
    <x v="97"/>
    <x v="226"/>
    <n v="0"/>
    <x v="13"/>
    <x v="0"/>
  </r>
  <r>
    <x v="98"/>
    <x v="227"/>
    <n v="60"/>
    <x v="13"/>
    <x v="0"/>
  </r>
  <r>
    <x v="98"/>
    <x v="228"/>
    <n v="40"/>
    <x v="13"/>
    <x v="0"/>
  </r>
  <r>
    <x v="99"/>
    <x v="227"/>
    <n v="66"/>
    <x v="13"/>
    <x v="0"/>
  </r>
  <r>
    <x v="99"/>
    <x v="228"/>
    <n v="44"/>
    <x v="13"/>
    <x v="0"/>
  </r>
  <r>
    <x v="90"/>
    <x v="211"/>
    <n v="11.764705882352942"/>
    <x v="14"/>
    <x v="0"/>
  </r>
  <r>
    <x v="90"/>
    <x v="212"/>
    <n v="86.631016042780743"/>
    <x v="14"/>
    <x v="0"/>
  </r>
  <r>
    <x v="90"/>
    <x v="4"/>
    <n v="1.6042780748663101"/>
    <x v="14"/>
    <x v="0"/>
  </r>
  <r>
    <x v="91"/>
    <x v="213"/>
    <n v="16.577540106951872"/>
    <x v="14"/>
    <x v="0"/>
  </r>
  <r>
    <x v="91"/>
    <x v="214"/>
    <n v="10.160427807486631"/>
    <x v="14"/>
    <x v="0"/>
  </r>
  <r>
    <x v="91"/>
    <x v="215"/>
    <n v="42.780748663101605"/>
    <x v="14"/>
    <x v="0"/>
  </r>
  <r>
    <x v="91"/>
    <x v="216"/>
    <n v="1.6042780748663101"/>
    <x v="14"/>
    <x v="0"/>
  </r>
  <r>
    <x v="91"/>
    <x v="217"/>
    <n v="9.6256684491978604"/>
    <x v="14"/>
    <x v="0"/>
  </r>
  <r>
    <x v="91"/>
    <x v="218"/>
    <n v="4.8128342245989302"/>
    <x v="14"/>
    <x v="0"/>
  </r>
  <r>
    <x v="91"/>
    <x v="219"/>
    <n v="1.0695187165775402"/>
    <x v="14"/>
    <x v="0"/>
  </r>
  <r>
    <x v="91"/>
    <x v="220"/>
    <n v="13.368983957219251"/>
    <x v="14"/>
    <x v="0"/>
  </r>
  <r>
    <x v="92"/>
    <x v="221"/>
    <n v="16.577540106951872"/>
    <x v="14"/>
    <x v="0"/>
  </r>
  <r>
    <x v="92"/>
    <x v="222"/>
    <n v="11.764705882352942"/>
    <x v="14"/>
    <x v="0"/>
  </r>
  <r>
    <x v="92"/>
    <x v="223"/>
    <n v="58.288770053475936"/>
    <x v="14"/>
    <x v="0"/>
  </r>
  <r>
    <x v="92"/>
    <x v="224"/>
    <n v="11.764705882352942"/>
    <x v="14"/>
    <x v="0"/>
  </r>
  <r>
    <x v="92"/>
    <x v="4"/>
    <n v="1.6042780748663101"/>
    <x v="14"/>
    <x v="0"/>
  </r>
  <r>
    <x v="93"/>
    <x v="225"/>
    <n v="17.600000000000001"/>
    <x v="14"/>
    <x v="0"/>
  </r>
  <r>
    <x v="93"/>
    <x v="226"/>
    <n v="82.4"/>
    <x v="14"/>
    <x v="0"/>
  </r>
  <r>
    <x v="94"/>
    <x v="225"/>
    <n v="27.5"/>
    <x v="14"/>
    <x v="0"/>
  </r>
  <r>
    <x v="94"/>
    <x v="226"/>
    <n v="72.5"/>
    <x v="14"/>
    <x v="0"/>
  </r>
  <r>
    <x v="95"/>
    <x v="225"/>
    <n v="20"/>
    <x v="14"/>
    <x v="0"/>
  </r>
  <r>
    <x v="95"/>
    <x v="226"/>
    <n v="80"/>
    <x v="14"/>
    <x v="0"/>
  </r>
  <r>
    <x v="96"/>
    <x v="225"/>
    <n v="28.571428571428573"/>
    <x v="14"/>
    <x v="0"/>
  </r>
  <r>
    <x v="96"/>
    <x v="226"/>
    <n v="71.428571428571431"/>
    <x v="14"/>
    <x v="0"/>
  </r>
  <r>
    <x v="97"/>
    <x v="225"/>
    <n v="50"/>
    <x v="14"/>
    <x v="0"/>
  </r>
  <r>
    <x v="97"/>
    <x v="226"/>
    <n v="50"/>
    <x v="14"/>
    <x v="0"/>
  </r>
  <r>
    <x v="98"/>
    <x v="227"/>
    <n v="13.580246913580247"/>
    <x v="14"/>
    <x v="0"/>
  </r>
  <r>
    <x v="98"/>
    <x v="228"/>
    <n v="86.419753086419746"/>
    <x v="14"/>
    <x v="0"/>
  </r>
  <r>
    <x v="99"/>
    <x v="227"/>
    <n v="22"/>
    <x v="14"/>
    <x v="0"/>
  </r>
  <r>
    <x v="99"/>
    <x v="228"/>
    <n v="140"/>
    <x v="14"/>
    <x v="0"/>
  </r>
  <r>
    <x v="90"/>
    <x v="211"/>
    <n v="34.433962264150942"/>
    <x v="15"/>
    <x v="0"/>
  </r>
  <r>
    <x v="90"/>
    <x v="212"/>
    <n v="54.716981132075475"/>
    <x v="15"/>
    <x v="0"/>
  </r>
  <r>
    <x v="90"/>
    <x v="4"/>
    <n v="10.849056603773585"/>
    <x v="15"/>
    <x v="0"/>
  </r>
  <r>
    <x v="91"/>
    <x v="213"/>
    <n v="42.452830188679243"/>
    <x v="15"/>
    <x v="0"/>
  </r>
  <r>
    <x v="91"/>
    <x v="214"/>
    <n v="5.1886792452830193"/>
    <x v="15"/>
    <x v="0"/>
  </r>
  <r>
    <x v="91"/>
    <x v="215"/>
    <n v="2.358490566037736"/>
    <x v="15"/>
    <x v="0"/>
  </r>
  <r>
    <x v="91"/>
    <x v="216"/>
    <n v="1.4150943396226414"/>
    <x v="15"/>
    <x v="0"/>
  </r>
  <r>
    <x v="91"/>
    <x v="217"/>
    <n v="0.94339622641509435"/>
    <x v="15"/>
    <x v="0"/>
  </r>
  <r>
    <x v="91"/>
    <x v="218"/>
    <n v="0.94339622641509435"/>
    <x v="15"/>
    <x v="0"/>
  </r>
  <r>
    <x v="91"/>
    <x v="219"/>
    <n v="1.4150943396226414"/>
    <x v="15"/>
    <x v="0"/>
  </r>
  <r>
    <x v="91"/>
    <x v="220"/>
    <n v="45.283018867924525"/>
    <x v="15"/>
    <x v="0"/>
  </r>
  <r>
    <x v="92"/>
    <x v="221"/>
    <n v="42.452830188679243"/>
    <x v="15"/>
    <x v="0"/>
  </r>
  <r>
    <x v="92"/>
    <x v="222"/>
    <n v="6.6037735849056602"/>
    <x v="15"/>
    <x v="0"/>
  </r>
  <r>
    <x v="92"/>
    <x v="223"/>
    <n v="5.6603773584905657"/>
    <x v="15"/>
    <x v="0"/>
  </r>
  <r>
    <x v="92"/>
    <x v="224"/>
    <n v="34.433962264150942"/>
    <x v="15"/>
    <x v="0"/>
  </r>
  <r>
    <x v="92"/>
    <x v="4"/>
    <n v="10.849056603773585"/>
    <x v="15"/>
    <x v="0"/>
  </r>
  <r>
    <x v="93"/>
    <x v="225"/>
    <n v="46.153846153846153"/>
    <x v="15"/>
    <x v="0"/>
  </r>
  <r>
    <x v="93"/>
    <x v="226"/>
    <n v="53.846153846153847"/>
    <x v="15"/>
    <x v="0"/>
  </r>
  <r>
    <x v="94"/>
    <x v="225"/>
    <n v="100"/>
    <x v="15"/>
    <x v="0"/>
  </r>
  <r>
    <x v="94"/>
    <x v="226"/>
    <n v="0"/>
    <x v="15"/>
    <x v="0"/>
  </r>
  <r>
    <x v="95"/>
    <x v="225"/>
    <n v="50"/>
    <x v="15"/>
    <x v="0"/>
  </r>
  <r>
    <x v="95"/>
    <x v="226"/>
    <n v="50"/>
    <x v="15"/>
    <x v="0"/>
  </r>
  <r>
    <x v="96"/>
    <x v="225"/>
    <n v="90"/>
    <x v="15"/>
    <x v="0"/>
  </r>
  <r>
    <x v="96"/>
    <x v="226"/>
    <n v="10"/>
    <x v="15"/>
    <x v="0"/>
  </r>
  <r>
    <x v="97"/>
    <x v="225"/>
    <n v="0"/>
    <x v="15"/>
    <x v="0"/>
  </r>
  <r>
    <x v="97"/>
    <x v="226"/>
    <n v="0"/>
    <x v="15"/>
    <x v="0"/>
  </r>
  <r>
    <x v="98"/>
    <x v="227"/>
    <n v="62.068965517241381"/>
    <x v="15"/>
    <x v="0"/>
  </r>
  <r>
    <x v="98"/>
    <x v="228"/>
    <n v="37.931034482758619"/>
    <x v="15"/>
    <x v="0"/>
  </r>
  <r>
    <x v="99"/>
    <x v="227"/>
    <n v="72"/>
    <x v="15"/>
    <x v="0"/>
  </r>
  <r>
    <x v="99"/>
    <x v="228"/>
    <n v="44"/>
    <x v="15"/>
    <x v="0"/>
  </r>
  <r>
    <x v="90"/>
    <x v="211"/>
    <n v="33.886255924170619"/>
    <x v="16"/>
    <x v="0"/>
  </r>
  <r>
    <x v="90"/>
    <x v="212"/>
    <n v="61.611374407582936"/>
    <x v="16"/>
    <x v="0"/>
  </r>
  <r>
    <x v="90"/>
    <x v="4"/>
    <n v="4.5023696682464456"/>
    <x v="16"/>
    <x v="0"/>
  </r>
  <r>
    <x v="91"/>
    <x v="213"/>
    <n v="31.51658767772512"/>
    <x v="16"/>
    <x v="0"/>
  </r>
  <r>
    <x v="91"/>
    <x v="214"/>
    <n v="5.2132701421800949"/>
    <x v="16"/>
    <x v="0"/>
  </r>
  <r>
    <x v="91"/>
    <x v="215"/>
    <n v="9.9526066350710902"/>
    <x v="16"/>
    <x v="0"/>
  </r>
  <r>
    <x v="91"/>
    <x v="216"/>
    <n v="4.5023696682464456"/>
    <x v="16"/>
    <x v="0"/>
  </r>
  <r>
    <x v="91"/>
    <x v="217"/>
    <n v="6.1611374407582939"/>
    <x v="16"/>
    <x v="0"/>
  </r>
  <r>
    <x v="91"/>
    <x v="218"/>
    <n v="1.8957345971563981"/>
    <x v="16"/>
    <x v="0"/>
  </r>
  <r>
    <x v="91"/>
    <x v="219"/>
    <n v="2.3696682464454977"/>
    <x v="16"/>
    <x v="0"/>
  </r>
  <r>
    <x v="91"/>
    <x v="220"/>
    <n v="38.388625592417064"/>
    <x v="16"/>
    <x v="0"/>
  </r>
  <r>
    <x v="92"/>
    <x v="221"/>
    <n v="31.51658767772512"/>
    <x v="16"/>
    <x v="0"/>
  </r>
  <r>
    <x v="92"/>
    <x v="222"/>
    <n v="9.7156398104265396"/>
    <x v="16"/>
    <x v="0"/>
  </r>
  <r>
    <x v="92"/>
    <x v="223"/>
    <n v="20.379146919431278"/>
    <x v="16"/>
    <x v="0"/>
  </r>
  <r>
    <x v="92"/>
    <x v="224"/>
    <n v="33.886255924170619"/>
    <x v="16"/>
    <x v="0"/>
  </r>
  <r>
    <x v="92"/>
    <x v="4"/>
    <n v="4.5023696682464456"/>
    <x v="16"/>
    <x v="0"/>
  </r>
  <r>
    <x v="93"/>
    <x v="225"/>
    <n v="23.943661971830984"/>
    <x v="16"/>
    <x v="0"/>
  </r>
  <r>
    <x v="93"/>
    <x v="226"/>
    <n v="76.056338028169009"/>
    <x v="16"/>
    <x v="0"/>
  </r>
  <r>
    <x v="94"/>
    <x v="225"/>
    <n v="47.916666666666664"/>
    <x v="16"/>
    <x v="0"/>
  </r>
  <r>
    <x v="94"/>
    <x v="226"/>
    <n v="52.083333333333336"/>
    <x v="16"/>
    <x v="0"/>
  </r>
  <r>
    <x v="95"/>
    <x v="225"/>
    <n v="35"/>
    <x v="16"/>
    <x v="0"/>
  </r>
  <r>
    <x v="95"/>
    <x v="226"/>
    <n v="65"/>
    <x v="16"/>
    <x v="0"/>
  </r>
  <r>
    <x v="96"/>
    <x v="225"/>
    <n v="77.142857142857139"/>
    <x v="16"/>
    <x v="0"/>
  </r>
  <r>
    <x v="96"/>
    <x v="226"/>
    <n v="22.857142857142858"/>
    <x v="16"/>
    <x v="0"/>
  </r>
  <r>
    <x v="97"/>
    <x v="225"/>
    <n v="33.333333333333336"/>
    <x v="16"/>
    <x v="0"/>
  </r>
  <r>
    <x v="97"/>
    <x v="226"/>
    <n v="66.666666666666671"/>
    <x v="16"/>
    <x v="0"/>
  </r>
  <r>
    <x v="98"/>
    <x v="227"/>
    <n v="53.846153846153847"/>
    <x v="16"/>
    <x v="0"/>
  </r>
  <r>
    <x v="98"/>
    <x v="228"/>
    <n v="46.153846153846153"/>
    <x v="16"/>
    <x v="0"/>
  </r>
  <r>
    <x v="99"/>
    <x v="227"/>
    <n v="140"/>
    <x v="16"/>
    <x v="0"/>
  </r>
  <r>
    <x v="99"/>
    <x v="228"/>
    <n v="120"/>
    <x v="16"/>
    <x v="0"/>
  </r>
  <r>
    <x v="90"/>
    <x v="211"/>
    <n v="32.009090909090908"/>
    <x v="0"/>
    <x v="1"/>
  </r>
  <r>
    <x v="90"/>
    <x v="212"/>
    <n v="64.090909090909093"/>
    <x v="0"/>
    <x v="1"/>
  </r>
  <r>
    <x v="90"/>
    <x v="4"/>
    <n v="3.9"/>
    <x v="0"/>
    <x v="1"/>
  </r>
  <r>
    <x v="91"/>
    <x v="213"/>
    <n v="23.772727272727273"/>
    <x v="0"/>
    <x v="1"/>
  </r>
  <r>
    <x v="91"/>
    <x v="214"/>
    <n v="6.6545454545454543"/>
    <x v="0"/>
    <x v="1"/>
  </r>
  <r>
    <x v="91"/>
    <x v="215"/>
    <n v="19.181818181818183"/>
    <x v="0"/>
    <x v="1"/>
  </r>
  <r>
    <x v="91"/>
    <x v="216"/>
    <n v="3.4272727272727272"/>
    <x v="0"/>
    <x v="1"/>
  </r>
  <r>
    <x v="91"/>
    <x v="217"/>
    <n v="7.663636363636364"/>
    <x v="0"/>
    <x v="1"/>
  </r>
  <r>
    <x v="91"/>
    <x v="218"/>
    <n v="2.5272727272727273"/>
    <x v="0"/>
    <x v="1"/>
  </r>
  <r>
    <x v="91"/>
    <x v="219"/>
    <n v="0.86363636363636365"/>
    <x v="0"/>
    <x v="1"/>
  </r>
  <r>
    <x v="91"/>
    <x v="220"/>
    <n v="35.909090909090907"/>
    <x v="0"/>
    <x v="1"/>
  </r>
  <r>
    <x v="92"/>
    <x v="221"/>
    <n v="23.772727272727273"/>
    <x v="0"/>
    <x v="1"/>
  </r>
  <r>
    <x v="92"/>
    <x v="222"/>
    <n v="10.081818181818182"/>
    <x v="0"/>
    <x v="1"/>
  </r>
  <r>
    <x v="92"/>
    <x v="223"/>
    <n v="30.236363636363638"/>
    <x v="0"/>
    <x v="1"/>
  </r>
  <r>
    <x v="92"/>
    <x v="224"/>
    <n v="32.009090909090908"/>
    <x v="0"/>
    <x v="1"/>
  </r>
  <r>
    <x v="92"/>
    <x v="4"/>
    <n v="3.9"/>
    <x v="0"/>
    <x v="1"/>
  </r>
  <r>
    <x v="93"/>
    <x v="225"/>
    <n v="18.756737333812431"/>
    <x v="0"/>
    <x v="1"/>
  </r>
  <r>
    <x v="93"/>
    <x v="226"/>
    <n v="81.243262666187562"/>
    <x v="0"/>
    <x v="1"/>
  </r>
  <r>
    <x v="94"/>
    <x v="225"/>
    <n v="42.285298398835515"/>
    <x v="0"/>
    <x v="1"/>
  </r>
  <r>
    <x v="94"/>
    <x v="226"/>
    <n v="57.714701601164485"/>
    <x v="0"/>
    <x v="1"/>
  </r>
  <r>
    <x v="95"/>
    <x v="225"/>
    <n v="30.930720783764869"/>
    <x v="0"/>
    <x v="1"/>
  </r>
  <r>
    <x v="95"/>
    <x v="226"/>
    <n v="69.069279216235131"/>
    <x v="0"/>
    <x v="1"/>
  </r>
  <r>
    <x v="96"/>
    <x v="225"/>
    <n v="47.797062750333779"/>
    <x v="0"/>
    <x v="1"/>
  </r>
  <r>
    <x v="96"/>
    <x v="226"/>
    <n v="52.202937249666221"/>
    <x v="0"/>
    <x v="1"/>
  </r>
  <r>
    <x v="97"/>
    <x v="225"/>
    <n v="50.684931506849317"/>
    <x v="0"/>
    <x v="1"/>
  </r>
  <r>
    <x v="97"/>
    <x v="226"/>
    <n v="49.315068493150683"/>
    <x v="0"/>
    <x v="1"/>
  </r>
  <r>
    <x v="98"/>
    <x v="227"/>
    <n v="37.432624113475178"/>
    <x v="0"/>
    <x v="1"/>
  </r>
  <r>
    <x v="98"/>
    <x v="228"/>
    <n v="62.567375886524822"/>
    <x v="0"/>
    <x v="1"/>
  </r>
  <r>
    <x v="99"/>
    <x v="227"/>
    <n v="2639"/>
    <x v="0"/>
    <x v="1"/>
  </r>
  <r>
    <x v="99"/>
    <x v="228"/>
    <n v="4411"/>
    <x v="0"/>
    <x v="1"/>
  </r>
  <r>
    <x v="90"/>
    <x v="211"/>
    <n v="45.056867891513562"/>
    <x v="1"/>
    <x v="1"/>
  </r>
  <r>
    <x v="90"/>
    <x v="212"/>
    <n v="48.731408573928256"/>
    <x v="1"/>
    <x v="1"/>
  </r>
  <r>
    <x v="90"/>
    <x v="4"/>
    <n v="6.21172353455818"/>
    <x v="1"/>
    <x v="1"/>
  </r>
  <r>
    <x v="91"/>
    <x v="213"/>
    <n v="27.865266841644793"/>
    <x v="1"/>
    <x v="1"/>
  </r>
  <r>
    <x v="91"/>
    <x v="214"/>
    <n v="2.4934383202099739"/>
    <x v="1"/>
    <x v="1"/>
  </r>
  <r>
    <x v="91"/>
    <x v="215"/>
    <n v="8.5739282589676282"/>
    <x v="1"/>
    <x v="1"/>
  </r>
  <r>
    <x v="91"/>
    <x v="216"/>
    <n v="2.8871391076115485"/>
    <x v="1"/>
    <x v="1"/>
  </r>
  <r>
    <x v="91"/>
    <x v="217"/>
    <n v="4.2869641294838141"/>
    <x v="1"/>
    <x v="1"/>
  </r>
  <r>
    <x v="91"/>
    <x v="218"/>
    <n v="1.4873140857392826"/>
    <x v="1"/>
    <x v="1"/>
  </r>
  <r>
    <x v="91"/>
    <x v="219"/>
    <n v="1.1373578302712162"/>
    <x v="1"/>
    <x v="1"/>
  </r>
  <r>
    <x v="91"/>
    <x v="220"/>
    <n v="51.268591426071744"/>
    <x v="1"/>
    <x v="1"/>
  </r>
  <r>
    <x v="92"/>
    <x v="221"/>
    <n v="27.865266841644793"/>
    <x v="1"/>
    <x v="1"/>
  </r>
  <r>
    <x v="92"/>
    <x v="222"/>
    <n v="5.3805774278215219"/>
    <x v="1"/>
    <x v="1"/>
  </r>
  <r>
    <x v="92"/>
    <x v="223"/>
    <n v="15.485564304461942"/>
    <x v="1"/>
    <x v="1"/>
  </r>
  <r>
    <x v="92"/>
    <x v="224"/>
    <n v="45.056867891513562"/>
    <x v="1"/>
    <x v="1"/>
  </r>
  <r>
    <x v="92"/>
    <x v="4"/>
    <n v="6.21172353455818"/>
    <x v="1"/>
    <x v="1"/>
  </r>
  <r>
    <x v="93"/>
    <x v="225"/>
    <n v="16.314199395770391"/>
    <x v="1"/>
    <x v="1"/>
  </r>
  <r>
    <x v="93"/>
    <x v="226"/>
    <n v="83.685800604229613"/>
    <x v="1"/>
    <x v="1"/>
  </r>
  <r>
    <x v="94"/>
    <x v="225"/>
    <n v="39.393939393939391"/>
    <x v="1"/>
    <x v="1"/>
  </r>
  <r>
    <x v="94"/>
    <x v="226"/>
    <n v="60.606060606060609"/>
    <x v="1"/>
    <x v="1"/>
  </r>
  <r>
    <x v="95"/>
    <x v="225"/>
    <n v="15.625"/>
    <x v="1"/>
    <x v="1"/>
  </r>
  <r>
    <x v="95"/>
    <x v="226"/>
    <n v="84.375"/>
    <x v="1"/>
    <x v="1"/>
  </r>
  <r>
    <x v="96"/>
    <x v="225"/>
    <n v="59.016393442622949"/>
    <x v="1"/>
    <x v="1"/>
  </r>
  <r>
    <x v="96"/>
    <x v="226"/>
    <n v="40.983606557377051"/>
    <x v="1"/>
    <x v="1"/>
  </r>
  <r>
    <x v="97"/>
    <x v="225"/>
    <n v="92.857142857142861"/>
    <x v="1"/>
    <x v="1"/>
  </r>
  <r>
    <x v="97"/>
    <x v="226"/>
    <n v="7.1428571428571432"/>
    <x v="1"/>
    <x v="1"/>
  </r>
  <r>
    <x v="98"/>
    <x v="227"/>
    <n v="51.70556552962298"/>
    <x v="1"/>
    <x v="1"/>
  </r>
  <r>
    <x v="98"/>
    <x v="228"/>
    <n v="48.29443447037702"/>
    <x v="1"/>
    <x v="1"/>
  </r>
  <r>
    <x v="99"/>
    <x v="227"/>
    <n v="576"/>
    <x v="1"/>
    <x v="1"/>
  </r>
  <r>
    <x v="99"/>
    <x v="228"/>
    <n v="538"/>
    <x v="1"/>
    <x v="1"/>
  </r>
  <r>
    <x v="90"/>
    <x v="211"/>
    <n v="22.659176029962548"/>
    <x v="2"/>
    <x v="1"/>
  </r>
  <r>
    <x v="90"/>
    <x v="212"/>
    <n v="74.765917602996254"/>
    <x v="2"/>
    <x v="1"/>
  </r>
  <r>
    <x v="90"/>
    <x v="4"/>
    <n v="2.5749063670411987"/>
    <x v="2"/>
    <x v="1"/>
  </r>
  <r>
    <x v="91"/>
    <x v="213"/>
    <n v="16.549625468164795"/>
    <x v="2"/>
    <x v="1"/>
  </r>
  <r>
    <x v="91"/>
    <x v="214"/>
    <n v="5.8286516853932584"/>
    <x v="2"/>
    <x v="1"/>
  </r>
  <r>
    <x v="91"/>
    <x v="215"/>
    <n v="33.309925093632955"/>
    <x v="2"/>
    <x v="1"/>
  </r>
  <r>
    <x v="91"/>
    <x v="216"/>
    <n v="2.1301498127340825"/>
    <x v="2"/>
    <x v="1"/>
  </r>
  <r>
    <x v="91"/>
    <x v="217"/>
    <n v="11.165730337078651"/>
    <x v="2"/>
    <x v="1"/>
  </r>
  <r>
    <x v="91"/>
    <x v="218"/>
    <n v="4.7518726591760299"/>
    <x v="2"/>
    <x v="1"/>
  </r>
  <r>
    <x v="91"/>
    <x v="219"/>
    <n v="1.0299625468164795"/>
    <x v="2"/>
    <x v="1"/>
  </r>
  <r>
    <x v="91"/>
    <x v="220"/>
    <n v="25.234082397003746"/>
    <x v="2"/>
    <x v="1"/>
  </r>
  <r>
    <x v="92"/>
    <x v="221"/>
    <n v="16.549625468164795"/>
    <x v="2"/>
    <x v="1"/>
  </r>
  <r>
    <x v="92"/>
    <x v="222"/>
    <n v="7.9588014981273405"/>
    <x v="2"/>
    <x v="1"/>
  </r>
  <r>
    <x v="92"/>
    <x v="223"/>
    <n v="50.257490636704119"/>
    <x v="2"/>
    <x v="1"/>
  </r>
  <r>
    <x v="92"/>
    <x v="224"/>
    <n v="22.659176029962548"/>
    <x v="2"/>
    <x v="1"/>
  </r>
  <r>
    <x v="92"/>
    <x v="4"/>
    <n v="2.5749063670411987"/>
    <x v="2"/>
    <x v="1"/>
  </r>
  <r>
    <x v="93"/>
    <x v="225"/>
    <n v="12.619300106044539"/>
    <x v="2"/>
    <x v="1"/>
  </r>
  <r>
    <x v="93"/>
    <x v="226"/>
    <n v="87.380699893955466"/>
    <x v="2"/>
    <x v="1"/>
  </r>
  <r>
    <x v="94"/>
    <x v="225"/>
    <n v="39.370932754880691"/>
    <x v="2"/>
    <x v="1"/>
  </r>
  <r>
    <x v="94"/>
    <x v="226"/>
    <n v="60.629067245119309"/>
    <x v="2"/>
    <x v="1"/>
  </r>
  <r>
    <x v="95"/>
    <x v="225"/>
    <n v="13.333333333333334"/>
    <x v="2"/>
    <x v="1"/>
  </r>
  <r>
    <x v="95"/>
    <x v="226"/>
    <n v="86.666666666666671"/>
    <x v="2"/>
    <x v="1"/>
  </r>
  <r>
    <x v="96"/>
    <x v="225"/>
    <n v="26.602564102564102"/>
    <x v="2"/>
    <x v="1"/>
  </r>
  <r>
    <x v="96"/>
    <x v="226"/>
    <n v="73.397435897435898"/>
    <x v="2"/>
    <x v="1"/>
  </r>
  <r>
    <x v="97"/>
    <x v="225"/>
    <n v="30.76923076923077"/>
    <x v="2"/>
    <x v="1"/>
  </r>
  <r>
    <x v="97"/>
    <x v="226"/>
    <n v="69.230769230769226"/>
    <x v="2"/>
    <x v="1"/>
  </r>
  <r>
    <x v="98"/>
    <x v="227"/>
    <n v="23.857232310582344"/>
    <x v="2"/>
    <x v="1"/>
  </r>
  <r>
    <x v="98"/>
    <x v="228"/>
    <n v="76.142767689417653"/>
    <x v="2"/>
    <x v="1"/>
  </r>
  <r>
    <x v="99"/>
    <x v="227"/>
    <n v="762"/>
    <x v="2"/>
    <x v="1"/>
  </r>
  <r>
    <x v="99"/>
    <x v="228"/>
    <n v="2432"/>
    <x v="2"/>
    <x v="1"/>
  </r>
  <r>
    <x v="90"/>
    <x v="211"/>
    <n v="37.608426270136306"/>
    <x v="3"/>
    <x v="1"/>
  </r>
  <r>
    <x v="90"/>
    <x v="212"/>
    <n v="58.798017348203224"/>
    <x v="3"/>
    <x v="1"/>
  </r>
  <r>
    <x v="90"/>
    <x v="4"/>
    <n v="3.5935563816604708"/>
    <x v="3"/>
    <x v="1"/>
  </r>
  <r>
    <x v="91"/>
    <x v="213"/>
    <n v="33.023543990086743"/>
    <x v="3"/>
    <x v="1"/>
  </r>
  <r>
    <x v="91"/>
    <x v="214"/>
    <n v="12.825278810408921"/>
    <x v="3"/>
    <x v="1"/>
  </r>
  <r>
    <x v="91"/>
    <x v="215"/>
    <n v="3.7794299876084261"/>
    <x v="3"/>
    <x v="1"/>
  </r>
  <r>
    <x v="91"/>
    <x v="216"/>
    <n v="6.0718711276332096"/>
    <x v="3"/>
    <x v="1"/>
  </r>
  <r>
    <x v="91"/>
    <x v="217"/>
    <n v="2.5402726146220571"/>
    <x v="3"/>
    <x v="1"/>
  </r>
  <r>
    <x v="91"/>
    <x v="218"/>
    <n v="0.3097893432465923"/>
    <x v="3"/>
    <x v="1"/>
  </r>
  <r>
    <x v="91"/>
    <x v="219"/>
    <n v="0.24783147459727387"/>
    <x v="3"/>
    <x v="1"/>
  </r>
  <r>
    <x v="91"/>
    <x v="220"/>
    <n v="41.201982651796776"/>
    <x v="3"/>
    <x v="1"/>
  </r>
  <r>
    <x v="92"/>
    <x v="221"/>
    <n v="33.023543990086743"/>
    <x v="3"/>
    <x v="1"/>
  </r>
  <r>
    <x v="92"/>
    <x v="222"/>
    <n v="18.89714993804213"/>
    <x v="3"/>
    <x v="1"/>
  </r>
  <r>
    <x v="92"/>
    <x v="223"/>
    <n v="6.8773234200743492"/>
    <x v="3"/>
    <x v="1"/>
  </r>
  <r>
    <x v="92"/>
    <x v="224"/>
    <n v="37.608426270136306"/>
    <x v="3"/>
    <x v="1"/>
  </r>
  <r>
    <x v="92"/>
    <x v="4"/>
    <n v="3.5935563816604708"/>
    <x v="3"/>
    <x v="1"/>
  </r>
  <r>
    <x v="93"/>
    <x v="225"/>
    <n v="74.545454545454547"/>
    <x v="3"/>
    <x v="1"/>
  </r>
  <r>
    <x v="93"/>
    <x v="226"/>
    <n v="25.454545454545453"/>
    <x v="3"/>
    <x v="1"/>
  </r>
  <r>
    <x v="94"/>
    <x v="225"/>
    <n v="87.5"/>
    <x v="3"/>
    <x v="1"/>
  </r>
  <r>
    <x v="94"/>
    <x v="226"/>
    <n v="12.5"/>
    <x v="3"/>
    <x v="1"/>
  </r>
  <r>
    <x v="95"/>
    <x v="225"/>
    <n v="70.48458149779735"/>
    <x v="3"/>
    <x v="1"/>
  </r>
  <r>
    <x v="95"/>
    <x v="226"/>
    <n v="29.515418502202643"/>
    <x v="3"/>
    <x v="1"/>
  </r>
  <r>
    <x v="96"/>
    <x v="225"/>
    <n v="86.915887850467286"/>
    <x v="3"/>
    <x v="1"/>
  </r>
  <r>
    <x v="96"/>
    <x v="226"/>
    <n v="13.084112149532711"/>
    <x v="3"/>
    <x v="1"/>
  </r>
  <r>
    <x v="97"/>
    <x v="225"/>
    <n v="100"/>
    <x v="3"/>
    <x v="1"/>
  </r>
  <r>
    <x v="97"/>
    <x v="226"/>
    <n v="0"/>
    <x v="3"/>
    <x v="1"/>
  </r>
  <r>
    <x v="98"/>
    <x v="227"/>
    <n v="49.63119072708114"/>
    <x v="3"/>
    <x v="1"/>
  </r>
  <r>
    <x v="98"/>
    <x v="228"/>
    <n v="50.36880927291886"/>
    <x v="3"/>
    <x v="1"/>
  </r>
  <r>
    <x v="99"/>
    <x v="227"/>
    <n v="471"/>
    <x v="3"/>
    <x v="1"/>
  </r>
  <r>
    <x v="99"/>
    <x v="228"/>
    <n v="478"/>
    <x v="3"/>
    <x v="1"/>
  </r>
  <r>
    <x v="90"/>
    <x v="211"/>
    <n v="21.428571428571427"/>
    <x v="4"/>
    <x v="1"/>
  </r>
  <r>
    <x v="90"/>
    <x v="212"/>
    <n v="75.757575757575751"/>
    <x v="4"/>
    <x v="1"/>
  </r>
  <r>
    <x v="90"/>
    <x v="4"/>
    <n v="2.8138528138528138"/>
    <x v="4"/>
    <x v="1"/>
  </r>
  <r>
    <x v="91"/>
    <x v="213"/>
    <n v="21.645021645021647"/>
    <x v="4"/>
    <x v="1"/>
  </r>
  <r>
    <x v="91"/>
    <x v="214"/>
    <n v="8.4415584415584419"/>
    <x v="4"/>
    <x v="1"/>
  </r>
  <r>
    <x v="91"/>
    <x v="215"/>
    <n v="27.056277056277057"/>
    <x v="4"/>
    <x v="1"/>
  </r>
  <r>
    <x v="91"/>
    <x v="216"/>
    <n v="4.112554112554113"/>
    <x v="4"/>
    <x v="1"/>
  </r>
  <r>
    <x v="91"/>
    <x v="217"/>
    <n v="13.203463203463203"/>
    <x v="4"/>
    <x v="1"/>
  </r>
  <r>
    <x v="91"/>
    <x v="218"/>
    <n v="0.86580086580086579"/>
    <x v="4"/>
    <x v="1"/>
  </r>
  <r>
    <x v="91"/>
    <x v="219"/>
    <n v="0.4329004329004329"/>
    <x v="4"/>
    <x v="1"/>
  </r>
  <r>
    <x v="91"/>
    <x v="220"/>
    <n v="24.242424242424242"/>
    <x v="4"/>
    <x v="1"/>
  </r>
  <r>
    <x v="92"/>
    <x v="221"/>
    <n v="21.645021645021647"/>
    <x v="4"/>
    <x v="1"/>
  </r>
  <r>
    <x v="92"/>
    <x v="222"/>
    <n v="12.554112554112555"/>
    <x v="4"/>
    <x v="1"/>
  </r>
  <r>
    <x v="92"/>
    <x v="223"/>
    <n v="41.558441558441558"/>
    <x v="4"/>
    <x v="1"/>
  </r>
  <r>
    <x v="92"/>
    <x v="224"/>
    <n v="21.428571428571427"/>
    <x v="4"/>
    <x v="1"/>
  </r>
  <r>
    <x v="92"/>
    <x v="4"/>
    <n v="2.8138528138528138"/>
    <x v="4"/>
    <x v="1"/>
  </r>
  <r>
    <x v="93"/>
    <x v="225"/>
    <n v="21.621621621621621"/>
    <x v="4"/>
    <x v="1"/>
  </r>
  <r>
    <x v="93"/>
    <x v="226"/>
    <n v="78.378378378378372"/>
    <x v="4"/>
    <x v="1"/>
  </r>
  <r>
    <x v="94"/>
    <x v="225"/>
    <n v="26.086956521739129"/>
    <x v="4"/>
    <x v="1"/>
  </r>
  <r>
    <x v="94"/>
    <x v="226"/>
    <n v="73.913043478260875"/>
    <x v="4"/>
    <x v="1"/>
  </r>
  <r>
    <x v="95"/>
    <x v="225"/>
    <n v="22.872340425531913"/>
    <x v="4"/>
    <x v="1"/>
  </r>
  <r>
    <x v="95"/>
    <x v="226"/>
    <n v="77.127659574468083"/>
    <x v="4"/>
    <x v="1"/>
  </r>
  <r>
    <x v="96"/>
    <x v="225"/>
    <n v="36.170212765957444"/>
    <x v="4"/>
    <x v="1"/>
  </r>
  <r>
    <x v="96"/>
    <x v="226"/>
    <n v="63.829787234042556"/>
    <x v="4"/>
    <x v="1"/>
  </r>
  <r>
    <x v="97"/>
    <x v="225"/>
    <n v="55.555555555555557"/>
    <x v="4"/>
    <x v="1"/>
  </r>
  <r>
    <x v="97"/>
    <x v="226"/>
    <n v="44.444444444444443"/>
    <x v="4"/>
    <x v="1"/>
  </r>
  <r>
    <x v="98"/>
    <x v="227"/>
    <n v="38"/>
    <x v="4"/>
    <x v="1"/>
  </r>
  <r>
    <x v="98"/>
    <x v="228"/>
    <n v="62"/>
    <x v="4"/>
    <x v="1"/>
  </r>
  <r>
    <x v="99"/>
    <x v="227"/>
    <n v="266"/>
    <x v="4"/>
    <x v="1"/>
  </r>
  <r>
    <x v="99"/>
    <x v="228"/>
    <n v="434"/>
    <x v="4"/>
    <x v="1"/>
  </r>
  <r>
    <x v="90"/>
    <x v="211"/>
    <n v="24.352331606217618"/>
    <x v="5"/>
    <x v="1"/>
  </r>
  <r>
    <x v="90"/>
    <x v="212"/>
    <n v="74.093264248704656"/>
    <x v="5"/>
    <x v="1"/>
  </r>
  <r>
    <x v="90"/>
    <x v="229"/>
    <n v="1.5544041450777202"/>
    <x v="5"/>
    <x v="1"/>
  </r>
  <r>
    <x v="91"/>
    <x v="213"/>
    <n v="21.243523316062177"/>
    <x v="5"/>
    <x v="1"/>
  </r>
  <r>
    <x v="91"/>
    <x v="214"/>
    <n v="10.362694300518134"/>
    <x v="5"/>
    <x v="1"/>
  </r>
  <r>
    <x v="91"/>
    <x v="215"/>
    <n v="20.207253886010363"/>
    <x v="5"/>
    <x v="1"/>
  </r>
  <r>
    <x v="91"/>
    <x v="216"/>
    <n v="6.2176165803108807"/>
    <x v="5"/>
    <x v="1"/>
  </r>
  <r>
    <x v="91"/>
    <x v="217"/>
    <n v="14.507772020725389"/>
    <x v="5"/>
    <x v="1"/>
  </r>
  <r>
    <x v="91"/>
    <x v="218"/>
    <n v="0.51813471502590669"/>
    <x v="5"/>
    <x v="1"/>
  </r>
  <r>
    <x v="91"/>
    <x v="219"/>
    <n v="1.0362694300518134"/>
    <x v="5"/>
    <x v="1"/>
  </r>
  <r>
    <x v="91"/>
    <x v="220"/>
    <n v="25.906735751295336"/>
    <x v="5"/>
    <x v="1"/>
  </r>
  <r>
    <x v="92"/>
    <x v="221"/>
    <n v="21.243523316062177"/>
    <x v="5"/>
    <x v="1"/>
  </r>
  <r>
    <x v="92"/>
    <x v="222"/>
    <n v="16.580310880829014"/>
    <x v="5"/>
    <x v="1"/>
  </r>
  <r>
    <x v="92"/>
    <x v="223"/>
    <n v="36.269430051813472"/>
    <x v="5"/>
    <x v="1"/>
  </r>
  <r>
    <x v="92"/>
    <x v="224"/>
    <n v="24.352331606217618"/>
    <x v="5"/>
    <x v="1"/>
  </r>
  <r>
    <x v="92"/>
    <x v="4"/>
    <n v="1.5544041450777202"/>
    <x v="5"/>
    <x v="1"/>
  </r>
  <r>
    <x v="93"/>
    <x v="225"/>
    <n v="35"/>
    <x v="5"/>
    <x v="1"/>
  </r>
  <r>
    <x v="93"/>
    <x v="226"/>
    <n v="65"/>
    <x v="5"/>
    <x v="1"/>
  </r>
  <r>
    <x v="94"/>
    <x v="225"/>
    <n v="36.363636363636367"/>
    <x v="5"/>
    <x v="1"/>
  </r>
  <r>
    <x v="94"/>
    <x v="226"/>
    <n v="63.636363636363633"/>
    <x v="5"/>
    <x v="1"/>
  </r>
  <r>
    <x v="95"/>
    <x v="225"/>
    <n v="30.76923076923077"/>
    <x v="5"/>
    <x v="1"/>
  </r>
  <r>
    <x v="95"/>
    <x v="226"/>
    <n v="69.230769230769226"/>
    <x v="5"/>
    <x v="1"/>
  </r>
  <r>
    <x v="96"/>
    <x v="225"/>
    <n v="25"/>
    <x v="5"/>
    <x v="1"/>
  </r>
  <r>
    <x v="96"/>
    <x v="226"/>
    <n v="75"/>
    <x v="5"/>
    <x v="1"/>
  </r>
  <r>
    <x v="97"/>
    <x v="225"/>
    <n v="66.666666666666671"/>
    <x v="5"/>
    <x v="1"/>
  </r>
  <r>
    <x v="97"/>
    <x v="226"/>
    <n v="33.333333333333336"/>
    <x v="5"/>
    <x v="1"/>
  </r>
  <r>
    <x v="98"/>
    <x v="227"/>
    <n v="48.251748251748253"/>
    <x v="5"/>
    <x v="1"/>
  </r>
  <r>
    <x v="98"/>
    <x v="228"/>
    <n v="51.748251748251747"/>
    <x v="5"/>
    <x v="1"/>
  </r>
  <r>
    <x v="99"/>
    <x v="227"/>
    <n v="69"/>
    <x v="5"/>
    <x v="1"/>
  </r>
  <r>
    <x v="100"/>
    <x v="228"/>
    <n v="74"/>
    <x v="5"/>
    <x v="1"/>
  </r>
  <r>
    <x v="90"/>
    <x v="211"/>
    <n v="15"/>
    <x v="6"/>
    <x v="1"/>
  </r>
  <r>
    <x v="90"/>
    <x v="212"/>
    <n v="81.875"/>
    <x v="6"/>
    <x v="1"/>
  </r>
  <r>
    <x v="90"/>
    <x v="4"/>
    <n v="3.125"/>
    <x v="6"/>
    <x v="1"/>
  </r>
  <r>
    <x v="91"/>
    <x v="213"/>
    <n v="16.875"/>
    <x v="6"/>
    <x v="1"/>
  </r>
  <r>
    <x v="91"/>
    <x v="214"/>
    <n v="8.125"/>
    <x v="6"/>
    <x v="1"/>
  </r>
  <r>
    <x v="91"/>
    <x v="215"/>
    <n v="37.5"/>
    <x v="6"/>
    <x v="1"/>
  </r>
  <r>
    <x v="91"/>
    <x v="216"/>
    <n v="1.875"/>
    <x v="6"/>
    <x v="1"/>
  </r>
  <r>
    <x v="91"/>
    <x v="217"/>
    <n v="15.625"/>
    <x v="6"/>
    <x v="1"/>
  </r>
  <r>
    <x v="91"/>
    <x v="218"/>
    <n v="1.25"/>
    <x v="6"/>
    <x v="1"/>
  </r>
  <r>
    <x v="91"/>
    <x v="219"/>
    <n v="0.625"/>
    <x v="6"/>
    <x v="1"/>
  </r>
  <r>
    <x v="91"/>
    <x v="220"/>
    <n v="18.125"/>
    <x v="6"/>
    <x v="1"/>
  </r>
  <r>
    <x v="92"/>
    <x v="221"/>
    <n v="16.875"/>
    <x v="6"/>
    <x v="1"/>
  </r>
  <r>
    <x v="92"/>
    <x v="222"/>
    <n v="10"/>
    <x v="6"/>
    <x v="1"/>
  </r>
  <r>
    <x v="92"/>
    <x v="223"/>
    <n v="55"/>
    <x v="6"/>
    <x v="1"/>
  </r>
  <r>
    <x v="92"/>
    <x v="224"/>
    <n v="15"/>
    <x v="6"/>
    <x v="1"/>
  </r>
  <r>
    <x v="92"/>
    <x v="4"/>
    <n v="3.125"/>
    <x v="6"/>
    <x v="1"/>
  </r>
  <r>
    <x v="93"/>
    <x v="225"/>
    <n v="8.3333333333333339"/>
    <x v="6"/>
    <x v="1"/>
  </r>
  <r>
    <x v="93"/>
    <x v="226"/>
    <n v="91.666666666666671"/>
    <x v="6"/>
    <x v="1"/>
  </r>
  <r>
    <x v="94"/>
    <x v="225"/>
    <n v="13.636363636363637"/>
    <x v="6"/>
    <x v="1"/>
  </r>
  <r>
    <x v="94"/>
    <x v="226"/>
    <n v="86.36363636363636"/>
    <x v="6"/>
    <x v="1"/>
  </r>
  <r>
    <x v="95"/>
    <x v="225"/>
    <n v="18.181818181818183"/>
    <x v="6"/>
    <x v="1"/>
  </r>
  <r>
    <x v="95"/>
    <x v="226"/>
    <n v="81.818181818181813"/>
    <x v="6"/>
    <x v="1"/>
  </r>
  <r>
    <x v="96"/>
    <x v="225"/>
    <n v="37.5"/>
    <x v="6"/>
    <x v="1"/>
  </r>
  <r>
    <x v="96"/>
    <x v="226"/>
    <n v="62.5"/>
    <x v="6"/>
    <x v="1"/>
  </r>
  <r>
    <x v="97"/>
    <x v="225"/>
    <n v="100"/>
    <x v="6"/>
    <x v="1"/>
  </r>
  <r>
    <x v="97"/>
    <x v="226"/>
    <n v="0"/>
    <x v="6"/>
    <x v="1"/>
  </r>
  <r>
    <x v="98"/>
    <x v="227"/>
    <n v="28.244274809160306"/>
    <x v="6"/>
    <x v="1"/>
  </r>
  <r>
    <x v="98"/>
    <x v="228"/>
    <n v="71.755725190839698"/>
    <x v="6"/>
    <x v="1"/>
  </r>
  <r>
    <x v="99"/>
    <x v="227"/>
    <n v="37"/>
    <x v="6"/>
    <x v="1"/>
  </r>
  <r>
    <x v="99"/>
    <x v="228"/>
    <n v="94"/>
    <x v="6"/>
    <x v="1"/>
  </r>
  <r>
    <x v="90"/>
    <x v="211"/>
    <n v="24.832214765100669"/>
    <x v="7"/>
    <x v="1"/>
  </r>
  <r>
    <x v="90"/>
    <x v="212"/>
    <n v="72.483221476510067"/>
    <x v="7"/>
    <x v="1"/>
  </r>
  <r>
    <x v="90"/>
    <x v="4"/>
    <n v="2.6845637583892619"/>
    <x v="7"/>
    <x v="1"/>
  </r>
  <r>
    <x v="91"/>
    <x v="213"/>
    <n v="22.818791946308725"/>
    <x v="7"/>
    <x v="1"/>
  </r>
  <r>
    <x v="91"/>
    <x v="214"/>
    <n v="7.3825503355704694"/>
    <x v="7"/>
    <x v="1"/>
  </r>
  <r>
    <x v="91"/>
    <x v="215"/>
    <n v="26.174496644295303"/>
    <x v="7"/>
    <x v="1"/>
  </r>
  <r>
    <x v="91"/>
    <x v="216"/>
    <n v="3.3557046979865772"/>
    <x v="7"/>
    <x v="1"/>
  </r>
  <r>
    <x v="91"/>
    <x v="217"/>
    <n v="11.74496644295302"/>
    <x v="7"/>
    <x v="1"/>
  </r>
  <r>
    <x v="91"/>
    <x v="218"/>
    <n v="1.0067114093959733"/>
    <x v="7"/>
    <x v="1"/>
  </r>
  <r>
    <x v="91"/>
    <x v="219"/>
    <n v="0"/>
    <x v="7"/>
    <x v="1"/>
  </r>
  <r>
    <x v="91"/>
    <x v="220"/>
    <n v="27.516778523489933"/>
    <x v="7"/>
    <x v="1"/>
  </r>
  <r>
    <x v="92"/>
    <x v="221"/>
    <n v="22.818791946308725"/>
    <x v="7"/>
    <x v="1"/>
  </r>
  <r>
    <x v="92"/>
    <x v="222"/>
    <n v="10.738255033557047"/>
    <x v="7"/>
    <x v="1"/>
  </r>
  <r>
    <x v="92"/>
    <x v="223"/>
    <n v="38.926174496644293"/>
    <x v="7"/>
    <x v="1"/>
  </r>
  <r>
    <x v="92"/>
    <x v="224"/>
    <n v="24.832214765100669"/>
    <x v="7"/>
    <x v="1"/>
  </r>
  <r>
    <x v="92"/>
    <x v="4"/>
    <n v="2.6845637583892619"/>
    <x v="7"/>
    <x v="1"/>
  </r>
  <r>
    <x v="93"/>
    <x v="225"/>
    <n v="28.571428571428573"/>
    <x v="7"/>
    <x v="1"/>
  </r>
  <r>
    <x v="93"/>
    <x v="226"/>
    <n v="71.428571428571431"/>
    <x v="7"/>
    <x v="1"/>
  </r>
  <r>
    <x v="94"/>
    <x v="225"/>
    <n v="35.294117647058826"/>
    <x v="7"/>
    <x v="1"/>
  </r>
  <r>
    <x v="94"/>
    <x v="226"/>
    <n v="64.705882352941174"/>
    <x v="7"/>
    <x v="1"/>
  </r>
  <r>
    <x v="95"/>
    <x v="225"/>
    <n v="18.75"/>
    <x v="7"/>
    <x v="1"/>
  </r>
  <r>
    <x v="95"/>
    <x v="226"/>
    <n v="81.25"/>
    <x v="7"/>
    <x v="1"/>
  </r>
  <r>
    <x v="96"/>
    <x v="225"/>
    <n v="40"/>
    <x v="7"/>
    <x v="1"/>
  </r>
  <r>
    <x v="96"/>
    <x v="226"/>
    <n v="60"/>
    <x v="7"/>
    <x v="1"/>
  </r>
  <r>
    <x v="97"/>
    <x v="225"/>
    <n v="66.666666666666671"/>
    <x v="7"/>
    <x v="1"/>
  </r>
  <r>
    <x v="97"/>
    <x v="226"/>
    <n v="33.333333333333336"/>
    <x v="7"/>
    <x v="1"/>
  </r>
  <r>
    <x v="98"/>
    <x v="227"/>
    <n v="37.962962962962962"/>
    <x v="7"/>
    <x v="1"/>
  </r>
  <r>
    <x v="98"/>
    <x v="228"/>
    <n v="62.037037037037038"/>
    <x v="7"/>
    <x v="1"/>
  </r>
  <r>
    <x v="99"/>
    <x v="227"/>
    <n v="82"/>
    <x v="7"/>
    <x v="1"/>
  </r>
  <r>
    <x v="100"/>
    <x v="228"/>
    <n v="134"/>
    <x v="7"/>
    <x v="1"/>
  </r>
  <r>
    <x v="90"/>
    <x v="211"/>
    <n v="19.413919413919412"/>
    <x v="8"/>
    <x v="1"/>
  </r>
  <r>
    <x v="90"/>
    <x v="212"/>
    <n v="76.92307692307692"/>
    <x v="8"/>
    <x v="1"/>
  </r>
  <r>
    <x v="90"/>
    <x v="4"/>
    <n v="3.6630036630036629"/>
    <x v="8"/>
    <x v="1"/>
  </r>
  <r>
    <x v="91"/>
    <x v="213"/>
    <n v="23.443223443223442"/>
    <x v="8"/>
    <x v="1"/>
  </r>
  <r>
    <x v="91"/>
    <x v="214"/>
    <n v="8.4249084249084252"/>
    <x v="8"/>
    <x v="1"/>
  </r>
  <r>
    <x v="91"/>
    <x v="215"/>
    <n v="26.739926739926741"/>
    <x v="8"/>
    <x v="1"/>
  </r>
  <r>
    <x v="91"/>
    <x v="216"/>
    <n v="4.7619047619047619"/>
    <x v="8"/>
    <x v="1"/>
  </r>
  <r>
    <x v="91"/>
    <x v="217"/>
    <n v="12.454212454212454"/>
    <x v="8"/>
    <x v="1"/>
  </r>
  <r>
    <x v="91"/>
    <x v="218"/>
    <n v="0.73260073260073255"/>
    <x v="8"/>
    <x v="1"/>
  </r>
  <r>
    <x v="91"/>
    <x v="219"/>
    <n v="0.36630036630036628"/>
    <x v="8"/>
    <x v="1"/>
  </r>
  <r>
    <x v="91"/>
    <x v="220"/>
    <n v="23.076923076923077"/>
    <x v="8"/>
    <x v="1"/>
  </r>
  <r>
    <x v="92"/>
    <x v="221"/>
    <n v="23.443223443223442"/>
    <x v="8"/>
    <x v="1"/>
  </r>
  <r>
    <x v="92"/>
    <x v="222"/>
    <n v="13.186813186813186"/>
    <x v="8"/>
    <x v="1"/>
  </r>
  <r>
    <x v="92"/>
    <x v="223"/>
    <n v="40.293040293040292"/>
    <x v="8"/>
    <x v="1"/>
  </r>
  <r>
    <x v="92"/>
    <x v="224"/>
    <n v="19.413919413919412"/>
    <x v="8"/>
    <x v="1"/>
  </r>
  <r>
    <x v="92"/>
    <x v="4"/>
    <n v="3.6630036630036629"/>
    <x v="8"/>
    <x v="1"/>
  </r>
  <r>
    <x v="93"/>
    <x v="225"/>
    <n v="20"/>
    <x v="8"/>
    <x v="1"/>
  </r>
  <r>
    <x v="93"/>
    <x v="226"/>
    <n v="80"/>
    <x v="8"/>
    <x v="1"/>
  </r>
  <r>
    <x v="94"/>
    <x v="225"/>
    <n v="26.315789473684209"/>
    <x v="8"/>
    <x v="1"/>
  </r>
  <r>
    <x v="94"/>
    <x v="226"/>
    <n v="73.684210526315795"/>
    <x v="8"/>
    <x v="1"/>
  </r>
  <r>
    <x v="95"/>
    <x v="225"/>
    <n v="24.166666666666668"/>
    <x v="8"/>
    <x v="1"/>
  </r>
  <r>
    <x v="95"/>
    <x v="226"/>
    <n v="75.833333333333329"/>
    <x v="8"/>
    <x v="1"/>
  </r>
  <r>
    <x v="96"/>
    <x v="225"/>
    <n v="41.176470588235297"/>
    <x v="8"/>
    <x v="1"/>
  </r>
  <r>
    <x v="96"/>
    <x v="226"/>
    <n v="58.823529411764703"/>
    <x v="8"/>
    <x v="1"/>
  </r>
  <r>
    <x v="97"/>
    <x v="225"/>
    <n v="0"/>
    <x v="8"/>
    <x v="1"/>
  </r>
  <r>
    <x v="97"/>
    <x v="226"/>
    <n v="100"/>
    <x v="8"/>
    <x v="1"/>
  </r>
  <r>
    <x v="98"/>
    <x v="227"/>
    <n v="37.142857142857146"/>
    <x v="8"/>
    <x v="1"/>
  </r>
  <r>
    <x v="98"/>
    <x v="228"/>
    <n v="62.857142857142854"/>
    <x v="8"/>
    <x v="1"/>
  </r>
  <r>
    <x v="99"/>
    <x v="227"/>
    <n v="78"/>
    <x v="8"/>
    <x v="1"/>
  </r>
  <r>
    <x v="99"/>
    <x v="228"/>
    <n v="132"/>
    <x v="8"/>
    <x v="1"/>
  </r>
  <r>
    <x v="90"/>
    <x v="211"/>
    <n v="31.395348837209301"/>
    <x v="9"/>
    <x v="1"/>
  </r>
  <r>
    <x v="90"/>
    <x v="212"/>
    <n v="65.406976744186053"/>
    <x v="9"/>
    <x v="1"/>
  </r>
  <r>
    <x v="90"/>
    <x v="4"/>
    <n v="3.1976744186046511"/>
    <x v="9"/>
    <x v="1"/>
  </r>
  <r>
    <x v="91"/>
    <x v="213"/>
    <n v="28.197674418604652"/>
    <x v="9"/>
    <x v="1"/>
  </r>
  <r>
    <x v="91"/>
    <x v="214"/>
    <n v="15.988372093023257"/>
    <x v="9"/>
    <x v="1"/>
  </r>
  <r>
    <x v="91"/>
    <x v="215"/>
    <n v="6.9767441860465116"/>
    <x v="9"/>
    <x v="1"/>
  </r>
  <r>
    <x v="91"/>
    <x v="216"/>
    <n v="9.8837209302325579"/>
    <x v="9"/>
    <x v="1"/>
  </r>
  <r>
    <x v="91"/>
    <x v="217"/>
    <n v="2.3255813953488373"/>
    <x v="9"/>
    <x v="1"/>
  </r>
  <r>
    <x v="91"/>
    <x v="218"/>
    <n v="1.7441860465116279"/>
    <x v="9"/>
    <x v="1"/>
  </r>
  <r>
    <x v="91"/>
    <x v="219"/>
    <n v="0.29069767441860467"/>
    <x v="9"/>
    <x v="1"/>
  </r>
  <r>
    <x v="91"/>
    <x v="220"/>
    <n v="34.593023255813954"/>
    <x v="9"/>
    <x v="1"/>
  </r>
  <r>
    <x v="92"/>
    <x v="221"/>
    <n v="28.197674418604652"/>
    <x v="9"/>
    <x v="1"/>
  </r>
  <r>
    <x v="92"/>
    <x v="222"/>
    <n v="25.872093023255815"/>
    <x v="9"/>
    <x v="1"/>
  </r>
  <r>
    <x v="92"/>
    <x v="223"/>
    <n v="11.337209302325581"/>
    <x v="9"/>
    <x v="1"/>
  </r>
  <r>
    <x v="92"/>
    <x v="224"/>
    <n v="31.395348837209301"/>
    <x v="9"/>
    <x v="1"/>
  </r>
  <r>
    <x v="92"/>
    <x v="4"/>
    <n v="3.1976744186046511"/>
    <x v="9"/>
    <x v="1"/>
  </r>
  <r>
    <x v="93"/>
    <x v="225"/>
    <n v="54.054054054054056"/>
    <x v="9"/>
    <x v="1"/>
  </r>
  <r>
    <x v="93"/>
    <x v="226"/>
    <n v="45.945945945945944"/>
    <x v="9"/>
    <x v="1"/>
  </r>
  <r>
    <x v="94"/>
    <x v="225"/>
    <n v="70.833333333333329"/>
    <x v="9"/>
    <x v="1"/>
  </r>
  <r>
    <x v="94"/>
    <x v="226"/>
    <n v="29.166666666666668"/>
    <x v="9"/>
    <x v="1"/>
  </r>
  <r>
    <x v="95"/>
    <x v="225"/>
    <n v="75.581395348837205"/>
    <x v="9"/>
    <x v="1"/>
  </r>
  <r>
    <x v="95"/>
    <x v="226"/>
    <n v="24.418604651162791"/>
    <x v="9"/>
    <x v="1"/>
  </r>
  <r>
    <x v="96"/>
    <x v="225"/>
    <n v="90.909090909090907"/>
    <x v="9"/>
    <x v="1"/>
  </r>
  <r>
    <x v="96"/>
    <x v="226"/>
    <n v="9.0909090909090917"/>
    <x v="9"/>
    <x v="1"/>
  </r>
  <r>
    <x v="97"/>
    <x v="225"/>
    <n v="66.666666666666671"/>
    <x v="9"/>
    <x v="1"/>
  </r>
  <r>
    <x v="97"/>
    <x v="226"/>
    <n v="33.333333333333336"/>
    <x v="9"/>
    <x v="1"/>
  </r>
  <r>
    <x v="98"/>
    <x v="227"/>
    <n v="48.444444444444443"/>
    <x v="9"/>
    <x v="1"/>
  </r>
  <r>
    <x v="98"/>
    <x v="228"/>
    <n v="51.555555555555557"/>
    <x v="9"/>
    <x v="1"/>
  </r>
  <r>
    <x v="99"/>
    <x v="227"/>
    <n v="109"/>
    <x v="9"/>
    <x v="1"/>
  </r>
  <r>
    <x v="99"/>
    <x v="228"/>
    <n v="116"/>
    <x v="9"/>
    <x v="1"/>
  </r>
  <r>
    <x v="90"/>
    <x v="211"/>
    <n v="48.178137651821864"/>
    <x v="10"/>
    <x v="1"/>
  </r>
  <r>
    <x v="90"/>
    <x v="212"/>
    <n v="46.963562753036435"/>
    <x v="10"/>
    <x v="1"/>
  </r>
  <r>
    <x v="90"/>
    <x v="4"/>
    <n v="4.8582995951417001"/>
    <x v="10"/>
    <x v="1"/>
  </r>
  <r>
    <x v="91"/>
    <x v="213"/>
    <n v="25.910931174089068"/>
    <x v="10"/>
    <x v="1"/>
  </r>
  <r>
    <x v="91"/>
    <x v="214"/>
    <n v="2.42914979757085"/>
    <x v="10"/>
    <x v="1"/>
  </r>
  <r>
    <x v="91"/>
    <x v="215"/>
    <n v="9.3117408906882595"/>
    <x v="10"/>
    <x v="1"/>
  </r>
  <r>
    <x v="91"/>
    <x v="216"/>
    <n v="1.214574898785425"/>
    <x v="10"/>
    <x v="1"/>
  </r>
  <r>
    <x v="91"/>
    <x v="217"/>
    <n v="5.668016194331984"/>
    <x v="10"/>
    <x v="1"/>
  </r>
  <r>
    <x v="91"/>
    <x v="218"/>
    <n v="1.214574898785425"/>
    <x v="10"/>
    <x v="1"/>
  </r>
  <r>
    <x v="91"/>
    <x v="219"/>
    <n v="1.214574898785425"/>
    <x v="10"/>
    <x v="1"/>
  </r>
  <r>
    <x v="91"/>
    <x v="220"/>
    <n v="53.036437246963565"/>
    <x v="10"/>
    <x v="1"/>
  </r>
  <r>
    <x v="92"/>
    <x v="221"/>
    <n v="25.910931174089068"/>
    <x v="10"/>
    <x v="1"/>
  </r>
  <r>
    <x v="92"/>
    <x v="222"/>
    <n v="3.6437246963562755"/>
    <x v="10"/>
    <x v="1"/>
  </r>
  <r>
    <x v="92"/>
    <x v="223"/>
    <n v="17.408906882591094"/>
    <x v="10"/>
    <x v="1"/>
  </r>
  <r>
    <x v="92"/>
    <x v="224"/>
    <n v="48.178137651821864"/>
    <x v="10"/>
    <x v="1"/>
  </r>
  <r>
    <x v="92"/>
    <x v="4"/>
    <n v="4.8582995951417001"/>
    <x v="10"/>
    <x v="1"/>
  </r>
  <r>
    <x v="93"/>
    <x v="225"/>
    <n v="14.814814814814815"/>
    <x v="10"/>
    <x v="1"/>
  </r>
  <r>
    <x v="93"/>
    <x v="226"/>
    <n v="85.18518518518519"/>
    <x v="10"/>
    <x v="1"/>
  </r>
  <r>
    <x v="94"/>
    <x v="225"/>
    <n v="50"/>
    <x v="10"/>
    <x v="1"/>
  </r>
  <r>
    <x v="94"/>
    <x v="226"/>
    <n v="50"/>
    <x v="10"/>
    <x v="1"/>
  </r>
  <r>
    <x v="95"/>
    <x v="225"/>
    <n v="13.636363636363637"/>
    <x v="10"/>
    <x v="1"/>
  </r>
  <r>
    <x v="95"/>
    <x v="226"/>
    <n v="86.36363636363636"/>
    <x v="10"/>
    <x v="1"/>
  </r>
  <r>
    <x v="96"/>
    <x v="225"/>
    <n v="33.333333333333336"/>
    <x v="10"/>
    <x v="1"/>
  </r>
  <r>
    <x v="96"/>
    <x v="226"/>
    <n v="66.666666666666671"/>
    <x v="10"/>
    <x v="1"/>
  </r>
  <r>
    <x v="97"/>
    <x v="225"/>
    <n v="100"/>
    <x v="10"/>
    <x v="1"/>
  </r>
  <r>
    <x v="97"/>
    <x v="226"/>
    <n v="0"/>
    <x v="10"/>
    <x v="1"/>
  </r>
  <r>
    <x v="98"/>
    <x v="227"/>
    <n v="61.206896551724135"/>
    <x v="10"/>
    <x v="1"/>
  </r>
  <r>
    <x v="98"/>
    <x v="228"/>
    <n v="38.793103448275865"/>
    <x v="10"/>
    <x v="1"/>
  </r>
  <r>
    <x v="99"/>
    <x v="227"/>
    <n v="71"/>
    <x v="10"/>
    <x v="1"/>
  </r>
  <r>
    <x v="99"/>
    <x v="228"/>
    <n v="45"/>
    <x v="10"/>
    <x v="1"/>
  </r>
  <r>
    <x v="90"/>
    <x v="211"/>
    <n v="40.370370370370374"/>
    <x v="11"/>
    <x v="1"/>
  </r>
  <r>
    <x v="90"/>
    <x v="212"/>
    <n v="58.148148148148145"/>
    <x v="11"/>
    <x v="1"/>
  </r>
  <r>
    <x v="90"/>
    <x v="4"/>
    <n v="1.4814814814814814"/>
    <x v="11"/>
    <x v="1"/>
  </r>
  <r>
    <x v="91"/>
    <x v="213"/>
    <n v="29.62962962962963"/>
    <x v="11"/>
    <x v="1"/>
  </r>
  <r>
    <x v="91"/>
    <x v="214"/>
    <n v="10.74074074074074"/>
    <x v="11"/>
    <x v="1"/>
  </r>
  <r>
    <x v="91"/>
    <x v="215"/>
    <n v="8.8888888888888893"/>
    <x v="11"/>
    <x v="1"/>
  </r>
  <r>
    <x v="91"/>
    <x v="216"/>
    <n v="5.5555555555555554"/>
    <x v="11"/>
    <x v="1"/>
  </r>
  <r>
    <x v="91"/>
    <x v="217"/>
    <n v="2.9629629629629628"/>
    <x v="11"/>
    <x v="1"/>
  </r>
  <r>
    <x v="91"/>
    <x v="218"/>
    <n v="0"/>
    <x v="11"/>
    <x v="1"/>
  </r>
  <r>
    <x v="91"/>
    <x v="219"/>
    <n v="0.37037037037037035"/>
    <x v="11"/>
    <x v="1"/>
  </r>
  <r>
    <x v="91"/>
    <x v="220"/>
    <n v="41.851851851851855"/>
    <x v="11"/>
    <x v="1"/>
  </r>
  <r>
    <x v="92"/>
    <x v="221"/>
    <n v="29.62962962962963"/>
    <x v="11"/>
    <x v="1"/>
  </r>
  <r>
    <x v="92"/>
    <x v="222"/>
    <n v="16.296296296296298"/>
    <x v="11"/>
    <x v="1"/>
  </r>
  <r>
    <x v="92"/>
    <x v="223"/>
    <n v="12.222222222222221"/>
    <x v="11"/>
    <x v="1"/>
  </r>
  <r>
    <x v="92"/>
    <x v="224"/>
    <n v="40.370370370370374"/>
    <x v="11"/>
    <x v="1"/>
  </r>
  <r>
    <x v="92"/>
    <x v="4"/>
    <n v="1.4814814814814814"/>
    <x v="11"/>
    <x v="1"/>
  </r>
  <r>
    <x v="93"/>
    <x v="225"/>
    <n v="43.243243243243242"/>
    <x v="11"/>
    <x v="1"/>
  </r>
  <r>
    <x v="93"/>
    <x v="226"/>
    <n v="56.756756756756758"/>
    <x v="11"/>
    <x v="1"/>
  </r>
  <r>
    <x v="94"/>
    <x v="225"/>
    <n v="64.285714285714292"/>
    <x v="11"/>
    <x v="1"/>
  </r>
  <r>
    <x v="94"/>
    <x v="226"/>
    <n v="35.714285714285715"/>
    <x v="11"/>
    <x v="1"/>
  </r>
  <r>
    <x v="95"/>
    <x v="225"/>
    <n v="65.714285714285708"/>
    <x v="11"/>
    <x v="1"/>
  </r>
  <r>
    <x v="95"/>
    <x v="226"/>
    <n v="34.285714285714285"/>
    <x v="11"/>
    <x v="1"/>
  </r>
  <r>
    <x v="96"/>
    <x v="225"/>
    <n v="83.333333333333329"/>
    <x v="11"/>
    <x v="1"/>
  </r>
  <r>
    <x v="96"/>
    <x v="226"/>
    <n v="16.666666666666668"/>
    <x v="11"/>
    <x v="1"/>
  </r>
  <r>
    <x v="97"/>
    <x v="225"/>
    <n v="0"/>
    <x v="11"/>
    <x v="1"/>
  </r>
  <r>
    <x v="97"/>
    <x v="226"/>
    <n v="0"/>
    <x v="11"/>
    <x v="1"/>
  </r>
  <r>
    <x v="98"/>
    <x v="227"/>
    <n v="43.949044585987259"/>
    <x v="11"/>
    <x v="1"/>
  </r>
  <r>
    <x v="98"/>
    <x v="228"/>
    <n v="56.050955414012741"/>
    <x v="11"/>
    <x v="1"/>
  </r>
  <r>
    <x v="99"/>
    <x v="227"/>
    <n v="69"/>
    <x v="11"/>
    <x v="1"/>
  </r>
  <r>
    <x v="99"/>
    <x v="228"/>
    <n v="88"/>
    <x v="11"/>
    <x v="1"/>
  </r>
  <r>
    <x v="90"/>
    <x v="211"/>
    <n v="44.897959183673471"/>
    <x v="12"/>
    <x v="1"/>
  </r>
  <r>
    <x v="90"/>
    <x v="212"/>
    <n v="45.918367346938773"/>
    <x v="12"/>
    <x v="1"/>
  </r>
  <r>
    <x v="90"/>
    <x v="4"/>
    <n v="9.183673469387756"/>
    <x v="12"/>
    <x v="1"/>
  </r>
  <r>
    <x v="91"/>
    <x v="213"/>
    <n v="22.789115646258505"/>
    <x v="12"/>
    <x v="1"/>
  </r>
  <r>
    <x v="91"/>
    <x v="214"/>
    <n v="2.7210884353741496"/>
    <x v="12"/>
    <x v="1"/>
  </r>
  <r>
    <x v="91"/>
    <x v="215"/>
    <n v="9.8639455782312933"/>
    <x v="12"/>
    <x v="1"/>
  </r>
  <r>
    <x v="91"/>
    <x v="216"/>
    <n v="0.68027210884353739"/>
    <x v="12"/>
    <x v="1"/>
  </r>
  <r>
    <x v="91"/>
    <x v="217"/>
    <n v="6.1224489795918364"/>
    <x v="12"/>
    <x v="1"/>
  </r>
  <r>
    <x v="91"/>
    <x v="218"/>
    <n v="2.0408163265306123"/>
    <x v="12"/>
    <x v="1"/>
  </r>
  <r>
    <x v="91"/>
    <x v="219"/>
    <n v="1.7006802721088434"/>
    <x v="12"/>
    <x v="1"/>
  </r>
  <r>
    <x v="91"/>
    <x v="220"/>
    <n v="54.081632653061227"/>
    <x v="12"/>
    <x v="1"/>
  </r>
  <r>
    <x v="92"/>
    <x v="221"/>
    <n v="22.789115646258505"/>
    <x v="12"/>
    <x v="1"/>
  </r>
  <r>
    <x v="92"/>
    <x v="222"/>
    <n v="3.4013605442176869"/>
    <x v="12"/>
    <x v="1"/>
  </r>
  <r>
    <x v="92"/>
    <x v="223"/>
    <n v="19.727891156462587"/>
    <x v="12"/>
    <x v="1"/>
  </r>
  <r>
    <x v="92"/>
    <x v="224"/>
    <n v="44.897959183673471"/>
    <x v="12"/>
    <x v="1"/>
  </r>
  <r>
    <x v="92"/>
    <x v="4"/>
    <n v="9.183673469387756"/>
    <x v="12"/>
    <x v="1"/>
  </r>
  <r>
    <x v="93"/>
    <x v="225"/>
    <n v="14.634146341463415"/>
    <x v="12"/>
    <x v="1"/>
  </r>
  <r>
    <x v="93"/>
    <x v="226"/>
    <n v="85.365853658536579"/>
    <x v="12"/>
    <x v="1"/>
  </r>
  <r>
    <x v="94"/>
    <x v="225"/>
    <n v="30"/>
    <x v="12"/>
    <x v="1"/>
  </r>
  <r>
    <x v="94"/>
    <x v="226"/>
    <n v="70"/>
    <x v="12"/>
    <x v="1"/>
  </r>
  <r>
    <x v="95"/>
    <x v="225"/>
    <n v="14.285714285714286"/>
    <x v="12"/>
    <x v="1"/>
  </r>
  <r>
    <x v="95"/>
    <x v="226"/>
    <n v="85.714285714285708"/>
    <x v="12"/>
    <x v="1"/>
  </r>
  <r>
    <x v="96"/>
    <x v="225"/>
    <n v="50"/>
    <x v="12"/>
    <x v="1"/>
  </r>
  <r>
    <x v="96"/>
    <x v="226"/>
    <n v="50"/>
    <x v="12"/>
    <x v="1"/>
  </r>
  <r>
    <x v="97"/>
    <x v="225"/>
    <n v="0"/>
    <x v="12"/>
    <x v="1"/>
  </r>
  <r>
    <x v="97"/>
    <x v="226"/>
    <n v="0"/>
    <x v="12"/>
    <x v="1"/>
  </r>
  <r>
    <x v="98"/>
    <x v="227"/>
    <n v="54.074074074074076"/>
    <x v="12"/>
    <x v="1"/>
  </r>
  <r>
    <x v="98"/>
    <x v="228"/>
    <n v="45.925925925925924"/>
    <x v="12"/>
    <x v="1"/>
  </r>
  <r>
    <x v="99"/>
    <x v="227"/>
    <n v="73"/>
    <x v="12"/>
    <x v="1"/>
  </r>
  <r>
    <x v="99"/>
    <x v="228"/>
    <n v="62"/>
    <x v="12"/>
    <x v="1"/>
  </r>
  <r>
    <x v="90"/>
    <x v="211"/>
    <n v="33.974358974358971"/>
    <x v="13"/>
    <x v="1"/>
  </r>
  <r>
    <x v="90"/>
    <x v="212"/>
    <n v="62.820512820512818"/>
    <x v="13"/>
    <x v="1"/>
  </r>
  <r>
    <x v="90"/>
    <x v="4"/>
    <n v="3.2051282051282053"/>
    <x v="13"/>
    <x v="1"/>
  </r>
  <r>
    <x v="91"/>
    <x v="213"/>
    <n v="28.846153846153847"/>
    <x v="13"/>
    <x v="1"/>
  </r>
  <r>
    <x v="91"/>
    <x v="214"/>
    <n v="10.256410256410257"/>
    <x v="13"/>
    <x v="1"/>
  </r>
  <r>
    <x v="91"/>
    <x v="215"/>
    <n v="5.7692307692307692"/>
    <x v="13"/>
    <x v="1"/>
  </r>
  <r>
    <x v="91"/>
    <x v="216"/>
    <n v="6.4102564102564106"/>
    <x v="13"/>
    <x v="1"/>
  </r>
  <r>
    <x v="91"/>
    <x v="217"/>
    <n v="9.615384615384615"/>
    <x v="13"/>
    <x v="1"/>
  </r>
  <r>
    <x v="91"/>
    <x v="218"/>
    <n v="0.64102564102564108"/>
    <x v="13"/>
    <x v="1"/>
  </r>
  <r>
    <x v="91"/>
    <x v="219"/>
    <n v="1.2820512820512822"/>
    <x v="13"/>
    <x v="1"/>
  </r>
  <r>
    <x v="91"/>
    <x v="220"/>
    <n v="37.179487179487182"/>
    <x v="13"/>
    <x v="1"/>
  </r>
  <r>
    <x v="92"/>
    <x v="221"/>
    <n v="28.846153846153847"/>
    <x v="13"/>
    <x v="1"/>
  </r>
  <r>
    <x v="92"/>
    <x v="222"/>
    <n v="16.666666666666668"/>
    <x v="13"/>
    <x v="1"/>
  </r>
  <r>
    <x v="92"/>
    <x v="223"/>
    <n v="17.307692307692307"/>
    <x v="13"/>
    <x v="1"/>
  </r>
  <r>
    <x v="92"/>
    <x v="224"/>
    <n v="33.974358974358971"/>
    <x v="13"/>
    <x v="1"/>
  </r>
  <r>
    <x v="92"/>
    <x v="4"/>
    <n v="3.2051282051282053"/>
    <x v="13"/>
    <x v="1"/>
  </r>
  <r>
    <x v="93"/>
    <x v="225"/>
    <n v="45.833333333333336"/>
    <x v="13"/>
    <x v="1"/>
  </r>
  <r>
    <x v="93"/>
    <x v="226"/>
    <n v="54.166666666666664"/>
    <x v="13"/>
    <x v="1"/>
  </r>
  <r>
    <x v="94"/>
    <x v="225"/>
    <n v="81.818181818181813"/>
    <x v="13"/>
    <x v="1"/>
  </r>
  <r>
    <x v="94"/>
    <x v="226"/>
    <n v="18.181818181818183"/>
    <x v="13"/>
    <x v="1"/>
  </r>
  <r>
    <x v="95"/>
    <x v="225"/>
    <n v="50"/>
    <x v="13"/>
    <x v="1"/>
  </r>
  <r>
    <x v="95"/>
    <x v="226"/>
    <n v="50"/>
    <x v="13"/>
    <x v="1"/>
  </r>
  <r>
    <x v="96"/>
    <x v="225"/>
    <n v="60"/>
    <x v="13"/>
    <x v="1"/>
  </r>
  <r>
    <x v="96"/>
    <x v="226"/>
    <n v="40"/>
    <x v="13"/>
    <x v="1"/>
  </r>
  <r>
    <x v="97"/>
    <x v="225"/>
    <n v="0"/>
    <x v="13"/>
    <x v="1"/>
  </r>
  <r>
    <x v="97"/>
    <x v="226"/>
    <n v="100"/>
    <x v="13"/>
    <x v="1"/>
  </r>
  <r>
    <x v="98"/>
    <x v="227"/>
    <n v="52.04081632653061"/>
    <x v="13"/>
    <x v="1"/>
  </r>
  <r>
    <x v="98"/>
    <x v="228"/>
    <n v="47.95918367346939"/>
    <x v="13"/>
    <x v="1"/>
  </r>
  <r>
    <x v="99"/>
    <x v="227"/>
    <n v="51"/>
    <x v="13"/>
    <x v="1"/>
  </r>
  <r>
    <x v="99"/>
    <x v="228"/>
    <n v="47"/>
    <x v="13"/>
    <x v="1"/>
  </r>
  <r>
    <x v="90"/>
    <x v="211"/>
    <n v="18.243243243243242"/>
    <x v="14"/>
    <x v="1"/>
  </r>
  <r>
    <x v="90"/>
    <x v="212"/>
    <n v="77.027027027027032"/>
    <x v="14"/>
    <x v="1"/>
  </r>
  <r>
    <x v="90"/>
    <x v="4"/>
    <n v="4.7297297297297298"/>
    <x v="14"/>
    <x v="1"/>
  </r>
  <r>
    <x v="91"/>
    <x v="213"/>
    <n v="19.594594594594593"/>
    <x v="14"/>
    <x v="1"/>
  </r>
  <r>
    <x v="91"/>
    <x v="214"/>
    <n v="6.0810810810810807"/>
    <x v="14"/>
    <x v="1"/>
  </r>
  <r>
    <x v="91"/>
    <x v="215"/>
    <n v="28.378378378378379"/>
    <x v="14"/>
    <x v="1"/>
  </r>
  <r>
    <x v="91"/>
    <x v="216"/>
    <n v="3.3783783783783785"/>
    <x v="14"/>
    <x v="1"/>
  </r>
  <r>
    <x v="91"/>
    <x v="217"/>
    <n v="16.216216216216218"/>
    <x v="14"/>
    <x v="1"/>
  </r>
  <r>
    <x v="91"/>
    <x v="218"/>
    <n v="2.0270270270270272"/>
    <x v="14"/>
    <x v="1"/>
  </r>
  <r>
    <x v="91"/>
    <x v="219"/>
    <n v="1.3513513513513513"/>
    <x v="14"/>
    <x v="1"/>
  </r>
  <r>
    <x v="91"/>
    <x v="220"/>
    <n v="22.972972972972972"/>
    <x v="14"/>
    <x v="1"/>
  </r>
  <r>
    <x v="92"/>
    <x v="221"/>
    <n v="19.594594594594593"/>
    <x v="14"/>
    <x v="1"/>
  </r>
  <r>
    <x v="92"/>
    <x v="222"/>
    <n v="9.4594594594594597"/>
    <x v="14"/>
    <x v="1"/>
  </r>
  <r>
    <x v="92"/>
    <x v="223"/>
    <n v="47.972972972972975"/>
    <x v="14"/>
    <x v="1"/>
  </r>
  <r>
    <x v="92"/>
    <x v="224"/>
    <n v="18.243243243243242"/>
    <x v="14"/>
    <x v="1"/>
  </r>
  <r>
    <x v="92"/>
    <x v="4"/>
    <n v="4.7297297297297298"/>
    <x v="14"/>
    <x v="1"/>
  </r>
  <r>
    <x v="93"/>
    <x v="225"/>
    <n v="18.571428571428573"/>
    <x v="14"/>
    <x v="1"/>
  </r>
  <r>
    <x v="93"/>
    <x v="226"/>
    <n v="81.428571428571431"/>
    <x v="14"/>
    <x v="1"/>
  </r>
  <r>
    <x v="94"/>
    <x v="225"/>
    <n v="29.72972972972973"/>
    <x v="14"/>
    <x v="1"/>
  </r>
  <r>
    <x v="94"/>
    <x v="226"/>
    <n v="70.270270270270274"/>
    <x v="14"/>
    <x v="1"/>
  </r>
  <r>
    <x v="95"/>
    <x v="225"/>
    <n v="6.666666666666667"/>
    <x v="14"/>
    <x v="1"/>
  </r>
  <r>
    <x v="95"/>
    <x v="226"/>
    <n v="93.333333333333329"/>
    <x v="14"/>
    <x v="1"/>
  </r>
  <r>
    <x v="96"/>
    <x v="225"/>
    <n v="37.5"/>
    <x v="14"/>
    <x v="1"/>
  </r>
  <r>
    <x v="96"/>
    <x v="226"/>
    <n v="62.5"/>
    <x v="14"/>
    <x v="1"/>
  </r>
  <r>
    <x v="97"/>
    <x v="225"/>
    <n v="0"/>
    <x v="14"/>
    <x v="1"/>
  </r>
  <r>
    <x v="97"/>
    <x v="226"/>
    <n v="100"/>
    <x v="14"/>
    <x v="1"/>
  </r>
  <r>
    <x v="98"/>
    <x v="227"/>
    <n v="41.228070175438596"/>
    <x v="14"/>
    <x v="1"/>
  </r>
  <r>
    <x v="98"/>
    <x v="228"/>
    <n v="58.771929824561404"/>
    <x v="14"/>
    <x v="1"/>
  </r>
  <r>
    <x v="99"/>
    <x v="227"/>
    <n v="47"/>
    <x v="14"/>
    <x v="1"/>
  </r>
  <r>
    <x v="99"/>
    <x v="228"/>
    <n v="67"/>
    <x v="14"/>
    <x v="1"/>
  </r>
  <r>
    <x v="90"/>
    <x v="211"/>
    <n v="37.162162162162161"/>
    <x v="15"/>
    <x v="1"/>
  </r>
  <r>
    <x v="90"/>
    <x v="212"/>
    <n v="52.702702702702702"/>
    <x v="15"/>
    <x v="1"/>
  </r>
  <r>
    <x v="90"/>
    <x v="4"/>
    <n v="10.135135135135135"/>
    <x v="15"/>
    <x v="1"/>
  </r>
  <r>
    <x v="91"/>
    <x v="213"/>
    <n v="43.243243243243242"/>
    <x v="15"/>
    <x v="1"/>
  </r>
  <r>
    <x v="91"/>
    <x v="214"/>
    <n v="4.7297297297297298"/>
    <x v="15"/>
    <x v="1"/>
  </r>
  <r>
    <x v="91"/>
    <x v="215"/>
    <n v="1.3513513513513513"/>
    <x v="15"/>
    <x v="1"/>
  </r>
  <r>
    <x v="91"/>
    <x v="216"/>
    <n v="1.3513513513513513"/>
    <x v="15"/>
    <x v="1"/>
  </r>
  <r>
    <x v="91"/>
    <x v="217"/>
    <n v="1.3513513513513513"/>
    <x v="15"/>
    <x v="1"/>
  </r>
  <r>
    <x v="91"/>
    <x v="218"/>
    <n v="0.67567567567567566"/>
    <x v="15"/>
    <x v="1"/>
  </r>
  <r>
    <x v="91"/>
    <x v="219"/>
    <n v="0"/>
    <x v="15"/>
    <x v="1"/>
  </r>
  <r>
    <x v="91"/>
    <x v="220"/>
    <n v="47.297297297297298"/>
    <x v="15"/>
    <x v="1"/>
  </r>
  <r>
    <x v="92"/>
    <x v="221"/>
    <n v="43.243243243243242"/>
    <x v="15"/>
    <x v="1"/>
  </r>
  <r>
    <x v="92"/>
    <x v="222"/>
    <n v="6.0810810810810807"/>
    <x v="15"/>
    <x v="1"/>
  </r>
  <r>
    <x v="92"/>
    <x v="223"/>
    <n v="3.3783783783783785"/>
    <x v="15"/>
    <x v="1"/>
  </r>
  <r>
    <x v="92"/>
    <x v="224"/>
    <n v="37.162162162162161"/>
    <x v="15"/>
    <x v="1"/>
  </r>
  <r>
    <x v="92"/>
    <x v="4"/>
    <n v="10.135135135135135"/>
    <x v="15"/>
    <x v="1"/>
  </r>
  <r>
    <x v="93"/>
    <x v="225"/>
    <n v="25"/>
    <x v="15"/>
    <x v="1"/>
  </r>
  <r>
    <x v="93"/>
    <x v="226"/>
    <n v="75"/>
    <x v="15"/>
    <x v="1"/>
  </r>
  <r>
    <x v="94"/>
    <x v="225"/>
    <n v="66.666666666666671"/>
    <x v="15"/>
    <x v="1"/>
  </r>
  <r>
    <x v="94"/>
    <x v="226"/>
    <n v="33.333333333333336"/>
    <x v="15"/>
    <x v="1"/>
  </r>
  <r>
    <x v="95"/>
    <x v="225"/>
    <n v="60"/>
    <x v="15"/>
    <x v="1"/>
  </r>
  <r>
    <x v="95"/>
    <x v="226"/>
    <n v="40"/>
    <x v="15"/>
    <x v="1"/>
  </r>
  <r>
    <x v="96"/>
    <x v="225"/>
    <n v="80"/>
    <x v="15"/>
    <x v="1"/>
  </r>
  <r>
    <x v="96"/>
    <x v="226"/>
    <n v="20"/>
    <x v="15"/>
    <x v="1"/>
  </r>
  <r>
    <x v="97"/>
    <x v="225"/>
    <n v="100"/>
    <x v="15"/>
    <x v="1"/>
  </r>
  <r>
    <x v="97"/>
    <x v="226"/>
    <n v="0"/>
    <x v="15"/>
    <x v="1"/>
  </r>
  <r>
    <x v="98"/>
    <x v="227"/>
    <n v="73.07692307692308"/>
    <x v="15"/>
    <x v="1"/>
  </r>
  <r>
    <x v="98"/>
    <x v="228"/>
    <n v="26.923076923076923"/>
    <x v="15"/>
    <x v="1"/>
  </r>
  <r>
    <x v="99"/>
    <x v="227"/>
    <n v="57"/>
    <x v="15"/>
    <x v="1"/>
  </r>
  <r>
    <x v="100"/>
    <x v="228"/>
    <n v="21"/>
    <x v="15"/>
    <x v="1"/>
  </r>
  <r>
    <x v="90"/>
    <x v="211"/>
    <n v="38.72053872053872"/>
    <x v="16"/>
    <x v="1"/>
  </r>
  <r>
    <x v="90"/>
    <x v="212"/>
    <n v="57.239057239057239"/>
    <x v="16"/>
    <x v="1"/>
  </r>
  <r>
    <x v="90"/>
    <x v="4"/>
    <n v="4.0404040404040407"/>
    <x v="16"/>
    <x v="1"/>
  </r>
  <r>
    <x v="91"/>
    <x v="213"/>
    <n v="30.976430976430976"/>
    <x v="16"/>
    <x v="1"/>
  </r>
  <r>
    <x v="91"/>
    <x v="214"/>
    <n v="3.7037037037037037"/>
    <x v="16"/>
    <x v="1"/>
  </r>
  <r>
    <x v="91"/>
    <x v="215"/>
    <n v="9.0909090909090917"/>
    <x v="16"/>
    <x v="1"/>
  </r>
  <r>
    <x v="91"/>
    <x v="216"/>
    <n v="4.3771043771043772"/>
    <x v="16"/>
    <x v="1"/>
  </r>
  <r>
    <x v="91"/>
    <x v="217"/>
    <n v="5.3872053872053876"/>
    <x v="16"/>
    <x v="1"/>
  </r>
  <r>
    <x v="91"/>
    <x v="218"/>
    <n v="2.6936026936026938"/>
    <x v="16"/>
    <x v="1"/>
  </r>
  <r>
    <x v="91"/>
    <x v="219"/>
    <n v="1.0101010101010102"/>
    <x v="16"/>
    <x v="1"/>
  </r>
  <r>
    <x v="91"/>
    <x v="220"/>
    <n v="42.760942760942761"/>
    <x v="16"/>
    <x v="1"/>
  </r>
  <r>
    <x v="92"/>
    <x v="221"/>
    <n v="30.976430976430976"/>
    <x v="16"/>
    <x v="1"/>
  </r>
  <r>
    <x v="92"/>
    <x v="222"/>
    <n v="8.0808080808080813"/>
    <x v="16"/>
    <x v="1"/>
  </r>
  <r>
    <x v="92"/>
    <x v="223"/>
    <n v="18.181818181818183"/>
    <x v="16"/>
    <x v="1"/>
  </r>
  <r>
    <x v="92"/>
    <x v="224"/>
    <n v="38.72053872053872"/>
    <x v="16"/>
    <x v="1"/>
  </r>
  <r>
    <x v="92"/>
    <x v="4"/>
    <n v="4.0404040404040407"/>
    <x v="16"/>
    <x v="1"/>
  </r>
  <r>
    <x v="93"/>
    <x v="225"/>
    <n v="24"/>
    <x v="16"/>
    <x v="1"/>
  </r>
  <r>
    <x v="93"/>
    <x v="226"/>
    <n v="76"/>
    <x v="16"/>
    <x v="1"/>
  </r>
  <r>
    <x v="94"/>
    <x v="225"/>
    <n v="57.142857142857146"/>
    <x v="16"/>
    <x v="1"/>
  </r>
  <r>
    <x v="94"/>
    <x v="226"/>
    <n v="42.857142857142854"/>
    <x v="16"/>
    <x v="1"/>
  </r>
  <r>
    <x v="95"/>
    <x v="225"/>
    <n v="31.25"/>
    <x v="16"/>
    <x v="1"/>
  </r>
  <r>
    <x v="95"/>
    <x v="226"/>
    <n v="68.75"/>
    <x v="16"/>
    <x v="1"/>
  </r>
  <r>
    <x v="96"/>
    <x v="225"/>
    <n v="54.545454545454547"/>
    <x v="16"/>
    <x v="1"/>
  </r>
  <r>
    <x v="96"/>
    <x v="226"/>
    <n v="45.454545454545453"/>
    <x v="16"/>
    <x v="1"/>
  </r>
  <r>
    <x v="97"/>
    <x v="225"/>
    <n v="0"/>
    <x v="16"/>
    <x v="1"/>
  </r>
  <r>
    <x v="97"/>
    <x v="226"/>
    <n v="100"/>
    <x v="16"/>
    <x v="1"/>
  </r>
  <r>
    <x v="98"/>
    <x v="227"/>
    <n v="51.176470588235297"/>
    <x v="16"/>
    <x v="1"/>
  </r>
  <r>
    <x v="98"/>
    <x v="228"/>
    <n v="48.823529411764703"/>
    <x v="16"/>
    <x v="1"/>
  </r>
  <r>
    <x v="99"/>
    <x v="227"/>
    <n v="87"/>
    <x v="16"/>
    <x v="1"/>
  </r>
  <r>
    <x v="99"/>
    <x v="228"/>
    <n v="83"/>
    <x v="16"/>
    <x v="1"/>
  </r>
  <r>
    <x v="101"/>
    <x v="230"/>
    <n v="7.8729867875397757"/>
    <x v="0"/>
    <x v="0"/>
  </r>
  <r>
    <x v="101"/>
    <x v="231"/>
    <n v="8.1394923857867916"/>
    <x v="0"/>
    <x v="0"/>
  </r>
  <r>
    <x v="101"/>
    <x v="232"/>
    <n v="7.4358738199401655"/>
    <x v="0"/>
    <x v="0"/>
  </r>
  <r>
    <x v="101"/>
    <x v="233"/>
    <n v="7.5033098209441347"/>
    <x v="0"/>
    <x v="0"/>
  </r>
  <r>
    <x v="101"/>
    <x v="234"/>
    <n v="7.8009189997862789"/>
    <x v="0"/>
    <x v="0"/>
  </r>
  <r>
    <x v="101"/>
    <x v="235"/>
    <n v="7.2661998224677173"/>
    <x v="0"/>
    <x v="0"/>
  </r>
  <r>
    <x v="101"/>
    <x v="236"/>
    <n v="7.5508947469693863"/>
    <x v="0"/>
    <x v="0"/>
  </r>
  <r>
    <x v="101"/>
    <x v="237"/>
    <n v="7.4033830845771211"/>
    <x v="0"/>
    <x v="0"/>
  </r>
  <r>
    <x v="101"/>
    <x v="238"/>
    <n v="7.446118192352249"/>
    <x v="0"/>
    <x v="0"/>
  </r>
  <r>
    <x v="101"/>
    <x v="239"/>
    <n v="7.749427803761586"/>
    <x v="0"/>
    <x v="0"/>
  </r>
  <r>
    <x v="101"/>
    <x v="240"/>
    <n v="8.0056985468704944"/>
    <x v="0"/>
    <x v="0"/>
  </r>
  <r>
    <x v="101"/>
    <x v="241"/>
    <n v="8.3708250071367409"/>
    <x v="0"/>
    <x v="0"/>
  </r>
  <r>
    <x v="101"/>
    <x v="242"/>
    <n v="7.2238596491227991"/>
    <x v="0"/>
    <x v="0"/>
  </r>
  <r>
    <x v="101"/>
    <x v="243"/>
    <n v="7.0336549776417892"/>
    <x v="0"/>
    <x v="0"/>
  </r>
  <r>
    <x v="101"/>
    <x v="244"/>
    <n v="7.4301189464740638"/>
    <x v="0"/>
    <x v="0"/>
  </r>
  <r>
    <x v="101"/>
    <x v="245"/>
    <n v="7.2451553720903581"/>
    <x v="0"/>
    <x v="0"/>
  </r>
  <r>
    <x v="101"/>
    <x v="246"/>
    <n v="7.812154108131109"/>
    <x v="0"/>
    <x v="0"/>
  </r>
  <r>
    <x v="101"/>
    <x v="247"/>
    <n v="6.9408366320744408"/>
    <x v="0"/>
    <x v="0"/>
  </r>
  <r>
    <x v="101"/>
    <x v="248"/>
    <n v="7.5512367491166144"/>
    <x v="0"/>
    <x v="0"/>
  </r>
  <r>
    <x v="101"/>
    <x v="249"/>
    <n v="7.0656143608789899"/>
    <x v="0"/>
    <x v="0"/>
  </r>
  <r>
    <x v="101"/>
    <x v="250"/>
    <n v="7.0384709033357886"/>
    <x v="0"/>
    <x v="0"/>
  </r>
  <r>
    <x v="101"/>
    <x v="251"/>
    <n v="6.9447270261105318"/>
    <x v="0"/>
    <x v="0"/>
  </r>
  <r>
    <x v="101"/>
    <x v="252"/>
    <n v="6.8739469578783083"/>
    <x v="0"/>
    <x v="0"/>
  </r>
  <r>
    <x v="101"/>
    <x v="253"/>
    <n v="8.1248628216071452"/>
    <x v="0"/>
    <x v="0"/>
  </r>
  <r>
    <x v="101"/>
    <x v="254"/>
    <n v="7.5286016949152614"/>
    <x v="0"/>
    <x v="0"/>
  </r>
  <r>
    <x v="101"/>
    <x v="255"/>
    <n v="8.0045843520782594"/>
    <x v="0"/>
    <x v="0"/>
  </r>
  <r>
    <x v="101"/>
    <x v="256"/>
    <n v="7.8657882983474607"/>
    <x v="0"/>
    <x v="0"/>
  </r>
  <r>
    <x v="101"/>
    <x v="257"/>
    <n v="7.3833032083144952"/>
    <x v="0"/>
    <x v="0"/>
  </r>
  <r>
    <x v="101"/>
    <x v="258"/>
    <n v="7.3247228119839596"/>
    <x v="0"/>
    <x v="0"/>
  </r>
  <r>
    <x v="101"/>
    <x v="259"/>
    <n v="8.0459246080284679"/>
    <x v="0"/>
    <x v="0"/>
  </r>
  <r>
    <x v="101"/>
    <x v="260"/>
    <n v="7.1469331966512755"/>
    <x v="0"/>
    <x v="0"/>
  </r>
  <r>
    <x v="101"/>
    <x v="261"/>
    <n v="6.8036835065336136"/>
    <x v="0"/>
    <x v="0"/>
  </r>
  <r>
    <x v="101"/>
    <x v="262"/>
    <n v="7.3724415613466068"/>
    <x v="0"/>
    <x v="0"/>
  </r>
  <r>
    <x v="101"/>
    <x v="263"/>
    <n v="7.2055079842629004"/>
    <x v="0"/>
    <x v="0"/>
  </r>
  <r>
    <x v="101"/>
    <x v="264"/>
    <n v="6.7142084775086532"/>
    <x v="0"/>
    <x v="0"/>
  </r>
  <r>
    <x v="101"/>
    <x v="265"/>
    <n v="7.5035201853666926"/>
    <x v="0"/>
    <x v="0"/>
  </r>
  <r>
    <x v="101"/>
    <x v="230"/>
    <n v="7.4561403508771891"/>
    <x v="1"/>
    <x v="0"/>
  </r>
  <r>
    <x v="101"/>
    <x v="231"/>
    <n v="8.0395379831186045"/>
    <x v="1"/>
    <x v="0"/>
  </r>
  <r>
    <x v="101"/>
    <x v="232"/>
    <n v="6.9526266416510287"/>
    <x v="1"/>
    <x v="0"/>
  </r>
  <r>
    <x v="101"/>
    <x v="233"/>
    <n v="7.2019543973941387"/>
    <x v="1"/>
    <x v="0"/>
  </r>
  <r>
    <x v="101"/>
    <x v="234"/>
    <n v="7.3544494720965297"/>
    <x v="1"/>
    <x v="0"/>
  </r>
  <r>
    <x v="101"/>
    <x v="235"/>
    <n v="7.3646649260226198"/>
    <x v="1"/>
    <x v="0"/>
  </r>
  <r>
    <x v="101"/>
    <x v="236"/>
    <n v="7.5535864978902989"/>
    <x v="1"/>
    <x v="0"/>
  </r>
  <r>
    <x v="101"/>
    <x v="237"/>
    <n v="7.3968804159445343"/>
    <x v="1"/>
    <x v="0"/>
  </r>
  <r>
    <x v="101"/>
    <x v="238"/>
    <n v="7.6575225032147474"/>
    <x v="1"/>
    <x v="0"/>
  </r>
  <r>
    <x v="101"/>
    <x v="239"/>
    <n v="7.9061418685121243"/>
    <x v="1"/>
    <x v="0"/>
  </r>
  <r>
    <x v="101"/>
    <x v="240"/>
    <n v="7.4748819235723545"/>
    <x v="1"/>
    <x v="0"/>
  </r>
  <r>
    <x v="101"/>
    <x v="241"/>
    <n v="8.1604255319148926"/>
    <x v="1"/>
    <x v="0"/>
  </r>
  <r>
    <x v="101"/>
    <x v="242"/>
    <n v="6.9756232686980573"/>
    <x v="1"/>
    <x v="0"/>
  </r>
  <r>
    <x v="101"/>
    <x v="243"/>
    <n v="6.5281973816716929"/>
    <x v="1"/>
    <x v="0"/>
  </r>
  <r>
    <x v="101"/>
    <x v="244"/>
    <n v="6.9226078799249651"/>
    <x v="1"/>
    <x v="0"/>
  </r>
  <r>
    <x v="101"/>
    <x v="245"/>
    <n v="6.7941613062840105"/>
    <x v="1"/>
    <x v="0"/>
  </r>
  <r>
    <x v="101"/>
    <x v="246"/>
    <n v="7.862619808306718"/>
    <x v="1"/>
    <x v="0"/>
  </r>
  <r>
    <x v="101"/>
    <x v="247"/>
    <n v="6.7078861409239448"/>
    <x v="1"/>
    <x v="0"/>
  </r>
  <r>
    <x v="101"/>
    <x v="248"/>
    <n v="7.4230769230769234"/>
    <x v="1"/>
    <x v="0"/>
  </r>
  <r>
    <x v="101"/>
    <x v="249"/>
    <n v="6.8338945005611613"/>
    <x v="1"/>
    <x v="0"/>
  </r>
  <r>
    <x v="101"/>
    <x v="250"/>
    <n v="6.6287809349220925"/>
    <x v="1"/>
    <x v="0"/>
  </r>
  <r>
    <x v="101"/>
    <x v="251"/>
    <n v="6.6980198019801973"/>
    <x v="1"/>
    <x v="0"/>
  </r>
  <r>
    <x v="101"/>
    <x v="252"/>
    <n v="6.7603833865814629"/>
    <x v="1"/>
    <x v="0"/>
  </r>
  <r>
    <x v="101"/>
    <x v="253"/>
    <n v="7.6717460317460366"/>
    <x v="1"/>
    <x v="0"/>
  </r>
  <r>
    <x v="101"/>
    <x v="254"/>
    <n v="6.8495440729483255"/>
    <x v="1"/>
    <x v="0"/>
  </r>
  <r>
    <x v="101"/>
    <x v="255"/>
    <n v="7.4425855513308008"/>
    <x v="1"/>
    <x v="0"/>
  </r>
  <r>
    <x v="101"/>
    <x v="256"/>
    <n v="7.59430840502979"/>
    <x v="1"/>
    <x v="0"/>
  </r>
  <r>
    <x v="101"/>
    <x v="257"/>
    <n v="6.5582290664100054"/>
    <x v="1"/>
    <x v="0"/>
  </r>
  <r>
    <x v="101"/>
    <x v="258"/>
    <n v="6.592942345924456"/>
    <x v="1"/>
    <x v="0"/>
  </r>
  <r>
    <x v="101"/>
    <x v="259"/>
    <n v="8.1633281972264875"/>
    <x v="1"/>
    <x v="0"/>
  </r>
  <r>
    <x v="101"/>
    <x v="260"/>
    <n v="7.2607526881720341"/>
    <x v="1"/>
    <x v="0"/>
  </r>
  <r>
    <x v="101"/>
    <x v="261"/>
    <n v="6.8030797946803583"/>
    <x v="1"/>
    <x v="0"/>
  </r>
  <r>
    <x v="101"/>
    <x v="262"/>
    <n v="6.9056709713644038"/>
    <x v="1"/>
    <x v="0"/>
  </r>
  <r>
    <x v="101"/>
    <x v="263"/>
    <n v="6.9625000000000057"/>
    <x v="1"/>
    <x v="0"/>
  </r>
  <r>
    <x v="101"/>
    <x v="264"/>
    <n v="6.5788944723618048"/>
    <x v="1"/>
    <x v="0"/>
  </r>
  <r>
    <x v="101"/>
    <x v="265"/>
    <n v="7.2470102901640869"/>
    <x v="1"/>
    <x v="0"/>
  </r>
  <r>
    <x v="101"/>
    <x v="230"/>
    <n v="8.2241379310344627"/>
    <x v="2"/>
    <x v="0"/>
  </r>
  <r>
    <x v="101"/>
    <x v="231"/>
    <n v="8.2562007586810466"/>
    <x v="2"/>
    <x v="0"/>
  </r>
  <r>
    <x v="101"/>
    <x v="232"/>
    <n v="7.6804088586030455"/>
    <x v="2"/>
    <x v="0"/>
  </r>
  <r>
    <x v="101"/>
    <x v="233"/>
    <n v="7.9425252216447539"/>
    <x v="2"/>
    <x v="0"/>
  </r>
  <r>
    <x v="101"/>
    <x v="234"/>
    <n v="8.1816124469589493"/>
    <x v="2"/>
    <x v="0"/>
  </r>
  <r>
    <x v="101"/>
    <x v="235"/>
    <n v="7.4488340192043996"/>
    <x v="2"/>
    <x v="0"/>
  </r>
  <r>
    <x v="101"/>
    <x v="236"/>
    <n v="7.6156092381205367"/>
    <x v="2"/>
    <x v="0"/>
  </r>
  <r>
    <x v="101"/>
    <x v="237"/>
    <n v="7.5657425199011703"/>
    <x v="2"/>
    <x v="0"/>
  </r>
  <r>
    <x v="101"/>
    <x v="238"/>
    <n v="7.3090567051867854"/>
    <x v="2"/>
    <x v="0"/>
  </r>
  <r>
    <x v="101"/>
    <x v="239"/>
    <n v="7.5933972911963812"/>
    <x v="2"/>
    <x v="0"/>
  </r>
  <r>
    <x v="101"/>
    <x v="240"/>
    <n v="8.2607781282860149"/>
    <x v="2"/>
    <x v="0"/>
  </r>
  <r>
    <x v="101"/>
    <x v="241"/>
    <n v="8.507280910775739"/>
    <x v="2"/>
    <x v="0"/>
  </r>
  <r>
    <x v="101"/>
    <x v="242"/>
    <n v="7.3042635658914632"/>
    <x v="2"/>
    <x v="0"/>
  </r>
  <r>
    <x v="101"/>
    <x v="243"/>
    <n v="7.2992518703241878"/>
    <x v="2"/>
    <x v="0"/>
  </r>
  <r>
    <x v="101"/>
    <x v="244"/>
    <n v="7.7504363001745222"/>
    <x v="2"/>
    <x v="0"/>
  </r>
  <r>
    <x v="101"/>
    <x v="245"/>
    <n v="7.5487033523086566"/>
    <x v="2"/>
    <x v="0"/>
  </r>
  <r>
    <x v="101"/>
    <x v="246"/>
    <n v="7.9029673590504252"/>
    <x v="2"/>
    <x v="0"/>
  </r>
  <r>
    <x v="101"/>
    <x v="247"/>
    <n v="7.0072695551032194"/>
    <x v="2"/>
    <x v="0"/>
  </r>
  <r>
    <x v="101"/>
    <x v="248"/>
    <n v="7.3272946859903412"/>
    <x v="2"/>
    <x v="0"/>
  </r>
  <r>
    <x v="101"/>
    <x v="249"/>
    <n v="7.3102652825836199"/>
    <x v="2"/>
    <x v="0"/>
  </r>
  <r>
    <x v="101"/>
    <x v="250"/>
    <n v="7.5118110236220446"/>
    <x v="2"/>
    <x v="0"/>
  </r>
  <r>
    <x v="101"/>
    <x v="251"/>
    <n v="7.1042128603104189"/>
    <x v="2"/>
    <x v="0"/>
  </r>
  <r>
    <x v="101"/>
    <x v="252"/>
    <n v="6.9709228824273026"/>
    <x v="2"/>
    <x v="0"/>
  </r>
  <r>
    <x v="101"/>
    <x v="253"/>
    <n v="8.2147734326505617"/>
    <x v="2"/>
    <x v="0"/>
  </r>
  <r>
    <x v="101"/>
    <x v="254"/>
    <n v="7.7763300760043439"/>
    <x v="2"/>
    <x v="0"/>
  </r>
  <r>
    <x v="101"/>
    <x v="255"/>
    <n v="8.2286141202838987"/>
    <x v="2"/>
    <x v="0"/>
  </r>
  <r>
    <x v="101"/>
    <x v="256"/>
    <n v="7.9935622317596557"/>
    <x v="2"/>
    <x v="0"/>
  </r>
  <r>
    <x v="101"/>
    <x v="257"/>
    <n v="7.5911549475023783"/>
    <x v="2"/>
    <x v="0"/>
  </r>
  <r>
    <x v="101"/>
    <x v="258"/>
    <n v="7.7437269989963378"/>
    <x v="2"/>
    <x v="0"/>
  </r>
  <r>
    <x v="101"/>
    <x v="259"/>
    <n v="8.0241796200345394"/>
    <x v="2"/>
    <x v="0"/>
  </r>
  <r>
    <x v="101"/>
    <x v="260"/>
    <n v="7.012705882352944"/>
    <x v="2"/>
    <x v="0"/>
  </r>
  <r>
    <x v="101"/>
    <x v="261"/>
    <n v="6.7431982232093279"/>
    <x v="2"/>
    <x v="0"/>
  </r>
  <r>
    <x v="101"/>
    <x v="262"/>
    <n v="7.50452290633209"/>
    <x v="2"/>
    <x v="0"/>
  </r>
  <r>
    <x v="101"/>
    <x v="263"/>
    <n v="7.3404390709513256"/>
    <x v="2"/>
    <x v="0"/>
  </r>
  <r>
    <x v="101"/>
    <x v="264"/>
    <n v="6.7489819662594535"/>
    <x v="2"/>
    <x v="0"/>
  </r>
  <r>
    <x v="101"/>
    <x v="265"/>
    <n v="7.6624573516645542"/>
    <x v="2"/>
    <x v="0"/>
  </r>
  <r>
    <x v="101"/>
    <x v="230"/>
    <n v="7.8533916849015322"/>
    <x v="3"/>
    <x v="0"/>
  </r>
  <r>
    <x v="101"/>
    <x v="231"/>
    <n v="8.2618492618492727"/>
    <x v="3"/>
    <x v="0"/>
  </r>
  <r>
    <x v="101"/>
    <x v="232"/>
    <n v="7.6063055780113089"/>
    <x v="3"/>
    <x v="0"/>
  </r>
  <r>
    <x v="101"/>
    <x v="233"/>
    <n v="7.3728675873273808"/>
    <x v="3"/>
    <x v="0"/>
  </r>
  <r>
    <x v="101"/>
    <x v="234"/>
    <n v="7.6225941422594135"/>
    <x v="3"/>
    <x v="0"/>
  </r>
  <r>
    <x v="101"/>
    <x v="235"/>
    <n v="6.8625840179238295"/>
    <x v="3"/>
    <x v="0"/>
  </r>
  <r>
    <x v="101"/>
    <x v="236"/>
    <n v="7.2399049881235129"/>
    <x v="3"/>
    <x v="0"/>
  </r>
  <r>
    <x v="101"/>
    <x v="237"/>
    <n v="6.8506191950464297"/>
    <x v="3"/>
    <x v="0"/>
  </r>
  <r>
    <x v="101"/>
    <x v="238"/>
    <n v="7.3131462333825707"/>
    <x v="3"/>
    <x v="0"/>
  </r>
  <r>
    <x v="101"/>
    <x v="239"/>
    <n v="7.7773556231002976"/>
    <x v="3"/>
    <x v="0"/>
  </r>
  <r>
    <x v="101"/>
    <x v="240"/>
    <n v="7.9686588921282802"/>
    <x v="3"/>
    <x v="0"/>
  </r>
  <r>
    <x v="101"/>
    <x v="241"/>
    <n v="8.3017621145374356"/>
    <x v="3"/>
    <x v="0"/>
  </r>
  <r>
    <x v="101"/>
    <x v="242"/>
    <n v="7.0649953574744684"/>
    <x v="3"/>
    <x v="0"/>
  </r>
  <r>
    <x v="101"/>
    <x v="243"/>
    <n v="6.85067114093959"/>
    <x v="3"/>
    <x v="0"/>
  </r>
  <r>
    <x v="101"/>
    <x v="244"/>
    <n v="7.4138559708295384"/>
    <x v="3"/>
    <x v="0"/>
  </r>
  <r>
    <x v="101"/>
    <x v="245"/>
    <n v="7.4244741873804898"/>
    <x v="3"/>
    <x v="0"/>
  </r>
  <r>
    <x v="101"/>
    <x v="246"/>
    <n v="7.7108655616943036"/>
    <x v="3"/>
    <x v="0"/>
  </r>
  <r>
    <x v="101"/>
    <x v="247"/>
    <n v="6.9925023430178035"/>
    <x v="3"/>
    <x v="0"/>
  </r>
  <r>
    <x v="101"/>
    <x v="248"/>
    <n v="7.9251207729468698"/>
    <x v="3"/>
    <x v="0"/>
  </r>
  <r>
    <x v="101"/>
    <x v="249"/>
    <n v="6.9891067538126359"/>
    <x v="3"/>
    <x v="0"/>
  </r>
  <r>
    <x v="101"/>
    <x v="250"/>
    <n v="6.5985748218527291"/>
    <x v="3"/>
    <x v="0"/>
  </r>
  <r>
    <x v="101"/>
    <x v="251"/>
    <n v="6.7836990595611306"/>
    <x v="3"/>
    <x v="0"/>
  </r>
  <r>
    <x v="101"/>
    <x v="252"/>
    <n v="6.8653846153846141"/>
    <x v="3"/>
    <x v="0"/>
  </r>
  <r>
    <x v="101"/>
    <x v="253"/>
    <n v="8.3304431599229236"/>
    <x v="3"/>
    <x v="0"/>
  </r>
  <r>
    <x v="101"/>
    <x v="254"/>
    <n v="7.7963446475195806"/>
    <x v="3"/>
    <x v="0"/>
  </r>
  <r>
    <x v="101"/>
    <x v="255"/>
    <n v="8.1151832460733093"/>
    <x v="3"/>
    <x v="0"/>
  </r>
  <r>
    <x v="101"/>
    <x v="256"/>
    <n v="8.0502793296089443"/>
    <x v="3"/>
    <x v="0"/>
  </r>
  <r>
    <x v="101"/>
    <x v="257"/>
    <n v="7.2662819455894603"/>
    <x v="3"/>
    <x v="0"/>
  </r>
  <r>
    <x v="101"/>
    <x v="258"/>
    <n v="7.1099656357388312"/>
    <x v="3"/>
    <x v="0"/>
  </r>
  <r>
    <x v="101"/>
    <x v="259"/>
    <n v="8.1845493562231617"/>
    <x v="3"/>
    <x v="0"/>
  </r>
  <r>
    <x v="101"/>
    <x v="260"/>
    <n v="7.608964451313752"/>
    <x v="3"/>
    <x v="0"/>
  </r>
  <r>
    <x v="101"/>
    <x v="261"/>
    <n v="6.8045789043336002"/>
    <x v="3"/>
    <x v="0"/>
  </r>
  <r>
    <x v="101"/>
    <x v="262"/>
    <n v="7.773087071240103"/>
    <x v="3"/>
    <x v="0"/>
  </r>
  <r>
    <x v="101"/>
    <x v="263"/>
    <n v="7.3671726755218172"/>
    <x v="3"/>
    <x v="0"/>
  </r>
  <r>
    <x v="101"/>
    <x v="264"/>
    <n v="6.7192832764505086"/>
    <x v="3"/>
    <x v="0"/>
  </r>
  <r>
    <x v="101"/>
    <x v="265"/>
    <n v="7.4799614908540697"/>
    <x v="3"/>
    <x v="0"/>
  </r>
  <r>
    <x v="101"/>
    <x v="230"/>
    <n v="7.4976700838769812"/>
    <x v="4"/>
    <x v="0"/>
  </r>
  <r>
    <x v="101"/>
    <x v="231"/>
    <n v="7.9903100775193918"/>
    <x v="4"/>
    <x v="0"/>
  </r>
  <r>
    <x v="101"/>
    <x v="232"/>
    <n v="7.337365591397857"/>
    <x v="4"/>
    <x v="0"/>
  </r>
  <r>
    <x v="101"/>
    <x v="233"/>
    <n v="6.8926096997690491"/>
    <x v="4"/>
    <x v="0"/>
  </r>
  <r>
    <x v="101"/>
    <x v="234"/>
    <n v="7.450450450450445"/>
    <x v="4"/>
    <x v="0"/>
  </r>
  <r>
    <x v="101"/>
    <x v="235"/>
    <n v="6.9989847715736131"/>
    <x v="4"/>
    <x v="0"/>
  </r>
  <r>
    <x v="101"/>
    <x v="236"/>
    <n v="7.698275862068968"/>
    <x v="4"/>
    <x v="0"/>
  </r>
  <r>
    <x v="101"/>
    <x v="237"/>
    <n v="7.3694736842105257"/>
    <x v="4"/>
    <x v="0"/>
  </r>
  <r>
    <x v="101"/>
    <x v="238"/>
    <n v="7.4453125"/>
    <x v="4"/>
    <x v="0"/>
  </r>
  <r>
    <x v="101"/>
    <x v="239"/>
    <n v="7.6156941649899297"/>
    <x v="4"/>
    <x v="0"/>
  </r>
  <r>
    <x v="101"/>
    <x v="240"/>
    <n v="7.7448210922787126"/>
    <x v="4"/>
    <x v="0"/>
  </r>
  <r>
    <x v="101"/>
    <x v="241"/>
    <n v="8.0793201133144485"/>
    <x v="4"/>
    <x v="0"/>
  </r>
  <r>
    <x v="101"/>
    <x v="242"/>
    <n v="7.0725689404934631"/>
    <x v="4"/>
    <x v="0"/>
  </r>
  <r>
    <x v="101"/>
    <x v="243"/>
    <n v="7.3434835566382484"/>
    <x v="4"/>
    <x v="0"/>
  </r>
  <r>
    <x v="101"/>
    <x v="244"/>
    <n v="7.3217477656405068"/>
    <x v="4"/>
    <x v="0"/>
  </r>
  <r>
    <x v="101"/>
    <x v="245"/>
    <n v="6.921679909194089"/>
    <x v="4"/>
    <x v="0"/>
  </r>
  <r>
    <x v="101"/>
    <x v="246"/>
    <n v="7.626984126984123"/>
    <x v="4"/>
    <x v="0"/>
  </r>
  <r>
    <x v="101"/>
    <x v="247"/>
    <n v="6.6770938446014059"/>
    <x v="4"/>
    <x v="0"/>
  </r>
  <r>
    <x v="101"/>
    <x v="248"/>
    <n v="7.3586206896551776"/>
    <x v="4"/>
    <x v="0"/>
  </r>
  <r>
    <x v="101"/>
    <x v="249"/>
    <n v="6.7725631768953072"/>
    <x v="4"/>
    <x v="0"/>
  </r>
  <r>
    <x v="101"/>
    <x v="250"/>
    <n v="6.5889967637540492"/>
    <x v="4"/>
    <x v="0"/>
  </r>
  <r>
    <x v="101"/>
    <x v="251"/>
    <n v="7.1566666666666645"/>
    <x v="4"/>
    <x v="0"/>
  </r>
  <r>
    <x v="101"/>
    <x v="252"/>
    <n v="6.6983050847457664"/>
    <x v="4"/>
    <x v="0"/>
  </r>
  <r>
    <x v="101"/>
    <x v="253"/>
    <n v="8.1084337349397551"/>
    <x v="4"/>
    <x v="0"/>
  </r>
  <r>
    <x v="101"/>
    <x v="254"/>
    <n v="7.8305084745762699"/>
    <x v="4"/>
    <x v="0"/>
  </r>
  <r>
    <x v="101"/>
    <x v="255"/>
    <n v="8.0303030303030205"/>
    <x v="4"/>
    <x v="0"/>
  </r>
  <r>
    <x v="101"/>
    <x v="256"/>
    <n v="7.814404432132962"/>
    <x v="4"/>
    <x v="0"/>
  </r>
  <r>
    <x v="101"/>
    <x v="257"/>
    <n v="7.7535667963683563"/>
    <x v="4"/>
    <x v="0"/>
  </r>
  <r>
    <x v="101"/>
    <x v="258"/>
    <n v="7.4523160762942826"/>
    <x v="4"/>
    <x v="0"/>
  </r>
  <r>
    <x v="101"/>
    <x v="259"/>
    <n v="7.7845373891001284"/>
    <x v="4"/>
    <x v="0"/>
  </r>
  <r>
    <x v="101"/>
    <x v="260"/>
    <n v="6.7139959432048624"/>
    <x v="4"/>
    <x v="0"/>
  </r>
  <r>
    <x v="101"/>
    <x v="261"/>
    <n v="6.3633540372670838"/>
    <x v="4"/>
    <x v="0"/>
  </r>
  <r>
    <x v="101"/>
    <x v="262"/>
    <n v="7.2203389830508451"/>
    <x v="4"/>
    <x v="0"/>
  </r>
  <r>
    <x v="101"/>
    <x v="263"/>
    <n v="6.8870056497175112"/>
    <x v="4"/>
    <x v="0"/>
  </r>
  <r>
    <x v="101"/>
    <x v="264"/>
    <n v="6.2398720682302775"/>
    <x v="4"/>
    <x v="0"/>
  </r>
  <r>
    <x v="101"/>
    <x v="265"/>
    <n v="7.3387722250676815"/>
    <x v="4"/>
    <x v="0"/>
  </r>
  <r>
    <x v="101"/>
    <x v="230"/>
    <n v="7.8089887640449422"/>
    <x v="5"/>
    <x v="0"/>
  </r>
  <r>
    <x v="101"/>
    <x v="231"/>
    <n v="8.4615384615384635"/>
    <x v="5"/>
    <x v="0"/>
  </r>
  <r>
    <x v="101"/>
    <x v="232"/>
    <n v="8.0764705882352956"/>
    <x v="5"/>
    <x v="0"/>
  </r>
  <r>
    <x v="101"/>
    <x v="233"/>
    <n v="7.5736842105263165"/>
    <x v="5"/>
    <x v="0"/>
  </r>
  <r>
    <x v="101"/>
    <x v="234"/>
    <n v="7.913793103448274"/>
    <x v="5"/>
    <x v="0"/>
  </r>
  <r>
    <x v="101"/>
    <x v="235"/>
    <n v="7.75"/>
    <x v="5"/>
    <x v="0"/>
  </r>
  <r>
    <x v="101"/>
    <x v="236"/>
    <n v="8.0613026819923341"/>
    <x v="5"/>
    <x v="0"/>
  </r>
  <r>
    <x v="101"/>
    <x v="237"/>
    <n v="8.0158730158730158"/>
    <x v="5"/>
    <x v="0"/>
  </r>
  <r>
    <x v="101"/>
    <x v="238"/>
    <n v="8.0787401574803059"/>
    <x v="5"/>
    <x v="0"/>
  </r>
  <r>
    <x v="101"/>
    <x v="239"/>
    <n v="8.0960000000000019"/>
    <x v="5"/>
    <x v="0"/>
  </r>
  <r>
    <x v="101"/>
    <x v="240"/>
    <n v="8.0992366412213741"/>
    <x v="5"/>
    <x v="0"/>
  </r>
  <r>
    <x v="101"/>
    <x v="241"/>
    <n v="8.3141762452107209"/>
    <x v="5"/>
    <x v="0"/>
  </r>
  <r>
    <x v="101"/>
    <x v="242"/>
    <n v="7.4640522875816977"/>
    <x v="5"/>
    <x v="0"/>
  </r>
  <r>
    <x v="101"/>
    <x v="243"/>
    <n v="7.6363636363636376"/>
    <x v="5"/>
    <x v="0"/>
  </r>
  <r>
    <x v="101"/>
    <x v="244"/>
    <n v="7.746987951807232"/>
    <x v="5"/>
    <x v="0"/>
  </r>
  <r>
    <x v="101"/>
    <x v="245"/>
    <n v="7.4867256637168165"/>
    <x v="5"/>
    <x v="0"/>
  </r>
  <r>
    <x v="101"/>
    <x v="246"/>
    <n v="8.0634920634920668"/>
    <x v="5"/>
    <x v="0"/>
  </r>
  <r>
    <x v="101"/>
    <x v="247"/>
    <n v="7.3127572016460904"/>
    <x v="5"/>
    <x v="0"/>
  </r>
  <r>
    <x v="101"/>
    <x v="248"/>
    <n v="7.9629629629629655"/>
    <x v="5"/>
    <x v="0"/>
  </r>
  <r>
    <x v="101"/>
    <x v="249"/>
    <n v="7.7040816326530592"/>
    <x v="5"/>
    <x v="0"/>
  </r>
  <r>
    <x v="101"/>
    <x v="250"/>
    <n v="7.6590909090909101"/>
    <x v="5"/>
    <x v="0"/>
  </r>
  <r>
    <x v="101"/>
    <x v="251"/>
    <n v="7.9680851063829783"/>
    <x v="5"/>
    <x v="0"/>
  </r>
  <r>
    <x v="101"/>
    <x v="252"/>
    <n v="7.2222222222222223"/>
    <x v="5"/>
    <x v="0"/>
  </r>
  <r>
    <x v="101"/>
    <x v="253"/>
    <n v="8.5514403292180994"/>
    <x v="5"/>
    <x v="0"/>
  </r>
  <r>
    <x v="101"/>
    <x v="254"/>
    <n v="8.5813953488372086"/>
    <x v="5"/>
    <x v="0"/>
  </r>
  <r>
    <x v="101"/>
    <x v="255"/>
    <n v="8.4175824175824179"/>
    <x v="5"/>
    <x v="0"/>
  </r>
  <r>
    <x v="101"/>
    <x v="256"/>
    <n v="8.4615384615384652"/>
    <x v="5"/>
    <x v="0"/>
  </r>
  <r>
    <x v="101"/>
    <x v="257"/>
    <n v="8.1142857142857157"/>
    <x v="5"/>
    <x v="0"/>
  </r>
  <r>
    <x v="101"/>
    <x v="258"/>
    <n v="7.8756476683937775"/>
    <x v="5"/>
    <x v="0"/>
  </r>
  <r>
    <x v="101"/>
    <x v="259"/>
    <n v="8.0227272727272698"/>
    <x v="5"/>
    <x v="0"/>
  </r>
  <r>
    <x v="101"/>
    <x v="260"/>
    <n v="7.5"/>
    <x v="5"/>
    <x v="0"/>
  </r>
  <r>
    <x v="101"/>
    <x v="261"/>
    <n v="7.0474308300395219"/>
    <x v="5"/>
    <x v="0"/>
  </r>
  <r>
    <x v="101"/>
    <x v="262"/>
    <n v="7.6244897959183646"/>
    <x v="5"/>
    <x v="0"/>
  </r>
  <r>
    <x v="101"/>
    <x v="263"/>
    <n v="7.4244897959183653"/>
    <x v="5"/>
    <x v="0"/>
  </r>
  <r>
    <x v="101"/>
    <x v="264"/>
    <n v="6.9920318725099611"/>
    <x v="5"/>
    <x v="0"/>
  </r>
  <r>
    <x v="101"/>
    <x v="265"/>
    <n v="7.8540207340991852"/>
    <x v="5"/>
    <x v="0"/>
  </r>
  <r>
    <x v="101"/>
    <x v="230"/>
    <n v="7.4818181818181761"/>
    <x v="6"/>
    <x v="0"/>
  </r>
  <r>
    <x v="101"/>
    <x v="231"/>
    <n v="7.8861386138613838"/>
    <x v="6"/>
    <x v="0"/>
  </r>
  <r>
    <x v="101"/>
    <x v="232"/>
    <n v="7.4647887323943687"/>
    <x v="6"/>
    <x v="0"/>
  </r>
  <r>
    <x v="101"/>
    <x v="233"/>
    <n v="6.9152542372881358"/>
    <x v="6"/>
    <x v="0"/>
  </r>
  <r>
    <x v="101"/>
    <x v="234"/>
    <n v="7.3406593406593421"/>
    <x v="6"/>
    <x v="0"/>
  </r>
  <r>
    <x v="101"/>
    <x v="235"/>
    <n v="6.9019607843137258"/>
    <x v="6"/>
    <x v="0"/>
  </r>
  <r>
    <x v="101"/>
    <x v="236"/>
    <n v="7.6511627906976765"/>
    <x v="6"/>
    <x v="0"/>
  </r>
  <r>
    <x v="101"/>
    <x v="237"/>
    <n v="7.1463414634146334"/>
    <x v="6"/>
    <x v="0"/>
  </r>
  <r>
    <x v="101"/>
    <x v="238"/>
    <n v="7.2216981132075491"/>
    <x v="6"/>
    <x v="0"/>
  </r>
  <r>
    <x v="101"/>
    <x v="239"/>
    <n v="7.2390243902439027"/>
    <x v="6"/>
    <x v="0"/>
  </r>
  <r>
    <x v="101"/>
    <x v="240"/>
    <n v="7.3640552995391699"/>
    <x v="6"/>
    <x v="0"/>
  </r>
  <r>
    <x v="101"/>
    <x v="241"/>
    <n v="7.8842592592592577"/>
    <x v="6"/>
    <x v="0"/>
  </r>
  <r>
    <x v="101"/>
    <x v="242"/>
    <n v="6.75"/>
    <x v="6"/>
    <x v="0"/>
  </r>
  <r>
    <x v="101"/>
    <x v="243"/>
    <n v="7.2928176795580146"/>
    <x v="6"/>
    <x v="0"/>
  </r>
  <r>
    <x v="101"/>
    <x v="244"/>
    <n v="7.1792452830188669"/>
    <x v="6"/>
    <x v="0"/>
  </r>
  <r>
    <x v="101"/>
    <x v="245"/>
    <n v="6.64"/>
    <x v="6"/>
    <x v="0"/>
  </r>
  <r>
    <x v="101"/>
    <x v="246"/>
    <n v="7.349282296650717"/>
    <x v="6"/>
    <x v="0"/>
  </r>
  <r>
    <x v="101"/>
    <x v="247"/>
    <n v="6.6618357487922699"/>
    <x v="6"/>
    <x v="0"/>
  </r>
  <r>
    <x v="101"/>
    <x v="248"/>
    <n v="6.78481012658228"/>
    <x v="6"/>
    <x v="0"/>
  </r>
  <r>
    <x v="101"/>
    <x v="249"/>
    <n v="6"/>
    <x v="6"/>
    <x v="0"/>
  </r>
  <r>
    <x v="101"/>
    <x v="250"/>
    <n v="6.333333333333333"/>
    <x v="6"/>
    <x v="0"/>
  </r>
  <r>
    <x v="101"/>
    <x v="251"/>
    <n v="6.65"/>
    <x v="6"/>
    <x v="0"/>
  </r>
  <r>
    <x v="101"/>
    <x v="252"/>
    <n v="6.1090909090909076"/>
    <x v="6"/>
    <x v="0"/>
  </r>
  <r>
    <x v="101"/>
    <x v="253"/>
    <n v="7.9378531073446341"/>
    <x v="6"/>
    <x v="0"/>
  </r>
  <r>
    <x v="101"/>
    <x v="254"/>
    <n v="7.6923076923076916"/>
    <x v="6"/>
    <x v="0"/>
  </r>
  <r>
    <x v="101"/>
    <x v="255"/>
    <n v="7.9642857142857144"/>
    <x v="6"/>
    <x v="0"/>
  </r>
  <r>
    <x v="101"/>
    <x v="256"/>
    <n v="7.6111111111111116"/>
    <x v="6"/>
    <x v="0"/>
  </r>
  <r>
    <x v="101"/>
    <x v="257"/>
    <n v="7.8571428571428559"/>
    <x v="6"/>
    <x v="0"/>
  </r>
  <r>
    <x v="101"/>
    <x v="258"/>
    <n v="7.4248366013071898"/>
    <x v="6"/>
    <x v="0"/>
  </r>
  <r>
    <x v="101"/>
    <x v="259"/>
    <n v="7.590643274853802"/>
    <x v="6"/>
    <x v="0"/>
  </r>
  <r>
    <x v="101"/>
    <x v="260"/>
    <n v="5.7594936708860729"/>
    <x v="6"/>
    <x v="0"/>
  </r>
  <r>
    <x v="101"/>
    <x v="261"/>
    <n v="6.1641025641025617"/>
    <x v="6"/>
    <x v="0"/>
  </r>
  <r>
    <x v="101"/>
    <x v="262"/>
    <n v="7.0101522842639632"/>
    <x v="6"/>
    <x v="0"/>
  </r>
  <r>
    <x v="101"/>
    <x v="263"/>
    <n v="6.7126436781609193"/>
    <x v="6"/>
    <x v="0"/>
  </r>
  <r>
    <x v="101"/>
    <x v="264"/>
    <n v="5.9526315789473694"/>
    <x v="6"/>
    <x v="0"/>
  </r>
  <r>
    <x v="101"/>
    <x v="265"/>
    <n v="7.1613935300391018"/>
    <x v="6"/>
    <x v="0"/>
  </r>
  <r>
    <x v="101"/>
    <x v="230"/>
    <n v="7.1777777777777763"/>
    <x v="7"/>
    <x v="0"/>
  </r>
  <r>
    <x v="101"/>
    <x v="231"/>
    <n v="7.6730769230769242"/>
    <x v="7"/>
    <x v="0"/>
  </r>
  <r>
    <x v="101"/>
    <x v="232"/>
    <n v="6.9508196721311499"/>
    <x v="7"/>
    <x v="0"/>
  </r>
  <r>
    <x v="101"/>
    <x v="233"/>
    <n v="6.1918819188191856"/>
    <x v="7"/>
    <x v="0"/>
  </r>
  <r>
    <x v="101"/>
    <x v="234"/>
    <n v="7.133828996282527"/>
    <x v="7"/>
    <x v="0"/>
  </r>
  <r>
    <x v="101"/>
    <x v="235"/>
    <n v="6.3321167883211702"/>
    <x v="7"/>
    <x v="0"/>
  </r>
  <r>
    <x v="101"/>
    <x v="236"/>
    <n v="7.5457516339869271"/>
    <x v="7"/>
    <x v="0"/>
  </r>
  <r>
    <x v="101"/>
    <x v="237"/>
    <n v="6.9665427509293689"/>
    <x v="7"/>
    <x v="0"/>
  </r>
  <r>
    <x v="101"/>
    <x v="238"/>
    <n v="7.1092715231788102"/>
    <x v="7"/>
    <x v="0"/>
  </r>
  <r>
    <x v="101"/>
    <x v="239"/>
    <n v="7.1770833333333348"/>
    <x v="7"/>
    <x v="0"/>
  </r>
  <r>
    <x v="101"/>
    <x v="240"/>
    <n v="7.5852090032154322"/>
    <x v="7"/>
    <x v="0"/>
  </r>
  <r>
    <x v="101"/>
    <x v="241"/>
    <n v="7.8942307692307647"/>
    <x v="7"/>
    <x v="0"/>
  </r>
  <r>
    <x v="101"/>
    <x v="242"/>
    <n v="6.9230769230769242"/>
    <x v="7"/>
    <x v="0"/>
  </r>
  <r>
    <x v="101"/>
    <x v="243"/>
    <n v="7.2569169960474298"/>
    <x v="7"/>
    <x v="0"/>
  </r>
  <r>
    <x v="101"/>
    <x v="244"/>
    <n v="7.1103448275862053"/>
    <x v="7"/>
    <x v="0"/>
  </r>
  <r>
    <x v="101"/>
    <x v="245"/>
    <n v="6.5433070866141732"/>
    <x v="7"/>
    <x v="0"/>
  </r>
  <r>
    <x v="101"/>
    <x v="246"/>
    <n v="7.3999999999999941"/>
    <x v="7"/>
    <x v="0"/>
  </r>
  <r>
    <x v="101"/>
    <x v="247"/>
    <n v="5.8586206896551767"/>
    <x v="7"/>
    <x v="0"/>
  </r>
  <r>
    <x v="101"/>
    <x v="248"/>
    <n v="6.7669902912621351"/>
    <x v="7"/>
    <x v="0"/>
  </r>
  <r>
    <x v="101"/>
    <x v="249"/>
    <n v="6.078125"/>
    <x v="7"/>
    <x v="0"/>
  </r>
  <r>
    <x v="101"/>
    <x v="250"/>
    <n v="6.1294117647058828"/>
    <x v="7"/>
    <x v="0"/>
  </r>
  <r>
    <x v="101"/>
    <x v="251"/>
    <n v="6.5"/>
    <x v="7"/>
    <x v="0"/>
  </r>
  <r>
    <x v="101"/>
    <x v="252"/>
    <n v="6.1111111111111116"/>
    <x v="7"/>
    <x v="0"/>
  </r>
  <r>
    <x v="101"/>
    <x v="253"/>
    <n v="7.665024630541871"/>
    <x v="7"/>
    <x v="0"/>
  </r>
  <r>
    <x v="101"/>
    <x v="254"/>
    <n v="7.328125"/>
    <x v="7"/>
    <x v="0"/>
  </r>
  <r>
    <x v="101"/>
    <x v="255"/>
    <n v="7.7241379310344831"/>
    <x v="7"/>
    <x v="0"/>
  </r>
  <r>
    <x v="101"/>
    <x v="256"/>
    <n v="7.40625"/>
    <x v="7"/>
    <x v="0"/>
  </r>
  <r>
    <x v="101"/>
    <x v="257"/>
    <n v="7.4795918367346923"/>
    <x v="7"/>
    <x v="0"/>
  </r>
  <r>
    <x v="101"/>
    <x v="258"/>
    <n v="7.2"/>
    <x v="7"/>
    <x v="0"/>
  </r>
  <r>
    <x v="101"/>
    <x v="259"/>
    <n v="7.4577114427860707"/>
    <x v="7"/>
    <x v="0"/>
  </r>
  <r>
    <x v="101"/>
    <x v="260"/>
    <n v="6.1592920353982326"/>
    <x v="7"/>
    <x v="0"/>
  </r>
  <r>
    <x v="101"/>
    <x v="261"/>
    <n v="5.523985239852399"/>
    <x v="7"/>
    <x v="0"/>
  </r>
  <r>
    <x v="101"/>
    <x v="262"/>
    <n v="6.9402985074626873"/>
    <x v="7"/>
    <x v="0"/>
  </r>
  <r>
    <x v="101"/>
    <x v="263"/>
    <n v="6.5622489959839383"/>
    <x v="7"/>
    <x v="0"/>
  </r>
  <r>
    <x v="101"/>
    <x v="264"/>
    <n v="5.468401486988844"/>
    <x v="7"/>
    <x v="0"/>
  </r>
  <r>
    <x v="101"/>
    <x v="265"/>
    <n v="6.9463522094078005"/>
    <x v="7"/>
    <x v="0"/>
  </r>
  <r>
    <x v="101"/>
    <x v="230"/>
    <n v="7.5756457564575657"/>
    <x v="8"/>
    <x v="0"/>
  </r>
  <r>
    <x v="101"/>
    <x v="231"/>
    <n v="7.9806201550387552"/>
    <x v="8"/>
    <x v="0"/>
  </r>
  <r>
    <x v="101"/>
    <x v="232"/>
    <n v="7.0744680851063855"/>
    <x v="8"/>
    <x v="0"/>
  </r>
  <r>
    <x v="101"/>
    <x v="233"/>
    <n v="7.1403508771929829"/>
    <x v="8"/>
    <x v="0"/>
  </r>
  <r>
    <x v="101"/>
    <x v="234"/>
    <n v="7.4390243902438984"/>
    <x v="8"/>
    <x v="0"/>
  </r>
  <r>
    <x v="101"/>
    <x v="235"/>
    <n v="7.0509803921568643"/>
    <x v="8"/>
    <x v="0"/>
  </r>
  <r>
    <x v="101"/>
    <x v="236"/>
    <n v="7.5534351145038183"/>
    <x v="8"/>
    <x v="0"/>
  </r>
  <r>
    <x v="101"/>
    <x v="237"/>
    <n v="7.3303571428571397"/>
    <x v="8"/>
    <x v="0"/>
  </r>
  <r>
    <x v="101"/>
    <x v="238"/>
    <n v="7.3984375"/>
    <x v="8"/>
    <x v="0"/>
  </r>
  <r>
    <x v="101"/>
    <x v="239"/>
    <n v="7.9482071713147393"/>
    <x v="8"/>
    <x v="0"/>
  </r>
  <r>
    <x v="101"/>
    <x v="240"/>
    <n v="7.8897058823529331"/>
    <x v="8"/>
    <x v="0"/>
  </r>
  <r>
    <x v="101"/>
    <x v="241"/>
    <n v="8.2222222222222214"/>
    <x v="8"/>
    <x v="0"/>
  </r>
  <r>
    <x v="101"/>
    <x v="242"/>
    <n v="7.2322580645161292"/>
    <x v="8"/>
    <x v="0"/>
  </r>
  <r>
    <x v="101"/>
    <x v="243"/>
    <n v="7.2010582010582018"/>
    <x v="8"/>
    <x v="0"/>
  </r>
  <r>
    <x v="101"/>
    <x v="244"/>
    <n v="7.265625"/>
    <x v="8"/>
    <x v="0"/>
  </r>
  <r>
    <x v="101"/>
    <x v="245"/>
    <n v="7"/>
    <x v="8"/>
    <x v="0"/>
  </r>
  <r>
    <x v="101"/>
    <x v="246"/>
    <n v="7.6809338521400807"/>
    <x v="8"/>
    <x v="0"/>
  </r>
  <r>
    <x v="101"/>
    <x v="247"/>
    <n v="7.0199203187251022"/>
    <x v="8"/>
    <x v="0"/>
  </r>
  <r>
    <x v="101"/>
    <x v="248"/>
    <n v="7.5677966101694913"/>
    <x v="8"/>
    <x v="0"/>
  </r>
  <r>
    <x v="101"/>
    <x v="249"/>
    <n v="6.6885245901639365"/>
    <x v="8"/>
    <x v="0"/>
  </r>
  <r>
    <x v="101"/>
    <x v="250"/>
    <n v="6.0547945205479454"/>
    <x v="8"/>
    <x v="0"/>
  </r>
  <r>
    <x v="101"/>
    <x v="251"/>
    <n v="7.125"/>
    <x v="8"/>
    <x v="0"/>
  </r>
  <r>
    <x v="101"/>
    <x v="252"/>
    <n v="6.9540229885057459"/>
    <x v="8"/>
    <x v="0"/>
  </r>
  <r>
    <x v="101"/>
    <x v="253"/>
    <n v="8.1690821256038681"/>
    <x v="8"/>
    <x v="0"/>
  </r>
  <r>
    <x v="101"/>
    <x v="254"/>
    <n v="7.5374999999999996"/>
    <x v="8"/>
    <x v="0"/>
  </r>
  <r>
    <x v="101"/>
    <x v="255"/>
    <n v="7.8976377952755863"/>
    <x v="8"/>
    <x v="0"/>
  </r>
  <r>
    <x v="101"/>
    <x v="256"/>
    <n v="7.7647058823529385"/>
    <x v="8"/>
    <x v="0"/>
  </r>
  <r>
    <x v="101"/>
    <x v="257"/>
    <n v="7.5637254901960791"/>
    <x v="8"/>
    <x v="0"/>
  </r>
  <r>
    <x v="101"/>
    <x v="258"/>
    <n v="7.3030303030303028"/>
    <x v="8"/>
    <x v="0"/>
  </r>
  <r>
    <x v="101"/>
    <x v="259"/>
    <n v="8.0203045685279228"/>
    <x v="8"/>
    <x v="0"/>
  </r>
  <r>
    <x v="101"/>
    <x v="260"/>
    <n v="6.6722689075630246"/>
    <x v="8"/>
    <x v="0"/>
  </r>
  <r>
    <x v="101"/>
    <x v="261"/>
    <n v="6.7408906882591095"/>
    <x v="8"/>
    <x v="0"/>
  </r>
  <r>
    <x v="101"/>
    <x v="262"/>
    <n v="7.2948717948717956"/>
    <x v="8"/>
    <x v="0"/>
  </r>
  <r>
    <x v="101"/>
    <x v="263"/>
    <n v="6.7926267281106005"/>
    <x v="8"/>
    <x v="0"/>
  </r>
  <r>
    <x v="101"/>
    <x v="264"/>
    <n v="6.5614035087719325"/>
    <x v="8"/>
    <x v="0"/>
  </r>
  <r>
    <x v="101"/>
    <x v="265"/>
    <n v="7.3896103896103877"/>
    <x v="8"/>
    <x v="0"/>
  </r>
  <r>
    <x v="101"/>
    <x v="230"/>
    <n v="7.8107344632768374"/>
    <x v="9"/>
    <x v="0"/>
  </r>
  <r>
    <x v="101"/>
    <x v="231"/>
    <n v="8.0171428571428542"/>
    <x v="9"/>
    <x v="0"/>
  </r>
  <r>
    <x v="101"/>
    <x v="232"/>
    <n v="7.559259259259262"/>
    <x v="9"/>
    <x v="0"/>
  </r>
  <r>
    <x v="101"/>
    <x v="233"/>
    <n v="7.413793103448274"/>
    <x v="9"/>
    <x v="0"/>
  </r>
  <r>
    <x v="101"/>
    <x v="234"/>
    <n v="7.6459627329192568"/>
    <x v="9"/>
    <x v="0"/>
  </r>
  <r>
    <x v="101"/>
    <x v="235"/>
    <n v="7.2652439024390247"/>
    <x v="9"/>
    <x v="0"/>
  </r>
  <r>
    <x v="101"/>
    <x v="236"/>
    <n v="7.502857142857148"/>
    <x v="9"/>
    <x v="0"/>
  </r>
  <r>
    <x v="101"/>
    <x v="237"/>
    <n v="7.272171253822628"/>
    <x v="9"/>
    <x v="0"/>
  </r>
  <r>
    <x v="101"/>
    <x v="238"/>
    <n v="7.3821839080459766"/>
    <x v="9"/>
    <x v="0"/>
  </r>
  <r>
    <x v="101"/>
    <x v="239"/>
    <n v="7.3712574850299379"/>
    <x v="9"/>
    <x v="0"/>
  </r>
  <r>
    <x v="101"/>
    <x v="240"/>
    <n v="8.0113636363636331"/>
    <x v="9"/>
    <x v="0"/>
  </r>
  <r>
    <x v="101"/>
    <x v="241"/>
    <n v="8.2272727272727266"/>
    <x v="9"/>
    <x v="0"/>
  </r>
  <r>
    <x v="101"/>
    <x v="242"/>
    <n v="7.2405063291139244"/>
    <x v="9"/>
    <x v="0"/>
  </r>
  <r>
    <x v="101"/>
    <x v="243"/>
    <n v="6.9607142857142836"/>
    <x v="9"/>
    <x v="0"/>
  </r>
  <r>
    <x v="101"/>
    <x v="244"/>
    <n v="7.234177215189872"/>
    <x v="9"/>
    <x v="0"/>
  </r>
  <r>
    <x v="101"/>
    <x v="245"/>
    <n v="7.107011070110703"/>
    <x v="9"/>
    <x v="0"/>
  </r>
  <r>
    <x v="101"/>
    <x v="246"/>
    <n v="7.3699059561128513"/>
    <x v="9"/>
    <x v="0"/>
  </r>
  <r>
    <x v="101"/>
    <x v="247"/>
    <n v="7.2443729903536962"/>
    <x v="9"/>
    <x v="0"/>
  </r>
  <r>
    <x v="101"/>
    <x v="248"/>
    <n v="7.3548387096774208"/>
    <x v="9"/>
    <x v="0"/>
  </r>
  <r>
    <x v="101"/>
    <x v="249"/>
    <n v="7.1714285714285735"/>
    <x v="9"/>
    <x v="0"/>
  </r>
  <r>
    <x v="101"/>
    <x v="250"/>
    <n v="6.9662921348314608"/>
    <x v="9"/>
    <x v="0"/>
  </r>
  <r>
    <x v="101"/>
    <x v="251"/>
    <n v="7.3382352941176476"/>
    <x v="9"/>
    <x v="0"/>
  </r>
  <r>
    <x v="101"/>
    <x v="252"/>
    <n v="7.15"/>
    <x v="9"/>
    <x v="0"/>
  </r>
  <r>
    <x v="101"/>
    <x v="253"/>
    <n v="7.6531365313653152"/>
    <x v="9"/>
    <x v="0"/>
  </r>
  <r>
    <x v="101"/>
    <x v="254"/>
    <n v="7.2282608695652186"/>
    <x v="9"/>
    <x v="0"/>
  </r>
  <r>
    <x v="101"/>
    <x v="255"/>
    <n v="7.6192893401015267"/>
    <x v="9"/>
    <x v="0"/>
  </r>
  <r>
    <x v="101"/>
    <x v="256"/>
    <n v="7.5231788079470165"/>
    <x v="9"/>
    <x v="0"/>
  </r>
  <r>
    <x v="101"/>
    <x v="257"/>
    <n v="7.328571428571431"/>
    <x v="9"/>
    <x v="0"/>
  </r>
  <r>
    <x v="101"/>
    <x v="258"/>
    <n v="6.9596774193548372"/>
    <x v="9"/>
    <x v="0"/>
  </r>
  <r>
    <x v="101"/>
    <x v="259"/>
    <n v="7.3695652173913038"/>
    <x v="9"/>
    <x v="0"/>
  </r>
  <r>
    <x v="101"/>
    <x v="260"/>
    <n v="6.8040540540540535"/>
    <x v="9"/>
    <x v="0"/>
  </r>
  <r>
    <x v="101"/>
    <x v="261"/>
    <n v="7.0401234567901234"/>
    <x v="9"/>
    <x v="0"/>
  </r>
  <r>
    <x v="101"/>
    <x v="262"/>
    <n v="7.2556634304207135"/>
    <x v="9"/>
    <x v="0"/>
  </r>
  <r>
    <x v="101"/>
    <x v="263"/>
    <n v="7.1331168831168847"/>
    <x v="9"/>
    <x v="0"/>
  </r>
  <r>
    <x v="101"/>
    <x v="264"/>
    <n v="6.8670886075949333"/>
    <x v="9"/>
    <x v="0"/>
  </r>
  <r>
    <x v="101"/>
    <x v="265"/>
    <n v="7.3952271984308586"/>
    <x v="9"/>
    <x v="0"/>
  </r>
  <r>
    <x v="101"/>
    <x v="230"/>
    <n v="7.8130434782608704"/>
    <x v="10"/>
    <x v="0"/>
  </r>
  <r>
    <x v="101"/>
    <x v="231"/>
    <n v="7.88"/>
    <x v="10"/>
    <x v="0"/>
  </r>
  <r>
    <x v="101"/>
    <x v="232"/>
    <n v="7.1449999999999996"/>
    <x v="10"/>
    <x v="0"/>
  </r>
  <r>
    <x v="101"/>
    <x v="233"/>
    <n v="7.0785340314136107"/>
    <x v="10"/>
    <x v="0"/>
  </r>
  <r>
    <x v="101"/>
    <x v="234"/>
    <n v="7.705314009661838"/>
    <x v="10"/>
    <x v="0"/>
  </r>
  <r>
    <x v="101"/>
    <x v="235"/>
    <n v="6.5333333333333341"/>
    <x v="10"/>
    <x v="0"/>
  </r>
  <r>
    <x v="101"/>
    <x v="236"/>
    <n v="7.1203319502074685"/>
    <x v="10"/>
    <x v="0"/>
  </r>
  <r>
    <x v="101"/>
    <x v="237"/>
    <n v="6.6866952789699585"/>
    <x v="10"/>
    <x v="0"/>
  </r>
  <r>
    <x v="101"/>
    <x v="238"/>
    <n v="7.1410256410256423"/>
    <x v="10"/>
    <x v="0"/>
  </r>
  <r>
    <x v="101"/>
    <x v="239"/>
    <n v="7.3948497854077271"/>
    <x v="10"/>
    <x v="0"/>
  </r>
  <r>
    <x v="101"/>
    <x v="240"/>
    <n v="7.9294605809128598"/>
    <x v="10"/>
    <x v="0"/>
  </r>
  <r>
    <x v="101"/>
    <x v="241"/>
    <n v="8.1750000000000007"/>
    <x v="10"/>
    <x v="0"/>
  </r>
  <r>
    <x v="101"/>
    <x v="242"/>
    <n v="6.9715909090909056"/>
    <x v="10"/>
    <x v="0"/>
  </r>
  <r>
    <x v="101"/>
    <x v="243"/>
    <n v="6.6995073891625614"/>
    <x v="10"/>
    <x v="0"/>
  </r>
  <r>
    <x v="101"/>
    <x v="244"/>
    <n v="7.2843601895734595"/>
    <x v="10"/>
    <x v="0"/>
  </r>
  <r>
    <x v="101"/>
    <x v="245"/>
    <n v="6.6243386243386215"/>
    <x v="10"/>
    <x v="0"/>
  </r>
  <r>
    <x v="101"/>
    <x v="246"/>
    <n v="7.4354066985645932"/>
    <x v="10"/>
    <x v="0"/>
  </r>
  <r>
    <x v="101"/>
    <x v="247"/>
    <n v="7.2575757575757578"/>
    <x v="10"/>
    <x v="0"/>
  </r>
  <r>
    <x v="101"/>
    <x v="248"/>
    <n v="7.4423076923076907"/>
    <x v="10"/>
    <x v="0"/>
  </r>
  <r>
    <x v="101"/>
    <x v="249"/>
    <n v="6.7391304347826084"/>
    <x v="10"/>
    <x v="0"/>
  </r>
  <r>
    <x v="101"/>
    <x v="250"/>
    <n v="6.0317460317460307"/>
    <x v="10"/>
    <x v="0"/>
  </r>
  <r>
    <x v="101"/>
    <x v="251"/>
    <n v="6.5769230769230766"/>
    <x v="10"/>
    <x v="0"/>
  </r>
  <r>
    <x v="101"/>
    <x v="252"/>
    <n v="6.1754385964912277"/>
    <x v="10"/>
    <x v="0"/>
  </r>
  <r>
    <x v="101"/>
    <x v="253"/>
    <n v="8.0487804878048852"/>
    <x v="10"/>
    <x v="0"/>
  </r>
  <r>
    <x v="101"/>
    <x v="254"/>
    <n v="7.2884615384615383"/>
    <x v="10"/>
    <x v="0"/>
  </r>
  <r>
    <x v="101"/>
    <x v="255"/>
    <n v="7.7024793388429771"/>
    <x v="10"/>
    <x v="0"/>
  </r>
  <r>
    <x v="101"/>
    <x v="256"/>
    <n v="7.9154929577464799"/>
    <x v="10"/>
    <x v="0"/>
  </r>
  <r>
    <x v="101"/>
    <x v="257"/>
    <n v="7.3567839195979907"/>
    <x v="10"/>
    <x v="0"/>
  </r>
  <r>
    <x v="101"/>
    <x v="258"/>
    <n v="6.75"/>
    <x v="10"/>
    <x v="0"/>
  </r>
  <r>
    <x v="101"/>
    <x v="259"/>
    <n v="7.6631578947368428"/>
    <x v="10"/>
    <x v="0"/>
  </r>
  <r>
    <x v="101"/>
    <x v="260"/>
    <n v="6.4117647058823497"/>
    <x v="10"/>
    <x v="0"/>
  </r>
  <r>
    <x v="101"/>
    <x v="261"/>
    <n v="6.7853658536585337"/>
    <x v="10"/>
    <x v="0"/>
  </r>
  <r>
    <x v="101"/>
    <x v="262"/>
    <n v="6.9418604651162799"/>
    <x v="10"/>
    <x v="0"/>
  </r>
  <r>
    <x v="101"/>
    <x v="263"/>
    <n v="6.8736263736263705"/>
    <x v="10"/>
    <x v="0"/>
  </r>
  <r>
    <x v="101"/>
    <x v="264"/>
    <n v="6.7540106951871612"/>
    <x v="10"/>
    <x v="0"/>
  </r>
  <r>
    <x v="101"/>
    <x v="265"/>
    <n v="7.2219160317717641"/>
    <x v="10"/>
    <x v="0"/>
  </r>
  <r>
    <x v="101"/>
    <x v="230"/>
    <n v="8.2784810126582347"/>
    <x v="11"/>
    <x v="0"/>
  </r>
  <r>
    <x v="101"/>
    <x v="231"/>
    <n v="8.2951541850220263"/>
    <x v="11"/>
    <x v="0"/>
  </r>
  <r>
    <x v="101"/>
    <x v="232"/>
    <n v="7.9223744292237432"/>
    <x v="11"/>
    <x v="0"/>
  </r>
  <r>
    <x v="101"/>
    <x v="233"/>
    <n v="7.6056338028168984"/>
    <x v="11"/>
    <x v="0"/>
  </r>
  <r>
    <x v="101"/>
    <x v="234"/>
    <n v="8.1415525114155223"/>
    <x v="11"/>
    <x v="0"/>
  </r>
  <r>
    <x v="101"/>
    <x v="235"/>
    <n v="7.4888888888888907"/>
    <x v="11"/>
    <x v="0"/>
  </r>
  <r>
    <x v="101"/>
    <x v="236"/>
    <n v="7.6286919831223621"/>
    <x v="11"/>
    <x v="0"/>
  </r>
  <r>
    <x v="101"/>
    <x v="237"/>
    <n v="7.5345622119815667"/>
    <x v="11"/>
    <x v="0"/>
  </r>
  <r>
    <x v="101"/>
    <x v="238"/>
    <n v="7.7947598253275068"/>
    <x v="11"/>
    <x v="0"/>
  </r>
  <r>
    <x v="101"/>
    <x v="239"/>
    <n v="7.9"/>
    <x v="11"/>
    <x v="0"/>
  </r>
  <r>
    <x v="101"/>
    <x v="240"/>
    <n v="8.2521008403361176"/>
    <x v="11"/>
    <x v="0"/>
  </r>
  <r>
    <x v="101"/>
    <x v="241"/>
    <n v="8.5127118644067785"/>
    <x v="11"/>
    <x v="0"/>
  </r>
  <r>
    <x v="101"/>
    <x v="242"/>
    <n v="7.0719999999999992"/>
    <x v="11"/>
    <x v="0"/>
  </r>
  <r>
    <x v="101"/>
    <x v="243"/>
    <n v="6.5448717948717956"/>
    <x v="11"/>
    <x v="0"/>
  </r>
  <r>
    <x v="101"/>
    <x v="244"/>
    <n v="7.5245901639344277"/>
    <x v="11"/>
    <x v="0"/>
  </r>
  <r>
    <x v="101"/>
    <x v="245"/>
    <n v="7.271676300578032"/>
    <x v="11"/>
    <x v="0"/>
  </r>
  <r>
    <x v="101"/>
    <x v="246"/>
    <n v="7.734375"/>
    <x v="11"/>
    <x v="0"/>
  </r>
  <r>
    <x v="101"/>
    <x v="247"/>
    <n v="7.4293478260869579"/>
    <x v="11"/>
    <x v="0"/>
  </r>
  <r>
    <x v="101"/>
    <x v="248"/>
    <n v="7.4761904761904763"/>
    <x v="11"/>
    <x v="0"/>
  </r>
  <r>
    <x v="101"/>
    <x v="249"/>
    <n v="7.2253521126760551"/>
    <x v="11"/>
    <x v="0"/>
  </r>
  <r>
    <x v="101"/>
    <x v="250"/>
    <n v="6.851851851851853"/>
    <x v="11"/>
    <x v="0"/>
  </r>
  <r>
    <x v="101"/>
    <x v="251"/>
    <n v="7.25"/>
    <x v="11"/>
    <x v="0"/>
  </r>
  <r>
    <x v="101"/>
    <x v="252"/>
    <n v="7.0322580645161308"/>
    <x v="11"/>
    <x v="0"/>
  </r>
  <r>
    <x v="101"/>
    <x v="253"/>
    <n v="8.0457142857142898"/>
    <x v="11"/>
    <x v="0"/>
  </r>
  <r>
    <x v="101"/>
    <x v="254"/>
    <n v="7.5373134328358224"/>
    <x v="11"/>
    <x v="0"/>
  </r>
  <r>
    <x v="101"/>
    <x v="255"/>
    <n v="7.8976377952755916"/>
    <x v="11"/>
    <x v="0"/>
  </r>
  <r>
    <x v="101"/>
    <x v="256"/>
    <n v="8.2441860465116275"/>
    <x v="11"/>
    <x v="0"/>
  </r>
  <r>
    <x v="101"/>
    <x v="257"/>
    <n v="7.9722222222222188"/>
    <x v="11"/>
    <x v="0"/>
  </r>
  <r>
    <x v="101"/>
    <x v="258"/>
    <n v="7.4883720930232585"/>
    <x v="11"/>
    <x v="0"/>
  </r>
  <r>
    <x v="101"/>
    <x v="259"/>
    <n v="7.7752808988764048"/>
    <x v="11"/>
    <x v="0"/>
  </r>
  <r>
    <x v="101"/>
    <x v="260"/>
    <n v="7.0250000000000004"/>
    <x v="11"/>
    <x v="0"/>
  </r>
  <r>
    <x v="101"/>
    <x v="261"/>
    <n v="7.2330097087378658"/>
    <x v="11"/>
    <x v="0"/>
  </r>
  <r>
    <x v="101"/>
    <x v="262"/>
    <n v="7.5409836065573836"/>
    <x v="11"/>
    <x v="0"/>
  </r>
  <r>
    <x v="101"/>
    <x v="263"/>
    <n v="7.4866310160427805"/>
    <x v="11"/>
    <x v="0"/>
  </r>
  <r>
    <x v="101"/>
    <x v="264"/>
    <n v="7.1701030927835054"/>
    <x v="11"/>
    <x v="0"/>
  </r>
  <r>
    <x v="101"/>
    <x v="265"/>
    <n v="7.6853913630229407"/>
    <x v="11"/>
    <x v="0"/>
  </r>
  <r>
    <x v="101"/>
    <x v="230"/>
    <n v="7.5117370892018798"/>
    <x v="12"/>
    <x v="0"/>
  </r>
  <r>
    <x v="101"/>
    <x v="231"/>
    <n v="7.5463917525773203"/>
    <x v="12"/>
    <x v="0"/>
  </r>
  <r>
    <x v="101"/>
    <x v="232"/>
    <n v="7.0855614973262027"/>
    <x v="12"/>
    <x v="0"/>
  </r>
  <r>
    <x v="101"/>
    <x v="233"/>
    <n v="7.038251366120222"/>
    <x v="12"/>
    <x v="0"/>
  </r>
  <r>
    <x v="101"/>
    <x v="234"/>
    <n v="7.2435233160621797"/>
    <x v="12"/>
    <x v="0"/>
  </r>
  <r>
    <x v="101"/>
    <x v="235"/>
    <n v="7.1509433962264177"/>
    <x v="12"/>
    <x v="0"/>
  </r>
  <r>
    <x v="101"/>
    <x v="236"/>
    <n v="7.8027522935779849"/>
    <x v="12"/>
    <x v="0"/>
  </r>
  <r>
    <x v="101"/>
    <x v="237"/>
    <n v="7.7809523809523764"/>
    <x v="12"/>
    <x v="0"/>
  </r>
  <r>
    <x v="101"/>
    <x v="238"/>
    <n v="7.7511737089201898"/>
    <x v="12"/>
    <x v="0"/>
  </r>
  <r>
    <x v="101"/>
    <x v="239"/>
    <n v="8.1279620853080559"/>
    <x v="12"/>
    <x v="0"/>
  </r>
  <r>
    <x v="101"/>
    <x v="240"/>
    <n v="8.2883720930232556"/>
    <x v="12"/>
    <x v="0"/>
  </r>
  <r>
    <x v="101"/>
    <x v="241"/>
    <n v="8.6543778801843327"/>
    <x v="12"/>
    <x v="0"/>
  </r>
  <r>
    <x v="101"/>
    <x v="242"/>
    <n v="7.2925531914893638"/>
    <x v="12"/>
    <x v="0"/>
  </r>
  <r>
    <x v="101"/>
    <x v="243"/>
    <n v="7.3842364532019689"/>
    <x v="12"/>
    <x v="0"/>
  </r>
  <r>
    <x v="101"/>
    <x v="244"/>
    <n v="7.0824742268041243"/>
    <x v="12"/>
    <x v="0"/>
  </r>
  <r>
    <x v="101"/>
    <x v="245"/>
    <n v="6.8938547486033528"/>
    <x v="12"/>
    <x v="0"/>
  </r>
  <r>
    <x v="101"/>
    <x v="246"/>
    <n v="7.5797872340425503"/>
    <x v="12"/>
    <x v="0"/>
  </r>
  <r>
    <x v="101"/>
    <x v="247"/>
    <n v="6.8191489361702127"/>
    <x v="12"/>
    <x v="0"/>
  </r>
  <r>
    <x v="101"/>
    <x v="248"/>
    <n v="7.7007874015748046"/>
    <x v="12"/>
    <x v="0"/>
  </r>
  <r>
    <x v="101"/>
    <x v="249"/>
    <n v="7.3018867924528301"/>
    <x v="12"/>
    <x v="0"/>
  </r>
  <r>
    <x v="101"/>
    <x v="250"/>
    <n v="7.6115702479338854"/>
    <x v="12"/>
    <x v="0"/>
  </r>
  <r>
    <x v="101"/>
    <x v="251"/>
    <n v="7.2783505154639165"/>
    <x v="12"/>
    <x v="0"/>
  </r>
  <r>
    <x v="101"/>
    <x v="252"/>
    <n v="6.9677419354838719"/>
    <x v="12"/>
    <x v="0"/>
  </r>
  <r>
    <x v="101"/>
    <x v="253"/>
    <n v="8.2189349112426004"/>
    <x v="12"/>
    <x v="0"/>
  </r>
  <r>
    <x v="101"/>
    <x v="254"/>
    <n v="7.567901234567902"/>
    <x v="12"/>
    <x v="0"/>
  </r>
  <r>
    <x v="101"/>
    <x v="255"/>
    <n v="7.8473282442748076"/>
    <x v="12"/>
    <x v="0"/>
  </r>
  <r>
    <x v="101"/>
    <x v="256"/>
    <n v="7.8991596638655466"/>
    <x v="12"/>
    <x v="0"/>
  </r>
  <r>
    <x v="101"/>
    <x v="257"/>
    <n v="8.04712041884817"/>
    <x v="12"/>
    <x v="0"/>
  </r>
  <r>
    <x v="101"/>
    <x v="258"/>
    <n v="7.4535519125683036"/>
    <x v="12"/>
    <x v="0"/>
  </r>
  <r>
    <x v="101"/>
    <x v="259"/>
    <n v="8.0314136125654478"/>
    <x v="12"/>
    <x v="0"/>
  </r>
  <r>
    <x v="101"/>
    <x v="260"/>
    <n v="7.0704225352112697"/>
    <x v="12"/>
    <x v="0"/>
  </r>
  <r>
    <x v="101"/>
    <x v="261"/>
    <n v="7.1121951219512223"/>
    <x v="12"/>
    <x v="0"/>
  </r>
  <r>
    <x v="101"/>
    <x v="262"/>
    <n v="7.0222222222222239"/>
    <x v="12"/>
    <x v="0"/>
  </r>
  <r>
    <x v="101"/>
    <x v="263"/>
    <n v="7.1189189189189204"/>
    <x v="12"/>
    <x v="0"/>
  </r>
  <r>
    <x v="101"/>
    <x v="264"/>
    <n v="6.9895833333333357"/>
    <x v="12"/>
    <x v="0"/>
  </r>
  <r>
    <x v="101"/>
    <x v="265"/>
    <n v="7.510050661872854"/>
    <x v="12"/>
    <x v="0"/>
  </r>
  <r>
    <x v="101"/>
    <x v="230"/>
    <n v="7.897260273972603"/>
    <x v="13"/>
    <x v="0"/>
  </r>
  <r>
    <x v="101"/>
    <x v="231"/>
    <n v="8.3546099290780163"/>
    <x v="13"/>
    <x v="0"/>
  </r>
  <r>
    <x v="101"/>
    <x v="232"/>
    <n v="7.6058394160583953"/>
    <x v="13"/>
    <x v="0"/>
  </r>
  <r>
    <x v="101"/>
    <x v="233"/>
    <n v="7.5925925925925908"/>
    <x v="13"/>
    <x v="0"/>
  </r>
  <r>
    <x v="101"/>
    <x v="234"/>
    <n v="8.0238095238095255"/>
    <x v="13"/>
    <x v="0"/>
  </r>
  <r>
    <x v="101"/>
    <x v="235"/>
    <n v="7.04"/>
    <x v="13"/>
    <x v="0"/>
  </r>
  <r>
    <x v="101"/>
    <x v="236"/>
    <n v="7.4452054794520546"/>
    <x v="13"/>
    <x v="0"/>
  </r>
  <r>
    <x v="101"/>
    <x v="237"/>
    <n v="6.8630136986301364"/>
    <x v="13"/>
    <x v="0"/>
  </r>
  <r>
    <x v="101"/>
    <x v="238"/>
    <n v="7.3424657534246585"/>
    <x v="13"/>
    <x v="0"/>
  </r>
  <r>
    <x v="101"/>
    <x v="239"/>
    <n v="7.8402777777777777"/>
    <x v="13"/>
    <x v="0"/>
  </r>
  <r>
    <x v="101"/>
    <x v="240"/>
    <n v="8.2466666666666608"/>
    <x v="13"/>
    <x v="0"/>
  </r>
  <r>
    <x v="101"/>
    <x v="241"/>
    <n v="8.4600000000000009"/>
    <x v="13"/>
    <x v="0"/>
  </r>
  <r>
    <x v="101"/>
    <x v="242"/>
    <n v="7.2622950819672143"/>
    <x v="13"/>
    <x v="0"/>
  </r>
  <r>
    <x v="101"/>
    <x v="243"/>
    <n v="6.9117647058823515"/>
    <x v="13"/>
    <x v="0"/>
  </r>
  <r>
    <x v="101"/>
    <x v="244"/>
    <n v="7.6315789473684248"/>
    <x v="13"/>
    <x v="0"/>
  </r>
  <r>
    <x v="101"/>
    <x v="245"/>
    <n v="7.5"/>
    <x v="13"/>
    <x v="0"/>
  </r>
  <r>
    <x v="101"/>
    <x v="246"/>
    <n v="7.7352941176470589"/>
    <x v="13"/>
    <x v="0"/>
  </r>
  <r>
    <x v="101"/>
    <x v="247"/>
    <n v="6.8731343283582076"/>
    <x v="13"/>
    <x v="0"/>
  </r>
  <r>
    <x v="101"/>
    <x v="248"/>
    <n v="8.1948051948051948"/>
    <x v="13"/>
    <x v="0"/>
  </r>
  <r>
    <x v="101"/>
    <x v="249"/>
    <n v="7.4285714285714288"/>
    <x v="13"/>
    <x v="0"/>
  </r>
  <r>
    <x v="101"/>
    <x v="250"/>
    <n v="7.3076923076923057"/>
    <x v="13"/>
    <x v="0"/>
  </r>
  <r>
    <x v="101"/>
    <x v="251"/>
    <n v="7"/>
    <x v="13"/>
    <x v="0"/>
  </r>
  <r>
    <x v="101"/>
    <x v="252"/>
    <n v="6.9069767441860455"/>
    <x v="13"/>
    <x v="0"/>
  </r>
  <r>
    <x v="101"/>
    <x v="253"/>
    <n v="8.4876033057851306"/>
    <x v="13"/>
    <x v="0"/>
  </r>
  <r>
    <x v="101"/>
    <x v="254"/>
    <n v="8.16"/>
    <x v="13"/>
    <x v="0"/>
  </r>
  <r>
    <x v="101"/>
    <x v="255"/>
    <n v="8.2087912087912063"/>
    <x v="13"/>
    <x v="0"/>
  </r>
  <r>
    <x v="101"/>
    <x v="256"/>
    <n v="8.1234567901234556"/>
    <x v="13"/>
    <x v="0"/>
  </r>
  <r>
    <x v="101"/>
    <x v="257"/>
    <n v="7.7555555555555582"/>
    <x v="13"/>
    <x v="0"/>
  </r>
  <r>
    <x v="101"/>
    <x v="258"/>
    <n v="7.55639097744361"/>
    <x v="13"/>
    <x v="0"/>
  </r>
  <r>
    <x v="101"/>
    <x v="259"/>
    <n v="8.3149606299212575"/>
    <x v="13"/>
    <x v="0"/>
  </r>
  <r>
    <x v="101"/>
    <x v="260"/>
    <n v="7.52"/>
    <x v="13"/>
    <x v="0"/>
  </r>
  <r>
    <x v="101"/>
    <x v="261"/>
    <n v="6.8273381294964031"/>
    <x v="13"/>
    <x v="0"/>
  </r>
  <r>
    <x v="101"/>
    <x v="262"/>
    <n v="7.653543307086613"/>
    <x v="13"/>
    <x v="0"/>
  </r>
  <r>
    <x v="101"/>
    <x v="263"/>
    <n v="7.3445378151260501"/>
    <x v="13"/>
    <x v="0"/>
  </r>
  <r>
    <x v="101"/>
    <x v="264"/>
    <n v="6.8721804511278206"/>
    <x v="13"/>
    <x v="0"/>
  </r>
  <r>
    <x v="101"/>
    <x v="265"/>
    <n v="7.6148238153098422"/>
    <x v="13"/>
    <x v="0"/>
  </r>
  <r>
    <x v="101"/>
    <x v="230"/>
    <n v="8.1695906432748568"/>
    <x v="14"/>
    <x v="0"/>
  </r>
  <r>
    <x v="101"/>
    <x v="231"/>
    <n v="8.035211267605634"/>
    <x v="14"/>
    <x v="0"/>
  </r>
  <r>
    <x v="101"/>
    <x v="232"/>
    <n v="7.4307692307692328"/>
    <x v="14"/>
    <x v="0"/>
  </r>
  <r>
    <x v="101"/>
    <x v="233"/>
    <n v="8.071428571428573"/>
    <x v="14"/>
    <x v="0"/>
  </r>
  <r>
    <x v="101"/>
    <x v="234"/>
    <n v="8.2866242038216562"/>
    <x v="14"/>
    <x v="0"/>
  </r>
  <r>
    <x v="101"/>
    <x v="235"/>
    <n v="7.3101265822784809"/>
    <x v="14"/>
    <x v="0"/>
  </r>
  <r>
    <x v="101"/>
    <x v="236"/>
    <n v="7.4360465116279073"/>
    <x v="14"/>
    <x v="0"/>
  </r>
  <r>
    <x v="101"/>
    <x v="237"/>
    <n v="7.4451612903225799"/>
    <x v="14"/>
    <x v="0"/>
  </r>
  <r>
    <x v="101"/>
    <x v="238"/>
    <n v="7.4647058823529457"/>
    <x v="14"/>
    <x v="0"/>
  </r>
  <r>
    <x v="101"/>
    <x v="239"/>
    <n v="7.5389610389610384"/>
    <x v="14"/>
    <x v="0"/>
  </r>
  <r>
    <x v="101"/>
    <x v="240"/>
    <n v="8.5842696629213542"/>
    <x v="14"/>
    <x v="0"/>
  </r>
  <r>
    <x v="101"/>
    <x v="241"/>
    <n v="8.8771929824561457"/>
    <x v="14"/>
    <x v="0"/>
  </r>
  <r>
    <x v="101"/>
    <x v="242"/>
    <n v="7.7403846153846159"/>
    <x v="14"/>
    <x v="0"/>
  </r>
  <r>
    <x v="101"/>
    <x v="243"/>
    <n v="7.3103448275862073"/>
    <x v="14"/>
    <x v="0"/>
  </r>
  <r>
    <x v="101"/>
    <x v="244"/>
    <n v="7.6607142857142865"/>
    <x v="14"/>
    <x v="0"/>
  </r>
  <r>
    <x v="101"/>
    <x v="245"/>
    <n v="7.3666666666666627"/>
    <x v="14"/>
    <x v="0"/>
  </r>
  <r>
    <x v="101"/>
    <x v="246"/>
    <n v="7.8703703703703667"/>
    <x v="14"/>
    <x v="0"/>
  </r>
  <r>
    <x v="101"/>
    <x v="247"/>
    <n v="7.8975903614457819"/>
    <x v="14"/>
    <x v="0"/>
  </r>
  <r>
    <x v="101"/>
    <x v="248"/>
    <n v="7.4285714285714288"/>
    <x v="14"/>
    <x v="0"/>
  </r>
  <r>
    <x v="101"/>
    <x v="249"/>
    <n v="7.6122448979591839"/>
    <x v="14"/>
    <x v="0"/>
  </r>
  <r>
    <x v="101"/>
    <x v="250"/>
    <n v="7.6956521739130421"/>
    <x v="14"/>
    <x v="0"/>
  </r>
  <r>
    <x v="101"/>
    <x v="251"/>
    <n v="7.1864406779661021"/>
    <x v="14"/>
    <x v="0"/>
  </r>
  <r>
    <x v="101"/>
    <x v="252"/>
    <n v="6.7555555555555555"/>
    <x v="14"/>
    <x v="0"/>
  </r>
  <r>
    <x v="101"/>
    <x v="253"/>
    <n v="8.2162162162162193"/>
    <x v="14"/>
    <x v="0"/>
  </r>
  <r>
    <x v="101"/>
    <x v="254"/>
    <n v="7.4117647058823541"/>
    <x v="14"/>
    <x v="0"/>
  </r>
  <r>
    <x v="101"/>
    <x v="255"/>
    <n v="8.4100719424460415"/>
    <x v="14"/>
    <x v="0"/>
  </r>
  <r>
    <x v="101"/>
    <x v="256"/>
    <n v="8.1578947368421062"/>
    <x v="14"/>
    <x v="0"/>
  </r>
  <r>
    <x v="101"/>
    <x v="257"/>
    <n v="7.9931034482758623"/>
    <x v="14"/>
    <x v="0"/>
  </r>
  <r>
    <x v="101"/>
    <x v="258"/>
    <n v="7.8243243243243237"/>
    <x v="14"/>
    <x v="0"/>
  </r>
  <r>
    <x v="101"/>
    <x v="259"/>
    <n v="8.0562500000000004"/>
    <x v="14"/>
    <x v="0"/>
  </r>
  <r>
    <x v="101"/>
    <x v="260"/>
    <n v="6.4395604395604398"/>
    <x v="14"/>
    <x v="0"/>
  </r>
  <r>
    <x v="101"/>
    <x v="261"/>
    <n v="7.6529411764705868"/>
    <x v="14"/>
    <x v="0"/>
  </r>
  <r>
    <x v="101"/>
    <x v="262"/>
    <n v="7.6407185628742518"/>
    <x v="14"/>
    <x v="0"/>
  </r>
  <r>
    <x v="101"/>
    <x v="263"/>
    <n v="7.3888888888888893"/>
    <x v="14"/>
    <x v="0"/>
  </r>
  <r>
    <x v="101"/>
    <x v="264"/>
    <n v="7.414634146341462"/>
    <x v="14"/>
    <x v="0"/>
  </r>
  <r>
    <x v="101"/>
    <x v="265"/>
    <n v="7.7691321077383524"/>
    <x v="14"/>
    <x v="0"/>
  </r>
  <r>
    <x v="101"/>
    <x v="230"/>
    <n v="7.9648241206030175"/>
    <x v="15"/>
    <x v="0"/>
  </r>
  <r>
    <x v="101"/>
    <x v="231"/>
    <n v="8.43"/>
    <x v="15"/>
    <x v="0"/>
  </r>
  <r>
    <x v="101"/>
    <x v="232"/>
    <n v="7.9726027397260291"/>
    <x v="15"/>
    <x v="0"/>
  </r>
  <r>
    <x v="101"/>
    <x v="233"/>
    <n v="7.1801242236024843"/>
    <x v="15"/>
    <x v="0"/>
  </r>
  <r>
    <x v="101"/>
    <x v="234"/>
    <n v="7.9060773480662947"/>
    <x v="15"/>
    <x v="0"/>
  </r>
  <r>
    <x v="101"/>
    <x v="235"/>
    <n v="7.5412371134020635"/>
    <x v="15"/>
    <x v="0"/>
  </r>
  <r>
    <x v="101"/>
    <x v="236"/>
    <n v="7.9550000000000001"/>
    <x v="15"/>
    <x v="0"/>
  </r>
  <r>
    <x v="101"/>
    <x v="237"/>
    <n v="8.65"/>
    <x v="15"/>
    <x v="0"/>
  </r>
  <r>
    <x v="101"/>
    <x v="238"/>
    <n v="8.11"/>
    <x v="15"/>
    <x v="0"/>
  </r>
  <r>
    <x v="101"/>
    <x v="239"/>
    <n v="8.8069306930693063"/>
    <x v="15"/>
    <x v="0"/>
  </r>
  <r>
    <x v="101"/>
    <x v="240"/>
    <n v="8.7707317073170685"/>
    <x v="15"/>
    <x v="0"/>
  </r>
  <r>
    <x v="101"/>
    <x v="241"/>
    <n v="9.1902439024390254"/>
    <x v="15"/>
    <x v="0"/>
  </r>
  <r>
    <x v="101"/>
    <x v="242"/>
    <n v="8.8155339805825239"/>
    <x v="15"/>
    <x v="0"/>
  </r>
  <r>
    <x v="101"/>
    <x v="243"/>
    <n v="7.7586206896551753"/>
    <x v="15"/>
    <x v="0"/>
  </r>
  <r>
    <x v="101"/>
    <x v="244"/>
    <n v="8.1702127659574462"/>
    <x v="15"/>
    <x v="0"/>
  </r>
  <r>
    <x v="101"/>
    <x v="245"/>
    <n v="8.1925133689839527"/>
    <x v="15"/>
    <x v="0"/>
  </r>
  <r>
    <x v="101"/>
    <x v="246"/>
    <n v="8.8253968253968189"/>
    <x v="15"/>
    <x v="0"/>
  </r>
  <r>
    <x v="101"/>
    <x v="247"/>
    <n v="7.5434782608695672"/>
    <x v="15"/>
    <x v="0"/>
  </r>
  <r>
    <x v="101"/>
    <x v="248"/>
    <n v="7.3333333333333348"/>
    <x v="15"/>
    <x v="0"/>
  </r>
  <r>
    <x v="101"/>
    <x v="249"/>
    <n v="6.5851063829787213"/>
    <x v="15"/>
    <x v="0"/>
  </r>
  <r>
    <x v="101"/>
    <x v="250"/>
    <n v="6.3058823529411763"/>
    <x v="15"/>
    <x v="0"/>
  </r>
  <r>
    <x v="101"/>
    <x v="251"/>
    <n v="6.141414141414141"/>
    <x v="15"/>
    <x v="0"/>
  </r>
  <r>
    <x v="101"/>
    <x v="252"/>
    <n v="7.17741935483871"/>
    <x v="15"/>
    <x v="0"/>
  </r>
  <r>
    <x v="101"/>
    <x v="253"/>
    <n v="9.0406976744186007"/>
    <x v="15"/>
    <x v="0"/>
  </r>
  <r>
    <x v="101"/>
    <x v="254"/>
    <n v="6.7333333333333325"/>
    <x v="15"/>
    <x v="0"/>
  </r>
  <r>
    <x v="101"/>
    <x v="255"/>
    <n v="8.5970149253731325"/>
    <x v="15"/>
    <x v="0"/>
  </r>
  <r>
    <x v="101"/>
    <x v="256"/>
    <n v="8.8383838383838338"/>
    <x v="15"/>
    <x v="0"/>
  </r>
  <r>
    <x v="101"/>
    <x v="257"/>
    <n v="9.2032967032967097"/>
    <x v="15"/>
    <x v="0"/>
  </r>
  <r>
    <x v="101"/>
    <x v="258"/>
    <n v="8.4831460674157313"/>
    <x v="15"/>
    <x v="0"/>
  </r>
  <r>
    <x v="101"/>
    <x v="259"/>
    <n v="9.0952380952380949"/>
    <x v="15"/>
    <x v="0"/>
  </r>
  <r>
    <x v="101"/>
    <x v="260"/>
    <n v="8.3437500000000071"/>
    <x v="15"/>
    <x v="0"/>
  </r>
  <r>
    <x v="101"/>
    <x v="261"/>
    <n v="7.7074468085106389"/>
    <x v="15"/>
    <x v="0"/>
  </r>
  <r>
    <x v="101"/>
    <x v="262"/>
    <n v="7.7934782608695663"/>
    <x v="15"/>
    <x v="0"/>
  </r>
  <r>
    <x v="101"/>
    <x v="263"/>
    <n v="7.529729729729727"/>
    <x v="15"/>
    <x v="0"/>
  </r>
  <r>
    <x v="101"/>
    <x v="264"/>
    <n v="7.4708994708994725"/>
    <x v="15"/>
    <x v="0"/>
  </r>
  <r>
    <x v="101"/>
    <x v="265"/>
    <n v="8.1243363589655697"/>
    <x v="15"/>
    <x v="0"/>
  </r>
  <r>
    <x v="101"/>
    <x v="230"/>
    <n v="7.9268929503916459"/>
    <x v="16"/>
    <x v="0"/>
  </r>
  <r>
    <x v="101"/>
    <x v="231"/>
    <n v="7.9491978609625704"/>
    <x v="16"/>
    <x v="0"/>
  </r>
  <r>
    <x v="101"/>
    <x v="232"/>
    <n v="7.6017191977077374"/>
    <x v="16"/>
    <x v="0"/>
  </r>
  <r>
    <x v="101"/>
    <x v="233"/>
    <n v="7.5983146067415754"/>
    <x v="16"/>
    <x v="0"/>
  </r>
  <r>
    <x v="101"/>
    <x v="234"/>
    <n v="7.9335260115606969"/>
    <x v="16"/>
    <x v="0"/>
  </r>
  <r>
    <x v="101"/>
    <x v="235"/>
    <n v="7.3315789473684134"/>
    <x v="16"/>
    <x v="0"/>
  </r>
  <r>
    <x v="101"/>
    <x v="236"/>
    <n v="7.525906735751299"/>
    <x v="16"/>
    <x v="0"/>
  </r>
  <r>
    <x v="101"/>
    <x v="237"/>
    <n v="7.6612466124661225"/>
    <x v="16"/>
    <x v="0"/>
  </r>
  <r>
    <x v="101"/>
    <x v="238"/>
    <n v="7.5130208333333304"/>
    <x v="16"/>
    <x v="0"/>
  </r>
  <r>
    <x v="101"/>
    <x v="239"/>
    <n v="8.2389610389610368"/>
    <x v="16"/>
    <x v="0"/>
  </r>
  <r>
    <x v="101"/>
    <x v="240"/>
    <n v="8.5143603133159331"/>
    <x v="16"/>
    <x v="0"/>
  </r>
  <r>
    <x v="101"/>
    <x v="241"/>
    <n v="8.669230769230774"/>
    <x v="16"/>
    <x v="0"/>
  </r>
  <r>
    <x v="101"/>
    <x v="242"/>
    <n v="7.879518072289156"/>
    <x v="16"/>
    <x v="0"/>
  </r>
  <r>
    <x v="101"/>
    <x v="243"/>
    <n v="7.428961748633883"/>
    <x v="16"/>
    <x v="0"/>
  </r>
  <r>
    <x v="101"/>
    <x v="244"/>
    <n v="7.5616045845272248"/>
    <x v="16"/>
    <x v="0"/>
  </r>
  <r>
    <x v="101"/>
    <x v="245"/>
    <n v="7.3463855421686741"/>
    <x v="16"/>
    <x v="0"/>
  </r>
  <r>
    <x v="101"/>
    <x v="246"/>
    <n v="7.7196531791907521"/>
    <x v="16"/>
    <x v="0"/>
  </r>
  <r>
    <x v="101"/>
    <x v="247"/>
    <n v="6.9181286549707623"/>
    <x v="16"/>
    <x v="0"/>
  </r>
  <r>
    <x v="101"/>
    <x v="248"/>
    <n v="8.0663900414937775"/>
    <x v="16"/>
    <x v="0"/>
  </r>
  <r>
    <x v="101"/>
    <x v="249"/>
    <n v="7.5133689839572186"/>
    <x v="16"/>
    <x v="0"/>
  </r>
  <r>
    <x v="101"/>
    <x v="250"/>
    <n v="7.2694300518134742"/>
    <x v="16"/>
    <x v="0"/>
  </r>
  <r>
    <x v="101"/>
    <x v="251"/>
    <n v="7.2658227848101253"/>
    <x v="16"/>
    <x v="0"/>
  </r>
  <r>
    <x v="101"/>
    <x v="252"/>
    <n v="7.117021276595743"/>
    <x v="16"/>
    <x v="0"/>
  </r>
  <r>
    <x v="101"/>
    <x v="253"/>
    <n v="8.591772151898736"/>
    <x v="16"/>
    <x v="0"/>
  </r>
  <r>
    <x v="101"/>
    <x v="254"/>
    <n v="8.0656934306569337"/>
    <x v="16"/>
    <x v="0"/>
  </r>
  <r>
    <x v="101"/>
    <x v="255"/>
    <n v="8.1299212598425221"/>
    <x v="16"/>
    <x v="0"/>
  </r>
  <r>
    <x v="101"/>
    <x v="256"/>
    <n v="8.0986547085201757"/>
    <x v="16"/>
    <x v="0"/>
  </r>
  <r>
    <x v="101"/>
    <x v="257"/>
    <n v="8.0865671641791135"/>
    <x v="16"/>
    <x v="0"/>
  </r>
  <r>
    <x v="101"/>
    <x v="258"/>
    <n v="7.9696048632218837"/>
    <x v="16"/>
    <x v="0"/>
  </r>
  <r>
    <x v="101"/>
    <x v="259"/>
    <n v="7.941368078175894"/>
    <x v="16"/>
    <x v="0"/>
  </r>
  <r>
    <x v="101"/>
    <x v="260"/>
    <n v="7.4923076923076923"/>
    <x v="16"/>
    <x v="0"/>
  </r>
  <r>
    <x v="101"/>
    <x v="261"/>
    <n v="7.0948275862068968"/>
    <x v="16"/>
    <x v="0"/>
  </r>
  <r>
    <x v="101"/>
    <x v="262"/>
    <n v="7.5272727272727264"/>
    <x v="16"/>
    <x v="0"/>
  </r>
  <r>
    <x v="101"/>
    <x v="263"/>
    <n v="7.5"/>
    <x v="16"/>
    <x v="0"/>
  </r>
  <r>
    <x v="101"/>
    <x v="264"/>
    <n v="7.0507462686567148"/>
    <x v="16"/>
    <x v="0"/>
  </r>
  <r>
    <x v="101"/>
    <x v="265"/>
    <n v="7.7306540869091931"/>
    <x v="16"/>
    <x v="0"/>
  </r>
  <r>
    <x v="101"/>
    <x v="230"/>
    <n v="7.9594461901021214"/>
    <x v="0"/>
    <x v="1"/>
  </r>
  <r>
    <x v="101"/>
    <x v="231"/>
    <n v="8.131380060047638"/>
    <x v="0"/>
    <x v="1"/>
  </r>
  <r>
    <x v="101"/>
    <x v="232"/>
    <n v="7.4655917747400604"/>
    <x v="0"/>
    <x v="1"/>
  </r>
  <r>
    <x v="101"/>
    <x v="233"/>
    <n v="7.608579387186631"/>
    <x v="0"/>
    <x v="1"/>
  </r>
  <r>
    <x v="101"/>
    <x v="234"/>
    <n v="7.8923027166882234"/>
    <x v="0"/>
    <x v="1"/>
  </r>
  <r>
    <x v="101"/>
    <x v="235"/>
    <n v="7.2148148148148463"/>
    <x v="0"/>
    <x v="1"/>
  </r>
  <r>
    <x v="101"/>
    <x v="236"/>
    <n v="7.5288367546431969"/>
    <x v="0"/>
    <x v="1"/>
  </r>
  <r>
    <x v="101"/>
    <x v="237"/>
    <n v="7.3401999394123028"/>
    <x v="0"/>
    <x v="1"/>
  </r>
  <r>
    <x v="101"/>
    <x v="238"/>
    <n v="7.3639752771509936"/>
    <x v="0"/>
    <x v="1"/>
  </r>
  <r>
    <x v="101"/>
    <x v="239"/>
    <n v="7.7351667170343683"/>
    <x v="0"/>
    <x v="1"/>
  </r>
  <r>
    <x v="101"/>
    <x v="240"/>
    <n v="8.25172744721689"/>
    <x v="0"/>
    <x v="1"/>
  </r>
  <r>
    <x v="101"/>
    <x v="241"/>
    <n v="8.5549884437596511"/>
    <x v="0"/>
    <x v="1"/>
  </r>
  <r>
    <x v="101"/>
    <x v="242"/>
    <n v="7.313731170336041"/>
    <x v="0"/>
    <x v="1"/>
  </r>
  <r>
    <x v="101"/>
    <x v="243"/>
    <n v="7.0495479204339837"/>
    <x v="0"/>
    <x v="1"/>
  </r>
  <r>
    <x v="101"/>
    <x v="244"/>
    <n v="7.5259608178995636"/>
    <x v="0"/>
    <x v="1"/>
  </r>
  <r>
    <x v="101"/>
    <x v="245"/>
    <n v="7.3292332452006006"/>
    <x v="0"/>
    <x v="1"/>
  </r>
  <r>
    <x v="101"/>
    <x v="246"/>
    <n v="7.8253096392030157"/>
    <x v="0"/>
    <x v="1"/>
  </r>
  <r>
    <x v="101"/>
    <x v="247"/>
    <n v="7.2601599654128828"/>
    <x v="0"/>
    <x v="1"/>
  </r>
  <r>
    <x v="101"/>
    <x v="248"/>
    <n v="7.6573616600790366"/>
    <x v="0"/>
    <x v="1"/>
  </r>
  <r>
    <x v="101"/>
    <x v="249"/>
    <n v="7.1636129861780775"/>
    <x v="0"/>
    <x v="1"/>
  </r>
  <r>
    <x v="101"/>
    <x v="250"/>
    <n v="7.1291996047430768"/>
    <x v="0"/>
    <x v="1"/>
  </r>
  <r>
    <x v="101"/>
    <x v="251"/>
    <n v="7.0184201204392487"/>
    <x v="0"/>
    <x v="1"/>
  </r>
  <r>
    <x v="101"/>
    <x v="252"/>
    <n v="6.9116003943476771"/>
    <x v="0"/>
    <x v="1"/>
  </r>
  <r>
    <x v="101"/>
    <x v="253"/>
    <n v="8.1364356194420289"/>
    <x v="0"/>
    <x v="1"/>
  </r>
  <r>
    <x v="101"/>
    <x v="254"/>
    <n v="7.5932944606414043"/>
    <x v="0"/>
    <x v="1"/>
  </r>
  <r>
    <x v="101"/>
    <x v="255"/>
    <n v="7.9412206855080898"/>
    <x v="0"/>
    <x v="1"/>
  </r>
  <r>
    <x v="101"/>
    <x v="256"/>
    <n v="7.8609031086907164"/>
    <x v="0"/>
    <x v="1"/>
  </r>
  <r>
    <x v="101"/>
    <x v="257"/>
    <n v="7.1858536038560832"/>
    <x v="0"/>
    <x v="1"/>
  </r>
  <r>
    <x v="101"/>
    <x v="258"/>
    <n v="7.2102674823077839"/>
    <x v="0"/>
    <x v="1"/>
  </r>
  <r>
    <x v="101"/>
    <x v="259"/>
    <n v="8.0135181188231428"/>
    <x v="0"/>
    <x v="1"/>
  </r>
  <r>
    <x v="101"/>
    <x v="260"/>
    <n v="7.1427332639611389"/>
    <x v="0"/>
    <x v="1"/>
  </r>
  <r>
    <x v="101"/>
    <x v="261"/>
    <n v="7.1457943925233662"/>
    <x v="0"/>
    <x v="1"/>
  </r>
  <r>
    <x v="101"/>
    <x v="262"/>
    <n v="7.5027920482465982"/>
    <x v="0"/>
    <x v="1"/>
  </r>
  <r>
    <x v="101"/>
    <x v="263"/>
    <n v="7.3344220226292025"/>
    <x v="0"/>
    <x v="1"/>
  </r>
  <r>
    <x v="101"/>
    <x v="264"/>
    <n v="7.0394578642474555"/>
    <x v="0"/>
    <x v="1"/>
  </r>
  <r>
    <x v="101"/>
    <x v="265"/>
    <n v="7.5665030683715351"/>
    <x v="0"/>
    <x v="1"/>
  </r>
  <r>
    <x v="101"/>
    <x v="230"/>
    <n v="7.5200992555831165"/>
    <x v="1"/>
    <x v="1"/>
  </r>
  <r>
    <x v="101"/>
    <x v="231"/>
    <n v="8.0840420210104913"/>
    <x v="1"/>
    <x v="1"/>
  </r>
  <r>
    <x v="101"/>
    <x v="232"/>
    <n v="6.9191022964509488"/>
    <x v="1"/>
    <x v="1"/>
  </r>
  <r>
    <x v="101"/>
    <x v="233"/>
    <n v="7.172924378635642"/>
    <x v="1"/>
    <x v="1"/>
  </r>
  <r>
    <x v="101"/>
    <x v="234"/>
    <n v="7.3880090497737623"/>
    <x v="1"/>
    <x v="1"/>
  </r>
  <r>
    <x v="101"/>
    <x v="235"/>
    <n v="7.4147783251231498"/>
    <x v="1"/>
    <x v="1"/>
  </r>
  <r>
    <x v="101"/>
    <x v="236"/>
    <n v="7.6877677296525482"/>
    <x v="1"/>
    <x v="1"/>
  </r>
  <r>
    <x v="101"/>
    <x v="237"/>
    <n v="7.5482625482625414"/>
    <x v="1"/>
    <x v="1"/>
  </r>
  <r>
    <x v="101"/>
    <x v="238"/>
    <n v="7.7979700338327715"/>
    <x v="1"/>
    <x v="1"/>
  </r>
  <r>
    <x v="101"/>
    <x v="239"/>
    <n v="8.0009708737864287"/>
    <x v="1"/>
    <x v="1"/>
  </r>
  <r>
    <x v="101"/>
    <x v="240"/>
    <n v="7.4966248794599784"/>
    <x v="1"/>
    <x v="1"/>
  </r>
  <r>
    <x v="101"/>
    <x v="241"/>
    <n v="8.2378664103796275"/>
    <x v="1"/>
    <x v="1"/>
  </r>
  <r>
    <x v="101"/>
    <x v="242"/>
    <n v="6.9353826850690066"/>
    <x v="1"/>
    <x v="1"/>
  </r>
  <r>
    <x v="101"/>
    <x v="243"/>
    <n v="6.4889267461669489"/>
    <x v="1"/>
    <x v="1"/>
  </r>
  <r>
    <x v="101"/>
    <x v="244"/>
    <n v="7.0240837696335001"/>
    <x v="1"/>
    <x v="1"/>
  </r>
  <r>
    <x v="101"/>
    <x v="245"/>
    <n v="6.8736323851203425"/>
    <x v="1"/>
    <x v="1"/>
  </r>
  <r>
    <x v="101"/>
    <x v="246"/>
    <n v="7.9797263051191107"/>
    <x v="1"/>
    <x v="1"/>
  </r>
  <r>
    <x v="101"/>
    <x v="247"/>
    <n v="6.8285864978902948"/>
    <x v="1"/>
    <x v="1"/>
  </r>
  <r>
    <x v="101"/>
    <x v="248"/>
    <n v="7.4284313725490199"/>
    <x v="1"/>
    <x v="1"/>
  </r>
  <r>
    <x v="101"/>
    <x v="249"/>
    <n v="6.8550913838120096"/>
    <x v="1"/>
    <x v="1"/>
  </r>
  <r>
    <x v="101"/>
    <x v="250"/>
    <n v="6.671067106710673"/>
    <x v="1"/>
    <x v="1"/>
  </r>
  <r>
    <x v="101"/>
    <x v="251"/>
    <n v="6.7946175637393837"/>
    <x v="1"/>
    <x v="1"/>
  </r>
  <r>
    <x v="101"/>
    <x v="252"/>
    <n v="6.8884803921568656"/>
    <x v="1"/>
    <x v="1"/>
  </r>
  <r>
    <x v="101"/>
    <x v="253"/>
    <n v="7.6492220650636478"/>
    <x v="1"/>
    <x v="1"/>
  </r>
  <r>
    <x v="101"/>
    <x v="254"/>
    <n v="6.8382608695652243"/>
    <x v="1"/>
    <x v="1"/>
  </r>
  <r>
    <x v="101"/>
    <x v="255"/>
    <n v="7.3519278096800615"/>
    <x v="1"/>
    <x v="1"/>
  </r>
  <r>
    <x v="101"/>
    <x v="256"/>
    <n v="7.5898407884761241"/>
    <x v="1"/>
    <x v="1"/>
  </r>
  <r>
    <x v="101"/>
    <x v="257"/>
    <n v="6.5127118644067838"/>
    <x v="1"/>
    <x v="1"/>
  </r>
  <r>
    <x v="101"/>
    <x v="258"/>
    <n v="6.6128306133933634"/>
    <x v="1"/>
    <x v="1"/>
  </r>
  <r>
    <x v="101"/>
    <x v="259"/>
    <n v="8.2089820359281429"/>
    <x v="1"/>
    <x v="1"/>
  </r>
  <r>
    <x v="101"/>
    <x v="260"/>
    <n v="7.2934537246049613"/>
    <x v="1"/>
    <x v="1"/>
  </r>
  <r>
    <x v="101"/>
    <x v="261"/>
    <n v="6.8364978902953535"/>
    <x v="1"/>
    <x v="1"/>
  </r>
  <r>
    <x v="101"/>
    <x v="262"/>
    <n v="6.9553516819571826"/>
    <x v="1"/>
    <x v="1"/>
  </r>
  <r>
    <x v="101"/>
    <x v="263"/>
    <n v="7.009345794392515"/>
    <x v="1"/>
    <x v="1"/>
  </r>
  <r>
    <x v="101"/>
    <x v="264"/>
    <n v="6.5910885504794123"/>
    <x v="1"/>
    <x v="1"/>
  </r>
  <r>
    <x v="101"/>
    <x v="265"/>
    <n v="7.2917928370053247"/>
    <x v="1"/>
    <x v="1"/>
  </r>
  <r>
    <x v="101"/>
    <x v="230"/>
    <n v="8.2753731343283814"/>
    <x v="2"/>
    <x v="1"/>
  </r>
  <r>
    <x v="101"/>
    <x v="231"/>
    <n v="8.2701821147050847"/>
    <x v="2"/>
    <x v="1"/>
  </r>
  <r>
    <x v="101"/>
    <x v="232"/>
    <n v="7.7309388783868913"/>
    <x v="2"/>
    <x v="1"/>
  </r>
  <r>
    <x v="101"/>
    <x v="233"/>
    <n v="8.0295235311312716"/>
    <x v="2"/>
    <x v="1"/>
  </r>
  <r>
    <x v="101"/>
    <x v="234"/>
    <n v="8.218181818181824"/>
    <x v="2"/>
    <x v="1"/>
  </r>
  <r>
    <x v="101"/>
    <x v="235"/>
    <n v="7.2766928734466259"/>
    <x v="2"/>
    <x v="1"/>
  </r>
  <r>
    <x v="101"/>
    <x v="236"/>
    <n v="7.4978080857281872"/>
    <x v="2"/>
    <x v="1"/>
  </r>
  <r>
    <x v="101"/>
    <x v="237"/>
    <n v="7.4035976691157908"/>
    <x v="2"/>
    <x v="1"/>
  </r>
  <r>
    <x v="101"/>
    <x v="238"/>
    <n v="7.172677865612644"/>
    <x v="2"/>
    <x v="1"/>
  </r>
  <r>
    <x v="101"/>
    <x v="239"/>
    <n v="7.521469218830819"/>
    <x v="2"/>
    <x v="1"/>
  </r>
  <r>
    <x v="101"/>
    <x v="240"/>
    <n v="8.4962605548853904"/>
    <x v="2"/>
    <x v="1"/>
  </r>
  <r>
    <x v="101"/>
    <x v="241"/>
    <n v="8.6675590167923922"/>
    <x v="2"/>
    <x v="1"/>
  </r>
  <r>
    <x v="101"/>
    <x v="242"/>
    <n v="7.3947736817545389"/>
    <x v="2"/>
    <x v="1"/>
  </r>
  <r>
    <x v="101"/>
    <x v="243"/>
    <n v="7.3060881264715762"/>
    <x v="2"/>
    <x v="1"/>
  </r>
  <r>
    <x v="101"/>
    <x v="244"/>
    <n v="7.9336132248753568"/>
    <x v="2"/>
    <x v="1"/>
  </r>
  <r>
    <x v="101"/>
    <x v="245"/>
    <n v="7.6833002551743581"/>
    <x v="2"/>
    <x v="1"/>
  </r>
  <r>
    <x v="101"/>
    <x v="246"/>
    <n v="8.012276487856921"/>
    <x v="2"/>
    <x v="1"/>
  </r>
  <r>
    <x v="101"/>
    <x v="247"/>
    <n v="7.6854817537411479"/>
    <x v="2"/>
    <x v="1"/>
  </r>
  <r>
    <x v="101"/>
    <x v="248"/>
    <n v="7.6254107338444683"/>
    <x v="2"/>
    <x v="1"/>
  </r>
  <r>
    <x v="101"/>
    <x v="249"/>
    <n v="7.5097613882863348"/>
    <x v="2"/>
    <x v="1"/>
  </r>
  <r>
    <x v="101"/>
    <x v="250"/>
    <n v="7.5901262916188257"/>
    <x v="2"/>
    <x v="1"/>
  </r>
  <r>
    <x v="101"/>
    <x v="251"/>
    <n v="7.1469428007889571"/>
    <x v="2"/>
    <x v="1"/>
  </r>
  <r>
    <x v="101"/>
    <x v="252"/>
    <n v="7.0353477765108376"/>
    <x v="2"/>
    <x v="1"/>
  </r>
  <r>
    <x v="101"/>
    <x v="253"/>
    <n v="8.2244955953395582"/>
    <x v="2"/>
    <x v="1"/>
  </r>
  <r>
    <x v="101"/>
    <x v="254"/>
    <n v="7.7752808988764075"/>
    <x v="2"/>
    <x v="1"/>
  </r>
  <r>
    <x v="101"/>
    <x v="255"/>
    <n v="8.2025486250838373"/>
    <x v="2"/>
    <x v="1"/>
  </r>
  <r>
    <x v="101"/>
    <x v="256"/>
    <n v="7.9520676691729353"/>
    <x v="2"/>
    <x v="1"/>
  </r>
  <r>
    <x v="101"/>
    <x v="257"/>
    <n v="7.2525862068965559"/>
    <x v="2"/>
    <x v="1"/>
  </r>
  <r>
    <x v="101"/>
    <x v="258"/>
    <n v="7.554476479514415"/>
    <x v="2"/>
    <x v="1"/>
  </r>
  <r>
    <x v="101"/>
    <x v="259"/>
    <n v="8.0069314849373416"/>
    <x v="2"/>
    <x v="1"/>
  </r>
  <r>
    <x v="101"/>
    <x v="260"/>
    <n v="7.046461137646542"/>
    <x v="2"/>
    <x v="1"/>
  </r>
  <r>
    <x v="101"/>
    <x v="261"/>
    <n v="7.4851031321619477"/>
    <x v="2"/>
    <x v="1"/>
  </r>
  <r>
    <x v="101"/>
    <x v="262"/>
    <n v="7.7113951011714628"/>
    <x v="2"/>
    <x v="1"/>
  </r>
  <r>
    <x v="101"/>
    <x v="263"/>
    <n v="7.542470486610986"/>
    <x v="2"/>
    <x v="1"/>
  </r>
  <r>
    <x v="101"/>
    <x v="264"/>
    <n v="7.3883881230116613"/>
    <x v="2"/>
    <x v="1"/>
  </r>
  <r>
    <x v="101"/>
    <x v="265"/>
    <n v="7.7527584419431275"/>
    <x v="2"/>
    <x v="1"/>
  </r>
  <r>
    <x v="101"/>
    <x v="230"/>
    <n v="7.9147540983606515"/>
    <x v="3"/>
    <x v="1"/>
  </r>
  <r>
    <x v="101"/>
    <x v="231"/>
    <n v="8.1918844566712608"/>
    <x v="3"/>
    <x v="1"/>
  </r>
  <r>
    <x v="101"/>
    <x v="232"/>
    <n v="7.6228782287822874"/>
    <x v="3"/>
    <x v="1"/>
  </r>
  <r>
    <x v="101"/>
    <x v="233"/>
    <n v="7.494169096209907"/>
    <x v="3"/>
    <x v="1"/>
  </r>
  <r>
    <x v="101"/>
    <x v="234"/>
    <n v="7.7989614243323357"/>
    <x v="3"/>
    <x v="1"/>
  </r>
  <r>
    <x v="101"/>
    <x v="235"/>
    <n v="6.8930232558139473"/>
    <x v="3"/>
    <x v="1"/>
  </r>
  <r>
    <x v="101"/>
    <x v="236"/>
    <n v="7.2959545777146859"/>
    <x v="3"/>
    <x v="1"/>
  </r>
  <r>
    <x v="101"/>
    <x v="237"/>
    <n v="6.7534435261707975"/>
    <x v="3"/>
    <x v="1"/>
  </r>
  <r>
    <x v="101"/>
    <x v="238"/>
    <n v="7.2787318361955045"/>
    <x v="3"/>
    <x v="1"/>
  </r>
  <r>
    <x v="101"/>
    <x v="239"/>
    <n v="7.791864406779661"/>
    <x v="3"/>
    <x v="1"/>
  </r>
  <r>
    <x v="101"/>
    <x v="240"/>
    <n v="8.3525179856115077"/>
    <x v="3"/>
    <x v="1"/>
  </r>
  <r>
    <x v="101"/>
    <x v="241"/>
    <n v="8.5778795811518282"/>
    <x v="3"/>
    <x v="1"/>
  </r>
  <r>
    <x v="101"/>
    <x v="242"/>
    <n v="7.323308270676697"/>
    <x v="3"/>
    <x v="1"/>
  </r>
  <r>
    <x v="101"/>
    <x v="243"/>
    <n v="6.9400749063670419"/>
    <x v="3"/>
    <x v="1"/>
  </r>
  <r>
    <x v="101"/>
    <x v="244"/>
    <n v="7.3598360655737673"/>
    <x v="3"/>
    <x v="1"/>
  </r>
  <r>
    <x v="101"/>
    <x v="245"/>
    <n v="7.3551401869158912"/>
    <x v="3"/>
    <x v="1"/>
  </r>
  <r>
    <x v="101"/>
    <x v="246"/>
    <n v="7.5471074380165337"/>
    <x v="3"/>
    <x v="1"/>
  </r>
  <r>
    <x v="101"/>
    <x v="247"/>
    <n v="6.8992443324937014"/>
    <x v="3"/>
    <x v="1"/>
  </r>
  <r>
    <x v="101"/>
    <x v="248"/>
    <n v="8.0158192090395435"/>
    <x v="3"/>
    <x v="1"/>
  </r>
  <r>
    <x v="101"/>
    <x v="249"/>
    <n v="7.0984555984555939"/>
    <x v="3"/>
    <x v="1"/>
  </r>
  <r>
    <x v="101"/>
    <x v="250"/>
    <n v="6.8063829787234047"/>
    <x v="3"/>
    <x v="1"/>
  </r>
  <r>
    <x v="101"/>
    <x v="251"/>
    <n v="6.8736263736263767"/>
    <x v="3"/>
    <x v="1"/>
  </r>
  <r>
    <x v="101"/>
    <x v="252"/>
    <n v="6.9085365853658534"/>
    <x v="3"/>
    <x v="1"/>
  </r>
  <r>
    <x v="101"/>
    <x v="253"/>
    <n v="8.2896039603960308"/>
    <x v="3"/>
    <x v="1"/>
  </r>
  <r>
    <x v="101"/>
    <x v="254"/>
    <n v="7.8262806236080129"/>
    <x v="3"/>
    <x v="1"/>
  </r>
  <r>
    <x v="101"/>
    <x v="255"/>
    <n v="7.9953650057937402"/>
    <x v="3"/>
    <x v="1"/>
  </r>
  <r>
    <x v="101"/>
    <x v="256"/>
    <n v="7.9513444302176692"/>
    <x v="3"/>
    <x v="1"/>
  </r>
  <r>
    <x v="101"/>
    <x v="257"/>
    <n v="7.2161383285302625"/>
    <x v="3"/>
    <x v="1"/>
  </r>
  <r>
    <x v="101"/>
    <x v="258"/>
    <n v="6.9780736100234941"/>
    <x v="3"/>
    <x v="1"/>
  </r>
  <r>
    <x v="101"/>
    <x v="259"/>
    <n v="8.1378776142524991"/>
    <x v="3"/>
    <x v="1"/>
  </r>
  <r>
    <x v="101"/>
    <x v="260"/>
    <n v="7.616147308781871"/>
    <x v="3"/>
    <x v="1"/>
  </r>
  <r>
    <x v="101"/>
    <x v="261"/>
    <n v="6.844827586206895"/>
    <x v="3"/>
    <x v="1"/>
  </r>
  <r>
    <x v="101"/>
    <x v="262"/>
    <n v="7.8239875389408144"/>
    <x v="3"/>
    <x v="1"/>
  </r>
  <r>
    <x v="101"/>
    <x v="263"/>
    <n v="7.3652542372881475"/>
    <x v="3"/>
    <x v="1"/>
  </r>
  <r>
    <x v="101"/>
    <x v="264"/>
    <n v="6.7319277108433733"/>
    <x v="3"/>
    <x v="1"/>
  </r>
  <r>
    <x v="101"/>
    <x v="265"/>
    <n v="7.511284295407612"/>
    <x v="3"/>
    <x v="1"/>
  </r>
  <r>
    <x v="101"/>
    <x v="230"/>
    <n v="7.6151121605667038"/>
    <x v="4"/>
    <x v="1"/>
  </r>
  <r>
    <x v="101"/>
    <x v="231"/>
    <n v="7.6824242424242488"/>
    <x v="4"/>
    <x v="1"/>
  </r>
  <r>
    <x v="101"/>
    <x v="232"/>
    <n v="7.2464678178963924"/>
    <x v="4"/>
    <x v="1"/>
  </r>
  <r>
    <x v="101"/>
    <x v="233"/>
    <n v="7.2029569892473129"/>
    <x v="4"/>
    <x v="1"/>
  </r>
  <r>
    <x v="101"/>
    <x v="234"/>
    <n v="7.6375488917861816"/>
    <x v="4"/>
    <x v="1"/>
  </r>
  <r>
    <x v="101"/>
    <x v="235"/>
    <n v="6.9197452229299374"/>
    <x v="4"/>
    <x v="1"/>
  </r>
  <r>
    <x v="101"/>
    <x v="236"/>
    <n v="7.5717761557177647"/>
    <x v="4"/>
    <x v="1"/>
  </r>
  <r>
    <x v="101"/>
    <x v="237"/>
    <n v="7.2885154061624604"/>
    <x v="4"/>
    <x v="1"/>
  </r>
  <r>
    <x v="101"/>
    <x v="238"/>
    <n v="6.931989924433255"/>
    <x v="4"/>
    <x v="1"/>
  </r>
  <r>
    <x v="101"/>
    <x v="239"/>
    <n v="7.48025477707007"/>
    <x v="4"/>
    <x v="1"/>
  </r>
  <r>
    <x v="101"/>
    <x v="240"/>
    <n v="8.3873239436619791"/>
    <x v="4"/>
    <x v="1"/>
  </r>
  <r>
    <x v="101"/>
    <x v="241"/>
    <n v="8.6226415094339544"/>
    <x v="4"/>
    <x v="1"/>
  </r>
  <r>
    <x v="101"/>
    <x v="242"/>
    <n v="7.5505617977528114"/>
    <x v="4"/>
    <x v="1"/>
  </r>
  <r>
    <x v="101"/>
    <x v="243"/>
    <n v="7.3512747875354085"/>
    <x v="4"/>
    <x v="1"/>
  </r>
  <r>
    <x v="101"/>
    <x v="244"/>
    <n v="7.279650436953804"/>
    <x v="4"/>
    <x v="1"/>
  </r>
  <r>
    <x v="101"/>
    <x v="245"/>
    <n v="7.0291666666666677"/>
    <x v="4"/>
    <x v="1"/>
  </r>
  <r>
    <x v="101"/>
    <x v="246"/>
    <n v="7.3808900523560226"/>
    <x v="4"/>
    <x v="1"/>
  </r>
  <r>
    <x v="101"/>
    <x v="247"/>
    <n v="6.7784891165172869"/>
    <x v="4"/>
    <x v="1"/>
  </r>
  <r>
    <x v="101"/>
    <x v="248"/>
    <n v="7.5283582089552246"/>
    <x v="4"/>
    <x v="1"/>
  </r>
  <r>
    <x v="101"/>
    <x v="249"/>
    <n v="6.8281938325991201"/>
    <x v="4"/>
    <x v="1"/>
  </r>
  <r>
    <x v="101"/>
    <x v="250"/>
    <n v="6.5242290748898686"/>
    <x v="4"/>
    <x v="1"/>
  </r>
  <r>
    <x v="101"/>
    <x v="251"/>
    <n v="7.2194092827004219"/>
    <x v="4"/>
    <x v="1"/>
  </r>
  <r>
    <x v="101"/>
    <x v="252"/>
    <n v="6.6450216450216493"/>
    <x v="4"/>
    <x v="1"/>
  </r>
  <r>
    <x v="101"/>
    <x v="253"/>
    <n v="8.261941448382121"/>
    <x v="4"/>
    <x v="1"/>
  </r>
  <r>
    <x v="101"/>
    <x v="254"/>
    <n v="8.0446428571428523"/>
    <x v="4"/>
    <x v="1"/>
  </r>
  <r>
    <x v="101"/>
    <x v="255"/>
    <n v="7.8580246913580254"/>
    <x v="4"/>
    <x v="1"/>
  </r>
  <r>
    <x v="101"/>
    <x v="256"/>
    <n v="8.0193548387096794"/>
    <x v="4"/>
    <x v="1"/>
  </r>
  <r>
    <x v="101"/>
    <x v="257"/>
    <n v="7.5711947626841285"/>
    <x v="4"/>
    <x v="1"/>
  </r>
  <r>
    <x v="101"/>
    <x v="258"/>
    <n v="7.4040590405904032"/>
    <x v="4"/>
    <x v="1"/>
  </r>
  <r>
    <x v="101"/>
    <x v="259"/>
    <n v="7.6484098939929277"/>
    <x v="4"/>
    <x v="1"/>
  </r>
  <r>
    <x v="101"/>
    <x v="260"/>
    <n v="6.4393203883495085"/>
    <x v="4"/>
    <x v="1"/>
  </r>
  <r>
    <x v="101"/>
    <x v="261"/>
    <n v="6.4531886024423386"/>
    <x v="4"/>
    <x v="1"/>
  </r>
  <r>
    <x v="101"/>
    <x v="262"/>
    <n v="7.1051212938005417"/>
    <x v="4"/>
    <x v="1"/>
  </r>
  <r>
    <x v="101"/>
    <x v="263"/>
    <n v="6.9970760233918119"/>
    <x v="4"/>
    <x v="1"/>
  </r>
  <r>
    <x v="101"/>
    <x v="264"/>
    <n v="6.6174298375184595"/>
    <x v="4"/>
    <x v="1"/>
  </r>
  <r>
    <x v="101"/>
    <x v="265"/>
    <n v="7.3791912306558638"/>
    <x v="4"/>
    <x v="1"/>
  </r>
  <r>
    <x v="101"/>
    <x v="230"/>
    <n v="7.9659090909090935"/>
    <x v="5"/>
    <x v="1"/>
  </r>
  <r>
    <x v="101"/>
    <x v="231"/>
    <n v="8.2317073170731767"/>
    <x v="5"/>
    <x v="1"/>
  </r>
  <r>
    <x v="101"/>
    <x v="232"/>
    <n v="7.9645390070922009"/>
    <x v="5"/>
    <x v="1"/>
  </r>
  <r>
    <x v="101"/>
    <x v="233"/>
    <n v="7.6835443037974711"/>
    <x v="5"/>
    <x v="1"/>
  </r>
  <r>
    <x v="101"/>
    <x v="234"/>
    <n v="7.8869047619047619"/>
    <x v="5"/>
    <x v="1"/>
  </r>
  <r>
    <x v="101"/>
    <x v="235"/>
    <n v="7.485029940119758"/>
    <x v="5"/>
    <x v="1"/>
  </r>
  <r>
    <x v="101"/>
    <x v="236"/>
    <n v="7.8146067415730309"/>
    <x v="5"/>
    <x v="1"/>
  </r>
  <r>
    <x v="101"/>
    <x v="237"/>
    <n v="7.7560975609756104"/>
    <x v="5"/>
    <x v="1"/>
  </r>
  <r>
    <x v="101"/>
    <x v="238"/>
    <n v="7.8218390804597711"/>
    <x v="5"/>
    <x v="1"/>
  </r>
  <r>
    <x v="101"/>
    <x v="239"/>
    <n v="7.9595375722543338"/>
    <x v="5"/>
    <x v="1"/>
  </r>
  <r>
    <x v="101"/>
    <x v="240"/>
    <n v="8.7692307692307647"/>
    <x v="5"/>
    <x v="1"/>
  </r>
  <r>
    <x v="101"/>
    <x v="241"/>
    <n v="8.8121546961326001"/>
    <x v="5"/>
    <x v="1"/>
  </r>
  <r>
    <x v="101"/>
    <x v="242"/>
    <n v="7.7744360902255654"/>
    <x v="5"/>
    <x v="1"/>
  </r>
  <r>
    <x v="101"/>
    <x v="243"/>
    <n v="7.7450980392156881"/>
    <x v="5"/>
    <x v="1"/>
  </r>
  <r>
    <x v="101"/>
    <x v="244"/>
    <n v="7.7953216374269028"/>
    <x v="5"/>
    <x v="1"/>
  </r>
  <r>
    <x v="101"/>
    <x v="245"/>
    <n v="7.6604938271604901"/>
    <x v="5"/>
    <x v="1"/>
  </r>
  <r>
    <x v="101"/>
    <x v="246"/>
    <n v="7.7777777777777795"/>
    <x v="5"/>
    <x v="1"/>
  </r>
  <r>
    <x v="101"/>
    <x v="247"/>
    <n v="7.3076923076923048"/>
    <x v="5"/>
    <x v="1"/>
  </r>
  <r>
    <x v="101"/>
    <x v="248"/>
    <n v="8.0000000000000053"/>
    <x v="5"/>
    <x v="1"/>
  </r>
  <r>
    <x v="101"/>
    <x v="249"/>
    <n v="7.7222222222222214"/>
    <x v="5"/>
    <x v="1"/>
  </r>
  <r>
    <x v="101"/>
    <x v="250"/>
    <n v="7.2786885245901605"/>
    <x v="5"/>
    <x v="1"/>
  </r>
  <r>
    <x v="101"/>
    <x v="251"/>
    <n v="7.88"/>
    <x v="5"/>
    <x v="1"/>
  </r>
  <r>
    <x v="101"/>
    <x v="252"/>
    <n v="7.174603174603174"/>
    <x v="5"/>
    <x v="1"/>
  </r>
  <r>
    <x v="101"/>
    <x v="253"/>
    <n v="8.5253164556962044"/>
    <x v="5"/>
    <x v="1"/>
  </r>
  <r>
    <x v="101"/>
    <x v="254"/>
    <n v="8.5833333333333304"/>
    <x v="5"/>
    <x v="1"/>
  </r>
  <r>
    <x v="101"/>
    <x v="255"/>
    <n v="8.3278688524590123"/>
    <x v="5"/>
    <x v="1"/>
  </r>
  <r>
    <x v="101"/>
    <x v="256"/>
    <n v="8.4459459459459456"/>
    <x v="5"/>
    <x v="1"/>
  </r>
  <r>
    <x v="101"/>
    <x v="257"/>
    <n v="7.9640287769784202"/>
    <x v="5"/>
    <x v="1"/>
  </r>
  <r>
    <x v="101"/>
    <x v="258"/>
    <n v="7.8045112781954877"/>
    <x v="5"/>
    <x v="1"/>
  </r>
  <r>
    <x v="101"/>
    <x v="259"/>
    <n v="7.948905109489055"/>
    <x v="5"/>
    <x v="1"/>
  </r>
  <r>
    <x v="101"/>
    <x v="260"/>
    <n v="7.3603603603603593"/>
    <x v="5"/>
    <x v="1"/>
  </r>
  <r>
    <x v="101"/>
    <x v="261"/>
    <n v="7.155279503105592"/>
    <x v="5"/>
    <x v="1"/>
  </r>
  <r>
    <x v="101"/>
    <x v="262"/>
    <n v="7.8690476190476168"/>
    <x v="5"/>
    <x v="1"/>
  </r>
  <r>
    <x v="101"/>
    <x v="263"/>
    <n v="7.7289156626506008"/>
    <x v="5"/>
    <x v="1"/>
  </r>
  <r>
    <x v="101"/>
    <x v="264"/>
    <n v="7.2095808383233528"/>
    <x v="5"/>
    <x v="1"/>
  </r>
  <r>
    <x v="101"/>
    <x v="265"/>
    <n v="7.8714948557595301"/>
    <x v="5"/>
    <x v="1"/>
  </r>
  <r>
    <x v="101"/>
    <x v="230"/>
    <n v="7.1041666666666661"/>
    <x v="6"/>
    <x v="1"/>
  </r>
  <r>
    <x v="101"/>
    <x v="231"/>
    <n v="6.986206896551721"/>
    <x v="6"/>
    <x v="1"/>
  </r>
  <r>
    <x v="101"/>
    <x v="232"/>
    <n v="6.9736842105263159"/>
    <x v="6"/>
    <x v="1"/>
  </r>
  <r>
    <x v="101"/>
    <x v="233"/>
    <n v="6.8805970149253701"/>
    <x v="6"/>
    <x v="1"/>
  </r>
  <r>
    <x v="101"/>
    <x v="234"/>
    <n v="7.2045454545454541"/>
    <x v="6"/>
    <x v="1"/>
  </r>
  <r>
    <x v="101"/>
    <x v="235"/>
    <n v="6.6736111111111107"/>
    <x v="6"/>
    <x v="1"/>
  </r>
  <r>
    <x v="101"/>
    <x v="236"/>
    <n v="7.5616438356164384"/>
    <x v="6"/>
    <x v="1"/>
  </r>
  <r>
    <x v="101"/>
    <x v="237"/>
    <n v="7.1102941176470598"/>
    <x v="6"/>
    <x v="1"/>
  </r>
  <r>
    <x v="101"/>
    <x v="238"/>
    <n v="6.5214285714285705"/>
    <x v="6"/>
    <x v="1"/>
  </r>
  <r>
    <x v="101"/>
    <x v="239"/>
    <n v="7.2428571428571429"/>
    <x v="6"/>
    <x v="1"/>
  </r>
  <r>
    <x v="101"/>
    <x v="240"/>
    <n v="8.1148648648648614"/>
    <x v="6"/>
    <x v="1"/>
  </r>
  <r>
    <x v="101"/>
    <x v="241"/>
    <n v="8.6258503401360525"/>
    <x v="6"/>
    <x v="1"/>
  </r>
  <r>
    <x v="101"/>
    <x v="242"/>
    <n v="7.6837606837606822"/>
    <x v="6"/>
    <x v="1"/>
  </r>
  <r>
    <x v="101"/>
    <x v="243"/>
    <n v="7.5496183206106888"/>
    <x v="6"/>
    <x v="1"/>
  </r>
  <r>
    <x v="101"/>
    <x v="244"/>
    <n v="6.9580419580419548"/>
    <x v="6"/>
    <x v="1"/>
  </r>
  <r>
    <x v="101"/>
    <x v="245"/>
    <n v="6.5275590551181075"/>
    <x v="6"/>
    <x v="1"/>
  </r>
  <r>
    <x v="101"/>
    <x v="246"/>
    <n v="7.014598540145986"/>
    <x v="6"/>
    <x v="1"/>
  </r>
  <r>
    <x v="101"/>
    <x v="247"/>
    <n v="6.6595744680851103"/>
    <x v="6"/>
    <x v="1"/>
  </r>
  <r>
    <x v="101"/>
    <x v="248"/>
    <n v="7.1578947368421035"/>
    <x v="6"/>
    <x v="1"/>
  </r>
  <r>
    <x v="101"/>
    <x v="249"/>
    <n v="6.4318181818181817"/>
    <x v="6"/>
    <x v="1"/>
  </r>
  <r>
    <x v="101"/>
    <x v="250"/>
    <n v="5.6857142857142842"/>
    <x v="6"/>
    <x v="1"/>
  </r>
  <r>
    <x v="101"/>
    <x v="251"/>
    <n v="7.238095238095239"/>
    <x v="6"/>
    <x v="1"/>
  </r>
  <r>
    <x v="101"/>
    <x v="252"/>
    <n v="6.0277777777777768"/>
    <x v="6"/>
    <x v="1"/>
  </r>
  <r>
    <x v="101"/>
    <x v="253"/>
    <n v="8.033333333333335"/>
    <x v="6"/>
    <x v="1"/>
  </r>
  <r>
    <x v="101"/>
    <x v="254"/>
    <n v="7.5"/>
    <x v="6"/>
    <x v="1"/>
  </r>
  <r>
    <x v="101"/>
    <x v="255"/>
    <n v="7.7216494845360835"/>
    <x v="6"/>
    <x v="1"/>
  </r>
  <r>
    <x v="101"/>
    <x v="256"/>
    <n v="8.0943396226415132"/>
    <x v="6"/>
    <x v="1"/>
  </r>
  <r>
    <x v="101"/>
    <x v="257"/>
    <n v="7.7222222222222223"/>
    <x v="6"/>
    <x v="1"/>
  </r>
  <r>
    <x v="101"/>
    <x v="258"/>
    <n v="7.5376344086021518"/>
    <x v="6"/>
    <x v="1"/>
  </r>
  <r>
    <x v="101"/>
    <x v="259"/>
    <n v="7.2857142857142856"/>
    <x v="6"/>
    <x v="1"/>
  </r>
  <r>
    <x v="101"/>
    <x v="260"/>
    <n v="5.7228915662650612"/>
    <x v="6"/>
    <x v="1"/>
  </r>
  <r>
    <x v="101"/>
    <x v="261"/>
    <n v="6.2424242424242404"/>
    <x v="6"/>
    <x v="1"/>
  </r>
  <r>
    <x v="101"/>
    <x v="262"/>
    <n v="6.6615384615384627"/>
    <x v="6"/>
    <x v="1"/>
  </r>
  <r>
    <x v="101"/>
    <x v="263"/>
    <n v="6.6583333333333332"/>
    <x v="6"/>
    <x v="1"/>
  </r>
  <r>
    <x v="101"/>
    <x v="264"/>
    <n v="6.4272727272727268"/>
    <x v="6"/>
    <x v="1"/>
  </r>
  <r>
    <x v="101"/>
    <x v="265"/>
    <n v="7.1219700876740566"/>
    <x v="6"/>
    <x v="1"/>
  </r>
  <r>
    <x v="101"/>
    <x v="230"/>
    <n v="7.5539568345323751"/>
    <x v="7"/>
    <x v="1"/>
  </r>
  <r>
    <x v="101"/>
    <x v="231"/>
    <n v="7.5127272727272709"/>
    <x v="7"/>
    <x v="1"/>
  </r>
  <r>
    <x v="101"/>
    <x v="232"/>
    <n v="7.1010101010101021"/>
    <x v="7"/>
    <x v="1"/>
  </r>
  <r>
    <x v="101"/>
    <x v="233"/>
    <n v="6.8912133891213392"/>
    <x v="7"/>
    <x v="1"/>
  </r>
  <r>
    <x v="101"/>
    <x v="234"/>
    <n v="7.4639999999999995"/>
    <x v="7"/>
    <x v="1"/>
  </r>
  <r>
    <x v="101"/>
    <x v="235"/>
    <n v="6.6064257028112419"/>
    <x v="7"/>
    <x v="1"/>
  </r>
  <r>
    <x v="101"/>
    <x v="236"/>
    <n v="7.428571428571427"/>
    <x v="7"/>
    <x v="1"/>
  </r>
  <r>
    <x v="101"/>
    <x v="237"/>
    <n v="7.1181818181818146"/>
    <x v="7"/>
    <x v="1"/>
  </r>
  <r>
    <x v="101"/>
    <x v="238"/>
    <n v="6.72265625"/>
    <x v="7"/>
    <x v="1"/>
  </r>
  <r>
    <x v="101"/>
    <x v="239"/>
    <n v="7.0647773279352224"/>
    <x v="7"/>
    <x v="1"/>
  </r>
  <r>
    <x v="101"/>
    <x v="240"/>
    <n v="8.1721611721611698"/>
    <x v="7"/>
    <x v="1"/>
  </r>
  <r>
    <x v="101"/>
    <x v="241"/>
    <n v="8.3492647058823497"/>
    <x v="7"/>
    <x v="1"/>
  </r>
  <r>
    <x v="101"/>
    <x v="242"/>
    <n v="7.358744394618836"/>
    <x v="7"/>
    <x v="1"/>
  </r>
  <r>
    <x v="101"/>
    <x v="243"/>
    <n v="7.2100840336134473"/>
    <x v="7"/>
    <x v="1"/>
  </r>
  <r>
    <x v="101"/>
    <x v="244"/>
    <n v="6.9609375"/>
    <x v="7"/>
    <x v="1"/>
  </r>
  <r>
    <x v="101"/>
    <x v="245"/>
    <n v="6.6666666666666661"/>
    <x v="7"/>
    <x v="1"/>
  </r>
  <r>
    <x v="101"/>
    <x v="246"/>
    <n v="7.0464135021097052"/>
    <x v="7"/>
    <x v="1"/>
  </r>
  <r>
    <x v="101"/>
    <x v="247"/>
    <n v="6.144578313253013"/>
    <x v="7"/>
    <x v="1"/>
  </r>
  <r>
    <x v="101"/>
    <x v="248"/>
    <n v="7"/>
    <x v="7"/>
    <x v="1"/>
  </r>
  <r>
    <x v="101"/>
    <x v="249"/>
    <n v="6.3174603174603163"/>
    <x v="7"/>
    <x v="1"/>
  </r>
  <r>
    <x v="101"/>
    <x v="250"/>
    <n v="6.4868421052631566"/>
    <x v="7"/>
    <x v="1"/>
  </r>
  <r>
    <x v="101"/>
    <x v="251"/>
    <n v="6.5636363636363644"/>
    <x v="7"/>
    <x v="1"/>
  </r>
  <r>
    <x v="101"/>
    <x v="252"/>
    <n v="6.2835820895522376"/>
    <x v="7"/>
    <x v="1"/>
  </r>
  <r>
    <x v="101"/>
    <x v="253"/>
    <n v="7.9408866995073861"/>
    <x v="7"/>
    <x v="1"/>
  </r>
  <r>
    <x v="101"/>
    <x v="254"/>
    <n v="7.725806451612903"/>
    <x v="7"/>
    <x v="1"/>
  </r>
  <r>
    <x v="101"/>
    <x v="255"/>
    <n v="7.4632352941176459"/>
    <x v="7"/>
    <x v="1"/>
  </r>
  <r>
    <x v="101"/>
    <x v="256"/>
    <n v="7.4588235294117657"/>
    <x v="7"/>
    <x v="1"/>
  </r>
  <r>
    <x v="101"/>
    <x v="257"/>
    <n v="7.2925531914893629"/>
    <x v="7"/>
    <x v="1"/>
  </r>
  <r>
    <x v="101"/>
    <x v="258"/>
    <n v="7.0062499999999996"/>
    <x v="7"/>
    <x v="1"/>
  </r>
  <r>
    <x v="101"/>
    <x v="259"/>
    <n v="7.4761904761904772"/>
    <x v="7"/>
    <x v="1"/>
  </r>
  <r>
    <x v="101"/>
    <x v="260"/>
    <n v="5.8867924528301883"/>
    <x v="7"/>
    <x v="1"/>
  </r>
  <r>
    <x v="101"/>
    <x v="261"/>
    <n v="5.7555555555555564"/>
    <x v="7"/>
    <x v="1"/>
  </r>
  <r>
    <x v="101"/>
    <x v="262"/>
    <n v="6.5964912280701729"/>
    <x v="7"/>
    <x v="1"/>
  </r>
  <r>
    <x v="101"/>
    <x v="263"/>
    <n v="6.2970297029702964"/>
    <x v="7"/>
    <x v="1"/>
  </r>
  <r>
    <x v="101"/>
    <x v="264"/>
    <n v="5.8325358851674647"/>
    <x v="7"/>
    <x v="1"/>
  </r>
  <r>
    <x v="101"/>
    <x v="265"/>
    <n v="7.0536664695446438"/>
    <x v="7"/>
    <x v="1"/>
  </r>
  <r>
    <x v="101"/>
    <x v="230"/>
    <n v="7.7309236947791167"/>
    <x v="8"/>
    <x v="1"/>
  </r>
  <r>
    <x v="101"/>
    <x v="231"/>
    <n v="7.9211618257261422"/>
    <x v="8"/>
    <x v="1"/>
  </r>
  <r>
    <x v="101"/>
    <x v="232"/>
    <n v="7.0217391304347831"/>
    <x v="8"/>
    <x v="1"/>
  </r>
  <r>
    <x v="101"/>
    <x v="233"/>
    <n v="7.3990610328638509"/>
    <x v="8"/>
    <x v="1"/>
  </r>
  <r>
    <x v="101"/>
    <x v="234"/>
    <n v="7.9078341013824902"/>
    <x v="8"/>
    <x v="1"/>
  </r>
  <r>
    <x v="101"/>
    <x v="235"/>
    <n v="7.0044444444444407"/>
    <x v="8"/>
    <x v="1"/>
  </r>
  <r>
    <x v="101"/>
    <x v="236"/>
    <n v="7.552301255230125"/>
    <x v="8"/>
    <x v="1"/>
  </r>
  <r>
    <x v="101"/>
    <x v="237"/>
    <n v="7.2113402061855654"/>
    <x v="8"/>
    <x v="1"/>
  </r>
  <r>
    <x v="101"/>
    <x v="238"/>
    <n v="6.7366071428571441"/>
    <x v="8"/>
    <x v="1"/>
  </r>
  <r>
    <x v="101"/>
    <x v="239"/>
    <n v="7.7155555555555546"/>
    <x v="8"/>
    <x v="1"/>
  </r>
  <r>
    <x v="101"/>
    <x v="240"/>
    <n v="8.5060240963855467"/>
    <x v="8"/>
    <x v="1"/>
  </r>
  <r>
    <x v="101"/>
    <x v="241"/>
    <n v="8.7822580645161334"/>
    <x v="8"/>
    <x v="1"/>
  </r>
  <r>
    <x v="101"/>
    <x v="242"/>
    <n v="7.5333333333333341"/>
    <x v="8"/>
    <x v="1"/>
  </r>
  <r>
    <x v="101"/>
    <x v="243"/>
    <n v="7.0652173913043477"/>
    <x v="8"/>
    <x v="1"/>
  </r>
  <r>
    <x v="101"/>
    <x v="244"/>
    <n v="7.4502164502164501"/>
    <x v="8"/>
    <x v="1"/>
  </r>
  <r>
    <x v="101"/>
    <x v="245"/>
    <n v="7.2378640776699052"/>
    <x v="8"/>
    <x v="1"/>
  </r>
  <r>
    <x v="101"/>
    <x v="246"/>
    <n v="7.6621004566210109"/>
    <x v="8"/>
    <x v="1"/>
  </r>
  <r>
    <x v="101"/>
    <x v="247"/>
    <n v="7.1621621621621614"/>
    <x v="8"/>
    <x v="1"/>
  </r>
  <r>
    <x v="101"/>
    <x v="248"/>
    <n v="7.7653061224489797"/>
    <x v="8"/>
    <x v="1"/>
  </r>
  <r>
    <x v="101"/>
    <x v="249"/>
    <n v="6.5208333333333339"/>
    <x v="8"/>
    <x v="1"/>
  </r>
  <r>
    <x v="101"/>
    <x v="250"/>
    <n v="6.2727272727272716"/>
    <x v="8"/>
    <x v="1"/>
  </r>
  <r>
    <x v="101"/>
    <x v="251"/>
    <n v="7"/>
    <x v="8"/>
    <x v="1"/>
  </r>
  <r>
    <x v="101"/>
    <x v="252"/>
    <n v="6.8461538461538449"/>
    <x v="8"/>
    <x v="1"/>
  </r>
  <r>
    <x v="101"/>
    <x v="253"/>
    <n v="8.5654761904761951"/>
    <x v="8"/>
    <x v="1"/>
  </r>
  <r>
    <x v="101"/>
    <x v="254"/>
    <n v="8.1"/>
    <x v="8"/>
    <x v="1"/>
  </r>
  <r>
    <x v="101"/>
    <x v="255"/>
    <n v="7.9312977099236646"/>
    <x v="8"/>
    <x v="1"/>
  </r>
  <r>
    <x v="101"/>
    <x v="256"/>
    <n v="8.1428571428571406"/>
    <x v="8"/>
    <x v="1"/>
  </r>
  <r>
    <x v="101"/>
    <x v="257"/>
    <n v="7.4659090909090899"/>
    <x v="8"/>
    <x v="1"/>
  </r>
  <r>
    <x v="101"/>
    <x v="258"/>
    <n v="7.3910256410256396"/>
    <x v="8"/>
    <x v="1"/>
  </r>
  <r>
    <x v="101"/>
    <x v="259"/>
    <n v="7.838926174496641"/>
    <x v="8"/>
    <x v="1"/>
  </r>
  <r>
    <x v="101"/>
    <x v="260"/>
    <n v="6.5803571428571432"/>
    <x v="8"/>
    <x v="1"/>
  </r>
  <r>
    <x v="101"/>
    <x v="261"/>
    <n v="6.7808219178082174"/>
    <x v="8"/>
    <x v="1"/>
  </r>
  <r>
    <x v="101"/>
    <x v="262"/>
    <n v="7.3148148148148175"/>
    <x v="8"/>
    <x v="1"/>
  </r>
  <r>
    <x v="101"/>
    <x v="263"/>
    <n v="7.3061224489795951"/>
    <x v="8"/>
    <x v="1"/>
  </r>
  <r>
    <x v="101"/>
    <x v="264"/>
    <n v="7.0680628272251314"/>
    <x v="8"/>
    <x v="1"/>
  </r>
  <r>
    <x v="101"/>
    <x v="265"/>
    <n v="7.5033535089154233"/>
    <x v="8"/>
    <x v="1"/>
  </r>
  <r>
    <x v="101"/>
    <x v="230"/>
    <n v="7.722891566265063"/>
    <x v="9"/>
    <x v="1"/>
  </r>
  <r>
    <x v="101"/>
    <x v="231"/>
    <n v="7.81039755351682"/>
    <x v="9"/>
    <x v="1"/>
  </r>
  <r>
    <x v="101"/>
    <x v="232"/>
    <n v="7.5019920318725104"/>
    <x v="9"/>
    <x v="1"/>
  </r>
  <r>
    <x v="101"/>
    <x v="233"/>
    <n v="7.3711340206185563"/>
    <x v="9"/>
    <x v="1"/>
  </r>
  <r>
    <x v="101"/>
    <x v="234"/>
    <n v="7.6655844155844113"/>
    <x v="9"/>
    <x v="1"/>
  </r>
  <r>
    <x v="101"/>
    <x v="235"/>
    <n v="7.0607028753993593"/>
    <x v="9"/>
    <x v="1"/>
  </r>
  <r>
    <x v="101"/>
    <x v="236"/>
    <n v="7.375"/>
    <x v="9"/>
    <x v="1"/>
  </r>
  <r>
    <x v="101"/>
    <x v="237"/>
    <n v="7.1019736842105292"/>
    <x v="9"/>
    <x v="1"/>
  </r>
  <r>
    <x v="101"/>
    <x v="238"/>
    <n v="7.2592592592592569"/>
    <x v="9"/>
    <x v="1"/>
  </r>
  <r>
    <x v="101"/>
    <x v="239"/>
    <n v="7.2064516129032281"/>
    <x v="9"/>
    <x v="1"/>
  </r>
  <r>
    <x v="101"/>
    <x v="240"/>
    <n v="8.1151515151515152"/>
    <x v="9"/>
    <x v="1"/>
  </r>
  <r>
    <x v="101"/>
    <x v="241"/>
    <n v="8.2140672782874642"/>
    <x v="9"/>
    <x v="1"/>
  </r>
  <r>
    <x v="101"/>
    <x v="242"/>
    <n v="7.25"/>
    <x v="9"/>
    <x v="1"/>
  </r>
  <r>
    <x v="101"/>
    <x v="243"/>
    <n v="6.83984375"/>
    <x v="9"/>
    <x v="1"/>
  </r>
  <r>
    <x v="101"/>
    <x v="244"/>
    <n v="7.2155477031802127"/>
    <x v="9"/>
    <x v="1"/>
  </r>
  <r>
    <x v="101"/>
    <x v="245"/>
    <n v="6.9404255319148946"/>
    <x v="9"/>
    <x v="1"/>
  </r>
  <r>
    <x v="101"/>
    <x v="246"/>
    <n v="7.2241379310344822"/>
    <x v="9"/>
    <x v="1"/>
  </r>
  <r>
    <x v="101"/>
    <x v="247"/>
    <n v="7.2178571428571416"/>
    <x v="9"/>
    <x v="1"/>
  </r>
  <r>
    <x v="101"/>
    <x v="248"/>
    <n v="7.3355263157894699"/>
    <x v="9"/>
    <x v="1"/>
  </r>
  <r>
    <x v="101"/>
    <x v="249"/>
    <n v="7.0729166666666687"/>
    <x v="9"/>
    <x v="1"/>
  </r>
  <r>
    <x v="101"/>
    <x v="250"/>
    <n v="6.9108910891089117"/>
    <x v="9"/>
    <x v="1"/>
  </r>
  <r>
    <x v="101"/>
    <x v="251"/>
    <n v="7.0149253731343295"/>
    <x v="9"/>
    <x v="1"/>
  </r>
  <r>
    <x v="101"/>
    <x v="252"/>
    <n v="6.9801980198019802"/>
    <x v="9"/>
    <x v="1"/>
  </r>
  <r>
    <x v="101"/>
    <x v="253"/>
    <n v="7.5992063492063497"/>
    <x v="9"/>
    <x v="1"/>
  </r>
  <r>
    <x v="101"/>
    <x v="254"/>
    <n v="7.5212765957446832"/>
    <x v="9"/>
    <x v="1"/>
  </r>
  <r>
    <x v="101"/>
    <x v="255"/>
    <n v="7.4866310160427769"/>
    <x v="9"/>
    <x v="1"/>
  </r>
  <r>
    <x v="101"/>
    <x v="256"/>
    <n v="7.6875"/>
    <x v="9"/>
    <x v="1"/>
  </r>
  <r>
    <x v="101"/>
    <x v="257"/>
    <n v="7.1811594202898519"/>
    <x v="9"/>
    <x v="1"/>
  </r>
  <r>
    <x v="101"/>
    <x v="258"/>
    <n v="6.8481012658227858"/>
    <x v="9"/>
    <x v="1"/>
  </r>
  <r>
    <x v="101"/>
    <x v="259"/>
    <n v="7.3888888888888902"/>
    <x v="9"/>
    <x v="1"/>
  </r>
  <r>
    <x v="101"/>
    <x v="260"/>
    <n v="6.746575342465758"/>
    <x v="9"/>
    <x v="1"/>
  </r>
  <r>
    <x v="101"/>
    <x v="261"/>
    <n v="7.1368078175895739"/>
    <x v="9"/>
    <x v="1"/>
  </r>
  <r>
    <x v="101"/>
    <x v="262"/>
    <n v="7.3993174061433464"/>
    <x v="9"/>
    <x v="1"/>
  </r>
  <r>
    <x v="101"/>
    <x v="263"/>
    <n v="7.0769230769230775"/>
    <x v="9"/>
    <x v="1"/>
  </r>
  <r>
    <x v="101"/>
    <x v="264"/>
    <n v="6.911262798634815"/>
    <x v="9"/>
    <x v="1"/>
  </r>
  <r>
    <x v="101"/>
    <x v="265"/>
    <n v="7.3365418067957737"/>
    <x v="9"/>
    <x v="1"/>
  </r>
  <r>
    <x v="101"/>
    <x v="230"/>
    <n v="8.1822033898305104"/>
    <x v="10"/>
    <x v="1"/>
  </r>
  <r>
    <x v="101"/>
    <x v="231"/>
    <n v="8.0991379310344858"/>
    <x v="10"/>
    <x v="1"/>
  </r>
  <r>
    <x v="101"/>
    <x v="232"/>
    <n v="7.5804878048780475"/>
    <x v="10"/>
    <x v="1"/>
  </r>
  <r>
    <x v="101"/>
    <x v="233"/>
    <n v="7.4349999999999996"/>
    <x v="10"/>
    <x v="1"/>
  </r>
  <r>
    <x v="101"/>
    <x v="234"/>
    <n v="8.0849056603773644"/>
    <x v="10"/>
    <x v="1"/>
  </r>
  <r>
    <x v="101"/>
    <x v="235"/>
    <n v="6.9439655172413808"/>
    <x v="10"/>
    <x v="1"/>
  </r>
  <r>
    <x v="101"/>
    <x v="236"/>
    <n v="7.3679653679653647"/>
    <x v="10"/>
    <x v="1"/>
  </r>
  <r>
    <x v="101"/>
    <x v="237"/>
    <n v="6.8078602620087363"/>
    <x v="10"/>
    <x v="1"/>
  </r>
  <r>
    <x v="101"/>
    <x v="238"/>
    <n v="7.5720524017467268"/>
    <x v="10"/>
    <x v="1"/>
  </r>
  <r>
    <x v="101"/>
    <x v="239"/>
    <n v="7.7423580786026198"/>
    <x v="10"/>
    <x v="1"/>
  </r>
  <r>
    <x v="101"/>
    <x v="240"/>
    <n v="8.2489451476793256"/>
    <x v="10"/>
    <x v="1"/>
  </r>
  <r>
    <x v="101"/>
    <x v="241"/>
    <n v="8.4364406779661092"/>
    <x v="10"/>
    <x v="1"/>
  </r>
  <r>
    <x v="101"/>
    <x v="242"/>
    <n v="6.8765432098765471"/>
    <x v="10"/>
    <x v="1"/>
  </r>
  <r>
    <x v="101"/>
    <x v="243"/>
    <n v="6.5347593582887669"/>
    <x v="10"/>
    <x v="1"/>
  </r>
  <r>
    <x v="101"/>
    <x v="244"/>
    <n v="7.2163461538461569"/>
    <x v="10"/>
    <x v="1"/>
  </r>
  <r>
    <x v="101"/>
    <x v="245"/>
    <n v="6.6594594594594563"/>
    <x v="10"/>
    <x v="1"/>
  </r>
  <r>
    <x v="101"/>
    <x v="246"/>
    <n v="7.3732057416267915"/>
    <x v="10"/>
    <x v="1"/>
  </r>
  <r>
    <x v="101"/>
    <x v="247"/>
    <n v="7.3781094527363171"/>
    <x v="10"/>
    <x v="1"/>
  </r>
  <r>
    <x v="101"/>
    <x v="248"/>
    <n v="7.2371134020618566"/>
    <x v="10"/>
    <x v="1"/>
  </r>
  <r>
    <x v="101"/>
    <x v="249"/>
    <n v="7.0222222222222213"/>
    <x v="10"/>
    <x v="1"/>
  </r>
  <r>
    <x v="101"/>
    <x v="250"/>
    <n v="6.1571428571428584"/>
    <x v="10"/>
    <x v="1"/>
  </r>
  <r>
    <x v="101"/>
    <x v="251"/>
    <n v="7.3396226415094352"/>
    <x v="10"/>
    <x v="1"/>
  </r>
  <r>
    <x v="101"/>
    <x v="252"/>
    <n v="6.2835820895522385"/>
    <x v="10"/>
    <x v="1"/>
  </r>
  <r>
    <x v="101"/>
    <x v="253"/>
    <n v="8.2750000000000004"/>
    <x v="10"/>
    <x v="1"/>
  </r>
  <r>
    <x v="101"/>
    <x v="254"/>
    <n v="7.6111111111111125"/>
    <x v="10"/>
    <x v="1"/>
  </r>
  <r>
    <x v="101"/>
    <x v="255"/>
    <n v="7.5042735042735051"/>
    <x v="10"/>
    <x v="1"/>
  </r>
  <r>
    <x v="101"/>
    <x v="256"/>
    <n v="8.3037037037037074"/>
    <x v="10"/>
    <x v="1"/>
  </r>
  <r>
    <x v="101"/>
    <x v="257"/>
    <n v="7.4902912621359228"/>
    <x v="10"/>
    <x v="1"/>
  </r>
  <r>
    <x v="101"/>
    <x v="258"/>
    <n v="6.7391304347826084"/>
    <x v="10"/>
    <x v="1"/>
  </r>
  <r>
    <x v="101"/>
    <x v="259"/>
    <n v="7.4239130434782625"/>
    <x v="10"/>
    <x v="1"/>
  </r>
  <r>
    <x v="101"/>
    <x v="260"/>
    <n v="6.4566929133858268"/>
    <x v="10"/>
    <x v="1"/>
  </r>
  <r>
    <x v="101"/>
    <x v="261"/>
    <n v="7.2322274881516586"/>
    <x v="10"/>
    <x v="1"/>
  </r>
  <r>
    <x v="101"/>
    <x v="262"/>
    <n v="7.2076502732240444"/>
    <x v="10"/>
    <x v="1"/>
  </r>
  <r>
    <x v="101"/>
    <x v="263"/>
    <n v="7.1822916666666687"/>
    <x v="10"/>
    <x v="1"/>
  </r>
  <r>
    <x v="101"/>
    <x v="264"/>
    <n v="7.1317073170731717"/>
    <x v="10"/>
    <x v="1"/>
  </r>
  <r>
    <x v="101"/>
    <x v="265"/>
    <n v="7.4162214667314199"/>
    <x v="10"/>
    <x v="1"/>
  </r>
  <r>
    <x v="101"/>
    <x v="230"/>
    <n v="8.3319999999999936"/>
    <x v="11"/>
    <x v="1"/>
  </r>
  <r>
    <x v="101"/>
    <x v="231"/>
    <n v="8.351239669421485"/>
    <x v="11"/>
    <x v="1"/>
  </r>
  <r>
    <x v="101"/>
    <x v="232"/>
    <n v="8.0172413793103434"/>
    <x v="11"/>
    <x v="1"/>
  </r>
  <r>
    <x v="101"/>
    <x v="233"/>
    <n v="7.6740088105726905"/>
    <x v="11"/>
    <x v="1"/>
  </r>
  <r>
    <x v="101"/>
    <x v="234"/>
    <n v="8.2282157676348557"/>
    <x v="11"/>
    <x v="1"/>
  </r>
  <r>
    <x v="101"/>
    <x v="235"/>
    <n v="7.4899598393574269"/>
    <x v="11"/>
    <x v="1"/>
  </r>
  <r>
    <x v="101"/>
    <x v="236"/>
    <n v="7.5517241379310347"/>
    <x v="11"/>
    <x v="1"/>
  </r>
  <r>
    <x v="101"/>
    <x v="237"/>
    <n v="7.4791666666666687"/>
    <x v="11"/>
    <x v="1"/>
  </r>
  <r>
    <x v="101"/>
    <x v="238"/>
    <n v="7.69140625"/>
    <x v="11"/>
    <x v="1"/>
  </r>
  <r>
    <x v="101"/>
    <x v="239"/>
    <n v="7.9479999999999995"/>
    <x v="11"/>
    <x v="1"/>
  </r>
  <r>
    <x v="101"/>
    <x v="240"/>
    <n v="8.6145038167938992"/>
    <x v="11"/>
    <x v="1"/>
  </r>
  <r>
    <x v="101"/>
    <x v="241"/>
    <n v="8.8441064638783278"/>
    <x v="11"/>
    <x v="1"/>
  </r>
  <r>
    <x v="101"/>
    <x v="242"/>
    <n v="7.575163398692812"/>
    <x v="11"/>
    <x v="1"/>
  </r>
  <r>
    <x v="101"/>
    <x v="243"/>
    <n v="6.882978723404257"/>
    <x v="11"/>
    <x v="1"/>
  </r>
  <r>
    <x v="101"/>
    <x v="244"/>
    <n v="7.4318181818181799"/>
    <x v="11"/>
    <x v="1"/>
  </r>
  <r>
    <x v="101"/>
    <x v="245"/>
    <n v="7.2110552763819111"/>
    <x v="11"/>
    <x v="1"/>
  </r>
  <r>
    <x v="101"/>
    <x v="246"/>
    <n v="7.6636771300448396"/>
    <x v="11"/>
    <x v="1"/>
  </r>
  <r>
    <x v="101"/>
    <x v="247"/>
    <n v="7.4684684684684663"/>
    <x v="11"/>
    <x v="1"/>
  </r>
  <r>
    <x v="101"/>
    <x v="248"/>
    <n v="7.6299212598425168"/>
    <x v="11"/>
    <x v="1"/>
  </r>
  <r>
    <x v="101"/>
    <x v="249"/>
    <n v="7.3673469387755111"/>
    <x v="11"/>
    <x v="1"/>
  </r>
  <r>
    <x v="101"/>
    <x v="250"/>
    <n v="7.2222222222222214"/>
    <x v="11"/>
    <x v="1"/>
  </r>
  <r>
    <x v="101"/>
    <x v="251"/>
    <n v="7.4705882352941178"/>
    <x v="11"/>
    <x v="1"/>
  </r>
  <r>
    <x v="101"/>
    <x v="252"/>
    <n v="7.0547945205479445"/>
    <x v="11"/>
    <x v="1"/>
  </r>
  <r>
    <x v="101"/>
    <x v="253"/>
    <n v="8.191176470588232"/>
    <x v="11"/>
    <x v="1"/>
  </r>
  <r>
    <x v="101"/>
    <x v="254"/>
    <n v="7.6595744680851068"/>
    <x v="11"/>
    <x v="1"/>
  </r>
  <r>
    <x v="101"/>
    <x v="255"/>
    <n v="7.8693181818181772"/>
    <x v="11"/>
    <x v="1"/>
  </r>
  <r>
    <x v="101"/>
    <x v="256"/>
    <n v="7.8666666666666645"/>
    <x v="11"/>
    <x v="1"/>
  </r>
  <r>
    <x v="101"/>
    <x v="257"/>
    <n v="7.5"/>
    <x v="11"/>
    <x v="1"/>
  </r>
  <r>
    <x v="101"/>
    <x v="258"/>
    <n v="7.2195121951219487"/>
    <x v="11"/>
    <x v="1"/>
  </r>
  <r>
    <x v="101"/>
    <x v="259"/>
    <n v="7.751173708920188"/>
    <x v="11"/>
    <x v="1"/>
  </r>
  <r>
    <x v="101"/>
    <x v="260"/>
    <n v="7.1194029850746272"/>
    <x v="11"/>
    <x v="1"/>
  </r>
  <r>
    <x v="101"/>
    <x v="261"/>
    <n v="7.3934426229508174"/>
    <x v="11"/>
    <x v="1"/>
  </r>
  <r>
    <x v="101"/>
    <x v="262"/>
    <n v="7.7222222222222205"/>
    <x v="11"/>
    <x v="1"/>
  </r>
  <r>
    <x v="101"/>
    <x v="263"/>
    <n v="7.5044642857142811"/>
    <x v="11"/>
    <x v="1"/>
  </r>
  <r>
    <x v="101"/>
    <x v="264"/>
    <n v="7.2703862660944214"/>
    <x v="11"/>
    <x v="1"/>
  </r>
  <r>
    <x v="101"/>
    <x v="265"/>
    <n v="7.7239076789084056"/>
    <x v="11"/>
    <x v="1"/>
  </r>
  <r>
    <x v="101"/>
    <x v="230"/>
    <n v="7.5238095238095237"/>
    <x v="12"/>
    <x v="1"/>
  </r>
  <r>
    <x v="101"/>
    <x v="231"/>
    <n v="7.6317991631799176"/>
    <x v="12"/>
    <x v="1"/>
  </r>
  <r>
    <x v="101"/>
    <x v="232"/>
    <n v="6.8571428571428532"/>
    <x v="12"/>
    <x v="1"/>
  </r>
  <r>
    <x v="101"/>
    <x v="233"/>
    <n v="7.1896551724137918"/>
    <x v="12"/>
    <x v="1"/>
  </r>
  <r>
    <x v="101"/>
    <x v="234"/>
    <n v="7.5485232067510522"/>
    <x v="12"/>
    <x v="1"/>
  </r>
  <r>
    <x v="101"/>
    <x v="235"/>
    <n v="7.0522388059701502"/>
    <x v="12"/>
    <x v="1"/>
  </r>
  <r>
    <x v="101"/>
    <x v="236"/>
    <n v="7.3736654804270509"/>
    <x v="12"/>
    <x v="1"/>
  </r>
  <r>
    <x v="101"/>
    <x v="237"/>
    <n v="7.6315789473684132"/>
    <x v="12"/>
    <x v="1"/>
  </r>
  <r>
    <x v="101"/>
    <x v="238"/>
    <n v="7.695167286245356"/>
    <x v="12"/>
    <x v="1"/>
  </r>
  <r>
    <x v="101"/>
    <x v="239"/>
    <n v="8.0516605166051605"/>
    <x v="12"/>
    <x v="1"/>
  </r>
  <r>
    <x v="101"/>
    <x v="240"/>
    <n v="8.3626760563380316"/>
    <x v="12"/>
    <x v="1"/>
  </r>
  <r>
    <x v="101"/>
    <x v="241"/>
    <n v="8.7234042553191493"/>
    <x v="12"/>
    <x v="1"/>
  </r>
  <r>
    <x v="101"/>
    <x v="242"/>
    <n v="7.0370370370370363"/>
    <x v="12"/>
    <x v="1"/>
  </r>
  <r>
    <x v="101"/>
    <x v="243"/>
    <n v="7.1766917293233101"/>
    <x v="12"/>
    <x v="1"/>
  </r>
  <r>
    <x v="101"/>
    <x v="244"/>
    <n v="7.0364372469635645"/>
    <x v="12"/>
    <x v="1"/>
  </r>
  <r>
    <x v="101"/>
    <x v="245"/>
    <n v="6.6837209302325604"/>
    <x v="12"/>
    <x v="1"/>
  </r>
  <r>
    <x v="101"/>
    <x v="246"/>
    <n v="7.4615384615384581"/>
    <x v="12"/>
    <x v="1"/>
  </r>
  <r>
    <x v="101"/>
    <x v="247"/>
    <n v="6.9063829787234026"/>
    <x v="12"/>
    <x v="1"/>
  </r>
  <r>
    <x v="101"/>
    <x v="248"/>
    <n v="7.6730769230769242"/>
    <x v="12"/>
    <x v="1"/>
  </r>
  <r>
    <x v="101"/>
    <x v="249"/>
    <n v="7.0603448275862046"/>
    <x v="12"/>
    <x v="1"/>
  </r>
  <r>
    <x v="101"/>
    <x v="250"/>
    <n v="7.4202898550724639"/>
    <x v="12"/>
    <x v="1"/>
  </r>
  <r>
    <x v="101"/>
    <x v="251"/>
    <n v="7.0108695652173898"/>
    <x v="12"/>
    <x v="1"/>
  </r>
  <r>
    <x v="101"/>
    <x v="252"/>
    <n v="6.5229357798165131"/>
    <x v="12"/>
    <x v="1"/>
  </r>
  <r>
    <x v="101"/>
    <x v="253"/>
    <n v="8.0280373831775691"/>
    <x v="12"/>
    <x v="1"/>
  </r>
  <r>
    <x v="101"/>
    <x v="254"/>
    <n v="7.69"/>
    <x v="12"/>
    <x v="1"/>
  </r>
  <r>
    <x v="101"/>
    <x v="255"/>
    <n v="7.7823834196891202"/>
    <x v="12"/>
    <x v="1"/>
  </r>
  <r>
    <x v="101"/>
    <x v="256"/>
    <n v="7.9364161849710975"/>
    <x v="12"/>
    <x v="1"/>
  </r>
  <r>
    <x v="101"/>
    <x v="257"/>
    <n v="7.7509881422924902"/>
    <x v="12"/>
    <x v="1"/>
  </r>
  <r>
    <x v="101"/>
    <x v="258"/>
    <n v="7.2571428571428616"/>
    <x v="12"/>
    <x v="1"/>
  </r>
  <r>
    <x v="101"/>
    <x v="259"/>
    <n v="7.9076923076923089"/>
    <x v="12"/>
    <x v="1"/>
  </r>
  <r>
    <x v="101"/>
    <x v="260"/>
    <n v="7.1555555555555559"/>
    <x v="12"/>
    <x v="1"/>
  </r>
  <r>
    <x v="101"/>
    <x v="261"/>
    <n v="7.1072796934865883"/>
    <x v="12"/>
    <x v="1"/>
  </r>
  <r>
    <x v="101"/>
    <x v="262"/>
    <n v="6.9051724137931032"/>
    <x v="12"/>
    <x v="1"/>
  </r>
  <r>
    <x v="101"/>
    <x v="263"/>
    <n v="7.1021276595744682"/>
    <x v="12"/>
    <x v="1"/>
  </r>
  <r>
    <x v="101"/>
    <x v="264"/>
    <n v="7.0645161290322553"/>
    <x v="12"/>
    <x v="1"/>
  </r>
  <r>
    <x v="101"/>
    <x v="265"/>
    <n v="7.4415016713808182"/>
    <x v="12"/>
    <x v="1"/>
  </r>
  <r>
    <x v="101"/>
    <x v="230"/>
    <n v="7.9652777777777803"/>
    <x v="13"/>
    <x v="1"/>
  </r>
  <r>
    <x v="101"/>
    <x v="231"/>
    <n v="8.2071428571428608"/>
    <x v="13"/>
    <x v="1"/>
  </r>
  <r>
    <x v="101"/>
    <x v="232"/>
    <n v="7.7008547008546993"/>
    <x v="13"/>
    <x v="1"/>
  </r>
  <r>
    <x v="101"/>
    <x v="233"/>
    <n v="7.5230769230769221"/>
    <x v="13"/>
    <x v="1"/>
  </r>
  <r>
    <x v="101"/>
    <x v="234"/>
    <n v="7.9032258064516103"/>
    <x v="13"/>
    <x v="1"/>
  </r>
  <r>
    <x v="101"/>
    <x v="235"/>
    <n v="6.8978102189780994"/>
    <x v="13"/>
    <x v="1"/>
  </r>
  <r>
    <x v="101"/>
    <x v="236"/>
    <n v="7.4328358208955212"/>
    <x v="13"/>
    <x v="1"/>
  </r>
  <r>
    <x v="101"/>
    <x v="237"/>
    <n v="6.8014705882352953"/>
    <x v="13"/>
    <x v="1"/>
  </r>
  <r>
    <x v="101"/>
    <x v="238"/>
    <n v="7.5140845070422531"/>
    <x v="13"/>
    <x v="1"/>
  </r>
  <r>
    <x v="101"/>
    <x v="239"/>
    <n v="7.9565217391304346"/>
    <x v="13"/>
    <x v="1"/>
  </r>
  <r>
    <x v="101"/>
    <x v="240"/>
    <n v="8.358620689655174"/>
    <x v="13"/>
    <x v="1"/>
  </r>
  <r>
    <x v="101"/>
    <x v="241"/>
    <n v="8.4178082191780792"/>
    <x v="13"/>
    <x v="1"/>
  </r>
  <r>
    <x v="101"/>
    <x v="242"/>
    <n v="7.6513761467889889"/>
    <x v="13"/>
    <x v="1"/>
  </r>
  <r>
    <x v="101"/>
    <x v="243"/>
    <n v="7.1774193548387109"/>
    <x v="13"/>
    <x v="1"/>
  </r>
  <r>
    <x v="101"/>
    <x v="244"/>
    <n v="7.359375"/>
    <x v="13"/>
    <x v="1"/>
  </r>
  <r>
    <x v="101"/>
    <x v="245"/>
    <n v="7.2868217054263562"/>
    <x v="13"/>
    <x v="1"/>
  </r>
  <r>
    <x v="101"/>
    <x v="246"/>
    <n v="7.5503875968992276"/>
    <x v="13"/>
    <x v="1"/>
  </r>
  <r>
    <x v="101"/>
    <x v="247"/>
    <n v="7.0454545454545467"/>
    <x v="13"/>
    <x v="1"/>
  </r>
  <r>
    <x v="101"/>
    <x v="248"/>
    <n v="8.0987654320987623"/>
    <x v="13"/>
    <x v="1"/>
  </r>
  <r>
    <x v="101"/>
    <x v="249"/>
    <n v="7.3653846153846159"/>
    <x v="13"/>
    <x v="1"/>
  </r>
  <r>
    <x v="101"/>
    <x v="250"/>
    <n v="6.7872340425531918"/>
    <x v="13"/>
    <x v="1"/>
  </r>
  <r>
    <x v="101"/>
    <x v="251"/>
    <n v="6.25"/>
    <x v="13"/>
    <x v="1"/>
  </r>
  <r>
    <x v="101"/>
    <x v="252"/>
    <n v="6.3777777777777782"/>
    <x v="13"/>
    <x v="1"/>
  </r>
  <r>
    <x v="101"/>
    <x v="253"/>
    <n v="8.1735537190082646"/>
    <x v="13"/>
    <x v="1"/>
  </r>
  <r>
    <x v="101"/>
    <x v="254"/>
    <n v="8.1025641025641022"/>
    <x v="13"/>
    <x v="1"/>
  </r>
  <r>
    <x v="101"/>
    <x v="255"/>
    <n v="8.0256410256410238"/>
    <x v="13"/>
    <x v="1"/>
  </r>
  <r>
    <x v="101"/>
    <x v="256"/>
    <n v="7.8024691358024718"/>
    <x v="13"/>
    <x v="1"/>
  </r>
  <r>
    <x v="101"/>
    <x v="257"/>
    <n v="7.5267175572519074"/>
    <x v="13"/>
    <x v="1"/>
  </r>
  <r>
    <x v="101"/>
    <x v="258"/>
    <n v="7.0991735537190079"/>
    <x v="13"/>
    <x v="1"/>
  </r>
  <r>
    <x v="101"/>
    <x v="259"/>
    <n v="7.9040000000000008"/>
    <x v="13"/>
    <x v="1"/>
  </r>
  <r>
    <x v="101"/>
    <x v="260"/>
    <n v="7.1866666666666692"/>
    <x v="13"/>
    <x v="1"/>
  </r>
  <r>
    <x v="101"/>
    <x v="261"/>
    <n v="6.8283582089552244"/>
    <x v="13"/>
    <x v="1"/>
  </r>
  <r>
    <x v="101"/>
    <x v="262"/>
    <n v="7.529411764705884"/>
    <x v="13"/>
    <x v="1"/>
  </r>
  <r>
    <x v="101"/>
    <x v="263"/>
    <n v="7.1523809523809501"/>
    <x v="13"/>
    <x v="1"/>
  </r>
  <r>
    <x v="101"/>
    <x v="264"/>
    <n v="6.8125"/>
    <x v="13"/>
    <x v="1"/>
  </r>
  <r>
    <x v="101"/>
    <x v="265"/>
    <n v="7.5284469502819054"/>
    <x v="13"/>
    <x v="1"/>
  </r>
  <r>
    <x v="101"/>
    <x v="230"/>
    <n v="8.3955223880597014"/>
    <x v="14"/>
    <x v="1"/>
  </r>
  <r>
    <x v="101"/>
    <x v="231"/>
    <n v="8.3739837398373975"/>
    <x v="14"/>
    <x v="1"/>
  </r>
  <r>
    <x v="101"/>
    <x v="232"/>
    <n v="7.7403846153846141"/>
    <x v="14"/>
    <x v="1"/>
  </r>
  <r>
    <x v="101"/>
    <x v="233"/>
    <n v="8.1666666666666625"/>
    <x v="14"/>
    <x v="1"/>
  </r>
  <r>
    <x v="101"/>
    <x v="234"/>
    <n v="8.289256198347104"/>
    <x v="14"/>
    <x v="1"/>
  </r>
  <r>
    <x v="101"/>
    <x v="235"/>
    <n v="7.767441860465115"/>
    <x v="14"/>
    <x v="1"/>
  </r>
  <r>
    <x v="101"/>
    <x v="236"/>
    <n v="8.0277777777777803"/>
    <x v="14"/>
    <x v="1"/>
  </r>
  <r>
    <x v="101"/>
    <x v="237"/>
    <n v="7.8321167883211675"/>
    <x v="14"/>
    <x v="1"/>
  </r>
  <r>
    <x v="101"/>
    <x v="238"/>
    <n v="7.6618705035971235"/>
    <x v="14"/>
    <x v="1"/>
  </r>
  <r>
    <x v="101"/>
    <x v="239"/>
    <n v="7.899224806201552"/>
    <x v="14"/>
    <x v="1"/>
  </r>
  <r>
    <x v="101"/>
    <x v="240"/>
    <n v="8.7304964539007024"/>
    <x v="14"/>
    <x v="1"/>
  </r>
  <r>
    <x v="101"/>
    <x v="241"/>
    <n v="8.8951048951048932"/>
    <x v="14"/>
    <x v="1"/>
  </r>
  <r>
    <x v="101"/>
    <x v="242"/>
    <n v="8.0606060606060623"/>
    <x v="14"/>
    <x v="1"/>
  </r>
  <r>
    <x v="101"/>
    <x v="243"/>
    <n v="7.7589285714285703"/>
    <x v="14"/>
    <x v="1"/>
  </r>
  <r>
    <x v="101"/>
    <x v="244"/>
    <n v="7.8214285714285694"/>
    <x v="14"/>
    <x v="1"/>
  </r>
  <r>
    <x v="101"/>
    <x v="245"/>
    <n v="7.569230769230769"/>
    <x v="14"/>
    <x v="1"/>
  </r>
  <r>
    <x v="101"/>
    <x v="246"/>
    <n v="7.9703703703703743"/>
    <x v="14"/>
    <x v="1"/>
  </r>
  <r>
    <x v="101"/>
    <x v="247"/>
    <n v="7.9270072992700742"/>
    <x v="14"/>
    <x v="1"/>
  </r>
  <r>
    <x v="101"/>
    <x v="248"/>
    <n v="7.5"/>
    <x v="14"/>
    <x v="1"/>
  </r>
  <r>
    <x v="101"/>
    <x v="249"/>
    <n v="7.6363636363636358"/>
    <x v="14"/>
    <x v="1"/>
  </r>
  <r>
    <x v="101"/>
    <x v="250"/>
    <n v="7.5714285714285721"/>
    <x v="14"/>
    <x v="1"/>
  </r>
  <r>
    <x v="101"/>
    <x v="251"/>
    <n v="7.1458333333333339"/>
    <x v="14"/>
    <x v="1"/>
  </r>
  <r>
    <x v="101"/>
    <x v="252"/>
    <n v="6.4444444444444446"/>
    <x v="14"/>
    <x v="1"/>
  </r>
  <r>
    <x v="101"/>
    <x v="253"/>
    <n v="8.3114754098360653"/>
    <x v="14"/>
    <x v="1"/>
  </r>
  <r>
    <x v="101"/>
    <x v="254"/>
    <n v="7.9333333333333336"/>
    <x v="14"/>
    <x v="1"/>
  </r>
  <r>
    <x v="101"/>
    <x v="255"/>
    <n v="8.3027522935779849"/>
    <x v="14"/>
    <x v="1"/>
  </r>
  <r>
    <x v="101"/>
    <x v="256"/>
    <n v="8.1999999999999993"/>
    <x v="14"/>
    <x v="1"/>
  </r>
  <r>
    <x v="101"/>
    <x v="257"/>
    <n v="7.9090909090909074"/>
    <x v="14"/>
    <x v="1"/>
  </r>
  <r>
    <x v="101"/>
    <x v="258"/>
    <n v="7.826086956521741"/>
    <x v="14"/>
    <x v="1"/>
  </r>
  <r>
    <x v="101"/>
    <x v="259"/>
    <n v="7.913385826771651"/>
    <x v="14"/>
    <x v="1"/>
  </r>
  <r>
    <x v="101"/>
    <x v="260"/>
    <n v="6.9080459770114953"/>
    <x v="14"/>
    <x v="1"/>
  </r>
  <r>
    <x v="101"/>
    <x v="261"/>
    <n v="7.6838235294117663"/>
    <x v="14"/>
    <x v="1"/>
  </r>
  <r>
    <x v="101"/>
    <x v="262"/>
    <n v="7.9457364341085279"/>
    <x v="14"/>
    <x v="1"/>
  </r>
  <r>
    <x v="101"/>
    <x v="263"/>
    <n v="7.8907563025210079"/>
    <x v="14"/>
    <x v="1"/>
  </r>
  <r>
    <x v="101"/>
    <x v="264"/>
    <n v="7.6461538461538465"/>
    <x v="14"/>
    <x v="1"/>
  </r>
  <r>
    <x v="101"/>
    <x v="265"/>
    <n v="7.9417225373904072"/>
    <x v="14"/>
    <x v="1"/>
  </r>
  <r>
    <x v="101"/>
    <x v="230"/>
    <n v="8.0218978102189773"/>
    <x v="15"/>
    <x v="1"/>
  </r>
  <r>
    <x v="101"/>
    <x v="231"/>
    <n v="8.3984962406015065"/>
    <x v="15"/>
    <x v="1"/>
  </r>
  <r>
    <x v="101"/>
    <x v="232"/>
    <n v="7.9009900990099027"/>
    <x v="15"/>
    <x v="1"/>
  </r>
  <r>
    <x v="101"/>
    <x v="233"/>
    <n v="7.2972972972972965"/>
    <x v="15"/>
    <x v="1"/>
  </r>
  <r>
    <x v="101"/>
    <x v="234"/>
    <n v="7.9745762711864403"/>
    <x v="15"/>
    <x v="1"/>
  </r>
  <r>
    <x v="101"/>
    <x v="235"/>
    <n v="7.7619047619047592"/>
    <x v="15"/>
    <x v="1"/>
  </r>
  <r>
    <x v="101"/>
    <x v="236"/>
    <n v="8.2857142857142829"/>
    <x v="15"/>
    <x v="1"/>
  </r>
  <r>
    <x v="101"/>
    <x v="237"/>
    <n v="8.6058394160583944"/>
    <x v="15"/>
    <x v="1"/>
  </r>
  <r>
    <x v="101"/>
    <x v="238"/>
    <n v="7.9044117647058814"/>
    <x v="15"/>
    <x v="1"/>
  </r>
  <r>
    <x v="101"/>
    <x v="239"/>
    <n v="9.0714285714285783"/>
    <x v="15"/>
    <x v="1"/>
  </r>
  <r>
    <x v="101"/>
    <x v="240"/>
    <n v="8.8642857142857139"/>
    <x v="15"/>
    <x v="1"/>
  </r>
  <r>
    <x v="101"/>
    <x v="241"/>
    <n v="9.1914893617021249"/>
    <x v="15"/>
    <x v="1"/>
  </r>
  <r>
    <x v="101"/>
    <x v="242"/>
    <n v="9"/>
    <x v="15"/>
    <x v="1"/>
  </r>
  <r>
    <x v="101"/>
    <x v="243"/>
    <n v="7.9270072992700751"/>
    <x v="15"/>
    <x v="1"/>
  </r>
  <r>
    <x v="101"/>
    <x v="244"/>
    <n v="8.2720000000000038"/>
    <x v="15"/>
    <x v="1"/>
  </r>
  <r>
    <x v="101"/>
    <x v="245"/>
    <n v="8.421875"/>
    <x v="15"/>
    <x v="1"/>
  </r>
  <r>
    <x v="101"/>
    <x v="246"/>
    <n v="8.7131782945736411"/>
    <x v="15"/>
    <x v="1"/>
  </r>
  <r>
    <x v="101"/>
    <x v="247"/>
    <n v="7.4841269841269868"/>
    <x v="15"/>
    <x v="1"/>
  </r>
  <r>
    <x v="101"/>
    <x v="248"/>
    <n v="7.6164383561643829"/>
    <x v="15"/>
    <x v="1"/>
  </r>
  <r>
    <x v="101"/>
    <x v="249"/>
    <n v="7.0384615384615383"/>
    <x v="15"/>
    <x v="1"/>
  </r>
  <r>
    <x v="101"/>
    <x v="250"/>
    <n v="6.2765957446808525"/>
    <x v="15"/>
    <x v="1"/>
  </r>
  <r>
    <x v="101"/>
    <x v="251"/>
    <n v="6.6666666666666661"/>
    <x v="15"/>
    <x v="1"/>
  </r>
  <r>
    <x v="101"/>
    <x v="252"/>
    <n v="7.7971014492753596"/>
    <x v="15"/>
    <x v="1"/>
  </r>
  <r>
    <x v="101"/>
    <x v="253"/>
    <n v="9.1140350877192997"/>
    <x v="15"/>
    <x v="1"/>
  </r>
  <r>
    <x v="101"/>
    <x v="254"/>
    <n v="7.75"/>
    <x v="15"/>
    <x v="1"/>
  </r>
  <r>
    <x v="101"/>
    <x v="255"/>
    <n v="8.7710843373493947"/>
    <x v="15"/>
    <x v="1"/>
  </r>
  <r>
    <x v="101"/>
    <x v="256"/>
    <n v="8.7931034482758683"/>
    <x v="15"/>
    <x v="1"/>
  </r>
  <r>
    <x v="101"/>
    <x v="257"/>
    <n v="8.806451612903226"/>
    <x v="15"/>
    <x v="1"/>
  </r>
  <r>
    <x v="101"/>
    <x v="258"/>
    <n v="8.2358490566037759"/>
    <x v="15"/>
    <x v="1"/>
  </r>
  <r>
    <x v="101"/>
    <x v="259"/>
    <n v="9"/>
    <x v="15"/>
    <x v="1"/>
  </r>
  <r>
    <x v="101"/>
    <x v="260"/>
    <n v="8.5730337078651679"/>
    <x v="15"/>
    <x v="1"/>
  </r>
  <r>
    <x v="101"/>
    <x v="261"/>
    <n v="7.842105263157892"/>
    <x v="15"/>
    <x v="1"/>
  </r>
  <r>
    <x v="101"/>
    <x v="262"/>
    <n v="8.1176470588235325"/>
    <x v="15"/>
    <x v="1"/>
  </r>
  <r>
    <x v="101"/>
    <x v="263"/>
    <n v="7.8292682926829249"/>
    <x v="15"/>
    <x v="1"/>
  </r>
  <r>
    <x v="101"/>
    <x v="264"/>
    <n v="7.5483870967741922"/>
    <x v="15"/>
    <x v="1"/>
  </r>
  <r>
    <x v="101"/>
    <x v="265"/>
    <n v="8.2406639004149351"/>
    <x v="15"/>
    <x v="1"/>
  </r>
  <r>
    <x v="101"/>
    <x v="230"/>
    <n v="7.8081180811808135"/>
    <x v="16"/>
    <x v="1"/>
  </r>
  <r>
    <x v="101"/>
    <x v="231"/>
    <n v="8.0150375939849621"/>
    <x v="16"/>
    <x v="1"/>
  </r>
  <r>
    <x v="101"/>
    <x v="232"/>
    <n v="7.5127118644067776"/>
    <x v="16"/>
    <x v="1"/>
  </r>
  <r>
    <x v="101"/>
    <x v="233"/>
    <n v="7.6528925619834709"/>
    <x v="16"/>
    <x v="1"/>
  </r>
  <r>
    <x v="101"/>
    <x v="234"/>
    <n v="7.6666666666666714"/>
    <x v="16"/>
    <x v="1"/>
  </r>
  <r>
    <x v="101"/>
    <x v="235"/>
    <n v="7.4175824175824197"/>
    <x v="16"/>
    <x v="1"/>
  </r>
  <r>
    <x v="101"/>
    <x v="236"/>
    <n v="7.7142857142857144"/>
    <x v="16"/>
    <x v="1"/>
  </r>
  <r>
    <x v="101"/>
    <x v="237"/>
    <n v="7.7992565055762073"/>
    <x v="16"/>
    <x v="1"/>
  </r>
  <r>
    <x v="101"/>
    <x v="238"/>
    <n v="7.4578754578754616"/>
    <x v="16"/>
    <x v="1"/>
  </r>
  <r>
    <x v="101"/>
    <x v="239"/>
    <n v="8.3905109489051029"/>
    <x v="16"/>
    <x v="1"/>
  </r>
  <r>
    <x v="101"/>
    <x v="240"/>
    <n v="8.3701067615658289"/>
    <x v="16"/>
    <x v="1"/>
  </r>
  <r>
    <x v="101"/>
    <x v="241"/>
    <n v="8.5642857142857167"/>
    <x v="16"/>
    <x v="1"/>
  </r>
  <r>
    <x v="101"/>
    <x v="242"/>
    <n v="7.4778761061946906"/>
    <x v="16"/>
    <x v="1"/>
  </r>
  <r>
    <x v="101"/>
    <x v="243"/>
    <n v="7.4080000000000004"/>
    <x v="16"/>
    <x v="1"/>
  </r>
  <r>
    <x v="101"/>
    <x v="244"/>
    <n v="7.467741935483871"/>
    <x v="16"/>
    <x v="1"/>
  </r>
  <r>
    <x v="101"/>
    <x v="245"/>
    <n v="7.2477876106194721"/>
    <x v="16"/>
    <x v="1"/>
  </r>
  <r>
    <x v="101"/>
    <x v="246"/>
    <n v="7.6694214876033024"/>
    <x v="16"/>
    <x v="1"/>
  </r>
  <r>
    <x v="101"/>
    <x v="247"/>
    <n v="7.0041322314049603"/>
    <x v="16"/>
    <x v="1"/>
  </r>
  <r>
    <x v="101"/>
    <x v="248"/>
    <n v="8.0063694267515917"/>
    <x v="16"/>
    <x v="1"/>
  </r>
  <r>
    <x v="101"/>
    <x v="249"/>
    <n v="7.2521008403361344"/>
    <x v="16"/>
    <x v="1"/>
  </r>
  <r>
    <x v="101"/>
    <x v="250"/>
    <n v="6.9121621621621623"/>
    <x v="16"/>
    <x v="1"/>
  </r>
  <r>
    <x v="101"/>
    <x v="251"/>
    <n v="7.3103448275862055"/>
    <x v="16"/>
    <x v="1"/>
  </r>
  <r>
    <x v="101"/>
    <x v="252"/>
    <n v="7.1186440677966099"/>
    <x v="16"/>
    <x v="1"/>
  </r>
  <r>
    <x v="101"/>
    <x v="253"/>
    <n v="8.5745614035087723"/>
    <x v="16"/>
    <x v="1"/>
  </r>
  <r>
    <x v="101"/>
    <x v="254"/>
    <n v="7.5974025974025983"/>
    <x v="16"/>
    <x v="1"/>
  </r>
  <r>
    <x v="101"/>
    <x v="255"/>
    <n v="7.9245283018867934"/>
    <x v="16"/>
    <x v="1"/>
  </r>
  <r>
    <x v="101"/>
    <x v="256"/>
    <n v="8.0448717948717903"/>
    <x v="16"/>
    <x v="1"/>
  </r>
  <r>
    <x v="101"/>
    <x v="257"/>
    <n v="7.8626609442060076"/>
    <x v="16"/>
    <x v="1"/>
  </r>
  <r>
    <x v="101"/>
    <x v="258"/>
    <n v="7.6909871244635211"/>
    <x v="16"/>
    <x v="1"/>
  </r>
  <r>
    <x v="101"/>
    <x v="259"/>
    <n v="8.0625"/>
    <x v="16"/>
    <x v="1"/>
  </r>
  <r>
    <x v="101"/>
    <x v="260"/>
    <n v="7.2134831460674187"/>
    <x v="16"/>
    <x v="1"/>
  </r>
  <r>
    <x v="101"/>
    <x v="261"/>
    <n v="7.1230158730158761"/>
    <x v="16"/>
    <x v="1"/>
  </r>
  <r>
    <x v="101"/>
    <x v="262"/>
    <n v="7.6504065040650406"/>
    <x v="16"/>
    <x v="1"/>
  </r>
  <r>
    <x v="101"/>
    <x v="263"/>
    <n v="7.5"/>
    <x v="16"/>
    <x v="1"/>
  </r>
  <r>
    <x v="101"/>
    <x v="264"/>
    <n v="7.1176470588235317"/>
    <x v="16"/>
    <x v="1"/>
  </r>
  <r>
    <x v="101"/>
    <x v="265"/>
    <n v="7.6793358412245407"/>
    <x v="16"/>
    <x v="1"/>
  </r>
  <r>
    <x v="101"/>
    <x v="266"/>
    <n v="7.7623530898521098"/>
    <x v="0"/>
    <x v="0"/>
  </r>
  <r>
    <x v="101"/>
    <x v="267"/>
    <n v="7.5876393341623958"/>
    <x v="0"/>
    <x v="0"/>
  </r>
  <r>
    <x v="101"/>
    <x v="268"/>
    <n v="7.3597071583514335"/>
    <x v="0"/>
    <x v="0"/>
  </r>
  <r>
    <x v="101"/>
    <x v="269"/>
    <n v="7.1208208829001522"/>
    <x v="0"/>
    <x v="0"/>
  </r>
  <r>
    <x v="101"/>
    <x v="270"/>
    <n v="7.6936397105497001"/>
    <x v="0"/>
    <x v="0"/>
  </r>
  <r>
    <x v="101"/>
    <x v="271"/>
    <n v="7.3402401791166048"/>
    <x v="0"/>
    <x v="0"/>
  </r>
  <r>
    <x v="101"/>
    <x v="272"/>
    <n v="7.09179680220638"/>
    <x v="0"/>
    <x v="0"/>
  </r>
  <r>
    <x v="101"/>
    <x v="266"/>
    <n v="7.4090362003518226"/>
    <x v="1"/>
    <x v="0"/>
  </r>
  <r>
    <x v="101"/>
    <x v="267"/>
    <n v="7.4751878950774078"/>
    <x v="1"/>
    <x v="0"/>
  </r>
  <r>
    <x v="101"/>
    <x v="268"/>
    <n v="7.0804760221515393"/>
    <x v="1"/>
    <x v="0"/>
  </r>
  <r>
    <x v="101"/>
    <x v="269"/>
    <n v="6.8952284263959376"/>
    <x v="1"/>
    <x v="0"/>
  </r>
  <r>
    <x v="101"/>
    <x v="270"/>
    <n v="7.0767296972346871"/>
    <x v="1"/>
    <x v="0"/>
  </r>
  <r>
    <x v="101"/>
    <x v="271"/>
    <n v="7.3999641448547724"/>
    <x v="1"/>
    <x v="0"/>
  </r>
  <r>
    <x v="101"/>
    <x v="272"/>
    <n v="6.8105781057810617"/>
    <x v="1"/>
    <x v="0"/>
  </r>
  <r>
    <x v="101"/>
    <x v="266"/>
    <n v="8.072630331753551"/>
    <x v="2"/>
    <x v="0"/>
  </r>
  <r>
    <x v="101"/>
    <x v="267"/>
    <n v="7.6897829195372429"/>
    <x v="2"/>
    <x v="0"/>
  </r>
  <r>
    <x v="101"/>
    <x v="268"/>
    <n v="7.5506003430531727"/>
    <x v="2"/>
    <x v="0"/>
  </r>
  <r>
    <x v="101"/>
    <x v="269"/>
    <n v="7.283184039087951"/>
    <x v="2"/>
    <x v="0"/>
  </r>
  <r>
    <x v="101"/>
    <x v="270"/>
    <n v="7.9309276865456573"/>
    <x v="2"/>
    <x v="0"/>
  </r>
  <r>
    <x v="101"/>
    <x v="271"/>
    <n v="7.2890990109770657"/>
    <x v="2"/>
    <x v="0"/>
  </r>
  <r>
    <x v="101"/>
    <x v="272"/>
    <n v="7.1934452438049457"/>
    <x v="2"/>
    <x v="0"/>
  </r>
  <r>
    <x v="101"/>
    <x v="266"/>
    <n v="7.7509887676000639"/>
    <x v="3"/>
    <x v="0"/>
  </r>
  <r>
    <x v="101"/>
    <x v="267"/>
    <n v="7.3775395521742908"/>
    <x v="3"/>
    <x v="0"/>
  </r>
  <r>
    <x v="101"/>
    <x v="268"/>
    <n v="7.3868715083798975"/>
    <x v="3"/>
    <x v="0"/>
  </r>
  <r>
    <x v="101"/>
    <x v="269"/>
    <n v="7.1843687374749514"/>
    <x v="3"/>
    <x v="0"/>
  </r>
  <r>
    <x v="101"/>
    <x v="270"/>
    <n v="7.7087912087912027"/>
    <x v="3"/>
    <x v="0"/>
  </r>
  <r>
    <x v="101"/>
    <x v="271"/>
    <n v="7.5057660626029747"/>
    <x v="3"/>
    <x v="0"/>
  </r>
  <r>
    <x v="101"/>
    <x v="272"/>
    <n v="7.2786202795123351"/>
    <x v="3"/>
    <x v="0"/>
  </r>
  <r>
    <x v="101"/>
    <x v="266"/>
    <n v="7.4592656962850281"/>
    <x v="4"/>
    <x v="0"/>
  </r>
  <r>
    <x v="101"/>
    <x v="267"/>
    <n v="7.5114742698191863"/>
    <x v="4"/>
    <x v="0"/>
  </r>
  <r>
    <x v="101"/>
    <x v="268"/>
    <n v="7.1458708515564648"/>
    <x v="4"/>
    <x v="0"/>
  </r>
  <r>
    <x v="101"/>
    <x v="269"/>
    <n v="6.9529702970297071"/>
    <x v="4"/>
    <x v="0"/>
  </r>
  <r>
    <x v="101"/>
    <x v="270"/>
    <n v="7.8323570432357084"/>
    <x v="4"/>
    <x v="0"/>
  </r>
  <r>
    <x v="101"/>
    <x v="271"/>
    <n v="6.9390569395017812"/>
    <x v="4"/>
    <x v="0"/>
  </r>
  <r>
    <x v="101"/>
    <x v="272"/>
    <n v="6.7813516443802015"/>
    <x v="4"/>
    <x v="0"/>
  </r>
  <r>
    <x v="101"/>
    <x v="266"/>
    <n v="7.983020554066127"/>
    <x v="5"/>
    <x v="0"/>
  </r>
  <r>
    <x v="101"/>
    <x v="267"/>
    <n v="7.979001399906676"/>
    <x v="5"/>
    <x v="0"/>
  </r>
  <r>
    <x v="101"/>
    <x v="268"/>
    <n v="7.6597938144329927"/>
    <x v="5"/>
    <x v="0"/>
  </r>
  <r>
    <x v="101"/>
    <x v="269"/>
    <n v="7.7287128712871294"/>
    <x v="5"/>
    <x v="0"/>
  </r>
  <r>
    <x v="101"/>
    <x v="270"/>
    <n v="8.3004975124378095"/>
    <x v="5"/>
    <x v="0"/>
  </r>
  <r>
    <x v="101"/>
    <x v="271"/>
    <n v="7.5007633587786229"/>
    <x v="5"/>
    <x v="0"/>
  </r>
  <r>
    <x v="101"/>
    <x v="272"/>
    <n v="7.3441295546558676"/>
    <x v="5"/>
    <x v="0"/>
  </r>
  <r>
    <x v="101"/>
    <x v="266"/>
    <n v="7.4312026002166824"/>
    <x v="6"/>
    <x v="0"/>
  </r>
  <r>
    <x v="101"/>
    <x v="267"/>
    <n v="7.2914600550964224"/>
    <x v="6"/>
    <x v="0"/>
  </r>
  <r>
    <x v="101"/>
    <x v="268"/>
    <n v="6.9726027397260246"/>
    <x v="6"/>
    <x v="0"/>
  </r>
  <r>
    <x v="101"/>
    <x v="269"/>
    <n v="6.4115755627009623"/>
    <x v="6"/>
    <x v="0"/>
  </r>
  <r>
    <x v="101"/>
    <x v="270"/>
    <n v="7.7721354166666643"/>
    <x v="6"/>
    <x v="0"/>
  </r>
  <r>
    <x v="101"/>
    <x v="271"/>
    <n v="6.640449438202249"/>
    <x v="6"/>
    <x v="0"/>
  </r>
  <r>
    <x v="101"/>
    <x v="272"/>
    <n v="6.5597147950089107"/>
    <x v="6"/>
    <x v="0"/>
  </r>
  <r>
    <x v="101"/>
    <x v="266"/>
    <n v="7.0503189227498204"/>
    <x v="7"/>
    <x v="0"/>
  </r>
  <r>
    <x v="101"/>
    <x v="267"/>
    <n v="7.2239747634069422"/>
    <x v="7"/>
    <x v="0"/>
  </r>
  <r>
    <x v="101"/>
    <x v="268"/>
    <n v="6.7339857651245563"/>
    <x v="7"/>
    <x v="0"/>
  </r>
  <r>
    <x v="101"/>
    <x v="269"/>
    <n v="6.3543307086614185"/>
    <x v="7"/>
    <x v="0"/>
  </r>
  <r>
    <x v="101"/>
    <x v="270"/>
    <n v="7.4832214765100673"/>
    <x v="7"/>
    <x v="0"/>
  </r>
  <r>
    <x v="101"/>
    <x v="271"/>
    <n v="6.3111111111111136"/>
    <x v="7"/>
    <x v="0"/>
  </r>
  <r>
    <x v="101"/>
    <x v="272"/>
    <n v="6.3167938931297751"/>
    <x v="7"/>
    <x v="0"/>
  </r>
  <r>
    <x v="101"/>
    <x v="266"/>
    <n v="7.473913043478257"/>
    <x v="8"/>
    <x v="0"/>
  </r>
  <r>
    <x v="101"/>
    <x v="267"/>
    <n v="7.570759137769449"/>
    <x v="8"/>
    <x v="0"/>
  </r>
  <r>
    <x v="101"/>
    <x v="268"/>
    <n v="7.2505050505050521"/>
    <x v="8"/>
    <x v="0"/>
  </r>
  <r>
    <x v="101"/>
    <x v="269"/>
    <n v="6.9642004773269708"/>
    <x v="8"/>
    <x v="0"/>
  </r>
  <r>
    <x v="101"/>
    <x v="270"/>
    <n v="7.7102396514161251"/>
    <x v="8"/>
    <x v="0"/>
  </r>
  <r>
    <x v="101"/>
    <x v="271"/>
    <n v="7.1740674955595045"/>
    <x v="8"/>
    <x v="0"/>
  </r>
  <r>
    <x v="101"/>
    <x v="272"/>
    <n v="6.8880706921944004"/>
    <x v="8"/>
    <x v="0"/>
  </r>
  <r>
    <x v="101"/>
    <x v="266"/>
    <n v="7.7021671826625386"/>
    <x v="9"/>
    <x v="0"/>
  </r>
  <r>
    <x v="101"/>
    <x v="267"/>
    <n v="7.4962173314993095"/>
    <x v="9"/>
    <x v="0"/>
  </r>
  <r>
    <x v="101"/>
    <x v="268"/>
    <n v="7.2440427280197213"/>
    <x v="9"/>
    <x v="0"/>
  </r>
  <r>
    <x v="101"/>
    <x v="269"/>
    <n v="7.2088974854932273"/>
    <x v="9"/>
    <x v="0"/>
  </r>
  <r>
    <x v="101"/>
    <x v="270"/>
    <n v="7.3882163034705437"/>
    <x v="9"/>
    <x v="0"/>
  </r>
  <r>
    <x v="101"/>
    <x v="271"/>
    <n v="7.1149732620320867"/>
    <x v="9"/>
    <x v="0"/>
  </r>
  <r>
    <x v="101"/>
    <x v="272"/>
    <n v="7.0836012861736348"/>
    <x v="9"/>
    <x v="0"/>
  </r>
  <r>
    <x v="101"/>
    <x v="266"/>
    <n v="7.5460588793922092"/>
    <x v="10"/>
    <x v="0"/>
  </r>
  <r>
    <x v="101"/>
    <x v="267"/>
    <n v="7.2053307008884531"/>
    <x v="10"/>
    <x v="0"/>
  </r>
  <r>
    <x v="101"/>
    <x v="268"/>
    <n v="7.1623296158612142"/>
    <x v="10"/>
    <x v="0"/>
  </r>
  <r>
    <x v="101"/>
    <x v="269"/>
    <n v="6.70434782608696"/>
    <x v="10"/>
    <x v="0"/>
  </r>
  <r>
    <x v="101"/>
    <x v="270"/>
    <n v="7.4919168591224015"/>
    <x v="10"/>
    <x v="0"/>
  </r>
  <r>
    <x v="101"/>
    <x v="271"/>
    <n v="7.0037664783427509"/>
    <x v="10"/>
    <x v="0"/>
  </r>
  <r>
    <x v="101"/>
    <x v="272"/>
    <n v="6.8539741219963037"/>
    <x v="10"/>
    <x v="0"/>
  </r>
  <r>
    <x v="101"/>
    <x v="266"/>
    <n v="8.0565022421524723"/>
    <x v="11"/>
    <x v="0"/>
  </r>
  <r>
    <x v="101"/>
    <x v="267"/>
    <n v="7.7158789166224109"/>
    <x v="11"/>
    <x v="0"/>
  </r>
  <r>
    <x v="101"/>
    <x v="268"/>
    <n v="7.4959016393442637"/>
    <x v="11"/>
    <x v="0"/>
  </r>
  <r>
    <x v="101"/>
    <x v="269"/>
    <n v="7.1950464396284808"/>
    <x v="11"/>
    <x v="0"/>
  </r>
  <r>
    <x v="101"/>
    <x v="270"/>
    <n v="7.8661710037174748"/>
    <x v="11"/>
    <x v="0"/>
  </r>
  <r>
    <x v="101"/>
    <x v="271"/>
    <n v="7.375"/>
    <x v="11"/>
    <x v="0"/>
  </r>
  <r>
    <x v="101"/>
    <x v="272"/>
    <n v="7.3953900709219837"/>
    <x v="11"/>
    <x v="0"/>
  </r>
  <r>
    <x v="101"/>
    <x v="266"/>
    <n v="7.293814432989695"/>
    <x v="12"/>
    <x v="0"/>
  </r>
  <r>
    <x v="101"/>
    <x v="267"/>
    <n v="7.8150503444621089"/>
    <x v="12"/>
    <x v="0"/>
  </r>
  <r>
    <x v="101"/>
    <x v="268"/>
    <n v="7.0961281708945263"/>
    <x v="12"/>
    <x v="0"/>
  </r>
  <r>
    <x v="101"/>
    <x v="269"/>
    <n v="7.4025735294117645"/>
    <x v="12"/>
    <x v="0"/>
  </r>
  <r>
    <x v="101"/>
    <x v="270"/>
    <n v="7.861556064073226"/>
    <x v="12"/>
    <x v="0"/>
  </r>
  <r>
    <x v="101"/>
    <x v="271"/>
    <n v="7.4275092936802967"/>
    <x v="12"/>
    <x v="0"/>
  </r>
  <r>
    <x v="101"/>
    <x v="272"/>
    <n v="7.0430879712746863"/>
    <x v="12"/>
    <x v="0"/>
  </r>
  <r>
    <x v="101"/>
    <x v="266"/>
    <n v="7.896350364963503"/>
    <x v="13"/>
    <x v="0"/>
  </r>
  <r>
    <x v="101"/>
    <x v="267"/>
    <n v="7.5023255813953478"/>
    <x v="13"/>
    <x v="0"/>
  </r>
  <r>
    <x v="101"/>
    <x v="268"/>
    <n v="7.4352720450281433"/>
    <x v="13"/>
    <x v="0"/>
  </r>
  <r>
    <x v="101"/>
    <x v="269"/>
    <n v="7.4782608695652204"/>
    <x v="13"/>
    <x v="0"/>
  </r>
  <r>
    <x v="101"/>
    <x v="270"/>
    <n v="8.0065466448445104"/>
    <x v="13"/>
    <x v="0"/>
  </r>
  <r>
    <x v="101"/>
    <x v="271"/>
    <n v="7.5337243401759517"/>
    <x v="13"/>
    <x v="0"/>
  </r>
  <r>
    <x v="101"/>
    <x v="272"/>
    <n v="7.2823218997361501"/>
    <x v="13"/>
    <x v="0"/>
  </r>
  <r>
    <x v="101"/>
    <x v="266"/>
    <n v="8.0202702702702684"/>
    <x v="14"/>
    <x v="0"/>
  </r>
  <r>
    <x v="101"/>
    <x v="267"/>
    <n v="7.7675906183368841"/>
    <x v="14"/>
    <x v="0"/>
  </r>
  <r>
    <x v="101"/>
    <x v="268"/>
    <n v="7.7058823529411766"/>
    <x v="14"/>
    <x v="0"/>
  </r>
  <r>
    <x v="101"/>
    <x v="269"/>
    <n v="7.3920265780730885"/>
    <x v="14"/>
    <x v="0"/>
  </r>
  <r>
    <x v="101"/>
    <x v="270"/>
    <n v="8.0595930232558146"/>
    <x v="14"/>
    <x v="0"/>
  </r>
  <r>
    <x v="101"/>
    <x v="271"/>
    <n v="7.5439429928741113"/>
    <x v="14"/>
    <x v="0"/>
  </r>
  <r>
    <x v="101"/>
    <x v="272"/>
    <n v="7.4863157894736823"/>
    <x v="14"/>
    <x v="0"/>
  </r>
  <r>
    <x v="101"/>
    <x v="266"/>
    <n v="7.9165727170236782"/>
    <x v="15"/>
    <x v="0"/>
  </r>
  <r>
    <x v="101"/>
    <x v="267"/>
    <n v="8.4066115702479358"/>
    <x v="15"/>
    <x v="0"/>
  </r>
  <r>
    <x v="101"/>
    <x v="268"/>
    <n v="8.1871657754010645"/>
    <x v="15"/>
    <x v="0"/>
  </r>
  <r>
    <x v="101"/>
    <x v="269"/>
    <n v="6.7616279069767433"/>
    <x v="15"/>
    <x v="0"/>
  </r>
  <r>
    <x v="101"/>
    <x v="270"/>
    <n v="8.7283950617283956"/>
    <x v="15"/>
    <x v="0"/>
  </r>
  <r>
    <x v="101"/>
    <x v="271"/>
    <n v="8.3881188118811867"/>
    <x v="15"/>
    <x v="0"/>
  </r>
  <r>
    <x v="101"/>
    <x v="272"/>
    <n v="7.5967741935483906"/>
    <x v="15"/>
    <x v="0"/>
  </r>
  <r>
    <x v="101"/>
    <x v="266"/>
    <n v="7.8053097345132709"/>
    <x v="16"/>
    <x v="0"/>
  </r>
  <r>
    <x v="101"/>
    <x v="267"/>
    <n v="7.8672592592592583"/>
    <x v="16"/>
    <x v="0"/>
  </r>
  <r>
    <x v="101"/>
    <x v="268"/>
    <n v="7.3886048210372541"/>
    <x v="16"/>
    <x v="0"/>
  </r>
  <r>
    <x v="101"/>
    <x v="269"/>
    <n v="7.4850051706308136"/>
    <x v="16"/>
    <x v="0"/>
  </r>
  <r>
    <x v="101"/>
    <x v="270"/>
    <n v="8.1693851944792932"/>
    <x v="16"/>
    <x v="0"/>
  </r>
  <r>
    <x v="101"/>
    <x v="271"/>
    <n v="7.4918032786885203"/>
    <x v="16"/>
    <x v="0"/>
  </r>
  <r>
    <x v="101"/>
    <x v="272"/>
    <n v="7.3577889447236178"/>
    <x v="16"/>
    <x v="0"/>
  </r>
  <r>
    <x v="101"/>
    <x v="266"/>
    <n v="7.8235911945641048"/>
    <x v="0"/>
    <x v="1"/>
  </r>
  <r>
    <x v="101"/>
    <x v="267"/>
    <n v="7.6226375715975356"/>
    <x v="0"/>
    <x v="1"/>
  </r>
  <r>
    <x v="101"/>
    <x v="268"/>
    <n v="7.4879295732290876"/>
    <x v="0"/>
    <x v="1"/>
  </r>
  <r>
    <x v="101"/>
    <x v="269"/>
    <n v="7.2035963216775025"/>
    <x v="0"/>
    <x v="1"/>
  </r>
  <r>
    <x v="101"/>
    <x v="270"/>
    <n v="7.6219251336898282"/>
    <x v="0"/>
    <x v="1"/>
  </r>
  <r>
    <x v="101"/>
    <x v="271"/>
    <n v="7.4607215174180812"/>
    <x v="0"/>
    <x v="1"/>
  </r>
  <r>
    <x v="101"/>
    <x v="272"/>
    <n v="7.289773579247246"/>
    <x v="0"/>
    <x v="1"/>
  </r>
  <r>
    <x v="101"/>
    <x v="266"/>
    <n v="7.4247575346751438"/>
    <x v="1"/>
    <x v="1"/>
  </r>
  <r>
    <x v="101"/>
    <x v="267"/>
    <n v="7.5458468781526893"/>
    <x v="1"/>
    <x v="1"/>
  </r>
  <r>
    <x v="101"/>
    <x v="268"/>
    <n v="7.1870645458130742"/>
    <x v="1"/>
    <x v="1"/>
  </r>
  <r>
    <x v="101"/>
    <x v="269"/>
    <n v="6.9504387004979842"/>
    <x v="1"/>
    <x v="1"/>
  </r>
  <r>
    <x v="101"/>
    <x v="270"/>
    <n v="7.0517578125"/>
    <x v="1"/>
    <x v="1"/>
  </r>
  <r>
    <x v="101"/>
    <x v="271"/>
    <n v="7.4288049029622165"/>
    <x v="1"/>
    <x v="1"/>
  </r>
  <r>
    <x v="101"/>
    <x v="272"/>
    <n v="6.847265624999987"/>
    <x v="1"/>
    <x v="1"/>
  </r>
  <r>
    <x v="101"/>
    <x v="266"/>
    <n v="8.1202941013875769"/>
    <x v="2"/>
    <x v="1"/>
  </r>
  <r>
    <x v="101"/>
    <x v="267"/>
    <n v="7.6686598557692216"/>
    <x v="2"/>
    <x v="1"/>
  </r>
  <r>
    <x v="101"/>
    <x v="268"/>
    <n v="7.8306700684839461"/>
    <x v="2"/>
    <x v="1"/>
  </r>
  <r>
    <x v="101"/>
    <x v="269"/>
    <n v="7.4113021214338017"/>
    <x v="2"/>
    <x v="1"/>
  </r>
  <r>
    <x v="101"/>
    <x v="270"/>
    <n v="7.8076897969841301"/>
    <x v="2"/>
    <x v="1"/>
  </r>
  <r>
    <x v="101"/>
    <x v="271"/>
    <n v="7.5800020038072278"/>
    <x v="2"/>
    <x v="1"/>
  </r>
  <r>
    <x v="101"/>
    <x v="272"/>
    <n v="7.5473138805563078"/>
    <x v="2"/>
    <x v="1"/>
  </r>
  <r>
    <x v="101"/>
    <x v="266"/>
    <n v="7.8118797845194203"/>
    <x v="3"/>
    <x v="1"/>
  </r>
  <r>
    <x v="101"/>
    <x v="267"/>
    <n v="7.4847033374536442"/>
    <x v="3"/>
    <x v="1"/>
  </r>
  <r>
    <x v="101"/>
    <x v="268"/>
    <n v="7.2915798249270649"/>
    <x v="3"/>
    <x v="1"/>
  </r>
  <r>
    <x v="101"/>
    <x v="269"/>
    <n v="7.2814217662147325"/>
    <x v="3"/>
    <x v="1"/>
  </r>
  <r>
    <x v="101"/>
    <x v="270"/>
    <n v="7.6378559463986573"/>
    <x v="3"/>
    <x v="1"/>
  </r>
  <r>
    <x v="101"/>
    <x v="271"/>
    <n v="7.4980820300973816"/>
    <x v="3"/>
    <x v="1"/>
  </r>
  <r>
    <x v="101"/>
    <x v="272"/>
    <n v="7.2987869198312181"/>
    <x v="3"/>
    <x v="1"/>
  </r>
  <r>
    <x v="101"/>
    <x v="266"/>
    <n v="7.4924083769633576"/>
    <x v="4"/>
    <x v="1"/>
  </r>
  <r>
    <x v="101"/>
    <x v="267"/>
    <n v="7.5895511617838114"/>
    <x v="4"/>
    <x v="1"/>
  </r>
  <r>
    <x v="101"/>
    <x v="268"/>
    <n v="7.1183953033268113"/>
    <x v="4"/>
    <x v="1"/>
  </r>
  <r>
    <x v="101"/>
    <x v="269"/>
    <n v="7"/>
    <x v="4"/>
    <x v="1"/>
  </r>
  <r>
    <x v="101"/>
    <x v="270"/>
    <n v="7.8341601700921322"/>
    <x v="4"/>
    <x v="1"/>
  </r>
  <r>
    <x v="101"/>
    <x v="271"/>
    <n v="6.8443148688046671"/>
    <x v="4"/>
    <x v="1"/>
  </r>
  <r>
    <x v="101"/>
    <x v="272"/>
    <n v="6.9129814550641902"/>
    <x v="4"/>
    <x v="1"/>
  </r>
  <r>
    <x v="101"/>
    <x v="266"/>
    <n v="7.9479553903345721"/>
    <x v="5"/>
    <x v="1"/>
  </r>
  <r>
    <x v="101"/>
    <x v="267"/>
    <n v="8.0139534883720955"/>
    <x v="5"/>
    <x v="1"/>
  </r>
  <r>
    <x v="101"/>
    <x v="268"/>
    <n v="7.6359583952451704"/>
    <x v="5"/>
    <x v="1"/>
  </r>
  <r>
    <x v="101"/>
    <x v="269"/>
    <n v="7.656593406593406"/>
    <x v="5"/>
    <x v="1"/>
  </r>
  <r>
    <x v="101"/>
    <x v="270"/>
    <n v="8.2392550143266483"/>
    <x v="5"/>
    <x v="1"/>
  </r>
  <r>
    <x v="101"/>
    <x v="271"/>
    <n v="7.4767726161369223"/>
    <x v="5"/>
    <x v="1"/>
  </r>
  <r>
    <x v="101"/>
    <x v="272"/>
    <n v="7.6027944111776433"/>
    <x v="5"/>
    <x v="1"/>
  </r>
  <r>
    <x v="101"/>
    <x v="266"/>
    <n v="7.0313901345291487"/>
    <x v="6"/>
    <x v="1"/>
  </r>
  <r>
    <x v="101"/>
    <x v="267"/>
    <n v="7.4587670136108901"/>
    <x v="6"/>
    <x v="1"/>
  </r>
  <r>
    <x v="101"/>
    <x v="268"/>
    <n v="6.7956204379562077"/>
    <x v="6"/>
    <x v="1"/>
  </r>
  <r>
    <x v="101"/>
    <x v="269"/>
    <n v="6.5934579439252321"/>
    <x v="6"/>
    <x v="1"/>
  </r>
  <r>
    <x v="101"/>
    <x v="270"/>
    <n v="7.7827788649706449"/>
    <x v="6"/>
    <x v="1"/>
  </r>
  <r>
    <x v="101"/>
    <x v="271"/>
    <n v="6.4678899082568835"/>
    <x v="6"/>
    <x v="1"/>
  </r>
  <r>
    <x v="101"/>
    <x v="272"/>
    <n v="6.5888888888888886"/>
    <x v="6"/>
    <x v="1"/>
  </r>
  <r>
    <x v="101"/>
    <x v="266"/>
    <n v="7.3266129032258061"/>
    <x v="7"/>
    <x v="1"/>
  </r>
  <r>
    <x v="101"/>
    <x v="267"/>
    <n v="7.358068842199379"/>
    <x v="7"/>
    <x v="1"/>
  </r>
  <r>
    <x v="101"/>
    <x v="268"/>
    <n v="6.703205791106515"/>
    <x v="7"/>
    <x v="1"/>
  </r>
  <r>
    <x v="101"/>
    <x v="269"/>
    <n v="6.5574712643678161"/>
    <x v="7"/>
    <x v="1"/>
  </r>
  <r>
    <x v="101"/>
    <x v="270"/>
    <n v="7.4724220623501187"/>
    <x v="7"/>
    <x v="1"/>
  </r>
  <r>
    <x v="101"/>
    <x v="271"/>
    <n v="6.3627254509018023"/>
    <x v="7"/>
    <x v="1"/>
  </r>
  <r>
    <x v="101"/>
    <x v="272"/>
    <n v="6.2519561815336449"/>
    <x v="7"/>
    <x v="1"/>
  </r>
  <r>
    <x v="101"/>
    <x v="266"/>
    <n v="7.625"/>
    <x v="8"/>
    <x v="1"/>
  </r>
  <r>
    <x v="101"/>
    <x v="267"/>
    <n v="7.6114551083591282"/>
    <x v="8"/>
    <x v="1"/>
  </r>
  <r>
    <x v="101"/>
    <x v="268"/>
    <n v="7.3804100227790448"/>
    <x v="8"/>
    <x v="1"/>
  </r>
  <r>
    <x v="101"/>
    <x v="269"/>
    <n v="7.0060422960725068"/>
    <x v="8"/>
    <x v="1"/>
  </r>
  <r>
    <x v="101"/>
    <x v="270"/>
    <n v="7.8921694480102698"/>
    <x v="8"/>
    <x v="1"/>
  </r>
  <r>
    <x v="101"/>
    <x v="271"/>
    <n v="7.0625"/>
    <x v="8"/>
    <x v="1"/>
  </r>
  <r>
    <x v="101"/>
    <x v="272"/>
    <n v="7.2338308457711431"/>
    <x v="8"/>
    <x v="1"/>
  </r>
  <r>
    <x v="101"/>
    <x v="266"/>
    <n v="7.6255798542080804"/>
    <x v="9"/>
    <x v="1"/>
  </r>
  <r>
    <x v="101"/>
    <x v="267"/>
    <n v="7.4058345642540617"/>
    <x v="9"/>
    <x v="1"/>
  </r>
  <r>
    <x v="101"/>
    <x v="268"/>
    <n v="7.1590073529411722"/>
    <x v="9"/>
    <x v="1"/>
  </r>
  <r>
    <x v="101"/>
    <x v="269"/>
    <n v="7.0928433268858804"/>
    <x v="9"/>
    <x v="1"/>
  </r>
  <r>
    <x v="101"/>
    <x v="270"/>
    <n v="7.3441127694859034"/>
    <x v="9"/>
    <x v="1"/>
  </r>
  <r>
    <x v="101"/>
    <x v="271"/>
    <n v="7.1521438450899026"/>
    <x v="9"/>
    <x v="1"/>
  </r>
  <r>
    <x v="101"/>
    <x v="272"/>
    <n v="7.1295871559633053"/>
    <x v="9"/>
    <x v="1"/>
  </r>
  <r>
    <x v="101"/>
    <x v="266"/>
    <n v="7.8940092165898621"/>
    <x v="10"/>
    <x v="1"/>
  </r>
  <r>
    <x v="101"/>
    <x v="267"/>
    <n v="7.4345841784989855"/>
    <x v="10"/>
    <x v="1"/>
  </r>
  <r>
    <x v="101"/>
    <x v="268"/>
    <n v="7.1693648816936459"/>
    <x v="10"/>
    <x v="1"/>
  </r>
  <r>
    <x v="101"/>
    <x v="269"/>
    <n v="6.8302387267904514"/>
    <x v="10"/>
    <x v="1"/>
  </r>
  <r>
    <x v="101"/>
    <x v="270"/>
    <n v="7.6133651551312642"/>
    <x v="10"/>
    <x v="1"/>
  </r>
  <r>
    <x v="101"/>
    <x v="271"/>
    <n v="7.1111111111111134"/>
    <x v="10"/>
    <x v="1"/>
  </r>
  <r>
    <x v="101"/>
    <x v="272"/>
    <n v="7.1724137931034484"/>
    <x v="10"/>
    <x v="1"/>
  </r>
  <r>
    <x v="101"/>
    <x v="266"/>
    <n v="8.1283557046979826"/>
    <x v="11"/>
    <x v="1"/>
  </r>
  <r>
    <x v="101"/>
    <x v="267"/>
    <n v="7.8336475023562704"/>
    <x v="11"/>
    <x v="1"/>
  </r>
  <r>
    <x v="101"/>
    <x v="268"/>
    <n v="7.4502314814814801"/>
    <x v="11"/>
    <x v="1"/>
  </r>
  <r>
    <x v="101"/>
    <x v="269"/>
    <n v="7.383561643835618"/>
    <x v="11"/>
    <x v="1"/>
  </r>
  <r>
    <x v="101"/>
    <x v="270"/>
    <n v="7.7056491575817656"/>
    <x v="11"/>
    <x v="1"/>
  </r>
  <r>
    <x v="101"/>
    <x v="271"/>
    <n v="7.4602368866328215"/>
    <x v="11"/>
    <x v="1"/>
  </r>
  <r>
    <x v="101"/>
    <x v="272"/>
    <n v="7.4933135215453186"/>
    <x v="11"/>
    <x v="1"/>
  </r>
  <r>
    <x v="101"/>
    <x v="266"/>
    <n v="7.3589108910891072"/>
    <x v="12"/>
    <x v="1"/>
  </r>
  <r>
    <x v="101"/>
    <x v="267"/>
    <n v="7.6946502057613166"/>
    <x v="12"/>
    <x v="1"/>
  </r>
  <r>
    <x v="101"/>
    <x v="268"/>
    <n v="7.0290010741138582"/>
    <x v="12"/>
    <x v="1"/>
  </r>
  <r>
    <x v="101"/>
    <x v="269"/>
    <n v="7.1947626841243846"/>
    <x v="12"/>
    <x v="1"/>
  </r>
  <r>
    <x v="101"/>
    <x v="270"/>
    <n v="7.7258064516129066"/>
    <x v="12"/>
    <x v="1"/>
  </r>
  <r>
    <x v="101"/>
    <x v="271"/>
    <n v="7.4165477888730393"/>
    <x v="12"/>
    <x v="1"/>
  </r>
  <r>
    <x v="101"/>
    <x v="272"/>
    <n v="7.0251748251748252"/>
    <x v="12"/>
    <x v="1"/>
  </r>
  <r>
    <x v="101"/>
    <x v="266"/>
    <n v="7.8702290076335899"/>
    <x v="13"/>
    <x v="1"/>
  </r>
  <r>
    <x v="101"/>
    <x v="267"/>
    <n v="7.5937241948802647"/>
    <x v="13"/>
    <x v="1"/>
  </r>
  <r>
    <x v="101"/>
    <x v="268"/>
    <n v="7.3088803088803083"/>
    <x v="13"/>
    <x v="1"/>
  </r>
  <r>
    <x v="101"/>
    <x v="269"/>
    <n v="7.1647509578544044"/>
    <x v="13"/>
    <x v="1"/>
  </r>
  <r>
    <x v="101"/>
    <x v="270"/>
    <n v="7.7197898423817888"/>
    <x v="13"/>
    <x v="1"/>
  </r>
  <r>
    <x v="101"/>
    <x v="271"/>
    <n v="7.3113772455089832"/>
    <x v="13"/>
    <x v="1"/>
  </r>
  <r>
    <x v="101"/>
    <x v="272"/>
    <n v="7.15625"/>
    <x v="13"/>
    <x v="1"/>
  </r>
  <r>
    <x v="101"/>
    <x v="266"/>
    <n v="8.2114093959731527"/>
    <x v="14"/>
    <x v="1"/>
  </r>
  <r>
    <x v="101"/>
    <x v="267"/>
    <n v="8.086104006820122"/>
    <x v="14"/>
    <x v="1"/>
  </r>
  <r>
    <x v="101"/>
    <x v="268"/>
    <n v="7.8247232472324715"/>
    <x v="14"/>
    <x v="1"/>
  </r>
  <r>
    <x v="101"/>
    <x v="269"/>
    <n v="7.3140794223826706"/>
    <x v="14"/>
    <x v="1"/>
  </r>
  <r>
    <x v="101"/>
    <x v="270"/>
    <n v="8.0836298932384381"/>
    <x v="14"/>
    <x v="1"/>
  </r>
  <r>
    <x v="101"/>
    <x v="271"/>
    <n v="7.5742857142857103"/>
    <x v="14"/>
    <x v="1"/>
  </r>
  <r>
    <x v="101"/>
    <x v="272"/>
    <n v="7.8253968253968242"/>
    <x v="14"/>
    <x v="1"/>
  </r>
  <r>
    <x v="101"/>
    <x v="266"/>
    <n v="7.9416666666666664"/>
    <x v="15"/>
    <x v="1"/>
  </r>
  <r>
    <x v="101"/>
    <x v="267"/>
    <n v="8.5256305939788408"/>
    <x v="15"/>
    <x v="1"/>
  </r>
  <r>
    <x v="101"/>
    <x v="268"/>
    <n v="8.2263779527559056"/>
    <x v="15"/>
    <x v="1"/>
  </r>
  <r>
    <x v="101"/>
    <x v="269"/>
    <n v="7.1746575342465775"/>
    <x v="15"/>
    <x v="1"/>
  </r>
  <r>
    <x v="101"/>
    <x v="270"/>
    <n v="8.6847195357833709"/>
    <x v="15"/>
    <x v="1"/>
  </r>
  <r>
    <x v="101"/>
    <x v="271"/>
    <n v="8.4418604651162816"/>
    <x v="15"/>
    <x v="1"/>
  </r>
  <r>
    <x v="101"/>
    <x v="272"/>
    <n v="7.8278688524590168"/>
    <x v="15"/>
    <x v="1"/>
  </r>
  <r>
    <x v="101"/>
    <x v="266"/>
    <n v="7.7396166134185291"/>
    <x v="16"/>
    <x v="1"/>
  </r>
  <r>
    <x v="101"/>
    <x v="267"/>
    <n v="7.8595178719867018"/>
    <x v="16"/>
    <x v="1"/>
  </r>
  <r>
    <x v="101"/>
    <x v="268"/>
    <n v="7.3496868475991564"/>
    <x v="16"/>
    <x v="1"/>
  </r>
  <r>
    <x v="101"/>
    <x v="269"/>
    <n v="7.3434022257551659"/>
    <x v="16"/>
    <x v="1"/>
  </r>
  <r>
    <x v="101"/>
    <x v="270"/>
    <n v="7.9917127071823186"/>
    <x v="16"/>
    <x v="1"/>
  </r>
  <r>
    <x v="101"/>
    <x v="271"/>
    <n v="7.4694189602446484"/>
    <x v="16"/>
    <x v="1"/>
  </r>
  <r>
    <x v="101"/>
    <x v="272"/>
    <n v="7.4254143646408828"/>
    <x v="16"/>
    <x v="1"/>
  </r>
  <r>
    <x v="102"/>
    <x v="273"/>
    <n v="7.209090909090909"/>
    <x v="0"/>
    <x v="0"/>
  </r>
  <r>
    <x v="102"/>
    <x v="274"/>
    <n v="17.145454545454545"/>
    <x v="0"/>
    <x v="0"/>
  </r>
  <r>
    <x v="102"/>
    <x v="275"/>
    <n v="14.963636363636363"/>
    <x v="0"/>
    <x v="0"/>
  </r>
  <r>
    <x v="102"/>
    <x v="276"/>
    <n v="3.918181818181818"/>
    <x v="0"/>
    <x v="0"/>
  </r>
  <r>
    <x v="102"/>
    <x v="277"/>
    <n v="6.1545454545454543"/>
    <x v="0"/>
    <x v="0"/>
  </r>
  <r>
    <x v="102"/>
    <x v="278"/>
    <n v="12.818181818181817"/>
    <x v="0"/>
    <x v="0"/>
  </r>
  <r>
    <x v="102"/>
    <x v="279"/>
    <n v="7.9818181818181815"/>
    <x v="0"/>
    <x v="0"/>
  </r>
  <r>
    <x v="102"/>
    <x v="280"/>
    <n v="0.80909090909090908"/>
    <x v="0"/>
    <x v="0"/>
  </r>
  <r>
    <x v="102"/>
    <x v="281"/>
    <n v="2.3909090909090907"/>
    <x v="0"/>
    <x v="0"/>
  </r>
  <r>
    <x v="102"/>
    <x v="282"/>
    <n v="4.372727272727273"/>
    <x v="0"/>
    <x v="0"/>
  </r>
  <r>
    <x v="102"/>
    <x v="283"/>
    <n v="0.18181818181818182"/>
    <x v="0"/>
    <x v="0"/>
  </r>
  <r>
    <x v="102"/>
    <x v="284"/>
    <n v="2.290909090909091"/>
    <x v="0"/>
    <x v="0"/>
  </r>
  <r>
    <x v="102"/>
    <x v="285"/>
    <n v="1.1272727272727272"/>
    <x v="0"/>
    <x v="0"/>
  </r>
  <r>
    <x v="102"/>
    <x v="286"/>
    <n v="8.4090909090909083"/>
    <x v="0"/>
    <x v="0"/>
  </r>
  <r>
    <x v="102"/>
    <x v="287"/>
    <n v="1.8090909090909091"/>
    <x v="0"/>
    <x v="0"/>
  </r>
  <r>
    <x v="102"/>
    <x v="288"/>
    <n v="1.6"/>
    <x v="0"/>
    <x v="0"/>
  </r>
  <r>
    <x v="102"/>
    <x v="289"/>
    <n v="1.9090909090909092"/>
    <x v="0"/>
    <x v="0"/>
  </r>
  <r>
    <x v="102"/>
    <x v="181"/>
    <n v="0.67272727272727273"/>
    <x v="0"/>
    <x v="0"/>
  </r>
  <r>
    <x v="102"/>
    <x v="290"/>
    <n v="6.5272727272727273"/>
    <x v="0"/>
    <x v="0"/>
  </r>
  <r>
    <x v="102"/>
    <x v="291"/>
    <n v="11.836363636363636"/>
    <x v="0"/>
    <x v="0"/>
  </r>
  <r>
    <x v="102"/>
    <x v="292"/>
    <n v="0.97272727272727266"/>
    <x v="0"/>
    <x v="0"/>
  </r>
  <r>
    <x v="102"/>
    <x v="293"/>
    <n v="42"/>
    <x v="0"/>
    <x v="0"/>
  </r>
  <r>
    <x v="102"/>
    <x v="273"/>
    <n v="5.7907348242811505"/>
    <x v="1"/>
    <x v="0"/>
  </r>
  <r>
    <x v="102"/>
    <x v="274"/>
    <n v="17.731629392971247"/>
    <x v="1"/>
    <x v="0"/>
  </r>
  <r>
    <x v="102"/>
    <x v="275"/>
    <n v="12.779552715654951"/>
    <x v="1"/>
    <x v="0"/>
  </r>
  <r>
    <x v="102"/>
    <x v="276"/>
    <n v="3.9536741214057507"/>
    <x v="1"/>
    <x v="0"/>
  </r>
  <r>
    <x v="102"/>
    <x v="277"/>
    <n v="8.9856230031948883"/>
    <x v="1"/>
    <x v="0"/>
  </r>
  <r>
    <x v="102"/>
    <x v="278"/>
    <n v="2.4760383386581468"/>
    <x v="1"/>
    <x v="0"/>
  </r>
  <r>
    <x v="102"/>
    <x v="279"/>
    <n v="6.3897763578274756"/>
    <x v="1"/>
    <x v="0"/>
  </r>
  <r>
    <x v="102"/>
    <x v="280"/>
    <n v="0.59904153354632583"/>
    <x v="1"/>
    <x v="0"/>
  </r>
  <r>
    <x v="102"/>
    <x v="281"/>
    <n v="2.2763578274760383"/>
    <x v="1"/>
    <x v="0"/>
  </r>
  <r>
    <x v="102"/>
    <x v="282"/>
    <n v="6.7092651757188495"/>
    <x v="1"/>
    <x v="0"/>
  </r>
  <r>
    <x v="102"/>
    <x v="283"/>
    <n v="0.43929712460063897"/>
    <x v="1"/>
    <x v="0"/>
  </r>
  <r>
    <x v="102"/>
    <x v="284"/>
    <n v="3.9536741214057507"/>
    <x v="1"/>
    <x v="0"/>
  </r>
  <r>
    <x v="102"/>
    <x v="285"/>
    <n v="1.0383386581469649"/>
    <x v="1"/>
    <x v="0"/>
  </r>
  <r>
    <x v="102"/>
    <x v="286"/>
    <n v="9.5846645367412133"/>
    <x v="1"/>
    <x v="0"/>
  </r>
  <r>
    <x v="102"/>
    <x v="287"/>
    <n v="2.1964856230031948"/>
    <x v="1"/>
    <x v="0"/>
  </r>
  <r>
    <x v="102"/>
    <x v="288"/>
    <n v="1.0383386581469649"/>
    <x v="1"/>
    <x v="0"/>
  </r>
  <r>
    <x v="102"/>
    <x v="289"/>
    <n v="2.3162939297124598"/>
    <x v="1"/>
    <x v="0"/>
  </r>
  <r>
    <x v="102"/>
    <x v="181"/>
    <n v="0.99840255591054305"/>
    <x v="1"/>
    <x v="0"/>
  </r>
  <r>
    <x v="102"/>
    <x v="290"/>
    <n v="16.613418530351439"/>
    <x v="1"/>
    <x v="0"/>
  </r>
  <r>
    <x v="102"/>
    <x v="291"/>
    <n v="13.777955271565496"/>
    <x v="1"/>
    <x v="0"/>
  </r>
  <r>
    <x v="102"/>
    <x v="292"/>
    <n v="1.9169329073482428"/>
    <x v="1"/>
    <x v="0"/>
  </r>
  <r>
    <x v="102"/>
    <x v="293"/>
    <n v="40.135782747603834"/>
    <x v="1"/>
    <x v="0"/>
  </r>
  <r>
    <x v="102"/>
    <x v="273"/>
    <n v="11.357198042750451"/>
    <x v="2"/>
    <x v="0"/>
  </r>
  <r>
    <x v="102"/>
    <x v="274"/>
    <n v="15.812516095802215"/>
    <x v="2"/>
    <x v="0"/>
  </r>
  <r>
    <x v="102"/>
    <x v="275"/>
    <n v="16.868400721091938"/>
    <x v="2"/>
    <x v="0"/>
  </r>
  <r>
    <x v="102"/>
    <x v="276"/>
    <n v="4.2750450682462011"/>
    <x v="2"/>
    <x v="0"/>
  </r>
  <r>
    <x v="102"/>
    <x v="277"/>
    <n v="4.1462786505279423"/>
    <x v="2"/>
    <x v="0"/>
  </r>
  <r>
    <x v="102"/>
    <x v="278"/>
    <n v="25.573010558846253"/>
    <x v="2"/>
    <x v="0"/>
  </r>
  <r>
    <x v="102"/>
    <x v="279"/>
    <n v="10.378573268091682"/>
    <x v="2"/>
    <x v="0"/>
  </r>
  <r>
    <x v="102"/>
    <x v="280"/>
    <n v="0.97862477465876907"/>
    <x v="2"/>
    <x v="0"/>
  </r>
  <r>
    <x v="102"/>
    <x v="281"/>
    <n v="1.9314962657738861"/>
    <x v="2"/>
    <x v="0"/>
  </r>
  <r>
    <x v="102"/>
    <x v="282"/>
    <n v="3.1161473087818696"/>
    <x v="2"/>
    <x v="0"/>
  </r>
  <r>
    <x v="102"/>
    <x v="283"/>
    <n v="7.7259850630955446E-2"/>
    <x v="2"/>
    <x v="0"/>
  </r>
  <r>
    <x v="102"/>
    <x v="284"/>
    <n v="0.56657223796033995"/>
    <x v="2"/>
    <x v="0"/>
  </r>
  <r>
    <x v="102"/>
    <x v="285"/>
    <n v="1.1588977594643317"/>
    <x v="2"/>
    <x v="0"/>
  </r>
  <r>
    <x v="102"/>
    <x v="286"/>
    <n v="8.8848828225598773"/>
    <x v="2"/>
    <x v="0"/>
  </r>
  <r>
    <x v="102"/>
    <x v="287"/>
    <n v="0.25753283543651817"/>
    <x v="2"/>
    <x v="0"/>
  </r>
  <r>
    <x v="102"/>
    <x v="288"/>
    <n v="2.6783414885397887"/>
    <x v="2"/>
    <x v="0"/>
  </r>
  <r>
    <x v="102"/>
    <x v="289"/>
    <n v="1.5967035797064124"/>
    <x v="2"/>
    <x v="0"/>
  </r>
  <r>
    <x v="102"/>
    <x v="181"/>
    <n v="0.46355910378573273"/>
    <x v="2"/>
    <x v="0"/>
  </r>
  <r>
    <x v="102"/>
    <x v="290"/>
    <n v="3.7084728302858618"/>
    <x v="2"/>
    <x v="0"/>
  </r>
  <r>
    <x v="102"/>
    <x v="291"/>
    <n v="13.62348699459181"/>
    <x v="2"/>
    <x v="0"/>
  </r>
  <r>
    <x v="102"/>
    <x v="292"/>
    <n v="0.54081895441668815"/>
    <x v="2"/>
    <x v="0"/>
  </r>
  <r>
    <x v="102"/>
    <x v="293"/>
    <n v="36.440896214267319"/>
    <x v="2"/>
    <x v="0"/>
  </r>
  <r>
    <x v="102"/>
    <x v="273"/>
    <n v="5.343511450381679"/>
    <x v="3"/>
    <x v="0"/>
  </r>
  <r>
    <x v="102"/>
    <x v="274"/>
    <n v="17.279666897987507"/>
    <x v="3"/>
    <x v="0"/>
  </r>
  <r>
    <x v="102"/>
    <x v="275"/>
    <n v="18.320610687022899"/>
    <x v="3"/>
    <x v="0"/>
  </r>
  <r>
    <x v="102"/>
    <x v="276"/>
    <n v="4.9271339347675225"/>
    <x v="3"/>
    <x v="0"/>
  </r>
  <r>
    <x v="102"/>
    <x v="277"/>
    <n v="7.5641915336571834"/>
    <x v="3"/>
    <x v="0"/>
  </r>
  <r>
    <x v="102"/>
    <x v="278"/>
    <n v="5.0659264399722419"/>
    <x v="3"/>
    <x v="0"/>
  </r>
  <r>
    <x v="102"/>
    <x v="279"/>
    <n v="4.3719639139486466"/>
    <x v="3"/>
    <x v="0"/>
  </r>
  <r>
    <x v="102"/>
    <x v="280"/>
    <n v="0.62456627342123527"/>
    <x v="3"/>
    <x v="0"/>
  </r>
  <r>
    <x v="102"/>
    <x v="281"/>
    <n v="1.1797362942401111"/>
    <x v="3"/>
    <x v="0"/>
  </r>
  <r>
    <x v="102"/>
    <x v="282"/>
    <n v="5.0659264399722419"/>
    <x v="3"/>
    <x v="0"/>
  </r>
  <r>
    <x v="102"/>
    <x v="283"/>
    <n v="6.9396252602359473E-2"/>
    <x v="3"/>
    <x v="0"/>
  </r>
  <r>
    <x v="102"/>
    <x v="284"/>
    <n v="2.0124913254684249"/>
    <x v="3"/>
    <x v="0"/>
  </r>
  <r>
    <x v="102"/>
    <x v="285"/>
    <n v="0.90215128383067322"/>
    <x v="3"/>
    <x v="0"/>
  </r>
  <r>
    <x v="102"/>
    <x v="286"/>
    <n v="6.3150589868147113"/>
    <x v="3"/>
    <x v="0"/>
  </r>
  <r>
    <x v="102"/>
    <x v="287"/>
    <n v="4.788341429562804"/>
    <x v="3"/>
    <x v="0"/>
  </r>
  <r>
    <x v="102"/>
    <x v="288"/>
    <n v="0.13879250520471895"/>
    <x v="3"/>
    <x v="0"/>
  </r>
  <r>
    <x v="102"/>
    <x v="289"/>
    <n v="2.2206800832755031"/>
    <x v="3"/>
    <x v="0"/>
  </r>
  <r>
    <x v="102"/>
    <x v="181"/>
    <n v="0.69396252602359465"/>
    <x v="3"/>
    <x v="0"/>
  </r>
  <r>
    <x v="102"/>
    <x v="290"/>
    <n v="4.7189451769604442"/>
    <x v="3"/>
    <x v="0"/>
  </r>
  <r>
    <x v="102"/>
    <x v="291"/>
    <n v="8.1887578070784173"/>
    <x v="3"/>
    <x v="0"/>
  </r>
  <r>
    <x v="102"/>
    <x v="292"/>
    <n v="0.34698126301179733"/>
    <x v="3"/>
    <x v="0"/>
  </r>
  <r>
    <x v="102"/>
    <x v="293"/>
    <n v="47.883414295628036"/>
    <x v="3"/>
    <x v="0"/>
  </r>
  <r>
    <x v="102"/>
    <x v="273"/>
    <n v="2.7728085867620753"/>
    <x v="4"/>
    <x v="0"/>
  </r>
  <r>
    <x v="102"/>
    <x v="274"/>
    <n v="20.393559928443651"/>
    <x v="4"/>
    <x v="0"/>
  </r>
  <r>
    <x v="102"/>
    <x v="275"/>
    <n v="12.075134168157424"/>
    <x v="4"/>
    <x v="0"/>
  </r>
  <r>
    <x v="102"/>
    <x v="276"/>
    <n v="3.2200357781753133"/>
    <x v="4"/>
    <x v="0"/>
  </r>
  <r>
    <x v="102"/>
    <x v="277"/>
    <n v="3.5778175313059033"/>
    <x v="4"/>
    <x v="0"/>
  </r>
  <r>
    <x v="102"/>
    <x v="278"/>
    <n v="10.733452593917709"/>
    <x v="4"/>
    <x v="0"/>
  </r>
  <r>
    <x v="102"/>
    <x v="279"/>
    <n v="7.2450805008944545"/>
    <x v="4"/>
    <x v="0"/>
  </r>
  <r>
    <x v="102"/>
    <x v="280"/>
    <n v="0.89445438282647582"/>
    <x v="4"/>
    <x v="0"/>
  </r>
  <r>
    <x v="102"/>
    <x v="281"/>
    <n v="3.1305903398926653"/>
    <x v="4"/>
    <x v="0"/>
  </r>
  <r>
    <x v="102"/>
    <x v="282"/>
    <n v="2.5939177101967799"/>
    <x v="4"/>
    <x v="0"/>
  </r>
  <r>
    <x v="102"/>
    <x v="283"/>
    <n v="0"/>
    <x v="4"/>
    <x v="0"/>
  </r>
  <r>
    <x v="102"/>
    <x v="284"/>
    <n v="1.4311270125223614"/>
    <x v="4"/>
    <x v="0"/>
  </r>
  <r>
    <x v="102"/>
    <x v="285"/>
    <n v="1.5205724508050089"/>
    <x v="4"/>
    <x v="0"/>
  </r>
  <r>
    <x v="102"/>
    <x v="286"/>
    <n v="9.3917710196779964"/>
    <x v="4"/>
    <x v="0"/>
  </r>
  <r>
    <x v="102"/>
    <x v="287"/>
    <n v="0.89445438282647582"/>
    <x v="4"/>
    <x v="0"/>
  </r>
  <r>
    <x v="102"/>
    <x v="288"/>
    <n v="0.62611806797853309"/>
    <x v="4"/>
    <x v="0"/>
  </r>
  <r>
    <x v="102"/>
    <x v="289"/>
    <n v="0.80500894454382832"/>
    <x v="4"/>
    <x v="0"/>
  </r>
  <r>
    <x v="102"/>
    <x v="181"/>
    <n v="0.53667262969588547"/>
    <x v="4"/>
    <x v="0"/>
  </r>
  <r>
    <x v="102"/>
    <x v="290"/>
    <n v="1.5205724508050089"/>
    <x v="4"/>
    <x v="0"/>
  </r>
  <r>
    <x v="102"/>
    <x v="291"/>
    <n v="10.286225402504472"/>
    <x v="4"/>
    <x v="0"/>
  </r>
  <r>
    <x v="102"/>
    <x v="292"/>
    <n v="0.7155635062611807"/>
    <x v="4"/>
    <x v="0"/>
  </r>
  <r>
    <x v="102"/>
    <x v="293"/>
    <n v="50.268336314847936"/>
    <x v="4"/>
    <x v="0"/>
  </r>
  <r>
    <x v="102"/>
    <x v="273"/>
    <n v="1.4440433212996391"/>
    <x v="5"/>
    <x v="0"/>
  </r>
  <r>
    <x v="102"/>
    <x v="274"/>
    <n v="24.187725631768952"/>
    <x v="5"/>
    <x v="0"/>
  </r>
  <r>
    <x v="102"/>
    <x v="275"/>
    <n v="15.884476534296029"/>
    <x v="5"/>
    <x v="0"/>
  </r>
  <r>
    <x v="102"/>
    <x v="276"/>
    <n v="5.7761732851985563"/>
    <x v="5"/>
    <x v="0"/>
  </r>
  <r>
    <x v="102"/>
    <x v="277"/>
    <n v="3.9711191335740073"/>
    <x v="5"/>
    <x v="0"/>
  </r>
  <r>
    <x v="102"/>
    <x v="278"/>
    <n v="10.108303249097473"/>
    <x v="5"/>
    <x v="0"/>
  </r>
  <r>
    <x v="102"/>
    <x v="279"/>
    <n v="4.6931407942238268"/>
    <x v="5"/>
    <x v="0"/>
  </r>
  <r>
    <x v="102"/>
    <x v="280"/>
    <n v="0.36101083032490977"/>
    <x v="5"/>
    <x v="0"/>
  </r>
  <r>
    <x v="102"/>
    <x v="281"/>
    <n v="3.9711191335740073"/>
    <x v="5"/>
    <x v="0"/>
  </r>
  <r>
    <x v="102"/>
    <x v="282"/>
    <n v="2.1660649819494582"/>
    <x v="5"/>
    <x v="0"/>
  </r>
  <r>
    <x v="102"/>
    <x v="283"/>
    <n v="0"/>
    <x v="5"/>
    <x v="0"/>
  </r>
  <r>
    <x v="102"/>
    <x v="284"/>
    <n v="2.5270758122743682"/>
    <x v="5"/>
    <x v="0"/>
  </r>
  <r>
    <x v="102"/>
    <x v="285"/>
    <n v="1.8050541516245486"/>
    <x v="5"/>
    <x v="0"/>
  </r>
  <r>
    <x v="102"/>
    <x v="286"/>
    <n v="12.274368231046932"/>
    <x v="5"/>
    <x v="0"/>
  </r>
  <r>
    <x v="102"/>
    <x v="287"/>
    <n v="1.0830324909747291"/>
    <x v="5"/>
    <x v="0"/>
  </r>
  <r>
    <x v="102"/>
    <x v="288"/>
    <n v="1.0830324909747291"/>
    <x v="5"/>
    <x v="0"/>
  </r>
  <r>
    <x v="102"/>
    <x v="289"/>
    <n v="1.0830324909747291"/>
    <x v="5"/>
    <x v="0"/>
  </r>
  <r>
    <x v="102"/>
    <x v="181"/>
    <n v="0.72202166064981954"/>
    <x v="5"/>
    <x v="0"/>
  </r>
  <r>
    <x v="102"/>
    <x v="290"/>
    <n v="1.0830324909747291"/>
    <x v="5"/>
    <x v="0"/>
  </r>
  <r>
    <x v="102"/>
    <x v="291"/>
    <n v="12.63537906137184"/>
    <x v="5"/>
    <x v="0"/>
  </r>
  <r>
    <x v="102"/>
    <x v="292"/>
    <n v="0.36101083032490977"/>
    <x v="5"/>
    <x v="0"/>
  </r>
  <r>
    <x v="102"/>
    <x v="293"/>
    <n v="45.487364620938628"/>
    <x v="5"/>
    <x v="0"/>
  </r>
  <r>
    <x v="102"/>
    <x v="273"/>
    <n v="2.2026431718061676"/>
    <x v="6"/>
    <x v="0"/>
  </r>
  <r>
    <x v="102"/>
    <x v="274"/>
    <n v="18.942731277533039"/>
    <x v="6"/>
    <x v="0"/>
  </r>
  <r>
    <x v="102"/>
    <x v="275"/>
    <n v="14.537444933920703"/>
    <x v="6"/>
    <x v="0"/>
  </r>
  <r>
    <x v="102"/>
    <x v="276"/>
    <n v="2.2026431718061676"/>
    <x v="6"/>
    <x v="0"/>
  </r>
  <r>
    <x v="102"/>
    <x v="277"/>
    <n v="5.286343612334802"/>
    <x v="6"/>
    <x v="0"/>
  </r>
  <r>
    <x v="102"/>
    <x v="278"/>
    <n v="14.096916299559473"/>
    <x v="6"/>
    <x v="0"/>
  </r>
  <r>
    <x v="102"/>
    <x v="279"/>
    <n v="9.6916299559471373"/>
    <x v="6"/>
    <x v="0"/>
  </r>
  <r>
    <x v="102"/>
    <x v="280"/>
    <n v="1.3215859030837005"/>
    <x v="6"/>
    <x v="0"/>
  </r>
  <r>
    <x v="102"/>
    <x v="281"/>
    <n v="4.4052863436123353"/>
    <x v="6"/>
    <x v="0"/>
  </r>
  <r>
    <x v="102"/>
    <x v="282"/>
    <n v="3.5242290748898681"/>
    <x v="6"/>
    <x v="0"/>
  </r>
  <r>
    <x v="102"/>
    <x v="283"/>
    <n v="0"/>
    <x v="6"/>
    <x v="0"/>
  </r>
  <r>
    <x v="102"/>
    <x v="284"/>
    <n v="0.88105726872246704"/>
    <x v="6"/>
    <x v="0"/>
  </r>
  <r>
    <x v="102"/>
    <x v="285"/>
    <n v="1.7621145374449341"/>
    <x v="6"/>
    <x v="0"/>
  </r>
  <r>
    <x v="102"/>
    <x v="286"/>
    <n v="7.4889867841409687"/>
    <x v="6"/>
    <x v="0"/>
  </r>
  <r>
    <x v="102"/>
    <x v="287"/>
    <n v="0.88105726872246704"/>
    <x v="6"/>
    <x v="0"/>
  </r>
  <r>
    <x v="102"/>
    <x v="288"/>
    <n v="0.44052863436123352"/>
    <x v="6"/>
    <x v="0"/>
  </r>
  <r>
    <x v="102"/>
    <x v="289"/>
    <n v="0"/>
    <x v="6"/>
    <x v="0"/>
  </r>
  <r>
    <x v="102"/>
    <x v="181"/>
    <n v="0.44052863436123352"/>
    <x v="6"/>
    <x v="0"/>
  </r>
  <r>
    <x v="102"/>
    <x v="290"/>
    <n v="0.88105726872246704"/>
    <x v="6"/>
    <x v="0"/>
  </r>
  <r>
    <x v="102"/>
    <x v="291"/>
    <n v="7.929515418502203"/>
    <x v="6"/>
    <x v="0"/>
  </r>
  <r>
    <x v="102"/>
    <x v="292"/>
    <n v="1.3215859030837005"/>
    <x v="6"/>
    <x v="0"/>
  </r>
  <r>
    <x v="102"/>
    <x v="293"/>
    <n v="51.101321585903079"/>
    <x v="6"/>
    <x v="0"/>
  </r>
  <r>
    <x v="102"/>
    <x v="273"/>
    <n v="4.5592705167173255"/>
    <x v="7"/>
    <x v="0"/>
  </r>
  <r>
    <x v="102"/>
    <x v="274"/>
    <n v="20.060790273556233"/>
    <x v="7"/>
    <x v="0"/>
  </r>
  <r>
    <x v="102"/>
    <x v="275"/>
    <n v="10.030395136778116"/>
    <x v="7"/>
    <x v="0"/>
  </r>
  <r>
    <x v="102"/>
    <x v="276"/>
    <n v="1.5197568389057752"/>
    <x v="7"/>
    <x v="0"/>
  </r>
  <r>
    <x v="102"/>
    <x v="277"/>
    <n v="3.9513677811550152"/>
    <x v="7"/>
    <x v="0"/>
  </r>
  <r>
    <x v="102"/>
    <x v="278"/>
    <n v="10.030395136778116"/>
    <x v="7"/>
    <x v="0"/>
  </r>
  <r>
    <x v="102"/>
    <x v="279"/>
    <n v="7.9027355623100304"/>
    <x v="7"/>
    <x v="0"/>
  </r>
  <r>
    <x v="102"/>
    <x v="280"/>
    <n v="1.5197568389057752"/>
    <x v="7"/>
    <x v="0"/>
  </r>
  <r>
    <x v="102"/>
    <x v="281"/>
    <n v="2.43161094224924"/>
    <x v="7"/>
    <x v="0"/>
  </r>
  <r>
    <x v="102"/>
    <x v="282"/>
    <n v="1.8237082066869299"/>
    <x v="7"/>
    <x v="0"/>
  </r>
  <r>
    <x v="102"/>
    <x v="283"/>
    <n v="0"/>
    <x v="7"/>
    <x v="0"/>
  </r>
  <r>
    <x v="102"/>
    <x v="284"/>
    <n v="1.5197568389057752"/>
    <x v="7"/>
    <x v="0"/>
  </r>
  <r>
    <x v="102"/>
    <x v="285"/>
    <n v="1.21580547112462"/>
    <x v="7"/>
    <x v="0"/>
  </r>
  <r>
    <x v="102"/>
    <x v="286"/>
    <n v="8.8145896656534948"/>
    <x v="7"/>
    <x v="0"/>
  </r>
  <r>
    <x v="102"/>
    <x v="287"/>
    <n v="1.21580547112462"/>
    <x v="7"/>
    <x v="0"/>
  </r>
  <r>
    <x v="102"/>
    <x v="288"/>
    <n v="0"/>
    <x v="7"/>
    <x v="0"/>
  </r>
  <r>
    <x v="102"/>
    <x v="289"/>
    <n v="1.21580547112462"/>
    <x v="7"/>
    <x v="0"/>
  </r>
  <r>
    <x v="102"/>
    <x v="181"/>
    <n v="0.60790273556231"/>
    <x v="7"/>
    <x v="0"/>
  </r>
  <r>
    <x v="102"/>
    <x v="290"/>
    <n v="0.60790273556231"/>
    <x v="7"/>
    <x v="0"/>
  </r>
  <r>
    <x v="102"/>
    <x v="291"/>
    <n v="14.893617021276595"/>
    <x v="7"/>
    <x v="0"/>
  </r>
  <r>
    <x v="102"/>
    <x v="292"/>
    <n v="1.21580547112462"/>
    <x v="7"/>
    <x v="0"/>
  </r>
  <r>
    <x v="102"/>
    <x v="293"/>
    <n v="48.024316109422493"/>
    <x v="7"/>
    <x v="0"/>
  </r>
  <r>
    <x v="102"/>
    <x v="273"/>
    <n v="2.4561403508771931"/>
    <x v="8"/>
    <x v="0"/>
  </r>
  <r>
    <x v="102"/>
    <x v="274"/>
    <n v="18.245614035087719"/>
    <x v="8"/>
    <x v="0"/>
  </r>
  <r>
    <x v="102"/>
    <x v="275"/>
    <n v="8.7719298245614024"/>
    <x v="8"/>
    <x v="0"/>
  </r>
  <r>
    <x v="102"/>
    <x v="276"/>
    <n v="3.5087719298245612"/>
    <x v="8"/>
    <x v="0"/>
  </r>
  <r>
    <x v="102"/>
    <x v="277"/>
    <n v="1.4035087719298245"/>
    <x v="8"/>
    <x v="0"/>
  </r>
  <r>
    <x v="102"/>
    <x v="278"/>
    <n v="9.4736842105263168"/>
    <x v="8"/>
    <x v="0"/>
  </r>
  <r>
    <x v="102"/>
    <x v="279"/>
    <n v="7.0175438596491224"/>
    <x v="8"/>
    <x v="0"/>
  </r>
  <r>
    <x v="102"/>
    <x v="280"/>
    <n v="0.35087719298245612"/>
    <x v="8"/>
    <x v="0"/>
  </r>
  <r>
    <x v="102"/>
    <x v="281"/>
    <n v="2.1052631578947367"/>
    <x v="8"/>
    <x v="0"/>
  </r>
  <r>
    <x v="102"/>
    <x v="282"/>
    <n v="3.1578947368421053"/>
    <x v="8"/>
    <x v="0"/>
  </r>
  <r>
    <x v="102"/>
    <x v="283"/>
    <n v="0"/>
    <x v="8"/>
    <x v="0"/>
  </r>
  <r>
    <x v="102"/>
    <x v="284"/>
    <n v="0.70175438596491224"/>
    <x v="8"/>
    <x v="0"/>
  </r>
  <r>
    <x v="102"/>
    <x v="285"/>
    <n v="1.4035087719298245"/>
    <x v="8"/>
    <x v="0"/>
  </r>
  <r>
    <x v="102"/>
    <x v="286"/>
    <n v="8.7719298245614024"/>
    <x v="8"/>
    <x v="0"/>
  </r>
  <r>
    <x v="102"/>
    <x v="287"/>
    <n v="0.35087719298245612"/>
    <x v="8"/>
    <x v="0"/>
  </r>
  <r>
    <x v="102"/>
    <x v="288"/>
    <n v="1.0526315789473684"/>
    <x v="8"/>
    <x v="0"/>
  </r>
  <r>
    <x v="102"/>
    <x v="289"/>
    <n v="0.70175438596491224"/>
    <x v="8"/>
    <x v="0"/>
  </r>
  <r>
    <x v="102"/>
    <x v="181"/>
    <n v="0.35087719298245612"/>
    <x v="8"/>
    <x v="0"/>
  </r>
  <r>
    <x v="102"/>
    <x v="290"/>
    <n v="3.5087719298245612"/>
    <x v="8"/>
    <x v="0"/>
  </r>
  <r>
    <x v="102"/>
    <x v="291"/>
    <n v="4.5614035087719298"/>
    <x v="8"/>
    <x v="0"/>
  </r>
  <r>
    <x v="102"/>
    <x v="292"/>
    <n v="0"/>
    <x v="8"/>
    <x v="0"/>
  </r>
  <r>
    <x v="102"/>
    <x v="293"/>
    <n v="56.84210526315789"/>
    <x v="8"/>
    <x v="0"/>
  </r>
  <r>
    <x v="102"/>
    <x v="273"/>
    <n v="4.1551246537396125"/>
    <x v="9"/>
    <x v="0"/>
  </r>
  <r>
    <x v="102"/>
    <x v="274"/>
    <n v="17.72853185595568"/>
    <x v="9"/>
    <x v="0"/>
  </r>
  <r>
    <x v="102"/>
    <x v="275"/>
    <n v="11.634349030470915"/>
    <x v="9"/>
    <x v="0"/>
  </r>
  <r>
    <x v="102"/>
    <x v="276"/>
    <n v="1.3850415512465373"/>
    <x v="9"/>
    <x v="0"/>
  </r>
  <r>
    <x v="102"/>
    <x v="277"/>
    <n v="4.43213296398892"/>
    <x v="9"/>
    <x v="0"/>
  </r>
  <r>
    <x v="102"/>
    <x v="278"/>
    <n v="11.634349030470915"/>
    <x v="9"/>
    <x v="0"/>
  </r>
  <r>
    <x v="102"/>
    <x v="279"/>
    <n v="8.5872576177285325"/>
    <x v="9"/>
    <x v="0"/>
  </r>
  <r>
    <x v="102"/>
    <x v="280"/>
    <n v="1.9390581717451523"/>
    <x v="9"/>
    <x v="0"/>
  </r>
  <r>
    <x v="102"/>
    <x v="281"/>
    <n v="4.1551246537396125"/>
    <x v="9"/>
    <x v="0"/>
  </r>
  <r>
    <x v="102"/>
    <x v="282"/>
    <n v="4.7091412742382275"/>
    <x v="9"/>
    <x v="0"/>
  </r>
  <r>
    <x v="102"/>
    <x v="283"/>
    <n v="0.2770083102493075"/>
    <x v="9"/>
    <x v="0"/>
  </r>
  <r>
    <x v="102"/>
    <x v="284"/>
    <n v="1.10803324099723"/>
    <x v="9"/>
    <x v="0"/>
  </r>
  <r>
    <x v="102"/>
    <x v="285"/>
    <n v="0.554016620498615"/>
    <x v="9"/>
    <x v="0"/>
  </r>
  <r>
    <x v="102"/>
    <x v="286"/>
    <n v="4.1551246537396125"/>
    <x v="9"/>
    <x v="0"/>
  </r>
  <r>
    <x v="102"/>
    <x v="287"/>
    <n v="2.4930747922437675"/>
    <x v="9"/>
    <x v="0"/>
  </r>
  <r>
    <x v="102"/>
    <x v="288"/>
    <n v="0.8310249307479225"/>
    <x v="9"/>
    <x v="0"/>
  </r>
  <r>
    <x v="102"/>
    <x v="289"/>
    <n v="1.9390581717451523"/>
    <x v="9"/>
    <x v="0"/>
  </r>
  <r>
    <x v="102"/>
    <x v="181"/>
    <n v="1.3850415512465373"/>
    <x v="9"/>
    <x v="0"/>
  </r>
  <r>
    <x v="102"/>
    <x v="290"/>
    <n v="2.21606648199446"/>
    <x v="9"/>
    <x v="0"/>
  </r>
  <r>
    <x v="102"/>
    <x v="291"/>
    <n v="7.7562326869806091"/>
    <x v="9"/>
    <x v="0"/>
  </r>
  <r>
    <x v="102"/>
    <x v="292"/>
    <n v="1.10803324099723"/>
    <x v="9"/>
    <x v="0"/>
  </r>
  <r>
    <x v="102"/>
    <x v="293"/>
    <n v="49.86149584487535"/>
    <x v="9"/>
    <x v="0"/>
  </r>
  <r>
    <x v="102"/>
    <x v="273"/>
    <n v="5.668016194331984"/>
    <x v="10"/>
    <x v="0"/>
  </r>
  <r>
    <x v="102"/>
    <x v="274"/>
    <n v="16.194331983805668"/>
    <x v="10"/>
    <x v="0"/>
  </r>
  <r>
    <x v="102"/>
    <x v="275"/>
    <n v="21.457489878542511"/>
    <x v="10"/>
    <x v="0"/>
  </r>
  <r>
    <x v="102"/>
    <x v="276"/>
    <n v="3.2388663967611335"/>
    <x v="10"/>
    <x v="0"/>
  </r>
  <r>
    <x v="102"/>
    <x v="277"/>
    <n v="9.3117408906882595"/>
    <x v="10"/>
    <x v="0"/>
  </r>
  <r>
    <x v="102"/>
    <x v="278"/>
    <n v="6.4777327935222671"/>
    <x v="10"/>
    <x v="0"/>
  </r>
  <r>
    <x v="102"/>
    <x v="279"/>
    <n v="6.8825910931174086"/>
    <x v="10"/>
    <x v="0"/>
  </r>
  <r>
    <x v="102"/>
    <x v="280"/>
    <n v="1.214574898785425"/>
    <x v="10"/>
    <x v="0"/>
  </r>
  <r>
    <x v="102"/>
    <x v="281"/>
    <n v="4.8582995951417001"/>
    <x v="10"/>
    <x v="0"/>
  </r>
  <r>
    <x v="102"/>
    <x v="282"/>
    <n v="6.4777327935222671"/>
    <x v="10"/>
    <x v="0"/>
  </r>
  <r>
    <x v="102"/>
    <x v="283"/>
    <n v="0"/>
    <x v="10"/>
    <x v="0"/>
  </r>
  <r>
    <x v="102"/>
    <x v="284"/>
    <n v="12.550607287449392"/>
    <x v="10"/>
    <x v="0"/>
  </r>
  <r>
    <x v="102"/>
    <x v="285"/>
    <n v="0.80971659919028338"/>
    <x v="10"/>
    <x v="0"/>
  </r>
  <r>
    <x v="102"/>
    <x v="286"/>
    <n v="10.931174089068826"/>
    <x v="10"/>
    <x v="0"/>
  </r>
  <r>
    <x v="102"/>
    <x v="287"/>
    <n v="8.097165991902834"/>
    <x v="10"/>
    <x v="0"/>
  </r>
  <r>
    <x v="102"/>
    <x v="288"/>
    <n v="2.834008097165992"/>
    <x v="10"/>
    <x v="0"/>
  </r>
  <r>
    <x v="102"/>
    <x v="289"/>
    <n v="2.42914979757085"/>
    <x v="10"/>
    <x v="0"/>
  </r>
  <r>
    <x v="102"/>
    <x v="181"/>
    <n v="0"/>
    <x v="10"/>
    <x v="0"/>
  </r>
  <r>
    <x v="102"/>
    <x v="290"/>
    <n v="8.9068825910931171"/>
    <x v="10"/>
    <x v="0"/>
  </r>
  <r>
    <x v="102"/>
    <x v="291"/>
    <n v="9.3117408906882595"/>
    <x v="10"/>
    <x v="0"/>
  </r>
  <r>
    <x v="102"/>
    <x v="292"/>
    <n v="1.214574898785425"/>
    <x v="10"/>
    <x v="0"/>
  </r>
  <r>
    <x v="102"/>
    <x v="293"/>
    <n v="30.76923076923077"/>
    <x v="10"/>
    <x v="0"/>
  </r>
  <r>
    <x v="102"/>
    <x v="273"/>
    <n v="4.435483870967742"/>
    <x v="11"/>
    <x v="0"/>
  </r>
  <r>
    <x v="102"/>
    <x v="274"/>
    <n v="24.193548387096776"/>
    <x v="11"/>
    <x v="0"/>
  </r>
  <r>
    <x v="102"/>
    <x v="275"/>
    <n v="11.29032258064516"/>
    <x v="11"/>
    <x v="0"/>
  </r>
  <r>
    <x v="102"/>
    <x v="276"/>
    <n v="1.2096774193548387"/>
    <x v="11"/>
    <x v="0"/>
  </r>
  <r>
    <x v="102"/>
    <x v="277"/>
    <n v="4.838709677419355"/>
    <x v="11"/>
    <x v="0"/>
  </r>
  <r>
    <x v="102"/>
    <x v="278"/>
    <n v="11.29032258064516"/>
    <x v="11"/>
    <x v="0"/>
  </r>
  <r>
    <x v="102"/>
    <x v="279"/>
    <n v="4.838709677419355"/>
    <x v="11"/>
    <x v="0"/>
  </r>
  <r>
    <x v="102"/>
    <x v="280"/>
    <n v="0"/>
    <x v="11"/>
    <x v="0"/>
  </r>
  <r>
    <x v="102"/>
    <x v="281"/>
    <n v="2.4193548387096775"/>
    <x v="11"/>
    <x v="0"/>
  </r>
  <r>
    <x v="102"/>
    <x v="282"/>
    <n v="4.435483870967742"/>
    <x v="11"/>
    <x v="0"/>
  </r>
  <r>
    <x v="102"/>
    <x v="283"/>
    <n v="0"/>
    <x v="11"/>
    <x v="0"/>
  </r>
  <r>
    <x v="102"/>
    <x v="284"/>
    <n v="3.6290322580645165"/>
    <x v="11"/>
    <x v="0"/>
  </r>
  <r>
    <x v="102"/>
    <x v="285"/>
    <n v="0.40322580645161288"/>
    <x v="11"/>
    <x v="0"/>
  </r>
  <r>
    <x v="102"/>
    <x v="286"/>
    <n v="9.2741935483870961"/>
    <x v="11"/>
    <x v="0"/>
  </r>
  <r>
    <x v="102"/>
    <x v="287"/>
    <n v="2.0161290322580645"/>
    <x v="11"/>
    <x v="0"/>
  </r>
  <r>
    <x v="102"/>
    <x v="288"/>
    <n v="2.0161290322580645"/>
    <x v="11"/>
    <x v="0"/>
  </r>
  <r>
    <x v="102"/>
    <x v="289"/>
    <n v="4.032258064516129"/>
    <x v="11"/>
    <x v="0"/>
  </r>
  <r>
    <x v="102"/>
    <x v="181"/>
    <n v="0.80645161290322576"/>
    <x v="11"/>
    <x v="0"/>
  </r>
  <r>
    <x v="102"/>
    <x v="290"/>
    <n v="2.82258064516129"/>
    <x v="11"/>
    <x v="0"/>
  </r>
  <r>
    <x v="102"/>
    <x v="291"/>
    <n v="8.870967741935484"/>
    <x v="11"/>
    <x v="0"/>
  </r>
  <r>
    <x v="102"/>
    <x v="292"/>
    <n v="0"/>
    <x v="11"/>
    <x v="0"/>
  </r>
  <r>
    <x v="102"/>
    <x v="293"/>
    <n v="46.37096774193548"/>
    <x v="11"/>
    <x v="0"/>
  </r>
  <r>
    <x v="102"/>
    <x v="273"/>
    <n v="8.071748878923767"/>
    <x v="12"/>
    <x v="0"/>
  </r>
  <r>
    <x v="102"/>
    <x v="274"/>
    <n v="16.143497757847534"/>
    <x v="12"/>
    <x v="0"/>
  </r>
  <r>
    <x v="102"/>
    <x v="275"/>
    <n v="12.556053811659194"/>
    <x v="12"/>
    <x v="0"/>
  </r>
  <r>
    <x v="102"/>
    <x v="276"/>
    <n v="3.1390134529147984"/>
    <x v="12"/>
    <x v="0"/>
  </r>
  <r>
    <x v="102"/>
    <x v="277"/>
    <n v="8.9686098654708513"/>
    <x v="12"/>
    <x v="0"/>
  </r>
  <r>
    <x v="102"/>
    <x v="278"/>
    <n v="3.1390134529147984"/>
    <x v="12"/>
    <x v="0"/>
  </r>
  <r>
    <x v="102"/>
    <x v="279"/>
    <n v="8.9686098654708513"/>
    <x v="12"/>
    <x v="0"/>
  </r>
  <r>
    <x v="102"/>
    <x v="280"/>
    <n v="0.44843049327354262"/>
    <x v="12"/>
    <x v="0"/>
  </r>
  <r>
    <x v="102"/>
    <x v="281"/>
    <n v="3.5874439461883409"/>
    <x v="12"/>
    <x v="0"/>
  </r>
  <r>
    <x v="102"/>
    <x v="282"/>
    <n v="4.4843049327354256"/>
    <x v="12"/>
    <x v="0"/>
  </r>
  <r>
    <x v="102"/>
    <x v="283"/>
    <n v="0.89686098654708524"/>
    <x v="12"/>
    <x v="0"/>
  </r>
  <r>
    <x v="102"/>
    <x v="284"/>
    <n v="3.5874439461883409"/>
    <x v="12"/>
    <x v="0"/>
  </r>
  <r>
    <x v="102"/>
    <x v="285"/>
    <n v="1.3452914798206279"/>
    <x v="12"/>
    <x v="0"/>
  </r>
  <r>
    <x v="102"/>
    <x v="286"/>
    <n v="5.8295964125560538"/>
    <x v="12"/>
    <x v="0"/>
  </r>
  <r>
    <x v="102"/>
    <x v="287"/>
    <n v="2.2421524663677128"/>
    <x v="12"/>
    <x v="0"/>
  </r>
  <r>
    <x v="102"/>
    <x v="288"/>
    <n v="2.2421524663677128"/>
    <x v="12"/>
    <x v="0"/>
  </r>
  <r>
    <x v="102"/>
    <x v="289"/>
    <n v="2.2421524663677128"/>
    <x v="12"/>
    <x v="0"/>
  </r>
  <r>
    <x v="102"/>
    <x v="181"/>
    <n v="0.89686098654708524"/>
    <x v="12"/>
    <x v="0"/>
  </r>
  <r>
    <x v="102"/>
    <x v="290"/>
    <n v="1.7937219730941705"/>
    <x v="12"/>
    <x v="0"/>
  </r>
  <r>
    <x v="102"/>
    <x v="291"/>
    <n v="11.210762331838566"/>
    <x v="12"/>
    <x v="0"/>
  </r>
  <r>
    <x v="102"/>
    <x v="292"/>
    <n v="1.3452914798206279"/>
    <x v="12"/>
    <x v="0"/>
  </r>
  <r>
    <x v="102"/>
    <x v="293"/>
    <n v="48.430493273542602"/>
    <x v="12"/>
    <x v="0"/>
  </r>
  <r>
    <x v="102"/>
    <x v="273"/>
    <n v="5.1948051948051948"/>
    <x v="13"/>
    <x v="0"/>
  </r>
  <r>
    <x v="102"/>
    <x v="274"/>
    <n v="20.779220779220779"/>
    <x v="13"/>
    <x v="0"/>
  </r>
  <r>
    <x v="102"/>
    <x v="275"/>
    <n v="18.831168831168831"/>
    <x v="13"/>
    <x v="0"/>
  </r>
  <r>
    <x v="102"/>
    <x v="276"/>
    <n v="4.5454545454545459"/>
    <x v="13"/>
    <x v="0"/>
  </r>
  <r>
    <x v="102"/>
    <x v="277"/>
    <n v="9.0909090909090917"/>
    <x v="13"/>
    <x v="0"/>
  </r>
  <r>
    <x v="102"/>
    <x v="278"/>
    <n v="9.7402597402597415"/>
    <x v="13"/>
    <x v="0"/>
  </r>
  <r>
    <x v="102"/>
    <x v="279"/>
    <n v="7.1428571428571423"/>
    <x v="13"/>
    <x v="0"/>
  </r>
  <r>
    <x v="102"/>
    <x v="280"/>
    <n v="1.2987012987012987"/>
    <x v="13"/>
    <x v="0"/>
  </r>
  <r>
    <x v="102"/>
    <x v="281"/>
    <n v="1.948051948051948"/>
    <x v="13"/>
    <x v="0"/>
  </r>
  <r>
    <x v="102"/>
    <x v="282"/>
    <n v="2.5974025974025974"/>
    <x v="13"/>
    <x v="0"/>
  </r>
  <r>
    <x v="102"/>
    <x v="283"/>
    <n v="0"/>
    <x v="13"/>
    <x v="0"/>
  </r>
  <r>
    <x v="102"/>
    <x v="284"/>
    <n v="1.948051948051948"/>
    <x v="13"/>
    <x v="0"/>
  </r>
  <r>
    <x v="102"/>
    <x v="285"/>
    <n v="0.64935064935064934"/>
    <x v="13"/>
    <x v="0"/>
  </r>
  <r>
    <x v="102"/>
    <x v="286"/>
    <n v="9.7402597402597415"/>
    <x v="13"/>
    <x v="0"/>
  </r>
  <r>
    <x v="102"/>
    <x v="287"/>
    <n v="4.5454545454545459"/>
    <x v="13"/>
    <x v="0"/>
  </r>
  <r>
    <x v="102"/>
    <x v="288"/>
    <n v="0"/>
    <x v="13"/>
    <x v="0"/>
  </r>
  <r>
    <x v="102"/>
    <x v="289"/>
    <n v="1.948051948051948"/>
    <x v="13"/>
    <x v="0"/>
  </r>
  <r>
    <x v="102"/>
    <x v="181"/>
    <n v="0.64935064935064934"/>
    <x v="13"/>
    <x v="0"/>
  </r>
  <r>
    <x v="102"/>
    <x v="290"/>
    <n v="1.948051948051948"/>
    <x v="13"/>
    <x v="0"/>
  </r>
  <r>
    <x v="102"/>
    <x v="291"/>
    <n v="11.688311688311687"/>
    <x v="13"/>
    <x v="0"/>
  </r>
  <r>
    <x v="102"/>
    <x v="292"/>
    <n v="0.64935064935064934"/>
    <x v="13"/>
    <x v="0"/>
  </r>
  <r>
    <x v="102"/>
    <x v="293"/>
    <n v="40.909090909090914"/>
    <x v="13"/>
    <x v="0"/>
  </r>
  <r>
    <x v="102"/>
    <x v="273"/>
    <n v="6.9518716577540109"/>
    <x v="14"/>
    <x v="0"/>
  </r>
  <r>
    <x v="102"/>
    <x v="274"/>
    <n v="11.229946524064172"/>
    <x v="14"/>
    <x v="0"/>
  </r>
  <r>
    <x v="102"/>
    <x v="275"/>
    <n v="14.973262032085561"/>
    <x v="14"/>
    <x v="0"/>
  </r>
  <r>
    <x v="102"/>
    <x v="276"/>
    <n v="4.2780748663101598"/>
    <x v="14"/>
    <x v="0"/>
  </r>
  <r>
    <x v="102"/>
    <x v="277"/>
    <n v="2.6737967914438503"/>
    <x v="14"/>
    <x v="0"/>
  </r>
  <r>
    <x v="102"/>
    <x v="278"/>
    <n v="16.042780748663102"/>
    <x v="14"/>
    <x v="0"/>
  </r>
  <r>
    <x v="102"/>
    <x v="279"/>
    <n v="16.577540106951872"/>
    <x v="14"/>
    <x v="0"/>
  </r>
  <r>
    <x v="102"/>
    <x v="280"/>
    <n v="0"/>
    <x v="14"/>
    <x v="0"/>
  </r>
  <r>
    <x v="102"/>
    <x v="281"/>
    <n v="5.3475935828877006"/>
    <x v="14"/>
    <x v="0"/>
  </r>
  <r>
    <x v="102"/>
    <x v="282"/>
    <n v="4.8128342245989302"/>
    <x v="14"/>
    <x v="0"/>
  </r>
  <r>
    <x v="102"/>
    <x v="283"/>
    <n v="0.53475935828876997"/>
    <x v="14"/>
    <x v="0"/>
  </r>
  <r>
    <x v="102"/>
    <x v="284"/>
    <n v="0.53475935828876997"/>
    <x v="14"/>
    <x v="0"/>
  </r>
  <r>
    <x v="102"/>
    <x v="285"/>
    <n v="3.2085561497326207"/>
    <x v="14"/>
    <x v="0"/>
  </r>
  <r>
    <x v="102"/>
    <x v="286"/>
    <n v="4.8128342245989302"/>
    <x v="14"/>
    <x v="0"/>
  </r>
  <r>
    <x v="102"/>
    <x v="287"/>
    <n v="0"/>
    <x v="14"/>
    <x v="0"/>
  </r>
  <r>
    <x v="102"/>
    <x v="288"/>
    <n v="4.2780748663101598"/>
    <x v="14"/>
    <x v="0"/>
  </r>
  <r>
    <x v="102"/>
    <x v="289"/>
    <n v="3.2085561497326207"/>
    <x v="14"/>
    <x v="0"/>
  </r>
  <r>
    <x v="102"/>
    <x v="181"/>
    <n v="0"/>
    <x v="14"/>
    <x v="0"/>
  </r>
  <r>
    <x v="102"/>
    <x v="290"/>
    <n v="6.4171122994652414"/>
    <x v="14"/>
    <x v="0"/>
  </r>
  <r>
    <x v="102"/>
    <x v="291"/>
    <n v="8.0213903743315509"/>
    <x v="14"/>
    <x v="0"/>
  </r>
  <r>
    <x v="102"/>
    <x v="292"/>
    <n v="2.6737967914438503"/>
    <x v="14"/>
    <x v="0"/>
  </r>
  <r>
    <x v="102"/>
    <x v="293"/>
    <n v="39.037433155080215"/>
    <x v="14"/>
    <x v="0"/>
  </r>
  <r>
    <x v="102"/>
    <x v="273"/>
    <n v="6.6037735849056602"/>
    <x v="15"/>
    <x v="0"/>
  </r>
  <r>
    <x v="102"/>
    <x v="274"/>
    <n v="19.339622641509436"/>
    <x v="15"/>
    <x v="0"/>
  </r>
  <r>
    <x v="102"/>
    <x v="275"/>
    <n v="7.5471698113207548"/>
    <x v="15"/>
    <x v="0"/>
  </r>
  <r>
    <x v="102"/>
    <x v="276"/>
    <n v="2.8301886792452833"/>
    <x v="15"/>
    <x v="0"/>
  </r>
  <r>
    <x v="102"/>
    <x v="277"/>
    <n v="8.9622641509433958"/>
    <x v="15"/>
    <x v="0"/>
  </r>
  <r>
    <x v="102"/>
    <x v="278"/>
    <n v="3.3018867924528301"/>
    <x v="15"/>
    <x v="0"/>
  </r>
  <r>
    <x v="102"/>
    <x v="279"/>
    <n v="7.5471698113207548"/>
    <x v="15"/>
    <x v="0"/>
  </r>
  <r>
    <x v="102"/>
    <x v="280"/>
    <n v="1.4150943396226416"/>
    <x v="15"/>
    <x v="0"/>
  </r>
  <r>
    <x v="102"/>
    <x v="281"/>
    <n v="3.7735849056603774"/>
    <x v="15"/>
    <x v="0"/>
  </r>
  <r>
    <x v="102"/>
    <x v="282"/>
    <n v="5.6603773584905666"/>
    <x v="15"/>
    <x v="0"/>
  </r>
  <r>
    <x v="102"/>
    <x v="283"/>
    <n v="0.47169811320754718"/>
    <x v="15"/>
    <x v="0"/>
  </r>
  <r>
    <x v="102"/>
    <x v="284"/>
    <n v="8.4905660377358494"/>
    <x v="15"/>
    <x v="0"/>
  </r>
  <r>
    <x v="102"/>
    <x v="285"/>
    <n v="1.8867924528301887"/>
    <x v="15"/>
    <x v="0"/>
  </r>
  <r>
    <x v="102"/>
    <x v="286"/>
    <n v="11.320754716981133"/>
    <x v="15"/>
    <x v="0"/>
  </r>
  <r>
    <x v="102"/>
    <x v="287"/>
    <n v="0.47169811320754718"/>
    <x v="15"/>
    <x v="0"/>
  </r>
  <r>
    <x v="102"/>
    <x v="288"/>
    <n v="0"/>
    <x v="15"/>
    <x v="0"/>
  </r>
  <r>
    <x v="102"/>
    <x v="289"/>
    <n v="1.4150943396226416"/>
    <x v="15"/>
    <x v="0"/>
  </r>
  <r>
    <x v="102"/>
    <x v="181"/>
    <n v="0.47169811320754718"/>
    <x v="15"/>
    <x v="0"/>
  </r>
  <r>
    <x v="102"/>
    <x v="290"/>
    <n v="0.47169811320754718"/>
    <x v="15"/>
    <x v="0"/>
  </r>
  <r>
    <x v="102"/>
    <x v="291"/>
    <n v="8.4905660377358494"/>
    <x v="15"/>
    <x v="0"/>
  </r>
  <r>
    <x v="102"/>
    <x v="292"/>
    <n v="0.94339622641509435"/>
    <x v="15"/>
    <x v="0"/>
  </r>
  <r>
    <x v="102"/>
    <x v="293"/>
    <n v="48.584905660377359"/>
    <x v="15"/>
    <x v="0"/>
  </r>
  <r>
    <x v="102"/>
    <x v="273"/>
    <n v="1.4218009478672986"/>
    <x v="16"/>
    <x v="0"/>
  </r>
  <r>
    <x v="102"/>
    <x v="274"/>
    <n v="13.507109004739338"/>
    <x v="16"/>
    <x v="0"/>
  </r>
  <r>
    <x v="102"/>
    <x v="275"/>
    <n v="11.374407582938389"/>
    <x v="16"/>
    <x v="0"/>
  </r>
  <r>
    <x v="102"/>
    <x v="276"/>
    <n v="3.5545023696682465"/>
    <x v="16"/>
    <x v="0"/>
  </r>
  <r>
    <x v="102"/>
    <x v="277"/>
    <n v="7.8199052132701423"/>
    <x v="16"/>
    <x v="0"/>
  </r>
  <r>
    <x v="102"/>
    <x v="278"/>
    <n v="4.028436018957346"/>
    <x v="16"/>
    <x v="0"/>
  </r>
  <r>
    <x v="102"/>
    <x v="279"/>
    <n v="7.8199052132701423"/>
    <x v="16"/>
    <x v="0"/>
  </r>
  <r>
    <x v="102"/>
    <x v="280"/>
    <n v="0.23696682464454977"/>
    <x v="16"/>
    <x v="0"/>
  </r>
  <r>
    <x v="102"/>
    <x v="281"/>
    <n v="4.028436018957346"/>
    <x v="16"/>
    <x v="0"/>
  </r>
  <r>
    <x v="102"/>
    <x v="282"/>
    <n v="2.6066350710900474"/>
    <x v="16"/>
    <x v="0"/>
  </r>
  <r>
    <x v="102"/>
    <x v="283"/>
    <n v="0"/>
    <x v="16"/>
    <x v="0"/>
  </r>
  <r>
    <x v="102"/>
    <x v="284"/>
    <n v="2.8436018957345972"/>
    <x v="16"/>
    <x v="0"/>
  </r>
  <r>
    <x v="102"/>
    <x v="285"/>
    <n v="0.94786729857819907"/>
    <x v="16"/>
    <x v="0"/>
  </r>
  <r>
    <x v="102"/>
    <x v="286"/>
    <n v="4.2654028436018958"/>
    <x v="16"/>
    <x v="0"/>
  </r>
  <r>
    <x v="102"/>
    <x v="287"/>
    <n v="1.8957345971563981"/>
    <x v="16"/>
    <x v="0"/>
  </r>
  <r>
    <x v="102"/>
    <x v="288"/>
    <n v="2.1327014218009479"/>
    <x v="16"/>
    <x v="0"/>
  </r>
  <r>
    <x v="102"/>
    <x v="289"/>
    <n v="2.1327014218009479"/>
    <x v="16"/>
    <x v="0"/>
  </r>
  <r>
    <x v="102"/>
    <x v="181"/>
    <n v="0.94786729857819907"/>
    <x v="16"/>
    <x v="0"/>
  </r>
  <r>
    <x v="102"/>
    <x v="290"/>
    <n v="3.7914691943127963"/>
    <x v="16"/>
    <x v="0"/>
  </r>
  <r>
    <x v="102"/>
    <x v="291"/>
    <n v="10.900473933649289"/>
    <x v="16"/>
    <x v="0"/>
  </r>
  <r>
    <x v="102"/>
    <x v="292"/>
    <n v="1.6587677725118484"/>
    <x v="16"/>
    <x v="0"/>
  </r>
  <r>
    <x v="102"/>
    <x v="293"/>
    <n v="54.502369668246445"/>
    <x v="16"/>
    <x v="0"/>
  </r>
  <r>
    <x v="102"/>
    <x v="273"/>
    <n v="8.3545454545454554"/>
    <x v="0"/>
    <x v="1"/>
  </r>
  <r>
    <x v="102"/>
    <x v="274"/>
    <n v="17.445454545454545"/>
    <x v="0"/>
    <x v="1"/>
  </r>
  <r>
    <x v="102"/>
    <x v="275"/>
    <n v="19.3"/>
    <x v="0"/>
    <x v="1"/>
  </r>
  <r>
    <x v="102"/>
    <x v="276"/>
    <n v="4.5636363636363635"/>
    <x v="0"/>
    <x v="1"/>
  </r>
  <r>
    <x v="102"/>
    <x v="277"/>
    <n v="6.4909090909090912"/>
    <x v="0"/>
    <x v="1"/>
  </r>
  <r>
    <x v="102"/>
    <x v="278"/>
    <n v="12.572727272727272"/>
    <x v="0"/>
    <x v="1"/>
  </r>
  <r>
    <x v="102"/>
    <x v="279"/>
    <n v="6.7545454545454549"/>
    <x v="0"/>
    <x v="1"/>
  </r>
  <r>
    <x v="102"/>
    <x v="280"/>
    <n v="0.75454545454545452"/>
    <x v="0"/>
    <x v="1"/>
  </r>
  <r>
    <x v="102"/>
    <x v="281"/>
    <n v="2.7363636363636363"/>
    <x v="0"/>
    <x v="1"/>
  </r>
  <r>
    <x v="102"/>
    <x v="282"/>
    <n v="4.3818181818181818"/>
    <x v="0"/>
    <x v="1"/>
  </r>
  <r>
    <x v="102"/>
    <x v="283"/>
    <n v="0.17272727272727273"/>
    <x v="0"/>
    <x v="1"/>
  </r>
  <r>
    <x v="102"/>
    <x v="284"/>
    <n v="2.2999999999999998"/>
    <x v="0"/>
    <x v="1"/>
  </r>
  <r>
    <x v="102"/>
    <x v="285"/>
    <n v="1.3090909090909091"/>
    <x v="0"/>
    <x v="1"/>
  </r>
  <r>
    <x v="102"/>
    <x v="286"/>
    <n v="6.7727272727272725"/>
    <x v="0"/>
    <x v="1"/>
  </r>
  <r>
    <x v="102"/>
    <x v="287"/>
    <n v="1.8636363636363635"/>
    <x v="0"/>
    <x v="1"/>
  </r>
  <r>
    <x v="102"/>
    <x v="288"/>
    <n v="2.2636363636363637"/>
    <x v="0"/>
    <x v="1"/>
  </r>
  <r>
    <x v="102"/>
    <x v="289"/>
    <n v="2.3454545454545452"/>
    <x v="0"/>
    <x v="1"/>
  </r>
  <r>
    <x v="102"/>
    <x v="181"/>
    <n v="0.78181818181818186"/>
    <x v="0"/>
    <x v="1"/>
  </r>
  <r>
    <x v="102"/>
    <x v="290"/>
    <n v="8.036363636363637"/>
    <x v="0"/>
    <x v="1"/>
  </r>
  <r>
    <x v="102"/>
    <x v="291"/>
    <n v="8.3818181818181809"/>
    <x v="0"/>
    <x v="1"/>
  </r>
  <r>
    <x v="102"/>
    <x v="292"/>
    <n v="1.3"/>
    <x v="0"/>
    <x v="1"/>
  </r>
  <r>
    <x v="102"/>
    <x v="293"/>
    <n v="41.081818181818178"/>
    <x v="0"/>
    <x v="1"/>
  </r>
  <r>
    <x v="102"/>
    <x v="273"/>
    <n v="6.7366579177602803"/>
    <x v="1"/>
    <x v="1"/>
  </r>
  <r>
    <x v="102"/>
    <x v="274"/>
    <n v="18.678915135608047"/>
    <x v="1"/>
    <x v="1"/>
  </r>
  <r>
    <x v="102"/>
    <x v="275"/>
    <n v="15.529308836395451"/>
    <x v="1"/>
    <x v="1"/>
  </r>
  <r>
    <x v="102"/>
    <x v="276"/>
    <n v="3.499562554680665"/>
    <x v="1"/>
    <x v="1"/>
  </r>
  <r>
    <x v="102"/>
    <x v="277"/>
    <n v="9.3613298337707782"/>
    <x v="1"/>
    <x v="1"/>
  </r>
  <r>
    <x v="102"/>
    <x v="278"/>
    <n v="1.837270341207349"/>
    <x v="1"/>
    <x v="1"/>
  </r>
  <r>
    <x v="102"/>
    <x v="279"/>
    <n v="5.8180227471566051"/>
    <x v="1"/>
    <x v="1"/>
  </r>
  <r>
    <x v="102"/>
    <x v="280"/>
    <n v="0.43744531933508313"/>
    <x v="1"/>
    <x v="1"/>
  </r>
  <r>
    <x v="102"/>
    <x v="281"/>
    <n v="3.3245844269466316"/>
    <x v="1"/>
    <x v="1"/>
  </r>
  <r>
    <x v="102"/>
    <x v="282"/>
    <n v="6.9116360454943129"/>
    <x v="1"/>
    <x v="1"/>
  </r>
  <r>
    <x v="102"/>
    <x v="283"/>
    <n v="0.26246719160104987"/>
    <x v="1"/>
    <x v="1"/>
  </r>
  <r>
    <x v="102"/>
    <x v="284"/>
    <n v="3.9370078740157481"/>
    <x v="1"/>
    <x v="1"/>
  </r>
  <r>
    <x v="102"/>
    <x v="285"/>
    <n v="1.3560804899387577"/>
    <x v="1"/>
    <x v="1"/>
  </r>
  <r>
    <x v="102"/>
    <x v="286"/>
    <n v="9.8862642169728776"/>
    <x v="1"/>
    <x v="1"/>
  </r>
  <r>
    <x v="102"/>
    <x v="287"/>
    <n v="1.7060367454068242"/>
    <x v="1"/>
    <x v="1"/>
  </r>
  <r>
    <x v="102"/>
    <x v="288"/>
    <n v="0.8311461067366579"/>
    <x v="1"/>
    <x v="1"/>
  </r>
  <r>
    <x v="102"/>
    <x v="289"/>
    <n v="3.7182852143482066"/>
    <x v="1"/>
    <x v="1"/>
  </r>
  <r>
    <x v="102"/>
    <x v="181"/>
    <n v="1.2248468941382327"/>
    <x v="1"/>
    <x v="1"/>
  </r>
  <r>
    <x v="102"/>
    <x v="290"/>
    <n v="15.660542432195976"/>
    <x v="1"/>
    <x v="1"/>
  </r>
  <r>
    <x v="102"/>
    <x v="291"/>
    <n v="13.079615048118985"/>
    <x v="1"/>
    <x v="1"/>
  </r>
  <r>
    <x v="102"/>
    <x v="292"/>
    <n v="1.9247594050743657"/>
    <x v="1"/>
    <x v="1"/>
  </r>
  <r>
    <x v="102"/>
    <x v="293"/>
    <n v="40.376202974628171"/>
    <x v="1"/>
    <x v="1"/>
  </r>
  <r>
    <x v="102"/>
    <x v="273"/>
    <n v="13.436329588014981"/>
    <x v="2"/>
    <x v="1"/>
  </r>
  <r>
    <x v="102"/>
    <x v="274"/>
    <n v="16.619850187265918"/>
    <x v="2"/>
    <x v="1"/>
  </r>
  <r>
    <x v="102"/>
    <x v="275"/>
    <n v="20.692883895131086"/>
    <x v="2"/>
    <x v="1"/>
  </r>
  <r>
    <x v="102"/>
    <x v="276"/>
    <n v="5.547752808988764"/>
    <x v="2"/>
    <x v="1"/>
  </r>
  <r>
    <x v="102"/>
    <x v="277"/>
    <n v="4.0262172284644198"/>
    <x v="2"/>
    <x v="1"/>
  </r>
  <r>
    <x v="102"/>
    <x v="278"/>
    <n v="25.140449438202246"/>
    <x v="2"/>
    <x v="1"/>
  </r>
  <r>
    <x v="102"/>
    <x v="279"/>
    <n v="7.9822097378277155"/>
    <x v="2"/>
    <x v="1"/>
  </r>
  <r>
    <x v="102"/>
    <x v="280"/>
    <n v="0.79588014981273403"/>
    <x v="2"/>
    <x v="1"/>
  </r>
  <r>
    <x v="102"/>
    <x v="281"/>
    <n v="2.2940074906367043"/>
    <x v="2"/>
    <x v="1"/>
  </r>
  <r>
    <x v="102"/>
    <x v="282"/>
    <n v="2.457865168539326"/>
    <x v="2"/>
    <x v="1"/>
  </r>
  <r>
    <x v="102"/>
    <x v="283"/>
    <n v="9.3632958801498134E-2"/>
    <x v="2"/>
    <x v="1"/>
  </r>
  <r>
    <x v="102"/>
    <x v="284"/>
    <n v="0.6320224719101124"/>
    <x v="2"/>
    <x v="1"/>
  </r>
  <r>
    <x v="102"/>
    <x v="285"/>
    <n v="1.2172284644194757"/>
    <x v="2"/>
    <x v="1"/>
  </r>
  <r>
    <x v="102"/>
    <x v="286"/>
    <n v="6.9990636704119851"/>
    <x v="2"/>
    <x v="1"/>
  </r>
  <r>
    <x v="102"/>
    <x v="287"/>
    <n v="0.67883895131086147"/>
    <x v="2"/>
    <x v="1"/>
  </r>
  <r>
    <x v="102"/>
    <x v="288"/>
    <n v="4.213483146067416"/>
    <x v="2"/>
    <x v="1"/>
  </r>
  <r>
    <x v="102"/>
    <x v="289"/>
    <n v="1.7556179775280898"/>
    <x v="2"/>
    <x v="1"/>
  </r>
  <r>
    <x v="102"/>
    <x v="181"/>
    <n v="0.53838951310861427"/>
    <x v="2"/>
    <x v="1"/>
  </r>
  <r>
    <x v="102"/>
    <x v="290"/>
    <n v="7.5608614232209739"/>
    <x v="2"/>
    <x v="1"/>
  </r>
  <r>
    <x v="102"/>
    <x v="291"/>
    <n v="5.2434456928838955"/>
    <x v="2"/>
    <x v="1"/>
  </r>
  <r>
    <x v="102"/>
    <x v="292"/>
    <n v="0.9831460674157303"/>
    <x v="2"/>
    <x v="1"/>
  </r>
  <r>
    <x v="102"/>
    <x v="293"/>
    <n v="35.814606741573037"/>
    <x v="2"/>
    <x v="1"/>
  </r>
  <r>
    <x v="102"/>
    <x v="273"/>
    <n v="4.337050805452292"/>
    <x v="3"/>
    <x v="1"/>
  </r>
  <r>
    <x v="102"/>
    <x v="274"/>
    <n v="17.905824039653037"/>
    <x v="3"/>
    <x v="1"/>
  </r>
  <r>
    <x v="102"/>
    <x v="275"/>
    <n v="27.199504337050804"/>
    <x v="3"/>
    <x v="1"/>
  </r>
  <r>
    <x v="102"/>
    <x v="276"/>
    <n v="5.6381660470879797"/>
    <x v="3"/>
    <x v="1"/>
  </r>
  <r>
    <x v="102"/>
    <x v="277"/>
    <n v="10.099132589838909"/>
    <x v="3"/>
    <x v="1"/>
  </r>
  <r>
    <x v="102"/>
    <x v="278"/>
    <n v="4.7087980173482036"/>
    <x v="3"/>
    <x v="1"/>
  </r>
  <r>
    <x v="102"/>
    <x v="279"/>
    <n v="4.337050805452292"/>
    <x v="3"/>
    <x v="1"/>
  </r>
  <r>
    <x v="102"/>
    <x v="280"/>
    <n v="1.0532837670384139"/>
    <x v="3"/>
    <x v="1"/>
  </r>
  <r>
    <x v="102"/>
    <x v="281"/>
    <n v="2.4163568773234201"/>
    <x v="3"/>
    <x v="1"/>
  </r>
  <r>
    <x v="102"/>
    <x v="282"/>
    <n v="6.8153655514250309"/>
    <x v="3"/>
    <x v="1"/>
  </r>
  <r>
    <x v="102"/>
    <x v="283"/>
    <n v="0.3097893432465923"/>
    <x v="3"/>
    <x v="1"/>
  </r>
  <r>
    <x v="102"/>
    <x v="284"/>
    <n v="1.5489467162329615"/>
    <x v="3"/>
    <x v="1"/>
  </r>
  <r>
    <x v="102"/>
    <x v="285"/>
    <n v="1.3630731102850062"/>
    <x v="3"/>
    <x v="1"/>
  </r>
  <r>
    <x v="102"/>
    <x v="286"/>
    <n v="3.7794299876084261"/>
    <x v="3"/>
    <x v="1"/>
  </r>
  <r>
    <x v="102"/>
    <x v="287"/>
    <n v="4.8327137546468402"/>
    <x v="3"/>
    <x v="1"/>
  </r>
  <r>
    <x v="102"/>
    <x v="288"/>
    <n v="0.68153655514250311"/>
    <x v="3"/>
    <x v="1"/>
  </r>
  <r>
    <x v="102"/>
    <x v="289"/>
    <n v="2.2304832713754648"/>
    <x v="3"/>
    <x v="1"/>
  </r>
  <r>
    <x v="102"/>
    <x v="181"/>
    <n v="0.99132589838909546"/>
    <x v="3"/>
    <x v="1"/>
  </r>
  <r>
    <x v="102"/>
    <x v="290"/>
    <n v="4.0892193308550189"/>
    <x v="3"/>
    <x v="1"/>
  </r>
  <r>
    <x v="102"/>
    <x v="291"/>
    <n v="9.7273853779429995"/>
    <x v="3"/>
    <x v="1"/>
  </r>
  <r>
    <x v="102"/>
    <x v="292"/>
    <n v="0.74349442379182151"/>
    <x v="3"/>
    <x v="1"/>
  </r>
  <r>
    <x v="102"/>
    <x v="293"/>
    <n v="42.317224287484514"/>
    <x v="3"/>
    <x v="1"/>
  </r>
  <r>
    <x v="102"/>
    <x v="273"/>
    <n v="3.3549783549783552"/>
    <x v="4"/>
    <x v="1"/>
  </r>
  <r>
    <x v="102"/>
    <x v="274"/>
    <n v="14.718614718614718"/>
    <x v="4"/>
    <x v="1"/>
  </r>
  <r>
    <x v="102"/>
    <x v="275"/>
    <n v="13.095238095238095"/>
    <x v="4"/>
    <x v="1"/>
  </r>
  <r>
    <x v="102"/>
    <x v="276"/>
    <n v="2.4891774891774894"/>
    <x v="4"/>
    <x v="1"/>
  </r>
  <r>
    <x v="102"/>
    <x v="277"/>
    <n v="4.437229437229437"/>
    <x v="4"/>
    <x v="1"/>
  </r>
  <r>
    <x v="102"/>
    <x v="278"/>
    <n v="5.7359307359307357"/>
    <x v="4"/>
    <x v="1"/>
  </r>
  <r>
    <x v="102"/>
    <x v="279"/>
    <n v="6.6017316017316015"/>
    <x v="4"/>
    <x v="1"/>
  </r>
  <r>
    <x v="102"/>
    <x v="280"/>
    <n v="0.4329004329004329"/>
    <x v="4"/>
    <x v="1"/>
  </r>
  <r>
    <x v="102"/>
    <x v="281"/>
    <n v="2.0562770562770565"/>
    <x v="4"/>
    <x v="1"/>
  </r>
  <r>
    <x v="102"/>
    <x v="282"/>
    <n v="2.9220779220779223"/>
    <x v="4"/>
    <x v="1"/>
  </r>
  <r>
    <x v="102"/>
    <x v="283"/>
    <n v="0"/>
    <x v="4"/>
    <x v="1"/>
  </r>
  <r>
    <x v="102"/>
    <x v="284"/>
    <n v="2.4891774891774894"/>
    <x v="4"/>
    <x v="1"/>
  </r>
  <r>
    <x v="102"/>
    <x v="285"/>
    <n v="0.54112554112554112"/>
    <x v="4"/>
    <x v="1"/>
  </r>
  <r>
    <x v="102"/>
    <x v="286"/>
    <n v="5.5194805194805197"/>
    <x v="4"/>
    <x v="1"/>
  </r>
  <r>
    <x v="102"/>
    <x v="287"/>
    <n v="1.7316017316017316"/>
    <x v="4"/>
    <x v="1"/>
  </r>
  <r>
    <x v="102"/>
    <x v="288"/>
    <n v="0.75757575757575757"/>
    <x v="4"/>
    <x v="1"/>
  </r>
  <r>
    <x v="102"/>
    <x v="289"/>
    <n v="1.1904761904761905"/>
    <x v="4"/>
    <x v="1"/>
  </r>
  <r>
    <x v="102"/>
    <x v="181"/>
    <n v="0.4329004329004329"/>
    <x v="4"/>
    <x v="1"/>
  </r>
  <r>
    <x v="102"/>
    <x v="290"/>
    <n v="3.6796536796536796"/>
    <x v="4"/>
    <x v="1"/>
  </r>
  <r>
    <x v="102"/>
    <x v="291"/>
    <n v="7.2510822510822512"/>
    <x v="4"/>
    <x v="1"/>
  </r>
  <r>
    <x v="102"/>
    <x v="292"/>
    <n v="0.97402597402597402"/>
    <x v="4"/>
    <x v="1"/>
  </r>
  <r>
    <x v="102"/>
    <x v="293"/>
    <n v="58.333333333333336"/>
    <x v="4"/>
    <x v="1"/>
  </r>
  <r>
    <x v="102"/>
    <x v="273"/>
    <n v="2.0725388601036268"/>
    <x v="5"/>
    <x v="1"/>
  </r>
  <r>
    <x v="102"/>
    <x v="274"/>
    <n v="9.8445595854922274"/>
    <x v="5"/>
    <x v="1"/>
  </r>
  <r>
    <x v="102"/>
    <x v="275"/>
    <n v="13.989637305699482"/>
    <x v="5"/>
    <x v="1"/>
  </r>
  <r>
    <x v="102"/>
    <x v="276"/>
    <n v="3.6269430051813472"/>
    <x v="5"/>
    <x v="1"/>
  </r>
  <r>
    <x v="102"/>
    <x v="277"/>
    <n v="2.0725388601036268"/>
    <x v="5"/>
    <x v="1"/>
  </r>
  <r>
    <x v="102"/>
    <x v="278"/>
    <n v="5.1813471502590671"/>
    <x v="5"/>
    <x v="1"/>
  </r>
  <r>
    <x v="102"/>
    <x v="279"/>
    <n v="9.8445595854922274"/>
    <x v="5"/>
    <x v="1"/>
  </r>
  <r>
    <x v="102"/>
    <x v="280"/>
    <n v="1.0362694300518134"/>
    <x v="5"/>
    <x v="1"/>
  </r>
  <r>
    <x v="102"/>
    <x v="281"/>
    <n v="2.0725388601036268"/>
    <x v="5"/>
    <x v="1"/>
  </r>
  <r>
    <x v="102"/>
    <x v="282"/>
    <n v="3.6269430051813472"/>
    <x v="5"/>
    <x v="1"/>
  </r>
  <r>
    <x v="102"/>
    <x v="283"/>
    <n v="0"/>
    <x v="5"/>
    <x v="1"/>
  </r>
  <r>
    <x v="102"/>
    <x v="284"/>
    <n v="3.1088082901554404"/>
    <x v="5"/>
    <x v="1"/>
  </r>
  <r>
    <x v="102"/>
    <x v="285"/>
    <n v="0.51813471502590669"/>
    <x v="5"/>
    <x v="1"/>
  </r>
  <r>
    <x v="102"/>
    <x v="286"/>
    <n v="3.1088082901554404"/>
    <x v="5"/>
    <x v="1"/>
  </r>
  <r>
    <x v="102"/>
    <x v="287"/>
    <n v="2.0725388601036268"/>
    <x v="5"/>
    <x v="1"/>
  </r>
  <r>
    <x v="102"/>
    <x v="288"/>
    <n v="0"/>
    <x v="5"/>
    <x v="1"/>
  </r>
  <r>
    <x v="102"/>
    <x v="289"/>
    <n v="0"/>
    <x v="5"/>
    <x v="1"/>
  </r>
  <r>
    <x v="102"/>
    <x v="181"/>
    <n v="0"/>
    <x v="5"/>
    <x v="1"/>
  </r>
  <r>
    <x v="102"/>
    <x v="290"/>
    <n v="4.6632124352331603"/>
    <x v="5"/>
    <x v="1"/>
  </r>
  <r>
    <x v="102"/>
    <x v="291"/>
    <n v="6.7357512953367875"/>
    <x v="5"/>
    <x v="1"/>
  </r>
  <r>
    <x v="102"/>
    <x v="292"/>
    <n v="2.0725388601036268"/>
    <x v="5"/>
    <x v="1"/>
  </r>
  <r>
    <x v="102"/>
    <x v="293"/>
    <n v="63.212435233160619"/>
    <x v="5"/>
    <x v="1"/>
  </r>
  <r>
    <x v="102"/>
    <x v="273"/>
    <n v="3.75"/>
    <x v="6"/>
    <x v="1"/>
  </r>
  <r>
    <x v="102"/>
    <x v="274"/>
    <n v="22.5"/>
    <x v="6"/>
    <x v="1"/>
  </r>
  <r>
    <x v="102"/>
    <x v="275"/>
    <n v="13.75"/>
    <x v="6"/>
    <x v="1"/>
  </r>
  <r>
    <x v="102"/>
    <x v="276"/>
    <n v="1.875"/>
    <x v="6"/>
    <x v="1"/>
  </r>
  <r>
    <x v="102"/>
    <x v="277"/>
    <n v="6.875"/>
    <x v="6"/>
    <x v="1"/>
  </r>
  <r>
    <x v="102"/>
    <x v="278"/>
    <n v="6.25"/>
    <x v="6"/>
    <x v="1"/>
  </r>
  <r>
    <x v="102"/>
    <x v="279"/>
    <n v="5.625"/>
    <x v="6"/>
    <x v="1"/>
  </r>
  <r>
    <x v="102"/>
    <x v="280"/>
    <n v="0.625"/>
    <x v="6"/>
    <x v="1"/>
  </r>
  <r>
    <x v="102"/>
    <x v="281"/>
    <n v="3.125"/>
    <x v="6"/>
    <x v="1"/>
  </r>
  <r>
    <x v="102"/>
    <x v="282"/>
    <n v="2.5"/>
    <x v="6"/>
    <x v="1"/>
  </r>
  <r>
    <x v="102"/>
    <x v="283"/>
    <n v="0"/>
    <x v="6"/>
    <x v="1"/>
  </r>
  <r>
    <x v="102"/>
    <x v="284"/>
    <n v="2.5"/>
    <x v="6"/>
    <x v="1"/>
  </r>
  <r>
    <x v="102"/>
    <x v="285"/>
    <n v="0"/>
    <x v="6"/>
    <x v="1"/>
  </r>
  <r>
    <x v="102"/>
    <x v="286"/>
    <n v="6.875"/>
    <x v="6"/>
    <x v="1"/>
  </r>
  <r>
    <x v="102"/>
    <x v="287"/>
    <n v="0"/>
    <x v="6"/>
    <x v="1"/>
  </r>
  <r>
    <x v="102"/>
    <x v="288"/>
    <n v="1.875"/>
    <x v="6"/>
    <x v="1"/>
  </r>
  <r>
    <x v="102"/>
    <x v="289"/>
    <n v="0.625"/>
    <x v="6"/>
    <x v="1"/>
  </r>
  <r>
    <x v="102"/>
    <x v="181"/>
    <n v="0.625"/>
    <x v="6"/>
    <x v="1"/>
  </r>
  <r>
    <x v="102"/>
    <x v="290"/>
    <n v="1.25"/>
    <x v="6"/>
    <x v="1"/>
  </r>
  <r>
    <x v="102"/>
    <x v="291"/>
    <n v="8.75"/>
    <x v="6"/>
    <x v="1"/>
  </r>
  <r>
    <x v="102"/>
    <x v="292"/>
    <n v="1.875"/>
    <x v="6"/>
    <x v="1"/>
  </r>
  <r>
    <x v="102"/>
    <x v="293"/>
    <n v="51.25"/>
    <x v="6"/>
    <x v="1"/>
  </r>
  <r>
    <x v="102"/>
    <x v="273"/>
    <n v="3.0201342281879193"/>
    <x v="7"/>
    <x v="1"/>
  </r>
  <r>
    <x v="102"/>
    <x v="274"/>
    <n v="14.093959731543624"/>
    <x v="7"/>
    <x v="1"/>
  </r>
  <r>
    <x v="102"/>
    <x v="275"/>
    <n v="10.738255033557047"/>
    <x v="7"/>
    <x v="1"/>
  </r>
  <r>
    <x v="102"/>
    <x v="276"/>
    <n v="2.348993288590604"/>
    <x v="7"/>
    <x v="1"/>
  </r>
  <r>
    <x v="102"/>
    <x v="277"/>
    <n v="5.0335570469798654"/>
    <x v="7"/>
    <x v="1"/>
  </r>
  <r>
    <x v="102"/>
    <x v="278"/>
    <n v="5.3691275167785237"/>
    <x v="7"/>
    <x v="1"/>
  </r>
  <r>
    <x v="102"/>
    <x v="279"/>
    <n v="5.7046979865771812"/>
    <x v="7"/>
    <x v="1"/>
  </r>
  <r>
    <x v="102"/>
    <x v="280"/>
    <n v="0.33557046979865773"/>
    <x v="7"/>
    <x v="1"/>
  </r>
  <r>
    <x v="102"/>
    <x v="281"/>
    <n v="2.0134228187919465"/>
    <x v="7"/>
    <x v="1"/>
  </r>
  <r>
    <x v="102"/>
    <x v="282"/>
    <n v="2.348993288590604"/>
    <x v="7"/>
    <x v="1"/>
  </r>
  <r>
    <x v="102"/>
    <x v="283"/>
    <n v="0"/>
    <x v="7"/>
    <x v="1"/>
  </r>
  <r>
    <x v="102"/>
    <x v="284"/>
    <n v="2.348993288590604"/>
    <x v="7"/>
    <x v="1"/>
  </r>
  <r>
    <x v="102"/>
    <x v="285"/>
    <n v="1.0067114093959733"/>
    <x v="7"/>
    <x v="1"/>
  </r>
  <r>
    <x v="102"/>
    <x v="286"/>
    <n v="7.7181208053691277"/>
    <x v="7"/>
    <x v="1"/>
  </r>
  <r>
    <x v="102"/>
    <x v="287"/>
    <n v="2.348993288590604"/>
    <x v="7"/>
    <x v="1"/>
  </r>
  <r>
    <x v="102"/>
    <x v="288"/>
    <n v="1.0067114093959733"/>
    <x v="7"/>
    <x v="1"/>
  </r>
  <r>
    <x v="102"/>
    <x v="289"/>
    <n v="1.6778523489932886"/>
    <x v="7"/>
    <x v="1"/>
  </r>
  <r>
    <x v="102"/>
    <x v="181"/>
    <n v="0.67114093959731547"/>
    <x v="7"/>
    <x v="1"/>
  </r>
  <r>
    <x v="102"/>
    <x v="290"/>
    <n v="2.6845637583892619"/>
    <x v="7"/>
    <x v="1"/>
  </r>
  <r>
    <x v="102"/>
    <x v="291"/>
    <n v="9.3959731543624159"/>
    <x v="7"/>
    <x v="1"/>
  </r>
  <r>
    <x v="102"/>
    <x v="292"/>
    <n v="0.67114093959731547"/>
    <x v="7"/>
    <x v="1"/>
  </r>
  <r>
    <x v="102"/>
    <x v="293"/>
    <n v="58.724832214765101"/>
    <x v="7"/>
    <x v="1"/>
  </r>
  <r>
    <x v="102"/>
    <x v="273"/>
    <n v="4.395604395604396"/>
    <x v="8"/>
    <x v="1"/>
  </r>
  <r>
    <x v="102"/>
    <x v="274"/>
    <n v="14.285714285714286"/>
    <x v="8"/>
    <x v="1"/>
  </r>
  <r>
    <x v="102"/>
    <x v="275"/>
    <n v="14.652014652014651"/>
    <x v="8"/>
    <x v="1"/>
  </r>
  <r>
    <x v="102"/>
    <x v="276"/>
    <n v="2.197802197802198"/>
    <x v="8"/>
    <x v="1"/>
  </r>
  <r>
    <x v="102"/>
    <x v="277"/>
    <n v="4.0293040293040292"/>
    <x v="8"/>
    <x v="1"/>
  </r>
  <r>
    <x v="102"/>
    <x v="278"/>
    <n v="6.2271062271062272"/>
    <x v="8"/>
    <x v="1"/>
  </r>
  <r>
    <x v="102"/>
    <x v="279"/>
    <n v="5.8608058608058604"/>
    <x v="8"/>
    <x v="1"/>
  </r>
  <r>
    <x v="102"/>
    <x v="280"/>
    <n v="0"/>
    <x v="8"/>
    <x v="1"/>
  </r>
  <r>
    <x v="102"/>
    <x v="281"/>
    <n v="1.4652014652014651"/>
    <x v="8"/>
    <x v="1"/>
  </r>
  <r>
    <x v="102"/>
    <x v="282"/>
    <n v="3.2967032967032965"/>
    <x v="8"/>
    <x v="1"/>
  </r>
  <r>
    <x v="102"/>
    <x v="283"/>
    <n v="0"/>
    <x v="8"/>
    <x v="1"/>
  </r>
  <r>
    <x v="102"/>
    <x v="284"/>
    <n v="2.197802197802198"/>
    <x v="8"/>
    <x v="1"/>
  </r>
  <r>
    <x v="102"/>
    <x v="285"/>
    <n v="0.36630036630036628"/>
    <x v="8"/>
    <x v="1"/>
  </r>
  <r>
    <x v="102"/>
    <x v="286"/>
    <n v="4.0293040293040292"/>
    <x v="8"/>
    <x v="1"/>
  </r>
  <r>
    <x v="102"/>
    <x v="287"/>
    <n v="1.8315018315018314"/>
    <x v="8"/>
    <x v="1"/>
  </r>
  <r>
    <x v="102"/>
    <x v="288"/>
    <n v="0.36630036630036628"/>
    <x v="8"/>
    <x v="1"/>
  </r>
  <r>
    <x v="102"/>
    <x v="289"/>
    <n v="1.8315018315018314"/>
    <x v="8"/>
    <x v="1"/>
  </r>
  <r>
    <x v="102"/>
    <x v="181"/>
    <n v="0.36630036630036628"/>
    <x v="8"/>
    <x v="1"/>
  </r>
  <r>
    <x v="102"/>
    <x v="290"/>
    <n v="5.4945054945054945"/>
    <x v="8"/>
    <x v="1"/>
  </r>
  <r>
    <x v="102"/>
    <x v="291"/>
    <n v="4.395604395604396"/>
    <x v="8"/>
    <x v="1"/>
  </r>
  <r>
    <x v="102"/>
    <x v="292"/>
    <n v="0"/>
    <x v="8"/>
    <x v="1"/>
  </r>
  <r>
    <x v="102"/>
    <x v="293"/>
    <n v="58.608058608058606"/>
    <x v="8"/>
    <x v="1"/>
  </r>
  <r>
    <x v="102"/>
    <x v="273"/>
    <n v="2.6162790697674421"/>
    <x v="9"/>
    <x v="1"/>
  </r>
  <r>
    <x v="102"/>
    <x v="274"/>
    <n v="22.38372093023256"/>
    <x v="9"/>
    <x v="1"/>
  </r>
  <r>
    <x v="102"/>
    <x v="275"/>
    <n v="17.732558139534884"/>
    <x v="9"/>
    <x v="1"/>
  </r>
  <r>
    <x v="102"/>
    <x v="276"/>
    <n v="4.6511627906976747"/>
    <x v="9"/>
    <x v="1"/>
  </r>
  <r>
    <x v="102"/>
    <x v="277"/>
    <n v="4.3604651162790695"/>
    <x v="9"/>
    <x v="1"/>
  </r>
  <r>
    <x v="102"/>
    <x v="278"/>
    <n v="13.081395348837209"/>
    <x v="9"/>
    <x v="1"/>
  </r>
  <r>
    <x v="102"/>
    <x v="279"/>
    <n v="6.1046511627906979"/>
    <x v="9"/>
    <x v="1"/>
  </r>
  <r>
    <x v="102"/>
    <x v="280"/>
    <n v="0.87209302325581395"/>
    <x v="9"/>
    <x v="1"/>
  </r>
  <r>
    <x v="102"/>
    <x v="281"/>
    <n v="2.9069767441860463"/>
    <x v="9"/>
    <x v="1"/>
  </r>
  <r>
    <x v="102"/>
    <x v="282"/>
    <n v="3.1976744186046511"/>
    <x v="9"/>
    <x v="1"/>
  </r>
  <r>
    <x v="102"/>
    <x v="283"/>
    <n v="0.29069767441860467"/>
    <x v="9"/>
    <x v="1"/>
  </r>
  <r>
    <x v="102"/>
    <x v="284"/>
    <n v="0.87209302325581395"/>
    <x v="9"/>
    <x v="1"/>
  </r>
  <r>
    <x v="102"/>
    <x v="285"/>
    <n v="0.58139534883720934"/>
    <x v="9"/>
    <x v="1"/>
  </r>
  <r>
    <x v="102"/>
    <x v="286"/>
    <n v="6.1046511627906979"/>
    <x v="9"/>
    <x v="1"/>
  </r>
  <r>
    <x v="102"/>
    <x v="287"/>
    <n v="1.4534883720930232"/>
    <x v="9"/>
    <x v="1"/>
  </r>
  <r>
    <x v="102"/>
    <x v="288"/>
    <n v="1.7441860465116279"/>
    <x v="9"/>
    <x v="1"/>
  </r>
  <r>
    <x v="102"/>
    <x v="289"/>
    <n v="3.4883720930232558"/>
    <x v="9"/>
    <x v="1"/>
  </r>
  <r>
    <x v="102"/>
    <x v="181"/>
    <n v="1.1627906976744187"/>
    <x v="9"/>
    <x v="1"/>
  </r>
  <r>
    <x v="102"/>
    <x v="290"/>
    <n v="3.7790697674418605"/>
    <x v="9"/>
    <x v="1"/>
  </r>
  <r>
    <x v="102"/>
    <x v="291"/>
    <n v="8.4302325581395348"/>
    <x v="9"/>
    <x v="1"/>
  </r>
  <r>
    <x v="102"/>
    <x v="292"/>
    <n v="1.1627906976744187"/>
    <x v="9"/>
    <x v="1"/>
  </r>
  <r>
    <x v="102"/>
    <x v="293"/>
    <n v="43.604651162790695"/>
    <x v="9"/>
    <x v="1"/>
  </r>
  <r>
    <x v="102"/>
    <x v="273"/>
    <n v="5.668016194331984"/>
    <x v="10"/>
    <x v="1"/>
  </r>
  <r>
    <x v="102"/>
    <x v="274"/>
    <n v="22.267206477732792"/>
    <x v="10"/>
    <x v="1"/>
  </r>
  <r>
    <x v="102"/>
    <x v="275"/>
    <n v="15.384615384615385"/>
    <x v="10"/>
    <x v="1"/>
  </r>
  <r>
    <x v="102"/>
    <x v="276"/>
    <n v="3.6437246963562755"/>
    <x v="10"/>
    <x v="1"/>
  </r>
  <r>
    <x v="102"/>
    <x v="277"/>
    <n v="8.097165991902834"/>
    <x v="10"/>
    <x v="1"/>
  </r>
  <r>
    <x v="102"/>
    <x v="278"/>
    <n v="2.42914979757085"/>
    <x v="10"/>
    <x v="1"/>
  </r>
  <r>
    <x v="102"/>
    <x v="279"/>
    <n v="6.0728744939271255"/>
    <x v="10"/>
    <x v="1"/>
  </r>
  <r>
    <x v="102"/>
    <x v="280"/>
    <n v="0.80971659919028338"/>
    <x v="10"/>
    <x v="1"/>
  </r>
  <r>
    <x v="102"/>
    <x v="281"/>
    <n v="6.4777327935222671"/>
    <x v="10"/>
    <x v="1"/>
  </r>
  <r>
    <x v="102"/>
    <x v="282"/>
    <n v="3.6437246963562755"/>
    <x v="10"/>
    <x v="1"/>
  </r>
  <r>
    <x v="102"/>
    <x v="283"/>
    <n v="0"/>
    <x v="10"/>
    <x v="1"/>
  </r>
  <r>
    <x v="102"/>
    <x v="284"/>
    <n v="12.145748987854251"/>
    <x v="10"/>
    <x v="1"/>
  </r>
  <r>
    <x v="102"/>
    <x v="285"/>
    <n v="0.40485829959514169"/>
    <x v="10"/>
    <x v="1"/>
  </r>
  <r>
    <x v="102"/>
    <x v="286"/>
    <n v="6.0728744939271255"/>
    <x v="10"/>
    <x v="1"/>
  </r>
  <r>
    <x v="102"/>
    <x v="287"/>
    <n v="6.4777327935222671"/>
    <x v="10"/>
    <x v="1"/>
  </r>
  <r>
    <x v="102"/>
    <x v="288"/>
    <n v="1.6194331983805668"/>
    <x v="10"/>
    <x v="1"/>
  </r>
  <r>
    <x v="102"/>
    <x v="289"/>
    <n v="2.0242914979757085"/>
    <x v="10"/>
    <x v="1"/>
  </r>
  <r>
    <x v="102"/>
    <x v="181"/>
    <n v="0.40485829959514169"/>
    <x v="10"/>
    <x v="1"/>
  </r>
  <r>
    <x v="102"/>
    <x v="290"/>
    <n v="12.550607287449393"/>
    <x v="10"/>
    <x v="1"/>
  </r>
  <r>
    <x v="102"/>
    <x v="291"/>
    <n v="9.3117408906882595"/>
    <x v="10"/>
    <x v="1"/>
  </r>
  <r>
    <x v="102"/>
    <x v="292"/>
    <n v="1.6194331983805668"/>
    <x v="10"/>
    <x v="1"/>
  </r>
  <r>
    <x v="102"/>
    <x v="293"/>
    <n v="38.866396761133601"/>
    <x v="10"/>
    <x v="1"/>
  </r>
  <r>
    <x v="102"/>
    <x v="273"/>
    <n v="2.5925925925925926"/>
    <x v="11"/>
    <x v="1"/>
  </r>
  <r>
    <x v="102"/>
    <x v="274"/>
    <n v="22.222222222222221"/>
    <x v="11"/>
    <x v="1"/>
  </r>
  <r>
    <x v="102"/>
    <x v="275"/>
    <n v="20.37037037037037"/>
    <x v="11"/>
    <x v="1"/>
  </r>
  <r>
    <x v="102"/>
    <x v="276"/>
    <n v="3.7037037037037037"/>
    <x v="11"/>
    <x v="1"/>
  </r>
  <r>
    <x v="102"/>
    <x v="277"/>
    <n v="4.8148148148148149"/>
    <x v="11"/>
    <x v="1"/>
  </r>
  <r>
    <x v="102"/>
    <x v="278"/>
    <n v="13.333333333333334"/>
    <x v="11"/>
    <x v="1"/>
  </r>
  <r>
    <x v="102"/>
    <x v="279"/>
    <n v="5.9259259259259256"/>
    <x v="11"/>
    <x v="1"/>
  </r>
  <r>
    <x v="102"/>
    <x v="280"/>
    <n v="0.37037037037037035"/>
    <x v="11"/>
    <x v="1"/>
  </r>
  <r>
    <x v="102"/>
    <x v="281"/>
    <n v="2.9629629629629628"/>
    <x v="11"/>
    <x v="1"/>
  </r>
  <r>
    <x v="102"/>
    <x v="282"/>
    <n v="5.1851851851851851"/>
    <x v="11"/>
    <x v="1"/>
  </r>
  <r>
    <x v="102"/>
    <x v="283"/>
    <n v="0"/>
    <x v="11"/>
    <x v="1"/>
  </r>
  <r>
    <x v="102"/>
    <x v="284"/>
    <n v="5.9259259259259256"/>
    <x v="11"/>
    <x v="1"/>
  </r>
  <r>
    <x v="102"/>
    <x v="285"/>
    <n v="1.4814814814814814"/>
    <x v="11"/>
    <x v="1"/>
  </r>
  <r>
    <x v="102"/>
    <x v="286"/>
    <n v="4.0740740740740744"/>
    <x v="11"/>
    <x v="1"/>
  </r>
  <r>
    <x v="102"/>
    <x v="287"/>
    <n v="0.7407407407407407"/>
    <x v="11"/>
    <x v="1"/>
  </r>
  <r>
    <x v="102"/>
    <x v="288"/>
    <n v="0.7407407407407407"/>
    <x v="11"/>
    <x v="1"/>
  </r>
  <r>
    <x v="102"/>
    <x v="289"/>
    <n v="3.7037037037037037"/>
    <x v="11"/>
    <x v="1"/>
  </r>
  <r>
    <x v="102"/>
    <x v="181"/>
    <n v="0.7407407407407407"/>
    <x v="11"/>
    <x v="1"/>
  </r>
  <r>
    <x v="102"/>
    <x v="290"/>
    <n v="4.4444444444444446"/>
    <x v="11"/>
    <x v="1"/>
  </r>
  <r>
    <x v="102"/>
    <x v="291"/>
    <n v="7.7777777777777777"/>
    <x v="11"/>
    <x v="1"/>
  </r>
  <r>
    <x v="102"/>
    <x v="292"/>
    <n v="1.1111111111111112"/>
    <x v="11"/>
    <x v="1"/>
  </r>
  <r>
    <x v="102"/>
    <x v="293"/>
    <n v="43.333333333333336"/>
    <x v="11"/>
    <x v="1"/>
  </r>
  <r>
    <x v="102"/>
    <x v="273"/>
    <n v="5.4421768707482991"/>
    <x v="12"/>
    <x v="1"/>
  </r>
  <r>
    <x v="102"/>
    <x v="274"/>
    <n v="14.285714285714286"/>
    <x v="12"/>
    <x v="1"/>
  </r>
  <r>
    <x v="102"/>
    <x v="275"/>
    <n v="14.285714285714286"/>
    <x v="12"/>
    <x v="1"/>
  </r>
  <r>
    <x v="102"/>
    <x v="276"/>
    <n v="2.7210884353741496"/>
    <x v="12"/>
    <x v="1"/>
  </r>
  <r>
    <x v="102"/>
    <x v="277"/>
    <n v="5.4421768707482991"/>
    <x v="12"/>
    <x v="1"/>
  </r>
  <r>
    <x v="102"/>
    <x v="278"/>
    <n v="2.0408163265306123"/>
    <x v="12"/>
    <x v="1"/>
  </r>
  <r>
    <x v="102"/>
    <x v="279"/>
    <n v="7.4829931972789119"/>
    <x v="12"/>
    <x v="1"/>
  </r>
  <r>
    <x v="102"/>
    <x v="280"/>
    <n v="1.3605442176870748"/>
    <x v="12"/>
    <x v="1"/>
  </r>
  <r>
    <x v="102"/>
    <x v="281"/>
    <n v="3.4013605442176869"/>
    <x v="12"/>
    <x v="1"/>
  </r>
  <r>
    <x v="102"/>
    <x v="282"/>
    <n v="1.7006802721088434"/>
    <x v="12"/>
    <x v="1"/>
  </r>
  <r>
    <x v="102"/>
    <x v="283"/>
    <n v="0.3401360544217687"/>
    <x v="12"/>
    <x v="1"/>
  </r>
  <r>
    <x v="102"/>
    <x v="284"/>
    <n v="1.7006802721088434"/>
    <x v="12"/>
    <x v="1"/>
  </r>
  <r>
    <x v="102"/>
    <x v="285"/>
    <n v="4.7619047619047619"/>
    <x v="12"/>
    <x v="1"/>
  </r>
  <r>
    <x v="102"/>
    <x v="286"/>
    <n v="5.4421768707482991"/>
    <x v="12"/>
    <x v="1"/>
  </r>
  <r>
    <x v="102"/>
    <x v="287"/>
    <n v="3.0612244897959182"/>
    <x v="12"/>
    <x v="1"/>
  </r>
  <r>
    <x v="102"/>
    <x v="288"/>
    <n v="1.3605442176870748"/>
    <x v="12"/>
    <x v="1"/>
  </r>
  <r>
    <x v="102"/>
    <x v="289"/>
    <n v="2.7210884353741496"/>
    <x v="12"/>
    <x v="1"/>
  </r>
  <r>
    <x v="102"/>
    <x v="181"/>
    <n v="0.3401360544217687"/>
    <x v="12"/>
    <x v="1"/>
  </r>
  <r>
    <x v="102"/>
    <x v="290"/>
    <n v="2.3809523809523809"/>
    <x v="12"/>
    <x v="1"/>
  </r>
  <r>
    <x v="102"/>
    <x v="291"/>
    <n v="9.183673469387756"/>
    <x v="12"/>
    <x v="1"/>
  </r>
  <r>
    <x v="102"/>
    <x v="292"/>
    <n v="2.0408163265306123"/>
    <x v="12"/>
    <x v="1"/>
  </r>
  <r>
    <x v="102"/>
    <x v="293"/>
    <n v="51.700680272108841"/>
    <x v="12"/>
    <x v="1"/>
  </r>
  <r>
    <x v="102"/>
    <x v="273"/>
    <n v="1.9230769230769231"/>
    <x v="13"/>
    <x v="1"/>
  </r>
  <r>
    <x v="102"/>
    <x v="274"/>
    <n v="18.589743589743591"/>
    <x v="13"/>
    <x v="1"/>
  </r>
  <r>
    <x v="102"/>
    <x v="275"/>
    <n v="29.487179487179485"/>
    <x v="13"/>
    <x v="1"/>
  </r>
  <r>
    <x v="102"/>
    <x v="276"/>
    <n v="3.2051282051282053"/>
    <x v="13"/>
    <x v="1"/>
  </r>
  <r>
    <x v="102"/>
    <x v="277"/>
    <n v="8.3333333333333339"/>
    <x v="13"/>
    <x v="1"/>
  </r>
  <r>
    <x v="102"/>
    <x v="278"/>
    <n v="2.5641025641025643"/>
    <x v="13"/>
    <x v="1"/>
  </r>
  <r>
    <x v="102"/>
    <x v="279"/>
    <n v="5.7692307692307692"/>
    <x v="13"/>
    <x v="1"/>
  </r>
  <r>
    <x v="102"/>
    <x v="280"/>
    <n v="1.2820512820512822"/>
    <x v="13"/>
    <x v="1"/>
  </r>
  <r>
    <x v="102"/>
    <x v="281"/>
    <n v="5.1282051282051286"/>
    <x v="13"/>
    <x v="1"/>
  </r>
  <r>
    <x v="102"/>
    <x v="282"/>
    <n v="5.1282051282051286"/>
    <x v="13"/>
    <x v="1"/>
  </r>
  <r>
    <x v="102"/>
    <x v="283"/>
    <n v="0"/>
    <x v="13"/>
    <x v="1"/>
  </r>
  <r>
    <x v="102"/>
    <x v="284"/>
    <n v="3.8461538461538463"/>
    <x v="13"/>
    <x v="1"/>
  </r>
  <r>
    <x v="102"/>
    <x v="285"/>
    <n v="0.64102564102564108"/>
    <x v="13"/>
    <x v="1"/>
  </r>
  <r>
    <x v="102"/>
    <x v="286"/>
    <n v="4.4871794871794872"/>
    <x v="13"/>
    <x v="1"/>
  </r>
  <r>
    <x v="102"/>
    <x v="287"/>
    <n v="1.9230769230769231"/>
    <x v="13"/>
    <x v="1"/>
  </r>
  <r>
    <x v="102"/>
    <x v="288"/>
    <n v="0.64102564102564108"/>
    <x v="13"/>
    <x v="1"/>
  </r>
  <r>
    <x v="102"/>
    <x v="289"/>
    <n v="1.9230769230769231"/>
    <x v="13"/>
    <x v="1"/>
  </r>
  <r>
    <x v="102"/>
    <x v="181"/>
    <n v="1.2820512820512822"/>
    <x v="13"/>
    <x v="1"/>
  </r>
  <r>
    <x v="102"/>
    <x v="290"/>
    <n v="1.9230769230769231"/>
    <x v="13"/>
    <x v="1"/>
  </r>
  <r>
    <x v="102"/>
    <x v="291"/>
    <n v="10.256410256410257"/>
    <x v="13"/>
    <x v="1"/>
  </r>
  <r>
    <x v="102"/>
    <x v="292"/>
    <n v="1.2820512820512822"/>
    <x v="13"/>
    <x v="1"/>
  </r>
  <r>
    <x v="102"/>
    <x v="293"/>
    <n v="46.153846153846153"/>
    <x v="13"/>
    <x v="1"/>
  </r>
  <r>
    <x v="102"/>
    <x v="273"/>
    <n v="8.7837837837837842"/>
    <x v="14"/>
    <x v="1"/>
  </r>
  <r>
    <x v="102"/>
    <x v="274"/>
    <n v="13.513513513513514"/>
    <x v="14"/>
    <x v="1"/>
  </r>
  <r>
    <x v="102"/>
    <x v="275"/>
    <n v="12.162162162162161"/>
    <x v="14"/>
    <x v="1"/>
  </r>
  <r>
    <x v="102"/>
    <x v="276"/>
    <n v="4.0540540540540544"/>
    <x v="14"/>
    <x v="1"/>
  </r>
  <r>
    <x v="102"/>
    <x v="277"/>
    <n v="6.0810810810810807"/>
    <x v="14"/>
    <x v="1"/>
  </r>
  <r>
    <x v="102"/>
    <x v="278"/>
    <n v="16.891891891891891"/>
    <x v="14"/>
    <x v="1"/>
  </r>
  <r>
    <x v="102"/>
    <x v="279"/>
    <n v="14.864864864864865"/>
    <x v="14"/>
    <x v="1"/>
  </r>
  <r>
    <x v="102"/>
    <x v="280"/>
    <n v="2.7027027027027026"/>
    <x v="14"/>
    <x v="1"/>
  </r>
  <r>
    <x v="102"/>
    <x v="281"/>
    <n v="2.7027027027027026"/>
    <x v="14"/>
    <x v="1"/>
  </r>
  <r>
    <x v="102"/>
    <x v="282"/>
    <n v="4.0540540540540544"/>
    <x v="14"/>
    <x v="1"/>
  </r>
  <r>
    <x v="102"/>
    <x v="283"/>
    <n v="0"/>
    <x v="14"/>
    <x v="1"/>
  </r>
  <r>
    <x v="102"/>
    <x v="284"/>
    <n v="2.7027027027027026"/>
    <x v="14"/>
    <x v="1"/>
  </r>
  <r>
    <x v="102"/>
    <x v="285"/>
    <n v="4.7297297297297298"/>
    <x v="14"/>
    <x v="1"/>
  </r>
  <r>
    <x v="102"/>
    <x v="286"/>
    <n v="6.0810810810810807"/>
    <x v="14"/>
    <x v="1"/>
  </r>
  <r>
    <x v="102"/>
    <x v="287"/>
    <n v="0"/>
    <x v="14"/>
    <x v="1"/>
  </r>
  <r>
    <x v="102"/>
    <x v="288"/>
    <n v="7.4324324324324325"/>
    <x v="14"/>
    <x v="1"/>
  </r>
  <r>
    <x v="102"/>
    <x v="289"/>
    <n v="1.3513513513513513"/>
    <x v="14"/>
    <x v="1"/>
  </r>
  <r>
    <x v="102"/>
    <x v="181"/>
    <n v="0.67567567567567566"/>
    <x v="14"/>
    <x v="1"/>
  </r>
  <r>
    <x v="102"/>
    <x v="290"/>
    <n v="6.756756756756757"/>
    <x v="14"/>
    <x v="1"/>
  </r>
  <r>
    <x v="102"/>
    <x v="291"/>
    <n v="8.1081081081081088"/>
    <x v="14"/>
    <x v="1"/>
  </r>
  <r>
    <x v="102"/>
    <x v="292"/>
    <n v="2.0270270270270272"/>
    <x v="14"/>
    <x v="1"/>
  </r>
  <r>
    <x v="102"/>
    <x v="293"/>
    <n v="35.135135135135137"/>
    <x v="14"/>
    <x v="1"/>
  </r>
  <r>
    <x v="102"/>
    <x v="273"/>
    <n v="4.7297297297297298"/>
    <x v="15"/>
    <x v="1"/>
  </r>
  <r>
    <x v="102"/>
    <x v="274"/>
    <n v="29.72972972972973"/>
    <x v="15"/>
    <x v="1"/>
  </r>
  <r>
    <x v="102"/>
    <x v="275"/>
    <n v="12.162162162162161"/>
    <x v="15"/>
    <x v="1"/>
  </r>
  <r>
    <x v="102"/>
    <x v="276"/>
    <n v="4.0540540540540544"/>
    <x v="15"/>
    <x v="1"/>
  </r>
  <r>
    <x v="102"/>
    <x v="277"/>
    <n v="12.837837837837839"/>
    <x v="15"/>
    <x v="1"/>
  </r>
  <r>
    <x v="102"/>
    <x v="278"/>
    <n v="4.0540540540540544"/>
    <x v="15"/>
    <x v="1"/>
  </r>
  <r>
    <x v="102"/>
    <x v="279"/>
    <n v="6.756756756756757"/>
    <x v="15"/>
    <x v="1"/>
  </r>
  <r>
    <x v="102"/>
    <x v="280"/>
    <n v="0"/>
    <x v="15"/>
    <x v="1"/>
  </r>
  <r>
    <x v="102"/>
    <x v="281"/>
    <n v="3.3783783783783785"/>
    <x v="15"/>
    <x v="1"/>
  </r>
  <r>
    <x v="102"/>
    <x v="282"/>
    <n v="10.135135135135135"/>
    <x v="15"/>
    <x v="1"/>
  </r>
  <r>
    <x v="102"/>
    <x v="283"/>
    <n v="1.3513513513513513"/>
    <x v="15"/>
    <x v="1"/>
  </r>
  <r>
    <x v="102"/>
    <x v="284"/>
    <n v="7.4324324324324325"/>
    <x v="15"/>
    <x v="1"/>
  </r>
  <r>
    <x v="102"/>
    <x v="285"/>
    <n v="2.0270270270270272"/>
    <x v="15"/>
    <x v="1"/>
  </r>
  <r>
    <x v="102"/>
    <x v="286"/>
    <n v="8.7837837837837842"/>
    <x v="15"/>
    <x v="1"/>
  </r>
  <r>
    <x v="102"/>
    <x v="287"/>
    <n v="0.67567567567567566"/>
    <x v="15"/>
    <x v="1"/>
  </r>
  <r>
    <x v="102"/>
    <x v="288"/>
    <n v="1.3513513513513513"/>
    <x v="15"/>
    <x v="1"/>
  </r>
  <r>
    <x v="102"/>
    <x v="289"/>
    <n v="2.7027027027027026"/>
    <x v="15"/>
    <x v="1"/>
  </r>
  <r>
    <x v="102"/>
    <x v="181"/>
    <n v="0.67567567567567566"/>
    <x v="15"/>
    <x v="1"/>
  </r>
  <r>
    <x v="102"/>
    <x v="290"/>
    <n v="0.67567567567567566"/>
    <x v="15"/>
    <x v="1"/>
  </r>
  <r>
    <x v="102"/>
    <x v="291"/>
    <n v="8.1081081081081088"/>
    <x v="15"/>
    <x v="1"/>
  </r>
  <r>
    <x v="102"/>
    <x v="292"/>
    <n v="4.7297297297297298"/>
    <x v="15"/>
    <x v="1"/>
  </r>
  <r>
    <x v="102"/>
    <x v="293"/>
    <n v="40.54054054054054"/>
    <x v="15"/>
    <x v="1"/>
  </r>
  <r>
    <x v="102"/>
    <x v="273"/>
    <n v="7.0707070707070709"/>
    <x v="16"/>
    <x v="1"/>
  </r>
  <r>
    <x v="102"/>
    <x v="274"/>
    <n v="10.1010101010101"/>
    <x v="16"/>
    <x v="1"/>
  </r>
  <r>
    <x v="102"/>
    <x v="275"/>
    <n v="15.488215488215488"/>
    <x v="16"/>
    <x v="1"/>
  </r>
  <r>
    <x v="102"/>
    <x v="276"/>
    <n v="3.7037037037037037"/>
    <x v="16"/>
    <x v="1"/>
  </r>
  <r>
    <x v="102"/>
    <x v="277"/>
    <n v="6.3973063973063971"/>
    <x v="16"/>
    <x v="1"/>
  </r>
  <r>
    <x v="102"/>
    <x v="278"/>
    <n v="3.3670033670033672"/>
    <x v="16"/>
    <x v="1"/>
  </r>
  <r>
    <x v="102"/>
    <x v="279"/>
    <n v="7.7441077441077439"/>
    <x v="16"/>
    <x v="1"/>
  </r>
  <r>
    <x v="102"/>
    <x v="280"/>
    <n v="0.67340067340067344"/>
    <x v="16"/>
    <x v="1"/>
  </r>
  <r>
    <x v="102"/>
    <x v="281"/>
    <n v="2.6936026936026938"/>
    <x v="16"/>
    <x v="1"/>
  </r>
  <r>
    <x v="102"/>
    <x v="282"/>
    <n v="4.7138047138047137"/>
    <x v="16"/>
    <x v="1"/>
  </r>
  <r>
    <x v="102"/>
    <x v="283"/>
    <n v="0"/>
    <x v="16"/>
    <x v="1"/>
  </r>
  <r>
    <x v="102"/>
    <x v="284"/>
    <n v="4.3771043771043772"/>
    <x v="16"/>
    <x v="1"/>
  </r>
  <r>
    <x v="102"/>
    <x v="285"/>
    <n v="0.67340067340067344"/>
    <x v="16"/>
    <x v="1"/>
  </r>
  <r>
    <x v="102"/>
    <x v="286"/>
    <n v="5.3872053872053876"/>
    <x v="16"/>
    <x v="1"/>
  </r>
  <r>
    <x v="102"/>
    <x v="287"/>
    <n v="2.3569023569023568"/>
    <x v="16"/>
    <x v="1"/>
  </r>
  <r>
    <x v="102"/>
    <x v="288"/>
    <n v="0.67340067340067344"/>
    <x v="16"/>
    <x v="1"/>
  </r>
  <r>
    <x v="102"/>
    <x v="289"/>
    <n v="2.3569023569023568"/>
    <x v="16"/>
    <x v="1"/>
  </r>
  <r>
    <x v="102"/>
    <x v="181"/>
    <n v="1.0101010101010102"/>
    <x v="16"/>
    <x v="1"/>
  </r>
  <r>
    <x v="102"/>
    <x v="290"/>
    <n v="8.7542087542087543"/>
    <x v="16"/>
    <x v="1"/>
  </r>
  <r>
    <x v="102"/>
    <x v="291"/>
    <n v="11.784511784511784"/>
    <x v="16"/>
    <x v="1"/>
  </r>
  <r>
    <x v="102"/>
    <x v="292"/>
    <n v="2.3569023569023568"/>
    <x v="16"/>
    <x v="1"/>
  </r>
  <r>
    <x v="102"/>
    <x v="293"/>
    <n v="48.821548821548824"/>
    <x v="16"/>
    <x v="1"/>
  </r>
  <r>
    <x v="103"/>
    <x v="294"/>
    <n v="643.17659762201754"/>
    <x v="0"/>
    <x v="0"/>
  </r>
  <r>
    <x v="103"/>
    <x v="295"/>
    <n v="376.69051645709465"/>
    <x v="0"/>
    <x v="0"/>
  </r>
  <r>
    <x v="103"/>
    <x v="296"/>
    <n v="1015.4233629359832"/>
    <x v="0"/>
    <x v="0"/>
  </r>
  <r>
    <x v="103"/>
    <x v="297"/>
    <n v="68.307611983919543"/>
    <x v="0"/>
    <x v="0"/>
  </r>
  <r>
    <x v="103"/>
    <x v="298"/>
    <n v="40.062917528009486"/>
    <x v="0"/>
    <x v="0"/>
  </r>
  <r>
    <x v="103"/>
    <x v="299"/>
    <n v="107.80798338039341"/>
    <x v="0"/>
    <x v="0"/>
  </r>
  <r>
    <x v="103"/>
    <x v="294"/>
    <n v="495.81818437929809"/>
    <x v="1"/>
    <x v="0"/>
  </r>
  <r>
    <x v="103"/>
    <x v="295"/>
    <n v="339.11581428034975"/>
    <x v="1"/>
    <x v="0"/>
  </r>
  <r>
    <x v="103"/>
    <x v="296"/>
    <n v="829.47876924418688"/>
    <x v="1"/>
    <x v="0"/>
  </r>
  <r>
    <x v="103"/>
    <x v="297"/>
    <n v="73.948275529781526"/>
    <x v="1"/>
    <x v="0"/>
  </r>
  <r>
    <x v="103"/>
    <x v="298"/>
    <n v="50.91419447203463"/>
    <x v="1"/>
    <x v="0"/>
  </r>
  <r>
    <x v="103"/>
    <x v="299"/>
    <n v="123.73739125050295"/>
    <x v="1"/>
    <x v="0"/>
  </r>
  <r>
    <x v="103"/>
    <x v="294"/>
    <n v="539.65196832336642"/>
    <x v="2"/>
    <x v="0"/>
  </r>
  <r>
    <x v="103"/>
    <x v="295"/>
    <n v="370.52899487247851"/>
    <x v="2"/>
    <x v="0"/>
  </r>
  <r>
    <x v="103"/>
    <x v="296"/>
    <n v="910.92622708745546"/>
    <x v="2"/>
    <x v="0"/>
  </r>
  <r>
    <x v="103"/>
    <x v="297"/>
    <n v="55.900964002711412"/>
    <x v="2"/>
    <x v="0"/>
  </r>
  <r>
    <x v="103"/>
    <x v="298"/>
    <n v="38.286385669917728"/>
    <x v="2"/>
    <x v="0"/>
  </r>
  <r>
    <x v="103"/>
    <x v="299"/>
    <n v="94.305613214201884"/>
    <x v="2"/>
    <x v="0"/>
  </r>
  <r>
    <x v="103"/>
    <x v="294"/>
    <n v="858.05011168995873"/>
    <x v="3"/>
    <x v="0"/>
  </r>
  <r>
    <x v="103"/>
    <x v="295"/>
    <n v="330.72474802551159"/>
    <x v="3"/>
    <x v="0"/>
  </r>
  <r>
    <x v="103"/>
    <x v="296"/>
    <n v="1186.348507320613"/>
    <x v="3"/>
    <x v="0"/>
  </r>
  <r>
    <x v="103"/>
    <x v="297"/>
    <n v="71.147165109812875"/>
    <x v="3"/>
    <x v="0"/>
  </r>
  <r>
    <x v="103"/>
    <x v="298"/>
    <n v="27.589114386057755"/>
    <x v="3"/>
    <x v="0"/>
  </r>
  <r>
    <x v="103"/>
    <x v="299"/>
    <n v="98.368768884465979"/>
    <x v="3"/>
    <x v="0"/>
  </r>
  <r>
    <x v="103"/>
    <x v="294"/>
    <n v="722.31166008283526"/>
    <x v="4"/>
    <x v="0"/>
  </r>
  <r>
    <x v="103"/>
    <x v="295"/>
    <n v="395.61895988076498"/>
    <x v="4"/>
    <x v="0"/>
  </r>
  <r>
    <x v="103"/>
    <x v="296"/>
    <n v="1119.6303441057012"/>
    <x v="4"/>
    <x v="0"/>
  </r>
  <r>
    <x v="103"/>
    <x v="297"/>
    <n v="72.5500674034637"/>
    <x v="4"/>
    <x v="0"/>
  </r>
  <r>
    <x v="103"/>
    <x v="298"/>
    <n v="40.158162079779849"/>
    <x v="4"/>
    <x v="0"/>
  </r>
  <r>
    <x v="103"/>
    <x v="299"/>
    <n v="112.45735244328776"/>
    <x v="4"/>
    <x v="0"/>
  </r>
  <r>
    <x v="103"/>
    <x v="294"/>
    <n v="729.74629789549567"/>
    <x v="5"/>
    <x v="0"/>
  </r>
  <r>
    <x v="103"/>
    <x v="295"/>
    <n v="407.28295591291982"/>
    <x v="5"/>
    <x v="0"/>
  </r>
  <r>
    <x v="103"/>
    <x v="296"/>
    <n v="1141.2032750746951"/>
    <x v="5"/>
    <x v="0"/>
  </r>
  <r>
    <x v="103"/>
    <x v="297"/>
    <n v="71.821932113651499"/>
    <x v="5"/>
    <x v="0"/>
  </r>
  <r>
    <x v="103"/>
    <x v="298"/>
    <n v="40.920340510656075"/>
    <x v="5"/>
    <x v="0"/>
  </r>
  <r>
    <x v="103"/>
    <x v="299"/>
    <n v="112.31769778985456"/>
    <x v="5"/>
    <x v="0"/>
  </r>
  <r>
    <x v="103"/>
    <x v="294"/>
    <n v="789.90253633514556"/>
    <x v="6"/>
    <x v="0"/>
  </r>
  <r>
    <x v="103"/>
    <x v="295"/>
    <n v="530.76521533227594"/>
    <x v="6"/>
    <x v="0"/>
  </r>
  <r>
    <x v="103"/>
    <x v="296"/>
    <n v="1320.7943795140225"/>
    <x v="6"/>
    <x v="0"/>
  </r>
  <r>
    <x v="103"/>
    <x v="297"/>
    <n v="66.3350682776356"/>
    <x v="6"/>
    <x v="0"/>
  </r>
  <r>
    <x v="103"/>
    <x v="298"/>
    <n v="44.689801142591492"/>
    <x v="6"/>
    <x v="0"/>
  </r>
  <r>
    <x v="103"/>
    <x v="299"/>
    <n v="110.91872897671777"/>
    <x v="6"/>
    <x v="0"/>
  </r>
  <r>
    <x v="103"/>
    <x v="294"/>
    <n v="678.66733569761789"/>
    <x v="7"/>
    <x v="0"/>
  </r>
  <r>
    <x v="103"/>
    <x v="295"/>
    <n v="324.36166784123913"/>
    <x v="7"/>
    <x v="0"/>
  </r>
  <r>
    <x v="103"/>
    <x v="296"/>
    <n v="1006.3713265557216"/>
    <x v="7"/>
    <x v="0"/>
  </r>
  <r>
    <x v="103"/>
    <x v="297"/>
    <n v="73.237482269527135"/>
    <x v="7"/>
    <x v="0"/>
  </r>
  <r>
    <x v="103"/>
    <x v="298"/>
    <n v="35.371225959485471"/>
    <x v="7"/>
    <x v="0"/>
  </r>
  <r>
    <x v="103"/>
    <x v="299"/>
    <n v="108.60122229018585"/>
    <x v="7"/>
    <x v="0"/>
  </r>
  <r>
    <x v="103"/>
    <x v="294"/>
    <n v="711.84721492058691"/>
    <x v="8"/>
    <x v="0"/>
  </r>
  <r>
    <x v="103"/>
    <x v="295"/>
    <n v="358.89798511797164"/>
    <x v="8"/>
    <x v="0"/>
  </r>
  <r>
    <x v="103"/>
    <x v="296"/>
    <n v="1069.2164224605192"/>
    <x v="8"/>
    <x v="0"/>
  </r>
  <r>
    <x v="103"/>
    <x v="297"/>
    <n v="79.233877279146583"/>
    <x v="8"/>
    <x v="0"/>
  </r>
  <r>
    <x v="103"/>
    <x v="298"/>
    <n v="40.206731823357664"/>
    <x v="8"/>
    <x v="0"/>
  </r>
  <r>
    <x v="103"/>
    <x v="299"/>
    <n v="119.01172193465148"/>
    <x v="8"/>
    <x v="0"/>
  </r>
  <r>
    <x v="103"/>
    <x v="294"/>
    <n v="817.78486985318318"/>
    <x v="9"/>
    <x v="0"/>
  </r>
  <r>
    <x v="103"/>
    <x v="295"/>
    <n v="360.15741107153855"/>
    <x v="9"/>
    <x v="0"/>
  </r>
  <r>
    <x v="103"/>
    <x v="296"/>
    <n v="1176.723559005093"/>
    <x v="9"/>
    <x v="0"/>
  </r>
  <r>
    <x v="103"/>
    <x v="297"/>
    <n v="80.895556136629452"/>
    <x v="9"/>
    <x v="0"/>
  </r>
  <r>
    <x v="103"/>
    <x v="298"/>
    <n v="35.33065907522429"/>
    <x v="9"/>
    <x v="0"/>
  </r>
  <r>
    <x v="103"/>
    <x v="299"/>
    <n v="116.53459213118118"/>
    <x v="9"/>
    <x v="0"/>
  </r>
  <r>
    <x v="103"/>
    <x v="294"/>
    <n v="749.77792667565177"/>
    <x v="10"/>
    <x v="0"/>
  </r>
  <r>
    <x v="103"/>
    <x v="295"/>
    <n v="329.41025164789414"/>
    <x v="10"/>
    <x v="0"/>
  </r>
  <r>
    <x v="103"/>
    <x v="296"/>
    <n v="1083.2156898674828"/>
    <x v="10"/>
    <x v="0"/>
  </r>
  <r>
    <x v="103"/>
    <x v="297"/>
    <n v="77.851273135216985"/>
    <x v="10"/>
    <x v="0"/>
  </r>
  <r>
    <x v="103"/>
    <x v="298"/>
    <n v="34.578976692320389"/>
    <x v="10"/>
    <x v="0"/>
  </r>
  <r>
    <x v="103"/>
    <x v="299"/>
    <n v="112.47293036502823"/>
    <x v="10"/>
    <x v="0"/>
  </r>
  <r>
    <x v="103"/>
    <x v="294"/>
    <n v="904.88175680676147"/>
    <x v="11"/>
    <x v="0"/>
  </r>
  <r>
    <x v="103"/>
    <x v="295"/>
    <n v="294.48924731182808"/>
    <x v="11"/>
    <x v="0"/>
  </r>
  <r>
    <x v="103"/>
    <x v="296"/>
    <n v="1195.8904148154202"/>
    <x v="11"/>
    <x v="0"/>
  </r>
  <r>
    <x v="103"/>
    <x v="297"/>
    <n v="83.913161711104735"/>
    <x v="11"/>
    <x v="0"/>
  </r>
  <r>
    <x v="103"/>
    <x v="298"/>
    <n v="26.261536617523671"/>
    <x v="11"/>
    <x v="0"/>
  </r>
  <r>
    <x v="103"/>
    <x v="299"/>
    <n v="110.89951257421187"/>
    <x v="11"/>
    <x v="0"/>
  </r>
  <r>
    <x v="103"/>
    <x v="294"/>
    <n v="759.88355991162109"/>
    <x v="12"/>
    <x v="0"/>
  </r>
  <r>
    <x v="103"/>
    <x v="295"/>
    <n v="379.75485799701039"/>
    <x v="12"/>
    <x v="0"/>
  </r>
  <r>
    <x v="103"/>
    <x v="296"/>
    <n v="1132.1733459019977"/>
    <x v="12"/>
    <x v="0"/>
  </r>
  <r>
    <x v="103"/>
    <x v="297"/>
    <n v="81.00470223018749"/>
    <x v="12"/>
    <x v="0"/>
  </r>
  <r>
    <x v="103"/>
    <x v="298"/>
    <n v="40.558109833971905"/>
    <x v="12"/>
    <x v="0"/>
  </r>
  <r>
    <x v="103"/>
    <x v="299"/>
    <n v="120.55035135462882"/>
    <x v="12"/>
    <x v="0"/>
  </r>
  <r>
    <x v="103"/>
    <x v="294"/>
    <n v="981.95942652915357"/>
    <x v="13"/>
    <x v="0"/>
  </r>
  <r>
    <x v="103"/>
    <x v="295"/>
    <n v="381.18548199522434"/>
    <x v="13"/>
    <x v="0"/>
  </r>
  <r>
    <x v="103"/>
    <x v="296"/>
    <n v="1359.4598518752766"/>
    <x v="13"/>
    <x v="0"/>
  </r>
  <r>
    <x v="103"/>
    <x v="297"/>
    <n v="95.109604493843634"/>
    <x v="13"/>
    <x v="0"/>
  </r>
  <r>
    <x v="103"/>
    <x v="298"/>
    <n v="36.80411550298718"/>
    <x v="13"/>
    <x v="0"/>
  </r>
  <r>
    <x v="103"/>
    <x v="299"/>
    <n v="131.67314793660466"/>
    <x v="13"/>
    <x v="0"/>
  </r>
  <r>
    <x v="103"/>
    <x v="294"/>
    <n v="421.18860218320384"/>
    <x v="14"/>
    <x v="0"/>
  </r>
  <r>
    <x v="103"/>
    <x v="295"/>
    <n v="580.75566107693385"/>
    <x v="14"/>
    <x v="0"/>
  </r>
  <r>
    <x v="103"/>
    <x v="296"/>
    <n v="1008.6177706729927"/>
    <x v="14"/>
    <x v="0"/>
  </r>
  <r>
    <x v="103"/>
    <x v="297"/>
    <n v="47.841696006431469"/>
    <x v="14"/>
    <x v="0"/>
  </r>
  <r>
    <x v="103"/>
    <x v="298"/>
    <n v="65.343747666297631"/>
    <x v="14"/>
    <x v="0"/>
  </r>
  <r>
    <x v="103"/>
    <x v="299"/>
    <n v="114.56621694200784"/>
    <x v="14"/>
    <x v="0"/>
  </r>
  <r>
    <x v="103"/>
    <x v="294"/>
    <n v="1290.9470904066429"/>
    <x v="15"/>
    <x v="0"/>
  </r>
  <r>
    <x v="103"/>
    <x v="295"/>
    <n v="930.42924528301853"/>
    <x v="15"/>
    <x v="0"/>
  </r>
  <r>
    <x v="103"/>
    <x v="296"/>
    <n v="2239.6732808828333"/>
    <x v="15"/>
    <x v="0"/>
  </r>
  <r>
    <x v="103"/>
    <x v="297"/>
    <n v="103.27576723253145"/>
    <x v="15"/>
    <x v="0"/>
  </r>
  <r>
    <x v="103"/>
    <x v="298"/>
    <n v="75.691097467382932"/>
    <x v="15"/>
    <x v="0"/>
  </r>
  <r>
    <x v="103"/>
    <x v="299"/>
    <n v="179.17386247062663"/>
    <x v="15"/>
    <x v="0"/>
  </r>
  <r>
    <x v="103"/>
    <x v="294"/>
    <n v="812.64253904892769"/>
    <x v="16"/>
    <x v="0"/>
  </r>
  <r>
    <x v="103"/>
    <x v="295"/>
    <n v="481.14174112095287"/>
    <x v="16"/>
    <x v="0"/>
  </r>
  <r>
    <x v="103"/>
    <x v="296"/>
    <n v="1266.3333289138609"/>
    <x v="16"/>
    <x v="0"/>
  </r>
  <r>
    <x v="103"/>
    <x v="297"/>
    <n v="88.403549284421985"/>
    <x v="16"/>
    <x v="0"/>
  </r>
  <r>
    <x v="103"/>
    <x v="298"/>
    <n v="49.41392425238309"/>
    <x v="16"/>
    <x v="0"/>
  </r>
  <r>
    <x v="103"/>
    <x v="299"/>
    <n v="137.53127929137514"/>
    <x v="16"/>
    <x v="0"/>
  </r>
  <r>
    <x v="103"/>
    <x v="294"/>
    <n v="637.36725732437719"/>
    <x v="0"/>
    <x v="1"/>
  </r>
  <r>
    <x v="103"/>
    <x v="295"/>
    <n v="388.1446143833125"/>
    <x v="0"/>
    <x v="1"/>
  </r>
  <r>
    <x v="103"/>
    <x v="296"/>
    <n v="1022.408668346693"/>
    <x v="0"/>
    <x v="1"/>
  </r>
  <r>
    <x v="103"/>
    <x v="297"/>
    <n v="66.468318345722523"/>
    <x v="0"/>
    <x v="1"/>
  </r>
  <r>
    <x v="103"/>
    <x v="298"/>
    <n v="40.642639932184302"/>
    <x v="0"/>
    <x v="1"/>
  </r>
  <r>
    <x v="103"/>
    <x v="299"/>
    <n v="106.61051162250645"/>
    <x v="0"/>
    <x v="1"/>
  </r>
  <r>
    <x v="103"/>
    <x v="294"/>
    <n v="501.12180882248003"/>
    <x v="1"/>
    <x v="1"/>
  </r>
  <r>
    <x v="103"/>
    <x v="295"/>
    <n v="351.23191440308398"/>
    <x v="1"/>
    <x v="1"/>
  </r>
  <r>
    <x v="103"/>
    <x v="296"/>
    <n v="845.26460365064736"/>
    <x v="1"/>
    <x v="1"/>
  </r>
  <r>
    <x v="103"/>
    <x v="297"/>
    <n v="73.188751010941672"/>
    <x v="1"/>
    <x v="1"/>
  </r>
  <r>
    <x v="103"/>
    <x v="298"/>
    <n v="51.275390960856477"/>
    <x v="1"/>
    <x v="1"/>
  </r>
  <r>
    <x v="103"/>
    <x v="299"/>
    <n v="123.43162429830487"/>
    <x v="1"/>
    <x v="1"/>
  </r>
  <r>
    <x v="103"/>
    <x v="294"/>
    <n v="566.7977269871966"/>
    <x v="2"/>
    <x v="1"/>
  </r>
  <r>
    <x v="103"/>
    <x v="295"/>
    <n v="412.26003166070404"/>
    <x v="2"/>
    <x v="1"/>
  </r>
  <r>
    <x v="103"/>
    <x v="296"/>
    <n v="978.17226795332783"/>
    <x v="2"/>
    <x v="1"/>
  </r>
  <r>
    <x v="103"/>
    <x v="297"/>
    <n v="58.336013863258493"/>
    <x v="2"/>
    <x v="1"/>
  </r>
  <r>
    <x v="103"/>
    <x v="298"/>
    <n v="42.566159643613943"/>
    <x v="2"/>
    <x v="1"/>
  </r>
  <r>
    <x v="103"/>
    <x v="299"/>
    <n v="100.6363392942461"/>
    <x v="2"/>
    <x v="1"/>
  </r>
  <r>
    <x v="103"/>
    <x v="294"/>
    <n v="829.5364924473331"/>
    <x v="3"/>
    <x v="1"/>
  </r>
  <r>
    <x v="103"/>
    <x v="295"/>
    <n v="326.33927342105761"/>
    <x v="3"/>
    <x v="1"/>
  </r>
  <r>
    <x v="103"/>
    <x v="296"/>
    <n v="1158.6488509308892"/>
    <x v="3"/>
    <x v="1"/>
  </r>
  <r>
    <x v="103"/>
    <x v="297"/>
    <n v="65.892855711728586"/>
    <x v="3"/>
    <x v="1"/>
  </r>
  <r>
    <x v="103"/>
    <x v="298"/>
    <n v="26.148616755279139"/>
    <x v="3"/>
    <x v="1"/>
  </r>
  <r>
    <x v="103"/>
    <x v="299"/>
    <n v="92.079220336856793"/>
    <x v="3"/>
    <x v="1"/>
  </r>
  <r>
    <x v="103"/>
    <x v="294"/>
    <n v="722.27764824565475"/>
    <x v="4"/>
    <x v="1"/>
  </r>
  <r>
    <x v="103"/>
    <x v="295"/>
    <n v="373.82556060569425"/>
    <x v="4"/>
    <x v="1"/>
  </r>
  <r>
    <x v="103"/>
    <x v="296"/>
    <n v="1097.8577314782735"/>
    <x v="4"/>
    <x v="1"/>
  </r>
  <r>
    <x v="103"/>
    <x v="297"/>
    <n v="80.424699640698094"/>
    <x v="4"/>
    <x v="1"/>
  </r>
  <r>
    <x v="103"/>
    <x v="298"/>
    <n v="41.91542991451724"/>
    <x v="4"/>
    <x v="1"/>
  </r>
  <r>
    <x v="103"/>
    <x v="299"/>
    <n v="122.26429386152984"/>
    <x v="4"/>
    <x v="1"/>
  </r>
  <r>
    <x v="103"/>
    <x v="294"/>
    <n v="724.00836970141131"/>
    <x v="5"/>
    <x v="1"/>
  </r>
  <r>
    <x v="103"/>
    <x v="295"/>
    <n v="414.05543154761898"/>
    <x v="5"/>
    <x v="1"/>
  </r>
  <r>
    <x v="103"/>
    <x v="296"/>
    <n v="1142.8044497025423"/>
    <x v="5"/>
    <x v="1"/>
  </r>
  <r>
    <x v="103"/>
    <x v="297"/>
    <n v="74.66927050445365"/>
    <x v="5"/>
    <x v="1"/>
  </r>
  <r>
    <x v="103"/>
    <x v="298"/>
    <n v="44.71239755744817"/>
    <x v="5"/>
    <x v="1"/>
  </r>
  <r>
    <x v="103"/>
    <x v="299"/>
    <n v="117.96206351301713"/>
    <x v="5"/>
    <x v="1"/>
  </r>
  <r>
    <x v="103"/>
    <x v="294"/>
    <n v="758.28515811001512"/>
    <x v="6"/>
    <x v="1"/>
  </r>
  <r>
    <x v="103"/>
    <x v="295"/>
    <n v="479.66349627987154"/>
    <x v="6"/>
    <x v="1"/>
  </r>
  <r>
    <x v="103"/>
    <x v="296"/>
    <n v="1233.0185772504271"/>
    <x v="6"/>
    <x v="1"/>
  </r>
  <r>
    <x v="103"/>
    <x v="297"/>
    <n v="75.197487940174938"/>
    <x v="6"/>
    <x v="1"/>
  </r>
  <r>
    <x v="103"/>
    <x v="298"/>
    <n v="46.760573824953767"/>
    <x v="6"/>
    <x v="1"/>
  </r>
  <r>
    <x v="103"/>
    <x v="299"/>
    <n v="122.34737466031687"/>
    <x v="6"/>
    <x v="1"/>
  </r>
  <r>
    <x v="103"/>
    <x v="294"/>
    <n v="713.77861177805141"/>
    <x v="7"/>
    <x v="1"/>
  </r>
  <r>
    <x v="103"/>
    <x v="295"/>
    <n v="305.72295648559117"/>
    <x v="7"/>
    <x v="1"/>
  </r>
  <r>
    <x v="103"/>
    <x v="296"/>
    <n v="1021.3326741341351"/>
    <x v="7"/>
    <x v="1"/>
  </r>
  <r>
    <x v="103"/>
    <x v="297"/>
    <n v="84.496132301685506"/>
    <x v="7"/>
    <x v="1"/>
  </r>
  <r>
    <x v="103"/>
    <x v="298"/>
    <n v="36.239236687631703"/>
    <x v="7"/>
    <x v="1"/>
  </r>
  <r>
    <x v="103"/>
    <x v="299"/>
    <n v="120.87894802512184"/>
    <x v="7"/>
    <x v="1"/>
  </r>
  <r>
    <x v="103"/>
    <x v="294"/>
    <n v="707.75623331991835"/>
    <x v="8"/>
    <x v="1"/>
  </r>
  <r>
    <x v="103"/>
    <x v="295"/>
    <n v="358.17191735108821"/>
    <x v="8"/>
    <x v="1"/>
  </r>
  <r>
    <x v="103"/>
    <x v="296"/>
    <n v="1068.470797536902"/>
    <x v="8"/>
    <x v="1"/>
  </r>
  <r>
    <x v="103"/>
    <x v="297"/>
    <n v="84.446035329235784"/>
    <x v="8"/>
    <x v="1"/>
  </r>
  <r>
    <x v="103"/>
    <x v="298"/>
    <n v="42.524121134655601"/>
    <x v="8"/>
    <x v="1"/>
  </r>
  <r>
    <x v="103"/>
    <x v="299"/>
    <n v="127.3218019609191"/>
    <x v="8"/>
    <x v="1"/>
  </r>
  <r>
    <x v="103"/>
    <x v="294"/>
    <n v="705.07475223996926"/>
    <x v="9"/>
    <x v="1"/>
  </r>
  <r>
    <x v="103"/>
    <x v="295"/>
    <n v="322.18525480367623"/>
    <x v="9"/>
    <x v="1"/>
  </r>
  <r>
    <x v="103"/>
    <x v="296"/>
    <n v="1030.1857119324475"/>
    <x v="9"/>
    <x v="1"/>
  </r>
  <r>
    <x v="103"/>
    <x v="297"/>
    <n v="71.901253366171986"/>
    <x v="9"/>
    <x v="1"/>
  </r>
  <r>
    <x v="103"/>
    <x v="298"/>
    <n v="32.735400220694324"/>
    <x v="9"/>
    <x v="1"/>
  </r>
  <r>
    <x v="103"/>
    <x v="299"/>
    <n v="105.00157303697708"/>
    <x v="9"/>
    <x v="1"/>
  </r>
  <r>
    <x v="103"/>
    <x v="294"/>
    <n v="774.87455548551338"/>
    <x v="10"/>
    <x v="1"/>
  </r>
  <r>
    <x v="103"/>
    <x v="295"/>
    <n v="337.08232118758417"/>
    <x v="10"/>
    <x v="1"/>
  </r>
  <r>
    <x v="103"/>
    <x v="296"/>
    <n v="1116.3927505364595"/>
    <x v="10"/>
    <x v="1"/>
  </r>
  <r>
    <x v="103"/>
    <x v="297"/>
    <n v="80.147368205141277"/>
    <x v="10"/>
    <x v="1"/>
  </r>
  <r>
    <x v="103"/>
    <x v="298"/>
    <n v="35.324282279734113"/>
    <x v="10"/>
    <x v="1"/>
  </r>
  <r>
    <x v="103"/>
    <x v="299"/>
    <n v="115.47151755774578"/>
    <x v="10"/>
    <x v="1"/>
  </r>
  <r>
    <x v="103"/>
    <x v="294"/>
    <n v="820.75364243128104"/>
    <x v="11"/>
    <x v="1"/>
  </r>
  <r>
    <x v="103"/>
    <x v="295"/>
    <n v="401.38148148148127"/>
    <x v="11"/>
    <x v="1"/>
  </r>
  <r>
    <x v="103"/>
    <x v="296"/>
    <n v="1220.72629868128"/>
    <x v="11"/>
    <x v="1"/>
  </r>
  <r>
    <x v="103"/>
    <x v="297"/>
    <n v="77.819604615706595"/>
    <x v="11"/>
    <x v="1"/>
  </r>
  <r>
    <x v="103"/>
    <x v="298"/>
    <n v="37.721197354681514"/>
    <x v="11"/>
    <x v="1"/>
  </r>
  <r>
    <x v="103"/>
    <x v="299"/>
    <n v="115.74293794903997"/>
    <x v="11"/>
    <x v="1"/>
  </r>
  <r>
    <x v="103"/>
    <x v="294"/>
    <n v="679.23969077387437"/>
    <x v="12"/>
    <x v="1"/>
  </r>
  <r>
    <x v="103"/>
    <x v="295"/>
    <n v="394.64448236632558"/>
    <x v="12"/>
    <x v="1"/>
  </r>
  <r>
    <x v="103"/>
    <x v="296"/>
    <n v="1046.5841828395949"/>
    <x v="12"/>
    <x v="1"/>
  </r>
  <r>
    <x v="103"/>
    <x v="297"/>
    <n v="69.925555613537114"/>
    <x v="12"/>
    <x v="1"/>
  </r>
  <r>
    <x v="103"/>
    <x v="298"/>
    <n v="35.55683681836814"/>
    <x v="12"/>
    <x v="1"/>
  </r>
  <r>
    <x v="103"/>
    <x v="299"/>
    <n v="108.77305442513514"/>
    <x v="12"/>
    <x v="1"/>
  </r>
  <r>
    <x v="103"/>
    <x v="294"/>
    <n v="888.2245653680335"/>
    <x v="13"/>
    <x v="1"/>
  </r>
  <r>
    <x v="103"/>
    <x v="295"/>
    <n v="469.675366578872"/>
    <x v="13"/>
    <x v="1"/>
  </r>
  <r>
    <x v="103"/>
    <x v="296"/>
    <n v="1330.9262947168802"/>
    <x v="13"/>
    <x v="1"/>
  </r>
  <r>
    <x v="103"/>
    <x v="297"/>
    <n v="74.844815496971563"/>
    <x v="13"/>
    <x v="1"/>
  </r>
  <r>
    <x v="103"/>
    <x v="298"/>
    <n v="38.340846251336473"/>
    <x v="13"/>
    <x v="1"/>
  </r>
  <r>
    <x v="103"/>
    <x v="299"/>
    <n v="112.14836523562994"/>
    <x v="13"/>
    <x v="1"/>
  </r>
  <r>
    <x v="103"/>
    <x v="294"/>
    <n v="470.44104692620027"/>
    <x v="14"/>
    <x v="1"/>
  </r>
  <r>
    <x v="103"/>
    <x v="295"/>
    <n v="560.22699485199439"/>
    <x v="14"/>
    <x v="1"/>
  </r>
  <r>
    <x v="103"/>
    <x v="296"/>
    <n v="1026.2126013180841"/>
    <x v="14"/>
    <x v="1"/>
  </r>
  <r>
    <x v="103"/>
    <x v="297"/>
    <n v="52.867153481934565"/>
    <x v="14"/>
    <x v="1"/>
  </r>
  <r>
    <x v="103"/>
    <x v="298"/>
    <n v="61.508601808675969"/>
    <x v="14"/>
    <x v="1"/>
  </r>
  <r>
    <x v="103"/>
    <x v="299"/>
    <n v="115.80817659026162"/>
    <x v="14"/>
    <x v="1"/>
  </r>
  <r>
    <x v="103"/>
    <x v="294"/>
    <n v="1079.0852150467911"/>
    <x v="15"/>
    <x v="1"/>
  </r>
  <r>
    <x v="103"/>
    <x v="295"/>
    <n v="801.59968333761935"/>
    <x v="15"/>
    <x v="1"/>
  </r>
  <r>
    <x v="103"/>
    <x v="296"/>
    <n v="1852.445689655"/>
    <x v="15"/>
    <x v="1"/>
  </r>
  <r>
    <x v="103"/>
    <x v="297"/>
    <n v="87.156882753779229"/>
    <x v="15"/>
    <x v="1"/>
  </r>
  <r>
    <x v="103"/>
    <x v="298"/>
    <n v="65.581400295172855"/>
    <x v="15"/>
    <x v="1"/>
  </r>
  <r>
    <x v="103"/>
    <x v="299"/>
    <n v="149.62061339521151"/>
    <x v="15"/>
    <x v="1"/>
  </r>
  <r>
    <x v="103"/>
    <x v="294"/>
    <n v="700.42645430130904"/>
    <x v="16"/>
    <x v="1"/>
  </r>
  <r>
    <x v="103"/>
    <x v="295"/>
    <n v="469.28937091958767"/>
    <x v="16"/>
    <x v="1"/>
  </r>
  <r>
    <x v="103"/>
    <x v="296"/>
    <n v="1169.55375605155"/>
    <x v="16"/>
    <x v="1"/>
  </r>
  <r>
    <x v="103"/>
    <x v="297"/>
    <n v="76.077483808162384"/>
    <x v="16"/>
    <x v="1"/>
  </r>
  <r>
    <x v="103"/>
    <x v="298"/>
    <n v="52.595827608723646"/>
    <x v="16"/>
    <x v="1"/>
  </r>
  <r>
    <x v="103"/>
    <x v="299"/>
    <n v="127.03219073520495"/>
    <x v="16"/>
    <x v="1"/>
  </r>
  <r>
    <x v="104"/>
    <x v="255"/>
    <n v="10.301729735791728"/>
    <x v="0"/>
    <x v="0"/>
  </r>
  <r>
    <x v="104"/>
    <x v="181"/>
    <n v="20.396411753618594"/>
    <x v="0"/>
    <x v="0"/>
  </r>
  <r>
    <x v="104"/>
    <x v="300"/>
    <n v="28.143811648762"/>
    <x v="0"/>
    <x v="0"/>
  </r>
  <r>
    <x v="104"/>
    <x v="301"/>
    <n v="10.967378259977421"/>
    <x v="0"/>
    <x v="0"/>
  </r>
  <r>
    <x v="104"/>
    <x v="302"/>
    <n v="5.6637693514429559"/>
    <x v="0"/>
    <x v="0"/>
  </r>
  <r>
    <x v="104"/>
    <x v="303"/>
    <n v="14.540267812433424"/>
    <x v="0"/>
    <x v="0"/>
  </r>
  <r>
    <x v="104"/>
    <x v="274"/>
    <n v="13.093067725966309"/>
    <x v="0"/>
    <x v="0"/>
  </r>
  <r>
    <x v="104"/>
    <x v="304"/>
    <n v="3.4863015293011728"/>
    <x v="0"/>
    <x v="0"/>
  </r>
  <r>
    <x v="104"/>
    <x v="305"/>
    <n v="29.53707811558667"/>
    <x v="0"/>
    <x v="0"/>
  </r>
  <r>
    <x v="104"/>
    <x v="306"/>
    <n v="4.9546369193843001"/>
    <x v="0"/>
    <x v="0"/>
  </r>
  <r>
    <x v="104"/>
    <x v="307"/>
    <n v="110.50488743682094"/>
    <x v="0"/>
    <x v="0"/>
  </r>
  <r>
    <x v="104"/>
    <x v="308"/>
    <n v="47.089341623422484"/>
    <x v="0"/>
    <x v="0"/>
  </r>
  <r>
    <x v="104"/>
    <x v="309"/>
    <n v="70.39547530314573"/>
    <x v="0"/>
    <x v="0"/>
  </r>
  <r>
    <x v="104"/>
    <x v="310"/>
    <n v="2.6601298658886949"/>
    <x v="0"/>
    <x v="0"/>
  </r>
  <r>
    <x v="104"/>
    <x v="59"/>
    <n v="2.4491558320173068"/>
    <x v="0"/>
    <x v="0"/>
  </r>
  <r>
    <x v="104"/>
    <x v="311"/>
    <n v="2.5070735435347227"/>
    <x v="0"/>
    <x v="0"/>
  </r>
  <r>
    <x v="104"/>
    <x v="255"/>
    <n v="7.8003310907124135"/>
    <x v="1"/>
    <x v="0"/>
  </r>
  <r>
    <x v="104"/>
    <x v="181"/>
    <n v="33.476396750409471"/>
    <x v="1"/>
    <x v="0"/>
  </r>
  <r>
    <x v="104"/>
    <x v="300"/>
    <n v="37.090600985272559"/>
    <x v="1"/>
    <x v="0"/>
  </r>
  <r>
    <x v="104"/>
    <x v="301"/>
    <n v="12.896416636655461"/>
    <x v="1"/>
    <x v="0"/>
  </r>
  <r>
    <x v="104"/>
    <x v="302"/>
    <n v="3.6599500494479815"/>
    <x v="1"/>
    <x v="0"/>
  </r>
  <r>
    <x v="104"/>
    <x v="303"/>
    <n v="21.18498772054102"/>
    <x v="1"/>
    <x v="0"/>
  </r>
  <r>
    <x v="104"/>
    <x v="274"/>
    <n v="12.472385335802569"/>
    <x v="1"/>
    <x v="0"/>
  </r>
  <r>
    <x v="104"/>
    <x v="304"/>
    <n v="3.3438699790003192"/>
    <x v="1"/>
    <x v="0"/>
  </r>
  <r>
    <x v="104"/>
    <x v="305"/>
    <n v="25.562677489635885"/>
    <x v="1"/>
    <x v="0"/>
  </r>
  <r>
    <x v="104"/>
    <x v="306"/>
    <n v="3.0678104087094371"/>
    <x v="1"/>
    <x v="0"/>
  </r>
  <r>
    <x v="104"/>
    <x v="307"/>
    <n v="61.36942535124232"/>
    <x v="1"/>
    <x v="0"/>
  </r>
  <r>
    <x v="104"/>
    <x v="308"/>
    <n v="22.700281724380787"/>
    <x v="1"/>
    <x v="0"/>
  </r>
  <r>
    <x v="104"/>
    <x v="309"/>
    <n v="86.380671462181155"/>
    <x v="1"/>
    <x v="0"/>
  </r>
  <r>
    <x v="104"/>
    <x v="310"/>
    <n v="5.4156005661136914"/>
    <x v="1"/>
    <x v="0"/>
  </r>
  <r>
    <x v="104"/>
    <x v="59"/>
    <n v="0.40139277847321525"/>
    <x v="1"/>
    <x v="0"/>
  </r>
  <r>
    <x v="104"/>
    <x v="311"/>
    <n v="2.2930159517716291"/>
    <x v="1"/>
    <x v="0"/>
  </r>
  <r>
    <x v="104"/>
    <x v="255"/>
    <n v="13.750922587589987"/>
    <x v="2"/>
    <x v="0"/>
  </r>
  <r>
    <x v="104"/>
    <x v="181"/>
    <n v="6.6915237017603282"/>
    <x v="2"/>
    <x v="0"/>
  </r>
  <r>
    <x v="104"/>
    <x v="300"/>
    <n v="15.567952272060211"/>
    <x v="2"/>
    <x v="0"/>
  </r>
  <r>
    <x v="104"/>
    <x v="301"/>
    <n v="12.166671881982129"/>
    <x v="2"/>
    <x v="0"/>
  </r>
  <r>
    <x v="104"/>
    <x v="302"/>
    <n v="5.6808903312218719"/>
    <x v="2"/>
    <x v="0"/>
  </r>
  <r>
    <x v="104"/>
    <x v="303"/>
    <n v="9.1588066937374304"/>
    <x v="2"/>
    <x v="0"/>
  </r>
  <r>
    <x v="104"/>
    <x v="274"/>
    <n v="6.8714716003583298"/>
    <x v="2"/>
    <x v="0"/>
  </r>
  <r>
    <x v="104"/>
    <x v="304"/>
    <n v="2.6861676616400763"/>
    <x v="2"/>
    <x v="0"/>
  </r>
  <r>
    <x v="104"/>
    <x v="305"/>
    <n v="30.601769203295991"/>
    <x v="2"/>
    <x v="0"/>
  </r>
  <r>
    <x v="104"/>
    <x v="306"/>
    <n v="5.5192237744074699"/>
    <x v="2"/>
    <x v="0"/>
  </r>
  <r>
    <x v="104"/>
    <x v="307"/>
    <n v="146.12586586258669"/>
    <x v="2"/>
    <x v="0"/>
  </r>
  <r>
    <x v="104"/>
    <x v="308"/>
    <n v="56.702666439313667"/>
    <x v="2"/>
    <x v="0"/>
  </r>
  <r>
    <x v="104"/>
    <x v="309"/>
    <n v="51.748668114657939"/>
    <x v="2"/>
    <x v="0"/>
  </r>
  <r>
    <x v="104"/>
    <x v="310"/>
    <n v="0.76749581351441576"/>
    <x v="2"/>
    <x v="0"/>
  </r>
  <r>
    <x v="104"/>
    <x v="59"/>
    <n v="4.9088387736878003"/>
    <x v="2"/>
    <x v="0"/>
  </r>
  <r>
    <x v="104"/>
    <x v="311"/>
    <n v="1.5800601606647515"/>
    <x v="2"/>
    <x v="0"/>
  </r>
  <r>
    <x v="104"/>
    <x v="255"/>
    <n v="6.2771985525358733"/>
    <x v="3"/>
    <x v="0"/>
  </r>
  <r>
    <x v="104"/>
    <x v="181"/>
    <n v="31.092271447336053"/>
    <x v="3"/>
    <x v="0"/>
  </r>
  <r>
    <x v="104"/>
    <x v="300"/>
    <n v="37.31452739816487"/>
    <x v="3"/>
    <x v="0"/>
  </r>
  <r>
    <x v="104"/>
    <x v="301"/>
    <n v="4.1428050468831241"/>
    <x v="3"/>
    <x v="0"/>
  </r>
  <r>
    <x v="104"/>
    <x v="302"/>
    <n v="8.0090384728054111"/>
    <x v="3"/>
    <x v="0"/>
  </r>
  <r>
    <x v="104"/>
    <x v="303"/>
    <n v="18.511628380009952"/>
    <x v="3"/>
    <x v="0"/>
  </r>
  <r>
    <x v="104"/>
    <x v="274"/>
    <n v="25.234271573907272"/>
    <x v="3"/>
    <x v="0"/>
  </r>
  <r>
    <x v="104"/>
    <x v="304"/>
    <n v="4.2953962860339399"/>
    <x v="3"/>
    <x v="0"/>
  </r>
  <r>
    <x v="104"/>
    <x v="305"/>
    <n v="37.942412089633571"/>
    <x v="3"/>
    <x v="0"/>
  </r>
  <r>
    <x v="104"/>
    <x v="306"/>
    <n v="6.8536307968526557"/>
    <x v="3"/>
    <x v="0"/>
  </r>
  <r>
    <x v="104"/>
    <x v="307"/>
    <n v="65.877070907886903"/>
    <x v="3"/>
    <x v="0"/>
  </r>
  <r>
    <x v="104"/>
    <x v="308"/>
    <n v="40.505312474541789"/>
    <x v="3"/>
    <x v="0"/>
  </r>
  <r>
    <x v="104"/>
    <x v="309"/>
    <n v="37.564743726728736"/>
    <x v="3"/>
    <x v="0"/>
  </r>
  <r>
    <x v="104"/>
    <x v="310"/>
    <n v="1.9196354653664143"/>
    <x v="3"/>
    <x v="0"/>
  </r>
  <r>
    <x v="104"/>
    <x v="59"/>
    <n v="1.2468682273203069"/>
    <x v="3"/>
    <x v="0"/>
  </r>
  <r>
    <x v="104"/>
    <x v="311"/>
    <n v="3.9379371795047264"/>
    <x v="3"/>
    <x v="0"/>
  </r>
  <r>
    <x v="104"/>
    <x v="255"/>
    <n v="8.5260793835970663"/>
    <x v="4"/>
    <x v="0"/>
  </r>
  <r>
    <x v="104"/>
    <x v="181"/>
    <n v="10.394120849182407"/>
    <x v="4"/>
    <x v="0"/>
  </r>
  <r>
    <x v="104"/>
    <x v="300"/>
    <n v="16.433691888109095"/>
    <x v="4"/>
    <x v="0"/>
  </r>
  <r>
    <x v="104"/>
    <x v="301"/>
    <n v="7.0536867470916063"/>
    <x v="4"/>
    <x v="0"/>
  </r>
  <r>
    <x v="104"/>
    <x v="302"/>
    <n v="3.8391296236064743"/>
    <x v="4"/>
    <x v="0"/>
  </r>
  <r>
    <x v="104"/>
    <x v="303"/>
    <n v="8.5831727648723195"/>
    <x v="4"/>
    <x v="0"/>
  </r>
  <r>
    <x v="104"/>
    <x v="274"/>
    <n v="11.677019860246238"/>
    <x v="4"/>
    <x v="0"/>
  </r>
  <r>
    <x v="104"/>
    <x v="304"/>
    <n v="2.988959802132479"/>
    <x v="4"/>
    <x v="0"/>
  </r>
  <r>
    <x v="104"/>
    <x v="305"/>
    <n v="16.681807432294747"/>
    <x v="4"/>
    <x v="0"/>
  </r>
  <r>
    <x v="104"/>
    <x v="306"/>
    <n v="3.926045806378577"/>
    <x v="4"/>
    <x v="0"/>
  </r>
  <r>
    <x v="104"/>
    <x v="307"/>
    <n v="155.47559246025594"/>
    <x v="4"/>
    <x v="0"/>
  </r>
  <r>
    <x v="104"/>
    <x v="308"/>
    <n v="72.801588272078561"/>
    <x v="4"/>
    <x v="0"/>
  </r>
  <r>
    <x v="104"/>
    <x v="309"/>
    <n v="74.525822364846974"/>
    <x v="4"/>
    <x v="0"/>
  </r>
  <r>
    <x v="104"/>
    <x v="310"/>
    <n v="0.432245406267667"/>
    <x v="4"/>
    <x v="0"/>
  </r>
  <r>
    <x v="104"/>
    <x v="59"/>
    <n v="0.79849435096257559"/>
    <x v="4"/>
    <x v="0"/>
  </r>
  <r>
    <x v="104"/>
    <x v="311"/>
    <n v="1.4815028688419256"/>
    <x v="4"/>
    <x v="0"/>
  </r>
  <r>
    <x v="104"/>
    <x v="255"/>
    <n v="11.996633673896572"/>
    <x v="5"/>
    <x v="0"/>
  </r>
  <r>
    <x v="104"/>
    <x v="181"/>
    <n v="9.4628115152237182"/>
    <x v="5"/>
    <x v="0"/>
  </r>
  <r>
    <x v="104"/>
    <x v="300"/>
    <n v="20.653892649174466"/>
    <x v="5"/>
    <x v="0"/>
  </r>
  <r>
    <x v="104"/>
    <x v="301"/>
    <n v="9.126116729492928"/>
    <x v="5"/>
    <x v="0"/>
  </r>
  <r>
    <x v="104"/>
    <x v="302"/>
    <n v="4.3441269144719898"/>
    <x v="5"/>
    <x v="0"/>
  </r>
  <r>
    <x v="104"/>
    <x v="303"/>
    <n v="10.302552490814143"/>
    <x v="5"/>
    <x v="0"/>
  </r>
  <r>
    <x v="104"/>
    <x v="274"/>
    <n v="14.92372264191895"/>
    <x v="5"/>
    <x v="0"/>
  </r>
  <r>
    <x v="104"/>
    <x v="304"/>
    <n v="1.4290138788689102"/>
    <x v="5"/>
    <x v="0"/>
  </r>
  <r>
    <x v="104"/>
    <x v="305"/>
    <n v="12.953795815445622"/>
    <x v="5"/>
    <x v="0"/>
  </r>
  <r>
    <x v="104"/>
    <x v="306"/>
    <n v="4.2962231847948464"/>
    <x v="5"/>
    <x v="0"/>
  </r>
  <r>
    <x v="104"/>
    <x v="307"/>
    <n v="133.63831781594607"/>
    <x v="5"/>
    <x v="0"/>
  </r>
  <r>
    <x v="104"/>
    <x v="308"/>
    <n v="83.599279388442923"/>
    <x v="5"/>
    <x v="0"/>
  </r>
  <r>
    <x v="104"/>
    <x v="309"/>
    <n v="87.147662621902995"/>
    <x v="5"/>
    <x v="0"/>
  </r>
  <r>
    <x v="104"/>
    <x v="310"/>
    <n v="0.18819322373163871"/>
    <x v="5"/>
    <x v="0"/>
  </r>
  <r>
    <x v="104"/>
    <x v="59"/>
    <n v="1.1291593423898332"/>
    <x v="5"/>
    <x v="0"/>
  </r>
  <r>
    <x v="104"/>
    <x v="311"/>
    <n v="2.0914540264042767"/>
    <x v="5"/>
    <x v="0"/>
  </r>
  <r>
    <x v="104"/>
    <x v="255"/>
    <n v="10.060619711837916"/>
    <x v="6"/>
    <x v="0"/>
  </r>
  <r>
    <x v="104"/>
    <x v="181"/>
    <n v="13.577829817903845"/>
    <x v="6"/>
    <x v="0"/>
  </r>
  <r>
    <x v="104"/>
    <x v="300"/>
    <n v="10.077356732357085"/>
    <x v="6"/>
    <x v="0"/>
  </r>
  <r>
    <x v="104"/>
    <x v="301"/>
    <n v="9.389281206318973"/>
    <x v="6"/>
    <x v="0"/>
  </r>
  <r>
    <x v="104"/>
    <x v="302"/>
    <n v="4.8519319637695384"/>
    <x v="6"/>
    <x v="0"/>
  </r>
  <r>
    <x v="104"/>
    <x v="303"/>
    <n v="9.1112824298857671"/>
    <x v="6"/>
    <x v="0"/>
  </r>
  <r>
    <x v="104"/>
    <x v="274"/>
    <n v="26.565592211268299"/>
    <x v="6"/>
    <x v="0"/>
  </r>
  <r>
    <x v="104"/>
    <x v="304"/>
    <n v="10.448809511124086"/>
    <x v="6"/>
    <x v="0"/>
  </r>
  <r>
    <x v="104"/>
    <x v="305"/>
    <n v="20.316684226480529"/>
    <x v="6"/>
    <x v="0"/>
  </r>
  <r>
    <x v="104"/>
    <x v="306"/>
    <n v="4.5375673701665322"/>
    <x v="6"/>
    <x v="0"/>
  </r>
  <r>
    <x v="104"/>
    <x v="307"/>
    <n v="220.5857687155667"/>
    <x v="6"/>
    <x v="0"/>
  </r>
  <r>
    <x v="104"/>
    <x v="308"/>
    <n v="88.215588244606593"/>
    <x v="6"/>
    <x v="0"/>
  </r>
  <r>
    <x v="104"/>
    <x v="309"/>
    <n v="101.07105130067939"/>
    <x v="6"/>
    <x v="0"/>
  </r>
  <r>
    <x v="104"/>
    <x v="310"/>
    <n v="0.51041655574322908"/>
    <x v="6"/>
    <x v="0"/>
  </r>
  <r>
    <x v="104"/>
    <x v="59"/>
    <n v="0"/>
    <x v="6"/>
    <x v="0"/>
  </r>
  <r>
    <x v="104"/>
    <x v="311"/>
    <n v="1.4454353345676785"/>
    <x v="6"/>
    <x v="0"/>
  </r>
  <r>
    <x v="104"/>
    <x v="255"/>
    <n v="6.5882830121951663"/>
    <x v="7"/>
    <x v="0"/>
  </r>
  <r>
    <x v="104"/>
    <x v="181"/>
    <n v="5.5548029648901407"/>
    <x v="7"/>
    <x v="0"/>
  </r>
  <r>
    <x v="104"/>
    <x v="300"/>
    <n v="13.410311979937607"/>
    <x v="7"/>
    <x v="0"/>
  </r>
  <r>
    <x v="104"/>
    <x v="301"/>
    <n v="5.1001485461419103"/>
    <x v="7"/>
    <x v="0"/>
  </r>
  <r>
    <x v="104"/>
    <x v="302"/>
    <n v="2.2867048885533938"/>
    <x v="7"/>
    <x v="0"/>
  </r>
  <r>
    <x v="104"/>
    <x v="303"/>
    <n v="6.4415682518408142"/>
    <x v="7"/>
    <x v="0"/>
  </r>
  <r>
    <x v="104"/>
    <x v="274"/>
    <n v="6.3901794384346253"/>
    <x v="7"/>
    <x v="0"/>
  </r>
  <r>
    <x v="104"/>
    <x v="304"/>
    <n v="1.3859351987691679"/>
    <x v="7"/>
    <x v="0"/>
  </r>
  <r>
    <x v="104"/>
    <x v="305"/>
    <n v="18.919622595705924"/>
    <x v="7"/>
    <x v="0"/>
  </r>
  <r>
    <x v="104"/>
    <x v="306"/>
    <n v="3.6740174900017237"/>
    <x v="7"/>
    <x v="0"/>
  </r>
  <r>
    <x v="104"/>
    <x v="307"/>
    <n v="138.38327189886252"/>
    <x v="7"/>
    <x v="0"/>
  </r>
  <r>
    <x v="104"/>
    <x v="308"/>
    <n v="66.2979520644422"/>
    <x v="7"/>
    <x v="0"/>
  </r>
  <r>
    <x v="104"/>
    <x v="309"/>
    <n v="47.419748130836574"/>
    <x v="7"/>
    <x v="0"/>
  </r>
  <r>
    <x v="104"/>
    <x v="310"/>
    <n v="0.28855117377894102"/>
    <x v="7"/>
    <x v="0"/>
  </r>
  <r>
    <x v="104"/>
    <x v="59"/>
    <n v="1.2874633404665314"/>
    <x v="7"/>
    <x v="0"/>
  </r>
  <r>
    <x v="104"/>
    <x v="311"/>
    <n v="0.93310686638216456"/>
    <x v="7"/>
    <x v="0"/>
  </r>
  <r>
    <x v="104"/>
    <x v="255"/>
    <n v="5.888502100775189"/>
    <x v="8"/>
    <x v="0"/>
  </r>
  <r>
    <x v="104"/>
    <x v="181"/>
    <n v="14.739381430985262"/>
    <x v="8"/>
    <x v="0"/>
  </r>
  <r>
    <x v="104"/>
    <x v="300"/>
    <n v="20.434277689420721"/>
    <x v="8"/>
    <x v="0"/>
  </r>
  <r>
    <x v="104"/>
    <x v="301"/>
    <n v="5.3206266697789202"/>
    <x v="8"/>
    <x v="0"/>
  </r>
  <r>
    <x v="104"/>
    <x v="302"/>
    <n v="4.3739998247574325"/>
    <x v="8"/>
    <x v="0"/>
  </r>
  <r>
    <x v="104"/>
    <x v="303"/>
    <n v="8.859520576792864"/>
    <x v="8"/>
    <x v="0"/>
  </r>
  <r>
    <x v="104"/>
    <x v="274"/>
    <n v="2.8805440146629224"/>
    <x v="8"/>
    <x v="0"/>
  </r>
  <r>
    <x v="104"/>
    <x v="304"/>
    <n v="0.7241078865312961"/>
    <x v="8"/>
    <x v="0"/>
  </r>
  <r>
    <x v="104"/>
    <x v="305"/>
    <n v="14.721592480531399"/>
    <x v="8"/>
    <x v="0"/>
  </r>
  <r>
    <x v="104"/>
    <x v="306"/>
    <n v="3.2975199244973283"/>
    <x v="8"/>
    <x v="0"/>
  </r>
  <r>
    <x v="104"/>
    <x v="307"/>
    <n v="146.16182885513595"/>
    <x v="8"/>
    <x v="0"/>
  </r>
  <r>
    <x v="104"/>
    <x v="308"/>
    <n v="56.023968890157441"/>
    <x v="8"/>
    <x v="0"/>
  </r>
  <r>
    <x v="104"/>
    <x v="309"/>
    <n v="72.699266177135328"/>
    <x v="8"/>
    <x v="0"/>
  </r>
  <r>
    <x v="104"/>
    <x v="310"/>
    <n v="0.80287913832619828"/>
    <x v="8"/>
    <x v="0"/>
  </r>
  <r>
    <x v="104"/>
    <x v="59"/>
    <n v="0.45161951530848682"/>
    <x v="8"/>
    <x v="0"/>
  </r>
  <r>
    <x v="104"/>
    <x v="311"/>
    <n v="1.5183499431750993"/>
    <x v="8"/>
    <x v="0"/>
  </r>
  <r>
    <x v="104"/>
    <x v="255"/>
    <n v="7.728291112583884"/>
    <x v="9"/>
    <x v="0"/>
  </r>
  <r>
    <x v="104"/>
    <x v="181"/>
    <n v="17.919578849213799"/>
    <x v="9"/>
    <x v="0"/>
  </r>
  <r>
    <x v="104"/>
    <x v="300"/>
    <n v="26.600523085734849"/>
    <x v="9"/>
    <x v="0"/>
  </r>
  <r>
    <x v="104"/>
    <x v="301"/>
    <n v="8.5712843260478326"/>
    <x v="9"/>
    <x v="0"/>
  </r>
  <r>
    <x v="104"/>
    <x v="302"/>
    <n v="4.0857081186912065"/>
    <x v="9"/>
    <x v="0"/>
  </r>
  <r>
    <x v="104"/>
    <x v="303"/>
    <n v="7.8839534639639606"/>
    <x v="9"/>
    <x v="0"/>
  </r>
  <r>
    <x v="104"/>
    <x v="274"/>
    <n v="5.6575864729508991"/>
    <x v="9"/>
    <x v="0"/>
  </r>
  <r>
    <x v="104"/>
    <x v="304"/>
    <n v="1.102127234990435"/>
    <x v="9"/>
    <x v="0"/>
  </r>
  <r>
    <x v="104"/>
    <x v="305"/>
    <n v="32.663762357494633"/>
    <x v="9"/>
    <x v="0"/>
  </r>
  <r>
    <x v="104"/>
    <x v="306"/>
    <n v="2.1023689300350874"/>
    <x v="9"/>
    <x v="0"/>
  </r>
  <r>
    <x v="104"/>
    <x v="307"/>
    <n v="136.59929394852531"/>
    <x v="9"/>
    <x v="0"/>
  </r>
  <r>
    <x v="104"/>
    <x v="308"/>
    <n v="47.191350456703006"/>
    <x v="9"/>
    <x v="0"/>
  </r>
  <r>
    <x v="104"/>
    <x v="309"/>
    <n v="59.278140757040802"/>
    <x v="9"/>
    <x v="0"/>
  </r>
  <r>
    <x v="104"/>
    <x v="310"/>
    <n v="0.14254178905876291"/>
    <x v="9"/>
    <x v="0"/>
  </r>
  <r>
    <x v="104"/>
    <x v="59"/>
    <n v="0"/>
    <x v="9"/>
    <x v="0"/>
  </r>
  <r>
    <x v="104"/>
    <x v="311"/>
    <n v="2.6309001685038353"/>
    <x v="9"/>
    <x v="0"/>
  </r>
  <r>
    <x v="104"/>
    <x v="255"/>
    <n v="5.4802123427678202"/>
    <x v="10"/>
    <x v="0"/>
  </r>
  <r>
    <x v="104"/>
    <x v="181"/>
    <n v="35.472019593908399"/>
    <x v="10"/>
    <x v="0"/>
  </r>
  <r>
    <x v="104"/>
    <x v="300"/>
    <n v="29.640443042647423"/>
    <x v="10"/>
    <x v="0"/>
  </r>
  <r>
    <x v="104"/>
    <x v="301"/>
    <n v="2.5581178815771746"/>
    <x v="10"/>
    <x v="0"/>
  </r>
  <r>
    <x v="104"/>
    <x v="302"/>
    <n v="6.5769402662735761"/>
    <x v="10"/>
    <x v="0"/>
  </r>
  <r>
    <x v="104"/>
    <x v="303"/>
    <n v="11.677753293003619"/>
    <x v="10"/>
    <x v="0"/>
  </r>
  <r>
    <x v="104"/>
    <x v="274"/>
    <n v="12.728898462188667"/>
    <x v="10"/>
    <x v="0"/>
  </r>
  <r>
    <x v="104"/>
    <x v="304"/>
    <n v="5.9963599217677137"/>
    <x v="10"/>
    <x v="0"/>
  </r>
  <r>
    <x v="104"/>
    <x v="305"/>
    <n v="16.232944177789577"/>
    <x v="10"/>
    <x v="0"/>
  </r>
  <r>
    <x v="104"/>
    <x v="306"/>
    <n v="3.6515556213124096"/>
    <x v="10"/>
    <x v="0"/>
  </r>
  <r>
    <x v="104"/>
    <x v="307"/>
    <n v="60.111246214379122"/>
    <x v="10"/>
    <x v="0"/>
  </r>
  <r>
    <x v="104"/>
    <x v="308"/>
    <n v="35.022635327251919"/>
    <x v="10"/>
    <x v="0"/>
  </r>
  <r>
    <x v="104"/>
    <x v="309"/>
    <n v="84.290395470939202"/>
    <x v="10"/>
    <x v="0"/>
  </r>
  <r>
    <x v="104"/>
    <x v="310"/>
    <n v="15.433018248582545"/>
    <x v="10"/>
    <x v="0"/>
  </r>
  <r>
    <x v="104"/>
    <x v="59"/>
    <n v="3.6740385437442797"/>
    <x v="10"/>
    <x v="0"/>
  </r>
  <r>
    <x v="104"/>
    <x v="311"/>
    <n v="0.86367323976078225"/>
    <x v="10"/>
    <x v="0"/>
  </r>
  <r>
    <x v="104"/>
    <x v="255"/>
    <n v="5.929013752942434"/>
    <x v="11"/>
    <x v="0"/>
  </r>
  <r>
    <x v="104"/>
    <x v="181"/>
    <n v="14.660497971583643"/>
    <x v="11"/>
    <x v="0"/>
  </r>
  <r>
    <x v="104"/>
    <x v="300"/>
    <n v="22.117197188345326"/>
    <x v="11"/>
    <x v="0"/>
  </r>
  <r>
    <x v="104"/>
    <x v="301"/>
    <n v="1.6331334640274437"/>
    <x v="11"/>
    <x v="0"/>
  </r>
  <r>
    <x v="104"/>
    <x v="302"/>
    <n v="3.2239264308393634"/>
    <x v="11"/>
    <x v="0"/>
  </r>
  <r>
    <x v="104"/>
    <x v="303"/>
    <n v="4.6178024820298651"/>
    <x v="11"/>
    <x v="0"/>
  </r>
  <r>
    <x v="104"/>
    <x v="274"/>
    <n v="8.8713422737293222"/>
    <x v="11"/>
    <x v="0"/>
  </r>
  <r>
    <x v="104"/>
    <x v="304"/>
    <n v="8.7026523562515941"/>
    <x v="11"/>
    <x v="0"/>
  </r>
  <r>
    <x v="104"/>
    <x v="305"/>
    <n v="26.923246865138193"/>
    <x v="11"/>
    <x v="0"/>
  </r>
  <r>
    <x v="104"/>
    <x v="306"/>
    <n v="4.1490326914293947"/>
    <x v="11"/>
    <x v="0"/>
  </r>
  <r>
    <x v="104"/>
    <x v="307"/>
    <n v="74.435266176279711"/>
    <x v="11"/>
    <x v="0"/>
  </r>
  <r>
    <x v="104"/>
    <x v="308"/>
    <n v="48.188526366651807"/>
    <x v="11"/>
    <x v="0"/>
  </r>
  <r>
    <x v="104"/>
    <x v="309"/>
    <n v="61.968678031844682"/>
    <x v="11"/>
    <x v="0"/>
  </r>
  <r>
    <x v="104"/>
    <x v="310"/>
    <n v="4.3751847122710554"/>
    <x v="11"/>
    <x v="0"/>
  </r>
  <r>
    <x v="104"/>
    <x v="59"/>
    <n v="1.0081070765601514"/>
    <x v="11"/>
    <x v="0"/>
  </r>
  <r>
    <x v="104"/>
    <x v="311"/>
    <n v="3.6856394719039125"/>
    <x v="11"/>
    <x v="0"/>
  </r>
  <r>
    <x v="104"/>
    <x v="255"/>
    <n v="12.107362142037859"/>
    <x v="12"/>
    <x v="0"/>
  </r>
  <r>
    <x v="104"/>
    <x v="181"/>
    <n v="30.508498967040779"/>
    <x v="12"/>
    <x v="0"/>
  </r>
  <r>
    <x v="104"/>
    <x v="300"/>
    <n v="38.396857638780077"/>
    <x v="12"/>
    <x v="0"/>
  </r>
  <r>
    <x v="104"/>
    <x v="301"/>
    <n v="31.674236504288608"/>
    <x v="12"/>
    <x v="0"/>
  </r>
  <r>
    <x v="104"/>
    <x v="302"/>
    <n v="10.313455154666821"/>
    <x v="12"/>
    <x v="0"/>
  </r>
  <r>
    <x v="104"/>
    <x v="303"/>
    <n v="12.083956789929898"/>
    <x v="12"/>
    <x v="0"/>
  </r>
  <r>
    <x v="104"/>
    <x v="274"/>
    <n v="16.765027211520984"/>
    <x v="12"/>
    <x v="0"/>
  </r>
  <r>
    <x v="104"/>
    <x v="304"/>
    <n v="8.8608133012569379"/>
    <x v="12"/>
    <x v="0"/>
  </r>
  <r>
    <x v="104"/>
    <x v="305"/>
    <n v="28.621725582596227"/>
    <x v="12"/>
    <x v="0"/>
  </r>
  <r>
    <x v="104"/>
    <x v="306"/>
    <n v="7.0151880358409038"/>
    <x v="12"/>
    <x v="0"/>
  </r>
  <r>
    <x v="104"/>
    <x v="307"/>
    <n v="59.935821668965644"/>
    <x v="12"/>
    <x v="0"/>
  </r>
  <r>
    <x v="104"/>
    <x v="308"/>
    <n v="29.73763237019487"/>
    <x v="12"/>
    <x v="0"/>
  </r>
  <r>
    <x v="104"/>
    <x v="309"/>
    <n v="78.524201310832183"/>
    <x v="12"/>
    <x v="0"/>
  </r>
  <r>
    <x v="104"/>
    <x v="310"/>
    <n v="10.334217967020656"/>
    <x v="12"/>
    <x v="0"/>
  </r>
  <r>
    <x v="104"/>
    <x v="59"/>
    <n v="1.0192653337335438"/>
    <x v="12"/>
    <x v="0"/>
  </r>
  <r>
    <x v="104"/>
    <x v="311"/>
    <n v="3.8565980183044011"/>
    <x v="12"/>
    <x v="0"/>
  </r>
  <r>
    <x v="104"/>
    <x v="255"/>
    <n v="5.7905773051954474"/>
    <x v="13"/>
    <x v="0"/>
  </r>
  <r>
    <x v="104"/>
    <x v="181"/>
    <n v="30.207317368802332"/>
    <x v="13"/>
    <x v="0"/>
  </r>
  <r>
    <x v="104"/>
    <x v="300"/>
    <n v="39.815642332937479"/>
    <x v="13"/>
    <x v="0"/>
  </r>
  <r>
    <x v="104"/>
    <x v="301"/>
    <n v="11.145520314868387"/>
    <x v="13"/>
    <x v="0"/>
  </r>
  <r>
    <x v="104"/>
    <x v="302"/>
    <n v="21.52113839139458"/>
    <x v="13"/>
    <x v="0"/>
  </r>
  <r>
    <x v="104"/>
    <x v="303"/>
    <n v="21.169649549352027"/>
    <x v="13"/>
    <x v="0"/>
  </r>
  <r>
    <x v="104"/>
    <x v="274"/>
    <n v="0"/>
    <x v="13"/>
    <x v="0"/>
  </r>
  <r>
    <x v="104"/>
    <x v="304"/>
    <n v="2.2651701990568935"/>
    <x v="13"/>
    <x v="0"/>
  </r>
  <r>
    <x v="104"/>
    <x v="305"/>
    <n v="42.811883483873068"/>
    <x v="13"/>
    <x v="0"/>
  </r>
  <r>
    <x v="104"/>
    <x v="306"/>
    <n v="5.9267876039299949"/>
    <x v="13"/>
    <x v="0"/>
  </r>
  <r>
    <x v="104"/>
    <x v="307"/>
    <n v="102.99677246899792"/>
    <x v="13"/>
    <x v="0"/>
  </r>
  <r>
    <x v="104"/>
    <x v="308"/>
    <n v="29.238471014944398"/>
    <x v="13"/>
    <x v="0"/>
  </r>
  <r>
    <x v="104"/>
    <x v="309"/>
    <n v="60.570489782525748"/>
    <x v="13"/>
    <x v="0"/>
  </r>
  <r>
    <x v="104"/>
    <x v="310"/>
    <n v="0.60646504712302207"/>
    <x v="13"/>
    <x v="0"/>
  </r>
  <r>
    <x v="104"/>
    <x v="59"/>
    <n v="2.5194006258468988"/>
    <x v="13"/>
    <x v="0"/>
  </r>
  <r>
    <x v="104"/>
    <x v="311"/>
    <n v="4.6001965063759043"/>
    <x v="13"/>
    <x v="0"/>
  </r>
  <r>
    <x v="104"/>
    <x v="255"/>
    <n v="25.248583547887954"/>
    <x v="14"/>
    <x v="0"/>
  </r>
  <r>
    <x v="104"/>
    <x v="181"/>
    <n v="15.939765139804514"/>
    <x v="14"/>
    <x v="0"/>
  </r>
  <r>
    <x v="104"/>
    <x v="300"/>
    <n v="16.167776919248787"/>
    <x v="14"/>
    <x v="0"/>
  </r>
  <r>
    <x v="104"/>
    <x v="301"/>
    <n v="33.877958521530118"/>
    <x v="14"/>
    <x v="0"/>
  </r>
  <r>
    <x v="104"/>
    <x v="302"/>
    <n v="8.030289857303643"/>
    <x v="14"/>
    <x v="0"/>
  </r>
  <r>
    <x v="104"/>
    <x v="303"/>
    <n v="14.240602358404026"/>
    <x v="14"/>
    <x v="0"/>
  </r>
  <r>
    <x v="104"/>
    <x v="274"/>
    <n v="54.482939673672959"/>
    <x v="14"/>
    <x v="0"/>
  </r>
  <r>
    <x v="104"/>
    <x v="304"/>
    <n v="5.3535265715357623"/>
    <x v="14"/>
    <x v="0"/>
  </r>
  <r>
    <x v="104"/>
    <x v="305"/>
    <n v="51.133858321571388"/>
    <x v="14"/>
    <x v="0"/>
  </r>
  <r>
    <x v="104"/>
    <x v="306"/>
    <n v="5.9827757461966034"/>
    <x v="14"/>
    <x v="0"/>
  </r>
  <r>
    <x v="104"/>
    <x v="307"/>
    <n v="178.30346976878741"/>
    <x v="14"/>
    <x v="0"/>
  </r>
  <r>
    <x v="104"/>
    <x v="308"/>
    <n v="72.008732583480025"/>
    <x v="14"/>
    <x v="0"/>
  </r>
  <r>
    <x v="104"/>
    <x v="309"/>
    <n v="93.268535064714413"/>
    <x v="14"/>
    <x v="0"/>
  </r>
  <r>
    <x v="104"/>
    <x v="310"/>
    <n v="1.0973066885756524"/>
    <x v="14"/>
    <x v="0"/>
  </r>
  <r>
    <x v="104"/>
    <x v="59"/>
    <n v="0"/>
    <x v="14"/>
    <x v="0"/>
  </r>
  <r>
    <x v="104"/>
    <x v="311"/>
    <n v="5.6195403142207665"/>
    <x v="14"/>
    <x v="0"/>
  </r>
  <r>
    <x v="104"/>
    <x v="255"/>
    <n v="14.65398492182562"/>
    <x v="15"/>
    <x v="0"/>
  </r>
  <r>
    <x v="104"/>
    <x v="181"/>
    <n v="44.755155567396663"/>
    <x v="15"/>
    <x v="0"/>
  </r>
  <r>
    <x v="104"/>
    <x v="300"/>
    <n v="134.43671527389751"/>
    <x v="15"/>
    <x v="0"/>
  </r>
  <r>
    <x v="104"/>
    <x v="301"/>
    <n v="4.0506873692345762"/>
    <x v="15"/>
    <x v="0"/>
  </r>
  <r>
    <x v="104"/>
    <x v="302"/>
    <n v="3.9283669608720904"/>
    <x v="15"/>
    <x v="0"/>
  </r>
  <r>
    <x v="104"/>
    <x v="303"/>
    <n v="48.94792279557533"/>
    <x v="15"/>
    <x v="0"/>
  </r>
  <r>
    <x v="104"/>
    <x v="274"/>
    <n v="19.785326052631842"/>
    <x v="15"/>
    <x v="0"/>
  </r>
  <r>
    <x v="104"/>
    <x v="304"/>
    <n v="4.7846098194094822"/>
    <x v="15"/>
    <x v="0"/>
  </r>
  <r>
    <x v="104"/>
    <x v="305"/>
    <n v="27.910223946555305"/>
    <x v="15"/>
    <x v="0"/>
  </r>
  <r>
    <x v="104"/>
    <x v="306"/>
    <n v="7.5264688191654754"/>
    <x v="15"/>
    <x v="0"/>
  </r>
  <r>
    <x v="104"/>
    <x v="307"/>
    <n v="160.34700054372604"/>
    <x v="15"/>
    <x v="0"/>
  </r>
  <r>
    <x v="104"/>
    <x v="308"/>
    <n v="81.21040096428959"/>
    <x v="15"/>
    <x v="0"/>
  </r>
  <r>
    <x v="104"/>
    <x v="309"/>
    <n v="364.29840389002345"/>
    <x v="15"/>
    <x v="0"/>
  </r>
  <r>
    <x v="104"/>
    <x v="310"/>
    <n v="3.5849288912389623"/>
    <x v="15"/>
    <x v="0"/>
  </r>
  <r>
    <x v="104"/>
    <x v="59"/>
    <n v="5.410325754494492"/>
    <x v="15"/>
    <x v="0"/>
  </r>
  <r>
    <x v="104"/>
    <x v="311"/>
    <n v="4.7987237126820741"/>
    <x v="15"/>
    <x v="0"/>
  </r>
  <r>
    <x v="104"/>
    <x v="255"/>
    <n v="8.8850079548651255"/>
    <x v="16"/>
    <x v="0"/>
  </r>
  <r>
    <x v="104"/>
    <x v="181"/>
    <n v="41.640544487644298"/>
    <x v="16"/>
    <x v="0"/>
  </r>
  <r>
    <x v="104"/>
    <x v="300"/>
    <n v="43.104169425503237"/>
    <x v="16"/>
    <x v="0"/>
  </r>
  <r>
    <x v="104"/>
    <x v="301"/>
    <n v="16.824510620041593"/>
    <x v="16"/>
    <x v="0"/>
  </r>
  <r>
    <x v="104"/>
    <x v="302"/>
    <n v="6.4319630213378671"/>
    <x v="16"/>
    <x v="0"/>
  </r>
  <r>
    <x v="104"/>
    <x v="303"/>
    <n v="24.898263712242375"/>
    <x v="16"/>
    <x v="0"/>
  </r>
  <r>
    <x v="104"/>
    <x v="274"/>
    <n v="31.847910585754402"/>
    <x v="16"/>
    <x v="0"/>
  </r>
  <r>
    <x v="104"/>
    <x v="304"/>
    <n v="3.1304342540971546"/>
    <x v="16"/>
    <x v="0"/>
  </r>
  <r>
    <x v="104"/>
    <x v="305"/>
    <n v="35.900752615485693"/>
    <x v="16"/>
    <x v="0"/>
  </r>
  <r>
    <x v="104"/>
    <x v="306"/>
    <n v="6.4393659004239625"/>
    <x v="16"/>
    <x v="0"/>
  </r>
  <r>
    <x v="104"/>
    <x v="307"/>
    <n v="83.972279293829388"/>
    <x v="16"/>
    <x v="0"/>
  </r>
  <r>
    <x v="104"/>
    <x v="308"/>
    <n v="42.943536848367003"/>
    <x v="16"/>
    <x v="0"/>
  </r>
  <r>
    <x v="104"/>
    <x v="309"/>
    <n v="124.61173223726169"/>
    <x v="16"/>
    <x v="0"/>
  </r>
  <r>
    <x v="104"/>
    <x v="310"/>
    <n v="2.4320787375142099"/>
    <x v="16"/>
    <x v="0"/>
  </r>
  <r>
    <x v="104"/>
    <x v="59"/>
    <n v="0.95512670726132776"/>
    <x v="16"/>
    <x v="0"/>
  </r>
  <r>
    <x v="104"/>
    <x v="311"/>
    <n v="7.1240647193236253"/>
    <x v="16"/>
    <x v="0"/>
  </r>
  <r>
    <x v="104"/>
    <x v="255"/>
    <n v="11.558713018813995"/>
    <x v="0"/>
    <x v="1"/>
  </r>
  <r>
    <x v="104"/>
    <x v="181"/>
    <n v="19.556528694952988"/>
    <x v="0"/>
    <x v="1"/>
  </r>
  <r>
    <x v="104"/>
    <x v="300"/>
    <n v="27.924778521968584"/>
    <x v="0"/>
    <x v="1"/>
  </r>
  <r>
    <x v="104"/>
    <x v="301"/>
    <n v="12.266775166398935"/>
    <x v="0"/>
    <x v="1"/>
  </r>
  <r>
    <x v="104"/>
    <x v="302"/>
    <n v="5.7457419261931904"/>
    <x v="0"/>
    <x v="1"/>
  </r>
  <r>
    <x v="104"/>
    <x v="303"/>
    <n v="14.905876835747511"/>
    <x v="0"/>
    <x v="1"/>
  </r>
  <r>
    <x v="104"/>
    <x v="274"/>
    <n v="11.473846250323755"/>
    <x v="0"/>
    <x v="1"/>
  </r>
  <r>
    <x v="104"/>
    <x v="304"/>
    <n v="3.988175729093058"/>
    <x v="0"/>
    <x v="1"/>
  </r>
  <r>
    <x v="104"/>
    <x v="305"/>
    <n v="30.91747259438738"/>
    <x v="0"/>
    <x v="1"/>
  </r>
  <r>
    <x v="104"/>
    <x v="306"/>
    <n v="5.4704327301810531"/>
    <x v="0"/>
    <x v="1"/>
  </r>
  <r>
    <x v="104"/>
    <x v="307"/>
    <n v="111.1588407966847"/>
    <x v="0"/>
    <x v="1"/>
  </r>
  <r>
    <x v="104"/>
    <x v="308"/>
    <n v="50.246789024851459"/>
    <x v="0"/>
    <x v="1"/>
  </r>
  <r>
    <x v="104"/>
    <x v="309"/>
    <n v="73.635720525149708"/>
    <x v="0"/>
    <x v="1"/>
  </r>
  <r>
    <x v="104"/>
    <x v="310"/>
    <n v="0"/>
    <x v="0"/>
    <x v="1"/>
  </r>
  <r>
    <x v="104"/>
    <x v="59"/>
    <n v="6.7405440934034253"/>
    <x v="0"/>
    <x v="1"/>
  </r>
  <r>
    <x v="104"/>
    <x v="311"/>
    <n v="2.5543784751634786"/>
    <x v="0"/>
    <x v="1"/>
  </r>
  <r>
    <x v="104"/>
    <x v="255"/>
    <n v="8.1424707281869146"/>
    <x v="1"/>
    <x v="1"/>
  </r>
  <r>
    <x v="104"/>
    <x v="181"/>
    <n v="31.872088649727967"/>
    <x v="1"/>
    <x v="1"/>
  </r>
  <r>
    <x v="104"/>
    <x v="300"/>
    <n v="40.16214513407327"/>
    <x v="1"/>
    <x v="1"/>
  </r>
  <r>
    <x v="104"/>
    <x v="301"/>
    <n v="13.24971716561225"/>
    <x v="1"/>
    <x v="1"/>
  </r>
  <r>
    <x v="104"/>
    <x v="302"/>
    <n v="4.1108528569927385"/>
    <x v="1"/>
    <x v="1"/>
  </r>
  <r>
    <x v="104"/>
    <x v="303"/>
    <n v="21.223328966490886"/>
    <x v="1"/>
    <x v="1"/>
  </r>
  <r>
    <x v="104"/>
    <x v="274"/>
    <n v="14.248342084129154"/>
    <x v="1"/>
    <x v="1"/>
  </r>
  <r>
    <x v="104"/>
    <x v="304"/>
    <n v="5.6128331105581646"/>
    <x v="1"/>
    <x v="1"/>
  </r>
  <r>
    <x v="104"/>
    <x v="305"/>
    <n v="27.706127881466788"/>
    <x v="1"/>
    <x v="1"/>
  </r>
  <r>
    <x v="104"/>
    <x v="306"/>
    <n v="3.9865389694087123"/>
    <x v="1"/>
    <x v="1"/>
  </r>
  <r>
    <x v="104"/>
    <x v="307"/>
    <n v="63.32911392007432"/>
    <x v="1"/>
    <x v="1"/>
  </r>
  <r>
    <x v="104"/>
    <x v="308"/>
    <n v="21.742813711729521"/>
    <x v="1"/>
    <x v="1"/>
  </r>
  <r>
    <x v="104"/>
    <x v="309"/>
    <n v="92.940011329706365"/>
    <x v="1"/>
    <x v="1"/>
  </r>
  <r>
    <x v="104"/>
    <x v="310"/>
    <n v="0"/>
    <x v="1"/>
    <x v="1"/>
  </r>
  <r>
    <x v="104"/>
    <x v="59"/>
    <n v="0.42429713972485361"/>
    <x v="1"/>
    <x v="1"/>
  </r>
  <r>
    <x v="104"/>
    <x v="311"/>
    <n v="2.4812327552019502"/>
    <x v="1"/>
    <x v="1"/>
  </r>
  <r>
    <x v="104"/>
    <x v="255"/>
    <n v="15.775071849629226"/>
    <x v="2"/>
    <x v="1"/>
  </r>
  <r>
    <x v="104"/>
    <x v="181"/>
    <n v="8.2085152539054871"/>
    <x v="2"/>
    <x v="1"/>
  </r>
  <r>
    <x v="104"/>
    <x v="300"/>
    <n v="16.417645341509786"/>
    <x v="2"/>
    <x v="1"/>
  </r>
  <r>
    <x v="104"/>
    <x v="301"/>
    <n v="15.194904068335351"/>
    <x v="2"/>
    <x v="1"/>
  </r>
  <r>
    <x v="104"/>
    <x v="302"/>
    <n v="5.7923867410329581"/>
    <x v="2"/>
    <x v="1"/>
  </r>
  <r>
    <x v="104"/>
    <x v="303"/>
    <n v="11.735509631005044"/>
    <x v="2"/>
    <x v="1"/>
  </r>
  <r>
    <x v="104"/>
    <x v="274"/>
    <n v="9.5594653202413991"/>
    <x v="2"/>
    <x v="1"/>
  </r>
  <r>
    <x v="104"/>
    <x v="304"/>
    <n v="2.8836881996417811"/>
    <x v="2"/>
    <x v="1"/>
  </r>
  <r>
    <x v="104"/>
    <x v="305"/>
    <n v="30.836477640798954"/>
    <x v="2"/>
    <x v="1"/>
  </r>
  <r>
    <x v="104"/>
    <x v="306"/>
    <n v="5.7828172648000411"/>
    <x v="2"/>
    <x v="1"/>
  </r>
  <r>
    <x v="104"/>
    <x v="307"/>
    <n v="147.54414136989465"/>
    <x v="2"/>
    <x v="1"/>
  </r>
  <r>
    <x v="104"/>
    <x v="308"/>
    <n v="63.966936766798646"/>
    <x v="2"/>
    <x v="1"/>
  </r>
  <r>
    <x v="104"/>
    <x v="309"/>
    <n v="65.982251307996677"/>
    <x v="2"/>
    <x v="1"/>
  </r>
  <r>
    <x v="104"/>
    <x v="310"/>
    <n v="0"/>
    <x v="2"/>
    <x v="1"/>
  </r>
  <r>
    <x v="104"/>
    <x v="59"/>
    <n v="11.523814188157523"/>
    <x v="2"/>
    <x v="1"/>
  </r>
  <r>
    <x v="104"/>
    <x v="311"/>
    <n v="1.0564067169564197"/>
    <x v="2"/>
    <x v="1"/>
  </r>
  <r>
    <x v="104"/>
    <x v="255"/>
    <n v="6.9396656325617334"/>
    <x v="3"/>
    <x v="1"/>
  </r>
  <r>
    <x v="104"/>
    <x v="181"/>
    <n v="30.627187753221659"/>
    <x v="3"/>
    <x v="1"/>
  </r>
  <r>
    <x v="104"/>
    <x v="300"/>
    <n v="33.995920372176968"/>
    <x v="3"/>
    <x v="1"/>
  </r>
  <r>
    <x v="104"/>
    <x v="301"/>
    <n v="4.4406541703884024"/>
    <x v="3"/>
    <x v="1"/>
  </r>
  <r>
    <x v="104"/>
    <x v="302"/>
    <n v="6.0680590001307575"/>
    <x v="3"/>
    <x v="1"/>
  </r>
  <r>
    <x v="104"/>
    <x v="303"/>
    <n v="18.527374771182803"/>
    <x v="3"/>
    <x v="1"/>
  </r>
  <r>
    <x v="104"/>
    <x v="274"/>
    <n v="12.1177241095276"/>
    <x v="3"/>
    <x v="1"/>
  </r>
  <r>
    <x v="104"/>
    <x v="304"/>
    <n v="4.9950642171161892"/>
    <x v="3"/>
    <x v="1"/>
  </r>
  <r>
    <x v="104"/>
    <x v="305"/>
    <n v="39.480044635656746"/>
    <x v="3"/>
    <x v="1"/>
  </r>
  <r>
    <x v="104"/>
    <x v="306"/>
    <n v="7.9224198450475312"/>
    <x v="3"/>
    <x v="1"/>
  </r>
  <r>
    <x v="104"/>
    <x v="307"/>
    <n v="73.286482980322006"/>
    <x v="3"/>
    <x v="1"/>
  </r>
  <r>
    <x v="104"/>
    <x v="308"/>
    <n v="42.641161050770648"/>
    <x v="3"/>
    <x v="1"/>
  </r>
  <r>
    <x v="104"/>
    <x v="309"/>
    <n v="39.194967337697584"/>
    <x v="3"/>
    <x v="1"/>
  </r>
  <r>
    <x v="104"/>
    <x v="310"/>
    <n v="0"/>
    <x v="3"/>
    <x v="1"/>
  </r>
  <r>
    <x v="104"/>
    <x v="59"/>
    <n v="1.5784524839083911"/>
    <x v="3"/>
    <x v="1"/>
  </r>
  <r>
    <x v="104"/>
    <x v="311"/>
    <n v="4.5240950613484108"/>
    <x v="3"/>
    <x v="1"/>
  </r>
  <r>
    <x v="104"/>
    <x v="255"/>
    <n v="8.2140612351196083"/>
    <x v="4"/>
    <x v="1"/>
  </r>
  <r>
    <x v="104"/>
    <x v="181"/>
    <n v="13.011973706138571"/>
    <x v="4"/>
    <x v="1"/>
  </r>
  <r>
    <x v="104"/>
    <x v="300"/>
    <n v="17.45977172847082"/>
    <x v="4"/>
    <x v="1"/>
  </r>
  <r>
    <x v="104"/>
    <x v="301"/>
    <n v="5.1144303171480017"/>
    <x v="4"/>
    <x v="1"/>
  </r>
  <r>
    <x v="104"/>
    <x v="302"/>
    <n v="5.7390264945322507"/>
    <x v="4"/>
    <x v="1"/>
  </r>
  <r>
    <x v="104"/>
    <x v="303"/>
    <n v="10.74373234748847"/>
    <x v="4"/>
    <x v="1"/>
  </r>
  <r>
    <x v="104"/>
    <x v="274"/>
    <n v="4.7604516843818692"/>
    <x v="4"/>
    <x v="1"/>
  </r>
  <r>
    <x v="104"/>
    <x v="304"/>
    <n v="2.8169953996534134"/>
    <x v="4"/>
    <x v="1"/>
  </r>
  <r>
    <x v="104"/>
    <x v="305"/>
    <n v="21.621445857548647"/>
    <x v="4"/>
    <x v="1"/>
  </r>
  <r>
    <x v="104"/>
    <x v="306"/>
    <n v="3.929841997706693"/>
    <x v="4"/>
    <x v="1"/>
  </r>
  <r>
    <x v="104"/>
    <x v="307"/>
    <n v="135.76455480167425"/>
    <x v="4"/>
    <x v="1"/>
  </r>
  <r>
    <x v="104"/>
    <x v="308"/>
    <n v="61.345885088645467"/>
    <x v="4"/>
    <x v="1"/>
  </r>
  <r>
    <x v="104"/>
    <x v="309"/>
    <n v="78.264665218469986"/>
    <x v="4"/>
    <x v="1"/>
  </r>
  <r>
    <x v="104"/>
    <x v="310"/>
    <n v="0"/>
    <x v="4"/>
    <x v="1"/>
  </r>
  <r>
    <x v="104"/>
    <x v="59"/>
    <n v="3.5845383607793631"/>
    <x v="4"/>
    <x v="1"/>
  </r>
  <r>
    <x v="104"/>
    <x v="311"/>
    <n v="1.4541863679370919"/>
    <x v="4"/>
    <x v="1"/>
  </r>
  <r>
    <x v="104"/>
    <x v="255"/>
    <n v="9.1783651986319708"/>
    <x v="5"/>
    <x v="1"/>
  </r>
  <r>
    <x v="104"/>
    <x v="181"/>
    <n v="14.935660014384055"/>
    <x v="5"/>
    <x v="1"/>
  </r>
  <r>
    <x v="104"/>
    <x v="300"/>
    <n v="28.27003100061296"/>
    <x v="5"/>
    <x v="1"/>
  </r>
  <r>
    <x v="104"/>
    <x v="301"/>
    <n v="7.0247704162960272"/>
    <x v="5"/>
    <x v="1"/>
  </r>
  <r>
    <x v="104"/>
    <x v="302"/>
    <n v="6.5002714424274917"/>
    <x v="5"/>
    <x v="1"/>
  </r>
  <r>
    <x v="104"/>
    <x v="303"/>
    <n v="17.850661669343786"/>
    <x v="5"/>
    <x v="1"/>
  </r>
  <r>
    <x v="104"/>
    <x v="274"/>
    <n v="7.7098883966541925"/>
    <x v="5"/>
    <x v="1"/>
  </r>
  <r>
    <x v="104"/>
    <x v="304"/>
    <n v="6.5444688156731292"/>
    <x v="5"/>
    <x v="1"/>
  </r>
  <r>
    <x v="104"/>
    <x v="305"/>
    <n v="26.688272750608498"/>
    <x v="5"/>
    <x v="1"/>
  </r>
  <r>
    <x v="104"/>
    <x v="306"/>
    <n v="2.791771395823988"/>
    <x v="5"/>
    <x v="1"/>
  </r>
  <r>
    <x v="104"/>
    <x v="307"/>
    <n v="129.82596873075633"/>
    <x v="5"/>
    <x v="1"/>
  </r>
  <r>
    <x v="104"/>
    <x v="308"/>
    <n v="56.377403341721312"/>
    <x v="5"/>
    <x v="1"/>
  </r>
  <r>
    <x v="104"/>
    <x v="309"/>
    <n v="98.118682187007821"/>
    <x v="5"/>
    <x v="1"/>
  </r>
  <r>
    <x v="104"/>
    <x v="310"/>
    <n v="0"/>
    <x v="5"/>
    <x v="1"/>
  </r>
  <r>
    <x v="104"/>
    <x v="59"/>
    <n v="0.21570431165699169"/>
    <x v="5"/>
    <x v="1"/>
  </r>
  <r>
    <x v="104"/>
    <x v="311"/>
    <n v="2.0235118760203519"/>
    <x v="5"/>
    <x v="1"/>
  </r>
  <r>
    <x v="104"/>
    <x v="255"/>
    <n v="12.074395395408658"/>
    <x v="6"/>
    <x v="1"/>
  </r>
  <r>
    <x v="104"/>
    <x v="181"/>
    <n v="16.325142003871658"/>
    <x v="6"/>
    <x v="1"/>
  </r>
  <r>
    <x v="104"/>
    <x v="300"/>
    <n v="13.363535523448814"/>
    <x v="6"/>
    <x v="1"/>
  </r>
  <r>
    <x v="104"/>
    <x v="301"/>
    <n v="4.0694898781327442"/>
    <x v="6"/>
    <x v="1"/>
  </r>
  <r>
    <x v="104"/>
    <x v="302"/>
    <n v="9.2942938739865273"/>
    <x v="6"/>
    <x v="1"/>
  </r>
  <r>
    <x v="104"/>
    <x v="303"/>
    <n v="8.0493446543660401"/>
    <x v="6"/>
    <x v="1"/>
  </r>
  <r>
    <x v="104"/>
    <x v="274"/>
    <n v="6.1897031013013919"/>
    <x v="6"/>
    <x v="1"/>
  </r>
  <r>
    <x v="104"/>
    <x v="304"/>
    <n v="3.3230242557296115"/>
    <x v="6"/>
    <x v="1"/>
  </r>
  <r>
    <x v="104"/>
    <x v="305"/>
    <n v="30.834807906921498"/>
    <x v="6"/>
    <x v="1"/>
  </r>
  <r>
    <x v="104"/>
    <x v="306"/>
    <n v="6.4415752374777933"/>
    <x v="6"/>
    <x v="1"/>
  </r>
  <r>
    <x v="104"/>
    <x v="307"/>
    <n v="164.60449314793127"/>
    <x v="6"/>
    <x v="1"/>
  </r>
  <r>
    <x v="104"/>
    <x v="308"/>
    <n v="90.942992412967897"/>
    <x v="6"/>
    <x v="1"/>
  </r>
  <r>
    <x v="104"/>
    <x v="309"/>
    <n v="103.73816281203635"/>
    <x v="6"/>
    <x v="1"/>
  </r>
  <r>
    <x v="104"/>
    <x v="310"/>
    <n v="0"/>
    <x v="6"/>
    <x v="1"/>
  </r>
  <r>
    <x v="104"/>
    <x v="59"/>
    <n v="9.0450435306549597"/>
    <x v="6"/>
    <x v="1"/>
  </r>
  <r>
    <x v="104"/>
    <x v="311"/>
    <n v="1.3674925456363538"/>
    <x v="6"/>
    <x v="1"/>
  </r>
  <r>
    <x v="104"/>
    <x v="255"/>
    <n v="6.656591885579104"/>
    <x v="7"/>
    <x v="1"/>
  </r>
  <r>
    <x v="104"/>
    <x v="181"/>
    <n v="8.3373319026622603"/>
    <x v="7"/>
    <x v="1"/>
  </r>
  <r>
    <x v="104"/>
    <x v="300"/>
    <n v="12.229995977720492"/>
    <x v="7"/>
    <x v="1"/>
  </r>
  <r>
    <x v="104"/>
    <x v="301"/>
    <n v="6.1132559252904297"/>
    <x v="7"/>
    <x v="1"/>
  </r>
  <r>
    <x v="104"/>
    <x v="302"/>
    <n v="4.5999997465983631"/>
    <x v="7"/>
    <x v="1"/>
  </r>
  <r>
    <x v="104"/>
    <x v="303"/>
    <n v="7.5403508197745133"/>
    <x v="7"/>
    <x v="1"/>
  </r>
  <r>
    <x v="104"/>
    <x v="274"/>
    <n v="4.3442185328654919"/>
    <x v="7"/>
    <x v="1"/>
  </r>
  <r>
    <x v="104"/>
    <x v="304"/>
    <n v="1.2766222776773681"/>
    <x v="7"/>
    <x v="1"/>
  </r>
  <r>
    <x v="104"/>
    <x v="305"/>
    <n v="14.075979901992808"/>
    <x v="7"/>
    <x v="1"/>
  </r>
  <r>
    <x v="104"/>
    <x v="306"/>
    <n v="3.6882173611426659"/>
    <x v="7"/>
    <x v="1"/>
  </r>
  <r>
    <x v="104"/>
    <x v="307"/>
    <n v="121.52222391517408"/>
    <x v="7"/>
    <x v="1"/>
  </r>
  <r>
    <x v="104"/>
    <x v="308"/>
    <n v="55.852891964216141"/>
    <x v="7"/>
    <x v="1"/>
  </r>
  <r>
    <x v="104"/>
    <x v="309"/>
    <n v="58.085338816014627"/>
    <x v="7"/>
    <x v="1"/>
  </r>
  <r>
    <x v="104"/>
    <x v="310"/>
    <n v="0"/>
    <x v="7"/>
    <x v="1"/>
  </r>
  <r>
    <x v="104"/>
    <x v="59"/>
    <n v="0.24669385020427306"/>
    <x v="7"/>
    <x v="1"/>
  </r>
  <r>
    <x v="104"/>
    <x v="311"/>
    <n v="1.1532436086785123"/>
    <x v="7"/>
    <x v="1"/>
  </r>
  <r>
    <x v="104"/>
    <x v="255"/>
    <n v="6.9742763000792092"/>
    <x v="8"/>
    <x v="1"/>
  </r>
  <r>
    <x v="104"/>
    <x v="181"/>
    <n v="14.763453020020899"/>
    <x v="8"/>
    <x v="1"/>
  </r>
  <r>
    <x v="104"/>
    <x v="300"/>
    <n v="18.076598743677451"/>
    <x v="8"/>
    <x v="1"/>
  </r>
  <r>
    <x v="104"/>
    <x v="301"/>
    <n v="3.3910216341231227"/>
    <x v="8"/>
    <x v="1"/>
  </r>
  <r>
    <x v="104"/>
    <x v="302"/>
    <n v="4.360289198618938"/>
    <x v="8"/>
    <x v="1"/>
  </r>
  <r>
    <x v="104"/>
    <x v="303"/>
    <n v="10.896902710400431"/>
    <x v="8"/>
    <x v="1"/>
  </r>
  <r>
    <x v="104"/>
    <x v="274"/>
    <n v="2.357343793923079"/>
    <x v="8"/>
    <x v="1"/>
  </r>
  <r>
    <x v="104"/>
    <x v="304"/>
    <n v="1.5994920313889449"/>
    <x v="8"/>
    <x v="1"/>
  </r>
  <r>
    <x v="104"/>
    <x v="305"/>
    <n v="20.821836343843671"/>
    <x v="8"/>
    <x v="1"/>
  </r>
  <r>
    <x v="104"/>
    <x v="306"/>
    <n v="3.5133652345240152"/>
    <x v="8"/>
    <x v="1"/>
  </r>
  <r>
    <x v="104"/>
    <x v="307"/>
    <n v="138.79126024161462"/>
    <x v="8"/>
    <x v="1"/>
  </r>
  <r>
    <x v="104"/>
    <x v="308"/>
    <n v="53.520665264357568"/>
    <x v="8"/>
    <x v="1"/>
  </r>
  <r>
    <x v="104"/>
    <x v="309"/>
    <n v="71.424945142501059"/>
    <x v="8"/>
    <x v="1"/>
  </r>
  <r>
    <x v="104"/>
    <x v="310"/>
    <n v="0"/>
    <x v="8"/>
    <x v="1"/>
  </r>
  <r>
    <x v="104"/>
    <x v="59"/>
    <n v="6.2394515099542973"/>
    <x v="8"/>
    <x v="1"/>
  </r>
  <r>
    <x v="104"/>
    <x v="311"/>
    <n v="1.4410161820608731"/>
    <x v="8"/>
    <x v="1"/>
  </r>
  <r>
    <x v="104"/>
    <x v="255"/>
    <n v="5.200647054916173"/>
    <x v="9"/>
    <x v="1"/>
  </r>
  <r>
    <x v="104"/>
    <x v="181"/>
    <n v="17.946177692917786"/>
    <x v="9"/>
    <x v="1"/>
  </r>
  <r>
    <x v="104"/>
    <x v="300"/>
    <n v="27.539990730688658"/>
    <x v="9"/>
    <x v="1"/>
  </r>
  <r>
    <x v="104"/>
    <x v="301"/>
    <n v="14.429830513502177"/>
    <x v="9"/>
    <x v="1"/>
  </r>
  <r>
    <x v="104"/>
    <x v="302"/>
    <n v="3.5540789437200124"/>
    <x v="9"/>
    <x v="1"/>
  </r>
  <r>
    <x v="104"/>
    <x v="303"/>
    <n v="6.8947065891371988"/>
    <x v="9"/>
    <x v="1"/>
  </r>
  <r>
    <x v="104"/>
    <x v="274"/>
    <n v="4.177925667547715"/>
    <x v="9"/>
    <x v="1"/>
  </r>
  <r>
    <x v="104"/>
    <x v="304"/>
    <n v="2.1902135833700398"/>
    <x v="9"/>
    <x v="1"/>
  </r>
  <r>
    <x v="104"/>
    <x v="305"/>
    <n v="23.985982840126226"/>
    <x v="9"/>
    <x v="1"/>
  </r>
  <r>
    <x v="104"/>
    <x v="306"/>
    <n v="2.3167770203652687"/>
    <x v="9"/>
    <x v="1"/>
  </r>
  <r>
    <x v="104"/>
    <x v="307"/>
    <n v="110.43659062862501"/>
    <x v="9"/>
    <x v="1"/>
  </r>
  <r>
    <x v="104"/>
    <x v="308"/>
    <n v="46.621706999585122"/>
    <x v="9"/>
    <x v="1"/>
  </r>
  <r>
    <x v="104"/>
    <x v="309"/>
    <n v="50.629599923356061"/>
    <x v="9"/>
    <x v="1"/>
  </r>
  <r>
    <x v="104"/>
    <x v="310"/>
    <n v="0"/>
    <x v="9"/>
    <x v="1"/>
  </r>
  <r>
    <x v="104"/>
    <x v="59"/>
    <n v="3.0694964088105667"/>
    <x v="9"/>
    <x v="1"/>
  </r>
  <r>
    <x v="104"/>
    <x v="311"/>
    <n v="3.19153020700807"/>
    <x v="9"/>
    <x v="1"/>
  </r>
  <r>
    <x v="104"/>
    <x v="255"/>
    <n v="4.7333366297848203"/>
    <x v="10"/>
    <x v="1"/>
  </r>
  <r>
    <x v="104"/>
    <x v="181"/>
    <n v="30.165029028919925"/>
    <x v="10"/>
    <x v="1"/>
  </r>
  <r>
    <x v="104"/>
    <x v="300"/>
    <n v="49.718672514010038"/>
    <x v="10"/>
    <x v="1"/>
  </r>
  <r>
    <x v="104"/>
    <x v="301"/>
    <n v="2.6030935439577894"/>
    <x v="10"/>
    <x v="1"/>
  </r>
  <r>
    <x v="104"/>
    <x v="302"/>
    <n v="7.0685966295751221"/>
    <x v="10"/>
    <x v="1"/>
  </r>
  <r>
    <x v="104"/>
    <x v="303"/>
    <n v="11.738081190196294"/>
    <x v="10"/>
    <x v="1"/>
  </r>
  <r>
    <x v="104"/>
    <x v="274"/>
    <n v="10.523511290807873"/>
    <x v="10"/>
    <x v="1"/>
  </r>
  <r>
    <x v="104"/>
    <x v="304"/>
    <n v="3.2961473541231618"/>
    <x v="10"/>
    <x v="1"/>
  </r>
  <r>
    <x v="104"/>
    <x v="305"/>
    <n v="21.140212087962677"/>
    <x v="10"/>
    <x v="1"/>
  </r>
  <r>
    <x v="104"/>
    <x v="306"/>
    <n v="2.9427175226444056"/>
    <x v="10"/>
    <x v="1"/>
  </r>
  <r>
    <x v="104"/>
    <x v="307"/>
    <n v="74.368056264678572"/>
    <x v="10"/>
    <x v="1"/>
  </r>
  <r>
    <x v="104"/>
    <x v="308"/>
    <n v="32.309492143122853"/>
    <x v="10"/>
    <x v="1"/>
  </r>
  <r>
    <x v="104"/>
    <x v="309"/>
    <n v="79.199690566343421"/>
    <x v="10"/>
    <x v="1"/>
  </r>
  <r>
    <x v="104"/>
    <x v="310"/>
    <n v="0"/>
    <x v="10"/>
    <x v="1"/>
  </r>
  <r>
    <x v="104"/>
    <x v="59"/>
    <n v="4.2867172919591283"/>
    <x v="10"/>
    <x v="1"/>
  </r>
  <r>
    <x v="104"/>
    <x v="311"/>
    <n v="2.9889671294980729"/>
    <x v="10"/>
    <x v="1"/>
  </r>
  <r>
    <x v="104"/>
    <x v="255"/>
    <n v="8.8017680155542575"/>
    <x v="11"/>
    <x v="1"/>
  </r>
  <r>
    <x v="104"/>
    <x v="181"/>
    <n v="15.179687749317072"/>
    <x v="11"/>
    <x v="1"/>
  </r>
  <r>
    <x v="104"/>
    <x v="300"/>
    <n v="17.590791996641354"/>
    <x v="11"/>
    <x v="1"/>
  </r>
  <r>
    <x v="104"/>
    <x v="301"/>
    <n v="5.1982245852959057"/>
    <x v="11"/>
    <x v="1"/>
  </r>
  <r>
    <x v="104"/>
    <x v="302"/>
    <n v="2.9787503720385979"/>
    <x v="11"/>
    <x v="1"/>
  </r>
  <r>
    <x v="104"/>
    <x v="303"/>
    <n v="7.9220942679909632"/>
    <x v="11"/>
    <x v="1"/>
  </r>
  <r>
    <x v="104"/>
    <x v="274"/>
    <n v="12.6266552023478"/>
    <x v="11"/>
    <x v="1"/>
  </r>
  <r>
    <x v="104"/>
    <x v="304"/>
    <n v="4.5174248492861855"/>
    <x v="11"/>
    <x v="1"/>
  </r>
  <r>
    <x v="104"/>
    <x v="305"/>
    <n v="44.194701759395265"/>
    <x v="11"/>
    <x v="1"/>
  </r>
  <r>
    <x v="104"/>
    <x v="306"/>
    <n v="3.2910462903500526"/>
    <x v="11"/>
    <x v="1"/>
  </r>
  <r>
    <x v="104"/>
    <x v="307"/>
    <n v="92.669185662196682"/>
    <x v="11"/>
    <x v="1"/>
  </r>
  <r>
    <x v="104"/>
    <x v="308"/>
    <n v="53.396297087890765"/>
    <x v="11"/>
    <x v="1"/>
  </r>
  <r>
    <x v="104"/>
    <x v="309"/>
    <n v="99.893778801639328"/>
    <x v="11"/>
    <x v="1"/>
  </r>
  <r>
    <x v="104"/>
    <x v="310"/>
    <n v="0"/>
    <x v="11"/>
    <x v="1"/>
  </r>
  <r>
    <x v="104"/>
    <x v="59"/>
    <n v="30.739952612143398"/>
    <x v="11"/>
    <x v="1"/>
  </r>
  <r>
    <x v="104"/>
    <x v="311"/>
    <n v="2.3811222293936098"/>
    <x v="11"/>
    <x v="1"/>
  </r>
  <r>
    <x v="104"/>
    <x v="255"/>
    <n v="15.590170056887715"/>
    <x v="12"/>
    <x v="1"/>
  </r>
  <r>
    <x v="104"/>
    <x v="181"/>
    <n v="31.962416213397642"/>
    <x v="12"/>
    <x v="1"/>
  </r>
  <r>
    <x v="104"/>
    <x v="300"/>
    <n v="44.783398448153676"/>
    <x v="12"/>
    <x v="1"/>
  </r>
  <r>
    <x v="104"/>
    <x v="301"/>
    <n v="29.727913071619898"/>
    <x v="12"/>
    <x v="1"/>
  </r>
  <r>
    <x v="104"/>
    <x v="302"/>
    <n v="4.9072325984724223"/>
    <x v="12"/>
    <x v="1"/>
  </r>
  <r>
    <x v="104"/>
    <x v="303"/>
    <n v="13.637755588132546"/>
    <x v="12"/>
    <x v="1"/>
  </r>
  <r>
    <x v="104"/>
    <x v="274"/>
    <n v="5.3433770781641394"/>
    <x v="12"/>
    <x v="1"/>
  </r>
  <r>
    <x v="104"/>
    <x v="304"/>
    <n v="5.311455604710166"/>
    <x v="12"/>
    <x v="1"/>
  </r>
  <r>
    <x v="104"/>
    <x v="305"/>
    <n v="27.926084684158472"/>
    <x v="12"/>
    <x v="1"/>
  </r>
  <r>
    <x v="104"/>
    <x v="306"/>
    <n v="4.7049476090847788"/>
    <x v="12"/>
    <x v="1"/>
  </r>
  <r>
    <x v="104"/>
    <x v="307"/>
    <n v="73.0536798895549"/>
    <x v="12"/>
    <x v="1"/>
  </r>
  <r>
    <x v="104"/>
    <x v="308"/>
    <n v="41.239767922225731"/>
    <x v="12"/>
    <x v="1"/>
  </r>
  <r>
    <x v="104"/>
    <x v="309"/>
    <n v="86.214348238565606"/>
    <x v="12"/>
    <x v="1"/>
  </r>
  <r>
    <x v="104"/>
    <x v="310"/>
    <n v="0"/>
    <x v="12"/>
    <x v="1"/>
  </r>
  <r>
    <x v="104"/>
    <x v="59"/>
    <n v="4.3718539730433816"/>
    <x v="12"/>
    <x v="1"/>
  </r>
  <r>
    <x v="104"/>
    <x v="311"/>
    <n v="5.8700813901546001"/>
    <x v="12"/>
    <x v="1"/>
  </r>
  <r>
    <x v="104"/>
    <x v="255"/>
    <n v="8.4475209068695936"/>
    <x v="13"/>
    <x v="1"/>
  </r>
  <r>
    <x v="104"/>
    <x v="181"/>
    <n v="41.326044281134969"/>
    <x v="13"/>
    <x v="1"/>
  </r>
  <r>
    <x v="104"/>
    <x v="300"/>
    <n v="27.329797391857237"/>
    <x v="13"/>
    <x v="1"/>
  </r>
  <r>
    <x v="104"/>
    <x v="301"/>
    <n v="4.554092845522355"/>
    <x v="13"/>
    <x v="1"/>
  </r>
  <r>
    <x v="104"/>
    <x v="302"/>
    <n v="20.844788192722955"/>
    <x v="13"/>
    <x v="1"/>
  </r>
  <r>
    <x v="104"/>
    <x v="303"/>
    <n v="17.940443848413594"/>
    <x v="13"/>
    <x v="1"/>
  </r>
  <r>
    <x v="104"/>
    <x v="274"/>
    <n v="39.591882164844762"/>
    <x v="13"/>
    <x v="1"/>
  </r>
  <r>
    <x v="104"/>
    <x v="304"/>
    <n v="5.1366534402914574"/>
    <x v="13"/>
    <x v="1"/>
  </r>
  <r>
    <x v="104"/>
    <x v="305"/>
    <n v="42.488256475219984"/>
    <x v="13"/>
    <x v="1"/>
  </r>
  <r>
    <x v="104"/>
    <x v="306"/>
    <n v="10.489967266149863"/>
    <x v="13"/>
    <x v="1"/>
  </r>
  <r>
    <x v="104"/>
    <x v="307"/>
    <n v="111.55008751526238"/>
    <x v="13"/>
    <x v="1"/>
  </r>
  <r>
    <x v="104"/>
    <x v="308"/>
    <n v="47.375124867469033"/>
    <x v="13"/>
    <x v="1"/>
  </r>
  <r>
    <x v="104"/>
    <x v="309"/>
    <n v="65.789945400243624"/>
    <x v="13"/>
    <x v="1"/>
  </r>
  <r>
    <x v="104"/>
    <x v="310"/>
    <n v="0"/>
    <x v="13"/>
    <x v="1"/>
  </r>
  <r>
    <x v="104"/>
    <x v="59"/>
    <n v="0.46708644569460112"/>
    <x v="13"/>
    <x v="1"/>
  </r>
  <r>
    <x v="104"/>
    <x v="311"/>
    <n v="26.343675537175471"/>
    <x v="13"/>
    <x v="1"/>
  </r>
  <r>
    <x v="104"/>
    <x v="255"/>
    <n v="21.67366670674582"/>
    <x v="14"/>
    <x v="1"/>
  </r>
  <r>
    <x v="104"/>
    <x v="181"/>
    <n v="14.519737503822121"/>
    <x v="14"/>
    <x v="1"/>
  </r>
  <r>
    <x v="104"/>
    <x v="300"/>
    <n v="22.049872491502022"/>
    <x v="14"/>
    <x v="1"/>
  </r>
  <r>
    <x v="104"/>
    <x v="301"/>
    <n v="31.309952159804801"/>
    <x v="14"/>
    <x v="1"/>
  </r>
  <r>
    <x v="104"/>
    <x v="302"/>
    <n v="10.540985124240645"/>
    <x v="14"/>
    <x v="1"/>
  </r>
  <r>
    <x v="104"/>
    <x v="303"/>
    <n v="11.950101511623433"/>
    <x v="14"/>
    <x v="1"/>
  </r>
  <r>
    <x v="104"/>
    <x v="274"/>
    <n v="16.319505978095719"/>
    <x v="14"/>
    <x v="1"/>
  </r>
  <r>
    <x v="104"/>
    <x v="304"/>
    <n v="7.2809362758574032"/>
    <x v="14"/>
    <x v="1"/>
  </r>
  <r>
    <x v="104"/>
    <x v="305"/>
    <n v="46.086111526516717"/>
    <x v="14"/>
    <x v="1"/>
  </r>
  <r>
    <x v="104"/>
    <x v="306"/>
    <n v="8.2705079720800825"/>
    <x v="14"/>
    <x v="1"/>
  </r>
  <r>
    <x v="104"/>
    <x v="307"/>
    <n v="160.89388423676064"/>
    <x v="14"/>
    <x v="1"/>
  </r>
  <r>
    <x v="104"/>
    <x v="308"/>
    <n v="84.332094498714454"/>
    <x v="14"/>
    <x v="1"/>
  </r>
  <r>
    <x v="104"/>
    <x v="309"/>
    <n v="123.69104466453486"/>
    <x v="14"/>
    <x v="1"/>
  </r>
  <r>
    <x v="104"/>
    <x v="310"/>
    <n v="0"/>
    <x v="14"/>
    <x v="1"/>
  </r>
  <r>
    <x v="104"/>
    <x v="59"/>
    <n v="0"/>
    <x v="14"/>
    <x v="1"/>
  </r>
  <r>
    <x v="104"/>
    <x v="311"/>
    <n v="1.3085942016959329"/>
    <x v="14"/>
    <x v="1"/>
  </r>
  <r>
    <x v="104"/>
    <x v="255"/>
    <n v="13.986695296765859"/>
    <x v="15"/>
    <x v="1"/>
  </r>
  <r>
    <x v="104"/>
    <x v="181"/>
    <n v="39.354226187734064"/>
    <x v="15"/>
    <x v="1"/>
  </r>
  <r>
    <x v="104"/>
    <x v="300"/>
    <n v="137.79934852885302"/>
    <x v="15"/>
    <x v="1"/>
  </r>
  <r>
    <x v="104"/>
    <x v="301"/>
    <n v="6.0924197584173854"/>
    <x v="15"/>
    <x v="1"/>
  </r>
  <r>
    <x v="104"/>
    <x v="302"/>
    <n v="6.868524186241256"/>
    <x v="15"/>
    <x v="1"/>
  </r>
  <r>
    <x v="104"/>
    <x v="303"/>
    <n v="35.157887511093868"/>
    <x v="15"/>
    <x v="1"/>
  </r>
  <r>
    <x v="104"/>
    <x v="274"/>
    <n v="12.068423852661192"/>
    <x v="15"/>
    <x v="1"/>
  </r>
  <r>
    <x v="104"/>
    <x v="304"/>
    <n v="2.2080170971589137"/>
    <x v="15"/>
    <x v="1"/>
  </r>
  <r>
    <x v="104"/>
    <x v="305"/>
    <n v="18.52302567739638"/>
    <x v="15"/>
    <x v="1"/>
  </r>
  <r>
    <x v="104"/>
    <x v="306"/>
    <n v="5.5957129246101083"/>
    <x v="15"/>
    <x v="1"/>
  </r>
  <r>
    <x v="104"/>
    <x v="307"/>
    <n v="138.48374814802816"/>
    <x v="15"/>
    <x v="1"/>
  </r>
  <r>
    <x v="104"/>
    <x v="308"/>
    <n v="83.400160421556549"/>
    <x v="15"/>
    <x v="1"/>
  </r>
  <r>
    <x v="104"/>
    <x v="309"/>
    <n v="293.90075568853473"/>
    <x v="15"/>
    <x v="1"/>
  </r>
  <r>
    <x v="104"/>
    <x v="310"/>
    <n v="0"/>
    <x v="15"/>
    <x v="1"/>
  </r>
  <r>
    <x v="104"/>
    <x v="59"/>
    <n v="3.4924699252074203"/>
    <x v="15"/>
    <x v="1"/>
  </r>
  <r>
    <x v="104"/>
    <x v="311"/>
    <n v="4.6682681333605833"/>
    <x v="15"/>
    <x v="1"/>
  </r>
  <r>
    <x v="104"/>
    <x v="255"/>
    <n v="15.409577736848869"/>
    <x v="16"/>
    <x v="1"/>
  </r>
  <r>
    <x v="104"/>
    <x v="181"/>
    <n v="33.39457613918389"/>
    <x v="16"/>
    <x v="1"/>
  </r>
  <r>
    <x v="104"/>
    <x v="300"/>
    <n v="43.52568635993098"/>
    <x v="16"/>
    <x v="1"/>
  </r>
  <r>
    <x v="104"/>
    <x v="301"/>
    <n v="22.007342299099943"/>
    <x v="16"/>
    <x v="1"/>
  </r>
  <r>
    <x v="104"/>
    <x v="302"/>
    <n v="10.355674626473045"/>
    <x v="16"/>
    <x v="1"/>
  </r>
  <r>
    <x v="104"/>
    <x v="303"/>
    <n v="21.347571620196693"/>
    <x v="16"/>
    <x v="1"/>
  </r>
  <r>
    <x v="104"/>
    <x v="274"/>
    <n v="41.755771611631658"/>
    <x v="16"/>
    <x v="1"/>
  </r>
  <r>
    <x v="104"/>
    <x v="304"/>
    <n v="7.4812085056661433"/>
    <x v="16"/>
    <x v="1"/>
  </r>
  <r>
    <x v="104"/>
    <x v="305"/>
    <n v="32.465423839527006"/>
    <x v="16"/>
    <x v="1"/>
  </r>
  <r>
    <x v="104"/>
    <x v="306"/>
    <n v="6.4395521489542196"/>
    <x v="16"/>
    <x v="1"/>
  </r>
  <r>
    <x v="104"/>
    <x v="307"/>
    <n v="71.08592871751118"/>
    <x v="16"/>
    <x v="1"/>
  </r>
  <r>
    <x v="104"/>
    <x v="308"/>
    <n v="44.404342962476825"/>
    <x v="16"/>
    <x v="1"/>
  </r>
  <r>
    <x v="104"/>
    <x v="309"/>
    <n v="104.54199376479697"/>
    <x v="16"/>
    <x v="1"/>
  </r>
  <r>
    <x v="104"/>
    <x v="310"/>
    <n v="0"/>
    <x v="16"/>
    <x v="1"/>
  </r>
  <r>
    <x v="104"/>
    <x v="59"/>
    <n v="12.65124196987772"/>
    <x v="16"/>
    <x v="1"/>
  </r>
  <r>
    <x v="104"/>
    <x v="311"/>
    <n v="2.4234786174125706"/>
    <x v="16"/>
    <x v="1"/>
  </r>
  <r>
    <x v="105"/>
    <x v="255"/>
    <n v="1.0956404017882289"/>
    <x v="0"/>
    <x v="0"/>
  </r>
  <r>
    <x v="105"/>
    <x v="181"/>
    <n v="2.1692602448238771"/>
    <x v="0"/>
    <x v="0"/>
  </r>
  <r>
    <x v="105"/>
    <x v="300"/>
    <n v="2.9932349123437856"/>
    <x v="0"/>
    <x v="0"/>
  </r>
  <r>
    <x v="105"/>
    <x v="301"/>
    <n v="1.1664354464256979"/>
    <x v="0"/>
    <x v="0"/>
  </r>
  <r>
    <x v="105"/>
    <x v="302"/>
    <n v="0.60237015404228056"/>
    <x v="0"/>
    <x v="0"/>
  </r>
  <r>
    <x v="105"/>
    <x v="303"/>
    <n v="1.5464300924895871"/>
    <x v="0"/>
    <x v="0"/>
  </r>
  <r>
    <x v="105"/>
    <x v="274"/>
    <n v="1.3925131363209649"/>
    <x v="0"/>
    <x v="0"/>
  </r>
  <r>
    <x v="105"/>
    <x v="304"/>
    <n v="0.37078557740137341"/>
    <x v="0"/>
    <x v="0"/>
  </r>
  <r>
    <x v="105"/>
    <x v="305"/>
    <n v="3.1414157587317484"/>
    <x v="0"/>
    <x v="0"/>
  </r>
  <r>
    <x v="105"/>
    <x v="306"/>
    <n v="0.52695037865422556"/>
    <x v="0"/>
    <x v="0"/>
  </r>
  <r>
    <x v="105"/>
    <x v="307"/>
    <n v="11.752746614016731"/>
    <x v="0"/>
    <x v="0"/>
  </r>
  <r>
    <x v="105"/>
    <x v="308"/>
    <n v="5.008186634617096"/>
    <x v="0"/>
    <x v="0"/>
  </r>
  <r>
    <x v="105"/>
    <x v="309"/>
    <n v="7.4869103367410741"/>
    <x v="0"/>
    <x v="0"/>
  </r>
  <r>
    <x v="105"/>
    <x v="310"/>
    <n v="0.28291809529277617"/>
    <x v="0"/>
    <x v="0"/>
  </r>
  <r>
    <x v="105"/>
    <x v="59"/>
    <n v="0.26047995323643619"/>
    <x v="0"/>
    <x v="0"/>
  </r>
  <r>
    <x v="105"/>
    <x v="311"/>
    <n v="0.2666397910835806"/>
    <x v="0"/>
    <x v="0"/>
  </r>
  <r>
    <x v="105"/>
    <x v="255"/>
    <n v="1.1711266693403581"/>
    <x v="1"/>
    <x v="0"/>
  </r>
  <r>
    <x v="105"/>
    <x v="181"/>
    <n v="5.0260816588290105"/>
    <x v="1"/>
    <x v="0"/>
  </r>
  <r>
    <x v="105"/>
    <x v="300"/>
    <n v="5.5687113137331368"/>
    <x v="1"/>
    <x v="0"/>
  </r>
  <r>
    <x v="105"/>
    <x v="301"/>
    <n v="1.9362431269225131"/>
    <x v="1"/>
    <x v="0"/>
  </r>
  <r>
    <x v="105"/>
    <x v="302"/>
    <n v="0.5494978432986779"/>
    <x v="1"/>
    <x v="0"/>
  </r>
  <r>
    <x v="105"/>
    <x v="303"/>
    <n v="3.1806732074122377"/>
    <x v="1"/>
    <x v="0"/>
  </r>
  <r>
    <x v="105"/>
    <x v="274"/>
    <n v="1.8725798850307476"/>
    <x v="1"/>
    <x v="0"/>
  </r>
  <r>
    <x v="105"/>
    <x v="304"/>
    <n v="0.50204219098810055"/>
    <x v="1"/>
    <x v="0"/>
  </r>
  <r>
    <x v="105"/>
    <x v="305"/>
    <n v="3.8379311082710483"/>
    <x v="1"/>
    <x v="0"/>
  </r>
  <r>
    <x v="105"/>
    <x v="306"/>
    <n v="0.46059513940342595"/>
    <x v="1"/>
    <x v="0"/>
  </r>
  <r>
    <x v="105"/>
    <x v="307"/>
    <n v="9.2138871895459822"/>
    <x v="1"/>
    <x v="0"/>
  </r>
  <r>
    <x v="105"/>
    <x v="308"/>
    <n v="3.4081765273548004"/>
    <x v="1"/>
    <x v="0"/>
  </r>
  <r>
    <x v="105"/>
    <x v="309"/>
    <n v="12.969027453890895"/>
    <x v="1"/>
    <x v="0"/>
  </r>
  <r>
    <x v="105"/>
    <x v="310"/>
    <n v="0.81308782662086077"/>
    <x v="1"/>
    <x v="0"/>
  </r>
  <r>
    <x v="105"/>
    <x v="59"/>
    <n v="6.026433779334326E-2"/>
    <x v="1"/>
    <x v="0"/>
  </r>
  <r>
    <x v="105"/>
    <x v="311"/>
    <n v="0.3442689935995219"/>
    <x v="1"/>
    <x v="0"/>
  </r>
  <r>
    <x v="105"/>
    <x v="255"/>
    <n v="1.4208689003861745"/>
    <x v="2"/>
    <x v="0"/>
  </r>
  <r>
    <x v="105"/>
    <x v="181"/>
    <n v="0.69142836514903105"/>
    <x v="2"/>
    <x v="0"/>
  </r>
  <r>
    <x v="105"/>
    <x v="300"/>
    <n v="1.6086207369118377"/>
    <x v="2"/>
    <x v="0"/>
  </r>
  <r>
    <x v="105"/>
    <x v="301"/>
    <n v="1.2571698799259361"/>
    <x v="2"/>
    <x v="0"/>
  </r>
  <r>
    <x v="105"/>
    <x v="302"/>
    <n v="0.58700064280940656"/>
    <x v="2"/>
    <x v="0"/>
  </r>
  <r>
    <x v="105"/>
    <x v="303"/>
    <n v="0.94637021718998993"/>
    <x v="2"/>
    <x v="0"/>
  </r>
  <r>
    <x v="105"/>
    <x v="274"/>
    <n v="0.71002219921209919"/>
    <x v="2"/>
    <x v="0"/>
  </r>
  <r>
    <x v="105"/>
    <x v="304"/>
    <n v="0.27755898321265737"/>
    <x v="2"/>
    <x v="0"/>
  </r>
  <r>
    <x v="105"/>
    <x v="305"/>
    <n v="3.1620498101705374"/>
    <x v="2"/>
    <x v="0"/>
  </r>
  <r>
    <x v="105"/>
    <x v="306"/>
    <n v="0.57029580127263146"/>
    <x v="2"/>
    <x v="0"/>
  </r>
  <r>
    <x v="105"/>
    <x v="307"/>
    <n v="15.09903768446272"/>
    <x v="2"/>
    <x v="0"/>
  </r>
  <r>
    <x v="105"/>
    <x v="308"/>
    <n v="5.8590290796417017"/>
    <x v="2"/>
    <x v="0"/>
  </r>
  <r>
    <x v="105"/>
    <x v="309"/>
    <n v="5.3471374514813235"/>
    <x v="2"/>
    <x v="0"/>
  </r>
  <r>
    <x v="105"/>
    <x v="310"/>
    <n v="7.930456488667853E-2"/>
    <x v="2"/>
    <x v="0"/>
  </r>
  <r>
    <x v="105"/>
    <x v="59"/>
    <n v="0.5072253375084429"/>
    <x v="2"/>
    <x v="0"/>
  </r>
  <r>
    <x v="105"/>
    <x v="311"/>
    <n v="0.16326601569656579"/>
    <x v="2"/>
    <x v="0"/>
  </r>
  <r>
    <x v="105"/>
    <x v="255"/>
    <n v="0.52364496435129015"/>
    <x v="3"/>
    <x v="0"/>
  </r>
  <r>
    <x v="105"/>
    <x v="181"/>
    <n v="2.5937225399798036"/>
    <x v="3"/>
    <x v="0"/>
  </r>
  <r>
    <x v="105"/>
    <x v="300"/>
    <n v="3.1127841832091834"/>
    <x v="3"/>
    <x v="0"/>
  </r>
  <r>
    <x v="105"/>
    <x v="301"/>
    <n v="0.34559349731148448"/>
    <x v="3"/>
    <x v="0"/>
  </r>
  <r>
    <x v="105"/>
    <x v="302"/>
    <n v="0.6681153432506981"/>
    <x v="3"/>
    <x v="0"/>
  </r>
  <r>
    <x v="105"/>
    <x v="303"/>
    <n v="1.5442431686693443"/>
    <x v="3"/>
    <x v="0"/>
  </r>
  <r>
    <x v="105"/>
    <x v="274"/>
    <n v="2.105047200301049"/>
    <x v="3"/>
    <x v="0"/>
  </r>
  <r>
    <x v="105"/>
    <x v="304"/>
    <n v="0.35832268427549446"/>
    <x v="3"/>
    <x v="0"/>
  </r>
  <r>
    <x v="105"/>
    <x v="305"/>
    <n v="3.1651624303092452"/>
    <x v="3"/>
    <x v="0"/>
  </r>
  <r>
    <x v="105"/>
    <x v="306"/>
    <n v="0.57173103961240224"/>
    <x v="3"/>
    <x v="0"/>
  </r>
  <r>
    <x v="105"/>
    <x v="307"/>
    <n v="5.4954763910075641"/>
    <x v="3"/>
    <x v="0"/>
  </r>
  <r>
    <x v="105"/>
    <x v="308"/>
    <n v="3.3789600136514184"/>
    <x v="3"/>
    <x v="0"/>
  </r>
  <r>
    <x v="105"/>
    <x v="309"/>
    <n v="3.1336572716345881"/>
    <x v="3"/>
    <x v="0"/>
  </r>
  <r>
    <x v="105"/>
    <x v="310"/>
    <n v="0.16013631501638295"/>
    <x v="3"/>
    <x v="0"/>
  </r>
  <r>
    <x v="105"/>
    <x v="59"/>
    <n v="0.10401395829388445"/>
    <x v="3"/>
    <x v="0"/>
  </r>
  <r>
    <x v="105"/>
    <x v="311"/>
    <n v="0.32850338518387634"/>
    <x v="3"/>
    <x v="0"/>
  </r>
  <r>
    <x v="105"/>
    <x v="255"/>
    <n v="0.8654582123535054"/>
    <x v="4"/>
    <x v="0"/>
  </r>
  <r>
    <x v="105"/>
    <x v="181"/>
    <n v="1.0550778199914601"/>
    <x v="4"/>
    <x v="0"/>
  </r>
  <r>
    <x v="105"/>
    <x v="300"/>
    <n v="1.6681376004091144"/>
    <x v="4"/>
    <x v="0"/>
  </r>
  <r>
    <x v="105"/>
    <x v="301"/>
    <n v="0.71599979873328723"/>
    <x v="4"/>
    <x v="0"/>
  </r>
  <r>
    <x v="105"/>
    <x v="302"/>
    <n v="0.38969919368004635"/>
    <x v="4"/>
    <x v="0"/>
  </r>
  <r>
    <x v="105"/>
    <x v="303"/>
    <n v="0.87125360006602959"/>
    <x v="4"/>
    <x v="0"/>
  </r>
  <r>
    <x v="105"/>
    <x v="274"/>
    <n v="1.1853012714504554"/>
    <x v="4"/>
    <x v="0"/>
  </r>
  <r>
    <x v="105"/>
    <x v="304"/>
    <n v="0.30340085879645035"/>
    <x v="4"/>
    <x v="0"/>
  </r>
  <r>
    <x v="105"/>
    <x v="305"/>
    <n v="1.6933231077996653"/>
    <x v="4"/>
    <x v="0"/>
  </r>
  <r>
    <x v="105"/>
    <x v="306"/>
    <n v="0.39852180965418926"/>
    <x v="4"/>
    <x v="0"/>
  </r>
  <r>
    <x v="105"/>
    <x v="307"/>
    <n v="15.781887812835134"/>
    <x v="4"/>
    <x v="0"/>
  </r>
  <r>
    <x v="105"/>
    <x v="308"/>
    <n v="7.3898833927895371"/>
    <x v="4"/>
    <x v="0"/>
  </r>
  <r>
    <x v="105"/>
    <x v="309"/>
    <n v="7.5649055206009486"/>
    <x v="4"/>
    <x v="0"/>
  </r>
  <r>
    <x v="105"/>
    <x v="310"/>
    <n v="4.3876009098170667E-2"/>
    <x v="4"/>
    <x v="0"/>
  </r>
  <r>
    <x v="105"/>
    <x v="59"/>
    <n v="8.105290397459218E-2"/>
    <x v="4"/>
    <x v="0"/>
  </r>
  <r>
    <x v="105"/>
    <x v="311"/>
    <n v="0.1503831675472376"/>
    <x v="4"/>
    <x v="0"/>
  </r>
  <r>
    <x v="105"/>
    <x v="255"/>
    <n v="1.2053201043414408"/>
    <x v="5"/>
    <x v="0"/>
  </r>
  <r>
    <x v="105"/>
    <x v="181"/>
    <n v="0.95074312285708107"/>
    <x v="5"/>
    <x v="0"/>
  </r>
  <r>
    <x v="105"/>
    <x v="300"/>
    <n v="2.0751281334136089"/>
    <x v="5"/>
    <x v="0"/>
  </r>
  <r>
    <x v="105"/>
    <x v="301"/>
    <n v="0.91691488359432027"/>
    <x v="5"/>
    <x v="0"/>
  </r>
  <r>
    <x v="105"/>
    <x v="302"/>
    <n v="0.43646106467491519"/>
    <x v="5"/>
    <x v="0"/>
  </r>
  <r>
    <x v="105"/>
    <x v="303"/>
    <n v="1.0351131809776988"/>
    <x v="5"/>
    <x v="0"/>
  </r>
  <r>
    <x v="105"/>
    <x v="274"/>
    <n v="1.4994092026882662"/>
    <x v="5"/>
    <x v="0"/>
  </r>
  <r>
    <x v="105"/>
    <x v="304"/>
    <n v="0.14357520654576988"/>
    <x v="5"/>
    <x v="0"/>
  </r>
  <r>
    <x v="105"/>
    <x v="305"/>
    <n v="1.3014876463106404"/>
    <x v="5"/>
    <x v="0"/>
  </r>
  <r>
    <x v="105"/>
    <x v="306"/>
    <n v="0.43164810380419794"/>
    <x v="5"/>
    <x v="0"/>
  </r>
  <r>
    <x v="105"/>
    <x v="307"/>
    <n v="13.426845859636222"/>
    <x v="5"/>
    <x v="0"/>
  </r>
  <r>
    <x v="105"/>
    <x v="308"/>
    <n v="8.3993472581061699"/>
    <x v="5"/>
    <x v="0"/>
  </r>
  <r>
    <x v="105"/>
    <x v="309"/>
    <n v="8.7558587400315915"/>
    <x v="5"/>
    <x v="0"/>
  </r>
  <r>
    <x v="105"/>
    <x v="310"/>
    <n v="1.8908060563534244E-2"/>
    <x v="5"/>
    <x v="0"/>
  </r>
  <r>
    <x v="105"/>
    <x v="59"/>
    <n v="0.11344836338120552"/>
    <x v="5"/>
    <x v="0"/>
  </r>
  <r>
    <x v="105"/>
    <x v="311"/>
    <n v="0.21013157972941038"/>
    <x v="5"/>
    <x v="0"/>
  </r>
  <r>
    <x v="105"/>
    <x v="255"/>
    <n v="0.84709223834837044"/>
    <x v="6"/>
    <x v="0"/>
  </r>
  <r>
    <x v="105"/>
    <x v="181"/>
    <n v="1.1432371545490252"/>
    <x v="6"/>
    <x v="0"/>
  </r>
  <r>
    <x v="105"/>
    <x v="300"/>
    <n v="0.84850147561018541"/>
    <x v="6"/>
    <x v="0"/>
  </r>
  <r>
    <x v="105"/>
    <x v="301"/>
    <n v="0.7905663330246312"/>
    <x v="6"/>
    <x v="0"/>
  </r>
  <r>
    <x v="105"/>
    <x v="302"/>
    <n v="0.4085269123797049"/>
    <x v="6"/>
    <x v="0"/>
  </r>
  <r>
    <x v="105"/>
    <x v="303"/>
    <n v="0.76715916601782908"/>
    <x v="6"/>
    <x v="0"/>
  </r>
  <r>
    <x v="105"/>
    <x v="274"/>
    <n v="2.2367913323285977"/>
    <x v="6"/>
    <x v="0"/>
  </r>
  <r>
    <x v="105"/>
    <x v="304"/>
    <n v="0.87977735868885909"/>
    <x v="6"/>
    <x v="0"/>
  </r>
  <r>
    <x v="105"/>
    <x v="305"/>
    <n v="1.7106406971109342"/>
    <x v="6"/>
    <x v="0"/>
  </r>
  <r>
    <x v="105"/>
    <x v="306"/>
    <n v="0.38205778673138108"/>
    <x v="6"/>
    <x v="0"/>
  </r>
  <r>
    <x v="105"/>
    <x v="307"/>
    <n v="18.573059902979828"/>
    <x v="6"/>
    <x v="0"/>
  </r>
  <r>
    <x v="105"/>
    <x v="308"/>
    <n v="7.427647823266204"/>
    <x v="6"/>
    <x v="0"/>
  </r>
  <r>
    <x v="105"/>
    <x v="309"/>
    <n v="8.5100625538776704"/>
    <x v="6"/>
    <x v="0"/>
  </r>
  <r>
    <x v="105"/>
    <x v="310"/>
    <n v="4.2976468157905401E-2"/>
    <x v="6"/>
    <x v="0"/>
  </r>
  <r>
    <x v="105"/>
    <x v="59"/>
    <n v="0"/>
    <x v="6"/>
    <x v="0"/>
  </r>
  <r>
    <x v="105"/>
    <x v="311"/>
    <n v="0.12170393952034984"/>
    <x v="6"/>
    <x v="0"/>
  </r>
  <r>
    <x v="105"/>
    <x v="255"/>
    <n v="0.71844385515817288"/>
    <x v="7"/>
    <x v="0"/>
  </r>
  <r>
    <x v="105"/>
    <x v="181"/>
    <n v="0.60574417482560694"/>
    <x v="7"/>
    <x v="0"/>
  </r>
  <r>
    <x v="105"/>
    <x v="300"/>
    <n v="1.4623774084850738"/>
    <x v="7"/>
    <x v="0"/>
  </r>
  <r>
    <x v="105"/>
    <x v="301"/>
    <n v="0.55616469064656482"/>
    <x v="7"/>
    <x v="0"/>
  </r>
  <r>
    <x v="105"/>
    <x v="302"/>
    <n v="0.24936225002786389"/>
    <x v="7"/>
    <x v="0"/>
  </r>
  <r>
    <x v="105"/>
    <x v="303"/>
    <n v="0.70244479776454227"/>
    <x v="7"/>
    <x v="0"/>
  </r>
  <r>
    <x v="105"/>
    <x v="274"/>
    <n v="0.69684091323996944"/>
    <x v="7"/>
    <x v="0"/>
  </r>
  <r>
    <x v="105"/>
    <x v="304"/>
    <n v="0.15113446483097642"/>
    <x v="7"/>
    <x v="0"/>
  </r>
  <r>
    <x v="105"/>
    <x v="305"/>
    <n v="2.0631607006918262"/>
    <x v="7"/>
    <x v="0"/>
  </r>
  <r>
    <x v="105"/>
    <x v="306"/>
    <n v="0.40064691886329629"/>
    <x v="7"/>
    <x v="0"/>
  </r>
  <r>
    <x v="105"/>
    <x v="307"/>
    <n v="15.090519209388715"/>
    <x v="7"/>
    <x v="0"/>
  </r>
  <r>
    <x v="105"/>
    <x v="308"/>
    <n v="7.2297070696723393"/>
    <x v="7"/>
    <x v="0"/>
  </r>
  <r>
    <x v="105"/>
    <x v="309"/>
    <n v="5.1710630212281092"/>
    <x v="7"/>
    <x v="0"/>
  </r>
  <r>
    <x v="105"/>
    <x v="310"/>
    <n v="3.1466137279838061E-2"/>
    <x v="7"/>
    <x v="0"/>
  </r>
  <r>
    <x v="105"/>
    <x v="59"/>
    <n v="0.14039623434321771"/>
    <x v="7"/>
    <x v="0"/>
  </r>
  <r>
    <x v="105"/>
    <x v="311"/>
    <n v="0.10175411303935417"/>
    <x v="7"/>
    <x v="0"/>
  </r>
  <r>
    <x v="105"/>
    <x v="255"/>
    <n v="0.65967889100665333"/>
    <x v="8"/>
    <x v="0"/>
  </r>
  <r>
    <x v="105"/>
    <x v="181"/>
    <n v="1.6512278725749969"/>
    <x v="8"/>
    <x v="0"/>
  </r>
  <r>
    <x v="105"/>
    <x v="300"/>
    <n v="2.2892174298289714"/>
    <x v="8"/>
    <x v="0"/>
  </r>
  <r>
    <x v="105"/>
    <x v="301"/>
    <n v="0.59606077078891162"/>
    <x v="8"/>
    <x v="0"/>
  </r>
  <r>
    <x v="105"/>
    <x v="302"/>
    <n v="0.49001177282070296"/>
    <x v="8"/>
    <x v="0"/>
  </r>
  <r>
    <x v="105"/>
    <x v="303"/>
    <n v="0.99251704574919897"/>
    <x v="8"/>
    <x v="0"/>
  </r>
  <r>
    <x v="105"/>
    <x v="274"/>
    <n v="0.32270245447285073"/>
    <x v="8"/>
    <x v="0"/>
  </r>
  <r>
    <x v="105"/>
    <x v="304"/>
    <n v="8.1120576910935396E-2"/>
    <x v="8"/>
    <x v="0"/>
  </r>
  <r>
    <x v="105"/>
    <x v="305"/>
    <n v="1.6492350066633055"/>
    <x v="8"/>
    <x v="0"/>
  </r>
  <r>
    <x v="105"/>
    <x v="306"/>
    <n v="0.36941555757929928"/>
    <x v="8"/>
    <x v="0"/>
  </r>
  <r>
    <x v="105"/>
    <x v="307"/>
    <n v="16.37426148730885"/>
    <x v="8"/>
    <x v="0"/>
  </r>
  <r>
    <x v="105"/>
    <x v="308"/>
    <n v="6.2762700997228231"/>
    <x v="8"/>
    <x v="0"/>
  </r>
  <r>
    <x v="105"/>
    <x v="309"/>
    <n v="8.1443753382403887"/>
    <x v="8"/>
    <x v="0"/>
  </r>
  <r>
    <x v="105"/>
    <x v="310"/>
    <n v="8.994518648701498E-2"/>
    <x v="8"/>
    <x v="0"/>
  </r>
  <r>
    <x v="105"/>
    <x v="59"/>
    <n v="5.0594167398945913E-2"/>
    <x v="8"/>
    <x v="0"/>
  </r>
  <r>
    <x v="105"/>
    <x v="311"/>
    <n v="0.17009816580381407"/>
    <x v="8"/>
    <x v="0"/>
  </r>
  <r>
    <x v="105"/>
    <x v="255"/>
    <n v="0.75812855751162578"/>
    <x v="9"/>
    <x v="0"/>
  </r>
  <r>
    <x v="105"/>
    <x v="181"/>
    <n v="1.7578717295016772"/>
    <x v="9"/>
    <x v="0"/>
  </r>
  <r>
    <x v="105"/>
    <x v="300"/>
    <n v="2.6094534874864874"/>
    <x v="9"/>
    <x v="0"/>
  </r>
  <r>
    <x v="105"/>
    <x v="301"/>
    <n v="0.84082435915849685"/>
    <x v="9"/>
    <x v="0"/>
  </r>
  <r>
    <x v="105"/>
    <x v="302"/>
    <n v="0.40079908446943585"/>
    <x v="9"/>
    <x v="0"/>
  </r>
  <r>
    <x v="105"/>
    <x v="303"/>
    <n v="0.77339869578559473"/>
    <x v="9"/>
    <x v="0"/>
  </r>
  <r>
    <x v="105"/>
    <x v="274"/>
    <n v="0.55499693389545346"/>
    <x v="9"/>
    <x v="0"/>
  </r>
  <r>
    <x v="105"/>
    <x v="304"/>
    <n v="0.10811628582378981"/>
    <x v="9"/>
    <x v="0"/>
  </r>
  <r>
    <x v="105"/>
    <x v="305"/>
    <n v="3.204244079091183"/>
    <x v="9"/>
    <x v="0"/>
  </r>
  <r>
    <x v="105"/>
    <x v="306"/>
    <n v="0.20623782166920276"/>
    <x v="9"/>
    <x v="0"/>
  </r>
  <r>
    <x v="105"/>
    <x v="307"/>
    <n v="13.400093781363495"/>
    <x v="9"/>
    <x v="0"/>
  </r>
  <r>
    <x v="105"/>
    <x v="308"/>
    <n v="4.6293688899102614"/>
    <x v="9"/>
    <x v="0"/>
  </r>
  <r>
    <x v="105"/>
    <x v="309"/>
    <n v="5.815056742742315"/>
    <x v="9"/>
    <x v="0"/>
  </r>
  <r>
    <x v="105"/>
    <x v="310"/>
    <n v="1.3983039633210168E-2"/>
    <x v="9"/>
    <x v="0"/>
  </r>
  <r>
    <x v="105"/>
    <x v="59"/>
    <n v="0"/>
    <x v="9"/>
    <x v="0"/>
  </r>
  <r>
    <x v="105"/>
    <x v="311"/>
    <n v="0.25808558718203367"/>
    <x v="9"/>
    <x v="0"/>
  </r>
  <r>
    <x v="105"/>
    <x v="255"/>
    <n v="0.57527090890932919"/>
    <x v="10"/>
    <x v="0"/>
  </r>
  <r>
    <x v="105"/>
    <x v="181"/>
    <n v="3.7235821673163505"/>
    <x v="10"/>
    <x v="0"/>
  </r>
  <r>
    <x v="105"/>
    <x v="300"/>
    <n v="3.111427722708846"/>
    <x v="10"/>
    <x v="0"/>
  </r>
  <r>
    <x v="105"/>
    <x v="301"/>
    <n v="0.26853171132578069"/>
    <x v="10"/>
    <x v="0"/>
  </r>
  <r>
    <x v="105"/>
    <x v="302"/>
    <n v="0.69039704452595541"/>
    <x v="10"/>
    <x v="0"/>
  </r>
  <r>
    <x v="105"/>
    <x v="303"/>
    <n v="1.2258415058954077"/>
    <x v="10"/>
    <x v="0"/>
  </r>
  <r>
    <x v="105"/>
    <x v="274"/>
    <n v="1.3361827115004681"/>
    <x v="10"/>
    <x v="0"/>
  </r>
  <r>
    <x v="105"/>
    <x v="304"/>
    <n v="0.62945214648390369"/>
    <x v="10"/>
    <x v="0"/>
  </r>
  <r>
    <x v="105"/>
    <x v="305"/>
    <n v="1.7040107147955899"/>
    <x v="10"/>
    <x v="0"/>
  </r>
  <r>
    <x v="105"/>
    <x v="306"/>
    <n v="0.383312468535557"/>
    <x v="10"/>
    <x v="0"/>
  </r>
  <r>
    <x v="105"/>
    <x v="307"/>
    <n v="6.3100203208464265"/>
    <x v="10"/>
    <x v="0"/>
  </r>
  <r>
    <x v="105"/>
    <x v="308"/>
    <n v="3.6764092332474378"/>
    <x v="10"/>
    <x v="0"/>
  </r>
  <r>
    <x v="105"/>
    <x v="309"/>
    <n v="8.8481630604853301"/>
    <x v="10"/>
    <x v="0"/>
  </r>
  <r>
    <x v="105"/>
    <x v="310"/>
    <n v="1.6200405896302128"/>
    <x v="10"/>
    <x v="0"/>
  </r>
  <r>
    <x v="105"/>
    <x v="59"/>
    <n v="0.38567255431569775"/>
    <x v="10"/>
    <x v="0"/>
  </r>
  <r>
    <x v="105"/>
    <x v="311"/>
    <n v="9.0661831798093159E-2"/>
    <x v="10"/>
    <x v="0"/>
  </r>
  <r>
    <x v="105"/>
    <x v="255"/>
    <n v="0.52872902219695217"/>
    <x v="11"/>
    <x v="0"/>
  </r>
  <r>
    <x v="105"/>
    <x v="181"/>
    <n v="1.3073727065633753"/>
    <x v="11"/>
    <x v="0"/>
  </r>
  <r>
    <x v="105"/>
    <x v="300"/>
    <n v="1.9723354558466888"/>
    <x v="11"/>
    <x v="0"/>
  </r>
  <r>
    <x v="105"/>
    <x v="301"/>
    <n v="0.14563721649723352"/>
    <x v="11"/>
    <x v="0"/>
  </r>
  <r>
    <x v="105"/>
    <x v="302"/>
    <n v="0.28749865330750163"/>
    <x v="11"/>
    <x v="0"/>
  </r>
  <r>
    <x v="105"/>
    <x v="303"/>
    <n v="0.41179971792283587"/>
    <x v="11"/>
    <x v="0"/>
  </r>
  <r>
    <x v="105"/>
    <x v="274"/>
    <n v="0.79111574393558992"/>
    <x v="11"/>
    <x v="0"/>
  </r>
  <r>
    <x v="105"/>
    <x v="304"/>
    <n v="0.77607255819863219"/>
    <x v="11"/>
    <x v="0"/>
  </r>
  <r>
    <x v="105"/>
    <x v="305"/>
    <n v="2.400922410123798"/>
    <x v="11"/>
    <x v="0"/>
  </r>
  <r>
    <x v="105"/>
    <x v="306"/>
    <n v="0.36999644281714855"/>
    <x v="11"/>
    <x v="0"/>
  </r>
  <r>
    <x v="105"/>
    <x v="307"/>
    <n v="6.6378806226959233"/>
    <x v="11"/>
    <x v="0"/>
  </r>
  <r>
    <x v="105"/>
    <x v="308"/>
    <n v="4.2972867813483084"/>
    <x v="11"/>
    <x v="0"/>
  </r>
  <r>
    <x v="105"/>
    <x v="309"/>
    <n v="5.5261532369282556"/>
    <x v="11"/>
    <x v="0"/>
  </r>
  <r>
    <x v="105"/>
    <x v="310"/>
    <n v="0.39016390098641557"/>
    <x v="11"/>
    <x v="0"/>
  </r>
  <r>
    <x v="105"/>
    <x v="59"/>
    <n v="8.9899516356316961E-2"/>
    <x v="11"/>
    <x v="0"/>
  </r>
  <r>
    <x v="105"/>
    <x v="311"/>
    <n v="0.32867263179869483"/>
    <x v="11"/>
    <x v="0"/>
  </r>
  <r>
    <x v="105"/>
    <x v="255"/>
    <n v="1.293075554441782"/>
    <x v="12"/>
    <x v="0"/>
  </r>
  <r>
    <x v="105"/>
    <x v="181"/>
    <n v="3.2583310678400785"/>
    <x v="12"/>
    <x v="0"/>
  </r>
  <r>
    <x v="105"/>
    <x v="300"/>
    <n v="4.1008138187011269"/>
    <x v="12"/>
    <x v="0"/>
  </r>
  <r>
    <x v="105"/>
    <x v="301"/>
    <n v="3.3828327301036194"/>
    <x v="12"/>
    <x v="0"/>
  </r>
  <r>
    <x v="105"/>
    <x v="302"/>
    <n v="1.1014849135491853"/>
    <x v="12"/>
    <x v="0"/>
  </r>
  <r>
    <x v="105"/>
    <x v="303"/>
    <n v="1.2905758449015161"/>
    <x v="12"/>
    <x v="0"/>
  </r>
  <r>
    <x v="105"/>
    <x v="274"/>
    <n v="1.7905177529545868"/>
    <x v="12"/>
    <x v="0"/>
  </r>
  <r>
    <x v="105"/>
    <x v="304"/>
    <n v="0.9463416504694907"/>
    <x v="12"/>
    <x v="0"/>
  </r>
  <r>
    <x v="105"/>
    <x v="305"/>
    <n v="3.0568222245780428"/>
    <x v="12"/>
    <x v="0"/>
  </r>
  <r>
    <x v="105"/>
    <x v="306"/>
    <n v="0.74922745785082423"/>
    <x v="12"/>
    <x v="0"/>
  </r>
  <r>
    <x v="105"/>
    <x v="307"/>
    <n v="6.4011916820782222"/>
    <x v="12"/>
    <x v="0"/>
  </r>
  <r>
    <x v="105"/>
    <x v="308"/>
    <n v="3.1760019245945665"/>
    <x v="12"/>
    <x v="0"/>
  </r>
  <r>
    <x v="105"/>
    <x v="309"/>
    <n v="8.3864448717986448"/>
    <x v="12"/>
    <x v="0"/>
  </r>
  <r>
    <x v="105"/>
    <x v="310"/>
    <n v="1.1037023978187763"/>
    <x v="12"/>
    <x v="0"/>
  </r>
  <r>
    <x v="105"/>
    <x v="59"/>
    <n v="0.10885831868897516"/>
    <x v="12"/>
    <x v="0"/>
  </r>
  <r>
    <x v="105"/>
    <x v="311"/>
    <n v="0.41188762360243347"/>
    <x v="12"/>
    <x v="0"/>
  </r>
  <r>
    <x v="105"/>
    <x v="255"/>
    <n v="0.55909022257059537"/>
    <x v="13"/>
    <x v="0"/>
  </r>
  <r>
    <x v="105"/>
    <x v="181"/>
    <n v="2.9165685735395388"/>
    <x v="13"/>
    <x v="0"/>
  </r>
  <r>
    <x v="105"/>
    <x v="300"/>
    <n v="3.844268914904315"/>
    <x v="13"/>
    <x v="0"/>
  </r>
  <r>
    <x v="105"/>
    <x v="301"/>
    <n v="1.0761192028148796"/>
    <x v="13"/>
    <x v="0"/>
  </r>
  <r>
    <x v="105"/>
    <x v="302"/>
    <n v="2.0779030171001684"/>
    <x v="13"/>
    <x v="0"/>
  </r>
  <r>
    <x v="105"/>
    <x v="303"/>
    <n v="2.0439661633857158"/>
    <x v="13"/>
    <x v="0"/>
  </r>
  <r>
    <x v="105"/>
    <x v="274"/>
    <n v="0"/>
    <x v="13"/>
    <x v="0"/>
  </r>
  <r>
    <x v="105"/>
    <x v="304"/>
    <n v="0.21870608818480361"/>
    <x v="13"/>
    <x v="0"/>
  </r>
  <r>
    <x v="105"/>
    <x v="305"/>
    <n v="4.1335611639601604"/>
    <x v="13"/>
    <x v="0"/>
  </r>
  <r>
    <x v="105"/>
    <x v="306"/>
    <n v="0.57224156175875907"/>
    <x v="13"/>
    <x v="0"/>
  </r>
  <r>
    <x v="105"/>
    <x v="307"/>
    <n v="9.9445159625239441"/>
    <x v="13"/>
    <x v="0"/>
  </r>
  <r>
    <x v="105"/>
    <x v="308"/>
    <n v="2.8230247876498091"/>
    <x v="13"/>
    <x v="0"/>
  </r>
  <r>
    <x v="105"/>
    <x v="309"/>
    <n v="5.8481852203817999"/>
    <x v="13"/>
    <x v="0"/>
  </r>
  <r>
    <x v="105"/>
    <x v="310"/>
    <n v="5.8555245929119433E-2"/>
    <x v="13"/>
    <x v="0"/>
  </r>
  <r>
    <x v="105"/>
    <x v="59"/>
    <n v="0.24325247421970064"/>
    <x v="13"/>
    <x v="0"/>
  </r>
  <r>
    <x v="105"/>
    <x v="311"/>
    <n v="0.44415690406388075"/>
    <x v="13"/>
    <x v="0"/>
  </r>
  <r>
    <x v="105"/>
    <x v="255"/>
    <n v="2.8408454413086925"/>
    <x v="14"/>
    <x v="0"/>
  </r>
  <r>
    <x v="105"/>
    <x v="181"/>
    <n v="1.7934633460550187"/>
    <x v="14"/>
    <x v="0"/>
  </r>
  <r>
    <x v="105"/>
    <x v="300"/>
    <n v="1.8191181010225785"/>
    <x v="14"/>
    <x v="0"/>
  </r>
  <r>
    <x v="105"/>
    <x v="301"/>
    <n v="3.8117799299194521"/>
    <x v="14"/>
    <x v="0"/>
  </r>
  <r>
    <x v="105"/>
    <x v="302"/>
    <n v="0.90352840151370684"/>
    <x v="14"/>
    <x v="0"/>
  </r>
  <r>
    <x v="105"/>
    <x v="303"/>
    <n v="1.6022819741405248"/>
    <x v="14"/>
    <x v="0"/>
  </r>
  <r>
    <x v="105"/>
    <x v="274"/>
    <n v="6.1301502520919593"/>
    <x v="14"/>
    <x v="0"/>
  </r>
  <r>
    <x v="105"/>
    <x v="304"/>
    <n v="0.60235226767580419"/>
    <x v="14"/>
    <x v="0"/>
  </r>
  <r>
    <x v="105"/>
    <x v="305"/>
    <n v="5.7533282227038791"/>
    <x v="14"/>
    <x v="0"/>
  </r>
  <r>
    <x v="105"/>
    <x v="306"/>
    <n v="0.67315226506544179"/>
    <x v="14"/>
    <x v="0"/>
  </r>
  <r>
    <x v="105"/>
    <x v="307"/>
    <n v="20.061822410808208"/>
    <x v="14"/>
    <x v="0"/>
  </r>
  <r>
    <x v="105"/>
    <x v="308"/>
    <n v="8.10206557948902"/>
    <x v="14"/>
    <x v="0"/>
  </r>
  <r>
    <x v="105"/>
    <x v="309"/>
    <n v="10.494113151083992"/>
    <x v="14"/>
    <x v="0"/>
  </r>
  <r>
    <x v="105"/>
    <x v="310"/>
    <n v="0.12346350828137603"/>
    <x v="14"/>
    <x v="0"/>
  </r>
  <r>
    <x v="105"/>
    <x v="59"/>
    <n v="0"/>
    <x v="14"/>
    <x v="0"/>
  </r>
  <r>
    <x v="105"/>
    <x v="311"/>
    <n v="0.63228281513795626"/>
    <x v="14"/>
    <x v="0"/>
  </r>
  <r>
    <x v="105"/>
    <x v="255"/>
    <n v="1.1921123574163583"/>
    <x v="15"/>
    <x v="0"/>
  </r>
  <r>
    <x v="105"/>
    <x v="181"/>
    <n v="3.6408645357974225"/>
    <x v="15"/>
    <x v="0"/>
  </r>
  <r>
    <x v="105"/>
    <x v="300"/>
    <n v="10.93652480355574"/>
    <x v="15"/>
    <x v="0"/>
  </r>
  <r>
    <x v="105"/>
    <x v="301"/>
    <n v="0.32952637078961233"/>
    <x v="15"/>
    <x v="0"/>
  </r>
  <r>
    <x v="105"/>
    <x v="302"/>
    <n v="0.31957551638713888"/>
    <x v="15"/>
    <x v="0"/>
  </r>
  <r>
    <x v="105"/>
    <x v="303"/>
    <n v="3.9819492067006776"/>
    <x v="15"/>
    <x v="0"/>
  </r>
  <r>
    <x v="105"/>
    <x v="274"/>
    <n v="1.6095506996001334"/>
    <x v="15"/>
    <x v="0"/>
  </r>
  <r>
    <x v="105"/>
    <x v="304"/>
    <n v="0.38923149720445516"/>
    <x v="15"/>
    <x v="0"/>
  </r>
  <r>
    <x v="105"/>
    <x v="305"/>
    <n v="2.2705170670259878"/>
    <x v="15"/>
    <x v="0"/>
  </r>
  <r>
    <x v="105"/>
    <x v="306"/>
    <n v="0.61228372588759805"/>
    <x v="15"/>
    <x v="0"/>
  </r>
  <r>
    <x v="105"/>
    <x v="307"/>
    <n v="13.044345401101285"/>
    <x v="15"/>
    <x v="0"/>
  </r>
  <r>
    <x v="105"/>
    <x v="308"/>
    <n v="6.6065253278700702"/>
    <x v="15"/>
    <x v="0"/>
  </r>
  <r>
    <x v="105"/>
    <x v="309"/>
    <n v="29.635940761582855"/>
    <x v="15"/>
    <x v="0"/>
  </r>
  <r>
    <x v="105"/>
    <x v="310"/>
    <n v="0.29163657902634676"/>
    <x v="15"/>
    <x v="0"/>
  </r>
  <r>
    <x v="105"/>
    <x v="59"/>
    <n v="0.44013394472480144"/>
    <x v="15"/>
    <x v="0"/>
  </r>
  <r>
    <x v="105"/>
    <x v="311"/>
    <n v="0.39037967271243279"/>
    <x v="15"/>
    <x v="0"/>
  </r>
  <r>
    <x v="105"/>
    <x v="255"/>
    <n v="0.91250264223730437"/>
    <x v="16"/>
    <x v="0"/>
  </r>
  <r>
    <x v="105"/>
    <x v="181"/>
    <n v="4.2765416825957363"/>
    <x v="16"/>
    <x v="0"/>
  </r>
  <r>
    <x v="105"/>
    <x v="300"/>
    <n v="4.4268579940526545"/>
    <x v="16"/>
    <x v="0"/>
  </r>
  <r>
    <x v="105"/>
    <x v="301"/>
    <n v="1.7279005796197482"/>
    <x v="16"/>
    <x v="0"/>
  </r>
  <r>
    <x v="105"/>
    <x v="302"/>
    <n v="0.66057152470298808"/>
    <x v="16"/>
    <x v="0"/>
  </r>
  <r>
    <x v="105"/>
    <x v="303"/>
    <n v="2.5570862220896258"/>
    <x v="16"/>
    <x v="0"/>
  </r>
  <r>
    <x v="105"/>
    <x v="274"/>
    <n v="3.2708245965413361"/>
    <x v="16"/>
    <x v="0"/>
  </r>
  <r>
    <x v="105"/>
    <x v="304"/>
    <n v="0.32149994043051777"/>
    <x v="16"/>
    <x v="0"/>
  </r>
  <r>
    <x v="105"/>
    <x v="305"/>
    <n v="3.6870570950924675"/>
    <x v="16"/>
    <x v="0"/>
  </r>
  <r>
    <x v="105"/>
    <x v="306"/>
    <n v="0.6613318106543945"/>
    <x v="16"/>
    <x v="0"/>
  </r>
  <r>
    <x v="105"/>
    <x v="307"/>
    <n v="8.6240695697240177"/>
    <x v="16"/>
    <x v="0"/>
  </r>
  <r>
    <x v="105"/>
    <x v="308"/>
    <n v="4.4103608055514361"/>
    <x v="16"/>
    <x v="0"/>
  </r>
  <r>
    <x v="105"/>
    <x v="309"/>
    <n v="12.797797762016158"/>
    <x v="16"/>
    <x v="0"/>
  </r>
  <r>
    <x v="105"/>
    <x v="310"/>
    <n v="0.24977786011949266"/>
    <x v="16"/>
    <x v="0"/>
  </r>
  <r>
    <x v="105"/>
    <x v="59"/>
    <n v="9.809283778639083E-2"/>
    <x v="16"/>
    <x v="0"/>
  </r>
  <r>
    <x v="105"/>
    <x v="311"/>
    <n v="0.73165132916879272"/>
    <x v="16"/>
    <x v="0"/>
  </r>
  <r>
    <x v="105"/>
    <x v="255"/>
    <n v="1.2103133571735756"/>
    <x v="0"/>
    <x v="1"/>
  </r>
  <r>
    <x v="105"/>
    <x v="181"/>
    <n v="2.0477649943313789"/>
    <x v="0"/>
    <x v="1"/>
  </r>
  <r>
    <x v="105"/>
    <x v="300"/>
    <n v="2.9240048079954843"/>
    <x v="0"/>
    <x v="1"/>
  </r>
  <r>
    <x v="105"/>
    <x v="301"/>
    <n v="1.2844545763158879"/>
    <x v="0"/>
    <x v="1"/>
  </r>
  <r>
    <x v="105"/>
    <x v="302"/>
    <n v="0.6016368940750314"/>
    <x v="0"/>
    <x v="1"/>
  </r>
  <r>
    <x v="105"/>
    <x v="303"/>
    <n v="1.5607950301495159"/>
    <x v="0"/>
    <x v="1"/>
  </r>
  <r>
    <x v="105"/>
    <x v="274"/>
    <n v="1.2014269540492093"/>
    <x v="0"/>
    <x v="1"/>
  </r>
  <r>
    <x v="105"/>
    <x v="304"/>
    <n v="0.41760205896798497"/>
    <x v="0"/>
    <x v="1"/>
  </r>
  <r>
    <x v="105"/>
    <x v="305"/>
    <n v="3.2373699381693055"/>
    <x v="0"/>
    <x v="1"/>
  </r>
  <r>
    <x v="105"/>
    <x v="306"/>
    <n v="0.57280925584714648"/>
    <x v="0"/>
    <x v="1"/>
  </r>
  <r>
    <x v="105"/>
    <x v="307"/>
    <n v="11.639447191497302"/>
    <x v="0"/>
    <x v="1"/>
  </r>
  <r>
    <x v="105"/>
    <x v="308"/>
    <n v="5.2613435261238015"/>
    <x v="0"/>
    <x v="1"/>
  </r>
  <r>
    <x v="105"/>
    <x v="309"/>
    <n v="7.7103995896104642"/>
    <x v="0"/>
    <x v="1"/>
  </r>
  <r>
    <x v="105"/>
    <x v="310"/>
    <n v="0"/>
    <x v="0"/>
    <x v="1"/>
  </r>
  <r>
    <x v="105"/>
    <x v="59"/>
    <n v="0.70580267349700943"/>
    <x v="0"/>
    <x v="1"/>
  </r>
  <r>
    <x v="105"/>
    <x v="311"/>
    <n v="0.26746908438117872"/>
    <x v="0"/>
    <x v="1"/>
  </r>
  <r>
    <x v="105"/>
    <x v="255"/>
    <n v="1.1886971338714081"/>
    <x v="1"/>
    <x v="1"/>
  </r>
  <r>
    <x v="105"/>
    <x v="181"/>
    <n v="4.6529194507602583"/>
    <x v="1"/>
    <x v="1"/>
  </r>
  <r>
    <x v="105"/>
    <x v="300"/>
    <n v="5.8631622273735617"/>
    <x v="1"/>
    <x v="1"/>
  </r>
  <r>
    <x v="105"/>
    <x v="301"/>
    <n v="1.9342901368804928"/>
    <x v="1"/>
    <x v="1"/>
  </r>
  <r>
    <x v="105"/>
    <x v="302"/>
    <n v="0.6001322168661255"/>
    <x v="1"/>
    <x v="1"/>
  </r>
  <r>
    <x v="105"/>
    <x v="303"/>
    <n v="3.0983360156696964"/>
    <x v="1"/>
    <x v="1"/>
  </r>
  <r>
    <x v="105"/>
    <x v="274"/>
    <n v="2.0800766699955973"/>
    <x v="1"/>
    <x v="1"/>
  </r>
  <r>
    <x v="105"/>
    <x v="304"/>
    <n v="0.81940222496871884"/>
    <x v="1"/>
    <x v="1"/>
  </r>
  <r>
    <x v="105"/>
    <x v="305"/>
    <n v="4.0447421799584049"/>
    <x v="1"/>
    <x v="1"/>
  </r>
  <r>
    <x v="105"/>
    <x v="306"/>
    <n v="0.58198397086015685"/>
    <x v="1"/>
    <x v="1"/>
  </r>
  <r>
    <x v="105"/>
    <x v="307"/>
    <n v="9.245244928767546"/>
    <x v="1"/>
    <x v="1"/>
  </r>
  <r>
    <x v="105"/>
    <x v="308"/>
    <n v="3.1741741793387881"/>
    <x v="1"/>
    <x v="1"/>
  </r>
  <r>
    <x v="105"/>
    <x v="309"/>
    <n v="13.568059226440477"/>
    <x v="1"/>
    <x v="1"/>
  </r>
  <r>
    <x v="105"/>
    <x v="310"/>
    <n v="0"/>
    <x v="1"/>
    <x v="1"/>
  </r>
  <r>
    <x v="105"/>
    <x v="59"/>
    <n v="6.1941984286761169E-2"/>
    <x v="1"/>
    <x v="1"/>
  </r>
  <r>
    <x v="105"/>
    <x v="311"/>
    <n v="0.36222841481840523"/>
    <x v="1"/>
    <x v="1"/>
  </r>
  <r>
    <x v="105"/>
    <x v="255"/>
    <n v="1.6287880831810475"/>
    <x v="2"/>
    <x v="1"/>
  </r>
  <r>
    <x v="105"/>
    <x v="181"/>
    <n v="0.84753539975067782"/>
    <x v="2"/>
    <x v="1"/>
  </r>
  <r>
    <x v="105"/>
    <x v="300"/>
    <n v="1.6951342815451294"/>
    <x v="2"/>
    <x v="1"/>
  </r>
  <r>
    <x v="105"/>
    <x v="301"/>
    <n v="1.5688853215692644"/>
    <x v="2"/>
    <x v="1"/>
  </r>
  <r>
    <x v="105"/>
    <x v="302"/>
    <n v="0.59806830592610871"/>
    <x v="2"/>
    <x v="1"/>
  </r>
  <r>
    <x v="105"/>
    <x v="303"/>
    <n v="1.2117002330792344"/>
    <x v="2"/>
    <x v="1"/>
  </r>
  <r>
    <x v="105"/>
    <x v="274"/>
    <n v="0.98702201445489579"/>
    <x v="2"/>
    <x v="1"/>
  </r>
  <r>
    <x v="105"/>
    <x v="304"/>
    <n v="0.29774298462524945"/>
    <x v="2"/>
    <x v="1"/>
  </r>
  <r>
    <x v="105"/>
    <x v="305"/>
    <n v="3.1838896068034428"/>
    <x v="2"/>
    <x v="1"/>
  </r>
  <r>
    <x v="105"/>
    <x v="306"/>
    <n v="0.59708025027735834"/>
    <x v="2"/>
    <x v="1"/>
  </r>
  <r>
    <x v="105"/>
    <x v="307"/>
    <n v="15.234044034614806"/>
    <x v="2"/>
    <x v="1"/>
  </r>
  <r>
    <x v="105"/>
    <x v="308"/>
    <n v="6.6046345345683095"/>
    <x v="2"/>
    <x v="1"/>
  </r>
  <r>
    <x v="105"/>
    <x v="309"/>
    <n v="6.8127172830879008"/>
    <x v="2"/>
    <x v="1"/>
  </r>
  <r>
    <x v="105"/>
    <x v="310"/>
    <n v="0"/>
    <x v="2"/>
    <x v="1"/>
  </r>
  <r>
    <x v="105"/>
    <x v="59"/>
    <n v="1.1898425187144173"/>
    <x v="2"/>
    <x v="1"/>
  </r>
  <r>
    <x v="105"/>
    <x v="311"/>
    <n v="0.10907479141601994"/>
    <x v="2"/>
    <x v="1"/>
  </r>
  <r>
    <x v="105"/>
    <x v="255"/>
    <n v="0.55605522171248811"/>
    <x v="3"/>
    <x v="1"/>
  </r>
  <r>
    <x v="105"/>
    <x v="181"/>
    <n v="2.4540674692796456"/>
    <x v="3"/>
    <x v="1"/>
  </r>
  <r>
    <x v="105"/>
    <x v="300"/>
    <n v="2.7239942153946095"/>
    <x v="3"/>
    <x v="1"/>
  </r>
  <r>
    <x v="105"/>
    <x v="301"/>
    <n v="0.35581670213011518"/>
    <x v="3"/>
    <x v="1"/>
  </r>
  <r>
    <x v="105"/>
    <x v="302"/>
    <n v="0.48621591750042437"/>
    <x v="3"/>
    <x v="1"/>
  </r>
  <r>
    <x v="105"/>
    <x v="303"/>
    <n v="1.4845446497884631"/>
    <x v="3"/>
    <x v="1"/>
  </r>
  <r>
    <x v="105"/>
    <x v="274"/>
    <n v="0.97095798603869932"/>
    <x v="3"/>
    <x v="1"/>
  </r>
  <r>
    <x v="105"/>
    <x v="304"/>
    <n v="0.4002399665603707"/>
    <x v="3"/>
    <x v="1"/>
  </r>
  <r>
    <x v="105"/>
    <x v="305"/>
    <n v="3.1634211409397883"/>
    <x v="3"/>
    <x v="1"/>
  </r>
  <r>
    <x v="105"/>
    <x v="306"/>
    <n v="0.63480045821906828"/>
    <x v="3"/>
    <x v="1"/>
  </r>
  <r>
    <x v="105"/>
    <x v="307"/>
    <n v="5.8722327126167899"/>
    <x v="3"/>
    <x v="1"/>
  </r>
  <r>
    <x v="105"/>
    <x v="308"/>
    <n v="3.416712204534766"/>
    <x v="3"/>
    <x v="1"/>
  </r>
  <r>
    <x v="105"/>
    <x v="309"/>
    <n v="3.1405787262594469"/>
    <x v="3"/>
    <x v="1"/>
  </r>
  <r>
    <x v="105"/>
    <x v="310"/>
    <n v="0"/>
    <x v="3"/>
    <x v="1"/>
  </r>
  <r>
    <x v="105"/>
    <x v="59"/>
    <n v="0.12647680628645916"/>
    <x v="3"/>
    <x v="1"/>
  </r>
  <r>
    <x v="105"/>
    <x v="311"/>
    <n v="0.3625025780179888"/>
    <x v="3"/>
    <x v="1"/>
  </r>
  <r>
    <x v="105"/>
    <x v="255"/>
    <n v="0.92100686602692505"/>
    <x v="4"/>
    <x v="1"/>
  </r>
  <r>
    <x v="105"/>
    <x v="181"/>
    <n v="1.458975868438473"/>
    <x v="4"/>
    <x v="1"/>
  </r>
  <r>
    <x v="105"/>
    <x v="300"/>
    <n v="1.9576880645144368"/>
    <x v="4"/>
    <x v="1"/>
  </r>
  <r>
    <x v="105"/>
    <x v="301"/>
    <n v="0.57345876821199293"/>
    <x v="4"/>
    <x v="1"/>
  </r>
  <r>
    <x v="105"/>
    <x v="302"/>
    <n v="0.64349201381351306"/>
    <x v="4"/>
    <x v="1"/>
  </r>
  <r>
    <x v="105"/>
    <x v="303"/>
    <n v="1.2046478563473195"/>
    <x v="4"/>
    <x v="1"/>
  </r>
  <r>
    <x v="105"/>
    <x v="274"/>
    <n v="0.53376868776670339"/>
    <x v="4"/>
    <x v="1"/>
  </r>
  <r>
    <x v="105"/>
    <x v="304"/>
    <n v="0.31585740967625947"/>
    <x v="4"/>
    <x v="1"/>
  </r>
  <r>
    <x v="105"/>
    <x v="305"/>
    <n v="2.4243184361824026"/>
    <x v="4"/>
    <x v="1"/>
  </r>
  <r>
    <x v="105"/>
    <x v="306"/>
    <n v="0.4406360457618525"/>
    <x v="4"/>
    <x v="1"/>
  </r>
  <r>
    <x v="105"/>
    <x v="307"/>
    <n v="15.222687481414866"/>
    <x v="4"/>
    <x v="1"/>
  </r>
  <r>
    <x v="105"/>
    <x v="308"/>
    <n v="6.8784465749503809"/>
    <x v="4"/>
    <x v="1"/>
  </r>
  <r>
    <x v="105"/>
    <x v="309"/>
    <n v="8.775475610690405"/>
    <x v="4"/>
    <x v="1"/>
  </r>
  <r>
    <x v="105"/>
    <x v="310"/>
    <n v="0"/>
    <x v="4"/>
    <x v="1"/>
  </r>
  <r>
    <x v="105"/>
    <x v="59"/>
    <n v="0.40191865476963573"/>
    <x v="4"/>
    <x v="1"/>
  </r>
  <r>
    <x v="105"/>
    <x v="311"/>
    <n v="0.16305157595204059"/>
    <x v="4"/>
    <x v="1"/>
  </r>
  <r>
    <x v="105"/>
    <x v="255"/>
    <n v="0.99113954900862711"/>
    <x v="5"/>
    <x v="1"/>
  </r>
  <r>
    <x v="105"/>
    <x v="181"/>
    <n v="1.6128496753440611"/>
    <x v="5"/>
    <x v="1"/>
  </r>
  <r>
    <x v="105"/>
    <x v="300"/>
    <n v="3.0527817503474091"/>
    <x v="5"/>
    <x v="1"/>
  </r>
  <r>
    <x v="105"/>
    <x v="301"/>
    <n v="0.75858038241216985"/>
    <x v="5"/>
    <x v="1"/>
  </r>
  <r>
    <x v="105"/>
    <x v="302"/>
    <n v="0.70194157308553418"/>
    <x v="5"/>
    <x v="1"/>
  </r>
  <r>
    <x v="105"/>
    <x v="303"/>
    <n v="1.9276305064758203"/>
    <x v="5"/>
    <x v="1"/>
  </r>
  <r>
    <x v="105"/>
    <x v="274"/>
    <n v="0.83256387635410856"/>
    <x v="5"/>
    <x v="1"/>
  </r>
  <r>
    <x v="105"/>
    <x v="304"/>
    <n v="0.70671429280609754"/>
    <x v="5"/>
    <x v="1"/>
  </r>
  <r>
    <x v="105"/>
    <x v="305"/>
    <n v="2.8819732104144182"/>
    <x v="5"/>
    <x v="1"/>
  </r>
  <r>
    <x v="105"/>
    <x v="306"/>
    <n v="0.30147362654567278"/>
    <x v="5"/>
    <x v="1"/>
  </r>
  <r>
    <x v="105"/>
    <x v="307"/>
    <n v="14.019452191397763"/>
    <x v="5"/>
    <x v="1"/>
  </r>
  <r>
    <x v="105"/>
    <x v="308"/>
    <n v="6.087998561085767"/>
    <x v="5"/>
    <x v="1"/>
  </r>
  <r>
    <x v="105"/>
    <x v="309"/>
    <n v="10.595493239541906"/>
    <x v="5"/>
    <x v="1"/>
  </r>
  <r>
    <x v="105"/>
    <x v="310"/>
    <n v="0"/>
    <x v="5"/>
    <x v="1"/>
  </r>
  <r>
    <x v="105"/>
    <x v="59"/>
    <n v="2.3293154014703256E-2"/>
    <x v="5"/>
    <x v="1"/>
  </r>
  <r>
    <x v="105"/>
    <x v="311"/>
    <n v="0.21851196861412117"/>
    <x v="5"/>
    <x v="1"/>
  </r>
  <r>
    <x v="105"/>
    <x v="255"/>
    <n v="1.1770869821397763"/>
    <x v="6"/>
    <x v="1"/>
  </r>
  <r>
    <x v="105"/>
    <x v="181"/>
    <n v="1.591476136490247"/>
    <x v="6"/>
    <x v="1"/>
  </r>
  <r>
    <x v="105"/>
    <x v="300"/>
    <n v="1.302760360655034"/>
    <x v="6"/>
    <x v="1"/>
  </r>
  <r>
    <x v="105"/>
    <x v="301"/>
    <n v="0.39671912361931744"/>
    <x v="6"/>
    <x v="1"/>
  </r>
  <r>
    <x v="105"/>
    <x v="302"/>
    <n v="0.90606543590671862"/>
    <x v="6"/>
    <x v="1"/>
  </r>
  <r>
    <x v="105"/>
    <x v="303"/>
    <n v="0.78470006133917836"/>
    <x v="6"/>
    <x v="1"/>
  </r>
  <r>
    <x v="105"/>
    <x v="274"/>
    <n v="0.60341066407536548"/>
    <x v="6"/>
    <x v="1"/>
  </r>
  <r>
    <x v="105"/>
    <x v="304"/>
    <n v="0.32394902309074708"/>
    <x v="6"/>
    <x v="1"/>
  </r>
  <r>
    <x v="105"/>
    <x v="305"/>
    <n v="3.0059683980383278"/>
    <x v="6"/>
    <x v="1"/>
  </r>
  <r>
    <x v="105"/>
    <x v="306"/>
    <n v="0.62796472272162429"/>
    <x v="6"/>
    <x v="1"/>
  </r>
  <r>
    <x v="105"/>
    <x v="307"/>
    <n v="16.046667327112857"/>
    <x v="6"/>
    <x v="1"/>
  </r>
  <r>
    <x v="105"/>
    <x v="308"/>
    <n v="8.8656871818895713"/>
    <x v="6"/>
    <x v="1"/>
  </r>
  <r>
    <x v="105"/>
    <x v="309"/>
    <n v="10.113039783638126"/>
    <x v="6"/>
    <x v="1"/>
  </r>
  <r>
    <x v="105"/>
    <x v="310"/>
    <n v="0"/>
    <x v="6"/>
    <x v="1"/>
  </r>
  <r>
    <x v="105"/>
    <x v="59"/>
    <n v="0.88176696589462789"/>
    <x v="6"/>
    <x v="1"/>
  </r>
  <r>
    <x v="105"/>
    <x v="311"/>
    <n v="0.13331165834223171"/>
    <x v="6"/>
    <x v="1"/>
  </r>
  <r>
    <x v="105"/>
    <x v="255"/>
    <n v="0.7890470890622806"/>
    <x v="7"/>
    <x v="1"/>
  </r>
  <r>
    <x v="105"/>
    <x v="181"/>
    <n v="0.98827561932909891"/>
    <x v="7"/>
    <x v="1"/>
  </r>
  <r>
    <x v="105"/>
    <x v="300"/>
    <n v="1.4496972161339341"/>
    <x v="7"/>
    <x v="1"/>
  </r>
  <r>
    <x v="105"/>
    <x v="301"/>
    <n v="0.72464211047595495"/>
    <x v="7"/>
    <x v="1"/>
  </r>
  <r>
    <x v="105"/>
    <x v="302"/>
    <n v="0.54526647752041135"/>
    <x v="7"/>
    <x v="1"/>
  </r>
  <r>
    <x v="105"/>
    <x v="303"/>
    <n v="0.89380451244741699"/>
    <x v="7"/>
    <x v="1"/>
  </r>
  <r>
    <x v="105"/>
    <x v="274"/>
    <n v="0.51494714510497919"/>
    <x v="7"/>
    <x v="1"/>
  </r>
  <r>
    <x v="105"/>
    <x v="304"/>
    <n v="0.15132595017814465"/>
    <x v="7"/>
    <x v="1"/>
  </r>
  <r>
    <x v="105"/>
    <x v="305"/>
    <n v="1.668513130785148"/>
    <x v="7"/>
    <x v="1"/>
  </r>
  <r>
    <x v="105"/>
    <x v="306"/>
    <n v="0.43718726078779457"/>
    <x v="7"/>
    <x v="1"/>
  </r>
  <r>
    <x v="105"/>
    <x v="307"/>
    <n v="14.404782309754127"/>
    <x v="7"/>
    <x v="1"/>
  </r>
  <r>
    <x v="105"/>
    <x v="308"/>
    <n v="6.6205894213748691"/>
    <x v="7"/>
    <x v="1"/>
  </r>
  <r>
    <x v="105"/>
    <x v="309"/>
    <n v="6.8852151818505876"/>
    <x v="7"/>
    <x v="1"/>
  </r>
  <r>
    <x v="105"/>
    <x v="310"/>
    <n v="0"/>
    <x v="7"/>
    <x v="1"/>
  </r>
  <r>
    <x v="105"/>
    <x v="59"/>
    <n v="2.9242150899313226E-2"/>
    <x v="7"/>
    <x v="1"/>
  </r>
  <r>
    <x v="105"/>
    <x v="311"/>
    <n v="0.13670111192768372"/>
    <x v="7"/>
    <x v="1"/>
  </r>
  <r>
    <x v="105"/>
    <x v="255"/>
    <n v="0.8280240740382121"/>
    <x v="8"/>
    <x v="1"/>
  </r>
  <r>
    <x v="105"/>
    <x v="181"/>
    <n v="1.752797565013394"/>
    <x v="8"/>
    <x v="1"/>
  </r>
  <r>
    <x v="105"/>
    <x v="300"/>
    <n v="2.146152273365459"/>
    <x v="8"/>
    <x v="1"/>
  </r>
  <r>
    <x v="105"/>
    <x v="301"/>
    <n v="0.40260056066411581"/>
    <x v="8"/>
    <x v="1"/>
  </r>
  <r>
    <x v="105"/>
    <x v="302"/>
    <n v="0.51767728591198192"/>
    <x v="8"/>
    <x v="1"/>
  </r>
  <r>
    <x v="105"/>
    <x v="303"/>
    <n v="1.2937396495979536"/>
    <x v="8"/>
    <x v="1"/>
  </r>
  <r>
    <x v="105"/>
    <x v="274"/>
    <n v="0.27987669661592196"/>
    <x v="8"/>
    <x v="1"/>
  </r>
  <r>
    <x v="105"/>
    <x v="304"/>
    <n v="0.18990040704399513"/>
    <x v="8"/>
    <x v="1"/>
  </r>
  <r>
    <x v="105"/>
    <x v="305"/>
    <n v="2.4720818356724057"/>
    <x v="8"/>
    <x v="1"/>
  </r>
  <r>
    <x v="105"/>
    <x v="306"/>
    <n v="0.41712585935859064"/>
    <x v="8"/>
    <x v="1"/>
  </r>
  <r>
    <x v="105"/>
    <x v="307"/>
    <n v="16.478054467795374"/>
    <x v="8"/>
    <x v="1"/>
  </r>
  <r>
    <x v="105"/>
    <x v="308"/>
    <n v="6.3542649288106787"/>
    <x v="8"/>
    <x v="1"/>
  </r>
  <r>
    <x v="105"/>
    <x v="309"/>
    <n v="8.4799585677696694"/>
    <x v="8"/>
    <x v="1"/>
  </r>
  <r>
    <x v="105"/>
    <x v="310"/>
    <n v="0"/>
    <x v="8"/>
    <x v="1"/>
  </r>
  <r>
    <x v="105"/>
    <x v="59"/>
    <n v="0.7407816720679048"/>
    <x v="8"/>
    <x v="1"/>
  </r>
  <r>
    <x v="105"/>
    <x v="311"/>
    <n v="0.17108529092996838"/>
    <x v="8"/>
    <x v="1"/>
  </r>
  <r>
    <x v="105"/>
    <x v="255"/>
    <n v="0.52840798953693657"/>
    <x v="9"/>
    <x v="1"/>
  </r>
  <r>
    <x v="105"/>
    <x v="181"/>
    <n v="1.8234084286921803"/>
    <x v="9"/>
    <x v="1"/>
  </r>
  <r>
    <x v="105"/>
    <x v="300"/>
    <n v="2.7981808763801248"/>
    <x v="9"/>
    <x v="1"/>
  </r>
  <r>
    <x v="105"/>
    <x v="301"/>
    <n v="1.4661325120670656"/>
    <x v="9"/>
    <x v="1"/>
  </r>
  <r>
    <x v="105"/>
    <x v="302"/>
    <n v="0.36110962529775503"/>
    <x v="9"/>
    <x v="1"/>
  </r>
  <r>
    <x v="105"/>
    <x v="303"/>
    <n v="0.70053168552730871"/>
    <x v="9"/>
    <x v="1"/>
  </r>
  <r>
    <x v="105"/>
    <x v="274"/>
    <n v="0.4244951213016393"/>
    <x v="9"/>
    <x v="1"/>
  </r>
  <r>
    <x v="105"/>
    <x v="304"/>
    <n v="0.22253506996807856"/>
    <x v="9"/>
    <x v="1"/>
  </r>
  <r>
    <x v="105"/>
    <x v="305"/>
    <n v="2.4370784703871555"/>
    <x v="9"/>
    <x v="1"/>
  </r>
  <r>
    <x v="105"/>
    <x v="306"/>
    <n v="0.23539445661465247"/>
    <x v="9"/>
    <x v="1"/>
  </r>
  <r>
    <x v="105"/>
    <x v="307"/>
    <n v="11.220830063870967"/>
    <x v="9"/>
    <x v="1"/>
  </r>
  <r>
    <x v="105"/>
    <x v="308"/>
    <n v="4.7369648823107813"/>
    <x v="9"/>
    <x v="1"/>
  </r>
  <r>
    <x v="105"/>
    <x v="309"/>
    <n v="5.1441839494318966"/>
    <x v="9"/>
    <x v="1"/>
  </r>
  <r>
    <x v="105"/>
    <x v="310"/>
    <n v="0"/>
    <x v="9"/>
    <x v="1"/>
  </r>
  <r>
    <x v="105"/>
    <x v="59"/>
    <n v="0.31187396667059208"/>
    <x v="9"/>
    <x v="1"/>
  </r>
  <r>
    <x v="105"/>
    <x v="311"/>
    <n v="0.32427312263718339"/>
    <x v="9"/>
    <x v="1"/>
  </r>
  <r>
    <x v="105"/>
    <x v="255"/>
    <n v="0.49602636722819266"/>
    <x v="10"/>
    <x v="1"/>
  </r>
  <r>
    <x v="105"/>
    <x v="181"/>
    <n v="3.1611209886055245"/>
    <x v="10"/>
    <x v="1"/>
  </r>
  <r>
    <x v="105"/>
    <x v="300"/>
    <n v="5.2102300004074964"/>
    <x v="10"/>
    <x v="1"/>
  </r>
  <r>
    <x v="105"/>
    <x v="301"/>
    <n v="0.27278918343554248"/>
    <x v="10"/>
    <x v="1"/>
  </r>
  <r>
    <x v="105"/>
    <x v="302"/>
    <n v="0.74074814064703143"/>
    <x v="10"/>
    <x v="1"/>
  </r>
  <r>
    <x v="105"/>
    <x v="303"/>
    <n v="1.2300831794562932"/>
    <x v="10"/>
    <x v="1"/>
  </r>
  <r>
    <x v="105"/>
    <x v="274"/>
    <n v="1.1028032621253898"/>
    <x v="10"/>
    <x v="1"/>
  </r>
  <r>
    <x v="105"/>
    <x v="304"/>
    <n v="0.34541722378804418"/>
    <x v="10"/>
    <x v="1"/>
  </r>
  <r>
    <x v="105"/>
    <x v="305"/>
    <n v="2.2153722468081383"/>
    <x v="10"/>
    <x v="1"/>
  </r>
  <r>
    <x v="105"/>
    <x v="306"/>
    <n v="0.30837981675569304"/>
    <x v="10"/>
    <x v="1"/>
  </r>
  <r>
    <x v="105"/>
    <x v="307"/>
    <n v="7.793343189382945"/>
    <x v="10"/>
    <x v="1"/>
  </r>
  <r>
    <x v="105"/>
    <x v="308"/>
    <n v="3.3858483493217411"/>
    <x v="10"/>
    <x v="1"/>
  </r>
  <r>
    <x v="105"/>
    <x v="309"/>
    <n v="8.2996705854420032"/>
    <x v="10"/>
    <x v="1"/>
  </r>
  <r>
    <x v="105"/>
    <x v="310"/>
    <n v="0"/>
    <x v="10"/>
    <x v="1"/>
  </r>
  <r>
    <x v="105"/>
    <x v="59"/>
    <n v="0.44922323763848304"/>
    <x v="10"/>
    <x v="1"/>
  </r>
  <r>
    <x v="105"/>
    <x v="311"/>
    <n v="0.31322650869156704"/>
    <x v="10"/>
    <x v="1"/>
  </r>
  <r>
    <x v="105"/>
    <x v="255"/>
    <n v="0.82717624928633982"/>
    <x v="11"/>
    <x v="1"/>
  </r>
  <r>
    <x v="105"/>
    <x v="181"/>
    <n v="1.4265630672870213"/>
    <x v="11"/>
    <x v="1"/>
  </r>
  <r>
    <x v="105"/>
    <x v="300"/>
    <n v="1.6531548343519562"/>
    <x v="11"/>
    <x v="1"/>
  </r>
  <r>
    <x v="105"/>
    <x v="301"/>
    <n v="0.48852093213710263"/>
    <x v="11"/>
    <x v="1"/>
  </r>
  <r>
    <x v="105"/>
    <x v="302"/>
    <n v="0.27993825285430629"/>
    <x v="11"/>
    <x v="1"/>
  </r>
  <r>
    <x v="105"/>
    <x v="303"/>
    <n v="0.74450590057694432"/>
    <x v="11"/>
    <x v="1"/>
  </r>
  <r>
    <x v="105"/>
    <x v="274"/>
    <n v="1.1866331029007693"/>
    <x v="11"/>
    <x v="1"/>
  </r>
  <r>
    <x v="105"/>
    <x v="304"/>
    <n v="0.42454044876688846"/>
    <x v="11"/>
    <x v="1"/>
  </r>
  <r>
    <x v="105"/>
    <x v="305"/>
    <n v="4.1533482335665619"/>
    <x v="11"/>
    <x v="1"/>
  </r>
  <r>
    <x v="105"/>
    <x v="306"/>
    <n v="0.30928732975792356"/>
    <x v="11"/>
    <x v="1"/>
  </r>
  <r>
    <x v="105"/>
    <x v="307"/>
    <n v="8.7089036299314788"/>
    <x v="11"/>
    <x v="1"/>
  </r>
  <r>
    <x v="105"/>
    <x v="308"/>
    <n v="5.0180996219041152"/>
    <x v="11"/>
    <x v="1"/>
  </r>
  <r>
    <x v="105"/>
    <x v="309"/>
    <n v="9.3878594766594627"/>
    <x v="11"/>
    <x v="1"/>
  </r>
  <r>
    <x v="105"/>
    <x v="310"/>
    <n v="0"/>
    <x v="11"/>
    <x v="1"/>
  </r>
  <r>
    <x v="105"/>
    <x v="59"/>
    <n v="2.8888921703023773"/>
    <x v="11"/>
    <x v="1"/>
  </r>
  <r>
    <x v="105"/>
    <x v="311"/>
    <n v="0.22377410439828566"/>
    <x v="11"/>
    <x v="1"/>
  </r>
  <r>
    <x v="105"/>
    <x v="255"/>
    <n v="1.40464939319437"/>
    <x v="12"/>
    <x v="1"/>
  </r>
  <r>
    <x v="105"/>
    <x v="181"/>
    <n v="2.8797625924125123"/>
    <x v="12"/>
    <x v="1"/>
  </r>
  <r>
    <x v="105"/>
    <x v="300"/>
    <n v="4.0349125908084291"/>
    <x v="12"/>
    <x v="1"/>
  </r>
  <r>
    <x v="105"/>
    <x v="301"/>
    <n v="2.6784374323445923"/>
    <x v="12"/>
    <x v="1"/>
  </r>
  <r>
    <x v="105"/>
    <x v="302"/>
    <n v="0.44213381037897226"/>
    <x v="12"/>
    <x v="1"/>
  </r>
  <r>
    <x v="105"/>
    <x v="303"/>
    <n v="1.228739971501484"/>
    <x v="12"/>
    <x v="1"/>
  </r>
  <r>
    <x v="105"/>
    <x v="274"/>
    <n v="0.48142973059719835"/>
    <x v="12"/>
    <x v="1"/>
  </r>
  <r>
    <x v="105"/>
    <x v="304"/>
    <n v="0.47855365688194207"/>
    <x v="12"/>
    <x v="1"/>
  </r>
  <r>
    <x v="105"/>
    <x v="305"/>
    <n v="2.5160955757867201"/>
    <x v="12"/>
    <x v="1"/>
  </r>
  <r>
    <x v="105"/>
    <x v="306"/>
    <n v="0.42390825629207823"/>
    <x v="12"/>
    <x v="1"/>
  </r>
  <r>
    <x v="105"/>
    <x v="307"/>
    <n v="6.5820197440465966"/>
    <x v="12"/>
    <x v="1"/>
  </r>
  <r>
    <x v="105"/>
    <x v="308"/>
    <n v="3.7156371467441929"/>
    <x v="12"/>
    <x v="1"/>
  </r>
  <r>
    <x v="105"/>
    <x v="309"/>
    <n v="7.7677749181733331"/>
    <x v="12"/>
    <x v="1"/>
  </r>
  <r>
    <x v="105"/>
    <x v="310"/>
    <n v="0"/>
    <x v="12"/>
    <x v="1"/>
  </r>
  <r>
    <x v="105"/>
    <x v="59"/>
    <n v="0.39389705230679833"/>
    <x v="12"/>
    <x v="1"/>
  </r>
  <r>
    <x v="105"/>
    <x v="311"/>
    <n v="0.52888494689892196"/>
    <x v="12"/>
    <x v="1"/>
  </r>
  <r>
    <x v="105"/>
    <x v="255"/>
    <n v="0.68959354341792656"/>
    <x v="13"/>
    <x v="1"/>
  </r>
  <r>
    <x v="105"/>
    <x v="181"/>
    <n v="3.3735546351946897"/>
    <x v="13"/>
    <x v="1"/>
  </r>
  <r>
    <x v="105"/>
    <x v="300"/>
    <n v="2.2310038687230382"/>
    <x v="13"/>
    <x v="1"/>
  </r>
  <r>
    <x v="105"/>
    <x v="301"/>
    <n v="0.37176268126713102"/>
    <x v="13"/>
    <x v="1"/>
  </r>
  <r>
    <x v="105"/>
    <x v="302"/>
    <n v="1.7016153626712598"/>
    <x v="13"/>
    <x v="1"/>
  </r>
  <r>
    <x v="105"/>
    <x v="303"/>
    <n v="1.464526028441925"/>
    <x v="13"/>
    <x v="1"/>
  </r>
  <r>
    <x v="105"/>
    <x v="274"/>
    <n v="3.2319903808036505"/>
    <x v="13"/>
    <x v="1"/>
  </r>
  <r>
    <x v="105"/>
    <x v="304"/>
    <n v="0.4193186481870575"/>
    <x v="13"/>
    <x v="1"/>
  </r>
  <r>
    <x v="105"/>
    <x v="305"/>
    <n v="3.4684291000179575"/>
    <x v="13"/>
    <x v="1"/>
  </r>
  <r>
    <x v="105"/>
    <x v="306"/>
    <n v="0.85632385846121328"/>
    <x v="13"/>
    <x v="1"/>
  </r>
  <r>
    <x v="105"/>
    <x v="307"/>
    <n v="9.1061295930826436"/>
    <x v="13"/>
    <x v="1"/>
  </r>
  <r>
    <x v="105"/>
    <x v="308"/>
    <n v="3.8673571320382849"/>
    <x v="13"/>
    <x v="1"/>
  </r>
  <r>
    <x v="105"/>
    <x v="309"/>
    <n v="5.3706077877749907"/>
    <x v="13"/>
    <x v="1"/>
  </r>
  <r>
    <x v="105"/>
    <x v="310"/>
    <n v="0"/>
    <x v="13"/>
    <x v="1"/>
  </r>
  <r>
    <x v="105"/>
    <x v="59"/>
    <n v="3.8129505770987816E-2"/>
    <x v="13"/>
    <x v="1"/>
  </r>
  <r>
    <x v="105"/>
    <x v="311"/>
    <n v="2.1505041254837129"/>
    <x v="13"/>
    <x v="1"/>
  </r>
  <r>
    <x v="105"/>
    <x v="255"/>
    <n v="2.3796013891679375"/>
    <x v="14"/>
    <x v="1"/>
  </r>
  <r>
    <x v="105"/>
    <x v="181"/>
    <n v="1.5941551562059886"/>
    <x v="14"/>
    <x v="1"/>
  </r>
  <r>
    <x v="105"/>
    <x v="300"/>
    <n v="2.4209058818563052"/>
    <x v="14"/>
    <x v="1"/>
  </r>
  <r>
    <x v="105"/>
    <x v="301"/>
    <n v="3.4375911866847964"/>
    <x v="14"/>
    <x v="1"/>
  </r>
  <r>
    <x v="105"/>
    <x v="302"/>
    <n v="1.15731884153384"/>
    <x v="14"/>
    <x v="1"/>
  </r>
  <r>
    <x v="105"/>
    <x v="303"/>
    <n v="1.3120289493473787"/>
    <x v="14"/>
    <x v="1"/>
  </r>
  <r>
    <x v="105"/>
    <x v="274"/>
    <n v="1.7917558492271271"/>
    <x v="14"/>
    <x v="1"/>
  </r>
  <r>
    <x v="105"/>
    <x v="304"/>
    <n v="0.79939062969354291"/>
    <x v="14"/>
    <x v="1"/>
  </r>
  <r>
    <x v="105"/>
    <x v="305"/>
    <n v="5.0598994851071746"/>
    <x v="14"/>
    <x v="1"/>
  </r>
  <r>
    <x v="105"/>
    <x v="306"/>
    <n v="0.90803796726101793"/>
    <x v="14"/>
    <x v="1"/>
  </r>
  <r>
    <x v="105"/>
    <x v="307"/>
    <n v="17.664907171395072"/>
    <x v="14"/>
    <x v="1"/>
  </r>
  <r>
    <x v="105"/>
    <x v="308"/>
    <n v="9.2590133425888226"/>
    <x v="14"/>
    <x v="1"/>
  </r>
  <r>
    <x v="105"/>
    <x v="309"/>
    <n v="13.580322411239727"/>
    <x v="14"/>
    <x v="1"/>
  </r>
  <r>
    <x v="105"/>
    <x v="310"/>
    <n v="0"/>
    <x v="14"/>
    <x v="1"/>
  </r>
  <r>
    <x v="105"/>
    <x v="59"/>
    <n v="0"/>
    <x v="14"/>
    <x v="1"/>
  </r>
  <r>
    <x v="105"/>
    <x v="311"/>
    <n v="0.14367354736720916"/>
    <x v="14"/>
    <x v="1"/>
  </r>
  <r>
    <x v="105"/>
    <x v="255"/>
    <n v="1.1442956903932269"/>
    <x v="15"/>
    <x v="1"/>
  </r>
  <r>
    <x v="105"/>
    <x v="181"/>
    <n v="3.2196934636731029"/>
    <x v="15"/>
    <x v="1"/>
  </r>
  <r>
    <x v="105"/>
    <x v="300"/>
    <n v="11.273799658524181"/>
    <x v="15"/>
    <x v="1"/>
  </r>
  <r>
    <x v="105"/>
    <x v="301"/>
    <n v="0.49844009079368362"/>
    <x v="15"/>
    <x v="1"/>
  </r>
  <r>
    <x v="105"/>
    <x v="302"/>
    <n v="0.56193564376103178"/>
    <x v="15"/>
    <x v="1"/>
  </r>
  <r>
    <x v="105"/>
    <x v="303"/>
    <n v="2.8763777510458231"/>
    <x v="15"/>
    <x v="1"/>
  </r>
  <r>
    <x v="105"/>
    <x v="274"/>
    <n v="0.98735584864226422"/>
    <x v="15"/>
    <x v="1"/>
  </r>
  <r>
    <x v="105"/>
    <x v="304"/>
    <n v="0.18064484819210563"/>
    <x v="15"/>
    <x v="1"/>
  </r>
  <r>
    <x v="105"/>
    <x v="305"/>
    <n v="1.5154271974873772"/>
    <x v="15"/>
    <x v="1"/>
  </r>
  <r>
    <x v="105"/>
    <x v="306"/>
    <n v="0.45780293689458051"/>
    <x v="15"/>
    <x v="1"/>
  </r>
  <r>
    <x v="105"/>
    <x v="307"/>
    <n v="11.329792551635244"/>
    <x v="15"/>
    <x v="1"/>
  </r>
  <r>
    <x v="105"/>
    <x v="308"/>
    <n v="6.8232303716917437"/>
    <x v="15"/>
    <x v="1"/>
  </r>
  <r>
    <x v="105"/>
    <x v="309"/>
    <n v="24.044948502986824"/>
    <x v="15"/>
    <x v="1"/>
  </r>
  <r>
    <x v="105"/>
    <x v="310"/>
    <n v="0"/>
    <x v="15"/>
    <x v="1"/>
  </r>
  <r>
    <x v="105"/>
    <x v="59"/>
    <n v="0.28572998835306679"/>
    <x v="15"/>
    <x v="1"/>
  </r>
  <r>
    <x v="105"/>
    <x v="311"/>
    <n v="0.38192575109859933"/>
    <x v="15"/>
    <x v="1"/>
  </r>
  <r>
    <x v="105"/>
    <x v="255"/>
    <n v="1.7270356935260818"/>
    <x v="16"/>
    <x v="1"/>
  </r>
  <r>
    <x v="105"/>
    <x v="181"/>
    <n v="3.742712872957592"/>
    <x v="16"/>
    <x v="1"/>
  </r>
  <r>
    <x v="105"/>
    <x v="300"/>
    <n v="4.8781618297733926"/>
    <x v="16"/>
    <x v="1"/>
  </r>
  <r>
    <x v="105"/>
    <x v="301"/>
    <n v="2.4664832689934681"/>
    <x v="16"/>
    <x v="1"/>
  </r>
  <r>
    <x v="105"/>
    <x v="302"/>
    <n v="1.1606171185141503"/>
    <x v="16"/>
    <x v="1"/>
  </r>
  <r>
    <x v="105"/>
    <x v="303"/>
    <n v="2.3925391589427987"/>
    <x v="16"/>
    <x v="1"/>
  </r>
  <r>
    <x v="105"/>
    <x v="274"/>
    <n v="4.6797977994923032"/>
    <x v="16"/>
    <x v="1"/>
  </r>
  <r>
    <x v="105"/>
    <x v="304"/>
    <n v="0.83845997214446955"/>
    <x v="16"/>
    <x v="1"/>
  </r>
  <r>
    <x v="105"/>
    <x v="305"/>
    <n v="3.6385776906941594"/>
    <x v="16"/>
    <x v="1"/>
  </r>
  <r>
    <x v="105"/>
    <x v="306"/>
    <n v="0.72171584461864302"/>
    <x v="16"/>
    <x v="1"/>
  </r>
  <r>
    <x v="105"/>
    <x v="307"/>
    <n v="7.9669889921135217"/>
    <x v="16"/>
    <x v="1"/>
  </r>
  <r>
    <x v="105"/>
    <x v="308"/>
    <n v="4.9766376829643821"/>
    <x v="16"/>
    <x v="1"/>
  </r>
  <r>
    <x v="105"/>
    <x v="309"/>
    <n v="11.716593263450843"/>
    <x v="16"/>
    <x v="1"/>
  </r>
  <r>
    <x v="105"/>
    <x v="310"/>
    <n v="0"/>
    <x v="16"/>
    <x v="1"/>
  </r>
  <r>
    <x v="105"/>
    <x v="59"/>
    <n v="1.4178939113410114"/>
    <x v="16"/>
    <x v="1"/>
  </r>
  <r>
    <x v="105"/>
    <x v="311"/>
    <n v="0.27161250919680541"/>
    <x v="16"/>
    <x v="1"/>
  </r>
  <r>
    <x v="106"/>
    <x v="312"/>
    <n v="0.65454545454545454"/>
    <x v="0"/>
    <x v="0"/>
  </r>
  <r>
    <x v="106"/>
    <x v="313"/>
    <n v="1.2818181818181817"/>
    <x v="0"/>
    <x v="0"/>
  </r>
  <r>
    <x v="106"/>
    <x v="314"/>
    <n v="7.8090909090909095"/>
    <x v="0"/>
    <x v="0"/>
  </r>
  <r>
    <x v="106"/>
    <x v="241"/>
    <n v="71.390909090909091"/>
    <x v="0"/>
    <x v="0"/>
  </r>
  <r>
    <x v="106"/>
    <x v="315"/>
    <n v="62.290909090909089"/>
    <x v="0"/>
    <x v="0"/>
  </r>
  <r>
    <x v="106"/>
    <x v="316"/>
    <n v="13.918181818181818"/>
    <x v="0"/>
    <x v="0"/>
  </r>
  <r>
    <x v="106"/>
    <x v="239"/>
    <n v="27.418181818181818"/>
    <x v="0"/>
    <x v="0"/>
  </r>
  <r>
    <x v="106"/>
    <x v="317"/>
    <n v="6.9727272727272727"/>
    <x v="0"/>
    <x v="0"/>
  </r>
  <r>
    <x v="106"/>
    <x v="60"/>
    <n v="2.8909090909090911"/>
    <x v="0"/>
    <x v="0"/>
  </r>
  <r>
    <x v="106"/>
    <x v="318"/>
    <n v="4.4636363636363638"/>
    <x v="0"/>
    <x v="0"/>
  </r>
  <r>
    <x v="106"/>
    <x v="319"/>
    <n v="19.354545454545455"/>
    <x v="0"/>
    <x v="0"/>
  </r>
  <r>
    <x v="106"/>
    <x v="320"/>
    <n v="4.836363636363636"/>
    <x v="0"/>
    <x v="0"/>
  </r>
  <r>
    <x v="106"/>
    <x v="187"/>
    <n v="0.25454545454545452"/>
    <x v="0"/>
    <x v="0"/>
  </r>
  <r>
    <x v="106"/>
    <x v="321"/>
    <n v="4.3272727272727272"/>
    <x v="0"/>
    <x v="0"/>
  </r>
  <r>
    <x v="106"/>
    <x v="322"/>
    <n v="10.527272727272727"/>
    <x v="0"/>
    <x v="0"/>
  </r>
  <r>
    <x v="106"/>
    <x v="323"/>
    <n v="1.1454545454545455"/>
    <x v="0"/>
    <x v="0"/>
  </r>
  <r>
    <x v="106"/>
    <x v="324"/>
    <n v="31.654545454545456"/>
    <x v="0"/>
    <x v="0"/>
  </r>
  <r>
    <x v="106"/>
    <x v="325"/>
    <n v="1.4545454545454546"/>
    <x v="0"/>
    <x v="0"/>
  </r>
  <r>
    <x v="106"/>
    <x v="326"/>
    <n v="1.1181818181818182"/>
    <x v="0"/>
    <x v="0"/>
  </r>
  <r>
    <x v="106"/>
    <x v="327"/>
    <n v="0.50909090909090904"/>
    <x v="0"/>
    <x v="0"/>
  </r>
  <r>
    <x v="106"/>
    <x v="328"/>
    <n v="2.5090909090909093"/>
    <x v="0"/>
    <x v="0"/>
  </r>
  <r>
    <x v="106"/>
    <x v="4"/>
    <n v="3.1818181818181817"/>
    <x v="0"/>
    <x v="0"/>
  </r>
  <r>
    <x v="106"/>
    <x v="312"/>
    <n v="0.87859424920127793"/>
    <x v="1"/>
    <x v="0"/>
  </r>
  <r>
    <x v="106"/>
    <x v="313"/>
    <n v="3.2747603833865813"/>
    <x v="1"/>
    <x v="0"/>
  </r>
  <r>
    <x v="106"/>
    <x v="314"/>
    <n v="15.05591054313099"/>
    <x v="1"/>
    <x v="0"/>
  </r>
  <r>
    <x v="106"/>
    <x v="241"/>
    <n v="44.64856230031949"/>
    <x v="1"/>
    <x v="0"/>
  </r>
  <r>
    <x v="106"/>
    <x v="315"/>
    <n v="54.512779552715656"/>
    <x v="1"/>
    <x v="0"/>
  </r>
  <r>
    <x v="106"/>
    <x v="316"/>
    <n v="7.2683706070287544"/>
    <x v="1"/>
    <x v="0"/>
  </r>
  <r>
    <x v="106"/>
    <x v="239"/>
    <n v="36.142172523961662"/>
    <x v="1"/>
    <x v="0"/>
  </r>
  <r>
    <x v="106"/>
    <x v="317"/>
    <n v="5.8706070287539935"/>
    <x v="1"/>
    <x v="0"/>
  </r>
  <r>
    <x v="106"/>
    <x v="60"/>
    <n v="2.9552715654952078"/>
    <x v="1"/>
    <x v="0"/>
  </r>
  <r>
    <x v="106"/>
    <x v="318"/>
    <n v="10.982428115015974"/>
    <x v="1"/>
    <x v="0"/>
  </r>
  <r>
    <x v="106"/>
    <x v="319"/>
    <n v="20.327476038338659"/>
    <x v="1"/>
    <x v="0"/>
  </r>
  <r>
    <x v="106"/>
    <x v="320"/>
    <n v="9.0255591054313093"/>
    <x v="1"/>
    <x v="0"/>
  </r>
  <r>
    <x v="106"/>
    <x v="187"/>
    <n v="0.19968051118210864"/>
    <x v="1"/>
    <x v="0"/>
  </r>
  <r>
    <x v="106"/>
    <x v="321"/>
    <n v="2.6757188498402558"/>
    <x v="1"/>
    <x v="0"/>
  </r>
  <r>
    <x v="106"/>
    <x v="322"/>
    <n v="17.212460063897762"/>
    <x v="1"/>
    <x v="0"/>
  </r>
  <r>
    <x v="106"/>
    <x v="323"/>
    <n v="1.5974440894568691"/>
    <x v="1"/>
    <x v="0"/>
  </r>
  <r>
    <x v="106"/>
    <x v="324"/>
    <n v="37.699680511182109"/>
    <x v="1"/>
    <x v="0"/>
  </r>
  <r>
    <x v="106"/>
    <x v="325"/>
    <n v="0.5591054313099042"/>
    <x v="1"/>
    <x v="0"/>
  </r>
  <r>
    <x v="106"/>
    <x v="326"/>
    <n v="1.0782747603833867"/>
    <x v="1"/>
    <x v="0"/>
  </r>
  <r>
    <x v="106"/>
    <x v="327"/>
    <n v="0.35942492012779553"/>
    <x v="1"/>
    <x v="0"/>
  </r>
  <r>
    <x v="106"/>
    <x v="328"/>
    <n v="3.8338658146964857"/>
    <x v="1"/>
    <x v="0"/>
  </r>
  <r>
    <x v="106"/>
    <x v="4"/>
    <n v="1.9968051118210863"/>
    <x v="1"/>
    <x v="0"/>
  </r>
  <r>
    <x v="106"/>
    <x v="312"/>
    <n v="0.15451970126191089"/>
    <x v="2"/>
    <x v="0"/>
  </r>
  <r>
    <x v="106"/>
    <x v="313"/>
    <n v="0.46355910378573267"/>
    <x v="2"/>
    <x v="0"/>
  </r>
  <r>
    <x v="106"/>
    <x v="314"/>
    <n v="6.3868143188256505"/>
    <x v="2"/>
    <x v="0"/>
  </r>
  <r>
    <x v="106"/>
    <x v="241"/>
    <n v="89.054854493947985"/>
    <x v="2"/>
    <x v="0"/>
  </r>
  <r>
    <x v="106"/>
    <x v="315"/>
    <n v="63.662116919907291"/>
    <x v="2"/>
    <x v="0"/>
  </r>
  <r>
    <x v="106"/>
    <x v="316"/>
    <n v="27.633273242338397"/>
    <x v="2"/>
    <x v="0"/>
  </r>
  <r>
    <x v="106"/>
    <x v="239"/>
    <n v="10.661859387071852"/>
    <x v="2"/>
    <x v="0"/>
  </r>
  <r>
    <x v="106"/>
    <x v="317"/>
    <n v="2.0860159670357969"/>
    <x v="2"/>
    <x v="0"/>
  </r>
  <r>
    <x v="106"/>
    <x v="60"/>
    <n v="3.1676538758691732"/>
    <x v="2"/>
    <x v="0"/>
  </r>
  <r>
    <x v="106"/>
    <x v="318"/>
    <n v="1.4679371619881534"/>
    <x v="2"/>
    <x v="0"/>
  </r>
  <r>
    <x v="106"/>
    <x v="319"/>
    <n v="21.066185938707186"/>
    <x v="2"/>
    <x v="0"/>
  </r>
  <r>
    <x v="106"/>
    <x v="320"/>
    <n v="2.6010816379088335"/>
    <x v="2"/>
    <x v="0"/>
  </r>
  <r>
    <x v="106"/>
    <x v="187"/>
    <n v="0.23177955189286634"/>
    <x v="2"/>
    <x v="0"/>
  </r>
  <r>
    <x v="106"/>
    <x v="321"/>
    <n v="7.2624259593098124"/>
    <x v="2"/>
    <x v="0"/>
  </r>
  <r>
    <x v="106"/>
    <x v="322"/>
    <n v="7.7259850630955444"/>
    <x v="2"/>
    <x v="0"/>
  </r>
  <r>
    <x v="106"/>
    <x v="323"/>
    <n v="0.77259850630955451"/>
    <x v="2"/>
    <x v="0"/>
  </r>
  <r>
    <x v="106"/>
    <x v="324"/>
    <n v="32.397630697913982"/>
    <x v="2"/>
    <x v="0"/>
  </r>
  <r>
    <x v="106"/>
    <x v="325"/>
    <n v="1.9572495493175379"/>
    <x v="2"/>
    <x v="0"/>
  </r>
  <r>
    <x v="106"/>
    <x v="326"/>
    <n v="0.87561164048416174"/>
    <x v="2"/>
    <x v="0"/>
  </r>
  <r>
    <x v="106"/>
    <x v="327"/>
    <n v="0.25753283543651817"/>
    <x v="2"/>
    <x v="0"/>
  </r>
  <r>
    <x v="106"/>
    <x v="328"/>
    <n v="2.5238217872778779"/>
    <x v="2"/>
    <x v="0"/>
  </r>
  <r>
    <x v="106"/>
    <x v="4"/>
    <n v="1.8542364151429307"/>
    <x v="2"/>
    <x v="0"/>
  </r>
  <r>
    <x v="106"/>
    <x v="312"/>
    <n v="0.41637751561415681"/>
    <x v="3"/>
    <x v="0"/>
  </r>
  <r>
    <x v="106"/>
    <x v="313"/>
    <n v="0.62456627342123527"/>
    <x v="3"/>
    <x v="0"/>
  </r>
  <r>
    <x v="106"/>
    <x v="314"/>
    <n v="4.3719639139486466"/>
    <x v="3"/>
    <x v="0"/>
  </r>
  <r>
    <x v="106"/>
    <x v="241"/>
    <n v="78.764746703678"/>
    <x v="3"/>
    <x v="0"/>
  </r>
  <r>
    <x v="106"/>
    <x v="315"/>
    <n v="62.942401110340043"/>
    <x v="3"/>
    <x v="0"/>
  </r>
  <r>
    <x v="106"/>
    <x v="316"/>
    <n v="4.2331714087439281"/>
    <x v="3"/>
    <x v="0"/>
  </r>
  <r>
    <x v="106"/>
    <x v="239"/>
    <n v="57.182512144344209"/>
    <x v="3"/>
    <x v="0"/>
  </r>
  <r>
    <x v="106"/>
    <x v="317"/>
    <n v="20.124913254684248"/>
    <x v="3"/>
    <x v="0"/>
  </r>
  <r>
    <x v="106"/>
    <x v="60"/>
    <n v="4.0249826509368498"/>
    <x v="3"/>
    <x v="0"/>
  </r>
  <r>
    <x v="106"/>
    <x v="318"/>
    <n v="3.8861901457321304"/>
    <x v="3"/>
    <x v="0"/>
  </r>
  <r>
    <x v="106"/>
    <x v="319"/>
    <n v="12.560721721027065"/>
    <x v="3"/>
    <x v="0"/>
  </r>
  <r>
    <x v="106"/>
    <x v="320"/>
    <n v="2.7064538514920193"/>
    <x v="3"/>
    <x v="0"/>
  </r>
  <r>
    <x v="106"/>
    <x v="187"/>
    <n v="0.4857737682165163"/>
    <x v="3"/>
    <x v="0"/>
  </r>
  <r>
    <x v="106"/>
    <x v="321"/>
    <n v="2.6370575988896601"/>
    <x v="3"/>
    <x v="0"/>
  </r>
  <r>
    <x v="106"/>
    <x v="322"/>
    <n v="6.9396252602359469"/>
    <x v="3"/>
    <x v="0"/>
  </r>
  <r>
    <x v="106"/>
    <x v="323"/>
    <n v="0.55517002081887579"/>
    <x v="3"/>
    <x v="0"/>
  </r>
  <r>
    <x v="106"/>
    <x v="324"/>
    <n v="7.5641915336571826"/>
    <x v="3"/>
    <x v="0"/>
  </r>
  <r>
    <x v="106"/>
    <x v="325"/>
    <n v="1.6655100624566272"/>
    <x v="3"/>
    <x v="0"/>
  </r>
  <r>
    <x v="106"/>
    <x v="326"/>
    <n v="0.83275503122831362"/>
    <x v="3"/>
    <x v="0"/>
  </r>
  <r>
    <x v="106"/>
    <x v="327"/>
    <n v="0.69396252602359476"/>
    <x v="3"/>
    <x v="0"/>
  </r>
  <r>
    <x v="106"/>
    <x v="328"/>
    <n v="2.775850104094379"/>
    <x v="3"/>
    <x v="0"/>
  </r>
  <r>
    <x v="106"/>
    <x v="4"/>
    <n v="4.3025676613462869"/>
    <x v="3"/>
    <x v="0"/>
  </r>
  <r>
    <x v="106"/>
    <x v="312"/>
    <n v="0.7155635062611807"/>
    <x v="4"/>
    <x v="0"/>
  </r>
  <r>
    <x v="106"/>
    <x v="313"/>
    <n v="0.44722719141323791"/>
    <x v="4"/>
    <x v="0"/>
  </r>
  <r>
    <x v="106"/>
    <x v="314"/>
    <n v="3.8461538461538463"/>
    <x v="4"/>
    <x v="0"/>
  </r>
  <r>
    <x v="106"/>
    <x v="241"/>
    <n v="78.890876565295173"/>
    <x v="4"/>
    <x v="0"/>
  </r>
  <r>
    <x v="106"/>
    <x v="315"/>
    <n v="67.53130590339893"/>
    <x v="4"/>
    <x v="0"/>
  </r>
  <r>
    <x v="106"/>
    <x v="316"/>
    <n v="5.9928443649373886"/>
    <x v="4"/>
    <x v="0"/>
  </r>
  <r>
    <x v="106"/>
    <x v="239"/>
    <n v="20.572450805008945"/>
    <x v="4"/>
    <x v="0"/>
  </r>
  <r>
    <x v="106"/>
    <x v="317"/>
    <n v="8.8550983899821105"/>
    <x v="4"/>
    <x v="0"/>
  </r>
  <r>
    <x v="106"/>
    <x v="60"/>
    <n v="1.2522361359570662"/>
    <x v="4"/>
    <x v="0"/>
  </r>
  <r>
    <x v="106"/>
    <x v="318"/>
    <n v="1.3416815742397137"/>
    <x v="4"/>
    <x v="0"/>
  </r>
  <r>
    <x v="106"/>
    <x v="319"/>
    <n v="24.0608228980322"/>
    <x v="4"/>
    <x v="0"/>
  </r>
  <r>
    <x v="106"/>
    <x v="320"/>
    <n v="2.9516994633273703"/>
    <x v="4"/>
    <x v="0"/>
  </r>
  <r>
    <x v="106"/>
    <x v="187"/>
    <n v="0.17889087656529518"/>
    <x v="4"/>
    <x v="0"/>
  </r>
  <r>
    <x v="106"/>
    <x v="321"/>
    <n v="1.3416815742397137"/>
    <x v="4"/>
    <x v="0"/>
  </r>
  <r>
    <x v="106"/>
    <x v="322"/>
    <n v="10.733452593917709"/>
    <x v="4"/>
    <x v="0"/>
  </r>
  <r>
    <x v="106"/>
    <x v="323"/>
    <n v="2.7728085867620753"/>
    <x v="4"/>
    <x v="0"/>
  </r>
  <r>
    <x v="106"/>
    <x v="324"/>
    <n v="39.355992844364934"/>
    <x v="4"/>
    <x v="0"/>
  </r>
  <r>
    <x v="106"/>
    <x v="325"/>
    <n v="1.6100178890876566"/>
    <x v="4"/>
    <x v="0"/>
  </r>
  <r>
    <x v="106"/>
    <x v="326"/>
    <n v="0.53667262969588547"/>
    <x v="4"/>
    <x v="0"/>
  </r>
  <r>
    <x v="106"/>
    <x v="327"/>
    <n v="0.89445438282647582"/>
    <x v="4"/>
    <x v="0"/>
  </r>
  <r>
    <x v="106"/>
    <x v="328"/>
    <n v="0.53667262969588547"/>
    <x v="4"/>
    <x v="0"/>
  </r>
  <r>
    <x v="106"/>
    <x v="4"/>
    <n v="4.3828264758497317"/>
    <x v="4"/>
    <x v="0"/>
  </r>
  <r>
    <x v="106"/>
    <x v="312"/>
    <n v="0.36101083032490977"/>
    <x v="5"/>
    <x v="0"/>
  </r>
  <r>
    <x v="106"/>
    <x v="313"/>
    <n v="0"/>
    <x v="5"/>
    <x v="0"/>
  </r>
  <r>
    <x v="106"/>
    <x v="314"/>
    <n v="4.3321299638989172"/>
    <x v="5"/>
    <x v="0"/>
  </r>
  <r>
    <x v="106"/>
    <x v="241"/>
    <n v="86.642599277978334"/>
    <x v="5"/>
    <x v="0"/>
  </r>
  <r>
    <x v="106"/>
    <x v="315"/>
    <n v="47.292418772563174"/>
    <x v="5"/>
    <x v="0"/>
  </r>
  <r>
    <x v="106"/>
    <x v="316"/>
    <n v="3.9711191335740073"/>
    <x v="5"/>
    <x v="0"/>
  </r>
  <r>
    <x v="106"/>
    <x v="239"/>
    <n v="27.797833935018051"/>
    <x v="5"/>
    <x v="0"/>
  </r>
  <r>
    <x v="106"/>
    <x v="317"/>
    <n v="10.469314079422382"/>
    <x v="5"/>
    <x v="0"/>
  </r>
  <r>
    <x v="106"/>
    <x v="60"/>
    <n v="0"/>
    <x v="5"/>
    <x v="0"/>
  </r>
  <r>
    <x v="106"/>
    <x v="318"/>
    <n v="1.4440433212996391"/>
    <x v="5"/>
    <x v="0"/>
  </r>
  <r>
    <x v="106"/>
    <x v="319"/>
    <n v="27.797833935018051"/>
    <x v="5"/>
    <x v="0"/>
  </r>
  <r>
    <x v="106"/>
    <x v="320"/>
    <n v="3.6101083032490973"/>
    <x v="5"/>
    <x v="0"/>
  </r>
  <r>
    <x v="106"/>
    <x v="187"/>
    <n v="0.72202166064981954"/>
    <x v="5"/>
    <x v="0"/>
  </r>
  <r>
    <x v="106"/>
    <x v="321"/>
    <n v="3.2490974729241877"/>
    <x v="5"/>
    <x v="0"/>
  </r>
  <r>
    <x v="106"/>
    <x v="322"/>
    <n v="13.35740072202166"/>
    <x v="5"/>
    <x v="0"/>
  </r>
  <r>
    <x v="106"/>
    <x v="323"/>
    <n v="3.6101083032490973"/>
    <x v="5"/>
    <x v="0"/>
  </r>
  <r>
    <x v="106"/>
    <x v="324"/>
    <n v="47.292418772563174"/>
    <x v="5"/>
    <x v="0"/>
  </r>
  <r>
    <x v="106"/>
    <x v="325"/>
    <n v="2.1660649819494586"/>
    <x v="5"/>
    <x v="0"/>
  </r>
  <r>
    <x v="106"/>
    <x v="326"/>
    <n v="0"/>
    <x v="5"/>
    <x v="0"/>
  </r>
  <r>
    <x v="106"/>
    <x v="327"/>
    <n v="2.1660649819494586"/>
    <x v="5"/>
    <x v="0"/>
  </r>
  <r>
    <x v="106"/>
    <x v="328"/>
    <n v="0.72202166064981954"/>
    <x v="5"/>
    <x v="0"/>
  </r>
  <r>
    <x v="106"/>
    <x v="4"/>
    <n v="1.4440433212996391"/>
    <x v="5"/>
    <x v="0"/>
  </r>
  <r>
    <x v="106"/>
    <x v="312"/>
    <n v="0.88105726872246692"/>
    <x v="6"/>
    <x v="0"/>
  </r>
  <r>
    <x v="106"/>
    <x v="313"/>
    <n v="0.44052863436123346"/>
    <x v="6"/>
    <x v="0"/>
  </r>
  <r>
    <x v="106"/>
    <x v="314"/>
    <n v="5.7268722466960353"/>
    <x v="6"/>
    <x v="0"/>
  </r>
  <r>
    <x v="106"/>
    <x v="241"/>
    <n v="71.806167400881051"/>
    <x v="6"/>
    <x v="0"/>
  </r>
  <r>
    <x v="106"/>
    <x v="315"/>
    <n v="79.295154185022028"/>
    <x v="6"/>
    <x v="0"/>
  </r>
  <r>
    <x v="106"/>
    <x v="316"/>
    <n v="7.929515418502203"/>
    <x v="6"/>
    <x v="0"/>
  </r>
  <r>
    <x v="106"/>
    <x v="239"/>
    <n v="15.859030837004406"/>
    <x v="6"/>
    <x v="0"/>
  </r>
  <r>
    <x v="106"/>
    <x v="317"/>
    <n v="10.572687224669604"/>
    <x v="6"/>
    <x v="0"/>
  </r>
  <r>
    <x v="106"/>
    <x v="60"/>
    <n v="2.2026431718061672"/>
    <x v="6"/>
    <x v="0"/>
  </r>
  <r>
    <x v="106"/>
    <x v="318"/>
    <n v="0.44052863436123346"/>
    <x v="6"/>
    <x v="0"/>
  </r>
  <r>
    <x v="106"/>
    <x v="319"/>
    <n v="19.823788546255507"/>
    <x v="6"/>
    <x v="0"/>
  </r>
  <r>
    <x v="106"/>
    <x v="320"/>
    <n v="3.0837004405286343"/>
    <x v="6"/>
    <x v="0"/>
  </r>
  <r>
    <x v="106"/>
    <x v="187"/>
    <n v="0"/>
    <x v="6"/>
    <x v="0"/>
  </r>
  <r>
    <x v="106"/>
    <x v="321"/>
    <n v="0.44052863436123346"/>
    <x v="6"/>
    <x v="0"/>
  </r>
  <r>
    <x v="106"/>
    <x v="322"/>
    <n v="10.572687224669604"/>
    <x v="6"/>
    <x v="0"/>
  </r>
  <r>
    <x v="106"/>
    <x v="323"/>
    <n v="3.0837004405286343"/>
    <x v="6"/>
    <x v="0"/>
  </r>
  <r>
    <x v="106"/>
    <x v="324"/>
    <n v="36.563876651982376"/>
    <x v="6"/>
    <x v="0"/>
  </r>
  <r>
    <x v="106"/>
    <x v="325"/>
    <n v="1.7621145374449338"/>
    <x v="6"/>
    <x v="0"/>
  </r>
  <r>
    <x v="106"/>
    <x v="326"/>
    <n v="0.44052863436123346"/>
    <x v="6"/>
    <x v="0"/>
  </r>
  <r>
    <x v="106"/>
    <x v="327"/>
    <n v="0.44052863436123346"/>
    <x v="6"/>
    <x v="0"/>
  </r>
  <r>
    <x v="106"/>
    <x v="328"/>
    <n v="0.44052863436123346"/>
    <x v="6"/>
    <x v="0"/>
  </r>
  <r>
    <x v="106"/>
    <x v="4"/>
    <n v="4.4052863436123344"/>
    <x v="6"/>
    <x v="0"/>
  </r>
  <r>
    <x v="106"/>
    <x v="312"/>
    <n v="0.91185410334346506"/>
    <x v="7"/>
    <x v="0"/>
  </r>
  <r>
    <x v="106"/>
    <x v="313"/>
    <n v="0.91185410334346506"/>
    <x v="7"/>
    <x v="0"/>
  </r>
  <r>
    <x v="106"/>
    <x v="314"/>
    <n v="4.2553191489361701"/>
    <x v="7"/>
    <x v="0"/>
  </r>
  <r>
    <x v="106"/>
    <x v="241"/>
    <n v="77.507598784194528"/>
    <x v="7"/>
    <x v="0"/>
  </r>
  <r>
    <x v="106"/>
    <x v="315"/>
    <n v="75.075987841945292"/>
    <x v="7"/>
    <x v="0"/>
  </r>
  <r>
    <x v="106"/>
    <x v="316"/>
    <n v="6.0790273556231007"/>
    <x v="7"/>
    <x v="0"/>
  </r>
  <r>
    <x v="106"/>
    <x v="239"/>
    <n v="15.19756838905775"/>
    <x v="7"/>
    <x v="0"/>
  </r>
  <r>
    <x v="106"/>
    <x v="317"/>
    <n v="6.9908814589665651"/>
    <x v="7"/>
    <x v="0"/>
  </r>
  <r>
    <x v="106"/>
    <x v="60"/>
    <n v="0.91185410334346506"/>
    <x v="7"/>
    <x v="0"/>
  </r>
  <r>
    <x v="106"/>
    <x v="318"/>
    <n v="1.8237082066869301"/>
    <x v="7"/>
    <x v="0"/>
  </r>
  <r>
    <x v="106"/>
    <x v="319"/>
    <n v="22.492401215805472"/>
    <x v="7"/>
    <x v="0"/>
  </r>
  <r>
    <x v="106"/>
    <x v="320"/>
    <n v="2.1276595744680851"/>
    <x v="7"/>
    <x v="0"/>
  </r>
  <r>
    <x v="106"/>
    <x v="187"/>
    <n v="0"/>
    <x v="7"/>
    <x v="0"/>
  </r>
  <r>
    <x v="106"/>
    <x v="321"/>
    <n v="0.60790273556231"/>
    <x v="7"/>
    <x v="0"/>
  </r>
  <r>
    <x v="106"/>
    <x v="322"/>
    <n v="7.598784194528875"/>
    <x v="7"/>
    <x v="0"/>
  </r>
  <r>
    <x v="106"/>
    <x v="323"/>
    <n v="3.6474164133738602"/>
    <x v="7"/>
    <x v="0"/>
  </r>
  <r>
    <x v="106"/>
    <x v="324"/>
    <n v="45.288753799392097"/>
    <x v="7"/>
    <x v="0"/>
  </r>
  <r>
    <x v="106"/>
    <x v="325"/>
    <n v="1.8237082066869301"/>
    <x v="7"/>
    <x v="0"/>
  </r>
  <r>
    <x v="106"/>
    <x v="326"/>
    <n v="0"/>
    <x v="7"/>
    <x v="0"/>
  </r>
  <r>
    <x v="106"/>
    <x v="327"/>
    <n v="0.60790273556231"/>
    <x v="7"/>
    <x v="0"/>
  </r>
  <r>
    <x v="106"/>
    <x v="328"/>
    <n v="0.60790273556231"/>
    <x v="7"/>
    <x v="0"/>
  </r>
  <r>
    <x v="106"/>
    <x v="4"/>
    <n v="3.9513677811550152"/>
    <x v="7"/>
    <x v="0"/>
  </r>
  <r>
    <x v="106"/>
    <x v="312"/>
    <n v="0.70175438596491224"/>
    <x v="8"/>
    <x v="0"/>
  </r>
  <r>
    <x v="106"/>
    <x v="313"/>
    <n v="0.35087719298245612"/>
    <x v="8"/>
    <x v="0"/>
  </r>
  <r>
    <x v="106"/>
    <x v="314"/>
    <n v="1.4035087719298245"/>
    <x v="8"/>
    <x v="0"/>
  </r>
  <r>
    <x v="106"/>
    <x v="241"/>
    <n v="78.596491228070178"/>
    <x v="8"/>
    <x v="0"/>
  </r>
  <r>
    <x v="106"/>
    <x v="315"/>
    <n v="69.122807017543863"/>
    <x v="8"/>
    <x v="0"/>
  </r>
  <r>
    <x v="106"/>
    <x v="316"/>
    <n v="6.3157894736842106"/>
    <x v="8"/>
    <x v="0"/>
  </r>
  <r>
    <x v="106"/>
    <x v="239"/>
    <n v="23.508771929824562"/>
    <x v="8"/>
    <x v="0"/>
  </r>
  <r>
    <x v="106"/>
    <x v="317"/>
    <n v="8.0701754385964914"/>
    <x v="8"/>
    <x v="0"/>
  </r>
  <r>
    <x v="106"/>
    <x v="60"/>
    <n v="2.1052631578947367"/>
    <x v="8"/>
    <x v="0"/>
  </r>
  <r>
    <x v="106"/>
    <x v="318"/>
    <n v="1.4035087719298245"/>
    <x v="8"/>
    <x v="0"/>
  </r>
  <r>
    <x v="106"/>
    <x v="319"/>
    <n v="25.614035087719298"/>
    <x v="8"/>
    <x v="0"/>
  </r>
  <r>
    <x v="106"/>
    <x v="320"/>
    <n v="3.1578947368421053"/>
    <x v="8"/>
    <x v="0"/>
  </r>
  <r>
    <x v="106"/>
    <x v="187"/>
    <n v="0"/>
    <x v="8"/>
    <x v="0"/>
  </r>
  <r>
    <x v="106"/>
    <x v="321"/>
    <n v="1.0526315789473684"/>
    <x v="8"/>
    <x v="0"/>
  </r>
  <r>
    <x v="106"/>
    <x v="322"/>
    <n v="11.929824561403509"/>
    <x v="8"/>
    <x v="0"/>
  </r>
  <r>
    <x v="106"/>
    <x v="323"/>
    <n v="0.70175438596491224"/>
    <x v="8"/>
    <x v="0"/>
  </r>
  <r>
    <x v="106"/>
    <x v="324"/>
    <n v="27.017543859649123"/>
    <x v="8"/>
    <x v="0"/>
  </r>
  <r>
    <x v="106"/>
    <x v="325"/>
    <n v="0.70175438596491224"/>
    <x v="8"/>
    <x v="0"/>
  </r>
  <r>
    <x v="106"/>
    <x v="326"/>
    <n v="1.7543859649122806"/>
    <x v="8"/>
    <x v="0"/>
  </r>
  <r>
    <x v="106"/>
    <x v="327"/>
    <n v="0.35087719298245612"/>
    <x v="8"/>
    <x v="0"/>
  </r>
  <r>
    <x v="106"/>
    <x v="328"/>
    <n v="0.35087719298245612"/>
    <x v="8"/>
    <x v="0"/>
  </r>
  <r>
    <x v="106"/>
    <x v="4"/>
    <n v="7.7192982456140351"/>
    <x v="8"/>
    <x v="0"/>
  </r>
  <r>
    <x v="106"/>
    <x v="312"/>
    <n v="0.554016620498615"/>
    <x v="9"/>
    <x v="0"/>
  </r>
  <r>
    <x v="106"/>
    <x v="313"/>
    <n v="0.554016620498615"/>
    <x v="9"/>
    <x v="0"/>
  </r>
  <r>
    <x v="106"/>
    <x v="314"/>
    <n v="4.7091412742382275"/>
    <x v="9"/>
    <x v="0"/>
  </r>
  <r>
    <x v="106"/>
    <x v="241"/>
    <n v="73.684210526315795"/>
    <x v="9"/>
    <x v="0"/>
  </r>
  <r>
    <x v="106"/>
    <x v="315"/>
    <n v="72.29916897506925"/>
    <x v="9"/>
    <x v="0"/>
  </r>
  <r>
    <x v="106"/>
    <x v="316"/>
    <n v="4.986149584487535"/>
    <x v="9"/>
    <x v="0"/>
  </r>
  <r>
    <x v="106"/>
    <x v="239"/>
    <n v="26.038781163434901"/>
    <x v="9"/>
    <x v="0"/>
  </r>
  <r>
    <x v="106"/>
    <x v="317"/>
    <n v="4.1551246537396125"/>
    <x v="9"/>
    <x v="0"/>
  </r>
  <r>
    <x v="106"/>
    <x v="60"/>
    <n v="0.554016620498615"/>
    <x v="9"/>
    <x v="0"/>
  </r>
  <r>
    <x v="106"/>
    <x v="318"/>
    <n v="2.4930747922437675"/>
    <x v="9"/>
    <x v="0"/>
  </r>
  <r>
    <x v="106"/>
    <x v="319"/>
    <n v="10.249307479224377"/>
    <x v="9"/>
    <x v="0"/>
  </r>
  <r>
    <x v="106"/>
    <x v="320"/>
    <n v="4.1551246537396125"/>
    <x v="9"/>
    <x v="0"/>
  </r>
  <r>
    <x v="106"/>
    <x v="187"/>
    <n v="0"/>
    <x v="9"/>
    <x v="0"/>
  </r>
  <r>
    <x v="106"/>
    <x v="321"/>
    <n v="1.9390581717451523"/>
    <x v="9"/>
    <x v="0"/>
  </r>
  <r>
    <x v="106"/>
    <x v="322"/>
    <n v="4.43213296398892"/>
    <x v="9"/>
    <x v="0"/>
  </r>
  <r>
    <x v="106"/>
    <x v="323"/>
    <n v="0.2770083102493075"/>
    <x v="9"/>
    <x v="0"/>
  </r>
  <r>
    <x v="106"/>
    <x v="324"/>
    <n v="48.75346260387812"/>
    <x v="9"/>
    <x v="0"/>
  </r>
  <r>
    <x v="106"/>
    <x v="325"/>
    <n v="1.10803324099723"/>
    <x v="9"/>
    <x v="0"/>
  </r>
  <r>
    <x v="106"/>
    <x v="326"/>
    <n v="1.6620498614958448"/>
    <x v="9"/>
    <x v="0"/>
  </r>
  <r>
    <x v="106"/>
    <x v="327"/>
    <n v="0.554016620498615"/>
    <x v="9"/>
    <x v="0"/>
  </r>
  <r>
    <x v="106"/>
    <x v="328"/>
    <n v="1.3850415512465375"/>
    <x v="9"/>
    <x v="0"/>
  </r>
  <r>
    <x v="106"/>
    <x v="4"/>
    <n v="5.8171745152354575"/>
    <x v="9"/>
    <x v="0"/>
  </r>
  <r>
    <x v="106"/>
    <x v="312"/>
    <n v="0"/>
    <x v="10"/>
    <x v="0"/>
  </r>
  <r>
    <x v="106"/>
    <x v="313"/>
    <n v="0"/>
    <x v="10"/>
    <x v="0"/>
  </r>
  <r>
    <x v="106"/>
    <x v="314"/>
    <n v="8.097165991902834"/>
    <x v="10"/>
    <x v="0"/>
  </r>
  <r>
    <x v="106"/>
    <x v="241"/>
    <n v="68.825910931174093"/>
    <x v="10"/>
    <x v="0"/>
  </r>
  <r>
    <x v="106"/>
    <x v="315"/>
    <n v="61.133603238866399"/>
    <x v="10"/>
    <x v="0"/>
  </r>
  <r>
    <x v="106"/>
    <x v="316"/>
    <n v="0.80971659919028338"/>
    <x v="10"/>
    <x v="0"/>
  </r>
  <r>
    <x v="106"/>
    <x v="239"/>
    <n v="40.890688259109311"/>
    <x v="10"/>
    <x v="0"/>
  </r>
  <r>
    <x v="106"/>
    <x v="317"/>
    <n v="10.526315789473685"/>
    <x v="10"/>
    <x v="0"/>
  </r>
  <r>
    <x v="106"/>
    <x v="60"/>
    <n v="3.2388663967611335"/>
    <x v="10"/>
    <x v="0"/>
  </r>
  <r>
    <x v="106"/>
    <x v="318"/>
    <n v="3.2388663967611335"/>
    <x v="10"/>
    <x v="0"/>
  </r>
  <r>
    <x v="106"/>
    <x v="319"/>
    <n v="14.574898785425102"/>
    <x v="10"/>
    <x v="0"/>
  </r>
  <r>
    <x v="106"/>
    <x v="320"/>
    <n v="5.2631578947368425"/>
    <x v="10"/>
    <x v="0"/>
  </r>
  <r>
    <x v="106"/>
    <x v="187"/>
    <n v="0.40485829959514169"/>
    <x v="10"/>
    <x v="0"/>
  </r>
  <r>
    <x v="106"/>
    <x v="321"/>
    <n v="5.668016194331984"/>
    <x v="10"/>
    <x v="0"/>
  </r>
  <r>
    <x v="106"/>
    <x v="322"/>
    <n v="16.194331983805668"/>
    <x v="10"/>
    <x v="0"/>
  </r>
  <r>
    <x v="106"/>
    <x v="323"/>
    <n v="2.0242914979757085"/>
    <x v="10"/>
    <x v="0"/>
  </r>
  <r>
    <x v="106"/>
    <x v="324"/>
    <n v="28.74493927125506"/>
    <x v="10"/>
    <x v="0"/>
  </r>
  <r>
    <x v="106"/>
    <x v="325"/>
    <n v="1.6194331983805668"/>
    <x v="10"/>
    <x v="0"/>
  </r>
  <r>
    <x v="106"/>
    <x v="326"/>
    <n v="3.2388663967611335"/>
    <x v="10"/>
    <x v="0"/>
  </r>
  <r>
    <x v="106"/>
    <x v="327"/>
    <n v="1.214574898785425"/>
    <x v="10"/>
    <x v="0"/>
  </r>
  <r>
    <x v="106"/>
    <x v="328"/>
    <n v="4.8582995951417001"/>
    <x v="10"/>
    <x v="0"/>
  </r>
  <r>
    <x v="106"/>
    <x v="4"/>
    <n v="4.048582995951417"/>
    <x v="10"/>
    <x v="0"/>
  </r>
  <r>
    <x v="106"/>
    <x v="312"/>
    <n v="0.40322580645161288"/>
    <x v="11"/>
    <x v="0"/>
  </r>
  <r>
    <x v="106"/>
    <x v="313"/>
    <n v="0.40322580645161288"/>
    <x v="11"/>
    <x v="0"/>
  </r>
  <r>
    <x v="106"/>
    <x v="314"/>
    <n v="4.032258064516129"/>
    <x v="11"/>
    <x v="0"/>
  </r>
  <r>
    <x v="106"/>
    <x v="241"/>
    <n v="77.822580645161295"/>
    <x v="11"/>
    <x v="0"/>
  </r>
  <r>
    <x v="106"/>
    <x v="315"/>
    <n v="64.112903225806448"/>
    <x v="11"/>
    <x v="0"/>
  </r>
  <r>
    <x v="106"/>
    <x v="316"/>
    <n v="6.0483870967741939"/>
    <x v="11"/>
    <x v="0"/>
  </r>
  <r>
    <x v="106"/>
    <x v="239"/>
    <n v="31.048387096774192"/>
    <x v="11"/>
    <x v="0"/>
  </r>
  <r>
    <x v="106"/>
    <x v="317"/>
    <n v="2.0161290322580645"/>
    <x v="11"/>
    <x v="0"/>
  </r>
  <r>
    <x v="106"/>
    <x v="60"/>
    <n v="1.6129032258064515"/>
    <x v="11"/>
    <x v="0"/>
  </r>
  <r>
    <x v="106"/>
    <x v="318"/>
    <n v="2.8225806451612905"/>
    <x v="11"/>
    <x v="0"/>
  </r>
  <r>
    <x v="106"/>
    <x v="319"/>
    <n v="16.129032258064516"/>
    <x v="11"/>
    <x v="0"/>
  </r>
  <r>
    <x v="106"/>
    <x v="320"/>
    <n v="4.032258064516129"/>
    <x v="11"/>
    <x v="0"/>
  </r>
  <r>
    <x v="106"/>
    <x v="187"/>
    <n v="0"/>
    <x v="11"/>
    <x v="0"/>
  </r>
  <r>
    <x v="106"/>
    <x v="321"/>
    <n v="1.6129032258064515"/>
    <x v="11"/>
    <x v="0"/>
  </r>
  <r>
    <x v="106"/>
    <x v="322"/>
    <n v="13.306451612903226"/>
    <x v="11"/>
    <x v="0"/>
  </r>
  <r>
    <x v="106"/>
    <x v="323"/>
    <n v="0.40322580645161288"/>
    <x v="11"/>
    <x v="0"/>
  </r>
  <r>
    <x v="106"/>
    <x v="324"/>
    <n v="49.596774193548384"/>
    <x v="11"/>
    <x v="0"/>
  </r>
  <r>
    <x v="106"/>
    <x v="325"/>
    <n v="1.2096774193548387"/>
    <x v="11"/>
    <x v="0"/>
  </r>
  <r>
    <x v="106"/>
    <x v="326"/>
    <n v="0"/>
    <x v="11"/>
    <x v="0"/>
  </r>
  <r>
    <x v="106"/>
    <x v="327"/>
    <n v="0.80645161290322576"/>
    <x v="11"/>
    <x v="0"/>
  </r>
  <r>
    <x v="106"/>
    <x v="328"/>
    <n v="1.6129032258064515"/>
    <x v="11"/>
    <x v="0"/>
  </r>
  <r>
    <x v="106"/>
    <x v="4"/>
    <n v="2.4193548387096775"/>
    <x v="11"/>
    <x v="0"/>
  </r>
  <r>
    <x v="106"/>
    <x v="312"/>
    <n v="4.4843049327354256"/>
    <x v="12"/>
    <x v="0"/>
  </r>
  <r>
    <x v="106"/>
    <x v="313"/>
    <n v="1.3452914798206279"/>
    <x v="12"/>
    <x v="0"/>
  </r>
  <r>
    <x v="106"/>
    <x v="314"/>
    <n v="8.52017937219731"/>
    <x v="12"/>
    <x v="0"/>
  </r>
  <r>
    <x v="106"/>
    <x v="241"/>
    <n v="61.434977578475333"/>
    <x v="12"/>
    <x v="0"/>
  </r>
  <r>
    <x v="106"/>
    <x v="315"/>
    <n v="45.291479820627799"/>
    <x v="12"/>
    <x v="0"/>
  </r>
  <r>
    <x v="106"/>
    <x v="316"/>
    <n v="8.9686098654708513"/>
    <x v="12"/>
    <x v="0"/>
  </r>
  <r>
    <x v="106"/>
    <x v="239"/>
    <n v="25.560538116591928"/>
    <x v="12"/>
    <x v="0"/>
  </r>
  <r>
    <x v="106"/>
    <x v="317"/>
    <n v="4.9327354260089686"/>
    <x v="12"/>
    <x v="0"/>
  </r>
  <r>
    <x v="106"/>
    <x v="60"/>
    <n v="4.4843049327354256"/>
    <x v="12"/>
    <x v="0"/>
  </r>
  <r>
    <x v="106"/>
    <x v="318"/>
    <n v="3.1390134529147984"/>
    <x v="12"/>
    <x v="0"/>
  </r>
  <r>
    <x v="106"/>
    <x v="319"/>
    <n v="16.591928251121075"/>
    <x v="12"/>
    <x v="0"/>
  </r>
  <r>
    <x v="106"/>
    <x v="320"/>
    <n v="6.7264573991031389"/>
    <x v="12"/>
    <x v="0"/>
  </r>
  <r>
    <x v="106"/>
    <x v="187"/>
    <n v="0.44843049327354262"/>
    <x v="12"/>
    <x v="0"/>
  </r>
  <r>
    <x v="106"/>
    <x v="321"/>
    <n v="4.9327354260089686"/>
    <x v="12"/>
    <x v="0"/>
  </r>
  <r>
    <x v="106"/>
    <x v="322"/>
    <n v="13.452914798206278"/>
    <x v="12"/>
    <x v="0"/>
  </r>
  <r>
    <x v="106"/>
    <x v="323"/>
    <n v="0"/>
    <x v="12"/>
    <x v="0"/>
  </r>
  <r>
    <x v="106"/>
    <x v="324"/>
    <n v="35.874439461883405"/>
    <x v="12"/>
    <x v="0"/>
  </r>
  <r>
    <x v="106"/>
    <x v="325"/>
    <n v="0.89686098654708524"/>
    <x v="12"/>
    <x v="0"/>
  </r>
  <r>
    <x v="106"/>
    <x v="326"/>
    <n v="1.3452914798206279"/>
    <x v="12"/>
    <x v="0"/>
  </r>
  <r>
    <x v="106"/>
    <x v="327"/>
    <n v="0.44843049327354262"/>
    <x v="12"/>
    <x v="0"/>
  </r>
  <r>
    <x v="106"/>
    <x v="328"/>
    <n v="0.89686098654708524"/>
    <x v="12"/>
    <x v="0"/>
  </r>
  <r>
    <x v="106"/>
    <x v="4"/>
    <n v="11.659192825112108"/>
    <x v="12"/>
    <x v="0"/>
  </r>
  <r>
    <x v="106"/>
    <x v="312"/>
    <n v="0"/>
    <x v="13"/>
    <x v="0"/>
  </r>
  <r>
    <x v="106"/>
    <x v="313"/>
    <n v="0.64935064935064934"/>
    <x v="13"/>
    <x v="0"/>
  </r>
  <r>
    <x v="106"/>
    <x v="314"/>
    <n v="5.8441558441558445"/>
    <x v="13"/>
    <x v="0"/>
  </r>
  <r>
    <x v="106"/>
    <x v="241"/>
    <n v="72.727272727272734"/>
    <x v="13"/>
    <x v="0"/>
  </r>
  <r>
    <x v="106"/>
    <x v="315"/>
    <n v="71.428571428571431"/>
    <x v="13"/>
    <x v="0"/>
  </r>
  <r>
    <x v="106"/>
    <x v="316"/>
    <n v="7.1428571428571432"/>
    <x v="13"/>
    <x v="0"/>
  </r>
  <r>
    <x v="106"/>
    <x v="239"/>
    <n v="44.805194805194802"/>
    <x v="13"/>
    <x v="0"/>
  </r>
  <r>
    <x v="106"/>
    <x v="317"/>
    <n v="11.688311688311689"/>
    <x v="13"/>
    <x v="0"/>
  </r>
  <r>
    <x v="106"/>
    <x v="60"/>
    <n v="4.5454545454545459"/>
    <x v="13"/>
    <x v="0"/>
  </r>
  <r>
    <x v="106"/>
    <x v="318"/>
    <n v="4.5454545454545459"/>
    <x v="13"/>
    <x v="0"/>
  </r>
  <r>
    <x v="106"/>
    <x v="319"/>
    <n v="10.38961038961039"/>
    <x v="13"/>
    <x v="0"/>
  </r>
  <r>
    <x v="106"/>
    <x v="320"/>
    <n v="1.948051948051948"/>
    <x v="13"/>
    <x v="0"/>
  </r>
  <r>
    <x v="106"/>
    <x v="187"/>
    <n v="0"/>
    <x v="13"/>
    <x v="0"/>
  </r>
  <r>
    <x v="106"/>
    <x v="321"/>
    <n v="2.5974025974025974"/>
    <x v="13"/>
    <x v="0"/>
  </r>
  <r>
    <x v="106"/>
    <x v="322"/>
    <n v="7.7922077922077921"/>
    <x v="13"/>
    <x v="0"/>
  </r>
  <r>
    <x v="106"/>
    <x v="323"/>
    <n v="0"/>
    <x v="13"/>
    <x v="0"/>
  </r>
  <r>
    <x v="106"/>
    <x v="324"/>
    <n v="12.987012987012987"/>
    <x v="13"/>
    <x v="0"/>
  </r>
  <r>
    <x v="106"/>
    <x v="325"/>
    <n v="3.8961038961038961"/>
    <x v="13"/>
    <x v="0"/>
  </r>
  <r>
    <x v="106"/>
    <x v="326"/>
    <n v="1.948051948051948"/>
    <x v="13"/>
    <x v="0"/>
  </r>
  <r>
    <x v="106"/>
    <x v="327"/>
    <n v="1.2987012987012987"/>
    <x v="13"/>
    <x v="0"/>
  </r>
  <r>
    <x v="106"/>
    <x v="328"/>
    <n v="1.2987012987012987"/>
    <x v="13"/>
    <x v="0"/>
  </r>
  <r>
    <x v="106"/>
    <x v="4"/>
    <n v="5.1948051948051948"/>
    <x v="13"/>
    <x v="0"/>
  </r>
  <r>
    <x v="106"/>
    <x v="312"/>
    <n v="1.0695187165775402"/>
    <x v="14"/>
    <x v="0"/>
  </r>
  <r>
    <x v="106"/>
    <x v="313"/>
    <n v="0.53475935828877008"/>
    <x v="14"/>
    <x v="0"/>
  </r>
  <r>
    <x v="106"/>
    <x v="314"/>
    <n v="5.3475935828877006"/>
    <x v="14"/>
    <x v="0"/>
  </r>
  <r>
    <x v="106"/>
    <x v="241"/>
    <n v="77.540106951871664"/>
    <x v="14"/>
    <x v="0"/>
  </r>
  <r>
    <x v="106"/>
    <x v="315"/>
    <n v="61.497326203208559"/>
    <x v="14"/>
    <x v="0"/>
  </r>
  <r>
    <x v="106"/>
    <x v="316"/>
    <n v="25.668449197860962"/>
    <x v="14"/>
    <x v="0"/>
  </r>
  <r>
    <x v="106"/>
    <x v="239"/>
    <n v="8.0213903743315509"/>
    <x v="14"/>
    <x v="0"/>
  </r>
  <r>
    <x v="106"/>
    <x v="317"/>
    <n v="2.6737967914438503"/>
    <x v="14"/>
    <x v="0"/>
  </r>
  <r>
    <x v="106"/>
    <x v="60"/>
    <n v="1.0695187165775402"/>
    <x v="14"/>
    <x v="0"/>
  </r>
  <r>
    <x v="106"/>
    <x v="318"/>
    <n v="2.6737967914438503"/>
    <x v="14"/>
    <x v="0"/>
  </r>
  <r>
    <x v="106"/>
    <x v="319"/>
    <n v="18.181818181818183"/>
    <x v="14"/>
    <x v="0"/>
  </r>
  <r>
    <x v="106"/>
    <x v="320"/>
    <n v="3.2085561497326203"/>
    <x v="14"/>
    <x v="0"/>
  </r>
  <r>
    <x v="106"/>
    <x v="187"/>
    <n v="0"/>
    <x v="14"/>
    <x v="0"/>
  </r>
  <r>
    <x v="106"/>
    <x v="321"/>
    <n v="8.0213903743315509"/>
    <x v="14"/>
    <x v="0"/>
  </r>
  <r>
    <x v="106"/>
    <x v="322"/>
    <n v="13.368983957219251"/>
    <x v="14"/>
    <x v="0"/>
  </r>
  <r>
    <x v="106"/>
    <x v="323"/>
    <n v="0.53475935828877008"/>
    <x v="14"/>
    <x v="0"/>
  </r>
  <r>
    <x v="106"/>
    <x v="324"/>
    <n v="25.133689839572192"/>
    <x v="14"/>
    <x v="0"/>
  </r>
  <r>
    <x v="106"/>
    <x v="325"/>
    <n v="2.1390374331550803"/>
    <x v="14"/>
    <x v="0"/>
  </r>
  <r>
    <x v="106"/>
    <x v="326"/>
    <n v="5.3475935828877006"/>
    <x v="14"/>
    <x v="0"/>
  </r>
  <r>
    <x v="106"/>
    <x v="327"/>
    <n v="0"/>
    <x v="14"/>
    <x v="0"/>
  </r>
  <r>
    <x v="106"/>
    <x v="328"/>
    <n v="1.0695187165775402"/>
    <x v="14"/>
    <x v="0"/>
  </r>
  <r>
    <x v="106"/>
    <x v="4"/>
    <n v="5.882352941176471"/>
    <x v="14"/>
    <x v="0"/>
  </r>
  <r>
    <x v="106"/>
    <x v="312"/>
    <n v="0.94339622641509435"/>
    <x v="15"/>
    <x v="0"/>
  </r>
  <r>
    <x v="106"/>
    <x v="313"/>
    <n v="2.8301886792452828"/>
    <x v="15"/>
    <x v="0"/>
  </r>
  <r>
    <x v="106"/>
    <x v="314"/>
    <n v="0"/>
    <x v="15"/>
    <x v="0"/>
  </r>
  <r>
    <x v="106"/>
    <x v="241"/>
    <n v="16.509433962264151"/>
    <x v="15"/>
    <x v="0"/>
  </r>
  <r>
    <x v="106"/>
    <x v="315"/>
    <n v="80.660377358490564"/>
    <x v="15"/>
    <x v="0"/>
  </r>
  <r>
    <x v="106"/>
    <x v="316"/>
    <n v="3.3018867924528301"/>
    <x v="15"/>
    <x v="0"/>
  </r>
  <r>
    <x v="106"/>
    <x v="239"/>
    <n v="40.566037735849058"/>
    <x v="15"/>
    <x v="0"/>
  </r>
  <r>
    <x v="106"/>
    <x v="317"/>
    <n v="12.264150943396226"/>
    <x v="15"/>
    <x v="0"/>
  </r>
  <r>
    <x v="106"/>
    <x v="60"/>
    <n v="0.94339622641509435"/>
    <x v="15"/>
    <x v="0"/>
  </r>
  <r>
    <x v="106"/>
    <x v="318"/>
    <n v="12.264150943396226"/>
    <x v="15"/>
    <x v="0"/>
  </r>
  <r>
    <x v="106"/>
    <x v="319"/>
    <n v="31.60377358490566"/>
    <x v="15"/>
    <x v="0"/>
  </r>
  <r>
    <x v="106"/>
    <x v="320"/>
    <n v="6.132075471698113"/>
    <x v="15"/>
    <x v="0"/>
  </r>
  <r>
    <x v="106"/>
    <x v="187"/>
    <n v="0"/>
    <x v="15"/>
    <x v="0"/>
  </r>
  <r>
    <x v="106"/>
    <x v="321"/>
    <n v="1.8867924528301887"/>
    <x v="15"/>
    <x v="0"/>
  </r>
  <r>
    <x v="106"/>
    <x v="322"/>
    <n v="7.5471698113207548"/>
    <x v="15"/>
    <x v="0"/>
  </r>
  <r>
    <x v="106"/>
    <x v="323"/>
    <n v="2.358490566037736"/>
    <x v="15"/>
    <x v="0"/>
  </r>
  <r>
    <x v="106"/>
    <x v="324"/>
    <n v="56.60377358490566"/>
    <x v="15"/>
    <x v="0"/>
  </r>
  <r>
    <x v="106"/>
    <x v="325"/>
    <n v="0.47169811320754718"/>
    <x v="15"/>
    <x v="0"/>
  </r>
  <r>
    <x v="106"/>
    <x v="326"/>
    <n v="1.4150943396226414"/>
    <x v="15"/>
    <x v="0"/>
  </r>
  <r>
    <x v="106"/>
    <x v="327"/>
    <n v="0.94339622641509435"/>
    <x v="15"/>
    <x v="0"/>
  </r>
  <r>
    <x v="106"/>
    <x v="328"/>
    <n v="1.8867924528301887"/>
    <x v="15"/>
    <x v="0"/>
  </r>
  <r>
    <x v="106"/>
    <x v="4"/>
    <n v="1.4150943396226414"/>
    <x v="15"/>
    <x v="0"/>
  </r>
  <r>
    <x v="106"/>
    <x v="312"/>
    <n v="3.080568720379147"/>
    <x v="16"/>
    <x v="0"/>
  </r>
  <r>
    <x v="106"/>
    <x v="313"/>
    <n v="3.080568720379147"/>
    <x v="16"/>
    <x v="0"/>
  </r>
  <r>
    <x v="106"/>
    <x v="314"/>
    <n v="10.189573459715639"/>
    <x v="16"/>
    <x v="0"/>
  </r>
  <r>
    <x v="106"/>
    <x v="241"/>
    <n v="47.867298578199055"/>
    <x v="16"/>
    <x v="0"/>
  </r>
  <r>
    <x v="106"/>
    <x v="315"/>
    <n v="67.535545023696685"/>
    <x v="16"/>
    <x v="0"/>
  </r>
  <r>
    <x v="106"/>
    <x v="316"/>
    <n v="6.3981042654028437"/>
    <x v="16"/>
    <x v="0"/>
  </r>
  <r>
    <x v="106"/>
    <x v="239"/>
    <n v="34.123222748815166"/>
    <x v="16"/>
    <x v="0"/>
  </r>
  <r>
    <x v="106"/>
    <x v="317"/>
    <n v="10.42654028436019"/>
    <x v="16"/>
    <x v="0"/>
  </r>
  <r>
    <x v="106"/>
    <x v="60"/>
    <n v="3.3175355450236967"/>
    <x v="16"/>
    <x v="0"/>
  </r>
  <r>
    <x v="106"/>
    <x v="318"/>
    <n v="4.5023696682464456"/>
    <x v="16"/>
    <x v="0"/>
  </r>
  <r>
    <x v="106"/>
    <x v="319"/>
    <n v="20.142180094786731"/>
    <x v="16"/>
    <x v="0"/>
  </r>
  <r>
    <x v="106"/>
    <x v="320"/>
    <n v="13.744075829383887"/>
    <x v="16"/>
    <x v="0"/>
  </r>
  <r>
    <x v="106"/>
    <x v="187"/>
    <n v="0.7109004739336493"/>
    <x v="16"/>
    <x v="0"/>
  </r>
  <r>
    <x v="106"/>
    <x v="321"/>
    <n v="3.5545023696682465"/>
    <x v="16"/>
    <x v="0"/>
  </r>
  <r>
    <x v="106"/>
    <x v="322"/>
    <n v="8.293838862559241"/>
    <x v="16"/>
    <x v="0"/>
  </r>
  <r>
    <x v="106"/>
    <x v="323"/>
    <n v="0.94786729857819907"/>
    <x v="16"/>
    <x v="0"/>
  </r>
  <r>
    <x v="106"/>
    <x v="324"/>
    <n v="22.274881516587676"/>
    <x v="16"/>
    <x v="0"/>
  </r>
  <r>
    <x v="106"/>
    <x v="325"/>
    <n v="0.94786729857819907"/>
    <x v="16"/>
    <x v="0"/>
  </r>
  <r>
    <x v="106"/>
    <x v="326"/>
    <n v="2.6066350710900474"/>
    <x v="16"/>
    <x v="0"/>
  </r>
  <r>
    <x v="106"/>
    <x v="327"/>
    <n v="1.1848341232227488"/>
    <x v="16"/>
    <x v="0"/>
  </r>
  <r>
    <x v="106"/>
    <x v="328"/>
    <n v="1.1848341232227488"/>
    <x v="16"/>
    <x v="0"/>
  </r>
  <r>
    <x v="106"/>
    <x v="4"/>
    <n v="7.5829383886255926"/>
    <x v="16"/>
    <x v="0"/>
  </r>
  <r>
    <x v="106"/>
    <x v="312"/>
    <n v="0.75454545454545452"/>
    <x v="0"/>
    <x v="1"/>
  </r>
  <r>
    <x v="106"/>
    <x v="313"/>
    <n v="1.9545454545454546"/>
    <x v="0"/>
    <x v="1"/>
  </r>
  <r>
    <x v="106"/>
    <x v="314"/>
    <n v="8.0636363636363644"/>
    <x v="0"/>
    <x v="1"/>
  </r>
  <r>
    <x v="106"/>
    <x v="241"/>
    <n v="73.263636363636365"/>
    <x v="0"/>
    <x v="1"/>
  </r>
  <r>
    <x v="106"/>
    <x v="315"/>
    <n v="59.918181818181822"/>
    <x v="0"/>
    <x v="1"/>
  </r>
  <r>
    <x v="106"/>
    <x v="316"/>
    <n v="13.236363636363636"/>
    <x v="0"/>
    <x v="1"/>
  </r>
  <r>
    <x v="106"/>
    <x v="239"/>
    <n v="26.390909090909091"/>
    <x v="0"/>
    <x v="1"/>
  </r>
  <r>
    <x v="106"/>
    <x v="317"/>
    <n v="6.3545454545454545"/>
    <x v="0"/>
    <x v="1"/>
  </r>
  <r>
    <x v="106"/>
    <x v="60"/>
    <n v="2.8909090909090911"/>
    <x v="0"/>
    <x v="1"/>
  </r>
  <r>
    <x v="106"/>
    <x v="318"/>
    <n v="4.1818181818181817"/>
    <x v="0"/>
    <x v="1"/>
  </r>
  <r>
    <x v="106"/>
    <x v="319"/>
    <n v="20.727272727272727"/>
    <x v="0"/>
    <x v="1"/>
  </r>
  <r>
    <x v="106"/>
    <x v="320"/>
    <n v="4.7"/>
    <x v="0"/>
    <x v="1"/>
  </r>
  <r>
    <x v="106"/>
    <x v="187"/>
    <n v="0.5"/>
    <x v="0"/>
    <x v="1"/>
  </r>
  <r>
    <x v="106"/>
    <x v="321"/>
    <n v="5.2727272727272725"/>
    <x v="0"/>
    <x v="1"/>
  </r>
  <r>
    <x v="106"/>
    <x v="322"/>
    <n v="11.036363636363637"/>
    <x v="0"/>
    <x v="1"/>
  </r>
  <r>
    <x v="106"/>
    <x v="323"/>
    <n v="1.1727272727272726"/>
    <x v="0"/>
    <x v="1"/>
  </r>
  <r>
    <x v="106"/>
    <x v="324"/>
    <n v="28.727272727272727"/>
    <x v="0"/>
    <x v="1"/>
  </r>
  <r>
    <x v="106"/>
    <x v="325"/>
    <n v="1.5909090909090908"/>
    <x v="0"/>
    <x v="1"/>
  </r>
  <r>
    <x v="106"/>
    <x v="326"/>
    <n v="1.2454545454545454"/>
    <x v="0"/>
    <x v="1"/>
  </r>
  <r>
    <x v="106"/>
    <x v="327"/>
    <n v="0.50909090909090904"/>
    <x v="0"/>
    <x v="1"/>
  </r>
  <r>
    <x v="106"/>
    <x v="328"/>
    <n v="3.0727272727272728"/>
    <x v="0"/>
    <x v="1"/>
  </r>
  <r>
    <x v="106"/>
    <x v="4"/>
    <n v="3.5"/>
    <x v="0"/>
    <x v="1"/>
  </r>
  <r>
    <x v="106"/>
    <x v="312"/>
    <n v="1.9247594050743657"/>
    <x v="1"/>
    <x v="1"/>
  </r>
  <r>
    <x v="106"/>
    <x v="313"/>
    <n v="6.0367454068241466"/>
    <x v="1"/>
    <x v="1"/>
  </r>
  <r>
    <x v="106"/>
    <x v="314"/>
    <n v="15.748031496062993"/>
    <x v="1"/>
    <x v="1"/>
  </r>
  <r>
    <x v="106"/>
    <x v="241"/>
    <n v="43.919510061242342"/>
    <x v="1"/>
    <x v="1"/>
  </r>
  <r>
    <x v="106"/>
    <x v="315"/>
    <n v="52.624671916010499"/>
    <x v="1"/>
    <x v="1"/>
  </r>
  <r>
    <x v="106"/>
    <x v="316"/>
    <n v="5.5118110236220472"/>
    <x v="1"/>
    <x v="1"/>
  </r>
  <r>
    <x v="106"/>
    <x v="239"/>
    <n v="32.54593175853018"/>
    <x v="1"/>
    <x v="1"/>
  </r>
  <r>
    <x v="106"/>
    <x v="317"/>
    <n v="5.4680664916885391"/>
    <x v="1"/>
    <x v="1"/>
  </r>
  <r>
    <x v="106"/>
    <x v="60"/>
    <n v="2.2309711286089238"/>
    <x v="1"/>
    <x v="1"/>
  </r>
  <r>
    <x v="106"/>
    <x v="318"/>
    <n v="9.7987751531058613"/>
    <x v="1"/>
    <x v="1"/>
  </r>
  <r>
    <x v="106"/>
    <x v="319"/>
    <n v="20.866141732283463"/>
    <x v="1"/>
    <x v="1"/>
  </r>
  <r>
    <x v="106"/>
    <x v="320"/>
    <n v="9.2738407699037619"/>
    <x v="1"/>
    <x v="1"/>
  </r>
  <r>
    <x v="106"/>
    <x v="187"/>
    <n v="0.13123359580052493"/>
    <x v="1"/>
    <x v="1"/>
  </r>
  <r>
    <x v="106"/>
    <x v="321"/>
    <n v="2.7996500437445317"/>
    <x v="1"/>
    <x v="1"/>
  </r>
  <r>
    <x v="106"/>
    <x v="322"/>
    <n v="15.135608048993875"/>
    <x v="1"/>
    <x v="1"/>
  </r>
  <r>
    <x v="106"/>
    <x v="323"/>
    <n v="1.7497812773403325"/>
    <x v="1"/>
    <x v="1"/>
  </r>
  <r>
    <x v="106"/>
    <x v="324"/>
    <n v="39.326334208223969"/>
    <x v="1"/>
    <x v="1"/>
  </r>
  <r>
    <x v="106"/>
    <x v="325"/>
    <n v="0.43744531933508313"/>
    <x v="1"/>
    <x v="1"/>
  </r>
  <r>
    <x v="106"/>
    <x v="326"/>
    <n v="1.1811023622047243"/>
    <x v="1"/>
    <x v="1"/>
  </r>
  <r>
    <x v="106"/>
    <x v="327"/>
    <n v="0.43744531933508313"/>
    <x v="1"/>
    <x v="1"/>
  </r>
  <r>
    <x v="106"/>
    <x v="328"/>
    <n v="3.1933508311461067"/>
    <x v="1"/>
    <x v="1"/>
  </r>
  <r>
    <x v="106"/>
    <x v="4"/>
    <n v="3.3245844269466316"/>
    <x v="1"/>
    <x v="1"/>
  </r>
  <r>
    <x v="106"/>
    <x v="312"/>
    <n v="0.16385767790262173"/>
    <x v="2"/>
    <x v="1"/>
  </r>
  <r>
    <x v="106"/>
    <x v="313"/>
    <n v="0.65543071161048694"/>
    <x v="2"/>
    <x v="1"/>
  </r>
  <r>
    <x v="106"/>
    <x v="314"/>
    <n v="6.7415730337078648"/>
    <x v="2"/>
    <x v="1"/>
  </r>
  <r>
    <x v="106"/>
    <x v="241"/>
    <n v="89.161985018726597"/>
    <x v="2"/>
    <x v="1"/>
  </r>
  <r>
    <x v="106"/>
    <x v="315"/>
    <n v="59.59737827715356"/>
    <x v="2"/>
    <x v="1"/>
  </r>
  <r>
    <x v="106"/>
    <x v="316"/>
    <n v="24.882958801498127"/>
    <x v="2"/>
    <x v="1"/>
  </r>
  <r>
    <x v="106"/>
    <x v="239"/>
    <n v="9.9719101123595504"/>
    <x v="2"/>
    <x v="1"/>
  </r>
  <r>
    <x v="106"/>
    <x v="317"/>
    <n v="2.1535580524344571"/>
    <x v="2"/>
    <x v="1"/>
  </r>
  <r>
    <x v="106"/>
    <x v="60"/>
    <n v="2.9260299625468167"/>
    <x v="2"/>
    <x v="1"/>
  </r>
  <r>
    <x v="106"/>
    <x v="318"/>
    <n v="1.8024344569288389"/>
    <x v="2"/>
    <x v="1"/>
  </r>
  <r>
    <x v="106"/>
    <x v="319"/>
    <n v="22.612359550561798"/>
    <x v="2"/>
    <x v="1"/>
  </r>
  <r>
    <x v="106"/>
    <x v="320"/>
    <n v="2.5749063670411987"/>
    <x v="2"/>
    <x v="1"/>
  </r>
  <r>
    <x v="106"/>
    <x v="187"/>
    <n v="0.37453183520599254"/>
    <x v="2"/>
    <x v="1"/>
  </r>
  <r>
    <x v="106"/>
    <x v="321"/>
    <n v="8.3801498127340821"/>
    <x v="2"/>
    <x v="1"/>
  </r>
  <r>
    <x v="106"/>
    <x v="322"/>
    <n v="10.369850187265918"/>
    <x v="2"/>
    <x v="1"/>
  </r>
  <r>
    <x v="106"/>
    <x v="323"/>
    <n v="0.72565543071161054"/>
    <x v="2"/>
    <x v="1"/>
  </r>
  <r>
    <x v="106"/>
    <x v="324"/>
    <n v="31.29681647940075"/>
    <x v="2"/>
    <x v="1"/>
  </r>
  <r>
    <x v="106"/>
    <x v="325"/>
    <n v="2.2237827715355807"/>
    <x v="2"/>
    <x v="1"/>
  </r>
  <r>
    <x v="106"/>
    <x v="326"/>
    <n v="1.053370786516854"/>
    <x v="2"/>
    <x v="1"/>
  </r>
  <r>
    <x v="106"/>
    <x v="327"/>
    <n v="0.21067415730337077"/>
    <x v="2"/>
    <x v="1"/>
  </r>
  <r>
    <x v="106"/>
    <x v="328"/>
    <n v="3.5580524344569286"/>
    <x v="2"/>
    <x v="1"/>
  </r>
  <r>
    <x v="106"/>
    <x v="4"/>
    <n v="1.9897003745318351"/>
    <x v="2"/>
    <x v="1"/>
  </r>
  <r>
    <x v="106"/>
    <x v="312"/>
    <n v="0.18587360594795538"/>
    <x v="3"/>
    <x v="1"/>
  </r>
  <r>
    <x v="106"/>
    <x v="313"/>
    <n v="0.80545229244114003"/>
    <x v="3"/>
    <x v="1"/>
  </r>
  <r>
    <x v="106"/>
    <x v="314"/>
    <n v="4.8946716232961585"/>
    <x v="3"/>
    <x v="1"/>
  </r>
  <r>
    <x v="106"/>
    <x v="241"/>
    <n v="76.641883519206942"/>
    <x v="3"/>
    <x v="1"/>
  </r>
  <r>
    <x v="106"/>
    <x v="315"/>
    <n v="64.064436183395287"/>
    <x v="3"/>
    <x v="1"/>
  </r>
  <r>
    <x v="106"/>
    <x v="316"/>
    <n v="4.337050805452292"/>
    <x v="3"/>
    <x v="1"/>
  </r>
  <r>
    <x v="106"/>
    <x v="239"/>
    <n v="55.328376703841386"/>
    <x v="3"/>
    <x v="1"/>
  </r>
  <r>
    <x v="106"/>
    <x v="317"/>
    <n v="18.835192069392814"/>
    <x v="3"/>
    <x v="1"/>
  </r>
  <r>
    <x v="106"/>
    <x v="60"/>
    <n v="3.2837670384138784"/>
    <x v="3"/>
    <x v="1"/>
  </r>
  <r>
    <x v="106"/>
    <x v="318"/>
    <n v="3.7794299876084261"/>
    <x v="3"/>
    <x v="1"/>
  </r>
  <r>
    <x v="106"/>
    <x v="319"/>
    <n v="11.338289962825279"/>
    <x v="3"/>
    <x v="1"/>
  </r>
  <r>
    <x v="106"/>
    <x v="320"/>
    <n v="3.6555142503097895"/>
    <x v="3"/>
    <x v="1"/>
  </r>
  <r>
    <x v="106"/>
    <x v="187"/>
    <n v="0.99132589838909546"/>
    <x v="3"/>
    <x v="1"/>
  </r>
  <r>
    <x v="106"/>
    <x v="321"/>
    <n v="3.7794299876084261"/>
    <x v="3"/>
    <x v="1"/>
  </r>
  <r>
    <x v="106"/>
    <x v="322"/>
    <n v="8.3023543990086743"/>
    <x v="3"/>
    <x v="1"/>
  </r>
  <r>
    <x v="106"/>
    <x v="323"/>
    <n v="0.3097893432465923"/>
    <x v="3"/>
    <x v="1"/>
  </r>
  <r>
    <x v="106"/>
    <x v="324"/>
    <n v="9.355638166047088"/>
    <x v="3"/>
    <x v="1"/>
  </r>
  <r>
    <x v="106"/>
    <x v="325"/>
    <n v="1.3011152416356877"/>
    <x v="3"/>
    <x v="1"/>
  </r>
  <r>
    <x v="106"/>
    <x v="326"/>
    <n v="0.55762081784386619"/>
    <x v="3"/>
    <x v="1"/>
  </r>
  <r>
    <x v="106"/>
    <x v="327"/>
    <n v="0.80545229244114003"/>
    <x v="3"/>
    <x v="1"/>
  </r>
  <r>
    <x v="106"/>
    <x v="328"/>
    <n v="2.7881040892193307"/>
    <x v="3"/>
    <x v="1"/>
  </r>
  <r>
    <x v="106"/>
    <x v="4"/>
    <n v="4.2750929368029738"/>
    <x v="3"/>
    <x v="1"/>
  </r>
  <r>
    <x v="106"/>
    <x v="312"/>
    <n v="0.32467532467532467"/>
    <x v="4"/>
    <x v="1"/>
  </r>
  <r>
    <x v="106"/>
    <x v="313"/>
    <n v="0.4329004329004329"/>
    <x v="4"/>
    <x v="1"/>
  </r>
  <r>
    <x v="106"/>
    <x v="314"/>
    <n v="4.437229437229437"/>
    <x v="4"/>
    <x v="1"/>
  </r>
  <r>
    <x v="106"/>
    <x v="241"/>
    <n v="84.090909090909093"/>
    <x v="4"/>
    <x v="1"/>
  </r>
  <r>
    <x v="106"/>
    <x v="315"/>
    <n v="67.748917748917748"/>
    <x v="4"/>
    <x v="1"/>
  </r>
  <r>
    <x v="106"/>
    <x v="316"/>
    <n v="5.4112554112554117"/>
    <x v="4"/>
    <x v="1"/>
  </r>
  <r>
    <x v="106"/>
    <x v="239"/>
    <n v="24.89177489177489"/>
    <x v="4"/>
    <x v="1"/>
  </r>
  <r>
    <x v="106"/>
    <x v="317"/>
    <n v="6.1688311688311686"/>
    <x v="4"/>
    <x v="1"/>
  </r>
  <r>
    <x v="106"/>
    <x v="60"/>
    <n v="3.0303030303030303"/>
    <x v="4"/>
    <x v="1"/>
  </r>
  <r>
    <x v="106"/>
    <x v="318"/>
    <n v="2.4891774891774894"/>
    <x v="4"/>
    <x v="1"/>
  </r>
  <r>
    <x v="106"/>
    <x v="319"/>
    <n v="33.658008658008661"/>
    <x v="4"/>
    <x v="1"/>
  </r>
  <r>
    <x v="106"/>
    <x v="320"/>
    <n v="4.9783549783549788"/>
    <x v="4"/>
    <x v="1"/>
  </r>
  <r>
    <x v="106"/>
    <x v="187"/>
    <n v="1.0822510822510822"/>
    <x v="4"/>
    <x v="1"/>
  </r>
  <r>
    <x v="106"/>
    <x v="321"/>
    <n v="1.2987012987012987"/>
    <x v="4"/>
    <x v="1"/>
  </r>
  <r>
    <x v="106"/>
    <x v="322"/>
    <n v="5.9523809523809526"/>
    <x v="4"/>
    <x v="1"/>
  </r>
  <r>
    <x v="106"/>
    <x v="323"/>
    <n v="3.7878787878787881"/>
    <x v="4"/>
    <x v="1"/>
  </r>
  <r>
    <x v="106"/>
    <x v="324"/>
    <n v="15.909090909090908"/>
    <x v="4"/>
    <x v="1"/>
  </r>
  <r>
    <x v="106"/>
    <x v="325"/>
    <n v="1.5151515151515151"/>
    <x v="4"/>
    <x v="1"/>
  </r>
  <r>
    <x v="106"/>
    <x v="326"/>
    <n v="1.0822510822510822"/>
    <x v="4"/>
    <x v="1"/>
  </r>
  <r>
    <x v="106"/>
    <x v="327"/>
    <n v="1.1904761904761905"/>
    <x v="4"/>
    <x v="1"/>
  </r>
  <r>
    <x v="106"/>
    <x v="328"/>
    <n v="2.0562770562770565"/>
    <x v="4"/>
    <x v="1"/>
  </r>
  <r>
    <x v="106"/>
    <x v="4"/>
    <n v="5.7359307359307357"/>
    <x v="4"/>
    <x v="1"/>
  </r>
  <r>
    <x v="106"/>
    <x v="312"/>
    <n v="0"/>
    <x v="5"/>
    <x v="1"/>
  </r>
  <r>
    <x v="106"/>
    <x v="313"/>
    <n v="0.51813471502590669"/>
    <x v="5"/>
    <x v="1"/>
  </r>
  <r>
    <x v="106"/>
    <x v="314"/>
    <n v="4.1450777202072535"/>
    <x v="5"/>
    <x v="1"/>
  </r>
  <r>
    <x v="106"/>
    <x v="241"/>
    <n v="87.046632124352328"/>
    <x v="5"/>
    <x v="1"/>
  </r>
  <r>
    <x v="106"/>
    <x v="315"/>
    <n v="62.176165803108809"/>
    <x v="5"/>
    <x v="1"/>
  </r>
  <r>
    <x v="106"/>
    <x v="316"/>
    <n v="3.6269430051813472"/>
    <x v="5"/>
    <x v="1"/>
  </r>
  <r>
    <x v="106"/>
    <x v="239"/>
    <n v="26.94300518134715"/>
    <x v="5"/>
    <x v="1"/>
  </r>
  <r>
    <x v="106"/>
    <x v="317"/>
    <n v="9.3264248704663206"/>
    <x v="5"/>
    <x v="1"/>
  </r>
  <r>
    <x v="106"/>
    <x v="60"/>
    <n v="1.0362694300518134"/>
    <x v="5"/>
    <x v="1"/>
  </r>
  <r>
    <x v="106"/>
    <x v="318"/>
    <n v="1.5544041450777202"/>
    <x v="5"/>
    <x v="1"/>
  </r>
  <r>
    <x v="106"/>
    <x v="319"/>
    <n v="38.3419689119171"/>
    <x v="5"/>
    <x v="1"/>
  </r>
  <r>
    <x v="106"/>
    <x v="320"/>
    <n v="8.290155440414507"/>
    <x v="5"/>
    <x v="1"/>
  </r>
  <r>
    <x v="106"/>
    <x v="187"/>
    <n v="3.6269430051813472"/>
    <x v="5"/>
    <x v="1"/>
  </r>
  <r>
    <x v="106"/>
    <x v="321"/>
    <n v="2.0725388601036268"/>
    <x v="5"/>
    <x v="1"/>
  </r>
  <r>
    <x v="106"/>
    <x v="322"/>
    <n v="3.6269430051813472"/>
    <x v="5"/>
    <x v="1"/>
  </r>
  <r>
    <x v="106"/>
    <x v="323"/>
    <n v="2.0725388601036268"/>
    <x v="5"/>
    <x v="1"/>
  </r>
  <r>
    <x v="106"/>
    <x v="324"/>
    <n v="20.207253886010363"/>
    <x v="5"/>
    <x v="1"/>
  </r>
  <r>
    <x v="106"/>
    <x v="325"/>
    <n v="1.5544041450777202"/>
    <x v="5"/>
    <x v="1"/>
  </r>
  <r>
    <x v="106"/>
    <x v="326"/>
    <n v="2.0725388601036268"/>
    <x v="5"/>
    <x v="1"/>
  </r>
  <r>
    <x v="106"/>
    <x v="327"/>
    <n v="2.0725388601036268"/>
    <x v="5"/>
    <x v="1"/>
  </r>
  <r>
    <x v="106"/>
    <x v="328"/>
    <n v="3.1088082901554404"/>
    <x v="5"/>
    <x v="1"/>
  </r>
  <r>
    <x v="106"/>
    <x v="4"/>
    <n v="3.6269430051813472"/>
    <x v="5"/>
    <x v="1"/>
  </r>
  <r>
    <x v="106"/>
    <x v="312"/>
    <n v="0"/>
    <x v="6"/>
    <x v="1"/>
  </r>
  <r>
    <x v="106"/>
    <x v="313"/>
    <n v="0.625"/>
    <x v="6"/>
    <x v="1"/>
  </r>
  <r>
    <x v="106"/>
    <x v="314"/>
    <n v="6.875"/>
    <x v="6"/>
    <x v="1"/>
  </r>
  <r>
    <x v="106"/>
    <x v="241"/>
    <n v="85"/>
    <x v="6"/>
    <x v="1"/>
  </r>
  <r>
    <x v="106"/>
    <x v="315"/>
    <n v="75.625"/>
    <x v="6"/>
    <x v="1"/>
  </r>
  <r>
    <x v="106"/>
    <x v="316"/>
    <n v="5"/>
    <x v="6"/>
    <x v="1"/>
  </r>
  <r>
    <x v="106"/>
    <x v="239"/>
    <n v="16.875"/>
    <x v="6"/>
    <x v="1"/>
  </r>
  <r>
    <x v="106"/>
    <x v="317"/>
    <n v="6.25"/>
    <x v="6"/>
    <x v="1"/>
  </r>
  <r>
    <x v="106"/>
    <x v="60"/>
    <n v="2.5"/>
    <x v="6"/>
    <x v="1"/>
  </r>
  <r>
    <x v="106"/>
    <x v="318"/>
    <n v="1.875"/>
    <x v="6"/>
    <x v="1"/>
  </r>
  <r>
    <x v="106"/>
    <x v="319"/>
    <n v="30.625"/>
    <x v="6"/>
    <x v="1"/>
  </r>
  <r>
    <x v="106"/>
    <x v="320"/>
    <n v="3.125"/>
    <x v="6"/>
    <x v="1"/>
  </r>
  <r>
    <x v="106"/>
    <x v="187"/>
    <n v="0"/>
    <x v="6"/>
    <x v="1"/>
  </r>
  <r>
    <x v="106"/>
    <x v="321"/>
    <n v="1.25"/>
    <x v="6"/>
    <x v="1"/>
  </r>
  <r>
    <x v="106"/>
    <x v="322"/>
    <n v="6.875"/>
    <x v="6"/>
    <x v="1"/>
  </r>
  <r>
    <x v="106"/>
    <x v="323"/>
    <n v="5.625"/>
    <x v="6"/>
    <x v="1"/>
  </r>
  <r>
    <x v="106"/>
    <x v="324"/>
    <n v="16.875"/>
    <x v="6"/>
    <x v="1"/>
  </r>
  <r>
    <x v="106"/>
    <x v="325"/>
    <n v="1.875"/>
    <x v="6"/>
    <x v="1"/>
  </r>
  <r>
    <x v="106"/>
    <x v="326"/>
    <n v="2.5"/>
    <x v="6"/>
    <x v="1"/>
  </r>
  <r>
    <x v="106"/>
    <x v="327"/>
    <n v="1.875"/>
    <x v="6"/>
    <x v="1"/>
  </r>
  <r>
    <x v="106"/>
    <x v="328"/>
    <n v="3.125"/>
    <x v="6"/>
    <x v="1"/>
  </r>
  <r>
    <x v="106"/>
    <x v="4"/>
    <n v="5"/>
    <x v="6"/>
    <x v="1"/>
  </r>
  <r>
    <x v="106"/>
    <x v="312"/>
    <n v="0.67114093959731547"/>
    <x v="7"/>
    <x v="1"/>
  </r>
  <r>
    <x v="106"/>
    <x v="313"/>
    <n v="0.67114093959731547"/>
    <x v="7"/>
    <x v="1"/>
  </r>
  <r>
    <x v="106"/>
    <x v="314"/>
    <n v="4.6979865771812079"/>
    <x v="7"/>
    <x v="1"/>
  </r>
  <r>
    <x v="106"/>
    <x v="241"/>
    <n v="81.87919463087249"/>
    <x v="7"/>
    <x v="1"/>
  </r>
  <r>
    <x v="106"/>
    <x v="315"/>
    <n v="69.463087248322154"/>
    <x v="7"/>
    <x v="1"/>
  </r>
  <r>
    <x v="106"/>
    <x v="316"/>
    <n v="7.3825503355704694"/>
    <x v="7"/>
    <x v="1"/>
  </r>
  <r>
    <x v="106"/>
    <x v="239"/>
    <n v="19.798657718120804"/>
    <x v="7"/>
    <x v="1"/>
  </r>
  <r>
    <x v="106"/>
    <x v="317"/>
    <n v="2.6845637583892619"/>
    <x v="7"/>
    <x v="1"/>
  </r>
  <r>
    <x v="106"/>
    <x v="60"/>
    <n v="1.6778523489932886"/>
    <x v="7"/>
    <x v="1"/>
  </r>
  <r>
    <x v="106"/>
    <x v="318"/>
    <n v="2.348993288590604"/>
    <x v="7"/>
    <x v="1"/>
  </r>
  <r>
    <x v="106"/>
    <x v="319"/>
    <n v="33.892617449664428"/>
    <x v="7"/>
    <x v="1"/>
  </r>
  <r>
    <x v="106"/>
    <x v="320"/>
    <n v="6.7114093959731544"/>
    <x v="7"/>
    <x v="1"/>
  </r>
  <r>
    <x v="106"/>
    <x v="187"/>
    <n v="0.33557046979865773"/>
    <x v="7"/>
    <x v="1"/>
  </r>
  <r>
    <x v="106"/>
    <x v="321"/>
    <n v="1.6778523489932886"/>
    <x v="7"/>
    <x v="1"/>
  </r>
  <r>
    <x v="106"/>
    <x v="322"/>
    <n v="7.0469798657718119"/>
    <x v="7"/>
    <x v="1"/>
  </r>
  <r>
    <x v="106"/>
    <x v="323"/>
    <n v="4.026845637583893"/>
    <x v="7"/>
    <x v="1"/>
  </r>
  <r>
    <x v="106"/>
    <x v="324"/>
    <n v="12.416107382550335"/>
    <x v="7"/>
    <x v="1"/>
  </r>
  <r>
    <x v="106"/>
    <x v="325"/>
    <n v="1.0067114093959733"/>
    <x v="7"/>
    <x v="1"/>
  </r>
  <r>
    <x v="106"/>
    <x v="326"/>
    <n v="0"/>
    <x v="7"/>
    <x v="1"/>
  </r>
  <r>
    <x v="106"/>
    <x v="327"/>
    <n v="0.67114093959731547"/>
    <x v="7"/>
    <x v="1"/>
  </r>
  <r>
    <x v="106"/>
    <x v="328"/>
    <n v="1.6778523489932886"/>
    <x v="7"/>
    <x v="1"/>
  </r>
  <r>
    <x v="106"/>
    <x v="4"/>
    <n v="8.724832214765101"/>
    <x v="7"/>
    <x v="1"/>
  </r>
  <r>
    <x v="106"/>
    <x v="312"/>
    <n v="0.36630036630036628"/>
    <x v="8"/>
    <x v="1"/>
  </r>
  <r>
    <x v="106"/>
    <x v="313"/>
    <n v="0"/>
    <x v="8"/>
    <x v="1"/>
  </r>
  <r>
    <x v="106"/>
    <x v="314"/>
    <n v="2.9304029304029302"/>
    <x v="8"/>
    <x v="1"/>
  </r>
  <r>
    <x v="106"/>
    <x v="241"/>
    <n v="83.882783882783883"/>
    <x v="8"/>
    <x v="1"/>
  </r>
  <r>
    <x v="106"/>
    <x v="315"/>
    <n v="65.201465201465197"/>
    <x v="8"/>
    <x v="1"/>
  </r>
  <r>
    <x v="106"/>
    <x v="316"/>
    <n v="4.7619047619047619"/>
    <x v="8"/>
    <x v="1"/>
  </r>
  <r>
    <x v="106"/>
    <x v="239"/>
    <n v="33.699633699633701"/>
    <x v="8"/>
    <x v="1"/>
  </r>
  <r>
    <x v="106"/>
    <x v="317"/>
    <n v="7.6923076923076925"/>
    <x v="8"/>
    <x v="1"/>
  </r>
  <r>
    <x v="106"/>
    <x v="60"/>
    <n v="6.2271062271062272"/>
    <x v="8"/>
    <x v="1"/>
  </r>
  <r>
    <x v="106"/>
    <x v="318"/>
    <n v="3.6630036630036629"/>
    <x v="8"/>
    <x v="1"/>
  </r>
  <r>
    <x v="106"/>
    <x v="319"/>
    <n v="31.868131868131869"/>
    <x v="8"/>
    <x v="1"/>
  </r>
  <r>
    <x v="106"/>
    <x v="320"/>
    <n v="1.8315018315018314"/>
    <x v="8"/>
    <x v="1"/>
  </r>
  <r>
    <x v="106"/>
    <x v="187"/>
    <n v="0.73260073260073255"/>
    <x v="8"/>
    <x v="1"/>
  </r>
  <r>
    <x v="106"/>
    <x v="321"/>
    <n v="0.36630036630036628"/>
    <x v="8"/>
    <x v="1"/>
  </r>
  <r>
    <x v="106"/>
    <x v="322"/>
    <n v="5.8608058608058604"/>
    <x v="8"/>
    <x v="1"/>
  </r>
  <r>
    <x v="106"/>
    <x v="323"/>
    <n v="3.6630036630036629"/>
    <x v="8"/>
    <x v="1"/>
  </r>
  <r>
    <x v="106"/>
    <x v="324"/>
    <n v="16.117216117216117"/>
    <x v="8"/>
    <x v="1"/>
  </r>
  <r>
    <x v="106"/>
    <x v="325"/>
    <n v="1.8315018315018314"/>
    <x v="8"/>
    <x v="1"/>
  </r>
  <r>
    <x v="106"/>
    <x v="326"/>
    <n v="0.73260073260073255"/>
    <x v="8"/>
    <x v="1"/>
  </r>
  <r>
    <x v="106"/>
    <x v="327"/>
    <n v="0.73260073260073255"/>
    <x v="8"/>
    <x v="1"/>
  </r>
  <r>
    <x v="106"/>
    <x v="328"/>
    <n v="1.098901098901099"/>
    <x v="8"/>
    <x v="1"/>
  </r>
  <r>
    <x v="106"/>
    <x v="4"/>
    <n v="4.395604395604396"/>
    <x v="8"/>
    <x v="1"/>
  </r>
  <r>
    <x v="106"/>
    <x v="312"/>
    <n v="0"/>
    <x v="9"/>
    <x v="1"/>
  </r>
  <r>
    <x v="106"/>
    <x v="313"/>
    <n v="0.29069767441860467"/>
    <x v="9"/>
    <x v="1"/>
  </r>
  <r>
    <x v="106"/>
    <x v="314"/>
    <n v="4.0697674418604652"/>
    <x v="9"/>
    <x v="1"/>
  </r>
  <r>
    <x v="106"/>
    <x v="241"/>
    <n v="71.511627906976742"/>
    <x v="9"/>
    <x v="1"/>
  </r>
  <r>
    <x v="106"/>
    <x v="315"/>
    <n v="69.476744186046517"/>
    <x v="9"/>
    <x v="1"/>
  </r>
  <r>
    <x v="106"/>
    <x v="316"/>
    <n v="7.8488372093023253"/>
    <x v="9"/>
    <x v="1"/>
  </r>
  <r>
    <x v="106"/>
    <x v="239"/>
    <n v="26.744186046511629"/>
    <x v="9"/>
    <x v="1"/>
  </r>
  <r>
    <x v="106"/>
    <x v="317"/>
    <n v="5.5232558139534884"/>
    <x v="9"/>
    <x v="1"/>
  </r>
  <r>
    <x v="106"/>
    <x v="60"/>
    <n v="0.87209302325581395"/>
    <x v="9"/>
    <x v="1"/>
  </r>
  <r>
    <x v="106"/>
    <x v="318"/>
    <n v="1.1627906976744187"/>
    <x v="9"/>
    <x v="1"/>
  </r>
  <r>
    <x v="106"/>
    <x v="319"/>
    <n v="16.279069767441861"/>
    <x v="9"/>
    <x v="1"/>
  </r>
  <r>
    <x v="106"/>
    <x v="320"/>
    <n v="3.4883720930232558"/>
    <x v="9"/>
    <x v="1"/>
  </r>
  <r>
    <x v="106"/>
    <x v="187"/>
    <n v="0"/>
    <x v="9"/>
    <x v="1"/>
  </r>
  <r>
    <x v="106"/>
    <x v="321"/>
    <n v="1.4534883720930232"/>
    <x v="9"/>
    <x v="1"/>
  </r>
  <r>
    <x v="106"/>
    <x v="322"/>
    <n v="6.1046511627906979"/>
    <x v="9"/>
    <x v="1"/>
  </r>
  <r>
    <x v="106"/>
    <x v="323"/>
    <n v="1.4534883720930232"/>
    <x v="9"/>
    <x v="1"/>
  </r>
  <r>
    <x v="106"/>
    <x v="324"/>
    <n v="42.151162790697676"/>
    <x v="9"/>
    <x v="1"/>
  </r>
  <r>
    <x v="106"/>
    <x v="325"/>
    <n v="1.4534883720930232"/>
    <x v="9"/>
    <x v="1"/>
  </r>
  <r>
    <x v="106"/>
    <x v="326"/>
    <n v="1.1627906976744187"/>
    <x v="9"/>
    <x v="1"/>
  </r>
  <r>
    <x v="106"/>
    <x v="327"/>
    <n v="0.29069767441860467"/>
    <x v="9"/>
    <x v="1"/>
  </r>
  <r>
    <x v="106"/>
    <x v="328"/>
    <n v="2.3255813953488373"/>
    <x v="9"/>
    <x v="1"/>
  </r>
  <r>
    <x v="106"/>
    <x v="4"/>
    <n v="5.8139534883720927"/>
    <x v="9"/>
    <x v="1"/>
  </r>
  <r>
    <x v="106"/>
    <x v="312"/>
    <n v="0"/>
    <x v="10"/>
    <x v="1"/>
  </r>
  <r>
    <x v="106"/>
    <x v="313"/>
    <n v="2.0242914979757085"/>
    <x v="10"/>
    <x v="1"/>
  </r>
  <r>
    <x v="106"/>
    <x v="314"/>
    <n v="2.0242914979757085"/>
    <x v="10"/>
    <x v="1"/>
  </r>
  <r>
    <x v="106"/>
    <x v="241"/>
    <n v="74.089068825910928"/>
    <x v="10"/>
    <x v="1"/>
  </r>
  <r>
    <x v="106"/>
    <x v="315"/>
    <n v="56.275303643724698"/>
    <x v="10"/>
    <x v="1"/>
  </r>
  <r>
    <x v="106"/>
    <x v="316"/>
    <n v="2.834008097165992"/>
    <x v="10"/>
    <x v="1"/>
  </r>
  <r>
    <x v="106"/>
    <x v="239"/>
    <n v="43.724696356275302"/>
    <x v="10"/>
    <x v="1"/>
  </r>
  <r>
    <x v="106"/>
    <x v="317"/>
    <n v="6.4777327935222671"/>
    <x v="10"/>
    <x v="1"/>
  </r>
  <r>
    <x v="106"/>
    <x v="60"/>
    <n v="4.4534412955465585"/>
    <x v="10"/>
    <x v="1"/>
  </r>
  <r>
    <x v="106"/>
    <x v="318"/>
    <n v="6.0728744939271255"/>
    <x v="10"/>
    <x v="1"/>
  </r>
  <r>
    <x v="106"/>
    <x v="319"/>
    <n v="21.05263157894737"/>
    <x v="10"/>
    <x v="1"/>
  </r>
  <r>
    <x v="106"/>
    <x v="320"/>
    <n v="5.2631578947368425"/>
    <x v="10"/>
    <x v="1"/>
  </r>
  <r>
    <x v="106"/>
    <x v="187"/>
    <n v="0.40485829959514169"/>
    <x v="10"/>
    <x v="1"/>
  </r>
  <r>
    <x v="106"/>
    <x v="321"/>
    <n v="5.668016194331984"/>
    <x v="10"/>
    <x v="1"/>
  </r>
  <r>
    <x v="106"/>
    <x v="322"/>
    <n v="15.789473684210526"/>
    <x v="10"/>
    <x v="1"/>
  </r>
  <r>
    <x v="106"/>
    <x v="323"/>
    <n v="0.80971659919028338"/>
    <x v="10"/>
    <x v="1"/>
  </r>
  <r>
    <x v="106"/>
    <x v="324"/>
    <n v="27.530364372469634"/>
    <x v="10"/>
    <x v="1"/>
  </r>
  <r>
    <x v="106"/>
    <x v="325"/>
    <n v="3.2388663967611335"/>
    <x v="10"/>
    <x v="1"/>
  </r>
  <r>
    <x v="106"/>
    <x v="326"/>
    <n v="2.0242914979757085"/>
    <x v="10"/>
    <x v="1"/>
  </r>
  <r>
    <x v="106"/>
    <x v="327"/>
    <n v="0.40485829959514169"/>
    <x v="10"/>
    <x v="1"/>
  </r>
  <r>
    <x v="106"/>
    <x v="328"/>
    <n v="4.8582995951417001"/>
    <x v="10"/>
    <x v="1"/>
  </r>
  <r>
    <x v="106"/>
    <x v="4"/>
    <n v="2.42914979757085"/>
    <x v="10"/>
    <x v="1"/>
  </r>
  <r>
    <x v="106"/>
    <x v="312"/>
    <n v="1.1111111111111112"/>
    <x v="11"/>
    <x v="1"/>
  </r>
  <r>
    <x v="106"/>
    <x v="313"/>
    <n v="2.2222222222222223"/>
    <x v="11"/>
    <x v="1"/>
  </r>
  <r>
    <x v="106"/>
    <x v="314"/>
    <n v="7.0370370370370372"/>
    <x v="11"/>
    <x v="1"/>
  </r>
  <r>
    <x v="106"/>
    <x v="241"/>
    <n v="77.407407407407405"/>
    <x v="11"/>
    <x v="1"/>
  </r>
  <r>
    <x v="106"/>
    <x v="315"/>
    <n v="61.481481481481481"/>
    <x v="11"/>
    <x v="1"/>
  </r>
  <r>
    <x v="106"/>
    <x v="316"/>
    <n v="3.7037037037037037"/>
    <x v="11"/>
    <x v="1"/>
  </r>
  <r>
    <x v="106"/>
    <x v="239"/>
    <n v="26.666666666666668"/>
    <x v="11"/>
    <x v="1"/>
  </r>
  <r>
    <x v="106"/>
    <x v="317"/>
    <n v="2.9629629629629628"/>
    <x v="11"/>
    <x v="1"/>
  </r>
  <r>
    <x v="106"/>
    <x v="60"/>
    <n v="1.1111111111111112"/>
    <x v="11"/>
    <x v="1"/>
  </r>
  <r>
    <x v="106"/>
    <x v="318"/>
    <n v="2.5925925925925926"/>
    <x v="11"/>
    <x v="1"/>
  </r>
  <r>
    <x v="106"/>
    <x v="319"/>
    <n v="14.444444444444445"/>
    <x v="11"/>
    <x v="1"/>
  </r>
  <r>
    <x v="106"/>
    <x v="320"/>
    <n v="4.4444444444444446"/>
    <x v="11"/>
    <x v="1"/>
  </r>
  <r>
    <x v="106"/>
    <x v="187"/>
    <n v="0"/>
    <x v="11"/>
    <x v="1"/>
  </r>
  <r>
    <x v="106"/>
    <x v="321"/>
    <n v="6.2962962962962967"/>
    <x v="11"/>
    <x v="1"/>
  </r>
  <r>
    <x v="106"/>
    <x v="322"/>
    <n v="9.2592592592592595"/>
    <x v="11"/>
    <x v="1"/>
  </r>
  <r>
    <x v="106"/>
    <x v="323"/>
    <n v="1.1111111111111112"/>
    <x v="11"/>
    <x v="1"/>
  </r>
  <r>
    <x v="106"/>
    <x v="324"/>
    <n v="48.148148148148145"/>
    <x v="11"/>
    <x v="1"/>
  </r>
  <r>
    <x v="106"/>
    <x v="325"/>
    <n v="0.37037037037037035"/>
    <x v="11"/>
    <x v="1"/>
  </r>
  <r>
    <x v="106"/>
    <x v="326"/>
    <n v="1.4814814814814814"/>
    <x v="11"/>
    <x v="1"/>
  </r>
  <r>
    <x v="106"/>
    <x v="327"/>
    <n v="1.8518518518518519"/>
    <x v="11"/>
    <x v="1"/>
  </r>
  <r>
    <x v="106"/>
    <x v="328"/>
    <n v="2.2222222222222223"/>
    <x v="11"/>
    <x v="1"/>
  </r>
  <r>
    <x v="106"/>
    <x v="4"/>
    <n v="4.8148148148148149"/>
    <x v="11"/>
    <x v="1"/>
  </r>
  <r>
    <x v="106"/>
    <x v="312"/>
    <n v="3.7414965986394559"/>
    <x v="12"/>
    <x v="1"/>
  </r>
  <r>
    <x v="106"/>
    <x v="313"/>
    <n v="1.0204081632653061"/>
    <x v="12"/>
    <x v="1"/>
  </r>
  <r>
    <x v="106"/>
    <x v="314"/>
    <n v="6.8027210884353737"/>
    <x v="12"/>
    <x v="1"/>
  </r>
  <r>
    <x v="106"/>
    <x v="241"/>
    <n v="66.326530612244895"/>
    <x v="12"/>
    <x v="1"/>
  </r>
  <r>
    <x v="106"/>
    <x v="315"/>
    <n v="47.95918367346939"/>
    <x v="12"/>
    <x v="1"/>
  </r>
  <r>
    <x v="106"/>
    <x v="316"/>
    <n v="8.5034013605442169"/>
    <x v="12"/>
    <x v="1"/>
  </r>
  <r>
    <x v="106"/>
    <x v="239"/>
    <n v="24.489795918367346"/>
    <x v="12"/>
    <x v="1"/>
  </r>
  <r>
    <x v="106"/>
    <x v="317"/>
    <n v="4.0816326530612246"/>
    <x v="12"/>
    <x v="1"/>
  </r>
  <r>
    <x v="106"/>
    <x v="60"/>
    <n v="9.183673469387756"/>
    <x v="12"/>
    <x v="1"/>
  </r>
  <r>
    <x v="106"/>
    <x v="318"/>
    <n v="3.0612244897959182"/>
    <x v="12"/>
    <x v="1"/>
  </r>
  <r>
    <x v="106"/>
    <x v="319"/>
    <n v="19.727891156462587"/>
    <x v="12"/>
    <x v="1"/>
  </r>
  <r>
    <x v="106"/>
    <x v="320"/>
    <n v="6.1224489795918364"/>
    <x v="12"/>
    <x v="1"/>
  </r>
  <r>
    <x v="106"/>
    <x v="187"/>
    <n v="0.3401360544217687"/>
    <x v="12"/>
    <x v="1"/>
  </r>
  <r>
    <x v="106"/>
    <x v="321"/>
    <n v="6.4625850340136051"/>
    <x v="12"/>
    <x v="1"/>
  </r>
  <r>
    <x v="106"/>
    <x v="322"/>
    <n v="21.428571428571427"/>
    <x v="12"/>
    <x v="1"/>
  </r>
  <r>
    <x v="106"/>
    <x v="323"/>
    <n v="1.0204081632653061"/>
    <x v="12"/>
    <x v="1"/>
  </r>
  <r>
    <x v="106"/>
    <x v="324"/>
    <n v="25.85034013605442"/>
    <x v="12"/>
    <x v="1"/>
  </r>
  <r>
    <x v="106"/>
    <x v="325"/>
    <n v="1.0204081632653061"/>
    <x v="12"/>
    <x v="1"/>
  </r>
  <r>
    <x v="106"/>
    <x v="326"/>
    <n v="3.7414965986394559"/>
    <x v="12"/>
    <x v="1"/>
  </r>
  <r>
    <x v="106"/>
    <x v="327"/>
    <n v="0"/>
    <x v="12"/>
    <x v="1"/>
  </r>
  <r>
    <x v="106"/>
    <x v="328"/>
    <n v="1.3605442176870748"/>
    <x v="12"/>
    <x v="1"/>
  </r>
  <r>
    <x v="106"/>
    <x v="4"/>
    <n v="7.4829931972789119"/>
    <x v="12"/>
    <x v="1"/>
  </r>
  <r>
    <x v="106"/>
    <x v="312"/>
    <n v="0.64102564102564108"/>
    <x v="13"/>
    <x v="1"/>
  </r>
  <r>
    <x v="106"/>
    <x v="313"/>
    <n v="0.64102564102564108"/>
    <x v="13"/>
    <x v="1"/>
  </r>
  <r>
    <x v="106"/>
    <x v="314"/>
    <n v="8.9743589743589745"/>
    <x v="13"/>
    <x v="1"/>
  </r>
  <r>
    <x v="106"/>
    <x v="241"/>
    <n v="73.717948717948715"/>
    <x v="13"/>
    <x v="1"/>
  </r>
  <r>
    <x v="106"/>
    <x v="315"/>
    <n v="68.589743589743591"/>
    <x v="13"/>
    <x v="1"/>
  </r>
  <r>
    <x v="106"/>
    <x v="316"/>
    <n v="5.7692307692307692"/>
    <x v="13"/>
    <x v="1"/>
  </r>
  <r>
    <x v="106"/>
    <x v="239"/>
    <n v="50"/>
    <x v="13"/>
    <x v="1"/>
  </r>
  <r>
    <x v="106"/>
    <x v="317"/>
    <n v="10.897435897435898"/>
    <x v="13"/>
    <x v="1"/>
  </r>
  <r>
    <x v="106"/>
    <x v="60"/>
    <n v="1.2820512820512822"/>
    <x v="13"/>
    <x v="1"/>
  </r>
  <r>
    <x v="106"/>
    <x v="318"/>
    <n v="2.5641025641025643"/>
    <x v="13"/>
    <x v="1"/>
  </r>
  <r>
    <x v="106"/>
    <x v="319"/>
    <n v="13.461538461538462"/>
    <x v="13"/>
    <x v="1"/>
  </r>
  <r>
    <x v="106"/>
    <x v="320"/>
    <n v="1.2820512820512822"/>
    <x v="13"/>
    <x v="1"/>
  </r>
  <r>
    <x v="106"/>
    <x v="187"/>
    <n v="0.64102564102564108"/>
    <x v="13"/>
    <x v="1"/>
  </r>
  <r>
    <x v="106"/>
    <x v="321"/>
    <n v="1.9230769230769231"/>
    <x v="13"/>
    <x v="1"/>
  </r>
  <r>
    <x v="106"/>
    <x v="322"/>
    <n v="7.6923076923076925"/>
    <x v="13"/>
    <x v="1"/>
  </r>
  <r>
    <x v="106"/>
    <x v="323"/>
    <n v="0"/>
    <x v="13"/>
    <x v="1"/>
  </r>
  <r>
    <x v="106"/>
    <x v="324"/>
    <n v="12.820512820512821"/>
    <x v="13"/>
    <x v="1"/>
  </r>
  <r>
    <x v="106"/>
    <x v="325"/>
    <n v="4.4871794871794872"/>
    <x v="13"/>
    <x v="1"/>
  </r>
  <r>
    <x v="106"/>
    <x v="326"/>
    <n v="0.64102564102564108"/>
    <x v="13"/>
    <x v="1"/>
  </r>
  <r>
    <x v="106"/>
    <x v="327"/>
    <n v="1.9230769230769231"/>
    <x v="13"/>
    <x v="1"/>
  </r>
  <r>
    <x v="106"/>
    <x v="328"/>
    <n v="3.8461538461538463"/>
    <x v="13"/>
    <x v="1"/>
  </r>
  <r>
    <x v="106"/>
    <x v="4"/>
    <n v="5.1282051282051286"/>
    <x v="13"/>
    <x v="1"/>
  </r>
  <r>
    <x v="106"/>
    <x v="312"/>
    <n v="0"/>
    <x v="14"/>
    <x v="1"/>
  </r>
  <r>
    <x v="106"/>
    <x v="313"/>
    <n v="2.0270270270270272"/>
    <x v="14"/>
    <x v="1"/>
  </r>
  <r>
    <x v="106"/>
    <x v="314"/>
    <n v="4.7297297297297298"/>
    <x v="14"/>
    <x v="1"/>
  </r>
  <r>
    <x v="106"/>
    <x v="241"/>
    <n v="77.027027027027032"/>
    <x v="14"/>
    <x v="1"/>
  </r>
  <r>
    <x v="106"/>
    <x v="315"/>
    <n v="60.810810810810814"/>
    <x v="14"/>
    <x v="1"/>
  </r>
  <r>
    <x v="106"/>
    <x v="316"/>
    <n v="22.972972972972972"/>
    <x v="14"/>
    <x v="1"/>
  </r>
  <r>
    <x v="106"/>
    <x v="239"/>
    <n v="7.4324324324324325"/>
    <x v="14"/>
    <x v="1"/>
  </r>
  <r>
    <x v="106"/>
    <x v="317"/>
    <n v="2.0270270270270272"/>
    <x v="14"/>
    <x v="1"/>
  </r>
  <r>
    <x v="106"/>
    <x v="60"/>
    <n v="0.67567567567567566"/>
    <x v="14"/>
    <x v="1"/>
  </r>
  <r>
    <x v="106"/>
    <x v="318"/>
    <n v="0"/>
    <x v="14"/>
    <x v="1"/>
  </r>
  <r>
    <x v="106"/>
    <x v="319"/>
    <n v="20.945945945945947"/>
    <x v="14"/>
    <x v="1"/>
  </r>
  <r>
    <x v="106"/>
    <x v="320"/>
    <n v="2.0270270270270272"/>
    <x v="14"/>
    <x v="1"/>
  </r>
  <r>
    <x v="106"/>
    <x v="187"/>
    <n v="0"/>
    <x v="14"/>
    <x v="1"/>
  </r>
  <r>
    <x v="106"/>
    <x v="321"/>
    <n v="10.810810810810811"/>
    <x v="14"/>
    <x v="1"/>
  </r>
  <r>
    <x v="106"/>
    <x v="322"/>
    <n v="14.189189189189189"/>
    <x v="14"/>
    <x v="1"/>
  </r>
  <r>
    <x v="106"/>
    <x v="323"/>
    <n v="1.3513513513513513"/>
    <x v="14"/>
    <x v="1"/>
  </r>
  <r>
    <x v="106"/>
    <x v="324"/>
    <n v="33.783783783783782"/>
    <x v="14"/>
    <x v="1"/>
  </r>
  <r>
    <x v="106"/>
    <x v="325"/>
    <n v="4.0540540540540544"/>
    <x v="14"/>
    <x v="1"/>
  </r>
  <r>
    <x v="106"/>
    <x v="326"/>
    <n v="2.7027027027027026"/>
    <x v="14"/>
    <x v="1"/>
  </r>
  <r>
    <x v="106"/>
    <x v="327"/>
    <n v="0.67567567567567566"/>
    <x v="14"/>
    <x v="1"/>
  </r>
  <r>
    <x v="106"/>
    <x v="328"/>
    <n v="0.67567567567567566"/>
    <x v="14"/>
    <x v="1"/>
  </r>
  <r>
    <x v="106"/>
    <x v="4"/>
    <n v="6.0810810810810807"/>
    <x v="14"/>
    <x v="1"/>
  </r>
  <r>
    <x v="106"/>
    <x v="312"/>
    <n v="0"/>
    <x v="15"/>
    <x v="1"/>
  </r>
  <r>
    <x v="106"/>
    <x v="313"/>
    <n v="3.3783783783783785"/>
    <x v="15"/>
    <x v="1"/>
  </r>
  <r>
    <x v="106"/>
    <x v="314"/>
    <n v="4.0540540540540544"/>
    <x v="15"/>
    <x v="1"/>
  </r>
  <r>
    <x v="106"/>
    <x v="241"/>
    <n v="12.162162162162161"/>
    <x v="15"/>
    <x v="1"/>
  </r>
  <r>
    <x v="106"/>
    <x v="315"/>
    <n v="82.432432432432435"/>
    <x v="15"/>
    <x v="1"/>
  </r>
  <r>
    <x v="106"/>
    <x v="316"/>
    <n v="4.0540540540540544"/>
    <x v="15"/>
    <x v="1"/>
  </r>
  <r>
    <x v="106"/>
    <x v="239"/>
    <n v="43.918918918918919"/>
    <x v="15"/>
    <x v="1"/>
  </r>
  <r>
    <x v="106"/>
    <x v="317"/>
    <n v="14.864864864864865"/>
    <x v="15"/>
    <x v="1"/>
  </r>
  <r>
    <x v="106"/>
    <x v="60"/>
    <n v="1.3513513513513513"/>
    <x v="15"/>
    <x v="1"/>
  </r>
  <r>
    <x v="106"/>
    <x v="318"/>
    <n v="13.513513513513514"/>
    <x v="15"/>
    <x v="1"/>
  </r>
  <r>
    <x v="106"/>
    <x v="319"/>
    <n v="24.324324324324323"/>
    <x v="15"/>
    <x v="1"/>
  </r>
  <r>
    <x v="106"/>
    <x v="320"/>
    <n v="6.0810810810810807"/>
    <x v="15"/>
    <x v="1"/>
  </r>
  <r>
    <x v="106"/>
    <x v="187"/>
    <n v="0.67567567567567566"/>
    <x v="15"/>
    <x v="1"/>
  </r>
  <r>
    <x v="106"/>
    <x v="321"/>
    <n v="1.3513513513513513"/>
    <x v="15"/>
    <x v="1"/>
  </r>
  <r>
    <x v="106"/>
    <x v="322"/>
    <n v="10.810810810810811"/>
    <x v="15"/>
    <x v="1"/>
  </r>
  <r>
    <x v="106"/>
    <x v="323"/>
    <n v="1.3513513513513513"/>
    <x v="15"/>
    <x v="1"/>
  </r>
  <r>
    <x v="106"/>
    <x v="324"/>
    <n v="51.351351351351354"/>
    <x v="15"/>
    <x v="1"/>
  </r>
  <r>
    <x v="106"/>
    <x v="325"/>
    <n v="0.67567567567567566"/>
    <x v="15"/>
    <x v="1"/>
  </r>
  <r>
    <x v="106"/>
    <x v="326"/>
    <n v="2.7027027027027026"/>
    <x v="15"/>
    <x v="1"/>
  </r>
  <r>
    <x v="106"/>
    <x v="327"/>
    <n v="1.3513513513513513"/>
    <x v="15"/>
    <x v="1"/>
  </r>
  <r>
    <x v="106"/>
    <x v="328"/>
    <n v="2.7027027027027026"/>
    <x v="15"/>
    <x v="1"/>
  </r>
  <r>
    <x v="106"/>
    <x v="4"/>
    <n v="2.7027027027027026"/>
    <x v="15"/>
    <x v="1"/>
  </r>
  <r>
    <x v="106"/>
    <x v="312"/>
    <n v="3.7037037037037037"/>
    <x v="16"/>
    <x v="1"/>
  </r>
  <r>
    <x v="106"/>
    <x v="313"/>
    <n v="2.6936026936026938"/>
    <x v="16"/>
    <x v="1"/>
  </r>
  <r>
    <x v="106"/>
    <x v="314"/>
    <n v="11.447811447811448"/>
    <x v="16"/>
    <x v="1"/>
  </r>
  <r>
    <x v="106"/>
    <x v="241"/>
    <n v="51.178451178451176"/>
    <x v="16"/>
    <x v="1"/>
  </r>
  <r>
    <x v="106"/>
    <x v="315"/>
    <n v="59.932659932659931"/>
    <x v="16"/>
    <x v="1"/>
  </r>
  <r>
    <x v="106"/>
    <x v="316"/>
    <n v="9.7643097643097647"/>
    <x v="16"/>
    <x v="1"/>
  </r>
  <r>
    <x v="106"/>
    <x v="239"/>
    <n v="37.710437710437709"/>
    <x v="16"/>
    <x v="1"/>
  </r>
  <r>
    <x v="106"/>
    <x v="317"/>
    <n v="8.0808080808080813"/>
    <x v="16"/>
    <x v="1"/>
  </r>
  <r>
    <x v="106"/>
    <x v="60"/>
    <n v="4.0404040404040407"/>
    <x v="16"/>
    <x v="1"/>
  </r>
  <r>
    <x v="106"/>
    <x v="318"/>
    <n v="5.3872053872053876"/>
    <x v="16"/>
    <x v="1"/>
  </r>
  <r>
    <x v="106"/>
    <x v="319"/>
    <n v="16.835016835016834"/>
    <x v="16"/>
    <x v="1"/>
  </r>
  <r>
    <x v="106"/>
    <x v="320"/>
    <n v="7.0707070707070709"/>
    <x v="16"/>
    <x v="1"/>
  </r>
  <r>
    <x v="106"/>
    <x v="187"/>
    <n v="2.0202020202020203"/>
    <x v="16"/>
    <x v="1"/>
  </r>
  <r>
    <x v="106"/>
    <x v="321"/>
    <n v="3.0303030303030303"/>
    <x v="16"/>
    <x v="1"/>
  </r>
  <r>
    <x v="106"/>
    <x v="322"/>
    <n v="13.131313131313131"/>
    <x v="16"/>
    <x v="1"/>
  </r>
  <r>
    <x v="106"/>
    <x v="323"/>
    <n v="0.33670033670033672"/>
    <x v="16"/>
    <x v="1"/>
  </r>
  <r>
    <x v="106"/>
    <x v="324"/>
    <n v="20.53872053872054"/>
    <x v="16"/>
    <x v="1"/>
  </r>
  <r>
    <x v="106"/>
    <x v="325"/>
    <n v="1.3468013468013469"/>
    <x v="16"/>
    <x v="1"/>
  </r>
  <r>
    <x v="106"/>
    <x v="326"/>
    <n v="4.3771043771043772"/>
    <x v="16"/>
    <x v="1"/>
  </r>
  <r>
    <x v="106"/>
    <x v="327"/>
    <n v="0"/>
    <x v="16"/>
    <x v="1"/>
  </r>
  <r>
    <x v="106"/>
    <x v="328"/>
    <n v="2.6936026936026938"/>
    <x v="16"/>
    <x v="1"/>
  </r>
  <r>
    <x v="106"/>
    <x v="4"/>
    <n v="6.7340067340067344"/>
    <x v="16"/>
    <x v="1"/>
  </r>
  <r>
    <x v="107"/>
    <x v="329"/>
    <n v="11000"/>
    <x v="0"/>
    <x v="0"/>
  </r>
  <r>
    <x v="107"/>
    <x v="329"/>
    <n v="2504"/>
    <x v="1"/>
    <x v="0"/>
  </r>
  <r>
    <x v="107"/>
    <x v="329"/>
    <n v="3883"/>
    <x v="2"/>
    <x v="0"/>
  </r>
  <r>
    <x v="107"/>
    <x v="329"/>
    <n v="1441"/>
    <x v="3"/>
    <x v="0"/>
  </r>
  <r>
    <x v="107"/>
    <x v="329"/>
    <n v="1118"/>
    <x v="4"/>
    <x v="0"/>
  </r>
  <r>
    <x v="107"/>
    <x v="329"/>
    <n v="277"/>
    <x v="5"/>
    <x v="0"/>
  </r>
  <r>
    <x v="107"/>
    <x v="329"/>
    <n v="227"/>
    <x v="6"/>
    <x v="0"/>
  </r>
  <r>
    <x v="107"/>
    <x v="329"/>
    <n v="329"/>
    <x v="7"/>
    <x v="0"/>
  </r>
  <r>
    <x v="107"/>
    <x v="329"/>
    <n v="285"/>
    <x v="8"/>
    <x v="0"/>
  </r>
  <r>
    <x v="107"/>
    <x v="329"/>
    <n v="361"/>
    <x v="9"/>
    <x v="0"/>
  </r>
  <r>
    <x v="107"/>
    <x v="329"/>
    <n v="247"/>
    <x v="10"/>
    <x v="0"/>
  </r>
  <r>
    <x v="107"/>
    <x v="329"/>
    <n v="248"/>
    <x v="11"/>
    <x v="0"/>
  </r>
  <r>
    <x v="107"/>
    <x v="329"/>
    <n v="223"/>
    <x v="12"/>
    <x v="0"/>
  </r>
  <r>
    <x v="107"/>
    <x v="329"/>
    <n v="154"/>
    <x v="13"/>
    <x v="0"/>
  </r>
  <r>
    <x v="107"/>
    <x v="329"/>
    <n v="187"/>
    <x v="14"/>
    <x v="0"/>
  </r>
  <r>
    <x v="107"/>
    <x v="329"/>
    <n v="212"/>
    <x v="15"/>
    <x v="0"/>
  </r>
  <r>
    <x v="107"/>
    <x v="329"/>
    <n v="422"/>
    <x v="16"/>
    <x v="0"/>
  </r>
  <r>
    <x v="107"/>
    <x v="329"/>
    <n v="11000"/>
    <x v="0"/>
    <x v="1"/>
  </r>
  <r>
    <x v="107"/>
    <x v="329"/>
    <n v="2286"/>
    <x v="1"/>
    <x v="1"/>
  </r>
  <r>
    <x v="107"/>
    <x v="329"/>
    <n v="4272"/>
    <x v="2"/>
    <x v="1"/>
  </r>
  <r>
    <x v="107"/>
    <x v="329"/>
    <n v="1614"/>
    <x v="3"/>
    <x v="1"/>
  </r>
  <r>
    <x v="107"/>
    <x v="329"/>
    <n v="924"/>
    <x v="4"/>
    <x v="1"/>
  </r>
  <r>
    <x v="107"/>
    <x v="329"/>
    <n v="193"/>
    <x v="5"/>
    <x v="1"/>
  </r>
  <r>
    <x v="107"/>
    <x v="329"/>
    <n v="160"/>
    <x v="6"/>
    <x v="1"/>
  </r>
  <r>
    <x v="107"/>
    <x v="329"/>
    <n v="298"/>
    <x v="7"/>
    <x v="1"/>
  </r>
  <r>
    <x v="107"/>
    <x v="329"/>
    <n v="273"/>
    <x v="8"/>
    <x v="1"/>
  </r>
  <r>
    <x v="107"/>
    <x v="329"/>
    <n v="344"/>
    <x v="9"/>
    <x v="1"/>
  </r>
  <r>
    <x v="107"/>
    <x v="329"/>
    <n v="247"/>
    <x v="10"/>
    <x v="1"/>
  </r>
  <r>
    <x v="107"/>
    <x v="329"/>
    <n v="270"/>
    <x v="11"/>
    <x v="1"/>
  </r>
  <r>
    <x v="107"/>
    <x v="329"/>
    <n v="294"/>
    <x v="12"/>
    <x v="1"/>
  </r>
  <r>
    <x v="107"/>
    <x v="329"/>
    <n v="156"/>
    <x v="13"/>
    <x v="1"/>
  </r>
  <r>
    <x v="107"/>
    <x v="329"/>
    <n v="148"/>
    <x v="14"/>
    <x v="1"/>
  </r>
  <r>
    <x v="107"/>
    <x v="329"/>
    <n v="148"/>
    <x v="15"/>
    <x v="1"/>
  </r>
  <r>
    <x v="107"/>
    <x v="329"/>
    <n v="297"/>
    <x v="16"/>
    <x v="1"/>
  </r>
  <r>
    <x v="0"/>
    <x v="0"/>
    <n v="89.261869436201778"/>
    <x v="17"/>
    <x v="2"/>
  </r>
  <r>
    <x v="0"/>
    <x v="1"/>
    <n v="10.738130563798219"/>
    <x v="17"/>
    <x v="2"/>
  </r>
  <r>
    <x v="1"/>
    <x v="2"/>
    <n v="51.7433234421365"/>
    <x v="17"/>
    <x v="2"/>
  </r>
  <r>
    <x v="1"/>
    <x v="3"/>
    <n v="46.36498516320475"/>
    <x v="17"/>
    <x v="2"/>
  </r>
  <r>
    <x v="1"/>
    <x v="4"/>
    <n v="1.8916913946587537"/>
    <x v="17"/>
    <x v="2"/>
  </r>
  <r>
    <x v="2"/>
    <x v="5"/>
    <n v="8.8649851632047483"/>
    <x v="17"/>
    <x v="2"/>
  </r>
  <r>
    <x v="2"/>
    <x v="6"/>
    <n v="9.068991097922849"/>
    <x v="17"/>
    <x v="2"/>
  </r>
  <r>
    <x v="2"/>
    <x v="7"/>
    <n v="23.571958456973295"/>
    <x v="17"/>
    <x v="2"/>
  </r>
  <r>
    <x v="2"/>
    <x v="8"/>
    <n v="9.7551928783382795"/>
    <x v="17"/>
    <x v="2"/>
  </r>
  <r>
    <x v="2"/>
    <x v="9"/>
    <n v="19.844213649851632"/>
    <x v="17"/>
    <x v="2"/>
  </r>
  <r>
    <x v="2"/>
    <x v="10"/>
    <n v="23.405044510385757"/>
    <x v="17"/>
    <x v="2"/>
  </r>
  <r>
    <x v="2"/>
    <x v="4"/>
    <n v="5.4896142433234418"/>
    <x v="17"/>
    <x v="2"/>
  </r>
  <r>
    <x v="2"/>
    <x v="11"/>
    <n v="47.711145996860303"/>
    <x v="17"/>
    <x v="2"/>
  </r>
  <r>
    <x v="3"/>
    <x v="330"/>
    <n v="7.2700296735905043"/>
    <x v="17"/>
    <x v="2"/>
  </r>
  <r>
    <x v="3"/>
    <x v="14"/>
    <n v="7.3998516320474774"/>
    <x v="17"/>
    <x v="2"/>
  </r>
  <r>
    <x v="3"/>
    <x v="15"/>
    <n v="14.540059347181009"/>
    <x v="17"/>
    <x v="2"/>
  </r>
  <r>
    <x v="3"/>
    <x v="16"/>
    <n v="13.798219584569733"/>
    <x v="17"/>
    <x v="2"/>
  </r>
  <r>
    <x v="3"/>
    <x v="17"/>
    <n v="11.739614243323443"/>
    <x v="17"/>
    <x v="2"/>
  </r>
  <r>
    <x v="3"/>
    <x v="18"/>
    <n v="26.26112759643917"/>
    <x v="17"/>
    <x v="2"/>
  </r>
  <r>
    <x v="3"/>
    <x v="4"/>
    <n v="18.991097922848663"/>
    <x v="17"/>
    <x v="2"/>
  </r>
  <r>
    <x v="3"/>
    <x v="19"/>
    <n v="41928.26442307698"/>
    <x v="17"/>
    <x v="2"/>
  </r>
  <r>
    <x v="0"/>
    <x v="0"/>
    <n v="59.733333333333334"/>
    <x v="1"/>
    <x v="2"/>
  </r>
  <r>
    <x v="0"/>
    <x v="1"/>
    <n v="40.266666666666666"/>
    <x v="1"/>
    <x v="2"/>
  </r>
  <r>
    <x v="1"/>
    <x v="2"/>
    <n v="54.93333333333333"/>
    <x v="1"/>
    <x v="2"/>
  </r>
  <r>
    <x v="1"/>
    <x v="3"/>
    <n v="43.733333333333334"/>
    <x v="1"/>
    <x v="2"/>
  </r>
  <r>
    <x v="1"/>
    <x v="4"/>
    <n v="1.3333333333333333"/>
    <x v="1"/>
    <x v="2"/>
  </r>
  <r>
    <x v="2"/>
    <x v="5"/>
    <n v="13.955555555555556"/>
    <x v="1"/>
    <x v="2"/>
  </r>
  <r>
    <x v="2"/>
    <x v="6"/>
    <n v="17.244444444444444"/>
    <x v="1"/>
    <x v="2"/>
  </r>
  <r>
    <x v="2"/>
    <x v="7"/>
    <n v="34.844444444444441"/>
    <x v="1"/>
    <x v="2"/>
  </r>
  <r>
    <x v="2"/>
    <x v="8"/>
    <n v="7.5555555555555554"/>
    <x v="1"/>
    <x v="2"/>
  </r>
  <r>
    <x v="2"/>
    <x v="9"/>
    <n v="11.555555555555555"/>
    <x v="1"/>
    <x v="2"/>
  </r>
  <r>
    <x v="2"/>
    <x v="10"/>
    <n v="11.822222222222223"/>
    <x v="1"/>
    <x v="2"/>
  </r>
  <r>
    <x v="2"/>
    <x v="4"/>
    <n v="3.0222222222222221"/>
    <x v="1"/>
    <x v="2"/>
  </r>
  <r>
    <x v="2"/>
    <x v="11"/>
    <n v="40.092575618698476"/>
    <x v="1"/>
    <x v="2"/>
  </r>
  <r>
    <x v="3"/>
    <x v="330"/>
    <n v="14.133333333333333"/>
    <x v="1"/>
    <x v="2"/>
  </r>
  <r>
    <x v="3"/>
    <x v="14"/>
    <n v="12.977777777777778"/>
    <x v="1"/>
    <x v="2"/>
  </r>
  <r>
    <x v="3"/>
    <x v="15"/>
    <n v="20.533333333333335"/>
    <x v="1"/>
    <x v="2"/>
  </r>
  <r>
    <x v="3"/>
    <x v="16"/>
    <n v="13.6"/>
    <x v="1"/>
    <x v="2"/>
  </r>
  <r>
    <x v="3"/>
    <x v="17"/>
    <n v="9.4222222222222225"/>
    <x v="1"/>
    <x v="2"/>
  </r>
  <r>
    <x v="3"/>
    <x v="18"/>
    <n v="14.488888888888889"/>
    <x v="1"/>
    <x v="2"/>
  </r>
  <r>
    <x v="3"/>
    <x v="4"/>
    <n v="14.844444444444445"/>
    <x v="1"/>
    <x v="2"/>
  </r>
  <r>
    <x v="3"/>
    <x v="19"/>
    <n v="37027.139874739041"/>
    <x v="1"/>
    <x v="2"/>
  </r>
  <r>
    <x v="0"/>
    <x v="0"/>
    <n v="99.836956521739125"/>
    <x v="2"/>
    <x v="2"/>
  </r>
  <r>
    <x v="0"/>
    <x v="1"/>
    <n v="0.16304347826086957"/>
    <x v="2"/>
    <x v="2"/>
  </r>
  <r>
    <x v="1"/>
    <x v="2"/>
    <n v="50.163043478260867"/>
    <x v="2"/>
    <x v="2"/>
  </r>
  <r>
    <x v="1"/>
    <x v="3"/>
    <n v="48.75"/>
    <x v="2"/>
    <x v="2"/>
  </r>
  <r>
    <x v="1"/>
    <x v="4"/>
    <n v="1.0869565217391304"/>
    <x v="2"/>
    <x v="2"/>
  </r>
  <r>
    <x v="2"/>
    <x v="5"/>
    <n v="7.0652173913043477"/>
    <x v="2"/>
    <x v="2"/>
  </r>
  <r>
    <x v="2"/>
    <x v="6"/>
    <n v="4.9456521739130439"/>
    <x v="2"/>
    <x v="2"/>
  </r>
  <r>
    <x v="2"/>
    <x v="7"/>
    <n v="18.206521739130434"/>
    <x v="2"/>
    <x v="2"/>
  </r>
  <r>
    <x v="2"/>
    <x v="8"/>
    <n v="9.2934782608695645"/>
    <x v="2"/>
    <x v="2"/>
  </r>
  <r>
    <x v="2"/>
    <x v="9"/>
    <n v="25.217391304347824"/>
    <x v="2"/>
    <x v="2"/>
  </r>
  <r>
    <x v="2"/>
    <x v="10"/>
    <n v="28.586956521739129"/>
    <x v="2"/>
    <x v="2"/>
  </r>
  <r>
    <x v="2"/>
    <x v="4"/>
    <n v="6.6847826086956523"/>
    <x v="2"/>
    <x v="2"/>
  </r>
  <r>
    <x v="2"/>
    <x v="11"/>
    <n v="51.307513104251527"/>
    <x v="2"/>
    <x v="2"/>
  </r>
  <r>
    <x v="3"/>
    <x v="330"/>
    <n v="5.2173913043478262"/>
    <x v="2"/>
    <x v="2"/>
  </r>
  <r>
    <x v="3"/>
    <x v="14"/>
    <n v="5.4891304347826084"/>
    <x v="2"/>
    <x v="2"/>
  </r>
  <r>
    <x v="3"/>
    <x v="15"/>
    <n v="12.771739130434783"/>
    <x v="2"/>
    <x v="2"/>
  </r>
  <r>
    <x v="3"/>
    <x v="16"/>
    <n v="13.75"/>
    <x v="2"/>
    <x v="2"/>
  </r>
  <r>
    <x v="3"/>
    <x v="17"/>
    <n v="12.282608695652174"/>
    <x v="2"/>
    <x v="2"/>
  </r>
  <r>
    <x v="3"/>
    <x v="18"/>
    <n v="34.673913043478258"/>
    <x v="2"/>
    <x v="2"/>
  </r>
  <r>
    <x v="3"/>
    <x v="4"/>
    <n v="15.815217391304348"/>
    <x v="2"/>
    <x v="2"/>
  </r>
  <r>
    <x v="3"/>
    <x v="19"/>
    <n v="37984.931568754"/>
    <x v="2"/>
    <x v="2"/>
  </r>
  <r>
    <x v="0"/>
    <x v="0"/>
    <n v="96.478873239436624"/>
    <x v="3"/>
    <x v="2"/>
  </r>
  <r>
    <x v="0"/>
    <x v="1"/>
    <n v="3.5211267605633805"/>
    <x v="3"/>
    <x v="2"/>
  </r>
  <r>
    <x v="1"/>
    <x v="2"/>
    <n v="49.436619718309856"/>
    <x v="3"/>
    <x v="2"/>
  </r>
  <r>
    <x v="1"/>
    <x v="3"/>
    <n v="47.605633802816904"/>
    <x v="3"/>
    <x v="2"/>
  </r>
  <r>
    <x v="1"/>
    <x v="4"/>
    <n v="2.9577464788732395"/>
    <x v="3"/>
    <x v="2"/>
  </r>
  <r>
    <x v="2"/>
    <x v="5"/>
    <n v="6.197183098591549"/>
    <x v="3"/>
    <x v="2"/>
  </r>
  <r>
    <x v="89"/>
    <x v="4"/>
    <n v="10.169491525423728"/>
    <x v="7"/>
    <x v="3"/>
  </r>
  <r>
    <x v="89"/>
    <x v="208"/>
    <n v="2.8913043478260874"/>
    <x v="7"/>
    <x v="3"/>
  </r>
  <r>
    <x v="89"/>
    <x v="209"/>
    <n v="2"/>
    <x v="7"/>
    <x v="3"/>
  </r>
  <r>
    <x v="89"/>
    <x v="210"/>
    <n v="7"/>
    <x v="7"/>
    <x v="3"/>
  </r>
  <r>
    <x v="82"/>
    <x v="188"/>
    <n v="75.675675675675677"/>
    <x v="8"/>
    <x v="3"/>
  </r>
  <r>
    <x v="82"/>
    <x v="189"/>
    <n v="10.135135135135135"/>
    <x v="8"/>
    <x v="3"/>
  </r>
  <r>
    <x v="82"/>
    <x v="190"/>
    <n v="4.0540540540540544"/>
    <x v="8"/>
    <x v="3"/>
  </r>
  <r>
    <x v="82"/>
    <x v="191"/>
    <n v="8.1081081081081088"/>
    <x v="8"/>
    <x v="3"/>
  </r>
  <r>
    <x v="82"/>
    <x v="192"/>
    <n v="0.67567567567567566"/>
    <x v="8"/>
    <x v="3"/>
  </r>
  <r>
    <x v="82"/>
    <x v="193"/>
    <n v="4.0540540540540544"/>
    <x v="8"/>
    <x v="3"/>
  </r>
  <r>
    <x v="83"/>
    <x v="4"/>
    <n v="7.4324324324324325"/>
    <x v="8"/>
    <x v="3"/>
  </r>
  <r>
    <x v="83"/>
    <x v="105"/>
    <n v="89.86486486486487"/>
    <x v="8"/>
    <x v="3"/>
  </r>
  <r>
    <x v="83"/>
    <x v="194"/>
    <n v="2.7027027027027026"/>
    <x v="8"/>
    <x v="3"/>
  </r>
  <r>
    <x v="84"/>
    <x v="195"/>
    <n v="8.7837837837837842"/>
    <x v="8"/>
    <x v="3"/>
  </r>
  <r>
    <x v="84"/>
    <x v="196"/>
    <n v="10.135135135135135"/>
    <x v="8"/>
    <x v="3"/>
  </r>
  <r>
    <x v="84"/>
    <x v="197"/>
    <n v="17.567567567567568"/>
    <x v="8"/>
    <x v="3"/>
  </r>
  <r>
    <x v="84"/>
    <x v="198"/>
    <n v="22.297297297297298"/>
    <x v="8"/>
    <x v="3"/>
  </r>
  <r>
    <x v="84"/>
    <x v="199"/>
    <n v="18.243243243243242"/>
    <x v="8"/>
    <x v="3"/>
  </r>
  <r>
    <x v="84"/>
    <x v="200"/>
    <n v="19.594594594594593"/>
    <x v="8"/>
    <x v="3"/>
  </r>
  <r>
    <x v="84"/>
    <x v="4"/>
    <n v="3.3783783783783785"/>
    <x v="8"/>
    <x v="3"/>
  </r>
  <r>
    <x v="85"/>
    <x v="201"/>
    <n v="74.937062937062962"/>
    <x v="8"/>
    <x v="3"/>
  </r>
  <r>
    <x v="86"/>
    <x v="195"/>
    <n v="8.7837837837837842"/>
    <x v="8"/>
    <x v="3"/>
  </r>
  <r>
    <x v="86"/>
    <x v="196"/>
    <n v="10.135135135135135"/>
    <x v="8"/>
    <x v="3"/>
  </r>
  <r>
    <x v="86"/>
    <x v="197"/>
    <n v="17.567567567567568"/>
    <x v="8"/>
    <x v="3"/>
  </r>
  <r>
    <x v="86"/>
    <x v="198"/>
    <n v="20.945945945945947"/>
    <x v="8"/>
    <x v="3"/>
  </r>
  <r>
    <x v="86"/>
    <x v="199"/>
    <n v="17.567567567567568"/>
    <x v="8"/>
    <x v="3"/>
  </r>
  <r>
    <x v="86"/>
    <x v="200"/>
    <n v="18.918918918918919"/>
    <x v="8"/>
    <x v="3"/>
  </r>
  <r>
    <x v="86"/>
    <x v="4"/>
    <n v="6.0810810810810807"/>
    <x v="8"/>
    <x v="3"/>
  </r>
  <r>
    <x v="2"/>
    <x v="6"/>
    <n v="8.169014084507042"/>
    <x v="3"/>
    <x v="2"/>
  </r>
  <r>
    <x v="2"/>
    <x v="7"/>
    <n v="18.732394366197184"/>
    <x v="3"/>
    <x v="2"/>
  </r>
  <r>
    <x v="2"/>
    <x v="8"/>
    <n v="11.690140845070422"/>
    <x v="3"/>
    <x v="2"/>
  </r>
  <r>
    <x v="2"/>
    <x v="9"/>
    <n v="21.690140845070424"/>
    <x v="3"/>
    <x v="2"/>
  </r>
  <r>
    <x v="2"/>
    <x v="10"/>
    <n v="27.6056338028169"/>
    <x v="3"/>
    <x v="2"/>
  </r>
  <r>
    <x v="2"/>
    <x v="4"/>
    <n v="5.915492957746479"/>
    <x v="3"/>
    <x v="2"/>
  </r>
  <r>
    <x v="2"/>
    <x v="11"/>
    <n v="50.678143712574901"/>
    <x v="3"/>
    <x v="2"/>
  </r>
  <r>
    <x v="3"/>
    <x v="330"/>
    <n v="4.507042253521127"/>
    <x v="3"/>
    <x v="2"/>
  </r>
  <r>
    <x v="3"/>
    <x v="14"/>
    <n v="6.056338028169014"/>
    <x v="3"/>
    <x v="2"/>
  </r>
  <r>
    <x v="3"/>
    <x v="15"/>
    <n v="13.380281690140846"/>
    <x v="3"/>
    <x v="2"/>
  </r>
  <r>
    <x v="3"/>
    <x v="16"/>
    <n v="14.507042253521126"/>
    <x v="3"/>
    <x v="2"/>
  </r>
  <r>
    <x v="3"/>
    <x v="17"/>
    <n v="14.225352112676056"/>
    <x v="3"/>
    <x v="2"/>
  </r>
  <r>
    <x v="3"/>
    <x v="18"/>
    <n v="20.140845070422536"/>
    <x v="3"/>
    <x v="2"/>
  </r>
  <r>
    <x v="3"/>
    <x v="4"/>
    <n v="27.183098591549296"/>
    <x v="3"/>
    <x v="2"/>
  </r>
  <r>
    <x v="3"/>
    <x v="19"/>
    <n v="46709.864603481619"/>
    <x v="3"/>
    <x v="2"/>
  </r>
  <r>
    <x v="0"/>
    <x v="0"/>
    <n v="93.913043478260875"/>
    <x v="4"/>
    <x v="2"/>
  </r>
  <r>
    <x v="0"/>
    <x v="1"/>
    <n v="6.0869565217391308"/>
    <x v="4"/>
    <x v="2"/>
  </r>
  <r>
    <x v="1"/>
    <x v="2"/>
    <n v="51.304347826086953"/>
    <x v="4"/>
    <x v="2"/>
  </r>
  <r>
    <x v="1"/>
    <x v="3"/>
    <n v="45.362318840579711"/>
    <x v="4"/>
    <x v="2"/>
  </r>
  <r>
    <x v="1"/>
    <x v="4"/>
    <n v="3.3333333333333335"/>
    <x v="4"/>
    <x v="2"/>
  </r>
  <r>
    <x v="2"/>
    <x v="5"/>
    <n v="7.6811594202898554"/>
    <x v="4"/>
    <x v="2"/>
  </r>
  <r>
    <x v="2"/>
    <x v="6"/>
    <n v="4.4927536231884062"/>
    <x v="4"/>
    <x v="2"/>
  </r>
  <r>
    <x v="2"/>
    <x v="7"/>
    <n v="23.478260869565219"/>
    <x v="4"/>
    <x v="2"/>
  </r>
  <r>
    <x v="2"/>
    <x v="8"/>
    <n v="11.304347826086957"/>
    <x v="4"/>
    <x v="2"/>
  </r>
  <r>
    <x v="2"/>
    <x v="9"/>
    <n v="18.840579710144926"/>
    <x v="4"/>
    <x v="2"/>
  </r>
  <r>
    <x v="2"/>
    <x v="10"/>
    <n v="27.10144927536232"/>
    <x v="4"/>
    <x v="2"/>
  </r>
  <r>
    <x v="2"/>
    <x v="4"/>
    <n v="7.1014492753623184"/>
    <x v="4"/>
    <x v="2"/>
  </r>
  <r>
    <x v="2"/>
    <x v="11"/>
    <n v="49.79251170046799"/>
    <x v="4"/>
    <x v="2"/>
  </r>
  <r>
    <x v="3"/>
    <x v="330"/>
    <n v="3.3333333333333335"/>
    <x v="4"/>
    <x v="2"/>
  </r>
  <r>
    <x v="3"/>
    <x v="14"/>
    <n v="3.9130434782608696"/>
    <x v="4"/>
    <x v="2"/>
  </r>
  <r>
    <x v="3"/>
    <x v="15"/>
    <n v="12.318840579710145"/>
    <x v="4"/>
    <x v="2"/>
  </r>
  <r>
    <x v="3"/>
    <x v="16"/>
    <n v="12.898550724637682"/>
    <x v="4"/>
    <x v="2"/>
  </r>
  <r>
    <x v="3"/>
    <x v="17"/>
    <n v="12.608695652173912"/>
    <x v="4"/>
    <x v="2"/>
  </r>
  <r>
    <x v="3"/>
    <x v="18"/>
    <n v="34.637681159420289"/>
    <x v="4"/>
    <x v="2"/>
  </r>
  <r>
    <x v="3"/>
    <x v="4"/>
    <n v="20.289855072463769"/>
    <x v="4"/>
    <x v="2"/>
  </r>
  <r>
    <x v="3"/>
    <x v="19"/>
    <n v="52710.90909090911"/>
    <x v="4"/>
    <x v="2"/>
  </r>
  <r>
    <x v="0"/>
    <x v="0"/>
    <n v="80"/>
    <x v="5"/>
    <x v="2"/>
  </r>
  <r>
    <x v="0"/>
    <x v="1"/>
    <n v="20"/>
    <x v="5"/>
    <x v="2"/>
  </r>
  <r>
    <x v="1"/>
    <x v="2"/>
    <n v="48.205128205128204"/>
    <x v="5"/>
    <x v="2"/>
  </r>
  <r>
    <x v="1"/>
    <x v="3"/>
    <n v="48.205128205128204"/>
    <x v="5"/>
    <x v="2"/>
  </r>
  <r>
    <x v="1"/>
    <x v="4"/>
    <n v="3.5897435897435899"/>
    <x v="5"/>
    <x v="2"/>
  </r>
  <r>
    <x v="2"/>
    <x v="5"/>
    <n v="7.6923076923076925"/>
    <x v="5"/>
    <x v="2"/>
  </r>
  <r>
    <x v="2"/>
    <x v="6"/>
    <n v="3.0769230769230771"/>
    <x v="5"/>
    <x v="2"/>
  </r>
  <r>
    <x v="2"/>
    <x v="7"/>
    <n v="26.666666666666668"/>
    <x v="5"/>
    <x v="2"/>
  </r>
  <r>
    <x v="2"/>
    <x v="8"/>
    <n v="11.282051282051283"/>
    <x v="5"/>
    <x v="2"/>
  </r>
  <r>
    <x v="2"/>
    <x v="9"/>
    <n v="22.564102564102566"/>
    <x v="5"/>
    <x v="2"/>
  </r>
  <r>
    <x v="2"/>
    <x v="10"/>
    <n v="22.564102564102566"/>
    <x v="5"/>
    <x v="2"/>
  </r>
  <r>
    <x v="2"/>
    <x v="4"/>
    <n v="6.1538461538461542"/>
    <x v="5"/>
    <x v="2"/>
  </r>
  <r>
    <x v="2"/>
    <x v="11"/>
    <n v="48.7049180327869"/>
    <x v="5"/>
    <x v="2"/>
  </r>
  <r>
    <x v="3"/>
    <x v="330"/>
    <n v="4.615384615384615"/>
    <x v="5"/>
    <x v="2"/>
  </r>
  <r>
    <x v="3"/>
    <x v="14"/>
    <n v="4.615384615384615"/>
    <x v="5"/>
    <x v="2"/>
  </r>
  <r>
    <x v="3"/>
    <x v="15"/>
    <n v="17.435897435897434"/>
    <x v="5"/>
    <x v="2"/>
  </r>
  <r>
    <x v="3"/>
    <x v="16"/>
    <n v="14.358974358974359"/>
    <x v="5"/>
    <x v="2"/>
  </r>
  <r>
    <x v="3"/>
    <x v="17"/>
    <n v="15.384615384615385"/>
    <x v="5"/>
    <x v="2"/>
  </r>
  <r>
    <x v="3"/>
    <x v="18"/>
    <n v="29.743589743589745"/>
    <x v="5"/>
    <x v="2"/>
  </r>
  <r>
    <x v="3"/>
    <x v="4"/>
    <n v="13.846153846153847"/>
    <x v="5"/>
    <x v="2"/>
  </r>
  <r>
    <x v="3"/>
    <x v="19"/>
    <n v="49232.142857142877"/>
    <x v="5"/>
    <x v="2"/>
  </r>
  <r>
    <x v="0"/>
    <x v="0"/>
    <n v="99.173553719008268"/>
    <x v="6"/>
    <x v="2"/>
  </r>
  <r>
    <x v="0"/>
    <x v="1"/>
    <n v="0.82644628099173556"/>
    <x v="6"/>
    <x v="2"/>
  </r>
  <r>
    <x v="1"/>
    <x v="2"/>
    <n v="55.371900826446279"/>
    <x v="6"/>
    <x v="2"/>
  </r>
  <r>
    <x v="1"/>
    <x v="3"/>
    <n v="42.148760330578511"/>
    <x v="6"/>
    <x v="2"/>
  </r>
  <r>
    <x v="1"/>
    <x v="4"/>
    <n v="2.4793388429752068"/>
    <x v="6"/>
    <x v="2"/>
  </r>
  <r>
    <x v="2"/>
    <x v="5"/>
    <n v="4.9586776859504136"/>
    <x v="6"/>
    <x v="2"/>
  </r>
  <r>
    <x v="2"/>
    <x v="6"/>
    <n v="4.9586776859504136"/>
    <x v="6"/>
    <x v="2"/>
  </r>
  <r>
    <x v="2"/>
    <x v="7"/>
    <n v="19.008264462809919"/>
    <x v="6"/>
    <x v="2"/>
  </r>
  <r>
    <x v="2"/>
    <x v="8"/>
    <n v="10.743801652892563"/>
    <x v="6"/>
    <x v="2"/>
  </r>
  <r>
    <x v="2"/>
    <x v="9"/>
    <n v="17.355371900826448"/>
    <x v="6"/>
    <x v="2"/>
  </r>
  <r>
    <x v="2"/>
    <x v="10"/>
    <n v="33.884297520661157"/>
    <x v="6"/>
    <x v="2"/>
  </r>
  <r>
    <x v="2"/>
    <x v="4"/>
    <n v="9.0909090909090917"/>
    <x v="6"/>
    <x v="2"/>
  </r>
  <r>
    <x v="2"/>
    <x v="11"/>
    <n v="52.090909090909093"/>
    <x v="6"/>
    <x v="2"/>
  </r>
  <r>
    <x v="3"/>
    <x v="330"/>
    <n v="0"/>
    <x v="6"/>
    <x v="2"/>
  </r>
  <r>
    <x v="3"/>
    <x v="14"/>
    <n v="3.3057851239669422"/>
    <x v="6"/>
    <x v="2"/>
  </r>
  <r>
    <x v="3"/>
    <x v="15"/>
    <n v="7.4380165289256199"/>
    <x v="6"/>
    <x v="2"/>
  </r>
  <r>
    <x v="3"/>
    <x v="16"/>
    <n v="14.049586776859504"/>
    <x v="6"/>
    <x v="2"/>
  </r>
  <r>
    <x v="3"/>
    <x v="17"/>
    <n v="9.9173553719008272"/>
    <x v="6"/>
    <x v="2"/>
  </r>
  <r>
    <x v="3"/>
    <x v="18"/>
    <n v="42.97520661157025"/>
    <x v="6"/>
    <x v="2"/>
  </r>
  <r>
    <x v="3"/>
    <x v="4"/>
    <n v="22.314049586776861"/>
    <x v="6"/>
    <x v="2"/>
  </r>
  <r>
    <x v="3"/>
    <x v="19"/>
    <n v="58085.106382978709"/>
    <x v="6"/>
    <x v="2"/>
  </r>
  <r>
    <x v="0"/>
    <x v="0"/>
    <n v="99.004975124378106"/>
    <x v="7"/>
    <x v="2"/>
  </r>
  <r>
    <x v="0"/>
    <x v="1"/>
    <n v="0.99502487562189057"/>
    <x v="7"/>
    <x v="2"/>
  </r>
  <r>
    <x v="1"/>
    <x v="2"/>
    <n v="46.766169154228855"/>
    <x v="7"/>
    <x v="2"/>
  </r>
  <r>
    <x v="1"/>
    <x v="3"/>
    <n v="49.253731343283583"/>
    <x v="7"/>
    <x v="2"/>
  </r>
  <r>
    <x v="1"/>
    <x v="4"/>
    <n v="3.9800995024875623"/>
    <x v="7"/>
    <x v="2"/>
  </r>
  <r>
    <x v="2"/>
    <x v="5"/>
    <n v="11.940298507462687"/>
    <x v="7"/>
    <x v="2"/>
  </r>
  <r>
    <x v="2"/>
    <x v="6"/>
    <n v="6.9651741293532341"/>
    <x v="7"/>
    <x v="2"/>
  </r>
  <r>
    <x v="2"/>
    <x v="7"/>
    <n v="16.915422885572138"/>
    <x v="7"/>
    <x v="2"/>
  </r>
  <r>
    <x v="2"/>
    <x v="8"/>
    <n v="12.437810945273633"/>
    <x v="7"/>
    <x v="2"/>
  </r>
  <r>
    <x v="2"/>
    <x v="9"/>
    <n v="15.920398009950249"/>
    <x v="7"/>
    <x v="2"/>
  </r>
  <r>
    <x v="2"/>
    <x v="10"/>
    <n v="28.35820895522388"/>
    <x v="7"/>
    <x v="2"/>
  </r>
  <r>
    <x v="2"/>
    <x v="4"/>
    <n v="7.4626865671641793"/>
    <x v="7"/>
    <x v="2"/>
  </r>
  <r>
    <x v="2"/>
    <x v="11"/>
    <n v="49.381720430107556"/>
    <x v="7"/>
    <x v="2"/>
  </r>
  <r>
    <x v="3"/>
    <x v="330"/>
    <n v="5.9701492537313436"/>
    <x v="7"/>
    <x v="2"/>
  </r>
  <r>
    <x v="3"/>
    <x v="14"/>
    <n v="4.4776119402985071"/>
    <x v="7"/>
    <x v="2"/>
  </r>
  <r>
    <x v="3"/>
    <x v="15"/>
    <n v="13.930348258706468"/>
    <x v="7"/>
    <x v="2"/>
  </r>
  <r>
    <x v="3"/>
    <x v="16"/>
    <n v="11.940298507462687"/>
    <x v="7"/>
    <x v="2"/>
  </r>
  <r>
    <x v="3"/>
    <x v="17"/>
    <n v="15.920398009950249"/>
    <x v="7"/>
    <x v="2"/>
  </r>
  <r>
    <x v="3"/>
    <x v="18"/>
    <n v="23.383084577114428"/>
    <x v="7"/>
    <x v="2"/>
  </r>
  <r>
    <x v="3"/>
    <x v="4"/>
    <n v="24.378109452736318"/>
    <x v="7"/>
    <x v="2"/>
  </r>
  <r>
    <x v="3"/>
    <x v="19"/>
    <n v="47822.368421052612"/>
    <x v="7"/>
    <x v="2"/>
  </r>
  <r>
    <x v="0"/>
    <x v="0"/>
    <n v="100"/>
    <x v="8"/>
    <x v="2"/>
  </r>
  <r>
    <x v="0"/>
    <x v="1"/>
    <n v="0"/>
    <x v="8"/>
    <x v="2"/>
  </r>
  <r>
    <x v="1"/>
    <x v="2"/>
    <n v="57.225433526011564"/>
    <x v="8"/>
    <x v="2"/>
  </r>
  <r>
    <x v="1"/>
    <x v="3"/>
    <n v="39.884393063583815"/>
    <x v="8"/>
    <x v="2"/>
  </r>
  <r>
    <x v="1"/>
    <x v="4"/>
    <n v="2.8901734104046244"/>
    <x v="8"/>
    <x v="2"/>
  </r>
  <r>
    <x v="2"/>
    <x v="5"/>
    <n v="4.6242774566473992"/>
    <x v="8"/>
    <x v="2"/>
  </r>
  <r>
    <x v="2"/>
    <x v="6"/>
    <n v="2.8901734104046244"/>
    <x v="8"/>
    <x v="2"/>
  </r>
  <r>
    <x v="2"/>
    <x v="7"/>
    <n v="30.635838150289018"/>
    <x v="8"/>
    <x v="2"/>
  </r>
  <r>
    <x v="2"/>
    <x v="8"/>
    <n v="10.404624277456648"/>
    <x v="8"/>
    <x v="2"/>
  </r>
  <r>
    <x v="2"/>
    <x v="9"/>
    <n v="19.075144508670519"/>
    <x v="8"/>
    <x v="2"/>
  </r>
  <r>
    <x v="2"/>
    <x v="10"/>
    <n v="26.01156069364162"/>
    <x v="8"/>
    <x v="2"/>
  </r>
  <r>
    <x v="2"/>
    <x v="4"/>
    <n v="6.3583815028901736"/>
    <x v="8"/>
    <x v="2"/>
  </r>
  <r>
    <x v="2"/>
    <x v="11"/>
    <n v="49.932098765432094"/>
    <x v="8"/>
    <x v="2"/>
  </r>
  <r>
    <x v="3"/>
    <x v="330"/>
    <n v="1.1560693641618498"/>
    <x v="8"/>
    <x v="2"/>
  </r>
  <r>
    <x v="3"/>
    <x v="14"/>
    <n v="2.8901734104046244"/>
    <x v="8"/>
    <x v="2"/>
  </r>
  <r>
    <x v="3"/>
    <x v="15"/>
    <n v="8.0924855491329488"/>
    <x v="8"/>
    <x v="2"/>
  </r>
  <r>
    <x v="3"/>
    <x v="16"/>
    <n v="11.560693641618498"/>
    <x v="8"/>
    <x v="2"/>
  </r>
  <r>
    <x v="3"/>
    <x v="17"/>
    <n v="7.5144508670520231"/>
    <x v="8"/>
    <x v="2"/>
  </r>
  <r>
    <x v="3"/>
    <x v="18"/>
    <n v="47.398843930635842"/>
    <x v="8"/>
    <x v="2"/>
  </r>
  <r>
    <x v="3"/>
    <x v="4"/>
    <n v="21.387283236994218"/>
    <x v="8"/>
    <x v="2"/>
  </r>
  <r>
    <x v="3"/>
    <x v="19"/>
    <n v="58757.352941176468"/>
    <x v="8"/>
    <x v="2"/>
  </r>
  <r>
    <x v="0"/>
    <x v="0"/>
    <n v="99.447513812154696"/>
    <x v="9"/>
    <x v="2"/>
  </r>
  <r>
    <x v="0"/>
    <x v="1"/>
    <n v="0.5524861878453039"/>
    <x v="9"/>
    <x v="2"/>
  </r>
  <r>
    <x v="1"/>
    <x v="2"/>
    <n v="48.618784530386741"/>
    <x v="9"/>
    <x v="2"/>
  </r>
  <r>
    <x v="1"/>
    <x v="3"/>
    <n v="50.828729281767956"/>
    <x v="9"/>
    <x v="2"/>
  </r>
  <r>
    <x v="1"/>
    <x v="4"/>
    <n v="0.5524861878453039"/>
    <x v="9"/>
    <x v="2"/>
  </r>
  <r>
    <x v="2"/>
    <x v="5"/>
    <n v="11.049723756906078"/>
    <x v="9"/>
    <x v="2"/>
  </r>
  <r>
    <x v="2"/>
    <x v="6"/>
    <n v="7.7348066298342539"/>
    <x v="9"/>
    <x v="2"/>
  </r>
  <r>
    <x v="2"/>
    <x v="7"/>
    <n v="22.099447513812155"/>
    <x v="9"/>
    <x v="2"/>
  </r>
  <r>
    <x v="2"/>
    <x v="8"/>
    <n v="10.497237569060774"/>
    <x v="9"/>
    <x v="2"/>
  </r>
  <r>
    <x v="2"/>
    <x v="9"/>
    <n v="22.099447513812155"/>
    <x v="9"/>
    <x v="2"/>
  </r>
  <r>
    <x v="2"/>
    <x v="10"/>
    <n v="23.204419889502763"/>
    <x v="9"/>
    <x v="2"/>
  </r>
  <r>
    <x v="2"/>
    <x v="4"/>
    <n v="3.3149171270718232"/>
    <x v="9"/>
    <x v="2"/>
  </r>
  <r>
    <x v="2"/>
    <x v="11"/>
    <n v="47.354285714285709"/>
    <x v="9"/>
    <x v="2"/>
  </r>
  <r>
    <x v="3"/>
    <x v="330"/>
    <n v="6.0773480662983426"/>
    <x v="9"/>
    <x v="2"/>
  </r>
  <r>
    <x v="3"/>
    <x v="14"/>
    <n v="5.5248618784530388"/>
    <x v="9"/>
    <x v="2"/>
  </r>
  <r>
    <x v="3"/>
    <x v="15"/>
    <n v="14.917127071823204"/>
    <x v="9"/>
    <x v="2"/>
  </r>
  <r>
    <x v="3"/>
    <x v="16"/>
    <n v="12.707182320441989"/>
    <x v="9"/>
    <x v="2"/>
  </r>
  <r>
    <x v="3"/>
    <x v="17"/>
    <n v="9.94475138121547"/>
    <x v="9"/>
    <x v="2"/>
  </r>
  <r>
    <x v="3"/>
    <x v="18"/>
    <n v="26.519337016574585"/>
    <x v="9"/>
    <x v="2"/>
  </r>
  <r>
    <x v="3"/>
    <x v="4"/>
    <n v="24.30939226519337"/>
    <x v="9"/>
    <x v="2"/>
  </r>
  <r>
    <x v="3"/>
    <x v="19"/>
    <n v="47620.437956204361"/>
    <x v="9"/>
    <x v="2"/>
  </r>
  <r>
    <x v="0"/>
    <x v="0"/>
    <n v="91.946308724832221"/>
    <x v="10"/>
    <x v="2"/>
  </r>
  <r>
    <x v="0"/>
    <x v="1"/>
    <n v="8.053691275167786"/>
    <x v="10"/>
    <x v="2"/>
  </r>
  <r>
    <x v="1"/>
    <x v="2"/>
    <n v="54.36241610738255"/>
    <x v="10"/>
    <x v="2"/>
  </r>
  <r>
    <x v="1"/>
    <x v="3"/>
    <n v="42.281879194630875"/>
    <x v="10"/>
    <x v="2"/>
  </r>
  <r>
    <x v="1"/>
    <x v="4"/>
    <n v="3.3557046979865772"/>
    <x v="10"/>
    <x v="2"/>
  </r>
  <r>
    <x v="2"/>
    <x v="5"/>
    <n v="6.0402684563758386"/>
    <x v="10"/>
    <x v="2"/>
  </r>
  <r>
    <x v="2"/>
    <x v="6"/>
    <n v="10.067114093959731"/>
    <x v="10"/>
    <x v="2"/>
  </r>
  <r>
    <x v="2"/>
    <x v="7"/>
    <n v="18.120805369127517"/>
    <x v="10"/>
    <x v="2"/>
  </r>
  <r>
    <x v="2"/>
    <x v="8"/>
    <n v="10.738255033557047"/>
    <x v="10"/>
    <x v="2"/>
  </r>
  <r>
    <x v="2"/>
    <x v="9"/>
    <n v="22.14765100671141"/>
    <x v="10"/>
    <x v="2"/>
  </r>
  <r>
    <x v="2"/>
    <x v="10"/>
    <n v="28.859060402684563"/>
    <x v="10"/>
    <x v="2"/>
  </r>
  <r>
    <x v="2"/>
    <x v="4"/>
    <n v="4.026845637583893"/>
    <x v="10"/>
    <x v="2"/>
  </r>
  <r>
    <x v="2"/>
    <x v="11"/>
    <n v="50.468531468531488"/>
    <x v="10"/>
    <x v="2"/>
  </r>
  <r>
    <x v="3"/>
    <x v="330"/>
    <n v="7.3825503355704694"/>
    <x v="10"/>
    <x v="2"/>
  </r>
  <r>
    <x v="3"/>
    <x v="14"/>
    <n v="5.3691275167785237"/>
    <x v="10"/>
    <x v="2"/>
  </r>
  <r>
    <x v="3"/>
    <x v="15"/>
    <n v="12.080536912751677"/>
    <x v="10"/>
    <x v="2"/>
  </r>
  <r>
    <x v="3"/>
    <x v="16"/>
    <n v="22.14765100671141"/>
    <x v="10"/>
    <x v="2"/>
  </r>
  <r>
    <x v="3"/>
    <x v="17"/>
    <n v="11.409395973154362"/>
    <x v="10"/>
    <x v="2"/>
  </r>
  <r>
    <x v="3"/>
    <x v="18"/>
    <n v="22.14765100671141"/>
    <x v="10"/>
    <x v="2"/>
  </r>
  <r>
    <x v="3"/>
    <x v="4"/>
    <n v="19.463087248322147"/>
    <x v="10"/>
    <x v="2"/>
  </r>
  <r>
    <x v="3"/>
    <x v="19"/>
    <n v="45816.666666666664"/>
    <x v="10"/>
    <x v="2"/>
  </r>
  <r>
    <x v="0"/>
    <x v="0"/>
    <n v="97.986577181208048"/>
    <x v="11"/>
    <x v="2"/>
  </r>
  <r>
    <x v="0"/>
    <x v="1"/>
    <n v="2.0134228187919465"/>
    <x v="11"/>
    <x v="2"/>
  </r>
  <r>
    <x v="1"/>
    <x v="2"/>
    <n v="65.100671140939596"/>
    <x v="11"/>
    <x v="2"/>
  </r>
  <r>
    <x v="1"/>
    <x v="3"/>
    <n v="34.228187919463089"/>
    <x v="11"/>
    <x v="2"/>
  </r>
  <r>
    <x v="1"/>
    <x v="4"/>
    <n v="0.67114093959731547"/>
    <x v="11"/>
    <x v="2"/>
  </r>
  <r>
    <x v="2"/>
    <x v="5"/>
    <n v="6.0402684563758386"/>
    <x v="11"/>
    <x v="2"/>
  </r>
  <r>
    <x v="2"/>
    <x v="6"/>
    <n v="7.3825503355704694"/>
    <x v="11"/>
    <x v="2"/>
  </r>
  <r>
    <x v="2"/>
    <x v="7"/>
    <n v="17.449664429530202"/>
    <x v="11"/>
    <x v="2"/>
  </r>
  <r>
    <x v="2"/>
    <x v="8"/>
    <n v="14.093959731543624"/>
    <x v="11"/>
    <x v="2"/>
  </r>
  <r>
    <x v="2"/>
    <x v="9"/>
    <n v="23.48993288590604"/>
    <x v="11"/>
    <x v="2"/>
  </r>
  <r>
    <x v="2"/>
    <x v="10"/>
    <n v="29.530201342281877"/>
    <x v="11"/>
    <x v="2"/>
  </r>
  <r>
    <x v="2"/>
    <x v="4"/>
    <n v="2.0134228187919465"/>
    <x v="11"/>
    <x v="2"/>
  </r>
  <r>
    <x v="2"/>
    <x v="11"/>
    <n v="51.109589041095909"/>
    <x v="11"/>
    <x v="2"/>
  </r>
  <r>
    <x v="3"/>
    <x v="330"/>
    <n v="4.6979865771812079"/>
    <x v="11"/>
    <x v="2"/>
  </r>
  <r>
    <x v="3"/>
    <x v="14"/>
    <n v="8.053691275167786"/>
    <x v="11"/>
    <x v="2"/>
  </r>
  <r>
    <x v="3"/>
    <x v="15"/>
    <n v="16.778523489932887"/>
    <x v="11"/>
    <x v="2"/>
  </r>
  <r>
    <x v="3"/>
    <x v="16"/>
    <n v="10.067114093959731"/>
    <x v="11"/>
    <x v="2"/>
  </r>
  <r>
    <x v="3"/>
    <x v="17"/>
    <n v="11.409395973154362"/>
    <x v="11"/>
    <x v="2"/>
  </r>
  <r>
    <x v="3"/>
    <x v="18"/>
    <n v="22.14765100671141"/>
    <x v="11"/>
    <x v="2"/>
  </r>
  <r>
    <x v="3"/>
    <x v="4"/>
    <n v="26.845637583892618"/>
    <x v="11"/>
    <x v="2"/>
  </r>
  <r>
    <x v="3"/>
    <x v="19"/>
    <n v="45834.862385321125"/>
    <x v="11"/>
    <x v="2"/>
  </r>
  <r>
    <x v="0"/>
    <x v="0"/>
    <n v="98.305084745762713"/>
    <x v="12"/>
    <x v="2"/>
  </r>
  <r>
    <x v="0"/>
    <x v="1"/>
    <n v="1.6949152542372881"/>
    <x v="12"/>
    <x v="2"/>
  </r>
  <r>
    <x v="1"/>
    <x v="2"/>
    <n v="59.322033898305087"/>
    <x v="12"/>
    <x v="2"/>
  </r>
  <r>
    <x v="1"/>
    <x v="3"/>
    <n v="38.983050847457626"/>
    <x v="12"/>
    <x v="2"/>
  </r>
  <r>
    <x v="1"/>
    <x v="4"/>
    <n v="1.6949152542372881"/>
    <x v="12"/>
    <x v="2"/>
  </r>
  <r>
    <x v="2"/>
    <x v="5"/>
    <n v="5.9322033898305087"/>
    <x v="12"/>
    <x v="2"/>
  </r>
  <r>
    <x v="2"/>
    <x v="6"/>
    <n v="7.6271186440677967"/>
    <x v="12"/>
    <x v="2"/>
  </r>
  <r>
    <x v="2"/>
    <x v="7"/>
    <n v="28.8135593220339"/>
    <x v="12"/>
    <x v="2"/>
  </r>
  <r>
    <x v="2"/>
    <x v="8"/>
    <n v="9.3220338983050848"/>
    <x v="12"/>
    <x v="2"/>
  </r>
  <r>
    <x v="2"/>
    <x v="9"/>
    <n v="13.559322033898304"/>
    <x v="12"/>
    <x v="2"/>
  </r>
  <r>
    <x v="2"/>
    <x v="10"/>
    <n v="30.508474576271187"/>
    <x v="12"/>
    <x v="2"/>
  </r>
  <r>
    <x v="2"/>
    <x v="4"/>
    <n v="4.2372881355932206"/>
    <x v="12"/>
    <x v="2"/>
  </r>
  <r>
    <x v="2"/>
    <x v="11"/>
    <n v="49.433628318584077"/>
    <x v="12"/>
    <x v="2"/>
  </r>
  <r>
    <x v="3"/>
    <x v="330"/>
    <n v="5.0847457627118642"/>
    <x v="12"/>
    <x v="2"/>
  </r>
  <r>
    <x v="3"/>
    <x v="14"/>
    <n v="11.864406779661017"/>
    <x v="12"/>
    <x v="2"/>
  </r>
  <r>
    <x v="3"/>
    <x v="15"/>
    <n v="27.966101694915253"/>
    <x v="12"/>
    <x v="2"/>
  </r>
  <r>
    <x v="3"/>
    <x v="16"/>
    <n v="10.169491525423728"/>
    <x v="12"/>
    <x v="2"/>
  </r>
  <r>
    <x v="3"/>
    <x v="17"/>
    <n v="11.864406779661017"/>
    <x v="12"/>
    <x v="2"/>
  </r>
  <r>
    <x v="3"/>
    <x v="18"/>
    <n v="16.101694915254239"/>
    <x v="12"/>
    <x v="2"/>
  </r>
  <r>
    <x v="3"/>
    <x v="4"/>
    <n v="16.949152542372882"/>
    <x v="12"/>
    <x v="2"/>
  </r>
  <r>
    <x v="3"/>
    <x v="19"/>
    <n v="40530.612244897951"/>
    <x v="12"/>
    <x v="2"/>
  </r>
  <r>
    <x v="0"/>
    <x v="0"/>
    <n v="97.402597402597408"/>
    <x v="13"/>
    <x v="2"/>
  </r>
  <r>
    <x v="0"/>
    <x v="1"/>
    <n v="2.5974025974025974"/>
    <x v="13"/>
    <x v="2"/>
  </r>
  <r>
    <x v="1"/>
    <x v="2"/>
    <n v="55.844155844155843"/>
    <x v="13"/>
    <x v="2"/>
  </r>
  <r>
    <x v="1"/>
    <x v="3"/>
    <n v="41.558441558441558"/>
    <x v="13"/>
    <x v="2"/>
  </r>
  <r>
    <x v="1"/>
    <x v="4"/>
    <n v="2.5974025974025974"/>
    <x v="13"/>
    <x v="2"/>
  </r>
  <r>
    <x v="2"/>
    <x v="5"/>
    <n v="20.779220779220779"/>
    <x v="13"/>
    <x v="2"/>
  </r>
  <r>
    <x v="2"/>
    <x v="6"/>
    <n v="9.0909090909090917"/>
    <x v="13"/>
    <x v="2"/>
  </r>
  <r>
    <x v="2"/>
    <x v="7"/>
    <n v="23.376623376623378"/>
    <x v="13"/>
    <x v="2"/>
  </r>
  <r>
    <x v="2"/>
    <x v="8"/>
    <n v="5.1948051948051948"/>
    <x v="13"/>
    <x v="2"/>
  </r>
  <r>
    <x v="2"/>
    <x v="9"/>
    <n v="19.480519480519479"/>
    <x v="13"/>
    <x v="2"/>
  </r>
  <r>
    <x v="2"/>
    <x v="10"/>
    <n v="16.883116883116884"/>
    <x v="13"/>
    <x v="2"/>
  </r>
  <r>
    <x v="2"/>
    <x v="4"/>
    <n v="5.1948051948051948"/>
    <x v="13"/>
    <x v="2"/>
  </r>
  <r>
    <x v="2"/>
    <x v="11"/>
    <n v="43.356164383561641"/>
    <x v="13"/>
    <x v="2"/>
  </r>
  <r>
    <x v="3"/>
    <x v="330"/>
    <n v="2.5974025974025974"/>
    <x v="13"/>
    <x v="2"/>
  </r>
  <r>
    <x v="3"/>
    <x v="14"/>
    <n v="5.1948051948051948"/>
    <x v="13"/>
    <x v="2"/>
  </r>
  <r>
    <x v="3"/>
    <x v="15"/>
    <n v="5.1948051948051948"/>
    <x v="13"/>
    <x v="2"/>
  </r>
  <r>
    <x v="3"/>
    <x v="16"/>
    <n v="22.077922077922079"/>
    <x v="13"/>
    <x v="2"/>
  </r>
  <r>
    <x v="3"/>
    <x v="17"/>
    <n v="9.0909090909090917"/>
    <x v="13"/>
    <x v="2"/>
  </r>
  <r>
    <x v="3"/>
    <x v="18"/>
    <n v="31.168831168831169"/>
    <x v="13"/>
    <x v="2"/>
  </r>
  <r>
    <x v="3"/>
    <x v="4"/>
    <n v="24.675324675324674"/>
    <x v="13"/>
    <x v="2"/>
  </r>
  <r>
    <x v="3"/>
    <x v="19"/>
    <n v="52482.758620689681"/>
    <x v="13"/>
    <x v="2"/>
  </r>
  <r>
    <x v="0"/>
    <x v="0"/>
    <n v="96.428571428571431"/>
    <x v="14"/>
    <x v="2"/>
  </r>
  <r>
    <x v="0"/>
    <x v="1"/>
    <n v="3.5714285714285716"/>
    <x v="14"/>
    <x v="2"/>
  </r>
  <r>
    <x v="1"/>
    <x v="2"/>
    <n v="48.80952380952381"/>
    <x v="14"/>
    <x v="2"/>
  </r>
  <r>
    <x v="1"/>
    <x v="3"/>
    <n v="48.80952380952381"/>
    <x v="14"/>
    <x v="2"/>
  </r>
  <r>
    <x v="1"/>
    <x v="4"/>
    <n v="2.3809523809523809"/>
    <x v="14"/>
    <x v="2"/>
  </r>
  <r>
    <x v="2"/>
    <x v="5"/>
    <n v="4.7619047619047619"/>
    <x v="14"/>
    <x v="2"/>
  </r>
  <r>
    <x v="2"/>
    <x v="6"/>
    <n v="10.714285714285714"/>
    <x v="14"/>
    <x v="2"/>
  </r>
  <r>
    <x v="2"/>
    <x v="7"/>
    <n v="25"/>
    <x v="14"/>
    <x v="2"/>
  </r>
  <r>
    <x v="2"/>
    <x v="8"/>
    <n v="13.095238095238095"/>
    <x v="14"/>
    <x v="2"/>
  </r>
  <r>
    <x v="2"/>
    <x v="9"/>
    <n v="20.238095238095237"/>
    <x v="14"/>
    <x v="2"/>
  </r>
  <r>
    <x v="2"/>
    <x v="10"/>
    <n v="13.095238095238095"/>
    <x v="14"/>
    <x v="2"/>
  </r>
  <r>
    <x v="2"/>
    <x v="4"/>
    <n v="13.095238095238095"/>
    <x v="14"/>
    <x v="2"/>
  </r>
  <r>
    <x v="2"/>
    <x v="11"/>
    <n v="45.931506849315063"/>
    <x v="14"/>
    <x v="2"/>
  </r>
  <r>
    <x v="3"/>
    <x v="330"/>
    <n v="1.1904761904761905"/>
    <x v="14"/>
    <x v="2"/>
  </r>
  <r>
    <x v="3"/>
    <x v="14"/>
    <n v="0"/>
    <x v="14"/>
    <x v="2"/>
  </r>
  <r>
    <x v="3"/>
    <x v="15"/>
    <n v="4.7619047619047619"/>
    <x v="14"/>
    <x v="2"/>
  </r>
  <r>
    <x v="3"/>
    <x v="16"/>
    <n v="11.904761904761905"/>
    <x v="14"/>
    <x v="2"/>
  </r>
  <r>
    <x v="3"/>
    <x v="17"/>
    <n v="20.238095238095237"/>
    <x v="14"/>
    <x v="2"/>
  </r>
  <r>
    <x v="3"/>
    <x v="18"/>
    <n v="41.666666666666664"/>
    <x v="14"/>
    <x v="2"/>
  </r>
  <r>
    <x v="3"/>
    <x v="4"/>
    <n v="20.238095238095237"/>
    <x v="14"/>
    <x v="2"/>
  </r>
  <r>
    <x v="3"/>
    <x v="19"/>
    <n v="59522.388059701494"/>
    <x v="14"/>
    <x v="2"/>
  </r>
  <r>
    <x v="0"/>
    <x v="0"/>
    <n v="95.6989247311828"/>
    <x v="15"/>
    <x v="2"/>
  </r>
  <r>
    <x v="0"/>
    <x v="1"/>
    <n v="4.301075268817204"/>
    <x v="15"/>
    <x v="2"/>
  </r>
  <r>
    <x v="1"/>
    <x v="2"/>
    <n v="35.483870967741936"/>
    <x v="15"/>
    <x v="2"/>
  </r>
  <r>
    <x v="1"/>
    <x v="3"/>
    <n v="61.29032258064516"/>
    <x v="15"/>
    <x v="2"/>
  </r>
  <r>
    <x v="1"/>
    <x v="4"/>
    <n v="3.225806451612903"/>
    <x v="15"/>
    <x v="2"/>
  </r>
  <r>
    <x v="2"/>
    <x v="5"/>
    <n v="12.903225806451612"/>
    <x v="15"/>
    <x v="2"/>
  </r>
  <r>
    <x v="2"/>
    <x v="6"/>
    <n v="10.75268817204301"/>
    <x v="15"/>
    <x v="2"/>
  </r>
  <r>
    <x v="2"/>
    <x v="7"/>
    <n v="37.634408602150536"/>
    <x v="15"/>
    <x v="2"/>
  </r>
  <r>
    <x v="2"/>
    <x v="8"/>
    <n v="15.053763440860216"/>
    <x v="15"/>
    <x v="2"/>
  </r>
  <r>
    <x v="2"/>
    <x v="9"/>
    <n v="11.827956989247312"/>
    <x v="15"/>
    <x v="2"/>
  </r>
  <r>
    <x v="2"/>
    <x v="10"/>
    <n v="3.225806451612903"/>
    <x v="15"/>
    <x v="2"/>
  </r>
  <r>
    <x v="2"/>
    <x v="4"/>
    <n v="8.6021505376344081"/>
    <x v="15"/>
    <x v="2"/>
  </r>
  <r>
    <x v="2"/>
    <x v="11"/>
    <n v="39.117647058823522"/>
    <x v="15"/>
    <x v="2"/>
  </r>
  <r>
    <x v="3"/>
    <x v="330"/>
    <n v="17.204301075268816"/>
    <x v="15"/>
    <x v="2"/>
  </r>
  <r>
    <x v="3"/>
    <x v="14"/>
    <n v="15.053763440860216"/>
    <x v="15"/>
    <x v="2"/>
  </r>
  <r>
    <x v="3"/>
    <x v="15"/>
    <n v="12.903225806451612"/>
    <x v="15"/>
    <x v="2"/>
  </r>
  <r>
    <x v="3"/>
    <x v="16"/>
    <n v="20.43010752688172"/>
    <x v="15"/>
    <x v="2"/>
  </r>
  <r>
    <x v="3"/>
    <x v="17"/>
    <n v="9.67741935483871"/>
    <x v="15"/>
    <x v="2"/>
  </r>
  <r>
    <x v="3"/>
    <x v="18"/>
    <n v="6.4516129032258061"/>
    <x v="15"/>
    <x v="2"/>
  </r>
  <r>
    <x v="3"/>
    <x v="4"/>
    <n v="18.27956989247312"/>
    <x v="15"/>
    <x v="2"/>
  </r>
  <r>
    <x v="3"/>
    <x v="19"/>
    <n v="33289.473684210534"/>
    <x v="15"/>
    <x v="2"/>
  </r>
  <r>
    <x v="0"/>
    <x v="0"/>
    <n v="83.522727272727266"/>
    <x v="16"/>
    <x v="2"/>
  </r>
  <r>
    <x v="0"/>
    <x v="1"/>
    <n v="16.477272727272727"/>
    <x v="16"/>
    <x v="2"/>
  </r>
  <r>
    <x v="1"/>
    <x v="2"/>
    <n v="51.704545454545453"/>
    <x v="16"/>
    <x v="2"/>
  </r>
  <r>
    <x v="1"/>
    <x v="3"/>
    <n v="44.31818181818182"/>
    <x v="16"/>
    <x v="2"/>
  </r>
  <r>
    <x v="1"/>
    <x v="4"/>
    <n v="3.9772727272727271"/>
    <x v="16"/>
    <x v="2"/>
  </r>
  <r>
    <x v="2"/>
    <x v="5"/>
    <n v="9.6590909090909083"/>
    <x v="16"/>
    <x v="2"/>
  </r>
  <r>
    <x v="2"/>
    <x v="6"/>
    <n v="22.727272727272727"/>
    <x v="16"/>
    <x v="2"/>
  </r>
  <r>
    <x v="2"/>
    <x v="7"/>
    <n v="27.272727272727273"/>
    <x v="16"/>
    <x v="2"/>
  </r>
  <r>
    <x v="2"/>
    <x v="8"/>
    <n v="7.3863636363636367"/>
    <x v="16"/>
    <x v="2"/>
  </r>
  <r>
    <x v="2"/>
    <x v="9"/>
    <n v="14.204545454545455"/>
    <x v="16"/>
    <x v="2"/>
  </r>
  <r>
    <x v="2"/>
    <x v="10"/>
    <n v="15.909090909090908"/>
    <x v="16"/>
    <x v="2"/>
  </r>
  <r>
    <x v="2"/>
    <x v="4"/>
    <n v="2.8409090909090908"/>
    <x v="16"/>
    <x v="2"/>
  </r>
  <r>
    <x v="2"/>
    <x v="11"/>
    <n v="41.725146198830402"/>
    <x v="16"/>
    <x v="2"/>
  </r>
  <r>
    <x v="3"/>
    <x v="330"/>
    <n v="15.909090909090908"/>
    <x v="16"/>
    <x v="2"/>
  </r>
  <r>
    <x v="3"/>
    <x v="14"/>
    <n v="11.363636363636363"/>
    <x v="16"/>
    <x v="2"/>
  </r>
  <r>
    <x v="3"/>
    <x v="15"/>
    <n v="8.5227272727272734"/>
    <x v="16"/>
    <x v="2"/>
  </r>
  <r>
    <x v="3"/>
    <x v="16"/>
    <n v="9.6590909090909083"/>
    <x v="16"/>
    <x v="2"/>
  </r>
  <r>
    <x v="3"/>
    <x v="17"/>
    <n v="7.9545454545454541"/>
    <x v="16"/>
    <x v="2"/>
  </r>
  <r>
    <x v="3"/>
    <x v="18"/>
    <n v="19.886363636363637"/>
    <x v="16"/>
    <x v="2"/>
  </r>
  <r>
    <x v="3"/>
    <x v="4"/>
    <n v="26.704545454545453"/>
    <x v="16"/>
    <x v="2"/>
  </r>
  <r>
    <x v="3"/>
    <x v="19"/>
    <n v="39844.961240310084"/>
    <x v="16"/>
    <x v="2"/>
  </r>
  <r>
    <x v="0"/>
    <x v="0"/>
    <n v="92.242833052276566"/>
    <x v="17"/>
    <x v="2"/>
  </r>
  <r>
    <x v="0"/>
    <x v="1"/>
    <n v="7.75716694772344"/>
    <x v="17"/>
    <x v="3"/>
  </r>
  <r>
    <x v="1"/>
    <x v="2"/>
    <n v="49.915682967959526"/>
    <x v="17"/>
    <x v="3"/>
  </r>
  <r>
    <x v="1"/>
    <x v="3"/>
    <n v="48.566610455311974"/>
    <x v="17"/>
    <x v="3"/>
  </r>
  <r>
    <x v="1"/>
    <x v="4"/>
    <n v="1.5177065767284992"/>
    <x v="17"/>
    <x v="3"/>
  </r>
  <r>
    <x v="2"/>
    <x v="5"/>
    <n v="10.286677908937605"/>
    <x v="17"/>
    <x v="3"/>
  </r>
  <r>
    <x v="2"/>
    <x v="6"/>
    <n v="9.5934045343826124"/>
    <x v="17"/>
    <x v="3"/>
  </r>
  <r>
    <x v="2"/>
    <x v="7"/>
    <n v="26.119542814315157"/>
    <x v="17"/>
    <x v="3"/>
  </r>
  <r>
    <x v="2"/>
    <x v="8"/>
    <n v="9.4435075885328832"/>
    <x v="17"/>
    <x v="3"/>
  </r>
  <r>
    <x v="2"/>
    <x v="9"/>
    <n v="20.236087689713322"/>
    <x v="17"/>
    <x v="3"/>
  </r>
  <r>
    <x v="2"/>
    <x v="10"/>
    <n v="19.524077196927113"/>
    <x v="17"/>
    <x v="3"/>
  </r>
  <r>
    <x v="2"/>
    <x v="4"/>
    <n v="4.7967022671913062"/>
    <x v="17"/>
    <x v="3"/>
  </r>
  <r>
    <x v="2"/>
    <x v="11"/>
    <n v="45.926982877386394"/>
    <x v="17"/>
    <x v="3"/>
  </r>
  <r>
    <x v="3"/>
    <x v="330"/>
    <n v="10.08056960839423"/>
    <x v="17"/>
    <x v="3"/>
  </r>
  <r>
    <x v="3"/>
    <x v="14"/>
    <n v="7.0638935731684471"/>
    <x v="17"/>
    <x v="3"/>
  </r>
  <r>
    <x v="3"/>
    <x v="15"/>
    <n v="14.427581038036349"/>
    <x v="17"/>
    <x v="3"/>
  </r>
  <r>
    <x v="3"/>
    <x v="16"/>
    <n v="13.528199362937981"/>
    <x v="17"/>
    <x v="3"/>
  </r>
  <r>
    <x v="3"/>
    <x v="17"/>
    <n v="11.973018549747049"/>
    <x v="17"/>
    <x v="3"/>
  </r>
  <r>
    <x v="3"/>
    <x v="18"/>
    <n v="26.025857223159079"/>
    <x v="17"/>
    <x v="3"/>
  </r>
  <r>
    <x v="3"/>
    <x v="4"/>
    <n v="16.900880644556867"/>
    <x v="17"/>
    <x v="3"/>
  </r>
  <r>
    <x v="3"/>
    <x v="19"/>
    <n v="42886.814205185998"/>
    <x v="17"/>
    <x v="3"/>
  </r>
  <r>
    <x v="0"/>
    <x v="0"/>
    <n v="68.277680140597539"/>
    <x v="1"/>
    <x v="3"/>
  </r>
  <r>
    <x v="0"/>
    <x v="1"/>
    <n v="31.722319859402461"/>
    <x v="1"/>
    <x v="3"/>
  </r>
  <r>
    <x v="1"/>
    <x v="2"/>
    <n v="51.142355008787348"/>
    <x v="1"/>
    <x v="3"/>
  </r>
  <r>
    <x v="1"/>
    <x v="3"/>
    <n v="48.066783831282955"/>
    <x v="1"/>
    <x v="3"/>
  </r>
  <r>
    <x v="1"/>
    <x v="4"/>
    <n v="0.79086115992970119"/>
    <x v="1"/>
    <x v="3"/>
  </r>
  <r>
    <x v="2"/>
    <x v="5"/>
    <n v="16.256590509666079"/>
    <x v="1"/>
    <x v="3"/>
  </r>
  <r>
    <x v="2"/>
    <x v="6"/>
    <n v="19.595782073813709"/>
    <x v="1"/>
    <x v="3"/>
  </r>
  <r>
    <x v="2"/>
    <x v="7"/>
    <n v="35.588752196836552"/>
    <x v="1"/>
    <x v="3"/>
  </r>
  <r>
    <x v="2"/>
    <x v="8"/>
    <n v="7.5571177504393674"/>
    <x v="1"/>
    <x v="3"/>
  </r>
  <r>
    <x v="2"/>
    <x v="9"/>
    <n v="9.7539543057996489"/>
    <x v="1"/>
    <x v="3"/>
  </r>
  <r>
    <x v="2"/>
    <x v="10"/>
    <n v="9.4903339191564147"/>
    <x v="1"/>
    <x v="3"/>
  </r>
  <r>
    <x v="2"/>
    <x v="4"/>
    <n v="1.7574692442882249"/>
    <x v="1"/>
    <x v="3"/>
  </r>
  <r>
    <x v="2"/>
    <x v="11"/>
    <n v="38.140429338103772"/>
    <x v="1"/>
    <x v="3"/>
  </r>
  <r>
    <x v="3"/>
    <x v="330"/>
    <n v="19.859402460456941"/>
    <x v="1"/>
    <x v="3"/>
  </r>
  <r>
    <x v="3"/>
    <x v="14"/>
    <n v="12.653778558875219"/>
    <x v="1"/>
    <x v="3"/>
  </r>
  <r>
    <x v="3"/>
    <x v="15"/>
    <n v="20.650263620386642"/>
    <x v="1"/>
    <x v="3"/>
  </r>
  <r>
    <x v="3"/>
    <x v="16"/>
    <n v="12.741652021089632"/>
    <x v="1"/>
    <x v="3"/>
  </r>
  <r>
    <x v="3"/>
    <x v="17"/>
    <n v="7.5571177504393674"/>
    <x v="1"/>
    <x v="3"/>
  </r>
  <r>
    <x v="3"/>
    <x v="18"/>
    <n v="9.4024604569420038"/>
    <x v="1"/>
    <x v="3"/>
  </r>
  <r>
    <x v="3"/>
    <x v="4"/>
    <n v="17.135325131810195"/>
    <x v="1"/>
    <x v="3"/>
  </r>
  <r>
    <x v="3"/>
    <x v="19"/>
    <n v="32847.295864263011"/>
    <x v="1"/>
    <x v="3"/>
  </r>
  <r>
    <x v="0"/>
    <x v="0"/>
    <n v="99.895178197064993"/>
    <x v="2"/>
    <x v="3"/>
  </r>
  <r>
    <x v="0"/>
    <x v="1"/>
    <n v="0.10482180293501048"/>
    <x v="2"/>
    <x v="3"/>
  </r>
  <r>
    <x v="1"/>
    <x v="2"/>
    <n v="48.270440251572325"/>
    <x v="2"/>
    <x v="3"/>
  </r>
  <r>
    <x v="1"/>
    <x v="3"/>
    <n v="50.157232704402517"/>
    <x v="2"/>
    <x v="3"/>
  </r>
  <r>
    <x v="1"/>
    <x v="4"/>
    <n v="1.5723270440251573"/>
    <x v="2"/>
    <x v="3"/>
  </r>
  <r>
    <x v="2"/>
    <x v="5"/>
    <n v="7.9664570230607969"/>
    <x v="2"/>
    <x v="3"/>
  </r>
  <r>
    <x v="2"/>
    <x v="6"/>
    <n v="5.1362683438155132"/>
    <x v="2"/>
    <x v="3"/>
  </r>
  <r>
    <x v="2"/>
    <x v="7"/>
    <n v="23.008385744234801"/>
    <x v="2"/>
    <x v="3"/>
  </r>
  <r>
    <x v="2"/>
    <x v="8"/>
    <n v="10.482180293501049"/>
    <x v="2"/>
    <x v="3"/>
  </r>
  <r>
    <x v="2"/>
    <x v="9"/>
    <n v="23.951781970649897"/>
    <x v="2"/>
    <x v="3"/>
  </r>
  <r>
    <x v="2"/>
    <x v="10"/>
    <n v="23.113207547169811"/>
    <x v="2"/>
    <x v="3"/>
  </r>
  <r>
    <x v="2"/>
    <x v="4"/>
    <n v="6.3417190775681345"/>
    <x v="2"/>
    <x v="3"/>
  </r>
  <r>
    <x v="2"/>
    <x v="11"/>
    <n v="49.031897034135469"/>
    <x v="2"/>
    <x v="3"/>
  </r>
  <r>
    <x v="3"/>
    <x v="330"/>
    <n v="5.3459119496855347"/>
    <x v="2"/>
    <x v="3"/>
  </r>
  <r>
    <x v="3"/>
    <x v="14"/>
    <n v="4.8742138364779874"/>
    <x v="2"/>
    <x v="3"/>
  </r>
  <r>
    <x v="3"/>
    <x v="15"/>
    <n v="12.735849056603774"/>
    <x v="2"/>
    <x v="3"/>
  </r>
  <r>
    <x v="3"/>
    <x v="16"/>
    <n v="14.046121593291405"/>
    <x v="2"/>
    <x v="3"/>
  </r>
  <r>
    <x v="3"/>
    <x v="17"/>
    <n v="13.522012578616351"/>
    <x v="2"/>
    <x v="3"/>
  </r>
  <r>
    <x v="3"/>
    <x v="18"/>
    <n v="35.062893081761004"/>
    <x v="2"/>
    <x v="3"/>
  </r>
  <r>
    <x v="3"/>
    <x v="4"/>
    <n v="14.412997903563941"/>
    <x v="2"/>
    <x v="3"/>
  </r>
  <r>
    <x v="3"/>
    <x v="19"/>
    <n v="44239.449479485636"/>
    <x v="2"/>
    <x v="3"/>
  </r>
  <r>
    <x v="0"/>
    <x v="0"/>
    <n v="99.066666666666663"/>
    <x v="3"/>
    <x v="3"/>
  </r>
  <r>
    <x v="0"/>
    <x v="1"/>
    <n v="0.93333333333333335"/>
    <x v="3"/>
    <x v="3"/>
  </r>
  <r>
    <x v="1"/>
    <x v="2"/>
    <n v="49.333333333333336"/>
    <x v="3"/>
    <x v="3"/>
  </r>
  <r>
    <x v="1"/>
    <x v="3"/>
    <n v="48.4"/>
    <x v="3"/>
    <x v="3"/>
  </r>
  <r>
    <x v="1"/>
    <x v="4"/>
    <n v="2.2666666666666666"/>
    <x v="3"/>
    <x v="3"/>
  </r>
  <r>
    <x v="2"/>
    <x v="5"/>
    <n v="7.333333333333333"/>
    <x v="3"/>
    <x v="3"/>
  </r>
  <r>
    <x v="2"/>
    <x v="6"/>
    <n v="6.8"/>
    <x v="3"/>
    <x v="3"/>
  </r>
  <r>
    <x v="2"/>
    <x v="7"/>
    <n v="20.8"/>
    <x v="3"/>
    <x v="3"/>
  </r>
  <r>
    <x v="2"/>
    <x v="8"/>
    <n v="11.066666666666666"/>
    <x v="3"/>
    <x v="3"/>
  </r>
  <r>
    <x v="2"/>
    <x v="9"/>
    <n v="25.866666666666667"/>
    <x v="3"/>
    <x v="3"/>
  </r>
  <r>
    <x v="2"/>
    <x v="10"/>
    <n v="24.4"/>
    <x v="3"/>
    <x v="3"/>
  </r>
  <r>
    <x v="2"/>
    <x v="4"/>
    <n v="3.7333333333333334"/>
    <x v="3"/>
    <x v="3"/>
  </r>
  <r>
    <x v="2"/>
    <x v="11"/>
    <n v="49.55124653739616"/>
    <x v="3"/>
    <x v="3"/>
  </r>
  <r>
    <x v="3"/>
    <x v="330"/>
    <n v="7.333333333333333"/>
    <x v="3"/>
    <x v="3"/>
  </r>
  <r>
    <x v="3"/>
    <x v="14"/>
    <n v="6.9333333333333336"/>
    <x v="3"/>
    <x v="3"/>
  </r>
  <r>
    <x v="3"/>
    <x v="15"/>
    <n v="15.6"/>
    <x v="3"/>
    <x v="3"/>
  </r>
  <r>
    <x v="3"/>
    <x v="16"/>
    <n v="14.4"/>
    <x v="3"/>
    <x v="3"/>
  </r>
  <r>
    <x v="3"/>
    <x v="17"/>
    <n v="14"/>
    <x v="3"/>
    <x v="3"/>
  </r>
  <r>
    <x v="3"/>
    <x v="18"/>
    <n v="20.666666666666668"/>
    <x v="3"/>
    <x v="3"/>
  </r>
  <r>
    <x v="3"/>
    <x v="4"/>
    <n v="21.066666666666666"/>
    <x v="3"/>
    <x v="3"/>
  </r>
  <r>
    <x v="3"/>
    <x v="19"/>
    <n v="44863.175675675651"/>
    <x v="3"/>
    <x v="3"/>
  </r>
  <r>
    <x v="0"/>
    <x v="0"/>
    <n v="98.479729729729726"/>
    <x v="4"/>
    <x v="3"/>
  </r>
  <r>
    <x v="0"/>
    <x v="1"/>
    <n v="1.5202702702702702"/>
    <x v="4"/>
    <x v="3"/>
  </r>
  <r>
    <x v="1"/>
    <x v="2"/>
    <n v="53.547297297297298"/>
    <x v="4"/>
    <x v="3"/>
  </r>
  <r>
    <x v="1"/>
    <x v="3"/>
    <n v="44.763513513513516"/>
    <x v="4"/>
    <x v="3"/>
  </r>
  <r>
    <x v="1"/>
    <x v="4"/>
    <n v="1.6891891891891893"/>
    <x v="4"/>
    <x v="3"/>
  </r>
  <r>
    <x v="2"/>
    <x v="5"/>
    <n v="6.4189189189189193"/>
    <x v="4"/>
    <x v="3"/>
  </r>
  <r>
    <x v="2"/>
    <x v="6"/>
    <n v="6.25"/>
    <x v="4"/>
    <x v="3"/>
  </r>
  <r>
    <x v="2"/>
    <x v="7"/>
    <n v="23.986486486486488"/>
    <x v="4"/>
    <x v="3"/>
  </r>
  <r>
    <x v="2"/>
    <x v="8"/>
    <n v="8.2770270270270263"/>
    <x v="4"/>
    <x v="3"/>
  </r>
  <r>
    <x v="2"/>
    <x v="9"/>
    <n v="25.168918918918919"/>
    <x v="4"/>
    <x v="3"/>
  </r>
  <r>
    <x v="2"/>
    <x v="10"/>
    <n v="24.662162162162161"/>
    <x v="4"/>
    <x v="3"/>
  </r>
  <r>
    <x v="2"/>
    <x v="4"/>
    <n v="5.2364864864864868"/>
    <x v="4"/>
    <x v="3"/>
  </r>
  <r>
    <x v="2"/>
    <x v="11"/>
    <n v="49.283422459893053"/>
    <x v="4"/>
    <x v="3"/>
  </r>
  <r>
    <x v="3"/>
    <x v="330"/>
    <n v="4.2229729729729728"/>
    <x v="4"/>
    <x v="3"/>
  </r>
  <r>
    <x v="3"/>
    <x v="14"/>
    <n v="3.8851351351351351"/>
    <x v="4"/>
    <x v="3"/>
  </r>
  <r>
    <x v="3"/>
    <x v="15"/>
    <n v="9.4594594594594597"/>
    <x v="4"/>
    <x v="3"/>
  </r>
  <r>
    <x v="3"/>
    <x v="16"/>
    <n v="13.175675675675675"/>
    <x v="4"/>
    <x v="3"/>
  </r>
  <r>
    <x v="3"/>
    <x v="17"/>
    <n v="15.202702702702704"/>
    <x v="4"/>
    <x v="3"/>
  </r>
  <r>
    <x v="3"/>
    <x v="18"/>
    <n v="42.567567567567565"/>
    <x v="4"/>
    <x v="3"/>
  </r>
  <r>
    <x v="3"/>
    <x v="4"/>
    <n v="11.486486486486486"/>
    <x v="4"/>
    <x v="3"/>
  </r>
  <r>
    <x v="3"/>
    <x v="19"/>
    <n v="54738.549618320591"/>
    <x v="4"/>
    <x v="3"/>
  </r>
  <r>
    <x v="0"/>
    <x v="0"/>
    <n v="98.742138364779876"/>
    <x v="5"/>
    <x v="3"/>
  </r>
  <r>
    <x v="0"/>
    <x v="1"/>
    <n v="1.2578616352201257"/>
    <x v="5"/>
    <x v="3"/>
  </r>
  <r>
    <x v="1"/>
    <x v="2"/>
    <n v="50.943396226415096"/>
    <x v="5"/>
    <x v="3"/>
  </r>
  <r>
    <x v="1"/>
    <x v="3"/>
    <n v="47.79874213836478"/>
    <x v="5"/>
    <x v="3"/>
  </r>
  <r>
    <x v="1"/>
    <x v="4"/>
    <n v="1.2578616352201257"/>
    <x v="5"/>
    <x v="3"/>
  </r>
  <r>
    <x v="2"/>
    <x v="5"/>
    <n v="6.2893081761006293"/>
    <x v="5"/>
    <x v="3"/>
  </r>
  <r>
    <x v="2"/>
    <x v="6"/>
    <n v="5.0314465408805029"/>
    <x v="5"/>
    <x v="3"/>
  </r>
  <r>
    <x v="2"/>
    <x v="7"/>
    <n v="25.786163522012579"/>
    <x v="5"/>
    <x v="3"/>
  </r>
  <r>
    <x v="2"/>
    <x v="8"/>
    <n v="9.433962264150944"/>
    <x v="5"/>
    <x v="3"/>
  </r>
  <r>
    <x v="2"/>
    <x v="9"/>
    <n v="27.672955974842768"/>
    <x v="5"/>
    <x v="3"/>
  </r>
  <r>
    <x v="2"/>
    <x v="10"/>
    <n v="20.754716981132077"/>
    <x v="5"/>
    <x v="3"/>
  </r>
  <r>
    <x v="2"/>
    <x v="4"/>
    <n v="5.0314465408805029"/>
    <x v="5"/>
    <x v="3"/>
  </r>
  <r>
    <x v="2"/>
    <x v="11"/>
    <n v="49"/>
    <x v="5"/>
    <x v="3"/>
  </r>
  <r>
    <x v="3"/>
    <x v="330"/>
    <n v="6.2893081761006293"/>
    <x v="5"/>
    <x v="3"/>
  </r>
  <r>
    <x v="3"/>
    <x v="14"/>
    <n v="5.6603773584905657"/>
    <x v="5"/>
    <x v="3"/>
  </r>
  <r>
    <x v="3"/>
    <x v="15"/>
    <n v="15.723270440251572"/>
    <x v="5"/>
    <x v="3"/>
  </r>
  <r>
    <x v="3"/>
    <x v="16"/>
    <n v="16.981132075471699"/>
    <x v="5"/>
    <x v="3"/>
  </r>
  <r>
    <x v="3"/>
    <x v="17"/>
    <n v="16.981132075471699"/>
    <x v="5"/>
    <x v="3"/>
  </r>
  <r>
    <x v="3"/>
    <x v="18"/>
    <n v="27.672955974842768"/>
    <x v="5"/>
    <x v="3"/>
  </r>
  <r>
    <x v="3"/>
    <x v="4"/>
    <n v="10.691823899371069"/>
    <x v="5"/>
    <x v="3"/>
  </r>
  <r>
    <x v="3"/>
    <x v="19"/>
    <n v="48042.253521126739"/>
    <x v="5"/>
    <x v="3"/>
  </r>
  <r>
    <x v="0"/>
    <x v="0"/>
    <n v="99.074074074074076"/>
    <x v="6"/>
    <x v="3"/>
  </r>
  <r>
    <x v="0"/>
    <x v="1"/>
    <n v="0.92592592592592593"/>
    <x v="6"/>
    <x v="3"/>
  </r>
  <r>
    <x v="1"/>
    <x v="2"/>
    <n v="62.962962962962962"/>
    <x v="6"/>
    <x v="3"/>
  </r>
  <r>
    <x v="1"/>
    <x v="3"/>
    <n v="37.037037037037038"/>
    <x v="6"/>
    <x v="3"/>
  </r>
  <r>
    <x v="1"/>
    <x v="4"/>
    <n v="0"/>
    <x v="6"/>
    <x v="3"/>
  </r>
  <r>
    <x v="2"/>
    <x v="5"/>
    <n v="4.6296296296296298"/>
    <x v="6"/>
    <x v="3"/>
  </r>
  <r>
    <x v="2"/>
    <x v="6"/>
    <n v="5.5555555555555554"/>
    <x v="6"/>
    <x v="3"/>
  </r>
  <r>
    <x v="2"/>
    <x v="7"/>
    <n v="24.074074074074073"/>
    <x v="6"/>
    <x v="3"/>
  </r>
  <r>
    <x v="2"/>
    <x v="8"/>
    <n v="10.185185185185185"/>
    <x v="6"/>
    <x v="3"/>
  </r>
  <r>
    <x v="2"/>
    <x v="9"/>
    <n v="20.37037037037037"/>
    <x v="6"/>
    <x v="3"/>
  </r>
  <r>
    <x v="2"/>
    <x v="10"/>
    <n v="30.555555555555557"/>
    <x v="6"/>
    <x v="3"/>
  </r>
  <r>
    <x v="2"/>
    <x v="4"/>
    <n v="4.6296296296296298"/>
    <x v="6"/>
    <x v="3"/>
  </r>
  <r>
    <x v="2"/>
    <x v="11"/>
    <n v="51.038834951456309"/>
    <x v="6"/>
    <x v="3"/>
  </r>
  <r>
    <x v="3"/>
    <x v="330"/>
    <n v="3.7037037037037037"/>
    <x v="6"/>
    <x v="3"/>
  </r>
  <r>
    <x v="3"/>
    <x v="14"/>
    <n v="0.92592592592592593"/>
    <x v="6"/>
    <x v="3"/>
  </r>
  <r>
    <x v="3"/>
    <x v="15"/>
    <n v="3.7037037037037037"/>
    <x v="6"/>
    <x v="3"/>
  </r>
  <r>
    <x v="3"/>
    <x v="16"/>
    <n v="9.2592592592592595"/>
    <x v="6"/>
    <x v="3"/>
  </r>
  <r>
    <x v="3"/>
    <x v="17"/>
    <n v="13.888888888888889"/>
    <x v="6"/>
    <x v="3"/>
  </r>
  <r>
    <x v="3"/>
    <x v="18"/>
    <n v="56.481481481481481"/>
    <x v="6"/>
    <x v="3"/>
  </r>
  <r>
    <x v="3"/>
    <x v="4"/>
    <n v="12.037037037037036"/>
    <x v="6"/>
    <x v="3"/>
  </r>
  <r>
    <x v="3"/>
    <x v="19"/>
    <n v="60915.789473684206"/>
    <x v="6"/>
    <x v="3"/>
  </r>
  <r>
    <x v="0"/>
    <x v="0"/>
    <n v="96.610169491525426"/>
    <x v="7"/>
    <x v="3"/>
  </r>
  <r>
    <x v="0"/>
    <x v="1"/>
    <n v="3.3898305084745761"/>
    <x v="7"/>
    <x v="3"/>
  </r>
  <r>
    <x v="1"/>
    <x v="2"/>
    <n v="54.237288135593218"/>
    <x v="7"/>
    <x v="3"/>
  </r>
  <r>
    <x v="1"/>
    <x v="3"/>
    <n v="44.632768361581924"/>
    <x v="7"/>
    <x v="3"/>
  </r>
  <r>
    <x v="1"/>
    <x v="4"/>
    <n v="1.1299435028248588"/>
    <x v="7"/>
    <x v="3"/>
  </r>
  <r>
    <x v="2"/>
    <x v="5"/>
    <n v="7.9096045197740112"/>
    <x v="7"/>
    <x v="3"/>
  </r>
  <r>
    <x v="2"/>
    <x v="6"/>
    <n v="7.9096045197740112"/>
    <x v="7"/>
    <x v="3"/>
  </r>
  <r>
    <x v="2"/>
    <x v="7"/>
    <n v="15.819209039548022"/>
    <x v="7"/>
    <x v="3"/>
  </r>
  <r>
    <x v="2"/>
    <x v="8"/>
    <n v="7.9096045197740112"/>
    <x v="7"/>
    <x v="3"/>
  </r>
  <r>
    <x v="2"/>
    <x v="9"/>
    <n v="25.423728813559322"/>
    <x v="7"/>
    <x v="3"/>
  </r>
  <r>
    <x v="2"/>
    <x v="10"/>
    <n v="27.118644067796609"/>
    <x v="7"/>
    <x v="3"/>
  </r>
  <r>
    <x v="2"/>
    <x v="4"/>
    <n v="7.9096045197740112"/>
    <x v="7"/>
    <x v="3"/>
  </r>
  <r>
    <x v="2"/>
    <x v="11"/>
    <n v="50.018404907975452"/>
    <x v="7"/>
    <x v="3"/>
  </r>
  <r>
    <x v="3"/>
    <x v="330"/>
    <n v="3.9548022598870056"/>
    <x v="7"/>
    <x v="3"/>
  </r>
  <r>
    <x v="3"/>
    <x v="14"/>
    <n v="5.6497175141242941"/>
    <x v="7"/>
    <x v="3"/>
  </r>
  <r>
    <x v="3"/>
    <x v="15"/>
    <n v="10.169491525423728"/>
    <x v="7"/>
    <x v="3"/>
  </r>
  <r>
    <x v="3"/>
    <x v="16"/>
    <n v="14.124293785310735"/>
    <x v="7"/>
    <x v="3"/>
  </r>
  <r>
    <x v="3"/>
    <x v="17"/>
    <n v="17.514124293785311"/>
    <x v="7"/>
    <x v="3"/>
  </r>
  <r>
    <x v="3"/>
    <x v="18"/>
    <n v="37.288135593220339"/>
    <x v="7"/>
    <x v="3"/>
  </r>
  <r>
    <x v="3"/>
    <x v="4"/>
    <n v="11.299435028248588"/>
    <x v="7"/>
    <x v="3"/>
  </r>
  <r>
    <x v="3"/>
    <x v="19"/>
    <n v="52777.070063694271"/>
    <x v="7"/>
    <x v="3"/>
  </r>
  <r>
    <x v="0"/>
    <x v="0"/>
    <n v="100"/>
    <x v="8"/>
    <x v="3"/>
  </r>
  <r>
    <x v="0"/>
    <x v="1"/>
    <n v="0"/>
    <x v="8"/>
    <x v="3"/>
  </r>
  <r>
    <x v="1"/>
    <x v="2"/>
    <n v="48.648648648648646"/>
    <x v="8"/>
    <x v="3"/>
  </r>
  <r>
    <x v="1"/>
    <x v="3"/>
    <n v="47.297297297297298"/>
    <x v="8"/>
    <x v="3"/>
  </r>
  <r>
    <x v="1"/>
    <x v="4"/>
    <n v="4.0540540540540544"/>
    <x v="8"/>
    <x v="3"/>
  </r>
  <r>
    <x v="2"/>
    <x v="5"/>
    <n v="6.0810810810810807"/>
    <x v="8"/>
    <x v="3"/>
  </r>
  <r>
    <x v="2"/>
    <x v="6"/>
    <n v="6.0810810810810807"/>
    <x v="8"/>
    <x v="3"/>
  </r>
  <r>
    <x v="2"/>
    <x v="7"/>
    <n v="31.756756756756758"/>
    <x v="8"/>
    <x v="3"/>
  </r>
  <r>
    <x v="2"/>
    <x v="8"/>
    <n v="6.0810810810810807"/>
    <x v="8"/>
    <x v="3"/>
  </r>
  <r>
    <x v="2"/>
    <x v="9"/>
    <n v="25.675675675675677"/>
    <x v="8"/>
    <x v="3"/>
  </r>
  <r>
    <x v="2"/>
    <x v="10"/>
    <n v="21.621621621621621"/>
    <x v="8"/>
    <x v="3"/>
  </r>
  <r>
    <x v="2"/>
    <x v="4"/>
    <n v="2.7027027027027026"/>
    <x v="8"/>
    <x v="3"/>
  </r>
  <r>
    <x v="2"/>
    <x v="11"/>
    <n v="47.493055555555536"/>
    <x v="8"/>
    <x v="3"/>
  </r>
  <r>
    <x v="3"/>
    <x v="330"/>
    <n v="2.7027027027027026"/>
    <x v="8"/>
    <x v="3"/>
  </r>
  <r>
    <x v="3"/>
    <x v="14"/>
    <n v="2.0270270270270272"/>
    <x v="8"/>
    <x v="3"/>
  </r>
  <r>
    <x v="3"/>
    <x v="15"/>
    <n v="6.0810810810810807"/>
    <x v="8"/>
    <x v="3"/>
  </r>
  <r>
    <x v="3"/>
    <x v="16"/>
    <n v="10.810810810810811"/>
    <x v="8"/>
    <x v="3"/>
  </r>
  <r>
    <x v="3"/>
    <x v="17"/>
    <n v="11.486486486486486"/>
    <x v="8"/>
    <x v="3"/>
  </r>
  <r>
    <x v="3"/>
    <x v="18"/>
    <n v="54.729729729729726"/>
    <x v="8"/>
    <x v="3"/>
  </r>
  <r>
    <x v="3"/>
    <x v="4"/>
    <n v="12.162162162162161"/>
    <x v="8"/>
    <x v="3"/>
  </r>
  <r>
    <x v="3"/>
    <x v="19"/>
    <n v="59907.69230769229"/>
    <x v="8"/>
    <x v="3"/>
  </r>
  <r>
    <x v="0"/>
    <x v="0"/>
    <n v="100"/>
    <x v="9"/>
    <x v="3"/>
  </r>
  <r>
    <x v="0"/>
    <x v="1"/>
    <n v="0"/>
    <x v="9"/>
    <x v="3"/>
  </r>
  <r>
    <x v="1"/>
    <x v="2"/>
    <n v="44.378698224852073"/>
    <x v="9"/>
    <x v="3"/>
  </r>
  <r>
    <x v="1"/>
    <x v="3"/>
    <n v="55.029585798816569"/>
    <x v="9"/>
    <x v="3"/>
  </r>
  <r>
    <x v="1"/>
    <x v="4"/>
    <n v="0.59171597633136097"/>
    <x v="9"/>
    <x v="3"/>
  </r>
  <r>
    <x v="2"/>
    <x v="5"/>
    <n v="7.1005917159763312"/>
    <x v="9"/>
    <x v="3"/>
  </r>
  <r>
    <x v="2"/>
    <x v="6"/>
    <n v="5.3254437869822482"/>
    <x v="9"/>
    <x v="3"/>
  </r>
  <r>
    <x v="2"/>
    <x v="7"/>
    <n v="18.934911242603551"/>
    <x v="9"/>
    <x v="3"/>
  </r>
  <r>
    <x v="2"/>
    <x v="8"/>
    <n v="14.792899408284024"/>
    <x v="9"/>
    <x v="3"/>
  </r>
  <r>
    <x v="2"/>
    <x v="9"/>
    <n v="23.076923076923077"/>
    <x v="9"/>
    <x v="3"/>
  </r>
  <r>
    <x v="2"/>
    <x v="10"/>
    <n v="24.852071005917161"/>
    <x v="9"/>
    <x v="3"/>
  </r>
  <r>
    <x v="2"/>
    <x v="4"/>
    <n v="5.9171597633136095"/>
    <x v="9"/>
    <x v="3"/>
  </r>
  <r>
    <x v="2"/>
    <x v="11"/>
    <n v="50.044025157232703"/>
    <x v="9"/>
    <x v="3"/>
  </r>
  <r>
    <x v="3"/>
    <x v="330"/>
    <n v="1.7751479289940828"/>
    <x v="9"/>
    <x v="3"/>
  </r>
  <r>
    <x v="3"/>
    <x v="14"/>
    <n v="1.1834319526627219"/>
    <x v="9"/>
    <x v="3"/>
  </r>
  <r>
    <x v="3"/>
    <x v="15"/>
    <n v="10.059171597633137"/>
    <x v="9"/>
    <x v="3"/>
  </r>
  <r>
    <x v="3"/>
    <x v="16"/>
    <n v="14.792899408284024"/>
    <x v="9"/>
    <x v="3"/>
  </r>
  <r>
    <x v="3"/>
    <x v="17"/>
    <n v="11.834319526627219"/>
    <x v="9"/>
    <x v="3"/>
  </r>
  <r>
    <x v="3"/>
    <x v="18"/>
    <n v="35.502958579881657"/>
    <x v="9"/>
    <x v="3"/>
  </r>
  <r>
    <x v="3"/>
    <x v="4"/>
    <n v="24.852071005917161"/>
    <x v="9"/>
    <x v="3"/>
  </r>
  <r>
    <x v="3"/>
    <x v="19"/>
    <n v="55417.322834645704"/>
    <x v="9"/>
    <x v="3"/>
  </r>
  <r>
    <x v="0"/>
    <x v="0"/>
    <n v="96.18320610687023"/>
    <x v="10"/>
    <x v="3"/>
  </r>
  <r>
    <x v="0"/>
    <x v="1"/>
    <n v="3.8167938931297711"/>
    <x v="10"/>
    <x v="3"/>
  </r>
  <r>
    <x v="1"/>
    <x v="2"/>
    <n v="53.435114503816791"/>
    <x v="10"/>
    <x v="3"/>
  </r>
  <r>
    <x v="1"/>
    <x v="3"/>
    <n v="44.274809160305345"/>
    <x v="10"/>
    <x v="3"/>
  </r>
  <r>
    <x v="1"/>
    <x v="4"/>
    <n v="2.2900763358778624"/>
    <x v="10"/>
    <x v="3"/>
  </r>
  <r>
    <x v="2"/>
    <x v="5"/>
    <n v="3.8167938931297711"/>
    <x v="10"/>
    <x v="3"/>
  </r>
  <r>
    <x v="2"/>
    <x v="6"/>
    <n v="12.977099236641221"/>
    <x v="10"/>
    <x v="3"/>
  </r>
  <r>
    <x v="2"/>
    <x v="7"/>
    <n v="22.900763358778626"/>
    <x v="10"/>
    <x v="3"/>
  </r>
  <r>
    <x v="2"/>
    <x v="8"/>
    <n v="7.6335877862595423"/>
    <x v="10"/>
    <x v="3"/>
  </r>
  <r>
    <x v="2"/>
    <x v="9"/>
    <n v="25.190839694656489"/>
    <x v="10"/>
    <x v="3"/>
  </r>
  <r>
    <x v="2"/>
    <x v="10"/>
    <n v="25.190839694656489"/>
    <x v="10"/>
    <x v="3"/>
  </r>
  <r>
    <x v="2"/>
    <x v="4"/>
    <n v="2.2900763358778624"/>
    <x v="10"/>
    <x v="3"/>
  </r>
  <r>
    <x v="2"/>
    <x v="11"/>
    <n v="49.3125"/>
    <x v="10"/>
    <x v="3"/>
  </r>
  <r>
    <x v="3"/>
    <x v="330"/>
    <n v="15.267175572519085"/>
    <x v="10"/>
    <x v="3"/>
  </r>
  <r>
    <x v="3"/>
    <x v="14"/>
    <n v="9.1603053435114496"/>
    <x v="10"/>
    <x v="3"/>
  </r>
  <r>
    <x v="3"/>
    <x v="15"/>
    <n v="17.557251908396946"/>
    <x v="10"/>
    <x v="3"/>
  </r>
  <r>
    <x v="3"/>
    <x v="16"/>
    <n v="15.267175572519085"/>
    <x v="10"/>
    <x v="3"/>
  </r>
  <r>
    <x v="3"/>
    <x v="17"/>
    <n v="14.503816793893129"/>
    <x v="10"/>
    <x v="3"/>
  </r>
  <r>
    <x v="3"/>
    <x v="18"/>
    <n v="12.977099236641221"/>
    <x v="10"/>
    <x v="3"/>
  </r>
  <r>
    <x v="3"/>
    <x v="4"/>
    <n v="15.267175572519085"/>
    <x v="10"/>
    <x v="3"/>
  </r>
  <r>
    <x v="3"/>
    <x v="19"/>
    <n v="38459.459459459453"/>
    <x v="10"/>
    <x v="3"/>
  </r>
  <r>
    <x v="0"/>
    <x v="0"/>
    <n v="99.159663865546221"/>
    <x v="11"/>
    <x v="3"/>
  </r>
  <r>
    <x v="0"/>
    <x v="1"/>
    <n v="0.84033613445378152"/>
    <x v="11"/>
    <x v="3"/>
  </r>
  <r>
    <x v="1"/>
    <x v="2"/>
    <n v="62.184873949579831"/>
    <x v="11"/>
    <x v="3"/>
  </r>
  <r>
    <x v="1"/>
    <x v="3"/>
    <n v="37.815126050420169"/>
    <x v="11"/>
    <x v="3"/>
  </r>
  <r>
    <x v="1"/>
    <x v="4"/>
    <n v="0"/>
    <x v="11"/>
    <x v="3"/>
  </r>
  <r>
    <x v="2"/>
    <x v="5"/>
    <n v="8.4033613445378155"/>
    <x v="11"/>
    <x v="3"/>
  </r>
  <r>
    <x v="2"/>
    <x v="6"/>
    <n v="2.5210084033613445"/>
    <x v="11"/>
    <x v="3"/>
  </r>
  <r>
    <x v="2"/>
    <x v="7"/>
    <n v="23.529411764705884"/>
    <x v="11"/>
    <x v="3"/>
  </r>
  <r>
    <x v="2"/>
    <x v="8"/>
    <n v="8.4033613445378155"/>
    <x v="11"/>
    <x v="3"/>
  </r>
  <r>
    <x v="2"/>
    <x v="9"/>
    <n v="22.689075630252102"/>
    <x v="11"/>
    <x v="3"/>
  </r>
  <r>
    <x v="2"/>
    <x v="10"/>
    <n v="27.731092436974791"/>
    <x v="11"/>
    <x v="3"/>
  </r>
  <r>
    <x v="2"/>
    <x v="4"/>
    <n v="6.7226890756302522"/>
    <x v="11"/>
    <x v="3"/>
  </r>
  <r>
    <x v="2"/>
    <x v="11"/>
    <n v="51.189189189189214"/>
    <x v="11"/>
    <x v="3"/>
  </r>
  <r>
    <x v="3"/>
    <x v="330"/>
    <n v="4.2016806722689077"/>
    <x v="11"/>
    <x v="3"/>
  </r>
  <r>
    <x v="3"/>
    <x v="14"/>
    <n v="6.7226890756302522"/>
    <x v="11"/>
    <x v="3"/>
  </r>
  <r>
    <x v="3"/>
    <x v="15"/>
    <n v="21.008403361344538"/>
    <x v="11"/>
    <x v="3"/>
  </r>
  <r>
    <x v="3"/>
    <x v="16"/>
    <n v="17.647058823529413"/>
    <x v="11"/>
    <x v="3"/>
  </r>
  <r>
    <x v="3"/>
    <x v="17"/>
    <n v="7.5630252100840334"/>
    <x v="11"/>
    <x v="3"/>
  </r>
  <r>
    <x v="3"/>
    <x v="18"/>
    <n v="21.008403361344538"/>
    <x v="11"/>
    <x v="3"/>
  </r>
  <r>
    <x v="3"/>
    <x v="4"/>
    <n v="21.84873949579832"/>
    <x v="11"/>
    <x v="3"/>
  </r>
  <r>
    <x v="3"/>
    <x v="19"/>
    <n v="44645.161290322569"/>
    <x v="11"/>
    <x v="3"/>
  </r>
  <r>
    <x v="0"/>
    <x v="0"/>
    <n v="97.979797979797979"/>
    <x v="12"/>
    <x v="3"/>
  </r>
  <r>
    <x v="0"/>
    <x v="1"/>
    <n v="2.0202020202020203"/>
    <x v="12"/>
    <x v="3"/>
  </r>
  <r>
    <x v="1"/>
    <x v="2"/>
    <n v="52.525252525252526"/>
    <x v="12"/>
    <x v="3"/>
  </r>
  <r>
    <x v="1"/>
    <x v="3"/>
    <n v="46.464646464646464"/>
    <x v="12"/>
    <x v="3"/>
  </r>
  <r>
    <x v="1"/>
    <x v="4"/>
    <n v="1.0101010101010102"/>
    <x v="12"/>
    <x v="3"/>
  </r>
  <r>
    <x v="2"/>
    <x v="5"/>
    <n v="8.0808080808080813"/>
    <x v="12"/>
    <x v="3"/>
  </r>
  <r>
    <x v="2"/>
    <x v="6"/>
    <n v="15.151515151515152"/>
    <x v="12"/>
    <x v="3"/>
  </r>
  <r>
    <x v="2"/>
    <x v="7"/>
    <n v="41.414141414141412"/>
    <x v="12"/>
    <x v="3"/>
  </r>
  <r>
    <x v="2"/>
    <x v="8"/>
    <n v="4.0404040404040407"/>
    <x v="12"/>
    <x v="3"/>
  </r>
  <r>
    <x v="2"/>
    <x v="9"/>
    <n v="10.1010101010101"/>
    <x v="12"/>
    <x v="3"/>
  </r>
  <r>
    <x v="2"/>
    <x v="10"/>
    <n v="17.171717171717173"/>
    <x v="12"/>
    <x v="3"/>
  </r>
  <r>
    <x v="2"/>
    <x v="4"/>
    <n v="4.0404040404040407"/>
    <x v="12"/>
    <x v="3"/>
  </r>
  <r>
    <x v="2"/>
    <x v="11"/>
    <n v="42.263157894736835"/>
    <x v="12"/>
    <x v="3"/>
  </r>
  <r>
    <x v="3"/>
    <x v="330"/>
    <n v="18.181818181818183"/>
    <x v="12"/>
    <x v="3"/>
  </r>
  <r>
    <x v="3"/>
    <x v="14"/>
    <n v="12.121212121212121"/>
    <x v="12"/>
    <x v="3"/>
  </r>
  <r>
    <x v="3"/>
    <x v="15"/>
    <n v="11.111111111111111"/>
    <x v="12"/>
    <x v="3"/>
  </r>
  <r>
    <x v="3"/>
    <x v="16"/>
    <n v="10.1010101010101"/>
    <x v="12"/>
    <x v="3"/>
  </r>
  <r>
    <x v="3"/>
    <x v="17"/>
    <n v="11.111111111111111"/>
    <x v="12"/>
    <x v="3"/>
  </r>
  <r>
    <x v="3"/>
    <x v="18"/>
    <n v="13.131313131313131"/>
    <x v="12"/>
    <x v="3"/>
  </r>
  <r>
    <x v="3"/>
    <x v="4"/>
    <n v="24.242424242424242"/>
    <x v="12"/>
    <x v="3"/>
  </r>
  <r>
    <x v="3"/>
    <x v="19"/>
    <n v="37000"/>
    <x v="12"/>
    <x v="3"/>
  </r>
  <r>
    <x v="0"/>
    <x v="0"/>
    <n v="100"/>
    <x v="13"/>
    <x v="3"/>
  </r>
  <r>
    <x v="0"/>
    <x v="1"/>
    <n v="0"/>
    <x v="13"/>
    <x v="3"/>
  </r>
  <r>
    <x v="1"/>
    <x v="2"/>
    <n v="50.724637681159422"/>
    <x v="13"/>
    <x v="3"/>
  </r>
  <r>
    <x v="1"/>
    <x v="3"/>
    <n v="46.376811594202898"/>
    <x v="13"/>
    <x v="3"/>
  </r>
  <r>
    <x v="1"/>
    <x v="4"/>
    <n v="2.8985507246376812"/>
    <x v="13"/>
    <x v="3"/>
  </r>
  <r>
    <x v="2"/>
    <x v="5"/>
    <n v="10.144927536231885"/>
    <x v="13"/>
    <x v="3"/>
  </r>
  <r>
    <x v="2"/>
    <x v="6"/>
    <n v="2.8985507246376812"/>
    <x v="13"/>
    <x v="3"/>
  </r>
  <r>
    <x v="2"/>
    <x v="7"/>
    <n v="31.884057971014492"/>
    <x v="13"/>
    <x v="3"/>
  </r>
  <r>
    <x v="2"/>
    <x v="8"/>
    <n v="11.594202898550725"/>
    <x v="13"/>
    <x v="3"/>
  </r>
  <r>
    <x v="2"/>
    <x v="9"/>
    <n v="21.739130434782609"/>
    <x v="13"/>
    <x v="3"/>
  </r>
  <r>
    <x v="2"/>
    <x v="10"/>
    <n v="17.391304347826086"/>
    <x v="13"/>
    <x v="3"/>
  </r>
  <r>
    <x v="2"/>
    <x v="4"/>
    <n v="4.3478260869565215"/>
    <x v="13"/>
    <x v="3"/>
  </r>
  <r>
    <x v="2"/>
    <x v="11"/>
    <n v="45.833333333333314"/>
    <x v="13"/>
    <x v="3"/>
  </r>
  <r>
    <x v="3"/>
    <x v="330"/>
    <n v="7.2463768115942031"/>
    <x v="13"/>
    <x v="3"/>
  </r>
  <r>
    <x v="3"/>
    <x v="14"/>
    <n v="2.8985507246376812"/>
    <x v="13"/>
    <x v="3"/>
  </r>
  <r>
    <x v="3"/>
    <x v="15"/>
    <n v="10.144927536231885"/>
    <x v="13"/>
    <x v="3"/>
  </r>
  <r>
    <x v="3"/>
    <x v="16"/>
    <n v="5.7971014492753623"/>
    <x v="13"/>
    <x v="3"/>
  </r>
  <r>
    <x v="3"/>
    <x v="17"/>
    <n v="14.492753623188406"/>
    <x v="13"/>
    <x v="3"/>
  </r>
  <r>
    <x v="3"/>
    <x v="18"/>
    <n v="27.536231884057973"/>
    <x v="13"/>
    <x v="3"/>
  </r>
  <r>
    <x v="3"/>
    <x v="4"/>
    <n v="31.884057971014492"/>
    <x v="13"/>
    <x v="3"/>
  </r>
  <r>
    <x v="3"/>
    <x v="19"/>
    <n v="50744.680851063829"/>
    <x v="13"/>
    <x v="3"/>
  </r>
  <r>
    <x v="0"/>
    <x v="0"/>
    <n v="100"/>
    <x v="14"/>
    <x v="3"/>
  </r>
  <r>
    <x v="0"/>
    <x v="1"/>
    <n v="0"/>
    <x v="14"/>
    <x v="3"/>
  </r>
  <r>
    <x v="1"/>
    <x v="2"/>
    <n v="40.229885057471265"/>
    <x v="14"/>
    <x v="3"/>
  </r>
  <r>
    <x v="1"/>
    <x v="3"/>
    <n v="57.47126436781609"/>
    <x v="14"/>
    <x v="3"/>
  </r>
  <r>
    <x v="1"/>
    <x v="4"/>
    <n v="2.2988505747126435"/>
    <x v="14"/>
    <x v="3"/>
  </r>
  <r>
    <x v="2"/>
    <x v="5"/>
    <n v="24.137931034482758"/>
    <x v="14"/>
    <x v="3"/>
  </r>
  <r>
    <x v="2"/>
    <x v="6"/>
    <n v="9.1954022988505741"/>
    <x v="14"/>
    <x v="3"/>
  </r>
  <r>
    <x v="2"/>
    <x v="7"/>
    <n v="16.091954022988507"/>
    <x v="14"/>
    <x v="3"/>
  </r>
  <r>
    <x v="2"/>
    <x v="8"/>
    <n v="8.0459770114942533"/>
    <x v="14"/>
    <x v="3"/>
  </r>
  <r>
    <x v="2"/>
    <x v="9"/>
    <n v="16.091954022988507"/>
    <x v="14"/>
    <x v="3"/>
  </r>
  <r>
    <x v="2"/>
    <x v="10"/>
    <n v="13.793103448275861"/>
    <x v="14"/>
    <x v="3"/>
  </r>
  <r>
    <x v="2"/>
    <x v="4"/>
    <n v="12.64367816091954"/>
    <x v="14"/>
    <x v="3"/>
  </r>
  <r>
    <x v="2"/>
    <x v="11"/>
    <n v="41.23684210526315"/>
    <x v="14"/>
    <x v="3"/>
  </r>
  <r>
    <x v="3"/>
    <x v="330"/>
    <n v="6.8965517241379306"/>
    <x v="14"/>
    <x v="3"/>
  </r>
  <r>
    <x v="3"/>
    <x v="14"/>
    <n v="5.7471264367816088"/>
    <x v="14"/>
    <x v="3"/>
  </r>
  <r>
    <x v="3"/>
    <x v="15"/>
    <n v="9.1954022988505741"/>
    <x v="14"/>
    <x v="3"/>
  </r>
  <r>
    <x v="3"/>
    <x v="16"/>
    <n v="19.540229885057471"/>
    <x v="14"/>
    <x v="3"/>
  </r>
  <r>
    <x v="3"/>
    <x v="17"/>
    <n v="13.793103448275861"/>
    <x v="14"/>
    <x v="3"/>
  </r>
  <r>
    <x v="3"/>
    <x v="18"/>
    <n v="33.333333333333336"/>
    <x v="14"/>
    <x v="3"/>
  </r>
  <r>
    <x v="3"/>
    <x v="4"/>
    <n v="11.494252873563218"/>
    <x v="14"/>
    <x v="3"/>
  </r>
  <r>
    <x v="3"/>
    <x v="19"/>
    <n v="50103.896103896099"/>
    <x v="14"/>
    <x v="3"/>
  </r>
  <r>
    <x v="0"/>
    <x v="0"/>
    <n v="96.703296703296701"/>
    <x v="15"/>
    <x v="3"/>
  </r>
  <r>
    <x v="0"/>
    <x v="1"/>
    <n v="3.2967032967032965"/>
    <x v="15"/>
    <x v="3"/>
  </r>
  <r>
    <x v="1"/>
    <x v="2"/>
    <n v="42.857142857142854"/>
    <x v="15"/>
    <x v="3"/>
  </r>
  <r>
    <x v="1"/>
    <x v="3"/>
    <n v="53.846153846153847"/>
    <x v="15"/>
    <x v="3"/>
  </r>
  <r>
    <x v="1"/>
    <x v="4"/>
    <n v="3.2967032967032965"/>
    <x v="15"/>
    <x v="3"/>
  </r>
  <r>
    <x v="2"/>
    <x v="5"/>
    <n v="16.483516483516482"/>
    <x v="15"/>
    <x v="3"/>
  </r>
  <r>
    <x v="2"/>
    <x v="6"/>
    <n v="12.087912087912088"/>
    <x v="15"/>
    <x v="3"/>
  </r>
  <r>
    <x v="2"/>
    <x v="7"/>
    <n v="35.164835164835168"/>
    <x v="15"/>
    <x v="3"/>
  </r>
  <r>
    <x v="2"/>
    <x v="8"/>
    <n v="15.384615384615385"/>
    <x v="15"/>
    <x v="3"/>
  </r>
  <r>
    <x v="2"/>
    <x v="9"/>
    <n v="6.5934065934065931"/>
    <x v="15"/>
    <x v="3"/>
  </r>
  <r>
    <x v="2"/>
    <x v="10"/>
    <n v="2.197802197802198"/>
    <x v="15"/>
    <x v="3"/>
  </r>
  <r>
    <x v="2"/>
    <x v="4"/>
    <n v="12.087912087912088"/>
    <x v="15"/>
    <x v="3"/>
  </r>
  <r>
    <x v="2"/>
    <x v="11"/>
    <n v="37.450000000000003"/>
    <x v="15"/>
    <x v="3"/>
  </r>
  <r>
    <x v="3"/>
    <x v="330"/>
    <n v="35.164835164835168"/>
    <x v="15"/>
    <x v="3"/>
  </r>
  <r>
    <x v="3"/>
    <x v="14"/>
    <n v="9.8901098901098905"/>
    <x v="15"/>
    <x v="3"/>
  </r>
  <r>
    <x v="3"/>
    <x v="15"/>
    <n v="12.087912087912088"/>
    <x v="15"/>
    <x v="3"/>
  </r>
  <r>
    <x v="3"/>
    <x v="16"/>
    <n v="10.989010989010989"/>
    <x v="15"/>
    <x v="3"/>
  </r>
  <r>
    <x v="3"/>
    <x v="17"/>
    <n v="9.8901098901098905"/>
    <x v="15"/>
    <x v="3"/>
  </r>
  <r>
    <x v="3"/>
    <x v="18"/>
    <n v="12.087912087912088"/>
    <x v="15"/>
    <x v="3"/>
  </r>
  <r>
    <x v="3"/>
    <x v="4"/>
    <n v="9.8901098901098905"/>
    <x v="15"/>
    <x v="3"/>
  </r>
  <r>
    <x v="3"/>
    <x v="19"/>
    <n v="31024.390243902442"/>
    <x v="15"/>
    <x v="3"/>
  </r>
  <r>
    <x v="0"/>
    <x v="0"/>
    <n v="86.956521739130437"/>
    <x v="16"/>
    <x v="3"/>
  </r>
  <r>
    <x v="0"/>
    <x v="1"/>
    <n v="13.043478260869565"/>
    <x v="16"/>
    <x v="3"/>
  </r>
  <r>
    <x v="1"/>
    <x v="2"/>
    <n v="51.086956521739133"/>
    <x v="16"/>
    <x v="3"/>
  </r>
  <r>
    <x v="1"/>
    <x v="3"/>
    <n v="47.282608695652172"/>
    <x v="16"/>
    <x v="3"/>
  </r>
  <r>
    <x v="1"/>
    <x v="4"/>
    <n v="1.6304347826086956"/>
    <x v="16"/>
    <x v="3"/>
  </r>
  <r>
    <x v="2"/>
    <x v="5"/>
    <n v="22.282608695652176"/>
    <x v="16"/>
    <x v="3"/>
  </r>
  <r>
    <x v="2"/>
    <x v="6"/>
    <n v="20.652173913043477"/>
    <x v="16"/>
    <x v="3"/>
  </r>
  <r>
    <x v="2"/>
    <x v="7"/>
    <n v="28.804347826086957"/>
    <x v="16"/>
    <x v="3"/>
  </r>
  <r>
    <x v="2"/>
    <x v="8"/>
    <n v="4.3478260869565215"/>
    <x v="16"/>
    <x v="3"/>
  </r>
  <r>
    <x v="2"/>
    <x v="9"/>
    <n v="13.586956521739131"/>
    <x v="16"/>
    <x v="3"/>
  </r>
  <r>
    <x v="2"/>
    <x v="10"/>
    <n v="7.0652173913043477"/>
    <x v="16"/>
    <x v="3"/>
  </r>
  <r>
    <x v="2"/>
    <x v="4"/>
    <n v="3.2608695652173911"/>
    <x v="16"/>
    <x v="3"/>
  </r>
  <r>
    <x v="2"/>
    <x v="11"/>
    <n v="36.792134831460714"/>
    <x v="16"/>
    <x v="3"/>
  </r>
  <r>
    <x v="3"/>
    <x v="330"/>
    <n v="22.282608695652176"/>
    <x v="16"/>
    <x v="3"/>
  </r>
  <r>
    <x v="3"/>
    <x v="14"/>
    <n v="8.1521739130434785"/>
    <x v="16"/>
    <x v="3"/>
  </r>
  <r>
    <x v="3"/>
    <x v="15"/>
    <n v="9.2391304347826093"/>
    <x v="16"/>
    <x v="3"/>
  </r>
  <r>
    <x v="3"/>
    <x v="16"/>
    <n v="8.695652173913043"/>
    <x v="16"/>
    <x v="3"/>
  </r>
  <r>
    <x v="3"/>
    <x v="17"/>
    <n v="5.4347826086956523"/>
    <x v="16"/>
    <x v="3"/>
  </r>
  <r>
    <x v="3"/>
    <x v="18"/>
    <n v="17.391304347826086"/>
    <x v="16"/>
    <x v="3"/>
  </r>
  <r>
    <x v="3"/>
    <x v="4"/>
    <n v="28.804347826086957"/>
    <x v="16"/>
    <x v="3"/>
  </r>
  <r>
    <x v="3"/>
    <x v="19"/>
    <n v="36045.801526717551"/>
    <x v="16"/>
    <x v="3"/>
  </r>
  <r>
    <x v="4"/>
    <x v="20"/>
    <n v="8.215875370919882"/>
    <x v="17"/>
    <x v="2"/>
  </r>
  <r>
    <x v="4"/>
    <x v="21"/>
    <n v="20.270771513353115"/>
    <x v="17"/>
    <x v="2"/>
  </r>
  <r>
    <x v="4"/>
    <x v="22"/>
    <n v="30.86053412462908"/>
    <x v="17"/>
    <x v="2"/>
  </r>
  <r>
    <x v="4"/>
    <x v="23"/>
    <n v="5.4710682492581606"/>
    <x v="17"/>
    <x v="2"/>
  </r>
  <r>
    <x v="4"/>
    <x v="24"/>
    <n v="12.147626112759644"/>
    <x v="17"/>
    <x v="2"/>
  </r>
  <r>
    <x v="4"/>
    <x v="25"/>
    <n v="1.9658753709198813"/>
    <x v="17"/>
    <x v="2"/>
  </r>
  <r>
    <x v="4"/>
    <x v="26"/>
    <n v="17.080860534124628"/>
    <x v="17"/>
    <x v="2"/>
  </r>
  <r>
    <x v="4"/>
    <x v="27"/>
    <n v="1.0200296735905046"/>
    <x v="17"/>
    <x v="2"/>
  </r>
  <r>
    <x v="4"/>
    <x v="28"/>
    <n v="2.9673590504451037"/>
    <x v="17"/>
    <x v="2"/>
  </r>
  <r>
    <x v="5"/>
    <x v="20"/>
    <n v="7.232937685459941"/>
    <x v="17"/>
    <x v="2"/>
  </r>
  <r>
    <x v="5"/>
    <x v="21"/>
    <n v="13.983679525222552"/>
    <x v="17"/>
    <x v="2"/>
  </r>
  <r>
    <x v="5"/>
    <x v="22"/>
    <n v="12.759643916913946"/>
    <x v="17"/>
    <x v="2"/>
  </r>
  <r>
    <x v="5"/>
    <x v="23"/>
    <n v="2.9673590504451037"/>
    <x v="17"/>
    <x v="2"/>
  </r>
  <r>
    <x v="5"/>
    <x v="24"/>
    <n v="5.4525222551928785"/>
    <x v="17"/>
    <x v="2"/>
  </r>
  <r>
    <x v="5"/>
    <x v="25"/>
    <n v="2.392433234421365"/>
    <x v="17"/>
    <x v="2"/>
  </r>
  <r>
    <x v="5"/>
    <x v="26"/>
    <n v="10.200296735905045"/>
    <x v="17"/>
    <x v="2"/>
  </r>
  <r>
    <x v="5"/>
    <x v="27"/>
    <n v="0.68620178041543023"/>
    <x v="17"/>
    <x v="2"/>
  </r>
  <r>
    <x v="5"/>
    <x v="28"/>
    <n v="2.7448071216617209"/>
    <x v="17"/>
    <x v="2"/>
  </r>
  <r>
    <x v="5"/>
    <x v="4"/>
    <n v="41.580118694362021"/>
    <x v="17"/>
    <x v="2"/>
  </r>
  <r>
    <x v="6"/>
    <x v="33"/>
    <n v="11.053412462908012"/>
    <x v="17"/>
    <x v="2"/>
  </r>
  <r>
    <x v="6"/>
    <x v="34"/>
    <n v="54.710682492581604"/>
    <x v="17"/>
    <x v="2"/>
  </r>
  <r>
    <x v="6"/>
    <x v="35"/>
    <n v="28.486646884272997"/>
    <x v="17"/>
    <x v="2"/>
  </r>
  <r>
    <x v="6"/>
    <x v="36"/>
    <n v="5.7492581602373889"/>
    <x v="17"/>
    <x v="2"/>
  </r>
  <r>
    <x v="6"/>
    <x v="4"/>
    <n v="0"/>
    <x v="17"/>
    <x v="2"/>
  </r>
  <r>
    <x v="6"/>
    <x v="37"/>
    <n v="9.8303041543027003"/>
    <x v="17"/>
    <x v="2"/>
  </r>
  <r>
    <x v="7"/>
    <x v="38"/>
    <n v="36.387240356083083"/>
    <x v="17"/>
    <x v="2"/>
  </r>
  <r>
    <x v="7"/>
    <x v="39"/>
    <n v="14.039317507418398"/>
    <x v="17"/>
    <x v="2"/>
  </r>
  <r>
    <x v="7"/>
    <x v="40"/>
    <n v="16.301928783382788"/>
    <x v="17"/>
    <x v="2"/>
  </r>
  <r>
    <x v="7"/>
    <x v="41"/>
    <n v="32.344213649851632"/>
    <x v="17"/>
    <x v="2"/>
  </r>
  <r>
    <x v="7"/>
    <x v="4"/>
    <n v="0.92729970326409494"/>
    <x v="17"/>
    <x v="2"/>
  </r>
  <r>
    <x v="7"/>
    <x v="42"/>
    <n v="4.4773493073755093"/>
    <x v="17"/>
    <x v="2"/>
  </r>
  <r>
    <x v="8"/>
    <x v="43"/>
    <n v="36.387240356083083"/>
    <x v="17"/>
    <x v="2"/>
  </r>
  <r>
    <x v="8"/>
    <x v="44"/>
    <n v="62.685459940652819"/>
    <x v="17"/>
    <x v="2"/>
  </r>
  <r>
    <x v="8"/>
    <x v="4"/>
    <n v="0.92729970326409494"/>
    <x v="17"/>
    <x v="2"/>
  </r>
  <r>
    <x v="9"/>
    <x v="45"/>
    <n v="9.5326409495548958"/>
    <x v="17"/>
    <x v="2"/>
  </r>
  <r>
    <x v="9"/>
    <x v="46"/>
    <n v="6.5467359050445104"/>
    <x v="17"/>
    <x v="2"/>
  </r>
  <r>
    <x v="9"/>
    <x v="47"/>
    <n v="16.617210682492583"/>
    <x v="17"/>
    <x v="2"/>
  </r>
  <r>
    <x v="9"/>
    <x v="48"/>
    <n v="5.0074183976261128"/>
    <x v="17"/>
    <x v="2"/>
  </r>
  <r>
    <x v="9"/>
    <x v="49"/>
    <n v="3.5608308605341246"/>
    <x v="17"/>
    <x v="2"/>
  </r>
  <r>
    <x v="9"/>
    <x v="50"/>
    <n v="2.4109792284866467"/>
    <x v="17"/>
    <x v="2"/>
  </r>
  <r>
    <x v="9"/>
    <x v="51"/>
    <n v="1.5207715133531157"/>
    <x v="17"/>
    <x v="2"/>
  </r>
  <r>
    <x v="9"/>
    <x v="52"/>
    <n v="1.2982195845697329"/>
    <x v="17"/>
    <x v="2"/>
  </r>
  <r>
    <x v="9"/>
    <x v="53"/>
    <n v="3.2084569732937687"/>
    <x v="17"/>
    <x v="2"/>
  </r>
  <r>
    <x v="9"/>
    <x v="54"/>
    <n v="6.8249258160237387"/>
    <x v="17"/>
    <x v="2"/>
  </r>
  <r>
    <x v="9"/>
    <x v="4"/>
    <n v="43.471810089020771"/>
    <x v="17"/>
    <x v="2"/>
  </r>
  <r>
    <x v="9"/>
    <x v="55"/>
    <n v="4.0121391076115582"/>
    <x v="17"/>
    <x v="2"/>
  </r>
  <r>
    <x v="4"/>
    <x v="20"/>
    <n v="2.3111111111111109"/>
    <x v="1"/>
    <x v="2"/>
  </r>
  <r>
    <x v="4"/>
    <x v="21"/>
    <n v="11.2"/>
    <x v="1"/>
    <x v="2"/>
  </r>
  <r>
    <x v="4"/>
    <x v="22"/>
    <n v="19.288888888888888"/>
    <x v="1"/>
    <x v="2"/>
  </r>
  <r>
    <x v="4"/>
    <x v="23"/>
    <n v="1.4222222222222223"/>
    <x v="1"/>
    <x v="2"/>
  </r>
  <r>
    <x v="4"/>
    <x v="24"/>
    <n v="10.488888888888889"/>
    <x v="1"/>
    <x v="2"/>
  </r>
  <r>
    <x v="4"/>
    <x v="25"/>
    <n v="4.177777777777778"/>
    <x v="1"/>
    <x v="2"/>
  </r>
  <r>
    <x v="4"/>
    <x v="26"/>
    <n v="36.799999999999997"/>
    <x v="1"/>
    <x v="2"/>
  </r>
  <r>
    <x v="4"/>
    <x v="27"/>
    <n v="2.4"/>
    <x v="1"/>
    <x v="2"/>
  </r>
  <r>
    <x v="4"/>
    <x v="28"/>
    <n v="11.911111111111111"/>
    <x v="1"/>
    <x v="2"/>
  </r>
  <r>
    <x v="5"/>
    <x v="20"/>
    <n v="1.7777777777777777"/>
    <x v="1"/>
    <x v="2"/>
  </r>
  <r>
    <x v="5"/>
    <x v="21"/>
    <n v="4.8888888888888893"/>
    <x v="1"/>
    <x v="2"/>
  </r>
  <r>
    <x v="5"/>
    <x v="22"/>
    <n v="6.1333333333333337"/>
    <x v="1"/>
    <x v="2"/>
  </r>
  <r>
    <x v="5"/>
    <x v="23"/>
    <n v="0.35555555555555557"/>
    <x v="1"/>
    <x v="2"/>
  </r>
  <r>
    <x v="5"/>
    <x v="24"/>
    <n v="1.6888888888888889"/>
    <x v="1"/>
    <x v="2"/>
  </r>
  <r>
    <x v="5"/>
    <x v="25"/>
    <n v="4.0888888888888886"/>
    <x v="1"/>
    <x v="2"/>
  </r>
  <r>
    <x v="5"/>
    <x v="26"/>
    <n v="20.177777777777777"/>
    <x v="1"/>
    <x v="2"/>
  </r>
  <r>
    <x v="5"/>
    <x v="27"/>
    <n v="1.7777777777777777"/>
    <x v="1"/>
    <x v="2"/>
  </r>
  <r>
    <x v="5"/>
    <x v="28"/>
    <n v="11.022222222222222"/>
    <x v="1"/>
    <x v="2"/>
  </r>
  <r>
    <x v="5"/>
    <x v="4"/>
    <n v="48.088888888888889"/>
    <x v="1"/>
    <x v="2"/>
  </r>
  <r>
    <x v="6"/>
    <x v="33"/>
    <n v="39.911111111111111"/>
    <x v="1"/>
    <x v="2"/>
  </r>
  <r>
    <x v="6"/>
    <x v="34"/>
    <n v="50.4"/>
    <x v="1"/>
    <x v="2"/>
  </r>
  <r>
    <x v="6"/>
    <x v="35"/>
    <n v="8.7111111111111104"/>
    <x v="1"/>
    <x v="2"/>
  </r>
  <r>
    <x v="6"/>
    <x v="36"/>
    <n v="0.97777777777777775"/>
    <x v="1"/>
    <x v="2"/>
  </r>
  <r>
    <x v="6"/>
    <x v="4"/>
    <n v="0"/>
    <x v="1"/>
    <x v="2"/>
  </r>
  <r>
    <x v="6"/>
    <x v="37"/>
    <n v="6.1448888888888868"/>
    <x v="1"/>
    <x v="2"/>
  </r>
  <r>
    <x v="7"/>
    <x v="38"/>
    <n v="41.6"/>
    <x v="1"/>
    <x v="2"/>
  </r>
  <r>
    <x v="7"/>
    <x v="39"/>
    <n v="15.822222222222223"/>
    <x v="1"/>
    <x v="2"/>
  </r>
  <r>
    <x v="7"/>
    <x v="40"/>
    <n v="17.866666666666667"/>
    <x v="1"/>
    <x v="2"/>
  </r>
  <r>
    <x v="7"/>
    <x v="41"/>
    <n v="21.6"/>
    <x v="1"/>
    <x v="2"/>
  </r>
  <r>
    <x v="7"/>
    <x v="4"/>
    <n v="3.1111111111111112"/>
    <x v="1"/>
    <x v="2"/>
  </r>
  <r>
    <x v="7"/>
    <x v="42"/>
    <n v="3.8009174311926492"/>
    <x v="1"/>
    <x v="2"/>
  </r>
  <r>
    <x v="8"/>
    <x v="43"/>
    <n v="41.6"/>
    <x v="1"/>
    <x v="2"/>
  </r>
  <r>
    <x v="8"/>
    <x v="44"/>
    <n v="55.288888888888891"/>
    <x v="1"/>
    <x v="2"/>
  </r>
  <r>
    <x v="8"/>
    <x v="4"/>
    <n v="3.1111111111111112"/>
    <x v="1"/>
    <x v="2"/>
  </r>
  <r>
    <x v="9"/>
    <x v="45"/>
    <n v="10.577777777777778"/>
    <x v="1"/>
    <x v="2"/>
  </r>
  <r>
    <x v="9"/>
    <x v="46"/>
    <n v="6.1333333333333337"/>
    <x v="1"/>
    <x v="2"/>
  </r>
  <r>
    <x v="9"/>
    <x v="47"/>
    <n v="8.2666666666666675"/>
    <x v="1"/>
    <x v="2"/>
  </r>
  <r>
    <x v="9"/>
    <x v="48"/>
    <n v="3.2"/>
    <x v="1"/>
    <x v="2"/>
  </r>
  <r>
    <x v="9"/>
    <x v="49"/>
    <n v="2.9333333333333331"/>
    <x v="1"/>
    <x v="2"/>
  </r>
  <r>
    <x v="9"/>
    <x v="50"/>
    <n v="2.3111111111111109"/>
    <x v="1"/>
    <x v="2"/>
  </r>
  <r>
    <x v="9"/>
    <x v="51"/>
    <n v="1.1555555555555554"/>
    <x v="1"/>
    <x v="2"/>
  </r>
  <r>
    <x v="9"/>
    <x v="52"/>
    <n v="1.4222222222222223"/>
    <x v="1"/>
    <x v="2"/>
  </r>
  <r>
    <x v="9"/>
    <x v="53"/>
    <n v="3.911111111111111"/>
    <x v="1"/>
    <x v="2"/>
  </r>
  <r>
    <x v="9"/>
    <x v="54"/>
    <n v="10.488888888888889"/>
    <x v="1"/>
    <x v="2"/>
  </r>
  <r>
    <x v="9"/>
    <x v="4"/>
    <n v="49.6"/>
    <x v="1"/>
    <x v="2"/>
  </r>
  <r>
    <x v="9"/>
    <x v="55"/>
    <n v="5.8177542621986991"/>
    <x v="1"/>
    <x v="2"/>
  </r>
  <r>
    <x v="4"/>
    <x v="20"/>
    <n v="14.076086956521738"/>
    <x v="2"/>
    <x v="2"/>
  </r>
  <r>
    <x v="4"/>
    <x v="21"/>
    <n v="19.510869565217391"/>
    <x v="2"/>
    <x v="2"/>
  </r>
  <r>
    <x v="4"/>
    <x v="22"/>
    <n v="35.652173913043477"/>
    <x v="2"/>
    <x v="2"/>
  </r>
  <r>
    <x v="4"/>
    <x v="23"/>
    <n v="8.9673913043478262"/>
    <x v="2"/>
    <x v="2"/>
  </r>
  <r>
    <x v="4"/>
    <x v="24"/>
    <n v="15.706521739130435"/>
    <x v="2"/>
    <x v="2"/>
  </r>
  <r>
    <x v="4"/>
    <x v="25"/>
    <n v="0.81521739130434778"/>
    <x v="2"/>
    <x v="2"/>
  </r>
  <r>
    <x v="4"/>
    <x v="26"/>
    <n v="4.8369565217391308"/>
    <x v="2"/>
    <x v="2"/>
  </r>
  <r>
    <x v="4"/>
    <x v="27"/>
    <n v="0.16304347826086957"/>
    <x v="2"/>
    <x v="2"/>
  </r>
  <r>
    <x v="4"/>
    <x v="28"/>
    <n v="0.27173913043478259"/>
    <x v="2"/>
    <x v="2"/>
  </r>
  <r>
    <x v="5"/>
    <x v="20"/>
    <n v="13.641304347826088"/>
    <x v="2"/>
    <x v="2"/>
  </r>
  <r>
    <x v="5"/>
    <x v="21"/>
    <n v="20.326086956521738"/>
    <x v="2"/>
    <x v="2"/>
  </r>
  <r>
    <x v="5"/>
    <x v="22"/>
    <n v="20.108695652173914"/>
    <x v="2"/>
    <x v="2"/>
  </r>
  <r>
    <x v="5"/>
    <x v="23"/>
    <n v="5.9782608695652177"/>
    <x v="2"/>
    <x v="2"/>
  </r>
  <r>
    <x v="5"/>
    <x v="24"/>
    <n v="10.597826086956522"/>
    <x v="2"/>
    <x v="2"/>
  </r>
  <r>
    <x v="5"/>
    <x v="25"/>
    <n v="2.1195652173913042"/>
    <x v="2"/>
    <x v="2"/>
  </r>
  <r>
    <x v="5"/>
    <x v="26"/>
    <n v="4.8913043478260869"/>
    <x v="2"/>
    <x v="2"/>
  </r>
  <r>
    <x v="5"/>
    <x v="27"/>
    <n v="0.10869565217391304"/>
    <x v="2"/>
    <x v="2"/>
  </r>
  <r>
    <x v="5"/>
    <x v="28"/>
    <n v="0.38043478260869568"/>
    <x v="2"/>
    <x v="2"/>
  </r>
  <r>
    <x v="5"/>
    <x v="4"/>
    <n v="21.847826086956523"/>
    <x v="2"/>
    <x v="2"/>
  </r>
  <r>
    <x v="6"/>
    <x v="33"/>
    <n v="4.0217391304347823"/>
    <x v="2"/>
    <x v="2"/>
  </r>
  <r>
    <x v="6"/>
    <x v="34"/>
    <n v="59.347826086956523"/>
    <x v="2"/>
    <x v="2"/>
  </r>
  <r>
    <x v="6"/>
    <x v="35"/>
    <n v="31.793478260869566"/>
    <x v="2"/>
    <x v="2"/>
  </r>
  <r>
    <x v="6"/>
    <x v="36"/>
    <n v="4.8369565217391308"/>
    <x v="2"/>
    <x v="2"/>
  </r>
  <r>
    <x v="6"/>
    <x v="4"/>
    <n v="0"/>
    <x v="2"/>
    <x v="2"/>
  </r>
  <r>
    <x v="6"/>
    <x v="37"/>
    <n v="9.963043478260877"/>
    <x v="2"/>
    <x v="2"/>
  </r>
  <r>
    <x v="7"/>
    <x v="38"/>
    <n v="18.478260869565219"/>
    <x v="2"/>
    <x v="2"/>
  </r>
  <r>
    <x v="7"/>
    <x v="39"/>
    <n v="12.119565217391305"/>
    <x v="2"/>
    <x v="2"/>
  </r>
  <r>
    <x v="7"/>
    <x v="40"/>
    <n v="18.206521739130434"/>
    <x v="2"/>
    <x v="2"/>
  </r>
  <r>
    <x v="7"/>
    <x v="41"/>
    <n v="50.815217391304351"/>
    <x v="2"/>
    <x v="2"/>
  </r>
  <r>
    <x v="7"/>
    <x v="4"/>
    <n v="0.38043478260869568"/>
    <x v="2"/>
    <x v="2"/>
  </r>
  <r>
    <x v="7"/>
    <x v="42"/>
    <n v="6.7523186033824363"/>
    <x v="2"/>
    <x v="2"/>
  </r>
  <r>
    <x v="8"/>
    <x v="43"/>
    <n v="18.478260869565219"/>
    <x v="2"/>
    <x v="2"/>
  </r>
  <r>
    <x v="8"/>
    <x v="44"/>
    <n v="81.141304347826093"/>
    <x v="2"/>
    <x v="2"/>
  </r>
  <r>
    <x v="8"/>
    <x v="4"/>
    <n v="0.38043478260869568"/>
    <x v="2"/>
    <x v="2"/>
  </r>
  <r>
    <x v="9"/>
    <x v="45"/>
    <n v="13.967391304347826"/>
    <x v="2"/>
    <x v="2"/>
  </r>
  <r>
    <x v="9"/>
    <x v="46"/>
    <n v="8.1521739130434785"/>
    <x v="2"/>
    <x v="2"/>
  </r>
  <r>
    <x v="9"/>
    <x v="47"/>
    <n v="25.869565217391305"/>
    <x v="2"/>
    <x v="2"/>
  </r>
  <r>
    <x v="9"/>
    <x v="48"/>
    <n v="6.4130434782608692"/>
    <x v="2"/>
    <x v="2"/>
  </r>
  <r>
    <x v="9"/>
    <x v="49"/>
    <n v="3.8586956521739131"/>
    <x v="2"/>
    <x v="2"/>
  </r>
  <r>
    <x v="9"/>
    <x v="50"/>
    <n v="2.5543478260869565"/>
    <x v="2"/>
    <x v="2"/>
  </r>
  <r>
    <x v="9"/>
    <x v="51"/>
    <n v="1.7934782608695652"/>
    <x v="2"/>
    <x v="2"/>
  </r>
  <r>
    <x v="9"/>
    <x v="52"/>
    <n v="1.1413043478260869"/>
    <x v="2"/>
    <x v="2"/>
  </r>
  <r>
    <x v="9"/>
    <x v="53"/>
    <n v="3.9130434782608696"/>
    <x v="2"/>
    <x v="2"/>
  </r>
  <r>
    <x v="9"/>
    <x v="54"/>
    <n v="5.7065217391304346"/>
    <x v="2"/>
    <x v="2"/>
  </r>
  <r>
    <x v="9"/>
    <x v="4"/>
    <n v="26.630434782608695"/>
    <x v="2"/>
    <x v="2"/>
  </r>
  <r>
    <x v="9"/>
    <x v="55"/>
    <n v="3.0793209876543224"/>
    <x v="2"/>
    <x v="2"/>
  </r>
  <r>
    <x v="4"/>
    <x v="20"/>
    <n v="2.2535211267605635"/>
    <x v="3"/>
    <x v="2"/>
  </r>
  <r>
    <x v="4"/>
    <x v="21"/>
    <n v="12.112676056338028"/>
    <x v="3"/>
    <x v="2"/>
  </r>
  <r>
    <x v="4"/>
    <x v="22"/>
    <n v="30.985915492957748"/>
    <x v="3"/>
    <x v="2"/>
  </r>
  <r>
    <x v="4"/>
    <x v="23"/>
    <n v="6.056338028169014"/>
    <x v="3"/>
    <x v="2"/>
  </r>
  <r>
    <x v="4"/>
    <x v="24"/>
    <n v="10"/>
    <x v="3"/>
    <x v="2"/>
  </r>
  <r>
    <x v="4"/>
    <x v="25"/>
    <n v="3.23943661971831"/>
    <x v="3"/>
    <x v="2"/>
  </r>
  <r>
    <x v="4"/>
    <x v="26"/>
    <n v="32.25352112676056"/>
    <x v="3"/>
    <x v="2"/>
  </r>
  <r>
    <x v="4"/>
    <x v="27"/>
    <n v="2.535211267605634"/>
    <x v="3"/>
    <x v="2"/>
  </r>
  <r>
    <x v="4"/>
    <x v="28"/>
    <n v="0.56338028169014087"/>
    <x v="3"/>
    <x v="2"/>
  </r>
  <r>
    <x v="5"/>
    <x v="20"/>
    <n v="1.408450704225352"/>
    <x v="3"/>
    <x v="2"/>
  </r>
  <r>
    <x v="5"/>
    <x v="21"/>
    <n v="5.774647887323944"/>
    <x v="3"/>
    <x v="2"/>
  </r>
  <r>
    <x v="5"/>
    <x v="22"/>
    <n v="8.873239436619718"/>
    <x v="3"/>
    <x v="2"/>
  </r>
  <r>
    <x v="5"/>
    <x v="23"/>
    <n v="2.676056338028169"/>
    <x v="3"/>
    <x v="2"/>
  </r>
  <r>
    <x v="5"/>
    <x v="24"/>
    <n v="2.676056338028169"/>
    <x v="3"/>
    <x v="2"/>
  </r>
  <r>
    <x v="5"/>
    <x v="25"/>
    <n v="2.9577464788732395"/>
    <x v="3"/>
    <x v="2"/>
  </r>
  <r>
    <x v="5"/>
    <x v="26"/>
    <n v="18.309859154929576"/>
    <x v="3"/>
    <x v="2"/>
  </r>
  <r>
    <x v="5"/>
    <x v="27"/>
    <n v="1.408450704225352"/>
    <x v="3"/>
    <x v="2"/>
  </r>
  <r>
    <x v="5"/>
    <x v="28"/>
    <n v="0.84507042253521125"/>
    <x v="3"/>
    <x v="2"/>
  </r>
  <r>
    <x v="5"/>
    <x v="4"/>
    <n v="55.070422535211264"/>
    <x v="3"/>
    <x v="2"/>
  </r>
  <r>
    <x v="6"/>
    <x v="33"/>
    <n v="2.112676056338028"/>
    <x v="3"/>
    <x v="2"/>
  </r>
  <r>
    <x v="6"/>
    <x v="34"/>
    <n v="34.08450704225352"/>
    <x v="3"/>
    <x v="2"/>
  </r>
  <r>
    <x v="6"/>
    <x v="35"/>
    <n v="52.676056338028168"/>
    <x v="3"/>
    <x v="2"/>
  </r>
  <r>
    <x v="6"/>
    <x v="36"/>
    <n v="11.126760563380282"/>
    <x v="3"/>
    <x v="2"/>
  </r>
  <r>
    <x v="6"/>
    <x v="4"/>
    <n v="0"/>
    <x v="3"/>
    <x v="2"/>
  </r>
  <r>
    <x v="6"/>
    <x v="37"/>
    <n v="13.146478873239442"/>
    <x v="3"/>
    <x v="2"/>
  </r>
  <r>
    <x v="7"/>
    <x v="38"/>
    <n v="47.323943661971832"/>
    <x v="3"/>
    <x v="2"/>
  </r>
  <r>
    <x v="7"/>
    <x v="39"/>
    <n v="15.352112676056338"/>
    <x v="3"/>
    <x v="2"/>
  </r>
  <r>
    <x v="7"/>
    <x v="40"/>
    <n v="12.95774647887324"/>
    <x v="3"/>
    <x v="2"/>
  </r>
  <r>
    <x v="7"/>
    <x v="41"/>
    <n v="23.802816901408452"/>
    <x v="3"/>
    <x v="2"/>
  </r>
  <r>
    <x v="7"/>
    <x v="4"/>
    <n v="0.56338028169014087"/>
    <x v="3"/>
    <x v="2"/>
  </r>
  <r>
    <x v="7"/>
    <x v="42"/>
    <n v="3.4915014164305966"/>
    <x v="3"/>
    <x v="2"/>
  </r>
  <r>
    <x v="8"/>
    <x v="43"/>
    <n v="47.323943661971832"/>
    <x v="3"/>
    <x v="2"/>
  </r>
  <r>
    <x v="8"/>
    <x v="44"/>
    <n v="52.112676056338032"/>
    <x v="3"/>
    <x v="2"/>
  </r>
  <r>
    <x v="8"/>
    <x v="4"/>
    <n v="0.56338028169014087"/>
    <x v="3"/>
    <x v="2"/>
  </r>
  <r>
    <x v="9"/>
    <x v="45"/>
    <n v="5.915492957746479"/>
    <x v="3"/>
    <x v="2"/>
  </r>
  <r>
    <x v="9"/>
    <x v="46"/>
    <n v="4.929577464788732"/>
    <x v="3"/>
    <x v="2"/>
  </r>
  <r>
    <x v="9"/>
    <x v="47"/>
    <n v="13.661971830985916"/>
    <x v="3"/>
    <x v="2"/>
  </r>
  <r>
    <x v="9"/>
    <x v="48"/>
    <n v="4.788732394366197"/>
    <x v="3"/>
    <x v="2"/>
  </r>
  <r>
    <x v="9"/>
    <x v="49"/>
    <n v="4.3661971830985919"/>
    <x v="3"/>
    <x v="2"/>
  </r>
  <r>
    <x v="9"/>
    <x v="50"/>
    <n v="1.971830985915493"/>
    <x v="3"/>
    <x v="2"/>
  </r>
  <r>
    <x v="9"/>
    <x v="51"/>
    <n v="0.9859154929577465"/>
    <x v="3"/>
    <x v="2"/>
  </r>
  <r>
    <x v="9"/>
    <x v="52"/>
    <n v="2.2535211267605635"/>
    <x v="3"/>
    <x v="2"/>
  </r>
  <r>
    <x v="9"/>
    <x v="53"/>
    <n v="2.112676056338028"/>
    <x v="3"/>
    <x v="2"/>
  </r>
  <r>
    <x v="9"/>
    <x v="54"/>
    <n v="5.915492957746479"/>
    <x v="3"/>
    <x v="2"/>
  </r>
  <r>
    <x v="9"/>
    <x v="4"/>
    <n v="53.098591549295776"/>
    <x v="3"/>
    <x v="2"/>
  </r>
  <r>
    <x v="9"/>
    <x v="55"/>
    <n v="4.0775775775775793"/>
    <x v="3"/>
    <x v="2"/>
  </r>
  <r>
    <x v="4"/>
    <x v="20"/>
    <n v="9.7101449275362324"/>
    <x v="4"/>
    <x v="2"/>
  </r>
  <r>
    <x v="4"/>
    <x v="21"/>
    <n v="40.724637681159422"/>
    <x v="4"/>
    <x v="2"/>
  </r>
  <r>
    <x v="4"/>
    <x v="22"/>
    <n v="23.333333333333332"/>
    <x v="4"/>
    <x v="2"/>
  </r>
  <r>
    <x v="4"/>
    <x v="23"/>
    <n v="4.7826086956521738"/>
    <x v="4"/>
    <x v="2"/>
  </r>
  <r>
    <x v="4"/>
    <x v="24"/>
    <n v="4.7826086956521738"/>
    <x v="4"/>
    <x v="2"/>
  </r>
  <r>
    <x v="4"/>
    <x v="25"/>
    <n v="0.14492753623188406"/>
    <x v="4"/>
    <x v="2"/>
  </r>
  <r>
    <x v="4"/>
    <x v="26"/>
    <n v="15.942028985507246"/>
    <x v="4"/>
    <x v="2"/>
  </r>
  <r>
    <x v="4"/>
    <x v="27"/>
    <n v="0.14492753623188406"/>
    <x v="4"/>
    <x v="2"/>
  </r>
  <r>
    <x v="4"/>
    <x v="28"/>
    <n v="0.43478260869565216"/>
    <x v="4"/>
    <x v="2"/>
  </r>
  <r>
    <x v="5"/>
    <x v="20"/>
    <n v="9.8550724637681153"/>
    <x v="4"/>
    <x v="2"/>
  </r>
  <r>
    <x v="5"/>
    <x v="21"/>
    <n v="23.188405797101449"/>
    <x v="4"/>
    <x v="2"/>
  </r>
  <r>
    <x v="5"/>
    <x v="22"/>
    <n v="8.1159420289855078"/>
    <x v="4"/>
    <x v="2"/>
  </r>
  <r>
    <x v="5"/>
    <x v="23"/>
    <n v="2.1739130434782608"/>
    <x v="4"/>
    <x v="2"/>
  </r>
  <r>
    <x v="5"/>
    <x v="24"/>
    <n v="2.4637681159420288"/>
    <x v="4"/>
    <x v="2"/>
  </r>
  <r>
    <x v="5"/>
    <x v="25"/>
    <n v="1.0144927536231885"/>
    <x v="4"/>
    <x v="2"/>
  </r>
  <r>
    <x v="5"/>
    <x v="26"/>
    <n v="11.159420289855072"/>
    <x v="4"/>
    <x v="2"/>
  </r>
  <r>
    <x v="5"/>
    <x v="27"/>
    <n v="0.43478260869565216"/>
    <x v="4"/>
    <x v="2"/>
  </r>
  <r>
    <x v="5"/>
    <x v="28"/>
    <n v="0.14492753623188406"/>
    <x v="4"/>
    <x v="2"/>
  </r>
  <r>
    <x v="5"/>
    <x v="4"/>
    <n v="41.449275362318843"/>
    <x v="4"/>
    <x v="2"/>
  </r>
  <r>
    <x v="6"/>
    <x v="33"/>
    <n v="0.14492753623188406"/>
    <x v="4"/>
    <x v="2"/>
  </r>
  <r>
    <x v="6"/>
    <x v="34"/>
    <n v="67.101449275362313"/>
    <x v="4"/>
    <x v="2"/>
  </r>
  <r>
    <x v="6"/>
    <x v="35"/>
    <n v="24.782608695652176"/>
    <x v="4"/>
    <x v="2"/>
  </r>
  <r>
    <x v="6"/>
    <x v="36"/>
    <n v="7.9710144927536231"/>
    <x v="4"/>
    <x v="2"/>
  </r>
  <r>
    <x v="6"/>
    <x v="4"/>
    <n v="0"/>
    <x v="4"/>
    <x v="2"/>
  </r>
  <r>
    <x v="6"/>
    <x v="37"/>
    <n v="11"/>
    <x v="4"/>
    <x v="2"/>
  </r>
  <r>
    <x v="7"/>
    <x v="38"/>
    <n v="35.362318840579711"/>
    <x v="4"/>
    <x v="2"/>
  </r>
  <r>
    <x v="7"/>
    <x v="39"/>
    <n v="15.942028985507246"/>
    <x v="4"/>
    <x v="2"/>
  </r>
  <r>
    <x v="7"/>
    <x v="40"/>
    <n v="17.971014492753625"/>
    <x v="4"/>
    <x v="2"/>
  </r>
  <r>
    <x v="7"/>
    <x v="41"/>
    <n v="30.434782608695652"/>
    <x v="4"/>
    <x v="2"/>
  </r>
  <r>
    <x v="7"/>
    <x v="4"/>
    <n v="0.28985507246376813"/>
    <x v="4"/>
    <x v="2"/>
  </r>
  <r>
    <x v="7"/>
    <x v="42"/>
    <n v="3.5973837209302326"/>
    <x v="4"/>
    <x v="2"/>
  </r>
  <r>
    <x v="8"/>
    <x v="43"/>
    <n v="35.362318840579711"/>
    <x v="4"/>
    <x v="2"/>
  </r>
  <r>
    <x v="8"/>
    <x v="44"/>
    <n v="64.347826086956516"/>
    <x v="4"/>
    <x v="2"/>
  </r>
  <r>
    <x v="8"/>
    <x v="4"/>
    <n v="0.28985507246376813"/>
    <x v="4"/>
    <x v="2"/>
  </r>
  <r>
    <x v="9"/>
    <x v="45"/>
    <n v="5.0724637681159424"/>
    <x v="4"/>
    <x v="2"/>
  </r>
  <r>
    <x v="9"/>
    <x v="46"/>
    <n v="6.9565217391304346"/>
    <x v="4"/>
    <x v="2"/>
  </r>
  <r>
    <x v="9"/>
    <x v="47"/>
    <n v="17.10144927536232"/>
    <x v="4"/>
    <x v="2"/>
  </r>
  <r>
    <x v="9"/>
    <x v="48"/>
    <n v="7.3913043478260869"/>
    <x v="4"/>
    <x v="2"/>
  </r>
  <r>
    <x v="9"/>
    <x v="49"/>
    <n v="5.0724637681159424"/>
    <x v="4"/>
    <x v="2"/>
  </r>
  <r>
    <x v="9"/>
    <x v="50"/>
    <n v="3.6231884057971016"/>
    <x v="4"/>
    <x v="2"/>
  </r>
  <r>
    <x v="9"/>
    <x v="51"/>
    <n v="1.7391304347826086"/>
    <x v="4"/>
    <x v="2"/>
  </r>
  <r>
    <x v="9"/>
    <x v="52"/>
    <n v="0.57971014492753625"/>
    <x v="4"/>
    <x v="2"/>
  </r>
  <r>
    <x v="9"/>
    <x v="53"/>
    <n v="2.8985507246376812"/>
    <x v="4"/>
    <x v="2"/>
  </r>
  <r>
    <x v="9"/>
    <x v="54"/>
    <n v="7.6811594202898554"/>
    <x v="4"/>
    <x v="2"/>
  </r>
  <r>
    <x v="9"/>
    <x v="4"/>
    <n v="41.884057971014492"/>
    <x v="4"/>
    <x v="2"/>
  </r>
  <r>
    <x v="9"/>
    <x v="55"/>
    <n v="4.2327514546965856"/>
    <x v="4"/>
    <x v="2"/>
  </r>
  <r>
    <x v="4"/>
    <x v="20"/>
    <n v="5.6410256410256414"/>
    <x v="5"/>
    <x v="2"/>
  </r>
  <r>
    <x v="4"/>
    <x v="21"/>
    <n v="42.051282051282051"/>
    <x v="5"/>
    <x v="2"/>
  </r>
  <r>
    <x v="4"/>
    <x v="22"/>
    <n v="17.435897435897434"/>
    <x v="5"/>
    <x v="2"/>
  </r>
  <r>
    <x v="4"/>
    <x v="23"/>
    <n v="3.5897435897435899"/>
    <x v="5"/>
    <x v="2"/>
  </r>
  <r>
    <x v="4"/>
    <x v="24"/>
    <n v="1.0256410256410255"/>
    <x v="5"/>
    <x v="2"/>
  </r>
  <r>
    <x v="4"/>
    <x v="25"/>
    <n v="0"/>
    <x v="5"/>
    <x v="2"/>
  </r>
  <r>
    <x v="4"/>
    <x v="26"/>
    <n v="29.743589743589745"/>
    <x v="5"/>
    <x v="2"/>
  </r>
  <r>
    <x v="4"/>
    <x v="27"/>
    <n v="0"/>
    <x v="5"/>
    <x v="2"/>
  </r>
  <r>
    <x v="4"/>
    <x v="28"/>
    <n v="0.51282051282051277"/>
    <x v="5"/>
    <x v="2"/>
  </r>
  <r>
    <x v="5"/>
    <x v="20"/>
    <n v="5.1282051282051286"/>
    <x v="5"/>
    <x v="2"/>
  </r>
  <r>
    <x v="5"/>
    <x v="21"/>
    <n v="27.692307692307693"/>
    <x v="5"/>
    <x v="2"/>
  </r>
  <r>
    <x v="5"/>
    <x v="22"/>
    <n v="5.1282051282051286"/>
    <x v="5"/>
    <x v="2"/>
  </r>
  <r>
    <x v="5"/>
    <x v="23"/>
    <n v="1.5384615384615385"/>
    <x v="5"/>
    <x v="2"/>
  </r>
  <r>
    <x v="5"/>
    <x v="24"/>
    <n v="0"/>
    <x v="5"/>
    <x v="2"/>
  </r>
  <r>
    <x v="5"/>
    <x v="25"/>
    <n v="0"/>
    <x v="5"/>
    <x v="2"/>
  </r>
  <r>
    <x v="5"/>
    <x v="26"/>
    <n v="21.53846153846154"/>
    <x v="5"/>
    <x v="2"/>
  </r>
  <r>
    <x v="5"/>
    <x v="27"/>
    <n v="0"/>
    <x v="5"/>
    <x v="2"/>
  </r>
  <r>
    <x v="5"/>
    <x v="28"/>
    <n v="0"/>
    <x v="5"/>
    <x v="2"/>
  </r>
  <r>
    <x v="5"/>
    <x v="4"/>
    <n v="38.974358974358971"/>
    <x v="5"/>
    <x v="2"/>
  </r>
  <r>
    <x v="6"/>
    <x v="33"/>
    <n v="0"/>
    <x v="5"/>
    <x v="2"/>
  </r>
  <r>
    <x v="6"/>
    <x v="34"/>
    <n v="64.102564102564102"/>
    <x v="5"/>
    <x v="2"/>
  </r>
  <r>
    <x v="6"/>
    <x v="35"/>
    <n v="27.179487179487179"/>
    <x v="5"/>
    <x v="2"/>
  </r>
  <r>
    <x v="6"/>
    <x v="36"/>
    <n v="8.7179487179487172"/>
    <x v="5"/>
    <x v="2"/>
  </r>
  <r>
    <x v="6"/>
    <x v="4"/>
    <n v="0"/>
    <x v="5"/>
    <x v="2"/>
  </r>
  <r>
    <x v="6"/>
    <x v="37"/>
    <n v="11.056410256410249"/>
    <x v="5"/>
    <x v="2"/>
  </r>
  <r>
    <x v="7"/>
    <x v="38"/>
    <n v="32.820512820512818"/>
    <x v="5"/>
    <x v="2"/>
  </r>
  <r>
    <x v="7"/>
    <x v="39"/>
    <n v="14.871794871794872"/>
    <x v="5"/>
    <x v="2"/>
  </r>
  <r>
    <x v="7"/>
    <x v="40"/>
    <n v="18.974358974358974"/>
    <x v="5"/>
    <x v="2"/>
  </r>
  <r>
    <x v="7"/>
    <x v="41"/>
    <n v="32.820512820512818"/>
    <x v="5"/>
    <x v="2"/>
  </r>
  <r>
    <x v="7"/>
    <x v="4"/>
    <n v="0.51282051282051277"/>
    <x v="5"/>
    <x v="2"/>
  </r>
  <r>
    <x v="7"/>
    <x v="42"/>
    <n v="3.8350515463917505"/>
    <x v="5"/>
    <x v="2"/>
  </r>
  <r>
    <x v="8"/>
    <x v="43"/>
    <n v="32.820512820512818"/>
    <x v="5"/>
    <x v="2"/>
  </r>
  <r>
    <x v="8"/>
    <x v="44"/>
    <n v="66.666666666666671"/>
    <x v="5"/>
    <x v="2"/>
  </r>
  <r>
    <x v="8"/>
    <x v="4"/>
    <n v="0.51282051282051277"/>
    <x v="5"/>
    <x v="2"/>
  </r>
  <r>
    <x v="9"/>
    <x v="45"/>
    <n v="3.5897435897435899"/>
    <x v="5"/>
    <x v="2"/>
  </r>
  <r>
    <x v="9"/>
    <x v="46"/>
    <n v="8.7179487179487172"/>
    <x v="5"/>
    <x v="2"/>
  </r>
  <r>
    <x v="9"/>
    <x v="47"/>
    <n v="12.307692307692308"/>
    <x v="5"/>
    <x v="2"/>
  </r>
  <r>
    <x v="9"/>
    <x v="48"/>
    <n v="6.1538461538461542"/>
    <x v="5"/>
    <x v="2"/>
  </r>
  <r>
    <x v="9"/>
    <x v="49"/>
    <n v="10.256410256410257"/>
    <x v="5"/>
    <x v="2"/>
  </r>
  <r>
    <x v="9"/>
    <x v="50"/>
    <n v="2.5641025641025643"/>
    <x v="5"/>
    <x v="2"/>
  </r>
  <r>
    <x v="9"/>
    <x v="51"/>
    <n v="2.0512820512820511"/>
    <x v="5"/>
    <x v="2"/>
  </r>
  <r>
    <x v="9"/>
    <x v="52"/>
    <n v="1.5384615384615385"/>
    <x v="5"/>
    <x v="2"/>
  </r>
  <r>
    <x v="9"/>
    <x v="53"/>
    <n v="4.1025641025641022"/>
    <x v="5"/>
    <x v="2"/>
  </r>
  <r>
    <x v="9"/>
    <x v="54"/>
    <n v="7.1794871794871797"/>
    <x v="5"/>
    <x v="2"/>
  </r>
  <r>
    <x v="9"/>
    <x v="4"/>
    <n v="41.53846153846154"/>
    <x v="5"/>
    <x v="2"/>
  </r>
  <r>
    <x v="9"/>
    <x v="55"/>
    <n v="4.345029239766081"/>
    <x v="5"/>
    <x v="2"/>
  </r>
  <r>
    <x v="4"/>
    <x v="20"/>
    <n v="12.396694214876034"/>
    <x v="6"/>
    <x v="2"/>
  </r>
  <r>
    <x v="4"/>
    <x v="21"/>
    <n v="40.495867768595041"/>
    <x v="6"/>
    <x v="2"/>
  </r>
  <r>
    <x v="4"/>
    <x v="22"/>
    <n v="29.75206611570248"/>
    <x v="6"/>
    <x v="2"/>
  </r>
  <r>
    <x v="4"/>
    <x v="23"/>
    <n v="4.1322314049586772"/>
    <x v="6"/>
    <x v="2"/>
  </r>
  <r>
    <x v="4"/>
    <x v="24"/>
    <n v="4.1322314049586772"/>
    <x v="6"/>
    <x v="2"/>
  </r>
  <r>
    <x v="4"/>
    <x v="25"/>
    <n v="0"/>
    <x v="6"/>
    <x v="2"/>
  </r>
  <r>
    <x v="4"/>
    <x v="26"/>
    <n v="8.2644628099173545"/>
    <x v="6"/>
    <x v="2"/>
  </r>
  <r>
    <x v="4"/>
    <x v="27"/>
    <n v="0"/>
    <x v="6"/>
    <x v="2"/>
  </r>
  <r>
    <x v="4"/>
    <x v="28"/>
    <n v="0.82644628099173556"/>
    <x v="6"/>
    <x v="2"/>
  </r>
  <r>
    <x v="5"/>
    <x v="20"/>
    <n v="9.0909090909090917"/>
    <x v="6"/>
    <x v="2"/>
  </r>
  <r>
    <x v="5"/>
    <x v="21"/>
    <n v="27.272727272727273"/>
    <x v="6"/>
    <x v="2"/>
  </r>
  <r>
    <x v="5"/>
    <x v="22"/>
    <n v="14.87603305785124"/>
    <x v="6"/>
    <x v="2"/>
  </r>
  <r>
    <x v="5"/>
    <x v="23"/>
    <n v="1.6528925619834711"/>
    <x v="6"/>
    <x v="2"/>
  </r>
  <r>
    <x v="5"/>
    <x v="24"/>
    <n v="4.1322314049586772"/>
    <x v="6"/>
    <x v="2"/>
  </r>
  <r>
    <x v="5"/>
    <x v="25"/>
    <n v="1.6528925619834711"/>
    <x v="6"/>
    <x v="2"/>
  </r>
  <r>
    <x v="5"/>
    <x v="26"/>
    <n v="4.9586776859504136"/>
    <x v="6"/>
    <x v="2"/>
  </r>
  <r>
    <x v="5"/>
    <x v="27"/>
    <n v="0"/>
    <x v="6"/>
    <x v="2"/>
  </r>
  <r>
    <x v="5"/>
    <x v="28"/>
    <n v="0.82644628099173556"/>
    <x v="6"/>
    <x v="2"/>
  </r>
  <r>
    <x v="5"/>
    <x v="4"/>
    <n v="35.537190082644628"/>
    <x v="6"/>
    <x v="2"/>
  </r>
  <r>
    <x v="6"/>
    <x v="33"/>
    <n v="0.82644628099173556"/>
    <x v="6"/>
    <x v="2"/>
  </r>
  <r>
    <x v="6"/>
    <x v="34"/>
    <n v="52.066115702479337"/>
    <x v="6"/>
    <x v="2"/>
  </r>
  <r>
    <x v="6"/>
    <x v="35"/>
    <n v="33.884297520661157"/>
    <x v="6"/>
    <x v="2"/>
  </r>
  <r>
    <x v="6"/>
    <x v="36"/>
    <n v="13.223140495867769"/>
    <x v="6"/>
    <x v="2"/>
  </r>
  <r>
    <x v="6"/>
    <x v="4"/>
    <n v="0"/>
    <x v="6"/>
    <x v="2"/>
  </r>
  <r>
    <x v="6"/>
    <x v="37"/>
    <n v="13.132231404958674"/>
    <x v="6"/>
    <x v="2"/>
  </r>
  <r>
    <x v="7"/>
    <x v="38"/>
    <n v="27.272727272727273"/>
    <x v="6"/>
    <x v="2"/>
  </r>
  <r>
    <x v="7"/>
    <x v="39"/>
    <n v="19.008264462809919"/>
    <x v="6"/>
    <x v="2"/>
  </r>
  <r>
    <x v="7"/>
    <x v="40"/>
    <n v="18.181818181818183"/>
    <x v="6"/>
    <x v="2"/>
  </r>
  <r>
    <x v="7"/>
    <x v="41"/>
    <n v="34.710743801652896"/>
    <x v="6"/>
    <x v="2"/>
  </r>
  <r>
    <x v="7"/>
    <x v="4"/>
    <n v="0.82644628099173556"/>
    <x v="6"/>
    <x v="2"/>
  </r>
  <r>
    <x v="7"/>
    <x v="42"/>
    <n v="4.2333333333333325"/>
    <x v="6"/>
    <x v="2"/>
  </r>
  <r>
    <x v="8"/>
    <x v="43"/>
    <n v="27.272727272727273"/>
    <x v="6"/>
    <x v="2"/>
  </r>
  <r>
    <x v="8"/>
    <x v="44"/>
    <n v="71.900826446280988"/>
    <x v="6"/>
    <x v="2"/>
  </r>
  <r>
    <x v="8"/>
    <x v="4"/>
    <n v="0.82644628099173556"/>
    <x v="6"/>
    <x v="2"/>
  </r>
  <r>
    <x v="9"/>
    <x v="45"/>
    <n v="9.9173553719008272"/>
    <x v="6"/>
    <x v="2"/>
  </r>
  <r>
    <x v="9"/>
    <x v="46"/>
    <n v="9.0909090909090917"/>
    <x v="6"/>
    <x v="2"/>
  </r>
  <r>
    <x v="9"/>
    <x v="47"/>
    <n v="22.314049586776861"/>
    <x v="6"/>
    <x v="2"/>
  </r>
  <r>
    <x v="9"/>
    <x v="48"/>
    <n v="9.9173553719008272"/>
    <x v="6"/>
    <x v="2"/>
  </r>
  <r>
    <x v="9"/>
    <x v="49"/>
    <n v="2.4793388429752068"/>
    <x v="6"/>
    <x v="2"/>
  </r>
  <r>
    <x v="9"/>
    <x v="50"/>
    <n v="3.3057851239669422"/>
    <x v="6"/>
    <x v="2"/>
  </r>
  <r>
    <x v="9"/>
    <x v="51"/>
    <n v="2.4793388429752068"/>
    <x v="6"/>
    <x v="2"/>
  </r>
  <r>
    <x v="9"/>
    <x v="52"/>
    <n v="0.82644628099173556"/>
    <x v="6"/>
    <x v="2"/>
  </r>
  <r>
    <x v="9"/>
    <x v="53"/>
    <n v="1.6528925619834711"/>
    <x v="6"/>
    <x v="2"/>
  </r>
  <r>
    <x v="9"/>
    <x v="54"/>
    <n v="7.4380165289256199"/>
    <x v="6"/>
    <x v="2"/>
  </r>
  <r>
    <x v="9"/>
    <x v="4"/>
    <n v="30.578512396694215"/>
    <x v="6"/>
    <x v="2"/>
  </r>
  <r>
    <x v="9"/>
    <x v="55"/>
    <n v="3.661706349206348"/>
    <x v="6"/>
    <x v="2"/>
  </r>
  <r>
    <x v="4"/>
    <x v="20"/>
    <n v="12.437810945273633"/>
    <x v="7"/>
    <x v="2"/>
  </r>
  <r>
    <x v="4"/>
    <x v="21"/>
    <n v="41.791044776119406"/>
    <x v="7"/>
    <x v="2"/>
  </r>
  <r>
    <x v="4"/>
    <x v="22"/>
    <n v="24.378109452736318"/>
    <x v="7"/>
    <x v="2"/>
  </r>
  <r>
    <x v="4"/>
    <x v="23"/>
    <n v="2.9850746268656718"/>
    <x v="7"/>
    <x v="2"/>
  </r>
  <r>
    <x v="4"/>
    <x v="24"/>
    <n v="2.9850746268656718"/>
    <x v="7"/>
    <x v="2"/>
  </r>
  <r>
    <x v="4"/>
    <x v="25"/>
    <n v="0.49751243781094528"/>
    <x v="7"/>
    <x v="2"/>
  </r>
  <r>
    <x v="4"/>
    <x v="26"/>
    <n v="13.930348258706468"/>
    <x v="7"/>
    <x v="2"/>
  </r>
  <r>
    <x v="4"/>
    <x v="27"/>
    <n v="0.49751243781094528"/>
    <x v="7"/>
    <x v="2"/>
  </r>
  <r>
    <x v="4"/>
    <x v="28"/>
    <n v="0.49751243781094528"/>
    <x v="7"/>
    <x v="2"/>
  </r>
  <r>
    <x v="5"/>
    <x v="20"/>
    <n v="14.925373134328359"/>
    <x v="7"/>
    <x v="2"/>
  </r>
  <r>
    <x v="5"/>
    <x v="21"/>
    <n v="19.402985074626866"/>
    <x v="7"/>
    <x v="2"/>
  </r>
  <r>
    <x v="5"/>
    <x v="22"/>
    <n v="6.9651741293532341"/>
    <x v="7"/>
    <x v="2"/>
  </r>
  <r>
    <x v="5"/>
    <x v="23"/>
    <n v="1.9900497512437811"/>
    <x v="7"/>
    <x v="2"/>
  </r>
  <r>
    <x v="5"/>
    <x v="24"/>
    <n v="0.49751243781094528"/>
    <x v="7"/>
    <x v="2"/>
  </r>
  <r>
    <x v="5"/>
    <x v="25"/>
    <n v="0.99502487562189057"/>
    <x v="7"/>
    <x v="2"/>
  </r>
  <r>
    <x v="5"/>
    <x v="26"/>
    <n v="10.447761194029852"/>
    <x v="7"/>
    <x v="2"/>
  </r>
  <r>
    <x v="5"/>
    <x v="27"/>
    <n v="0.49751243781094528"/>
    <x v="7"/>
    <x v="2"/>
  </r>
  <r>
    <x v="5"/>
    <x v="28"/>
    <n v="0"/>
    <x v="7"/>
    <x v="2"/>
  </r>
  <r>
    <x v="5"/>
    <x v="4"/>
    <n v="44.278606965174127"/>
    <x v="7"/>
    <x v="2"/>
  </r>
  <r>
    <x v="6"/>
    <x v="33"/>
    <n v="0"/>
    <x v="7"/>
    <x v="2"/>
  </r>
  <r>
    <x v="6"/>
    <x v="34"/>
    <n v="70.149253731343279"/>
    <x v="7"/>
    <x v="2"/>
  </r>
  <r>
    <x v="6"/>
    <x v="35"/>
    <n v="23.880597014925375"/>
    <x v="7"/>
    <x v="2"/>
  </r>
  <r>
    <x v="6"/>
    <x v="36"/>
    <n v="5.9701492537313436"/>
    <x v="7"/>
    <x v="2"/>
  </r>
  <r>
    <x v="6"/>
    <x v="4"/>
    <n v="0"/>
    <x v="7"/>
    <x v="2"/>
  </r>
  <r>
    <x v="6"/>
    <x v="37"/>
    <n v="11.41293532338309"/>
    <x v="7"/>
    <x v="2"/>
  </r>
  <r>
    <x v="7"/>
    <x v="38"/>
    <n v="40.298507462686565"/>
    <x v="7"/>
    <x v="2"/>
  </r>
  <r>
    <x v="7"/>
    <x v="39"/>
    <n v="15.920398009950249"/>
    <x v="7"/>
    <x v="2"/>
  </r>
  <r>
    <x v="7"/>
    <x v="40"/>
    <n v="17.412935323383085"/>
    <x v="7"/>
    <x v="2"/>
  </r>
  <r>
    <x v="7"/>
    <x v="41"/>
    <n v="26.368159203980099"/>
    <x v="7"/>
    <x v="2"/>
  </r>
  <r>
    <x v="7"/>
    <x v="4"/>
    <n v="0"/>
    <x v="7"/>
    <x v="2"/>
  </r>
  <r>
    <x v="7"/>
    <x v="42"/>
    <n v="3.0895522388059704"/>
    <x v="7"/>
    <x v="2"/>
  </r>
  <r>
    <x v="8"/>
    <x v="43"/>
    <n v="40.298507462686565"/>
    <x v="7"/>
    <x v="2"/>
  </r>
  <r>
    <x v="8"/>
    <x v="44"/>
    <n v="59.701492537313435"/>
    <x v="7"/>
    <x v="2"/>
  </r>
  <r>
    <x v="8"/>
    <x v="4"/>
    <n v="0"/>
    <x v="7"/>
    <x v="2"/>
  </r>
  <r>
    <x v="9"/>
    <x v="45"/>
    <n v="3.4825870646766171"/>
    <x v="7"/>
    <x v="2"/>
  </r>
  <r>
    <x v="9"/>
    <x v="46"/>
    <n v="3.9800995024875623"/>
    <x v="7"/>
    <x v="2"/>
  </r>
  <r>
    <x v="9"/>
    <x v="47"/>
    <n v="15.920398009950249"/>
    <x v="7"/>
    <x v="2"/>
  </r>
  <r>
    <x v="9"/>
    <x v="48"/>
    <n v="6.9651741293532341"/>
    <x v="7"/>
    <x v="2"/>
  </r>
  <r>
    <x v="9"/>
    <x v="49"/>
    <n v="1.9900497512437811"/>
    <x v="7"/>
    <x v="2"/>
  </r>
  <r>
    <x v="9"/>
    <x v="50"/>
    <n v="3.9800995024875623"/>
    <x v="7"/>
    <x v="2"/>
  </r>
  <r>
    <x v="9"/>
    <x v="51"/>
    <n v="1.9900497512437811"/>
    <x v="7"/>
    <x v="2"/>
  </r>
  <r>
    <x v="9"/>
    <x v="52"/>
    <n v="0"/>
    <x v="7"/>
    <x v="2"/>
  </r>
  <r>
    <x v="9"/>
    <x v="53"/>
    <n v="3.9800995024875623"/>
    <x v="7"/>
    <x v="2"/>
  </r>
  <r>
    <x v="9"/>
    <x v="54"/>
    <n v="9.9502487562189046"/>
    <x v="7"/>
    <x v="2"/>
  </r>
  <r>
    <x v="9"/>
    <x v="4"/>
    <n v="47.761194029850749"/>
    <x v="7"/>
    <x v="2"/>
  </r>
  <r>
    <x v="9"/>
    <x v="55"/>
    <n v="5.2841269841269822"/>
    <x v="7"/>
    <x v="2"/>
  </r>
  <r>
    <x v="4"/>
    <x v="20"/>
    <n v="9.2485549132947984"/>
    <x v="8"/>
    <x v="2"/>
  </r>
  <r>
    <x v="4"/>
    <x v="21"/>
    <n v="38.150289017341038"/>
    <x v="8"/>
    <x v="2"/>
  </r>
  <r>
    <x v="4"/>
    <x v="22"/>
    <n v="24.277456647398843"/>
    <x v="8"/>
    <x v="2"/>
  </r>
  <r>
    <x v="4"/>
    <x v="23"/>
    <n v="8.6705202312138727"/>
    <x v="8"/>
    <x v="2"/>
  </r>
  <r>
    <x v="4"/>
    <x v="24"/>
    <n v="11.560693641618498"/>
    <x v="8"/>
    <x v="2"/>
  </r>
  <r>
    <x v="4"/>
    <x v="25"/>
    <n v="0"/>
    <x v="8"/>
    <x v="2"/>
  </r>
  <r>
    <x v="4"/>
    <x v="26"/>
    <n v="8.0924855491329488"/>
    <x v="8"/>
    <x v="2"/>
  </r>
  <r>
    <x v="4"/>
    <x v="27"/>
    <n v="0"/>
    <x v="8"/>
    <x v="2"/>
  </r>
  <r>
    <x v="4"/>
    <x v="28"/>
    <n v="0"/>
    <x v="8"/>
    <x v="2"/>
  </r>
  <r>
    <x v="5"/>
    <x v="20"/>
    <n v="9.8265895953757223"/>
    <x v="8"/>
    <x v="2"/>
  </r>
  <r>
    <x v="5"/>
    <x v="21"/>
    <n v="19.653179190751445"/>
    <x v="8"/>
    <x v="2"/>
  </r>
  <r>
    <x v="5"/>
    <x v="22"/>
    <n v="8.0924855491329488"/>
    <x v="8"/>
    <x v="2"/>
  </r>
  <r>
    <x v="5"/>
    <x v="23"/>
    <n v="3.4682080924855492"/>
    <x v="8"/>
    <x v="2"/>
  </r>
  <r>
    <x v="5"/>
    <x v="24"/>
    <n v="6.3583815028901736"/>
    <x v="8"/>
    <x v="2"/>
  </r>
  <r>
    <x v="5"/>
    <x v="25"/>
    <n v="1.7341040462427746"/>
    <x v="8"/>
    <x v="2"/>
  </r>
  <r>
    <x v="5"/>
    <x v="26"/>
    <n v="4.6242774566473992"/>
    <x v="8"/>
    <x v="2"/>
  </r>
  <r>
    <x v="5"/>
    <x v="27"/>
    <n v="1.1560693641618498"/>
    <x v="8"/>
    <x v="2"/>
  </r>
  <r>
    <x v="5"/>
    <x v="28"/>
    <n v="0"/>
    <x v="8"/>
    <x v="2"/>
  </r>
  <r>
    <x v="5"/>
    <x v="4"/>
    <n v="45.086705202312139"/>
    <x v="8"/>
    <x v="2"/>
  </r>
  <r>
    <x v="6"/>
    <x v="33"/>
    <n v="0"/>
    <x v="8"/>
    <x v="2"/>
  </r>
  <r>
    <x v="6"/>
    <x v="34"/>
    <n v="77.456647398843927"/>
    <x v="8"/>
    <x v="2"/>
  </r>
  <r>
    <x v="6"/>
    <x v="35"/>
    <n v="16.76300578034682"/>
    <x v="8"/>
    <x v="2"/>
  </r>
  <r>
    <x v="6"/>
    <x v="36"/>
    <n v="5.7803468208092488"/>
    <x v="8"/>
    <x v="2"/>
  </r>
  <r>
    <x v="6"/>
    <x v="4"/>
    <n v="0"/>
    <x v="8"/>
    <x v="2"/>
  </r>
  <r>
    <x v="6"/>
    <x v="37"/>
    <n v="8.9653179190751491"/>
    <x v="8"/>
    <x v="2"/>
  </r>
  <r>
    <x v="7"/>
    <x v="38"/>
    <n v="38.150289017341038"/>
    <x v="8"/>
    <x v="2"/>
  </r>
  <r>
    <x v="7"/>
    <x v="39"/>
    <n v="15.028901734104046"/>
    <x v="8"/>
    <x v="2"/>
  </r>
  <r>
    <x v="7"/>
    <x v="40"/>
    <n v="17.341040462427745"/>
    <x v="8"/>
    <x v="2"/>
  </r>
  <r>
    <x v="7"/>
    <x v="41"/>
    <n v="29.479768786127167"/>
    <x v="8"/>
    <x v="2"/>
  </r>
  <r>
    <x v="7"/>
    <x v="4"/>
    <n v="0"/>
    <x v="8"/>
    <x v="2"/>
  </r>
  <r>
    <x v="7"/>
    <x v="42"/>
    <n v="3.4797687861271687"/>
    <x v="8"/>
    <x v="2"/>
  </r>
  <r>
    <x v="8"/>
    <x v="43"/>
    <n v="38.150289017341038"/>
    <x v="8"/>
    <x v="2"/>
  </r>
  <r>
    <x v="8"/>
    <x v="44"/>
    <n v="61.849710982658962"/>
    <x v="8"/>
    <x v="2"/>
  </r>
  <r>
    <x v="8"/>
    <x v="4"/>
    <n v="0"/>
    <x v="8"/>
    <x v="2"/>
  </r>
  <r>
    <x v="9"/>
    <x v="45"/>
    <n v="5.202312138728324"/>
    <x v="8"/>
    <x v="2"/>
  </r>
  <r>
    <x v="9"/>
    <x v="46"/>
    <n v="6.9364161849710984"/>
    <x v="8"/>
    <x v="2"/>
  </r>
  <r>
    <x v="9"/>
    <x v="47"/>
    <n v="20.23121387283237"/>
    <x v="8"/>
    <x v="2"/>
  </r>
  <r>
    <x v="9"/>
    <x v="48"/>
    <n v="7.5144508670520231"/>
    <x v="8"/>
    <x v="2"/>
  </r>
  <r>
    <x v="9"/>
    <x v="49"/>
    <n v="4.6242774566473992"/>
    <x v="8"/>
    <x v="2"/>
  </r>
  <r>
    <x v="9"/>
    <x v="50"/>
    <n v="4.6242774566473992"/>
    <x v="8"/>
    <x v="2"/>
  </r>
  <r>
    <x v="9"/>
    <x v="51"/>
    <n v="0.5780346820809249"/>
    <x v="8"/>
    <x v="2"/>
  </r>
  <r>
    <x v="9"/>
    <x v="52"/>
    <n v="0"/>
    <x v="8"/>
    <x v="2"/>
  </r>
  <r>
    <x v="9"/>
    <x v="53"/>
    <n v="1.1560693641618498"/>
    <x v="8"/>
    <x v="2"/>
  </r>
  <r>
    <x v="9"/>
    <x v="54"/>
    <n v="5.7803468208092488"/>
    <x v="8"/>
    <x v="2"/>
  </r>
  <r>
    <x v="9"/>
    <x v="4"/>
    <n v="43.352601156069362"/>
    <x v="8"/>
    <x v="2"/>
  </r>
  <r>
    <x v="9"/>
    <x v="55"/>
    <n v="3.4651360544217678"/>
    <x v="8"/>
    <x v="2"/>
  </r>
  <r>
    <x v="4"/>
    <x v="20"/>
    <n v="11.049723756906078"/>
    <x v="9"/>
    <x v="2"/>
  </r>
  <r>
    <x v="4"/>
    <x v="21"/>
    <n v="31.49171270718232"/>
    <x v="9"/>
    <x v="2"/>
  </r>
  <r>
    <x v="4"/>
    <x v="22"/>
    <n v="41.988950276243095"/>
    <x v="9"/>
    <x v="2"/>
  </r>
  <r>
    <x v="4"/>
    <x v="23"/>
    <n v="1.6574585635359116"/>
    <x v="9"/>
    <x v="2"/>
  </r>
  <r>
    <x v="4"/>
    <x v="24"/>
    <n v="8.8397790055248624"/>
    <x v="9"/>
    <x v="2"/>
  </r>
  <r>
    <x v="4"/>
    <x v="25"/>
    <n v="1.1049723756906078"/>
    <x v="9"/>
    <x v="2"/>
  </r>
  <r>
    <x v="4"/>
    <x v="26"/>
    <n v="2.2099447513812156"/>
    <x v="9"/>
    <x v="2"/>
  </r>
  <r>
    <x v="4"/>
    <x v="27"/>
    <n v="1.6574585635359116"/>
    <x v="9"/>
    <x v="2"/>
  </r>
  <r>
    <x v="4"/>
    <x v="28"/>
    <n v="0"/>
    <x v="9"/>
    <x v="2"/>
  </r>
  <r>
    <x v="5"/>
    <x v="20"/>
    <n v="4.972375690607735"/>
    <x v="9"/>
    <x v="2"/>
  </r>
  <r>
    <x v="5"/>
    <x v="21"/>
    <n v="17.127071823204421"/>
    <x v="9"/>
    <x v="2"/>
  </r>
  <r>
    <x v="5"/>
    <x v="22"/>
    <n v="13.259668508287293"/>
    <x v="9"/>
    <x v="2"/>
  </r>
  <r>
    <x v="5"/>
    <x v="23"/>
    <n v="1.1049723756906078"/>
    <x v="9"/>
    <x v="2"/>
  </r>
  <r>
    <x v="5"/>
    <x v="24"/>
    <n v="1.6574585635359116"/>
    <x v="9"/>
    <x v="2"/>
  </r>
  <r>
    <x v="5"/>
    <x v="25"/>
    <n v="1.1049723756906078"/>
    <x v="9"/>
    <x v="2"/>
  </r>
  <r>
    <x v="5"/>
    <x v="26"/>
    <n v="2.2099447513812156"/>
    <x v="9"/>
    <x v="2"/>
  </r>
  <r>
    <x v="5"/>
    <x v="27"/>
    <n v="0"/>
    <x v="9"/>
    <x v="2"/>
  </r>
  <r>
    <x v="5"/>
    <x v="28"/>
    <n v="0"/>
    <x v="9"/>
    <x v="2"/>
  </r>
  <r>
    <x v="5"/>
    <x v="4"/>
    <n v="58.563535911602209"/>
    <x v="9"/>
    <x v="2"/>
  </r>
  <r>
    <x v="6"/>
    <x v="33"/>
    <n v="2.7624309392265194"/>
    <x v="9"/>
    <x v="2"/>
  </r>
  <r>
    <x v="6"/>
    <x v="34"/>
    <n v="55.248618784530386"/>
    <x v="9"/>
    <x v="2"/>
  </r>
  <r>
    <x v="6"/>
    <x v="35"/>
    <n v="38.674033149171272"/>
    <x v="9"/>
    <x v="2"/>
  </r>
  <r>
    <x v="6"/>
    <x v="36"/>
    <n v="3.3149171270718232"/>
    <x v="9"/>
    <x v="2"/>
  </r>
  <r>
    <x v="6"/>
    <x v="4"/>
    <n v="0"/>
    <x v="9"/>
    <x v="2"/>
  </r>
  <r>
    <x v="6"/>
    <x v="37"/>
    <n v="9.8674033149171283"/>
    <x v="9"/>
    <x v="2"/>
  </r>
  <r>
    <x v="7"/>
    <x v="38"/>
    <n v="52.486187845303867"/>
    <x v="9"/>
    <x v="2"/>
  </r>
  <r>
    <x v="7"/>
    <x v="39"/>
    <n v="18.232044198895029"/>
    <x v="9"/>
    <x v="2"/>
  </r>
  <r>
    <x v="7"/>
    <x v="40"/>
    <n v="15.469613259668508"/>
    <x v="9"/>
    <x v="2"/>
  </r>
  <r>
    <x v="7"/>
    <x v="41"/>
    <n v="13.812154696132596"/>
    <x v="9"/>
    <x v="2"/>
  </r>
  <r>
    <x v="7"/>
    <x v="4"/>
    <n v="0"/>
    <x v="9"/>
    <x v="2"/>
  </r>
  <r>
    <x v="7"/>
    <x v="42"/>
    <n v="2"/>
    <x v="9"/>
    <x v="2"/>
  </r>
  <r>
    <x v="8"/>
    <x v="43"/>
    <n v="52.486187845303867"/>
    <x v="9"/>
    <x v="2"/>
  </r>
  <r>
    <x v="8"/>
    <x v="44"/>
    <n v="47.513812154696133"/>
    <x v="9"/>
    <x v="2"/>
  </r>
  <r>
    <x v="8"/>
    <x v="4"/>
    <n v="0"/>
    <x v="9"/>
    <x v="2"/>
  </r>
  <r>
    <x v="9"/>
    <x v="45"/>
    <n v="2.7624309392265194"/>
    <x v="9"/>
    <x v="2"/>
  </r>
  <r>
    <x v="9"/>
    <x v="46"/>
    <n v="4.972375690607735"/>
    <x v="9"/>
    <x v="2"/>
  </r>
  <r>
    <x v="9"/>
    <x v="47"/>
    <n v="12.707182320441989"/>
    <x v="9"/>
    <x v="2"/>
  </r>
  <r>
    <x v="9"/>
    <x v="48"/>
    <n v="3.3149171270718232"/>
    <x v="9"/>
    <x v="2"/>
  </r>
  <r>
    <x v="9"/>
    <x v="49"/>
    <n v="0.5524861878453039"/>
    <x v="9"/>
    <x v="2"/>
  </r>
  <r>
    <x v="9"/>
    <x v="50"/>
    <n v="2.2099447513812156"/>
    <x v="9"/>
    <x v="2"/>
  </r>
  <r>
    <x v="9"/>
    <x v="51"/>
    <n v="2.2099447513812156"/>
    <x v="9"/>
    <x v="2"/>
  </r>
  <r>
    <x v="9"/>
    <x v="52"/>
    <n v="1.1049723756906078"/>
    <x v="9"/>
    <x v="2"/>
  </r>
  <r>
    <x v="9"/>
    <x v="53"/>
    <n v="5.5248618784530388"/>
    <x v="9"/>
    <x v="2"/>
  </r>
  <r>
    <x v="9"/>
    <x v="54"/>
    <n v="3.3149171270718232"/>
    <x v="9"/>
    <x v="2"/>
  </r>
  <r>
    <x v="9"/>
    <x v="4"/>
    <n v="61.325966850828728"/>
    <x v="9"/>
    <x v="2"/>
  </r>
  <r>
    <x v="9"/>
    <x v="55"/>
    <n v="4.5928571428571416"/>
    <x v="9"/>
    <x v="2"/>
  </r>
  <r>
    <x v="4"/>
    <x v="20"/>
    <n v="2.0134228187919465"/>
    <x v="10"/>
    <x v="2"/>
  </r>
  <r>
    <x v="4"/>
    <x v="21"/>
    <n v="8.724832214765101"/>
    <x v="10"/>
    <x v="2"/>
  </r>
  <r>
    <x v="4"/>
    <x v="22"/>
    <n v="32.885906040268459"/>
    <x v="10"/>
    <x v="2"/>
  </r>
  <r>
    <x v="4"/>
    <x v="23"/>
    <n v="10.738255033557047"/>
    <x v="10"/>
    <x v="2"/>
  </r>
  <r>
    <x v="4"/>
    <x v="24"/>
    <n v="24.161073825503355"/>
    <x v="10"/>
    <x v="2"/>
  </r>
  <r>
    <x v="4"/>
    <x v="25"/>
    <n v="6.7114093959731544"/>
    <x v="10"/>
    <x v="2"/>
  </r>
  <r>
    <x v="4"/>
    <x v="26"/>
    <n v="11.409395973154362"/>
    <x v="10"/>
    <x v="2"/>
  </r>
  <r>
    <x v="4"/>
    <x v="27"/>
    <n v="1.3422818791946309"/>
    <x v="10"/>
    <x v="2"/>
  </r>
  <r>
    <x v="4"/>
    <x v="28"/>
    <n v="2.0134228187919465"/>
    <x v="10"/>
    <x v="2"/>
  </r>
  <r>
    <x v="5"/>
    <x v="20"/>
    <n v="3.3557046979865772"/>
    <x v="10"/>
    <x v="2"/>
  </r>
  <r>
    <x v="5"/>
    <x v="21"/>
    <n v="6.0402684563758386"/>
    <x v="10"/>
    <x v="2"/>
  </r>
  <r>
    <x v="5"/>
    <x v="22"/>
    <n v="10.067114093959731"/>
    <x v="10"/>
    <x v="2"/>
  </r>
  <r>
    <x v="5"/>
    <x v="23"/>
    <n v="0.67114093959731547"/>
    <x v="10"/>
    <x v="2"/>
  </r>
  <r>
    <x v="5"/>
    <x v="24"/>
    <n v="6.7114093959731544"/>
    <x v="10"/>
    <x v="2"/>
  </r>
  <r>
    <x v="5"/>
    <x v="25"/>
    <n v="2.0134228187919465"/>
    <x v="10"/>
    <x v="2"/>
  </r>
  <r>
    <x v="5"/>
    <x v="26"/>
    <n v="4.026845637583893"/>
    <x v="10"/>
    <x v="2"/>
  </r>
  <r>
    <x v="5"/>
    <x v="27"/>
    <n v="0"/>
    <x v="10"/>
    <x v="2"/>
  </r>
  <r>
    <x v="5"/>
    <x v="28"/>
    <n v="1.3422818791946309"/>
    <x v="10"/>
    <x v="2"/>
  </r>
  <r>
    <x v="5"/>
    <x v="4"/>
    <n v="65.771812080536918"/>
    <x v="10"/>
    <x v="2"/>
  </r>
  <r>
    <x v="6"/>
    <x v="33"/>
    <n v="4.6979865771812079"/>
    <x v="10"/>
    <x v="2"/>
  </r>
  <r>
    <x v="6"/>
    <x v="34"/>
    <n v="63.087248322147651"/>
    <x v="10"/>
    <x v="2"/>
  </r>
  <r>
    <x v="6"/>
    <x v="35"/>
    <n v="23.48993288590604"/>
    <x v="10"/>
    <x v="2"/>
  </r>
  <r>
    <x v="6"/>
    <x v="36"/>
    <n v="8.724832214765101"/>
    <x v="10"/>
    <x v="2"/>
  </r>
  <r>
    <x v="6"/>
    <x v="4"/>
    <n v="0"/>
    <x v="10"/>
    <x v="2"/>
  </r>
  <r>
    <x v="6"/>
    <x v="37"/>
    <n v="11.463087248322152"/>
    <x v="10"/>
    <x v="2"/>
  </r>
  <r>
    <x v="7"/>
    <x v="38"/>
    <n v="63.758389261744966"/>
    <x v="10"/>
    <x v="2"/>
  </r>
  <r>
    <x v="7"/>
    <x v="39"/>
    <n v="10.067114093959731"/>
    <x v="10"/>
    <x v="2"/>
  </r>
  <r>
    <x v="7"/>
    <x v="40"/>
    <n v="4.6979865771812079"/>
    <x v="10"/>
    <x v="2"/>
  </r>
  <r>
    <x v="7"/>
    <x v="41"/>
    <n v="21.476510067114095"/>
    <x v="10"/>
    <x v="2"/>
  </r>
  <r>
    <x v="7"/>
    <x v="4"/>
    <n v="0"/>
    <x v="10"/>
    <x v="2"/>
  </r>
  <r>
    <x v="7"/>
    <x v="42"/>
    <n v="3.0402684563758382"/>
    <x v="10"/>
    <x v="2"/>
  </r>
  <r>
    <x v="8"/>
    <x v="43"/>
    <n v="63.758389261744966"/>
    <x v="10"/>
    <x v="2"/>
  </r>
  <r>
    <x v="8"/>
    <x v="44"/>
    <n v="36.241610738255034"/>
    <x v="10"/>
    <x v="2"/>
  </r>
  <r>
    <x v="8"/>
    <x v="4"/>
    <n v="0"/>
    <x v="10"/>
    <x v="2"/>
  </r>
  <r>
    <x v="9"/>
    <x v="45"/>
    <n v="5.3691275167785237"/>
    <x v="10"/>
    <x v="2"/>
  </r>
  <r>
    <x v="9"/>
    <x v="46"/>
    <n v="4.026845637583893"/>
    <x v="10"/>
    <x v="2"/>
  </r>
  <r>
    <x v="9"/>
    <x v="47"/>
    <n v="10.067114093959731"/>
    <x v="10"/>
    <x v="2"/>
  </r>
  <r>
    <x v="9"/>
    <x v="48"/>
    <n v="1.3422818791946309"/>
    <x v="10"/>
    <x v="2"/>
  </r>
  <r>
    <x v="9"/>
    <x v="49"/>
    <n v="2.0134228187919465"/>
    <x v="10"/>
    <x v="2"/>
  </r>
  <r>
    <x v="9"/>
    <x v="50"/>
    <n v="2.0134228187919465"/>
    <x v="10"/>
    <x v="2"/>
  </r>
  <r>
    <x v="9"/>
    <x v="51"/>
    <n v="1.3422818791946309"/>
    <x v="10"/>
    <x v="2"/>
  </r>
  <r>
    <x v="9"/>
    <x v="52"/>
    <n v="1.3422818791946309"/>
    <x v="10"/>
    <x v="2"/>
  </r>
  <r>
    <x v="9"/>
    <x v="53"/>
    <n v="0"/>
    <x v="10"/>
    <x v="2"/>
  </r>
  <r>
    <x v="9"/>
    <x v="54"/>
    <n v="5.3691275167785237"/>
    <x v="10"/>
    <x v="2"/>
  </r>
  <r>
    <x v="9"/>
    <x v="4"/>
    <n v="67.114093959731548"/>
    <x v="10"/>
    <x v="2"/>
  </r>
  <r>
    <x v="9"/>
    <x v="55"/>
    <n v="4.6275510204081618"/>
    <x v="10"/>
    <x v="2"/>
  </r>
  <r>
    <x v="4"/>
    <x v="20"/>
    <n v="5.3691275167785237"/>
    <x v="11"/>
    <x v="2"/>
  </r>
  <r>
    <x v="4"/>
    <x v="21"/>
    <n v="28.859060402684563"/>
    <x v="11"/>
    <x v="2"/>
  </r>
  <r>
    <x v="4"/>
    <x v="22"/>
    <n v="40.939597315436245"/>
    <x v="11"/>
    <x v="2"/>
  </r>
  <r>
    <x v="4"/>
    <x v="23"/>
    <n v="1.3422818791946309"/>
    <x v="11"/>
    <x v="2"/>
  </r>
  <r>
    <x v="4"/>
    <x v="24"/>
    <n v="18.120805369127517"/>
    <x v="11"/>
    <x v="2"/>
  </r>
  <r>
    <x v="4"/>
    <x v="25"/>
    <n v="2.6845637583892619"/>
    <x v="11"/>
    <x v="2"/>
  </r>
  <r>
    <x v="4"/>
    <x v="26"/>
    <n v="2.0134228187919465"/>
    <x v="11"/>
    <x v="2"/>
  </r>
  <r>
    <x v="4"/>
    <x v="27"/>
    <n v="0"/>
    <x v="11"/>
    <x v="2"/>
  </r>
  <r>
    <x v="4"/>
    <x v="28"/>
    <n v="0.67114093959731547"/>
    <x v="11"/>
    <x v="2"/>
  </r>
  <r>
    <x v="5"/>
    <x v="20"/>
    <n v="4.6979865771812079"/>
    <x v="11"/>
    <x v="2"/>
  </r>
  <r>
    <x v="5"/>
    <x v="21"/>
    <n v="13.422818791946309"/>
    <x v="11"/>
    <x v="2"/>
  </r>
  <r>
    <x v="5"/>
    <x v="22"/>
    <n v="24.161073825503355"/>
    <x v="11"/>
    <x v="2"/>
  </r>
  <r>
    <x v="5"/>
    <x v="23"/>
    <n v="0.67114093959731547"/>
    <x v="11"/>
    <x v="2"/>
  </r>
  <r>
    <x v="5"/>
    <x v="24"/>
    <n v="6.0402684563758386"/>
    <x v="11"/>
    <x v="2"/>
  </r>
  <r>
    <x v="5"/>
    <x v="25"/>
    <n v="4.026845637583893"/>
    <x v="11"/>
    <x v="2"/>
  </r>
  <r>
    <x v="5"/>
    <x v="26"/>
    <n v="3.3557046979865772"/>
    <x v="11"/>
    <x v="2"/>
  </r>
  <r>
    <x v="5"/>
    <x v="27"/>
    <n v="0.67114093959731547"/>
    <x v="11"/>
    <x v="2"/>
  </r>
  <r>
    <x v="5"/>
    <x v="28"/>
    <n v="2.0134228187919465"/>
    <x v="11"/>
    <x v="2"/>
  </r>
  <r>
    <x v="5"/>
    <x v="4"/>
    <n v="40.939597315436245"/>
    <x v="11"/>
    <x v="2"/>
  </r>
  <r>
    <x v="6"/>
    <x v="33"/>
    <n v="4.6979865771812079"/>
    <x v="11"/>
    <x v="2"/>
  </r>
  <r>
    <x v="6"/>
    <x v="34"/>
    <n v="49.664429530201339"/>
    <x v="11"/>
    <x v="2"/>
  </r>
  <r>
    <x v="6"/>
    <x v="35"/>
    <n v="36.912751677852349"/>
    <x v="11"/>
    <x v="2"/>
  </r>
  <r>
    <x v="6"/>
    <x v="36"/>
    <n v="8.724832214765101"/>
    <x v="11"/>
    <x v="2"/>
  </r>
  <r>
    <x v="6"/>
    <x v="4"/>
    <n v="0"/>
    <x v="11"/>
    <x v="2"/>
  </r>
  <r>
    <x v="6"/>
    <x v="37"/>
    <n v="10.167785234899323"/>
    <x v="11"/>
    <x v="2"/>
  </r>
  <r>
    <x v="7"/>
    <x v="38"/>
    <n v="36.241610738255034"/>
    <x v="11"/>
    <x v="2"/>
  </r>
  <r>
    <x v="7"/>
    <x v="39"/>
    <n v="14.765100671140939"/>
    <x v="11"/>
    <x v="2"/>
  </r>
  <r>
    <x v="7"/>
    <x v="40"/>
    <n v="16.107382550335572"/>
    <x v="11"/>
    <x v="2"/>
  </r>
  <r>
    <x v="7"/>
    <x v="41"/>
    <n v="32.885906040268459"/>
    <x v="11"/>
    <x v="2"/>
  </r>
  <r>
    <x v="7"/>
    <x v="4"/>
    <n v="0"/>
    <x v="11"/>
    <x v="2"/>
  </r>
  <r>
    <x v="7"/>
    <x v="42"/>
    <n v="4.3892617449664408"/>
    <x v="11"/>
    <x v="2"/>
  </r>
  <r>
    <x v="8"/>
    <x v="43"/>
    <n v="36.241610738255034"/>
    <x v="11"/>
    <x v="2"/>
  </r>
  <r>
    <x v="8"/>
    <x v="44"/>
    <n v="63.758389261744966"/>
    <x v="11"/>
    <x v="2"/>
  </r>
  <r>
    <x v="8"/>
    <x v="4"/>
    <n v="0"/>
    <x v="11"/>
    <x v="2"/>
  </r>
  <r>
    <x v="9"/>
    <x v="45"/>
    <n v="9.3959731543624159"/>
    <x v="11"/>
    <x v="2"/>
  </r>
  <r>
    <x v="9"/>
    <x v="46"/>
    <n v="10.738255033557047"/>
    <x v="11"/>
    <x v="2"/>
  </r>
  <r>
    <x v="9"/>
    <x v="47"/>
    <n v="9.3959731543624159"/>
    <x v="11"/>
    <x v="2"/>
  </r>
  <r>
    <x v="9"/>
    <x v="48"/>
    <n v="4.026845637583893"/>
    <x v="11"/>
    <x v="2"/>
  </r>
  <r>
    <x v="9"/>
    <x v="49"/>
    <n v="3.3557046979865772"/>
    <x v="11"/>
    <x v="2"/>
  </r>
  <r>
    <x v="9"/>
    <x v="50"/>
    <n v="1.3422818791946309"/>
    <x v="11"/>
    <x v="2"/>
  </r>
  <r>
    <x v="9"/>
    <x v="51"/>
    <n v="0"/>
    <x v="11"/>
    <x v="2"/>
  </r>
  <r>
    <x v="9"/>
    <x v="52"/>
    <n v="3.3557046979865772"/>
    <x v="11"/>
    <x v="2"/>
  </r>
  <r>
    <x v="9"/>
    <x v="53"/>
    <n v="3.3557046979865772"/>
    <x v="11"/>
    <x v="2"/>
  </r>
  <r>
    <x v="9"/>
    <x v="54"/>
    <n v="11.409395973154362"/>
    <x v="11"/>
    <x v="2"/>
  </r>
  <r>
    <x v="9"/>
    <x v="4"/>
    <n v="43.624161073825505"/>
    <x v="11"/>
    <x v="2"/>
  </r>
  <r>
    <x v="9"/>
    <x v="55"/>
    <n v="6.2470238095238102"/>
    <x v="11"/>
    <x v="2"/>
  </r>
  <r>
    <x v="4"/>
    <x v="20"/>
    <n v="10.169491525423728"/>
    <x v="12"/>
    <x v="2"/>
  </r>
  <r>
    <x v="4"/>
    <x v="21"/>
    <n v="25.423728813559322"/>
    <x v="12"/>
    <x v="2"/>
  </r>
  <r>
    <x v="4"/>
    <x v="22"/>
    <n v="52.542372881355931"/>
    <x v="12"/>
    <x v="2"/>
  </r>
  <r>
    <x v="4"/>
    <x v="23"/>
    <n v="0.84745762711864403"/>
    <x v="12"/>
    <x v="2"/>
  </r>
  <r>
    <x v="4"/>
    <x v="24"/>
    <n v="5.9322033898305087"/>
    <x v="12"/>
    <x v="2"/>
  </r>
  <r>
    <x v="4"/>
    <x v="25"/>
    <n v="0"/>
    <x v="12"/>
    <x v="2"/>
  </r>
  <r>
    <x v="4"/>
    <x v="26"/>
    <n v="4.2372881355932206"/>
    <x v="12"/>
    <x v="2"/>
  </r>
  <r>
    <x v="4"/>
    <x v="27"/>
    <n v="0"/>
    <x v="12"/>
    <x v="2"/>
  </r>
  <r>
    <x v="4"/>
    <x v="28"/>
    <n v="0.84745762711864403"/>
    <x v="12"/>
    <x v="2"/>
  </r>
  <r>
    <x v="5"/>
    <x v="20"/>
    <n v="3.3898305084745761"/>
    <x v="12"/>
    <x v="2"/>
  </r>
  <r>
    <x v="5"/>
    <x v="21"/>
    <n v="15.254237288135593"/>
    <x v="12"/>
    <x v="2"/>
  </r>
  <r>
    <x v="5"/>
    <x v="22"/>
    <n v="16.949152542372882"/>
    <x v="12"/>
    <x v="2"/>
  </r>
  <r>
    <x v="5"/>
    <x v="23"/>
    <n v="1.6949152542372881"/>
    <x v="12"/>
    <x v="2"/>
  </r>
  <r>
    <x v="5"/>
    <x v="24"/>
    <n v="5.0847457627118642"/>
    <x v="12"/>
    <x v="2"/>
  </r>
  <r>
    <x v="5"/>
    <x v="25"/>
    <n v="2.5423728813559321"/>
    <x v="12"/>
    <x v="2"/>
  </r>
  <r>
    <x v="5"/>
    <x v="26"/>
    <n v="3.3898305084745761"/>
    <x v="12"/>
    <x v="2"/>
  </r>
  <r>
    <x v="5"/>
    <x v="27"/>
    <n v="0"/>
    <x v="12"/>
    <x v="2"/>
  </r>
  <r>
    <x v="5"/>
    <x v="28"/>
    <n v="0"/>
    <x v="12"/>
    <x v="2"/>
  </r>
  <r>
    <x v="5"/>
    <x v="4"/>
    <n v="51.694915254237287"/>
    <x v="12"/>
    <x v="2"/>
  </r>
  <r>
    <x v="6"/>
    <x v="33"/>
    <n v="3.3898305084745761"/>
    <x v="12"/>
    <x v="2"/>
  </r>
  <r>
    <x v="6"/>
    <x v="34"/>
    <n v="61.864406779661017"/>
    <x v="12"/>
    <x v="2"/>
  </r>
  <r>
    <x v="6"/>
    <x v="35"/>
    <n v="21.1864406779661"/>
    <x v="12"/>
    <x v="2"/>
  </r>
  <r>
    <x v="6"/>
    <x v="36"/>
    <n v="13.559322033898304"/>
    <x v="12"/>
    <x v="2"/>
  </r>
  <r>
    <x v="6"/>
    <x v="4"/>
    <n v="0"/>
    <x v="12"/>
    <x v="2"/>
  </r>
  <r>
    <x v="6"/>
    <x v="37"/>
    <n v="14.186440677966104"/>
    <x v="12"/>
    <x v="2"/>
  </r>
  <r>
    <x v="7"/>
    <x v="38"/>
    <n v="44.915254237288138"/>
    <x v="12"/>
    <x v="2"/>
  </r>
  <r>
    <x v="7"/>
    <x v="39"/>
    <n v="11.864406779661017"/>
    <x v="12"/>
    <x v="2"/>
  </r>
  <r>
    <x v="7"/>
    <x v="40"/>
    <n v="16.101694915254239"/>
    <x v="12"/>
    <x v="2"/>
  </r>
  <r>
    <x v="7"/>
    <x v="41"/>
    <n v="27.118644067796609"/>
    <x v="12"/>
    <x v="2"/>
  </r>
  <r>
    <x v="7"/>
    <x v="4"/>
    <n v="0"/>
    <x v="12"/>
    <x v="2"/>
  </r>
  <r>
    <x v="7"/>
    <x v="42"/>
    <n v="3.6101694915254239"/>
    <x v="12"/>
    <x v="2"/>
  </r>
  <r>
    <x v="8"/>
    <x v="43"/>
    <n v="44.915254237288138"/>
    <x v="12"/>
    <x v="2"/>
  </r>
  <r>
    <x v="8"/>
    <x v="44"/>
    <n v="55.084745762711862"/>
    <x v="12"/>
    <x v="2"/>
  </r>
  <r>
    <x v="8"/>
    <x v="4"/>
    <n v="0"/>
    <x v="12"/>
    <x v="2"/>
  </r>
  <r>
    <x v="9"/>
    <x v="45"/>
    <n v="6.7796610169491522"/>
    <x v="12"/>
    <x v="2"/>
  </r>
  <r>
    <x v="9"/>
    <x v="46"/>
    <n v="5.0847457627118642"/>
    <x v="12"/>
    <x v="2"/>
  </r>
  <r>
    <x v="9"/>
    <x v="47"/>
    <n v="18.64406779661017"/>
    <x v="12"/>
    <x v="2"/>
  </r>
  <r>
    <x v="9"/>
    <x v="48"/>
    <n v="2.5423728813559321"/>
    <x v="12"/>
    <x v="2"/>
  </r>
  <r>
    <x v="9"/>
    <x v="49"/>
    <n v="4.2372881355932206"/>
    <x v="12"/>
    <x v="2"/>
  </r>
  <r>
    <x v="9"/>
    <x v="50"/>
    <n v="1.6949152542372881"/>
    <x v="12"/>
    <x v="2"/>
  </r>
  <r>
    <x v="9"/>
    <x v="51"/>
    <n v="1.6949152542372881"/>
    <x v="12"/>
    <x v="2"/>
  </r>
  <r>
    <x v="9"/>
    <x v="52"/>
    <n v="0.84745762711864403"/>
    <x v="12"/>
    <x v="2"/>
  </r>
  <r>
    <x v="9"/>
    <x v="53"/>
    <n v="1.6949152542372881"/>
    <x v="12"/>
    <x v="2"/>
  </r>
  <r>
    <x v="9"/>
    <x v="54"/>
    <n v="4.2372881355932206"/>
    <x v="12"/>
    <x v="2"/>
  </r>
  <r>
    <x v="9"/>
    <x v="4"/>
    <n v="52.542372881355931"/>
    <x v="12"/>
    <x v="2"/>
  </r>
  <r>
    <x v="9"/>
    <x v="55"/>
    <n v="3.2008928571428572"/>
    <x v="12"/>
    <x v="2"/>
  </r>
  <r>
    <x v="4"/>
    <x v="20"/>
    <n v="3.8961038961038961"/>
    <x v="13"/>
    <x v="2"/>
  </r>
  <r>
    <x v="4"/>
    <x v="21"/>
    <n v="19.480519480519479"/>
    <x v="13"/>
    <x v="2"/>
  </r>
  <r>
    <x v="4"/>
    <x v="22"/>
    <n v="40.259740259740262"/>
    <x v="13"/>
    <x v="2"/>
  </r>
  <r>
    <x v="4"/>
    <x v="23"/>
    <n v="5.1948051948051948"/>
    <x v="13"/>
    <x v="2"/>
  </r>
  <r>
    <x v="4"/>
    <x v="24"/>
    <n v="12.987012987012987"/>
    <x v="13"/>
    <x v="2"/>
  </r>
  <r>
    <x v="4"/>
    <x v="25"/>
    <n v="1.2987012987012987"/>
    <x v="13"/>
    <x v="2"/>
  </r>
  <r>
    <x v="4"/>
    <x v="26"/>
    <n v="15.584415584415584"/>
    <x v="13"/>
    <x v="2"/>
  </r>
  <r>
    <x v="4"/>
    <x v="27"/>
    <n v="1.2987012987012987"/>
    <x v="13"/>
    <x v="2"/>
  </r>
  <r>
    <x v="4"/>
    <x v="28"/>
    <n v="0"/>
    <x v="13"/>
    <x v="2"/>
  </r>
  <r>
    <x v="5"/>
    <x v="20"/>
    <n v="2.5974025974025974"/>
    <x v="13"/>
    <x v="2"/>
  </r>
  <r>
    <x v="5"/>
    <x v="21"/>
    <n v="9.0909090909090917"/>
    <x v="13"/>
    <x v="2"/>
  </r>
  <r>
    <x v="5"/>
    <x v="22"/>
    <n v="7.7922077922077921"/>
    <x v="13"/>
    <x v="2"/>
  </r>
  <r>
    <x v="5"/>
    <x v="23"/>
    <n v="2.5974025974025974"/>
    <x v="13"/>
    <x v="2"/>
  </r>
  <r>
    <x v="5"/>
    <x v="24"/>
    <n v="3.8961038961038961"/>
    <x v="13"/>
    <x v="2"/>
  </r>
  <r>
    <x v="5"/>
    <x v="25"/>
    <n v="0"/>
    <x v="13"/>
    <x v="2"/>
  </r>
  <r>
    <x v="5"/>
    <x v="26"/>
    <n v="5.1948051948051948"/>
    <x v="13"/>
    <x v="2"/>
  </r>
  <r>
    <x v="5"/>
    <x v="27"/>
    <n v="1.2987012987012987"/>
    <x v="13"/>
    <x v="2"/>
  </r>
  <r>
    <x v="5"/>
    <x v="28"/>
    <n v="0"/>
    <x v="13"/>
    <x v="2"/>
  </r>
  <r>
    <x v="5"/>
    <x v="4"/>
    <n v="67.532467532467535"/>
    <x v="13"/>
    <x v="2"/>
  </r>
  <r>
    <x v="6"/>
    <x v="33"/>
    <n v="3.8961038961038961"/>
    <x v="13"/>
    <x v="2"/>
  </r>
  <r>
    <x v="6"/>
    <x v="34"/>
    <n v="62.337662337662337"/>
    <x v="13"/>
    <x v="2"/>
  </r>
  <r>
    <x v="6"/>
    <x v="35"/>
    <n v="23.376623376623378"/>
    <x v="13"/>
    <x v="2"/>
  </r>
  <r>
    <x v="6"/>
    <x v="36"/>
    <n v="10.38961038961039"/>
    <x v="13"/>
    <x v="2"/>
  </r>
  <r>
    <x v="6"/>
    <x v="4"/>
    <n v="0"/>
    <x v="13"/>
    <x v="2"/>
  </r>
  <r>
    <x v="6"/>
    <x v="37"/>
    <n v="10.558441558441555"/>
    <x v="13"/>
    <x v="2"/>
  </r>
  <r>
    <x v="7"/>
    <x v="38"/>
    <n v="59.740259740259738"/>
    <x v="13"/>
    <x v="2"/>
  </r>
  <r>
    <x v="7"/>
    <x v="39"/>
    <n v="15.584415584415584"/>
    <x v="13"/>
    <x v="2"/>
  </r>
  <r>
    <x v="7"/>
    <x v="40"/>
    <n v="7.7922077922077921"/>
    <x v="13"/>
    <x v="2"/>
  </r>
  <r>
    <x v="7"/>
    <x v="41"/>
    <n v="16.883116883116884"/>
    <x v="13"/>
    <x v="2"/>
  </r>
  <r>
    <x v="7"/>
    <x v="4"/>
    <n v="0"/>
    <x v="13"/>
    <x v="2"/>
  </r>
  <r>
    <x v="7"/>
    <x v="42"/>
    <n v="1.7662337662337662"/>
    <x v="13"/>
    <x v="2"/>
  </r>
  <r>
    <x v="8"/>
    <x v="43"/>
    <n v="59.740259740259738"/>
    <x v="13"/>
    <x v="2"/>
  </r>
  <r>
    <x v="8"/>
    <x v="44"/>
    <n v="40.259740259740262"/>
    <x v="13"/>
    <x v="2"/>
  </r>
  <r>
    <x v="8"/>
    <x v="4"/>
    <n v="0"/>
    <x v="13"/>
    <x v="2"/>
  </r>
  <r>
    <x v="9"/>
    <x v="45"/>
    <n v="3.8961038961038961"/>
    <x v="13"/>
    <x v="2"/>
  </r>
  <r>
    <x v="9"/>
    <x v="46"/>
    <n v="1.2987012987012987"/>
    <x v="13"/>
    <x v="2"/>
  </r>
  <r>
    <x v="9"/>
    <x v="47"/>
    <n v="11.688311688311689"/>
    <x v="13"/>
    <x v="2"/>
  </r>
  <r>
    <x v="9"/>
    <x v="48"/>
    <n v="3.8961038961038961"/>
    <x v="13"/>
    <x v="2"/>
  </r>
  <r>
    <x v="9"/>
    <x v="49"/>
    <n v="3.8961038961038961"/>
    <x v="13"/>
    <x v="2"/>
  </r>
  <r>
    <x v="9"/>
    <x v="50"/>
    <n v="0"/>
    <x v="13"/>
    <x v="2"/>
  </r>
  <r>
    <x v="9"/>
    <x v="51"/>
    <n v="1.2987012987012987"/>
    <x v="13"/>
    <x v="2"/>
  </r>
  <r>
    <x v="9"/>
    <x v="52"/>
    <n v="2.5974025974025974"/>
    <x v="13"/>
    <x v="2"/>
  </r>
  <r>
    <x v="9"/>
    <x v="53"/>
    <n v="1.2987012987012987"/>
    <x v="13"/>
    <x v="2"/>
  </r>
  <r>
    <x v="9"/>
    <x v="54"/>
    <n v="7.7922077922077921"/>
    <x v="13"/>
    <x v="2"/>
  </r>
  <r>
    <x v="9"/>
    <x v="4"/>
    <n v="62.337662337662337"/>
    <x v="13"/>
    <x v="2"/>
  </r>
  <r>
    <x v="9"/>
    <x v="55"/>
    <n v="5.0890804597701145"/>
    <x v="13"/>
    <x v="2"/>
  </r>
  <r>
    <x v="4"/>
    <x v="20"/>
    <n v="16.666666666666668"/>
    <x v="14"/>
    <x v="2"/>
  </r>
  <r>
    <x v="4"/>
    <x v="21"/>
    <n v="22.61904761904762"/>
    <x v="14"/>
    <x v="2"/>
  </r>
  <r>
    <x v="4"/>
    <x v="22"/>
    <n v="40.476190476190474"/>
    <x v="14"/>
    <x v="2"/>
  </r>
  <r>
    <x v="4"/>
    <x v="23"/>
    <n v="1.1904761904761905"/>
    <x v="14"/>
    <x v="2"/>
  </r>
  <r>
    <x v="4"/>
    <x v="24"/>
    <n v="19.047619047619047"/>
    <x v="14"/>
    <x v="2"/>
  </r>
  <r>
    <x v="4"/>
    <x v="25"/>
    <n v="0"/>
    <x v="14"/>
    <x v="2"/>
  </r>
  <r>
    <x v="4"/>
    <x v="26"/>
    <n v="0"/>
    <x v="14"/>
    <x v="2"/>
  </r>
  <r>
    <x v="4"/>
    <x v="27"/>
    <n v="0"/>
    <x v="14"/>
    <x v="2"/>
  </r>
  <r>
    <x v="4"/>
    <x v="28"/>
    <n v="0"/>
    <x v="14"/>
    <x v="2"/>
  </r>
  <r>
    <x v="5"/>
    <x v="20"/>
    <n v="10.714285714285714"/>
    <x v="14"/>
    <x v="2"/>
  </r>
  <r>
    <x v="5"/>
    <x v="21"/>
    <n v="20.238095238095237"/>
    <x v="14"/>
    <x v="2"/>
  </r>
  <r>
    <x v="5"/>
    <x v="22"/>
    <n v="19.047619047619047"/>
    <x v="14"/>
    <x v="2"/>
  </r>
  <r>
    <x v="5"/>
    <x v="23"/>
    <n v="2.3809523809523809"/>
    <x v="14"/>
    <x v="2"/>
  </r>
  <r>
    <x v="5"/>
    <x v="24"/>
    <n v="9.5238095238095237"/>
    <x v="14"/>
    <x v="2"/>
  </r>
  <r>
    <x v="5"/>
    <x v="25"/>
    <n v="0"/>
    <x v="14"/>
    <x v="2"/>
  </r>
  <r>
    <x v="5"/>
    <x v="26"/>
    <n v="0"/>
    <x v="14"/>
    <x v="2"/>
  </r>
  <r>
    <x v="5"/>
    <x v="27"/>
    <n v="0"/>
    <x v="14"/>
    <x v="2"/>
  </r>
  <r>
    <x v="5"/>
    <x v="28"/>
    <n v="0"/>
    <x v="14"/>
    <x v="2"/>
  </r>
  <r>
    <x v="5"/>
    <x v="4"/>
    <n v="38.095238095238095"/>
    <x v="14"/>
    <x v="2"/>
  </r>
  <r>
    <x v="6"/>
    <x v="33"/>
    <n v="10.714285714285714"/>
    <x v="14"/>
    <x v="2"/>
  </r>
  <r>
    <x v="6"/>
    <x v="34"/>
    <n v="72.61904761904762"/>
    <x v="14"/>
    <x v="2"/>
  </r>
  <r>
    <x v="6"/>
    <x v="35"/>
    <n v="14.285714285714286"/>
    <x v="14"/>
    <x v="2"/>
  </r>
  <r>
    <x v="6"/>
    <x v="36"/>
    <n v="2.3809523809523809"/>
    <x v="14"/>
    <x v="2"/>
  </r>
  <r>
    <x v="6"/>
    <x v="4"/>
    <n v="0"/>
    <x v="14"/>
    <x v="2"/>
  </r>
  <r>
    <x v="6"/>
    <x v="37"/>
    <n v="7.7619047619047601"/>
    <x v="14"/>
    <x v="2"/>
  </r>
  <r>
    <x v="7"/>
    <x v="38"/>
    <n v="33.333333333333336"/>
    <x v="14"/>
    <x v="2"/>
  </r>
  <r>
    <x v="7"/>
    <x v="39"/>
    <n v="19.047619047619047"/>
    <x v="14"/>
    <x v="2"/>
  </r>
  <r>
    <x v="7"/>
    <x v="40"/>
    <n v="27.38095238095238"/>
    <x v="14"/>
    <x v="2"/>
  </r>
  <r>
    <x v="7"/>
    <x v="41"/>
    <n v="19.047619047619047"/>
    <x v="14"/>
    <x v="2"/>
  </r>
  <r>
    <x v="7"/>
    <x v="4"/>
    <n v="1.1904761904761905"/>
    <x v="14"/>
    <x v="2"/>
  </r>
  <r>
    <x v="7"/>
    <x v="42"/>
    <n v="2.2168674698795185"/>
    <x v="14"/>
    <x v="2"/>
  </r>
  <r>
    <x v="8"/>
    <x v="43"/>
    <n v="33.333333333333336"/>
    <x v="14"/>
    <x v="2"/>
  </r>
  <r>
    <x v="8"/>
    <x v="44"/>
    <n v="65.476190476190482"/>
    <x v="14"/>
    <x v="2"/>
  </r>
  <r>
    <x v="8"/>
    <x v="4"/>
    <n v="1.1904761904761905"/>
    <x v="14"/>
    <x v="2"/>
  </r>
  <r>
    <x v="9"/>
    <x v="45"/>
    <n v="10.714285714285714"/>
    <x v="14"/>
    <x v="2"/>
  </r>
  <r>
    <x v="9"/>
    <x v="46"/>
    <n v="4.7619047619047619"/>
    <x v="14"/>
    <x v="2"/>
  </r>
  <r>
    <x v="9"/>
    <x v="47"/>
    <n v="19.047619047619047"/>
    <x v="14"/>
    <x v="2"/>
  </r>
  <r>
    <x v="9"/>
    <x v="48"/>
    <n v="5.9523809523809526"/>
    <x v="14"/>
    <x v="2"/>
  </r>
  <r>
    <x v="9"/>
    <x v="49"/>
    <n v="0"/>
    <x v="14"/>
    <x v="2"/>
  </r>
  <r>
    <x v="9"/>
    <x v="50"/>
    <n v="3.5714285714285716"/>
    <x v="14"/>
    <x v="2"/>
  </r>
  <r>
    <x v="9"/>
    <x v="51"/>
    <n v="5.9523809523809526"/>
    <x v="14"/>
    <x v="2"/>
  </r>
  <r>
    <x v="9"/>
    <x v="52"/>
    <n v="0"/>
    <x v="14"/>
    <x v="2"/>
  </r>
  <r>
    <x v="9"/>
    <x v="53"/>
    <n v="4.7619047619047619"/>
    <x v="14"/>
    <x v="2"/>
  </r>
  <r>
    <x v="9"/>
    <x v="54"/>
    <n v="3.5714285714285716"/>
    <x v="14"/>
    <x v="2"/>
  </r>
  <r>
    <x v="9"/>
    <x v="4"/>
    <n v="41.666666666666664"/>
    <x v="14"/>
    <x v="2"/>
  </r>
  <r>
    <x v="9"/>
    <x v="55"/>
    <n v="3.2482993197278907"/>
    <x v="14"/>
    <x v="2"/>
  </r>
  <r>
    <x v="4"/>
    <x v="20"/>
    <n v="1.075268817204301"/>
    <x v="15"/>
    <x v="2"/>
  </r>
  <r>
    <x v="4"/>
    <x v="21"/>
    <n v="29.032258064516128"/>
    <x v="15"/>
    <x v="2"/>
  </r>
  <r>
    <x v="4"/>
    <x v="22"/>
    <n v="54.838709677419352"/>
    <x v="15"/>
    <x v="2"/>
  </r>
  <r>
    <x v="4"/>
    <x v="23"/>
    <n v="4.301075268817204"/>
    <x v="15"/>
    <x v="2"/>
  </r>
  <r>
    <x v="4"/>
    <x v="24"/>
    <n v="6.4516129032258061"/>
    <x v="15"/>
    <x v="2"/>
  </r>
  <r>
    <x v="4"/>
    <x v="25"/>
    <n v="0"/>
    <x v="15"/>
    <x v="2"/>
  </r>
  <r>
    <x v="4"/>
    <x v="26"/>
    <n v="4.301075268817204"/>
    <x v="15"/>
    <x v="2"/>
  </r>
  <r>
    <x v="4"/>
    <x v="27"/>
    <n v="0"/>
    <x v="15"/>
    <x v="2"/>
  </r>
  <r>
    <x v="4"/>
    <x v="28"/>
    <n v="0"/>
    <x v="15"/>
    <x v="2"/>
  </r>
  <r>
    <x v="5"/>
    <x v="20"/>
    <n v="1.075268817204301"/>
    <x v="15"/>
    <x v="2"/>
  </r>
  <r>
    <x v="5"/>
    <x v="21"/>
    <n v="11.827956989247312"/>
    <x v="15"/>
    <x v="2"/>
  </r>
  <r>
    <x v="5"/>
    <x v="22"/>
    <n v="8.6021505376344081"/>
    <x v="15"/>
    <x v="2"/>
  </r>
  <r>
    <x v="5"/>
    <x v="23"/>
    <n v="1.075268817204301"/>
    <x v="15"/>
    <x v="2"/>
  </r>
  <r>
    <x v="5"/>
    <x v="24"/>
    <n v="2.150537634408602"/>
    <x v="15"/>
    <x v="2"/>
  </r>
  <r>
    <x v="5"/>
    <x v="25"/>
    <n v="0"/>
    <x v="15"/>
    <x v="2"/>
  </r>
  <r>
    <x v="5"/>
    <x v="26"/>
    <n v="0"/>
    <x v="15"/>
    <x v="2"/>
  </r>
  <r>
    <x v="5"/>
    <x v="27"/>
    <n v="0"/>
    <x v="15"/>
    <x v="2"/>
  </r>
  <r>
    <x v="5"/>
    <x v="28"/>
    <n v="0"/>
    <x v="15"/>
    <x v="2"/>
  </r>
  <r>
    <x v="5"/>
    <x v="4"/>
    <n v="75.268817204301072"/>
    <x v="15"/>
    <x v="2"/>
  </r>
  <r>
    <x v="6"/>
    <x v="33"/>
    <n v="2.150537634408602"/>
    <x v="15"/>
    <x v="2"/>
  </r>
  <r>
    <x v="6"/>
    <x v="34"/>
    <n v="30.107526881720432"/>
    <x v="15"/>
    <x v="2"/>
  </r>
  <r>
    <x v="6"/>
    <x v="35"/>
    <n v="62.365591397849464"/>
    <x v="15"/>
    <x v="2"/>
  </r>
  <r>
    <x v="6"/>
    <x v="36"/>
    <n v="5.376344086021505"/>
    <x v="15"/>
    <x v="2"/>
  </r>
  <r>
    <x v="6"/>
    <x v="4"/>
    <n v="0"/>
    <x v="15"/>
    <x v="2"/>
  </r>
  <r>
    <x v="6"/>
    <x v="37"/>
    <n v="11.956989247311828"/>
    <x v="15"/>
    <x v="2"/>
  </r>
  <r>
    <x v="7"/>
    <x v="38"/>
    <n v="69.892473118279568"/>
    <x v="15"/>
    <x v="2"/>
  </r>
  <r>
    <x v="7"/>
    <x v="39"/>
    <n v="13.978494623655914"/>
    <x v="15"/>
    <x v="2"/>
  </r>
  <r>
    <x v="7"/>
    <x v="40"/>
    <n v="6.4516129032258061"/>
    <x v="15"/>
    <x v="2"/>
  </r>
  <r>
    <x v="7"/>
    <x v="41"/>
    <n v="9.67741935483871"/>
    <x v="15"/>
    <x v="2"/>
  </r>
  <r>
    <x v="7"/>
    <x v="4"/>
    <n v="0"/>
    <x v="15"/>
    <x v="2"/>
  </r>
  <r>
    <x v="7"/>
    <x v="42"/>
    <n v="1.0107526881720428"/>
    <x v="15"/>
    <x v="2"/>
  </r>
  <r>
    <x v="8"/>
    <x v="43"/>
    <n v="69.892473118279568"/>
    <x v="15"/>
    <x v="2"/>
  </r>
  <r>
    <x v="8"/>
    <x v="44"/>
    <n v="30.107526881720432"/>
    <x v="15"/>
    <x v="2"/>
  </r>
  <r>
    <x v="8"/>
    <x v="4"/>
    <n v="0"/>
    <x v="15"/>
    <x v="2"/>
  </r>
  <r>
    <x v="9"/>
    <x v="45"/>
    <n v="6.4516129032258061"/>
    <x v="15"/>
    <x v="2"/>
  </r>
  <r>
    <x v="9"/>
    <x v="46"/>
    <n v="5.376344086021505"/>
    <x v="15"/>
    <x v="2"/>
  </r>
  <r>
    <x v="9"/>
    <x v="47"/>
    <n v="6.4516129032258061"/>
    <x v="15"/>
    <x v="2"/>
  </r>
  <r>
    <x v="9"/>
    <x v="48"/>
    <n v="1.075268817204301"/>
    <x v="15"/>
    <x v="2"/>
  </r>
  <r>
    <x v="9"/>
    <x v="49"/>
    <n v="3.225806451612903"/>
    <x v="15"/>
    <x v="2"/>
  </r>
  <r>
    <x v="9"/>
    <x v="50"/>
    <n v="1.075268817204301"/>
    <x v="15"/>
    <x v="2"/>
  </r>
  <r>
    <x v="9"/>
    <x v="51"/>
    <n v="1.075268817204301"/>
    <x v="15"/>
    <x v="2"/>
  </r>
  <r>
    <x v="9"/>
    <x v="52"/>
    <n v="0"/>
    <x v="15"/>
    <x v="2"/>
  </r>
  <r>
    <x v="9"/>
    <x v="53"/>
    <n v="0"/>
    <x v="15"/>
    <x v="2"/>
  </r>
  <r>
    <x v="9"/>
    <x v="54"/>
    <n v="1.075268817204301"/>
    <x v="15"/>
    <x v="2"/>
  </r>
  <r>
    <x v="9"/>
    <x v="4"/>
    <n v="74.193548387096769"/>
    <x v="15"/>
    <x v="2"/>
  </r>
  <r>
    <x v="9"/>
    <x v="55"/>
    <n v="1.8020833333333335"/>
    <x v="15"/>
    <x v="2"/>
  </r>
  <r>
    <x v="4"/>
    <x v="20"/>
    <n v="7.9545454545454541"/>
    <x v="16"/>
    <x v="2"/>
  </r>
  <r>
    <x v="4"/>
    <x v="21"/>
    <n v="21.022727272727273"/>
    <x v="16"/>
    <x v="2"/>
  </r>
  <r>
    <x v="4"/>
    <x v="22"/>
    <n v="26.136363636363637"/>
    <x v="16"/>
    <x v="2"/>
  </r>
  <r>
    <x v="4"/>
    <x v="23"/>
    <n v="3.9772727272727271"/>
    <x v="16"/>
    <x v="2"/>
  </r>
  <r>
    <x v="4"/>
    <x v="24"/>
    <n v="14.772727272727273"/>
    <x v="16"/>
    <x v="2"/>
  </r>
  <r>
    <x v="4"/>
    <x v="25"/>
    <n v="1.7045454545454546"/>
    <x v="16"/>
    <x v="2"/>
  </r>
  <r>
    <x v="4"/>
    <x v="26"/>
    <n v="19.318181818181817"/>
    <x v="16"/>
    <x v="2"/>
  </r>
  <r>
    <x v="4"/>
    <x v="27"/>
    <n v="0"/>
    <x v="16"/>
    <x v="2"/>
  </r>
  <r>
    <x v="4"/>
    <x v="28"/>
    <n v="5.1136363636363633"/>
    <x v="16"/>
    <x v="2"/>
  </r>
  <r>
    <x v="5"/>
    <x v="20"/>
    <n v="2.2727272727272729"/>
    <x v="16"/>
    <x v="2"/>
  </r>
  <r>
    <x v="5"/>
    <x v="21"/>
    <n v="6.25"/>
    <x v="16"/>
    <x v="2"/>
  </r>
  <r>
    <x v="5"/>
    <x v="22"/>
    <n v="2.8409090909090908"/>
    <x v="16"/>
    <x v="2"/>
  </r>
  <r>
    <x v="5"/>
    <x v="23"/>
    <n v="0.56818181818181823"/>
    <x v="16"/>
    <x v="2"/>
  </r>
  <r>
    <x v="5"/>
    <x v="24"/>
    <n v="1.7045454545454546"/>
    <x v="16"/>
    <x v="2"/>
  </r>
  <r>
    <x v="5"/>
    <x v="25"/>
    <n v="1.1363636363636365"/>
    <x v="16"/>
    <x v="2"/>
  </r>
  <r>
    <x v="5"/>
    <x v="26"/>
    <n v="1.7045454545454546"/>
    <x v="16"/>
    <x v="2"/>
  </r>
  <r>
    <x v="5"/>
    <x v="27"/>
    <n v="0"/>
    <x v="16"/>
    <x v="2"/>
  </r>
  <r>
    <x v="5"/>
    <x v="28"/>
    <n v="2.8409090909090908"/>
    <x v="16"/>
    <x v="2"/>
  </r>
  <r>
    <x v="5"/>
    <x v="4"/>
    <n v="80.681818181818187"/>
    <x v="16"/>
    <x v="2"/>
  </r>
  <r>
    <x v="6"/>
    <x v="33"/>
    <n v="11.363636363636363"/>
    <x v="16"/>
    <x v="2"/>
  </r>
  <r>
    <x v="6"/>
    <x v="34"/>
    <n v="61.363636363636367"/>
    <x v="16"/>
    <x v="2"/>
  </r>
  <r>
    <x v="6"/>
    <x v="35"/>
    <n v="19.886363636363637"/>
    <x v="16"/>
    <x v="2"/>
  </r>
  <r>
    <x v="6"/>
    <x v="36"/>
    <n v="7.3863636363636367"/>
    <x v="16"/>
    <x v="2"/>
  </r>
  <r>
    <x v="6"/>
    <x v="4"/>
    <n v="0"/>
    <x v="16"/>
    <x v="2"/>
  </r>
  <r>
    <x v="6"/>
    <x v="37"/>
    <n v="8.9545454545454568"/>
    <x v="16"/>
    <x v="2"/>
  </r>
  <r>
    <x v="7"/>
    <x v="38"/>
    <n v="78.409090909090907"/>
    <x v="16"/>
    <x v="2"/>
  </r>
  <r>
    <x v="7"/>
    <x v="39"/>
    <n v="6.8181818181818183"/>
    <x v="16"/>
    <x v="2"/>
  </r>
  <r>
    <x v="7"/>
    <x v="40"/>
    <n v="7.9545454545454541"/>
    <x v="16"/>
    <x v="2"/>
  </r>
  <r>
    <x v="7"/>
    <x v="41"/>
    <n v="6.25"/>
    <x v="16"/>
    <x v="2"/>
  </r>
  <r>
    <x v="7"/>
    <x v="4"/>
    <n v="0.56818181818181823"/>
    <x v="16"/>
    <x v="2"/>
  </r>
  <r>
    <x v="7"/>
    <x v="42"/>
    <n v="0.85142857142857087"/>
    <x v="16"/>
    <x v="2"/>
  </r>
  <r>
    <x v="8"/>
    <x v="43"/>
    <n v="78.409090909090907"/>
    <x v="16"/>
    <x v="2"/>
  </r>
  <r>
    <x v="8"/>
    <x v="44"/>
    <n v="21.022727272727273"/>
    <x v="16"/>
    <x v="2"/>
  </r>
  <r>
    <x v="8"/>
    <x v="4"/>
    <n v="0.56818181818181823"/>
    <x v="16"/>
    <x v="2"/>
  </r>
  <r>
    <x v="9"/>
    <x v="45"/>
    <n v="4.5454545454545459"/>
    <x v="16"/>
    <x v="2"/>
  </r>
  <r>
    <x v="9"/>
    <x v="46"/>
    <n v="2.2727272727272729"/>
    <x v="16"/>
    <x v="2"/>
  </r>
  <r>
    <x v="9"/>
    <x v="47"/>
    <n v="3.9772727272727271"/>
    <x v="16"/>
    <x v="2"/>
  </r>
  <r>
    <x v="9"/>
    <x v="48"/>
    <n v="2.8409090909090908"/>
    <x v="16"/>
    <x v="2"/>
  </r>
  <r>
    <x v="9"/>
    <x v="49"/>
    <n v="1.1363636363636365"/>
    <x v="16"/>
    <x v="2"/>
  </r>
  <r>
    <x v="9"/>
    <x v="50"/>
    <n v="1.7045454545454546"/>
    <x v="16"/>
    <x v="2"/>
  </r>
  <r>
    <x v="9"/>
    <x v="51"/>
    <n v="1.1363636363636365"/>
    <x v="16"/>
    <x v="2"/>
  </r>
  <r>
    <x v="9"/>
    <x v="52"/>
    <n v="0.56818181818181823"/>
    <x v="16"/>
    <x v="2"/>
  </r>
  <r>
    <x v="9"/>
    <x v="53"/>
    <n v="0"/>
    <x v="16"/>
    <x v="2"/>
  </r>
  <r>
    <x v="9"/>
    <x v="54"/>
    <n v="2.2727272727272729"/>
    <x v="16"/>
    <x v="2"/>
  </r>
  <r>
    <x v="9"/>
    <x v="4"/>
    <n v="79.545454545454547"/>
    <x v="16"/>
    <x v="2"/>
  </r>
  <r>
    <x v="9"/>
    <x v="55"/>
    <n v="3.217592592592593"/>
    <x v="16"/>
    <x v="2"/>
  </r>
  <r>
    <x v="4"/>
    <x v="20"/>
    <n v="7.9258010118043849"/>
    <x v="17"/>
    <x v="3"/>
  </r>
  <r>
    <x v="4"/>
    <x v="21"/>
    <n v="20.891886827805884"/>
    <x v="17"/>
    <x v="3"/>
  </r>
  <r>
    <x v="4"/>
    <x v="22"/>
    <n v="31.721941165448754"/>
    <x v="17"/>
    <x v="3"/>
  </r>
  <r>
    <x v="4"/>
    <x v="23"/>
    <n v="5.7522952969833243"/>
    <x v="17"/>
    <x v="3"/>
  </r>
  <r>
    <x v="4"/>
    <x v="24"/>
    <n v="12.066704140903129"/>
    <x v="17"/>
    <x v="3"/>
  </r>
  <r>
    <x v="4"/>
    <x v="25"/>
    <n v="1.4614952220348509"/>
    <x v="17"/>
    <x v="3"/>
  </r>
  <r>
    <x v="4"/>
    <x v="26"/>
    <n v="17.781525201424021"/>
    <x v="17"/>
    <x v="3"/>
  </r>
  <r>
    <x v="4"/>
    <x v="27"/>
    <n v="0.95559302979201799"/>
    <x v="17"/>
    <x v="3"/>
  </r>
  <r>
    <x v="4"/>
    <x v="28"/>
    <n v="1.442758103803635"/>
    <x v="17"/>
    <x v="3"/>
  </r>
  <r>
    <x v="5"/>
    <x v="20"/>
    <n v="7.8321154206483046"/>
    <x v="17"/>
    <x v="3"/>
  </r>
  <r>
    <x v="5"/>
    <x v="21"/>
    <n v="12.216601086752858"/>
    <x v="17"/>
    <x v="3"/>
  </r>
  <r>
    <x v="5"/>
    <x v="22"/>
    <n v="13.790519018175004"/>
    <x v="17"/>
    <x v="3"/>
  </r>
  <r>
    <x v="5"/>
    <x v="23"/>
    <n v="3.0166760352257822"/>
    <x v="17"/>
    <x v="3"/>
  </r>
  <r>
    <x v="5"/>
    <x v="24"/>
    <n v="5.1901817500468432"/>
    <x v="17"/>
    <x v="3"/>
  </r>
  <r>
    <x v="5"/>
    <x v="25"/>
    <n v="2.1735057148210606"/>
    <x v="17"/>
    <x v="3"/>
  </r>
  <r>
    <x v="5"/>
    <x v="26"/>
    <n v="9.1811879332958597"/>
    <x v="17"/>
    <x v="3"/>
  </r>
  <r>
    <x v="5"/>
    <x v="27"/>
    <n v="0.65579913809256141"/>
    <x v="17"/>
    <x v="3"/>
  </r>
  <r>
    <x v="5"/>
    <x v="28"/>
    <n v="1.7238148772718755"/>
    <x v="17"/>
    <x v="3"/>
  </r>
  <r>
    <x v="5"/>
    <x v="4"/>
    <n v="44.219599025669851"/>
    <x v="17"/>
    <x v="3"/>
  </r>
  <r>
    <x v="6"/>
    <x v="33"/>
    <n v="8.7502342139778904"/>
    <x v="17"/>
    <x v="3"/>
  </r>
  <r>
    <x v="6"/>
    <x v="34"/>
    <n v="60.277309349821998"/>
    <x v="17"/>
    <x v="3"/>
  </r>
  <r>
    <x v="6"/>
    <x v="35"/>
    <n v="26.644182124789207"/>
    <x v="17"/>
    <x v="3"/>
  </r>
  <r>
    <x v="6"/>
    <x v="36"/>
    <n v="4.3282743114109046"/>
    <x v="17"/>
    <x v="3"/>
  </r>
  <r>
    <x v="6"/>
    <x v="4"/>
    <n v="0"/>
    <x v="17"/>
    <x v="3"/>
  </r>
  <r>
    <x v="6"/>
    <x v="37"/>
    <n v="9.3573168446692403"/>
    <x v="17"/>
    <x v="3"/>
  </r>
  <r>
    <x v="7"/>
    <x v="38"/>
    <n v="39.778902004871654"/>
    <x v="17"/>
    <x v="3"/>
  </r>
  <r>
    <x v="7"/>
    <x v="39"/>
    <n v="13.827993254637438"/>
    <x v="17"/>
    <x v="3"/>
  </r>
  <r>
    <x v="7"/>
    <x v="40"/>
    <n v="15.982761851227281"/>
    <x v="17"/>
    <x v="3"/>
  </r>
  <r>
    <x v="7"/>
    <x v="41"/>
    <n v="29.998126288176877"/>
    <x v="17"/>
    <x v="3"/>
  </r>
  <r>
    <x v="7"/>
    <x v="4"/>
    <n v="0.41221660108675284"/>
    <x v="17"/>
    <x v="3"/>
  </r>
  <r>
    <x v="7"/>
    <x v="42"/>
    <n v="4.0005644402633926"/>
    <x v="17"/>
    <x v="3"/>
  </r>
  <r>
    <x v="8"/>
    <x v="43"/>
    <n v="39.778902004871654"/>
    <x v="17"/>
    <x v="3"/>
  </r>
  <r>
    <x v="8"/>
    <x v="44"/>
    <n v="59.808881394041599"/>
    <x v="17"/>
    <x v="3"/>
  </r>
  <r>
    <x v="8"/>
    <x v="4"/>
    <n v="0.41221660108675284"/>
    <x v="17"/>
    <x v="3"/>
  </r>
  <r>
    <x v="9"/>
    <x v="45"/>
    <n v="8.0382237211916809"/>
    <x v="17"/>
    <x v="3"/>
  </r>
  <r>
    <x v="9"/>
    <x v="46"/>
    <n v="6.3331459621510211"/>
    <x v="17"/>
    <x v="3"/>
  </r>
  <r>
    <x v="9"/>
    <x v="47"/>
    <n v="15.645493723065393"/>
    <x v="17"/>
    <x v="3"/>
  </r>
  <r>
    <x v="9"/>
    <x v="48"/>
    <n v="5.77103241521454"/>
    <x v="17"/>
    <x v="3"/>
  </r>
  <r>
    <x v="9"/>
    <x v="49"/>
    <n v="2.997938916994566"/>
    <x v="17"/>
    <x v="3"/>
  </r>
  <r>
    <x v="9"/>
    <x v="50"/>
    <n v="2.4732996065205173"/>
    <x v="17"/>
    <x v="3"/>
  </r>
  <r>
    <x v="9"/>
    <x v="51"/>
    <n v="1.5739179314221472"/>
    <x v="17"/>
    <x v="3"/>
  </r>
  <r>
    <x v="9"/>
    <x v="52"/>
    <n v="1.4614952220348509"/>
    <x v="17"/>
    <x v="3"/>
  </r>
  <r>
    <x v="9"/>
    <x v="53"/>
    <n v="3.4663668727749672"/>
    <x v="17"/>
    <x v="3"/>
  </r>
  <r>
    <x v="9"/>
    <x v="54"/>
    <n v="6.4455686715383171"/>
    <x v="17"/>
    <x v="3"/>
  </r>
  <r>
    <x v="9"/>
    <x v="4"/>
    <n v="45.793516957092002"/>
    <x v="17"/>
    <x v="3"/>
  </r>
  <r>
    <x v="9"/>
    <x v="55"/>
    <n v="3.9912432307869623"/>
    <x v="17"/>
    <x v="3"/>
  </r>
  <r>
    <x v="4"/>
    <x v="20"/>
    <n v="2.8998242530755713"/>
    <x v="1"/>
    <x v="3"/>
  </r>
  <r>
    <x v="4"/>
    <x v="21"/>
    <n v="12.829525483304042"/>
    <x v="1"/>
    <x v="3"/>
  </r>
  <r>
    <x v="4"/>
    <x v="22"/>
    <n v="21.880492091388401"/>
    <x v="1"/>
    <x v="3"/>
  </r>
  <r>
    <x v="4"/>
    <x v="23"/>
    <n v="1.0544815465729349"/>
    <x v="1"/>
    <x v="3"/>
  </r>
  <r>
    <x v="4"/>
    <x v="24"/>
    <n v="10.193321616871705"/>
    <x v="1"/>
    <x v="3"/>
  </r>
  <r>
    <x v="4"/>
    <x v="25"/>
    <n v="1.3181019332161688"/>
    <x v="1"/>
    <x v="3"/>
  </r>
  <r>
    <x v="4"/>
    <x v="26"/>
    <n v="42.618629173989454"/>
    <x v="1"/>
    <x v="3"/>
  </r>
  <r>
    <x v="4"/>
    <x v="27"/>
    <n v="1.40597539543058"/>
    <x v="1"/>
    <x v="3"/>
  </r>
  <r>
    <x v="4"/>
    <x v="28"/>
    <n v="5.7996485061511427"/>
    <x v="1"/>
    <x v="3"/>
  </r>
  <r>
    <x v="5"/>
    <x v="20"/>
    <n v="2.4604569420035149"/>
    <x v="1"/>
    <x v="3"/>
  </r>
  <r>
    <x v="5"/>
    <x v="21"/>
    <n v="4.1300527240773288"/>
    <x v="1"/>
    <x v="3"/>
  </r>
  <r>
    <x v="5"/>
    <x v="22"/>
    <n v="6.8541300527240772"/>
    <x v="1"/>
    <x v="3"/>
  </r>
  <r>
    <x v="5"/>
    <x v="23"/>
    <n v="0.61511423550087874"/>
    <x v="1"/>
    <x v="3"/>
  </r>
  <r>
    <x v="5"/>
    <x v="24"/>
    <n v="1.4938488576449913"/>
    <x v="1"/>
    <x v="3"/>
  </r>
  <r>
    <x v="5"/>
    <x v="25"/>
    <n v="3.0755711775043935"/>
    <x v="1"/>
    <x v="3"/>
  </r>
  <r>
    <x v="5"/>
    <x v="26"/>
    <n v="15.992970123022847"/>
    <x v="1"/>
    <x v="3"/>
  </r>
  <r>
    <x v="5"/>
    <x v="27"/>
    <n v="1.3181019332161688"/>
    <x v="1"/>
    <x v="3"/>
  </r>
  <r>
    <x v="5"/>
    <x v="28"/>
    <n v="7.1177504393673114"/>
    <x v="1"/>
    <x v="3"/>
  </r>
  <r>
    <x v="5"/>
    <x v="4"/>
    <n v="56.942003514938492"/>
    <x v="1"/>
    <x v="3"/>
  </r>
  <r>
    <x v="6"/>
    <x v="33"/>
    <n v="26.88927943760984"/>
    <x v="1"/>
    <x v="3"/>
  </r>
  <r>
    <x v="6"/>
    <x v="34"/>
    <n v="63.971880492091387"/>
    <x v="1"/>
    <x v="3"/>
  </r>
  <r>
    <x v="6"/>
    <x v="35"/>
    <n v="8.4358523725834793"/>
    <x v="1"/>
    <x v="3"/>
  </r>
  <r>
    <x v="6"/>
    <x v="36"/>
    <n v="0.70298769771529002"/>
    <x v="1"/>
    <x v="3"/>
  </r>
  <r>
    <x v="6"/>
    <x v="4"/>
    <n v="0"/>
    <x v="1"/>
    <x v="3"/>
  </r>
  <r>
    <x v="6"/>
    <x v="37"/>
    <n v="6.5448154657293456"/>
    <x v="1"/>
    <x v="3"/>
  </r>
  <r>
    <x v="7"/>
    <x v="38"/>
    <n v="52.460456942003518"/>
    <x v="1"/>
    <x v="3"/>
  </r>
  <r>
    <x v="7"/>
    <x v="39"/>
    <n v="15.202108963093146"/>
    <x v="1"/>
    <x v="3"/>
  </r>
  <r>
    <x v="7"/>
    <x v="40"/>
    <n v="15.377855887521969"/>
    <x v="1"/>
    <x v="3"/>
  </r>
  <r>
    <x v="7"/>
    <x v="41"/>
    <n v="16.080843585237258"/>
    <x v="1"/>
    <x v="3"/>
  </r>
  <r>
    <x v="7"/>
    <x v="4"/>
    <n v="0.87873462214411246"/>
    <x v="1"/>
    <x v="3"/>
  </r>
  <r>
    <x v="7"/>
    <x v="42"/>
    <n v="2.8563829787234054"/>
    <x v="1"/>
    <x v="3"/>
  </r>
  <r>
    <x v="8"/>
    <x v="43"/>
    <n v="52.460456942003518"/>
    <x v="1"/>
    <x v="3"/>
  </r>
  <r>
    <x v="8"/>
    <x v="44"/>
    <n v="46.660808435852374"/>
    <x v="1"/>
    <x v="3"/>
  </r>
  <r>
    <x v="8"/>
    <x v="4"/>
    <n v="0.87873462214411246"/>
    <x v="1"/>
    <x v="3"/>
  </r>
  <r>
    <x v="9"/>
    <x v="45"/>
    <n v="6.1511423550087869"/>
    <x v="1"/>
    <x v="3"/>
  </r>
  <r>
    <x v="9"/>
    <x v="46"/>
    <n v="5.6239015817223201"/>
    <x v="1"/>
    <x v="3"/>
  </r>
  <r>
    <x v="9"/>
    <x v="47"/>
    <n v="7.8207381370826008"/>
    <x v="1"/>
    <x v="3"/>
  </r>
  <r>
    <x v="9"/>
    <x v="48"/>
    <n v="3.6906854130052724"/>
    <x v="1"/>
    <x v="3"/>
  </r>
  <r>
    <x v="9"/>
    <x v="49"/>
    <n v="1.9332161687170475"/>
    <x v="1"/>
    <x v="3"/>
  </r>
  <r>
    <x v="9"/>
    <x v="50"/>
    <n v="1.9332161687170475"/>
    <x v="1"/>
    <x v="3"/>
  </r>
  <r>
    <x v="9"/>
    <x v="51"/>
    <n v="1.0544815465729349"/>
    <x v="1"/>
    <x v="3"/>
  </r>
  <r>
    <x v="9"/>
    <x v="52"/>
    <n v="1.1423550087873462"/>
    <x v="1"/>
    <x v="3"/>
  </r>
  <r>
    <x v="9"/>
    <x v="53"/>
    <n v="4.1300527240773288"/>
    <x v="1"/>
    <x v="3"/>
  </r>
  <r>
    <x v="9"/>
    <x v="54"/>
    <n v="9.6660808435852381"/>
    <x v="1"/>
    <x v="3"/>
  </r>
  <r>
    <x v="9"/>
    <x v="4"/>
    <n v="56.854130052724081"/>
    <x v="1"/>
    <x v="3"/>
  </r>
  <r>
    <x v="9"/>
    <x v="55"/>
    <n v="6.1014935505770582"/>
    <x v="1"/>
    <x v="3"/>
  </r>
  <r>
    <x v="4"/>
    <x v="20"/>
    <n v="13.888888888888889"/>
    <x v="2"/>
    <x v="3"/>
  </r>
  <r>
    <x v="4"/>
    <x v="21"/>
    <n v="21.331236897274632"/>
    <x v="2"/>
    <x v="3"/>
  </r>
  <r>
    <x v="4"/>
    <x v="22"/>
    <n v="35.429769392033542"/>
    <x v="2"/>
    <x v="3"/>
  </r>
  <r>
    <x v="4"/>
    <x v="23"/>
    <n v="7.1802935010482178"/>
    <x v="2"/>
    <x v="3"/>
  </r>
  <r>
    <x v="4"/>
    <x v="24"/>
    <n v="16.090146750524109"/>
    <x v="2"/>
    <x v="3"/>
  </r>
  <r>
    <x v="4"/>
    <x v="25"/>
    <n v="0.68134171907756813"/>
    <x v="2"/>
    <x v="3"/>
  </r>
  <r>
    <x v="4"/>
    <x v="26"/>
    <n v="4.8218029350104823"/>
    <x v="2"/>
    <x v="3"/>
  </r>
  <r>
    <x v="4"/>
    <x v="27"/>
    <n v="0.41928721174004191"/>
    <x v="2"/>
    <x v="3"/>
  </r>
  <r>
    <x v="4"/>
    <x v="28"/>
    <n v="0.15723270440251572"/>
    <x v="2"/>
    <x v="3"/>
  </r>
  <r>
    <x v="5"/>
    <x v="20"/>
    <n v="14.20335429769392"/>
    <x v="2"/>
    <x v="3"/>
  </r>
  <r>
    <x v="5"/>
    <x v="21"/>
    <n v="20.387840670859539"/>
    <x v="2"/>
    <x v="3"/>
  </r>
  <r>
    <x v="5"/>
    <x v="22"/>
    <n v="19.916142557651991"/>
    <x v="2"/>
    <x v="3"/>
  </r>
  <r>
    <x v="5"/>
    <x v="23"/>
    <n v="5.2935010482180296"/>
    <x v="2"/>
    <x v="3"/>
  </r>
  <r>
    <x v="5"/>
    <x v="24"/>
    <n v="9.2767295597484285"/>
    <x v="2"/>
    <x v="3"/>
  </r>
  <r>
    <x v="5"/>
    <x v="25"/>
    <n v="2.0440251572327046"/>
    <x v="2"/>
    <x v="3"/>
  </r>
  <r>
    <x v="5"/>
    <x v="26"/>
    <n v="4.1404612159329144"/>
    <x v="2"/>
    <x v="3"/>
  </r>
  <r>
    <x v="5"/>
    <x v="27"/>
    <n v="0.26205450733752622"/>
    <x v="2"/>
    <x v="3"/>
  </r>
  <r>
    <x v="5"/>
    <x v="28"/>
    <n v="0.15723270440251572"/>
    <x v="2"/>
    <x v="3"/>
  </r>
  <r>
    <x v="5"/>
    <x v="4"/>
    <n v="24.318658280922431"/>
    <x v="2"/>
    <x v="3"/>
  </r>
  <r>
    <x v="6"/>
    <x v="33"/>
    <n v="4.9266247379454926"/>
    <x v="2"/>
    <x v="3"/>
  </r>
  <r>
    <x v="6"/>
    <x v="34"/>
    <n v="64.412997903563948"/>
    <x v="2"/>
    <x v="3"/>
  </r>
  <r>
    <x v="6"/>
    <x v="35"/>
    <n v="26.781970649895179"/>
    <x v="2"/>
    <x v="3"/>
  </r>
  <r>
    <x v="6"/>
    <x v="36"/>
    <n v="3.8784067085953877"/>
    <x v="2"/>
    <x v="3"/>
  </r>
  <r>
    <x v="6"/>
    <x v="4"/>
    <n v="0"/>
    <x v="2"/>
    <x v="3"/>
  </r>
  <r>
    <x v="6"/>
    <x v="37"/>
    <n v="9.4848008385744151"/>
    <x v="2"/>
    <x v="3"/>
  </r>
  <r>
    <x v="7"/>
    <x v="38"/>
    <n v="21.016771488469601"/>
    <x v="2"/>
    <x v="3"/>
  </r>
  <r>
    <x v="7"/>
    <x v="39"/>
    <n v="12.054507337526205"/>
    <x v="2"/>
    <x v="3"/>
  </r>
  <r>
    <x v="7"/>
    <x v="40"/>
    <n v="18.186582809224319"/>
    <x v="2"/>
    <x v="3"/>
  </r>
  <r>
    <x v="7"/>
    <x v="41"/>
    <n v="48.322851153039835"/>
    <x v="2"/>
    <x v="3"/>
  </r>
  <r>
    <x v="7"/>
    <x v="4"/>
    <n v="0.41928721174004191"/>
    <x v="2"/>
    <x v="3"/>
  </r>
  <r>
    <x v="7"/>
    <x v="42"/>
    <n v="6.1889473684210499"/>
    <x v="2"/>
    <x v="3"/>
  </r>
  <r>
    <x v="8"/>
    <x v="43"/>
    <n v="21.016771488469601"/>
    <x v="2"/>
    <x v="3"/>
  </r>
  <r>
    <x v="8"/>
    <x v="44"/>
    <n v="78.563941299790358"/>
    <x v="2"/>
    <x v="3"/>
  </r>
  <r>
    <x v="8"/>
    <x v="4"/>
    <n v="0.41928721174004191"/>
    <x v="2"/>
    <x v="3"/>
  </r>
  <r>
    <x v="9"/>
    <x v="45"/>
    <n v="13.155136268343815"/>
    <x v="2"/>
    <x v="3"/>
  </r>
  <r>
    <x v="9"/>
    <x v="46"/>
    <n v="9.4863731656184491"/>
    <x v="2"/>
    <x v="3"/>
  </r>
  <r>
    <x v="9"/>
    <x v="47"/>
    <n v="22.484276729559749"/>
    <x v="2"/>
    <x v="3"/>
  </r>
  <r>
    <x v="9"/>
    <x v="48"/>
    <n v="7.7044025157232703"/>
    <x v="2"/>
    <x v="3"/>
  </r>
  <r>
    <x v="9"/>
    <x v="49"/>
    <n v="3.7211740041928723"/>
    <x v="2"/>
    <x v="3"/>
  </r>
  <r>
    <x v="9"/>
    <x v="50"/>
    <n v="3.1970649895178198"/>
    <x v="2"/>
    <x v="3"/>
  </r>
  <r>
    <x v="9"/>
    <x v="51"/>
    <n v="1.519916142557652"/>
    <x v="2"/>
    <x v="3"/>
  </r>
  <r>
    <x v="9"/>
    <x v="52"/>
    <n v="1.2054507337526206"/>
    <x v="2"/>
    <x v="3"/>
  </r>
  <r>
    <x v="9"/>
    <x v="53"/>
    <n v="3.459119496855346"/>
    <x v="2"/>
    <x v="3"/>
  </r>
  <r>
    <x v="9"/>
    <x v="54"/>
    <n v="5.5555555555555554"/>
    <x v="2"/>
    <x v="3"/>
  </r>
  <r>
    <x v="9"/>
    <x v="4"/>
    <n v="28.511530398322851"/>
    <x v="2"/>
    <x v="3"/>
  </r>
  <r>
    <x v="9"/>
    <x v="55"/>
    <n v="3.0377565982404717"/>
    <x v="2"/>
    <x v="3"/>
  </r>
  <r>
    <x v="4"/>
    <x v="20"/>
    <n v="2"/>
    <x v="3"/>
    <x v="3"/>
  </r>
  <r>
    <x v="4"/>
    <x v="21"/>
    <n v="11.733333333333333"/>
    <x v="3"/>
    <x v="3"/>
  </r>
  <r>
    <x v="4"/>
    <x v="22"/>
    <n v="35.06666666666667"/>
    <x v="3"/>
    <x v="3"/>
  </r>
  <r>
    <x v="4"/>
    <x v="23"/>
    <n v="6.666666666666667"/>
    <x v="3"/>
    <x v="3"/>
  </r>
  <r>
    <x v="4"/>
    <x v="24"/>
    <n v="6.666666666666667"/>
    <x v="3"/>
    <x v="3"/>
  </r>
  <r>
    <x v="4"/>
    <x v="25"/>
    <n v="4"/>
    <x v="3"/>
    <x v="3"/>
  </r>
  <r>
    <x v="4"/>
    <x v="26"/>
    <n v="30.533333333333335"/>
    <x v="3"/>
    <x v="3"/>
  </r>
  <r>
    <x v="4"/>
    <x v="27"/>
    <n v="3.2"/>
    <x v="3"/>
    <x v="3"/>
  </r>
  <r>
    <x v="4"/>
    <x v="28"/>
    <n v="0.13333333333333333"/>
    <x v="3"/>
    <x v="3"/>
  </r>
  <r>
    <x v="5"/>
    <x v="20"/>
    <n v="2"/>
    <x v="3"/>
    <x v="3"/>
  </r>
  <r>
    <x v="5"/>
    <x v="21"/>
    <n v="6.1333333333333337"/>
    <x v="3"/>
    <x v="3"/>
  </r>
  <r>
    <x v="5"/>
    <x v="22"/>
    <n v="10.8"/>
    <x v="3"/>
    <x v="3"/>
  </r>
  <r>
    <x v="5"/>
    <x v="23"/>
    <n v="2.1333333333333333"/>
    <x v="3"/>
    <x v="3"/>
  </r>
  <r>
    <x v="5"/>
    <x v="24"/>
    <n v="2.2666666666666666"/>
    <x v="3"/>
    <x v="3"/>
  </r>
  <r>
    <x v="5"/>
    <x v="25"/>
    <n v="2.2666666666666666"/>
    <x v="3"/>
    <x v="3"/>
  </r>
  <r>
    <x v="5"/>
    <x v="26"/>
    <n v="16.8"/>
    <x v="3"/>
    <x v="3"/>
  </r>
  <r>
    <x v="5"/>
    <x v="27"/>
    <n v="1.6"/>
    <x v="3"/>
    <x v="3"/>
  </r>
  <r>
    <x v="5"/>
    <x v="28"/>
    <n v="0.26666666666666666"/>
    <x v="3"/>
    <x v="3"/>
  </r>
  <r>
    <x v="5"/>
    <x v="4"/>
    <n v="55.733333333333334"/>
    <x v="3"/>
    <x v="3"/>
  </r>
  <r>
    <x v="6"/>
    <x v="33"/>
    <n v="2.5333333333333332"/>
    <x v="3"/>
    <x v="3"/>
  </r>
  <r>
    <x v="6"/>
    <x v="34"/>
    <n v="36.93333333333333"/>
    <x v="3"/>
    <x v="3"/>
  </r>
  <r>
    <x v="6"/>
    <x v="35"/>
    <n v="51.466666666666669"/>
    <x v="3"/>
    <x v="3"/>
  </r>
  <r>
    <x v="6"/>
    <x v="36"/>
    <n v="9.0666666666666664"/>
    <x v="3"/>
    <x v="3"/>
  </r>
  <r>
    <x v="6"/>
    <x v="4"/>
    <n v="0"/>
    <x v="3"/>
    <x v="3"/>
  </r>
  <r>
    <x v="6"/>
    <x v="37"/>
    <n v="12.202666666666666"/>
    <x v="3"/>
    <x v="3"/>
  </r>
  <r>
    <x v="7"/>
    <x v="38"/>
    <n v="49.2"/>
    <x v="3"/>
    <x v="3"/>
  </r>
  <r>
    <x v="7"/>
    <x v="39"/>
    <n v="15.733333333333333"/>
    <x v="3"/>
    <x v="3"/>
  </r>
  <r>
    <x v="7"/>
    <x v="40"/>
    <n v="14.933333333333334"/>
    <x v="3"/>
    <x v="3"/>
  </r>
  <r>
    <x v="7"/>
    <x v="41"/>
    <n v="20"/>
    <x v="3"/>
    <x v="3"/>
  </r>
  <r>
    <x v="7"/>
    <x v="4"/>
    <n v="0.13333333333333333"/>
    <x v="3"/>
    <x v="3"/>
  </r>
  <r>
    <x v="7"/>
    <x v="42"/>
    <n v="2.432576769025371"/>
    <x v="3"/>
    <x v="3"/>
  </r>
  <r>
    <x v="8"/>
    <x v="43"/>
    <n v="49.2"/>
    <x v="3"/>
    <x v="3"/>
  </r>
  <r>
    <x v="8"/>
    <x v="44"/>
    <n v="50.666666666666664"/>
    <x v="3"/>
    <x v="3"/>
  </r>
  <r>
    <x v="8"/>
    <x v="4"/>
    <n v="0.13333333333333333"/>
    <x v="3"/>
    <x v="3"/>
  </r>
  <r>
    <x v="9"/>
    <x v="45"/>
    <n v="4.2666666666666666"/>
    <x v="3"/>
    <x v="3"/>
  </r>
  <r>
    <x v="9"/>
    <x v="46"/>
    <n v="4.2666666666666666"/>
    <x v="3"/>
    <x v="3"/>
  </r>
  <r>
    <x v="9"/>
    <x v="47"/>
    <n v="14"/>
    <x v="3"/>
    <x v="3"/>
  </r>
  <r>
    <x v="9"/>
    <x v="48"/>
    <n v="5.6"/>
    <x v="3"/>
    <x v="3"/>
  </r>
  <r>
    <x v="9"/>
    <x v="49"/>
    <n v="3.4666666666666668"/>
    <x v="3"/>
    <x v="3"/>
  </r>
  <r>
    <x v="9"/>
    <x v="50"/>
    <n v="2.5333333333333332"/>
    <x v="3"/>
    <x v="3"/>
  </r>
  <r>
    <x v="9"/>
    <x v="51"/>
    <n v="2.1333333333333333"/>
    <x v="3"/>
    <x v="3"/>
  </r>
  <r>
    <x v="9"/>
    <x v="52"/>
    <n v="2.2666666666666666"/>
    <x v="3"/>
    <x v="3"/>
  </r>
  <r>
    <x v="9"/>
    <x v="53"/>
    <n v="3.0666666666666669"/>
    <x v="3"/>
    <x v="3"/>
  </r>
  <r>
    <x v="9"/>
    <x v="54"/>
    <n v="6.4"/>
    <x v="3"/>
    <x v="3"/>
  </r>
  <r>
    <x v="9"/>
    <x v="4"/>
    <n v="52"/>
    <x v="3"/>
    <x v="3"/>
  </r>
  <r>
    <x v="9"/>
    <x v="55"/>
    <n v="4.3358796296296305"/>
    <x v="3"/>
    <x v="3"/>
  </r>
  <r>
    <x v="4"/>
    <x v="20"/>
    <n v="9.628378378378379"/>
    <x v="4"/>
    <x v="3"/>
  </r>
  <r>
    <x v="4"/>
    <x v="21"/>
    <n v="35.304054054054056"/>
    <x v="4"/>
    <x v="3"/>
  </r>
  <r>
    <x v="4"/>
    <x v="22"/>
    <n v="23.986486486486488"/>
    <x v="4"/>
    <x v="3"/>
  </r>
  <r>
    <x v="4"/>
    <x v="23"/>
    <n v="12.331081081081081"/>
    <x v="4"/>
    <x v="3"/>
  </r>
  <r>
    <x v="4"/>
    <x v="24"/>
    <n v="3.8851351351351351"/>
    <x v="4"/>
    <x v="3"/>
  </r>
  <r>
    <x v="4"/>
    <x v="25"/>
    <n v="0.84459459459459463"/>
    <x v="4"/>
    <x v="3"/>
  </r>
  <r>
    <x v="4"/>
    <x v="26"/>
    <n v="14.02027027027027"/>
    <x v="4"/>
    <x v="3"/>
  </r>
  <r>
    <x v="4"/>
    <x v="27"/>
    <n v="0"/>
    <x v="4"/>
    <x v="3"/>
  </r>
  <r>
    <x v="4"/>
    <x v="28"/>
    <n v="0"/>
    <x v="4"/>
    <x v="3"/>
  </r>
  <r>
    <x v="5"/>
    <x v="20"/>
    <n v="10.472972972972974"/>
    <x v="4"/>
    <x v="3"/>
  </r>
  <r>
    <x v="5"/>
    <x v="21"/>
    <n v="15.70945945945946"/>
    <x v="4"/>
    <x v="3"/>
  </r>
  <r>
    <x v="5"/>
    <x v="22"/>
    <n v="9.9662162162162158"/>
    <x v="4"/>
    <x v="3"/>
  </r>
  <r>
    <x v="5"/>
    <x v="23"/>
    <n v="3.8851351351351351"/>
    <x v="4"/>
    <x v="3"/>
  </r>
  <r>
    <x v="5"/>
    <x v="24"/>
    <n v="2.1959459459459461"/>
    <x v="4"/>
    <x v="3"/>
  </r>
  <r>
    <x v="5"/>
    <x v="25"/>
    <n v="0.84459459459459463"/>
    <x v="4"/>
    <x v="3"/>
  </r>
  <r>
    <x v="5"/>
    <x v="26"/>
    <n v="12.668918918918919"/>
    <x v="4"/>
    <x v="3"/>
  </r>
  <r>
    <x v="5"/>
    <x v="27"/>
    <n v="0.16891891891891891"/>
    <x v="4"/>
    <x v="3"/>
  </r>
  <r>
    <x v="5"/>
    <x v="28"/>
    <n v="0.33783783783783783"/>
    <x v="4"/>
    <x v="3"/>
  </r>
  <r>
    <x v="5"/>
    <x v="4"/>
    <n v="43.75"/>
    <x v="4"/>
    <x v="3"/>
  </r>
  <r>
    <x v="6"/>
    <x v="33"/>
    <n v="0.67567567567567566"/>
    <x v="4"/>
    <x v="3"/>
  </r>
  <r>
    <x v="6"/>
    <x v="34"/>
    <n v="72.972972972972968"/>
    <x v="4"/>
    <x v="3"/>
  </r>
  <r>
    <x v="6"/>
    <x v="35"/>
    <n v="21.283783783783782"/>
    <x v="4"/>
    <x v="3"/>
  </r>
  <r>
    <x v="6"/>
    <x v="36"/>
    <n v="5.0675675675675675"/>
    <x v="4"/>
    <x v="3"/>
  </r>
  <r>
    <x v="6"/>
    <x v="4"/>
    <n v="0"/>
    <x v="4"/>
    <x v="3"/>
  </r>
  <r>
    <x v="6"/>
    <x v="37"/>
    <n v="9.8699324324324422"/>
    <x v="4"/>
    <x v="3"/>
  </r>
  <r>
    <x v="7"/>
    <x v="38"/>
    <n v="38.682432432432435"/>
    <x v="4"/>
    <x v="3"/>
  </r>
  <r>
    <x v="7"/>
    <x v="39"/>
    <n v="18.918918918918919"/>
    <x v="4"/>
    <x v="3"/>
  </r>
  <r>
    <x v="7"/>
    <x v="40"/>
    <n v="16.891891891891891"/>
    <x v="4"/>
    <x v="3"/>
  </r>
  <r>
    <x v="7"/>
    <x v="41"/>
    <n v="25.168918918918919"/>
    <x v="4"/>
    <x v="3"/>
  </r>
  <r>
    <x v="7"/>
    <x v="4"/>
    <n v="0.33783783783783783"/>
    <x v="4"/>
    <x v="3"/>
  </r>
  <r>
    <x v="7"/>
    <x v="42"/>
    <n v="2.9779661016949128"/>
    <x v="4"/>
    <x v="3"/>
  </r>
  <r>
    <x v="8"/>
    <x v="43"/>
    <n v="38.682432432432435"/>
    <x v="4"/>
    <x v="3"/>
  </r>
  <r>
    <x v="8"/>
    <x v="44"/>
    <n v="60.979729729729726"/>
    <x v="4"/>
    <x v="3"/>
  </r>
  <r>
    <x v="8"/>
    <x v="4"/>
    <n v="0.33783783783783783"/>
    <x v="4"/>
    <x v="3"/>
  </r>
  <r>
    <x v="9"/>
    <x v="45"/>
    <n v="3.8851351351351351"/>
    <x v="4"/>
    <x v="3"/>
  </r>
  <r>
    <x v="9"/>
    <x v="46"/>
    <n v="2.3648648648648649"/>
    <x v="4"/>
    <x v="3"/>
  </r>
  <r>
    <x v="9"/>
    <x v="47"/>
    <n v="16.554054054054053"/>
    <x v="4"/>
    <x v="3"/>
  </r>
  <r>
    <x v="9"/>
    <x v="48"/>
    <n v="5.4054054054054053"/>
    <x v="4"/>
    <x v="3"/>
  </r>
  <r>
    <x v="9"/>
    <x v="49"/>
    <n v="3.8851351351351351"/>
    <x v="4"/>
    <x v="3"/>
  </r>
  <r>
    <x v="9"/>
    <x v="50"/>
    <n v="2.8716216216216215"/>
    <x v="4"/>
    <x v="3"/>
  </r>
  <r>
    <x v="9"/>
    <x v="51"/>
    <n v="2.0270270270270272"/>
    <x v="4"/>
    <x v="3"/>
  </r>
  <r>
    <x v="9"/>
    <x v="52"/>
    <n v="2.3648648648648649"/>
    <x v="4"/>
    <x v="3"/>
  </r>
  <r>
    <x v="9"/>
    <x v="53"/>
    <n v="4.5608108108108105"/>
    <x v="4"/>
    <x v="3"/>
  </r>
  <r>
    <x v="9"/>
    <x v="54"/>
    <n v="8.2770270270270263"/>
    <x v="4"/>
    <x v="3"/>
  </r>
  <r>
    <x v="9"/>
    <x v="4"/>
    <n v="47.804054054054056"/>
    <x v="4"/>
    <x v="3"/>
  </r>
  <r>
    <x v="9"/>
    <x v="55"/>
    <n v="5.1475188781014038"/>
    <x v="4"/>
    <x v="3"/>
  </r>
  <r>
    <x v="4"/>
    <x v="20"/>
    <n v="5.6603773584905657"/>
    <x v="5"/>
    <x v="3"/>
  </r>
  <r>
    <x v="4"/>
    <x v="21"/>
    <n v="28.930817610062892"/>
    <x v="5"/>
    <x v="3"/>
  </r>
  <r>
    <x v="4"/>
    <x v="22"/>
    <n v="21.383647798742139"/>
    <x v="5"/>
    <x v="3"/>
  </r>
  <r>
    <x v="4"/>
    <x v="23"/>
    <n v="23.270440251572328"/>
    <x v="5"/>
    <x v="3"/>
  </r>
  <r>
    <x v="4"/>
    <x v="24"/>
    <n v="1.2578616352201257"/>
    <x v="5"/>
    <x v="3"/>
  </r>
  <r>
    <x v="4"/>
    <x v="25"/>
    <n v="2.5157232704402515"/>
    <x v="5"/>
    <x v="3"/>
  </r>
  <r>
    <x v="4"/>
    <x v="26"/>
    <n v="16.981132075471699"/>
    <x v="5"/>
    <x v="3"/>
  </r>
  <r>
    <x v="4"/>
    <x v="27"/>
    <n v="0"/>
    <x v="5"/>
    <x v="3"/>
  </r>
  <r>
    <x v="4"/>
    <x v="28"/>
    <n v="0"/>
    <x v="5"/>
    <x v="3"/>
  </r>
  <r>
    <x v="5"/>
    <x v="20"/>
    <n v="8.1761006289308185"/>
    <x v="5"/>
    <x v="3"/>
  </r>
  <r>
    <x v="5"/>
    <x v="21"/>
    <n v="11.320754716981131"/>
    <x v="5"/>
    <x v="3"/>
  </r>
  <r>
    <x v="5"/>
    <x v="22"/>
    <n v="8.8050314465408803"/>
    <x v="5"/>
    <x v="3"/>
  </r>
  <r>
    <x v="5"/>
    <x v="23"/>
    <n v="5.0314465408805029"/>
    <x v="5"/>
    <x v="3"/>
  </r>
  <r>
    <x v="5"/>
    <x v="24"/>
    <n v="2.5157232704402515"/>
    <x v="5"/>
    <x v="3"/>
  </r>
  <r>
    <x v="5"/>
    <x v="25"/>
    <n v="1.8867924528301887"/>
    <x v="5"/>
    <x v="3"/>
  </r>
  <r>
    <x v="5"/>
    <x v="26"/>
    <n v="16.981132075471699"/>
    <x v="5"/>
    <x v="3"/>
  </r>
  <r>
    <x v="5"/>
    <x v="27"/>
    <n v="0"/>
    <x v="5"/>
    <x v="3"/>
  </r>
  <r>
    <x v="5"/>
    <x v="28"/>
    <n v="0"/>
    <x v="5"/>
    <x v="3"/>
  </r>
  <r>
    <x v="5"/>
    <x v="4"/>
    <n v="45.283018867924525"/>
    <x v="5"/>
    <x v="3"/>
  </r>
  <r>
    <x v="6"/>
    <x v="33"/>
    <n v="0"/>
    <x v="5"/>
    <x v="3"/>
  </r>
  <r>
    <x v="6"/>
    <x v="34"/>
    <n v="72.327044025157235"/>
    <x v="5"/>
    <x v="3"/>
  </r>
  <r>
    <x v="6"/>
    <x v="35"/>
    <n v="22.012578616352201"/>
    <x v="5"/>
    <x v="3"/>
  </r>
  <r>
    <x v="6"/>
    <x v="36"/>
    <n v="5.6603773584905657"/>
    <x v="5"/>
    <x v="3"/>
  </r>
  <r>
    <x v="6"/>
    <x v="4"/>
    <n v="0"/>
    <x v="5"/>
    <x v="3"/>
  </r>
  <r>
    <x v="6"/>
    <x v="37"/>
    <n v="9.8113207547169825"/>
    <x v="5"/>
    <x v="3"/>
  </r>
  <r>
    <x v="7"/>
    <x v="38"/>
    <n v="40.251572327044023"/>
    <x v="5"/>
    <x v="3"/>
  </r>
  <r>
    <x v="7"/>
    <x v="39"/>
    <n v="15.723270440251572"/>
    <x v="5"/>
    <x v="3"/>
  </r>
  <r>
    <x v="7"/>
    <x v="40"/>
    <n v="18.867924528301888"/>
    <x v="5"/>
    <x v="3"/>
  </r>
  <r>
    <x v="7"/>
    <x v="41"/>
    <n v="24.528301886792452"/>
    <x v="5"/>
    <x v="3"/>
  </r>
  <r>
    <x v="7"/>
    <x v="4"/>
    <n v="0.62893081761006286"/>
    <x v="5"/>
    <x v="3"/>
  </r>
  <r>
    <x v="7"/>
    <x v="42"/>
    <n v="3.0189873417721516"/>
    <x v="5"/>
    <x v="3"/>
  </r>
  <r>
    <x v="8"/>
    <x v="43"/>
    <n v="40.251572327044023"/>
    <x v="5"/>
    <x v="3"/>
  </r>
  <r>
    <x v="8"/>
    <x v="44"/>
    <n v="59.119496855345915"/>
    <x v="5"/>
    <x v="3"/>
  </r>
  <r>
    <x v="8"/>
    <x v="4"/>
    <n v="0.62893081761006286"/>
    <x v="5"/>
    <x v="3"/>
  </r>
  <r>
    <x v="9"/>
    <x v="45"/>
    <n v="6.2893081761006293"/>
    <x v="5"/>
    <x v="3"/>
  </r>
  <r>
    <x v="9"/>
    <x v="46"/>
    <n v="1.8867924528301887"/>
    <x v="5"/>
    <x v="3"/>
  </r>
  <r>
    <x v="9"/>
    <x v="47"/>
    <n v="19.49685534591195"/>
    <x v="5"/>
    <x v="3"/>
  </r>
  <r>
    <x v="9"/>
    <x v="48"/>
    <n v="4.4025157232704402"/>
    <x v="5"/>
    <x v="3"/>
  </r>
  <r>
    <x v="9"/>
    <x v="49"/>
    <n v="4.4025157232704402"/>
    <x v="5"/>
    <x v="3"/>
  </r>
  <r>
    <x v="9"/>
    <x v="50"/>
    <n v="3.1446540880503147"/>
    <x v="5"/>
    <x v="3"/>
  </r>
  <r>
    <x v="9"/>
    <x v="51"/>
    <n v="2.5157232704402515"/>
    <x v="5"/>
    <x v="3"/>
  </r>
  <r>
    <x v="9"/>
    <x v="52"/>
    <n v="1.8867924528301887"/>
    <x v="5"/>
    <x v="3"/>
  </r>
  <r>
    <x v="9"/>
    <x v="53"/>
    <n v="1.8867924528301887"/>
    <x v="5"/>
    <x v="3"/>
  </r>
  <r>
    <x v="9"/>
    <x v="54"/>
    <n v="6.9182389937106921"/>
    <x v="5"/>
    <x v="3"/>
  </r>
  <r>
    <x v="9"/>
    <x v="4"/>
    <n v="47.169811320754718"/>
    <x v="5"/>
    <x v="3"/>
  </r>
  <r>
    <x v="9"/>
    <x v="55"/>
    <n v="4.054563492063493"/>
    <x v="5"/>
    <x v="3"/>
  </r>
  <r>
    <x v="4"/>
    <x v="20"/>
    <n v="12.962962962962964"/>
    <x v="6"/>
    <x v="3"/>
  </r>
  <r>
    <x v="4"/>
    <x v="21"/>
    <n v="35.185185185185183"/>
    <x v="6"/>
    <x v="3"/>
  </r>
  <r>
    <x v="4"/>
    <x v="22"/>
    <n v="29.62962962962963"/>
    <x v="6"/>
    <x v="3"/>
  </r>
  <r>
    <x v="4"/>
    <x v="23"/>
    <n v="2.7777777777777777"/>
    <x v="6"/>
    <x v="3"/>
  </r>
  <r>
    <x v="4"/>
    <x v="24"/>
    <n v="3.7037037037037037"/>
    <x v="6"/>
    <x v="3"/>
  </r>
  <r>
    <x v="4"/>
    <x v="25"/>
    <n v="0"/>
    <x v="6"/>
    <x v="3"/>
  </r>
  <r>
    <x v="4"/>
    <x v="26"/>
    <n v="15.74074074074074"/>
    <x v="6"/>
    <x v="3"/>
  </r>
  <r>
    <x v="4"/>
    <x v="27"/>
    <n v="0"/>
    <x v="6"/>
    <x v="3"/>
  </r>
  <r>
    <x v="4"/>
    <x v="28"/>
    <n v="0"/>
    <x v="6"/>
    <x v="3"/>
  </r>
  <r>
    <x v="5"/>
    <x v="20"/>
    <n v="12.962962962962964"/>
    <x v="6"/>
    <x v="3"/>
  </r>
  <r>
    <x v="5"/>
    <x v="21"/>
    <n v="12.962962962962964"/>
    <x v="6"/>
    <x v="3"/>
  </r>
  <r>
    <x v="5"/>
    <x v="22"/>
    <n v="12.962962962962964"/>
    <x v="6"/>
    <x v="3"/>
  </r>
  <r>
    <x v="5"/>
    <x v="23"/>
    <n v="3.7037037037037037"/>
    <x v="6"/>
    <x v="3"/>
  </r>
  <r>
    <x v="5"/>
    <x v="24"/>
    <n v="2.7777777777777777"/>
    <x v="6"/>
    <x v="3"/>
  </r>
  <r>
    <x v="5"/>
    <x v="25"/>
    <n v="0.92592592592592593"/>
    <x v="6"/>
    <x v="3"/>
  </r>
  <r>
    <x v="5"/>
    <x v="26"/>
    <n v="14.814814814814815"/>
    <x v="6"/>
    <x v="3"/>
  </r>
  <r>
    <x v="5"/>
    <x v="27"/>
    <n v="0"/>
    <x v="6"/>
    <x v="3"/>
  </r>
  <r>
    <x v="5"/>
    <x v="28"/>
    <n v="0"/>
    <x v="6"/>
    <x v="3"/>
  </r>
  <r>
    <x v="5"/>
    <x v="4"/>
    <n v="38.888888888888886"/>
    <x v="6"/>
    <x v="3"/>
  </r>
  <r>
    <x v="6"/>
    <x v="33"/>
    <n v="0.92592592592592593"/>
    <x v="6"/>
    <x v="3"/>
  </r>
  <r>
    <x v="6"/>
    <x v="34"/>
    <n v="60.185185185185183"/>
    <x v="6"/>
    <x v="3"/>
  </r>
  <r>
    <x v="6"/>
    <x v="35"/>
    <n v="27.777777777777779"/>
    <x v="6"/>
    <x v="3"/>
  </r>
  <r>
    <x v="6"/>
    <x v="36"/>
    <n v="11.111111111111111"/>
    <x v="6"/>
    <x v="3"/>
  </r>
  <r>
    <x v="6"/>
    <x v="4"/>
    <n v="0"/>
    <x v="6"/>
    <x v="3"/>
  </r>
  <r>
    <x v="6"/>
    <x v="37"/>
    <n v="13.203703703703699"/>
    <x v="6"/>
    <x v="3"/>
  </r>
  <r>
    <x v="7"/>
    <x v="38"/>
    <n v="34.25925925925926"/>
    <x v="6"/>
    <x v="3"/>
  </r>
  <r>
    <x v="7"/>
    <x v="39"/>
    <n v="18.518518518518519"/>
    <x v="6"/>
    <x v="3"/>
  </r>
  <r>
    <x v="7"/>
    <x v="40"/>
    <n v="17.592592592592592"/>
    <x v="6"/>
    <x v="3"/>
  </r>
  <r>
    <x v="7"/>
    <x v="41"/>
    <n v="29.62962962962963"/>
    <x v="6"/>
    <x v="3"/>
  </r>
  <r>
    <x v="7"/>
    <x v="4"/>
    <n v="0"/>
    <x v="6"/>
    <x v="3"/>
  </r>
  <r>
    <x v="7"/>
    <x v="42"/>
    <n v="3.6666666666666661"/>
    <x v="6"/>
    <x v="3"/>
  </r>
  <r>
    <x v="8"/>
    <x v="43"/>
    <n v="34.25925925925926"/>
    <x v="6"/>
    <x v="3"/>
  </r>
  <r>
    <x v="8"/>
    <x v="44"/>
    <n v="65.740740740740748"/>
    <x v="6"/>
    <x v="3"/>
  </r>
  <r>
    <x v="8"/>
    <x v="4"/>
    <n v="0"/>
    <x v="6"/>
    <x v="3"/>
  </r>
  <r>
    <x v="9"/>
    <x v="45"/>
    <n v="2.7777777777777777"/>
    <x v="6"/>
    <x v="3"/>
  </r>
  <r>
    <x v="9"/>
    <x v="46"/>
    <n v="2.7777777777777777"/>
    <x v="6"/>
    <x v="3"/>
  </r>
  <r>
    <x v="9"/>
    <x v="47"/>
    <n v="21.296296296296298"/>
    <x v="6"/>
    <x v="3"/>
  </r>
  <r>
    <x v="9"/>
    <x v="48"/>
    <n v="4.6296296296296298"/>
    <x v="6"/>
    <x v="3"/>
  </r>
  <r>
    <x v="9"/>
    <x v="49"/>
    <n v="5.5555555555555554"/>
    <x v="6"/>
    <x v="3"/>
  </r>
  <r>
    <x v="9"/>
    <x v="50"/>
    <n v="3.7037037037037037"/>
    <x v="6"/>
    <x v="3"/>
  </r>
  <r>
    <x v="9"/>
    <x v="51"/>
    <n v="2.7777777777777777"/>
    <x v="6"/>
    <x v="3"/>
  </r>
  <r>
    <x v="9"/>
    <x v="52"/>
    <n v="2.7777777777777777"/>
    <x v="6"/>
    <x v="3"/>
  </r>
  <r>
    <x v="9"/>
    <x v="53"/>
    <n v="4.6296296296296298"/>
    <x v="6"/>
    <x v="3"/>
  </r>
  <r>
    <x v="9"/>
    <x v="54"/>
    <n v="5.5555555555555554"/>
    <x v="6"/>
    <x v="3"/>
  </r>
  <r>
    <x v="9"/>
    <x v="4"/>
    <n v="43.518518518518519"/>
    <x v="6"/>
    <x v="3"/>
  </r>
  <r>
    <x v="9"/>
    <x v="55"/>
    <n v="4.2650273224043724"/>
    <x v="6"/>
    <x v="3"/>
  </r>
  <r>
    <x v="4"/>
    <x v="20"/>
    <n v="9.6045197740112993"/>
    <x v="7"/>
    <x v="3"/>
  </r>
  <r>
    <x v="4"/>
    <x v="21"/>
    <n v="37.853107344632768"/>
    <x v="7"/>
    <x v="3"/>
  </r>
  <r>
    <x v="4"/>
    <x v="22"/>
    <n v="27.118644067796609"/>
    <x v="7"/>
    <x v="3"/>
  </r>
  <r>
    <x v="4"/>
    <x v="23"/>
    <n v="8.4745762711864412"/>
    <x v="7"/>
    <x v="3"/>
  </r>
  <r>
    <x v="4"/>
    <x v="24"/>
    <n v="1.1299435028248588"/>
    <x v="7"/>
    <x v="3"/>
  </r>
  <r>
    <x v="4"/>
    <x v="25"/>
    <n v="0.56497175141242939"/>
    <x v="7"/>
    <x v="3"/>
  </r>
  <r>
    <x v="4"/>
    <x v="26"/>
    <n v="15.254237288135593"/>
    <x v="7"/>
    <x v="3"/>
  </r>
  <r>
    <x v="4"/>
    <x v="27"/>
    <n v="0"/>
    <x v="7"/>
    <x v="3"/>
  </r>
  <r>
    <x v="4"/>
    <x v="28"/>
    <n v="0"/>
    <x v="7"/>
    <x v="3"/>
  </r>
  <r>
    <x v="5"/>
    <x v="20"/>
    <n v="12.994350282485875"/>
    <x v="7"/>
    <x v="3"/>
  </r>
  <r>
    <x v="5"/>
    <x v="21"/>
    <n v="20.903954802259886"/>
    <x v="7"/>
    <x v="3"/>
  </r>
  <r>
    <x v="5"/>
    <x v="22"/>
    <n v="7.9096045197740112"/>
    <x v="7"/>
    <x v="3"/>
  </r>
  <r>
    <x v="5"/>
    <x v="23"/>
    <n v="2.8248587570621471"/>
    <x v="7"/>
    <x v="3"/>
  </r>
  <r>
    <x v="5"/>
    <x v="24"/>
    <n v="1.1299435028248588"/>
    <x v="7"/>
    <x v="3"/>
  </r>
  <r>
    <x v="5"/>
    <x v="25"/>
    <n v="0.56497175141242939"/>
    <x v="7"/>
    <x v="3"/>
  </r>
  <r>
    <x v="5"/>
    <x v="26"/>
    <n v="10.734463276836157"/>
    <x v="7"/>
    <x v="3"/>
  </r>
  <r>
    <x v="5"/>
    <x v="27"/>
    <n v="0"/>
    <x v="7"/>
    <x v="3"/>
  </r>
  <r>
    <x v="5"/>
    <x v="28"/>
    <n v="0.56497175141242939"/>
    <x v="7"/>
    <x v="3"/>
  </r>
  <r>
    <x v="5"/>
    <x v="4"/>
    <n v="42.372881355932201"/>
    <x v="7"/>
    <x v="3"/>
  </r>
  <r>
    <x v="6"/>
    <x v="33"/>
    <n v="1.1299435028248588"/>
    <x v="7"/>
    <x v="3"/>
  </r>
  <r>
    <x v="6"/>
    <x v="34"/>
    <n v="77.401129943502823"/>
    <x v="7"/>
    <x v="3"/>
  </r>
  <r>
    <x v="6"/>
    <x v="35"/>
    <n v="19.209039548022599"/>
    <x v="7"/>
    <x v="3"/>
  </r>
  <r>
    <x v="6"/>
    <x v="36"/>
    <n v="2.2598870056497176"/>
    <x v="7"/>
    <x v="3"/>
  </r>
  <r>
    <x v="6"/>
    <x v="4"/>
    <n v="0"/>
    <x v="7"/>
    <x v="3"/>
  </r>
  <r>
    <x v="6"/>
    <x v="37"/>
    <n v="8.6384180790960503"/>
    <x v="7"/>
    <x v="3"/>
  </r>
  <r>
    <x v="7"/>
    <x v="38"/>
    <n v="38.983050847457626"/>
    <x v="7"/>
    <x v="3"/>
  </r>
  <r>
    <x v="7"/>
    <x v="39"/>
    <n v="20.903954802259886"/>
    <x v="7"/>
    <x v="3"/>
  </r>
  <r>
    <x v="7"/>
    <x v="40"/>
    <n v="16.384180790960453"/>
    <x v="7"/>
    <x v="3"/>
  </r>
  <r>
    <x v="7"/>
    <x v="41"/>
    <n v="23.163841807909606"/>
    <x v="7"/>
    <x v="3"/>
  </r>
  <r>
    <x v="7"/>
    <x v="4"/>
    <n v="0.56497175141242939"/>
    <x v="7"/>
    <x v="3"/>
  </r>
  <r>
    <x v="7"/>
    <x v="42"/>
    <n v="2.9090909090909074"/>
    <x v="7"/>
    <x v="3"/>
  </r>
  <r>
    <x v="8"/>
    <x v="43"/>
    <n v="38.983050847457626"/>
    <x v="7"/>
    <x v="3"/>
  </r>
  <r>
    <x v="8"/>
    <x v="44"/>
    <n v="60.451977401129945"/>
    <x v="7"/>
    <x v="3"/>
  </r>
  <r>
    <x v="8"/>
    <x v="4"/>
    <n v="0.56497175141242939"/>
    <x v="7"/>
    <x v="3"/>
  </r>
  <r>
    <x v="9"/>
    <x v="45"/>
    <n v="3.3898305084745761"/>
    <x v="7"/>
    <x v="3"/>
  </r>
  <r>
    <x v="9"/>
    <x v="46"/>
    <n v="1.6949152542372881"/>
    <x v="7"/>
    <x v="3"/>
  </r>
  <r>
    <x v="9"/>
    <x v="47"/>
    <n v="12.429378531073446"/>
    <x v="7"/>
    <x v="3"/>
  </r>
  <r>
    <x v="9"/>
    <x v="48"/>
    <n v="6.2146892655367232"/>
    <x v="7"/>
    <x v="3"/>
  </r>
  <r>
    <x v="9"/>
    <x v="49"/>
    <n v="3.9548022598870056"/>
    <x v="7"/>
    <x v="3"/>
  </r>
  <r>
    <x v="9"/>
    <x v="50"/>
    <n v="2.8248587570621471"/>
    <x v="7"/>
    <x v="3"/>
  </r>
  <r>
    <x v="9"/>
    <x v="51"/>
    <n v="1.1299435028248588"/>
    <x v="7"/>
    <x v="3"/>
  </r>
  <r>
    <x v="9"/>
    <x v="52"/>
    <n v="3.3898305084745761"/>
    <x v="7"/>
    <x v="3"/>
  </r>
  <r>
    <x v="9"/>
    <x v="53"/>
    <n v="6.2146892655367232"/>
    <x v="7"/>
    <x v="3"/>
  </r>
  <r>
    <x v="9"/>
    <x v="54"/>
    <n v="11.299435028248588"/>
    <x v="7"/>
    <x v="3"/>
  </r>
  <r>
    <x v="9"/>
    <x v="4"/>
    <n v="47.457627118644069"/>
    <x v="7"/>
    <x v="3"/>
  </r>
  <r>
    <x v="9"/>
    <x v="55"/>
    <n v="6.3503584229390677"/>
    <x v="7"/>
    <x v="3"/>
  </r>
  <r>
    <x v="4"/>
    <x v="20"/>
    <n v="11.486486486486486"/>
    <x v="8"/>
    <x v="3"/>
  </r>
  <r>
    <x v="4"/>
    <x v="21"/>
    <n v="39.189189189189186"/>
    <x v="8"/>
    <x v="3"/>
  </r>
  <r>
    <x v="4"/>
    <x v="22"/>
    <n v="18.918918918918919"/>
    <x v="8"/>
    <x v="3"/>
  </r>
  <r>
    <x v="4"/>
    <x v="23"/>
    <n v="12.162162162162161"/>
    <x v="8"/>
    <x v="3"/>
  </r>
  <r>
    <x v="4"/>
    <x v="24"/>
    <n v="10.135135135135135"/>
    <x v="8"/>
    <x v="3"/>
  </r>
  <r>
    <x v="4"/>
    <x v="25"/>
    <n v="0"/>
    <x v="8"/>
    <x v="3"/>
  </r>
  <r>
    <x v="4"/>
    <x v="26"/>
    <n v="8.1081081081081088"/>
    <x v="8"/>
    <x v="3"/>
  </r>
  <r>
    <x v="4"/>
    <x v="27"/>
    <n v="0"/>
    <x v="8"/>
    <x v="3"/>
  </r>
  <r>
    <x v="4"/>
    <x v="28"/>
    <n v="0"/>
    <x v="8"/>
    <x v="3"/>
  </r>
  <r>
    <x v="5"/>
    <x v="20"/>
    <n v="8.1081081081081088"/>
    <x v="8"/>
    <x v="3"/>
  </r>
  <r>
    <x v="5"/>
    <x v="21"/>
    <n v="16.216216216216218"/>
    <x v="8"/>
    <x v="3"/>
  </r>
  <r>
    <x v="5"/>
    <x v="22"/>
    <n v="11.486486486486486"/>
    <x v="8"/>
    <x v="3"/>
  </r>
  <r>
    <x v="5"/>
    <x v="23"/>
    <n v="4.0540540540540544"/>
    <x v="8"/>
    <x v="3"/>
  </r>
  <r>
    <x v="5"/>
    <x v="24"/>
    <n v="2.7027027027027026"/>
    <x v="8"/>
    <x v="3"/>
  </r>
  <r>
    <x v="5"/>
    <x v="25"/>
    <n v="0"/>
    <x v="8"/>
    <x v="3"/>
  </r>
  <r>
    <x v="5"/>
    <x v="26"/>
    <n v="8.7837837837837842"/>
    <x v="8"/>
    <x v="3"/>
  </r>
  <r>
    <x v="5"/>
    <x v="27"/>
    <n v="0.67567567567567566"/>
    <x v="8"/>
    <x v="3"/>
  </r>
  <r>
    <x v="5"/>
    <x v="28"/>
    <n v="0.67567567567567566"/>
    <x v="8"/>
    <x v="3"/>
  </r>
  <r>
    <x v="5"/>
    <x v="4"/>
    <n v="47.297297297297298"/>
    <x v="8"/>
    <x v="3"/>
  </r>
  <r>
    <x v="6"/>
    <x v="33"/>
    <n v="0.67567567567567566"/>
    <x v="8"/>
    <x v="3"/>
  </r>
  <r>
    <x v="6"/>
    <x v="34"/>
    <n v="77.702702702702709"/>
    <x v="8"/>
    <x v="3"/>
  </r>
  <r>
    <x v="6"/>
    <x v="35"/>
    <n v="18.243243243243242"/>
    <x v="8"/>
    <x v="3"/>
  </r>
  <r>
    <x v="6"/>
    <x v="36"/>
    <n v="3.3783783783783785"/>
    <x v="8"/>
    <x v="3"/>
  </r>
  <r>
    <x v="6"/>
    <x v="4"/>
    <n v="0"/>
    <x v="8"/>
    <x v="3"/>
  </r>
  <r>
    <x v="6"/>
    <x v="37"/>
    <n v="8.9729729729729719"/>
    <x v="8"/>
    <x v="3"/>
  </r>
  <r>
    <x v="7"/>
    <x v="38"/>
    <n v="39.864864864864863"/>
    <x v="8"/>
    <x v="3"/>
  </r>
  <r>
    <x v="7"/>
    <x v="39"/>
    <n v="20.27027027027027"/>
    <x v="8"/>
    <x v="3"/>
  </r>
  <r>
    <x v="7"/>
    <x v="40"/>
    <n v="14.864864864864865"/>
    <x v="8"/>
    <x v="3"/>
  </r>
  <r>
    <x v="7"/>
    <x v="41"/>
    <n v="25"/>
    <x v="8"/>
    <x v="3"/>
  </r>
  <r>
    <x v="7"/>
    <x v="4"/>
    <n v="0"/>
    <x v="8"/>
    <x v="3"/>
  </r>
  <r>
    <x v="7"/>
    <x v="42"/>
    <n v="2.5135135135135118"/>
    <x v="8"/>
    <x v="3"/>
  </r>
  <r>
    <x v="8"/>
    <x v="43"/>
    <n v="39.864864864864863"/>
    <x v="8"/>
    <x v="3"/>
  </r>
  <r>
    <x v="8"/>
    <x v="44"/>
    <n v="60.135135135135137"/>
    <x v="8"/>
    <x v="3"/>
  </r>
  <r>
    <x v="8"/>
    <x v="4"/>
    <n v="0"/>
    <x v="8"/>
    <x v="3"/>
  </r>
  <r>
    <x v="9"/>
    <x v="45"/>
    <n v="2.7027027027027026"/>
    <x v="8"/>
    <x v="3"/>
  </r>
  <r>
    <x v="9"/>
    <x v="46"/>
    <n v="3.3783783783783785"/>
    <x v="8"/>
    <x v="3"/>
  </r>
  <r>
    <x v="9"/>
    <x v="47"/>
    <n v="14.864864864864865"/>
    <x v="8"/>
    <x v="3"/>
  </r>
  <r>
    <x v="9"/>
    <x v="48"/>
    <n v="6.0810810810810807"/>
    <x v="8"/>
    <x v="3"/>
  </r>
  <r>
    <x v="9"/>
    <x v="49"/>
    <n v="2.0270270270270272"/>
    <x v="8"/>
    <x v="3"/>
  </r>
  <r>
    <x v="9"/>
    <x v="50"/>
    <n v="2.0270270270270272"/>
    <x v="8"/>
    <x v="3"/>
  </r>
  <r>
    <x v="9"/>
    <x v="51"/>
    <n v="2.0270270270270272"/>
    <x v="8"/>
    <x v="3"/>
  </r>
  <r>
    <x v="9"/>
    <x v="52"/>
    <n v="1.3513513513513513"/>
    <x v="8"/>
    <x v="3"/>
  </r>
  <r>
    <x v="9"/>
    <x v="53"/>
    <n v="5.4054054054054053"/>
    <x v="8"/>
    <x v="3"/>
  </r>
  <r>
    <x v="9"/>
    <x v="54"/>
    <n v="8.1081081081081088"/>
    <x v="8"/>
    <x v="3"/>
  </r>
  <r>
    <x v="9"/>
    <x v="4"/>
    <n v="52.027027027027025"/>
    <x v="8"/>
    <x v="3"/>
  </r>
  <r>
    <x v="9"/>
    <x v="55"/>
    <n v="5.6232394366197207"/>
    <x v="8"/>
    <x v="3"/>
  </r>
  <r>
    <x v="4"/>
    <x v="20"/>
    <n v="10.650887573964496"/>
    <x v="9"/>
    <x v="3"/>
  </r>
  <r>
    <x v="4"/>
    <x v="21"/>
    <n v="27.218934911242602"/>
    <x v="9"/>
    <x v="3"/>
  </r>
  <r>
    <x v="4"/>
    <x v="22"/>
    <n v="46.745562130177518"/>
    <x v="9"/>
    <x v="3"/>
  </r>
  <r>
    <x v="4"/>
    <x v="23"/>
    <n v="2.3668639053254439"/>
    <x v="9"/>
    <x v="3"/>
  </r>
  <r>
    <x v="4"/>
    <x v="24"/>
    <n v="9.4674556213017755"/>
    <x v="9"/>
    <x v="3"/>
  </r>
  <r>
    <x v="4"/>
    <x v="25"/>
    <n v="1.1834319526627219"/>
    <x v="9"/>
    <x v="3"/>
  </r>
  <r>
    <x v="4"/>
    <x v="26"/>
    <n v="2.3668639053254439"/>
    <x v="9"/>
    <x v="3"/>
  </r>
  <r>
    <x v="4"/>
    <x v="27"/>
    <n v="0"/>
    <x v="9"/>
    <x v="3"/>
  </r>
  <r>
    <x v="4"/>
    <x v="28"/>
    <n v="0"/>
    <x v="9"/>
    <x v="3"/>
  </r>
  <r>
    <x v="5"/>
    <x v="20"/>
    <n v="6.5088757396449708"/>
    <x v="9"/>
    <x v="3"/>
  </r>
  <r>
    <x v="5"/>
    <x v="21"/>
    <n v="13.017751479289942"/>
    <x v="9"/>
    <x v="3"/>
  </r>
  <r>
    <x v="5"/>
    <x v="22"/>
    <n v="18.934911242603551"/>
    <x v="9"/>
    <x v="3"/>
  </r>
  <r>
    <x v="5"/>
    <x v="23"/>
    <n v="1.1834319526627219"/>
    <x v="9"/>
    <x v="3"/>
  </r>
  <r>
    <x v="5"/>
    <x v="24"/>
    <n v="3.5502958579881656"/>
    <x v="9"/>
    <x v="3"/>
  </r>
  <r>
    <x v="5"/>
    <x v="25"/>
    <n v="1.7751479289940828"/>
    <x v="9"/>
    <x v="3"/>
  </r>
  <r>
    <x v="5"/>
    <x v="26"/>
    <n v="2.3668639053254439"/>
    <x v="9"/>
    <x v="3"/>
  </r>
  <r>
    <x v="5"/>
    <x v="27"/>
    <n v="0.59171597633136097"/>
    <x v="9"/>
    <x v="3"/>
  </r>
  <r>
    <x v="5"/>
    <x v="28"/>
    <n v="0"/>
    <x v="9"/>
    <x v="3"/>
  </r>
  <r>
    <x v="5"/>
    <x v="4"/>
    <n v="52.071005917159766"/>
    <x v="9"/>
    <x v="3"/>
  </r>
  <r>
    <x v="6"/>
    <x v="33"/>
    <n v="1.1834319526627219"/>
    <x v="9"/>
    <x v="3"/>
  </r>
  <r>
    <x v="6"/>
    <x v="34"/>
    <n v="53.254437869822482"/>
    <x v="9"/>
    <x v="3"/>
  </r>
  <r>
    <x v="6"/>
    <x v="35"/>
    <n v="37.869822485207102"/>
    <x v="9"/>
    <x v="3"/>
  </r>
  <r>
    <x v="6"/>
    <x v="36"/>
    <n v="7.6923076923076925"/>
    <x v="9"/>
    <x v="3"/>
  </r>
  <r>
    <x v="6"/>
    <x v="4"/>
    <n v="0"/>
    <x v="9"/>
    <x v="3"/>
  </r>
  <r>
    <x v="6"/>
    <x v="37"/>
    <n v="10.414201183431956"/>
    <x v="9"/>
    <x v="3"/>
  </r>
  <r>
    <x v="7"/>
    <x v="38"/>
    <n v="47.337278106508876"/>
    <x v="9"/>
    <x v="3"/>
  </r>
  <r>
    <x v="7"/>
    <x v="39"/>
    <n v="14.201183431952662"/>
    <x v="9"/>
    <x v="3"/>
  </r>
  <r>
    <x v="7"/>
    <x v="40"/>
    <n v="14.792899408284024"/>
    <x v="9"/>
    <x v="3"/>
  </r>
  <r>
    <x v="7"/>
    <x v="41"/>
    <n v="23.668639053254438"/>
    <x v="9"/>
    <x v="3"/>
  </r>
  <r>
    <x v="7"/>
    <x v="4"/>
    <n v="0"/>
    <x v="9"/>
    <x v="3"/>
  </r>
  <r>
    <x v="7"/>
    <x v="42"/>
    <n v="3.248520710059172"/>
    <x v="9"/>
    <x v="3"/>
  </r>
  <r>
    <x v="8"/>
    <x v="43"/>
    <n v="47.337278106508876"/>
    <x v="9"/>
    <x v="3"/>
  </r>
  <r>
    <x v="8"/>
    <x v="44"/>
    <n v="52.662721893491124"/>
    <x v="9"/>
    <x v="3"/>
  </r>
  <r>
    <x v="8"/>
    <x v="4"/>
    <n v="0"/>
    <x v="9"/>
    <x v="3"/>
  </r>
  <r>
    <x v="9"/>
    <x v="45"/>
    <n v="5.9171597633136095"/>
    <x v="9"/>
    <x v="3"/>
  </r>
  <r>
    <x v="9"/>
    <x v="46"/>
    <n v="4.7337278106508878"/>
    <x v="9"/>
    <x v="3"/>
  </r>
  <r>
    <x v="9"/>
    <x v="47"/>
    <n v="13.609467455621301"/>
    <x v="9"/>
    <x v="3"/>
  </r>
  <r>
    <x v="9"/>
    <x v="48"/>
    <n v="4.7337278106508878"/>
    <x v="9"/>
    <x v="3"/>
  </r>
  <r>
    <x v="9"/>
    <x v="49"/>
    <n v="4.1420118343195265"/>
    <x v="9"/>
    <x v="3"/>
  </r>
  <r>
    <x v="9"/>
    <x v="50"/>
    <n v="0.59171597633136097"/>
    <x v="9"/>
    <x v="3"/>
  </r>
  <r>
    <x v="9"/>
    <x v="51"/>
    <n v="3.5502958579881656"/>
    <x v="9"/>
    <x v="3"/>
  </r>
  <r>
    <x v="9"/>
    <x v="52"/>
    <n v="2.9585798816568047"/>
    <x v="9"/>
    <x v="3"/>
  </r>
  <r>
    <x v="9"/>
    <x v="53"/>
    <n v="2.9585798816568047"/>
    <x v="9"/>
    <x v="3"/>
  </r>
  <r>
    <x v="9"/>
    <x v="54"/>
    <n v="4.7337278106508878"/>
    <x v="9"/>
    <x v="3"/>
  </r>
  <r>
    <x v="9"/>
    <x v="4"/>
    <n v="52.071005917159766"/>
    <x v="9"/>
    <x v="3"/>
  </r>
  <r>
    <x v="9"/>
    <x v="55"/>
    <n v="3.8765432098765422"/>
    <x v="9"/>
    <x v="3"/>
  </r>
  <r>
    <x v="4"/>
    <x v="20"/>
    <n v="3.053435114503817"/>
    <x v="10"/>
    <x v="3"/>
  </r>
  <r>
    <x v="4"/>
    <x v="21"/>
    <n v="9.9236641221374047"/>
    <x v="10"/>
    <x v="3"/>
  </r>
  <r>
    <x v="4"/>
    <x v="22"/>
    <n v="29.007633587786259"/>
    <x v="10"/>
    <x v="3"/>
  </r>
  <r>
    <x v="4"/>
    <x v="23"/>
    <n v="6.106870229007634"/>
    <x v="10"/>
    <x v="3"/>
  </r>
  <r>
    <x v="4"/>
    <x v="24"/>
    <n v="35.114503816793892"/>
    <x v="10"/>
    <x v="3"/>
  </r>
  <r>
    <x v="4"/>
    <x v="25"/>
    <n v="5.343511450381679"/>
    <x v="10"/>
    <x v="3"/>
  </r>
  <r>
    <x v="4"/>
    <x v="26"/>
    <n v="10.687022900763358"/>
    <x v="10"/>
    <x v="3"/>
  </r>
  <r>
    <x v="4"/>
    <x v="27"/>
    <n v="0"/>
    <x v="10"/>
    <x v="3"/>
  </r>
  <r>
    <x v="4"/>
    <x v="28"/>
    <n v="0.76335877862595425"/>
    <x v="10"/>
    <x v="3"/>
  </r>
  <r>
    <x v="5"/>
    <x v="20"/>
    <n v="5.343511450381679"/>
    <x v="10"/>
    <x v="3"/>
  </r>
  <r>
    <x v="5"/>
    <x v="21"/>
    <n v="6.106870229007634"/>
    <x v="10"/>
    <x v="3"/>
  </r>
  <r>
    <x v="5"/>
    <x v="22"/>
    <n v="12.977099236641221"/>
    <x v="10"/>
    <x v="3"/>
  </r>
  <r>
    <x v="5"/>
    <x v="23"/>
    <n v="1.5267175572519085"/>
    <x v="10"/>
    <x v="3"/>
  </r>
  <r>
    <x v="5"/>
    <x v="24"/>
    <n v="7.6335877862595423"/>
    <x v="10"/>
    <x v="3"/>
  </r>
  <r>
    <x v="5"/>
    <x v="25"/>
    <n v="3.053435114503817"/>
    <x v="10"/>
    <x v="3"/>
  </r>
  <r>
    <x v="5"/>
    <x v="26"/>
    <n v="3.053435114503817"/>
    <x v="10"/>
    <x v="3"/>
  </r>
  <r>
    <x v="5"/>
    <x v="27"/>
    <n v="0"/>
    <x v="10"/>
    <x v="3"/>
  </r>
  <r>
    <x v="5"/>
    <x v="28"/>
    <n v="0"/>
    <x v="10"/>
    <x v="3"/>
  </r>
  <r>
    <x v="5"/>
    <x v="4"/>
    <n v="60.305343511450381"/>
    <x v="10"/>
    <x v="3"/>
  </r>
  <r>
    <x v="6"/>
    <x v="33"/>
    <n v="0.76335877862595425"/>
    <x v="10"/>
    <x v="3"/>
  </r>
  <r>
    <x v="6"/>
    <x v="34"/>
    <n v="65.648854961832058"/>
    <x v="10"/>
    <x v="3"/>
  </r>
  <r>
    <x v="6"/>
    <x v="35"/>
    <n v="27.480916030534353"/>
    <x v="10"/>
    <x v="3"/>
  </r>
  <r>
    <x v="6"/>
    <x v="36"/>
    <n v="6.106870229007634"/>
    <x v="10"/>
    <x v="3"/>
  </r>
  <r>
    <x v="6"/>
    <x v="4"/>
    <n v="0"/>
    <x v="10"/>
    <x v="3"/>
  </r>
  <r>
    <x v="6"/>
    <x v="37"/>
    <n v="9.7328244274809173"/>
    <x v="10"/>
    <x v="3"/>
  </r>
  <r>
    <x v="7"/>
    <x v="38"/>
    <n v="58.015267175572518"/>
    <x v="10"/>
    <x v="3"/>
  </r>
  <r>
    <x v="7"/>
    <x v="39"/>
    <n v="8.3969465648854964"/>
    <x v="10"/>
    <x v="3"/>
  </r>
  <r>
    <x v="7"/>
    <x v="40"/>
    <n v="5.343511450381679"/>
    <x v="10"/>
    <x v="3"/>
  </r>
  <r>
    <x v="7"/>
    <x v="41"/>
    <n v="27.480916030534353"/>
    <x v="10"/>
    <x v="3"/>
  </r>
  <r>
    <x v="7"/>
    <x v="4"/>
    <n v="0.76335877862595425"/>
    <x v="10"/>
    <x v="3"/>
  </r>
  <r>
    <x v="7"/>
    <x v="42"/>
    <n v="3.3230769230769233"/>
    <x v="10"/>
    <x v="3"/>
  </r>
  <r>
    <x v="8"/>
    <x v="43"/>
    <n v="58.015267175572518"/>
    <x v="10"/>
    <x v="3"/>
  </r>
  <r>
    <x v="8"/>
    <x v="44"/>
    <n v="41.221374045801525"/>
    <x v="10"/>
    <x v="3"/>
  </r>
  <r>
    <x v="8"/>
    <x v="4"/>
    <n v="0.76335877862595425"/>
    <x v="10"/>
    <x v="3"/>
  </r>
  <r>
    <x v="9"/>
    <x v="45"/>
    <n v="3.8167938931297711"/>
    <x v="10"/>
    <x v="3"/>
  </r>
  <r>
    <x v="9"/>
    <x v="46"/>
    <n v="3.8167938931297711"/>
    <x v="10"/>
    <x v="3"/>
  </r>
  <r>
    <x v="9"/>
    <x v="47"/>
    <n v="16.03053435114504"/>
    <x v="10"/>
    <x v="3"/>
  </r>
  <r>
    <x v="9"/>
    <x v="48"/>
    <n v="3.053435114503817"/>
    <x v="10"/>
    <x v="3"/>
  </r>
  <r>
    <x v="9"/>
    <x v="49"/>
    <n v="2.2900763358778624"/>
    <x v="10"/>
    <x v="3"/>
  </r>
  <r>
    <x v="9"/>
    <x v="50"/>
    <n v="2.2900763358778624"/>
    <x v="10"/>
    <x v="3"/>
  </r>
  <r>
    <x v="9"/>
    <x v="51"/>
    <n v="0"/>
    <x v="10"/>
    <x v="3"/>
  </r>
  <r>
    <x v="9"/>
    <x v="52"/>
    <n v="0"/>
    <x v="10"/>
    <x v="3"/>
  </r>
  <r>
    <x v="9"/>
    <x v="53"/>
    <n v="3.053435114503817"/>
    <x v="10"/>
    <x v="3"/>
  </r>
  <r>
    <x v="9"/>
    <x v="54"/>
    <n v="3.053435114503817"/>
    <x v="10"/>
    <x v="3"/>
  </r>
  <r>
    <x v="9"/>
    <x v="4"/>
    <n v="62.595419847328245"/>
    <x v="10"/>
    <x v="3"/>
  </r>
  <r>
    <x v="9"/>
    <x v="55"/>
    <n v="3.0680272108843534"/>
    <x v="10"/>
    <x v="3"/>
  </r>
  <r>
    <x v="4"/>
    <x v="20"/>
    <n v="6.7226890756302522"/>
    <x v="11"/>
    <x v="3"/>
  </r>
  <r>
    <x v="4"/>
    <x v="21"/>
    <n v="26.890756302521009"/>
    <x v="11"/>
    <x v="3"/>
  </r>
  <r>
    <x v="4"/>
    <x v="22"/>
    <n v="44.537815126050418"/>
    <x v="11"/>
    <x v="3"/>
  </r>
  <r>
    <x v="4"/>
    <x v="23"/>
    <n v="0.84033613445378152"/>
    <x v="11"/>
    <x v="3"/>
  </r>
  <r>
    <x v="4"/>
    <x v="24"/>
    <n v="21.008403361344538"/>
    <x v="11"/>
    <x v="3"/>
  </r>
  <r>
    <x v="4"/>
    <x v="25"/>
    <n v="0"/>
    <x v="11"/>
    <x v="3"/>
  </r>
  <r>
    <x v="4"/>
    <x v="26"/>
    <n v="0"/>
    <x v="11"/>
    <x v="3"/>
  </r>
  <r>
    <x v="4"/>
    <x v="27"/>
    <n v="0"/>
    <x v="11"/>
    <x v="3"/>
  </r>
  <r>
    <x v="4"/>
    <x v="28"/>
    <n v="0"/>
    <x v="11"/>
    <x v="3"/>
  </r>
  <r>
    <x v="5"/>
    <x v="20"/>
    <n v="7.5630252100840334"/>
    <x v="11"/>
    <x v="3"/>
  </r>
  <r>
    <x v="5"/>
    <x v="21"/>
    <n v="9.2436974789915958"/>
    <x v="11"/>
    <x v="3"/>
  </r>
  <r>
    <x v="5"/>
    <x v="22"/>
    <n v="26.890756302521009"/>
    <x v="11"/>
    <x v="3"/>
  </r>
  <r>
    <x v="5"/>
    <x v="23"/>
    <n v="1.680672268907563"/>
    <x v="11"/>
    <x v="3"/>
  </r>
  <r>
    <x v="5"/>
    <x v="24"/>
    <n v="13.445378151260504"/>
    <x v="11"/>
    <x v="3"/>
  </r>
  <r>
    <x v="5"/>
    <x v="25"/>
    <n v="2.5210084033613445"/>
    <x v="11"/>
    <x v="3"/>
  </r>
  <r>
    <x v="5"/>
    <x v="26"/>
    <n v="1.680672268907563"/>
    <x v="11"/>
    <x v="3"/>
  </r>
  <r>
    <x v="5"/>
    <x v="27"/>
    <n v="0.84033613445378152"/>
    <x v="11"/>
    <x v="3"/>
  </r>
  <r>
    <x v="5"/>
    <x v="28"/>
    <n v="0"/>
    <x v="11"/>
    <x v="3"/>
  </r>
  <r>
    <x v="5"/>
    <x v="4"/>
    <n v="36.134453781512605"/>
    <x v="11"/>
    <x v="3"/>
  </r>
  <r>
    <x v="6"/>
    <x v="33"/>
    <n v="4.2016806722689077"/>
    <x v="11"/>
    <x v="3"/>
  </r>
  <r>
    <x v="6"/>
    <x v="34"/>
    <n v="63.025210084033617"/>
    <x v="11"/>
    <x v="3"/>
  </r>
  <r>
    <x v="6"/>
    <x v="35"/>
    <n v="27.731092436974791"/>
    <x v="11"/>
    <x v="3"/>
  </r>
  <r>
    <x v="6"/>
    <x v="36"/>
    <n v="5.0420168067226889"/>
    <x v="11"/>
    <x v="3"/>
  </r>
  <r>
    <x v="6"/>
    <x v="4"/>
    <n v="0"/>
    <x v="11"/>
    <x v="3"/>
  </r>
  <r>
    <x v="6"/>
    <x v="37"/>
    <n v="10.865546218487399"/>
    <x v="11"/>
    <x v="3"/>
  </r>
  <r>
    <x v="7"/>
    <x v="38"/>
    <n v="32.773109243697476"/>
    <x v="11"/>
    <x v="3"/>
  </r>
  <r>
    <x v="7"/>
    <x v="39"/>
    <n v="19.327731092436974"/>
    <x v="11"/>
    <x v="3"/>
  </r>
  <r>
    <x v="7"/>
    <x v="40"/>
    <n v="12.605042016806722"/>
    <x v="11"/>
    <x v="3"/>
  </r>
  <r>
    <x v="7"/>
    <x v="41"/>
    <n v="35.294117647058826"/>
    <x v="11"/>
    <x v="3"/>
  </r>
  <r>
    <x v="7"/>
    <x v="4"/>
    <n v="0"/>
    <x v="11"/>
    <x v="3"/>
  </r>
  <r>
    <x v="7"/>
    <x v="42"/>
    <n v="5.5210084033613454"/>
    <x v="11"/>
    <x v="3"/>
  </r>
  <r>
    <x v="8"/>
    <x v="43"/>
    <n v="32.773109243697476"/>
    <x v="11"/>
    <x v="3"/>
  </r>
  <r>
    <x v="8"/>
    <x v="44"/>
    <n v="67.226890756302524"/>
    <x v="11"/>
    <x v="3"/>
  </r>
  <r>
    <x v="8"/>
    <x v="4"/>
    <n v="0"/>
    <x v="11"/>
    <x v="3"/>
  </r>
  <r>
    <x v="9"/>
    <x v="45"/>
    <n v="7.5630252100840334"/>
    <x v="11"/>
    <x v="3"/>
  </r>
  <r>
    <x v="9"/>
    <x v="46"/>
    <n v="8.4033613445378155"/>
    <x v="11"/>
    <x v="3"/>
  </r>
  <r>
    <x v="9"/>
    <x v="47"/>
    <n v="15.966386554621849"/>
    <x v="11"/>
    <x v="3"/>
  </r>
  <r>
    <x v="9"/>
    <x v="48"/>
    <n v="6.7226890756302522"/>
    <x v="11"/>
    <x v="3"/>
  </r>
  <r>
    <x v="9"/>
    <x v="49"/>
    <n v="3.3613445378151261"/>
    <x v="11"/>
    <x v="3"/>
  </r>
  <r>
    <x v="9"/>
    <x v="50"/>
    <n v="3.3613445378151261"/>
    <x v="11"/>
    <x v="3"/>
  </r>
  <r>
    <x v="9"/>
    <x v="51"/>
    <n v="1.680672268907563"/>
    <x v="11"/>
    <x v="3"/>
  </r>
  <r>
    <x v="9"/>
    <x v="52"/>
    <n v="2.5210084033613445"/>
    <x v="11"/>
    <x v="3"/>
  </r>
  <r>
    <x v="9"/>
    <x v="53"/>
    <n v="4.2016806722689077"/>
    <x v="11"/>
    <x v="3"/>
  </r>
  <r>
    <x v="9"/>
    <x v="54"/>
    <n v="5.0420168067226889"/>
    <x v="11"/>
    <x v="3"/>
  </r>
  <r>
    <x v="9"/>
    <x v="4"/>
    <n v="41.176470588235297"/>
    <x v="11"/>
    <x v="3"/>
  </r>
  <r>
    <x v="9"/>
    <x v="55"/>
    <n v="4.0809523809523824"/>
    <x v="11"/>
    <x v="3"/>
  </r>
  <r>
    <x v="4"/>
    <x v="20"/>
    <n v="2.0202020202020203"/>
    <x v="12"/>
    <x v="3"/>
  </r>
  <r>
    <x v="4"/>
    <x v="21"/>
    <n v="40.404040404040401"/>
    <x v="12"/>
    <x v="3"/>
  </r>
  <r>
    <x v="4"/>
    <x v="22"/>
    <n v="37.373737373737377"/>
    <x v="12"/>
    <x v="3"/>
  </r>
  <r>
    <x v="4"/>
    <x v="23"/>
    <n v="5.0505050505050502"/>
    <x v="12"/>
    <x v="3"/>
  </r>
  <r>
    <x v="4"/>
    <x v="24"/>
    <n v="10.1010101010101"/>
    <x v="12"/>
    <x v="3"/>
  </r>
  <r>
    <x v="4"/>
    <x v="25"/>
    <n v="0"/>
    <x v="12"/>
    <x v="3"/>
  </r>
  <r>
    <x v="4"/>
    <x v="26"/>
    <n v="4.0404040404040407"/>
    <x v="12"/>
    <x v="3"/>
  </r>
  <r>
    <x v="4"/>
    <x v="27"/>
    <n v="0"/>
    <x v="12"/>
    <x v="3"/>
  </r>
  <r>
    <x v="4"/>
    <x v="28"/>
    <n v="1.0101010101010102"/>
    <x v="12"/>
    <x v="3"/>
  </r>
  <r>
    <x v="5"/>
    <x v="20"/>
    <n v="3.0303030303030303"/>
    <x v="12"/>
    <x v="3"/>
  </r>
  <r>
    <x v="5"/>
    <x v="21"/>
    <n v="8.0808080808080813"/>
    <x v="12"/>
    <x v="3"/>
  </r>
  <r>
    <x v="5"/>
    <x v="22"/>
    <n v="18.181818181818183"/>
    <x v="12"/>
    <x v="3"/>
  </r>
  <r>
    <x v="5"/>
    <x v="23"/>
    <n v="0"/>
    <x v="12"/>
    <x v="3"/>
  </r>
  <r>
    <x v="5"/>
    <x v="24"/>
    <n v="2.0202020202020203"/>
    <x v="12"/>
    <x v="3"/>
  </r>
  <r>
    <x v="5"/>
    <x v="25"/>
    <n v="3.0303030303030303"/>
    <x v="12"/>
    <x v="3"/>
  </r>
  <r>
    <x v="5"/>
    <x v="26"/>
    <n v="5.0505050505050502"/>
    <x v="12"/>
    <x v="3"/>
  </r>
  <r>
    <x v="5"/>
    <x v="27"/>
    <n v="0"/>
    <x v="12"/>
    <x v="3"/>
  </r>
  <r>
    <x v="5"/>
    <x v="28"/>
    <n v="1.0101010101010102"/>
    <x v="12"/>
    <x v="3"/>
  </r>
  <r>
    <x v="5"/>
    <x v="4"/>
    <n v="59.595959595959599"/>
    <x v="12"/>
    <x v="3"/>
  </r>
  <r>
    <x v="6"/>
    <x v="33"/>
    <n v="4.0404040404040407"/>
    <x v="12"/>
    <x v="3"/>
  </r>
  <r>
    <x v="6"/>
    <x v="34"/>
    <n v="67.676767676767682"/>
    <x v="12"/>
    <x v="3"/>
  </r>
  <r>
    <x v="6"/>
    <x v="35"/>
    <n v="20.202020202020201"/>
    <x v="12"/>
    <x v="3"/>
  </r>
  <r>
    <x v="6"/>
    <x v="36"/>
    <n v="8.0808080808080813"/>
    <x v="12"/>
    <x v="3"/>
  </r>
  <r>
    <x v="6"/>
    <x v="4"/>
    <n v="0"/>
    <x v="12"/>
    <x v="3"/>
  </r>
  <r>
    <x v="6"/>
    <x v="37"/>
    <n v="9.4141414141414064"/>
    <x v="12"/>
    <x v="3"/>
  </r>
  <r>
    <x v="7"/>
    <x v="38"/>
    <n v="55.555555555555557"/>
    <x v="12"/>
    <x v="3"/>
  </r>
  <r>
    <x v="7"/>
    <x v="39"/>
    <n v="6.0606060606060606"/>
    <x v="12"/>
    <x v="3"/>
  </r>
  <r>
    <x v="7"/>
    <x v="40"/>
    <n v="20.202020202020201"/>
    <x v="12"/>
    <x v="3"/>
  </r>
  <r>
    <x v="7"/>
    <x v="41"/>
    <n v="18.181818181818183"/>
    <x v="12"/>
    <x v="3"/>
  </r>
  <r>
    <x v="7"/>
    <x v="4"/>
    <n v="0"/>
    <x v="12"/>
    <x v="3"/>
  </r>
  <r>
    <x v="7"/>
    <x v="42"/>
    <n v="1.9696969696969691"/>
    <x v="12"/>
    <x v="3"/>
  </r>
  <r>
    <x v="8"/>
    <x v="43"/>
    <n v="55.555555555555557"/>
    <x v="12"/>
    <x v="3"/>
  </r>
  <r>
    <x v="8"/>
    <x v="44"/>
    <n v="44.444444444444443"/>
    <x v="12"/>
    <x v="3"/>
  </r>
  <r>
    <x v="8"/>
    <x v="4"/>
    <n v="0"/>
    <x v="12"/>
    <x v="3"/>
  </r>
  <r>
    <x v="9"/>
    <x v="45"/>
    <n v="1.0101010101010102"/>
    <x v="12"/>
    <x v="3"/>
  </r>
  <r>
    <x v="9"/>
    <x v="46"/>
    <n v="7.0707070707070709"/>
    <x v="12"/>
    <x v="3"/>
  </r>
  <r>
    <x v="9"/>
    <x v="47"/>
    <n v="11.111111111111111"/>
    <x v="12"/>
    <x v="3"/>
  </r>
  <r>
    <x v="9"/>
    <x v="48"/>
    <n v="7.0707070707070709"/>
    <x v="12"/>
    <x v="3"/>
  </r>
  <r>
    <x v="9"/>
    <x v="49"/>
    <n v="0"/>
    <x v="12"/>
    <x v="3"/>
  </r>
  <r>
    <x v="9"/>
    <x v="50"/>
    <n v="1.0101010101010102"/>
    <x v="12"/>
    <x v="3"/>
  </r>
  <r>
    <x v="9"/>
    <x v="51"/>
    <n v="4.0404040404040407"/>
    <x v="12"/>
    <x v="3"/>
  </r>
  <r>
    <x v="9"/>
    <x v="52"/>
    <n v="2.0202020202020203"/>
    <x v="12"/>
    <x v="3"/>
  </r>
  <r>
    <x v="9"/>
    <x v="53"/>
    <n v="1.0101010101010102"/>
    <x v="12"/>
    <x v="3"/>
  </r>
  <r>
    <x v="9"/>
    <x v="54"/>
    <n v="5.0505050505050502"/>
    <x v="12"/>
    <x v="3"/>
  </r>
  <r>
    <x v="9"/>
    <x v="4"/>
    <n v="60.606060606060609"/>
    <x v="12"/>
    <x v="3"/>
  </r>
  <r>
    <x v="9"/>
    <x v="55"/>
    <n v="4.0918803418803416"/>
    <x v="12"/>
    <x v="3"/>
  </r>
  <r>
    <x v="4"/>
    <x v="20"/>
    <n v="2.8985507246376812"/>
    <x v="13"/>
    <x v="3"/>
  </r>
  <r>
    <x v="4"/>
    <x v="21"/>
    <n v="24.637681159420289"/>
    <x v="13"/>
    <x v="3"/>
  </r>
  <r>
    <x v="4"/>
    <x v="22"/>
    <n v="37.681159420289852"/>
    <x v="13"/>
    <x v="3"/>
  </r>
  <r>
    <x v="4"/>
    <x v="23"/>
    <n v="2.8985507246376812"/>
    <x v="13"/>
    <x v="3"/>
  </r>
  <r>
    <x v="4"/>
    <x v="24"/>
    <n v="13.043478260869565"/>
    <x v="13"/>
    <x v="3"/>
  </r>
  <r>
    <x v="4"/>
    <x v="25"/>
    <n v="1.4492753623188406"/>
    <x v="13"/>
    <x v="3"/>
  </r>
  <r>
    <x v="4"/>
    <x v="26"/>
    <n v="15.942028985507246"/>
    <x v="13"/>
    <x v="3"/>
  </r>
  <r>
    <x v="4"/>
    <x v="27"/>
    <n v="1.4492753623188406"/>
    <x v="13"/>
    <x v="3"/>
  </r>
  <r>
    <x v="4"/>
    <x v="28"/>
    <n v="0"/>
    <x v="13"/>
    <x v="3"/>
  </r>
  <r>
    <x v="5"/>
    <x v="20"/>
    <n v="1.4492753623188406"/>
    <x v="13"/>
    <x v="3"/>
  </r>
  <r>
    <x v="5"/>
    <x v="21"/>
    <n v="4.3478260869565215"/>
    <x v="13"/>
    <x v="3"/>
  </r>
  <r>
    <x v="5"/>
    <x v="22"/>
    <n v="14.492753623188406"/>
    <x v="13"/>
    <x v="3"/>
  </r>
  <r>
    <x v="5"/>
    <x v="23"/>
    <n v="1.4492753623188406"/>
    <x v="13"/>
    <x v="3"/>
  </r>
  <r>
    <x v="5"/>
    <x v="24"/>
    <n v="1.4492753623188406"/>
    <x v="13"/>
    <x v="3"/>
  </r>
  <r>
    <x v="5"/>
    <x v="25"/>
    <n v="1.4492753623188406"/>
    <x v="13"/>
    <x v="3"/>
  </r>
  <r>
    <x v="5"/>
    <x v="26"/>
    <n v="7.2463768115942031"/>
    <x v="13"/>
    <x v="3"/>
  </r>
  <r>
    <x v="5"/>
    <x v="27"/>
    <n v="0"/>
    <x v="13"/>
    <x v="3"/>
  </r>
  <r>
    <x v="5"/>
    <x v="28"/>
    <n v="0"/>
    <x v="13"/>
    <x v="3"/>
  </r>
  <r>
    <x v="5"/>
    <x v="4"/>
    <n v="68.115942028985501"/>
    <x v="13"/>
    <x v="3"/>
  </r>
  <r>
    <x v="6"/>
    <x v="33"/>
    <n v="0"/>
    <x v="13"/>
    <x v="3"/>
  </r>
  <r>
    <x v="6"/>
    <x v="34"/>
    <n v="53.623188405797102"/>
    <x v="13"/>
    <x v="3"/>
  </r>
  <r>
    <x v="6"/>
    <x v="35"/>
    <n v="42.028985507246375"/>
    <x v="13"/>
    <x v="3"/>
  </r>
  <r>
    <x v="6"/>
    <x v="36"/>
    <n v="4.3478260869565215"/>
    <x v="13"/>
    <x v="3"/>
  </r>
  <r>
    <x v="6"/>
    <x v="4"/>
    <n v="0"/>
    <x v="13"/>
    <x v="3"/>
  </r>
  <r>
    <x v="6"/>
    <x v="37"/>
    <n v="10.594202898550725"/>
    <x v="13"/>
    <x v="3"/>
  </r>
  <r>
    <x v="7"/>
    <x v="38"/>
    <n v="55.072463768115945"/>
    <x v="13"/>
    <x v="3"/>
  </r>
  <r>
    <x v="7"/>
    <x v="39"/>
    <n v="7.2463768115942031"/>
    <x v="13"/>
    <x v="3"/>
  </r>
  <r>
    <x v="7"/>
    <x v="40"/>
    <n v="13.043478260869565"/>
    <x v="13"/>
    <x v="3"/>
  </r>
  <r>
    <x v="7"/>
    <x v="41"/>
    <n v="24.637681159420289"/>
    <x v="13"/>
    <x v="3"/>
  </r>
  <r>
    <x v="7"/>
    <x v="4"/>
    <n v="0"/>
    <x v="13"/>
    <x v="3"/>
  </r>
  <r>
    <x v="7"/>
    <x v="42"/>
    <n v="3.8985507246376785"/>
    <x v="13"/>
    <x v="3"/>
  </r>
  <r>
    <x v="8"/>
    <x v="43"/>
    <n v="55.072463768115945"/>
    <x v="13"/>
    <x v="3"/>
  </r>
  <r>
    <x v="8"/>
    <x v="44"/>
    <n v="44.927536231884055"/>
    <x v="13"/>
    <x v="3"/>
  </r>
  <r>
    <x v="8"/>
    <x v="4"/>
    <n v="0"/>
    <x v="13"/>
    <x v="3"/>
  </r>
  <r>
    <x v="9"/>
    <x v="45"/>
    <n v="8.695652173913043"/>
    <x v="13"/>
    <x v="3"/>
  </r>
  <r>
    <x v="9"/>
    <x v="46"/>
    <n v="0"/>
    <x v="13"/>
    <x v="3"/>
  </r>
  <r>
    <x v="9"/>
    <x v="47"/>
    <n v="11.594202898550725"/>
    <x v="13"/>
    <x v="3"/>
  </r>
  <r>
    <x v="9"/>
    <x v="48"/>
    <n v="8.695652173913043"/>
    <x v="13"/>
    <x v="3"/>
  </r>
  <r>
    <x v="9"/>
    <x v="49"/>
    <n v="1.4492753623188406"/>
    <x v="13"/>
    <x v="3"/>
  </r>
  <r>
    <x v="9"/>
    <x v="50"/>
    <n v="0"/>
    <x v="13"/>
    <x v="3"/>
  </r>
  <r>
    <x v="9"/>
    <x v="51"/>
    <n v="0"/>
    <x v="13"/>
    <x v="3"/>
  </r>
  <r>
    <x v="9"/>
    <x v="52"/>
    <n v="1.4492753623188406"/>
    <x v="13"/>
    <x v="3"/>
  </r>
  <r>
    <x v="9"/>
    <x v="53"/>
    <n v="2.8985507246376812"/>
    <x v="13"/>
    <x v="3"/>
  </r>
  <r>
    <x v="9"/>
    <x v="54"/>
    <n v="4.3478260869565215"/>
    <x v="13"/>
    <x v="3"/>
  </r>
  <r>
    <x v="9"/>
    <x v="4"/>
    <n v="60.869565217391305"/>
    <x v="13"/>
    <x v="3"/>
  </r>
  <r>
    <x v="9"/>
    <x v="55"/>
    <n v="3.3395061728395068"/>
    <x v="13"/>
    <x v="3"/>
  </r>
  <r>
    <x v="4"/>
    <x v="20"/>
    <n v="11.494252873563218"/>
    <x v="14"/>
    <x v="3"/>
  </r>
  <r>
    <x v="4"/>
    <x v="21"/>
    <n v="25.287356321839081"/>
    <x v="14"/>
    <x v="3"/>
  </r>
  <r>
    <x v="4"/>
    <x v="22"/>
    <n v="26.436781609195403"/>
    <x v="14"/>
    <x v="3"/>
  </r>
  <r>
    <x v="4"/>
    <x v="23"/>
    <n v="8.0459770114942533"/>
    <x v="14"/>
    <x v="3"/>
  </r>
  <r>
    <x v="4"/>
    <x v="24"/>
    <n v="26.436781609195403"/>
    <x v="14"/>
    <x v="3"/>
  </r>
  <r>
    <x v="4"/>
    <x v="25"/>
    <n v="0"/>
    <x v="14"/>
    <x v="3"/>
  </r>
  <r>
    <x v="4"/>
    <x v="26"/>
    <n v="2.2988505747126435"/>
    <x v="14"/>
    <x v="3"/>
  </r>
  <r>
    <x v="4"/>
    <x v="27"/>
    <n v="0"/>
    <x v="14"/>
    <x v="3"/>
  </r>
  <r>
    <x v="4"/>
    <x v="28"/>
    <n v="0"/>
    <x v="14"/>
    <x v="3"/>
  </r>
  <r>
    <x v="5"/>
    <x v="20"/>
    <n v="10.344827586206897"/>
    <x v="14"/>
    <x v="3"/>
  </r>
  <r>
    <x v="5"/>
    <x v="21"/>
    <n v="14.942528735632184"/>
    <x v="14"/>
    <x v="3"/>
  </r>
  <r>
    <x v="5"/>
    <x v="22"/>
    <n v="13.793103448275861"/>
    <x v="14"/>
    <x v="3"/>
  </r>
  <r>
    <x v="5"/>
    <x v="23"/>
    <n v="6.8965517241379306"/>
    <x v="14"/>
    <x v="3"/>
  </r>
  <r>
    <x v="5"/>
    <x v="24"/>
    <n v="12.64367816091954"/>
    <x v="14"/>
    <x v="3"/>
  </r>
  <r>
    <x v="5"/>
    <x v="25"/>
    <n v="3.4482758620689653"/>
    <x v="14"/>
    <x v="3"/>
  </r>
  <r>
    <x v="5"/>
    <x v="26"/>
    <n v="3.4482758620689653"/>
    <x v="14"/>
    <x v="3"/>
  </r>
  <r>
    <x v="5"/>
    <x v="27"/>
    <n v="0"/>
    <x v="14"/>
    <x v="3"/>
  </r>
  <r>
    <x v="5"/>
    <x v="28"/>
    <n v="1.1494252873563218"/>
    <x v="14"/>
    <x v="3"/>
  </r>
  <r>
    <x v="5"/>
    <x v="4"/>
    <n v="33.333333333333336"/>
    <x v="14"/>
    <x v="3"/>
  </r>
  <r>
    <x v="6"/>
    <x v="33"/>
    <n v="13.793103448275861"/>
    <x v="14"/>
    <x v="3"/>
  </r>
  <r>
    <x v="6"/>
    <x v="34"/>
    <n v="64.367816091954026"/>
    <x v="14"/>
    <x v="3"/>
  </r>
  <r>
    <x v="6"/>
    <x v="35"/>
    <n v="20.689655172413794"/>
    <x v="14"/>
    <x v="3"/>
  </r>
  <r>
    <x v="6"/>
    <x v="36"/>
    <n v="1.1494252873563218"/>
    <x v="14"/>
    <x v="3"/>
  </r>
  <r>
    <x v="6"/>
    <x v="4"/>
    <n v="0"/>
    <x v="14"/>
    <x v="3"/>
  </r>
  <r>
    <x v="6"/>
    <x v="37"/>
    <n v="7.9655172413793087"/>
    <x v="14"/>
    <x v="3"/>
  </r>
  <r>
    <x v="7"/>
    <x v="38"/>
    <n v="28.735632183908045"/>
    <x v="14"/>
    <x v="3"/>
  </r>
  <r>
    <x v="7"/>
    <x v="39"/>
    <n v="20.689655172413794"/>
    <x v="14"/>
    <x v="3"/>
  </r>
  <r>
    <x v="7"/>
    <x v="40"/>
    <n v="22.988505747126435"/>
    <x v="14"/>
    <x v="3"/>
  </r>
  <r>
    <x v="7"/>
    <x v="41"/>
    <n v="27.586206896551722"/>
    <x v="14"/>
    <x v="3"/>
  </r>
  <r>
    <x v="7"/>
    <x v="4"/>
    <n v="0"/>
    <x v="14"/>
    <x v="3"/>
  </r>
  <r>
    <x v="7"/>
    <x v="42"/>
    <n v="4.2528735632183903"/>
    <x v="14"/>
    <x v="3"/>
  </r>
  <r>
    <x v="8"/>
    <x v="43"/>
    <n v="28.735632183908045"/>
    <x v="14"/>
    <x v="3"/>
  </r>
  <r>
    <x v="8"/>
    <x v="44"/>
    <n v="71.264367816091948"/>
    <x v="14"/>
    <x v="3"/>
  </r>
  <r>
    <x v="8"/>
    <x v="4"/>
    <n v="0"/>
    <x v="14"/>
    <x v="3"/>
  </r>
  <r>
    <x v="9"/>
    <x v="45"/>
    <n v="16.091954022988507"/>
    <x v="14"/>
    <x v="3"/>
  </r>
  <r>
    <x v="9"/>
    <x v="46"/>
    <n v="10.344827586206897"/>
    <x v="14"/>
    <x v="3"/>
  </r>
  <r>
    <x v="9"/>
    <x v="47"/>
    <n v="17.241379310344829"/>
    <x v="14"/>
    <x v="3"/>
  </r>
  <r>
    <x v="9"/>
    <x v="48"/>
    <n v="3.4482758620689653"/>
    <x v="14"/>
    <x v="3"/>
  </r>
  <r>
    <x v="9"/>
    <x v="49"/>
    <n v="1.1494252873563218"/>
    <x v="14"/>
    <x v="3"/>
  </r>
  <r>
    <x v="9"/>
    <x v="50"/>
    <n v="4.5977011494252871"/>
    <x v="14"/>
    <x v="3"/>
  </r>
  <r>
    <x v="9"/>
    <x v="51"/>
    <n v="2.2988505747126435"/>
    <x v="14"/>
    <x v="3"/>
  </r>
  <r>
    <x v="9"/>
    <x v="52"/>
    <n v="0"/>
    <x v="14"/>
    <x v="3"/>
  </r>
  <r>
    <x v="9"/>
    <x v="53"/>
    <n v="1.1494252873563218"/>
    <x v="14"/>
    <x v="3"/>
  </r>
  <r>
    <x v="9"/>
    <x v="54"/>
    <n v="4.5977011494252871"/>
    <x v="14"/>
    <x v="3"/>
  </r>
  <r>
    <x v="9"/>
    <x v="4"/>
    <n v="39.080459770114942"/>
    <x v="14"/>
    <x v="3"/>
  </r>
  <r>
    <x v="9"/>
    <x v="55"/>
    <n v="2.5408805031446549"/>
    <x v="14"/>
    <x v="3"/>
  </r>
  <r>
    <x v="4"/>
    <x v="20"/>
    <n v="1.098901098901099"/>
    <x v="15"/>
    <x v="3"/>
  </r>
  <r>
    <x v="4"/>
    <x v="21"/>
    <n v="42.857142857142854"/>
    <x v="15"/>
    <x v="3"/>
  </r>
  <r>
    <x v="4"/>
    <x v="22"/>
    <n v="41.758241758241759"/>
    <x v="15"/>
    <x v="3"/>
  </r>
  <r>
    <x v="4"/>
    <x v="23"/>
    <n v="4.395604395604396"/>
    <x v="15"/>
    <x v="3"/>
  </r>
  <r>
    <x v="4"/>
    <x v="24"/>
    <n v="5.4945054945054945"/>
    <x v="15"/>
    <x v="3"/>
  </r>
  <r>
    <x v="4"/>
    <x v="25"/>
    <n v="2.197802197802198"/>
    <x v="15"/>
    <x v="3"/>
  </r>
  <r>
    <x v="4"/>
    <x v="26"/>
    <n v="2.197802197802198"/>
    <x v="15"/>
    <x v="3"/>
  </r>
  <r>
    <x v="4"/>
    <x v="27"/>
    <n v="0"/>
    <x v="15"/>
    <x v="3"/>
  </r>
  <r>
    <x v="4"/>
    <x v="28"/>
    <n v="0"/>
    <x v="15"/>
    <x v="3"/>
  </r>
  <r>
    <x v="5"/>
    <x v="20"/>
    <n v="0"/>
    <x v="15"/>
    <x v="3"/>
  </r>
  <r>
    <x v="5"/>
    <x v="21"/>
    <n v="7.6923076923076925"/>
    <x v="15"/>
    <x v="3"/>
  </r>
  <r>
    <x v="5"/>
    <x v="22"/>
    <n v="7.6923076923076925"/>
    <x v="15"/>
    <x v="3"/>
  </r>
  <r>
    <x v="5"/>
    <x v="23"/>
    <n v="1.098901098901099"/>
    <x v="15"/>
    <x v="3"/>
  </r>
  <r>
    <x v="5"/>
    <x v="24"/>
    <n v="2.197802197802198"/>
    <x v="15"/>
    <x v="3"/>
  </r>
  <r>
    <x v="5"/>
    <x v="25"/>
    <n v="1.098901098901099"/>
    <x v="15"/>
    <x v="3"/>
  </r>
  <r>
    <x v="5"/>
    <x v="26"/>
    <n v="0"/>
    <x v="15"/>
    <x v="3"/>
  </r>
  <r>
    <x v="5"/>
    <x v="27"/>
    <n v="0"/>
    <x v="15"/>
    <x v="3"/>
  </r>
  <r>
    <x v="5"/>
    <x v="28"/>
    <n v="0"/>
    <x v="15"/>
    <x v="3"/>
  </r>
  <r>
    <x v="5"/>
    <x v="4"/>
    <n v="80.219780219780219"/>
    <x v="15"/>
    <x v="3"/>
  </r>
  <r>
    <x v="6"/>
    <x v="33"/>
    <n v="3.2967032967032965"/>
    <x v="15"/>
    <x v="3"/>
  </r>
  <r>
    <x v="6"/>
    <x v="34"/>
    <n v="25.274725274725274"/>
    <x v="15"/>
    <x v="3"/>
  </r>
  <r>
    <x v="6"/>
    <x v="35"/>
    <n v="68.131868131868131"/>
    <x v="15"/>
    <x v="3"/>
  </r>
  <r>
    <x v="6"/>
    <x v="36"/>
    <n v="3.2967032967032965"/>
    <x v="15"/>
    <x v="3"/>
  </r>
  <r>
    <x v="6"/>
    <x v="4"/>
    <n v="0"/>
    <x v="15"/>
    <x v="3"/>
  </r>
  <r>
    <x v="6"/>
    <x v="37"/>
    <n v="11.747252747252743"/>
    <x v="15"/>
    <x v="3"/>
  </r>
  <r>
    <x v="7"/>
    <x v="38"/>
    <n v="74.72527472527473"/>
    <x v="15"/>
    <x v="3"/>
  </r>
  <r>
    <x v="7"/>
    <x v="39"/>
    <n v="6.5934065934065931"/>
    <x v="15"/>
    <x v="3"/>
  </r>
  <r>
    <x v="7"/>
    <x v="40"/>
    <n v="9.8901098901098905"/>
    <x v="15"/>
    <x v="3"/>
  </r>
  <r>
    <x v="7"/>
    <x v="41"/>
    <n v="8.791208791208792"/>
    <x v="15"/>
    <x v="3"/>
  </r>
  <r>
    <x v="7"/>
    <x v="4"/>
    <n v="0"/>
    <x v="15"/>
    <x v="3"/>
  </r>
  <r>
    <x v="7"/>
    <x v="42"/>
    <n v="1.285714285714286"/>
    <x v="15"/>
    <x v="3"/>
  </r>
  <r>
    <x v="8"/>
    <x v="43"/>
    <n v="74.72527472527473"/>
    <x v="15"/>
    <x v="3"/>
  </r>
  <r>
    <x v="8"/>
    <x v="44"/>
    <n v="25.274725274725274"/>
    <x v="15"/>
    <x v="3"/>
  </r>
  <r>
    <x v="8"/>
    <x v="4"/>
    <n v="0"/>
    <x v="15"/>
    <x v="3"/>
  </r>
  <r>
    <x v="9"/>
    <x v="45"/>
    <n v="2.197802197802198"/>
    <x v="15"/>
    <x v="3"/>
  </r>
  <r>
    <x v="9"/>
    <x v="46"/>
    <n v="6.5934065934065931"/>
    <x v="15"/>
    <x v="3"/>
  </r>
  <r>
    <x v="9"/>
    <x v="47"/>
    <n v="6.5934065934065931"/>
    <x v="15"/>
    <x v="3"/>
  </r>
  <r>
    <x v="9"/>
    <x v="48"/>
    <n v="2.197802197802198"/>
    <x v="15"/>
    <x v="3"/>
  </r>
  <r>
    <x v="9"/>
    <x v="49"/>
    <n v="0"/>
    <x v="15"/>
    <x v="3"/>
  </r>
  <r>
    <x v="9"/>
    <x v="50"/>
    <n v="0"/>
    <x v="15"/>
    <x v="3"/>
  </r>
  <r>
    <x v="9"/>
    <x v="51"/>
    <n v="0"/>
    <x v="15"/>
    <x v="3"/>
  </r>
  <r>
    <x v="9"/>
    <x v="52"/>
    <n v="0"/>
    <x v="15"/>
    <x v="3"/>
  </r>
  <r>
    <x v="9"/>
    <x v="53"/>
    <n v="2.197802197802198"/>
    <x v="15"/>
    <x v="3"/>
  </r>
  <r>
    <x v="9"/>
    <x v="54"/>
    <n v="0"/>
    <x v="15"/>
    <x v="3"/>
  </r>
  <r>
    <x v="9"/>
    <x v="4"/>
    <n v="80.219780219780219"/>
    <x v="15"/>
    <x v="3"/>
  </r>
  <r>
    <x v="9"/>
    <x v="55"/>
    <n v="1.8518518518518519"/>
    <x v="15"/>
    <x v="3"/>
  </r>
  <r>
    <x v="4"/>
    <x v="20"/>
    <n v="4.3478260869565215"/>
    <x v="16"/>
    <x v="3"/>
  </r>
  <r>
    <x v="4"/>
    <x v="21"/>
    <n v="30.434782608695652"/>
    <x v="16"/>
    <x v="3"/>
  </r>
  <r>
    <x v="4"/>
    <x v="22"/>
    <n v="37.5"/>
    <x v="16"/>
    <x v="3"/>
  </r>
  <r>
    <x v="4"/>
    <x v="23"/>
    <n v="2.1739130434782608"/>
    <x v="16"/>
    <x v="3"/>
  </r>
  <r>
    <x v="4"/>
    <x v="24"/>
    <n v="7.6086956521739131"/>
    <x v="16"/>
    <x v="3"/>
  </r>
  <r>
    <x v="4"/>
    <x v="25"/>
    <n v="1.6304347826086956"/>
    <x v="16"/>
    <x v="3"/>
  </r>
  <r>
    <x v="4"/>
    <x v="26"/>
    <n v="12.5"/>
    <x v="16"/>
    <x v="3"/>
  </r>
  <r>
    <x v="4"/>
    <x v="27"/>
    <n v="1.0869565217391304"/>
    <x v="16"/>
    <x v="3"/>
  </r>
  <r>
    <x v="4"/>
    <x v="28"/>
    <n v="2.7173913043478262"/>
    <x v="16"/>
    <x v="3"/>
  </r>
  <r>
    <x v="5"/>
    <x v="20"/>
    <n v="1.0869565217391304"/>
    <x v="16"/>
    <x v="3"/>
  </r>
  <r>
    <x v="5"/>
    <x v="21"/>
    <n v="2.7173913043478262"/>
    <x v="16"/>
    <x v="3"/>
  </r>
  <r>
    <x v="5"/>
    <x v="22"/>
    <n v="5.4347826086956523"/>
    <x v="16"/>
    <x v="3"/>
  </r>
  <r>
    <x v="5"/>
    <x v="23"/>
    <n v="0"/>
    <x v="16"/>
    <x v="3"/>
  </r>
  <r>
    <x v="5"/>
    <x v="24"/>
    <n v="2.7173913043478262"/>
    <x v="16"/>
    <x v="3"/>
  </r>
  <r>
    <x v="5"/>
    <x v="25"/>
    <n v="1.0869565217391304"/>
    <x v="16"/>
    <x v="3"/>
  </r>
  <r>
    <x v="5"/>
    <x v="26"/>
    <n v="2.7173913043478262"/>
    <x v="16"/>
    <x v="3"/>
  </r>
  <r>
    <x v="5"/>
    <x v="27"/>
    <n v="0"/>
    <x v="16"/>
    <x v="3"/>
  </r>
  <r>
    <x v="5"/>
    <x v="28"/>
    <n v="1.0869565217391304"/>
    <x v="16"/>
    <x v="3"/>
  </r>
  <r>
    <x v="5"/>
    <x v="4"/>
    <n v="83.152173913043484"/>
    <x v="16"/>
    <x v="3"/>
  </r>
  <r>
    <x v="6"/>
    <x v="33"/>
    <n v="9.2391304347826093"/>
    <x v="16"/>
    <x v="3"/>
  </r>
  <r>
    <x v="6"/>
    <x v="34"/>
    <n v="63.586956521739133"/>
    <x v="16"/>
    <x v="3"/>
  </r>
  <r>
    <x v="6"/>
    <x v="35"/>
    <n v="22.282608695652176"/>
    <x v="16"/>
    <x v="3"/>
  </r>
  <r>
    <x v="6"/>
    <x v="36"/>
    <n v="4.8913043478260869"/>
    <x v="16"/>
    <x v="3"/>
  </r>
  <r>
    <x v="6"/>
    <x v="4"/>
    <n v="0"/>
    <x v="16"/>
    <x v="3"/>
  </r>
  <r>
    <x v="6"/>
    <x v="37"/>
    <n v="8.9510869565217401"/>
    <x v="16"/>
    <x v="3"/>
  </r>
  <r>
    <x v="7"/>
    <x v="38"/>
    <n v="79.347826086956516"/>
    <x v="16"/>
    <x v="3"/>
  </r>
  <r>
    <x v="7"/>
    <x v="39"/>
    <n v="6.5217391304347823"/>
    <x v="16"/>
    <x v="3"/>
  </r>
  <r>
    <x v="7"/>
    <x v="40"/>
    <n v="7.6086956521739131"/>
    <x v="16"/>
    <x v="3"/>
  </r>
  <r>
    <x v="7"/>
    <x v="41"/>
    <n v="6.5217391304347823"/>
    <x v="16"/>
    <x v="3"/>
  </r>
  <r>
    <x v="7"/>
    <x v="4"/>
    <n v="0"/>
    <x v="16"/>
    <x v="3"/>
  </r>
  <r>
    <x v="7"/>
    <x v="42"/>
    <n v="0.61956521739130421"/>
    <x v="16"/>
    <x v="3"/>
  </r>
  <r>
    <x v="8"/>
    <x v="43"/>
    <n v="79.347826086956516"/>
    <x v="16"/>
    <x v="3"/>
  </r>
  <r>
    <x v="8"/>
    <x v="44"/>
    <n v="20.652173913043477"/>
    <x v="16"/>
    <x v="3"/>
  </r>
  <r>
    <x v="8"/>
    <x v="4"/>
    <n v="0"/>
    <x v="16"/>
    <x v="3"/>
  </r>
  <r>
    <x v="9"/>
    <x v="45"/>
    <n v="3.2608695652173911"/>
    <x v="16"/>
    <x v="3"/>
  </r>
  <r>
    <x v="9"/>
    <x v="46"/>
    <n v="1.0869565217391304"/>
    <x v="16"/>
    <x v="3"/>
  </r>
  <r>
    <x v="9"/>
    <x v="47"/>
    <n v="5.9782608695652177"/>
    <x v="16"/>
    <x v="3"/>
  </r>
  <r>
    <x v="9"/>
    <x v="48"/>
    <n v="3.8043478260869565"/>
    <x v="16"/>
    <x v="3"/>
  </r>
  <r>
    <x v="9"/>
    <x v="49"/>
    <n v="1.0869565217391304"/>
    <x v="16"/>
    <x v="3"/>
  </r>
  <r>
    <x v="9"/>
    <x v="50"/>
    <n v="0"/>
    <x v="16"/>
    <x v="3"/>
  </r>
  <r>
    <x v="9"/>
    <x v="51"/>
    <n v="0.54347826086956519"/>
    <x v="16"/>
    <x v="3"/>
  </r>
  <r>
    <x v="9"/>
    <x v="52"/>
    <n v="0"/>
    <x v="16"/>
    <x v="3"/>
  </r>
  <r>
    <x v="9"/>
    <x v="53"/>
    <n v="1.0869565217391304"/>
    <x v="16"/>
    <x v="3"/>
  </r>
  <r>
    <x v="9"/>
    <x v="54"/>
    <n v="0.54347826086956519"/>
    <x v="16"/>
    <x v="3"/>
  </r>
  <r>
    <x v="9"/>
    <x v="4"/>
    <n v="82.608695652173907"/>
    <x v="16"/>
    <x v="3"/>
  </r>
  <r>
    <x v="9"/>
    <x v="55"/>
    <n v="2.7526041666666674"/>
    <x v="16"/>
    <x v="3"/>
  </r>
  <r>
    <x v="10"/>
    <x v="56"/>
    <n v="50.09272997032641"/>
    <x v="0"/>
    <x v="2"/>
  </r>
  <r>
    <x v="10"/>
    <x v="57"/>
    <n v="8.2900593471810087"/>
    <x v="0"/>
    <x v="2"/>
  </r>
  <r>
    <x v="10"/>
    <x v="58"/>
    <n v="20.326409495548962"/>
    <x v="0"/>
    <x v="2"/>
  </r>
  <r>
    <x v="10"/>
    <x v="59"/>
    <n v="8.7908011869436198"/>
    <x v="0"/>
    <x v="2"/>
  </r>
  <r>
    <x v="10"/>
    <x v="60"/>
    <n v="0.37091988130563797"/>
    <x v="0"/>
    <x v="2"/>
  </r>
  <r>
    <x v="10"/>
    <x v="61"/>
    <n v="12.091988130563799"/>
    <x v="0"/>
    <x v="2"/>
  </r>
  <r>
    <x v="10"/>
    <x v="62"/>
    <n v="3.7091988130563795E-2"/>
    <x v="0"/>
    <x v="2"/>
  </r>
  <r>
    <x v="11"/>
    <x v="56"/>
    <n v="49.666172106824924"/>
    <x v="0"/>
    <x v="2"/>
  </r>
  <r>
    <x v="11"/>
    <x v="57"/>
    <n v="8.1045994065281892"/>
    <x v="0"/>
    <x v="2"/>
  </r>
  <r>
    <x v="11"/>
    <x v="58"/>
    <n v="19.862759643916913"/>
    <x v="0"/>
    <x v="2"/>
  </r>
  <r>
    <x v="11"/>
    <x v="59"/>
    <n v="8.4569732937685451"/>
    <x v="0"/>
    <x v="2"/>
  </r>
  <r>
    <x v="11"/>
    <x v="63"/>
    <n v="0.37091988130563797"/>
    <x v="0"/>
    <x v="2"/>
  </r>
  <r>
    <x v="11"/>
    <x v="64"/>
    <n v="12.091988130563799"/>
    <x v="0"/>
    <x v="2"/>
  </r>
  <r>
    <x v="11"/>
    <x v="65"/>
    <n v="0"/>
    <x v="0"/>
    <x v="2"/>
  </r>
  <r>
    <x v="11"/>
    <x v="66"/>
    <n v="1.8545994065281898E-2"/>
    <x v="0"/>
    <x v="2"/>
  </r>
  <r>
    <x v="11"/>
    <x v="4"/>
    <n v="1.4280415430267062"/>
    <x v="0"/>
    <x v="2"/>
  </r>
  <r>
    <x v="12"/>
    <x v="67"/>
    <n v="0.44510385756676557"/>
    <x v="0"/>
    <x v="2"/>
  </r>
  <r>
    <x v="12"/>
    <x v="68"/>
    <n v="6.1016320474777448"/>
    <x v="0"/>
    <x v="2"/>
  </r>
  <r>
    <x v="12"/>
    <x v="69"/>
    <n v="36.405786350148368"/>
    <x v="0"/>
    <x v="2"/>
  </r>
  <r>
    <x v="12"/>
    <x v="70"/>
    <n v="6.7136498516320477"/>
    <x v="0"/>
    <x v="2"/>
  </r>
  <r>
    <x v="12"/>
    <x v="71"/>
    <n v="0.20400593471810088"/>
    <x v="0"/>
    <x v="2"/>
  </r>
  <r>
    <x v="12"/>
    <x v="72"/>
    <n v="5.4896142433234418"/>
    <x v="0"/>
    <x v="2"/>
  </r>
  <r>
    <x v="12"/>
    <x v="73"/>
    <n v="2.4109792284866467"/>
    <x v="0"/>
    <x v="2"/>
  </r>
  <r>
    <x v="12"/>
    <x v="74"/>
    <n v="1.7618694362017804"/>
    <x v="0"/>
    <x v="2"/>
  </r>
  <r>
    <x v="12"/>
    <x v="75"/>
    <n v="4.5623145400593472"/>
    <x v="0"/>
    <x v="2"/>
  </r>
  <r>
    <x v="12"/>
    <x v="76"/>
    <n v="13.538575667655786"/>
    <x v="0"/>
    <x v="2"/>
  </r>
  <r>
    <x v="12"/>
    <x v="59"/>
    <n v="8.4569732937685451"/>
    <x v="0"/>
    <x v="2"/>
  </r>
  <r>
    <x v="12"/>
    <x v="63"/>
    <n v="0.37091988130563797"/>
    <x v="0"/>
    <x v="2"/>
  </r>
  <r>
    <x v="12"/>
    <x v="64"/>
    <n v="12.091988130563799"/>
    <x v="0"/>
    <x v="2"/>
  </r>
  <r>
    <x v="12"/>
    <x v="65"/>
    <n v="0"/>
    <x v="0"/>
    <x v="2"/>
  </r>
  <r>
    <x v="12"/>
    <x v="66"/>
    <n v="1.8545994065281898E-2"/>
    <x v="0"/>
    <x v="2"/>
  </r>
  <r>
    <x v="12"/>
    <x v="4"/>
    <n v="1.4280415430267062"/>
    <x v="0"/>
    <x v="2"/>
  </r>
  <r>
    <x v="13"/>
    <x v="77"/>
    <n v="5.9210526315789478"/>
    <x v="0"/>
    <x v="2"/>
  </r>
  <r>
    <x v="13"/>
    <x v="78"/>
    <n v="0"/>
    <x v="0"/>
    <x v="2"/>
  </r>
  <r>
    <x v="13"/>
    <x v="79"/>
    <n v="6.3596491228070171"/>
    <x v="0"/>
    <x v="2"/>
  </r>
  <r>
    <x v="13"/>
    <x v="80"/>
    <n v="30.701754385964911"/>
    <x v="0"/>
    <x v="2"/>
  </r>
  <r>
    <x v="13"/>
    <x v="76"/>
    <n v="57.017543859649123"/>
    <x v="0"/>
    <x v="2"/>
  </r>
  <r>
    <x v="14"/>
    <x v="77"/>
    <n v="0.46012269938650308"/>
    <x v="0"/>
    <x v="2"/>
  </r>
  <r>
    <x v="14"/>
    <x v="78"/>
    <n v="1.6871165644171779"/>
    <x v="0"/>
    <x v="2"/>
  </r>
  <r>
    <x v="14"/>
    <x v="79"/>
    <n v="0.76687116564417179"/>
    <x v="0"/>
    <x v="2"/>
  </r>
  <r>
    <x v="14"/>
    <x v="80"/>
    <n v="18.558282208588956"/>
    <x v="0"/>
    <x v="2"/>
  </r>
  <r>
    <x v="14"/>
    <x v="76"/>
    <n v="15.184049079754601"/>
    <x v="0"/>
    <x v="2"/>
  </r>
  <r>
    <x v="14"/>
    <x v="61"/>
    <n v="63.343558282208591"/>
    <x v="0"/>
    <x v="2"/>
  </r>
  <r>
    <x v="14"/>
    <x v="66"/>
    <n v="0"/>
    <x v="0"/>
    <x v="2"/>
  </r>
  <r>
    <x v="10"/>
    <x v="56"/>
    <n v="68.533333333333331"/>
    <x v="1"/>
    <x v="2"/>
  </r>
  <r>
    <x v="10"/>
    <x v="57"/>
    <n v="8.2666666666666675"/>
    <x v="1"/>
    <x v="2"/>
  </r>
  <r>
    <x v="10"/>
    <x v="58"/>
    <n v="10.222222222222221"/>
    <x v="1"/>
    <x v="2"/>
  </r>
  <r>
    <x v="10"/>
    <x v="59"/>
    <n v="0.26666666666666666"/>
    <x v="1"/>
    <x v="2"/>
  </r>
  <r>
    <x v="10"/>
    <x v="60"/>
    <n v="8.8888888888888892E-2"/>
    <x v="1"/>
    <x v="2"/>
  </r>
  <r>
    <x v="10"/>
    <x v="61"/>
    <n v="12.533333333333333"/>
    <x v="1"/>
    <x v="2"/>
  </r>
  <r>
    <x v="10"/>
    <x v="62"/>
    <n v="8.8888888888888892E-2"/>
    <x v="1"/>
    <x v="2"/>
  </r>
  <r>
    <x v="11"/>
    <x v="56"/>
    <n v="68.088888888888889"/>
    <x v="1"/>
    <x v="2"/>
  </r>
  <r>
    <x v="11"/>
    <x v="57"/>
    <n v="8.1777777777777771"/>
    <x v="1"/>
    <x v="2"/>
  </r>
  <r>
    <x v="11"/>
    <x v="58"/>
    <n v="9.8666666666666671"/>
    <x v="1"/>
    <x v="2"/>
  </r>
  <r>
    <x v="11"/>
    <x v="59"/>
    <n v="0.26666666666666666"/>
    <x v="1"/>
    <x v="2"/>
  </r>
  <r>
    <x v="11"/>
    <x v="63"/>
    <n v="8.8888888888888892E-2"/>
    <x v="1"/>
    <x v="2"/>
  </r>
  <r>
    <x v="11"/>
    <x v="64"/>
    <n v="12.533333333333333"/>
    <x v="1"/>
    <x v="2"/>
  </r>
  <r>
    <x v="11"/>
    <x v="65"/>
    <n v="0"/>
    <x v="1"/>
    <x v="2"/>
  </r>
  <r>
    <x v="11"/>
    <x v="66"/>
    <n v="8.8888888888888892E-2"/>
    <x v="1"/>
    <x v="2"/>
  </r>
  <r>
    <x v="11"/>
    <x v="4"/>
    <n v="0.88888888888888884"/>
    <x v="1"/>
    <x v="2"/>
  </r>
  <r>
    <x v="12"/>
    <x v="67"/>
    <n v="1.3333333333333333"/>
    <x v="1"/>
    <x v="2"/>
  </r>
  <r>
    <x v="12"/>
    <x v="68"/>
    <n v="10.488888888888889"/>
    <x v="1"/>
    <x v="2"/>
  </r>
  <r>
    <x v="12"/>
    <x v="69"/>
    <n v="44.977777777777774"/>
    <x v="1"/>
    <x v="2"/>
  </r>
  <r>
    <x v="12"/>
    <x v="70"/>
    <n v="11.28888888888889"/>
    <x v="1"/>
    <x v="2"/>
  </r>
  <r>
    <x v="12"/>
    <x v="71"/>
    <n v="8.8888888888888892E-2"/>
    <x v="1"/>
    <x v="2"/>
  </r>
  <r>
    <x v="12"/>
    <x v="72"/>
    <n v="4.8"/>
    <x v="1"/>
    <x v="2"/>
  </r>
  <r>
    <x v="12"/>
    <x v="73"/>
    <n v="3.2888888888888888"/>
    <x v="1"/>
    <x v="2"/>
  </r>
  <r>
    <x v="12"/>
    <x v="74"/>
    <n v="0.44444444444444442"/>
    <x v="1"/>
    <x v="2"/>
  </r>
  <r>
    <x v="12"/>
    <x v="75"/>
    <n v="3.4666666666666668"/>
    <x v="1"/>
    <x v="2"/>
  </r>
  <r>
    <x v="12"/>
    <x v="76"/>
    <n v="5.9555555555555557"/>
    <x v="1"/>
    <x v="2"/>
  </r>
  <r>
    <x v="12"/>
    <x v="59"/>
    <n v="0.26666666666666666"/>
    <x v="1"/>
    <x v="2"/>
  </r>
  <r>
    <x v="12"/>
    <x v="63"/>
    <n v="8.8888888888888892E-2"/>
    <x v="1"/>
    <x v="2"/>
  </r>
  <r>
    <x v="12"/>
    <x v="64"/>
    <n v="12.533333333333333"/>
    <x v="1"/>
    <x v="2"/>
  </r>
  <r>
    <x v="12"/>
    <x v="65"/>
    <n v="0"/>
    <x v="1"/>
    <x v="2"/>
  </r>
  <r>
    <x v="12"/>
    <x v="66"/>
    <n v="8.8888888888888892E-2"/>
    <x v="1"/>
    <x v="2"/>
  </r>
  <r>
    <x v="12"/>
    <x v="4"/>
    <n v="0.88888888888888884"/>
    <x v="1"/>
    <x v="2"/>
  </r>
  <r>
    <x v="13"/>
    <x v="77"/>
    <n v="0"/>
    <x v="1"/>
    <x v="2"/>
  </r>
  <r>
    <x v="13"/>
    <x v="78"/>
    <n v="0"/>
    <x v="1"/>
    <x v="2"/>
  </r>
  <r>
    <x v="13"/>
    <x v="79"/>
    <n v="0"/>
    <x v="1"/>
    <x v="2"/>
  </r>
  <r>
    <x v="13"/>
    <x v="80"/>
    <n v="33.333333333333336"/>
    <x v="1"/>
    <x v="2"/>
  </r>
  <r>
    <x v="13"/>
    <x v="76"/>
    <n v="66.666666666666671"/>
    <x v="1"/>
    <x v="2"/>
  </r>
  <r>
    <x v="14"/>
    <x v="77"/>
    <n v="0"/>
    <x v="1"/>
    <x v="2"/>
  </r>
  <r>
    <x v="14"/>
    <x v="78"/>
    <n v="0"/>
    <x v="1"/>
    <x v="2"/>
  </r>
  <r>
    <x v="14"/>
    <x v="79"/>
    <n v="0"/>
    <x v="1"/>
    <x v="2"/>
  </r>
  <r>
    <x v="14"/>
    <x v="80"/>
    <n v="4.2553191489361701"/>
    <x v="1"/>
    <x v="2"/>
  </r>
  <r>
    <x v="14"/>
    <x v="76"/>
    <n v="2.8368794326241136"/>
    <x v="1"/>
    <x v="2"/>
  </r>
  <r>
    <x v="14"/>
    <x v="61"/>
    <n v="92.907801418439718"/>
    <x v="1"/>
    <x v="2"/>
  </r>
  <r>
    <x v="14"/>
    <x v="66"/>
    <n v="0"/>
    <x v="1"/>
    <x v="2"/>
  </r>
  <r>
    <x v="10"/>
    <x v="56"/>
    <n v="38.913043478260867"/>
    <x v="2"/>
    <x v="2"/>
  </r>
  <r>
    <x v="10"/>
    <x v="57"/>
    <n v="6.5217391304347823"/>
    <x v="2"/>
    <x v="2"/>
  </r>
  <r>
    <x v="10"/>
    <x v="58"/>
    <n v="18.695652173913043"/>
    <x v="2"/>
    <x v="2"/>
  </r>
  <r>
    <x v="10"/>
    <x v="59"/>
    <n v="20.271739130434781"/>
    <x v="2"/>
    <x v="2"/>
  </r>
  <r>
    <x v="10"/>
    <x v="60"/>
    <n v="0.21739130434782608"/>
    <x v="2"/>
    <x v="2"/>
  </r>
  <r>
    <x v="10"/>
    <x v="61"/>
    <n v="15.326086956521738"/>
    <x v="2"/>
    <x v="2"/>
  </r>
  <r>
    <x v="10"/>
    <x v="62"/>
    <n v="5.434782608695652E-2"/>
    <x v="2"/>
    <x v="2"/>
  </r>
  <r>
    <x v="11"/>
    <x v="56"/>
    <n v="38.695652173913047"/>
    <x v="2"/>
    <x v="2"/>
  </r>
  <r>
    <x v="11"/>
    <x v="57"/>
    <n v="6.4673913043478262"/>
    <x v="2"/>
    <x v="2"/>
  </r>
  <r>
    <x v="11"/>
    <x v="58"/>
    <n v="18.260869565217391"/>
    <x v="2"/>
    <x v="2"/>
  </r>
  <r>
    <x v="11"/>
    <x v="59"/>
    <n v="19.836956521739129"/>
    <x v="2"/>
    <x v="2"/>
  </r>
  <r>
    <x v="11"/>
    <x v="63"/>
    <n v="0.21739130434782608"/>
    <x v="2"/>
    <x v="2"/>
  </r>
  <r>
    <x v="11"/>
    <x v="64"/>
    <n v="15.326086956521738"/>
    <x v="2"/>
    <x v="2"/>
  </r>
  <r>
    <x v="11"/>
    <x v="65"/>
    <n v="0"/>
    <x v="2"/>
    <x v="2"/>
  </r>
  <r>
    <x v="11"/>
    <x v="66"/>
    <n v="0"/>
    <x v="2"/>
    <x v="2"/>
  </r>
  <r>
    <x v="11"/>
    <x v="4"/>
    <n v="1.1956521739130435"/>
    <x v="2"/>
    <x v="2"/>
  </r>
  <r>
    <x v="12"/>
    <x v="67"/>
    <n v="0"/>
    <x v="2"/>
    <x v="2"/>
  </r>
  <r>
    <x v="12"/>
    <x v="68"/>
    <n v="3.2608695652173911"/>
    <x v="2"/>
    <x v="2"/>
  </r>
  <r>
    <x v="12"/>
    <x v="69"/>
    <n v="30.108695652173914"/>
    <x v="2"/>
    <x v="2"/>
  </r>
  <r>
    <x v="12"/>
    <x v="70"/>
    <n v="5.3260869565217392"/>
    <x v="2"/>
    <x v="2"/>
  </r>
  <r>
    <x v="12"/>
    <x v="71"/>
    <n v="0"/>
    <x v="2"/>
    <x v="2"/>
  </r>
  <r>
    <x v="12"/>
    <x v="72"/>
    <n v="4.4021739130434785"/>
    <x v="2"/>
    <x v="2"/>
  </r>
  <r>
    <x v="12"/>
    <x v="73"/>
    <n v="2.0652173913043477"/>
    <x v="2"/>
    <x v="2"/>
  </r>
  <r>
    <x v="12"/>
    <x v="74"/>
    <n v="2.1195652173913042"/>
    <x v="2"/>
    <x v="2"/>
  </r>
  <r>
    <x v="12"/>
    <x v="75"/>
    <n v="4.2934782608695654"/>
    <x v="2"/>
    <x v="2"/>
  </r>
  <r>
    <x v="12"/>
    <x v="76"/>
    <n v="11.847826086956522"/>
    <x v="2"/>
    <x v="2"/>
  </r>
  <r>
    <x v="12"/>
    <x v="59"/>
    <n v="19.836956521739129"/>
    <x v="2"/>
    <x v="2"/>
  </r>
  <r>
    <x v="12"/>
    <x v="63"/>
    <n v="0.21739130434782608"/>
    <x v="2"/>
    <x v="2"/>
  </r>
  <r>
    <x v="12"/>
    <x v="64"/>
    <n v="15.326086956521738"/>
    <x v="2"/>
    <x v="2"/>
  </r>
  <r>
    <x v="12"/>
    <x v="65"/>
    <n v="0"/>
    <x v="2"/>
    <x v="2"/>
  </r>
  <r>
    <x v="12"/>
    <x v="66"/>
    <n v="0"/>
    <x v="2"/>
    <x v="2"/>
  </r>
  <r>
    <x v="12"/>
    <x v="4"/>
    <n v="1.1956521739130435"/>
    <x v="2"/>
    <x v="2"/>
  </r>
  <r>
    <x v="13"/>
    <x v="77"/>
    <n v="6.3013698630136989"/>
    <x v="2"/>
    <x v="2"/>
  </r>
  <r>
    <x v="13"/>
    <x v="78"/>
    <n v="0"/>
    <x v="2"/>
    <x v="2"/>
  </r>
  <r>
    <x v="13"/>
    <x v="79"/>
    <n v="7.1232876712328768"/>
    <x v="2"/>
    <x v="2"/>
  </r>
  <r>
    <x v="13"/>
    <x v="80"/>
    <n v="30.958904109589042"/>
    <x v="2"/>
    <x v="2"/>
  </r>
  <r>
    <x v="13"/>
    <x v="76"/>
    <n v="55.61643835616438"/>
    <x v="2"/>
    <x v="2"/>
  </r>
  <r>
    <x v="14"/>
    <x v="77"/>
    <n v="1.0638297872340425"/>
    <x v="2"/>
    <x v="2"/>
  </r>
  <r>
    <x v="14"/>
    <x v="78"/>
    <n v="3.5460992907801416"/>
    <x v="2"/>
    <x v="2"/>
  </r>
  <r>
    <x v="14"/>
    <x v="79"/>
    <n v="1.4184397163120568"/>
    <x v="2"/>
    <x v="2"/>
  </r>
  <r>
    <x v="14"/>
    <x v="80"/>
    <n v="30.851063829787233"/>
    <x v="2"/>
    <x v="2"/>
  </r>
  <r>
    <x v="14"/>
    <x v="76"/>
    <n v="24.468085106382979"/>
    <x v="2"/>
    <x v="2"/>
  </r>
  <r>
    <x v="14"/>
    <x v="61"/>
    <n v="38.652482269503544"/>
    <x v="2"/>
    <x v="2"/>
  </r>
  <r>
    <x v="14"/>
    <x v="66"/>
    <n v="0"/>
    <x v="2"/>
    <x v="2"/>
  </r>
  <r>
    <x v="10"/>
    <x v="56"/>
    <n v="70.140845070422529"/>
    <x v="3"/>
    <x v="2"/>
  </r>
  <r>
    <x v="10"/>
    <x v="57"/>
    <n v="7.042253521126761"/>
    <x v="3"/>
    <x v="2"/>
  </r>
  <r>
    <x v="10"/>
    <x v="58"/>
    <n v="7.605633802816901"/>
    <x v="3"/>
    <x v="2"/>
  </r>
  <r>
    <x v="10"/>
    <x v="59"/>
    <n v="1.8309859154929577"/>
    <x v="3"/>
    <x v="2"/>
  </r>
  <r>
    <x v="10"/>
    <x v="60"/>
    <n v="1.1267605633802817"/>
    <x v="3"/>
    <x v="2"/>
  </r>
  <r>
    <x v="10"/>
    <x v="61"/>
    <n v="12.253521126760564"/>
    <x v="3"/>
    <x v="2"/>
  </r>
  <r>
    <x v="10"/>
    <x v="62"/>
    <n v="0"/>
    <x v="3"/>
    <x v="2"/>
  </r>
  <r>
    <x v="11"/>
    <x v="56"/>
    <n v="70"/>
    <x v="3"/>
    <x v="2"/>
  </r>
  <r>
    <x v="11"/>
    <x v="57"/>
    <n v="6.901408450704225"/>
    <x v="3"/>
    <x v="2"/>
  </r>
  <r>
    <x v="11"/>
    <x v="58"/>
    <n v="7.183098591549296"/>
    <x v="3"/>
    <x v="2"/>
  </r>
  <r>
    <x v="11"/>
    <x v="59"/>
    <n v="1.6901408450704225"/>
    <x v="3"/>
    <x v="2"/>
  </r>
  <r>
    <x v="11"/>
    <x v="63"/>
    <n v="1.1267605633802817"/>
    <x v="3"/>
    <x v="2"/>
  </r>
  <r>
    <x v="11"/>
    <x v="64"/>
    <n v="12.253521126760564"/>
    <x v="3"/>
    <x v="2"/>
  </r>
  <r>
    <x v="11"/>
    <x v="65"/>
    <n v="0"/>
    <x v="3"/>
    <x v="2"/>
  </r>
  <r>
    <x v="11"/>
    <x v="66"/>
    <n v="0"/>
    <x v="3"/>
    <x v="2"/>
  </r>
  <r>
    <x v="11"/>
    <x v="4"/>
    <n v="0.84507042253521125"/>
    <x v="3"/>
    <x v="2"/>
  </r>
  <r>
    <x v="12"/>
    <x v="67"/>
    <n v="0.70422535211267601"/>
    <x v="3"/>
    <x v="2"/>
  </r>
  <r>
    <x v="12"/>
    <x v="68"/>
    <n v="11.267605633802816"/>
    <x v="3"/>
    <x v="2"/>
  </r>
  <r>
    <x v="12"/>
    <x v="69"/>
    <n v="52.535211267605632"/>
    <x v="3"/>
    <x v="2"/>
  </r>
  <r>
    <x v="12"/>
    <x v="70"/>
    <n v="5.492957746478873"/>
    <x v="3"/>
    <x v="2"/>
  </r>
  <r>
    <x v="12"/>
    <x v="71"/>
    <n v="0.56338028169014087"/>
    <x v="3"/>
    <x v="2"/>
  </r>
  <r>
    <x v="12"/>
    <x v="72"/>
    <n v="4.647887323943662"/>
    <x v="3"/>
    <x v="2"/>
  </r>
  <r>
    <x v="12"/>
    <x v="73"/>
    <n v="1.6901408450704225"/>
    <x v="3"/>
    <x v="2"/>
  </r>
  <r>
    <x v="12"/>
    <x v="74"/>
    <n v="0.42253521126760563"/>
    <x v="3"/>
    <x v="2"/>
  </r>
  <r>
    <x v="12"/>
    <x v="75"/>
    <n v="0.84507042253521125"/>
    <x v="3"/>
    <x v="2"/>
  </r>
  <r>
    <x v="12"/>
    <x v="76"/>
    <n v="5.915492957746479"/>
    <x v="3"/>
    <x v="2"/>
  </r>
  <r>
    <x v="12"/>
    <x v="59"/>
    <n v="1.6901408450704225"/>
    <x v="3"/>
    <x v="2"/>
  </r>
  <r>
    <x v="12"/>
    <x v="63"/>
    <n v="1.1267605633802817"/>
    <x v="3"/>
    <x v="2"/>
  </r>
  <r>
    <x v="12"/>
    <x v="64"/>
    <n v="12.253521126760564"/>
    <x v="3"/>
    <x v="2"/>
  </r>
  <r>
    <x v="12"/>
    <x v="65"/>
    <n v="0"/>
    <x v="3"/>
    <x v="2"/>
  </r>
  <r>
    <x v="12"/>
    <x v="66"/>
    <n v="0"/>
    <x v="3"/>
    <x v="2"/>
  </r>
  <r>
    <x v="12"/>
    <x v="4"/>
    <n v="0.84507042253521125"/>
    <x v="3"/>
    <x v="2"/>
  </r>
  <r>
    <x v="13"/>
    <x v="77"/>
    <n v="0"/>
    <x v="3"/>
    <x v="2"/>
  </r>
  <r>
    <x v="13"/>
    <x v="78"/>
    <n v="0"/>
    <x v="3"/>
    <x v="2"/>
  </r>
  <r>
    <x v="13"/>
    <x v="79"/>
    <n v="16.666666666666668"/>
    <x v="3"/>
    <x v="2"/>
  </r>
  <r>
    <x v="13"/>
    <x v="80"/>
    <n v="41.666666666666664"/>
    <x v="3"/>
    <x v="2"/>
  </r>
  <r>
    <x v="13"/>
    <x v="76"/>
    <n v="41.666666666666664"/>
    <x v="3"/>
    <x v="2"/>
  </r>
  <r>
    <x v="14"/>
    <x v="77"/>
    <n v="0"/>
    <x v="3"/>
    <x v="2"/>
  </r>
  <r>
    <x v="14"/>
    <x v="78"/>
    <n v="0"/>
    <x v="3"/>
    <x v="2"/>
  </r>
  <r>
    <x v="14"/>
    <x v="79"/>
    <n v="0"/>
    <x v="3"/>
    <x v="2"/>
  </r>
  <r>
    <x v="14"/>
    <x v="80"/>
    <n v="8.0459770114942533"/>
    <x v="3"/>
    <x v="2"/>
  </r>
  <r>
    <x v="14"/>
    <x v="76"/>
    <n v="8.0459770114942533"/>
    <x v="3"/>
    <x v="2"/>
  </r>
  <r>
    <x v="14"/>
    <x v="61"/>
    <n v="83.908045977011497"/>
    <x v="3"/>
    <x v="2"/>
  </r>
  <r>
    <x v="14"/>
    <x v="66"/>
    <n v="0"/>
    <x v="3"/>
    <x v="2"/>
  </r>
  <r>
    <x v="10"/>
    <x v="56"/>
    <n v="20.434782608695652"/>
    <x v="4"/>
    <x v="2"/>
  </r>
  <r>
    <x v="10"/>
    <x v="57"/>
    <n v="12.173913043478262"/>
    <x v="4"/>
    <x v="2"/>
  </r>
  <r>
    <x v="10"/>
    <x v="58"/>
    <n v="57.826086956521742"/>
    <x v="4"/>
    <x v="2"/>
  </r>
  <r>
    <x v="10"/>
    <x v="59"/>
    <n v="2.6086956521739131"/>
    <x v="4"/>
    <x v="2"/>
  </r>
  <r>
    <x v="10"/>
    <x v="60"/>
    <n v="0"/>
    <x v="4"/>
    <x v="2"/>
  </r>
  <r>
    <x v="10"/>
    <x v="61"/>
    <n v="6.9565217391304346"/>
    <x v="4"/>
    <x v="2"/>
  </r>
  <r>
    <x v="10"/>
    <x v="62"/>
    <n v="0"/>
    <x v="4"/>
    <x v="2"/>
  </r>
  <r>
    <x v="11"/>
    <x v="56"/>
    <n v="19.855072463768117"/>
    <x v="4"/>
    <x v="2"/>
  </r>
  <r>
    <x v="11"/>
    <x v="57"/>
    <n v="11.44927536231884"/>
    <x v="4"/>
    <x v="2"/>
  </r>
  <r>
    <x v="11"/>
    <x v="58"/>
    <n v="57.10144927536232"/>
    <x v="4"/>
    <x v="2"/>
  </r>
  <r>
    <x v="11"/>
    <x v="59"/>
    <n v="2.4637681159420288"/>
    <x v="4"/>
    <x v="2"/>
  </r>
  <r>
    <x v="11"/>
    <x v="63"/>
    <n v="0"/>
    <x v="4"/>
    <x v="2"/>
  </r>
  <r>
    <x v="11"/>
    <x v="64"/>
    <n v="6.9565217391304346"/>
    <x v="4"/>
    <x v="2"/>
  </r>
  <r>
    <x v="11"/>
    <x v="65"/>
    <n v="0"/>
    <x v="4"/>
    <x v="2"/>
  </r>
  <r>
    <x v="11"/>
    <x v="66"/>
    <n v="0"/>
    <x v="4"/>
    <x v="2"/>
  </r>
  <r>
    <x v="11"/>
    <x v="4"/>
    <n v="2.1739130434782608"/>
    <x v="4"/>
    <x v="2"/>
  </r>
  <r>
    <x v="12"/>
    <x v="67"/>
    <n v="0"/>
    <x v="4"/>
    <x v="2"/>
  </r>
  <r>
    <x v="12"/>
    <x v="68"/>
    <n v="4.4927536231884062"/>
    <x v="4"/>
    <x v="2"/>
  </r>
  <r>
    <x v="12"/>
    <x v="69"/>
    <n v="13.188405797101449"/>
    <x v="4"/>
    <x v="2"/>
  </r>
  <r>
    <x v="12"/>
    <x v="70"/>
    <n v="2.1739130434782608"/>
    <x v="4"/>
    <x v="2"/>
  </r>
  <r>
    <x v="12"/>
    <x v="71"/>
    <n v="0.43478260869565216"/>
    <x v="4"/>
    <x v="2"/>
  </r>
  <r>
    <x v="12"/>
    <x v="72"/>
    <n v="9.27536231884058"/>
    <x v="4"/>
    <x v="2"/>
  </r>
  <r>
    <x v="12"/>
    <x v="73"/>
    <n v="1.7391304347826086"/>
    <x v="4"/>
    <x v="2"/>
  </r>
  <r>
    <x v="12"/>
    <x v="74"/>
    <n v="5.0724637681159424"/>
    <x v="4"/>
    <x v="2"/>
  </r>
  <r>
    <x v="12"/>
    <x v="75"/>
    <n v="12.173913043478262"/>
    <x v="4"/>
    <x v="2"/>
  </r>
  <r>
    <x v="12"/>
    <x v="76"/>
    <n v="39.855072463768117"/>
    <x v="4"/>
    <x v="2"/>
  </r>
  <r>
    <x v="12"/>
    <x v="59"/>
    <n v="2.4637681159420288"/>
    <x v="4"/>
    <x v="2"/>
  </r>
  <r>
    <x v="12"/>
    <x v="63"/>
    <n v="0"/>
    <x v="4"/>
    <x v="2"/>
  </r>
  <r>
    <x v="12"/>
    <x v="64"/>
    <n v="6.9565217391304346"/>
    <x v="4"/>
    <x v="2"/>
  </r>
  <r>
    <x v="12"/>
    <x v="65"/>
    <n v="0"/>
    <x v="4"/>
    <x v="2"/>
  </r>
  <r>
    <x v="12"/>
    <x v="66"/>
    <n v="0"/>
    <x v="4"/>
    <x v="2"/>
  </r>
  <r>
    <x v="12"/>
    <x v="4"/>
    <n v="2.1739130434782608"/>
    <x v="4"/>
    <x v="2"/>
  </r>
  <r>
    <x v="13"/>
    <x v="77"/>
    <n v="5.882352941176471"/>
    <x v="4"/>
    <x v="2"/>
  </r>
  <r>
    <x v="13"/>
    <x v="78"/>
    <n v="0"/>
    <x v="4"/>
    <x v="2"/>
  </r>
  <r>
    <x v="13"/>
    <x v="79"/>
    <n v="0"/>
    <x v="4"/>
    <x v="2"/>
  </r>
  <r>
    <x v="13"/>
    <x v="80"/>
    <n v="17.647058823529413"/>
    <x v="4"/>
    <x v="2"/>
  </r>
  <r>
    <x v="13"/>
    <x v="76"/>
    <n v="76.470588235294116"/>
    <x v="4"/>
    <x v="2"/>
  </r>
  <r>
    <x v="14"/>
    <x v="77"/>
    <n v="0"/>
    <x v="4"/>
    <x v="2"/>
  </r>
  <r>
    <x v="14"/>
    <x v="78"/>
    <n v="0"/>
    <x v="4"/>
    <x v="2"/>
  </r>
  <r>
    <x v="14"/>
    <x v="79"/>
    <n v="0"/>
    <x v="4"/>
    <x v="2"/>
  </r>
  <r>
    <x v="14"/>
    <x v="80"/>
    <n v="16.666666666666668"/>
    <x v="4"/>
    <x v="2"/>
  </r>
  <r>
    <x v="14"/>
    <x v="76"/>
    <n v="14.583333333333334"/>
    <x v="4"/>
    <x v="2"/>
  </r>
  <r>
    <x v="14"/>
    <x v="61"/>
    <n v="68.75"/>
    <x v="4"/>
    <x v="2"/>
  </r>
  <r>
    <x v="14"/>
    <x v="66"/>
    <n v="0"/>
    <x v="4"/>
    <x v="2"/>
  </r>
  <r>
    <x v="10"/>
    <x v="56"/>
    <n v="14.358974358974359"/>
    <x v="5"/>
    <x v="2"/>
  </r>
  <r>
    <x v="10"/>
    <x v="57"/>
    <n v="11.794871794871796"/>
    <x v="5"/>
    <x v="2"/>
  </r>
  <r>
    <x v="10"/>
    <x v="58"/>
    <n v="64.615384615384613"/>
    <x v="5"/>
    <x v="2"/>
  </r>
  <r>
    <x v="10"/>
    <x v="59"/>
    <n v="4.1025641025641022"/>
    <x v="5"/>
    <x v="2"/>
  </r>
  <r>
    <x v="10"/>
    <x v="60"/>
    <n v="0"/>
    <x v="5"/>
    <x v="2"/>
  </r>
  <r>
    <x v="10"/>
    <x v="61"/>
    <n v="5.1282051282051286"/>
    <x v="5"/>
    <x v="2"/>
  </r>
  <r>
    <x v="10"/>
    <x v="62"/>
    <n v="0"/>
    <x v="5"/>
    <x v="2"/>
  </r>
  <r>
    <x v="11"/>
    <x v="56"/>
    <n v="13.846153846153847"/>
    <x v="5"/>
    <x v="2"/>
  </r>
  <r>
    <x v="11"/>
    <x v="57"/>
    <n v="11.282051282051283"/>
    <x v="5"/>
    <x v="2"/>
  </r>
  <r>
    <x v="11"/>
    <x v="58"/>
    <n v="64.615384615384613"/>
    <x v="5"/>
    <x v="2"/>
  </r>
  <r>
    <x v="11"/>
    <x v="59"/>
    <n v="4.1025641025641022"/>
    <x v="5"/>
    <x v="2"/>
  </r>
  <r>
    <x v="11"/>
    <x v="63"/>
    <n v="0"/>
    <x v="5"/>
    <x v="2"/>
  </r>
  <r>
    <x v="11"/>
    <x v="64"/>
    <n v="5.1282051282051286"/>
    <x v="5"/>
    <x v="2"/>
  </r>
  <r>
    <x v="11"/>
    <x v="65"/>
    <n v="0"/>
    <x v="5"/>
    <x v="2"/>
  </r>
  <r>
    <x v="11"/>
    <x v="66"/>
    <n v="0"/>
    <x v="5"/>
    <x v="2"/>
  </r>
  <r>
    <x v="11"/>
    <x v="4"/>
    <n v="1.0256410256410255"/>
    <x v="5"/>
    <x v="2"/>
  </r>
  <r>
    <x v="12"/>
    <x v="67"/>
    <n v="0"/>
    <x v="5"/>
    <x v="2"/>
  </r>
  <r>
    <x v="12"/>
    <x v="68"/>
    <n v="3.0769230769230771"/>
    <x v="5"/>
    <x v="2"/>
  </r>
  <r>
    <x v="12"/>
    <x v="69"/>
    <n v="8.2051282051282044"/>
    <x v="5"/>
    <x v="2"/>
  </r>
  <r>
    <x v="12"/>
    <x v="70"/>
    <n v="2.5641025641025643"/>
    <x v="5"/>
    <x v="2"/>
  </r>
  <r>
    <x v="12"/>
    <x v="71"/>
    <n v="0"/>
    <x v="5"/>
    <x v="2"/>
  </r>
  <r>
    <x v="12"/>
    <x v="72"/>
    <n v="8.7179487179487172"/>
    <x v="5"/>
    <x v="2"/>
  </r>
  <r>
    <x v="12"/>
    <x v="73"/>
    <n v="2.5641025641025643"/>
    <x v="5"/>
    <x v="2"/>
  </r>
  <r>
    <x v="12"/>
    <x v="74"/>
    <n v="5.1282051282051286"/>
    <x v="5"/>
    <x v="2"/>
  </r>
  <r>
    <x v="12"/>
    <x v="75"/>
    <n v="16.923076923076923"/>
    <x v="5"/>
    <x v="2"/>
  </r>
  <r>
    <x v="12"/>
    <x v="76"/>
    <n v="42.564102564102562"/>
    <x v="5"/>
    <x v="2"/>
  </r>
  <r>
    <x v="12"/>
    <x v="59"/>
    <n v="4.1025641025641022"/>
    <x v="5"/>
    <x v="2"/>
  </r>
  <r>
    <x v="12"/>
    <x v="63"/>
    <n v="0"/>
    <x v="5"/>
    <x v="2"/>
  </r>
  <r>
    <x v="12"/>
    <x v="64"/>
    <n v="5.1282051282051286"/>
    <x v="5"/>
    <x v="2"/>
  </r>
  <r>
    <x v="12"/>
    <x v="65"/>
    <n v="0"/>
    <x v="5"/>
    <x v="2"/>
  </r>
  <r>
    <x v="12"/>
    <x v="66"/>
    <n v="0"/>
    <x v="5"/>
    <x v="2"/>
  </r>
  <r>
    <x v="12"/>
    <x v="4"/>
    <n v="1.0256410256410255"/>
    <x v="5"/>
    <x v="2"/>
  </r>
  <r>
    <x v="13"/>
    <x v="77"/>
    <n v="0"/>
    <x v="5"/>
    <x v="2"/>
  </r>
  <r>
    <x v="13"/>
    <x v="78"/>
    <n v="0"/>
    <x v="5"/>
    <x v="2"/>
  </r>
  <r>
    <x v="13"/>
    <x v="79"/>
    <n v="0"/>
    <x v="5"/>
    <x v="2"/>
  </r>
  <r>
    <x v="13"/>
    <x v="80"/>
    <n v="25"/>
    <x v="5"/>
    <x v="2"/>
  </r>
  <r>
    <x v="13"/>
    <x v="76"/>
    <n v="75"/>
    <x v="5"/>
    <x v="2"/>
  </r>
  <r>
    <x v="14"/>
    <x v="77"/>
    <n v="0"/>
    <x v="5"/>
    <x v="2"/>
  </r>
  <r>
    <x v="14"/>
    <x v="78"/>
    <n v="0"/>
    <x v="5"/>
    <x v="2"/>
  </r>
  <r>
    <x v="14"/>
    <x v="79"/>
    <n v="0"/>
    <x v="5"/>
    <x v="2"/>
  </r>
  <r>
    <x v="14"/>
    <x v="80"/>
    <n v="20"/>
    <x v="5"/>
    <x v="2"/>
  </r>
  <r>
    <x v="14"/>
    <x v="76"/>
    <n v="10"/>
    <x v="5"/>
    <x v="2"/>
  </r>
  <r>
    <x v="14"/>
    <x v="61"/>
    <n v="70"/>
    <x v="5"/>
    <x v="2"/>
  </r>
  <r>
    <x v="14"/>
    <x v="66"/>
    <n v="0"/>
    <x v="5"/>
    <x v="2"/>
  </r>
  <r>
    <x v="10"/>
    <x v="56"/>
    <n v="19.008264462809919"/>
    <x v="6"/>
    <x v="2"/>
  </r>
  <r>
    <x v="10"/>
    <x v="57"/>
    <n v="8.2644628099173545"/>
    <x v="6"/>
    <x v="2"/>
  </r>
  <r>
    <x v="10"/>
    <x v="58"/>
    <n v="58.67768595041322"/>
    <x v="6"/>
    <x v="2"/>
  </r>
  <r>
    <x v="10"/>
    <x v="59"/>
    <n v="4.9586776859504136"/>
    <x v="6"/>
    <x v="2"/>
  </r>
  <r>
    <x v="10"/>
    <x v="60"/>
    <n v="0"/>
    <x v="6"/>
    <x v="2"/>
  </r>
  <r>
    <x v="10"/>
    <x v="61"/>
    <n v="9.0909090909090917"/>
    <x v="6"/>
    <x v="2"/>
  </r>
  <r>
    <x v="10"/>
    <x v="62"/>
    <n v="0"/>
    <x v="6"/>
    <x v="2"/>
  </r>
  <r>
    <x v="11"/>
    <x v="56"/>
    <n v="18.181818181818183"/>
    <x v="6"/>
    <x v="2"/>
  </r>
  <r>
    <x v="11"/>
    <x v="57"/>
    <n v="7.4380165289256199"/>
    <x v="6"/>
    <x v="2"/>
  </r>
  <r>
    <x v="11"/>
    <x v="58"/>
    <n v="57.851239669421489"/>
    <x v="6"/>
    <x v="2"/>
  </r>
  <r>
    <x v="11"/>
    <x v="59"/>
    <n v="4.1322314049586772"/>
    <x v="6"/>
    <x v="2"/>
  </r>
  <r>
    <x v="11"/>
    <x v="63"/>
    <n v="0"/>
    <x v="6"/>
    <x v="2"/>
  </r>
  <r>
    <x v="11"/>
    <x v="64"/>
    <n v="9.0909090909090917"/>
    <x v="6"/>
    <x v="2"/>
  </r>
  <r>
    <x v="11"/>
    <x v="65"/>
    <n v="0"/>
    <x v="6"/>
    <x v="2"/>
  </r>
  <r>
    <x v="11"/>
    <x v="66"/>
    <n v="0"/>
    <x v="6"/>
    <x v="2"/>
  </r>
  <r>
    <x v="11"/>
    <x v="4"/>
    <n v="3.3057851239669422"/>
    <x v="6"/>
    <x v="2"/>
  </r>
  <r>
    <x v="12"/>
    <x v="67"/>
    <n v="0"/>
    <x v="6"/>
    <x v="2"/>
  </r>
  <r>
    <x v="12"/>
    <x v="68"/>
    <n v="2.4793388429752068"/>
    <x v="6"/>
    <x v="2"/>
  </r>
  <r>
    <x v="12"/>
    <x v="69"/>
    <n v="14.049586776859504"/>
    <x v="6"/>
    <x v="2"/>
  </r>
  <r>
    <x v="12"/>
    <x v="70"/>
    <n v="1.6528925619834711"/>
    <x v="6"/>
    <x v="2"/>
  </r>
  <r>
    <x v="12"/>
    <x v="71"/>
    <n v="0"/>
    <x v="6"/>
    <x v="2"/>
  </r>
  <r>
    <x v="12"/>
    <x v="72"/>
    <n v="6.6115702479338845"/>
    <x v="6"/>
    <x v="2"/>
  </r>
  <r>
    <x v="12"/>
    <x v="73"/>
    <n v="0.82644628099173556"/>
    <x v="6"/>
    <x v="2"/>
  </r>
  <r>
    <x v="12"/>
    <x v="74"/>
    <n v="6.6115702479338845"/>
    <x v="6"/>
    <x v="2"/>
  </r>
  <r>
    <x v="12"/>
    <x v="75"/>
    <n v="10.743801652892563"/>
    <x v="6"/>
    <x v="2"/>
  </r>
  <r>
    <x v="12"/>
    <x v="76"/>
    <n v="40.495867768595041"/>
    <x v="6"/>
    <x v="2"/>
  </r>
  <r>
    <x v="12"/>
    <x v="59"/>
    <n v="4.1322314049586772"/>
    <x v="6"/>
    <x v="2"/>
  </r>
  <r>
    <x v="12"/>
    <x v="63"/>
    <n v="0"/>
    <x v="6"/>
    <x v="2"/>
  </r>
  <r>
    <x v="12"/>
    <x v="64"/>
    <n v="9.0909090909090917"/>
    <x v="6"/>
    <x v="2"/>
  </r>
  <r>
    <x v="12"/>
    <x v="65"/>
    <n v="0"/>
    <x v="6"/>
    <x v="2"/>
  </r>
  <r>
    <x v="12"/>
    <x v="66"/>
    <n v="0"/>
    <x v="6"/>
    <x v="2"/>
  </r>
  <r>
    <x v="12"/>
    <x v="4"/>
    <n v="3.3057851239669422"/>
    <x v="6"/>
    <x v="2"/>
  </r>
  <r>
    <x v="13"/>
    <x v="77"/>
    <n v="20"/>
    <x v="6"/>
    <x v="2"/>
  </r>
  <r>
    <x v="13"/>
    <x v="78"/>
    <n v="0"/>
    <x v="6"/>
    <x v="2"/>
  </r>
  <r>
    <x v="13"/>
    <x v="79"/>
    <n v="0"/>
    <x v="6"/>
    <x v="2"/>
  </r>
  <r>
    <x v="13"/>
    <x v="80"/>
    <n v="20"/>
    <x v="6"/>
    <x v="2"/>
  </r>
  <r>
    <x v="13"/>
    <x v="76"/>
    <n v="60"/>
    <x v="6"/>
    <x v="2"/>
  </r>
  <r>
    <x v="14"/>
    <x v="77"/>
    <n v="0"/>
    <x v="6"/>
    <x v="2"/>
  </r>
  <r>
    <x v="14"/>
    <x v="78"/>
    <n v="0"/>
    <x v="6"/>
    <x v="2"/>
  </r>
  <r>
    <x v="14"/>
    <x v="79"/>
    <n v="0"/>
    <x v="6"/>
    <x v="2"/>
  </r>
  <r>
    <x v="14"/>
    <x v="80"/>
    <n v="27.272727272727273"/>
    <x v="6"/>
    <x v="2"/>
  </r>
  <r>
    <x v="14"/>
    <x v="76"/>
    <n v="9.0909090909090917"/>
    <x v="6"/>
    <x v="2"/>
  </r>
  <r>
    <x v="14"/>
    <x v="61"/>
    <n v="63.636363636363633"/>
    <x v="6"/>
    <x v="2"/>
  </r>
  <r>
    <x v="14"/>
    <x v="66"/>
    <n v="0"/>
    <x v="6"/>
    <x v="2"/>
  </r>
  <r>
    <x v="10"/>
    <x v="56"/>
    <n v="27.363184079601989"/>
    <x v="7"/>
    <x v="2"/>
  </r>
  <r>
    <x v="10"/>
    <x v="57"/>
    <n v="12.935323383084578"/>
    <x v="7"/>
    <x v="2"/>
  </r>
  <r>
    <x v="10"/>
    <x v="58"/>
    <n v="47.263681592039802"/>
    <x v="7"/>
    <x v="2"/>
  </r>
  <r>
    <x v="10"/>
    <x v="59"/>
    <n v="1.4925373134328359"/>
    <x v="7"/>
    <x v="2"/>
  </r>
  <r>
    <x v="10"/>
    <x v="60"/>
    <n v="0"/>
    <x v="7"/>
    <x v="2"/>
  </r>
  <r>
    <x v="10"/>
    <x v="61"/>
    <n v="10.945273631840797"/>
    <x v="7"/>
    <x v="2"/>
  </r>
  <r>
    <x v="10"/>
    <x v="62"/>
    <n v="0"/>
    <x v="7"/>
    <x v="2"/>
  </r>
  <r>
    <x v="11"/>
    <x v="56"/>
    <n v="26.865671641791046"/>
    <x v="7"/>
    <x v="2"/>
  </r>
  <r>
    <x v="11"/>
    <x v="57"/>
    <n v="11.940298507462687"/>
    <x v="7"/>
    <x v="2"/>
  </r>
  <r>
    <x v="11"/>
    <x v="58"/>
    <n v="46.268656716417908"/>
    <x v="7"/>
    <x v="2"/>
  </r>
  <r>
    <x v="11"/>
    <x v="59"/>
    <n v="1.4925373134328359"/>
    <x v="7"/>
    <x v="2"/>
  </r>
  <r>
    <x v="11"/>
    <x v="63"/>
    <n v="0"/>
    <x v="7"/>
    <x v="2"/>
  </r>
  <r>
    <x v="11"/>
    <x v="64"/>
    <n v="10.945273631840797"/>
    <x v="7"/>
    <x v="2"/>
  </r>
  <r>
    <x v="11"/>
    <x v="65"/>
    <n v="0"/>
    <x v="7"/>
    <x v="2"/>
  </r>
  <r>
    <x v="11"/>
    <x v="66"/>
    <n v="0"/>
    <x v="7"/>
    <x v="2"/>
  </r>
  <r>
    <x v="11"/>
    <x v="4"/>
    <n v="2.4875621890547261"/>
    <x v="7"/>
    <x v="2"/>
  </r>
  <r>
    <x v="12"/>
    <x v="67"/>
    <n v="0"/>
    <x v="7"/>
    <x v="2"/>
  </r>
  <r>
    <x v="12"/>
    <x v="68"/>
    <n v="6.4676616915422889"/>
    <x v="7"/>
    <x v="2"/>
  </r>
  <r>
    <x v="12"/>
    <x v="69"/>
    <n v="19.402985074626866"/>
    <x v="7"/>
    <x v="2"/>
  </r>
  <r>
    <x v="12"/>
    <x v="70"/>
    <n v="0.99502487562189057"/>
    <x v="7"/>
    <x v="2"/>
  </r>
  <r>
    <x v="12"/>
    <x v="71"/>
    <n v="0"/>
    <x v="7"/>
    <x v="2"/>
  </r>
  <r>
    <x v="12"/>
    <x v="72"/>
    <n v="11.442786069651742"/>
    <x v="7"/>
    <x v="2"/>
  </r>
  <r>
    <x v="12"/>
    <x v="73"/>
    <n v="0.49751243781094528"/>
    <x v="7"/>
    <x v="2"/>
  </r>
  <r>
    <x v="12"/>
    <x v="74"/>
    <n v="5.4726368159203984"/>
    <x v="7"/>
    <x v="2"/>
  </r>
  <r>
    <x v="12"/>
    <x v="75"/>
    <n v="12.437810945273633"/>
    <x v="7"/>
    <x v="2"/>
  </r>
  <r>
    <x v="12"/>
    <x v="76"/>
    <n v="28.35820895522388"/>
    <x v="7"/>
    <x v="2"/>
  </r>
  <r>
    <x v="12"/>
    <x v="59"/>
    <n v="1.4925373134328359"/>
    <x v="7"/>
    <x v="2"/>
  </r>
  <r>
    <x v="12"/>
    <x v="63"/>
    <n v="0"/>
    <x v="7"/>
    <x v="2"/>
  </r>
  <r>
    <x v="12"/>
    <x v="64"/>
    <n v="10.945273631840797"/>
    <x v="7"/>
    <x v="2"/>
  </r>
  <r>
    <x v="12"/>
    <x v="65"/>
    <n v="0"/>
    <x v="7"/>
    <x v="2"/>
  </r>
  <r>
    <x v="12"/>
    <x v="66"/>
    <n v="0"/>
    <x v="7"/>
    <x v="2"/>
  </r>
  <r>
    <x v="12"/>
    <x v="4"/>
    <n v="2.4875621890547261"/>
    <x v="7"/>
    <x v="2"/>
  </r>
  <r>
    <x v="13"/>
    <x v="77"/>
    <n v="0"/>
    <x v="7"/>
    <x v="2"/>
  </r>
  <r>
    <x v="13"/>
    <x v="78"/>
    <n v="0"/>
    <x v="7"/>
    <x v="2"/>
  </r>
  <r>
    <x v="13"/>
    <x v="79"/>
    <n v="0"/>
    <x v="7"/>
    <x v="2"/>
  </r>
  <r>
    <x v="13"/>
    <x v="80"/>
    <n v="0"/>
    <x v="7"/>
    <x v="2"/>
  </r>
  <r>
    <x v="13"/>
    <x v="76"/>
    <n v="100"/>
    <x v="7"/>
    <x v="2"/>
  </r>
  <r>
    <x v="14"/>
    <x v="77"/>
    <n v="0"/>
    <x v="7"/>
    <x v="2"/>
  </r>
  <r>
    <x v="14"/>
    <x v="78"/>
    <n v="0"/>
    <x v="7"/>
    <x v="2"/>
  </r>
  <r>
    <x v="14"/>
    <x v="79"/>
    <n v="0"/>
    <x v="7"/>
    <x v="2"/>
  </r>
  <r>
    <x v="14"/>
    <x v="80"/>
    <n v="13.636363636363637"/>
    <x v="7"/>
    <x v="2"/>
  </r>
  <r>
    <x v="14"/>
    <x v="76"/>
    <n v="18.181818181818183"/>
    <x v="7"/>
    <x v="2"/>
  </r>
  <r>
    <x v="14"/>
    <x v="61"/>
    <n v="68.181818181818187"/>
    <x v="7"/>
    <x v="2"/>
  </r>
  <r>
    <x v="14"/>
    <x v="66"/>
    <n v="0"/>
    <x v="7"/>
    <x v="2"/>
  </r>
  <r>
    <x v="10"/>
    <x v="56"/>
    <n v="20.23121387283237"/>
    <x v="8"/>
    <x v="2"/>
  </r>
  <r>
    <x v="10"/>
    <x v="57"/>
    <n v="14.450867052023121"/>
    <x v="8"/>
    <x v="2"/>
  </r>
  <r>
    <x v="10"/>
    <x v="58"/>
    <n v="61.849710982658962"/>
    <x v="8"/>
    <x v="2"/>
  </r>
  <r>
    <x v="10"/>
    <x v="59"/>
    <n v="0.5780346820809249"/>
    <x v="8"/>
    <x v="2"/>
  </r>
  <r>
    <x v="10"/>
    <x v="60"/>
    <n v="0"/>
    <x v="8"/>
    <x v="2"/>
  </r>
  <r>
    <x v="10"/>
    <x v="61"/>
    <n v="2.8901734104046244"/>
    <x v="8"/>
    <x v="2"/>
  </r>
  <r>
    <x v="10"/>
    <x v="62"/>
    <n v="0"/>
    <x v="8"/>
    <x v="2"/>
  </r>
  <r>
    <x v="11"/>
    <x v="56"/>
    <n v="19.653179190751445"/>
    <x v="8"/>
    <x v="2"/>
  </r>
  <r>
    <x v="11"/>
    <x v="57"/>
    <n v="13.872832369942197"/>
    <x v="8"/>
    <x v="2"/>
  </r>
  <r>
    <x v="11"/>
    <x v="58"/>
    <n v="60.693641618497111"/>
    <x v="8"/>
    <x v="2"/>
  </r>
  <r>
    <x v="11"/>
    <x v="59"/>
    <n v="0.5780346820809249"/>
    <x v="8"/>
    <x v="2"/>
  </r>
  <r>
    <x v="11"/>
    <x v="63"/>
    <n v="0"/>
    <x v="8"/>
    <x v="2"/>
  </r>
  <r>
    <x v="11"/>
    <x v="64"/>
    <n v="2.8901734104046244"/>
    <x v="8"/>
    <x v="2"/>
  </r>
  <r>
    <x v="11"/>
    <x v="65"/>
    <n v="0"/>
    <x v="8"/>
    <x v="2"/>
  </r>
  <r>
    <x v="11"/>
    <x v="66"/>
    <n v="0"/>
    <x v="8"/>
    <x v="2"/>
  </r>
  <r>
    <x v="11"/>
    <x v="4"/>
    <n v="2.3121387283236996"/>
    <x v="8"/>
    <x v="2"/>
  </r>
  <r>
    <x v="12"/>
    <x v="67"/>
    <n v="0"/>
    <x v="8"/>
    <x v="2"/>
  </r>
  <r>
    <x v="12"/>
    <x v="68"/>
    <n v="5.202312138728324"/>
    <x v="8"/>
    <x v="2"/>
  </r>
  <r>
    <x v="12"/>
    <x v="69"/>
    <n v="10.982658959537572"/>
    <x v="8"/>
    <x v="2"/>
  </r>
  <r>
    <x v="12"/>
    <x v="70"/>
    <n v="3.4682080924855492"/>
    <x v="8"/>
    <x v="2"/>
  </r>
  <r>
    <x v="12"/>
    <x v="71"/>
    <n v="1.7341040462427746"/>
    <x v="8"/>
    <x v="2"/>
  </r>
  <r>
    <x v="12"/>
    <x v="72"/>
    <n v="9.2485549132947984"/>
    <x v="8"/>
    <x v="2"/>
  </r>
  <r>
    <x v="12"/>
    <x v="73"/>
    <n v="2.8901734104046244"/>
    <x v="8"/>
    <x v="2"/>
  </r>
  <r>
    <x v="12"/>
    <x v="74"/>
    <n v="3.4682080924855492"/>
    <x v="8"/>
    <x v="2"/>
  </r>
  <r>
    <x v="12"/>
    <x v="75"/>
    <n v="7.5144508670520231"/>
    <x v="8"/>
    <x v="2"/>
  </r>
  <r>
    <x v="12"/>
    <x v="76"/>
    <n v="49.710982658959537"/>
    <x v="8"/>
    <x v="2"/>
  </r>
  <r>
    <x v="12"/>
    <x v="59"/>
    <n v="0.5780346820809249"/>
    <x v="8"/>
    <x v="2"/>
  </r>
  <r>
    <x v="12"/>
    <x v="63"/>
    <n v="0"/>
    <x v="8"/>
    <x v="2"/>
  </r>
  <r>
    <x v="12"/>
    <x v="64"/>
    <n v="2.8901734104046244"/>
    <x v="8"/>
    <x v="2"/>
  </r>
  <r>
    <x v="12"/>
    <x v="65"/>
    <n v="0"/>
    <x v="8"/>
    <x v="2"/>
  </r>
  <r>
    <x v="12"/>
    <x v="66"/>
    <n v="0"/>
    <x v="8"/>
    <x v="2"/>
  </r>
  <r>
    <x v="12"/>
    <x v="4"/>
    <n v="2.3121387283236996"/>
    <x v="8"/>
    <x v="2"/>
  </r>
  <r>
    <x v="13"/>
    <x v="77"/>
    <n v="0"/>
    <x v="8"/>
    <x v="2"/>
  </r>
  <r>
    <x v="13"/>
    <x v="78"/>
    <n v="0"/>
    <x v="8"/>
    <x v="2"/>
  </r>
  <r>
    <x v="13"/>
    <x v="79"/>
    <n v="0"/>
    <x v="8"/>
    <x v="2"/>
  </r>
  <r>
    <x v="13"/>
    <x v="80"/>
    <n v="0"/>
    <x v="8"/>
    <x v="2"/>
  </r>
  <r>
    <x v="13"/>
    <x v="76"/>
    <n v="100"/>
    <x v="8"/>
    <x v="2"/>
  </r>
  <r>
    <x v="14"/>
    <x v="77"/>
    <n v="0"/>
    <x v="8"/>
    <x v="2"/>
  </r>
  <r>
    <x v="14"/>
    <x v="78"/>
    <n v="0"/>
    <x v="8"/>
    <x v="2"/>
  </r>
  <r>
    <x v="14"/>
    <x v="79"/>
    <n v="0"/>
    <x v="8"/>
    <x v="2"/>
  </r>
  <r>
    <x v="14"/>
    <x v="80"/>
    <n v="0"/>
    <x v="8"/>
    <x v="2"/>
  </r>
  <r>
    <x v="14"/>
    <x v="76"/>
    <n v="20"/>
    <x v="8"/>
    <x v="2"/>
  </r>
  <r>
    <x v="14"/>
    <x v="61"/>
    <n v="80"/>
    <x v="8"/>
    <x v="2"/>
  </r>
  <r>
    <x v="14"/>
    <x v="66"/>
    <n v="0"/>
    <x v="8"/>
    <x v="2"/>
  </r>
  <r>
    <x v="10"/>
    <x v="56"/>
    <n v="46.408839779005525"/>
    <x v="9"/>
    <x v="2"/>
  </r>
  <r>
    <x v="10"/>
    <x v="57"/>
    <n v="14.917127071823204"/>
    <x v="9"/>
    <x v="2"/>
  </r>
  <r>
    <x v="10"/>
    <x v="58"/>
    <n v="30.939226519337016"/>
    <x v="9"/>
    <x v="2"/>
  </r>
  <r>
    <x v="10"/>
    <x v="59"/>
    <n v="1.1049723756906078"/>
    <x v="9"/>
    <x v="2"/>
  </r>
  <r>
    <x v="10"/>
    <x v="60"/>
    <n v="1.6574585635359116"/>
    <x v="9"/>
    <x v="2"/>
  </r>
  <r>
    <x v="10"/>
    <x v="61"/>
    <n v="4.972375690607735"/>
    <x v="9"/>
    <x v="2"/>
  </r>
  <r>
    <x v="10"/>
    <x v="62"/>
    <n v="0"/>
    <x v="9"/>
    <x v="2"/>
  </r>
  <r>
    <x v="11"/>
    <x v="56"/>
    <n v="46.408839779005525"/>
    <x v="9"/>
    <x v="2"/>
  </r>
  <r>
    <x v="11"/>
    <x v="57"/>
    <n v="14.917127071823204"/>
    <x v="9"/>
    <x v="2"/>
  </r>
  <r>
    <x v="11"/>
    <x v="58"/>
    <n v="30.939226519337016"/>
    <x v="9"/>
    <x v="2"/>
  </r>
  <r>
    <x v="11"/>
    <x v="59"/>
    <n v="1.1049723756906078"/>
    <x v="9"/>
    <x v="2"/>
  </r>
  <r>
    <x v="11"/>
    <x v="63"/>
    <n v="1.6574585635359116"/>
    <x v="9"/>
    <x v="2"/>
  </r>
  <r>
    <x v="11"/>
    <x v="64"/>
    <n v="4.972375690607735"/>
    <x v="9"/>
    <x v="2"/>
  </r>
  <r>
    <x v="11"/>
    <x v="65"/>
    <n v="0"/>
    <x v="9"/>
    <x v="2"/>
  </r>
  <r>
    <x v="11"/>
    <x v="66"/>
    <n v="0"/>
    <x v="9"/>
    <x v="2"/>
  </r>
  <r>
    <x v="11"/>
    <x v="4"/>
    <n v="0"/>
    <x v="9"/>
    <x v="2"/>
  </r>
  <r>
    <x v="12"/>
    <x v="67"/>
    <n v="0"/>
    <x v="9"/>
    <x v="2"/>
  </r>
  <r>
    <x v="12"/>
    <x v="68"/>
    <n v="2.7624309392265194"/>
    <x v="9"/>
    <x v="2"/>
  </r>
  <r>
    <x v="12"/>
    <x v="69"/>
    <n v="39.226519337016576"/>
    <x v="9"/>
    <x v="2"/>
  </r>
  <r>
    <x v="12"/>
    <x v="70"/>
    <n v="4.4198895027624312"/>
    <x v="9"/>
    <x v="2"/>
  </r>
  <r>
    <x v="12"/>
    <x v="71"/>
    <n v="0"/>
    <x v="9"/>
    <x v="2"/>
  </r>
  <r>
    <x v="12"/>
    <x v="72"/>
    <n v="10.497237569060774"/>
    <x v="9"/>
    <x v="2"/>
  </r>
  <r>
    <x v="12"/>
    <x v="73"/>
    <n v="4.4198895027624312"/>
    <x v="9"/>
    <x v="2"/>
  </r>
  <r>
    <x v="12"/>
    <x v="74"/>
    <n v="0"/>
    <x v="9"/>
    <x v="2"/>
  </r>
  <r>
    <x v="12"/>
    <x v="75"/>
    <n v="8.2872928176795586"/>
    <x v="9"/>
    <x v="2"/>
  </r>
  <r>
    <x v="12"/>
    <x v="76"/>
    <n v="22.651933701657459"/>
    <x v="9"/>
    <x v="2"/>
  </r>
  <r>
    <x v="12"/>
    <x v="59"/>
    <n v="1.1049723756906078"/>
    <x v="9"/>
    <x v="2"/>
  </r>
  <r>
    <x v="12"/>
    <x v="63"/>
    <n v="1.6574585635359116"/>
    <x v="9"/>
    <x v="2"/>
  </r>
  <r>
    <x v="12"/>
    <x v="64"/>
    <n v="4.972375690607735"/>
    <x v="9"/>
    <x v="2"/>
  </r>
  <r>
    <x v="12"/>
    <x v="65"/>
    <n v="0"/>
    <x v="9"/>
    <x v="2"/>
  </r>
  <r>
    <x v="12"/>
    <x v="66"/>
    <n v="0"/>
    <x v="9"/>
    <x v="2"/>
  </r>
  <r>
    <x v="12"/>
    <x v="4"/>
    <n v="0"/>
    <x v="9"/>
    <x v="2"/>
  </r>
  <r>
    <x v="13"/>
    <x v="77"/>
    <n v="50"/>
    <x v="9"/>
    <x v="2"/>
  </r>
  <r>
    <x v="13"/>
    <x v="78"/>
    <n v="0"/>
    <x v="9"/>
    <x v="2"/>
  </r>
  <r>
    <x v="13"/>
    <x v="79"/>
    <n v="0"/>
    <x v="9"/>
    <x v="2"/>
  </r>
  <r>
    <x v="13"/>
    <x v="80"/>
    <n v="0"/>
    <x v="9"/>
    <x v="2"/>
  </r>
  <r>
    <x v="13"/>
    <x v="76"/>
    <n v="50"/>
    <x v="9"/>
    <x v="2"/>
  </r>
  <r>
    <x v="14"/>
    <x v="77"/>
    <n v="0"/>
    <x v="9"/>
    <x v="2"/>
  </r>
  <r>
    <x v="14"/>
    <x v="78"/>
    <n v="0"/>
    <x v="9"/>
    <x v="2"/>
  </r>
  <r>
    <x v="14"/>
    <x v="79"/>
    <n v="0"/>
    <x v="9"/>
    <x v="2"/>
  </r>
  <r>
    <x v="14"/>
    <x v="80"/>
    <n v="22.222222222222221"/>
    <x v="9"/>
    <x v="2"/>
  </r>
  <r>
    <x v="14"/>
    <x v="76"/>
    <n v="11.111111111111111"/>
    <x v="9"/>
    <x v="2"/>
  </r>
  <r>
    <x v="14"/>
    <x v="61"/>
    <n v="66.666666666666671"/>
    <x v="9"/>
    <x v="2"/>
  </r>
  <r>
    <x v="14"/>
    <x v="66"/>
    <n v="0"/>
    <x v="9"/>
    <x v="2"/>
  </r>
  <r>
    <x v="10"/>
    <x v="56"/>
    <n v="52.348993288590606"/>
    <x v="10"/>
    <x v="2"/>
  </r>
  <r>
    <x v="10"/>
    <x v="57"/>
    <n v="9.3959731543624159"/>
    <x v="10"/>
    <x v="2"/>
  </r>
  <r>
    <x v="10"/>
    <x v="58"/>
    <n v="16.107382550335572"/>
    <x v="10"/>
    <x v="2"/>
  </r>
  <r>
    <x v="10"/>
    <x v="59"/>
    <n v="13.422818791946309"/>
    <x v="10"/>
    <x v="2"/>
  </r>
  <r>
    <x v="10"/>
    <x v="60"/>
    <n v="2.0134228187919465"/>
    <x v="10"/>
    <x v="2"/>
  </r>
  <r>
    <x v="10"/>
    <x v="61"/>
    <n v="6.7114093959731544"/>
    <x v="10"/>
    <x v="2"/>
  </r>
  <r>
    <x v="10"/>
    <x v="62"/>
    <n v="0"/>
    <x v="10"/>
    <x v="2"/>
  </r>
  <r>
    <x v="11"/>
    <x v="56"/>
    <n v="52.348993288590606"/>
    <x v="10"/>
    <x v="2"/>
  </r>
  <r>
    <x v="11"/>
    <x v="57"/>
    <n v="8.724832214765101"/>
    <x v="10"/>
    <x v="2"/>
  </r>
  <r>
    <x v="11"/>
    <x v="58"/>
    <n v="15.436241610738255"/>
    <x v="10"/>
    <x v="2"/>
  </r>
  <r>
    <x v="11"/>
    <x v="59"/>
    <n v="12.751677852348994"/>
    <x v="10"/>
    <x v="2"/>
  </r>
  <r>
    <x v="11"/>
    <x v="63"/>
    <n v="2.0134228187919465"/>
    <x v="10"/>
    <x v="2"/>
  </r>
  <r>
    <x v="11"/>
    <x v="64"/>
    <n v="6.7114093959731544"/>
    <x v="10"/>
    <x v="2"/>
  </r>
  <r>
    <x v="11"/>
    <x v="65"/>
    <n v="0"/>
    <x v="10"/>
    <x v="2"/>
  </r>
  <r>
    <x v="11"/>
    <x v="66"/>
    <n v="0"/>
    <x v="10"/>
    <x v="2"/>
  </r>
  <r>
    <x v="11"/>
    <x v="4"/>
    <n v="2.0134228187919465"/>
    <x v="10"/>
    <x v="2"/>
  </r>
  <r>
    <x v="12"/>
    <x v="67"/>
    <n v="0.67114093959731547"/>
    <x v="10"/>
    <x v="2"/>
  </r>
  <r>
    <x v="12"/>
    <x v="68"/>
    <n v="4.026845637583893"/>
    <x v="10"/>
    <x v="2"/>
  </r>
  <r>
    <x v="12"/>
    <x v="69"/>
    <n v="41.61073825503356"/>
    <x v="10"/>
    <x v="2"/>
  </r>
  <r>
    <x v="12"/>
    <x v="70"/>
    <n v="6.0402684563758386"/>
    <x v="10"/>
    <x v="2"/>
  </r>
  <r>
    <x v="12"/>
    <x v="71"/>
    <n v="0"/>
    <x v="10"/>
    <x v="2"/>
  </r>
  <r>
    <x v="12"/>
    <x v="72"/>
    <n v="6.0402684563758386"/>
    <x v="10"/>
    <x v="2"/>
  </r>
  <r>
    <x v="12"/>
    <x v="73"/>
    <n v="2.6845637583892619"/>
    <x v="10"/>
    <x v="2"/>
  </r>
  <r>
    <x v="12"/>
    <x v="74"/>
    <n v="2.6845637583892619"/>
    <x v="10"/>
    <x v="2"/>
  </r>
  <r>
    <x v="12"/>
    <x v="75"/>
    <n v="2.0134228187919465"/>
    <x v="10"/>
    <x v="2"/>
  </r>
  <r>
    <x v="12"/>
    <x v="76"/>
    <n v="10.738255033557047"/>
    <x v="10"/>
    <x v="2"/>
  </r>
  <r>
    <x v="12"/>
    <x v="59"/>
    <n v="12.751677852348994"/>
    <x v="10"/>
    <x v="2"/>
  </r>
  <r>
    <x v="12"/>
    <x v="63"/>
    <n v="2.0134228187919465"/>
    <x v="10"/>
    <x v="2"/>
  </r>
  <r>
    <x v="12"/>
    <x v="64"/>
    <n v="6.7114093959731544"/>
    <x v="10"/>
    <x v="2"/>
  </r>
  <r>
    <x v="12"/>
    <x v="65"/>
    <n v="0"/>
    <x v="10"/>
    <x v="2"/>
  </r>
  <r>
    <x v="12"/>
    <x v="66"/>
    <n v="0"/>
    <x v="10"/>
    <x v="2"/>
  </r>
  <r>
    <x v="12"/>
    <x v="4"/>
    <n v="2.0134228187919465"/>
    <x v="10"/>
    <x v="2"/>
  </r>
  <r>
    <x v="13"/>
    <x v="77"/>
    <n v="5.2631578947368425"/>
    <x v="10"/>
    <x v="2"/>
  </r>
  <r>
    <x v="13"/>
    <x v="78"/>
    <n v="0"/>
    <x v="10"/>
    <x v="2"/>
  </r>
  <r>
    <x v="13"/>
    <x v="79"/>
    <n v="5.2631578947368425"/>
    <x v="10"/>
    <x v="2"/>
  </r>
  <r>
    <x v="13"/>
    <x v="80"/>
    <n v="47.368421052631582"/>
    <x v="10"/>
    <x v="2"/>
  </r>
  <r>
    <x v="13"/>
    <x v="76"/>
    <n v="42.10526315789474"/>
    <x v="10"/>
    <x v="2"/>
  </r>
  <r>
    <x v="14"/>
    <x v="77"/>
    <n v="0"/>
    <x v="10"/>
    <x v="2"/>
  </r>
  <r>
    <x v="14"/>
    <x v="78"/>
    <n v="0"/>
    <x v="10"/>
    <x v="2"/>
  </r>
  <r>
    <x v="14"/>
    <x v="79"/>
    <n v="10"/>
    <x v="10"/>
    <x v="2"/>
  </r>
  <r>
    <x v="14"/>
    <x v="80"/>
    <n v="0"/>
    <x v="10"/>
    <x v="2"/>
  </r>
  <r>
    <x v="14"/>
    <x v="76"/>
    <n v="10"/>
    <x v="10"/>
    <x v="2"/>
  </r>
  <r>
    <x v="14"/>
    <x v="61"/>
    <n v="80"/>
    <x v="10"/>
    <x v="2"/>
  </r>
  <r>
    <x v="14"/>
    <x v="66"/>
    <n v="0"/>
    <x v="10"/>
    <x v="2"/>
  </r>
  <r>
    <x v="10"/>
    <x v="56"/>
    <n v="75.167785234899327"/>
    <x v="11"/>
    <x v="2"/>
  </r>
  <r>
    <x v="10"/>
    <x v="57"/>
    <n v="6.0402684563758386"/>
    <x v="11"/>
    <x v="2"/>
  </r>
  <r>
    <x v="10"/>
    <x v="58"/>
    <n v="4.6979865771812079"/>
    <x v="11"/>
    <x v="2"/>
  </r>
  <r>
    <x v="10"/>
    <x v="59"/>
    <n v="2.6845637583892619"/>
    <x v="11"/>
    <x v="2"/>
  </r>
  <r>
    <x v="10"/>
    <x v="60"/>
    <n v="0"/>
    <x v="11"/>
    <x v="2"/>
  </r>
  <r>
    <x v="10"/>
    <x v="61"/>
    <n v="11.409395973154362"/>
    <x v="11"/>
    <x v="2"/>
  </r>
  <r>
    <x v="10"/>
    <x v="62"/>
    <n v="0"/>
    <x v="11"/>
    <x v="2"/>
  </r>
  <r>
    <x v="11"/>
    <x v="56"/>
    <n v="74.496644295302019"/>
    <x v="11"/>
    <x v="2"/>
  </r>
  <r>
    <x v="11"/>
    <x v="57"/>
    <n v="6.0402684563758386"/>
    <x v="11"/>
    <x v="2"/>
  </r>
  <r>
    <x v="11"/>
    <x v="58"/>
    <n v="4.6979865771812079"/>
    <x v="11"/>
    <x v="2"/>
  </r>
  <r>
    <x v="11"/>
    <x v="59"/>
    <n v="2.0134228187919465"/>
    <x v="11"/>
    <x v="2"/>
  </r>
  <r>
    <x v="11"/>
    <x v="63"/>
    <n v="0"/>
    <x v="11"/>
    <x v="2"/>
  </r>
  <r>
    <x v="11"/>
    <x v="64"/>
    <n v="11.409395973154362"/>
    <x v="11"/>
    <x v="2"/>
  </r>
  <r>
    <x v="11"/>
    <x v="65"/>
    <n v="0"/>
    <x v="11"/>
    <x v="2"/>
  </r>
  <r>
    <x v="11"/>
    <x v="66"/>
    <n v="0"/>
    <x v="11"/>
    <x v="2"/>
  </r>
  <r>
    <x v="11"/>
    <x v="4"/>
    <n v="1.3422818791946309"/>
    <x v="11"/>
    <x v="2"/>
  </r>
  <r>
    <x v="12"/>
    <x v="67"/>
    <n v="0"/>
    <x v="11"/>
    <x v="2"/>
  </r>
  <r>
    <x v="12"/>
    <x v="68"/>
    <n v="2.6845637583892619"/>
    <x v="11"/>
    <x v="2"/>
  </r>
  <r>
    <x v="12"/>
    <x v="69"/>
    <n v="61.073825503355707"/>
    <x v="11"/>
    <x v="2"/>
  </r>
  <r>
    <x v="12"/>
    <x v="70"/>
    <n v="10.738255033557047"/>
    <x v="11"/>
    <x v="2"/>
  </r>
  <r>
    <x v="12"/>
    <x v="71"/>
    <n v="0"/>
    <x v="11"/>
    <x v="2"/>
  </r>
  <r>
    <x v="12"/>
    <x v="72"/>
    <n v="2.6845637583892619"/>
    <x v="11"/>
    <x v="2"/>
  </r>
  <r>
    <x v="12"/>
    <x v="73"/>
    <n v="3.3557046979865772"/>
    <x v="11"/>
    <x v="2"/>
  </r>
  <r>
    <x v="12"/>
    <x v="74"/>
    <n v="2.0134228187919465"/>
    <x v="11"/>
    <x v="2"/>
  </r>
  <r>
    <x v="12"/>
    <x v="75"/>
    <n v="0.67114093959731547"/>
    <x v="11"/>
    <x v="2"/>
  </r>
  <r>
    <x v="12"/>
    <x v="76"/>
    <n v="2.0134228187919465"/>
    <x v="11"/>
    <x v="2"/>
  </r>
  <r>
    <x v="12"/>
    <x v="59"/>
    <n v="2.0134228187919465"/>
    <x v="11"/>
    <x v="2"/>
  </r>
  <r>
    <x v="12"/>
    <x v="63"/>
    <n v="0"/>
    <x v="11"/>
    <x v="2"/>
  </r>
  <r>
    <x v="12"/>
    <x v="64"/>
    <n v="11.409395973154362"/>
    <x v="11"/>
    <x v="2"/>
  </r>
  <r>
    <x v="12"/>
    <x v="65"/>
    <n v="0"/>
    <x v="11"/>
    <x v="2"/>
  </r>
  <r>
    <x v="12"/>
    <x v="66"/>
    <n v="0"/>
    <x v="11"/>
    <x v="2"/>
  </r>
  <r>
    <x v="12"/>
    <x v="4"/>
    <n v="1.3422818791946309"/>
    <x v="11"/>
    <x v="2"/>
  </r>
  <r>
    <x v="13"/>
    <x v="77"/>
    <n v="0"/>
    <x v="11"/>
    <x v="2"/>
  </r>
  <r>
    <x v="13"/>
    <x v="78"/>
    <n v="0"/>
    <x v="11"/>
    <x v="2"/>
  </r>
  <r>
    <x v="13"/>
    <x v="79"/>
    <n v="0"/>
    <x v="11"/>
    <x v="2"/>
  </r>
  <r>
    <x v="13"/>
    <x v="80"/>
    <n v="33.333333333333336"/>
    <x v="11"/>
    <x v="2"/>
  </r>
  <r>
    <x v="13"/>
    <x v="76"/>
    <n v="66.666666666666671"/>
    <x v="11"/>
    <x v="2"/>
  </r>
  <r>
    <x v="14"/>
    <x v="77"/>
    <n v="0"/>
    <x v="11"/>
    <x v="2"/>
  </r>
  <r>
    <x v="14"/>
    <x v="78"/>
    <n v="5.882352941176471"/>
    <x v="11"/>
    <x v="2"/>
  </r>
  <r>
    <x v="14"/>
    <x v="79"/>
    <n v="0"/>
    <x v="11"/>
    <x v="2"/>
  </r>
  <r>
    <x v="14"/>
    <x v="80"/>
    <n v="5.882352941176471"/>
    <x v="11"/>
    <x v="2"/>
  </r>
  <r>
    <x v="14"/>
    <x v="76"/>
    <n v="17.647058823529413"/>
    <x v="11"/>
    <x v="2"/>
  </r>
  <r>
    <x v="14"/>
    <x v="61"/>
    <n v="70.588235294117652"/>
    <x v="11"/>
    <x v="2"/>
  </r>
  <r>
    <x v="14"/>
    <x v="66"/>
    <n v="0"/>
    <x v="11"/>
    <x v="2"/>
  </r>
  <r>
    <x v="10"/>
    <x v="56"/>
    <n v="61.016949152542374"/>
    <x v="12"/>
    <x v="2"/>
  </r>
  <r>
    <x v="10"/>
    <x v="57"/>
    <n v="12.711864406779661"/>
    <x v="12"/>
    <x v="2"/>
  </r>
  <r>
    <x v="10"/>
    <x v="58"/>
    <n v="3.3898305084745761"/>
    <x v="12"/>
    <x v="2"/>
  </r>
  <r>
    <x v="10"/>
    <x v="59"/>
    <n v="5.0847457627118642"/>
    <x v="12"/>
    <x v="2"/>
  </r>
  <r>
    <x v="10"/>
    <x v="60"/>
    <n v="0"/>
    <x v="12"/>
    <x v="2"/>
  </r>
  <r>
    <x v="10"/>
    <x v="61"/>
    <n v="17.796610169491526"/>
    <x v="12"/>
    <x v="2"/>
  </r>
  <r>
    <x v="10"/>
    <x v="62"/>
    <n v="0"/>
    <x v="12"/>
    <x v="2"/>
  </r>
  <r>
    <x v="11"/>
    <x v="56"/>
    <n v="61.016949152542374"/>
    <x v="12"/>
    <x v="2"/>
  </r>
  <r>
    <x v="11"/>
    <x v="57"/>
    <n v="12.711864406779661"/>
    <x v="12"/>
    <x v="2"/>
  </r>
  <r>
    <x v="11"/>
    <x v="58"/>
    <n v="3.3898305084745761"/>
    <x v="12"/>
    <x v="2"/>
  </r>
  <r>
    <x v="11"/>
    <x v="59"/>
    <n v="4.2372881355932206"/>
    <x v="12"/>
    <x v="2"/>
  </r>
  <r>
    <x v="11"/>
    <x v="63"/>
    <n v="0"/>
    <x v="12"/>
    <x v="2"/>
  </r>
  <r>
    <x v="11"/>
    <x v="64"/>
    <n v="17.796610169491526"/>
    <x v="12"/>
    <x v="2"/>
  </r>
  <r>
    <x v="11"/>
    <x v="65"/>
    <n v="0"/>
    <x v="12"/>
    <x v="2"/>
  </r>
  <r>
    <x v="11"/>
    <x v="66"/>
    <n v="0"/>
    <x v="12"/>
    <x v="2"/>
  </r>
  <r>
    <x v="11"/>
    <x v="4"/>
    <n v="0.84745762711864403"/>
    <x v="12"/>
    <x v="2"/>
  </r>
  <r>
    <x v="12"/>
    <x v="67"/>
    <n v="0"/>
    <x v="12"/>
    <x v="2"/>
  </r>
  <r>
    <x v="12"/>
    <x v="68"/>
    <n v="4.2372881355932206"/>
    <x v="12"/>
    <x v="2"/>
  </r>
  <r>
    <x v="12"/>
    <x v="69"/>
    <n v="49.152542372881356"/>
    <x v="12"/>
    <x v="2"/>
  </r>
  <r>
    <x v="12"/>
    <x v="70"/>
    <n v="7.6271186440677967"/>
    <x v="12"/>
    <x v="2"/>
  </r>
  <r>
    <x v="12"/>
    <x v="71"/>
    <n v="1.6949152542372881"/>
    <x v="12"/>
    <x v="2"/>
  </r>
  <r>
    <x v="12"/>
    <x v="72"/>
    <n v="8.4745762711864412"/>
    <x v="12"/>
    <x v="2"/>
  </r>
  <r>
    <x v="12"/>
    <x v="73"/>
    <n v="2.5423728813559321"/>
    <x v="12"/>
    <x v="2"/>
  </r>
  <r>
    <x v="12"/>
    <x v="74"/>
    <n v="0"/>
    <x v="12"/>
    <x v="2"/>
  </r>
  <r>
    <x v="12"/>
    <x v="75"/>
    <n v="2.5423728813559321"/>
    <x v="12"/>
    <x v="2"/>
  </r>
  <r>
    <x v="12"/>
    <x v="76"/>
    <n v="0.84745762711864403"/>
    <x v="12"/>
    <x v="2"/>
  </r>
  <r>
    <x v="12"/>
    <x v="59"/>
    <n v="4.2372881355932206"/>
    <x v="12"/>
    <x v="2"/>
  </r>
  <r>
    <x v="12"/>
    <x v="63"/>
    <n v="0"/>
    <x v="12"/>
    <x v="2"/>
  </r>
  <r>
    <x v="12"/>
    <x v="64"/>
    <n v="17.796610169491526"/>
    <x v="12"/>
    <x v="2"/>
  </r>
  <r>
    <x v="12"/>
    <x v="65"/>
    <n v="0"/>
    <x v="12"/>
    <x v="2"/>
  </r>
  <r>
    <x v="12"/>
    <x v="66"/>
    <n v="0"/>
    <x v="12"/>
    <x v="2"/>
  </r>
  <r>
    <x v="12"/>
    <x v="4"/>
    <n v="0.84745762711864403"/>
    <x v="12"/>
    <x v="2"/>
  </r>
  <r>
    <x v="13"/>
    <x v="77"/>
    <n v="0"/>
    <x v="12"/>
    <x v="2"/>
  </r>
  <r>
    <x v="13"/>
    <x v="78"/>
    <n v="0"/>
    <x v="12"/>
    <x v="2"/>
  </r>
  <r>
    <x v="13"/>
    <x v="79"/>
    <n v="0"/>
    <x v="12"/>
    <x v="2"/>
  </r>
  <r>
    <x v="13"/>
    <x v="80"/>
    <n v="20"/>
    <x v="12"/>
    <x v="2"/>
  </r>
  <r>
    <x v="13"/>
    <x v="76"/>
    <n v="80"/>
    <x v="12"/>
    <x v="2"/>
  </r>
  <r>
    <x v="14"/>
    <x v="77"/>
    <n v="0"/>
    <x v="12"/>
    <x v="2"/>
  </r>
  <r>
    <x v="14"/>
    <x v="78"/>
    <n v="0"/>
    <x v="12"/>
    <x v="2"/>
  </r>
  <r>
    <x v="14"/>
    <x v="79"/>
    <n v="0"/>
    <x v="12"/>
    <x v="2"/>
  </r>
  <r>
    <x v="14"/>
    <x v="80"/>
    <n v="19.047619047619047"/>
    <x v="12"/>
    <x v="2"/>
  </r>
  <r>
    <x v="14"/>
    <x v="76"/>
    <n v="14.285714285714286"/>
    <x v="12"/>
    <x v="2"/>
  </r>
  <r>
    <x v="14"/>
    <x v="61"/>
    <n v="66.666666666666671"/>
    <x v="12"/>
    <x v="2"/>
  </r>
  <r>
    <x v="14"/>
    <x v="66"/>
    <n v="0"/>
    <x v="12"/>
    <x v="2"/>
  </r>
  <r>
    <x v="10"/>
    <x v="56"/>
    <n v="67.532467532467535"/>
    <x v="13"/>
    <x v="2"/>
  </r>
  <r>
    <x v="10"/>
    <x v="57"/>
    <n v="9.0909090909090917"/>
    <x v="13"/>
    <x v="2"/>
  </r>
  <r>
    <x v="10"/>
    <x v="58"/>
    <n v="11.688311688311689"/>
    <x v="13"/>
    <x v="2"/>
  </r>
  <r>
    <x v="10"/>
    <x v="59"/>
    <n v="3.8961038961038961"/>
    <x v="13"/>
    <x v="2"/>
  </r>
  <r>
    <x v="10"/>
    <x v="60"/>
    <n v="1.2987012987012987"/>
    <x v="13"/>
    <x v="2"/>
  </r>
  <r>
    <x v="10"/>
    <x v="61"/>
    <n v="6.4935064935064934"/>
    <x v="13"/>
    <x v="2"/>
  </r>
  <r>
    <x v="10"/>
    <x v="62"/>
    <n v="0"/>
    <x v="13"/>
    <x v="2"/>
  </r>
  <r>
    <x v="11"/>
    <x v="56"/>
    <n v="66.233766233766232"/>
    <x v="13"/>
    <x v="2"/>
  </r>
  <r>
    <x v="11"/>
    <x v="57"/>
    <n v="9.0909090909090917"/>
    <x v="13"/>
    <x v="2"/>
  </r>
  <r>
    <x v="11"/>
    <x v="58"/>
    <n v="11.688311688311689"/>
    <x v="13"/>
    <x v="2"/>
  </r>
  <r>
    <x v="11"/>
    <x v="59"/>
    <n v="2.5974025974025974"/>
    <x v="13"/>
    <x v="2"/>
  </r>
  <r>
    <x v="11"/>
    <x v="63"/>
    <n v="1.2987012987012987"/>
    <x v="13"/>
    <x v="2"/>
  </r>
  <r>
    <x v="11"/>
    <x v="64"/>
    <n v="6.4935064935064934"/>
    <x v="13"/>
    <x v="2"/>
  </r>
  <r>
    <x v="11"/>
    <x v="65"/>
    <n v="0"/>
    <x v="13"/>
    <x v="2"/>
  </r>
  <r>
    <x v="11"/>
    <x v="66"/>
    <n v="0"/>
    <x v="13"/>
    <x v="2"/>
  </r>
  <r>
    <x v="11"/>
    <x v="4"/>
    <n v="2.5974025974025974"/>
    <x v="13"/>
    <x v="2"/>
  </r>
  <r>
    <x v="12"/>
    <x v="67"/>
    <n v="0"/>
    <x v="13"/>
    <x v="2"/>
  </r>
  <r>
    <x v="12"/>
    <x v="68"/>
    <n v="12.987012987012987"/>
    <x v="13"/>
    <x v="2"/>
  </r>
  <r>
    <x v="12"/>
    <x v="69"/>
    <n v="42.857142857142854"/>
    <x v="13"/>
    <x v="2"/>
  </r>
  <r>
    <x v="12"/>
    <x v="70"/>
    <n v="10.38961038961039"/>
    <x v="13"/>
    <x v="2"/>
  </r>
  <r>
    <x v="12"/>
    <x v="71"/>
    <n v="0"/>
    <x v="13"/>
    <x v="2"/>
  </r>
  <r>
    <x v="12"/>
    <x v="72"/>
    <n v="6.4935064935064934"/>
    <x v="13"/>
    <x v="2"/>
  </r>
  <r>
    <x v="12"/>
    <x v="73"/>
    <n v="2.5974025974025974"/>
    <x v="13"/>
    <x v="2"/>
  </r>
  <r>
    <x v="12"/>
    <x v="74"/>
    <n v="0"/>
    <x v="13"/>
    <x v="2"/>
  </r>
  <r>
    <x v="12"/>
    <x v="75"/>
    <n v="1.2987012987012987"/>
    <x v="13"/>
    <x v="2"/>
  </r>
  <r>
    <x v="12"/>
    <x v="76"/>
    <n v="10.38961038961039"/>
    <x v="13"/>
    <x v="2"/>
  </r>
  <r>
    <x v="12"/>
    <x v="59"/>
    <n v="2.5974025974025974"/>
    <x v="13"/>
    <x v="2"/>
  </r>
  <r>
    <x v="12"/>
    <x v="63"/>
    <n v="1.2987012987012987"/>
    <x v="13"/>
    <x v="2"/>
  </r>
  <r>
    <x v="12"/>
    <x v="64"/>
    <n v="6.4935064935064934"/>
    <x v="13"/>
    <x v="2"/>
  </r>
  <r>
    <x v="12"/>
    <x v="65"/>
    <n v="0"/>
    <x v="13"/>
    <x v="2"/>
  </r>
  <r>
    <x v="12"/>
    <x v="66"/>
    <n v="0"/>
    <x v="13"/>
    <x v="2"/>
  </r>
  <r>
    <x v="12"/>
    <x v="4"/>
    <n v="2.5974025974025974"/>
    <x v="13"/>
    <x v="2"/>
  </r>
  <r>
    <x v="13"/>
    <x v="77"/>
    <n v="0"/>
    <x v="13"/>
    <x v="2"/>
  </r>
  <r>
    <x v="13"/>
    <x v="78"/>
    <n v="0"/>
    <x v="13"/>
    <x v="2"/>
  </r>
  <r>
    <x v="13"/>
    <x v="79"/>
    <n v="0"/>
    <x v="13"/>
    <x v="2"/>
  </r>
  <r>
    <x v="13"/>
    <x v="80"/>
    <n v="0"/>
    <x v="13"/>
    <x v="2"/>
  </r>
  <r>
    <x v="13"/>
    <x v="76"/>
    <n v="100"/>
    <x v="13"/>
    <x v="2"/>
  </r>
  <r>
    <x v="14"/>
    <x v="77"/>
    <n v="0"/>
    <x v="13"/>
    <x v="2"/>
  </r>
  <r>
    <x v="14"/>
    <x v="78"/>
    <n v="0"/>
    <x v="13"/>
    <x v="2"/>
  </r>
  <r>
    <x v="14"/>
    <x v="79"/>
    <n v="0"/>
    <x v="13"/>
    <x v="2"/>
  </r>
  <r>
    <x v="14"/>
    <x v="80"/>
    <n v="20"/>
    <x v="13"/>
    <x v="2"/>
  </r>
  <r>
    <x v="14"/>
    <x v="76"/>
    <n v="40"/>
    <x v="13"/>
    <x v="2"/>
  </r>
  <r>
    <x v="14"/>
    <x v="61"/>
    <n v="40"/>
    <x v="13"/>
    <x v="2"/>
  </r>
  <r>
    <x v="14"/>
    <x v="66"/>
    <n v="0"/>
    <x v="13"/>
    <x v="2"/>
  </r>
  <r>
    <x v="10"/>
    <x v="56"/>
    <n v="34.523809523809526"/>
    <x v="14"/>
    <x v="2"/>
  </r>
  <r>
    <x v="10"/>
    <x v="57"/>
    <n v="8.3333333333333339"/>
    <x v="14"/>
    <x v="2"/>
  </r>
  <r>
    <x v="10"/>
    <x v="58"/>
    <n v="41.666666666666664"/>
    <x v="14"/>
    <x v="2"/>
  </r>
  <r>
    <x v="10"/>
    <x v="59"/>
    <n v="4.7619047619047619"/>
    <x v="14"/>
    <x v="2"/>
  </r>
  <r>
    <x v="10"/>
    <x v="60"/>
    <n v="0"/>
    <x v="14"/>
    <x v="2"/>
  </r>
  <r>
    <x v="10"/>
    <x v="61"/>
    <n v="10.714285714285714"/>
    <x v="14"/>
    <x v="2"/>
  </r>
  <r>
    <x v="10"/>
    <x v="62"/>
    <n v="0"/>
    <x v="14"/>
    <x v="2"/>
  </r>
  <r>
    <x v="11"/>
    <x v="56"/>
    <n v="33.333333333333336"/>
    <x v="14"/>
    <x v="2"/>
  </r>
  <r>
    <x v="11"/>
    <x v="57"/>
    <n v="7.1428571428571432"/>
    <x v="14"/>
    <x v="2"/>
  </r>
  <r>
    <x v="11"/>
    <x v="58"/>
    <n v="40.476190476190474"/>
    <x v="14"/>
    <x v="2"/>
  </r>
  <r>
    <x v="11"/>
    <x v="59"/>
    <n v="3.5714285714285716"/>
    <x v="14"/>
    <x v="2"/>
  </r>
  <r>
    <x v="11"/>
    <x v="63"/>
    <n v="0"/>
    <x v="14"/>
    <x v="2"/>
  </r>
  <r>
    <x v="11"/>
    <x v="64"/>
    <n v="10.714285714285714"/>
    <x v="14"/>
    <x v="2"/>
  </r>
  <r>
    <x v="11"/>
    <x v="65"/>
    <n v="0"/>
    <x v="14"/>
    <x v="2"/>
  </r>
  <r>
    <x v="11"/>
    <x v="66"/>
    <n v="0"/>
    <x v="14"/>
    <x v="2"/>
  </r>
  <r>
    <x v="11"/>
    <x v="4"/>
    <n v="4.7619047619047619"/>
    <x v="14"/>
    <x v="2"/>
  </r>
  <r>
    <x v="12"/>
    <x v="67"/>
    <n v="0"/>
    <x v="14"/>
    <x v="2"/>
  </r>
  <r>
    <x v="12"/>
    <x v="68"/>
    <n v="4.7619047619047619"/>
    <x v="14"/>
    <x v="2"/>
  </r>
  <r>
    <x v="12"/>
    <x v="69"/>
    <n v="21.428571428571427"/>
    <x v="14"/>
    <x v="2"/>
  </r>
  <r>
    <x v="12"/>
    <x v="70"/>
    <n v="7.1428571428571432"/>
    <x v="14"/>
    <x v="2"/>
  </r>
  <r>
    <x v="12"/>
    <x v="71"/>
    <n v="0"/>
    <x v="14"/>
    <x v="2"/>
  </r>
  <r>
    <x v="12"/>
    <x v="72"/>
    <n v="5.9523809523809526"/>
    <x v="14"/>
    <x v="2"/>
  </r>
  <r>
    <x v="12"/>
    <x v="73"/>
    <n v="1.1904761904761905"/>
    <x v="14"/>
    <x v="2"/>
  </r>
  <r>
    <x v="12"/>
    <x v="74"/>
    <n v="4.7619047619047619"/>
    <x v="14"/>
    <x v="2"/>
  </r>
  <r>
    <x v="12"/>
    <x v="75"/>
    <n v="13.095238095238095"/>
    <x v="14"/>
    <x v="2"/>
  </r>
  <r>
    <x v="12"/>
    <x v="76"/>
    <n v="22.61904761904762"/>
    <x v="14"/>
    <x v="2"/>
  </r>
  <r>
    <x v="12"/>
    <x v="59"/>
    <n v="3.5714285714285716"/>
    <x v="14"/>
    <x v="2"/>
  </r>
  <r>
    <x v="12"/>
    <x v="63"/>
    <n v="0"/>
    <x v="14"/>
    <x v="2"/>
  </r>
  <r>
    <x v="12"/>
    <x v="64"/>
    <n v="10.714285714285714"/>
    <x v="14"/>
    <x v="2"/>
  </r>
  <r>
    <x v="12"/>
    <x v="65"/>
    <n v="0"/>
    <x v="14"/>
    <x v="2"/>
  </r>
  <r>
    <x v="12"/>
    <x v="66"/>
    <n v="0"/>
    <x v="14"/>
    <x v="2"/>
  </r>
  <r>
    <x v="12"/>
    <x v="4"/>
    <n v="4.7619047619047619"/>
    <x v="14"/>
    <x v="2"/>
  </r>
  <r>
    <x v="13"/>
    <x v="77"/>
    <n v="0"/>
    <x v="14"/>
    <x v="2"/>
  </r>
  <r>
    <x v="13"/>
    <x v="78"/>
    <n v="0"/>
    <x v="14"/>
    <x v="2"/>
  </r>
  <r>
    <x v="13"/>
    <x v="79"/>
    <n v="0"/>
    <x v="14"/>
    <x v="2"/>
  </r>
  <r>
    <x v="13"/>
    <x v="80"/>
    <n v="33.333333333333336"/>
    <x v="14"/>
    <x v="2"/>
  </r>
  <r>
    <x v="13"/>
    <x v="76"/>
    <n v="66.666666666666671"/>
    <x v="14"/>
    <x v="2"/>
  </r>
  <r>
    <x v="14"/>
    <x v="77"/>
    <n v="0"/>
    <x v="14"/>
    <x v="2"/>
  </r>
  <r>
    <x v="14"/>
    <x v="78"/>
    <n v="0"/>
    <x v="14"/>
    <x v="2"/>
  </r>
  <r>
    <x v="14"/>
    <x v="79"/>
    <n v="0"/>
    <x v="14"/>
    <x v="2"/>
  </r>
  <r>
    <x v="14"/>
    <x v="80"/>
    <n v="33.333333333333336"/>
    <x v="14"/>
    <x v="2"/>
  </r>
  <r>
    <x v="14"/>
    <x v="76"/>
    <n v="11.111111111111111"/>
    <x v="14"/>
    <x v="2"/>
  </r>
  <r>
    <x v="14"/>
    <x v="61"/>
    <n v="55.555555555555557"/>
    <x v="14"/>
    <x v="2"/>
  </r>
  <r>
    <x v="14"/>
    <x v="66"/>
    <n v="0"/>
    <x v="14"/>
    <x v="2"/>
  </r>
  <r>
    <x v="10"/>
    <x v="56"/>
    <n v="49.462365591397848"/>
    <x v="15"/>
    <x v="2"/>
  </r>
  <r>
    <x v="10"/>
    <x v="57"/>
    <n v="9.67741935483871"/>
    <x v="15"/>
    <x v="2"/>
  </r>
  <r>
    <x v="10"/>
    <x v="58"/>
    <n v="26.881720430107528"/>
    <x v="15"/>
    <x v="2"/>
  </r>
  <r>
    <x v="10"/>
    <x v="59"/>
    <n v="9.67741935483871"/>
    <x v="15"/>
    <x v="2"/>
  </r>
  <r>
    <x v="10"/>
    <x v="60"/>
    <n v="0"/>
    <x v="15"/>
    <x v="2"/>
  </r>
  <r>
    <x v="10"/>
    <x v="61"/>
    <n v="4.301075268817204"/>
    <x v="15"/>
    <x v="2"/>
  </r>
  <r>
    <x v="10"/>
    <x v="62"/>
    <n v="0"/>
    <x v="15"/>
    <x v="2"/>
  </r>
  <r>
    <x v="11"/>
    <x v="56"/>
    <n v="45.161290322580648"/>
    <x v="15"/>
    <x v="2"/>
  </r>
  <r>
    <x v="11"/>
    <x v="57"/>
    <n v="9.67741935483871"/>
    <x v="15"/>
    <x v="2"/>
  </r>
  <r>
    <x v="11"/>
    <x v="58"/>
    <n v="24.731182795698924"/>
    <x v="15"/>
    <x v="2"/>
  </r>
  <r>
    <x v="11"/>
    <x v="59"/>
    <n v="7.5268817204301079"/>
    <x v="15"/>
    <x v="2"/>
  </r>
  <r>
    <x v="11"/>
    <x v="63"/>
    <n v="0"/>
    <x v="15"/>
    <x v="2"/>
  </r>
  <r>
    <x v="11"/>
    <x v="64"/>
    <n v="4.301075268817204"/>
    <x v="15"/>
    <x v="2"/>
  </r>
  <r>
    <x v="11"/>
    <x v="65"/>
    <n v="0"/>
    <x v="15"/>
    <x v="2"/>
  </r>
  <r>
    <x v="11"/>
    <x v="66"/>
    <n v="0"/>
    <x v="15"/>
    <x v="2"/>
  </r>
  <r>
    <x v="11"/>
    <x v="4"/>
    <n v="8.6021505376344081"/>
    <x v="15"/>
    <x v="2"/>
  </r>
  <r>
    <x v="12"/>
    <x v="67"/>
    <n v="0"/>
    <x v="15"/>
    <x v="2"/>
  </r>
  <r>
    <x v="12"/>
    <x v="68"/>
    <n v="1.075268817204301"/>
    <x v="15"/>
    <x v="2"/>
  </r>
  <r>
    <x v="12"/>
    <x v="69"/>
    <n v="31.182795698924732"/>
    <x v="15"/>
    <x v="2"/>
  </r>
  <r>
    <x v="12"/>
    <x v="70"/>
    <n v="12.903225806451612"/>
    <x v="15"/>
    <x v="2"/>
  </r>
  <r>
    <x v="12"/>
    <x v="71"/>
    <n v="1.075268817204301"/>
    <x v="15"/>
    <x v="2"/>
  </r>
  <r>
    <x v="12"/>
    <x v="72"/>
    <n v="3.225806451612903"/>
    <x v="15"/>
    <x v="2"/>
  </r>
  <r>
    <x v="12"/>
    <x v="73"/>
    <n v="5.376344086021505"/>
    <x v="15"/>
    <x v="2"/>
  </r>
  <r>
    <x v="12"/>
    <x v="74"/>
    <n v="1.075268817204301"/>
    <x v="15"/>
    <x v="2"/>
  </r>
  <r>
    <x v="12"/>
    <x v="75"/>
    <n v="2.150537634408602"/>
    <x v="15"/>
    <x v="2"/>
  </r>
  <r>
    <x v="12"/>
    <x v="76"/>
    <n v="21.50537634408602"/>
    <x v="15"/>
    <x v="2"/>
  </r>
  <r>
    <x v="12"/>
    <x v="59"/>
    <n v="7.5268817204301079"/>
    <x v="15"/>
    <x v="2"/>
  </r>
  <r>
    <x v="12"/>
    <x v="63"/>
    <n v="0"/>
    <x v="15"/>
    <x v="2"/>
  </r>
  <r>
    <x v="12"/>
    <x v="64"/>
    <n v="4.301075268817204"/>
    <x v="15"/>
    <x v="2"/>
  </r>
  <r>
    <x v="12"/>
    <x v="65"/>
    <n v="0"/>
    <x v="15"/>
    <x v="2"/>
  </r>
  <r>
    <x v="12"/>
    <x v="66"/>
    <n v="0"/>
    <x v="15"/>
    <x v="2"/>
  </r>
  <r>
    <x v="12"/>
    <x v="4"/>
    <n v="8.6021505376344081"/>
    <x v="15"/>
    <x v="2"/>
  </r>
  <r>
    <x v="13"/>
    <x v="77"/>
    <n v="14.285714285714286"/>
    <x v="15"/>
    <x v="2"/>
  </r>
  <r>
    <x v="13"/>
    <x v="78"/>
    <n v="0"/>
    <x v="15"/>
    <x v="2"/>
  </r>
  <r>
    <x v="13"/>
    <x v="79"/>
    <n v="0"/>
    <x v="15"/>
    <x v="2"/>
  </r>
  <r>
    <x v="13"/>
    <x v="80"/>
    <n v="0"/>
    <x v="15"/>
    <x v="2"/>
  </r>
  <r>
    <x v="13"/>
    <x v="76"/>
    <n v="85.714285714285708"/>
    <x v="15"/>
    <x v="2"/>
  </r>
  <r>
    <x v="14"/>
    <x v="77"/>
    <n v="0"/>
    <x v="15"/>
    <x v="2"/>
  </r>
  <r>
    <x v="14"/>
    <x v="78"/>
    <n v="0"/>
    <x v="15"/>
    <x v="2"/>
  </r>
  <r>
    <x v="14"/>
    <x v="79"/>
    <n v="0"/>
    <x v="15"/>
    <x v="2"/>
  </r>
  <r>
    <x v="14"/>
    <x v="80"/>
    <n v="0"/>
    <x v="15"/>
    <x v="2"/>
  </r>
  <r>
    <x v="14"/>
    <x v="76"/>
    <n v="25"/>
    <x v="15"/>
    <x v="2"/>
  </r>
  <r>
    <x v="14"/>
    <x v="61"/>
    <n v="75"/>
    <x v="15"/>
    <x v="2"/>
  </r>
  <r>
    <x v="14"/>
    <x v="66"/>
    <n v="0"/>
    <x v="15"/>
    <x v="2"/>
  </r>
  <r>
    <x v="10"/>
    <x v="56"/>
    <n v="57.954545454545453"/>
    <x v="16"/>
    <x v="2"/>
  </r>
  <r>
    <x v="10"/>
    <x v="57"/>
    <n v="6.8181818181818183"/>
    <x v="16"/>
    <x v="2"/>
  </r>
  <r>
    <x v="10"/>
    <x v="58"/>
    <n v="13.636363636363637"/>
    <x v="16"/>
    <x v="2"/>
  </r>
  <r>
    <x v="10"/>
    <x v="59"/>
    <n v="10.795454545454545"/>
    <x v="16"/>
    <x v="2"/>
  </r>
  <r>
    <x v="10"/>
    <x v="60"/>
    <n v="0"/>
    <x v="16"/>
    <x v="2"/>
  </r>
  <r>
    <x v="10"/>
    <x v="61"/>
    <n v="10.795454545454545"/>
    <x v="16"/>
    <x v="2"/>
  </r>
  <r>
    <x v="10"/>
    <x v="62"/>
    <n v="0"/>
    <x v="16"/>
    <x v="2"/>
  </r>
  <r>
    <x v="11"/>
    <x v="56"/>
    <n v="56.81818181818182"/>
    <x v="16"/>
    <x v="2"/>
  </r>
  <r>
    <x v="11"/>
    <x v="57"/>
    <n v="6.8181818181818183"/>
    <x v="16"/>
    <x v="2"/>
  </r>
  <r>
    <x v="11"/>
    <x v="58"/>
    <n v="13.068181818181818"/>
    <x v="16"/>
    <x v="2"/>
  </r>
  <r>
    <x v="11"/>
    <x v="59"/>
    <n v="10.227272727272727"/>
    <x v="16"/>
    <x v="2"/>
  </r>
  <r>
    <x v="11"/>
    <x v="63"/>
    <n v="0"/>
    <x v="16"/>
    <x v="2"/>
  </r>
  <r>
    <x v="11"/>
    <x v="64"/>
    <n v="10.795454545454545"/>
    <x v="16"/>
    <x v="2"/>
  </r>
  <r>
    <x v="11"/>
    <x v="65"/>
    <n v="0"/>
    <x v="16"/>
    <x v="2"/>
  </r>
  <r>
    <x v="11"/>
    <x v="66"/>
    <n v="0"/>
    <x v="16"/>
    <x v="2"/>
  </r>
  <r>
    <x v="11"/>
    <x v="4"/>
    <n v="2.2727272727272729"/>
    <x v="16"/>
    <x v="2"/>
  </r>
  <r>
    <x v="12"/>
    <x v="67"/>
    <n v="1.7045454545454546"/>
    <x v="16"/>
    <x v="2"/>
  </r>
  <r>
    <x v="12"/>
    <x v="68"/>
    <n v="2.8409090909090908"/>
    <x v="16"/>
    <x v="2"/>
  </r>
  <r>
    <x v="12"/>
    <x v="69"/>
    <n v="43.75"/>
    <x v="16"/>
    <x v="2"/>
  </r>
  <r>
    <x v="12"/>
    <x v="70"/>
    <n v="8.5227272727272734"/>
    <x v="16"/>
    <x v="2"/>
  </r>
  <r>
    <x v="12"/>
    <x v="71"/>
    <n v="0"/>
    <x v="16"/>
    <x v="2"/>
  </r>
  <r>
    <x v="12"/>
    <x v="72"/>
    <n v="5.1136363636363633"/>
    <x v="16"/>
    <x v="2"/>
  </r>
  <r>
    <x v="12"/>
    <x v="73"/>
    <n v="1.7045454545454546"/>
    <x v="16"/>
    <x v="2"/>
  </r>
  <r>
    <x v="12"/>
    <x v="74"/>
    <n v="0.56818181818181823"/>
    <x v="16"/>
    <x v="2"/>
  </r>
  <r>
    <x v="12"/>
    <x v="75"/>
    <n v="1.1363636363636365"/>
    <x v="16"/>
    <x v="2"/>
  </r>
  <r>
    <x v="12"/>
    <x v="76"/>
    <n v="11.363636363636363"/>
    <x v="16"/>
    <x v="2"/>
  </r>
  <r>
    <x v="12"/>
    <x v="59"/>
    <n v="10.227272727272727"/>
    <x v="16"/>
    <x v="2"/>
  </r>
  <r>
    <x v="12"/>
    <x v="63"/>
    <n v="0"/>
    <x v="16"/>
    <x v="2"/>
  </r>
  <r>
    <x v="12"/>
    <x v="64"/>
    <n v="10.795454545454545"/>
    <x v="16"/>
    <x v="2"/>
  </r>
  <r>
    <x v="12"/>
    <x v="65"/>
    <n v="0"/>
    <x v="16"/>
    <x v="2"/>
  </r>
  <r>
    <x v="12"/>
    <x v="66"/>
    <n v="0"/>
    <x v="16"/>
    <x v="2"/>
  </r>
  <r>
    <x v="12"/>
    <x v="4"/>
    <n v="2.2727272727272729"/>
    <x v="16"/>
    <x v="2"/>
  </r>
  <r>
    <x v="13"/>
    <x v="77"/>
    <n v="0"/>
    <x v="16"/>
    <x v="2"/>
  </r>
  <r>
    <x v="13"/>
    <x v="78"/>
    <n v="0"/>
    <x v="16"/>
    <x v="2"/>
  </r>
  <r>
    <x v="13"/>
    <x v="79"/>
    <n v="0"/>
    <x v="16"/>
    <x v="2"/>
  </r>
  <r>
    <x v="13"/>
    <x v="80"/>
    <n v="33.333333333333336"/>
    <x v="16"/>
    <x v="2"/>
  </r>
  <r>
    <x v="13"/>
    <x v="76"/>
    <n v="66.666666666666671"/>
    <x v="16"/>
    <x v="2"/>
  </r>
  <r>
    <x v="14"/>
    <x v="77"/>
    <n v="0"/>
    <x v="16"/>
    <x v="2"/>
  </r>
  <r>
    <x v="14"/>
    <x v="78"/>
    <n v="0"/>
    <x v="16"/>
    <x v="2"/>
  </r>
  <r>
    <x v="14"/>
    <x v="79"/>
    <n v="0"/>
    <x v="16"/>
    <x v="2"/>
  </r>
  <r>
    <x v="14"/>
    <x v="80"/>
    <n v="10.526315789473685"/>
    <x v="16"/>
    <x v="2"/>
  </r>
  <r>
    <x v="14"/>
    <x v="76"/>
    <n v="0"/>
    <x v="16"/>
    <x v="2"/>
  </r>
  <r>
    <x v="14"/>
    <x v="61"/>
    <n v="89.473684210526315"/>
    <x v="16"/>
    <x v="2"/>
  </r>
  <r>
    <x v="14"/>
    <x v="66"/>
    <n v="0"/>
    <x v="16"/>
    <x v="2"/>
  </r>
  <r>
    <x v="10"/>
    <x v="56"/>
    <n v="49.80326025857223"/>
    <x v="0"/>
    <x v="3"/>
  </r>
  <r>
    <x v="10"/>
    <x v="57"/>
    <n v="9.2936106426831557"/>
    <x v="0"/>
    <x v="3"/>
  </r>
  <r>
    <x v="10"/>
    <x v="58"/>
    <n v="19.898819561551434"/>
    <x v="0"/>
    <x v="3"/>
  </r>
  <r>
    <x v="10"/>
    <x v="59"/>
    <n v="8.6003372681281611"/>
    <x v="0"/>
    <x v="3"/>
  </r>
  <r>
    <x v="10"/>
    <x v="60"/>
    <n v="0.37474236462432076"/>
    <x v="0"/>
    <x v="3"/>
  </r>
  <r>
    <x v="10"/>
    <x v="61"/>
    <n v="12.010492786209481"/>
    <x v="0"/>
    <x v="3"/>
  </r>
  <r>
    <x v="10"/>
    <x v="62"/>
    <n v="1.873711823121604E-2"/>
    <x v="0"/>
    <x v="3"/>
  </r>
  <r>
    <x v="11"/>
    <x v="56"/>
    <n v="49.503466366872772"/>
    <x v="0"/>
    <x v="3"/>
  </r>
  <r>
    <x v="11"/>
    <x v="57"/>
    <n v="9.0875023421397785"/>
    <x v="0"/>
    <x v="3"/>
  </r>
  <r>
    <x v="11"/>
    <x v="58"/>
    <n v="19.617762788083194"/>
    <x v="0"/>
    <x v="3"/>
  </r>
  <r>
    <x v="11"/>
    <x v="59"/>
    <n v="8.4691774405096503"/>
    <x v="0"/>
    <x v="3"/>
  </r>
  <r>
    <x v="11"/>
    <x v="63"/>
    <n v="0.3934794828555368"/>
    <x v="0"/>
    <x v="3"/>
  </r>
  <r>
    <x v="11"/>
    <x v="64"/>
    <n v="12.010492786209481"/>
    <x v="0"/>
    <x v="3"/>
  </r>
  <r>
    <x v="11"/>
    <x v="65"/>
    <n v="0"/>
    <x v="0"/>
    <x v="3"/>
  </r>
  <r>
    <x v="11"/>
    <x v="66"/>
    <n v="1.873711823121604E-2"/>
    <x v="0"/>
    <x v="3"/>
  </r>
  <r>
    <x v="11"/>
    <x v="4"/>
    <n v="0.89938167509836986"/>
    <x v="0"/>
    <x v="3"/>
  </r>
  <r>
    <x v="12"/>
    <x v="67"/>
    <n v="0.41221660108675284"/>
    <x v="0"/>
    <x v="3"/>
  </r>
  <r>
    <x v="12"/>
    <x v="68"/>
    <n v="5.0402848041971149"/>
    <x v="0"/>
    <x v="3"/>
  </r>
  <r>
    <x v="12"/>
    <x v="69"/>
    <n v="38.523515083380175"/>
    <x v="0"/>
    <x v="3"/>
  </r>
  <r>
    <x v="12"/>
    <x v="70"/>
    <n v="5.5274498782087313"/>
    <x v="0"/>
    <x v="3"/>
  </r>
  <r>
    <x v="12"/>
    <x v="71"/>
    <n v="0.3934794828555368"/>
    <x v="0"/>
    <x v="3"/>
  </r>
  <r>
    <x v="12"/>
    <x v="72"/>
    <n v="5.6960839422896754"/>
    <x v="0"/>
    <x v="3"/>
  </r>
  <r>
    <x v="12"/>
    <x v="73"/>
    <n v="2.997938916994566"/>
    <x v="0"/>
    <x v="3"/>
  </r>
  <r>
    <x v="12"/>
    <x v="74"/>
    <n v="1.2179126850290425"/>
    <x v="0"/>
    <x v="3"/>
  </r>
  <r>
    <x v="12"/>
    <x v="75"/>
    <n v="4.9091249765786023"/>
    <x v="0"/>
    <x v="3"/>
  </r>
  <r>
    <x v="12"/>
    <x v="76"/>
    <n v="13.490725126475548"/>
    <x v="0"/>
    <x v="3"/>
  </r>
  <r>
    <x v="12"/>
    <x v="59"/>
    <n v="8.4691774405096503"/>
    <x v="0"/>
    <x v="3"/>
  </r>
  <r>
    <x v="12"/>
    <x v="63"/>
    <n v="0.3934794828555368"/>
    <x v="0"/>
    <x v="3"/>
  </r>
  <r>
    <x v="12"/>
    <x v="64"/>
    <n v="12.010492786209481"/>
    <x v="0"/>
    <x v="3"/>
  </r>
  <r>
    <x v="12"/>
    <x v="65"/>
    <n v="0"/>
    <x v="0"/>
    <x v="3"/>
  </r>
  <r>
    <x v="12"/>
    <x v="66"/>
    <n v="1.873711823121604E-2"/>
    <x v="0"/>
    <x v="3"/>
  </r>
  <r>
    <x v="12"/>
    <x v="4"/>
    <n v="0.89938167509836986"/>
    <x v="0"/>
    <x v="3"/>
  </r>
  <r>
    <x v="13"/>
    <x v="77"/>
    <n v="7.5221238938053094"/>
    <x v="0"/>
    <x v="3"/>
  </r>
  <r>
    <x v="13"/>
    <x v="78"/>
    <n v="0"/>
    <x v="0"/>
    <x v="3"/>
  </r>
  <r>
    <x v="13"/>
    <x v="79"/>
    <n v="5.3097345132743365"/>
    <x v="0"/>
    <x v="3"/>
  </r>
  <r>
    <x v="13"/>
    <x v="80"/>
    <n v="29.86725663716814"/>
    <x v="0"/>
    <x v="3"/>
  </r>
  <r>
    <x v="13"/>
    <x v="76"/>
    <n v="57.30088495575221"/>
    <x v="0"/>
    <x v="3"/>
  </r>
  <r>
    <x v="14"/>
    <x v="77"/>
    <n v="0.31201248049921998"/>
    <x v="0"/>
    <x v="3"/>
  </r>
  <r>
    <x v="14"/>
    <x v="78"/>
    <n v="1.8720748829953198"/>
    <x v="0"/>
    <x v="3"/>
  </r>
  <r>
    <x v="14"/>
    <x v="79"/>
    <n v="0.78003120124804992"/>
    <x v="0"/>
    <x v="3"/>
  </r>
  <r>
    <x v="14"/>
    <x v="80"/>
    <n v="20.436817472698909"/>
    <x v="0"/>
    <x v="3"/>
  </r>
  <r>
    <x v="14"/>
    <x v="76"/>
    <n v="19.656786271450859"/>
    <x v="0"/>
    <x v="3"/>
  </r>
  <r>
    <x v="14"/>
    <x v="61"/>
    <n v="56.942277691107641"/>
    <x v="0"/>
    <x v="3"/>
  </r>
  <r>
    <x v="14"/>
    <x v="66"/>
    <n v="0"/>
    <x v="0"/>
    <x v="3"/>
  </r>
  <r>
    <x v="10"/>
    <x v="56"/>
    <n v="68.541300527240779"/>
    <x v="1"/>
    <x v="3"/>
  </r>
  <r>
    <x v="10"/>
    <x v="57"/>
    <n v="9.4024604569420038"/>
    <x v="1"/>
    <x v="3"/>
  </r>
  <r>
    <x v="10"/>
    <x v="58"/>
    <n v="10.54481546572935"/>
    <x v="1"/>
    <x v="3"/>
  </r>
  <r>
    <x v="10"/>
    <x v="59"/>
    <n v="0.70298769771529002"/>
    <x v="1"/>
    <x v="3"/>
  </r>
  <r>
    <x v="10"/>
    <x v="60"/>
    <n v="0.35149384885764501"/>
    <x v="1"/>
    <x v="3"/>
  </r>
  <r>
    <x v="10"/>
    <x v="61"/>
    <n v="10.456942003514939"/>
    <x v="1"/>
    <x v="3"/>
  </r>
  <r>
    <x v="10"/>
    <x v="62"/>
    <n v="0"/>
    <x v="1"/>
    <x v="3"/>
  </r>
  <r>
    <x v="11"/>
    <x v="56"/>
    <n v="68.101933216168717"/>
    <x v="1"/>
    <x v="3"/>
  </r>
  <r>
    <x v="11"/>
    <x v="57"/>
    <n v="9.314586994727593"/>
    <x v="1"/>
    <x v="3"/>
  </r>
  <r>
    <x v="11"/>
    <x v="58"/>
    <n v="10.456942003514939"/>
    <x v="1"/>
    <x v="3"/>
  </r>
  <r>
    <x v="11"/>
    <x v="59"/>
    <n v="0.70298769771529002"/>
    <x v="1"/>
    <x v="3"/>
  </r>
  <r>
    <x v="11"/>
    <x v="63"/>
    <n v="0.35149384885764501"/>
    <x v="1"/>
    <x v="3"/>
  </r>
  <r>
    <x v="11"/>
    <x v="64"/>
    <n v="10.456942003514939"/>
    <x v="1"/>
    <x v="3"/>
  </r>
  <r>
    <x v="11"/>
    <x v="65"/>
    <n v="0"/>
    <x v="1"/>
    <x v="3"/>
  </r>
  <r>
    <x v="11"/>
    <x v="66"/>
    <n v="0"/>
    <x v="1"/>
    <x v="3"/>
  </r>
  <r>
    <x v="11"/>
    <x v="4"/>
    <n v="0.61511423550087874"/>
    <x v="1"/>
    <x v="3"/>
  </r>
  <r>
    <x v="12"/>
    <x v="67"/>
    <n v="0.96660808435852374"/>
    <x v="1"/>
    <x v="3"/>
  </r>
  <r>
    <x v="12"/>
    <x v="68"/>
    <n v="7.6449912126537782"/>
    <x v="1"/>
    <x v="3"/>
  </r>
  <r>
    <x v="12"/>
    <x v="69"/>
    <n v="52.021089630931456"/>
    <x v="1"/>
    <x v="3"/>
  </r>
  <r>
    <x v="12"/>
    <x v="70"/>
    <n v="7.4692442882249557"/>
    <x v="1"/>
    <x v="3"/>
  </r>
  <r>
    <x v="12"/>
    <x v="71"/>
    <n v="0.26362038664323373"/>
    <x v="1"/>
    <x v="3"/>
  </r>
  <r>
    <x v="12"/>
    <x v="72"/>
    <n v="5.7996485061511427"/>
    <x v="1"/>
    <x v="3"/>
  </r>
  <r>
    <x v="12"/>
    <x v="73"/>
    <n v="3.251318101933216"/>
    <x v="1"/>
    <x v="3"/>
  </r>
  <r>
    <x v="12"/>
    <x v="74"/>
    <n v="0.26362038664323373"/>
    <x v="1"/>
    <x v="3"/>
  </r>
  <r>
    <x v="12"/>
    <x v="75"/>
    <n v="4.7451669595782073"/>
    <x v="1"/>
    <x v="3"/>
  </r>
  <r>
    <x v="12"/>
    <x v="76"/>
    <n v="5.4481546572934976"/>
    <x v="1"/>
    <x v="3"/>
  </r>
  <r>
    <x v="12"/>
    <x v="59"/>
    <n v="0.70298769771529002"/>
    <x v="1"/>
    <x v="3"/>
  </r>
  <r>
    <x v="12"/>
    <x v="63"/>
    <n v="0.35149384885764501"/>
    <x v="1"/>
    <x v="3"/>
  </r>
  <r>
    <x v="12"/>
    <x v="64"/>
    <n v="10.456942003514939"/>
    <x v="1"/>
    <x v="3"/>
  </r>
  <r>
    <x v="12"/>
    <x v="65"/>
    <n v="0"/>
    <x v="1"/>
    <x v="3"/>
  </r>
  <r>
    <x v="12"/>
    <x v="66"/>
    <n v="0"/>
    <x v="1"/>
    <x v="3"/>
  </r>
  <r>
    <x v="12"/>
    <x v="4"/>
    <n v="0.61511423550087874"/>
    <x v="1"/>
    <x v="3"/>
  </r>
  <r>
    <x v="13"/>
    <x v="77"/>
    <n v="0"/>
    <x v="1"/>
    <x v="3"/>
  </r>
  <r>
    <x v="13"/>
    <x v="78"/>
    <n v="0"/>
    <x v="1"/>
    <x v="3"/>
  </r>
  <r>
    <x v="13"/>
    <x v="79"/>
    <n v="0"/>
    <x v="1"/>
    <x v="3"/>
  </r>
  <r>
    <x v="13"/>
    <x v="80"/>
    <n v="37.5"/>
    <x v="1"/>
    <x v="3"/>
  </r>
  <r>
    <x v="13"/>
    <x v="76"/>
    <n v="62.5"/>
    <x v="1"/>
    <x v="3"/>
  </r>
  <r>
    <x v="14"/>
    <x v="77"/>
    <n v="0"/>
    <x v="1"/>
    <x v="3"/>
  </r>
  <r>
    <x v="14"/>
    <x v="78"/>
    <n v="0.84033613445378152"/>
    <x v="1"/>
    <x v="3"/>
  </r>
  <r>
    <x v="14"/>
    <x v="79"/>
    <n v="0"/>
    <x v="1"/>
    <x v="3"/>
  </r>
  <r>
    <x v="14"/>
    <x v="80"/>
    <n v="3.3613445378151261"/>
    <x v="1"/>
    <x v="3"/>
  </r>
  <r>
    <x v="14"/>
    <x v="76"/>
    <n v="2.5210084033613445"/>
    <x v="1"/>
    <x v="3"/>
  </r>
  <r>
    <x v="14"/>
    <x v="61"/>
    <n v="93.277310924369743"/>
    <x v="1"/>
    <x v="3"/>
  </r>
  <r>
    <x v="14"/>
    <x v="66"/>
    <n v="0"/>
    <x v="1"/>
    <x v="3"/>
  </r>
  <r>
    <x v="10"/>
    <x v="56"/>
    <n v="36.740041928721176"/>
    <x v="2"/>
    <x v="3"/>
  </r>
  <r>
    <x v="10"/>
    <x v="57"/>
    <n v="7.4947589098532497"/>
    <x v="2"/>
    <x v="3"/>
  </r>
  <r>
    <x v="10"/>
    <x v="58"/>
    <n v="19.916142557651991"/>
    <x v="2"/>
    <x v="3"/>
  </r>
  <r>
    <x v="10"/>
    <x v="59"/>
    <n v="19.70649895178197"/>
    <x v="2"/>
    <x v="3"/>
  </r>
  <r>
    <x v="10"/>
    <x v="60"/>
    <n v="0.10482180293501048"/>
    <x v="2"/>
    <x v="3"/>
  </r>
  <r>
    <x v="10"/>
    <x v="61"/>
    <n v="16.037735849056602"/>
    <x v="2"/>
    <x v="3"/>
  </r>
  <r>
    <x v="10"/>
    <x v="62"/>
    <n v="0"/>
    <x v="2"/>
    <x v="3"/>
  </r>
  <r>
    <x v="11"/>
    <x v="56"/>
    <n v="36.687631027253666"/>
    <x v="2"/>
    <x v="3"/>
  </r>
  <r>
    <x v="11"/>
    <x v="57"/>
    <n v="7.4947589098532497"/>
    <x v="2"/>
    <x v="3"/>
  </r>
  <r>
    <x v="11"/>
    <x v="58"/>
    <n v="19.758909853249477"/>
    <x v="2"/>
    <x v="3"/>
  </r>
  <r>
    <x v="11"/>
    <x v="59"/>
    <n v="19.392033542976939"/>
    <x v="2"/>
    <x v="3"/>
  </r>
  <r>
    <x v="11"/>
    <x v="63"/>
    <n v="0.10482180293501048"/>
    <x v="2"/>
    <x v="3"/>
  </r>
  <r>
    <x v="11"/>
    <x v="64"/>
    <n v="16.037735849056602"/>
    <x v="2"/>
    <x v="3"/>
  </r>
  <r>
    <x v="11"/>
    <x v="65"/>
    <n v="0"/>
    <x v="2"/>
    <x v="3"/>
  </r>
  <r>
    <x v="11"/>
    <x v="66"/>
    <n v="0"/>
    <x v="2"/>
    <x v="3"/>
  </r>
  <r>
    <x v="11"/>
    <x v="4"/>
    <n v="0.52410901467505244"/>
    <x v="2"/>
    <x v="3"/>
  </r>
  <r>
    <x v="12"/>
    <x v="67"/>
    <n v="0.15723270440251572"/>
    <x v="2"/>
    <x v="3"/>
  </r>
  <r>
    <x v="12"/>
    <x v="68"/>
    <n v="2.8825995807127884"/>
    <x v="2"/>
    <x v="3"/>
  </r>
  <r>
    <x v="12"/>
    <x v="69"/>
    <n v="29.035639412997902"/>
    <x v="2"/>
    <x v="3"/>
  </r>
  <r>
    <x v="12"/>
    <x v="70"/>
    <n v="4.6121593291404608"/>
    <x v="2"/>
    <x v="3"/>
  </r>
  <r>
    <x v="12"/>
    <x v="71"/>
    <n v="0.15723270440251572"/>
    <x v="2"/>
    <x v="3"/>
  </r>
  <r>
    <x v="12"/>
    <x v="72"/>
    <n v="4.7693920335429771"/>
    <x v="2"/>
    <x v="3"/>
  </r>
  <r>
    <x v="12"/>
    <x v="73"/>
    <n v="2.5681341719077566"/>
    <x v="2"/>
    <x v="3"/>
  </r>
  <r>
    <x v="12"/>
    <x v="74"/>
    <n v="1.4675052410901468"/>
    <x v="2"/>
    <x v="3"/>
  </r>
  <r>
    <x v="12"/>
    <x v="75"/>
    <n v="5.5555555555555554"/>
    <x v="2"/>
    <x v="3"/>
  </r>
  <r>
    <x v="12"/>
    <x v="76"/>
    <n v="12.735849056603774"/>
    <x v="2"/>
    <x v="3"/>
  </r>
  <r>
    <x v="12"/>
    <x v="59"/>
    <n v="19.392033542976939"/>
    <x v="2"/>
    <x v="3"/>
  </r>
  <r>
    <x v="12"/>
    <x v="63"/>
    <n v="0.10482180293501048"/>
    <x v="2"/>
    <x v="3"/>
  </r>
  <r>
    <x v="12"/>
    <x v="64"/>
    <n v="16.037735849056602"/>
    <x v="2"/>
    <x v="3"/>
  </r>
  <r>
    <x v="12"/>
    <x v="65"/>
    <n v="0"/>
    <x v="2"/>
    <x v="3"/>
  </r>
  <r>
    <x v="12"/>
    <x v="66"/>
    <n v="0"/>
    <x v="2"/>
    <x v="3"/>
  </r>
  <r>
    <x v="12"/>
    <x v="4"/>
    <n v="0.52410901467505244"/>
    <x v="2"/>
    <x v="3"/>
  </r>
  <r>
    <x v="13"/>
    <x v="77"/>
    <n v="8.378378378378379"/>
    <x v="2"/>
    <x v="3"/>
  </r>
  <r>
    <x v="13"/>
    <x v="78"/>
    <n v="0"/>
    <x v="2"/>
    <x v="3"/>
  </r>
  <r>
    <x v="13"/>
    <x v="79"/>
    <n v="4.8648648648648649"/>
    <x v="2"/>
    <x v="3"/>
  </r>
  <r>
    <x v="13"/>
    <x v="80"/>
    <n v="29.45945945945946"/>
    <x v="2"/>
    <x v="3"/>
  </r>
  <r>
    <x v="13"/>
    <x v="76"/>
    <n v="57.297297297297298"/>
    <x v="2"/>
    <x v="3"/>
  </r>
  <r>
    <x v="14"/>
    <x v="77"/>
    <n v="0.65359477124183007"/>
    <x v="2"/>
    <x v="3"/>
  </r>
  <r>
    <x v="14"/>
    <x v="78"/>
    <n v="1.9607843137254901"/>
    <x v="2"/>
    <x v="3"/>
  </r>
  <r>
    <x v="14"/>
    <x v="79"/>
    <n v="0.98039215686274506"/>
    <x v="2"/>
    <x v="3"/>
  </r>
  <r>
    <x v="14"/>
    <x v="80"/>
    <n v="29.084967320261438"/>
    <x v="2"/>
    <x v="3"/>
  </r>
  <r>
    <x v="14"/>
    <x v="76"/>
    <n v="28.104575163398692"/>
    <x v="2"/>
    <x v="3"/>
  </r>
  <r>
    <x v="14"/>
    <x v="61"/>
    <n v="39.215686274509807"/>
    <x v="2"/>
    <x v="3"/>
  </r>
  <r>
    <x v="14"/>
    <x v="66"/>
    <n v="0"/>
    <x v="2"/>
    <x v="3"/>
  </r>
  <r>
    <x v="10"/>
    <x v="56"/>
    <n v="66.533333333333331"/>
    <x v="3"/>
    <x v="3"/>
  </r>
  <r>
    <x v="10"/>
    <x v="57"/>
    <n v="8.6666666666666661"/>
    <x v="3"/>
    <x v="3"/>
  </r>
  <r>
    <x v="10"/>
    <x v="58"/>
    <n v="9.8666666666666671"/>
    <x v="3"/>
    <x v="3"/>
  </r>
  <r>
    <x v="10"/>
    <x v="59"/>
    <n v="0.93333333333333335"/>
    <x v="3"/>
    <x v="3"/>
  </r>
  <r>
    <x v="10"/>
    <x v="60"/>
    <n v="1.6"/>
    <x v="3"/>
    <x v="3"/>
  </r>
  <r>
    <x v="10"/>
    <x v="61"/>
    <n v="12.266666666666667"/>
    <x v="3"/>
    <x v="3"/>
  </r>
  <r>
    <x v="10"/>
    <x v="62"/>
    <n v="0.13333333333333333"/>
    <x v="3"/>
    <x v="3"/>
  </r>
  <r>
    <x v="11"/>
    <x v="56"/>
    <n v="66.400000000000006"/>
    <x v="3"/>
    <x v="3"/>
  </r>
  <r>
    <x v="11"/>
    <x v="57"/>
    <n v="8.1333333333333329"/>
    <x v="3"/>
    <x v="3"/>
  </r>
  <r>
    <x v="11"/>
    <x v="58"/>
    <n v="9.7333333333333325"/>
    <x v="3"/>
    <x v="3"/>
  </r>
  <r>
    <x v="11"/>
    <x v="59"/>
    <n v="0.93333333333333335"/>
    <x v="3"/>
    <x v="3"/>
  </r>
  <r>
    <x v="11"/>
    <x v="63"/>
    <n v="1.7333333333333334"/>
    <x v="3"/>
    <x v="3"/>
  </r>
  <r>
    <x v="11"/>
    <x v="64"/>
    <n v="12.266666666666667"/>
    <x v="3"/>
    <x v="3"/>
  </r>
  <r>
    <x v="11"/>
    <x v="65"/>
    <n v="0"/>
    <x v="3"/>
    <x v="3"/>
  </r>
  <r>
    <x v="11"/>
    <x v="66"/>
    <n v="0.13333333333333333"/>
    <x v="3"/>
    <x v="3"/>
  </r>
  <r>
    <x v="11"/>
    <x v="4"/>
    <n v="0.66666666666666663"/>
    <x v="3"/>
    <x v="3"/>
  </r>
  <r>
    <x v="12"/>
    <x v="67"/>
    <n v="0.53333333333333333"/>
    <x v="3"/>
    <x v="3"/>
  </r>
  <r>
    <x v="12"/>
    <x v="68"/>
    <n v="7.8666666666666663"/>
    <x v="3"/>
    <x v="3"/>
  </r>
  <r>
    <x v="12"/>
    <x v="69"/>
    <n v="50.533333333333331"/>
    <x v="3"/>
    <x v="3"/>
  </r>
  <r>
    <x v="12"/>
    <x v="70"/>
    <n v="7.4666666666666668"/>
    <x v="3"/>
    <x v="3"/>
  </r>
  <r>
    <x v="12"/>
    <x v="71"/>
    <n v="0.93333333333333335"/>
    <x v="3"/>
    <x v="3"/>
  </r>
  <r>
    <x v="12"/>
    <x v="72"/>
    <n v="3.8666666666666667"/>
    <x v="3"/>
    <x v="3"/>
  </r>
  <r>
    <x v="12"/>
    <x v="73"/>
    <n v="3.3333333333333335"/>
    <x v="3"/>
    <x v="3"/>
  </r>
  <r>
    <x v="12"/>
    <x v="74"/>
    <n v="0.13333333333333333"/>
    <x v="3"/>
    <x v="3"/>
  </r>
  <r>
    <x v="12"/>
    <x v="75"/>
    <n v="1.8666666666666667"/>
    <x v="3"/>
    <x v="3"/>
  </r>
  <r>
    <x v="12"/>
    <x v="76"/>
    <n v="7.7333333333333334"/>
    <x v="3"/>
    <x v="3"/>
  </r>
  <r>
    <x v="12"/>
    <x v="59"/>
    <n v="0.93333333333333335"/>
    <x v="3"/>
    <x v="3"/>
  </r>
  <r>
    <x v="12"/>
    <x v="63"/>
    <n v="1.7333333333333334"/>
    <x v="3"/>
    <x v="3"/>
  </r>
  <r>
    <x v="12"/>
    <x v="64"/>
    <n v="12.266666666666667"/>
    <x v="3"/>
    <x v="3"/>
  </r>
  <r>
    <x v="12"/>
    <x v="65"/>
    <n v="0"/>
    <x v="3"/>
    <x v="3"/>
  </r>
  <r>
    <x v="12"/>
    <x v="66"/>
    <n v="0.13333333333333333"/>
    <x v="3"/>
    <x v="3"/>
  </r>
  <r>
    <x v="12"/>
    <x v="4"/>
    <n v="0.66666666666666663"/>
    <x v="3"/>
    <x v="3"/>
  </r>
  <r>
    <x v="13"/>
    <x v="77"/>
    <n v="0"/>
    <x v="3"/>
    <x v="3"/>
  </r>
  <r>
    <x v="13"/>
    <x v="78"/>
    <n v="0"/>
    <x v="3"/>
    <x v="3"/>
  </r>
  <r>
    <x v="13"/>
    <x v="79"/>
    <n v="14.285714285714286"/>
    <x v="3"/>
    <x v="3"/>
  </r>
  <r>
    <x v="13"/>
    <x v="80"/>
    <n v="42.857142857142854"/>
    <x v="3"/>
    <x v="3"/>
  </r>
  <r>
    <x v="13"/>
    <x v="76"/>
    <n v="42.857142857142854"/>
    <x v="3"/>
    <x v="3"/>
  </r>
  <r>
    <x v="14"/>
    <x v="77"/>
    <n v="0"/>
    <x v="3"/>
    <x v="3"/>
  </r>
  <r>
    <x v="14"/>
    <x v="78"/>
    <n v="1.0869565217391304"/>
    <x v="3"/>
    <x v="3"/>
  </r>
  <r>
    <x v="14"/>
    <x v="79"/>
    <n v="1.0869565217391304"/>
    <x v="3"/>
    <x v="3"/>
  </r>
  <r>
    <x v="14"/>
    <x v="80"/>
    <n v="13.043478260869565"/>
    <x v="3"/>
    <x v="3"/>
  </r>
  <r>
    <x v="14"/>
    <x v="76"/>
    <n v="11.956521739130435"/>
    <x v="3"/>
    <x v="3"/>
  </r>
  <r>
    <x v="14"/>
    <x v="61"/>
    <n v="72.826086956521735"/>
    <x v="3"/>
    <x v="3"/>
  </r>
  <r>
    <x v="14"/>
    <x v="66"/>
    <n v="0"/>
    <x v="3"/>
    <x v="3"/>
  </r>
  <r>
    <x v="10"/>
    <x v="56"/>
    <n v="20.439189189189189"/>
    <x v="4"/>
    <x v="3"/>
  </r>
  <r>
    <x v="10"/>
    <x v="57"/>
    <n v="16.722972972972972"/>
    <x v="4"/>
    <x v="3"/>
  </r>
  <r>
    <x v="10"/>
    <x v="58"/>
    <n v="56.587837837837839"/>
    <x v="4"/>
    <x v="3"/>
  </r>
  <r>
    <x v="10"/>
    <x v="59"/>
    <n v="2.7027027027027026"/>
    <x v="4"/>
    <x v="3"/>
  </r>
  <r>
    <x v="10"/>
    <x v="60"/>
    <n v="0"/>
    <x v="4"/>
    <x v="3"/>
  </r>
  <r>
    <x v="10"/>
    <x v="61"/>
    <n v="3.5472972972972974"/>
    <x v="4"/>
    <x v="3"/>
  </r>
  <r>
    <x v="10"/>
    <x v="62"/>
    <n v="0"/>
    <x v="4"/>
    <x v="3"/>
  </r>
  <r>
    <x v="11"/>
    <x v="56"/>
    <n v="19.763513513513512"/>
    <x v="4"/>
    <x v="3"/>
  </r>
  <r>
    <x v="11"/>
    <x v="57"/>
    <n v="16.554054054054053"/>
    <x v="4"/>
    <x v="3"/>
  </r>
  <r>
    <x v="11"/>
    <x v="58"/>
    <n v="55.912162162162161"/>
    <x v="4"/>
    <x v="3"/>
  </r>
  <r>
    <x v="11"/>
    <x v="59"/>
    <n v="2.7027027027027026"/>
    <x v="4"/>
    <x v="3"/>
  </r>
  <r>
    <x v="11"/>
    <x v="63"/>
    <n v="0"/>
    <x v="4"/>
    <x v="3"/>
  </r>
  <r>
    <x v="11"/>
    <x v="64"/>
    <n v="3.5472972972972974"/>
    <x v="4"/>
    <x v="3"/>
  </r>
  <r>
    <x v="11"/>
    <x v="65"/>
    <n v="0"/>
    <x v="4"/>
    <x v="3"/>
  </r>
  <r>
    <x v="11"/>
    <x v="66"/>
    <n v="0"/>
    <x v="4"/>
    <x v="3"/>
  </r>
  <r>
    <x v="11"/>
    <x v="4"/>
    <n v="1.5202702702702702"/>
    <x v="4"/>
    <x v="3"/>
  </r>
  <r>
    <x v="12"/>
    <x v="67"/>
    <n v="0.5067567567567568"/>
    <x v="4"/>
    <x v="3"/>
  </r>
  <r>
    <x v="12"/>
    <x v="68"/>
    <n v="3.2094594594594597"/>
    <x v="4"/>
    <x v="3"/>
  </r>
  <r>
    <x v="12"/>
    <x v="69"/>
    <n v="14.527027027027026"/>
    <x v="4"/>
    <x v="3"/>
  </r>
  <r>
    <x v="12"/>
    <x v="70"/>
    <n v="1.5202702702702702"/>
    <x v="4"/>
    <x v="3"/>
  </r>
  <r>
    <x v="12"/>
    <x v="71"/>
    <n v="1.1824324324324325"/>
    <x v="4"/>
    <x v="3"/>
  </r>
  <r>
    <x v="12"/>
    <x v="72"/>
    <n v="11.993243243243244"/>
    <x v="4"/>
    <x v="3"/>
  </r>
  <r>
    <x v="12"/>
    <x v="73"/>
    <n v="3.3783783783783785"/>
    <x v="4"/>
    <x v="3"/>
  </r>
  <r>
    <x v="12"/>
    <x v="74"/>
    <n v="4.5608108108108105"/>
    <x v="4"/>
    <x v="3"/>
  </r>
  <r>
    <x v="12"/>
    <x v="75"/>
    <n v="10.97972972972973"/>
    <x v="4"/>
    <x v="3"/>
  </r>
  <r>
    <x v="12"/>
    <x v="76"/>
    <n v="40.371621621621621"/>
    <x v="4"/>
    <x v="3"/>
  </r>
  <r>
    <x v="12"/>
    <x v="59"/>
    <n v="2.7027027027027026"/>
    <x v="4"/>
    <x v="3"/>
  </r>
  <r>
    <x v="12"/>
    <x v="63"/>
    <n v="0"/>
    <x v="4"/>
    <x v="3"/>
  </r>
  <r>
    <x v="12"/>
    <x v="64"/>
    <n v="3.5472972972972974"/>
    <x v="4"/>
    <x v="3"/>
  </r>
  <r>
    <x v="12"/>
    <x v="65"/>
    <n v="0"/>
    <x v="4"/>
    <x v="3"/>
  </r>
  <r>
    <x v="12"/>
    <x v="66"/>
    <n v="0"/>
    <x v="4"/>
    <x v="3"/>
  </r>
  <r>
    <x v="12"/>
    <x v="4"/>
    <n v="1.5202702702702702"/>
    <x v="4"/>
    <x v="3"/>
  </r>
  <r>
    <x v="13"/>
    <x v="77"/>
    <n v="0"/>
    <x v="4"/>
    <x v="3"/>
  </r>
  <r>
    <x v="13"/>
    <x v="78"/>
    <n v="0"/>
    <x v="4"/>
    <x v="3"/>
  </r>
  <r>
    <x v="13"/>
    <x v="79"/>
    <n v="6.25"/>
    <x v="4"/>
    <x v="3"/>
  </r>
  <r>
    <x v="13"/>
    <x v="80"/>
    <n v="18.75"/>
    <x v="4"/>
    <x v="3"/>
  </r>
  <r>
    <x v="13"/>
    <x v="76"/>
    <n v="75"/>
    <x v="4"/>
    <x v="3"/>
  </r>
  <r>
    <x v="14"/>
    <x v="77"/>
    <n v="0"/>
    <x v="4"/>
    <x v="3"/>
  </r>
  <r>
    <x v="14"/>
    <x v="78"/>
    <n v="0"/>
    <x v="4"/>
    <x v="3"/>
  </r>
  <r>
    <x v="14"/>
    <x v="79"/>
    <n v="0"/>
    <x v="4"/>
    <x v="3"/>
  </r>
  <r>
    <x v="14"/>
    <x v="80"/>
    <n v="33.333333333333336"/>
    <x v="4"/>
    <x v="3"/>
  </r>
  <r>
    <x v="14"/>
    <x v="76"/>
    <n v="14.285714285714286"/>
    <x v="4"/>
    <x v="3"/>
  </r>
  <r>
    <x v="14"/>
    <x v="61"/>
    <n v="52.38095238095238"/>
    <x v="4"/>
    <x v="3"/>
  </r>
  <r>
    <x v="14"/>
    <x v="66"/>
    <n v="0"/>
    <x v="4"/>
    <x v="3"/>
  </r>
  <r>
    <x v="10"/>
    <x v="56"/>
    <n v="13.836477987421384"/>
    <x v="5"/>
    <x v="3"/>
  </r>
  <r>
    <x v="10"/>
    <x v="57"/>
    <n v="15.09433962264151"/>
    <x v="5"/>
    <x v="3"/>
  </r>
  <r>
    <x v="10"/>
    <x v="58"/>
    <n v="63.522012578616355"/>
    <x v="5"/>
    <x v="3"/>
  </r>
  <r>
    <x v="10"/>
    <x v="59"/>
    <n v="3.7735849056603774"/>
    <x v="5"/>
    <x v="3"/>
  </r>
  <r>
    <x v="10"/>
    <x v="60"/>
    <n v="0"/>
    <x v="5"/>
    <x v="3"/>
  </r>
  <r>
    <x v="10"/>
    <x v="61"/>
    <n v="3.7735849056603774"/>
    <x v="5"/>
    <x v="3"/>
  </r>
  <r>
    <x v="10"/>
    <x v="62"/>
    <n v="0"/>
    <x v="5"/>
    <x v="3"/>
  </r>
  <r>
    <x v="11"/>
    <x v="56"/>
    <n v="13.20754716981132"/>
    <x v="5"/>
    <x v="3"/>
  </r>
  <r>
    <x v="11"/>
    <x v="57"/>
    <n v="15.09433962264151"/>
    <x v="5"/>
    <x v="3"/>
  </r>
  <r>
    <x v="11"/>
    <x v="58"/>
    <n v="62.893081761006286"/>
    <x v="5"/>
    <x v="3"/>
  </r>
  <r>
    <x v="11"/>
    <x v="59"/>
    <n v="3.7735849056603774"/>
    <x v="5"/>
    <x v="3"/>
  </r>
  <r>
    <x v="11"/>
    <x v="63"/>
    <n v="0"/>
    <x v="5"/>
    <x v="3"/>
  </r>
  <r>
    <x v="11"/>
    <x v="64"/>
    <n v="3.7735849056603774"/>
    <x v="5"/>
    <x v="3"/>
  </r>
  <r>
    <x v="11"/>
    <x v="65"/>
    <n v="0"/>
    <x v="5"/>
    <x v="3"/>
  </r>
  <r>
    <x v="11"/>
    <x v="66"/>
    <n v="0"/>
    <x v="5"/>
    <x v="3"/>
  </r>
  <r>
    <x v="11"/>
    <x v="4"/>
    <n v="1.2578616352201257"/>
    <x v="5"/>
    <x v="3"/>
  </r>
  <r>
    <x v="12"/>
    <x v="67"/>
    <n v="0"/>
    <x v="5"/>
    <x v="3"/>
  </r>
  <r>
    <x v="12"/>
    <x v="68"/>
    <n v="0.62893081761006286"/>
    <x v="5"/>
    <x v="3"/>
  </r>
  <r>
    <x v="12"/>
    <x v="69"/>
    <n v="10.691823899371069"/>
    <x v="5"/>
    <x v="3"/>
  </r>
  <r>
    <x v="12"/>
    <x v="70"/>
    <n v="1.8867924528301887"/>
    <x v="5"/>
    <x v="3"/>
  </r>
  <r>
    <x v="12"/>
    <x v="71"/>
    <n v="1.8867924528301887"/>
    <x v="5"/>
    <x v="3"/>
  </r>
  <r>
    <x v="12"/>
    <x v="72"/>
    <n v="11.949685534591195"/>
    <x v="5"/>
    <x v="3"/>
  </r>
  <r>
    <x v="12"/>
    <x v="73"/>
    <n v="1.2578616352201257"/>
    <x v="5"/>
    <x v="3"/>
  </r>
  <r>
    <x v="12"/>
    <x v="74"/>
    <n v="2.5157232704402515"/>
    <x v="5"/>
    <x v="3"/>
  </r>
  <r>
    <x v="12"/>
    <x v="75"/>
    <n v="11.949685534591195"/>
    <x v="5"/>
    <x v="3"/>
  </r>
  <r>
    <x v="12"/>
    <x v="76"/>
    <n v="48.427672955974842"/>
    <x v="5"/>
    <x v="3"/>
  </r>
  <r>
    <x v="12"/>
    <x v="59"/>
    <n v="3.7735849056603774"/>
    <x v="5"/>
    <x v="3"/>
  </r>
  <r>
    <x v="12"/>
    <x v="63"/>
    <n v="0"/>
    <x v="5"/>
    <x v="3"/>
  </r>
  <r>
    <x v="12"/>
    <x v="64"/>
    <n v="3.7735849056603774"/>
    <x v="5"/>
    <x v="3"/>
  </r>
  <r>
    <x v="12"/>
    <x v="65"/>
    <n v="0"/>
    <x v="5"/>
    <x v="3"/>
  </r>
  <r>
    <x v="12"/>
    <x v="66"/>
    <n v="0"/>
    <x v="5"/>
    <x v="3"/>
  </r>
  <r>
    <x v="12"/>
    <x v="4"/>
    <n v="1.2578616352201257"/>
    <x v="5"/>
    <x v="3"/>
  </r>
  <r>
    <x v="13"/>
    <x v="77"/>
    <n v="0"/>
    <x v="5"/>
    <x v="3"/>
  </r>
  <r>
    <x v="13"/>
    <x v="78"/>
    <n v="0"/>
    <x v="5"/>
    <x v="3"/>
  </r>
  <r>
    <x v="13"/>
    <x v="79"/>
    <n v="0"/>
    <x v="5"/>
    <x v="3"/>
  </r>
  <r>
    <x v="13"/>
    <x v="80"/>
    <n v="33.333333333333336"/>
    <x v="5"/>
    <x v="3"/>
  </r>
  <r>
    <x v="13"/>
    <x v="76"/>
    <n v="66.666666666666671"/>
    <x v="5"/>
    <x v="3"/>
  </r>
  <r>
    <x v="14"/>
    <x v="77"/>
    <n v="0"/>
    <x v="5"/>
    <x v="3"/>
  </r>
  <r>
    <x v="14"/>
    <x v="78"/>
    <n v="0"/>
    <x v="5"/>
    <x v="3"/>
  </r>
  <r>
    <x v="14"/>
    <x v="79"/>
    <n v="0"/>
    <x v="5"/>
    <x v="3"/>
  </r>
  <r>
    <x v="14"/>
    <x v="80"/>
    <n v="33.333333333333336"/>
    <x v="5"/>
    <x v="3"/>
  </r>
  <r>
    <x v="14"/>
    <x v="76"/>
    <n v="16.666666666666668"/>
    <x v="5"/>
    <x v="3"/>
  </r>
  <r>
    <x v="14"/>
    <x v="61"/>
    <n v="50"/>
    <x v="5"/>
    <x v="3"/>
  </r>
  <r>
    <x v="14"/>
    <x v="66"/>
    <n v="0"/>
    <x v="5"/>
    <x v="3"/>
  </r>
  <r>
    <x v="10"/>
    <x v="56"/>
    <n v="20.37037037037037"/>
    <x v="6"/>
    <x v="3"/>
  </r>
  <r>
    <x v="10"/>
    <x v="57"/>
    <n v="13.888888888888889"/>
    <x v="6"/>
    <x v="3"/>
  </r>
  <r>
    <x v="10"/>
    <x v="58"/>
    <n v="56.481481481481481"/>
    <x v="6"/>
    <x v="3"/>
  </r>
  <r>
    <x v="10"/>
    <x v="59"/>
    <n v="3.7037037037037037"/>
    <x v="6"/>
    <x v="3"/>
  </r>
  <r>
    <x v="10"/>
    <x v="60"/>
    <n v="0"/>
    <x v="6"/>
    <x v="3"/>
  </r>
  <r>
    <x v="10"/>
    <x v="61"/>
    <n v="5.5555555555555554"/>
    <x v="6"/>
    <x v="3"/>
  </r>
  <r>
    <x v="10"/>
    <x v="62"/>
    <n v="0"/>
    <x v="6"/>
    <x v="3"/>
  </r>
  <r>
    <x v="11"/>
    <x v="56"/>
    <n v="20.37037037037037"/>
    <x v="6"/>
    <x v="3"/>
  </r>
  <r>
    <x v="11"/>
    <x v="57"/>
    <n v="12.962962962962964"/>
    <x v="6"/>
    <x v="3"/>
  </r>
  <r>
    <x v="11"/>
    <x v="58"/>
    <n v="55.555555555555557"/>
    <x v="6"/>
    <x v="3"/>
  </r>
  <r>
    <x v="11"/>
    <x v="59"/>
    <n v="3.7037037037037037"/>
    <x v="6"/>
    <x v="3"/>
  </r>
  <r>
    <x v="11"/>
    <x v="63"/>
    <n v="0"/>
    <x v="6"/>
    <x v="3"/>
  </r>
  <r>
    <x v="11"/>
    <x v="64"/>
    <n v="5.5555555555555554"/>
    <x v="6"/>
    <x v="3"/>
  </r>
  <r>
    <x v="11"/>
    <x v="65"/>
    <n v="0"/>
    <x v="6"/>
    <x v="3"/>
  </r>
  <r>
    <x v="11"/>
    <x v="66"/>
    <n v="0"/>
    <x v="6"/>
    <x v="3"/>
  </r>
  <r>
    <x v="11"/>
    <x v="4"/>
    <n v="1.8518518518518519"/>
    <x v="6"/>
    <x v="3"/>
  </r>
  <r>
    <x v="12"/>
    <x v="67"/>
    <n v="0.92592592592592593"/>
    <x v="6"/>
    <x v="3"/>
  </r>
  <r>
    <x v="12"/>
    <x v="68"/>
    <n v="1.8518518518518519"/>
    <x v="6"/>
    <x v="3"/>
  </r>
  <r>
    <x v="12"/>
    <x v="69"/>
    <n v="14.814814814814815"/>
    <x v="6"/>
    <x v="3"/>
  </r>
  <r>
    <x v="12"/>
    <x v="70"/>
    <n v="2.7777777777777777"/>
    <x v="6"/>
    <x v="3"/>
  </r>
  <r>
    <x v="12"/>
    <x v="71"/>
    <n v="0"/>
    <x v="6"/>
    <x v="3"/>
  </r>
  <r>
    <x v="12"/>
    <x v="72"/>
    <n v="8.3333333333333339"/>
    <x v="6"/>
    <x v="3"/>
  </r>
  <r>
    <x v="12"/>
    <x v="73"/>
    <n v="4.6296296296296298"/>
    <x v="6"/>
    <x v="3"/>
  </r>
  <r>
    <x v="12"/>
    <x v="74"/>
    <n v="5.5555555555555554"/>
    <x v="6"/>
    <x v="3"/>
  </r>
  <r>
    <x v="12"/>
    <x v="75"/>
    <n v="6.4814814814814818"/>
    <x v="6"/>
    <x v="3"/>
  </r>
  <r>
    <x v="12"/>
    <x v="76"/>
    <n v="43.518518518518519"/>
    <x v="6"/>
    <x v="3"/>
  </r>
  <r>
    <x v="12"/>
    <x v="59"/>
    <n v="3.7037037037037037"/>
    <x v="6"/>
    <x v="3"/>
  </r>
  <r>
    <x v="12"/>
    <x v="63"/>
    <n v="0"/>
    <x v="6"/>
    <x v="3"/>
  </r>
  <r>
    <x v="12"/>
    <x v="64"/>
    <n v="5.5555555555555554"/>
    <x v="6"/>
    <x v="3"/>
  </r>
  <r>
    <x v="12"/>
    <x v="65"/>
    <n v="0"/>
    <x v="6"/>
    <x v="3"/>
  </r>
  <r>
    <x v="12"/>
    <x v="66"/>
    <n v="0"/>
    <x v="6"/>
    <x v="3"/>
  </r>
  <r>
    <x v="12"/>
    <x v="4"/>
    <n v="1.8518518518518519"/>
    <x v="6"/>
    <x v="3"/>
  </r>
  <r>
    <x v="13"/>
    <x v="77"/>
    <n v="0"/>
    <x v="6"/>
    <x v="3"/>
  </r>
  <r>
    <x v="13"/>
    <x v="78"/>
    <n v="0"/>
    <x v="6"/>
    <x v="3"/>
  </r>
  <r>
    <x v="13"/>
    <x v="79"/>
    <n v="25"/>
    <x v="6"/>
    <x v="3"/>
  </r>
  <r>
    <x v="13"/>
    <x v="80"/>
    <n v="0"/>
    <x v="6"/>
    <x v="3"/>
  </r>
  <r>
    <x v="13"/>
    <x v="76"/>
    <n v="75"/>
    <x v="6"/>
    <x v="3"/>
  </r>
  <r>
    <x v="14"/>
    <x v="77"/>
    <n v="0"/>
    <x v="6"/>
    <x v="3"/>
  </r>
  <r>
    <x v="14"/>
    <x v="78"/>
    <n v="0"/>
    <x v="6"/>
    <x v="3"/>
  </r>
  <r>
    <x v="14"/>
    <x v="79"/>
    <n v="0"/>
    <x v="6"/>
    <x v="3"/>
  </r>
  <r>
    <x v="14"/>
    <x v="80"/>
    <n v="33.333333333333336"/>
    <x v="6"/>
    <x v="3"/>
  </r>
  <r>
    <x v="14"/>
    <x v="76"/>
    <n v="0"/>
    <x v="6"/>
    <x v="3"/>
  </r>
  <r>
    <x v="14"/>
    <x v="61"/>
    <n v="66.666666666666671"/>
    <x v="6"/>
    <x v="3"/>
  </r>
  <r>
    <x v="14"/>
    <x v="66"/>
    <n v="0"/>
    <x v="6"/>
    <x v="3"/>
  </r>
  <r>
    <x v="10"/>
    <x v="56"/>
    <n v="24.858757062146893"/>
    <x v="7"/>
    <x v="3"/>
  </r>
  <r>
    <x v="10"/>
    <x v="57"/>
    <n v="22.598870056497177"/>
    <x v="7"/>
    <x v="3"/>
  </r>
  <r>
    <x v="10"/>
    <x v="58"/>
    <n v="46.327683615819211"/>
    <x v="7"/>
    <x v="3"/>
  </r>
  <r>
    <x v="10"/>
    <x v="59"/>
    <n v="2.2598870056497176"/>
    <x v="7"/>
    <x v="3"/>
  </r>
  <r>
    <x v="10"/>
    <x v="60"/>
    <n v="0"/>
    <x v="7"/>
    <x v="3"/>
  </r>
  <r>
    <x v="10"/>
    <x v="61"/>
    <n v="3.9548022598870056"/>
    <x v="7"/>
    <x v="3"/>
  </r>
  <r>
    <x v="10"/>
    <x v="62"/>
    <n v="0"/>
    <x v="7"/>
    <x v="3"/>
  </r>
  <r>
    <x v="11"/>
    <x v="56"/>
    <n v="24.858757062146893"/>
    <x v="7"/>
    <x v="3"/>
  </r>
  <r>
    <x v="11"/>
    <x v="57"/>
    <n v="22.598870056497177"/>
    <x v="7"/>
    <x v="3"/>
  </r>
  <r>
    <x v="11"/>
    <x v="58"/>
    <n v="46.327683615819211"/>
    <x v="7"/>
    <x v="3"/>
  </r>
  <r>
    <x v="11"/>
    <x v="59"/>
    <n v="2.2598870056497176"/>
    <x v="7"/>
    <x v="3"/>
  </r>
  <r>
    <x v="11"/>
    <x v="63"/>
    <n v="0"/>
    <x v="7"/>
    <x v="3"/>
  </r>
  <r>
    <x v="11"/>
    <x v="64"/>
    <n v="3.9548022598870056"/>
    <x v="7"/>
    <x v="3"/>
  </r>
  <r>
    <x v="11"/>
    <x v="65"/>
    <n v="0"/>
    <x v="7"/>
    <x v="3"/>
  </r>
  <r>
    <x v="11"/>
    <x v="66"/>
    <n v="0"/>
    <x v="7"/>
    <x v="3"/>
  </r>
  <r>
    <x v="11"/>
    <x v="4"/>
    <n v="0"/>
    <x v="7"/>
    <x v="3"/>
  </r>
  <r>
    <x v="12"/>
    <x v="67"/>
    <n v="0"/>
    <x v="7"/>
    <x v="3"/>
  </r>
  <r>
    <x v="12"/>
    <x v="68"/>
    <n v="4.5197740112994351"/>
    <x v="7"/>
    <x v="3"/>
  </r>
  <r>
    <x v="12"/>
    <x v="69"/>
    <n v="19.209039548022599"/>
    <x v="7"/>
    <x v="3"/>
  </r>
  <r>
    <x v="12"/>
    <x v="70"/>
    <n v="1.1299435028248588"/>
    <x v="7"/>
    <x v="3"/>
  </r>
  <r>
    <x v="12"/>
    <x v="71"/>
    <n v="0"/>
    <x v="7"/>
    <x v="3"/>
  </r>
  <r>
    <x v="12"/>
    <x v="72"/>
    <n v="19.774011299435028"/>
    <x v="7"/>
    <x v="3"/>
  </r>
  <r>
    <x v="12"/>
    <x v="73"/>
    <n v="2.8248587570621471"/>
    <x v="7"/>
    <x v="3"/>
  </r>
  <r>
    <x v="12"/>
    <x v="74"/>
    <n v="5.0847457627118642"/>
    <x v="7"/>
    <x v="3"/>
  </r>
  <r>
    <x v="12"/>
    <x v="75"/>
    <n v="15.254237288135593"/>
    <x v="7"/>
    <x v="3"/>
  </r>
  <r>
    <x v="12"/>
    <x v="76"/>
    <n v="25.988700564971751"/>
    <x v="7"/>
    <x v="3"/>
  </r>
  <r>
    <x v="12"/>
    <x v="59"/>
    <n v="2.2598870056497176"/>
    <x v="7"/>
    <x v="3"/>
  </r>
  <r>
    <x v="12"/>
    <x v="63"/>
    <n v="0"/>
    <x v="7"/>
    <x v="3"/>
  </r>
  <r>
    <x v="12"/>
    <x v="64"/>
    <n v="3.9548022598870056"/>
    <x v="7"/>
    <x v="3"/>
  </r>
  <r>
    <x v="12"/>
    <x v="65"/>
    <n v="0"/>
    <x v="7"/>
    <x v="3"/>
  </r>
  <r>
    <x v="12"/>
    <x v="66"/>
    <n v="0"/>
    <x v="7"/>
    <x v="3"/>
  </r>
  <r>
    <x v="12"/>
    <x v="4"/>
    <n v="0"/>
    <x v="7"/>
    <x v="3"/>
  </r>
  <r>
    <x v="13"/>
    <x v="77"/>
    <n v="0"/>
    <x v="7"/>
    <x v="3"/>
  </r>
  <r>
    <x v="13"/>
    <x v="78"/>
    <n v="0"/>
    <x v="7"/>
    <x v="3"/>
  </r>
  <r>
    <x v="13"/>
    <x v="79"/>
    <n v="0"/>
    <x v="7"/>
    <x v="3"/>
  </r>
  <r>
    <x v="13"/>
    <x v="80"/>
    <n v="0"/>
    <x v="7"/>
    <x v="3"/>
  </r>
  <r>
    <x v="13"/>
    <x v="76"/>
    <n v="100"/>
    <x v="7"/>
    <x v="3"/>
  </r>
  <r>
    <x v="14"/>
    <x v="77"/>
    <n v="0"/>
    <x v="7"/>
    <x v="3"/>
  </r>
  <r>
    <x v="14"/>
    <x v="78"/>
    <n v="0"/>
    <x v="7"/>
    <x v="3"/>
  </r>
  <r>
    <x v="14"/>
    <x v="79"/>
    <n v="0"/>
    <x v="7"/>
    <x v="3"/>
  </r>
  <r>
    <x v="14"/>
    <x v="80"/>
    <n v="28.571428571428573"/>
    <x v="7"/>
    <x v="3"/>
  </r>
  <r>
    <x v="14"/>
    <x v="76"/>
    <n v="28.571428571428573"/>
    <x v="7"/>
    <x v="3"/>
  </r>
  <r>
    <x v="14"/>
    <x v="61"/>
    <n v="42.857142857142854"/>
    <x v="7"/>
    <x v="3"/>
  </r>
  <r>
    <x v="14"/>
    <x v="66"/>
    <n v="0"/>
    <x v="7"/>
    <x v="3"/>
  </r>
  <r>
    <x v="10"/>
    <x v="56"/>
    <n v="22.297297297297298"/>
    <x v="8"/>
    <x v="3"/>
  </r>
  <r>
    <x v="10"/>
    <x v="57"/>
    <n v="13.513513513513514"/>
    <x v="8"/>
    <x v="3"/>
  </r>
  <r>
    <x v="10"/>
    <x v="58"/>
    <n v="61.486486486486484"/>
    <x v="8"/>
    <x v="3"/>
  </r>
  <r>
    <x v="10"/>
    <x v="59"/>
    <n v="1.3513513513513513"/>
    <x v="8"/>
    <x v="3"/>
  </r>
  <r>
    <x v="10"/>
    <x v="60"/>
    <n v="0"/>
    <x v="8"/>
    <x v="3"/>
  </r>
  <r>
    <x v="10"/>
    <x v="61"/>
    <n v="1.3513513513513513"/>
    <x v="8"/>
    <x v="3"/>
  </r>
  <r>
    <x v="10"/>
    <x v="62"/>
    <n v="0"/>
    <x v="8"/>
    <x v="3"/>
  </r>
  <r>
    <x v="11"/>
    <x v="56"/>
    <n v="20.27027027027027"/>
    <x v="8"/>
    <x v="3"/>
  </r>
  <r>
    <x v="11"/>
    <x v="57"/>
    <n v="13.513513513513514"/>
    <x v="8"/>
    <x v="3"/>
  </r>
  <r>
    <x v="11"/>
    <x v="58"/>
    <n v="60.135135135135137"/>
    <x v="8"/>
    <x v="3"/>
  </r>
  <r>
    <x v="11"/>
    <x v="59"/>
    <n v="1.3513513513513513"/>
    <x v="8"/>
    <x v="3"/>
  </r>
  <r>
    <x v="11"/>
    <x v="63"/>
    <n v="0"/>
    <x v="8"/>
    <x v="3"/>
  </r>
  <r>
    <x v="11"/>
    <x v="64"/>
    <n v="1.3513513513513513"/>
    <x v="8"/>
    <x v="3"/>
  </r>
  <r>
    <x v="11"/>
    <x v="65"/>
    <n v="0"/>
    <x v="8"/>
    <x v="3"/>
  </r>
  <r>
    <x v="11"/>
    <x v="66"/>
    <n v="0"/>
    <x v="8"/>
    <x v="3"/>
  </r>
  <r>
    <x v="11"/>
    <x v="4"/>
    <n v="3.3783783783783785"/>
    <x v="8"/>
    <x v="3"/>
  </r>
  <r>
    <x v="12"/>
    <x v="67"/>
    <n v="1.3513513513513513"/>
    <x v="8"/>
    <x v="3"/>
  </r>
  <r>
    <x v="12"/>
    <x v="68"/>
    <n v="5.4054054054054053"/>
    <x v="8"/>
    <x v="3"/>
  </r>
  <r>
    <x v="12"/>
    <x v="69"/>
    <n v="12.837837837837839"/>
    <x v="8"/>
    <x v="3"/>
  </r>
  <r>
    <x v="12"/>
    <x v="70"/>
    <n v="0.67567567567567566"/>
    <x v="8"/>
    <x v="3"/>
  </r>
  <r>
    <x v="12"/>
    <x v="71"/>
    <n v="2.7027027027027026"/>
    <x v="8"/>
    <x v="3"/>
  </r>
  <r>
    <x v="12"/>
    <x v="72"/>
    <n v="5.4054054054054053"/>
    <x v="8"/>
    <x v="3"/>
  </r>
  <r>
    <x v="12"/>
    <x v="73"/>
    <n v="5.4054054054054053"/>
    <x v="8"/>
    <x v="3"/>
  </r>
  <r>
    <x v="12"/>
    <x v="74"/>
    <n v="5.4054054054054053"/>
    <x v="8"/>
    <x v="3"/>
  </r>
  <r>
    <x v="12"/>
    <x v="75"/>
    <n v="8.1081081081081088"/>
    <x v="8"/>
    <x v="3"/>
  </r>
  <r>
    <x v="12"/>
    <x v="76"/>
    <n v="46.621621621621621"/>
    <x v="8"/>
    <x v="3"/>
  </r>
  <r>
    <x v="12"/>
    <x v="59"/>
    <n v="1.3513513513513513"/>
    <x v="8"/>
    <x v="3"/>
  </r>
  <r>
    <x v="12"/>
    <x v="63"/>
    <n v="0"/>
    <x v="8"/>
    <x v="3"/>
  </r>
  <r>
    <x v="12"/>
    <x v="64"/>
    <n v="1.3513513513513513"/>
    <x v="8"/>
    <x v="3"/>
  </r>
  <r>
    <x v="12"/>
    <x v="65"/>
    <n v="0"/>
    <x v="8"/>
    <x v="3"/>
  </r>
  <r>
    <x v="12"/>
    <x v="66"/>
    <n v="0"/>
    <x v="8"/>
    <x v="3"/>
  </r>
  <r>
    <x v="12"/>
    <x v="4"/>
    <n v="3.3783783783783785"/>
    <x v="8"/>
    <x v="3"/>
  </r>
  <r>
    <x v="13"/>
    <x v="77"/>
    <n v="0"/>
    <x v="8"/>
    <x v="3"/>
  </r>
  <r>
    <x v="13"/>
    <x v="78"/>
    <n v="0"/>
    <x v="8"/>
    <x v="3"/>
  </r>
  <r>
    <x v="13"/>
    <x v="79"/>
    <n v="0"/>
    <x v="8"/>
    <x v="3"/>
  </r>
  <r>
    <x v="13"/>
    <x v="80"/>
    <n v="50"/>
    <x v="8"/>
    <x v="3"/>
  </r>
  <r>
    <x v="13"/>
    <x v="76"/>
    <n v="50"/>
    <x v="8"/>
    <x v="3"/>
  </r>
  <r>
    <x v="14"/>
    <x v="77"/>
    <n v="0"/>
    <x v="8"/>
    <x v="3"/>
  </r>
  <r>
    <x v="14"/>
    <x v="78"/>
    <n v="0"/>
    <x v="8"/>
    <x v="3"/>
  </r>
  <r>
    <x v="14"/>
    <x v="79"/>
    <n v="0"/>
    <x v="8"/>
    <x v="3"/>
  </r>
  <r>
    <x v="14"/>
    <x v="80"/>
    <n v="50"/>
    <x v="8"/>
    <x v="3"/>
  </r>
  <r>
    <x v="14"/>
    <x v="76"/>
    <n v="0"/>
    <x v="8"/>
    <x v="3"/>
  </r>
  <r>
    <x v="14"/>
    <x v="61"/>
    <n v="50"/>
    <x v="8"/>
    <x v="3"/>
  </r>
  <r>
    <x v="14"/>
    <x v="66"/>
    <n v="0"/>
    <x v="8"/>
    <x v="3"/>
  </r>
  <r>
    <x v="10"/>
    <x v="56"/>
    <n v="43.786982248520708"/>
    <x v="9"/>
    <x v="3"/>
  </r>
  <r>
    <x v="10"/>
    <x v="57"/>
    <n v="13.609467455621301"/>
    <x v="9"/>
    <x v="3"/>
  </r>
  <r>
    <x v="10"/>
    <x v="58"/>
    <n v="33.727810650887577"/>
    <x v="9"/>
    <x v="3"/>
  </r>
  <r>
    <x v="10"/>
    <x v="59"/>
    <n v="1.7751479289940828"/>
    <x v="9"/>
    <x v="3"/>
  </r>
  <r>
    <x v="10"/>
    <x v="60"/>
    <n v="0.59171597633136097"/>
    <x v="9"/>
    <x v="3"/>
  </r>
  <r>
    <x v="10"/>
    <x v="61"/>
    <n v="6.5088757396449708"/>
    <x v="9"/>
    <x v="3"/>
  </r>
  <r>
    <x v="10"/>
    <x v="62"/>
    <n v="0"/>
    <x v="9"/>
    <x v="3"/>
  </r>
  <r>
    <x v="11"/>
    <x v="56"/>
    <n v="43.786982248520708"/>
    <x v="9"/>
    <x v="3"/>
  </r>
  <r>
    <x v="11"/>
    <x v="57"/>
    <n v="13.609467455621301"/>
    <x v="9"/>
    <x v="3"/>
  </r>
  <r>
    <x v="11"/>
    <x v="58"/>
    <n v="32.544378698224854"/>
    <x v="9"/>
    <x v="3"/>
  </r>
  <r>
    <x v="11"/>
    <x v="59"/>
    <n v="1.7751479289940828"/>
    <x v="9"/>
    <x v="3"/>
  </r>
  <r>
    <x v="11"/>
    <x v="63"/>
    <n v="0.59171597633136097"/>
    <x v="9"/>
    <x v="3"/>
  </r>
  <r>
    <x v="11"/>
    <x v="64"/>
    <n v="6.5088757396449708"/>
    <x v="9"/>
    <x v="3"/>
  </r>
  <r>
    <x v="11"/>
    <x v="65"/>
    <n v="0"/>
    <x v="9"/>
    <x v="3"/>
  </r>
  <r>
    <x v="11"/>
    <x v="66"/>
    <n v="0"/>
    <x v="9"/>
    <x v="3"/>
  </r>
  <r>
    <x v="11"/>
    <x v="4"/>
    <n v="1.1834319526627219"/>
    <x v="9"/>
    <x v="3"/>
  </r>
  <r>
    <x v="12"/>
    <x v="67"/>
    <n v="0"/>
    <x v="9"/>
    <x v="3"/>
  </r>
  <r>
    <x v="12"/>
    <x v="68"/>
    <n v="6.5088757396449708"/>
    <x v="9"/>
    <x v="3"/>
  </r>
  <r>
    <x v="12"/>
    <x v="69"/>
    <n v="33.136094674556212"/>
    <x v="9"/>
    <x v="3"/>
  </r>
  <r>
    <x v="12"/>
    <x v="70"/>
    <n v="4.1420118343195265"/>
    <x v="9"/>
    <x v="3"/>
  </r>
  <r>
    <x v="12"/>
    <x v="71"/>
    <n v="0"/>
    <x v="9"/>
    <x v="3"/>
  </r>
  <r>
    <x v="12"/>
    <x v="72"/>
    <n v="7.1005917159763312"/>
    <x v="9"/>
    <x v="3"/>
  </r>
  <r>
    <x v="12"/>
    <x v="73"/>
    <n v="6.5088757396449708"/>
    <x v="9"/>
    <x v="3"/>
  </r>
  <r>
    <x v="12"/>
    <x v="74"/>
    <n v="0"/>
    <x v="9"/>
    <x v="3"/>
  </r>
  <r>
    <x v="12"/>
    <x v="75"/>
    <n v="5.3254437869822482"/>
    <x v="9"/>
    <x v="3"/>
  </r>
  <r>
    <x v="12"/>
    <x v="76"/>
    <n v="27.218934911242602"/>
    <x v="9"/>
    <x v="3"/>
  </r>
  <r>
    <x v="12"/>
    <x v="59"/>
    <n v="1.7751479289940828"/>
    <x v="9"/>
    <x v="3"/>
  </r>
  <r>
    <x v="12"/>
    <x v="63"/>
    <n v="0.59171597633136097"/>
    <x v="9"/>
    <x v="3"/>
  </r>
  <r>
    <x v="12"/>
    <x v="64"/>
    <n v="6.5088757396449708"/>
    <x v="9"/>
    <x v="3"/>
  </r>
  <r>
    <x v="12"/>
    <x v="65"/>
    <n v="0"/>
    <x v="9"/>
    <x v="3"/>
  </r>
  <r>
    <x v="12"/>
    <x v="66"/>
    <n v="0"/>
    <x v="9"/>
    <x v="3"/>
  </r>
  <r>
    <x v="12"/>
    <x v="4"/>
    <n v="1.1834319526627219"/>
    <x v="9"/>
    <x v="3"/>
  </r>
  <r>
    <x v="13"/>
    <x v="77"/>
    <n v="0"/>
    <x v="9"/>
    <x v="3"/>
  </r>
  <r>
    <x v="13"/>
    <x v="78"/>
    <n v="0"/>
    <x v="9"/>
    <x v="3"/>
  </r>
  <r>
    <x v="13"/>
    <x v="79"/>
    <n v="0"/>
    <x v="9"/>
    <x v="3"/>
  </r>
  <r>
    <x v="13"/>
    <x v="80"/>
    <n v="33.333333333333336"/>
    <x v="9"/>
    <x v="3"/>
  </r>
  <r>
    <x v="13"/>
    <x v="76"/>
    <n v="66.666666666666671"/>
    <x v="9"/>
    <x v="3"/>
  </r>
  <r>
    <x v="14"/>
    <x v="77"/>
    <n v="0"/>
    <x v="9"/>
    <x v="3"/>
  </r>
  <r>
    <x v="14"/>
    <x v="78"/>
    <n v="0"/>
    <x v="9"/>
    <x v="3"/>
  </r>
  <r>
    <x v="14"/>
    <x v="79"/>
    <n v="0"/>
    <x v="9"/>
    <x v="3"/>
  </r>
  <r>
    <x v="14"/>
    <x v="80"/>
    <n v="18.181818181818183"/>
    <x v="9"/>
    <x v="3"/>
  </r>
  <r>
    <x v="14"/>
    <x v="76"/>
    <n v="18.181818181818183"/>
    <x v="9"/>
    <x v="3"/>
  </r>
  <r>
    <x v="14"/>
    <x v="61"/>
    <n v="63.636363636363633"/>
    <x v="9"/>
    <x v="3"/>
  </r>
  <r>
    <x v="14"/>
    <x v="66"/>
    <n v="0"/>
    <x v="9"/>
    <x v="3"/>
  </r>
  <r>
    <x v="10"/>
    <x v="56"/>
    <n v="63.358778625954201"/>
    <x v="10"/>
    <x v="3"/>
  </r>
  <r>
    <x v="10"/>
    <x v="57"/>
    <n v="7.6335877862595423"/>
    <x v="10"/>
    <x v="3"/>
  </r>
  <r>
    <x v="10"/>
    <x v="58"/>
    <n v="6.8702290076335881"/>
    <x v="10"/>
    <x v="3"/>
  </r>
  <r>
    <x v="10"/>
    <x v="59"/>
    <n v="14.503816793893129"/>
    <x v="10"/>
    <x v="3"/>
  </r>
  <r>
    <x v="10"/>
    <x v="60"/>
    <n v="0.76335877862595425"/>
    <x v="10"/>
    <x v="3"/>
  </r>
  <r>
    <x v="10"/>
    <x v="61"/>
    <n v="6.8702290076335881"/>
    <x v="10"/>
    <x v="3"/>
  </r>
  <r>
    <x v="10"/>
    <x v="62"/>
    <n v="0"/>
    <x v="10"/>
    <x v="3"/>
  </r>
  <r>
    <x v="11"/>
    <x v="56"/>
    <n v="61.832061068702288"/>
    <x v="10"/>
    <x v="3"/>
  </r>
  <r>
    <x v="11"/>
    <x v="57"/>
    <n v="6.8702290076335881"/>
    <x v="10"/>
    <x v="3"/>
  </r>
  <r>
    <x v="11"/>
    <x v="58"/>
    <n v="6.8702290076335881"/>
    <x v="10"/>
    <x v="3"/>
  </r>
  <r>
    <x v="11"/>
    <x v="59"/>
    <n v="14.503816793893129"/>
    <x v="10"/>
    <x v="3"/>
  </r>
  <r>
    <x v="11"/>
    <x v="63"/>
    <n v="0.76335877862595425"/>
    <x v="10"/>
    <x v="3"/>
  </r>
  <r>
    <x v="11"/>
    <x v="64"/>
    <n v="6.8702290076335881"/>
    <x v="10"/>
    <x v="3"/>
  </r>
  <r>
    <x v="11"/>
    <x v="65"/>
    <n v="0"/>
    <x v="10"/>
    <x v="3"/>
  </r>
  <r>
    <x v="11"/>
    <x v="66"/>
    <n v="0"/>
    <x v="10"/>
    <x v="3"/>
  </r>
  <r>
    <x v="11"/>
    <x v="4"/>
    <n v="2.2900763358778624"/>
    <x v="10"/>
    <x v="3"/>
  </r>
  <r>
    <x v="12"/>
    <x v="67"/>
    <n v="0"/>
    <x v="10"/>
    <x v="3"/>
  </r>
  <r>
    <x v="12"/>
    <x v="68"/>
    <n v="9.9236641221374047"/>
    <x v="10"/>
    <x v="3"/>
  </r>
  <r>
    <x v="12"/>
    <x v="69"/>
    <n v="49.618320610687022"/>
    <x v="10"/>
    <x v="3"/>
  </r>
  <r>
    <x v="12"/>
    <x v="70"/>
    <n v="2.2900763358778624"/>
    <x v="10"/>
    <x v="3"/>
  </r>
  <r>
    <x v="12"/>
    <x v="71"/>
    <n v="0"/>
    <x v="10"/>
    <x v="3"/>
  </r>
  <r>
    <x v="12"/>
    <x v="72"/>
    <n v="4.5801526717557248"/>
    <x v="10"/>
    <x v="3"/>
  </r>
  <r>
    <x v="12"/>
    <x v="73"/>
    <n v="2.2900763358778624"/>
    <x v="10"/>
    <x v="3"/>
  </r>
  <r>
    <x v="12"/>
    <x v="74"/>
    <n v="0"/>
    <x v="10"/>
    <x v="3"/>
  </r>
  <r>
    <x v="12"/>
    <x v="75"/>
    <n v="0"/>
    <x v="10"/>
    <x v="3"/>
  </r>
  <r>
    <x v="12"/>
    <x v="76"/>
    <n v="6.8702290076335881"/>
    <x v="10"/>
    <x v="3"/>
  </r>
  <r>
    <x v="12"/>
    <x v="59"/>
    <n v="14.503816793893129"/>
    <x v="10"/>
    <x v="3"/>
  </r>
  <r>
    <x v="12"/>
    <x v="63"/>
    <n v="0.76335877862595425"/>
    <x v="10"/>
    <x v="3"/>
  </r>
  <r>
    <x v="12"/>
    <x v="64"/>
    <n v="6.8702290076335881"/>
    <x v="10"/>
    <x v="3"/>
  </r>
  <r>
    <x v="12"/>
    <x v="65"/>
    <n v="0"/>
    <x v="10"/>
    <x v="3"/>
  </r>
  <r>
    <x v="12"/>
    <x v="66"/>
    <n v="0"/>
    <x v="10"/>
    <x v="3"/>
  </r>
  <r>
    <x v="12"/>
    <x v="4"/>
    <n v="2.2900763358778624"/>
    <x v="10"/>
    <x v="3"/>
  </r>
  <r>
    <x v="13"/>
    <x v="77"/>
    <n v="0"/>
    <x v="10"/>
    <x v="3"/>
  </r>
  <r>
    <x v="13"/>
    <x v="78"/>
    <n v="0"/>
    <x v="10"/>
    <x v="3"/>
  </r>
  <r>
    <x v="13"/>
    <x v="79"/>
    <n v="5.2631578947368425"/>
    <x v="10"/>
    <x v="3"/>
  </r>
  <r>
    <x v="13"/>
    <x v="80"/>
    <n v="36.842105263157897"/>
    <x v="10"/>
    <x v="3"/>
  </r>
  <r>
    <x v="13"/>
    <x v="76"/>
    <n v="57.89473684210526"/>
    <x v="10"/>
    <x v="3"/>
  </r>
  <r>
    <x v="14"/>
    <x v="77"/>
    <n v="0"/>
    <x v="10"/>
    <x v="3"/>
  </r>
  <r>
    <x v="14"/>
    <x v="78"/>
    <n v="0"/>
    <x v="10"/>
    <x v="3"/>
  </r>
  <r>
    <x v="14"/>
    <x v="79"/>
    <n v="0"/>
    <x v="10"/>
    <x v="3"/>
  </r>
  <r>
    <x v="14"/>
    <x v="80"/>
    <n v="33.333333333333336"/>
    <x v="10"/>
    <x v="3"/>
  </r>
  <r>
    <x v="14"/>
    <x v="76"/>
    <n v="22.222222222222221"/>
    <x v="10"/>
    <x v="3"/>
  </r>
  <r>
    <x v="14"/>
    <x v="61"/>
    <n v="44.444444444444443"/>
    <x v="10"/>
    <x v="3"/>
  </r>
  <r>
    <x v="14"/>
    <x v="66"/>
    <n v="0"/>
    <x v="10"/>
    <x v="3"/>
  </r>
  <r>
    <x v="10"/>
    <x v="56"/>
    <n v="76.470588235294116"/>
    <x v="11"/>
    <x v="3"/>
  </r>
  <r>
    <x v="10"/>
    <x v="57"/>
    <n v="7.5630252100840334"/>
    <x v="11"/>
    <x v="3"/>
  </r>
  <r>
    <x v="10"/>
    <x v="58"/>
    <n v="5.0420168067226889"/>
    <x v="11"/>
    <x v="3"/>
  </r>
  <r>
    <x v="10"/>
    <x v="59"/>
    <n v="2.5210084033613445"/>
    <x v="11"/>
    <x v="3"/>
  </r>
  <r>
    <x v="10"/>
    <x v="60"/>
    <n v="0"/>
    <x v="11"/>
    <x v="3"/>
  </r>
  <r>
    <x v="10"/>
    <x v="61"/>
    <n v="8.4033613445378155"/>
    <x v="11"/>
    <x v="3"/>
  </r>
  <r>
    <x v="10"/>
    <x v="62"/>
    <n v="0"/>
    <x v="11"/>
    <x v="3"/>
  </r>
  <r>
    <x v="11"/>
    <x v="56"/>
    <n v="76.470588235294116"/>
    <x v="11"/>
    <x v="3"/>
  </r>
  <r>
    <x v="11"/>
    <x v="57"/>
    <n v="7.5630252100840334"/>
    <x v="11"/>
    <x v="3"/>
  </r>
  <r>
    <x v="11"/>
    <x v="58"/>
    <n v="5.0420168067226889"/>
    <x v="11"/>
    <x v="3"/>
  </r>
  <r>
    <x v="11"/>
    <x v="59"/>
    <n v="2.5210084033613445"/>
    <x v="11"/>
    <x v="3"/>
  </r>
  <r>
    <x v="11"/>
    <x v="63"/>
    <n v="0"/>
    <x v="11"/>
    <x v="3"/>
  </r>
  <r>
    <x v="11"/>
    <x v="64"/>
    <n v="8.4033613445378155"/>
    <x v="11"/>
    <x v="3"/>
  </r>
  <r>
    <x v="11"/>
    <x v="65"/>
    <n v="0"/>
    <x v="11"/>
    <x v="3"/>
  </r>
  <r>
    <x v="11"/>
    <x v="66"/>
    <n v="0"/>
    <x v="11"/>
    <x v="3"/>
  </r>
  <r>
    <x v="11"/>
    <x v="4"/>
    <n v="0"/>
    <x v="11"/>
    <x v="3"/>
  </r>
  <r>
    <x v="12"/>
    <x v="67"/>
    <n v="0"/>
    <x v="11"/>
    <x v="3"/>
  </r>
  <r>
    <x v="12"/>
    <x v="68"/>
    <n v="5.882352941176471"/>
    <x v="11"/>
    <x v="3"/>
  </r>
  <r>
    <x v="12"/>
    <x v="69"/>
    <n v="62.184873949579831"/>
    <x v="11"/>
    <x v="3"/>
  </r>
  <r>
    <x v="12"/>
    <x v="70"/>
    <n v="8.4033613445378155"/>
    <x v="11"/>
    <x v="3"/>
  </r>
  <r>
    <x v="12"/>
    <x v="71"/>
    <n v="0.84033613445378152"/>
    <x v="11"/>
    <x v="3"/>
  </r>
  <r>
    <x v="12"/>
    <x v="72"/>
    <n v="4.2016806722689077"/>
    <x v="11"/>
    <x v="3"/>
  </r>
  <r>
    <x v="12"/>
    <x v="73"/>
    <n v="2.5210084033613445"/>
    <x v="11"/>
    <x v="3"/>
  </r>
  <r>
    <x v="12"/>
    <x v="74"/>
    <n v="0"/>
    <x v="11"/>
    <x v="3"/>
  </r>
  <r>
    <x v="12"/>
    <x v="75"/>
    <n v="0"/>
    <x v="11"/>
    <x v="3"/>
  </r>
  <r>
    <x v="12"/>
    <x v="76"/>
    <n v="5.0420168067226889"/>
    <x v="11"/>
    <x v="3"/>
  </r>
  <r>
    <x v="12"/>
    <x v="59"/>
    <n v="2.5210084033613445"/>
    <x v="11"/>
    <x v="3"/>
  </r>
  <r>
    <x v="12"/>
    <x v="63"/>
    <n v="0"/>
    <x v="11"/>
    <x v="3"/>
  </r>
  <r>
    <x v="12"/>
    <x v="64"/>
    <n v="8.4033613445378155"/>
    <x v="11"/>
    <x v="3"/>
  </r>
  <r>
    <x v="12"/>
    <x v="65"/>
    <n v="0"/>
    <x v="11"/>
    <x v="3"/>
  </r>
  <r>
    <x v="12"/>
    <x v="66"/>
    <n v="0"/>
    <x v="11"/>
    <x v="3"/>
  </r>
  <r>
    <x v="12"/>
    <x v="4"/>
    <n v="0"/>
    <x v="11"/>
    <x v="3"/>
  </r>
  <r>
    <x v="13"/>
    <x v="77"/>
    <n v="0"/>
    <x v="11"/>
    <x v="3"/>
  </r>
  <r>
    <x v="13"/>
    <x v="78"/>
    <n v="0"/>
    <x v="11"/>
    <x v="3"/>
  </r>
  <r>
    <x v="13"/>
    <x v="79"/>
    <n v="0"/>
    <x v="11"/>
    <x v="3"/>
  </r>
  <r>
    <x v="13"/>
    <x v="80"/>
    <n v="66.666666666666671"/>
    <x v="11"/>
    <x v="3"/>
  </r>
  <r>
    <x v="13"/>
    <x v="76"/>
    <n v="33.333333333333336"/>
    <x v="11"/>
    <x v="3"/>
  </r>
  <r>
    <x v="14"/>
    <x v="77"/>
    <n v="0"/>
    <x v="11"/>
    <x v="3"/>
  </r>
  <r>
    <x v="14"/>
    <x v="78"/>
    <n v="0"/>
    <x v="11"/>
    <x v="3"/>
  </r>
  <r>
    <x v="14"/>
    <x v="79"/>
    <n v="0"/>
    <x v="11"/>
    <x v="3"/>
  </r>
  <r>
    <x v="14"/>
    <x v="80"/>
    <n v="10"/>
    <x v="11"/>
    <x v="3"/>
  </r>
  <r>
    <x v="14"/>
    <x v="76"/>
    <n v="20"/>
    <x v="11"/>
    <x v="3"/>
  </r>
  <r>
    <x v="14"/>
    <x v="61"/>
    <n v="70"/>
    <x v="11"/>
    <x v="3"/>
  </r>
  <r>
    <x v="14"/>
    <x v="66"/>
    <n v="0"/>
    <x v="11"/>
    <x v="3"/>
  </r>
  <r>
    <x v="10"/>
    <x v="56"/>
    <n v="70.707070707070713"/>
    <x v="12"/>
    <x v="3"/>
  </r>
  <r>
    <x v="10"/>
    <x v="57"/>
    <n v="4.0404040404040407"/>
    <x v="12"/>
    <x v="3"/>
  </r>
  <r>
    <x v="10"/>
    <x v="58"/>
    <n v="8.0808080808080813"/>
    <x v="12"/>
    <x v="3"/>
  </r>
  <r>
    <x v="10"/>
    <x v="59"/>
    <n v="6.0606060606060606"/>
    <x v="12"/>
    <x v="3"/>
  </r>
  <r>
    <x v="10"/>
    <x v="60"/>
    <n v="0"/>
    <x v="12"/>
    <x v="3"/>
  </r>
  <r>
    <x v="10"/>
    <x v="61"/>
    <n v="11.111111111111111"/>
    <x v="12"/>
    <x v="3"/>
  </r>
  <r>
    <x v="10"/>
    <x v="62"/>
    <n v="0"/>
    <x v="12"/>
    <x v="3"/>
  </r>
  <r>
    <x v="11"/>
    <x v="56"/>
    <n v="70.707070707070713"/>
    <x v="12"/>
    <x v="3"/>
  </r>
  <r>
    <x v="11"/>
    <x v="57"/>
    <n v="4.0404040404040407"/>
    <x v="12"/>
    <x v="3"/>
  </r>
  <r>
    <x v="11"/>
    <x v="58"/>
    <n v="8.0808080808080813"/>
    <x v="12"/>
    <x v="3"/>
  </r>
  <r>
    <x v="11"/>
    <x v="59"/>
    <n v="5.0505050505050502"/>
    <x v="12"/>
    <x v="3"/>
  </r>
  <r>
    <x v="11"/>
    <x v="63"/>
    <n v="0"/>
    <x v="12"/>
    <x v="3"/>
  </r>
  <r>
    <x v="11"/>
    <x v="64"/>
    <n v="11.111111111111111"/>
    <x v="12"/>
    <x v="3"/>
  </r>
  <r>
    <x v="11"/>
    <x v="65"/>
    <n v="0"/>
    <x v="12"/>
    <x v="3"/>
  </r>
  <r>
    <x v="11"/>
    <x v="66"/>
    <n v="0"/>
    <x v="12"/>
    <x v="3"/>
  </r>
  <r>
    <x v="11"/>
    <x v="4"/>
    <n v="1.0101010101010102"/>
    <x v="12"/>
    <x v="3"/>
  </r>
  <r>
    <x v="12"/>
    <x v="67"/>
    <n v="0"/>
    <x v="12"/>
    <x v="3"/>
  </r>
  <r>
    <x v="12"/>
    <x v="68"/>
    <n v="6.0606060606060606"/>
    <x v="12"/>
    <x v="3"/>
  </r>
  <r>
    <x v="12"/>
    <x v="69"/>
    <n v="58.585858585858588"/>
    <x v="12"/>
    <x v="3"/>
  </r>
  <r>
    <x v="12"/>
    <x v="70"/>
    <n v="6.0606060606060606"/>
    <x v="12"/>
    <x v="3"/>
  </r>
  <r>
    <x v="12"/>
    <x v="71"/>
    <n v="0"/>
    <x v="12"/>
    <x v="3"/>
  </r>
  <r>
    <x v="12"/>
    <x v="72"/>
    <n v="3.0303030303030303"/>
    <x v="12"/>
    <x v="3"/>
  </r>
  <r>
    <x v="12"/>
    <x v="73"/>
    <n v="1.0101010101010102"/>
    <x v="12"/>
    <x v="3"/>
  </r>
  <r>
    <x v="12"/>
    <x v="74"/>
    <n v="1.0101010101010102"/>
    <x v="12"/>
    <x v="3"/>
  </r>
  <r>
    <x v="12"/>
    <x v="75"/>
    <n v="2.0202020202020203"/>
    <x v="12"/>
    <x v="3"/>
  </r>
  <r>
    <x v="12"/>
    <x v="76"/>
    <n v="5.0505050505050502"/>
    <x v="12"/>
    <x v="3"/>
  </r>
  <r>
    <x v="12"/>
    <x v="59"/>
    <n v="5.0505050505050502"/>
    <x v="12"/>
    <x v="3"/>
  </r>
  <r>
    <x v="12"/>
    <x v="63"/>
    <n v="0"/>
    <x v="12"/>
    <x v="3"/>
  </r>
  <r>
    <x v="12"/>
    <x v="64"/>
    <n v="11.111111111111111"/>
    <x v="12"/>
    <x v="3"/>
  </r>
  <r>
    <x v="12"/>
    <x v="65"/>
    <n v="0"/>
    <x v="12"/>
    <x v="3"/>
  </r>
  <r>
    <x v="12"/>
    <x v="66"/>
    <n v="0"/>
    <x v="12"/>
    <x v="3"/>
  </r>
  <r>
    <x v="12"/>
    <x v="4"/>
    <n v="1.0101010101010102"/>
    <x v="12"/>
    <x v="3"/>
  </r>
  <r>
    <x v="13"/>
    <x v="77"/>
    <n v="0"/>
    <x v="12"/>
    <x v="3"/>
  </r>
  <r>
    <x v="13"/>
    <x v="78"/>
    <n v="0"/>
    <x v="12"/>
    <x v="3"/>
  </r>
  <r>
    <x v="13"/>
    <x v="79"/>
    <n v="0"/>
    <x v="12"/>
    <x v="3"/>
  </r>
  <r>
    <x v="13"/>
    <x v="80"/>
    <n v="60"/>
    <x v="12"/>
    <x v="3"/>
  </r>
  <r>
    <x v="13"/>
    <x v="76"/>
    <n v="40"/>
    <x v="12"/>
    <x v="3"/>
  </r>
  <r>
    <x v="14"/>
    <x v="77"/>
    <n v="0"/>
    <x v="12"/>
    <x v="3"/>
  </r>
  <r>
    <x v="14"/>
    <x v="78"/>
    <n v="0"/>
    <x v="12"/>
    <x v="3"/>
  </r>
  <r>
    <x v="14"/>
    <x v="79"/>
    <n v="0"/>
    <x v="12"/>
    <x v="3"/>
  </r>
  <r>
    <x v="14"/>
    <x v="80"/>
    <n v="27.272727272727273"/>
    <x v="12"/>
    <x v="3"/>
  </r>
  <r>
    <x v="14"/>
    <x v="76"/>
    <n v="9.0909090909090917"/>
    <x v="12"/>
    <x v="3"/>
  </r>
  <r>
    <x v="14"/>
    <x v="61"/>
    <n v="0"/>
    <x v="12"/>
    <x v="3"/>
  </r>
  <r>
    <x v="14"/>
    <x v="66"/>
    <n v="0"/>
    <x v="12"/>
    <x v="3"/>
  </r>
  <r>
    <x v="10"/>
    <x v="56"/>
    <n v="66.666666666666671"/>
    <x v="13"/>
    <x v="3"/>
  </r>
  <r>
    <x v="10"/>
    <x v="57"/>
    <n v="7.2463768115942031"/>
    <x v="13"/>
    <x v="3"/>
  </r>
  <r>
    <x v="10"/>
    <x v="58"/>
    <n v="14.492753623188406"/>
    <x v="13"/>
    <x v="3"/>
  </r>
  <r>
    <x v="10"/>
    <x v="59"/>
    <n v="0"/>
    <x v="13"/>
    <x v="3"/>
  </r>
  <r>
    <x v="10"/>
    <x v="60"/>
    <n v="0"/>
    <x v="13"/>
    <x v="3"/>
  </r>
  <r>
    <x v="10"/>
    <x v="61"/>
    <n v="11.594202898550725"/>
    <x v="13"/>
    <x v="3"/>
  </r>
  <r>
    <x v="10"/>
    <x v="62"/>
    <n v="0"/>
    <x v="13"/>
    <x v="3"/>
  </r>
  <r>
    <x v="11"/>
    <x v="56"/>
    <n v="66.666666666666671"/>
    <x v="13"/>
    <x v="3"/>
  </r>
  <r>
    <x v="11"/>
    <x v="57"/>
    <n v="5.7971014492753623"/>
    <x v="13"/>
    <x v="3"/>
  </r>
  <r>
    <x v="11"/>
    <x v="58"/>
    <n v="14.492753623188406"/>
    <x v="13"/>
    <x v="3"/>
  </r>
  <r>
    <x v="11"/>
    <x v="59"/>
    <n v="0"/>
    <x v="13"/>
    <x v="3"/>
  </r>
  <r>
    <x v="11"/>
    <x v="63"/>
    <n v="0"/>
    <x v="13"/>
    <x v="3"/>
  </r>
  <r>
    <x v="11"/>
    <x v="64"/>
    <n v="11.594202898550725"/>
    <x v="13"/>
    <x v="3"/>
  </r>
  <r>
    <x v="11"/>
    <x v="65"/>
    <n v="0"/>
    <x v="13"/>
    <x v="3"/>
  </r>
  <r>
    <x v="11"/>
    <x v="66"/>
    <n v="0"/>
    <x v="13"/>
    <x v="3"/>
  </r>
  <r>
    <x v="11"/>
    <x v="4"/>
    <n v="1.4492753623188406"/>
    <x v="13"/>
    <x v="3"/>
  </r>
  <r>
    <x v="12"/>
    <x v="67"/>
    <n v="0"/>
    <x v="13"/>
    <x v="3"/>
  </r>
  <r>
    <x v="12"/>
    <x v="68"/>
    <n v="5.7971014492753623"/>
    <x v="13"/>
    <x v="3"/>
  </r>
  <r>
    <x v="12"/>
    <x v="69"/>
    <n v="55.072463768115945"/>
    <x v="13"/>
    <x v="3"/>
  </r>
  <r>
    <x v="12"/>
    <x v="70"/>
    <n v="5.7971014492753623"/>
    <x v="13"/>
    <x v="3"/>
  </r>
  <r>
    <x v="12"/>
    <x v="71"/>
    <n v="0"/>
    <x v="13"/>
    <x v="3"/>
  </r>
  <r>
    <x v="12"/>
    <x v="72"/>
    <n v="4.3478260869565215"/>
    <x v="13"/>
    <x v="3"/>
  </r>
  <r>
    <x v="12"/>
    <x v="73"/>
    <n v="1.4492753623188406"/>
    <x v="13"/>
    <x v="3"/>
  </r>
  <r>
    <x v="12"/>
    <x v="74"/>
    <n v="0"/>
    <x v="13"/>
    <x v="3"/>
  </r>
  <r>
    <x v="12"/>
    <x v="75"/>
    <n v="2.8985507246376812"/>
    <x v="13"/>
    <x v="3"/>
  </r>
  <r>
    <x v="12"/>
    <x v="76"/>
    <n v="11.594202898550725"/>
    <x v="13"/>
    <x v="3"/>
  </r>
  <r>
    <x v="12"/>
    <x v="59"/>
    <n v="0"/>
    <x v="13"/>
    <x v="3"/>
  </r>
  <r>
    <x v="12"/>
    <x v="63"/>
    <n v="0"/>
    <x v="13"/>
    <x v="3"/>
  </r>
  <r>
    <x v="12"/>
    <x v="64"/>
    <n v="11.594202898550725"/>
    <x v="13"/>
    <x v="3"/>
  </r>
  <r>
    <x v="12"/>
    <x v="65"/>
    <n v="0"/>
    <x v="13"/>
    <x v="3"/>
  </r>
  <r>
    <x v="12"/>
    <x v="66"/>
    <n v="0"/>
    <x v="13"/>
    <x v="3"/>
  </r>
  <r>
    <x v="12"/>
    <x v="4"/>
    <n v="1.4492753623188406"/>
    <x v="13"/>
    <x v="3"/>
  </r>
  <r>
    <x v="13"/>
    <x v="77"/>
    <n v="0"/>
    <x v="13"/>
    <x v="3"/>
  </r>
  <r>
    <x v="13"/>
    <x v="78"/>
    <n v="0"/>
    <x v="13"/>
    <x v="3"/>
  </r>
  <r>
    <x v="13"/>
    <x v="79"/>
    <n v="0"/>
    <x v="13"/>
    <x v="3"/>
  </r>
  <r>
    <x v="13"/>
    <x v="80"/>
    <n v="0"/>
    <x v="13"/>
    <x v="3"/>
  </r>
  <r>
    <x v="13"/>
    <x v="76"/>
    <n v="0"/>
    <x v="13"/>
    <x v="3"/>
  </r>
  <r>
    <x v="14"/>
    <x v="77"/>
    <n v="0"/>
    <x v="13"/>
    <x v="3"/>
  </r>
  <r>
    <x v="14"/>
    <x v="78"/>
    <n v="12.5"/>
    <x v="13"/>
    <x v="3"/>
  </r>
  <r>
    <x v="14"/>
    <x v="79"/>
    <n v="12.5"/>
    <x v="13"/>
    <x v="3"/>
  </r>
  <r>
    <x v="14"/>
    <x v="80"/>
    <n v="12.5"/>
    <x v="13"/>
    <x v="3"/>
  </r>
  <r>
    <x v="14"/>
    <x v="76"/>
    <n v="0"/>
    <x v="13"/>
    <x v="3"/>
  </r>
  <r>
    <x v="14"/>
    <x v="61"/>
    <n v="62.5"/>
    <x v="13"/>
    <x v="3"/>
  </r>
  <r>
    <x v="14"/>
    <x v="66"/>
    <n v="0"/>
    <x v="13"/>
    <x v="3"/>
  </r>
  <r>
    <x v="10"/>
    <x v="56"/>
    <n v="28.735632183908045"/>
    <x v="14"/>
    <x v="3"/>
  </r>
  <r>
    <x v="10"/>
    <x v="57"/>
    <n v="5.7471264367816088"/>
    <x v="14"/>
    <x v="3"/>
  </r>
  <r>
    <x v="10"/>
    <x v="58"/>
    <n v="26.436781609195403"/>
    <x v="14"/>
    <x v="3"/>
  </r>
  <r>
    <x v="10"/>
    <x v="59"/>
    <n v="3.4482758620689653"/>
    <x v="14"/>
    <x v="3"/>
  </r>
  <r>
    <x v="10"/>
    <x v="60"/>
    <n v="0"/>
    <x v="14"/>
    <x v="3"/>
  </r>
  <r>
    <x v="10"/>
    <x v="61"/>
    <n v="35.632183908045974"/>
    <x v="14"/>
    <x v="3"/>
  </r>
  <r>
    <x v="10"/>
    <x v="62"/>
    <n v="0"/>
    <x v="14"/>
    <x v="3"/>
  </r>
  <r>
    <x v="11"/>
    <x v="56"/>
    <n v="28.735632183908045"/>
    <x v="14"/>
    <x v="3"/>
  </r>
  <r>
    <x v="11"/>
    <x v="57"/>
    <n v="5.7471264367816088"/>
    <x v="14"/>
    <x v="3"/>
  </r>
  <r>
    <x v="11"/>
    <x v="58"/>
    <n v="25.287356321839081"/>
    <x v="14"/>
    <x v="3"/>
  </r>
  <r>
    <x v="11"/>
    <x v="59"/>
    <n v="3.4482758620689653"/>
    <x v="14"/>
    <x v="3"/>
  </r>
  <r>
    <x v="11"/>
    <x v="63"/>
    <n v="0"/>
    <x v="14"/>
    <x v="3"/>
  </r>
  <r>
    <x v="11"/>
    <x v="64"/>
    <n v="35.632183908045974"/>
    <x v="14"/>
    <x v="3"/>
  </r>
  <r>
    <x v="11"/>
    <x v="65"/>
    <n v="0"/>
    <x v="14"/>
    <x v="3"/>
  </r>
  <r>
    <x v="11"/>
    <x v="66"/>
    <n v="0"/>
    <x v="14"/>
    <x v="3"/>
  </r>
  <r>
    <x v="11"/>
    <x v="4"/>
    <n v="1.1494252873563218"/>
    <x v="14"/>
    <x v="3"/>
  </r>
  <r>
    <x v="12"/>
    <x v="67"/>
    <n v="0"/>
    <x v="14"/>
    <x v="3"/>
  </r>
  <r>
    <x v="12"/>
    <x v="68"/>
    <n v="2.2988505747126435"/>
    <x v="14"/>
    <x v="3"/>
  </r>
  <r>
    <x v="12"/>
    <x v="69"/>
    <n v="22.988505747126435"/>
    <x v="14"/>
    <x v="3"/>
  </r>
  <r>
    <x v="12"/>
    <x v="70"/>
    <n v="3.4482758620689653"/>
    <x v="14"/>
    <x v="3"/>
  </r>
  <r>
    <x v="12"/>
    <x v="71"/>
    <n v="0"/>
    <x v="14"/>
    <x v="3"/>
  </r>
  <r>
    <x v="12"/>
    <x v="72"/>
    <n v="4.5977011494252871"/>
    <x v="14"/>
    <x v="3"/>
  </r>
  <r>
    <x v="12"/>
    <x v="73"/>
    <n v="1.1494252873563218"/>
    <x v="14"/>
    <x v="3"/>
  </r>
  <r>
    <x v="12"/>
    <x v="74"/>
    <n v="1.1494252873563218"/>
    <x v="14"/>
    <x v="3"/>
  </r>
  <r>
    <x v="12"/>
    <x v="75"/>
    <n v="5.7471264367816088"/>
    <x v="14"/>
    <x v="3"/>
  </r>
  <r>
    <x v="12"/>
    <x v="76"/>
    <n v="18.390804597701148"/>
    <x v="14"/>
    <x v="3"/>
  </r>
  <r>
    <x v="12"/>
    <x v="59"/>
    <n v="3.4482758620689653"/>
    <x v="14"/>
    <x v="3"/>
  </r>
  <r>
    <x v="12"/>
    <x v="63"/>
    <n v="0"/>
    <x v="14"/>
    <x v="3"/>
  </r>
  <r>
    <x v="12"/>
    <x v="64"/>
    <n v="35.632183908045974"/>
    <x v="14"/>
    <x v="3"/>
  </r>
  <r>
    <x v="12"/>
    <x v="65"/>
    <n v="0"/>
    <x v="14"/>
    <x v="3"/>
  </r>
  <r>
    <x v="12"/>
    <x v="66"/>
    <n v="0"/>
    <x v="14"/>
    <x v="3"/>
  </r>
  <r>
    <x v="12"/>
    <x v="4"/>
    <n v="1.1494252873563218"/>
    <x v="14"/>
    <x v="3"/>
  </r>
  <r>
    <x v="13"/>
    <x v="77"/>
    <n v="0"/>
    <x v="14"/>
    <x v="3"/>
  </r>
  <r>
    <x v="13"/>
    <x v="78"/>
    <n v="0"/>
    <x v="14"/>
    <x v="3"/>
  </r>
  <r>
    <x v="13"/>
    <x v="79"/>
    <n v="0"/>
    <x v="14"/>
    <x v="3"/>
  </r>
  <r>
    <x v="13"/>
    <x v="80"/>
    <n v="0"/>
    <x v="14"/>
    <x v="3"/>
  </r>
  <r>
    <x v="13"/>
    <x v="76"/>
    <n v="100"/>
    <x v="14"/>
    <x v="3"/>
  </r>
  <r>
    <x v="14"/>
    <x v="77"/>
    <n v="0"/>
    <x v="14"/>
    <x v="3"/>
  </r>
  <r>
    <x v="14"/>
    <x v="78"/>
    <n v="3.225806451612903"/>
    <x v="14"/>
    <x v="3"/>
  </r>
  <r>
    <x v="14"/>
    <x v="79"/>
    <n v="0"/>
    <x v="14"/>
    <x v="3"/>
  </r>
  <r>
    <x v="14"/>
    <x v="80"/>
    <n v="29.032258064516128"/>
    <x v="14"/>
    <x v="3"/>
  </r>
  <r>
    <x v="14"/>
    <x v="76"/>
    <n v="45.161290322580648"/>
    <x v="14"/>
    <x v="3"/>
  </r>
  <r>
    <x v="14"/>
    <x v="61"/>
    <n v="22.580645161290324"/>
    <x v="14"/>
    <x v="3"/>
  </r>
  <r>
    <x v="14"/>
    <x v="66"/>
    <n v="0"/>
    <x v="14"/>
    <x v="3"/>
  </r>
  <r>
    <x v="10"/>
    <x v="56"/>
    <n v="57.142857142857146"/>
    <x v="15"/>
    <x v="3"/>
  </r>
  <r>
    <x v="10"/>
    <x v="57"/>
    <n v="9.8901098901098905"/>
    <x v="15"/>
    <x v="3"/>
  </r>
  <r>
    <x v="10"/>
    <x v="58"/>
    <n v="20.87912087912088"/>
    <x v="15"/>
    <x v="3"/>
  </r>
  <r>
    <x v="10"/>
    <x v="59"/>
    <n v="7.6923076923076925"/>
    <x v="15"/>
    <x v="3"/>
  </r>
  <r>
    <x v="10"/>
    <x v="60"/>
    <n v="0"/>
    <x v="15"/>
    <x v="3"/>
  </r>
  <r>
    <x v="10"/>
    <x v="61"/>
    <n v="4.395604395604396"/>
    <x v="15"/>
    <x v="3"/>
  </r>
  <r>
    <x v="10"/>
    <x v="62"/>
    <n v="0"/>
    <x v="15"/>
    <x v="3"/>
  </r>
  <r>
    <x v="11"/>
    <x v="56"/>
    <n v="54.945054945054942"/>
    <x v="15"/>
    <x v="3"/>
  </r>
  <r>
    <x v="11"/>
    <x v="57"/>
    <n v="6.5934065934065931"/>
    <x v="15"/>
    <x v="3"/>
  </r>
  <r>
    <x v="11"/>
    <x v="58"/>
    <n v="19.780219780219781"/>
    <x v="15"/>
    <x v="3"/>
  </r>
  <r>
    <x v="11"/>
    <x v="59"/>
    <n v="7.6923076923076925"/>
    <x v="15"/>
    <x v="3"/>
  </r>
  <r>
    <x v="11"/>
    <x v="63"/>
    <n v="0"/>
    <x v="15"/>
    <x v="3"/>
  </r>
  <r>
    <x v="11"/>
    <x v="64"/>
    <n v="4.395604395604396"/>
    <x v="15"/>
    <x v="3"/>
  </r>
  <r>
    <x v="11"/>
    <x v="65"/>
    <n v="0"/>
    <x v="15"/>
    <x v="3"/>
  </r>
  <r>
    <x v="11"/>
    <x v="66"/>
    <n v="0"/>
    <x v="15"/>
    <x v="3"/>
  </r>
  <r>
    <x v="11"/>
    <x v="4"/>
    <n v="6.5934065934065931"/>
    <x v="15"/>
    <x v="3"/>
  </r>
  <r>
    <x v="12"/>
    <x v="67"/>
    <n v="0"/>
    <x v="15"/>
    <x v="3"/>
  </r>
  <r>
    <x v="12"/>
    <x v="68"/>
    <n v="2.197802197802198"/>
    <x v="15"/>
    <x v="3"/>
  </r>
  <r>
    <x v="12"/>
    <x v="69"/>
    <n v="41.758241758241759"/>
    <x v="15"/>
    <x v="3"/>
  </r>
  <r>
    <x v="12"/>
    <x v="70"/>
    <n v="10.989010989010989"/>
    <x v="15"/>
    <x v="3"/>
  </r>
  <r>
    <x v="12"/>
    <x v="71"/>
    <n v="0"/>
    <x v="15"/>
    <x v="3"/>
  </r>
  <r>
    <x v="12"/>
    <x v="72"/>
    <n v="4.395604395604396"/>
    <x v="15"/>
    <x v="3"/>
  </r>
  <r>
    <x v="12"/>
    <x v="73"/>
    <n v="2.197802197802198"/>
    <x v="15"/>
    <x v="3"/>
  </r>
  <r>
    <x v="12"/>
    <x v="74"/>
    <n v="2.197802197802198"/>
    <x v="15"/>
    <x v="3"/>
  </r>
  <r>
    <x v="12"/>
    <x v="75"/>
    <n v="1.098901098901099"/>
    <x v="15"/>
    <x v="3"/>
  </r>
  <r>
    <x v="12"/>
    <x v="76"/>
    <n v="16.483516483516482"/>
    <x v="15"/>
    <x v="3"/>
  </r>
  <r>
    <x v="12"/>
    <x v="59"/>
    <n v="7.6923076923076925"/>
    <x v="15"/>
    <x v="3"/>
  </r>
  <r>
    <x v="12"/>
    <x v="63"/>
    <n v="0"/>
    <x v="15"/>
    <x v="3"/>
  </r>
  <r>
    <x v="12"/>
    <x v="64"/>
    <n v="4.395604395604396"/>
    <x v="15"/>
    <x v="3"/>
  </r>
  <r>
    <x v="12"/>
    <x v="65"/>
    <n v="0"/>
    <x v="15"/>
    <x v="3"/>
  </r>
  <r>
    <x v="12"/>
    <x v="66"/>
    <n v="0"/>
    <x v="15"/>
    <x v="3"/>
  </r>
  <r>
    <x v="12"/>
    <x v="4"/>
    <n v="6.5934065934065931"/>
    <x v="15"/>
    <x v="3"/>
  </r>
  <r>
    <x v="13"/>
    <x v="77"/>
    <n v="28.571428571428573"/>
    <x v="15"/>
    <x v="3"/>
  </r>
  <r>
    <x v="13"/>
    <x v="78"/>
    <n v="0"/>
    <x v="15"/>
    <x v="3"/>
  </r>
  <r>
    <x v="13"/>
    <x v="79"/>
    <n v="0"/>
    <x v="15"/>
    <x v="3"/>
  </r>
  <r>
    <x v="13"/>
    <x v="80"/>
    <n v="14.285714285714286"/>
    <x v="15"/>
    <x v="3"/>
  </r>
  <r>
    <x v="13"/>
    <x v="76"/>
    <n v="57.142857142857146"/>
    <x v="15"/>
    <x v="3"/>
  </r>
  <r>
    <x v="14"/>
    <x v="77"/>
    <n v="0"/>
    <x v="15"/>
    <x v="3"/>
  </r>
  <r>
    <x v="14"/>
    <x v="78"/>
    <n v="0"/>
    <x v="15"/>
    <x v="3"/>
  </r>
  <r>
    <x v="14"/>
    <x v="79"/>
    <n v="0"/>
    <x v="15"/>
    <x v="3"/>
  </r>
  <r>
    <x v="14"/>
    <x v="80"/>
    <n v="0"/>
    <x v="15"/>
    <x v="3"/>
  </r>
  <r>
    <x v="14"/>
    <x v="76"/>
    <n v="50"/>
    <x v="15"/>
    <x v="3"/>
  </r>
  <r>
    <x v="14"/>
    <x v="61"/>
    <n v="50"/>
    <x v="15"/>
    <x v="3"/>
  </r>
  <r>
    <x v="14"/>
    <x v="66"/>
    <n v="0"/>
    <x v="15"/>
    <x v="3"/>
  </r>
  <r>
    <x v="10"/>
    <x v="56"/>
    <n v="63.043478260869563"/>
    <x v="16"/>
    <x v="3"/>
  </r>
  <r>
    <x v="10"/>
    <x v="57"/>
    <n v="9.2391304347826093"/>
    <x v="16"/>
    <x v="3"/>
  </r>
  <r>
    <x v="10"/>
    <x v="58"/>
    <n v="11.413043478260869"/>
    <x v="16"/>
    <x v="3"/>
  </r>
  <r>
    <x v="10"/>
    <x v="59"/>
    <n v="5.9782608695652177"/>
    <x v="16"/>
    <x v="3"/>
  </r>
  <r>
    <x v="10"/>
    <x v="60"/>
    <n v="0"/>
    <x v="16"/>
    <x v="3"/>
  </r>
  <r>
    <x v="10"/>
    <x v="61"/>
    <n v="10.326086956521738"/>
    <x v="16"/>
    <x v="3"/>
  </r>
  <r>
    <x v="10"/>
    <x v="62"/>
    <n v="0"/>
    <x v="16"/>
    <x v="3"/>
  </r>
  <r>
    <x v="11"/>
    <x v="56"/>
    <n v="62.5"/>
    <x v="16"/>
    <x v="3"/>
  </r>
  <r>
    <x v="11"/>
    <x v="57"/>
    <n v="9.2391304347826093"/>
    <x v="16"/>
    <x v="3"/>
  </r>
  <r>
    <x v="11"/>
    <x v="58"/>
    <n v="10.326086956521738"/>
    <x v="16"/>
    <x v="3"/>
  </r>
  <r>
    <x v="11"/>
    <x v="59"/>
    <n v="5.9782608695652177"/>
    <x v="16"/>
    <x v="3"/>
  </r>
  <r>
    <x v="11"/>
    <x v="63"/>
    <n v="0"/>
    <x v="16"/>
    <x v="3"/>
  </r>
  <r>
    <x v="11"/>
    <x v="64"/>
    <n v="10.326086956521738"/>
    <x v="16"/>
    <x v="3"/>
  </r>
  <r>
    <x v="11"/>
    <x v="65"/>
    <n v="0"/>
    <x v="16"/>
    <x v="3"/>
  </r>
  <r>
    <x v="11"/>
    <x v="66"/>
    <n v="0"/>
    <x v="16"/>
    <x v="3"/>
  </r>
  <r>
    <x v="11"/>
    <x v="4"/>
    <n v="1.6304347826086956"/>
    <x v="16"/>
    <x v="3"/>
  </r>
  <r>
    <x v="12"/>
    <x v="67"/>
    <n v="0.54347826086956519"/>
    <x v="16"/>
    <x v="3"/>
  </r>
  <r>
    <x v="12"/>
    <x v="68"/>
    <n v="2.1739130434782608"/>
    <x v="16"/>
    <x v="3"/>
  </r>
  <r>
    <x v="12"/>
    <x v="69"/>
    <n v="52.173913043478258"/>
    <x v="16"/>
    <x v="3"/>
  </r>
  <r>
    <x v="12"/>
    <x v="70"/>
    <n v="7.6086956521739131"/>
    <x v="16"/>
    <x v="3"/>
  </r>
  <r>
    <x v="12"/>
    <x v="71"/>
    <n v="0"/>
    <x v="16"/>
    <x v="3"/>
  </r>
  <r>
    <x v="12"/>
    <x v="72"/>
    <n v="5.4347826086956523"/>
    <x v="16"/>
    <x v="3"/>
  </r>
  <r>
    <x v="12"/>
    <x v="73"/>
    <n v="3.8043478260869565"/>
    <x v="16"/>
    <x v="3"/>
  </r>
  <r>
    <x v="12"/>
    <x v="74"/>
    <n v="1.0869565217391304"/>
    <x v="16"/>
    <x v="3"/>
  </r>
  <r>
    <x v="12"/>
    <x v="75"/>
    <n v="2.1739130434782608"/>
    <x v="16"/>
    <x v="3"/>
  </r>
  <r>
    <x v="12"/>
    <x v="76"/>
    <n v="7.0652173913043477"/>
    <x v="16"/>
    <x v="3"/>
  </r>
  <r>
    <x v="12"/>
    <x v="59"/>
    <n v="5.9782608695652177"/>
    <x v="16"/>
    <x v="3"/>
  </r>
  <r>
    <x v="12"/>
    <x v="63"/>
    <n v="0"/>
    <x v="16"/>
    <x v="3"/>
  </r>
  <r>
    <x v="12"/>
    <x v="64"/>
    <n v="10.326086956521738"/>
    <x v="16"/>
    <x v="3"/>
  </r>
  <r>
    <x v="12"/>
    <x v="65"/>
    <n v="0"/>
    <x v="16"/>
    <x v="3"/>
  </r>
  <r>
    <x v="12"/>
    <x v="66"/>
    <n v="0"/>
    <x v="16"/>
    <x v="3"/>
  </r>
  <r>
    <x v="12"/>
    <x v="4"/>
    <n v="1.6304347826086956"/>
    <x v="16"/>
    <x v="3"/>
  </r>
  <r>
    <x v="13"/>
    <x v="77"/>
    <n v="9.0909090909090917"/>
    <x v="16"/>
    <x v="3"/>
  </r>
  <r>
    <x v="13"/>
    <x v="78"/>
    <n v="0"/>
    <x v="16"/>
    <x v="3"/>
  </r>
  <r>
    <x v="13"/>
    <x v="79"/>
    <n v="27.272727272727273"/>
    <x v="16"/>
    <x v="3"/>
  </r>
  <r>
    <x v="13"/>
    <x v="80"/>
    <n v="27.272727272727273"/>
    <x v="16"/>
    <x v="3"/>
  </r>
  <r>
    <x v="13"/>
    <x v="76"/>
    <n v="36.363636363636367"/>
    <x v="16"/>
    <x v="3"/>
  </r>
  <r>
    <x v="14"/>
    <x v="77"/>
    <n v="0"/>
    <x v="16"/>
    <x v="3"/>
  </r>
  <r>
    <x v="14"/>
    <x v="78"/>
    <n v="10.526315789473685"/>
    <x v="16"/>
    <x v="3"/>
  </r>
  <r>
    <x v="14"/>
    <x v="79"/>
    <n v="0"/>
    <x v="16"/>
    <x v="3"/>
  </r>
  <r>
    <x v="14"/>
    <x v="80"/>
    <n v="0"/>
    <x v="16"/>
    <x v="3"/>
  </r>
  <r>
    <x v="14"/>
    <x v="76"/>
    <n v="0"/>
    <x v="16"/>
    <x v="3"/>
  </r>
  <r>
    <x v="14"/>
    <x v="61"/>
    <n v="89.473684210526315"/>
    <x v="16"/>
    <x v="3"/>
  </r>
  <r>
    <x v="14"/>
    <x v="66"/>
    <n v="0"/>
    <x v="16"/>
    <x v="3"/>
  </r>
  <r>
    <x v="15"/>
    <x v="81"/>
    <n v="12.054896142433234"/>
    <x v="0"/>
    <x v="2"/>
  </r>
  <r>
    <x v="15"/>
    <x v="82"/>
    <n v="83.716617210682486"/>
    <x v="0"/>
    <x v="2"/>
  </r>
  <r>
    <x v="15"/>
    <x v="4"/>
    <n v="4.2284866468842726"/>
    <x v="0"/>
    <x v="2"/>
  </r>
  <r>
    <x v="16"/>
    <x v="83"/>
    <n v="14.782608695652174"/>
    <x v="0"/>
    <x v="2"/>
  </r>
  <r>
    <x v="16"/>
    <x v="84"/>
    <n v="37.639751552795033"/>
    <x v="0"/>
    <x v="2"/>
  </r>
  <r>
    <x v="16"/>
    <x v="85"/>
    <n v="47.577639751552795"/>
    <x v="0"/>
    <x v="2"/>
  </r>
  <r>
    <x v="17"/>
    <x v="86"/>
    <n v="15.838278931750741"/>
    <x v="0"/>
    <x v="2"/>
  </r>
  <r>
    <x v="17"/>
    <x v="87"/>
    <n v="60.311572700296736"/>
    <x v="0"/>
    <x v="2"/>
  </r>
  <r>
    <x v="17"/>
    <x v="88"/>
    <n v="8.1416913946587535"/>
    <x v="0"/>
    <x v="2"/>
  </r>
  <r>
    <x v="17"/>
    <x v="89"/>
    <n v="11.479970326409495"/>
    <x v="0"/>
    <x v="2"/>
  </r>
  <r>
    <x v="17"/>
    <x v="4"/>
    <n v="4.2284866468842726"/>
    <x v="0"/>
    <x v="2"/>
  </r>
  <r>
    <x v="18"/>
    <x v="86"/>
    <n v="15.838278931750741"/>
    <x v="0"/>
    <x v="2"/>
  </r>
  <r>
    <x v="18"/>
    <x v="87"/>
    <n v="60.311572700296736"/>
    <x v="0"/>
    <x v="2"/>
  </r>
  <r>
    <x v="18"/>
    <x v="88"/>
    <n v="8.1416913946587535"/>
    <x v="0"/>
    <x v="2"/>
  </r>
  <r>
    <x v="18"/>
    <x v="90"/>
    <n v="8.5311572700296736"/>
    <x v="0"/>
    <x v="2"/>
  </r>
  <r>
    <x v="18"/>
    <x v="91"/>
    <n v="1.7989614243323442"/>
    <x v="0"/>
    <x v="2"/>
  </r>
  <r>
    <x v="18"/>
    <x v="92"/>
    <n v="0.63056379821958453"/>
    <x v="0"/>
    <x v="2"/>
  </r>
  <r>
    <x v="18"/>
    <x v="93"/>
    <n v="0.51928783382789323"/>
    <x v="0"/>
    <x v="2"/>
  </r>
  <r>
    <x v="18"/>
    <x v="4"/>
    <n v="4.2284866468842726"/>
    <x v="0"/>
    <x v="2"/>
  </r>
  <r>
    <x v="18"/>
    <x v="94"/>
    <n v="2.2178543764523551"/>
    <x v="0"/>
    <x v="2"/>
  </r>
  <r>
    <x v="18"/>
    <x v="95"/>
    <n v="2.4591647331786568"/>
    <x v="0"/>
    <x v="2"/>
  </r>
  <r>
    <x v="19"/>
    <x v="96"/>
    <n v="7.2514836795252222"/>
    <x v="0"/>
    <x v="2"/>
  </r>
  <r>
    <x v="19"/>
    <x v="97"/>
    <n v="2.9117210682492582"/>
    <x v="0"/>
    <x v="2"/>
  </r>
  <r>
    <x v="19"/>
    <x v="98"/>
    <n v="56.565281899109792"/>
    <x v="0"/>
    <x v="2"/>
  </r>
  <r>
    <x v="19"/>
    <x v="99"/>
    <n v="12.926557863501484"/>
    <x v="0"/>
    <x v="2"/>
  </r>
  <r>
    <x v="19"/>
    <x v="100"/>
    <n v="8.1973293768545989"/>
    <x v="0"/>
    <x v="2"/>
  </r>
  <r>
    <x v="19"/>
    <x v="101"/>
    <n v="9.4584569732937691"/>
    <x v="0"/>
    <x v="2"/>
  </r>
  <r>
    <x v="19"/>
    <x v="102"/>
    <n v="0.96439169139465875"/>
    <x v="0"/>
    <x v="2"/>
  </r>
  <r>
    <x v="19"/>
    <x v="4"/>
    <n v="1.7247774480712166"/>
    <x v="0"/>
    <x v="2"/>
  </r>
  <r>
    <x v="20"/>
    <x v="96"/>
    <n v="1"/>
    <x v="0"/>
    <x v="2"/>
  </r>
  <r>
    <x v="20"/>
    <x v="97"/>
    <n v="2.8662420382165608"/>
    <x v="0"/>
    <x v="2"/>
  </r>
  <r>
    <x v="20"/>
    <x v="98"/>
    <n v="2"/>
    <x v="0"/>
    <x v="2"/>
  </r>
  <r>
    <x v="20"/>
    <x v="99"/>
    <n v="3.7936046511627923"/>
    <x v="0"/>
    <x v="2"/>
  </r>
  <r>
    <x v="20"/>
    <x v="100"/>
    <n v="3.8354430379746858"/>
    <x v="0"/>
    <x v="2"/>
  </r>
  <r>
    <x v="20"/>
    <x v="101"/>
    <n v="3.8918918918918899"/>
    <x v="0"/>
    <x v="2"/>
  </r>
  <r>
    <x v="20"/>
    <x v="102"/>
    <n v="4.6388888888888902"/>
    <x v="0"/>
    <x v="2"/>
  </r>
  <r>
    <x v="20"/>
    <x v="4"/>
    <n v="4.0238095238095237"/>
    <x v="0"/>
    <x v="2"/>
  </r>
  <r>
    <x v="20"/>
    <x v="331"/>
    <n v="2.523544109167783"/>
    <x v="0"/>
    <x v="2"/>
  </r>
  <r>
    <x v="15"/>
    <x v="81"/>
    <n v="12"/>
    <x v="1"/>
    <x v="2"/>
  </r>
  <r>
    <x v="15"/>
    <x v="82"/>
    <n v="79.911111111111111"/>
    <x v="1"/>
    <x v="2"/>
  </r>
  <r>
    <x v="15"/>
    <x v="4"/>
    <n v="8.0888888888888886"/>
    <x v="1"/>
    <x v="2"/>
  </r>
  <r>
    <x v="16"/>
    <x v="83"/>
    <n v="14.792899408284024"/>
    <x v="1"/>
    <x v="2"/>
  </r>
  <r>
    <x v="16"/>
    <x v="84"/>
    <n v="43.19526627218935"/>
    <x v="1"/>
    <x v="2"/>
  </r>
  <r>
    <x v="16"/>
    <x v="85"/>
    <n v="42.011834319526628"/>
    <x v="1"/>
    <x v="2"/>
  </r>
  <r>
    <x v="17"/>
    <x v="86"/>
    <n v="24.8"/>
    <x v="1"/>
    <x v="2"/>
  </r>
  <r>
    <x v="17"/>
    <x v="87"/>
    <n v="48.888888888888886"/>
    <x v="1"/>
    <x v="2"/>
  </r>
  <r>
    <x v="17"/>
    <x v="88"/>
    <n v="7.6444444444444448"/>
    <x v="1"/>
    <x v="2"/>
  </r>
  <r>
    <x v="17"/>
    <x v="89"/>
    <n v="10.577777777777778"/>
    <x v="1"/>
    <x v="2"/>
  </r>
  <r>
    <x v="17"/>
    <x v="4"/>
    <n v="8.0888888888888886"/>
    <x v="1"/>
    <x v="2"/>
  </r>
  <r>
    <x v="18"/>
    <x v="86"/>
    <n v="24.8"/>
    <x v="1"/>
    <x v="2"/>
  </r>
  <r>
    <x v="18"/>
    <x v="87"/>
    <n v="48.888888888888886"/>
    <x v="1"/>
    <x v="2"/>
  </r>
  <r>
    <x v="18"/>
    <x v="88"/>
    <n v="7.6444444444444448"/>
    <x v="1"/>
    <x v="2"/>
  </r>
  <r>
    <x v="18"/>
    <x v="90"/>
    <n v="8.3555555555555561"/>
    <x v="1"/>
    <x v="2"/>
  </r>
  <r>
    <x v="18"/>
    <x v="91"/>
    <n v="1.0666666666666667"/>
    <x v="1"/>
    <x v="2"/>
  </r>
  <r>
    <x v="18"/>
    <x v="92"/>
    <n v="0.62222222222222223"/>
    <x v="1"/>
    <x v="2"/>
  </r>
  <r>
    <x v="18"/>
    <x v="93"/>
    <n v="0.53333333333333333"/>
    <x v="1"/>
    <x v="2"/>
  </r>
  <r>
    <x v="18"/>
    <x v="4"/>
    <n v="8.0888888888888886"/>
    <x v="1"/>
    <x v="2"/>
  </r>
  <r>
    <x v="18"/>
    <x v="94"/>
    <n v="2.094777562862669"/>
    <x v="1"/>
    <x v="2"/>
  </r>
  <r>
    <x v="18"/>
    <x v="95"/>
    <n v="2.4993377483443693"/>
    <x v="1"/>
    <x v="2"/>
  </r>
  <r>
    <x v="19"/>
    <x v="96"/>
    <n v="15.28888888888889"/>
    <x v="1"/>
    <x v="2"/>
  </r>
  <r>
    <x v="19"/>
    <x v="97"/>
    <n v="2.5777777777777779"/>
    <x v="1"/>
    <x v="2"/>
  </r>
  <r>
    <x v="19"/>
    <x v="98"/>
    <n v="46.93333333333333"/>
    <x v="1"/>
    <x v="2"/>
  </r>
  <r>
    <x v="19"/>
    <x v="99"/>
    <n v="12.266666666666667"/>
    <x v="1"/>
    <x v="2"/>
  </r>
  <r>
    <x v="19"/>
    <x v="100"/>
    <n v="6.0444444444444443"/>
    <x v="1"/>
    <x v="2"/>
  </r>
  <r>
    <x v="19"/>
    <x v="101"/>
    <n v="12"/>
    <x v="1"/>
    <x v="2"/>
  </r>
  <r>
    <x v="19"/>
    <x v="102"/>
    <n v="2.4888888888888889"/>
    <x v="1"/>
    <x v="2"/>
  </r>
  <r>
    <x v="19"/>
    <x v="4"/>
    <n v="2.4"/>
    <x v="1"/>
    <x v="2"/>
  </r>
  <r>
    <x v="20"/>
    <x v="96"/>
    <n v="1"/>
    <x v="1"/>
    <x v="2"/>
  </r>
  <r>
    <x v="20"/>
    <x v="97"/>
    <n v="2.9655172413793101"/>
    <x v="1"/>
    <x v="2"/>
  </r>
  <r>
    <x v="20"/>
    <x v="98"/>
    <n v="2"/>
    <x v="1"/>
    <x v="2"/>
  </r>
  <r>
    <x v="20"/>
    <x v="99"/>
    <n v="3.7246376811594195"/>
    <x v="1"/>
    <x v="2"/>
  </r>
  <r>
    <x v="20"/>
    <x v="100"/>
    <n v="3.4"/>
    <x v="1"/>
    <x v="2"/>
  </r>
  <r>
    <x v="20"/>
    <x v="101"/>
    <n v="4.1181818181818191"/>
    <x v="1"/>
    <x v="2"/>
  </r>
  <r>
    <x v="20"/>
    <x v="102"/>
    <n v="5.3529411764705879"/>
    <x v="1"/>
    <x v="2"/>
  </r>
  <r>
    <x v="20"/>
    <x v="4"/>
    <n v="6.875"/>
    <x v="1"/>
    <x v="2"/>
  </r>
  <r>
    <x v="20"/>
    <x v="331"/>
    <n v="2.4774011299435013"/>
    <x v="1"/>
    <x v="2"/>
  </r>
  <r>
    <x v="15"/>
    <x v="81"/>
    <n v="11.521739130434783"/>
    <x v="2"/>
    <x v="2"/>
  </r>
  <r>
    <x v="15"/>
    <x v="82"/>
    <n v="88.423913043478265"/>
    <x v="2"/>
    <x v="2"/>
  </r>
  <r>
    <x v="15"/>
    <x v="4"/>
    <n v="5.434782608695652E-2"/>
    <x v="2"/>
    <x v="2"/>
  </r>
  <r>
    <x v="16"/>
    <x v="83"/>
    <n v="13.186813186813186"/>
    <x v="2"/>
    <x v="2"/>
  </r>
  <r>
    <x v="16"/>
    <x v="84"/>
    <n v="38.46153846153846"/>
    <x v="2"/>
    <x v="2"/>
  </r>
  <r>
    <x v="16"/>
    <x v="85"/>
    <n v="48.35164835164835"/>
    <x v="2"/>
    <x v="2"/>
  </r>
  <r>
    <x v="17"/>
    <x v="86"/>
    <n v="9.2934782608695645"/>
    <x v="2"/>
    <x v="2"/>
  </r>
  <r>
    <x v="17"/>
    <x v="87"/>
    <n v="69.347826086956516"/>
    <x v="2"/>
    <x v="2"/>
  </r>
  <r>
    <x v="17"/>
    <x v="88"/>
    <n v="8.3695652173913047"/>
    <x v="2"/>
    <x v="2"/>
  </r>
  <r>
    <x v="17"/>
    <x v="89"/>
    <n v="12.934782608695652"/>
    <x v="2"/>
    <x v="2"/>
  </r>
  <r>
    <x v="17"/>
    <x v="4"/>
    <n v="5.434782608695652E-2"/>
    <x v="2"/>
    <x v="2"/>
  </r>
  <r>
    <x v="18"/>
    <x v="86"/>
    <n v="9.2934782608695645"/>
    <x v="2"/>
    <x v="2"/>
  </r>
  <r>
    <x v="18"/>
    <x v="87"/>
    <n v="69.347826086956516"/>
    <x v="2"/>
    <x v="2"/>
  </r>
  <r>
    <x v="18"/>
    <x v="88"/>
    <n v="8.3695652173913047"/>
    <x v="2"/>
    <x v="2"/>
  </r>
  <r>
    <x v="18"/>
    <x v="90"/>
    <n v="9.8913043478260878"/>
    <x v="2"/>
    <x v="2"/>
  </r>
  <r>
    <x v="18"/>
    <x v="91"/>
    <n v="1.9565217391304348"/>
    <x v="2"/>
    <x v="2"/>
  </r>
  <r>
    <x v="18"/>
    <x v="92"/>
    <n v="0.59782608695652173"/>
    <x v="2"/>
    <x v="2"/>
  </r>
  <r>
    <x v="18"/>
    <x v="93"/>
    <n v="0.4891304347826087"/>
    <x v="2"/>
    <x v="2"/>
  </r>
  <r>
    <x v="18"/>
    <x v="4"/>
    <n v="5.434782608695652E-2"/>
    <x v="2"/>
    <x v="2"/>
  </r>
  <r>
    <x v="18"/>
    <x v="94"/>
    <n v="2.3083197389885779"/>
    <x v="2"/>
    <x v="2"/>
  </r>
  <r>
    <x v="18"/>
    <x v="95"/>
    <n v="2.4424460431654693"/>
    <x v="2"/>
    <x v="2"/>
  </r>
  <r>
    <x v="19"/>
    <x v="96"/>
    <n v="3.4239130434782608"/>
    <x v="2"/>
    <x v="2"/>
  </r>
  <r>
    <x v="19"/>
    <x v="97"/>
    <n v="2.1195652173913042"/>
    <x v="2"/>
    <x v="2"/>
  </r>
  <r>
    <x v="19"/>
    <x v="98"/>
    <n v="62.173913043478258"/>
    <x v="2"/>
    <x v="2"/>
  </r>
  <r>
    <x v="19"/>
    <x v="99"/>
    <n v="12.282608695652174"/>
    <x v="2"/>
    <x v="2"/>
  </r>
  <r>
    <x v="19"/>
    <x v="100"/>
    <n v="9.7282608695652169"/>
    <x v="2"/>
    <x v="2"/>
  </r>
  <r>
    <x v="19"/>
    <x v="101"/>
    <n v="9.2391304347826093"/>
    <x v="2"/>
    <x v="2"/>
  </r>
  <r>
    <x v="19"/>
    <x v="102"/>
    <n v="0.21739130434782608"/>
    <x v="2"/>
    <x v="2"/>
  </r>
  <r>
    <x v="19"/>
    <x v="4"/>
    <n v="0.81521739130434778"/>
    <x v="2"/>
    <x v="2"/>
  </r>
  <r>
    <x v="20"/>
    <x v="96"/>
    <n v="1"/>
    <x v="2"/>
    <x v="2"/>
  </r>
  <r>
    <x v="20"/>
    <x v="97"/>
    <n v="2.9230769230769229"/>
    <x v="2"/>
    <x v="2"/>
  </r>
  <r>
    <x v="20"/>
    <x v="98"/>
    <n v="2"/>
    <x v="2"/>
    <x v="2"/>
  </r>
  <r>
    <x v="20"/>
    <x v="99"/>
    <n v="3.7918552036199107"/>
    <x v="2"/>
    <x v="2"/>
  </r>
  <r>
    <x v="20"/>
    <x v="100"/>
    <n v="4.0443037974683538"/>
    <x v="2"/>
    <x v="2"/>
  </r>
  <r>
    <x v="20"/>
    <x v="101"/>
    <n v="3.7861635220125787"/>
    <x v="2"/>
    <x v="2"/>
  </r>
  <r>
    <x v="20"/>
    <x v="102"/>
    <n v="5"/>
    <x v="2"/>
    <x v="2"/>
  </r>
  <r>
    <x v="20"/>
    <x v="331"/>
    <n v="4.5"/>
    <x v="2"/>
    <x v="2"/>
  </r>
  <r>
    <x v="20"/>
    <x v="4"/>
    <n v="2.554189944134079"/>
    <x v="2"/>
    <x v="2"/>
  </r>
  <r>
    <x v="15"/>
    <x v="81"/>
    <n v="8.591549295774648"/>
    <x v="3"/>
    <x v="2"/>
  </r>
  <r>
    <x v="15"/>
    <x v="82"/>
    <n v="90.140845070422529"/>
    <x v="3"/>
    <x v="2"/>
  </r>
  <r>
    <x v="15"/>
    <x v="4"/>
    <n v="1.267605633802817"/>
    <x v="3"/>
    <x v="2"/>
  </r>
  <r>
    <x v="16"/>
    <x v="83"/>
    <n v="10.95890410958904"/>
    <x v="3"/>
    <x v="2"/>
  </r>
  <r>
    <x v="16"/>
    <x v="84"/>
    <n v="30.136986301369863"/>
    <x v="3"/>
    <x v="2"/>
  </r>
  <r>
    <x v="16"/>
    <x v="85"/>
    <n v="58.904109589041099"/>
    <x v="3"/>
    <x v="2"/>
  </r>
  <r>
    <x v="17"/>
    <x v="86"/>
    <n v="22.253521126760564"/>
    <x v="3"/>
    <x v="2"/>
  </r>
  <r>
    <x v="17"/>
    <x v="87"/>
    <n v="62.816901408450704"/>
    <x v="3"/>
    <x v="2"/>
  </r>
  <r>
    <x v="17"/>
    <x v="88"/>
    <n v="7.183098591549296"/>
    <x v="3"/>
    <x v="2"/>
  </r>
  <r>
    <x v="17"/>
    <x v="89"/>
    <n v="6.47887323943662"/>
    <x v="3"/>
    <x v="2"/>
  </r>
  <r>
    <x v="17"/>
    <x v="4"/>
    <n v="1.267605633802817"/>
    <x v="3"/>
    <x v="2"/>
  </r>
  <r>
    <x v="18"/>
    <x v="86"/>
    <n v="22.253521126760564"/>
    <x v="3"/>
    <x v="2"/>
  </r>
  <r>
    <x v="18"/>
    <x v="87"/>
    <n v="62.816901408450704"/>
    <x v="3"/>
    <x v="2"/>
  </r>
  <r>
    <x v="18"/>
    <x v="88"/>
    <n v="7.183098591549296"/>
    <x v="3"/>
    <x v="2"/>
  </r>
  <r>
    <x v="18"/>
    <x v="90"/>
    <n v="5.352112676056338"/>
    <x v="3"/>
    <x v="2"/>
  </r>
  <r>
    <x v="18"/>
    <x v="91"/>
    <n v="0.84507042253521125"/>
    <x v="3"/>
    <x v="2"/>
  </r>
  <r>
    <x v="18"/>
    <x v="92"/>
    <n v="0.28169014084507044"/>
    <x v="3"/>
    <x v="2"/>
  </r>
  <r>
    <x v="18"/>
    <x v="93"/>
    <n v="0"/>
    <x v="3"/>
    <x v="2"/>
  </r>
  <r>
    <x v="18"/>
    <x v="4"/>
    <n v="1.267605633802817"/>
    <x v="3"/>
    <x v="2"/>
  </r>
  <r>
    <x v="18"/>
    <x v="94"/>
    <n v="1.9928673323823121"/>
    <x v="3"/>
    <x v="2"/>
  </r>
  <r>
    <x v="18"/>
    <x v="95"/>
    <n v="2.2817679558011044"/>
    <x v="3"/>
    <x v="2"/>
  </r>
  <r>
    <x v="19"/>
    <x v="96"/>
    <n v="9.71830985915493"/>
    <x v="3"/>
    <x v="2"/>
  </r>
  <r>
    <x v="19"/>
    <x v="97"/>
    <n v="2.676056338028169"/>
    <x v="3"/>
    <x v="2"/>
  </r>
  <r>
    <x v="19"/>
    <x v="98"/>
    <n v="62.535211267605632"/>
    <x v="3"/>
    <x v="2"/>
  </r>
  <r>
    <x v="19"/>
    <x v="99"/>
    <n v="11.126760563380282"/>
    <x v="3"/>
    <x v="2"/>
  </r>
  <r>
    <x v="19"/>
    <x v="100"/>
    <n v="6.3380281690140849"/>
    <x v="3"/>
    <x v="2"/>
  </r>
  <r>
    <x v="19"/>
    <x v="101"/>
    <n v="5.774647887323944"/>
    <x v="3"/>
    <x v="2"/>
  </r>
  <r>
    <x v="19"/>
    <x v="102"/>
    <n v="0.56338028169014087"/>
    <x v="3"/>
    <x v="2"/>
  </r>
  <r>
    <x v="19"/>
    <x v="4"/>
    <n v="1.267605633802817"/>
    <x v="3"/>
    <x v="2"/>
  </r>
  <r>
    <x v="20"/>
    <x v="96"/>
    <n v="1"/>
    <x v="3"/>
    <x v="2"/>
  </r>
  <r>
    <x v="20"/>
    <x v="97"/>
    <n v="2.6315789473684208"/>
    <x v="3"/>
    <x v="2"/>
  </r>
  <r>
    <x v="20"/>
    <x v="98"/>
    <n v="2"/>
    <x v="3"/>
    <x v="2"/>
  </r>
  <r>
    <x v="20"/>
    <x v="99"/>
    <n v="3.4545454545454546"/>
    <x v="3"/>
    <x v="2"/>
  </r>
  <r>
    <x v="20"/>
    <x v="100"/>
    <n v="3.4285714285714284"/>
    <x v="3"/>
    <x v="2"/>
  </r>
  <r>
    <x v="20"/>
    <x v="101"/>
    <n v="3.55"/>
    <x v="3"/>
    <x v="2"/>
  </r>
  <r>
    <x v="20"/>
    <x v="102"/>
    <n v="5.75"/>
    <x v="3"/>
    <x v="2"/>
  </r>
  <r>
    <x v="20"/>
    <x v="4"/>
    <n v="3.1666666666666665"/>
    <x v="3"/>
    <x v="2"/>
  </r>
  <r>
    <x v="20"/>
    <x v="331"/>
    <n v="2.2838801711840269"/>
    <x v="3"/>
    <x v="2"/>
  </r>
  <r>
    <x v="15"/>
    <x v="81"/>
    <n v="17.681159420289855"/>
    <x v="4"/>
    <x v="2"/>
  </r>
  <r>
    <x v="15"/>
    <x v="82"/>
    <n v="73.623188405797094"/>
    <x v="4"/>
    <x v="2"/>
  </r>
  <r>
    <x v="15"/>
    <x v="4"/>
    <n v="8.695652173913043"/>
    <x v="4"/>
    <x v="2"/>
  </r>
  <r>
    <x v="16"/>
    <x v="83"/>
    <n v="14.965986394557824"/>
    <x v="4"/>
    <x v="2"/>
  </r>
  <r>
    <x v="16"/>
    <x v="84"/>
    <n v="34.693877551020407"/>
    <x v="4"/>
    <x v="2"/>
  </r>
  <r>
    <x v="16"/>
    <x v="85"/>
    <n v="50.34013605442177"/>
    <x v="4"/>
    <x v="2"/>
  </r>
  <r>
    <x v="17"/>
    <x v="86"/>
    <n v="15.217391304347826"/>
    <x v="4"/>
    <x v="2"/>
  </r>
  <r>
    <x v="17"/>
    <x v="87"/>
    <n v="50"/>
    <x v="4"/>
    <x v="2"/>
  </r>
  <r>
    <x v="17"/>
    <x v="88"/>
    <n v="9.5652173913043477"/>
    <x v="4"/>
    <x v="2"/>
  </r>
  <r>
    <x v="17"/>
    <x v="89"/>
    <n v="16.521739130434781"/>
    <x v="4"/>
    <x v="2"/>
  </r>
  <r>
    <x v="17"/>
    <x v="4"/>
    <n v="8.695652173913043"/>
    <x v="4"/>
    <x v="2"/>
  </r>
  <r>
    <x v="18"/>
    <x v="86"/>
    <n v="15.217391304347826"/>
    <x v="4"/>
    <x v="2"/>
  </r>
  <r>
    <x v="18"/>
    <x v="87"/>
    <n v="50"/>
    <x v="4"/>
    <x v="2"/>
  </r>
  <r>
    <x v="18"/>
    <x v="88"/>
    <n v="9.5652173913043477"/>
    <x v="4"/>
    <x v="2"/>
  </r>
  <r>
    <x v="18"/>
    <x v="90"/>
    <n v="10"/>
    <x v="4"/>
    <x v="2"/>
  </r>
  <r>
    <x v="18"/>
    <x v="91"/>
    <n v="4.3478260869565215"/>
    <x v="4"/>
    <x v="2"/>
  </r>
  <r>
    <x v="18"/>
    <x v="92"/>
    <n v="1.4492753623188406"/>
    <x v="4"/>
    <x v="2"/>
  </r>
  <r>
    <x v="18"/>
    <x v="93"/>
    <n v="0.72463768115942029"/>
    <x v="4"/>
    <x v="2"/>
  </r>
  <r>
    <x v="18"/>
    <x v="4"/>
    <n v="8.695652173913043"/>
    <x v="4"/>
    <x v="2"/>
  </r>
  <r>
    <x v="18"/>
    <x v="94"/>
    <n v="2.412698412698413"/>
    <x v="4"/>
    <x v="2"/>
  </r>
  <r>
    <x v="18"/>
    <x v="95"/>
    <n v="2.695238095238095"/>
    <x v="4"/>
    <x v="2"/>
  </r>
  <r>
    <x v="19"/>
    <x v="96"/>
    <n v="3.4782608695652173"/>
    <x v="4"/>
    <x v="2"/>
  </r>
  <r>
    <x v="19"/>
    <x v="97"/>
    <n v="3.7681159420289854"/>
    <x v="4"/>
    <x v="2"/>
  </r>
  <r>
    <x v="19"/>
    <x v="98"/>
    <n v="50.579710144927539"/>
    <x v="4"/>
    <x v="2"/>
  </r>
  <r>
    <x v="19"/>
    <x v="99"/>
    <n v="20.289855072463769"/>
    <x v="4"/>
    <x v="2"/>
  </r>
  <r>
    <x v="19"/>
    <x v="100"/>
    <n v="11.159420289855072"/>
    <x v="4"/>
    <x v="2"/>
  </r>
  <r>
    <x v="19"/>
    <x v="101"/>
    <n v="8.9855072463768124"/>
    <x v="4"/>
    <x v="2"/>
  </r>
  <r>
    <x v="19"/>
    <x v="102"/>
    <n v="0.57971014492753625"/>
    <x v="4"/>
    <x v="2"/>
  </r>
  <r>
    <x v="19"/>
    <x v="4"/>
    <n v="1.1594202898550725"/>
    <x v="4"/>
    <x v="2"/>
  </r>
  <r>
    <x v="20"/>
    <x v="96"/>
    <n v="1"/>
    <x v="4"/>
    <x v="2"/>
  </r>
  <r>
    <x v="20"/>
    <x v="97"/>
    <n v="2.9615384615384621"/>
    <x v="4"/>
    <x v="2"/>
  </r>
  <r>
    <x v="20"/>
    <x v="98"/>
    <n v="2"/>
    <x v="4"/>
    <x v="2"/>
  </r>
  <r>
    <x v="20"/>
    <x v="99"/>
    <n v="4.1884057971014528"/>
    <x v="4"/>
    <x v="2"/>
  </r>
  <r>
    <x v="20"/>
    <x v="100"/>
    <n v="4.4383561643835607"/>
    <x v="4"/>
    <x v="2"/>
  </r>
  <r>
    <x v="20"/>
    <x v="101"/>
    <n v="4.5227272727272734"/>
    <x v="4"/>
    <x v="2"/>
  </r>
  <r>
    <x v="20"/>
    <x v="102"/>
    <n v="2.3333333333333335"/>
    <x v="4"/>
    <x v="2"/>
  </r>
  <r>
    <x v="20"/>
    <x v="4"/>
    <n v="2.3333333333333335"/>
    <x v="4"/>
    <x v="2"/>
  </r>
  <r>
    <x v="20"/>
    <x v="331"/>
    <n v="2.9"/>
    <x v="4"/>
    <x v="2"/>
  </r>
  <r>
    <x v="15"/>
    <x v="81"/>
    <n v="22.051282051282051"/>
    <x v="5"/>
    <x v="2"/>
  </r>
  <r>
    <x v="15"/>
    <x v="82"/>
    <n v="69.743589743589737"/>
    <x v="5"/>
    <x v="2"/>
  </r>
  <r>
    <x v="15"/>
    <x v="4"/>
    <n v="8.2051282051282044"/>
    <x v="5"/>
    <x v="2"/>
  </r>
  <r>
    <x v="16"/>
    <x v="83"/>
    <n v="11.538461538461538"/>
    <x v="5"/>
    <x v="2"/>
  </r>
  <r>
    <x v="16"/>
    <x v="84"/>
    <n v="38.46153846153846"/>
    <x v="5"/>
    <x v="2"/>
  </r>
  <r>
    <x v="16"/>
    <x v="85"/>
    <n v="50"/>
    <x v="5"/>
    <x v="2"/>
  </r>
  <r>
    <x v="17"/>
    <x v="86"/>
    <n v="21.025641025641026"/>
    <x v="5"/>
    <x v="2"/>
  </r>
  <r>
    <x v="17"/>
    <x v="87"/>
    <n v="40"/>
    <x v="5"/>
    <x v="2"/>
  </r>
  <r>
    <x v="17"/>
    <x v="88"/>
    <n v="11.282051282051283"/>
    <x v="5"/>
    <x v="2"/>
  </r>
  <r>
    <x v="17"/>
    <x v="89"/>
    <n v="19.487179487179485"/>
    <x v="5"/>
    <x v="2"/>
  </r>
  <r>
    <x v="17"/>
    <x v="4"/>
    <n v="8.2051282051282044"/>
    <x v="5"/>
    <x v="2"/>
  </r>
  <r>
    <x v="18"/>
    <x v="86"/>
    <n v="21.025641025641026"/>
    <x v="5"/>
    <x v="2"/>
  </r>
  <r>
    <x v="18"/>
    <x v="87"/>
    <n v="40"/>
    <x v="5"/>
    <x v="2"/>
  </r>
  <r>
    <x v="18"/>
    <x v="88"/>
    <n v="11.282051282051283"/>
    <x v="5"/>
    <x v="2"/>
  </r>
  <r>
    <x v="18"/>
    <x v="90"/>
    <n v="11.794871794871796"/>
    <x v="5"/>
    <x v="2"/>
  </r>
  <r>
    <x v="18"/>
    <x v="91"/>
    <n v="5.1282051282051286"/>
    <x v="5"/>
    <x v="2"/>
  </r>
  <r>
    <x v="18"/>
    <x v="92"/>
    <n v="1.5384615384615385"/>
    <x v="5"/>
    <x v="2"/>
  </r>
  <r>
    <x v="18"/>
    <x v="93"/>
    <n v="1.0256410256410255"/>
    <x v="5"/>
    <x v="2"/>
  </r>
  <r>
    <x v="18"/>
    <x v="4"/>
    <n v="8.2051282051282044"/>
    <x v="5"/>
    <x v="2"/>
  </r>
  <r>
    <x v="18"/>
    <x v="94"/>
    <n v="2.4413407821229072"/>
    <x v="5"/>
    <x v="2"/>
  </r>
  <r>
    <x v="18"/>
    <x v="95"/>
    <n v="2.8695652173913042"/>
    <x v="5"/>
    <x v="2"/>
  </r>
  <r>
    <x v="19"/>
    <x v="96"/>
    <n v="4.1025641025641022"/>
    <x v="5"/>
    <x v="2"/>
  </r>
  <r>
    <x v="19"/>
    <x v="97"/>
    <n v="3.0769230769230771"/>
    <x v="5"/>
    <x v="2"/>
  </r>
  <r>
    <x v="19"/>
    <x v="98"/>
    <n v="46.666666666666664"/>
    <x v="5"/>
    <x v="2"/>
  </r>
  <r>
    <x v="19"/>
    <x v="99"/>
    <n v="28.717948717948719"/>
    <x v="5"/>
    <x v="2"/>
  </r>
  <r>
    <x v="19"/>
    <x v="100"/>
    <n v="9.2307692307692299"/>
    <x v="5"/>
    <x v="2"/>
  </r>
  <r>
    <x v="19"/>
    <x v="101"/>
    <n v="7.1794871794871797"/>
    <x v="5"/>
    <x v="2"/>
  </r>
  <r>
    <x v="19"/>
    <x v="102"/>
    <n v="0"/>
    <x v="5"/>
    <x v="2"/>
  </r>
  <r>
    <x v="19"/>
    <x v="4"/>
    <n v="1.0256410256410255"/>
    <x v="5"/>
    <x v="2"/>
  </r>
  <r>
    <x v="20"/>
    <x v="96"/>
    <n v="1"/>
    <x v="5"/>
    <x v="2"/>
  </r>
  <r>
    <x v="20"/>
    <x v="97"/>
    <n v="3"/>
    <x v="5"/>
    <x v="2"/>
  </r>
  <r>
    <x v="20"/>
    <x v="98"/>
    <n v="2"/>
    <x v="5"/>
    <x v="2"/>
  </r>
  <r>
    <x v="20"/>
    <x v="99"/>
    <n v="4.2545454545454557"/>
    <x v="5"/>
    <x v="2"/>
  </r>
  <r>
    <x v="20"/>
    <x v="100"/>
    <n v="3.75"/>
    <x v="5"/>
    <x v="2"/>
  </r>
  <r>
    <x v="20"/>
    <x v="101"/>
    <n v="5.8"/>
    <x v="5"/>
    <x v="2"/>
  </r>
  <r>
    <x v="20"/>
    <x v="102"/>
    <n v="0"/>
    <x v="5"/>
    <x v="2"/>
  </r>
  <r>
    <x v="20"/>
    <x v="4"/>
    <n v="3"/>
    <x v="5"/>
    <x v="2"/>
  </r>
  <r>
    <x v="20"/>
    <x v="331"/>
    <n v="3.0106951871657772"/>
    <x v="5"/>
    <x v="2"/>
  </r>
  <r>
    <x v="15"/>
    <x v="81"/>
    <n v="17.355371900826448"/>
    <x v="6"/>
    <x v="2"/>
  </r>
  <r>
    <x v="15"/>
    <x v="82"/>
    <n v="76.033057851239676"/>
    <x v="6"/>
    <x v="2"/>
  </r>
  <r>
    <x v="15"/>
    <x v="4"/>
    <n v="6.6115702479338845"/>
    <x v="6"/>
    <x v="2"/>
  </r>
  <r>
    <x v="16"/>
    <x v="83"/>
    <n v="18.181818181818183"/>
    <x v="6"/>
    <x v="2"/>
  </r>
  <r>
    <x v="16"/>
    <x v="84"/>
    <n v="36.363636363636367"/>
    <x v="6"/>
    <x v="2"/>
  </r>
  <r>
    <x v="16"/>
    <x v="85"/>
    <n v="45.454545454545453"/>
    <x v="6"/>
    <x v="2"/>
  </r>
  <r>
    <x v="17"/>
    <x v="86"/>
    <n v="9.0909090909090917"/>
    <x v="6"/>
    <x v="2"/>
  </r>
  <r>
    <x v="17"/>
    <x v="87"/>
    <n v="63.636363636363633"/>
    <x v="6"/>
    <x v="2"/>
  </r>
  <r>
    <x v="17"/>
    <x v="88"/>
    <n v="5.785123966942149"/>
    <x v="6"/>
    <x v="2"/>
  </r>
  <r>
    <x v="17"/>
    <x v="89"/>
    <n v="14.87603305785124"/>
    <x v="6"/>
    <x v="2"/>
  </r>
  <r>
    <x v="17"/>
    <x v="4"/>
    <n v="6.6115702479338845"/>
    <x v="6"/>
    <x v="2"/>
  </r>
  <r>
    <x v="18"/>
    <x v="86"/>
    <n v="9.0909090909090917"/>
    <x v="6"/>
    <x v="2"/>
  </r>
  <r>
    <x v="18"/>
    <x v="87"/>
    <n v="63.636363636363633"/>
    <x v="6"/>
    <x v="2"/>
  </r>
  <r>
    <x v="18"/>
    <x v="88"/>
    <n v="5.785123966942149"/>
    <x v="6"/>
    <x v="2"/>
  </r>
  <r>
    <x v="18"/>
    <x v="90"/>
    <n v="9.9173553719008272"/>
    <x v="6"/>
    <x v="2"/>
  </r>
  <r>
    <x v="18"/>
    <x v="91"/>
    <n v="3.3057851239669422"/>
    <x v="6"/>
    <x v="2"/>
  </r>
  <r>
    <x v="18"/>
    <x v="92"/>
    <n v="1.6528925619834711"/>
    <x v="6"/>
    <x v="2"/>
  </r>
  <r>
    <x v="18"/>
    <x v="93"/>
    <n v="0"/>
    <x v="6"/>
    <x v="2"/>
  </r>
  <r>
    <x v="18"/>
    <x v="4"/>
    <n v="6.6115702479338845"/>
    <x v="6"/>
    <x v="2"/>
  </r>
  <r>
    <x v="18"/>
    <x v="94"/>
    <n v="2.3539823008849559"/>
    <x v="6"/>
    <x v="2"/>
  </r>
  <r>
    <x v="18"/>
    <x v="95"/>
    <n v="2.5"/>
    <x v="6"/>
    <x v="2"/>
  </r>
  <r>
    <x v="19"/>
    <x v="96"/>
    <n v="2.4793388429752068"/>
    <x v="6"/>
    <x v="2"/>
  </r>
  <r>
    <x v="19"/>
    <x v="97"/>
    <n v="1.6528925619834711"/>
    <x v="6"/>
    <x v="2"/>
  </r>
  <r>
    <x v="19"/>
    <x v="98"/>
    <n v="58.67768595041322"/>
    <x v="6"/>
    <x v="2"/>
  </r>
  <r>
    <x v="19"/>
    <x v="99"/>
    <n v="14.049586776859504"/>
    <x v="6"/>
    <x v="2"/>
  </r>
  <r>
    <x v="19"/>
    <x v="100"/>
    <n v="10.743801652892563"/>
    <x v="6"/>
    <x v="2"/>
  </r>
  <r>
    <x v="19"/>
    <x v="101"/>
    <n v="11.570247933884298"/>
    <x v="6"/>
    <x v="2"/>
  </r>
  <r>
    <x v="19"/>
    <x v="102"/>
    <n v="0"/>
    <x v="6"/>
    <x v="2"/>
  </r>
  <r>
    <x v="19"/>
    <x v="4"/>
    <n v="0.82644628099173556"/>
    <x v="6"/>
    <x v="2"/>
  </r>
  <r>
    <x v="20"/>
    <x v="96"/>
    <n v="1"/>
    <x v="6"/>
    <x v="2"/>
  </r>
  <r>
    <x v="20"/>
    <x v="97"/>
    <n v="4"/>
    <x v="6"/>
    <x v="2"/>
  </r>
  <r>
    <x v="20"/>
    <x v="98"/>
    <n v="2"/>
    <x v="6"/>
    <x v="2"/>
  </r>
  <r>
    <x v="20"/>
    <x v="99"/>
    <n v="3.8823529411764706"/>
    <x v="6"/>
    <x v="2"/>
  </r>
  <r>
    <x v="20"/>
    <x v="100"/>
    <n v="4.615384615384615"/>
    <x v="6"/>
    <x v="2"/>
  </r>
  <r>
    <x v="20"/>
    <x v="101"/>
    <n v="6.2727272727272734"/>
    <x v="6"/>
    <x v="2"/>
  </r>
  <r>
    <x v="20"/>
    <x v="102"/>
    <n v="0"/>
    <x v="6"/>
    <x v="2"/>
  </r>
  <r>
    <x v="20"/>
    <x v="4"/>
    <n v="0"/>
    <x v="6"/>
    <x v="2"/>
  </r>
  <r>
    <x v="20"/>
    <x v="331"/>
    <n v="2.9743589743589745"/>
    <x v="6"/>
    <x v="2"/>
  </r>
  <r>
    <x v="15"/>
    <x v="81"/>
    <n v="9.4527363184079594"/>
    <x v="7"/>
    <x v="2"/>
  </r>
  <r>
    <x v="15"/>
    <x v="82"/>
    <n v="84.079601990049753"/>
    <x v="7"/>
    <x v="2"/>
  </r>
  <r>
    <x v="15"/>
    <x v="4"/>
    <n v="6.4676616915422889"/>
    <x v="7"/>
    <x v="2"/>
  </r>
  <r>
    <x v="16"/>
    <x v="83"/>
    <n v="16"/>
    <x v="7"/>
    <x v="2"/>
  </r>
  <r>
    <x v="16"/>
    <x v="84"/>
    <n v="28"/>
    <x v="7"/>
    <x v="2"/>
  </r>
  <r>
    <x v="16"/>
    <x v="85"/>
    <n v="56"/>
    <x v="7"/>
    <x v="2"/>
  </r>
  <r>
    <x v="17"/>
    <x v="86"/>
    <n v="19.402985074626866"/>
    <x v="7"/>
    <x v="2"/>
  </r>
  <r>
    <x v="17"/>
    <x v="87"/>
    <n v="56.71641791044776"/>
    <x v="7"/>
    <x v="2"/>
  </r>
  <r>
    <x v="17"/>
    <x v="88"/>
    <n v="7.4626865671641793"/>
    <x v="7"/>
    <x v="2"/>
  </r>
  <r>
    <x v="17"/>
    <x v="89"/>
    <n v="9.9502487562189046"/>
    <x v="7"/>
    <x v="2"/>
  </r>
  <r>
    <x v="17"/>
    <x v="4"/>
    <n v="6.4676616915422889"/>
    <x v="7"/>
    <x v="2"/>
  </r>
  <r>
    <x v="18"/>
    <x v="86"/>
    <n v="19.402985074626866"/>
    <x v="7"/>
    <x v="2"/>
  </r>
  <r>
    <x v="18"/>
    <x v="87"/>
    <n v="56.71641791044776"/>
    <x v="7"/>
    <x v="2"/>
  </r>
  <r>
    <x v="18"/>
    <x v="88"/>
    <n v="7.4626865671641793"/>
    <x v="7"/>
    <x v="2"/>
  </r>
  <r>
    <x v="18"/>
    <x v="90"/>
    <n v="6.9651741293532341"/>
    <x v="7"/>
    <x v="2"/>
  </r>
  <r>
    <x v="18"/>
    <x v="91"/>
    <n v="1.9900497512437811"/>
    <x v="7"/>
    <x v="2"/>
  </r>
  <r>
    <x v="18"/>
    <x v="92"/>
    <n v="0.99502487562189057"/>
    <x v="7"/>
    <x v="2"/>
  </r>
  <r>
    <x v="18"/>
    <x v="93"/>
    <n v="0"/>
    <x v="7"/>
    <x v="2"/>
  </r>
  <r>
    <x v="18"/>
    <x v="4"/>
    <n v="6.4676616915422889"/>
    <x v="7"/>
    <x v="2"/>
  </r>
  <r>
    <x v="18"/>
    <x v="94"/>
    <n v="2.1276595744680851"/>
    <x v="7"/>
    <x v="2"/>
  </r>
  <r>
    <x v="18"/>
    <x v="95"/>
    <n v="2.4228187919463089"/>
    <x v="7"/>
    <x v="2"/>
  </r>
  <r>
    <x v="19"/>
    <x v="96"/>
    <n v="6.4676616915422889"/>
    <x v="7"/>
    <x v="2"/>
  </r>
  <r>
    <x v="19"/>
    <x v="97"/>
    <n v="4.4776119402985071"/>
    <x v="7"/>
    <x v="2"/>
  </r>
  <r>
    <x v="19"/>
    <x v="98"/>
    <n v="53.233830845771145"/>
    <x v="7"/>
    <x v="2"/>
  </r>
  <r>
    <x v="19"/>
    <x v="99"/>
    <n v="11.442786069651742"/>
    <x v="7"/>
    <x v="2"/>
  </r>
  <r>
    <x v="19"/>
    <x v="100"/>
    <n v="12.935323383084578"/>
    <x v="7"/>
    <x v="2"/>
  </r>
  <r>
    <x v="19"/>
    <x v="101"/>
    <n v="8.9552238805970141"/>
    <x v="7"/>
    <x v="2"/>
  </r>
  <r>
    <x v="19"/>
    <x v="102"/>
    <n v="1.4925373134328359"/>
    <x v="7"/>
    <x v="2"/>
  </r>
  <r>
    <x v="19"/>
    <x v="4"/>
    <n v="0.99502487562189057"/>
    <x v="7"/>
    <x v="2"/>
  </r>
  <r>
    <x v="20"/>
    <x v="96"/>
    <n v="1"/>
    <x v="7"/>
    <x v="2"/>
  </r>
  <r>
    <x v="20"/>
    <x v="97"/>
    <n v="2.8888888888888888"/>
    <x v="7"/>
    <x v="2"/>
  </r>
  <r>
    <x v="20"/>
    <x v="98"/>
    <n v="2"/>
    <x v="7"/>
    <x v="2"/>
  </r>
  <r>
    <x v="20"/>
    <x v="99"/>
    <n v="3.8695652173913042"/>
    <x v="7"/>
    <x v="2"/>
  </r>
  <r>
    <x v="20"/>
    <x v="100"/>
    <n v="4.25"/>
    <x v="7"/>
    <x v="2"/>
  </r>
  <r>
    <x v="20"/>
    <x v="101"/>
    <n v="2.6666666666666665"/>
    <x v="7"/>
    <x v="2"/>
  </r>
  <r>
    <x v="20"/>
    <x v="102"/>
    <n v="2.5"/>
    <x v="7"/>
    <x v="2"/>
  </r>
  <r>
    <x v="20"/>
    <x v="4"/>
    <n v="2"/>
    <x v="7"/>
    <x v="2"/>
  </r>
  <r>
    <x v="20"/>
    <x v="331"/>
    <n v="2.5287958115183242"/>
    <x v="7"/>
    <x v="2"/>
  </r>
  <r>
    <x v="15"/>
    <x v="81"/>
    <n v="22.543352601156069"/>
    <x v="8"/>
    <x v="2"/>
  </r>
  <r>
    <x v="15"/>
    <x v="82"/>
    <n v="64.161849710982665"/>
    <x v="8"/>
    <x v="2"/>
  </r>
  <r>
    <x v="15"/>
    <x v="4"/>
    <n v="13.294797687861271"/>
    <x v="8"/>
    <x v="2"/>
  </r>
  <r>
    <x v="16"/>
    <x v="83"/>
    <n v="16.666666666666668"/>
    <x v="8"/>
    <x v="2"/>
  </r>
  <r>
    <x v="16"/>
    <x v="84"/>
    <n v="33.333333333333336"/>
    <x v="8"/>
    <x v="2"/>
  </r>
  <r>
    <x v="16"/>
    <x v="85"/>
    <n v="50"/>
    <x v="8"/>
    <x v="2"/>
  </r>
  <r>
    <x v="17"/>
    <x v="86"/>
    <n v="8.0924855491329488"/>
    <x v="8"/>
    <x v="2"/>
  </r>
  <r>
    <x v="17"/>
    <x v="87"/>
    <n v="43.930635838150287"/>
    <x v="8"/>
    <x v="2"/>
  </r>
  <r>
    <x v="17"/>
    <x v="88"/>
    <n v="12.716763005780347"/>
    <x v="8"/>
    <x v="2"/>
  </r>
  <r>
    <x v="17"/>
    <x v="89"/>
    <n v="21.965317919075144"/>
    <x v="8"/>
    <x v="2"/>
  </r>
  <r>
    <x v="17"/>
    <x v="4"/>
    <n v="13.294797687861271"/>
    <x v="8"/>
    <x v="2"/>
  </r>
  <r>
    <x v="18"/>
    <x v="86"/>
    <n v="8.0924855491329488"/>
    <x v="8"/>
    <x v="2"/>
  </r>
  <r>
    <x v="18"/>
    <x v="87"/>
    <n v="43.930635838150287"/>
    <x v="8"/>
    <x v="2"/>
  </r>
  <r>
    <x v="18"/>
    <x v="88"/>
    <n v="12.716763005780347"/>
    <x v="8"/>
    <x v="2"/>
  </r>
  <r>
    <x v="18"/>
    <x v="90"/>
    <n v="11.560693641618498"/>
    <x v="8"/>
    <x v="2"/>
  </r>
  <r>
    <x v="18"/>
    <x v="91"/>
    <n v="6.9364161849710984"/>
    <x v="8"/>
    <x v="2"/>
  </r>
  <r>
    <x v="18"/>
    <x v="92"/>
    <n v="1.7341040462427746"/>
    <x v="8"/>
    <x v="2"/>
  </r>
  <r>
    <x v="18"/>
    <x v="93"/>
    <n v="1.7341040462427746"/>
    <x v="8"/>
    <x v="2"/>
  </r>
  <r>
    <x v="18"/>
    <x v="4"/>
    <n v="13.294797687861271"/>
    <x v="8"/>
    <x v="2"/>
  </r>
  <r>
    <x v="18"/>
    <x v="94"/>
    <n v="2.78"/>
    <x v="8"/>
    <x v="2"/>
  </r>
  <r>
    <x v="18"/>
    <x v="95"/>
    <n v="2.9632352941176485"/>
    <x v="8"/>
    <x v="2"/>
  </r>
  <r>
    <x v="19"/>
    <x v="96"/>
    <n v="0"/>
    <x v="8"/>
    <x v="2"/>
  </r>
  <r>
    <x v="19"/>
    <x v="97"/>
    <n v="5.202312138728324"/>
    <x v="8"/>
    <x v="2"/>
  </r>
  <r>
    <x v="19"/>
    <x v="98"/>
    <n v="46.24277456647399"/>
    <x v="8"/>
    <x v="2"/>
  </r>
  <r>
    <x v="19"/>
    <x v="99"/>
    <n v="25.433526011560694"/>
    <x v="8"/>
    <x v="2"/>
  </r>
  <r>
    <x v="19"/>
    <x v="100"/>
    <n v="11.560693641618498"/>
    <x v="8"/>
    <x v="2"/>
  </r>
  <r>
    <x v="19"/>
    <x v="101"/>
    <n v="9.2485549132947984"/>
    <x v="8"/>
    <x v="2"/>
  </r>
  <r>
    <x v="19"/>
    <x v="102"/>
    <n v="0.5780346820809249"/>
    <x v="8"/>
    <x v="2"/>
  </r>
  <r>
    <x v="19"/>
    <x v="4"/>
    <n v="1.7341040462427746"/>
    <x v="8"/>
    <x v="2"/>
  </r>
  <r>
    <x v="20"/>
    <x v="96"/>
    <n v="0"/>
    <x v="8"/>
    <x v="2"/>
  </r>
  <r>
    <x v="20"/>
    <x v="97"/>
    <n v="2.7777777777777777"/>
    <x v="8"/>
    <x v="2"/>
  </r>
  <r>
    <x v="20"/>
    <x v="98"/>
    <n v="2"/>
    <x v="8"/>
    <x v="2"/>
  </r>
  <r>
    <x v="20"/>
    <x v="99"/>
    <n v="4.3953488372093021"/>
    <x v="8"/>
    <x v="2"/>
  </r>
  <r>
    <x v="20"/>
    <x v="100"/>
    <n v="5.0999999999999996"/>
    <x v="8"/>
    <x v="2"/>
  </r>
  <r>
    <x v="20"/>
    <x v="101"/>
    <n v="3.6363636363636362"/>
    <x v="8"/>
    <x v="2"/>
  </r>
  <r>
    <x v="20"/>
    <x v="102"/>
    <n v="2"/>
    <x v="8"/>
    <x v="2"/>
  </r>
  <r>
    <x v="20"/>
    <x v="4"/>
    <n v="2"/>
    <x v="8"/>
    <x v="2"/>
  </r>
  <r>
    <x v="20"/>
    <x v="331"/>
    <n v="3.1515151515151527"/>
    <x v="8"/>
    <x v="2"/>
  </r>
  <r>
    <x v="15"/>
    <x v="81"/>
    <n v="11.049723756906078"/>
    <x v="9"/>
    <x v="2"/>
  </r>
  <r>
    <x v="15"/>
    <x v="82"/>
    <n v="82.872928176795583"/>
    <x v="9"/>
    <x v="2"/>
  </r>
  <r>
    <x v="15"/>
    <x v="4"/>
    <n v="6.0773480662983426"/>
    <x v="9"/>
    <x v="2"/>
  </r>
  <r>
    <x v="16"/>
    <x v="83"/>
    <n v="16.666666666666668"/>
    <x v="9"/>
    <x v="2"/>
  </r>
  <r>
    <x v="16"/>
    <x v="84"/>
    <n v="33.333333333333336"/>
    <x v="9"/>
    <x v="2"/>
  </r>
  <r>
    <x v="16"/>
    <x v="85"/>
    <n v="50"/>
    <x v="9"/>
    <x v="2"/>
  </r>
  <r>
    <x v="17"/>
    <x v="86"/>
    <n v="7.1823204419889501"/>
    <x v="9"/>
    <x v="2"/>
  </r>
  <r>
    <x v="17"/>
    <x v="87"/>
    <n v="70.165745856353595"/>
    <x v="9"/>
    <x v="2"/>
  </r>
  <r>
    <x v="17"/>
    <x v="88"/>
    <n v="4.4198895027624312"/>
    <x v="9"/>
    <x v="2"/>
  </r>
  <r>
    <x v="17"/>
    <x v="89"/>
    <n v="12.154696132596685"/>
    <x v="9"/>
    <x v="2"/>
  </r>
  <r>
    <x v="17"/>
    <x v="4"/>
    <n v="6.0773480662983426"/>
    <x v="9"/>
    <x v="2"/>
  </r>
  <r>
    <x v="18"/>
    <x v="86"/>
    <n v="7.1823204419889501"/>
    <x v="9"/>
    <x v="2"/>
  </r>
  <r>
    <x v="18"/>
    <x v="87"/>
    <n v="70.165745856353595"/>
    <x v="9"/>
    <x v="2"/>
  </r>
  <r>
    <x v="18"/>
    <x v="88"/>
    <n v="4.4198895027624312"/>
    <x v="9"/>
    <x v="2"/>
  </r>
  <r>
    <x v="18"/>
    <x v="90"/>
    <n v="10.497237569060774"/>
    <x v="9"/>
    <x v="2"/>
  </r>
  <r>
    <x v="18"/>
    <x v="91"/>
    <n v="0"/>
    <x v="9"/>
    <x v="2"/>
  </r>
  <r>
    <x v="18"/>
    <x v="92"/>
    <n v="0.5524861878453039"/>
    <x v="9"/>
    <x v="2"/>
  </r>
  <r>
    <x v="18"/>
    <x v="93"/>
    <n v="1.1049723756906078"/>
    <x v="9"/>
    <x v="2"/>
  </r>
  <r>
    <x v="18"/>
    <x v="4"/>
    <n v="6.0773480662983426"/>
    <x v="9"/>
    <x v="2"/>
  </r>
  <r>
    <x v="18"/>
    <x v="94"/>
    <n v="2.3176470588235296"/>
    <x v="9"/>
    <x v="2"/>
  </r>
  <r>
    <x v="18"/>
    <x v="95"/>
    <n v="2.4267515923566889"/>
    <x v="9"/>
    <x v="2"/>
  </r>
  <r>
    <x v="19"/>
    <x v="96"/>
    <n v="1.1049723756906078"/>
    <x v="9"/>
    <x v="2"/>
  </r>
  <r>
    <x v="19"/>
    <x v="97"/>
    <n v="5.5248618784530388"/>
    <x v="9"/>
    <x v="2"/>
  </r>
  <r>
    <x v="19"/>
    <x v="98"/>
    <n v="66.298342541436469"/>
    <x v="9"/>
    <x v="2"/>
  </r>
  <r>
    <x v="19"/>
    <x v="99"/>
    <n v="9.3922651933701662"/>
    <x v="9"/>
    <x v="2"/>
  </r>
  <r>
    <x v="19"/>
    <x v="100"/>
    <n v="7.1823204419889501"/>
    <x v="9"/>
    <x v="2"/>
  </r>
  <r>
    <x v="19"/>
    <x v="101"/>
    <n v="10.497237569060774"/>
    <x v="9"/>
    <x v="2"/>
  </r>
  <r>
    <x v="19"/>
    <x v="102"/>
    <n v="0"/>
    <x v="9"/>
    <x v="2"/>
  </r>
  <r>
    <x v="19"/>
    <x v="4"/>
    <n v="0"/>
    <x v="9"/>
    <x v="2"/>
  </r>
  <r>
    <x v="20"/>
    <x v="96"/>
    <n v="1"/>
    <x v="9"/>
    <x v="2"/>
  </r>
  <r>
    <x v="20"/>
    <x v="97"/>
    <n v="2.5"/>
    <x v="9"/>
    <x v="2"/>
  </r>
  <r>
    <x v="20"/>
    <x v="98"/>
    <n v="2"/>
    <x v="9"/>
    <x v="2"/>
  </r>
  <r>
    <x v="20"/>
    <x v="99"/>
    <n v="4.2941176470588234"/>
    <x v="9"/>
    <x v="2"/>
  </r>
  <r>
    <x v="20"/>
    <x v="100"/>
    <n v="3.3"/>
    <x v="9"/>
    <x v="2"/>
  </r>
  <r>
    <x v="20"/>
    <x v="101"/>
    <n v="3.4666666666666668"/>
    <x v="9"/>
    <x v="2"/>
  </r>
  <r>
    <x v="20"/>
    <x v="102"/>
    <n v="0"/>
    <x v="9"/>
    <x v="2"/>
  </r>
  <r>
    <x v="20"/>
    <x v="4"/>
    <n v="0"/>
    <x v="9"/>
    <x v="2"/>
  </r>
  <r>
    <x v="20"/>
    <x v="331"/>
    <n v="2.4425287356321834"/>
    <x v="9"/>
    <x v="2"/>
  </r>
  <r>
    <x v="15"/>
    <x v="81"/>
    <n v="11.409395973154362"/>
    <x v="10"/>
    <x v="2"/>
  </r>
  <r>
    <x v="15"/>
    <x v="82"/>
    <n v="85.234899328859058"/>
    <x v="10"/>
    <x v="2"/>
  </r>
  <r>
    <x v="15"/>
    <x v="4"/>
    <n v="3.3557046979865772"/>
    <x v="10"/>
    <x v="2"/>
  </r>
  <r>
    <x v="16"/>
    <x v="83"/>
    <n v="19.047619047619047"/>
    <x v="10"/>
    <x v="2"/>
  </r>
  <r>
    <x v="16"/>
    <x v="84"/>
    <n v="28.571428571428573"/>
    <x v="10"/>
    <x v="2"/>
  </r>
  <r>
    <x v="16"/>
    <x v="85"/>
    <n v="52.38095238095238"/>
    <x v="10"/>
    <x v="2"/>
  </r>
  <r>
    <x v="17"/>
    <x v="86"/>
    <n v="10.738255033557047"/>
    <x v="10"/>
    <x v="2"/>
  </r>
  <r>
    <x v="17"/>
    <x v="87"/>
    <n v="65.771812080536918"/>
    <x v="10"/>
    <x v="2"/>
  </r>
  <r>
    <x v="17"/>
    <x v="88"/>
    <n v="8.724832214765101"/>
    <x v="10"/>
    <x v="2"/>
  </r>
  <r>
    <x v="17"/>
    <x v="89"/>
    <n v="11.409395973154362"/>
    <x v="10"/>
    <x v="2"/>
  </r>
  <r>
    <x v="17"/>
    <x v="4"/>
    <n v="3.3557046979865772"/>
    <x v="10"/>
    <x v="2"/>
  </r>
  <r>
    <x v="18"/>
    <x v="86"/>
    <n v="10.738255033557047"/>
    <x v="10"/>
    <x v="2"/>
  </r>
  <r>
    <x v="18"/>
    <x v="87"/>
    <n v="65.771812080536918"/>
    <x v="10"/>
    <x v="2"/>
  </r>
  <r>
    <x v="18"/>
    <x v="88"/>
    <n v="8.724832214765101"/>
    <x v="10"/>
    <x v="2"/>
  </r>
  <r>
    <x v="18"/>
    <x v="90"/>
    <n v="8.053691275167786"/>
    <x v="10"/>
    <x v="2"/>
  </r>
  <r>
    <x v="18"/>
    <x v="91"/>
    <n v="2.6845637583892619"/>
    <x v="10"/>
    <x v="2"/>
  </r>
  <r>
    <x v="18"/>
    <x v="92"/>
    <n v="0"/>
    <x v="10"/>
    <x v="2"/>
  </r>
  <r>
    <x v="18"/>
    <x v="93"/>
    <n v="0.67114093959731547"/>
    <x v="10"/>
    <x v="2"/>
  </r>
  <r>
    <x v="18"/>
    <x v="4"/>
    <n v="3.3557046979865772"/>
    <x v="10"/>
    <x v="2"/>
  </r>
  <r>
    <x v="18"/>
    <x v="94"/>
    <n v="2.270833333333333"/>
    <x v="10"/>
    <x v="2"/>
  </r>
  <r>
    <x v="18"/>
    <x v="95"/>
    <n v="2.4296875"/>
    <x v="10"/>
    <x v="2"/>
  </r>
  <r>
    <x v="19"/>
    <x v="96"/>
    <n v="4.026845637583893"/>
    <x v="10"/>
    <x v="2"/>
  </r>
  <r>
    <x v="19"/>
    <x v="97"/>
    <n v="1.3422818791946309"/>
    <x v="10"/>
    <x v="2"/>
  </r>
  <r>
    <x v="19"/>
    <x v="98"/>
    <n v="60.402684563758392"/>
    <x v="10"/>
    <x v="2"/>
  </r>
  <r>
    <x v="19"/>
    <x v="99"/>
    <n v="16.107382550335572"/>
    <x v="10"/>
    <x v="2"/>
  </r>
  <r>
    <x v="19"/>
    <x v="100"/>
    <n v="2.0134228187919465"/>
    <x v="10"/>
    <x v="2"/>
  </r>
  <r>
    <x v="19"/>
    <x v="101"/>
    <n v="9.3959731543624159"/>
    <x v="10"/>
    <x v="2"/>
  </r>
  <r>
    <x v="19"/>
    <x v="102"/>
    <n v="2.6845637583892619"/>
    <x v="10"/>
    <x v="2"/>
  </r>
  <r>
    <x v="19"/>
    <x v="4"/>
    <n v="4.026845637583893"/>
    <x v="10"/>
    <x v="2"/>
  </r>
  <r>
    <x v="20"/>
    <x v="96"/>
    <n v="1"/>
    <x v="10"/>
    <x v="2"/>
  </r>
  <r>
    <x v="20"/>
    <x v="97"/>
    <n v="2.5"/>
    <x v="10"/>
    <x v="2"/>
  </r>
  <r>
    <x v="20"/>
    <x v="98"/>
    <n v="2"/>
    <x v="10"/>
    <x v="2"/>
  </r>
  <r>
    <x v="20"/>
    <x v="99"/>
    <n v="3.5833333333333335"/>
    <x v="10"/>
    <x v="2"/>
  </r>
  <r>
    <x v="20"/>
    <x v="100"/>
    <n v="3.3333333333333335"/>
    <x v="10"/>
    <x v="2"/>
  </r>
  <r>
    <x v="20"/>
    <x v="101"/>
    <n v="5.0714285714285712"/>
    <x v="10"/>
    <x v="2"/>
  </r>
  <r>
    <x v="20"/>
    <x v="102"/>
    <n v="2"/>
    <x v="10"/>
    <x v="2"/>
  </r>
  <r>
    <x v="20"/>
    <x v="4"/>
    <n v="2.75"/>
    <x v="10"/>
    <x v="2"/>
  </r>
  <r>
    <x v="20"/>
    <x v="331"/>
    <n v="2.5684931506849304"/>
    <x v="10"/>
    <x v="2"/>
  </r>
  <r>
    <x v="15"/>
    <x v="81"/>
    <n v="6.7114093959731544"/>
    <x v="11"/>
    <x v="2"/>
  </r>
  <r>
    <x v="15"/>
    <x v="82"/>
    <n v="88.590604026845639"/>
    <x v="11"/>
    <x v="2"/>
  </r>
  <r>
    <x v="15"/>
    <x v="4"/>
    <n v="4.6979865771812079"/>
    <x v="11"/>
    <x v="2"/>
  </r>
  <r>
    <x v="16"/>
    <x v="83"/>
    <n v="27.272727272727273"/>
    <x v="11"/>
    <x v="2"/>
  </r>
  <r>
    <x v="16"/>
    <x v="84"/>
    <n v="27.272727272727273"/>
    <x v="11"/>
    <x v="2"/>
  </r>
  <r>
    <x v="16"/>
    <x v="85"/>
    <n v="45.454545454545453"/>
    <x v="11"/>
    <x v="2"/>
  </r>
  <r>
    <x v="17"/>
    <x v="86"/>
    <n v="12.080536912751677"/>
    <x v="11"/>
    <x v="2"/>
  </r>
  <r>
    <x v="17"/>
    <x v="87"/>
    <n v="69.127516778523486"/>
    <x v="11"/>
    <x v="2"/>
  </r>
  <r>
    <x v="17"/>
    <x v="88"/>
    <n v="6.7114093959731544"/>
    <x v="11"/>
    <x v="2"/>
  </r>
  <r>
    <x v="17"/>
    <x v="89"/>
    <n v="7.3825503355704694"/>
    <x v="11"/>
    <x v="2"/>
  </r>
  <r>
    <x v="17"/>
    <x v="4"/>
    <n v="4.6979865771812079"/>
    <x v="11"/>
    <x v="2"/>
  </r>
  <r>
    <x v="18"/>
    <x v="86"/>
    <n v="12.080536912751677"/>
    <x v="11"/>
    <x v="2"/>
  </r>
  <r>
    <x v="18"/>
    <x v="87"/>
    <n v="69.127516778523486"/>
    <x v="11"/>
    <x v="2"/>
  </r>
  <r>
    <x v="18"/>
    <x v="88"/>
    <n v="6.7114093959731544"/>
    <x v="11"/>
    <x v="2"/>
  </r>
  <r>
    <x v="18"/>
    <x v="90"/>
    <n v="6.0402684563758386"/>
    <x v="11"/>
    <x v="2"/>
  </r>
  <r>
    <x v="18"/>
    <x v="91"/>
    <n v="0.67114093959731547"/>
    <x v="11"/>
    <x v="2"/>
  </r>
  <r>
    <x v="18"/>
    <x v="92"/>
    <n v="0"/>
    <x v="11"/>
    <x v="2"/>
  </r>
  <r>
    <x v="18"/>
    <x v="93"/>
    <n v="0.67114093959731547"/>
    <x v="11"/>
    <x v="2"/>
  </r>
  <r>
    <x v="18"/>
    <x v="4"/>
    <n v="4.6979865771812079"/>
    <x v="11"/>
    <x v="2"/>
  </r>
  <r>
    <x v="18"/>
    <x v="94"/>
    <n v="2.1478873239436611"/>
    <x v="11"/>
    <x v="2"/>
  </r>
  <r>
    <x v="18"/>
    <x v="95"/>
    <n v="2.3145161290322589"/>
    <x v="11"/>
    <x v="2"/>
  </r>
  <r>
    <x v="19"/>
    <x v="96"/>
    <n v="5.3691275167785237"/>
    <x v="11"/>
    <x v="2"/>
  </r>
  <r>
    <x v="19"/>
    <x v="97"/>
    <n v="3.3557046979865772"/>
    <x v="11"/>
    <x v="2"/>
  </r>
  <r>
    <x v="19"/>
    <x v="98"/>
    <n v="67.785234899328856"/>
    <x v="11"/>
    <x v="2"/>
  </r>
  <r>
    <x v="19"/>
    <x v="99"/>
    <n v="8.724832214765101"/>
    <x v="11"/>
    <x v="2"/>
  </r>
  <r>
    <x v="19"/>
    <x v="100"/>
    <n v="3.3557046979865772"/>
    <x v="11"/>
    <x v="2"/>
  </r>
  <r>
    <x v="19"/>
    <x v="101"/>
    <n v="6.7114093959731544"/>
    <x v="11"/>
    <x v="2"/>
  </r>
  <r>
    <x v="19"/>
    <x v="102"/>
    <n v="2.6845637583892619"/>
    <x v="11"/>
    <x v="2"/>
  </r>
  <r>
    <x v="19"/>
    <x v="4"/>
    <n v="2.0134228187919465"/>
    <x v="11"/>
    <x v="2"/>
  </r>
  <r>
    <x v="20"/>
    <x v="96"/>
    <n v="1"/>
    <x v="11"/>
    <x v="2"/>
  </r>
  <r>
    <x v="20"/>
    <x v="97"/>
    <n v="3"/>
    <x v="11"/>
    <x v="2"/>
  </r>
  <r>
    <x v="20"/>
    <x v="98"/>
    <n v="2"/>
    <x v="11"/>
    <x v="2"/>
  </r>
  <r>
    <x v="20"/>
    <x v="99"/>
    <n v="3.615384615384615"/>
    <x v="11"/>
    <x v="2"/>
  </r>
  <r>
    <x v="20"/>
    <x v="100"/>
    <n v="3.2"/>
    <x v="11"/>
    <x v="2"/>
  </r>
  <r>
    <x v="20"/>
    <x v="101"/>
    <n v="3.1111111111111112"/>
    <x v="11"/>
    <x v="2"/>
  </r>
  <r>
    <x v="20"/>
    <x v="102"/>
    <n v="3"/>
    <x v="11"/>
    <x v="2"/>
  </r>
  <r>
    <x v="20"/>
    <x v="4"/>
    <n v="10"/>
    <x v="11"/>
    <x v="2"/>
  </r>
  <r>
    <x v="20"/>
    <x v="331"/>
    <n v="2.3630136986301378"/>
    <x v="11"/>
    <x v="2"/>
  </r>
  <r>
    <x v="15"/>
    <x v="81"/>
    <n v="11.864406779661017"/>
    <x v="12"/>
    <x v="2"/>
  </r>
  <r>
    <x v="15"/>
    <x v="82"/>
    <n v="87.288135593220332"/>
    <x v="12"/>
    <x v="2"/>
  </r>
  <r>
    <x v="15"/>
    <x v="4"/>
    <n v="0.84745762711864403"/>
    <x v="12"/>
    <x v="2"/>
  </r>
  <r>
    <x v="16"/>
    <x v="83"/>
    <n v="17.647058823529413"/>
    <x v="12"/>
    <x v="2"/>
  </r>
  <r>
    <x v="16"/>
    <x v="84"/>
    <n v="41.176470588235297"/>
    <x v="12"/>
    <x v="2"/>
  </r>
  <r>
    <x v="16"/>
    <x v="85"/>
    <n v="41.176470588235297"/>
    <x v="12"/>
    <x v="2"/>
  </r>
  <r>
    <x v="17"/>
    <x v="86"/>
    <n v="21.1864406779661"/>
    <x v="12"/>
    <x v="2"/>
  </r>
  <r>
    <x v="17"/>
    <x v="87"/>
    <n v="59.322033898305087"/>
    <x v="12"/>
    <x v="2"/>
  </r>
  <r>
    <x v="17"/>
    <x v="88"/>
    <n v="6.7796610169491522"/>
    <x v="12"/>
    <x v="2"/>
  </r>
  <r>
    <x v="17"/>
    <x v="89"/>
    <n v="11.864406779661017"/>
    <x v="12"/>
    <x v="2"/>
  </r>
  <r>
    <x v="17"/>
    <x v="4"/>
    <n v="0.84745762711864403"/>
    <x v="12"/>
    <x v="2"/>
  </r>
  <r>
    <x v="18"/>
    <x v="86"/>
    <n v="21.1864406779661"/>
    <x v="12"/>
    <x v="2"/>
  </r>
  <r>
    <x v="18"/>
    <x v="87"/>
    <n v="59.322033898305087"/>
    <x v="12"/>
    <x v="2"/>
  </r>
  <r>
    <x v="18"/>
    <x v="88"/>
    <n v="6.7796610169491522"/>
    <x v="12"/>
    <x v="2"/>
  </r>
  <r>
    <x v="18"/>
    <x v="90"/>
    <n v="8.4745762711864412"/>
    <x v="12"/>
    <x v="2"/>
  </r>
  <r>
    <x v="18"/>
    <x v="91"/>
    <n v="0.84745762711864403"/>
    <x v="12"/>
    <x v="2"/>
  </r>
  <r>
    <x v="18"/>
    <x v="92"/>
    <n v="0.84745762711864403"/>
    <x v="12"/>
    <x v="2"/>
  </r>
  <r>
    <x v="18"/>
    <x v="93"/>
    <n v="1.6949152542372881"/>
    <x v="12"/>
    <x v="2"/>
  </r>
  <r>
    <x v="18"/>
    <x v="4"/>
    <n v="0.84745762711864403"/>
    <x v="12"/>
    <x v="2"/>
  </r>
  <r>
    <x v="18"/>
    <x v="94"/>
    <n v="2.1880341880341878"/>
    <x v="12"/>
    <x v="2"/>
  </r>
  <r>
    <x v="18"/>
    <x v="95"/>
    <n v="2.510869565217392"/>
    <x v="12"/>
    <x v="2"/>
  </r>
  <r>
    <x v="19"/>
    <x v="96"/>
    <n v="8.4745762711864412"/>
    <x v="12"/>
    <x v="2"/>
  </r>
  <r>
    <x v="19"/>
    <x v="97"/>
    <n v="0.84745762711864403"/>
    <x v="12"/>
    <x v="2"/>
  </r>
  <r>
    <x v="19"/>
    <x v="98"/>
    <n v="55.932203389830505"/>
    <x v="12"/>
    <x v="2"/>
  </r>
  <r>
    <x v="19"/>
    <x v="99"/>
    <n v="9.3220338983050848"/>
    <x v="12"/>
    <x v="2"/>
  </r>
  <r>
    <x v="19"/>
    <x v="100"/>
    <n v="10.169491525423728"/>
    <x v="12"/>
    <x v="2"/>
  </r>
  <r>
    <x v="19"/>
    <x v="101"/>
    <n v="10.169491525423728"/>
    <x v="12"/>
    <x v="2"/>
  </r>
  <r>
    <x v="19"/>
    <x v="102"/>
    <n v="1.6949152542372881"/>
    <x v="12"/>
    <x v="2"/>
  </r>
  <r>
    <x v="19"/>
    <x v="4"/>
    <n v="3.3898305084745761"/>
    <x v="12"/>
    <x v="2"/>
  </r>
  <r>
    <x v="20"/>
    <x v="96"/>
    <n v="1"/>
    <x v="12"/>
    <x v="2"/>
  </r>
  <r>
    <x v="20"/>
    <x v="97"/>
    <n v="9"/>
    <x v="12"/>
    <x v="2"/>
  </r>
  <r>
    <x v="20"/>
    <x v="98"/>
    <n v="2"/>
    <x v="12"/>
    <x v="2"/>
  </r>
  <r>
    <x v="20"/>
    <x v="99"/>
    <n v="3.5454545454545454"/>
    <x v="12"/>
    <x v="2"/>
  </r>
  <r>
    <x v="20"/>
    <x v="100"/>
    <n v="3.2222222222222223"/>
    <x v="12"/>
    <x v="2"/>
  </r>
  <r>
    <x v="20"/>
    <x v="101"/>
    <n v="3.6"/>
    <x v="12"/>
    <x v="2"/>
  </r>
  <r>
    <x v="20"/>
    <x v="102"/>
    <n v="7"/>
    <x v="12"/>
    <x v="2"/>
  </r>
  <r>
    <x v="20"/>
    <x v="4"/>
    <n v="2.25"/>
    <x v="12"/>
    <x v="2"/>
  </r>
  <r>
    <x v="20"/>
    <x v="331"/>
    <n v="2.4601769911504427"/>
    <x v="12"/>
    <x v="2"/>
  </r>
  <r>
    <x v="15"/>
    <x v="81"/>
    <n v="6.4935064935064934"/>
    <x v="13"/>
    <x v="2"/>
  </r>
  <r>
    <x v="15"/>
    <x v="82"/>
    <n v="90.909090909090907"/>
    <x v="13"/>
    <x v="2"/>
  </r>
  <r>
    <x v="15"/>
    <x v="4"/>
    <n v="2.5974025974025974"/>
    <x v="13"/>
    <x v="2"/>
  </r>
  <r>
    <x v="16"/>
    <x v="83"/>
    <n v="16.666666666666668"/>
    <x v="13"/>
    <x v="2"/>
  </r>
  <r>
    <x v="16"/>
    <x v="84"/>
    <n v="50"/>
    <x v="13"/>
    <x v="2"/>
  </r>
  <r>
    <x v="16"/>
    <x v="85"/>
    <n v="33.333333333333336"/>
    <x v="13"/>
    <x v="2"/>
  </r>
  <r>
    <x v="17"/>
    <x v="86"/>
    <n v="23.376623376623378"/>
    <x v="13"/>
    <x v="2"/>
  </r>
  <r>
    <x v="17"/>
    <x v="87"/>
    <n v="66.233766233766232"/>
    <x v="13"/>
    <x v="2"/>
  </r>
  <r>
    <x v="17"/>
    <x v="88"/>
    <n v="6.4935064935064934"/>
    <x v="13"/>
    <x v="2"/>
  </r>
  <r>
    <x v="17"/>
    <x v="89"/>
    <n v="1.2987012987012987"/>
    <x v="13"/>
    <x v="2"/>
  </r>
  <r>
    <x v="17"/>
    <x v="4"/>
    <n v="2.5974025974025974"/>
    <x v="13"/>
    <x v="2"/>
  </r>
  <r>
    <x v="18"/>
    <x v="86"/>
    <n v="23.376623376623378"/>
    <x v="13"/>
    <x v="2"/>
  </r>
  <r>
    <x v="18"/>
    <x v="87"/>
    <n v="66.233766233766232"/>
    <x v="13"/>
    <x v="2"/>
  </r>
  <r>
    <x v="18"/>
    <x v="88"/>
    <n v="6.4935064935064934"/>
    <x v="13"/>
    <x v="2"/>
  </r>
  <r>
    <x v="18"/>
    <x v="90"/>
    <n v="1.2987012987012987"/>
    <x v="13"/>
    <x v="2"/>
  </r>
  <r>
    <x v="18"/>
    <x v="91"/>
    <n v="0"/>
    <x v="13"/>
    <x v="2"/>
  </r>
  <r>
    <x v="18"/>
    <x v="92"/>
    <n v="0"/>
    <x v="13"/>
    <x v="2"/>
  </r>
  <r>
    <x v="18"/>
    <x v="93"/>
    <n v="0"/>
    <x v="13"/>
    <x v="2"/>
  </r>
  <r>
    <x v="18"/>
    <x v="4"/>
    <n v="2.5974025974025974"/>
    <x v="13"/>
    <x v="2"/>
  </r>
  <r>
    <x v="18"/>
    <x v="94"/>
    <n v="1.8533333333333335"/>
    <x v="13"/>
    <x v="2"/>
  </r>
  <r>
    <x v="18"/>
    <x v="95"/>
    <n v="2.1228070175438596"/>
    <x v="13"/>
    <x v="2"/>
  </r>
  <r>
    <x v="19"/>
    <x v="96"/>
    <n v="9.0909090909090917"/>
    <x v="13"/>
    <x v="2"/>
  </r>
  <r>
    <x v="19"/>
    <x v="97"/>
    <n v="3.8961038961038961"/>
    <x v="13"/>
    <x v="2"/>
  </r>
  <r>
    <x v="19"/>
    <x v="98"/>
    <n v="59.740259740259738"/>
    <x v="13"/>
    <x v="2"/>
  </r>
  <r>
    <x v="19"/>
    <x v="99"/>
    <n v="5.1948051948051948"/>
    <x v="13"/>
    <x v="2"/>
  </r>
  <r>
    <x v="19"/>
    <x v="100"/>
    <n v="3.8961038961038961"/>
    <x v="13"/>
    <x v="2"/>
  </r>
  <r>
    <x v="19"/>
    <x v="101"/>
    <n v="14.285714285714286"/>
    <x v="13"/>
    <x v="2"/>
  </r>
  <r>
    <x v="19"/>
    <x v="102"/>
    <n v="0"/>
    <x v="13"/>
    <x v="2"/>
  </r>
  <r>
    <x v="19"/>
    <x v="4"/>
    <n v="3.8961038961038961"/>
    <x v="13"/>
    <x v="2"/>
  </r>
  <r>
    <x v="20"/>
    <x v="96"/>
    <n v="1"/>
    <x v="13"/>
    <x v="2"/>
  </r>
  <r>
    <x v="20"/>
    <x v="97"/>
    <n v="2"/>
    <x v="13"/>
    <x v="2"/>
  </r>
  <r>
    <x v="20"/>
    <x v="98"/>
    <n v="2"/>
    <x v="13"/>
    <x v="2"/>
  </r>
  <r>
    <x v="20"/>
    <x v="99"/>
    <n v="3.25"/>
    <x v="13"/>
    <x v="2"/>
  </r>
  <r>
    <x v="20"/>
    <x v="100"/>
    <n v="3"/>
    <x v="13"/>
    <x v="2"/>
  </r>
  <r>
    <x v="20"/>
    <x v="101"/>
    <n v="2.4"/>
    <x v="13"/>
    <x v="2"/>
  </r>
  <r>
    <x v="20"/>
    <x v="102"/>
    <n v="0"/>
    <x v="13"/>
    <x v="2"/>
  </r>
  <r>
    <x v="20"/>
    <x v="4"/>
    <n v="2"/>
    <x v="13"/>
    <x v="2"/>
  </r>
  <r>
    <x v="20"/>
    <x v="331"/>
    <n v="2.0675675675675684"/>
    <x v="13"/>
    <x v="2"/>
  </r>
  <r>
    <x v="15"/>
    <x v="81"/>
    <n v="14.285714285714286"/>
    <x v="14"/>
    <x v="2"/>
  </r>
  <r>
    <x v="15"/>
    <x v="82"/>
    <n v="78.571428571428569"/>
    <x v="14"/>
    <x v="2"/>
  </r>
  <r>
    <x v="15"/>
    <x v="4"/>
    <n v="7.1428571428571432"/>
    <x v="14"/>
    <x v="2"/>
  </r>
  <r>
    <x v="16"/>
    <x v="83"/>
    <n v="38.46153846153846"/>
    <x v="14"/>
    <x v="2"/>
  </r>
  <r>
    <x v="16"/>
    <x v="84"/>
    <n v="23.076923076923077"/>
    <x v="14"/>
    <x v="2"/>
  </r>
  <r>
    <x v="16"/>
    <x v="85"/>
    <n v="38.46153846153846"/>
    <x v="14"/>
    <x v="2"/>
  </r>
  <r>
    <x v="17"/>
    <x v="86"/>
    <n v="7.1428571428571432"/>
    <x v="14"/>
    <x v="2"/>
  </r>
  <r>
    <x v="17"/>
    <x v="87"/>
    <n v="63.095238095238095"/>
    <x v="14"/>
    <x v="2"/>
  </r>
  <r>
    <x v="17"/>
    <x v="88"/>
    <n v="9.5238095238095237"/>
    <x v="14"/>
    <x v="2"/>
  </r>
  <r>
    <x v="17"/>
    <x v="89"/>
    <n v="13.095238095238095"/>
    <x v="14"/>
    <x v="2"/>
  </r>
  <r>
    <x v="17"/>
    <x v="4"/>
    <n v="7.1428571428571432"/>
    <x v="14"/>
    <x v="2"/>
  </r>
  <r>
    <x v="18"/>
    <x v="86"/>
    <n v="7.1428571428571432"/>
    <x v="14"/>
    <x v="2"/>
  </r>
  <r>
    <x v="18"/>
    <x v="87"/>
    <n v="63.095238095238095"/>
    <x v="14"/>
    <x v="2"/>
  </r>
  <r>
    <x v="18"/>
    <x v="88"/>
    <n v="9.5238095238095237"/>
    <x v="14"/>
    <x v="2"/>
  </r>
  <r>
    <x v="18"/>
    <x v="90"/>
    <n v="10.714285714285714"/>
    <x v="14"/>
    <x v="2"/>
  </r>
  <r>
    <x v="18"/>
    <x v="91"/>
    <n v="0"/>
    <x v="14"/>
    <x v="2"/>
  </r>
  <r>
    <x v="18"/>
    <x v="92"/>
    <n v="1.1904761904761905"/>
    <x v="14"/>
    <x v="2"/>
  </r>
  <r>
    <x v="18"/>
    <x v="93"/>
    <n v="1.1904761904761905"/>
    <x v="14"/>
    <x v="2"/>
  </r>
  <r>
    <x v="18"/>
    <x v="4"/>
    <n v="7.1428571428571432"/>
    <x v="14"/>
    <x v="2"/>
  </r>
  <r>
    <x v="18"/>
    <x v="94"/>
    <n v="2.3717948717948723"/>
    <x v="14"/>
    <x v="2"/>
  </r>
  <r>
    <x v="18"/>
    <x v="95"/>
    <n v="2.4861111111111107"/>
    <x v="14"/>
    <x v="2"/>
  </r>
  <r>
    <x v="19"/>
    <x v="96"/>
    <n v="3.5714285714285716"/>
    <x v="14"/>
    <x v="2"/>
  </r>
  <r>
    <x v="19"/>
    <x v="97"/>
    <n v="4.7619047619047619"/>
    <x v="14"/>
    <x v="2"/>
  </r>
  <r>
    <x v="19"/>
    <x v="98"/>
    <n v="55.952380952380949"/>
    <x v="14"/>
    <x v="2"/>
  </r>
  <r>
    <x v="19"/>
    <x v="99"/>
    <n v="15.476190476190476"/>
    <x v="14"/>
    <x v="2"/>
  </r>
  <r>
    <x v="19"/>
    <x v="100"/>
    <n v="9.5238095238095237"/>
    <x v="14"/>
    <x v="2"/>
  </r>
  <r>
    <x v="19"/>
    <x v="101"/>
    <n v="9.5238095238095237"/>
    <x v="14"/>
    <x v="2"/>
  </r>
  <r>
    <x v="19"/>
    <x v="102"/>
    <n v="0"/>
    <x v="14"/>
    <x v="2"/>
  </r>
  <r>
    <x v="19"/>
    <x v="4"/>
    <n v="1.1904761904761905"/>
    <x v="14"/>
    <x v="2"/>
  </r>
  <r>
    <x v="20"/>
    <x v="96"/>
    <n v="1"/>
    <x v="14"/>
    <x v="2"/>
  </r>
  <r>
    <x v="20"/>
    <x v="97"/>
    <n v="2.75"/>
    <x v="14"/>
    <x v="2"/>
  </r>
  <r>
    <x v="20"/>
    <x v="98"/>
    <n v="2"/>
    <x v="14"/>
    <x v="2"/>
  </r>
  <r>
    <x v="20"/>
    <x v="99"/>
    <n v="3.9230769230769234"/>
    <x v="14"/>
    <x v="2"/>
  </r>
  <r>
    <x v="20"/>
    <x v="100"/>
    <n v="3.2857142857142856"/>
    <x v="14"/>
    <x v="2"/>
  </r>
  <r>
    <x v="20"/>
    <x v="101"/>
    <n v="4"/>
    <x v="14"/>
    <x v="2"/>
  </r>
  <r>
    <x v="20"/>
    <x v="102"/>
    <n v="0"/>
    <x v="14"/>
    <x v="2"/>
  </r>
  <r>
    <x v="20"/>
    <x v="4"/>
    <n v="4"/>
    <x v="14"/>
    <x v="2"/>
  </r>
  <r>
    <x v="20"/>
    <x v="331"/>
    <n v="2.6265060240963845"/>
    <x v="14"/>
    <x v="2"/>
  </r>
  <r>
    <x v="15"/>
    <x v="81"/>
    <n v="22.580645161290324"/>
    <x v="15"/>
    <x v="2"/>
  </r>
  <r>
    <x v="15"/>
    <x v="82"/>
    <n v="68.817204301075265"/>
    <x v="15"/>
    <x v="2"/>
  </r>
  <r>
    <x v="15"/>
    <x v="4"/>
    <n v="8.6021505376344081"/>
    <x v="15"/>
    <x v="2"/>
  </r>
  <r>
    <x v="16"/>
    <x v="83"/>
    <n v="16"/>
    <x v="15"/>
    <x v="2"/>
  </r>
  <r>
    <x v="16"/>
    <x v="84"/>
    <n v="44"/>
    <x v="15"/>
    <x v="2"/>
  </r>
  <r>
    <x v="16"/>
    <x v="85"/>
    <n v="40"/>
    <x v="15"/>
    <x v="2"/>
  </r>
  <r>
    <x v="17"/>
    <x v="86"/>
    <n v="18.27956989247312"/>
    <x v="15"/>
    <x v="2"/>
  </r>
  <r>
    <x v="17"/>
    <x v="87"/>
    <n v="46.236559139784944"/>
    <x v="15"/>
    <x v="2"/>
  </r>
  <r>
    <x v="17"/>
    <x v="88"/>
    <n v="15.053763440860216"/>
    <x v="15"/>
    <x v="2"/>
  </r>
  <r>
    <x v="17"/>
    <x v="89"/>
    <n v="11.827956989247312"/>
    <x v="15"/>
    <x v="2"/>
  </r>
  <r>
    <x v="17"/>
    <x v="4"/>
    <n v="8.6021505376344081"/>
    <x v="15"/>
    <x v="2"/>
  </r>
  <r>
    <x v="18"/>
    <x v="86"/>
    <n v="18.27956989247312"/>
    <x v="15"/>
    <x v="2"/>
  </r>
  <r>
    <x v="18"/>
    <x v="87"/>
    <n v="46.236559139784944"/>
    <x v="15"/>
    <x v="2"/>
  </r>
  <r>
    <x v="18"/>
    <x v="88"/>
    <n v="15.053763440860216"/>
    <x v="15"/>
    <x v="2"/>
  </r>
  <r>
    <x v="18"/>
    <x v="90"/>
    <n v="9.67741935483871"/>
    <x v="15"/>
    <x v="2"/>
  </r>
  <r>
    <x v="18"/>
    <x v="91"/>
    <n v="2.150537634408602"/>
    <x v="15"/>
    <x v="2"/>
  </r>
  <r>
    <x v="18"/>
    <x v="92"/>
    <n v="0"/>
    <x v="15"/>
    <x v="2"/>
  </r>
  <r>
    <x v="18"/>
    <x v="93"/>
    <n v="0"/>
    <x v="15"/>
    <x v="2"/>
  </r>
  <r>
    <x v="18"/>
    <x v="4"/>
    <n v="8.6021505376344081"/>
    <x v="15"/>
    <x v="2"/>
  </r>
  <r>
    <x v="18"/>
    <x v="94"/>
    <n v="2.2470588235294118"/>
    <x v="15"/>
    <x v="2"/>
  </r>
  <r>
    <x v="18"/>
    <x v="95"/>
    <n v="2.5588235294117654"/>
    <x v="15"/>
    <x v="2"/>
  </r>
  <r>
    <x v="19"/>
    <x v="96"/>
    <n v="13.978494623655914"/>
    <x v="15"/>
    <x v="2"/>
  </r>
  <r>
    <x v="19"/>
    <x v="97"/>
    <n v="13.978494623655914"/>
    <x v="15"/>
    <x v="2"/>
  </r>
  <r>
    <x v="19"/>
    <x v="98"/>
    <n v="22.580645161290324"/>
    <x v="15"/>
    <x v="2"/>
  </r>
  <r>
    <x v="19"/>
    <x v="99"/>
    <n v="9.67741935483871"/>
    <x v="15"/>
    <x v="2"/>
  </r>
  <r>
    <x v="19"/>
    <x v="100"/>
    <n v="16.129032258064516"/>
    <x v="15"/>
    <x v="2"/>
  </r>
  <r>
    <x v="19"/>
    <x v="101"/>
    <n v="12.903225806451612"/>
    <x v="15"/>
    <x v="2"/>
  </r>
  <r>
    <x v="19"/>
    <x v="102"/>
    <n v="0"/>
    <x v="15"/>
    <x v="2"/>
  </r>
  <r>
    <x v="19"/>
    <x v="4"/>
    <n v="10.75268817204301"/>
    <x v="15"/>
    <x v="2"/>
  </r>
  <r>
    <x v="20"/>
    <x v="96"/>
    <n v="1"/>
    <x v="15"/>
    <x v="2"/>
  </r>
  <r>
    <x v="20"/>
    <x v="97"/>
    <n v="2.6153846153846154"/>
    <x v="15"/>
    <x v="2"/>
  </r>
  <r>
    <x v="20"/>
    <x v="98"/>
    <n v="2"/>
    <x v="15"/>
    <x v="2"/>
  </r>
  <r>
    <x v="20"/>
    <x v="99"/>
    <n v="3.2222222222222223"/>
    <x v="15"/>
    <x v="2"/>
  </r>
  <r>
    <x v="20"/>
    <x v="100"/>
    <n v="2.8571428571428572"/>
    <x v="15"/>
    <x v="2"/>
  </r>
  <r>
    <x v="20"/>
    <x v="101"/>
    <n v="3.5"/>
    <x v="15"/>
    <x v="2"/>
  </r>
  <r>
    <x v="20"/>
    <x v="102"/>
    <n v="0"/>
    <x v="15"/>
    <x v="2"/>
  </r>
  <r>
    <x v="20"/>
    <x v="4"/>
    <n v="2.8333333333333335"/>
    <x v="15"/>
    <x v="2"/>
  </r>
  <r>
    <x v="20"/>
    <x v="331"/>
    <n v="2.4418604651162785"/>
    <x v="15"/>
    <x v="2"/>
  </r>
  <r>
    <x v="15"/>
    <x v="81"/>
    <n v="11.931818181818182"/>
    <x v="16"/>
    <x v="2"/>
  </r>
  <r>
    <x v="15"/>
    <x v="82"/>
    <n v="72.727272727272734"/>
    <x v="16"/>
    <x v="2"/>
  </r>
  <r>
    <x v="15"/>
    <x v="4"/>
    <n v="15.340909090909092"/>
    <x v="16"/>
    <x v="2"/>
  </r>
  <r>
    <x v="16"/>
    <x v="83"/>
    <n v="15.384615384615385"/>
    <x v="16"/>
    <x v="2"/>
  </r>
  <r>
    <x v="16"/>
    <x v="84"/>
    <n v="42.307692307692307"/>
    <x v="16"/>
    <x v="2"/>
  </r>
  <r>
    <x v="16"/>
    <x v="85"/>
    <n v="42.307692307692307"/>
    <x v="16"/>
    <x v="2"/>
  </r>
  <r>
    <x v="17"/>
    <x v="86"/>
    <n v="15.909090909090908"/>
    <x v="16"/>
    <x v="2"/>
  </r>
  <r>
    <x v="17"/>
    <x v="87"/>
    <n v="51.136363636363633"/>
    <x v="16"/>
    <x v="2"/>
  </r>
  <r>
    <x v="17"/>
    <x v="88"/>
    <n v="9.0909090909090917"/>
    <x v="16"/>
    <x v="2"/>
  </r>
  <r>
    <x v="17"/>
    <x v="89"/>
    <n v="8.5227272727272734"/>
    <x v="16"/>
    <x v="2"/>
  </r>
  <r>
    <x v="17"/>
    <x v="4"/>
    <n v="15.340909090909092"/>
    <x v="16"/>
    <x v="2"/>
  </r>
  <r>
    <x v="18"/>
    <x v="86"/>
    <n v="15.909090909090908"/>
    <x v="16"/>
    <x v="2"/>
  </r>
  <r>
    <x v="18"/>
    <x v="87"/>
    <n v="51.136363636363633"/>
    <x v="16"/>
    <x v="2"/>
  </r>
  <r>
    <x v="18"/>
    <x v="88"/>
    <n v="9.0909090909090917"/>
    <x v="16"/>
    <x v="2"/>
  </r>
  <r>
    <x v="18"/>
    <x v="90"/>
    <n v="4.5454545454545459"/>
    <x v="16"/>
    <x v="2"/>
  </r>
  <r>
    <x v="18"/>
    <x v="91"/>
    <n v="2.8409090909090908"/>
    <x v="16"/>
    <x v="2"/>
  </r>
  <r>
    <x v="18"/>
    <x v="92"/>
    <n v="0.56818181818181823"/>
    <x v="16"/>
    <x v="2"/>
  </r>
  <r>
    <x v="18"/>
    <x v="93"/>
    <n v="0.56818181818181823"/>
    <x v="16"/>
    <x v="2"/>
  </r>
  <r>
    <x v="18"/>
    <x v="4"/>
    <n v="15.340909090909092"/>
    <x v="16"/>
    <x v="2"/>
  </r>
  <r>
    <x v="18"/>
    <x v="94"/>
    <n v="2.2013422818791946"/>
    <x v="16"/>
    <x v="2"/>
  </r>
  <r>
    <x v="18"/>
    <x v="95"/>
    <n v="2.4793388429752063"/>
    <x v="16"/>
    <x v="2"/>
  </r>
  <r>
    <x v="19"/>
    <x v="96"/>
    <n v="7.9545454545454541"/>
    <x v="16"/>
    <x v="2"/>
  </r>
  <r>
    <x v="19"/>
    <x v="97"/>
    <n v="3.4090909090909092"/>
    <x v="16"/>
    <x v="2"/>
  </r>
  <r>
    <x v="19"/>
    <x v="98"/>
    <n v="53.409090909090907"/>
    <x v="16"/>
    <x v="2"/>
  </r>
  <r>
    <x v="19"/>
    <x v="99"/>
    <n v="13.068181818181818"/>
    <x v="16"/>
    <x v="2"/>
  </r>
  <r>
    <x v="19"/>
    <x v="100"/>
    <n v="7.9545454545454541"/>
    <x v="16"/>
    <x v="2"/>
  </r>
  <r>
    <x v="19"/>
    <x v="101"/>
    <n v="9.0909090909090917"/>
    <x v="16"/>
    <x v="2"/>
  </r>
  <r>
    <x v="19"/>
    <x v="102"/>
    <n v="1.1363636363636365"/>
    <x v="16"/>
    <x v="2"/>
  </r>
  <r>
    <x v="19"/>
    <x v="4"/>
    <n v="3.9772727272727271"/>
    <x v="16"/>
    <x v="2"/>
  </r>
  <r>
    <x v="20"/>
    <x v="96"/>
    <n v="1"/>
    <x v="16"/>
    <x v="2"/>
  </r>
  <r>
    <x v="20"/>
    <x v="97"/>
    <n v="3"/>
    <x v="16"/>
    <x v="2"/>
  </r>
  <r>
    <x v="20"/>
    <x v="98"/>
    <n v="2"/>
    <x v="16"/>
    <x v="2"/>
  </r>
  <r>
    <x v="20"/>
    <x v="99"/>
    <n v="3.304347826086957"/>
    <x v="16"/>
    <x v="2"/>
  </r>
  <r>
    <x v="20"/>
    <x v="100"/>
    <n v="4"/>
    <x v="16"/>
    <x v="2"/>
  </r>
  <r>
    <x v="20"/>
    <x v="101"/>
    <n v="3.6"/>
    <x v="16"/>
    <x v="2"/>
  </r>
  <r>
    <x v="20"/>
    <x v="102"/>
    <n v="3.5"/>
    <x v="16"/>
    <x v="2"/>
  </r>
  <r>
    <x v="20"/>
    <x v="4"/>
    <n v="2.3333333333333335"/>
    <x v="16"/>
    <x v="2"/>
  </r>
  <r>
    <x v="20"/>
    <x v="331"/>
    <n v="2.4285714285714284"/>
    <x v="16"/>
    <x v="2"/>
  </r>
  <r>
    <x v="15"/>
    <x v="81"/>
    <n v="13.303353944163387"/>
    <x v="0"/>
    <x v="3"/>
  </r>
  <r>
    <x v="15"/>
    <x v="82"/>
    <n v="83.605021547685965"/>
    <x v="0"/>
    <x v="3"/>
  </r>
  <r>
    <x v="15"/>
    <x v="4"/>
    <n v="3.0916245081506464"/>
    <x v="0"/>
    <x v="3"/>
  </r>
  <r>
    <x v="16"/>
    <x v="83"/>
    <n v="15.958668197474168"/>
    <x v="0"/>
    <x v="3"/>
  </r>
  <r>
    <x v="16"/>
    <x v="84"/>
    <n v="36.739380022962109"/>
    <x v="0"/>
    <x v="3"/>
  </r>
  <r>
    <x v="16"/>
    <x v="85"/>
    <n v="47.301951779563723"/>
    <x v="0"/>
    <x v="3"/>
  </r>
  <r>
    <x v="17"/>
    <x v="86"/>
    <n v="14.05283867341203"/>
    <x v="0"/>
    <x v="3"/>
  </r>
  <r>
    <x v="17"/>
    <x v="87"/>
    <n v="60.801948660296048"/>
    <x v="0"/>
    <x v="3"/>
  </r>
  <r>
    <x v="17"/>
    <x v="88"/>
    <n v="9.7433014802323399"/>
    <x v="0"/>
    <x v="3"/>
  </r>
  <r>
    <x v="17"/>
    <x v="89"/>
    <n v="12.310286677908937"/>
    <x v="0"/>
    <x v="3"/>
  </r>
  <r>
    <x v="17"/>
    <x v="4"/>
    <n v="3.0916245081506464"/>
    <x v="0"/>
    <x v="3"/>
  </r>
  <r>
    <x v="18"/>
    <x v="86"/>
    <n v="14.05283867341203"/>
    <x v="0"/>
    <x v="3"/>
  </r>
  <r>
    <x v="18"/>
    <x v="87"/>
    <n v="60.801948660296048"/>
    <x v="0"/>
    <x v="3"/>
  </r>
  <r>
    <x v="18"/>
    <x v="88"/>
    <n v="9.7433014802323399"/>
    <x v="0"/>
    <x v="3"/>
  </r>
  <r>
    <x v="18"/>
    <x v="90"/>
    <n v="8.6003372681281611"/>
    <x v="0"/>
    <x v="3"/>
  </r>
  <r>
    <x v="18"/>
    <x v="91"/>
    <n v="2.1547685965898444"/>
    <x v="0"/>
    <x v="3"/>
  </r>
  <r>
    <x v="18"/>
    <x v="92"/>
    <n v="0.82443320217350569"/>
    <x v="0"/>
    <x v="3"/>
  </r>
  <r>
    <x v="18"/>
    <x v="93"/>
    <n v="0.73074761101742547"/>
    <x v="0"/>
    <x v="3"/>
  </r>
  <r>
    <x v="18"/>
    <x v="4"/>
    <n v="3.0916245081506464"/>
    <x v="0"/>
    <x v="3"/>
  </r>
  <r>
    <x v="18"/>
    <x v="94"/>
    <n v="2.2838360402165461"/>
    <x v="0"/>
    <x v="3"/>
  </r>
  <r>
    <x v="18"/>
    <x v="95"/>
    <n v="2.5015829941203074"/>
    <x v="0"/>
    <x v="3"/>
  </r>
  <r>
    <x v="19"/>
    <x v="96"/>
    <n v="5.3962900505902196"/>
    <x v="0"/>
    <x v="3"/>
  </r>
  <r>
    <x v="19"/>
    <x v="97"/>
    <n v="3.1103616263818625"/>
    <x v="0"/>
    <x v="3"/>
  </r>
  <r>
    <x v="19"/>
    <x v="98"/>
    <n v="56.960839422896761"/>
    <x v="0"/>
    <x v="3"/>
  </r>
  <r>
    <x v="19"/>
    <x v="99"/>
    <n v="15.120854412591344"/>
    <x v="0"/>
    <x v="3"/>
  </r>
  <r>
    <x v="19"/>
    <x v="100"/>
    <n v="8.0382237211916809"/>
    <x v="0"/>
    <x v="3"/>
  </r>
  <r>
    <x v="19"/>
    <x v="101"/>
    <n v="9.0687652239085637"/>
    <x v="0"/>
    <x v="3"/>
  </r>
  <r>
    <x v="19"/>
    <x v="102"/>
    <n v="0.71201049278620943"/>
    <x v="0"/>
    <x v="3"/>
  </r>
  <r>
    <x v="19"/>
    <x v="4"/>
    <n v="1.5926550496533634"/>
    <x v="0"/>
    <x v="3"/>
  </r>
  <r>
    <x v="20"/>
    <x v="96"/>
    <n v="1"/>
    <x v="0"/>
    <x v="3"/>
  </r>
  <r>
    <x v="20"/>
    <x v="97"/>
    <n v="2.849397590361447"/>
    <x v="0"/>
    <x v="3"/>
  </r>
  <r>
    <x v="20"/>
    <x v="98"/>
    <n v="2"/>
    <x v="0"/>
    <x v="3"/>
  </r>
  <r>
    <x v="20"/>
    <x v="99"/>
    <n v="3.69823232323232"/>
    <x v="0"/>
    <x v="3"/>
  </r>
  <r>
    <x v="20"/>
    <x v="100"/>
    <n v="4.2049382716049344"/>
    <x v="0"/>
    <x v="3"/>
  </r>
  <r>
    <x v="20"/>
    <x v="101"/>
    <n v="3.8004587155963301"/>
    <x v="0"/>
    <x v="3"/>
  </r>
  <r>
    <x v="20"/>
    <x v="102"/>
    <n v="4"/>
    <x v="0"/>
    <x v="3"/>
  </r>
  <r>
    <x v="20"/>
    <x v="4"/>
    <n v="3.7391304347826093"/>
    <x v="0"/>
    <x v="3"/>
  </r>
  <r>
    <x v="20"/>
    <x v="331"/>
    <n v="2.5793925413302587"/>
    <x v="0"/>
    <x v="3"/>
  </r>
  <r>
    <x v="15"/>
    <x v="81"/>
    <n v="15.905096660808436"/>
    <x v="1"/>
    <x v="3"/>
  </r>
  <r>
    <x v="15"/>
    <x v="82"/>
    <n v="78.207381370826013"/>
    <x v="1"/>
    <x v="3"/>
  </r>
  <r>
    <x v="15"/>
    <x v="4"/>
    <n v="5.8875219683655535"/>
    <x v="1"/>
    <x v="3"/>
  </r>
  <r>
    <x v="16"/>
    <x v="83"/>
    <n v="20"/>
    <x v="1"/>
    <x v="3"/>
  </r>
  <r>
    <x v="16"/>
    <x v="84"/>
    <n v="41.395348837209305"/>
    <x v="1"/>
    <x v="3"/>
  </r>
  <r>
    <x v="16"/>
    <x v="85"/>
    <n v="38.604651162790695"/>
    <x v="1"/>
    <x v="3"/>
  </r>
  <r>
    <x v="17"/>
    <x v="86"/>
    <n v="17.926186291739896"/>
    <x v="1"/>
    <x v="3"/>
  </r>
  <r>
    <x v="17"/>
    <x v="87"/>
    <n v="55.09666080843585"/>
    <x v="1"/>
    <x v="3"/>
  </r>
  <r>
    <x v="17"/>
    <x v="88"/>
    <n v="10.808435852372584"/>
    <x v="1"/>
    <x v="3"/>
  </r>
  <r>
    <x v="17"/>
    <x v="89"/>
    <n v="10.281195079086116"/>
    <x v="1"/>
    <x v="3"/>
  </r>
  <r>
    <x v="17"/>
    <x v="4"/>
    <n v="5.8875219683655535"/>
    <x v="1"/>
    <x v="3"/>
  </r>
  <r>
    <x v="18"/>
    <x v="86"/>
    <n v="17.926186291739896"/>
    <x v="1"/>
    <x v="3"/>
  </r>
  <r>
    <x v="18"/>
    <x v="87"/>
    <n v="55.09666080843585"/>
    <x v="1"/>
    <x v="3"/>
  </r>
  <r>
    <x v="18"/>
    <x v="88"/>
    <n v="10.808435852372584"/>
    <x v="1"/>
    <x v="3"/>
  </r>
  <r>
    <x v="18"/>
    <x v="90"/>
    <n v="7.8207381370826008"/>
    <x v="1"/>
    <x v="3"/>
  </r>
  <r>
    <x v="18"/>
    <x v="91"/>
    <n v="1.3181019332161688"/>
    <x v="1"/>
    <x v="3"/>
  </r>
  <r>
    <x v="18"/>
    <x v="92"/>
    <n v="8.7873462214411252E-2"/>
    <x v="1"/>
    <x v="3"/>
  </r>
  <r>
    <x v="18"/>
    <x v="93"/>
    <n v="1.0544815465729349"/>
    <x v="1"/>
    <x v="3"/>
  </r>
  <r>
    <x v="18"/>
    <x v="4"/>
    <n v="5.8875219683655535"/>
    <x v="1"/>
    <x v="3"/>
  </r>
  <r>
    <x v="18"/>
    <x v="94"/>
    <n v="2.2119514472455677"/>
    <x v="1"/>
    <x v="3"/>
  </r>
  <r>
    <x v="18"/>
    <x v="95"/>
    <n v="2.4971164936562817"/>
    <x v="1"/>
    <x v="3"/>
  </r>
  <r>
    <x v="19"/>
    <x v="96"/>
    <n v="7.4692442882249557"/>
    <x v="1"/>
    <x v="3"/>
  </r>
  <r>
    <x v="19"/>
    <x v="97"/>
    <n v="1.9332161687170475"/>
    <x v="1"/>
    <x v="3"/>
  </r>
  <r>
    <x v="19"/>
    <x v="98"/>
    <n v="54.393673110720563"/>
    <x v="1"/>
    <x v="3"/>
  </r>
  <r>
    <x v="19"/>
    <x v="99"/>
    <n v="17.574692442882249"/>
    <x v="1"/>
    <x v="3"/>
  </r>
  <r>
    <x v="19"/>
    <x v="100"/>
    <n v="5.4481546572934976"/>
    <x v="1"/>
    <x v="3"/>
  </r>
  <r>
    <x v="19"/>
    <x v="101"/>
    <n v="10.456942003514939"/>
    <x v="1"/>
    <x v="3"/>
  </r>
  <r>
    <x v="19"/>
    <x v="102"/>
    <n v="0.87873462214411246"/>
    <x v="1"/>
    <x v="3"/>
  </r>
  <r>
    <x v="19"/>
    <x v="4"/>
    <n v="1.8453427065026362"/>
    <x v="1"/>
    <x v="3"/>
  </r>
  <r>
    <x v="20"/>
    <x v="96"/>
    <n v="1"/>
    <x v="1"/>
    <x v="3"/>
  </r>
  <r>
    <x v="20"/>
    <x v="97"/>
    <n v="2.5"/>
    <x v="1"/>
    <x v="3"/>
  </r>
  <r>
    <x v="20"/>
    <x v="98"/>
    <n v="2"/>
    <x v="1"/>
    <x v="3"/>
  </r>
  <r>
    <x v="20"/>
    <x v="99"/>
    <n v="3.5252525252525233"/>
    <x v="1"/>
    <x v="3"/>
  </r>
  <r>
    <x v="20"/>
    <x v="100"/>
    <n v="4.4444444444444446"/>
    <x v="1"/>
    <x v="3"/>
  </r>
  <r>
    <x v="20"/>
    <x v="101"/>
    <n v="4.59"/>
    <x v="1"/>
    <x v="3"/>
  </r>
  <r>
    <x v="20"/>
    <x v="102"/>
    <n v="5.5"/>
    <x v="1"/>
    <x v="3"/>
  </r>
  <r>
    <x v="20"/>
    <x v="4"/>
    <n v="3"/>
    <x v="1"/>
    <x v="3"/>
  </r>
  <r>
    <x v="20"/>
    <x v="331"/>
    <n v="2.5926605504587195"/>
    <x v="1"/>
    <x v="3"/>
  </r>
  <r>
    <x v="15"/>
    <x v="81"/>
    <n v="13.417190775681341"/>
    <x v="2"/>
    <x v="3"/>
  </r>
  <r>
    <x v="15"/>
    <x v="82"/>
    <n v="86.163522012578611"/>
    <x v="2"/>
    <x v="3"/>
  </r>
  <r>
    <x v="15"/>
    <x v="4"/>
    <n v="0.41928721174004191"/>
    <x v="2"/>
    <x v="3"/>
  </r>
  <r>
    <x v="16"/>
    <x v="83"/>
    <n v="12.232415902140673"/>
    <x v="2"/>
    <x v="3"/>
  </r>
  <r>
    <x v="16"/>
    <x v="84"/>
    <n v="32.415902140672785"/>
    <x v="2"/>
    <x v="3"/>
  </r>
  <r>
    <x v="16"/>
    <x v="85"/>
    <n v="55.351681957186543"/>
    <x v="2"/>
    <x v="3"/>
  </r>
  <r>
    <x v="17"/>
    <x v="86"/>
    <n v="8.9098532494758906"/>
    <x v="2"/>
    <x v="3"/>
  </r>
  <r>
    <x v="17"/>
    <x v="87"/>
    <n v="66.142557651991609"/>
    <x v="2"/>
    <x v="3"/>
  </r>
  <r>
    <x v="17"/>
    <x v="88"/>
    <n v="9.5911949685534594"/>
    <x v="2"/>
    <x v="3"/>
  </r>
  <r>
    <x v="17"/>
    <x v="89"/>
    <n v="14.937106918238994"/>
    <x v="2"/>
    <x v="3"/>
  </r>
  <r>
    <x v="17"/>
    <x v="4"/>
    <n v="0.41928721174004191"/>
    <x v="2"/>
    <x v="3"/>
  </r>
  <r>
    <x v="18"/>
    <x v="86"/>
    <n v="8.9098532494758906"/>
    <x v="2"/>
    <x v="3"/>
  </r>
  <r>
    <x v="18"/>
    <x v="87"/>
    <n v="66.142557651991609"/>
    <x v="2"/>
    <x v="3"/>
  </r>
  <r>
    <x v="18"/>
    <x v="88"/>
    <n v="9.5911949685534594"/>
    <x v="2"/>
    <x v="3"/>
  </r>
  <r>
    <x v="18"/>
    <x v="90"/>
    <n v="9.6960167714884697"/>
    <x v="2"/>
    <x v="3"/>
  </r>
  <r>
    <x v="18"/>
    <x v="91"/>
    <n v="2.8825995807127884"/>
    <x v="2"/>
    <x v="3"/>
  </r>
  <r>
    <x v="18"/>
    <x v="92"/>
    <n v="1.4150943396226414"/>
    <x v="2"/>
    <x v="3"/>
  </r>
  <r>
    <x v="18"/>
    <x v="93"/>
    <n v="0.94339622641509435"/>
    <x v="2"/>
    <x v="3"/>
  </r>
  <r>
    <x v="18"/>
    <x v="4"/>
    <n v="0.41928721174004191"/>
    <x v="2"/>
    <x v="3"/>
  </r>
  <r>
    <x v="18"/>
    <x v="94"/>
    <n v="2.4063157894736817"/>
    <x v="2"/>
    <x v="3"/>
  </r>
  <r>
    <x v="18"/>
    <x v="95"/>
    <n v="2.5445086705202313"/>
    <x v="2"/>
    <x v="3"/>
  </r>
  <r>
    <x v="19"/>
    <x v="96"/>
    <n v="3.3018867924528301"/>
    <x v="2"/>
    <x v="3"/>
  </r>
  <r>
    <x v="19"/>
    <x v="97"/>
    <n v="2.3060796645702304"/>
    <x v="2"/>
    <x v="3"/>
  </r>
  <r>
    <x v="19"/>
    <x v="98"/>
    <n v="59.538784067085956"/>
    <x v="2"/>
    <x v="3"/>
  </r>
  <r>
    <x v="19"/>
    <x v="99"/>
    <n v="15.30398322851153"/>
    <x v="2"/>
    <x v="3"/>
  </r>
  <r>
    <x v="19"/>
    <x v="100"/>
    <n v="8.4381551362683442"/>
    <x v="2"/>
    <x v="3"/>
  </r>
  <r>
    <x v="19"/>
    <x v="101"/>
    <n v="9.5911949685534594"/>
    <x v="2"/>
    <x v="3"/>
  </r>
  <r>
    <x v="19"/>
    <x v="102"/>
    <n v="0.26205450733752622"/>
    <x v="2"/>
    <x v="3"/>
  </r>
  <r>
    <x v="19"/>
    <x v="4"/>
    <n v="1.2578616352201257"/>
    <x v="2"/>
    <x v="3"/>
  </r>
  <r>
    <x v="20"/>
    <x v="96"/>
    <n v="1"/>
    <x v="2"/>
    <x v="3"/>
  </r>
  <r>
    <x v="20"/>
    <x v="97"/>
    <n v="2.9772727272727275"/>
    <x v="2"/>
    <x v="3"/>
  </r>
  <r>
    <x v="20"/>
    <x v="98"/>
    <n v="2"/>
    <x v="2"/>
    <x v="3"/>
  </r>
  <r>
    <x v="20"/>
    <x v="99"/>
    <n v="3.7058823529411766"/>
    <x v="2"/>
    <x v="3"/>
  </r>
  <r>
    <x v="20"/>
    <x v="100"/>
    <n v="4.2828947368421071"/>
    <x v="2"/>
    <x v="3"/>
  </r>
  <r>
    <x v="20"/>
    <x v="101"/>
    <n v="3.7701149425287355"/>
    <x v="2"/>
    <x v="3"/>
  </r>
  <r>
    <x v="20"/>
    <x v="102"/>
    <n v="7.2"/>
    <x v="2"/>
    <x v="3"/>
  </r>
  <r>
    <x v="20"/>
    <x v="4"/>
    <n v="3.125"/>
    <x v="2"/>
    <x v="3"/>
  </r>
  <r>
    <x v="20"/>
    <x v="331"/>
    <n v="2.621592731159808"/>
    <x v="2"/>
    <x v="3"/>
  </r>
  <r>
    <x v="15"/>
    <x v="81"/>
    <n v="7.0666666666666664"/>
    <x v="3"/>
    <x v="3"/>
  </r>
  <r>
    <x v="15"/>
    <x v="82"/>
    <n v="92.13333333333334"/>
    <x v="3"/>
    <x v="3"/>
  </r>
  <r>
    <x v="15"/>
    <x v="4"/>
    <n v="0.8"/>
    <x v="3"/>
    <x v="3"/>
  </r>
  <r>
    <x v="16"/>
    <x v="83"/>
    <n v="10.76923076923077"/>
    <x v="3"/>
    <x v="3"/>
  </r>
  <r>
    <x v="16"/>
    <x v="84"/>
    <n v="36.92307692307692"/>
    <x v="3"/>
    <x v="3"/>
  </r>
  <r>
    <x v="16"/>
    <x v="85"/>
    <n v="52.307692307692307"/>
    <x v="3"/>
    <x v="3"/>
  </r>
  <r>
    <x v="17"/>
    <x v="86"/>
    <n v="21.466666666666665"/>
    <x v="3"/>
    <x v="3"/>
  </r>
  <r>
    <x v="17"/>
    <x v="87"/>
    <n v="64.13333333333334"/>
    <x v="3"/>
    <x v="3"/>
  </r>
  <r>
    <x v="17"/>
    <x v="88"/>
    <n v="8.1333333333333329"/>
    <x v="3"/>
    <x v="3"/>
  </r>
  <r>
    <x v="17"/>
    <x v="89"/>
    <n v="5.4666666666666668"/>
    <x v="3"/>
    <x v="3"/>
  </r>
  <r>
    <x v="17"/>
    <x v="4"/>
    <n v="0.8"/>
    <x v="3"/>
    <x v="3"/>
  </r>
  <r>
    <x v="18"/>
    <x v="86"/>
    <n v="21.466666666666665"/>
    <x v="3"/>
    <x v="3"/>
  </r>
  <r>
    <x v="18"/>
    <x v="87"/>
    <n v="64.13333333333334"/>
    <x v="3"/>
    <x v="3"/>
  </r>
  <r>
    <x v="18"/>
    <x v="88"/>
    <n v="8.1333333333333329"/>
    <x v="3"/>
    <x v="3"/>
  </r>
  <r>
    <x v="18"/>
    <x v="90"/>
    <n v="4.9333333333333336"/>
    <x v="3"/>
    <x v="3"/>
  </r>
  <r>
    <x v="18"/>
    <x v="91"/>
    <n v="0.53333333333333333"/>
    <x v="3"/>
    <x v="3"/>
  </r>
  <r>
    <x v="18"/>
    <x v="92"/>
    <n v="0"/>
    <x v="3"/>
    <x v="3"/>
  </r>
  <r>
    <x v="18"/>
    <x v="93"/>
    <n v="0"/>
    <x v="3"/>
    <x v="3"/>
  </r>
  <r>
    <x v="18"/>
    <x v="4"/>
    <n v="0.8"/>
    <x v="3"/>
    <x v="3"/>
  </r>
  <r>
    <x v="18"/>
    <x v="94"/>
    <n v="1.9811827956989234"/>
    <x v="3"/>
    <x v="3"/>
  </r>
  <r>
    <x v="18"/>
    <x v="95"/>
    <n v="2.2521440823327605"/>
    <x v="3"/>
    <x v="3"/>
  </r>
  <r>
    <x v="19"/>
    <x v="96"/>
    <n v="8"/>
    <x v="3"/>
    <x v="3"/>
  </r>
  <r>
    <x v="19"/>
    <x v="97"/>
    <n v="4.5333333333333332"/>
    <x v="3"/>
    <x v="3"/>
  </r>
  <r>
    <x v="19"/>
    <x v="98"/>
    <n v="63.2"/>
    <x v="3"/>
    <x v="3"/>
  </r>
  <r>
    <x v="19"/>
    <x v="99"/>
    <n v="10.266666666666667"/>
    <x v="3"/>
    <x v="3"/>
  </r>
  <r>
    <x v="19"/>
    <x v="100"/>
    <n v="6"/>
    <x v="3"/>
    <x v="3"/>
  </r>
  <r>
    <x v="19"/>
    <x v="101"/>
    <n v="6.2666666666666666"/>
    <x v="3"/>
    <x v="3"/>
  </r>
  <r>
    <x v="19"/>
    <x v="102"/>
    <n v="0.53333333333333333"/>
    <x v="3"/>
    <x v="3"/>
  </r>
  <r>
    <x v="19"/>
    <x v="4"/>
    <n v="1.2"/>
    <x v="3"/>
    <x v="3"/>
  </r>
  <r>
    <x v="20"/>
    <x v="96"/>
    <n v="1"/>
    <x v="3"/>
    <x v="3"/>
  </r>
  <r>
    <x v="20"/>
    <x v="97"/>
    <n v="2.6470588235294121"/>
    <x v="3"/>
    <x v="3"/>
  </r>
  <r>
    <x v="20"/>
    <x v="98"/>
    <n v="2"/>
    <x v="3"/>
    <x v="3"/>
  </r>
  <r>
    <x v="20"/>
    <x v="99"/>
    <n v="3.3918918918918926"/>
    <x v="3"/>
    <x v="3"/>
  </r>
  <r>
    <x v="20"/>
    <x v="100"/>
    <n v="3.2954545454545445"/>
    <x v="3"/>
    <x v="3"/>
  </r>
  <r>
    <x v="20"/>
    <x v="101"/>
    <n v="3.3023255813953489"/>
    <x v="3"/>
    <x v="3"/>
  </r>
  <r>
    <x v="20"/>
    <x v="102"/>
    <n v="2.3333333333333335"/>
    <x v="3"/>
    <x v="3"/>
  </r>
  <r>
    <x v="20"/>
    <x v="4"/>
    <n v="2.5"/>
    <x v="3"/>
    <x v="3"/>
  </r>
  <r>
    <x v="20"/>
    <x v="331"/>
    <n v="2.2459239130434754"/>
    <x v="3"/>
    <x v="3"/>
  </r>
  <r>
    <x v="15"/>
    <x v="81"/>
    <n v="16.891891891891891"/>
    <x v="4"/>
    <x v="3"/>
  </r>
  <r>
    <x v="15"/>
    <x v="82"/>
    <n v="78.88513513513513"/>
    <x v="4"/>
    <x v="3"/>
  </r>
  <r>
    <x v="15"/>
    <x v="4"/>
    <n v="4.2229729729729728"/>
    <x v="4"/>
    <x v="3"/>
  </r>
  <r>
    <x v="16"/>
    <x v="83"/>
    <n v="14.87603305785124"/>
    <x v="4"/>
    <x v="3"/>
  </r>
  <r>
    <x v="16"/>
    <x v="84"/>
    <n v="38.016528925619838"/>
    <x v="4"/>
    <x v="3"/>
  </r>
  <r>
    <x v="16"/>
    <x v="85"/>
    <n v="47.107438016528924"/>
    <x v="4"/>
    <x v="3"/>
  </r>
  <r>
    <x v="17"/>
    <x v="86"/>
    <n v="11.993243243243244"/>
    <x v="4"/>
    <x v="3"/>
  </r>
  <r>
    <x v="17"/>
    <x v="87"/>
    <n v="55.236486486486484"/>
    <x v="4"/>
    <x v="3"/>
  </r>
  <r>
    <x v="17"/>
    <x v="88"/>
    <n v="9.2905405405405403"/>
    <x v="4"/>
    <x v="3"/>
  </r>
  <r>
    <x v="17"/>
    <x v="89"/>
    <n v="19.256756756756758"/>
    <x v="4"/>
    <x v="3"/>
  </r>
  <r>
    <x v="17"/>
    <x v="4"/>
    <n v="4.2229729729729728"/>
    <x v="4"/>
    <x v="3"/>
  </r>
  <r>
    <x v="18"/>
    <x v="86"/>
    <n v="11.993243243243244"/>
    <x v="4"/>
    <x v="3"/>
  </r>
  <r>
    <x v="18"/>
    <x v="87"/>
    <n v="55.236486486486484"/>
    <x v="4"/>
    <x v="3"/>
  </r>
  <r>
    <x v="18"/>
    <x v="88"/>
    <n v="9.2905405405405403"/>
    <x v="4"/>
    <x v="3"/>
  </r>
  <r>
    <x v="18"/>
    <x v="90"/>
    <n v="14.358108108108109"/>
    <x v="4"/>
    <x v="3"/>
  </r>
  <r>
    <x v="18"/>
    <x v="91"/>
    <n v="2.8716216216216215"/>
    <x v="4"/>
    <x v="3"/>
  </r>
  <r>
    <x v="18"/>
    <x v="92"/>
    <n v="1.0135135135135136"/>
    <x v="4"/>
    <x v="3"/>
  </r>
  <r>
    <x v="18"/>
    <x v="93"/>
    <n v="1.0135135135135136"/>
    <x v="4"/>
    <x v="3"/>
  </r>
  <r>
    <x v="18"/>
    <x v="4"/>
    <n v="4.2229729729729728"/>
    <x v="4"/>
    <x v="3"/>
  </r>
  <r>
    <x v="18"/>
    <x v="94"/>
    <n v="2.4708994708994716"/>
    <x v="4"/>
    <x v="3"/>
  </r>
  <r>
    <x v="18"/>
    <x v="95"/>
    <n v="2.6814516129032238"/>
    <x v="4"/>
    <x v="3"/>
  </r>
  <r>
    <x v="19"/>
    <x v="96"/>
    <n v="3.3783783783783785"/>
    <x v="4"/>
    <x v="3"/>
  </r>
  <r>
    <x v="19"/>
    <x v="97"/>
    <n v="3.2094594594594597"/>
    <x v="4"/>
    <x v="3"/>
  </r>
  <r>
    <x v="19"/>
    <x v="98"/>
    <n v="52.702702702702702"/>
    <x v="4"/>
    <x v="3"/>
  </r>
  <r>
    <x v="19"/>
    <x v="99"/>
    <n v="19.594594594594593"/>
    <x v="4"/>
    <x v="3"/>
  </r>
  <r>
    <x v="19"/>
    <x v="100"/>
    <n v="10.641891891891891"/>
    <x v="4"/>
    <x v="3"/>
  </r>
  <r>
    <x v="19"/>
    <x v="101"/>
    <n v="7.4324324324324325"/>
    <x v="4"/>
    <x v="3"/>
  </r>
  <r>
    <x v="19"/>
    <x v="102"/>
    <n v="0.84459459459459463"/>
    <x v="4"/>
    <x v="3"/>
  </r>
  <r>
    <x v="19"/>
    <x v="4"/>
    <n v="2.1959459459459461"/>
    <x v="4"/>
    <x v="3"/>
  </r>
  <r>
    <x v="20"/>
    <x v="96"/>
    <n v="1"/>
    <x v="4"/>
    <x v="3"/>
  </r>
  <r>
    <x v="20"/>
    <x v="97"/>
    <n v="3.3157894736842106"/>
    <x v="4"/>
    <x v="3"/>
  </r>
  <r>
    <x v="20"/>
    <x v="98"/>
    <n v="2"/>
    <x v="4"/>
    <x v="3"/>
  </r>
  <r>
    <x v="20"/>
    <x v="99"/>
    <n v="4.1754385964912286"/>
    <x v="4"/>
    <x v="3"/>
  </r>
  <r>
    <x v="20"/>
    <x v="100"/>
    <n v="5.220338983050846"/>
    <x v="4"/>
    <x v="3"/>
  </r>
  <r>
    <x v="20"/>
    <x v="101"/>
    <n v="3.4871794871794877"/>
    <x v="4"/>
    <x v="3"/>
  </r>
  <r>
    <x v="20"/>
    <x v="102"/>
    <n v="3.25"/>
    <x v="4"/>
    <x v="3"/>
  </r>
  <r>
    <x v="20"/>
    <x v="4"/>
    <n v="5.5833333333333321"/>
    <x v="4"/>
    <x v="3"/>
  </r>
  <r>
    <x v="20"/>
    <x v="331"/>
    <n v="2.9481865284974087"/>
    <x v="4"/>
    <x v="3"/>
  </r>
  <r>
    <x v="15"/>
    <x v="81"/>
    <n v="22.641509433962263"/>
    <x v="5"/>
    <x v="3"/>
  </r>
  <r>
    <x v="15"/>
    <x v="82"/>
    <n v="74.213836477987428"/>
    <x v="5"/>
    <x v="3"/>
  </r>
  <r>
    <x v="15"/>
    <x v="4"/>
    <n v="3.1446540880503147"/>
    <x v="5"/>
    <x v="3"/>
  </r>
  <r>
    <x v="16"/>
    <x v="83"/>
    <n v="13.636363636363637"/>
    <x v="5"/>
    <x v="3"/>
  </r>
  <r>
    <x v="16"/>
    <x v="84"/>
    <n v="34.090909090909093"/>
    <x v="5"/>
    <x v="3"/>
  </r>
  <r>
    <x v="16"/>
    <x v="85"/>
    <n v="52.272727272727273"/>
    <x v="5"/>
    <x v="3"/>
  </r>
  <r>
    <x v="17"/>
    <x v="86"/>
    <n v="18.238993710691823"/>
    <x v="5"/>
    <x v="3"/>
  </r>
  <r>
    <x v="17"/>
    <x v="87"/>
    <n v="49.056603773584904"/>
    <x v="5"/>
    <x v="3"/>
  </r>
  <r>
    <x v="17"/>
    <x v="88"/>
    <n v="10.691823899371069"/>
    <x v="5"/>
    <x v="3"/>
  </r>
  <r>
    <x v="17"/>
    <x v="89"/>
    <n v="18.867924528301888"/>
    <x v="5"/>
    <x v="3"/>
  </r>
  <r>
    <x v="17"/>
    <x v="4"/>
    <n v="3.1446540880503147"/>
    <x v="5"/>
    <x v="3"/>
  </r>
  <r>
    <x v="18"/>
    <x v="86"/>
    <n v="18.238993710691823"/>
    <x v="5"/>
    <x v="3"/>
  </r>
  <r>
    <x v="18"/>
    <x v="87"/>
    <n v="49.056603773584904"/>
    <x v="5"/>
    <x v="3"/>
  </r>
  <r>
    <x v="18"/>
    <x v="88"/>
    <n v="10.691823899371069"/>
    <x v="5"/>
    <x v="3"/>
  </r>
  <r>
    <x v="18"/>
    <x v="90"/>
    <n v="14.465408805031446"/>
    <x v="5"/>
    <x v="3"/>
  </r>
  <r>
    <x v="18"/>
    <x v="91"/>
    <n v="3.1446540880503147"/>
    <x v="5"/>
    <x v="3"/>
  </r>
  <r>
    <x v="18"/>
    <x v="92"/>
    <n v="0.62893081761006286"/>
    <x v="5"/>
    <x v="3"/>
  </r>
  <r>
    <x v="18"/>
    <x v="93"/>
    <n v="0.62893081761006286"/>
    <x v="5"/>
    <x v="3"/>
  </r>
  <r>
    <x v="18"/>
    <x v="4"/>
    <n v="3.1446540880503147"/>
    <x v="5"/>
    <x v="3"/>
  </r>
  <r>
    <x v="18"/>
    <x v="94"/>
    <n v="2.4025974025974031"/>
    <x v="5"/>
    <x v="3"/>
  </r>
  <r>
    <x v="18"/>
    <x v="95"/>
    <n v="2.7279999999999998"/>
    <x v="5"/>
    <x v="3"/>
  </r>
  <r>
    <x v="19"/>
    <x v="96"/>
    <n v="5.6603773584905657"/>
    <x v="5"/>
    <x v="3"/>
  </r>
  <r>
    <x v="19"/>
    <x v="97"/>
    <n v="4.4025157232704402"/>
    <x v="5"/>
    <x v="3"/>
  </r>
  <r>
    <x v="19"/>
    <x v="98"/>
    <n v="48.427672955974842"/>
    <x v="5"/>
    <x v="3"/>
  </r>
  <r>
    <x v="19"/>
    <x v="99"/>
    <n v="25.157232704402517"/>
    <x v="5"/>
    <x v="3"/>
  </r>
  <r>
    <x v="19"/>
    <x v="100"/>
    <n v="6.2893081761006293"/>
    <x v="5"/>
    <x v="3"/>
  </r>
  <r>
    <x v="19"/>
    <x v="101"/>
    <n v="8.1761006289308185"/>
    <x v="5"/>
    <x v="3"/>
  </r>
  <r>
    <x v="19"/>
    <x v="102"/>
    <n v="1.8867924528301887"/>
    <x v="5"/>
    <x v="3"/>
  </r>
  <r>
    <x v="19"/>
    <x v="4"/>
    <n v="0"/>
    <x v="5"/>
    <x v="3"/>
  </r>
  <r>
    <x v="20"/>
    <x v="96"/>
    <n v="1"/>
    <x v="5"/>
    <x v="3"/>
  </r>
  <r>
    <x v="20"/>
    <x v="97"/>
    <n v="2.5714285714285716"/>
    <x v="5"/>
    <x v="3"/>
  </r>
  <r>
    <x v="20"/>
    <x v="98"/>
    <n v="2"/>
    <x v="5"/>
    <x v="3"/>
  </r>
  <r>
    <x v="20"/>
    <x v="99"/>
    <n v="4.2750000000000004"/>
    <x v="5"/>
    <x v="3"/>
  </r>
  <r>
    <x v="20"/>
    <x v="100"/>
    <n v="4.4000000000000004"/>
    <x v="5"/>
    <x v="3"/>
  </r>
  <r>
    <x v="20"/>
    <x v="101"/>
    <n v="3.4"/>
    <x v="5"/>
    <x v="3"/>
  </r>
  <r>
    <x v="20"/>
    <x v="102"/>
    <n v="4"/>
    <x v="5"/>
    <x v="3"/>
  </r>
  <r>
    <x v="20"/>
    <x v="4"/>
    <n v="0"/>
    <x v="5"/>
    <x v="3"/>
  </r>
  <r>
    <x v="20"/>
    <x v="331"/>
    <n v="2.8258064516129022"/>
    <x v="5"/>
    <x v="3"/>
  </r>
  <r>
    <x v="15"/>
    <x v="81"/>
    <n v="20.37037037037037"/>
    <x v="6"/>
    <x v="3"/>
  </r>
  <r>
    <x v="15"/>
    <x v="82"/>
    <n v="75.925925925925924"/>
    <x v="6"/>
    <x v="3"/>
  </r>
  <r>
    <x v="15"/>
    <x v="4"/>
    <n v="3.7037037037037037"/>
    <x v="6"/>
    <x v="3"/>
  </r>
  <r>
    <x v="16"/>
    <x v="83"/>
    <n v="7.4074074074074074"/>
    <x v="6"/>
    <x v="3"/>
  </r>
  <r>
    <x v="16"/>
    <x v="84"/>
    <n v="48.148148148148145"/>
    <x v="6"/>
    <x v="3"/>
  </r>
  <r>
    <x v="16"/>
    <x v="85"/>
    <n v="44.444444444444443"/>
    <x v="6"/>
    <x v="3"/>
  </r>
  <r>
    <x v="17"/>
    <x v="86"/>
    <n v="7.4074074074074074"/>
    <x v="6"/>
    <x v="3"/>
  </r>
  <r>
    <x v="17"/>
    <x v="87"/>
    <n v="54.629629629629626"/>
    <x v="6"/>
    <x v="3"/>
  </r>
  <r>
    <x v="17"/>
    <x v="88"/>
    <n v="11.111111111111111"/>
    <x v="6"/>
    <x v="3"/>
  </r>
  <r>
    <x v="17"/>
    <x v="89"/>
    <n v="23.148148148148149"/>
    <x v="6"/>
    <x v="3"/>
  </r>
  <r>
    <x v="17"/>
    <x v="4"/>
    <n v="3.7037037037037037"/>
    <x v="6"/>
    <x v="3"/>
  </r>
  <r>
    <x v="18"/>
    <x v="86"/>
    <n v="7.4074074074074074"/>
    <x v="6"/>
    <x v="3"/>
  </r>
  <r>
    <x v="18"/>
    <x v="87"/>
    <n v="54.629629629629626"/>
    <x v="6"/>
    <x v="3"/>
  </r>
  <r>
    <x v="18"/>
    <x v="88"/>
    <n v="11.111111111111111"/>
    <x v="6"/>
    <x v="3"/>
  </r>
  <r>
    <x v="18"/>
    <x v="90"/>
    <n v="17.592592592592592"/>
    <x v="6"/>
    <x v="3"/>
  </r>
  <r>
    <x v="18"/>
    <x v="91"/>
    <n v="3.7037037037037037"/>
    <x v="6"/>
    <x v="3"/>
  </r>
  <r>
    <x v="18"/>
    <x v="92"/>
    <n v="1.8518518518518519"/>
    <x v="6"/>
    <x v="3"/>
  </r>
  <r>
    <x v="18"/>
    <x v="93"/>
    <n v="0"/>
    <x v="6"/>
    <x v="3"/>
  </r>
  <r>
    <x v="18"/>
    <x v="4"/>
    <n v="3.7037037037037037"/>
    <x v="6"/>
    <x v="3"/>
  </r>
  <r>
    <x v="18"/>
    <x v="94"/>
    <n v="2.5961538461538467"/>
    <x v="6"/>
    <x v="3"/>
  </r>
  <r>
    <x v="18"/>
    <x v="95"/>
    <n v="2.7291666666666661"/>
    <x v="6"/>
    <x v="3"/>
  </r>
  <r>
    <x v="19"/>
    <x v="96"/>
    <n v="1.8518518518518519"/>
    <x v="6"/>
    <x v="3"/>
  </r>
  <r>
    <x v="19"/>
    <x v="97"/>
    <n v="1.8518518518518519"/>
    <x v="6"/>
    <x v="3"/>
  </r>
  <r>
    <x v="19"/>
    <x v="98"/>
    <n v="49.074074074074076"/>
    <x v="6"/>
    <x v="3"/>
  </r>
  <r>
    <x v="19"/>
    <x v="99"/>
    <n v="23.148148148148149"/>
    <x v="6"/>
    <x v="3"/>
  </r>
  <r>
    <x v="19"/>
    <x v="100"/>
    <n v="12.962962962962964"/>
    <x v="6"/>
    <x v="3"/>
  </r>
  <r>
    <x v="19"/>
    <x v="101"/>
    <n v="7.4074074074074074"/>
    <x v="6"/>
    <x v="3"/>
  </r>
  <r>
    <x v="19"/>
    <x v="102"/>
    <n v="0"/>
    <x v="6"/>
    <x v="3"/>
  </r>
  <r>
    <x v="19"/>
    <x v="4"/>
    <n v="3.7037037037037037"/>
    <x v="6"/>
    <x v="3"/>
  </r>
  <r>
    <x v="20"/>
    <x v="96"/>
    <n v="1"/>
    <x v="6"/>
    <x v="3"/>
  </r>
  <r>
    <x v="20"/>
    <x v="97"/>
    <n v="3"/>
    <x v="6"/>
    <x v="3"/>
  </r>
  <r>
    <x v="20"/>
    <x v="98"/>
    <n v="2"/>
    <x v="6"/>
    <x v="3"/>
  </r>
  <r>
    <x v="20"/>
    <x v="99"/>
    <n v="4.2608695652173916"/>
    <x v="6"/>
    <x v="3"/>
  </r>
  <r>
    <x v="20"/>
    <x v="100"/>
    <n v="4.916666666666667"/>
    <x v="6"/>
    <x v="3"/>
  </r>
  <r>
    <x v="20"/>
    <x v="101"/>
    <n v="4.125"/>
    <x v="6"/>
    <x v="3"/>
  </r>
  <r>
    <x v="20"/>
    <x v="102"/>
    <n v="0"/>
    <x v="6"/>
    <x v="3"/>
  </r>
  <r>
    <x v="20"/>
    <x v="4"/>
    <n v="4"/>
    <x v="6"/>
    <x v="3"/>
  </r>
  <r>
    <x v="20"/>
    <x v="331"/>
    <n v="3.0769230769230762"/>
    <x v="6"/>
    <x v="3"/>
  </r>
  <r>
    <x v="15"/>
    <x v="81"/>
    <n v="9.0395480225988702"/>
    <x v="7"/>
    <x v="3"/>
  </r>
  <r>
    <x v="15"/>
    <x v="82"/>
    <n v="83.050847457627114"/>
    <x v="7"/>
    <x v="3"/>
  </r>
  <r>
    <x v="15"/>
    <x v="4"/>
    <n v="7.9096045197740112"/>
    <x v="7"/>
    <x v="3"/>
  </r>
  <r>
    <x v="16"/>
    <x v="83"/>
    <n v="10.526315789473685"/>
    <x v="7"/>
    <x v="3"/>
  </r>
  <r>
    <x v="16"/>
    <x v="84"/>
    <n v="36.842105263157897"/>
    <x v="7"/>
    <x v="3"/>
  </r>
  <r>
    <x v="16"/>
    <x v="85"/>
    <n v="52.631578947368418"/>
    <x v="7"/>
    <x v="3"/>
  </r>
  <r>
    <x v="17"/>
    <x v="86"/>
    <n v="13.559322033898304"/>
    <x v="7"/>
    <x v="3"/>
  </r>
  <r>
    <x v="17"/>
    <x v="87"/>
    <n v="57.06214689265537"/>
    <x v="7"/>
    <x v="3"/>
  </r>
  <r>
    <x v="17"/>
    <x v="88"/>
    <n v="7.3446327683615822"/>
    <x v="7"/>
    <x v="3"/>
  </r>
  <r>
    <x v="17"/>
    <x v="89"/>
    <n v="14.124293785310735"/>
    <x v="7"/>
    <x v="3"/>
  </r>
  <r>
    <x v="17"/>
    <x v="4"/>
    <n v="7.9096045197740112"/>
    <x v="7"/>
    <x v="3"/>
  </r>
  <r>
    <x v="18"/>
    <x v="86"/>
    <n v="13.559322033898304"/>
    <x v="7"/>
    <x v="3"/>
  </r>
  <r>
    <x v="18"/>
    <x v="87"/>
    <n v="57.06214689265537"/>
    <x v="7"/>
    <x v="3"/>
  </r>
  <r>
    <x v="18"/>
    <x v="88"/>
    <n v="7.3446327683615822"/>
    <x v="7"/>
    <x v="3"/>
  </r>
  <r>
    <x v="18"/>
    <x v="90"/>
    <n v="10.169491525423728"/>
    <x v="7"/>
    <x v="3"/>
  </r>
  <r>
    <x v="18"/>
    <x v="91"/>
    <n v="2.8248587570621471"/>
    <x v="7"/>
    <x v="3"/>
  </r>
  <r>
    <x v="18"/>
    <x v="92"/>
    <n v="0.56497175141242939"/>
    <x v="7"/>
    <x v="3"/>
  </r>
  <r>
    <x v="18"/>
    <x v="93"/>
    <n v="0.56497175141242939"/>
    <x v="7"/>
    <x v="3"/>
  </r>
  <r>
    <x v="18"/>
    <x v="4"/>
    <n v="7.9096045197740112"/>
    <x v="7"/>
    <x v="3"/>
  </r>
  <r>
    <x v="18"/>
    <x v="94"/>
    <n v="2.3128834355828229"/>
    <x v="7"/>
    <x v="3"/>
  </r>
  <r>
    <x v="18"/>
    <x v="95"/>
    <n v="2.5395683453237403"/>
    <x v="7"/>
    <x v="3"/>
  </r>
  <r>
    <x v="19"/>
    <x v="96"/>
    <n v="3.3898305084745761"/>
    <x v="7"/>
    <x v="3"/>
  </r>
  <r>
    <x v="19"/>
    <x v="97"/>
    <n v="1.6949152542372881"/>
    <x v="7"/>
    <x v="3"/>
  </r>
  <r>
    <x v="19"/>
    <x v="98"/>
    <n v="62.146892655367232"/>
    <x v="7"/>
    <x v="3"/>
  </r>
  <r>
    <x v="19"/>
    <x v="99"/>
    <n v="14.689265536723164"/>
    <x v="7"/>
    <x v="3"/>
  </r>
  <r>
    <x v="19"/>
    <x v="100"/>
    <n v="9.0395480225988702"/>
    <x v="7"/>
    <x v="3"/>
  </r>
  <r>
    <x v="19"/>
    <x v="101"/>
    <n v="6.7796610169491522"/>
    <x v="7"/>
    <x v="3"/>
  </r>
  <r>
    <x v="19"/>
    <x v="102"/>
    <n v="0.56497175141242939"/>
    <x v="7"/>
    <x v="3"/>
  </r>
  <r>
    <x v="19"/>
    <x v="4"/>
    <n v="1.6949152542372881"/>
    <x v="7"/>
    <x v="3"/>
  </r>
  <r>
    <x v="20"/>
    <x v="96"/>
    <n v="1"/>
    <x v="7"/>
    <x v="3"/>
  </r>
  <r>
    <x v="20"/>
    <x v="97"/>
    <n v="5"/>
    <x v="7"/>
    <x v="3"/>
  </r>
  <r>
    <x v="20"/>
    <x v="98"/>
    <n v="2"/>
    <x v="7"/>
    <x v="3"/>
  </r>
  <r>
    <x v="20"/>
    <x v="99"/>
    <n v="3.9615384615384617"/>
    <x v="7"/>
    <x v="3"/>
  </r>
  <r>
    <x v="20"/>
    <x v="100"/>
    <n v="5.5714285714285712"/>
    <x v="7"/>
    <x v="3"/>
  </r>
  <r>
    <x v="20"/>
    <x v="101"/>
    <n v="3.5"/>
    <x v="7"/>
    <x v="3"/>
  </r>
  <r>
    <x v="20"/>
    <x v="102"/>
    <n v="3"/>
    <x v="7"/>
    <x v="3"/>
  </r>
  <r>
    <x v="20"/>
    <x v="4"/>
    <n v="8"/>
    <x v="7"/>
    <x v="3"/>
  </r>
  <r>
    <x v="20"/>
    <x v="331"/>
    <n v="2.7758620689655173"/>
    <x v="7"/>
    <x v="3"/>
  </r>
  <r>
    <x v="15"/>
    <x v="81"/>
    <n v="17.567567567567568"/>
    <x v="8"/>
    <x v="3"/>
  </r>
  <r>
    <x v="15"/>
    <x v="82"/>
    <n v="81.081081081081081"/>
    <x v="8"/>
    <x v="3"/>
  </r>
  <r>
    <x v="15"/>
    <x v="4"/>
    <n v="1.3513513513513513"/>
    <x v="8"/>
    <x v="3"/>
  </r>
  <r>
    <x v="16"/>
    <x v="83"/>
    <n v="25.806451612903224"/>
    <x v="8"/>
    <x v="3"/>
  </r>
  <r>
    <x v="16"/>
    <x v="84"/>
    <n v="35.483870967741936"/>
    <x v="8"/>
    <x v="3"/>
  </r>
  <r>
    <x v="16"/>
    <x v="85"/>
    <n v="38.70967741935484"/>
    <x v="8"/>
    <x v="3"/>
  </r>
  <r>
    <x v="17"/>
    <x v="86"/>
    <n v="6.756756756756757"/>
    <x v="8"/>
    <x v="3"/>
  </r>
  <r>
    <x v="17"/>
    <x v="87"/>
    <n v="60.135135135135137"/>
    <x v="8"/>
    <x v="3"/>
  </r>
  <r>
    <x v="17"/>
    <x v="88"/>
    <n v="8.7837837837837842"/>
    <x v="8"/>
    <x v="3"/>
  </r>
  <r>
    <x v="17"/>
    <x v="89"/>
    <n v="22.972972972972972"/>
    <x v="8"/>
    <x v="3"/>
  </r>
  <r>
    <x v="17"/>
    <x v="4"/>
    <n v="1.3513513513513513"/>
    <x v="8"/>
    <x v="3"/>
  </r>
  <r>
    <x v="18"/>
    <x v="86"/>
    <n v="6.756756756756757"/>
    <x v="8"/>
    <x v="3"/>
  </r>
  <r>
    <x v="18"/>
    <x v="87"/>
    <n v="60.135135135135137"/>
    <x v="8"/>
    <x v="3"/>
  </r>
  <r>
    <x v="18"/>
    <x v="88"/>
    <n v="8.7837837837837842"/>
    <x v="8"/>
    <x v="3"/>
  </r>
  <r>
    <x v="18"/>
    <x v="90"/>
    <n v="16.891891891891891"/>
    <x v="8"/>
    <x v="3"/>
  </r>
  <r>
    <x v="18"/>
    <x v="91"/>
    <n v="2.0270270270270272"/>
    <x v="8"/>
    <x v="3"/>
  </r>
  <r>
    <x v="18"/>
    <x v="92"/>
    <n v="1.3513513513513513"/>
    <x v="8"/>
    <x v="3"/>
  </r>
  <r>
    <x v="18"/>
    <x v="93"/>
    <n v="2.7027027027027026"/>
    <x v="8"/>
    <x v="3"/>
  </r>
  <r>
    <x v="18"/>
    <x v="4"/>
    <n v="1.3513513513513513"/>
    <x v="8"/>
    <x v="3"/>
  </r>
  <r>
    <x v="18"/>
    <x v="94"/>
    <n v="2.6301369863013688"/>
    <x v="8"/>
    <x v="3"/>
  </r>
  <r>
    <x v="18"/>
    <x v="95"/>
    <n v="2.75"/>
    <x v="8"/>
    <x v="3"/>
  </r>
  <r>
    <x v="19"/>
    <x v="96"/>
    <n v="2.0270270270270272"/>
    <x v="8"/>
    <x v="3"/>
  </r>
  <r>
    <x v="19"/>
    <x v="97"/>
    <n v="4.7297297297297298"/>
    <x v="8"/>
    <x v="3"/>
  </r>
  <r>
    <x v="19"/>
    <x v="98"/>
    <n v="48.648648648648646"/>
    <x v="8"/>
    <x v="3"/>
  </r>
  <r>
    <x v="19"/>
    <x v="99"/>
    <n v="16.891891891891891"/>
    <x v="8"/>
    <x v="3"/>
  </r>
  <r>
    <x v="19"/>
    <x v="100"/>
    <n v="15.54054054054054"/>
    <x v="8"/>
    <x v="3"/>
  </r>
  <r>
    <x v="19"/>
    <x v="101"/>
    <n v="7.4324324324324325"/>
    <x v="8"/>
    <x v="3"/>
  </r>
  <r>
    <x v="19"/>
    <x v="102"/>
    <n v="0.67567567567567566"/>
    <x v="8"/>
    <x v="3"/>
  </r>
  <r>
    <x v="19"/>
    <x v="4"/>
    <n v="4.0540540540540544"/>
    <x v="8"/>
    <x v="3"/>
  </r>
  <r>
    <x v="20"/>
    <x v="96"/>
    <n v="1"/>
    <x v="8"/>
    <x v="3"/>
  </r>
  <r>
    <x v="20"/>
    <x v="97"/>
    <n v="3.4285714285714284"/>
    <x v="8"/>
    <x v="3"/>
  </r>
  <r>
    <x v="20"/>
    <x v="98"/>
    <n v="2"/>
    <x v="8"/>
    <x v="3"/>
  </r>
  <r>
    <x v="20"/>
    <x v="99"/>
    <n v="4.16"/>
    <x v="8"/>
    <x v="3"/>
  </r>
  <r>
    <x v="20"/>
    <x v="100"/>
    <n v="5.5217391304347831"/>
    <x v="8"/>
    <x v="3"/>
  </r>
  <r>
    <x v="20"/>
    <x v="101"/>
    <n v="3"/>
    <x v="8"/>
    <x v="3"/>
  </r>
  <r>
    <x v="20"/>
    <x v="102"/>
    <n v="2"/>
    <x v="8"/>
    <x v="3"/>
  </r>
  <r>
    <x v="20"/>
    <x v="4"/>
    <n v="5.833333333333333"/>
    <x v="8"/>
    <x v="3"/>
  </r>
  <r>
    <x v="20"/>
    <x v="331"/>
    <n v="3.1917808219178063"/>
    <x v="8"/>
    <x v="3"/>
  </r>
  <r>
    <x v="15"/>
    <x v="81"/>
    <n v="13.017751479289942"/>
    <x v="9"/>
    <x v="3"/>
  </r>
  <r>
    <x v="15"/>
    <x v="82"/>
    <n v="85.798816568047343"/>
    <x v="9"/>
    <x v="3"/>
  </r>
  <r>
    <x v="15"/>
    <x v="4"/>
    <n v="1.1834319526627219"/>
    <x v="9"/>
    <x v="3"/>
  </r>
  <r>
    <x v="16"/>
    <x v="83"/>
    <n v="22.222222222222221"/>
    <x v="9"/>
    <x v="3"/>
  </r>
  <r>
    <x v="16"/>
    <x v="84"/>
    <n v="29.62962962962963"/>
    <x v="9"/>
    <x v="3"/>
  </r>
  <r>
    <x v="16"/>
    <x v="85"/>
    <n v="48.148148148148145"/>
    <x v="9"/>
    <x v="3"/>
  </r>
  <r>
    <x v="17"/>
    <x v="86"/>
    <n v="7.6923076923076925"/>
    <x v="9"/>
    <x v="3"/>
  </r>
  <r>
    <x v="17"/>
    <x v="87"/>
    <n v="69.230769230769226"/>
    <x v="9"/>
    <x v="3"/>
  </r>
  <r>
    <x v="17"/>
    <x v="88"/>
    <n v="8.2840236686390529"/>
    <x v="9"/>
    <x v="3"/>
  </r>
  <r>
    <x v="17"/>
    <x v="89"/>
    <n v="13.609467455621301"/>
    <x v="9"/>
    <x v="3"/>
  </r>
  <r>
    <x v="17"/>
    <x v="4"/>
    <n v="1.1834319526627219"/>
    <x v="9"/>
    <x v="3"/>
  </r>
  <r>
    <x v="18"/>
    <x v="86"/>
    <n v="7.6923076923076925"/>
    <x v="9"/>
    <x v="3"/>
  </r>
  <r>
    <x v="18"/>
    <x v="87"/>
    <n v="69.230769230769226"/>
    <x v="9"/>
    <x v="3"/>
  </r>
  <r>
    <x v="18"/>
    <x v="88"/>
    <n v="8.2840236686390529"/>
    <x v="9"/>
    <x v="3"/>
  </r>
  <r>
    <x v="18"/>
    <x v="90"/>
    <n v="6.5088757396449708"/>
    <x v="9"/>
    <x v="3"/>
  </r>
  <r>
    <x v="18"/>
    <x v="91"/>
    <n v="5.3254437869822482"/>
    <x v="9"/>
    <x v="3"/>
  </r>
  <r>
    <x v="18"/>
    <x v="92"/>
    <n v="1.1834319526627219"/>
    <x v="9"/>
    <x v="3"/>
  </r>
  <r>
    <x v="18"/>
    <x v="93"/>
    <n v="0.59171597633136097"/>
    <x v="9"/>
    <x v="3"/>
  </r>
  <r>
    <x v="18"/>
    <x v="4"/>
    <n v="1.1834319526627219"/>
    <x v="9"/>
    <x v="3"/>
  </r>
  <r>
    <x v="18"/>
    <x v="94"/>
    <n v="2.3832335329341334"/>
    <x v="9"/>
    <x v="3"/>
  </r>
  <r>
    <x v="18"/>
    <x v="95"/>
    <n v="2.5"/>
    <x v="9"/>
    <x v="3"/>
  </r>
  <r>
    <x v="19"/>
    <x v="96"/>
    <n v="2.3668639053254439"/>
    <x v="9"/>
    <x v="3"/>
  </r>
  <r>
    <x v="19"/>
    <x v="97"/>
    <n v="4.1420118343195265"/>
    <x v="9"/>
    <x v="3"/>
  </r>
  <r>
    <x v="19"/>
    <x v="98"/>
    <n v="63.905325443786985"/>
    <x v="9"/>
    <x v="3"/>
  </r>
  <r>
    <x v="19"/>
    <x v="99"/>
    <n v="16.568047337278106"/>
    <x v="9"/>
    <x v="3"/>
  </r>
  <r>
    <x v="19"/>
    <x v="100"/>
    <n v="6.5088757396449708"/>
    <x v="9"/>
    <x v="3"/>
  </r>
  <r>
    <x v="19"/>
    <x v="101"/>
    <n v="5.3254437869822482"/>
    <x v="9"/>
    <x v="3"/>
  </r>
  <r>
    <x v="19"/>
    <x v="102"/>
    <n v="0.59171597633136097"/>
    <x v="9"/>
    <x v="3"/>
  </r>
  <r>
    <x v="19"/>
    <x v="4"/>
    <n v="0.59171597633136097"/>
    <x v="9"/>
    <x v="3"/>
  </r>
  <r>
    <x v="20"/>
    <x v="96"/>
    <n v="1"/>
    <x v="9"/>
    <x v="3"/>
  </r>
  <r>
    <x v="20"/>
    <x v="97"/>
    <n v="2.1428571428571432"/>
    <x v="9"/>
    <x v="3"/>
  </r>
  <r>
    <x v="20"/>
    <x v="98"/>
    <n v="2"/>
    <x v="9"/>
    <x v="3"/>
  </r>
  <r>
    <x v="20"/>
    <x v="99"/>
    <n v="4.24"/>
    <x v="9"/>
    <x v="3"/>
  </r>
  <r>
    <x v="20"/>
    <x v="100"/>
    <n v="3.1818181818181821"/>
    <x v="9"/>
    <x v="3"/>
  </r>
  <r>
    <x v="20"/>
    <x v="101"/>
    <n v="2.875"/>
    <x v="9"/>
    <x v="3"/>
  </r>
  <r>
    <x v="20"/>
    <x v="102"/>
    <n v="0"/>
    <x v="9"/>
    <x v="3"/>
  </r>
  <r>
    <x v="20"/>
    <x v="4"/>
    <n v="5"/>
    <x v="9"/>
    <x v="3"/>
  </r>
  <r>
    <x v="20"/>
    <x v="331"/>
    <n v="2.4634146341463441"/>
    <x v="9"/>
    <x v="3"/>
  </r>
  <r>
    <x v="15"/>
    <x v="81"/>
    <n v="10.687022900763358"/>
    <x v="10"/>
    <x v="3"/>
  </r>
  <r>
    <x v="15"/>
    <x v="82"/>
    <n v="87.022900763358777"/>
    <x v="10"/>
    <x v="3"/>
  </r>
  <r>
    <x v="15"/>
    <x v="4"/>
    <n v="2.2900763358778624"/>
    <x v="10"/>
    <x v="3"/>
  </r>
  <r>
    <x v="16"/>
    <x v="83"/>
    <n v="15.789473684210526"/>
    <x v="10"/>
    <x v="3"/>
  </r>
  <r>
    <x v="16"/>
    <x v="84"/>
    <n v="26.315789473684209"/>
    <x v="10"/>
    <x v="3"/>
  </r>
  <r>
    <x v="16"/>
    <x v="85"/>
    <n v="57.89473684210526"/>
    <x v="10"/>
    <x v="3"/>
  </r>
  <r>
    <x v="17"/>
    <x v="86"/>
    <n v="13.740458015267176"/>
    <x v="10"/>
    <x v="3"/>
  </r>
  <r>
    <x v="17"/>
    <x v="87"/>
    <n v="64.122137404580158"/>
    <x v="10"/>
    <x v="3"/>
  </r>
  <r>
    <x v="17"/>
    <x v="88"/>
    <n v="8.3969465648854964"/>
    <x v="10"/>
    <x v="3"/>
  </r>
  <r>
    <x v="17"/>
    <x v="89"/>
    <n v="11.450381679389313"/>
    <x v="10"/>
    <x v="3"/>
  </r>
  <r>
    <x v="17"/>
    <x v="4"/>
    <n v="2.2900763358778624"/>
    <x v="10"/>
    <x v="3"/>
  </r>
  <r>
    <x v="18"/>
    <x v="86"/>
    <n v="13.740458015267176"/>
    <x v="10"/>
    <x v="3"/>
  </r>
  <r>
    <x v="18"/>
    <x v="87"/>
    <n v="64.122137404580158"/>
    <x v="10"/>
    <x v="3"/>
  </r>
  <r>
    <x v="18"/>
    <x v="88"/>
    <n v="8.3969465648854964"/>
    <x v="10"/>
    <x v="3"/>
  </r>
  <r>
    <x v="18"/>
    <x v="90"/>
    <n v="6.106870229007634"/>
    <x v="10"/>
    <x v="3"/>
  </r>
  <r>
    <x v="18"/>
    <x v="91"/>
    <n v="3.8167938931297711"/>
    <x v="10"/>
    <x v="3"/>
  </r>
  <r>
    <x v="18"/>
    <x v="92"/>
    <n v="1.5267175572519085"/>
    <x v="10"/>
    <x v="3"/>
  </r>
  <r>
    <x v="18"/>
    <x v="93"/>
    <n v="0"/>
    <x v="10"/>
    <x v="3"/>
  </r>
  <r>
    <x v="18"/>
    <x v="4"/>
    <n v="2.2900763358778624"/>
    <x v="10"/>
    <x v="3"/>
  </r>
  <r>
    <x v="18"/>
    <x v="94"/>
    <n v="2.25"/>
    <x v="10"/>
    <x v="3"/>
  </r>
  <r>
    <x v="18"/>
    <x v="95"/>
    <n v="2.4545454545454559"/>
    <x v="10"/>
    <x v="3"/>
  </r>
  <r>
    <x v="19"/>
    <x v="96"/>
    <n v="3.8167938931297711"/>
    <x v="10"/>
    <x v="3"/>
  </r>
  <r>
    <x v="19"/>
    <x v="97"/>
    <n v="3.8167938931297711"/>
    <x v="10"/>
    <x v="3"/>
  </r>
  <r>
    <x v="19"/>
    <x v="98"/>
    <n v="59.541984732824424"/>
    <x v="10"/>
    <x v="3"/>
  </r>
  <r>
    <x v="19"/>
    <x v="99"/>
    <n v="12.977099236641221"/>
    <x v="10"/>
    <x v="3"/>
  </r>
  <r>
    <x v="19"/>
    <x v="100"/>
    <n v="6.106870229007634"/>
    <x v="10"/>
    <x v="3"/>
  </r>
  <r>
    <x v="19"/>
    <x v="101"/>
    <n v="7.6335877862595423"/>
    <x v="10"/>
    <x v="3"/>
  </r>
  <r>
    <x v="19"/>
    <x v="102"/>
    <n v="1.5267175572519085"/>
    <x v="10"/>
    <x v="3"/>
  </r>
  <r>
    <x v="19"/>
    <x v="4"/>
    <n v="4.5801526717557248"/>
    <x v="10"/>
    <x v="3"/>
  </r>
  <r>
    <x v="20"/>
    <x v="96"/>
    <n v="1"/>
    <x v="10"/>
    <x v="3"/>
  </r>
  <r>
    <x v="20"/>
    <x v="97"/>
    <n v="3.2"/>
    <x v="10"/>
    <x v="3"/>
  </r>
  <r>
    <x v="20"/>
    <x v="98"/>
    <n v="2"/>
    <x v="10"/>
    <x v="3"/>
  </r>
  <r>
    <x v="20"/>
    <x v="99"/>
    <n v="4"/>
    <x v="10"/>
    <x v="3"/>
  </r>
  <r>
    <x v="20"/>
    <x v="100"/>
    <n v="3"/>
    <x v="10"/>
    <x v="3"/>
  </r>
  <r>
    <x v="20"/>
    <x v="101"/>
    <n v="3.9"/>
    <x v="10"/>
    <x v="3"/>
  </r>
  <r>
    <x v="20"/>
    <x v="102"/>
    <n v="3"/>
    <x v="10"/>
    <x v="3"/>
  </r>
  <r>
    <x v="20"/>
    <x v="4"/>
    <n v="3"/>
    <x v="10"/>
    <x v="3"/>
  </r>
  <r>
    <x v="20"/>
    <x v="331"/>
    <n v="2.5118110236220477"/>
    <x v="10"/>
    <x v="3"/>
  </r>
  <r>
    <x v="15"/>
    <x v="81"/>
    <n v="14.285714285714286"/>
    <x v="11"/>
    <x v="3"/>
  </r>
  <r>
    <x v="15"/>
    <x v="82"/>
    <n v="83.193277310924373"/>
    <x v="11"/>
    <x v="3"/>
  </r>
  <r>
    <x v="15"/>
    <x v="4"/>
    <n v="2.5210084033613445"/>
    <x v="11"/>
    <x v="3"/>
  </r>
  <r>
    <x v="16"/>
    <x v="83"/>
    <n v="19.047619047619047"/>
    <x v="11"/>
    <x v="3"/>
  </r>
  <r>
    <x v="16"/>
    <x v="84"/>
    <n v="38.095238095238095"/>
    <x v="11"/>
    <x v="3"/>
  </r>
  <r>
    <x v="16"/>
    <x v="85"/>
    <n v="42.857142857142854"/>
    <x v="11"/>
    <x v="3"/>
  </r>
  <r>
    <x v="17"/>
    <x v="86"/>
    <n v="9.2436974789915958"/>
    <x v="11"/>
    <x v="3"/>
  </r>
  <r>
    <x v="17"/>
    <x v="87"/>
    <n v="67.226890756302524"/>
    <x v="11"/>
    <x v="3"/>
  </r>
  <r>
    <x v="17"/>
    <x v="88"/>
    <n v="9.2436974789915958"/>
    <x v="11"/>
    <x v="3"/>
  </r>
  <r>
    <x v="17"/>
    <x v="89"/>
    <n v="11.764705882352942"/>
    <x v="11"/>
    <x v="3"/>
  </r>
  <r>
    <x v="17"/>
    <x v="4"/>
    <n v="2.5210084033613445"/>
    <x v="11"/>
    <x v="3"/>
  </r>
  <r>
    <x v="18"/>
    <x v="86"/>
    <n v="9.2436974789915958"/>
    <x v="11"/>
    <x v="3"/>
  </r>
  <r>
    <x v="18"/>
    <x v="87"/>
    <n v="67.226890756302524"/>
    <x v="11"/>
    <x v="3"/>
  </r>
  <r>
    <x v="18"/>
    <x v="88"/>
    <n v="9.2436974789915958"/>
    <x v="11"/>
    <x v="3"/>
  </r>
  <r>
    <x v="18"/>
    <x v="90"/>
    <n v="8.4033613445378155"/>
    <x v="11"/>
    <x v="3"/>
  </r>
  <r>
    <x v="18"/>
    <x v="91"/>
    <n v="1.680672268907563"/>
    <x v="11"/>
    <x v="3"/>
  </r>
  <r>
    <x v="18"/>
    <x v="92"/>
    <n v="1.680672268907563"/>
    <x v="11"/>
    <x v="3"/>
  </r>
  <r>
    <x v="18"/>
    <x v="93"/>
    <n v="0"/>
    <x v="11"/>
    <x v="3"/>
  </r>
  <r>
    <x v="18"/>
    <x v="4"/>
    <n v="2.5210084033613445"/>
    <x v="11"/>
    <x v="3"/>
  </r>
  <r>
    <x v="18"/>
    <x v="94"/>
    <n v="2.2931034482758621"/>
    <x v="11"/>
    <x v="3"/>
  </r>
  <r>
    <x v="18"/>
    <x v="95"/>
    <n v="2.4285714285714284"/>
    <x v="11"/>
    <x v="3"/>
  </r>
  <r>
    <x v="19"/>
    <x v="96"/>
    <n v="5.0420168067226889"/>
    <x v="11"/>
    <x v="3"/>
  </r>
  <r>
    <x v="19"/>
    <x v="97"/>
    <n v="4.2016806722689077"/>
    <x v="11"/>
    <x v="3"/>
  </r>
  <r>
    <x v="19"/>
    <x v="98"/>
    <n v="63.025210084033617"/>
    <x v="11"/>
    <x v="3"/>
  </r>
  <r>
    <x v="19"/>
    <x v="99"/>
    <n v="14.285714285714286"/>
    <x v="11"/>
    <x v="3"/>
  </r>
  <r>
    <x v="19"/>
    <x v="100"/>
    <n v="7.5630252100840334"/>
    <x v="11"/>
    <x v="3"/>
  </r>
  <r>
    <x v="19"/>
    <x v="101"/>
    <n v="5.882352941176471"/>
    <x v="11"/>
    <x v="3"/>
  </r>
  <r>
    <x v="19"/>
    <x v="102"/>
    <n v="0"/>
    <x v="11"/>
    <x v="3"/>
  </r>
  <r>
    <x v="19"/>
    <x v="4"/>
    <n v="0"/>
    <x v="11"/>
    <x v="3"/>
  </r>
  <r>
    <x v="20"/>
    <x v="96"/>
    <n v="1"/>
    <x v="11"/>
    <x v="3"/>
  </r>
  <r>
    <x v="20"/>
    <x v="97"/>
    <n v="3"/>
    <x v="11"/>
    <x v="3"/>
  </r>
  <r>
    <x v="20"/>
    <x v="98"/>
    <n v="2"/>
    <x v="11"/>
    <x v="3"/>
  </r>
  <r>
    <x v="20"/>
    <x v="99"/>
    <n v="3.6470588235294117"/>
    <x v="11"/>
    <x v="3"/>
  </r>
  <r>
    <x v="20"/>
    <x v="100"/>
    <n v="4"/>
    <x v="11"/>
    <x v="3"/>
  </r>
  <r>
    <x v="20"/>
    <x v="101"/>
    <n v="3.285714285714286"/>
    <x v="11"/>
    <x v="3"/>
  </r>
  <r>
    <x v="20"/>
    <x v="102"/>
    <n v="0"/>
    <x v="11"/>
    <x v="3"/>
  </r>
  <r>
    <x v="20"/>
    <x v="4"/>
    <n v="0"/>
    <x v="11"/>
    <x v="3"/>
  </r>
  <r>
    <x v="20"/>
    <x v="331"/>
    <n v="2.4537815126050431"/>
    <x v="11"/>
    <x v="3"/>
  </r>
  <r>
    <x v="15"/>
    <x v="81"/>
    <n v="21.212121212121211"/>
    <x v="12"/>
    <x v="3"/>
  </r>
  <r>
    <x v="15"/>
    <x v="82"/>
    <n v="78.787878787878782"/>
    <x v="12"/>
    <x v="3"/>
  </r>
  <r>
    <x v="15"/>
    <x v="4"/>
    <n v="0"/>
    <x v="12"/>
    <x v="3"/>
  </r>
  <r>
    <x v="16"/>
    <x v="83"/>
    <n v="30.76923076923077"/>
    <x v="12"/>
    <x v="3"/>
  </r>
  <r>
    <x v="16"/>
    <x v="84"/>
    <n v="42.307692307692307"/>
    <x v="12"/>
    <x v="3"/>
  </r>
  <r>
    <x v="16"/>
    <x v="85"/>
    <n v="26.923076923076923"/>
    <x v="12"/>
    <x v="3"/>
  </r>
  <r>
    <x v="17"/>
    <x v="86"/>
    <n v="23.232323232323232"/>
    <x v="12"/>
    <x v="3"/>
  </r>
  <r>
    <x v="17"/>
    <x v="87"/>
    <n v="49.494949494949495"/>
    <x v="12"/>
    <x v="3"/>
  </r>
  <r>
    <x v="17"/>
    <x v="88"/>
    <n v="18.181818181818183"/>
    <x v="12"/>
    <x v="3"/>
  </r>
  <r>
    <x v="17"/>
    <x v="89"/>
    <n v="9.0909090909090917"/>
    <x v="12"/>
    <x v="3"/>
  </r>
  <r>
    <x v="17"/>
    <x v="4"/>
    <n v="0"/>
    <x v="12"/>
    <x v="3"/>
  </r>
  <r>
    <x v="18"/>
    <x v="86"/>
    <n v="23.232323232323232"/>
    <x v="12"/>
    <x v="3"/>
  </r>
  <r>
    <x v="18"/>
    <x v="87"/>
    <n v="49.494949494949495"/>
    <x v="12"/>
    <x v="3"/>
  </r>
  <r>
    <x v="18"/>
    <x v="88"/>
    <n v="18.181818181818183"/>
    <x v="12"/>
    <x v="3"/>
  </r>
  <r>
    <x v="18"/>
    <x v="90"/>
    <n v="7.0707070707070709"/>
    <x v="12"/>
    <x v="3"/>
  </r>
  <r>
    <x v="18"/>
    <x v="91"/>
    <n v="1.0101010101010102"/>
    <x v="12"/>
    <x v="3"/>
  </r>
  <r>
    <x v="18"/>
    <x v="92"/>
    <n v="0"/>
    <x v="12"/>
    <x v="3"/>
  </r>
  <r>
    <x v="18"/>
    <x v="93"/>
    <n v="1.0101010101010102"/>
    <x v="12"/>
    <x v="3"/>
  </r>
  <r>
    <x v="18"/>
    <x v="4"/>
    <n v="0"/>
    <x v="12"/>
    <x v="3"/>
  </r>
  <r>
    <x v="18"/>
    <x v="94"/>
    <n v="2.2020202020202029"/>
    <x v="12"/>
    <x v="3"/>
  </r>
  <r>
    <x v="18"/>
    <x v="95"/>
    <n v="2.5657894736842106"/>
    <x v="12"/>
    <x v="3"/>
  </r>
  <r>
    <x v="19"/>
    <x v="96"/>
    <n v="6.0606060606060606"/>
    <x v="12"/>
    <x v="3"/>
  </r>
  <r>
    <x v="19"/>
    <x v="97"/>
    <n v="2.0202020202020203"/>
    <x v="12"/>
    <x v="3"/>
  </r>
  <r>
    <x v="19"/>
    <x v="98"/>
    <n v="39.393939393939391"/>
    <x v="12"/>
    <x v="3"/>
  </r>
  <r>
    <x v="19"/>
    <x v="99"/>
    <n v="17.171717171717173"/>
    <x v="12"/>
    <x v="3"/>
  </r>
  <r>
    <x v="19"/>
    <x v="100"/>
    <n v="15.151515151515152"/>
    <x v="12"/>
    <x v="3"/>
  </r>
  <r>
    <x v="19"/>
    <x v="101"/>
    <n v="17.171717171717173"/>
    <x v="12"/>
    <x v="3"/>
  </r>
  <r>
    <x v="19"/>
    <x v="102"/>
    <n v="1.0101010101010102"/>
    <x v="12"/>
    <x v="3"/>
  </r>
  <r>
    <x v="19"/>
    <x v="4"/>
    <n v="2.0202020202020203"/>
    <x v="12"/>
    <x v="3"/>
  </r>
  <r>
    <x v="20"/>
    <x v="96"/>
    <n v="1"/>
    <x v="12"/>
    <x v="3"/>
  </r>
  <r>
    <x v="20"/>
    <x v="97"/>
    <n v="3"/>
    <x v="12"/>
    <x v="3"/>
  </r>
  <r>
    <x v="20"/>
    <x v="98"/>
    <n v="2"/>
    <x v="12"/>
    <x v="3"/>
  </r>
  <r>
    <x v="20"/>
    <x v="99"/>
    <n v="3.4117647058823533"/>
    <x v="12"/>
    <x v="3"/>
  </r>
  <r>
    <x v="20"/>
    <x v="100"/>
    <n v="4.7857142857142865"/>
    <x v="12"/>
    <x v="3"/>
  </r>
  <r>
    <x v="20"/>
    <x v="101"/>
    <n v="2.9166666666666665"/>
    <x v="12"/>
    <x v="3"/>
  </r>
  <r>
    <x v="20"/>
    <x v="102"/>
    <n v="2"/>
    <x v="12"/>
    <x v="3"/>
  </r>
  <r>
    <x v="20"/>
    <x v="4"/>
    <n v="5"/>
    <x v="12"/>
    <x v="3"/>
  </r>
  <r>
    <x v="20"/>
    <x v="331"/>
    <n v="2.7934782608695659"/>
    <x v="12"/>
    <x v="3"/>
  </r>
  <r>
    <x v="15"/>
    <x v="81"/>
    <n v="8.695652173913043"/>
    <x v="13"/>
    <x v="3"/>
  </r>
  <r>
    <x v="15"/>
    <x v="82"/>
    <n v="88.405797101449281"/>
    <x v="13"/>
    <x v="3"/>
  </r>
  <r>
    <x v="15"/>
    <x v="4"/>
    <n v="2.8985507246376812"/>
    <x v="13"/>
    <x v="3"/>
  </r>
  <r>
    <x v="16"/>
    <x v="83"/>
    <n v="0"/>
    <x v="13"/>
    <x v="3"/>
  </r>
  <r>
    <x v="16"/>
    <x v="84"/>
    <n v="50"/>
    <x v="13"/>
    <x v="3"/>
  </r>
  <r>
    <x v="16"/>
    <x v="85"/>
    <n v="50"/>
    <x v="13"/>
    <x v="3"/>
  </r>
  <r>
    <x v="17"/>
    <x v="86"/>
    <n v="30.434782608695652"/>
    <x v="13"/>
    <x v="3"/>
  </r>
  <r>
    <x v="17"/>
    <x v="87"/>
    <n v="55.072463768115945"/>
    <x v="13"/>
    <x v="3"/>
  </r>
  <r>
    <x v="17"/>
    <x v="88"/>
    <n v="4.3478260869565215"/>
    <x v="13"/>
    <x v="3"/>
  </r>
  <r>
    <x v="17"/>
    <x v="89"/>
    <n v="7.2463768115942031"/>
    <x v="13"/>
    <x v="3"/>
  </r>
  <r>
    <x v="17"/>
    <x v="4"/>
    <n v="2.8985507246376812"/>
    <x v="13"/>
    <x v="3"/>
  </r>
  <r>
    <x v="18"/>
    <x v="86"/>
    <n v="30.434782608695652"/>
    <x v="13"/>
    <x v="3"/>
  </r>
  <r>
    <x v="18"/>
    <x v="87"/>
    <n v="55.072463768115945"/>
    <x v="13"/>
    <x v="3"/>
  </r>
  <r>
    <x v="18"/>
    <x v="88"/>
    <n v="4.3478260869565215"/>
    <x v="13"/>
    <x v="3"/>
  </r>
  <r>
    <x v="18"/>
    <x v="90"/>
    <n v="7.2463768115942031"/>
    <x v="13"/>
    <x v="3"/>
  </r>
  <r>
    <x v="18"/>
    <x v="91"/>
    <n v="0"/>
    <x v="13"/>
    <x v="3"/>
  </r>
  <r>
    <x v="18"/>
    <x v="92"/>
    <n v="0"/>
    <x v="13"/>
    <x v="3"/>
  </r>
  <r>
    <x v="18"/>
    <x v="93"/>
    <n v="0"/>
    <x v="13"/>
    <x v="3"/>
  </r>
  <r>
    <x v="18"/>
    <x v="4"/>
    <n v="2.8985507246376812"/>
    <x v="13"/>
    <x v="3"/>
  </r>
  <r>
    <x v="18"/>
    <x v="94"/>
    <n v="1.8805970149253735"/>
    <x v="13"/>
    <x v="3"/>
  </r>
  <r>
    <x v="18"/>
    <x v="95"/>
    <n v="2.2826086956521747"/>
    <x v="13"/>
    <x v="3"/>
  </r>
  <r>
    <x v="19"/>
    <x v="96"/>
    <n v="14.492753623188406"/>
    <x v="13"/>
    <x v="3"/>
  </r>
  <r>
    <x v="19"/>
    <x v="97"/>
    <n v="5.7971014492753623"/>
    <x v="13"/>
    <x v="3"/>
  </r>
  <r>
    <x v="19"/>
    <x v="98"/>
    <n v="56.521739130434781"/>
    <x v="13"/>
    <x v="3"/>
  </r>
  <r>
    <x v="19"/>
    <x v="99"/>
    <n v="10.144927536231885"/>
    <x v="13"/>
    <x v="3"/>
  </r>
  <r>
    <x v="19"/>
    <x v="100"/>
    <n v="1.4492753623188406"/>
    <x v="13"/>
    <x v="3"/>
  </r>
  <r>
    <x v="19"/>
    <x v="101"/>
    <n v="10.144927536231885"/>
    <x v="13"/>
    <x v="3"/>
  </r>
  <r>
    <x v="19"/>
    <x v="102"/>
    <n v="1.4492753623188406"/>
    <x v="13"/>
    <x v="3"/>
  </r>
  <r>
    <x v="19"/>
    <x v="4"/>
    <n v="0"/>
    <x v="13"/>
    <x v="3"/>
  </r>
  <r>
    <x v="20"/>
    <x v="96"/>
    <n v="1"/>
    <x v="13"/>
    <x v="3"/>
  </r>
  <r>
    <x v="20"/>
    <x v="97"/>
    <n v="2.5"/>
    <x v="13"/>
    <x v="3"/>
  </r>
  <r>
    <x v="20"/>
    <x v="98"/>
    <n v="2"/>
    <x v="13"/>
    <x v="3"/>
  </r>
  <r>
    <x v="20"/>
    <x v="99"/>
    <n v="3.5"/>
    <x v="13"/>
    <x v="3"/>
  </r>
  <r>
    <x v="20"/>
    <x v="100"/>
    <n v="5"/>
    <x v="13"/>
    <x v="3"/>
  </r>
  <r>
    <x v="20"/>
    <x v="101"/>
    <n v="2.6666666666666665"/>
    <x v="13"/>
    <x v="3"/>
  </r>
  <r>
    <x v="20"/>
    <x v="102"/>
    <n v="3"/>
    <x v="13"/>
    <x v="3"/>
  </r>
  <r>
    <x v="20"/>
    <x v="4"/>
    <n v="0"/>
    <x v="13"/>
    <x v="3"/>
  </r>
  <r>
    <x v="20"/>
    <x v="331"/>
    <n v="2.1343283582089558"/>
    <x v="13"/>
    <x v="3"/>
  </r>
  <r>
    <x v="15"/>
    <x v="81"/>
    <n v="6.8965517241379306"/>
    <x v="14"/>
    <x v="3"/>
  </r>
  <r>
    <x v="15"/>
    <x v="82"/>
    <n v="83.908045977011497"/>
    <x v="14"/>
    <x v="3"/>
  </r>
  <r>
    <x v="15"/>
    <x v="4"/>
    <n v="9.1954022988505741"/>
    <x v="14"/>
    <x v="3"/>
  </r>
  <r>
    <x v="16"/>
    <x v="83"/>
    <n v="33.333333333333336"/>
    <x v="14"/>
    <x v="3"/>
  </r>
  <r>
    <x v="16"/>
    <x v="84"/>
    <n v="16.666666666666668"/>
    <x v="14"/>
    <x v="3"/>
  </r>
  <r>
    <x v="16"/>
    <x v="85"/>
    <n v="50"/>
    <x v="14"/>
    <x v="3"/>
  </r>
  <r>
    <x v="17"/>
    <x v="86"/>
    <n v="18.390804597701148"/>
    <x v="14"/>
    <x v="3"/>
  </r>
  <r>
    <x v="17"/>
    <x v="87"/>
    <n v="51.724137931034484"/>
    <x v="14"/>
    <x v="3"/>
  </r>
  <r>
    <x v="17"/>
    <x v="88"/>
    <n v="11.494252873563218"/>
    <x v="14"/>
    <x v="3"/>
  </r>
  <r>
    <x v="17"/>
    <x v="89"/>
    <n v="9.1954022988505741"/>
    <x v="14"/>
    <x v="3"/>
  </r>
  <r>
    <x v="17"/>
    <x v="4"/>
    <n v="9.1954022988505741"/>
    <x v="14"/>
    <x v="3"/>
  </r>
  <r>
    <x v="18"/>
    <x v="86"/>
    <n v="18.390804597701148"/>
    <x v="14"/>
    <x v="3"/>
  </r>
  <r>
    <x v="18"/>
    <x v="87"/>
    <n v="51.724137931034484"/>
    <x v="14"/>
    <x v="3"/>
  </r>
  <r>
    <x v="18"/>
    <x v="88"/>
    <n v="11.494252873563218"/>
    <x v="14"/>
    <x v="3"/>
  </r>
  <r>
    <x v="18"/>
    <x v="90"/>
    <n v="4.5977011494252871"/>
    <x v="14"/>
    <x v="3"/>
  </r>
  <r>
    <x v="18"/>
    <x v="91"/>
    <n v="2.2988505747126435"/>
    <x v="14"/>
    <x v="3"/>
  </r>
  <r>
    <x v="18"/>
    <x v="92"/>
    <n v="2.2988505747126435"/>
    <x v="14"/>
    <x v="3"/>
  </r>
  <r>
    <x v="18"/>
    <x v="93"/>
    <n v="0"/>
    <x v="14"/>
    <x v="3"/>
  </r>
  <r>
    <x v="18"/>
    <x v="4"/>
    <n v="9.1954022988505741"/>
    <x v="14"/>
    <x v="3"/>
  </r>
  <r>
    <x v="18"/>
    <x v="94"/>
    <n v="2.2025316455696213"/>
    <x v="14"/>
    <x v="3"/>
  </r>
  <r>
    <x v="18"/>
    <x v="95"/>
    <n v="2.5079365079365079"/>
    <x v="14"/>
    <x v="3"/>
  </r>
  <r>
    <x v="19"/>
    <x v="96"/>
    <n v="4.5977011494252871"/>
    <x v="14"/>
    <x v="3"/>
  </r>
  <r>
    <x v="19"/>
    <x v="97"/>
    <n v="1.1494252873563218"/>
    <x v="14"/>
    <x v="3"/>
  </r>
  <r>
    <x v="19"/>
    <x v="98"/>
    <n v="48.275862068965516"/>
    <x v="14"/>
    <x v="3"/>
  </r>
  <r>
    <x v="19"/>
    <x v="99"/>
    <n v="11.494252873563218"/>
    <x v="14"/>
    <x v="3"/>
  </r>
  <r>
    <x v="19"/>
    <x v="100"/>
    <n v="16.091954022988507"/>
    <x v="14"/>
    <x v="3"/>
  </r>
  <r>
    <x v="19"/>
    <x v="101"/>
    <n v="18.390804597701148"/>
    <x v="14"/>
    <x v="3"/>
  </r>
  <r>
    <x v="19"/>
    <x v="102"/>
    <n v="0"/>
    <x v="14"/>
    <x v="3"/>
  </r>
  <r>
    <x v="19"/>
    <x v="4"/>
    <n v="0"/>
    <x v="14"/>
    <x v="3"/>
  </r>
  <r>
    <x v="20"/>
    <x v="96"/>
    <n v="1"/>
    <x v="14"/>
    <x v="3"/>
  </r>
  <r>
    <x v="20"/>
    <x v="97"/>
    <n v="4"/>
    <x v="14"/>
    <x v="3"/>
  </r>
  <r>
    <x v="20"/>
    <x v="98"/>
    <n v="2"/>
    <x v="14"/>
    <x v="3"/>
  </r>
  <r>
    <x v="20"/>
    <x v="99"/>
    <n v="3.6"/>
    <x v="14"/>
    <x v="3"/>
  </r>
  <r>
    <x v="20"/>
    <x v="100"/>
    <n v="3.214285714285714"/>
    <x v="14"/>
    <x v="3"/>
  </r>
  <r>
    <x v="20"/>
    <x v="101"/>
    <n v="3.3125"/>
    <x v="14"/>
    <x v="3"/>
  </r>
  <r>
    <x v="20"/>
    <x v="102"/>
    <n v="0"/>
    <x v="14"/>
    <x v="3"/>
  </r>
  <r>
    <x v="20"/>
    <x v="4"/>
    <n v="0"/>
    <x v="14"/>
    <x v="3"/>
  </r>
  <r>
    <x v="20"/>
    <x v="331"/>
    <n v="2.597701149425288"/>
    <x v="14"/>
    <x v="3"/>
  </r>
  <r>
    <x v="15"/>
    <x v="81"/>
    <n v="20.87912087912088"/>
    <x v="15"/>
    <x v="3"/>
  </r>
  <r>
    <x v="15"/>
    <x v="82"/>
    <n v="61.53846153846154"/>
    <x v="15"/>
    <x v="3"/>
  </r>
  <r>
    <x v="15"/>
    <x v="4"/>
    <n v="17.582417582417584"/>
    <x v="15"/>
    <x v="3"/>
  </r>
  <r>
    <x v="16"/>
    <x v="83"/>
    <n v="9.5238095238095237"/>
    <x v="15"/>
    <x v="3"/>
  </r>
  <r>
    <x v="16"/>
    <x v="84"/>
    <n v="61.904761904761905"/>
    <x v="15"/>
    <x v="3"/>
  </r>
  <r>
    <x v="16"/>
    <x v="85"/>
    <n v="28.571428571428573"/>
    <x v="15"/>
    <x v="3"/>
  </r>
  <r>
    <x v="17"/>
    <x v="86"/>
    <n v="15.384615384615385"/>
    <x v="15"/>
    <x v="3"/>
  </r>
  <r>
    <x v="17"/>
    <x v="87"/>
    <n v="36.263736263736263"/>
    <x v="15"/>
    <x v="3"/>
  </r>
  <r>
    <x v="17"/>
    <x v="88"/>
    <n v="19.780219780219781"/>
    <x v="15"/>
    <x v="3"/>
  </r>
  <r>
    <x v="17"/>
    <x v="89"/>
    <n v="10.989010989010989"/>
    <x v="15"/>
    <x v="3"/>
  </r>
  <r>
    <x v="17"/>
    <x v="4"/>
    <n v="17.582417582417584"/>
    <x v="15"/>
    <x v="3"/>
  </r>
  <r>
    <x v="18"/>
    <x v="86"/>
    <n v="15.384615384615385"/>
    <x v="15"/>
    <x v="3"/>
  </r>
  <r>
    <x v="18"/>
    <x v="87"/>
    <n v="36.263736263736263"/>
    <x v="15"/>
    <x v="3"/>
  </r>
  <r>
    <x v="18"/>
    <x v="88"/>
    <n v="19.780219780219781"/>
    <x v="15"/>
    <x v="3"/>
  </r>
  <r>
    <x v="18"/>
    <x v="90"/>
    <n v="8.791208791208792"/>
    <x v="15"/>
    <x v="3"/>
  </r>
  <r>
    <x v="18"/>
    <x v="91"/>
    <n v="1.098901098901099"/>
    <x v="15"/>
    <x v="3"/>
  </r>
  <r>
    <x v="18"/>
    <x v="92"/>
    <n v="1.098901098901099"/>
    <x v="15"/>
    <x v="3"/>
  </r>
  <r>
    <x v="18"/>
    <x v="93"/>
    <n v="0"/>
    <x v="15"/>
    <x v="3"/>
  </r>
  <r>
    <x v="18"/>
    <x v="4"/>
    <n v="17.582417582417584"/>
    <x v="15"/>
    <x v="3"/>
  </r>
  <r>
    <x v="18"/>
    <x v="94"/>
    <n v="2.36"/>
    <x v="15"/>
    <x v="3"/>
  </r>
  <r>
    <x v="18"/>
    <x v="95"/>
    <n v="2.6721311475409832"/>
    <x v="15"/>
    <x v="3"/>
  </r>
  <r>
    <x v="19"/>
    <x v="96"/>
    <n v="12.087912087912088"/>
    <x v="15"/>
    <x v="3"/>
  </r>
  <r>
    <x v="19"/>
    <x v="97"/>
    <n v="17.582417582417584"/>
    <x v="15"/>
    <x v="3"/>
  </r>
  <r>
    <x v="19"/>
    <x v="98"/>
    <n v="18.681318681318682"/>
    <x v="15"/>
    <x v="3"/>
  </r>
  <r>
    <x v="19"/>
    <x v="99"/>
    <n v="5.4945054945054945"/>
    <x v="15"/>
    <x v="3"/>
  </r>
  <r>
    <x v="19"/>
    <x v="100"/>
    <n v="27.472527472527471"/>
    <x v="15"/>
    <x v="3"/>
  </r>
  <r>
    <x v="19"/>
    <x v="101"/>
    <n v="8.791208791208792"/>
    <x v="15"/>
    <x v="3"/>
  </r>
  <r>
    <x v="19"/>
    <x v="102"/>
    <n v="1.098901098901099"/>
    <x v="15"/>
    <x v="3"/>
  </r>
  <r>
    <x v="19"/>
    <x v="4"/>
    <n v="8.791208791208792"/>
    <x v="15"/>
    <x v="3"/>
  </r>
  <r>
    <x v="20"/>
    <x v="96"/>
    <n v="1"/>
    <x v="15"/>
    <x v="3"/>
  </r>
  <r>
    <x v="20"/>
    <x v="97"/>
    <n v="3"/>
    <x v="15"/>
    <x v="3"/>
  </r>
  <r>
    <x v="20"/>
    <x v="98"/>
    <n v="2"/>
    <x v="15"/>
    <x v="3"/>
  </r>
  <r>
    <x v="20"/>
    <x v="99"/>
    <n v="3"/>
    <x v="15"/>
    <x v="3"/>
  </r>
  <r>
    <x v="20"/>
    <x v="100"/>
    <n v="3.04"/>
    <x v="15"/>
    <x v="3"/>
  </r>
  <r>
    <x v="20"/>
    <x v="101"/>
    <n v="3.714285714285714"/>
    <x v="15"/>
    <x v="3"/>
  </r>
  <r>
    <x v="20"/>
    <x v="102"/>
    <n v="2"/>
    <x v="15"/>
    <x v="3"/>
  </r>
  <r>
    <x v="20"/>
    <x v="4"/>
    <n v="3.125"/>
    <x v="15"/>
    <x v="3"/>
  </r>
  <r>
    <x v="20"/>
    <x v="331"/>
    <n v="2.6333333333333337"/>
    <x v="15"/>
    <x v="3"/>
  </r>
  <r>
    <x v="15"/>
    <x v="81"/>
    <n v="8.1521739130434785"/>
    <x v="16"/>
    <x v="3"/>
  </r>
  <r>
    <x v="15"/>
    <x v="82"/>
    <n v="78.260869565217391"/>
    <x v="16"/>
    <x v="3"/>
  </r>
  <r>
    <x v="15"/>
    <x v="4"/>
    <n v="13.586956521739131"/>
    <x v="16"/>
    <x v="3"/>
  </r>
  <r>
    <x v="16"/>
    <x v="83"/>
    <n v="35.294117647058826"/>
    <x v="16"/>
    <x v="3"/>
  </r>
  <r>
    <x v="16"/>
    <x v="84"/>
    <n v="35.294117647058826"/>
    <x v="16"/>
    <x v="3"/>
  </r>
  <r>
    <x v="16"/>
    <x v="85"/>
    <n v="29.411764705882351"/>
    <x v="16"/>
    <x v="3"/>
  </r>
  <r>
    <x v="17"/>
    <x v="86"/>
    <n v="15.217391304347826"/>
    <x v="16"/>
    <x v="3"/>
  </r>
  <r>
    <x v="17"/>
    <x v="87"/>
    <n v="55.434782608695649"/>
    <x v="16"/>
    <x v="3"/>
  </r>
  <r>
    <x v="17"/>
    <x v="88"/>
    <n v="7.0652173913043477"/>
    <x v="16"/>
    <x v="3"/>
  </r>
  <r>
    <x v="17"/>
    <x v="89"/>
    <n v="8.695652173913043"/>
    <x v="16"/>
    <x v="3"/>
  </r>
  <r>
    <x v="17"/>
    <x v="4"/>
    <n v="13.586956521739131"/>
    <x v="16"/>
    <x v="3"/>
  </r>
  <r>
    <x v="18"/>
    <x v="86"/>
    <n v="15.217391304347826"/>
    <x v="16"/>
    <x v="3"/>
  </r>
  <r>
    <x v="18"/>
    <x v="87"/>
    <n v="55.434782608695649"/>
    <x v="16"/>
    <x v="3"/>
  </r>
  <r>
    <x v="18"/>
    <x v="88"/>
    <n v="7.0652173913043477"/>
    <x v="16"/>
    <x v="3"/>
  </r>
  <r>
    <x v="18"/>
    <x v="90"/>
    <n v="5.4347826086956523"/>
    <x v="16"/>
    <x v="3"/>
  </r>
  <r>
    <x v="18"/>
    <x v="91"/>
    <n v="2.1739130434782608"/>
    <x v="16"/>
    <x v="3"/>
  </r>
  <r>
    <x v="18"/>
    <x v="92"/>
    <n v="0.54347826086956519"/>
    <x v="16"/>
    <x v="3"/>
  </r>
  <r>
    <x v="18"/>
    <x v="93"/>
    <n v="0.54347826086956519"/>
    <x v="16"/>
    <x v="3"/>
  </r>
  <r>
    <x v="18"/>
    <x v="4"/>
    <n v="13.586956521739131"/>
    <x v="16"/>
    <x v="3"/>
  </r>
  <r>
    <x v="18"/>
    <x v="94"/>
    <n v="2.1949685534591183"/>
    <x v="16"/>
    <x v="3"/>
  </r>
  <r>
    <x v="18"/>
    <x v="95"/>
    <n v="2.4503816793893125"/>
    <x v="16"/>
    <x v="3"/>
  </r>
  <r>
    <x v="19"/>
    <x v="96"/>
    <n v="7.6086956521739131"/>
    <x v="16"/>
    <x v="3"/>
  </r>
  <r>
    <x v="19"/>
    <x v="97"/>
    <n v="3.8043478260869565"/>
    <x v="16"/>
    <x v="3"/>
  </r>
  <r>
    <x v="19"/>
    <x v="98"/>
    <n v="54.891304347826086"/>
    <x v="16"/>
    <x v="3"/>
  </r>
  <r>
    <x v="19"/>
    <x v="99"/>
    <n v="11.413043478260869"/>
    <x v="16"/>
    <x v="3"/>
  </r>
  <r>
    <x v="19"/>
    <x v="100"/>
    <n v="8.1521739130434785"/>
    <x v="16"/>
    <x v="3"/>
  </r>
  <r>
    <x v="19"/>
    <x v="101"/>
    <n v="9.2391304347826093"/>
    <x v="16"/>
    <x v="3"/>
  </r>
  <r>
    <x v="19"/>
    <x v="102"/>
    <n v="4.3478260869565215"/>
    <x v="16"/>
    <x v="3"/>
  </r>
  <r>
    <x v="19"/>
    <x v="4"/>
    <n v="0.54347826086956519"/>
    <x v="16"/>
    <x v="3"/>
  </r>
  <r>
    <x v="20"/>
    <x v="96"/>
    <n v="1"/>
    <x v="16"/>
    <x v="3"/>
  </r>
  <r>
    <x v="20"/>
    <x v="97"/>
    <n v="2.8571428571428572"/>
    <x v="16"/>
    <x v="3"/>
  </r>
  <r>
    <x v="20"/>
    <x v="98"/>
    <n v="2"/>
    <x v="16"/>
    <x v="3"/>
  </r>
  <r>
    <x v="20"/>
    <x v="99"/>
    <n v="3.3809523809523805"/>
    <x v="16"/>
    <x v="3"/>
  </r>
  <r>
    <x v="20"/>
    <x v="100"/>
    <n v="4.9333333333333327"/>
    <x v="16"/>
    <x v="3"/>
  </r>
  <r>
    <x v="20"/>
    <x v="101"/>
    <n v="3.5"/>
    <x v="16"/>
    <x v="3"/>
  </r>
  <r>
    <x v="20"/>
    <x v="102"/>
    <n v="2.4285714285714284"/>
    <x v="16"/>
    <x v="3"/>
  </r>
  <r>
    <x v="20"/>
    <x v="4"/>
    <n v="2"/>
    <x v="16"/>
    <x v="3"/>
  </r>
  <r>
    <x v="20"/>
    <x v="331"/>
    <n v="2.4944444444444458"/>
    <x v="16"/>
    <x v="3"/>
  </r>
  <r>
    <x v="21"/>
    <x v="103"/>
    <n v="49.387982195845694"/>
    <x v="0"/>
    <x v="2"/>
  </r>
  <r>
    <x v="21"/>
    <x v="104"/>
    <n v="39.094955489614243"/>
    <x v="0"/>
    <x v="2"/>
  </r>
  <r>
    <x v="21"/>
    <x v="4"/>
    <n v="11.517062314540059"/>
    <x v="0"/>
    <x v="2"/>
  </r>
  <r>
    <x v="22"/>
    <x v="105"/>
    <n v="98.201038575667653"/>
    <x v="0"/>
    <x v="2"/>
  </r>
  <r>
    <x v="22"/>
    <x v="106"/>
    <n v="1.7989614243323442"/>
    <x v="0"/>
    <x v="2"/>
  </r>
  <r>
    <x v="23"/>
    <x v="105"/>
    <n v="90.411721068249264"/>
    <x v="0"/>
    <x v="2"/>
  </r>
  <r>
    <x v="23"/>
    <x v="106"/>
    <n v="9.5882789317507413"/>
    <x v="0"/>
    <x v="2"/>
  </r>
  <r>
    <x v="24"/>
    <x v="105"/>
    <n v="99.554896142433236"/>
    <x v="0"/>
    <x v="2"/>
  </r>
  <r>
    <x v="24"/>
    <x v="106"/>
    <n v="0.44510385756676557"/>
    <x v="0"/>
    <x v="2"/>
  </r>
  <r>
    <x v="25"/>
    <x v="105"/>
    <n v="98.497774480712167"/>
    <x v="0"/>
    <x v="2"/>
  </r>
  <r>
    <x v="25"/>
    <x v="106"/>
    <n v="1.5022255192878338"/>
    <x v="0"/>
    <x v="2"/>
  </r>
  <r>
    <x v="26"/>
    <x v="105"/>
    <n v="85.218842729970333"/>
    <x v="0"/>
    <x v="2"/>
  </r>
  <r>
    <x v="26"/>
    <x v="106"/>
    <n v="14.781157270029674"/>
    <x v="0"/>
    <x v="2"/>
  </r>
  <r>
    <x v="27"/>
    <x v="105"/>
    <n v="95.474777448071222"/>
    <x v="0"/>
    <x v="2"/>
  </r>
  <r>
    <x v="27"/>
    <x v="106"/>
    <n v="4.525222551928783"/>
    <x v="0"/>
    <x v="2"/>
  </r>
  <r>
    <x v="28"/>
    <x v="105"/>
    <n v="94.380563798219583"/>
    <x v="0"/>
    <x v="2"/>
  </r>
  <r>
    <x v="28"/>
    <x v="106"/>
    <n v="5.6194362017804158"/>
    <x v="0"/>
    <x v="2"/>
  </r>
  <r>
    <x v="29"/>
    <x v="105"/>
    <n v="98.219584569732945"/>
    <x v="0"/>
    <x v="2"/>
  </r>
  <r>
    <x v="29"/>
    <x v="106"/>
    <n v="1.7804154302670623"/>
    <x v="0"/>
    <x v="2"/>
  </r>
  <r>
    <x v="30"/>
    <x v="105"/>
    <n v="75.964391691394653"/>
    <x v="0"/>
    <x v="2"/>
  </r>
  <r>
    <x v="30"/>
    <x v="106"/>
    <n v="24.03560830860534"/>
    <x v="0"/>
    <x v="2"/>
  </r>
  <r>
    <x v="31"/>
    <x v="105"/>
    <n v="98.905786350148361"/>
    <x v="0"/>
    <x v="2"/>
  </r>
  <r>
    <x v="31"/>
    <x v="106"/>
    <n v="1.0942136498516319"/>
    <x v="0"/>
    <x v="2"/>
  </r>
  <r>
    <x v="32"/>
    <x v="105"/>
    <n v="94.399109792284861"/>
    <x v="0"/>
    <x v="2"/>
  </r>
  <r>
    <x v="32"/>
    <x v="106"/>
    <n v="5.6008902077151337"/>
    <x v="0"/>
    <x v="2"/>
  </r>
  <r>
    <x v="33"/>
    <x v="105"/>
    <n v="94.269287833827889"/>
    <x v="0"/>
    <x v="2"/>
  </r>
  <r>
    <x v="33"/>
    <x v="106"/>
    <n v="5.7307121661721068"/>
    <x v="0"/>
    <x v="2"/>
  </r>
  <r>
    <x v="34"/>
    <x v="105"/>
    <n v="97.644658753709194"/>
    <x v="0"/>
    <x v="2"/>
  </r>
  <r>
    <x v="34"/>
    <x v="106"/>
    <n v="2.3553412462908012"/>
    <x v="0"/>
    <x v="2"/>
  </r>
  <r>
    <x v="21"/>
    <x v="103"/>
    <n v="54.755555555555553"/>
    <x v="1"/>
    <x v="2"/>
  </r>
  <r>
    <x v="21"/>
    <x v="104"/>
    <n v="33.777777777777779"/>
    <x v="1"/>
    <x v="2"/>
  </r>
  <r>
    <x v="21"/>
    <x v="4"/>
    <n v="11.466666666666667"/>
    <x v="1"/>
    <x v="2"/>
  </r>
  <r>
    <x v="22"/>
    <x v="105"/>
    <n v="98.488888888888894"/>
    <x v="1"/>
    <x v="2"/>
  </r>
  <r>
    <x v="22"/>
    <x v="106"/>
    <n v="1.5111111111111111"/>
    <x v="1"/>
    <x v="2"/>
  </r>
  <r>
    <x v="23"/>
    <x v="105"/>
    <n v="90.577777777777783"/>
    <x v="1"/>
    <x v="2"/>
  </r>
  <r>
    <x v="23"/>
    <x v="106"/>
    <n v="9.4222222222222225"/>
    <x v="1"/>
    <x v="2"/>
  </r>
  <r>
    <x v="24"/>
    <x v="105"/>
    <n v="98.933333333333337"/>
    <x v="1"/>
    <x v="2"/>
  </r>
  <r>
    <x v="24"/>
    <x v="106"/>
    <n v="1.0666666666666667"/>
    <x v="1"/>
    <x v="2"/>
  </r>
  <r>
    <x v="25"/>
    <x v="105"/>
    <n v="97.24444444444444"/>
    <x v="1"/>
    <x v="2"/>
  </r>
  <r>
    <x v="25"/>
    <x v="106"/>
    <n v="2.7555555555555555"/>
    <x v="1"/>
    <x v="2"/>
  </r>
  <r>
    <x v="26"/>
    <x v="105"/>
    <n v="88.977777777777774"/>
    <x v="1"/>
    <x v="2"/>
  </r>
  <r>
    <x v="26"/>
    <x v="106"/>
    <n v="11.022222222222222"/>
    <x v="1"/>
    <x v="2"/>
  </r>
  <r>
    <x v="27"/>
    <x v="105"/>
    <n v="93.688888888888883"/>
    <x v="1"/>
    <x v="2"/>
  </r>
  <r>
    <x v="27"/>
    <x v="106"/>
    <n v="6.3111111111111109"/>
    <x v="1"/>
    <x v="2"/>
  </r>
  <r>
    <x v="28"/>
    <x v="105"/>
    <n v="89.6"/>
    <x v="1"/>
    <x v="2"/>
  </r>
  <r>
    <x v="28"/>
    <x v="106"/>
    <n v="10.4"/>
    <x v="1"/>
    <x v="2"/>
  </r>
  <r>
    <x v="29"/>
    <x v="105"/>
    <n v="98.222222222222229"/>
    <x v="1"/>
    <x v="2"/>
  </r>
  <r>
    <x v="29"/>
    <x v="106"/>
    <n v="1.7777777777777777"/>
    <x v="1"/>
    <x v="2"/>
  </r>
  <r>
    <x v="30"/>
    <x v="105"/>
    <n v="74.75555555555556"/>
    <x v="1"/>
    <x v="2"/>
  </r>
  <r>
    <x v="30"/>
    <x v="106"/>
    <n v="25.244444444444444"/>
    <x v="1"/>
    <x v="2"/>
  </r>
  <r>
    <x v="31"/>
    <x v="105"/>
    <n v="98.933333333333337"/>
    <x v="1"/>
    <x v="2"/>
  </r>
  <r>
    <x v="31"/>
    <x v="106"/>
    <n v="1.0666666666666667"/>
    <x v="1"/>
    <x v="2"/>
  </r>
  <r>
    <x v="32"/>
    <x v="105"/>
    <n v="92.62222222222222"/>
    <x v="1"/>
    <x v="2"/>
  </r>
  <r>
    <x v="32"/>
    <x v="106"/>
    <n v="7.3777777777777782"/>
    <x v="1"/>
    <x v="2"/>
  </r>
  <r>
    <x v="33"/>
    <x v="105"/>
    <n v="88.533333333333331"/>
    <x v="1"/>
    <x v="2"/>
  </r>
  <r>
    <x v="33"/>
    <x v="106"/>
    <n v="11.466666666666667"/>
    <x v="1"/>
    <x v="2"/>
  </r>
  <r>
    <x v="34"/>
    <x v="105"/>
    <n v="96.888888888888886"/>
    <x v="1"/>
    <x v="2"/>
  </r>
  <r>
    <x v="34"/>
    <x v="106"/>
    <n v="3.1111111111111112"/>
    <x v="1"/>
    <x v="2"/>
  </r>
  <r>
    <x v="21"/>
    <x v="103"/>
    <n v="30.271739130434781"/>
    <x v="2"/>
    <x v="2"/>
  </r>
  <r>
    <x v="21"/>
    <x v="104"/>
    <n v="57.934782608695649"/>
    <x v="2"/>
    <x v="2"/>
  </r>
  <r>
    <x v="21"/>
    <x v="4"/>
    <n v="11.793478260869565"/>
    <x v="2"/>
    <x v="2"/>
  </r>
  <r>
    <x v="22"/>
    <x v="105"/>
    <n v="98.478260869565219"/>
    <x v="2"/>
    <x v="2"/>
  </r>
  <r>
    <x v="22"/>
    <x v="106"/>
    <n v="1.5217391304347827"/>
    <x v="2"/>
    <x v="2"/>
  </r>
  <r>
    <x v="23"/>
    <x v="105"/>
    <n v="93.260869565217391"/>
    <x v="2"/>
    <x v="2"/>
  </r>
  <r>
    <x v="23"/>
    <x v="106"/>
    <n v="6.7391304347826084"/>
    <x v="2"/>
    <x v="2"/>
  </r>
  <r>
    <x v="24"/>
    <x v="105"/>
    <n v="99.891304347826093"/>
    <x v="2"/>
    <x v="2"/>
  </r>
  <r>
    <x v="24"/>
    <x v="106"/>
    <n v="0.10869565217391304"/>
    <x v="2"/>
    <x v="2"/>
  </r>
  <r>
    <x v="25"/>
    <x v="105"/>
    <n v="99.021739130434781"/>
    <x v="2"/>
    <x v="2"/>
  </r>
  <r>
    <x v="25"/>
    <x v="106"/>
    <n v="0.97826086956521741"/>
    <x v="2"/>
    <x v="2"/>
  </r>
  <r>
    <x v="26"/>
    <x v="105"/>
    <n v="96.684782608695656"/>
    <x v="2"/>
    <x v="2"/>
  </r>
  <r>
    <x v="26"/>
    <x v="106"/>
    <n v="3.3152173913043477"/>
    <x v="2"/>
    <x v="2"/>
  </r>
  <r>
    <x v="27"/>
    <x v="105"/>
    <n v="96.902173913043484"/>
    <x v="2"/>
    <x v="2"/>
  </r>
  <r>
    <x v="27"/>
    <x v="106"/>
    <n v="3.097826086956522"/>
    <x v="2"/>
    <x v="2"/>
  </r>
  <r>
    <x v="28"/>
    <x v="105"/>
    <n v="98.206521739130437"/>
    <x v="2"/>
    <x v="2"/>
  </r>
  <r>
    <x v="28"/>
    <x v="106"/>
    <n v="1.7934782608695652"/>
    <x v="2"/>
    <x v="2"/>
  </r>
  <r>
    <x v="29"/>
    <x v="105"/>
    <n v="98.532608695652172"/>
    <x v="2"/>
    <x v="2"/>
  </r>
  <r>
    <x v="29"/>
    <x v="106"/>
    <n v="1.4673913043478262"/>
    <x v="2"/>
    <x v="2"/>
  </r>
  <r>
    <x v="30"/>
    <x v="105"/>
    <n v="84.510869565217391"/>
    <x v="2"/>
    <x v="2"/>
  </r>
  <r>
    <x v="30"/>
    <x v="106"/>
    <n v="15.489130434782609"/>
    <x v="2"/>
    <x v="2"/>
  </r>
  <r>
    <x v="31"/>
    <x v="105"/>
    <n v="99.347826086956516"/>
    <x v="2"/>
    <x v="2"/>
  </r>
  <r>
    <x v="31"/>
    <x v="106"/>
    <n v="0.65217391304347827"/>
    <x v="2"/>
    <x v="2"/>
  </r>
  <r>
    <x v="32"/>
    <x v="105"/>
    <n v="98.043478260869563"/>
    <x v="2"/>
    <x v="2"/>
  </r>
  <r>
    <x v="32"/>
    <x v="106"/>
    <n v="1.9565217391304348"/>
    <x v="2"/>
    <x v="2"/>
  </r>
  <r>
    <x v="33"/>
    <x v="105"/>
    <n v="98.206521739130437"/>
    <x v="2"/>
    <x v="2"/>
  </r>
  <r>
    <x v="33"/>
    <x v="106"/>
    <n v="1.7934782608695652"/>
    <x v="2"/>
    <x v="2"/>
  </r>
  <r>
    <x v="34"/>
    <x v="105"/>
    <n v="98.967391304347828"/>
    <x v="2"/>
    <x v="2"/>
  </r>
  <r>
    <x v="34"/>
    <x v="106"/>
    <n v="1.0326086956521738"/>
    <x v="2"/>
    <x v="2"/>
  </r>
  <r>
    <x v="21"/>
    <x v="103"/>
    <n v="75.91549295774648"/>
    <x v="3"/>
    <x v="2"/>
  </r>
  <r>
    <x v="21"/>
    <x v="104"/>
    <n v="16.197183098591548"/>
    <x v="3"/>
    <x v="2"/>
  </r>
  <r>
    <x v="21"/>
    <x v="4"/>
    <n v="7.887323943661972"/>
    <x v="3"/>
    <x v="2"/>
  </r>
  <r>
    <x v="22"/>
    <x v="105"/>
    <n v="98.309859154929583"/>
    <x v="3"/>
    <x v="2"/>
  </r>
  <r>
    <x v="22"/>
    <x v="106"/>
    <n v="1.6901408450704225"/>
    <x v="3"/>
    <x v="2"/>
  </r>
  <r>
    <x v="23"/>
    <x v="105"/>
    <n v="86.901408450704224"/>
    <x v="3"/>
    <x v="2"/>
  </r>
  <r>
    <x v="23"/>
    <x v="106"/>
    <n v="13.098591549295774"/>
    <x v="3"/>
    <x v="2"/>
  </r>
  <r>
    <x v="24"/>
    <x v="105"/>
    <n v="99.436619718309856"/>
    <x v="3"/>
    <x v="2"/>
  </r>
  <r>
    <x v="24"/>
    <x v="106"/>
    <n v="0.56338028169014087"/>
    <x v="3"/>
    <x v="2"/>
  </r>
  <r>
    <x v="25"/>
    <x v="105"/>
    <n v="99.014084507042256"/>
    <x v="3"/>
    <x v="2"/>
  </r>
  <r>
    <x v="25"/>
    <x v="106"/>
    <n v="0.9859154929577465"/>
    <x v="3"/>
    <x v="2"/>
  </r>
  <r>
    <x v="26"/>
    <x v="105"/>
    <n v="59.577464788732392"/>
    <x v="3"/>
    <x v="2"/>
  </r>
  <r>
    <x v="26"/>
    <x v="106"/>
    <n v="40.422535211267608"/>
    <x v="3"/>
    <x v="2"/>
  </r>
  <r>
    <x v="27"/>
    <x v="105"/>
    <n v="95.492957746478879"/>
    <x v="3"/>
    <x v="2"/>
  </r>
  <r>
    <x v="27"/>
    <x v="106"/>
    <n v="4.507042253521127"/>
    <x v="3"/>
    <x v="2"/>
  </r>
  <r>
    <x v="28"/>
    <x v="105"/>
    <n v="92.535211267605632"/>
    <x v="3"/>
    <x v="2"/>
  </r>
  <r>
    <x v="28"/>
    <x v="106"/>
    <n v="7.464788732394366"/>
    <x v="3"/>
    <x v="2"/>
  </r>
  <r>
    <x v="29"/>
    <x v="105"/>
    <n v="98.873239436619713"/>
    <x v="3"/>
    <x v="2"/>
  </r>
  <r>
    <x v="29"/>
    <x v="106"/>
    <n v="1.1267605633802817"/>
    <x v="3"/>
    <x v="2"/>
  </r>
  <r>
    <x v="30"/>
    <x v="105"/>
    <n v="60.845070422535208"/>
    <x v="3"/>
    <x v="2"/>
  </r>
  <r>
    <x v="30"/>
    <x v="106"/>
    <n v="39.154929577464792"/>
    <x v="3"/>
    <x v="2"/>
  </r>
  <r>
    <x v="31"/>
    <x v="105"/>
    <n v="98.309859154929583"/>
    <x v="3"/>
    <x v="2"/>
  </r>
  <r>
    <x v="31"/>
    <x v="106"/>
    <n v="1.6901408450704225"/>
    <x v="3"/>
    <x v="2"/>
  </r>
  <r>
    <x v="32"/>
    <x v="105"/>
    <n v="90.563380281690144"/>
    <x v="3"/>
    <x v="2"/>
  </r>
  <r>
    <x v="32"/>
    <x v="106"/>
    <n v="9.4366197183098599"/>
    <x v="3"/>
    <x v="2"/>
  </r>
  <r>
    <x v="33"/>
    <x v="105"/>
    <n v="93.802816901408448"/>
    <x v="3"/>
    <x v="2"/>
  </r>
  <r>
    <x v="33"/>
    <x v="106"/>
    <n v="6.197183098591549"/>
    <x v="3"/>
    <x v="2"/>
  </r>
  <r>
    <x v="34"/>
    <x v="105"/>
    <n v="98.450704225352112"/>
    <x v="3"/>
    <x v="2"/>
  </r>
  <r>
    <x v="34"/>
    <x v="106"/>
    <n v="1.5492957746478873"/>
    <x v="3"/>
    <x v="2"/>
  </r>
  <r>
    <x v="21"/>
    <x v="103"/>
    <n v="46.956521739130437"/>
    <x v="4"/>
    <x v="2"/>
  </r>
  <r>
    <x v="21"/>
    <x v="104"/>
    <n v="34.927536231884055"/>
    <x v="4"/>
    <x v="2"/>
  </r>
  <r>
    <x v="21"/>
    <x v="4"/>
    <n v="18.115942028985508"/>
    <x v="4"/>
    <x v="2"/>
  </r>
  <r>
    <x v="22"/>
    <x v="105"/>
    <n v="97.536231884057969"/>
    <x v="4"/>
    <x v="2"/>
  </r>
  <r>
    <x v="22"/>
    <x v="106"/>
    <n v="2.4637681159420288"/>
    <x v="4"/>
    <x v="2"/>
  </r>
  <r>
    <x v="23"/>
    <x v="105"/>
    <n v="94.637681159420296"/>
    <x v="4"/>
    <x v="2"/>
  </r>
  <r>
    <x v="23"/>
    <x v="106"/>
    <n v="5.36231884057971"/>
    <x v="4"/>
    <x v="2"/>
  </r>
  <r>
    <x v="24"/>
    <x v="105"/>
    <n v="99.85507246376811"/>
    <x v="4"/>
    <x v="2"/>
  </r>
  <r>
    <x v="24"/>
    <x v="106"/>
    <n v="0.14492753623188406"/>
    <x v="4"/>
    <x v="2"/>
  </r>
  <r>
    <x v="25"/>
    <x v="105"/>
    <n v="99.420289855072468"/>
    <x v="4"/>
    <x v="2"/>
  </r>
  <r>
    <x v="25"/>
    <x v="106"/>
    <n v="0.57971014492753625"/>
    <x v="4"/>
    <x v="2"/>
  </r>
  <r>
    <x v="26"/>
    <x v="105"/>
    <n v="83.333333333333329"/>
    <x v="4"/>
    <x v="2"/>
  </r>
  <r>
    <x v="26"/>
    <x v="106"/>
    <n v="16.666666666666668"/>
    <x v="4"/>
    <x v="2"/>
  </r>
  <r>
    <x v="27"/>
    <x v="105"/>
    <n v="96.956521739130437"/>
    <x v="4"/>
    <x v="2"/>
  </r>
  <r>
    <x v="27"/>
    <x v="106"/>
    <n v="3.0434782608695654"/>
    <x v="4"/>
    <x v="2"/>
  </r>
  <r>
    <x v="28"/>
    <x v="105"/>
    <n v="96.086956521739125"/>
    <x v="4"/>
    <x v="2"/>
  </r>
  <r>
    <x v="28"/>
    <x v="106"/>
    <n v="3.9130434782608696"/>
    <x v="4"/>
    <x v="2"/>
  </r>
  <r>
    <x v="29"/>
    <x v="105"/>
    <n v="98.550724637681157"/>
    <x v="4"/>
    <x v="2"/>
  </r>
  <r>
    <x v="29"/>
    <x v="106"/>
    <n v="1.4492753623188406"/>
    <x v="4"/>
    <x v="2"/>
  </r>
  <r>
    <x v="30"/>
    <x v="105"/>
    <n v="77.391304347826093"/>
    <x v="4"/>
    <x v="2"/>
  </r>
  <r>
    <x v="30"/>
    <x v="106"/>
    <n v="22.608695652173914"/>
    <x v="4"/>
    <x v="2"/>
  </r>
  <r>
    <x v="31"/>
    <x v="105"/>
    <n v="99.130434782608702"/>
    <x v="4"/>
    <x v="2"/>
  </r>
  <r>
    <x v="31"/>
    <x v="106"/>
    <n v="0.86956521739130432"/>
    <x v="4"/>
    <x v="2"/>
  </r>
  <r>
    <x v="32"/>
    <x v="105"/>
    <n v="96.521739130434781"/>
    <x v="4"/>
    <x v="2"/>
  </r>
  <r>
    <x v="32"/>
    <x v="106"/>
    <n v="3.4782608695652173"/>
    <x v="4"/>
    <x v="2"/>
  </r>
  <r>
    <x v="33"/>
    <x v="105"/>
    <n v="95.072463768115938"/>
    <x v="4"/>
    <x v="2"/>
  </r>
  <r>
    <x v="33"/>
    <x v="106"/>
    <n v="4.9275362318840576"/>
    <x v="4"/>
    <x v="2"/>
  </r>
  <r>
    <x v="34"/>
    <x v="105"/>
    <n v="97.246376811594203"/>
    <x v="4"/>
    <x v="2"/>
  </r>
  <r>
    <x v="34"/>
    <x v="106"/>
    <n v="2.7536231884057969"/>
    <x v="4"/>
    <x v="2"/>
  </r>
  <r>
    <x v="21"/>
    <x v="103"/>
    <n v="49.743589743589745"/>
    <x v="5"/>
    <x v="2"/>
  </r>
  <r>
    <x v="21"/>
    <x v="104"/>
    <n v="32.307692307692307"/>
    <x v="5"/>
    <x v="2"/>
  </r>
  <r>
    <x v="21"/>
    <x v="4"/>
    <n v="17.948717948717949"/>
    <x v="5"/>
    <x v="2"/>
  </r>
  <r>
    <x v="22"/>
    <x v="105"/>
    <n v="97.948717948717942"/>
    <x v="5"/>
    <x v="2"/>
  </r>
  <r>
    <x v="22"/>
    <x v="106"/>
    <n v="2.0512820512820511"/>
    <x v="5"/>
    <x v="2"/>
  </r>
  <r>
    <x v="23"/>
    <x v="105"/>
    <n v="94.358974358974365"/>
    <x v="5"/>
    <x v="2"/>
  </r>
  <r>
    <x v="23"/>
    <x v="106"/>
    <n v="5.6410256410256414"/>
    <x v="5"/>
    <x v="2"/>
  </r>
  <r>
    <x v="24"/>
    <x v="105"/>
    <n v="100"/>
    <x v="5"/>
    <x v="2"/>
  </r>
  <r>
    <x v="24"/>
    <x v="106"/>
    <n v="0"/>
    <x v="5"/>
    <x v="2"/>
  </r>
  <r>
    <x v="25"/>
    <x v="105"/>
    <n v="99.487179487179489"/>
    <x v="5"/>
    <x v="2"/>
  </r>
  <r>
    <x v="25"/>
    <x v="106"/>
    <n v="0.51282051282051277"/>
    <x v="5"/>
    <x v="2"/>
  </r>
  <r>
    <x v="26"/>
    <x v="105"/>
    <n v="86.666666666666671"/>
    <x v="5"/>
    <x v="2"/>
  </r>
  <r>
    <x v="26"/>
    <x v="106"/>
    <n v="13.333333333333334"/>
    <x v="5"/>
    <x v="2"/>
  </r>
  <r>
    <x v="27"/>
    <x v="105"/>
    <n v="96.410256410256409"/>
    <x v="5"/>
    <x v="2"/>
  </r>
  <r>
    <x v="27"/>
    <x v="106"/>
    <n v="3.5897435897435899"/>
    <x v="5"/>
    <x v="2"/>
  </r>
  <r>
    <x v="28"/>
    <x v="105"/>
    <n v="97.435897435897431"/>
    <x v="5"/>
    <x v="2"/>
  </r>
  <r>
    <x v="28"/>
    <x v="106"/>
    <n v="2.5641025641025643"/>
    <x v="5"/>
    <x v="2"/>
  </r>
  <r>
    <x v="29"/>
    <x v="105"/>
    <n v="98.974358974358978"/>
    <x v="5"/>
    <x v="2"/>
  </r>
  <r>
    <x v="29"/>
    <x v="106"/>
    <n v="1.0256410256410255"/>
    <x v="5"/>
    <x v="2"/>
  </r>
  <r>
    <x v="30"/>
    <x v="105"/>
    <n v="68.717948717948715"/>
    <x v="5"/>
    <x v="2"/>
  </r>
  <r>
    <x v="30"/>
    <x v="106"/>
    <n v="31.282051282051281"/>
    <x v="5"/>
    <x v="2"/>
  </r>
  <r>
    <x v="31"/>
    <x v="105"/>
    <n v="98.974358974358978"/>
    <x v="5"/>
    <x v="2"/>
  </r>
  <r>
    <x v="31"/>
    <x v="106"/>
    <n v="1.0256410256410255"/>
    <x v="5"/>
    <x v="2"/>
  </r>
  <r>
    <x v="32"/>
    <x v="105"/>
    <n v="96.410256410256409"/>
    <x v="5"/>
    <x v="2"/>
  </r>
  <r>
    <x v="32"/>
    <x v="106"/>
    <n v="3.5897435897435899"/>
    <x v="5"/>
    <x v="2"/>
  </r>
  <r>
    <x v="33"/>
    <x v="105"/>
    <n v="91.282051282051285"/>
    <x v="5"/>
    <x v="2"/>
  </r>
  <r>
    <x v="33"/>
    <x v="106"/>
    <n v="8.7179487179487172"/>
    <x v="5"/>
    <x v="2"/>
  </r>
  <r>
    <x v="34"/>
    <x v="105"/>
    <n v="94.358974358974365"/>
    <x v="5"/>
    <x v="2"/>
  </r>
  <r>
    <x v="34"/>
    <x v="106"/>
    <n v="5.6410256410256414"/>
    <x v="5"/>
    <x v="2"/>
  </r>
  <r>
    <x v="21"/>
    <x v="103"/>
    <n v="47.933884297520663"/>
    <x v="6"/>
    <x v="2"/>
  </r>
  <r>
    <x v="21"/>
    <x v="104"/>
    <n v="32.231404958677686"/>
    <x v="6"/>
    <x v="2"/>
  </r>
  <r>
    <x v="21"/>
    <x v="4"/>
    <n v="19.834710743801654"/>
    <x v="6"/>
    <x v="2"/>
  </r>
  <r>
    <x v="22"/>
    <x v="105"/>
    <n v="97.52066115702479"/>
    <x v="6"/>
    <x v="2"/>
  </r>
  <r>
    <x v="22"/>
    <x v="106"/>
    <n v="2.4793388429752068"/>
    <x v="6"/>
    <x v="2"/>
  </r>
  <r>
    <x v="23"/>
    <x v="105"/>
    <n v="98.347107438016522"/>
    <x v="6"/>
    <x v="2"/>
  </r>
  <r>
    <x v="23"/>
    <x v="106"/>
    <n v="1.6528925619834711"/>
    <x v="6"/>
    <x v="2"/>
  </r>
  <r>
    <x v="24"/>
    <x v="105"/>
    <n v="99.173553719008268"/>
    <x v="6"/>
    <x v="2"/>
  </r>
  <r>
    <x v="24"/>
    <x v="106"/>
    <n v="0.82644628099173556"/>
    <x v="6"/>
    <x v="2"/>
  </r>
  <r>
    <x v="25"/>
    <x v="105"/>
    <n v="100"/>
    <x v="6"/>
    <x v="2"/>
  </r>
  <r>
    <x v="25"/>
    <x v="106"/>
    <n v="0"/>
    <x v="6"/>
    <x v="2"/>
  </r>
  <r>
    <x v="26"/>
    <x v="105"/>
    <n v="71.900826446280988"/>
    <x v="6"/>
    <x v="2"/>
  </r>
  <r>
    <x v="26"/>
    <x v="106"/>
    <n v="28.099173553719009"/>
    <x v="6"/>
    <x v="2"/>
  </r>
  <r>
    <x v="27"/>
    <x v="105"/>
    <n v="95.867768595041326"/>
    <x v="6"/>
    <x v="2"/>
  </r>
  <r>
    <x v="27"/>
    <x v="106"/>
    <n v="4.1322314049586772"/>
    <x v="6"/>
    <x v="2"/>
  </r>
  <r>
    <x v="28"/>
    <x v="105"/>
    <n v="97.52066115702479"/>
    <x v="6"/>
    <x v="2"/>
  </r>
  <r>
    <x v="28"/>
    <x v="106"/>
    <n v="2.4793388429752068"/>
    <x v="6"/>
    <x v="2"/>
  </r>
  <r>
    <x v="29"/>
    <x v="105"/>
    <n v="96.694214876033058"/>
    <x v="6"/>
    <x v="2"/>
  </r>
  <r>
    <x v="29"/>
    <x v="106"/>
    <n v="3.3057851239669422"/>
    <x v="6"/>
    <x v="2"/>
  </r>
  <r>
    <x v="30"/>
    <x v="105"/>
    <n v="80.165289256198349"/>
    <x v="6"/>
    <x v="2"/>
  </r>
  <r>
    <x v="30"/>
    <x v="106"/>
    <n v="19.834710743801654"/>
    <x v="6"/>
    <x v="2"/>
  </r>
  <r>
    <x v="31"/>
    <x v="105"/>
    <n v="100"/>
    <x v="6"/>
    <x v="2"/>
  </r>
  <r>
    <x v="31"/>
    <x v="106"/>
    <n v="0"/>
    <x v="6"/>
    <x v="2"/>
  </r>
  <r>
    <x v="32"/>
    <x v="105"/>
    <n v="97.52066115702479"/>
    <x v="6"/>
    <x v="2"/>
  </r>
  <r>
    <x v="32"/>
    <x v="106"/>
    <n v="2.4793388429752068"/>
    <x v="6"/>
    <x v="2"/>
  </r>
  <r>
    <x v="33"/>
    <x v="105"/>
    <n v="99.173553719008268"/>
    <x v="6"/>
    <x v="2"/>
  </r>
  <r>
    <x v="33"/>
    <x v="106"/>
    <n v="0.82644628099173556"/>
    <x v="6"/>
    <x v="2"/>
  </r>
  <r>
    <x v="34"/>
    <x v="105"/>
    <n v="99.173553719008268"/>
    <x v="6"/>
    <x v="2"/>
  </r>
  <r>
    <x v="34"/>
    <x v="106"/>
    <n v="0.82644628099173556"/>
    <x v="6"/>
    <x v="2"/>
  </r>
  <r>
    <x v="21"/>
    <x v="103"/>
    <n v="49.253731343283583"/>
    <x v="7"/>
    <x v="2"/>
  </r>
  <r>
    <x v="21"/>
    <x v="104"/>
    <n v="35.820895522388057"/>
    <x v="7"/>
    <x v="2"/>
  </r>
  <r>
    <x v="21"/>
    <x v="4"/>
    <n v="14.925373134328359"/>
    <x v="7"/>
    <x v="2"/>
  </r>
  <r>
    <x v="22"/>
    <x v="105"/>
    <n v="96.517412935323378"/>
    <x v="7"/>
    <x v="2"/>
  </r>
  <r>
    <x v="22"/>
    <x v="106"/>
    <n v="3.4825870646766171"/>
    <x v="7"/>
    <x v="2"/>
  </r>
  <r>
    <x v="23"/>
    <x v="105"/>
    <n v="95.024875621890544"/>
    <x v="7"/>
    <x v="2"/>
  </r>
  <r>
    <x v="23"/>
    <x v="106"/>
    <n v="4.9751243781094523"/>
    <x v="7"/>
    <x v="2"/>
  </r>
  <r>
    <x v="24"/>
    <x v="105"/>
    <n v="100"/>
    <x v="7"/>
    <x v="2"/>
  </r>
  <r>
    <x v="24"/>
    <x v="106"/>
    <n v="0"/>
    <x v="7"/>
    <x v="2"/>
  </r>
  <r>
    <x v="25"/>
    <x v="105"/>
    <n v="99.50248756218906"/>
    <x v="7"/>
    <x v="2"/>
  </r>
  <r>
    <x v="25"/>
    <x v="106"/>
    <n v="0.49751243781094528"/>
    <x v="7"/>
    <x v="2"/>
  </r>
  <r>
    <x v="26"/>
    <x v="105"/>
    <n v="84.577114427860693"/>
    <x v="7"/>
    <x v="2"/>
  </r>
  <r>
    <x v="26"/>
    <x v="106"/>
    <n v="15.422885572139304"/>
    <x v="7"/>
    <x v="2"/>
  </r>
  <r>
    <x v="27"/>
    <x v="105"/>
    <n v="97.512437810945272"/>
    <x v="7"/>
    <x v="2"/>
  </r>
  <r>
    <x v="27"/>
    <x v="106"/>
    <n v="2.4875621890547261"/>
    <x v="7"/>
    <x v="2"/>
  </r>
  <r>
    <x v="28"/>
    <x v="105"/>
    <n v="93.53233830845771"/>
    <x v="7"/>
    <x v="2"/>
  </r>
  <r>
    <x v="28"/>
    <x v="106"/>
    <n v="6.4676616915422889"/>
    <x v="7"/>
    <x v="2"/>
  </r>
  <r>
    <x v="29"/>
    <x v="105"/>
    <n v="98.507462686567166"/>
    <x v="7"/>
    <x v="2"/>
  </r>
  <r>
    <x v="29"/>
    <x v="106"/>
    <n v="1.4925373134328359"/>
    <x v="7"/>
    <x v="2"/>
  </r>
  <r>
    <x v="30"/>
    <x v="105"/>
    <n v="81.094527363184085"/>
    <x v="7"/>
    <x v="2"/>
  </r>
  <r>
    <x v="30"/>
    <x v="106"/>
    <n v="18.905472636815919"/>
    <x v="7"/>
    <x v="2"/>
  </r>
  <r>
    <x v="31"/>
    <x v="105"/>
    <n v="99.004975124378106"/>
    <x v="7"/>
    <x v="2"/>
  </r>
  <r>
    <x v="31"/>
    <x v="106"/>
    <n v="0.99502487562189057"/>
    <x v="7"/>
    <x v="2"/>
  </r>
  <r>
    <x v="32"/>
    <x v="105"/>
    <n v="96.517412935323378"/>
    <x v="7"/>
    <x v="2"/>
  </r>
  <r>
    <x v="32"/>
    <x v="106"/>
    <n v="3.4825870646766171"/>
    <x v="7"/>
    <x v="2"/>
  </r>
  <r>
    <x v="33"/>
    <x v="105"/>
    <n v="94.02985074626865"/>
    <x v="7"/>
    <x v="2"/>
  </r>
  <r>
    <x v="33"/>
    <x v="106"/>
    <n v="5.9701492537313436"/>
    <x v="7"/>
    <x v="2"/>
  </r>
  <r>
    <x v="34"/>
    <x v="105"/>
    <n v="97.014925373134332"/>
    <x v="7"/>
    <x v="2"/>
  </r>
  <r>
    <x v="34"/>
    <x v="106"/>
    <n v="2.9850746268656718"/>
    <x v="7"/>
    <x v="2"/>
  </r>
  <r>
    <x v="21"/>
    <x v="103"/>
    <n v="40.462427745664741"/>
    <x v="8"/>
    <x v="2"/>
  </r>
  <r>
    <x v="21"/>
    <x v="104"/>
    <n v="38.728323699421964"/>
    <x v="8"/>
    <x v="2"/>
  </r>
  <r>
    <x v="21"/>
    <x v="4"/>
    <n v="20.809248554913296"/>
    <x v="8"/>
    <x v="2"/>
  </r>
  <r>
    <x v="22"/>
    <x v="105"/>
    <n v="98.265895953757223"/>
    <x v="8"/>
    <x v="2"/>
  </r>
  <r>
    <x v="22"/>
    <x v="106"/>
    <n v="1.7341040462427746"/>
    <x v="8"/>
    <x v="2"/>
  </r>
  <r>
    <x v="23"/>
    <x v="105"/>
    <n v="91.907514450867055"/>
    <x v="8"/>
    <x v="2"/>
  </r>
  <r>
    <x v="23"/>
    <x v="106"/>
    <n v="8.0924855491329488"/>
    <x v="8"/>
    <x v="2"/>
  </r>
  <r>
    <x v="24"/>
    <x v="105"/>
    <n v="100"/>
    <x v="8"/>
    <x v="2"/>
  </r>
  <r>
    <x v="24"/>
    <x v="106"/>
    <n v="0"/>
    <x v="8"/>
    <x v="2"/>
  </r>
  <r>
    <x v="25"/>
    <x v="105"/>
    <n v="98.843930635838149"/>
    <x v="8"/>
    <x v="2"/>
  </r>
  <r>
    <x v="25"/>
    <x v="106"/>
    <n v="1.1560693641618498"/>
    <x v="8"/>
    <x v="2"/>
  </r>
  <r>
    <x v="26"/>
    <x v="105"/>
    <n v="86.127167630057798"/>
    <x v="8"/>
    <x v="2"/>
  </r>
  <r>
    <x v="26"/>
    <x v="106"/>
    <n v="13.872832369942197"/>
    <x v="8"/>
    <x v="2"/>
  </r>
  <r>
    <x v="27"/>
    <x v="105"/>
    <n v="97.687861271676297"/>
    <x v="8"/>
    <x v="2"/>
  </r>
  <r>
    <x v="27"/>
    <x v="106"/>
    <n v="2.3121387283236996"/>
    <x v="8"/>
    <x v="2"/>
  </r>
  <r>
    <x v="28"/>
    <x v="105"/>
    <n v="96.531791907514446"/>
    <x v="8"/>
    <x v="2"/>
  </r>
  <r>
    <x v="28"/>
    <x v="106"/>
    <n v="3.4682080924855492"/>
    <x v="8"/>
    <x v="2"/>
  </r>
  <r>
    <x v="29"/>
    <x v="105"/>
    <n v="99.421965317919074"/>
    <x v="8"/>
    <x v="2"/>
  </r>
  <r>
    <x v="29"/>
    <x v="106"/>
    <n v="0.5780346820809249"/>
    <x v="8"/>
    <x v="2"/>
  </r>
  <r>
    <x v="30"/>
    <x v="105"/>
    <n v="80.924855491329481"/>
    <x v="8"/>
    <x v="2"/>
  </r>
  <r>
    <x v="30"/>
    <x v="106"/>
    <n v="19.075144508670519"/>
    <x v="8"/>
    <x v="2"/>
  </r>
  <r>
    <x v="31"/>
    <x v="105"/>
    <n v="98.843930635838149"/>
    <x v="8"/>
    <x v="2"/>
  </r>
  <r>
    <x v="31"/>
    <x v="106"/>
    <n v="1.1560693641618498"/>
    <x v="8"/>
    <x v="2"/>
  </r>
  <r>
    <x v="32"/>
    <x v="105"/>
    <n v="95.95375722543352"/>
    <x v="8"/>
    <x v="2"/>
  </r>
  <r>
    <x v="32"/>
    <x v="106"/>
    <n v="4.0462427745664744"/>
    <x v="8"/>
    <x v="2"/>
  </r>
  <r>
    <x v="33"/>
    <x v="105"/>
    <n v="97.687861271676297"/>
    <x v="8"/>
    <x v="2"/>
  </r>
  <r>
    <x v="33"/>
    <x v="106"/>
    <n v="2.3121387283236996"/>
    <x v="8"/>
    <x v="2"/>
  </r>
  <r>
    <x v="34"/>
    <x v="105"/>
    <n v="99.421965317919074"/>
    <x v="8"/>
    <x v="2"/>
  </r>
  <r>
    <x v="34"/>
    <x v="106"/>
    <n v="0.5780346820809249"/>
    <x v="8"/>
    <x v="2"/>
  </r>
  <r>
    <x v="21"/>
    <x v="103"/>
    <n v="54.696132596685082"/>
    <x v="9"/>
    <x v="2"/>
  </r>
  <r>
    <x v="21"/>
    <x v="104"/>
    <n v="37.016574585635361"/>
    <x v="9"/>
    <x v="2"/>
  </r>
  <r>
    <x v="21"/>
    <x v="4"/>
    <n v="8.2872928176795586"/>
    <x v="9"/>
    <x v="2"/>
  </r>
  <r>
    <x v="22"/>
    <x v="105"/>
    <n v="97.790055248618785"/>
    <x v="9"/>
    <x v="2"/>
  </r>
  <r>
    <x v="22"/>
    <x v="106"/>
    <n v="2.2099447513812156"/>
    <x v="9"/>
    <x v="2"/>
  </r>
  <r>
    <x v="23"/>
    <x v="105"/>
    <n v="76.795580110497241"/>
    <x v="9"/>
    <x v="2"/>
  </r>
  <r>
    <x v="23"/>
    <x v="106"/>
    <n v="23.204419889502763"/>
    <x v="9"/>
    <x v="2"/>
  </r>
  <r>
    <x v="24"/>
    <x v="105"/>
    <n v="100"/>
    <x v="9"/>
    <x v="2"/>
  </r>
  <r>
    <x v="24"/>
    <x v="106"/>
    <n v="0"/>
    <x v="9"/>
    <x v="2"/>
  </r>
  <r>
    <x v="25"/>
    <x v="105"/>
    <n v="98.342541436464089"/>
    <x v="9"/>
    <x v="2"/>
  </r>
  <r>
    <x v="25"/>
    <x v="106"/>
    <n v="1.6574585635359116"/>
    <x v="9"/>
    <x v="2"/>
  </r>
  <r>
    <x v="26"/>
    <x v="105"/>
    <n v="88.39779005524862"/>
    <x v="9"/>
    <x v="2"/>
  </r>
  <r>
    <x v="26"/>
    <x v="106"/>
    <n v="11.602209944751381"/>
    <x v="9"/>
    <x v="2"/>
  </r>
  <r>
    <x v="27"/>
    <x v="105"/>
    <n v="97.237569060773481"/>
    <x v="9"/>
    <x v="2"/>
  </r>
  <r>
    <x v="27"/>
    <x v="106"/>
    <n v="2.7624309392265194"/>
    <x v="9"/>
    <x v="2"/>
  </r>
  <r>
    <x v="28"/>
    <x v="105"/>
    <n v="95.027624309392266"/>
    <x v="9"/>
    <x v="2"/>
  </r>
  <r>
    <x v="28"/>
    <x v="106"/>
    <n v="4.972375690607735"/>
    <x v="9"/>
    <x v="2"/>
  </r>
  <r>
    <x v="29"/>
    <x v="105"/>
    <n v="97.237569060773481"/>
    <x v="9"/>
    <x v="2"/>
  </r>
  <r>
    <x v="29"/>
    <x v="106"/>
    <n v="2.7624309392265194"/>
    <x v="9"/>
    <x v="2"/>
  </r>
  <r>
    <x v="30"/>
    <x v="105"/>
    <n v="77.900552486187848"/>
    <x v="9"/>
    <x v="2"/>
  </r>
  <r>
    <x v="30"/>
    <x v="106"/>
    <n v="22.099447513812155"/>
    <x v="9"/>
    <x v="2"/>
  </r>
  <r>
    <x v="31"/>
    <x v="105"/>
    <n v="98.342541436464089"/>
    <x v="9"/>
    <x v="2"/>
  </r>
  <r>
    <x v="31"/>
    <x v="106"/>
    <n v="1.6574585635359116"/>
    <x v="9"/>
    <x v="2"/>
  </r>
  <r>
    <x v="32"/>
    <x v="105"/>
    <n v="94.475138121546962"/>
    <x v="9"/>
    <x v="2"/>
  </r>
  <r>
    <x v="32"/>
    <x v="106"/>
    <n v="5.5248618784530388"/>
    <x v="9"/>
    <x v="2"/>
  </r>
  <r>
    <x v="33"/>
    <x v="105"/>
    <n v="99.447513812154696"/>
    <x v="9"/>
    <x v="2"/>
  </r>
  <r>
    <x v="33"/>
    <x v="106"/>
    <n v="0.5524861878453039"/>
    <x v="9"/>
    <x v="2"/>
  </r>
  <r>
    <x v="34"/>
    <x v="105"/>
    <n v="98.342541436464089"/>
    <x v="9"/>
    <x v="2"/>
  </r>
  <r>
    <x v="34"/>
    <x v="106"/>
    <n v="1.6574585635359116"/>
    <x v="9"/>
    <x v="2"/>
  </r>
  <r>
    <x v="21"/>
    <x v="103"/>
    <n v="67.114093959731548"/>
    <x v="10"/>
    <x v="2"/>
  </r>
  <r>
    <x v="21"/>
    <x v="104"/>
    <n v="26.174496644295303"/>
    <x v="10"/>
    <x v="2"/>
  </r>
  <r>
    <x v="21"/>
    <x v="4"/>
    <n v="6.7114093959731544"/>
    <x v="10"/>
    <x v="2"/>
  </r>
  <r>
    <x v="22"/>
    <x v="105"/>
    <n v="97.986577181208048"/>
    <x v="10"/>
    <x v="2"/>
  </r>
  <r>
    <x v="22"/>
    <x v="106"/>
    <n v="2.0134228187919465"/>
    <x v="10"/>
    <x v="2"/>
  </r>
  <r>
    <x v="23"/>
    <x v="105"/>
    <n v="81.87919463087249"/>
    <x v="10"/>
    <x v="2"/>
  </r>
  <r>
    <x v="23"/>
    <x v="106"/>
    <n v="18.120805369127517"/>
    <x v="10"/>
    <x v="2"/>
  </r>
  <r>
    <x v="24"/>
    <x v="105"/>
    <n v="100"/>
    <x v="10"/>
    <x v="2"/>
  </r>
  <r>
    <x v="24"/>
    <x v="106"/>
    <n v="0"/>
    <x v="10"/>
    <x v="2"/>
  </r>
  <r>
    <x v="25"/>
    <x v="105"/>
    <n v="98.65771812080537"/>
    <x v="10"/>
    <x v="2"/>
  </r>
  <r>
    <x v="25"/>
    <x v="106"/>
    <n v="1.3422818791946309"/>
    <x v="10"/>
    <x v="2"/>
  </r>
  <r>
    <x v="26"/>
    <x v="105"/>
    <n v="73.825503355704697"/>
    <x v="10"/>
    <x v="2"/>
  </r>
  <r>
    <x v="26"/>
    <x v="106"/>
    <n v="26.174496644295303"/>
    <x v="10"/>
    <x v="2"/>
  </r>
  <r>
    <x v="27"/>
    <x v="105"/>
    <n v="93.288590604026851"/>
    <x v="10"/>
    <x v="2"/>
  </r>
  <r>
    <x v="27"/>
    <x v="106"/>
    <n v="6.7114093959731544"/>
    <x v="10"/>
    <x v="2"/>
  </r>
  <r>
    <x v="28"/>
    <x v="105"/>
    <n v="92.617449664429529"/>
    <x v="10"/>
    <x v="2"/>
  </r>
  <r>
    <x v="28"/>
    <x v="106"/>
    <n v="7.3825503355704694"/>
    <x v="10"/>
    <x v="2"/>
  </r>
  <r>
    <x v="29"/>
    <x v="105"/>
    <n v="96.644295302013418"/>
    <x v="10"/>
    <x v="2"/>
  </r>
  <r>
    <x v="29"/>
    <x v="106"/>
    <n v="3.3557046979865772"/>
    <x v="10"/>
    <x v="2"/>
  </r>
  <r>
    <x v="30"/>
    <x v="105"/>
    <n v="75.167785234899327"/>
    <x v="10"/>
    <x v="2"/>
  </r>
  <r>
    <x v="30"/>
    <x v="106"/>
    <n v="24.832214765100669"/>
    <x v="10"/>
    <x v="2"/>
  </r>
  <r>
    <x v="31"/>
    <x v="105"/>
    <n v="98.65771812080537"/>
    <x v="10"/>
    <x v="2"/>
  </r>
  <r>
    <x v="31"/>
    <x v="106"/>
    <n v="1.3422818791946309"/>
    <x v="10"/>
    <x v="2"/>
  </r>
  <r>
    <x v="32"/>
    <x v="105"/>
    <n v="87.919463087248317"/>
    <x v="10"/>
    <x v="2"/>
  </r>
  <r>
    <x v="32"/>
    <x v="106"/>
    <n v="12.080536912751677"/>
    <x v="10"/>
    <x v="2"/>
  </r>
  <r>
    <x v="33"/>
    <x v="105"/>
    <n v="93.288590604026851"/>
    <x v="10"/>
    <x v="2"/>
  </r>
  <r>
    <x v="33"/>
    <x v="106"/>
    <n v="6.7114093959731544"/>
    <x v="10"/>
    <x v="2"/>
  </r>
  <r>
    <x v="34"/>
    <x v="105"/>
    <n v="96.644295302013418"/>
    <x v="10"/>
    <x v="2"/>
  </r>
  <r>
    <x v="34"/>
    <x v="106"/>
    <n v="3.3557046979865772"/>
    <x v="10"/>
    <x v="2"/>
  </r>
  <r>
    <x v="21"/>
    <x v="103"/>
    <n v="42.95302013422819"/>
    <x v="11"/>
    <x v="2"/>
  </r>
  <r>
    <x v="21"/>
    <x v="104"/>
    <n v="47.651006711409394"/>
    <x v="11"/>
    <x v="2"/>
  </r>
  <r>
    <x v="21"/>
    <x v="4"/>
    <n v="9.3959731543624159"/>
    <x v="11"/>
    <x v="2"/>
  </r>
  <r>
    <x v="22"/>
    <x v="105"/>
    <n v="97.986577181208048"/>
    <x v="11"/>
    <x v="2"/>
  </r>
  <r>
    <x v="22"/>
    <x v="106"/>
    <n v="2.0134228187919465"/>
    <x v="11"/>
    <x v="2"/>
  </r>
  <r>
    <x v="23"/>
    <x v="105"/>
    <n v="89.932885906040269"/>
    <x v="11"/>
    <x v="2"/>
  </r>
  <r>
    <x v="23"/>
    <x v="106"/>
    <n v="10.067114093959731"/>
    <x v="11"/>
    <x v="2"/>
  </r>
  <r>
    <x v="24"/>
    <x v="105"/>
    <n v="100"/>
    <x v="11"/>
    <x v="2"/>
  </r>
  <r>
    <x v="24"/>
    <x v="106"/>
    <n v="0"/>
    <x v="11"/>
    <x v="2"/>
  </r>
  <r>
    <x v="25"/>
    <x v="105"/>
    <n v="100"/>
    <x v="11"/>
    <x v="2"/>
  </r>
  <r>
    <x v="25"/>
    <x v="106"/>
    <n v="0"/>
    <x v="11"/>
    <x v="2"/>
  </r>
  <r>
    <x v="26"/>
    <x v="105"/>
    <n v="77.181208053691279"/>
    <x v="11"/>
    <x v="2"/>
  </r>
  <r>
    <x v="26"/>
    <x v="106"/>
    <n v="22.818791946308725"/>
    <x v="11"/>
    <x v="2"/>
  </r>
  <r>
    <x v="27"/>
    <x v="105"/>
    <n v="95.302013422818789"/>
    <x v="11"/>
    <x v="2"/>
  </r>
  <r>
    <x v="27"/>
    <x v="106"/>
    <n v="4.6979865771812079"/>
    <x v="11"/>
    <x v="2"/>
  </r>
  <r>
    <x v="28"/>
    <x v="105"/>
    <n v="97.986577181208048"/>
    <x v="11"/>
    <x v="2"/>
  </r>
  <r>
    <x v="28"/>
    <x v="106"/>
    <n v="2.0134228187919465"/>
    <x v="11"/>
    <x v="2"/>
  </r>
  <r>
    <x v="29"/>
    <x v="105"/>
    <n v="97.986577181208048"/>
    <x v="11"/>
    <x v="2"/>
  </r>
  <r>
    <x v="29"/>
    <x v="106"/>
    <n v="2.0134228187919465"/>
    <x v="11"/>
    <x v="2"/>
  </r>
  <r>
    <x v="30"/>
    <x v="105"/>
    <n v="84.56375838926175"/>
    <x v="11"/>
    <x v="2"/>
  </r>
  <r>
    <x v="30"/>
    <x v="106"/>
    <n v="15.436241610738255"/>
    <x v="11"/>
    <x v="2"/>
  </r>
  <r>
    <x v="31"/>
    <x v="105"/>
    <n v="98.65771812080537"/>
    <x v="11"/>
    <x v="2"/>
  </r>
  <r>
    <x v="31"/>
    <x v="106"/>
    <n v="1.3422818791946309"/>
    <x v="11"/>
    <x v="2"/>
  </r>
  <r>
    <x v="32"/>
    <x v="105"/>
    <n v="96.644295302013418"/>
    <x v="11"/>
    <x v="2"/>
  </r>
  <r>
    <x v="32"/>
    <x v="106"/>
    <n v="3.3557046979865772"/>
    <x v="11"/>
    <x v="2"/>
  </r>
  <r>
    <x v="33"/>
    <x v="105"/>
    <n v="96.644295302013418"/>
    <x v="11"/>
    <x v="2"/>
  </r>
  <r>
    <x v="33"/>
    <x v="106"/>
    <n v="3.3557046979865772"/>
    <x v="11"/>
    <x v="2"/>
  </r>
  <r>
    <x v="34"/>
    <x v="105"/>
    <n v="97.31543624161074"/>
    <x v="11"/>
    <x v="2"/>
  </r>
  <r>
    <x v="34"/>
    <x v="106"/>
    <n v="2.6845637583892619"/>
    <x v="11"/>
    <x v="2"/>
  </r>
  <r>
    <x v="21"/>
    <x v="103"/>
    <n v="62.711864406779661"/>
    <x v="12"/>
    <x v="2"/>
  </r>
  <r>
    <x v="21"/>
    <x v="104"/>
    <n v="22.033898305084747"/>
    <x v="12"/>
    <x v="2"/>
  </r>
  <r>
    <x v="21"/>
    <x v="4"/>
    <n v="15.254237288135593"/>
    <x v="12"/>
    <x v="2"/>
  </r>
  <r>
    <x v="22"/>
    <x v="105"/>
    <n v="98.305084745762713"/>
    <x v="12"/>
    <x v="2"/>
  </r>
  <r>
    <x v="22"/>
    <x v="106"/>
    <n v="1.6949152542372881"/>
    <x v="12"/>
    <x v="2"/>
  </r>
  <r>
    <x v="23"/>
    <x v="105"/>
    <n v="90.677966101694921"/>
    <x v="12"/>
    <x v="2"/>
  </r>
  <r>
    <x v="23"/>
    <x v="106"/>
    <n v="9.3220338983050848"/>
    <x v="12"/>
    <x v="2"/>
  </r>
  <r>
    <x v="24"/>
    <x v="105"/>
    <n v="99.152542372881356"/>
    <x v="12"/>
    <x v="2"/>
  </r>
  <r>
    <x v="24"/>
    <x v="106"/>
    <n v="0.84745762711864403"/>
    <x v="12"/>
    <x v="2"/>
  </r>
  <r>
    <x v="25"/>
    <x v="105"/>
    <n v="97.457627118644069"/>
    <x v="12"/>
    <x v="2"/>
  </r>
  <r>
    <x v="25"/>
    <x v="106"/>
    <n v="2.5423728813559321"/>
    <x v="12"/>
    <x v="2"/>
  </r>
  <r>
    <x v="26"/>
    <x v="105"/>
    <n v="66.101694915254242"/>
    <x v="12"/>
    <x v="2"/>
  </r>
  <r>
    <x v="26"/>
    <x v="106"/>
    <n v="33.898305084745765"/>
    <x v="12"/>
    <x v="2"/>
  </r>
  <r>
    <x v="27"/>
    <x v="105"/>
    <n v="89.830508474576277"/>
    <x v="12"/>
    <x v="2"/>
  </r>
  <r>
    <x v="27"/>
    <x v="106"/>
    <n v="10.169491525423728"/>
    <x v="12"/>
    <x v="2"/>
  </r>
  <r>
    <x v="28"/>
    <x v="105"/>
    <n v="95.762711864406782"/>
    <x v="12"/>
    <x v="2"/>
  </r>
  <r>
    <x v="28"/>
    <x v="106"/>
    <n v="4.2372881355932206"/>
    <x v="12"/>
    <x v="2"/>
  </r>
  <r>
    <x v="29"/>
    <x v="105"/>
    <n v="99.152542372881356"/>
    <x v="12"/>
    <x v="2"/>
  </r>
  <r>
    <x v="29"/>
    <x v="106"/>
    <n v="0.84745762711864403"/>
    <x v="12"/>
    <x v="2"/>
  </r>
  <r>
    <x v="30"/>
    <x v="105"/>
    <n v="77.118644067796609"/>
    <x v="12"/>
    <x v="2"/>
  </r>
  <r>
    <x v="30"/>
    <x v="106"/>
    <n v="22.881355932203391"/>
    <x v="12"/>
    <x v="2"/>
  </r>
  <r>
    <x v="31"/>
    <x v="105"/>
    <n v="98.305084745762713"/>
    <x v="12"/>
    <x v="2"/>
  </r>
  <r>
    <x v="31"/>
    <x v="106"/>
    <n v="1.6949152542372881"/>
    <x v="12"/>
    <x v="2"/>
  </r>
  <r>
    <x v="32"/>
    <x v="105"/>
    <n v="88.983050847457633"/>
    <x v="12"/>
    <x v="2"/>
  </r>
  <r>
    <x v="32"/>
    <x v="106"/>
    <n v="11.016949152542374"/>
    <x v="12"/>
    <x v="2"/>
  </r>
  <r>
    <x v="33"/>
    <x v="105"/>
    <n v="91.525423728813564"/>
    <x v="12"/>
    <x v="2"/>
  </r>
  <r>
    <x v="33"/>
    <x v="106"/>
    <n v="8.4745762711864412"/>
    <x v="12"/>
    <x v="2"/>
  </r>
  <r>
    <x v="34"/>
    <x v="105"/>
    <n v="88.983050847457633"/>
    <x v="12"/>
    <x v="2"/>
  </r>
  <r>
    <x v="34"/>
    <x v="106"/>
    <n v="11.016949152542374"/>
    <x v="12"/>
    <x v="2"/>
  </r>
  <r>
    <x v="21"/>
    <x v="103"/>
    <n v="75.324675324675326"/>
    <x v="13"/>
    <x v="2"/>
  </r>
  <r>
    <x v="21"/>
    <x v="104"/>
    <n v="16.883116883116884"/>
    <x v="13"/>
    <x v="2"/>
  </r>
  <r>
    <x v="21"/>
    <x v="4"/>
    <n v="7.7922077922077921"/>
    <x v="13"/>
    <x v="2"/>
  </r>
  <r>
    <x v="22"/>
    <x v="105"/>
    <n v="93.506493506493513"/>
    <x v="13"/>
    <x v="2"/>
  </r>
  <r>
    <x v="22"/>
    <x v="106"/>
    <n v="6.4935064935064934"/>
    <x v="13"/>
    <x v="2"/>
  </r>
  <r>
    <x v="23"/>
    <x v="105"/>
    <n v="87.012987012987011"/>
    <x v="13"/>
    <x v="2"/>
  </r>
  <r>
    <x v="23"/>
    <x v="106"/>
    <n v="12.987012987012987"/>
    <x v="13"/>
    <x v="2"/>
  </r>
  <r>
    <x v="24"/>
    <x v="105"/>
    <n v="100"/>
    <x v="13"/>
    <x v="2"/>
  </r>
  <r>
    <x v="24"/>
    <x v="106"/>
    <n v="0"/>
    <x v="13"/>
    <x v="2"/>
  </r>
  <r>
    <x v="25"/>
    <x v="105"/>
    <n v="98.701298701298697"/>
    <x v="13"/>
    <x v="2"/>
  </r>
  <r>
    <x v="25"/>
    <x v="106"/>
    <n v="1.2987012987012987"/>
    <x v="13"/>
    <x v="2"/>
  </r>
  <r>
    <x v="26"/>
    <x v="105"/>
    <n v="74.025974025974023"/>
    <x v="13"/>
    <x v="2"/>
  </r>
  <r>
    <x v="26"/>
    <x v="106"/>
    <n v="25.974025974025974"/>
    <x v="13"/>
    <x v="2"/>
  </r>
  <r>
    <x v="27"/>
    <x v="105"/>
    <n v="97.402597402597408"/>
    <x v="13"/>
    <x v="2"/>
  </r>
  <r>
    <x v="27"/>
    <x v="106"/>
    <n v="2.5974025974025974"/>
    <x v="13"/>
    <x v="2"/>
  </r>
  <r>
    <x v="28"/>
    <x v="105"/>
    <n v="90.909090909090907"/>
    <x v="13"/>
    <x v="2"/>
  </r>
  <r>
    <x v="28"/>
    <x v="106"/>
    <n v="9.0909090909090917"/>
    <x v="13"/>
    <x v="2"/>
  </r>
  <r>
    <x v="29"/>
    <x v="105"/>
    <n v="100"/>
    <x v="13"/>
    <x v="2"/>
  </r>
  <r>
    <x v="29"/>
    <x v="106"/>
    <n v="0"/>
    <x v="13"/>
    <x v="2"/>
  </r>
  <r>
    <x v="30"/>
    <x v="105"/>
    <n v="61.038961038961041"/>
    <x v="13"/>
    <x v="2"/>
  </r>
  <r>
    <x v="30"/>
    <x v="106"/>
    <n v="38.961038961038959"/>
    <x v="13"/>
    <x v="2"/>
  </r>
  <r>
    <x v="31"/>
    <x v="105"/>
    <n v="100"/>
    <x v="13"/>
    <x v="2"/>
  </r>
  <r>
    <x v="31"/>
    <x v="106"/>
    <n v="0"/>
    <x v="13"/>
    <x v="2"/>
  </r>
  <r>
    <x v="32"/>
    <x v="105"/>
    <n v="90.909090909090907"/>
    <x v="13"/>
    <x v="2"/>
  </r>
  <r>
    <x v="32"/>
    <x v="106"/>
    <n v="9.0909090909090917"/>
    <x v="13"/>
    <x v="2"/>
  </r>
  <r>
    <x v="33"/>
    <x v="105"/>
    <n v="93.506493506493513"/>
    <x v="13"/>
    <x v="2"/>
  </r>
  <r>
    <x v="33"/>
    <x v="106"/>
    <n v="6.4935064935064934"/>
    <x v="13"/>
    <x v="2"/>
  </r>
  <r>
    <x v="34"/>
    <x v="105"/>
    <n v="98.701298701298697"/>
    <x v="13"/>
    <x v="2"/>
  </r>
  <r>
    <x v="34"/>
    <x v="106"/>
    <n v="1.2987012987012987"/>
    <x v="13"/>
    <x v="2"/>
  </r>
  <r>
    <x v="21"/>
    <x v="103"/>
    <n v="39.285714285714285"/>
    <x v="14"/>
    <x v="2"/>
  </r>
  <r>
    <x v="21"/>
    <x v="104"/>
    <n v="42.857142857142854"/>
    <x v="14"/>
    <x v="2"/>
  </r>
  <r>
    <x v="21"/>
    <x v="4"/>
    <n v="17.857142857142858"/>
    <x v="14"/>
    <x v="2"/>
  </r>
  <r>
    <x v="22"/>
    <x v="105"/>
    <n v="97.61904761904762"/>
    <x v="14"/>
    <x v="2"/>
  </r>
  <r>
    <x v="22"/>
    <x v="106"/>
    <n v="2.3809523809523809"/>
    <x v="14"/>
    <x v="2"/>
  </r>
  <r>
    <x v="23"/>
    <x v="105"/>
    <n v="94.047619047619051"/>
    <x v="14"/>
    <x v="2"/>
  </r>
  <r>
    <x v="23"/>
    <x v="106"/>
    <n v="5.9523809523809526"/>
    <x v="14"/>
    <x v="2"/>
  </r>
  <r>
    <x v="24"/>
    <x v="105"/>
    <n v="100"/>
    <x v="14"/>
    <x v="2"/>
  </r>
  <r>
    <x v="24"/>
    <x v="106"/>
    <n v="0"/>
    <x v="14"/>
    <x v="2"/>
  </r>
  <r>
    <x v="25"/>
    <x v="105"/>
    <n v="97.61904761904762"/>
    <x v="14"/>
    <x v="2"/>
  </r>
  <r>
    <x v="25"/>
    <x v="106"/>
    <n v="2.3809523809523809"/>
    <x v="14"/>
    <x v="2"/>
  </r>
  <r>
    <x v="26"/>
    <x v="105"/>
    <n v="100"/>
    <x v="14"/>
    <x v="2"/>
  </r>
  <r>
    <x v="26"/>
    <x v="106"/>
    <n v="0"/>
    <x v="14"/>
    <x v="2"/>
  </r>
  <r>
    <x v="27"/>
    <x v="105"/>
    <n v="90.476190476190482"/>
    <x v="14"/>
    <x v="2"/>
  </r>
  <r>
    <x v="27"/>
    <x v="106"/>
    <n v="9.5238095238095237"/>
    <x v="14"/>
    <x v="2"/>
  </r>
  <r>
    <x v="28"/>
    <x v="105"/>
    <n v="100"/>
    <x v="14"/>
    <x v="2"/>
  </r>
  <r>
    <x v="28"/>
    <x v="106"/>
    <n v="0"/>
    <x v="14"/>
    <x v="2"/>
  </r>
  <r>
    <x v="29"/>
    <x v="105"/>
    <n v="98.80952380952381"/>
    <x v="14"/>
    <x v="2"/>
  </r>
  <r>
    <x v="29"/>
    <x v="106"/>
    <n v="1.1904761904761905"/>
    <x v="14"/>
    <x v="2"/>
  </r>
  <r>
    <x v="30"/>
    <x v="105"/>
    <n v="85.714285714285708"/>
    <x v="14"/>
    <x v="2"/>
  </r>
  <r>
    <x v="30"/>
    <x v="106"/>
    <n v="14.285714285714286"/>
    <x v="14"/>
    <x v="2"/>
  </r>
  <r>
    <x v="31"/>
    <x v="105"/>
    <n v="98.80952380952381"/>
    <x v="14"/>
    <x v="2"/>
  </r>
  <r>
    <x v="31"/>
    <x v="106"/>
    <n v="1.1904761904761905"/>
    <x v="14"/>
    <x v="2"/>
  </r>
  <r>
    <x v="32"/>
    <x v="105"/>
    <n v="96.428571428571431"/>
    <x v="14"/>
    <x v="2"/>
  </r>
  <r>
    <x v="32"/>
    <x v="106"/>
    <n v="3.5714285714285716"/>
    <x v="14"/>
    <x v="2"/>
  </r>
  <r>
    <x v="33"/>
    <x v="105"/>
    <n v="98.80952380952381"/>
    <x v="14"/>
    <x v="2"/>
  </r>
  <r>
    <x v="33"/>
    <x v="106"/>
    <n v="1.1904761904761905"/>
    <x v="14"/>
    <x v="2"/>
  </r>
  <r>
    <x v="34"/>
    <x v="105"/>
    <n v="96.428571428571431"/>
    <x v="14"/>
    <x v="2"/>
  </r>
  <r>
    <x v="34"/>
    <x v="106"/>
    <n v="3.5714285714285716"/>
    <x v="14"/>
    <x v="2"/>
  </r>
  <r>
    <x v="21"/>
    <x v="103"/>
    <n v="78.494623655913983"/>
    <x v="15"/>
    <x v="2"/>
  </r>
  <r>
    <x v="21"/>
    <x v="104"/>
    <n v="18.27956989247312"/>
    <x v="15"/>
    <x v="2"/>
  </r>
  <r>
    <x v="21"/>
    <x v="4"/>
    <n v="3.225806451612903"/>
    <x v="15"/>
    <x v="2"/>
  </r>
  <r>
    <x v="22"/>
    <x v="105"/>
    <n v="100"/>
    <x v="15"/>
    <x v="2"/>
  </r>
  <r>
    <x v="22"/>
    <x v="106"/>
    <n v="0"/>
    <x v="15"/>
    <x v="2"/>
  </r>
  <r>
    <x v="23"/>
    <x v="105"/>
    <n v="77.41935483870968"/>
    <x v="15"/>
    <x v="2"/>
  </r>
  <r>
    <x v="23"/>
    <x v="106"/>
    <n v="22.580645161290324"/>
    <x v="15"/>
    <x v="2"/>
  </r>
  <r>
    <x v="24"/>
    <x v="105"/>
    <n v="98.924731182795696"/>
    <x v="15"/>
    <x v="2"/>
  </r>
  <r>
    <x v="24"/>
    <x v="106"/>
    <n v="1.075268817204301"/>
    <x v="15"/>
    <x v="2"/>
  </r>
  <r>
    <x v="25"/>
    <x v="105"/>
    <n v="95.6989247311828"/>
    <x v="15"/>
    <x v="2"/>
  </r>
  <r>
    <x v="25"/>
    <x v="106"/>
    <n v="4.301075268817204"/>
    <x v="15"/>
    <x v="2"/>
  </r>
  <r>
    <x v="26"/>
    <x v="105"/>
    <n v="67.741935483870961"/>
    <x v="15"/>
    <x v="2"/>
  </r>
  <r>
    <x v="26"/>
    <x v="106"/>
    <n v="32.258064516129032"/>
    <x v="15"/>
    <x v="2"/>
  </r>
  <r>
    <x v="27"/>
    <x v="105"/>
    <n v="92.473118279569889"/>
    <x v="15"/>
    <x v="2"/>
  </r>
  <r>
    <x v="27"/>
    <x v="106"/>
    <n v="7.5268817204301079"/>
    <x v="15"/>
    <x v="2"/>
  </r>
  <r>
    <x v="28"/>
    <x v="105"/>
    <n v="84.946236559139791"/>
    <x v="15"/>
    <x v="2"/>
  </r>
  <r>
    <x v="28"/>
    <x v="106"/>
    <n v="15.053763440860216"/>
    <x v="15"/>
    <x v="2"/>
  </r>
  <r>
    <x v="29"/>
    <x v="105"/>
    <n v="89.247311827956992"/>
    <x v="15"/>
    <x v="2"/>
  </r>
  <r>
    <x v="29"/>
    <x v="106"/>
    <n v="10.75268817204301"/>
    <x v="15"/>
    <x v="2"/>
  </r>
  <r>
    <x v="30"/>
    <x v="105"/>
    <n v="51.612903225806448"/>
    <x v="15"/>
    <x v="2"/>
  </r>
  <r>
    <x v="30"/>
    <x v="106"/>
    <n v="48.387096774193552"/>
    <x v="15"/>
    <x v="2"/>
  </r>
  <r>
    <x v="31"/>
    <x v="105"/>
    <n v="97.849462365591393"/>
    <x v="15"/>
    <x v="2"/>
  </r>
  <r>
    <x v="31"/>
    <x v="106"/>
    <n v="2.150537634408602"/>
    <x v="15"/>
    <x v="2"/>
  </r>
  <r>
    <x v="32"/>
    <x v="105"/>
    <n v="81.72043010752688"/>
    <x v="15"/>
    <x v="2"/>
  </r>
  <r>
    <x v="32"/>
    <x v="106"/>
    <n v="18.27956989247312"/>
    <x v="15"/>
    <x v="2"/>
  </r>
  <r>
    <x v="33"/>
    <x v="105"/>
    <n v="83.870967741935488"/>
    <x v="15"/>
    <x v="2"/>
  </r>
  <r>
    <x v="33"/>
    <x v="106"/>
    <n v="16.129032258064516"/>
    <x v="15"/>
    <x v="2"/>
  </r>
  <r>
    <x v="34"/>
    <x v="105"/>
    <n v="98.924731182795696"/>
    <x v="15"/>
    <x v="2"/>
  </r>
  <r>
    <x v="34"/>
    <x v="106"/>
    <n v="1.075268817204301"/>
    <x v="15"/>
    <x v="2"/>
  </r>
  <r>
    <x v="21"/>
    <x v="103"/>
    <n v="71.590909090909093"/>
    <x v="16"/>
    <x v="2"/>
  </r>
  <r>
    <x v="21"/>
    <x v="104"/>
    <n v="21.022727272727273"/>
    <x v="16"/>
    <x v="2"/>
  </r>
  <r>
    <x v="21"/>
    <x v="4"/>
    <n v="7.3863636363636367"/>
    <x v="16"/>
    <x v="2"/>
  </r>
  <r>
    <x v="22"/>
    <x v="105"/>
    <n v="97.727272727272734"/>
    <x v="16"/>
    <x v="2"/>
  </r>
  <r>
    <x v="22"/>
    <x v="106"/>
    <n v="2.2727272727272729"/>
    <x v="16"/>
    <x v="2"/>
  </r>
  <r>
    <x v="23"/>
    <x v="105"/>
    <n v="85.227272727272734"/>
    <x v="16"/>
    <x v="2"/>
  </r>
  <r>
    <x v="23"/>
    <x v="106"/>
    <n v="14.772727272727273"/>
    <x v="16"/>
    <x v="2"/>
  </r>
  <r>
    <x v="24"/>
    <x v="105"/>
    <n v="98.295454545454547"/>
    <x v="16"/>
    <x v="2"/>
  </r>
  <r>
    <x v="24"/>
    <x v="106"/>
    <n v="1.7045454545454546"/>
    <x v="16"/>
    <x v="2"/>
  </r>
  <r>
    <x v="25"/>
    <x v="105"/>
    <n v="96.590909090909093"/>
    <x v="16"/>
    <x v="2"/>
  </r>
  <r>
    <x v="25"/>
    <x v="106"/>
    <n v="3.4090909090909092"/>
    <x v="16"/>
    <x v="2"/>
  </r>
  <r>
    <x v="26"/>
    <x v="105"/>
    <n v="85.227272727272734"/>
    <x v="16"/>
    <x v="2"/>
  </r>
  <r>
    <x v="26"/>
    <x v="106"/>
    <n v="14.772727272727273"/>
    <x v="16"/>
    <x v="2"/>
  </r>
  <r>
    <x v="27"/>
    <x v="105"/>
    <n v="93.181818181818187"/>
    <x v="16"/>
    <x v="2"/>
  </r>
  <r>
    <x v="27"/>
    <x v="106"/>
    <n v="6.8181818181818183"/>
    <x v="16"/>
    <x v="2"/>
  </r>
  <r>
    <x v="28"/>
    <x v="105"/>
    <n v="86.36363636363636"/>
    <x v="16"/>
    <x v="2"/>
  </r>
  <r>
    <x v="28"/>
    <x v="106"/>
    <n v="13.636363636363637"/>
    <x v="16"/>
    <x v="2"/>
  </r>
  <r>
    <x v="29"/>
    <x v="105"/>
    <n v="96.590909090909093"/>
    <x v="16"/>
    <x v="2"/>
  </r>
  <r>
    <x v="29"/>
    <x v="106"/>
    <n v="3.4090909090909092"/>
    <x v="16"/>
    <x v="2"/>
  </r>
  <r>
    <x v="30"/>
    <x v="105"/>
    <n v="55.113636363636367"/>
    <x v="16"/>
    <x v="2"/>
  </r>
  <r>
    <x v="30"/>
    <x v="106"/>
    <n v="44.886363636363633"/>
    <x v="16"/>
    <x v="2"/>
  </r>
  <r>
    <x v="31"/>
    <x v="105"/>
    <n v="97.159090909090907"/>
    <x v="16"/>
    <x v="2"/>
  </r>
  <r>
    <x v="31"/>
    <x v="106"/>
    <n v="2.8409090909090908"/>
    <x v="16"/>
    <x v="2"/>
  </r>
  <r>
    <x v="32"/>
    <x v="105"/>
    <n v="89.204545454545453"/>
    <x v="16"/>
    <x v="2"/>
  </r>
  <r>
    <x v="32"/>
    <x v="106"/>
    <n v="10.795454545454545"/>
    <x v="16"/>
    <x v="2"/>
  </r>
  <r>
    <x v="33"/>
    <x v="105"/>
    <n v="87.5"/>
    <x v="16"/>
    <x v="2"/>
  </r>
  <r>
    <x v="33"/>
    <x v="106"/>
    <n v="12.5"/>
    <x v="16"/>
    <x v="2"/>
  </r>
  <r>
    <x v="34"/>
    <x v="105"/>
    <n v="92.61363636363636"/>
    <x v="16"/>
    <x v="2"/>
  </r>
  <r>
    <x v="34"/>
    <x v="106"/>
    <n v="7.3863636363636367"/>
    <x v="16"/>
    <x v="2"/>
  </r>
  <r>
    <x v="21"/>
    <x v="103"/>
    <n v="53.157204421959904"/>
    <x v="0"/>
    <x v="3"/>
  </r>
  <r>
    <x v="21"/>
    <x v="104"/>
    <n v="16.526138279932546"/>
    <x v="0"/>
    <x v="3"/>
  </r>
  <r>
    <x v="21"/>
    <x v="4"/>
    <n v="30.31665729810755"/>
    <x v="0"/>
    <x v="3"/>
  </r>
  <r>
    <x v="22"/>
    <x v="105"/>
    <n v="97.826494285178939"/>
    <x v="0"/>
    <x v="3"/>
  </r>
  <r>
    <x v="22"/>
    <x v="106"/>
    <n v="2.1735057148210606"/>
    <x v="0"/>
    <x v="3"/>
  </r>
  <r>
    <x v="23"/>
    <x v="105"/>
    <n v="87.933295859096873"/>
    <x v="0"/>
    <x v="3"/>
  </r>
  <r>
    <x v="23"/>
    <x v="106"/>
    <n v="12.066704140903129"/>
    <x v="0"/>
    <x v="3"/>
  </r>
  <r>
    <x v="24"/>
    <x v="105"/>
    <n v="99.138092561364061"/>
    <x v="0"/>
    <x v="3"/>
  </r>
  <r>
    <x v="24"/>
    <x v="106"/>
    <n v="0.86190743863593777"/>
    <x v="0"/>
    <x v="3"/>
  </r>
  <r>
    <x v="25"/>
    <x v="105"/>
    <n v="98.12628817687839"/>
    <x v="0"/>
    <x v="3"/>
  </r>
  <r>
    <x v="25"/>
    <x v="106"/>
    <n v="1.8737118231216039"/>
    <x v="0"/>
    <x v="3"/>
  </r>
  <r>
    <x v="26"/>
    <x v="105"/>
    <n v="85.741053026044597"/>
    <x v="0"/>
    <x v="3"/>
  </r>
  <r>
    <x v="26"/>
    <x v="106"/>
    <n v="14.258946973955405"/>
    <x v="0"/>
    <x v="3"/>
  </r>
  <r>
    <x v="27"/>
    <x v="105"/>
    <n v="94.322653175941539"/>
    <x v="0"/>
    <x v="3"/>
  </r>
  <r>
    <x v="27"/>
    <x v="106"/>
    <n v="5.6773468240584597"/>
    <x v="0"/>
    <x v="3"/>
  </r>
  <r>
    <x v="28"/>
    <x v="105"/>
    <n v="94.659921304103435"/>
    <x v="0"/>
    <x v="3"/>
  </r>
  <r>
    <x v="28"/>
    <x v="106"/>
    <n v="5.3400786958965707"/>
    <x v="0"/>
    <x v="3"/>
  </r>
  <r>
    <x v="29"/>
    <x v="105"/>
    <n v="98.145025295109619"/>
    <x v="0"/>
    <x v="3"/>
  </r>
  <r>
    <x v="29"/>
    <x v="106"/>
    <n v="1.854974704890388"/>
    <x v="0"/>
    <x v="3"/>
  </r>
  <r>
    <x v="30"/>
    <x v="105"/>
    <n v="71.875585534944719"/>
    <x v="0"/>
    <x v="3"/>
  </r>
  <r>
    <x v="30"/>
    <x v="106"/>
    <n v="28.124414465055274"/>
    <x v="0"/>
    <x v="3"/>
  </r>
  <r>
    <x v="31"/>
    <x v="105"/>
    <n v="98.594716132658803"/>
    <x v="0"/>
    <x v="3"/>
  </r>
  <r>
    <x v="31"/>
    <x v="106"/>
    <n v="1.4052838673412029"/>
    <x v="0"/>
    <x v="3"/>
  </r>
  <r>
    <x v="32"/>
    <x v="105"/>
    <n v="93.367060146149527"/>
    <x v="0"/>
    <x v="3"/>
  </r>
  <r>
    <x v="32"/>
    <x v="106"/>
    <n v="6.6329398538504778"/>
    <x v="0"/>
    <x v="3"/>
  </r>
  <r>
    <x v="33"/>
    <x v="105"/>
    <n v="94.28517893947911"/>
    <x v="0"/>
    <x v="3"/>
  </r>
  <r>
    <x v="33"/>
    <x v="106"/>
    <n v="5.714821060520892"/>
    <x v="0"/>
    <x v="3"/>
  </r>
  <r>
    <x v="34"/>
    <x v="105"/>
    <n v="97.414277684092184"/>
    <x v="0"/>
    <x v="3"/>
  </r>
  <r>
    <x v="34"/>
    <x v="106"/>
    <n v="2.5857223159078133"/>
    <x v="0"/>
    <x v="3"/>
  </r>
  <r>
    <x v="21"/>
    <x v="103"/>
    <n v="60.54481546572935"/>
    <x v="1"/>
    <x v="3"/>
  </r>
  <r>
    <x v="21"/>
    <x v="104"/>
    <n v="9.2267135325131804"/>
    <x v="1"/>
    <x v="3"/>
  </r>
  <r>
    <x v="21"/>
    <x v="4"/>
    <n v="30.22847100175747"/>
    <x v="1"/>
    <x v="3"/>
  </r>
  <r>
    <x v="22"/>
    <x v="105"/>
    <n v="99.033391915641474"/>
    <x v="1"/>
    <x v="3"/>
  </r>
  <r>
    <x v="22"/>
    <x v="106"/>
    <n v="0.96660808435852374"/>
    <x v="1"/>
    <x v="3"/>
  </r>
  <r>
    <x v="23"/>
    <x v="105"/>
    <n v="89.103690685413"/>
    <x v="1"/>
    <x v="3"/>
  </r>
  <r>
    <x v="23"/>
    <x v="106"/>
    <n v="10.896309314586995"/>
    <x v="1"/>
    <x v="3"/>
  </r>
  <r>
    <x v="24"/>
    <x v="105"/>
    <n v="99.121265377855892"/>
    <x v="1"/>
    <x v="3"/>
  </r>
  <r>
    <x v="24"/>
    <x v="106"/>
    <n v="0.87873462214411246"/>
    <x v="1"/>
    <x v="3"/>
  </r>
  <r>
    <x v="25"/>
    <x v="105"/>
    <n v="98.418277680140591"/>
    <x v="1"/>
    <x v="3"/>
  </r>
  <r>
    <x v="25"/>
    <x v="106"/>
    <n v="1.5817223198594024"/>
    <x v="1"/>
    <x v="3"/>
  </r>
  <r>
    <x v="26"/>
    <x v="105"/>
    <n v="90.86115992970123"/>
    <x v="1"/>
    <x v="3"/>
  </r>
  <r>
    <x v="26"/>
    <x v="106"/>
    <n v="9.1388400702987695"/>
    <x v="1"/>
    <x v="3"/>
  </r>
  <r>
    <x v="27"/>
    <x v="105"/>
    <n v="90.773286467486813"/>
    <x v="1"/>
    <x v="3"/>
  </r>
  <r>
    <x v="27"/>
    <x v="106"/>
    <n v="9.2267135325131804"/>
    <x v="1"/>
    <x v="3"/>
  </r>
  <r>
    <x v="28"/>
    <x v="105"/>
    <n v="91.91564147627416"/>
    <x v="1"/>
    <x v="3"/>
  </r>
  <r>
    <x v="28"/>
    <x v="106"/>
    <n v="8.0843585237258342"/>
    <x v="1"/>
    <x v="3"/>
  </r>
  <r>
    <x v="29"/>
    <x v="105"/>
    <n v="97.6274165202109"/>
    <x v="1"/>
    <x v="3"/>
  </r>
  <r>
    <x v="29"/>
    <x v="106"/>
    <n v="2.3725834797891037"/>
    <x v="1"/>
    <x v="3"/>
  </r>
  <r>
    <x v="30"/>
    <x v="105"/>
    <n v="62.478031634446396"/>
    <x v="1"/>
    <x v="3"/>
  </r>
  <r>
    <x v="30"/>
    <x v="106"/>
    <n v="37.521968365553604"/>
    <x v="1"/>
    <x v="3"/>
  </r>
  <r>
    <x v="31"/>
    <x v="105"/>
    <n v="98.506151142355009"/>
    <x v="1"/>
    <x v="3"/>
  </r>
  <r>
    <x v="31"/>
    <x v="106"/>
    <n v="1.4938488576449913"/>
    <x v="1"/>
    <x v="3"/>
  </r>
  <r>
    <x v="32"/>
    <x v="105"/>
    <n v="90.246045694200347"/>
    <x v="1"/>
    <x v="3"/>
  </r>
  <r>
    <x v="32"/>
    <x v="106"/>
    <n v="9.7539543057996489"/>
    <x v="1"/>
    <x v="3"/>
  </r>
  <r>
    <x v="33"/>
    <x v="105"/>
    <n v="92.003514938488578"/>
    <x v="1"/>
    <x v="3"/>
  </r>
  <r>
    <x v="33"/>
    <x v="106"/>
    <n v="7.9964850615114234"/>
    <x v="1"/>
    <x v="3"/>
  </r>
  <r>
    <x v="34"/>
    <x v="105"/>
    <n v="95.869947275922669"/>
    <x v="1"/>
    <x v="3"/>
  </r>
  <r>
    <x v="34"/>
    <x v="106"/>
    <n v="4.1300527240773288"/>
    <x v="1"/>
    <x v="3"/>
  </r>
  <r>
    <x v="21"/>
    <x v="103"/>
    <n v="36.949685534591197"/>
    <x v="2"/>
    <x v="3"/>
  </r>
  <r>
    <x v="21"/>
    <x v="104"/>
    <n v="26.834381551362682"/>
    <x v="2"/>
    <x v="3"/>
  </r>
  <r>
    <x v="21"/>
    <x v="4"/>
    <n v="36.215932914046121"/>
    <x v="2"/>
    <x v="3"/>
  </r>
  <r>
    <x v="22"/>
    <x v="105"/>
    <n v="96.96016771488469"/>
    <x v="2"/>
    <x v="3"/>
  </r>
  <r>
    <x v="22"/>
    <x v="106"/>
    <n v="3.0398322851153039"/>
    <x v="2"/>
    <x v="3"/>
  </r>
  <r>
    <x v="23"/>
    <x v="105"/>
    <n v="90.461215932914044"/>
    <x v="2"/>
    <x v="3"/>
  </r>
  <r>
    <x v="23"/>
    <x v="106"/>
    <n v="9.5387840670859543"/>
    <x v="2"/>
    <x v="3"/>
  </r>
  <r>
    <x v="24"/>
    <x v="105"/>
    <n v="99.318658280922435"/>
    <x v="2"/>
    <x v="3"/>
  </r>
  <r>
    <x v="24"/>
    <x v="106"/>
    <n v="0.68134171907756813"/>
    <x v="2"/>
    <x v="3"/>
  </r>
  <r>
    <x v="25"/>
    <x v="105"/>
    <n v="98.584905660377359"/>
    <x v="2"/>
    <x v="3"/>
  </r>
  <r>
    <x v="25"/>
    <x v="106"/>
    <n v="1.4150943396226414"/>
    <x v="2"/>
    <x v="3"/>
  </r>
  <r>
    <x v="26"/>
    <x v="105"/>
    <n v="95.911949685534594"/>
    <x v="2"/>
    <x v="3"/>
  </r>
  <r>
    <x v="26"/>
    <x v="106"/>
    <n v="4.0880503144654092"/>
    <x v="2"/>
    <x v="3"/>
  </r>
  <r>
    <x v="27"/>
    <x v="105"/>
    <n v="95.964360587002091"/>
    <x v="2"/>
    <x v="3"/>
  </r>
  <r>
    <x v="27"/>
    <x v="106"/>
    <n v="4.0356394129979032"/>
    <x v="2"/>
    <x v="3"/>
  </r>
  <r>
    <x v="28"/>
    <x v="105"/>
    <n v="97.746331236897277"/>
    <x v="2"/>
    <x v="3"/>
  </r>
  <r>
    <x v="28"/>
    <x v="106"/>
    <n v="2.2536687631027252"/>
    <x v="2"/>
    <x v="3"/>
  </r>
  <r>
    <x v="29"/>
    <x v="105"/>
    <n v="98.584905660377359"/>
    <x v="2"/>
    <x v="3"/>
  </r>
  <r>
    <x v="29"/>
    <x v="106"/>
    <n v="1.4150943396226414"/>
    <x v="2"/>
    <x v="3"/>
  </r>
  <r>
    <x v="30"/>
    <x v="105"/>
    <n v="82.180293501048212"/>
    <x v="2"/>
    <x v="3"/>
  </r>
  <r>
    <x v="30"/>
    <x v="106"/>
    <n v="17.819706498951781"/>
    <x v="2"/>
    <x v="3"/>
  </r>
  <r>
    <x v="31"/>
    <x v="105"/>
    <n v="98.742138364779876"/>
    <x v="2"/>
    <x v="3"/>
  </r>
  <r>
    <x v="31"/>
    <x v="106"/>
    <n v="1.2578616352201257"/>
    <x v="2"/>
    <x v="3"/>
  </r>
  <r>
    <x v="32"/>
    <x v="105"/>
    <n v="97.327044025157235"/>
    <x v="2"/>
    <x v="3"/>
  </r>
  <r>
    <x v="32"/>
    <x v="106"/>
    <n v="2.6729559748427674"/>
    <x v="2"/>
    <x v="3"/>
  </r>
  <r>
    <x v="33"/>
    <x v="105"/>
    <n v="97.064989517819711"/>
    <x v="2"/>
    <x v="3"/>
  </r>
  <r>
    <x v="33"/>
    <x v="106"/>
    <n v="2.9350104821802936"/>
    <x v="2"/>
    <x v="3"/>
  </r>
  <r>
    <x v="34"/>
    <x v="105"/>
    <n v="98.480083857442352"/>
    <x v="2"/>
    <x v="3"/>
  </r>
  <r>
    <x v="34"/>
    <x v="106"/>
    <n v="1.519916142557652"/>
    <x v="2"/>
    <x v="3"/>
  </r>
  <r>
    <x v="21"/>
    <x v="103"/>
    <n v="73.599999999999994"/>
    <x v="3"/>
    <x v="3"/>
  </r>
  <r>
    <x v="21"/>
    <x v="104"/>
    <n v="6.2666666666666666"/>
    <x v="3"/>
    <x v="3"/>
  </r>
  <r>
    <x v="21"/>
    <x v="4"/>
    <n v="20.133333333333333"/>
    <x v="3"/>
    <x v="3"/>
  </r>
  <r>
    <x v="22"/>
    <x v="105"/>
    <n v="98.533333333333331"/>
    <x v="3"/>
    <x v="3"/>
  </r>
  <r>
    <x v="22"/>
    <x v="106"/>
    <n v="1.4666666666666666"/>
    <x v="3"/>
    <x v="3"/>
  </r>
  <r>
    <x v="23"/>
    <x v="105"/>
    <n v="83.2"/>
    <x v="3"/>
    <x v="3"/>
  </r>
  <r>
    <x v="23"/>
    <x v="106"/>
    <n v="16.8"/>
    <x v="3"/>
    <x v="3"/>
  </r>
  <r>
    <x v="24"/>
    <x v="105"/>
    <n v="98.8"/>
    <x v="3"/>
    <x v="3"/>
  </r>
  <r>
    <x v="24"/>
    <x v="106"/>
    <n v="1.2"/>
    <x v="3"/>
    <x v="3"/>
  </r>
  <r>
    <x v="25"/>
    <x v="105"/>
    <n v="96.4"/>
    <x v="3"/>
    <x v="3"/>
  </r>
  <r>
    <x v="25"/>
    <x v="106"/>
    <n v="3.6"/>
    <x v="3"/>
    <x v="3"/>
  </r>
  <r>
    <x v="26"/>
    <x v="105"/>
    <n v="63.333333333333336"/>
    <x v="3"/>
    <x v="3"/>
  </r>
  <r>
    <x v="26"/>
    <x v="106"/>
    <n v="36.666666666666664"/>
    <x v="3"/>
    <x v="3"/>
  </r>
  <r>
    <x v="27"/>
    <x v="105"/>
    <n v="95.333333333333329"/>
    <x v="3"/>
    <x v="3"/>
  </r>
  <r>
    <x v="27"/>
    <x v="106"/>
    <n v="4.666666666666667"/>
    <x v="3"/>
    <x v="3"/>
  </r>
  <r>
    <x v="28"/>
    <x v="105"/>
    <n v="93.6"/>
    <x v="3"/>
    <x v="3"/>
  </r>
  <r>
    <x v="28"/>
    <x v="106"/>
    <n v="6.4"/>
    <x v="3"/>
    <x v="3"/>
  </r>
  <r>
    <x v="29"/>
    <x v="105"/>
    <n v="99.066666666666663"/>
    <x v="3"/>
    <x v="3"/>
  </r>
  <r>
    <x v="29"/>
    <x v="106"/>
    <n v="0.93333333333333335"/>
    <x v="3"/>
    <x v="3"/>
  </r>
  <r>
    <x v="30"/>
    <x v="105"/>
    <n v="58.4"/>
    <x v="3"/>
    <x v="3"/>
  </r>
  <r>
    <x v="30"/>
    <x v="106"/>
    <n v="41.6"/>
    <x v="3"/>
    <x v="3"/>
  </r>
  <r>
    <x v="31"/>
    <x v="105"/>
    <n v="98.8"/>
    <x v="3"/>
    <x v="3"/>
  </r>
  <r>
    <x v="31"/>
    <x v="106"/>
    <n v="1.2"/>
    <x v="3"/>
    <x v="3"/>
  </r>
  <r>
    <x v="32"/>
    <x v="105"/>
    <n v="90.666666666666671"/>
    <x v="3"/>
    <x v="3"/>
  </r>
  <r>
    <x v="32"/>
    <x v="106"/>
    <n v="9.3333333333333339"/>
    <x v="3"/>
    <x v="3"/>
  </r>
  <r>
    <x v="33"/>
    <x v="105"/>
    <n v="91.86666666666666"/>
    <x v="3"/>
    <x v="3"/>
  </r>
  <r>
    <x v="33"/>
    <x v="106"/>
    <n v="8.1333333333333329"/>
    <x v="3"/>
    <x v="3"/>
  </r>
  <r>
    <x v="34"/>
    <x v="105"/>
    <n v="98"/>
    <x v="3"/>
    <x v="3"/>
  </r>
  <r>
    <x v="34"/>
    <x v="106"/>
    <n v="2"/>
    <x v="3"/>
    <x v="3"/>
  </r>
  <r>
    <x v="21"/>
    <x v="103"/>
    <n v="50.675675675675677"/>
    <x v="4"/>
    <x v="3"/>
  </r>
  <r>
    <x v="21"/>
    <x v="104"/>
    <n v="15.202702702702704"/>
    <x v="4"/>
    <x v="3"/>
  </r>
  <r>
    <x v="21"/>
    <x v="4"/>
    <n v="34.121621621621621"/>
    <x v="4"/>
    <x v="3"/>
  </r>
  <r>
    <x v="22"/>
    <x v="105"/>
    <n v="97.297297297297291"/>
    <x v="4"/>
    <x v="3"/>
  </r>
  <r>
    <x v="22"/>
    <x v="106"/>
    <n v="2.7027027027027026"/>
    <x v="4"/>
    <x v="3"/>
  </r>
  <r>
    <x v="23"/>
    <x v="105"/>
    <n v="91.047297297297291"/>
    <x v="4"/>
    <x v="3"/>
  </r>
  <r>
    <x v="23"/>
    <x v="106"/>
    <n v="8.9527027027027035"/>
    <x v="4"/>
    <x v="3"/>
  </r>
  <r>
    <x v="24"/>
    <x v="105"/>
    <n v="99.493243243243242"/>
    <x v="4"/>
    <x v="3"/>
  </r>
  <r>
    <x v="24"/>
    <x v="106"/>
    <n v="0.5067567567567568"/>
    <x v="4"/>
    <x v="3"/>
  </r>
  <r>
    <x v="25"/>
    <x v="105"/>
    <n v="98.479729729729726"/>
    <x v="4"/>
    <x v="3"/>
  </r>
  <r>
    <x v="25"/>
    <x v="106"/>
    <n v="1.5202702702702702"/>
    <x v="4"/>
    <x v="3"/>
  </r>
  <r>
    <x v="26"/>
    <x v="105"/>
    <n v="84.121621621621628"/>
    <x v="4"/>
    <x v="3"/>
  </r>
  <r>
    <x v="26"/>
    <x v="106"/>
    <n v="15.878378378378379"/>
    <x v="4"/>
    <x v="3"/>
  </r>
  <r>
    <x v="27"/>
    <x v="105"/>
    <n v="96.11486486486487"/>
    <x v="4"/>
    <x v="3"/>
  </r>
  <r>
    <x v="27"/>
    <x v="106"/>
    <n v="3.8851351351351351"/>
    <x v="4"/>
    <x v="3"/>
  </r>
  <r>
    <x v="28"/>
    <x v="105"/>
    <n v="95.101351351351354"/>
    <x v="4"/>
    <x v="3"/>
  </r>
  <r>
    <x v="28"/>
    <x v="106"/>
    <n v="4.8986486486486482"/>
    <x v="4"/>
    <x v="3"/>
  </r>
  <r>
    <x v="29"/>
    <x v="105"/>
    <n v="97.804054054054049"/>
    <x v="4"/>
    <x v="3"/>
  </r>
  <r>
    <x v="29"/>
    <x v="106"/>
    <n v="2.1959459459459461"/>
    <x v="4"/>
    <x v="3"/>
  </r>
  <r>
    <x v="30"/>
    <x v="105"/>
    <n v="77.53378378378379"/>
    <x v="4"/>
    <x v="3"/>
  </r>
  <r>
    <x v="30"/>
    <x v="106"/>
    <n v="22.466216216216218"/>
    <x v="4"/>
    <x v="3"/>
  </r>
  <r>
    <x v="31"/>
    <x v="105"/>
    <n v="98.817567567567565"/>
    <x v="4"/>
    <x v="3"/>
  </r>
  <r>
    <x v="31"/>
    <x v="106"/>
    <n v="1.1824324324324325"/>
    <x v="4"/>
    <x v="3"/>
  </r>
  <r>
    <x v="32"/>
    <x v="105"/>
    <n v="94.594594594594597"/>
    <x v="4"/>
    <x v="3"/>
  </r>
  <r>
    <x v="32"/>
    <x v="106"/>
    <n v="5.4054054054054053"/>
    <x v="4"/>
    <x v="3"/>
  </r>
  <r>
    <x v="33"/>
    <x v="105"/>
    <n v="93.581081081081081"/>
    <x v="4"/>
    <x v="3"/>
  </r>
  <r>
    <x v="33"/>
    <x v="106"/>
    <n v="6.4189189189189193"/>
    <x v="4"/>
    <x v="3"/>
  </r>
  <r>
    <x v="34"/>
    <x v="105"/>
    <n v="98.141891891891888"/>
    <x v="4"/>
    <x v="3"/>
  </r>
  <r>
    <x v="34"/>
    <x v="106"/>
    <n v="1.8581081081081081"/>
    <x v="4"/>
    <x v="3"/>
  </r>
  <r>
    <x v="21"/>
    <x v="103"/>
    <n v="61.0062893081761"/>
    <x v="5"/>
    <x v="3"/>
  </r>
  <r>
    <x v="21"/>
    <x v="104"/>
    <n v="10.062893081761006"/>
    <x v="5"/>
    <x v="3"/>
  </r>
  <r>
    <x v="21"/>
    <x v="4"/>
    <n v="28.930817610062892"/>
    <x v="5"/>
    <x v="3"/>
  </r>
  <r>
    <x v="22"/>
    <x v="105"/>
    <n v="96.855345911949684"/>
    <x v="5"/>
    <x v="3"/>
  </r>
  <r>
    <x v="22"/>
    <x v="106"/>
    <n v="3.1446540880503147"/>
    <x v="5"/>
    <x v="3"/>
  </r>
  <r>
    <x v="23"/>
    <x v="105"/>
    <n v="88.050314465408803"/>
    <x v="5"/>
    <x v="3"/>
  </r>
  <r>
    <x v="23"/>
    <x v="106"/>
    <n v="11.949685534591195"/>
    <x v="5"/>
    <x v="3"/>
  </r>
  <r>
    <x v="24"/>
    <x v="105"/>
    <n v="100"/>
    <x v="5"/>
    <x v="3"/>
  </r>
  <r>
    <x v="24"/>
    <x v="106"/>
    <n v="0"/>
    <x v="5"/>
    <x v="3"/>
  </r>
  <r>
    <x v="25"/>
    <x v="105"/>
    <n v="100"/>
    <x v="5"/>
    <x v="3"/>
  </r>
  <r>
    <x v="25"/>
    <x v="106"/>
    <n v="0"/>
    <x v="5"/>
    <x v="3"/>
  </r>
  <r>
    <x v="26"/>
    <x v="105"/>
    <n v="79.245283018867923"/>
    <x v="5"/>
    <x v="3"/>
  </r>
  <r>
    <x v="26"/>
    <x v="106"/>
    <n v="20.754716981132077"/>
    <x v="5"/>
    <x v="3"/>
  </r>
  <r>
    <x v="27"/>
    <x v="105"/>
    <n v="97.484276729559753"/>
    <x v="5"/>
    <x v="3"/>
  </r>
  <r>
    <x v="27"/>
    <x v="106"/>
    <n v="2.5157232704402515"/>
    <x v="5"/>
    <x v="3"/>
  </r>
  <r>
    <x v="28"/>
    <x v="105"/>
    <n v="91.19496855345912"/>
    <x v="5"/>
    <x v="3"/>
  </r>
  <r>
    <x v="28"/>
    <x v="106"/>
    <n v="8.8050314465408803"/>
    <x v="5"/>
    <x v="3"/>
  </r>
  <r>
    <x v="29"/>
    <x v="105"/>
    <n v="98.113207547169807"/>
    <x v="5"/>
    <x v="3"/>
  </r>
  <r>
    <x v="29"/>
    <x v="106"/>
    <n v="1.8867924528301887"/>
    <x v="5"/>
    <x v="3"/>
  </r>
  <r>
    <x v="30"/>
    <x v="105"/>
    <n v="72.95597484276729"/>
    <x v="5"/>
    <x v="3"/>
  </r>
  <r>
    <x v="30"/>
    <x v="106"/>
    <n v="27.044025157232703"/>
    <x v="5"/>
    <x v="3"/>
  </r>
  <r>
    <x v="31"/>
    <x v="105"/>
    <n v="98.742138364779876"/>
    <x v="5"/>
    <x v="3"/>
  </r>
  <r>
    <x v="31"/>
    <x v="106"/>
    <n v="1.2578616352201257"/>
    <x v="5"/>
    <x v="3"/>
  </r>
  <r>
    <x v="32"/>
    <x v="105"/>
    <n v="91.19496855345912"/>
    <x v="5"/>
    <x v="3"/>
  </r>
  <r>
    <x v="32"/>
    <x v="106"/>
    <n v="8.8050314465408803"/>
    <x v="5"/>
    <x v="3"/>
  </r>
  <r>
    <x v="33"/>
    <x v="105"/>
    <n v="90.566037735849051"/>
    <x v="5"/>
    <x v="3"/>
  </r>
  <r>
    <x v="33"/>
    <x v="106"/>
    <n v="9.433962264150944"/>
    <x v="5"/>
    <x v="3"/>
  </r>
  <r>
    <x v="34"/>
    <x v="105"/>
    <n v="98.742138364779876"/>
    <x v="5"/>
    <x v="3"/>
  </r>
  <r>
    <x v="34"/>
    <x v="106"/>
    <n v="1.2578616352201257"/>
    <x v="5"/>
    <x v="3"/>
  </r>
  <r>
    <x v="21"/>
    <x v="103"/>
    <n v="50.925925925925924"/>
    <x v="6"/>
    <x v="3"/>
  </r>
  <r>
    <x v="21"/>
    <x v="104"/>
    <n v="14.814814814814815"/>
    <x v="6"/>
    <x v="3"/>
  </r>
  <r>
    <x v="21"/>
    <x v="4"/>
    <n v="34.25925925925926"/>
    <x v="6"/>
    <x v="3"/>
  </r>
  <r>
    <x v="22"/>
    <x v="105"/>
    <n v="97.222222222222229"/>
    <x v="6"/>
    <x v="3"/>
  </r>
  <r>
    <x v="22"/>
    <x v="106"/>
    <n v="2.7777777777777777"/>
    <x v="6"/>
    <x v="3"/>
  </r>
  <r>
    <x v="23"/>
    <x v="105"/>
    <n v="96.296296296296291"/>
    <x v="6"/>
    <x v="3"/>
  </r>
  <r>
    <x v="23"/>
    <x v="106"/>
    <n v="3.7037037037037037"/>
    <x v="6"/>
    <x v="3"/>
  </r>
  <r>
    <x v="24"/>
    <x v="105"/>
    <n v="100"/>
    <x v="6"/>
    <x v="3"/>
  </r>
  <r>
    <x v="24"/>
    <x v="106"/>
    <n v="0"/>
    <x v="6"/>
    <x v="3"/>
  </r>
  <r>
    <x v="25"/>
    <x v="105"/>
    <n v="97.222222222222229"/>
    <x v="6"/>
    <x v="3"/>
  </r>
  <r>
    <x v="25"/>
    <x v="106"/>
    <n v="2.7777777777777777"/>
    <x v="6"/>
    <x v="3"/>
  </r>
  <r>
    <x v="26"/>
    <x v="105"/>
    <n v="79.629629629629633"/>
    <x v="6"/>
    <x v="3"/>
  </r>
  <r>
    <x v="26"/>
    <x v="106"/>
    <n v="20.37037037037037"/>
    <x v="6"/>
    <x v="3"/>
  </r>
  <r>
    <x v="27"/>
    <x v="105"/>
    <n v="95.370370370370367"/>
    <x v="6"/>
    <x v="3"/>
  </r>
  <r>
    <x v="27"/>
    <x v="106"/>
    <n v="4.6296296296296298"/>
    <x v="6"/>
    <x v="3"/>
  </r>
  <r>
    <x v="28"/>
    <x v="105"/>
    <n v="98.148148148148152"/>
    <x v="6"/>
    <x v="3"/>
  </r>
  <r>
    <x v="28"/>
    <x v="106"/>
    <n v="1.8518518518518519"/>
    <x v="6"/>
    <x v="3"/>
  </r>
  <r>
    <x v="29"/>
    <x v="105"/>
    <n v="99.074074074074076"/>
    <x v="6"/>
    <x v="3"/>
  </r>
  <r>
    <x v="29"/>
    <x v="106"/>
    <n v="0.92592592592592593"/>
    <x v="6"/>
    <x v="3"/>
  </r>
  <r>
    <x v="30"/>
    <x v="105"/>
    <n v="75.925925925925924"/>
    <x v="6"/>
    <x v="3"/>
  </r>
  <r>
    <x v="30"/>
    <x v="106"/>
    <n v="24.074074074074073"/>
    <x v="6"/>
    <x v="3"/>
  </r>
  <r>
    <x v="31"/>
    <x v="105"/>
    <n v="99.074074074074076"/>
    <x v="6"/>
    <x v="3"/>
  </r>
  <r>
    <x v="31"/>
    <x v="106"/>
    <n v="0.92592592592592593"/>
    <x v="6"/>
    <x v="3"/>
  </r>
  <r>
    <x v="32"/>
    <x v="105"/>
    <n v="92.592592592592595"/>
    <x v="6"/>
    <x v="3"/>
  </r>
  <r>
    <x v="32"/>
    <x v="106"/>
    <n v="7.4074074074074074"/>
    <x v="6"/>
    <x v="3"/>
  </r>
  <r>
    <x v="33"/>
    <x v="105"/>
    <n v="96.296296296296291"/>
    <x v="6"/>
    <x v="3"/>
  </r>
  <r>
    <x v="33"/>
    <x v="106"/>
    <n v="3.7037037037037037"/>
    <x v="6"/>
    <x v="3"/>
  </r>
  <r>
    <x v="34"/>
    <x v="105"/>
    <n v="98.148148148148152"/>
    <x v="6"/>
    <x v="3"/>
  </r>
  <r>
    <x v="34"/>
    <x v="106"/>
    <n v="1.8518518518518519"/>
    <x v="6"/>
    <x v="3"/>
  </r>
  <r>
    <x v="21"/>
    <x v="103"/>
    <n v="44.632768361581924"/>
    <x v="7"/>
    <x v="3"/>
  </r>
  <r>
    <x v="21"/>
    <x v="104"/>
    <n v="16.949152542372882"/>
    <x v="7"/>
    <x v="3"/>
  </r>
  <r>
    <x v="21"/>
    <x v="4"/>
    <n v="38.418079096045197"/>
    <x v="7"/>
    <x v="3"/>
  </r>
  <r>
    <x v="22"/>
    <x v="105"/>
    <n v="96.045197740112997"/>
    <x v="7"/>
    <x v="3"/>
  </r>
  <r>
    <x v="22"/>
    <x v="106"/>
    <n v="3.9548022598870056"/>
    <x v="7"/>
    <x v="3"/>
  </r>
  <r>
    <x v="23"/>
    <x v="105"/>
    <n v="93.220338983050851"/>
    <x v="7"/>
    <x v="3"/>
  </r>
  <r>
    <x v="23"/>
    <x v="106"/>
    <n v="6.7796610169491522"/>
    <x v="7"/>
    <x v="3"/>
  </r>
  <r>
    <x v="24"/>
    <x v="105"/>
    <n v="99.435028248587571"/>
    <x v="7"/>
    <x v="3"/>
  </r>
  <r>
    <x v="24"/>
    <x v="106"/>
    <n v="0.56497175141242939"/>
    <x v="7"/>
    <x v="3"/>
  </r>
  <r>
    <x v="25"/>
    <x v="105"/>
    <n v="98.305084745762713"/>
    <x v="7"/>
    <x v="3"/>
  </r>
  <r>
    <x v="25"/>
    <x v="106"/>
    <n v="1.6949152542372881"/>
    <x v="7"/>
    <x v="3"/>
  </r>
  <r>
    <x v="26"/>
    <x v="105"/>
    <n v="88.700564971751419"/>
    <x v="7"/>
    <x v="3"/>
  </r>
  <r>
    <x v="26"/>
    <x v="106"/>
    <n v="11.299435028248588"/>
    <x v="7"/>
    <x v="3"/>
  </r>
  <r>
    <x v="27"/>
    <x v="105"/>
    <n v="94.915254237288138"/>
    <x v="7"/>
    <x v="3"/>
  </r>
  <r>
    <x v="27"/>
    <x v="106"/>
    <n v="5.0847457627118642"/>
    <x v="7"/>
    <x v="3"/>
  </r>
  <r>
    <x v="28"/>
    <x v="105"/>
    <n v="96.610169491525426"/>
    <x v="7"/>
    <x v="3"/>
  </r>
  <r>
    <x v="28"/>
    <x v="106"/>
    <n v="3.3898305084745761"/>
    <x v="7"/>
    <x v="3"/>
  </r>
  <r>
    <x v="29"/>
    <x v="105"/>
    <n v="98.870056497175142"/>
    <x v="7"/>
    <x v="3"/>
  </r>
  <r>
    <x v="29"/>
    <x v="106"/>
    <n v="1.1299435028248588"/>
    <x v="7"/>
    <x v="3"/>
  </r>
  <r>
    <x v="30"/>
    <x v="105"/>
    <n v="81.355932203389827"/>
    <x v="7"/>
    <x v="3"/>
  </r>
  <r>
    <x v="30"/>
    <x v="106"/>
    <n v="18.64406779661017"/>
    <x v="7"/>
    <x v="3"/>
  </r>
  <r>
    <x v="31"/>
    <x v="105"/>
    <n v="98.305084745762713"/>
    <x v="7"/>
    <x v="3"/>
  </r>
  <r>
    <x v="31"/>
    <x v="106"/>
    <n v="1.6949152542372881"/>
    <x v="7"/>
    <x v="3"/>
  </r>
  <r>
    <x v="32"/>
    <x v="105"/>
    <n v="98.305084745762713"/>
    <x v="7"/>
    <x v="3"/>
  </r>
  <r>
    <x v="32"/>
    <x v="106"/>
    <n v="1.6949152542372881"/>
    <x v="7"/>
    <x v="3"/>
  </r>
  <r>
    <x v="33"/>
    <x v="105"/>
    <n v="93.220338983050851"/>
    <x v="7"/>
    <x v="3"/>
  </r>
  <r>
    <x v="33"/>
    <x v="106"/>
    <n v="6.7796610169491522"/>
    <x v="7"/>
    <x v="3"/>
  </r>
  <r>
    <x v="34"/>
    <x v="105"/>
    <n v="96.610169491525426"/>
    <x v="7"/>
    <x v="3"/>
  </r>
  <r>
    <x v="34"/>
    <x v="106"/>
    <n v="3.3898305084745761"/>
    <x v="7"/>
    <x v="3"/>
  </r>
  <r>
    <x v="21"/>
    <x v="103"/>
    <n v="46.621621621621621"/>
    <x v="8"/>
    <x v="3"/>
  </r>
  <r>
    <x v="21"/>
    <x v="104"/>
    <n v="18.918918918918919"/>
    <x v="8"/>
    <x v="3"/>
  </r>
  <r>
    <x v="21"/>
    <x v="4"/>
    <n v="34.45945945945946"/>
    <x v="8"/>
    <x v="3"/>
  </r>
  <r>
    <x v="22"/>
    <x v="105"/>
    <n v="99.324324324324323"/>
    <x v="8"/>
    <x v="3"/>
  </r>
  <r>
    <x v="22"/>
    <x v="106"/>
    <n v="0.67567567567567566"/>
    <x v="8"/>
    <x v="3"/>
  </r>
  <r>
    <x v="23"/>
    <x v="105"/>
    <n v="87.837837837837839"/>
    <x v="8"/>
    <x v="3"/>
  </r>
  <r>
    <x v="23"/>
    <x v="106"/>
    <n v="12.162162162162161"/>
    <x v="8"/>
    <x v="3"/>
  </r>
  <r>
    <x v="24"/>
    <x v="105"/>
    <n v="98.648648648648646"/>
    <x v="8"/>
    <x v="3"/>
  </r>
  <r>
    <x v="24"/>
    <x v="106"/>
    <n v="1.3513513513513513"/>
    <x v="8"/>
    <x v="3"/>
  </r>
  <r>
    <x v="25"/>
    <x v="105"/>
    <n v="97.972972972972968"/>
    <x v="8"/>
    <x v="3"/>
  </r>
  <r>
    <x v="25"/>
    <x v="106"/>
    <n v="2.0270270270270272"/>
    <x v="8"/>
    <x v="3"/>
  </r>
  <r>
    <x v="26"/>
    <x v="105"/>
    <n v="87.162162162162161"/>
    <x v="8"/>
    <x v="3"/>
  </r>
  <r>
    <x v="26"/>
    <x v="106"/>
    <n v="12.837837837837839"/>
    <x v="8"/>
    <x v="3"/>
  </r>
  <r>
    <x v="27"/>
    <x v="105"/>
    <n v="96.621621621621628"/>
    <x v="8"/>
    <x v="3"/>
  </r>
  <r>
    <x v="27"/>
    <x v="106"/>
    <n v="3.3783783783783785"/>
    <x v="8"/>
    <x v="3"/>
  </r>
  <r>
    <x v="28"/>
    <x v="105"/>
    <n v="95.270270270270274"/>
    <x v="8"/>
    <x v="3"/>
  </r>
  <r>
    <x v="28"/>
    <x v="106"/>
    <n v="4.7297297297297298"/>
    <x v="8"/>
    <x v="3"/>
  </r>
  <r>
    <x v="29"/>
    <x v="105"/>
    <n v="95.270270270270274"/>
    <x v="8"/>
    <x v="3"/>
  </r>
  <r>
    <x v="29"/>
    <x v="106"/>
    <n v="4.7297297297297298"/>
    <x v="8"/>
    <x v="3"/>
  </r>
  <r>
    <x v="30"/>
    <x v="105"/>
    <n v="79.054054054054049"/>
    <x v="8"/>
    <x v="3"/>
  </r>
  <r>
    <x v="30"/>
    <x v="106"/>
    <n v="20.945945945945947"/>
    <x v="8"/>
    <x v="3"/>
  </r>
  <r>
    <x v="31"/>
    <x v="105"/>
    <n v="99.324324324324323"/>
    <x v="8"/>
    <x v="3"/>
  </r>
  <r>
    <x v="31"/>
    <x v="106"/>
    <n v="0.67567567567567566"/>
    <x v="8"/>
    <x v="3"/>
  </r>
  <r>
    <x v="32"/>
    <x v="105"/>
    <n v="95.270270270270274"/>
    <x v="8"/>
    <x v="3"/>
  </r>
  <r>
    <x v="32"/>
    <x v="106"/>
    <n v="4.7297297297297298"/>
    <x v="8"/>
    <x v="3"/>
  </r>
  <r>
    <x v="33"/>
    <x v="105"/>
    <n v="95.270270270270274"/>
    <x v="8"/>
    <x v="3"/>
  </r>
  <r>
    <x v="33"/>
    <x v="106"/>
    <n v="4.7297297297297298"/>
    <x v="8"/>
    <x v="3"/>
  </r>
  <r>
    <x v="34"/>
    <x v="105"/>
    <n v="99.324324324324323"/>
    <x v="8"/>
    <x v="3"/>
  </r>
  <r>
    <x v="34"/>
    <x v="106"/>
    <n v="0.67567567567567566"/>
    <x v="8"/>
    <x v="3"/>
  </r>
  <r>
    <x v="21"/>
    <x v="103"/>
    <n v="48.520710059171599"/>
    <x v="9"/>
    <x v="3"/>
  </r>
  <r>
    <x v="21"/>
    <x v="104"/>
    <n v="17.751479289940828"/>
    <x v="9"/>
    <x v="3"/>
  </r>
  <r>
    <x v="21"/>
    <x v="4"/>
    <n v="33.727810650887577"/>
    <x v="9"/>
    <x v="3"/>
  </r>
  <r>
    <x v="22"/>
    <x v="105"/>
    <n v="98.224852071005913"/>
    <x v="9"/>
    <x v="3"/>
  </r>
  <r>
    <x v="22"/>
    <x v="106"/>
    <n v="1.7751479289940828"/>
    <x v="9"/>
    <x v="3"/>
  </r>
  <r>
    <x v="23"/>
    <x v="105"/>
    <n v="81.65680473372781"/>
    <x v="9"/>
    <x v="3"/>
  </r>
  <r>
    <x v="23"/>
    <x v="106"/>
    <n v="18.34319526627219"/>
    <x v="9"/>
    <x v="3"/>
  </r>
  <r>
    <x v="24"/>
    <x v="105"/>
    <n v="99.408284023668642"/>
    <x v="9"/>
    <x v="3"/>
  </r>
  <r>
    <x v="24"/>
    <x v="106"/>
    <n v="0.59171597633136097"/>
    <x v="9"/>
    <x v="3"/>
  </r>
  <r>
    <x v="25"/>
    <x v="105"/>
    <n v="98.816568047337284"/>
    <x v="9"/>
    <x v="3"/>
  </r>
  <r>
    <x v="25"/>
    <x v="106"/>
    <n v="1.1834319526627219"/>
    <x v="9"/>
    <x v="3"/>
  </r>
  <r>
    <x v="26"/>
    <x v="105"/>
    <n v="83.431952662721898"/>
    <x v="9"/>
    <x v="3"/>
  </r>
  <r>
    <x v="26"/>
    <x v="106"/>
    <n v="16.568047337278106"/>
    <x v="9"/>
    <x v="3"/>
  </r>
  <r>
    <x v="27"/>
    <x v="105"/>
    <n v="98.224852071005913"/>
    <x v="9"/>
    <x v="3"/>
  </r>
  <r>
    <x v="27"/>
    <x v="106"/>
    <n v="1.7751479289940828"/>
    <x v="9"/>
    <x v="3"/>
  </r>
  <r>
    <x v="28"/>
    <x v="105"/>
    <n v="96.449704142011839"/>
    <x v="9"/>
    <x v="3"/>
  </r>
  <r>
    <x v="28"/>
    <x v="106"/>
    <n v="3.5502958579881656"/>
    <x v="9"/>
    <x v="3"/>
  </r>
  <r>
    <x v="29"/>
    <x v="105"/>
    <n v="99.408284023668642"/>
    <x v="9"/>
    <x v="3"/>
  </r>
  <r>
    <x v="29"/>
    <x v="106"/>
    <n v="0.59171597633136097"/>
    <x v="9"/>
    <x v="3"/>
  </r>
  <r>
    <x v="30"/>
    <x v="105"/>
    <n v="86.390532544378701"/>
    <x v="9"/>
    <x v="3"/>
  </r>
  <r>
    <x v="30"/>
    <x v="106"/>
    <n v="13.609467455621301"/>
    <x v="9"/>
    <x v="3"/>
  </r>
  <r>
    <x v="31"/>
    <x v="105"/>
    <n v="98.816568047337284"/>
    <x v="9"/>
    <x v="3"/>
  </r>
  <r>
    <x v="31"/>
    <x v="106"/>
    <n v="1.1834319526627219"/>
    <x v="9"/>
    <x v="3"/>
  </r>
  <r>
    <x v="32"/>
    <x v="105"/>
    <n v="95.26627218934911"/>
    <x v="9"/>
    <x v="3"/>
  </r>
  <r>
    <x v="32"/>
    <x v="106"/>
    <n v="4.7337278106508878"/>
    <x v="9"/>
    <x v="3"/>
  </r>
  <r>
    <x v="33"/>
    <x v="105"/>
    <n v="97.633136094674555"/>
    <x v="9"/>
    <x v="3"/>
  </r>
  <r>
    <x v="33"/>
    <x v="106"/>
    <n v="2.3668639053254439"/>
    <x v="9"/>
    <x v="3"/>
  </r>
  <r>
    <x v="34"/>
    <x v="105"/>
    <n v="100"/>
    <x v="9"/>
    <x v="3"/>
  </r>
  <r>
    <x v="34"/>
    <x v="106"/>
    <n v="0"/>
    <x v="9"/>
    <x v="3"/>
  </r>
  <r>
    <x v="21"/>
    <x v="103"/>
    <n v="62.595419847328245"/>
    <x v="10"/>
    <x v="3"/>
  </r>
  <r>
    <x v="21"/>
    <x v="104"/>
    <n v="19.083969465648856"/>
    <x v="10"/>
    <x v="3"/>
  </r>
  <r>
    <x v="21"/>
    <x v="4"/>
    <n v="18.320610687022899"/>
    <x v="10"/>
    <x v="3"/>
  </r>
  <r>
    <x v="22"/>
    <x v="105"/>
    <n v="97.709923664122144"/>
    <x v="10"/>
    <x v="3"/>
  </r>
  <r>
    <x v="22"/>
    <x v="106"/>
    <n v="2.2900763358778624"/>
    <x v="10"/>
    <x v="3"/>
  </r>
  <r>
    <x v="23"/>
    <x v="105"/>
    <n v="85.496183206106863"/>
    <x v="10"/>
    <x v="3"/>
  </r>
  <r>
    <x v="23"/>
    <x v="106"/>
    <n v="14.503816793893129"/>
    <x v="10"/>
    <x v="3"/>
  </r>
  <r>
    <x v="24"/>
    <x v="105"/>
    <n v="98.473282442748086"/>
    <x v="10"/>
    <x v="3"/>
  </r>
  <r>
    <x v="24"/>
    <x v="106"/>
    <n v="1.5267175572519085"/>
    <x v="10"/>
    <x v="3"/>
  </r>
  <r>
    <x v="25"/>
    <x v="105"/>
    <n v="96.946564885496187"/>
    <x v="10"/>
    <x v="3"/>
  </r>
  <r>
    <x v="25"/>
    <x v="106"/>
    <n v="3.053435114503817"/>
    <x v="10"/>
    <x v="3"/>
  </r>
  <r>
    <x v="26"/>
    <x v="105"/>
    <n v="80.152671755725194"/>
    <x v="10"/>
    <x v="3"/>
  </r>
  <r>
    <x v="26"/>
    <x v="106"/>
    <n v="19.847328244274809"/>
    <x v="10"/>
    <x v="3"/>
  </r>
  <r>
    <x v="27"/>
    <x v="105"/>
    <n v="96.18320610687023"/>
    <x v="10"/>
    <x v="3"/>
  </r>
  <r>
    <x v="27"/>
    <x v="106"/>
    <n v="3.8167938931297711"/>
    <x v="10"/>
    <x v="3"/>
  </r>
  <r>
    <x v="28"/>
    <x v="105"/>
    <n v="95.419847328244273"/>
    <x v="10"/>
    <x v="3"/>
  </r>
  <r>
    <x v="28"/>
    <x v="106"/>
    <n v="4.5801526717557248"/>
    <x v="10"/>
    <x v="3"/>
  </r>
  <r>
    <x v="29"/>
    <x v="105"/>
    <n v="97.709923664122144"/>
    <x v="10"/>
    <x v="3"/>
  </r>
  <r>
    <x v="29"/>
    <x v="106"/>
    <n v="2.2900763358778624"/>
    <x v="10"/>
    <x v="3"/>
  </r>
  <r>
    <x v="30"/>
    <x v="105"/>
    <n v="77.099236641221367"/>
    <x v="10"/>
    <x v="3"/>
  </r>
  <r>
    <x v="30"/>
    <x v="106"/>
    <n v="22.900763358778626"/>
    <x v="10"/>
    <x v="3"/>
  </r>
  <r>
    <x v="31"/>
    <x v="105"/>
    <n v="97.709923664122144"/>
    <x v="10"/>
    <x v="3"/>
  </r>
  <r>
    <x v="31"/>
    <x v="106"/>
    <n v="2.2900763358778624"/>
    <x v="10"/>
    <x v="3"/>
  </r>
  <r>
    <x v="32"/>
    <x v="105"/>
    <n v="91.603053435114504"/>
    <x v="10"/>
    <x v="3"/>
  </r>
  <r>
    <x v="32"/>
    <x v="106"/>
    <n v="8.3969465648854964"/>
    <x v="10"/>
    <x v="3"/>
  </r>
  <r>
    <x v="33"/>
    <x v="105"/>
    <n v="93.89312977099236"/>
    <x v="10"/>
    <x v="3"/>
  </r>
  <r>
    <x v="33"/>
    <x v="106"/>
    <n v="6.106870229007634"/>
    <x v="10"/>
    <x v="3"/>
  </r>
  <r>
    <x v="34"/>
    <x v="105"/>
    <n v="96.18320610687023"/>
    <x v="10"/>
    <x v="3"/>
  </r>
  <r>
    <x v="34"/>
    <x v="106"/>
    <n v="3.8167938931297711"/>
    <x v="10"/>
    <x v="3"/>
  </r>
  <r>
    <x v="21"/>
    <x v="103"/>
    <n v="52.100840336134453"/>
    <x v="11"/>
    <x v="3"/>
  </r>
  <r>
    <x v="21"/>
    <x v="104"/>
    <n v="19.327731092436974"/>
    <x v="11"/>
    <x v="3"/>
  </r>
  <r>
    <x v="21"/>
    <x v="4"/>
    <n v="28.571428571428573"/>
    <x v="11"/>
    <x v="3"/>
  </r>
  <r>
    <x v="22"/>
    <x v="105"/>
    <n v="100"/>
    <x v="11"/>
    <x v="3"/>
  </r>
  <r>
    <x v="22"/>
    <x v="106"/>
    <n v="0"/>
    <x v="11"/>
    <x v="3"/>
  </r>
  <r>
    <x v="23"/>
    <x v="105"/>
    <n v="88.235294117647058"/>
    <x v="11"/>
    <x v="3"/>
  </r>
  <r>
    <x v="23"/>
    <x v="106"/>
    <n v="11.764705882352942"/>
    <x v="11"/>
    <x v="3"/>
  </r>
  <r>
    <x v="24"/>
    <x v="105"/>
    <n v="100"/>
    <x v="11"/>
    <x v="3"/>
  </r>
  <r>
    <x v="24"/>
    <x v="106"/>
    <n v="0"/>
    <x v="11"/>
    <x v="3"/>
  </r>
  <r>
    <x v="25"/>
    <x v="105"/>
    <n v="100"/>
    <x v="11"/>
    <x v="3"/>
  </r>
  <r>
    <x v="25"/>
    <x v="106"/>
    <n v="0"/>
    <x v="11"/>
    <x v="3"/>
  </r>
  <r>
    <x v="26"/>
    <x v="105"/>
    <n v="77.310924369747895"/>
    <x v="11"/>
    <x v="3"/>
  </r>
  <r>
    <x v="26"/>
    <x v="106"/>
    <n v="22.689075630252102"/>
    <x v="11"/>
    <x v="3"/>
  </r>
  <r>
    <x v="27"/>
    <x v="105"/>
    <n v="95.798319327731093"/>
    <x v="11"/>
    <x v="3"/>
  </r>
  <r>
    <x v="27"/>
    <x v="106"/>
    <n v="4.2016806722689077"/>
    <x v="11"/>
    <x v="3"/>
  </r>
  <r>
    <x v="28"/>
    <x v="105"/>
    <n v="97.47899159663865"/>
    <x v="11"/>
    <x v="3"/>
  </r>
  <r>
    <x v="28"/>
    <x v="106"/>
    <n v="2.5210084033613445"/>
    <x v="11"/>
    <x v="3"/>
  </r>
  <r>
    <x v="29"/>
    <x v="105"/>
    <n v="99.159663865546221"/>
    <x v="11"/>
    <x v="3"/>
  </r>
  <r>
    <x v="29"/>
    <x v="106"/>
    <n v="0.84033613445378152"/>
    <x v="11"/>
    <x v="3"/>
  </r>
  <r>
    <x v="30"/>
    <x v="105"/>
    <n v="83.193277310924373"/>
    <x v="11"/>
    <x v="3"/>
  </r>
  <r>
    <x v="30"/>
    <x v="106"/>
    <n v="16.806722689075631"/>
    <x v="11"/>
    <x v="3"/>
  </r>
  <r>
    <x v="31"/>
    <x v="105"/>
    <n v="100"/>
    <x v="11"/>
    <x v="3"/>
  </r>
  <r>
    <x v="31"/>
    <x v="106"/>
    <n v="0"/>
    <x v="11"/>
    <x v="3"/>
  </r>
  <r>
    <x v="32"/>
    <x v="105"/>
    <n v="92.436974789915965"/>
    <x v="11"/>
    <x v="3"/>
  </r>
  <r>
    <x v="32"/>
    <x v="106"/>
    <n v="7.5630252100840334"/>
    <x v="11"/>
    <x v="3"/>
  </r>
  <r>
    <x v="33"/>
    <x v="105"/>
    <n v="96.638655462184872"/>
    <x v="11"/>
    <x v="3"/>
  </r>
  <r>
    <x v="33"/>
    <x v="106"/>
    <n v="3.3613445378151261"/>
    <x v="11"/>
    <x v="3"/>
  </r>
  <r>
    <x v="34"/>
    <x v="105"/>
    <n v="98.319327731092443"/>
    <x v="11"/>
    <x v="3"/>
  </r>
  <r>
    <x v="34"/>
    <x v="106"/>
    <n v="1.680672268907563"/>
    <x v="11"/>
    <x v="3"/>
  </r>
  <r>
    <x v="21"/>
    <x v="103"/>
    <n v="64.646464646464651"/>
    <x v="12"/>
    <x v="3"/>
  </r>
  <r>
    <x v="21"/>
    <x v="104"/>
    <n v="6.0606060606060606"/>
    <x v="12"/>
    <x v="3"/>
  </r>
  <r>
    <x v="21"/>
    <x v="4"/>
    <n v="29.292929292929294"/>
    <x v="12"/>
    <x v="3"/>
  </r>
  <r>
    <x v="22"/>
    <x v="105"/>
    <n v="98.98989898989899"/>
    <x v="12"/>
    <x v="3"/>
  </r>
  <r>
    <x v="22"/>
    <x v="106"/>
    <n v="1.0101010101010102"/>
    <x v="12"/>
    <x v="3"/>
  </r>
  <r>
    <x v="23"/>
    <x v="105"/>
    <n v="91.919191919191917"/>
    <x v="12"/>
    <x v="3"/>
  </r>
  <r>
    <x v="23"/>
    <x v="106"/>
    <n v="8.0808080808080813"/>
    <x v="12"/>
    <x v="3"/>
  </r>
  <r>
    <x v="24"/>
    <x v="105"/>
    <n v="98.98989898989899"/>
    <x v="12"/>
    <x v="3"/>
  </r>
  <r>
    <x v="24"/>
    <x v="106"/>
    <n v="1.0101010101010102"/>
    <x v="12"/>
    <x v="3"/>
  </r>
  <r>
    <x v="25"/>
    <x v="105"/>
    <n v="100"/>
    <x v="12"/>
    <x v="3"/>
  </r>
  <r>
    <x v="25"/>
    <x v="106"/>
    <n v="0"/>
    <x v="12"/>
    <x v="3"/>
  </r>
  <r>
    <x v="26"/>
    <x v="105"/>
    <n v="66.666666666666671"/>
    <x v="12"/>
    <x v="3"/>
  </r>
  <r>
    <x v="26"/>
    <x v="106"/>
    <n v="33.333333333333336"/>
    <x v="12"/>
    <x v="3"/>
  </r>
  <r>
    <x v="27"/>
    <x v="105"/>
    <n v="91.919191919191917"/>
    <x v="12"/>
    <x v="3"/>
  </r>
  <r>
    <x v="27"/>
    <x v="106"/>
    <n v="8.0808080808080813"/>
    <x v="12"/>
    <x v="3"/>
  </r>
  <r>
    <x v="28"/>
    <x v="105"/>
    <n v="93.939393939393938"/>
    <x v="12"/>
    <x v="3"/>
  </r>
  <r>
    <x v="28"/>
    <x v="106"/>
    <n v="6.0606060606060606"/>
    <x v="12"/>
    <x v="3"/>
  </r>
  <r>
    <x v="29"/>
    <x v="105"/>
    <n v="97.979797979797979"/>
    <x v="12"/>
    <x v="3"/>
  </r>
  <r>
    <x v="29"/>
    <x v="106"/>
    <n v="2.0202020202020203"/>
    <x v="12"/>
    <x v="3"/>
  </r>
  <r>
    <x v="30"/>
    <x v="105"/>
    <n v="75.757575757575751"/>
    <x v="12"/>
    <x v="3"/>
  </r>
  <r>
    <x v="30"/>
    <x v="106"/>
    <n v="24.242424242424242"/>
    <x v="12"/>
    <x v="3"/>
  </r>
  <r>
    <x v="31"/>
    <x v="105"/>
    <n v="96.969696969696969"/>
    <x v="12"/>
    <x v="3"/>
  </r>
  <r>
    <x v="31"/>
    <x v="106"/>
    <n v="3.0303030303030303"/>
    <x v="12"/>
    <x v="3"/>
  </r>
  <r>
    <x v="32"/>
    <x v="105"/>
    <n v="92.929292929292927"/>
    <x v="12"/>
    <x v="3"/>
  </r>
  <r>
    <x v="32"/>
    <x v="106"/>
    <n v="7.0707070707070709"/>
    <x v="12"/>
    <x v="3"/>
  </r>
  <r>
    <x v="33"/>
    <x v="105"/>
    <n v="89.898989898989896"/>
    <x v="12"/>
    <x v="3"/>
  </r>
  <r>
    <x v="33"/>
    <x v="106"/>
    <n v="10.1010101010101"/>
    <x v="12"/>
    <x v="3"/>
  </r>
  <r>
    <x v="34"/>
    <x v="105"/>
    <n v="84.848484848484844"/>
    <x v="12"/>
    <x v="3"/>
  </r>
  <r>
    <x v="34"/>
    <x v="106"/>
    <n v="15.151515151515152"/>
    <x v="12"/>
    <x v="3"/>
  </r>
  <r>
    <x v="21"/>
    <x v="103"/>
    <n v="78.260869565217391"/>
    <x v="13"/>
    <x v="3"/>
  </r>
  <r>
    <x v="21"/>
    <x v="104"/>
    <n v="7.2463768115942031"/>
    <x v="13"/>
    <x v="3"/>
  </r>
  <r>
    <x v="21"/>
    <x v="4"/>
    <n v="14.492753623188406"/>
    <x v="13"/>
    <x v="3"/>
  </r>
  <r>
    <x v="22"/>
    <x v="105"/>
    <n v="94.20289855072464"/>
    <x v="13"/>
    <x v="3"/>
  </r>
  <r>
    <x v="22"/>
    <x v="106"/>
    <n v="5.7971014492753623"/>
    <x v="13"/>
    <x v="3"/>
  </r>
  <r>
    <x v="23"/>
    <x v="105"/>
    <n v="76.811594202898547"/>
    <x v="13"/>
    <x v="3"/>
  </r>
  <r>
    <x v="23"/>
    <x v="106"/>
    <n v="23.188405797101449"/>
    <x v="13"/>
    <x v="3"/>
  </r>
  <r>
    <x v="24"/>
    <x v="105"/>
    <n v="97.101449275362313"/>
    <x v="13"/>
    <x v="3"/>
  </r>
  <r>
    <x v="24"/>
    <x v="106"/>
    <n v="2.8985507246376812"/>
    <x v="13"/>
    <x v="3"/>
  </r>
  <r>
    <x v="25"/>
    <x v="105"/>
    <n v="92.753623188405797"/>
    <x v="13"/>
    <x v="3"/>
  </r>
  <r>
    <x v="25"/>
    <x v="106"/>
    <n v="7.2463768115942031"/>
    <x v="13"/>
    <x v="3"/>
  </r>
  <r>
    <x v="26"/>
    <x v="105"/>
    <n v="73.913043478260875"/>
    <x v="13"/>
    <x v="3"/>
  </r>
  <r>
    <x v="26"/>
    <x v="106"/>
    <n v="26.086956521739129"/>
    <x v="13"/>
    <x v="3"/>
  </r>
  <r>
    <x v="27"/>
    <x v="105"/>
    <n v="94.20289855072464"/>
    <x v="13"/>
    <x v="3"/>
  </r>
  <r>
    <x v="27"/>
    <x v="106"/>
    <n v="5.7971014492753623"/>
    <x v="13"/>
    <x v="3"/>
  </r>
  <r>
    <x v="28"/>
    <x v="105"/>
    <n v="89.85507246376811"/>
    <x v="13"/>
    <x v="3"/>
  </r>
  <r>
    <x v="28"/>
    <x v="106"/>
    <n v="10.144927536231885"/>
    <x v="13"/>
    <x v="3"/>
  </r>
  <r>
    <x v="29"/>
    <x v="105"/>
    <n v="100"/>
    <x v="13"/>
    <x v="3"/>
  </r>
  <r>
    <x v="29"/>
    <x v="106"/>
    <n v="0"/>
    <x v="13"/>
    <x v="3"/>
  </r>
  <r>
    <x v="30"/>
    <x v="105"/>
    <n v="56.521739130434781"/>
    <x v="13"/>
    <x v="3"/>
  </r>
  <r>
    <x v="30"/>
    <x v="106"/>
    <n v="43.478260869565219"/>
    <x v="13"/>
    <x v="3"/>
  </r>
  <r>
    <x v="31"/>
    <x v="105"/>
    <n v="95.652173913043484"/>
    <x v="13"/>
    <x v="3"/>
  </r>
  <r>
    <x v="31"/>
    <x v="106"/>
    <n v="4.3478260869565215"/>
    <x v="13"/>
    <x v="3"/>
  </r>
  <r>
    <x v="32"/>
    <x v="105"/>
    <n v="89.85507246376811"/>
    <x v="13"/>
    <x v="3"/>
  </r>
  <r>
    <x v="32"/>
    <x v="106"/>
    <n v="10.144927536231885"/>
    <x v="13"/>
    <x v="3"/>
  </r>
  <r>
    <x v="33"/>
    <x v="105"/>
    <n v="92.753623188405797"/>
    <x v="13"/>
    <x v="3"/>
  </r>
  <r>
    <x v="33"/>
    <x v="106"/>
    <n v="7.2463768115942031"/>
    <x v="13"/>
    <x v="3"/>
  </r>
  <r>
    <x v="34"/>
    <x v="105"/>
    <n v="95.652173913043484"/>
    <x v="13"/>
    <x v="3"/>
  </r>
  <r>
    <x v="34"/>
    <x v="106"/>
    <n v="4.3478260869565215"/>
    <x v="13"/>
    <x v="3"/>
  </r>
  <r>
    <x v="21"/>
    <x v="103"/>
    <n v="45.977011494252871"/>
    <x v="14"/>
    <x v="3"/>
  </r>
  <r>
    <x v="21"/>
    <x v="104"/>
    <n v="22.988505747126435"/>
    <x v="14"/>
    <x v="3"/>
  </r>
  <r>
    <x v="21"/>
    <x v="4"/>
    <n v="31.03448275862069"/>
    <x v="14"/>
    <x v="3"/>
  </r>
  <r>
    <x v="22"/>
    <x v="105"/>
    <n v="96.551724137931032"/>
    <x v="14"/>
    <x v="3"/>
  </r>
  <r>
    <x v="22"/>
    <x v="106"/>
    <n v="3.4482758620689653"/>
    <x v="14"/>
    <x v="3"/>
  </r>
  <r>
    <x v="23"/>
    <x v="105"/>
    <n v="86.206896551724142"/>
    <x v="14"/>
    <x v="3"/>
  </r>
  <r>
    <x v="23"/>
    <x v="106"/>
    <n v="13.793103448275861"/>
    <x v="14"/>
    <x v="3"/>
  </r>
  <r>
    <x v="24"/>
    <x v="105"/>
    <n v="98.850574712643677"/>
    <x v="14"/>
    <x v="3"/>
  </r>
  <r>
    <x v="24"/>
    <x v="106"/>
    <n v="1.1494252873563218"/>
    <x v="14"/>
    <x v="3"/>
  </r>
  <r>
    <x v="25"/>
    <x v="105"/>
    <n v="97.701149425287355"/>
    <x v="14"/>
    <x v="3"/>
  </r>
  <r>
    <x v="25"/>
    <x v="106"/>
    <n v="2.2988505747126435"/>
    <x v="14"/>
    <x v="3"/>
  </r>
  <r>
    <x v="26"/>
    <x v="105"/>
    <n v="94.252873563218387"/>
    <x v="14"/>
    <x v="3"/>
  </r>
  <r>
    <x v="26"/>
    <x v="106"/>
    <n v="5.7471264367816088"/>
    <x v="14"/>
    <x v="3"/>
  </r>
  <r>
    <x v="27"/>
    <x v="105"/>
    <n v="94.252873563218387"/>
    <x v="14"/>
    <x v="3"/>
  </r>
  <r>
    <x v="27"/>
    <x v="106"/>
    <n v="5.7471264367816088"/>
    <x v="14"/>
    <x v="3"/>
  </r>
  <r>
    <x v="28"/>
    <x v="105"/>
    <n v="98.850574712643677"/>
    <x v="14"/>
    <x v="3"/>
  </r>
  <r>
    <x v="28"/>
    <x v="106"/>
    <n v="1.1494252873563218"/>
    <x v="14"/>
    <x v="3"/>
  </r>
  <r>
    <x v="29"/>
    <x v="105"/>
    <n v="96.551724137931032"/>
    <x v="14"/>
    <x v="3"/>
  </r>
  <r>
    <x v="29"/>
    <x v="106"/>
    <n v="3.4482758620689653"/>
    <x v="14"/>
    <x v="3"/>
  </r>
  <r>
    <x v="30"/>
    <x v="105"/>
    <n v="79.310344827586206"/>
    <x v="14"/>
    <x v="3"/>
  </r>
  <r>
    <x v="30"/>
    <x v="106"/>
    <n v="20.689655172413794"/>
    <x v="14"/>
    <x v="3"/>
  </r>
  <r>
    <x v="31"/>
    <x v="105"/>
    <n v="98.850574712643677"/>
    <x v="14"/>
    <x v="3"/>
  </r>
  <r>
    <x v="31"/>
    <x v="106"/>
    <n v="1.1494252873563218"/>
    <x v="14"/>
    <x v="3"/>
  </r>
  <r>
    <x v="32"/>
    <x v="105"/>
    <n v="94.252873563218387"/>
    <x v="14"/>
    <x v="3"/>
  </r>
  <r>
    <x v="32"/>
    <x v="106"/>
    <n v="5.7471264367816088"/>
    <x v="14"/>
    <x v="3"/>
  </r>
  <r>
    <x v="33"/>
    <x v="105"/>
    <n v="97.701149425287355"/>
    <x v="14"/>
    <x v="3"/>
  </r>
  <r>
    <x v="33"/>
    <x v="106"/>
    <n v="2.2988505747126435"/>
    <x v="14"/>
    <x v="3"/>
  </r>
  <r>
    <x v="34"/>
    <x v="105"/>
    <n v="97.701149425287355"/>
    <x v="14"/>
    <x v="3"/>
  </r>
  <r>
    <x v="34"/>
    <x v="106"/>
    <n v="2.2988505747126435"/>
    <x v="14"/>
    <x v="3"/>
  </r>
  <r>
    <x v="21"/>
    <x v="103"/>
    <n v="84.615384615384613"/>
    <x v="15"/>
    <x v="3"/>
  </r>
  <r>
    <x v="21"/>
    <x v="104"/>
    <n v="2.197802197802198"/>
    <x v="15"/>
    <x v="3"/>
  </r>
  <r>
    <x v="21"/>
    <x v="4"/>
    <n v="13.186813186813186"/>
    <x v="15"/>
    <x v="3"/>
  </r>
  <r>
    <x v="22"/>
    <x v="105"/>
    <n v="100"/>
    <x v="15"/>
    <x v="3"/>
  </r>
  <r>
    <x v="22"/>
    <x v="106"/>
    <n v="0"/>
    <x v="15"/>
    <x v="3"/>
  </r>
  <r>
    <x v="23"/>
    <x v="105"/>
    <n v="74.72527472527473"/>
    <x v="15"/>
    <x v="3"/>
  </r>
  <r>
    <x v="23"/>
    <x v="106"/>
    <n v="25.274725274725274"/>
    <x v="15"/>
    <x v="3"/>
  </r>
  <r>
    <x v="24"/>
    <x v="105"/>
    <n v="98.901098901098905"/>
    <x v="15"/>
    <x v="3"/>
  </r>
  <r>
    <x v="24"/>
    <x v="106"/>
    <n v="1.098901098901099"/>
    <x v="15"/>
    <x v="3"/>
  </r>
  <r>
    <x v="25"/>
    <x v="105"/>
    <n v="98.901098901098905"/>
    <x v="15"/>
    <x v="3"/>
  </r>
  <r>
    <x v="25"/>
    <x v="106"/>
    <n v="1.098901098901099"/>
    <x v="15"/>
    <x v="3"/>
  </r>
  <r>
    <x v="26"/>
    <x v="105"/>
    <n v="58.241758241758241"/>
    <x v="15"/>
    <x v="3"/>
  </r>
  <r>
    <x v="26"/>
    <x v="106"/>
    <n v="41.758241758241759"/>
    <x v="15"/>
    <x v="3"/>
  </r>
  <r>
    <x v="27"/>
    <x v="105"/>
    <n v="87.912087912087912"/>
    <x v="15"/>
    <x v="3"/>
  </r>
  <r>
    <x v="27"/>
    <x v="106"/>
    <n v="12.087912087912088"/>
    <x v="15"/>
    <x v="3"/>
  </r>
  <r>
    <x v="28"/>
    <x v="105"/>
    <n v="74.72527472527473"/>
    <x v="15"/>
    <x v="3"/>
  </r>
  <r>
    <x v="28"/>
    <x v="106"/>
    <n v="25.274725274725274"/>
    <x v="15"/>
    <x v="3"/>
  </r>
  <r>
    <x v="29"/>
    <x v="105"/>
    <n v="87.912087912087912"/>
    <x v="15"/>
    <x v="3"/>
  </r>
  <r>
    <x v="29"/>
    <x v="106"/>
    <n v="12.087912087912088"/>
    <x v="15"/>
    <x v="3"/>
  </r>
  <r>
    <x v="30"/>
    <x v="105"/>
    <n v="43.956043956043956"/>
    <x v="15"/>
    <x v="3"/>
  </r>
  <r>
    <x v="30"/>
    <x v="106"/>
    <n v="56.043956043956044"/>
    <x v="15"/>
    <x v="3"/>
  </r>
  <r>
    <x v="31"/>
    <x v="105"/>
    <n v="98.901098901098905"/>
    <x v="15"/>
    <x v="3"/>
  </r>
  <r>
    <x v="31"/>
    <x v="106"/>
    <n v="1.098901098901099"/>
    <x v="15"/>
    <x v="3"/>
  </r>
  <r>
    <x v="32"/>
    <x v="105"/>
    <n v="79.120879120879124"/>
    <x v="15"/>
    <x v="3"/>
  </r>
  <r>
    <x v="32"/>
    <x v="106"/>
    <n v="20.87912087912088"/>
    <x v="15"/>
    <x v="3"/>
  </r>
  <r>
    <x v="33"/>
    <x v="105"/>
    <n v="90.109890109890117"/>
    <x v="15"/>
    <x v="3"/>
  </r>
  <r>
    <x v="33"/>
    <x v="106"/>
    <n v="9.8901098901098905"/>
    <x v="15"/>
    <x v="3"/>
  </r>
  <r>
    <x v="34"/>
    <x v="105"/>
    <n v="96.703296703296701"/>
    <x v="15"/>
    <x v="3"/>
  </r>
  <r>
    <x v="34"/>
    <x v="106"/>
    <n v="3.2967032967032965"/>
    <x v="15"/>
    <x v="3"/>
  </r>
  <r>
    <x v="21"/>
    <x v="103"/>
    <n v="70.652173913043484"/>
    <x v="16"/>
    <x v="3"/>
  </r>
  <r>
    <x v="21"/>
    <x v="104"/>
    <n v="9.2391304347826093"/>
    <x v="16"/>
    <x v="3"/>
  </r>
  <r>
    <x v="21"/>
    <x v="4"/>
    <n v="20.108695652173914"/>
    <x v="16"/>
    <x v="3"/>
  </r>
  <r>
    <x v="22"/>
    <x v="105"/>
    <n v="96.739130434782609"/>
    <x v="16"/>
    <x v="3"/>
  </r>
  <r>
    <x v="22"/>
    <x v="106"/>
    <n v="3.2608695652173911"/>
    <x v="16"/>
    <x v="3"/>
  </r>
  <r>
    <x v="23"/>
    <x v="105"/>
    <n v="80.434782608695656"/>
    <x v="16"/>
    <x v="3"/>
  </r>
  <r>
    <x v="23"/>
    <x v="106"/>
    <n v="19.565217391304348"/>
    <x v="16"/>
    <x v="3"/>
  </r>
  <r>
    <x v="24"/>
    <x v="105"/>
    <n v="98.369565217391298"/>
    <x v="16"/>
    <x v="3"/>
  </r>
  <r>
    <x v="24"/>
    <x v="106"/>
    <n v="1.6304347826086956"/>
    <x v="16"/>
    <x v="3"/>
  </r>
  <r>
    <x v="25"/>
    <x v="105"/>
    <n v="97.282608695652172"/>
    <x v="16"/>
    <x v="3"/>
  </r>
  <r>
    <x v="25"/>
    <x v="106"/>
    <n v="2.7173913043478262"/>
    <x v="16"/>
    <x v="3"/>
  </r>
  <r>
    <x v="26"/>
    <x v="105"/>
    <n v="80.978260869565219"/>
    <x v="16"/>
    <x v="3"/>
  </r>
  <r>
    <x v="26"/>
    <x v="106"/>
    <n v="19.021739130434781"/>
    <x v="16"/>
    <x v="3"/>
  </r>
  <r>
    <x v="27"/>
    <x v="105"/>
    <n v="88.043478260869563"/>
    <x v="16"/>
    <x v="3"/>
  </r>
  <r>
    <x v="27"/>
    <x v="106"/>
    <n v="11.956521739130435"/>
    <x v="16"/>
    <x v="3"/>
  </r>
  <r>
    <x v="28"/>
    <x v="105"/>
    <n v="88.586956521739125"/>
    <x v="16"/>
    <x v="3"/>
  </r>
  <r>
    <x v="28"/>
    <x v="106"/>
    <n v="11.413043478260869"/>
    <x v="16"/>
    <x v="3"/>
  </r>
  <r>
    <x v="29"/>
    <x v="105"/>
    <n v="97.826086956521735"/>
    <x v="16"/>
    <x v="3"/>
  </r>
  <r>
    <x v="29"/>
    <x v="106"/>
    <n v="2.1739130434782608"/>
    <x v="16"/>
    <x v="3"/>
  </r>
  <r>
    <x v="30"/>
    <x v="105"/>
    <n v="49.456521739130437"/>
    <x v="16"/>
    <x v="3"/>
  </r>
  <r>
    <x v="30"/>
    <x v="106"/>
    <n v="50.543478260869563"/>
    <x v="16"/>
    <x v="3"/>
  </r>
  <r>
    <x v="31"/>
    <x v="105"/>
    <n v="97.282608695652172"/>
    <x v="16"/>
    <x v="3"/>
  </r>
  <r>
    <x v="31"/>
    <x v="106"/>
    <n v="2.7173913043478262"/>
    <x v="16"/>
    <x v="3"/>
  </r>
  <r>
    <x v="32"/>
    <x v="105"/>
    <n v="86.956521739130437"/>
    <x v="16"/>
    <x v="3"/>
  </r>
  <r>
    <x v="32"/>
    <x v="106"/>
    <n v="13.043478260869565"/>
    <x v="16"/>
    <x v="3"/>
  </r>
  <r>
    <x v="33"/>
    <x v="105"/>
    <n v="90.760869565217391"/>
    <x v="16"/>
    <x v="3"/>
  </r>
  <r>
    <x v="33"/>
    <x v="106"/>
    <n v="9.2391304347826093"/>
    <x v="16"/>
    <x v="3"/>
  </r>
  <r>
    <x v="34"/>
    <x v="105"/>
    <n v="96.739130434782609"/>
    <x v="16"/>
    <x v="3"/>
  </r>
  <r>
    <x v="34"/>
    <x v="106"/>
    <n v="3.2608695652173911"/>
    <x v="16"/>
    <x v="3"/>
  </r>
  <r>
    <x v="35"/>
    <x v="107"/>
    <n v="7.1428571428571432"/>
    <x v="0"/>
    <x v="2"/>
  </r>
  <r>
    <x v="35"/>
    <x v="108"/>
    <n v="1.1904761904761905"/>
    <x v="0"/>
    <x v="2"/>
  </r>
  <r>
    <x v="35"/>
    <x v="109"/>
    <n v="9.5238095238095237"/>
    <x v="0"/>
    <x v="2"/>
  </r>
  <r>
    <x v="35"/>
    <x v="110"/>
    <n v="35.714285714285715"/>
    <x v="0"/>
    <x v="2"/>
  </r>
  <r>
    <x v="35"/>
    <x v="111"/>
    <n v="46.428571428571431"/>
    <x v="0"/>
    <x v="2"/>
  </r>
  <r>
    <x v="36"/>
    <x v="107"/>
    <n v="1.8957345971563981"/>
    <x v="0"/>
    <x v="2"/>
  </r>
  <r>
    <x v="36"/>
    <x v="108"/>
    <n v="2.3696682464454977"/>
    <x v="0"/>
    <x v="2"/>
  </r>
  <r>
    <x v="36"/>
    <x v="109"/>
    <n v="11.848341232227488"/>
    <x v="0"/>
    <x v="2"/>
  </r>
  <r>
    <x v="36"/>
    <x v="110"/>
    <n v="35.071090047393362"/>
    <x v="0"/>
    <x v="2"/>
  </r>
  <r>
    <x v="36"/>
    <x v="111"/>
    <n v="48.81516587677725"/>
    <x v="0"/>
    <x v="2"/>
  </r>
  <r>
    <x v="37"/>
    <x v="107"/>
    <n v="4.7619047619047619"/>
    <x v="0"/>
    <x v="2"/>
  </r>
  <r>
    <x v="37"/>
    <x v="108"/>
    <n v="4.7619047619047619"/>
    <x v="0"/>
    <x v="2"/>
  </r>
  <r>
    <x v="37"/>
    <x v="109"/>
    <n v="19.047619047619047"/>
    <x v="0"/>
    <x v="2"/>
  </r>
  <r>
    <x v="37"/>
    <x v="110"/>
    <n v="33.333333333333336"/>
    <x v="0"/>
    <x v="2"/>
  </r>
  <r>
    <x v="37"/>
    <x v="111"/>
    <n v="38.095238095238095"/>
    <x v="0"/>
    <x v="2"/>
  </r>
  <r>
    <x v="38"/>
    <x v="107"/>
    <n v="0"/>
    <x v="0"/>
    <x v="2"/>
  </r>
  <r>
    <x v="38"/>
    <x v="108"/>
    <n v="1.408450704225352"/>
    <x v="0"/>
    <x v="2"/>
  </r>
  <r>
    <x v="38"/>
    <x v="109"/>
    <n v="8.4507042253521121"/>
    <x v="0"/>
    <x v="2"/>
  </r>
  <r>
    <x v="38"/>
    <x v="110"/>
    <n v="42.25352112676056"/>
    <x v="0"/>
    <x v="2"/>
  </r>
  <r>
    <x v="38"/>
    <x v="111"/>
    <n v="47.887323943661968"/>
    <x v="0"/>
    <x v="2"/>
  </r>
  <r>
    <x v="39"/>
    <x v="107"/>
    <n v="1"/>
    <x v="0"/>
    <x v="2"/>
  </r>
  <r>
    <x v="39"/>
    <x v="108"/>
    <n v="1.8333333333333333"/>
    <x v="0"/>
    <x v="2"/>
  </r>
  <r>
    <x v="39"/>
    <x v="109"/>
    <n v="8.6666666666666661"/>
    <x v="0"/>
    <x v="2"/>
  </r>
  <r>
    <x v="39"/>
    <x v="110"/>
    <n v="37.166666666666664"/>
    <x v="0"/>
    <x v="2"/>
  </r>
  <r>
    <x v="39"/>
    <x v="111"/>
    <n v="51.333333333333336"/>
    <x v="0"/>
    <x v="2"/>
  </r>
  <r>
    <x v="40"/>
    <x v="107"/>
    <n v="1.5"/>
    <x v="0"/>
    <x v="2"/>
  </r>
  <r>
    <x v="40"/>
    <x v="108"/>
    <n v="2"/>
    <x v="0"/>
    <x v="2"/>
  </r>
  <r>
    <x v="40"/>
    <x v="109"/>
    <n v="8"/>
    <x v="0"/>
    <x v="2"/>
  </r>
  <r>
    <x v="40"/>
    <x v="110"/>
    <n v="33.5"/>
    <x v="0"/>
    <x v="2"/>
  </r>
  <r>
    <x v="40"/>
    <x v="111"/>
    <n v="55"/>
    <x v="0"/>
    <x v="2"/>
  </r>
  <r>
    <x v="35"/>
    <x v="107"/>
    <n v="0"/>
    <x v="1"/>
    <x v="2"/>
  </r>
  <r>
    <x v="35"/>
    <x v="108"/>
    <n v="0"/>
    <x v="1"/>
    <x v="2"/>
  </r>
  <r>
    <x v="35"/>
    <x v="109"/>
    <n v="8.3333333333333339"/>
    <x v="1"/>
    <x v="2"/>
  </r>
  <r>
    <x v="35"/>
    <x v="110"/>
    <n v="25"/>
    <x v="1"/>
    <x v="2"/>
  </r>
  <r>
    <x v="35"/>
    <x v="111"/>
    <n v="66.666666666666671"/>
    <x v="1"/>
    <x v="2"/>
  </r>
  <r>
    <x v="36"/>
    <x v="107"/>
    <n v="4.4943820224719104"/>
    <x v="1"/>
    <x v="2"/>
  </r>
  <r>
    <x v="36"/>
    <x v="108"/>
    <n v="3.3707865168539324"/>
    <x v="1"/>
    <x v="2"/>
  </r>
  <r>
    <x v="36"/>
    <x v="109"/>
    <n v="6.7415730337078648"/>
    <x v="1"/>
    <x v="2"/>
  </r>
  <r>
    <x v="36"/>
    <x v="110"/>
    <n v="32.584269662921351"/>
    <x v="1"/>
    <x v="2"/>
  </r>
  <r>
    <x v="36"/>
    <x v="111"/>
    <n v="52.80898876404494"/>
    <x v="1"/>
    <x v="2"/>
  </r>
  <r>
    <x v="37"/>
    <x v="107"/>
    <n v="0"/>
    <x v="1"/>
    <x v="2"/>
  </r>
  <r>
    <x v="37"/>
    <x v="108"/>
    <n v="0"/>
    <x v="1"/>
    <x v="2"/>
  </r>
  <r>
    <x v="37"/>
    <x v="109"/>
    <n v="10"/>
    <x v="1"/>
    <x v="2"/>
  </r>
  <r>
    <x v="37"/>
    <x v="110"/>
    <n v="50"/>
    <x v="1"/>
    <x v="2"/>
  </r>
  <r>
    <x v="37"/>
    <x v="111"/>
    <n v="40"/>
    <x v="1"/>
    <x v="2"/>
  </r>
  <r>
    <x v="38"/>
    <x v="107"/>
    <n v="0"/>
    <x v="1"/>
    <x v="2"/>
  </r>
  <r>
    <x v="38"/>
    <x v="108"/>
    <n v="3.4482758620689653"/>
    <x v="1"/>
    <x v="2"/>
  </r>
  <r>
    <x v="38"/>
    <x v="109"/>
    <n v="6.8965517241379306"/>
    <x v="1"/>
    <x v="2"/>
  </r>
  <r>
    <x v="38"/>
    <x v="110"/>
    <n v="34.482758620689658"/>
    <x v="1"/>
    <x v="2"/>
  </r>
  <r>
    <x v="38"/>
    <x v="111"/>
    <n v="55.172413793103445"/>
    <x v="1"/>
    <x v="2"/>
  </r>
  <r>
    <x v="39"/>
    <x v="107"/>
    <n v="0"/>
    <x v="1"/>
    <x v="2"/>
  </r>
  <r>
    <x v="39"/>
    <x v="108"/>
    <n v="0.91743119266055051"/>
    <x v="1"/>
    <x v="2"/>
  </r>
  <r>
    <x v="39"/>
    <x v="109"/>
    <n v="11.009174311926605"/>
    <x v="1"/>
    <x v="2"/>
  </r>
  <r>
    <x v="39"/>
    <x v="110"/>
    <n v="33.944954128440365"/>
    <x v="1"/>
    <x v="2"/>
  </r>
  <r>
    <x v="39"/>
    <x v="111"/>
    <n v="54.128440366972477"/>
    <x v="1"/>
    <x v="2"/>
  </r>
  <r>
    <x v="40"/>
    <x v="107"/>
    <n v="0"/>
    <x v="1"/>
    <x v="2"/>
  </r>
  <r>
    <x v="40"/>
    <x v="108"/>
    <n v="0"/>
    <x v="1"/>
    <x v="2"/>
  </r>
  <r>
    <x v="40"/>
    <x v="109"/>
    <n v="3.4482758620689653"/>
    <x v="1"/>
    <x v="2"/>
  </r>
  <r>
    <x v="40"/>
    <x v="110"/>
    <n v="48.275862068965516"/>
    <x v="1"/>
    <x v="2"/>
  </r>
  <r>
    <x v="40"/>
    <x v="111"/>
    <n v="48.275862068965516"/>
    <x v="1"/>
    <x v="2"/>
  </r>
  <r>
    <x v="35"/>
    <x v="107"/>
    <n v="10.714285714285714"/>
    <x v="2"/>
    <x v="2"/>
  </r>
  <r>
    <x v="35"/>
    <x v="108"/>
    <n v="0"/>
    <x v="2"/>
    <x v="2"/>
  </r>
  <r>
    <x v="35"/>
    <x v="109"/>
    <n v="7.1428571428571432"/>
    <x v="2"/>
    <x v="2"/>
  </r>
  <r>
    <x v="35"/>
    <x v="110"/>
    <n v="32.142857142857146"/>
    <x v="2"/>
    <x v="2"/>
  </r>
  <r>
    <x v="35"/>
    <x v="111"/>
    <n v="50"/>
    <x v="2"/>
    <x v="2"/>
  </r>
  <r>
    <x v="36"/>
    <x v="107"/>
    <n v="0.93457943925233644"/>
    <x v="2"/>
    <x v="2"/>
  </r>
  <r>
    <x v="36"/>
    <x v="108"/>
    <n v="0"/>
    <x v="2"/>
    <x v="2"/>
  </r>
  <r>
    <x v="36"/>
    <x v="109"/>
    <n v="15.88785046728972"/>
    <x v="2"/>
    <x v="2"/>
  </r>
  <r>
    <x v="36"/>
    <x v="110"/>
    <n v="28.037383177570092"/>
    <x v="2"/>
    <x v="2"/>
  </r>
  <r>
    <x v="36"/>
    <x v="111"/>
    <n v="55.140186915887853"/>
    <x v="2"/>
    <x v="2"/>
  </r>
  <r>
    <x v="37"/>
    <x v="107"/>
    <n v="0"/>
    <x v="2"/>
    <x v="2"/>
  </r>
  <r>
    <x v="37"/>
    <x v="108"/>
    <n v="0"/>
    <x v="2"/>
    <x v="2"/>
  </r>
  <r>
    <x v="37"/>
    <x v="109"/>
    <n v="0"/>
    <x v="2"/>
    <x v="2"/>
  </r>
  <r>
    <x v="37"/>
    <x v="110"/>
    <n v="50"/>
    <x v="2"/>
    <x v="2"/>
  </r>
  <r>
    <x v="37"/>
    <x v="111"/>
    <n v="50"/>
    <x v="2"/>
    <x v="2"/>
  </r>
  <r>
    <x v="38"/>
    <x v="107"/>
    <n v="0"/>
    <x v="2"/>
    <x v="2"/>
  </r>
  <r>
    <x v="38"/>
    <x v="108"/>
    <n v="0"/>
    <x v="2"/>
    <x v="2"/>
  </r>
  <r>
    <x v="38"/>
    <x v="109"/>
    <n v="12.5"/>
    <x v="2"/>
    <x v="2"/>
  </r>
  <r>
    <x v="38"/>
    <x v="110"/>
    <n v="50"/>
    <x v="2"/>
    <x v="2"/>
  </r>
  <r>
    <x v="38"/>
    <x v="111"/>
    <n v="37.5"/>
    <x v="2"/>
    <x v="2"/>
  </r>
  <r>
    <x v="39"/>
    <x v="107"/>
    <n v="0"/>
    <x v="2"/>
    <x v="2"/>
  </r>
  <r>
    <x v="39"/>
    <x v="108"/>
    <n v="0"/>
    <x v="2"/>
    <x v="2"/>
  </r>
  <r>
    <x v="39"/>
    <x v="109"/>
    <n v="6.9767441860465116"/>
    <x v="2"/>
    <x v="2"/>
  </r>
  <r>
    <x v="39"/>
    <x v="110"/>
    <n v="37.209302325581397"/>
    <x v="2"/>
    <x v="2"/>
  </r>
  <r>
    <x v="39"/>
    <x v="111"/>
    <n v="55.813953488372093"/>
    <x v="2"/>
    <x v="2"/>
  </r>
  <r>
    <x v="40"/>
    <x v="107"/>
    <n v="1.9230769230769231"/>
    <x v="2"/>
    <x v="2"/>
  </r>
  <r>
    <x v="40"/>
    <x v="108"/>
    <n v="0"/>
    <x v="2"/>
    <x v="2"/>
  </r>
  <r>
    <x v="40"/>
    <x v="109"/>
    <n v="13.461538461538462"/>
    <x v="2"/>
    <x v="2"/>
  </r>
  <r>
    <x v="40"/>
    <x v="110"/>
    <n v="26.923076923076923"/>
    <x v="2"/>
    <x v="2"/>
  </r>
  <r>
    <x v="40"/>
    <x v="111"/>
    <n v="57.692307692307693"/>
    <x v="2"/>
    <x v="2"/>
  </r>
  <r>
    <x v="35"/>
    <x v="107"/>
    <n v="10"/>
    <x v="3"/>
    <x v="2"/>
  </r>
  <r>
    <x v="35"/>
    <x v="108"/>
    <n v="0"/>
    <x v="3"/>
    <x v="2"/>
  </r>
  <r>
    <x v="35"/>
    <x v="109"/>
    <n v="10"/>
    <x v="3"/>
    <x v="2"/>
  </r>
  <r>
    <x v="35"/>
    <x v="110"/>
    <n v="50"/>
    <x v="3"/>
    <x v="2"/>
  </r>
  <r>
    <x v="35"/>
    <x v="111"/>
    <n v="30"/>
    <x v="3"/>
    <x v="2"/>
  </r>
  <r>
    <x v="36"/>
    <x v="107"/>
    <n v="2.7027027027027026"/>
    <x v="3"/>
    <x v="2"/>
  </r>
  <r>
    <x v="36"/>
    <x v="108"/>
    <n v="5.4054054054054053"/>
    <x v="3"/>
    <x v="2"/>
  </r>
  <r>
    <x v="36"/>
    <x v="109"/>
    <n v="10.810810810810811"/>
    <x v="3"/>
    <x v="2"/>
  </r>
  <r>
    <x v="36"/>
    <x v="110"/>
    <n v="35.135135135135137"/>
    <x v="3"/>
    <x v="2"/>
  </r>
  <r>
    <x v="36"/>
    <x v="111"/>
    <n v="45.945945945945944"/>
    <x v="3"/>
    <x v="2"/>
  </r>
  <r>
    <x v="37"/>
    <x v="107"/>
    <n v="0"/>
    <x v="3"/>
    <x v="2"/>
  </r>
  <r>
    <x v="37"/>
    <x v="108"/>
    <n v="33.333333333333336"/>
    <x v="3"/>
    <x v="2"/>
  </r>
  <r>
    <x v="37"/>
    <x v="109"/>
    <n v="33.333333333333336"/>
    <x v="3"/>
    <x v="2"/>
  </r>
  <r>
    <x v="37"/>
    <x v="110"/>
    <n v="33.333333333333336"/>
    <x v="3"/>
    <x v="2"/>
  </r>
  <r>
    <x v="37"/>
    <x v="111"/>
    <n v="0"/>
    <x v="3"/>
    <x v="2"/>
  </r>
  <r>
    <x v="38"/>
    <x v="107"/>
    <n v="0"/>
    <x v="3"/>
    <x v="2"/>
  </r>
  <r>
    <x v="38"/>
    <x v="108"/>
    <n v="0"/>
    <x v="3"/>
    <x v="2"/>
  </r>
  <r>
    <x v="38"/>
    <x v="109"/>
    <n v="20"/>
    <x v="3"/>
    <x v="2"/>
  </r>
  <r>
    <x v="38"/>
    <x v="110"/>
    <n v="40"/>
    <x v="3"/>
    <x v="2"/>
  </r>
  <r>
    <x v="38"/>
    <x v="111"/>
    <n v="40"/>
    <x v="3"/>
    <x v="2"/>
  </r>
  <r>
    <x v="39"/>
    <x v="107"/>
    <n v="2.358490566037736"/>
    <x v="3"/>
    <x v="2"/>
  </r>
  <r>
    <x v="39"/>
    <x v="108"/>
    <n v="3.7735849056603774"/>
    <x v="3"/>
    <x v="2"/>
  </r>
  <r>
    <x v="39"/>
    <x v="109"/>
    <n v="8.0188679245283012"/>
    <x v="3"/>
    <x v="2"/>
  </r>
  <r>
    <x v="39"/>
    <x v="110"/>
    <n v="36.320754716981135"/>
    <x v="3"/>
    <x v="2"/>
  </r>
  <r>
    <x v="39"/>
    <x v="111"/>
    <n v="49.528301886792455"/>
    <x v="3"/>
    <x v="2"/>
  </r>
  <r>
    <x v="40"/>
    <x v="107"/>
    <n v="8"/>
    <x v="3"/>
    <x v="2"/>
  </r>
  <r>
    <x v="40"/>
    <x v="108"/>
    <n v="4"/>
    <x v="3"/>
    <x v="2"/>
  </r>
  <r>
    <x v="40"/>
    <x v="109"/>
    <n v="8"/>
    <x v="3"/>
    <x v="2"/>
  </r>
  <r>
    <x v="40"/>
    <x v="110"/>
    <n v="24"/>
    <x v="3"/>
    <x v="2"/>
  </r>
  <r>
    <x v="40"/>
    <x v="111"/>
    <n v="56"/>
    <x v="3"/>
    <x v="2"/>
  </r>
  <r>
    <x v="35"/>
    <x v="107"/>
    <n v="6.25"/>
    <x v="4"/>
    <x v="2"/>
  </r>
  <r>
    <x v="35"/>
    <x v="108"/>
    <n v="6.25"/>
    <x v="4"/>
    <x v="2"/>
  </r>
  <r>
    <x v="35"/>
    <x v="109"/>
    <n v="12.5"/>
    <x v="4"/>
    <x v="2"/>
  </r>
  <r>
    <x v="35"/>
    <x v="110"/>
    <n v="31.25"/>
    <x v="4"/>
    <x v="2"/>
  </r>
  <r>
    <x v="35"/>
    <x v="111"/>
    <n v="43.75"/>
    <x v="4"/>
    <x v="2"/>
  </r>
  <r>
    <x v="36"/>
    <x v="107"/>
    <n v="3.3333333333333335"/>
    <x v="4"/>
    <x v="2"/>
  </r>
  <r>
    <x v="36"/>
    <x v="108"/>
    <n v="0"/>
    <x v="4"/>
    <x v="2"/>
  </r>
  <r>
    <x v="36"/>
    <x v="109"/>
    <n v="16.666666666666668"/>
    <x v="4"/>
    <x v="2"/>
  </r>
  <r>
    <x v="36"/>
    <x v="110"/>
    <n v="46.666666666666664"/>
    <x v="4"/>
    <x v="2"/>
  </r>
  <r>
    <x v="36"/>
    <x v="111"/>
    <n v="33.333333333333336"/>
    <x v="4"/>
    <x v="2"/>
  </r>
  <r>
    <x v="37"/>
    <x v="107"/>
    <n v="0"/>
    <x v="4"/>
    <x v="2"/>
  </r>
  <r>
    <x v="37"/>
    <x v="108"/>
    <n v="0"/>
    <x v="4"/>
    <x v="2"/>
  </r>
  <r>
    <x v="37"/>
    <x v="109"/>
    <n v="0"/>
    <x v="4"/>
    <x v="2"/>
  </r>
  <r>
    <x v="37"/>
    <x v="110"/>
    <n v="0"/>
    <x v="4"/>
    <x v="2"/>
  </r>
  <r>
    <x v="37"/>
    <x v="111"/>
    <n v="100"/>
    <x v="4"/>
    <x v="2"/>
  </r>
  <r>
    <x v="38"/>
    <x v="107"/>
    <n v="0"/>
    <x v="4"/>
    <x v="2"/>
  </r>
  <r>
    <x v="38"/>
    <x v="108"/>
    <n v="0"/>
    <x v="4"/>
    <x v="2"/>
  </r>
  <r>
    <x v="38"/>
    <x v="109"/>
    <n v="0"/>
    <x v="4"/>
    <x v="2"/>
  </r>
  <r>
    <x v="38"/>
    <x v="110"/>
    <n v="66.666666666666671"/>
    <x v="4"/>
    <x v="2"/>
  </r>
  <r>
    <x v="38"/>
    <x v="111"/>
    <n v="33.333333333333336"/>
    <x v="4"/>
    <x v="2"/>
  </r>
  <r>
    <x v="39"/>
    <x v="107"/>
    <n v="1.1904761904761905"/>
    <x v="4"/>
    <x v="2"/>
  </r>
  <r>
    <x v="39"/>
    <x v="108"/>
    <n v="1.1904761904761905"/>
    <x v="4"/>
    <x v="2"/>
  </r>
  <r>
    <x v="39"/>
    <x v="109"/>
    <n v="10.714285714285714"/>
    <x v="4"/>
    <x v="2"/>
  </r>
  <r>
    <x v="39"/>
    <x v="110"/>
    <n v="40.476190476190474"/>
    <x v="4"/>
    <x v="2"/>
  </r>
  <r>
    <x v="39"/>
    <x v="111"/>
    <n v="46.428571428571431"/>
    <x v="4"/>
    <x v="2"/>
  </r>
  <r>
    <x v="40"/>
    <x v="107"/>
    <n v="0"/>
    <x v="4"/>
    <x v="2"/>
  </r>
  <r>
    <x v="40"/>
    <x v="108"/>
    <n v="11.764705882352942"/>
    <x v="4"/>
    <x v="2"/>
  </r>
  <r>
    <x v="40"/>
    <x v="109"/>
    <n v="17.647058823529413"/>
    <x v="4"/>
    <x v="2"/>
  </r>
  <r>
    <x v="40"/>
    <x v="110"/>
    <n v="35.294117647058826"/>
    <x v="4"/>
    <x v="2"/>
  </r>
  <r>
    <x v="40"/>
    <x v="111"/>
    <n v="35.294117647058826"/>
    <x v="4"/>
    <x v="2"/>
  </r>
  <r>
    <x v="35"/>
    <x v="107"/>
    <n v="0"/>
    <x v="5"/>
    <x v="2"/>
  </r>
  <r>
    <x v="35"/>
    <x v="108"/>
    <n v="0"/>
    <x v="5"/>
    <x v="2"/>
  </r>
  <r>
    <x v="35"/>
    <x v="109"/>
    <n v="25"/>
    <x v="5"/>
    <x v="2"/>
  </r>
  <r>
    <x v="35"/>
    <x v="110"/>
    <n v="25"/>
    <x v="5"/>
    <x v="2"/>
  </r>
  <r>
    <x v="35"/>
    <x v="111"/>
    <n v="50"/>
    <x v="5"/>
    <x v="2"/>
  </r>
  <r>
    <x v="36"/>
    <x v="107"/>
    <n v="11.111111111111111"/>
    <x v="5"/>
    <x v="2"/>
  </r>
  <r>
    <x v="36"/>
    <x v="108"/>
    <n v="0"/>
    <x v="5"/>
    <x v="2"/>
  </r>
  <r>
    <x v="36"/>
    <x v="109"/>
    <n v="0"/>
    <x v="5"/>
    <x v="2"/>
  </r>
  <r>
    <x v="36"/>
    <x v="110"/>
    <n v="66.666666666666671"/>
    <x v="5"/>
    <x v="2"/>
  </r>
  <r>
    <x v="36"/>
    <x v="111"/>
    <n v="22.222222222222221"/>
    <x v="5"/>
    <x v="2"/>
  </r>
  <r>
    <x v="37"/>
    <x v="107"/>
    <n v="0"/>
    <x v="5"/>
    <x v="2"/>
  </r>
  <r>
    <x v="37"/>
    <x v="108"/>
    <n v="0"/>
    <x v="5"/>
    <x v="2"/>
  </r>
  <r>
    <x v="37"/>
    <x v="109"/>
    <n v="0"/>
    <x v="5"/>
    <x v="2"/>
  </r>
  <r>
    <x v="37"/>
    <x v="110"/>
    <n v="0"/>
    <x v="5"/>
    <x v="2"/>
  </r>
  <r>
    <x v="37"/>
    <x v="111"/>
    <n v="0"/>
    <x v="5"/>
    <x v="2"/>
  </r>
  <r>
    <x v="38"/>
    <x v="107"/>
    <n v="0"/>
    <x v="5"/>
    <x v="2"/>
  </r>
  <r>
    <x v="38"/>
    <x v="108"/>
    <n v="0"/>
    <x v="5"/>
    <x v="2"/>
  </r>
  <r>
    <x v="38"/>
    <x v="109"/>
    <n v="0"/>
    <x v="5"/>
    <x v="2"/>
  </r>
  <r>
    <x v="38"/>
    <x v="110"/>
    <n v="100"/>
    <x v="5"/>
    <x v="2"/>
  </r>
  <r>
    <x v="38"/>
    <x v="111"/>
    <n v="0"/>
    <x v="5"/>
    <x v="2"/>
  </r>
  <r>
    <x v="39"/>
    <x v="107"/>
    <n v="0"/>
    <x v="5"/>
    <x v="2"/>
  </r>
  <r>
    <x v="39"/>
    <x v="108"/>
    <n v="0"/>
    <x v="5"/>
    <x v="2"/>
  </r>
  <r>
    <x v="39"/>
    <x v="109"/>
    <n v="15.384615384615385"/>
    <x v="5"/>
    <x v="2"/>
  </r>
  <r>
    <x v="39"/>
    <x v="110"/>
    <n v="46.153846153846153"/>
    <x v="5"/>
    <x v="2"/>
  </r>
  <r>
    <x v="39"/>
    <x v="111"/>
    <n v="38.46153846153846"/>
    <x v="5"/>
    <x v="2"/>
  </r>
  <r>
    <x v="40"/>
    <x v="107"/>
    <n v="0"/>
    <x v="5"/>
    <x v="2"/>
  </r>
  <r>
    <x v="40"/>
    <x v="108"/>
    <n v="0"/>
    <x v="5"/>
    <x v="2"/>
  </r>
  <r>
    <x v="40"/>
    <x v="109"/>
    <n v="16.666666666666668"/>
    <x v="5"/>
    <x v="2"/>
  </r>
  <r>
    <x v="40"/>
    <x v="110"/>
    <n v="33.333333333333336"/>
    <x v="5"/>
    <x v="2"/>
  </r>
  <r>
    <x v="40"/>
    <x v="111"/>
    <n v="50"/>
    <x v="5"/>
    <x v="2"/>
  </r>
  <r>
    <x v="35"/>
    <x v="107"/>
    <n v="33.333333333333336"/>
    <x v="6"/>
    <x v="2"/>
  </r>
  <r>
    <x v="35"/>
    <x v="108"/>
    <n v="0"/>
    <x v="6"/>
    <x v="2"/>
  </r>
  <r>
    <x v="35"/>
    <x v="109"/>
    <n v="0"/>
    <x v="6"/>
    <x v="2"/>
  </r>
  <r>
    <x v="35"/>
    <x v="110"/>
    <n v="33.333333333333336"/>
    <x v="6"/>
    <x v="2"/>
  </r>
  <r>
    <x v="35"/>
    <x v="111"/>
    <n v="33.333333333333336"/>
    <x v="6"/>
    <x v="2"/>
  </r>
  <r>
    <x v="36"/>
    <x v="107"/>
    <n v="0"/>
    <x v="6"/>
    <x v="2"/>
  </r>
  <r>
    <x v="36"/>
    <x v="108"/>
    <n v="0"/>
    <x v="6"/>
    <x v="2"/>
  </r>
  <r>
    <x v="36"/>
    <x v="109"/>
    <n v="0"/>
    <x v="6"/>
    <x v="2"/>
  </r>
  <r>
    <x v="36"/>
    <x v="110"/>
    <n v="100"/>
    <x v="6"/>
    <x v="2"/>
  </r>
  <r>
    <x v="36"/>
    <x v="111"/>
    <n v="0"/>
    <x v="6"/>
    <x v="2"/>
  </r>
  <r>
    <x v="37"/>
    <x v="107"/>
    <n v="0"/>
    <x v="6"/>
    <x v="2"/>
  </r>
  <r>
    <x v="37"/>
    <x v="108"/>
    <n v="0"/>
    <x v="6"/>
    <x v="2"/>
  </r>
  <r>
    <x v="37"/>
    <x v="109"/>
    <n v="0"/>
    <x v="6"/>
    <x v="2"/>
  </r>
  <r>
    <x v="37"/>
    <x v="110"/>
    <n v="0"/>
    <x v="6"/>
    <x v="2"/>
  </r>
  <r>
    <x v="37"/>
    <x v="111"/>
    <n v="100"/>
    <x v="6"/>
    <x v="2"/>
  </r>
  <r>
    <x v="38"/>
    <x v="107"/>
    <n v="0"/>
    <x v="6"/>
    <x v="2"/>
  </r>
  <r>
    <x v="38"/>
    <x v="108"/>
    <n v="0"/>
    <x v="6"/>
    <x v="2"/>
  </r>
  <r>
    <x v="38"/>
    <x v="109"/>
    <n v="0"/>
    <x v="6"/>
    <x v="2"/>
  </r>
  <r>
    <x v="38"/>
    <x v="110"/>
    <n v="0"/>
    <x v="6"/>
    <x v="2"/>
  </r>
  <r>
    <x v="38"/>
    <x v="111"/>
    <n v="0"/>
    <x v="6"/>
    <x v="2"/>
  </r>
  <r>
    <x v="39"/>
    <x v="107"/>
    <n v="0"/>
    <x v="6"/>
    <x v="2"/>
  </r>
  <r>
    <x v="39"/>
    <x v="108"/>
    <n v="0"/>
    <x v="6"/>
    <x v="2"/>
  </r>
  <r>
    <x v="39"/>
    <x v="109"/>
    <n v="3.4482758620689653"/>
    <x v="6"/>
    <x v="2"/>
  </r>
  <r>
    <x v="39"/>
    <x v="110"/>
    <n v="41.379310344827587"/>
    <x v="6"/>
    <x v="2"/>
  </r>
  <r>
    <x v="39"/>
    <x v="111"/>
    <n v="55.172413793103445"/>
    <x v="6"/>
    <x v="2"/>
  </r>
  <r>
    <x v="40"/>
    <x v="107"/>
    <n v="0"/>
    <x v="6"/>
    <x v="2"/>
  </r>
  <r>
    <x v="40"/>
    <x v="108"/>
    <n v="0"/>
    <x v="6"/>
    <x v="2"/>
  </r>
  <r>
    <x v="40"/>
    <x v="109"/>
    <n v="20"/>
    <x v="6"/>
    <x v="2"/>
  </r>
  <r>
    <x v="40"/>
    <x v="110"/>
    <n v="20"/>
    <x v="6"/>
    <x v="2"/>
  </r>
  <r>
    <x v="40"/>
    <x v="111"/>
    <n v="60"/>
    <x v="6"/>
    <x v="2"/>
  </r>
  <r>
    <x v="35"/>
    <x v="107"/>
    <n v="0"/>
    <x v="7"/>
    <x v="2"/>
  </r>
  <r>
    <x v="35"/>
    <x v="108"/>
    <n v="16.666666666666668"/>
    <x v="7"/>
    <x v="2"/>
  </r>
  <r>
    <x v="35"/>
    <x v="109"/>
    <n v="0"/>
    <x v="7"/>
    <x v="2"/>
  </r>
  <r>
    <x v="35"/>
    <x v="110"/>
    <n v="33.333333333333336"/>
    <x v="7"/>
    <x v="2"/>
  </r>
  <r>
    <x v="35"/>
    <x v="111"/>
    <n v="50"/>
    <x v="7"/>
    <x v="2"/>
  </r>
  <r>
    <x v="36"/>
    <x v="107"/>
    <n v="0"/>
    <x v="7"/>
    <x v="2"/>
  </r>
  <r>
    <x v="36"/>
    <x v="108"/>
    <n v="0"/>
    <x v="7"/>
    <x v="2"/>
  </r>
  <r>
    <x v="36"/>
    <x v="109"/>
    <n v="28.571428571428573"/>
    <x v="7"/>
    <x v="2"/>
  </r>
  <r>
    <x v="36"/>
    <x v="110"/>
    <n v="42.857142857142854"/>
    <x v="7"/>
    <x v="2"/>
  </r>
  <r>
    <x v="36"/>
    <x v="111"/>
    <n v="28.571428571428573"/>
    <x v="7"/>
    <x v="2"/>
  </r>
  <r>
    <x v="37"/>
    <x v="107"/>
    <n v="0"/>
    <x v="7"/>
    <x v="2"/>
  </r>
  <r>
    <x v="37"/>
    <x v="108"/>
    <n v="0"/>
    <x v="7"/>
    <x v="2"/>
  </r>
  <r>
    <x v="37"/>
    <x v="109"/>
    <n v="0"/>
    <x v="7"/>
    <x v="2"/>
  </r>
  <r>
    <x v="37"/>
    <x v="110"/>
    <n v="0"/>
    <x v="7"/>
    <x v="2"/>
  </r>
  <r>
    <x v="37"/>
    <x v="111"/>
    <n v="0"/>
    <x v="7"/>
    <x v="2"/>
  </r>
  <r>
    <x v="38"/>
    <x v="107"/>
    <n v="0"/>
    <x v="7"/>
    <x v="2"/>
  </r>
  <r>
    <x v="38"/>
    <x v="108"/>
    <n v="0"/>
    <x v="7"/>
    <x v="2"/>
  </r>
  <r>
    <x v="38"/>
    <x v="109"/>
    <n v="0"/>
    <x v="7"/>
    <x v="2"/>
  </r>
  <r>
    <x v="38"/>
    <x v="110"/>
    <n v="0"/>
    <x v="7"/>
    <x v="2"/>
  </r>
  <r>
    <x v="38"/>
    <x v="111"/>
    <n v="100"/>
    <x v="7"/>
    <x v="2"/>
  </r>
  <r>
    <x v="39"/>
    <x v="107"/>
    <n v="4.166666666666667"/>
    <x v="7"/>
    <x v="2"/>
  </r>
  <r>
    <x v="39"/>
    <x v="108"/>
    <n v="4.166666666666667"/>
    <x v="7"/>
    <x v="2"/>
  </r>
  <r>
    <x v="39"/>
    <x v="109"/>
    <n v="25"/>
    <x v="7"/>
    <x v="2"/>
  </r>
  <r>
    <x v="39"/>
    <x v="110"/>
    <n v="29.166666666666668"/>
    <x v="7"/>
    <x v="2"/>
  </r>
  <r>
    <x v="39"/>
    <x v="111"/>
    <n v="37.5"/>
    <x v="7"/>
    <x v="2"/>
  </r>
  <r>
    <x v="40"/>
    <x v="107"/>
    <n v="0"/>
    <x v="7"/>
    <x v="2"/>
  </r>
  <r>
    <x v="40"/>
    <x v="108"/>
    <n v="40"/>
    <x v="7"/>
    <x v="2"/>
  </r>
  <r>
    <x v="40"/>
    <x v="109"/>
    <n v="0"/>
    <x v="7"/>
    <x v="2"/>
  </r>
  <r>
    <x v="40"/>
    <x v="110"/>
    <n v="60"/>
    <x v="7"/>
    <x v="2"/>
  </r>
  <r>
    <x v="40"/>
    <x v="111"/>
    <n v="0"/>
    <x v="7"/>
    <x v="2"/>
  </r>
  <r>
    <x v="35"/>
    <x v="107"/>
    <n v="0"/>
    <x v="8"/>
    <x v="2"/>
  </r>
  <r>
    <x v="35"/>
    <x v="108"/>
    <n v="0"/>
    <x v="8"/>
    <x v="2"/>
  </r>
  <r>
    <x v="35"/>
    <x v="109"/>
    <n v="33.333333333333336"/>
    <x v="8"/>
    <x v="2"/>
  </r>
  <r>
    <x v="35"/>
    <x v="110"/>
    <n v="33.333333333333336"/>
    <x v="8"/>
    <x v="2"/>
  </r>
  <r>
    <x v="35"/>
    <x v="111"/>
    <n v="33.333333333333336"/>
    <x v="8"/>
    <x v="2"/>
  </r>
  <r>
    <x v="36"/>
    <x v="107"/>
    <n v="0"/>
    <x v="8"/>
    <x v="2"/>
  </r>
  <r>
    <x v="36"/>
    <x v="108"/>
    <n v="0"/>
    <x v="8"/>
    <x v="2"/>
  </r>
  <r>
    <x v="36"/>
    <x v="109"/>
    <n v="25"/>
    <x v="8"/>
    <x v="2"/>
  </r>
  <r>
    <x v="36"/>
    <x v="110"/>
    <n v="25"/>
    <x v="8"/>
    <x v="2"/>
  </r>
  <r>
    <x v="36"/>
    <x v="111"/>
    <n v="50"/>
    <x v="8"/>
    <x v="2"/>
  </r>
  <r>
    <x v="37"/>
    <x v="107"/>
    <n v="0"/>
    <x v="8"/>
    <x v="2"/>
  </r>
  <r>
    <x v="37"/>
    <x v="108"/>
    <n v="0"/>
    <x v="8"/>
    <x v="2"/>
  </r>
  <r>
    <x v="37"/>
    <x v="109"/>
    <n v="0"/>
    <x v="8"/>
    <x v="2"/>
  </r>
  <r>
    <x v="37"/>
    <x v="110"/>
    <n v="0"/>
    <x v="8"/>
    <x v="2"/>
  </r>
  <r>
    <x v="37"/>
    <x v="111"/>
    <n v="0"/>
    <x v="8"/>
    <x v="2"/>
  </r>
  <r>
    <x v="38"/>
    <x v="107"/>
    <n v="0"/>
    <x v="8"/>
    <x v="2"/>
  </r>
  <r>
    <x v="38"/>
    <x v="108"/>
    <n v="0"/>
    <x v="8"/>
    <x v="2"/>
  </r>
  <r>
    <x v="38"/>
    <x v="109"/>
    <n v="0"/>
    <x v="8"/>
    <x v="2"/>
  </r>
  <r>
    <x v="38"/>
    <x v="110"/>
    <n v="100"/>
    <x v="8"/>
    <x v="2"/>
  </r>
  <r>
    <x v="38"/>
    <x v="111"/>
    <n v="0"/>
    <x v="8"/>
    <x v="2"/>
  </r>
  <r>
    <x v="39"/>
    <x v="107"/>
    <n v="0"/>
    <x v="8"/>
    <x v="2"/>
  </r>
  <r>
    <x v="39"/>
    <x v="108"/>
    <n v="0"/>
    <x v="8"/>
    <x v="2"/>
  </r>
  <r>
    <x v="39"/>
    <x v="109"/>
    <n v="0"/>
    <x v="8"/>
    <x v="2"/>
  </r>
  <r>
    <x v="39"/>
    <x v="110"/>
    <n v="50"/>
    <x v="8"/>
    <x v="2"/>
  </r>
  <r>
    <x v="39"/>
    <x v="111"/>
    <n v="50"/>
    <x v="8"/>
    <x v="2"/>
  </r>
  <r>
    <x v="40"/>
    <x v="107"/>
    <n v="0"/>
    <x v="8"/>
    <x v="2"/>
  </r>
  <r>
    <x v="40"/>
    <x v="108"/>
    <n v="0"/>
    <x v="8"/>
    <x v="2"/>
  </r>
  <r>
    <x v="40"/>
    <x v="109"/>
    <n v="100"/>
    <x v="8"/>
    <x v="2"/>
  </r>
  <r>
    <x v="40"/>
    <x v="110"/>
    <n v="0"/>
    <x v="8"/>
    <x v="2"/>
  </r>
  <r>
    <x v="40"/>
    <x v="111"/>
    <n v="0"/>
    <x v="8"/>
    <x v="2"/>
  </r>
  <r>
    <x v="35"/>
    <x v="107"/>
    <n v="0"/>
    <x v="9"/>
    <x v="2"/>
  </r>
  <r>
    <x v="35"/>
    <x v="108"/>
    <n v="0"/>
    <x v="9"/>
    <x v="2"/>
  </r>
  <r>
    <x v="35"/>
    <x v="109"/>
    <n v="25"/>
    <x v="9"/>
    <x v="2"/>
  </r>
  <r>
    <x v="35"/>
    <x v="110"/>
    <n v="25"/>
    <x v="9"/>
    <x v="2"/>
  </r>
  <r>
    <x v="35"/>
    <x v="111"/>
    <n v="50"/>
    <x v="9"/>
    <x v="2"/>
  </r>
  <r>
    <x v="36"/>
    <x v="107"/>
    <n v="0"/>
    <x v="9"/>
    <x v="2"/>
  </r>
  <r>
    <x v="36"/>
    <x v="108"/>
    <n v="0"/>
    <x v="9"/>
    <x v="2"/>
  </r>
  <r>
    <x v="36"/>
    <x v="109"/>
    <n v="8.1081081081081088"/>
    <x v="9"/>
    <x v="2"/>
  </r>
  <r>
    <x v="36"/>
    <x v="110"/>
    <n v="45.945945945945944"/>
    <x v="9"/>
    <x v="2"/>
  </r>
  <r>
    <x v="36"/>
    <x v="111"/>
    <n v="45.945945945945944"/>
    <x v="9"/>
    <x v="2"/>
  </r>
  <r>
    <x v="37"/>
    <x v="107"/>
    <n v="0"/>
    <x v="9"/>
    <x v="2"/>
  </r>
  <r>
    <x v="37"/>
    <x v="108"/>
    <n v="0"/>
    <x v="9"/>
    <x v="2"/>
  </r>
  <r>
    <x v="37"/>
    <x v="109"/>
    <n v="0"/>
    <x v="9"/>
    <x v="2"/>
  </r>
  <r>
    <x v="37"/>
    <x v="110"/>
    <n v="0"/>
    <x v="9"/>
    <x v="2"/>
  </r>
  <r>
    <x v="37"/>
    <x v="111"/>
    <n v="0"/>
    <x v="9"/>
    <x v="2"/>
  </r>
  <r>
    <x v="38"/>
    <x v="107"/>
    <n v="0"/>
    <x v="9"/>
    <x v="2"/>
  </r>
  <r>
    <x v="38"/>
    <x v="108"/>
    <n v="0"/>
    <x v="9"/>
    <x v="2"/>
  </r>
  <r>
    <x v="38"/>
    <x v="109"/>
    <n v="0"/>
    <x v="9"/>
    <x v="2"/>
  </r>
  <r>
    <x v="38"/>
    <x v="110"/>
    <n v="100"/>
    <x v="9"/>
    <x v="2"/>
  </r>
  <r>
    <x v="38"/>
    <x v="111"/>
    <n v="0"/>
    <x v="9"/>
    <x v="2"/>
  </r>
  <r>
    <x v="39"/>
    <x v="107"/>
    <n v="0"/>
    <x v="9"/>
    <x v="2"/>
  </r>
  <r>
    <x v="39"/>
    <x v="108"/>
    <n v="0"/>
    <x v="9"/>
    <x v="2"/>
  </r>
  <r>
    <x v="39"/>
    <x v="109"/>
    <n v="13.333333333333334"/>
    <x v="9"/>
    <x v="2"/>
  </r>
  <r>
    <x v="39"/>
    <x v="110"/>
    <n v="66.666666666666671"/>
    <x v="9"/>
    <x v="2"/>
  </r>
  <r>
    <x v="39"/>
    <x v="111"/>
    <n v="20"/>
    <x v="9"/>
    <x v="2"/>
  </r>
  <r>
    <x v="40"/>
    <x v="107"/>
    <n v="0"/>
    <x v="9"/>
    <x v="2"/>
  </r>
  <r>
    <x v="40"/>
    <x v="108"/>
    <n v="0"/>
    <x v="9"/>
    <x v="2"/>
  </r>
  <r>
    <x v="40"/>
    <x v="109"/>
    <n v="0"/>
    <x v="9"/>
    <x v="2"/>
  </r>
  <r>
    <x v="40"/>
    <x v="110"/>
    <n v="50"/>
    <x v="9"/>
    <x v="2"/>
  </r>
  <r>
    <x v="40"/>
    <x v="111"/>
    <n v="50"/>
    <x v="9"/>
    <x v="2"/>
  </r>
  <r>
    <x v="35"/>
    <x v="107"/>
    <n v="0"/>
    <x v="10"/>
    <x v="2"/>
  </r>
  <r>
    <x v="35"/>
    <x v="108"/>
    <n v="0"/>
    <x v="10"/>
    <x v="2"/>
  </r>
  <r>
    <x v="35"/>
    <x v="109"/>
    <n v="0"/>
    <x v="10"/>
    <x v="2"/>
  </r>
  <r>
    <x v="35"/>
    <x v="110"/>
    <n v="50"/>
    <x v="10"/>
    <x v="2"/>
  </r>
  <r>
    <x v="35"/>
    <x v="111"/>
    <n v="50"/>
    <x v="10"/>
    <x v="2"/>
  </r>
  <r>
    <x v="36"/>
    <x v="107"/>
    <n v="0"/>
    <x v="10"/>
    <x v="2"/>
  </r>
  <r>
    <x v="36"/>
    <x v="108"/>
    <n v="5"/>
    <x v="10"/>
    <x v="2"/>
  </r>
  <r>
    <x v="36"/>
    <x v="109"/>
    <n v="15"/>
    <x v="10"/>
    <x v="2"/>
  </r>
  <r>
    <x v="36"/>
    <x v="110"/>
    <n v="55"/>
    <x v="10"/>
    <x v="2"/>
  </r>
  <r>
    <x v="36"/>
    <x v="111"/>
    <n v="25"/>
    <x v="10"/>
    <x v="2"/>
  </r>
  <r>
    <x v="37"/>
    <x v="107"/>
    <n v="0"/>
    <x v="10"/>
    <x v="2"/>
  </r>
  <r>
    <x v="37"/>
    <x v="108"/>
    <n v="0"/>
    <x v="10"/>
    <x v="2"/>
  </r>
  <r>
    <x v="37"/>
    <x v="109"/>
    <n v="0"/>
    <x v="10"/>
    <x v="2"/>
  </r>
  <r>
    <x v="37"/>
    <x v="110"/>
    <n v="0"/>
    <x v="10"/>
    <x v="2"/>
  </r>
  <r>
    <x v="37"/>
    <x v="111"/>
    <n v="0"/>
    <x v="10"/>
    <x v="2"/>
  </r>
  <r>
    <x v="38"/>
    <x v="107"/>
    <n v="0"/>
    <x v="10"/>
    <x v="2"/>
  </r>
  <r>
    <x v="38"/>
    <x v="108"/>
    <n v="0"/>
    <x v="10"/>
    <x v="2"/>
  </r>
  <r>
    <x v="38"/>
    <x v="109"/>
    <n v="0"/>
    <x v="10"/>
    <x v="2"/>
  </r>
  <r>
    <x v="38"/>
    <x v="110"/>
    <n v="100"/>
    <x v="10"/>
    <x v="2"/>
  </r>
  <r>
    <x v="38"/>
    <x v="111"/>
    <n v="0"/>
    <x v="10"/>
    <x v="2"/>
  </r>
  <r>
    <x v="39"/>
    <x v="107"/>
    <n v="0"/>
    <x v="10"/>
    <x v="2"/>
  </r>
  <r>
    <x v="39"/>
    <x v="108"/>
    <n v="3.225806451612903"/>
    <x v="10"/>
    <x v="2"/>
  </r>
  <r>
    <x v="39"/>
    <x v="109"/>
    <n v="9.67741935483871"/>
    <x v="10"/>
    <x v="2"/>
  </r>
  <r>
    <x v="39"/>
    <x v="110"/>
    <n v="45.161290322580648"/>
    <x v="10"/>
    <x v="2"/>
  </r>
  <r>
    <x v="39"/>
    <x v="111"/>
    <n v="41.935483870967744"/>
    <x v="10"/>
    <x v="2"/>
  </r>
  <r>
    <x v="40"/>
    <x v="107"/>
    <n v="0"/>
    <x v="10"/>
    <x v="2"/>
  </r>
  <r>
    <x v="40"/>
    <x v="108"/>
    <n v="0"/>
    <x v="10"/>
    <x v="2"/>
  </r>
  <r>
    <x v="40"/>
    <x v="109"/>
    <n v="0"/>
    <x v="10"/>
    <x v="2"/>
  </r>
  <r>
    <x v="40"/>
    <x v="110"/>
    <n v="37.5"/>
    <x v="10"/>
    <x v="2"/>
  </r>
  <r>
    <x v="40"/>
    <x v="111"/>
    <n v="62.5"/>
    <x v="10"/>
    <x v="2"/>
  </r>
  <r>
    <x v="35"/>
    <x v="107"/>
    <n v="100"/>
    <x v="11"/>
    <x v="2"/>
  </r>
  <r>
    <x v="35"/>
    <x v="108"/>
    <n v="0"/>
    <x v="11"/>
    <x v="2"/>
  </r>
  <r>
    <x v="35"/>
    <x v="109"/>
    <n v="0"/>
    <x v="11"/>
    <x v="2"/>
  </r>
  <r>
    <x v="35"/>
    <x v="110"/>
    <n v="0"/>
    <x v="11"/>
    <x v="2"/>
  </r>
  <r>
    <x v="35"/>
    <x v="111"/>
    <n v="0"/>
    <x v="11"/>
    <x v="2"/>
  </r>
  <r>
    <x v="36"/>
    <x v="107"/>
    <n v="0"/>
    <x v="11"/>
    <x v="2"/>
  </r>
  <r>
    <x v="36"/>
    <x v="108"/>
    <n v="0"/>
    <x v="11"/>
    <x v="2"/>
  </r>
  <r>
    <x v="36"/>
    <x v="109"/>
    <n v="7.6923076923076925"/>
    <x v="11"/>
    <x v="2"/>
  </r>
  <r>
    <x v="36"/>
    <x v="110"/>
    <n v="69.230769230769226"/>
    <x v="11"/>
    <x v="2"/>
  </r>
  <r>
    <x v="36"/>
    <x v="111"/>
    <n v="23.076923076923077"/>
    <x v="11"/>
    <x v="2"/>
  </r>
  <r>
    <x v="37"/>
    <x v="107"/>
    <n v="0"/>
    <x v="11"/>
    <x v="2"/>
  </r>
  <r>
    <x v="37"/>
    <x v="108"/>
    <n v="0"/>
    <x v="11"/>
    <x v="2"/>
  </r>
  <r>
    <x v="37"/>
    <x v="109"/>
    <n v="0"/>
    <x v="11"/>
    <x v="2"/>
  </r>
  <r>
    <x v="37"/>
    <x v="110"/>
    <n v="0"/>
    <x v="11"/>
    <x v="2"/>
  </r>
  <r>
    <x v="37"/>
    <x v="111"/>
    <n v="0"/>
    <x v="11"/>
    <x v="2"/>
  </r>
  <r>
    <x v="38"/>
    <x v="107"/>
    <n v="0"/>
    <x v="11"/>
    <x v="2"/>
  </r>
  <r>
    <x v="38"/>
    <x v="108"/>
    <n v="0"/>
    <x v="11"/>
    <x v="2"/>
  </r>
  <r>
    <x v="38"/>
    <x v="109"/>
    <n v="0"/>
    <x v="11"/>
    <x v="2"/>
  </r>
  <r>
    <x v="38"/>
    <x v="110"/>
    <n v="0"/>
    <x v="11"/>
    <x v="2"/>
  </r>
  <r>
    <x v="38"/>
    <x v="111"/>
    <n v="0"/>
    <x v="11"/>
    <x v="2"/>
  </r>
  <r>
    <x v="39"/>
    <x v="107"/>
    <n v="0"/>
    <x v="11"/>
    <x v="2"/>
  </r>
  <r>
    <x v="39"/>
    <x v="108"/>
    <n v="0"/>
    <x v="11"/>
    <x v="2"/>
  </r>
  <r>
    <x v="39"/>
    <x v="109"/>
    <n v="4.5454545454545459"/>
    <x v="11"/>
    <x v="2"/>
  </r>
  <r>
    <x v="39"/>
    <x v="110"/>
    <n v="36.363636363636367"/>
    <x v="11"/>
    <x v="2"/>
  </r>
  <r>
    <x v="39"/>
    <x v="111"/>
    <n v="59.090909090909093"/>
    <x v="11"/>
    <x v="2"/>
  </r>
  <r>
    <x v="40"/>
    <x v="107"/>
    <n v="0"/>
    <x v="11"/>
    <x v="2"/>
  </r>
  <r>
    <x v="40"/>
    <x v="108"/>
    <n v="0"/>
    <x v="11"/>
    <x v="2"/>
  </r>
  <r>
    <x v="40"/>
    <x v="109"/>
    <n v="0"/>
    <x v="11"/>
    <x v="2"/>
  </r>
  <r>
    <x v="40"/>
    <x v="110"/>
    <n v="40"/>
    <x v="11"/>
    <x v="2"/>
  </r>
  <r>
    <x v="40"/>
    <x v="111"/>
    <n v="60"/>
    <x v="11"/>
    <x v="2"/>
  </r>
  <r>
    <x v="35"/>
    <x v="107"/>
    <n v="0"/>
    <x v="12"/>
    <x v="2"/>
  </r>
  <r>
    <x v="35"/>
    <x v="108"/>
    <n v="0"/>
    <x v="12"/>
    <x v="2"/>
  </r>
  <r>
    <x v="35"/>
    <x v="109"/>
    <n v="0"/>
    <x v="12"/>
    <x v="2"/>
  </r>
  <r>
    <x v="35"/>
    <x v="110"/>
    <n v="0"/>
    <x v="12"/>
    <x v="2"/>
  </r>
  <r>
    <x v="35"/>
    <x v="111"/>
    <n v="0"/>
    <x v="12"/>
    <x v="2"/>
  </r>
  <r>
    <x v="36"/>
    <x v="107"/>
    <n v="0"/>
    <x v="12"/>
    <x v="2"/>
  </r>
  <r>
    <x v="36"/>
    <x v="108"/>
    <n v="0"/>
    <x v="12"/>
    <x v="2"/>
  </r>
  <r>
    <x v="36"/>
    <x v="109"/>
    <n v="0"/>
    <x v="12"/>
    <x v="2"/>
  </r>
  <r>
    <x v="36"/>
    <x v="110"/>
    <n v="50"/>
    <x v="12"/>
    <x v="2"/>
  </r>
  <r>
    <x v="36"/>
    <x v="111"/>
    <n v="50"/>
    <x v="12"/>
    <x v="2"/>
  </r>
  <r>
    <x v="37"/>
    <x v="107"/>
    <n v="0"/>
    <x v="12"/>
    <x v="2"/>
  </r>
  <r>
    <x v="37"/>
    <x v="108"/>
    <n v="0"/>
    <x v="12"/>
    <x v="2"/>
  </r>
  <r>
    <x v="37"/>
    <x v="109"/>
    <n v="0"/>
    <x v="12"/>
    <x v="2"/>
  </r>
  <r>
    <x v="37"/>
    <x v="110"/>
    <n v="0"/>
    <x v="12"/>
    <x v="2"/>
  </r>
  <r>
    <x v="37"/>
    <x v="111"/>
    <n v="100"/>
    <x v="12"/>
    <x v="2"/>
  </r>
  <r>
    <x v="38"/>
    <x v="107"/>
    <n v="0"/>
    <x v="12"/>
    <x v="2"/>
  </r>
  <r>
    <x v="38"/>
    <x v="108"/>
    <n v="0"/>
    <x v="12"/>
    <x v="2"/>
  </r>
  <r>
    <x v="38"/>
    <x v="109"/>
    <n v="0"/>
    <x v="12"/>
    <x v="2"/>
  </r>
  <r>
    <x v="38"/>
    <x v="110"/>
    <n v="0"/>
    <x v="12"/>
    <x v="2"/>
  </r>
  <r>
    <x v="38"/>
    <x v="111"/>
    <n v="100"/>
    <x v="12"/>
    <x v="2"/>
  </r>
  <r>
    <x v="39"/>
    <x v="107"/>
    <n v="0"/>
    <x v="12"/>
    <x v="2"/>
  </r>
  <r>
    <x v="39"/>
    <x v="108"/>
    <n v="0"/>
    <x v="12"/>
    <x v="2"/>
  </r>
  <r>
    <x v="39"/>
    <x v="109"/>
    <n v="10.714285714285714"/>
    <x v="12"/>
    <x v="2"/>
  </r>
  <r>
    <x v="39"/>
    <x v="110"/>
    <n v="21.428571428571427"/>
    <x v="12"/>
    <x v="2"/>
  </r>
  <r>
    <x v="39"/>
    <x v="111"/>
    <n v="67.857142857142861"/>
    <x v="12"/>
    <x v="2"/>
  </r>
  <r>
    <x v="40"/>
    <x v="107"/>
    <n v="0"/>
    <x v="12"/>
    <x v="2"/>
  </r>
  <r>
    <x v="40"/>
    <x v="108"/>
    <n v="0"/>
    <x v="12"/>
    <x v="2"/>
  </r>
  <r>
    <x v="40"/>
    <x v="109"/>
    <n v="12.5"/>
    <x v="12"/>
    <x v="2"/>
  </r>
  <r>
    <x v="40"/>
    <x v="110"/>
    <n v="12.5"/>
    <x v="12"/>
    <x v="2"/>
  </r>
  <r>
    <x v="40"/>
    <x v="111"/>
    <n v="75"/>
    <x v="12"/>
    <x v="2"/>
  </r>
  <r>
    <x v="35"/>
    <x v="107"/>
    <n v="0"/>
    <x v="13"/>
    <x v="2"/>
  </r>
  <r>
    <x v="35"/>
    <x v="108"/>
    <n v="0"/>
    <x v="13"/>
    <x v="2"/>
  </r>
  <r>
    <x v="35"/>
    <x v="109"/>
    <n v="0"/>
    <x v="13"/>
    <x v="2"/>
  </r>
  <r>
    <x v="35"/>
    <x v="110"/>
    <n v="40"/>
    <x v="13"/>
    <x v="2"/>
  </r>
  <r>
    <x v="35"/>
    <x v="111"/>
    <n v="60"/>
    <x v="13"/>
    <x v="2"/>
  </r>
  <r>
    <x v="36"/>
    <x v="107"/>
    <n v="0"/>
    <x v="13"/>
    <x v="2"/>
  </r>
  <r>
    <x v="36"/>
    <x v="108"/>
    <n v="0"/>
    <x v="13"/>
    <x v="2"/>
  </r>
  <r>
    <x v="36"/>
    <x v="109"/>
    <n v="0"/>
    <x v="13"/>
    <x v="2"/>
  </r>
  <r>
    <x v="36"/>
    <x v="110"/>
    <n v="33.333333333333336"/>
    <x v="13"/>
    <x v="2"/>
  </r>
  <r>
    <x v="36"/>
    <x v="111"/>
    <n v="66.666666666666671"/>
    <x v="13"/>
    <x v="2"/>
  </r>
  <r>
    <x v="37"/>
    <x v="107"/>
    <n v="0"/>
    <x v="13"/>
    <x v="2"/>
  </r>
  <r>
    <x v="37"/>
    <x v="108"/>
    <n v="0"/>
    <x v="13"/>
    <x v="2"/>
  </r>
  <r>
    <x v="37"/>
    <x v="109"/>
    <n v="0"/>
    <x v="13"/>
    <x v="2"/>
  </r>
  <r>
    <x v="37"/>
    <x v="110"/>
    <n v="0"/>
    <x v="13"/>
    <x v="2"/>
  </r>
  <r>
    <x v="37"/>
    <x v="111"/>
    <n v="0"/>
    <x v="13"/>
    <x v="2"/>
  </r>
  <r>
    <x v="38"/>
    <x v="107"/>
    <n v="0"/>
    <x v="13"/>
    <x v="2"/>
  </r>
  <r>
    <x v="38"/>
    <x v="108"/>
    <n v="0"/>
    <x v="13"/>
    <x v="2"/>
  </r>
  <r>
    <x v="38"/>
    <x v="109"/>
    <n v="0"/>
    <x v="13"/>
    <x v="2"/>
  </r>
  <r>
    <x v="38"/>
    <x v="110"/>
    <n v="100"/>
    <x v="13"/>
    <x v="2"/>
  </r>
  <r>
    <x v="38"/>
    <x v="111"/>
    <n v="0"/>
    <x v="13"/>
    <x v="2"/>
  </r>
  <r>
    <x v="39"/>
    <x v="107"/>
    <n v="0"/>
    <x v="13"/>
    <x v="2"/>
  </r>
  <r>
    <x v="39"/>
    <x v="108"/>
    <n v="0"/>
    <x v="13"/>
    <x v="2"/>
  </r>
  <r>
    <x v="39"/>
    <x v="109"/>
    <n v="11.111111111111111"/>
    <x v="13"/>
    <x v="2"/>
  </r>
  <r>
    <x v="39"/>
    <x v="110"/>
    <n v="22.222222222222221"/>
    <x v="13"/>
    <x v="2"/>
  </r>
  <r>
    <x v="39"/>
    <x v="111"/>
    <n v="66.666666666666671"/>
    <x v="13"/>
    <x v="2"/>
  </r>
  <r>
    <x v="40"/>
    <x v="107"/>
    <n v="0"/>
    <x v="13"/>
    <x v="2"/>
  </r>
  <r>
    <x v="40"/>
    <x v="108"/>
    <n v="0"/>
    <x v="13"/>
    <x v="2"/>
  </r>
  <r>
    <x v="40"/>
    <x v="109"/>
    <n v="0"/>
    <x v="13"/>
    <x v="2"/>
  </r>
  <r>
    <x v="40"/>
    <x v="110"/>
    <n v="0"/>
    <x v="13"/>
    <x v="2"/>
  </r>
  <r>
    <x v="40"/>
    <x v="111"/>
    <n v="100"/>
    <x v="13"/>
    <x v="2"/>
  </r>
  <r>
    <x v="35"/>
    <x v="107"/>
    <n v="0"/>
    <x v="14"/>
    <x v="2"/>
  </r>
  <r>
    <x v="35"/>
    <x v="108"/>
    <n v="0"/>
    <x v="14"/>
    <x v="2"/>
  </r>
  <r>
    <x v="35"/>
    <x v="109"/>
    <n v="0"/>
    <x v="14"/>
    <x v="2"/>
  </r>
  <r>
    <x v="35"/>
    <x v="110"/>
    <n v="100"/>
    <x v="14"/>
    <x v="2"/>
  </r>
  <r>
    <x v="35"/>
    <x v="111"/>
    <n v="0"/>
    <x v="14"/>
    <x v="2"/>
  </r>
  <r>
    <x v="36"/>
    <x v="107"/>
    <n v="0"/>
    <x v="14"/>
    <x v="2"/>
  </r>
  <r>
    <x v="36"/>
    <x v="108"/>
    <n v="25"/>
    <x v="14"/>
    <x v="2"/>
  </r>
  <r>
    <x v="36"/>
    <x v="109"/>
    <n v="25"/>
    <x v="14"/>
    <x v="2"/>
  </r>
  <r>
    <x v="36"/>
    <x v="110"/>
    <n v="0"/>
    <x v="14"/>
    <x v="2"/>
  </r>
  <r>
    <x v="36"/>
    <x v="111"/>
    <n v="50"/>
    <x v="14"/>
    <x v="2"/>
  </r>
  <r>
    <x v="37"/>
    <x v="107"/>
    <n v="0"/>
    <x v="14"/>
    <x v="2"/>
  </r>
  <r>
    <x v="37"/>
    <x v="108"/>
    <n v="0"/>
    <x v="14"/>
    <x v="2"/>
  </r>
  <r>
    <x v="37"/>
    <x v="109"/>
    <n v="0"/>
    <x v="14"/>
    <x v="2"/>
  </r>
  <r>
    <x v="37"/>
    <x v="110"/>
    <n v="0"/>
    <x v="14"/>
    <x v="2"/>
  </r>
  <r>
    <x v="37"/>
    <x v="111"/>
    <n v="0"/>
    <x v="14"/>
    <x v="2"/>
  </r>
  <r>
    <x v="38"/>
    <x v="107"/>
    <n v="0"/>
    <x v="14"/>
    <x v="2"/>
  </r>
  <r>
    <x v="38"/>
    <x v="108"/>
    <n v="0"/>
    <x v="14"/>
    <x v="2"/>
  </r>
  <r>
    <x v="38"/>
    <x v="109"/>
    <n v="0"/>
    <x v="14"/>
    <x v="2"/>
  </r>
  <r>
    <x v="38"/>
    <x v="110"/>
    <n v="50"/>
    <x v="14"/>
    <x v="2"/>
  </r>
  <r>
    <x v="38"/>
    <x v="111"/>
    <n v="50"/>
    <x v="14"/>
    <x v="2"/>
  </r>
  <r>
    <x v="39"/>
    <x v="107"/>
    <n v="0"/>
    <x v="14"/>
    <x v="2"/>
  </r>
  <r>
    <x v="39"/>
    <x v="108"/>
    <n v="0"/>
    <x v="14"/>
    <x v="2"/>
  </r>
  <r>
    <x v="39"/>
    <x v="109"/>
    <n v="0"/>
    <x v="14"/>
    <x v="2"/>
  </r>
  <r>
    <x v="39"/>
    <x v="110"/>
    <n v="0"/>
    <x v="14"/>
    <x v="2"/>
  </r>
  <r>
    <x v="39"/>
    <x v="111"/>
    <n v="0"/>
    <x v="14"/>
    <x v="2"/>
  </r>
  <r>
    <x v="40"/>
    <x v="107"/>
    <n v="0"/>
    <x v="14"/>
    <x v="2"/>
  </r>
  <r>
    <x v="40"/>
    <x v="108"/>
    <n v="0"/>
    <x v="14"/>
    <x v="2"/>
  </r>
  <r>
    <x v="40"/>
    <x v="109"/>
    <n v="0"/>
    <x v="14"/>
    <x v="2"/>
  </r>
  <r>
    <x v="40"/>
    <x v="110"/>
    <n v="66.666666666666671"/>
    <x v="14"/>
    <x v="2"/>
  </r>
  <r>
    <x v="40"/>
    <x v="111"/>
    <n v="33.333333333333336"/>
    <x v="14"/>
    <x v="2"/>
  </r>
  <r>
    <x v="35"/>
    <x v="107"/>
    <n v="0"/>
    <x v="15"/>
    <x v="2"/>
  </r>
  <r>
    <x v="35"/>
    <x v="108"/>
    <n v="0"/>
    <x v="15"/>
    <x v="2"/>
  </r>
  <r>
    <x v="35"/>
    <x v="109"/>
    <n v="0"/>
    <x v="15"/>
    <x v="2"/>
  </r>
  <r>
    <x v="35"/>
    <x v="110"/>
    <n v="0"/>
    <x v="15"/>
    <x v="2"/>
  </r>
  <r>
    <x v="35"/>
    <x v="111"/>
    <n v="0"/>
    <x v="15"/>
    <x v="2"/>
  </r>
  <r>
    <x v="36"/>
    <x v="107"/>
    <n v="0"/>
    <x v="15"/>
    <x v="2"/>
  </r>
  <r>
    <x v="36"/>
    <x v="108"/>
    <n v="0"/>
    <x v="15"/>
    <x v="2"/>
  </r>
  <r>
    <x v="36"/>
    <x v="109"/>
    <n v="0"/>
    <x v="15"/>
    <x v="2"/>
  </r>
  <r>
    <x v="36"/>
    <x v="110"/>
    <n v="0"/>
    <x v="15"/>
    <x v="2"/>
  </r>
  <r>
    <x v="36"/>
    <x v="111"/>
    <n v="0"/>
    <x v="15"/>
    <x v="2"/>
  </r>
  <r>
    <x v="37"/>
    <x v="107"/>
    <n v="0"/>
    <x v="15"/>
    <x v="2"/>
  </r>
  <r>
    <x v="37"/>
    <x v="108"/>
    <n v="0"/>
    <x v="15"/>
    <x v="2"/>
  </r>
  <r>
    <x v="37"/>
    <x v="109"/>
    <n v="0"/>
    <x v="15"/>
    <x v="2"/>
  </r>
  <r>
    <x v="37"/>
    <x v="110"/>
    <n v="0"/>
    <x v="15"/>
    <x v="2"/>
  </r>
  <r>
    <x v="37"/>
    <x v="111"/>
    <n v="0"/>
    <x v="15"/>
    <x v="2"/>
  </r>
  <r>
    <x v="38"/>
    <x v="107"/>
    <n v="0"/>
    <x v="15"/>
    <x v="2"/>
  </r>
  <r>
    <x v="38"/>
    <x v="108"/>
    <n v="0"/>
    <x v="15"/>
    <x v="2"/>
  </r>
  <r>
    <x v="38"/>
    <x v="109"/>
    <n v="0"/>
    <x v="15"/>
    <x v="2"/>
  </r>
  <r>
    <x v="38"/>
    <x v="110"/>
    <n v="0"/>
    <x v="15"/>
    <x v="2"/>
  </r>
  <r>
    <x v="38"/>
    <x v="111"/>
    <n v="0"/>
    <x v="15"/>
    <x v="2"/>
  </r>
  <r>
    <x v="39"/>
    <x v="107"/>
    <n v="0"/>
    <x v="15"/>
    <x v="2"/>
  </r>
  <r>
    <x v="39"/>
    <x v="108"/>
    <n v="0"/>
    <x v="15"/>
    <x v="2"/>
  </r>
  <r>
    <x v="39"/>
    <x v="109"/>
    <n v="0"/>
    <x v="15"/>
    <x v="2"/>
  </r>
  <r>
    <x v="39"/>
    <x v="110"/>
    <n v="0"/>
    <x v="15"/>
    <x v="2"/>
  </r>
  <r>
    <x v="39"/>
    <x v="111"/>
    <n v="0"/>
    <x v="15"/>
    <x v="2"/>
  </r>
  <r>
    <x v="40"/>
    <x v="107"/>
    <n v="0"/>
    <x v="15"/>
    <x v="2"/>
  </r>
  <r>
    <x v="40"/>
    <x v="108"/>
    <n v="0"/>
    <x v="15"/>
    <x v="2"/>
  </r>
  <r>
    <x v="40"/>
    <x v="109"/>
    <n v="0"/>
    <x v="15"/>
    <x v="2"/>
  </r>
  <r>
    <x v="40"/>
    <x v="110"/>
    <n v="0"/>
    <x v="15"/>
    <x v="2"/>
  </r>
  <r>
    <x v="40"/>
    <x v="111"/>
    <n v="0"/>
    <x v="15"/>
    <x v="2"/>
  </r>
  <r>
    <x v="35"/>
    <x v="107"/>
    <n v="0"/>
    <x v="16"/>
    <x v="2"/>
  </r>
  <r>
    <x v="35"/>
    <x v="108"/>
    <n v="0"/>
    <x v="16"/>
    <x v="2"/>
  </r>
  <r>
    <x v="35"/>
    <x v="109"/>
    <n v="25"/>
    <x v="16"/>
    <x v="2"/>
  </r>
  <r>
    <x v="35"/>
    <x v="110"/>
    <n v="50"/>
    <x v="16"/>
    <x v="2"/>
  </r>
  <r>
    <x v="35"/>
    <x v="111"/>
    <n v="25"/>
    <x v="16"/>
    <x v="2"/>
  </r>
  <r>
    <x v="36"/>
    <x v="107"/>
    <n v="0"/>
    <x v="16"/>
    <x v="2"/>
  </r>
  <r>
    <x v="36"/>
    <x v="108"/>
    <n v="0"/>
    <x v="16"/>
    <x v="2"/>
  </r>
  <r>
    <x v="36"/>
    <x v="109"/>
    <n v="25"/>
    <x v="16"/>
    <x v="2"/>
  </r>
  <r>
    <x v="36"/>
    <x v="110"/>
    <n v="20"/>
    <x v="16"/>
    <x v="2"/>
  </r>
  <r>
    <x v="36"/>
    <x v="111"/>
    <n v="55"/>
    <x v="16"/>
    <x v="2"/>
  </r>
  <r>
    <x v="37"/>
    <x v="107"/>
    <n v="33.333333333333336"/>
    <x v="16"/>
    <x v="2"/>
  </r>
  <r>
    <x v="37"/>
    <x v="108"/>
    <n v="0"/>
    <x v="16"/>
    <x v="2"/>
  </r>
  <r>
    <x v="37"/>
    <x v="109"/>
    <n v="66.666666666666671"/>
    <x v="16"/>
    <x v="2"/>
  </r>
  <r>
    <x v="37"/>
    <x v="110"/>
    <n v="0"/>
    <x v="16"/>
    <x v="2"/>
  </r>
  <r>
    <x v="37"/>
    <x v="111"/>
    <n v="0"/>
    <x v="16"/>
    <x v="2"/>
  </r>
  <r>
    <x v="38"/>
    <x v="107"/>
    <n v="0"/>
    <x v="16"/>
    <x v="2"/>
  </r>
  <r>
    <x v="38"/>
    <x v="108"/>
    <n v="0"/>
    <x v="16"/>
    <x v="2"/>
  </r>
  <r>
    <x v="38"/>
    <x v="109"/>
    <n v="0"/>
    <x v="16"/>
    <x v="2"/>
  </r>
  <r>
    <x v="38"/>
    <x v="110"/>
    <n v="33.333333333333336"/>
    <x v="16"/>
    <x v="2"/>
  </r>
  <r>
    <x v="38"/>
    <x v="111"/>
    <n v="66.666666666666671"/>
    <x v="16"/>
    <x v="2"/>
  </r>
  <r>
    <x v="39"/>
    <x v="107"/>
    <n v="0"/>
    <x v="16"/>
    <x v="2"/>
  </r>
  <r>
    <x v="39"/>
    <x v="108"/>
    <n v="0"/>
    <x v="16"/>
    <x v="2"/>
  </r>
  <r>
    <x v="39"/>
    <x v="109"/>
    <n v="0"/>
    <x v="16"/>
    <x v="2"/>
  </r>
  <r>
    <x v="39"/>
    <x v="110"/>
    <n v="45"/>
    <x v="16"/>
    <x v="2"/>
  </r>
  <r>
    <x v="39"/>
    <x v="111"/>
    <n v="55"/>
    <x v="16"/>
    <x v="2"/>
  </r>
  <r>
    <x v="40"/>
    <x v="107"/>
    <n v="0"/>
    <x v="16"/>
    <x v="2"/>
  </r>
  <r>
    <x v="40"/>
    <x v="108"/>
    <n v="0"/>
    <x v="16"/>
    <x v="2"/>
  </r>
  <r>
    <x v="40"/>
    <x v="109"/>
    <n v="10"/>
    <x v="16"/>
    <x v="2"/>
  </r>
  <r>
    <x v="40"/>
    <x v="110"/>
    <n v="10"/>
    <x v="16"/>
    <x v="2"/>
  </r>
  <r>
    <x v="40"/>
    <x v="111"/>
    <n v="80"/>
    <x v="16"/>
    <x v="2"/>
  </r>
  <r>
    <x v="35"/>
    <x v="107"/>
    <n v="6.3829787234042552"/>
    <x v="0"/>
    <x v="3"/>
  </r>
  <r>
    <x v="35"/>
    <x v="108"/>
    <n v="3.1914893617021276"/>
    <x v="0"/>
    <x v="3"/>
  </r>
  <r>
    <x v="35"/>
    <x v="109"/>
    <n v="13.829787234042554"/>
    <x v="0"/>
    <x v="3"/>
  </r>
  <r>
    <x v="35"/>
    <x v="110"/>
    <n v="41.48936170212766"/>
    <x v="0"/>
    <x v="3"/>
  </r>
  <r>
    <x v="35"/>
    <x v="111"/>
    <n v="35.106382978723403"/>
    <x v="0"/>
    <x v="3"/>
  </r>
  <r>
    <x v="36"/>
    <x v="107"/>
    <n v="4.9541284403669721"/>
    <x v="0"/>
    <x v="3"/>
  </r>
  <r>
    <x v="36"/>
    <x v="108"/>
    <n v="4.4036697247706424"/>
    <x v="0"/>
    <x v="3"/>
  </r>
  <r>
    <x v="36"/>
    <x v="109"/>
    <n v="12.293577981651376"/>
    <x v="0"/>
    <x v="3"/>
  </r>
  <r>
    <x v="36"/>
    <x v="110"/>
    <n v="34.128440366972477"/>
    <x v="0"/>
    <x v="3"/>
  </r>
  <r>
    <x v="36"/>
    <x v="111"/>
    <n v="44.220183486238533"/>
    <x v="0"/>
    <x v="3"/>
  </r>
  <r>
    <x v="37"/>
    <x v="107"/>
    <n v="8.5714285714285712"/>
    <x v="0"/>
    <x v="3"/>
  </r>
  <r>
    <x v="37"/>
    <x v="108"/>
    <n v="0"/>
    <x v="0"/>
    <x v="3"/>
  </r>
  <r>
    <x v="37"/>
    <x v="109"/>
    <n v="5.7142857142857144"/>
    <x v="0"/>
    <x v="3"/>
  </r>
  <r>
    <x v="37"/>
    <x v="110"/>
    <n v="40"/>
    <x v="0"/>
    <x v="3"/>
  </r>
  <r>
    <x v="37"/>
    <x v="111"/>
    <n v="45.714285714285715"/>
    <x v="0"/>
    <x v="3"/>
  </r>
  <r>
    <x v="38"/>
    <x v="107"/>
    <n v="2.3809523809523809"/>
    <x v="0"/>
    <x v="3"/>
  </r>
  <r>
    <x v="38"/>
    <x v="108"/>
    <n v="1.1904761904761905"/>
    <x v="0"/>
    <x v="3"/>
  </r>
  <r>
    <x v="38"/>
    <x v="109"/>
    <n v="23.80952380952381"/>
    <x v="0"/>
    <x v="3"/>
  </r>
  <r>
    <x v="38"/>
    <x v="110"/>
    <n v="36.904761904761905"/>
    <x v="0"/>
    <x v="3"/>
  </r>
  <r>
    <x v="38"/>
    <x v="111"/>
    <n v="35.714285714285715"/>
    <x v="0"/>
    <x v="3"/>
  </r>
  <r>
    <x v="39"/>
    <x v="107"/>
    <n v="2.7303754266211606"/>
    <x v="0"/>
    <x v="3"/>
  </r>
  <r>
    <x v="39"/>
    <x v="108"/>
    <n v="2.218430034129693"/>
    <x v="0"/>
    <x v="3"/>
  </r>
  <r>
    <x v="39"/>
    <x v="109"/>
    <n v="9.7269624573378834"/>
    <x v="0"/>
    <x v="3"/>
  </r>
  <r>
    <x v="39"/>
    <x v="110"/>
    <n v="38.05460750853242"/>
    <x v="0"/>
    <x v="3"/>
  </r>
  <r>
    <x v="39"/>
    <x v="111"/>
    <n v="47.269624573378842"/>
    <x v="0"/>
    <x v="3"/>
  </r>
  <r>
    <x v="40"/>
    <x v="107"/>
    <n v="3.71900826446281"/>
    <x v="0"/>
    <x v="3"/>
  </r>
  <r>
    <x v="40"/>
    <x v="108"/>
    <n v="4.1322314049586772"/>
    <x v="0"/>
    <x v="3"/>
  </r>
  <r>
    <x v="40"/>
    <x v="109"/>
    <n v="12.809917355371901"/>
    <x v="0"/>
    <x v="3"/>
  </r>
  <r>
    <x v="40"/>
    <x v="110"/>
    <n v="36.363636363636367"/>
    <x v="0"/>
    <x v="3"/>
  </r>
  <r>
    <x v="40"/>
    <x v="111"/>
    <n v="42.97520661157025"/>
    <x v="0"/>
    <x v="3"/>
  </r>
  <r>
    <x v="35"/>
    <x v="107"/>
    <n v="0"/>
    <x v="1"/>
    <x v="3"/>
  </r>
  <r>
    <x v="35"/>
    <x v="108"/>
    <n v="0"/>
    <x v="1"/>
    <x v="3"/>
  </r>
  <r>
    <x v="35"/>
    <x v="109"/>
    <n v="37.5"/>
    <x v="1"/>
    <x v="3"/>
  </r>
  <r>
    <x v="35"/>
    <x v="110"/>
    <n v="50"/>
    <x v="1"/>
    <x v="3"/>
  </r>
  <r>
    <x v="35"/>
    <x v="111"/>
    <n v="12.5"/>
    <x v="1"/>
    <x v="3"/>
  </r>
  <r>
    <x v="36"/>
    <x v="107"/>
    <n v="8.5714285714285712"/>
    <x v="1"/>
    <x v="3"/>
  </r>
  <r>
    <x v="36"/>
    <x v="108"/>
    <n v="4.7619047619047619"/>
    <x v="1"/>
    <x v="3"/>
  </r>
  <r>
    <x v="36"/>
    <x v="109"/>
    <n v="15.238095238095237"/>
    <x v="1"/>
    <x v="3"/>
  </r>
  <r>
    <x v="36"/>
    <x v="110"/>
    <n v="34.285714285714285"/>
    <x v="1"/>
    <x v="3"/>
  </r>
  <r>
    <x v="36"/>
    <x v="111"/>
    <n v="37.142857142857146"/>
    <x v="1"/>
    <x v="3"/>
  </r>
  <r>
    <x v="37"/>
    <x v="107"/>
    <n v="0"/>
    <x v="1"/>
    <x v="3"/>
  </r>
  <r>
    <x v="37"/>
    <x v="108"/>
    <n v="0"/>
    <x v="1"/>
    <x v="3"/>
  </r>
  <r>
    <x v="37"/>
    <x v="109"/>
    <n v="0"/>
    <x v="1"/>
    <x v="3"/>
  </r>
  <r>
    <x v="37"/>
    <x v="110"/>
    <n v="66.666666666666671"/>
    <x v="1"/>
    <x v="3"/>
  </r>
  <r>
    <x v="37"/>
    <x v="111"/>
    <n v="33.333333333333336"/>
    <x v="1"/>
    <x v="3"/>
  </r>
  <r>
    <x v="38"/>
    <x v="107"/>
    <n v="0"/>
    <x v="1"/>
    <x v="3"/>
  </r>
  <r>
    <x v="38"/>
    <x v="108"/>
    <n v="0"/>
    <x v="1"/>
    <x v="3"/>
  </r>
  <r>
    <x v="38"/>
    <x v="109"/>
    <n v="26.666666666666668"/>
    <x v="1"/>
    <x v="3"/>
  </r>
  <r>
    <x v="38"/>
    <x v="110"/>
    <n v="26.666666666666668"/>
    <x v="1"/>
    <x v="3"/>
  </r>
  <r>
    <x v="38"/>
    <x v="111"/>
    <n v="46.666666666666664"/>
    <x v="1"/>
    <x v="3"/>
  </r>
  <r>
    <x v="39"/>
    <x v="107"/>
    <n v="1.2195121951219512"/>
    <x v="1"/>
    <x v="3"/>
  </r>
  <r>
    <x v="39"/>
    <x v="108"/>
    <n v="2.4390243902439024"/>
    <x v="1"/>
    <x v="3"/>
  </r>
  <r>
    <x v="39"/>
    <x v="109"/>
    <n v="7.3170731707317076"/>
    <x v="1"/>
    <x v="3"/>
  </r>
  <r>
    <x v="39"/>
    <x v="110"/>
    <n v="50"/>
    <x v="1"/>
    <x v="3"/>
  </r>
  <r>
    <x v="39"/>
    <x v="111"/>
    <n v="39.024390243902438"/>
    <x v="1"/>
    <x v="3"/>
  </r>
  <r>
    <x v="40"/>
    <x v="107"/>
    <n v="0"/>
    <x v="1"/>
    <x v="3"/>
  </r>
  <r>
    <x v="40"/>
    <x v="108"/>
    <n v="2.3809523809523809"/>
    <x v="1"/>
    <x v="3"/>
  </r>
  <r>
    <x v="40"/>
    <x v="109"/>
    <n v="14.285714285714286"/>
    <x v="1"/>
    <x v="3"/>
  </r>
  <r>
    <x v="40"/>
    <x v="110"/>
    <n v="40.476190476190474"/>
    <x v="1"/>
    <x v="3"/>
  </r>
  <r>
    <x v="40"/>
    <x v="111"/>
    <n v="42.857142857142854"/>
    <x v="1"/>
    <x v="3"/>
  </r>
  <r>
    <x v="35"/>
    <x v="107"/>
    <n v="12.244897959183673"/>
    <x v="2"/>
    <x v="3"/>
  </r>
  <r>
    <x v="35"/>
    <x v="108"/>
    <n v="4.0816326530612246"/>
    <x v="2"/>
    <x v="3"/>
  </r>
  <r>
    <x v="35"/>
    <x v="109"/>
    <n v="6.1224489795918364"/>
    <x v="2"/>
    <x v="3"/>
  </r>
  <r>
    <x v="35"/>
    <x v="110"/>
    <n v="32.653061224489797"/>
    <x v="2"/>
    <x v="3"/>
  </r>
  <r>
    <x v="35"/>
    <x v="111"/>
    <n v="44.897959183673471"/>
    <x v="2"/>
    <x v="3"/>
  </r>
  <r>
    <x v="36"/>
    <x v="107"/>
    <n v="5.4545454545454541"/>
    <x v="2"/>
    <x v="3"/>
  </r>
  <r>
    <x v="36"/>
    <x v="108"/>
    <n v="7.8787878787878789"/>
    <x v="2"/>
    <x v="3"/>
  </r>
  <r>
    <x v="36"/>
    <x v="109"/>
    <n v="12.121212121212121"/>
    <x v="2"/>
    <x v="3"/>
  </r>
  <r>
    <x v="36"/>
    <x v="110"/>
    <n v="29.696969696969695"/>
    <x v="2"/>
    <x v="3"/>
  </r>
  <r>
    <x v="36"/>
    <x v="111"/>
    <n v="44.848484848484851"/>
    <x v="2"/>
    <x v="3"/>
  </r>
  <r>
    <x v="37"/>
    <x v="107"/>
    <n v="10"/>
    <x v="2"/>
    <x v="3"/>
  </r>
  <r>
    <x v="37"/>
    <x v="108"/>
    <n v="0"/>
    <x v="2"/>
    <x v="3"/>
  </r>
  <r>
    <x v="37"/>
    <x v="109"/>
    <n v="0"/>
    <x v="2"/>
    <x v="3"/>
  </r>
  <r>
    <x v="37"/>
    <x v="110"/>
    <n v="30"/>
    <x v="2"/>
    <x v="3"/>
  </r>
  <r>
    <x v="37"/>
    <x v="111"/>
    <n v="60"/>
    <x v="2"/>
    <x v="3"/>
  </r>
  <r>
    <x v="38"/>
    <x v="107"/>
    <n v="4.166666666666667"/>
    <x v="2"/>
    <x v="3"/>
  </r>
  <r>
    <x v="38"/>
    <x v="108"/>
    <n v="4.166666666666667"/>
    <x v="2"/>
    <x v="3"/>
  </r>
  <r>
    <x v="38"/>
    <x v="109"/>
    <n v="37.5"/>
    <x v="2"/>
    <x v="3"/>
  </r>
  <r>
    <x v="38"/>
    <x v="110"/>
    <n v="37.5"/>
    <x v="2"/>
    <x v="3"/>
  </r>
  <r>
    <x v="38"/>
    <x v="111"/>
    <n v="16.666666666666668"/>
    <x v="2"/>
    <x v="3"/>
  </r>
  <r>
    <x v="39"/>
    <x v="107"/>
    <n v="1.5151515151515151"/>
    <x v="2"/>
    <x v="3"/>
  </r>
  <r>
    <x v="39"/>
    <x v="108"/>
    <n v="1.5151515151515151"/>
    <x v="2"/>
    <x v="3"/>
  </r>
  <r>
    <x v="39"/>
    <x v="109"/>
    <n v="15.151515151515152"/>
    <x v="2"/>
    <x v="3"/>
  </r>
  <r>
    <x v="39"/>
    <x v="110"/>
    <n v="48.484848484848484"/>
    <x v="2"/>
    <x v="3"/>
  </r>
  <r>
    <x v="39"/>
    <x v="111"/>
    <n v="33.333333333333336"/>
    <x v="2"/>
    <x v="3"/>
  </r>
  <r>
    <x v="40"/>
    <x v="107"/>
    <n v="7.8125"/>
    <x v="2"/>
    <x v="3"/>
  </r>
  <r>
    <x v="40"/>
    <x v="108"/>
    <n v="3.125"/>
    <x v="2"/>
    <x v="3"/>
  </r>
  <r>
    <x v="40"/>
    <x v="109"/>
    <n v="10.9375"/>
    <x v="2"/>
    <x v="3"/>
  </r>
  <r>
    <x v="40"/>
    <x v="110"/>
    <n v="28.125"/>
    <x v="2"/>
    <x v="3"/>
  </r>
  <r>
    <x v="40"/>
    <x v="111"/>
    <n v="50"/>
    <x v="2"/>
    <x v="3"/>
  </r>
  <r>
    <x v="35"/>
    <x v="107"/>
    <n v="0"/>
    <x v="3"/>
    <x v="3"/>
  </r>
  <r>
    <x v="35"/>
    <x v="108"/>
    <n v="0"/>
    <x v="3"/>
    <x v="3"/>
  </r>
  <r>
    <x v="35"/>
    <x v="109"/>
    <n v="22.222222222222221"/>
    <x v="3"/>
    <x v="3"/>
  </r>
  <r>
    <x v="35"/>
    <x v="110"/>
    <n v="44.444444444444443"/>
    <x v="3"/>
    <x v="3"/>
  </r>
  <r>
    <x v="35"/>
    <x v="111"/>
    <n v="33.333333333333336"/>
    <x v="3"/>
    <x v="3"/>
  </r>
  <r>
    <x v="36"/>
    <x v="107"/>
    <n v="6.4814814814814818"/>
    <x v="3"/>
    <x v="3"/>
  </r>
  <r>
    <x v="36"/>
    <x v="108"/>
    <n v="1.8518518518518519"/>
    <x v="3"/>
    <x v="3"/>
  </r>
  <r>
    <x v="36"/>
    <x v="109"/>
    <n v="10.185185185185185"/>
    <x v="3"/>
    <x v="3"/>
  </r>
  <r>
    <x v="36"/>
    <x v="110"/>
    <n v="37.037037037037038"/>
    <x v="3"/>
    <x v="3"/>
  </r>
  <r>
    <x v="36"/>
    <x v="111"/>
    <n v="44.444444444444443"/>
    <x v="3"/>
    <x v="3"/>
  </r>
  <r>
    <x v="37"/>
    <x v="107"/>
    <n v="20"/>
    <x v="3"/>
    <x v="3"/>
  </r>
  <r>
    <x v="37"/>
    <x v="108"/>
    <n v="0"/>
    <x v="3"/>
    <x v="3"/>
  </r>
  <r>
    <x v="37"/>
    <x v="109"/>
    <n v="0"/>
    <x v="3"/>
    <x v="3"/>
  </r>
  <r>
    <x v="37"/>
    <x v="110"/>
    <n v="60"/>
    <x v="3"/>
    <x v="3"/>
  </r>
  <r>
    <x v="37"/>
    <x v="111"/>
    <n v="20"/>
    <x v="3"/>
    <x v="3"/>
  </r>
  <r>
    <x v="38"/>
    <x v="107"/>
    <n v="4.166666666666667"/>
    <x v="3"/>
    <x v="3"/>
  </r>
  <r>
    <x v="38"/>
    <x v="108"/>
    <n v="0"/>
    <x v="3"/>
    <x v="3"/>
  </r>
  <r>
    <x v="38"/>
    <x v="109"/>
    <n v="4.166666666666667"/>
    <x v="3"/>
    <x v="3"/>
  </r>
  <r>
    <x v="38"/>
    <x v="110"/>
    <n v="33.333333333333336"/>
    <x v="3"/>
    <x v="3"/>
  </r>
  <r>
    <x v="38"/>
    <x v="111"/>
    <n v="58.333333333333336"/>
    <x v="3"/>
    <x v="3"/>
  </r>
  <r>
    <x v="39"/>
    <x v="107"/>
    <n v="5.2132701421800949"/>
    <x v="3"/>
    <x v="3"/>
  </r>
  <r>
    <x v="39"/>
    <x v="108"/>
    <n v="2.8436018957345972"/>
    <x v="3"/>
    <x v="3"/>
  </r>
  <r>
    <x v="39"/>
    <x v="109"/>
    <n v="9.4786729857819907"/>
    <x v="3"/>
    <x v="3"/>
  </r>
  <r>
    <x v="39"/>
    <x v="110"/>
    <n v="32.227488151658768"/>
    <x v="3"/>
    <x v="3"/>
  </r>
  <r>
    <x v="39"/>
    <x v="111"/>
    <n v="50.236966824644547"/>
    <x v="3"/>
    <x v="3"/>
  </r>
  <r>
    <x v="40"/>
    <x v="107"/>
    <n v="3.4482758620689653"/>
    <x v="3"/>
    <x v="3"/>
  </r>
  <r>
    <x v="40"/>
    <x v="108"/>
    <n v="10.344827586206897"/>
    <x v="3"/>
    <x v="3"/>
  </r>
  <r>
    <x v="40"/>
    <x v="109"/>
    <n v="10.344827586206897"/>
    <x v="3"/>
    <x v="3"/>
  </r>
  <r>
    <x v="40"/>
    <x v="110"/>
    <n v="31.03448275862069"/>
    <x v="3"/>
    <x v="3"/>
  </r>
  <r>
    <x v="40"/>
    <x v="111"/>
    <n v="44.827586206896555"/>
    <x v="3"/>
    <x v="3"/>
  </r>
  <r>
    <x v="35"/>
    <x v="107"/>
    <n v="0"/>
    <x v="4"/>
    <x v="3"/>
  </r>
  <r>
    <x v="35"/>
    <x v="108"/>
    <n v="0"/>
    <x v="4"/>
    <x v="3"/>
  </r>
  <r>
    <x v="35"/>
    <x v="109"/>
    <n v="25"/>
    <x v="4"/>
    <x v="3"/>
  </r>
  <r>
    <x v="35"/>
    <x v="110"/>
    <n v="66.666666666666671"/>
    <x v="4"/>
    <x v="3"/>
  </r>
  <r>
    <x v="35"/>
    <x v="111"/>
    <n v="8.3333333333333339"/>
    <x v="4"/>
    <x v="3"/>
  </r>
  <r>
    <x v="36"/>
    <x v="107"/>
    <n v="0"/>
    <x v="4"/>
    <x v="3"/>
  </r>
  <r>
    <x v="36"/>
    <x v="108"/>
    <n v="5.2631578947368425"/>
    <x v="4"/>
    <x v="3"/>
  </r>
  <r>
    <x v="36"/>
    <x v="109"/>
    <n v="15.789473684210526"/>
    <x v="4"/>
    <x v="3"/>
  </r>
  <r>
    <x v="36"/>
    <x v="110"/>
    <n v="31.578947368421051"/>
    <x v="4"/>
    <x v="3"/>
  </r>
  <r>
    <x v="36"/>
    <x v="111"/>
    <n v="47.368421052631582"/>
    <x v="4"/>
    <x v="3"/>
  </r>
  <r>
    <x v="37"/>
    <x v="107"/>
    <n v="0"/>
    <x v="4"/>
    <x v="3"/>
  </r>
  <r>
    <x v="37"/>
    <x v="108"/>
    <n v="0"/>
    <x v="4"/>
    <x v="3"/>
  </r>
  <r>
    <x v="37"/>
    <x v="109"/>
    <n v="0"/>
    <x v="4"/>
    <x v="3"/>
  </r>
  <r>
    <x v="37"/>
    <x v="110"/>
    <n v="50"/>
    <x v="4"/>
    <x v="3"/>
  </r>
  <r>
    <x v="37"/>
    <x v="111"/>
    <n v="50"/>
    <x v="4"/>
    <x v="3"/>
  </r>
  <r>
    <x v="38"/>
    <x v="107"/>
    <n v="0"/>
    <x v="4"/>
    <x v="3"/>
  </r>
  <r>
    <x v="38"/>
    <x v="108"/>
    <n v="0"/>
    <x v="4"/>
    <x v="3"/>
  </r>
  <r>
    <x v="38"/>
    <x v="109"/>
    <n v="57.142857142857146"/>
    <x v="4"/>
    <x v="3"/>
  </r>
  <r>
    <x v="38"/>
    <x v="110"/>
    <n v="14.285714285714286"/>
    <x v="4"/>
    <x v="3"/>
  </r>
  <r>
    <x v="38"/>
    <x v="111"/>
    <n v="28.571428571428573"/>
    <x v="4"/>
    <x v="3"/>
  </r>
  <r>
    <x v="39"/>
    <x v="107"/>
    <n v="2.8985507246376812"/>
    <x v="4"/>
    <x v="3"/>
  </r>
  <r>
    <x v="39"/>
    <x v="108"/>
    <n v="4.3478260869565215"/>
    <x v="4"/>
    <x v="3"/>
  </r>
  <r>
    <x v="39"/>
    <x v="109"/>
    <n v="11.594202898550725"/>
    <x v="4"/>
    <x v="3"/>
  </r>
  <r>
    <x v="39"/>
    <x v="110"/>
    <n v="44.927536231884055"/>
    <x v="4"/>
    <x v="3"/>
  </r>
  <r>
    <x v="39"/>
    <x v="111"/>
    <n v="36.231884057971016"/>
    <x v="4"/>
    <x v="3"/>
  </r>
  <r>
    <x v="40"/>
    <x v="107"/>
    <n v="5.2631578947368425"/>
    <x v="4"/>
    <x v="3"/>
  </r>
  <r>
    <x v="40"/>
    <x v="108"/>
    <n v="0"/>
    <x v="4"/>
    <x v="3"/>
  </r>
  <r>
    <x v="40"/>
    <x v="109"/>
    <n v="36.842105263157897"/>
    <x v="4"/>
    <x v="3"/>
  </r>
  <r>
    <x v="40"/>
    <x v="110"/>
    <n v="26.315789473684209"/>
    <x v="4"/>
    <x v="3"/>
  </r>
  <r>
    <x v="40"/>
    <x v="111"/>
    <n v="31.578947368421051"/>
    <x v="4"/>
    <x v="3"/>
  </r>
  <r>
    <x v="35"/>
    <x v="107"/>
    <n v="0"/>
    <x v="5"/>
    <x v="3"/>
  </r>
  <r>
    <x v="35"/>
    <x v="108"/>
    <n v="0"/>
    <x v="5"/>
    <x v="3"/>
  </r>
  <r>
    <x v="35"/>
    <x v="109"/>
    <n v="25"/>
    <x v="5"/>
    <x v="3"/>
  </r>
  <r>
    <x v="35"/>
    <x v="110"/>
    <n v="75"/>
    <x v="5"/>
    <x v="3"/>
  </r>
  <r>
    <x v="35"/>
    <x v="111"/>
    <n v="0"/>
    <x v="5"/>
    <x v="3"/>
  </r>
  <r>
    <x v="36"/>
    <x v="107"/>
    <n v="0"/>
    <x v="5"/>
    <x v="3"/>
  </r>
  <r>
    <x v="36"/>
    <x v="108"/>
    <n v="9.0909090909090917"/>
    <x v="5"/>
    <x v="3"/>
  </r>
  <r>
    <x v="36"/>
    <x v="109"/>
    <n v="0"/>
    <x v="5"/>
    <x v="3"/>
  </r>
  <r>
    <x v="36"/>
    <x v="110"/>
    <n v="27.272727272727273"/>
    <x v="5"/>
    <x v="3"/>
  </r>
  <r>
    <x v="36"/>
    <x v="111"/>
    <n v="63.636363636363633"/>
    <x v="5"/>
    <x v="3"/>
  </r>
  <r>
    <x v="37"/>
    <x v="107"/>
    <n v="0"/>
    <x v="5"/>
    <x v="3"/>
  </r>
  <r>
    <x v="37"/>
    <x v="108"/>
    <n v="0"/>
    <x v="5"/>
    <x v="3"/>
  </r>
  <r>
    <x v="37"/>
    <x v="109"/>
    <n v="0"/>
    <x v="5"/>
    <x v="3"/>
  </r>
  <r>
    <x v="37"/>
    <x v="110"/>
    <n v="0"/>
    <x v="5"/>
    <x v="3"/>
  </r>
  <r>
    <x v="37"/>
    <x v="111"/>
    <n v="0"/>
    <x v="5"/>
    <x v="3"/>
  </r>
  <r>
    <x v="38"/>
    <x v="107"/>
    <n v="0"/>
    <x v="5"/>
    <x v="3"/>
  </r>
  <r>
    <x v="38"/>
    <x v="108"/>
    <n v="0"/>
    <x v="5"/>
    <x v="3"/>
  </r>
  <r>
    <x v="38"/>
    <x v="109"/>
    <n v="0"/>
    <x v="5"/>
    <x v="3"/>
  </r>
  <r>
    <x v="38"/>
    <x v="110"/>
    <n v="0"/>
    <x v="5"/>
    <x v="3"/>
  </r>
  <r>
    <x v="38"/>
    <x v="111"/>
    <n v="0"/>
    <x v="5"/>
    <x v="3"/>
  </r>
  <r>
    <x v="39"/>
    <x v="107"/>
    <n v="0"/>
    <x v="5"/>
    <x v="3"/>
  </r>
  <r>
    <x v="39"/>
    <x v="108"/>
    <n v="4.166666666666667"/>
    <x v="5"/>
    <x v="3"/>
  </r>
  <r>
    <x v="39"/>
    <x v="109"/>
    <n v="0"/>
    <x v="5"/>
    <x v="3"/>
  </r>
  <r>
    <x v="39"/>
    <x v="110"/>
    <n v="58.333333333333336"/>
    <x v="5"/>
    <x v="3"/>
  </r>
  <r>
    <x v="39"/>
    <x v="111"/>
    <n v="37.5"/>
    <x v="5"/>
    <x v="3"/>
  </r>
  <r>
    <x v="40"/>
    <x v="107"/>
    <n v="0"/>
    <x v="5"/>
    <x v="3"/>
  </r>
  <r>
    <x v="40"/>
    <x v="108"/>
    <n v="0"/>
    <x v="5"/>
    <x v="3"/>
  </r>
  <r>
    <x v="40"/>
    <x v="109"/>
    <n v="0"/>
    <x v="5"/>
    <x v="3"/>
  </r>
  <r>
    <x v="40"/>
    <x v="110"/>
    <n v="0"/>
    <x v="5"/>
    <x v="3"/>
  </r>
  <r>
    <x v="40"/>
    <x v="111"/>
    <n v="100"/>
    <x v="5"/>
    <x v="3"/>
  </r>
  <r>
    <x v="35"/>
    <x v="107"/>
    <n v="0"/>
    <x v="6"/>
    <x v="3"/>
  </r>
  <r>
    <x v="35"/>
    <x v="108"/>
    <n v="0"/>
    <x v="6"/>
    <x v="3"/>
  </r>
  <r>
    <x v="35"/>
    <x v="109"/>
    <n v="0"/>
    <x v="6"/>
    <x v="3"/>
  </r>
  <r>
    <x v="35"/>
    <x v="110"/>
    <n v="66.666666666666671"/>
    <x v="6"/>
    <x v="3"/>
  </r>
  <r>
    <x v="35"/>
    <x v="111"/>
    <n v="33.333333333333336"/>
    <x v="6"/>
    <x v="3"/>
  </r>
  <r>
    <x v="36"/>
    <x v="107"/>
    <n v="0"/>
    <x v="6"/>
    <x v="3"/>
  </r>
  <r>
    <x v="36"/>
    <x v="108"/>
    <n v="0"/>
    <x v="6"/>
    <x v="3"/>
  </r>
  <r>
    <x v="36"/>
    <x v="109"/>
    <n v="0"/>
    <x v="6"/>
    <x v="3"/>
  </r>
  <r>
    <x v="36"/>
    <x v="110"/>
    <n v="50"/>
    <x v="6"/>
    <x v="3"/>
  </r>
  <r>
    <x v="36"/>
    <x v="111"/>
    <n v="50"/>
    <x v="6"/>
    <x v="3"/>
  </r>
  <r>
    <x v="37"/>
    <x v="107"/>
    <n v="0"/>
    <x v="6"/>
    <x v="3"/>
  </r>
  <r>
    <x v="37"/>
    <x v="108"/>
    <n v="0"/>
    <x v="6"/>
    <x v="3"/>
  </r>
  <r>
    <x v="37"/>
    <x v="109"/>
    <n v="0"/>
    <x v="6"/>
    <x v="3"/>
  </r>
  <r>
    <x v="37"/>
    <x v="110"/>
    <n v="0"/>
    <x v="6"/>
    <x v="3"/>
  </r>
  <r>
    <x v="37"/>
    <x v="111"/>
    <n v="0"/>
    <x v="6"/>
    <x v="3"/>
  </r>
  <r>
    <x v="38"/>
    <x v="107"/>
    <n v="0"/>
    <x v="6"/>
    <x v="3"/>
  </r>
  <r>
    <x v="38"/>
    <x v="108"/>
    <n v="0"/>
    <x v="6"/>
    <x v="3"/>
  </r>
  <r>
    <x v="38"/>
    <x v="109"/>
    <n v="66.666666666666671"/>
    <x v="6"/>
    <x v="3"/>
  </r>
  <r>
    <x v="38"/>
    <x v="110"/>
    <n v="0"/>
    <x v="6"/>
    <x v="3"/>
  </r>
  <r>
    <x v="38"/>
    <x v="111"/>
    <n v="33.333333333333336"/>
    <x v="6"/>
    <x v="3"/>
  </r>
  <r>
    <x v="39"/>
    <x v="107"/>
    <n v="0"/>
    <x v="6"/>
    <x v="3"/>
  </r>
  <r>
    <x v="39"/>
    <x v="108"/>
    <n v="0"/>
    <x v="6"/>
    <x v="3"/>
  </r>
  <r>
    <x v="39"/>
    <x v="109"/>
    <n v="31.25"/>
    <x v="6"/>
    <x v="3"/>
  </r>
  <r>
    <x v="39"/>
    <x v="110"/>
    <n v="31.25"/>
    <x v="6"/>
    <x v="3"/>
  </r>
  <r>
    <x v="39"/>
    <x v="111"/>
    <n v="37.5"/>
    <x v="6"/>
    <x v="3"/>
  </r>
  <r>
    <x v="40"/>
    <x v="107"/>
    <n v="0"/>
    <x v="6"/>
    <x v="3"/>
  </r>
  <r>
    <x v="40"/>
    <x v="108"/>
    <n v="0"/>
    <x v="6"/>
    <x v="3"/>
  </r>
  <r>
    <x v="40"/>
    <x v="109"/>
    <n v="50"/>
    <x v="6"/>
    <x v="3"/>
  </r>
  <r>
    <x v="40"/>
    <x v="110"/>
    <n v="25"/>
    <x v="6"/>
    <x v="3"/>
  </r>
  <r>
    <x v="40"/>
    <x v="111"/>
    <n v="25"/>
    <x v="6"/>
    <x v="3"/>
  </r>
  <r>
    <x v="35"/>
    <x v="107"/>
    <n v="0"/>
    <x v="7"/>
    <x v="3"/>
  </r>
  <r>
    <x v="35"/>
    <x v="108"/>
    <n v="0"/>
    <x v="7"/>
    <x v="3"/>
  </r>
  <r>
    <x v="35"/>
    <x v="109"/>
    <n v="25"/>
    <x v="7"/>
    <x v="3"/>
  </r>
  <r>
    <x v="35"/>
    <x v="110"/>
    <n v="75"/>
    <x v="7"/>
    <x v="3"/>
  </r>
  <r>
    <x v="35"/>
    <x v="111"/>
    <n v="0"/>
    <x v="7"/>
    <x v="3"/>
  </r>
  <r>
    <x v="36"/>
    <x v="107"/>
    <n v="0"/>
    <x v="7"/>
    <x v="3"/>
  </r>
  <r>
    <x v="36"/>
    <x v="108"/>
    <n v="11.111111111111111"/>
    <x v="7"/>
    <x v="3"/>
  </r>
  <r>
    <x v="36"/>
    <x v="109"/>
    <n v="22.222222222222221"/>
    <x v="7"/>
    <x v="3"/>
  </r>
  <r>
    <x v="36"/>
    <x v="110"/>
    <n v="33.333333333333336"/>
    <x v="7"/>
    <x v="3"/>
  </r>
  <r>
    <x v="36"/>
    <x v="111"/>
    <n v="33.333333333333336"/>
    <x v="7"/>
    <x v="3"/>
  </r>
  <r>
    <x v="37"/>
    <x v="107"/>
    <n v="0"/>
    <x v="7"/>
    <x v="3"/>
  </r>
  <r>
    <x v="37"/>
    <x v="108"/>
    <n v="0"/>
    <x v="7"/>
    <x v="3"/>
  </r>
  <r>
    <x v="37"/>
    <x v="109"/>
    <n v="0"/>
    <x v="7"/>
    <x v="3"/>
  </r>
  <r>
    <x v="37"/>
    <x v="110"/>
    <n v="0"/>
    <x v="7"/>
    <x v="3"/>
  </r>
  <r>
    <x v="37"/>
    <x v="111"/>
    <n v="0"/>
    <x v="7"/>
    <x v="3"/>
  </r>
  <r>
    <x v="38"/>
    <x v="107"/>
    <n v="0"/>
    <x v="7"/>
    <x v="3"/>
  </r>
  <r>
    <x v="38"/>
    <x v="108"/>
    <n v="0"/>
    <x v="7"/>
    <x v="3"/>
  </r>
  <r>
    <x v="38"/>
    <x v="109"/>
    <n v="50"/>
    <x v="7"/>
    <x v="3"/>
  </r>
  <r>
    <x v="38"/>
    <x v="110"/>
    <n v="0"/>
    <x v="7"/>
    <x v="3"/>
  </r>
  <r>
    <x v="38"/>
    <x v="111"/>
    <n v="50"/>
    <x v="7"/>
    <x v="3"/>
  </r>
  <r>
    <x v="39"/>
    <x v="107"/>
    <n v="6.666666666666667"/>
    <x v="7"/>
    <x v="3"/>
  </r>
  <r>
    <x v="39"/>
    <x v="108"/>
    <n v="13.333333333333334"/>
    <x v="7"/>
    <x v="3"/>
  </r>
  <r>
    <x v="39"/>
    <x v="109"/>
    <n v="13.333333333333334"/>
    <x v="7"/>
    <x v="3"/>
  </r>
  <r>
    <x v="39"/>
    <x v="110"/>
    <n v="53.333333333333336"/>
    <x v="7"/>
    <x v="3"/>
  </r>
  <r>
    <x v="39"/>
    <x v="111"/>
    <n v="13.333333333333334"/>
    <x v="7"/>
    <x v="3"/>
  </r>
  <r>
    <x v="40"/>
    <x v="107"/>
    <n v="14.285714285714286"/>
    <x v="7"/>
    <x v="3"/>
  </r>
  <r>
    <x v="40"/>
    <x v="108"/>
    <n v="0"/>
    <x v="7"/>
    <x v="3"/>
  </r>
  <r>
    <x v="40"/>
    <x v="109"/>
    <n v="28.571428571428573"/>
    <x v="7"/>
    <x v="3"/>
  </r>
  <r>
    <x v="40"/>
    <x v="110"/>
    <n v="42.857142857142854"/>
    <x v="7"/>
    <x v="3"/>
  </r>
  <r>
    <x v="40"/>
    <x v="111"/>
    <n v="14.285714285714286"/>
    <x v="7"/>
    <x v="3"/>
  </r>
  <r>
    <x v="35"/>
    <x v="107"/>
    <n v="0"/>
    <x v="8"/>
    <x v="3"/>
  </r>
  <r>
    <x v="35"/>
    <x v="108"/>
    <n v="0"/>
    <x v="8"/>
    <x v="3"/>
  </r>
  <r>
    <x v="35"/>
    <x v="109"/>
    <n v="100"/>
    <x v="8"/>
    <x v="3"/>
  </r>
  <r>
    <x v="35"/>
    <x v="110"/>
    <n v="0"/>
    <x v="8"/>
    <x v="3"/>
  </r>
  <r>
    <x v="35"/>
    <x v="111"/>
    <n v="0"/>
    <x v="8"/>
    <x v="3"/>
  </r>
  <r>
    <x v="36"/>
    <x v="107"/>
    <n v="0"/>
    <x v="8"/>
    <x v="3"/>
  </r>
  <r>
    <x v="36"/>
    <x v="108"/>
    <n v="0"/>
    <x v="8"/>
    <x v="3"/>
  </r>
  <r>
    <x v="36"/>
    <x v="109"/>
    <n v="28.571428571428573"/>
    <x v="8"/>
    <x v="3"/>
  </r>
  <r>
    <x v="36"/>
    <x v="110"/>
    <n v="28.571428571428573"/>
    <x v="8"/>
    <x v="3"/>
  </r>
  <r>
    <x v="36"/>
    <x v="111"/>
    <n v="42.857142857142854"/>
    <x v="8"/>
    <x v="3"/>
  </r>
  <r>
    <x v="37"/>
    <x v="107"/>
    <n v="0"/>
    <x v="8"/>
    <x v="3"/>
  </r>
  <r>
    <x v="37"/>
    <x v="108"/>
    <n v="0"/>
    <x v="8"/>
    <x v="3"/>
  </r>
  <r>
    <x v="37"/>
    <x v="109"/>
    <n v="0"/>
    <x v="8"/>
    <x v="3"/>
  </r>
  <r>
    <x v="37"/>
    <x v="110"/>
    <n v="50"/>
    <x v="8"/>
    <x v="3"/>
  </r>
  <r>
    <x v="37"/>
    <x v="111"/>
    <n v="50"/>
    <x v="8"/>
    <x v="3"/>
  </r>
  <r>
    <x v="38"/>
    <x v="107"/>
    <n v="0"/>
    <x v="8"/>
    <x v="3"/>
  </r>
  <r>
    <x v="38"/>
    <x v="108"/>
    <n v="0"/>
    <x v="8"/>
    <x v="3"/>
  </r>
  <r>
    <x v="38"/>
    <x v="109"/>
    <n v="50"/>
    <x v="8"/>
    <x v="3"/>
  </r>
  <r>
    <x v="38"/>
    <x v="110"/>
    <n v="50"/>
    <x v="8"/>
    <x v="3"/>
  </r>
  <r>
    <x v="38"/>
    <x v="111"/>
    <n v="0"/>
    <x v="8"/>
    <x v="3"/>
  </r>
  <r>
    <x v="39"/>
    <x v="107"/>
    <n v="7.1428571428571432"/>
    <x v="8"/>
    <x v="3"/>
  </r>
  <r>
    <x v="39"/>
    <x v="108"/>
    <n v="0"/>
    <x v="8"/>
    <x v="3"/>
  </r>
  <r>
    <x v="39"/>
    <x v="109"/>
    <n v="7.1428571428571432"/>
    <x v="8"/>
    <x v="3"/>
  </r>
  <r>
    <x v="39"/>
    <x v="110"/>
    <n v="28.571428571428573"/>
    <x v="8"/>
    <x v="3"/>
  </r>
  <r>
    <x v="39"/>
    <x v="111"/>
    <n v="57.142857142857146"/>
    <x v="8"/>
    <x v="3"/>
  </r>
  <r>
    <x v="40"/>
    <x v="107"/>
    <n v="0"/>
    <x v="8"/>
    <x v="3"/>
  </r>
  <r>
    <x v="40"/>
    <x v="108"/>
    <n v="0"/>
    <x v="8"/>
    <x v="3"/>
  </r>
  <r>
    <x v="40"/>
    <x v="109"/>
    <n v="60"/>
    <x v="8"/>
    <x v="3"/>
  </r>
  <r>
    <x v="40"/>
    <x v="110"/>
    <n v="20"/>
    <x v="8"/>
    <x v="3"/>
  </r>
  <r>
    <x v="40"/>
    <x v="111"/>
    <n v="20"/>
    <x v="8"/>
    <x v="3"/>
  </r>
  <r>
    <x v="35"/>
    <x v="107"/>
    <n v="0"/>
    <x v="9"/>
    <x v="3"/>
  </r>
  <r>
    <x v="35"/>
    <x v="108"/>
    <n v="0"/>
    <x v="9"/>
    <x v="3"/>
  </r>
  <r>
    <x v="35"/>
    <x v="109"/>
    <n v="0"/>
    <x v="9"/>
    <x v="3"/>
  </r>
  <r>
    <x v="35"/>
    <x v="110"/>
    <n v="100"/>
    <x v="9"/>
    <x v="3"/>
  </r>
  <r>
    <x v="35"/>
    <x v="111"/>
    <n v="0"/>
    <x v="9"/>
    <x v="3"/>
  </r>
  <r>
    <x v="36"/>
    <x v="107"/>
    <n v="0"/>
    <x v="9"/>
    <x v="3"/>
  </r>
  <r>
    <x v="36"/>
    <x v="108"/>
    <n v="0"/>
    <x v="9"/>
    <x v="3"/>
  </r>
  <r>
    <x v="36"/>
    <x v="109"/>
    <n v="11.538461538461538"/>
    <x v="9"/>
    <x v="3"/>
  </r>
  <r>
    <x v="36"/>
    <x v="110"/>
    <n v="50"/>
    <x v="9"/>
    <x v="3"/>
  </r>
  <r>
    <x v="36"/>
    <x v="111"/>
    <n v="38.46153846153846"/>
    <x v="9"/>
    <x v="3"/>
  </r>
  <r>
    <x v="37"/>
    <x v="107"/>
    <n v="0"/>
    <x v="9"/>
    <x v="3"/>
  </r>
  <r>
    <x v="37"/>
    <x v="108"/>
    <n v="0"/>
    <x v="9"/>
    <x v="3"/>
  </r>
  <r>
    <x v="37"/>
    <x v="109"/>
    <n v="0"/>
    <x v="9"/>
    <x v="3"/>
  </r>
  <r>
    <x v="37"/>
    <x v="110"/>
    <n v="0"/>
    <x v="9"/>
    <x v="3"/>
  </r>
  <r>
    <x v="37"/>
    <x v="111"/>
    <n v="100"/>
    <x v="9"/>
    <x v="3"/>
  </r>
  <r>
    <x v="38"/>
    <x v="107"/>
    <n v="0"/>
    <x v="9"/>
    <x v="3"/>
  </r>
  <r>
    <x v="38"/>
    <x v="108"/>
    <n v="0"/>
    <x v="9"/>
    <x v="3"/>
  </r>
  <r>
    <x v="38"/>
    <x v="109"/>
    <n v="0"/>
    <x v="9"/>
    <x v="3"/>
  </r>
  <r>
    <x v="38"/>
    <x v="110"/>
    <n v="50"/>
    <x v="9"/>
    <x v="3"/>
  </r>
  <r>
    <x v="38"/>
    <x v="111"/>
    <n v="50"/>
    <x v="9"/>
    <x v="3"/>
  </r>
  <r>
    <x v="39"/>
    <x v="107"/>
    <n v="0"/>
    <x v="9"/>
    <x v="3"/>
  </r>
  <r>
    <x v="39"/>
    <x v="108"/>
    <n v="0"/>
    <x v="9"/>
    <x v="3"/>
  </r>
  <r>
    <x v="39"/>
    <x v="109"/>
    <n v="0"/>
    <x v="9"/>
    <x v="3"/>
  </r>
  <r>
    <x v="39"/>
    <x v="110"/>
    <n v="68"/>
    <x v="9"/>
    <x v="3"/>
  </r>
  <r>
    <x v="39"/>
    <x v="111"/>
    <n v="32"/>
    <x v="9"/>
    <x v="3"/>
  </r>
  <r>
    <x v="40"/>
    <x v="107"/>
    <n v="0"/>
    <x v="9"/>
    <x v="3"/>
  </r>
  <r>
    <x v="40"/>
    <x v="108"/>
    <n v="0"/>
    <x v="9"/>
    <x v="3"/>
  </r>
  <r>
    <x v="40"/>
    <x v="109"/>
    <n v="0"/>
    <x v="9"/>
    <x v="3"/>
  </r>
  <r>
    <x v="40"/>
    <x v="110"/>
    <n v="66.666666666666671"/>
    <x v="9"/>
    <x v="3"/>
  </r>
  <r>
    <x v="40"/>
    <x v="111"/>
    <n v="33.333333333333336"/>
    <x v="9"/>
    <x v="3"/>
  </r>
  <r>
    <x v="35"/>
    <x v="107"/>
    <n v="0"/>
    <x v="10"/>
    <x v="3"/>
  </r>
  <r>
    <x v="35"/>
    <x v="108"/>
    <n v="0"/>
    <x v="10"/>
    <x v="3"/>
  </r>
  <r>
    <x v="35"/>
    <x v="109"/>
    <n v="0"/>
    <x v="10"/>
    <x v="3"/>
  </r>
  <r>
    <x v="35"/>
    <x v="110"/>
    <n v="0"/>
    <x v="10"/>
    <x v="3"/>
  </r>
  <r>
    <x v="35"/>
    <x v="111"/>
    <n v="100"/>
    <x v="10"/>
    <x v="3"/>
  </r>
  <r>
    <x v="36"/>
    <x v="107"/>
    <n v="0"/>
    <x v="10"/>
    <x v="3"/>
  </r>
  <r>
    <x v="36"/>
    <x v="108"/>
    <n v="0"/>
    <x v="10"/>
    <x v="3"/>
  </r>
  <r>
    <x v="36"/>
    <x v="109"/>
    <n v="12.5"/>
    <x v="10"/>
    <x v="3"/>
  </r>
  <r>
    <x v="36"/>
    <x v="110"/>
    <n v="56.25"/>
    <x v="10"/>
    <x v="3"/>
  </r>
  <r>
    <x v="36"/>
    <x v="111"/>
    <n v="31.25"/>
    <x v="10"/>
    <x v="3"/>
  </r>
  <r>
    <x v="37"/>
    <x v="107"/>
    <n v="0"/>
    <x v="10"/>
    <x v="3"/>
  </r>
  <r>
    <x v="37"/>
    <x v="108"/>
    <n v="0"/>
    <x v="10"/>
    <x v="3"/>
  </r>
  <r>
    <x v="37"/>
    <x v="109"/>
    <n v="0"/>
    <x v="10"/>
    <x v="3"/>
  </r>
  <r>
    <x v="37"/>
    <x v="110"/>
    <n v="0"/>
    <x v="10"/>
    <x v="3"/>
  </r>
  <r>
    <x v="37"/>
    <x v="111"/>
    <n v="100"/>
    <x v="10"/>
    <x v="3"/>
  </r>
  <r>
    <x v="38"/>
    <x v="107"/>
    <n v="0"/>
    <x v="10"/>
    <x v="3"/>
  </r>
  <r>
    <x v="38"/>
    <x v="108"/>
    <n v="0"/>
    <x v="10"/>
    <x v="3"/>
  </r>
  <r>
    <x v="38"/>
    <x v="109"/>
    <n v="0"/>
    <x v="10"/>
    <x v="3"/>
  </r>
  <r>
    <x v="38"/>
    <x v="110"/>
    <n v="100"/>
    <x v="10"/>
    <x v="3"/>
  </r>
  <r>
    <x v="38"/>
    <x v="111"/>
    <n v="0"/>
    <x v="10"/>
    <x v="3"/>
  </r>
  <r>
    <x v="39"/>
    <x v="107"/>
    <n v="0"/>
    <x v="10"/>
    <x v="3"/>
  </r>
  <r>
    <x v="39"/>
    <x v="108"/>
    <n v="0"/>
    <x v="10"/>
    <x v="3"/>
  </r>
  <r>
    <x v="39"/>
    <x v="109"/>
    <n v="20"/>
    <x v="10"/>
    <x v="3"/>
  </r>
  <r>
    <x v="39"/>
    <x v="110"/>
    <n v="25"/>
    <x v="10"/>
    <x v="3"/>
  </r>
  <r>
    <x v="39"/>
    <x v="111"/>
    <n v="55"/>
    <x v="10"/>
    <x v="3"/>
  </r>
  <r>
    <x v="40"/>
    <x v="107"/>
    <n v="0"/>
    <x v="10"/>
    <x v="3"/>
  </r>
  <r>
    <x v="40"/>
    <x v="108"/>
    <n v="0"/>
    <x v="10"/>
    <x v="3"/>
  </r>
  <r>
    <x v="40"/>
    <x v="109"/>
    <n v="0"/>
    <x v="10"/>
    <x v="3"/>
  </r>
  <r>
    <x v="40"/>
    <x v="110"/>
    <n v="75"/>
    <x v="10"/>
    <x v="3"/>
  </r>
  <r>
    <x v="40"/>
    <x v="111"/>
    <n v="25"/>
    <x v="10"/>
    <x v="3"/>
  </r>
  <r>
    <x v="35"/>
    <x v="107"/>
    <n v="0"/>
    <x v="11"/>
    <x v="3"/>
  </r>
  <r>
    <x v="35"/>
    <x v="108"/>
    <n v="0"/>
    <x v="11"/>
    <x v="3"/>
  </r>
  <r>
    <x v="35"/>
    <x v="109"/>
    <n v="0"/>
    <x v="11"/>
    <x v="3"/>
  </r>
  <r>
    <x v="35"/>
    <x v="110"/>
    <n v="0"/>
    <x v="11"/>
    <x v="3"/>
  </r>
  <r>
    <x v="35"/>
    <x v="111"/>
    <n v="0"/>
    <x v="11"/>
    <x v="3"/>
  </r>
  <r>
    <x v="36"/>
    <x v="107"/>
    <n v="0"/>
    <x v="11"/>
    <x v="3"/>
  </r>
  <r>
    <x v="36"/>
    <x v="108"/>
    <n v="0"/>
    <x v="11"/>
    <x v="3"/>
  </r>
  <r>
    <x v="36"/>
    <x v="109"/>
    <n v="10"/>
    <x v="11"/>
    <x v="3"/>
  </r>
  <r>
    <x v="36"/>
    <x v="110"/>
    <n v="50"/>
    <x v="11"/>
    <x v="3"/>
  </r>
  <r>
    <x v="36"/>
    <x v="111"/>
    <n v="40"/>
    <x v="11"/>
    <x v="3"/>
  </r>
  <r>
    <x v="37"/>
    <x v="107"/>
    <n v="0"/>
    <x v="11"/>
    <x v="3"/>
  </r>
  <r>
    <x v="37"/>
    <x v="108"/>
    <n v="0"/>
    <x v="11"/>
    <x v="3"/>
  </r>
  <r>
    <x v="37"/>
    <x v="109"/>
    <n v="0"/>
    <x v="11"/>
    <x v="3"/>
  </r>
  <r>
    <x v="37"/>
    <x v="110"/>
    <n v="0"/>
    <x v="11"/>
    <x v="3"/>
  </r>
  <r>
    <x v="37"/>
    <x v="111"/>
    <n v="0"/>
    <x v="11"/>
    <x v="3"/>
  </r>
  <r>
    <x v="38"/>
    <x v="107"/>
    <n v="0"/>
    <x v="11"/>
    <x v="3"/>
  </r>
  <r>
    <x v="38"/>
    <x v="108"/>
    <n v="0"/>
    <x v="11"/>
    <x v="3"/>
  </r>
  <r>
    <x v="38"/>
    <x v="109"/>
    <n v="0"/>
    <x v="11"/>
    <x v="3"/>
  </r>
  <r>
    <x v="38"/>
    <x v="110"/>
    <n v="0"/>
    <x v="11"/>
    <x v="3"/>
  </r>
  <r>
    <x v="38"/>
    <x v="111"/>
    <n v="0"/>
    <x v="11"/>
    <x v="3"/>
  </r>
  <r>
    <x v="39"/>
    <x v="107"/>
    <n v="0"/>
    <x v="11"/>
    <x v="3"/>
  </r>
  <r>
    <x v="39"/>
    <x v="108"/>
    <n v="0"/>
    <x v="11"/>
    <x v="3"/>
  </r>
  <r>
    <x v="39"/>
    <x v="109"/>
    <n v="4.7619047619047619"/>
    <x v="11"/>
    <x v="3"/>
  </r>
  <r>
    <x v="39"/>
    <x v="110"/>
    <n v="42.857142857142854"/>
    <x v="11"/>
    <x v="3"/>
  </r>
  <r>
    <x v="39"/>
    <x v="111"/>
    <n v="52.38095238095238"/>
    <x v="11"/>
    <x v="3"/>
  </r>
  <r>
    <x v="40"/>
    <x v="107"/>
    <n v="0"/>
    <x v="11"/>
    <x v="3"/>
  </r>
  <r>
    <x v="40"/>
    <x v="108"/>
    <n v="0"/>
    <x v="11"/>
    <x v="3"/>
  </r>
  <r>
    <x v="40"/>
    <x v="109"/>
    <n v="25"/>
    <x v="11"/>
    <x v="3"/>
  </r>
  <r>
    <x v="40"/>
    <x v="110"/>
    <n v="50"/>
    <x v="11"/>
    <x v="3"/>
  </r>
  <r>
    <x v="40"/>
    <x v="111"/>
    <n v="25"/>
    <x v="11"/>
    <x v="3"/>
  </r>
  <r>
    <x v="35"/>
    <x v="107"/>
    <n v="0"/>
    <x v="12"/>
    <x v="3"/>
  </r>
  <r>
    <x v="35"/>
    <x v="108"/>
    <n v="0"/>
    <x v="12"/>
    <x v="3"/>
  </r>
  <r>
    <x v="35"/>
    <x v="109"/>
    <n v="100"/>
    <x v="12"/>
    <x v="3"/>
  </r>
  <r>
    <x v="35"/>
    <x v="110"/>
    <n v="0"/>
    <x v="12"/>
    <x v="3"/>
  </r>
  <r>
    <x v="35"/>
    <x v="111"/>
    <n v="0"/>
    <x v="12"/>
    <x v="3"/>
  </r>
  <r>
    <x v="36"/>
    <x v="107"/>
    <n v="0"/>
    <x v="12"/>
    <x v="3"/>
  </r>
  <r>
    <x v="36"/>
    <x v="108"/>
    <n v="0"/>
    <x v="12"/>
    <x v="3"/>
  </r>
  <r>
    <x v="36"/>
    <x v="109"/>
    <n v="14.285714285714286"/>
    <x v="12"/>
    <x v="3"/>
  </r>
  <r>
    <x v="36"/>
    <x v="110"/>
    <n v="14.285714285714286"/>
    <x v="12"/>
    <x v="3"/>
  </r>
  <r>
    <x v="36"/>
    <x v="111"/>
    <n v="71.428571428571431"/>
    <x v="12"/>
    <x v="3"/>
  </r>
  <r>
    <x v="37"/>
    <x v="107"/>
    <n v="0"/>
    <x v="12"/>
    <x v="3"/>
  </r>
  <r>
    <x v="37"/>
    <x v="108"/>
    <n v="0"/>
    <x v="12"/>
    <x v="3"/>
  </r>
  <r>
    <x v="37"/>
    <x v="109"/>
    <n v="100"/>
    <x v="12"/>
    <x v="3"/>
  </r>
  <r>
    <x v="37"/>
    <x v="110"/>
    <n v="0"/>
    <x v="12"/>
    <x v="3"/>
  </r>
  <r>
    <x v="37"/>
    <x v="111"/>
    <n v="0"/>
    <x v="12"/>
    <x v="3"/>
  </r>
  <r>
    <x v="38"/>
    <x v="107"/>
    <n v="0"/>
    <x v="12"/>
    <x v="3"/>
  </r>
  <r>
    <x v="38"/>
    <x v="108"/>
    <n v="0"/>
    <x v="12"/>
    <x v="3"/>
  </r>
  <r>
    <x v="38"/>
    <x v="109"/>
    <n v="0"/>
    <x v="12"/>
    <x v="3"/>
  </r>
  <r>
    <x v="38"/>
    <x v="110"/>
    <n v="0"/>
    <x v="12"/>
    <x v="3"/>
  </r>
  <r>
    <x v="38"/>
    <x v="111"/>
    <n v="0"/>
    <x v="12"/>
    <x v="3"/>
  </r>
  <r>
    <x v="39"/>
    <x v="107"/>
    <n v="0"/>
    <x v="12"/>
    <x v="3"/>
  </r>
  <r>
    <x v="39"/>
    <x v="108"/>
    <n v="0"/>
    <x v="12"/>
    <x v="3"/>
  </r>
  <r>
    <x v="39"/>
    <x v="109"/>
    <n v="0"/>
    <x v="12"/>
    <x v="3"/>
  </r>
  <r>
    <x v="39"/>
    <x v="110"/>
    <n v="32"/>
    <x v="12"/>
    <x v="3"/>
  </r>
  <r>
    <x v="39"/>
    <x v="111"/>
    <n v="68"/>
    <x v="12"/>
    <x v="3"/>
  </r>
  <r>
    <x v="40"/>
    <x v="107"/>
    <n v="0"/>
    <x v="12"/>
    <x v="3"/>
  </r>
  <r>
    <x v="40"/>
    <x v="108"/>
    <n v="0"/>
    <x v="12"/>
    <x v="3"/>
  </r>
  <r>
    <x v="40"/>
    <x v="109"/>
    <n v="0"/>
    <x v="12"/>
    <x v="3"/>
  </r>
  <r>
    <x v="40"/>
    <x v="110"/>
    <n v="75"/>
    <x v="12"/>
    <x v="3"/>
  </r>
  <r>
    <x v="40"/>
    <x v="111"/>
    <n v="25"/>
    <x v="12"/>
    <x v="3"/>
  </r>
  <r>
    <x v="35"/>
    <x v="107"/>
    <n v="0"/>
    <x v="13"/>
    <x v="3"/>
  </r>
  <r>
    <x v="35"/>
    <x v="108"/>
    <n v="0"/>
    <x v="13"/>
    <x v="3"/>
  </r>
  <r>
    <x v="35"/>
    <x v="109"/>
    <n v="25"/>
    <x v="13"/>
    <x v="3"/>
  </r>
  <r>
    <x v="35"/>
    <x v="110"/>
    <n v="25"/>
    <x v="13"/>
    <x v="3"/>
  </r>
  <r>
    <x v="35"/>
    <x v="111"/>
    <n v="50"/>
    <x v="13"/>
    <x v="3"/>
  </r>
  <r>
    <x v="36"/>
    <x v="107"/>
    <n v="0"/>
    <x v="13"/>
    <x v="3"/>
  </r>
  <r>
    <x v="36"/>
    <x v="108"/>
    <n v="6.666666666666667"/>
    <x v="13"/>
    <x v="3"/>
  </r>
  <r>
    <x v="36"/>
    <x v="109"/>
    <n v="0"/>
    <x v="13"/>
    <x v="3"/>
  </r>
  <r>
    <x v="36"/>
    <x v="110"/>
    <n v="26.666666666666668"/>
    <x v="13"/>
    <x v="3"/>
  </r>
  <r>
    <x v="36"/>
    <x v="111"/>
    <n v="66.666666666666671"/>
    <x v="13"/>
    <x v="3"/>
  </r>
  <r>
    <x v="37"/>
    <x v="107"/>
    <n v="0"/>
    <x v="13"/>
    <x v="3"/>
  </r>
  <r>
    <x v="37"/>
    <x v="108"/>
    <n v="0"/>
    <x v="13"/>
    <x v="3"/>
  </r>
  <r>
    <x v="37"/>
    <x v="109"/>
    <n v="50"/>
    <x v="13"/>
    <x v="3"/>
  </r>
  <r>
    <x v="37"/>
    <x v="110"/>
    <n v="0"/>
    <x v="13"/>
    <x v="3"/>
  </r>
  <r>
    <x v="37"/>
    <x v="111"/>
    <n v="50"/>
    <x v="13"/>
    <x v="3"/>
  </r>
  <r>
    <x v="38"/>
    <x v="107"/>
    <n v="0"/>
    <x v="13"/>
    <x v="3"/>
  </r>
  <r>
    <x v="38"/>
    <x v="108"/>
    <n v="0"/>
    <x v="13"/>
    <x v="3"/>
  </r>
  <r>
    <x v="38"/>
    <x v="109"/>
    <n v="0"/>
    <x v="13"/>
    <x v="3"/>
  </r>
  <r>
    <x v="38"/>
    <x v="110"/>
    <n v="50"/>
    <x v="13"/>
    <x v="3"/>
  </r>
  <r>
    <x v="38"/>
    <x v="111"/>
    <n v="50"/>
    <x v="13"/>
    <x v="3"/>
  </r>
  <r>
    <x v="39"/>
    <x v="107"/>
    <n v="0"/>
    <x v="13"/>
    <x v="3"/>
  </r>
  <r>
    <x v="39"/>
    <x v="108"/>
    <n v="0"/>
    <x v="13"/>
    <x v="3"/>
  </r>
  <r>
    <x v="39"/>
    <x v="109"/>
    <n v="0"/>
    <x v="13"/>
    <x v="3"/>
  </r>
  <r>
    <x v="39"/>
    <x v="110"/>
    <n v="38.46153846153846"/>
    <x v="13"/>
    <x v="3"/>
  </r>
  <r>
    <x v="39"/>
    <x v="111"/>
    <n v="61.53846153846154"/>
    <x v="13"/>
    <x v="3"/>
  </r>
  <r>
    <x v="40"/>
    <x v="107"/>
    <n v="0"/>
    <x v="13"/>
    <x v="3"/>
  </r>
  <r>
    <x v="40"/>
    <x v="108"/>
    <n v="0"/>
    <x v="13"/>
    <x v="3"/>
  </r>
  <r>
    <x v="40"/>
    <x v="109"/>
    <n v="0"/>
    <x v="13"/>
    <x v="3"/>
  </r>
  <r>
    <x v="40"/>
    <x v="110"/>
    <n v="33.333333333333336"/>
    <x v="13"/>
    <x v="3"/>
  </r>
  <r>
    <x v="40"/>
    <x v="111"/>
    <n v="66.666666666666671"/>
    <x v="13"/>
    <x v="3"/>
  </r>
  <r>
    <x v="35"/>
    <x v="107"/>
    <n v="0"/>
    <x v="14"/>
    <x v="3"/>
  </r>
  <r>
    <x v="35"/>
    <x v="108"/>
    <n v="0"/>
    <x v="14"/>
    <x v="3"/>
  </r>
  <r>
    <x v="35"/>
    <x v="109"/>
    <n v="0"/>
    <x v="14"/>
    <x v="3"/>
  </r>
  <r>
    <x v="35"/>
    <x v="110"/>
    <n v="100"/>
    <x v="14"/>
    <x v="3"/>
  </r>
  <r>
    <x v="35"/>
    <x v="111"/>
    <n v="0"/>
    <x v="14"/>
    <x v="3"/>
  </r>
  <r>
    <x v="36"/>
    <x v="107"/>
    <n v="0"/>
    <x v="14"/>
    <x v="3"/>
  </r>
  <r>
    <x v="36"/>
    <x v="108"/>
    <n v="0"/>
    <x v="14"/>
    <x v="3"/>
  </r>
  <r>
    <x v="36"/>
    <x v="109"/>
    <n v="28.571428571428573"/>
    <x v="14"/>
    <x v="3"/>
  </r>
  <r>
    <x v="36"/>
    <x v="110"/>
    <n v="28.571428571428573"/>
    <x v="14"/>
    <x v="3"/>
  </r>
  <r>
    <x v="36"/>
    <x v="111"/>
    <n v="42.857142857142854"/>
    <x v="14"/>
    <x v="3"/>
  </r>
  <r>
    <x v="37"/>
    <x v="107"/>
    <n v="0"/>
    <x v="14"/>
    <x v="3"/>
  </r>
  <r>
    <x v="37"/>
    <x v="108"/>
    <n v="0"/>
    <x v="14"/>
    <x v="3"/>
  </r>
  <r>
    <x v="37"/>
    <x v="109"/>
    <n v="0"/>
    <x v="14"/>
    <x v="3"/>
  </r>
  <r>
    <x v="37"/>
    <x v="110"/>
    <n v="0"/>
    <x v="14"/>
    <x v="3"/>
  </r>
  <r>
    <x v="37"/>
    <x v="111"/>
    <n v="100"/>
    <x v="14"/>
    <x v="3"/>
  </r>
  <r>
    <x v="38"/>
    <x v="107"/>
    <n v="0"/>
    <x v="14"/>
    <x v="3"/>
  </r>
  <r>
    <x v="38"/>
    <x v="108"/>
    <n v="0"/>
    <x v="14"/>
    <x v="3"/>
  </r>
  <r>
    <x v="38"/>
    <x v="109"/>
    <n v="0"/>
    <x v="14"/>
    <x v="3"/>
  </r>
  <r>
    <x v="38"/>
    <x v="110"/>
    <n v="100"/>
    <x v="14"/>
    <x v="3"/>
  </r>
  <r>
    <x v="38"/>
    <x v="111"/>
    <n v="0"/>
    <x v="14"/>
    <x v="3"/>
  </r>
  <r>
    <x v="39"/>
    <x v="107"/>
    <n v="0"/>
    <x v="14"/>
    <x v="3"/>
  </r>
  <r>
    <x v="39"/>
    <x v="108"/>
    <n v="0"/>
    <x v="14"/>
    <x v="3"/>
  </r>
  <r>
    <x v="39"/>
    <x v="109"/>
    <n v="50"/>
    <x v="14"/>
    <x v="3"/>
  </r>
  <r>
    <x v="39"/>
    <x v="110"/>
    <n v="0"/>
    <x v="14"/>
    <x v="3"/>
  </r>
  <r>
    <x v="39"/>
    <x v="111"/>
    <n v="50"/>
    <x v="14"/>
    <x v="3"/>
  </r>
  <r>
    <x v="40"/>
    <x v="107"/>
    <n v="0"/>
    <x v="14"/>
    <x v="3"/>
  </r>
  <r>
    <x v="40"/>
    <x v="108"/>
    <n v="0"/>
    <x v="14"/>
    <x v="3"/>
  </r>
  <r>
    <x v="40"/>
    <x v="109"/>
    <n v="0"/>
    <x v="14"/>
    <x v="3"/>
  </r>
  <r>
    <x v="40"/>
    <x v="110"/>
    <n v="60"/>
    <x v="14"/>
    <x v="3"/>
  </r>
  <r>
    <x v="40"/>
    <x v="111"/>
    <n v="40"/>
    <x v="14"/>
    <x v="3"/>
  </r>
  <r>
    <x v="35"/>
    <x v="107"/>
    <n v="0"/>
    <x v="15"/>
    <x v="3"/>
  </r>
  <r>
    <x v="35"/>
    <x v="108"/>
    <n v="0"/>
    <x v="15"/>
    <x v="3"/>
  </r>
  <r>
    <x v="35"/>
    <x v="109"/>
    <n v="0"/>
    <x v="15"/>
    <x v="3"/>
  </r>
  <r>
    <x v="35"/>
    <x v="110"/>
    <n v="0"/>
    <x v="15"/>
    <x v="3"/>
  </r>
  <r>
    <x v="35"/>
    <x v="111"/>
    <n v="0"/>
    <x v="15"/>
    <x v="3"/>
  </r>
  <r>
    <x v="36"/>
    <x v="107"/>
    <n v="0"/>
    <x v="15"/>
    <x v="3"/>
  </r>
  <r>
    <x v="36"/>
    <x v="108"/>
    <n v="0"/>
    <x v="15"/>
    <x v="3"/>
  </r>
  <r>
    <x v="36"/>
    <x v="109"/>
    <n v="0"/>
    <x v="15"/>
    <x v="3"/>
  </r>
  <r>
    <x v="36"/>
    <x v="110"/>
    <n v="0"/>
    <x v="15"/>
    <x v="3"/>
  </r>
  <r>
    <x v="36"/>
    <x v="111"/>
    <n v="0"/>
    <x v="15"/>
    <x v="3"/>
  </r>
  <r>
    <x v="37"/>
    <x v="107"/>
    <n v="0"/>
    <x v="15"/>
    <x v="3"/>
  </r>
  <r>
    <x v="37"/>
    <x v="108"/>
    <n v="0"/>
    <x v="15"/>
    <x v="3"/>
  </r>
  <r>
    <x v="37"/>
    <x v="109"/>
    <n v="0"/>
    <x v="15"/>
    <x v="3"/>
  </r>
  <r>
    <x v="37"/>
    <x v="110"/>
    <n v="0"/>
    <x v="15"/>
    <x v="3"/>
  </r>
  <r>
    <x v="37"/>
    <x v="111"/>
    <n v="0"/>
    <x v="15"/>
    <x v="3"/>
  </r>
  <r>
    <x v="38"/>
    <x v="107"/>
    <n v="0"/>
    <x v="15"/>
    <x v="3"/>
  </r>
  <r>
    <x v="38"/>
    <x v="108"/>
    <n v="0"/>
    <x v="15"/>
    <x v="3"/>
  </r>
  <r>
    <x v="38"/>
    <x v="109"/>
    <n v="0"/>
    <x v="15"/>
    <x v="3"/>
  </r>
  <r>
    <x v="38"/>
    <x v="110"/>
    <n v="0"/>
    <x v="15"/>
    <x v="3"/>
  </r>
  <r>
    <x v="38"/>
    <x v="111"/>
    <n v="0"/>
    <x v="15"/>
    <x v="3"/>
  </r>
  <r>
    <x v="39"/>
    <x v="107"/>
    <n v="0"/>
    <x v="15"/>
    <x v="3"/>
  </r>
  <r>
    <x v="39"/>
    <x v="108"/>
    <n v="0"/>
    <x v="15"/>
    <x v="3"/>
  </r>
  <r>
    <x v="39"/>
    <x v="109"/>
    <n v="0"/>
    <x v="15"/>
    <x v="3"/>
  </r>
  <r>
    <x v="39"/>
    <x v="110"/>
    <n v="0"/>
    <x v="15"/>
    <x v="3"/>
  </r>
  <r>
    <x v="39"/>
    <x v="111"/>
    <n v="0"/>
    <x v="15"/>
    <x v="3"/>
  </r>
  <r>
    <x v="40"/>
    <x v="107"/>
    <n v="0"/>
    <x v="15"/>
    <x v="3"/>
  </r>
  <r>
    <x v="40"/>
    <x v="108"/>
    <n v="0"/>
    <x v="15"/>
    <x v="3"/>
  </r>
  <r>
    <x v="40"/>
    <x v="109"/>
    <n v="0"/>
    <x v="15"/>
    <x v="3"/>
  </r>
  <r>
    <x v="40"/>
    <x v="110"/>
    <n v="0"/>
    <x v="15"/>
    <x v="3"/>
  </r>
  <r>
    <x v="40"/>
    <x v="111"/>
    <n v="0"/>
    <x v="15"/>
    <x v="3"/>
  </r>
  <r>
    <x v="35"/>
    <x v="107"/>
    <n v="0"/>
    <x v="16"/>
    <x v="3"/>
  </r>
  <r>
    <x v="35"/>
    <x v="108"/>
    <n v="25"/>
    <x v="16"/>
    <x v="3"/>
  </r>
  <r>
    <x v="35"/>
    <x v="109"/>
    <n v="0"/>
    <x v="16"/>
    <x v="3"/>
  </r>
  <r>
    <x v="35"/>
    <x v="110"/>
    <n v="25"/>
    <x v="16"/>
    <x v="3"/>
  </r>
  <r>
    <x v="35"/>
    <x v="111"/>
    <n v="50"/>
    <x v="16"/>
    <x v="3"/>
  </r>
  <r>
    <x v="36"/>
    <x v="107"/>
    <n v="6.666666666666667"/>
    <x v="16"/>
    <x v="3"/>
  </r>
  <r>
    <x v="36"/>
    <x v="108"/>
    <n v="0"/>
    <x v="16"/>
    <x v="3"/>
  </r>
  <r>
    <x v="36"/>
    <x v="109"/>
    <n v="10"/>
    <x v="16"/>
    <x v="3"/>
  </r>
  <r>
    <x v="36"/>
    <x v="110"/>
    <n v="26.666666666666668"/>
    <x v="16"/>
    <x v="3"/>
  </r>
  <r>
    <x v="36"/>
    <x v="111"/>
    <n v="56.666666666666664"/>
    <x v="16"/>
    <x v="3"/>
  </r>
  <r>
    <x v="37"/>
    <x v="107"/>
    <n v="0"/>
    <x v="16"/>
    <x v="3"/>
  </r>
  <r>
    <x v="37"/>
    <x v="108"/>
    <n v="0"/>
    <x v="16"/>
    <x v="3"/>
  </r>
  <r>
    <x v="37"/>
    <x v="109"/>
    <n v="0"/>
    <x v="16"/>
    <x v="3"/>
  </r>
  <r>
    <x v="37"/>
    <x v="110"/>
    <n v="100"/>
    <x v="16"/>
    <x v="3"/>
  </r>
  <r>
    <x v="37"/>
    <x v="111"/>
    <n v="0"/>
    <x v="16"/>
    <x v="3"/>
  </r>
  <r>
    <x v="38"/>
    <x v="107"/>
    <n v="0"/>
    <x v="16"/>
    <x v="3"/>
  </r>
  <r>
    <x v="38"/>
    <x v="108"/>
    <n v="0"/>
    <x v="16"/>
    <x v="3"/>
  </r>
  <r>
    <x v="38"/>
    <x v="109"/>
    <n v="33.333333333333336"/>
    <x v="16"/>
    <x v="3"/>
  </r>
  <r>
    <x v="38"/>
    <x v="110"/>
    <n v="66.666666666666671"/>
    <x v="16"/>
    <x v="3"/>
  </r>
  <r>
    <x v="38"/>
    <x v="111"/>
    <n v="0"/>
    <x v="16"/>
    <x v="3"/>
  </r>
  <r>
    <x v="39"/>
    <x v="107"/>
    <n v="4.3478260869565215"/>
    <x v="16"/>
    <x v="3"/>
  </r>
  <r>
    <x v="39"/>
    <x v="108"/>
    <n v="4.3478260869565215"/>
    <x v="16"/>
    <x v="3"/>
  </r>
  <r>
    <x v="39"/>
    <x v="109"/>
    <n v="17.391304347826086"/>
    <x v="16"/>
    <x v="3"/>
  </r>
  <r>
    <x v="39"/>
    <x v="110"/>
    <n v="8.695652173913043"/>
    <x v="16"/>
    <x v="3"/>
  </r>
  <r>
    <x v="39"/>
    <x v="111"/>
    <n v="65.217391304347828"/>
    <x v="16"/>
    <x v="3"/>
  </r>
  <r>
    <x v="40"/>
    <x v="107"/>
    <n v="6.666666666666667"/>
    <x v="16"/>
    <x v="3"/>
  </r>
  <r>
    <x v="40"/>
    <x v="108"/>
    <n v="13.333333333333334"/>
    <x v="16"/>
    <x v="3"/>
  </r>
  <r>
    <x v="40"/>
    <x v="109"/>
    <n v="0"/>
    <x v="16"/>
    <x v="3"/>
  </r>
  <r>
    <x v="40"/>
    <x v="110"/>
    <n v="46.666666666666664"/>
    <x v="16"/>
    <x v="3"/>
  </r>
  <r>
    <x v="40"/>
    <x v="111"/>
    <n v="33.333333333333336"/>
    <x v="16"/>
    <x v="3"/>
  </r>
  <r>
    <x v="41"/>
    <x v="107"/>
    <n v="3.0567685589519651"/>
    <x v="0"/>
    <x v="2"/>
  </r>
  <r>
    <x v="41"/>
    <x v="108"/>
    <n v="2.6200873362445414"/>
    <x v="0"/>
    <x v="2"/>
  </r>
  <r>
    <x v="41"/>
    <x v="109"/>
    <n v="13.537117903930131"/>
    <x v="0"/>
    <x v="2"/>
  </r>
  <r>
    <x v="41"/>
    <x v="110"/>
    <n v="34.93449781659389"/>
    <x v="0"/>
    <x v="2"/>
  </r>
  <r>
    <x v="41"/>
    <x v="111"/>
    <n v="45.851528384279476"/>
    <x v="0"/>
    <x v="2"/>
  </r>
  <r>
    <x v="42"/>
    <x v="107"/>
    <n v="7.7922077922077921"/>
    <x v="0"/>
    <x v="2"/>
  </r>
  <r>
    <x v="42"/>
    <x v="108"/>
    <n v="6.4935064935064934"/>
    <x v="0"/>
    <x v="2"/>
  </r>
  <r>
    <x v="42"/>
    <x v="109"/>
    <n v="12.987012987012987"/>
    <x v="0"/>
    <x v="2"/>
  </r>
  <r>
    <x v="42"/>
    <x v="110"/>
    <n v="29.870129870129869"/>
    <x v="0"/>
    <x v="2"/>
  </r>
  <r>
    <x v="42"/>
    <x v="111"/>
    <n v="42.857142857142854"/>
    <x v="0"/>
    <x v="2"/>
  </r>
  <r>
    <x v="43"/>
    <x v="107"/>
    <n v="2.1698113207547172"/>
    <x v="0"/>
    <x v="2"/>
  </r>
  <r>
    <x v="43"/>
    <x v="108"/>
    <n v="1.2264150943396226"/>
    <x v="0"/>
    <x v="2"/>
  </r>
  <r>
    <x v="43"/>
    <x v="109"/>
    <n v="5.0943396226415096"/>
    <x v="0"/>
    <x v="2"/>
  </r>
  <r>
    <x v="43"/>
    <x v="110"/>
    <n v="29.339622641509433"/>
    <x v="0"/>
    <x v="2"/>
  </r>
  <r>
    <x v="43"/>
    <x v="111"/>
    <n v="62.169811320754718"/>
    <x v="0"/>
    <x v="2"/>
  </r>
  <r>
    <x v="44"/>
    <x v="107"/>
    <n v="6"/>
    <x v="0"/>
    <x v="2"/>
  </r>
  <r>
    <x v="44"/>
    <x v="108"/>
    <n v="2"/>
    <x v="0"/>
    <x v="2"/>
  </r>
  <r>
    <x v="44"/>
    <x v="109"/>
    <n v="10"/>
    <x v="0"/>
    <x v="2"/>
  </r>
  <r>
    <x v="44"/>
    <x v="110"/>
    <n v="34"/>
    <x v="0"/>
    <x v="2"/>
  </r>
  <r>
    <x v="44"/>
    <x v="111"/>
    <n v="48"/>
    <x v="0"/>
    <x v="2"/>
  </r>
  <r>
    <x v="45"/>
    <x v="107"/>
    <n v="2.3041474654377878"/>
    <x v="0"/>
    <x v="2"/>
  </r>
  <r>
    <x v="45"/>
    <x v="108"/>
    <n v="1.8433179723502304"/>
    <x v="0"/>
    <x v="2"/>
  </r>
  <r>
    <x v="45"/>
    <x v="109"/>
    <n v="12.442396313364055"/>
    <x v="0"/>
    <x v="2"/>
  </r>
  <r>
    <x v="45"/>
    <x v="110"/>
    <n v="34.562211981566819"/>
    <x v="0"/>
    <x v="2"/>
  </r>
  <r>
    <x v="45"/>
    <x v="111"/>
    <n v="48.847926267281103"/>
    <x v="0"/>
    <x v="2"/>
  </r>
  <r>
    <x v="46"/>
    <x v="107"/>
    <n v="1.7021276595744681"/>
    <x v="0"/>
    <x v="2"/>
  </r>
  <r>
    <x v="46"/>
    <x v="108"/>
    <n v="2.978723404255319"/>
    <x v="0"/>
    <x v="2"/>
  </r>
  <r>
    <x v="46"/>
    <x v="109"/>
    <n v="11.063829787234043"/>
    <x v="0"/>
    <x v="2"/>
  </r>
  <r>
    <x v="46"/>
    <x v="110"/>
    <n v="37.021276595744681"/>
    <x v="0"/>
    <x v="2"/>
  </r>
  <r>
    <x v="46"/>
    <x v="111"/>
    <n v="47.234042553191486"/>
    <x v="0"/>
    <x v="2"/>
  </r>
  <r>
    <x v="47"/>
    <x v="107"/>
    <n v="12.162162162162161"/>
    <x v="0"/>
    <x v="2"/>
  </r>
  <r>
    <x v="47"/>
    <x v="108"/>
    <n v="6.756756756756757"/>
    <x v="0"/>
    <x v="2"/>
  </r>
  <r>
    <x v="47"/>
    <x v="109"/>
    <n v="27.027027027027028"/>
    <x v="0"/>
    <x v="2"/>
  </r>
  <r>
    <x v="47"/>
    <x v="110"/>
    <n v="22.972972972972972"/>
    <x v="0"/>
    <x v="2"/>
  </r>
  <r>
    <x v="47"/>
    <x v="111"/>
    <n v="31.081081081081081"/>
    <x v="0"/>
    <x v="2"/>
  </r>
  <r>
    <x v="41"/>
    <x v="107"/>
    <n v="3.1914893617021276"/>
    <x v="1"/>
    <x v="2"/>
  </r>
  <r>
    <x v="41"/>
    <x v="108"/>
    <n v="1.0638297872340425"/>
    <x v="1"/>
    <x v="2"/>
  </r>
  <r>
    <x v="41"/>
    <x v="109"/>
    <n v="14.893617021276595"/>
    <x v="1"/>
    <x v="2"/>
  </r>
  <r>
    <x v="41"/>
    <x v="110"/>
    <n v="37.234042553191486"/>
    <x v="1"/>
    <x v="2"/>
  </r>
  <r>
    <x v="41"/>
    <x v="111"/>
    <n v="43.617021276595743"/>
    <x v="1"/>
    <x v="2"/>
  </r>
  <r>
    <x v="42"/>
    <x v="107"/>
    <n v="0"/>
    <x v="1"/>
    <x v="2"/>
  </r>
  <r>
    <x v="42"/>
    <x v="108"/>
    <n v="12.5"/>
    <x v="1"/>
    <x v="2"/>
  </r>
  <r>
    <x v="42"/>
    <x v="109"/>
    <n v="12.5"/>
    <x v="1"/>
    <x v="2"/>
  </r>
  <r>
    <x v="42"/>
    <x v="110"/>
    <n v="25"/>
    <x v="1"/>
    <x v="2"/>
  </r>
  <r>
    <x v="42"/>
    <x v="111"/>
    <n v="50"/>
    <x v="1"/>
    <x v="2"/>
  </r>
  <r>
    <x v="43"/>
    <x v="107"/>
    <n v="0.40322580645161288"/>
    <x v="1"/>
    <x v="2"/>
  </r>
  <r>
    <x v="43"/>
    <x v="108"/>
    <n v="2.0161290322580645"/>
    <x v="1"/>
    <x v="2"/>
  </r>
  <r>
    <x v="43"/>
    <x v="109"/>
    <n v="6.0483870967741939"/>
    <x v="1"/>
    <x v="2"/>
  </r>
  <r>
    <x v="43"/>
    <x v="110"/>
    <n v="34.274193548387096"/>
    <x v="1"/>
    <x v="2"/>
  </r>
  <r>
    <x v="43"/>
    <x v="111"/>
    <n v="57.258064516129032"/>
    <x v="1"/>
    <x v="2"/>
  </r>
  <r>
    <x v="44"/>
    <x v="107"/>
    <n v="0"/>
    <x v="1"/>
    <x v="2"/>
  </r>
  <r>
    <x v="44"/>
    <x v="108"/>
    <n v="0"/>
    <x v="1"/>
    <x v="2"/>
  </r>
  <r>
    <x v="44"/>
    <x v="109"/>
    <n v="18.181818181818183"/>
    <x v="1"/>
    <x v="2"/>
  </r>
  <r>
    <x v="44"/>
    <x v="110"/>
    <n v="36.363636363636367"/>
    <x v="1"/>
    <x v="2"/>
  </r>
  <r>
    <x v="44"/>
    <x v="111"/>
    <n v="45.454545454545453"/>
    <x v="1"/>
    <x v="2"/>
  </r>
  <r>
    <x v="45"/>
    <x v="107"/>
    <n v="2.9411764705882355"/>
    <x v="1"/>
    <x v="2"/>
  </r>
  <r>
    <x v="45"/>
    <x v="108"/>
    <n v="2.9411764705882355"/>
    <x v="1"/>
    <x v="2"/>
  </r>
  <r>
    <x v="45"/>
    <x v="109"/>
    <n v="8.8235294117647065"/>
    <x v="1"/>
    <x v="2"/>
  </r>
  <r>
    <x v="45"/>
    <x v="110"/>
    <n v="38.235294117647058"/>
    <x v="1"/>
    <x v="2"/>
  </r>
  <r>
    <x v="45"/>
    <x v="111"/>
    <n v="47.058823529411768"/>
    <x v="1"/>
    <x v="2"/>
  </r>
  <r>
    <x v="46"/>
    <x v="107"/>
    <n v="0"/>
    <x v="1"/>
    <x v="2"/>
  </r>
  <r>
    <x v="46"/>
    <x v="108"/>
    <n v="2.8037383177570092"/>
    <x v="1"/>
    <x v="2"/>
  </r>
  <r>
    <x v="46"/>
    <x v="109"/>
    <n v="8.4112149532710276"/>
    <x v="1"/>
    <x v="2"/>
  </r>
  <r>
    <x v="46"/>
    <x v="110"/>
    <n v="42.056074766355138"/>
    <x v="1"/>
    <x v="2"/>
  </r>
  <r>
    <x v="46"/>
    <x v="111"/>
    <n v="46.728971962616825"/>
    <x v="1"/>
    <x v="2"/>
  </r>
  <r>
    <x v="47"/>
    <x v="107"/>
    <n v="21.739130434782609"/>
    <x v="1"/>
    <x v="2"/>
  </r>
  <r>
    <x v="47"/>
    <x v="108"/>
    <n v="8.695652173913043"/>
    <x v="1"/>
    <x v="2"/>
  </r>
  <r>
    <x v="47"/>
    <x v="109"/>
    <n v="21.739130434782609"/>
    <x v="1"/>
    <x v="2"/>
  </r>
  <r>
    <x v="47"/>
    <x v="110"/>
    <n v="30.434782608695652"/>
    <x v="1"/>
    <x v="2"/>
  </r>
  <r>
    <x v="47"/>
    <x v="111"/>
    <n v="17.391304347826086"/>
    <x v="1"/>
    <x v="2"/>
  </r>
  <r>
    <x v="41"/>
    <x v="107"/>
    <n v="0"/>
    <x v="2"/>
    <x v="2"/>
  </r>
  <r>
    <x v="41"/>
    <x v="108"/>
    <n v="0"/>
    <x v="2"/>
    <x v="2"/>
  </r>
  <r>
    <x v="41"/>
    <x v="109"/>
    <n v="14.814814814814815"/>
    <x v="2"/>
    <x v="2"/>
  </r>
  <r>
    <x v="41"/>
    <x v="110"/>
    <n v="44.444444444444443"/>
    <x v="2"/>
    <x v="2"/>
  </r>
  <r>
    <x v="41"/>
    <x v="111"/>
    <n v="40.74074074074074"/>
    <x v="2"/>
    <x v="2"/>
  </r>
  <r>
    <x v="42"/>
    <x v="107"/>
    <n v="0"/>
    <x v="2"/>
    <x v="2"/>
  </r>
  <r>
    <x v="42"/>
    <x v="108"/>
    <n v="0"/>
    <x v="2"/>
    <x v="2"/>
  </r>
  <r>
    <x v="42"/>
    <x v="109"/>
    <n v="17.391304347826086"/>
    <x v="2"/>
    <x v="2"/>
  </r>
  <r>
    <x v="42"/>
    <x v="110"/>
    <n v="39.130434782608695"/>
    <x v="2"/>
    <x v="2"/>
  </r>
  <r>
    <x v="42"/>
    <x v="111"/>
    <n v="43.478260869565219"/>
    <x v="2"/>
    <x v="2"/>
  </r>
  <r>
    <x v="43"/>
    <x v="107"/>
    <n v="2.3809523809523809"/>
    <x v="2"/>
    <x v="2"/>
  </r>
  <r>
    <x v="43"/>
    <x v="108"/>
    <n v="0.79365079365079361"/>
    <x v="2"/>
    <x v="2"/>
  </r>
  <r>
    <x v="43"/>
    <x v="109"/>
    <n v="3.9682539682539684"/>
    <x v="2"/>
    <x v="2"/>
  </r>
  <r>
    <x v="43"/>
    <x v="110"/>
    <n v="24.603174603174605"/>
    <x v="2"/>
    <x v="2"/>
  </r>
  <r>
    <x v="43"/>
    <x v="111"/>
    <n v="68.253968253968253"/>
    <x v="2"/>
    <x v="2"/>
  </r>
  <r>
    <x v="44"/>
    <x v="107"/>
    <n v="8.3333333333333339"/>
    <x v="2"/>
    <x v="2"/>
  </r>
  <r>
    <x v="44"/>
    <x v="108"/>
    <n v="0"/>
    <x v="2"/>
    <x v="2"/>
  </r>
  <r>
    <x v="44"/>
    <x v="109"/>
    <n v="8.3333333333333339"/>
    <x v="2"/>
    <x v="2"/>
  </r>
  <r>
    <x v="44"/>
    <x v="110"/>
    <n v="16.666666666666668"/>
    <x v="2"/>
    <x v="2"/>
  </r>
  <r>
    <x v="44"/>
    <x v="111"/>
    <n v="66.666666666666671"/>
    <x v="2"/>
    <x v="2"/>
  </r>
  <r>
    <x v="45"/>
    <x v="107"/>
    <n v="0"/>
    <x v="2"/>
    <x v="2"/>
  </r>
  <r>
    <x v="45"/>
    <x v="108"/>
    <n v="0"/>
    <x v="2"/>
    <x v="2"/>
  </r>
  <r>
    <x v="45"/>
    <x v="109"/>
    <n v="10.714285714285714"/>
    <x v="2"/>
    <x v="2"/>
  </r>
  <r>
    <x v="45"/>
    <x v="110"/>
    <n v="46.428571428571431"/>
    <x v="2"/>
    <x v="2"/>
  </r>
  <r>
    <x v="45"/>
    <x v="111"/>
    <n v="42.857142857142854"/>
    <x v="2"/>
    <x v="2"/>
  </r>
  <r>
    <x v="46"/>
    <x v="107"/>
    <n v="8.3333333333333339"/>
    <x v="2"/>
    <x v="2"/>
  </r>
  <r>
    <x v="46"/>
    <x v="108"/>
    <n v="0"/>
    <x v="2"/>
    <x v="2"/>
  </r>
  <r>
    <x v="46"/>
    <x v="109"/>
    <n v="16.666666666666668"/>
    <x v="2"/>
    <x v="2"/>
  </r>
  <r>
    <x v="46"/>
    <x v="110"/>
    <n v="41.666666666666664"/>
    <x v="2"/>
    <x v="2"/>
  </r>
  <r>
    <x v="46"/>
    <x v="111"/>
    <n v="33.333333333333336"/>
    <x v="2"/>
    <x v="2"/>
  </r>
  <r>
    <x v="47"/>
    <x v="107"/>
    <n v="10"/>
    <x v="2"/>
    <x v="2"/>
  </r>
  <r>
    <x v="47"/>
    <x v="108"/>
    <n v="10"/>
    <x v="2"/>
    <x v="2"/>
  </r>
  <r>
    <x v="47"/>
    <x v="109"/>
    <n v="10"/>
    <x v="2"/>
    <x v="2"/>
  </r>
  <r>
    <x v="47"/>
    <x v="110"/>
    <n v="30"/>
    <x v="2"/>
    <x v="2"/>
  </r>
  <r>
    <x v="47"/>
    <x v="111"/>
    <n v="40"/>
    <x v="2"/>
    <x v="2"/>
  </r>
  <r>
    <x v="41"/>
    <x v="107"/>
    <n v="2.4390243902439024"/>
    <x v="3"/>
    <x v="2"/>
  </r>
  <r>
    <x v="41"/>
    <x v="108"/>
    <n v="4.8780487804878048"/>
    <x v="3"/>
    <x v="2"/>
  </r>
  <r>
    <x v="41"/>
    <x v="109"/>
    <n v="12.195121951219512"/>
    <x v="3"/>
    <x v="2"/>
  </r>
  <r>
    <x v="41"/>
    <x v="110"/>
    <n v="36.585365853658537"/>
    <x v="3"/>
    <x v="2"/>
  </r>
  <r>
    <x v="41"/>
    <x v="111"/>
    <n v="43.902439024390247"/>
    <x v="3"/>
    <x v="2"/>
  </r>
  <r>
    <x v="42"/>
    <x v="107"/>
    <n v="0"/>
    <x v="3"/>
    <x v="2"/>
  </r>
  <r>
    <x v="42"/>
    <x v="108"/>
    <n v="16.666666666666668"/>
    <x v="3"/>
    <x v="2"/>
  </r>
  <r>
    <x v="42"/>
    <x v="109"/>
    <n v="16.666666666666668"/>
    <x v="3"/>
    <x v="2"/>
  </r>
  <r>
    <x v="42"/>
    <x v="110"/>
    <n v="33.333333333333336"/>
    <x v="3"/>
    <x v="2"/>
  </r>
  <r>
    <x v="42"/>
    <x v="111"/>
    <n v="33.333333333333336"/>
    <x v="3"/>
    <x v="2"/>
  </r>
  <r>
    <x v="43"/>
    <x v="107"/>
    <n v="5.1162790697674421"/>
    <x v="3"/>
    <x v="2"/>
  </r>
  <r>
    <x v="43"/>
    <x v="108"/>
    <n v="0.93023255813953487"/>
    <x v="3"/>
    <x v="2"/>
  </r>
  <r>
    <x v="43"/>
    <x v="109"/>
    <n v="4.6511627906976747"/>
    <x v="3"/>
    <x v="2"/>
  </r>
  <r>
    <x v="43"/>
    <x v="110"/>
    <n v="25.581395348837209"/>
    <x v="3"/>
    <x v="2"/>
  </r>
  <r>
    <x v="43"/>
    <x v="111"/>
    <n v="63.720930232558139"/>
    <x v="3"/>
    <x v="2"/>
  </r>
  <r>
    <x v="44"/>
    <x v="107"/>
    <n v="20"/>
    <x v="3"/>
    <x v="2"/>
  </r>
  <r>
    <x v="44"/>
    <x v="108"/>
    <n v="10"/>
    <x v="3"/>
    <x v="2"/>
  </r>
  <r>
    <x v="44"/>
    <x v="109"/>
    <n v="0"/>
    <x v="3"/>
    <x v="2"/>
  </r>
  <r>
    <x v="44"/>
    <x v="110"/>
    <n v="30"/>
    <x v="3"/>
    <x v="2"/>
  </r>
  <r>
    <x v="44"/>
    <x v="111"/>
    <n v="40"/>
    <x v="3"/>
    <x v="2"/>
  </r>
  <r>
    <x v="45"/>
    <x v="107"/>
    <n v="6"/>
    <x v="3"/>
    <x v="2"/>
  </r>
  <r>
    <x v="45"/>
    <x v="108"/>
    <n v="2"/>
    <x v="3"/>
    <x v="2"/>
  </r>
  <r>
    <x v="45"/>
    <x v="109"/>
    <n v="14"/>
    <x v="3"/>
    <x v="2"/>
  </r>
  <r>
    <x v="45"/>
    <x v="110"/>
    <n v="32"/>
    <x v="3"/>
    <x v="2"/>
  </r>
  <r>
    <x v="45"/>
    <x v="111"/>
    <n v="46"/>
    <x v="3"/>
    <x v="2"/>
  </r>
  <r>
    <x v="46"/>
    <x v="107"/>
    <n v="0"/>
    <x v="3"/>
    <x v="2"/>
  </r>
  <r>
    <x v="46"/>
    <x v="108"/>
    <n v="0"/>
    <x v="3"/>
    <x v="2"/>
  </r>
  <r>
    <x v="46"/>
    <x v="109"/>
    <n v="14.285714285714286"/>
    <x v="3"/>
    <x v="2"/>
  </r>
  <r>
    <x v="46"/>
    <x v="110"/>
    <n v="25.714285714285715"/>
    <x v="3"/>
    <x v="2"/>
  </r>
  <r>
    <x v="46"/>
    <x v="111"/>
    <n v="60"/>
    <x v="3"/>
    <x v="2"/>
  </r>
  <r>
    <x v="47"/>
    <x v="107"/>
    <n v="12.5"/>
    <x v="3"/>
    <x v="2"/>
  </r>
  <r>
    <x v="47"/>
    <x v="108"/>
    <n v="12.5"/>
    <x v="3"/>
    <x v="2"/>
  </r>
  <r>
    <x v="47"/>
    <x v="109"/>
    <n v="62.5"/>
    <x v="3"/>
    <x v="2"/>
  </r>
  <r>
    <x v="47"/>
    <x v="110"/>
    <n v="0"/>
    <x v="3"/>
    <x v="2"/>
  </r>
  <r>
    <x v="47"/>
    <x v="111"/>
    <n v="12.5"/>
    <x v="3"/>
    <x v="2"/>
  </r>
  <r>
    <x v="41"/>
    <x v="107"/>
    <n v="9.5238095238095237"/>
    <x v="4"/>
    <x v="2"/>
  </r>
  <r>
    <x v="41"/>
    <x v="108"/>
    <n v="9.5238095238095237"/>
    <x v="4"/>
    <x v="2"/>
  </r>
  <r>
    <x v="41"/>
    <x v="109"/>
    <n v="14.285714285714286"/>
    <x v="4"/>
    <x v="2"/>
  </r>
  <r>
    <x v="41"/>
    <x v="110"/>
    <n v="19.047619047619047"/>
    <x v="4"/>
    <x v="2"/>
  </r>
  <r>
    <x v="41"/>
    <x v="111"/>
    <n v="47.61904761904762"/>
    <x v="4"/>
    <x v="2"/>
  </r>
  <r>
    <x v="42"/>
    <x v="107"/>
    <n v="25"/>
    <x v="4"/>
    <x v="2"/>
  </r>
  <r>
    <x v="42"/>
    <x v="108"/>
    <n v="0"/>
    <x v="4"/>
    <x v="2"/>
  </r>
  <r>
    <x v="42"/>
    <x v="109"/>
    <n v="12.5"/>
    <x v="4"/>
    <x v="2"/>
  </r>
  <r>
    <x v="42"/>
    <x v="110"/>
    <n v="25"/>
    <x v="4"/>
    <x v="2"/>
  </r>
  <r>
    <x v="42"/>
    <x v="111"/>
    <n v="37.5"/>
    <x v="4"/>
    <x v="2"/>
  </r>
  <r>
    <x v="43"/>
    <x v="107"/>
    <n v="1.7391304347826086"/>
    <x v="4"/>
    <x v="2"/>
  </r>
  <r>
    <x v="43"/>
    <x v="108"/>
    <n v="2.6086956521739131"/>
    <x v="4"/>
    <x v="2"/>
  </r>
  <r>
    <x v="43"/>
    <x v="109"/>
    <n v="6.0869565217391308"/>
    <x v="4"/>
    <x v="2"/>
  </r>
  <r>
    <x v="43"/>
    <x v="110"/>
    <n v="29.565217391304348"/>
    <x v="4"/>
    <x v="2"/>
  </r>
  <r>
    <x v="43"/>
    <x v="111"/>
    <n v="60"/>
    <x v="4"/>
    <x v="2"/>
  </r>
  <r>
    <x v="44"/>
    <x v="107"/>
    <n v="0"/>
    <x v="4"/>
    <x v="2"/>
  </r>
  <r>
    <x v="44"/>
    <x v="108"/>
    <n v="0"/>
    <x v="4"/>
    <x v="2"/>
  </r>
  <r>
    <x v="44"/>
    <x v="109"/>
    <n v="16.666666666666668"/>
    <x v="4"/>
    <x v="2"/>
  </r>
  <r>
    <x v="44"/>
    <x v="110"/>
    <n v="50"/>
    <x v="4"/>
    <x v="2"/>
  </r>
  <r>
    <x v="44"/>
    <x v="111"/>
    <n v="33.333333333333336"/>
    <x v="4"/>
    <x v="2"/>
  </r>
  <r>
    <x v="45"/>
    <x v="107"/>
    <n v="0"/>
    <x v="4"/>
    <x v="2"/>
  </r>
  <r>
    <x v="45"/>
    <x v="108"/>
    <n v="0"/>
    <x v="4"/>
    <x v="2"/>
  </r>
  <r>
    <x v="45"/>
    <x v="109"/>
    <n v="26.666666666666668"/>
    <x v="4"/>
    <x v="2"/>
  </r>
  <r>
    <x v="45"/>
    <x v="110"/>
    <n v="13.333333333333334"/>
    <x v="4"/>
    <x v="2"/>
  </r>
  <r>
    <x v="45"/>
    <x v="111"/>
    <n v="60"/>
    <x v="4"/>
    <x v="2"/>
  </r>
  <r>
    <x v="46"/>
    <x v="107"/>
    <n v="0"/>
    <x v="4"/>
    <x v="2"/>
  </r>
  <r>
    <x v="46"/>
    <x v="108"/>
    <n v="0"/>
    <x v="4"/>
    <x v="2"/>
  </r>
  <r>
    <x v="46"/>
    <x v="109"/>
    <n v="13.636363636363637"/>
    <x v="4"/>
    <x v="2"/>
  </r>
  <r>
    <x v="46"/>
    <x v="110"/>
    <n v="45.454545454545453"/>
    <x v="4"/>
    <x v="2"/>
  </r>
  <r>
    <x v="46"/>
    <x v="111"/>
    <n v="40.909090909090907"/>
    <x v="4"/>
    <x v="2"/>
  </r>
  <r>
    <x v="47"/>
    <x v="107"/>
    <n v="9.0909090909090917"/>
    <x v="4"/>
    <x v="2"/>
  </r>
  <r>
    <x v="47"/>
    <x v="108"/>
    <n v="0"/>
    <x v="4"/>
    <x v="2"/>
  </r>
  <r>
    <x v="47"/>
    <x v="109"/>
    <n v="27.272727272727273"/>
    <x v="4"/>
    <x v="2"/>
  </r>
  <r>
    <x v="47"/>
    <x v="110"/>
    <n v="18.181818181818183"/>
    <x v="4"/>
    <x v="2"/>
  </r>
  <r>
    <x v="47"/>
    <x v="111"/>
    <n v="45.454545454545453"/>
    <x v="4"/>
    <x v="2"/>
  </r>
  <r>
    <x v="41"/>
    <x v="107"/>
    <n v="0"/>
    <x v="5"/>
    <x v="2"/>
  </r>
  <r>
    <x v="41"/>
    <x v="108"/>
    <n v="0"/>
    <x v="5"/>
    <x v="2"/>
  </r>
  <r>
    <x v="41"/>
    <x v="109"/>
    <n v="20"/>
    <x v="5"/>
    <x v="2"/>
  </r>
  <r>
    <x v="41"/>
    <x v="110"/>
    <n v="20"/>
    <x v="5"/>
    <x v="2"/>
  </r>
  <r>
    <x v="41"/>
    <x v="111"/>
    <n v="60"/>
    <x v="5"/>
    <x v="2"/>
  </r>
  <r>
    <x v="42"/>
    <x v="107"/>
    <n v="50"/>
    <x v="5"/>
    <x v="2"/>
  </r>
  <r>
    <x v="42"/>
    <x v="108"/>
    <n v="0"/>
    <x v="5"/>
    <x v="2"/>
  </r>
  <r>
    <x v="42"/>
    <x v="109"/>
    <n v="0"/>
    <x v="5"/>
    <x v="2"/>
  </r>
  <r>
    <x v="42"/>
    <x v="110"/>
    <n v="0"/>
    <x v="5"/>
    <x v="2"/>
  </r>
  <r>
    <x v="42"/>
    <x v="111"/>
    <n v="50"/>
    <x v="5"/>
    <x v="2"/>
  </r>
  <r>
    <x v="43"/>
    <x v="107"/>
    <n v="2"/>
    <x v="5"/>
    <x v="2"/>
  </r>
  <r>
    <x v="43"/>
    <x v="108"/>
    <n v="0"/>
    <x v="5"/>
    <x v="2"/>
  </r>
  <r>
    <x v="43"/>
    <x v="109"/>
    <n v="4"/>
    <x v="5"/>
    <x v="2"/>
  </r>
  <r>
    <x v="43"/>
    <x v="110"/>
    <n v="26"/>
    <x v="5"/>
    <x v="2"/>
  </r>
  <r>
    <x v="43"/>
    <x v="111"/>
    <n v="68"/>
    <x v="5"/>
    <x v="2"/>
  </r>
  <r>
    <x v="44"/>
    <x v="107"/>
    <n v="0"/>
    <x v="5"/>
    <x v="2"/>
  </r>
  <r>
    <x v="44"/>
    <x v="108"/>
    <n v="0"/>
    <x v="5"/>
    <x v="2"/>
  </r>
  <r>
    <x v="44"/>
    <x v="109"/>
    <n v="0"/>
    <x v="5"/>
    <x v="2"/>
  </r>
  <r>
    <x v="44"/>
    <x v="110"/>
    <n v="0"/>
    <x v="5"/>
    <x v="2"/>
  </r>
  <r>
    <x v="44"/>
    <x v="111"/>
    <n v="100"/>
    <x v="5"/>
    <x v="2"/>
  </r>
  <r>
    <x v="45"/>
    <x v="107"/>
    <n v="0"/>
    <x v="5"/>
    <x v="2"/>
  </r>
  <r>
    <x v="45"/>
    <x v="108"/>
    <n v="0"/>
    <x v="5"/>
    <x v="2"/>
  </r>
  <r>
    <x v="45"/>
    <x v="109"/>
    <n v="0"/>
    <x v="5"/>
    <x v="2"/>
  </r>
  <r>
    <x v="45"/>
    <x v="110"/>
    <n v="0"/>
    <x v="5"/>
    <x v="2"/>
  </r>
  <r>
    <x v="45"/>
    <x v="111"/>
    <n v="100"/>
    <x v="5"/>
    <x v="2"/>
  </r>
  <r>
    <x v="46"/>
    <x v="107"/>
    <n v="0"/>
    <x v="5"/>
    <x v="2"/>
  </r>
  <r>
    <x v="46"/>
    <x v="108"/>
    <n v="0"/>
    <x v="5"/>
    <x v="2"/>
  </r>
  <r>
    <x v="46"/>
    <x v="109"/>
    <n v="9.0909090909090917"/>
    <x v="5"/>
    <x v="2"/>
  </r>
  <r>
    <x v="46"/>
    <x v="110"/>
    <n v="45.454545454545453"/>
    <x v="5"/>
    <x v="2"/>
  </r>
  <r>
    <x v="46"/>
    <x v="111"/>
    <n v="45.454545454545453"/>
    <x v="5"/>
    <x v="2"/>
  </r>
  <r>
    <x v="47"/>
    <x v="107"/>
    <n v="0"/>
    <x v="5"/>
    <x v="2"/>
  </r>
  <r>
    <x v="47"/>
    <x v="108"/>
    <n v="0"/>
    <x v="5"/>
    <x v="2"/>
  </r>
  <r>
    <x v="47"/>
    <x v="109"/>
    <n v="16.666666666666668"/>
    <x v="5"/>
    <x v="2"/>
  </r>
  <r>
    <x v="47"/>
    <x v="110"/>
    <n v="33.333333333333336"/>
    <x v="5"/>
    <x v="2"/>
  </r>
  <r>
    <x v="47"/>
    <x v="111"/>
    <n v="50"/>
    <x v="5"/>
    <x v="2"/>
  </r>
  <r>
    <x v="41"/>
    <x v="107"/>
    <n v="0"/>
    <x v="6"/>
    <x v="2"/>
  </r>
  <r>
    <x v="41"/>
    <x v="108"/>
    <n v="50"/>
    <x v="6"/>
    <x v="2"/>
  </r>
  <r>
    <x v="41"/>
    <x v="109"/>
    <n v="0"/>
    <x v="6"/>
    <x v="2"/>
  </r>
  <r>
    <x v="41"/>
    <x v="110"/>
    <n v="0"/>
    <x v="6"/>
    <x v="2"/>
  </r>
  <r>
    <x v="41"/>
    <x v="111"/>
    <n v="50"/>
    <x v="6"/>
    <x v="2"/>
  </r>
  <r>
    <x v="42"/>
    <x v="107"/>
    <n v="0"/>
    <x v="6"/>
    <x v="2"/>
  </r>
  <r>
    <x v="42"/>
    <x v="108"/>
    <n v="0"/>
    <x v="6"/>
    <x v="2"/>
  </r>
  <r>
    <x v="42"/>
    <x v="109"/>
    <n v="0"/>
    <x v="6"/>
    <x v="2"/>
  </r>
  <r>
    <x v="42"/>
    <x v="110"/>
    <n v="50"/>
    <x v="6"/>
    <x v="2"/>
  </r>
  <r>
    <x v="42"/>
    <x v="111"/>
    <n v="50"/>
    <x v="6"/>
    <x v="2"/>
  </r>
  <r>
    <x v="43"/>
    <x v="107"/>
    <n v="0"/>
    <x v="6"/>
    <x v="2"/>
  </r>
  <r>
    <x v="43"/>
    <x v="108"/>
    <n v="5"/>
    <x v="6"/>
    <x v="2"/>
  </r>
  <r>
    <x v="43"/>
    <x v="109"/>
    <n v="10"/>
    <x v="6"/>
    <x v="2"/>
  </r>
  <r>
    <x v="43"/>
    <x v="110"/>
    <n v="40"/>
    <x v="6"/>
    <x v="2"/>
  </r>
  <r>
    <x v="43"/>
    <x v="111"/>
    <n v="45"/>
    <x v="6"/>
    <x v="2"/>
  </r>
  <r>
    <x v="44"/>
    <x v="107"/>
    <n v="0"/>
    <x v="6"/>
    <x v="2"/>
  </r>
  <r>
    <x v="44"/>
    <x v="108"/>
    <n v="0"/>
    <x v="6"/>
    <x v="2"/>
  </r>
  <r>
    <x v="44"/>
    <x v="109"/>
    <n v="0"/>
    <x v="6"/>
    <x v="2"/>
  </r>
  <r>
    <x v="44"/>
    <x v="110"/>
    <n v="0"/>
    <x v="6"/>
    <x v="2"/>
  </r>
  <r>
    <x v="44"/>
    <x v="111"/>
    <n v="0"/>
    <x v="6"/>
    <x v="2"/>
  </r>
  <r>
    <x v="45"/>
    <x v="107"/>
    <n v="0"/>
    <x v="6"/>
    <x v="2"/>
  </r>
  <r>
    <x v="45"/>
    <x v="108"/>
    <n v="0"/>
    <x v="6"/>
    <x v="2"/>
  </r>
  <r>
    <x v="45"/>
    <x v="109"/>
    <n v="0"/>
    <x v="6"/>
    <x v="2"/>
  </r>
  <r>
    <x v="45"/>
    <x v="110"/>
    <n v="0"/>
    <x v="6"/>
    <x v="2"/>
  </r>
  <r>
    <x v="45"/>
    <x v="111"/>
    <n v="100"/>
    <x v="6"/>
    <x v="2"/>
  </r>
  <r>
    <x v="46"/>
    <x v="107"/>
    <n v="0"/>
    <x v="6"/>
    <x v="2"/>
  </r>
  <r>
    <x v="46"/>
    <x v="108"/>
    <n v="0"/>
    <x v="6"/>
    <x v="2"/>
  </r>
  <r>
    <x v="46"/>
    <x v="109"/>
    <n v="0"/>
    <x v="6"/>
    <x v="2"/>
  </r>
  <r>
    <x v="46"/>
    <x v="110"/>
    <n v="0"/>
    <x v="6"/>
    <x v="2"/>
  </r>
  <r>
    <x v="46"/>
    <x v="111"/>
    <n v="100"/>
    <x v="6"/>
    <x v="2"/>
  </r>
  <r>
    <x v="47"/>
    <x v="107"/>
    <n v="0"/>
    <x v="6"/>
    <x v="2"/>
  </r>
  <r>
    <x v="47"/>
    <x v="108"/>
    <n v="0"/>
    <x v="6"/>
    <x v="2"/>
  </r>
  <r>
    <x v="47"/>
    <x v="109"/>
    <n v="0"/>
    <x v="6"/>
    <x v="2"/>
  </r>
  <r>
    <x v="47"/>
    <x v="110"/>
    <n v="0"/>
    <x v="6"/>
    <x v="2"/>
  </r>
  <r>
    <x v="47"/>
    <x v="111"/>
    <n v="100"/>
    <x v="6"/>
    <x v="2"/>
  </r>
  <r>
    <x v="41"/>
    <x v="107"/>
    <n v="11.111111111111111"/>
    <x v="7"/>
    <x v="2"/>
  </r>
  <r>
    <x v="41"/>
    <x v="108"/>
    <n v="0"/>
    <x v="7"/>
    <x v="2"/>
  </r>
  <r>
    <x v="41"/>
    <x v="109"/>
    <n v="11.111111111111111"/>
    <x v="7"/>
    <x v="2"/>
  </r>
  <r>
    <x v="41"/>
    <x v="110"/>
    <n v="22.222222222222221"/>
    <x v="7"/>
    <x v="2"/>
  </r>
  <r>
    <x v="41"/>
    <x v="111"/>
    <n v="55.555555555555557"/>
    <x v="7"/>
    <x v="2"/>
  </r>
  <r>
    <x v="42"/>
    <x v="107"/>
    <n v="33.333333333333336"/>
    <x v="7"/>
    <x v="2"/>
  </r>
  <r>
    <x v="42"/>
    <x v="108"/>
    <n v="0"/>
    <x v="7"/>
    <x v="2"/>
  </r>
  <r>
    <x v="42"/>
    <x v="109"/>
    <n v="33.333333333333336"/>
    <x v="7"/>
    <x v="2"/>
  </r>
  <r>
    <x v="42"/>
    <x v="110"/>
    <n v="33.333333333333336"/>
    <x v="7"/>
    <x v="2"/>
  </r>
  <r>
    <x v="42"/>
    <x v="111"/>
    <n v="0"/>
    <x v="7"/>
    <x v="2"/>
  </r>
  <r>
    <x v="43"/>
    <x v="107"/>
    <n v="4"/>
    <x v="7"/>
    <x v="2"/>
  </r>
  <r>
    <x v="43"/>
    <x v="108"/>
    <n v="4"/>
    <x v="7"/>
    <x v="2"/>
  </r>
  <r>
    <x v="43"/>
    <x v="109"/>
    <n v="12"/>
    <x v="7"/>
    <x v="2"/>
  </r>
  <r>
    <x v="43"/>
    <x v="110"/>
    <n v="28"/>
    <x v="7"/>
    <x v="2"/>
  </r>
  <r>
    <x v="43"/>
    <x v="111"/>
    <n v="52"/>
    <x v="7"/>
    <x v="2"/>
  </r>
  <r>
    <x v="44"/>
    <x v="107"/>
    <n v="0"/>
    <x v="7"/>
    <x v="2"/>
  </r>
  <r>
    <x v="44"/>
    <x v="108"/>
    <n v="0"/>
    <x v="7"/>
    <x v="2"/>
  </r>
  <r>
    <x v="44"/>
    <x v="109"/>
    <n v="50"/>
    <x v="7"/>
    <x v="2"/>
  </r>
  <r>
    <x v="44"/>
    <x v="110"/>
    <n v="50"/>
    <x v="7"/>
    <x v="2"/>
  </r>
  <r>
    <x v="44"/>
    <x v="111"/>
    <n v="0"/>
    <x v="7"/>
    <x v="2"/>
  </r>
  <r>
    <x v="45"/>
    <x v="107"/>
    <n v="0"/>
    <x v="7"/>
    <x v="2"/>
  </r>
  <r>
    <x v="45"/>
    <x v="108"/>
    <n v="0"/>
    <x v="7"/>
    <x v="2"/>
  </r>
  <r>
    <x v="45"/>
    <x v="109"/>
    <n v="33.333333333333336"/>
    <x v="7"/>
    <x v="2"/>
  </r>
  <r>
    <x v="45"/>
    <x v="110"/>
    <n v="33.333333333333336"/>
    <x v="7"/>
    <x v="2"/>
  </r>
  <r>
    <x v="45"/>
    <x v="111"/>
    <n v="33.333333333333336"/>
    <x v="7"/>
    <x v="2"/>
  </r>
  <r>
    <x v="46"/>
    <x v="107"/>
    <n v="0"/>
    <x v="7"/>
    <x v="2"/>
  </r>
  <r>
    <x v="46"/>
    <x v="108"/>
    <n v="0"/>
    <x v="7"/>
    <x v="2"/>
  </r>
  <r>
    <x v="46"/>
    <x v="109"/>
    <n v="12.5"/>
    <x v="7"/>
    <x v="2"/>
  </r>
  <r>
    <x v="46"/>
    <x v="110"/>
    <n v="62.5"/>
    <x v="7"/>
    <x v="2"/>
  </r>
  <r>
    <x v="46"/>
    <x v="111"/>
    <n v="25"/>
    <x v="7"/>
    <x v="2"/>
  </r>
  <r>
    <x v="47"/>
    <x v="107"/>
    <n v="33.333333333333336"/>
    <x v="7"/>
    <x v="2"/>
  </r>
  <r>
    <x v="47"/>
    <x v="108"/>
    <n v="0"/>
    <x v="7"/>
    <x v="2"/>
  </r>
  <r>
    <x v="47"/>
    <x v="109"/>
    <n v="33.333333333333336"/>
    <x v="7"/>
    <x v="2"/>
  </r>
  <r>
    <x v="47"/>
    <x v="110"/>
    <n v="0"/>
    <x v="7"/>
    <x v="2"/>
  </r>
  <r>
    <x v="47"/>
    <x v="111"/>
    <n v="33.333333333333336"/>
    <x v="7"/>
    <x v="2"/>
  </r>
  <r>
    <x v="41"/>
    <x v="107"/>
    <n v="20"/>
    <x v="8"/>
    <x v="2"/>
  </r>
  <r>
    <x v="41"/>
    <x v="108"/>
    <n v="20"/>
    <x v="8"/>
    <x v="2"/>
  </r>
  <r>
    <x v="41"/>
    <x v="109"/>
    <n v="20"/>
    <x v="8"/>
    <x v="2"/>
  </r>
  <r>
    <x v="41"/>
    <x v="110"/>
    <n v="20"/>
    <x v="8"/>
    <x v="2"/>
  </r>
  <r>
    <x v="41"/>
    <x v="111"/>
    <n v="20"/>
    <x v="8"/>
    <x v="2"/>
  </r>
  <r>
    <x v="42"/>
    <x v="107"/>
    <n v="0"/>
    <x v="8"/>
    <x v="2"/>
  </r>
  <r>
    <x v="42"/>
    <x v="108"/>
    <n v="0"/>
    <x v="8"/>
    <x v="2"/>
  </r>
  <r>
    <x v="42"/>
    <x v="109"/>
    <n v="0"/>
    <x v="8"/>
    <x v="2"/>
  </r>
  <r>
    <x v="42"/>
    <x v="110"/>
    <n v="0"/>
    <x v="8"/>
    <x v="2"/>
  </r>
  <r>
    <x v="42"/>
    <x v="111"/>
    <n v="100"/>
    <x v="8"/>
    <x v="2"/>
  </r>
  <r>
    <x v="43"/>
    <x v="107"/>
    <n v="0"/>
    <x v="8"/>
    <x v="2"/>
  </r>
  <r>
    <x v="43"/>
    <x v="108"/>
    <n v="5"/>
    <x v="8"/>
    <x v="2"/>
  </r>
  <r>
    <x v="43"/>
    <x v="109"/>
    <n v="0"/>
    <x v="8"/>
    <x v="2"/>
  </r>
  <r>
    <x v="43"/>
    <x v="110"/>
    <n v="30"/>
    <x v="8"/>
    <x v="2"/>
  </r>
  <r>
    <x v="43"/>
    <x v="111"/>
    <n v="65"/>
    <x v="8"/>
    <x v="2"/>
  </r>
  <r>
    <x v="44"/>
    <x v="107"/>
    <n v="0"/>
    <x v="8"/>
    <x v="2"/>
  </r>
  <r>
    <x v="44"/>
    <x v="108"/>
    <n v="0"/>
    <x v="8"/>
    <x v="2"/>
  </r>
  <r>
    <x v="44"/>
    <x v="109"/>
    <n v="0"/>
    <x v="8"/>
    <x v="2"/>
  </r>
  <r>
    <x v="44"/>
    <x v="110"/>
    <n v="100"/>
    <x v="8"/>
    <x v="2"/>
  </r>
  <r>
    <x v="44"/>
    <x v="111"/>
    <n v="0"/>
    <x v="8"/>
    <x v="2"/>
  </r>
  <r>
    <x v="45"/>
    <x v="107"/>
    <n v="0"/>
    <x v="8"/>
    <x v="2"/>
  </r>
  <r>
    <x v="45"/>
    <x v="108"/>
    <n v="0"/>
    <x v="8"/>
    <x v="2"/>
  </r>
  <r>
    <x v="45"/>
    <x v="109"/>
    <n v="66.666666666666671"/>
    <x v="8"/>
    <x v="2"/>
  </r>
  <r>
    <x v="45"/>
    <x v="110"/>
    <n v="0"/>
    <x v="8"/>
    <x v="2"/>
  </r>
  <r>
    <x v="45"/>
    <x v="111"/>
    <n v="33.333333333333336"/>
    <x v="8"/>
    <x v="2"/>
  </r>
  <r>
    <x v="46"/>
    <x v="107"/>
    <n v="0"/>
    <x v="8"/>
    <x v="2"/>
  </r>
  <r>
    <x v="46"/>
    <x v="108"/>
    <n v="0"/>
    <x v="8"/>
    <x v="2"/>
  </r>
  <r>
    <x v="46"/>
    <x v="109"/>
    <n v="50"/>
    <x v="8"/>
    <x v="2"/>
  </r>
  <r>
    <x v="46"/>
    <x v="110"/>
    <n v="0"/>
    <x v="8"/>
    <x v="2"/>
  </r>
  <r>
    <x v="46"/>
    <x v="111"/>
    <n v="50"/>
    <x v="8"/>
    <x v="2"/>
  </r>
  <r>
    <x v="47"/>
    <x v="107"/>
    <n v="0"/>
    <x v="8"/>
    <x v="2"/>
  </r>
  <r>
    <x v="47"/>
    <x v="108"/>
    <n v="0"/>
    <x v="8"/>
    <x v="2"/>
  </r>
  <r>
    <x v="47"/>
    <x v="109"/>
    <n v="100"/>
    <x v="8"/>
    <x v="2"/>
  </r>
  <r>
    <x v="47"/>
    <x v="110"/>
    <n v="0"/>
    <x v="8"/>
    <x v="2"/>
  </r>
  <r>
    <x v="47"/>
    <x v="111"/>
    <n v="0"/>
    <x v="8"/>
    <x v="2"/>
  </r>
  <r>
    <x v="41"/>
    <x v="107"/>
    <n v="0"/>
    <x v="9"/>
    <x v="2"/>
  </r>
  <r>
    <x v="41"/>
    <x v="108"/>
    <n v="0"/>
    <x v="9"/>
    <x v="2"/>
  </r>
  <r>
    <x v="41"/>
    <x v="109"/>
    <n v="20"/>
    <x v="9"/>
    <x v="2"/>
  </r>
  <r>
    <x v="41"/>
    <x v="110"/>
    <n v="80"/>
    <x v="9"/>
    <x v="2"/>
  </r>
  <r>
    <x v="41"/>
    <x v="111"/>
    <n v="0"/>
    <x v="9"/>
    <x v="2"/>
  </r>
  <r>
    <x v="42"/>
    <x v="107"/>
    <n v="0"/>
    <x v="9"/>
    <x v="2"/>
  </r>
  <r>
    <x v="42"/>
    <x v="108"/>
    <n v="0"/>
    <x v="9"/>
    <x v="2"/>
  </r>
  <r>
    <x v="42"/>
    <x v="109"/>
    <n v="0"/>
    <x v="9"/>
    <x v="2"/>
  </r>
  <r>
    <x v="42"/>
    <x v="110"/>
    <n v="33.333333333333336"/>
    <x v="9"/>
    <x v="2"/>
  </r>
  <r>
    <x v="42"/>
    <x v="111"/>
    <n v="66.666666666666671"/>
    <x v="9"/>
    <x v="2"/>
  </r>
  <r>
    <x v="43"/>
    <x v="107"/>
    <n v="0"/>
    <x v="9"/>
    <x v="2"/>
  </r>
  <r>
    <x v="43"/>
    <x v="108"/>
    <n v="0"/>
    <x v="9"/>
    <x v="2"/>
  </r>
  <r>
    <x v="43"/>
    <x v="109"/>
    <n v="0"/>
    <x v="9"/>
    <x v="2"/>
  </r>
  <r>
    <x v="43"/>
    <x v="110"/>
    <n v="64.516129032258064"/>
    <x v="9"/>
    <x v="2"/>
  </r>
  <r>
    <x v="43"/>
    <x v="111"/>
    <n v="35.483870967741936"/>
    <x v="9"/>
    <x v="2"/>
  </r>
  <r>
    <x v="44"/>
    <x v="107"/>
    <n v="0"/>
    <x v="9"/>
    <x v="2"/>
  </r>
  <r>
    <x v="44"/>
    <x v="108"/>
    <n v="0"/>
    <x v="9"/>
    <x v="2"/>
  </r>
  <r>
    <x v="44"/>
    <x v="109"/>
    <n v="0"/>
    <x v="9"/>
    <x v="2"/>
  </r>
  <r>
    <x v="44"/>
    <x v="110"/>
    <n v="66.666666666666671"/>
    <x v="9"/>
    <x v="2"/>
  </r>
  <r>
    <x v="44"/>
    <x v="111"/>
    <n v="33.333333333333336"/>
    <x v="9"/>
    <x v="2"/>
  </r>
  <r>
    <x v="45"/>
    <x v="107"/>
    <n v="0"/>
    <x v="9"/>
    <x v="2"/>
  </r>
  <r>
    <x v="45"/>
    <x v="108"/>
    <n v="0"/>
    <x v="9"/>
    <x v="2"/>
  </r>
  <r>
    <x v="45"/>
    <x v="109"/>
    <n v="16.666666666666668"/>
    <x v="9"/>
    <x v="2"/>
  </r>
  <r>
    <x v="45"/>
    <x v="110"/>
    <n v="66.666666666666671"/>
    <x v="9"/>
    <x v="2"/>
  </r>
  <r>
    <x v="45"/>
    <x v="111"/>
    <n v="16.666666666666668"/>
    <x v="9"/>
    <x v="2"/>
  </r>
  <r>
    <x v="46"/>
    <x v="107"/>
    <n v="0"/>
    <x v="9"/>
    <x v="2"/>
  </r>
  <r>
    <x v="46"/>
    <x v="108"/>
    <n v="0"/>
    <x v="9"/>
    <x v="2"/>
  </r>
  <r>
    <x v="46"/>
    <x v="109"/>
    <n v="0"/>
    <x v="9"/>
    <x v="2"/>
  </r>
  <r>
    <x v="46"/>
    <x v="110"/>
    <n v="100"/>
    <x v="9"/>
    <x v="2"/>
  </r>
  <r>
    <x v="46"/>
    <x v="111"/>
    <n v="0"/>
    <x v="9"/>
    <x v="2"/>
  </r>
  <r>
    <x v="47"/>
    <x v="107"/>
    <n v="0"/>
    <x v="9"/>
    <x v="2"/>
  </r>
  <r>
    <x v="47"/>
    <x v="108"/>
    <n v="0"/>
    <x v="9"/>
    <x v="2"/>
  </r>
  <r>
    <x v="47"/>
    <x v="109"/>
    <n v="0"/>
    <x v="9"/>
    <x v="2"/>
  </r>
  <r>
    <x v="47"/>
    <x v="110"/>
    <n v="50"/>
    <x v="9"/>
    <x v="2"/>
  </r>
  <r>
    <x v="47"/>
    <x v="111"/>
    <n v="50"/>
    <x v="9"/>
    <x v="2"/>
  </r>
  <r>
    <x v="41"/>
    <x v="107"/>
    <n v="0"/>
    <x v="10"/>
    <x v="2"/>
  </r>
  <r>
    <x v="41"/>
    <x v="108"/>
    <n v="0"/>
    <x v="10"/>
    <x v="2"/>
  </r>
  <r>
    <x v="41"/>
    <x v="109"/>
    <n v="33.333333333333336"/>
    <x v="10"/>
    <x v="2"/>
  </r>
  <r>
    <x v="41"/>
    <x v="110"/>
    <n v="50"/>
    <x v="10"/>
    <x v="2"/>
  </r>
  <r>
    <x v="41"/>
    <x v="111"/>
    <n v="16.666666666666668"/>
    <x v="10"/>
    <x v="2"/>
  </r>
  <r>
    <x v="42"/>
    <x v="107"/>
    <n v="60"/>
    <x v="10"/>
    <x v="2"/>
  </r>
  <r>
    <x v="42"/>
    <x v="108"/>
    <n v="0"/>
    <x v="10"/>
    <x v="2"/>
  </r>
  <r>
    <x v="42"/>
    <x v="109"/>
    <n v="20"/>
    <x v="10"/>
    <x v="2"/>
  </r>
  <r>
    <x v="42"/>
    <x v="110"/>
    <n v="0"/>
    <x v="10"/>
    <x v="2"/>
  </r>
  <r>
    <x v="42"/>
    <x v="111"/>
    <n v="20"/>
    <x v="10"/>
    <x v="2"/>
  </r>
  <r>
    <x v="43"/>
    <x v="107"/>
    <n v="0"/>
    <x v="10"/>
    <x v="2"/>
  </r>
  <r>
    <x v="43"/>
    <x v="108"/>
    <n v="0"/>
    <x v="10"/>
    <x v="2"/>
  </r>
  <r>
    <x v="43"/>
    <x v="109"/>
    <n v="7.1428571428571432"/>
    <x v="10"/>
    <x v="2"/>
  </r>
  <r>
    <x v="43"/>
    <x v="110"/>
    <n v="46.428571428571431"/>
    <x v="10"/>
    <x v="2"/>
  </r>
  <r>
    <x v="43"/>
    <x v="111"/>
    <n v="46.428571428571431"/>
    <x v="10"/>
    <x v="2"/>
  </r>
  <r>
    <x v="44"/>
    <x v="107"/>
    <n v="0"/>
    <x v="10"/>
    <x v="2"/>
  </r>
  <r>
    <x v="44"/>
    <x v="108"/>
    <n v="0"/>
    <x v="10"/>
    <x v="2"/>
  </r>
  <r>
    <x v="44"/>
    <x v="109"/>
    <n v="0"/>
    <x v="10"/>
    <x v="2"/>
  </r>
  <r>
    <x v="44"/>
    <x v="110"/>
    <n v="100"/>
    <x v="10"/>
    <x v="2"/>
  </r>
  <r>
    <x v="44"/>
    <x v="111"/>
    <n v="0"/>
    <x v="10"/>
    <x v="2"/>
  </r>
  <r>
    <x v="45"/>
    <x v="107"/>
    <n v="0"/>
    <x v="10"/>
    <x v="2"/>
  </r>
  <r>
    <x v="45"/>
    <x v="108"/>
    <n v="0"/>
    <x v="10"/>
    <x v="2"/>
  </r>
  <r>
    <x v="45"/>
    <x v="109"/>
    <n v="20"/>
    <x v="10"/>
    <x v="2"/>
  </r>
  <r>
    <x v="45"/>
    <x v="110"/>
    <n v="30"/>
    <x v="10"/>
    <x v="2"/>
  </r>
  <r>
    <x v="45"/>
    <x v="111"/>
    <n v="50"/>
    <x v="10"/>
    <x v="2"/>
  </r>
  <r>
    <x v="46"/>
    <x v="107"/>
    <n v="0"/>
    <x v="10"/>
    <x v="2"/>
  </r>
  <r>
    <x v="46"/>
    <x v="108"/>
    <n v="14.285714285714286"/>
    <x v="10"/>
    <x v="2"/>
  </r>
  <r>
    <x v="46"/>
    <x v="109"/>
    <n v="0"/>
    <x v="10"/>
    <x v="2"/>
  </r>
  <r>
    <x v="46"/>
    <x v="110"/>
    <n v="42.857142857142854"/>
    <x v="10"/>
    <x v="2"/>
  </r>
  <r>
    <x v="46"/>
    <x v="111"/>
    <n v="42.857142857142854"/>
    <x v="10"/>
    <x v="2"/>
  </r>
  <r>
    <x v="47"/>
    <x v="107"/>
    <n v="33.333333333333336"/>
    <x v="10"/>
    <x v="2"/>
  </r>
  <r>
    <x v="47"/>
    <x v="108"/>
    <n v="0"/>
    <x v="10"/>
    <x v="2"/>
  </r>
  <r>
    <x v="47"/>
    <x v="109"/>
    <n v="33.333333333333336"/>
    <x v="10"/>
    <x v="2"/>
  </r>
  <r>
    <x v="47"/>
    <x v="110"/>
    <n v="0"/>
    <x v="10"/>
    <x v="2"/>
  </r>
  <r>
    <x v="47"/>
    <x v="111"/>
    <n v="33.333333333333336"/>
    <x v="10"/>
    <x v="2"/>
  </r>
  <r>
    <x v="41"/>
    <x v="107"/>
    <n v="0"/>
    <x v="11"/>
    <x v="2"/>
  </r>
  <r>
    <x v="41"/>
    <x v="108"/>
    <n v="0"/>
    <x v="11"/>
    <x v="2"/>
  </r>
  <r>
    <x v="41"/>
    <x v="109"/>
    <n v="100"/>
    <x v="11"/>
    <x v="2"/>
  </r>
  <r>
    <x v="41"/>
    <x v="110"/>
    <n v="0"/>
    <x v="11"/>
    <x v="2"/>
  </r>
  <r>
    <x v="41"/>
    <x v="111"/>
    <n v="0"/>
    <x v="11"/>
    <x v="2"/>
  </r>
  <r>
    <x v="42"/>
    <x v="107"/>
    <n v="0"/>
    <x v="11"/>
    <x v="2"/>
  </r>
  <r>
    <x v="42"/>
    <x v="108"/>
    <n v="0"/>
    <x v="11"/>
    <x v="2"/>
  </r>
  <r>
    <x v="42"/>
    <x v="109"/>
    <n v="0"/>
    <x v="11"/>
    <x v="2"/>
  </r>
  <r>
    <x v="42"/>
    <x v="110"/>
    <n v="33.333333333333336"/>
    <x v="11"/>
    <x v="2"/>
  </r>
  <r>
    <x v="42"/>
    <x v="111"/>
    <n v="66.666666666666671"/>
    <x v="11"/>
    <x v="2"/>
  </r>
  <r>
    <x v="43"/>
    <x v="107"/>
    <n v="5"/>
    <x v="11"/>
    <x v="2"/>
  </r>
  <r>
    <x v="43"/>
    <x v="108"/>
    <n v="0"/>
    <x v="11"/>
    <x v="2"/>
  </r>
  <r>
    <x v="43"/>
    <x v="109"/>
    <n v="0"/>
    <x v="11"/>
    <x v="2"/>
  </r>
  <r>
    <x v="43"/>
    <x v="110"/>
    <n v="45"/>
    <x v="11"/>
    <x v="2"/>
  </r>
  <r>
    <x v="43"/>
    <x v="111"/>
    <n v="50"/>
    <x v="11"/>
    <x v="2"/>
  </r>
  <r>
    <x v="44"/>
    <x v="107"/>
    <n v="0"/>
    <x v="11"/>
    <x v="2"/>
  </r>
  <r>
    <x v="44"/>
    <x v="108"/>
    <n v="0"/>
    <x v="11"/>
    <x v="2"/>
  </r>
  <r>
    <x v="44"/>
    <x v="109"/>
    <n v="0"/>
    <x v="11"/>
    <x v="2"/>
  </r>
  <r>
    <x v="44"/>
    <x v="110"/>
    <n v="0"/>
    <x v="11"/>
    <x v="2"/>
  </r>
  <r>
    <x v="44"/>
    <x v="111"/>
    <n v="100"/>
    <x v="11"/>
    <x v="2"/>
  </r>
  <r>
    <x v="45"/>
    <x v="107"/>
    <n v="0"/>
    <x v="11"/>
    <x v="2"/>
  </r>
  <r>
    <x v="45"/>
    <x v="108"/>
    <n v="0"/>
    <x v="11"/>
    <x v="2"/>
  </r>
  <r>
    <x v="45"/>
    <x v="109"/>
    <n v="0"/>
    <x v="11"/>
    <x v="2"/>
  </r>
  <r>
    <x v="45"/>
    <x v="110"/>
    <n v="33.333333333333336"/>
    <x v="11"/>
    <x v="2"/>
  </r>
  <r>
    <x v="45"/>
    <x v="111"/>
    <n v="66.666666666666671"/>
    <x v="11"/>
    <x v="2"/>
  </r>
  <r>
    <x v="46"/>
    <x v="107"/>
    <n v="0"/>
    <x v="11"/>
    <x v="2"/>
  </r>
  <r>
    <x v="46"/>
    <x v="108"/>
    <n v="50"/>
    <x v="11"/>
    <x v="2"/>
  </r>
  <r>
    <x v="46"/>
    <x v="109"/>
    <n v="0"/>
    <x v="11"/>
    <x v="2"/>
  </r>
  <r>
    <x v="46"/>
    <x v="110"/>
    <n v="50"/>
    <x v="11"/>
    <x v="2"/>
  </r>
  <r>
    <x v="46"/>
    <x v="111"/>
    <n v="0"/>
    <x v="11"/>
    <x v="2"/>
  </r>
  <r>
    <x v="47"/>
    <x v="107"/>
    <n v="0"/>
    <x v="11"/>
    <x v="2"/>
  </r>
  <r>
    <x v="47"/>
    <x v="108"/>
    <n v="0"/>
    <x v="11"/>
    <x v="2"/>
  </r>
  <r>
    <x v="47"/>
    <x v="109"/>
    <n v="100"/>
    <x v="11"/>
    <x v="2"/>
  </r>
  <r>
    <x v="47"/>
    <x v="110"/>
    <n v="0"/>
    <x v="11"/>
    <x v="2"/>
  </r>
  <r>
    <x v="47"/>
    <x v="111"/>
    <n v="0"/>
    <x v="11"/>
    <x v="2"/>
  </r>
  <r>
    <x v="41"/>
    <x v="107"/>
    <n v="0"/>
    <x v="12"/>
    <x v="2"/>
  </r>
  <r>
    <x v="41"/>
    <x v="108"/>
    <n v="0"/>
    <x v="12"/>
    <x v="2"/>
  </r>
  <r>
    <x v="41"/>
    <x v="109"/>
    <n v="0"/>
    <x v="12"/>
    <x v="2"/>
  </r>
  <r>
    <x v="41"/>
    <x v="110"/>
    <n v="0"/>
    <x v="12"/>
    <x v="2"/>
  </r>
  <r>
    <x v="41"/>
    <x v="111"/>
    <n v="100"/>
    <x v="12"/>
    <x v="2"/>
  </r>
  <r>
    <x v="42"/>
    <x v="107"/>
    <n v="0"/>
    <x v="12"/>
    <x v="2"/>
  </r>
  <r>
    <x v="42"/>
    <x v="108"/>
    <n v="0"/>
    <x v="12"/>
    <x v="2"/>
  </r>
  <r>
    <x v="42"/>
    <x v="109"/>
    <n v="0"/>
    <x v="12"/>
    <x v="2"/>
  </r>
  <r>
    <x v="42"/>
    <x v="110"/>
    <n v="100"/>
    <x v="12"/>
    <x v="2"/>
  </r>
  <r>
    <x v="42"/>
    <x v="111"/>
    <n v="0"/>
    <x v="12"/>
    <x v="2"/>
  </r>
  <r>
    <x v="43"/>
    <x v="107"/>
    <n v="0"/>
    <x v="12"/>
    <x v="2"/>
  </r>
  <r>
    <x v="43"/>
    <x v="108"/>
    <n v="0"/>
    <x v="12"/>
    <x v="2"/>
  </r>
  <r>
    <x v="43"/>
    <x v="109"/>
    <n v="0"/>
    <x v="12"/>
    <x v="2"/>
  </r>
  <r>
    <x v="43"/>
    <x v="110"/>
    <n v="36.842105263157897"/>
    <x v="12"/>
    <x v="2"/>
  </r>
  <r>
    <x v="43"/>
    <x v="111"/>
    <n v="63.157894736842103"/>
    <x v="12"/>
    <x v="2"/>
  </r>
  <r>
    <x v="44"/>
    <x v="107"/>
    <n v="0"/>
    <x v="12"/>
    <x v="2"/>
  </r>
  <r>
    <x v="44"/>
    <x v="108"/>
    <n v="0"/>
    <x v="12"/>
    <x v="2"/>
  </r>
  <r>
    <x v="44"/>
    <x v="109"/>
    <n v="0"/>
    <x v="12"/>
    <x v="2"/>
  </r>
  <r>
    <x v="44"/>
    <x v="110"/>
    <n v="100"/>
    <x v="12"/>
    <x v="2"/>
  </r>
  <r>
    <x v="44"/>
    <x v="111"/>
    <n v="0"/>
    <x v="12"/>
    <x v="2"/>
  </r>
  <r>
    <x v="45"/>
    <x v="107"/>
    <n v="0"/>
    <x v="12"/>
    <x v="2"/>
  </r>
  <r>
    <x v="45"/>
    <x v="108"/>
    <n v="0"/>
    <x v="12"/>
    <x v="2"/>
  </r>
  <r>
    <x v="45"/>
    <x v="109"/>
    <n v="14.285714285714286"/>
    <x v="12"/>
    <x v="2"/>
  </r>
  <r>
    <x v="45"/>
    <x v="110"/>
    <n v="42.857142857142854"/>
    <x v="12"/>
    <x v="2"/>
  </r>
  <r>
    <x v="45"/>
    <x v="111"/>
    <n v="42.857142857142854"/>
    <x v="12"/>
    <x v="2"/>
  </r>
  <r>
    <x v="46"/>
    <x v="107"/>
    <n v="0"/>
    <x v="12"/>
    <x v="2"/>
  </r>
  <r>
    <x v="46"/>
    <x v="108"/>
    <n v="0"/>
    <x v="12"/>
    <x v="2"/>
  </r>
  <r>
    <x v="46"/>
    <x v="109"/>
    <n v="0"/>
    <x v="12"/>
    <x v="2"/>
  </r>
  <r>
    <x v="46"/>
    <x v="110"/>
    <n v="50"/>
    <x v="12"/>
    <x v="2"/>
  </r>
  <r>
    <x v="46"/>
    <x v="111"/>
    <n v="50"/>
    <x v="12"/>
    <x v="2"/>
  </r>
  <r>
    <x v="47"/>
    <x v="107"/>
    <n v="0"/>
    <x v="12"/>
    <x v="2"/>
  </r>
  <r>
    <x v="47"/>
    <x v="108"/>
    <n v="16.666666666666668"/>
    <x v="12"/>
    <x v="2"/>
  </r>
  <r>
    <x v="47"/>
    <x v="109"/>
    <n v="16.666666666666668"/>
    <x v="12"/>
    <x v="2"/>
  </r>
  <r>
    <x v="47"/>
    <x v="110"/>
    <n v="50"/>
    <x v="12"/>
    <x v="2"/>
  </r>
  <r>
    <x v="47"/>
    <x v="111"/>
    <n v="16.666666666666668"/>
    <x v="12"/>
    <x v="2"/>
  </r>
  <r>
    <x v="41"/>
    <x v="107"/>
    <n v="0"/>
    <x v="13"/>
    <x v="2"/>
  </r>
  <r>
    <x v="41"/>
    <x v="108"/>
    <n v="0"/>
    <x v="13"/>
    <x v="2"/>
  </r>
  <r>
    <x v="41"/>
    <x v="109"/>
    <n v="20"/>
    <x v="13"/>
    <x v="2"/>
  </r>
  <r>
    <x v="41"/>
    <x v="110"/>
    <n v="20"/>
    <x v="13"/>
    <x v="2"/>
  </r>
  <r>
    <x v="41"/>
    <x v="111"/>
    <n v="60"/>
    <x v="13"/>
    <x v="2"/>
  </r>
  <r>
    <x v="42"/>
    <x v="107"/>
    <n v="0"/>
    <x v="13"/>
    <x v="2"/>
  </r>
  <r>
    <x v="42"/>
    <x v="108"/>
    <n v="0"/>
    <x v="13"/>
    <x v="2"/>
  </r>
  <r>
    <x v="42"/>
    <x v="109"/>
    <n v="0"/>
    <x v="13"/>
    <x v="2"/>
  </r>
  <r>
    <x v="42"/>
    <x v="110"/>
    <n v="0"/>
    <x v="13"/>
    <x v="2"/>
  </r>
  <r>
    <x v="42"/>
    <x v="111"/>
    <n v="0"/>
    <x v="13"/>
    <x v="2"/>
  </r>
  <r>
    <x v="43"/>
    <x v="107"/>
    <n v="4.3478260869565215"/>
    <x v="13"/>
    <x v="2"/>
  </r>
  <r>
    <x v="43"/>
    <x v="108"/>
    <n v="0"/>
    <x v="13"/>
    <x v="2"/>
  </r>
  <r>
    <x v="43"/>
    <x v="109"/>
    <n v="17.391304347826086"/>
    <x v="13"/>
    <x v="2"/>
  </r>
  <r>
    <x v="43"/>
    <x v="110"/>
    <n v="8.695652173913043"/>
    <x v="13"/>
    <x v="2"/>
  </r>
  <r>
    <x v="43"/>
    <x v="111"/>
    <n v="69.565217391304344"/>
    <x v="13"/>
    <x v="2"/>
  </r>
  <r>
    <x v="44"/>
    <x v="107"/>
    <n v="0"/>
    <x v="13"/>
    <x v="2"/>
  </r>
  <r>
    <x v="44"/>
    <x v="108"/>
    <n v="0"/>
    <x v="13"/>
    <x v="2"/>
  </r>
  <r>
    <x v="44"/>
    <x v="109"/>
    <n v="0"/>
    <x v="13"/>
    <x v="2"/>
  </r>
  <r>
    <x v="44"/>
    <x v="110"/>
    <n v="0"/>
    <x v="13"/>
    <x v="2"/>
  </r>
  <r>
    <x v="44"/>
    <x v="111"/>
    <n v="0"/>
    <x v="13"/>
    <x v="2"/>
  </r>
  <r>
    <x v="45"/>
    <x v="107"/>
    <n v="0"/>
    <x v="13"/>
    <x v="2"/>
  </r>
  <r>
    <x v="45"/>
    <x v="108"/>
    <n v="0"/>
    <x v="13"/>
    <x v="2"/>
  </r>
  <r>
    <x v="45"/>
    <x v="109"/>
    <n v="0"/>
    <x v="13"/>
    <x v="2"/>
  </r>
  <r>
    <x v="45"/>
    <x v="110"/>
    <n v="0"/>
    <x v="13"/>
    <x v="2"/>
  </r>
  <r>
    <x v="45"/>
    <x v="111"/>
    <n v="100"/>
    <x v="13"/>
    <x v="2"/>
  </r>
  <r>
    <x v="46"/>
    <x v="107"/>
    <n v="0"/>
    <x v="13"/>
    <x v="2"/>
  </r>
  <r>
    <x v="46"/>
    <x v="108"/>
    <n v="0"/>
    <x v="13"/>
    <x v="2"/>
  </r>
  <r>
    <x v="46"/>
    <x v="109"/>
    <n v="0"/>
    <x v="13"/>
    <x v="2"/>
  </r>
  <r>
    <x v="46"/>
    <x v="110"/>
    <n v="25"/>
    <x v="13"/>
    <x v="2"/>
  </r>
  <r>
    <x v="46"/>
    <x v="111"/>
    <n v="75"/>
    <x v="13"/>
    <x v="2"/>
  </r>
  <r>
    <x v="47"/>
    <x v="107"/>
    <n v="0"/>
    <x v="13"/>
    <x v="2"/>
  </r>
  <r>
    <x v="47"/>
    <x v="108"/>
    <n v="0"/>
    <x v="13"/>
    <x v="2"/>
  </r>
  <r>
    <x v="47"/>
    <x v="109"/>
    <n v="0"/>
    <x v="13"/>
    <x v="2"/>
  </r>
  <r>
    <x v="47"/>
    <x v="110"/>
    <n v="0"/>
    <x v="13"/>
    <x v="2"/>
  </r>
  <r>
    <x v="47"/>
    <x v="111"/>
    <n v="0"/>
    <x v="13"/>
    <x v="2"/>
  </r>
  <r>
    <x v="41"/>
    <x v="107"/>
    <n v="0"/>
    <x v="14"/>
    <x v="2"/>
  </r>
  <r>
    <x v="41"/>
    <x v="108"/>
    <n v="0"/>
    <x v="14"/>
    <x v="2"/>
  </r>
  <r>
    <x v="41"/>
    <x v="109"/>
    <n v="0"/>
    <x v="14"/>
    <x v="2"/>
  </r>
  <r>
    <x v="41"/>
    <x v="110"/>
    <n v="0"/>
    <x v="14"/>
    <x v="2"/>
  </r>
  <r>
    <x v="41"/>
    <x v="111"/>
    <n v="0"/>
    <x v="14"/>
    <x v="2"/>
  </r>
  <r>
    <x v="42"/>
    <x v="107"/>
    <n v="0"/>
    <x v="14"/>
    <x v="2"/>
  </r>
  <r>
    <x v="42"/>
    <x v="108"/>
    <n v="0"/>
    <x v="14"/>
    <x v="2"/>
  </r>
  <r>
    <x v="42"/>
    <x v="109"/>
    <n v="0"/>
    <x v="14"/>
    <x v="2"/>
  </r>
  <r>
    <x v="42"/>
    <x v="110"/>
    <n v="0"/>
    <x v="14"/>
    <x v="2"/>
  </r>
  <r>
    <x v="42"/>
    <x v="111"/>
    <n v="0"/>
    <x v="14"/>
    <x v="2"/>
  </r>
  <r>
    <x v="43"/>
    <x v="107"/>
    <n v="0"/>
    <x v="14"/>
    <x v="2"/>
  </r>
  <r>
    <x v="43"/>
    <x v="108"/>
    <n v="0"/>
    <x v="14"/>
    <x v="2"/>
  </r>
  <r>
    <x v="43"/>
    <x v="109"/>
    <n v="12.5"/>
    <x v="14"/>
    <x v="2"/>
  </r>
  <r>
    <x v="43"/>
    <x v="110"/>
    <n v="50"/>
    <x v="14"/>
    <x v="2"/>
  </r>
  <r>
    <x v="43"/>
    <x v="111"/>
    <n v="37.5"/>
    <x v="14"/>
    <x v="2"/>
  </r>
  <r>
    <x v="44"/>
    <x v="107"/>
    <n v="0"/>
    <x v="14"/>
    <x v="2"/>
  </r>
  <r>
    <x v="44"/>
    <x v="108"/>
    <n v="0"/>
    <x v="14"/>
    <x v="2"/>
  </r>
  <r>
    <x v="44"/>
    <x v="109"/>
    <n v="0"/>
    <x v="14"/>
    <x v="2"/>
  </r>
  <r>
    <x v="44"/>
    <x v="110"/>
    <n v="0"/>
    <x v="14"/>
    <x v="2"/>
  </r>
  <r>
    <x v="44"/>
    <x v="111"/>
    <n v="0"/>
    <x v="14"/>
    <x v="2"/>
  </r>
  <r>
    <x v="45"/>
    <x v="107"/>
    <n v="0"/>
    <x v="14"/>
    <x v="2"/>
  </r>
  <r>
    <x v="45"/>
    <x v="108"/>
    <n v="0"/>
    <x v="14"/>
    <x v="2"/>
  </r>
  <r>
    <x v="45"/>
    <x v="109"/>
    <n v="0"/>
    <x v="14"/>
    <x v="2"/>
  </r>
  <r>
    <x v="45"/>
    <x v="110"/>
    <n v="100"/>
    <x v="14"/>
    <x v="2"/>
  </r>
  <r>
    <x v="45"/>
    <x v="111"/>
    <n v="0"/>
    <x v="14"/>
    <x v="2"/>
  </r>
  <r>
    <x v="46"/>
    <x v="107"/>
    <n v="0"/>
    <x v="14"/>
    <x v="2"/>
  </r>
  <r>
    <x v="46"/>
    <x v="108"/>
    <n v="0"/>
    <x v="14"/>
    <x v="2"/>
  </r>
  <r>
    <x v="46"/>
    <x v="109"/>
    <n v="0"/>
    <x v="14"/>
    <x v="2"/>
  </r>
  <r>
    <x v="46"/>
    <x v="110"/>
    <n v="0"/>
    <x v="14"/>
    <x v="2"/>
  </r>
  <r>
    <x v="46"/>
    <x v="111"/>
    <n v="100"/>
    <x v="14"/>
    <x v="2"/>
  </r>
  <r>
    <x v="47"/>
    <x v="107"/>
    <n v="0"/>
    <x v="14"/>
    <x v="2"/>
  </r>
  <r>
    <x v="47"/>
    <x v="108"/>
    <n v="0"/>
    <x v="14"/>
    <x v="2"/>
  </r>
  <r>
    <x v="47"/>
    <x v="109"/>
    <n v="50"/>
    <x v="14"/>
    <x v="2"/>
  </r>
  <r>
    <x v="47"/>
    <x v="110"/>
    <n v="0"/>
    <x v="14"/>
    <x v="2"/>
  </r>
  <r>
    <x v="47"/>
    <x v="111"/>
    <n v="50"/>
    <x v="14"/>
    <x v="2"/>
  </r>
  <r>
    <x v="41"/>
    <x v="107"/>
    <n v="0"/>
    <x v="15"/>
    <x v="2"/>
  </r>
  <r>
    <x v="41"/>
    <x v="108"/>
    <n v="0"/>
    <x v="15"/>
    <x v="2"/>
  </r>
  <r>
    <x v="41"/>
    <x v="109"/>
    <n v="0"/>
    <x v="15"/>
    <x v="2"/>
  </r>
  <r>
    <x v="41"/>
    <x v="110"/>
    <n v="0"/>
    <x v="15"/>
    <x v="2"/>
  </r>
  <r>
    <x v="41"/>
    <x v="111"/>
    <n v="100"/>
    <x v="15"/>
    <x v="2"/>
  </r>
  <r>
    <x v="42"/>
    <x v="107"/>
    <n v="16.666666666666668"/>
    <x v="15"/>
    <x v="2"/>
  </r>
  <r>
    <x v="42"/>
    <x v="108"/>
    <n v="16.666666666666668"/>
    <x v="15"/>
    <x v="2"/>
  </r>
  <r>
    <x v="42"/>
    <x v="109"/>
    <n v="0"/>
    <x v="15"/>
    <x v="2"/>
  </r>
  <r>
    <x v="42"/>
    <x v="110"/>
    <n v="16.666666666666668"/>
    <x v="15"/>
    <x v="2"/>
  </r>
  <r>
    <x v="42"/>
    <x v="111"/>
    <n v="50"/>
    <x v="15"/>
    <x v="2"/>
  </r>
  <r>
    <x v="43"/>
    <x v="107"/>
    <n v="0"/>
    <x v="15"/>
    <x v="2"/>
  </r>
  <r>
    <x v="43"/>
    <x v="108"/>
    <n v="2.7777777777777777"/>
    <x v="15"/>
    <x v="2"/>
  </r>
  <r>
    <x v="43"/>
    <x v="109"/>
    <n v="5.5555555555555554"/>
    <x v="15"/>
    <x v="2"/>
  </r>
  <r>
    <x v="43"/>
    <x v="110"/>
    <n v="22.222222222222221"/>
    <x v="15"/>
    <x v="2"/>
  </r>
  <r>
    <x v="43"/>
    <x v="111"/>
    <n v="69.444444444444443"/>
    <x v="15"/>
    <x v="2"/>
  </r>
  <r>
    <x v="44"/>
    <x v="107"/>
    <n v="0"/>
    <x v="15"/>
    <x v="2"/>
  </r>
  <r>
    <x v="44"/>
    <x v="108"/>
    <n v="0"/>
    <x v="15"/>
    <x v="2"/>
  </r>
  <r>
    <x v="44"/>
    <x v="109"/>
    <n v="0"/>
    <x v="15"/>
    <x v="2"/>
  </r>
  <r>
    <x v="44"/>
    <x v="110"/>
    <n v="100"/>
    <x v="15"/>
    <x v="2"/>
  </r>
  <r>
    <x v="44"/>
    <x v="111"/>
    <n v="0"/>
    <x v="15"/>
    <x v="2"/>
  </r>
  <r>
    <x v="45"/>
    <x v="107"/>
    <n v="0"/>
    <x v="15"/>
    <x v="2"/>
  </r>
  <r>
    <x v="45"/>
    <x v="108"/>
    <n v="10"/>
    <x v="15"/>
    <x v="2"/>
  </r>
  <r>
    <x v="45"/>
    <x v="109"/>
    <n v="10"/>
    <x v="15"/>
    <x v="2"/>
  </r>
  <r>
    <x v="45"/>
    <x v="110"/>
    <n v="0"/>
    <x v="15"/>
    <x v="2"/>
  </r>
  <r>
    <x v="45"/>
    <x v="111"/>
    <n v="80"/>
    <x v="15"/>
    <x v="2"/>
  </r>
  <r>
    <x v="46"/>
    <x v="107"/>
    <n v="11.111111111111111"/>
    <x v="15"/>
    <x v="2"/>
  </r>
  <r>
    <x v="46"/>
    <x v="108"/>
    <n v="11.111111111111111"/>
    <x v="15"/>
    <x v="2"/>
  </r>
  <r>
    <x v="46"/>
    <x v="109"/>
    <n v="33.333333333333336"/>
    <x v="15"/>
    <x v="2"/>
  </r>
  <r>
    <x v="46"/>
    <x v="110"/>
    <n v="0"/>
    <x v="15"/>
    <x v="2"/>
  </r>
  <r>
    <x v="46"/>
    <x v="111"/>
    <n v="44.444444444444443"/>
    <x v="15"/>
    <x v="2"/>
  </r>
  <r>
    <x v="47"/>
    <x v="107"/>
    <n v="0"/>
    <x v="15"/>
    <x v="2"/>
  </r>
  <r>
    <x v="47"/>
    <x v="108"/>
    <n v="0"/>
    <x v="15"/>
    <x v="2"/>
  </r>
  <r>
    <x v="47"/>
    <x v="109"/>
    <n v="0"/>
    <x v="15"/>
    <x v="2"/>
  </r>
  <r>
    <x v="47"/>
    <x v="110"/>
    <n v="0"/>
    <x v="15"/>
    <x v="2"/>
  </r>
  <r>
    <x v="47"/>
    <x v="111"/>
    <n v="0"/>
    <x v="15"/>
    <x v="2"/>
  </r>
  <r>
    <x v="41"/>
    <x v="107"/>
    <n v="5.5555555555555554"/>
    <x v="16"/>
    <x v="2"/>
  </r>
  <r>
    <x v="41"/>
    <x v="108"/>
    <n v="5.5555555555555554"/>
    <x v="16"/>
    <x v="2"/>
  </r>
  <r>
    <x v="41"/>
    <x v="109"/>
    <n v="0"/>
    <x v="16"/>
    <x v="2"/>
  </r>
  <r>
    <x v="41"/>
    <x v="110"/>
    <n v="33.333333333333336"/>
    <x v="16"/>
    <x v="2"/>
  </r>
  <r>
    <x v="41"/>
    <x v="111"/>
    <n v="55.555555555555557"/>
    <x v="16"/>
    <x v="2"/>
  </r>
  <r>
    <x v="42"/>
    <x v="107"/>
    <n v="0"/>
    <x v="16"/>
    <x v="2"/>
  </r>
  <r>
    <x v="42"/>
    <x v="108"/>
    <n v="16.666666666666668"/>
    <x v="16"/>
    <x v="2"/>
  </r>
  <r>
    <x v="42"/>
    <x v="109"/>
    <n v="16.666666666666668"/>
    <x v="16"/>
    <x v="2"/>
  </r>
  <r>
    <x v="42"/>
    <x v="110"/>
    <n v="33.333333333333336"/>
    <x v="16"/>
    <x v="2"/>
  </r>
  <r>
    <x v="42"/>
    <x v="111"/>
    <n v="33.333333333333336"/>
    <x v="16"/>
    <x v="2"/>
  </r>
  <r>
    <x v="43"/>
    <x v="107"/>
    <n v="1.5384615384615385"/>
    <x v="16"/>
    <x v="2"/>
  </r>
  <r>
    <x v="43"/>
    <x v="108"/>
    <n v="0"/>
    <x v="16"/>
    <x v="2"/>
  </r>
  <r>
    <x v="43"/>
    <x v="109"/>
    <n v="4.615384615384615"/>
    <x v="16"/>
    <x v="2"/>
  </r>
  <r>
    <x v="43"/>
    <x v="110"/>
    <n v="18.46153846153846"/>
    <x v="16"/>
    <x v="2"/>
  </r>
  <r>
    <x v="43"/>
    <x v="111"/>
    <n v="75.384615384615387"/>
    <x v="16"/>
    <x v="2"/>
  </r>
  <r>
    <x v="44"/>
    <x v="107"/>
    <n v="0"/>
    <x v="16"/>
    <x v="2"/>
  </r>
  <r>
    <x v="44"/>
    <x v="108"/>
    <n v="0"/>
    <x v="16"/>
    <x v="2"/>
  </r>
  <r>
    <x v="44"/>
    <x v="109"/>
    <n v="25"/>
    <x v="16"/>
    <x v="2"/>
  </r>
  <r>
    <x v="44"/>
    <x v="110"/>
    <n v="0"/>
    <x v="16"/>
    <x v="2"/>
  </r>
  <r>
    <x v="44"/>
    <x v="111"/>
    <n v="75"/>
    <x v="16"/>
    <x v="2"/>
  </r>
  <r>
    <x v="45"/>
    <x v="107"/>
    <n v="0"/>
    <x v="16"/>
    <x v="2"/>
  </r>
  <r>
    <x v="45"/>
    <x v="108"/>
    <n v="0"/>
    <x v="16"/>
    <x v="2"/>
  </r>
  <r>
    <x v="45"/>
    <x v="109"/>
    <n v="15.384615384615385"/>
    <x v="16"/>
    <x v="2"/>
  </r>
  <r>
    <x v="45"/>
    <x v="110"/>
    <n v="30.76923076923077"/>
    <x v="16"/>
    <x v="2"/>
  </r>
  <r>
    <x v="45"/>
    <x v="111"/>
    <n v="53.846153846153847"/>
    <x v="16"/>
    <x v="2"/>
  </r>
  <r>
    <x v="46"/>
    <x v="107"/>
    <n v="5.882352941176471"/>
    <x v="16"/>
    <x v="2"/>
  </r>
  <r>
    <x v="46"/>
    <x v="108"/>
    <n v="5.882352941176471"/>
    <x v="16"/>
    <x v="2"/>
  </r>
  <r>
    <x v="46"/>
    <x v="109"/>
    <n v="11.764705882352942"/>
    <x v="16"/>
    <x v="2"/>
  </r>
  <r>
    <x v="46"/>
    <x v="110"/>
    <n v="23.529411764705884"/>
    <x v="16"/>
    <x v="2"/>
  </r>
  <r>
    <x v="46"/>
    <x v="111"/>
    <n v="52.941176470588232"/>
    <x v="16"/>
    <x v="2"/>
  </r>
  <r>
    <x v="47"/>
    <x v="107"/>
    <n v="0"/>
    <x v="16"/>
    <x v="2"/>
  </r>
  <r>
    <x v="47"/>
    <x v="108"/>
    <n v="0"/>
    <x v="16"/>
    <x v="2"/>
  </r>
  <r>
    <x v="47"/>
    <x v="109"/>
    <n v="14.285714285714286"/>
    <x v="16"/>
    <x v="2"/>
  </r>
  <r>
    <x v="47"/>
    <x v="110"/>
    <n v="14.285714285714286"/>
    <x v="16"/>
    <x v="2"/>
  </r>
  <r>
    <x v="47"/>
    <x v="111"/>
    <n v="71.428571428571431"/>
    <x v="16"/>
    <x v="2"/>
  </r>
  <r>
    <x v="41"/>
    <x v="107"/>
    <n v="2.8846153846153846"/>
    <x v="0"/>
    <x v="3"/>
  </r>
  <r>
    <x v="41"/>
    <x v="108"/>
    <n v="2.4038461538461537"/>
    <x v="0"/>
    <x v="3"/>
  </r>
  <r>
    <x v="41"/>
    <x v="109"/>
    <n v="12.01923076923077"/>
    <x v="0"/>
    <x v="3"/>
  </r>
  <r>
    <x v="41"/>
    <x v="110"/>
    <n v="40.865384615384613"/>
    <x v="0"/>
    <x v="3"/>
  </r>
  <r>
    <x v="41"/>
    <x v="111"/>
    <n v="41.82692307692308"/>
    <x v="0"/>
    <x v="3"/>
  </r>
  <r>
    <x v="42"/>
    <x v="107"/>
    <n v="6.666666666666667"/>
    <x v="0"/>
    <x v="3"/>
  </r>
  <r>
    <x v="42"/>
    <x v="108"/>
    <n v="6.666666666666667"/>
    <x v="0"/>
    <x v="3"/>
  </r>
  <r>
    <x v="42"/>
    <x v="109"/>
    <n v="13.333333333333334"/>
    <x v="0"/>
    <x v="3"/>
  </r>
  <r>
    <x v="42"/>
    <x v="110"/>
    <n v="26.666666666666668"/>
    <x v="0"/>
    <x v="3"/>
  </r>
  <r>
    <x v="42"/>
    <x v="111"/>
    <n v="46.666666666666664"/>
    <x v="0"/>
    <x v="3"/>
  </r>
  <r>
    <x v="43"/>
    <x v="107"/>
    <n v="3.2182103610675039"/>
    <x v="0"/>
    <x v="3"/>
  </r>
  <r>
    <x v="43"/>
    <x v="108"/>
    <n v="1.8838304552590266"/>
    <x v="0"/>
    <x v="3"/>
  </r>
  <r>
    <x v="43"/>
    <x v="109"/>
    <n v="8.6342229199372049"/>
    <x v="0"/>
    <x v="3"/>
  </r>
  <r>
    <x v="43"/>
    <x v="110"/>
    <n v="31.868131868131869"/>
    <x v="0"/>
    <x v="3"/>
  </r>
  <r>
    <x v="43"/>
    <x v="111"/>
    <n v="54.395604395604394"/>
    <x v="0"/>
    <x v="3"/>
  </r>
  <r>
    <x v="44"/>
    <x v="107"/>
    <n v="5.3571428571428568"/>
    <x v="0"/>
    <x v="3"/>
  </r>
  <r>
    <x v="44"/>
    <x v="108"/>
    <n v="1.7857142857142858"/>
    <x v="0"/>
    <x v="3"/>
  </r>
  <r>
    <x v="44"/>
    <x v="109"/>
    <n v="14.285714285714286"/>
    <x v="0"/>
    <x v="3"/>
  </r>
  <r>
    <x v="44"/>
    <x v="110"/>
    <n v="23.214285714285715"/>
    <x v="0"/>
    <x v="3"/>
  </r>
  <r>
    <x v="44"/>
    <x v="111"/>
    <n v="55.357142857142854"/>
    <x v="0"/>
    <x v="3"/>
  </r>
  <r>
    <x v="45"/>
    <x v="107"/>
    <n v="2.7397260273972601"/>
    <x v="0"/>
    <x v="3"/>
  </r>
  <r>
    <x v="45"/>
    <x v="108"/>
    <n v="1.7123287671232876"/>
    <x v="0"/>
    <x v="3"/>
  </r>
  <r>
    <x v="45"/>
    <x v="109"/>
    <n v="10.273972602739725"/>
    <x v="0"/>
    <x v="3"/>
  </r>
  <r>
    <x v="45"/>
    <x v="110"/>
    <n v="38.356164383561641"/>
    <x v="0"/>
    <x v="3"/>
  </r>
  <r>
    <x v="45"/>
    <x v="111"/>
    <n v="46.917808219178085"/>
    <x v="0"/>
    <x v="3"/>
  </r>
  <r>
    <x v="46"/>
    <x v="107"/>
    <n v="1.9920318725099602"/>
    <x v="0"/>
    <x v="3"/>
  </r>
  <r>
    <x v="46"/>
    <x v="108"/>
    <n v="1.593625498007968"/>
    <x v="0"/>
    <x v="3"/>
  </r>
  <r>
    <x v="46"/>
    <x v="109"/>
    <n v="11.553784860557769"/>
    <x v="0"/>
    <x v="3"/>
  </r>
  <r>
    <x v="46"/>
    <x v="110"/>
    <n v="35.059760956175296"/>
    <x v="0"/>
    <x v="3"/>
  </r>
  <r>
    <x v="46"/>
    <x v="111"/>
    <n v="49.800796812749006"/>
    <x v="0"/>
    <x v="3"/>
  </r>
  <r>
    <x v="47"/>
    <x v="107"/>
    <n v="15.853658536585366"/>
    <x v="0"/>
    <x v="3"/>
  </r>
  <r>
    <x v="47"/>
    <x v="108"/>
    <n v="4.8780487804878048"/>
    <x v="0"/>
    <x v="3"/>
  </r>
  <r>
    <x v="47"/>
    <x v="109"/>
    <n v="36.585365853658537"/>
    <x v="0"/>
    <x v="3"/>
  </r>
  <r>
    <x v="47"/>
    <x v="110"/>
    <n v="21.951219512195124"/>
    <x v="0"/>
    <x v="3"/>
  </r>
  <r>
    <x v="47"/>
    <x v="111"/>
    <n v="20.73170731707317"/>
    <x v="0"/>
    <x v="3"/>
  </r>
  <r>
    <x v="41"/>
    <x v="107"/>
    <n v="0"/>
    <x v="1"/>
    <x v="3"/>
  </r>
  <r>
    <x v="41"/>
    <x v="108"/>
    <n v="0"/>
    <x v="1"/>
    <x v="3"/>
  </r>
  <r>
    <x v="41"/>
    <x v="109"/>
    <n v="18.309859154929576"/>
    <x v="1"/>
    <x v="3"/>
  </r>
  <r>
    <x v="41"/>
    <x v="110"/>
    <n v="45.070422535211264"/>
    <x v="1"/>
    <x v="3"/>
  </r>
  <r>
    <x v="41"/>
    <x v="111"/>
    <n v="36.619718309859152"/>
    <x v="1"/>
    <x v="3"/>
  </r>
  <r>
    <x v="42"/>
    <x v="107"/>
    <n v="4.3478260869565215"/>
    <x v="1"/>
    <x v="3"/>
  </r>
  <r>
    <x v="42"/>
    <x v="108"/>
    <n v="4.3478260869565215"/>
    <x v="1"/>
    <x v="3"/>
  </r>
  <r>
    <x v="42"/>
    <x v="109"/>
    <n v="4.3478260869565215"/>
    <x v="1"/>
    <x v="3"/>
  </r>
  <r>
    <x v="42"/>
    <x v="110"/>
    <n v="26.086956521739129"/>
    <x v="1"/>
    <x v="3"/>
  </r>
  <r>
    <x v="42"/>
    <x v="111"/>
    <n v="60.869565217391305"/>
    <x v="1"/>
    <x v="3"/>
  </r>
  <r>
    <x v="43"/>
    <x v="107"/>
    <n v="0.26881720430107525"/>
    <x v="1"/>
    <x v="3"/>
  </r>
  <r>
    <x v="43"/>
    <x v="108"/>
    <n v="1.075268817204301"/>
    <x v="1"/>
    <x v="3"/>
  </r>
  <r>
    <x v="43"/>
    <x v="109"/>
    <n v="6.4516129032258061"/>
    <x v="1"/>
    <x v="3"/>
  </r>
  <r>
    <x v="43"/>
    <x v="110"/>
    <n v="39.784946236559136"/>
    <x v="1"/>
    <x v="3"/>
  </r>
  <r>
    <x v="43"/>
    <x v="111"/>
    <n v="52.41935483870968"/>
    <x v="1"/>
    <x v="3"/>
  </r>
  <r>
    <x v="44"/>
    <x v="107"/>
    <n v="0"/>
    <x v="1"/>
    <x v="3"/>
  </r>
  <r>
    <x v="44"/>
    <x v="108"/>
    <n v="0"/>
    <x v="1"/>
    <x v="3"/>
  </r>
  <r>
    <x v="44"/>
    <x v="109"/>
    <n v="25"/>
    <x v="1"/>
    <x v="3"/>
  </r>
  <r>
    <x v="44"/>
    <x v="110"/>
    <n v="41.666666666666664"/>
    <x v="1"/>
    <x v="3"/>
  </r>
  <r>
    <x v="44"/>
    <x v="111"/>
    <n v="33.333333333333336"/>
    <x v="1"/>
    <x v="3"/>
  </r>
  <r>
    <x v="45"/>
    <x v="107"/>
    <n v="0"/>
    <x v="1"/>
    <x v="3"/>
  </r>
  <r>
    <x v="45"/>
    <x v="108"/>
    <n v="3.225806451612903"/>
    <x v="1"/>
    <x v="3"/>
  </r>
  <r>
    <x v="45"/>
    <x v="109"/>
    <n v="11.827956989247312"/>
    <x v="1"/>
    <x v="3"/>
  </r>
  <r>
    <x v="45"/>
    <x v="110"/>
    <n v="43.01075268817204"/>
    <x v="1"/>
    <x v="3"/>
  </r>
  <r>
    <x v="45"/>
    <x v="111"/>
    <n v="41.935483870967744"/>
    <x v="1"/>
    <x v="3"/>
  </r>
  <r>
    <x v="46"/>
    <x v="107"/>
    <n v="1.2987012987012987"/>
    <x v="1"/>
    <x v="3"/>
  </r>
  <r>
    <x v="46"/>
    <x v="108"/>
    <n v="0"/>
    <x v="1"/>
    <x v="3"/>
  </r>
  <r>
    <x v="46"/>
    <x v="109"/>
    <n v="16.883116883116884"/>
    <x v="1"/>
    <x v="3"/>
  </r>
  <r>
    <x v="46"/>
    <x v="110"/>
    <n v="31.168831168831169"/>
    <x v="1"/>
    <x v="3"/>
  </r>
  <r>
    <x v="46"/>
    <x v="111"/>
    <n v="50.649350649350652"/>
    <x v="1"/>
    <x v="3"/>
  </r>
  <r>
    <x v="47"/>
    <x v="107"/>
    <n v="9.67741935483871"/>
    <x v="1"/>
    <x v="3"/>
  </r>
  <r>
    <x v="47"/>
    <x v="108"/>
    <n v="3.225806451612903"/>
    <x v="1"/>
    <x v="3"/>
  </r>
  <r>
    <x v="47"/>
    <x v="109"/>
    <n v="41.935483870967744"/>
    <x v="1"/>
    <x v="3"/>
  </r>
  <r>
    <x v="47"/>
    <x v="110"/>
    <n v="25.806451612903224"/>
    <x v="1"/>
    <x v="3"/>
  </r>
  <r>
    <x v="47"/>
    <x v="111"/>
    <n v="19.35483870967742"/>
    <x v="1"/>
    <x v="3"/>
  </r>
  <r>
    <x v="41"/>
    <x v="107"/>
    <n v="3.3333333333333335"/>
    <x v="2"/>
    <x v="3"/>
  </r>
  <r>
    <x v="41"/>
    <x v="108"/>
    <n v="6.666666666666667"/>
    <x v="2"/>
    <x v="3"/>
  </r>
  <r>
    <x v="41"/>
    <x v="109"/>
    <n v="13.333333333333334"/>
    <x v="2"/>
    <x v="3"/>
  </r>
  <r>
    <x v="41"/>
    <x v="110"/>
    <n v="40"/>
    <x v="2"/>
    <x v="3"/>
  </r>
  <r>
    <x v="41"/>
    <x v="111"/>
    <n v="36.666666666666664"/>
    <x v="2"/>
    <x v="3"/>
  </r>
  <r>
    <x v="42"/>
    <x v="107"/>
    <n v="17.391304347826086"/>
    <x v="2"/>
    <x v="3"/>
  </r>
  <r>
    <x v="42"/>
    <x v="108"/>
    <n v="13.043478260869565"/>
    <x v="2"/>
    <x v="3"/>
  </r>
  <r>
    <x v="42"/>
    <x v="109"/>
    <n v="21.739130434782609"/>
    <x v="2"/>
    <x v="3"/>
  </r>
  <r>
    <x v="42"/>
    <x v="110"/>
    <n v="13.043478260869565"/>
    <x v="2"/>
    <x v="3"/>
  </r>
  <r>
    <x v="42"/>
    <x v="111"/>
    <n v="34.782608695652172"/>
    <x v="2"/>
    <x v="3"/>
  </r>
  <r>
    <x v="43"/>
    <x v="107"/>
    <n v="7.1895424836601309"/>
    <x v="2"/>
    <x v="3"/>
  </r>
  <r>
    <x v="43"/>
    <x v="108"/>
    <n v="3.5947712418300655"/>
    <x v="2"/>
    <x v="3"/>
  </r>
  <r>
    <x v="43"/>
    <x v="109"/>
    <n v="16.013071895424837"/>
    <x v="2"/>
    <x v="3"/>
  </r>
  <r>
    <x v="43"/>
    <x v="110"/>
    <n v="26.797385620915033"/>
    <x v="2"/>
    <x v="3"/>
  </r>
  <r>
    <x v="43"/>
    <x v="111"/>
    <n v="46.405228758169933"/>
    <x v="2"/>
    <x v="3"/>
  </r>
  <r>
    <x v="44"/>
    <x v="107"/>
    <n v="14.285714285714286"/>
    <x v="2"/>
    <x v="3"/>
  </r>
  <r>
    <x v="44"/>
    <x v="108"/>
    <n v="0"/>
    <x v="2"/>
    <x v="3"/>
  </r>
  <r>
    <x v="44"/>
    <x v="109"/>
    <n v="9.5238095238095237"/>
    <x v="2"/>
    <x v="3"/>
  </r>
  <r>
    <x v="44"/>
    <x v="110"/>
    <n v="19.047619047619047"/>
    <x v="2"/>
    <x v="3"/>
  </r>
  <r>
    <x v="44"/>
    <x v="111"/>
    <n v="57.142857142857146"/>
    <x v="2"/>
    <x v="3"/>
  </r>
  <r>
    <x v="45"/>
    <x v="107"/>
    <n v="7.5"/>
    <x v="2"/>
    <x v="3"/>
  </r>
  <r>
    <x v="45"/>
    <x v="108"/>
    <n v="0"/>
    <x v="2"/>
    <x v="3"/>
  </r>
  <r>
    <x v="45"/>
    <x v="109"/>
    <n v="20"/>
    <x v="2"/>
    <x v="3"/>
  </r>
  <r>
    <x v="45"/>
    <x v="110"/>
    <n v="30"/>
    <x v="2"/>
    <x v="3"/>
  </r>
  <r>
    <x v="45"/>
    <x v="111"/>
    <n v="42.5"/>
    <x v="2"/>
    <x v="3"/>
  </r>
  <r>
    <x v="46"/>
    <x v="107"/>
    <n v="4.6511627906976747"/>
    <x v="2"/>
    <x v="3"/>
  </r>
  <r>
    <x v="46"/>
    <x v="108"/>
    <n v="2.3255813953488373"/>
    <x v="2"/>
    <x v="3"/>
  </r>
  <r>
    <x v="46"/>
    <x v="109"/>
    <n v="9.3023255813953494"/>
    <x v="2"/>
    <x v="3"/>
  </r>
  <r>
    <x v="46"/>
    <x v="110"/>
    <n v="39.534883720930232"/>
    <x v="2"/>
    <x v="3"/>
  </r>
  <r>
    <x v="46"/>
    <x v="111"/>
    <n v="44.186046511627907"/>
    <x v="2"/>
    <x v="3"/>
  </r>
  <r>
    <x v="47"/>
    <x v="107"/>
    <n v="33.333333333333336"/>
    <x v="2"/>
    <x v="3"/>
  </r>
  <r>
    <x v="47"/>
    <x v="108"/>
    <n v="0"/>
    <x v="2"/>
    <x v="3"/>
  </r>
  <r>
    <x v="47"/>
    <x v="109"/>
    <n v="33.333333333333336"/>
    <x v="2"/>
    <x v="3"/>
  </r>
  <r>
    <x v="47"/>
    <x v="110"/>
    <n v="11.111111111111111"/>
    <x v="2"/>
    <x v="3"/>
  </r>
  <r>
    <x v="47"/>
    <x v="111"/>
    <n v="22.222222222222221"/>
    <x v="2"/>
    <x v="3"/>
  </r>
  <r>
    <x v="41"/>
    <x v="107"/>
    <n v="7.6923076923076925"/>
    <x v="3"/>
    <x v="3"/>
  </r>
  <r>
    <x v="41"/>
    <x v="108"/>
    <n v="2.5641025641025643"/>
    <x v="3"/>
    <x v="3"/>
  </r>
  <r>
    <x v="41"/>
    <x v="109"/>
    <n v="7.6923076923076925"/>
    <x v="3"/>
    <x v="3"/>
  </r>
  <r>
    <x v="41"/>
    <x v="110"/>
    <n v="43.589743589743591"/>
    <x v="3"/>
    <x v="3"/>
  </r>
  <r>
    <x v="41"/>
    <x v="111"/>
    <n v="38.46153846153846"/>
    <x v="3"/>
    <x v="3"/>
  </r>
  <r>
    <x v="42"/>
    <x v="107"/>
    <n v="0"/>
    <x v="3"/>
    <x v="3"/>
  </r>
  <r>
    <x v="42"/>
    <x v="108"/>
    <n v="0"/>
    <x v="3"/>
    <x v="3"/>
  </r>
  <r>
    <x v="42"/>
    <x v="109"/>
    <n v="0"/>
    <x v="3"/>
    <x v="3"/>
  </r>
  <r>
    <x v="42"/>
    <x v="110"/>
    <n v="25"/>
    <x v="3"/>
    <x v="3"/>
  </r>
  <r>
    <x v="42"/>
    <x v="111"/>
    <n v="75"/>
    <x v="3"/>
    <x v="3"/>
  </r>
  <r>
    <x v="43"/>
    <x v="107"/>
    <n v="3.8314176245210727"/>
    <x v="3"/>
    <x v="3"/>
  </r>
  <r>
    <x v="43"/>
    <x v="108"/>
    <n v="1.5325670498084292"/>
    <x v="3"/>
    <x v="3"/>
  </r>
  <r>
    <x v="43"/>
    <x v="109"/>
    <n v="3.4482758620689653"/>
    <x v="3"/>
    <x v="3"/>
  </r>
  <r>
    <x v="43"/>
    <x v="110"/>
    <n v="24.137931034482758"/>
    <x v="3"/>
    <x v="3"/>
  </r>
  <r>
    <x v="43"/>
    <x v="111"/>
    <n v="67.049808429118769"/>
    <x v="3"/>
    <x v="3"/>
  </r>
  <r>
    <x v="44"/>
    <x v="107"/>
    <n v="0"/>
    <x v="3"/>
    <x v="3"/>
  </r>
  <r>
    <x v="44"/>
    <x v="108"/>
    <n v="14.285714285714286"/>
    <x v="3"/>
    <x v="3"/>
  </r>
  <r>
    <x v="44"/>
    <x v="109"/>
    <n v="0"/>
    <x v="3"/>
    <x v="3"/>
  </r>
  <r>
    <x v="44"/>
    <x v="110"/>
    <n v="28.571428571428573"/>
    <x v="3"/>
    <x v="3"/>
  </r>
  <r>
    <x v="44"/>
    <x v="111"/>
    <n v="57.142857142857146"/>
    <x v="3"/>
    <x v="3"/>
  </r>
  <r>
    <x v="45"/>
    <x v="107"/>
    <n v="3.6363636363636362"/>
    <x v="3"/>
    <x v="3"/>
  </r>
  <r>
    <x v="45"/>
    <x v="108"/>
    <n v="1.8181818181818181"/>
    <x v="3"/>
    <x v="3"/>
  </r>
  <r>
    <x v="45"/>
    <x v="109"/>
    <n v="10.909090909090908"/>
    <x v="3"/>
    <x v="3"/>
  </r>
  <r>
    <x v="45"/>
    <x v="110"/>
    <n v="32.727272727272727"/>
    <x v="3"/>
    <x v="3"/>
  </r>
  <r>
    <x v="45"/>
    <x v="111"/>
    <n v="50.909090909090907"/>
    <x v="3"/>
    <x v="3"/>
  </r>
  <r>
    <x v="46"/>
    <x v="107"/>
    <n v="1.8867924528301887"/>
    <x v="3"/>
    <x v="3"/>
  </r>
  <r>
    <x v="46"/>
    <x v="108"/>
    <n v="1.8867924528301887"/>
    <x v="3"/>
    <x v="3"/>
  </r>
  <r>
    <x v="46"/>
    <x v="109"/>
    <n v="9.433962264150944"/>
    <x v="3"/>
    <x v="3"/>
  </r>
  <r>
    <x v="46"/>
    <x v="110"/>
    <n v="47.169811320754718"/>
    <x v="3"/>
    <x v="3"/>
  </r>
  <r>
    <x v="46"/>
    <x v="111"/>
    <n v="39.622641509433961"/>
    <x v="3"/>
    <x v="3"/>
  </r>
  <r>
    <x v="47"/>
    <x v="107"/>
    <n v="10"/>
    <x v="3"/>
    <x v="3"/>
  </r>
  <r>
    <x v="47"/>
    <x v="108"/>
    <n v="10"/>
    <x v="3"/>
    <x v="3"/>
  </r>
  <r>
    <x v="47"/>
    <x v="109"/>
    <n v="30"/>
    <x v="3"/>
    <x v="3"/>
  </r>
  <r>
    <x v="47"/>
    <x v="110"/>
    <n v="20"/>
    <x v="3"/>
    <x v="3"/>
  </r>
  <r>
    <x v="47"/>
    <x v="111"/>
    <n v="30"/>
    <x v="3"/>
    <x v="3"/>
  </r>
  <r>
    <x v="41"/>
    <x v="107"/>
    <n v="5.5555555555555554"/>
    <x v="4"/>
    <x v="3"/>
  </r>
  <r>
    <x v="41"/>
    <x v="108"/>
    <n v="5.5555555555555554"/>
    <x v="4"/>
    <x v="3"/>
  </r>
  <r>
    <x v="41"/>
    <x v="109"/>
    <n v="0"/>
    <x v="4"/>
    <x v="3"/>
  </r>
  <r>
    <x v="41"/>
    <x v="110"/>
    <n v="50"/>
    <x v="4"/>
    <x v="3"/>
  </r>
  <r>
    <x v="41"/>
    <x v="111"/>
    <n v="38.888888888888886"/>
    <x v="4"/>
    <x v="3"/>
  </r>
  <r>
    <x v="42"/>
    <x v="107"/>
    <n v="0"/>
    <x v="4"/>
    <x v="3"/>
  </r>
  <r>
    <x v="42"/>
    <x v="108"/>
    <n v="12.5"/>
    <x v="4"/>
    <x v="3"/>
  </r>
  <r>
    <x v="42"/>
    <x v="109"/>
    <n v="25"/>
    <x v="4"/>
    <x v="3"/>
  </r>
  <r>
    <x v="42"/>
    <x v="110"/>
    <n v="25"/>
    <x v="4"/>
    <x v="3"/>
  </r>
  <r>
    <x v="42"/>
    <x v="111"/>
    <n v="37.5"/>
    <x v="4"/>
    <x v="3"/>
  </r>
  <r>
    <x v="43"/>
    <x v="107"/>
    <n v="4.5454545454545459"/>
    <x v="4"/>
    <x v="3"/>
  </r>
  <r>
    <x v="43"/>
    <x v="108"/>
    <n v="0"/>
    <x v="4"/>
    <x v="3"/>
  </r>
  <r>
    <x v="43"/>
    <x v="109"/>
    <n v="10.909090909090908"/>
    <x v="4"/>
    <x v="3"/>
  </r>
  <r>
    <x v="43"/>
    <x v="110"/>
    <n v="40"/>
    <x v="4"/>
    <x v="3"/>
  </r>
  <r>
    <x v="43"/>
    <x v="111"/>
    <n v="44.545454545454547"/>
    <x v="4"/>
    <x v="3"/>
  </r>
  <r>
    <x v="44"/>
    <x v="107"/>
    <n v="0"/>
    <x v="4"/>
    <x v="3"/>
  </r>
  <r>
    <x v="44"/>
    <x v="108"/>
    <n v="0"/>
    <x v="4"/>
    <x v="3"/>
  </r>
  <r>
    <x v="44"/>
    <x v="109"/>
    <n v="20"/>
    <x v="4"/>
    <x v="3"/>
  </r>
  <r>
    <x v="44"/>
    <x v="110"/>
    <n v="0"/>
    <x v="4"/>
    <x v="3"/>
  </r>
  <r>
    <x v="44"/>
    <x v="111"/>
    <n v="80"/>
    <x v="4"/>
    <x v="3"/>
  </r>
  <r>
    <x v="45"/>
    <x v="107"/>
    <n v="3.5714285714285716"/>
    <x v="4"/>
    <x v="3"/>
  </r>
  <r>
    <x v="45"/>
    <x v="108"/>
    <n v="0"/>
    <x v="4"/>
    <x v="3"/>
  </r>
  <r>
    <x v="45"/>
    <x v="109"/>
    <n v="3.5714285714285716"/>
    <x v="4"/>
    <x v="3"/>
  </r>
  <r>
    <x v="45"/>
    <x v="110"/>
    <n v="46.428571428571431"/>
    <x v="4"/>
    <x v="3"/>
  </r>
  <r>
    <x v="45"/>
    <x v="111"/>
    <n v="46.428571428571431"/>
    <x v="4"/>
    <x v="3"/>
  </r>
  <r>
    <x v="46"/>
    <x v="107"/>
    <n v="3.225806451612903"/>
    <x v="4"/>
    <x v="3"/>
  </r>
  <r>
    <x v="46"/>
    <x v="108"/>
    <n v="3.225806451612903"/>
    <x v="4"/>
    <x v="3"/>
  </r>
  <r>
    <x v="46"/>
    <x v="109"/>
    <n v="19.35483870967742"/>
    <x v="4"/>
    <x v="3"/>
  </r>
  <r>
    <x v="46"/>
    <x v="110"/>
    <n v="32.258064516129032"/>
    <x v="4"/>
    <x v="3"/>
  </r>
  <r>
    <x v="46"/>
    <x v="111"/>
    <n v="41.935483870967744"/>
    <x v="4"/>
    <x v="3"/>
  </r>
  <r>
    <x v="47"/>
    <x v="107"/>
    <n v="33.333333333333336"/>
    <x v="4"/>
    <x v="3"/>
  </r>
  <r>
    <x v="47"/>
    <x v="108"/>
    <n v="33.333333333333336"/>
    <x v="4"/>
    <x v="3"/>
  </r>
  <r>
    <x v="47"/>
    <x v="109"/>
    <n v="33.333333333333336"/>
    <x v="4"/>
    <x v="3"/>
  </r>
  <r>
    <x v="47"/>
    <x v="110"/>
    <n v="0"/>
    <x v="4"/>
    <x v="3"/>
  </r>
  <r>
    <x v="47"/>
    <x v="111"/>
    <n v="0"/>
    <x v="4"/>
    <x v="3"/>
  </r>
  <r>
    <x v="41"/>
    <x v="107"/>
    <n v="0"/>
    <x v="5"/>
    <x v="3"/>
  </r>
  <r>
    <x v="41"/>
    <x v="108"/>
    <n v="0"/>
    <x v="5"/>
    <x v="3"/>
  </r>
  <r>
    <x v="41"/>
    <x v="109"/>
    <n v="0"/>
    <x v="5"/>
    <x v="3"/>
  </r>
  <r>
    <x v="41"/>
    <x v="110"/>
    <n v="71.428571428571431"/>
    <x v="5"/>
    <x v="3"/>
  </r>
  <r>
    <x v="41"/>
    <x v="111"/>
    <n v="28.571428571428573"/>
    <x v="5"/>
    <x v="3"/>
  </r>
  <r>
    <x v="42"/>
    <x v="107"/>
    <n v="0"/>
    <x v="5"/>
    <x v="3"/>
  </r>
  <r>
    <x v="42"/>
    <x v="108"/>
    <n v="0"/>
    <x v="5"/>
    <x v="3"/>
  </r>
  <r>
    <x v="42"/>
    <x v="109"/>
    <n v="0"/>
    <x v="5"/>
    <x v="3"/>
  </r>
  <r>
    <x v="42"/>
    <x v="110"/>
    <n v="100"/>
    <x v="5"/>
    <x v="3"/>
  </r>
  <r>
    <x v="42"/>
    <x v="111"/>
    <n v="0"/>
    <x v="5"/>
    <x v="3"/>
  </r>
  <r>
    <x v="43"/>
    <x v="107"/>
    <n v="0"/>
    <x v="5"/>
    <x v="3"/>
  </r>
  <r>
    <x v="43"/>
    <x v="108"/>
    <n v="0"/>
    <x v="5"/>
    <x v="3"/>
  </r>
  <r>
    <x v="43"/>
    <x v="109"/>
    <n v="6.25"/>
    <x v="5"/>
    <x v="3"/>
  </r>
  <r>
    <x v="43"/>
    <x v="110"/>
    <n v="43.75"/>
    <x v="5"/>
    <x v="3"/>
  </r>
  <r>
    <x v="43"/>
    <x v="111"/>
    <n v="50"/>
    <x v="5"/>
    <x v="3"/>
  </r>
  <r>
    <x v="44"/>
    <x v="107"/>
    <n v="0"/>
    <x v="5"/>
    <x v="3"/>
  </r>
  <r>
    <x v="44"/>
    <x v="108"/>
    <n v="0"/>
    <x v="5"/>
    <x v="3"/>
  </r>
  <r>
    <x v="44"/>
    <x v="109"/>
    <n v="0"/>
    <x v="5"/>
    <x v="3"/>
  </r>
  <r>
    <x v="44"/>
    <x v="110"/>
    <n v="0"/>
    <x v="5"/>
    <x v="3"/>
  </r>
  <r>
    <x v="44"/>
    <x v="111"/>
    <n v="100"/>
    <x v="5"/>
    <x v="3"/>
  </r>
  <r>
    <x v="45"/>
    <x v="107"/>
    <n v="0"/>
    <x v="5"/>
    <x v="3"/>
  </r>
  <r>
    <x v="45"/>
    <x v="108"/>
    <n v="0"/>
    <x v="5"/>
    <x v="3"/>
  </r>
  <r>
    <x v="45"/>
    <x v="109"/>
    <n v="0"/>
    <x v="5"/>
    <x v="3"/>
  </r>
  <r>
    <x v="45"/>
    <x v="110"/>
    <n v="41.666666666666664"/>
    <x v="5"/>
    <x v="3"/>
  </r>
  <r>
    <x v="45"/>
    <x v="111"/>
    <n v="58.333333333333336"/>
    <x v="5"/>
    <x v="3"/>
  </r>
  <r>
    <x v="46"/>
    <x v="107"/>
    <n v="0"/>
    <x v="5"/>
    <x v="3"/>
  </r>
  <r>
    <x v="46"/>
    <x v="108"/>
    <n v="0"/>
    <x v="5"/>
    <x v="3"/>
  </r>
  <r>
    <x v="46"/>
    <x v="109"/>
    <n v="18.181818181818183"/>
    <x v="5"/>
    <x v="3"/>
  </r>
  <r>
    <x v="46"/>
    <x v="110"/>
    <n v="45.454545454545453"/>
    <x v="5"/>
    <x v="3"/>
  </r>
  <r>
    <x v="46"/>
    <x v="111"/>
    <n v="36.363636363636367"/>
    <x v="5"/>
    <x v="3"/>
  </r>
  <r>
    <x v="47"/>
    <x v="107"/>
    <n v="0"/>
    <x v="5"/>
    <x v="3"/>
  </r>
  <r>
    <x v="47"/>
    <x v="108"/>
    <n v="0"/>
    <x v="5"/>
    <x v="3"/>
  </r>
  <r>
    <x v="47"/>
    <x v="109"/>
    <n v="0"/>
    <x v="5"/>
    <x v="3"/>
  </r>
  <r>
    <x v="47"/>
    <x v="110"/>
    <n v="0"/>
    <x v="5"/>
    <x v="3"/>
  </r>
  <r>
    <x v="47"/>
    <x v="111"/>
    <n v="0"/>
    <x v="5"/>
    <x v="3"/>
  </r>
  <r>
    <x v="41"/>
    <x v="107"/>
    <n v="0"/>
    <x v="6"/>
    <x v="3"/>
  </r>
  <r>
    <x v="41"/>
    <x v="108"/>
    <n v="0"/>
    <x v="6"/>
    <x v="3"/>
  </r>
  <r>
    <x v="41"/>
    <x v="109"/>
    <n v="0"/>
    <x v="6"/>
    <x v="3"/>
  </r>
  <r>
    <x v="41"/>
    <x v="110"/>
    <n v="0"/>
    <x v="6"/>
    <x v="3"/>
  </r>
  <r>
    <x v="41"/>
    <x v="111"/>
    <n v="100"/>
    <x v="6"/>
    <x v="3"/>
  </r>
  <r>
    <x v="42"/>
    <x v="107"/>
    <n v="0"/>
    <x v="6"/>
    <x v="3"/>
  </r>
  <r>
    <x v="42"/>
    <x v="108"/>
    <n v="0"/>
    <x v="6"/>
    <x v="3"/>
  </r>
  <r>
    <x v="42"/>
    <x v="109"/>
    <n v="0"/>
    <x v="6"/>
    <x v="3"/>
  </r>
  <r>
    <x v="42"/>
    <x v="110"/>
    <n v="0"/>
    <x v="6"/>
    <x v="3"/>
  </r>
  <r>
    <x v="42"/>
    <x v="111"/>
    <n v="0"/>
    <x v="6"/>
    <x v="3"/>
  </r>
  <r>
    <x v="43"/>
    <x v="107"/>
    <n v="8.695652173913043"/>
    <x v="6"/>
    <x v="3"/>
  </r>
  <r>
    <x v="43"/>
    <x v="108"/>
    <n v="0"/>
    <x v="6"/>
    <x v="3"/>
  </r>
  <r>
    <x v="43"/>
    <x v="109"/>
    <n v="13.043478260869565"/>
    <x v="6"/>
    <x v="3"/>
  </r>
  <r>
    <x v="43"/>
    <x v="110"/>
    <n v="34.782608695652172"/>
    <x v="6"/>
    <x v="3"/>
  </r>
  <r>
    <x v="43"/>
    <x v="111"/>
    <n v="43.478260869565219"/>
    <x v="6"/>
    <x v="3"/>
  </r>
  <r>
    <x v="44"/>
    <x v="107"/>
    <n v="0"/>
    <x v="6"/>
    <x v="3"/>
  </r>
  <r>
    <x v="44"/>
    <x v="108"/>
    <n v="0"/>
    <x v="6"/>
    <x v="3"/>
  </r>
  <r>
    <x v="44"/>
    <x v="109"/>
    <n v="0"/>
    <x v="6"/>
    <x v="3"/>
  </r>
  <r>
    <x v="44"/>
    <x v="110"/>
    <n v="0"/>
    <x v="6"/>
    <x v="3"/>
  </r>
  <r>
    <x v="44"/>
    <x v="111"/>
    <n v="100"/>
    <x v="6"/>
    <x v="3"/>
  </r>
  <r>
    <x v="45"/>
    <x v="107"/>
    <n v="0"/>
    <x v="6"/>
    <x v="3"/>
  </r>
  <r>
    <x v="45"/>
    <x v="108"/>
    <n v="0"/>
    <x v="6"/>
    <x v="3"/>
  </r>
  <r>
    <x v="45"/>
    <x v="109"/>
    <n v="0"/>
    <x v="6"/>
    <x v="3"/>
  </r>
  <r>
    <x v="45"/>
    <x v="110"/>
    <n v="57.142857142857146"/>
    <x v="6"/>
    <x v="3"/>
  </r>
  <r>
    <x v="45"/>
    <x v="111"/>
    <n v="42.857142857142854"/>
    <x v="6"/>
    <x v="3"/>
  </r>
  <r>
    <x v="46"/>
    <x v="107"/>
    <n v="0"/>
    <x v="6"/>
    <x v="3"/>
  </r>
  <r>
    <x v="46"/>
    <x v="108"/>
    <n v="0"/>
    <x v="6"/>
    <x v="3"/>
  </r>
  <r>
    <x v="46"/>
    <x v="109"/>
    <n v="25"/>
    <x v="6"/>
    <x v="3"/>
  </r>
  <r>
    <x v="46"/>
    <x v="110"/>
    <n v="25"/>
    <x v="6"/>
    <x v="3"/>
  </r>
  <r>
    <x v="46"/>
    <x v="111"/>
    <n v="50"/>
    <x v="6"/>
    <x v="3"/>
  </r>
  <r>
    <x v="47"/>
    <x v="107"/>
    <n v="0"/>
    <x v="6"/>
    <x v="3"/>
  </r>
  <r>
    <x v="47"/>
    <x v="108"/>
    <n v="0"/>
    <x v="6"/>
    <x v="3"/>
  </r>
  <r>
    <x v="47"/>
    <x v="109"/>
    <n v="0"/>
    <x v="6"/>
    <x v="3"/>
  </r>
  <r>
    <x v="47"/>
    <x v="110"/>
    <n v="0"/>
    <x v="6"/>
    <x v="3"/>
  </r>
  <r>
    <x v="47"/>
    <x v="111"/>
    <n v="0"/>
    <x v="6"/>
    <x v="3"/>
  </r>
  <r>
    <x v="41"/>
    <x v="107"/>
    <n v="0"/>
    <x v="7"/>
    <x v="3"/>
  </r>
  <r>
    <x v="41"/>
    <x v="108"/>
    <n v="0"/>
    <x v="7"/>
    <x v="3"/>
  </r>
  <r>
    <x v="41"/>
    <x v="109"/>
    <n v="0"/>
    <x v="7"/>
    <x v="3"/>
  </r>
  <r>
    <x v="41"/>
    <x v="110"/>
    <n v="25"/>
    <x v="7"/>
    <x v="3"/>
  </r>
  <r>
    <x v="41"/>
    <x v="111"/>
    <n v="75"/>
    <x v="7"/>
    <x v="3"/>
  </r>
  <r>
    <x v="42"/>
    <x v="107"/>
    <n v="0"/>
    <x v="7"/>
    <x v="3"/>
  </r>
  <r>
    <x v="42"/>
    <x v="108"/>
    <n v="100"/>
    <x v="7"/>
    <x v="3"/>
  </r>
  <r>
    <x v="42"/>
    <x v="109"/>
    <n v="0"/>
    <x v="7"/>
    <x v="3"/>
  </r>
  <r>
    <x v="42"/>
    <x v="110"/>
    <n v="0"/>
    <x v="7"/>
    <x v="3"/>
  </r>
  <r>
    <x v="42"/>
    <x v="111"/>
    <n v="0"/>
    <x v="7"/>
    <x v="3"/>
  </r>
  <r>
    <x v="43"/>
    <x v="107"/>
    <n v="6.8965517241379306"/>
    <x v="7"/>
    <x v="3"/>
  </r>
  <r>
    <x v="43"/>
    <x v="108"/>
    <n v="0"/>
    <x v="7"/>
    <x v="3"/>
  </r>
  <r>
    <x v="43"/>
    <x v="109"/>
    <n v="13.793103448275861"/>
    <x v="7"/>
    <x v="3"/>
  </r>
  <r>
    <x v="43"/>
    <x v="110"/>
    <n v="44.827586206896555"/>
    <x v="7"/>
    <x v="3"/>
  </r>
  <r>
    <x v="43"/>
    <x v="111"/>
    <n v="34.482758620689658"/>
    <x v="7"/>
    <x v="3"/>
  </r>
  <r>
    <x v="44"/>
    <x v="107"/>
    <n v="0"/>
    <x v="7"/>
    <x v="3"/>
  </r>
  <r>
    <x v="44"/>
    <x v="108"/>
    <n v="0"/>
    <x v="7"/>
    <x v="3"/>
  </r>
  <r>
    <x v="44"/>
    <x v="109"/>
    <n v="50"/>
    <x v="7"/>
    <x v="3"/>
  </r>
  <r>
    <x v="44"/>
    <x v="110"/>
    <n v="0"/>
    <x v="7"/>
    <x v="3"/>
  </r>
  <r>
    <x v="44"/>
    <x v="111"/>
    <n v="50"/>
    <x v="7"/>
    <x v="3"/>
  </r>
  <r>
    <x v="45"/>
    <x v="107"/>
    <n v="0"/>
    <x v="7"/>
    <x v="3"/>
  </r>
  <r>
    <x v="45"/>
    <x v="108"/>
    <n v="0"/>
    <x v="7"/>
    <x v="3"/>
  </r>
  <r>
    <x v="45"/>
    <x v="109"/>
    <n v="33.333333333333336"/>
    <x v="7"/>
    <x v="3"/>
  </r>
  <r>
    <x v="45"/>
    <x v="110"/>
    <n v="33.333333333333336"/>
    <x v="7"/>
    <x v="3"/>
  </r>
  <r>
    <x v="45"/>
    <x v="111"/>
    <n v="33.333333333333336"/>
    <x v="7"/>
    <x v="3"/>
  </r>
  <r>
    <x v="46"/>
    <x v="107"/>
    <n v="10"/>
    <x v="7"/>
    <x v="3"/>
  </r>
  <r>
    <x v="46"/>
    <x v="108"/>
    <n v="0"/>
    <x v="7"/>
    <x v="3"/>
  </r>
  <r>
    <x v="46"/>
    <x v="109"/>
    <n v="30"/>
    <x v="7"/>
    <x v="3"/>
  </r>
  <r>
    <x v="46"/>
    <x v="110"/>
    <n v="10"/>
    <x v="7"/>
    <x v="3"/>
  </r>
  <r>
    <x v="46"/>
    <x v="111"/>
    <n v="50"/>
    <x v="7"/>
    <x v="3"/>
  </r>
  <r>
    <x v="47"/>
    <x v="107"/>
    <n v="50"/>
    <x v="7"/>
    <x v="3"/>
  </r>
  <r>
    <x v="47"/>
    <x v="108"/>
    <n v="0"/>
    <x v="7"/>
    <x v="3"/>
  </r>
  <r>
    <x v="47"/>
    <x v="109"/>
    <n v="50"/>
    <x v="7"/>
    <x v="3"/>
  </r>
  <r>
    <x v="47"/>
    <x v="110"/>
    <n v="0"/>
    <x v="7"/>
    <x v="3"/>
  </r>
  <r>
    <x v="47"/>
    <x v="111"/>
    <n v="0"/>
    <x v="7"/>
    <x v="3"/>
  </r>
  <r>
    <x v="41"/>
    <x v="107"/>
    <n v="16.666666666666668"/>
    <x v="8"/>
    <x v="3"/>
  </r>
  <r>
    <x v="41"/>
    <x v="108"/>
    <n v="16.666666666666668"/>
    <x v="8"/>
    <x v="3"/>
  </r>
  <r>
    <x v="41"/>
    <x v="109"/>
    <n v="0"/>
    <x v="8"/>
    <x v="3"/>
  </r>
  <r>
    <x v="41"/>
    <x v="110"/>
    <n v="50"/>
    <x v="8"/>
    <x v="3"/>
  </r>
  <r>
    <x v="41"/>
    <x v="111"/>
    <n v="16.666666666666668"/>
    <x v="8"/>
    <x v="3"/>
  </r>
  <r>
    <x v="42"/>
    <x v="107"/>
    <n v="0"/>
    <x v="8"/>
    <x v="3"/>
  </r>
  <r>
    <x v="42"/>
    <x v="108"/>
    <n v="0"/>
    <x v="8"/>
    <x v="3"/>
  </r>
  <r>
    <x v="42"/>
    <x v="109"/>
    <n v="33.333333333333336"/>
    <x v="8"/>
    <x v="3"/>
  </r>
  <r>
    <x v="42"/>
    <x v="110"/>
    <n v="16.666666666666668"/>
    <x v="8"/>
    <x v="3"/>
  </r>
  <r>
    <x v="42"/>
    <x v="111"/>
    <n v="50"/>
    <x v="8"/>
    <x v="3"/>
  </r>
  <r>
    <x v="43"/>
    <x v="107"/>
    <n v="3.8461538461538463"/>
    <x v="8"/>
    <x v="3"/>
  </r>
  <r>
    <x v="43"/>
    <x v="108"/>
    <n v="0"/>
    <x v="8"/>
    <x v="3"/>
  </r>
  <r>
    <x v="43"/>
    <x v="109"/>
    <n v="11.538461538461538"/>
    <x v="8"/>
    <x v="3"/>
  </r>
  <r>
    <x v="43"/>
    <x v="110"/>
    <n v="34.615384615384613"/>
    <x v="8"/>
    <x v="3"/>
  </r>
  <r>
    <x v="43"/>
    <x v="111"/>
    <n v="50"/>
    <x v="8"/>
    <x v="3"/>
  </r>
  <r>
    <x v="44"/>
    <x v="107"/>
    <n v="0"/>
    <x v="8"/>
    <x v="3"/>
  </r>
  <r>
    <x v="44"/>
    <x v="108"/>
    <n v="0"/>
    <x v="8"/>
    <x v="3"/>
  </r>
  <r>
    <x v="44"/>
    <x v="109"/>
    <n v="0"/>
    <x v="8"/>
    <x v="3"/>
  </r>
  <r>
    <x v="44"/>
    <x v="110"/>
    <n v="0"/>
    <x v="8"/>
    <x v="3"/>
  </r>
  <r>
    <x v="44"/>
    <x v="111"/>
    <n v="0"/>
    <x v="8"/>
    <x v="3"/>
  </r>
  <r>
    <x v="45"/>
    <x v="107"/>
    <n v="16.666666666666668"/>
    <x v="8"/>
    <x v="3"/>
  </r>
  <r>
    <x v="45"/>
    <x v="108"/>
    <n v="0"/>
    <x v="8"/>
    <x v="3"/>
  </r>
  <r>
    <x v="45"/>
    <x v="109"/>
    <n v="0"/>
    <x v="8"/>
    <x v="3"/>
  </r>
  <r>
    <x v="45"/>
    <x v="110"/>
    <n v="50"/>
    <x v="8"/>
    <x v="3"/>
  </r>
  <r>
    <x v="45"/>
    <x v="111"/>
    <n v="33.333333333333336"/>
    <x v="8"/>
    <x v="3"/>
  </r>
  <r>
    <x v="46"/>
    <x v="107"/>
    <n v="0"/>
    <x v="8"/>
    <x v="3"/>
  </r>
  <r>
    <x v="46"/>
    <x v="108"/>
    <n v="16.666666666666668"/>
    <x v="8"/>
    <x v="3"/>
  </r>
  <r>
    <x v="46"/>
    <x v="109"/>
    <n v="0"/>
    <x v="8"/>
    <x v="3"/>
  </r>
  <r>
    <x v="46"/>
    <x v="110"/>
    <n v="50"/>
    <x v="8"/>
    <x v="3"/>
  </r>
  <r>
    <x v="46"/>
    <x v="111"/>
    <n v="33.333333333333336"/>
    <x v="8"/>
    <x v="3"/>
  </r>
  <r>
    <x v="47"/>
    <x v="107"/>
    <n v="0"/>
    <x v="8"/>
    <x v="3"/>
  </r>
  <r>
    <x v="47"/>
    <x v="108"/>
    <n v="100"/>
    <x v="8"/>
    <x v="3"/>
  </r>
  <r>
    <x v="47"/>
    <x v="109"/>
    <n v="0"/>
    <x v="8"/>
    <x v="3"/>
  </r>
  <r>
    <x v="47"/>
    <x v="110"/>
    <n v="0"/>
    <x v="8"/>
    <x v="3"/>
  </r>
  <r>
    <x v="47"/>
    <x v="111"/>
    <n v="0"/>
    <x v="8"/>
    <x v="3"/>
  </r>
  <r>
    <x v="41"/>
    <x v="107"/>
    <n v="0"/>
    <x v="9"/>
    <x v="3"/>
  </r>
  <r>
    <x v="41"/>
    <x v="108"/>
    <n v="0"/>
    <x v="9"/>
    <x v="3"/>
  </r>
  <r>
    <x v="41"/>
    <x v="109"/>
    <n v="16.666666666666668"/>
    <x v="9"/>
    <x v="3"/>
  </r>
  <r>
    <x v="41"/>
    <x v="110"/>
    <n v="66.666666666666671"/>
    <x v="9"/>
    <x v="3"/>
  </r>
  <r>
    <x v="41"/>
    <x v="111"/>
    <n v="16.666666666666668"/>
    <x v="9"/>
    <x v="3"/>
  </r>
  <r>
    <x v="42"/>
    <x v="107"/>
    <n v="0"/>
    <x v="9"/>
    <x v="3"/>
  </r>
  <r>
    <x v="42"/>
    <x v="108"/>
    <n v="0"/>
    <x v="9"/>
    <x v="3"/>
  </r>
  <r>
    <x v="42"/>
    <x v="109"/>
    <n v="0"/>
    <x v="9"/>
    <x v="3"/>
  </r>
  <r>
    <x v="42"/>
    <x v="110"/>
    <n v="0"/>
    <x v="9"/>
    <x v="3"/>
  </r>
  <r>
    <x v="42"/>
    <x v="111"/>
    <n v="0"/>
    <x v="9"/>
    <x v="3"/>
  </r>
  <r>
    <x v="43"/>
    <x v="107"/>
    <n v="0"/>
    <x v="9"/>
    <x v="3"/>
  </r>
  <r>
    <x v="43"/>
    <x v="108"/>
    <n v="0"/>
    <x v="9"/>
    <x v="3"/>
  </r>
  <r>
    <x v="43"/>
    <x v="109"/>
    <n v="13.636363636363637"/>
    <x v="9"/>
    <x v="3"/>
  </r>
  <r>
    <x v="43"/>
    <x v="110"/>
    <n v="59.090909090909093"/>
    <x v="9"/>
    <x v="3"/>
  </r>
  <r>
    <x v="43"/>
    <x v="111"/>
    <n v="27.272727272727273"/>
    <x v="9"/>
    <x v="3"/>
  </r>
  <r>
    <x v="44"/>
    <x v="107"/>
    <n v="0"/>
    <x v="9"/>
    <x v="3"/>
  </r>
  <r>
    <x v="44"/>
    <x v="108"/>
    <n v="0"/>
    <x v="9"/>
    <x v="3"/>
  </r>
  <r>
    <x v="44"/>
    <x v="109"/>
    <n v="0"/>
    <x v="9"/>
    <x v="3"/>
  </r>
  <r>
    <x v="44"/>
    <x v="110"/>
    <n v="50"/>
    <x v="9"/>
    <x v="3"/>
  </r>
  <r>
    <x v="44"/>
    <x v="111"/>
    <n v="50"/>
    <x v="9"/>
    <x v="3"/>
  </r>
  <r>
    <x v="45"/>
    <x v="107"/>
    <n v="0"/>
    <x v="9"/>
    <x v="3"/>
  </r>
  <r>
    <x v="45"/>
    <x v="108"/>
    <n v="0"/>
    <x v="9"/>
    <x v="3"/>
  </r>
  <r>
    <x v="45"/>
    <x v="109"/>
    <n v="0"/>
    <x v="9"/>
    <x v="3"/>
  </r>
  <r>
    <x v="45"/>
    <x v="110"/>
    <n v="62.5"/>
    <x v="9"/>
    <x v="3"/>
  </r>
  <r>
    <x v="45"/>
    <x v="111"/>
    <n v="37.5"/>
    <x v="9"/>
    <x v="3"/>
  </r>
  <r>
    <x v="46"/>
    <x v="107"/>
    <n v="0"/>
    <x v="9"/>
    <x v="3"/>
  </r>
  <r>
    <x v="46"/>
    <x v="108"/>
    <n v="0"/>
    <x v="9"/>
    <x v="3"/>
  </r>
  <r>
    <x v="46"/>
    <x v="109"/>
    <n v="0"/>
    <x v="9"/>
    <x v="3"/>
  </r>
  <r>
    <x v="46"/>
    <x v="110"/>
    <n v="75"/>
    <x v="9"/>
    <x v="3"/>
  </r>
  <r>
    <x v="46"/>
    <x v="111"/>
    <n v="25"/>
    <x v="9"/>
    <x v="3"/>
  </r>
  <r>
    <x v="47"/>
    <x v="107"/>
    <n v="0"/>
    <x v="9"/>
    <x v="3"/>
  </r>
  <r>
    <x v="47"/>
    <x v="108"/>
    <n v="0"/>
    <x v="9"/>
    <x v="3"/>
  </r>
  <r>
    <x v="47"/>
    <x v="109"/>
    <n v="0"/>
    <x v="9"/>
    <x v="3"/>
  </r>
  <r>
    <x v="47"/>
    <x v="110"/>
    <n v="0"/>
    <x v="9"/>
    <x v="3"/>
  </r>
  <r>
    <x v="47"/>
    <x v="111"/>
    <n v="0"/>
    <x v="9"/>
    <x v="3"/>
  </r>
  <r>
    <x v="41"/>
    <x v="107"/>
    <n v="0"/>
    <x v="10"/>
    <x v="3"/>
  </r>
  <r>
    <x v="41"/>
    <x v="108"/>
    <n v="0"/>
    <x v="10"/>
    <x v="3"/>
  </r>
  <r>
    <x v="41"/>
    <x v="109"/>
    <n v="25"/>
    <x v="10"/>
    <x v="3"/>
  </r>
  <r>
    <x v="41"/>
    <x v="110"/>
    <n v="50"/>
    <x v="10"/>
    <x v="3"/>
  </r>
  <r>
    <x v="41"/>
    <x v="111"/>
    <n v="25"/>
    <x v="10"/>
    <x v="3"/>
  </r>
  <r>
    <x v="42"/>
    <x v="107"/>
    <n v="0"/>
    <x v="10"/>
    <x v="3"/>
  </r>
  <r>
    <x v="42"/>
    <x v="108"/>
    <n v="0"/>
    <x v="10"/>
    <x v="3"/>
  </r>
  <r>
    <x v="42"/>
    <x v="109"/>
    <n v="0"/>
    <x v="10"/>
    <x v="3"/>
  </r>
  <r>
    <x v="42"/>
    <x v="110"/>
    <n v="50"/>
    <x v="10"/>
    <x v="3"/>
  </r>
  <r>
    <x v="42"/>
    <x v="111"/>
    <n v="50"/>
    <x v="10"/>
    <x v="3"/>
  </r>
  <r>
    <x v="43"/>
    <x v="107"/>
    <n v="0"/>
    <x v="10"/>
    <x v="3"/>
  </r>
  <r>
    <x v="43"/>
    <x v="108"/>
    <n v="12"/>
    <x v="10"/>
    <x v="3"/>
  </r>
  <r>
    <x v="43"/>
    <x v="109"/>
    <n v="4"/>
    <x v="10"/>
    <x v="3"/>
  </r>
  <r>
    <x v="43"/>
    <x v="110"/>
    <n v="20"/>
    <x v="10"/>
    <x v="3"/>
  </r>
  <r>
    <x v="43"/>
    <x v="111"/>
    <n v="64"/>
    <x v="10"/>
    <x v="3"/>
  </r>
  <r>
    <x v="44"/>
    <x v="107"/>
    <n v="0"/>
    <x v="10"/>
    <x v="3"/>
  </r>
  <r>
    <x v="44"/>
    <x v="108"/>
    <n v="0"/>
    <x v="10"/>
    <x v="3"/>
  </r>
  <r>
    <x v="44"/>
    <x v="109"/>
    <n v="0"/>
    <x v="10"/>
    <x v="3"/>
  </r>
  <r>
    <x v="44"/>
    <x v="110"/>
    <n v="0"/>
    <x v="10"/>
    <x v="3"/>
  </r>
  <r>
    <x v="44"/>
    <x v="111"/>
    <n v="100"/>
    <x v="10"/>
    <x v="3"/>
  </r>
  <r>
    <x v="45"/>
    <x v="107"/>
    <n v="0"/>
    <x v="10"/>
    <x v="3"/>
  </r>
  <r>
    <x v="45"/>
    <x v="108"/>
    <n v="11.111111111111111"/>
    <x v="10"/>
    <x v="3"/>
  </r>
  <r>
    <x v="45"/>
    <x v="109"/>
    <n v="0"/>
    <x v="10"/>
    <x v="3"/>
  </r>
  <r>
    <x v="45"/>
    <x v="110"/>
    <n v="33.333333333333336"/>
    <x v="10"/>
    <x v="3"/>
  </r>
  <r>
    <x v="45"/>
    <x v="111"/>
    <n v="55.555555555555557"/>
    <x v="10"/>
    <x v="3"/>
  </r>
  <r>
    <x v="46"/>
    <x v="107"/>
    <n v="0"/>
    <x v="10"/>
    <x v="3"/>
  </r>
  <r>
    <x v="46"/>
    <x v="108"/>
    <n v="0"/>
    <x v="10"/>
    <x v="3"/>
  </r>
  <r>
    <x v="46"/>
    <x v="109"/>
    <n v="0"/>
    <x v="10"/>
    <x v="3"/>
  </r>
  <r>
    <x v="46"/>
    <x v="110"/>
    <n v="20"/>
    <x v="10"/>
    <x v="3"/>
  </r>
  <r>
    <x v="46"/>
    <x v="111"/>
    <n v="80"/>
    <x v="10"/>
    <x v="3"/>
  </r>
  <r>
    <x v="47"/>
    <x v="107"/>
    <n v="50"/>
    <x v="10"/>
    <x v="3"/>
  </r>
  <r>
    <x v="47"/>
    <x v="108"/>
    <n v="0"/>
    <x v="10"/>
    <x v="3"/>
  </r>
  <r>
    <x v="47"/>
    <x v="109"/>
    <n v="0"/>
    <x v="10"/>
    <x v="3"/>
  </r>
  <r>
    <x v="47"/>
    <x v="110"/>
    <n v="50"/>
    <x v="10"/>
    <x v="3"/>
  </r>
  <r>
    <x v="47"/>
    <x v="111"/>
    <n v="0"/>
    <x v="10"/>
    <x v="3"/>
  </r>
  <r>
    <x v="41"/>
    <x v="107"/>
    <n v="0"/>
    <x v="11"/>
    <x v="3"/>
  </r>
  <r>
    <x v="41"/>
    <x v="108"/>
    <n v="0"/>
    <x v="11"/>
    <x v="3"/>
  </r>
  <r>
    <x v="41"/>
    <x v="109"/>
    <n v="0"/>
    <x v="11"/>
    <x v="3"/>
  </r>
  <r>
    <x v="41"/>
    <x v="110"/>
    <n v="0"/>
    <x v="11"/>
    <x v="3"/>
  </r>
  <r>
    <x v="41"/>
    <x v="111"/>
    <n v="100"/>
    <x v="11"/>
    <x v="3"/>
  </r>
  <r>
    <x v="42"/>
    <x v="107"/>
    <n v="0"/>
    <x v="11"/>
    <x v="3"/>
  </r>
  <r>
    <x v="42"/>
    <x v="108"/>
    <n v="0"/>
    <x v="11"/>
    <x v="3"/>
  </r>
  <r>
    <x v="42"/>
    <x v="109"/>
    <n v="0"/>
    <x v="11"/>
    <x v="3"/>
  </r>
  <r>
    <x v="42"/>
    <x v="110"/>
    <n v="100"/>
    <x v="11"/>
    <x v="3"/>
  </r>
  <r>
    <x v="42"/>
    <x v="111"/>
    <n v="0"/>
    <x v="11"/>
    <x v="3"/>
  </r>
  <r>
    <x v="43"/>
    <x v="107"/>
    <n v="0"/>
    <x v="11"/>
    <x v="3"/>
  </r>
  <r>
    <x v="43"/>
    <x v="108"/>
    <n v="0"/>
    <x v="11"/>
    <x v="3"/>
  </r>
  <r>
    <x v="43"/>
    <x v="109"/>
    <n v="6.666666666666667"/>
    <x v="11"/>
    <x v="3"/>
  </r>
  <r>
    <x v="43"/>
    <x v="110"/>
    <n v="53.333333333333336"/>
    <x v="11"/>
    <x v="3"/>
  </r>
  <r>
    <x v="43"/>
    <x v="111"/>
    <n v="40"/>
    <x v="11"/>
    <x v="3"/>
  </r>
  <r>
    <x v="44"/>
    <x v="107"/>
    <n v="0"/>
    <x v="11"/>
    <x v="3"/>
  </r>
  <r>
    <x v="44"/>
    <x v="108"/>
    <n v="0"/>
    <x v="11"/>
    <x v="3"/>
  </r>
  <r>
    <x v="44"/>
    <x v="109"/>
    <n v="0"/>
    <x v="11"/>
    <x v="3"/>
  </r>
  <r>
    <x v="44"/>
    <x v="110"/>
    <n v="0"/>
    <x v="11"/>
    <x v="3"/>
  </r>
  <r>
    <x v="44"/>
    <x v="111"/>
    <n v="0"/>
    <x v="11"/>
    <x v="3"/>
  </r>
  <r>
    <x v="45"/>
    <x v="107"/>
    <n v="0"/>
    <x v="11"/>
    <x v="3"/>
  </r>
  <r>
    <x v="45"/>
    <x v="108"/>
    <n v="0"/>
    <x v="11"/>
    <x v="3"/>
  </r>
  <r>
    <x v="45"/>
    <x v="109"/>
    <n v="0"/>
    <x v="11"/>
    <x v="3"/>
  </r>
  <r>
    <x v="45"/>
    <x v="110"/>
    <n v="71.428571428571431"/>
    <x v="11"/>
    <x v="3"/>
  </r>
  <r>
    <x v="45"/>
    <x v="111"/>
    <n v="28.571428571428573"/>
    <x v="11"/>
    <x v="3"/>
  </r>
  <r>
    <x v="46"/>
    <x v="107"/>
    <n v="0"/>
    <x v="11"/>
    <x v="3"/>
  </r>
  <r>
    <x v="46"/>
    <x v="108"/>
    <n v="0"/>
    <x v="11"/>
    <x v="3"/>
  </r>
  <r>
    <x v="46"/>
    <x v="109"/>
    <n v="0"/>
    <x v="11"/>
    <x v="3"/>
  </r>
  <r>
    <x v="46"/>
    <x v="110"/>
    <n v="25"/>
    <x v="11"/>
    <x v="3"/>
  </r>
  <r>
    <x v="46"/>
    <x v="111"/>
    <n v="75"/>
    <x v="11"/>
    <x v="3"/>
  </r>
  <r>
    <x v="47"/>
    <x v="107"/>
    <n v="0"/>
    <x v="11"/>
    <x v="3"/>
  </r>
  <r>
    <x v="47"/>
    <x v="108"/>
    <n v="0"/>
    <x v="11"/>
    <x v="3"/>
  </r>
  <r>
    <x v="47"/>
    <x v="109"/>
    <n v="50"/>
    <x v="11"/>
    <x v="3"/>
  </r>
  <r>
    <x v="47"/>
    <x v="110"/>
    <n v="0"/>
    <x v="11"/>
    <x v="3"/>
  </r>
  <r>
    <x v="47"/>
    <x v="111"/>
    <n v="50"/>
    <x v="11"/>
    <x v="3"/>
  </r>
  <r>
    <x v="41"/>
    <x v="107"/>
    <n v="0"/>
    <x v="12"/>
    <x v="3"/>
  </r>
  <r>
    <x v="41"/>
    <x v="108"/>
    <n v="0"/>
    <x v="12"/>
    <x v="3"/>
  </r>
  <r>
    <x v="41"/>
    <x v="109"/>
    <n v="0"/>
    <x v="12"/>
    <x v="3"/>
  </r>
  <r>
    <x v="41"/>
    <x v="110"/>
    <n v="25"/>
    <x v="12"/>
    <x v="3"/>
  </r>
  <r>
    <x v="41"/>
    <x v="111"/>
    <n v="75"/>
    <x v="12"/>
    <x v="3"/>
  </r>
  <r>
    <x v="42"/>
    <x v="107"/>
    <n v="0"/>
    <x v="12"/>
    <x v="3"/>
  </r>
  <r>
    <x v="42"/>
    <x v="108"/>
    <n v="0"/>
    <x v="12"/>
    <x v="3"/>
  </r>
  <r>
    <x v="42"/>
    <x v="109"/>
    <n v="0"/>
    <x v="12"/>
    <x v="3"/>
  </r>
  <r>
    <x v="42"/>
    <x v="110"/>
    <n v="100"/>
    <x v="12"/>
    <x v="3"/>
  </r>
  <r>
    <x v="42"/>
    <x v="111"/>
    <n v="0"/>
    <x v="12"/>
    <x v="3"/>
  </r>
  <r>
    <x v="43"/>
    <x v="107"/>
    <n v="4.5454545454545459"/>
    <x v="12"/>
    <x v="3"/>
  </r>
  <r>
    <x v="43"/>
    <x v="108"/>
    <n v="0"/>
    <x v="12"/>
    <x v="3"/>
  </r>
  <r>
    <x v="43"/>
    <x v="109"/>
    <n v="9.0909090909090917"/>
    <x v="12"/>
    <x v="3"/>
  </r>
  <r>
    <x v="43"/>
    <x v="110"/>
    <n v="40.909090909090907"/>
    <x v="12"/>
    <x v="3"/>
  </r>
  <r>
    <x v="43"/>
    <x v="111"/>
    <n v="45.454545454545453"/>
    <x v="12"/>
    <x v="3"/>
  </r>
  <r>
    <x v="44"/>
    <x v="107"/>
    <n v="0"/>
    <x v="12"/>
    <x v="3"/>
  </r>
  <r>
    <x v="44"/>
    <x v="108"/>
    <n v="0"/>
    <x v="12"/>
    <x v="3"/>
  </r>
  <r>
    <x v="44"/>
    <x v="109"/>
    <n v="0"/>
    <x v="12"/>
    <x v="3"/>
  </r>
  <r>
    <x v="44"/>
    <x v="110"/>
    <n v="0"/>
    <x v="12"/>
    <x v="3"/>
  </r>
  <r>
    <x v="44"/>
    <x v="111"/>
    <n v="100"/>
    <x v="12"/>
    <x v="3"/>
  </r>
  <r>
    <x v="45"/>
    <x v="107"/>
    <n v="0"/>
    <x v="12"/>
    <x v="3"/>
  </r>
  <r>
    <x v="45"/>
    <x v="108"/>
    <n v="0"/>
    <x v="12"/>
    <x v="3"/>
  </r>
  <r>
    <x v="45"/>
    <x v="109"/>
    <n v="16.666666666666668"/>
    <x v="12"/>
    <x v="3"/>
  </r>
  <r>
    <x v="45"/>
    <x v="110"/>
    <n v="16.666666666666668"/>
    <x v="12"/>
    <x v="3"/>
  </r>
  <r>
    <x v="45"/>
    <x v="111"/>
    <n v="66.666666666666671"/>
    <x v="12"/>
    <x v="3"/>
  </r>
  <r>
    <x v="46"/>
    <x v="107"/>
    <n v="0"/>
    <x v="12"/>
    <x v="3"/>
  </r>
  <r>
    <x v="46"/>
    <x v="108"/>
    <n v="0"/>
    <x v="12"/>
    <x v="3"/>
  </r>
  <r>
    <x v="46"/>
    <x v="109"/>
    <n v="0"/>
    <x v="12"/>
    <x v="3"/>
  </r>
  <r>
    <x v="46"/>
    <x v="110"/>
    <n v="25"/>
    <x v="12"/>
    <x v="3"/>
  </r>
  <r>
    <x v="46"/>
    <x v="111"/>
    <n v="75"/>
    <x v="12"/>
    <x v="3"/>
  </r>
  <r>
    <x v="47"/>
    <x v="107"/>
    <n v="11.111111111111111"/>
    <x v="12"/>
    <x v="3"/>
  </r>
  <r>
    <x v="47"/>
    <x v="108"/>
    <n v="0"/>
    <x v="12"/>
    <x v="3"/>
  </r>
  <r>
    <x v="47"/>
    <x v="109"/>
    <n v="33.333333333333336"/>
    <x v="12"/>
    <x v="3"/>
  </r>
  <r>
    <x v="47"/>
    <x v="110"/>
    <n v="44.444444444444443"/>
    <x v="12"/>
    <x v="3"/>
  </r>
  <r>
    <x v="47"/>
    <x v="111"/>
    <n v="11.111111111111111"/>
    <x v="12"/>
    <x v="3"/>
  </r>
  <r>
    <x v="41"/>
    <x v="107"/>
    <n v="0"/>
    <x v="13"/>
    <x v="3"/>
  </r>
  <r>
    <x v="41"/>
    <x v="108"/>
    <n v="0"/>
    <x v="13"/>
    <x v="3"/>
  </r>
  <r>
    <x v="41"/>
    <x v="109"/>
    <n v="0"/>
    <x v="13"/>
    <x v="3"/>
  </r>
  <r>
    <x v="41"/>
    <x v="110"/>
    <n v="20"/>
    <x v="13"/>
    <x v="3"/>
  </r>
  <r>
    <x v="41"/>
    <x v="111"/>
    <n v="80"/>
    <x v="13"/>
    <x v="3"/>
  </r>
  <r>
    <x v="42"/>
    <x v="107"/>
    <n v="0"/>
    <x v="13"/>
    <x v="3"/>
  </r>
  <r>
    <x v="42"/>
    <x v="108"/>
    <n v="0"/>
    <x v="13"/>
    <x v="3"/>
  </r>
  <r>
    <x v="42"/>
    <x v="109"/>
    <n v="0"/>
    <x v="13"/>
    <x v="3"/>
  </r>
  <r>
    <x v="42"/>
    <x v="110"/>
    <n v="0"/>
    <x v="13"/>
    <x v="3"/>
  </r>
  <r>
    <x v="42"/>
    <x v="111"/>
    <n v="0"/>
    <x v="13"/>
    <x v="3"/>
  </r>
  <r>
    <x v="43"/>
    <x v="107"/>
    <n v="4.166666666666667"/>
    <x v="13"/>
    <x v="3"/>
  </r>
  <r>
    <x v="43"/>
    <x v="108"/>
    <n v="0"/>
    <x v="13"/>
    <x v="3"/>
  </r>
  <r>
    <x v="43"/>
    <x v="109"/>
    <n v="8.3333333333333339"/>
    <x v="13"/>
    <x v="3"/>
  </r>
  <r>
    <x v="43"/>
    <x v="110"/>
    <n v="20.833333333333332"/>
    <x v="13"/>
    <x v="3"/>
  </r>
  <r>
    <x v="43"/>
    <x v="111"/>
    <n v="66.666666666666671"/>
    <x v="13"/>
    <x v="3"/>
  </r>
  <r>
    <x v="44"/>
    <x v="107"/>
    <n v="0"/>
    <x v="13"/>
    <x v="3"/>
  </r>
  <r>
    <x v="44"/>
    <x v="108"/>
    <n v="0"/>
    <x v="13"/>
    <x v="3"/>
  </r>
  <r>
    <x v="44"/>
    <x v="109"/>
    <n v="50"/>
    <x v="13"/>
    <x v="3"/>
  </r>
  <r>
    <x v="44"/>
    <x v="110"/>
    <n v="0"/>
    <x v="13"/>
    <x v="3"/>
  </r>
  <r>
    <x v="44"/>
    <x v="111"/>
    <n v="50"/>
    <x v="13"/>
    <x v="3"/>
  </r>
  <r>
    <x v="45"/>
    <x v="107"/>
    <n v="0"/>
    <x v="13"/>
    <x v="3"/>
  </r>
  <r>
    <x v="45"/>
    <x v="108"/>
    <n v="0"/>
    <x v="13"/>
    <x v="3"/>
  </r>
  <r>
    <x v="45"/>
    <x v="109"/>
    <n v="0"/>
    <x v="13"/>
    <x v="3"/>
  </r>
  <r>
    <x v="45"/>
    <x v="110"/>
    <n v="50"/>
    <x v="13"/>
    <x v="3"/>
  </r>
  <r>
    <x v="45"/>
    <x v="111"/>
    <n v="50"/>
    <x v="13"/>
    <x v="3"/>
  </r>
  <r>
    <x v="46"/>
    <x v="107"/>
    <n v="0"/>
    <x v="13"/>
    <x v="3"/>
  </r>
  <r>
    <x v="46"/>
    <x v="108"/>
    <n v="0"/>
    <x v="13"/>
    <x v="3"/>
  </r>
  <r>
    <x v="46"/>
    <x v="109"/>
    <n v="0"/>
    <x v="13"/>
    <x v="3"/>
  </r>
  <r>
    <x v="46"/>
    <x v="110"/>
    <n v="0"/>
    <x v="13"/>
    <x v="3"/>
  </r>
  <r>
    <x v="46"/>
    <x v="111"/>
    <n v="100"/>
    <x v="13"/>
    <x v="3"/>
  </r>
  <r>
    <x v="47"/>
    <x v="107"/>
    <n v="0"/>
    <x v="13"/>
    <x v="3"/>
  </r>
  <r>
    <x v="47"/>
    <x v="108"/>
    <n v="0"/>
    <x v="13"/>
    <x v="3"/>
  </r>
  <r>
    <x v="47"/>
    <x v="109"/>
    <n v="66.666666666666671"/>
    <x v="13"/>
    <x v="3"/>
  </r>
  <r>
    <x v="47"/>
    <x v="110"/>
    <n v="0"/>
    <x v="13"/>
    <x v="3"/>
  </r>
  <r>
    <x v="47"/>
    <x v="111"/>
    <n v="33.333333333333336"/>
    <x v="13"/>
    <x v="3"/>
  </r>
  <r>
    <x v="41"/>
    <x v="107"/>
    <n v="0"/>
    <x v="14"/>
    <x v="3"/>
  </r>
  <r>
    <x v="41"/>
    <x v="108"/>
    <n v="0"/>
    <x v="14"/>
    <x v="3"/>
  </r>
  <r>
    <x v="41"/>
    <x v="109"/>
    <n v="0"/>
    <x v="14"/>
    <x v="3"/>
  </r>
  <r>
    <x v="41"/>
    <x v="110"/>
    <n v="100"/>
    <x v="14"/>
    <x v="3"/>
  </r>
  <r>
    <x v="41"/>
    <x v="111"/>
    <n v="0"/>
    <x v="14"/>
    <x v="3"/>
  </r>
  <r>
    <x v="42"/>
    <x v="107"/>
    <n v="0"/>
    <x v="14"/>
    <x v="3"/>
  </r>
  <r>
    <x v="42"/>
    <x v="108"/>
    <n v="0"/>
    <x v="14"/>
    <x v="3"/>
  </r>
  <r>
    <x v="42"/>
    <x v="109"/>
    <n v="0"/>
    <x v="14"/>
    <x v="3"/>
  </r>
  <r>
    <x v="42"/>
    <x v="110"/>
    <n v="50"/>
    <x v="14"/>
    <x v="3"/>
  </r>
  <r>
    <x v="42"/>
    <x v="111"/>
    <n v="50"/>
    <x v="14"/>
    <x v="3"/>
  </r>
  <r>
    <x v="43"/>
    <x v="107"/>
    <n v="0"/>
    <x v="14"/>
    <x v="3"/>
  </r>
  <r>
    <x v="43"/>
    <x v="108"/>
    <n v="7.1428571428571432"/>
    <x v="14"/>
    <x v="3"/>
  </r>
  <r>
    <x v="43"/>
    <x v="109"/>
    <n v="14.285714285714286"/>
    <x v="14"/>
    <x v="3"/>
  </r>
  <r>
    <x v="43"/>
    <x v="110"/>
    <n v="50"/>
    <x v="14"/>
    <x v="3"/>
  </r>
  <r>
    <x v="43"/>
    <x v="111"/>
    <n v="28.571428571428573"/>
    <x v="14"/>
    <x v="3"/>
  </r>
  <r>
    <x v="44"/>
    <x v="107"/>
    <n v="0"/>
    <x v="14"/>
    <x v="3"/>
  </r>
  <r>
    <x v="44"/>
    <x v="108"/>
    <n v="0"/>
    <x v="14"/>
    <x v="3"/>
  </r>
  <r>
    <x v="44"/>
    <x v="109"/>
    <n v="0"/>
    <x v="14"/>
    <x v="3"/>
  </r>
  <r>
    <x v="44"/>
    <x v="110"/>
    <n v="0"/>
    <x v="14"/>
    <x v="3"/>
  </r>
  <r>
    <x v="44"/>
    <x v="111"/>
    <n v="0"/>
    <x v="14"/>
    <x v="3"/>
  </r>
  <r>
    <x v="45"/>
    <x v="107"/>
    <n v="50"/>
    <x v="14"/>
    <x v="3"/>
  </r>
  <r>
    <x v="45"/>
    <x v="108"/>
    <n v="0"/>
    <x v="14"/>
    <x v="3"/>
  </r>
  <r>
    <x v="45"/>
    <x v="109"/>
    <n v="25"/>
    <x v="14"/>
    <x v="3"/>
  </r>
  <r>
    <x v="45"/>
    <x v="110"/>
    <n v="25"/>
    <x v="14"/>
    <x v="3"/>
  </r>
  <r>
    <x v="45"/>
    <x v="111"/>
    <n v="0"/>
    <x v="14"/>
    <x v="3"/>
  </r>
  <r>
    <x v="46"/>
    <x v="107"/>
    <n v="0"/>
    <x v="14"/>
    <x v="3"/>
  </r>
  <r>
    <x v="46"/>
    <x v="108"/>
    <n v="0"/>
    <x v="14"/>
    <x v="3"/>
  </r>
  <r>
    <x v="46"/>
    <x v="109"/>
    <n v="0"/>
    <x v="14"/>
    <x v="3"/>
  </r>
  <r>
    <x v="46"/>
    <x v="110"/>
    <n v="100"/>
    <x v="14"/>
    <x v="3"/>
  </r>
  <r>
    <x v="46"/>
    <x v="111"/>
    <n v="0"/>
    <x v="14"/>
    <x v="3"/>
  </r>
  <r>
    <x v="47"/>
    <x v="107"/>
    <n v="0"/>
    <x v="14"/>
    <x v="3"/>
  </r>
  <r>
    <x v="47"/>
    <x v="108"/>
    <n v="0"/>
    <x v="14"/>
    <x v="3"/>
  </r>
  <r>
    <x v="47"/>
    <x v="109"/>
    <n v="0"/>
    <x v="14"/>
    <x v="3"/>
  </r>
  <r>
    <x v="47"/>
    <x v="110"/>
    <n v="0"/>
    <x v="14"/>
    <x v="3"/>
  </r>
  <r>
    <x v="47"/>
    <x v="111"/>
    <n v="0"/>
    <x v="14"/>
    <x v="3"/>
  </r>
  <r>
    <x v="41"/>
    <x v="107"/>
    <n v="0"/>
    <x v="15"/>
    <x v="3"/>
  </r>
  <r>
    <x v="41"/>
    <x v="108"/>
    <n v="0"/>
    <x v="15"/>
    <x v="3"/>
  </r>
  <r>
    <x v="41"/>
    <x v="109"/>
    <n v="6.666666666666667"/>
    <x v="15"/>
    <x v="3"/>
  </r>
  <r>
    <x v="41"/>
    <x v="110"/>
    <n v="20"/>
    <x v="15"/>
    <x v="3"/>
  </r>
  <r>
    <x v="41"/>
    <x v="111"/>
    <n v="73.333333333333329"/>
    <x v="15"/>
    <x v="3"/>
  </r>
  <r>
    <x v="42"/>
    <x v="107"/>
    <n v="0"/>
    <x v="15"/>
    <x v="3"/>
  </r>
  <r>
    <x v="42"/>
    <x v="108"/>
    <n v="0"/>
    <x v="15"/>
    <x v="3"/>
  </r>
  <r>
    <x v="42"/>
    <x v="109"/>
    <n v="12.5"/>
    <x v="15"/>
    <x v="3"/>
  </r>
  <r>
    <x v="42"/>
    <x v="110"/>
    <n v="37.5"/>
    <x v="15"/>
    <x v="3"/>
  </r>
  <r>
    <x v="42"/>
    <x v="111"/>
    <n v="50"/>
    <x v="15"/>
    <x v="3"/>
  </r>
  <r>
    <x v="43"/>
    <x v="107"/>
    <n v="0"/>
    <x v="15"/>
    <x v="3"/>
  </r>
  <r>
    <x v="43"/>
    <x v="108"/>
    <n v="2.6315789473684212"/>
    <x v="15"/>
    <x v="3"/>
  </r>
  <r>
    <x v="43"/>
    <x v="109"/>
    <n v="2.6315789473684212"/>
    <x v="15"/>
    <x v="3"/>
  </r>
  <r>
    <x v="43"/>
    <x v="110"/>
    <n v="13.157894736842104"/>
    <x v="15"/>
    <x v="3"/>
  </r>
  <r>
    <x v="43"/>
    <x v="111"/>
    <n v="81.578947368421055"/>
    <x v="15"/>
    <x v="3"/>
  </r>
  <r>
    <x v="44"/>
    <x v="107"/>
    <n v="0"/>
    <x v="15"/>
    <x v="3"/>
  </r>
  <r>
    <x v="44"/>
    <x v="108"/>
    <n v="0"/>
    <x v="15"/>
    <x v="3"/>
  </r>
  <r>
    <x v="44"/>
    <x v="109"/>
    <n v="0"/>
    <x v="15"/>
    <x v="3"/>
  </r>
  <r>
    <x v="44"/>
    <x v="110"/>
    <n v="0"/>
    <x v="15"/>
    <x v="3"/>
  </r>
  <r>
    <x v="44"/>
    <x v="111"/>
    <n v="100"/>
    <x v="15"/>
    <x v="3"/>
  </r>
  <r>
    <x v="45"/>
    <x v="107"/>
    <n v="0"/>
    <x v="15"/>
    <x v="3"/>
  </r>
  <r>
    <x v="45"/>
    <x v="108"/>
    <n v="0"/>
    <x v="15"/>
    <x v="3"/>
  </r>
  <r>
    <x v="45"/>
    <x v="109"/>
    <n v="12.5"/>
    <x v="15"/>
    <x v="3"/>
  </r>
  <r>
    <x v="45"/>
    <x v="110"/>
    <n v="31.25"/>
    <x v="15"/>
    <x v="3"/>
  </r>
  <r>
    <x v="45"/>
    <x v="111"/>
    <n v="56.25"/>
    <x v="15"/>
    <x v="3"/>
  </r>
  <r>
    <x v="46"/>
    <x v="107"/>
    <n v="0"/>
    <x v="15"/>
    <x v="3"/>
  </r>
  <r>
    <x v="46"/>
    <x v="108"/>
    <n v="0"/>
    <x v="15"/>
    <x v="3"/>
  </r>
  <r>
    <x v="46"/>
    <x v="109"/>
    <n v="0"/>
    <x v="15"/>
    <x v="3"/>
  </r>
  <r>
    <x v="46"/>
    <x v="110"/>
    <n v="0"/>
    <x v="15"/>
    <x v="3"/>
  </r>
  <r>
    <x v="46"/>
    <x v="111"/>
    <n v="100"/>
    <x v="15"/>
    <x v="3"/>
  </r>
  <r>
    <x v="47"/>
    <x v="107"/>
    <n v="0"/>
    <x v="15"/>
    <x v="3"/>
  </r>
  <r>
    <x v="47"/>
    <x v="108"/>
    <n v="0"/>
    <x v="15"/>
    <x v="3"/>
  </r>
  <r>
    <x v="47"/>
    <x v="109"/>
    <n v="0"/>
    <x v="15"/>
    <x v="3"/>
  </r>
  <r>
    <x v="47"/>
    <x v="110"/>
    <n v="0"/>
    <x v="15"/>
    <x v="3"/>
  </r>
  <r>
    <x v="47"/>
    <x v="111"/>
    <n v="0"/>
    <x v="15"/>
    <x v="3"/>
  </r>
  <r>
    <x v="41"/>
    <x v="107"/>
    <n v="7.6923076923076925"/>
    <x v="16"/>
    <x v="3"/>
  </r>
  <r>
    <x v="41"/>
    <x v="108"/>
    <n v="7.6923076923076925"/>
    <x v="16"/>
    <x v="3"/>
  </r>
  <r>
    <x v="41"/>
    <x v="109"/>
    <n v="15.384615384615385"/>
    <x v="16"/>
    <x v="3"/>
  </r>
  <r>
    <x v="41"/>
    <x v="110"/>
    <n v="23.076923076923077"/>
    <x v="16"/>
    <x v="3"/>
  </r>
  <r>
    <x v="41"/>
    <x v="111"/>
    <n v="46.153846153846153"/>
    <x v="16"/>
    <x v="3"/>
  </r>
  <r>
    <x v="42"/>
    <x v="107"/>
    <n v="0"/>
    <x v="16"/>
    <x v="3"/>
  </r>
  <r>
    <x v="42"/>
    <x v="108"/>
    <n v="0"/>
    <x v="16"/>
    <x v="3"/>
  </r>
  <r>
    <x v="42"/>
    <x v="109"/>
    <n v="33.333333333333336"/>
    <x v="16"/>
    <x v="3"/>
  </r>
  <r>
    <x v="42"/>
    <x v="110"/>
    <n v="33.333333333333336"/>
    <x v="16"/>
    <x v="3"/>
  </r>
  <r>
    <x v="42"/>
    <x v="111"/>
    <n v="33.333333333333336"/>
    <x v="16"/>
    <x v="3"/>
  </r>
  <r>
    <x v="43"/>
    <x v="107"/>
    <n v="1.5384615384615385"/>
    <x v="16"/>
    <x v="3"/>
  </r>
  <r>
    <x v="43"/>
    <x v="108"/>
    <n v="0"/>
    <x v="16"/>
    <x v="3"/>
  </r>
  <r>
    <x v="43"/>
    <x v="109"/>
    <n v="6.1538461538461542"/>
    <x v="16"/>
    <x v="3"/>
  </r>
  <r>
    <x v="43"/>
    <x v="110"/>
    <n v="26.153846153846153"/>
    <x v="16"/>
    <x v="3"/>
  </r>
  <r>
    <x v="43"/>
    <x v="111"/>
    <n v="66.15384615384616"/>
    <x v="16"/>
    <x v="3"/>
  </r>
  <r>
    <x v="44"/>
    <x v="107"/>
    <n v="0"/>
    <x v="16"/>
    <x v="3"/>
  </r>
  <r>
    <x v="44"/>
    <x v="108"/>
    <n v="0"/>
    <x v="16"/>
    <x v="3"/>
  </r>
  <r>
    <x v="44"/>
    <x v="109"/>
    <n v="25"/>
    <x v="16"/>
    <x v="3"/>
  </r>
  <r>
    <x v="44"/>
    <x v="110"/>
    <n v="25"/>
    <x v="16"/>
    <x v="3"/>
  </r>
  <r>
    <x v="44"/>
    <x v="111"/>
    <n v="50"/>
    <x v="16"/>
    <x v="3"/>
  </r>
  <r>
    <x v="45"/>
    <x v="107"/>
    <n v="0"/>
    <x v="16"/>
    <x v="3"/>
  </r>
  <r>
    <x v="45"/>
    <x v="108"/>
    <n v="0"/>
    <x v="16"/>
    <x v="3"/>
  </r>
  <r>
    <x v="45"/>
    <x v="109"/>
    <n v="0"/>
    <x v="16"/>
    <x v="3"/>
  </r>
  <r>
    <x v="45"/>
    <x v="110"/>
    <n v="30"/>
    <x v="16"/>
    <x v="3"/>
  </r>
  <r>
    <x v="45"/>
    <x v="111"/>
    <n v="70"/>
    <x v="16"/>
    <x v="3"/>
  </r>
  <r>
    <x v="46"/>
    <x v="107"/>
    <n v="0"/>
    <x v="16"/>
    <x v="3"/>
  </r>
  <r>
    <x v="46"/>
    <x v="108"/>
    <n v="7.1428571428571432"/>
    <x v="16"/>
    <x v="3"/>
  </r>
  <r>
    <x v="46"/>
    <x v="109"/>
    <n v="7.1428571428571432"/>
    <x v="16"/>
    <x v="3"/>
  </r>
  <r>
    <x v="46"/>
    <x v="110"/>
    <n v="28.571428571428573"/>
    <x v="16"/>
    <x v="3"/>
  </r>
  <r>
    <x v="46"/>
    <x v="111"/>
    <n v="57.142857142857146"/>
    <x v="16"/>
    <x v="3"/>
  </r>
  <r>
    <x v="47"/>
    <x v="107"/>
    <n v="0"/>
    <x v="16"/>
    <x v="3"/>
  </r>
  <r>
    <x v="47"/>
    <x v="108"/>
    <n v="25"/>
    <x v="16"/>
    <x v="3"/>
  </r>
  <r>
    <x v="47"/>
    <x v="109"/>
    <n v="25"/>
    <x v="16"/>
    <x v="3"/>
  </r>
  <r>
    <x v="47"/>
    <x v="110"/>
    <n v="25"/>
    <x v="16"/>
    <x v="3"/>
  </r>
  <r>
    <x v="47"/>
    <x v="111"/>
    <n v="25"/>
    <x v="16"/>
    <x v="3"/>
  </r>
  <r>
    <x v="48"/>
    <x v="112"/>
    <n v="7.8928571428571397"/>
    <x v="0"/>
    <x v="2"/>
  </r>
  <r>
    <x v="48"/>
    <x v="113"/>
    <n v="8.1919431279620873"/>
    <x v="0"/>
    <x v="2"/>
  </r>
  <r>
    <x v="48"/>
    <x v="114"/>
    <n v="7.7142857142857135"/>
    <x v="0"/>
    <x v="2"/>
  </r>
  <r>
    <x v="48"/>
    <x v="115"/>
    <n v="8.3239436619718337"/>
    <x v="0"/>
    <x v="2"/>
  </r>
  <r>
    <x v="48"/>
    <x v="116"/>
    <n v="8.4350000000000005"/>
    <x v="0"/>
    <x v="2"/>
  </r>
  <r>
    <x v="48"/>
    <x v="117"/>
    <n v="8.44"/>
    <x v="0"/>
    <x v="2"/>
  </r>
  <r>
    <x v="48"/>
    <x v="118"/>
    <n v="8"/>
    <x v="0"/>
    <x v="2"/>
  </r>
  <r>
    <x v="48"/>
    <x v="119"/>
    <n v="7.4545454545454541"/>
    <x v="0"/>
    <x v="2"/>
  </r>
  <r>
    <x v="48"/>
    <x v="120"/>
    <n v="8.65"/>
    <x v="0"/>
    <x v="2"/>
  </r>
  <r>
    <x v="48"/>
    <x v="121"/>
    <n v="8.0399999999999991"/>
    <x v="0"/>
    <x v="2"/>
  </r>
  <r>
    <x v="48"/>
    <x v="122"/>
    <n v="8.1751152073732793"/>
    <x v="0"/>
    <x v="2"/>
  </r>
  <r>
    <x v="48"/>
    <x v="123"/>
    <n v="8.1489361702127709"/>
    <x v="0"/>
    <x v="2"/>
  </r>
  <r>
    <x v="48"/>
    <x v="124"/>
    <n v="6.6351351351351342"/>
    <x v="0"/>
    <x v="2"/>
  </r>
  <r>
    <x v="48"/>
    <x v="112"/>
    <n v="8.75"/>
    <x v="1"/>
    <x v="2"/>
  </r>
  <r>
    <x v="48"/>
    <x v="113"/>
    <n v="8.2359550561797743"/>
    <x v="1"/>
    <x v="2"/>
  </r>
  <r>
    <x v="48"/>
    <x v="114"/>
    <n v="8.4"/>
    <x v="1"/>
    <x v="2"/>
  </r>
  <r>
    <x v="48"/>
    <x v="115"/>
    <n v="8.3793103448275872"/>
    <x v="1"/>
    <x v="2"/>
  </r>
  <r>
    <x v="48"/>
    <x v="116"/>
    <n v="8.4403669724770598"/>
    <x v="1"/>
    <x v="2"/>
  </r>
  <r>
    <x v="48"/>
    <x v="117"/>
    <n v="8.5689655172413737"/>
    <x v="1"/>
    <x v="2"/>
  </r>
  <r>
    <x v="48"/>
    <x v="118"/>
    <n v="7.9255319148936154"/>
    <x v="1"/>
    <x v="2"/>
  </r>
  <r>
    <x v="48"/>
    <x v="119"/>
    <n v="8"/>
    <x v="1"/>
    <x v="2"/>
  </r>
  <r>
    <x v="48"/>
    <x v="120"/>
    <n v="8.5524193548387153"/>
    <x v="1"/>
    <x v="2"/>
  </r>
  <r>
    <x v="48"/>
    <x v="121"/>
    <n v="8.1818181818181817"/>
    <x v="1"/>
    <x v="2"/>
  </r>
  <r>
    <x v="48"/>
    <x v="122"/>
    <n v="8.0735294117647047"/>
    <x v="1"/>
    <x v="2"/>
  </r>
  <r>
    <x v="48"/>
    <x v="123"/>
    <n v="8.2429906542056059"/>
    <x v="1"/>
    <x v="2"/>
  </r>
  <r>
    <x v="48"/>
    <x v="124"/>
    <n v="5.8695652173913047"/>
    <x v="1"/>
    <x v="2"/>
  </r>
  <r>
    <x v="48"/>
    <x v="112"/>
    <n v="7.8571428571428568"/>
    <x v="2"/>
    <x v="2"/>
  </r>
  <r>
    <x v="48"/>
    <x v="113"/>
    <n v="8.392523364485978"/>
    <x v="2"/>
    <x v="2"/>
  </r>
  <r>
    <x v="48"/>
    <x v="114"/>
    <n v="9"/>
    <x v="2"/>
    <x v="2"/>
  </r>
  <r>
    <x v="48"/>
    <x v="115"/>
    <n v="8.1875"/>
    <x v="2"/>
    <x v="2"/>
  </r>
  <r>
    <x v="48"/>
    <x v="116"/>
    <n v="8.6279069767441854"/>
    <x v="2"/>
    <x v="2"/>
  </r>
  <r>
    <x v="48"/>
    <x v="117"/>
    <n v="8.3653846153846168"/>
    <x v="2"/>
    <x v="2"/>
  </r>
  <r>
    <x v="48"/>
    <x v="118"/>
    <n v="8.0370370370370363"/>
    <x v="2"/>
    <x v="2"/>
  </r>
  <r>
    <x v="48"/>
    <x v="119"/>
    <n v="8.0434782608695645"/>
    <x v="2"/>
    <x v="2"/>
  </r>
  <r>
    <x v="48"/>
    <x v="120"/>
    <n v="8.8134920634920615"/>
    <x v="2"/>
    <x v="2"/>
  </r>
  <r>
    <x v="48"/>
    <x v="121"/>
    <n v="8.4166666666666661"/>
    <x v="2"/>
    <x v="2"/>
  </r>
  <r>
    <x v="48"/>
    <x v="122"/>
    <n v="8.3214285714285712"/>
    <x v="2"/>
    <x v="2"/>
  </r>
  <r>
    <x v="48"/>
    <x v="123"/>
    <n v="7.625"/>
    <x v="2"/>
    <x v="2"/>
  </r>
  <r>
    <x v="48"/>
    <x v="124"/>
    <n v="7.3"/>
    <x v="2"/>
    <x v="2"/>
  </r>
  <r>
    <x v="48"/>
    <x v="112"/>
    <n v="7.6"/>
    <x v="3"/>
    <x v="2"/>
  </r>
  <r>
    <x v="48"/>
    <x v="113"/>
    <n v="8.0270270270270263"/>
    <x v="3"/>
    <x v="2"/>
  </r>
  <r>
    <x v="48"/>
    <x v="114"/>
    <n v="6"/>
    <x v="3"/>
    <x v="2"/>
  </r>
  <r>
    <x v="48"/>
    <x v="115"/>
    <n v="7.8"/>
    <x v="3"/>
    <x v="2"/>
  </r>
  <r>
    <x v="48"/>
    <x v="116"/>
    <n v="8.3113207547169807"/>
    <x v="3"/>
    <x v="2"/>
  </r>
  <r>
    <x v="48"/>
    <x v="117"/>
    <n v="8.0399999999999991"/>
    <x v="3"/>
    <x v="2"/>
  </r>
  <r>
    <x v="48"/>
    <x v="118"/>
    <n v="7.9024390243902456"/>
    <x v="3"/>
    <x v="2"/>
  </r>
  <r>
    <x v="48"/>
    <x v="119"/>
    <n v="7.5"/>
    <x v="3"/>
    <x v="2"/>
  </r>
  <r>
    <x v="48"/>
    <x v="120"/>
    <n v="8.5860465116279148"/>
    <x v="3"/>
    <x v="2"/>
  </r>
  <r>
    <x v="48"/>
    <x v="121"/>
    <n v="7"/>
    <x v="3"/>
    <x v="2"/>
  </r>
  <r>
    <x v="48"/>
    <x v="122"/>
    <n v="7.9"/>
    <x v="3"/>
    <x v="2"/>
  </r>
  <r>
    <x v="48"/>
    <x v="123"/>
    <n v="8.6285714285714281"/>
    <x v="3"/>
    <x v="2"/>
  </r>
  <r>
    <x v="48"/>
    <x v="124"/>
    <n v="5.25"/>
    <x v="3"/>
    <x v="2"/>
  </r>
  <r>
    <x v="48"/>
    <x v="112"/>
    <n v="7.6875"/>
    <x v="4"/>
    <x v="2"/>
  </r>
  <r>
    <x v="48"/>
    <x v="113"/>
    <n v="7.7"/>
    <x v="4"/>
    <x v="2"/>
  </r>
  <r>
    <x v="48"/>
    <x v="114"/>
    <n v="10"/>
    <x v="4"/>
    <x v="2"/>
  </r>
  <r>
    <x v="48"/>
    <x v="115"/>
    <n v="8.3333333333333339"/>
    <x v="4"/>
    <x v="2"/>
  </r>
  <r>
    <x v="48"/>
    <x v="116"/>
    <n v="8.3333333333333321"/>
    <x v="4"/>
    <x v="2"/>
  </r>
  <r>
    <x v="48"/>
    <x v="117"/>
    <n v="7.5882352941176467"/>
    <x v="4"/>
    <x v="2"/>
  </r>
  <r>
    <x v="48"/>
    <x v="118"/>
    <n v="7.4285714285714279"/>
    <x v="4"/>
    <x v="2"/>
  </r>
  <r>
    <x v="48"/>
    <x v="119"/>
    <n v="6.375"/>
    <x v="4"/>
    <x v="2"/>
  </r>
  <r>
    <x v="48"/>
    <x v="120"/>
    <n v="8.5391304347826047"/>
    <x v="4"/>
    <x v="2"/>
  </r>
  <r>
    <x v="48"/>
    <x v="121"/>
    <n v="8"/>
    <x v="4"/>
    <x v="2"/>
  </r>
  <r>
    <x v="48"/>
    <x v="122"/>
    <n v="8.4"/>
    <x v="4"/>
    <x v="2"/>
  </r>
  <r>
    <x v="48"/>
    <x v="123"/>
    <n v="8.1363636363636367"/>
    <x v="4"/>
    <x v="2"/>
  </r>
  <r>
    <x v="48"/>
    <x v="124"/>
    <n v="7.2727272727272725"/>
    <x v="4"/>
    <x v="2"/>
  </r>
  <r>
    <x v="48"/>
    <x v="112"/>
    <n v="8"/>
    <x v="5"/>
    <x v="2"/>
  </r>
  <r>
    <x v="48"/>
    <x v="113"/>
    <n v="7.2222222222222223"/>
    <x v="5"/>
    <x v="2"/>
  </r>
  <r>
    <x v="48"/>
    <x v="114"/>
    <n v="0"/>
    <x v="5"/>
    <x v="2"/>
  </r>
  <r>
    <x v="48"/>
    <x v="115"/>
    <n v="8"/>
    <x v="5"/>
    <x v="2"/>
  </r>
  <r>
    <x v="48"/>
    <x v="116"/>
    <n v="8.1538461538461533"/>
    <x v="5"/>
    <x v="2"/>
  </r>
  <r>
    <x v="48"/>
    <x v="117"/>
    <n v="8.6666666666666679"/>
    <x v="5"/>
    <x v="2"/>
  </r>
  <r>
    <x v="48"/>
    <x v="118"/>
    <n v="8.8000000000000007"/>
    <x v="5"/>
    <x v="2"/>
  </r>
  <r>
    <x v="48"/>
    <x v="119"/>
    <n v="5.5"/>
    <x v="5"/>
    <x v="2"/>
  </r>
  <r>
    <x v="48"/>
    <x v="120"/>
    <n v="8.8000000000000007"/>
    <x v="5"/>
    <x v="2"/>
  </r>
  <r>
    <x v="48"/>
    <x v="121"/>
    <n v="10"/>
    <x v="5"/>
    <x v="2"/>
  </r>
  <r>
    <x v="48"/>
    <x v="122"/>
    <n v="9.25"/>
    <x v="5"/>
    <x v="2"/>
  </r>
  <r>
    <x v="48"/>
    <x v="123"/>
    <n v="8.3636363636363615"/>
    <x v="5"/>
    <x v="2"/>
  </r>
  <r>
    <x v="48"/>
    <x v="124"/>
    <n v="8"/>
    <x v="5"/>
    <x v="2"/>
  </r>
  <r>
    <x v="48"/>
    <x v="112"/>
    <n v="6.3333333333333339"/>
    <x v="6"/>
    <x v="2"/>
  </r>
  <r>
    <x v="48"/>
    <x v="113"/>
    <n v="7"/>
    <x v="6"/>
    <x v="2"/>
  </r>
  <r>
    <x v="48"/>
    <x v="114"/>
    <n v="10"/>
    <x v="6"/>
    <x v="2"/>
  </r>
  <r>
    <x v="48"/>
    <x v="115"/>
    <n v="0"/>
    <x v="6"/>
    <x v="2"/>
  </r>
  <r>
    <x v="48"/>
    <x v="116"/>
    <n v="8.8965517241379306"/>
    <x v="6"/>
    <x v="2"/>
  </r>
  <r>
    <x v="48"/>
    <x v="117"/>
    <n v="8.4"/>
    <x v="6"/>
    <x v="2"/>
  </r>
  <r>
    <x v="48"/>
    <x v="118"/>
    <n v="6.5"/>
    <x v="6"/>
    <x v="2"/>
  </r>
  <r>
    <x v="48"/>
    <x v="119"/>
    <n v="8.5"/>
    <x v="6"/>
    <x v="2"/>
  </r>
  <r>
    <x v="48"/>
    <x v="120"/>
    <n v="8.15"/>
    <x v="6"/>
    <x v="2"/>
  </r>
  <r>
    <x v="48"/>
    <x v="121"/>
    <n v="0"/>
    <x v="6"/>
    <x v="2"/>
  </r>
  <r>
    <x v="48"/>
    <x v="122"/>
    <n v="9.5"/>
    <x v="6"/>
    <x v="2"/>
  </r>
  <r>
    <x v="48"/>
    <x v="123"/>
    <n v="10"/>
    <x v="6"/>
    <x v="2"/>
  </r>
  <r>
    <x v="48"/>
    <x v="124"/>
    <n v="10"/>
    <x v="6"/>
    <x v="2"/>
  </r>
  <r>
    <x v="48"/>
    <x v="112"/>
    <n v="8.1666666666666661"/>
    <x v="7"/>
    <x v="2"/>
  </r>
  <r>
    <x v="48"/>
    <x v="113"/>
    <n v="7.7142857142857144"/>
    <x v="7"/>
    <x v="2"/>
  </r>
  <r>
    <x v="48"/>
    <x v="114"/>
    <n v="0"/>
    <x v="7"/>
    <x v="2"/>
  </r>
  <r>
    <x v="48"/>
    <x v="115"/>
    <n v="9"/>
    <x v="7"/>
    <x v="2"/>
  </r>
  <r>
    <x v="48"/>
    <x v="116"/>
    <n v="7.541666666666667"/>
    <x v="7"/>
    <x v="2"/>
  </r>
  <r>
    <x v="48"/>
    <x v="117"/>
    <n v="5.8"/>
    <x v="7"/>
    <x v="2"/>
  </r>
  <r>
    <x v="48"/>
    <x v="118"/>
    <n v="7.8888888888888893"/>
    <x v="7"/>
    <x v="2"/>
  </r>
  <r>
    <x v="48"/>
    <x v="119"/>
    <n v="4.666666666666667"/>
    <x v="7"/>
    <x v="2"/>
  </r>
  <r>
    <x v="48"/>
    <x v="120"/>
    <n v="8.24"/>
    <x v="7"/>
    <x v="2"/>
  </r>
  <r>
    <x v="48"/>
    <x v="121"/>
    <n v="6"/>
    <x v="7"/>
    <x v="2"/>
  </r>
  <r>
    <x v="48"/>
    <x v="122"/>
    <n v="8"/>
    <x v="7"/>
    <x v="2"/>
  </r>
  <r>
    <x v="48"/>
    <x v="123"/>
    <n v="7.75"/>
    <x v="7"/>
    <x v="2"/>
  </r>
  <r>
    <x v="48"/>
    <x v="124"/>
    <n v="5.666666666666667"/>
    <x v="7"/>
    <x v="2"/>
  </r>
  <r>
    <x v="48"/>
    <x v="112"/>
    <n v="7.666666666666667"/>
    <x v="8"/>
    <x v="2"/>
  </r>
  <r>
    <x v="48"/>
    <x v="113"/>
    <n v="8.1666666666666661"/>
    <x v="8"/>
    <x v="2"/>
  </r>
  <r>
    <x v="48"/>
    <x v="114"/>
    <n v="0"/>
    <x v="8"/>
    <x v="2"/>
  </r>
  <r>
    <x v="48"/>
    <x v="115"/>
    <n v="8"/>
    <x v="8"/>
    <x v="2"/>
  </r>
  <r>
    <x v="48"/>
    <x v="116"/>
    <n v="8.6111111111111107"/>
    <x v="8"/>
    <x v="2"/>
  </r>
  <r>
    <x v="48"/>
    <x v="117"/>
    <n v="6"/>
    <x v="8"/>
    <x v="2"/>
  </r>
  <r>
    <x v="48"/>
    <x v="118"/>
    <n v="5.6"/>
    <x v="8"/>
    <x v="2"/>
  </r>
  <r>
    <x v="48"/>
    <x v="119"/>
    <n v="9"/>
    <x v="8"/>
    <x v="2"/>
  </r>
  <r>
    <x v="48"/>
    <x v="120"/>
    <n v="8.65"/>
    <x v="8"/>
    <x v="2"/>
  </r>
  <r>
    <x v="48"/>
    <x v="121"/>
    <n v="8"/>
    <x v="8"/>
    <x v="2"/>
  </r>
  <r>
    <x v="48"/>
    <x v="122"/>
    <n v="7.333333333333333"/>
    <x v="8"/>
    <x v="2"/>
  </r>
  <r>
    <x v="48"/>
    <x v="123"/>
    <n v="7.5"/>
    <x v="8"/>
    <x v="2"/>
  </r>
  <r>
    <x v="48"/>
    <x v="124"/>
    <n v="5"/>
    <x v="8"/>
    <x v="2"/>
  </r>
  <r>
    <x v="48"/>
    <x v="112"/>
    <n v="8"/>
    <x v="9"/>
    <x v="2"/>
  </r>
  <r>
    <x v="48"/>
    <x v="113"/>
    <n v="8.2972972972972965"/>
    <x v="9"/>
    <x v="2"/>
  </r>
  <r>
    <x v="48"/>
    <x v="114"/>
    <n v="0"/>
    <x v="9"/>
    <x v="2"/>
  </r>
  <r>
    <x v="48"/>
    <x v="115"/>
    <n v="7"/>
    <x v="9"/>
    <x v="2"/>
  </r>
  <r>
    <x v="48"/>
    <x v="116"/>
    <n v="7.8666666666666663"/>
    <x v="9"/>
    <x v="2"/>
  </r>
  <r>
    <x v="48"/>
    <x v="117"/>
    <n v="8.5"/>
    <x v="9"/>
    <x v="2"/>
  </r>
  <r>
    <x v="48"/>
    <x v="118"/>
    <n v="7.4"/>
    <x v="9"/>
    <x v="2"/>
  </r>
  <r>
    <x v="48"/>
    <x v="119"/>
    <n v="8.6666666666666661"/>
    <x v="9"/>
    <x v="2"/>
  </r>
  <r>
    <x v="48"/>
    <x v="120"/>
    <n v="8.2258064516129021"/>
    <x v="9"/>
    <x v="2"/>
  </r>
  <r>
    <x v="48"/>
    <x v="121"/>
    <n v="8.3333333333333339"/>
    <x v="9"/>
    <x v="2"/>
  </r>
  <r>
    <x v="48"/>
    <x v="122"/>
    <n v="7.6666666666666661"/>
    <x v="9"/>
    <x v="2"/>
  </r>
  <r>
    <x v="48"/>
    <x v="123"/>
    <n v="7"/>
    <x v="9"/>
    <x v="2"/>
  </r>
  <r>
    <x v="48"/>
    <x v="124"/>
    <n v="8.5"/>
    <x v="9"/>
    <x v="2"/>
  </r>
  <r>
    <x v="48"/>
    <x v="112"/>
    <n v="8.5"/>
    <x v="10"/>
    <x v="2"/>
  </r>
  <r>
    <x v="48"/>
    <x v="113"/>
    <n v="7.7"/>
    <x v="10"/>
    <x v="2"/>
  </r>
  <r>
    <x v="48"/>
    <x v="114"/>
    <n v="0"/>
    <x v="10"/>
    <x v="2"/>
  </r>
  <r>
    <x v="48"/>
    <x v="115"/>
    <n v="8"/>
    <x v="10"/>
    <x v="2"/>
  </r>
  <r>
    <x v="48"/>
    <x v="116"/>
    <n v="8.193548387096774"/>
    <x v="10"/>
    <x v="2"/>
  </r>
  <r>
    <x v="48"/>
    <x v="117"/>
    <n v="9"/>
    <x v="10"/>
    <x v="2"/>
  </r>
  <r>
    <x v="48"/>
    <x v="118"/>
    <n v="7.166666666666667"/>
    <x v="10"/>
    <x v="2"/>
  </r>
  <r>
    <x v="48"/>
    <x v="119"/>
    <n v="3.8"/>
    <x v="10"/>
    <x v="2"/>
  </r>
  <r>
    <x v="48"/>
    <x v="120"/>
    <n v="8.3214285714285694"/>
    <x v="10"/>
    <x v="2"/>
  </r>
  <r>
    <x v="48"/>
    <x v="121"/>
    <n v="8"/>
    <x v="10"/>
    <x v="2"/>
  </r>
  <r>
    <x v="48"/>
    <x v="122"/>
    <n v="8.1999999999999993"/>
    <x v="10"/>
    <x v="2"/>
  </r>
  <r>
    <x v="48"/>
    <x v="123"/>
    <n v="7.7142857142857135"/>
    <x v="10"/>
    <x v="2"/>
  </r>
  <r>
    <x v="48"/>
    <x v="124"/>
    <n v="5.6666666666666661"/>
    <x v="10"/>
    <x v="2"/>
  </r>
  <r>
    <x v="48"/>
    <x v="112"/>
    <n v="1"/>
    <x v="11"/>
    <x v="2"/>
  </r>
  <r>
    <x v="48"/>
    <x v="113"/>
    <n v="8"/>
    <x v="11"/>
    <x v="2"/>
  </r>
  <r>
    <x v="48"/>
    <x v="114"/>
    <n v="0"/>
    <x v="11"/>
    <x v="2"/>
  </r>
  <r>
    <x v="48"/>
    <x v="115"/>
    <n v="0"/>
    <x v="11"/>
    <x v="2"/>
  </r>
  <r>
    <x v="48"/>
    <x v="116"/>
    <n v="8.8636363636363651"/>
    <x v="11"/>
    <x v="2"/>
  </r>
  <r>
    <x v="48"/>
    <x v="117"/>
    <n v="9"/>
    <x v="11"/>
    <x v="2"/>
  </r>
  <r>
    <x v="48"/>
    <x v="118"/>
    <n v="5"/>
    <x v="11"/>
    <x v="2"/>
  </r>
  <r>
    <x v="48"/>
    <x v="119"/>
    <n v="9.3333333333333339"/>
    <x v="11"/>
    <x v="2"/>
  </r>
  <r>
    <x v="48"/>
    <x v="120"/>
    <n v="8.4499999999999993"/>
    <x v="11"/>
    <x v="2"/>
  </r>
  <r>
    <x v="48"/>
    <x v="121"/>
    <n v="10"/>
    <x v="11"/>
    <x v="2"/>
  </r>
  <r>
    <x v="48"/>
    <x v="122"/>
    <n v="9"/>
    <x v="11"/>
    <x v="2"/>
  </r>
  <r>
    <x v="48"/>
    <x v="123"/>
    <n v="5.5"/>
    <x v="11"/>
    <x v="2"/>
  </r>
  <r>
    <x v="48"/>
    <x v="124"/>
    <n v="5"/>
    <x v="11"/>
    <x v="2"/>
  </r>
  <r>
    <x v="48"/>
    <x v="112"/>
    <n v="0"/>
    <x v="12"/>
    <x v="2"/>
  </r>
  <r>
    <x v="48"/>
    <x v="113"/>
    <n v="8.6"/>
    <x v="12"/>
    <x v="2"/>
  </r>
  <r>
    <x v="48"/>
    <x v="114"/>
    <n v="10"/>
    <x v="12"/>
    <x v="2"/>
  </r>
  <r>
    <x v="48"/>
    <x v="115"/>
    <n v="9.3333333333333339"/>
    <x v="12"/>
    <x v="2"/>
  </r>
  <r>
    <x v="48"/>
    <x v="116"/>
    <n v="8.678571428571427"/>
    <x v="12"/>
    <x v="2"/>
  </r>
  <r>
    <x v="48"/>
    <x v="117"/>
    <n v="8.875"/>
    <x v="12"/>
    <x v="2"/>
  </r>
  <r>
    <x v="48"/>
    <x v="118"/>
    <n v="10"/>
    <x v="12"/>
    <x v="2"/>
  </r>
  <r>
    <x v="48"/>
    <x v="119"/>
    <n v="7"/>
    <x v="12"/>
    <x v="2"/>
  </r>
  <r>
    <x v="48"/>
    <x v="120"/>
    <n v="9.1578947368421044"/>
    <x v="12"/>
    <x v="2"/>
  </r>
  <r>
    <x v="48"/>
    <x v="121"/>
    <n v="7"/>
    <x v="12"/>
    <x v="2"/>
  </r>
  <r>
    <x v="48"/>
    <x v="122"/>
    <n v="8.2857142857142865"/>
    <x v="12"/>
    <x v="2"/>
  </r>
  <r>
    <x v="48"/>
    <x v="123"/>
    <n v="8.8333333333333321"/>
    <x v="12"/>
    <x v="2"/>
  </r>
  <r>
    <x v="48"/>
    <x v="124"/>
    <n v="6.833333333333333"/>
    <x v="12"/>
    <x v="2"/>
  </r>
  <r>
    <x v="48"/>
    <x v="112"/>
    <n v="9"/>
    <x v="13"/>
    <x v="2"/>
  </r>
  <r>
    <x v="48"/>
    <x v="113"/>
    <n v="9"/>
    <x v="13"/>
    <x v="2"/>
  </r>
  <r>
    <x v="48"/>
    <x v="114"/>
    <n v="0"/>
    <x v="13"/>
    <x v="2"/>
  </r>
  <r>
    <x v="48"/>
    <x v="115"/>
    <n v="8"/>
    <x v="13"/>
    <x v="2"/>
  </r>
  <r>
    <x v="48"/>
    <x v="116"/>
    <n v="8.8888888888888875"/>
    <x v="13"/>
    <x v="2"/>
  </r>
  <r>
    <x v="48"/>
    <x v="117"/>
    <n v="10"/>
    <x v="13"/>
    <x v="2"/>
  </r>
  <r>
    <x v="48"/>
    <x v="118"/>
    <n v="8.4"/>
    <x v="13"/>
    <x v="2"/>
  </r>
  <r>
    <x v="48"/>
    <x v="119"/>
    <n v="0"/>
    <x v="13"/>
    <x v="2"/>
  </r>
  <r>
    <x v="48"/>
    <x v="120"/>
    <n v="8.5217391304347831"/>
    <x v="13"/>
    <x v="2"/>
  </r>
  <r>
    <x v="48"/>
    <x v="121"/>
    <n v="0"/>
    <x v="13"/>
    <x v="2"/>
  </r>
  <r>
    <x v="48"/>
    <x v="122"/>
    <n v="9.75"/>
    <x v="13"/>
    <x v="2"/>
  </r>
  <r>
    <x v="48"/>
    <x v="123"/>
    <n v="9.5"/>
    <x v="13"/>
    <x v="2"/>
  </r>
  <r>
    <x v="48"/>
    <x v="124"/>
    <n v="0"/>
    <x v="13"/>
    <x v="2"/>
  </r>
  <r>
    <x v="48"/>
    <x v="112"/>
    <n v="7"/>
    <x v="14"/>
    <x v="2"/>
  </r>
  <r>
    <x v="48"/>
    <x v="113"/>
    <n v="6.5"/>
    <x v="14"/>
    <x v="2"/>
  </r>
  <r>
    <x v="48"/>
    <x v="114"/>
    <n v="0"/>
    <x v="14"/>
    <x v="2"/>
  </r>
  <r>
    <x v="48"/>
    <x v="115"/>
    <n v="8.5"/>
    <x v="14"/>
    <x v="2"/>
  </r>
  <r>
    <x v="48"/>
    <x v="116"/>
    <n v="0"/>
    <x v="14"/>
    <x v="2"/>
  </r>
  <r>
    <x v="48"/>
    <x v="117"/>
    <n v="8.1666666666666679"/>
    <x v="14"/>
    <x v="2"/>
  </r>
  <r>
    <x v="48"/>
    <x v="118"/>
    <n v="0"/>
    <x v="14"/>
    <x v="2"/>
  </r>
  <r>
    <x v="48"/>
    <x v="119"/>
    <n v="0"/>
    <x v="14"/>
    <x v="2"/>
  </r>
  <r>
    <x v="48"/>
    <x v="120"/>
    <n v="8"/>
    <x v="14"/>
    <x v="2"/>
  </r>
  <r>
    <x v="48"/>
    <x v="121"/>
    <n v="0"/>
    <x v="14"/>
    <x v="2"/>
  </r>
  <r>
    <x v="48"/>
    <x v="122"/>
    <n v="7.666666666666667"/>
    <x v="14"/>
    <x v="2"/>
  </r>
  <r>
    <x v="48"/>
    <x v="123"/>
    <n v="10"/>
    <x v="14"/>
    <x v="2"/>
  </r>
  <r>
    <x v="48"/>
    <x v="124"/>
    <n v="7.5"/>
    <x v="14"/>
    <x v="2"/>
  </r>
  <r>
    <x v="48"/>
    <x v="112"/>
    <n v="0"/>
    <x v="15"/>
    <x v="2"/>
  </r>
  <r>
    <x v="48"/>
    <x v="113"/>
    <n v="8.75"/>
    <x v="15"/>
    <x v="2"/>
  </r>
  <r>
    <x v="48"/>
    <x v="114"/>
    <n v="10"/>
    <x v="15"/>
    <x v="2"/>
  </r>
  <r>
    <x v="48"/>
    <x v="115"/>
    <n v="8"/>
    <x v="15"/>
    <x v="2"/>
  </r>
  <r>
    <x v="48"/>
    <x v="116"/>
    <n v="9"/>
    <x v="15"/>
    <x v="2"/>
  </r>
  <r>
    <x v="48"/>
    <x v="117"/>
    <n v="8.8333333333333339"/>
    <x v="15"/>
    <x v="2"/>
  </r>
  <r>
    <x v="48"/>
    <x v="118"/>
    <n v="10"/>
    <x v="15"/>
    <x v="2"/>
  </r>
  <r>
    <x v="48"/>
    <x v="119"/>
    <n v="7"/>
    <x v="15"/>
    <x v="2"/>
  </r>
  <r>
    <x v="48"/>
    <x v="120"/>
    <n v="8.972222222222225"/>
    <x v="15"/>
    <x v="2"/>
  </r>
  <r>
    <x v="48"/>
    <x v="121"/>
    <n v="8"/>
    <x v="15"/>
    <x v="2"/>
  </r>
  <r>
    <x v="48"/>
    <x v="122"/>
    <n v="8.9"/>
    <x v="15"/>
    <x v="2"/>
  </r>
  <r>
    <x v="48"/>
    <x v="123"/>
    <n v="6.666666666666667"/>
    <x v="15"/>
    <x v="2"/>
  </r>
  <r>
    <x v="48"/>
    <x v="124"/>
    <n v="0"/>
    <x v="15"/>
    <x v="2"/>
  </r>
  <r>
    <x v="48"/>
    <x v="112"/>
    <n v="7.5"/>
    <x v="16"/>
    <x v="2"/>
  </r>
  <r>
    <x v="48"/>
    <x v="113"/>
    <n v="8.25"/>
    <x v="16"/>
    <x v="2"/>
  </r>
  <r>
    <x v="48"/>
    <x v="114"/>
    <n v="4"/>
    <x v="16"/>
    <x v="2"/>
  </r>
  <r>
    <x v="48"/>
    <x v="115"/>
    <n v="9.1666666666666661"/>
    <x v="16"/>
    <x v="2"/>
  </r>
  <r>
    <x v="48"/>
    <x v="116"/>
    <n v="8.8000000000000007"/>
    <x v="16"/>
    <x v="2"/>
  </r>
  <r>
    <x v="48"/>
    <x v="117"/>
    <n v="9.1999999999999993"/>
    <x v="16"/>
    <x v="2"/>
  </r>
  <r>
    <x v="48"/>
    <x v="118"/>
    <n v="8.5"/>
    <x v="16"/>
    <x v="2"/>
  </r>
  <r>
    <x v="48"/>
    <x v="119"/>
    <n v="7.166666666666667"/>
    <x v="16"/>
    <x v="2"/>
  </r>
  <r>
    <x v="48"/>
    <x v="120"/>
    <n v="9"/>
    <x v="16"/>
    <x v="2"/>
  </r>
  <r>
    <x v="48"/>
    <x v="121"/>
    <n v="8.75"/>
    <x v="16"/>
    <x v="2"/>
  </r>
  <r>
    <x v="48"/>
    <x v="122"/>
    <n v="8.2307692307692317"/>
    <x v="16"/>
    <x v="2"/>
  </r>
  <r>
    <x v="48"/>
    <x v="123"/>
    <n v="8"/>
    <x v="16"/>
    <x v="2"/>
  </r>
  <r>
    <x v="48"/>
    <x v="124"/>
    <n v="8.7142857142857135"/>
    <x v="16"/>
    <x v="2"/>
  </r>
  <r>
    <x v="48"/>
    <x v="112"/>
    <n v="7.5638297872340425"/>
    <x v="0"/>
    <x v="3"/>
  </r>
  <r>
    <x v="48"/>
    <x v="113"/>
    <n v="7.8073394495412805"/>
    <x v="0"/>
    <x v="3"/>
  </r>
  <r>
    <x v="48"/>
    <x v="114"/>
    <n v="8"/>
    <x v="0"/>
    <x v="3"/>
  </r>
  <r>
    <x v="48"/>
    <x v="115"/>
    <n v="7.7380952380952372"/>
    <x v="0"/>
    <x v="3"/>
  </r>
  <r>
    <x v="48"/>
    <x v="116"/>
    <n v="8.1843003412969288"/>
    <x v="0"/>
    <x v="3"/>
  </r>
  <r>
    <x v="48"/>
    <x v="117"/>
    <n v="7.9214876033057893"/>
    <x v="0"/>
    <x v="3"/>
  </r>
  <r>
    <x v="48"/>
    <x v="118"/>
    <n v="7.9855769230769225"/>
    <x v="0"/>
    <x v="3"/>
  </r>
  <r>
    <x v="48"/>
    <x v="119"/>
    <n v="7.6266666666666669"/>
    <x v="0"/>
    <x v="3"/>
  </r>
  <r>
    <x v="48"/>
    <x v="120"/>
    <n v="8.3171114599685776"/>
    <x v="0"/>
    <x v="3"/>
  </r>
  <r>
    <x v="48"/>
    <x v="121"/>
    <n v="8.0178571428571441"/>
    <x v="0"/>
    <x v="3"/>
  </r>
  <r>
    <x v="48"/>
    <x v="122"/>
    <n v="8.2020547945205529"/>
    <x v="0"/>
    <x v="3"/>
  </r>
  <r>
    <x v="48"/>
    <x v="123"/>
    <n v="8.2788844621513977"/>
    <x v="0"/>
    <x v="3"/>
  </r>
  <r>
    <x v="48"/>
    <x v="124"/>
    <n v="5.9146341463414638"/>
    <x v="0"/>
    <x v="3"/>
  </r>
  <r>
    <x v="48"/>
    <x v="112"/>
    <n v="7.25"/>
    <x v="1"/>
    <x v="3"/>
  </r>
  <r>
    <x v="48"/>
    <x v="113"/>
    <n v="7.3333333333333348"/>
    <x v="1"/>
    <x v="3"/>
  </r>
  <r>
    <x v="48"/>
    <x v="114"/>
    <n v="8.4444444444444446"/>
    <x v="1"/>
    <x v="3"/>
  </r>
  <r>
    <x v="48"/>
    <x v="115"/>
    <n v="8"/>
    <x v="1"/>
    <x v="3"/>
  </r>
  <r>
    <x v="48"/>
    <x v="116"/>
    <n v="8.0609756097560954"/>
    <x v="1"/>
    <x v="3"/>
  </r>
  <r>
    <x v="48"/>
    <x v="117"/>
    <n v="8.1666666666666679"/>
    <x v="1"/>
    <x v="3"/>
  </r>
  <r>
    <x v="48"/>
    <x v="118"/>
    <n v="7.8873239436619729"/>
    <x v="1"/>
    <x v="3"/>
  </r>
  <r>
    <x v="48"/>
    <x v="119"/>
    <n v="8.4347826086956523"/>
    <x v="1"/>
    <x v="3"/>
  </r>
  <r>
    <x v="48"/>
    <x v="120"/>
    <n v="8.4784946236559104"/>
    <x v="1"/>
    <x v="3"/>
  </r>
  <r>
    <x v="48"/>
    <x v="121"/>
    <n v="7.75"/>
    <x v="1"/>
    <x v="3"/>
  </r>
  <r>
    <x v="48"/>
    <x v="122"/>
    <n v="8.1505376344085985"/>
    <x v="1"/>
    <x v="3"/>
  </r>
  <r>
    <x v="48"/>
    <x v="123"/>
    <n v="8.2207792207792227"/>
    <x v="1"/>
    <x v="3"/>
  </r>
  <r>
    <x v="48"/>
    <x v="124"/>
    <n v="6.129032258064516"/>
    <x v="1"/>
    <x v="3"/>
  </r>
  <r>
    <x v="48"/>
    <x v="112"/>
    <n v="7.4897959183673475"/>
    <x v="2"/>
    <x v="3"/>
  </r>
  <r>
    <x v="48"/>
    <x v="113"/>
    <n v="7.666666666666667"/>
    <x v="2"/>
    <x v="3"/>
  </r>
  <r>
    <x v="48"/>
    <x v="114"/>
    <n v="8.5"/>
    <x v="2"/>
    <x v="3"/>
  </r>
  <r>
    <x v="48"/>
    <x v="115"/>
    <n v="6.8333333333333339"/>
    <x v="2"/>
    <x v="3"/>
  </r>
  <r>
    <x v="48"/>
    <x v="116"/>
    <n v="7.9848484848484853"/>
    <x v="2"/>
    <x v="3"/>
  </r>
  <r>
    <x v="48"/>
    <x v="117"/>
    <n v="7.953125"/>
    <x v="2"/>
    <x v="3"/>
  </r>
  <r>
    <x v="48"/>
    <x v="118"/>
    <n v="7.833333333333333"/>
    <x v="2"/>
    <x v="3"/>
  </r>
  <r>
    <x v="48"/>
    <x v="119"/>
    <n v="6.2608695652173916"/>
    <x v="2"/>
    <x v="3"/>
  </r>
  <r>
    <x v="48"/>
    <x v="120"/>
    <n v="7.68627450980392"/>
    <x v="2"/>
    <x v="3"/>
  </r>
  <r>
    <x v="48"/>
    <x v="121"/>
    <n v="7.7142857142857153"/>
    <x v="2"/>
    <x v="3"/>
  </r>
  <r>
    <x v="48"/>
    <x v="122"/>
    <n v="7.65"/>
    <x v="2"/>
    <x v="3"/>
  </r>
  <r>
    <x v="48"/>
    <x v="123"/>
    <n v="7.9534883720930214"/>
    <x v="2"/>
    <x v="3"/>
  </r>
  <r>
    <x v="48"/>
    <x v="124"/>
    <n v="5.166666666666667"/>
    <x v="2"/>
    <x v="3"/>
  </r>
  <r>
    <x v="48"/>
    <x v="112"/>
    <n v="8"/>
    <x v="3"/>
    <x v="3"/>
  </r>
  <r>
    <x v="48"/>
    <x v="113"/>
    <n v="7.981481481481481"/>
    <x v="3"/>
    <x v="3"/>
  </r>
  <r>
    <x v="48"/>
    <x v="114"/>
    <n v="6.6"/>
    <x v="3"/>
    <x v="3"/>
  </r>
  <r>
    <x v="48"/>
    <x v="115"/>
    <n v="8.7083333333333357"/>
    <x v="3"/>
    <x v="3"/>
  </r>
  <r>
    <x v="48"/>
    <x v="116"/>
    <n v="8.1042654028435983"/>
    <x v="3"/>
    <x v="3"/>
  </r>
  <r>
    <x v="48"/>
    <x v="117"/>
    <n v="7.8965517241379297"/>
    <x v="3"/>
    <x v="3"/>
  </r>
  <r>
    <x v="48"/>
    <x v="118"/>
    <n v="7.7692307692307683"/>
    <x v="3"/>
    <x v="3"/>
  </r>
  <r>
    <x v="48"/>
    <x v="119"/>
    <n v="9.25"/>
    <x v="3"/>
    <x v="3"/>
  </r>
  <r>
    <x v="48"/>
    <x v="120"/>
    <n v="8.6973180076628243"/>
    <x v="3"/>
    <x v="3"/>
  </r>
  <r>
    <x v="48"/>
    <x v="121"/>
    <n v="8"/>
    <x v="3"/>
    <x v="3"/>
  </r>
  <r>
    <x v="48"/>
    <x v="122"/>
    <n v="8.272727272727268"/>
    <x v="3"/>
    <x v="3"/>
  </r>
  <r>
    <x v="48"/>
    <x v="123"/>
    <n v="8.1509433962264151"/>
    <x v="3"/>
    <x v="3"/>
  </r>
  <r>
    <x v="48"/>
    <x v="124"/>
    <n v="6.2"/>
    <x v="3"/>
    <x v="3"/>
  </r>
  <r>
    <x v="48"/>
    <x v="112"/>
    <n v="7.25"/>
    <x v="4"/>
    <x v="3"/>
  </r>
  <r>
    <x v="48"/>
    <x v="113"/>
    <n v="7.7894736842105248"/>
    <x v="4"/>
    <x v="3"/>
  </r>
  <r>
    <x v="48"/>
    <x v="114"/>
    <n v="8.5"/>
    <x v="4"/>
    <x v="3"/>
  </r>
  <r>
    <x v="48"/>
    <x v="115"/>
    <n v="6.8571428571428568"/>
    <x v="4"/>
    <x v="3"/>
  </r>
  <r>
    <x v="48"/>
    <x v="116"/>
    <n v="7.7246376811594217"/>
    <x v="4"/>
    <x v="3"/>
  </r>
  <r>
    <x v="48"/>
    <x v="117"/>
    <n v="7.052631578947369"/>
    <x v="4"/>
    <x v="3"/>
  </r>
  <r>
    <x v="48"/>
    <x v="118"/>
    <n v="7.8888888888888884"/>
    <x v="4"/>
    <x v="3"/>
  </r>
  <r>
    <x v="48"/>
    <x v="119"/>
    <n v="7.125"/>
    <x v="4"/>
    <x v="3"/>
  </r>
  <r>
    <x v="48"/>
    <x v="120"/>
    <n v="8.036363636363637"/>
    <x v="4"/>
    <x v="3"/>
  </r>
  <r>
    <x v="48"/>
    <x v="121"/>
    <n v="9"/>
    <x v="4"/>
    <x v="3"/>
  </r>
  <r>
    <x v="48"/>
    <x v="122"/>
    <n v="8.4642857142857153"/>
    <x v="4"/>
    <x v="3"/>
  </r>
  <r>
    <x v="48"/>
    <x v="123"/>
    <n v="7.9032258064516121"/>
    <x v="4"/>
    <x v="3"/>
  </r>
  <r>
    <x v="48"/>
    <x v="124"/>
    <n v="3.666666666666667"/>
    <x v="4"/>
    <x v="3"/>
  </r>
  <r>
    <x v="48"/>
    <x v="112"/>
    <n v="7.25"/>
    <x v="5"/>
    <x v="3"/>
  </r>
  <r>
    <x v="48"/>
    <x v="113"/>
    <n v="8.3636363636363651"/>
    <x v="5"/>
    <x v="3"/>
  </r>
  <r>
    <x v="48"/>
    <x v="114"/>
    <n v="0"/>
    <x v="5"/>
    <x v="3"/>
  </r>
  <r>
    <x v="48"/>
    <x v="115"/>
    <n v="0"/>
    <x v="5"/>
    <x v="3"/>
  </r>
  <r>
    <x v="48"/>
    <x v="116"/>
    <n v="8.125"/>
    <x v="5"/>
    <x v="3"/>
  </r>
  <r>
    <x v="48"/>
    <x v="117"/>
    <n v="9.3333333333333339"/>
    <x v="5"/>
    <x v="3"/>
  </r>
  <r>
    <x v="48"/>
    <x v="118"/>
    <n v="8.2857142857142865"/>
    <x v="5"/>
    <x v="3"/>
  </r>
  <r>
    <x v="48"/>
    <x v="119"/>
    <n v="8"/>
    <x v="5"/>
    <x v="3"/>
  </r>
  <r>
    <x v="48"/>
    <x v="120"/>
    <n v="8.5625"/>
    <x v="5"/>
    <x v="3"/>
  </r>
  <r>
    <x v="48"/>
    <x v="121"/>
    <n v="9.5"/>
    <x v="5"/>
    <x v="3"/>
  </r>
  <r>
    <x v="48"/>
    <x v="122"/>
    <n v="8.9166666666666661"/>
    <x v="5"/>
    <x v="3"/>
  </r>
  <r>
    <x v="48"/>
    <x v="123"/>
    <n v="8.0909090909090899"/>
    <x v="5"/>
    <x v="3"/>
  </r>
  <r>
    <x v="48"/>
    <x v="124"/>
    <n v="0"/>
    <x v="5"/>
    <x v="3"/>
  </r>
  <r>
    <x v="48"/>
    <x v="112"/>
    <n v="8.6666666666666661"/>
    <x v="6"/>
    <x v="3"/>
  </r>
  <r>
    <x v="48"/>
    <x v="113"/>
    <n v="8.25"/>
    <x v="6"/>
    <x v="3"/>
  </r>
  <r>
    <x v="48"/>
    <x v="114"/>
    <n v="0"/>
    <x v="6"/>
    <x v="3"/>
  </r>
  <r>
    <x v="48"/>
    <x v="115"/>
    <n v="6.666666666666667"/>
    <x v="6"/>
    <x v="3"/>
  </r>
  <r>
    <x v="48"/>
    <x v="116"/>
    <n v="7.75"/>
    <x v="6"/>
    <x v="3"/>
  </r>
  <r>
    <x v="48"/>
    <x v="117"/>
    <n v="7.5"/>
    <x v="6"/>
    <x v="3"/>
  </r>
  <r>
    <x v="48"/>
    <x v="118"/>
    <n v="9"/>
    <x v="6"/>
    <x v="3"/>
  </r>
  <r>
    <x v="48"/>
    <x v="119"/>
    <n v="0"/>
    <x v="6"/>
    <x v="3"/>
  </r>
  <r>
    <x v="48"/>
    <x v="120"/>
    <n v="7.6956521739130448"/>
    <x v="6"/>
    <x v="3"/>
  </r>
  <r>
    <x v="48"/>
    <x v="121"/>
    <n v="10"/>
    <x v="6"/>
    <x v="3"/>
  </r>
  <r>
    <x v="48"/>
    <x v="122"/>
    <n v="8.5714285714285712"/>
    <x v="6"/>
    <x v="3"/>
  </r>
  <r>
    <x v="48"/>
    <x v="123"/>
    <n v="8.5"/>
    <x v="6"/>
    <x v="3"/>
  </r>
  <r>
    <x v="48"/>
    <x v="124"/>
    <n v="0"/>
    <x v="6"/>
    <x v="3"/>
  </r>
  <r>
    <x v="48"/>
    <x v="112"/>
    <n v="6.75"/>
    <x v="7"/>
    <x v="3"/>
  </r>
  <r>
    <x v="48"/>
    <x v="113"/>
    <n v="7.1111111111111116"/>
    <x v="7"/>
    <x v="3"/>
  </r>
  <r>
    <x v="48"/>
    <x v="114"/>
    <n v="0"/>
    <x v="7"/>
    <x v="3"/>
  </r>
  <r>
    <x v="48"/>
    <x v="115"/>
    <n v="7.5"/>
    <x v="7"/>
    <x v="3"/>
  </r>
  <r>
    <x v="48"/>
    <x v="116"/>
    <n v="6.4666666666666668"/>
    <x v="7"/>
    <x v="3"/>
  </r>
  <r>
    <x v="48"/>
    <x v="117"/>
    <n v="6.2857142857142856"/>
    <x v="7"/>
    <x v="3"/>
  </r>
  <r>
    <x v="48"/>
    <x v="118"/>
    <n v="9.25"/>
    <x v="7"/>
    <x v="3"/>
  </r>
  <r>
    <x v="48"/>
    <x v="119"/>
    <n v="3"/>
    <x v="7"/>
    <x v="3"/>
  </r>
  <r>
    <x v="48"/>
    <x v="120"/>
    <n v="7.6206896551724146"/>
    <x v="7"/>
    <x v="3"/>
  </r>
  <r>
    <x v="48"/>
    <x v="121"/>
    <n v="8"/>
    <x v="7"/>
    <x v="3"/>
  </r>
  <r>
    <x v="48"/>
    <x v="122"/>
    <n v="8"/>
    <x v="7"/>
    <x v="3"/>
  </r>
  <r>
    <x v="48"/>
    <x v="123"/>
    <n v="7.5"/>
    <x v="7"/>
    <x v="3"/>
  </r>
  <r>
    <x v="48"/>
    <x v="124"/>
    <n v="3.5"/>
    <x v="7"/>
    <x v="3"/>
  </r>
  <r>
    <x v="48"/>
    <x v="112"/>
    <n v="5"/>
    <x v="8"/>
    <x v="3"/>
  </r>
  <r>
    <x v="48"/>
    <x v="113"/>
    <n v="7.6428571428571432"/>
    <x v="8"/>
    <x v="3"/>
  </r>
  <r>
    <x v="48"/>
    <x v="114"/>
    <n v="8.5"/>
    <x v="8"/>
    <x v="3"/>
  </r>
  <r>
    <x v="48"/>
    <x v="115"/>
    <n v="6.5"/>
    <x v="8"/>
    <x v="3"/>
  </r>
  <r>
    <x v="48"/>
    <x v="116"/>
    <n v="8.3571428571428559"/>
    <x v="8"/>
    <x v="3"/>
  </r>
  <r>
    <x v="48"/>
    <x v="117"/>
    <n v="6.4"/>
    <x v="8"/>
    <x v="3"/>
  </r>
  <r>
    <x v="48"/>
    <x v="118"/>
    <n v="6.333333333333333"/>
    <x v="8"/>
    <x v="3"/>
  </r>
  <r>
    <x v="48"/>
    <x v="119"/>
    <n v="7.666666666666667"/>
    <x v="8"/>
    <x v="3"/>
  </r>
  <r>
    <x v="48"/>
    <x v="120"/>
    <n v="8.1538461538461497"/>
    <x v="8"/>
    <x v="3"/>
  </r>
  <r>
    <x v="48"/>
    <x v="121"/>
    <n v="0"/>
    <x v="8"/>
    <x v="3"/>
  </r>
  <r>
    <x v="48"/>
    <x v="122"/>
    <n v="7.6666666666666661"/>
    <x v="8"/>
    <x v="3"/>
  </r>
  <r>
    <x v="48"/>
    <x v="123"/>
    <n v="7.833333333333333"/>
    <x v="8"/>
    <x v="3"/>
  </r>
  <r>
    <x v="48"/>
    <x v="124"/>
    <n v="4"/>
    <x v="8"/>
    <x v="3"/>
  </r>
  <r>
    <x v="48"/>
    <x v="112"/>
    <n v="8"/>
    <x v="9"/>
    <x v="3"/>
  </r>
  <r>
    <x v="48"/>
    <x v="113"/>
    <n v="8.115384615384615"/>
    <x v="9"/>
    <x v="3"/>
  </r>
  <r>
    <x v="48"/>
    <x v="114"/>
    <n v="10"/>
    <x v="9"/>
    <x v="3"/>
  </r>
  <r>
    <x v="48"/>
    <x v="115"/>
    <n v="8.5"/>
    <x v="9"/>
    <x v="3"/>
  </r>
  <r>
    <x v="48"/>
    <x v="116"/>
    <n v="8.2799999999999994"/>
    <x v="9"/>
    <x v="3"/>
  </r>
  <r>
    <x v="48"/>
    <x v="117"/>
    <n v="8"/>
    <x v="9"/>
    <x v="3"/>
  </r>
  <r>
    <x v="48"/>
    <x v="118"/>
    <n v="7.3333333333333339"/>
    <x v="9"/>
    <x v="3"/>
  </r>
  <r>
    <x v="48"/>
    <x v="119"/>
    <n v="0"/>
    <x v="9"/>
    <x v="3"/>
  </r>
  <r>
    <x v="48"/>
    <x v="120"/>
    <n v="7.9090909090909092"/>
    <x v="9"/>
    <x v="3"/>
  </r>
  <r>
    <x v="48"/>
    <x v="121"/>
    <n v="8"/>
    <x v="9"/>
    <x v="3"/>
  </r>
  <r>
    <x v="48"/>
    <x v="122"/>
    <n v="8.5"/>
    <x v="9"/>
    <x v="3"/>
  </r>
  <r>
    <x v="48"/>
    <x v="123"/>
    <n v="8.5"/>
    <x v="9"/>
    <x v="3"/>
  </r>
  <r>
    <x v="48"/>
    <x v="124"/>
    <n v="0"/>
    <x v="9"/>
    <x v="3"/>
  </r>
  <r>
    <x v="48"/>
    <x v="112"/>
    <n v="9.5"/>
    <x v="10"/>
    <x v="3"/>
  </r>
  <r>
    <x v="48"/>
    <x v="113"/>
    <n v="8.125"/>
    <x v="10"/>
    <x v="3"/>
  </r>
  <r>
    <x v="48"/>
    <x v="114"/>
    <n v="9.5"/>
    <x v="10"/>
    <x v="3"/>
  </r>
  <r>
    <x v="48"/>
    <x v="115"/>
    <n v="7.333333333333333"/>
    <x v="10"/>
    <x v="3"/>
  </r>
  <r>
    <x v="48"/>
    <x v="116"/>
    <n v="8.5"/>
    <x v="10"/>
    <x v="3"/>
  </r>
  <r>
    <x v="48"/>
    <x v="117"/>
    <n v="8"/>
    <x v="10"/>
    <x v="3"/>
  </r>
  <r>
    <x v="48"/>
    <x v="118"/>
    <n v="7.5"/>
    <x v="10"/>
    <x v="3"/>
  </r>
  <r>
    <x v="48"/>
    <x v="119"/>
    <n v="9"/>
    <x v="10"/>
    <x v="3"/>
  </r>
  <r>
    <x v="48"/>
    <x v="120"/>
    <n v="8.44"/>
    <x v="10"/>
    <x v="3"/>
  </r>
  <r>
    <x v="48"/>
    <x v="121"/>
    <n v="10"/>
    <x v="10"/>
    <x v="3"/>
  </r>
  <r>
    <x v="48"/>
    <x v="122"/>
    <n v="8.2222222222222214"/>
    <x v="10"/>
    <x v="3"/>
  </r>
  <r>
    <x v="48"/>
    <x v="123"/>
    <n v="9.1999999999999993"/>
    <x v="10"/>
    <x v="3"/>
  </r>
  <r>
    <x v="48"/>
    <x v="124"/>
    <n v="4.5"/>
    <x v="10"/>
    <x v="3"/>
  </r>
  <r>
    <x v="48"/>
    <x v="112"/>
    <n v="0"/>
    <x v="11"/>
    <x v="3"/>
  </r>
  <r>
    <x v="48"/>
    <x v="113"/>
    <n v="8.1999999999999993"/>
    <x v="11"/>
    <x v="3"/>
  </r>
  <r>
    <x v="48"/>
    <x v="114"/>
    <n v="0"/>
    <x v="11"/>
    <x v="3"/>
  </r>
  <r>
    <x v="48"/>
    <x v="115"/>
    <n v="0"/>
    <x v="11"/>
    <x v="3"/>
  </r>
  <r>
    <x v="48"/>
    <x v="116"/>
    <n v="8.6666666666666661"/>
    <x v="11"/>
    <x v="3"/>
  </r>
  <r>
    <x v="48"/>
    <x v="117"/>
    <n v="8"/>
    <x v="11"/>
    <x v="3"/>
  </r>
  <r>
    <x v="48"/>
    <x v="118"/>
    <n v="9.5"/>
    <x v="11"/>
    <x v="3"/>
  </r>
  <r>
    <x v="48"/>
    <x v="119"/>
    <n v="8"/>
    <x v="11"/>
    <x v="3"/>
  </r>
  <r>
    <x v="48"/>
    <x v="120"/>
    <n v="8.4"/>
    <x v="11"/>
    <x v="3"/>
  </r>
  <r>
    <x v="48"/>
    <x v="121"/>
    <n v="0"/>
    <x v="11"/>
    <x v="3"/>
  </r>
  <r>
    <x v="48"/>
    <x v="122"/>
    <n v="8.1428571428571423"/>
    <x v="11"/>
    <x v="3"/>
  </r>
  <r>
    <x v="48"/>
    <x v="123"/>
    <n v="9.25"/>
    <x v="11"/>
    <x v="3"/>
  </r>
  <r>
    <x v="48"/>
    <x v="124"/>
    <n v="8"/>
    <x v="11"/>
    <x v="3"/>
  </r>
  <r>
    <x v="48"/>
    <x v="112"/>
    <n v="6"/>
    <x v="12"/>
    <x v="3"/>
  </r>
  <r>
    <x v="48"/>
    <x v="113"/>
    <n v="8.7142857142857153"/>
    <x v="12"/>
    <x v="3"/>
  </r>
  <r>
    <x v="48"/>
    <x v="114"/>
    <n v="6"/>
    <x v="12"/>
    <x v="3"/>
  </r>
  <r>
    <x v="48"/>
    <x v="115"/>
    <n v="0"/>
    <x v="12"/>
    <x v="3"/>
  </r>
  <r>
    <x v="48"/>
    <x v="116"/>
    <n v="8.92"/>
    <x v="12"/>
    <x v="3"/>
  </r>
  <r>
    <x v="48"/>
    <x v="117"/>
    <n v="8"/>
    <x v="12"/>
    <x v="3"/>
  </r>
  <r>
    <x v="48"/>
    <x v="118"/>
    <n v="9"/>
    <x v="12"/>
    <x v="3"/>
  </r>
  <r>
    <x v="48"/>
    <x v="119"/>
    <n v="7"/>
    <x v="12"/>
    <x v="3"/>
  </r>
  <r>
    <x v="48"/>
    <x v="120"/>
    <n v="8.2272727272727284"/>
    <x v="12"/>
    <x v="3"/>
  </r>
  <r>
    <x v="48"/>
    <x v="121"/>
    <n v="10"/>
    <x v="12"/>
    <x v="3"/>
  </r>
  <r>
    <x v="48"/>
    <x v="122"/>
    <n v="9"/>
    <x v="12"/>
    <x v="3"/>
  </r>
  <r>
    <x v="48"/>
    <x v="123"/>
    <n v="9.25"/>
    <x v="12"/>
    <x v="3"/>
  </r>
  <r>
    <x v="48"/>
    <x v="124"/>
    <n v="6.333333333333333"/>
    <x v="12"/>
    <x v="3"/>
  </r>
  <r>
    <x v="48"/>
    <x v="112"/>
    <n v="7.75"/>
    <x v="13"/>
    <x v="3"/>
  </r>
  <r>
    <x v="48"/>
    <x v="113"/>
    <n v="8.7333333333333325"/>
    <x v="13"/>
    <x v="3"/>
  </r>
  <r>
    <x v="48"/>
    <x v="114"/>
    <n v="7.5"/>
    <x v="13"/>
    <x v="3"/>
  </r>
  <r>
    <x v="48"/>
    <x v="115"/>
    <n v="9"/>
    <x v="13"/>
    <x v="3"/>
  </r>
  <r>
    <x v="48"/>
    <x v="116"/>
    <n v="9"/>
    <x v="13"/>
    <x v="3"/>
  </r>
  <r>
    <x v="48"/>
    <x v="117"/>
    <n v="9"/>
    <x v="13"/>
    <x v="3"/>
  </r>
  <r>
    <x v="48"/>
    <x v="118"/>
    <n v="9.6"/>
    <x v="13"/>
    <x v="3"/>
  </r>
  <r>
    <x v="48"/>
    <x v="119"/>
    <n v="0"/>
    <x v="13"/>
    <x v="3"/>
  </r>
  <r>
    <x v="48"/>
    <x v="120"/>
    <n v="8.7083333333333339"/>
    <x v="13"/>
    <x v="3"/>
  </r>
  <r>
    <x v="48"/>
    <x v="121"/>
    <n v="7.5"/>
    <x v="13"/>
    <x v="3"/>
  </r>
  <r>
    <x v="48"/>
    <x v="122"/>
    <n v="8.6666666666666679"/>
    <x v="13"/>
    <x v="3"/>
  </r>
  <r>
    <x v="48"/>
    <x v="123"/>
    <n v="10"/>
    <x v="13"/>
    <x v="3"/>
  </r>
  <r>
    <x v="48"/>
    <x v="124"/>
    <n v="6.666666666666667"/>
    <x v="13"/>
    <x v="3"/>
  </r>
  <r>
    <x v="48"/>
    <x v="112"/>
    <n v="8"/>
    <x v="14"/>
    <x v="3"/>
  </r>
  <r>
    <x v="48"/>
    <x v="113"/>
    <n v="8"/>
    <x v="14"/>
    <x v="3"/>
  </r>
  <r>
    <x v="48"/>
    <x v="114"/>
    <n v="10"/>
    <x v="14"/>
    <x v="3"/>
  </r>
  <r>
    <x v="48"/>
    <x v="115"/>
    <n v="8"/>
    <x v="14"/>
    <x v="3"/>
  </r>
  <r>
    <x v="48"/>
    <x v="116"/>
    <n v="7.5"/>
    <x v="14"/>
    <x v="3"/>
  </r>
  <r>
    <x v="48"/>
    <x v="117"/>
    <n v="8.6"/>
    <x v="14"/>
    <x v="3"/>
  </r>
  <r>
    <x v="48"/>
    <x v="118"/>
    <n v="8"/>
    <x v="14"/>
    <x v="3"/>
  </r>
  <r>
    <x v="48"/>
    <x v="119"/>
    <n v="9"/>
    <x v="14"/>
    <x v="3"/>
  </r>
  <r>
    <x v="48"/>
    <x v="120"/>
    <n v="7.9285714285714279"/>
    <x v="14"/>
    <x v="3"/>
  </r>
  <r>
    <x v="48"/>
    <x v="121"/>
    <n v="0"/>
    <x v="14"/>
    <x v="3"/>
  </r>
  <r>
    <x v="48"/>
    <x v="122"/>
    <n v="4"/>
    <x v="14"/>
    <x v="3"/>
  </r>
  <r>
    <x v="48"/>
    <x v="123"/>
    <n v="8"/>
    <x v="14"/>
    <x v="3"/>
  </r>
  <r>
    <x v="48"/>
    <x v="124"/>
    <n v="0"/>
    <x v="14"/>
    <x v="3"/>
  </r>
  <r>
    <x v="48"/>
    <x v="112"/>
    <n v="0"/>
    <x v="15"/>
    <x v="3"/>
  </r>
  <r>
    <x v="48"/>
    <x v="113"/>
    <n v="8.1111111111111125"/>
    <x v="15"/>
    <x v="3"/>
  </r>
  <r>
    <x v="48"/>
    <x v="114"/>
    <n v="1"/>
    <x v="15"/>
    <x v="3"/>
  </r>
  <r>
    <x v="48"/>
    <x v="115"/>
    <n v="5"/>
    <x v="15"/>
    <x v="3"/>
  </r>
  <r>
    <x v="48"/>
    <x v="116"/>
    <n v="9.1111111111111125"/>
    <x v="15"/>
    <x v="3"/>
  </r>
  <r>
    <x v="48"/>
    <x v="117"/>
    <n v="7.125"/>
    <x v="15"/>
    <x v="3"/>
  </r>
  <r>
    <x v="48"/>
    <x v="118"/>
    <n v="9.0666666666666664"/>
    <x v="15"/>
    <x v="3"/>
  </r>
  <r>
    <x v="48"/>
    <x v="119"/>
    <n v="8.375"/>
    <x v="15"/>
    <x v="3"/>
  </r>
  <r>
    <x v="48"/>
    <x v="120"/>
    <n v="9.2368421052631575"/>
    <x v="15"/>
    <x v="3"/>
  </r>
  <r>
    <x v="48"/>
    <x v="121"/>
    <n v="10"/>
    <x v="15"/>
    <x v="3"/>
  </r>
  <r>
    <x v="48"/>
    <x v="122"/>
    <n v="8.6875"/>
    <x v="15"/>
    <x v="3"/>
  </r>
  <r>
    <x v="48"/>
    <x v="123"/>
    <n v="9.875"/>
    <x v="15"/>
    <x v="3"/>
  </r>
  <r>
    <x v="48"/>
    <x v="124"/>
    <n v="0"/>
    <x v="15"/>
    <x v="3"/>
  </r>
  <r>
    <x v="48"/>
    <x v="112"/>
    <n v="7.75"/>
    <x v="16"/>
    <x v="3"/>
  </r>
  <r>
    <x v="48"/>
    <x v="113"/>
    <n v="8.1666666666666661"/>
    <x v="16"/>
    <x v="3"/>
  </r>
  <r>
    <x v="48"/>
    <x v="114"/>
    <n v="8"/>
    <x v="16"/>
    <x v="3"/>
  </r>
  <r>
    <x v="48"/>
    <x v="115"/>
    <n v="7"/>
    <x v="16"/>
    <x v="3"/>
  </r>
  <r>
    <x v="48"/>
    <x v="116"/>
    <n v="8.2608695652173907"/>
    <x v="16"/>
    <x v="3"/>
  </r>
  <r>
    <x v="48"/>
    <x v="117"/>
    <n v="7.4666666666666659"/>
    <x v="16"/>
    <x v="3"/>
  </r>
  <r>
    <x v="48"/>
    <x v="118"/>
    <n v="7.6923076923076925"/>
    <x v="16"/>
    <x v="3"/>
  </r>
  <r>
    <x v="48"/>
    <x v="119"/>
    <n v="7.333333333333333"/>
    <x v="16"/>
    <x v="3"/>
  </r>
  <r>
    <x v="48"/>
    <x v="120"/>
    <n v="8.815384615384616"/>
    <x v="16"/>
    <x v="3"/>
  </r>
  <r>
    <x v="48"/>
    <x v="121"/>
    <n v="8"/>
    <x v="16"/>
    <x v="3"/>
  </r>
  <r>
    <x v="48"/>
    <x v="122"/>
    <n v="8.9499999999999993"/>
    <x v="16"/>
    <x v="3"/>
  </r>
  <r>
    <x v="48"/>
    <x v="123"/>
    <n v="8.4285714285714306"/>
    <x v="16"/>
    <x v="3"/>
  </r>
  <r>
    <x v="48"/>
    <x v="124"/>
    <n v="6.75"/>
    <x v="16"/>
    <x v="3"/>
  </r>
  <r>
    <x v="56"/>
    <x v="125"/>
    <n v="64.954337899543376"/>
    <x v="0"/>
    <x v="2"/>
  </r>
  <r>
    <x v="56"/>
    <x v="126"/>
    <n v="28.614916286149164"/>
    <x v="0"/>
    <x v="2"/>
  </r>
  <r>
    <x v="56"/>
    <x v="4"/>
    <n v="6.4307458143074578"/>
    <x v="0"/>
    <x v="2"/>
  </r>
  <r>
    <x v="57"/>
    <x v="125"/>
    <n v="83.790801186943625"/>
    <x v="0"/>
    <x v="2"/>
  </r>
  <r>
    <x v="57"/>
    <x v="126"/>
    <n v="9.8850148367952517"/>
    <x v="0"/>
    <x v="2"/>
  </r>
  <r>
    <x v="57"/>
    <x v="4"/>
    <n v="6.3241839762611276"/>
    <x v="0"/>
    <x v="2"/>
  </r>
  <r>
    <x v="58"/>
    <x v="125"/>
    <n v="82.570521203063706"/>
    <x v="0"/>
    <x v="2"/>
  </r>
  <r>
    <x v="58"/>
    <x v="126"/>
    <n v="11.059219129460116"/>
    <x v="0"/>
    <x v="2"/>
  </r>
  <r>
    <x v="58"/>
    <x v="4"/>
    <n v="6.3702596674761818"/>
    <x v="0"/>
    <x v="2"/>
  </r>
  <r>
    <x v="59"/>
    <x v="125"/>
    <n v="78.490214352283317"/>
    <x v="0"/>
    <x v="2"/>
  </r>
  <r>
    <x v="59"/>
    <x v="126"/>
    <n v="15.191053122087604"/>
    <x v="0"/>
    <x v="2"/>
  </r>
  <r>
    <x v="59"/>
    <x v="4"/>
    <n v="6.3187325256290769"/>
    <x v="0"/>
    <x v="2"/>
  </r>
  <r>
    <x v="60"/>
    <x v="125"/>
    <n v="85.812314540059347"/>
    <x v="0"/>
    <x v="2"/>
  </r>
  <r>
    <x v="60"/>
    <x v="126"/>
    <n v="7.8635014836795252"/>
    <x v="0"/>
    <x v="2"/>
  </r>
  <r>
    <x v="60"/>
    <x v="4"/>
    <n v="6.3241839762611276"/>
    <x v="0"/>
    <x v="2"/>
  </r>
  <r>
    <x v="49"/>
    <x v="125"/>
    <n v="57.855685401595252"/>
    <x v="0"/>
    <x v="2"/>
  </r>
  <r>
    <x v="49"/>
    <x v="126"/>
    <n v="35.818957521795582"/>
    <x v="0"/>
    <x v="2"/>
  </r>
  <r>
    <x v="49"/>
    <x v="4"/>
    <n v="6.3253570766091638"/>
    <x v="0"/>
    <x v="2"/>
  </r>
  <r>
    <x v="50"/>
    <x v="125"/>
    <n v="77.497215001856659"/>
    <x v="0"/>
    <x v="2"/>
  </r>
  <r>
    <x v="50"/>
    <x v="126"/>
    <n v="16.171555885629409"/>
    <x v="0"/>
    <x v="2"/>
  </r>
  <r>
    <x v="50"/>
    <x v="4"/>
    <n v="6.3312291125139248"/>
    <x v="0"/>
    <x v="2"/>
  </r>
  <r>
    <x v="51"/>
    <x v="125"/>
    <n v="67.736900780379045"/>
    <x v="0"/>
    <x v="2"/>
  </r>
  <r>
    <x v="51"/>
    <x v="126"/>
    <n v="25.217391304347824"/>
    <x v="0"/>
    <x v="2"/>
  </r>
  <r>
    <x v="51"/>
    <x v="4"/>
    <n v="7.045707915273133"/>
    <x v="0"/>
    <x v="2"/>
  </r>
  <r>
    <x v="52"/>
    <x v="125"/>
    <n v="73.931623931623932"/>
    <x v="0"/>
    <x v="2"/>
  </r>
  <r>
    <x v="52"/>
    <x v="126"/>
    <n v="19.732441471571907"/>
    <x v="0"/>
    <x v="2"/>
  </r>
  <r>
    <x v="52"/>
    <x v="4"/>
    <n v="6.3359345968041616"/>
    <x v="0"/>
    <x v="2"/>
  </r>
  <r>
    <x v="53"/>
    <x v="125"/>
    <n v="71.087636932707355"/>
    <x v="0"/>
    <x v="2"/>
  </r>
  <r>
    <x v="53"/>
    <x v="126"/>
    <n v="22.672143974960875"/>
    <x v="0"/>
    <x v="2"/>
  </r>
  <r>
    <x v="53"/>
    <x v="4"/>
    <n v="6.2402190923317686"/>
    <x v="0"/>
    <x v="2"/>
  </r>
  <r>
    <x v="54"/>
    <x v="125"/>
    <n v="78.727744807121667"/>
    <x v="0"/>
    <x v="2"/>
  </r>
  <r>
    <x v="54"/>
    <x v="126"/>
    <n v="14.94807121661721"/>
    <x v="0"/>
    <x v="2"/>
  </r>
  <r>
    <x v="54"/>
    <x v="4"/>
    <n v="6.3241839762611276"/>
    <x v="0"/>
    <x v="2"/>
  </r>
  <r>
    <x v="55"/>
    <x v="125"/>
    <n v="89.966617210682486"/>
    <x v="0"/>
    <x v="2"/>
  </r>
  <r>
    <x v="55"/>
    <x v="126"/>
    <n v="3.7091988130563798"/>
    <x v="0"/>
    <x v="2"/>
  </r>
  <r>
    <x v="55"/>
    <x v="4"/>
    <n v="6.3241839762611276"/>
    <x v="0"/>
    <x v="2"/>
  </r>
  <r>
    <x v="56"/>
    <x v="125"/>
    <n v="42.616451932606545"/>
    <x v="1"/>
    <x v="2"/>
  </r>
  <r>
    <x v="56"/>
    <x v="126"/>
    <n v="54.112983151635284"/>
    <x v="1"/>
    <x v="2"/>
  </r>
  <r>
    <x v="56"/>
    <x v="4"/>
    <n v="3.2705649157581762"/>
    <x v="1"/>
    <x v="2"/>
  </r>
  <r>
    <x v="57"/>
    <x v="125"/>
    <n v="75.555555555555557"/>
    <x v="1"/>
    <x v="2"/>
  </r>
  <r>
    <x v="57"/>
    <x v="126"/>
    <n v="21.422222222222221"/>
    <x v="1"/>
    <x v="2"/>
  </r>
  <r>
    <x v="57"/>
    <x v="4"/>
    <n v="3.0222222222222221"/>
    <x v="1"/>
    <x v="2"/>
  </r>
  <r>
    <x v="58"/>
    <x v="125"/>
    <n v="73.765996343692876"/>
    <x v="1"/>
    <x v="2"/>
  </r>
  <r>
    <x v="58"/>
    <x v="126"/>
    <n v="23.126142595978063"/>
    <x v="1"/>
    <x v="2"/>
  </r>
  <r>
    <x v="58"/>
    <x v="4"/>
    <n v="3.1078610603290677"/>
    <x v="1"/>
    <x v="2"/>
  </r>
  <r>
    <x v="59"/>
    <x v="125"/>
    <n v="63.619909502262445"/>
    <x v="1"/>
    <x v="2"/>
  </r>
  <r>
    <x v="59"/>
    <x v="126"/>
    <n v="33.393665158371043"/>
    <x v="1"/>
    <x v="2"/>
  </r>
  <r>
    <x v="59"/>
    <x v="4"/>
    <n v="2.9864253393665159"/>
    <x v="1"/>
    <x v="2"/>
  </r>
  <r>
    <x v="60"/>
    <x v="125"/>
    <n v="84.355555555555554"/>
    <x v="1"/>
    <x v="2"/>
  </r>
  <r>
    <x v="60"/>
    <x v="126"/>
    <n v="12.622222222222222"/>
    <x v="1"/>
    <x v="2"/>
  </r>
  <r>
    <x v="60"/>
    <x v="4"/>
    <n v="3.0222222222222221"/>
    <x v="1"/>
    <x v="2"/>
  </r>
  <r>
    <x v="49"/>
    <x v="125"/>
    <n v="41.955555555555556"/>
    <x v="1"/>
    <x v="2"/>
  </r>
  <r>
    <x v="49"/>
    <x v="126"/>
    <n v="55.022222222222226"/>
    <x v="1"/>
    <x v="2"/>
  </r>
  <r>
    <x v="49"/>
    <x v="4"/>
    <n v="3.0222222222222221"/>
    <x v="1"/>
    <x v="2"/>
  </r>
  <r>
    <x v="50"/>
    <x v="125"/>
    <n v="61.81980374665477"/>
    <x v="1"/>
    <x v="2"/>
  </r>
  <r>
    <x v="50"/>
    <x v="126"/>
    <n v="35.147190008920603"/>
    <x v="1"/>
    <x v="2"/>
  </r>
  <r>
    <x v="50"/>
    <x v="4"/>
    <n v="3.0330062444246209"/>
    <x v="1"/>
    <x v="2"/>
  </r>
  <r>
    <x v="51"/>
    <x v="125"/>
    <n v="57.805907172995781"/>
    <x v="1"/>
    <x v="2"/>
  </r>
  <r>
    <x v="51"/>
    <x v="126"/>
    <n v="38.959212376933898"/>
    <x v="1"/>
    <x v="2"/>
  </r>
  <r>
    <x v="51"/>
    <x v="4"/>
    <n v="3.2348804500703237"/>
    <x v="1"/>
    <x v="2"/>
  </r>
  <r>
    <x v="52"/>
    <x v="125"/>
    <n v="56.964285714285715"/>
    <x v="1"/>
    <x v="2"/>
  </r>
  <r>
    <x v="52"/>
    <x v="126"/>
    <n v="40"/>
    <x v="1"/>
    <x v="2"/>
  </r>
  <r>
    <x v="52"/>
    <x v="4"/>
    <n v="3.0357142857142856"/>
    <x v="1"/>
    <x v="2"/>
  </r>
  <r>
    <x v="53"/>
    <x v="125"/>
    <n v="60.323159784560147"/>
    <x v="1"/>
    <x v="2"/>
  </r>
  <r>
    <x v="53"/>
    <x v="126"/>
    <n v="36.624775583482943"/>
    <x v="1"/>
    <x v="2"/>
  </r>
  <r>
    <x v="53"/>
    <x v="4"/>
    <n v="3.0520646319569122"/>
    <x v="1"/>
    <x v="2"/>
  </r>
  <r>
    <x v="54"/>
    <x v="125"/>
    <n v="76.888888888888886"/>
    <x v="1"/>
    <x v="2"/>
  </r>
  <r>
    <x v="54"/>
    <x v="126"/>
    <n v="20.088888888888889"/>
    <x v="1"/>
    <x v="2"/>
  </r>
  <r>
    <x v="54"/>
    <x v="4"/>
    <n v="3.0222222222222221"/>
    <x v="1"/>
    <x v="2"/>
  </r>
  <r>
    <x v="55"/>
    <x v="125"/>
    <n v="92.8"/>
    <x v="1"/>
    <x v="2"/>
  </r>
  <r>
    <x v="55"/>
    <x v="126"/>
    <n v="4.177777777777778"/>
    <x v="1"/>
    <x v="2"/>
  </r>
  <r>
    <x v="55"/>
    <x v="4"/>
    <n v="3.0222222222222221"/>
    <x v="1"/>
    <x v="2"/>
  </r>
  <r>
    <x v="56"/>
    <x v="125"/>
    <n v="82.798040283070222"/>
    <x v="2"/>
    <x v="2"/>
  </r>
  <r>
    <x v="56"/>
    <x v="126"/>
    <n v="8.2199237887860637"/>
    <x v="2"/>
    <x v="2"/>
  </r>
  <r>
    <x v="56"/>
    <x v="4"/>
    <n v="8.9820359281437128"/>
    <x v="2"/>
    <x v="2"/>
  </r>
  <r>
    <x v="57"/>
    <x v="125"/>
    <n v="89.402173913043484"/>
    <x v="2"/>
    <x v="2"/>
  </r>
  <r>
    <x v="57"/>
    <x v="126"/>
    <n v="1.6304347826086956"/>
    <x v="2"/>
    <x v="2"/>
  </r>
  <r>
    <x v="57"/>
    <x v="4"/>
    <n v="8.9673913043478262"/>
    <x v="2"/>
    <x v="2"/>
  </r>
  <r>
    <x v="58"/>
    <x v="125"/>
    <n v="87.928221859706369"/>
    <x v="2"/>
    <x v="2"/>
  </r>
  <r>
    <x v="58"/>
    <x v="126"/>
    <n v="3.0995106035889068"/>
    <x v="2"/>
    <x v="2"/>
  </r>
  <r>
    <x v="58"/>
    <x v="4"/>
    <n v="8.9722675367047309"/>
    <x v="2"/>
    <x v="2"/>
  </r>
  <r>
    <x v="59"/>
    <x v="125"/>
    <n v="89.33623503808488"/>
    <x v="2"/>
    <x v="2"/>
  </r>
  <r>
    <x v="59"/>
    <x v="126"/>
    <n v="1.6866158868335146"/>
    <x v="2"/>
    <x v="2"/>
  </r>
  <r>
    <x v="59"/>
    <x v="4"/>
    <n v="8.977149075081611"/>
    <x v="2"/>
    <x v="2"/>
  </r>
  <r>
    <x v="60"/>
    <x v="125"/>
    <n v="89.293478260869563"/>
    <x v="2"/>
    <x v="2"/>
  </r>
  <r>
    <x v="60"/>
    <x v="126"/>
    <n v="1.7391304347826086"/>
    <x v="2"/>
    <x v="2"/>
  </r>
  <r>
    <x v="60"/>
    <x v="4"/>
    <n v="8.9673913043478262"/>
    <x v="2"/>
    <x v="2"/>
  </r>
  <r>
    <x v="49"/>
    <x v="125"/>
    <n v="78.152173913043484"/>
    <x v="2"/>
    <x v="2"/>
  </r>
  <r>
    <x v="49"/>
    <x v="126"/>
    <n v="12.880434782608695"/>
    <x v="2"/>
    <x v="2"/>
  </r>
  <r>
    <x v="49"/>
    <x v="4"/>
    <n v="8.9673913043478262"/>
    <x v="2"/>
    <x v="2"/>
  </r>
  <r>
    <x v="50"/>
    <x v="125"/>
    <n v="88.152173913043484"/>
    <x v="2"/>
    <x v="2"/>
  </r>
  <r>
    <x v="50"/>
    <x v="126"/>
    <n v="2.8804347826086958"/>
    <x v="2"/>
    <x v="2"/>
  </r>
  <r>
    <x v="50"/>
    <x v="4"/>
    <n v="8.9673913043478262"/>
    <x v="2"/>
    <x v="2"/>
  </r>
  <r>
    <x v="51"/>
    <x v="125"/>
    <n v="80.182752712735578"/>
    <x v="2"/>
    <x v="2"/>
  </r>
  <r>
    <x v="51"/>
    <x v="126"/>
    <n v="10.451170759565962"/>
    <x v="2"/>
    <x v="2"/>
  </r>
  <r>
    <x v="51"/>
    <x v="4"/>
    <n v="9.3660765276984588"/>
    <x v="2"/>
    <x v="2"/>
  </r>
  <r>
    <x v="52"/>
    <x v="125"/>
    <n v="85.465432770821991"/>
    <x v="2"/>
    <x v="2"/>
  </r>
  <r>
    <x v="52"/>
    <x v="126"/>
    <n v="5.5525313010342954"/>
    <x v="2"/>
    <x v="2"/>
  </r>
  <r>
    <x v="52"/>
    <x v="4"/>
    <n v="8.9820359281437128"/>
    <x v="2"/>
    <x v="2"/>
  </r>
  <r>
    <x v="53"/>
    <x v="125"/>
    <n v="82.121573301549461"/>
    <x v="2"/>
    <x v="2"/>
  </r>
  <r>
    <x v="53"/>
    <x v="126"/>
    <n v="8.9988081048867699"/>
    <x v="2"/>
    <x v="2"/>
  </r>
  <r>
    <x v="53"/>
    <x v="4"/>
    <n v="8.8796185935637659"/>
    <x v="2"/>
    <x v="2"/>
  </r>
  <r>
    <x v="54"/>
    <x v="125"/>
    <n v="87.608695652173907"/>
    <x v="2"/>
    <x v="2"/>
  </r>
  <r>
    <x v="54"/>
    <x v="126"/>
    <n v="3.4239130434782608"/>
    <x v="2"/>
    <x v="2"/>
  </r>
  <r>
    <x v="54"/>
    <x v="4"/>
    <n v="8.9673913043478262"/>
    <x v="2"/>
    <x v="2"/>
  </r>
  <r>
    <x v="55"/>
    <x v="125"/>
    <n v="89.945652173913047"/>
    <x v="2"/>
    <x v="2"/>
  </r>
  <r>
    <x v="55"/>
    <x v="126"/>
    <n v="1.0869565217391304"/>
    <x v="2"/>
    <x v="2"/>
  </r>
  <r>
    <x v="55"/>
    <x v="4"/>
    <n v="8.9673913043478262"/>
    <x v="2"/>
    <x v="2"/>
  </r>
  <r>
    <x v="56"/>
    <x v="125"/>
    <n v="57.507082152974505"/>
    <x v="3"/>
    <x v="2"/>
  </r>
  <r>
    <x v="56"/>
    <x v="126"/>
    <n v="39.518413597733712"/>
    <x v="3"/>
    <x v="2"/>
  </r>
  <r>
    <x v="56"/>
    <x v="4"/>
    <n v="2.9745042492917846"/>
    <x v="3"/>
    <x v="2"/>
  </r>
  <r>
    <x v="57"/>
    <x v="125"/>
    <n v="80.563380281690144"/>
    <x v="3"/>
    <x v="2"/>
  </r>
  <r>
    <x v="57"/>
    <x v="126"/>
    <n v="16.47887323943662"/>
    <x v="3"/>
    <x v="2"/>
  </r>
  <r>
    <x v="57"/>
    <x v="4"/>
    <n v="2.9577464788732395"/>
    <x v="3"/>
    <x v="2"/>
  </r>
  <r>
    <x v="58"/>
    <x v="125"/>
    <n v="83.522727272727266"/>
    <x v="3"/>
    <x v="2"/>
  </r>
  <r>
    <x v="58"/>
    <x v="126"/>
    <n v="13.494318181818182"/>
    <x v="3"/>
    <x v="2"/>
  </r>
  <r>
    <x v="58"/>
    <x v="4"/>
    <n v="2.9829545454545454"/>
    <x v="3"/>
    <x v="2"/>
  </r>
  <r>
    <x v="59"/>
    <x v="125"/>
    <n v="71.932299012693932"/>
    <x v="3"/>
    <x v="2"/>
  </r>
  <r>
    <x v="59"/>
    <x v="126"/>
    <n v="25.105782792665725"/>
    <x v="3"/>
    <x v="2"/>
  </r>
  <r>
    <x v="59"/>
    <x v="4"/>
    <n v="2.9619181946403383"/>
    <x v="3"/>
    <x v="2"/>
  </r>
  <r>
    <x v="60"/>
    <x v="125"/>
    <n v="78.450704225352112"/>
    <x v="3"/>
    <x v="2"/>
  </r>
  <r>
    <x v="60"/>
    <x v="126"/>
    <n v="18.591549295774648"/>
    <x v="3"/>
    <x v="2"/>
  </r>
  <r>
    <x v="60"/>
    <x v="4"/>
    <n v="2.9577464788732395"/>
    <x v="3"/>
    <x v="2"/>
  </r>
  <r>
    <x v="49"/>
    <x v="125"/>
    <n v="43.018335684062059"/>
    <x v="3"/>
    <x v="2"/>
  </r>
  <r>
    <x v="49"/>
    <x v="126"/>
    <n v="54.019746121297601"/>
    <x v="3"/>
    <x v="2"/>
  </r>
  <r>
    <x v="49"/>
    <x v="4"/>
    <n v="2.9619181946403383"/>
    <x v="3"/>
    <x v="2"/>
  </r>
  <r>
    <x v="50"/>
    <x v="125"/>
    <n v="71.267605633802816"/>
    <x v="3"/>
    <x v="2"/>
  </r>
  <r>
    <x v="50"/>
    <x v="126"/>
    <n v="25.774647887323944"/>
    <x v="3"/>
    <x v="2"/>
  </r>
  <r>
    <x v="50"/>
    <x v="4"/>
    <n v="2.9577464788732395"/>
    <x v="3"/>
    <x v="2"/>
  </r>
  <r>
    <x v="51"/>
    <x v="125"/>
    <n v="56.81818181818182"/>
    <x v="3"/>
    <x v="2"/>
  </r>
  <r>
    <x v="51"/>
    <x v="126"/>
    <n v="39.669421487603309"/>
    <x v="3"/>
    <x v="2"/>
  </r>
  <r>
    <x v="51"/>
    <x v="4"/>
    <n v="3.5123966942148761"/>
    <x v="3"/>
    <x v="2"/>
  </r>
  <r>
    <x v="52"/>
    <x v="125"/>
    <n v="67.79661016949153"/>
    <x v="3"/>
    <x v="2"/>
  </r>
  <r>
    <x v="52"/>
    <x v="126"/>
    <n v="29.237288135593221"/>
    <x v="3"/>
    <x v="2"/>
  </r>
  <r>
    <x v="52"/>
    <x v="4"/>
    <n v="2.9661016949152543"/>
    <x v="3"/>
    <x v="2"/>
  </r>
  <r>
    <x v="53"/>
    <x v="125"/>
    <n v="60.179640718562872"/>
    <x v="3"/>
    <x v="2"/>
  </r>
  <r>
    <x v="53"/>
    <x v="126"/>
    <n v="36.82634730538922"/>
    <x v="3"/>
    <x v="2"/>
  </r>
  <r>
    <x v="53"/>
    <x v="4"/>
    <n v="2.9940119760479043"/>
    <x v="3"/>
    <x v="2"/>
  </r>
  <r>
    <x v="54"/>
    <x v="125"/>
    <n v="63.802816901408448"/>
    <x v="3"/>
    <x v="2"/>
  </r>
  <r>
    <x v="54"/>
    <x v="126"/>
    <n v="33.239436619718312"/>
    <x v="3"/>
    <x v="2"/>
  </r>
  <r>
    <x v="54"/>
    <x v="4"/>
    <n v="2.9577464788732395"/>
    <x v="3"/>
    <x v="2"/>
  </r>
  <r>
    <x v="55"/>
    <x v="125"/>
    <n v="89.436619718309856"/>
    <x v="3"/>
    <x v="2"/>
  </r>
  <r>
    <x v="55"/>
    <x v="126"/>
    <n v="7.605633802816901"/>
    <x v="3"/>
    <x v="2"/>
  </r>
  <r>
    <x v="55"/>
    <x v="4"/>
    <n v="2.9577464788732395"/>
    <x v="3"/>
    <x v="2"/>
  </r>
  <r>
    <x v="56"/>
    <x v="125"/>
    <n v="71.511627906976742"/>
    <x v="4"/>
    <x v="2"/>
  </r>
  <r>
    <x v="56"/>
    <x v="126"/>
    <n v="20.058139534883722"/>
    <x v="4"/>
    <x v="2"/>
  </r>
  <r>
    <x v="56"/>
    <x v="4"/>
    <n v="8.4302325581395348"/>
    <x v="4"/>
    <x v="2"/>
  </r>
  <r>
    <x v="57"/>
    <x v="125"/>
    <n v="89.275362318840578"/>
    <x v="4"/>
    <x v="2"/>
  </r>
  <r>
    <x v="57"/>
    <x v="126"/>
    <n v="2.318840579710145"/>
    <x v="4"/>
    <x v="2"/>
  </r>
  <r>
    <x v="57"/>
    <x v="4"/>
    <n v="8.4057971014492754"/>
    <x v="4"/>
    <x v="2"/>
  </r>
  <r>
    <x v="58"/>
    <x v="125"/>
    <n v="86.666666666666671"/>
    <x v="4"/>
    <x v="2"/>
  </r>
  <r>
    <x v="58"/>
    <x v="126"/>
    <n v="4.9275362318840576"/>
    <x v="4"/>
    <x v="2"/>
  </r>
  <r>
    <x v="58"/>
    <x v="4"/>
    <n v="8.4057971014492754"/>
    <x v="4"/>
    <x v="2"/>
  </r>
  <r>
    <x v="59"/>
    <x v="125"/>
    <n v="82.72859216255442"/>
    <x v="4"/>
    <x v="2"/>
  </r>
  <r>
    <x v="59"/>
    <x v="126"/>
    <n v="8.8534107402031932"/>
    <x v="4"/>
    <x v="2"/>
  </r>
  <r>
    <x v="59"/>
    <x v="4"/>
    <n v="8.417997097242381"/>
    <x v="4"/>
    <x v="2"/>
  </r>
  <r>
    <x v="60"/>
    <x v="125"/>
    <n v="88.405797101449281"/>
    <x v="4"/>
    <x v="2"/>
  </r>
  <r>
    <x v="60"/>
    <x v="126"/>
    <n v="3.1884057971014492"/>
    <x v="4"/>
    <x v="2"/>
  </r>
  <r>
    <x v="60"/>
    <x v="4"/>
    <n v="8.4057971014492754"/>
    <x v="4"/>
    <x v="2"/>
  </r>
  <r>
    <x v="49"/>
    <x v="125"/>
    <n v="63.333333333333336"/>
    <x v="4"/>
    <x v="2"/>
  </r>
  <r>
    <x v="49"/>
    <x v="126"/>
    <n v="28.260869565217391"/>
    <x v="4"/>
    <x v="2"/>
  </r>
  <r>
    <x v="49"/>
    <x v="4"/>
    <n v="8.4057971014492754"/>
    <x v="4"/>
    <x v="2"/>
  </r>
  <r>
    <x v="50"/>
    <x v="125"/>
    <n v="83.188405797101453"/>
    <x v="4"/>
    <x v="2"/>
  </r>
  <r>
    <x v="50"/>
    <x v="126"/>
    <n v="8.4057971014492754"/>
    <x v="4"/>
    <x v="2"/>
  </r>
  <r>
    <x v="50"/>
    <x v="4"/>
    <n v="8.4057971014492754"/>
    <x v="4"/>
    <x v="2"/>
  </r>
  <r>
    <x v="51"/>
    <x v="125"/>
    <n v="69.982847341337902"/>
    <x v="4"/>
    <x v="2"/>
  </r>
  <r>
    <x v="51"/>
    <x v="126"/>
    <n v="21.440823327615782"/>
    <x v="4"/>
    <x v="2"/>
  </r>
  <r>
    <x v="51"/>
    <x v="4"/>
    <n v="8.5763293310463116"/>
    <x v="4"/>
    <x v="2"/>
  </r>
  <r>
    <x v="52"/>
    <x v="125"/>
    <n v="81.884057971014499"/>
    <x v="4"/>
    <x v="2"/>
  </r>
  <r>
    <x v="52"/>
    <x v="126"/>
    <n v="9.7101449275362324"/>
    <x v="4"/>
    <x v="2"/>
  </r>
  <r>
    <x v="52"/>
    <x v="4"/>
    <n v="8.4057971014492754"/>
    <x v="4"/>
    <x v="2"/>
  </r>
  <r>
    <x v="53"/>
    <x v="125"/>
    <n v="83.004552352048563"/>
    <x v="4"/>
    <x v="2"/>
  </r>
  <r>
    <x v="53"/>
    <x v="126"/>
    <n v="8.6494688922610017"/>
    <x v="4"/>
    <x v="2"/>
  </r>
  <r>
    <x v="53"/>
    <x v="4"/>
    <n v="8.3459787556904406"/>
    <x v="4"/>
    <x v="2"/>
  </r>
  <r>
    <x v="54"/>
    <x v="125"/>
    <n v="82.318840579710141"/>
    <x v="4"/>
    <x v="2"/>
  </r>
  <r>
    <x v="54"/>
    <x v="126"/>
    <n v="9.27536231884058"/>
    <x v="4"/>
    <x v="2"/>
  </r>
  <r>
    <x v="54"/>
    <x v="4"/>
    <n v="8.4057971014492754"/>
    <x v="4"/>
    <x v="2"/>
  </r>
  <r>
    <x v="55"/>
    <x v="125"/>
    <n v="89.710144927536234"/>
    <x v="4"/>
    <x v="2"/>
  </r>
  <r>
    <x v="55"/>
    <x v="126"/>
    <n v="1.8840579710144927"/>
    <x v="4"/>
    <x v="2"/>
  </r>
  <r>
    <x v="55"/>
    <x v="4"/>
    <n v="8.4057971014492754"/>
    <x v="4"/>
    <x v="2"/>
  </r>
  <r>
    <x v="56"/>
    <x v="125"/>
    <n v="67.010309278350519"/>
    <x v="5"/>
    <x v="2"/>
  </r>
  <r>
    <x v="56"/>
    <x v="126"/>
    <n v="25.773195876288661"/>
    <x v="5"/>
    <x v="2"/>
  </r>
  <r>
    <x v="56"/>
    <x v="4"/>
    <n v="7.2164948453608249"/>
    <x v="5"/>
    <x v="2"/>
  </r>
  <r>
    <x v="57"/>
    <x v="125"/>
    <n v="90.769230769230774"/>
    <x v="5"/>
    <x v="2"/>
  </r>
  <r>
    <x v="57"/>
    <x v="126"/>
    <n v="2.0512820512820511"/>
    <x v="5"/>
    <x v="2"/>
  </r>
  <r>
    <x v="57"/>
    <x v="4"/>
    <n v="7.1794871794871797"/>
    <x v="5"/>
    <x v="2"/>
  </r>
  <r>
    <x v="58"/>
    <x v="125"/>
    <n v="90.256410256410263"/>
    <x v="5"/>
    <x v="2"/>
  </r>
  <r>
    <x v="58"/>
    <x v="126"/>
    <n v="2.5641025641025643"/>
    <x v="5"/>
    <x v="2"/>
  </r>
  <r>
    <x v="58"/>
    <x v="4"/>
    <n v="7.1794871794871797"/>
    <x v="5"/>
    <x v="2"/>
  </r>
  <r>
    <x v="59"/>
    <x v="125"/>
    <n v="81.538461538461533"/>
    <x v="5"/>
    <x v="2"/>
  </r>
  <r>
    <x v="59"/>
    <x v="126"/>
    <n v="11.282051282051283"/>
    <x v="5"/>
    <x v="2"/>
  </r>
  <r>
    <x v="59"/>
    <x v="4"/>
    <n v="7.1794871794871797"/>
    <x v="5"/>
    <x v="2"/>
  </r>
  <r>
    <x v="60"/>
    <x v="125"/>
    <n v="90.256410256410263"/>
    <x v="5"/>
    <x v="2"/>
  </r>
  <r>
    <x v="60"/>
    <x v="126"/>
    <n v="2.5641025641025643"/>
    <x v="5"/>
    <x v="2"/>
  </r>
  <r>
    <x v="60"/>
    <x v="4"/>
    <n v="7.1794871794871797"/>
    <x v="5"/>
    <x v="2"/>
  </r>
  <r>
    <x v="49"/>
    <x v="125"/>
    <n v="62.051282051282051"/>
    <x v="5"/>
    <x v="2"/>
  </r>
  <r>
    <x v="49"/>
    <x v="126"/>
    <n v="30.76923076923077"/>
    <x v="5"/>
    <x v="2"/>
  </r>
  <r>
    <x v="49"/>
    <x v="4"/>
    <n v="7.1794871794871797"/>
    <x v="5"/>
    <x v="2"/>
  </r>
  <r>
    <x v="50"/>
    <x v="125"/>
    <n v="78.974358974358978"/>
    <x v="5"/>
    <x v="2"/>
  </r>
  <r>
    <x v="50"/>
    <x v="126"/>
    <n v="13.846153846153847"/>
    <x v="5"/>
    <x v="2"/>
  </r>
  <r>
    <x v="50"/>
    <x v="4"/>
    <n v="7.1794871794871797"/>
    <x v="5"/>
    <x v="2"/>
  </r>
  <r>
    <x v="51"/>
    <x v="125"/>
    <n v="62.589928057553955"/>
    <x v="5"/>
    <x v="2"/>
  </r>
  <r>
    <x v="51"/>
    <x v="126"/>
    <n v="28.776978417266186"/>
    <x v="5"/>
    <x v="2"/>
  </r>
  <r>
    <x v="51"/>
    <x v="4"/>
    <n v="8.6330935251798557"/>
    <x v="5"/>
    <x v="2"/>
  </r>
  <r>
    <x v="52"/>
    <x v="125"/>
    <n v="84.615384615384613"/>
    <x v="5"/>
    <x v="2"/>
  </r>
  <r>
    <x v="52"/>
    <x v="126"/>
    <n v="8.2051282051282044"/>
    <x v="5"/>
    <x v="2"/>
  </r>
  <r>
    <x v="52"/>
    <x v="4"/>
    <n v="7.1794871794871797"/>
    <x v="5"/>
    <x v="2"/>
  </r>
  <r>
    <x v="53"/>
    <x v="125"/>
    <n v="85.714285714285708"/>
    <x v="5"/>
    <x v="2"/>
  </r>
  <r>
    <x v="53"/>
    <x v="126"/>
    <n v="7.4074074074074074"/>
    <x v="5"/>
    <x v="2"/>
  </r>
  <r>
    <x v="53"/>
    <x v="4"/>
    <n v="6.8783068783068781"/>
    <x v="5"/>
    <x v="2"/>
  </r>
  <r>
    <x v="54"/>
    <x v="125"/>
    <n v="85.128205128205124"/>
    <x v="5"/>
    <x v="2"/>
  </r>
  <r>
    <x v="54"/>
    <x v="126"/>
    <n v="7.6923076923076925"/>
    <x v="5"/>
    <x v="2"/>
  </r>
  <r>
    <x v="54"/>
    <x v="4"/>
    <n v="7.1794871794871797"/>
    <x v="5"/>
    <x v="2"/>
  </r>
  <r>
    <x v="55"/>
    <x v="125"/>
    <n v="92.307692307692307"/>
    <x v="5"/>
    <x v="2"/>
  </r>
  <r>
    <x v="55"/>
    <x v="126"/>
    <n v="0.51282051282051277"/>
    <x v="5"/>
    <x v="2"/>
  </r>
  <r>
    <x v="55"/>
    <x v="4"/>
    <n v="7.1794871794871797"/>
    <x v="5"/>
    <x v="2"/>
  </r>
  <r>
    <x v="56"/>
    <x v="125"/>
    <n v="76.666666666666671"/>
    <x v="6"/>
    <x v="2"/>
  </r>
  <r>
    <x v="56"/>
    <x v="126"/>
    <n v="13.333333333333334"/>
    <x v="6"/>
    <x v="2"/>
  </r>
  <r>
    <x v="56"/>
    <x v="4"/>
    <n v="10"/>
    <x v="6"/>
    <x v="2"/>
  </r>
  <r>
    <x v="57"/>
    <x v="125"/>
    <n v="88.429752066115697"/>
    <x v="6"/>
    <x v="2"/>
  </r>
  <r>
    <x v="57"/>
    <x v="126"/>
    <n v="1.6528925619834711"/>
    <x v="6"/>
    <x v="2"/>
  </r>
  <r>
    <x v="57"/>
    <x v="4"/>
    <n v="9.9173553719008272"/>
    <x v="6"/>
    <x v="2"/>
  </r>
  <r>
    <x v="58"/>
    <x v="125"/>
    <n v="85.950413223140501"/>
    <x v="6"/>
    <x v="2"/>
  </r>
  <r>
    <x v="58"/>
    <x v="126"/>
    <n v="4.1322314049586772"/>
    <x v="6"/>
    <x v="2"/>
  </r>
  <r>
    <x v="58"/>
    <x v="4"/>
    <n v="9.9173553719008272"/>
    <x v="6"/>
    <x v="2"/>
  </r>
  <r>
    <x v="59"/>
    <x v="125"/>
    <n v="83.471074380165291"/>
    <x v="6"/>
    <x v="2"/>
  </r>
  <r>
    <x v="59"/>
    <x v="126"/>
    <n v="6.6115702479338845"/>
    <x v="6"/>
    <x v="2"/>
  </r>
  <r>
    <x v="59"/>
    <x v="4"/>
    <n v="9.9173553719008272"/>
    <x v="6"/>
    <x v="2"/>
  </r>
  <r>
    <x v="60"/>
    <x v="125"/>
    <n v="89.256198347107443"/>
    <x v="6"/>
    <x v="2"/>
  </r>
  <r>
    <x v="60"/>
    <x v="126"/>
    <n v="0.82644628099173556"/>
    <x v="6"/>
    <x v="2"/>
  </r>
  <r>
    <x v="60"/>
    <x v="4"/>
    <n v="9.9173553719008272"/>
    <x v="6"/>
    <x v="2"/>
  </r>
  <r>
    <x v="49"/>
    <x v="125"/>
    <n v="67.768595041322314"/>
    <x v="6"/>
    <x v="2"/>
  </r>
  <r>
    <x v="49"/>
    <x v="126"/>
    <n v="22.314049586776861"/>
    <x v="6"/>
    <x v="2"/>
  </r>
  <r>
    <x v="49"/>
    <x v="4"/>
    <n v="9.9173553719008272"/>
    <x v="6"/>
    <x v="2"/>
  </r>
  <r>
    <x v="50"/>
    <x v="125"/>
    <n v="85.123966942148755"/>
    <x v="6"/>
    <x v="2"/>
  </r>
  <r>
    <x v="50"/>
    <x v="126"/>
    <n v="4.9586776859504136"/>
    <x v="6"/>
    <x v="2"/>
  </r>
  <r>
    <x v="50"/>
    <x v="4"/>
    <n v="9.9173553719008272"/>
    <x v="6"/>
    <x v="2"/>
  </r>
  <r>
    <x v="51"/>
    <x v="125"/>
    <n v="73.873873873873876"/>
    <x v="6"/>
    <x v="2"/>
  </r>
  <r>
    <x v="51"/>
    <x v="126"/>
    <n v="15.315315315315315"/>
    <x v="6"/>
    <x v="2"/>
  </r>
  <r>
    <x v="51"/>
    <x v="4"/>
    <n v="10.810810810810811"/>
    <x v="6"/>
    <x v="2"/>
  </r>
  <r>
    <x v="52"/>
    <x v="125"/>
    <n v="84.297520661157023"/>
    <x v="6"/>
    <x v="2"/>
  </r>
  <r>
    <x v="52"/>
    <x v="126"/>
    <n v="5.785123966942149"/>
    <x v="6"/>
    <x v="2"/>
  </r>
  <r>
    <x v="52"/>
    <x v="4"/>
    <n v="9.9173553719008272"/>
    <x v="6"/>
    <x v="2"/>
  </r>
  <r>
    <x v="53"/>
    <x v="125"/>
    <n v="86.206896551724142"/>
    <x v="6"/>
    <x v="2"/>
  </r>
  <r>
    <x v="53"/>
    <x v="126"/>
    <n v="4.3103448275862073"/>
    <x v="6"/>
    <x v="2"/>
  </r>
  <r>
    <x v="53"/>
    <x v="4"/>
    <n v="9.4827586206896548"/>
    <x v="6"/>
    <x v="2"/>
  </r>
  <r>
    <x v="54"/>
    <x v="125"/>
    <n v="84.297520661157023"/>
    <x v="6"/>
    <x v="2"/>
  </r>
  <r>
    <x v="54"/>
    <x v="126"/>
    <n v="5.785123966942149"/>
    <x v="6"/>
    <x v="2"/>
  </r>
  <r>
    <x v="54"/>
    <x v="4"/>
    <n v="9.9173553719008272"/>
    <x v="6"/>
    <x v="2"/>
  </r>
  <r>
    <x v="55"/>
    <x v="125"/>
    <n v="90.082644628099175"/>
    <x v="6"/>
    <x v="2"/>
  </r>
  <r>
    <x v="55"/>
    <x v="126"/>
    <n v="0"/>
    <x v="6"/>
    <x v="2"/>
  </r>
  <r>
    <x v="55"/>
    <x v="4"/>
    <n v="9.9173553719008272"/>
    <x v="6"/>
    <x v="2"/>
  </r>
  <r>
    <x v="56"/>
    <x v="125"/>
    <n v="71.144278606965173"/>
    <x v="7"/>
    <x v="2"/>
  </r>
  <r>
    <x v="56"/>
    <x v="126"/>
    <n v="19.900497512437809"/>
    <x v="7"/>
    <x v="2"/>
  </r>
  <r>
    <x v="56"/>
    <x v="4"/>
    <n v="8.9552238805970141"/>
    <x v="7"/>
    <x v="2"/>
  </r>
  <r>
    <x v="57"/>
    <x v="125"/>
    <n v="88.059701492537314"/>
    <x v="7"/>
    <x v="2"/>
  </r>
  <r>
    <x v="57"/>
    <x v="126"/>
    <n v="2.9850746268656718"/>
    <x v="7"/>
    <x v="2"/>
  </r>
  <r>
    <x v="57"/>
    <x v="4"/>
    <n v="8.9552238805970141"/>
    <x v="7"/>
    <x v="2"/>
  </r>
  <r>
    <x v="58"/>
    <x v="125"/>
    <n v="83.084577114427859"/>
    <x v="7"/>
    <x v="2"/>
  </r>
  <r>
    <x v="58"/>
    <x v="126"/>
    <n v="7.9601990049751246"/>
    <x v="7"/>
    <x v="2"/>
  </r>
  <r>
    <x v="58"/>
    <x v="4"/>
    <n v="8.9552238805970141"/>
    <x v="7"/>
    <x v="2"/>
  </r>
  <r>
    <x v="59"/>
    <x v="125"/>
    <n v="83"/>
    <x v="7"/>
    <x v="2"/>
  </r>
  <r>
    <x v="59"/>
    <x v="126"/>
    <n v="8"/>
    <x v="7"/>
    <x v="2"/>
  </r>
  <r>
    <x v="59"/>
    <x v="4"/>
    <n v="9"/>
    <x v="7"/>
    <x v="2"/>
  </r>
  <r>
    <x v="60"/>
    <x v="125"/>
    <n v="86.567164179104481"/>
    <x v="7"/>
    <x v="2"/>
  </r>
  <r>
    <x v="60"/>
    <x v="126"/>
    <n v="4.4776119402985071"/>
    <x v="7"/>
    <x v="2"/>
  </r>
  <r>
    <x v="60"/>
    <x v="4"/>
    <n v="8.9552238805970141"/>
    <x v="7"/>
    <x v="2"/>
  </r>
  <r>
    <x v="49"/>
    <x v="125"/>
    <n v="68.656716417910445"/>
    <x v="7"/>
    <x v="2"/>
  </r>
  <r>
    <x v="49"/>
    <x v="126"/>
    <n v="22.388059701492537"/>
    <x v="7"/>
    <x v="2"/>
  </r>
  <r>
    <x v="49"/>
    <x v="4"/>
    <n v="8.9552238805970141"/>
    <x v="7"/>
    <x v="2"/>
  </r>
  <r>
    <x v="50"/>
    <x v="125"/>
    <n v="83.582089552238813"/>
    <x v="7"/>
    <x v="2"/>
  </r>
  <r>
    <x v="50"/>
    <x v="126"/>
    <n v="7.4626865671641793"/>
    <x v="7"/>
    <x v="2"/>
  </r>
  <r>
    <x v="50"/>
    <x v="4"/>
    <n v="8.9552238805970141"/>
    <x v="7"/>
    <x v="2"/>
  </r>
  <r>
    <x v="51"/>
    <x v="125"/>
    <n v="72.832369942196536"/>
    <x v="7"/>
    <x v="2"/>
  </r>
  <r>
    <x v="51"/>
    <x v="126"/>
    <n v="19.653179190751445"/>
    <x v="7"/>
    <x v="2"/>
  </r>
  <r>
    <x v="51"/>
    <x v="4"/>
    <n v="7.5144508670520231"/>
    <x v="7"/>
    <x v="2"/>
  </r>
  <r>
    <x v="52"/>
    <x v="125"/>
    <n v="79.601990049751237"/>
    <x v="7"/>
    <x v="2"/>
  </r>
  <r>
    <x v="52"/>
    <x v="126"/>
    <n v="11.442786069651742"/>
    <x v="7"/>
    <x v="2"/>
  </r>
  <r>
    <x v="52"/>
    <x v="4"/>
    <n v="8.9552238805970141"/>
    <x v="7"/>
    <x v="2"/>
  </r>
  <r>
    <x v="53"/>
    <x v="125"/>
    <n v="80.612244897959187"/>
    <x v="7"/>
    <x v="2"/>
  </r>
  <r>
    <x v="53"/>
    <x v="126"/>
    <n v="10.204081632653061"/>
    <x v="7"/>
    <x v="2"/>
  </r>
  <r>
    <x v="53"/>
    <x v="4"/>
    <n v="9.183673469387756"/>
    <x v="7"/>
    <x v="2"/>
  </r>
  <r>
    <x v="54"/>
    <x v="125"/>
    <n v="83.084577114427859"/>
    <x v="7"/>
    <x v="2"/>
  </r>
  <r>
    <x v="54"/>
    <x v="126"/>
    <n v="7.9601990049751246"/>
    <x v="7"/>
    <x v="2"/>
  </r>
  <r>
    <x v="54"/>
    <x v="4"/>
    <n v="8.9552238805970141"/>
    <x v="7"/>
    <x v="2"/>
  </r>
  <r>
    <x v="55"/>
    <x v="125"/>
    <n v="88.059701492537314"/>
    <x v="7"/>
    <x v="2"/>
  </r>
  <r>
    <x v="55"/>
    <x v="126"/>
    <n v="2.9850746268656718"/>
    <x v="7"/>
    <x v="2"/>
  </r>
  <r>
    <x v="55"/>
    <x v="4"/>
    <n v="8.9552238805970141"/>
    <x v="7"/>
    <x v="2"/>
  </r>
  <r>
    <x v="56"/>
    <x v="125"/>
    <n v="73.410404624277461"/>
    <x v="8"/>
    <x v="2"/>
  </r>
  <r>
    <x v="56"/>
    <x v="126"/>
    <n v="18.497109826589597"/>
    <x v="8"/>
    <x v="2"/>
  </r>
  <r>
    <x v="56"/>
    <x v="4"/>
    <n v="8.0924855491329488"/>
    <x v="8"/>
    <x v="2"/>
  </r>
  <r>
    <x v="57"/>
    <x v="125"/>
    <n v="89.595375722543352"/>
    <x v="8"/>
    <x v="2"/>
  </r>
  <r>
    <x v="57"/>
    <x v="126"/>
    <n v="2.3121387283236996"/>
    <x v="8"/>
    <x v="2"/>
  </r>
  <r>
    <x v="57"/>
    <x v="4"/>
    <n v="8.0924855491329488"/>
    <x v="8"/>
    <x v="2"/>
  </r>
  <r>
    <x v="58"/>
    <x v="125"/>
    <n v="87.283236994219649"/>
    <x v="8"/>
    <x v="2"/>
  </r>
  <r>
    <x v="58"/>
    <x v="126"/>
    <n v="4.6242774566473992"/>
    <x v="8"/>
    <x v="2"/>
  </r>
  <r>
    <x v="58"/>
    <x v="4"/>
    <n v="8.0924855491329488"/>
    <x v="8"/>
    <x v="2"/>
  </r>
  <r>
    <x v="59"/>
    <x v="125"/>
    <n v="83.236994219653184"/>
    <x v="8"/>
    <x v="2"/>
  </r>
  <r>
    <x v="59"/>
    <x v="126"/>
    <n v="8.6705202312138727"/>
    <x v="8"/>
    <x v="2"/>
  </r>
  <r>
    <x v="59"/>
    <x v="4"/>
    <n v="8.0924855491329488"/>
    <x v="8"/>
    <x v="2"/>
  </r>
  <r>
    <x v="60"/>
    <x v="125"/>
    <n v="87.861271676300575"/>
    <x v="8"/>
    <x v="2"/>
  </r>
  <r>
    <x v="60"/>
    <x v="126"/>
    <n v="4.0462427745664744"/>
    <x v="8"/>
    <x v="2"/>
  </r>
  <r>
    <x v="60"/>
    <x v="4"/>
    <n v="8.0924855491329488"/>
    <x v="8"/>
    <x v="2"/>
  </r>
  <r>
    <x v="49"/>
    <x v="125"/>
    <n v="55.491329479768787"/>
    <x v="8"/>
    <x v="2"/>
  </r>
  <r>
    <x v="49"/>
    <x v="126"/>
    <n v="36.416184971098268"/>
    <x v="8"/>
    <x v="2"/>
  </r>
  <r>
    <x v="49"/>
    <x v="4"/>
    <n v="8.0924855491329488"/>
    <x v="8"/>
    <x v="2"/>
  </r>
  <r>
    <x v="50"/>
    <x v="125"/>
    <n v="86.127167630057798"/>
    <x v="8"/>
    <x v="2"/>
  </r>
  <r>
    <x v="50"/>
    <x v="126"/>
    <n v="5.7803468208092488"/>
    <x v="8"/>
    <x v="2"/>
  </r>
  <r>
    <x v="50"/>
    <x v="4"/>
    <n v="8.0924855491329488"/>
    <x v="8"/>
    <x v="2"/>
  </r>
  <r>
    <x v="51"/>
    <x v="125"/>
    <n v="70.625"/>
    <x v="8"/>
    <x v="2"/>
  </r>
  <r>
    <x v="51"/>
    <x v="126"/>
    <n v="21.25"/>
    <x v="8"/>
    <x v="2"/>
  </r>
  <r>
    <x v="51"/>
    <x v="4"/>
    <n v="8.125"/>
    <x v="8"/>
    <x v="2"/>
  </r>
  <r>
    <x v="52"/>
    <x v="125"/>
    <n v="79.76878612716763"/>
    <x v="8"/>
    <x v="2"/>
  </r>
  <r>
    <x v="52"/>
    <x v="126"/>
    <n v="12.138728323699421"/>
    <x v="8"/>
    <x v="2"/>
  </r>
  <r>
    <x v="52"/>
    <x v="4"/>
    <n v="8.0924855491329488"/>
    <x v="8"/>
    <x v="2"/>
  </r>
  <r>
    <x v="53"/>
    <x v="125"/>
    <n v="80.379746835443044"/>
    <x v="8"/>
    <x v="2"/>
  </r>
  <r>
    <x v="53"/>
    <x v="126"/>
    <n v="11.39240506329114"/>
    <x v="8"/>
    <x v="2"/>
  </r>
  <r>
    <x v="53"/>
    <x v="4"/>
    <n v="8.2278481012658222"/>
    <x v="8"/>
    <x v="2"/>
  </r>
  <r>
    <x v="54"/>
    <x v="125"/>
    <n v="76.878612716763001"/>
    <x v="8"/>
    <x v="2"/>
  </r>
  <r>
    <x v="54"/>
    <x v="126"/>
    <n v="15.028901734104046"/>
    <x v="8"/>
    <x v="2"/>
  </r>
  <r>
    <x v="54"/>
    <x v="4"/>
    <n v="8.0924855491329488"/>
    <x v="8"/>
    <x v="2"/>
  </r>
  <r>
    <x v="55"/>
    <x v="125"/>
    <n v="88.439306358381501"/>
    <x v="8"/>
    <x v="2"/>
  </r>
  <r>
    <x v="55"/>
    <x v="126"/>
    <n v="3.4682080924855492"/>
    <x v="8"/>
    <x v="2"/>
  </r>
  <r>
    <x v="55"/>
    <x v="4"/>
    <n v="8.0924855491329488"/>
    <x v="8"/>
    <x v="2"/>
  </r>
  <r>
    <x v="56"/>
    <x v="125"/>
    <n v="68.508287292817684"/>
    <x v="9"/>
    <x v="2"/>
  </r>
  <r>
    <x v="56"/>
    <x v="126"/>
    <n v="25.414364640883978"/>
    <x v="9"/>
    <x v="2"/>
  </r>
  <r>
    <x v="56"/>
    <x v="4"/>
    <n v="6.0773480662983426"/>
    <x v="9"/>
    <x v="2"/>
  </r>
  <r>
    <x v="57"/>
    <x v="125"/>
    <n v="88.39779005524862"/>
    <x v="9"/>
    <x v="2"/>
  </r>
  <r>
    <x v="57"/>
    <x v="126"/>
    <n v="5.5248618784530388"/>
    <x v="9"/>
    <x v="2"/>
  </r>
  <r>
    <x v="57"/>
    <x v="4"/>
    <n v="6.0773480662983426"/>
    <x v="9"/>
    <x v="2"/>
  </r>
  <r>
    <x v="58"/>
    <x v="125"/>
    <n v="86.187845303867405"/>
    <x v="9"/>
    <x v="2"/>
  </r>
  <r>
    <x v="58"/>
    <x v="126"/>
    <n v="7.7348066298342539"/>
    <x v="9"/>
    <x v="2"/>
  </r>
  <r>
    <x v="58"/>
    <x v="4"/>
    <n v="6.0773480662983426"/>
    <x v="9"/>
    <x v="2"/>
  </r>
  <r>
    <x v="59"/>
    <x v="125"/>
    <n v="85.635359116022101"/>
    <x v="9"/>
    <x v="2"/>
  </r>
  <r>
    <x v="59"/>
    <x v="126"/>
    <n v="8.2872928176795586"/>
    <x v="9"/>
    <x v="2"/>
  </r>
  <r>
    <x v="59"/>
    <x v="4"/>
    <n v="6.0773480662983426"/>
    <x v="9"/>
    <x v="2"/>
  </r>
  <r>
    <x v="60"/>
    <x v="125"/>
    <n v="90.055248618784532"/>
    <x v="9"/>
    <x v="2"/>
  </r>
  <r>
    <x v="60"/>
    <x v="126"/>
    <n v="3.867403314917127"/>
    <x v="9"/>
    <x v="2"/>
  </r>
  <r>
    <x v="60"/>
    <x v="4"/>
    <n v="6.0773480662983426"/>
    <x v="9"/>
    <x v="2"/>
  </r>
  <r>
    <x v="49"/>
    <x v="125"/>
    <n v="51.933701657458563"/>
    <x v="9"/>
    <x v="2"/>
  </r>
  <r>
    <x v="49"/>
    <x v="126"/>
    <n v="41.988950276243095"/>
    <x v="9"/>
    <x v="2"/>
  </r>
  <r>
    <x v="49"/>
    <x v="4"/>
    <n v="6.0773480662983426"/>
    <x v="9"/>
    <x v="2"/>
  </r>
  <r>
    <x v="50"/>
    <x v="125"/>
    <n v="86.111111111111114"/>
    <x v="9"/>
    <x v="2"/>
  </r>
  <r>
    <x v="50"/>
    <x v="126"/>
    <n v="7.7777777777777777"/>
    <x v="9"/>
    <x v="2"/>
  </r>
  <r>
    <x v="50"/>
    <x v="4"/>
    <n v="6.1111111111111107"/>
    <x v="9"/>
    <x v="2"/>
  </r>
  <r>
    <x v="51"/>
    <x v="125"/>
    <n v="67.415730337078656"/>
    <x v="9"/>
    <x v="2"/>
  </r>
  <r>
    <x v="51"/>
    <x v="126"/>
    <n v="26.40449438202247"/>
    <x v="9"/>
    <x v="2"/>
  </r>
  <r>
    <x v="51"/>
    <x v="4"/>
    <n v="6.1797752808988768"/>
    <x v="9"/>
    <x v="2"/>
  </r>
  <r>
    <x v="52"/>
    <x v="125"/>
    <n v="81.767955801104975"/>
    <x v="9"/>
    <x v="2"/>
  </r>
  <r>
    <x v="52"/>
    <x v="126"/>
    <n v="12.154696132596685"/>
    <x v="9"/>
    <x v="2"/>
  </r>
  <r>
    <x v="52"/>
    <x v="4"/>
    <n v="6.0773480662983426"/>
    <x v="9"/>
    <x v="2"/>
  </r>
  <r>
    <x v="53"/>
    <x v="125"/>
    <n v="68.539325842696627"/>
    <x v="9"/>
    <x v="2"/>
  </r>
  <r>
    <x v="53"/>
    <x v="126"/>
    <n v="25.280898876404493"/>
    <x v="9"/>
    <x v="2"/>
  </r>
  <r>
    <x v="53"/>
    <x v="4"/>
    <n v="6.1797752808988768"/>
    <x v="9"/>
    <x v="2"/>
  </r>
  <r>
    <x v="54"/>
    <x v="125"/>
    <n v="77.348066298342545"/>
    <x v="9"/>
    <x v="2"/>
  </r>
  <r>
    <x v="54"/>
    <x v="126"/>
    <n v="16.574585635359117"/>
    <x v="9"/>
    <x v="2"/>
  </r>
  <r>
    <x v="54"/>
    <x v="4"/>
    <n v="6.0773480662983426"/>
    <x v="9"/>
    <x v="2"/>
  </r>
  <r>
    <x v="55"/>
    <x v="125"/>
    <n v="89.502762430939228"/>
    <x v="9"/>
    <x v="2"/>
  </r>
  <r>
    <x v="55"/>
    <x v="126"/>
    <n v="4.4198895027624312"/>
    <x v="9"/>
    <x v="2"/>
  </r>
  <r>
    <x v="55"/>
    <x v="4"/>
    <n v="6.0773480662983426"/>
    <x v="9"/>
    <x v="2"/>
  </r>
  <r>
    <x v="56"/>
    <x v="125"/>
    <n v="57.142857142857146"/>
    <x v="10"/>
    <x v="2"/>
  </r>
  <r>
    <x v="56"/>
    <x v="126"/>
    <n v="41.496598639455783"/>
    <x v="10"/>
    <x v="2"/>
  </r>
  <r>
    <x v="56"/>
    <x v="4"/>
    <n v="1.3605442176870748"/>
    <x v="10"/>
    <x v="2"/>
  </r>
  <r>
    <x v="57"/>
    <x v="125"/>
    <n v="81.87919463087249"/>
    <x v="10"/>
    <x v="2"/>
  </r>
  <r>
    <x v="57"/>
    <x v="126"/>
    <n v="16.778523489932887"/>
    <x v="10"/>
    <x v="2"/>
  </r>
  <r>
    <x v="57"/>
    <x v="4"/>
    <n v="1.3422818791946309"/>
    <x v="10"/>
    <x v="2"/>
  </r>
  <r>
    <x v="58"/>
    <x v="125"/>
    <n v="71.812080536912745"/>
    <x v="10"/>
    <x v="2"/>
  </r>
  <r>
    <x v="58"/>
    <x v="126"/>
    <n v="26.845637583892618"/>
    <x v="10"/>
    <x v="2"/>
  </r>
  <r>
    <x v="58"/>
    <x v="4"/>
    <n v="1.3422818791946309"/>
    <x v="10"/>
    <x v="2"/>
  </r>
  <r>
    <x v="59"/>
    <x v="125"/>
    <n v="68.243243243243242"/>
    <x v="10"/>
    <x v="2"/>
  </r>
  <r>
    <x v="59"/>
    <x v="126"/>
    <n v="30.405405405405407"/>
    <x v="10"/>
    <x v="2"/>
  </r>
  <r>
    <x v="59"/>
    <x v="4"/>
    <n v="1.3513513513513513"/>
    <x v="10"/>
    <x v="2"/>
  </r>
  <r>
    <x v="60"/>
    <x v="125"/>
    <n v="77.181208053691279"/>
    <x v="10"/>
    <x v="2"/>
  </r>
  <r>
    <x v="60"/>
    <x v="126"/>
    <n v="21.476510067114095"/>
    <x v="10"/>
    <x v="2"/>
  </r>
  <r>
    <x v="60"/>
    <x v="4"/>
    <n v="1.3422818791946309"/>
    <x v="10"/>
    <x v="2"/>
  </r>
  <r>
    <x v="49"/>
    <x v="125"/>
    <n v="30.872483221476511"/>
    <x v="10"/>
    <x v="2"/>
  </r>
  <r>
    <x v="49"/>
    <x v="126"/>
    <n v="67.785234899328856"/>
    <x v="10"/>
    <x v="2"/>
  </r>
  <r>
    <x v="49"/>
    <x v="4"/>
    <n v="1.3422818791946309"/>
    <x v="10"/>
    <x v="2"/>
  </r>
  <r>
    <x v="50"/>
    <x v="125"/>
    <n v="68.243243243243242"/>
    <x v="10"/>
    <x v="2"/>
  </r>
  <r>
    <x v="50"/>
    <x v="126"/>
    <n v="30.405405405405407"/>
    <x v="10"/>
    <x v="2"/>
  </r>
  <r>
    <x v="50"/>
    <x v="4"/>
    <n v="1.3513513513513513"/>
    <x v="10"/>
    <x v="2"/>
  </r>
  <r>
    <x v="51"/>
    <x v="125"/>
    <n v="48.905109489051092"/>
    <x v="10"/>
    <x v="2"/>
  </r>
  <r>
    <x v="51"/>
    <x v="126"/>
    <n v="49.635036496350367"/>
    <x v="10"/>
    <x v="2"/>
  </r>
  <r>
    <x v="51"/>
    <x v="4"/>
    <n v="1.4598540145985401"/>
    <x v="10"/>
    <x v="2"/>
  </r>
  <r>
    <x v="52"/>
    <x v="125"/>
    <n v="53.691275167785236"/>
    <x v="10"/>
    <x v="2"/>
  </r>
  <r>
    <x v="52"/>
    <x v="126"/>
    <n v="44.966442953020135"/>
    <x v="10"/>
    <x v="2"/>
  </r>
  <r>
    <x v="52"/>
    <x v="4"/>
    <n v="1.3422818791946309"/>
    <x v="10"/>
    <x v="2"/>
  </r>
  <r>
    <x v="53"/>
    <x v="125"/>
    <n v="50.746268656716417"/>
    <x v="10"/>
    <x v="2"/>
  </r>
  <r>
    <x v="53"/>
    <x v="126"/>
    <n v="47.761194029850749"/>
    <x v="10"/>
    <x v="2"/>
  </r>
  <r>
    <x v="53"/>
    <x v="4"/>
    <n v="1.4925373134328359"/>
    <x v="10"/>
    <x v="2"/>
  </r>
  <r>
    <x v="54"/>
    <x v="125"/>
    <n v="65.771812080536918"/>
    <x v="10"/>
    <x v="2"/>
  </r>
  <r>
    <x v="54"/>
    <x v="126"/>
    <n v="32.885906040268459"/>
    <x v="10"/>
    <x v="2"/>
  </r>
  <r>
    <x v="54"/>
    <x v="4"/>
    <n v="1.3422818791946309"/>
    <x v="10"/>
    <x v="2"/>
  </r>
  <r>
    <x v="55"/>
    <x v="125"/>
    <n v="89.932885906040269"/>
    <x v="10"/>
    <x v="2"/>
  </r>
  <r>
    <x v="55"/>
    <x v="126"/>
    <n v="8.724832214765101"/>
    <x v="10"/>
    <x v="2"/>
  </r>
  <r>
    <x v="55"/>
    <x v="4"/>
    <n v="1.3422818791946309"/>
    <x v="10"/>
    <x v="2"/>
  </r>
  <r>
    <x v="56"/>
    <x v="125"/>
    <n v="71.621621621621628"/>
    <x v="11"/>
    <x v="2"/>
  </r>
  <r>
    <x v="56"/>
    <x v="126"/>
    <n v="20.945945945945947"/>
    <x v="11"/>
    <x v="2"/>
  </r>
  <r>
    <x v="56"/>
    <x v="4"/>
    <n v="7.4324324324324325"/>
    <x v="11"/>
    <x v="2"/>
  </r>
  <r>
    <x v="57"/>
    <x v="125"/>
    <n v="89.932885906040269"/>
    <x v="11"/>
    <x v="2"/>
  </r>
  <r>
    <x v="57"/>
    <x v="126"/>
    <n v="2.6845637583892619"/>
    <x v="11"/>
    <x v="2"/>
  </r>
  <r>
    <x v="57"/>
    <x v="4"/>
    <n v="7.3825503355704694"/>
    <x v="11"/>
    <x v="2"/>
  </r>
  <r>
    <x v="58"/>
    <x v="125"/>
    <n v="85.810810810810807"/>
    <x v="11"/>
    <x v="2"/>
  </r>
  <r>
    <x v="58"/>
    <x v="126"/>
    <n v="6.756756756756757"/>
    <x v="11"/>
    <x v="2"/>
  </r>
  <r>
    <x v="58"/>
    <x v="4"/>
    <n v="7.4324324324324325"/>
    <x v="11"/>
    <x v="2"/>
  </r>
  <r>
    <x v="59"/>
    <x v="125"/>
    <n v="84.56375838926175"/>
    <x v="11"/>
    <x v="2"/>
  </r>
  <r>
    <x v="59"/>
    <x v="126"/>
    <n v="8.053691275167786"/>
    <x v="11"/>
    <x v="2"/>
  </r>
  <r>
    <x v="59"/>
    <x v="4"/>
    <n v="7.3825503355704694"/>
    <x v="11"/>
    <x v="2"/>
  </r>
  <r>
    <x v="60"/>
    <x v="125"/>
    <n v="90.604026845637577"/>
    <x v="11"/>
    <x v="2"/>
  </r>
  <r>
    <x v="60"/>
    <x v="126"/>
    <n v="2.0134228187919465"/>
    <x v="11"/>
    <x v="2"/>
  </r>
  <r>
    <x v="60"/>
    <x v="4"/>
    <n v="7.3825503355704694"/>
    <x v="11"/>
    <x v="2"/>
  </r>
  <r>
    <x v="49"/>
    <x v="125"/>
    <n v="57.04697986577181"/>
    <x v="11"/>
    <x v="2"/>
  </r>
  <r>
    <x v="49"/>
    <x v="126"/>
    <n v="35.570469798657719"/>
    <x v="11"/>
    <x v="2"/>
  </r>
  <r>
    <x v="49"/>
    <x v="4"/>
    <n v="7.3825503355704694"/>
    <x v="11"/>
    <x v="2"/>
  </r>
  <r>
    <x v="50"/>
    <x v="125"/>
    <n v="81.208053691275168"/>
    <x v="11"/>
    <x v="2"/>
  </r>
  <r>
    <x v="50"/>
    <x v="126"/>
    <n v="11.409395973154362"/>
    <x v="11"/>
    <x v="2"/>
  </r>
  <r>
    <x v="50"/>
    <x v="4"/>
    <n v="7.3825503355704694"/>
    <x v="11"/>
    <x v="2"/>
  </r>
  <r>
    <x v="51"/>
    <x v="125"/>
    <n v="71.428571428571431"/>
    <x v="11"/>
    <x v="2"/>
  </r>
  <r>
    <x v="51"/>
    <x v="126"/>
    <n v="21.768707482993197"/>
    <x v="11"/>
    <x v="2"/>
  </r>
  <r>
    <x v="51"/>
    <x v="4"/>
    <n v="6.8027210884353737"/>
    <x v="11"/>
    <x v="2"/>
  </r>
  <r>
    <x v="52"/>
    <x v="125"/>
    <n v="82.550335570469798"/>
    <x v="11"/>
    <x v="2"/>
  </r>
  <r>
    <x v="52"/>
    <x v="126"/>
    <n v="10.067114093959731"/>
    <x v="11"/>
    <x v="2"/>
  </r>
  <r>
    <x v="52"/>
    <x v="4"/>
    <n v="7.3825503355704694"/>
    <x v="11"/>
    <x v="2"/>
  </r>
  <r>
    <x v="53"/>
    <x v="125"/>
    <n v="72.972972972972968"/>
    <x v="11"/>
    <x v="2"/>
  </r>
  <r>
    <x v="53"/>
    <x v="126"/>
    <n v="19.594594594594593"/>
    <x v="11"/>
    <x v="2"/>
  </r>
  <r>
    <x v="53"/>
    <x v="4"/>
    <n v="7.4324324324324325"/>
    <x v="11"/>
    <x v="2"/>
  </r>
  <r>
    <x v="54"/>
    <x v="125"/>
    <n v="73.825503355704697"/>
    <x v="11"/>
    <x v="2"/>
  </r>
  <r>
    <x v="54"/>
    <x v="126"/>
    <n v="18.791946308724832"/>
    <x v="11"/>
    <x v="2"/>
  </r>
  <r>
    <x v="54"/>
    <x v="4"/>
    <n v="7.3825503355704694"/>
    <x v="11"/>
    <x v="2"/>
  </r>
  <r>
    <x v="55"/>
    <x v="125"/>
    <n v="85.90604026845638"/>
    <x v="11"/>
    <x v="2"/>
  </r>
  <r>
    <x v="55"/>
    <x v="126"/>
    <n v="6.7114093959731544"/>
    <x v="11"/>
    <x v="2"/>
  </r>
  <r>
    <x v="55"/>
    <x v="4"/>
    <n v="7.3825503355704694"/>
    <x v="11"/>
    <x v="2"/>
  </r>
  <r>
    <x v="56"/>
    <x v="125"/>
    <n v="49.572649572649574"/>
    <x v="12"/>
    <x v="2"/>
  </r>
  <r>
    <x v="56"/>
    <x v="126"/>
    <n v="44.444444444444443"/>
    <x v="12"/>
    <x v="2"/>
  </r>
  <r>
    <x v="56"/>
    <x v="4"/>
    <n v="5.982905982905983"/>
    <x v="12"/>
    <x v="2"/>
  </r>
  <r>
    <x v="57"/>
    <x v="125"/>
    <n v="75.423728813559322"/>
    <x v="12"/>
    <x v="2"/>
  </r>
  <r>
    <x v="57"/>
    <x v="126"/>
    <n v="18.64406779661017"/>
    <x v="12"/>
    <x v="2"/>
  </r>
  <r>
    <x v="57"/>
    <x v="4"/>
    <n v="5.9322033898305087"/>
    <x v="12"/>
    <x v="2"/>
  </r>
  <r>
    <x v="58"/>
    <x v="125"/>
    <n v="70.33898305084746"/>
    <x v="12"/>
    <x v="2"/>
  </r>
  <r>
    <x v="58"/>
    <x v="126"/>
    <n v="23.728813559322035"/>
    <x v="12"/>
    <x v="2"/>
  </r>
  <r>
    <x v="58"/>
    <x v="4"/>
    <n v="5.9322033898305087"/>
    <x v="12"/>
    <x v="2"/>
  </r>
  <r>
    <x v="59"/>
    <x v="125"/>
    <n v="74.576271186440678"/>
    <x v="12"/>
    <x v="2"/>
  </r>
  <r>
    <x v="59"/>
    <x v="126"/>
    <n v="19.491525423728813"/>
    <x v="12"/>
    <x v="2"/>
  </r>
  <r>
    <x v="59"/>
    <x v="4"/>
    <n v="5.9322033898305087"/>
    <x v="12"/>
    <x v="2"/>
  </r>
  <r>
    <x v="60"/>
    <x v="125"/>
    <n v="87.288135593220332"/>
    <x v="12"/>
    <x v="2"/>
  </r>
  <r>
    <x v="60"/>
    <x v="126"/>
    <n v="6.7796610169491522"/>
    <x v="12"/>
    <x v="2"/>
  </r>
  <r>
    <x v="60"/>
    <x v="4"/>
    <n v="5.9322033898305087"/>
    <x v="12"/>
    <x v="2"/>
  </r>
  <r>
    <x v="49"/>
    <x v="125"/>
    <n v="44.915254237288138"/>
    <x v="12"/>
    <x v="2"/>
  </r>
  <r>
    <x v="49"/>
    <x v="126"/>
    <n v="49.152542372881356"/>
    <x v="12"/>
    <x v="2"/>
  </r>
  <r>
    <x v="49"/>
    <x v="4"/>
    <n v="5.9322033898305087"/>
    <x v="12"/>
    <x v="2"/>
  </r>
  <r>
    <x v="50"/>
    <x v="125"/>
    <n v="74.576271186440678"/>
    <x v="12"/>
    <x v="2"/>
  </r>
  <r>
    <x v="50"/>
    <x v="126"/>
    <n v="19.491525423728813"/>
    <x v="12"/>
    <x v="2"/>
  </r>
  <r>
    <x v="50"/>
    <x v="4"/>
    <n v="5.9322033898305087"/>
    <x v="12"/>
    <x v="2"/>
  </r>
  <r>
    <x v="51"/>
    <x v="125"/>
    <n v="55.752212389380531"/>
    <x v="12"/>
    <x v="2"/>
  </r>
  <r>
    <x v="51"/>
    <x v="126"/>
    <n v="38.053097345132741"/>
    <x v="12"/>
    <x v="2"/>
  </r>
  <r>
    <x v="51"/>
    <x v="4"/>
    <n v="6.1946902654867255"/>
    <x v="12"/>
    <x v="2"/>
  </r>
  <r>
    <x v="52"/>
    <x v="125"/>
    <n v="73.728813559322035"/>
    <x v="12"/>
    <x v="2"/>
  </r>
  <r>
    <x v="52"/>
    <x v="126"/>
    <n v="20.338983050847457"/>
    <x v="12"/>
    <x v="2"/>
  </r>
  <r>
    <x v="52"/>
    <x v="4"/>
    <n v="5.9322033898305087"/>
    <x v="12"/>
    <x v="2"/>
  </r>
  <r>
    <x v="53"/>
    <x v="125"/>
    <n v="59.82905982905983"/>
    <x v="12"/>
    <x v="2"/>
  </r>
  <r>
    <x v="53"/>
    <x v="126"/>
    <n v="34.188034188034187"/>
    <x v="12"/>
    <x v="2"/>
  </r>
  <r>
    <x v="53"/>
    <x v="4"/>
    <n v="5.982905982905983"/>
    <x v="12"/>
    <x v="2"/>
  </r>
  <r>
    <x v="54"/>
    <x v="125"/>
    <n v="83.898305084745758"/>
    <x v="12"/>
    <x v="2"/>
  </r>
  <r>
    <x v="54"/>
    <x v="126"/>
    <n v="10.169491525423728"/>
    <x v="12"/>
    <x v="2"/>
  </r>
  <r>
    <x v="54"/>
    <x v="4"/>
    <n v="5.9322033898305087"/>
    <x v="12"/>
    <x v="2"/>
  </r>
  <r>
    <x v="55"/>
    <x v="125"/>
    <n v="85.593220338983045"/>
    <x v="12"/>
    <x v="2"/>
  </r>
  <r>
    <x v="55"/>
    <x v="126"/>
    <n v="8.4745762711864412"/>
    <x v="12"/>
    <x v="2"/>
  </r>
  <r>
    <x v="55"/>
    <x v="4"/>
    <n v="5.9322033898305087"/>
    <x v="12"/>
    <x v="2"/>
  </r>
  <r>
    <x v="56"/>
    <x v="125"/>
    <n v="53.246753246753244"/>
    <x v="13"/>
    <x v="2"/>
  </r>
  <r>
    <x v="56"/>
    <x v="126"/>
    <n v="45.454545454545453"/>
    <x v="13"/>
    <x v="2"/>
  </r>
  <r>
    <x v="56"/>
    <x v="4"/>
    <n v="1.2987012987012987"/>
    <x v="13"/>
    <x v="2"/>
  </r>
  <r>
    <x v="57"/>
    <x v="125"/>
    <n v="85.714285714285708"/>
    <x v="13"/>
    <x v="2"/>
  </r>
  <r>
    <x v="57"/>
    <x v="126"/>
    <n v="12.987012987012987"/>
    <x v="13"/>
    <x v="2"/>
  </r>
  <r>
    <x v="57"/>
    <x v="4"/>
    <n v="1.2987012987012987"/>
    <x v="13"/>
    <x v="2"/>
  </r>
  <r>
    <x v="58"/>
    <x v="125"/>
    <n v="84.415584415584419"/>
    <x v="13"/>
    <x v="2"/>
  </r>
  <r>
    <x v="58"/>
    <x v="126"/>
    <n v="14.285714285714286"/>
    <x v="13"/>
    <x v="2"/>
  </r>
  <r>
    <x v="58"/>
    <x v="4"/>
    <n v="1.2987012987012987"/>
    <x v="13"/>
    <x v="2"/>
  </r>
  <r>
    <x v="59"/>
    <x v="125"/>
    <n v="84.415584415584419"/>
    <x v="13"/>
    <x v="2"/>
  </r>
  <r>
    <x v="59"/>
    <x v="126"/>
    <n v="14.285714285714286"/>
    <x v="13"/>
    <x v="2"/>
  </r>
  <r>
    <x v="59"/>
    <x v="4"/>
    <n v="1.2987012987012987"/>
    <x v="13"/>
    <x v="2"/>
  </r>
  <r>
    <x v="60"/>
    <x v="125"/>
    <n v="83.116883116883116"/>
    <x v="13"/>
    <x v="2"/>
  </r>
  <r>
    <x v="60"/>
    <x v="126"/>
    <n v="15.584415584415584"/>
    <x v="13"/>
    <x v="2"/>
  </r>
  <r>
    <x v="60"/>
    <x v="4"/>
    <n v="1.2987012987012987"/>
    <x v="13"/>
    <x v="2"/>
  </r>
  <r>
    <x v="49"/>
    <x v="125"/>
    <n v="40.259740259740262"/>
    <x v="13"/>
    <x v="2"/>
  </r>
  <r>
    <x v="49"/>
    <x v="126"/>
    <n v="58.441558441558442"/>
    <x v="13"/>
    <x v="2"/>
  </r>
  <r>
    <x v="49"/>
    <x v="4"/>
    <n v="1.2987012987012987"/>
    <x v="13"/>
    <x v="2"/>
  </r>
  <r>
    <x v="50"/>
    <x v="125"/>
    <n v="80.519480519480524"/>
    <x v="13"/>
    <x v="2"/>
  </r>
  <r>
    <x v="50"/>
    <x v="126"/>
    <n v="18.181818181818183"/>
    <x v="13"/>
    <x v="2"/>
  </r>
  <r>
    <x v="50"/>
    <x v="4"/>
    <n v="1.2987012987012987"/>
    <x v="13"/>
    <x v="2"/>
  </r>
  <r>
    <x v="51"/>
    <x v="125"/>
    <n v="46.969696969696969"/>
    <x v="13"/>
    <x v="2"/>
  </r>
  <r>
    <x v="51"/>
    <x v="126"/>
    <n v="51.515151515151516"/>
    <x v="13"/>
    <x v="2"/>
  </r>
  <r>
    <x v="51"/>
    <x v="4"/>
    <n v="1.5151515151515151"/>
    <x v="13"/>
    <x v="2"/>
  </r>
  <r>
    <x v="52"/>
    <x v="125"/>
    <n v="71.428571428571431"/>
    <x v="13"/>
    <x v="2"/>
  </r>
  <r>
    <x v="52"/>
    <x v="126"/>
    <n v="27.272727272727273"/>
    <x v="13"/>
    <x v="2"/>
  </r>
  <r>
    <x v="52"/>
    <x v="4"/>
    <n v="1.2987012987012987"/>
    <x v="13"/>
    <x v="2"/>
  </r>
  <r>
    <x v="53"/>
    <x v="125"/>
    <n v="49.333333333333336"/>
    <x v="13"/>
    <x v="2"/>
  </r>
  <r>
    <x v="53"/>
    <x v="126"/>
    <n v="49.333333333333336"/>
    <x v="13"/>
    <x v="2"/>
  </r>
  <r>
    <x v="53"/>
    <x v="4"/>
    <n v="1.3333333333333333"/>
    <x v="13"/>
    <x v="2"/>
  </r>
  <r>
    <x v="54"/>
    <x v="125"/>
    <n v="66.233766233766232"/>
    <x v="13"/>
    <x v="2"/>
  </r>
  <r>
    <x v="54"/>
    <x v="126"/>
    <n v="32.467532467532465"/>
    <x v="13"/>
    <x v="2"/>
  </r>
  <r>
    <x v="54"/>
    <x v="4"/>
    <n v="1.2987012987012987"/>
    <x v="13"/>
    <x v="2"/>
  </r>
  <r>
    <x v="55"/>
    <x v="125"/>
    <n v="93.506493506493513"/>
    <x v="13"/>
    <x v="2"/>
  </r>
  <r>
    <x v="55"/>
    <x v="126"/>
    <n v="5.1948051948051948"/>
    <x v="13"/>
    <x v="2"/>
  </r>
  <r>
    <x v="55"/>
    <x v="4"/>
    <n v="1.2987012987012987"/>
    <x v="13"/>
    <x v="2"/>
  </r>
  <r>
    <x v="56"/>
    <x v="125"/>
    <n v="65.476190476190482"/>
    <x v="14"/>
    <x v="2"/>
  </r>
  <r>
    <x v="56"/>
    <x v="126"/>
    <n v="20.238095238095237"/>
    <x v="14"/>
    <x v="2"/>
  </r>
  <r>
    <x v="56"/>
    <x v="4"/>
    <n v="14.285714285714286"/>
    <x v="14"/>
    <x v="2"/>
  </r>
  <r>
    <x v="57"/>
    <x v="125"/>
    <n v="82.142857142857139"/>
    <x v="14"/>
    <x v="2"/>
  </r>
  <r>
    <x v="57"/>
    <x v="126"/>
    <n v="3.5714285714285716"/>
    <x v="14"/>
    <x v="2"/>
  </r>
  <r>
    <x v="57"/>
    <x v="4"/>
    <n v="14.285714285714286"/>
    <x v="14"/>
    <x v="2"/>
  </r>
  <r>
    <x v="58"/>
    <x v="125"/>
    <n v="83.333333333333329"/>
    <x v="14"/>
    <x v="2"/>
  </r>
  <r>
    <x v="58"/>
    <x v="126"/>
    <n v="2.3809523809523809"/>
    <x v="14"/>
    <x v="2"/>
  </r>
  <r>
    <x v="58"/>
    <x v="4"/>
    <n v="14.285714285714286"/>
    <x v="14"/>
    <x v="2"/>
  </r>
  <r>
    <x v="59"/>
    <x v="125"/>
    <n v="79.761904761904759"/>
    <x v="14"/>
    <x v="2"/>
  </r>
  <r>
    <x v="59"/>
    <x v="126"/>
    <n v="5.9523809523809526"/>
    <x v="14"/>
    <x v="2"/>
  </r>
  <r>
    <x v="59"/>
    <x v="4"/>
    <n v="14.285714285714286"/>
    <x v="14"/>
    <x v="2"/>
  </r>
  <r>
    <x v="60"/>
    <x v="125"/>
    <n v="85.714285714285708"/>
    <x v="14"/>
    <x v="2"/>
  </r>
  <r>
    <x v="60"/>
    <x v="126"/>
    <n v="0"/>
    <x v="14"/>
    <x v="2"/>
  </r>
  <r>
    <x v="60"/>
    <x v="4"/>
    <n v="14.285714285714286"/>
    <x v="14"/>
    <x v="2"/>
  </r>
  <r>
    <x v="49"/>
    <x v="125"/>
    <n v="72.61904761904762"/>
    <x v="14"/>
    <x v="2"/>
  </r>
  <r>
    <x v="49"/>
    <x v="126"/>
    <n v="13.095238095238095"/>
    <x v="14"/>
    <x v="2"/>
  </r>
  <r>
    <x v="49"/>
    <x v="4"/>
    <n v="14.285714285714286"/>
    <x v="14"/>
    <x v="2"/>
  </r>
  <r>
    <x v="50"/>
    <x v="125"/>
    <n v="84.523809523809518"/>
    <x v="14"/>
    <x v="2"/>
  </r>
  <r>
    <x v="50"/>
    <x v="126"/>
    <n v="1.1904761904761905"/>
    <x v="14"/>
    <x v="2"/>
  </r>
  <r>
    <x v="50"/>
    <x v="4"/>
    <n v="14.285714285714286"/>
    <x v="14"/>
    <x v="2"/>
  </r>
  <r>
    <x v="51"/>
    <x v="125"/>
    <n v="76.19047619047619"/>
    <x v="14"/>
    <x v="2"/>
  </r>
  <r>
    <x v="51"/>
    <x v="126"/>
    <n v="9.5238095238095237"/>
    <x v="14"/>
    <x v="2"/>
  </r>
  <r>
    <x v="51"/>
    <x v="4"/>
    <n v="14.285714285714286"/>
    <x v="14"/>
    <x v="2"/>
  </r>
  <r>
    <x v="52"/>
    <x v="125"/>
    <n v="80.952380952380949"/>
    <x v="14"/>
    <x v="2"/>
  </r>
  <r>
    <x v="52"/>
    <x v="126"/>
    <n v="4.7619047619047619"/>
    <x v="14"/>
    <x v="2"/>
  </r>
  <r>
    <x v="52"/>
    <x v="4"/>
    <n v="14.285714285714286"/>
    <x v="14"/>
    <x v="2"/>
  </r>
  <r>
    <x v="53"/>
    <x v="125"/>
    <n v="78.313253012048193"/>
    <x v="14"/>
    <x v="2"/>
  </r>
  <r>
    <x v="53"/>
    <x v="126"/>
    <n v="8.4337349397590362"/>
    <x v="14"/>
    <x v="2"/>
  </r>
  <r>
    <x v="53"/>
    <x v="4"/>
    <n v="13.253012048192771"/>
    <x v="14"/>
    <x v="2"/>
  </r>
  <r>
    <x v="54"/>
    <x v="125"/>
    <n v="83.333333333333329"/>
    <x v="14"/>
    <x v="2"/>
  </r>
  <r>
    <x v="54"/>
    <x v="126"/>
    <n v="2.3809523809523809"/>
    <x v="14"/>
    <x v="2"/>
  </r>
  <r>
    <x v="54"/>
    <x v="4"/>
    <n v="14.285714285714286"/>
    <x v="14"/>
    <x v="2"/>
  </r>
  <r>
    <x v="55"/>
    <x v="125"/>
    <n v="80.952380952380949"/>
    <x v="14"/>
    <x v="2"/>
  </r>
  <r>
    <x v="55"/>
    <x v="126"/>
    <n v="4.7619047619047619"/>
    <x v="14"/>
    <x v="2"/>
  </r>
  <r>
    <x v="55"/>
    <x v="4"/>
    <n v="14.285714285714286"/>
    <x v="14"/>
    <x v="2"/>
  </r>
  <r>
    <x v="56"/>
    <x v="125"/>
    <n v="37.634408602150536"/>
    <x v="15"/>
    <x v="2"/>
  </r>
  <r>
    <x v="56"/>
    <x v="126"/>
    <n v="51.612903225806448"/>
    <x v="15"/>
    <x v="2"/>
  </r>
  <r>
    <x v="56"/>
    <x v="4"/>
    <n v="10.75268817204301"/>
    <x v="15"/>
    <x v="2"/>
  </r>
  <r>
    <x v="57"/>
    <x v="125"/>
    <n v="75.268817204301072"/>
    <x v="15"/>
    <x v="2"/>
  </r>
  <r>
    <x v="57"/>
    <x v="126"/>
    <n v="13.978494623655914"/>
    <x v="15"/>
    <x v="2"/>
  </r>
  <r>
    <x v="57"/>
    <x v="4"/>
    <n v="10.75268817204301"/>
    <x v="15"/>
    <x v="2"/>
  </r>
  <r>
    <x v="58"/>
    <x v="125"/>
    <n v="74.193548387096769"/>
    <x v="15"/>
    <x v="2"/>
  </r>
  <r>
    <x v="58"/>
    <x v="126"/>
    <n v="15.053763440860216"/>
    <x v="15"/>
    <x v="2"/>
  </r>
  <r>
    <x v="58"/>
    <x v="4"/>
    <n v="10.75268817204301"/>
    <x v="15"/>
    <x v="2"/>
  </r>
  <r>
    <x v="59"/>
    <x v="125"/>
    <n v="69.892473118279568"/>
    <x v="15"/>
    <x v="2"/>
  </r>
  <r>
    <x v="59"/>
    <x v="126"/>
    <n v="19.35483870967742"/>
    <x v="15"/>
    <x v="2"/>
  </r>
  <r>
    <x v="59"/>
    <x v="4"/>
    <n v="10.75268817204301"/>
    <x v="15"/>
    <x v="2"/>
  </r>
  <r>
    <x v="60"/>
    <x v="125"/>
    <n v="78.494623655913983"/>
    <x v="15"/>
    <x v="2"/>
  </r>
  <r>
    <x v="60"/>
    <x v="126"/>
    <n v="10.75268817204301"/>
    <x v="15"/>
    <x v="2"/>
  </r>
  <r>
    <x v="60"/>
    <x v="4"/>
    <n v="10.75268817204301"/>
    <x v="15"/>
    <x v="2"/>
  </r>
  <r>
    <x v="49"/>
    <x v="125"/>
    <n v="33.333333333333336"/>
    <x v="15"/>
    <x v="2"/>
  </r>
  <r>
    <x v="49"/>
    <x v="126"/>
    <n v="55.913978494623656"/>
    <x v="15"/>
    <x v="2"/>
  </r>
  <r>
    <x v="49"/>
    <x v="4"/>
    <n v="10.75268817204301"/>
    <x v="15"/>
    <x v="2"/>
  </r>
  <r>
    <x v="50"/>
    <x v="125"/>
    <n v="70.967741935483872"/>
    <x v="15"/>
    <x v="2"/>
  </r>
  <r>
    <x v="50"/>
    <x v="126"/>
    <n v="18.27956989247312"/>
    <x v="15"/>
    <x v="2"/>
  </r>
  <r>
    <x v="50"/>
    <x v="4"/>
    <n v="10.75268817204301"/>
    <x v="15"/>
    <x v="2"/>
  </r>
  <r>
    <x v="51"/>
    <x v="125"/>
    <n v="43.820224719101127"/>
    <x v="15"/>
    <x v="2"/>
  </r>
  <r>
    <x v="51"/>
    <x v="126"/>
    <n v="44.943820224719104"/>
    <x v="15"/>
    <x v="2"/>
  </r>
  <r>
    <x v="51"/>
    <x v="4"/>
    <n v="11.235955056179776"/>
    <x v="15"/>
    <x v="2"/>
  </r>
  <r>
    <x v="52"/>
    <x v="125"/>
    <n v="58.064516129032256"/>
    <x v="15"/>
    <x v="2"/>
  </r>
  <r>
    <x v="52"/>
    <x v="126"/>
    <n v="31.182795698924732"/>
    <x v="15"/>
    <x v="2"/>
  </r>
  <r>
    <x v="52"/>
    <x v="4"/>
    <n v="10.75268817204301"/>
    <x v="15"/>
    <x v="2"/>
  </r>
  <r>
    <x v="53"/>
    <x v="125"/>
    <n v="66.292134831460672"/>
    <x v="15"/>
    <x v="2"/>
  </r>
  <r>
    <x v="53"/>
    <x v="126"/>
    <n v="22.471910112359552"/>
    <x v="15"/>
    <x v="2"/>
  </r>
  <r>
    <x v="53"/>
    <x v="4"/>
    <n v="11.235955056179776"/>
    <x v="15"/>
    <x v="2"/>
  </r>
  <r>
    <x v="54"/>
    <x v="125"/>
    <n v="64.516129032258064"/>
    <x v="15"/>
    <x v="2"/>
  </r>
  <r>
    <x v="54"/>
    <x v="126"/>
    <n v="24.731182795698924"/>
    <x v="15"/>
    <x v="2"/>
  </r>
  <r>
    <x v="54"/>
    <x v="4"/>
    <n v="10.75268817204301"/>
    <x v="15"/>
    <x v="2"/>
  </r>
  <r>
    <x v="55"/>
    <x v="125"/>
    <n v="84.946236559139791"/>
    <x v="15"/>
    <x v="2"/>
  </r>
  <r>
    <x v="55"/>
    <x v="126"/>
    <n v="4.301075268817204"/>
    <x v="15"/>
    <x v="2"/>
  </r>
  <r>
    <x v="55"/>
    <x v="4"/>
    <n v="10.75268817204301"/>
    <x v="15"/>
    <x v="2"/>
  </r>
  <r>
    <x v="56"/>
    <x v="125"/>
    <n v="36.68639053254438"/>
    <x v="16"/>
    <x v="2"/>
  </r>
  <r>
    <x v="56"/>
    <x v="126"/>
    <n v="59.171597633136095"/>
    <x v="16"/>
    <x v="2"/>
  </r>
  <r>
    <x v="56"/>
    <x v="4"/>
    <n v="4.1420118343195265"/>
    <x v="16"/>
    <x v="2"/>
  </r>
  <r>
    <x v="57"/>
    <x v="125"/>
    <n v="71.022727272727266"/>
    <x v="16"/>
    <x v="2"/>
  </r>
  <r>
    <x v="57"/>
    <x v="126"/>
    <n v="23.863636363636363"/>
    <x v="16"/>
    <x v="2"/>
  </r>
  <r>
    <x v="57"/>
    <x v="4"/>
    <n v="5.1136363636363633"/>
    <x v="16"/>
    <x v="2"/>
  </r>
  <r>
    <x v="58"/>
    <x v="125"/>
    <n v="75.568181818181813"/>
    <x v="16"/>
    <x v="2"/>
  </r>
  <r>
    <x v="58"/>
    <x v="126"/>
    <n v="19.318181818181817"/>
    <x v="16"/>
    <x v="2"/>
  </r>
  <r>
    <x v="58"/>
    <x v="4"/>
    <n v="5.1136363636363633"/>
    <x v="16"/>
    <x v="2"/>
  </r>
  <r>
    <x v="59"/>
    <x v="125"/>
    <n v="68.390804597701148"/>
    <x v="16"/>
    <x v="2"/>
  </r>
  <r>
    <x v="59"/>
    <x v="126"/>
    <n v="27.011494252873565"/>
    <x v="16"/>
    <x v="2"/>
  </r>
  <r>
    <x v="59"/>
    <x v="4"/>
    <n v="4.5977011494252871"/>
    <x v="16"/>
    <x v="2"/>
  </r>
  <r>
    <x v="60"/>
    <x v="125"/>
    <n v="81.25"/>
    <x v="16"/>
    <x v="2"/>
  </r>
  <r>
    <x v="60"/>
    <x v="126"/>
    <n v="13.636363636363637"/>
    <x v="16"/>
    <x v="2"/>
  </r>
  <r>
    <x v="60"/>
    <x v="4"/>
    <n v="5.1136363636363633"/>
    <x v="16"/>
    <x v="2"/>
  </r>
  <r>
    <x v="49"/>
    <x v="125"/>
    <n v="37.5"/>
    <x v="16"/>
    <x v="2"/>
  </r>
  <r>
    <x v="49"/>
    <x v="126"/>
    <n v="57.386363636363633"/>
    <x v="16"/>
    <x v="2"/>
  </r>
  <r>
    <x v="49"/>
    <x v="4"/>
    <n v="5.1136363636363633"/>
    <x v="16"/>
    <x v="2"/>
  </r>
  <r>
    <x v="50"/>
    <x v="125"/>
    <n v="65.340909090909093"/>
    <x v="16"/>
    <x v="2"/>
  </r>
  <r>
    <x v="50"/>
    <x v="126"/>
    <n v="29.545454545454547"/>
    <x v="16"/>
    <x v="2"/>
  </r>
  <r>
    <x v="50"/>
    <x v="4"/>
    <n v="5.1136363636363633"/>
    <x v="16"/>
    <x v="2"/>
  </r>
  <r>
    <x v="51"/>
    <x v="125"/>
    <n v="35.91549295774648"/>
    <x v="16"/>
    <x v="2"/>
  </r>
  <r>
    <x v="51"/>
    <x v="126"/>
    <n v="57.74647887323944"/>
    <x v="16"/>
    <x v="2"/>
  </r>
  <r>
    <x v="51"/>
    <x v="4"/>
    <n v="6.3380281690140849"/>
    <x v="16"/>
    <x v="2"/>
  </r>
  <r>
    <x v="52"/>
    <x v="125"/>
    <n v="63.06818181818182"/>
    <x v="16"/>
    <x v="2"/>
  </r>
  <r>
    <x v="52"/>
    <x v="126"/>
    <n v="31.818181818181817"/>
    <x v="16"/>
    <x v="2"/>
  </r>
  <r>
    <x v="52"/>
    <x v="4"/>
    <n v="5.1136363636363633"/>
    <x v="16"/>
    <x v="2"/>
  </r>
  <r>
    <x v="53"/>
    <x v="125"/>
    <n v="62.721893491124263"/>
    <x v="16"/>
    <x v="2"/>
  </r>
  <r>
    <x v="53"/>
    <x v="126"/>
    <n v="32.544378698224854"/>
    <x v="16"/>
    <x v="2"/>
  </r>
  <r>
    <x v="53"/>
    <x v="4"/>
    <n v="4.7337278106508878"/>
    <x v="16"/>
    <x v="2"/>
  </r>
  <r>
    <x v="54"/>
    <x v="125"/>
    <n v="67.61363636363636"/>
    <x v="16"/>
    <x v="2"/>
  </r>
  <r>
    <x v="54"/>
    <x v="126"/>
    <n v="27.272727272727273"/>
    <x v="16"/>
    <x v="2"/>
  </r>
  <r>
    <x v="54"/>
    <x v="4"/>
    <n v="5.1136363636363633"/>
    <x v="16"/>
    <x v="2"/>
  </r>
  <r>
    <x v="55"/>
    <x v="125"/>
    <n v="87.5"/>
    <x v="16"/>
    <x v="2"/>
  </r>
  <r>
    <x v="55"/>
    <x v="126"/>
    <n v="7.3863636363636367"/>
    <x v="16"/>
    <x v="2"/>
  </r>
  <r>
    <x v="55"/>
    <x v="4"/>
    <n v="5.1136363636363633"/>
    <x v="16"/>
    <x v="2"/>
  </r>
  <r>
    <x v="56"/>
    <x v="125"/>
    <n v="56.186152099886492"/>
    <x v="0"/>
    <x v="3"/>
  </r>
  <r>
    <x v="56"/>
    <x v="126"/>
    <n v="28.395762391222096"/>
    <x v="0"/>
    <x v="3"/>
  </r>
  <r>
    <x v="56"/>
    <x v="4"/>
    <n v="15.418085508891412"/>
    <x v="0"/>
    <x v="3"/>
  </r>
  <r>
    <x v="57"/>
    <x v="125"/>
    <n v="75.224887556221887"/>
    <x v="0"/>
    <x v="3"/>
  </r>
  <r>
    <x v="57"/>
    <x v="126"/>
    <n v="9.4827586206896548"/>
    <x v="0"/>
    <x v="3"/>
  </r>
  <r>
    <x v="57"/>
    <x v="4"/>
    <n v="15.292353823088456"/>
    <x v="0"/>
    <x v="3"/>
  </r>
  <r>
    <x v="58"/>
    <x v="125"/>
    <n v="73.089201877934272"/>
    <x v="0"/>
    <x v="3"/>
  </r>
  <r>
    <x v="58"/>
    <x v="126"/>
    <n v="11.568075117370892"/>
    <x v="0"/>
    <x v="3"/>
  </r>
  <r>
    <x v="58"/>
    <x v="4"/>
    <n v="15.342723004694836"/>
    <x v="0"/>
    <x v="3"/>
  </r>
  <r>
    <x v="59"/>
    <x v="125"/>
    <n v="71.4796686746988"/>
    <x v="0"/>
    <x v="3"/>
  </r>
  <r>
    <x v="59"/>
    <x v="126"/>
    <n v="13.158885542168674"/>
    <x v="0"/>
    <x v="3"/>
  </r>
  <r>
    <x v="59"/>
    <x v="4"/>
    <n v="15.361445783132529"/>
    <x v="0"/>
    <x v="3"/>
  </r>
  <r>
    <x v="60"/>
    <x v="125"/>
    <n v="77.080209895052477"/>
    <x v="0"/>
    <x v="3"/>
  </r>
  <r>
    <x v="60"/>
    <x v="126"/>
    <n v="7.6086956521739131"/>
    <x v="0"/>
    <x v="3"/>
  </r>
  <r>
    <x v="60"/>
    <x v="4"/>
    <n v="15.311094452773613"/>
    <x v="0"/>
    <x v="3"/>
  </r>
  <r>
    <x v="49"/>
    <x v="125"/>
    <n v="46.504217432052485"/>
    <x v="0"/>
    <x v="3"/>
  </r>
  <r>
    <x v="49"/>
    <x v="126"/>
    <n v="38.18181818181818"/>
    <x v="0"/>
    <x v="3"/>
  </r>
  <r>
    <x v="49"/>
    <x v="4"/>
    <n v="15.313964386129335"/>
    <x v="0"/>
    <x v="3"/>
  </r>
  <r>
    <x v="50"/>
    <x v="125"/>
    <n v="68.042010502625658"/>
    <x v="0"/>
    <x v="3"/>
  </r>
  <r>
    <x v="50"/>
    <x v="126"/>
    <n v="16.654163540885222"/>
    <x v="0"/>
    <x v="3"/>
  </r>
  <r>
    <x v="50"/>
    <x v="4"/>
    <n v="15.303825956489122"/>
    <x v="0"/>
    <x v="3"/>
  </r>
  <r>
    <x v="51"/>
    <x v="125"/>
    <n v="55.507510241238052"/>
    <x v="0"/>
    <x v="3"/>
  </r>
  <r>
    <x v="51"/>
    <x v="126"/>
    <n v="27.150659990896678"/>
    <x v="0"/>
    <x v="3"/>
  </r>
  <r>
    <x v="51"/>
    <x v="4"/>
    <n v="17.341829767865271"/>
    <x v="0"/>
    <x v="3"/>
  </r>
  <r>
    <x v="52"/>
    <x v="125"/>
    <n v="63.737089201877936"/>
    <x v="0"/>
    <x v="3"/>
  </r>
  <r>
    <x v="52"/>
    <x v="126"/>
    <n v="20.920187793427232"/>
    <x v="0"/>
    <x v="3"/>
  </r>
  <r>
    <x v="52"/>
    <x v="4"/>
    <n v="15.342723004694836"/>
    <x v="0"/>
    <x v="3"/>
  </r>
  <r>
    <x v="53"/>
    <x v="125"/>
    <n v="59.79360984322286"/>
    <x v="0"/>
    <x v="3"/>
  </r>
  <r>
    <x v="53"/>
    <x v="126"/>
    <n v="24.885890057551102"/>
    <x v="0"/>
    <x v="3"/>
  </r>
  <r>
    <x v="53"/>
    <x v="4"/>
    <n v="15.320500099226036"/>
    <x v="0"/>
    <x v="3"/>
  </r>
  <r>
    <x v="54"/>
    <x v="125"/>
    <n v="69.720816938354886"/>
    <x v="0"/>
    <x v="3"/>
  </r>
  <r>
    <x v="54"/>
    <x v="126"/>
    <n v="14.970957466741615"/>
    <x v="0"/>
    <x v="3"/>
  </r>
  <r>
    <x v="54"/>
    <x v="4"/>
    <n v="15.308225594903504"/>
    <x v="0"/>
    <x v="3"/>
  </r>
  <r>
    <x v="55"/>
    <x v="125"/>
    <n v="80.51339703953532"/>
    <x v="0"/>
    <x v="3"/>
  </r>
  <r>
    <x v="55"/>
    <x v="126"/>
    <n v="4.1783773655611771"/>
    <x v="0"/>
    <x v="3"/>
  </r>
  <r>
    <x v="55"/>
    <x v="4"/>
    <n v="15.308225594903504"/>
    <x v="0"/>
    <x v="3"/>
  </r>
  <r>
    <x v="56"/>
    <x v="125"/>
    <n v="41.445562671546206"/>
    <x v="1"/>
    <x v="3"/>
  </r>
  <r>
    <x v="56"/>
    <x v="126"/>
    <n v="53.339432753888381"/>
    <x v="1"/>
    <x v="3"/>
  </r>
  <r>
    <x v="56"/>
    <x v="4"/>
    <n v="5.2150045745654161"/>
    <x v="1"/>
    <x v="3"/>
  </r>
  <r>
    <x v="57"/>
    <x v="125"/>
    <n v="71.32805628847845"/>
    <x v="1"/>
    <x v="3"/>
  </r>
  <r>
    <x v="57"/>
    <x v="126"/>
    <n v="23.57080035180299"/>
    <x v="1"/>
    <x v="3"/>
  </r>
  <r>
    <x v="57"/>
    <x v="4"/>
    <n v="5.1011433597185576"/>
    <x v="1"/>
    <x v="3"/>
  </r>
  <r>
    <x v="58"/>
    <x v="125"/>
    <n v="70.053003533568898"/>
    <x v="1"/>
    <x v="3"/>
  </r>
  <r>
    <x v="58"/>
    <x v="126"/>
    <n v="24.734982332155479"/>
    <x v="1"/>
    <x v="3"/>
  </r>
  <r>
    <x v="58"/>
    <x v="4"/>
    <n v="5.2120141342756181"/>
    <x v="1"/>
    <x v="3"/>
  </r>
  <r>
    <x v="59"/>
    <x v="125"/>
    <n v="66.81574239713774"/>
    <x v="1"/>
    <x v="3"/>
  </r>
  <r>
    <x v="59"/>
    <x v="126"/>
    <n v="27.996422182468695"/>
    <x v="1"/>
    <x v="3"/>
  </r>
  <r>
    <x v="59"/>
    <x v="4"/>
    <n v="5.1878354203935597"/>
    <x v="1"/>
    <x v="3"/>
  </r>
  <r>
    <x v="60"/>
    <x v="125"/>
    <n v="82.409850483729116"/>
    <x v="1"/>
    <x v="3"/>
  </r>
  <r>
    <x v="60"/>
    <x v="126"/>
    <n v="12.401055408970976"/>
    <x v="1"/>
    <x v="3"/>
  </r>
  <r>
    <x v="60"/>
    <x v="4"/>
    <n v="5.1890941072999119"/>
    <x v="1"/>
    <x v="3"/>
  </r>
  <r>
    <x v="49"/>
    <x v="125"/>
    <n v="32.570422535211264"/>
    <x v="1"/>
    <x v="3"/>
  </r>
  <r>
    <x v="49"/>
    <x v="126"/>
    <n v="62.235915492957744"/>
    <x v="1"/>
    <x v="3"/>
  </r>
  <r>
    <x v="49"/>
    <x v="4"/>
    <n v="5.193661971830986"/>
    <x v="1"/>
    <x v="3"/>
  </r>
  <r>
    <x v="50"/>
    <x v="125"/>
    <n v="55.45774647887324"/>
    <x v="1"/>
    <x v="3"/>
  </r>
  <r>
    <x v="50"/>
    <x v="126"/>
    <n v="39.348591549295776"/>
    <x v="1"/>
    <x v="3"/>
  </r>
  <r>
    <x v="50"/>
    <x v="4"/>
    <n v="5.193661971830986"/>
    <x v="1"/>
    <x v="3"/>
  </r>
  <r>
    <x v="51"/>
    <x v="125"/>
    <n v="49.770290964777949"/>
    <x v="1"/>
    <x v="3"/>
  </r>
  <r>
    <x v="51"/>
    <x v="126"/>
    <n v="43.950995405819299"/>
    <x v="1"/>
    <x v="3"/>
  </r>
  <r>
    <x v="51"/>
    <x v="4"/>
    <n v="6.2787136294027563"/>
    <x v="1"/>
    <x v="3"/>
  </r>
  <r>
    <x v="52"/>
    <x v="125"/>
    <n v="50.440140845070424"/>
    <x v="1"/>
    <x v="3"/>
  </r>
  <r>
    <x v="52"/>
    <x v="126"/>
    <n v="44.366197183098592"/>
    <x v="1"/>
    <x v="3"/>
  </r>
  <r>
    <x v="52"/>
    <x v="4"/>
    <n v="5.193661971830986"/>
    <x v="1"/>
    <x v="3"/>
  </r>
  <r>
    <x v="53"/>
    <x v="125"/>
    <n v="50.399290150842944"/>
    <x v="1"/>
    <x v="3"/>
  </r>
  <r>
    <x v="53"/>
    <x v="126"/>
    <n v="44.454303460514637"/>
    <x v="1"/>
    <x v="3"/>
  </r>
  <r>
    <x v="53"/>
    <x v="4"/>
    <n v="5.1464063886424132"/>
    <x v="1"/>
    <x v="3"/>
  </r>
  <r>
    <x v="54"/>
    <x v="125"/>
    <n v="75.746924428822496"/>
    <x v="1"/>
    <x v="3"/>
  </r>
  <r>
    <x v="54"/>
    <x v="126"/>
    <n v="19.06854130052724"/>
    <x v="1"/>
    <x v="3"/>
  </r>
  <r>
    <x v="54"/>
    <x v="4"/>
    <n v="5.1845342706502633"/>
    <x v="1"/>
    <x v="3"/>
  </r>
  <r>
    <x v="55"/>
    <x v="125"/>
    <n v="87.258347978910365"/>
    <x v="1"/>
    <x v="3"/>
  </r>
  <r>
    <x v="55"/>
    <x v="126"/>
    <n v="7.5571177504393674"/>
    <x v="1"/>
    <x v="3"/>
  </r>
  <r>
    <x v="55"/>
    <x v="4"/>
    <n v="5.1845342706502633"/>
    <x v="1"/>
    <x v="3"/>
  </r>
  <r>
    <x v="56"/>
    <x v="125"/>
    <n v="63.98950131233596"/>
    <x v="2"/>
    <x v="3"/>
  </r>
  <r>
    <x v="56"/>
    <x v="126"/>
    <n v="10.866141732283465"/>
    <x v="2"/>
    <x v="3"/>
  </r>
  <r>
    <x v="56"/>
    <x v="4"/>
    <n v="25.144356955380577"/>
    <x v="2"/>
    <x v="3"/>
  </r>
  <r>
    <x v="57"/>
    <x v="125"/>
    <n v="72.851153039832283"/>
    <x v="2"/>
    <x v="3"/>
  </r>
  <r>
    <x v="57"/>
    <x v="126"/>
    <n v="2.0440251572327046"/>
    <x v="2"/>
    <x v="3"/>
  </r>
  <r>
    <x v="57"/>
    <x v="4"/>
    <n v="25.10482180293501"/>
    <x v="2"/>
    <x v="3"/>
  </r>
  <r>
    <x v="58"/>
    <x v="125"/>
    <n v="70.993168681029957"/>
    <x v="2"/>
    <x v="3"/>
  </r>
  <r>
    <x v="58"/>
    <x v="126"/>
    <n v="3.8360483447188649"/>
    <x v="2"/>
    <x v="3"/>
  </r>
  <r>
    <x v="58"/>
    <x v="4"/>
    <n v="25.170782974251182"/>
    <x v="2"/>
    <x v="3"/>
  </r>
  <r>
    <x v="59"/>
    <x v="125"/>
    <n v="72.798742138364773"/>
    <x v="2"/>
    <x v="3"/>
  </r>
  <r>
    <x v="59"/>
    <x v="126"/>
    <n v="2.0964360587002098"/>
    <x v="2"/>
    <x v="3"/>
  </r>
  <r>
    <x v="59"/>
    <x v="4"/>
    <n v="25.10482180293501"/>
    <x v="2"/>
    <x v="3"/>
  </r>
  <r>
    <x v="60"/>
    <x v="125"/>
    <n v="72.693920335429766"/>
    <x v="2"/>
    <x v="3"/>
  </r>
  <r>
    <x v="60"/>
    <x v="126"/>
    <n v="2.2012578616352201"/>
    <x v="2"/>
    <x v="3"/>
  </r>
  <r>
    <x v="60"/>
    <x v="4"/>
    <n v="25.10482180293501"/>
    <x v="2"/>
    <x v="3"/>
  </r>
  <r>
    <x v="49"/>
    <x v="125"/>
    <n v="60.849056603773583"/>
    <x v="2"/>
    <x v="3"/>
  </r>
  <r>
    <x v="49"/>
    <x v="126"/>
    <n v="14.046121593291405"/>
    <x v="2"/>
    <x v="3"/>
  </r>
  <r>
    <x v="49"/>
    <x v="4"/>
    <n v="25.10482180293501"/>
    <x v="2"/>
    <x v="3"/>
  </r>
  <r>
    <x v="50"/>
    <x v="125"/>
    <n v="72.627163083377027"/>
    <x v="2"/>
    <x v="3"/>
  </r>
  <r>
    <x v="50"/>
    <x v="126"/>
    <n v="2.2548505506030416"/>
    <x v="2"/>
    <x v="3"/>
  </r>
  <r>
    <x v="50"/>
    <x v="4"/>
    <n v="25.117986366019927"/>
    <x v="2"/>
    <x v="3"/>
  </r>
  <r>
    <x v="51"/>
    <x v="125"/>
    <n v="61.94933920704846"/>
    <x v="2"/>
    <x v="3"/>
  </r>
  <r>
    <x v="51"/>
    <x v="126"/>
    <n v="12.224669603524228"/>
    <x v="2"/>
    <x v="3"/>
  </r>
  <r>
    <x v="51"/>
    <x v="4"/>
    <n v="25.825991189427313"/>
    <x v="2"/>
    <x v="3"/>
  </r>
  <r>
    <x v="52"/>
    <x v="125"/>
    <n v="69.590336134453779"/>
    <x v="2"/>
    <x v="3"/>
  </r>
  <r>
    <x v="52"/>
    <x v="126"/>
    <n v="5.2521008403361344"/>
    <x v="2"/>
    <x v="3"/>
  </r>
  <r>
    <x v="52"/>
    <x v="4"/>
    <n v="25.157563025210084"/>
    <x v="2"/>
    <x v="3"/>
  </r>
  <r>
    <x v="53"/>
    <x v="125"/>
    <n v="65.614430665163468"/>
    <x v="2"/>
    <x v="3"/>
  </r>
  <r>
    <x v="53"/>
    <x v="126"/>
    <n v="9.1319052987598646"/>
    <x v="2"/>
    <x v="3"/>
  </r>
  <r>
    <x v="53"/>
    <x v="4"/>
    <n v="25.253664036076664"/>
    <x v="2"/>
    <x v="3"/>
  </r>
  <r>
    <x v="54"/>
    <x v="125"/>
    <n v="71.331236897274636"/>
    <x v="2"/>
    <x v="3"/>
  </r>
  <r>
    <x v="54"/>
    <x v="126"/>
    <n v="3.5639412997903563"/>
    <x v="2"/>
    <x v="3"/>
  </r>
  <r>
    <x v="54"/>
    <x v="4"/>
    <n v="25.10482180293501"/>
    <x v="2"/>
    <x v="3"/>
  </r>
  <r>
    <x v="55"/>
    <x v="125"/>
    <n v="73.95178197064989"/>
    <x v="2"/>
    <x v="3"/>
  </r>
  <r>
    <x v="55"/>
    <x v="126"/>
    <n v="0.94339622641509435"/>
    <x v="2"/>
    <x v="3"/>
  </r>
  <r>
    <x v="55"/>
    <x v="4"/>
    <n v="25.10482180293501"/>
    <x v="2"/>
    <x v="3"/>
  </r>
  <r>
    <x v="56"/>
    <x v="125"/>
    <n v="54.606141522029375"/>
    <x v="3"/>
    <x v="3"/>
  </r>
  <r>
    <x v="56"/>
    <x v="126"/>
    <n v="37.783711615487313"/>
    <x v="3"/>
    <x v="3"/>
  </r>
  <r>
    <x v="56"/>
    <x v="4"/>
    <n v="7.6101468624833108"/>
    <x v="3"/>
    <x v="3"/>
  </r>
  <r>
    <x v="57"/>
    <x v="125"/>
    <n v="79.599999999999994"/>
    <x v="3"/>
    <x v="3"/>
  </r>
  <r>
    <x v="57"/>
    <x v="126"/>
    <n v="12.8"/>
    <x v="3"/>
    <x v="3"/>
  </r>
  <r>
    <x v="57"/>
    <x v="4"/>
    <n v="7.6"/>
    <x v="3"/>
    <x v="3"/>
  </r>
  <r>
    <x v="58"/>
    <x v="125"/>
    <n v="79.599999999999994"/>
    <x v="3"/>
    <x v="3"/>
  </r>
  <r>
    <x v="58"/>
    <x v="126"/>
    <n v="12.8"/>
    <x v="3"/>
    <x v="3"/>
  </r>
  <r>
    <x v="58"/>
    <x v="4"/>
    <n v="7.6"/>
    <x v="3"/>
    <x v="3"/>
  </r>
  <r>
    <x v="59"/>
    <x v="125"/>
    <n v="68.533333333333331"/>
    <x v="3"/>
    <x v="3"/>
  </r>
  <r>
    <x v="59"/>
    <x v="126"/>
    <n v="23.866666666666667"/>
    <x v="3"/>
    <x v="3"/>
  </r>
  <r>
    <x v="59"/>
    <x v="4"/>
    <n v="7.6"/>
    <x v="3"/>
    <x v="3"/>
  </r>
  <r>
    <x v="60"/>
    <x v="125"/>
    <n v="74.13333333333334"/>
    <x v="3"/>
    <x v="3"/>
  </r>
  <r>
    <x v="60"/>
    <x v="126"/>
    <n v="18.266666666666666"/>
    <x v="3"/>
    <x v="3"/>
  </r>
  <r>
    <x v="60"/>
    <x v="4"/>
    <n v="7.6"/>
    <x v="3"/>
    <x v="3"/>
  </r>
  <r>
    <x v="49"/>
    <x v="125"/>
    <n v="34.93333333333333"/>
    <x v="3"/>
    <x v="3"/>
  </r>
  <r>
    <x v="49"/>
    <x v="126"/>
    <n v="57.466666666666669"/>
    <x v="3"/>
    <x v="3"/>
  </r>
  <r>
    <x v="49"/>
    <x v="4"/>
    <n v="7.6"/>
    <x v="3"/>
    <x v="3"/>
  </r>
  <r>
    <x v="50"/>
    <x v="125"/>
    <n v="67.513368983957221"/>
    <x v="3"/>
    <x v="3"/>
  </r>
  <r>
    <x v="50"/>
    <x v="126"/>
    <n v="25"/>
    <x v="3"/>
    <x v="3"/>
  </r>
  <r>
    <x v="50"/>
    <x v="4"/>
    <n v="7.4866310160427805"/>
    <x v="3"/>
    <x v="3"/>
  </r>
  <r>
    <x v="51"/>
    <x v="125"/>
    <n v="41.221374045801525"/>
    <x v="3"/>
    <x v="3"/>
  </r>
  <r>
    <x v="51"/>
    <x v="126"/>
    <n v="50.381679389312978"/>
    <x v="3"/>
    <x v="3"/>
  </r>
  <r>
    <x v="51"/>
    <x v="4"/>
    <n v="8.3969465648854964"/>
    <x v="3"/>
    <x v="3"/>
  </r>
  <r>
    <x v="52"/>
    <x v="125"/>
    <n v="60.805369127516776"/>
    <x v="3"/>
    <x v="3"/>
  </r>
  <r>
    <x v="52"/>
    <x v="126"/>
    <n v="31.543624161073826"/>
    <x v="3"/>
    <x v="3"/>
  </r>
  <r>
    <x v="52"/>
    <x v="4"/>
    <n v="7.651006711409396"/>
    <x v="3"/>
    <x v="3"/>
  </r>
  <r>
    <x v="53"/>
    <x v="125"/>
    <n v="52.068473609129818"/>
    <x v="3"/>
    <x v="3"/>
  </r>
  <r>
    <x v="53"/>
    <x v="126"/>
    <n v="39.942938659058491"/>
    <x v="3"/>
    <x v="3"/>
  </r>
  <r>
    <x v="53"/>
    <x v="4"/>
    <n v="7.9885877318116973"/>
    <x v="3"/>
    <x v="3"/>
  </r>
  <r>
    <x v="54"/>
    <x v="125"/>
    <n v="58.133333333333333"/>
    <x v="3"/>
    <x v="3"/>
  </r>
  <r>
    <x v="54"/>
    <x v="126"/>
    <n v="34.266666666666666"/>
    <x v="3"/>
    <x v="3"/>
  </r>
  <r>
    <x v="54"/>
    <x v="4"/>
    <n v="7.6"/>
    <x v="3"/>
    <x v="3"/>
  </r>
  <r>
    <x v="55"/>
    <x v="125"/>
    <n v="84.8"/>
    <x v="3"/>
    <x v="3"/>
  </r>
  <r>
    <x v="55"/>
    <x v="126"/>
    <n v="7.6"/>
    <x v="3"/>
    <x v="3"/>
  </r>
  <r>
    <x v="55"/>
    <x v="4"/>
    <n v="7.6"/>
    <x v="3"/>
    <x v="3"/>
  </r>
  <r>
    <x v="56"/>
    <x v="125"/>
    <n v="63.175675675675677"/>
    <x v="4"/>
    <x v="3"/>
  </r>
  <r>
    <x v="56"/>
    <x v="126"/>
    <n v="17.567567567567568"/>
    <x v="4"/>
    <x v="3"/>
  </r>
  <r>
    <x v="56"/>
    <x v="4"/>
    <n v="19.256756756756758"/>
    <x v="4"/>
    <x v="3"/>
  </r>
  <r>
    <x v="57"/>
    <x v="125"/>
    <n v="78.88513513513513"/>
    <x v="4"/>
    <x v="3"/>
  </r>
  <r>
    <x v="57"/>
    <x v="126"/>
    <n v="1.8581081081081081"/>
    <x v="4"/>
    <x v="3"/>
  </r>
  <r>
    <x v="57"/>
    <x v="4"/>
    <n v="19.256756756756758"/>
    <x v="4"/>
    <x v="3"/>
  </r>
  <r>
    <x v="58"/>
    <x v="125"/>
    <n v="76.520270270270274"/>
    <x v="4"/>
    <x v="3"/>
  </r>
  <r>
    <x v="58"/>
    <x v="126"/>
    <n v="4.2229729729729728"/>
    <x v="4"/>
    <x v="3"/>
  </r>
  <r>
    <x v="58"/>
    <x v="4"/>
    <n v="19.256756756756758"/>
    <x v="4"/>
    <x v="3"/>
  </r>
  <r>
    <x v="59"/>
    <x v="125"/>
    <n v="73.141891891891888"/>
    <x v="4"/>
    <x v="3"/>
  </r>
  <r>
    <x v="59"/>
    <x v="126"/>
    <n v="7.6013513513513518"/>
    <x v="4"/>
    <x v="3"/>
  </r>
  <r>
    <x v="59"/>
    <x v="4"/>
    <n v="19.256756756756758"/>
    <x v="4"/>
    <x v="3"/>
  </r>
  <r>
    <x v="60"/>
    <x v="125"/>
    <n v="77.195945945945951"/>
    <x v="4"/>
    <x v="3"/>
  </r>
  <r>
    <x v="60"/>
    <x v="126"/>
    <n v="3.5472972972972974"/>
    <x v="4"/>
    <x v="3"/>
  </r>
  <r>
    <x v="60"/>
    <x v="4"/>
    <n v="19.256756756756758"/>
    <x v="4"/>
    <x v="3"/>
  </r>
  <r>
    <x v="49"/>
    <x v="125"/>
    <n v="47.466216216216218"/>
    <x v="4"/>
    <x v="3"/>
  </r>
  <r>
    <x v="49"/>
    <x v="126"/>
    <n v="33.277027027027025"/>
    <x v="4"/>
    <x v="3"/>
  </r>
  <r>
    <x v="49"/>
    <x v="4"/>
    <n v="19.256756756756758"/>
    <x v="4"/>
    <x v="3"/>
  </r>
  <r>
    <x v="50"/>
    <x v="125"/>
    <n v="72.63513513513513"/>
    <x v="4"/>
    <x v="3"/>
  </r>
  <r>
    <x v="50"/>
    <x v="126"/>
    <n v="8.1081081081081088"/>
    <x v="4"/>
    <x v="3"/>
  </r>
  <r>
    <x v="50"/>
    <x v="4"/>
    <n v="19.256756756756758"/>
    <x v="4"/>
    <x v="3"/>
  </r>
  <r>
    <x v="51"/>
    <x v="125"/>
    <n v="58.823529411764703"/>
    <x v="4"/>
    <x v="3"/>
  </r>
  <r>
    <x v="51"/>
    <x v="126"/>
    <n v="20.784313725490197"/>
    <x v="4"/>
    <x v="3"/>
  </r>
  <r>
    <x v="51"/>
    <x v="4"/>
    <n v="20.392156862745097"/>
    <x v="4"/>
    <x v="3"/>
  </r>
  <r>
    <x v="52"/>
    <x v="125"/>
    <n v="71.11486486486487"/>
    <x v="4"/>
    <x v="3"/>
  </r>
  <r>
    <x v="52"/>
    <x v="126"/>
    <n v="9.628378378378379"/>
    <x v="4"/>
    <x v="3"/>
  </r>
  <r>
    <x v="52"/>
    <x v="4"/>
    <n v="19.256756756756758"/>
    <x v="4"/>
    <x v="3"/>
  </r>
  <r>
    <x v="53"/>
    <x v="125"/>
    <n v="70.384615384615387"/>
    <x v="4"/>
    <x v="3"/>
  </r>
  <r>
    <x v="53"/>
    <x v="126"/>
    <n v="9.2307692307692299"/>
    <x v="4"/>
    <x v="3"/>
  </r>
  <r>
    <x v="53"/>
    <x v="4"/>
    <n v="20.384615384615383"/>
    <x v="4"/>
    <x v="3"/>
  </r>
  <r>
    <x v="54"/>
    <x v="125"/>
    <n v="69.763513513513516"/>
    <x v="4"/>
    <x v="3"/>
  </r>
  <r>
    <x v="54"/>
    <x v="126"/>
    <n v="10.97972972972973"/>
    <x v="4"/>
    <x v="3"/>
  </r>
  <r>
    <x v="54"/>
    <x v="4"/>
    <n v="19.256756756756758"/>
    <x v="4"/>
    <x v="3"/>
  </r>
  <r>
    <x v="55"/>
    <x v="125"/>
    <n v="78.209459459459453"/>
    <x v="4"/>
    <x v="3"/>
  </r>
  <r>
    <x v="55"/>
    <x v="126"/>
    <n v="2.5337837837837838"/>
    <x v="4"/>
    <x v="3"/>
  </r>
  <r>
    <x v="55"/>
    <x v="4"/>
    <n v="19.256756756756758"/>
    <x v="4"/>
    <x v="3"/>
  </r>
  <r>
    <x v="56"/>
    <x v="125"/>
    <n v="66.666666666666671"/>
    <x v="5"/>
    <x v="3"/>
  </r>
  <r>
    <x v="56"/>
    <x v="126"/>
    <n v="16.981132075471699"/>
    <x v="5"/>
    <x v="3"/>
  </r>
  <r>
    <x v="56"/>
    <x v="4"/>
    <n v="16.352201257861637"/>
    <x v="5"/>
    <x v="3"/>
  </r>
  <r>
    <x v="57"/>
    <x v="125"/>
    <n v="81.76100628930817"/>
    <x v="5"/>
    <x v="3"/>
  </r>
  <r>
    <x v="57"/>
    <x v="126"/>
    <n v="1.8867924528301887"/>
    <x v="5"/>
    <x v="3"/>
  </r>
  <r>
    <x v="57"/>
    <x v="4"/>
    <n v="16.352201257861637"/>
    <x v="5"/>
    <x v="3"/>
  </r>
  <r>
    <x v="58"/>
    <x v="125"/>
    <n v="78.616352201257868"/>
    <x v="5"/>
    <x v="3"/>
  </r>
  <r>
    <x v="58"/>
    <x v="126"/>
    <n v="5.0314465408805029"/>
    <x v="5"/>
    <x v="3"/>
  </r>
  <r>
    <x v="58"/>
    <x v="4"/>
    <n v="16.352201257861637"/>
    <x v="5"/>
    <x v="3"/>
  </r>
  <r>
    <x v="59"/>
    <x v="125"/>
    <n v="72.327044025157235"/>
    <x v="5"/>
    <x v="3"/>
  </r>
  <r>
    <x v="59"/>
    <x v="126"/>
    <n v="11.320754716981131"/>
    <x v="5"/>
    <x v="3"/>
  </r>
  <r>
    <x v="59"/>
    <x v="4"/>
    <n v="16.352201257861637"/>
    <x v="5"/>
    <x v="3"/>
  </r>
  <r>
    <x v="60"/>
    <x v="125"/>
    <n v="80.503144654088047"/>
    <x v="5"/>
    <x v="3"/>
  </r>
  <r>
    <x v="60"/>
    <x v="126"/>
    <n v="3.1446540880503147"/>
    <x v="5"/>
    <x v="3"/>
  </r>
  <r>
    <x v="60"/>
    <x v="4"/>
    <n v="16.352201257861637"/>
    <x v="5"/>
    <x v="3"/>
  </r>
  <r>
    <x v="49"/>
    <x v="125"/>
    <n v="49.685534591194966"/>
    <x v="5"/>
    <x v="3"/>
  </r>
  <r>
    <x v="49"/>
    <x v="126"/>
    <n v="33.962264150943398"/>
    <x v="5"/>
    <x v="3"/>
  </r>
  <r>
    <x v="49"/>
    <x v="4"/>
    <n v="16.352201257861637"/>
    <x v="5"/>
    <x v="3"/>
  </r>
  <r>
    <x v="50"/>
    <x v="125"/>
    <n v="72.327044025157235"/>
    <x v="5"/>
    <x v="3"/>
  </r>
  <r>
    <x v="50"/>
    <x v="126"/>
    <n v="11.320754716981131"/>
    <x v="5"/>
    <x v="3"/>
  </r>
  <r>
    <x v="50"/>
    <x v="4"/>
    <n v="16.352201257861637"/>
    <x v="5"/>
    <x v="3"/>
  </r>
  <r>
    <x v="51"/>
    <x v="125"/>
    <n v="59.848484848484851"/>
    <x v="5"/>
    <x v="3"/>
  </r>
  <r>
    <x v="51"/>
    <x v="126"/>
    <n v="23.484848484848484"/>
    <x v="5"/>
    <x v="3"/>
  </r>
  <r>
    <x v="51"/>
    <x v="4"/>
    <n v="16.666666666666668"/>
    <x v="5"/>
    <x v="3"/>
  </r>
  <r>
    <x v="52"/>
    <x v="125"/>
    <n v="76.729559748427675"/>
    <x v="5"/>
    <x v="3"/>
  </r>
  <r>
    <x v="52"/>
    <x v="126"/>
    <n v="6.9182389937106921"/>
    <x v="5"/>
    <x v="3"/>
  </r>
  <r>
    <x v="52"/>
    <x v="4"/>
    <n v="16.352201257861637"/>
    <x v="5"/>
    <x v="3"/>
  </r>
  <r>
    <x v="53"/>
    <x v="125"/>
    <n v="77.049180327868854"/>
    <x v="5"/>
    <x v="3"/>
  </r>
  <r>
    <x v="53"/>
    <x v="126"/>
    <n v="5.7377049180327866"/>
    <x v="5"/>
    <x v="3"/>
  </r>
  <r>
    <x v="53"/>
    <x v="4"/>
    <n v="17.21311475409836"/>
    <x v="5"/>
    <x v="3"/>
  </r>
  <r>
    <x v="54"/>
    <x v="125"/>
    <n v="70.440251572327043"/>
    <x v="5"/>
    <x v="3"/>
  </r>
  <r>
    <x v="54"/>
    <x v="126"/>
    <n v="13.20754716981132"/>
    <x v="5"/>
    <x v="3"/>
  </r>
  <r>
    <x v="54"/>
    <x v="4"/>
    <n v="16.352201257861637"/>
    <x v="5"/>
    <x v="3"/>
  </r>
  <r>
    <x v="55"/>
    <x v="125"/>
    <n v="80.503144654088047"/>
    <x v="5"/>
    <x v="3"/>
  </r>
  <r>
    <x v="55"/>
    <x v="126"/>
    <n v="3.1446540880503147"/>
    <x v="5"/>
    <x v="3"/>
  </r>
  <r>
    <x v="55"/>
    <x v="4"/>
    <n v="16.352201257861637"/>
    <x v="5"/>
    <x v="3"/>
  </r>
  <r>
    <x v="56"/>
    <x v="125"/>
    <n v="56.481481481481481"/>
    <x v="6"/>
    <x v="3"/>
  </r>
  <r>
    <x v="56"/>
    <x v="126"/>
    <n v="18.518518518518519"/>
    <x v="6"/>
    <x v="3"/>
  </r>
  <r>
    <x v="56"/>
    <x v="4"/>
    <n v="25"/>
    <x v="6"/>
    <x v="3"/>
  </r>
  <r>
    <x v="57"/>
    <x v="125"/>
    <n v="74.074074074074076"/>
    <x v="6"/>
    <x v="3"/>
  </r>
  <r>
    <x v="57"/>
    <x v="126"/>
    <n v="0.92592592592592593"/>
    <x v="6"/>
    <x v="3"/>
  </r>
  <r>
    <x v="57"/>
    <x v="4"/>
    <n v="25"/>
    <x v="6"/>
    <x v="3"/>
  </r>
  <r>
    <x v="58"/>
    <x v="125"/>
    <n v="68.518518518518519"/>
    <x v="6"/>
    <x v="3"/>
  </r>
  <r>
    <x v="58"/>
    <x v="126"/>
    <n v="6.4814814814814818"/>
    <x v="6"/>
    <x v="3"/>
  </r>
  <r>
    <x v="58"/>
    <x v="4"/>
    <n v="25"/>
    <x v="6"/>
    <x v="3"/>
  </r>
  <r>
    <x v="59"/>
    <x v="125"/>
    <n v="65.740740740740748"/>
    <x v="6"/>
    <x v="3"/>
  </r>
  <r>
    <x v="59"/>
    <x v="126"/>
    <n v="9.2592592592592595"/>
    <x v="6"/>
    <x v="3"/>
  </r>
  <r>
    <x v="59"/>
    <x v="4"/>
    <n v="25"/>
    <x v="6"/>
    <x v="3"/>
  </r>
  <r>
    <x v="60"/>
    <x v="125"/>
    <n v="71.296296296296291"/>
    <x v="6"/>
    <x v="3"/>
  </r>
  <r>
    <x v="60"/>
    <x v="126"/>
    <n v="3.7037037037037037"/>
    <x v="6"/>
    <x v="3"/>
  </r>
  <r>
    <x v="60"/>
    <x v="4"/>
    <n v="25"/>
    <x v="6"/>
    <x v="3"/>
  </r>
  <r>
    <x v="49"/>
    <x v="125"/>
    <n v="49.074074074074076"/>
    <x v="6"/>
    <x v="3"/>
  </r>
  <r>
    <x v="49"/>
    <x v="126"/>
    <n v="25.925925925925927"/>
    <x v="6"/>
    <x v="3"/>
  </r>
  <r>
    <x v="49"/>
    <x v="4"/>
    <n v="25"/>
    <x v="6"/>
    <x v="3"/>
  </r>
  <r>
    <x v="50"/>
    <x v="125"/>
    <n v="64.81481481481481"/>
    <x v="6"/>
    <x v="3"/>
  </r>
  <r>
    <x v="50"/>
    <x v="126"/>
    <n v="10.185185185185185"/>
    <x v="6"/>
    <x v="3"/>
  </r>
  <r>
    <x v="50"/>
    <x v="4"/>
    <n v="25"/>
    <x v="6"/>
    <x v="3"/>
  </r>
  <r>
    <x v="51"/>
    <x v="125"/>
    <n v="56.043956043956044"/>
    <x v="6"/>
    <x v="3"/>
  </r>
  <r>
    <x v="51"/>
    <x v="126"/>
    <n v="17.582417582417584"/>
    <x v="6"/>
    <x v="3"/>
  </r>
  <r>
    <x v="51"/>
    <x v="4"/>
    <n v="26.373626373626372"/>
    <x v="6"/>
    <x v="3"/>
  </r>
  <r>
    <x v="52"/>
    <x v="125"/>
    <n v="63.888888888888886"/>
    <x v="6"/>
    <x v="3"/>
  </r>
  <r>
    <x v="52"/>
    <x v="126"/>
    <n v="11.111111111111111"/>
    <x v="6"/>
    <x v="3"/>
  </r>
  <r>
    <x v="52"/>
    <x v="4"/>
    <n v="25"/>
    <x v="6"/>
    <x v="3"/>
  </r>
  <r>
    <x v="53"/>
    <x v="125"/>
    <n v="63.80952380952381"/>
    <x v="6"/>
    <x v="3"/>
  </r>
  <r>
    <x v="53"/>
    <x v="126"/>
    <n v="10.476190476190476"/>
    <x v="6"/>
    <x v="3"/>
  </r>
  <r>
    <x v="53"/>
    <x v="4"/>
    <n v="25.714285714285715"/>
    <x v="6"/>
    <x v="3"/>
  </r>
  <r>
    <x v="54"/>
    <x v="125"/>
    <n v="68.518518518518519"/>
    <x v="6"/>
    <x v="3"/>
  </r>
  <r>
    <x v="54"/>
    <x v="126"/>
    <n v="6.4814814814814818"/>
    <x v="6"/>
    <x v="3"/>
  </r>
  <r>
    <x v="54"/>
    <x v="4"/>
    <n v="25"/>
    <x v="6"/>
    <x v="3"/>
  </r>
  <r>
    <x v="55"/>
    <x v="125"/>
    <n v="74.074074074074076"/>
    <x v="6"/>
    <x v="3"/>
  </r>
  <r>
    <x v="55"/>
    <x v="126"/>
    <n v="0.92592592592592593"/>
    <x v="6"/>
    <x v="3"/>
  </r>
  <r>
    <x v="55"/>
    <x v="4"/>
    <n v="25"/>
    <x v="6"/>
    <x v="3"/>
  </r>
  <r>
    <x v="56"/>
    <x v="125"/>
    <n v="63.841807909604519"/>
    <x v="7"/>
    <x v="3"/>
  </r>
  <r>
    <x v="56"/>
    <x v="126"/>
    <n v="13.559322033898304"/>
    <x v="7"/>
    <x v="3"/>
  </r>
  <r>
    <x v="56"/>
    <x v="4"/>
    <n v="22.598870056497177"/>
    <x v="7"/>
    <x v="3"/>
  </r>
  <r>
    <x v="57"/>
    <x v="125"/>
    <n v="75.141242937853107"/>
    <x v="7"/>
    <x v="3"/>
  </r>
  <r>
    <x v="57"/>
    <x v="126"/>
    <n v="2.2598870056497176"/>
    <x v="7"/>
    <x v="3"/>
  </r>
  <r>
    <x v="57"/>
    <x v="4"/>
    <n v="22.598870056497177"/>
    <x v="7"/>
    <x v="3"/>
  </r>
  <r>
    <x v="58"/>
    <x v="125"/>
    <n v="76.271186440677965"/>
    <x v="7"/>
    <x v="3"/>
  </r>
  <r>
    <x v="58"/>
    <x v="126"/>
    <n v="1.1299435028248588"/>
    <x v="7"/>
    <x v="3"/>
  </r>
  <r>
    <x v="58"/>
    <x v="4"/>
    <n v="22.598870056497177"/>
    <x v="7"/>
    <x v="3"/>
  </r>
  <r>
    <x v="59"/>
    <x v="125"/>
    <n v="72.316384180790962"/>
    <x v="7"/>
    <x v="3"/>
  </r>
  <r>
    <x v="59"/>
    <x v="126"/>
    <n v="5.0847457627118642"/>
    <x v="7"/>
    <x v="3"/>
  </r>
  <r>
    <x v="59"/>
    <x v="4"/>
    <n v="22.598870056497177"/>
    <x v="7"/>
    <x v="3"/>
  </r>
  <r>
    <x v="60"/>
    <x v="125"/>
    <n v="73.44632768361582"/>
    <x v="7"/>
    <x v="3"/>
  </r>
  <r>
    <x v="60"/>
    <x v="126"/>
    <n v="3.9548022598870056"/>
    <x v="7"/>
    <x v="3"/>
  </r>
  <r>
    <x v="60"/>
    <x v="4"/>
    <n v="22.598870056497177"/>
    <x v="7"/>
    <x v="3"/>
  </r>
  <r>
    <x v="49"/>
    <x v="125"/>
    <n v="50.847457627118644"/>
    <x v="7"/>
    <x v="3"/>
  </r>
  <r>
    <x v="49"/>
    <x v="126"/>
    <n v="26.55367231638418"/>
    <x v="7"/>
    <x v="3"/>
  </r>
  <r>
    <x v="49"/>
    <x v="4"/>
    <n v="22.598870056497177"/>
    <x v="7"/>
    <x v="3"/>
  </r>
  <r>
    <x v="50"/>
    <x v="125"/>
    <n v="72.316384180790962"/>
    <x v="7"/>
    <x v="3"/>
  </r>
  <r>
    <x v="50"/>
    <x v="126"/>
    <n v="5.0847457627118642"/>
    <x v="7"/>
    <x v="3"/>
  </r>
  <r>
    <x v="50"/>
    <x v="4"/>
    <n v="22.598870056497177"/>
    <x v="7"/>
    <x v="3"/>
  </r>
  <r>
    <x v="51"/>
    <x v="125"/>
    <n v="57.333333333333336"/>
    <x v="7"/>
    <x v="3"/>
  </r>
  <r>
    <x v="51"/>
    <x v="126"/>
    <n v="18"/>
    <x v="7"/>
    <x v="3"/>
  </r>
  <r>
    <x v="51"/>
    <x v="4"/>
    <n v="24.666666666666668"/>
    <x v="7"/>
    <x v="3"/>
  </r>
  <r>
    <x v="52"/>
    <x v="125"/>
    <n v="68.361581920903959"/>
    <x v="7"/>
    <x v="3"/>
  </r>
  <r>
    <x v="52"/>
    <x v="126"/>
    <n v="9.0395480225988702"/>
    <x v="7"/>
    <x v="3"/>
  </r>
  <r>
    <x v="52"/>
    <x v="4"/>
    <n v="22.598870056497177"/>
    <x v="7"/>
    <x v="3"/>
  </r>
  <r>
    <x v="53"/>
    <x v="125"/>
    <n v="69.135802469135797"/>
    <x v="7"/>
    <x v="3"/>
  </r>
  <r>
    <x v="53"/>
    <x v="126"/>
    <n v="7.4074074074074074"/>
    <x v="7"/>
    <x v="3"/>
  </r>
  <r>
    <x v="53"/>
    <x v="4"/>
    <n v="23.456790123456791"/>
    <x v="7"/>
    <x v="3"/>
  </r>
  <r>
    <x v="54"/>
    <x v="125"/>
    <n v="68.926553672316388"/>
    <x v="7"/>
    <x v="3"/>
  </r>
  <r>
    <x v="54"/>
    <x v="126"/>
    <n v="8.4745762711864412"/>
    <x v="7"/>
    <x v="3"/>
  </r>
  <r>
    <x v="54"/>
    <x v="4"/>
    <n v="22.598870056497177"/>
    <x v="7"/>
    <x v="3"/>
  </r>
  <r>
    <x v="55"/>
    <x v="125"/>
    <n v="76.271186440677965"/>
    <x v="7"/>
    <x v="3"/>
  </r>
  <r>
    <x v="55"/>
    <x v="126"/>
    <n v="1.1299435028248588"/>
    <x v="7"/>
    <x v="3"/>
  </r>
  <r>
    <x v="55"/>
    <x v="4"/>
    <n v="22.598870056497177"/>
    <x v="7"/>
    <x v="3"/>
  </r>
  <r>
    <x v="56"/>
    <x v="125"/>
    <n v="63.513513513513516"/>
    <x v="8"/>
    <x v="3"/>
  </r>
  <r>
    <x v="56"/>
    <x v="126"/>
    <n v="22.297297297297298"/>
    <x v="8"/>
    <x v="3"/>
  </r>
  <r>
    <x v="56"/>
    <x v="4"/>
    <n v="14.189189189189189"/>
    <x v="8"/>
    <x v="3"/>
  </r>
  <r>
    <x v="57"/>
    <x v="125"/>
    <n v="83.78378378378379"/>
    <x v="8"/>
    <x v="3"/>
  </r>
  <r>
    <x v="57"/>
    <x v="126"/>
    <n v="2.0270270270270272"/>
    <x v="8"/>
    <x v="3"/>
  </r>
  <r>
    <x v="57"/>
    <x v="4"/>
    <n v="14.189189189189189"/>
    <x v="8"/>
    <x v="3"/>
  </r>
  <r>
    <x v="58"/>
    <x v="125"/>
    <n v="80.405405405405403"/>
    <x v="8"/>
    <x v="3"/>
  </r>
  <r>
    <x v="58"/>
    <x v="126"/>
    <n v="5.4054054054054053"/>
    <x v="8"/>
    <x v="3"/>
  </r>
  <r>
    <x v="58"/>
    <x v="4"/>
    <n v="14.189189189189189"/>
    <x v="8"/>
    <x v="3"/>
  </r>
  <r>
    <x v="59"/>
    <x v="125"/>
    <n v="80.405405405405403"/>
    <x v="8"/>
    <x v="3"/>
  </r>
  <r>
    <x v="59"/>
    <x v="126"/>
    <n v="5.4054054054054053"/>
    <x v="8"/>
    <x v="3"/>
  </r>
  <r>
    <x v="59"/>
    <x v="4"/>
    <n v="14.189189189189189"/>
    <x v="8"/>
    <x v="3"/>
  </r>
  <r>
    <x v="60"/>
    <x v="125"/>
    <n v="82.432432432432435"/>
    <x v="8"/>
    <x v="3"/>
  </r>
  <r>
    <x v="60"/>
    <x v="126"/>
    <n v="3.3783783783783785"/>
    <x v="8"/>
    <x v="3"/>
  </r>
  <r>
    <x v="60"/>
    <x v="4"/>
    <n v="14.189189189189189"/>
    <x v="8"/>
    <x v="3"/>
  </r>
  <r>
    <x v="49"/>
    <x v="125"/>
    <n v="39.864864864864863"/>
    <x v="8"/>
    <x v="3"/>
  </r>
  <r>
    <x v="49"/>
    <x v="126"/>
    <n v="45.945945945945944"/>
    <x v="8"/>
    <x v="3"/>
  </r>
  <r>
    <x v="49"/>
    <x v="4"/>
    <n v="14.189189189189189"/>
    <x v="8"/>
    <x v="3"/>
  </r>
  <r>
    <x v="50"/>
    <x v="125"/>
    <n v="79.054054054054049"/>
    <x v="8"/>
    <x v="3"/>
  </r>
  <r>
    <x v="50"/>
    <x v="126"/>
    <n v="6.756756756756757"/>
    <x v="8"/>
    <x v="3"/>
  </r>
  <r>
    <x v="50"/>
    <x v="4"/>
    <n v="14.189189189189189"/>
    <x v="8"/>
    <x v="3"/>
  </r>
  <r>
    <x v="51"/>
    <x v="125"/>
    <n v="61.313868613138688"/>
    <x v="8"/>
    <x v="3"/>
  </r>
  <r>
    <x v="51"/>
    <x v="126"/>
    <n v="23.357664233576642"/>
    <x v="8"/>
    <x v="3"/>
  </r>
  <r>
    <x v="51"/>
    <x v="4"/>
    <n v="15.328467153284672"/>
    <x v="8"/>
    <x v="3"/>
  </r>
  <r>
    <x v="52"/>
    <x v="125"/>
    <n v="73.648648648648646"/>
    <x v="8"/>
    <x v="3"/>
  </r>
  <r>
    <x v="52"/>
    <x v="126"/>
    <n v="12.162162162162161"/>
    <x v="8"/>
    <x v="3"/>
  </r>
  <r>
    <x v="52"/>
    <x v="4"/>
    <n v="14.189189189189189"/>
    <x v="8"/>
    <x v="3"/>
  </r>
  <r>
    <x v="53"/>
    <x v="125"/>
    <n v="70.992366412213741"/>
    <x v="8"/>
    <x v="3"/>
  </r>
  <r>
    <x v="53"/>
    <x v="126"/>
    <n v="13.740458015267176"/>
    <x v="8"/>
    <x v="3"/>
  </r>
  <r>
    <x v="53"/>
    <x v="4"/>
    <n v="15.267175572519085"/>
    <x v="8"/>
    <x v="3"/>
  </r>
  <r>
    <x v="54"/>
    <x v="125"/>
    <n v="70.945945945945951"/>
    <x v="8"/>
    <x v="3"/>
  </r>
  <r>
    <x v="54"/>
    <x v="126"/>
    <n v="14.864864864864865"/>
    <x v="8"/>
    <x v="3"/>
  </r>
  <r>
    <x v="54"/>
    <x v="4"/>
    <n v="14.189189189189189"/>
    <x v="8"/>
    <x v="3"/>
  </r>
  <r>
    <x v="55"/>
    <x v="125"/>
    <n v="81.081081081081081"/>
    <x v="8"/>
    <x v="3"/>
  </r>
  <r>
    <x v="55"/>
    <x v="126"/>
    <n v="4.7297297297297298"/>
    <x v="8"/>
    <x v="3"/>
  </r>
  <r>
    <x v="55"/>
    <x v="4"/>
    <n v="14.189189189189189"/>
    <x v="8"/>
    <x v="3"/>
  </r>
  <r>
    <x v="56"/>
    <x v="125"/>
    <n v="65.088757396449708"/>
    <x v="9"/>
    <x v="3"/>
  </r>
  <r>
    <x v="56"/>
    <x v="126"/>
    <n v="20.710059171597631"/>
    <x v="9"/>
    <x v="3"/>
  </r>
  <r>
    <x v="56"/>
    <x v="4"/>
    <n v="14.201183431952662"/>
    <x v="9"/>
    <x v="3"/>
  </r>
  <r>
    <x v="57"/>
    <x v="125"/>
    <n v="83.431952662721898"/>
    <x v="9"/>
    <x v="3"/>
  </r>
  <r>
    <x v="57"/>
    <x v="126"/>
    <n v="2.3668639053254439"/>
    <x v="9"/>
    <x v="3"/>
  </r>
  <r>
    <x v="57"/>
    <x v="4"/>
    <n v="14.201183431952662"/>
    <x v="9"/>
    <x v="3"/>
  </r>
  <r>
    <x v="58"/>
    <x v="125"/>
    <n v="73.372781065088759"/>
    <x v="9"/>
    <x v="3"/>
  </r>
  <r>
    <x v="58"/>
    <x v="126"/>
    <n v="12.42603550295858"/>
    <x v="9"/>
    <x v="3"/>
  </r>
  <r>
    <x v="58"/>
    <x v="4"/>
    <n v="14.201183431952662"/>
    <x v="9"/>
    <x v="3"/>
  </r>
  <r>
    <x v="59"/>
    <x v="125"/>
    <n v="77.514792899408278"/>
    <x v="9"/>
    <x v="3"/>
  </r>
  <r>
    <x v="59"/>
    <x v="126"/>
    <n v="8.2840236686390529"/>
    <x v="9"/>
    <x v="3"/>
  </r>
  <r>
    <x v="59"/>
    <x v="4"/>
    <n v="14.201183431952662"/>
    <x v="9"/>
    <x v="3"/>
  </r>
  <r>
    <x v="60"/>
    <x v="125"/>
    <n v="83.431952662721898"/>
    <x v="9"/>
    <x v="3"/>
  </r>
  <r>
    <x v="60"/>
    <x v="126"/>
    <n v="2.3668639053254439"/>
    <x v="9"/>
    <x v="3"/>
  </r>
  <r>
    <x v="60"/>
    <x v="4"/>
    <n v="14.201183431952662"/>
    <x v="9"/>
    <x v="3"/>
  </r>
  <r>
    <x v="49"/>
    <x v="125"/>
    <n v="40.828402366863905"/>
    <x v="9"/>
    <x v="3"/>
  </r>
  <r>
    <x v="49"/>
    <x v="126"/>
    <n v="44.970414201183431"/>
    <x v="9"/>
    <x v="3"/>
  </r>
  <r>
    <x v="49"/>
    <x v="4"/>
    <n v="14.201183431952662"/>
    <x v="9"/>
    <x v="3"/>
  </r>
  <r>
    <x v="50"/>
    <x v="125"/>
    <n v="74.556213017751475"/>
    <x v="9"/>
    <x v="3"/>
  </r>
  <r>
    <x v="50"/>
    <x v="126"/>
    <n v="11.242603550295858"/>
    <x v="9"/>
    <x v="3"/>
  </r>
  <r>
    <x v="50"/>
    <x v="4"/>
    <n v="14.201183431952662"/>
    <x v="9"/>
    <x v="3"/>
  </r>
  <r>
    <x v="51"/>
    <x v="125"/>
    <n v="60.24096385542169"/>
    <x v="9"/>
    <x v="3"/>
  </r>
  <r>
    <x v="51"/>
    <x v="126"/>
    <n v="25.903614457831324"/>
    <x v="9"/>
    <x v="3"/>
  </r>
  <r>
    <x v="51"/>
    <x v="4"/>
    <n v="13.855421686746988"/>
    <x v="9"/>
    <x v="3"/>
  </r>
  <r>
    <x v="52"/>
    <x v="125"/>
    <n v="71.005917159763314"/>
    <x v="9"/>
    <x v="3"/>
  </r>
  <r>
    <x v="52"/>
    <x v="126"/>
    <n v="14.792899408284024"/>
    <x v="9"/>
    <x v="3"/>
  </r>
  <r>
    <x v="52"/>
    <x v="4"/>
    <n v="14.201183431952662"/>
    <x v="9"/>
    <x v="3"/>
  </r>
  <r>
    <x v="53"/>
    <x v="125"/>
    <n v="60.606060606060609"/>
    <x v="9"/>
    <x v="3"/>
  </r>
  <r>
    <x v="53"/>
    <x v="126"/>
    <n v="25.454545454545453"/>
    <x v="9"/>
    <x v="3"/>
  </r>
  <r>
    <x v="53"/>
    <x v="4"/>
    <n v="13.939393939393939"/>
    <x v="9"/>
    <x v="3"/>
  </r>
  <r>
    <x v="54"/>
    <x v="125"/>
    <n v="68.047337278106511"/>
    <x v="9"/>
    <x v="3"/>
  </r>
  <r>
    <x v="54"/>
    <x v="126"/>
    <n v="17.751479289940828"/>
    <x v="9"/>
    <x v="3"/>
  </r>
  <r>
    <x v="54"/>
    <x v="4"/>
    <n v="14.201183431952662"/>
    <x v="9"/>
    <x v="3"/>
  </r>
  <r>
    <x v="55"/>
    <x v="125"/>
    <n v="81.065088757396452"/>
    <x v="9"/>
    <x v="3"/>
  </r>
  <r>
    <x v="55"/>
    <x v="126"/>
    <n v="4.7337278106508878"/>
    <x v="9"/>
    <x v="3"/>
  </r>
  <r>
    <x v="55"/>
    <x v="4"/>
    <n v="14.201183431952662"/>
    <x v="9"/>
    <x v="3"/>
  </r>
  <r>
    <x v="56"/>
    <x v="125"/>
    <n v="54.961832061068705"/>
    <x v="10"/>
    <x v="3"/>
  </r>
  <r>
    <x v="56"/>
    <x v="126"/>
    <n v="39.694656488549619"/>
    <x v="10"/>
    <x v="3"/>
  </r>
  <r>
    <x v="56"/>
    <x v="4"/>
    <n v="5.343511450381679"/>
    <x v="10"/>
    <x v="3"/>
  </r>
  <r>
    <x v="57"/>
    <x v="125"/>
    <n v="77.862595419847324"/>
    <x v="10"/>
    <x v="3"/>
  </r>
  <r>
    <x v="57"/>
    <x v="126"/>
    <n v="16.793893129770993"/>
    <x v="10"/>
    <x v="3"/>
  </r>
  <r>
    <x v="57"/>
    <x v="4"/>
    <n v="5.343511450381679"/>
    <x v="10"/>
    <x v="3"/>
  </r>
  <r>
    <x v="58"/>
    <x v="125"/>
    <n v="71.755725190839698"/>
    <x v="10"/>
    <x v="3"/>
  </r>
  <r>
    <x v="58"/>
    <x v="126"/>
    <n v="22.900763358778626"/>
    <x v="10"/>
    <x v="3"/>
  </r>
  <r>
    <x v="58"/>
    <x v="4"/>
    <n v="5.343511450381679"/>
    <x v="10"/>
    <x v="3"/>
  </r>
  <r>
    <x v="59"/>
    <x v="125"/>
    <n v="70"/>
    <x v="10"/>
    <x v="3"/>
  </r>
  <r>
    <x v="59"/>
    <x v="126"/>
    <n v="24.615384615384617"/>
    <x v="10"/>
    <x v="3"/>
  </r>
  <r>
    <x v="59"/>
    <x v="4"/>
    <n v="5.384615384615385"/>
    <x v="10"/>
    <x v="3"/>
  </r>
  <r>
    <x v="60"/>
    <x v="125"/>
    <n v="80.152671755725194"/>
    <x v="10"/>
    <x v="3"/>
  </r>
  <r>
    <x v="60"/>
    <x v="126"/>
    <n v="14.503816793893129"/>
    <x v="10"/>
    <x v="3"/>
  </r>
  <r>
    <x v="60"/>
    <x v="4"/>
    <n v="5.343511450381679"/>
    <x v="10"/>
    <x v="3"/>
  </r>
  <r>
    <x v="49"/>
    <x v="125"/>
    <n v="33.587786259541986"/>
    <x v="10"/>
    <x v="3"/>
  </r>
  <r>
    <x v="49"/>
    <x v="126"/>
    <n v="61.068702290076338"/>
    <x v="10"/>
    <x v="3"/>
  </r>
  <r>
    <x v="49"/>
    <x v="4"/>
    <n v="5.343511450381679"/>
    <x v="10"/>
    <x v="3"/>
  </r>
  <r>
    <x v="50"/>
    <x v="125"/>
    <n v="72.519083969465655"/>
    <x v="10"/>
    <x v="3"/>
  </r>
  <r>
    <x v="50"/>
    <x v="126"/>
    <n v="22.137404580152673"/>
    <x v="10"/>
    <x v="3"/>
  </r>
  <r>
    <x v="50"/>
    <x v="4"/>
    <n v="5.343511450381679"/>
    <x v="10"/>
    <x v="3"/>
  </r>
  <r>
    <x v="51"/>
    <x v="125"/>
    <n v="50.847457627118644"/>
    <x v="10"/>
    <x v="3"/>
  </r>
  <r>
    <x v="51"/>
    <x v="126"/>
    <n v="43.220338983050844"/>
    <x v="10"/>
    <x v="3"/>
  </r>
  <r>
    <x v="51"/>
    <x v="4"/>
    <n v="5.9322033898305087"/>
    <x v="10"/>
    <x v="3"/>
  </r>
  <r>
    <x v="52"/>
    <x v="125"/>
    <n v="53.435114503816791"/>
    <x v="10"/>
    <x v="3"/>
  </r>
  <r>
    <x v="52"/>
    <x v="126"/>
    <n v="41.221374045801525"/>
    <x v="10"/>
    <x v="3"/>
  </r>
  <r>
    <x v="52"/>
    <x v="4"/>
    <n v="5.343511450381679"/>
    <x v="10"/>
    <x v="3"/>
  </r>
  <r>
    <x v="53"/>
    <x v="125"/>
    <n v="41.935483870967744"/>
    <x v="10"/>
    <x v="3"/>
  </r>
  <r>
    <x v="53"/>
    <x v="126"/>
    <n v="53.225806451612904"/>
    <x v="10"/>
    <x v="3"/>
  </r>
  <r>
    <x v="53"/>
    <x v="4"/>
    <n v="4.838709677419355"/>
    <x v="10"/>
    <x v="3"/>
  </r>
  <r>
    <x v="54"/>
    <x v="125"/>
    <n v="64.885496183206101"/>
    <x v="10"/>
    <x v="3"/>
  </r>
  <r>
    <x v="54"/>
    <x v="126"/>
    <n v="29.770992366412212"/>
    <x v="10"/>
    <x v="3"/>
  </r>
  <r>
    <x v="54"/>
    <x v="4"/>
    <n v="5.343511450381679"/>
    <x v="10"/>
    <x v="3"/>
  </r>
  <r>
    <x v="55"/>
    <x v="125"/>
    <n v="88.549618320610691"/>
    <x v="10"/>
    <x v="3"/>
  </r>
  <r>
    <x v="55"/>
    <x v="126"/>
    <n v="6.106870229007634"/>
    <x v="10"/>
    <x v="3"/>
  </r>
  <r>
    <x v="55"/>
    <x v="4"/>
    <n v="5.343511450381679"/>
    <x v="10"/>
    <x v="3"/>
  </r>
  <r>
    <x v="56"/>
    <x v="125"/>
    <n v="68.067226890756302"/>
    <x v="11"/>
    <x v="3"/>
  </r>
  <r>
    <x v="56"/>
    <x v="126"/>
    <n v="21.84873949579832"/>
    <x v="11"/>
    <x v="3"/>
  </r>
  <r>
    <x v="56"/>
    <x v="4"/>
    <n v="10.084033613445378"/>
    <x v="11"/>
    <x v="3"/>
  </r>
  <r>
    <x v="57"/>
    <x v="125"/>
    <n v="88.235294117647058"/>
    <x v="11"/>
    <x v="3"/>
  </r>
  <r>
    <x v="57"/>
    <x v="126"/>
    <n v="1.680672268907563"/>
    <x v="11"/>
    <x v="3"/>
  </r>
  <r>
    <x v="57"/>
    <x v="4"/>
    <n v="10.084033613445378"/>
    <x v="11"/>
    <x v="3"/>
  </r>
  <r>
    <x v="58"/>
    <x v="125"/>
    <n v="80.672268907563023"/>
    <x v="11"/>
    <x v="3"/>
  </r>
  <r>
    <x v="58"/>
    <x v="126"/>
    <n v="9.2436974789915958"/>
    <x v="11"/>
    <x v="3"/>
  </r>
  <r>
    <x v="58"/>
    <x v="4"/>
    <n v="10.084033613445378"/>
    <x v="11"/>
    <x v="3"/>
  </r>
  <r>
    <x v="59"/>
    <x v="125"/>
    <n v="82.352941176470594"/>
    <x v="11"/>
    <x v="3"/>
  </r>
  <r>
    <x v="59"/>
    <x v="126"/>
    <n v="7.5630252100840334"/>
    <x v="11"/>
    <x v="3"/>
  </r>
  <r>
    <x v="59"/>
    <x v="4"/>
    <n v="10.084033613445378"/>
    <x v="11"/>
    <x v="3"/>
  </r>
  <r>
    <x v="60"/>
    <x v="125"/>
    <n v="87.394957983193279"/>
    <x v="11"/>
    <x v="3"/>
  </r>
  <r>
    <x v="60"/>
    <x v="126"/>
    <n v="2.5210084033613445"/>
    <x v="11"/>
    <x v="3"/>
  </r>
  <r>
    <x v="60"/>
    <x v="4"/>
    <n v="10.084033613445378"/>
    <x v="11"/>
    <x v="3"/>
  </r>
  <r>
    <x v="49"/>
    <x v="125"/>
    <n v="56.30252100840336"/>
    <x v="11"/>
    <x v="3"/>
  </r>
  <r>
    <x v="49"/>
    <x v="126"/>
    <n v="33.613445378151262"/>
    <x v="11"/>
    <x v="3"/>
  </r>
  <r>
    <x v="49"/>
    <x v="4"/>
    <n v="10.084033613445378"/>
    <x v="11"/>
    <x v="3"/>
  </r>
  <r>
    <x v="50"/>
    <x v="125"/>
    <n v="75.630252100840337"/>
    <x v="11"/>
    <x v="3"/>
  </r>
  <r>
    <x v="50"/>
    <x v="126"/>
    <n v="14.285714285714286"/>
    <x v="11"/>
    <x v="3"/>
  </r>
  <r>
    <x v="50"/>
    <x v="4"/>
    <n v="10.084033613445378"/>
    <x v="11"/>
    <x v="3"/>
  </r>
  <r>
    <x v="51"/>
    <x v="125"/>
    <n v="66.386554621848745"/>
    <x v="11"/>
    <x v="3"/>
  </r>
  <r>
    <x v="51"/>
    <x v="126"/>
    <n v="23.529411764705884"/>
    <x v="11"/>
    <x v="3"/>
  </r>
  <r>
    <x v="51"/>
    <x v="4"/>
    <n v="10.084033613445378"/>
    <x v="11"/>
    <x v="3"/>
  </r>
  <r>
    <x v="52"/>
    <x v="125"/>
    <n v="73.949579831932766"/>
    <x v="11"/>
    <x v="3"/>
  </r>
  <r>
    <x v="52"/>
    <x v="126"/>
    <n v="15.966386554621849"/>
    <x v="11"/>
    <x v="3"/>
  </r>
  <r>
    <x v="52"/>
    <x v="4"/>
    <n v="10.084033613445378"/>
    <x v="11"/>
    <x v="3"/>
  </r>
  <r>
    <x v="53"/>
    <x v="125"/>
    <n v="69.491525423728817"/>
    <x v="11"/>
    <x v="3"/>
  </r>
  <r>
    <x v="53"/>
    <x v="126"/>
    <n v="20.338983050847457"/>
    <x v="11"/>
    <x v="3"/>
  </r>
  <r>
    <x v="53"/>
    <x v="4"/>
    <n v="10.169491525423728"/>
    <x v="11"/>
    <x v="3"/>
  </r>
  <r>
    <x v="54"/>
    <x v="125"/>
    <n v="71.428571428571431"/>
    <x v="11"/>
    <x v="3"/>
  </r>
  <r>
    <x v="54"/>
    <x v="126"/>
    <n v="18.487394957983192"/>
    <x v="11"/>
    <x v="3"/>
  </r>
  <r>
    <x v="54"/>
    <x v="4"/>
    <n v="10.084033613445378"/>
    <x v="11"/>
    <x v="3"/>
  </r>
  <r>
    <x v="55"/>
    <x v="125"/>
    <n v="81.512605042016801"/>
    <x v="11"/>
    <x v="3"/>
  </r>
  <r>
    <x v="55"/>
    <x v="126"/>
    <n v="8.4033613445378155"/>
    <x v="11"/>
    <x v="3"/>
  </r>
  <r>
    <x v="55"/>
    <x v="4"/>
    <n v="10.084033613445378"/>
    <x v="11"/>
    <x v="3"/>
  </r>
  <r>
    <x v="56"/>
    <x v="125"/>
    <n v="47.474747474747474"/>
    <x v="12"/>
    <x v="3"/>
  </r>
  <r>
    <x v="56"/>
    <x v="126"/>
    <n v="37.373737373737377"/>
    <x v="12"/>
    <x v="3"/>
  </r>
  <r>
    <x v="56"/>
    <x v="4"/>
    <n v="15.151515151515152"/>
    <x v="12"/>
    <x v="3"/>
  </r>
  <r>
    <x v="57"/>
    <x v="125"/>
    <n v="69.696969696969703"/>
    <x v="12"/>
    <x v="3"/>
  </r>
  <r>
    <x v="57"/>
    <x v="126"/>
    <n v="15.151515151515152"/>
    <x v="12"/>
    <x v="3"/>
  </r>
  <r>
    <x v="57"/>
    <x v="4"/>
    <n v="15.151515151515152"/>
    <x v="12"/>
    <x v="3"/>
  </r>
  <r>
    <x v="58"/>
    <x v="125"/>
    <n v="71.717171717171723"/>
    <x v="12"/>
    <x v="3"/>
  </r>
  <r>
    <x v="58"/>
    <x v="126"/>
    <n v="13.131313131313131"/>
    <x v="12"/>
    <x v="3"/>
  </r>
  <r>
    <x v="58"/>
    <x v="4"/>
    <n v="15.151515151515152"/>
    <x v="12"/>
    <x v="3"/>
  </r>
  <r>
    <x v="59"/>
    <x v="125"/>
    <n v="75.510204081632651"/>
    <x v="12"/>
    <x v="3"/>
  </r>
  <r>
    <x v="59"/>
    <x v="126"/>
    <n v="9.183673469387756"/>
    <x v="12"/>
    <x v="3"/>
  </r>
  <r>
    <x v="59"/>
    <x v="4"/>
    <n v="15.306122448979592"/>
    <x v="12"/>
    <x v="3"/>
  </r>
  <r>
    <x v="60"/>
    <x v="125"/>
    <n v="78.787878787878782"/>
    <x v="12"/>
    <x v="3"/>
  </r>
  <r>
    <x v="60"/>
    <x v="126"/>
    <n v="6.0606060606060606"/>
    <x v="12"/>
    <x v="3"/>
  </r>
  <r>
    <x v="60"/>
    <x v="4"/>
    <n v="15.151515151515152"/>
    <x v="12"/>
    <x v="3"/>
  </r>
  <r>
    <x v="49"/>
    <x v="125"/>
    <n v="46.464646464646464"/>
    <x v="12"/>
    <x v="3"/>
  </r>
  <r>
    <x v="49"/>
    <x v="126"/>
    <n v="38.383838383838381"/>
    <x v="12"/>
    <x v="3"/>
  </r>
  <r>
    <x v="49"/>
    <x v="4"/>
    <n v="15.151515151515152"/>
    <x v="12"/>
    <x v="3"/>
  </r>
  <r>
    <x v="50"/>
    <x v="125"/>
    <n v="67.676767676767682"/>
    <x v="12"/>
    <x v="3"/>
  </r>
  <r>
    <x v="50"/>
    <x v="126"/>
    <n v="17.171717171717173"/>
    <x v="12"/>
    <x v="3"/>
  </r>
  <r>
    <x v="50"/>
    <x v="4"/>
    <n v="15.151515151515152"/>
    <x v="12"/>
    <x v="3"/>
  </r>
  <r>
    <x v="51"/>
    <x v="125"/>
    <n v="48.421052631578945"/>
    <x v="12"/>
    <x v="3"/>
  </r>
  <r>
    <x v="51"/>
    <x v="126"/>
    <n v="36.842105263157897"/>
    <x v="12"/>
    <x v="3"/>
  </r>
  <r>
    <x v="51"/>
    <x v="4"/>
    <n v="14.736842105263158"/>
    <x v="12"/>
    <x v="3"/>
  </r>
  <r>
    <x v="52"/>
    <x v="125"/>
    <n v="63.636363636363633"/>
    <x v="12"/>
    <x v="3"/>
  </r>
  <r>
    <x v="52"/>
    <x v="126"/>
    <n v="21.212121212121211"/>
    <x v="12"/>
    <x v="3"/>
  </r>
  <r>
    <x v="52"/>
    <x v="4"/>
    <n v="15.151515151515152"/>
    <x v="12"/>
    <x v="3"/>
  </r>
  <r>
    <x v="53"/>
    <x v="125"/>
    <n v="63.829787234042556"/>
    <x v="12"/>
    <x v="3"/>
  </r>
  <r>
    <x v="53"/>
    <x v="126"/>
    <n v="20.212765957446809"/>
    <x v="12"/>
    <x v="3"/>
  </r>
  <r>
    <x v="53"/>
    <x v="4"/>
    <n v="15.957446808510639"/>
    <x v="12"/>
    <x v="3"/>
  </r>
  <r>
    <x v="54"/>
    <x v="125"/>
    <n v="71.717171717171723"/>
    <x v="12"/>
    <x v="3"/>
  </r>
  <r>
    <x v="54"/>
    <x v="126"/>
    <n v="13.131313131313131"/>
    <x v="12"/>
    <x v="3"/>
  </r>
  <r>
    <x v="54"/>
    <x v="4"/>
    <n v="15.151515151515152"/>
    <x v="12"/>
    <x v="3"/>
  </r>
  <r>
    <x v="55"/>
    <x v="125"/>
    <n v="82.828282828282823"/>
    <x v="12"/>
    <x v="3"/>
  </r>
  <r>
    <x v="55"/>
    <x v="126"/>
    <n v="2.0202020202020203"/>
    <x v="12"/>
    <x v="3"/>
  </r>
  <r>
    <x v="55"/>
    <x v="4"/>
    <n v="15.151515151515152"/>
    <x v="12"/>
    <x v="3"/>
  </r>
  <r>
    <x v="56"/>
    <x v="125"/>
    <n v="53.623188405797102"/>
    <x v="13"/>
    <x v="3"/>
  </r>
  <r>
    <x v="56"/>
    <x v="126"/>
    <n v="37.681159420289852"/>
    <x v="13"/>
    <x v="3"/>
  </r>
  <r>
    <x v="56"/>
    <x v="4"/>
    <n v="8.695652173913043"/>
    <x v="13"/>
    <x v="3"/>
  </r>
  <r>
    <x v="57"/>
    <x v="125"/>
    <n v="76.811594202898547"/>
    <x v="13"/>
    <x v="3"/>
  </r>
  <r>
    <x v="57"/>
    <x v="126"/>
    <n v="14.492753623188406"/>
    <x v="13"/>
    <x v="3"/>
  </r>
  <r>
    <x v="57"/>
    <x v="4"/>
    <n v="8.695652173913043"/>
    <x v="13"/>
    <x v="3"/>
  </r>
  <r>
    <x v="58"/>
    <x v="125"/>
    <n v="76.811594202898547"/>
    <x v="13"/>
    <x v="3"/>
  </r>
  <r>
    <x v="58"/>
    <x v="126"/>
    <n v="14.492753623188406"/>
    <x v="13"/>
    <x v="3"/>
  </r>
  <r>
    <x v="58"/>
    <x v="4"/>
    <n v="8.695652173913043"/>
    <x v="13"/>
    <x v="3"/>
  </r>
  <r>
    <x v="59"/>
    <x v="125"/>
    <n v="75.362318840579704"/>
    <x v="13"/>
    <x v="3"/>
  </r>
  <r>
    <x v="59"/>
    <x v="126"/>
    <n v="15.942028985507246"/>
    <x v="13"/>
    <x v="3"/>
  </r>
  <r>
    <x v="59"/>
    <x v="4"/>
    <n v="8.695652173913043"/>
    <x v="13"/>
    <x v="3"/>
  </r>
  <r>
    <x v="60"/>
    <x v="125"/>
    <n v="78.260869565217391"/>
    <x v="13"/>
    <x v="3"/>
  </r>
  <r>
    <x v="60"/>
    <x v="126"/>
    <n v="13.043478260869565"/>
    <x v="13"/>
    <x v="3"/>
  </r>
  <r>
    <x v="60"/>
    <x v="4"/>
    <n v="8.695652173913043"/>
    <x v="13"/>
    <x v="3"/>
  </r>
  <r>
    <x v="49"/>
    <x v="125"/>
    <n v="44.927536231884055"/>
    <x v="13"/>
    <x v="3"/>
  </r>
  <r>
    <x v="49"/>
    <x v="126"/>
    <n v="46.376811594202898"/>
    <x v="13"/>
    <x v="3"/>
  </r>
  <r>
    <x v="49"/>
    <x v="4"/>
    <n v="8.695652173913043"/>
    <x v="13"/>
    <x v="3"/>
  </r>
  <r>
    <x v="50"/>
    <x v="125"/>
    <n v="69.565217391304344"/>
    <x v="13"/>
    <x v="3"/>
  </r>
  <r>
    <x v="50"/>
    <x v="126"/>
    <n v="21.739130434782609"/>
    <x v="13"/>
    <x v="3"/>
  </r>
  <r>
    <x v="50"/>
    <x v="4"/>
    <n v="8.695652173913043"/>
    <x v="13"/>
    <x v="3"/>
  </r>
  <r>
    <x v="51"/>
    <x v="125"/>
    <n v="50"/>
    <x v="13"/>
    <x v="3"/>
  </r>
  <r>
    <x v="51"/>
    <x v="126"/>
    <n v="39.655172413793103"/>
    <x v="13"/>
    <x v="3"/>
  </r>
  <r>
    <x v="51"/>
    <x v="4"/>
    <n v="10.344827586206897"/>
    <x v="13"/>
    <x v="3"/>
  </r>
  <r>
    <x v="52"/>
    <x v="125"/>
    <n v="62.318840579710148"/>
    <x v="13"/>
    <x v="3"/>
  </r>
  <r>
    <x v="52"/>
    <x v="126"/>
    <n v="28.985507246376812"/>
    <x v="13"/>
    <x v="3"/>
  </r>
  <r>
    <x v="52"/>
    <x v="4"/>
    <n v="8.695652173913043"/>
    <x v="13"/>
    <x v="3"/>
  </r>
  <r>
    <x v="53"/>
    <x v="125"/>
    <n v="48.529411764705884"/>
    <x v="13"/>
    <x v="3"/>
  </r>
  <r>
    <x v="53"/>
    <x v="126"/>
    <n v="42.647058823529413"/>
    <x v="13"/>
    <x v="3"/>
  </r>
  <r>
    <x v="53"/>
    <x v="4"/>
    <n v="8.8235294117647065"/>
    <x v="13"/>
    <x v="3"/>
  </r>
  <r>
    <x v="54"/>
    <x v="125"/>
    <n v="52.173913043478258"/>
    <x v="13"/>
    <x v="3"/>
  </r>
  <r>
    <x v="54"/>
    <x v="126"/>
    <n v="39.130434782608695"/>
    <x v="13"/>
    <x v="3"/>
  </r>
  <r>
    <x v="54"/>
    <x v="4"/>
    <n v="8.695652173913043"/>
    <x v="13"/>
    <x v="3"/>
  </r>
  <r>
    <x v="55"/>
    <x v="125"/>
    <n v="84.05797101449275"/>
    <x v="13"/>
    <x v="3"/>
  </r>
  <r>
    <x v="55"/>
    <x v="126"/>
    <n v="7.2463768115942031"/>
    <x v="13"/>
    <x v="3"/>
  </r>
  <r>
    <x v="55"/>
    <x v="4"/>
    <n v="8.695652173913043"/>
    <x v="13"/>
    <x v="3"/>
  </r>
  <r>
    <x v="56"/>
    <x v="125"/>
    <n v="57.47126436781609"/>
    <x v="14"/>
    <x v="3"/>
  </r>
  <r>
    <x v="56"/>
    <x v="126"/>
    <n v="17.241379310344829"/>
    <x v="14"/>
    <x v="3"/>
  </r>
  <r>
    <x v="56"/>
    <x v="4"/>
    <n v="25.287356321839081"/>
    <x v="14"/>
    <x v="3"/>
  </r>
  <r>
    <x v="57"/>
    <x v="125"/>
    <n v="72.41379310344827"/>
    <x v="14"/>
    <x v="3"/>
  </r>
  <r>
    <x v="57"/>
    <x v="126"/>
    <n v="2.2988505747126435"/>
    <x v="14"/>
    <x v="3"/>
  </r>
  <r>
    <x v="57"/>
    <x v="4"/>
    <n v="25.287356321839081"/>
    <x v="14"/>
    <x v="3"/>
  </r>
  <r>
    <x v="58"/>
    <x v="125"/>
    <n v="71.264367816091948"/>
    <x v="14"/>
    <x v="3"/>
  </r>
  <r>
    <x v="58"/>
    <x v="126"/>
    <n v="3.4482758620689653"/>
    <x v="14"/>
    <x v="3"/>
  </r>
  <r>
    <x v="58"/>
    <x v="4"/>
    <n v="25.287356321839081"/>
    <x v="14"/>
    <x v="3"/>
  </r>
  <r>
    <x v="59"/>
    <x v="125"/>
    <n v="72.41379310344827"/>
    <x v="14"/>
    <x v="3"/>
  </r>
  <r>
    <x v="59"/>
    <x v="126"/>
    <n v="2.2988505747126435"/>
    <x v="14"/>
    <x v="3"/>
  </r>
  <r>
    <x v="59"/>
    <x v="4"/>
    <n v="25.287356321839081"/>
    <x v="14"/>
    <x v="3"/>
  </r>
  <r>
    <x v="60"/>
    <x v="125"/>
    <n v="74.712643678160916"/>
    <x v="14"/>
    <x v="3"/>
  </r>
  <r>
    <x v="60"/>
    <x v="126"/>
    <n v="0"/>
    <x v="14"/>
    <x v="3"/>
  </r>
  <r>
    <x v="60"/>
    <x v="4"/>
    <n v="25.287356321839081"/>
    <x v="14"/>
    <x v="3"/>
  </r>
  <r>
    <x v="49"/>
    <x v="125"/>
    <n v="62.068965517241381"/>
    <x v="14"/>
    <x v="3"/>
  </r>
  <r>
    <x v="49"/>
    <x v="126"/>
    <n v="12.64367816091954"/>
    <x v="14"/>
    <x v="3"/>
  </r>
  <r>
    <x v="49"/>
    <x v="4"/>
    <n v="25.287356321839081"/>
    <x v="14"/>
    <x v="3"/>
  </r>
  <r>
    <x v="50"/>
    <x v="125"/>
    <n v="74.712643678160916"/>
    <x v="14"/>
    <x v="3"/>
  </r>
  <r>
    <x v="50"/>
    <x v="126"/>
    <n v="0"/>
    <x v="14"/>
    <x v="3"/>
  </r>
  <r>
    <x v="50"/>
    <x v="4"/>
    <n v="25.287356321839081"/>
    <x v="14"/>
    <x v="3"/>
  </r>
  <r>
    <x v="51"/>
    <x v="125"/>
    <n v="55.294117647058826"/>
    <x v="14"/>
    <x v="3"/>
  </r>
  <r>
    <x v="51"/>
    <x v="126"/>
    <n v="18.823529411764707"/>
    <x v="14"/>
    <x v="3"/>
  </r>
  <r>
    <x v="51"/>
    <x v="4"/>
    <n v="25.882352941176471"/>
    <x v="14"/>
    <x v="3"/>
  </r>
  <r>
    <x v="52"/>
    <x v="125"/>
    <n v="66.666666666666671"/>
    <x v="14"/>
    <x v="3"/>
  </r>
  <r>
    <x v="52"/>
    <x v="126"/>
    <n v="8.0459770114942533"/>
    <x v="14"/>
    <x v="3"/>
  </r>
  <r>
    <x v="52"/>
    <x v="4"/>
    <n v="25.287356321839081"/>
    <x v="14"/>
    <x v="3"/>
  </r>
  <r>
    <x v="53"/>
    <x v="125"/>
    <n v="69.135802469135797"/>
    <x v="14"/>
    <x v="3"/>
  </r>
  <r>
    <x v="53"/>
    <x v="126"/>
    <n v="6.1728395061728394"/>
    <x v="14"/>
    <x v="3"/>
  </r>
  <r>
    <x v="53"/>
    <x v="4"/>
    <n v="24.691358024691358"/>
    <x v="14"/>
    <x v="3"/>
  </r>
  <r>
    <x v="54"/>
    <x v="125"/>
    <n v="72.41379310344827"/>
    <x v="14"/>
    <x v="3"/>
  </r>
  <r>
    <x v="54"/>
    <x v="126"/>
    <n v="2.2988505747126435"/>
    <x v="14"/>
    <x v="3"/>
  </r>
  <r>
    <x v="54"/>
    <x v="4"/>
    <n v="25.287356321839081"/>
    <x v="14"/>
    <x v="3"/>
  </r>
  <r>
    <x v="55"/>
    <x v="125"/>
    <n v="71.264367816091948"/>
    <x v="14"/>
    <x v="3"/>
  </r>
  <r>
    <x v="55"/>
    <x v="126"/>
    <n v="3.4482758620689653"/>
    <x v="14"/>
    <x v="3"/>
  </r>
  <r>
    <x v="55"/>
    <x v="4"/>
    <n v="25.287356321839081"/>
    <x v="14"/>
    <x v="3"/>
  </r>
  <r>
    <x v="56"/>
    <x v="125"/>
    <n v="42.857142857142854"/>
    <x v="15"/>
    <x v="3"/>
  </r>
  <r>
    <x v="56"/>
    <x v="126"/>
    <n v="49.450549450549453"/>
    <x v="15"/>
    <x v="3"/>
  </r>
  <r>
    <x v="56"/>
    <x v="4"/>
    <n v="7.6923076923076925"/>
    <x v="15"/>
    <x v="3"/>
  </r>
  <r>
    <x v="57"/>
    <x v="125"/>
    <n v="81.318681318681314"/>
    <x v="15"/>
    <x v="3"/>
  </r>
  <r>
    <x v="57"/>
    <x v="126"/>
    <n v="10.989010989010989"/>
    <x v="15"/>
    <x v="3"/>
  </r>
  <r>
    <x v="57"/>
    <x v="4"/>
    <n v="7.6923076923076925"/>
    <x v="15"/>
    <x v="3"/>
  </r>
  <r>
    <x v="58"/>
    <x v="125"/>
    <n v="71.428571428571431"/>
    <x v="15"/>
    <x v="3"/>
  </r>
  <r>
    <x v="58"/>
    <x v="126"/>
    <n v="20.87912087912088"/>
    <x v="15"/>
    <x v="3"/>
  </r>
  <r>
    <x v="58"/>
    <x v="4"/>
    <n v="7.6923076923076925"/>
    <x v="15"/>
    <x v="3"/>
  </r>
  <r>
    <x v="59"/>
    <x v="125"/>
    <n v="74.72527472527473"/>
    <x v="15"/>
    <x v="3"/>
  </r>
  <r>
    <x v="59"/>
    <x v="126"/>
    <n v="17.582417582417584"/>
    <x v="15"/>
    <x v="3"/>
  </r>
  <r>
    <x v="59"/>
    <x v="4"/>
    <n v="7.6923076923076925"/>
    <x v="15"/>
    <x v="3"/>
  </r>
  <r>
    <x v="60"/>
    <x v="125"/>
    <n v="86.813186813186817"/>
    <x v="15"/>
    <x v="3"/>
  </r>
  <r>
    <x v="60"/>
    <x v="126"/>
    <n v="5.4945054945054945"/>
    <x v="15"/>
    <x v="3"/>
  </r>
  <r>
    <x v="60"/>
    <x v="4"/>
    <n v="7.6923076923076925"/>
    <x v="15"/>
    <x v="3"/>
  </r>
  <r>
    <x v="49"/>
    <x v="125"/>
    <n v="32.967032967032964"/>
    <x v="15"/>
    <x v="3"/>
  </r>
  <r>
    <x v="49"/>
    <x v="126"/>
    <n v="59.340659340659343"/>
    <x v="15"/>
    <x v="3"/>
  </r>
  <r>
    <x v="49"/>
    <x v="4"/>
    <n v="7.6923076923076925"/>
    <x v="15"/>
    <x v="3"/>
  </r>
  <r>
    <x v="50"/>
    <x v="125"/>
    <n v="75.824175824175825"/>
    <x v="15"/>
    <x v="3"/>
  </r>
  <r>
    <x v="50"/>
    <x v="126"/>
    <n v="16.483516483516482"/>
    <x v="15"/>
    <x v="3"/>
  </r>
  <r>
    <x v="50"/>
    <x v="4"/>
    <n v="7.6923076923076925"/>
    <x v="15"/>
    <x v="3"/>
  </r>
  <r>
    <x v="51"/>
    <x v="125"/>
    <n v="51.685393258426963"/>
    <x v="15"/>
    <x v="3"/>
  </r>
  <r>
    <x v="51"/>
    <x v="126"/>
    <n v="40.449438202247194"/>
    <x v="15"/>
    <x v="3"/>
  </r>
  <r>
    <x v="51"/>
    <x v="4"/>
    <n v="7.8651685393258424"/>
    <x v="15"/>
    <x v="3"/>
  </r>
  <r>
    <x v="52"/>
    <x v="125"/>
    <n v="65.934065934065927"/>
    <x v="15"/>
    <x v="3"/>
  </r>
  <r>
    <x v="52"/>
    <x v="126"/>
    <n v="26.373626373626372"/>
    <x v="15"/>
    <x v="3"/>
  </r>
  <r>
    <x v="52"/>
    <x v="4"/>
    <n v="7.6923076923076925"/>
    <x v="15"/>
    <x v="3"/>
  </r>
  <r>
    <x v="53"/>
    <x v="125"/>
    <n v="73.563218390804593"/>
    <x v="15"/>
    <x v="3"/>
  </r>
  <r>
    <x v="53"/>
    <x v="126"/>
    <n v="18.390804597701148"/>
    <x v="15"/>
    <x v="3"/>
  </r>
  <r>
    <x v="53"/>
    <x v="4"/>
    <n v="8.0459770114942533"/>
    <x v="15"/>
    <x v="3"/>
  </r>
  <r>
    <x v="54"/>
    <x v="125"/>
    <n v="69.230769230769226"/>
    <x v="15"/>
    <x v="3"/>
  </r>
  <r>
    <x v="54"/>
    <x v="126"/>
    <n v="23.076923076923077"/>
    <x v="15"/>
    <x v="3"/>
  </r>
  <r>
    <x v="54"/>
    <x v="4"/>
    <n v="7.6923076923076925"/>
    <x v="15"/>
    <x v="3"/>
  </r>
  <r>
    <x v="55"/>
    <x v="125"/>
    <n v="90.109890109890117"/>
    <x v="15"/>
    <x v="3"/>
  </r>
  <r>
    <x v="55"/>
    <x v="126"/>
    <n v="2.197802197802198"/>
    <x v="15"/>
    <x v="3"/>
  </r>
  <r>
    <x v="55"/>
    <x v="4"/>
    <n v="7.6923076923076925"/>
    <x v="15"/>
    <x v="3"/>
  </r>
  <r>
    <x v="56"/>
    <x v="125"/>
    <n v="43.406593406593409"/>
    <x v="16"/>
    <x v="3"/>
  </r>
  <r>
    <x v="56"/>
    <x v="126"/>
    <n v="48.35164835164835"/>
    <x v="16"/>
    <x v="3"/>
  </r>
  <r>
    <x v="56"/>
    <x v="4"/>
    <n v="8.2417582417582409"/>
    <x v="16"/>
    <x v="3"/>
  </r>
  <r>
    <x v="57"/>
    <x v="125"/>
    <n v="77.173913043478265"/>
    <x v="16"/>
    <x v="3"/>
  </r>
  <r>
    <x v="57"/>
    <x v="126"/>
    <n v="14.673913043478262"/>
    <x v="16"/>
    <x v="3"/>
  </r>
  <r>
    <x v="57"/>
    <x v="4"/>
    <n v="8.1521739130434785"/>
    <x v="16"/>
    <x v="3"/>
  </r>
  <r>
    <x v="58"/>
    <x v="125"/>
    <n v="72.677595628415304"/>
    <x v="16"/>
    <x v="3"/>
  </r>
  <r>
    <x v="58"/>
    <x v="126"/>
    <n v="19.125683060109289"/>
    <x v="16"/>
    <x v="3"/>
  </r>
  <r>
    <x v="58"/>
    <x v="4"/>
    <n v="8.1967213114754092"/>
    <x v="16"/>
    <x v="3"/>
  </r>
  <r>
    <x v="59"/>
    <x v="125"/>
    <n v="75.690607734806633"/>
    <x v="16"/>
    <x v="3"/>
  </r>
  <r>
    <x v="59"/>
    <x v="126"/>
    <n v="16.022099447513813"/>
    <x v="16"/>
    <x v="3"/>
  </r>
  <r>
    <x v="59"/>
    <x v="4"/>
    <n v="8.2872928176795586"/>
    <x v="16"/>
    <x v="3"/>
  </r>
  <r>
    <x v="60"/>
    <x v="125"/>
    <n v="81.521739130434781"/>
    <x v="16"/>
    <x v="3"/>
  </r>
  <r>
    <x v="60"/>
    <x v="126"/>
    <n v="10.326086956521738"/>
    <x v="16"/>
    <x v="3"/>
  </r>
  <r>
    <x v="60"/>
    <x v="4"/>
    <n v="8.1521739130434785"/>
    <x v="16"/>
    <x v="3"/>
  </r>
  <r>
    <x v="49"/>
    <x v="125"/>
    <n v="35.869565217391305"/>
    <x v="16"/>
    <x v="3"/>
  </r>
  <r>
    <x v="49"/>
    <x v="126"/>
    <n v="55.978260869565219"/>
    <x v="16"/>
    <x v="3"/>
  </r>
  <r>
    <x v="49"/>
    <x v="4"/>
    <n v="8.1521739130434785"/>
    <x v="16"/>
    <x v="3"/>
  </r>
  <r>
    <x v="50"/>
    <x v="125"/>
    <n v="64.130434782608702"/>
    <x v="16"/>
    <x v="3"/>
  </r>
  <r>
    <x v="50"/>
    <x v="126"/>
    <n v="27.717391304347824"/>
    <x v="16"/>
    <x v="3"/>
  </r>
  <r>
    <x v="50"/>
    <x v="4"/>
    <n v="8.1521739130434785"/>
    <x v="16"/>
    <x v="3"/>
  </r>
  <r>
    <x v="51"/>
    <x v="125"/>
    <n v="40.993788819875775"/>
    <x v="16"/>
    <x v="3"/>
  </r>
  <r>
    <x v="51"/>
    <x v="126"/>
    <n v="50.931677018633543"/>
    <x v="16"/>
    <x v="3"/>
  </r>
  <r>
    <x v="51"/>
    <x v="4"/>
    <n v="8.0745341614906838"/>
    <x v="16"/>
    <x v="3"/>
  </r>
  <r>
    <x v="52"/>
    <x v="125"/>
    <n v="65.573770491803273"/>
    <x v="16"/>
    <x v="3"/>
  </r>
  <r>
    <x v="52"/>
    <x v="126"/>
    <n v="26.229508196721312"/>
    <x v="16"/>
    <x v="3"/>
  </r>
  <r>
    <x v="52"/>
    <x v="4"/>
    <n v="8.1967213114754092"/>
    <x v="16"/>
    <x v="3"/>
  </r>
  <r>
    <x v="53"/>
    <x v="125"/>
    <n v="57.222222222222221"/>
    <x v="16"/>
    <x v="3"/>
  </r>
  <r>
    <x v="53"/>
    <x v="126"/>
    <n v="34.444444444444443"/>
    <x v="16"/>
    <x v="3"/>
  </r>
  <r>
    <x v="53"/>
    <x v="4"/>
    <n v="8.3333333333333339"/>
    <x v="16"/>
    <x v="3"/>
  </r>
  <r>
    <x v="54"/>
    <x v="125"/>
    <n v="71.195652173913047"/>
    <x v="16"/>
    <x v="3"/>
  </r>
  <r>
    <x v="54"/>
    <x v="126"/>
    <n v="20.652173913043477"/>
    <x v="16"/>
    <x v="3"/>
  </r>
  <r>
    <x v="54"/>
    <x v="4"/>
    <n v="8.1521739130434785"/>
    <x v="16"/>
    <x v="3"/>
  </r>
  <r>
    <x v="55"/>
    <x v="125"/>
    <n v="86.956521739130437"/>
    <x v="16"/>
    <x v="3"/>
  </r>
  <r>
    <x v="55"/>
    <x v="126"/>
    <n v="4.8913043478260869"/>
    <x v="16"/>
    <x v="3"/>
  </r>
  <r>
    <x v="55"/>
    <x v="4"/>
    <n v="8.1521739130434785"/>
    <x v="16"/>
    <x v="3"/>
  </r>
  <r>
    <x v="61"/>
    <x v="127"/>
    <n v="19.615677321156774"/>
    <x v="0"/>
    <x v="2"/>
  </r>
  <r>
    <x v="61"/>
    <x v="128"/>
    <n v="3.4056316590563167"/>
    <x v="0"/>
    <x v="2"/>
  </r>
  <r>
    <x v="61"/>
    <x v="129"/>
    <n v="5.8219178082191778"/>
    <x v="0"/>
    <x v="2"/>
  </r>
  <r>
    <x v="61"/>
    <x v="130"/>
    <n v="25.133181126331813"/>
    <x v="0"/>
    <x v="2"/>
  </r>
  <r>
    <x v="61"/>
    <x v="131"/>
    <n v="39.82115677321157"/>
    <x v="0"/>
    <x v="2"/>
  </r>
  <r>
    <x v="61"/>
    <x v="4"/>
    <n v="6.4307458143074578"/>
    <x v="0"/>
    <x v="2"/>
  </r>
  <r>
    <x v="62"/>
    <x v="127"/>
    <n v="8.0675074183976268"/>
    <x v="0"/>
    <x v="2"/>
  </r>
  <r>
    <x v="62"/>
    <x v="128"/>
    <n v="1.0385756676557865"/>
    <x v="0"/>
    <x v="2"/>
  </r>
  <r>
    <x v="62"/>
    <x v="129"/>
    <n v="0.81602373887240354"/>
    <x v="0"/>
    <x v="2"/>
  </r>
  <r>
    <x v="62"/>
    <x v="130"/>
    <n v="43.861275964391695"/>
    <x v="0"/>
    <x v="2"/>
  </r>
  <r>
    <x v="62"/>
    <x v="131"/>
    <n v="39.929525222551931"/>
    <x v="0"/>
    <x v="2"/>
  </r>
  <r>
    <x v="62"/>
    <x v="4"/>
    <n v="6.3241839762611276"/>
    <x v="0"/>
    <x v="2"/>
  </r>
  <r>
    <x v="63"/>
    <x v="127"/>
    <n v="7.9716893276215313"/>
    <x v="0"/>
    <x v="2"/>
  </r>
  <r>
    <x v="63"/>
    <x v="128"/>
    <n v="2.3095548519277331"/>
    <x v="0"/>
    <x v="2"/>
  </r>
  <r>
    <x v="63"/>
    <x v="129"/>
    <n v="1.061650214192587"/>
    <x v="0"/>
    <x v="2"/>
  </r>
  <r>
    <x v="63"/>
    <x v="130"/>
    <n v="42.279754144160925"/>
    <x v="0"/>
    <x v="2"/>
  </r>
  <r>
    <x v="63"/>
    <x v="131"/>
    <n v="40.044701061650215"/>
    <x v="0"/>
    <x v="2"/>
  </r>
  <r>
    <x v="63"/>
    <x v="4"/>
    <n v="6.3512758428012663"/>
    <x v="0"/>
    <x v="2"/>
  </r>
  <r>
    <x v="64"/>
    <x v="127"/>
    <n v="10.848089468779124"/>
    <x v="0"/>
    <x v="2"/>
  </r>
  <r>
    <x v="64"/>
    <x v="128"/>
    <n v="2.4044734389561975"/>
    <x v="0"/>
    <x v="2"/>
  </r>
  <r>
    <x v="64"/>
    <x v="129"/>
    <n v="2.0316868592730661"/>
    <x v="0"/>
    <x v="2"/>
  </r>
  <r>
    <x v="64"/>
    <x v="130"/>
    <n v="38.490214352283317"/>
    <x v="0"/>
    <x v="2"/>
  </r>
  <r>
    <x v="64"/>
    <x v="131"/>
    <n v="40"/>
    <x v="0"/>
    <x v="2"/>
  </r>
  <r>
    <x v="64"/>
    <x v="4"/>
    <n v="6.3187325256290769"/>
    <x v="0"/>
    <x v="2"/>
  </r>
  <r>
    <x v="65"/>
    <x v="127"/>
    <n v="6.1201780415430269"/>
    <x v="0"/>
    <x v="2"/>
  </r>
  <r>
    <x v="65"/>
    <x v="128"/>
    <n v="1.279673590504451"/>
    <x v="0"/>
    <x v="2"/>
  </r>
  <r>
    <x v="65"/>
    <x v="129"/>
    <n v="0.55637982195845692"/>
    <x v="0"/>
    <x v="2"/>
  </r>
  <r>
    <x v="65"/>
    <x v="130"/>
    <n v="45.882789317507417"/>
    <x v="0"/>
    <x v="2"/>
  </r>
  <r>
    <x v="65"/>
    <x v="131"/>
    <n v="39.929525222551931"/>
    <x v="0"/>
    <x v="2"/>
  </r>
  <r>
    <x v="65"/>
    <x v="4"/>
    <n v="6.3241839762611276"/>
    <x v="0"/>
    <x v="2"/>
  </r>
  <r>
    <x v="66"/>
    <x v="127"/>
    <n v="23.706176961602672"/>
    <x v="0"/>
    <x v="2"/>
  </r>
  <r>
    <x v="66"/>
    <x v="128"/>
    <n v="10.740122426265998"/>
    <x v="0"/>
    <x v="2"/>
  </r>
  <r>
    <x v="66"/>
    <x v="129"/>
    <n v="1.5581524763494714"/>
    <x v="0"/>
    <x v="2"/>
  </r>
  <r>
    <x v="66"/>
    <x v="130"/>
    <n v="17.937302912261178"/>
    <x v="0"/>
    <x v="2"/>
  </r>
  <r>
    <x v="66"/>
    <x v="131"/>
    <n v="39.918382489334078"/>
    <x v="0"/>
    <x v="2"/>
  </r>
  <r>
    <x v="66"/>
    <x v="4"/>
    <n v="6.3253570766091638"/>
    <x v="0"/>
    <x v="2"/>
  </r>
  <r>
    <x v="61"/>
    <x v="127"/>
    <n v="41.228939544103071"/>
    <x v="1"/>
    <x v="2"/>
  </r>
  <r>
    <x v="61"/>
    <x v="128"/>
    <n v="4.3607532210109019"/>
    <x v="1"/>
    <x v="2"/>
  </r>
  <r>
    <x v="61"/>
    <x v="129"/>
    <n v="8.8206144697720514"/>
    <x v="1"/>
    <x v="2"/>
  </r>
  <r>
    <x v="61"/>
    <x v="130"/>
    <n v="24.182358771060457"/>
    <x v="1"/>
    <x v="2"/>
  </r>
  <r>
    <x v="61"/>
    <x v="131"/>
    <n v="18.434093161546084"/>
    <x v="1"/>
    <x v="2"/>
  </r>
  <r>
    <x v="61"/>
    <x v="4"/>
    <n v="3.2705649157581762"/>
    <x v="1"/>
    <x v="2"/>
  </r>
  <r>
    <x v="62"/>
    <x v="127"/>
    <n v="18.666666666666668"/>
    <x v="1"/>
    <x v="2"/>
  </r>
  <r>
    <x v="62"/>
    <x v="128"/>
    <n v="0.88888888888888884"/>
    <x v="1"/>
    <x v="2"/>
  </r>
  <r>
    <x v="62"/>
    <x v="129"/>
    <n v="1.8666666666666667"/>
    <x v="1"/>
    <x v="2"/>
  </r>
  <r>
    <x v="62"/>
    <x v="130"/>
    <n v="54.31111111111111"/>
    <x v="1"/>
    <x v="2"/>
  </r>
  <r>
    <x v="62"/>
    <x v="131"/>
    <n v="21.244444444444444"/>
    <x v="1"/>
    <x v="2"/>
  </r>
  <r>
    <x v="62"/>
    <x v="4"/>
    <n v="3.0222222222222221"/>
    <x v="1"/>
    <x v="2"/>
  </r>
  <r>
    <x v="63"/>
    <x v="127"/>
    <n v="18.823529411764707"/>
    <x v="1"/>
    <x v="2"/>
  </r>
  <r>
    <x v="63"/>
    <x v="128"/>
    <n v="3.1674208144796379"/>
    <x v="1"/>
    <x v="2"/>
  </r>
  <r>
    <x v="63"/>
    <x v="129"/>
    <n v="1.9004524886877827"/>
    <x v="1"/>
    <x v="2"/>
  </r>
  <r>
    <x v="63"/>
    <x v="130"/>
    <n v="51.674208144796381"/>
    <x v="1"/>
    <x v="2"/>
  </r>
  <r>
    <x v="63"/>
    <x v="131"/>
    <n v="21.357466063348415"/>
    <x v="1"/>
    <x v="2"/>
  </r>
  <r>
    <x v="63"/>
    <x v="4"/>
    <n v="3.0769230769230771"/>
    <x v="1"/>
    <x v="2"/>
  </r>
  <r>
    <x v="64"/>
    <x v="127"/>
    <n v="25.701357466063349"/>
    <x v="1"/>
    <x v="2"/>
  </r>
  <r>
    <x v="64"/>
    <x v="128"/>
    <n v="3.8009049773755654"/>
    <x v="1"/>
    <x v="2"/>
  </r>
  <r>
    <x v="64"/>
    <x v="129"/>
    <n v="3.9819004524886878"/>
    <x v="1"/>
    <x v="2"/>
  </r>
  <r>
    <x v="64"/>
    <x v="130"/>
    <n v="42.533936651583709"/>
    <x v="1"/>
    <x v="2"/>
  </r>
  <r>
    <x v="64"/>
    <x v="131"/>
    <n v="21.085972850678733"/>
    <x v="1"/>
    <x v="2"/>
  </r>
  <r>
    <x v="64"/>
    <x v="4"/>
    <n v="2.9864253393665159"/>
    <x v="1"/>
    <x v="2"/>
  </r>
  <r>
    <x v="65"/>
    <x v="127"/>
    <n v="11.111111111111111"/>
    <x v="1"/>
    <x v="2"/>
  </r>
  <r>
    <x v="65"/>
    <x v="128"/>
    <n v="0.71111111111111114"/>
    <x v="1"/>
    <x v="2"/>
  </r>
  <r>
    <x v="65"/>
    <x v="129"/>
    <n v="0.8"/>
    <x v="1"/>
    <x v="2"/>
  </r>
  <r>
    <x v="65"/>
    <x v="130"/>
    <n v="63.111111111111114"/>
    <x v="1"/>
    <x v="2"/>
  </r>
  <r>
    <x v="65"/>
    <x v="131"/>
    <n v="21.244444444444444"/>
    <x v="1"/>
    <x v="2"/>
  </r>
  <r>
    <x v="65"/>
    <x v="4"/>
    <n v="3.0222222222222221"/>
    <x v="1"/>
    <x v="2"/>
  </r>
  <r>
    <x v="66"/>
    <x v="127"/>
    <n v="40.444444444444443"/>
    <x v="1"/>
    <x v="2"/>
  </r>
  <r>
    <x v="66"/>
    <x v="128"/>
    <n v="12.888888888888889"/>
    <x v="1"/>
    <x v="2"/>
  </r>
  <r>
    <x v="66"/>
    <x v="129"/>
    <n v="1.9555555555555555"/>
    <x v="1"/>
    <x v="2"/>
  </r>
  <r>
    <x v="66"/>
    <x v="130"/>
    <n v="20.711111111111112"/>
    <x v="1"/>
    <x v="2"/>
  </r>
  <r>
    <x v="66"/>
    <x v="131"/>
    <n v="21.244444444444444"/>
    <x v="1"/>
    <x v="2"/>
  </r>
  <r>
    <x v="66"/>
    <x v="4"/>
    <n v="3.0222222222222221"/>
    <x v="1"/>
    <x v="2"/>
  </r>
  <r>
    <x v="61"/>
    <x v="127"/>
    <n v="3.864997278170931"/>
    <x v="2"/>
    <x v="2"/>
  </r>
  <r>
    <x v="61"/>
    <x v="128"/>
    <n v="1.5786608600979859"/>
    <x v="2"/>
    <x v="2"/>
  </r>
  <r>
    <x v="61"/>
    <x v="129"/>
    <n v="2.7762656505171477"/>
    <x v="2"/>
    <x v="2"/>
  </r>
  <r>
    <x v="61"/>
    <x v="130"/>
    <n v="18.072945019052803"/>
    <x v="2"/>
    <x v="2"/>
  </r>
  <r>
    <x v="61"/>
    <x v="131"/>
    <n v="64.725095264017426"/>
    <x v="2"/>
    <x v="2"/>
  </r>
  <r>
    <x v="61"/>
    <x v="4"/>
    <n v="8.9820359281437128"/>
    <x v="2"/>
    <x v="2"/>
  </r>
  <r>
    <x v="62"/>
    <x v="127"/>
    <n v="0.97826086956521741"/>
    <x v="2"/>
    <x v="2"/>
  </r>
  <r>
    <x v="62"/>
    <x v="128"/>
    <n v="0.4891304347826087"/>
    <x v="2"/>
    <x v="2"/>
  </r>
  <r>
    <x v="62"/>
    <x v="129"/>
    <n v="0.21739130434782608"/>
    <x v="2"/>
    <x v="2"/>
  </r>
  <r>
    <x v="62"/>
    <x v="130"/>
    <n v="24.782608695652176"/>
    <x v="2"/>
    <x v="2"/>
  </r>
  <r>
    <x v="62"/>
    <x v="131"/>
    <n v="64.619565217391298"/>
    <x v="2"/>
    <x v="2"/>
  </r>
  <r>
    <x v="62"/>
    <x v="4"/>
    <n v="8.9673913043478262"/>
    <x v="2"/>
    <x v="2"/>
  </r>
  <r>
    <x v="63"/>
    <x v="127"/>
    <n v="1.3586956521739131"/>
    <x v="2"/>
    <x v="2"/>
  </r>
  <r>
    <x v="63"/>
    <x v="128"/>
    <n v="1.1956521739130435"/>
    <x v="2"/>
    <x v="2"/>
  </r>
  <r>
    <x v="63"/>
    <x v="129"/>
    <n v="0.59782608695652173"/>
    <x v="2"/>
    <x v="2"/>
  </r>
  <r>
    <x v="63"/>
    <x v="130"/>
    <n v="23.260869565217391"/>
    <x v="2"/>
    <x v="2"/>
  </r>
  <r>
    <x v="63"/>
    <x v="131"/>
    <n v="64.619565217391298"/>
    <x v="2"/>
    <x v="2"/>
  </r>
  <r>
    <x v="63"/>
    <x v="4"/>
    <n v="8.9673913043478262"/>
    <x v="2"/>
    <x v="2"/>
  </r>
  <r>
    <x v="64"/>
    <x v="127"/>
    <n v="0.59847660500544064"/>
    <x v="2"/>
    <x v="2"/>
  </r>
  <r>
    <x v="64"/>
    <x v="128"/>
    <n v="0.48966267682263331"/>
    <x v="2"/>
    <x v="2"/>
  </r>
  <r>
    <x v="64"/>
    <x v="129"/>
    <n v="0.59847660500544064"/>
    <x v="2"/>
    <x v="2"/>
  </r>
  <r>
    <x v="64"/>
    <x v="130"/>
    <n v="24.700761697497281"/>
    <x v="2"/>
    <x v="2"/>
  </r>
  <r>
    <x v="64"/>
    <x v="131"/>
    <n v="64.635473340587595"/>
    <x v="2"/>
    <x v="2"/>
  </r>
  <r>
    <x v="64"/>
    <x v="4"/>
    <n v="8.977149075081611"/>
    <x v="2"/>
    <x v="2"/>
  </r>
  <r>
    <x v="65"/>
    <x v="127"/>
    <n v="1.0326086956521738"/>
    <x v="2"/>
    <x v="2"/>
  </r>
  <r>
    <x v="65"/>
    <x v="128"/>
    <n v="0.54347826086956519"/>
    <x v="2"/>
    <x v="2"/>
  </r>
  <r>
    <x v="65"/>
    <x v="129"/>
    <n v="0.21739130434782608"/>
    <x v="2"/>
    <x v="2"/>
  </r>
  <r>
    <x v="65"/>
    <x v="130"/>
    <n v="24.673913043478262"/>
    <x v="2"/>
    <x v="2"/>
  </r>
  <r>
    <x v="65"/>
    <x v="131"/>
    <n v="64.619565217391298"/>
    <x v="2"/>
    <x v="2"/>
  </r>
  <r>
    <x v="65"/>
    <x v="4"/>
    <n v="8.9673913043478262"/>
    <x v="2"/>
    <x v="2"/>
  </r>
  <r>
    <x v="66"/>
    <x v="127"/>
    <n v="7.3913043478260869"/>
    <x v="2"/>
    <x v="2"/>
  </r>
  <r>
    <x v="66"/>
    <x v="128"/>
    <n v="4.8913043478260869"/>
    <x v="2"/>
    <x v="2"/>
  </r>
  <r>
    <x v="66"/>
    <x v="129"/>
    <n v="0.59782608695652173"/>
    <x v="2"/>
    <x v="2"/>
  </r>
  <r>
    <x v="66"/>
    <x v="130"/>
    <n v="13.532608695652174"/>
    <x v="2"/>
    <x v="2"/>
  </r>
  <r>
    <x v="66"/>
    <x v="131"/>
    <n v="64.619565217391298"/>
    <x v="2"/>
    <x v="2"/>
  </r>
  <r>
    <x v="66"/>
    <x v="4"/>
    <n v="8.9673913043478262"/>
    <x v="2"/>
    <x v="2"/>
  </r>
  <r>
    <x v="61"/>
    <x v="127"/>
    <n v="26.345609065155806"/>
    <x v="3"/>
    <x v="2"/>
  </r>
  <r>
    <x v="61"/>
    <x v="128"/>
    <n v="5.6657223796033991"/>
    <x v="3"/>
    <x v="2"/>
  </r>
  <r>
    <x v="61"/>
    <x v="129"/>
    <n v="8.4985835694050991"/>
    <x v="3"/>
    <x v="2"/>
  </r>
  <r>
    <x v="61"/>
    <x v="130"/>
    <n v="38.668555240793204"/>
    <x v="3"/>
    <x v="2"/>
  </r>
  <r>
    <x v="61"/>
    <x v="131"/>
    <n v="18.838526912181305"/>
    <x v="3"/>
    <x v="2"/>
  </r>
  <r>
    <x v="61"/>
    <x v="4"/>
    <n v="2.9745042492917846"/>
    <x v="3"/>
    <x v="2"/>
  </r>
  <r>
    <x v="62"/>
    <x v="127"/>
    <n v="12.253521126760564"/>
    <x v="3"/>
    <x v="2"/>
  </r>
  <r>
    <x v="62"/>
    <x v="128"/>
    <n v="3.380281690140845"/>
    <x v="3"/>
    <x v="2"/>
  </r>
  <r>
    <x v="62"/>
    <x v="129"/>
    <n v="0.9859154929577465"/>
    <x v="3"/>
    <x v="2"/>
  </r>
  <r>
    <x v="62"/>
    <x v="130"/>
    <n v="61.549295774647888"/>
    <x v="3"/>
    <x v="2"/>
  </r>
  <r>
    <x v="62"/>
    <x v="131"/>
    <n v="19.014084507042252"/>
    <x v="3"/>
    <x v="2"/>
  </r>
  <r>
    <x v="62"/>
    <x v="4"/>
    <n v="2.9577464788732395"/>
    <x v="3"/>
    <x v="2"/>
  </r>
  <r>
    <x v="63"/>
    <x v="127"/>
    <n v="8.898305084745763"/>
    <x v="3"/>
    <x v="2"/>
  </r>
  <r>
    <x v="63"/>
    <x v="128"/>
    <n v="3.8135593220338984"/>
    <x v="3"/>
    <x v="2"/>
  </r>
  <r>
    <x v="63"/>
    <x v="129"/>
    <n v="1.4124293785310735"/>
    <x v="3"/>
    <x v="2"/>
  </r>
  <r>
    <x v="63"/>
    <x v="130"/>
    <n v="63.983050847457626"/>
    <x v="3"/>
    <x v="2"/>
  </r>
  <r>
    <x v="63"/>
    <x v="131"/>
    <n v="19.067796610169491"/>
    <x v="3"/>
    <x v="2"/>
  </r>
  <r>
    <x v="63"/>
    <x v="4"/>
    <n v="2.9661016949152543"/>
    <x v="3"/>
    <x v="2"/>
  </r>
  <r>
    <x v="64"/>
    <x v="127"/>
    <n v="17.489421720733429"/>
    <x v="3"/>
    <x v="2"/>
  </r>
  <r>
    <x v="64"/>
    <x v="128"/>
    <n v="4.3723554301833572"/>
    <x v="3"/>
    <x v="2"/>
  </r>
  <r>
    <x v="64"/>
    <x v="129"/>
    <n v="3.6671368124118477"/>
    <x v="3"/>
    <x v="2"/>
  </r>
  <r>
    <x v="64"/>
    <x v="130"/>
    <n v="52.891396332863188"/>
    <x v="3"/>
    <x v="2"/>
  </r>
  <r>
    <x v="64"/>
    <x v="131"/>
    <n v="19.040902679830747"/>
    <x v="3"/>
    <x v="2"/>
  </r>
  <r>
    <x v="64"/>
    <x v="4"/>
    <n v="2.9619181946403383"/>
    <x v="3"/>
    <x v="2"/>
  </r>
  <r>
    <x v="65"/>
    <x v="127"/>
    <n v="13.80281690140845"/>
    <x v="3"/>
    <x v="2"/>
  </r>
  <r>
    <x v="65"/>
    <x v="128"/>
    <n v="3.943661971830986"/>
    <x v="3"/>
    <x v="2"/>
  </r>
  <r>
    <x v="65"/>
    <x v="129"/>
    <n v="1.408450704225352"/>
    <x v="3"/>
    <x v="2"/>
  </r>
  <r>
    <x v="65"/>
    <x v="130"/>
    <n v="59.436619718309856"/>
    <x v="3"/>
    <x v="2"/>
  </r>
  <r>
    <x v="65"/>
    <x v="131"/>
    <n v="19.014084507042252"/>
    <x v="3"/>
    <x v="2"/>
  </r>
  <r>
    <x v="65"/>
    <x v="4"/>
    <n v="2.9577464788732395"/>
    <x v="3"/>
    <x v="2"/>
  </r>
  <r>
    <x v="66"/>
    <x v="127"/>
    <n v="35.684062059238364"/>
    <x v="3"/>
    <x v="2"/>
  </r>
  <r>
    <x v="66"/>
    <x v="128"/>
    <n v="15.3737658674189"/>
    <x v="3"/>
    <x v="2"/>
  </r>
  <r>
    <x v="66"/>
    <x v="129"/>
    <n v="3.6671368124118477"/>
    <x v="3"/>
    <x v="2"/>
  </r>
  <r>
    <x v="66"/>
    <x v="130"/>
    <n v="24.118476727785612"/>
    <x v="3"/>
    <x v="2"/>
  </r>
  <r>
    <x v="66"/>
    <x v="131"/>
    <n v="18.899858956276447"/>
    <x v="3"/>
    <x v="2"/>
  </r>
  <r>
    <x v="66"/>
    <x v="4"/>
    <n v="2.9619181946403383"/>
    <x v="3"/>
    <x v="2"/>
  </r>
  <r>
    <x v="61"/>
    <x v="127"/>
    <n v="11.627906976744185"/>
    <x v="4"/>
    <x v="2"/>
  </r>
  <r>
    <x v="61"/>
    <x v="128"/>
    <n v="2.4709302325581395"/>
    <x v="4"/>
    <x v="2"/>
  </r>
  <r>
    <x v="61"/>
    <x v="129"/>
    <n v="6.1046511627906979"/>
    <x v="4"/>
    <x v="2"/>
  </r>
  <r>
    <x v="61"/>
    <x v="130"/>
    <n v="26.453488372093023"/>
    <x v="4"/>
    <x v="2"/>
  </r>
  <r>
    <x v="61"/>
    <x v="131"/>
    <n v="45.058139534883722"/>
    <x v="4"/>
    <x v="2"/>
  </r>
  <r>
    <x v="61"/>
    <x v="4"/>
    <n v="8.4302325581395348"/>
    <x v="4"/>
    <x v="2"/>
  </r>
  <r>
    <x v="62"/>
    <x v="127"/>
    <n v="1.8840579710144927"/>
    <x v="4"/>
    <x v="2"/>
  </r>
  <r>
    <x v="62"/>
    <x v="128"/>
    <n v="0"/>
    <x v="4"/>
    <x v="2"/>
  </r>
  <r>
    <x v="62"/>
    <x v="129"/>
    <n v="0.43478260869565216"/>
    <x v="4"/>
    <x v="2"/>
  </r>
  <r>
    <x v="62"/>
    <x v="130"/>
    <n v="44.20289855072464"/>
    <x v="4"/>
    <x v="2"/>
  </r>
  <r>
    <x v="62"/>
    <x v="131"/>
    <n v="45.072463768115945"/>
    <x v="4"/>
    <x v="2"/>
  </r>
  <r>
    <x v="62"/>
    <x v="4"/>
    <n v="8.4057971014492754"/>
    <x v="4"/>
    <x v="2"/>
  </r>
  <r>
    <x v="63"/>
    <x v="127"/>
    <n v="3.4782608695652173"/>
    <x v="4"/>
    <x v="2"/>
  </r>
  <r>
    <x v="63"/>
    <x v="128"/>
    <n v="0.86956521739130432"/>
    <x v="4"/>
    <x v="2"/>
  </r>
  <r>
    <x v="63"/>
    <x v="129"/>
    <n v="0.57971014492753625"/>
    <x v="4"/>
    <x v="2"/>
  </r>
  <r>
    <x v="63"/>
    <x v="130"/>
    <n v="41.594202898550726"/>
    <x v="4"/>
    <x v="2"/>
  </r>
  <r>
    <x v="63"/>
    <x v="131"/>
    <n v="45.072463768115945"/>
    <x v="4"/>
    <x v="2"/>
  </r>
  <r>
    <x v="63"/>
    <x v="4"/>
    <n v="8.4057971014492754"/>
    <x v="4"/>
    <x v="2"/>
  </r>
  <r>
    <x v="64"/>
    <x v="127"/>
    <n v="5.9506531204644411"/>
    <x v="4"/>
    <x v="2"/>
  </r>
  <r>
    <x v="64"/>
    <x v="128"/>
    <n v="1.4513788098693758"/>
    <x v="4"/>
    <x v="2"/>
  </r>
  <r>
    <x v="64"/>
    <x v="129"/>
    <n v="1.4513788098693758"/>
    <x v="4"/>
    <x v="2"/>
  </r>
  <r>
    <x v="64"/>
    <x v="130"/>
    <n v="37.590711175616839"/>
    <x v="4"/>
    <x v="2"/>
  </r>
  <r>
    <x v="64"/>
    <x v="131"/>
    <n v="45.137880986937589"/>
    <x v="4"/>
    <x v="2"/>
  </r>
  <r>
    <x v="64"/>
    <x v="4"/>
    <n v="8.417997097242381"/>
    <x v="4"/>
    <x v="2"/>
  </r>
  <r>
    <x v="65"/>
    <x v="127"/>
    <n v="2.1739130434782608"/>
    <x v="4"/>
    <x v="2"/>
  </r>
  <r>
    <x v="65"/>
    <x v="128"/>
    <n v="0.57971014492753625"/>
    <x v="4"/>
    <x v="2"/>
  </r>
  <r>
    <x v="65"/>
    <x v="129"/>
    <n v="0.43478260869565216"/>
    <x v="4"/>
    <x v="2"/>
  </r>
  <r>
    <x v="65"/>
    <x v="130"/>
    <n v="43.333333333333336"/>
    <x v="4"/>
    <x v="2"/>
  </r>
  <r>
    <x v="65"/>
    <x v="131"/>
    <n v="45.072463768115945"/>
    <x v="4"/>
    <x v="2"/>
  </r>
  <r>
    <x v="65"/>
    <x v="4"/>
    <n v="8.4057971014492754"/>
    <x v="4"/>
    <x v="2"/>
  </r>
  <r>
    <x v="66"/>
    <x v="127"/>
    <n v="16.956521739130434"/>
    <x v="4"/>
    <x v="2"/>
  </r>
  <r>
    <x v="66"/>
    <x v="128"/>
    <n v="10"/>
    <x v="4"/>
    <x v="2"/>
  </r>
  <r>
    <x v="66"/>
    <x v="129"/>
    <n v="1.4492753623188406"/>
    <x v="4"/>
    <x v="2"/>
  </r>
  <r>
    <x v="66"/>
    <x v="130"/>
    <n v="18.260869565217391"/>
    <x v="4"/>
    <x v="2"/>
  </r>
  <r>
    <x v="66"/>
    <x v="131"/>
    <n v="45.072463768115945"/>
    <x v="4"/>
    <x v="2"/>
  </r>
  <r>
    <x v="66"/>
    <x v="4"/>
    <n v="8.4057971014492754"/>
    <x v="4"/>
    <x v="2"/>
  </r>
  <r>
    <x v="61"/>
    <x v="127"/>
    <n v="14.43298969072165"/>
    <x v="5"/>
    <x v="2"/>
  </r>
  <r>
    <x v="61"/>
    <x v="128"/>
    <n v="3.0927835051546393"/>
    <x v="5"/>
    <x v="2"/>
  </r>
  <r>
    <x v="61"/>
    <x v="129"/>
    <n v="8.2474226804123703"/>
    <x v="5"/>
    <x v="2"/>
  </r>
  <r>
    <x v="61"/>
    <x v="130"/>
    <n v="26.804123711340207"/>
    <x v="5"/>
    <x v="2"/>
  </r>
  <r>
    <x v="61"/>
    <x v="131"/>
    <n v="40.206185567010309"/>
    <x v="5"/>
    <x v="2"/>
  </r>
  <r>
    <x v="61"/>
    <x v="4"/>
    <n v="7.2164948453608249"/>
    <x v="5"/>
    <x v="2"/>
  </r>
  <r>
    <x v="62"/>
    <x v="127"/>
    <n v="2.0512820512820511"/>
    <x v="5"/>
    <x v="2"/>
  </r>
  <r>
    <x v="62"/>
    <x v="128"/>
    <n v="0"/>
    <x v="5"/>
    <x v="2"/>
  </r>
  <r>
    <x v="62"/>
    <x v="129"/>
    <n v="0"/>
    <x v="5"/>
    <x v="2"/>
  </r>
  <r>
    <x v="62"/>
    <x v="130"/>
    <n v="50.256410256410255"/>
    <x v="5"/>
    <x v="2"/>
  </r>
  <r>
    <x v="62"/>
    <x v="131"/>
    <n v="40.512820512820511"/>
    <x v="5"/>
    <x v="2"/>
  </r>
  <r>
    <x v="62"/>
    <x v="4"/>
    <n v="7.1794871794871797"/>
    <x v="5"/>
    <x v="2"/>
  </r>
  <r>
    <x v="63"/>
    <x v="127"/>
    <n v="2.0512820512820511"/>
    <x v="5"/>
    <x v="2"/>
  </r>
  <r>
    <x v="63"/>
    <x v="128"/>
    <n v="0.51282051282051277"/>
    <x v="5"/>
    <x v="2"/>
  </r>
  <r>
    <x v="63"/>
    <x v="129"/>
    <n v="0"/>
    <x v="5"/>
    <x v="2"/>
  </r>
  <r>
    <x v="63"/>
    <x v="130"/>
    <n v="49.743589743589745"/>
    <x v="5"/>
    <x v="2"/>
  </r>
  <r>
    <x v="63"/>
    <x v="131"/>
    <n v="40.512820512820511"/>
    <x v="5"/>
    <x v="2"/>
  </r>
  <r>
    <x v="63"/>
    <x v="4"/>
    <n v="7.1794871794871797"/>
    <x v="5"/>
    <x v="2"/>
  </r>
  <r>
    <x v="64"/>
    <x v="127"/>
    <n v="8.2051282051282044"/>
    <x v="5"/>
    <x v="2"/>
  </r>
  <r>
    <x v="64"/>
    <x v="128"/>
    <n v="2.0512820512820511"/>
    <x v="5"/>
    <x v="2"/>
  </r>
  <r>
    <x v="64"/>
    <x v="129"/>
    <n v="1.0256410256410255"/>
    <x v="5"/>
    <x v="2"/>
  </r>
  <r>
    <x v="64"/>
    <x v="130"/>
    <n v="41.025641025641029"/>
    <x v="5"/>
    <x v="2"/>
  </r>
  <r>
    <x v="64"/>
    <x v="131"/>
    <n v="40.512820512820511"/>
    <x v="5"/>
    <x v="2"/>
  </r>
  <r>
    <x v="64"/>
    <x v="4"/>
    <n v="7.1794871794871797"/>
    <x v="5"/>
    <x v="2"/>
  </r>
  <r>
    <x v="65"/>
    <x v="127"/>
    <n v="2.0512820512820511"/>
    <x v="5"/>
    <x v="2"/>
  </r>
  <r>
    <x v="65"/>
    <x v="128"/>
    <n v="0.51282051282051277"/>
    <x v="5"/>
    <x v="2"/>
  </r>
  <r>
    <x v="65"/>
    <x v="129"/>
    <n v="0"/>
    <x v="5"/>
    <x v="2"/>
  </r>
  <r>
    <x v="65"/>
    <x v="130"/>
    <n v="49.743589743589745"/>
    <x v="5"/>
    <x v="2"/>
  </r>
  <r>
    <x v="65"/>
    <x v="131"/>
    <n v="40.512820512820511"/>
    <x v="5"/>
    <x v="2"/>
  </r>
  <r>
    <x v="65"/>
    <x v="4"/>
    <n v="7.1794871794871797"/>
    <x v="5"/>
    <x v="2"/>
  </r>
  <r>
    <x v="66"/>
    <x v="127"/>
    <n v="16.923076923076923"/>
    <x v="5"/>
    <x v="2"/>
  </r>
  <r>
    <x v="66"/>
    <x v="128"/>
    <n v="12.820512820512821"/>
    <x v="5"/>
    <x v="2"/>
  </r>
  <r>
    <x v="66"/>
    <x v="129"/>
    <n v="1.0256410256410255"/>
    <x v="5"/>
    <x v="2"/>
  </r>
  <r>
    <x v="66"/>
    <x v="130"/>
    <n v="21.53846153846154"/>
    <x v="5"/>
    <x v="2"/>
  </r>
  <r>
    <x v="66"/>
    <x v="131"/>
    <n v="40.512820512820511"/>
    <x v="5"/>
    <x v="2"/>
  </r>
  <r>
    <x v="66"/>
    <x v="4"/>
    <n v="7.1794871794871797"/>
    <x v="5"/>
    <x v="2"/>
  </r>
  <r>
    <x v="61"/>
    <x v="127"/>
    <n v="3.3333333333333335"/>
    <x v="6"/>
    <x v="2"/>
  </r>
  <r>
    <x v="61"/>
    <x v="128"/>
    <n v="3.3333333333333335"/>
    <x v="6"/>
    <x v="2"/>
  </r>
  <r>
    <x v="61"/>
    <x v="129"/>
    <n v="7.5"/>
    <x v="6"/>
    <x v="2"/>
  </r>
  <r>
    <x v="61"/>
    <x v="130"/>
    <n v="24.166666666666668"/>
    <x v="6"/>
    <x v="2"/>
  </r>
  <r>
    <x v="61"/>
    <x v="131"/>
    <n v="52.5"/>
    <x v="6"/>
    <x v="2"/>
  </r>
  <r>
    <x v="61"/>
    <x v="4"/>
    <n v="10"/>
    <x v="6"/>
    <x v="2"/>
  </r>
  <r>
    <x v="62"/>
    <x v="127"/>
    <n v="0.82644628099173556"/>
    <x v="6"/>
    <x v="2"/>
  </r>
  <r>
    <x v="62"/>
    <x v="128"/>
    <n v="0"/>
    <x v="6"/>
    <x v="2"/>
  </r>
  <r>
    <x v="62"/>
    <x v="129"/>
    <n v="0.82644628099173556"/>
    <x v="6"/>
    <x v="2"/>
  </r>
  <r>
    <x v="62"/>
    <x v="130"/>
    <n v="36.363636363636367"/>
    <x v="6"/>
    <x v="2"/>
  </r>
  <r>
    <x v="62"/>
    <x v="131"/>
    <n v="52.066115702479337"/>
    <x v="6"/>
    <x v="2"/>
  </r>
  <r>
    <x v="62"/>
    <x v="4"/>
    <n v="9.9173553719008272"/>
    <x v="6"/>
    <x v="2"/>
  </r>
  <r>
    <x v="63"/>
    <x v="127"/>
    <n v="0.82644628099173556"/>
    <x v="6"/>
    <x v="2"/>
  </r>
  <r>
    <x v="63"/>
    <x v="128"/>
    <n v="1.6528925619834711"/>
    <x v="6"/>
    <x v="2"/>
  </r>
  <r>
    <x v="63"/>
    <x v="129"/>
    <n v="1.6528925619834711"/>
    <x v="6"/>
    <x v="2"/>
  </r>
  <r>
    <x v="63"/>
    <x v="130"/>
    <n v="33.884297520661157"/>
    <x v="6"/>
    <x v="2"/>
  </r>
  <r>
    <x v="63"/>
    <x v="131"/>
    <n v="52.066115702479337"/>
    <x v="6"/>
    <x v="2"/>
  </r>
  <r>
    <x v="63"/>
    <x v="4"/>
    <n v="9.9173553719008272"/>
    <x v="6"/>
    <x v="2"/>
  </r>
  <r>
    <x v="64"/>
    <x v="127"/>
    <n v="1.6528925619834711"/>
    <x v="6"/>
    <x v="2"/>
  </r>
  <r>
    <x v="64"/>
    <x v="128"/>
    <n v="3.3057851239669422"/>
    <x v="6"/>
    <x v="2"/>
  </r>
  <r>
    <x v="64"/>
    <x v="129"/>
    <n v="1.6528925619834711"/>
    <x v="6"/>
    <x v="2"/>
  </r>
  <r>
    <x v="64"/>
    <x v="130"/>
    <n v="31.404958677685951"/>
    <x v="6"/>
    <x v="2"/>
  </r>
  <r>
    <x v="64"/>
    <x v="131"/>
    <n v="52.066115702479337"/>
    <x v="6"/>
    <x v="2"/>
  </r>
  <r>
    <x v="64"/>
    <x v="4"/>
    <n v="9.9173553719008272"/>
    <x v="6"/>
    <x v="2"/>
  </r>
  <r>
    <x v="65"/>
    <x v="127"/>
    <n v="0"/>
    <x v="6"/>
    <x v="2"/>
  </r>
  <r>
    <x v="65"/>
    <x v="128"/>
    <n v="0.82644628099173556"/>
    <x v="6"/>
    <x v="2"/>
  </r>
  <r>
    <x v="65"/>
    <x v="129"/>
    <n v="0"/>
    <x v="6"/>
    <x v="2"/>
  </r>
  <r>
    <x v="65"/>
    <x v="130"/>
    <n v="37.190082644628099"/>
    <x v="6"/>
    <x v="2"/>
  </r>
  <r>
    <x v="65"/>
    <x v="131"/>
    <n v="52.066115702479337"/>
    <x v="6"/>
    <x v="2"/>
  </r>
  <r>
    <x v="65"/>
    <x v="4"/>
    <n v="9.9173553719008272"/>
    <x v="6"/>
    <x v="2"/>
  </r>
  <r>
    <x v="66"/>
    <x v="127"/>
    <n v="10.743801652892563"/>
    <x v="6"/>
    <x v="2"/>
  </r>
  <r>
    <x v="66"/>
    <x v="128"/>
    <n v="9.9173553719008272"/>
    <x v="6"/>
    <x v="2"/>
  </r>
  <r>
    <x v="66"/>
    <x v="129"/>
    <n v="1.6528925619834711"/>
    <x v="6"/>
    <x v="2"/>
  </r>
  <r>
    <x v="66"/>
    <x v="130"/>
    <n v="15.702479338842975"/>
    <x v="6"/>
    <x v="2"/>
  </r>
  <r>
    <x v="66"/>
    <x v="131"/>
    <n v="52.066115702479337"/>
    <x v="6"/>
    <x v="2"/>
  </r>
  <r>
    <x v="66"/>
    <x v="4"/>
    <n v="9.9173553719008272"/>
    <x v="6"/>
    <x v="2"/>
  </r>
  <r>
    <x v="61"/>
    <x v="127"/>
    <n v="11.442786069651742"/>
    <x v="7"/>
    <x v="2"/>
  </r>
  <r>
    <x v="61"/>
    <x v="128"/>
    <n v="1.9900497512437811"/>
    <x v="7"/>
    <x v="2"/>
  </r>
  <r>
    <x v="61"/>
    <x v="129"/>
    <n v="6.4676616915422889"/>
    <x v="7"/>
    <x v="2"/>
  </r>
  <r>
    <x v="61"/>
    <x v="130"/>
    <n v="21.393034825870647"/>
    <x v="7"/>
    <x v="2"/>
  </r>
  <r>
    <x v="61"/>
    <x v="131"/>
    <n v="49.75124378109453"/>
    <x v="7"/>
    <x v="2"/>
  </r>
  <r>
    <x v="61"/>
    <x v="4"/>
    <n v="8.9552238805970141"/>
    <x v="7"/>
    <x v="2"/>
  </r>
  <r>
    <x v="62"/>
    <x v="127"/>
    <n v="2.4875621890547261"/>
    <x v="7"/>
    <x v="2"/>
  </r>
  <r>
    <x v="62"/>
    <x v="128"/>
    <n v="0"/>
    <x v="7"/>
    <x v="2"/>
  </r>
  <r>
    <x v="62"/>
    <x v="129"/>
    <n v="0.49751243781094528"/>
    <x v="7"/>
    <x v="2"/>
  </r>
  <r>
    <x v="62"/>
    <x v="130"/>
    <n v="38.308457711442784"/>
    <x v="7"/>
    <x v="2"/>
  </r>
  <r>
    <x v="62"/>
    <x v="131"/>
    <n v="49.75124378109453"/>
    <x v="7"/>
    <x v="2"/>
  </r>
  <r>
    <x v="62"/>
    <x v="4"/>
    <n v="8.9552238805970141"/>
    <x v="7"/>
    <x v="2"/>
  </r>
  <r>
    <x v="63"/>
    <x v="127"/>
    <n v="5.9701492537313436"/>
    <x v="7"/>
    <x v="2"/>
  </r>
  <r>
    <x v="63"/>
    <x v="128"/>
    <n v="1.4925373134328359"/>
    <x v="7"/>
    <x v="2"/>
  </r>
  <r>
    <x v="63"/>
    <x v="129"/>
    <n v="0.49751243781094528"/>
    <x v="7"/>
    <x v="2"/>
  </r>
  <r>
    <x v="63"/>
    <x v="130"/>
    <n v="33.333333333333336"/>
    <x v="7"/>
    <x v="2"/>
  </r>
  <r>
    <x v="63"/>
    <x v="131"/>
    <n v="49.75124378109453"/>
    <x v="7"/>
    <x v="2"/>
  </r>
  <r>
    <x v="63"/>
    <x v="4"/>
    <n v="8.9552238805970141"/>
    <x v="7"/>
    <x v="2"/>
  </r>
  <r>
    <x v="64"/>
    <x v="127"/>
    <n v="5"/>
    <x v="7"/>
    <x v="2"/>
  </r>
  <r>
    <x v="64"/>
    <x v="128"/>
    <n v="1"/>
    <x v="7"/>
    <x v="2"/>
  </r>
  <r>
    <x v="64"/>
    <x v="129"/>
    <n v="2"/>
    <x v="7"/>
    <x v="2"/>
  </r>
  <r>
    <x v="64"/>
    <x v="130"/>
    <n v="33"/>
    <x v="7"/>
    <x v="2"/>
  </r>
  <r>
    <x v="64"/>
    <x v="131"/>
    <n v="50"/>
    <x v="7"/>
    <x v="2"/>
  </r>
  <r>
    <x v="64"/>
    <x v="4"/>
    <n v="9"/>
    <x v="7"/>
    <x v="2"/>
  </r>
  <r>
    <x v="65"/>
    <x v="127"/>
    <n v="2.9850746268656718"/>
    <x v="7"/>
    <x v="2"/>
  </r>
  <r>
    <x v="65"/>
    <x v="128"/>
    <n v="0.49751243781094528"/>
    <x v="7"/>
    <x v="2"/>
  </r>
  <r>
    <x v="65"/>
    <x v="129"/>
    <n v="0.99502487562189057"/>
    <x v="7"/>
    <x v="2"/>
  </r>
  <r>
    <x v="65"/>
    <x v="130"/>
    <n v="36.815920398009951"/>
    <x v="7"/>
    <x v="2"/>
  </r>
  <r>
    <x v="65"/>
    <x v="131"/>
    <n v="49.75124378109453"/>
    <x v="7"/>
    <x v="2"/>
  </r>
  <r>
    <x v="65"/>
    <x v="4"/>
    <n v="8.9552238805970141"/>
    <x v="7"/>
    <x v="2"/>
  </r>
  <r>
    <x v="66"/>
    <x v="127"/>
    <n v="15.920398009950249"/>
    <x v="7"/>
    <x v="2"/>
  </r>
  <r>
    <x v="66"/>
    <x v="128"/>
    <n v="4.4776119402985071"/>
    <x v="7"/>
    <x v="2"/>
  </r>
  <r>
    <x v="66"/>
    <x v="129"/>
    <n v="1.9900497512437811"/>
    <x v="7"/>
    <x v="2"/>
  </r>
  <r>
    <x v="66"/>
    <x v="130"/>
    <n v="18.905472636815919"/>
    <x v="7"/>
    <x v="2"/>
  </r>
  <r>
    <x v="66"/>
    <x v="131"/>
    <n v="49.75124378109453"/>
    <x v="7"/>
    <x v="2"/>
  </r>
  <r>
    <x v="66"/>
    <x v="4"/>
    <n v="8.9552238805970141"/>
    <x v="7"/>
    <x v="2"/>
  </r>
  <r>
    <x v="61"/>
    <x v="127"/>
    <n v="14.450867052023121"/>
    <x v="8"/>
    <x v="2"/>
  </r>
  <r>
    <x v="61"/>
    <x v="128"/>
    <n v="1.7341040462427746"/>
    <x v="8"/>
    <x v="2"/>
  </r>
  <r>
    <x v="61"/>
    <x v="129"/>
    <n v="2.3121387283236996"/>
    <x v="8"/>
    <x v="2"/>
  </r>
  <r>
    <x v="61"/>
    <x v="130"/>
    <n v="33.52601156069364"/>
    <x v="8"/>
    <x v="2"/>
  </r>
  <r>
    <x v="61"/>
    <x v="131"/>
    <n v="39.884393063583815"/>
    <x v="8"/>
    <x v="2"/>
  </r>
  <r>
    <x v="61"/>
    <x v="4"/>
    <n v="8.0924855491329488"/>
    <x v="8"/>
    <x v="2"/>
  </r>
  <r>
    <x v="62"/>
    <x v="127"/>
    <n v="1.7341040462427746"/>
    <x v="8"/>
    <x v="2"/>
  </r>
  <r>
    <x v="62"/>
    <x v="128"/>
    <n v="0"/>
    <x v="8"/>
    <x v="2"/>
  </r>
  <r>
    <x v="62"/>
    <x v="129"/>
    <n v="0.5780346820809249"/>
    <x v="8"/>
    <x v="2"/>
  </r>
  <r>
    <x v="62"/>
    <x v="130"/>
    <n v="49.710982658959537"/>
    <x v="8"/>
    <x v="2"/>
  </r>
  <r>
    <x v="62"/>
    <x v="131"/>
    <n v="39.884393063583815"/>
    <x v="8"/>
    <x v="2"/>
  </r>
  <r>
    <x v="62"/>
    <x v="4"/>
    <n v="8.0924855491329488"/>
    <x v="8"/>
    <x v="2"/>
  </r>
  <r>
    <x v="63"/>
    <x v="127"/>
    <n v="4.0462427745664744"/>
    <x v="8"/>
    <x v="2"/>
  </r>
  <r>
    <x v="63"/>
    <x v="128"/>
    <n v="0"/>
    <x v="8"/>
    <x v="2"/>
  </r>
  <r>
    <x v="63"/>
    <x v="129"/>
    <n v="0.5780346820809249"/>
    <x v="8"/>
    <x v="2"/>
  </r>
  <r>
    <x v="63"/>
    <x v="130"/>
    <n v="47.398843930635842"/>
    <x v="8"/>
    <x v="2"/>
  </r>
  <r>
    <x v="63"/>
    <x v="131"/>
    <n v="39.884393063583815"/>
    <x v="8"/>
    <x v="2"/>
  </r>
  <r>
    <x v="63"/>
    <x v="4"/>
    <n v="8.0924855491329488"/>
    <x v="8"/>
    <x v="2"/>
  </r>
  <r>
    <x v="64"/>
    <x v="127"/>
    <n v="7.5144508670520231"/>
    <x v="8"/>
    <x v="2"/>
  </r>
  <r>
    <x v="64"/>
    <x v="128"/>
    <n v="0"/>
    <x v="8"/>
    <x v="2"/>
  </r>
  <r>
    <x v="64"/>
    <x v="129"/>
    <n v="1.1560693641618498"/>
    <x v="8"/>
    <x v="2"/>
  </r>
  <r>
    <x v="64"/>
    <x v="130"/>
    <n v="43.352601156069362"/>
    <x v="8"/>
    <x v="2"/>
  </r>
  <r>
    <x v="64"/>
    <x v="131"/>
    <n v="39.884393063583815"/>
    <x v="8"/>
    <x v="2"/>
  </r>
  <r>
    <x v="64"/>
    <x v="4"/>
    <n v="8.0924855491329488"/>
    <x v="8"/>
    <x v="2"/>
  </r>
  <r>
    <x v="65"/>
    <x v="127"/>
    <n v="2.8901734104046244"/>
    <x v="8"/>
    <x v="2"/>
  </r>
  <r>
    <x v="65"/>
    <x v="128"/>
    <n v="0.5780346820809249"/>
    <x v="8"/>
    <x v="2"/>
  </r>
  <r>
    <x v="65"/>
    <x v="129"/>
    <n v="0.5780346820809249"/>
    <x v="8"/>
    <x v="2"/>
  </r>
  <r>
    <x v="65"/>
    <x v="130"/>
    <n v="47.97687861271676"/>
    <x v="8"/>
    <x v="2"/>
  </r>
  <r>
    <x v="65"/>
    <x v="131"/>
    <n v="39.884393063583815"/>
    <x v="8"/>
    <x v="2"/>
  </r>
  <r>
    <x v="65"/>
    <x v="4"/>
    <n v="8.0924855491329488"/>
    <x v="8"/>
    <x v="2"/>
  </r>
  <r>
    <x v="66"/>
    <x v="127"/>
    <n v="22.543352601156069"/>
    <x v="8"/>
    <x v="2"/>
  </r>
  <r>
    <x v="66"/>
    <x v="128"/>
    <n v="13.294797687861271"/>
    <x v="8"/>
    <x v="2"/>
  </r>
  <r>
    <x v="66"/>
    <x v="129"/>
    <n v="1.1560693641618498"/>
    <x v="8"/>
    <x v="2"/>
  </r>
  <r>
    <x v="66"/>
    <x v="130"/>
    <n v="15.606936416184972"/>
    <x v="8"/>
    <x v="2"/>
  </r>
  <r>
    <x v="66"/>
    <x v="131"/>
    <n v="39.884393063583815"/>
    <x v="8"/>
    <x v="2"/>
  </r>
  <r>
    <x v="66"/>
    <x v="4"/>
    <n v="8.0924855491329488"/>
    <x v="8"/>
    <x v="2"/>
  </r>
  <r>
    <x v="61"/>
    <x v="127"/>
    <n v="14.3646408839779"/>
    <x v="9"/>
    <x v="2"/>
  </r>
  <r>
    <x v="61"/>
    <x v="128"/>
    <n v="2.7624309392265194"/>
    <x v="9"/>
    <x v="2"/>
  </r>
  <r>
    <x v="61"/>
    <x v="129"/>
    <n v="8.2872928176795586"/>
    <x v="9"/>
    <x v="2"/>
  </r>
  <r>
    <x v="61"/>
    <x v="130"/>
    <n v="34.254143646408842"/>
    <x v="9"/>
    <x v="2"/>
  </r>
  <r>
    <x v="61"/>
    <x v="131"/>
    <n v="34.254143646408842"/>
    <x v="9"/>
    <x v="2"/>
  </r>
  <r>
    <x v="61"/>
    <x v="4"/>
    <n v="6.0773480662983426"/>
    <x v="9"/>
    <x v="2"/>
  </r>
  <r>
    <x v="62"/>
    <x v="127"/>
    <n v="3.867403314917127"/>
    <x v="9"/>
    <x v="2"/>
  </r>
  <r>
    <x v="62"/>
    <x v="128"/>
    <n v="1.1049723756906078"/>
    <x v="9"/>
    <x v="2"/>
  </r>
  <r>
    <x v="62"/>
    <x v="129"/>
    <n v="0.5524861878453039"/>
    <x v="9"/>
    <x v="2"/>
  </r>
  <r>
    <x v="62"/>
    <x v="130"/>
    <n v="54.143646408839778"/>
    <x v="9"/>
    <x v="2"/>
  </r>
  <r>
    <x v="62"/>
    <x v="131"/>
    <n v="34.254143646408842"/>
    <x v="9"/>
    <x v="2"/>
  </r>
  <r>
    <x v="62"/>
    <x v="4"/>
    <n v="6.0773480662983426"/>
    <x v="9"/>
    <x v="2"/>
  </r>
  <r>
    <x v="63"/>
    <x v="127"/>
    <n v="6.6298342541436464"/>
    <x v="9"/>
    <x v="2"/>
  </r>
  <r>
    <x v="63"/>
    <x v="128"/>
    <n v="0.5524861878453039"/>
    <x v="9"/>
    <x v="2"/>
  </r>
  <r>
    <x v="63"/>
    <x v="129"/>
    <n v="0.5524861878453039"/>
    <x v="9"/>
    <x v="2"/>
  </r>
  <r>
    <x v="63"/>
    <x v="130"/>
    <n v="51.933701657458563"/>
    <x v="9"/>
    <x v="2"/>
  </r>
  <r>
    <x v="63"/>
    <x v="131"/>
    <n v="34.254143646408842"/>
    <x v="9"/>
    <x v="2"/>
  </r>
  <r>
    <x v="63"/>
    <x v="4"/>
    <n v="6.0773480662983426"/>
    <x v="9"/>
    <x v="2"/>
  </r>
  <r>
    <x v="64"/>
    <x v="127"/>
    <n v="3.3149171270718232"/>
    <x v="9"/>
    <x v="2"/>
  </r>
  <r>
    <x v="64"/>
    <x v="128"/>
    <n v="2.7624309392265194"/>
    <x v="9"/>
    <x v="2"/>
  </r>
  <r>
    <x v="64"/>
    <x v="129"/>
    <n v="2.2099447513812156"/>
    <x v="9"/>
    <x v="2"/>
  </r>
  <r>
    <x v="64"/>
    <x v="130"/>
    <n v="51.381215469613259"/>
    <x v="9"/>
    <x v="2"/>
  </r>
  <r>
    <x v="64"/>
    <x v="131"/>
    <n v="34.254143646408842"/>
    <x v="9"/>
    <x v="2"/>
  </r>
  <r>
    <x v="64"/>
    <x v="4"/>
    <n v="6.0773480662983426"/>
    <x v="9"/>
    <x v="2"/>
  </r>
  <r>
    <x v="65"/>
    <x v="127"/>
    <n v="2.2099447513812156"/>
    <x v="9"/>
    <x v="2"/>
  </r>
  <r>
    <x v="65"/>
    <x v="128"/>
    <n v="1.6574585635359116"/>
    <x v="9"/>
    <x v="2"/>
  </r>
  <r>
    <x v="65"/>
    <x v="129"/>
    <n v="0"/>
    <x v="9"/>
    <x v="2"/>
  </r>
  <r>
    <x v="65"/>
    <x v="130"/>
    <n v="55.80110497237569"/>
    <x v="9"/>
    <x v="2"/>
  </r>
  <r>
    <x v="65"/>
    <x v="131"/>
    <n v="34.254143646408842"/>
    <x v="9"/>
    <x v="2"/>
  </r>
  <r>
    <x v="65"/>
    <x v="4"/>
    <n v="6.0773480662983426"/>
    <x v="9"/>
    <x v="2"/>
  </r>
  <r>
    <x v="66"/>
    <x v="127"/>
    <n v="22.651933701657459"/>
    <x v="9"/>
    <x v="2"/>
  </r>
  <r>
    <x v="66"/>
    <x v="128"/>
    <n v="18.784530386740332"/>
    <x v="9"/>
    <x v="2"/>
  </r>
  <r>
    <x v="66"/>
    <x v="129"/>
    <n v="0.5524861878453039"/>
    <x v="9"/>
    <x v="2"/>
  </r>
  <r>
    <x v="66"/>
    <x v="130"/>
    <n v="17.679558011049725"/>
    <x v="9"/>
    <x v="2"/>
  </r>
  <r>
    <x v="66"/>
    <x v="131"/>
    <n v="34.254143646408842"/>
    <x v="9"/>
    <x v="2"/>
  </r>
  <r>
    <x v="66"/>
    <x v="4"/>
    <n v="6.0773480662983426"/>
    <x v="9"/>
    <x v="2"/>
  </r>
  <r>
    <x v="61"/>
    <x v="127"/>
    <n v="33.333333333333336"/>
    <x v="10"/>
    <x v="2"/>
  </r>
  <r>
    <x v="61"/>
    <x v="128"/>
    <n v="4.7619047619047619"/>
    <x v="10"/>
    <x v="2"/>
  </r>
  <r>
    <x v="61"/>
    <x v="129"/>
    <n v="3.4013605442176869"/>
    <x v="10"/>
    <x v="2"/>
  </r>
  <r>
    <x v="61"/>
    <x v="130"/>
    <n v="36.054421768707485"/>
    <x v="10"/>
    <x v="2"/>
  </r>
  <r>
    <x v="61"/>
    <x v="131"/>
    <n v="21.088435374149661"/>
    <x v="10"/>
    <x v="2"/>
  </r>
  <r>
    <x v="61"/>
    <x v="4"/>
    <n v="1.3605442176870748"/>
    <x v="10"/>
    <x v="2"/>
  </r>
  <r>
    <x v="62"/>
    <x v="127"/>
    <n v="14.765100671140939"/>
    <x v="10"/>
    <x v="2"/>
  </r>
  <r>
    <x v="62"/>
    <x v="128"/>
    <n v="1.3422818791946309"/>
    <x v="10"/>
    <x v="2"/>
  </r>
  <r>
    <x v="62"/>
    <x v="129"/>
    <n v="0.67114093959731547"/>
    <x v="10"/>
    <x v="2"/>
  </r>
  <r>
    <x v="62"/>
    <x v="130"/>
    <n v="61.073825503355707"/>
    <x v="10"/>
    <x v="2"/>
  </r>
  <r>
    <x v="62"/>
    <x v="131"/>
    <n v="20.80536912751678"/>
    <x v="10"/>
    <x v="2"/>
  </r>
  <r>
    <x v="62"/>
    <x v="4"/>
    <n v="1.3422818791946309"/>
    <x v="10"/>
    <x v="2"/>
  </r>
  <r>
    <x v="63"/>
    <x v="127"/>
    <n v="14.765100671140939"/>
    <x v="10"/>
    <x v="2"/>
  </r>
  <r>
    <x v="63"/>
    <x v="128"/>
    <n v="10.067114093959731"/>
    <x v="10"/>
    <x v="2"/>
  </r>
  <r>
    <x v="63"/>
    <x v="129"/>
    <n v="2.0134228187919465"/>
    <x v="10"/>
    <x v="2"/>
  </r>
  <r>
    <x v="63"/>
    <x v="130"/>
    <n v="51.006711409395976"/>
    <x v="10"/>
    <x v="2"/>
  </r>
  <r>
    <x v="63"/>
    <x v="131"/>
    <n v="20.80536912751678"/>
    <x v="10"/>
    <x v="2"/>
  </r>
  <r>
    <x v="63"/>
    <x v="4"/>
    <n v="1.3422818791946309"/>
    <x v="10"/>
    <x v="2"/>
  </r>
  <r>
    <x v="64"/>
    <x v="127"/>
    <n v="20.27027027027027"/>
    <x v="10"/>
    <x v="2"/>
  </r>
  <r>
    <x v="64"/>
    <x v="128"/>
    <n v="6.756756756756757"/>
    <x v="10"/>
    <x v="2"/>
  </r>
  <r>
    <x v="64"/>
    <x v="129"/>
    <n v="3.3783783783783785"/>
    <x v="10"/>
    <x v="2"/>
  </r>
  <r>
    <x v="64"/>
    <x v="130"/>
    <n v="47.297297297297298"/>
    <x v="10"/>
    <x v="2"/>
  </r>
  <r>
    <x v="64"/>
    <x v="131"/>
    <n v="20.945945945945947"/>
    <x v="10"/>
    <x v="2"/>
  </r>
  <r>
    <x v="64"/>
    <x v="4"/>
    <n v="1.3513513513513513"/>
    <x v="10"/>
    <x v="2"/>
  </r>
  <r>
    <x v="65"/>
    <x v="127"/>
    <n v="16.107382550335572"/>
    <x v="10"/>
    <x v="2"/>
  </r>
  <r>
    <x v="65"/>
    <x v="128"/>
    <n v="3.3557046979865772"/>
    <x v="10"/>
    <x v="2"/>
  </r>
  <r>
    <x v="65"/>
    <x v="129"/>
    <n v="2.0134228187919465"/>
    <x v="10"/>
    <x v="2"/>
  </r>
  <r>
    <x v="65"/>
    <x v="130"/>
    <n v="56.375838926174495"/>
    <x v="10"/>
    <x v="2"/>
  </r>
  <r>
    <x v="65"/>
    <x v="131"/>
    <n v="20.80536912751678"/>
    <x v="10"/>
    <x v="2"/>
  </r>
  <r>
    <x v="65"/>
    <x v="4"/>
    <n v="1.3422818791946309"/>
    <x v="10"/>
    <x v="2"/>
  </r>
  <r>
    <x v="66"/>
    <x v="127"/>
    <n v="46.979865771812079"/>
    <x v="10"/>
    <x v="2"/>
  </r>
  <r>
    <x v="66"/>
    <x v="128"/>
    <n v="17.449664429530202"/>
    <x v="10"/>
    <x v="2"/>
  </r>
  <r>
    <x v="66"/>
    <x v="129"/>
    <n v="3.3557046979865772"/>
    <x v="10"/>
    <x v="2"/>
  </r>
  <r>
    <x v="66"/>
    <x v="130"/>
    <n v="10.067114093959731"/>
    <x v="10"/>
    <x v="2"/>
  </r>
  <r>
    <x v="66"/>
    <x v="131"/>
    <n v="20.80536912751678"/>
    <x v="10"/>
    <x v="2"/>
  </r>
  <r>
    <x v="66"/>
    <x v="4"/>
    <n v="1.3422818791946309"/>
    <x v="10"/>
    <x v="2"/>
  </r>
  <r>
    <x v="61"/>
    <x v="127"/>
    <n v="16.216216216216218"/>
    <x v="11"/>
    <x v="2"/>
  </r>
  <r>
    <x v="61"/>
    <x v="128"/>
    <n v="0.67567567567567566"/>
    <x v="11"/>
    <x v="2"/>
  </r>
  <r>
    <x v="61"/>
    <x v="129"/>
    <n v="4.0540540540540544"/>
    <x v="11"/>
    <x v="2"/>
  </r>
  <r>
    <x v="61"/>
    <x v="130"/>
    <n v="29.72972972972973"/>
    <x v="11"/>
    <x v="2"/>
  </r>
  <r>
    <x v="61"/>
    <x v="131"/>
    <n v="41.891891891891895"/>
    <x v="11"/>
    <x v="2"/>
  </r>
  <r>
    <x v="61"/>
    <x v="4"/>
    <n v="7.4324324324324325"/>
    <x v="11"/>
    <x v="2"/>
  </r>
  <r>
    <x v="62"/>
    <x v="127"/>
    <n v="2.6845637583892619"/>
    <x v="11"/>
    <x v="2"/>
  </r>
  <r>
    <x v="62"/>
    <x v="128"/>
    <n v="0"/>
    <x v="11"/>
    <x v="2"/>
  </r>
  <r>
    <x v="62"/>
    <x v="129"/>
    <n v="0"/>
    <x v="11"/>
    <x v="2"/>
  </r>
  <r>
    <x v="62"/>
    <x v="130"/>
    <n v="48.322147651006709"/>
    <x v="11"/>
    <x v="2"/>
  </r>
  <r>
    <x v="62"/>
    <x v="131"/>
    <n v="41.61073825503356"/>
    <x v="11"/>
    <x v="2"/>
  </r>
  <r>
    <x v="62"/>
    <x v="4"/>
    <n v="7.3825503355704694"/>
    <x v="11"/>
    <x v="2"/>
  </r>
  <r>
    <x v="63"/>
    <x v="127"/>
    <n v="5.4054054054054053"/>
    <x v="11"/>
    <x v="2"/>
  </r>
  <r>
    <x v="63"/>
    <x v="128"/>
    <n v="1.3513513513513513"/>
    <x v="11"/>
    <x v="2"/>
  </r>
  <r>
    <x v="63"/>
    <x v="129"/>
    <n v="0"/>
    <x v="11"/>
    <x v="2"/>
  </r>
  <r>
    <x v="63"/>
    <x v="130"/>
    <n v="43.918918918918919"/>
    <x v="11"/>
    <x v="2"/>
  </r>
  <r>
    <x v="63"/>
    <x v="131"/>
    <n v="41.891891891891895"/>
    <x v="11"/>
    <x v="2"/>
  </r>
  <r>
    <x v="63"/>
    <x v="4"/>
    <n v="7.4324324324324325"/>
    <x v="11"/>
    <x v="2"/>
  </r>
  <r>
    <x v="64"/>
    <x v="127"/>
    <n v="6.0402684563758386"/>
    <x v="11"/>
    <x v="2"/>
  </r>
  <r>
    <x v="64"/>
    <x v="128"/>
    <n v="1.3422818791946309"/>
    <x v="11"/>
    <x v="2"/>
  </r>
  <r>
    <x v="64"/>
    <x v="129"/>
    <n v="0.67114093959731547"/>
    <x v="11"/>
    <x v="2"/>
  </r>
  <r>
    <x v="64"/>
    <x v="130"/>
    <n v="42.95302013422819"/>
    <x v="11"/>
    <x v="2"/>
  </r>
  <r>
    <x v="64"/>
    <x v="131"/>
    <n v="41.61073825503356"/>
    <x v="11"/>
    <x v="2"/>
  </r>
  <r>
    <x v="64"/>
    <x v="4"/>
    <n v="7.3825503355704694"/>
    <x v="11"/>
    <x v="2"/>
  </r>
  <r>
    <x v="65"/>
    <x v="127"/>
    <n v="2.0134228187919465"/>
    <x v="11"/>
    <x v="2"/>
  </r>
  <r>
    <x v="65"/>
    <x v="128"/>
    <n v="0"/>
    <x v="11"/>
    <x v="2"/>
  </r>
  <r>
    <x v="65"/>
    <x v="129"/>
    <n v="0"/>
    <x v="11"/>
    <x v="2"/>
  </r>
  <r>
    <x v="65"/>
    <x v="130"/>
    <n v="48.993288590604024"/>
    <x v="11"/>
    <x v="2"/>
  </r>
  <r>
    <x v="65"/>
    <x v="131"/>
    <n v="41.61073825503356"/>
    <x v="11"/>
    <x v="2"/>
  </r>
  <r>
    <x v="65"/>
    <x v="4"/>
    <n v="7.3825503355704694"/>
    <x v="11"/>
    <x v="2"/>
  </r>
  <r>
    <x v="66"/>
    <x v="127"/>
    <n v="26.174496644295303"/>
    <x v="11"/>
    <x v="2"/>
  </r>
  <r>
    <x v="66"/>
    <x v="128"/>
    <n v="9.3959731543624159"/>
    <x v="11"/>
    <x v="2"/>
  </r>
  <r>
    <x v="66"/>
    <x v="129"/>
    <n v="0"/>
    <x v="11"/>
    <x v="2"/>
  </r>
  <r>
    <x v="66"/>
    <x v="130"/>
    <n v="15.436241610738255"/>
    <x v="11"/>
    <x v="2"/>
  </r>
  <r>
    <x v="66"/>
    <x v="131"/>
    <n v="41.61073825503356"/>
    <x v="11"/>
    <x v="2"/>
  </r>
  <r>
    <x v="66"/>
    <x v="4"/>
    <n v="7.3825503355704694"/>
    <x v="11"/>
    <x v="2"/>
  </r>
  <r>
    <x v="61"/>
    <x v="127"/>
    <n v="33.333333333333336"/>
    <x v="12"/>
    <x v="2"/>
  </r>
  <r>
    <x v="61"/>
    <x v="128"/>
    <n v="3.4188034188034186"/>
    <x v="12"/>
    <x v="2"/>
  </r>
  <r>
    <x v="61"/>
    <x v="129"/>
    <n v="8.5470085470085468"/>
    <x v="12"/>
    <x v="2"/>
  </r>
  <r>
    <x v="61"/>
    <x v="130"/>
    <n v="30.76923076923077"/>
    <x v="12"/>
    <x v="2"/>
  </r>
  <r>
    <x v="61"/>
    <x v="131"/>
    <n v="18.803418803418804"/>
    <x v="12"/>
    <x v="2"/>
  </r>
  <r>
    <x v="61"/>
    <x v="4"/>
    <n v="5.982905982905983"/>
    <x v="12"/>
    <x v="2"/>
  </r>
  <r>
    <x v="62"/>
    <x v="127"/>
    <n v="16.949152542372882"/>
    <x v="12"/>
    <x v="2"/>
  </r>
  <r>
    <x v="62"/>
    <x v="128"/>
    <n v="0"/>
    <x v="12"/>
    <x v="2"/>
  </r>
  <r>
    <x v="62"/>
    <x v="129"/>
    <n v="1.6949152542372881"/>
    <x v="12"/>
    <x v="2"/>
  </r>
  <r>
    <x v="62"/>
    <x v="130"/>
    <n v="55.932203389830505"/>
    <x v="12"/>
    <x v="2"/>
  </r>
  <r>
    <x v="62"/>
    <x v="131"/>
    <n v="19.491525423728813"/>
    <x v="12"/>
    <x v="2"/>
  </r>
  <r>
    <x v="62"/>
    <x v="4"/>
    <n v="5.9322033898305087"/>
    <x v="12"/>
    <x v="2"/>
  </r>
  <r>
    <x v="63"/>
    <x v="127"/>
    <n v="20.338983050847457"/>
    <x v="12"/>
    <x v="2"/>
  </r>
  <r>
    <x v="63"/>
    <x v="128"/>
    <n v="0.84745762711864403"/>
    <x v="12"/>
    <x v="2"/>
  </r>
  <r>
    <x v="63"/>
    <x v="129"/>
    <n v="2.5423728813559321"/>
    <x v="12"/>
    <x v="2"/>
  </r>
  <r>
    <x v="63"/>
    <x v="130"/>
    <n v="50.847457627118644"/>
    <x v="12"/>
    <x v="2"/>
  </r>
  <r>
    <x v="63"/>
    <x v="131"/>
    <n v="19.491525423728813"/>
    <x v="12"/>
    <x v="2"/>
  </r>
  <r>
    <x v="63"/>
    <x v="4"/>
    <n v="5.9322033898305087"/>
    <x v="12"/>
    <x v="2"/>
  </r>
  <r>
    <x v="64"/>
    <x v="127"/>
    <n v="16.101694915254239"/>
    <x v="12"/>
    <x v="2"/>
  </r>
  <r>
    <x v="64"/>
    <x v="128"/>
    <n v="1.6949152542372881"/>
    <x v="12"/>
    <x v="2"/>
  </r>
  <r>
    <x v="64"/>
    <x v="129"/>
    <n v="2.5423728813559321"/>
    <x v="12"/>
    <x v="2"/>
  </r>
  <r>
    <x v="64"/>
    <x v="130"/>
    <n v="55.084745762711862"/>
    <x v="12"/>
    <x v="2"/>
  </r>
  <r>
    <x v="64"/>
    <x v="131"/>
    <n v="19.491525423728813"/>
    <x v="12"/>
    <x v="2"/>
  </r>
  <r>
    <x v="64"/>
    <x v="4"/>
    <n v="5.9322033898305087"/>
    <x v="12"/>
    <x v="2"/>
  </r>
  <r>
    <x v="65"/>
    <x v="127"/>
    <n v="6.7796610169491522"/>
    <x v="12"/>
    <x v="2"/>
  </r>
  <r>
    <x v="65"/>
    <x v="128"/>
    <n v="0"/>
    <x v="12"/>
    <x v="2"/>
  </r>
  <r>
    <x v="65"/>
    <x v="129"/>
    <n v="0"/>
    <x v="12"/>
    <x v="2"/>
  </r>
  <r>
    <x v="65"/>
    <x v="130"/>
    <n v="67.79661016949153"/>
    <x v="12"/>
    <x v="2"/>
  </r>
  <r>
    <x v="65"/>
    <x v="131"/>
    <n v="19.491525423728813"/>
    <x v="12"/>
    <x v="2"/>
  </r>
  <r>
    <x v="65"/>
    <x v="4"/>
    <n v="5.9322033898305087"/>
    <x v="12"/>
    <x v="2"/>
  </r>
  <r>
    <x v="66"/>
    <x v="127"/>
    <n v="32.203389830508478"/>
    <x v="12"/>
    <x v="2"/>
  </r>
  <r>
    <x v="66"/>
    <x v="128"/>
    <n v="16.949152542372882"/>
    <x v="12"/>
    <x v="2"/>
  </r>
  <r>
    <x v="66"/>
    <x v="129"/>
    <n v="0.84745762711864403"/>
    <x v="12"/>
    <x v="2"/>
  </r>
  <r>
    <x v="66"/>
    <x v="130"/>
    <n v="25.423728813559322"/>
    <x v="12"/>
    <x v="2"/>
  </r>
  <r>
    <x v="66"/>
    <x v="131"/>
    <n v="19.491525423728813"/>
    <x v="12"/>
    <x v="2"/>
  </r>
  <r>
    <x v="66"/>
    <x v="4"/>
    <n v="5.9322033898305087"/>
    <x v="12"/>
    <x v="2"/>
  </r>
  <r>
    <x v="61"/>
    <x v="127"/>
    <n v="36.363636363636367"/>
    <x v="13"/>
    <x v="2"/>
  </r>
  <r>
    <x v="61"/>
    <x v="128"/>
    <n v="5.1948051948051948"/>
    <x v="13"/>
    <x v="2"/>
  </r>
  <r>
    <x v="61"/>
    <x v="129"/>
    <n v="3.8961038961038961"/>
    <x v="13"/>
    <x v="2"/>
  </r>
  <r>
    <x v="61"/>
    <x v="130"/>
    <n v="31.168831168831169"/>
    <x v="13"/>
    <x v="2"/>
  </r>
  <r>
    <x v="61"/>
    <x v="131"/>
    <n v="22.077922077922079"/>
    <x v="13"/>
    <x v="2"/>
  </r>
  <r>
    <x v="61"/>
    <x v="4"/>
    <n v="1.2987012987012987"/>
    <x v="13"/>
    <x v="2"/>
  </r>
  <r>
    <x v="62"/>
    <x v="127"/>
    <n v="10.38961038961039"/>
    <x v="13"/>
    <x v="2"/>
  </r>
  <r>
    <x v="62"/>
    <x v="128"/>
    <n v="1.2987012987012987"/>
    <x v="13"/>
    <x v="2"/>
  </r>
  <r>
    <x v="62"/>
    <x v="129"/>
    <n v="1.2987012987012987"/>
    <x v="13"/>
    <x v="2"/>
  </r>
  <r>
    <x v="62"/>
    <x v="130"/>
    <n v="63.636363636363633"/>
    <x v="13"/>
    <x v="2"/>
  </r>
  <r>
    <x v="62"/>
    <x v="131"/>
    <n v="22.077922077922079"/>
    <x v="13"/>
    <x v="2"/>
  </r>
  <r>
    <x v="62"/>
    <x v="4"/>
    <n v="1.2987012987012987"/>
    <x v="13"/>
    <x v="2"/>
  </r>
  <r>
    <x v="63"/>
    <x v="127"/>
    <n v="11.688311688311689"/>
    <x v="13"/>
    <x v="2"/>
  </r>
  <r>
    <x v="63"/>
    <x v="128"/>
    <n v="1.2987012987012987"/>
    <x v="13"/>
    <x v="2"/>
  </r>
  <r>
    <x v="63"/>
    <x v="129"/>
    <n v="1.2987012987012987"/>
    <x v="13"/>
    <x v="2"/>
  </r>
  <r>
    <x v="63"/>
    <x v="130"/>
    <n v="62.337662337662337"/>
    <x v="13"/>
    <x v="2"/>
  </r>
  <r>
    <x v="63"/>
    <x v="131"/>
    <n v="22.077922077922079"/>
    <x v="13"/>
    <x v="2"/>
  </r>
  <r>
    <x v="63"/>
    <x v="4"/>
    <n v="1.2987012987012987"/>
    <x v="13"/>
    <x v="2"/>
  </r>
  <r>
    <x v="64"/>
    <x v="127"/>
    <n v="11.688311688311689"/>
    <x v="13"/>
    <x v="2"/>
  </r>
  <r>
    <x v="64"/>
    <x v="128"/>
    <n v="1.2987012987012987"/>
    <x v="13"/>
    <x v="2"/>
  </r>
  <r>
    <x v="64"/>
    <x v="129"/>
    <n v="1.2987012987012987"/>
    <x v="13"/>
    <x v="2"/>
  </r>
  <r>
    <x v="64"/>
    <x v="130"/>
    <n v="62.337662337662337"/>
    <x v="13"/>
    <x v="2"/>
  </r>
  <r>
    <x v="64"/>
    <x v="131"/>
    <n v="22.077922077922079"/>
    <x v="13"/>
    <x v="2"/>
  </r>
  <r>
    <x v="64"/>
    <x v="4"/>
    <n v="1.2987012987012987"/>
    <x v="13"/>
    <x v="2"/>
  </r>
  <r>
    <x v="65"/>
    <x v="127"/>
    <n v="14.285714285714286"/>
    <x v="13"/>
    <x v="2"/>
  </r>
  <r>
    <x v="65"/>
    <x v="128"/>
    <n v="1.2987012987012987"/>
    <x v="13"/>
    <x v="2"/>
  </r>
  <r>
    <x v="65"/>
    <x v="129"/>
    <n v="0"/>
    <x v="13"/>
    <x v="2"/>
  </r>
  <r>
    <x v="65"/>
    <x v="130"/>
    <n v="61.038961038961041"/>
    <x v="13"/>
    <x v="2"/>
  </r>
  <r>
    <x v="65"/>
    <x v="131"/>
    <n v="22.077922077922079"/>
    <x v="13"/>
    <x v="2"/>
  </r>
  <r>
    <x v="65"/>
    <x v="4"/>
    <n v="1.2987012987012987"/>
    <x v="13"/>
    <x v="2"/>
  </r>
  <r>
    <x v="66"/>
    <x v="127"/>
    <n v="37.662337662337663"/>
    <x v="13"/>
    <x v="2"/>
  </r>
  <r>
    <x v="66"/>
    <x v="128"/>
    <n v="14.285714285714286"/>
    <x v="13"/>
    <x v="2"/>
  </r>
  <r>
    <x v="66"/>
    <x v="129"/>
    <n v="6.4935064935064934"/>
    <x v="13"/>
    <x v="2"/>
  </r>
  <r>
    <x v="66"/>
    <x v="130"/>
    <n v="18.181818181818183"/>
    <x v="13"/>
    <x v="2"/>
  </r>
  <r>
    <x v="66"/>
    <x v="131"/>
    <n v="22.077922077922079"/>
    <x v="13"/>
    <x v="2"/>
  </r>
  <r>
    <x v="66"/>
    <x v="4"/>
    <n v="1.2987012987012987"/>
    <x v="13"/>
    <x v="2"/>
  </r>
  <r>
    <x v="61"/>
    <x v="127"/>
    <n v="8.3333333333333339"/>
    <x v="14"/>
    <x v="2"/>
  </r>
  <r>
    <x v="61"/>
    <x v="128"/>
    <n v="3.5714285714285716"/>
    <x v="14"/>
    <x v="2"/>
  </r>
  <r>
    <x v="61"/>
    <x v="129"/>
    <n v="8.3333333333333339"/>
    <x v="14"/>
    <x v="2"/>
  </r>
  <r>
    <x v="61"/>
    <x v="130"/>
    <n v="13.095238095238095"/>
    <x v="14"/>
    <x v="2"/>
  </r>
  <r>
    <x v="61"/>
    <x v="131"/>
    <n v="52.38095238095238"/>
    <x v="14"/>
    <x v="2"/>
  </r>
  <r>
    <x v="61"/>
    <x v="4"/>
    <n v="14.285714285714286"/>
    <x v="14"/>
    <x v="2"/>
  </r>
  <r>
    <x v="62"/>
    <x v="127"/>
    <n v="2.3809523809523809"/>
    <x v="14"/>
    <x v="2"/>
  </r>
  <r>
    <x v="62"/>
    <x v="128"/>
    <n v="1.1904761904761905"/>
    <x v="14"/>
    <x v="2"/>
  </r>
  <r>
    <x v="62"/>
    <x v="129"/>
    <n v="0"/>
    <x v="14"/>
    <x v="2"/>
  </r>
  <r>
    <x v="62"/>
    <x v="130"/>
    <n v="29.761904761904763"/>
    <x v="14"/>
    <x v="2"/>
  </r>
  <r>
    <x v="62"/>
    <x v="131"/>
    <n v="52.38095238095238"/>
    <x v="14"/>
    <x v="2"/>
  </r>
  <r>
    <x v="62"/>
    <x v="4"/>
    <n v="14.285714285714286"/>
    <x v="14"/>
    <x v="2"/>
  </r>
  <r>
    <x v="63"/>
    <x v="127"/>
    <n v="0"/>
    <x v="14"/>
    <x v="2"/>
  </r>
  <r>
    <x v="63"/>
    <x v="128"/>
    <n v="2.3809523809523809"/>
    <x v="14"/>
    <x v="2"/>
  </r>
  <r>
    <x v="63"/>
    <x v="129"/>
    <n v="0"/>
    <x v="14"/>
    <x v="2"/>
  </r>
  <r>
    <x v="63"/>
    <x v="130"/>
    <n v="30.952380952380953"/>
    <x v="14"/>
    <x v="2"/>
  </r>
  <r>
    <x v="63"/>
    <x v="131"/>
    <n v="52.38095238095238"/>
    <x v="14"/>
    <x v="2"/>
  </r>
  <r>
    <x v="63"/>
    <x v="4"/>
    <n v="14.285714285714286"/>
    <x v="14"/>
    <x v="2"/>
  </r>
  <r>
    <x v="64"/>
    <x v="127"/>
    <n v="1.1904761904761905"/>
    <x v="14"/>
    <x v="2"/>
  </r>
  <r>
    <x v="64"/>
    <x v="128"/>
    <n v="3.5714285714285716"/>
    <x v="14"/>
    <x v="2"/>
  </r>
  <r>
    <x v="64"/>
    <x v="129"/>
    <n v="1.1904761904761905"/>
    <x v="14"/>
    <x v="2"/>
  </r>
  <r>
    <x v="64"/>
    <x v="130"/>
    <n v="27.38095238095238"/>
    <x v="14"/>
    <x v="2"/>
  </r>
  <r>
    <x v="64"/>
    <x v="131"/>
    <n v="52.38095238095238"/>
    <x v="14"/>
    <x v="2"/>
  </r>
  <r>
    <x v="64"/>
    <x v="4"/>
    <n v="14.285714285714286"/>
    <x v="14"/>
    <x v="2"/>
  </r>
  <r>
    <x v="65"/>
    <x v="127"/>
    <n v="0"/>
    <x v="14"/>
    <x v="2"/>
  </r>
  <r>
    <x v="65"/>
    <x v="128"/>
    <n v="0"/>
    <x v="14"/>
    <x v="2"/>
  </r>
  <r>
    <x v="65"/>
    <x v="129"/>
    <n v="0"/>
    <x v="14"/>
    <x v="2"/>
  </r>
  <r>
    <x v="65"/>
    <x v="130"/>
    <n v="33.333333333333336"/>
    <x v="14"/>
    <x v="2"/>
  </r>
  <r>
    <x v="65"/>
    <x v="131"/>
    <n v="52.38095238095238"/>
    <x v="14"/>
    <x v="2"/>
  </r>
  <r>
    <x v="65"/>
    <x v="4"/>
    <n v="14.285714285714286"/>
    <x v="14"/>
    <x v="2"/>
  </r>
  <r>
    <x v="66"/>
    <x v="127"/>
    <n v="7.1428571428571432"/>
    <x v="14"/>
    <x v="2"/>
  </r>
  <r>
    <x v="66"/>
    <x v="128"/>
    <n v="5.9523809523809526"/>
    <x v="14"/>
    <x v="2"/>
  </r>
  <r>
    <x v="66"/>
    <x v="129"/>
    <n v="0"/>
    <x v="14"/>
    <x v="2"/>
  </r>
  <r>
    <x v="66"/>
    <x v="130"/>
    <n v="20.238095238095237"/>
    <x v="14"/>
    <x v="2"/>
  </r>
  <r>
    <x v="66"/>
    <x v="131"/>
    <n v="52.38095238095238"/>
    <x v="14"/>
    <x v="2"/>
  </r>
  <r>
    <x v="66"/>
    <x v="4"/>
    <n v="14.285714285714286"/>
    <x v="14"/>
    <x v="2"/>
  </r>
  <r>
    <x v="61"/>
    <x v="127"/>
    <n v="35.483870967741936"/>
    <x v="15"/>
    <x v="2"/>
  </r>
  <r>
    <x v="61"/>
    <x v="128"/>
    <n v="10.75268817204301"/>
    <x v="15"/>
    <x v="2"/>
  </r>
  <r>
    <x v="61"/>
    <x v="129"/>
    <n v="5.376344086021505"/>
    <x v="15"/>
    <x v="2"/>
  </r>
  <r>
    <x v="61"/>
    <x v="130"/>
    <n v="24.731182795698924"/>
    <x v="15"/>
    <x v="2"/>
  </r>
  <r>
    <x v="61"/>
    <x v="131"/>
    <n v="12.903225806451612"/>
    <x v="15"/>
    <x v="2"/>
  </r>
  <r>
    <x v="61"/>
    <x v="4"/>
    <n v="10.75268817204301"/>
    <x v="15"/>
    <x v="2"/>
  </r>
  <r>
    <x v="62"/>
    <x v="127"/>
    <n v="9.67741935483871"/>
    <x v="15"/>
    <x v="2"/>
  </r>
  <r>
    <x v="62"/>
    <x v="128"/>
    <n v="4.301075268817204"/>
    <x v="15"/>
    <x v="2"/>
  </r>
  <r>
    <x v="62"/>
    <x v="129"/>
    <n v="0"/>
    <x v="15"/>
    <x v="2"/>
  </r>
  <r>
    <x v="62"/>
    <x v="130"/>
    <n v="62.365591397849464"/>
    <x v="15"/>
    <x v="2"/>
  </r>
  <r>
    <x v="62"/>
    <x v="131"/>
    <n v="12.903225806451612"/>
    <x v="15"/>
    <x v="2"/>
  </r>
  <r>
    <x v="62"/>
    <x v="4"/>
    <n v="10.75268817204301"/>
    <x v="15"/>
    <x v="2"/>
  </r>
  <r>
    <x v="63"/>
    <x v="127"/>
    <n v="8.6021505376344081"/>
    <x v="15"/>
    <x v="2"/>
  </r>
  <r>
    <x v="63"/>
    <x v="128"/>
    <n v="5.376344086021505"/>
    <x v="15"/>
    <x v="2"/>
  </r>
  <r>
    <x v="63"/>
    <x v="129"/>
    <n v="1.075268817204301"/>
    <x v="15"/>
    <x v="2"/>
  </r>
  <r>
    <x v="63"/>
    <x v="130"/>
    <n v="61.29032258064516"/>
    <x v="15"/>
    <x v="2"/>
  </r>
  <r>
    <x v="63"/>
    <x v="131"/>
    <n v="12.903225806451612"/>
    <x v="15"/>
    <x v="2"/>
  </r>
  <r>
    <x v="63"/>
    <x v="4"/>
    <n v="10.75268817204301"/>
    <x v="15"/>
    <x v="2"/>
  </r>
  <r>
    <x v="64"/>
    <x v="127"/>
    <n v="9.67741935483871"/>
    <x v="15"/>
    <x v="2"/>
  </r>
  <r>
    <x v="64"/>
    <x v="128"/>
    <n v="7.5268817204301079"/>
    <x v="15"/>
    <x v="2"/>
  </r>
  <r>
    <x v="64"/>
    <x v="129"/>
    <n v="2.150537634408602"/>
    <x v="15"/>
    <x v="2"/>
  </r>
  <r>
    <x v="64"/>
    <x v="130"/>
    <n v="56.98924731182796"/>
    <x v="15"/>
    <x v="2"/>
  </r>
  <r>
    <x v="64"/>
    <x v="131"/>
    <n v="12.903225806451612"/>
    <x v="15"/>
    <x v="2"/>
  </r>
  <r>
    <x v="64"/>
    <x v="4"/>
    <n v="10.75268817204301"/>
    <x v="15"/>
    <x v="2"/>
  </r>
  <r>
    <x v="65"/>
    <x v="127"/>
    <n v="5.376344086021505"/>
    <x v="15"/>
    <x v="2"/>
  </r>
  <r>
    <x v="65"/>
    <x v="128"/>
    <n v="5.376344086021505"/>
    <x v="15"/>
    <x v="2"/>
  </r>
  <r>
    <x v="65"/>
    <x v="129"/>
    <n v="0"/>
    <x v="15"/>
    <x v="2"/>
  </r>
  <r>
    <x v="65"/>
    <x v="130"/>
    <n v="65.591397849462368"/>
    <x v="15"/>
    <x v="2"/>
  </r>
  <r>
    <x v="65"/>
    <x v="131"/>
    <n v="12.903225806451612"/>
    <x v="15"/>
    <x v="2"/>
  </r>
  <r>
    <x v="65"/>
    <x v="4"/>
    <n v="10.75268817204301"/>
    <x v="15"/>
    <x v="2"/>
  </r>
  <r>
    <x v="66"/>
    <x v="127"/>
    <n v="30.107526881720432"/>
    <x v="15"/>
    <x v="2"/>
  </r>
  <r>
    <x v="66"/>
    <x v="128"/>
    <n v="24.731182795698924"/>
    <x v="15"/>
    <x v="2"/>
  </r>
  <r>
    <x v="66"/>
    <x v="129"/>
    <n v="1.075268817204301"/>
    <x v="15"/>
    <x v="2"/>
  </r>
  <r>
    <x v="66"/>
    <x v="130"/>
    <n v="20.43010752688172"/>
    <x v="15"/>
    <x v="2"/>
  </r>
  <r>
    <x v="66"/>
    <x v="131"/>
    <n v="12.903225806451612"/>
    <x v="15"/>
    <x v="2"/>
  </r>
  <r>
    <x v="66"/>
    <x v="4"/>
    <n v="10.75268817204301"/>
    <x v="15"/>
    <x v="2"/>
  </r>
  <r>
    <x v="61"/>
    <x v="127"/>
    <n v="42.603550295857985"/>
    <x v="16"/>
    <x v="2"/>
  </r>
  <r>
    <x v="61"/>
    <x v="128"/>
    <n v="8.8757396449704142"/>
    <x v="16"/>
    <x v="2"/>
  </r>
  <r>
    <x v="61"/>
    <x v="129"/>
    <n v="7.6923076923076925"/>
    <x v="16"/>
    <x v="2"/>
  </r>
  <r>
    <x v="61"/>
    <x v="130"/>
    <n v="21.893491124260354"/>
    <x v="16"/>
    <x v="2"/>
  </r>
  <r>
    <x v="61"/>
    <x v="131"/>
    <n v="14.792899408284024"/>
    <x v="16"/>
    <x v="2"/>
  </r>
  <r>
    <x v="61"/>
    <x v="4"/>
    <n v="4.1420118343195265"/>
    <x v="16"/>
    <x v="2"/>
  </r>
  <r>
    <x v="62"/>
    <x v="127"/>
    <n v="19.886363636363637"/>
    <x v="16"/>
    <x v="2"/>
  </r>
  <r>
    <x v="62"/>
    <x v="128"/>
    <n v="1.7045454545454546"/>
    <x v="16"/>
    <x v="2"/>
  </r>
  <r>
    <x v="62"/>
    <x v="129"/>
    <n v="2.2727272727272729"/>
    <x v="16"/>
    <x v="2"/>
  </r>
  <r>
    <x v="62"/>
    <x v="130"/>
    <n v="55.113636363636367"/>
    <x v="16"/>
    <x v="2"/>
  </r>
  <r>
    <x v="62"/>
    <x v="131"/>
    <n v="15.909090909090908"/>
    <x v="16"/>
    <x v="2"/>
  </r>
  <r>
    <x v="62"/>
    <x v="4"/>
    <n v="5.1136363636363633"/>
    <x v="16"/>
    <x v="2"/>
  </r>
  <r>
    <x v="63"/>
    <x v="127"/>
    <n v="14.204545454545455"/>
    <x v="16"/>
    <x v="2"/>
  </r>
  <r>
    <x v="63"/>
    <x v="128"/>
    <n v="3.9772727272727271"/>
    <x v="16"/>
    <x v="2"/>
  </r>
  <r>
    <x v="63"/>
    <x v="129"/>
    <n v="1.1363636363636365"/>
    <x v="16"/>
    <x v="2"/>
  </r>
  <r>
    <x v="63"/>
    <x v="130"/>
    <n v="59.659090909090907"/>
    <x v="16"/>
    <x v="2"/>
  </r>
  <r>
    <x v="63"/>
    <x v="131"/>
    <n v="15.909090909090908"/>
    <x v="16"/>
    <x v="2"/>
  </r>
  <r>
    <x v="63"/>
    <x v="4"/>
    <n v="5.1136363636363633"/>
    <x v="16"/>
    <x v="2"/>
  </r>
  <r>
    <x v="64"/>
    <x v="127"/>
    <n v="22.413793103448278"/>
    <x v="16"/>
    <x v="2"/>
  </r>
  <r>
    <x v="64"/>
    <x v="128"/>
    <n v="4.0229885057471266"/>
    <x v="16"/>
    <x v="2"/>
  </r>
  <r>
    <x v="64"/>
    <x v="129"/>
    <n v="0.57471264367816088"/>
    <x v="16"/>
    <x v="2"/>
  </r>
  <r>
    <x v="64"/>
    <x v="130"/>
    <n v="52.298850574712645"/>
    <x v="16"/>
    <x v="2"/>
  </r>
  <r>
    <x v="64"/>
    <x v="131"/>
    <n v="16.091954022988507"/>
    <x v="16"/>
    <x v="2"/>
  </r>
  <r>
    <x v="64"/>
    <x v="4"/>
    <n v="4.5977011494252871"/>
    <x v="16"/>
    <x v="2"/>
  </r>
  <r>
    <x v="65"/>
    <x v="127"/>
    <n v="10.227272727272727"/>
    <x v="16"/>
    <x v="2"/>
  </r>
  <r>
    <x v="65"/>
    <x v="128"/>
    <n v="2.8409090909090908"/>
    <x v="16"/>
    <x v="2"/>
  </r>
  <r>
    <x v="65"/>
    <x v="129"/>
    <n v="0.56818181818181823"/>
    <x v="16"/>
    <x v="2"/>
  </r>
  <r>
    <x v="65"/>
    <x v="130"/>
    <n v="65.340909090909093"/>
    <x v="16"/>
    <x v="2"/>
  </r>
  <r>
    <x v="65"/>
    <x v="131"/>
    <n v="15.909090909090908"/>
    <x v="16"/>
    <x v="2"/>
  </r>
  <r>
    <x v="65"/>
    <x v="4"/>
    <n v="5.1136363636363633"/>
    <x v="16"/>
    <x v="2"/>
  </r>
  <r>
    <x v="66"/>
    <x v="127"/>
    <n v="37.5"/>
    <x v="16"/>
    <x v="2"/>
  </r>
  <r>
    <x v="66"/>
    <x v="128"/>
    <n v="18.75"/>
    <x v="16"/>
    <x v="2"/>
  </r>
  <r>
    <x v="66"/>
    <x v="129"/>
    <n v="1.1363636363636365"/>
    <x v="16"/>
    <x v="2"/>
  </r>
  <r>
    <x v="66"/>
    <x v="130"/>
    <n v="21.59090909090909"/>
    <x v="16"/>
    <x v="2"/>
  </r>
  <r>
    <x v="66"/>
    <x v="131"/>
    <n v="15.909090909090908"/>
    <x v="16"/>
    <x v="2"/>
  </r>
  <r>
    <x v="66"/>
    <x v="4"/>
    <n v="5.1136363636363633"/>
    <x v="16"/>
    <x v="2"/>
  </r>
  <r>
    <x v="61"/>
    <x v="127"/>
    <n v="18.463866818009837"/>
    <x v="0"/>
    <x v="3"/>
  </r>
  <r>
    <x v="61"/>
    <x v="128"/>
    <n v="4.4457056375331065"/>
    <x v="0"/>
    <x v="3"/>
  </r>
  <r>
    <x v="61"/>
    <x v="129"/>
    <n v="5.8077941732879301"/>
    <x v="0"/>
    <x v="3"/>
  </r>
  <r>
    <x v="61"/>
    <x v="130"/>
    <n v="27.222852818766555"/>
    <x v="0"/>
    <x v="3"/>
  </r>
  <r>
    <x v="61"/>
    <x v="131"/>
    <n v="28.963299281119941"/>
    <x v="0"/>
    <x v="3"/>
  </r>
  <r>
    <x v="61"/>
    <x v="4"/>
    <n v="15.418085508891412"/>
    <x v="0"/>
    <x v="3"/>
  </r>
  <r>
    <x v="62"/>
    <x v="127"/>
    <n v="7.8148425787106444"/>
    <x v="0"/>
    <x v="3"/>
  </r>
  <r>
    <x v="62"/>
    <x v="128"/>
    <n v="0.91829085457271364"/>
    <x v="0"/>
    <x v="3"/>
  </r>
  <r>
    <x v="62"/>
    <x v="129"/>
    <n v="0.80584707646176912"/>
    <x v="0"/>
    <x v="3"/>
  </r>
  <r>
    <x v="62"/>
    <x v="130"/>
    <n v="46.270614692653673"/>
    <x v="0"/>
    <x v="3"/>
  </r>
  <r>
    <x v="62"/>
    <x v="131"/>
    <n v="28.954272863568217"/>
    <x v="0"/>
    <x v="3"/>
  </r>
  <r>
    <x v="62"/>
    <x v="4"/>
    <n v="15.292353823088456"/>
    <x v="0"/>
    <x v="3"/>
  </r>
  <r>
    <x v="63"/>
    <x v="127"/>
    <n v="7.6735459662288932"/>
    <x v="0"/>
    <x v="3"/>
  </r>
  <r>
    <x v="63"/>
    <x v="128"/>
    <n v="3.2082551594746715"/>
    <x v="0"/>
    <x v="3"/>
  </r>
  <r>
    <x v="63"/>
    <x v="129"/>
    <n v="0.80675422138836772"/>
    <x v="0"/>
    <x v="3"/>
  </r>
  <r>
    <x v="63"/>
    <x v="130"/>
    <n v="44.090056285178235"/>
    <x v="0"/>
    <x v="3"/>
  </r>
  <r>
    <x v="63"/>
    <x v="131"/>
    <n v="28.930581613508444"/>
    <x v="0"/>
    <x v="3"/>
  </r>
  <r>
    <x v="63"/>
    <x v="4"/>
    <n v="15.328330206378986"/>
    <x v="0"/>
    <x v="3"/>
  </r>
  <r>
    <x v="64"/>
    <x v="127"/>
    <n v="9.4126506024096379"/>
    <x v="0"/>
    <x v="3"/>
  </r>
  <r>
    <x v="64"/>
    <x v="128"/>
    <n v="2.0519578313253013"/>
    <x v="0"/>
    <x v="3"/>
  </r>
  <r>
    <x v="64"/>
    <x v="129"/>
    <n v="1.7319277108433735"/>
    <x v="0"/>
    <x v="3"/>
  </r>
  <r>
    <x v="64"/>
    <x v="130"/>
    <n v="42.46987951807229"/>
    <x v="0"/>
    <x v="3"/>
  </r>
  <r>
    <x v="64"/>
    <x v="131"/>
    <n v="29.009789156626507"/>
    <x v="0"/>
    <x v="3"/>
  </r>
  <r>
    <x v="64"/>
    <x v="4"/>
    <n v="15.361445783132529"/>
    <x v="0"/>
    <x v="3"/>
  </r>
  <r>
    <x v="65"/>
    <x v="127"/>
    <n v="5.3973013493253372"/>
    <x v="0"/>
    <x v="3"/>
  </r>
  <r>
    <x v="65"/>
    <x v="128"/>
    <n v="1.7616191904047975"/>
    <x v="0"/>
    <x v="3"/>
  </r>
  <r>
    <x v="65"/>
    <x v="129"/>
    <n v="0.46851574212893554"/>
    <x v="0"/>
    <x v="3"/>
  </r>
  <r>
    <x v="65"/>
    <x v="130"/>
    <n v="48.125937031484256"/>
    <x v="0"/>
    <x v="3"/>
  </r>
  <r>
    <x v="65"/>
    <x v="131"/>
    <n v="28.954272863568217"/>
    <x v="0"/>
    <x v="3"/>
  </r>
  <r>
    <x v="65"/>
    <x v="4"/>
    <n v="15.311094452773613"/>
    <x v="0"/>
    <x v="3"/>
  </r>
  <r>
    <x v="66"/>
    <x v="127"/>
    <n v="23.692596063730086"/>
    <x v="0"/>
    <x v="3"/>
  </r>
  <r>
    <x v="66"/>
    <x v="128"/>
    <n v="13.008434864104967"/>
    <x v="0"/>
    <x v="3"/>
  </r>
  <r>
    <x v="66"/>
    <x v="129"/>
    <n v="1.6494845360824741"/>
    <x v="0"/>
    <x v="3"/>
  </r>
  <r>
    <x v="66"/>
    <x v="130"/>
    <n v="17.544517338331772"/>
    <x v="0"/>
    <x v="3"/>
  </r>
  <r>
    <x v="66"/>
    <x v="131"/>
    <n v="28.959700093720713"/>
    <x v="0"/>
    <x v="3"/>
  </r>
  <r>
    <x v="66"/>
    <x v="4"/>
    <n v="15.313964386129335"/>
    <x v="0"/>
    <x v="3"/>
  </r>
  <r>
    <x v="61"/>
    <x v="127"/>
    <n v="40.347666971637693"/>
    <x v="1"/>
    <x v="3"/>
  </r>
  <r>
    <x v="61"/>
    <x v="128"/>
    <n v="5.1235132662397076"/>
    <x v="1"/>
    <x v="3"/>
  </r>
  <r>
    <x v="61"/>
    <x v="129"/>
    <n v="8.6916742909423608"/>
    <x v="1"/>
    <x v="3"/>
  </r>
  <r>
    <x v="61"/>
    <x v="130"/>
    <n v="26.989935956084171"/>
    <x v="1"/>
    <x v="3"/>
  </r>
  <r>
    <x v="61"/>
    <x v="131"/>
    <n v="14.455626715462031"/>
    <x v="1"/>
    <x v="3"/>
  </r>
  <r>
    <x v="61"/>
    <x v="4"/>
    <n v="5.2150045745654161"/>
    <x v="1"/>
    <x v="3"/>
  </r>
  <r>
    <x v="62"/>
    <x v="127"/>
    <n v="21.020228671943713"/>
    <x v="1"/>
    <x v="3"/>
  </r>
  <r>
    <x v="62"/>
    <x v="128"/>
    <n v="1.3192612137203166"/>
    <x v="1"/>
    <x v="3"/>
  </r>
  <r>
    <x v="62"/>
    <x v="129"/>
    <n v="1.4072119613016711"/>
    <x v="1"/>
    <x v="3"/>
  </r>
  <r>
    <x v="62"/>
    <x v="130"/>
    <n v="56.3764291996482"/>
    <x v="1"/>
    <x v="3"/>
  </r>
  <r>
    <x v="62"/>
    <x v="131"/>
    <n v="14.951627088830255"/>
    <x v="1"/>
    <x v="3"/>
  </r>
  <r>
    <x v="62"/>
    <x v="4"/>
    <n v="5.1011433597185576"/>
    <x v="1"/>
    <x v="3"/>
  </r>
  <r>
    <x v="63"/>
    <x v="127"/>
    <n v="18.959435626102294"/>
    <x v="1"/>
    <x v="3"/>
  </r>
  <r>
    <x v="63"/>
    <x v="128"/>
    <n v="5.0264550264550261"/>
    <x v="1"/>
    <x v="3"/>
  </r>
  <r>
    <x v="63"/>
    <x v="129"/>
    <n v="0.9700176366843033"/>
    <x v="1"/>
    <x v="3"/>
  </r>
  <r>
    <x v="63"/>
    <x v="130"/>
    <n v="55.114638447971778"/>
    <x v="1"/>
    <x v="3"/>
  </r>
  <r>
    <x v="63"/>
    <x v="131"/>
    <n v="14.814814814814815"/>
    <x v="1"/>
    <x v="3"/>
  </r>
  <r>
    <x v="63"/>
    <x v="4"/>
    <n v="5.2028218694885364"/>
    <x v="1"/>
    <x v="3"/>
  </r>
  <r>
    <x v="64"/>
    <x v="127"/>
    <n v="22.271914132379248"/>
    <x v="1"/>
    <x v="3"/>
  </r>
  <r>
    <x v="64"/>
    <x v="128"/>
    <n v="2.5939177101967799"/>
    <x v="1"/>
    <x v="3"/>
  </r>
  <r>
    <x v="64"/>
    <x v="129"/>
    <n v="3.1305903398926653"/>
    <x v="1"/>
    <x v="3"/>
  </r>
  <r>
    <x v="64"/>
    <x v="130"/>
    <n v="51.967799642218246"/>
    <x v="1"/>
    <x v="3"/>
  </r>
  <r>
    <x v="64"/>
    <x v="131"/>
    <n v="14.847942754919499"/>
    <x v="1"/>
    <x v="3"/>
  </r>
  <r>
    <x v="64"/>
    <x v="4"/>
    <n v="5.1878354203935597"/>
    <x v="1"/>
    <x v="3"/>
  </r>
  <r>
    <x v="65"/>
    <x v="127"/>
    <n v="9.9384344766930521"/>
    <x v="1"/>
    <x v="3"/>
  </r>
  <r>
    <x v="65"/>
    <x v="128"/>
    <n v="2.0228671943711523"/>
    <x v="1"/>
    <x v="3"/>
  </r>
  <r>
    <x v="65"/>
    <x v="129"/>
    <n v="0.43975373790677219"/>
    <x v="1"/>
    <x v="3"/>
  </r>
  <r>
    <x v="65"/>
    <x v="130"/>
    <n v="67.458223394898852"/>
    <x v="1"/>
    <x v="3"/>
  </r>
  <r>
    <x v="65"/>
    <x v="131"/>
    <n v="14.951627088830255"/>
    <x v="1"/>
    <x v="3"/>
  </r>
  <r>
    <x v="65"/>
    <x v="4"/>
    <n v="5.1890941072999119"/>
    <x v="1"/>
    <x v="3"/>
  </r>
  <r>
    <x v="66"/>
    <x v="127"/>
    <n v="41.637323943661968"/>
    <x v="1"/>
    <x v="3"/>
  </r>
  <r>
    <x v="66"/>
    <x v="128"/>
    <n v="18.75"/>
    <x v="1"/>
    <x v="3"/>
  </r>
  <r>
    <x v="66"/>
    <x v="129"/>
    <n v="2.0246478873239435"/>
    <x v="1"/>
    <x v="3"/>
  </r>
  <r>
    <x v="66"/>
    <x v="130"/>
    <n v="17.6056338028169"/>
    <x v="1"/>
    <x v="3"/>
  </r>
  <r>
    <x v="66"/>
    <x v="131"/>
    <n v="14.964788732394366"/>
    <x v="1"/>
    <x v="3"/>
  </r>
  <r>
    <x v="66"/>
    <x v="4"/>
    <n v="5.193661971830986"/>
    <x v="1"/>
    <x v="3"/>
  </r>
  <r>
    <x v="61"/>
    <x v="127"/>
    <n v="4.2519685039370083"/>
    <x v="2"/>
    <x v="3"/>
  </r>
  <r>
    <x v="61"/>
    <x v="128"/>
    <n v="3.0446194225721785"/>
    <x v="2"/>
    <x v="3"/>
  </r>
  <r>
    <x v="61"/>
    <x v="129"/>
    <n v="3.622047244094488"/>
    <x v="2"/>
    <x v="3"/>
  </r>
  <r>
    <x v="61"/>
    <x v="130"/>
    <n v="18.635170603674542"/>
    <x v="2"/>
    <x v="3"/>
  </r>
  <r>
    <x v="61"/>
    <x v="131"/>
    <n v="45.354330708661415"/>
    <x v="2"/>
    <x v="3"/>
  </r>
  <r>
    <x v="61"/>
    <x v="4"/>
    <n v="25.144356955380577"/>
    <x v="2"/>
    <x v="3"/>
  </r>
  <r>
    <x v="62"/>
    <x v="127"/>
    <n v="1.0482180293501049"/>
    <x v="2"/>
    <x v="3"/>
  </r>
  <r>
    <x v="62"/>
    <x v="128"/>
    <n v="0.5765199161425576"/>
    <x v="2"/>
    <x v="3"/>
  </r>
  <r>
    <x v="62"/>
    <x v="129"/>
    <n v="0.41928721174004191"/>
    <x v="2"/>
    <x v="3"/>
  </r>
  <r>
    <x v="62"/>
    <x v="130"/>
    <n v="27.515723270440251"/>
    <x v="2"/>
    <x v="3"/>
  </r>
  <r>
    <x v="62"/>
    <x v="131"/>
    <n v="45.335429769392036"/>
    <x v="2"/>
    <x v="3"/>
  </r>
  <r>
    <x v="62"/>
    <x v="4"/>
    <n v="25.10482180293501"/>
    <x v="2"/>
    <x v="3"/>
  </r>
  <r>
    <x v="63"/>
    <x v="127"/>
    <n v="1.5739769150052465"/>
    <x v="2"/>
    <x v="3"/>
  </r>
  <r>
    <x v="63"/>
    <x v="128"/>
    <n v="1.7838405036726128"/>
    <x v="2"/>
    <x v="3"/>
  </r>
  <r>
    <x v="63"/>
    <x v="129"/>
    <n v="0.62959076600209862"/>
    <x v="2"/>
    <x v="3"/>
  </r>
  <r>
    <x v="63"/>
    <x v="130"/>
    <n v="25.550891920251836"/>
    <x v="2"/>
    <x v="3"/>
  </r>
  <r>
    <x v="63"/>
    <x v="131"/>
    <n v="45.3305351521511"/>
    <x v="2"/>
    <x v="3"/>
  </r>
  <r>
    <x v="63"/>
    <x v="4"/>
    <n v="25.131164742917104"/>
    <x v="2"/>
    <x v="3"/>
  </r>
  <r>
    <x v="64"/>
    <x v="127"/>
    <n v="1.10062893081761"/>
    <x v="2"/>
    <x v="3"/>
  </r>
  <r>
    <x v="64"/>
    <x v="128"/>
    <n v="0.47169811320754718"/>
    <x v="2"/>
    <x v="3"/>
  </r>
  <r>
    <x v="64"/>
    <x v="129"/>
    <n v="0.52410901467505244"/>
    <x v="2"/>
    <x v="3"/>
  </r>
  <r>
    <x v="64"/>
    <x v="130"/>
    <n v="27.463312368972748"/>
    <x v="2"/>
    <x v="3"/>
  </r>
  <r>
    <x v="64"/>
    <x v="131"/>
    <n v="45.335429769392036"/>
    <x v="2"/>
    <x v="3"/>
  </r>
  <r>
    <x v="64"/>
    <x v="4"/>
    <n v="25.10482180293501"/>
    <x v="2"/>
    <x v="3"/>
  </r>
  <r>
    <x v="65"/>
    <x v="127"/>
    <n v="0.78616352201257866"/>
    <x v="2"/>
    <x v="3"/>
  </r>
  <r>
    <x v="65"/>
    <x v="128"/>
    <n v="1.1530398322851152"/>
    <x v="2"/>
    <x v="3"/>
  </r>
  <r>
    <x v="65"/>
    <x v="129"/>
    <n v="0.26205450733752622"/>
    <x v="2"/>
    <x v="3"/>
  </r>
  <r>
    <x v="65"/>
    <x v="130"/>
    <n v="27.358490566037737"/>
    <x v="2"/>
    <x v="3"/>
  </r>
  <r>
    <x v="65"/>
    <x v="131"/>
    <n v="45.335429769392036"/>
    <x v="2"/>
    <x v="3"/>
  </r>
  <r>
    <x v="65"/>
    <x v="4"/>
    <n v="25.10482180293501"/>
    <x v="2"/>
    <x v="3"/>
  </r>
  <r>
    <x v="66"/>
    <x v="127"/>
    <n v="7.2851153039832282"/>
    <x v="2"/>
    <x v="3"/>
  </r>
  <r>
    <x v="66"/>
    <x v="128"/>
    <n v="6.2893081761006293"/>
    <x v="2"/>
    <x v="3"/>
  </r>
  <r>
    <x v="66"/>
    <x v="129"/>
    <n v="0.68134171907756813"/>
    <x v="2"/>
    <x v="3"/>
  </r>
  <r>
    <x v="66"/>
    <x v="130"/>
    <n v="15.513626834381551"/>
    <x v="2"/>
    <x v="3"/>
  </r>
  <r>
    <x v="66"/>
    <x v="131"/>
    <n v="45.335429769392036"/>
    <x v="2"/>
    <x v="3"/>
  </r>
  <r>
    <x v="66"/>
    <x v="4"/>
    <n v="25.10482180293501"/>
    <x v="2"/>
    <x v="3"/>
  </r>
  <r>
    <x v="61"/>
    <x v="127"/>
    <n v="24.699599465954606"/>
    <x v="3"/>
    <x v="3"/>
  </r>
  <r>
    <x v="61"/>
    <x v="128"/>
    <n v="7.6101468624833108"/>
    <x v="3"/>
    <x v="3"/>
  </r>
  <r>
    <x v="61"/>
    <x v="129"/>
    <n v="5.8744993324432579"/>
    <x v="3"/>
    <x v="3"/>
  </r>
  <r>
    <x v="61"/>
    <x v="130"/>
    <n v="40.453938584779706"/>
    <x v="3"/>
    <x v="3"/>
  </r>
  <r>
    <x v="61"/>
    <x v="131"/>
    <n v="14.152202937249665"/>
    <x v="3"/>
    <x v="3"/>
  </r>
  <r>
    <x v="61"/>
    <x v="4"/>
    <n v="7.6101468624833108"/>
    <x v="3"/>
    <x v="3"/>
  </r>
  <r>
    <x v="62"/>
    <x v="127"/>
    <n v="10.266666666666667"/>
    <x v="3"/>
    <x v="3"/>
  </r>
  <r>
    <x v="62"/>
    <x v="128"/>
    <n v="1.8666666666666667"/>
    <x v="3"/>
    <x v="3"/>
  </r>
  <r>
    <x v="62"/>
    <x v="129"/>
    <n v="0.8"/>
    <x v="3"/>
    <x v="3"/>
  </r>
  <r>
    <x v="62"/>
    <x v="130"/>
    <n v="65.333333333333329"/>
    <x v="3"/>
    <x v="3"/>
  </r>
  <r>
    <x v="62"/>
    <x v="131"/>
    <n v="14.266666666666667"/>
    <x v="3"/>
    <x v="3"/>
  </r>
  <r>
    <x v="62"/>
    <x v="4"/>
    <n v="7.6"/>
    <x v="3"/>
    <x v="3"/>
  </r>
  <r>
    <x v="63"/>
    <x v="127"/>
    <n v="8"/>
    <x v="3"/>
    <x v="3"/>
  </r>
  <r>
    <x v="63"/>
    <x v="128"/>
    <n v="4.1333333333333337"/>
    <x v="3"/>
    <x v="3"/>
  </r>
  <r>
    <x v="63"/>
    <x v="129"/>
    <n v="0.8"/>
    <x v="3"/>
    <x v="3"/>
  </r>
  <r>
    <x v="63"/>
    <x v="130"/>
    <n v="65.333333333333329"/>
    <x v="3"/>
    <x v="3"/>
  </r>
  <r>
    <x v="63"/>
    <x v="131"/>
    <n v="14.266666666666667"/>
    <x v="3"/>
    <x v="3"/>
  </r>
  <r>
    <x v="63"/>
    <x v="4"/>
    <n v="7.6"/>
    <x v="3"/>
    <x v="3"/>
  </r>
  <r>
    <x v="64"/>
    <x v="127"/>
    <n v="16.399999999999999"/>
    <x v="3"/>
    <x v="3"/>
  </r>
  <r>
    <x v="64"/>
    <x v="128"/>
    <n v="4.9333333333333336"/>
    <x v="3"/>
    <x v="3"/>
  </r>
  <r>
    <x v="64"/>
    <x v="129"/>
    <n v="2.6666666666666665"/>
    <x v="3"/>
    <x v="3"/>
  </r>
  <r>
    <x v="64"/>
    <x v="130"/>
    <n v="54.266666666666666"/>
    <x v="3"/>
    <x v="3"/>
  </r>
  <r>
    <x v="64"/>
    <x v="131"/>
    <n v="14.266666666666667"/>
    <x v="3"/>
    <x v="3"/>
  </r>
  <r>
    <x v="64"/>
    <x v="4"/>
    <n v="7.6"/>
    <x v="3"/>
    <x v="3"/>
  </r>
  <r>
    <x v="65"/>
    <x v="127"/>
    <n v="13.066666666666666"/>
    <x v="3"/>
    <x v="3"/>
  </r>
  <r>
    <x v="65"/>
    <x v="128"/>
    <n v="4.2666666666666666"/>
    <x v="3"/>
    <x v="3"/>
  </r>
  <r>
    <x v="65"/>
    <x v="129"/>
    <n v="1.0666666666666667"/>
    <x v="3"/>
    <x v="3"/>
  </r>
  <r>
    <x v="65"/>
    <x v="130"/>
    <n v="59.866666666666667"/>
    <x v="3"/>
    <x v="3"/>
  </r>
  <r>
    <x v="65"/>
    <x v="131"/>
    <n v="14.266666666666667"/>
    <x v="3"/>
    <x v="3"/>
  </r>
  <r>
    <x v="65"/>
    <x v="4"/>
    <n v="7.6"/>
    <x v="3"/>
    <x v="3"/>
  </r>
  <r>
    <x v="66"/>
    <x v="127"/>
    <n v="37.466666666666669"/>
    <x v="3"/>
    <x v="3"/>
  </r>
  <r>
    <x v="66"/>
    <x v="128"/>
    <n v="17.2"/>
    <x v="3"/>
    <x v="3"/>
  </r>
  <r>
    <x v="66"/>
    <x v="129"/>
    <n v="2.8"/>
    <x v="3"/>
    <x v="3"/>
  </r>
  <r>
    <x v="66"/>
    <x v="130"/>
    <n v="20.666666666666668"/>
    <x v="3"/>
    <x v="3"/>
  </r>
  <r>
    <x v="66"/>
    <x v="131"/>
    <n v="14.266666666666667"/>
    <x v="3"/>
    <x v="3"/>
  </r>
  <r>
    <x v="66"/>
    <x v="4"/>
    <n v="7.6"/>
    <x v="3"/>
    <x v="3"/>
  </r>
  <r>
    <x v="61"/>
    <x v="127"/>
    <n v="10.472972972972974"/>
    <x v="4"/>
    <x v="3"/>
  </r>
  <r>
    <x v="61"/>
    <x v="128"/>
    <n v="2.0270270270270272"/>
    <x v="4"/>
    <x v="3"/>
  </r>
  <r>
    <x v="61"/>
    <x v="129"/>
    <n v="5.2364864864864868"/>
    <x v="4"/>
    <x v="3"/>
  </r>
  <r>
    <x v="61"/>
    <x v="130"/>
    <n v="31.925675675675677"/>
    <x v="4"/>
    <x v="3"/>
  </r>
  <r>
    <x v="61"/>
    <x v="131"/>
    <n v="31.25"/>
    <x v="4"/>
    <x v="3"/>
  </r>
  <r>
    <x v="61"/>
    <x v="4"/>
    <n v="19.256756756756758"/>
    <x v="4"/>
    <x v="3"/>
  </r>
  <r>
    <x v="62"/>
    <x v="127"/>
    <n v="1.6891891891891893"/>
    <x v="4"/>
    <x v="3"/>
  </r>
  <r>
    <x v="62"/>
    <x v="128"/>
    <n v="0"/>
    <x v="4"/>
    <x v="3"/>
  </r>
  <r>
    <x v="62"/>
    <x v="129"/>
    <n v="0.16891891891891891"/>
    <x v="4"/>
    <x v="3"/>
  </r>
  <r>
    <x v="62"/>
    <x v="130"/>
    <n v="47.635135135135137"/>
    <x v="4"/>
    <x v="3"/>
  </r>
  <r>
    <x v="62"/>
    <x v="131"/>
    <n v="31.25"/>
    <x v="4"/>
    <x v="3"/>
  </r>
  <r>
    <x v="62"/>
    <x v="4"/>
    <n v="19.256756756756758"/>
    <x v="4"/>
    <x v="3"/>
  </r>
  <r>
    <x v="63"/>
    <x v="127"/>
    <n v="3.3783783783783785"/>
    <x v="4"/>
    <x v="3"/>
  </r>
  <r>
    <x v="63"/>
    <x v="128"/>
    <n v="0.33783783783783783"/>
    <x v="4"/>
    <x v="3"/>
  </r>
  <r>
    <x v="63"/>
    <x v="129"/>
    <n v="0.5067567567567568"/>
    <x v="4"/>
    <x v="3"/>
  </r>
  <r>
    <x v="63"/>
    <x v="130"/>
    <n v="45.270270270270274"/>
    <x v="4"/>
    <x v="3"/>
  </r>
  <r>
    <x v="63"/>
    <x v="131"/>
    <n v="31.25"/>
    <x v="4"/>
    <x v="3"/>
  </r>
  <r>
    <x v="63"/>
    <x v="4"/>
    <n v="19.256756756756758"/>
    <x v="4"/>
    <x v="3"/>
  </r>
  <r>
    <x v="64"/>
    <x v="127"/>
    <n v="4.0540540540540544"/>
    <x v="4"/>
    <x v="3"/>
  </r>
  <r>
    <x v="64"/>
    <x v="128"/>
    <n v="1.6891891891891893"/>
    <x v="4"/>
    <x v="3"/>
  </r>
  <r>
    <x v="64"/>
    <x v="129"/>
    <n v="1.8581081081081081"/>
    <x v="4"/>
    <x v="3"/>
  </r>
  <r>
    <x v="64"/>
    <x v="130"/>
    <n v="41.891891891891895"/>
    <x v="4"/>
    <x v="3"/>
  </r>
  <r>
    <x v="64"/>
    <x v="131"/>
    <n v="31.25"/>
    <x v="4"/>
    <x v="3"/>
  </r>
  <r>
    <x v="64"/>
    <x v="4"/>
    <n v="19.256756756756758"/>
    <x v="4"/>
    <x v="3"/>
  </r>
  <r>
    <x v="65"/>
    <x v="127"/>
    <n v="1.8581081081081081"/>
    <x v="4"/>
    <x v="3"/>
  </r>
  <r>
    <x v="65"/>
    <x v="128"/>
    <n v="1.0135135135135136"/>
    <x v="4"/>
    <x v="3"/>
  </r>
  <r>
    <x v="65"/>
    <x v="129"/>
    <n v="0.67567567567567566"/>
    <x v="4"/>
    <x v="3"/>
  </r>
  <r>
    <x v="65"/>
    <x v="130"/>
    <n v="45.945945945945944"/>
    <x v="4"/>
    <x v="3"/>
  </r>
  <r>
    <x v="65"/>
    <x v="131"/>
    <n v="31.25"/>
    <x v="4"/>
    <x v="3"/>
  </r>
  <r>
    <x v="65"/>
    <x v="4"/>
    <n v="19.256756756756758"/>
    <x v="4"/>
    <x v="3"/>
  </r>
  <r>
    <x v="66"/>
    <x v="127"/>
    <n v="18.581081081081081"/>
    <x v="4"/>
    <x v="3"/>
  </r>
  <r>
    <x v="66"/>
    <x v="128"/>
    <n v="11.655405405405405"/>
    <x v="4"/>
    <x v="3"/>
  </r>
  <r>
    <x v="66"/>
    <x v="129"/>
    <n v="3.0405405405405403"/>
    <x v="4"/>
    <x v="3"/>
  </r>
  <r>
    <x v="66"/>
    <x v="130"/>
    <n v="16.216216216216218"/>
    <x v="4"/>
    <x v="3"/>
  </r>
  <r>
    <x v="66"/>
    <x v="131"/>
    <n v="31.25"/>
    <x v="4"/>
    <x v="3"/>
  </r>
  <r>
    <x v="66"/>
    <x v="4"/>
    <n v="19.256756756756758"/>
    <x v="4"/>
    <x v="3"/>
  </r>
  <r>
    <x v="61"/>
    <x v="127"/>
    <n v="8.8050314465408803"/>
    <x v="5"/>
    <x v="3"/>
  </r>
  <r>
    <x v="61"/>
    <x v="128"/>
    <n v="3.7735849056603774"/>
    <x v="5"/>
    <x v="3"/>
  </r>
  <r>
    <x v="61"/>
    <x v="129"/>
    <n v="5.0314465408805029"/>
    <x v="5"/>
    <x v="3"/>
  </r>
  <r>
    <x v="61"/>
    <x v="130"/>
    <n v="37.106918238993714"/>
    <x v="5"/>
    <x v="3"/>
  </r>
  <r>
    <x v="61"/>
    <x v="131"/>
    <n v="29.559748427672957"/>
    <x v="5"/>
    <x v="3"/>
  </r>
  <r>
    <x v="61"/>
    <x v="4"/>
    <n v="16.352201257861637"/>
    <x v="5"/>
    <x v="3"/>
  </r>
  <r>
    <x v="62"/>
    <x v="127"/>
    <n v="1.2578616352201257"/>
    <x v="5"/>
    <x v="3"/>
  </r>
  <r>
    <x v="62"/>
    <x v="128"/>
    <n v="0"/>
    <x v="5"/>
    <x v="3"/>
  </r>
  <r>
    <x v="62"/>
    <x v="129"/>
    <n v="0.62893081761006286"/>
    <x v="5"/>
    <x v="3"/>
  </r>
  <r>
    <x v="62"/>
    <x v="130"/>
    <n v="52.20125786163522"/>
    <x v="5"/>
    <x v="3"/>
  </r>
  <r>
    <x v="62"/>
    <x v="131"/>
    <n v="29.559748427672957"/>
    <x v="5"/>
    <x v="3"/>
  </r>
  <r>
    <x v="62"/>
    <x v="4"/>
    <n v="16.352201257861637"/>
    <x v="5"/>
    <x v="3"/>
  </r>
  <r>
    <x v="63"/>
    <x v="127"/>
    <n v="3.7735849056603774"/>
    <x v="5"/>
    <x v="3"/>
  </r>
  <r>
    <x v="63"/>
    <x v="128"/>
    <n v="0.62893081761006286"/>
    <x v="5"/>
    <x v="3"/>
  </r>
  <r>
    <x v="63"/>
    <x v="129"/>
    <n v="0.62893081761006286"/>
    <x v="5"/>
    <x v="3"/>
  </r>
  <r>
    <x v="63"/>
    <x v="130"/>
    <n v="49.056603773584904"/>
    <x v="5"/>
    <x v="3"/>
  </r>
  <r>
    <x v="63"/>
    <x v="131"/>
    <n v="29.559748427672957"/>
    <x v="5"/>
    <x v="3"/>
  </r>
  <r>
    <x v="63"/>
    <x v="4"/>
    <n v="16.352201257861637"/>
    <x v="5"/>
    <x v="3"/>
  </r>
  <r>
    <x v="64"/>
    <x v="127"/>
    <n v="5.0314465408805029"/>
    <x v="5"/>
    <x v="3"/>
  </r>
  <r>
    <x v="64"/>
    <x v="128"/>
    <n v="3.1446540880503147"/>
    <x v="5"/>
    <x v="3"/>
  </r>
  <r>
    <x v="64"/>
    <x v="129"/>
    <n v="3.1446540880503147"/>
    <x v="5"/>
    <x v="3"/>
  </r>
  <r>
    <x v="64"/>
    <x v="130"/>
    <n v="42.767295597484278"/>
    <x v="5"/>
    <x v="3"/>
  </r>
  <r>
    <x v="64"/>
    <x v="131"/>
    <n v="29.559748427672957"/>
    <x v="5"/>
    <x v="3"/>
  </r>
  <r>
    <x v="64"/>
    <x v="4"/>
    <n v="16.352201257861637"/>
    <x v="5"/>
    <x v="3"/>
  </r>
  <r>
    <x v="65"/>
    <x v="127"/>
    <n v="1.2578616352201257"/>
    <x v="5"/>
    <x v="3"/>
  </r>
  <r>
    <x v="65"/>
    <x v="128"/>
    <n v="1.2578616352201257"/>
    <x v="5"/>
    <x v="3"/>
  </r>
  <r>
    <x v="65"/>
    <x v="129"/>
    <n v="0.62893081761006286"/>
    <x v="5"/>
    <x v="3"/>
  </r>
  <r>
    <x v="65"/>
    <x v="130"/>
    <n v="50.943396226415096"/>
    <x v="5"/>
    <x v="3"/>
  </r>
  <r>
    <x v="65"/>
    <x v="131"/>
    <n v="29.559748427672957"/>
    <x v="5"/>
    <x v="3"/>
  </r>
  <r>
    <x v="65"/>
    <x v="4"/>
    <n v="16.352201257861637"/>
    <x v="5"/>
    <x v="3"/>
  </r>
  <r>
    <x v="66"/>
    <x v="127"/>
    <n v="15.09433962264151"/>
    <x v="5"/>
    <x v="3"/>
  </r>
  <r>
    <x v="66"/>
    <x v="128"/>
    <n v="15.09433962264151"/>
    <x v="5"/>
    <x v="3"/>
  </r>
  <r>
    <x v="66"/>
    <x v="129"/>
    <n v="3.7735849056603774"/>
    <x v="5"/>
    <x v="3"/>
  </r>
  <r>
    <x v="66"/>
    <x v="130"/>
    <n v="20.125786163522012"/>
    <x v="5"/>
    <x v="3"/>
  </r>
  <r>
    <x v="66"/>
    <x v="131"/>
    <n v="29.559748427672957"/>
    <x v="5"/>
    <x v="3"/>
  </r>
  <r>
    <x v="66"/>
    <x v="4"/>
    <n v="16.352201257861637"/>
    <x v="5"/>
    <x v="3"/>
  </r>
  <r>
    <x v="61"/>
    <x v="127"/>
    <n v="11.111111111111111"/>
    <x v="6"/>
    <x v="3"/>
  </r>
  <r>
    <x v="61"/>
    <x v="128"/>
    <n v="1.8518518518518519"/>
    <x v="6"/>
    <x v="3"/>
  </r>
  <r>
    <x v="61"/>
    <x v="129"/>
    <n v="5.5555555555555554"/>
    <x v="6"/>
    <x v="3"/>
  </r>
  <r>
    <x v="61"/>
    <x v="130"/>
    <n v="22.222222222222221"/>
    <x v="6"/>
    <x v="3"/>
  </r>
  <r>
    <x v="61"/>
    <x v="131"/>
    <n v="34.25925925925926"/>
    <x v="6"/>
    <x v="3"/>
  </r>
  <r>
    <x v="61"/>
    <x v="4"/>
    <n v="25"/>
    <x v="6"/>
    <x v="3"/>
  </r>
  <r>
    <x v="62"/>
    <x v="127"/>
    <n v="0.92592592592592593"/>
    <x v="6"/>
    <x v="3"/>
  </r>
  <r>
    <x v="62"/>
    <x v="128"/>
    <n v="0"/>
    <x v="6"/>
    <x v="3"/>
  </r>
  <r>
    <x v="62"/>
    <x v="129"/>
    <n v="0"/>
    <x v="6"/>
    <x v="3"/>
  </r>
  <r>
    <x v="62"/>
    <x v="130"/>
    <n v="39.814814814814817"/>
    <x v="6"/>
    <x v="3"/>
  </r>
  <r>
    <x v="62"/>
    <x v="131"/>
    <n v="34.25925925925926"/>
    <x v="6"/>
    <x v="3"/>
  </r>
  <r>
    <x v="62"/>
    <x v="4"/>
    <n v="25"/>
    <x v="6"/>
    <x v="3"/>
  </r>
  <r>
    <x v="63"/>
    <x v="127"/>
    <n v="4.6296296296296298"/>
    <x v="6"/>
    <x v="3"/>
  </r>
  <r>
    <x v="63"/>
    <x v="128"/>
    <n v="0"/>
    <x v="6"/>
    <x v="3"/>
  </r>
  <r>
    <x v="63"/>
    <x v="129"/>
    <n v="1.8518518518518519"/>
    <x v="6"/>
    <x v="3"/>
  </r>
  <r>
    <x v="63"/>
    <x v="130"/>
    <n v="34.25925925925926"/>
    <x v="6"/>
    <x v="3"/>
  </r>
  <r>
    <x v="63"/>
    <x v="131"/>
    <n v="34.25925925925926"/>
    <x v="6"/>
    <x v="3"/>
  </r>
  <r>
    <x v="63"/>
    <x v="4"/>
    <n v="25"/>
    <x v="6"/>
    <x v="3"/>
  </r>
  <r>
    <x v="64"/>
    <x v="127"/>
    <n v="3.7037037037037037"/>
    <x v="6"/>
    <x v="3"/>
  </r>
  <r>
    <x v="64"/>
    <x v="128"/>
    <n v="0.92592592592592593"/>
    <x v="6"/>
    <x v="3"/>
  </r>
  <r>
    <x v="64"/>
    <x v="129"/>
    <n v="4.6296296296296298"/>
    <x v="6"/>
    <x v="3"/>
  </r>
  <r>
    <x v="64"/>
    <x v="130"/>
    <n v="31.481481481481481"/>
    <x v="6"/>
    <x v="3"/>
  </r>
  <r>
    <x v="64"/>
    <x v="131"/>
    <n v="34.25925925925926"/>
    <x v="6"/>
    <x v="3"/>
  </r>
  <r>
    <x v="64"/>
    <x v="4"/>
    <n v="25"/>
    <x v="6"/>
    <x v="3"/>
  </r>
  <r>
    <x v="65"/>
    <x v="127"/>
    <n v="0.92592592592592593"/>
    <x v="6"/>
    <x v="3"/>
  </r>
  <r>
    <x v="65"/>
    <x v="128"/>
    <n v="0.92592592592592593"/>
    <x v="6"/>
    <x v="3"/>
  </r>
  <r>
    <x v="65"/>
    <x v="129"/>
    <n v="1.8518518518518519"/>
    <x v="6"/>
    <x v="3"/>
  </r>
  <r>
    <x v="65"/>
    <x v="130"/>
    <n v="37.037037037037038"/>
    <x v="6"/>
    <x v="3"/>
  </r>
  <r>
    <x v="65"/>
    <x v="131"/>
    <n v="34.25925925925926"/>
    <x v="6"/>
    <x v="3"/>
  </r>
  <r>
    <x v="65"/>
    <x v="4"/>
    <n v="25"/>
    <x v="6"/>
    <x v="3"/>
  </r>
  <r>
    <x v="66"/>
    <x v="127"/>
    <n v="17.592592592592592"/>
    <x v="6"/>
    <x v="3"/>
  </r>
  <r>
    <x v="66"/>
    <x v="128"/>
    <n v="5.5555555555555554"/>
    <x v="6"/>
    <x v="3"/>
  </r>
  <r>
    <x v="66"/>
    <x v="129"/>
    <n v="2.7777777777777777"/>
    <x v="6"/>
    <x v="3"/>
  </r>
  <r>
    <x v="66"/>
    <x v="130"/>
    <n v="14.814814814814815"/>
    <x v="6"/>
    <x v="3"/>
  </r>
  <r>
    <x v="66"/>
    <x v="131"/>
    <n v="34.25925925925926"/>
    <x v="6"/>
    <x v="3"/>
  </r>
  <r>
    <x v="66"/>
    <x v="4"/>
    <n v="25"/>
    <x v="6"/>
    <x v="3"/>
  </r>
  <r>
    <x v="61"/>
    <x v="127"/>
    <n v="7.9096045197740112"/>
    <x v="7"/>
    <x v="3"/>
  </r>
  <r>
    <x v="61"/>
    <x v="128"/>
    <n v="1.1299435028248588"/>
    <x v="7"/>
    <x v="3"/>
  </r>
  <r>
    <x v="61"/>
    <x v="129"/>
    <n v="4.5197740112994351"/>
    <x v="7"/>
    <x v="3"/>
  </r>
  <r>
    <x v="61"/>
    <x v="130"/>
    <n v="27.118644067796609"/>
    <x v="7"/>
    <x v="3"/>
  </r>
  <r>
    <x v="61"/>
    <x v="131"/>
    <n v="36.72316384180791"/>
    <x v="7"/>
    <x v="3"/>
  </r>
  <r>
    <x v="61"/>
    <x v="4"/>
    <n v="22.598870056497177"/>
    <x v="7"/>
    <x v="3"/>
  </r>
  <r>
    <x v="62"/>
    <x v="127"/>
    <n v="2.2598870056497176"/>
    <x v="7"/>
    <x v="3"/>
  </r>
  <r>
    <x v="62"/>
    <x v="128"/>
    <n v="0"/>
    <x v="7"/>
    <x v="3"/>
  </r>
  <r>
    <x v="62"/>
    <x v="129"/>
    <n v="0"/>
    <x v="7"/>
    <x v="3"/>
  </r>
  <r>
    <x v="62"/>
    <x v="130"/>
    <n v="38.418079096045197"/>
    <x v="7"/>
    <x v="3"/>
  </r>
  <r>
    <x v="62"/>
    <x v="131"/>
    <n v="36.72316384180791"/>
    <x v="7"/>
    <x v="3"/>
  </r>
  <r>
    <x v="62"/>
    <x v="4"/>
    <n v="22.598870056497177"/>
    <x v="7"/>
    <x v="3"/>
  </r>
  <r>
    <x v="63"/>
    <x v="127"/>
    <n v="1.1299435028248588"/>
    <x v="7"/>
    <x v="3"/>
  </r>
  <r>
    <x v="63"/>
    <x v="128"/>
    <n v="0"/>
    <x v="7"/>
    <x v="3"/>
  </r>
  <r>
    <x v="63"/>
    <x v="129"/>
    <n v="0"/>
    <x v="7"/>
    <x v="3"/>
  </r>
  <r>
    <x v="63"/>
    <x v="130"/>
    <n v="39.548022598870055"/>
    <x v="7"/>
    <x v="3"/>
  </r>
  <r>
    <x v="63"/>
    <x v="131"/>
    <n v="36.72316384180791"/>
    <x v="7"/>
    <x v="3"/>
  </r>
  <r>
    <x v="63"/>
    <x v="4"/>
    <n v="22.598870056497177"/>
    <x v="7"/>
    <x v="3"/>
  </r>
  <r>
    <x v="64"/>
    <x v="127"/>
    <n v="3.3898305084745761"/>
    <x v="7"/>
    <x v="3"/>
  </r>
  <r>
    <x v="64"/>
    <x v="128"/>
    <n v="1.1299435028248588"/>
    <x v="7"/>
    <x v="3"/>
  </r>
  <r>
    <x v="64"/>
    <x v="129"/>
    <n v="0.56497175141242939"/>
    <x v="7"/>
    <x v="3"/>
  </r>
  <r>
    <x v="64"/>
    <x v="130"/>
    <n v="35.593220338983052"/>
    <x v="7"/>
    <x v="3"/>
  </r>
  <r>
    <x v="64"/>
    <x v="131"/>
    <n v="36.72316384180791"/>
    <x v="7"/>
    <x v="3"/>
  </r>
  <r>
    <x v="64"/>
    <x v="4"/>
    <n v="22.598870056497177"/>
    <x v="7"/>
    <x v="3"/>
  </r>
  <r>
    <x v="65"/>
    <x v="127"/>
    <n v="2.8248587570621471"/>
    <x v="7"/>
    <x v="3"/>
  </r>
  <r>
    <x v="65"/>
    <x v="128"/>
    <n v="0.56497175141242939"/>
    <x v="7"/>
    <x v="3"/>
  </r>
  <r>
    <x v="65"/>
    <x v="129"/>
    <n v="0.56497175141242939"/>
    <x v="7"/>
    <x v="3"/>
  </r>
  <r>
    <x v="65"/>
    <x v="130"/>
    <n v="36.72316384180791"/>
    <x v="7"/>
    <x v="3"/>
  </r>
  <r>
    <x v="65"/>
    <x v="131"/>
    <n v="36.72316384180791"/>
    <x v="7"/>
    <x v="3"/>
  </r>
  <r>
    <x v="65"/>
    <x v="4"/>
    <n v="22.598870056497177"/>
    <x v="7"/>
    <x v="3"/>
  </r>
  <r>
    <x v="66"/>
    <x v="127"/>
    <n v="16.949152542372882"/>
    <x v="7"/>
    <x v="3"/>
  </r>
  <r>
    <x v="66"/>
    <x v="128"/>
    <n v="7.3446327683615822"/>
    <x v="7"/>
    <x v="3"/>
  </r>
  <r>
    <x v="66"/>
    <x v="129"/>
    <n v="2.2598870056497176"/>
    <x v="7"/>
    <x v="3"/>
  </r>
  <r>
    <x v="66"/>
    <x v="130"/>
    <n v="14.124293785310735"/>
    <x v="7"/>
    <x v="3"/>
  </r>
  <r>
    <x v="66"/>
    <x v="131"/>
    <n v="36.72316384180791"/>
    <x v="7"/>
    <x v="3"/>
  </r>
  <r>
    <x v="66"/>
    <x v="4"/>
    <n v="22.598870056497177"/>
    <x v="7"/>
    <x v="3"/>
  </r>
  <r>
    <x v="61"/>
    <x v="127"/>
    <n v="14.864864864864865"/>
    <x v="8"/>
    <x v="3"/>
  </r>
  <r>
    <x v="61"/>
    <x v="128"/>
    <n v="1.3513513513513513"/>
    <x v="8"/>
    <x v="3"/>
  </r>
  <r>
    <x v="61"/>
    <x v="129"/>
    <n v="6.0810810810810807"/>
    <x v="8"/>
    <x v="3"/>
  </r>
  <r>
    <x v="61"/>
    <x v="130"/>
    <n v="39.189189189189186"/>
    <x v="8"/>
    <x v="3"/>
  </r>
  <r>
    <x v="61"/>
    <x v="131"/>
    <n v="24.324324324324323"/>
    <x v="8"/>
    <x v="3"/>
  </r>
  <r>
    <x v="61"/>
    <x v="4"/>
    <n v="14.189189189189189"/>
    <x v="8"/>
    <x v="3"/>
  </r>
  <r>
    <x v="62"/>
    <x v="127"/>
    <n v="2.0270270270270272"/>
    <x v="8"/>
    <x v="3"/>
  </r>
  <r>
    <x v="62"/>
    <x v="128"/>
    <n v="0"/>
    <x v="8"/>
    <x v="3"/>
  </r>
  <r>
    <x v="62"/>
    <x v="129"/>
    <n v="0"/>
    <x v="8"/>
    <x v="3"/>
  </r>
  <r>
    <x v="62"/>
    <x v="130"/>
    <n v="59.45945945945946"/>
    <x v="8"/>
    <x v="3"/>
  </r>
  <r>
    <x v="62"/>
    <x v="131"/>
    <n v="24.324324324324323"/>
    <x v="8"/>
    <x v="3"/>
  </r>
  <r>
    <x v="62"/>
    <x v="4"/>
    <n v="14.189189189189189"/>
    <x v="8"/>
    <x v="3"/>
  </r>
  <r>
    <x v="63"/>
    <x v="127"/>
    <n v="4.7297297297297298"/>
    <x v="8"/>
    <x v="3"/>
  </r>
  <r>
    <x v="63"/>
    <x v="128"/>
    <n v="0.67567567567567566"/>
    <x v="8"/>
    <x v="3"/>
  </r>
  <r>
    <x v="63"/>
    <x v="129"/>
    <n v="0"/>
    <x v="8"/>
    <x v="3"/>
  </r>
  <r>
    <x v="63"/>
    <x v="130"/>
    <n v="56.081081081081081"/>
    <x v="8"/>
    <x v="3"/>
  </r>
  <r>
    <x v="63"/>
    <x v="131"/>
    <n v="24.324324324324323"/>
    <x v="8"/>
    <x v="3"/>
  </r>
  <r>
    <x v="63"/>
    <x v="4"/>
    <n v="14.189189189189189"/>
    <x v="8"/>
    <x v="3"/>
  </r>
  <r>
    <x v="64"/>
    <x v="127"/>
    <n v="4.0540540540540544"/>
    <x v="8"/>
    <x v="3"/>
  </r>
  <r>
    <x v="64"/>
    <x v="128"/>
    <n v="1.3513513513513513"/>
    <x v="8"/>
    <x v="3"/>
  </r>
  <r>
    <x v="64"/>
    <x v="129"/>
    <n v="0"/>
    <x v="8"/>
    <x v="3"/>
  </r>
  <r>
    <x v="64"/>
    <x v="130"/>
    <n v="56.081081081081081"/>
    <x v="8"/>
    <x v="3"/>
  </r>
  <r>
    <x v="64"/>
    <x v="131"/>
    <n v="24.324324324324323"/>
    <x v="8"/>
    <x v="3"/>
  </r>
  <r>
    <x v="64"/>
    <x v="4"/>
    <n v="14.189189189189189"/>
    <x v="8"/>
    <x v="3"/>
  </r>
  <r>
    <x v="65"/>
    <x v="127"/>
    <n v="2.0270270270270272"/>
    <x v="8"/>
    <x v="3"/>
  </r>
  <r>
    <x v="65"/>
    <x v="128"/>
    <n v="1.3513513513513513"/>
    <x v="8"/>
    <x v="3"/>
  </r>
  <r>
    <x v="65"/>
    <x v="129"/>
    <n v="0"/>
    <x v="8"/>
    <x v="3"/>
  </r>
  <r>
    <x v="65"/>
    <x v="130"/>
    <n v="58.108108108108105"/>
    <x v="8"/>
    <x v="3"/>
  </r>
  <r>
    <x v="65"/>
    <x v="131"/>
    <n v="24.324324324324323"/>
    <x v="8"/>
    <x v="3"/>
  </r>
  <r>
    <x v="65"/>
    <x v="4"/>
    <n v="14.189189189189189"/>
    <x v="8"/>
    <x v="3"/>
  </r>
  <r>
    <x v="66"/>
    <x v="127"/>
    <n v="25"/>
    <x v="8"/>
    <x v="3"/>
  </r>
  <r>
    <x v="66"/>
    <x v="128"/>
    <n v="17.567567567567568"/>
    <x v="8"/>
    <x v="3"/>
  </r>
  <r>
    <x v="66"/>
    <x v="129"/>
    <n v="3.3783783783783785"/>
    <x v="8"/>
    <x v="3"/>
  </r>
  <r>
    <x v="66"/>
    <x v="130"/>
    <n v="15.54054054054054"/>
    <x v="8"/>
    <x v="3"/>
  </r>
  <r>
    <x v="66"/>
    <x v="131"/>
    <n v="24.324324324324323"/>
    <x v="8"/>
    <x v="3"/>
  </r>
  <r>
    <x v="66"/>
    <x v="4"/>
    <n v="14.189189189189189"/>
    <x v="8"/>
    <x v="3"/>
  </r>
  <r>
    <x v="61"/>
    <x v="127"/>
    <n v="15.384615384615385"/>
    <x v="9"/>
    <x v="3"/>
  </r>
  <r>
    <x v="61"/>
    <x v="128"/>
    <n v="2.9585798816568047"/>
    <x v="9"/>
    <x v="3"/>
  </r>
  <r>
    <x v="61"/>
    <x v="129"/>
    <n v="2.9585798816568047"/>
    <x v="9"/>
    <x v="3"/>
  </r>
  <r>
    <x v="61"/>
    <x v="130"/>
    <n v="35.502958579881657"/>
    <x v="9"/>
    <x v="3"/>
  </r>
  <r>
    <x v="61"/>
    <x v="131"/>
    <n v="29.585798816568047"/>
    <x v="9"/>
    <x v="3"/>
  </r>
  <r>
    <x v="61"/>
    <x v="4"/>
    <n v="14.201183431952662"/>
    <x v="9"/>
    <x v="3"/>
  </r>
  <r>
    <x v="62"/>
    <x v="127"/>
    <n v="2.3668639053254439"/>
    <x v="9"/>
    <x v="3"/>
  </r>
  <r>
    <x v="62"/>
    <x v="128"/>
    <n v="0"/>
    <x v="9"/>
    <x v="3"/>
  </r>
  <r>
    <x v="62"/>
    <x v="129"/>
    <n v="0"/>
    <x v="9"/>
    <x v="3"/>
  </r>
  <r>
    <x v="62"/>
    <x v="130"/>
    <n v="53.846153846153847"/>
    <x v="9"/>
    <x v="3"/>
  </r>
  <r>
    <x v="62"/>
    <x v="131"/>
    <n v="29.585798816568047"/>
    <x v="9"/>
    <x v="3"/>
  </r>
  <r>
    <x v="62"/>
    <x v="4"/>
    <n v="14.201183431952662"/>
    <x v="9"/>
    <x v="3"/>
  </r>
  <r>
    <x v="63"/>
    <x v="127"/>
    <n v="7.6923076923076925"/>
    <x v="9"/>
    <x v="3"/>
  </r>
  <r>
    <x v="63"/>
    <x v="128"/>
    <n v="4.1420118343195265"/>
    <x v="9"/>
    <x v="3"/>
  </r>
  <r>
    <x v="63"/>
    <x v="129"/>
    <n v="0.59171597633136097"/>
    <x v="9"/>
    <x v="3"/>
  </r>
  <r>
    <x v="63"/>
    <x v="130"/>
    <n v="43.786982248520708"/>
    <x v="9"/>
    <x v="3"/>
  </r>
  <r>
    <x v="63"/>
    <x v="131"/>
    <n v="29.585798816568047"/>
    <x v="9"/>
    <x v="3"/>
  </r>
  <r>
    <x v="63"/>
    <x v="4"/>
    <n v="14.201183431952662"/>
    <x v="9"/>
    <x v="3"/>
  </r>
  <r>
    <x v="64"/>
    <x v="127"/>
    <n v="6.5088757396449708"/>
    <x v="9"/>
    <x v="3"/>
  </r>
  <r>
    <x v="64"/>
    <x v="128"/>
    <n v="1.1834319526627219"/>
    <x v="9"/>
    <x v="3"/>
  </r>
  <r>
    <x v="64"/>
    <x v="129"/>
    <n v="1.1834319526627219"/>
    <x v="9"/>
    <x v="3"/>
  </r>
  <r>
    <x v="64"/>
    <x v="130"/>
    <n v="47.928994082840234"/>
    <x v="9"/>
    <x v="3"/>
  </r>
  <r>
    <x v="64"/>
    <x v="131"/>
    <n v="29.585798816568047"/>
    <x v="9"/>
    <x v="3"/>
  </r>
  <r>
    <x v="64"/>
    <x v="4"/>
    <n v="14.201183431952662"/>
    <x v="9"/>
    <x v="3"/>
  </r>
  <r>
    <x v="65"/>
    <x v="127"/>
    <n v="1.7751479289940828"/>
    <x v="9"/>
    <x v="3"/>
  </r>
  <r>
    <x v="65"/>
    <x v="128"/>
    <n v="0.59171597633136097"/>
    <x v="9"/>
    <x v="3"/>
  </r>
  <r>
    <x v="65"/>
    <x v="129"/>
    <n v="0"/>
    <x v="9"/>
    <x v="3"/>
  </r>
  <r>
    <x v="65"/>
    <x v="130"/>
    <n v="53.846153846153847"/>
    <x v="9"/>
    <x v="3"/>
  </r>
  <r>
    <x v="65"/>
    <x v="131"/>
    <n v="29.585798816568047"/>
    <x v="9"/>
    <x v="3"/>
  </r>
  <r>
    <x v="65"/>
    <x v="4"/>
    <n v="14.201183431952662"/>
    <x v="9"/>
    <x v="3"/>
  </r>
  <r>
    <x v="66"/>
    <x v="127"/>
    <n v="28.402366863905325"/>
    <x v="9"/>
    <x v="3"/>
  </r>
  <r>
    <x v="66"/>
    <x v="128"/>
    <n v="17.159763313609467"/>
    <x v="9"/>
    <x v="3"/>
  </r>
  <r>
    <x v="66"/>
    <x v="129"/>
    <n v="0"/>
    <x v="9"/>
    <x v="3"/>
  </r>
  <r>
    <x v="66"/>
    <x v="130"/>
    <n v="11.242603550295858"/>
    <x v="9"/>
    <x v="3"/>
  </r>
  <r>
    <x v="66"/>
    <x v="131"/>
    <n v="29.585798816568047"/>
    <x v="9"/>
    <x v="3"/>
  </r>
  <r>
    <x v="66"/>
    <x v="4"/>
    <n v="14.201183431952662"/>
    <x v="9"/>
    <x v="3"/>
  </r>
  <r>
    <x v="61"/>
    <x v="127"/>
    <n v="32.824427480916029"/>
    <x v="10"/>
    <x v="3"/>
  </r>
  <r>
    <x v="61"/>
    <x v="128"/>
    <n v="2.2900763358778624"/>
    <x v="10"/>
    <x v="3"/>
  </r>
  <r>
    <x v="61"/>
    <x v="129"/>
    <n v="4.5801526717557248"/>
    <x v="10"/>
    <x v="3"/>
  </r>
  <r>
    <x v="61"/>
    <x v="130"/>
    <n v="38.931297709923662"/>
    <x v="10"/>
    <x v="3"/>
  </r>
  <r>
    <x v="61"/>
    <x v="131"/>
    <n v="16.03053435114504"/>
    <x v="10"/>
    <x v="3"/>
  </r>
  <r>
    <x v="61"/>
    <x v="4"/>
    <n v="5.343511450381679"/>
    <x v="10"/>
    <x v="3"/>
  </r>
  <r>
    <x v="62"/>
    <x v="127"/>
    <n v="16.03053435114504"/>
    <x v="10"/>
    <x v="3"/>
  </r>
  <r>
    <x v="62"/>
    <x v="128"/>
    <n v="0"/>
    <x v="10"/>
    <x v="3"/>
  </r>
  <r>
    <x v="62"/>
    <x v="129"/>
    <n v="0.76335877862595425"/>
    <x v="10"/>
    <x v="3"/>
  </r>
  <r>
    <x v="62"/>
    <x v="130"/>
    <n v="61.832061068702288"/>
    <x v="10"/>
    <x v="3"/>
  </r>
  <r>
    <x v="62"/>
    <x v="131"/>
    <n v="16.03053435114504"/>
    <x v="10"/>
    <x v="3"/>
  </r>
  <r>
    <x v="62"/>
    <x v="4"/>
    <n v="5.343511450381679"/>
    <x v="10"/>
    <x v="3"/>
  </r>
  <r>
    <x v="63"/>
    <x v="127"/>
    <n v="16.03053435114504"/>
    <x v="10"/>
    <x v="3"/>
  </r>
  <r>
    <x v="63"/>
    <x v="128"/>
    <n v="6.8702290076335881"/>
    <x v="10"/>
    <x v="3"/>
  </r>
  <r>
    <x v="63"/>
    <x v="129"/>
    <n v="0"/>
    <x v="10"/>
    <x v="3"/>
  </r>
  <r>
    <x v="63"/>
    <x v="130"/>
    <n v="55.725190839694655"/>
    <x v="10"/>
    <x v="3"/>
  </r>
  <r>
    <x v="63"/>
    <x v="131"/>
    <n v="16.03053435114504"/>
    <x v="10"/>
    <x v="3"/>
  </r>
  <r>
    <x v="63"/>
    <x v="4"/>
    <n v="5.343511450381679"/>
    <x v="10"/>
    <x v="3"/>
  </r>
  <r>
    <x v="64"/>
    <x v="127"/>
    <n v="20.76923076923077"/>
    <x v="10"/>
    <x v="3"/>
  </r>
  <r>
    <x v="64"/>
    <x v="128"/>
    <n v="3.0769230769230771"/>
    <x v="10"/>
    <x v="3"/>
  </r>
  <r>
    <x v="64"/>
    <x v="129"/>
    <n v="0.76923076923076927"/>
    <x v="10"/>
    <x v="3"/>
  </r>
  <r>
    <x v="64"/>
    <x v="130"/>
    <n v="53.846153846153847"/>
    <x v="10"/>
    <x v="3"/>
  </r>
  <r>
    <x v="64"/>
    <x v="131"/>
    <n v="16.153846153846153"/>
    <x v="10"/>
    <x v="3"/>
  </r>
  <r>
    <x v="64"/>
    <x v="4"/>
    <n v="5.384615384615385"/>
    <x v="10"/>
    <x v="3"/>
  </r>
  <r>
    <x v="65"/>
    <x v="127"/>
    <n v="13.740458015267176"/>
    <x v="10"/>
    <x v="3"/>
  </r>
  <r>
    <x v="65"/>
    <x v="128"/>
    <n v="0.76335877862595425"/>
    <x v="10"/>
    <x v="3"/>
  </r>
  <r>
    <x v="65"/>
    <x v="129"/>
    <n v="0"/>
    <x v="10"/>
    <x v="3"/>
  </r>
  <r>
    <x v="65"/>
    <x v="130"/>
    <n v="64.122137404580158"/>
    <x v="10"/>
    <x v="3"/>
  </r>
  <r>
    <x v="65"/>
    <x v="131"/>
    <n v="16.03053435114504"/>
    <x v="10"/>
    <x v="3"/>
  </r>
  <r>
    <x v="65"/>
    <x v="4"/>
    <n v="5.343511450381679"/>
    <x v="10"/>
    <x v="3"/>
  </r>
  <r>
    <x v="66"/>
    <x v="127"/>
    <n v="45.801526717557252"/>
    <x v="10"/>
    <x v="3"/>
  </r>
  <r>
    <x v="66"/>
    <x v="128"/>
    <n v="14.503816793893129"/>
    <x v="10"/>
    <x v="3"/>
  </r>
  <r>
    <x v="66"/>
    <x v="129"/>
    <n v="0.76335877862595425"/>
    <x v="10"/>
    <x v="3"/>
  </r>
  <r>
    <x v="66"/>
    <x v="130"/>
    <n v="17.557251908396946"/>
    <x v="10"/>
    <x v="3"/>
  </r>
  <r>
    <x v="66"/>
    <x v="131"/>
    <n v="16.03053435114504"/>
    <x v="10"/>
    <x v="3"/>
  </r>
  <r>
    <x v="66"/>
    <x v="4"/>
    <n v="5.343511450381679"/>
    <x v="10"/>
    <x v="3"/>
  </r>
  <r>
    <x v="61"/>
    <x v="127"/>
    <n v="10.084033613445378"/>
    <x v="11"/>
    <x v="3"/>
  </r>
  <r>
    <x v="61"/>
    <x v="128"/>
    <n v="3.3613445378151261"/>
    <x v="11"/>
    <x v="3"/>
  </r>
  <r>
    <x v="61"/>
    <x v="129"/>
    <n v="8.4033613445378155"/>
    <x v="11"/>
    <x v="3"/>
  </r>
  <r>
    <x v="61"/>
    <x v="130"/>
    <n v="31.932773109243698"/>
    <x v="11"/>
    <x v="3"/>
  </r>
  <r>
    <x v="61"/>
    <x v="131"/>
    <n v="36.134453781512605"/>
    <x v="11"/>
    <x v="3"/>
  </r>
  <r>
    <x v="61"/>
    <x v="4"/>
    <n v="10.084033613445378"/>
    <x v="11"/>
    <x v="3"/>
  </r>
  <r>
    <x v="62"/>
    <x v="127"/>
    <n v="1.680672268907563"/>
    <x v="11"/>
    <x v="3"/>
  </r>
  <r>
    <x v="62"/>
    <x v="128"/>
    <n v="0"/>
    <x v="11"/>
    <x v="3"/>
  </r>
  <r>
    <x v="62"/>
    <x v="129"/>
    <n v="0"/>
    <x v="11"/>
    <x v="3"/>
  </r>
  <r>
    <x v="62"/>
    <x v="130"/>
    <n v="52.100840336134453"/>
    <x v="11"/>
    <x v="3"/>
  </r>
  <r>
    <x v="62"/>
    <x v="131"/>
    <n v="36.134453781512605"/>
    <x v="11"/>
    <x v="3"/>
  </r>
  <r>
    <x v="62"/>
    <x v="4"/>
    <n v="10.084033613445378"/>
    <x v="11"/>
    <x v="3"/>
  </r>
  <r>
    <x v="63"/>
    <x v="127"/>
    <n v="4.2016806722689077"/>
    <x v="11"/>
    <x v="3"/>
  </r>
  <r>
    <x v="63"/>
    <x v="128"/>
    <n v="3.3613445378151261"/>
    <x v="11"/>
    <x v="3"/>
  </r>
  <r>
    <x v="63"/>
    <x v="129"/>
    <n v="1.680672268907563"/>
    <x v="11"/>
    <x v="3"/>
  </r>
  <r>
    <x v="63"/>
    <x v="130"/>
    <n v="44.537815126050418"/>
    <x v="11"/>
    <x v="3"/>
  </r>
  <r>
    <x v="63"/>
    <x v="131"/>
    <n v="36.134453781512605"/>
    <x v="11"/>
    <x v="3"/>
  </r>
  <r>
    <x v="63"/>
    <x v="4"/>
    <n v="10.084033613445378"/>
    <x v="11"/>
    <x v="3"/>
  </r>
  <r>
    <x v="64"/>
    <x v="127"/>
    <n v="4.2016806722689077"/>
    <x v="11"/>
    <x v="3"/>
  </r>
  <r>
    <x v="64"/>
    <x v="128"/>
    <n v="0.84033613445378152"/>
    <x v="11"/>
    <x v="3"/>
  </r>
  <r>
    <x v="64"/>
    <x v="129"/>
    <n v="2.5210084033613445"/>
    <x v="11"/>
    <x v="3"/>
  </r>
  <r>
    <x v="64"/>
    <x v="130"/>
    <n v="46.218487394957982"/>
    <x v="11"/>
    <x v="3"/>
  </r>
  <r>
    <x v="64"/>
    <x v="131"/>
    <n v="36.134453781512605"/>
    <x v="11"/>
    <x v="3"/>
  </r>
  <r>
    <x v="64"/>
    <x v="4"/>
    <n v="10.084033613445378"/>
    <x v="11"/>
    <x v="3"/>
  </r>
  <r>
    <x v="65"/>
    <x v="127"/>
    <n v="1.680672268907563"/>
    <x v="11"/>
    <x v="3"/>
  </r>
  <r>
    <x v="65"/>
    <x v="128"/>
    <n v="0.84033613445378152"/>
    <x v="11"/>
    <x v="3"/>
  </r>
  <r>
    <x v="65"/>
    <x v="129"/>
    <n v="0"/>
    <x v="11"/>
    <x v="3"/>
  </r>
  <r>
    <x v="65"/>
    <x v="130"/>
    <n v="51.260504201680675"/>
    <x v="11"/>
    <x v="3"/>
  </r>
  <r>
    <x v="65"/>
    <x v="131"/>
    <n v="36.134453781512605"/>
    <x v="11"/>
    <x v="3"/>
  </r>
  <r>
    <x v="65"/>
    <x v="4"/>
    <n v="10.084033613445378"/>
    <x v="11"/>
    <x v="3"/>
  </r>
  <r>
    <x v="66"/>
    <x v="127"/>
    <n v="18.487394957983192"/>
    <x v="11"/>
    <x v="3"/>
  </r>
  <r>
    <x v="66"/>
    <x v="128"/>
    <n v="12.605042016806722"/>
    <x v="11"/>
    <x v="3"/>
  </r>
  <r>
    <x v="66"/>
    <x v="129"/>
    <n v="2.5210084033613445"/>
    <x v="11"/>
    <x v="3"/>
  </r>
  <r>
    <x v="66"/>
    <x v="130"/>
    <n v="20.168067226890756"/>
    <x v="11"/>
    <x v="3"/>
  </r>
  <r>
    <x v="66"/>
    <x v="131"/>
    <n v="36.134453781512605"/>
    <x v="11"/>
    <x v="3"/>
  </r>
  <r>
    <x v="66"/>
    <x v="4"/>
    <n v="10.084033613445378"/>
    <x v="11"/>
    <x v="3"/>
  </r>
  <r>
    <x v="61"/>
    <x v="127"/>
    <n v="25.252525252525253"/>
    <x v="12"/>
    <x v="3"/>
  </r>
  <r>
    <x v="61"/>
    <x v="128"/>
    <n v="5.0505050505050502"/>
    <x v="12"/>
    <x v="3"/>
  </r>
  <r>
    <x v="61"/>
    <x v="129"/>
    <n v="8.0808080808080813"/>
    <x v="12"/>
    <x v="3"/>
  </r>
  <r>
    <x v="61"/>
    <x v="130"/>
    <n v="21.212121212121211"/>
    <x v="12"/>
    <x v="3"/>
  </r>
  <r>
    <x v="61"/>
    <x v="131"/>
    <n v="26.262626262626263"/>
    <x v="12"/>
    <x v="3"/>
  </r>
  <r>
    <x v="61"/>
    <x v="4"/>
    <n v="15.151515151515152"/>
    <x v="12"/>
    <x v="3"/>
  </r>
  <r>
    <x v="62"/>
    <x v="127"/>
    <n v="13.131313131313131"/>
    <x v="12"/>
    <x v="3"/>
  </r>
  <r>
    <x v="62"/>
    <x v="128"/>
    <n v="0"/>
    <x v="12"/>
    <x v="3"/>
  </r>
  <r>
    <x v="62"/>
    <x v="129"/>
    <n v="2.0202020202020203"/>
    <x v="12"/>
    <x v="3"/>
  </r>
  <r>
    <x v="62"/>
    <x v="130"/>
    <n v="43.434343434343432"/>
    <x v="12"/>
    <x v="3"/>
  </r>
  <r>
    <x v="62"/>
    <x v="131"/>
    <n v="26.262626262626263"/>
    <x v="12"/>
    <x v="3"/>
  </r>
  <r>
    <x v="62"/>
    <x v="4"/>
    <n v="15.151515151515152"/>
    <x v="12"/>
    <x v="3"/>
  </r>
  <r>
    <x v="63"/>
    <x v="127"/>
    <n v="11.111111111111111"/>
    <x v="12"/>
    <x v="3"/>
  </r>
  <r>
    <x v="63"/>
    <x v="128"/>
    <n v="2.0202020202020203"/>
    <x v="12"/>
    <x v="3"/>
  </r>
  <r>
    <x v="63"/>
    <x v="129"/>
    <n v="0"/>
    <x v="12"/>
    <x v="3"/>
  </r>
  <r>
    <x v="63"/>
    <x v="130"/>
    <n v="45.454545454545453"/>
    <x v="12"/>
    <x v="3"/>
  </r>
  <r>
    <x v="63"/>
    <x v="131"/>
    <n v="26.262626262626263"/>
    <x v="12"/>
    <x v="3"/>
  </r>
  <r>
    <x v="63"/>
    <x v="4"/>
    <n v="15.151515151515152"/>
    <x v="12"/>
    <x v="3"/>
  </r>
  <r>
    <x v="64"/>
    <x v="127"/>
    <n v="9.183673469387756"/>
    <x v="12"/>
    <x v="3"/>
  </r>
  <r>
    <x v="64"/>
    <x v="128"/>
    <n v="0"/>
    <x v="12"/>
    <x v="3"/>
  </r>
  <r>
    <x v="64"/>
    <x v="129"/>
    <n v="0"/>
    <x v="12"/>
    <x v="3"/>
  </r>
  <r>
    <x v="64"/>
    <x v="130"/>
    <n v="48.979591836734691"/>
    <x v="12"/>
    <x v="3"/>
  </r>
  <r>
    <x v="64"/>
    <x v="131"/>
    <n v="26.530612244897959"/>
    <x v="12"/>
    <x v="3"/>
  </r>
  <r>
    <x v="64"/>
    <x v="4"/>
    <n v="15.306122448979592"/>
    <x v="12"/>
    <x v="3"/>
  </r>
  <r>
    <x v="65"/>
    <x v="127"/>
    <n v="6.0606060606060606"/>
    <x v="12"/>
    <x v="3"/>
  </r>
  <r>
    <x v="65"/>
    <x v="128"/>
    <n v="0"/>
    <x v="12"/>
    <x v="3"/>
  </r>
  <r>
    <x v="65"/>
    <x v="129"/>
    <n v="0"/>
    <x v="12"/>
    <x v="3"/>
  </r>
  <r>
    <x v="65"/>
    <x v="130"/>
    <n v="52.525252525252526"/>
    <x v="12"/>
    <x v="3"/>
  </r>
  <r>
    <x v="65"/>
    <x v="131"/>
    <n v="26.262626262626263"/>
    <x v="12"/>
    <x v="3"/>
  </r>
  <r>
    <x v="65"/>
    <x v="4"/>
    <n v="15.151515151515152"/>
    <x v="12"/>
    <x v="3"/>
  </r>
  <r>
    <x v="66"/>
    <x v="127"/>
    <n v="25.252525252525253"/>
    <x v="12"/>
    <x v="3"/>
  </r>
  <r>
    <x v="66"/>
    <x v="128"/>
    <n v="13.131313131313131"/>
    <x v="12"/>
    <x v="3"/>
  </r>
  <r>
    <x v="66"/>
    <x v="129"/>
    <n v="0"/>
    <x v="12"/>
    <x v="3"/>
  </r>
  <r>
    <x v="66"/>
    <x v="130"/>
    <n v="20.202020202020201"/>
    <x v="12"/>
    <x v="3"/>
  </r>
  <r>
    <x v="66"/>
    <x v="131"/>
    <n v="26.262626262626263"/>
    <x v="12"/>
    <x v="3"/>
  </r>
  <r>
    <x v="66"/>
    <x v="4"/>
    <n v="15.151515151515152"/>
    <x v="12"/>
    <x v="3"/>
  </r>
  <r>
    <x v="61"/>
    <x v="127"/>
    <n v="18.840579710144926"/>
    <x v="13"/>
    <x v="3"/>
  </r>
  <r>
    <x v="61"/>
    <x v="128"/>
    <n v="7.2463768115942031"/>
    <x v="13"/>
    <x v="3"/>
  </r>
  <r>
    <x v="61"/>
    <x v="129"/>
    <n v="11.594202898550725"/>
    <x v="13"/>
    <x v="3"/>
  </r>
  <r>
    <x v="61"/>
    <x v="130"/>
    <n v="40.579710144927539"/>
    <x v="13"/>
    <x v="3"/>
  </r>
  <r>
    <x v="61"/>
    <x v="131"/>
    <n v="13.043478260869565"/>
    <x v="13"/>
    <x v="3"/>
  </r>
  <r>
    <x v="61"/>
    <x v="4"/>
    <n v="8.695652173913043"/>
    <x v="13"/>
    <x v="3"/>
  </r>
  <r>
    <x v="62"/>
    <x v="127"/>
    <n v="5.7971014492753623"/>
    <x v="13"/>
    <x v="3"/>
  </r>
  <r>
    <x v="62"/>
    <x v="128"/>
    <n v="2.8985507246376812"/>
    <x v="13"/>
    <x v="3"/>
  </r>
  <r>
    <x v="62"/>
    <x v="129"/>
    <n v="5.7971014492753623"/>
    <x v="13"/>
    <x v="3"/>
  </r>
  <r>
    <x v="62"/>
    <x v="130"/>
    <n v="63.768115942028984"/>
    <x v="13"/>
    <x v="3"/>
  </r>
  <r>
    <x v="62"/>
    <x v="131"/>
    <n v="13.043478260869565"/>
    <x v="13"/>
    <x v="3"/>
  </r>
  <r>
    <x v="62"/>
    <x v="4"/>
    <n v="8.695652173913043"/>
    <x v="13"/>
    <x v="3"/>
  </r>
  <r>
    <x v="63"/>
    <x v="127"/>
    <n v="7.2463768115942031"/>
    <x v="13"/>
    <x v="3"/>
  </r>
  <r>
    <x v="63"/>
    <x v="128"/>
    <n v="4.3478260869565215"/>
    <x v="13"/>
    <x v="3"/>
  </r>
  <r>
    <x v="63"/>
    <x v="129"/>
    <n v="2.8985507246376812"/>
    <x v="13"/>
    <x v="3"/>
  </r>
  <r>
    <x v="63"/>
    <x v="130"/>
    <n v="63.768115942028984"/>
    <x v="13"/>
    <x v="3"/>
  </r>
  <r>
    <x v="63"/>
    <x v="131"/>
    <n v="13.043478260869565"/>
    <x v="13"/>
    <x v="3"/>
  </r>
  <r>
    <x v="63"/>
    <x v="4"/>
    <n v="8.695652173913043"/>
    <x v="13"/>
    <x v="3"/>
  </r>
  <r>
    <x v="64"/>
    <x v="127"/>
    <n v="2.8985507246376812"/>
    <x v="13"/>
    <x v="3"/>
  </r>
  <r>
    <x v="64"/>
    <x v="128"/>
    <n v="4.3478260869565215"/>
    <x v="13"/>
    <x v="3"/>
  </r>
  <r>
    <x v="64"/>
    <x v="129"/>
    <n v="8.695652173913043"/>
    <x v="13"/>
    <x v="3"/>
  </r>
  <r>
    <x v="64"/>
    <x v="130"/>
    <n v="62.318840579710148"/>
    <x v="13"/>
    <x v="3"/>
  </r>
  <r>
    <x v="64"/>
    <x v="131"/>
    <n v="13.043478260869565"/>
    <x v="13"/>
    <x v="3"/>
  </r>
  <r>
    <x v="64"/>
    <x v="4"/>
    <n v="8.695652173913043"/>
    <x v="13"/>
    <x v="3"/>
  </r>
  <r>
    <x v="65"/>
    <x v="127"/>
    <n v="8.695652173913043"/>
    <x v="13"/>
    <x v="3"/>
  </r>
  <r>
    <x v="65"/>
    <x v="128"/>
    <n v="2.8985507246376812"/>
    <x v="13"/>
    <x v="3"/>
  </r>
  <r>
    <x v="65"/>
    <x v="129"/>
    <n v="1.4492753623188406"/>
    <x v="13"/>
    <x v="3"/>
  </r>
  <r>
    <x v="65"/>
    <x v="130"/>
    <n v="65.217391304347828"/>
    <x v="13"/>
    <x v="3"/>
  </r>
  <r>
    <x v="65"/>
    <x v="131"/>
    <n v="13.043478260869565"/>
    <x v="13"/>
    <x v="3"/>
  </r>
  <r>
    <x v="65"/>
    <x v="4"/>
    <n v="8.695652173913043"/>
    <x v="13"/>
    <x v="3"/>
  </r>
  <r>
    <x v="66"/>
    <x v="127"/>
    <n v="26.086956521739129"/>
    <x v="13"/>
    <x v="3"/>
  </r>
  <r>
    <x v="66"/>
    <x v="128"/>
    <n v="17.391304347826086"/>
    <x v="13"/>
    <x v="3"/>
  </r>
  <r>
    <x v="66"/>
    <x v="129"/>
    <n v="2.8985507246376812"/>
    <x v="13"/>
    <x v="3"/>
  </r>
  <r>
    <x v="66"/>
    <x v="130"/>
    <n v="31.884057971014492"/>
    <x v="13"/>
    <x v="3"/>
  </r>
  <r>
    <x v="66"/>
    <x v="131"/>
    <n v="13.043478260869565"/>
    <x v="13"/>
    <x v="3"/>
  </r>
  <r>
    <x v="66"/>
    <x v="4"/>
    <n v="8.695652173913043"/>
    <x v="13"/>
    <x v="3"/>
  </r>
  <r>
    <x v="61"/>
    <x v="127"/>
    <n v="8.0459770114942533"/>
    <x v="14"/>
    <x v="3"/>
  </r>
  <r>
    <x v="61"/>
    <x v="128"/>
    <n v="1.1494252873563218"/>
    <x v="14"/>
    <x v="3"/>
  </r>
  <r>
    <x v="61"/>
    <x v="129"/>
    <n v="8.0459770114942533"/>
    <x v="14"/>
    <x v="3"/>
  </r>
  <r>
    <x v="61"/>
    <x v="130"/>
    <n v="18.390804597701148"/>
    <x v="14"/>
    <x v="3"/>
  </r>
  <r>
    <x v="61"/>
    <x v="131"/>
    <n v="39.080459770114942"/>
    <x v="14"/>
    <x v="3"/>
  </r>
  <r>
    <x v="61"/>
    <x v="4"/>
    <n v="25.287356321839081"/>
    <x v="14"/>
    <x v="3"/>
  </r>
  <r>
    <x v="62"/>
    <x v="127"/>
    <n v="2.2988505747126435"/>
    <x v="14"/>
    <x v="3"/>
  </r>
  <r>
    <x v="62"/>
    <x v="128"/>
    <n v="0"/>
    <x v="14"/>
    <x v="3"/>
  </r>
  <r>
    <x v="62"/>
    <x v="129"/>
    <n v="0"/>
    <x v="14"/>
    <x v="3"/>
  </r>
  <r>
    <x v="62"/>
    <x v="130"/>
    <n v="33.333333333333336"/>
    <x v="14"/>
    <x v="3"/>
  </r>
  <r>
    <x v="62"/>
    <x v="131"/>
    <n v="39.080459770114942"/>
    <x v="14"/>
    <x v="3"/>
  </r>
  <r>
    <x v="62"/>
    <x v="4"/>
    <n v="25.287356321839081"/>
    <x v="14"/>
    <x v="3"/>
  </r>
  <r>
    <x v="63"/>
    <x v="127"/>
    <n v="2.2988505747126435"/>
    <x v="14"/>
    <x v="3"/>
  </r>
  <r>
    <x v="63"/>
    <x v="128"/>
    <n v="0"/>
    <x v="14"/>
    <x v="3"/>
  </r>
  <r>
    <x v="63"/>
    <x v="129"/>
    <n v="1.1494252873563218"/>
    <x v="14"/>
    <x v="3"/>
  </r>
  <r>
    <x v="63"/>
    <x v="130"/>
    <n v="32.183908045977013"/>
    <x v="14"/>
    <x v="3"/>
  </r>
  <r>
    <x v="63"/>
    <x v="131"/>
    <n v="39.080459770114942"/>
    <x v="14"/>
    <x v="3"/>
  </r>
  <r>
    <x v="63"/>
    <x v="4"/>
    <n v="25.287356321839081"/>
    <x v="14"/>
    <x v="3"/>
  </r>
  <r>
    <x v="64"/>
    <x v="127"/>
    <n v="1.1494252873563218"/>
    <x v="14"/>
    <x v="3"/>
  </r>
  <r>
    <x v="64"/>
    <x v="128"/>
    <n v="1.1494252873563218"/>
    <x v="14"/>
    <x v="3"/>
  </r>
  <r>
    <x v="64"/>
    <x v="129"/>
    <n v="0"/>
    <x v="14"/>
    <x v="3"/>
  </r>
  <r>
    <x v="64"/>
    <x v="130"/>
    <n v="33.333333333333336"/>
    <x v="14"/>
    <x v="3"/>
  </r>
  <r>
    <x v="64"/>
    <x v="131"/>
    <n v="39.080459770114942"/>
    <x v="14"/>
    <x v="3"/>
  </r>
  <r>
    <x v="64"/>
    <x v="4"/>
    <n v="25.287356321839081"/>
    <x v="14"/>
    <x v="3"/>
  </r>
  <r>
    <x v="65"/>
    <x v="127"/>
    <n v="0"/>
    <x v="14"/>
    <x v="3"/>
  </r>
  <r>
    <x v="65"/>
    <x v="128"/>
    <n v="0"/>
    <x v="14"/>
    <x v="3"/>
  </r>
  <r>
    <x v="65"/>
    <x v="129"/>
    <n v="0"/>
    <x v="14"/>
    <x v="3"/>
  </r>
  <r>
    <x v="65"/>
    <x v="130"/>
    <n v="35.632183908045974"/>
    <x v="14"/>
    <x v="3"/>
  </r>
  <r>
    <x v="65"/>
    <x v="131"/>
    <n v="39.080459770114942"/>
    <x v="14"/>
    <x v="3"/>
  </r>
  <r>
    <x v="65"/>
    <x v="4"/>
    <n v="25.287356321839081"/>
    <x v="14"/>
    <x v="3"/>
  </r>
  <r>
    <x v="66"/>
    <x v="127"/>
    <n v="8.0459770114942533"/>
    <x v="14"/>
    <x v="3"/>
  </r>
  <r>
    <x v="66"/>
    <x v="128"/>
    <n v="3.4482758620689653"/>
    <x v="14"/>
    <x v="3"/>
  </r>
  <r>
    <x v="66"/>
    <x v="129"/>
    <n v="1.1494252873563218"/>
    <x v="14"/>
    <x v="3"/>
  </r>
  <r>
    <x v="66"/>
    <x v="130"/>
    <n v="22.988505747126435"/>
    <x v="14"/>
    <x v="3"/>
  </r>
  <r>
    <x v="66"/>
    <x v="131"/>
    <n v="39.080459770114942"/>
    <x v="14"/>
    <x v="3"/>
  </r>
  <r>
    <x v="66"/>
    <x v="4"/>
    <n v="25.287356321839081"/>
    <x v="14"/>
    <x v="3"/>
  </r>
  <r>
    <x v="61"/>
    <x v="127"/>
    <n v="28.571428571428573"/>
    <x v="15"/>
    <x v="3"/>
  </r>
  <r>
    <x v="61"/>
    <x v="128"/>
    <n v="14.285714285714286"/>
    <x v="15"/>
    <x v="3"/>
  </r>
  <r>
    <x v="61"/>
    <x v="129"/>
    <n v="7.6923076923076925"/>
    <x v="15"/>
    <x v="3"/>
  </r>
  <r>
    <x v="61"/>
    <x v="130"/>
    <n v="31.868131868131869"/>
    <x v="15"/>
    <x v="3"/>
  </r>
  <r>
    <x v="61"/>
    <x v="131"/>
    <n v="10.989010989010989"/>
    <x v="15"/>
    <x v="3"/>
  </r>
  <r>
    <x v="61"/>
    <x v="4"/>
    <n v="7.6923076923076925"/>
    <x v="15"/>
    <x v="3"/>
  </r>
  <r>
    <x v="62"/>
    <x v="127"/>
    <n v="8.791208791208792"/>
    <x v="15"/>
    <x v="3"/>
  </r>
  <r>
    <x v="62"/>
    <x v="128"/>
    <n v="1.098901098901099"/>
    <x v="15"/>
    <x v="3"/>
  </r>
  <r>
    <x v="62"/>
    <x v="129"/>
    <n v="1.098901098901099"/>
    <x v="15"/>
    <x v="3"/>
  </r>
  <r>
    <x v="62"/>
    <x v="130"/>
    <n v="70.329670329670336"/>
    <x v="15"/>
    <x v="3"/>
  </r>
  <r>
    <x v="62"/>
    <x v="131"/>
    <n v="10.989010989010989"/>
    <x v="15"/>
    <x v="3"/>
  </r>
  <r>
    <x v="62"/>
    <x v="4"/>
    <n v="7.6923076923076925"/>
    <x v="15"/>
    <x v="3"/>
  </r>
  <r>
    <x v="63"/>
    <x v="127"/>
    <n v="8.791208791208792"/>
    <x v="15"/>
    <x v="3"/>
  </r>
  <r>
    <x v="63"/>
    <x v="128"/>
    <n v="10.989010989010989"/>
    <x v="15"/>
    <x v="3"/>
  </r>
  <r>
    <x v="63"/>
    <x v="129"/>
    <n v="1.098901098901099"/>
    <x v="15"/>
    <x v="3"/>
  </r>
  <r>
    <x v="63"/>
    <x v="130"/>
    <n v="60.439560439560438"/>
    <x v="15"/>
    <x v="3"/>
  </r>
  <r>
    <x v="63"/>
    <x v="131"/>
    <n v="10.989010989010989"/>
    <x v="15"/>
    <x v="3"/>
  </r>
  <r>
    <x v="63"/>
    <x v="4"/>
    <n v="7.6923076923076925"/>
    <x v="15"/>
    <x v="3"/>
  </r>
  <r>
    <x v="64"/>
    <x v="127"/>
    <n v="13.186813186813186"/>
    <x v="15"/>
    <x v="3"/>
  </r>
  <r>
    <x v="64"/>
    <x v="128"/>
    <n v="4.395604395604396"/>
    <x v="15"/>
    <x v="3"/>
  </r>
  <r>
    <x v="64"/>
    <x v="129"/>
    <n v="0"/>
    <x v="15"/>
    <x v="3"/>
  </r>
  <r>
    <x v="64"/>
    <x v="130"/>
    <n v="63.736263736263737"/>
    <x v="15"/>
    <x v="3"/>
  </r>
  <r>
    <x v="64"/>
    <x v="131"/>
    <n v="10.989010989010989"/>
    <x v="15"/>
    <x v="3"/>
  </r>
  <r>
    <x v="64"/>
    <x v="4"/>
    <n v="7.6923076923076925"/>
    <x v="15"/>
    <x v="3"/>
  </r>
  <r>
    <x v="65"/>
    <x v="127"/>
    <n v="3.2967032967032965"/>
    <x v="15"/>
    <x v="3"/>
  </r>
  <r>
    <x v="65"/>
    <x v="128"/>
    <n v="2.197802197802198"/>
    <x v="15"/>
    <x v="3"/>
  </r>
  <r>
    <x v="65"/>
    <x v="129"/>
    <n v="0"/>
    <x v="15"/>
    <x v="3"/>
  </r>
  <r>
    <x v="65"/>
    <x v="130"/>
    <n v="75.824175824175825"/>
    <x v="15"/>
    <x v="3"/>
  </r>
  <r>
    <x v="65"/>
    <x v="131"/>
    <n v="10.989010989010989"/>
    <x v="15"/>
    <x v="3"/>
  </r>
  <r>
    <x v="65"/>
    <x v="4"/>
    <n v="7.6923076923076925"/>
    <x v="15"/>
    <x v="3"/>
  </r>
  <r>
    <x v="66"/>
    <x v="127"/>
    <n v="24.175824175824175"/>
    <x v="15"/>
    <x v="3"/>
  </r>
  <r>
    <x v="66"/>
    <x v="128"/>
    <n v="35.164835164835168"/>
    <x v="15"/>
    <x v="3"/>
  </r>
  <r>
    <x v="66"/>
    <x v="129"/>
    <n v="0"/>
    <x v="15"/>
    <x v="3"/>
  </r>
  <r>
    <x v="66"/>
    <x v="130"/>
    <n v="21.978021978021978"/>
    <x v="15"/>
    <x v="3"/>
  </r>
  <r>
    <x v="66"/>
    <x v="131"/>
    <n v="10.989010989010989"/>
    <x v="15"/>
    <x v="3"/>
  </r>
  <r>
    <x v="66"/>
    <x v="4"/>
    <n v="7.6923076923076925"/>
    <x v="15"/>
    <x v="3"/>
  </r>
  <r>
    <x v="61"/>
    <x v="127"/>
    <n v="30.219780219780219"/>
    <x v="16"/>
    <x v="3"/>
  </r>
  <r>
    <x v="61"/>
    <x v="128"/>
    <n v="8.791208791208792"/>
    <x v="16"/>
    <x v="3"/>
  </r>
  <r>
    <x v="61"/>
    <x v="129"/>
    <n v="9.3406593406593412"/>
    <x v="16"/>
    <x v="3"/>
  </r>
  <r>
    <x v="61"/>
    <x v="130"/>
    <n v="29.670329670329672"/>
    <x v="16"/>
    <x v="3"/>
  </r>
  <r>
    <x v="61"/>
    <x v="131"/>
    <n v="13.736263736263735"/>
    <x v="16"/>
    <x v="3"/>
  </r>
  <r>
    <x v="61"/>
    <x v="4"/>
    <n v="8.2417582417582409"/>
    <x v="16"/>
    <x v="3"/>
  </r>
  <r>
    <x v="62"/>
    <x v="127"/>
    <n v="9.2391304347826093"/>
    <x v="16"/>
    <x v="3"/>
  </r>
  <r>
    <x v="62"/>
    <x v="128"/>
    <n v="3.2608695652173911"/>
    <x v="16"/>
    <x v="3"/>
  </r>
  <r>
    <x v="62"/>
    <x v="129"/>
    <n v="2.1739130434782608"/>
    <x v="16"/>
    <x v="3"/>
  </r>
  <r>
    <x v="62"/>
    <x v="130"/>
    <n v="63.586956521739133"/>
    <x v="16"/>
    <x v="3"/>
  </r>
  <r>
    <x v="62"/>
    <x v="131"/>
    <n v="13.586956521739131"/>
    <x v="16"/>
    <x v="3"/>
  </r>
  <r>
    <x v="62"/>
    <x v="4"/>
    <n v="8.1521739130434785"/>
    <x v="16"/>
    <x v="3"/>
  </r>
  <r>
    <x v="63"/>
    <x v="127"/>
    <n v="10.382513661202186"/>
    <x v="16"/>
    <x v="3"/>
  </r>
  <r>
    <x v="63"/>
    <x v="128"/>
    <n v="6.557377049180328"/>
    <x v="16"/>
    <x v="3"/>
  </r>
  <r>
    <x v="63"/>
    <x v="129"/>
    <n v="2.1857923497267762"/>
    <x v="16"/>
    <x v="3"/>
  </r>
  <r>
    <x v="63"/>
    <x v="130"/>
    <n v="59.016393442622949"/>
    <x v="16"/>
    <x v="3"/>
  </r>
  <r>
    <x v="63"/>
    <x v="131"/>
    <n v="13.66120218579235"/>
    <x v="16"/>
    <x v="3"/>
  </r>
  <r>
    <x v="63"/>
    <x v="4"/>
    <n v="8.1967213114754092"/>
    <x v="16"/>
    <x v="3"/>
  </r>
  <r>
    <x v="64"/>
    <x v="127"/>
    <n v="8.8397790055248624"/>
    <x v="16"/>
    <x v="3"/>
  </r>
  <r>
    <x v="64"/>
    <x v="128"/>
    <n v="4.972375690607735"/>
    <x v="16"/>
    <x v="3"/>
  </r>
  <r>
    <x v="64"/>
    <x v="129"/>
    <n v="2.2099447513812156"/>
    <x v="16"/>
    <x v="3"/>
  </r>
  <r>
    <x v="64"/>
    <x v="130"/>
    <n v="61.878453038674031"/>
    <x v="16"/>
    <x v="3"/>
  </r>
  <r>
    <x v="64"/>
    <x v="131"/>
    <n v="13.812154696132596"/>
    <x v="16"/>
    <x v="3"/>
  </r>
  <r>
    <x v="64"/>
    <x v="4"/>
    <n v="8.2872928176795586"/>
    <x v="16"/>
    <x v="3"/>
  </r>
  <r>
    <x v="65"/>
    <x v="127"/>
    <n v="7.0652173913043477"/>
    <x v="16"/>
    <x v="3"/>
  </r>
  <r>
    <x v="65"/>
    <x v="128"/>
    <n v="2.1739130434782608"/>
    <x v="16"/>
    <x v="3"/>
  </r>
  <r>
    <x v="65"/>
    <x v="129"/>
    <n v="1.0869565217391304"/>
    <x v="16"/>
    <x v="3"/>
  </r>
  <r>
    <x v="65"/>
    <x v="130"/>
    <n v="67.934782608695656"/>
    <x v="16"/>
    <x v="3"/>
  </r>
  <r>
    <x v="65"/>
    <x v="131"/>
    <n v="13.586956521739131"/>
    <x v="16"/>
    <x v="3"/>
  </r>
  <r>
    <x v="65"/>
    <x v="4"/>
    <n v="8.1521739130434785"/>
    <x v="16"/>
    <x v="3"/>
  </r>
  <r>
    <x v="66"/>
    <x v="127"/>
    <n v="32.065217391304351"/>
    <x v="16"/>
    <x v="3"/>
  </r>
  <r>
    <x v="66"/>
    <x v="128"/>
    <n v="21.739130434782609"/>
    <x v="16"/>
    <x v="3"/>
  </r>
  <r>
    <x v="66"/>
    <x v="129"/>
    <n v="3.2608695652173911"/>
    <x v="16"/>
    <x v="3"/>
  </r>
  <r>
    <x v="66"/>
    <x v="130"/>
    <n v="22.282608695652176"/>
    <x v="16"/>
    <x v="3"/>
  </r>
  <r>
    <x v="66"/>
    <x v="131"/>
    <n v="13.586956521739131"/>
    <x v="16"/>
    <x v="3"/>
  </r>
  <r>
    <x v="66"/>
    <x v="4"/>
    <n v="8.1521739130434785"/>
    <x v="16"/>
    <x v="3"/>
  </r>
  <r>
    <x v="67"/>
    <x v="127"/>
    <n v="11.437059041960639"/>
    <x v="0"/>
    <x v="2"/>
  </r>
  <r>
    <x v="67"/>
    <x v="128"/>
    <n v="3.0449313033791312"/>
    <x v="0"/>
    <x v="2"/>
  </r>
  <r>
    <x v="67"/>
    <x v="129"/>
    <n v="1.8195321203119197"/>
    <x v="0"/>
    <x v="2"/>
  </r>
  <r>
    <x v="67"/>
    <x v="130"/>
    <n v="37.523208317861119"/>
    <x v="0"/>
    <x v="2"/>
  </r>
  <r>
    <x v="67"/>
    <x v="131"/>
    <n v="39.974006683995547"/>
    <x v="0"/>
    <x v="2"/>
  </r>
  <r>
    <x v="67"/>
    <x v="4"/>
    <n v="6.3312291125139248"/>
    <x v="0"/>
    <x v="2"/>
  </r>
  <r>
    <x v="68"/>
    <x v="127"/>
    <n v="17.370057752110174"/>
    <x v="0"/>
    <x v="2"/>
  </r>
  <r>
    <x v="68"/>
    <x v="128"/>
    <n v="5.8196357174589073"/>
    <x v="0"/>
    <x v="2"/>
  </r>
  <r>
    <x v="68"/>
    <x v="129"/>
    <n v="2.3989338071968014"/>
    <x v="0"/>
    <x v="2"/>
  </r>
  <r>
    <x v="68"/>
    <x v="130"/>
    <n v="23.256330519768991"/>
    <x v="0"/>
    <x v="2"/>
  </r>
  <r>
    <x v="68"/>
    <x v="131"/>
    <n v="44.224788982674369"/>
    <x v="0"/>
    <x v="2"/>
  </r>
  <r>
    <x v="68"/>
    <x v="4"/>
    <n v="7.019102621057308"/>
    <x v="0"/>
    <x v="2"/>
  </r>
  <r>
    <x v="69"/>
    <x v="127"/>
    <n v="15.171773444753946"/>
    <x v="0"/>
    <x v="2"/>
  </r>
  <r>
    <x v="69"/>
    <x v="128"/>
    <n v="3.3983286908077996"/>
    <x v="0"/>
    <x v="2"/>
  </r>
  <r>
    <x v="69"/>
    <x v="129"/>
    <n v="1.2627669452181987"/>
    <x v="0"/>
    <x v="2"/>
  </r>
  <r>
    <x v="69"/>
    <x v="130"/>
    <n v="33.96471680594243"/>
    <x v="0"/>
    <x v="2"/>
  </r>
  <r>
    <x v="69"/>
    <x v="131"/>
    <n v="39.925719591457757"/>
    <x v="0"/>
    <x v="2"/>
  </r>
  <r>
    <x v="69"/>
    <x v="4"/>
    <n v="6.3324048282265553"/>
    <x v="0"/>
    <x v="2"/>
  </r>
  <r>
    <x v="70"/>
    <x v="127"/>
    <n v="15.551643192488262"/>
    <x v="0"/>
    <x v="2"/>
  </r>
  <r>
    <x v="70"/>
    <x v="128"/>
    <n v="4.988262910798122"/>
    <x v="0"/>
    <x v="2"/>
  </r>
  <r>
    <x v="70"/>
    <x v="129"/>
    <n v="2.2496087636932707"/>
    <x v="0"/>
    <x v="2"/>
  </r>
  <r>
    <x v="70"/>
    <x v="130"/>
    <n v="31.338028169014084"/>
    <x v="0"/>
    <x v="2"/>
  </r>
  <r>
    <x v="70"/>
    <x v="131"/>
    <n v="39.749608763693274"/>
    <x v="0"/>
    <x v="2"/>
  </r>
  <r>
    <x v="70"/>
    <x v="4"/>
    <n v="6.2402190923317686"/>
    <x v="0"/>
    <x v="2"/>
  </r>
  <r>
    <x v="71"/>
    <x v="127"/>
    <n v="10.923590504451038"/>
    <x v="0"/>
    <x v="2"/>
  </r>
  <r>
    <x v="71"/>
    <x v="128"/>
    <n v="3.3382789317507418"/>
    <x v="0"/>
    <x v="2"/>
  </r>
  <r>
    <x v="71"/>
    <x v="129"/>
    <n v="0.81602373887240354"/>
    <x v="0"/>
    <x v="2"/>
  </r>
  <r>
    <x v="71"/>
    <x v="130"/>
    <n v="38.798219584569736"/>
    <x v="0"/>
    <x v="2"/>
  </r>
  <r>
    <x v="71"/>
    <x v="131"/>
    <n v="39.929525222551931"/>
    <x v="0"/>
    <x v="2"/>
  </r>
  <r>
    <x v="71"/>
    <x v="4"/>
    <n v="6.3241839762611276"/>
    <x v="0"/>
    <x v="2"/>
  </r>
  <r>
    <x v="72"/>
    <x v="127"/>
    <n v="2.6335311572700295"/>
    <x v="0"/>
    <x v="2"/>
  </r>
  <r>
    <x v="72"/>
    <x v="128"/>
    <n v="0.48219584569732937"/>
    <x v="0"/>
    <x v="2"/>
  </r>
  <r>
    <x v="72"/>
    <x v="129"/>
    <n v="0.63056379821958453"/>
    <x v="0"/>
    <x v="2"/>
  </r>
  <r>
    <x v="72"/>
    <x v="130"/>
    <n v="50.037091988130562"/>
    <x v="0"/>
    <x v="2"/>
  </r>
  <r>
    <x v="72"/>
    <x v="131"/>
    <n v="39.929525222551931"/>
    <x v="0"/>
    <x v="2"/>
  </r>
  <r>
    <x v="72"/>
    <x v="4"/>
    <n v="6.3241839762611276"/>
    <x v="0"/>
    <x v="2"/>
  </r>
  <r>
    <x v="67"/>
    <x v="127"/>
    <n v="26.940231935771632"/>
    <x v="1"/>
    <x v="2"/>
  </r>
  <r>
    <x v="67"/>
    <x v="128"/>
    <n v="6.1552185548617304"/>
    <x v="1"/>
    <x v="2"/>
  </r>
  <r>
    <x v="67"/>
    <x v="129"/>
    <n v="2.2301516503122212"/>
    <x v="1"/>
    <x v="2"/>
  </r>
  <r>
    <x v="67"/>
    <x v="130"/>
    <n v="40.49955396966994"/>
    <x v="1"/>
    <x v="2"/>
  </r>
  <r>
    <x v="67"/>
    <x v="131"/>
    <n v="21.320249776984834"/>
    <x v="1"/>
    <x v="2"/>
  </r>
  <r>
    <x v="67"/>
    <x v="4"/>
    <n v="3.0330062444246209"/>
    <x v="1"/>
    <x v="2"/>
  </r>
  <r>
    <x v="68"/>
    <x v="127"/>
    <n v="32.357043235704325"/>
    <x v="1"/>
    <x v="2"/>
  </r>
  <r>
    <x v="68"/>
    <x v="128"/>
    <n v="5.160390516039052"/>
    <x v="1"/>
    <x v="2"/>
  </r>
  <r>
    <x v="68"/>
    <x v="129"/>
    <n v="2.2315202231520224"/>
    <x v="1"/>
    <x v="2"/>
  </r>
  <r>
    <x v="68"/>
    <x v="130"/>
    <n v="29.707112970711297"/>
    <x v="1"/>
    <x v="2"/>
  </r>
  <r>
    <x v="68"/>
    <x v="131"/>
    <n v="27.615062761506277"/>
    <x v="1"/>
    <x v="2"/>
  </r>
  <r>
    <x v="68"/>
    <x v="4"/>
    <n v="3.2078103207810322"/>
    <x v="1"/>
    <x v="2"/>
  </r>
  <r>
    <x v="69"/>
    <x v="127"/>
    <n v="33.809099018733271"/>
    <x v="1"/>
    <x v="2"/>
  </r>
  <r>
    <x v="69"/>
    <x v="128"/>
    <n v="5.0847457627118642"/>
    <x v="1"/>
    <x v="2"/>
  </r>
  <r>
    <x v="69"/>
    <x v="129"/>
    <n v="1.3380909901873328"/>
    <x v="1"/>
    <x v="2"/>
  </r>
  <r>
    <x v="69"/>
    <x v="130"/>
    <n v="35.771632471008026"/>
    <x v="1"/>
    <x v="2"/>
  </r>
  <r>
    <x v="69"/>
    <x v="131"/>
    <n v="21.141837644959857"/>
    <x v="1"/>
    <x v="2"/>
  </r>
  <r>
    <x v="69"/>
    <x v="4"/>
    <n v="3.0330062444246209"/>
    <x v="1"/>
    <x v="2"/>
  </r>
  <r>
    <x v="70"/>
    <x v="127"/>
    <n v="28.815080789946141"/>
    <x v="1"/>
    <x v="2"/>
  </r>
  <r>
    <x v="70"/>
    <x v="128"/>
    <n v="6.642728904847397"/>
    <x v="1"/>
    <x v="2"/>
  </r>
  <r>
    <x v="70"/>
    <x v="129"/>
    <n v="1.2567324955116697"/>
    <x v="1"/>
    <x v="2"/>
  </r>
  <r>
    <x v="70"/>
    <x v="130"/>
    <n v="39.138240574506284"/>
    <x v="1"/>
    <x v="2"/>
  </r>
  <r>
    <x v="70"/>
    <x v="131"/>
    <n v="21.184919210053859"/>
    <x v="1"/>
    <x v="2"/>
  </r>
  <r>
    <x v="70"/>
    <x v="4"/>
    <n v="3.0520646319569122"/>
    <x v="1"/>
    <x v="2"/>
  </r>
  <r>
    <x v="71"/>
    <x v="127"/>
    <n v="16.977777777777778"/>
    <x v="1"/>
    <x v="2"/>
  </r>
  <r>
    <x v="71"/>
    <x v="128"/>
    <n v="2.7555555555555555"/>
    <x v="1"/>
    <x v="2"/>
  </r>
  <r>
    <x v="71"/>
    <x v="129"/>
    <n v="0.44444444444444442"/>
    <x v="1"/>
    <x v="2"/>
  </r>
  <r>
    <x v="71"/>
    <x v="130"/>
    <n v="55.644444444444446"/>
    <x v="1"/>
    <x v="2"/>
  </r>
  <r>
    <x v="71"/>
    <x v="131"/>
    <n v="21.244444444444444"/>
    <x v="1"/>
    <x v="2"/>
  </r>
  <r>
    <x v="71"/>
    <x v="4"/>
    <n v="3.0222222222222221"/>
    <x v="1"/>
    <x v="2"/>
  </r>
  <r>
    <x v="72"/>
    <x v="127"/>
    <n v="2.8444444444444446"/>
    <x v="1"/>
    <x v="2"/>
  </r>
  <r>
    <x v="72"/>
    <x v="128"/>
    <n v="0.97777777777777775"/>
    <x v="1"/>
    <x v="2"/>
  </r>
  <r>
    <x v="72"/>
    <x v="129"/>
    <n v="0.35555555555555557"/>
    <x v="1"/>
    <x v="2"/>
  </r>
  <r>
    <x v="72"/>
    <x v="130"/>
    <n v="71.555555555555557"/>
    <x v="1"/>
    <x v="2"/>
  </r>
  <r>
    <x v="72"/>
    <x v="131"/>
    <n v="21.244444444444444"/>
    <x v="1"/>
    <x v="2"/>
  </r>
  <r>
    <x v="72"/>
    <x v="4"/>
    <n v="3.0222222222222221"/>
    <x v="1"/>
    <x v="2"/>
  </r>
  <r>
    <x v="67"/>
    <x v="127"/>
    <n v="1.4673913043478262"/>
    <x v="2"/>
    <x v="2"/>
  </r>
  <r>
    <x v="67"/>
    <x v="128"/>
    <n v="0.59782608695652173"/>
    <x v="2"/>
    <x v="2"/>
  </r>
  <r>
    <x v="67"/>
    <x v="129"/>
    <n v="0.81521739130434778"/>
    <x v="2"/>
    <x v="2"/>
  </r>
  <r>
    <x v="67"/>
    <x v="130"/>
    <n v="23.532608695652176"/>
    <x v="2"/>
    <x v="2"/>
  </r>
  <r>
    <x v="67"/>
    <x v="131"/>
    <n v="64.619565217391298"/>
    <x v="2"/>
    <x v="2"/>
  </r>
  <r>
    <x v="67"/>
    <x v="4"/>
    <n v="8.9673913043478262"/>
    <x v="2"/>
    <x v="2"/>
  </r>
  <r>
    <x v="68"/>
    <x v="127"/>
    <n v="5.1399200456881786"/>
    <x v="2"/>
    <x v="2"/>
  </r>
  <r>
    <x v="68"/>
    <x v="128"/>
    <n v="3.4837235865219873"/>
    <x v="2"/>
    <x v="2"/>
  </r>
  <r>
    <x v="68"/>
    <x v="129"/>
    <n v="1.8275271273557967"/>
    <x v="2"/>
    <x v="2"/>
  </r>
  <r>
    <x v="68"/>
    <x v="130"/>
    <n v="14.391776127926899"/>
    <x v="2"/>
    <x v="2"/>
  </r>
  <r>
    <x v="68"/>
    <x v="131"/>
    <n v="65.790976584808675"/>
    <x v="2"/>
    <x v="2"/>
  </r>
  <r>
    <x v="68"/>
    <x v="4"/>
    <n v="9.3660765276984588"/>
    <x v="2"/>
    <x v="2"/>
  </r>
  <r>
    <x v="69"/>
    <x v="127"/>
    <n v="3.6452665941240481"/>
    <x v="2"/>
    <x v="2"/>
  </r>
  <r>
    <x v="69"/>
    <x v="128"/>
    <n v="1.2513601741022851"/>
    <x v="2"/>
    <x v="2"/>
  </r>
  <r>
    <x v="69"/>
    <x v="129"/>
    <n v="0.70729053318824808"/>
    <x v="2"/>
    <x v="2"/>
  </r>
  <r>
    <x v="69"/>
    <x v="130"/>
    <n v="20.783460282916213"/>
    <x v="2"/>
    <x v="2"/>
  </r>
  <r>
    <x v="69"/>
    <x v="131"/>
    <n v="64.635473340587595"/>
    <x v="2"/>
    <x v="2"/>
  </r>
  <r>
    <x v="69"/>
    <x v="4"/>
    <n v="8.977149075081611"/>
    <x v="2"/>
    <x v="2"/>
  </r>
  <r>
    <x v="70"/>
    <x v="127"/>
    <n v="4.9463647199046488"/>
    <x v="2"/>
    <x v="2"/>
  </r>
  <r>
    <x v="70"/>
    <x v="128"/>
    <n v="1.1918951132300357"/>
    <x v="2"/>
    <x v="2"/>
  </r>
  <r>
    <x v="70"/>
    <x v="129"/>
    <n v="2.8605482717520858"/>
    <x v="2"/>
    <x v="2"/>
  </r>
  <r>
    <x v="70"/>
    <x v="130"/>
    <n v="16.924910607866508"/>
    <x v="2"/>
    <x v="2"/>
  </r>
  <r>
    <x v="70"/>
    <x v="131"/>
    <n v="65.196662693682953"/>
    <x v="2"/>
    <x v="2"/>
  </r>
  <r>
    <x v="70"/>
    <x v="4"/>
    <n v="8.8796185935637659"/>
    <x v="2"/>
    <x v="2"/>
  </r>
  <r>
    <x v="71"/>
    <x v="127"/>
    <n v="2.1739130434782608"/>
    <x v="2"/>
    <x v="2"/>
  </r>
  <r>
    <x v="71"/>
    <x v="128"/>
    <n v="0.81521739130434778"/>
    <x v="2"/>
    <x v="2"/>
  </r>
  <r>
    <x v="71"/>
    <x v="129"/>
    <n v="0.43478260869565216"/>
    <x v="2"/>
    <x v="2"/>
  </r>
  <r>
    <x v="71"/>
    <x v="130"/>
    <n v="22.989130434782609"/>
    <x v="2"/>
    <x v="2"/>
  </r>
  <r>
    <x v="71"/>
    <x v="131"/>
    <n v="64.619565217391298"/>
    <x v="2"/>
    <x v="2"/>
  </r>
  <r>
    <x v="71"/>
    <x v="4"/>
    <n v="8.9673913043478262"/>
    <x v="2"/>
    <x v="2"/>
  </r>
  <r>
    <x v="72"/>
    <x v="127"/>
    <n v="0.76086956521739135"/>
    <x v="2"/>
    <x v="2"/>
  </r>
  <r>
    <x v="72"/>
    <x v="128"/>
    <n v="0"/>
    <x v="2"/>
    <x v="2"/>
  </r>
  <r>
    <x v="72"/>
    <x v="129"/>
    <n v="0.38043478260869568"/>
    <x v="2"/>
    <x v="2"/>
  </r>
  <r>
    <x v="72"/>
    <x v="130"/>
    <n v="25.326086956521738"/>
    <x v="2"/>
    <x v="2"/>
  </r>
  <r>
    <x v="72"/>
    <x v="131"/>
    <n v="64.619565217391298"/>
    <x v="2"/>
    <x v="2"/>
  </r>
  <r>
    <x v="72"/>
    <x v="4"/>
    <n v="8.9673913043478262"/>
    <x v="2"/>
    <x v="2"/>
  </r>
  <r>
    <x v="67"/>
    <x v="127"/>
    <n v="16.760563380281692"/>
    <x v="3"/>
    <x v="2"/>
  </r>
  <r>
    <x v="67"/>
    <x v="128"/>
    <n v="5.070422535211268"/>
    <x v="3"/>
    <x v="2"/>
  </r>
  <r>
    <x v="67"/>
    <x v="129"/>
    <n v="4.3661971830985919"/>
    <x v="3"/>
    <x v="2"/>
  </r>
  <r>
    <x v="67"/>
    <x v="130"/>
    <n v="52.25352112676056"/>
    <x v="3"/>
    <x v="2"/>
  </r>
  <r>
    <x v="67"/>
    <x v="131"/>
    <n v="19.014084507042252"/>
    <x v="3"/>
    <x v="2"/>
  </r>
  <r>
    <x v="67"/>
    <x v="4"/>
    <n v="2.9577464788732395"/>
    <x v="3"/>
    <x v="2"/>
  </r>
  <r>
    <x v="68"/>
    <x v="127"/>
    <n v="27.99188640973631"/>
    <x v="3"/>
    <x v="2"/>
  </r>
  <r>
    <x v="68"/>
    <x v="128"/>
    <n v="10.953346855983773"/>
    <x v="3"/>
    <x v="2"/>
  </r>
  <r>
    <x v="68"/>
    <x v="129"/>
    <n v="2.2312373225152129"/>
    <x v="3"/>
    <x v="2"/>
  </r>
  <r>
    <x v="68"/>
    <x v="130"/>
    <n v="33.671399594320484"/>
    <x v="3"/>
    <x v="2"/>
  </r>
  <r>
    <x v="68"/>
    <x v="131"/>
    <n v="22.109533468559839"/>
    <x v="3"/>
    <x v="2"/>
  </r>
  <r>
    <x v="68"/>
    <x v="4"/>
    <n v="3.4482758620689653"/>
    <x v="3"/>
    <x v="2"/>
  </r>
  <r>
    <x v="69"/>
    <x v="127"/>
    <n v="20.310296191819464"/>
    <x v="3"/>
    <x v="2"/>
  </r>
  <r>
    <x v="69"/>
    <x v="128"/>
    <n v="5.7827926657263751"/>
    <x v="3"/>
    <x v="2"/>
  </r>
  <r>
    <x v="69"/>
    <x v="129"/>
    <n v="3.244005641748942"/>
    <x v="3"/>
    <x v="2"/>
  </r>
  <r>
    <x v="69"/>
    <x v="130"/>
    <n v="48.660084626234131"/>
    <x v="3"/>
    <x v="2"/>
  </r>
  <r>
    <x v="69"/>
    <x v="131"/>
    <n v="19.040902679830747"/>
    <x v="3"/>
    <x v="2"/>
  </r>
  <r>
    <x v="69"/>
    <x v="4"/>
    <n v="2.9619181946403383"/>
    <x v="3"/>
    <x v="2"/>
  </r>
  <r>
    <x v="70"/>
    <x v="127"/>
    <n v="22.754491017964071"/>
    <x v="3"/>
    <x v="2"/>
  </r>
  <r>
    <x v="70"/>
    <x v="128"/>
    <n v="11.22754491017964"/>
    <x v="3"/>
    <x v="2"/>
  </r>
  <r>
    <x v="70"/>
    <x v="129"/>
    <n v="3.2934131736526946"/>
    <x v="3"/>
    <x v="2"/>
  </r>
  <r>
    <x v="70"/>
    <x v="130"/>
    <n v="41.167664670658681"/>
    <x v="3"/>
    <x v="2"/>
  </r>
  <r>
    <x v="70"/>
    <x v="131"/>
    <n v="19.011976047904191"/>
    <x v="3"/>
    <x v="2"/>
  </r>
  <r>
    <x v="70"/>
    <x v="4"/>
    <n v="2.9940119760479043"/>
    <x v="3"/>
    <x v="2"/>
  </r>
  <r>
    <x v="71"/>
    <x v="127"/>
    <n v="22.535211267605632"/>
    <x v="3"/>
    <x v="2"/>
  </r>
  <r>
    <x v="71"/>
    <x v="128"/>
    <n v="8.4507042253521121"/>
    <x v="3"/>
    <x v="2"/>
  </r>
  <r>
    <x v="71"/>
    <x v="129"/>
    <n v="2.816901408450704"/>
    <x v="3"/>
    <x v="2"/>
  </r>
  <r>
    <x v="71"/>
    <x v="130"/>
    <n v="44.7887323943662"/>
    <x v="3"/>
    <x v="2"/>
  </r>
  <r>
    <x v="71"/>
    <x v="131"/>
    <n v="19.014084507042252"/>
    <x v="3"/>
    <x v="2"/>
  </r>
  <r>
    <x v="71"/>
    <x v="4"/>
    <n v="2.9577464788732395"/>
    <x v="3"/>
    <x v="2"/>
  </r>
  <r>
    <x v="72"/>
    <x v="127"/>
    <n v="5.915492957746479"/>
    <x v="3"/>
    <x v="2"/>
  </r>
  <r>
    <x v="72"/>
    <x v="128"/>
    <n v="0.56338028169014087"/>
    <x v="3"/>
    <x v="2"/>
  </r>
  <r>
    <x v="72"/>
    <x v="129"/>
    <n v="1.267605633802817"/>
    <x v="3"/>
    <x v="2"/>
  </r>
  <r>
    <x v="72"/>
    <x v="130"/>
    <n v="70.422535211267601"/>
    <x v="3"/>
    <x v="2"/>
  </r>
  <r>
    <x v="72"/>
    <x v="131"/>
    <n v="19.014084507042252"/>
    <x v="3"/>
    <x v="2"/>
  </r>
  <r>
    <x v="72"/>
    <x v="4"/>
    <n v="2.9577464788732395"/>
    <x v="3"/>
    <x v="2"/>
  </r>
  <r>
    <x v="67"/>
    <x v="127"/>
    <n v="5.6521739130434785"/>
    <x v="4"/>
    <x v="2"/>
  </r>
  <r>
    <x v="67"/>
    <x v="128"/>
    <n v="0.72463768115942029"/>
    <x v="4"/>
    <x v="2"/>
  </r>
  <r>
    <x v="67"/>
    <x v="129"/>
    <n v="2.1739130434782608"/>
    <x v="4"/>
    <x v="2"/>
  </r>
  <r>
    <x v="67"/>
    <x v="130"/>
    <n v="38.115942028985508"/>
    <x v="4"/>
    <x v="2"/>
  </r>
  <r>
    <x v="67"/>
    <x v="131"/>
    <n v="45.072463768115945"/>
    <x v="4"/>
    <x v="2"/>
  </r>
  <r>
    <x v="67"/>
    <x v="4"/>
    <n v="8.4057971014492754"/>
    <x v="4"/>
    <x v="2"/>
  </r>
  <r>
    <x v="68"/>
    <x v="127"/>
    <n v="12.328767123287671"/>
    <x v="4"/>
    <x v="2"/>
  </r>
  <r>
    <x v="68"/>
    <x v="128"/>
    <n v="5.1369863013698627"/>
    <x v="4"/>
    <x v="2"/>
  </r>
  <r>
    <x v="68"/>
    <x v="129"/>
    <n v="4.1095890410958908"/>
    <x v="4"/>
    <x v="2"/>
  </r>
  <r>
    <x v="68"/>
    <x v="130"/>
    <n v="24.143835616438356"/>
    <x v="4"/>
    <x v="2"/>
  </r>
  <r>
    <x v="68"/>
    <x v="131"/>
    <n v="45.719178082191782"/>
    <x v="4"/>
    <x v="2"/>
  </r>
  <r>
    <x v="68"/>
    <x v="4"/>
    <n v="8.5616438356164384"/>
    <x v="4"/>
    <x v="2"/>
  </r>
  <r>
    <x v="69"/>
    <x v="127"/>
    <n v="7.9710144927536231"/>
    <x v="4"/>
    <x v="2"/>
  </r>
  <r>
    <x v="69"/>
    <x v="128"/>
    <n v="1.0144927536231885"/>
    <x v="4"/>
    <x v="2"/>
  </r>
  <r>
    <x v="69"/>
    <x v="129"/>
    <n v="0.86956521739130432"/>
    <x v="4"/>
    <x v="2"/>
  </r>
  <r>
    <x v="69"/>
    <x v="130"/>
    <n v="36.811594202898547"/>
    <x v="4"/>
    <x v="2"/>
  </r>
  <r>
    <x v="69"/>
    <x v="131"/>
    <n v="45.072463768115945"/>
    <x v="4"/>
    <x v="2"/>
  </r>
  <r>
    <x v="69"/>
    <x v="4"/>
    <n v="8.4057971014492754"/>
    <x v="4"/>
    <x v="2"/>
  </r>
  <r>
    <x v="70"/>
    <x v="127"/>
    <n v="5.9180576631259481"/>
    <x v="4"/>
    <x v="2"/>
  </r>
  <r>
    <x v="70"/>
    <x v="128"/>
    <n v="0.91047040971168436"/>
    <x v="4"/>
    <x v="2"/>
  </r>
  <r>
    <x v="70"/>
    <x v="129"/>
    <n v="1.8209408194233687"/>
    <x v="4"/>
    <x v="2"/>
  </r>
  <r>
    <x v="70"/>
    <x v="130"/>
    <n v="37.177541729893775"/>
    <x v="4"/>
    <x v="2"/>
  </r>
  <r>
    <x v="70"/>
    <x v="131"/>
    <n v="45.827010622154781"/>
    <x v="4"/>
    <x v="2"/>
  </r>
  <r>
    <x v="70"/>
    <x v="4"/>
    <n v="8.3459787556904406"/>
    <x v="4"/>
    <x v="2"/>
  </r>
  <r>
    <x v="71"/>
    <x v="127"/>
    <n v="6.9565217391304346"/>
    <x v="4"/>
    <x v="2"/>
  </r>
  <r>
    <x v="71"/>
    <x v="128"/>
    <n v="1.7391304347826086"/>
    <x v="4"/>
    <x v="2"/>
  </r>
  <r>
    <x v="71"/>
    <x v="129"/>
    <n v="0.72463768115942029"/>
    <x v="4"/>
    <x v="2"/>
  </r>
  <r>
    <x v="71"/>
    <x v="130"/>
    <n v="37.246376811594203"/>
    <x v="4"/>
    <x v="2"/>
  </r>
  <r>
    <x v="71"/>
    <x v="131"/>
    <n v="45.072463768115945"/>
    <x v="4"/>
    <x v="2"/>
  </r>
  <r>
    <x v="71"/>
    <x v="4"/>
    <n v="8.4057971014492754"/>
    <x v="4"/>
    <x v="2"/>
  </r>
  <r>
    <x v="72"/>
    <x v="127"/>
    <n v="1.0144927536231885"/>
    <x v="4"/>
    <x v="2"/>
  </r>
  <r>
    <x v="72"/>
    <x v="128"/>
    <n v="0.14492753623188406"/>
    <x v="4"/>
    <x v="2"/>
  </r>
  <r>
    <x v="72"/>
    <x v="129"/>
    <n v="0.72463768115942029"/>
    <x v="4"/>
    <x v="2"/>
  </r>
  <r>
    <x v="72"/>
    <x v="130"/>
    <n v="44.637681159420289"/>
    <x v="4"/>
    <x v="2"/>
  </r>
  <r>
    <x v="72"/>
    <x v="131"/>
    <n v="45.072463768115945"/>
    <x v="4"/>
    <x v="2"/>
  </r>
  <r>
    <x v="72"/>
    <x v="4"/>
    <n v="8.4057971014492754"/>
    <x v="4"/>
    <x v="2"/>
  </r>
  <r>
    <x v="67"/>
    <x v="127"/>
    <n v="8.7179487179487172"/>
    <x v="5"/>
    <x v="2"/>
  </r>
  <r>
    <x v="67"/>
    <x v="128"/>
    <n v="1.0256410256410255"/>
    <x v="5"/>
    <x v="2"/>
  </r>
  <r>
    <x v="67"/>
    <x v="129"/>
    <n v="4.615384615384615"/>
    <x v="5"/>
    <x v="2"/>
  </r>
  <r>
    <x v="67"/>
    <x v="130"/>
    <n v="38.46153846153846"/>
    <x v="5"/>
    <x v="2"/>
  </r>
  <r>
    <x v="67"/>
    <x v="131"/>
    <n v="40.512820512820511"/>
    <x v="5"/>
    <x v="2"/>
  </r>
  <r>
    <x v="67"/>
    <x v="4"/>
    <n v="7.1794871794871797"/>
    <x v="5"/>
    <x v="2"/>
  </r>
  <r>
    <x v="68"/>
    <x v="127"/>
    <n v="16.428571428571427"/>
    <x v="5"/>
    <x v="2"/>
  </r>
  <r>
    <x v="68"/>
    <x v="128"/>
    <n v="6.4285714285714288"/>
    <x v="5"/>
    <x v="2"/>
  </r>
  <r>
    <x v="68"/>
    <x v="129"/>
    <n v="6.4285714285714288"/>
    <x v="5"/>
    <x v="2"/>
  </r>
  <r>
    <x v="68"/>
    <x v="130"/>
    <n v="23.571428571428573"/>
    <x v="5"/>
    <x v="2"/>
  </r>
  <r>
    <x v="68"/>
    <x v="131"/>
    <n v="38.571428571428569"/>
    <x v="5"/>
    <x v="2"/>
  </r>
  <r>
    <x v="68"/>
    <x v="4"/>
    <n v="8.5714285714285712"/>
    <x v="5"/>
    <x v="2"/>
  </r>
  <r>
    <x v="69"/>
    <x v="127"/>
    <n v="7.1794871794871797"/>
    <x v="5"/>
    <x v="2"/>
  </r>
  <r>
    <x v="69"/>
    <x v="128"/>
    <n v="0.51282051282051277"/>
    <x v="5"/>
    <x v="2"/>
  </r>
  <r>
    <x v="69"/>
    <x v="129"/>
    <n v="1.0256410256410255"/>
    <x v="5"/>
    <x v="2"/>
  </r>
  <r>
    <x v="69"/>
    <x v="130"/>
    <n v="44.102564102564102"/>
    <x v="5"/>
    <x v="2"/>
  </r>
  <r>
    <x v="69"/>
    <x v="131"/>
    <n v="40.512820512820511"/>
    <x v="5"/>
    <x v="2"/>
  </r>
  <r>
    <x v="69"/>
    <x v="4"/>
    <n v="7.1794871794871797"/>
    <x v="5"/>
    <x v="2"/>
  </r>
  <r>
    <x v="70"/>
    <x v="127"/>
    <n v="5.2910052910052912"/>
    <x v="5"/>
    <x v="2"/>
  </r>
  <r>
    <x v="70"/>
    <x v="128"/>
    <n v="1.5873015873015872"/>
    <x v="5"/>
    <x v="2"/>
  </r>
  <r>
    <x v="70"/>
    <x v="129"/>
    <n v="0.52910052910052907"/>
    <x v="5"/>
    <x v="2"/>
  </r>
  <r>
    <x v="70"/>
    <x v="130"/>
    <n v="44.973544973544975"/>
    <x v="5"/>
    <x v="2"/>
  </r>
  <r>
    <x v="70"/>
    <x v="131"/>
    <n v="40.74074074074074"/>
    <x v="5"/>
    <x v="2"/>
  </r>
  <r>
    <x v="70"/>
    <x v="4"/>
    <n v="6.8783068783068781"/>
    <x v="5"/>
    <x v="2"/>
  </r>
  <r>
    <x v="71"/>
    <x v="127"/>
    <n v="6.1538461538461542"/>
    <x v="5"/>
    <x v="2"/>
  </r>
  <r>
    <x v="71"/>
    <x v="128"/>
    <n v="1.0256410256410255"/>
    <x v="5"/>
    <x v="2"/>
  </r>
  <r>
    <x v="71"/>
    <x v="129"/>
    <n v="0.51282051282051277"/>
    <x v="5"/>
    <x v="2"/>
  </r>
  <r>
    <x v="71"/>
    <x v="130"/>
    <n v="44.615384615384613"/>
    <x v="5"/>
    <x v="2"/>
  </r>
  <r>
    <x v="71"/>
    <x v="131"/>
    <n v="40.512820512820511"/>
    <x v="5"/>
    <x v="2"/>
  </r>
  <r>
    <x v="71"/>
    <x v="4"/>
    <n v="7.1794871794871797"/>
    <x v="5"/>
    <x v="2"/>
  </r>
  <r>
    <x v="72"/>
    <x v="127"/>
    <n v="0"/>
    <x v="5"/>
    <x v="2"/>
  </r>
  <r>
    <x v="72"/>
    <x v="128"/>
    <n v="0.51282051282051277"/>
    <x v="5"/>
    <x v="2"/>
  </r>
  <r>
    <x v="72"/>
    <x v="129"/>
    <n v="0"/>
    <x v="5"/>
    <x v="2"/>
  </r>
  <r>
    <x v="72"/>
    <x v="130"/>
    <n v="51.794871794871796"/>
    <x v="5"/>
    <x v="2"/>
  </r>
  <r>
    <x v="72"/>
    <x v="131"/>
    <n v="40.512820512820511"/>
    <x v="5"/>
    <x v="2"/>
  </r>
  <r>
    <x v="72"/>
    <x v="4"/>
    <n v="7.1794871794871797"/>
    <x v="5"/>
    <x v="2"/>
  </r>
  <r>
    <x v="67"/>
    <x v="127"/>
    <n v="1.6528925619834711"/>
    <x v="6"/>
    <x v="2"/>
  </r>
  <r>
    <x v="67"/>
    <x v="128"/>
    <n v="0.82644628099173556"/>
    <x v="6"/>
    <x v="2"/>
  </r>
  <r>
    <x v="67"/>
    <x v="129"/>
    <n v="2.4793388429752068"/>
    <x v="6"/>
    <x v="2"/>
  </r>
  <r>
    <x v="67"/>
    <x v="130"/>
    <n v="33.057851239669418"/>
    <x v="6"/>
    <x v="2"/>
  </r>
  <r>
    <x v="67"/>
    <x v="131"/>
    <n v="52.066115702479337"/>
    <x v="6"/>
    <x v="2"/>
  </r>
  <r>
    <x v="67"/>
    <x v="4"/>
    <n v="9.9173553719008272"/>
    <x v="6"/>
    <x v="2"/>
  </r>
  <r>
    <x v="68"/>
    <x v="127"/>
    <n v="7.2072072072072073"/>
    <x v="6"/>
    <x v="2"/>
  </r>
  <r>
    <x v="68"/>
    <x v="128"/>
    <n v="5.4054054054054053"/>
    <x v="6"/>
    <x v="2"/>
  </r>
  <r>
    <x v="68"/>
    <x v="129"/>
    <n v="2.7027027027027026"/>
    <x v="6"/>
    <x v="2"/>
  </r>
  <r>
    <x v="68"/>
    <x v="130"/>
    <n v="21.621621621621621"/>
    <x v="6"/>
    <x v="2"/>
  </r>
  <r>
    <x v="68"/>
    <x v="131"/>
    <n v="52.252252252252255"/>
    <x v="6"/>
    <x v="2"/>
  </r>
  <r>
    <x v="68"/>
    <x v="4"/>
    <n v="10.810810810810811"/>
    <x v="6"/>
    <x v="2"/>
  </r>
  <r>
    <x v="69"/>
    <x v="127"/>
    <n v="2.4793388429752068"/>
    <x v="6"/>
    <x v="2"/>
  </r>
  <r>
    <x v="69"/>
    <x v="128"/>
    <n v="1.6528925619834711"/>
    <x v="6"/>
    <x v="2"/>
  </r>
  <r>
    <x v="69"/>
    <x v="129"/>
    <n v="1.6528925619834711"/>
    <x v="6"/>
    <x v="2"/>
  </r>
  <r>
    <x v="69"/>
    <x v="130"/>
    <n v="32.231404958677686"/>
    <x v="6"/>
    <x v="2"/>
  </r>
  <r>
    <x v="69"/>
    <x v="131"/>
    <n v="52.066115702479337"/>
    <x v="6"/>
    <x v="2"/>
  </r>
  <r>
    <x v="69"/>
    <x v="4"/>
    <n v="9.9173553719008272"/>
    <x v="6"/>
    <x v="2"/>
  </r>
  <r>
    <x v="70"/>
    <x v="127"/>
    <n v="2.5862068965517242"/>
    <x v="6"/>
    <x v="2"/>
  </r>
  <r>
    <x v="70"/>
    <x v="128"/>
    <n v="0"/>
    <x v="6"/>
    <x v="2"/>
  </r>
  <r>
    <x v="70"/>
    <x v="129"/>
    <n v="1.7241379310344827"/>
    <x v="6"/>
    <x v="2"/>
  </r>
  <r>
    <x v="70"/>
    <x v="130"/>
    <n v="34.482758620689658"/>
    <x v="6"/>
    <x v="2"/>
  </r>
  <r>
    <x v="70"/>
    <x v="131"/>
    <n v="51.724137931034484"/>
    <x v="6"/>
    <x v="2"/>
  </r>
  <r>
    <x v="70"/>
    <x v="4"/>
    <n v="9.4827586206896548"/>
    <x v="6"/>
    <x v="2"/>
  </r>
  <r>
    <x v="71"/>
    <x v="127"/>
    <n v="4.1322314049586772"/>
    <x v="6"/>
    <x v="2"/>
  </r>
  <r>
    <x v="71"/>
    <x v="128"/>
    <n v="1.6528925619834711"/>
    <x v="6"/>
    <x v="2"/>
  </r>
  <r>
    <x v="71"/>
    <x v="129"/>
    <n v="0.82644628099173556"/>
    <x v="6"/>
    <x v="2"/>
  </r>
  <r>
    <x v="71"/>
    <x v="130"/>
    <n v="32.231404958677686"/>
    <x v="6"/>
    <x v="2"/>
  </r>
  <r>
    <x v="71"/>
    <x v="131"/>
    <n v="52.066115702479337"/>
    <x v="6"/>
    <x v="2"/>
  </r>
  <r>
    <x v="71"/>
    <x v="4"/>
    <n v="9.9173553719008272"/>
    <x v="6"/>
    <x v="2"/>
  </r>
  <r>
    <x v="72"/>
    <x v="127"/>
    <n v="0"/>
    <x v="6"/>
    <x v="2"/>
  </r>
  <r>
    <x v="72"/>
    <x v="128"/>
    <n v="0"/>
    <x v="6"/>
    <x v="2"/>
  </r>
  <r>
    <x v="72"/>
    <x v="129"/>
    <n v="0"/>
    <x v="6"/>
    <x v="2"/>
  </r>
  <r>
    <x v="72"/>
    <x v="130"/>
    <n v="38.016528925619838"/>
    <x v="6"/>
    <x v="2"/>
  </r>
  <r>
    <x v="72"/>
    <x v="131"/>
    <n v="52.066115702479337"/>
    <x v="6"/>
    <x v="2"/>
  </r>
  <r>
    <x v="72"/>
    <x v="4"/>
    <n v="9.9173553719008272"/>
    <x v="6"/>
    <x v="2"/>
  </r>
  <r>
    <x v="67"/>
    <x v="127"/>
    <n v="4.9751243781094523"/>
    <x v="7"/>
    <x v="2"/>
  </r>
  <r>
    <x v="67"/>
    <x v="128"/>
    <n v="0.99502487562189057"/>
    <x v="7"/>
    <x v="2"/>
  </r>
  <r>
    <x v="67"/>
    <x v="129"/>
    <n v="1.4925373134328359"/>
    <x v="7"/>
    <x v="2"/>
  </r>
  <r>
    <x v="67"/>
    <x v="130"/>
    <n v="33.830845771144276"/>
    <x v="7"/>
    <x v="2"/>
  </r>
  <r>
    <x v="67"/>
    <x v="131"/>
    <n v="49.75124378109453"/>
    <x v="7"/>
    <x v="2"/>
  </r>
  <r>
    <x v="67"/>
    <x v="4"/>
    <n v="8.9552238805970141"/>
    <x v="7"/>
    <x v="2"/>
  </r>
  <r>
    <x v="68"/>
    <x v="127"/>
    <n v="10.982658959537572"/>
    <x v="7"/>
    <x v="2"/>
  </r>
  <r>
    <x v="68"/>
    <x v="128"/>
    <n v="4.0462427745664744"/>
    <x v="7"/>
    <x v="2"/>
  </r>
  <r>
    <x v="68"/>
    <x v="129"/>
    <n v="4.6242774566473992"/>
    <x v="7"/>
    <x v="2"/>
  </r>
  <r>
    <x v="68"/>
    <x v="130"/>
    <n v="21.965317919075144"/>
    <x v="7"/>
    <x v="2"/>
  </r>
  <r>
    <x v="68"/>
    <x v="131"/>
    <n v="50.867052023121389"/>
    <x v="7"/>
    <x v="2"/>
  </r>
  <r>
    <x v="68"/>
    <x v="4"/>
    <n v="7.5144508670520231"/>
    <x v="7"/>
    <x v="2"/>
  </r>
  <r>
    <x v="69"/>
    <x v="127"/>
    <n v="9.4527363184079594"/>
    <x v="7"/>
    <x v="2"/>
  </r>
  <r>
    <x v="69"/>
    <x v="128"/>
    <n v="0.99502487562189057"/>
    <x v="7"/>
    <x v="2"/>
  </r>
  <r>
    <x v="69"/>
    <x v="129"/>
    <n v="0.99502487562189057"/>
    <x v="7"/>
    <x v="2"/>
  </r>
  <r>
    <x v="69"/>
    <x v="130"/>
    <n v="29.850746268656717"/>
    <x v="7"/>
    <x v="2"/>
  </r>
  <r>
    <x v="69"/>
    <x v="131"/>
    <n v="49.75124378109453"/>
    <x v="7"/>
    <x v="2"/>
  </r>
  <r>
    <x v="69"/>
    <x v="4"/>
    <n v="8.9552238805970141"/>
    <x v="7"/>
    <x v="2"/>
  </r>
  <r>
    <x v="70"/>
    <x v="127"/>
    <n v="5.6122448979591839"/>
    <x v="7"/>
    <x v="2"/>
  </r>
  <r>
    <x v="70"/>
    <x v="128"/>
    <n v="1.0204081632653061"/>
    <x v="7"/>
    <x v="2"/>
  </r>
  <r>
    <x v="70"/>
    <x v="129"/>
    <n v="3.5714285714285716"/>
    <x v="7"/>
    <x v="2"/>
  </r>
  <r>
    <x v="70"/>
    <x v="130"/>
    <n v="31.122448979591837"/>
    <x v="7"/>
    <x v="2"/>
  </r>
  <r>
    <x v="70"/>
    <x v="131"/>
    <n v="49.489795918367349"/>
    <x v="7"/>
    <x v="2"/>
  </r>
  <r>
    <x v="70"/>
    <x v="4"/>
    <n v="9.183673469387756"/>
    <x v="7"/>
    <x v="2"/>
  </r>
  <r>
    <x v="71"/>
    <x v="127"/>
    <n v="5.9701492537313436"/>
    <x v="7"/>
    <x v="2"/>
  </r>
  <r>
    <x v="71"/>
    <x v="128"/>
    <n v="0.99502487562189057"/>
    <x v="7"/>
    <x v="2"/>
  </r>
  <r>
    <x v="71"/>
    <x v="129"/>
    <n v="0.99502487562189057"/>
    <x v="7"/>
    <x v="2"/>
  </r>
  <r>
    <x v="71"/>
    <x v="130"/>
    <n v="33.333333333333336"/>
    <x v="7"/>
    <x v="2"/>
  </r>
  <r>
    <x v="71"/>
    <x v="131"/>
    <n v="49.75124378109453"/>
    <x v="7"/>
    <x v="2"/>
  </r>
  <r>
    <x v="71"/>
    <x v="4"/>
    <n v="8.9552238805970141"/>
    <x v="7"/>
    <x v="2"/>
  </r>
  <r>
    <x v="72"/>
    <x v="127"/>
    <n v="1.4925373134328359"/>
    <x v="7"/>
    <x v="2"/>
  </r>
  <r>
    <x v="72"/>
    <x v="128"/>
    <n v="0"/>
    <x v="7"/>
    <x v="2"/>
  </r>
  <r>
    <x v="72"/>
    <x v="129"/>
    <n v="1.4925373134328359"/>
    <x v="7"/>
    <x v="2"/>
  </r>
  <r>
    <x v="72"/>
    <x v="130"/>
    <n v="38.308457711442784"/>
    <x v="7"/>
    <x v="2"/>
  </r>
  <r>
    <x v="72"/>
    <x v="131"/>
    <n v="49.75124378109453"/>
    <x v="7"/>
    <x v="2"/>
  </r>
  <r>
    <x v="72"/>
    <x v="4"/>
    <n v="8.9552238805970141"/>
    <x v="7"/>
    <x v="2"/>
  </r>
  <r>
    <x v="67"/>
    <x v="127"/>
    <n v="5.7803468208092488"/>
    <x v="8"/>
    <x v="2"/>
  </r>
  <r>
    <x v="67"/>
    <x v="128"/>
    <n v="0"/>
    <x v="8"/>
    <x v="2"/>
  </r>
  <r>
    <x v="67"/>
    <x v="129"/>
    <n v="0"/>
    <x v="8"/>
    <x v="2"/>
  </r>
  <r>
    <x v="67"/>
    <x v="130"/>
    <n v="46.24277456647399"/>
    <x v="8"/>
    <x v="2"/>
  </r>
  <r>
    <x v="67"/>
    <x v="131"/>
    <n v="39.884393063583815"/>
    <x v="8"/>
    <x v="2"/>
  </r>
  <r>
    <x v="67"/>
    <x v="4"/>
    <n v="8.0924855491329488"/>
    <x v="8"/>
    <x v="2"/>
  </r>
  <r>
    <x v="68"/>
    <x v="127"/>
    <n v="13.75"/>
    <x v="8"/>
    <x v="2"/>
  </r>
  <r>
    <x v="68"/>
    <x v="128"/>
    <n v="5"/>
    <x v="8"/>
    <x v="2"/>
  </r>
  <r>
    <x v="68"/>
    <x v="129"/>
    <n v="2.5"/>
    <x v="8"/>
    <x v="2"/>
  </r>
  <r>
    <x v="68"/>
    <x v="130"/>
    <n v="28.75"/>
    <x v="8"/>
    <x v="2"/>
  </r>
  <r>
    <x v="68"/>
    <x v="131"/>
    <n v="41.875"/>
    <x v="8"/>
    <x v="2"/>
  </r>
  <r>
    <x v="68"/>
    <x v="4"/>
    <n v="8.125"/>
    <x v="8"/>
    <x v="2"/>
  </r>
  <r>
    <x v="69"/>
    <x v="127"/>
    <n v="10.982658959537572"/>
    <x v="8"/>
    <x v="2"/>
  </r>
  <r>
    <x v="69"/>
    <x v="128"/>
    <n v="1.1560693641618498"/>
    <x v="8"/>
    <x v="2"/>
  </r>
  <r>
    <x v="69"/>
    <x v="129"/>
    <n v="0"/>
    <x v="8"/>
    <x v="2"/>
  </r>
  <r>
    <x v="69"/>
    <x v="130"/>
    <n v="39.884393063583815"/>
    <x v="8"/>
    <x v="2"/>
  </r>
  <r>
    <x v="69"/>
    <x v="131"/>
    <n v="39.884393063583815"/>
    <x v="8"/>
    <x v="2"/>
  </r>
  <r>
    <x v="69"/>
    <x v="4"/>
    <n v="8.0924855491329488"/>
    <x v="8"/>
    <x v="2"/>
  </r>
  <r>
    <x v="70"/>
    <x v="127"/>
    <n v="9.4936708860759502"/>
    <x v="8"/>
    <x v="2"/>
  </r>
  <r>
    <x v="70"/>
    <x v="128"/>
    <n v="0.63291139240506333"/>
    <x v="8"/>
    <x v="2"/>
  </r>
  <r>
    <x v="70"/>
    <x v="129"/>
    <n v="1.2658227848101267"/>
    <x v="8"/>
    <x v="2"/>
  </r>
  <r>
    <x v="70"/>
    <x v="130"/>
    <n v="37.341772151898731"/>
    <x v="8"/>
    <x v="2"/>
  </r>
  <r>
    <x v="70"/>
    <x v="131"/>
    <n v="43.037974683544306"/>
    <x v="8"/>
    <x v="2"/>
  </r>
  <r>
    <x v="70"/>
    <x v="4"/>
    <n v="8.2278481012658222"/>
    <x v="8"/>
    <x v="2"/>
  </r>
  <r>
    <x v="71"/>
    <x v="127"/>
    <n v="10.982658959537572"/>
    <x v="8"/>
    <x v="2"/>
  </r>
  <r>
    <x v="71"/>
    <x v="128"/>
    <n v="3.4682080924855492"/>
    <x v="8"/>
    <x v="2"/>
  </r>
  <r>
    <x v="71"/>
    <x v="129"/>
    <n v="0.5780346820809249"/>
    <x v="8"/>
    <x v="2"/>
  </r>
  <r>
    <x v="71"/>
    <x v="130"/>
    <n v="36.994219653179194"/>
    <x v="8"/>
    <x v="2"/>
  </r>
  <r>
    <x v="71"/>
    <x v="131"/>
    <n v="39.884393063583815"/>
    <x v="8"/>
    <x v="2"/>
  </r>
  <r>
    <x v="71"/>
    <x v="4"/>
    <n v="8.0924855491329488"/>
    <x v="8"/>
    <x v="2"/>
  </r>
  <r>
    <x v="72"/>
    <x v="127"/>
    <n v="2.3121387283236996"/>
    <x v="8"/>
    <x v="2"/>
  </r>
  <r>
    <x v="72"/>
    <x v="128"/>
    <n v="0"/>
    <x v="8"/>
    <x v="2"/>
  </r>
  <r>
    <x v="72"/>
    <x v="129"/>
    <n v="1.1560693641618498"/>
    <x v="8"/>
    <x v="2"/>
  </r>
  <r>
    <x v="72"/>
    <x v="130"/>
    <n v="48.554913294797686"/>
    <x v="8"/>
    <x v="2"/>
  </r>
  <r>
    <x v="72"/>
    <x v="131"/>
    <n v="39.884393063583815"/>
    <x v="8"/>
    <x v="2"/>
  </r>
  <r>
    <x v="72"/>
    <x v="4"/>
    <n v="8.0924855491329488"/>
    <x v="8"/>
    <x v="2"/>
  </r>
  <r>
    <x v="67"/>
    <x v="127"/>
    <n v="5"/>
    <x v="9"/>
    <x v="2"/>
  </r>
  <r>
    <x v="67"/>
    <x v="128"/>
    <n v="1.6666666666666667"/>
    <x v="9"/>
    <x v="2"/>
  </r>
  <r>
    <x v="67"/>
    <x v="129"/>
    <n v="1.1111111111111112"/>
    <x v="9"/>
    <x v="2"/>
  </r>
  <r>
    <x v="67"/>
    <x v="130"/>
    <n v="51.666666666666664"/>
    <x v="9"/>
    <x v="2"/>
  </r>
  <r>
    <x v="67"/>
    <x v="131"/>
    <n v="34.444444444444443"/>
    <x v="9"/>
    <x v="2"/>
  </r>
  <r>
    <x v="67"/>
    <x v="4"/>
    <n v="6.1111111111111107"/>
    <x v="9"/>
    <x v="2"/>
  </r>
  <r>
    <x v="68"/>
    <x v="127"/>
    <n v="17.977528089887642"/>
    <x v="9"/>
    <x v="2"/>
  </r>
  <r>
    <x v="68"/>
    <x v="128"/>
    <n v="6.1797752808988768"/>
    <x v="9"/>
    <x v="2"/>
  </r>
  <r>
    <x v="68"/>
    <x v="129"/>
    <n v="2.2471910112359552"/>
    <x v="9"/>
    <x v="2"/>
  </r>
  <r>
    <x v="68"/>
    <x v="130"/>
    <n v="32.584269662921351"/>
    <x v="9"/>
    <x v="2"/>
  </r>
  <r>
    <x v="68"/>
    <x v="131"/>
    <n v="34.831460674157306"/>
    <x v="9"/>
    <x v="2"/>
  </r>
  <r>
    <x v="68"/>
    <x v="4"/>
    <n v="6.1797752808988768"/>
    <x v="9"/>
    <x v="2"/>
  </r>
  <r>
    <x v="69"/>
    <x v="127"/>
    <n v="9.3922651933701662"/>
    <x v="9"/>
    <x v="2"/>
  </r>
  <r>
    <x v="69"/>
    <x v="128"/>
    <n v="2.2099447513812156"/>
    <x v="9"/>
    <x v="2"/>
  </r>
  <r>
    <x v="69"/>
    <x v="129"/>
    <n v="0.5524861878453039"/>
    <x v="9"/>
    <x v="2"/>
  </r>
  <r>
    <x v="69"/>
    <x v="130"/>
    <n v="47.513812154696133"/>
    <x v="9"/>
    <x v="2"/>
  </r>
  <r>
    <x v="69"/>
    <x v="131"/>
    <n v="34.254143646408842"/>
    <x v="9"/>
    <x v="2"/>
  </r>
  <r>
    <x v="69"/>
    <x v="4"/>
    <n v="6.0773480662983426"/>
    <x v="9"/>
    <x v="2"/>
  </r>
  <r>
    <x v="70"/>
    <x v="127"/>
    <n v="12.359550561797754"/>
    <x v="9"/>
    <x v="2"/>
  </r>
  <r>
    <x v="70"/>
    <x v="128"/>
    <n v="10.674157303370787"/>
    <x v="9"/>
    <x v="2"/>
  </r>
  <r>
    <x v="70"/>
    <x v="129"/>
    <n v="2.2471910112359552"/>
    <x v="9"/>
    <x v="2"/>
  </r>
  <r>
    <x v="70"/>
    <x v="130"/>
    <n v="34.269662921348313"/>
    <x v="9"/>
    <x v="2"/>
  </r>
  <r>
    <x v="70"/>
    <x v="131"/>
    <n v="34.269662921348313"/>
    <x v="9"/>
    <x v="2"/>
  </r>
  <r>
    <x v="70"/>
    <x v="4"/>
    <n v="6.1797752808988768"/>
    <x v="9"/>
    <x v="2"/>
  </r>
  <r>
    <x v="71"/>
    <x v="127"/>
    <n v="10.497237569060774"/>
    <x v="9"/>
    <x v="2"/>
  </r>
  <r>
    <x v="71"/>
    <x v="128"/>
    <n v="4.972375690607735"/>
    <x v="9"/>
    <x v="2"/>
  </r>
  <r>
    <x v="71"/>
    <x v="129"/>
    <n v="1.1049723756906078"/>
    <x v="9"/>
    <x v="2"/>
  </r>
  <r>
    <x v="71"/>
    <x v="130"/>
    <n v="43.093922651933703"/>
    <x v="9"/>
    <x v="2"/>
  </r>
  <r>
    <x v="71"/>
    <x v="131"/>
    <n v="34.254143646408842"/>
    <x v="9"/>
    <x v="2"/>
  </r>
  <r>
    <x v="71"/>
    <x v="4"/>
    <n v="6.0773480662983426"/>
    <x v="9"/>
    <x v="2"/>
  </r>
  <r>
    <x v="72"/>
    <x v="127"/>
    <n v="2.7624309392265194"/>
    <x v="9"/>
    <x v="2"/>
  </r>
  <r>
    <x v="72"/>
    <x v="128"/>
    <n v="0"/>
    <x v="9"/>
    <x v="2"/>
  </r>
  <r>
    <x v="72"/>
    <x v="129"/>
    <n v="1.6574585635359116"/>
    <x v="9"/>
    <x v="2"/>
  </r>
  <r>
    <x v="72"/>
    <x v="130"/>
    <n v="55.248618784530386"/>
    <x v="9"/>
    <x v="2"/>
  </r>
  <r>
    <x v="72"/>
    <x v="131"/>
    <n v="34.254143646408842"/>
    <x v="9"/>
    <x v="2"/>
  </r>
  <r>
    <x v="72"/>
    <x v="4"/>
    <n v="6.0773480662983426"/>
    <x v="9"/>
    <x v="2"/>
  </r>
  <r>
    <x v="67"/>
    <x v="127"/>
    <n v="20.27027027027027"/>
    <x v="10"/>
    <x v="2"/>
  </r>
  <r>
    <x v="67"/>
    <x v="128"/>
    <n v="6.756756756756757"/>
    <x v="10"/>
    <x v="2"/>
  </r>
  <r>
    <x v="67"/>
    <x v="129"/>
    <n v="3.3783783783783785"/>
    <x v="10"/>
    <x v="2"/>
  </r>
  <r>
    <x v="67"/>
    <x v="130"/>
    <n v="47.297297297297298"/>
    <x v="10"/>
    <x v="2"/>
  </r>
  <r>
    <x v="67"/>
    <x v="131"/>
    <n v="20.945945945945947"/>
    <x v="10"/>
    <x v="2"/>
  </r>
  <r>
    <x v="67"/>
    <x v="4"/>
    <n v="1.3513513513513513"/>
    <x v="10"/>
    <x v="2"/>
  </r>
  <r>
    <x v="68"/>
    <x v="127"/>
    <n v="37.226277372262771"/>
    <x v="10"/>
    <x v="2"/>
  </r>
  <r>
    <x v="68"/>
    <x v="128"/>
    <n v="8.7591240875912408"/>
    <x v="10"/>
    <x v="2"/>
  </r>
  <r>
    <x v="68"/>
    <x v="129"/>
    <n v="3.6496350364963503"/>
    <x v="10"/>
    <x v="2"/>
  </r>
  <r>
    <x v="68"/>
    <x v="130"/>
    <n v="27.737226277372262"/>
    <x v="10"/>
    <x v="2"/>
  </r>
  <r>
    <x v="68"/>
    <x v="131"/>
    <n v="21.167883211678831"/>
    <x v="10"/>
    <x v="2"/>
  </r>
  <r>
    <x v="68"/>
    <x v="4"/>
    <n v="1.4598540145985401"/>
    <x v="10"/>
    <x v="2"/>
  </r>
  <r>
    <x v="69"/>
    <x v="127"/>
    <n v="32.214765100671144"/>
    <x v="10"/>
    <x v="2"/>
  </r>
  <r>
    <x v="69"/>
    <x v="128"/>
    <n v="9.3959731543624159"/>
    <x v="10"/>
    <x v="2"/>
  </r>
  <r>
    <x v="69"/>
    <x v="129"/>
    <n v="3.3557046979865772"/>
    <x v="10"/>
    <x v="2"/>
  </r>
  <r>
    <x v="69"/>
    <x v="130"/>
    <n v="32.885906040268459"/>
    <x v="10"/>
    <x v="2"/>
  </r>
  <r>
    <x v="69"/>
    <x v="131"/>
    <n v="20.80536912751678"/>
    <x v="10"/>
    <x v="2"/>
  </r>
  <r>
    <x v="69"/>
    <x v="4"/>
    <n v="1.3422818791946309"/>
    <x v="10"/>
    <x v="2"/>
  </r>
  <r>
    <x v="70"/>
    <x v="127"/>
    <n v="38.059701492537314"/>
    <x v="10"/>
    <x v="2"/>
  </r>
  <r>
    <x v="70"/>
    <x v="128"/>
    <n v="8.2089552238805972"/>
    <x v="10"/>
    <x v="2"/>
  </r>
  <r>
    <x v="70"/>
    <x v="129"/>
    <n v="2.2388059701492535"/>
    <x v="10"/>
    <x v="2"/>
  </r>
  <r>
    <x v="70"/>
    <x v="130"/>
    <n v="29.104477611940297"/>
    <x v="10"/>
    <x v="2"/>
  </r>
  <r>
    <x v="70"/>
    <x v="131"/>
    <n v="21.64179104477612"/>
    <x v="10"/>
    <x v="2"/>
  </r>
  <r>
    <x v="70"/>
    <x v="4"/>
    <n v="1.4925373134328359"/>
    <x v="10"/>
    <x v="2"/>
  </r>
  <r>
    <x v="71"/>
    <x v="127"/>
    <n v="26.174496644295303"/>
    <x v="10"/>
    <x v="2"/>
  </r>
  <r>
    <x v="71"/>
    <x v="128"/>
    <n v="6.0402684563758386"/>
    <x v="10"/>
    <x v="2"/>
  </r>
  <r>
    <x v="71"/>
    <x v="129"/>
    <n v="0.67114093959731547"/>
    <x v="10"/>
    <x v="2"/>
  </r>
  <r>
    <x v="71"/>
    <x v="130"/>
    <n v="44.966442953020135"/>
    <x v="10"/>
    <x v="2"/>
  </r>
  <r>
    <x v="71"/>
    <x v="131"/>
    <n v="20.80536912751678"/>
    <x v="10"/>
    <x v="2"/>
  </r>
  <r>
    <x v="71"/>
    <x v="4"/>
    <n v="1.3422818791946309"/>
    <x v="10"/>
    <x v="2"/>
  </r>
  <r>
    <x v="72"/>
    <x v="127"/>
    <n v="7.3825503355704694"/>
    <x v="10"/>
    <x v="2"/>
  </r>
  <r>
    <x v="72"/>
    <x v="128"/>
    <n v="0.67114093959731547"/>
    <x v="10"/>
    <x v="2"/>
  </r>
  <r>
    <x v="72"/>
    <x v="129"/>
    <n v="0.67114093959731547"/>
    <x v="10"/>
    <x v="2"/>
  </r>
  <r>
    <x v="72"/>
    <x v="130"/>
    <n v="69.127516778523486"/>
    <x v="10"/>
    <x v="2"/>
  </r>
  <r>
    <x v="72"/>
    <x v="131"/>
    <n v="20.80536912751678"/>
    <x v="10"/>
    <x v="2"/>
  </r>
  <r>
    <x v="72"/>
    <x v="4"/>
    <n v="1.3422818791946309"/>
    <x v="10"/>
    <x v="2"/>
  </r>
  <r>
    <x v="67"/>
    <x v="127"/>
    <n v="8.724832214765101"/>
    <x v="11"/>
    <x v="2"/>
  </r>
  <r>
    <x v="67"/>
    <x v="128"/>
    <n v="2.0134228187919465"/>
    <x v="11"/>
    <x v="2"/>
  </r>
  <r>
    <x v="67"/>
    <x v="129"/>
    <n v="0.67114093959731547"/>
    <x v="11"/>
    <x v="2"/>
  </r>
  <r>
    <x v="67"/>
    <x v="130"/>
    <n v="39.597315436241608"/>
    <x v="11"/>
    <x v="2"/>
  </r>
  <r>
    <x v="67"/>
    <x v="131"/>
    <n v="41.61073825503356"/>
    <x v="11"/>
    <x v="2"/>
  </r>
  <r>
    <x v="67"/>
    <x v="4"/>
    <n v="7.3825503355704694"/>
    <x v="11"/>
    <x v="2"/>
  </r>
  <r>
    <x v="68"/>
    <x v="127"/>
    <n v="17.006802721088434"/>
    <x v="11"/>
    <x v="2"/>
  </r>
  <r>
    <x v="68"/>
    <x v="128"/>
    <n v="4.0816326530612246"/>
    <x v="11"/>
    <x v="2"/>
  </r>
  <r>
    <x v="68"/>
    <x v="129"/>
    <n v="0.68027210884353739"/>
    <x v="11"/>
    <x v="2"/>
  </r>
  <r>
    <x v="68"/>
    <x v="130"/>
    <n v="29.931972789115648"/>
    <x v="11"/>
    <x v="2"/>
  </r>
  <r>
    <x v="68"/>
    <x v="131"/>
    <n v="41.496598639455783"/>
    <x v="11"/>
    <x v="2"/>
  </r>
  <r>
    <x v="68"/>
    <x v="4"/>
    <n v="6.8027210884353737"/>
    <x v="11"/>
    <x v="2"/>
  </r>
  <r>
    <x v="69"/>
    <x v="127"/>
    <n v="9.3959731543624159"/>
    <x v="11"/>
    <x v="2"/>
  </r>
  <r>
    <x v="69"/>
    <x v="128"/>
    <n v="0.67114093959731547"/>
    <x v="11"/>
    <x v="2"/>
  </r>
  <r>
    <x v="69"/>
    <x v="129"/>
    <n v="0"/>
    <x v="11"/>
    <x v="2"/>
  </r>
  <r>
    <x v="69"/>
    <x v="130"/>
    <n v="40.939597315436245"/>
    <x v="11"/>
    <x v="2"/>
  </r>
  <r>
    <x v="69"/>
    <x v="131"/>
    <n v="41.61073825503356"/>
    <x v="11"/>
    <x v="2"/>
  </r>
  <r>
    <x v="69"/>
    <x v="4"/>
    <n v="7.3825503355704694"/>
    <x v="11"/>
    <x v="2"/>
  </r>
  <r>
    <x v="70"/>
    <x v="127"/>
    <n v="14.189189189189189"/>
    <x v="11"/>
    <x v="2"/>
  </r>
  <r>
    <x v="70"/>
    <x v="128"/>
    <n v="4.0540540540540544"/>
    <x v="11"/>
    <x v="2"/>
  </r>
  <r>
    <x v="70"/>
    <x v="129"/>
    <n v="1.3513513513513513"/>
    <x v="11"/>
    <x v="2"/>
  </r>
  <r>
    <x v="70"/>
    <x v="130"/>
    <n v="31.081081081081081"/>
    <x v="11"/>
    <x v="2"/>
  </r>
  <r>
    <x v="70"/>
    <x v="131"/>
    <n v="41.891891891891895"/>
    <x v="11"/>
    <x v="2"/>
  </r>
  <r>
    <x v="70"/>
    <x v="4"/>
    <n v="7.4324324324324325"/>
    <x v="11"/>
    <x v="2"/>
  </r>
  <r>
    <x v="71"/>
    <x v="127"/>
    <n v="12.751677852348994"/>
    <x v="11"/>
    <x v="2"/>
  </r>
  <r>
    <x v="71"/>
    <x v="128"/>
    <n v="6.0402684563758386"/>
    <x v="11"/>
    <x v="2"/>
  </r>
  <r>
    <x v="71"/>
    <x v="129"/>
    <n v="0"/>
    <x v="11"/>
    <x v="2"/>
  </r>
  <r>
    <x v="71"/>
    <x v="130"/>
    <n v="32.214765100671144"/>
    <x v="11"/>
    <x v="2"/>
  </r>
  <r>
    <x v="71"/>
    <x v="131"/>
    <n v="41.61073825503356"/>
    <x v="11"/>
    <x v="2"/>
  </r>
  <r>
    <x v="71"/>
    <x v="4"/>
    <n v="7.3825503355704694"/>
    <x v="11"/>
    <x v="2"/>
  </r>
  <r>
    <x v="72"/>
    <x v="127"/>
    <n v="2.6845637583892619"/>
    <x v="11"/>
    <x v="2"/>
  </r>
  <r>
    <x v="72"/>
    <x v="128"/>
    <n v="1.3422818791946309"/>
    <x v="11"/>
    <x v="2"/>
  </r>
  <r>
    <x v="72"/>
    <x v="129"/>
    <n v="2.6845637583892619"/>
    <x v="11"/>
    <x v="2"/>
  </r>
  <r>
    <x v="72"/>
    <x v="130"/>
    <n v="44.29530201342282"/>
    <x v="11"/>
    <x v="2"/>
  </r>
  <r>
    <x v="72"/>
    <x v="131"/>
    <n v="41.61073825503356"/>
    <x v="11"/>
    <x v="2"/>
  </r>
  <r>
    <x v="72"/>
    <x v="4"/>
    <n v="7.3825503355704694"/>
    <x v="11"/>
    <x v="2"/>
  </r>
  <r>
    <x v="67"/>
    <x v="127"/>
    <n v="16.101694915254239"/>
    <x v="12"/>
    <x v="2"/>
  </r>
  <r>
    <x v="67"/>
    <x v="128"/>
    <n v="3.3898305084745761"/>
    <x v="12"/>
    <x v="2"/>
  </r>
  <r>
    <x v="67"/>
    <x v="129"/>
    <n v="0"/>
    <x v="12"/>
    <x v="2"/>
  </r>
  <r>
    <x v="67"/>
    <x v="130"/>
    <n v="55.084745762711862"/>
    <x v="12"/>
    <x v="2"/>
  </r>
  <r>
    <x v="67"/>
    <x v="131"/>
    <n v="19.491525423728813"/>
    <x v="12"/>
    <x v="2"/>
  </r>
  <r>
    <x v="67"/>
    <x v="4"/>
    <n v="5.9322033898305087"/>
    <x v="12"/>
    <x v="2"/>
  </r>
  <r>
    <x v="68"/>
    <x v="127"/>
    <n v="26.548672566371682"/>
    <x v="12"/>
    <x v="2"/>
  </r>
  <r>
    <x v="68"/>
    <x v="128"/>
    <n v="8.8495575221238933"/>
    <x v="12"/>
    <x v="2"/>
  </r>
  <r>
    <x v="68"/>
    <x v="129"/>
    <n v="2.6548672566371683"/>
    <x v="12"/>
    <x v="2"/>
  </r>
  <r>
    <x v="68"/>
    <x v="130"/>
    <n v="35.398230088495573"/>
    <x v="12"/>
    <x v="2"/>
  </r>
  <r>
    <x v="68"/>
    <x v="131"/>
    <n v="20.353982300884955"/>
    <x v="12"/>
    <x v="2"/>
  </r>
  <r>
    <x v="68"/>
    <x v="4"/>
    <n v="6.1946902654867255"/>
    <x v="12"/>
    <x v="2"/>
  </r>
  <r>
    <x v="69"/>
    <x v="127"/>
    <n v="15.254237288135593"/>
    <x v="12"/>
    <x v="2"/>
  </r>
  <r>
    <x v="69"/>
    <x v="128"/>
    <n v="5.0847457627118642"/>
    <x v="12"/>
    <x v="2"/>
  </r>
  <r>
    <x v="69"/>
    <x v="129"/>
    <n v="0"/>
    <x v="12"/>
    <x v="2"/>
  </r>
  <r>
    <x v="69"/>
    <x v="130"/>
    <n v="54.237288135593218"/>
    <x v="12"/>
    <x v="2"/>
  </r>
  <r>
    <x v="69"/>
    <x v="131"/>
    <n v="19.491525423728813"/>
    <x v="12"/>
    <x v="2"/>
  </r>
  <r>
    <x v="69"/>
    <x v="4"/>
    <n v="5.9322033898305087"/>
    <x v="12"/>
    <x v="2"/>
  </r>
  <r>
    <x v="70"/>
    <x v="127"/>
    <n v="24.786324786324787"/>
    <x v="12"/>
    <x v="2"/>
  </r>
  <r>
    <x v="70"/>
    <x v="128"/>
    <n v="7.6923076923076925"/>
    <x v="12"/>
    <x v="2"/>
  </r>
  <r>
    <x v="70"/>
    <x v="129"/>
    <n v="1.7094017094017093"/>
    <x v="12"/>
    <x v="2"/>
  </r>
  <r>
    <x v="70"/>
    <x v="130"/>
    <n v="41.025641025641029"/>
    <x v="12"/>
    <x v="2"/>
  </r>
  <r>
    <x v="70"/>
    <x v="131"/>
    <n v="18.803418803418804"/>
    <x v="12"/>
    <x v="2"/>
  </r>
  <r>
    <x v="70"/>
    <x v="4"/>
    <n v="5.982905982905983"/>
    <x v="12"/>
    <x v="2"/>
  </r>
  <r>
    <x v="71"/>
    <x v="127"/>
    <n v="7.6271186440677967"/>
    <x v="12"/>
    <x v="2"/>
  </r>
  <r>
    <x v="71"/>
    <x v="128"/>
    <n v="1.6949152542372881"/>
    <x v="12"/>
    <x v="2"/>
  </r>
  <r>
    <x v="71"/>
    <x v="129"/>
    <n v="0.84745762711864403"/>
    <x v="12"/>
    <x v="2"/>
  </r>
  <r>
    <x v="71"/>
    <x v="130"/>
    <n v="64.406779661016955"/>
    <x v="12"/>
    <x v="2"/>
  </r>
  <r>
    <x v="71"/>
    <x v="131"/>
    <n v="19.491525423728813"/>
    <x v="12"/>
    <x v="2"/>
  </r>
  <r>
    <x v="71"/>
    <x v="4"/>
    <n v="5.9322033898305087"/>
    <x v="12"/>
    <x v="2"/>
  </r>
  <r>
    <x v="72"/>
    <x v="127"/>
    <n v="7.6271186440677967"/>
    <x v="12"/>
    <x v="2"/>
  </r>
  <r>
    <x v="72"/>
    <x v="128"/>
    <n v="0.84745762711864403"/>
    <x v="12"/>
    <x v="2"/>
  </r>
  <r>
    <x v="72"/>
    <x v="129"/>
    <n v="0"/>
    <x v="12"/>
    <x v="2"/>
  </r>
  <r>
    <x v="72"/>
    <x v="130"/>
    <n v="66.101694915254242"/>
    <x v="12"/>
    <x v="2"/>
  </r>
  <r>
    <x v="72"/>
    <x v="131"/>
    <n v="19.491525423728813"/>
    <x v="12"/>
    <x v="2"/>
  </r>
  <r>
    <x v="72"/>
    <x v="4"/>
    <n v="5.9322033898305087"/>
    <x v="12"/>
    <x v="2"/>
  </r>
  <r>
    <x v="67"/>
    <x v="127"/>
    <n v="12.987012987012987"/>
    <x v="13"/>
    <x v="2"/>
  </r>
  <r>
    <x v="67"/>
    <x v="128"/>
    <n v="2.5974025974025974"/>
    <x v="13"/>
    <x v="2"/>
  </r>
  <r>
    <x v="67"/>
    <x v="129"/>
    <n v="2.5974025974025974"/>
    <x v="13"/>
    <x v="2"/>
  </r>
  <r>
    <x v="67"/>
    <x v="130"/>
    <n v="58.441558441558442"/>
    <x v="13"/>
    <x v="2"/>
  </r>
  <r>
    <x v="67"/>
    <x v="131"/>
    <n v="22.077922077922079"/>
    <x v="13"/>
    <x v="2"/>
  </r>
  <r>
    <x v="67"/>
    <x v="4"/>
    <n v="1.2987012987012987"/>
    <x v="13"/>
    <x v="2"/>
  </r>
  <r>
    <x v="68"/>
    <x v="127"/>
    <n v="36.363636363636367"/>
    <x v="13"/>
    <x v="2"/>
  </r>
  <r>
    <x v="68"/>
    <x v="128"/>
    <n v="10.606060606060606"/>
    <x v="13"/>
    <x v="2"/>
  </r>
  <r>
    <x v="68"/>
    <x v="129"/>
    <n v="4.5454545454545459"/>
    <x v="13"/>
    <x v="2"/>
  </r>
  <r>
    <x v="68"/>
    <x v="130"/>
    <n v="22.727272727272727"/>
    <x v="13"/>
    <x v="2"/>
  </r>
  <r>
    <x v="68"/>
    <x v="131"/>
    <n v="24.242424242424242"/>
    <x v="13"/>
    <x v="2"/>
  </r>
  <r>
    <x v="68"/>
    <x v="4"/>
    <n v="1.5151515151515151"/>
    <x v="13"/>
    <x v="2"/>
  </r>
  <r>
    <x v="69"/>
    <x v="127"/>
    <n v="20.779220779220779"/>
    <x v="13"/>
    <x v="2"/>
  </r>
  <r>
    <x v="69"/>
    <x v="128"/>
    <n v="3.8961038961038961"/>
    <x v="13"/>
    <x v="2"/>
  </r>
  <r>
    <x v="69"/>
    <x v="129"/>
    <n v="2.5974025974025974"/>
    <x v="13"/>
    <x v="2"/>
  </r>
  <r>
    <x v="69"/>
    <x v="130"/>
    <n v="49.350649350649348"/>
    <x v="13"/>
    <x v="2"/>
  </r>
  <r>
    <x v="69"/>
    <x v="131"/>
    <n v="22.077922077922079"/>
    <x v="13"/>
    <x v="2"/>
  </r>
  <r>
    <x v="69"/>
    <x v="4"/>
    <n v="1.2987012987012987"/>
    <x v="13"/>
    <x v="2"/>
  </r>
  <r>
    <x v="70"/>
    <x v="127"/>
    <n v="29.333333333333332"/>
    <x v="13"/>
    <x v="2"/>
  </r>
  <r>
    <x v="70"/>
    <x v="128"/>
    <n v="17.333333333333332"/>
    <x v="13"/>
    <x v="2"/>
  </r>
  <r>
    <x v="70"/>
    <x v="129"/>
    <n v="4"/>
    <x v="13"/>
    <x v="2"/>
  </r>
  <r>
    <x v="70"/>
    <x v="130"/>
    <n v="28"/>
    <x v="13"/>
    <x v="2"/>
  </r>
  <r>
    <x v="70"/>
    <x v="131"/>
    <n v="21.333333333333332"/>
    <x v="13"/>
    <x v="2"/>
  </r>
  <r>
    <x v="70"/>
    <x v="4"/>
    <n v="1.3333333333333333"/>
    <x v="13"/>
    <x v="2"/>
  </r>
  <r>
    <x v="71"/>
    <x v="127"/>
    <n v="22.077922077922079"/>
    <x v="13"/>
    <x v="2"/>
  </r>
  <r>
    <x v="71"/>
    <x v="128"/>
    <n v="10.38961038961039"/>
    <x v="13"/>
    <x v="2"/>
  </r>
  <r>
    <x v="71"/>
    <x v="129"/>
    <n v="1.2987012987012987"/>
    <x v="13"/>
    <x v="2"/>
  </r>
  <r>
    <x v="71"/>
    <x v="130"/>
    <n v="44.155844155844157"/>
    <x v="13"/>
    <x v="2"/>
  </r>
  <r>
    <x v="71"/>
    <x v="131"/>
    <n v="22.077922077922079"/>
    <x v="13"/>
    <x v="2"/>
  </r>
  <r>
    <x v="71"/>
    <x v="4"/>
    <n v="1.2987012987012987"/>
    <x v="13"/>
    <x v="2"/>
  </r>
  <r>
    <x v="72"/>
    <x v="127"/>
    <n v="5.1948051948051948"/>
    <x v="13"/>
    <x v="2"/>
  </r>
  <r>
    <x v="72"/>
    <x v="128"/>
    <n v="0"/>
    <x v="13"/>
    <x v="2"/>
  </r>
  <r>
    <x v="72"/>
    <x v="129"/>
    <n v="0"/>
    <x v="13"/>
    <x v="2"/>
  </r>
  <r>
    <x v="72"/>
    <x v="130"/>
    <n v="71.428571428571431"/>
    <x v="13"/>
    <x v="2"/>
  </r>
  <r>
    <x v="72"/>
    <x v="131"/>
    <n v="22.077922077922079"/>
    <x v="13"/>
    <x v="2"/>
  </r>
  <r>
    <x v="72"/>
    <x v="4"/>
    <n v="1.2987012987012987"/>
    <x v="13"/>
    <x v="2"/>
  </r>
  <r>
    <x v="67"/>
    <x v="127"/>
    <n v="1.1904761904761905"/>
    <x v="14"/>
    <x v="2"/>
  </r>
  <r>
    <x v="67"/>
    <x v="128"/>
    <n v="0"/>
    <x v="14"/>
    <x v="2"/>
  </r>
  <r>
    <x v="67"/>
    <x v="129"/>
    <n v="0"/>
    <x v="14"/>
    <x v="2"/>
  </r>
  <r>
    <x v="67"/>
    <x v="130"/>
    <n v="32.142857142857146"/>
    <x v="14"/>
    <x v="2"/>
  </r>
  <r>
    <x v="67"/>
    <x v="131"/>
    <n v="52.38095238095238"/>
    <x v="14"/>
    <x v="2"/>
  </r>
  <r>
    <x v="67"/>
    <x v="4"/>
    <n v="14.285714285714286"/>
    <x v="14"/>
    <x v="2"/>
  </r>
  <r>
    <x v="68"/>
    <x v="127"/>
    <n v="7.1428571428571432"/>
    <x v="14"/>
    <x v="2"/>
  </r>
  <r>
    <x v="68"/>
    <x v="128"/>
    <n v="2.3809523809523809"/>
    <x v="14"/>
    <x v="2"/>
  </r>
  <r>
    <x v="68"/>
    <x v="129"/>
    <n v="0"/>
    <x v="14"/>
    <x v="2"/>
  </r>
  <r>
    <x v="68"/>
    <x v="130"/>
    <n v="23.80952380952381"/>
    <x v="14"/>
    <x v="2"/>
  </r>
  <r>
    <x v="68"/>
    <x v="131"/>
    <n v="52.38095238095238"/>
    <x v="14"/>
    <x v="2"/>
  </r>
  <r>
    <x v="68"/>
    <x v="4"/>
    <n v="14.285714285714286"/>
    <x v="14"/>
    <x v="2"/>
  </r>
  <r>
    <x v="69"/>
    <x v="127"/>
    <n v="2.3809523809523809"/>
    <x v="14"/>
    <x v="2"/>
  </r>
  <r>
    <x v="69"/>
    <x v="128"/>
    <n v="2.3809523809523809"/>
    <x v="14"/>
    <x v="2"/>
  </r>
  <r>
    <x v="69"/>
    <x v="129"/>
    <n v="0"/>
    <x v="14"/>
    <x v="2"/>
  </r>
  <r>
    <x v="69"/>
    <x v="130"/>
    <n v="28.571428571428573"/>
    <x v="14"/>
    <x v="2"/>
  </r>
  <r>
    <x v="69"/>
    <x v="131"/>
    <n v="52.38095238095238"/>
    <x v="14"/>
    <x v="2"/>
  </r>
  <r>
    <x v="69"/>
    <x v="4"/>
    <n v="14.285714285714286"/>
    <x v="14"/>
    <x v="2"/>
  </r>
  <r>
    <x v="70"/>
    <x v="127"/>
    <n v="4.8192771084337354"/>
    <x v="14"/>
    <x v="2"/>
  </r>
  <r>
    <x v="70"/>
    <x v="128"/>
    <n v="2.4096385542168677"/>
    <x v="14"/>
    <x v="2"/>
  </r>
  <r>
    <x v="70"/>
    <x v="129"/>
    <n v="1.2048192771084338"/>
    <x v="14"/>
    <x v="2"/>
  </r>
  <r>
    <x v="70"/>
    <x v="130"/>
    <n v="25.301204819277107"/>
    <x v="14"/>
    <x v="2"/>
  </r>
  <r>
    <x v="70"/>
    <x v="131"/>
    <n v="53.012048192771083"/>
    <x v="14"/>
    <x v="2"/>
  </r>
  <r>
    <x v="70"/>
    <x v="4"/>
    <n v="13.253012048192771"/>
    <x v="14"/>
    <x v="2"/>
  </r>
  <r>
    <x v="71"/>
    <x v="127"/>
    <n v="1.1904761904761905"/>
    <x v="14"/>
    <x v="2"/>
  </r>
  <r>
    <x v="71"/>
    <x v="128"/>
    <n v="1.1904761904761905"/>
    <x v="14"/>
    <x v="2"/>
  </r>
  <r>
    <x v="71"/>
    <x v="129"/>
    <n v="0"/>
    <x v="14"/>
    <x v="2"/>
  </r>
  <r>
    <x v="71"/>
    <x v="130"/>
    <n v="30.952380952380953"/>
    <x v="14"/>
    <x v="2"/>
  </r>
  <r>
    <x v="71"/>
    <x v="131"/>
    <n v="52.38095238095238"/>
    <x v="14"/>
    <x v="2"/>
  </r>
  <r>
    <x v="71"/>
    <x v="4"/>
    <n v="14.285714285714286"/>
    <x v="14"/>
    <x v="2"/>
  </r>
  <r>
    <x v="72"/>
    <x v="127"/>
    <n v="2.3809523809523809"/>
    <x v="14"/>
    <x v="2"/>
  </r>
  <r>
    <x v="72"/>
    <x v="128"/>
    <n v="1.1904761904761905"/>
    <x v="14"/>
    <x v="2"/>
  </r>
  <r>
    <x v="72"/>
    <x v="129"/>
    <n v="1.1904761904761905"/>
    <x v="14"/>
    <x v="2"/>
  </r>
  <r>
    <x v="72"/>
    <x v="130"/>
    <n v="28.571428571428573"/>
    <x v="14"/>
    <x v="2"/>
  </r>
  <r>
    <x v="72"/>
    <x v="131"/>
    <n v="52.38095238095238"/>
    <x v="14"/>
    <x v="2"/>
  </r>
  <r>
    <x v="72"/>
    <x v="4"/>
    <n v="14.285714285714286"/>
    <x v="14"/>
    <x v="2"/>
  </r>
  <r>
    <x v="67"/>
    <x v="127"/>
    <n v="9.67741935483871"/>
    <x v="15"/>
    <x v="2"/>
  </r>
  <r>
    <x v="67"/>
    <x v="128"/>
    <n v="8.6021505376344081"/>
    <x v="15"/>
    <x v="2"/>
  </r>
  <r>
    <x v="67"/>
    <x v="129"/>
    <n v="0"/>
    <x v="15"/>
    <x v="2"/>
  </r>
  <r>
    <x v="67"/>
    <x v="130"/>
    <n v="58.064516129032256"/>
    <x v="15"/>
    <x v="2"/>
  </r>
  <r>
    <x v="67"/>
    <x v="131"/>
    <n v="12.903225806451612"/>
    <x v="15"/>
    <x v="2"/>
  </r>
  <r>
    <x v="67"/>
    <x v="4"/>
    <n v="10.75268817204301"/>
    <x v="15"/>
    <x v="2"/>
  </r>
  <r>
    <x v="68"/>
    <x v="127"/>
    <n v="28.089887640449437"/>
    <x v="15"/>
    <x v="2"/>
  </r>
  <r>
    <x v="68"/>
    <x v="128"/>
    <n v="14.606741573033707"/>
    <x v="15"/>
    <x v="2"/>
  </r>
  <r>
    <x v="68"/>
    <x v="129"/>
    <n v="2.2471910112359552"/>
    <x v="15"/>
    <x v="2"/>
  </r>
  <r>
    <x v="68"/>
    <x v="130"/>
    <n v="31.460674157303369"/>
    <x v="15"/>
    <x v="2"/>
  </r>
  <r>
    <x v="68"/>
    <x v="131"/>
    <n v="12.359550561797754"/>
    <x v="15"/>
    <x v="2"/>
  </r>
  <r>
    <x v="68"/>
    <x v="4"/>
    <n v="11.235955056179776"/>
    <x v="15"/>
    <x v="2"/>
  </r>
  <r>
    <x v="69"/>
    <x v="127"/>
    <n v="20.43010752688172"/>
    <x v="15"/>
    <x v="2"/>
  </r>
  <r>
    <x v="69"/>
    <x v="128"/>
    <n v="9.67741935483871"/>
    <x v="15"/>
    <x v="2"/>
  </r>
  <r>
    <x v="69"/>
    <x v="129"/>
    <n v="1.075268817204301"/>
    <x v="15"/>
    <x v="2"/>
  </r>
  <r>
    <x v="69"/>
    <x v="130"/>
    <n v="45.161290322580648"/>
    <x v="15"/>
    <x v="2"/>
  </r>
  <r>
    <x v="69"/>
    <x v="131"/>
    <n v="12.903225806451612"/>
    <x v="15"/>
    <x v="2"/>
  </r>
  <r>
    <x v="69"/>
    <x v="4"/>
    <n v="10.75268817204301"/>
    <x v="15"/>
    <x v="2"/>
  </r>
  <r>
    <x v="70"/>
    <x v="127"/>
    <n v="16.853932584269664"/>
    <x v="15"/>
    <x v="2"/>
  </r>
  <r>
    <x v="70"/>
    <x v="128"/>
    <n v="4.4943820224719104"/>
    <x v="15"/>
    <x v="2"/>
  </r>
  <r>
    <x v="70"/>
    <x v="129"/>
    <n v="1.1235955056179776"/>
    <x v="15"/>
    <x v="2"/>
  </r>
  <r>
    <x v="70"/>
    <x v="130"/>
    <n v="52.80898876404494"/>
    <x v="15"/>
    <x v="2"/>
  </r>
  <r>
    <x v="70"/>
    <x v="131"/>
    <n v="13.48314606741573"/>
    <x v="15"/>
    <x v="2"/>
  </r>
  <r>
    <x v="70"/>
    <x v="4"/>
    <n v="11.235955056179776"/>
    <x v="15"/>
    <x v="2"/>
  </r>
  <r>
    <x v="71"/>
    <x v="127"/>
    <n v="15.053763440860216"/>
    <x v="15"/>
    <x v="2"/>
  </r>
  <r>
    <x v="71"/>
    <x v="128"/>
    <n v="8.6021505376344081"/>
    <x v="15"/>
    <x v="2"/>
  </r>
  <r>
    <x v="71"/>
    <x v="129"/>
    <n v="1.075268817204301"/>
    <x v="15"/>
    <x v="2"/>
  </r>
  <r>
    <x v="71"/>
    <x v="130"/>
    <n v="51.612903225806448"/>
    <x v="15"/>
    <x v="2"/>
  </r>
  <r>
    <x v="71"/>
    <x v="131"/>
    <n v="12.903225806451612"/>
    <x v="15"/>
    <x v="2"/>
  </r>
  <r>
    <x v="71"/>
    <x v="4"/>
    <n v="10.75268817204301"/>
    <x v="15"/>
    <x v="2"/>
  </r>
  <r>
    <x v="72"/>
    <x v="127"/>
    <n v="2.150537634408602"/>
    <x v="15"/>
    <x v="2"/>
  </r>
  <r>
    <x v="72"/>
    <x v="128"/>
    <n v="2.150537634408602"/>
    <x v="15"/>
    <x v="2"/>
  </r>
  <r>
    <x v="72"/>
    <x v="129"/>
    <n v="0"/>
    <x v="15"/>
    <x v="2"/>
  </r>
  <r>
    <x v="72"/>
    <x v="130"/>
    <n v="72.043010752688176"/>
    <x v="15"/>
    <x v="2"/>
  </r>
  <r>
    <x v="72"/>
    <x v="131"/>
    <n v="12.903225806451612"/>
    <x v="15"/>
    <x v="2"/>
  </r>
  <r>
    <x v="72"/>
    <x v="4"/>
    <n v="10.75268817204301"/>
    <x v="15"/>
    <x v="2"/>
  </r>
  <r>
    <x v="67"/>
    <x v="127"/>
    <n v="21.59090909090909"/>
    <x v="16"/>
    <x v="2"/>
  </r>
  <r>
    <x v="67"/>
    <x v="128"/>
    <n v="7.3863636363636367"/>
    <x v="16"/>
    <x v="2"/>
  </r>
  <r>
    <x v="67"/>
    <x v="129"/>
    <n v="1.1363636363636365"/>
    <x v="16"/>
    <x v="2"/>
  </r>
  <r>
    <x v="67"/>
    <x v="130"/>
    <n v="49.43181818181818"/>
    <x v="16"/>
    <x v="2"/>
  </r>
  <r>
    <x v="67"/>
    <x v="131"/>
    <n v="15.909090909090908"/>
    <x v="16"/>
    <x v="2"/>
  </r>
  <r>
    <x v="67"/>
    <x v="4"/>
    <n v="5.1136363636363633"/>
    <x v="16"/>
    <x v="2"/>
  </r>
  <r>
    <x v="68"/>
    <x v="127"/>
    <n v="39.86013986013986"/>
    <x v="16"/>
    <x v="2"/>
  </r>
  <r>
    <x v="68"/>
    <x v="128"/>
    <n v="13.286713286713287"/>
    <x v="16"/>
    <x v="2"/>
  </r>
  <r>
    <x v="68"/>
    <x v="129"/>
    <n v="4.895104895104895"/>
    <x v="16"/>
    <x v="2"/>
  </r>
  <r>
    <x v="68"/>
    <x v="130"/>
    <n v="22.377622377622377"/>
    <x v="16"/>
    <x v="2"/>
  </r>
  <r>
    <x v="68"/>
    <x v="131"/>
    <n v="13.286713286713287"/>
    <x v="16"/>
    <x v="2"/>
  </r>
  <r>
    <x v="68"/>
    <x v="4"/>
    <n v="6.2937062937062933"/>
    <x v="16"/>
    <x v="2"/>
  </r>
  <r>
    <x v="69"/>
    <x v="127"/>
    <n v="21.59090909090909"/>
    <x v="16"/>
    <x v="2"/>
  </r>
  <r>
    <x v="69"/>
    <x v="128"/>
    <n v="9.0909090909090917"/>
    <x v="16"/>
    <x v="2"/>
  </r>
  <r>
    <x v="69"/>
    <x v="129"/>
    <n v="1.1363636363636365"/>
    <x v="16"/>
    <x v="2"/>
  </r>
  <r>
    <x v="69"/>
    <x v="130"/>
    <n v="47.159090909090907"/>
    <x v="16"/>
    <x v="2"/>
  </r>
  <r>
    <x v="69"/>
    <x v="131"/>
    <n v="15.909090909090908"/>
    <x v="16"/>
    <x v="2"/>
  </r>
  <r>
    <x v="69"/>
    <x v="4"/>
    <n v="5.1136363636363633"/>
    <x v="16"/>
    <x v="2"/>
  </r>
  <r>
    <x v="70"/>
    <x v="127"/>
    <n v="21.301775147928993"/>
    <x v="16"/>
    <x v="2"/>
  </r>
  <r>
    <x v="70"/>
    <x v="128"/>
    <n v="9.4674556213017755"/>
    <x v="16"/>
    <x v="2"/>
  </r>
  <r>
    <x v="70"/>
    <x v="129"/>
    <n v="1.7751479289940828"/>
    <x v="16"/>
    <x v="2"/>
  </r>
  <r>
    <x v="70"/>
    <x v="130"/>
    <n v="46.745562130177518"/>
    <x v="16"/>
    <x v="2"/>
  </r>
  <r>
    <x v="70"/>
    <x v="131"/>
    <n v="15.976331360946746"/>
    <x v="16"/>
    <x v="2"/>
  </r>
  <r>
    <x v="70"/>
    <x v="4"/>
    <n v="4.7337278106508878"/>
    <x v="16"/>
    <x v="2"/>
  </r>
  <r>
    <x v="71"/>
    <x v="127"/>
    <n v="18.181818181818183"/>
    <x v="16"/>
    <x v="2"/>
  </r>
  <r>
    <x v="71"/>
    <x v="128"/>
    <n v="9.0909090909090917"/>
    <x v="16"/>
    <x v="2"/>
  </r>
  <r>
    <x v="71"/>
    <x v="129"/>
    <n v="0"/>
    <x v="16"/>
    <x v="2"/>
  </r>
  <r>
    <x v="71"/>
    <x v="130"/>
    <n v="51.704545454545453"/>
    <x v="16"/>
    <x v="2"/>
  </r>
  <r>
    <x v="71"/>
    <x v="131"/>
    <n v="15.909090909090908"/>
    <x v="16"/>
    <x v="2"/>
  </r>
  <r>
    <x v="71"/>
    <x v="4"/>
    <n v="5.1136363636363633"/>
    <x v="16"/>
    <x v="2"/>
  </r>
  <r>
    <x v="72"/>
    <x v="127"/>
    <n v="5.6818181818181817"/>
    <x v="16"/>
    <x v="2"/>
  </r>
  <r>
    <x v="72"/>
    <x v="128"/>
    <n v="1.7045454545454546"/>
    <x v="16"/>
    <x v="2"/>
  </r>
  <r>
    <x v="72"/>
    <x v="129"/>
    <n v="0"/>
    <x v="16"/>
    <x v="2"/>
  </r>
  <r>
    <x v="72"/>
    <x v="130"/>
    <n v="71.590909090909093"/>
    <x v="16"/>
    <x v="2"/>
  </r>
  <r>
    <x v="72"/>
    <x v="131"/>
    <n v="15.909090909090908"/>
    <x v="16"/>
    <x v="2"/>
  </r>
  <r>
    <x v="72"/>
    <x v="4"/>
    <n v="5.1136363636363633"/>
    <x v="16"/>
    <x v="2"/>
  </r>
  <r>
    <x v="67"/>
    <x v="127"/>
    <n v="10.783945986496624"/>
    <x v="0"/>
    <x v="3"/>
  </r>
  <r>
    <x v="67"/>
    <x v="128"/>
    <n v="4.2948237059264818"/>
    <x v="0"/>
    <x v="3"/>
  </r>
  <r>
    <x v="67"/>
    <x v="129"/>
    <n v="1.6504126031507877"/>
    <x v="0"/>
    <x v="3"/>
  </r>
  <r>
    <x v="67"/>
    <x v="130"/>
    <n v="39.066016504126033"/>
    <x v="0"/>
    <x v="3"/>
  </r>
  <r>
    <x v="67"/>
    <x v="131"/>
    <n v="28.975993998499625"/>
    <x v="0"/>
    <x v="3"/>
  </r>
  <r>
    <x v="67"/>
    <x v="4"/>
    <n v="15.303825956489122"/>
    <x v="0"/>
    <x v="3"/>
  </r>
  <r>
    <x v="68"/>
    <x v="127"/>
    <n v="17.49092558983666"/>
    <x v="0"/>
    <x v="3"/>
  </r>
  <r>
    <x v="68"/>
    <x v="128"/>
    <n v="7.6225045372050815"/>
    <x v="0"/>
    <x v="3"/>
  </r>
  <r>
    <x v="68"/>
    <x v="129"/>
    <n v="2.4954627949183301"/>
    <x v="0"/>
    <x v="3"/>
  </r>
  <r>
    <x v="68"/>
    <x v="130"/>
    <n v="23.049001814882033"/>
    <x v="0"/>
    <x v="3"/>
  </r>
  <r>
    <x v="68"/>
    <x v="131"/>
    <n v="32.282214156079853"/>
    <x v="0"/>
    <x v="3"/>
  </r>
  <r>
    <x v="68"/>
    <x v="4"/>
    <n v="17.286751361161524"/>
    <x v="0"/>
    <x v="3"/>
  </r>
  <r>
    <x v="69"/>
    <x v="127"/>
    <n v="15.358618099887344"/>
    <x v="0"/>
    <x v="3"/>
  </r>
  <r>
    <x v="69"/>
    <x v="128"/>
    <n v="4.3747653022906494"/>
    <x v="0"/>
    <x v="3"/>
  </r>
  <r>
    <x v="69"/>
    <x v="129"/>
    <n v="1.2767555388659406"/>
    <x v="0"/>
    <x v="3"/>
  </r>
  <r>
    <x v="69"/>
    <x v="130"/>
    <n v="34.735260983852797"/>
    <x v="0"/>
    <x v="3"/>
  </r>
  <r>
    <x v="69"/>
    <x v="131"/>
    <n v="28.989861058956066"/>
    <x v="0"/>
    <x v="3"/>
  </r>
  <r>
    <x v="69"/>
    <x v="4"/>
    <n v="15.339842283139317"/>
    <x v="0"/>
    <x v="3"/>
  </r>
  <r>
    <x v="70"/>
    <x v="127"/>
    <n v="16.630283786465569"/>
    <x v="0"/>
    <x v="3"/>
  </r>
  <r>
    <x v="70"/>
    <x v="128"/>
    <n v="6.2115499106965668"/>
    <x v="0"/>
    <x v="3"/>
  </r>
  <r>
    <x v="70"/>
    <x v="129"/>
    <n v="2.3020440563603888"/>
    <x v="0"/>
    <x v="3"/>
  </r>
  <r>
    <x v="70"/>
    <x v="130"/>
    <n v="30.839452272276244"/>
    <x v="0"/>
    <x v="3"/>
  </r>
  <r>
    <x v="70"/>
    <x v="131"/>
    <n v="28.954157570946617"/>
    <x v="0"/>
    <x v="3"/>
  </r>
  <r>
    <x v="70"/>
    <x v="4"/>
    <n v="15.320500099226036"/>
    <x v="0"/>
    <x v="3"/>
  </r>
  <r>
    <x v="71"/>
    <x v="127"/>
    <n v="10.267940790706389"/>
    <x v="0"/>
    <x v="3"/>
  </r>
  <r>
    <x v="71"/>
    <x v="128"/>
    <n v="4.0097433014802322"/>
    <x v="0"/>
    <x v="3"/>
  </r>
  <r>
    <x v="71"/>
    <x v="129"/>
    <n v="0.73074761101742547"/>
    <x v="0"/>
    <x v="3"/>
  </r>
  <r>
    <x v="71"/>
    <x v="130"/>
    <n v="40.771969271126103"/>
    <x v="0"/>
    <x v="3"/>
  </r>
  <r>
    <x v="71"/>
    <x v="131"/>
    <n v="28.94884766722878"/>
    <x v="0"/>
    <x v="3"/>
  </r>
  <r>
    <x v="71"/>
    <x v="4"/>
    <n v="15.308225594903504"/>
    <x v="0"/>
    <x v="3"/>
  </r>
  <r>
    <x v="72"/>
    <x v="127"/>
    <n v="2.88551620760727"/>
    <x v="0"/>
    <x v="3"/>
  </r>
  <r>
    <x v="72"/>
    <x v="128"/>
    <n v="0.37474236462432076"/>
    <x v="0"/>
    <x v="3"/>
  </r>
  <r>
    <x v="72"/>
    <x v="129"/>
    <n v="0.93685591156080195"/>
    <x v="0"/>
    <x v="3"/>
  </r>
  <r>
    <x v="72"/>
    <x v="130"/>
    <n v="51.564549372306537"/>
    <x v="0"/>
    <x v="3"/>
  </r>
  <r>
    <x v="72"/>
    <x v="131"/>
    <n v="28.94884766722878"/>
    <x v="0"/>
    <x v="3"/>
  </r>
  <r>
    <x v="72"/>
    <x v="4"/>
    <n v="15.308225594903504"/>
    <x v="0"/>
    <x v="3"/>
  </r>
  <r>
    <x v="67"/>
    <x v="127"/>
    <n v="27.992957746478872"/>
    <x v="1"/>
    <x v="3"/>
  </r>
  <r>
    <x v="67"/>
    <x v="128"/>
    <n v="9.066901408450704"/>
    <x v="1"/>
    <x v="3"/>
  </r>
  <r>
    <x v="67"/>
    <x v="129"/>
    <n v="2.464788732394366"/>
    <x v="1"/>
    <x v="3"/>
  </r>
  <r>
    <x v="67"/>
    <x v="130"/>
    <n v="40.492957746478872"/>
    <x v="1"/>
    <x v="3"/>
  </r>
  <r>
    <x v="67"/>
    <x v="131"/>
    <n v="14.964788732394366"/>
    <x v="1"/>
    <x v="3"/>
  </r>
  <r>
    <x v="67"/>
    <x v="4"/>
    <n v="5.193661971830986"/>
    <x v="1"/>
    <x v="3"/>
  </r>
  <r>
    <x v="68"/>
    <x v="127"/>
    <n v="33.383685800604226"/>
    <x v="1"/>
    <x v="3"/>
  </r>
  <r>
    <x v="68"/>
    <x v="128"/>
    <n v="8.761329305135952"/>
    <x v="1"/>
    <x v="3"/>
  </r>
  <r>
    <x v="68"/>
    <x v="129"/>
    <n v="3.0211480362537766"/>
    <x v="1"/>
    <x v="3"/>
  </r>
  <r>
    <x v="68"/>
    <x v="130"/>
    <n v="28.851963746223564"/>
    <x v="1"/>
    <x v="3"/>
  </r>
  <r>
    <x v="68"/>
    <x v="131"/>
    <n v="20.241691842900302"/>
    <x v="1"/>
    <x v="3"/>
  </r>
  <r>
    <x v="68"/>
    <x v="4"/>
    <n v="6.1933534743202419"/>
    <x v="1"/>
    <x v="3"/>
  </r>
  <r>
    <x v="69"/>
    <x v="127"/>
    <n v="35.475352112676056"/>
    <x v="1"/>
    <x v="3"/>
  </r>
  <r>
    <x v="69"/>
    <x v="128"/>
    <n v="7.306338028169014"/>
    <x v="1"/>
    <x v="3"/>
  </r>
  <r>
    <x v="69"/>
    <x v="129"/>
    <n v="1.6725352112676057"/>
    <x v="1"/>
    <x v="3"/>
  </r>
  <r>
    <x v="69"/>
    <x v="130"/>
    <n v="35.475352112676056"/>
    <x v="1"/>
    <x v="3"/>
  </r>
  <r>
    <x v="69"/>
    <x v="131"/>
    <n v="14.964788732394366"/>
    <x v="1"/>
    <x v="3"/>
  </r>
  <r>
    <x v="69"/>
    <x v="4"/>
    <n v="5.193661971830986"/>
    <x v="1"/>
    <x v="3"/>
  </r>
  <r>
    <x v="70"/>
    <x v="127"/>
    <n v="34.516415261756876"/>
    <x v="1"/>
    <x v="3"/>
  </r>
  <r>
    <x v="70"/>
    <x v="128"/>
    <n v="8.5181898846495123"/>
    <x v="1"/>
    <x v="3"/>
  </r>
  <r>
    <x v="70"/>
    <x v="129"/>
    <n v="2.1295474711623781"/>
    <x v="1"/>
    <x v="3"/>
  </r>
  <r>
    <x v="70"/>
    <x v="130"/>
    <n v="35.403726708074537"/>
    <x v="1"/>
    <x v="3"/>
  </r>
  <r>
    <x v="70"/>
    <x v="131"/>
    <n v="14.995563442768411"/>
    <x v="1"/>
    <x v="3"/>
  </r>
  <r>
    <x v="70"/>
    <x v="4"/>
    <n v="5.1464063886424132"/>
    <x v="1"/>
    <x v="3"/>
  </r>
  <r>
    <x v="71"/>
    <x v="127"/>
    <n v="15.553602811950791"/>
    <x v="1"/>
    <x v="3"/>
  </r>
  <r>
    <x v="71"/>
    <x v="128"/>
    <n v="2.7240773286467488"/>
    <x v="1"/>
    <x v="3"/>
  </r>
  <r>
    <x v="71"/>
    <x v="129"/>
    <n v="0.79086115992970119"/>
    <x v="1"/>
    <x v="3"/>
  </r>
  <r>
    <x v="71"/>
    <x v="130"/>
    <n v="60.808435852372583"/>
    <x v="1"/>
    <x v="3"/>
  </r>
  <r>
    <x v="71"/>
    <x v="131"/>
    <n v="14.938488576449911"/>
    <x v="1"/>
    <x v="3"/>
  </r>
  <r>
    <x v="71"/>
    <x v="4"/>
    <n v="5.1845342706502633"/>
    <x v="1"/>
    <x v="3"/>
  </r>
  <r>
    <x v="72"/>
    <x v="127"/>
    <n v="6.1511423550087869"/>
    <x v="1"/>
    <x v="3"/>
  </r>
  <r>
    <x v="72"/>
    <x v="128"/>
    <n v="0.79086115992970119"/>
    <x v="1"/>
    <x v="3"/>
  </r>
  <r>
    <x v="72"/>
    <x v="129"/>
    <n v="0.61511423550087874"/>
    <x v="1"/>
    <x v="3"/>
  </r>
  <r>
    <x v="72"/>
    <x v="130"/>
    <n v="72.319859402460452"/>
    <x v="1"/>
    <x v="3"/>
  </r>
  <r>
    <x v="72"/>
    <x v="131"/>
    <n v="14.938488576449911"/>
    <x v="1"/>
    <x v="3"/>
  </r>
  <r>
    <x v="72"/>
    <x v="4"/>
    <n v="5.1845342706502633"/>
    <x v="1"/>
    <x v="3"/>
  </r>
  <r>
    <x v="67"/>
    <x v="127"/>
    <n v="1.1012060828526482"/>
    <x v="2"/>
    <x v="3"/>
  </r>
  <r>
    <x v="67"/>
    <x v="128"/>
    <n v="0.73413738856843214"/>
    <x v="2"/>
    <x v="3"/>
  </r>
  <r>
    <x v="67"/>
    <x v="129"/>
    <n v="0.41950707918196117"/>
    <x v="2"/>
    <x v="3"/>
  </r>
  <r>
    <x v="67"/>
    <x v="130"/>
    <n v="27.267960146827477"/>
    <x v="2"/>
    <x v="3"/>
  </r>
  <r>
    <x v="67"/>
    <x v="131"/>
    <n v="45.359202936549558"/>
    <x v="2"/>
    <x v="3"/>
  </r>
  <r>
    <x v="67"/>
    <x v="4"/>
    <n v="25.117986366019927"/>
    <x v="2"/>
    <x v="3"/>
  </r>
  <r>
    <x v="68"/>
    <x v="127"/>
    <n v="5.6167400881057272"/>
    <x v="2"/>
    <x v="3"/>
  </r>
  <r>
    <x v="68"/>
    <x v="128"/>
    <n v="4.5154185022026434"/>
    <x v="2"/>
    <x v="3"/>
  </r>
  <r>
    <x v="68"/>
    <x v="129"/>
    <n v="2.0925110132158591"/>
    <x v="2"/>
    <x v="3"/>
  </r>
  <r>
    <x v="68"/>
    <x v="130"/>
    <n v="16.189427312775329"/>
    <x v="2"/>
    <x v="3"/>
  </r>
  <r>
    <x v="68"/>
    <x v="131"/>
    <n v="45.759911894273131"/>
    <x v="2"/>
    <x v="3"/>
  </r>
  <r>
    <x v="68"/>
    <x v="4"/>
    <n v="25.825991189427313"/>
    <x v="2"/>
    <x v="3"/>
  </r>
  <r>
    <x v="69"/>
    <x v="127"/>
    <n v="3.0971128608923886"/>
    <x v="2"/>
    <x v="3"/>
  </r>
  <r>
    <x v="69"/>
    <x v="128"/>
    <n v="1.6797900262467191"/>
    <x v="2"/>
    <x v="3"/>
  </r>
  <r>
    <x v="69"/>
    <x v="129"/>
    <n v="0.52493438320209973"/>
    <x v="2"/>
    <x v="3"/>
  </r>
  <r>
    <x v="69"/>
    <x v="130"/>
    <n v="24.199475065616799"/>
    <x v="2"/>
    <x v="3"/>
  </r>
  <r>
    <x v="69"/>
    <x v="131"/>
    <n v="45.354330708661415"/>
    <x v="2"/>
    <x v="3"/>
  </r>
  <r>
    <x v="69"/>
    <x v="4"/>
    <n v="25.144356955380577"/>
    <x v="2"/>
    <x v="3"/>
  </r>
  <r>
    <x v="70"/>
    <x v="127"/>
    <n v="5.2987598647125145"/>
    <x v="2"/>
    <x v="3"/>
  </r>
  <r>
    <x v="70"/>
    <x v="128"/>
    <n v="1.4656144306651635"/>
    <x v="2"/>
    <x v="3"/>
  </r>
  <r>
    <x v="70"/>
    <x v="129"/>
    <n v="2.367531003382187"/>
    <x v="2"/>
    <x v="3"/>
  </r>
  <r>
    <x v="70"/>
    <x v="130"/>
    <n v="19.898534385569334"/>
    <x v="2"/>
    <x v="3"/>
  </r>
  <r>
    <x v="70"/>
    <x v="131"/>
    <n v="45.715896279594141"/>
    <x v="2"/>
    <x v="3"/>
  </r>
  <r>
    <x v="70"/>
    <x v="4"/>
    <n v="25.253664036076664"/>
    <x v="2"/>
    <x v="3"/>
  </r>
  <r>
    <x v="71"/>
    <x v="127"/>
    <n v="2.3060796645702304"/>
    <x v="2"/>
    <x v="3"/>
  </r>
  <r>
    <x v="71"/>
    <x v="128"/>
    <n v="1.1530398322851152"/>
    <x v="2"/>
    <x v="3"/>
  </r>
  <r>
    <x v="71"/>
    <x v="129"/>
    <n v="0.10482180293501048"/>
    <x v="2"/>
    <x v="3"/>
  </r>
  <r>
    <x v="71"/>
    <x v="130"/>
    <n v="25.9958071278826"/>
    <x v="2"/>
    <x v="3"/>
  </r>
  <r>
    <x v="71"/>
    <x v="131"/>
    <n v="45.335429769392036"/>
    <x v="2"/>
    <x v="3"/>
  </r>
  <r>
    <x v="71"/>
    <x v="4"/>
    <n v="25.10482180293501"/>
    <x v="2"/>
    <x v="3"/>
  </r>
  <r>
    <x v="72"/>
    <x v="127"/>
    <n v="0.5765199161425576"/>
    <x v="2"/>
    <x v="3"/>
  </r>
  <r>
    <x v="72"/>
    <x v="128"/>
    <n v="0"/>
    <x v="2"/>
    <x v="3"/>
  </r>
  <r>
    <x v="72"/>
    <x v="129"/>
    <n v="0.3668763102725367"/>
    <x v="2"/>
    <x v="3"/>
  </r>
  <r>
    <x v="72"/>
    <x v="130"/>
    <n v="28.616352201257861"/>
    <x v="2"/>
    <x v="3"/>
  </r>
  <r>
    <x v="72"/>
    <x v="131"/>
    <n v="45.335429769392036"/>
    <x v="2"/>
    <x v="3"/>
  </r>
  <r>
    <x v="72"/>
    <x v="4"/>
    <n v="25.10482180293501"/>
    <x v="2"/>
    <x v="3"/>
  </r>
  <r>
    <x v="67"/>
    <x v="127"/>
    <n v="14.438502673796792"/>
    <x v="3"/>
    <x v="3"/>
  </r>
  <r>
    <x v="67"/>
    <x v="128"/>
    <n v="6.6844919786096257"/>
    <x v="3"/>
    <x v="3"/>
  </r>
  <r>
    <x v="67"/>
    <x v="129"/>
    <n v="4.144385026737968"/>
    <x v="3"/>
    <x v="3"/>
  </r>
  <r>
    <x v="67"/>
    <x v="130"/>
    <n v="53.208556149732622"/>
    <x v="3"/>
    <x v="3"/>
  </r>
  <r>
    <x v="67"/>
    <x v="131"/>
    <n v="14.304812834224599"/>
    <x v="3"/>
    <x v="3"/>
  </r>
  <r>
    <x v="67"/>
    <x v="4"/>
    <n v="7.4866310160427805"/>
    <x v="3"/>
    <x v="3"/>
  </r>
  <r>
    <x v="68"/>
    <x v="127"/>
    <n v="34.280303030303031"/>
    <x v="3"/>
    <x v="3"/>
  </r>
  <r>
    <x v="68"/>
    <x v="128"/>
    <n v="14.772727272727273"/>
    <x v="3"/>
    <x v="3"/>
  </r>
  <r>
    <x v="68"/>
    <x v="129"/>
    <n v="2.4621212121212119"/>
    <x v="3"/>
    <x v="3"/>
  </r>
  <r>
    <x v="68"/>
    <x v="130"/>
    <n v="26.704545454545453"/>
    <x v="3"/>
    <x v="3"/>
  </r>
  <r>
    <x v="68"/>
    <x v="131"/>
    <n v="14.204545454545455"/>
    <x v="3"/>
    <x v="3"/>
  </r>
  <r>
    <x v="68"/>
    <x v="4"/>
    <n v="8.3333333333333339"/>
    <x v="3"/>
    <x v="3"/>
  </r>
  <r>
    <x v="69"/>
    <x v="127"/>
    <n v="22.281879194630871"/>
    <x v="3"/>
    <x v="3"/>
  </r>
  <r>
    <x v="69"/>
    <x v="128"/>
    <n v="6.4429530201342278"/>
    <x v="3"/>
    <x v="3"/>
  </r>
  <r>
    <x v="69"/>
    <x v="129"/>
    <n v="2.9530201342281881"/>
    <x v="3"/>
    <x v="3"/>
  </r>
  <r>
    <x v="69"/>
    <x v="130"/>
    <n v="46.442953020134226"/>
    <x v="3"/>
    <x v="3"/>
  </r>
  <r>
    <x v="69"/>
    <x v="131"/>
    <n v="14.36241610738255"/>
    <x v="3"/>
    <x v="3"/>
  </r>
  <r>
    <x v="69"/>
    <x v="4"/>
    <n v="7.651006711409396"/>
    <x v="3"/>
    <x v="3"/>
  </r>
  <r>
    <x v="70"/>
    <x v="127"/>
    <n v="24.536376604850215"/>
    <x v="3"/>
    <x v="3"/>
  </r>
  <r>
    <x v="70"/>
    <x v="128"/>
    <n v="13.552068473609129"/>
    <x v="3"/>
    <x v="3"/>
  </r>
  <r>
    <x v="70"/>
    <x v="129"/>
    <n v="2.1398002853067046"/>
    <x v="3"/>
    <x v="3"/>
  </r>
  <r>
    <x v="70"/>
    <x v="130"/>
    <n v="37.51783166904422"/>
    <x v="3"/>
    <x v="3"/>
  </r>
  <r>
    <x v="70"/>
    <x v="131"/>
    <n v="14.550641940085592"/>
    <x v="3"/>
    <x v="3"/>
  </r>
  <r>
    <x v="70"/>
    <x v="4"/>
    <n v="7.9885877318116973"/>
    <x v="3"/>
    <x v="3"/>
  </r>
  <r>
    <x v="71"/>
    <x v="127"/>
    <n v="22.266666666666666"/>
    <x v="3"/>
    <x v="3"/>
  </r>
  <r>
    <x v="71"/>
    <x v="128"/>
    <n v="10.666666666666666"/>
    <x v="3"/>
    <x v="3"/>
  </r>
  <r>
    <x v="71"/>
    <x v="129"/>
    <n v="1.4666666666666666"/>
    <x v="3"/>
    <x v="3"/>
  </r>
  <r>
    <x v="71"/>
    <x v="130"/>
    <n v="43.866666666666667"/>
    <x v="3"/>
    <x v="3"/>
  </r>
  <r>
    <x v="71"/>
    <x v="131"/>
    <n v="14.266666666666667"/>
    <x v="3"/>
    <x v="3"/>
  </r>
  <r>
    <x v="71"/>
    <x v="4"/>
    <n v="7.6"/>
    <x v="3"/>
    <x v="3"/>
  </r>
  <r>
    <x v="72"/>
    <x v="127"/>
    <n v="5.0666666666666664"/>
    <x v="3"/>
    <x v="3"/>
  </r>
  <r>
    <x v="72"/>
    <x v="128"/>
    <n v="0.93333333333333335"/>
    <x v="3"/>
    <x v="3"/>
  </r>
  <r>
    <x v="72"/>
    <x v="129"/>
    <n v="1.7333333333333334"/>
    <x v="3"/>
    <x v="3"/>
  </r>
  <r>
    <x v="72"/>
    <x v="130"/>
    <n v="70.533333333333331"/>
    <x v="3"/>
    <x v="3"/>
  </r>
  <r>
    <x v="72"/>
    <x v="131"/>
    <n v="14.266666666666667"/>
    <x v="3"/>
    <x v="3"/>
  </r>
  <r>
    <x v="72"/>
    <x v="4"/>
    <n v="7.6"/>
    <x v="3"/>
    <x v="3"/>
  </r>
  <r>
    <x v="67"/>
    <x v="127"/>
    <n v="4.8986486486486482"/>
    <x v="4"/>
    <x v="3"/>
  </r>
  <r>
    <x v="67"/>
    <x v="128"/>
    <n v="1.6891891891891893"/>
    <x v="4"/>
    <x v="3"/>
  </r>
  <r>
    <x v="67"/>
    <x v="129"/>
    <n v="1.5202702702702702"/>
    <x v="4"/>
    <x v="3"/>
  </r>
  <r>
    <x v="67"/>
    <x v="130"/>
    <n v="41.385135135135137"/>
    <x v="4"/>
    <x v="3"/>
  </r>
  <r>
    <x v="67"/>
    <x v="131"/>
    <n v="31.25"/>
    <x v="4"/>
    <x v="3"/>
  </r>
  <r>
    <x v="67"/>
    <x v="4"/>
    <n v="19.256756756756758"/>
    <x v="4"/>
    <x v="3"/>
  </r>
  <r>
    <x v="68"/>
    <x v="127"/>
    <n v="12.915851272015656"/>
    <x v="4"/>
    <x v="3"/>
  </r>
  <r>
    <x v="68"/>
    <x v="128"/>
    <n v="5.283757338551859"/>
    <x v="4"/>
    <x v="3"/>
  </r>
  <r>
    <x v="68"/>
    <x v="129"/>
    <n v="2.7397260273972601"/>
    <x v="4"/>
    <x v="3"/>
  </r>
  <r>
    <x v="68"/>
    <x v="130"/>
    <n v="25.636007827788649"/>
    <x v="4"/>
    <x v="3"/>
  </r>
  <r>
    <x v="68"/>
    <x v="131"/>
    <n v="33.072407045009783"/>
    <x v="4"/>
    <x v="3"/>
  </r>
  <r>
    <x v="68"/>
    <x v="4"/>
    <n v="20.352250489236791"/>
    <x v="4"/>
    <x v="3"/>
  </r>
  <r>
    <x v="69"/>
    <x v="127"/>
    <n v="6.9256756756756754"/>
    <x v="4"/>
    <x v="3"/>
  </r>
  <r>
    <x v="69"/>
    <x v="128"/>
    <n v="1.3513513513513513"/>
    <x v="4"/>
    <x v="3"/>
  </r>
  <r>
    <x v="69"/>
    <x v="129"/>
    <n v="1.3513513513513513"/>
    <x v="4"/>
    <x v="3"/>
  </r>
  <r>
    <x v="69"/>
    <x v="130"/>
    <n v="39.864864864864863"/>
    <x v="4"/>
    <x v="3"/>
  </r>
  <r>
    <x v="69"/>
    <x v="131"/>
    <n v="31.25"/>
    <x v="4"/>
    <x v="3"/>
  </r>
  <r>
    <x v="69"/>
    <x v="4"/>
    <n v="19.256756756756758"/>
    <x v="4"/>
    <x v="3"/>
  </r>
  <r>
    <x v="70"/>
    <x v="127"/>
    <n v="6.7307692307692308"/>
    <x v="4"/>
    <x v="3"/>
  </r>
  <r>
    <x v="70"/>
    <x v="128"/>
    <n v="0.38461538461538464"/>
    <x v="4"/>
    <x v="3"/>
  </r>
  <r>
    <x v="70"/>
    <x v="129"/>
    <n v="2.1153846153846154"/>
    <x v="4"/>
    <x v="3"/>
  </r>
  <r>
    <x v="70"/>
    <x v="130"/>
    <n v="39.03846153846154"/>
    <x v="4"/>
    <x v="3"/>
  </r>
  <r>
    <x v="70"/>
    <x v="131"/>
    <n v="31.346153846153847"/>
    <x v="4"/>
    <x v="3"/>
  </r>
  <r>
    <x v="70"/>
    <x v="4"/>
    <n v="20.384615384615383"/>
    <x v="4"/>
    <x v="3"/>
  </r>
  <r>
    <x v="71"/>
    <x v="127"/>
    <n v="7.6013513513513518"/>
    <x v="4"/>
    <x v="3"/>
  </r>
  <r>
    <x v="71"/>
    <x v="128"/>
    <n v="2.1959459459459461"/>
    <x v="4"/>
    <x v="3"/>
  </r>
  <r>
    <x v="71"/>
    <x v="129"/>
    <n v="1.1824324324324325"/>
    <x v="4"/>
    <x v="3"/>
  </r>
  <r>
    <x v="71"/>
    <x v="130"/>
    <n v="38.513513513513516"/>
    <x v="4"/>
    <x v="3"/>
  </r>
  <r>
    <x v="71"/>
    <x v="131"/>
    <n v="31.25"/>
    <x v="4"/>
    <x v="3"/>
  </r>
  <r>
    <x v="71"/>
    <x v="4"/>
    <n v="19.256756756756758"/>
    <x v="4"/>
    <x v="3"/>
  </r>
  <r>
    <x v="72"/>
    <x v="127"/>
    <n v="1.1824324324324325"/>
    <x v="4"/>
    <x v="3"/>
  </r>
  <r>
    <x v="72"/>
    <x v="128"/>
    <n v="0"/>
    <x v="4"/>
    <x v="3"/>
  </r>
  <r>
    <x v="72"/>
    <x v="129"/>
    <n v="1.3513513513513513"/>
    <x v="4"/>
    <x v="3"/>
  </r>
  <r>
    <x v="72"/>
    <x v="130"/>
    <n v="46.95945945945946"/>
    <x v="4"/>
    <x v="3"/>
  </r>
  <r>
    <x v="72"/>
    <x v="131"/>
    <n v="31.25"/>
    <x v="4"/>
    <x v="3"/>
  </r>
  <r>
    <x v="72"/>
    <x v="4"/>
    <n v="19.256756756756758"/>
    <x v="4"/>
    <x v="3"/>
  </r>
  <r>
    <x v="67"/>
    <x v="127"/>
    <n v="6.2893081761006293"/>
    <x v="5"/>
    <x v="3"/>
  </r>
  <r>
    <x v="67"/>
    <x v="128"/>
    <n v="2.5157232704402515"/>
    <x v="5"/>
    <x v="3"/>
  </r>
  <r>
    <x v="67"/>
    <x v="129"/>
    <n v="2.5157232704402515"/>
    <x v="5"/>
    <x v="3"/>
  </r>
  <r>
    <x v="67"/>
    <x v="130"/>
    <n v="42.767295597484278"/>
    <x v="5"/>
    <x v="3"/>
  </r>
  <r>
    <x v="67"/>
    <x v="131"/>
    <n v="29.559748427672957"/>
    <x v="5"/>
    <x v="3"/>
  </r>
  <r>
    <x v="67"/>
    <x v="4"/>
    <n v="16.352201257861637"/>
    <x v="5"/>
    <x v="3"/>
  </r>
  <r>
    <x v="68"/>
    <x v="127"/>
    <n v="12.878787878787879"/>
    <x v="5"/>
    <x v="3"/>
  </r>
  <r>
    <x v="68"/>
    <x v="128"/>
    <n v="6.0606060606060606"/>
    <x v="5"/>
    <x v="3"/>
  </r>
  <r>
    <x v="68"/>
    <x v="129"/>
    <n v="4.5454545454545459"/>
    <x v="5"/>
    <x v="3"/>
  </r>
  <r>
    <x v="68"/>
    <x v="130"/>
    <n v="27.272727272727273"/>
    <x v="5"/>
    <x v="3"/>
  </r>
  <r>
    <x v="68"/>
    <x v="131"/>
    <n v="32.575757575757578"/>
    <x v="5"/>
    <x v="3"/>
  </r>
  <r>
    <x v="68"/>
    <x v="4"/>
    <n v="16.666666666666668"/>
    <x v="5"/>
    <x v="3"/>
  </r>
  <r>
    <x v="69"/>
    <x v="127"/>
    <n v="5.6603773584905657"/>
    <x v="5"/>
    <x v="3"/>
  </r>
  <r>
    <x v="69"/>
    <x v="128"/>
    <n v="0.62893081761006286"/>
    <x v="5"/>
    <x v="3"/>
  </r>
  <r>
    <x v="69"/>
    <x v="129"/>
    <n v="0.62893081761006286"/>
    <x v="5"/>
    <x v="3"/>
  </r>
  <r>
    <x v="69"/>
    <x v="130"/>
    <n v="47.169811320754718"/>
    <x v="5"/>
    <x v="3"/>
  </r>
  <r>
    <x v="69"/>
    <x v="131"/>
    <n v="29.559748427672957"/>
    <x v="5"/>
    <x v="3"/>
  </r>
  <r>
    <x v="69"/>
    <x v="4"/>
    <n v="16.352201257861637"/>
    <x v="5"/>
    <x v="3"/>
  </r>
  <r>
    <x v="70"/>
    <x v="127"/>
    <n v="4.918032786885246"/>
    <x v="5"/>
    <x v="3"/>
  </r>
  <r>
    <x v="70"/>
    <x v="128"/>
    <n v="0"/>
    <x v="5"/>
    <x v="3"/>
  </r>
  <r>
    <x v="70"/>
    <x v="129"/>
    <n v="0.81967213114754101"/>
    <x v="5"/>
    <x v="3"/>
  </r>
  <r>
    <x v="70"/>
    <x v="130"/>
    <n v="50"/>
    <x v="5"/>
    <x v="3"/>
  </r>
  <r>
    <x v="70"/>
    <x v="131"/>
    <n v="27.049180327868854"/>
    <x v="5"/>
    <x v="3"/>
  </r>
  <r>
    <x v="70"/>
    <x v="4"/>
    <n v="17.21311475409836"/>
    <x v="5"/>
    <x v="3"/>
  </r>
  <r>
    <x v="71"/>
    <x v="127"/>
    <n v="9.433962264150944"/>
    <x v="5"/>
    <x v="3"/>
  </r>
  <r>
    <x v="71"/>
    <x v="128"/>
    <n v="2.5157232704402515"/>
    <x v="5"/>
    <x v="3"/>
  </r>
  <r>
    <x v="71"/>
    <x v="129"/>
    <n v="1.2578616352201257"/>
    <x v="5"/>
    <x v="3"/>
  </r>
  <r>
    <x v="71"/>
    <x v="130"/>
    <n v="40.880503144654085"/>
    <x v="5"/>
    <x v="3"/>
  </r>
  <r>
    <x v="71"/>
    <x v="131"/>
    <n v="29.559748427672957"/>
    <x v="5"/>
    <x v="3"/>
  </r>
  <r>
    <x v="71"/>
    <x v="4"/>
    <n v="16.352201257861637"/>
    <x v="5"/>
    <x v="3"/>
  </r>
  <r>
    <x v="72"/>
    <x v="127"/>
    <n v="1.8867924528301887"/>
    <x v="5"/>
    <x v="3"/>
  </r>
  <r>
    <x v="72"/>
    <x v="128"/>
    <n v="0"/>
    <x v="5"/>
    <x v="3"/>
  </r>
  <r>
    <x v="72"/>
    <x v="129"/>
    <n v="1.2578616352201257"/>
    <x v="5"/>
    <x v="3"/>
  </r>
  <r>
    <x v="72"/>
    <x v="130"/>
    <n v="50.943396226415096"/>
    <x v="5"/>
    <x v="3"/>
  </r>
  <r>
    <x v="72"/>
    <x v="131"/>
    <n v="29.559748427672957"/>
    <x v="5"/>
    <x v="3"/>
  </r>
  <r>
    <x v="72"/>
    <x v="4"/>
    <n v="16.352201257861637"/>
    <x v="5"/>
    <x v="3"/>
  </r>
  <r>
    <x v="67"/>
    <x v="127"/>
    <n v="6.4814814814814818"/>
    <x v="6"/>
    <x v="3"/>
  </r>
  <r>
    <x v="67"/>
    <x v="128"/>
    <n v="0.92592592592592593"/>
    <x v="6"/>
    <x v="3"/>
  </r>
  <r>
    <x v="67"/>
    <x v="129"/>
    <n v="2.7777777777777777"/>
    <x v="6"/>
    <x v="3"/>
  </r>
  <r>
    <x v="67"/>
    <x v="130"/>
    <n v="30.555555555555557"/>
    <x v="6"/>
    <x v="3"/>
  </r>
  <r>
    <x v="67"/>
    <x v="131"/>
    <n v="34.25925925925926"/>
    <x v="6"/>
    <x v="3"/>
  </r>
  <r>
    <x v="67"/>
    <x v="4"/>
    <n v="25"/>
    <x v="6"/>
    <x v="3"/>
  </r>
  <r>
    <x v="68"/>
    <x v="127"/>
    <n v="10.869565217391305"/>
    <x v="6"/>
    <x v="3"/>
  </r>
  <r>
    <x v="68"/>
    <x v="128"/>
    <n v="3.2608695652173911"/>
    <x v="6"/>
    <x v="3"/>
  </r>
  <r>
    <x v="68"/>
    <x v="129"/>
    <n v="4.3478260869565215"/>
    <x v="6"/>
    <x v="3"/>
  </r>
  <r>
    <x v="68"/>
    <x v="130"/>
    <n v="17.391304347826086"/>
    <x v="6"/>
    <x v="3"/>
  </r>
  <r>
    <x v="68"/>
    <x v="131"/>
    <n v="38.043478260869563"/>
    <x v="6"/>
    <x v="3"/>
  </r>
  <r>
    <x v="68"/>
    <x v="4"/>
    <n v="26.086956521739129"/>
    <x v="6"/>
    <x v="3"/>
  </r>
  <r>
    <x v="69"/>
    <x v="127"/>
    <n v="7.4074074074074074"/>
    <x v="6"/>
    <x v="3"/>
  </r>
  <r>
    <x v="69"/>
    <x v="128"/>
    <n v="0.92592592592592593"/>
    <x v="6"/>
    <x v="3"/>
  </r>
  <r>
    <x v="69"/>
    <x v="129"/>
    <n v="2.7777777777777777"/>
    <x v="6"/>
    <x v="3"/>
  </r>
  <r>
    <x v="69"/>
    <x v="130"/>
    <n v="29.62962962962963"/>
    <x v="6"/>
    <x v="3"/>
  </r>
  <r>
    <x v="69"/>
    <x v="131"/>
    <n v="34.25925925925926"/>
    <x v="6"/>
    <x v="3"/>
  </r>
  <r>
    <x v="69"/>
    <x v="4"/>
    <n v="25"/>
    <x v="6"/>
    <x v="3"/>
  </r>
  <r>
    <x v="70"/>
    <x v="127"/>
    <n v="8.5714285714285712"/>
    <x v="6"/>
    <x v="3"/>
  </r>
  <r>
    <x v="70"/>
    <x v="128"/>
    <n v="0"/>
    <x v="6"/>
    <x v="3"/>
  </r>
  <r>
    <x v="70"/>
    <x v="129"/>
    <n v="1.9047619047619047"/>
    <x v="6"/>
    <x v="3"/>
  </r>
  <r>
    <x v="70"/>
    <x v="130"/>
    <n v="28.571428571428573"/>
    <x v="6"/>
    <x v="3"/>
  </r>
  <r>
    <x v="70"/>
    <x v="131"/>
    <n v="35.238095238095241"/>
    <x v="6"/>
    <x v="3"/>
  </r>
  <r>
    <x v="70"/>
    <x v="4"/>
    <n v="25.714285714285715"/>
    <x v="6"/>
    <x v="3"/>
  </r>
  <r>
    <x v="71"/>
    <x v="127"/>
    <n v="4.6296296296296298"/>
    <x v="6"/>
    <x v="3"/>
  </r>
  <r>
    <x v="71"/>
    <x v="128"/>
    <n v="0.92592592592592593"/>
    <x v="6"/>
    <x v="3"/>
  </r>
  <r>
    <x v="71"/>
    <x v="129"/>
    <n v="0.92592592592592593"/>
    <x v="6"/>
    <x v="3"/>
  </r>
  <r>
    <x v="71"/>
    <x v="130"/>
    <n v="34.25925925925926"/>
    <x v="6"/>
    <x v="3"/>
  </r>
  <r>
    <x v="71"/>
    <x v="131"/>
    <n v="34.25925925925926"/>
    <x v="6"/>
    <x v="3"/>
  </r>
  <r>
    <x v="71"/>
    <x v="4"/>
    <n v="25"/>
    <x v="6"/>
    <x v="3"/>
  </r>
  <r>
    <x v="72"/>
    <x v="127"/>
    <n v="0.92592592592592593"/>
    <x v="6"/>
    <x v="3"/>
  </r>
  <r>
    <x v="72"/>
    <x v="128"/>
    <n v="0"/>
    <x v="6"/>
    <x v="3"/>
  </r>
  <r>
    <x v="72"/>
    <x v="129"/>
    <n v="0"/>
    <x v="6"/>
    <x v="3"/>
  </r>
  <r>
    <x v="72"/>
    <x v="130"/>
    <n v="39.814814814814817"/>
    <x v="6"/>
    <x v="3"/>
  </r>
  <r>
    <x v="72"/>
    <x v="131"/>
    <n v="34.25925925925926"/>
    <x v="6"/>
    <x v="3"/>
  </r>
  <r>
    <x v="72"/>
    <x v="4"/>
    <n v="25"/>
    <x v="6"/>
    <x v="3"/>
  </r>
  <r>
    <x v="67"/>
    <x v="127"/>
    <n v="2.8248587570621471"/>
    <x v="7"/>
    <x v="3"/>
  </r>
  <r>
    <x v="67"/>
    <x v="128"/>
    <n v="1.6949152542372881"/>
    <x v="7"/>
    <x v="3"/>
  </r>
  <r>
    <x v="67"/>
    <x v="129"/>
    <n v="0.56497175141242939"/>
    <x v="7"/>
    <x v="3"/>
  </r>
  <r>
    <x v="67"/>
    <x v="130"/>
    <n v="35.593220338983052"/>
    <x v="7"/>
    <x v="3"/>
  </r>
  <r>
    <x v="67"/>
    <x v="131"/>
    <n v="36.72316384180791"/>
    <x v="7"/>
    <x v="3"/>
  </r>
  <r>
    <x v="67"/>
    <x v="4"/>
    <n v="22.598870056497177"/>
    <x v="7"/>
    <x v="3"/>
  </r>
  <r>
    <x v="68"/>
    <x v="127"/>
    <n v="10.666666666666666"/>
    <x v="7"/>
    <x v="3"/>
  </r>
  <r>
    <x v="68"/>
    <x v="128"/>
    <n v="5.333333333333333"/>
    <x v="7"/>
    <x v="3"/>
  </r>
  <r>
    <x v="68"/>
    <x v="129"/>
    <n v="2"/>
    <x v="7"/>
    <x v="3"/>
  </r>
  <r>
    <x v="68"/>
    <x v="130"/>
    <n v="20"/>
    <x v="7"/>
    <x v="3"/>
  </r>
  <r>
    <x v="68"/>
    <x v="131"/>
    <n v="37.333333333333336"/>
    <x v="7"/>
    <x v="3"/>
  </r>
  <r>
    <x v="68"/>
    <x v="4"/>
    <n v="24.666666666666668"/>
    <x v="7"/>
    <x v="3"/>
  </r>
  <r>
    <x v="69"/>
    <x v="127"/>
    <n v="5.6497175141242941"/>
    <x v="7"/>
    <x v="3"/>
  </r>
  <r>
    <x v="69"/>
    <x v="128"/>
    <n v="2.2598870056497176"/>
    <x v="7"/>
    <x v="3"/>
  </r>
  <r>
    <x v="69"/>
    <x v="129"/>
    <n v="1.1299435028248588"/>
    <x v="7"/>
    <x v="3"/>
  </r>
  <r>
    <x v="69"/>
    <x v="130"/>
    <n v="31.638418079096045"/>
    <x v="7"/>
    <x v="3"/>
  </r>
  <r>
    <x v="69"/>
    <x v="131"/>
    <n v="36.72316384180791"/>
    <x v="7"/>
    <x v="3"/>
  </r>
  <r>
    <x v="69"/>
    <x v="4"/>
    <n v="22.598870056497177"/>
    <x v="7"/>
    <x v="3"/>
  </r>
  <r>
    <x v="70"/>
    <x v="127"/>
    <n v="3.7037037037037037"/>
    <x v="7"/>
    <x v="3"/>
  </r>
  <r>
    <x v="70"/>
    <x v="128"/>
    <n v="0.61728395061728392"/>
    <x v="7"/>
    <x v="3"/>
  </r>
  <r>
    <x v="70"/>
    <x v="129"/>
    <n v="3.0864197530864197"/>
    <x v="7"/>
    <x v="3"/>
  </r>
  <r>
    <x v="70"/>
    <x v="130"/>
    <n v="31.481481481481481"/>
    <x v="7"/>
    <x v="3"/>
  </r>
  <r>
    <x v="70"/>
    <x v="131"/>
    <n v="37.654320987654323"/>
    <x v="7"/>
    <x v="3"/>
  </r>
  <r>
    <x v="70"/>
    <x v="4"/>
    <n v="23.456790123456791"/>
    <x v="7"/>
    <x v="3"/>
  </r>
  <r>
    <x v="71"/>
    <x v="127"/>
    <n v="5.0847457627118642"/>
    <x v="7"/>
    <x v="3"/>
  </r>
  <r>
    <x v="71"/>
    <x v="128"/>
    <n v="2.8248587570621471"/>
    <x v="7"/>
    <x v="3"/>
  </r>
  <r>
    <x v="71"/>
    <x v="129"/>
    <n v="0.56497175141242939"/>
    <x v="7"/>
    <x v="3"/>
  </r>
  <r>
    <x v="71"/>
    <x v="130"/>
    <n v="32.203389830508478"/>
    <x v="7"/>
    <x v="3"/>
  </r>
  <r>
    <x v="71"/>
    <x v="131"/>
    <n v="36.72316384180791"/>
    <x v="7"/>
    <x v="3"/>
  </r>
  <r>
    <x v="71"/>
    <x v="4"/>
    <n v="22.598870056497177"/>
    <x v="7"/>
    <x v="3"/>
  </r>
  <r>
    <x v="72"/>
    <x v="127"/>
    <n v="0.56497175141242939"/>
    <x v="7"/>
    <x v="3"/>
  </r>
  <r>
    <x v="72"/>
    <x v="128"/>
    <n v="0"/>
    <x v="7"/>
    <x v="3"/>
  </r>
  <r>
    <x v="72"/>
    <x v="129"/>
    <n v="0.56497175141242939"/>
    <x v="7"/>
    <x v="3"/>
  </r>
  <r>
    <x v="72"/>
    <x v="130"/>
    <n v="39.548022598870055"/>
    <x v="7"/>
    <x v="3"/>
  </r>
  <r>
    <x v="72"/>
    <x v="131"/>
    <n v="36.72316384180791"/>
    <x v="7"/>
    <x v="3"/>
  </r>
  <r>
    <x v="72"/>
    <x v="4"/>
    <n v="22.598870056497177"/>
    <x v="7"/>
    <x v="3"/>
  </r>
  <r>
    <x v="67"/>
    <x v="127"/>
    <n v="4.7297297297297298"/>
    <x v="8"/>
    <x v="3"/>
  </r>
  <r>
    <x v="67"/>
    <x v="128"/>
    <n v="1.3513513513513513"/>
    <x v="8"/>
    <x v="3"/>
  </r>
  <r>
    <x v="67"/>
    <x v="129"/>
    <n v="0.67567567567567566"/>
    <x v="8"/>
    <x v="3"/>
  </r>
  <r>
    <x v="67"/>
    <x v="130"/>
    <n v="54.729729729729726"/>
    <x v="8"/>
    <x v="3"/>
  </r>
  <r>
    <x v="67"/>
    <x v="131"/>
    <n v="24.324324324324323"/>
    <x v="8"/>
    <x v="3"/>
  </r>
  <r>
    <x v="67"/>
    <x v="4"/>
    <n v="14.189189189189189"/>
    <x v="8"/>
    <x v="3"/>
  </r>
  <r>
    <x v="68"/>
    <x v="127"/>
    <n v="16.788321167883211"/>
    <x v="8"/>
    <x v="3"/>
  </r>
  <r>
    <x v="68"/>
    <x v="128"/>
    <n v="5.8394160583941606"/>
    <x v="8"/>
    <x v="3"/>
  </r>
  <r>
    <x v="68"/>
    <x v="129"/>
    <n v="0.72992700729927007"/>
    <x v="8"/>
    <x v="3"/>
  </r>
  <r>
    <x v="68"/>
    <x v="130"/>
    <n v="35.76642335766423"/>
    <x v="8"/>
    <x v="3"/>
  </r>
  <r>
    <x v="68"/>
    <x v="131"/>
    <n v="25.547445255474454"/>
    <x v="8"/>
    <x v="3"/>
  </r>
  <r>
    <x v="68"/>
    <x v="4"/>
    <n v="15.328467153284672"/>
    <x v="8"/>
    <x v="3"/>
  </r>
  <r>
    <x v="69"/>
    <x v="127"/>
    <n v="9.4594594594594597"/>
    <x v="8"/>
    <x v="3"/>
  </r>
  <r>
    <x v="69"/>
    <x v="128"/>
    <n v="1.3513513513513513"/>
    <x v="8"/>
    <x v="3"/>
  </r>
  <r>
    <x v="69"/>
    <x v="129"/>
    <n v="1.3513513513513513"/>
    <x v="8"/>
    <x v="3"/>
  </r>
  <r>
    <x v="69"/>
    <x v="130"/>
    <n v="49.324324324324323"/>
    <x v="8"/>
    <x v="3"/>
  </r>
  <r>
    <x v="69"/>
    <x v="131"/>
    <n v="24.324324324324323"/>
    <x v="8"/>
    <x v="3"/>
  </r>
  <r>
    <x v="69"/>
    <x v="4"/>
    <n v="14.189189189189189"/>
    <x v="8"/>
    <x v="3"/>
  </r>
  <r>
    <x v="70"/>
    <x v="127"/>
    <n v="10.687022900763358"/>
    <x v="8"/>
    <x v="3"/>
  </r>
  <r>
    <x v="70"/>
    <x v="128"/>
    <n v="0.76335877862595425"/>
    <x v="8"/>
    <x v="3"/>
  </r>
  <r>
    <x v="70"/>
    <x v="129"/>
    <n v="2.2900763358778624"/>
    <x v="8"/>
    <x v="3"/>
  </r>
  <r>
    <x v="70"/>
    <x v="130"/>
    <n v="46.564885496183209"/>
    <x v="8"/>
    <x v="3"/>
  </r>
  <r>
    <x v="70"/>
    <x v="131"/>
    <n v="24.427480916030536"/>
    <x v="8"/>
    <x v="3"/>
  </r>
  <r>
    <x v="70"/>
    <x v="4"/>
    <n v="15.267175572519085"/>
    <x v="8"/>
    <x v="3"/>
  </r>
  <r>
    <x v="71"/>
    <x v="127"/>
    <n v="10.810810810810811"/>
    <x v="8"/>
    <x v="3"/>
  </r>
  <r>
    <x v="71"/>
    <x v="128"/>
    <n v="2.0270270270270272"/>
    <x v="8"/>
    <x v="3"/>
  </r>
  <r>
    <x v="71"/>
    <x v="129"/>
    <n v="2.0270270270270272"/>
    <x v="8"/>
    <x v="3"/>
  </r>
  <r>
    <x v="71"/>
    <x v="130"/>
    <n v="46.621621621621621"/>
    <x v="8"/>
    <x v="3"/>
  </r>
  <r>
    <x v="71"/>
    <x v="131"/>
    <n v="24.324324324324323"/>
    <x v="8"/>
    <x v="3"/>
  </r>
  <r>
    <x v="71"/>
    <x v="4"/>
    <n v="14.189189189189189"/>
    <x v="8"/>
    <x v="3"/>
  </r>
  <r>
    <x v="72"/>
    <x v="127"/>
    <n v="1.3513513513513513"/>
    <x v="8"/>
    <x v="3"/>
  </r>
  <r>
    <x v="72"/>
    <x v="128"/>
    <n v="0"/>
    <x v="8"/>
    <x v="3"/>
  </r>
  <r>
    <x v="72"/>
    <x v="129"/>
    <n v="3.3783783783783785"/>
    <x v="8"/>
    <x v="3"/>
  </r>
  <r>
    <x v="72"/>
    <x v="130"/>
    <n v="56.756756756756758"/>
    <x v="8"/>
    <x v="3"/>
  </r>
  <r>
    <x v="72"/>
    <x v="131"/>
    <n v="24.324324324324323"/>
    <x v="8"/>
    <x v="3"/>
  </r>
  <r>
    <x v="72"/>
    <x v="4"/>
    <n v="14.189189189189189"/>
    <x v="8"/>
    <x v="3"/>
  </r>
  <r>
    <x v="67"/>
    <x v="127"/>
    <n v="7.1005917159763312"/>
    <x v="9"/>
    <x v="3"/>
  </r>
  <r>
    <x v="67"/>
    <x v="128"/>
    <n v="3.5502958579881656"/>
    <x v="9"/>
    <x v="3"/>
  </r>
  <r>
    <x v="67"/>
    <x v="129"/>
    <n v="0.59171597633136097"/>
    <x v="9"/>
    <x v="3"/>
  </r>
  <r>
    <x v="67"/>
    <x v="130"/>
    <n v="44.970414201183431"/>
    <x v="9"/>
    <x v="3"/>
  </r>
  <r>
    <x v="67"/>
    <x v="131"/>
    <n v="29.585798816568047"/>
    <x v="9"/>
    <x v="3"/>
  </r>
  <r>
    <x v="67"/>
    <x v="4"/>
    <n v="14.201183431952662"/>
    <x v="9"/>
    <x v="3"/>
  </r>
  <r>
    <x v="68"/>
    <x v="127"/>
    <n v="18.674698795180724"/>
    <x v="9"/>
    <x v="3"/>
  </r>
  <r>
    <x v="68"/>
    <x v="128"/>
    <n v="6.6265060240963853"/>
    <x v="9"/>
    <x v="3"/>
  </r>
  <r>
    <x v="68"/>
    <x v="129"/>
    <n v="1.8072289156626506"/>
    <x v="9"/>
    <x v="3"/>
  </r>
  <r>
    <x v="68"/>
    <x v="130"/>
    <n v="30.120481927710845"/>
    <x v="9"/>
    <x v="3"/>
  </r>
  <r>
    <x v="68"/>
    <x v="131"/>
    <n v="30.120481927710845"/>
    <x v="9"/>
    <x v="3"/>
  </r>
  <r>
    <x v="68"/>
    <x v="4"/>
    <n v="13.855421686746988"/>
    <x v="9"/>
    <x v="3"/>
  </r>
  <r>
    <x v="69"/>
    <x v="127"/>
    <n v="10.059171597633137"/>
    <x v="9"/>
    <x v="3"/>
  </r>
  <r>
    <x v="69"/>
    <x v="128"/>
    <n v="4.7337278106508878"/>
    <x v="9"/>
    <x v="3"/>
  </r>
  <r>
    <x v="69"/>
    <x v="129"/>
    <n v="0.59171597633136097"/>
    <x v="9"/>
    <x v="3"/>
  </r>
  <r>
    <x v="69"/>
    <x v="130"/>
    <n v="41.420118343195263"/>
    <x v="9"/>
    <x v="3"/>
  </r>
  <r>
    <x v="69"/>
    <x v="131"/>
    <n v="29.585798816568047"/>
    <x v="9"/>
    <x v="3"/>
  </r>
  <r>
    <x v="69"/>
    <x v="4"/>
    <n v="14.201183431952662"/>
    <x v="9"/>
    <x v="3"/>
  </r>
  <r>
    <x v="70"/>
    <x v="127"/>
    <n v="12.727272727272727"/>
    <x v="9"/>
    <x v="3"/>
  </r>
  <r>
    <x v="70"/>
    <x v="128"/>
    <n v="10.909090909090908"/>
    <x v="9"/>
    <x v="3"/>
  </r>
  <r>
    <x v="70"/>
    <x v="129"/>
    <n v="3.0303030303030303"/>
    <x v="9"/>
    <x v="3"/>
  </r>
  <r>
    <x v="70"/>
    <x v="130"/>
    <n v="30.303030303030305"/>
    <x v="9"/>
    <x v="3"/>
  </r>
  <r>
    <x v="70"/>
    <x v="131"/>
    <n v="30.303030303030305"/>
    <x v="9"/>
    <x v="3"/>
  </r>
  <r>
    <x v="70"/>
    <x v="4"/>
    <n v="13.939393939393939"/>
    <x v="9"/>
    <x v="3"/>
  </r>
  <r>
    <x v="71"/>
    <x v="127"/>
    <n v="11.242603550295858"/>
    <x v="9"/>
    <x v="3"/>
  </r>
  <r>
    <x v="71"/>
    <x v="128"/>
    <n v="6.5088757396449708"/>
    <x v="9"/>
    <x v="3"/>
  </r>
  <r>
    <x v="71"/>
    <x v="129"/>
    <n v="0.59171597633136097"/>
    <x v="9"/>
    <x v="3"/>
  </r>
  <r>
    <x v="71"/>
    <x v="130"/>
    <n v="38.46153846153846"/>
    <x v="9"/>
    <x v="3"/>
  </r>
  <r>
    <x v="71"/>
    <x v="131"/>
    <n v="29.585798816568047"/>
    <x v="9"/>
    <x v="3"/>
  </r>
  <r>
    <x v="71"/>
    <x v="4"/>
    <n v="14.201183431952662"/>
    <x v="9"/>
    <x v="3"/>
  </r>
  <r>
    <x v="72"/>
    <x v="127"/>
    <n v="1.7751479289940828"/>
    <x v="9"/>
    <x v="3"/>
  </r>
  <r>
    <x v="72"/>
    <x v="128"/>
    <n v="0"/>
    <x v="9"/>
    <x v="3"/>
  </r>
  <r>
    <x v="72"/>
    <x v="129"/>
    <n v="2.9585798816568047"/>
    <x v="9"/>
    <x v="3"/>
  </r>
  <r>
    <x v="72"/>
    <x v="130"/>
    <n v="51.479289940828401"/>
    <x v="9"/>
    <x v="3"/>
  </r>
  <r>
    <x v="72"/>
    <x v="131"/>
    <n v="29.585798816568047"/>
    <x v="9"/>
    <x v="3"/>
  </r>
  <r>
    <x v="72"/>
    <x v="4"/>
    <n v="14.201183431952662"/>
    <x v="9"/>
    <x v="3"/>
  </r>
  <r>
    <x v="67"/>
    <x v="127"/>
    <n v="16.03053435114504"/>
    <x v="10"/>
    <x v="3"/>
  </r>
  <r>
    <x v="67"/>
    <x v="128"/>
    <n v="6.106870229007634"/>
    <x v="10"/>
    <x v="3"/>
  </r>
  <r>
    <x v="67"/>
    <x v="129"/>
    <n v="0"/>
    <x v="10"/>
    <x v="3"/>
  </r>
  <r>
    <x v="67"/>
    <x v="130"/>
    <n v="56.488549618320612"/>
    <x v="10"/>
    <x v="3"/>
  </r>
  <r>
    <x v="67"/>
    <x v="131"/>
    <n v="16.03053435114504"/>
    <x v="10"/>
    <x v="3"/>
  </r>
  <r>
    <x v="67"/>
    <x v="4"/>
    <n v="5.343511450381679"/>
    <x v="10"/>
    <x v="3"/>
  </r>
  <r>
    <x v="68"/>
    <x v="127"/>
    <n v="35.593220338983052"/>
    <x v="10"/>
    <x v="3"/>
  </r>
  <r>
    <x v="68"/>
    <x v="128"/>
    <n v="5.9322033898305087"/>
    <x v="10"/>
    <x v="3"/>
  </r>
  <r>
    <x v="68"/>
    <x v="129"/>
    <n v="1.6949152542372881"/>
    <x v="10"/>
    <x v="3"/>
  </r>
  <r>
    <x v="68"/>
    <x v="130"/>
    <n v="33.898305084745765"/>
    <x v="10"/>
    <x v="3"/>
  </r>
  <r>
    <x v="68"/>
    <x v="131"/>
    <n v="16.949152542372882"/>
    <x v="10"/>
    <x v="3"/>
  </r>
  <r>
    <x v="68"/>
    <x v="4"/>
    <n v="5.9322033898305087"/>
    <x v="10"/>
    <x v="3"/>
  </r>
  <r>
    <x v="69"/>
    <x v="127"/>
    <n v="32.824427480916029"/>
    <x v="10"/>
    <x v="3"/>
  </r>
  <r>
    <x v="69"/>
    <x v="128"/>
    <n v="7.6335877862595423"/>
    <x v="10"/>
    <x v="3"/>
  </r>
  <r>
    <x v="69"/>
    <x v="129"/>
    <n v="0.76335877862595425"/>
    <x v="10"/>
    <x v="3"/>
  </r>
  <r>
    <x v="69"/>
    <x v="130"/>
    <n v="37.404580152671755"/>
    <x v="10"/>
    <x v="3"/>
  </r>
  <r>
    <x v="69"/>
    <x v="131"/>
    <n v="16.03053435114504"/>
    <x v="10"/>
    <x v="3"/>
  </r>
  <r>
    <x v="69"/>
    <x v="4"/>
    <n v="5.343511450381679"/>
    <x v="10"/>
    <x v="3"/>
  </r>
  <r>
    <x v="70"/>
    <x v="127"/>
    <n v="35.483870967741936"/>
    <x v="10"/>
    <x v="3"/>
  </r>
  <r>
    <x v="70"/>
    <x v="128"/>
    <n v="16.129032258064516"/>
    <x v="10"/>
    <x v="3"/>
  </r>
  <r>
    <x v="70"/>
    <x v="129"/>
    <n v="1.6129032258064515"/>
    <x v="10"/>
    <x v="3"/>
  </r>
  <r>
    <x v="70"/>
    <x v="130"/>
    <n v="25"/>
    <x v="10"/>
    <x v="3"/>
  </r>
  <r>
    <x v="70"/>
    <x v="131"/>
    <n v="16.93548387096774"/>
    <x v="10"/>
    <x v="3"/>
  </r>
  <r>
    <x v="70"/>
    <x v="4"/>
    <n v="4.838709677419355"/>
    <x v="10"/>
    <x v="3"/>
  </r>
  <r>
    <x v="71"/>
    <x v="127"/>
    <n v="23.664122137404579"/>
    <x v="10"/>
    <x v="3"/>
  </r>
  <r>
    <x v="71"/>
    <x v="128"/>
    <n v="6.106870229007634"/>
    <x v="10"/>
    <x v="3"/>
  </r>
  <r>
    <x v="71"/>
    <x v="129"/>
    <n v="0"/>
    <x v="10"/>
    <x v="3"/>
  </r>
  <r>
    <x v="71"/>
    <x v="130"/>
    <n v="48.854961832061072"/>
    <x v="10"/>
    <x v="3"/>
  </r>
  <r>
    <x v="71"/>
    <x v="131"/>
    <n v="16.03053435114504"/>
    <x v="10"/>
    <x v="3"/>
  </r>
  <r>
    <x v="71"/>
    <x v="4"/>
    <n v="5.343511450381679"/>
    <x v="10"/>
    <x v="3"/>
  </r>
  <r>
    <x v="72"/>
    <x v="127"/>
    <n v="5.343511450381679"/>
    <x v="10"/>
    <x v="3"/>
  </r>
  <r>
    <x v="72"/>
    <x v="128"/>
    <n v="0"/>
    <x v="10"/>
    <x v="3"/>
  </r>
  <r>
    <x v="72"/>
    <x v="129"/>
    <n v="0.76335877862595425"/>
    <x v="10"/>
    <x v="3"/>
  </r>
  <r>
    <x v="72"/>
    <x v="130"/>
    <n v="72.519083969465655"/>
    <x v="10"/>
    <x v="3"/>
  </r>
  <r>
    <x v="72"/>
    <x v="131"/>
    <n v="16.03053435114504"/>
    <x v="10"/>
    <x v="3"/>
  </r>
  <r>
    <x v="72"/>
    <x v="4"/>
    <n v="5.343511450381679"/>
    <x v="10"/>
    <x v="3"/>
  </r>
  <r>
    <x v="67"/>
    <x v="127"/>
    <n v="8.4033613445378155"/>
    <x v="11"/>
    <x v="3"/>
  </r>
  <r>
    <x v="67"/>
    <x v="128"/>
    <n v="4.2016806722689077"/>
    <x v="11"/>
    <x v="3"/>
  </r>
  <r>
    <x v="67"/>
    <x v="129"/>
    <n v="1.680672268907563"/>
    <x v="11"/>
    <x v="3"/>
  </r>
  <r>
    <x v="67"/>
    <x v="130"/>
    <n v="39.495798319327733"/>
    <x v="11"/>
    <x v="3"/>
  </r>
  <r>
    <x v="67"/>
    <x v="131"/>
    <n v="36.134453781512605"/>
    <x v="11"/>
    <x v="3"/>
  </r>
  <r>
    <x v="67"/>
    <x v="4"/>
    <n v="10.084033613445378"/>
    <x v="11"/>
    <x v="3"/>
  </r>
  <r>
    <x v="68"/>
    <x v="127"/>
    <n v="11.764705882352942"/>
    <x v="11"/>
    <x v="3"/>
  </r>
  <r>
    <x v="68"/>
    <x v="128"/>
    <n v="10.084033613445378"/>
    <x v="11"/>
    <x v="3"/>
  </r>
  <r>
    <x v="68"/>
    <x v="129"/>
    <n v="1.680672268907563"/>
    <x v="11"/>
    <x v="3"/>
  </r>
  <r>
    <x v="68"/>
    <x v="130"/>
    <n v="30.252100840336134"/>
    <x v="11"/>
    <x v="3"/>
  </r>
  <r>
    <x v="68"/>
    <x v="131"/>
    <n v="36.134453781512605"/>
    <x v="11"/>
    <x v="3"/>
  </r>
  <r>
    <x v="68"/>
    <x v="4"/>
    <n v="10.084033613445378"/>
    <x v="11"/>
    <x v="3"/>
  </r>
  <r>
    <x v="69"/>
    <x v="127"/>
    <n v="10.084033613445378"/>
    <x v="11"/>
    <x v="3"/>
  </r>
  <r>
    <x v="69"/>
    <x v="128"/>
    <n v="4.2016806722689077"/>
    <x v="11"/>
    <x v="3"/>
  </r>
  <r>
    <x v="69"/>
    <x v="129"/>
    <n v="1.680672268907563"/>
    <x v="11"/>
    <x v="3"/>
  </r>
  <r>
    <x v="69"/>
    <x v="130"/>
    <n v="37.815126050420169"/>
    <x v="11"/>
    <x v="3"/>
  </r>
  <r>
    <x v="69"/>
    <x v="131"/>
    <n v="36.134453781512605"/>
    <x v="11"/>
    <x v="3"/>
  </r>
  <r>
    <x v="69"/>
    <x v="4"/>
    <n v="10.084033613445378"/>
    <x v="11"/>
    <x v="3"/>
  </r>
  <r>
    <x v="70"/>
    <x v="127"/>
    <n v="8.4745762711864412"/>
    <x v="11"/>
    <x v="3"/>
  </r>
  <r>
    <x v="70"/>
    <x v="128"/>
    <n v="6.7796610169491522"/>
    <x v="11"/>
    <x v="3"/>
  </r>
  <r>
    <x v="70"/>
    <x v="129"/>
    <n v="5.0847457627118642"/>
    <x v="11"/>
    <x v="3"/>
  </r>
  <r>
    <x v="70"/>
    <x v="130"/>
    <n v="33.050847457627121"/>
    <x v="11"/>
    <x v="3"/>
  </r>
  <r>
    <x v="70"/>
    <x v="131"/>
    <n v="36.440677966101696"/>
    <x v="11"/>
    <x v="3"/>
  </r>
  <r>
    <x v="70"/>
    <x v="4"/>
    <n v="10.169491525423728"/>
    <x v="11"/>
    <x v="3"/>
  </r>
  <r>
    <x v="71"/>
    <x v="127"/>
    <n v="8.4033613445378155"/>
    <x v="11"/>
    <x v="3"/>
  </r>
  <r>
    <x v="71"/>
    <x v="128"/>
    <n v="8.4033613445378155"/>
    <x v="11"/>
    <x v="3"/>
  </r>
  <r>
    <x v="71"/>
    <x v="129"/>
    <n v="1.680672268907563"/>
    <x v="11"/>
    <x v="3"/>
  </r>
  <r>
    <x v="71"/>
    <x v="130"/>
    <n v="35.294117647058826"/>
    <x v="11"/>
    <x v="3"/>
  </r>
  <r>
    <x v="71"/>
    <x v="131"/>
    <n v="36.134453781512605"/>
    <x v="11"/>
    <x v="3"/>
  </r>
  <r>
    <x v="71"/>
    <x v="4"/>
    <n v="10.084033613445378"/>
    <x v="11"/>
    <x v="3"/>
  </r>
  <r>
    <x v="72"/>
    <x v="127"/>
    <n v="5.0420168067226889"/>
    <x v="11"/>
    <x v="3"/>
  </r>
  <r>
    <x v="72"/>
    <x v="128"/>
    <n v="0.84033613445378152"/>
    <x v="11"/>
    <x v="3"/>
  </r>
  <r>
    <x v="72"/>
    <x v="129"/>
    <n v="2.5210084033613445"/>
    <x v="11"/>
    <x v="3"/>
  </r>
  <r>
    <x v="72"/>
    <x v="130"/>
    <n v="45.378151260504204"/>
    <x v="11"/>
    <x v="3"/>
  </r>
  <r>
    <x v="72"/>
    <x v="131"/>
    <n v="36.134453781512605"/>
    <x v="11"/>
    <x v="3"/>
  </r>
  <r>
    <x v="72"/>
    <x v="4"/>
    <n v="10.084033613445378"/>
    <x v="11"/>
    <x v="3"/>
  </r>
  <r>
    <x v="67"/>
    <x v="127"/>
    <n v="12.121212121212121"/>
    <x v="12"/>
    <x v="3"/>
  </r>
  <r>
    <x v="67"/>
    <x v="128"/>
    <n v="5.0505050505050502"/>
    <x v="12"/>
    <x v="3"/>
  </r>
  <r>
    <x v="67"/>
    <x v="129"/>
    <n v="0"/>
    <x v="12"/>
    <x v="3"/>
  </r>
  <r>
    <x v="67"/>
    <x v="130"/>
    <n v="41.414141414141412"/>
    <x v="12"/>
    <x v="3"/>
  </r>
  <r>
    <x v="67"/>
    <x v="131"/>
    <n v="26.262626262626263"/>
    <x v="12"/>
    <x v="3"/>
  </r>
  <r>
    <x v="67"/>
    <x v="4"/>
    <n v="15.151515151515152"/>
    <x v="12"/>
    <x v="3"/>
  </r>
  <r>
    <x v="68"/>
    <x v="127"/>
    <n v="22.105263157894736"/>
    <x v="12"/>
    <x v="3"/>
  </r>
  <r>
    <x v="68"/>
    <x v="128"/>
    <n v="10.526315789473685"/>
    <x v="12"/>
    <x v="3"/>
  </r>
  <r>
    <x v="68"/>
    <x v="129"/>
    <n v="4.2105263157894735"/>
    <x v="12"/>
    <x v="3"/>
  </r>
  <r>
    <x v="68"/>
    <x v="130"/>
    <n v="21.05263157894737"/>
    <x v="12"/>
    <x v="3"/>
  </r>
  <r>
    <x v="68"/>
    <x v="131"/>
    <n v="27.368421052631579"/>
    <x v="12"/>
    <x v="3"/>
  </r>
  <r>
    <x v="68"/>
    <x v="4"/>
    <n v="14.736842105263158"/>
    <x v="12"/>
    <x v="3"/>
  </r>
  <r>
    <x v="69"/>
    <x v="127"/>
    <n v="15.151515151515152"/>
    <x v="12"/>
    <x v="3"/>
  </r>
  <r>
    <x v="69"/>
    <x v="128"/>
    <n v="6.0606060606060606"/>
    <x v="12"/>
    <x v="3"/>
  </r>
  <r>
    <x v="69"/>
    <x v="129"/>
    <n v="0"/>
    <x v="12"/>
    <x v="3"/>
  </r>
  <r>
    <x v="69"/>
    <x v="130"/>
    <n v="37.373737373737377"/>
    <x v="12"/>
    <x v="3"/>
  </r>
  <r>
    <x v="69"/>
    <x v="131"/>
    <n v="26.262626262626263"/>
    <x v="12"/>
    <x v="3"/>
  </r>
  <r>
    <x v="69"/>
    <x v="4"/>
    <n v="15.151515151515152"/>
    <x v="12"/>
    <x v="3"/>
  </r>
  <r>
    <x v="70"/>
    <x v="127"/>
    <n v="13.829787234042554"/>
    <x v="12"/>
    <x v="3"/>
  </r>
  <r>
    <x v="70"/>
    <x v="128"/>
    <n v="5.3191489361702127"/>
    <x v="12"/>
    <x v="3"/>
  </r>
  <r>
    <x v="70"/>
    <x v="129"/>
    <n v="1.0638297872340425"/>
    <x v="12"/>
    <x v="3"/>
  </r>
  <r>
    <x v="70"/>
    <x v="130"/>
    <n v="37.234042553191486"/>
    <x v="12"/>
    <x v="3"/>
  </r>
  <r>
    <x v="70"/>
    <x v="131"/>
    <n v="26.595744680851062"/>
    <x v="12"/>
    <x v="3"/>
  </r>
  <r>
    <x v="70"/>
    <x v="4"/>
    <n v="15.957446808510639"/>
    <x v="12"/>
    <x v="3"/>
  </r>
  <r>
    <x v="71"/>
    <x v="127"/>
    <n v="8.0808080808080813"/>
    <x v="12"/>
    <x v="3"/>
  </r>
  <r>
    <x v="71"/>
    <x v="128"/>
    <n v="5.0505050505050502"/>
    <x v="12"/>
    <x v="3"/>
  </r>
  <r>
    <x v="71"/>
    <x v="129"/>
    <n v="0"/>
    <x v="12"/>
    <x v="3"/>
  </r>
  <r>
    <x v="71"/>
    <x v="130"/>
    <n v="45.454545454545453"/>
    <x v="12"/>
    <x v="3"/>
  </r>
  <r>
    <x v="71"/>
    <x v="131"/>
    <n v="26.262626262626263"/>
    <x v="12"/>
    <x v="3"/>
  </r>
  <r>
    <x v="71"/>
    <x v="4"/>
    <n v="15.151515151515152"/>
    <x v="12"/>
    <x v="3"/>
  </r>
  <r>
    <x v="72"/>
    <x v="127"/>
    <n v="2.0202020202020203"/>
    <x v="12"/>
    <x v="3"/>
  </r>
  <r>
    <x v="72"/>
    <x v="128"/>
    <n v="0"/>
    <x v="12"/>
    <x v="3"/>
  </r>
  <r>
    <x v="72"/>
    <x v="129"/>
    <n v="0"/>
    <x v="12"/>
    <x v="3"/>
  </r>
  <r>
    <x v="72"/>
    <x v="130"/>
    <n v="56.565656565656568"/>
    <x v="12"/>
    <x v="3"/>
  </r>
  <r>
    <x v="72"/>
    <x v="131"/>
    <n v="26.262626262626263"/>
    <x v="12"/>
    <x v="3"/>
  </r>
  <r>
    <x v="72"/>
    <x v="4"/>
    <n v="15.151515151515152"/>
    <x v="12"/>
    <x v="3"/>
  </r>
  <r>
    <x v="67"/>
    <x v="127"/>
    <n v="11.594202898550725"/>
    <x v="13"/>
    <x v="3"/>
  </r>
  <r>
    <x v="67"/>
    <x v="128"/>
    <n v="7.2463768115942031"/>
    <x v="13"/>
    <x v="3"/>
  </r>
  <r>
    <x v="67"/>
    <x v="129"/>
    <n v="2.8985507246376812"/>
    <x v="13"/>
    <x v="3"/>
  </r>
  <r>
    <x v="67"/>
    <x v="130"/>
    <n v="56.521739130434781"/>
    <x v="13"/>
    <x v="3"/>
  </r>
  <r>
    <x v="67"/>
    <x v="131"/>
    <n v="13.043478260869565"/>
    <x v="13"/>
    <x v="3"/>
  </r>
  <r>
    <x v="67"/>
    <x v="4"/>
    <n v="8.695652173913043"/>
    <x v="13"/>
    <x v="3"/>
  </r>
  <r>
    <x v="68"/>
    <x v="127"/>
    <n v="22.413793103448278"/>
    <x v="13"/>
    <x v="3"/>
  </r>
  <r>
    <x v="68"/>
    <x v="128"/>
    <n v="13.793103448275861"/>
    <x v="13"/>
    <x v="3"/>
  </r>
  <r>
    <x v="68"/>
    <x v="129"/>
    <n v="3.4482758620689653"/>
    <x v="13"/>
    <x v="3"/>
  </r>
  <r>
    <x v="68"/>
    <x v="130"/>
    <n v="34.482758620689658"/>
    <x v="13"/>
    <x v="3"/>
  </r>
  <r>
    <x v="68"/>
    <x v="131"/>
    <n v="15.517241379310345"/>
    <x v="13"/>
    <x v="3"/>
  </r>
  <r>
    <x v="68"/>
    <x v="4"/>
    <n v="10.344827586206897"/>
    <x v="13"/>
    <x v="3"/>
  </r>
  <r>
    <x v="69"/>
    <x v="127"/>
    <n v="21.739130434782609"/>
    <x v="13"/>
    <x v="3"/>
  </r>
  <r>
    <x v="69"/>
    <x v="128"/>
    <n v="4.3478260869565215"/>
    <x v="13"/>
    <x v="3"/>
  </r>
  <r>
    <x v="69"/>
    <x v="129"/>
    <n v="2.8985507246376812"/>
    <x v="13"/>
    <x v="3"/>
  </r>
  <r>
    <x v="69"/>
    <x v="130"/>
    <n v="49.275362318840578"/>
    <x v="13"/>
    <x v="3"/>
  </r>
  <r>
    <x v="69"/>
    <x v="131"/>
    <n v="13.043478260869565"/>
    <x v="13"/>
    <x v="3"/>
  </r>
  <r>
    <x v="69"/>
    <x v="4"/>
    <n v="8.695652173913043"/>
    <x v="13"/>
    <x v="3"/>
  </r>
  <r>
    <x v="70"/>
    <x v="127"/>
    <n v="19.117647058823529"/>
    <x v="13"/>
    <x v="3"/>
  </r>
  <r>
    <x v="70"/>
    <x v="128"/>
    <n v="20.588235294117649"/>
    <x v="13"/>
    <x v="3"/>
  </r>
  <r>
    <x v="70"/>
    <x v="129"/>
    <n v="2.9411764705882355"/>
    <x v="13"/>
    <x v="3"/>
  </r>
  <r>
    <x v="70"/>
    <x v="130"/>
    <n v="35.294117647058826"/>
    <x v="13"/>
    <x v="3"/>
  </r>
  <r>
    <x v="70"/>
    <x v="131"/>
    <n v="13.235294117647058"/>
    <x v="13"/>
    <x v="3"/>
  </r>
  <r>
    <x v="70"/>
    <x v="4"/>
    <n v="8.8235294117647065"/>
    <x v="13"/>
    <x v="3"/>
  </r>
  <r>
    <x v="71"/>
    <x v="127"/>
    <n v="14.492753623188406"/>
    <x v="13"/>
    <x v="3"/>
  </r>
  <r>
    <x v="71"/>
    <x v="128"/>
    <n v="21.739130434782609"/>
    <x v="13"/>
    <x v="3"/>
  </r>
  <r>
    <x v="71"/>
    <x v="129"/>
    <n v="2.8985507246376812"/>
    <x v="13"/>
    <x v="3"/>
  </r>
  <r>
    <x v="71"/>
    <x v="130"/>
    <n v="39.130434782608695"/>
    <x v="13"/>
    <x v="3"/>
  </r>
  <r>
    <x v="71"/>
    <x v="131"/>
    <n v="13.043478260869565"/>
    <x v="13"/>
    <x v="3"/>
  </r>
  <r>
    <x v="71"/>
    <x v="4"/>
    <n v="8.695652173913043"/>
    <x v="13"/>
    <x v="3"/>
  </r>
  <r>
    <x v="72"/>
    <x v="127"/>
    <n v="4.3478260869565215"/>
    <x v="13"/>
    <x v="3"/>
  </r>
  <r>
    <x v="72"/>
    <x v="128"/>
    <n v="0"/>
    <x v="13"/>
    <x v="3"/>
  </r>
  <r>
    <x v="72"/>
    <x v="129"/>
    <n v="2.8985507246376812"/>
    <x v="13"/>
    <x v="3"/>
  </r>
  <r>
    <x v="72"/>
    <x v="130"/>
    <n v="71.014492753623188"/>
    <x v="13"/>
    <x v="3"/>
  </r>
  <r>
    <x v="72"/>
    <x v="131"/>
    <n v="13.043478260869565"/>
    <x v="13"/>
    <x v="3"/>
  </r>
  <r>
    <x v="72"/>
    <x v="4"/>
    <n v="8.695652173913043"/>
    <x v="13"/>
    <x v="3"/>
  </r>
  <r>
    <x v="67"/>
    <x v="127"/>
    <n v="0"/>
    <x v="14"/>
    <x v="3"/>
  </r>
  <r>
    <x v="67"/>
    <x v="128"/>
    <n v="0"/>
    <x v="14"/>
    <x v="3"/>
  </r>
  <r>
    <x v="67"/>
    <x v="129"/>
    <n v="0"/>
    <x v="14"/>
    <x v="3"/>
  </r>
  <r>
    <x v="67"/>
    <x v="130"/>
    <n v="35.632183908045974"/>
    <x v="14"/>
    <x v="3"/>
  </r>
  <r>
    <x v="67"/>
    <x v="131"/>
    <n v="39.080459770114942"/>
    <x v="14"/>
    <x v="3"/>
  </r>
  <r>
    <x v="67"/>
    <x v="4"/>
    <n v="25.287356321839081"/>
    <x v="14"/>
    <x v="3"/>
  </r>
  <r>
    <x v="68"/>
    <x v="127"/>
    <n v="11.764705882352942"/>
    <x v="14"/>
    <x v="3"/>
  </r>
  <r>
    <x v="68"/>
    <x v="128"/>
    <n v="3.5294117647058822"/>
    <x v="14"/>
    <x v="3"/>
  </r>
  <r>
    <x v="68"/>
    <x v="129"/>
    <n v="3.5294117647058822"/>
    <x v="14"/>
    <x v="3"/>
  </r>
  <r>
    <x v="68"/>
    <x v="130"/>
    <n v="16.470588235294116"/>
    <x v="14"/>
    <x v="3"/>
  </r>
  <r>
    <x v="68"/>
    <x v="131"/>
    <n v="38.823529411764703"/>
    <x v="14"/>
    <x v="3"/>
  </r>
  <r>
    <x v="68"/>
    <x v="4"/>
    <n v="25.882352941176471"/>
    <x v="14"/>
    <x v="3"/>
  </r>
  <r>
    <x v="69"/>
    <x v="127"/>
    <n v="8.0459770114942533"/>
    <x v="14"/>
    <x v="3"/>
  </r>
  <r>
    <x v="69"/>
    <x v="128"/>
    <n v="0"/>
    <x v="14"/>
    <x v="3"/>
  </r>
  <r>
    <x v="69"/>
    <x v="129"/>
    <n v="0"/>
    <x v="14"/>
    <x v="3"/>
  </r>
  <r>
    <x v="69"/>
    <x v="130"/>
    <n v="27.586206896551722"/>
    <x v="14"/>
    <x v="3"/>
  </r>
  <r>
    <x v="69"/>
    <x v="131"/>
    <n v="39.080459770114942"/>
    <x v="14"/>
    <x v="3"/>
  </r>
  <r>
    <x v="69"/>
    <x v="4"/>
    <n v="25.287356321839081"/>
    <x v="14"/>
    <x v="3"/>
  </r>
  <r>
    <x v="70"/>
    <x v="127"/>
    <n v="6.1728395061728394"/>
    <x v="14"/>
    <x v="3"/>
  </r>
  <r>
    <x v="70"/>
    <x v="128"/>
    <n v="0"/>
    <x v="14"/>
    <x v="3"/>
  </r>
  <r>
    <x v="70"/>
    <x v="129"/>
    <n v="0"/>
    <x v="14"/>
    <x v="3"/>
  </r>
  <r>
    <x v="70"/>
    <x v="130"/>
    <n v="30.864197530864196"/>
    <x v="14"/>
    <x v="3"/>
  </r>
  <r>
    <x v="70"/>
    <x v="131"/>
    <n v="38.271604938271608"/>
    <x v="14"/>
    <x v="3"/>
  </r>
  <r>
    <x v="70"/>
    <x v="4"/>
    <n v="24.691358024691358"/>
    <x v="14"/>
    <x v="3"/>
  </r>
  <r>
    <x v="71"/>
    <x v="127"/>
    <n v="1.1494252873563218"/>
    <x v="14"/>
    <x v="3"/>
  </r>
  <r>
    <x v="71"/>
    <x v="128"/>
    <n v="0"/>
    <x v="14"/>
    <x v="3"/>
  </r>
  <r>
    <x v="71"/>
    <x v="129"/>
    <n v="1.1494252873563218"/>
    <x v="14"/>
    <x v="3"/>
  </r>
  <r>
    <x v="71"/>
    <x v="130"/>
    <n v="33.333333333333336"/>
    <x v="14"/>
    <x v="3"/>
  </r>
  <r>
    <x v="71"/>
    <x v="131"/>
    <n v="39.080459770114942"/>
    <x v="14"/>
    <x v="3"/>
  </r>
  <r>
    <x v="71"/>
    <x v="4"/>
    <n v="25.287356321839081"/>
    <x v="14"/>
    <x v="3"/>
  </r>
  <r>
    <x v="72"/>
    <x v="127"/>
    <n v="1.1494252873563218"/>
    <x v="14"/>
    <x v="3"/>
  </r>
  <r>
    <x v="72"/>
    <x v="128"/>
    <n v="0"/>
    <x v="14"/>
    <x v="3"/>
  </r>
  <r>
    <x v="72"/>
    <x v="129"/>
    <n v="2.2988505747126435"/>
    <x v="14"/>
    <x v="3"/>
  </r>
  <r>
    <x v="72"/>
    <x v="130"/>
    <n v="32.183908045977013"/>
    <x v="14"/>
    <x v="3"/>
  </r>
  <r>
    <x v="72"/>
    <x v="131"/>
    <n v="39.080459770114942"/>
    <x v="14"/>
    <x v="3"/>
  </r>
  <r>
    <x v="72"/>
    <x v="4"/>
    <n v="25.287356321839081"/>
    <x v="14"/>
    <x v="3"/>
  </r>
  <r>
    <x v="67"/>
    <x v="127"/>
    <n v="7.6923076923076925"/>
    <x v="15"/>
    <x v="3"/>
  </r>
  <r>
    <x v="67"/>
    <x v="128"/>
    <n v="6.5934065934065931"/>
    <x v="15"/>
    <x v="3"/>
  </r>
  <r>
    <x v="67"/>
    <x v="129"/>
    <n v="2.197802197802198"/>
    <x v="15"/>
    <x v="3"/>
  </r>
  <r>
    <x v="67"/>
    <x v="130"/>
    <n v="64.835164835164832"/>
    <x v="15"/>
    <x v="3"/>
  </r>
  <r>
    <x v="67"/>
    <x v="131"/>
    <n v="10.989010989010989"/>
    <x v="15"/>
    <x v="3"/>
  </r>
  <r>
    <x v="67"/>
    <x v="4"/>
    <n v="7.6923076923076925"/>
    <x v="15"/>
    <x v="3"/>
  </r>
  <r>
    <x v="68"/>
    <x v="127"/>
    <n v="22.471910112359552"/>
    <x v="15"/>
    <x v="3"/>
  </r>
  <r>
    <x v="68"/>
    <x v="128"/>
    <n v="16.853932584269664"/>
    <x v="15"/>
    <x v="3"/>
  </r>
  <r>
    <x v="68"/>
    <x v="129"/>
    <n v="1.1235955056179776"/>
    <x v="15"/>
    <x v="3"/>
  </r>
  <r>
    <x v="68"/>
    <x v="130"/>
    <n v="40.449438202247194"/>
    <x v="15"/>
    <x v="3"/>
  </r>
  <r>
    <x v="68"/>
    <x v="131"/>
    <n v="11.235955056179776"/>
    <x v="15"/>
    <x v="3"/>
  </r>
  <r>
    <x v="68"/>
    <x v="4"/>
    <n v="7.8651685393258424"/>
    <x v="15"/>
    <x v="3"/>
  </r>
  <r>
    <x v="69"/>
    <x v="127"/>
    <n v="14.285714285714286"/>
    <x v="15"/>
    <x v="3"/>
  </r>
  <r>
    <x v="69"/>
    <x v="128"/>
    <n v="12.087912087912088"/>
    <x v="15"/>
    <x v="3"/>
  </r>
  <r>
    <x v="69"/>
    <x v="129"/>
    <n v="0"/>
    <x v="15"/>
    <x v="3"/>
  </r>
  <r>
    <x v="69"/>
    <x v="130"/>
    <n v="54.945054945054942"/>
    <x v="15"/>
    <x v="3"/>
  </r>
  <r>
    <x v="69"/>
    <x v="131"/>
    <n v="10.989010989010989"/>
    <x v="15"/>
    <x v="3"/>
  </r>
  <r>
    <x v="69"/>
    <x v="4"/>
    <n v="7.6923076923076925"/>
    <x v="15"/>
    <x v="3"/>
  </r>
  <r>
    <x v="70"/>
    <x v="127"/>
    <n v="12.64367816091954"/>
    <x v="15"/>
    <x v="3"/>
  </r>
  <r>
    <x v="70"/>
    <x v="128"/>
    <n v="5.7471264367816088"/>
    <x v="15"/>
    <x v="3"/>
  </r>
  <r>
    <x v="70"/>
    <x v="129"/>
    <n v="0"/>
    <x v="15"/>
    <x v="3"/>
  </r>
  <r>
    <x v="70"/>
    <x v="130"/>
    <n v="62.068965517241381"/>
    <x v="15"/>
    <x v="3"/>
  </r>
  <r>
    <x v="70"/>
    <x v="131"/>
    <n v="11.494252873563218"/>
    <x v="15"/>
    <x v="3"/>
  </r>
  <r>
    <x v="70"/>
    <x v="4"/>
    <n v="8.0459770114942533"/>
    <x v="15"/>
    <x v="3"/>
  </r>
  <r>
    <x v="71"/>
    <x v="127"/>
    <n v="12.087912087912088"/>
    <x v="15"/>
    <x v="3"/>
  </r>
  <r>
    <x v="71"/>
    <x v="128"/>
    <n v="9.8901098901098905"/>
    <x v="15"/>
    <x v="3"/>
  </r>
  <r>
    <x v="71"/>
    <x v="129"/>
    <n v="1.098901098901099"/>
    <x v="15"/>
    <x v="3"/>
  </r>
  <r>
    <x v="71"/>
    <x v="130"/>
    <n v="58.241758241758241"/>
    <x v="15"/>
    <x v="3"/>
  </r>
  <r>
    <x v="71"/>
    <x v="131"/>
    <n v="10.989010989010989"/>
    <x v="15"/>
    <x v="3"/>
  </r>
  <r>
    <x v="71"/>
    <x v="4"/>
    <n v="7.6923076923076925"/>
    <x v="15"/>
    <x v="3"/>
  </r>
  <r>
    <x v="72"/>
    <x v="127"/>
    <n v="2.197802197802198"/>
    <x v="15"/>
    <x v="3"/>
  </r>
  <r>
    <x v="72"/>
    <x v="128"/>
    <n v="0"/>
    <x v="15"/>
    <x v="3"/>
  </r>
  <r>
    <x v="72"/>
    <x v="129"/>
    <n v="0"/>
    <x v="15"/>
    <x v="3"/>
  </r>
  <r>
    <x v="72"/>
    <x v="130"/>
    <n v="79.120879120879124"/>
    <x v="15"/>
    <x v="3"/>
  </r>
  <r>
    <x v="72"/>
    <x v="131"/>
    <n v="10.989010989010989"/>
    <x v="15"/>
    <x v="3"/>
  </r>
  <r>
    <x v="72"/>
    <x v="4"/>
    <n v="7.6923076923076925"/>
    <x v="15"/>
    <x v="3"/>
  </r>
  <r>
    <x v="67"/>
    <x v="127"/>
    <n v="15.760869565217391"/>
    <x v="16"/>
    <x v="3"/>
  </r>
  <r>
    <x v="67"/>
    <x v="128"/>
    <n v="9.2391304347826093"/>
    <x v="16"/>
    <x v="3"/>
  </r>
  <r>
    <x v="67"/>
    <x v="129"/>
    <n v="2.7173913043478262"/>
    <x v="16"/>
    <x v="3"/>
  </r>
  <r>
    <x v="67"/>
    <x v="130"/>
    <n v="50.543478260869563"/>
    <x v="16"/>
    <x v="3"/>
  </r>
  <r>
    <x v="67"/>
    <x v="131"/>
    <n v="13.586956521739131"/>
    <x v="16"/>
    <x v="3"/>
  </r>
  <r>
    <x v="67"/>
    <x v="4"/>
    <n v="8.1521739130434785"/>
    <x v="16"/>
    <x v="3"/>
  </r>
  <r>
    <x v="68"/>
    <x v="127"/>
    <n v="31.055900621118013"/>
    <x v="16"/>
    <x v="3"/>
  </r>
  <r>
    <x v="68"/>
    <x v="128"/>
    <n v="15.527950310559007"/>
    <x v="16"/>
    <x v="3"/>
  </r>
  <r>
    <x v="68"/>
    <x v="129"/>
    <n v="4.9689440993788816"/>
    <x v="16"/>
    <x v="3"/>
  </r>
  <r>
    <x v="68"/>
    <x v="130"/>
    <n v="26.70807453416149"/>
    <x v="16"/>
    <x v="3"/>
  </r>
  <r>
    <x v="68"/>
    <x v="131"/>
    <n v="14.285714285714286"/>
    <x v="16"/>
    <x v="3"/>
  </r>
  <r>
    <x v="68"/>
    <x v="4"/>
    <n v="8.0745341614906838"/>
    <x v="16"/>
    <x v="3"/>
  </r>
  <r>
    <x v="69"/>
    <x v="127"/>
    <n v="14.754098360655737"/>
    <x v="16"/>
    <x v="3"/>
  </r>
  <r>
    <x v="69"/>
    <x v="128"/>
    <n v="10.382513661202186"/>
    <x v="16"/>
    <x v="3"/>
  </r>
  <r>
    <x v="69"/>
    <x v="129"/>
    <n v="1.639344262295082"/>
    <x v="16"/>
    <x v="3"/>
  </r>
  <r>
    <x v="69"/>
    <x v="130"/>
    <n v="51.912568306010932"/>
    <x v="16"/>
    <x v="3"/>
  </r>
  <r>
    <x v="69"/>
    <x v="131"/>
    <n v="13.66120218579235"/>
    <x v="16"/>
    <x v="3"/>
  </r>
  <r>
    <x v="69"/>
    <x v="4"/>
    <n v="8.1967213114754092"/>
    <x v="16"/>
    <x v="3"/>
  </r>
  <r>
    <x v="70"/>
    <x v="127"/>
    <n v="17.222222222222221"/>
    <x v="16"/>
    <x v="3"/>
  </r>
  <r>
    <x v="70"/>
    <x v="128"/>
    <n v="13.333333333333334"/>
    <x v="16"/>
    <x v="3"/>
  </r>
  <r>
    <x v="70"/>
    <x v="129"/>
    <n v="4.4444444444444446"/>
    <x v="16"/>
    <x v="3"/>
  </r>
  <r>
    <x v="70"/>
    <x v="130"/>
    <n v="43.333333333333336"/>
    <x v="16"/>
    <x v="3"/>
  </r>
  <r>
    <x v="70"/>
    <x v="131"/>
    <n v="13.888888888888889"/>
    <x v="16"/>
    <x v="3"/>
  </r>
  <r>
    <x v="70"/>
    <x v="4"/>
    <n v="8.3333333333333339"/>
    <x v="16"/>
    <x v="3"/>
  </r>
  <r>
    <x v="71"/>
    <x v="127"/>
    <n v="13.586956521739131"/>
    <x v="16"/>
    <x v="3"/>
  </r>
  <r>
    <x v="71"/>
    <x v="128"/>
    <n v="5.4347826086956523"/>
    <x v="16"/>
    <x v="3"/>
  </r>
  <r>
    <x v="71"/>
    <x v="129"/>
    <n v="1.6304347826086956"/>
    <x v="16"/>
    <x v="3"/>
  </r>
  <r>
    <x v="71"/>
    <x v="130"/>
    <n v="57.608695652173914"/>
    <x v="16"/>
    <x v="3"/>
  </r>
  <r>
    <x v="71"/>
    <x v="131"/>
    <n v="13.586956521739131"/>
    <x v="16"/>
    <x v="3"/>
  </r>
  <r>
    <x v="71"/>
    <x v="4"/>
    <n v="8.1521739130434785"/>
    <x v="16"/>
    <x v="3"/>
  </r>
  <r>
    <x v="72"/>
    <x v="127"/>
    <n v="2.1739130434782608"/>
    <x v="16"/>
    <x v="3"/>
  </r>
  <r>
    <x v="72"/>
    <x v="128"/>
    <n v="1.6304347826086956"/>
    <x v="16"/>
    <x v="3"/>
  </r>
  <r>
    <x v="72"/>
    <x v="129"/>
    <n v="1.0869565217391304"/>
    <x v="16"/>
    <x v="3"/>
  </r>
  <r>
    <x v="72"/>
    <x v="130"/>
    <n v="73.369565217391298"/>
    <x v="16"/>
    <x v="3"/>
  </r>
  <r>
    <x v="72"/>
    <x v="131"/>
    <n v="13.586956521739131"/>
    <x v="16"/>
    <x v="3"/>
  </r>
  <r>
    <x v="72"/>
    <x v="4"/>
    <n v="8.1521739130434785"/>
    <x v="16"/>
    <x v="3"/>
  </r>
  <r>
    <x v="73"/>
    <x v="127"/>
    <n v="33.401335311572701"/>
    <x v="0"/>
    <x v="2"/>
  </r>
  <r>
    <x v="73"/>
    <x v="132"/>
    <n v="16.357566765578635"/>
    <x v="0"/>
    <x v="2"/>
  </r>
  <r>
    <x v="73"/>
    <x v="133"/>
    <n v="10.441394658753708"/>
    <x v="0"/>
    <x v="2"/>
  </r>
  <r>
    <x v="108"/>
    <x v="332"/>
    <n v="53.746290801186944"/>
    <x v="0"/>
    <x v="2"/>
  </r>
  <r>
    <x v="108"/>
    <x v="333"/>
    <n v="39.929525222551931"/>
    <x v="0"/>
    <x v="2"/>
  </r>
  <r>
    <x v="108"/>
    <x v="4"/>
    <n v="6.3241839762611276"/>
    <x v="0"/>
    <x v="2"/>
  </r>
  <r>
    <x v="74"/>
    <x v="134"/>
    <n v="46.253709198813056"/>
    <x v="0"/>
    <x v="2"/>
  </r>
  <r>
    <x v="74"/>
    <x v="127"/>
    <n v="29.432492581602375"/>
    <x v="0"/>
    <x v="2"/>
  </r>
  <r>
    <x v="74"/>
    <x v="132"/>
    <n v="11.62833827893175"/>
    <x v="0"/>
    <x v="2"/>
  </r>
  <r>
    <x v="74"/>
    <x v="135"/>
    <n v="2.2440652818991098"/>
    <x v="0"/>
    <x v="2"/>
  </r>
  <r>
    <x v="74"/>
    <x v="133"/>
    <n v="6.6580118694362014"/>
    <x v="0"/>
    <x v="2"/>
  </r>
  <r>
    <x v="74"/>
    <x v="136"/>
    <n v="1.2982195845697329"/>
    <x v="0"/>
    <x v="2"/>
  </r>
  <r>
    <x v="74"/>
    <x v="137"/>
    <n v="2.0586053412462908"/>
    <x v="0"/>
    <x v="2"/>
  </r>
  <r>
    <x v="74"/>
    <x v="138"/>
    <n v="0.42655786350148367"/>
    <x v="0"/>
    <x v="2"/>
  </r>
  <r>
    <x v="75"/>
    <x v="131"/>
    <n v="39.929525222551931"/>
    <x v="0"/>
    <x v="2"/>
  </r>
  <r>
    <x v="75"/>
    <x v="139"/>
    <n v="33.401335311572701"/>
    <x v="0"/>
    <x v="2"/>
  </r>
  <r>
    <x v="75"/>
    <x v="128"/>
    <n v="16.357566765578635"/>
    <x v="0"/>
    <x v="2"/>
  </r>
  <r>
    <x v="75"/>
    <x v="129"/>
    <n v="10.441394658753708"/>
    <x v="0"/>
    <x v="2"/>
  </r>
  <r>
    <x v="75"/>
    <x v="4"/>
    <n v="6.3241839762611276"/>
    <x v="0"/>
    <x v="2"/>
  </r>
  <r>
    <x v="73"/>
    <x v="127"/>
    <n v="56.088888888888889"/>
    <x v="1"/>
    <x v="2"/>
  </r>
  <r>
    <x v="73"/>
    <x v="132"/>
    <n v="17.244444444444444"/>
    <x v="1"/>
    <x v="2"/>
  </r>
  <r>
    <x v="73"/>
    <x v="133"/>
    <n v="12.533333333333333"/>
    <x v="1"/>
    <x v="2"/>
  </r>
  <r>
    <x v="108"/>
    <x v="332"/>
    <n v="75.733333333333334"/>
    <x v="1"/>
    <x v="2"/>
  </r>
  <r>
    <x v="108"/>
    <x v="333"/>
    <n v="21.244444444444444"/>
    <x v="1"/>
    <x v="2"/>
  </r>
  <r>
    <x v="108"/>
    <x v="4"/>
    <n v="3.0222222222222221"/>
    <x v="1"/>
    <x v="2"/>
  </r>
  <r>
    <x v="74"/>
    <x v="134"/>
    <n v="24.266666666666666"/>
    <x v="1"/>
    <x v="2"/>
  </r>
  <r>
    <x v="74"/>
    <x v="127"/>
    <n v="48.977777777777774"/>
    <x v="1"/>
    <x v="2"/>
  </r>
  <r>
    <x v="74"/>
    <x v="132"/>
    <n v="9.6888888888888882"/>
    <x v="1"/>
    <x v="2"/>
  </r>
  <r>
    <x v="74"/>
    <x v="135"/>
    <n v="4.5333333333333332"/>
    <x v="1"/>
    <x v="2"/>
  </r>
  <r>
    <x v="74"/>
    <x v="133"/>
    <n v="7.7333333333333334"/>
    <x v="1"/>
    <x v="2"/>
  </r>
  <r>
    <x v="74"/>
    <x v="136"/>
    <n v="1.7777777777777777"/>
    <x v="1"/>
    <x v="2"/>
  </r>
  <r>
    <x v="74"/>
    <x v="137"/>
    <n v="2.2222222222222223"/>
    <x v="1"/>
    <x v="2"/>
  </r>
  <r>
    <x v="74"/>
    <x v="138"/>
    <n v="0.8"/>
    <x v="1"/>
    <x v="2"/>
  </r>
  <r>
    <x v="75"/>
    <x v="131"/>
    <n v="21.244444444444444"/>
    <x v="1"/>
    <x v="2"/>
  </r>
  <r>
    <x v="75"/>
    <x v="139"/>
    <n v="56.088888888888889"/>
    <x v="1"/>
    <x v="2"/>
  </r>
  <r>
    <x v="75"/>
    <x v="128"/>
    <n v="17.244444444444444"/>
    <x v="1"/>
    <x v="2"/>
  </r>
  <r>
    <x v="75"/>
    <x v="129"/>
    <n v="12.533333333333333"/>
    <x v="1"/>
    <x v="2"/>
  </r>
  <r>
    <x v="75"/>
    <x v="4"/>
    <n v="3.0222222222222221"/>
    <x v="1"/>
    <x v="2"/>
  </r>
  <r>
    <x v="73"/>
    <x v="127"/>
    <n v="12.228260869565217"/>
    <x v="2"/>
    <x v="2"/>
  </r>
  <r>
    <x v="73"/>
    <x v="132"/>
    <n v="8.9130434782608692"/>
    <x v="2"/>
    <x v="2"/>
  </r>
  <r>
    <x v="73"/>
    <x v="133"/>
    <n v="7.0652173913043477"/>
    <x v="2"/>
    <x v="2"/>
  </r>
  <r>
    <x v="108"/>
    <x v="332"/>
    <n v="26.413043478260871"/>
    <x v="2"/>
    <x v="2"/>
  </r>
  <r>
    <x v="108"/>
    <x v="333"/>
    <n v="64.619565217391298"/>
    <x v="2"/>
    <x v="2"/>
  </r>
  <r>
    <x v="108"/>
    <x v="4"/>
    <n v="8.9673913043478262"/>
    <x v="2"/>
    <x v="2"/>
  </r>
  <r>
    <x v="74"/>
    <x v="134"/>
    <n v="73.586956521739125"/>
    <x v="2"/>
    <x v="2"/>
  </r>
  <r>
    <x v="74"/>
    <x v="127"/>
    <n v="11.358695652173912"/>
    <x v="2"/>
    <x v="2"/>
  </r>
  <r>
    <x v="74"/>
    <x v="132"/>
    <n v="7.6086956521739131"/>
    <x v="2"/>
    <x v="2"/>
  </r>
  <r>
    <x v="74"/>
    <x v="135"/>
    <n v="0.38043478260869568"/>
    <x v="2"/>
    <x v="2"/>
  </r>
  <r>
    <x v="74"/>
    <x v="133"/>
    <n v="5.6521739130434785"/>
    <x v="2"/>
    <x v="2"/>
  </r>
  <r>
    <x v="74"/>
    <x v="136"/>
    <n v="0.4891304347826087"/>
    <x v="2"/>
    <x v="2"/>
  </r>
  <r>
    <x v="74"/>
    <x v="137"/>
    <n v="0.92391304347826086"/>
    <x v="2"/>
    <x v="2"/>
  </r>
  <r>
    <x v="74"/>
    <x v="138"/>
    <n v="0"/>
    <x v="2"/>
    <x v="2"/>
  </r>
  <r>
    <x v="75"/>
    <x v="131"/>
    <n v="64.619565217391298"/>
    <x v="2"/>
    <x v="2"/>
  </r>
  <r>
    <x v="75"/>
    <x v="139"/>
    <n v="12.228260869565217"/>
    <x v="2"/>
    <x v="2"/>
  </r>
  <r>
    <x v="75"/>
    <x v="128"/>
    <n v="8.9130434782608692"/>
    <x v="2"/>
    <x v="2"/>
  </r>
  <r>
    <x v="75"/>
    <x v="129"/>
    <n v="7.0652173913043477"/>
    <x v="2"/>
    <x v="2"/>
  </r>
  <r>
    <x v="75"/>
    <x v="4"/>
    <n v="8.9673913043478262"/>
    <x v="2"/>
    <x v="2"/>
  </r>
  <r>
    <x v="73"/>
    <x v="127"/>
    <n v="49.014084507042256"/>
    <x v="3"/>
    <x v="2"/>
  </r>
  <r>
    <x v="73"/>
    <x v="132"/>
    <n v="25.633802816901408"/>
    <x v="3"/>
    <x v="2"/>
  </r>
  <r>
    <x v="73"/>
    <x v="133"/>
    <n v="15.915492957746478"/>
    <x v="3"/>
    <x v="2"/>
  </r>
  <r>
    <x v="108"/>
    <x v="332"/>
    <n v="78.028169014084511"/>
    <x v="3"/>
    <x v="2"/>
  </r>
  <r>
    <x v="108"/>
    <x v="333"/>
    <n v="19.014084507042252"/>
    <x v="3"/>
    <x v="2"/>
  </r>
  <r>
    <x v="108"/>
    <x v="4"/>
    <n v="2.9577464788732395"/>
    <x v="3"/>
    <x v="2"/>
  </r>
  <r>
    <x v="74"/>
    <x v="134"/>
    <n v="21.971830985915492"/>
    <x v="3"/>
    <x v="2"/>
  </r>
  <r>
    <x v="74"/>
    <x v="127"/>
    <n v="41.549295774647888"/>
    <x v="3"/>
    <x v="2"/>
  </r>
  <r>
    <x v="74"/>
    <x v="132"/>
    <n v="16.901408450704224"/>
    <x v="3"/>
    <x v="2"/>
  </r>
  <r>
    <x v="74"/>
    <x v="135"/>
    <n v="3.6619718309859155"/>
    <x v="3"/>
    <x v="2"/>
  </r>
  <r>
    <x v="74"/>
    <x v="133"/>
    <n v="8.0281690140845079"/>
    <x v="3"/>
    <x v="2"/>
  </r>
  <r>
    <x v="74"/>
    <x v="136"/>
    <n v="2.816901408450704"/>
    <x v="3"/>
    <x v="2"/>
  </r>
  <r>
    <x v="74"/>
    <x v="137"/>
    <n v="4.084507042253521"/>
    <x v="3"/>
    <x v="2"/>
  </r>
  <r>
    <x v="74"/>
    <x v="138"/>
    <n v="0.9859154929577465"/>
    <x v="3"/>
    <x v="2"/>
  </r>
  <r>
    <x v="75"/>
    <x v="131"/>
    <n v="19.014084507042252"/>
    <x v="3"/>
    <x v="2"/>
  </r>
  <r>
    <x v="75"/>
    <x v="139"/>
    <n v="49.014084507042256"/>
    <x v="3"/>
    <x v="2"/>
  </r>
  <r>
    <x v="75"/>
    <x v="128"/>
    <n v="25.633802816901408"/>
    <x v="3"/>
    <x v="2"/>
  </r>
  <r>
    <x v="75"/>
    <x v="129"/>
    <n v="15.915492957746478"/>
    <x v="3"/>
    <x v="2"/>
  </r>
  <r>
    <x v="75"/>
    <x v="4"/>
    <n v="2.9577464788732395"/>
    <x v="3"/>
    <x v="2"/>
  </r>
  <r>
    <x v="73"/>
    <x v="127"/>
    <n v="24.492753623188406"/>
    <x v="4"/>
    <x v="2"/>
  </r>
  <r>
    <x v="73"/>
    <x v="132"/>
    <n v="15.797101449275363"/>
    <x v="4"/>
    <x v="2"/>
  </r>
  <r>
    <x v="73"/>
    <x v="133"/>
    <n v="11.159420289855072"/>
    <x v="4"/>
    <x v="2"/>
  </r>
  <r>
    <x v="108"/>
    <x v="332"/>
    <n v="46.521739130434781"/>
    <x v="4"/>
    <x v="2"/>
  </r>
  <r>
    <x v="108"/>
    <x v="333"/>
    <n v="45.072463768115945"/>
    <x v="4"/>
    <x v="2"/>
  </r>
  <r>
    <x v="108"/>
    <x v="4"/>
    <n v="8.4057971014492754"/>
    <x v="4"/>
    <x v="2"/>
  </r>
  <r>
    <x v="74"/>
    <x v="134"/>
    <n v="53.478260869565219"/>
    <x v="4"/>
    <x v="2"/>
  </r>
  <r>
    <x v="74"/>
    <x v="127"/>
    <n v="21.594202898550726"/>
    <x v="4"/>
    <x v="2"/>
  </r>
  <r>
    <x v="74"/>
    <x v="132"/>
    <n v="12.463768115942029"/>
    <x v="4"/>
    <x v="2"/>
  </r>
  <r>
    <x v="74"/>
    <x v="135"/>
    <n v="1.3043478260869565"/>
    <x v="4"/>
    <x v="2"/>
  </r>
  <r>
    <x v="74"/>
    <x v="133"/>
    <n v="8.1159420289855078"/>
    <x v="4"/>
    <x v="2"/>
  </r>
  <r>
    <x v="74"/>
    <x v="136"/>
    <n v="1.0144927536231885"/>
    <x v="4"/>
    <x v="2"/>
  </r>
  <r>
    <x v="74"/>
    <x v="137"/>
    <n v="1.4492753623188406"/>
    <x v="4"/>
    <x v="2"/>
  </r>
  <r>
    <x v="74"/>
    <x v="138"/>
    <n v="0.57971014492753625"/>
    <x v="4"/>
    <x v="2"/>
  </r>
  <r>
    <x v="75"/>
    <x v="131"/>
    <n v="45.072463768115945"/>
    <x v="4"/>
    <x v="2"/>
  </r>
  <r>
    <x v="75"/>
    <x v="139"/>
    <n v="24.492753623188406"/>
    <x v="4"/>
    <x v="2"/>
  </r>
  <r>
    <x v="75"/>
    <x v="128"/>
    <n v="15.797101449275363"/>
    <x v="4"/>
    <x v="2"/>
  </r>
  <r>
    <x v="75"/>
    <x v="129"/>
    <n v="11.159420289855072"/>
    <x v="4"/>
    <x v="2"/>
  </r>
  <r>
    <x v="75"/>
    <x v="4"/>
    <n v="8.4057971014492754"/>
    <x v="4"/>
    <x v="2"/>
  </r>
  <r>
    <x v="73"/>
    <x v="127"/>
    <n v="26.666666666666668"/>
    <x v="5"/>
    <x v="2"/>
  </r>
  <r>
    <x v="73"/>
    <x v="132"/>
    <n v="17.435897435897434"/>
    <x v="5"/>
    <x v="2"/>
  </r>
  <r>
    <x v="73"/>
    <x v="133"/>
    <n v="12.820512820512821"/>
    <x v="5"/>
    <x v="2"/>
  </r>
  <r>
    <x v="108"/>
    <x v="332"/>
    <n v="52.307692307692307"/>
    <x v="5"/>
    <x v="2"/>
  </r>
  <r>
    <x v="108"/>
    <x v="333"/>
    <n v="40.512820512820511"/>
    <x v="5"/>
    <x v="2"/>
  </r>
  <r>
    <x v="108"/>
    <x v="4"/>
    <n v="7.1794871794871797"/>
    <x v="5"/>
    <x v="2"/>
  </r>
  <r>
    <x v="74"/>
    <x v="134"/>
    <n v="47.692307692307693"/>
    <x v="5"/>
    <x v="2"/>
  </r>
  <r>
    <x v="74"/>
    <x v="127"/>
    <n v="24.102564102564102"/>
    <x v="5"/>
    <x v="2"/>
  </r>
  <r>
    <x v="74"/>
    <x v="132"/>
    <n v="14.358974358974359"/>
    <x v="5"/>
    <x v="2"/>
  </r>
  <r>
    <x v="74"/>
    <x v="135"/>
    <n v="1.0256410256410255"/>
    <x v="5"/>
    <x v="2"/>
  </r>
  <r>
    <x v="74"/>
    <x v="133"/>
    <n v="9.7435897435897427"/>
    <x v="5"/>
    <x v="2"/>
  </r>
  <r>
    <x v="74"/>
    <x v="136"/>
    <n v="1.0256410256410255"/>
    <x v="5"/>
    <x v="2"/>
  </r>
  <r>
    <x v="74"/>
    <x v="137"/>
    <n v="1.5384615384615385"/>
    <x v="5"/>
    <x v="2"/>
  </r>
  <r>
    <x v="74"/>
    <x v="138"/>
    <n v="0.51282051282051277"/>
    <x v="5"/>
    <x v="2"/>
  </r>
  <r>
    <x v="75"/>
    <x v="131"/>
    <n v="40.512820512820511"/>
    <x v="5"/>
    <x v="2"/>
  </r>
  <r>
    <x v="75"/>
    <x v="139"/>
    <n v="26.666666666666668"/>
    <x v="5"/>
    <x v="2"/>
  </r>
  <r>
    <x v="75"/>
    <x v="128"/>
    <n v="17.435897435897434"/>
    <x v="5"/>
    <x v="2"/>
  </r>
  <r>
    <x v="75"/>
    <x v="129"/>
    <n v="12.820512820512821"/>
    <x v="5"/>
    <x v="2"/>
  </r>
  <r>
    <x v="75"/>
    <x v="4"/>
    <n v="7.1794871794871797"/>
    <x v="5"/>
    <x v="2"/>
  </r>
  <r>
    <x v="73"/>
    <x v="127"/>
    <n v="15.702479338842975"/>
    <x v="6"/>
    <x v="2"/>
  </r>
  <r>
    <x v="73"/>
    <x v="132"/>
    <n v="17.355371900826448"/>
    <x v="6"/>
    <x v="2"/>
  </r>
  <r>
    <x v="73"/>
    <x v="133"/>
    <n v="9.9173553719008272"/>
    <x v="6"/>
    <x v="2"/>
  </r>
  <r>
    <x v="108"/>
    <x v="332"/>
    <n v="38.016528925619838"/>
    <x v="6"/>
    <x v="2"/>
  </r>
  <r>
    <x v="108"/>
    <x v="333"/>
    <n v="52.066115702479337"/>
    <x v="6"/>
    <x v="2"/>
  </r>
  <r>
    <x v="108"/>
    <x v="4"/>
    <n v="9.9173553719008272"/>
    <x v="6"/>
    <x v="2"/>
  </r>
  <r>
    <x v="74"/>
    <x v="134"/>
    <n v="61.983471074380162"/>
    <x v="6"/>
    <x v="2"/>
  </r>
  <r>
    <x v="74"/>
    <x v="127"/>
    <n v="11.570247933884298"/>
    <x v="6"/>
    <x v="2"/>
  </r>
  <r>
    <x v="74"/>
    <x v="132"/>
    <n v="14.87603305785124"/>
    <x v="6"/>
    <x v="2"/>
  </r>
  <r>
    <x v="74"/>
    <x v="135"/>
    <n v="1.6528925619834711"/>
    <x v="6"/>
    <x v="2"/>
  </r>
  <r>
    <x v="74"/>
    <x v="133"/>
    <n v="7.4380165289256199"/>
    <x v="6"/>
    <x v="2"/>
  </r>
  <r>
    <x v="74"/>
    <x v="136"/>
    <n v="1.6528925619834711"/>
    <x v="6"/>
    <x v="2"/>
  </r>
  <r>
    <x v="74"/>
    <x v="137"/>
    <n v="0"/>
    <x v="6"/>
    <x v="2"/>
  </r>
  <r>
    <x v="74"/>
    <x v="138"/>
    <n v="0.82644628099173556"/>
    <x v="6"/>
    <x v="2"/>
  </r>
  <r>
    <x v="75"/>
    <x v="131"/>
    <n v="52.066115702479337"/>
    <x v="6"/>
    <x v="2"/>
  </r>
  <r>
    <x v="75"/>
    <x v="139"/>
    <n v="15.702479338842975"/>
    <x v="6"/>
    <x v="2"/>
  </r>
  <r>
    <x v="75"/>
    <x v="128"/>
    <n v="17.355371900826448"/>
    <x v="6"/>
    <x v="2"/>
  </r>
  <r>
    <x v="75"/>
    <x v="129"/>
    <n v="9.9173553719008272"/>
    <x v="6"/>
    <x v="2"/>
  </r>
  <r>
    <x v="75"/>
    <x v="4"/>
    <n v="9.9173553719008272"/>
    <x v="6"/>
    <x v="2"/>
  </r>
  <r>
    <x v="73"/>
    <x v="127"/>
    <n v="22.885572139303484"/>
    <x v="7"/>
    <x v="2"/>
  </r>
  <r>
    <x v="73"/>
    <x v="132"/>
    <n v="10.447761194029852"/>
    <x v="7"/>
    <x v="2"/>
  </r>
  <r>
    <x v="108"/>
    <x v="332"/>
    <n v="12.935323383084578"/>
    <x v="7"/>
    <x v="2"/>
  </r>
  <r>
    <x v="108"/>
    <x v="333"/>
    <n v="41.293532338308459"/>
    <x v="7"/>
    <x v="2"/>
  </r>
  <r>
    <x v="108"/>
    <x v="4"/>
    <n v="49.75124378109453"/>
    <x v="7"/>
    <x v="2"/>
  </r>
  <r>
    <x v="73"/>
    <x v="133"/>
    <n v="8.9552238805970141"/>
    <x v="7"/>
    <x v="2"/>
  </r>
  <r>
    <x v="74"/>
    <x v="134"/>
    <n v="58.706467661691541"/>
    <x v="7"/>
    <x v="2"/>
  </r>
  <r>
    <x v="74"/>
    <x v="127"/>
    <n v="20.398009950248756"/>
    <x v="7"/>
    <x v="2"/>
  </r>
  <r>
    <x v="74"/>
    <x v="132"/>
    <n v="7.4626865671641793"/>
    <x v="7"/>
    <x v="2"/>
  </r>
  <r>
    <x v="74"/>
    <x v="135"/>
    <n v="0.49751243781094528"/>
    <x v="7"/>
    <x v="2"/>
  </r>
  <r>
    <x v="74"/>
    <x v="133"/>
    <n v="8.9552238805970141"/>
    <x v="7"/>
    <x v="2"/>
  </r>
  <r>
    <x v="74"/>
    <x v="136"/>
    <n v="1.4925373134328359"/>
    <x v="7"/>
    <x v="2"/>
  </r>
  <r>
    <x v="74"/>
    <x v="137"/>
    <n v="1.9900497512437811"/>
    <x v="7"/>
    <x v="2"/>
  </r>
  <r>
    <x v="74"/>
    <x v="138"/>
    <n v="0.49751243781094528"/>
    <x v="7"/>
    <x v="2"/>
  </r>
  <r>
    <x v="75"/>
    <x v="131"/>
    <n v="49.75124378109453"/>
    <x v="7"/>
    <x v="2"/>
  </r>
  <r>
    <x v="75"/>
    <x v="139"/>
    <n v="22.885572139303484"/>
    <x v="7"/>
    <x v="2"/>
  </r>
  <r>
    <x v="75"/>
    <x v="128"/>
    <n v="10.447761194029852"/>
    <x v="7"/>
    <x v="2"/>
  </r>
  <r>
    <x v="75"/>
    <x v="129"/>
    <n v="12.935323383084578"/>
    <x v="7"/>
    <x v="2"/>
  </r>
  <r>
    <x v="75"/>
    <x v="4"/>
    <n v="8.9552238805970141"/>
    <x v="7"/>
    <x v="2"/>
  </r>
  <r>
    <x v="73"/>
    <x v="127"/>
    <n v="30.057803468208093"/>
    <x v="8"/>
    <x v="2"/>
  </r>
  <r>
    <x v="73"/>
    <x v="132"/>
    <n v="19.075144508670519"/>
    <x v="8"/>
    <x v="2"/>
  </r>
  <r>
    <x v="73"/>
    <x v="133"/>
    <n v="8.0924855491329488"/>
    <x v="8"/>
    <x v="2"/>
  </r>
  <r>
    <x v="108"/>
    <x v="332"/>
    <n v="52.02312138728324"/>
    <x v="8"/>
    <x v="2"/>
  </r>
  <r>
    <x v="108"/>
    <x v="333"/>
    <n v="39.884393063583815"/>
    <x v="8"/>
    <x v="2"/>
  </r>
  <r>
    <x v="108"/>
    <x v="4"/>
    <n v="8.0924855491329488"/>
    <x v="8"/>
    <x v="2"/>
  </r>
  <r>
    <x v="74"/>
    <x v="134"/>
    <n v="47.97687861271676"/>
    <x v="8"/>
    <x v="2"/>
  </r>
  <r>
    <x v="74"/>
    <x v="127"/>
    <n v="27.167630057803468"/>
    <x v="8"/>
    <x v="2"/>
  </r>
  <r>
    <x v="74"/>
    <x v="132"/>
    <n v="14.450867052023121"/>
    <x v="8"/>
    <x v="2"/>
  </r>
  <r>
    <x v="74"/>
    <x v="135"/>
    <n v="2.3121387283236996"/>
    <x v="8"/>
    <x v="2"/>
  </r>
  <r>
    <x v="74"/>
    <x v="133"/>
    <n v="5.7803468208092488"/>
    <x v="8"/>
    <x v="2"/>
  </r>
  <r>
    <x v="74"/>
    <x v="136"/>
    <n v="0"/>
    <x v="8"/>
    <x v="2"/>
  </r>
  <r>
    <x v="74"/>
    <x v="137"/>
    <n v="1.7341040462427746"/>
    <x v="8"/>
    <x v="2"/>
  </r>
  <r>
    <x v="74"/>
    <x v="138"/>
    <n v="0.5780346820809249"/>
    <x v="8"/>
    <x v="2"/>
  </r>
  <r>
    <x v="75"/>
    <x v="131"/>
    <n v="39.884393063583815"/>
    <x v="8"/>
    <x v="2"/>
  </r>
  <r>
    <x v="75"/>
    <x v="139"/>
    <n v="30.057803468208093"/>
    <x v="8"/>
    <x v="2"/>
  </r>
  <r>
    <x v="75"/>
    <x v="128"/>
    <n v="19.075144508670519"/>
    <x v="8"/>
    <x v="2"/>
  </r>
  <r>
    <x v="75"/>
    <x v="129"/>
    <n v="8.0924855491329488"/>
    <x v="8"/>
    <x v="2"/>
  </r>
  <r>
    <x v="75"/>
    <x v="4"/>
    <n v="8.0924855491329488"/>
    <x v="8"/>
    <x v="2"/>
  </r>
  <r>
    <x v="73"/>
    <x v="127"/>
    <n v="30.939226519337016"/>
    <x v="9"/>
    <x v="2"/>
  </r>
  <r>
    <x v="73"/>
    <x v="132"/>
    <n v="25.414364640883978"/>
    <x v="9"/>
    <x v="2"/>
  </r>
  <r>
    <x v="73"/>
    <x v="133"/>
    <n v="11.049723756906078"/>
    <x v="9"/>
    <x v="2"/>
  </r>
  <r>
    <x v="108"/>
    <x v="332"/>
    <n v="59.668508287292816"/>
    <x v="9"/>
    <x v="2"/>
  </r>
  <r>
    <x v="108"/>
    <x v="333"/>
    <n v="34.254143646408842"/>
    <x v="9"/>
    <x v="2"/>
  </r>
  <r>
    <x v="108"/>
    <x v="4"/>
    <n v="6.0773480662983426"/>
    <x v="9"/>
    <x v="2"/>
  </r>
  <r>
    <x v="74"/>
    <x v="134"/>
    <n v="40.331491712707184"/>
    <x v="9"/>
    <x v="2"/>
  </r>
  <r>
    <x v="74"/>
    <x v="127"/>
    <n v="28.176795580110497"/>
    <x v="9"/>
    <x v="2"/>
  </r>
  <r>
    <x v="74"/>
    <x v="132"/>
    <n v="18.232044198895029"/>
    <x v="9"/>
    <x v="2"/>
  </r>
  <r>
    <x v="74"/>
    <x v="135"/>
    <n v="2.2099447513812156"/>
    <x v="9"/>
    <x v="2"/>
  </r>
  <r>
    <x v="74"/>
    <x v="133"/>
    <n v="5.5248618784530388"/>
    <x v="9"/>
    <x v="2"/>
  </r>
  <r>
    <x v="74"/>
    <x v="136"/>
    <n v="0.5524861878453039"/>
    <x v="9"/>
    <x v="2"/>
  </r>
  <r>
    <x v="74"/>
    <x v="137"/>
    <n v="4.972375690607735"/>
    <x v="9"/>
    <x v="2"/>
  </r>
  <r>
    <x v="74"/>
    <x v="138"/>
    <n v="0"/>
    <x v="9"/>
    <x v="2"/>
  </r>
  <r>
    <x v="75"/>
    <x v="131"/>
    <n v="34.254143646408842"/>
    <x v="9"/>
    <x v="2"/>
  </r>
  <r>
    <x v="75"/>
    <x v="139"/>
    <n v="30.939226519337016"/>
    <x v="9"/>
    <x v="2"/>
  </r>
  <r>
    <x v="75"/>
    <x v="128"/>
    <n v="25.414364640883978"/>
    <x v="9"/>
    <x v="2"/>
  </r>
  <r>
    <x v="75"/>
    <x v="129"/>
    <n v="11.049723756906078"/>
    <x v="9"/>
    <x v="2"/>
  </r>
  <r>
    <x v="75"/>
    <x v="4"/>
    <n v="6.0773480662983426"/>
    <x v="9"/>
    <x v="2"/>
  </r>
  <r>
    <x v="73"/>
    <x v="127"/>
    <n v="54.36241610738255"/>
    <x v="10"/>
    <x v="2"/>
  </r>
  <r>
    <x v="73"/>
    <x v="132"/>
    <n v="22.14765100671141"/>
    <x v="10"/>
    <x v="2"/>
  </r>
  <r>
    <x v="73"/>
    <x v="133"/>
    <n v="8.724832214765101"/>
    <x v="10"/>
    <x v="2"/>
  </r>
  <r>
    <x v="108"/>
    <x v="332"/>
    <n v="77.852348993288587"/>
    <x v="10"/>
    <x v="2"/>
  </r>
  <r>
    <x v="108"/>
    <x v="333"/>
    <n v="20.80536912751678"/>
    <x v="10"/>
    <x v="2"/>
  </r>
  <r>
    <x v="108"/>
    <x v="4"/>
    <n v="1.3422818791946309"/>
    <x v="10"/>
    <x v="2"/>
  </r>
  <r>
    <x v="74"/>
    <x v="134"/>
    <n v="22.14765100671141"/>
    <x v="10"/>
    <x v="2"/>
  </r>
  <r>
    <x v="74"/>
    <x v="127"/>
    <n v="48.993288590604024"/>
    <x v="10"/>
    <x v="2"/>
  </r>
  <r>
    <x v="74"/>
    <x v="132"/>
    <n v="16.107382550335572"/>
    <x v="10"/>
    <x v="2"/>
  </r>
  <r>
    <x v="74"/>
    <x v="135"/>
    <n v="4.026845637583893"/>
    <x v="10"/>
    <x v="2"/>
  </r>
  <r>
    <x v="74"/>
    <x v="133"/>
    <n v="5.3691275167785237"/>
    <x v="10"/>
    <x v="2"/>
  </r>
  <r>
    <x v="74"/>
    <x v="136"/>
    <n v="1.3422818791946309"/>
    <x v="10"/>
    <x v="2"/>
  </r>
  <r>
    <x v="74"/>
    <x v="137"/>
    <n v="2.0134228187919465"/>
    <x v="10"/>
    <x v="2"/>
  </r>
  <r>
    <x v="74"/>
    <x v="138"/>
    <n v="0"/>
    <x v="10"/>
    <x v="2"/>
  </r>
  <r>
    <x v="75"/>
    <x v="131"/>
    <n v="20.80536912751678"/>
    <x v="10"/>
    <x v="2"/>
  </r>
  <r>
    <x v="75"/>
    <x v="139"/>
    <n v="54.36241610738255"/>
    <x v="10"/>
    <x v="2"/>
  </r>
  <r>
    <x v="75"/>
    <x v="128"/>
    <n v="22.14765100671141"/>
    <x v="10"/>
    <x v="2"/>
  </r>
  <r>
    <x v="75"/>
    <x v="129"/>
    <n v="8.724832214765101"/>
    <x v="10"/>
    <x v="2"/>
  </r>
  <r>
    <x v="75"/>
    <x v="4"/>
    <n v="1.3422818791946309"/>
    <x v="10"/>
    <x v="2"/>
  </r>
  <r>
    <x v="73"/>
    <x v="127"/>
    <n v="32.214765100671144"/>
    <x v="11"/>
    <x v="2"/>
  </r>
  <r>
    <x v="73"/>
    <x v="132"/>
    <n v="15.436241610738255"/>
    <x v="11"/>
    <x v="2"/>
  </r>
  <r>
    <x v="73"/>
    <x v="133"/>
    <n v="7.3825503355704694"/>
    <x v="11"/>
    <x v="2"/>
  </r>
  <r>
    <x v="108"/>
    <x v="332"/>
    <n v="51.006711409395976"/>
    <x v="11"/>
    <x v="2"/>
  </r>
  <r>
    <x v="108"/>
    <x v="333"/>
    <n v="41.61073825503356"/>
    <x v="11"/>
    <x v="2"/>
  </r>
  <r>
    <x v="108"/>
    <x v="4"/>
    <n v="7.3825503355704694"/>
    <x v="11"/>
    <x v="2"/>
  </r>
  <r>
    <x v="74"/>
    <x v="134"/>
    <n v="48.993288590604024"/>
    <x v="11"/>
    <x v="2"/>
  </r>
  <r>
    <x v="74"/>
    <x v="127"/>
    <n v="29.530201342281877"/>
    <x v="11"/>
    <x v="2"/>
  </r>
  <r>
    <x v="74"/>
    <x v="132"/>
    <n v="12.751677852348994"/>
    <x v="11"/>
    <x v="2"/>
  </r>
  <r>
    <x v="74"/>
    <x v="135"/>
    <n v="1.3422818791946309"/>
    <x v="11"/>
    <x v="2"/>
  </r>
  <r>
    <x v="74"/>
    <x v="133"/>
    <n v="4.6979865771812079"/>
    <x v="11"/>
    <x v="2"/>
  </r>
  <r>
    <x v="74"/>
    <x v="136"/>
    <n v="1.3422818791946309"/>
    <x v="11"/>
    <x v="2"/>
  </r>
  <r>
    <x v="74"/>
    <x v="137"/>
    <n v="1.3422818791946309"/>
    <x v="11"/>
    <x v="2"/>
  </r>
  <r>
    <x v="74"/>
    <x v="138"/>
    <n v="0"/>
    <x v="11"/>
    <x v="2"/>
  </r>
  <r>
    <x v="75"/>
    <x v="131"/>
    <n v="41.61073825503356"/>
    <x v="11"/>
    <x v="2"/>
  </r>
  <r>
    <x v="75"/>
    <x v="139"/>
    <n v="32.214765100671144"/>
    <x v="11"/>
    <x v="2"/>
  </r>
  <r>
    <x v="75"/>
    <x v="128"/>
    <n v="15.436241610738255"/>
    <x v="11"/>
    <x v="2"/>
  </r>
  <r>
    <x v="75"/>
    <x v="129"/>
    <n v="7.3825503355704694"/>
    <x v="11"/>
    <x v="2"/>
  </r>
  <r>
    <x v="75"/>
    <x v="4"/>
    <n v="7.3825503355704694"/>
    <x v="11"/>
    <x v="2"/>
  </r>
  <r>
    <x v="73"/>
    <x v="127"/>
    <n v="50"/>
    <x v="12"/>
    <x v="2"/>
  </r>
  <r>
    <x v="73"/>
    <x v="132"/>
    <n v="22.033898305084747"/>
    <x v="12"/>
    <x v="2"/>
  </r>
  <r>
    <x v="73"/>
    <x v="133"/>
    <n v="10.169491525423728"/>
    <x v="12"/>
    <x v="2"/>
  </r>
  <r>
    <x v="108"/>
    <x v="332"/>
    <n v="74.576271186440678"/>
    <x v="12"/>
    <x v="2"/>
  </r>
  <r>
    <x v="108"/>
    <x v="333"/>
    <n v="19.491525423728813"/>
    <x v="12"/>
    <x v="2"/>
  </r>
  <r>
    <x v="108"/>
    <x v="4"/>
    <n v="5.9322033898305087"/>
    <x v="12"/>
    <x v="2"/>
  </r>
  <r>
    <x v="74"/>
    <x v="134"/>
    <n v="25.423728813559322"/>
    <x v="12"/>
    <x v="2"/>
  </r>
  <r>
    <x v="74"/>
    <x v="127"/>
    <n v="45.762711864406782"/>
    <x v="12"/>
    <x v="2"/>
  </r>
  <r>
    <x v="74"/>
    <x v="132"/>
    <n v="17.796610169491526"/>
    <x v="12"/>
    <x v="2"/>
  </r>
  <r>
    <x v="74"/>
    <x v="135"/>
    <n v="0.84745762711864403"/>
    <x v="12"/>
    <x v="2"/>
  </r>
  <r>
    <x v="74"/>
    <x v="133"/>
    <n v="4.2372881355932206"/>
    <x v="12"/>
    <x v="2"/>
  </r>
  <r>
    <x v="74"/>
    <x v="136"/>
    <n v="2.5423728813559321"/>
    <x v="12"/>
    <x v="2"/>
  </r>
  <r>
    <x v="74"/>
    <x v="137"/>
    <n v="2.5423728813559321"/>
    <x v="12"/>
    <x v="2"/>
  </r>
  <r>
    <x v="74"/>
    <x v="138"/>
    <n v="0.84745762711864403"/>
    <x v="12"/>
    <x v="2"/>
  </r>
  <r>
    <x v="75"/>
    <x v="131"/>
    <n v="19.491525423728813"/>
    <x v="12"/>
    <x v="2"/>
  </r>
  <r>
    <x v="75"/>
    <x v="139"/>
    <n v="50"/>
    <x v="12"/>
    <x v="2"/>
  </r>
  <r>
    <x v="75"/>
    <x v="128"/>
    <n v="22.033898305084747"/>
    <x v="12"/>
    <x v="2"/>
  </r>
  <r>
    <x v="75"/>
    <x v="129"/>
    <n v="10.169491525423728"/>
    <x v="12"/>
    <x v="2"/>
  </r>
  <r>
    <x v="75"/>
    <x v="4"/>
    <n v="5.9322033898305087"/>
    <x v="12"/>
    <x v="2"/>
  </r>
  <r>
    <x v="73"/>
    <x v="127"/>
    <n v="48.051948051948052"/>
    <x v="13"/>
    <x v="2"/>
  </r>
  <r>
    <x v="73"/>
    <x v="132"/>
    <n v="25.974025974025974"/>
    <x v="13"/>
    <x v="2"/>
  </r>
  <r>
    <x v="73"/>
    <x v="133"/>
    <n v="12.987012987012987"/>
    <x v="13"/>
    <x v="2"/>
  </r>
  <r>
    <x v="108"/>
    <x v="332"/>
    <n v="76.623376623376629"/>
    <x v="13"/>
    <x v="2"/>
  </r>
  <r>
    <x v="108"/>
    <x v="333"/>
    <n v="22.077922077922079"/>
    <x v="13"/>
    <x v="2"/>
  </r>
  <r>
    <x v="108"/>
    <x v="4"/>
    <n v="1.2987012987012987"/>
    <x v="13"/>
    <x v="2"/>
  </r>
  <r>
    <x v="74"/>
    <x v="134"/>
    <n v="23.376623376623378"/>
    <x v="13"/>
    <x v="2"/>
  </r>
  <r>
    <x v="74"/>
    <x v="127"/>
    <n v="40.259740259740262"/>
    <x v="13"/>
    <x v="2"/>
  </r>
  <r>
    <x v="74"/>
    <x v="132"/>
    <n v="18.181818181818183"/>
    <x v="13"/>
    <x v="2"/>
  </r>
  <r>
    <x v="74"/>
    <x v="135"/>
    <n v="5.1948051948051948"/>
    <x v="13"/>
    <x v="2"/>
  </r>
  <r>
    <x v="74"/>
    <x v="133"/>
    <n v="7.7922077922077921"/>
    <x v="13"/>
    <x v="2"/>
  </r>
  <r>
    <x v="74"/>
    <x v="136"/>
    <n v="2.5974025974025974"/>
    <x v="13"/>
    <x v="2"/>
  </r>
  <r>
    <x v="74"/>
    <x v="137"/>
    <n v="2.5974025974025974"/>
    <x v="13"/>
    <x v="2"/>
  </r>
  <r>
    <x v="74"/>
    <x v="138"/>
    <n v="0"/>
    <x v="13"/>
    <x v="2"/>
  </r>
  <r>
    <x v="75"/>
    <x v="131"/>
    <n v="22.077922077922079"/>
    <x v="13"/>
    <x v="2"/>
  </r>
  <r>
    <x v="75"/>
    <x v="139"/>
    <n v="48.051948051948052"/>
    <x v="13"/>
    <x v="2"/>
  </r>
  <r>
    <x v="75"/>
    <x v="128"/>
    <n v="25.974025974025974"/>
    <x v="13"/>
    <x v="2"/>
  </r>
  <r>
    <x v="75"/>
    <x v="129"/>
    <n v="12.987012987012987"/>
    <x v="13"/>
    <x v="2"/>
  </r>
  <r>
    <x v="75"/>
    <x v="4"/>
    <n v="1.2987012987012987"/>
    <x v="13"/>
    <x v="2"/>
  </r>
  <r>
    <x v="73"/>
    <x v="127"/>
    <n v="15.476190476190476"/>
    <x v="14"/>
    <x v="2"/>
  </r>
  <r>
    <x v="73"/>
    <x v="132"/>
    <n v="8.3333333333333339"/>
    <x v="14"/>
    <x v="2"/>
  </r>
  <r>
    <x v="73"/>
    <x v="133"/>
    <n v="9.5238095238095237"/>
    <x v="14"/>
    <x v="2"/>
  </r>
  <r>
    <x v="108"/>
    <x v="332"/>
    <n v="33.333333333333336"/>
    <x v="14"/>
    <x v="2"/>
  </r>
  <r>
    <x v="108"/>
    <x v="333"/>
    <n v="52.38095238095238"/>
    <x v="14"/>
    <x v="2"/>
  </r>
  <r>
    <x v="108"/>
    <x v="4"/>
    <n v="14.285714285714286"/>
    <x v="14"/>
    <x v="2"/>
  </r>
  <r>
    <x v="74"/>
    <x v="134"/>
    <n v="66.666666666666671"/>
    <x v="14"/>
    <x v="2"/>
  </r>
  <r>
    <x v="74"/>
    <x v="127"/>
    <n v="15.476190476190476"/>
    <x v="14"/>
    <x v="2"/>
  </r>
  <r>
    <x v="74"/>
    <x v="132"/>
    <n v="8.3333333333333339"/>
    <x v="14"/>
    <x v="2"/>
  </r>
  <r>
    <x v="74"/>
    <x v="135"/>
    <n v="0"/>
    <x v="14"/>
    <x v="2"/>
  </r>
  <r>
    <x v="74"/>
    <x v="133"/>
    <n v="9.5238095238095237"/>
    <x v="14"/>
    <x v="2"/>
  </r>
  <r>
    <x v="74"/>
    <x v="136"/>
    <n v="0"/>
    <x v="14"/>
    <x v="2"/>
  </r>
  <r>
    <x v="74"/>
    <x v="137"/>
    <n v="0"/>
    <x v="14"/>
    <x v="2"/>
  </r>
  <r>
    <x v="74"/>
    <x v="138"/>
    <n v="0"/>
    <x v="14"/>
    <x v="2"/>
  </r>
  <r>
    <x v="75"/>
    <x v="131"/>
    <n v="52.38095238095238"/>
    <x v="14"/>
    <x v="2"/>
  </r>
  <r>
    <x v="75"/>
    <x v="139"/>
    <n v="15.476190476190476"/>
    <x v="14"/>
    <x v="2"/>
  </r>
  <r>
    <x v="75"/>
    <x v="128"/>
    <n v="8.3333333333333339"/>
    <x v="14"/>
    <x v="2"/>
  </r>
  <r>
    <x v="75"/>
    <x v="129"/>
    <n v="9.5238095238095237"/>
    <x v="14"/>
    <x v="2"/>
  </r>
  <r>
    <x v="75"/>
    <x v="4"/>
    <n v="14.285714285714286"/>
    <x v="14"/>
    <x v="2"/>
  </r>
  <r>
    <x v="73"/>
    <x v="127"/>
    <n v="45.161290322580648"/>
    <x v="15"/>
    <x v="2"/>
  </r>
  <r>
    <x v="73"/>
    <x v="132"/>
    <n v="35.483870967741936"/>
    <x v="15"/>
    <x v="2"/>
  </r>
  <r>
    <x v="73"/>
    <x v="133"/>
    <n v="6.4516129032258061"/>
    <x v="15"/>
    <x v="2"/>
  </r>
  <r>
    <x v="108"/>
    <x v="332"/>
    <n v="76.344086021505376"/>
    <x v="15"/>
    <x v="2"/>
  </r>
  <r>
    <x v="108"/>
    <x v="333"/>
    <n v="12.903225806451612"/>
    <x v="15"/>
    <x v="2"/>
  </r>
  <r>
    <x v="108"/>
    <x v="4"/>
    <n v="10.75268817204301"/>
    <x v="15"/>
    <x v="2"/>
  </r>
  <r>
    <x v="74"/>
    <x v="134"/>
    <n v="23.655913978494624"/>
    <x v="15"/>
    <x v="2"/>
  </r>
  <r>
    <x v="74"/>
    <x v="127"/>
    <n v="37.634408602150536"/>
    <x v="15"/>
    <x v="2"/>
  </r>
  <r>
    <x v="74"/>
    <x v="132"/>
    <n v="25.806451612903224"/>
    <x v="15"/>
    <x v="2"/>
  </r>
  <r>
    <x v="74"/>
    <x v="135"/>
    <n v="6.4516129032258061"/>
    <x v="15"/>
    <x v="2"/>
  </r>
  <r>
    <x v="74"/>
    <x v="133"/>
    <n v="2.150537634408602"/>
    <x v="15"/>
    <x v="2"/>
  </r>
  <r>
    <x v="74"/>
    <x v="136"/>
    <n v="1.075268817204301"/>
    <x v="15"/>
    <x v="2"/>
  </r>
  <r>
    <x v="74"/>
    <x v="137"/>
    <n v="3.225806451612903"/>
    <x v="15"/>
    <x v="2"/>
  </r>
  <r>
    <x v="74"/>
    <x v="138"/>
    <n v="0"/>
    <x v="15"/>
    <x v="2"/>
  </r>
  <r>
    <x v="75"/>
    <x v="131"/>
    <n v="12.903225806451612"/>
    <x v="15"/>
    <x v="2"/>
  </r>
  <r>
    <x v="75"/>
    <x v="139"/>
    <n v="45.161290322580648"/>
    <x v="15"/>
    <x v="2"/>
  </r>
  <r>
    <x v="75"/>
    <x v="128"/>
    <n v="35.483870967741936"/>
    <x v="15"/>
    <x v="2"/>
  </r>
  <r>
    <x v="75"/>
    <x v="129"/>
    <n v="6.4516129032258061"/>
    <x v="15"/>
    <x v="2"/>
  </r>
  <r>
    <x v="75"/>
    <x v="4"/>
    <n v="10.75268817204301"/>
    <x v="15"/>
    <x v="2"/>
  </r>
  <r>
    <x v="73"/>
    <x v="127"/>
    <n v="52.272727272727273"/>
    <x v="16"/>
    <x v="2"/>
  </r>
  <r>
    <x v="73"/>
    <x v="132"/>
    <n v="25.568181818181817"/>
    <x v="16"/>
    <x v="2"/>
  </r>
  <r>
    <x v="73"/>
    <x v="133"/>
    <n v="12.5"/>
    <x v="16"/>
    <x v="2"/>
  </r>
  <r>
    <x v="108"/>
    <x v="332"/>
    <n v="78.977272727272734"/>
    <x v="16"/>
    <x v="2"/>
  </r>
  <r>
    <x v="108"/>
    <x v="333"/>
    <n v="15.909090909090908"/>
    <x v="16"/>
    <x v="2"/>
  </r>
  <r>
    <x v="108"/>
    <x v="4"/>
    <n v="5.1136363636363633"/>
    <x v="16"/>
    <x v="2"/>
  </r>
  <r>
    <x v="74"/>
    <x v="134"/>
    <n v="21.022727272727273"/>
    <x v="16"/>
    <x v="2"/>
  </r>
  <r>
    <x v="74"/>
    <x v="127"/>
    <n v="46.590909090909093"/>
    <x v="16"/>
    <x v="2"/>
  </r>
  <r>
    <x v="74"/>
    <x v="132"/>
    <n v="17.045454545454547"/>
    <x v="16"/>
    <x v="2"/>
  </r>
  <r>
    <x v="74"/>
    <x v="135"/>
    <n v="2.8409090909090908"/>
    <x v="16"/>
    <x v="2"/>
  </r>
  <r>
    <x v="74"/>
    <x v="133"/>
    <n v="5.1136363636363633"/>
    <x v="16"/>
    <x v="2"/>
  </r>
  <r>
    <x v="74"/>
    <x v="136"/>
    <n v="1.7045454545454546"/>
    <x v="16"/>
    <x v="2"/>
  </r>
  <r>
    <x v="74"/>
    <x v="137"/>
    <n v="4.5454545454545459"/>
    <x v="16"/>
    <x v="2"/>
  </r>
  <r>
    <x v="74"/>
    <x v="138"/>
    <n v="1.1363636363636365"/>
    <x v="16"/>
    <x v="2"/>
  </r>
  <r>
    <x v="75"/>
    <x v="131"/>
    <n v="15.909090909090908"/>
    <x v="16"/>
    <x v="2"/>
  </r>
  <r>
    <x v="75"/>
    <x v="139"/>
    <n v="52.272727272727273"/>
    <x v="16"/>
    <x v="2"/>
  </r>
  <r>
    <x v="75"/>
    <x v="128"/>
    <n v="25.568181818181817"/>
    <x v="16"/>
    <x v="2"/>
  </r>
  <r>
    <x v="75"/>
    <x v="129"/>
    <n v="12.5"/>
    <x v="16"/>
    <x v="2"/>
  </r>
  <r>
    <x v="75"/>
    <x v="4"/>
    <n v="5.1136363636363633"/>
    <x v="16"/>
    <x v="2"/>
  </r>
  <r>
    <x v="73"/>
    <x v="127"/>
    <n v="32.78995690462807"/>
    <x v="0"/>
    <x v="3"/>
  </r>
  <r>
    <x v="73"/>
    <x v="132"/>
    <n v="20.067453625632378"/>
    <x v="0"/>
    <x v="3"/>
  </r>
  <r>
    <x v="73"/>
    <x v="133"/>
    <n v="10.436574854787334"/>
    <x v="0"/>
    <x v="3"/>
  </r>
  <r>
    <x v="108"/>
    <x v="332"/>
    <n v="55.742926737867712"/>
    <x v="0"/>
    <x v="3"/>
  </r>
  <r>
    <x v="108"/>
    <x v="333"/>
    <n v="28.94884766722878"/>
    <x v="0"/>
    <x v="3"/>
  </r>
  <r>
    <x v="108"/>
    <x v="4"/>
    <n v="15.308225594903504"/>
    <x v="0"/>
    <x v="3"/>
  </r>
  <r>
    <x v="74"/>
    <x v="134"/>
    <n v="44.257073262132288"/>
    <x v="0"/>
    <x v="3"/>
  </r>
  <r>
    <x v="74"/>
    <x v="127"/>
    <n v="27.67472362750609"/>
    <x v="0"/>
    <x v="3"/>
  </r>
  <r>
    <x v="74"/>
    <x v="132"/>
    <n v="14.371369683342701"/>
    <x v="0"/>
    <x v="3"/>
  </r>
  <r>
    <x v="74"/>
    <x v="135"/>
    <n v="3.2602585722315909"/>
    <x v="0"/>
    <x v="3"/>
  </r>
  <r>
    <x v="74"/>
    <x v="133"/>
    <n v="6.5017800262319652"/>
    <x v="0"/>
    <x v="3"/>
  </r>
  <r>
    <x v="74"/>
    <x v="136"/>
    <n v="1.498969458497283"/>
    <x v="0"/>
    <x v="3"/>
  </r>
  <r>
    <x v="74"/>
    <x v="137"/>
    <n v="2.0798201236649803"/>
    <x v="0"/>
    <x v="3"/>
  </r>
  <r>
    <x v="74"/>
    <x v="138"/>
    <n v="0.35600524639310471"/>
    <x v="0"/>
    <x v="3"/>
  </r>
  <r>
    <x v="75"/>
    <x v="131"/>
    <n v="28.94884766722878"/>
    <x v="0"/>
    <x v="3"/>
  </r>
  <r>
    <x v="75"/>
    <x v="139"/>
    <n v="32.78995690462807"/>
    <x v="0"/>
    <x v="3"/>
  </r>
  <r>
    <x v="75"/>
    <x v="128"/>
    <n v="20.067453625632378"/>
    <x v="0"/>
    <x v="3"/>
  </r>
  <r>
    <x v="75"/>
    <x v="129"/>
    <n v="10.436574854787334"/>
    <x v="0"/>
    <x v="3"/>
  </r>
  <r>
    <x v="75"/>
    <x v="4"/>
    <n v="15.308225594903504"/>
    <x v="0"/>
    <x v="3"/>
  </r>
  <r>
    <x v="73"/>
    <x v="127"/>
    <n v="57.8207381370826"/>
    <x v="1"/>
    <x v="3"/>
  </r>
  <r>
    <x v="73"/>
    <x v="132"/>
    <n v="23.550087873462214"/>
    <x v="1"/>
    <x v="3"/>
  </r>
  <r>
    <x v="73"/>
    <x v="133"/>
    <n v="13.093145869947277"/>
    <x v="1"/>
    <x v="3"/>
  </r>
  <r>
    <x v="108"/>
    <x v="332"/>
    <n v="79.876977152899826"/>
    <x v="1"/>
    <x v="3"/>
  </r>
  <r>
    <x v="108"/>
    <x v="333"/>
    <n v="14.938488576449911"/>
    <x v="1"/>
    <x v="3"/>
  </r>
  <r>
    <x v="108"/>
    <x v="4"/>
    <n v="5.1845342706502633"/>
    <x v="1"/>
    <x v="3"/>
  </r>
  <r>
    <x v="74"/>
    <x v="134"/>
    <n v="20.123022847100177"/>
    <x v="1"/>
    <x v="3"/>
  </r>
  <r>
    <x v="74"/>
    <x v="127"/>
    <n v="47.451669595782072"/>
    <x v="1"/>
    <x v="3"/>
  </r>
  <r>
    <x v="74"/>
    <x v="132"/>
    <n v="12.741652021089632"/>
    <x v="1"/>
    <x v="3"/>
  </r>
  <r>
    <x v="74"/>
    <x v="135"/>
    <n v="6.5905096660808438"/>
    <x v="1"/>
    <x v="3"/>
  </r>
  <r>
    <x v="74"/>
    <x v="133"/>
    <n v="5.7996485061511427"/>
    <x v="1"/>
    <x v="3"/>
  </r>
  <r>
    <x v="74"/>
    <x v="136"/>
    <n v="3.0755711775043935"/>
    <x v="1"/>
    <x v="3"/>
  </r>
  <r>
    <x v="74"/>
    <x v="137"/>
    <n v="3.5149384885764499"/>
    <x v="1"/>
    <x v="3"/>
  </r>
  <r>
    <x v="74"/>
    <x v="138"/>
    <n v="0.70298769771529002"/>
    <x v="1"/>
    <x v="3"/>
  </r>
  <r>
    <x v="75"/>
    <x v="131"/>
    <n v="14.938488576449911"/>
    <x v="1"/>
    <x v="3"/>
  </r>
  <r>
    <x v="75"/>
    <x v="139"/>
    <n v="57.8207381370826"/>
    <x v="1"/>
    <x v="3"/>
  </r>
  <r>
    <x v="75"/>
    <x v="128"/>
    <n v="23.550087873462214"/>
    <x v="1"/>
    <x v="3"/>
  </r>
  <r>
    <x v="75"/>
    <x v="129"/>
    <n v="13.093145869947277"/>
    <x v="1"/>
    <x v="3"/>
  </r>
  <r>
    <x v="75"/>
    <x v="4"/>
    <n v="5.1845342706502633"/>
    <x v="1"/>
    <x v="3"/>
  </r>
  <r>
    <x v="73"/>
    <x v="127"/>
    <n v="12.735849056603774"/>
    <x v="2"/>
    <x v="3"/>
  </r>
  <r>
    <x v="73"/>
    <x v="132"/>
    <n v="11.373165618448636"/>
    <x v="2"/>
    <x v="3"/>
  </r>
  <r>
    <x v="73"/>
    <x v="133"/>
    <n v="7.3375262054507342"/>
    <x v="2"/>
    <x v="3"/>
  </r>
  <r>
    <x v="108"/>
    <x v="332"/>
    <n v="29.559748427672957"/>
    <x v="2"/>
    <x v="3"/>
  </r>
  <r>
    <x v="108"/>
    <x v="333"/>
    <n v="45.335429769392036"/>
    <x v="2"/>
    <x v="3"/>
  </r>
  <r>
    <x v="108"/>
    <x v="4"/>
    <n v="25.10482180293501"/>
    <x v="2"/>
    <x v="3"/>
  </r>
  <r>
    <x v="74"/>
    <x v="134"/>
    <n v="70.440251572327043"/>
    <x v="2"/>
    <x v="3"/>
  </r>
  <r>
    <x v="74"/>
    <x v="127"/>
    <n v="12.054507337526205"/>
    <x v="2"/>
    <x v="3"/>
  </r>
  <r>
    <x v="74"/>
    <x v="132"/>
    <n v="9.7484276729559749"/>
    <x v="2"/>
    <x v="3"/>
  </r>
  <r>
    <x v="74"/>
    <x v="135"/>
    <n v="0.41928721174004191"/>
    <x v="2"/>
    <x v="3"/>
  </r>
  <r>
    <x v="74"/>
    <x v="133"/>
    <n v="5.8700209643605872"/>
    <x v="2"/>
    <x v="3"/>
  </r>
  <r>
    <x v="74"/>
    <x v="136"/>
    <n v="0.26205450733752622"/>
    <x v="2"/>
    <x v="3"/>
  </r>
  <r>
    <x v="74"/>
    <x v="137"/>
    <n v="1.2054507337526206"/>
    <x v="2"/>
    <x v="3"/>
  </r>
  <r>
    <x v="74"/>
    <x v="138"/>
    <n v="0"/>
    <x v="2"/>
    <x v="3"/>
  </r>
  <r>
    <x v="75"/>
    <x v="131"/>
    <n v="45.335429769392036"/>
    <x v="2"/>
    <x v="3"/>
  </r>
  <r>
    <x v="75"/>
    <x v="139"/>
    <n v="12.735849056603774"/>
    <x v="2"/>
    <x v="3"/>
  </r>
  <r>
    <x v="75"/>
    <x v="128"/>
    <n v="11.373165618448636"/>
    <x v="2"/>
    <x v="3"/>
  </r>
  <r>
    <x v="75"/>
    <x v="129"/>
    <n v="7.3375262054507342"/>
    <x v="2"/>
    <x v="3"/>
  </r>
  <r>
    <x v="75"/>
    <x v="4"/>
    <n v="25.10482180293501"/>
    <x v="2"/>
    <x v="3"/>
  </r>
  <r>
    <x v="73"/>
    <x v="127"/>
    <n v="47.466666666666669"/>
    <x v="3"/>
    <x v="3"/>
  </r>
  <r>
    <x v="73"/>
    <x v="132"/>
    <n v="30.266666666666666"/>
    <x v="3"/>
    <x v="3"/>
  </r>
  <r>
    <x v="73"/>
    <x v="133"/>
    <n v="12.933333333333334"/>
    <x v="3"/>
    <x v="3"/>
  </r>
  <r>
    <x v="108"/>
    <x v="332"/>
    <n v="78.13333333333334"/>
    <x v="3"/>
    <x v="3"/>
  </r>
  <r>
    <x v="108"/>
    <x v="333"/>
    <n v="14.266666666666667"/>
    <x v="3"/>
    <x v="3"/>
  </r>
  <r>
    <x v="108"/>
    <x v="4"/>
    <n v="7.6"/>
    <x v="3"/>
    <x v="3"/>
  </r>
  <r>
    <x v="74"/>
    <x v="134"/>
    <n v="21.866666666666667"/>
    <x v="3"/>
    <x v="3"/>
  </r>
  <r>
    <x v="74"/>
    <x v="127"/>
    <n v="38.799999999999997"/>
    <x v="3"/>
    <x v="3"/>
  </r>
  <r>
    <x v="74"/>
    <x v="132"/>
    <n v="21.466666666666665"/>
    <x v="3"/>
    <x v="3"/>
  </r>
  <r>
    <x v="74"/>
    <x v="135"/>
    <n v="4.9333333333333336"/>
    <x v="3"/>
    <x v="3"/>
  </r>
  <r>
    <x v="74"/>
    <x v="133"/>
    <n v="6.1333333333333337"/>
    <x v="3"/>
    <x v="3"/>
  </r>
  <r>
    <x v="74"/>
    <x v="136"/>
    <n v="2.9333333333333331"/>
    <x v="3"/>
    <x v="3"/>
  </r>
  <r>
    <x v="74"/>
    <x v="137"/>
    <n v="3.0666666666666669"/>
    <x v="3"/>
    <x v="3"/>
  </r>
  <r>
    <x v="74"/>
    <x v="138"/>
    <n v="0.8"/>
    <x v="3"/>
    <x v="3"/>
  </r>
  <r>
    <x v="75"/>
    <x v="131"/>
    <n v="14.266666666666667"/>
    <x v="3"/>
    <x v="3"/>
  </r>
  <r>
    <x v="75"/>
    <x v="139"/>
    <n v="47.466666666666669"/>
    <x v="3"/>
    <x v="3"/>
  </r>
  <r>
    <x v="75"/>
    <x v="128"/>
    <n v="30.266666666666666"/>
    <x v="3"/>
    <x v="3"/>
  </r>
  <r>
    <x v="75"/>
    <x v="129"/>
    <n v="12.933333333333334"/>
    <x v="3"/>
    <x v="3"/>
  </r>
  <r>
    <x v="75"/>
    <x v="4"/>
    <n v="7.6"/>
    <x v="3"/>
    <x v="3"/>
  </r>
  <r>
    <x v="73"/>
    <x v="127"/>
    <n v="23.817567567567568"/>
    <x v="4"/>
    <x v="3"/>
  </r>
  <r>
    <x v="73"/>
    <x v="132"/>
    <n v="18.412162162162161"/>
    <x v="4"/>
    <x v="3"/>
  </r>
  <r>
    <x v="73"/>
    <x v="133"/>
    <n v="10.97972972972973"/>
    <x v="4"/>
    <x v="3"/>
  </r>
  <r>
    <x v="108"/>
    <x v="332"/>
    <n v="49.493243243243242"/>
    <x v="4"/>
    <x v="3"/>
  </r>
  <r>
    <x v="108"/>
    <x v="333"/>
    <n v="31.25"/>
    <x v="4"/>
    <x v="3"/>
  </r>
  <r>
    <x v="108"/>
    <x v="4"/>
    <n v="19.256756756756758"/>
    <x v="4"/>
    <x v="3"/>
  </r>
  <r>
    <x v="74"/>
    <x v="134"/>
    <n v="50.506756756756758"/>
    <x v="4"/>
    <x v="3"/>
  </r>
  <r>
    <x v="74"/>
    <x v="127"/>
    <n v="21.95945945945946"/>
    <x v="4"/>
    <x v="3"/>
  </r>
  <r>
    <x v="74"/>
    <x v="132"/>
    <n v="15.70945945945946"/>
    <x v="4"/>
    <x v="3"/>
  </r>
  <r>
    <x v="74"/>
    <x v="135"/>
    <n v="0.84459459459459463"/>
    <x v="4"/>
    <x v="3"/>
  </r>
  <r>
    <x v="74"/>
    <x v="133"/>
    <n v="8.2770270270270263"/>
    <x v="4"/>
    <x v="3"/>
  </r>
  <r>
    <x v="74"/>
    <x v="136"/>
    <n v="0.84459459459459463"/>
    <x v="4"/>
    <x v="3"/>
  </r>
  <r>
    <x v="74"/>
    <x v="137"/>
    <n v="1.6891891891891893"/>
    <x v="4"/>
    <x v="3"/>
  </r>
  <r>
    <x v="74"/>
    <x v="138"/>
    <n v="0.16891891891891891"/>
    <x v="4"/>
    <x v="3"/>
  </r>
  <r>
    <x v="75"/>
    <x v="131"/>
    <n v="31.25"/>
    <x v="4"/>
    <x v="3"/>
  </r>
  <r>
    <x v="75"/>
    <x v="139"/>
    <n v="23.817567567567568"/>
    <x v="4"/>
    <x v="3"/>
  </r>
  <r>
    <x v="75"/>
    <x v="128"/>
    <n v="18.412162162162161"/>
    <x v="4"/>
    <x v="3"/>
  </r>
  <r>
    <x v="75"/>
    <x v="129"/>
    <n v="10.97972972972973"/>
    <x v="4"/>
    <x v="3"/>
  </r>
  <r>
    <x v="75"/>
    <x v="4"/>
    <n v="19.256756756756758"/>
    <x v="4"/>
    <x v="3"/>
  </r>
  <r>
    <x v="73"/>
    <x v="127"/>
    <n v="19.49685534591195"/>
    <x v="5"/>
    <x v="3"/>
  </r>
  <r>
    <x v="73"/>
    <x v="132"/>
    <n v="25.157232704402517"/>
    <x v="5"/>
    <x v="3"/>
  </r>
  <r>
    <x v="73"/>
    <x v="133"/>
    <n v="13.836477987421384"/>
    <x v="5"/>
    <x v="3"/>
  </r>
  <r>
    <x v="108"/>
    <x v="332"/>
    <n v="54.088050314465406"/>
    <x v="5"/>
    <x v="3"/>
  </r>
  <r>
    <x v="108"/>
    <x v="333"/>
    <n v="29.559748427672957"/>
    <x v="5"/>
    <x v="3"/>
  </r>
  <r>
    <x v="108"/>
    <x v="4"/>
    <n v="16.352201257861637"/>
    <x v="5"/>
    <x v="3"/>
  </r>
  <r>
    <x v="74"/>
    <x v="134"/>
    <n v="45.911949685534594"/>
    <x v="5"/>
    <x v="3"/>
  </r>
  <r>
    <x v="74"/>
    <x v="127"/>
    <n v="16.981132075471699"/>
    <x v="5"/>
    <x v="3"/>
  </r>
  <r>
    <x v="74"/>
    <x v="132"/>
    <n v="22.641509433962263"/>
    <x v="5"/>
    <x v="3"/>
  </r>
  <r>
    <x v="74"/>
    <x v="135"/>
    <n v="0.62893081761006286"/>
    <x v="5"/>
    <x v="3"/>
  </r>
  <r>
    <x v="74"/>
    <x v="133"/>
    <n v="10.691823899371069"/>
    <x v="5"/>
    <x v="3"/>
  </r>
  <r>
    <x v="74"/>
    <x v="136"/>
    <n v="1.2578616352201257"/>
    <x v="5"/>
    <x v="3"/>
  </r>
  <r>
    <x v="74"/>
    <x v="137"/>
    <n v="1.2578616352201257"/>
    <x v="5"/>
    <x v="3"/>
  </r>
  <r>
    <x v="74"/>
    <x v="138"/>
    <n v="0.62893081761006286"/>
    <x v="5"/>
    <x v="3"/>
  </r>
  <r>
    <x v="75"/>
    <x v="131"/>
    <n v="29.559748427672957"/>
    <x v="5"/>
    <x v="3"/>
  </r>
  <r>
    <x v="75"/>
    <x v="139"/>
    <n v="19.49685534591195"/>
    <x v="5"/>
    <x v="3"/>
  </r>
  <r>
    <x v="75"/>
    <x v="128"/>
    <n v="25.157232704402517"/>
    <x v="5"/>
    <x v="3"/>
  </r>
  <r>
    <x v="75"/>
    <x v="129"/>
    <n v="13.836477987421384"/>
    <x v="5"/>
    <x v="3"/>
  </r>
  <r>
    <x v="75"/>
    <x v="4"/>
    <n v="16.352201257861637"/>
    <x v="5"/>
    <x v="3"/>
  </r>
  <r>
    <x v="73"/>
    <x v="127"/>
    <n v="21.296296296296298"/>
    <x v="6"/>
    <x v="3"/>
  </r>
  <r>
    <x v="73"/>
    <x v="132"/>
    <n v="10.185185185185185"/>
    <x v="6"/>
    <x v="3"/>
  </r>
  <r>
    <x v="73"/>
    <x v="133"/>
    <n v="10.185185185185185"/>
    <x v="6"/>
    <x v="3"/>
  </r>
  <r>
    <x v="108"/>
    <x v="332"/>
    <n v="40.74074074074074"/>
    <x v="6"/>
    <x v="3"/>
  </r>
  <r>
    <x v="108"/>
    <x v="333"/>
    <n v="34.25925925925926"/>
    <x v="6"/>
    <x v="3"/>
  </r>
  <r>
    <x v="108"/>
    <x v="4"/>
    <n v="25"/>
    <x v="6"/>
    <x v="3"/>
  </r>
  <r>
    <x v="74"/>
    <x v="134"/>
    <n v="59.25925925925926"/>
    <x v="6"/>
    <x v="3"/>
  </r>
  <r>
    <x v="74"/>
    <x v="127"/>
    <n v="21.296296296296298"/>
    <x v="6"/>
    <x v="3"/>
  </r>
  <r>
    <x v="74"/>
    <x v="132"/>
    <n v="9.2592592592592595"/>
    <x v="6"/>
    <x v="3"/>
  </r>
  <r>
    <x v="74"/>
    <x v="135"/>
    <n v="0"/>
    <x v="6"/>
    <x v="3"/>
  </r>
  <r>
    <x v="74"/>
    <x v="133"/>
    <n v="9.2592592592592595"/>
    <x v="6"/>
    <x v="3"/>
  </r>
  <r>
    <x v="74"/>
    <x v="136"/>
    <n v="0"/>
    <x v="6"/>
    <x v="3"/>
  </r>
  <r>
    <x v="74"/>
    <x v="137"/>
    <n v="0.92592592592592593"/>
    <x v="6"/>
    <x v="3"/>
  </r>
  <r>
    <x v="74"/>
    <x v="138"/>
    <n v="0"/>
    <x v="6"/>
    <x v="3"/>
  </r>
  <r>
    <x v="75"/>
    <x v="131"/>
    <n v="34.25925925925926"/>
    <x v="6"/>
    <x v="3"/>
  </r>
  <r>
    <x v="75"/>
    <x v="139"/>
    <n v="21.296296296296298"/>
    <x v="6"/>
    <x v="3"/>
  </r>
  <r>
    <x v="75"/>
    <x v="128"/>
    <n v="10.185185185185185"/>
    <x v="6"/>
    <x v="3"/>
  </r>
  <r>
    <x v="75"/>
    <x v="129"/>
    <n v="10.185185185185185"/>
    <x v="6"/>
    <x v="3"/>
  </r>
  <r>
    <x v="75"/>
    <x v="4"/>
    <n v="25"/>
    <x v="6"/>
    <x v="3"/>
  </r>
  <r>
    <x v="73"/>
    <x v="127"/>
    <n v="23.163841807909606"/>
    <x v="7"/>
    <x v="3"/>
  </r>
  <r>
    <x v="73"/>
    <x v="132"/>
    <n v="12.994350282485875"/>
    <x v="7"/>
    <x v="3"/>
  </r>
  <r>
    <x v="73"/>
    <x v="133"/>
    <n v="7.3446327683615822"/>
    <x v="7"/>
    <x v="3"/>
  </r>
  <r>
    <x v="108"/>
    <x v="332"/>
    <n v="40.677966101694913"/>
    <x v="7"/>
    <x v="3"/>
  </r>
  <r>
    <x v="108"/>
    <x v="333"/>
    <n v="36.72316384180791"/>
    <x v="7"/>
    <x v="3"/>
  </r>
  <r>
    <x v="108"/>
    <x v="4"/>
    <n v="22.598870056497177"/>
    <x v="7"/>
    <x v="3"/>
  </r>
  <r>
    <x v="74"/>
    <x v="134"/>
    <n v="59.322033898305087"/>
    <x v="7"/>
    <x v="3"/>
  </r>
  <r>
    <x v="74"/>
    <x v="127"/>
    <n v="21.468926553672315"/>
    <x v="7"/>
    <x v="3"/>
  </r>
  <r>
    <x v="74"/>
    <x v="132"/>
    <n v="10.734463276836157"/>
    <x v="7"/>
    <x v="3"/>
  </r>
  <r>
    <x v="74"/>
    <x v="135"/>
    <n v="1.1299435028248588"/>
    <x v="7"/>
    <x v="3"/>
  </r>
  <r>
    <x v="74"/>
    <x v="133"/>
    <n v="5.6497175141242941"/>
    <x v="7"/>
    <x v="3"/>
  </r>
  <r>
    <x v="74"/>
    <x v="136"/>
    <n v="0.56497175141242939"/>
    <x v="7"/>
    <x v="3"/>
  </r>
  <r>
    <x v="74"/>
    <x v="137"/>
    <n v="1.1299435028248588"/>
    <x v="7"/>
    <x v="3"/>
  </r>
  <r>
    <x v="74"/>
    <x v="138"/>
    <n v="0"/>
    <x v="7"/>
    <x v="3"/>
  </r>
  <r>
    <x v="75"/>
    <x v="131"/>
    <n v="36.72316384180791"/>
    <x v="7"/>
    <x v="3"/>
  </r>
  <r>
    <x v="75"/>
    <x v="139"/>
    <n v="23.163841807909606"/>
    <x v="7"/>
    <x v="3"/>
  </r>
  <r>
    <x v="75"/>
    <x v="128"/>
    <n v="12.994350282485875"/>
    <x v="7"/>
    <x v="3"/>
  </r>
  <r>
    <x v="75"/>
    <x v="129"/>
    <n v="7.3446327683615822"/>
    <x v="7"/>
    <x v="3"/>
  </r>
  <r>
    <x v="75"/>
    <x v="4"/>
    <n v="22.598870056497177"/>
    <x v="7"/>
    <x v="3"/>
  </r>
  <r>
    <x v="73"/>
    <x v="127"/>
    <n v="31.081081081081081"/>
    <x v="8"/>
    <x v="3"/>
  </r>
  <r>
    <x v="73"/>
    <x v="132"/>
    <n v="23.648648648648649"/>
    <x v="8"/>
    <x v="3"/>
  </r>
  <r>
    <x v="73"/>
    <x v="133"/>
    <n v="12.837837837837839"/>
    <x v="8"/>
    <x v="3"/>
  </r>
  <r>
    <x v="108"/>
    <x v="332"/>
    <n v="61.486486486486484"/>
    <x v="8"/>
    <x v="3"/>
  </r>
  <r>
    <x v="108"/>
    <x v="333"/>
    <n v="24.324324324324323"/>
    <x v="8"/>
    <x v="3"/>
  </r>
  <r>
    <x v="108"/>
    <x v="4"/>
    <n v="14.189189189189189"/>
    <x v="8"/>
    <x v="3"/>
  </r>
  <r>
    <x v="74"/>
    <x v="134"/>
    <n v="38.513513513513516"/>
    <x v="8"/>
    <x v="3"/>
  </r>
  <r>
    <x v="74"/>
    <x v="127"/>
    <n v="28.378378378378379"/>
    <x v="8"/>
    <x v="3"/>
  </r>
  <r>
    <x v="74"/>
    <x v="132"/>
    <n v="18.918918918918919"/>
    <x v="8"/>
    <x v="3"/>
  </r>
  <r>
    <x v="74"/>
    <x v="135"/>
    <n v="1.3513513513513513"/>
    <x v="8"/>
    <x v="3"/>
  </r>
  <r>
    <x v="74"/>
    <x v="133"/>
    <n v="8.1081081081081088"/>
    <x v="8"/>
    <x v="3"/>
  </r>
  <r>
    <x v="74"/>
    <x v="136"/>
    <n v="1.3513513513513513"/>
    <x v="8"/>
    <x v="3"/>
  </r>
  <r>
    <x v="74"/>
    <x v="137"/>
    <n v="3.3783783783783785"/>
    <x v="8"/>
    <x v="3"/>
  </r>
  <r>
    <x v="74"/>
    <x v="138"/>
    <n v="0"/>
    <x v="8"/>
    <x v="3"/>
  </r>
  <r>
    <x v="75"/>
    <x v="131"/>
    <n v="24.324324324324323"/>
    <x v="8"/>
    <x v="3"/>
  </r>
  <r>
    <x v="75"/>
    <x v="139"/>
    <n v="31.081081081081081"/>
    <x v="8"/>
    <x v="3"/>
  </r>
  <r>
    <x v="75"/>
    <x v="128"/>
    <n v="23.648648648648649"/>
    <x v="8"/>
    <x v="3"/>
  </r>
  <r>
    <x v="75"/>
    <x v="129"/>
    <n v="12.837837837837839"/>
    <x v="8"/>
    <x v="3"/>
  </r>
  <r>
    <x v="75"/>
    <x v="4"/>
    <n v="14.189189189189189"/>
    <x v="8"/>
    <x v="3"/>
  </r>
  <r>
    <x v="73"/>
    <x v="127"/>
    <n v="33.136094674556212"/>
    <x v="9"/>
    <x v="3"/>
  </r>
  <r>
    <x v="73"/>
    <x v="132"/>
    <n v="24.260355029585799"/>
    <x v="9"/>
    <x v="3"/>
  </r>
  <r>
    <x v="73"/>
    <x v="133"/>
    <n v="7.1005917159763312"/>
    <x v="9"/>
    <x v="3"/>
  </r>
  <r>
    <x v="108"/>
    <x v="332"/>
    <n v="56.213017751479292"/>
    <x v="9"/>
    <x v="3"/>
  </r>
  <r>
    <x v="108"/>
    <x v="333"/>
    <n v="29.585798816568047"/>
    <x v="9"/>
    <x v="3"/>
  </r>
  <r>
    <x v="108"/>
    <x v="4"/>
    <n v="14.201183431952662"/>
    <x v="9"/>
    <x v="3"/>
  </r>
  <r>
    <x v="74"/>
    <x v="134"/>
    <n v="43.786982248520708"/>
    <x v="9"/>
    <x v="3"/>
  </r>
  <r>
    <x v="74"/>
    <x v="127"/>
    <n v="27.810650887573964"/>
    <x v="9"/>
    <x v="3"/>
  </r>
  <r>
    <x v="74"/>
    <x v="132"/>
    <n v="18.934911242603551"/>
    <x v="9"/>
    <x v="3"/>
  </r>
  <r>
    <x v="74"/>
    <x v="135"/>
    <n v="2.3668639053254439"/>
    <x v="9"/>
    <x v="3"/>
  </r>
  <r>
    <x v="74"/>
    <x v="133"/>
    <n v="2.9585798816568047"/>
    <x v="9"/>
    <x v="3"/>
  </r>
  <r>
    <x v="74"/>
    <x v="136"/>
    <n v="1.1834319526627219"/>
    <x v="9"/>
    <x v="3"/>
  </r>
  <r>
    <x v="74"/>
    <x v="137"/>
    <n v="1.1834319526627219"/>
    <x v="9"/>
    <x v="3"/>
  </r>
  <r>
    <x v="74"/>
    <x v="138"/>
    <n v="1.7751479289940828"/>
    <x v="9"/>
    <x v="3"/>
  </r>
  <r>
    <x v="75"/>
    <x v="131"/>
    <n v="29.585798816568047"/>
    <x v="9"/>
    <x v="3"/>
  </r>
  <r>
    <x v="75"/>
    <x v="139"/>
    <n v="33.136094674556212"/>
    <x v="9"/>
    <x v="3"/>
  </r>
  <r>
    <x v="75"/>
    <x v="128"/>
    <n v="24.260355029585799"/>
    <x v="9"/>
    <x v="3"/>
  </r>
  <r>
    <x v="75"/>
    <x v="129"/>
    <n v="7.1005917159763312"/>
    <x v="9"/>
    <x v="3"/>
  </r>
  <r>
    <x v="75"/>
    <x v="4"/>
    <n v="14.201183431952662"/>
    <x v="9"/>
    <x v="3"/>
  </r>
  <r>
    <x v="73"/>
    <x v="127"/>
    <n v="56.488549618320612"/>
    <x v="10"/>
    <x v="3"/>
  </r>
  <r>
    <x v="73"/>
    <x v="132"/>
    <n v="22.900763358778626"/>
    <x v="10"/>
    <x v="3"/>
  </r>
  <r>
    <x v="73"/>
    <x v="133"/>
    <n v="6.8702290076335881"/>
    <x v="10"/>
    <x v="3"/>
  </r>
  <r>
    <x v="108"/>
    <x v="332"/>
    <n v="78.625954198473281"/>
    <x v="10"/>
    <x v="3"/>
  </r>
  <r>
    <x v="108"/>
    <x v="333"/>
    <n v="16.03053435114504"/>
    <x v="10"/>
    <x v="3"/>
  </r>
  <r>
    <x v="108"/>
    <x v="4"/>
    <n v="5.343511450381679"/>
    <x v="10"/>
    <x v="3"/>
  </r>
  <r>
    <x v="74"/>
    <x v="134"/>
    <n v="21.374045801526716"/>
    <x v="10"/>
    <x v="3"/>
  </r>
  <r>
    <x v="74"/>
    <x v="127"/>
    <n v="49.618320610687022"/>
    <x v="10"/>
    <x v="3"/>
  </r>
  <r>
    <x v="74"/>
    <x v="132"/>
    <n v="16.793893129770993"/>
    <x v="10"/>
    <x v="3"/>
  </r>
  <r>
    <x v="74"/>
    <x v="135"/>
    <n v="5.343511450381679"/>
    <x v="10"/>
    <x v="3"/>
  </r>
  <r>
    <x v="74"/>
    <x v="133"/>
    <n v="5.343511450381679"/>
    <x v="10"/>
    <x v="3"/>
  </r>
  <r>
    <x v="74"/>
    <x v="136"/>
    <n v="0.76335877862595425"/>
    <x v="10"/>
    <x v="3"/>
  </r>
  <r>
    <x v="74"/>
    <x v="137"/>
    <n v="0"/>
    <x v="10"/>
    <x v="3"/>
  </r>
  <r>
    <x v="74"/>
    <x v="138"/>
    <n v="0.76335877862595425"/>
    <x v="10"/>
    <x v="3"/>
  </r>
  <r>
    <x v="75"/>
    <x v="131"/>
    <n v="16.03053435114504"/>
    <x v="10"/>
    <x v="3"/>
  </r>
  <r>
    <x v="75"/>
    <x v="139"/>
    <n v="56.488549618320612"/>
    <x v="10"/>
    <x v="3"/>
  </r>
  <r>
    <x v="75"/>
    <x v="128"/>
    <n v="22.900763358778626"/>
    <x v="10"/>
    <x v="3"/>
  </r>
  <r>
    <x v="75"/>
    <x v="129"/>
    <n v="6.8702290076335881"/>
    <x v="10"/>
    <x v="3"/>
  </r>
  <r>
    <x v="75"/>
    <x v="4"/>
    <n v="5.343511450381679"/>
    <x v="10"/>
    <x v="3"/>
  </r>
  <r>
    <x v="73"/>
    <x v="127"/>
    <n v="21.008403361344538"/>
    <x v="11"/>
    <x v="3"/>
  </r>
  <r>
    <x v="73"/>
    <x v="132"/>
    <n v="21.008403361344538"/>
    <x v="11"/>
    <x v="3"/>
  </r>
  <r>
    <x v="73"/>
    <x v="133"/>
    <n v="15.126050420168067"/>
    <x v="11"/>
    <x v="3"/>
  </r>
  <r>
    <x v="108"/>
    <x v="332"/>
    <n v="53.781512605042018"/>
    <x v="11"/>
    <x v="3"/>
  </r>
  <r>
    <x v="108"/>
    <x v="333"/>
    <n v="36.134453781512605"/>
    <x v="11"/>
    <x v="3"/>
  </r>
  <r>
    <x v="108"/>
    <x v="4"/>
    <n v="10.084033613445378"/>
    <x v="11"/>
    <x v="3"/>
  </r>
  <r>
    <x v="74"/>
    <x v="134"/>
    <n v="46.218487394957982"/>
    <x v="11"/>
    <x v="3"/>
  </r>
  <r>
    <x v="74"/>
    <x v="127"/>
    <n v="19.327731092436974"/>
    <x v="11"/>
    <x v="3"/>
  </r>
  <r>
    <x v="74"/>
    <x v="132"/>
    <n v="17.647058823529413"/>
    <x v="11"/>
    <x v="3"/>
  </r>
  <r>
    <x v="74"/>
    <x v="135"/>
    <n v="1.680672268907563"/>
    <x v="11"/>
    <x v="3"/>
  </r>
  <r>
    <x v="74"/>
    <x v="133"/>
    <n v="13.445378151260504"/>
    <x v="11"/>
    <x v="3"/>
  </r>
  <r>
    <x v="74"/>
    <x v="136"/>
    <n v="0"/>
    <x v="11"/>
    <x v="3"/>
  </r>
  <r>
    <x v="74"/>
    <x v="137"/>
    <n v="1.680672268907563"/>
    <x v="11"/>
    <x v="3"/>
  </r>
  <r>
    <x v="74"/>
    <x v="138"/>
    <n v="0"/>
    <x v="11"/>
    <x v="3"/>
  </r>
  <r>
    <x v="75"/>
    <x v="131"/>
    <n v="36.134453781512605"/>
    <x v="11"/>
    <x v="3"/>
  </r>
  <r>
    <x v="75"/>
    <x v="139"/>
    <n v="21.008403361344538"/>
    <x v="11"/>
    <x v="3"/>
  </r>
  <r>
    <x v="75"/>
    <x v="128"/>
    <n v="21.008403361344538"/>
    <x v="11"/>
    <x v="3"/>
  </r>
  <r>
    <x v="75"/>
    <x v="129"/>
    <n v="15.126050420168067"/>
    <x v="11"/>
    <x v="3"/>
  </r>
  <r>
    <x v="75"/>
    <x v="4"/>
    <n v="10.084033613445378"/>
    <x v="11"/>
    <x v="3"/>
  </r>
  <r>
    <x v="73"/>
    <x v="127"/>
    <n v="36.363636363636367"/>
    <x v="12"/>
    <x v="3"/>
  </r>
  <r>
    <x v="73"/>
    <x v="132"/>
    <n v="20.202020202020201"/>
    <x v="12"/>
    <x v="3"/>
  </r>
  <r>
    <x v="73"/>
    <x v="133"/>
    <n v="11.111111111111111"/>
    <x v="12"/>
    <x v="3"/>
  </r>
  <r>
    <x v="108"/>
    <x v="332"/>
    <n v="58.585858585858588"/>
    <x v="12"/>
    <x v="3"/>
  </r>
  <r>
    <x v="108"/>
    <x v="333"/>
    <n v="26.262626262626263"/>
    <x v="12"/>
    <x v="3"/>
  </r>
  <r>
    <x v="108"/>
    <x v="4"/>
    <n v="15.151515151515152"/>
    <x v="12"/>
    <x v="3"/>
  </r>
  <r>
    <x v="74"/>
    <x v="134"/>
    <n v="41.414141414141412"/>
    <x v="12"/>
    <x v="3"/>
  </r>
  <r>
    <x v="74"/>
    <x v="127"/>
    <n v="29.292929292929294"/>
    <x v="12"/>
    <x v="3"/>
  </r>
  <r>
    <x v="74"/>
    <x v="132"/>
    <n v="15.151515151515152"/>
    <x v="12"/>
    <x v="3"/>
  </r>
  <r>
    <x v="74"/>
    <x v="135"/>
    <n v="3.0303030303030303"/>
    <x v="12"/>
    <x v="3"/>
  </r>
  <r>
    <x v="74"/>
    <x v="133"/>
    <n v="5.0505050505050502"/>
    <x v="12"/>
    <x v="3"/>
  </r>
  <r>
    <x v="74"/>
    <x v="136"/>
    <n v="4.0404040404040407"/>
    <x v="12"/>
    <x v="3"/>
  </r>
  <r>
    <x v="74"/>
    <x v="137"/>
    <n v="2.0202020202020203"/>
    <x v="12"/>
    <x v="3"/>
  </r>
  <r>
    <x v="74"/>
    <x v="138"/>
    <n v="0"/>
    <x v="12"/>
    <x v="3"/>
  </r>
  <r>
    <x v="75"/>
    <x v="131"/>
    <n v="26.262626262626263"/>
    <x v="12"/>
    <x v="3"/>
  </r>
  <r>
    <x v="75"/>
    <x v="139"/>
    <n v="36.363636363636367"/>
    <x v="12"/>
    <x v="3"/>
  </r>
  <r>
    <x v="75"/>
    <x v="128"/>
    <n v="20.202020202020201"/>
    <x v="12"/>
    <x v="3"/>
  </r>
  <r>
    <x v="75"/>
    <x v="129"/>
    <n v="11.111111111111111"/>
    <x v="12"/>
    <x v="3"/>
  </r>
  <r>
    <x v="75"/>
    <x v="4"/>
    <n v="15.151515151515152"/>
    <x v="12"/>
    <x v="3"/>
  </r>
  <r>
    <x v="73"/>
    <x v="127"/>
    <n v="40.579710144927539"/>
    <x v="13"/>
    <x v="3"/>
  </r>
  <r>
    <x v="73"/>
    <x v="132"/>
    <n v="36.231884057971016"/>
    <x v="13"/>
    <x v="3"/>
  </r>
  <r>
    <x v="73"/>
    <x v="133"/>
    <n v="15.942028985507246"/>
    <x v="13"/>
    <x v="3"/>
  </r>
  <r>
    <x v="108"/>
    <x v="332"/>
    <n v="78.260869565217391"/>
    <x v="13"/>
    <x v="3"/>
  </r>
  <r>
    <x v="108"/>
    <x v="333"/>
    <n v="13.043478260869565"/>
    <x v="13"/>
    <x v="3"/>
  </r>
  <r>
    <x v="108"/>
    <x v="4"/>
    <n v="8.695652173913043"/>
    <x v="13"/>
    <x v="3"/>
  </r>
  <r>
    <x v="74"/>
    <x v="134"/>
    <n v="21.739130434782609"/>
    <x v="13"/>
    <x v="3"/>
  </r>
  <r>
    <x v="74"/>
    <x v="127"/>
    <n v="31.884057971014492"/>
    <x v="13"/>
    <x v="3"/>
  </r>
  <r>
    <x v="74"/>
    <x v="132"/>
    <n v="24.637681159420289"/>
    <x v="13"/>
    <x v="3"/>
  </r>
  <r>
    <x v="74"/>
    <x v="135"/>
    <n v="5.7971014492753623"/>
    <x v="13"/>
    <x v="3"/>
  </r>
  <r>
    <x v="74"/>
    <x v="133"/>
    <n v="7.2463768115942031"/>
    <x v="13"/>
    <x v="3"/>
  </r>
  <r>
    <x v="74"/>
    <x v="136"/>
    <n v="2.8985507246376812"/>
    <x v="13"/>
    <x v="3"/>
  </r>
  <r>
    <x v="74"/>
    <x v="137"/>
    <n v="5.7971014492753623"/>
    <x v="13"/>
    <x v="3"/>
  </r>
  <r>
    <x v="74"/>
    <x v="138"/>
    <n v="0"/>
    <x v="13"/>
    <x v="3"/>
  </r>
  <r>
    <x v="75"/>
    <x v="131"/>
    <n v="13.043478260869565"/>
    <x v="13"/>
    <x v="3"/>
  </r>
  <r>
    <x v="75"/>
    <x v="139"/>
    <n v="40.579710144927539"/>
    <x v="13"/>
    <x v="3"/>
  </r>
  <r>
    <x v="75"/>
    <x v="128"/>
    <n v="36.231884057971016"/>
    <x v="13"/>
    <x v="3"/>
  </r>
  <r>
    <x v="75"/>
    <x v="129"/>
    <n v="15.942028985507246"/>
    <x v="13"/>
    <x v="3"/>
  </r>
  <r>
    <x v="75"/>
    <x v="4"/>
    <n v="8.695652173913043"/>
    <x v="13"/>
    <x v="3"/>
  </r>
  <r>
    <x v="73"/>
    <x v="127"/>
    <n v="17.241379310344829"/>
    <x v="14"/>
    <x v="3"/>
  </r>
  <r>
    <x v="73"/>
    <x v="132"/>
    <n v="8.0459770114942533"/>
    <x v="14"/>
    <x v="3"/>
  </r>
  <r>
    <x v="73"/>
    <x v="133"/>
    <n v="13.793103448275861"/>
    <x v="14"/>
    <x v="3"/>
  </r>
  <r>
    <x v="108"/>
    <x v="332"/>
    <n v="35.632183908045974"/>
    <x v="14"/>
    <x v="3"/>
  </r>
  <r>
    <x v="108"/>
    <x v="333"/>
    <n v="39.080459770114942"/>
    <x v="14"/>
    <x v="3"/>
  </r>
  <r>
    <x v="108"/>
    <x v="4"/>
    <n v="25.287356321839081"/>
    <x v="14"/>
    <x v="3"/>
  </r>
  <r>
    <x v="74"/>
    <x v="134"/>
    <n v="64.367816091954026"/>
    <x v="14"/>
    <x v="3"/>
  </r>
  <r>
    <x v="74"/>
    <x v="127"/>
    <n v="13.793103448275861"/>
    <x v="14"/>
    <x v="3"/>
  </r>
  <r>
    <x v="74"/>
    <x v="132"/>
    <n v="4.5977011494252871"/>
    <x v="14"/>
    <x v="3"/>
  </r>
  <r>
    <x v="74"/>
    <x v="135"/>
    <n v="3.4482758620689653"/>
    <x v="14"/>
    <x v="3"/>
  </r>
  <r>
    <x v="74"/>
    <x v="133"/>
    <n v="13.793103448275861"/>
    <x v="14"/>
    <x v="3"/>
  </r>
  <r>
    <x v="74"/>
    <x v="136"/>
    <n v="0"/>
    <x v="14"/>
    <x v="3"/>
  </r>
  <r>
    <x v="74"/>
    <x v="137"/>
    <n v="0"/>
    <x v="14"/>
    <x v="3"/>
  </r>
  <r>
    <x v="74"/>
    <x v="138"/>
    <n v="0"/>
    <x v="14"/>
    <x v="3"/>
  </r>
  <r>
    <x v="75"/>
    <x v="131"/>
    <n v="39.080459770114942"/>
    <x v="14"/>
    <x v="3"/>
  </r>
  <r>
    <x v="75"/>
    <x v="139"/>
    <n v="17.241379310344829"/>
    <x v="14"/>
    <x v="3"/>
  </r>
  <r>
    <x v="75"/>
    <x v="128"/>
    <n v="8.0459770114942533"/>
    <x v="14"/>
    <x v="3"/>
  </r>
  <r>
    <x v="75"/>
    <x v="129"/>
    <n v="13.793103448275861"/>
    <x v="14"/>
    <x v="3"/>
  </r>
  <r>
    <x v="75"/>
    <x v="4"/>
    <n v="25.287356321839081"/>
    <x v="14"/>
    <x v="3"/>
  </r>
  <r>
    <x v="73"/>
    <x v="127"/>
    <n v="37.362637362637365"/>
    <x v="15"/>
    <x v="3"/>
  </r>
  <r>
    <x v="73"/>
    <x v="132"/>
    <n v="47.252747252747255"/>
    <x v="15"/>
    <x v="3"/>
  </r>
  <r>
    <x v="73"/>
    <x v="133"/>
    <n v="8.791208791208792"/>
    <x v="15"/>
    <x v="3"/>
  </r>
  <r>
    <x v="108"/>
    <x v="332"/>
    <n v="81.318681318681314"/>
    <x v="15"/>
    <x v="3"/>
  </r>
  <r>
    <x v="108"/>
    <x v="333"/>
    <n v="10.989010989010989"/>
    <x v="15"/>
    <x v="3"/>
  </r>
  <r>
    <x v="108"/>
    <x v="4"/>
    <n v="7.6923076923076925"/>
    <x v="15"/>
    <x v="3"/>
  </r>
  <r>
    <x v="74"/>
    <x v="134"/>
    <n v="18.681318681318682"/>
    <x v="15"/>
    <x v="3"/>
  </r>
  <r>
    <x v="74"/>
    <x v="127"/>
    <n v="27.472527472527471"/>
    <x v="15"/>
    <x v="3"/>
  </r>
  <r>
    <x v="74"/>
    <x v="132"/>
    <n v="36.263736263736263"/>
    <x v="15"/>
    <x v="3"/>
  </r>
  <r>
    <x v="74"/>
    <x v="135"/>
    <n v="8.791208791208792"/>
    <x v="15"/>
    <x v="3"/>
  </r>
  <r>
    <x v="74"/>
    <x v="133"/>
    <n v="5.4945054945054945"/>
    <x v="15"/>
    <x v="3"/>
  </r>
  <r>
    <x v="74"/>
    <x v="136"/>
    <n v="1.098901098901099"/>
    <x v="15"/>
    <x v="3"/>
  </r>
  <r>
    <x v="74"/>
    <x v="137"/>
    <n v="2.197802197802198"/>
    <x v="15"/>
    <x v="3"/>
  </r>
  <r>
    <x v="74"/>
    <x v="138"/>
    <n v="0"/>
    <x v="15"/>
    <x v="3"/>
  </r>
  <r>
    <x v="75"/>
    <x v="131"/>
    <n v="10.989010989010989"/>
    <x v="15"/>
    <x v="3"/>
  </r>
  <r>
    <x v="75"/>
    <x v="139"/>
    <n v="37.362637362637365"/>
    <x v="15"/>
    <x v="3"/>
  </r>
  <r>
    <x v="75"/>
    <x v="128"/>
    <n v="47.252747252747255"/>
    <x v="15"/>
    <x v="3"/>
  </r>
  <r>
    <x v="75"/>
    <x v="129"/>
    <n v="8.791208791208792"/>
    <x v="15"/>
    <x v="3"/>
  </r>
  <r>
    <x v="75"/>
    <x v="4"/>
    <n v="7.6923076923076925"/>
    <x v="15"/>
    <x v="3"/>
  </r>
  <r>
    <x v="73"/>
    <x v="127"/>
    <n v="45.652173913043477"/>
    <x v="16"/>
    <x v="3"/>
  </r>
  <r>
    <x v="73"/>
    <x v="132"/>
    <n v="32.065217391304351"/>
    <x v="16"/>
    <x v="3"/>
  </r>
  <r>
    <x v="73"/>
    <x v="133"/>
    <n v="13.586956521739131"/>
    <x v="16"/>
    <x v="3"/>
  </r>
  <r>
    <x v="108"/>
    <x v="332"/>
    <n v="78.260869565217391"/>
    <x v="16"/>
    <x v="3"/>
  </r>
  <r>
    <x v="108"/>
    <x v="333"/>
    <n v="13.586956521739131"/>
    <x v="16"/>
    <x v="3"/>
  </r>
  <r>
    <x v="108"/>
    <x v="4"/>
    <n v="8.1521739130434785"/>
    <x v="16"/>
    <x v="3"/>
  </r>
  <r>
    <x v="74"/>
    <x v="134"/>
    <n v="21.739130434782609"/>
    <x v="16"/>
    <x v="3"/>
  </r>
  <r>
    <x v="74"/>
    <x v="127"/>
    <n v="34.239130434782609"/>
    <x v="16"/>
    <x v="3"/>
  </r>
  <r>
    <x v="74"/>
    <x v="132"/>
    <n v="20.652173913043477"/>
    <x v="16"/>
    <x v="3"/>
  </r>
  <r>
    <x v="74"/>
    <x v="135"/>
    <n v="9.7826086956521738"/>
    <x v="16"/>
    <x v="3"/>
  </r>
  <r>
    <x v="74"/>
    <x v="133"/>
    <n v="10.326086956521738"/>
    <x v="16"/>
    <x v="3"/>
  </r>
  <r>
    <x v="74"/>
    <x v="136"/>
    <n v="1.6304347826086956"/>
    <x v="16"/>
    <x v="3"/>
  </r>
  <r>
    <x v="74"/>
    <x v="137"/>
    <n v="1.6304347826086956"/>
    <x v="16"/>
    <x v="3"/>
  </r>
  <r>
    <x v="74"/>
    <x v="138"/>
    <n v="0"/>
    <x v="16"/>
    <x v="3"/>
  </r>
  <r>
    <x v="75"/>
    <x v="131"/>
    <n v="13.586956521739131"/>
    <x v="16"/>
    <x v="3"/>
  </r>
  <r>
    <x v="75"/>
    <x v="139"/>
    <n v="45.652173913043477"/>
    <x v="16"/>
    <x v="3"/>
  </r>
  <r>
    <x v="75"/>
    <x v="128"/>
    <n v="32.065217391304351"/>
    <x v="16"/>
    <x v="3"/>
  </r>
  <r>
    <x v="75"/>
    <x v="129"/>
    <n v="13.586956521739131"/>
    <x v="16"/>
    <x v="3"/>
  </r>
  <r>
    <x v="75"/>
    <x v="4"/>
    <n v="8.1521739130434785"/>
    <x v="16"/>
    <x v="3"/>
  </r>
  <r>
    <x v="76"/>
    <x v="140"/>
    <n v="6.6697674418604649"/>
    <x v="0"/>
    <x v="2"/>
  </r>
  <r>
    <x v="76"/>
    <x v="141"/>
    <n v="7.2277486910994773"/>
    <x v="0"/>
    <x v="2"/>
  </r>
  <r>
    <x v="76"/>
    <x v="142"/>
    <n v="7.2836538461538423"/>
    <x v="0"/>
    <x v="2"/>
  </r>
  <r>
    <x v="76"/>
    <x v="143"/>
    <n v="6.9233449477351963"/>
    <x v="0"/>
    <x v="2"/>
  </r>
  <r>
    <x v="76"/>
    <x v="144"/>
    <n v="8.0540540540540508"/>
    <x v="0"/>
    <x v="2"/>
  </r>
  <r>
    <x v="76"/>
    <x v="145"/>
    <n v="8.5132997843277955"/>
    <x v="0"/>
    <x v="2"/>
  </r>
  <r>
    <x v="76"/>
    <x v="146"/>
    <n v="7.5987158908507269"/>
    <x v="0"/>
    <x v="2"/>
  </r>
  <r>
    <x v="76"/>
    <x v="147"/>
    <n v="7.4145077720207233"/>
    <x v="0"/>
    <x v="2"/>
  </r>
  <r>
    <x v="76"/>
    <x v="148"/>
    <n v="7.6883780332056197"/>
    <x v="0"/>
    <x v="2"/>
  </r>
  <r>
    <x v="76"/>
    <x v="149"/>
    <n v="7.7160493827160499"/>
    <x v="0"/>
    <x v="2"/>
  </r>
  <r>
    <x v="76"/>
    <x v="150"/>
    <n v="8.4209621993127222"/>
    <x v="0"/>
    <x v="2"/>
  </r>
  <r>
    <x v="76"/>
    <x v="151"/>
    <n v="8.0291970802919739"/>
    <x v="0"/>
    <x v="2"/>
  </r>
  <r>
    <x v="76"/>
    <x v="140"/>
    <n v="6.7362110311750616"/>
    <x v="1"/>
    <x v="2"/>
  </r>
  <r>
    <x v="76"/>
    <x v="141"/>
    <n v="7.1288659793814446"/>
    <x v="1"/>
    <x v="2"/>
  </r>
  <r>
    <x v="76"/>
    <x v="142"/>
    <n v="7.2835051546391778"/>
    <x v="1"/>
    <x v="2"/>
  </r>
  <r>
    <x v="76"/>
    <x v="143"/>
    <n v="6.8967971530249121"/>
    <x v="1"/>
    <x v="2"/>
  </r>
  <r>
    <x v="76"/>
    <x v="144"/>
    <n v="8.1061946902654878"/>
    <x v="1"/>
    <x v="2"/>
  </r>
  <r>
    <x v="76"/>
    <x v="145"/>
    <n v="8.3672199170124522"/>
    <x v="1"/>
    <x v="2"/>
  </r>
  <r>
    <x v="76"/>
    <x v="146"/>
    <n v="7.5625"/>
    <x v="1"/>
    <x v="2"/>
  </r>
  <r>
    <x v="76"/>
    <x v="147"/>
    <n v="7.2274881516587666"/>
    <x v="1"/>
    <x v="2"/>
  </r>
  <r>
    <x v="76"/>
    <x v="148"/>
    <n v="7.801675977653634"/>
    <x v="1"/>
    <x v="2"/>
  </r>
  <r>
    <x v="76"/>
    <x v="149"/>
    <n v="7.8327974276527312"/>
    <x v="1"/>
    <x v="2"/>
  </r>
  <r>
    <x v="76"/>
    <x v="150"/>
    <n v="7.9248554913294811"/>
    <x v="1"/>
    <x v="2"/>
  </r>
  <r>
    <x v="76"/>
    <x v="151"/>
    <n v="7.7272727272727275"/>
    <x v="1"/>
    <x v="2"/>
  </r>
  <r>
    <x v="76"/>
    <x v="140"/>
    <n v="6.5213675213675186"/>
    <x v="2"/>
    <x v="2"/>
  </r>
  <r>
    <x v="76"/>
    <x v="141"/>
    <n v="7.1111111111111116"/>
    <x v="2"/>
    <x v="2"/>
  </r>
  <r>
    <x v="76"/>
    <x v="142"/>
    <n v="7.3636363636363642"/>
    <x v="2"/>
    <x v="2"/>
  </r>
  <r>
    <x v="76"/>
    <x v="143"/>
    <n v="6.6111111111111107"/>
    <x v="2"/>
    <x v="2"/>
  </r>
  <r>
    <x v="76"/>
    <x v="144"/>
    <n v="7.2777777777777786"/>
    <x v="2"/>
    <x v="2"/>
  </r>
  <r>
    <x v="76"/>
    <x v="145"/>
    <n v="8.3202247191011249"/>
    <x v="2"/>
    <x v="2"/>
  </r>
  <r>
    <x v="76"/>
    <x v="146"/>
    <n v="7.3658536585365848"/>
    <x v="2"/>
    <x v="2"/>
  </r>
  <r>
    <x v="76"/>
    <x v="147"/>
    <n v="7.3405797101449268"/>
    <x v="2"/>
    <x v="2"/>
  </r>
  <r>
    <x v="76"/>
    <x v="148"/>
    <n v="7.5571428571428578"/>
    <x v="2"/>
    <x v="2"/>
  </r>
  <r>
    <x v="76"/>
    <x v="149"/>
    <n v="7.1818181818181834"/>
    <x v="2"/>
    <x v="2"/>
  </r>
  <r>
    <x v="76"/>
    <x v="150"/>
    <n v="8.1632653061224545"/>
    <x v="2"/>
    <x v="2"/>
  </r>
  <r>
    <x v="76"/>
    <x v="151"/>
    <n v="8.7857142857142865"/>
    <x v="2"/>
    <x v="2"/>
  </r>
  <r>
    <x v="76"/>
    <x v="140"/>
    <n v="6.5567010309278357"/>
    <x v="3"/>
    <x v="2"/>
  </r>
  <r>
    <x v="76"/>
    <x v="141"/>
    <n v="7.0649350649350637"/>
    <x v="3"/>
    <x v="2"/>
  </r>
  <r>
    <x v="76"/>
    <x v="142"/>
    <n v="6.9848484848484844"/>
    <x v="3"/>
    <x v="2"/>
  </r>
  <r>
    <x v="76"/>
    <x v="143"/>
    <n v="7.2352941176470598"/>
    <x v="3"/>
    <x v="2"/>
  </r>
  <r>
    <x v="76"/>
    <x v="144"/>
    <n v="8.0481927710843379"/>
    <x v="3"/>
    <x v="2"/>
  </r>
  <r>
    <x v="76"/>
    <x v="145"/>
    <n v="8.7340823970037462"/>
    <x v="3"/>
    <x v="2"/>
  </r>
  <r>
    <x v="76"/>
    <x v="146"/>
    <n v="7.5391304347826091"/>
    <x v="3"/>
    <x v="2"/>
  </r>
  <r>
    <x v="76"/>
    <x v="147"/>
    <n v="7.3095238095238102"/>
    <x v="3"/>
    <x v="2"/>
  </r>
  <r>
    <x v="76"/>
    <x v="148"/>
    <n v="7.527777777777783"/>
    <x v="3"/>
    <x v="2"/>
  </r>
  <r>
    <x v="76"/>
    <x v="149"/>
    <n v="7.7658227848101253"/>
    <x v="3"/>
    <x v="2"/>
  </r>
  <r>
    <x v="76"/>
    <x v="150"/>
    <n v="8.6588235294117624"/>
    <x v="3"/>
    <x v="2"/>
  </r>
  <r>
    <x v="76"/>
    <x v="151"/>
    <n v="7.9428571428571422"/>
    <x v="3"/>
    <x v="2"/>
  </r>
  <r>
    <x v="76"/>
    <x v="140"/>
    <n v="6.9222222222222225"/>
    <x v="4"/>
    <x v="2"/>
  </r>
  <r>
    <x v="76"/>
    <x v="141"/>
    <n v="8.75"/>
    <x v="4"/>
    <x v="2"/>
  </r>
  <r>
    <x v="76"/>
    <x v="142"/>
    <n v="6.8235294117647047"/>
    <x v="4"/>
    <x v="2"/>
  </r>
  <r>
    <x v="76"/>
    <x v="143"/>
    <n v="6.5263157894736832"/>
    <x v="4"/>
    <x v="2"/>
  </r>
  <r>
    <x v="76"/>
    <x v="144"/>
    <n v="7.6428571428571432"/>
    <x v="4"/>
    <x v="2"/>
  </r>
  <r>
    <x v="76"/>
    <x v="145"/>
    <n v="8.2878787878787961"/>
    <x v="4"/>
    <x v="2"/>
  </r>
  <r>
    <x v="76"/>
    <x v="146"/>
    <n v="7.9210526315789487"/>
    <x v="4"/>
    <x v="2"/>
  </r>
  <r>
    <x v="76"/>
    <x v="147"/>
    <n v="7.4929577464788721"/>
    <x v="4"/>
    <x v="2"/>
  </r>
  <r>
    <x v="76"/>
    <x v="148"/>
    <n v="7.6666666666666679"/>
    <x v="4"/>
    <x v="2"/>
  </r>
  <r>
    <x v="76"/>
    <x v="149"/>
    <n v="6.5428571428571445"/>
    <x v="4"/>
    <x v="2"/>
  </r>
  <r>
    <x v="76"/>
    <x v="150"/>
    <n v="8.7727272727272751"/>
    <x v="4"/>
    <x v="2"/>
  </r>
  <r>
    <x v="76"/>
    <x v="151"/>
    <n v="8.625"/>
    <x v="4"/>
    <x v="2"/>
  </r>
  <r>
    <x v="76"/>
    <x v="140"/>
    <n v="7.9090909090909092"/>
    <x v="5"/>
    <x v="2"/>
  </r>
  <r>
    <x v="76"/>
    <x v="141"/>
    <n v="8.6666666666666661"/>
    <x v="5"/>
    <x v="2"/>
  </r>
  <r>
    <x v="76"/>
    <x v="142"/>
    <n v="7.75"/>
    <x v="5"/>
    <x v="2"/>
  </r>
  <r>
    <x v="76"/>
    <x v="143"/>
    <n v="6.8"/>
    <x v="5"/>
    <x v="2"/>
  </r>
  <r>
    <x v="76"/>
    <x v="144"/>
    <n v="7"/>
    <x v="5"/>
    <x v="2"/>
  </r>
  <r>
    <x v="76"/>
    <x v="145"/>
    <n v="8.6341463414634134"/>
    <x v="5"/>
    <x v="2"/>
  </r>
  <r>
    <x v="76"/>
    <x v="146"/>
    <n v="8.4761904761904763"/>
    <x v="5"/>
    <x v="2"/>
  </r>
  <r>
    <x v="76"/>
    <x v="147"/>
    <n v="7.814814814814814"/>
    <x v="5"/>
    <x v="2"/>
  </r>
  <r>
    <x v="76"/>
    <x v="148"/>
    <n v="7.8"/>
    <x v="5"/>
    <x v="2"/>
  </r>
  <r>
    <x v="76"/>
    <x v="149"/>
    <n v="7"/>
    <x v="5"/>
    <x v="2"/>
  </r>
  <r>
    <x v="76"/>
    <x v="150"/>
    <n v="8.6363636363636367"/>
    <x v="5"/>
    <x v="2"/>
  </r>
  <r>
    <x v="76"/>
    <x v="151"/>
    <n v="8"/>
    <x v="5"/>
    <x v="2"/>
  </r>
  <r>
    <x v="76"/>
    <x v="140"/>
    <n v="6.384615384615385"/>
    <x v="6"/>
    <x v="2"/>
  </r>
  <r>
    <x v="76"/>
    <x v="141"/>
    <n v="10"/>
    <x v="6"/>
    <x v="2"/>
  </r>
  <r>
    <x v="76"/>
    <x v="142"/>
    <n v="7.5"/>
    <x v="6"/>
    <x v="2"/>
  </r>
  <r>
    <x v="76"/>
    <x v="143"/>
    <n v="7.333333333333333"/>
    <x v="6"/>
    <x v="2"/>
  </r>
  <r>
    <x v="76"/>
    <x v="144"/>
    <n v="8"/>
    <x v="6"/>
    <x v="2"/>
  </r>
  <r>
    <x v="76"/>
    <x v="145"/>
    <n v="7.9090909090909092"/>
    <x v="6"/>
    <x v="2"/>
  </r>
  <r>
    <x v="76"/>
    <x v="146"/>
    <n v="8.5"/>
    <x v="6"/>
    <x v="2"/>
  </r>
  <r>
    <x v="76"/>
    <x v="147"/>
    <n v="6.8"/>
    <x v="6"/>
    <x v="2"/>
  </r>
  <r>
    <x v="76"/>
    <x v="148"/>
    <n v="9.3333333333333321"/>
    <x v="6"/>
    <x v="2"/>
  </r>
  <r>
    <x v="76"/>
    <x v="149"/>
    <n v="6.666666666666667"/>
    <x v="6"/>
    <x v="2"/>
  </r>
  <r>
    <x v="76"/>
    <x v="150"/>
    <n v="9.4285714285714288"/>
    <x v="6"/>
    <x v="2"/>
  </r>
  <r>
    <x v="76"/>
    <x v="151"/>
    <n v="0"/>
    <x v="6"/>
    <x v="2"/>
  </r>
  <r>
    <x v="76"/>
    <x v="140"/>
    <n v="6.5384615384615383"/>
    <x v="7"/>
    <x v="2"/>
  </r>
  <r>
    <x v="76"/>
    <x v="141"/>
    <n v="8.5"/>
    <x v="7"/>
    <x v="2"/>
  </r>
  <r>
    <x v="76"/>
    <x v="142"/>
    <n v="6.1111111111111107"/>
    <x v="7"/>
    <x v="2"/>
  </r>
  <r>
    <x v="76"/>
    <x v="143"/>
    <n v="5.2"/>
    <x v="7"/>
    <x v="2"/>
  </r>
  <r>
    <x v="76"/>
    <x v="144"/>
    <n v="7.4285714285714279"/>
    <x v="7"/>
    <x v="2"/>
  </r>
  <r>
    <x v="76"/>
    <x v="145"/>
    <n v="8.1666666666666643"/>
    <x v="7"/>
    <x v="2"/>
  </r>
  <r>
    <x v="76"/>
    <x v="146"/>
    <n v="6.5555555555555545"/>
    <x v="7"/>
    <x v="2"/>
  </r>
  <r>
    <x v="76"/>
    <x v="147"/>
    <n v="6.7058823529411766"/>
    <x v="7"/>
    <x v="2"/>
  </r>
  <r>
    <x v="76"/>
    <x v="148"/>
    <n v="7.2941176470588234"/>
    <x v="7"/>
    <x v="2"/>
  </r>
  <r>
    <x v="76"/>
    <x v="149"/>
    <n v="6.6"/>
    <x v="7"/>
    <x v="2"/>
  </r>
  <r>
    <x v="76"/>
    <x v="150"/>
    <n v="8.0833333333333321"/>
    <x v="7"/>
    <x v="2"/>
  </r>
  <r>
    <x v="76"/>
    <x v="151"/>
    <n v="8.5"/>
    <x v="7"/>
    <x v="2"/>
  </r>
  <r>
    <x v="76"/>
    <x v="140"/>
    <n v="6.0555555555555554"/>
    <x v="8"/>
    <x v="2"/>
  </r>
  <r>
    <x v="76"/>
    <x v="141"/>
    <n v="0"/>
    <x v="8"/>
    <x v="2"/>
  </r>
  <r>
    <x v="76"/>
    <x v="142"/>
    <n v="7.5"/>
    <x v="8"/>
    <x v="2"/>
  </r>
  <r>
    <x v="76"/>
    <x v="143"/>
    <n v="7.1428571428571423"/>
    <x v="8"/>
    <x v="2"/>
  </r>
  <r>
    <x v="76"/>
    <x v="144"/>
    <n v="8.6666666666666661"/>
    <x v="8"/>
    <x v="2"/>
  </r>
  <r>
    <x v="76"/>
    <x v="145"/>
    <n v="8.2307692307692282"/>
    <x v="8"/>
    <x v="2"/>
  </r>
  <r>
    <x v="76"/>
    <x v="146"/>
    <n v="7.5"/>
    <x v="8"/>
    <x v="2"/>
  </r>
  <r>
    <x v="76"/>
    <x v="147"/>
    <n v="8.1764705882352953"/>
    <x v="8"/>
    <x v="2"/>
  </r>
  <r>
    <x v="76"/>
    <x v="148"/>
    <n v="7.25"/>
    <x v="8"/>
    <x v="2"/>
  </r>
  <r>
    <x v="76"/>
    <x v="149"/>
    <n v="5.875"/>
    <x v="8"/>
    <x v="2"/>
  </r>
  <r>
    <x v="76"/>
    <x v="150"/>
    <n v="9.1428571428571423"/>
    <x v="8"/>
    <x v="2"/>
  </r>
  <r>
    <x v="76"/>
    <x v="151"/>
    <n v="9"/>
    <x v="8"/>
    <x v="2"/>
  </r>
  <r>
    <x v="76"/>
    <x v="140"/>
    <n v="6.4444444444444446"/>
    <x v="9"/>
    <x v="2"/>
  </r>
  <r>
    <x v="76"/>
    <x v="141"/>
    <n v="6.75"/>
    <x v="9"/>
    <x v="2"/>
  </r>
  <r>
    <x v="76"/>
    <x v="142"/>
    <n v="7"/>
    <x v="9"/>
    <x v="2"/>
  </r>
  <r>
    <x v="76"/>
    <x v="143"/>
    <n v="7"/>
    <x v="9"/>
    <x v="2"/>
  </r>
  <r>
    <x v="76"/>
    <x v="144"/>
    <n v="7.5"/>
    <x v="9"/>
    <x v="2"/>
  </r>
  <r>
    <x v="76"/>
    <x v="145"/>
    <n v="8.365384615384615"/>
    <x v="9"/>
    <x v="2"/>
  </r>
  <r>
    <x v="76"/>
    <x v="146"/>
    <n v="6.9"/>
    <x v="9"/>
    <x v="2"/>
  </r>
  <r>
    <x v="76"/>
    <x v="147"/>
    <n v="7.6333333333333337"/>
    <x v="9"/>
    <x v="2"/>
  </r>
  <r>
    <x v="76"/>
    <x v="148"/>
    <n v="7.5"/>
    <x v="9"/>
    <x v="2"/>
  </r>
  <r>
    <x v="76"/>
    <x v="149"/>
    <n v="8.1071428571428577"/>
    <x v="9"/>
    <x v="2"/>
  </r>
  <r>
    <x v="76"/>
    <x v="150"/>
    <n v="8.1666666666666661"/>
    <x v="9"/>
    <x v="2"/>
  </r>
  <r>
    <x v="76"/>
    <x v="151"/>
    <n v="8.1666666666666661"/>
    <x v="9"/>
    <x v="2"/>
  </r>
  <r>
    <x v="76"/>
    <x v="140"/>
    <n v="5.9166666666666696"/>
    <x v="10"/>
    <x v="2"/>
  </r>
  <r>
    <x v="76"/>
    <x v="141"/>
    <n v="7.1"/>
    <x v="10"/>
    <x v="2"/>
  </r>
  <r>
    <x v="76"/>
    <x v="142"/>
    <n v="7.5769230769230758"/>
    <x v="10"/>
    <x v="2"/>
  </r>
  <r>
    <x v="76"/>
    <x v="143"/>
    <n v="6.382352941176471"/>
    <x v="10"/>
    <x v="2"/>
  </r>
  <r>
    <x v="76"/>
    <x v="144"/>
    <n v="8.045454545454545"/>
    <x v="10"/>
    <x v="2"/>
  </r>
  <r>
    <x v="76"/>
    <x v="145"/>
    <n v="9.1578947368421009"/>
    <x v="10"/>
    <x v="2"/>
  </r>
  <r>
    <x v="76"/>
    <x v="146"/>
    <n v="7.6451612903225801"/>
    <x v="10"/>
    <x v="2"/>
  </r>
  <r>
    <x v="76"/>
    <x v="147"/>
    <n v="6.9230769230769225"/>
    <x v="10"/>
    <x v="2"/>
  </r>
  <r>
    <x v="76"/>
    <x v="148"/>
    <n v="7.2040816326530619"/>
    <x v="10"/>
    <x v="2"/>
  </r>
  <r>
    <x v="76"/>
    <x v="149"/>
    <n v="7.795918367346939"/>
    <x v="10"/>
    <x v="2"/>
  </r>
  <r>
    <x v="76"/>
    <x v="150"/>
    <n v="8.6756756756756754"/>
    <x v="10"/>
    <x v="2"/>
  </r>
  <r>
    <x v="76"/>
    <x v="151"/>
    <n v="7"/>
    <x v="10"/>
    <x v="2"/>
  </r>
  <r>
    <x v="76"/>
    <x v="140"/>
    <n v="5.7368421052631575"/>
    <x v="11"/>
    <x v="2"/>
  </r>
  <r>
    <x v="76"/>
    <x v="141"/>
    <n v="9"/>
    <x v="11"/>
    <x v="2"/>
  </r>
  <r>
    <x v="76"/>
    <x v="142"/>
    <n v="7.833333333333333"/>
    <x v="11"/>
    <x v="2"/>
  </r>
  <r>
    <x v="76"/>
    <x v="143"/>
    <n v="6.75"/>
    <x v="11"/>
    <x v="2"/>
  </r>
  <r>
    <x v="76"/>
    <x v="144"/>
    <n v="7"/>
    <x v="11"/>
    <x v="2"/>
  </r>
  <r>
    <x v="76"/>
    <x v="145"/>
    <n v="8.4"/>
    <x v="11"/>
    <x v="2"/>
  </r>
  <r>
    <x v="76"/>
    <x v="146"/>
    <n v="7.9090909090909092"/>
    <x v="11"/>
    <x v="2"/>
  </r>
  <r>
    <x v="76"/>
    <x v="147"/>
    <n v="7.2631578947368407"/>
    <x v="11"/>
    <x v="2"/>
  </r>
  <r>
    <x v="76"/>
    <x v="148"/>
    <n v="7.6363636363636367"/>
    <x v="11"/>
    <x v="2"/>
  </r>
  <r>
    <x v="76"/>
    <x v="149"/>
    <n v="7.5789473684210522"/>
    <x v="11"/>
    <x v="2"/>
  </r>
  <r>
    <x v="76"/>
    <x v="150"/>
    <n v="8.6111111111111107"/>
    <x v="11"/>
    <x v="2"/>
  </r>
  <r>
    <x v="76"/>
    <x v="151"/>
    <n v="9"/>
    <x v="11"/>
    <x v="2"/>
  </r>
  <r>
    <x v="76"/>
    <x v="140"/>
    <n v="7.6129032258064528"/>
    <x v="12"/>
    <x v="2"/>
  </r>
  <r>
    <x v="76"/>
    <x v="141"/>
    <n v="7.9230769230769225"/>
    <x v="12"/>
    <x v="2"/>
  </r>
  <r>
    <x v="76"/>
    <x v="142"/>
    <n v="7.5"/>
    <x v="12"/>
    <x v="2"/>
  </r>
  <r>
    <x v="76"/>
    <x v="143"/>
    <n v="8"/>
    <x v="12"/>
    <x v="2"/>
  </r>
  <r>
    <x v="76"/>
    <x v="144"/>
    <n v="8"/>
    <x v="12"/>
    <x v="2"/>
  </r>
  <r>
    <x v="76"/>
    <x v="145"/>
    <n v="8.8484848484848513"/>
    <x v="12"/>
    <x v="2"/>
  </r>
  <r>
    <x v="76"/>
    <x v="146"/>
    <n v="8.2857142857142865"/>
    <x v="12"/>
    <x v="2"/>
  </r>
  <r>
    <x v="76"/>
    <x v="147"/>
    <n v="7.6956521739130439"/>
    <x v="12"/>
    <x v="2"/>
  </r>
  <r>
    <x v="76"/>
    <x v="148"/>
    <n v="7.5625"/>
    <x v="12"/>
    <x v="2"/>
  </r>
  <r>
    <x v="76"/>
    <x v="149"/>
    <n v="7.8260869565217384"/>
    <x v="12"/>
    <x v="2"/>
  </r>
  <r>
    <x v="76"/>
    <x v="150"/>
    <n v="8.25"/>
    <x v="12"/>
    <x v="2"/>
  </r>
  <r>
    <x v="76"/>
    <x v="151"/>
    <n v="8.25"/>
    <x v="12"/>
    <x v="2"/>
  </r>
  <r>
    <x v="76"/>
    <x v="140"/>
    <n v="6.2916666666666661"/>
    <x v="13"/>
    <x v="2"/>
  </r>
  <r>
    <x v="76"/>
    <x v="141"/>
    <n v="6.4285714285714288"/>
    <x v="13"/>
    <x v="2"/>
  </r>
  <r>
    <x v="76"/>
    <x v="142"/>
    <n v="7"/>
    <x v="13"/>
    <x v="2"/>
  </r>
  <r>
    <x v="76"/>
    <x v="143"/>
    <n v="5.8888888888888893"/>
    <x v="13"/>
    <x v="2"/>
  </r>
  <r>
    <x v="76"/>
    <x v="144"/>
    <n v="9"/>
    <x v="13"/>
    <x v="2"/>
  </r>
  <r>
    <x v="76"/>
    <x v="145"/>
    <n v="8.8181818181818183"/>
    <x v="13"/>
    <x v="2"/>
  </r>
  <r>
    <x v="76"/>
    <x v="146"/>
    <n v="6.7272727272727275"/>
    <x v="13"/>
    <x v="2"/>
  </r>
  <r>
    <x v="76"/>
    <x v="147"/>
    <n v="7.5909090909090899"/>
    <x v="13"/>
    <x v="2"/>
  </r>
  <r>
    <x v="76"/>
    <x v="148"/>
    <n v="8.125"/>
    <x v="13"/>
    <x v="2"/>
  </r>
  <r>
    <x v="76"/>
    <x v="149"/>
    <n v="7.9615384615384608"/>
    <x v="13"/>
    <x v="2"/>
  </r>
  <r>
    <x v="76"/>
    <x v="150"/>
    <n v="9.0555555555555571"/>
    <x v="13"/>
    <x v="2"/>
  </r>
  <r>
    <x v="76"/>
    <x v="151"/>
    <n v="7.5"/>
    <x v="13"/>
    <x v="2"/>
  </r>
  <r>
    <x v="76"/>
    <x v="140"/>
    <n v="6.4545454545454541"/>
    <x v="14"/>
    <x v="2"/>
  </r>
  <r>
    <x v="76"/>
    <x v="141"/>
    <n v="6"/>
    <x v="14"/>
    <x v="2"/>
  </r>
  <r>
    <x v="76"/>
    <x v="142"/>
    <n v="8"/>
    <x v="14"/>
    <x v="2"/>
  </r>
  <r>
    <x v="76"/>
    <x v="143"/>
    <n v="8"/>
    <x v="14"/>
    <x v="2"/>
  </r>
  <r>
    <x v="76"/>
    <x v="144"/>
    <n v="0"/>
    <x v="14"/>
    <x v="2"/>
  </r>
  <r>
    <x v="76"/>
    <x v="145"/>
    <n v="7.5"/>
    <x v="14"/>
    <x v="2"/>
  </r>
  <r>
    <x v="76"/>
    <x v="146"/>
    <n v="0"/>
    <x v="14"/>
    <x v="2"/>
  </r>
  <r>
    <x v="76"/>
    <x v="147"/>
    <n v="8"/>
    <x v="14"/>
    <x v="2"/>
  </r>
  <r>
    <x v="76"/>
    <x v="148"/>
    <n v="5.333333333333333"/>
    <x v="14"/>
    <x v="2"/>
  </r>
  <r>
    <x v="76"/>
    <x v="149"/>
    <n v="8.5"/>
    <x v="14"/>
    <x v="2"/>
  </r>
  <r>
    <x v="76"/>
    <x v="150"/>
    <n v="0"/>
    <x v="14"/>
    <x v="2"/>
  </r>
  <r>
    <x v="76"/>
    <x v="151"/>
    <n v="8.5"/>
    <x v="14"/>
    <x v="2"/>
  </r>
  <r>
    <x v="76"/>
    <x v="140"/>
    <n v="6.4482758620689653"/>
    <x v="15"/>
    <x v="2"/>
  </r>
  <r>
    <x v="76"/>
    <x v="141"/>
    <n v="8.3333333333333339"/>
    <x v="15"/>
    <x v="2"/>
  </r>
  <r>
    <x v="76"/>
    <x v="142"/>
    <n v="7.8888888888888893"/>
    <x v="15"/>
    <x v="2"/>
  </r>
  <r>
    <x v="76"/>
    <x v="143"/>
    <n v="7.3"/>
    <x v="15"/>
    <x v="2"/>
  </r>
  <r>
    <x v="76"/>
    <x v="144"/>
    <n v="8.8333333333333321"/>
    <x v="15"/>
    <x v="2"/>
  </r>
  <r>
    <x v="76"/>
    <x v="145"/>
    <n v="8.7741935483870961"/>
    <x v="15"/>
    <x v="2"/>
  </r>
  <r>
    <x v="76"/>
    <x v="146"/>
    <n v="6.7"/>
    <x v="15"/>
    <x v="2"/>
  </r>
  <r>
    <x v="76"/>
    <x v="147"/>
    <n v="8.8095238095238102"/>
    <x v="15"/>
    <x v="2"/>
  </r>
  <r>
    <x v="76"/>
    <x v="148"/>
    <n v="8.6428571428571441"/>
    <x v="15"/>
    <x v="2"/>
  </r>
  <r>
    <x v="76"/>
    <x v="149"/>
    <n v="8.375"/>
    <x v="15"/>
    <x v="2"/>
  </r>
  <r>
    <x v="76"/>
    <x v="150"/>
    <n v="8.7333333333333325"/>
    <x v="15"/>
    <x v="2"/>
  </r>
  <r>
    <x v="76"/>
    <x v="151"/>
    <n v="10"/>
    <x v="15"/>
    <x v="2"/>
  </r>
  <r>
    <x v="76"/>
    <x v="140"/>
    <n v="7.220588235294116"/>
    <x v="16"/>
    <x v="2"/>
  </r>
  <r>
    <x v="76"/>
    <x v="141"/>
    <n v="7.7096774193548363"/>
    <x v="16"/>
    <x v="2"/>
  </r>
  <r>
    <x v="76"/>
    <x v="142"/>
    <n v="7.583333333333333"/>
    <x v="16"/>
    <x v="2"/>
  </r>
  <r>
    <x v="76"/>
    <x v="143"/>
    <n v="6.9705882352941178"/>
    <x v="16"/>
    <x v="2"/>
  </r>
  <r>
    <x v="76"/>
    <x v="144"/>
    <n v="8.35"/>
    <x v="16"/>
    <x v="2"/>
  </r>
  <r>
    <x v="76"/>
    <x v="145"/>
    <n v="8.78125"/>
    <x v="16"/>
    <x v="2"/>
  </r>
  <r>
    <x v="76"/>
    <x v="146"/>
    <n v="8.2894736842105239"/>
    <x v="16"/>
    <x v="2"/>
  </r>
  <r>
    <x v="76"/>
    <x v="147"/>
    <n v="8.0909090909090917"/>
    <x v="16"/>
    <x v="2"/>
  </r>
  <r>
    <x v="76"/>
    <x v="148"/>
    <n v="7.9024390243902456"/>
    <x v="16"/>
    <x v="2"/>
  </r>
  <r>
    <x v="76"/>
    <x v="149"/>
    <n v="8.3846153846153815"/>
    <x v="16"/>
    <x v="2"/>
  </r>
  <r>
    <x v="76"/>
    <x v="150"/>
    <n v="8.9444444444444464"/>
    <x v="16"/>
    <x v="2"/>
  </r>
  <r>
    <x v="76"/>
    <x v="151"/>
    <n v="8.1"/>
    <x v="16"/>
    <x v="2"/>
  </r>
  <r>
    <x v="76"/>
    <x v="140"/>
    <n v="6.6669611307420489"/>
    <x v="0"/>
    <x v="3"/>
  </r>
  <r>
    <x v="76"/>
    <x v="141"/>
    <n v="7.1281407035175901"/>
    <x v="0"/>
    <x v="3"/>
  </r>
  <r>
    <x v="76"/>
    <x v="142"/>
    <n v="7.2158590308370165"/>
    <x v="0"/>
    <x v="3"/>
  </r>
  <r>
    <x v="76"/>
    <x v="143"/>
    <n v="6.8310679611650507"/>
    <x v="0"/>
    <x v="3"/>
  </r>
  <r>
    <x v="76"/>
    <x v="144"/>
    <n v="8.0741935483871075"/>
    <x v="0"/>
    <x v="3"/>
  </r>
  <r>
    <x v="76"/>
    <x v="145"/>
    <n v="8.370487650411647"/>
    <x v="0"/>
    <x v="3"/>
  </r>
  <r>
    <x v="76"/>
    <x v="146"/>
    <n v="7.4660493827160535"/>
    <x v="0"/>
    <x v="3"/>
  </r>
  <r>
    <x v="76"/>
    <x v="147"/>
    <n v="7.5514541387024616"/>
    <x v="0"/>
    <x v="3"/>
  </r>
  <r>
    <x v="76"/>
    <x v="148"/>
    <n v="7.6046242774566499"/>
    <x v="0"/>
    <x v="3"/>
  </r>
  <r>
    <x v="76"/>
    <x v="149"/>
    <n v="7.5638075313807542"/>
    <x v="0"/>
    <x v="3"/>
  </r>
  <r>
    <x v="76"/>
    <x v="150"/>
    <n v="8.3494363929146562"/>
    <x v="0"/>
    <x v="3"/>
  </r>
  <r>
    <x v="76"/>
    <x v="151"/>
    <n v="7.7705882352941194"/>
    <x v="0"/>
    <x v="3"/>
  </r>
  <r>
    <x v="76"/>
    <x v="140"/>
    <n v="6.7450110864745012"/>
    <x v="1"/>
    <x v="3"/>
  </r>
  <r>
    <x v="76"/>
    <x v="141"/>
    <n v="7.0469483568075075"/>
    <x v="1"/>
    <x v="3"/>
  </r>
  <r>
    <x v="76"/>
    <x v="142"/>
    <n v="7.1367924528301891"/>
    <x v="1"/>
    <x v="3"/>
  </r>
  <r>
    <x v="76"/>
    <x v="143"/>
    <n v="6.8340425531914892"/>
    <x v="1"/>
    <x v="3"/>
  </r>
  <r>
    <x v="76"/>
    <x v="144"/>
    <n v="8.0761904761904795"/>
    <x v="1"/>
    <x v="3"/>
  </r>
  <r>
    <x v="76"/>
    <x v="145"/>
    <n v="8.2352941176470544"/>
    <x v="1"/>
    <x v="3"/>
  </r>
  <r>
    <x v="76"/>
    <x v="146"/>
    <n v="7.4122807017543897"/>
    <x v="1"/>
    <x v="3"/>
  </r>
  <r>
    <x v="76"/>
    <x v="147"/>
    <n v="7.2913043478260873"/>
    <x v="1"/>
    <x v="3"/>
  </r>
  <r>
    <x v="76"/>
    <x v="148"/>
    <n v="7.4987531172069817"/>
    <x v="1"/>
    <x v="3"/>
  </r>
  <r>
    <x v="76"/>
    <x v="149"/>
    <n v="7.6666666666666687"/>
    <x v="1"/>
    <x v="3"/>
  </r>
  <r>
    <x v="76"/>
    <x v="150"/>
    <n v="8.0462427745664691"/>
    <x v="1"/>
    <x v="3"/>
  </r>
  <r>
    <x v="76"/>
    <x v="151"/>
    <n v="7.2131147540983598"/>
    <x v="1"/>
    <x v="3"/>
  </r>
  <r>
    <x v="76"/>
    <x v="140"/>
    <n v="6.5875000000000004"/>
    <x v="2"/>
    <x v="3"/>
  </r>
  <r>
    <x v="76"/>
    <x v="141"/>
    <n v="7.4"/>
    <x v="2"/>
    <x v="3"/>
  </r>
  <r>
    <x v="76"/>
    <x v="142"/>
    <n v="7.5294117647058814"/>
    <x v="2"/>
    <x v="3"/>
  </r>
  <r>
    <x v="76"/>
    <x v="143"/>
    <n v="6.6896551724137918"/>
    <x v="2"/>
    <x v="3"/>
  </r>
  <r>
    <x v="76"/>
    <x v="144"/>
    <n v="7.8125"/>
    <x v="2"/>
    <x v="3"/>
  </r>
  <r>
    <x v="76"/>
    <x v="145"/>
    <n v="8.4131455399061039"/>
    <x v="2"/>
    <x v="3"/>
  </r>
  <r>
    <x v="76"/>
    <x v="146"/>
    <n v="7.7647058823529402"/>
    <x v="2"/>
    <x v="3"/>
  </r>
  <r>
    <x v="76"/>
    <x v="147"/>
    <n v="7.735294117647058"/>
    <x v="2"/>
    <x v="3"/>
  </r>
  <r>
    <x v="76"/>
    <x v="148"/>
    <n v="8.0270270270270263"/>
    <x v="2"/>
    <x v="3"/>
  </r>
  <r>
    <x v="76"/>
    <x v="149"/>
    <n v="7.5158730158730132"/>
    <x v="2"/>
    <x v="3"/>
  </r>
  <r>
    <x v="76"/>
    <x v="150"/>
    <n v="8.1698113207547163"/>
    <x v="2"/>
    <x v="3"/>
  </r>
  <r>
    <x v="76"/>
    <x v="151"/>
    <n v="8"/>
    <x v="2"/>
    <x v="3"/>
  </r>
  <r>
    <x v="76"/>
    <x v="140"/>
    <n v="6.5117370892018789"/>
    <x v="3"/>
    <x v="3"/>
  </r>
  <r>
    <x v="76"/>
    <x v="141"/>
    <n v="7.3552631578947354"/>
    <x v="3"/>
    <x v="3"/>
  </r>
  <r>
    <x v="76"/>
    <x v="142"/>
    <n v="7.2105263157894717"/>
    <x v="3"/>
    <x v="3"/>
  </r>
  <r>
    <x v="76"/>
    <x v="143"/>
    <n v="6.8939393939393971"/>
    <x v="3"/>
    <x v="3"/>
  </r>
  <r>
    <x v="76"/>
    <x v="144"/>
    <n v="8.1121495327102799"/>
    <x v="3"/>
    <x v="3"/>
  </r>
  <r>
    <x v="76"/>
    <x v="145"/>
    <n v="8.5820895522387968"/>
    <x v="3"/>
    <x v="3"/>
  </r>
  <r>
    <x v="76"/>
    <x v="146"/>
    <n v="7.5597014925373145"/>
    <x v="3"/>
    <x v="3"/>
  </r>
  <r>
    <x v="76"/>
    <x v="147"/>
    <n v="7.568627450980391"/>
    <x v="3"/>
    <x v="3"/>
  </r>
  <r>
    <x v="76"/>
    <x v="148"/>
    <n v="7.6560846560846576"/>
    <x v="3"/>
    <x v="3"/>
  </r>
  <r>
    <x v="76"/>
    <x v="149"/>
    <n v="7.3943661971830998"/>
    <x v="3"/>
    <x v="3"/>
  </r>
  <r>
    <x v="76"/>
    <x v="150"/>
    <n v="8.591836734693878"/>
    <x v="3"/>
    <x v="3"/>
  </r>
  <r>
    <x v="76"/>
    <x v="151"/>
    <n v="8.234042553191486"/>
    <x v="3"/>
    <x v="3"/>
  </r>
  <r>
    <x v="76"/>
    <x v="140"/>
    <n v="6.4492753623188417"/>
    <x v="4"/>
    <x v="3"/>
  </r>
  <r>
    <x v="76"/>
    <x v="141"/>
    <n v="5.8571428571428568"/>
    <x v="4"/>
    <x v="3"/>
  </r>
  <r>
    <x v="76"/>
    <x v="142"/>
    <n v="7.4375"/>
    <x v="4"/>
    <x v="3"/>
  </r>
  <r>
    <x v="76"/>
    <x v="143"/>
    <n v="7.03125"/>
    <x v="4"/>
    <x v="3"/>
  </r>
  <r>
    <x v="76"/>
    <x v="144"/>
    <n v="7.9285714285714279"/>
    <x v="4"/>
    <x v="3"/>
  </r>
  <r>
    <x v="76"/>
    <x v="145"/>
    <n v="8.0544217687074848"/>
    <x v="4"/>
    <x v="3"/>
  </r>
  <r>
    <x v="76"/>
    <x v="146"/>
    <n v="7.8461538461538449"/>
    <x v="4"/>
    <x v="3"/>
  </r>
  <r>
    <x v="76"/>
    <x v="147"/>
    <n v="7.375"/>
    <x v="4"/>
    <x v="3"/>
  </r>
  <r>
    <x v="76"/>
    <x v="148"/>
    <n v="7.2894736842105257"/>
    <x v="4"/>
    <x v="3"/>
  </r>
  <r>
    <x v="76"/>
    <x v="149"/>
    <n v="7.032258064516129"/>
    <x v="4"/>
    <x v="3"/>
  </r>
  <r>
    <x v="76"/>
    <x v="150"/>
    <n v="8.5535714285714324"/>
    <x v="4"/>
    <x v="3"/>
  </r>
  <r>
    <x v="76"/>
    <x v="151"/>
    <n v="8.3846153846153832"/>
    <x v="4"/>
    <x v="3"/>
  </r>
  <r>
    <x v="76"/>
    <x v="140"/>
    <n v="6.6111111111111116"/>
    <x v="5"/>
    <x v="3"/>
  </r>
  <r>
    <x v="76"/>
    <x v="141"/>
    <n v="4"/>
    <x v="5"/>
    <x v="3"/>
  </r>
  <r>
    <x v="76"/>
    <x v="142"/>
    <n v="7.6"/>
    <x v="5"/>
    <x v="3"/>
  </r>
  <r>
    <x v="76"/>
    <x v="143"/>
    <n v="7.5714285714285712"/>
    <x v="5"/>
    <x v="3"/>
  </r>
  <r>
    <x v="76"/>
    <x v="144"/>
    <n v="8.8000000000000007"/>
    <x v="5"/>
    <x v="3"/>
  </r>
  <r>
    <x v="76"/>
    <x v="145"/>
    <n v="8.1666666666666661"/>
    <x v="5"/>
    <x v="3"/>
  </r>
  <r>
    <x v="76"/>
    <x v="146"/>
    <n v="7.8181818181818183"/>
    <x v="5"/>
    <x v="3"/>
  </r>
  <r>
    <x v="76"/>
    <x v="147"/>
    <n v="7.833333333333333"/>
    <x v="5"/>
    <x v="3"/>
  </r>
  <r>
    <x v="76"/>
    <x v="148"/>
    <n v="8.5714285714285712"/>
    <x v="5"/>
    <x v="3"/>
  </r>
  <r>
    <x v="76"/>
    <x v="149"/>
    <n v="7.4"/>
    <x v="5"/>
    <x v="3"/>
  </r>
  <r>
    <x v="76"/>
    <x v="150"/>
    <n v="9.1764705882352935"/>
    <x v="5"/>
    <x v="3"/>
  </r>
  <r>
    <x v="76"/>
    <x v="151"/>
    <n v="8.5"/>
    <x v="5"/>
    <x v="3"/>
  </r>
  <r>
    <x v="76"/>
    <x v="140"/>
    <n v="6.0769230769230766"/>
    <x v="6"/>
    <x v="3"/>
  </r>
  <r>
    <x v="76"/>
    <x v="141"/>
    <n v="5"/>
    <x v="6"/>
    <x v="3"/>
  </r>
  <r>
    <x v="76"/>
    <x v="142"/>
    <n v="6.666666666666667"/>
    <x v="6"/>
    <x v="3"/>
  </r>
  <r>
    <x v="76"/>
    <x v="143"/>
    <n v="7"/>
    <x v="6"/>
    <x v="3"/>
  </r>
  <r>
    <x v="76"/>
    <x v="144"/>
    <n v="5.5"/>
    <x v="6"/>
    <x v="3"/>
  </r>
  <r>
    <x v="76"/>
    <x v="145"/>
    <n v="8.0526315789473699"/>
    <x v="6"/>
    <x v="3"/>
  </r>
  <r>
    <x v="76"/>
    <x v="146"/>
    <n v="7.1666666666666661"/>
    <x v="6"/>
    <x v="3"/>
  </r>
  <r>
    <x v="76"/>
    <x v="147"/>
    <n v="7.5"/>
    <x v="6"/>
    <x v="3"/>
  </r>
  <r>
    <x v="76"/>
    <x v="148"/>
    <n v="5.6"/>
    <x v="6"/>
    <x v="3"/>
  </r>
  <r>
    <x v="76"/>
    <x v="149"/>
    <n v="6.6"/>
    <x v="6"/>
    <x v="3"/>
  </r>
  <r>
    <x v="76"/>
    <x v="150"/>
    <n v="8.4285714285714288"/>
    <x v="6"/>
    <x v="3"/>
  </r>
  <r>
    <x v="76"/>
    <x v="151"/>
    <n v="9"/>
    <x v="6"/>
    <x v="3"/>
  </r>
  <r>
    <x v="76"/>
    <x v="140"/>
    <n v="5.9230769230769242"/>
    <x v="7"/>
    <x v="3"/>
  </r>
  <r>
    <x v="76"/>
    <x v="141"/>
    <n v="5"/>
    <x v="7"/>
    <x v="3"/>
  </r>
  <r>
    <x v="76"/>
    <x v="142"/>
    <n v="9"/>
    <x v="7"/>
    <x v="3"/>
  </r>
  <r>
    <x v="76"/>
    <x v="143"/>
    <n v="4.8"/>
    <x v="7"/>
    <x v="3"/>
  </r>
  <r>
    <x v="76"/>
    <x v="144"/>
    <n v="8.3333333333333339"/>
    <x v="7"/>
    <x v="3"/>
  </r>
  <r>
    <x v="76"/>
    <x v="145"/>
    <n v="7.8235294117647074"/>
    <x v="7"/>
    <x v="3"/>
  </r>
  <r>
    <x v="76"/>
    <x v="146"/>
    <n v="8.5"/>
    <x v="7"/>
    <x v="3"/>
  </r>
  <r>
    <x v="76"/>
    <x v="147"/>
    <n v="6.5333333333333332"/>
    <x v="7"/>
    <x v="3"/>
  </r>
  <r>
    <x v="76"/>
    <x v="148"/>
    <n v="7.1"/>
    <x v="7"/>
    <x v="3"/>
  </r>
  <r>
    <x v="76"/>
    <x v="149"/>
    <n v="5.6666666666666661"/>
    <x v="7"/>
    <x v="3"/>
  </r>
  <r>
    <x v="76"/>
    <x v="150"/>
    <n v="8.1666666666666696"/>
    <x v="7"/>
    <x v="3"/>
  </r>
  <r>
    <x v="76"/>
    <x v="151"/>
    <n v="8"/>
    <x v="7"/>
    <x v="3"/>
  </r>
  <r>
    <x v="76"/>
    <x v="140"/>
    <n v="6.8"/>
    <x v="8"/>
    <x v="3"/>
  </r>
  <r>
    <x v="76"/>
    <x v="141"/>
    <n v="7.333333333333333"/>
    <x v="8"/>
    <x v="3"/>
  </r>
  <r>
    <x v="76"/>
    <x v="142"/>
    <n v="7.4285714285714279"/>
    <x v="8"/>
    <x v="3"/>
  </r>
  <r>
    <x v="76"/>
    <x v="143"/>
    <n v="7.5714285714285712"/>
    <x v="8"/>
    <x v="3"/>
  </r>
  <r>
    <x v="76"/>
    <x v="144"/>
    <n v="7.75"/>
    <x v="8"/>
    <x v="3"/>
  </r>
  <r>
    <x v="76"/>
    <x v="145"/>
    <n v="8.1153846153846168"/>
    <x v="8"/>
    <x v="3"/>
  </r>
  <r>
    <x v="76"/>
    <x v="146"/>
    <n v="8.2857142857142865"/>
    <x v="8"/>
    <x v="3"/>
  </r>
  <r>
    <x v="76"/>
    <x v="147"/>
    <n v="7.3809523809523814"/>
    <x v="8"/>
    <x v="3"/>
  </r>
  <r>
    <x v="76"/>
    <x v="148"/>
    <n v="7.375"/>
    <x v="8"/>
    <x v="3"/>
  </r>
  <r>
    <x v="76"/>
    <x v="149"/>
    <n v="7.6"/>
    <x v="8"/>
    <x v="3"/>
  </r>
  <r>
    <x v="76"/>
    <x v="150"/>
    <n v="8.3000000000000007"/>
    <x v="8"/>
    <x v="3"/>
  </r>
  <r>
    <x v="76"/>
    <x v="151"/>
    <n v="8.3333333333333321"/>
    <x v="8"/>
    <x v="3"/>
  </r>
  <r>
    <x v="76"/>
    <x v="140"/>
    <n v="6.6296296296296306"/>
    <x v="9"/>
    <x v="3"/>
  </r>
  <r>
    <x v="76"/>
    <x v="141"/>
    <n v="6.333333333333333"/>
    <x v="9"/>
    <x v="3"/>
  </r>
  <r>
    <x v="76"/>
    <x v="142"/>
    <n v="6.8823529411764701"/>
    <x v="9"/>
    <x v="3"/>
  </r>
  <r>
    <x v="76"/>
    <x v="143"/>
    <n v="6.6"/>
    <x v="9"/>
    <x v="3"/>
  </r>
  <r>
    <x v="76"/>
    <x v="144"/>
    <n v="7.75"/>
    <x v="9"/>
    <x v="3"/>
  </r>
  <r>
    <x v="76"/>
    <x v="145"/>
    <n v="8.1311475409836049"/>
    <x v="9"/>
    <x v="3"/>
  </r>
  <r>
    <x v="76"/>
    <x v="146"/>
    <n v="7.384615384615385"/>
    <x v="9"/>
    <x v="3"/>
  </r>
  <r>
    <x v="76"/>
    <x v="147"/>
    <n v="7.59375"/>
    <x v="9"/>
    <x v="3"/>
  </r>
  <r>
    <x v="76"/>
    <x v="148"/>
    <n v="6.5"/>
    <x v="9"/>
    <x v="3"/>
  </r>
  <r>
    <x v="76"/>
    <x v="149"/>
    <n v="7.75"/>
    <x v="9"/>
    <x v="3"/>
  </r>
  <r>
    <x v="76"/>
    <x v="150"/>
    <n v="8.0384615384615383"/>
    <x v="9"/>
    <x v="3"/>
  </r>
  <r>
    <x v="76"/>
    <x v="151"/>
    <n v="8"/>
    <x v="9"/>
    <x v="3"/>
  </r>
  <r>
    <x v="76"/>
    <x v="140"/>
    <n v="5.8857142857142852"/>
    <x v="10"/>
    <x v="3"/>
  </r>
  <r>
    <x v="76"/>
    <x v="141"/>
    <n v="6.5882352941176459"/>
    <x v="10"/>
    <x v="3"/>
  </r>
  <r>
    <x v="76"/>
    <x v="142"/>
    <n v="7"/>
    <x v="10"/>
    <x v="3"/>
  </r>
  <r>
    <x v="76"/>
    <x v="143"/>
    <n v="6"/>
    <x v="10"/>
    <x v="3"/>
  </r>
  <r>
    <x v="76"/>
    <x v="144"/>
    <n v="8"/>
    <x v="10"/>
    <x v="3"/>
  </r>
  <r>
    <x v="76"/>
    <x v="145"/>
    <n v="8.9649122807017516"/>
    <x v="10"/>
    <x v="3"/>
  </r>
  <r>
    <x v="76"/>
    <x v="146"/>
    <n v="7.2857142857142865"/>
    <x v="10"/>
    <x v="3"/>
  </r>
  <r>
    <x v="76"/>
    <x v="147"/>
    <n v="7.2162162162162149"/>
    <x v="10"/>
    <x v="3"/>
  </r>
  <r>
    <x v="76"/>
    <x v="148"/>
    <n v="7.8292682926829249"/>
    <x v="10"/>
    <x v="3"/>
  </r>
  <r>
    <x v="76"/>
    <x v="149"/>
    <n v="7.6818181818181817"/>
    <x v="10"/>
    <x v="3"/>
  </r>
  <r>
    <x v="76"/>
    <x v="150"/>
    <n v="8.4242424242424221"/>
    <x v="10"/>
    <x v="3"/>
  </r>
  <r>
    <x v="76"/>
    <x v="151"/>
    <n v="7.4285714285714288"/>
    <x v="10"/>
    <x v="3"/>
  </r>
  <r>
    <x v="76"/>
    <x v="140"/>
    <n v="7.833333333333333"/>
    <x v="11"/>
    <x v="3"/>
  </r>
  <r>
    <x v="76"/>
    <x v="141"/>
    <n v="0"/>
    <x v="11"/>
    <x v="3"/>
  </r>
  <r>
    <x v="76"/>
    <x v="142"/>
    <n v="7.4"/>
    <x v="11"/>
    <x v="3"/>
  </r>
  <r>
    <x v="76"/>
    <x v="143"/>
    <n v="7.375"/>
    <x v="11"/>
    <x v="3"/>
  </r>
  <r>
    <x v="76"/>
    <x v="144"/>
    <n v="8.5"/>
    <x v="11"/>
    <x v="3"/>
  </r>
  <r>
    <x v="76"/>
    <x v="145"/>
    <n v="8.3793103448275836"/>
    <x v="11"/>
    <x v="3"/>
  </r>
  <r>
    <x v="76"/>
    <x v="146"/>
    <n v="8.1538461538461533"/>
    <x v="11"/>
    <x v="3"/>
  </r>
  <r>
    <x v="76"/>
    <x v="147"/>
    <n v="7.75"/>
    <x v="11"/>
    <x v="3"/>
  </r>
  <r>
    <x v="76"/>
    <x v="148"/>
    <n v="7.1428571428571415"/>
    <x v="11"/>
    <x v="3"/>
  </r>
  <r>
    <x v="76"/>
    <x v="149"/>
    <n v="8.3333333333333321"/>
    <x v="11"/>
    <x v="3"/>
  </r>
  <r>
    <x v="76"/>
    <x v="150"/>
    <n v="8.5"/>
    <x v="11"/>
    <x v="3"/>
  </r>
  <r>
    <x v="76"/>
    <x v="151"/>
    <n v="8.2857142857142865"/>
    <x v="11"/>
    <x v="3"/>
  </r>
  <r>
    <x v="76"/>
    <x v="140"/>
    <n v="7.2"/>
    <x v="12"/>
    <x v="3"/>
  </r>
  <r>
    <x v="76"/>
    <x v="141"/>
    <n v="6.7272727272727266"/>
    <x v="12"/>
    <x v="3"/>
  </r>
  <r>
    <x v="76"/>
    <x v="142"/>
    <n v="7.4444444444444455"/>
    <x v="12"/>
    <x v="3"/>
  </r>
  <r>
    <x v="76"/>
    <x v="143"/>
    <n v="6.5555555555555545"/>
    <x v="12"/>
    <x v="3"/>
  </r>
  <r>
    <x v="76"/>
    <x v="144"/>
    <n v="7.166666666666667"/>
    <x v="12"/>
    <x v="3"/>
  </r>
  <r>
    <x v="76"/>
    <x v="145"/>
    <n v="8.5"/>
    <x v="12"/>
    <x v="3"/>
  </r>
  <r>
    <x v="76"/>
    <x v="146"/>
    <n v="7.5833333333333339"/>
    <x v="12"/>
    <x v="3"/>
  </r>
  <r>
    <x v="76"/>
    <x v="147"/>
    <n v="7.8076923076923084"/>
    <x v="12"/>
    <x v="3"/>
  </r>
  <r>
    <x v="76"/>
    <x v="148"/>
    <n v="8.3888888888888911"/>
    <x v="12"/>
    <x v="3"/>
  </r>
  <r>
    <x v="76"/>
    <x v="149"/>
    <n v="7.625"/>
    <x v="12"/>
    <x v="3"/>
  </r>
  <r>
    <x v="76"/>
    <x v="150"/>
    <n v="8.1818181818181817"/>
    <x v="12"/>
    <x v="3"/>
  </r>
  <r>
    <x v="76"/>
    <x v="151"/>
    <n v="6"/>
    <x v="12"/>
    <x v="3"/>
  </r>
  <r>
    <x v="76"/>
    <x v="140"/>
    <n v="6.8"/>
    <x v="13"/>
    <x v="3"/>
  </r>
  <r>
    <x v="76"/>
    <x v="141"/>
    <n v="8.375"/>
    <x v="13"/>
    <x v="3"/>
  </r>
  <r>
    <x v="76"/>
    <x v="142"/>
    <n v="6.4444444444444446"/>
    <x v="13"/>
    <x v="3"/>
  </r>
  <r>
    <x v="76"/>
    <x v="143"/>
    <n v="8.375"/>
    <x v="13"/>
    <x v="3"/>
  </r>
  <r>
    <x v="76"/>
    <x v="144"/>
    <n v="9.2857142857142865"/>
    <x v="13"/>
    <x v="3"/>
  </r>
  <r>
    <x v="76"/>
    <x v="145"/>
    <n v="8.625"/>
    <x v="13"/>
    <x v="3"/>
  </r>
  <r>
    <x v="76"/>
    <x v="146"/>
    <n v="7"/>
    <x v="13"/>
    <x v="3"/>
  </r>
  <r>
    <x v="76"/>
    <x v="147"/>
    <n v="8.2142857142857135"/>
    <x v="13"/>
    <x v="3"/>
  </r>
  <r>
    <x v="76"/>
    <x v="148"/>
    <n v="7.5384615384615383"/>
    <x v="13"/>
    <x v="3"/>
  </r>
  <r>
    <x v="76"/>
    <x v="149"/>
    <n v="7.5238095238095246"/>
    <x v="13"/>
    <x v="3"/>
  </r>
  <r>
    <x v="76"/>
    <x v="150"/>
    <n v="8.25"/>
    <x v="13"/>
    <x v="3"/>
  </r>
  <r>
    <x v="76"/>
    <x v="151"/>
    <n v="7.6"/>
    <x v="13"/>
    <x v="3"/>
  </r>
  <r>
    <x v="76"/>
    <x v="140"/>
    <n v="7.3076923076923066"/>
    <x v="14"/>
    <x v="3"/>
  </r>
  <r>
    <x v="76"/>
    <x v="141"/>
    <n v="9"/>
    <x v="14"/>
    <x v="3"/>
  </r>
  <r>
    <x v="76"/>
    <x v="142"/>
    <n v="8.6666666666666661"/>
    <x v="14"/>
    <x v="3"/>
  </r>
  <r>
    <x v="76"/>
    <x v="143"/>
    <n v="8"/>
    <x v="14"/>
    <x v="3"/>
  </r>
  <r>
    <x v="76"/>
    <x v="144"/>
    <n v="0"/>
    <x v="14"/>
    <x v="3"/>
  </r>
  <r>
    <x v="76"/>
    <x v="145"/>
    <n v="9"/>
    <x v="14"/>
    <x v="3"/>
  </r>
  <r>
    <x v="76"/>
    <x v="146"/>
    <n v="0"/>
    <x v="14"/>
    <x v="3"/>
  </r>
  <r>
    <x v="76"/>
    <x v="147"/>
    <n v="8"/>
    <x v="14"/>
    <x v="3"/>
  </r>
  <r>
    <x v="76"/>
    <x v="148"/>
    <n v="7.25"/>
    <x v="14"/>
    <x v="3"/>
  </r>
  <r>
    <x v="76"/>
    <x v="149"/>
    <n v="8"/>
    <x v="14"/>
    <x v="3"/>
  </r>
  <r>
    <x v="76"/>
    <x v="150"/>
    <n v="8"/>
    <x v="14"/>
    <x v="3"/>
  </r>
  <r>
    <x v="76"/>
    <x v="151"/>
    <n v="6.5"/>
    <x v="14"/>
    <x v="3"/>
  </r>
  <r>
    <x v="76"/>
    <x v="140"/>
    <n v="6.903225806451613"/>
    <x v="15"/>
    <x v="3"/>
  </r>
  <r>
    <x v="76"/>
    <x v="141"/>
    <n v="6"/>
    <x v="15"/>
    <x v="3"/>
  </r>
  <r>
    <x v="76"/>
    <x v="142"/>
    <n v="8"/>
    <x v="15"/>
    <x v="3"/>
  </r>
  <r>
    <x v="76"/>
    <x v="143"/>
    <n v="7"/>
    <x v="15"/>
    <x v="3"/>
  </r>
  <r>
    <x v="76"/>
    <x v="144"/>
    <n v="8.25"/>
    <x v="15"/>
    <x v="3"/>
  </r>
  <r>
    <x v="76"/>
    <x v="145"/>
    <n v="8.1"/>
    <x v="15"/>
    <x v="3"/>
  </r>
  <r>
    <x v="76"/>
    <x v="146"/>
    <n v="7.8"/>
    <x v="15"/>
    <x v="3"/>
  </r>
  <r>
    <x v="76"/>
    <x v="147"/>
    <n v="8.0434782608695627"/>
    <x v="15"/>
    <x v="3"/>
  </r>
  <r>
    <x v="76"/>
    <x v="148"/>
    <n v="8.1111111111111107"/>
    <x v="15"/>
    <x v="3"/>
  </r>
  <r>
    <x v="76"/>
    <x v="149"/>
    <n v="7.2"/>
    <x v="15"/>
    <x v="3"/>
  </r>
  <r>
    <x v="76"/>
    <x v="150"/>
    <n v="7.9230769230769242"/>
    <x v="15"/>
    <x v="3"/>
  </r>
  <r>
    <x v="76"/>
    <x v="151"/>
    <n v="0"/>
    <x v="15"/>
    <x v="3"/>
  </r>
  <r>
    <x v="76"/>
    <x v="140"/>
    <n v="6.6461538461538465"/>
    <x v="16"/>
    <x v="3"/>
  </r>
  <r>
    <x v="76"/>
    <x v="141"/>
    <n v="7.7083333333333348"/>
    <x v="16"/>
    <x v="3"/>
  </r>
  <r>
    <x v="76"/>
    <x v="142"/>
    <n v="7.04"/>
    <x v="16"/>
    <x v="3"/>
  </r>
  <r>
    <x v="76"/>
    <x v="143"/>
    <n v="6.3478260869565206"/>
    <x v="16"/>
    <x v="3"/>
  </r>
  <r>
    <x v="76"/>
    <x v="144"/>
    <n v="8.384615384615385"/>
    <x v="16"/>
    <x v="3"/>
  </r>
  <r>
    <x v="76"/>
    <x v="145"/>
    <n v="8.618421052631577"/>
    <x v="16"/>
    <x v="3"/>
  </r>
  <r>
    <x v="76"/>
    <x v="146"/>
    <n v="6.9117647058823524"/>
    <x v="16"/>
    <x v="3"/>
  </r>
  <r>
    <x v="76"/>
    <x v="147"/>
    <n v="7.7719298245614041"/>
    <x v="16"/>
    <x v="3"/>
  </r>
  <r>
    <x v="76"/>
    <x v="148"/>
    <n v="7.9428571428571422"/>
    <x v="16"/>
    <x v="3"/>
  </r>
  <r>
    <x v="76"/>
    <x v="149"/>
    <n v="7.4523809523809517"/>
    <x v="16"/>
    <x v="3"/>
  </r>
  <r>
    <x v="76"/>
    <x v="150"/>
    <n v="9.0434782608695645"/>
    <x v="16"/>
    <x v="3"/>
  </r>
  <r>
    <x v="76"/>
    <x v="151"/>
    <n v="8.4"/>
    <x v="16"/>
    <x v="3"/>
  </r>
  <r>
    <x v="77"/>
    <x v="152"/>
    <n v="20.994065281899111"/>
    <x v="0"/>
    <x v="2"/>
  </r>
  <r>
    <x v="77"/>
    <x v="153"/>
    <n v="53.431008902077153"/>
    <x v="0"/>
    <x v="2"/>
  </r>
  <r>
    <x v="77"/>
    <x v="154"/>
    <n v="23.126854599406528"/>
    <x v="0"/>
    <x v="2"/>
  </r>
  <r>
    <x v="77"/>
    <x v="155"/>
    <n v="0.76038575667655783"/>
    <x v="0"/>
    <x v="2"/>
  </r>
  <r>
    <x v="77"/>
    <x v="4"/>
    <n v="1.6876854599406528"/>
    <x v="0"/>
    <x v="2"/>
  </r>
  <r>
    <x v="78"/>
    <x v="156"/>
    <n v="44.083827893175076"/>
    <x v="0"/>
    <x v="2"/>
  </r>
  <r>
    <x v="78"/>
    <x v="157"/>
    <n v="27.114243323442135"/>
    <x v="0"/>
    <x v="2"/>
  </r>
  <r>
    <x v="78"/>
    <x v="158"/>
    <n v="5.0074183976261128"/>
    <x v="0"/>
    <x v="2"/>
  </r>
  <r>
    <x v="78"/>
    <x v="159"/>
    <n v="0.24109792284866469"/>
    <x v="0"/>
    <x v="2"/>
  </r>
  <r>
    <x v="78"/>
    <x v="160"/>
    <n v="3.8204747774480712"/>
    <x v="0"/>
    <x v="2"/>
  </r>
  <r>
    <x v="78"/>
    <x v="161"/>
    <n v="0.55637982195845692"/>
    <x v="0"/>
    <x v="2"/>
  </r>
  <r>
    <x v="78"/>
    <x v="162"/>
    <n v="6.7878338278931754"/>
    <x v="0"/>
    <x v="2"/>
  </r>
  <r>
    <x v="78"/>
    <x v="163"/>
    <n v="6.2870919881305634"/>
    <x v="0"/>
    <x v="2"/>
  </r>
  <r>
    <x v="78"/>
    <x v="164"/>
    <n v="1.0385756676557865"/>
    <x v="0"/>
    <x v="2"/>
  </r>
  <r>
    <x v="78"/>
    <x v="165"/>
    <n v="3.1157270029673589"/>
    <x v="0"/>
    <x v="2"/>
  </r>
  <r>
    <x v="78"/>
    <x v="166"/>
    <n v="1.2982195845697329"/>
    <x v="0"/>
    <x v="2"/>
  </r>
  <r>
    <x v="78"/>
    <x v="4"/>
    <n v="0.64910979228486643"/>
    <x v="0"/>
    <x v="2"/>
  </r>
  <r>
    <x v="79"/>
    <x v="167"/>
    <n v="42.062314540059347"/>
    <x v="0"/>
    <x v="2"/>
  </r>
  <r>
    <x v="79"/>
    <x v="168"/>
    <n v="22.310830860534125"/>
    <x v="0"/>
    <x v="2"/>
  </r>
  <r>
    <x v="79"/>
    <x v="169"/>
    <n v="6.991839762611276"/>
    <x v="0"/>
    <x v="2"/>
  </r>
  <r>
    <x v="79"/>
    <x v="170"/>
    <n v="0.87166172106824924"/>
    <x v="0"/>
    <x v="2"/>
  </r>
  <r>
    <x v="79"/>
    <x v="171"/>
    <n v="22.199554896142434"/>
    <x v="0"/>
    <x v="2"/>
  </r>
  <r>
    <x v="79"/>
    <x v="172"/>
    <n v="0.81602373887240354"/>
    <x v="0"/>
    <x v="2"/>
  </r>
  <r>
    <x v="79"/>
    <x v="4"/>
    <n v="4.7477744807121658"/>
    <x v="0"/>
    <x v="2"/>
  </r>
  <r>
    <x v="80"/>
    <x v="173"/>
    <n v="18.212166172106826"/>
    <x v="0"/>
    <x v="2"/>
  </r>
  <r>
    <x v="80"/>
    <x v="174"/>
    <n v="81.787833827893181"/>
    <x v="0"/>
    <x v="2"/>
  </r>
  <r>
    <x v="80"/>
    <x v="175"/>
    <n v="28.171364985163205"/>
    <x v="0"/>
    <x v="2"/>
  </r>
  <r>
    <x v="80"/>
    <x v="176"/>
    <n v="7.0103857566765582"/>
    <x v="0"/>
    <x v="2"/>
  </r>
  <r>
    <x v="80"/>
    <x v="177"/>
    <n v="27.893175074183976"/>
    <x v="0"/>
    <x v="2"/>
  </r>
  <r>
    <x v="80"/>
    <x v="178"/>
    <n v="6.4725519287833828"/>
    <x v="0"/>
    <x v="2"/>
  </r>
  <r>
    <x v="80"/>
    <x v="179"/>
    <n v="12.240356083086054"/>
    <x v="0"/>
    <x v="2"/>
  </r>
  <r>
    <x v="80"/>
    <x v="180"/>
    <n v="89.873887240356083"/>
    <x v="0"/>
    <x v="2"/>
  </r>
  <r>
    <x v="80"/>
    <x v="181"/>
    <n v="10.126112759643917"/>
    <x v="0"/>
    <x v="2"/>
  </r>
  <r>
    <x v="80"/>
    <x v="182"/>
    <n v="98.775964391691389"/>
    <x v="0"/>
    <x v="2"/>
  </r>
  <r>
    <x v="80"/>
    <x v="183"/>
    <n v="1.2240356083086052"/>
    <x v="0"/>
    <x v="2"/>
  </r>
  <r>
    <x v="80"/>
    <x v="184"/>
    <n v="99.703264094955486"/>
    <x v="0"/>
    <x v="2"/>
  </r>
  <r>
    <x v="80"/>
    <x v="185"/>
    <n v="0.29673590504451036"/>
    <x v="0"/>
    <x v="2"/>
  </r>
  <r>
    <x v="81"/>
    <x v="186"/>
    <n v="99.795994065281903"/>
    <x v="0"/>
    <x v="2"/>
  </r>
  <r>
    <x v="81"/>
    <x v="187"/>
    <n v="0.20400593471810088"/>
    <x v="0"/>
    <x v="2"/>
  </r>
  <r>
    <x v="77"/>
    <x v="152"/>
    <n v="25.244444444444444"/>
    <x v="1"/>
    <x v="2"/>
  </r>
  <r>
    <x v="77"/>
    <x v="153"/>
    <n v="44.355555555555554"/>
    <x v="1"/>
    <x v="2"/>
  </r>
  <r>
    <x v="77"/>
    <x v="154"/>
    <n v="25.777777777777779"/>
    <x v="1"/>
    <x v="2"/>
  </r>
  <r>
    <x v="77"/>
    <x v="155"/>
    <n v="1.4222222222222223"/>
    <x v="1"/>
    <x v="2"/>
  </r>
  <r>
    <x v="77"/>
    <x v="4"/>
    <n v="3.2"/>
    <x v="1"/>
    <x v="2"/>
  </r>
  <r>
    <x v="78"/>
    <x v="156"/>
    <n v="55.37777777777778"/>
    <x v="1"/>
    <x v="2"/>
  </r>
  <r>
    <x v="78"/>
    <x v="157"/>
    <n v="14.222222222222221"/>
    <x v="1"/>
    <x v="2"/>
  </r>
  <r>
    <x v="78"/>
    <x v="158"/>
    <n v="7.3777777777777782"/>
    <x v="1"/>
    <x v="2"/>
  </r>
  <r>
    <x v="78"/>
    <x v="159"/>
    <n v="0.35555555555555557"/>
    <x v="1"/>
    <x v="2"/>
  </r>
  <r>
    <x v="78"/>
    <x v="160"/>
    <n v="6.4888888888888889"/>
    <x v="1"/>
    <x v="2"/>
  </r>
  <r>
    <x v="78"/>
    <x v="161"/>
    <n v="0.62222222222222223"/>
    <x v="1"/>
    <x v="2"/>
  </r>
  <r>
    <x v="78"/>
    <x v="162"/>
    <n v="1.7777777777777777"/>
    <x v="1"/>
    <x v="2"/>
  </r>
  <r>
    <x v="78"/>
    <x v="163"/>
    <n v="10.044444444444444"/>
    <x v="1"/>
    <x v="2"/>
  </r>
  <r>
    <x v="78"/>
    <x v="164"/>
    <n v="0.35555555555555557"/>
    <x v="1"/>
    <x v="2"/>
  </r>
  <r>
    <x v="78"/>
    <x v="165"/>
    <n v="0.26666666666666666"/>
    <x v="1"/>
    <x v="2"/>
  </r>
  <r>
    <x v="78"/>
    <x v="166"/>
    <n v="1.6888888888888889"/>
    <x v="1"/>
    <x v="2"/>
  </r>
  <r>
    <x v="78"/>
    <x v="4"/>
    <n v="1.4222222222222223"/>
    <x v="1"/>
    <x v="2"/>
  </r>
  <r>
    <x v="79"/>
    <x v="167"/>
    <n v="56.533333333333331"/>
    <x v="1"/>
    <x v="2"/>
  </r>
  <r>
    <x v="79"/>
    <x v="168"/>
    <n v="13.155555555555555"/>
    <x v="1"/>
    <x v="2"/>
  </r>
  <r>
    <x v="79"/>
    <x v="169"/>
    <n v="4.5333333333333332"/>
    <x v="1"/>
    <x v="2"/>
  </r>
  <r>
    <x v="79"/>
    <x v="170"/>
    <n v="1.5111111111111111"/>
    <x v="1"/>
    <x v="2"/>
  </r>
  <r>
    <x v="79"/>
    <x v="171"/>
    <n v="20.355555555555554"/>
    <x v="1"/>
    <x v="2"/>
  </r>
  <r>
    <x v="79"/>
    <x v="172"/>
    <n v="0.88888888888888884"/>
    <x v="1"/>
    <x v="2"/>
  </r>
  <r>
    <x v="79"/>
    <x v="4"/>
    <n v="3.0222222222222221"/>
    <x v="1"/>
    <x v="2"/>
  </r>
  <r>
    <x v="80"/>
    <x v="173"/>
    <n v="21.68888888888889"/>
    <x v="1"/>
    <x v="2"/>
  </r>
  <r>
    <x v="80"/>
    <x v="174"/>
    <n v="78.311111111111117"/>
    <x v="1"/>
    <x v="2"/>
  </r>
  <r>
    <x v="80"/>
    <x v="175"/>
    <n v="13.066666666666666"/>
    <x v="1"/>
    <x v="2"/>
  </r>
  <r>
    <x v="80"/>
    <x v="176"/>
    <n v="9.5111111111111111"/>
    <x v="1"/>
    <x v="2"/>
  </r>
  <r>
    <x v="80"/>
    <x v="177"/>
    <n v="30.933333333333334"/>
    <x v="1"/>
    <x v="2"/>
  </r>
  <r>
    <x v="80"/>
    <x v="178"/>
    <n v="13.6"/>
    <x v="1"/>
    <x v="2"/>
  </r>
  <r>
    <x v="80"/>
    <x v="179"/>
    <n v="11.2"/>
    <x v="1"/>
    <x v="2"/>
  </r>
  <r>
    <x v="80"/>
    <x v="180"/>
    <n v="85.333333333333329"/>
    <x v="1"/>
    <x v="2"/>
  </r>
  <r>
    <x v="80"/>
    <x v="181"/>
    <n v="14.666666666666666"/>
    <x v="1"/>
    <x v="2"/>
  </r>
  <r>
    <x v="80"/>
    <x v="182"/>
    <n v="98.933333333333337"/>
    <x v="1"/>
    <x v="2"/>
  </r>
  <r>
    <x v="80"/>
    <x v="183"/>
    <n v="1.0666666666666667"/>
    <x v="1"/>
    <x v="2"/>
  </r>
  <r>
    <x v="80"/>
    <x v="184"/>
    <n v="99.555555555555557"/>
    <x v="1"/>
    <x v="2"/>
  </r>
  <r>
    <x v="80"/>
    <x v="185"/>
    <n v="0.44444444444444442"/>
    <x v="1"/>
    <x v="2"/>
  </r>
  <r>
    <x v="81"/>
    <x v="186"/>
    <n v="99.822222222222223"/>
    <x v="1"/>
    <x v="2"/>
  </r>
  <r>
    <x v="81"/>
    <x v="187"/>
    <n v="0.17777777777777778"/>
    <x v="1"/>
    <x v="2"/>
  </r>
  <r>
    <x v="77"/>
    <x v="152"/>
    <n v="26.684782608695652"/>
    <x v="2"/>
    <x v="2"/>
  </r>
  <r>
    <x v="77"/>
    <x v="153"/>
    <n v="41.467391304347828"/>
    <x v="2"/>
    <x v="2"/>
  </r>
  <r>
    <x v="77"/>
    <x v="154"/>
    <n v="31.032608695652176"/>
    <x v="2"/>
    <x v="2"/>
  </r>
  <r>
    <x v="77"/>
    <x v="155"/>
    <n v="0.32608695652173914"/>
    <x v="2"/>
    <x v="2"/>
  </r>
  <r>
    <x v="77"/>
    <x v="4"/>
    <n v="0.4891304347826087"/>
    <x v="2"/>
    <x v="2"/>
  </r>
  <r>
    <x v="78"/>
    <x v="156"/>
    <n v="26.25"/>
    <x v="2"/>
    <x v="2"/>
  </r>
  <r>
    <x v="78"/>
    <x v="157"/>
    <n v="31.684782608695652"/>
    <x v="2"/>
    <x v="2"/>
  </r>
  <r>
    <x v="78"/>
    <x v="158"/>
    <n v="6.0326086956521738"/>
    <x v="2"/>
    <x v="2"/>
  </r>
  <r>
    <x v="78"/>
    <x v="159"/>
    <n v="5.434782608695652E-2"/>
    <x v="2"/>
    <x v="2"/>
  </r>
  <r>
    <x v="78"/>
    <x v="160"/>
    <n v="3.8043478260869565"/>
    <x v="2"/>
    <x v="2"/>
  </r>
  <r>
    <x v="78"/>
    <x v="161"/>
    <n v="0.21739130434782608"/>
    <x v="2"/>
    <x v="2"/>
  </r>
  <r>
    <x v="78"/>
    <x v="162"/>
    <n v="13.858695652173912"/>
    <x v="2"/>
    <x v="2"/>
  </r>
  <r>
    <x v="78"/>
    <x v="163"/>
    <n v="6.25"/>
    <x v="2"/>
    <x v="2"/>
  </r>
  <r>
    <x v="78"/>
    <x v="164"/>
    <n v="2.1739130434782608"/>
    <x v="2"/>
    <x v="2"/>
  </r>
  <r>
    <x v="78"/>
    <x v="165"/>
    <n v="6.7391304347826084"/>
    <x v="2"/>
    <x v="2"/>
  </r>
  <r>
    <x v="78"/>
    <x v="166"/>
    <n v="2.2282608695652173"/>
    <x v="2"/>
    <x v="2"/>
  </r>
  <r>
    <x v="78"/>
    <x v="4"/>
    <n v="0.70652173913043481"/>
    <x v="2"/>
    <x v="2"/>
  </r>
  <r>
    <x v="79"/>
    <x v="167"/>
    <n v="22.717391304347824"/>
    <x v="2"/>
    <x v="2"/>
  </r>
  <r>
    <x v="79"/>
    <x v="168"/>
    <n v="23.260869565217391"/>
    <x v="2"/>
    <x v="2"/>
  </r>
  <r>
    <x v="79"/>
    <x v="169"/>
    <n v="9.2391304347826093"/>
    <x v="2"/>
    <x v="2"/>
  </r>
  <r>
    <x v="79"/>
    <x v="170"/>
    <n v="0.4891304347826087"/>
    <x v="2"/>
    <x v="2"/>
  </r>
  <r>
    <x v="79"/>
    <x v="171"/>
    <n v="37.010869565217391"/>
    <x v="2"/>
    <x v="2"/>
  </r>
  <r>
    <x v="79"/>
    <x v="172"/>
    <n v="1.576086956521739"/>
    <x v="2"/>
    <x v="2"/>
  </r>
  <r>
    <x v="79"/>
    <x v="4"/>
    <n v="5.7065217391304346"/>
    <x v="2"/>
    <x v="2"/>
  </r>
  <r>
    <x v="80"/>
    <x v="173"/>
    <n v="23.586956521739129"/>
    <x v="2"/>
    <x v="2"/>
  </r>
  <r>
    <x v="80"/>
    <x v="174"/>
    <n v="76.413043478260875"/>
    <x v="2"/>
    <x v="2"/>
  </r>
  <r>
    <x v="80"/>
    <x v="175"/>
    <n v="34.782608695652172"/>
    <x v="2"/>
    <x v="2"/>
  </r>
  <r>
    <x v="80"/>
    <x v="176"/>
    <n v="3.5869565217391304"/>
    <x v="2"/>
    <x v="2"/>
  </r>
  <r>
    <x v="80"/>
    <x v="177"/>
    <n v="23.913043478260871"/>
    <x v="2"/>
    <x v="2"/>
  </r>
  <r>
    <x v="80"/>
    <x v="178"/>
    <n v="1.7934782608695652"/>
    <x v="2"/>
    <x v="2"/>
  </r>
  <r>
    <x v="80"/>
    <x v="179"/>
    <n v="12.336956521739131"/>
    <x v="2"/>
    <x v="2"/>
  </r>
  <r>
    <x v="80"/>
    <x v="180"/>
    <n v="93.206521739130437"/>
    <x v="2"/>
    <x v="2"/>
  </r>
  <r>
    <x v="80"/>
    <x v="181"/>
    <n v="6.7934782608695654"/>
    <x v="2"/>
    <x v="2"/>
  </r>
  <r>
    <x v="80"/>
    <x v="182"/>
    <n v="99.510869565217391"/>
    <x v="2"/>
    <x v="2"/>
  </r>
  <r>
    <x v="80"/>
    <x v="183"/>
    <n v="0.4891304347826087"/>
    <x v="2"/>
    <x v="2"/>
  </r>
  <r>
    <x v="80"/>
    <x v="184"/>
    <n v="99.782608695652172"/>
    <x v="2"/>
    <x v="2"/>
  </r>
  <r>
    <x v="80"/>
    <x v="185"/>
    <n v="0.21739130434782608"/>
    <x v="2"/>
    <x v="2"/>
  </r>
  <r>
    <x v="81"/>
    <x v="186"/>
    <n v="99.836956521739125"/>
    <x v="2"/>
    <x v="2"/>
  </r>
  <r>
    <x v="81"/>
    <x v="187"/>
    <n v="0.16304347826086957"/>
    <x v="2"/>
    <x v="2"/>
  </r>
  <r>
    <x v="77"/>
    <x v="152"/>
    <n v="10.28169014084507"/>
    <x v="3"/>
    <x v="2"/>
  </r>
  <r>
    <x v="77"/>
    <x v="153"/>
    <n v="71.83098591549296"/>
    <x v="3"/>
    <x v="2"/>
  </r>
  <r>
    <x v="77"/>
    <x v="154"/>
    <n v="14.788732394366198"/>
    <x v="3"/>
    <x v="2"/>
  </r>
  <r>
    <x v="77"/>
    <x v="155"/>
    <n v="0.42253521126760563"/>
    <x v="3"/>
    <x v="2"/>
  </r>
  <r>
    <x v="77"/>
    <x v="4"/>
    <n v="2.676056338028169"/>
    <x v="3"/>
    <x v="2"/>
  </r>
  <r>
    <x v="78"/>
    <x v="156"/>
    <n v="64.929577464788736"/>
    <x v="3"/>
    <x v="2"/>
  </r>
  <r>
    <x v="78"/>
    <x v="157"/>
    <n v="19.014084507042252"/>
    <x v="3"/>
    <x v="2"/>
  </r>
  <r>
    <x v="78"/>
    <x v="158"/>
    <n v="1.8309859154929577"/>
    <x v="3"/>
    <x v="2"/>
  </r>
  <r>
    <x v="78"/>
    <x v="159"/>
    <n v="0.28169014084507044"/>
    <x v="3"/>
    <x v="2"/>
  </r>
  <r>
    <x v="78"/>
    <x v="160"/>
    <n v="3.23943661971831"/>
    <x v="3"/>
    <x v="2"/>
  </r>
  <r>
    <x v="78"/>
    <x v="161"/>
    <n v="0.28169014084507044"/>
    <x v="3"/>
    <x v="2"/>
  </r>
  <r>
    <x v="78"/>
    <x v="162"/>
    <n v="3.943661971830986"/>
    <x v="3"/>
    <x v="2"/>
  </r>
  <r>
    <x v="78"/>
    <x v="163"/>
    <n v="4.507042253521127"/>
    <x v="3"/>
    <x v="2"/>
  </r>
  <r>
    <x v="78"/>
    <x v="164"/>
    <n v="0.70422535211267601"/>
    <x v="3"/>
    <x v="2"/>
  </r>
  <r>
    <x v="78"/>
    <x v="165"/>
    <n v="0.9859154929577465"/>
    <x v="3"/>
    <x v="2"/>
  </r>
  <r>
    <x v="78"/>
    <x v="166"/>
    <n v="0.28169014084507044"/>
    <x v="3"/>
    <x v="2"/>
  </r>
  <r>
    <x v="78"/>
    <x v="4"/>
    <n v="0"/>
    <x v="3"/>
    <x v="2"/>
  </r>
  <r>
    <x v="79"/>
    <x v="167"/>
    <n v="63.239436619718312"/>
    <x v="3"/>
    <x v="2"/>
  </r>
  <r>
    <x v="79"/>
    <x v="168"/>
    <n v="14.366197183098592"/>
    <x v="3"/>
    <x v="2"/>
  </r>
  <r>
    <x v="79"/>
    <x v="169"/>
    <n v="4.507042253521127"/>
    <x v="3"/>
    <x v="2"/>
  </r>
  <r>
    <x v="79"/>
    <x v="170"/>
    <n v="1.267605633802817"/>
    <x v="3"/>
    <x v="2"/>
  </r>
  <r>
    <x v="79"/>
    <x v="171"/>
    <n v="10.56338028169014"/>
    <x v="3"/>
    <x v="2"/>
  </r>
  <r>
    <x v="79"/>
    <x v="172"/>
    <n v="0.56338028169014087"/>
    <x v="3"/>
    <x v="2"/>
  </r>
  <r>
    <x v="79"/>
    <x v="4"/>
    <n v="5.492957746478873"/>
    <x v="3"/>
    <x v="2"/>
  </r>
  <r>
    <x v="80"/>
    <x v="173"/>
    <n v="12.112676056338028"/>
    <x v="3"/>
    <x v="2"/>
  </r>
  <r>
    <x v="80"/>
    <x v="174"/>
    <n v="87.887323943661968"/>
    <x v="3"/>
    <x v="2"/>
  </r>
  <r>
    <x v="80"/>
    <x v="175"/>
    <n v="11.971830985915492"/>
    <x v="3"/>
    <x v="2"/>
  </r>
  <r>
    <x v="80"/>
    <x v="176"/>
    <n v="3.943661971830986"/>
    <x v="3"/>
    <x v="2"/>
  </r>
  <r>
    <x v="80"/>
    <x v="177"/>
    <n v="46.901408450704224"/>
    <x v="3"/>
    <x v="2"/>
  </r>
  <r>
    <x v="80"/>
    <x v="178"/>
    <n v="6.47887323943662"/>
    <x v="3"/>
    <x v="2"/>
  </r>
  <r>
    <x v="80"/>
    <x v="179"/>
    <n v="18.591549295774648"/>
    <x v="3"/>
    <x v="2"/>
  </r>
  <r>
    <x v="80"/>
    <x v="180"/>
    <n v="85.633802816901408"/>
    <x v="3"/>
    <x v="2"/>
  </r>
  <r>
    <x v="80"/>
    <x v="181"/>
    <n v="14.366197183098592"/>
    <x v="3"/>
    <x v="2"/>
  </r>
  <r>
    <x v="80"/>
    <x v="182"/>
    <n v="98.873239436619713"/>
    <x v="3"/>
    <x v="2"/>
  </r>
  <r>
    <x v="80"/>
    <x v="183"/>
    <n v="1.1267605633802817"/>
    <x v="3"/>
    <x v="2"/>
  </r>
  <r>
    <x v="80"/>
    <x v="184"/>
    <n v="100"/>
    <x v="3"/>
    <x v="2"/>
  </r>
  <r>
    <x v="80"/>
    <x v="185"/>
    <n v="0"/>
    <x v="3"/>
    <x v="2"/>
  </r>
  <r>
    <x v="81"/>
    <x v="186"/>
    <n v="100"/>
    <x v="3"/>
    <x v="2"/>
  </r>
  <r>
    <x v="81"/>
    <x v="187"/>
    <n v="0"/>
    <x v="3"/>
    <x v="2"/>
  </r>
  <r>
    <x v="77"/>
    <x v="152"/>
    <n v="10.579710144927537"/>
    <x v="4"/>
    <x v="2"/>
  </r>
  <r>
    <x v="77"/>
    <x v="153"/>
    <n v="77.246376811594203"/>
    <x v="4"/>
    <x v="2"/>
  </r>
  <r>
    <x v="77"/>
    <x v="154"/>
    <n v="10.289855072463768"/>
    <x v="4"/>
    <x v="2"/>
  </r>
  <r>
    <x v="77"/>
    <x v="155"/>
    <n v="0.86956521739130432"/>
    <x v="4"/>
    <x v="2"/>
  </r>
  <r>
    <x v="77"/>
    <x v="4"/>
    <n v="1.0144927536231885"/>
    <x v="4"/>
    <x v="2"/>
  </r>
  <r>
    <x v="78"/>
    <x v="156"/>
    <n v="31.594202898550726"/>
    <x v="4"/>
    <x v="2"/>
  </r>
  <r>
    <x v="78"/>
    <x v="157"/>
    <n v="56.811594202898547"/>
    <x v="4"/>
    <x v="2"/>
  </r>
  <r>
    <x v="78"/>
    <x v="158"/>
    <n v="2.0289855072463769"/>
    <x v="4"/>
    <x v="2"/>
  </r>
  <r>
    <x v="78"/>
    <x v="159"/>
    <n v="0.43478260869565216"/>
    <x v="4"/>
    <x v="2"/>
  </r>
  <r>
    <x v="78"/>
    <x v="160"/>
    <n v="1.4492753623188406"/>
    <x v="4"/>
    <x v="2"/>
  </r>
  <r>
    <x v="78"/>
    <x v="161"/>
    <n v="0.72463768115942029"/>
    <x v="4"/>
    <x v="2"/>
  </r>
  <r>
    <x v="78"/>
    <x v="162"/>
    <n v="1.4492753623188406"/>
    <x v="4"/>
    <x v="2"/>
  </r>
  <r>
    <x v="78"/>
    <x v="163"/>
    <n v="3.9130434782608696"/>
    <x v="4"/>
    <x v="2"/>
  </r>
  <r>
    <x v="78"/>
    <x v="164"/>
    <n v="0.28985507246376813"/>
    <x v="4"/>
    <x v="2"/>
  </r>
  <r>
    <x v="78"/>
    <x v="165"/>
    <n v="0.86956521739130432"/>
    <x v="4"/>
    <x v="2"/>
  </r>
  <r>
    <x v="78"/>
    <x v="166"/>
    <n v="0.14492753623188406"/>
    <x v="4"/>
    <x v="2"/>
  </r>
  <r>
    <x v="78"/>
    <x v="4"/>
    <n v="0.28985507246376813"/>
    <x v="4"/>
    <x v="2"/>
  </r>
  <r>
    <x v="79"/>
    <x v="167"/>
    <n v="24.927536231884059"/>
    <x v="4"/>
    <x v="2"/>
  </r>
  <r>
    <x v="79"/>
    <x v="168"/>
    <n v="51.884057971014492"/>
    <x v="4"/>
    <x v="2"/>
  </r>
  <r>
    <x v="79"/>
    <x v="169"/>
    <n v="10.289855072463768"/>
    <x v="4"/>
    <x v="2"/>
  </r>
  <r>
    <x v="79"/>
    <x v="170"/>
    <n v="0.57971014492753625"/>
    <x v="4"/>
    <x v="2"/>
  </r>
  <r>
    <x v="79"/>
    <x v="171"/>
    <n v="7.2463768115942031"/>
    <x v="4"/>
    <x v="2"/>
  </r>
  <r>
    <x v="79"/>
    <x v="172"/>
    <n v="0"/>
    <x v="4"/>
    <x v="2"/>
  </r>
  <r>
    <x v="79"/>
    <x v="4"/>
    <n v="5.0724637681159424"/>
    <x v="4"/>
    <x v="2"/>
  </r>
  <r>
    <x v="80"/>
    <x v="173"/>
    <n v="7.6811594202898554"/>
    <x v="4"/>
    <x v="2"/>
  </r>
  <r>
    <x v="80"/>
    <x v="174"/>
    <n v="92.318840579710141"/>
    <x v="4"/>
    <x v="2"/>
  </r>
  <r>
    <x v="80"/>
    <x v="175"/>
    <n v="60.289855072463766"/>
    <x v="4"/>
    <x v="2"/>
  </r>
  <r>
    <x v="80"/>
    <x v="176"/>
    <n v="14.202898550724637"/>
    <x v="4"/>
    <x v="2"/>
  </r>
  <r>
    <x v="80"/>
    <x v="177"/>
    <n v="9.420289855072463"/>
    <x v="4"/>
    <x v="2"/>
  </r>
  <r>
    <x v="80"/>
    <x v="178"/>
    <n v="2.318840579710145"/>
    <x v="4"/>
    <x v="2"/>
  </r>
  <r>
    <x v="80"/>
    <x v="179"/>
    <n v="6.0869565217391308"/>
    <x v="4"/>
    <x v="2"/>
  </r>
  <r>
    <x v="80"/>
    <x v="180"/>
    <n v="94.347826086956516"/>
    <x v="4"/>
    <x v="2"/>
  </r>
  <r>
    <x v="80"/>
    <x v="181"/>
    <n v="5.6521739130434785"/>
    <x v="4"/>
    <x v="2"/>
  </r>
  <r>
    <x v="80"/>
    <x v="182"/>
    <n v="97.681159420289859"/>
    <x v="4"/>
    <x v="2"/>
  </r>
  <r>
    <x v="80"/>
    <x v="183"/>
    <n v="2.318840579710145"/>
    <x v="4"/>
    <x v="2"/>
  </r>
  <r>
    <x v="80"/>
    <x v="184"/>
    <n v="99.565217391304344"/>
    <x v="4"/>
    <x v="2"/>
  </r>
  <r>
    <x v="80"/>
    <x v="185"/>
    <n v="0.43478260869565216"/>
    <x v="4"/>
    <x v="2"/>
  </r>
  <r>
    <x v="81"/>
    <x v="186"/>
    <n v="99.85507246376811"/>
    <x v="4"/>
    <x v="2"/>
  </r>
  <r>
    <x v="81"/>
    <x v="187"/>
    <n v="0.14492753623188406"/>
    <x v="4"/>
    <x v="2"/>
  </r>
  <r>
    <x v="77"/>
    <x v="152"/>
    <n v="10.256410256410257"/>
    <x v="5"/>
    <x v="2"/>
  </r>
  <r>
    <x v="77"/>
    <x v="153"/>
    <n v="78.974358974358978"/>
    <x v="5"/>
    <x v="2"/>
  </r>
  <r>
    <x v="77"/>
    <x v="154"/>
    <n v="9.2307692307692299"/>
    <x v="5"/>
    <x v="2"/>
  </r>
  <r>
    <x v="77"/>
    <x v="155"/>
    <n v="1.0256410256410255"/>
    <x v="5"/>
    <x v="2"/>
  </r>
  <r>
    <x v="77"/>
    <x v="4"/>
    <n v="0.51282051282051277"/>
    <x v="5"/>
    <x v="2"/>
  </r>
  <r>
    <x v="78"/>
    <x v="156"/>
    <n v="31.282051282051281"/>
    <x v="5"/>
    <x v="2"/>
  </r>
  <r>
    <x v="78"/>
    <x v="157"/>
    <n v="56.92307692307692"/>
    <x v="5"/>
    <x v="2"/>
  </r>
  <r>
    <x v="78"/>
    <x v="158"/>
    <n v="0.51282051282051277"/>
    <x v="5"/>
    <x v="2"/>
  </r>
  <r>
    <x v="78"/>
    <x v="159"/>
    <n v="0.51282051282051277"/>
    <x v="5"/>
    <x v="2"/>
  </r>
  <r>
    <x v="78"/>
    <x v="160"/>
    <n v="1.0256410256410255"/>
    <x v="5"/>
    <x v="2"/>
  </r>
  <r>
    <x v="78"/>
    <x v="161"/>
    <n v="1.0256410256410255"/>
    <x v="5"/>
    <x v="2"/>
  </r>
  <r>
    <x v="78"/>
    <x v="162"/>
    <n v="1.0256410256410255"/>
    <x v="5"/>
    <x v="2"/>
  </r>
  <r>
    <x v="78"/>
    <x v="163"/>
    <n v="5.1282051282051286"/>
    <x v="5"/>
    <x v="2"/>
  </r>
  <r>
    <x v="78"/>
    <x v="164"/>
    <n v="0.51282051282051277"/>
    <x v="5"/>
    <x v="2"/>
  </r>
  <r>
    <x v="78"/>
    <x v="165"/>
    <n v="2.0512820512820511"/>
    <x v="5"/>
    <x v="2"/>
  </r>
  <r>
    <x v="78"/>
    <x v="166"/>
    <n v="0"/>
    <x v="5"/>
    <x v="2"/>
  </r>
  <r>
    <x v="78"/>
    <x v="4"/>
    <n v="0"/>
    <x v="5"/>
    <x v="2"/>
  </r>
  <r>
    <x v="79"/>
    <x v="167"/>
    <n v="23.589743589743591"/>
    <x v="5"/>
    <x v="2"/>
  </r>
  <r>
    <x v="79"/>
    <x v="168"/>
    <n v="58.974358974358971"/>
    <x v="5"/>
    <x v="2"/>
  </r>
  <r>
    <x v="79"/>
    <x v="169"/>
    <n v="11.282051282051283"/>
    <x v="5"/>
    <x v="2"/>
  </r>
  <r>
    <x v="79"/>
    <x v="170"/>
    <n v="0"/>
    <x v="5"/>
    <x v="2"/>
  </r>
  <r>
    <x v="79"/>
    <x v="171"/>
    <n v="1.0256410256410255"/>
    <x v="5"/>
    <x v="2"/>
  </r>
  <r>
    <x v="79"/>
    <x v="172"/>
    <n v="0"/>
    <x v="5"/>
    <x v="2"/>
  </r>
  <r>
    <x v="79"/>
    <x v="4"/>
    <n v="5.1282051282051286"/>
    <x v="5"/>
    <x v="2"/>
  </r>
  <r>
    <x v="80"/>
    <x v="173"/>
    <n v="8.7179487179487172"/>
    <x v="5"/>
    <x v="2"/>
  </r>
  <r>
    <x v="80"/>
    <x v="174"/>
    <n v="91.282051282051285"/>
    <x v="5"/>
    <x v="2"/>
  </r>
  <r>
    <x v="80"/>
    <x v="175"/>
    <n v="63.07692307692308"/>
    <x v="5"/>
    <x v="2"/>
  </r>
  <r>
    <x v="80"/>
    <x v="176"/>
    <n v="13.846153846153847"/>
    <x v="5"/>
    <x v="2"/>
  </r>
  <r>
    <x v="80"/>
    <x v="177"/>
    <n v="10.76923076923077"/>
    <x v="5"/>
    <x v="2"/>
  </r>
  <r>
    <x v="80"/>
    <x v="178"/>
    <n v="3.5897435897435899"/>
    <x v="5"/>
    <x v="2"/>
  </r>
  <r>
    <x v="80"/>
    <x v="179"/>
    <n v="0"/>
    <x v="5"/>
    <x v="2"/>
  </r>
  <r>
    <x v="80"/>
    <x v="180"/>
    <n v="95.384615384615387"/>
    <x v="5"/>
    <x v="2"/>
  </r>
  <r>
    <x v="80"/>
    <x v="181"/>
    <n v="4.615384615384615"/>
    <x v="5"/>
    <x v="2"/>
  </r>
  <r>
    <x v="80"/>
    <x v="182"/>
    <n v="95.897435897435898"/>
    <x v="5"/>
    <x v="2"/>
  </r>
  <r>
    <x v="80"/>
    <x v="183"/>
    <n v="4.1025641025641022"/>
    <x v="5"/>
    <x v="2"/>
  </r>
  <r>
    <x v="80"/>
    <x v="184"/>
    <n v="100"/>
    <x v="5"/>
    <x v="2"/>
  </r>
  <r>
    <x v="80"/>
    <x v="185"/>
    <n v="0"/>
    <x v="5"/>
    <x v="2"/>
  </r>
  <r>
    <x v="81"/>
    <x v="186"/>
    <n v="99.487179487179489"/>
    <x v="5"/>
    <x v="2"/>
  </r>
  <r>
    <x v="81"/>
    <x v="187"/>
    <n v="0.51282051282051277"/>
    <x v="5"/>
    <x v="2"/>
  </r>
  <r>
    <x v="77"/>
    <x v="152"/>
    <n v="14.049586776859504"/>
    <x v="6"/>
    <x v="2"/>
  </r>
  <r>
    <x v="77"/>
    <x v="153"/>
    <n v="71.900826446280988"/>
    <x v="6"/>
    <x v="2"/>
  </r>
  <r>
    <x v="77"/>
    <x v="154"/>
    <n v="12.396694214876034"/>
    <x v="6"/>
    <x v="2"/>
  </r>
  <r>
    <x v="77"/>
    <x v="155"/>
    <n v="0.82644628099173556"/>
    <x v="6"/>
    <x v="2"/>
  </r>
  <r>
    <x v="77"/>
    <x v="4"/>
    <n v="0.82644628099173556"/>
    <x v="6"/>
    <x v="2"/>
  </r>
  <r>
    <x v="78"/>
    <x v="156"/>
    <n v="29.75206611570248"/>
    <x v="6"/>
    <x v="2"/>
  </r>
  <r>
    <x v="78"/>
    <x v="157"/>
    <n v="54.545454545454547"/>
    <x v="6"/>
    <x v="2"/>
  </r>
  <r>
    <x v="78"/>
    <x v="158"/>
    <n v="3.3057851239669422"/>
    <x v="6"/>
    <x v="2"/>
  </r>
  <r>
    <x v="78"/>
    <x v="159"/>
    <n v="0"/>
    <x v="6"/>
    <x v="2"/>
  </r>
  <r>
    <x v="78"/>
    <x v="160"/>
    <n v="1.6528925619834711"/>
    <x v="6"/>
    <x v="2"/>
  </r>
  <r>
    <x v="78"/>
    <x v="161"/>
    <n v="0.82644628099173556"/>
    <x v="6"/>
    <x v="2"/>
  </r>
  <r>
    <x v="78"/>
    <x v="162"/>
    <n v="3.3057851239669422"/>
    <x v="6"/>
    <x v="2"/>
  </r>
  <r>
    <x v="78"/>
    <x v="163"/>
    <n v="4.9586776859504136"/>
    <x v="6"/>
    <x v="2"/>
  </r>
  <r>
    <x v="78"/>
    <x v="164"/>
    <n v="0"/>
    <x v="6"/>
    <x v="2"/>
  </r>
  <r>
    <x v="78"/>
    <x v="165"/>
    <n v="0.82644628099173556"/>
    <x v="6"/>
    <x v="2"/>
  </r>
  <r>
    <x v="78"/>
    <x v="166"/>
    <n v="0.82644628099173556"/>
    <x v="6"/>
    <x v="2"/>
  </r>
  <r>
    <x v="78"/>
    <x v="4"/>
    <n v="0"/>
    <x v="6"/>
    <x v="2"/>
  </r>
  <r>
    <x v="79"/>
    <x v="167"/>
    <n v="25.619834710743802"/>
    <x v="6"/>
    <x v="2"/>
  </r>
  <r>
    <x v="79"/>
    <x v="168"/>
    <n v="47.107438016528924"/>
    <x v="6"/>
    <x v="2"/>
  </r>
  <r>
    <x v="79"/>
    <x v="169"/>
    <n v="2.4793388429752068"/>
    <x v="6"/>
    <x v="2"/>
  </r>
  <r>
    <x v="79"/>
    <x v="170"/>
    <n v="0"/>
    <x v="6"/>
    <x v="2"/>
  </r>
  <r>
    <x v="79"/>
    <x v="171"/>
    <n v="18.181818181818183"/>
    <x v="6"/>
    <x v="2"/>
  </r>
  <r>
    <x v="79"/>
    <x v="172"/>
    <n v="0"/>
    <x v="6"/>
    <x v="2"/>
  </r>
  <r>
    <x v="79"/>
    <x v="4"/>
    <n v="6.6115702479338845"/>
    <x v="6"/>
    <x v="2"/>
  </r>
  <r>
    <x v="80"/>
    <x v="173"/>
    <n v="11.570247933884298"/>
    <x v="6"/>
    <x v="2"/>
  </r>
  <r>
    <x v="80"/>
    <x v="174"/>
    <n v="88.429752066115697"/>
    <x v="6"/>
    <x v="2"/>
  </r>
  <r>
    <x v="80"/>
    <x v="175"/>
    <n v="57.02479338842975"/>
    <x v="6"/>
    <x v="2"/>
  </r>
  <r>
    <x v="80"/>
    <x v="176"/>
    <n v="18.181818181818183"/>
    <x v="6"/>
    <x v="2"/>
  </r>
  <r>
    <x v="80"/>
    <x v="177"/>
    <n v="5.785123966942149"/>
    <x v="6"/>
    <x v="2"/>
  </r>
  <r>
    <x v="80"/>
    <x v="178"/>
    <n v="1.6528925619834711"/>
    <x v="6"/>
    <x v="2"/>
  </r>
  <r>
    <x v="80"/>
    <x v="179"/>
    <n v="5.785123966942149"/>
    <x v="6"/>
    <x v="2"/>
  </r>
  <r>
    <x v="80"/>
    <x v="180"/>
    <n v="97.52066115702479"/>
    <x v="6"/>
    <x v="2"/>
  </r>
  <r>
    <x v="80"/>
    <x v="181"/>
    <n v="2.4793388429752068"/>
    <x v="6"/>
    <x v="2"/>
  </r>
  <r>
    <x v="80"/>
    <x v="182"/>
    <n v="97.52066115702479"/>
    <x v="6"/>
    <x v="2"/>
  </r>
  <r>
    <x v="80"/>
    <x v="183"/>
    <n v="2.4793388429752068"/>
    <x v="6"/>
    <x v="2"/>
  </r>
  <r>
    <x v="80"/>
    <x v="184"/>
    <n v="98.347107438016522"/>
    <x v="6"/>
    <x v="2"/>
  </r>
  <r>
    <x v="80"/>
    <x v="185"/>
    <n v="1.6528925619834711"/>
    <x v="6"/>
    <x v="2"/>
  </r>
  <r>
    <x v="81"/>
    <x v="186"/>
    <n v="100"/>
    <x v="6"/>
    <x v="2"/>
  </r>
  <r>
    <x v="81"/>
    <x v="187"/>
    <n v="0"/>
    <x v="6"/>
    <x v="2"/>
  </r>
  <r>
    <x v="77"/>
    <x v="152"/>
    <n v="12.437810945273633"/>
    <x v="7"/>
    <x v="2"/>
  </r>
  <r>
    <x v="77"/>
    <x v="153"/>
    <n v="75.124378109452735"/>
    <x v="7"/>
    <x v="2"/>
  </r>
  <r>
    <x v="77"/>
    <x v="154"/>
    <n v="9.4527363184079594"/>
    <x v="7"/>
    <x v="2"/>
  </r>
  <r>
    <x v="77"/>
    <x v="155"/>
    <n v="0.99502487562189057"/>
    <x v="7"/>
    <x v="2"/>
  </r>
  <r>
    <x v="77"/>
    <x v="4"/>
    <n v="1.9900497512437811"/>
    <x v="7"/>
    <x v="2"/>
  </r>
  <r>
    <x v="78"/>
    <x v="156"/>
    <n v="32.835820895522389"/>
    <x v="7"/>
    <x v="2"/>
  </r>
  <r>
    <x v="78"/>
    <x v="157"/>
    <n v="54.228855721393032"/>
    <x v="7"/>
    <x v="2"/>
  </r>
  <r>
    <x v="78"/>
    <x v="158"/>
    <n v="1.9900497512437811"/>
    <x v="7"/>
    <x v="2"/>
  </r>
  <r>
    <x v="78"/>
    <x v="159"/>
    <n v="0"/>
    <x v="7"/>
    <x v="2"/>
  </r>
  <r>
    <x v="78"/>
    <x v="160"/>
    <n v="1.9900497512437811"/>
    <x v="7"/>
    <x v="2"/>
  </r>
  <r>
    <x v="78"/>
    <x v="161"/>
    <n v="0.99502487562189057"/>
    <x v="7"/>
    <x v="2"/>
  </r>
  <r>
    <x v="78"/>
    <x v="162"/>
    <n v="1.4925373134328359"/>
    <x v="7"/>
    <x v="2"/>
  </r>
  <r>
    <x v="78"/>
    <x v="163"/>
    <n v="5.4726368159203984"/>
    <x v="7"/>
    <x v="2"/>
  </r>
  <r>
    <x v="78"/>
    <x v="164"/>
    <n v="0.49751243781094528"/>
    <x v="7"/>
    <x v="2"/>
  </r>
  <r>
    <x v="78"/>
    <x v="165"/>
    <n v="0.49751243781094528"/>
    <x v="7"/>
    <x v="2"/>
  </r>
  <r>
    <x v="78"/>
    <x v="166"/>
    <n v="0"/>
    <x v="7"/>
    <x v="2"/>
  </r>
  <r>
    <x v="78"/>
    <x v="4"/>
    <n v="0"/>
    <x v="7"/>
    <x v="2"/>
  </r>
  <r>
    <x v="79"/>
    <x v="167"/>
    <n v="32.338308457711442"/>
    <x v="7"/>
    <x v="2"/>
  </r>
  <r>
    <x v="79"/>
    <x v="168"/>
    <n v="49.75124378109453"/>
    <x v="7"/>
    <x v="2"/>
  </r>
  <r>
    <x v="79"/>
    <x v="169"/>
    <n v="5.9701492537313436"/>
    <x v="7"/>
    <x v="2"/>
  </r>
  <r>
    <x v="79"/>
    <x v="170"/>
    <n v="0.49751243781094528"/>
    <x v="7"/>
    <x v="2"/>
  </r>
  <r>
    <x v="79"/>
    <x v="171"/>
    <n v="6.9651741293532341"/>
    <x v="7"/>
    <x v="2"/>
  </r>
  <r>
    <x v="79"/>
    <x v="172"/>
    <n v="0"/>
    <x v="7"/>
    <x v="2"/>
  </r>
  <r>
    <x v="79"/>
    <x v="4"/>
    <n v="4.4776119402985071"/>
    <x v="7"/>
    <x v="2"/>
  </r>
  <r>
    <x v="80"/>
    <x v="173"/>
    <n v="9.9502487562189046"/>
    <x v="7"/>
    <x v="2"/>
  </r>
  <r>
    <x v="80"/>
    <x v="174"/>
    <n v="90.049751243781088"/>
    <x v="7"/>
    <x v="2"/>
  </r>
  <r>
    <x v="80"/>
    <x v="175"/>
    <n v="56.71641791044776"/>
    <x v="7"/>
    <x v="2"/>
  </r>
  <r>
    <x v="80"/>
    <x v="176"/>
    <n v="17.910447761194028"/>
    <x v="7"/>
    <x v="2"/>
  </r>
  <r>
    <x v="80"/>
    <x v="177"/>
    <n v="6.9651741293532341"/>
    <x v="7"/>
    <x v="2"/>
  </r>
  <r>
    <x v="80"/>
    <x v="178"/>
    <n v="0"/>
    <x v="7"/>
    <x v="2"/>
  </r>
  <r>
    <x v="80"/>
    <x v="179"/>
    <n v="8.4577114427860689"/>
    <x v="7"/>
    <x v="2"/>
  </r>
  <r>
    <x v="80"/>
    <x v="180"/>
    <n v="96.019900497512438"/>
    <x v="7"/>
    <x v="2"/>
  </r>
  <r>
    <x v="80"/>
    <x v="181"/>
    <n v="3.9800995024875623"/>
    <x v="7"/>
    <x v="2"/>
  </r>
  <r>
    <x v="80"/>
    <x v="182"/>
    <n v="99.50248756218906"/>
    <x v="7"/>
    <x v="2"/>
  </r>
  <r>
    <x v="80"/>
    <x v="183"/>
    <n v="0.49751243781094528"/>
    <x v="7"/>
    <x v="2"/>
  </r>
  <r>
    <x v="80"/>
    <x v="184"/>
    <n v="100"/>
    <x v="7"/>
    <x v="2"/>
  </r>
  <r>
    <x v="80"/>
    <x v="185"/>
    <n v="0"/>
    <x v="7"/>
    <x v="2"/>
  </r>
  <r>
    <x v="81"/>
    <x v="186"/>
    <n v="100"/>
    <x v="7"/>
    <x v="2"/>
  </r>
  <r>
    <x v="81"/>
    <x v="187"/>
    <n v="0"/>
    <x v="7"/>
    <x v="2"/>
  </r>
  <r>
    <x v="77"/>
    <x v="152"/>
    <n v="6.3583815028901736"/>
    <x v="8"/>
    <x v="2"/>
  </r>
  <r>
    <x v="77"/>
    <x v="153"/>
    <n v="81.502890173410407"/>
    <x v="8"/>
    <x v="2"/>
  </r>
  <r>
    <x v="77"/>
    <x v="154"/>
    <n v="10.982658959537572"/>
    <x v="8"/>
    <x v="2"/>
  </r>
  <r>
    <x v="77"/>
    <x v="155"/>
    <n v="0.5780346820809249"/>
    <x v="8"/>
    <x v="2"/>
  </r>
  <r>
    <x v="77"/>
    <x v="4"/>
    <n v="0.5780346820809249"/>
    <x v="8"/>
    <x v="2"/>
  </r>
  <r>
    <x v="78"/>
    <x v="156"/>
    <n v="31.791907514450866"/>
    <x v="8"/>
    <x v="2"/>
  </r>
  <r>
    <x v="78"/>
    <x v="157"/>
    <n v="61.271676300578036"/>
    <x v="8"/>
    <x v="2"/>
  </r>
  <r>
    <x v="78"/>
    <x v="158"/>
    <n v="2.8901734104046244"/>
    <x v="8"/>
    <x v="2"/>
  </r>
  <r>
    <x v="78"/>
    <x v="159"/>
    <n v="1.1560693641618498"/>
    <x v="8"/>
    <x v="2"/>
  </r>
  <r>
    <x v="78"/>
    <x v="160"/>
    <n v="1.1560693641618498"/>
    <x v="8"/>
    <x v="2"/>
  </r>
  <r>
    <x v="78"/>
    <x v="161"/>
    <n v="0"/>
    <x v="8"/>
    <x v="2"/>
  </r>
  <r>
    <x v="78"/>
    <x v="162"/>
    <n v="0.5780346820809249"/>
    <x v="8"/>
    <x v="2"/>
  </r>
  <r>
    <x v="78"/>
    <x v="163"/>
    <n v="0"/>
    <x v="8"/>
    <x v="2"/>
  </r>
  <r>
    <x v="78"/>
    <x v="164"/>
    <n v="0"/>
    <x v="8"/>
    <x v="2"/>
  </r>
  <r>
    <x v="78"/>
    <x v="165"/>
    <n v="0"/>
    <x v="8"/>
    <x v="2"/>
  </r>
  <r>
    <x v="78"/>
    <x v="166"/>
    <n v="0"/>
    <x v="8"/>
    <x v="2"/>
  </r>
  <r>
    <x v="78"/>
    <x v="4"/>
    <n v="1.1560693641618498"/>
    <x v="8"/>
    <x v="2"/>
  </r>
  <r>
    <x v="79"/>
    <x v="167"/>
    <n v="17.341040462427745"/>
    <x v="8"/>
    <x v="2"/>
  </r>
  <r>
    <x v="79"/>
    <x v="168"/>
    <n v="49.710982658959537"/>
    <x v="8"/>
    <x v="2"/>
  </r>
  <r>
    <x v="79"/>
    <x v="169"/>
    <n v="19.653179190751445"/>
    <x v="8"/>
    <x v="2"/>
  </r>
  <r>
    <x v="79"/>
    <x v="170"/>
    <n v="1.7341040462427746"/>
    <x v="8"/>
    <x v="2"/>
  </r>
  <r>
    <x v="79"/>
    <x v="171"/>
    <n v="6.9364161849710984"/>
    <x v="8"/>
    <x v="2"/>
  </r>
  <r>
    <x v="79"/>
    <x v="172"/>
    <n v="0"/>
    <x v="8"/>
    <x v="2"/>
  </r>
  <r>
    <x v="79"/>
    <x v="4"/>
    <n v="4.6242774566473992"/>
    <x v="8"/>
    <x v="2"/>
  </r>
  <r>
    <x v="80"/>
    <x v="173"/>
    <n v="1.1560693641618498"/>
    <x v="8"/>
    <x v="2"/>
  </r>
  <r>
    <x v="80"/>
    <x v="174"/>
    <n v="98.843930635838149"/>
    <x v="8"/>
    <x v="2"/>
  </r>
  <r>
    <x v="80"/>
    <x v="175"/>
    <n v="63.583815028901732"/>
    <x v="8"/>
    <x v="2"/>
  </r>
  <r>
    <x v="80"/>
    <x v="176"/>
    <n v="7.5144508670520231"/>
    <x v="8"/>
    <x v="2"/>
  </r>
  <r>
    <x v="80"/>
    <x v="177"/>
    <n v="13.294797687861271"/>
    <x v="8"/>
    <x v="2"/>
  </r>
  <r>
    <x v="80"/>
    <x v="178"/>
    <n v="4.0462427745664744"/>
    <x v="8"/>
    <x v="2"/>
  </r>
  <r>
    <x v="80"/>
    <x v="179"/>
    <n v="10.404624277456648"/>
    <x v="8"/>
    <x v="2"/>
  </r>
  <r>
    <x v="80"/>
    <x v="180"/>
    <n v="89.017341040462426"/>
    <x v="8"/>
    <x v="2"/>
  </r>
  <r>
    <x v="80"/>
    <x v="181"/>
    <n v="10.982658959537572"/>
    <x v="8"/>
    <x v="2"/>
  </r>
  <r>
    <x v="80"/>
    <x v="182"/>
    <n v="97.687861271676297"/>
    <x v="8"/>
    <x v="2"/>
  </r>
  <r>
    <x v="80"/>
    <x v="183"/>
    <n v="2.3121387283236996"/>
    <x v="8"/>
    <x v="2"/>
  </r>
  <r>
    <x v="80"/>
    <x v="184"/>
    <n v="99.421965317919074"/>
    <x v="8"/>
    <x v="2"/>
  </r>
  <r>
    <x v="80"/>
    <x v="185"/>
    <n v="0.5780346820809249"/>
    <x v="8"/>
    <x v="2"/>
  </r>
  <r>
    <x v="81"/>
    <x v="186"/>
    <n v="100"/>
    <x v="8"/>
    <x v="2"/>
  </r>
  <r>
    <x v="81"/>
    <x v="187"/>
    <n v="0"/>
    <x v="8"/>
    <x v="2"/>
  </r>
  <r>
    <x v="77"/>
    <x v="152"/>
    <n v="11.049723756906078"/>
    <x v="9"/>
    <x v="2"/>
  </r>
  <r>
    <x v="77"/>
    <x v="153"/>
    <n v="73.480662983425418"/>
    <x v="9"/>
    <x v="2"/>
  </r>
  <r>
    <x v="77"/>
    <x v="154"/>
    <n v="12.707182320441989"/>
    <x v="9"/>
    <x v="2"/>
  </r>
  <r>
    <x v="77"/>
    <x v="155"/>
    <n v="1.6574585635359116"/>
    <x v="9"/>
    <x v="2"/>
  </r>
  <r>
    <x v="77"/>
    <x v="4"/>
    <n v="1.1049723756906078"/>
    <x v="9"/>
    <x v="2"/>
  </r>
  <r>
    <x v="78"/>
    <x v="156"/>
    <n v="60.773480662983424"/>
    <x v="9"/>
    <x v="2"/>
  </r>
  <r>
    <x v="78"/>
    <x v="157"/>
    <n v="29.834254143646408"/>
    <x v="9"/>
    <x v="2"/>
  </r>
  <r>
    <x v="78"/>
    <x v="158"/>
    <n v="2.7624309392265194"/>
    <x v="9"/>
    <x v="2"/>
  </r>
  <r>
    <x v="78"/>
    <x v="159"/>
    <n v="0.5524861878453039"/>
    <x v="9"/>
    <x v="2"/>
  </r>
  <r>
    <x v="78"/>
    <x v="160"/>
    <n v="0.5524861878453039"/>
    <x v="9"/>
    <x v="2"/>
  </r>
  <r>
    <x v="78"/>
    <x v="161"/>
    <n v="1.1049723756906078"/>
    <x v="9"/>
    <x v="2"/>
  </r>
  <r>
    <x v="78"/>
    <x v="162"/>
    <n v="1.1049723756906078"/>
    <x v="9"/>
    <x v="2"/>
  </r>
  <r>
    <x v="78"/>
    <x v="163"/>
    <n v="1.1049723756906078"/>
    <x v="9"/>
    <x v="2"/>
  </r>
  <r>
    <x v="78"/>
    <x v="164"/>
    <n v="0"/>
    <x v="9"/>
    <x v="2"/>
  </r>
  <r>
    <x v="78"/>
    <x v="165"/>
    <n v="0.5524861878453039"/>
    <x v="9"/>
    <x v="2"/>
  </r>
  <r>
    <x v="78"/>
    <x v="166"/>
    <n v="1.1049723756906078"/>
    <x v="9"/>
    <x v="2"/>
  </r>
  <r>
    <x v="78"/>
    <x v="4"/>
    <n v="0.5524861878453039"/>
    <x v="9"/>
    <x v="2"/>
  </r>
  <r>
    <x v="79"/>
    <x v="167"/>
    <n v="57.458563535911601"/>
    <x v="9"/>
    <x v="2"/>
  </r>
  <r>
    <x v="79"/>
    <x v="168"/>
    <n v="27.624309392265193"/>
    <x v="9"/>
    <x v="2"/>
  </r>
  <r>
    <x v="79"/>
    <x v="169"/>
    <n v="2.2099447513812156"/>
    <x v="9"/>
    <x v="2"/>
  </r>
  <r>
    <x v="79"/>
    <x v="170"/>
    <n v="0"/>
    <x v="9"/>
    <x v="2"/>
  </r>
  <r>
    <x v="79"/>
    <x v="171"/>
    <n v="7.7348066298342539"/>
    <x v="9"/>
    <x v="2"/>
  </r>
  <r>
    <x v="79"/>
    <x v="172"/>
    <n v="0"/>
    <x v="9"/>
    <x v="2"/>
  </r>
  <r>
    <x v="79"/>
    <x v="4"/>
    <n v="4.972375690607735"/>
    <x v="9"/>
    <x v="2"/>
  </r>
  <r>
    <x v="80"/>
    <x v="173"/>
    <n v="5.5248618784530388"/>
    <x v="9"/>
    <x v="2"/>
  </r>
  <r>
    <x v="80"/>
    <x v="174"/>
    <n v="94.475138121546962"/>
    <x v="9"/>
    <x v="2"/>
  </r>
  <r>
    <x v="80"/>
    <x v="175"/>
    <n v="35.911602209944753"/>
    <x v="9"/>
    <x v="2"/>
  </r>
  <r>
    <x v="80"/>
    <x v="176"/>
    <n v="10.497237569060774"/>
    <x v="9"/>
    <x v="2"/>
  </r>
  <r>
    <x v="80"/>
    <x v="177"/>
    <n v="32.044198895027627"/>
    <x v="9"/>
    <x v="2"/>
  </r>
  <r>
    <x v="80"/>
    <x v="178"/>
    <n v="4.972375690607735"/>
    <x v="9"/>
    <x v="2"/>
  </r>
  <r>
    <x v="80"/>
    <x v="179"/>
    <n v="11.049723756906078"/>
    <x v="9"/>
    <x v="2"/>
  </r>
  <r>
    <x v="80"/>
    <x v="180"/>
    <n v="88.950276243093924"/>
    <x v="9"/>
    <x v="2"/>
  </r>
  <r>
    <x v="80"/>
    <x v="181"/>
    <n v="11.049723756906078"/>
    <x v="9"/>
    <x v="2"/>
  </r>
  <r>
    <x v="80"/>
    <x v="182"/>
    <n v="99.447513812154696"/>
    <x v="9"/>
    <x v="2"/>
  </r>
  <r>
    <x v="80"/>
    <x v="183"/>
    <n v="0.5524861878453039"/>
    <x v="9"/>
    <x v="2"/>
  </r>
  <r>
    <x v="80"/>
    <x v="184"/>
    <n v="99.447513812154696"/>
    <x v="9"/>
    <x v="2"/>
  </r>
  <r>
    <x v="80"/>
    <x v="185"/>
    <n v="0.5524861878453039"/>
    <x v="9"/>
    <x v="2"/>
  </r>
  <r>
    <x v="81"/>
    <x v="186"/>
    <n v="100"/>
    <x v="9"/>
    <x v="2"/>
  </r>
  <r>
    <x v="81"/>
    <x v="187"/>
    <n v="0"/>
    <x v="9"/>
    <x v="2"/>
  </r>
  <r>
    <x v="77"/>
    <x v="152"/>
    <n v="20.80536912751678"/>
    <x v="10"/>
    <x v="2"/>
  </r>
  <r>
    <x v="77"/>
    <x v="153"/>
    <n v="44.29530201342282"/>
    <x v="10"/>
    <x v="2"/>
  </r>
  <r>
    <x v="77"/>
    <x v="154"/>
    <n v="29.530201342281877"/>
    <x v="10"/>
    <x v="2"/>
  </r>
  <r>
    <x v="77"/>
    <x v="155"/>
    <n v="1.3422818791946309"/>
    <x v="10"/>
    <x v="2"/>
  </r>
  <r>
    <x v="77"/>
    <x v="4"/>
    <n v="4.026845637583893"/>
    <x v="10"/>
    <x v="2"/>
  </r>
  <r>
    <x v="78"/>
    <x v="156"/>
    <n v="57.718120805369125"/>
    <x v="10"/>
    <x v="2"/>
  </r>
  <r>
    <x v="78"/>
    <x v="157"/>
    <n v="12.080536912751677"/>
    <x v="10"/>
    <x v="2"/>
  </r>
  <r>
    <x v="78"/>
    <x v="158"/>
    <n v="5.3691275167785237"/>
    <x v="10"/>
    <x v="2"/>
  </r>
  <r>
    <x v="78"/>
    <x v="159"/>
    <n v="0"/>
    <x v="10"/>
    <x v="2"/>
  </r>
  <r>
    <x v="78"/>
    <x v="160"/>
    <n v="3.3557046979865772"/>
    <x v="10"/>
    <x v="2"/>
  </r>
  <r>
    <x v="78"/>
    <x v="161"/>
    <n v="2.6845637583892619"/>
    <x v="10"/>
    <x v="2"/>
  </r>
  <r>
    <x v="78"/>
    <x v="162"/>
    <n v="8.724832214765101"/>
    <x v="10"/>
    <x v="2"/>
  </r>
  <r>
    <x v="78"/>
    <x v="163"/>
    <n v="4.026845637583893"/>
    <x v="10"/>
    <x v="2"/>
  </r>
  <r>
    <x v="78"/>
    <x v="164"/>
    <n v="0.67114093959731547"/>
    <x v="10"/>
    <x v="2"/>
  </r>
  <r>
    <x v="78"/>
    <x v="165"/>
    <n v="4.6979865771812079"/>
    <x v="10"/>
    <x v="2"/>
  </r>
  <r>
    <x v="78"/>
    <x v="166"/>
    <n v="0.67114093959731547"/>
    <x v="10"/>
    <x v="2"/>
  </r>
  <r>
    <x v="78"/>
    <x v="4"/>
    <n v="0"/>
    <x v="10"/>
    <x v="2"/>
  </r>
  <r>
    <x v="79"/>
    <x v="167"/>
    <n v="63.087248322147651"/>
    <x v="10"/>
    <x v="2"/>
  </r>
  <r>
    <x v="79"/>
    <x v="168"/>
    <n v="11.409395973154362"/>
    <x v="10"/>
    <x v="2"/>
  </r>
  <r>
    <x v="79"/>
    <x v="169"/>
    <n v="2.6845637583892619"/>
    <x v="10"/>
    <x v="2"/>
  </r>
  <r>
    <x v="79"/>
    <x v="170"/>
    <n v="1.3422818791946309"/>
    <x v="10"/>
    <x v="2"/>
  </r>
  <r>
    <x v="79"/>
    <x v="171"/>
    <n v="17.449664429530202"/>
    <x v="10"/>
    <x v="2"/>
  </r>
  <r>
    <x v="79"/>
    <x v="172"/>
    <n v="0"/>
    <x v="10"/>
    <x v="2"/>
  </r>
  <r>
    <x v="79"/>
    <x v="4"/>
    <n v="4.026845637583893"/>
    <x v="10"/>
    <x v="2"/>
  </r>
  <r>
    <x v="80"/>
    <x v="173"/>
    <n v="17.449664429530202"/>
    <x v="10"/>
    <x v="2"/>
  </r>
  <r>
    <x v="80"/>
    <x v="174"/>
    <n v="82.550335570469798"/>
    <x v="10"/>
    <x v="2"/>
  </r>
  <r>
    <x v="80"/>
    <x v="175"/>
    <n v="14.093959731543624"/>
    <x v="10"/>
    <x v="2"/>
  </r>
  <r>
    <x v="80"/>
    <x v="176"/>
    <n v="4.026845637583893"/>
    <x v="10"/>
    <x v="2"/>
  </r>
  <r>
    <x v="80"/>
    <x v="177"/>
    <n v="34.899328859060404"/>
    <x v="10"/>
    <x v="2"/>
  </r>
  <r>
    <x v="80"/>
    <x v="178"/>
    <n v="15.436241610738255"/>
    <x v="10"/>
    <x v="2"/>
  </r>
  <r>
    <x v="80"/>
    <x v="179"/>
    <n v="14.093959731543624"/>
    <x v="10"/>
    <x v="2"/>
  </r>
  <r>
    <x v="80"/>
    <x v="180"/>
    <n v="75.167785234899327"/>
    <x v="10"/>
    <x v="2"/>
  </r>
  <r>
    <x v="80"/>
    <x v="181"/>
    <n v="24.832214765100669"/>
    <x v="10"/>
    <x v="2"/>
  </r>
  <r>
    <x v="80"/>
    <x v="182"/>
    <n v="94.630872483221481"/>
    <x v="10"/>
    <x v="2"/>
  </r>
  <r>
    <x v="80"/>
    <x v="183"/>
    <n v="5.3691275167785237"/>
    <x v="10"/>
    <x v="2"/>
  </r>
  <r>
    <x v="80"/>
    <x v="184"/>
    <n v="99.328859060402678"/>
    <x v="10"/>
    <x v="2"/>
  </r>
  <r>
    <x v="80"/>
    <x v="185"/>
    <n v="0.67114093959731547"/>
    <x v="10"/>
    <x v="2"/>
  </r>
  <r>
    <x v="81"/>
    <x v="186"/>
    <n v="98.65771812080537"/>
    <x v="10"/>
    <x v="2"/>
  </r>
  <r>
    <x v="81"/>
    <x v="187"/>
    <n v="1.3422818791946309"/>
    <x v="10"/>
    <x v="2"/>
  </r>
  <r>
    <x v="77"/>
    <x v="152"/>
    <n v="12.080536912751677"/>
    <x v="11"/>
    <x v="2"/>
  </r>
  <r>
    <x v="77"/>
    <x v="153"/>
    <n v="63.758389261744966"/>
    <x v="11"/>
    <x v="2"/>
  </r>
  <r>
    <x v="77"/>
    <x v="154"/>
    <n v="18.791946308724832"/>
    <x v="11"/>
    <x v="2"/>
  </r>
  <r>
    <x v="77"/>
    <x v="155"/>
    <n v="2.0134228187919465"/>
    <x v="11"/>
    <x v="2"/>
  </r>
  <r>
    <x v="77"/>
    <x v="4"/>
    <n v="3.3557046979865772"/>
    <x v="11"/>
    <x v="2"/>
  </r>
  <r>
    <x v="78"/>
    <x v="156"/>
    <n v="62.416107382550337"/>
    <x v="11"/>
    <x v="2"/>
  </r>
  <r>
    <x v="78"/>
    <x v="157"/>
    <n v="22.14765100671141"/>
    <x v="11"/>
    <x v="2"/>
  </r>
  <r>
    <x v="78"/>
    <x v="158"/>
    <n v="2.0134228187919465"/>
    <x v="11"/>
    <x v="2"/>
  </r>
  <r>
    <x v="78"/>
    <x v="159"/>
    <n v="0"/>
    <x v="11"/>
    <x v="2"/>
  </r>
  <r>
    <x v="78"/>
    <x v="160"/>
    <n v="2.0134228187919465"/>
    <x v="11"/>
    <x v="2"/>
  </r>
  <r>
    <x v="78"/>
    <x v="161"/>
    <n v="0"/>
    <x v="11"/>
    <x v="2"/>
  </r>
  <r>
    <x v="78"/>
    <x v="162"/>
    <n v="4.026845637583893"/>
    <x v="11"/>
    <x v="2"/>
  </r>
  <r>
    <x v="78"/>
    <x v="163"/>
    <n v="4.6979865771812079"/>
    <x v="11"/>
    <x v="2"/>
  </r>
  <r>
    <x v="78"/>
    <x v="164"/>
    <n v="0.67114093959731547"/>
    <x v="11"/>
    <x v="2"/>
  </r>
  <r>
    <x v="78"/>
    <x v="165"/>
    <n v="1.3422818791946309"/>
    <x v="11"/>
    <x v="2"/>
  </r>
  <r>
    <x v="78"/>
    <x v="166"/>
    <n v="0"/>
    <x v="11"/>
    <x v="2"/>
  </r>
  <r>
    <x v="78"/>
    <x v="4"/>
    <n v="0.67114093959731547"/>
    <x v="11"/>
    <x v="2"/>
  </r>
  <r>
    <x v="79"/>
    <x v="167"/>
    <n v="61.744966442953022"/>
    <x v="11"/>
    <x v="2"/>
  </r>
  <r>
    <x v="79"/>
    <x v="168"/>
    <n v="20.134228187919462"/>
    <x v="11"/>
    <x v="2"/>
  </r>
  <r>
    <x v="79"/>
    <x v="169"/>
    <n v="1.3422818791946309"/>
    <x v="11"/>
    <x v="2"/>
  </r>
  <r>
    <x v="79"/>
    <x v="170"/>
    <n v="0.67114093959731547"/>
    <x v="11"/>
    <x v="2"/>
  </r>
  <r>
    <x v="79"/>
    <x v="171"/>
    <n v="10.738255033557047"/>
    <x v="11"/>
    <x v="2"/>
  </r>
  <r>
    <x v="79"/>
    <x v="172"/>
    <n v="0"/>
    <x v="11"/>
    <x v="2"/>
  </r>
  <r>
    <x v="79"/>
    <x v="4"/>
    <n v="5.3691275167785237"/>
    <x v="11"/>
    <x v="2"/>
  </r>
  <r>
    <x v="80"/>
    <x v="173"/>
    <n v="10.738255033557047"/>
    <x v="11"/>
    <x v="2"/>
  </r>
  <r>
    <x v="80"/>
    <x v="174"/>
    <n v="89.261744966442947"/>
    <x v="11"/>
    <x v="2"/>
  </r>
  <r>
    <x v="80"/>
    <x v="175"/>
    <n v="14.765100671140939"/>
    <x v="11"/>
    <x v="2"/>
  </r>
  <r>
    <x v="80"/>
    <x v="176"/>
    <n v="4.6979865771812079"/>
    <x v="11"/>
    <x v="2"/>
  </r>
  <r>
    <x v="80"/>
    <x v="177"/>
    <n v="40.939597315436245"/>
    <x v="11"/>
    <x v="2"/>
  </r>
  <r>
    <x v="80"/>
    <x v="178"/>
    <n v="6.7114093959731544"/>
    <x v="11"/>
    <x v="2"/>
  </r>
  <r>
    <x v="80"/>
    <x v="179"/>
    <n v="22.14765100671141"/>
    <x v="11"/>
    <x v="2"/>
  </r>
  <r>
    <x v="80"/>
    <x v="180"/>
    <n v="95.973154362416111"/>
    <x v="11"/>
    <x v="2"/>
  </r>
  <r>
    <x v="80"/>
    <x v="181"/>
    <n v="4.026845637583893"/>
    <x v="11"/>
    <x v="2"/>
  </r>
  <r>
    <x v="80"/>
    <x v="182"/>
    <n v="97.31543624161074"/>
    <x v="11"/>
    <x v="2"/>
  </r>
  <r>
    <x v="80"/>
    <x v="183"/>
    <n v="2.6845637583892619"/>
    <x v="11"/>
    <x v="2"/>
  </r>
  <r>
    <x v="80"/>
    <x v="184"/>
    <n v="99.328859060402678"/>
    <x v="11"/>
    <x v="2"/>
  </r>
  <r>
    <x v="80"/>
    <x v="185"/>
    <n v="0.67114093959731547"/>
    <x v="11"/>
    <x v="2"/>
  </r>
  <r>
    <x v="81"/>
    <x v="186"/>
    <n v="99.328859060402678"/>
    <x v="11"/>
    <x v="2"/>
  </r>
  <r>
    <x v="81"/>
    <x v="187"/>
    <n v="0.67114093959731547"/>
    <x v="11"/>
    <x v="2"/>
  </r>
  <r>
    <x v="77"/>
    <x v="152"/>
    <n v="19.491525423728813"/>
    <x v="12"/>
    <x v="2"/>
  </r>
  <r>
    <x v="77"/>
    <x v="153"/>
    <n v="59.322033898305087"/>
    <x v="12"/>
    <x v="2"/>
  </r>
  <r>
    <x v="77"/>
    <x v="154"/>
    <n v="17.796610169491526"/>
    <x v="12"/>
    <x v="2"/>
  </r>
  <r>
    <x v="77"/>
    <x v="155"/>
    <n v="0"/>
    <x v="12"/>
    <x v="2"/>
  </r>
  <r>
    <x v="77"/>
    <x v="4"/>
    <n v="3.3898305084745761"/>
    <x v="12"/>
    <x v="2"/>
  </r>
  <r>
    <x v="78"/>
    <x v="156"/>
    <n v="61.864406779661017"/>
    <x v="12"/>
    <x v="2"/>
  </r>
  <r>
    <x v="78"/>
    <x v="157"/>
    <n v="5.9322033898305087"/>
    <x v="12"/>
    <x v="2"/>
  </r>
  <r>
    <x v="78"/>
    <x v="158"/>
    <n v="4.2372881355932206"/>
    <x v="12"/>
    <x v="2"/>
  </r>
  <r>
    <x v="78"/>
    <x v="159"/>
    <n v="0"/>
    <x v="12"/>
    <x v="2"/>
  </r>
  <r>
    <x v="78"/>
    <x v="160"/>
    <n v="5.9322033898305087"/>
    <x v="12"/>
    <x v="2"/>
  </r>
  <r>
    <x v="78"/>
    <x v="161"/>
    <n v="0"/>
    <x v="12"/>
    <x v="2"/>
  </r>
  <r>
    <x v="78"/>
    <x v="162"/>
    <n v="7.6271186440677967"/>
    <x v="12"/>
    <x v="2"/>
  </r>
  <r>
    <x v="78"/>
    <x v="163"/>
    <n v="8.4745762711864412"/>
    <x v="12"/>
    <x v="2"/>
  </r>
  <r>
    <x v="78"/>
    <x v="164"/>
    <n v="2.5423728813559321"/>
    <x v="12"/>
    <x v="2"/>
  </r>
  <r>
    <x v="78"/>
    <x v="165"/>
    <n v="2.5423728813559321"/>
    <x v="12"/>
    <x v="2"/>
  </r>
  <r>
    <x v="78"/>
    <x v="166"/>
    <n v="0.84745762711864403"/>
    <x v="12"/>
    <x v="2"/>
  </r>
  <r>
    <x v="78"/>
    <x v="4"/>
    <n v="0"/>
    <x v="12"/>
    <x v="2"/>
  </r>
  <r>
    <x v="79"/>
    <x v="167"/>
    <n v="70.33898305084746"/>
    <x v="12"/>
    <x v="2"/>
  </r>
  <r>
    <x v="79"/>
    <x v="168"/>
    <n v="10.169491525423728"/>
    <x v="12"/>
    <x v="2"/>
  </r>
  <r>
    <x v="79"/>
    <x v="169"/>
    <n v="5.0847457627118642"/>
    <x v="12"/>
    <x v="2"/>
  </r>
  <r>
    <x v="79"/>
    <x v="170"/>
    <n v="0.84745762711864403"/>
    <x v="12"/>
    <x v="2"/>
  </r>
  <r>
    <x v="79"/>
    <x v="171"/>
    <n v="12.711864406779661"/>
    <x v="12"/>
    <x v="2"/>
  </r>
  <r>
    <x v="79"/>
    <x v="172"/>
    <n v="0"/>
    <x v="12"/>
    <x v="2"/>
  </r>
  <r>
    <x v="79"/>
    <x v="4"/>
    <n v="0.84745762711864403"/>
    <x v="12"/>
    <x v="2"/>
  </r>
  <r>
    <x v="80"/>
    <x v="173"/>
    <n v="27.966101694915253"/>
    <x v="12"/>
    <x v="2"/>
  </r>
  <r>
    <x v="80"/>
    <x v="174"/>
    <n v="72.033898305084747"/>
    <x v="12"/>
    <x v="2"/>
  </r>
  <r>
    <x v="80"/>
    <x v="175"/>
    <n v="5.9322033898305087"/>
    <x v="12"/>
    <x v="2"/>
  </r>
  <r>
    <x v="80"/>
    <x v="176"/>
    <n v="1.6949152542372881"/>
    <x v="12"/>
    <x v="2"/>
  </r>
  <r>
    <x v="80"/>
    <x v="177"/>
    <n v="16.949152542372882"/>
    <x v="12"/>
    <x v="2"/>
  </r>
  <r>
    <x v="80"/>
    <x v="178"/>
    <n v="31.35593220338983"/>
    <x v="12"/>
    <x v="2"/>
  </r>
  <r>
    <x v="80"/>
    <x v="179"/>
    <n v="16.101694915254239"/>
    <x v="12"/>
    <x v="2"/>
  </r>
  <r>
    <x v="80"/>
    <x v="180"/>
    <n v="90.677966101694921"/>
    <x v="12"/>
    <x v="2"/>
  </r>
  <r>
    <x v="80"/>
    <x v="181"/>
    <n v="9.3220338983050848"/>
    <x v="12"/>
    <x v="2"/>
  </r>
  <r>
    <x v="80"/>
    <x v="182"/>
    <n v="100"/>
    <x v="12"/>
    <x v="2"/>
  </r>
  <r>
    <x v="80"/>
    <x v="183"/>
    <n v="0"/>
    <x v="12"/>
    <x v="2"/>
  </r>
  <r>
    <x v="80"/>
    <x v="184"/>
    <n v="100"/>
    <x v="12"/>
    <x v="2"/>
  </r>
  <r>
    <x v="80"/>
    <x v="185"/>
    <n v="0"/>
    <x v="12"/>
    <x v="2"/>
  </r>
  <r>
    <x v="81"/>
    <x v="186"/>
    <n v="100"/>
    <x v="12"/>
    <x v="2"/>
  </r>
  <r>
    <x v="81"/>
    <x v="187"/>
    <n v="0"/>
    <x v="12"/>
    <x v="2"/>
  </r>
  <r>
    <x v="77"/>
    <x v="152"/>
    <n v="18.181818181818183"/>
    <x v="13"/>
    <x v="2"/>
  </r>
  <r>
    <x v="77"/>
    <x v="153"/>
    <n v="66.233766233766232"/>
    <x v="13"/>
    <x v="2"/>
  </r>
  <r>
    <x v="77"/>
    <x v="154"/>
    <n v="15.584415584415584"/>
    <x v="13"/>
    <x v="2"/>
  </r>
  <r>
    <x v="77"/>
    <x v="155"/>
    <n v="0"/>
    <x v="13"/>
    <x v="2"/>
  </r>
  <r>
    <x v="77"/>
    <x v="4"/>
    <n v="0"/>
    <x v="13"/>
    <x v="2"/>
  </r>
  <r>
    <x v="78"/>
    <x v="156"/>
    <n v="57.142857142857146"/>
    <x v="13"/>
    <x v="2"/>
  </r>
  <r>
    <x v="78"/>
    <x v="157"/>
    <n v="24.675324675324674"/>
    <x v="13"/>
    <x v="2"/>
  </r>
  <r>
    <x v="78"/>
    <x v="158"/>
    <n v="2.5974025974025974"/>
    <x v="13"/>
    <x v="2"/>
  </r>
  <r>
    <x v="78"/>
    <x v="159"/>
    <n v="0"/>
    <x v="13"/>
    <x v="2"/>
  </r>
  <r>
    <x v="78"/>
    <x v="160"/>
    <n v="5.1948051948051948"/>
    <x v="13"/>
    <x v="2"/>
  </r>
  <r>
    <x v="78"/>
    <x v="161"/>
    <n v="1.2987012987012987"/>
    <x v="13"/>
    <x v="2"/>
  </r>
  <r>
    <x v="78"/>
    <x v="162"/>
    <n v="5.1948051948051948"/>
    <x v="13"/>
    <x v="2"/>
  </r>
  <r>
    <x v="78"/>
    <x v="163"/>
    <n v="2.5974025974025974"/>
    <x v="13"/>
    <x v="2"/>
  </r>
  <r>
    <x v="78"/>
    <x v="164"/>
    <n v="0"/>
    <x v="13"/>
    <x v="2"/>
  </r>
  <r>
    <x v="78"/>
    <x v="165"/>
    <n v="0"/>
    <x v="13"/>
    <x v="2"/>
  </r>
  <r>
    <x v="78"/>
    <x v="166"/>
    <n v="1.2987012987012987"/>
    <x v="13"/>
    <x v="2"/>
  </r>
  <r>
    <x v="78"/>
    <x v="4"/>
    <n v="0"/>
    <x v="13"/>
    <x v="2"/>
  </r>
  <r>
    <x v="79"/>
    <x v="167"/>
    <n v="59.740259740259738"/>
    <x v="13"/>
    <x v="2"/>
  </r>
  <r>
    <x v="79"/>
    <x v="168"/>
    <n v="20.779220779220779"/>
    <x v="13"/>
    <x v="2"/>
  </r>
  <r>
    <x v="79"/>
    <x v="169"/>
    <n v="9.0909090909090917"/>
    <x v="13"/>
    <x v="2"/>
  </r>
  <r>
    <x v="79"/>
    <x v="170"/>
    <n v="0"/>
    <x v="13"/>
    <x v="2"/>
  </r>
  <r>
    <x v="79"/>
    <x v="171"/>
    <n v="6.4935064935064934"/>
    <x v="13"/>
    <x v="2"/>
  </r>
  <r>
    <x v="79"/>
    <x v="172"/>
    <n v="1.2987012987012987"/>
    <x v="13"/>
    <x v="2"/>
  </r>
  <r>
    <x v="79"/>
    <x v="4"/>
    <n v="2.5974025974025974"/>
    <x v="13"/>
    <x v="2"/>
  </r>
  <r>
    <x v="80"/>
    <x v="173"/>
    <n v="14.285714285714286"/>
    <x v="13"/>
    <x v="2"/>
  </r>
  <r>
    <x v="80"/>
    <x v="174"/>
    <n v="85.714285714285708"/>
    <x v="13"/>
    <x v="2"/>
  </r>
  <r>
    <x v="80"/>
    <x v="175"/>
    <n v="12.987012987012987"/>
    <x v="13"/>
    <x v="2"/>
  </r>
  <r>
    <x v="80"/>
    <x v="176"/>
    <n v="19.480519480519479"/>
    <x v="13"/>
    <x v="2"/>
  </r>
  <r>
    <x v="80"/>
    <x v="177"/>
    <n v="41.558441558441558"/>
    <x v="13"/>
    <x v="2"/>
  </r>
  <r>
    <x v="80"/>
    <x v="178"/>
    <n v="1.2987012987012987"/>
    <x v="13"/>
    <x v="2"/>
  </r>
  <r>
    <x v="80"/>
    <x v="179"/>
    <n v="10.38961038961039"/>
    <x v="13"/>
    <x v="2"/>
  </r>
  <r>
    <x v="80"/>
    <x v="180"/>
    <n v="87.012987012987011"/>
    <x v="13"/>
    <x v="2"/>
  </r>
  <r>
    <x v="80"/>
    <x v="181"/>
    <n v="12.987012987012987"/>
    <x v="13"/>
    <x v="2"/>
  </r>
  <r>
    <x v="80"/>
    <x v="182"/>
    <n v="100"/>
    <x v="13"/>
    <x v="2"/>
  </r>
  <r>
    <x v="80"/>
    <x v="183"/>
    <n v="0"/>
    <x v="13"/>
    <x v="2"/>
  </r>
  <r>
    <x v="80"/>
    <x v="184"/>
    <n v="100"/>
    <x v="13"/>
    <x v="2"/>
  </r>
  <r>
    <x v="80"/>
    <x v="185"/>
    <n v="0"/>
    <x v="13"/>
    <x v="2"/>
  </r>
  <r>
    <x v="81"/>
    <x v="186"/>
    <n v="100"/>
    <x v="13"/>
    <x v="2"/>
  </r>
  <r>
    <x v="81"/>
    <x v="187"/>
    <n v="0"/>
    <x v="13"/>
    <x v="2"/>
  </r>
  <r>
    <x v="77"/>
    <x v="152"/>
    <n v="27.38095238095238"/>
    <x v="14"/>
    <x v="2"/>
  </r>
  <r>
    <x v="77"/>
    <x v="153"/>
    <n v="34.523809523809526"/>
    <x v="14"/>
    <x v="2"/>
  </r>
  <r>
    <x v="77"/>
    <x v="154"/>
    <n v="36.904761904761905"/>
    <x v="14"/>
    <x v="2"/>
  </r>
  <r>
    <x v="77"/>
    <x v="155"/>
    <n v="1.1904761904761905"/>
    <x v="14"/>
    <x v="2"/>
  </r>
  <r>
    <x v="77"/>
    <x v="4"/>
    <n v="0"/>
    <x v="14"/>
    <x v="2"/>
  </r>
  <r>
    <x v="78"/>
    <x v="156"/>
    <n v="27.38095238095238"/>
    <x v="14"/>
    <x v="2"/>
  </r>
  <r>
    <x v="78"/>
    <x v="157"/>
    <n v="38.095238095238095"/>
    <x v="14"/>
    <x v="2"/>
  </r>
  <r>
    <x v="78"/>
    <x v="158"/>
    <n v="14.285714285714286"/>
    <x v="14"/>
    <x v="2"/>
  </r>
  <r>
    <x v="78"/>
    <x v="159"/>
    <n v="1.1904761904761905"/>
    <x v="14"/>
    <x v="2"/>
  </r>
  <r>
    <x v="78"/>
    <x v="160"/>
    <n v="4.7619047619047619"/>
    <x v="14"/>
    <x v="2"/>
  </r>
  <r>
    <x v="78"/>
    <x v="161"/>
    <n v="2.3809523809523809"/>
    <x v="14"/>
    <x v="2"/>
  </r>
  <r>
    <x v="78"/>
    <x v="162"/>
    <n v="3.5714285714285716"/>
    <x v="14"/>
    <x v="2"/>
  </r>
  <r>
    <x v="78"/>
    <x v="163"/>
    <n v="4.7619047619047619"/>
    <x v="14"/>
    <x v="2"/>
  </r>
  <r>
    <x v="78"/>
    <x v="164"/>
    <n v="0"/>
    <x v="14"/>
    <x v="2"/>
  </r>
  <r>
    <x v="78"/>
    <x v="165"/>
    <n v="2.3809523809523809"/>
    <x v="14"/>
    <x v="2"/>
  </r>
  <r>
    <x v="78"/>
    <x v="166"/>
    <n v="0"/>
    <x v="14"/>
    <x v="2"/>
  </r>
  <r>
    <x v="78"/>
    <x v="4"/>
    <n v="1.1904761904761905"/>
    <x v="14"/>
    <x v="2"/>
  </r>
  <r>
    <x v="79"/>
    <x v="167"/>
    <n v="22.61904761904762"/>
    <x v="14"/>
    <x v="2"/>
  </r>
  <r>
    <x v="79"/>
    <x v="168"/>
    <n v="15.476190476190476"/>
    <x v="14"/>
    <x v="2"/>
  </r>
  <r>
    <x v="79"/>
    <x v="169"/>
    <n v="2.3809523809523809"/>
    <x v="14"/>
    <x v="2"/>
  </r>
  <r>
    <x v="79"/>
    <x v="170"/>
    <n v="1.1904761904761905"/>
    <x v="14"/>
    <x v="2"/>
  </r>
  <r>
    <x v="79"/>
    <x v="171"/>
    <n v="50"/>
    <x v="14"/>
    <x v="2"/>
  </r>
  <r>
    <x v="79"/>
    <x v="172"/>
    <n v="0"/>
    <x v="14"/>
    <x v="2"/>
  </r>
  <r>
    <x v="79"/>
    <x v="4"/>
    <n v="8.3333333333333339"/>
    <x v="14"/>
    <x v="2"/>
  </r>
  <r>
    <x v="80"/>
    <x v="173"/>
    <n v="20.238095238095237"/>
    <x v="14"/>
    <x v="2"/>
  </r>
  <r>
    <x v="80"/>
    <x v="174"/>
    <n v="79.761904761904759"/>
    <x v="14"/>
    <x v="2"/>
  </r>
  <r>
    <x v="80"/>
    <x v="175"/>
    <n v="54.761904761904759"/>
    <x v="14"/>
    <x v="2"/>
  </r>
  <r>
    <x v="80"/>
    <x v="176"/>
    <n v="5.9523809523809526"/>
    <x v="14"/>
    <x v="2"/>
  </r>
  <r>
    <x v="80"/>
    <x v="177"/>
    <n v="9.5238095238095237"/>
    <x v="14"/>
    <x v="2"/>
  </r>
  <r>
    <x v="80"/>
    <x v="178"/>
    <n v="3.5714285714285716"/>
    <x v="14"/>
    <x v="2"/>
  </r>
  <r>
    <x v="80"/>
    <x v="179"/>
    <n v="5.9523809523809526"/>
    <x v="14"/>
    <x v="2"/>
  </r>
  <r>
    <x v="80"/>
    <x v="180"/>
    <n v="95.238095238095241"/>
    <x v="14"/>
    <x v="2"/>
  </r>
  <r>
    <x v="80"/>
    <x v="181"/>
    <n v="4.7619047619047619"/>
    <x v="14"/>
    <x v="2"/>
  </r>
  <r>
    <x v="80"/>
    <x v="182"/>
    <n v="100"/>
    <x v="14"/>
    <x v="2"/>
  </r>
  <r>
    <x v="80"/>
    <x v="183"/>
    <n v="0"/>
    <x v="14"/>
    <x v="2"/>
  </r>
  <r>
    <x v="80"/>
    <x v="184"/>
    <n v="100"/>
    <x v="14"/>
    <x v="2"/>
  </r>
  <r>
    <x v="80"/>
    <x v="185"/>
    <n v="0"/>
    <x v="14"/>
    <x v="2"/>
  </r>
  <r>
    <x v="81"/>
    <x v="186"/>
    <n v="100"/>
    <x v="14"/>
    <x v="2"/>
  </r>
  <r>
    <x v="81"/>
    <x v="187"/>
    <n v="0"/>
    <x v="14"/>
    <x v="2"/>
  </r>
  <r>
    <x v="77"/>
    <x v="152"/>
    <n v="24.731182795698924"/>
    <x v="15"/>
    <x v="2"/>
  </r>
  <r>
    <x v="77"/>
    <x v="153"/>
    <n v="59.13978494623656"/>
    <x v="15"/>
    <x v="2"/>
  </r>
  <r>
    <x v="77"/>
    <x v="154"/>
    <n v="16.129032258064516"/>
    <x v="15"/>
    <x v="2"/>
  </r>
  <r>
    <x v="77"/>
    <x v="155"/>
    <n v="0"/>
    <x v="15"/>
    <x v="2"/>
  </r>
  <r>
    <x v="77"/>
    <x v="4"/>
    <n v="0"/>
    <x v="15"/>
    <x v="2"/>
  </r>
  <r>
    <x v="78"/>
    <x v="156"/>
    <n v="78.494623655913983"/>
    <x v="15"/>
    <x v="2"/>
  </r>
  <r>
    <x v="78"/>
    <x v="157"/>
    <n v="2.150537634408602"/>
    <x v="15"/>
    <x v="2"/>
  </r>
  <r>
    <x v="78"/>
    <x v="158"/>
    <n v="4.301075268817204"/>
    <x v="15"/>
    <x v="2"/>
  </r>
  <r>
    <x v="78"/>
    <x v="159"/>
    <n v="0"/>
    <x v="15"/>
    <x v="2"/>
  </r>
  <r>
    <x v="78"/>
    <x v="160"/>
    <n v="2.150537634408602"/>
    <x v="15"/>
    <x v="2"/>
  </r>
  <r>
    <x v="78"/>
    <x v="161"/>
    <n v="0"/>
    <x v="15"/>
    <x v="2"/>
  </r>
  <r>
    <x v="78"/>
    <x v="162"/>
    <n v="10.75268817204301"/>
    <x v="15"/>
    <x v="2"/>
  </r>
  <r>
    <x v="78"/>
    <x v="163"/>
    <n v="0"/>
    <x v="15"/>
    <x v="2"/>
  </r>
  <r>
    <x v="78"/>
    <x v="164"/>
    <n v="0"/>
    <x v="15"/>
    <x v="2"/>
  </r>
  <r>
    <x v="78"/>
    <x v="165"/>
    <n v="1.075268817204301"/>
    <x v="15"/>
    <x v="2"/>
  </r>
  <r>
    <x v="78"/>
    <x v="166"/>
    <n v="1.075268817204301"/>
    <x v="15"/>
    <x v="2"/>
  </r>
  <r>
    <x v="78"/>
    <x v="4"/>
    <n v="0"/>
    <x v="15"/>
    <x v="2"/>
  </r>
  <r>
    <x v="79"/>
    <x v="167"/>
    <n v="68.817204301075265"/>
    <x v="15"/>
    <x v="2"/>
  </r>
  <r>
    <x v="79"/>
    <x v="168"/>
    <n v="4.301075268817204"/>
    <x v="15"/>
    <x v="2"/>
  </r>
  <r>
    <x v="79"/>
    <x v="169"/>
    <n v="8.6021505376344081"/>
    <x v="15"/>
    <x v="2"/>
  </r>
  <r>
    <x v="79"/>
    <x v="170"/>
    <n v="2.150537634408602"/>
    <x v="15"/>
    <x v="2"/>
  </r>
  <r>
    <x v="79"/>
    <x v="171"/>
    <n v="10.75268817204301"/>
    <x v="15"/>
    <x v="2"/>
  </r>
  <r>
    <x v="79"/>
    <x v="172"/>
    <n v="0"/>
    <x v="15"/>
    <x v="2"/>
  </r>
  <r>
    <x v="79"/>
    <x v="4"/>
    <n v="5.376344086021505"/>
    <x v="15"/>
    <x v="2"/>
  </r>
  <r>
    <x v="80"/>
    <x v="173"/>
    <n v="16.129032258064516"/>
    <x v="15"/>
    <x v="2"/>
  </r>
  <r>
    <x v="80"/>
    <x v="174"/>
    <n v="83.870967741935488"/>
    <x v="15"/>
    <x v="2"/>
  </r>
  <r>
    <x v="80"/>
    <x v="175"/>
    <n v="22.580645161290324"/>
    <x v="15"/>
    <x v="2"/>
  </r>
  <r>
    <x v="80"/>
    <x v="176"/>
    <n v="12.903225806451612"/>
    <x v="15"/>
    <x v="2"/>
  </r>
  <r>
    <x v="80"/>
    <x v="177"/>
    <n v="40.86021505376344"/>
    <x v="15"/>
    <x v="2"/>
  </r>
  <r>
    <x v="80"/>
    <x v="178"/>
    <n v="5.376344086021505"/>
    <x v="15"/>
    <x v="2"/>
  </r>
  <r>
    <x v="80"/>
    <x v="179"/>
    <n v="2.150537634408602"/>
    <x v="15"/>
    <x v="2"/>
  </r>
  <r>
    <x v="80"/>
    <x v="180"/>
    <n v="97.849462365591393"/>
    <x v="15"/>
    <x v="2"/>
  </r>
  <r>
    <x v="80"/>
    <x v="181"/>
    <n v="2.150537634408602"/>
    <x v="15"/>
    <x v="2"/>
  </r>
  <r>
    <x v="80"/>
    <x v="182"/>
    <n v="96.774193548387103"/>
    <x v="15"/>
    <x v="2"/>
  </r>
  <r>
    <x v="80"/>
    <x v="183"/>
    <n v="3.225806451612903"/>
    <x v="15"/>
    <x v="2"/>
  </r>
  <r>
    <x v="80"/>
    <x v="184"/>
    <n v="100"/>
    <x v="15"/>
    <x v="2"/>
  </r>
  <r>
    <x v="80"/>
    <x v="185"/>
    <n v="0"/>
    <x v="15"/>
    <x v="2"/>
  </r>
  <r>
    <x v="81"/>
    <x v="186"/>
    <n v="100"/>
    <x v="15"/>
    <x v="2"/>
  </r>
  <r>
    <x v="81"/>
    <x v="187"/>
    <n v="0"/>
    <x v="15"/>
    <x v="2"/>
  </r>
  <r>
    <x v="77"/>
    <x v="152"/>
    <n v="33.522727272727273"/>
    <x v="16"/>
    <x v="2"/>
  </r>
  <r>
    <x v="77"/>
    <x v="153"/>
    <n v="43.75"/>
    <x v="16"/>
    <x v="2"/>
  </r>
  <r>
    <x v="77"/>
    <x v="154"/>
    <n v="20.454545454545453"/>
    <x v="16"/>
    <x v="2"/>
  </r>
  <r>
    <x v="77"/>
    <x v="155"/>
    <n v="0.56818181818181823"/>
    <x v="16"/>
    <x v="2"/>
  </r>
  <r>
    <x v="77"/>
    <x v="4"/>
    <n v="1.7045454545454546"/>
    <x v="16"/>
    <x v="2"/>
  </r>
  <r>
    <x v="78"/>
    <x v="156"/>
    <n v="51.136363636363633"/>
    <x v="16"/>
    <x v="2"/>
  </r>
  <r>
    <x v="78"/>
    <x v="157"/>
    <n v="15.340909090909092"/>
    <x v="16"/>
    <x v="2"/>
  </r>
  <r>
    <x v="78"/>
    <x v="158"/>
    <n v="5.6818181818181817"/>
    <x v="16"/>
    <x v="2"/>
  </r>
  <r>
    <x v="78"/>
    <x v="159"/>
    <n v="0.56818181818181823"/>
    <x v="16"/>
    <x v="2"/>
  </r>
  <r>
    <x v="78"/>
    <x v="160"/>
    <n v="2.2727272727272729"/>
    <x v="16"/>
    <x v="2"/>
  </r>
  <r>
    <x v="78"/>
    <x v="161"/>
    <n v="1.7045454545454546"/>
    <x v="16"/>
    <x v="2"/>
  </r>
  <r>
    <x v="78"/>
    <x v="162"/>
    <n v="3.4090909090909092"/>
    <x v="16"/>
    <x v="2"/>
  </r>
  <r>
    <x v="78"/>
    <x v="163"/>
    <n v="11.931818181818182"/>
    <x v="16"/>
    <x v="2"/>
  </r>
  <r>
    <x v="78"/>
    <x v="164"/>
    <n v="0"/>
    <x v="16"/>
    <x v="2"/>
  </r>
  <r>
    <x v="78"/>
    <x v="165"/>
    <n v="6.8181818181818183"/>
    <x v="16"/>
    <x v="2"/>
  </r>
  <r>
    <x v="78"/>
    <x v="166"/>
    <n v="0.56818181818181823"/>
    <x v="16"/>
    <x v="2"/>
  </r>
  <r>
    <x v="78"/>
    <x v="4"/>
    <n v="0.56818181818181823"/>
    <x v="16"/>
    <x v="2"/>
  </r>
  <r>
    <x v="79"/>
    <x v="167"/>
    <n v="51.704545454545453"/>
    <x v="16"/>
    <x v="2"/>
  </r>
  <r>
    <x v="79"/>
    <x v="168"/>
    <n v="14.204545454545455"/>
    <x v="16"/>
    <x v="2"/>
  </r>
  <r>
    <x v="79"/>
    <x v="169"/>
    <n v="11.363636363636363"/>
    <x v="16"/>
    <x v="2"/>
  </r>
  <r>
    <x v="79"/>
    <x v="170"/>
    <n v="0.56818181818181823"/>
    <x v="16"/>
    <x v="2"/>
  </r>
  <r>
    <x v="79"/>
    <x v="171"/>
    <n v="19.318181818181817"/>
    <x v="16"/>
    <x v="2"/>
  </r>
  <r>
    <x v="79"/>
    <x v="172"/>
    <n v="0"/>
    <x v="16"/>
    <x v="2"/>
  </r>
  <r>
    <x v="79"/>
    <x v="4"/>
    <n v="2.8409090909090908"/>
    <x v="16"/>
    <x v="2"/>
  </r>
  <r>
    <x v="80"/>
    <x v="173"/>
    <n v="21.022727272727273"/>
    <x v="16"/>
    <x v="2"/>
  </r>
  <r>
    <x v="80"/>
    <x v="174"/>
    <n v="78.977272727272734"/>
    <x v="16"/>
    <x v="2"/>
  </r>
  <r>
    <x v="80"/>
    <x v="175"/>
    <n v="22.15909090909091"/>
    <x v="16"/>
    <x v="2"/>
  </r>
  <r>
    <x v="80"/>
    <x v="176"/>
    <n v="7.3863636363636367"/>
    <x v="16"/>
    <x v="2"/>
  </r>
  <r>
    <x v="80"/>
    <x v="177"/>
    <n v="27.84090909090909"/>
    <x v="16"/>
    <x v="2"/>
  </r>
  <r>
    <x v="80"/>
    <x v="178"/>
    <n v="7.3863636363636367"/>
    <x v="16"/>
    <x v="2"/>
  </r>
  <r>
    <x v="80"/>
    <x v="179"/>
    <n v="14.204545454545455"/>
    <x v="16"/>
    <x v="2"/>
  </r>
  <r>
    <x v="80"/>
    <x v="180"/>
    <n v="85.795454545454547"/>
    <x v="16"/>
    <x v="2"/>
  </r>
  <r>
    <x v="80"/>
    <x v="181"/>
    <n v="14.204545454545455"/>
    <x v="16"/>
    <x v="2"/>
  </r>
  <r>
    <x v="80"/>
    <x v="182"/>
    <n v="97.159090909090907"/>
    <x v="16"/>
    <x v="2"/>
  </r>
  <r>
    <x v="80"/>
    <x v="183"/>
    <n v="2.8409090909090908"/>
    <x v="16"/>
    <x v="2"/>
  </r>
  <r>
    <x v="80"/>
    <x v="184"/>
    <n v="99.431818181818187"/>
    <x v="16"/>
    <x v="2"/>
  </r>
  <r>
    <x v="80"/>
    <x v="185"/>
    <n v="0.56818181818181823"/>
    <x v="16"/>
    <x v="2"/>
  </r>
  <r>
    <x v="81"/>
    <x v="186"/>
    <n v="98.86363636363636"/>
    <x v="16"/>
    <x v="2"/>
  </r>
  <r>
    <x v="81"/>
    <x v="187"/>
    <n v="1.1363636363636365"/>
    <x v="16"/>
    <x v="2"/>
  </r>
  <r>
    <x v="77"/>
    <x v="152"/>
    <n v="16.769720816938356"/>
    <x v="0"/>
    <x v="3"/>
  </r>
  <r>
    <x v="77"/>
    <x v="153"/>
    <n v="55.012179126850292"/>
    <x v="0"/>
    <x v="3"/>
  </r>
  <r>
    <x v="77"/>
    <x v="154"/>
    <n v="24.714258946973956"/>
    <x v="0"/>
    <x v="3"/>
  </r>
  <r>
    <x v="77"/>
    <x v="155"/>
    <n v="1.0118043844856661"/>
    <x v="0"/>
    <x v="3"/>
  </r>
  <r>
    <x v="77"/>
    <x v="4"/>
    <n v="2.492036724751733"/>
    <x v="0"/>
    <x v="3"/>
  </r>
  <r>
    <x v="78"/>
    <x v="156"/>
    <n v="46.074573730560239"/>
    <x v="0"/>
    <x v="3"/>
  </r>
  <r>
    <x v="78"/>
    <x v="157"/>
    <n v="27.599775154581227"/>
    <x v="0"/>
    <x v="3"/>
  </r>
  <r>
    <x v="78"/>
    <x v="158"/>
    <n v="5.4525014052838676"/>
    <x v="0"/>
    <x v="3"/>
  </r>
  <r>
    <x v="78"/>
    <x v="159"/>
    <n v="0.13115982761851228"/>
    <x v="0"/>
    <x v="3"/>
  </r>
  <r>
    <x v="78"/>
    <x v="160"/>
    <n v="2.5107738429829491"/>
    <x v="0"/>
    <x v="3"/>
  </r>
  <r>
    <x v="78"/>
    <x v="161"/>
    <n v="0.44969083754918493"/>
    <x v="0"/>
    <x v="3"/>
  </r>
  <r>
    <x v="78"/>
    <x v="162"/>
    <n v="6.7078883267753415"/>
    <x v="0"/>
    <x v="3"/>
  </r>
  <r>
    <x v="78"/>
    <x v="163"/>
    <n v="5.5461869964399479"/>
    <x v="0"/>
    <x v="3"/>
  </r>
  <r>
    <x v="78"/>
    <x v="164"/>
    <n v="1.0118043844856661"/>
    <x v="0"/>
    <x v="3"/>
  </r>
  <r>
    <x v="78"/>
    <x v="165"/>
    <n v="2.9229904440697019"/>
    <x v="0"/>
    <x v="3"/>
  </r>
  <r>
    <x v="78"/>
    <x v="166"/>
    <n v="1.0492786209480982"/>
    <x v="0"/>
    <x v="3"/>
  </r>
  <r>
    <x v="78"/>
    <x v="4"/>
    <n v="0.54337642870526515"/>
    <x v="0"/>
    <x v="3"/>
  </r>
  <r>
    <x v="79"/>
    <x v="167"/>
    <n v="42.926737867715943"/>
    <x v="0"/>
    <x v="3"/>
  </r>
  <r>
    <x v="79"/>
    <x v="168"/>
    <n v="24.789207419898819"/>
    <x v="0"/>
    <x v="3"/>
  </r>
  <r>
    <x v="79"/>
    <x v="169"/>
    <n v="7.6634813565673596"/>
    <x v="0"/>
    <x v="3"/>
  </r>
  <r>
    <x v="79"/>
    <x v="170"/>
    <n v="0.82443320217350569"/>
    <x v="0"/>
    <x v="3"/>
  </r>
  <r>
    <x v="79"/>
    <x v="171"/>
    <n v="19.168071950534006"/>
    <x v="0"/>
    <x v="3"/>
  </r>
  <r>
    <x v="79"/>
    <x v="172"/>
    <n v="0.99306726625445008"/>
    <x v="0"/>
    <x v="3"/>
  </r>
  <r>
    <x v="79"/>
    <x v="4"/>
    <n v="3.6350009368559117"/>
    <x v="0"/>
    <x v="3"/>
  </r>
  <r>
    <x v="80"/>
    <x v="173"/>
    <n v="16.750983698707138"/>
    <x v="0"/>
    <x v="3"/>
  </r>
  <r>
    <x v="80"/>
    <x v="174"/>
    <n v="83.249016301292855"/>
    <x v="0"/>
    <x v="3"/>
  </r>
  <r>
    <x v="80"/>
    <x v="175"/>
    <n v="27.655986509274875"/>
    <x v="0"/>
    <x v="3"/>
  </r>
  <r>
    <x v="80"/>
    <x v="176"/>
    <n v="6.2769346074573731"/>
    <x v="0"/>
    <x v="3"/>
  </r>
  <r>
    <x v="80"/>
    <x v="177"/>
    <n v="30.129286115795392"/>
    <x v="0"/>
    <x v="3"/>
  </r>
  <r>
    <x v="80"/>
    <x v="178"/>
    <n v="7.1201049278620951"/>
    <x v="0"/>
    <x v="3"/>
  </r>
  <r>
    <x v="80"/>
    <x v="179"/>
    <n v="12.066704140903129"/>
    <x v="0"/>
    <x v="3"/>
  </r>
  <r>
    <x v="80"/>
    <x v="180"/>
    <n v="89.207419898819566"/>
    <x v="0"/>
    <x v="3"/>
  </r>
  <r>
    <x v="80"/>
    <x v="181"/>
    <n v="10.792580101180439"/>
    <x v="0"/>
    <x v="3"/>
  </r>
  <r>
    <x v="80"/>
    <x v="182"/>
    <n v="99.063144088439202"/>
    <x v="0"/>
    <x v="3"/>
  </r>
  <r>
    <x v="80"/>
    <x v="183"/>
    <n v="0.93685591156080195"/>
    <x v="0"/>
    <x v="3"/>
  </r>
  <r>
    <x v="80"/>
    <x v="184"/>
    <n v="99.269252388982579"/>
    <x v="0"/>
    <x v="3"/>
  </r>
  <r>
    <x v="80"/>
    <x v="185"/>
    <n v="0.73074761101742547"/>
    <x v="0"/>
    <x v="3"/>
  </r>
  <r>
    <x v="81"/>
    <x v="186"/>
    <n v="99.700206108300549"/>
    <x v="0"/>
    <x v="3"/>
  </r>
  <r>
    <x v="81"/>
    <x v="187"/>
    <n v="0.29979389169945664"/>
    <x v="0"/>
    <x v="3"/>
  </r>
  <r>
    <x v="77"/>
    <x v="152"/>
    <n v="15.114235500878735"/>
    <x v="1"/>
    <x v="3"/>
  </r>
  <r>
    <x v="77"/>
    <x v="153"/>
    <n v="56.326889279437609"/>
    <x v="1"/>
    <x v="3"/>
  </r>
  <r>
    <x v="77"/>
    <x v="154"/>
    <n v="22.847100175746924"/>
    <x v="1"/>
    <x v="3"/>
  </r>
  <r>
    <x v="77"/>
    <x v="155"/>
    <n v="2.4604569420035149"/>
    <x v="1"/>
    <x v="3"/>
  </r>
  <r>
    <x v="77"/>
    <x v="4"/>
    <n v="3.251318101933216"/>
    <x v="1"/>
    <x v="3"/>
  </r>
  <r>
    <x v="78"/>
    <x v="156"/>
    <n v="66.783831282952548"/>
    <x v="1"/>
    <x v="3"/>
  </r>
  <r>
    <x v="78"/>
    <x v="157"/>
    <n v="12.478031634446397"/>
    <x v="1"/>
    <x v="3"/>
  </r>
  <r>
    <x v="78"/>
    <x v="158"/>
    <n v="6.3268892794376095"/>
    <x v="1"/>
    <x v="3"/>
  </r>
  <r>
    <x v="78"/>
    <x v="159"/>
    <n v="0"/>
    <x v="1"/>
    <x v="3"/>
  </r>
  <r>
    <x v="78"/>
    <x v="160"/>
    <n v="2.4604569420035149"/>
    <x v="1"/>
    <x v="3"/>
  </r>
  <r>
    <x v="78"/>
    <x v="161"/>
    <n v="0.87873462214411246"/>
    <x v="1"/>
    <x v="3"/>
  </r>
  <r>
    <x v="78"/>
    <x v="162"/>
    <n v="1.3181019332161688"/>
    <x v="1"/>
    <x v="3"/>
  </r>
  <r>
    <x v="78"/>
    <x v="163"/>
    <n v="7.9086115992970125"/>
    <x v="1"/>
    <x v="3"/>
  </r>
  <r>
    <x v="78"/>
    <x v="164"/>
    <n v="0"/>
    <x v="1"/>
    <x v="3"/>
  </r>
  <r>
    <x v="78"/>
    <x v="165"/>
    <n v="0.43936731107205623"/>
    <x v="1"/>
    <x v="3"/>
  </r>
  <r>
    <x v="78"/>
    <x v="166"/>
    <n v="0.79086115992970119"/>
    <x v="1"/>
    <x v="3"/>
  </r>
  <r>
    <x v="78"/>
    <x v="4"/>
    <n v="0.61511423550087874"/>
    <x v="1"/>
    <x v="3"/>
  </r>
  <r>
    <x v="79"/>
    <x v="167"/>
    <n v="65.905096660808439"/>
    <x v="1"/>
    <x v="3"/>
  </r>
  <r>
    <x v="79"/>
    <x v="168"/>
    <n v="14.235500878734623"/>
    <x v="1"/>
    <x v="3"/>
  </r>
  <r>
    <x v="79"/>
    <x v="169"/>
    <n v="3.0755711775043935"/>
    <x v="1"/>
    <x v="3"/>
  </r>
  <r>
    <x v="79"/>
    <x v="170"/>
    <n v="0.96660808435852374"/>
    <x v="1"/>
    <x v="3"/>
  </r>
  <r>
    <x v="79"/>
    <x v="171"/>
    <n v="12.214411247803163"/>
    <x v="1"/>
    <x v="3"/>
  </r>
  <r>
    <x v="79"/>
    <x v="172"/>
    <n v="1.0544815465729349"/>
    <x v="1"/>
    <x v="3"/>
  </r>
  <r>
    <x v="79"/>
    <x v="4"/>
    <n v="2.5483304042179262"/>
    <x v="1"/>
    <x v="3"/>
  </r>
  <r>
    <x v="80"/>
    <x v="173"/>
    <n v="15.553602811950791"/>
    <x v="1"/>
    <x v="3"/>
  </r>
  <r>
    <x v="80"/>
    <x v="174"/>
    <n v="84.446397188049204"/>
    <x v="1"/>
    <x v="3"/>
  </r>
  <r>
    <x v="80"/>
    <x v="175"/>
    <n v="10.369068541300527"/>
    <x v="1"/>
    <x v="3"/>
  </r>
  <r>
    <x v="80"/>
    <x v="176"/>
    <n v="4.7451669595782073"/>
    <x v="1"/>
    <x v="3"/>
  </r>
  <r>
    <x v="80"/>
    <x v="177"/>
    <n v="40.77328646748682"/>
    <x v="1"/>
    <x v="3"/>
  </r>
  <r>
    <x v="80"/>
    <x v="178"/>
    <n v="11.511423550087873"/>
    <x v="1"/>
    <x v="3"/>
  </r>
  <r>
    <x v="80"/>
    <x v="179"/>
    <n v="17.047451669595784"/>
    <x v="1"/>
    <x v="3"/>
  </r>
  <r>
    <x v="80"/>
    <x v="180"/>
    <n v="86.028119507908613"/>
    <x v="1"/>
    <x v="3"/>
  </r>
  <r>
    <x v="80"/>
    <x v="181"/>
    <n v="13.971880492091389"/>
    <x v="1"/>
    <x v="3"/>
  </r>
  <r>
    <x v="80"/>
    <x v="182"/>
    <n v="98.330404217926187"/>
    <x v="1"/>
    <x v="3"/>
  </r>
  <r>
    <x v="80"/>
    <x v="183"/>
    <n v="1.6695957820738137"/>
    <x v="1"/>
    <x v="3"/>
  </r>
  <r>
    <x v="80"/>
    <x v="184"/>
    <n v="98.594024604569427"/>
    <x v="1"/>
    <x v="3"/>
  </r>
  <r>
    <x v="80"/>
    <x v="185"/>
    <n v="1.40597539543058"/>
    <x v="1"/>
    <x v="3"/>
  </r>
  <r>
    <x v="81"/>
    <x v="186"/>
    <n v="100"/>
    <x v="1"/>
    <x v="3"/>
  </r>
  <r>
    <x v="81"/>
    <x v="187"/>
    <n v="0"/>
    <x v="1"/>
    <x v="3"/>
  </r>
  <r>
    <x v="77"/>
    <x v="152"/>
    <n v="23.89937106918239"/>
    <x v="2"/>
    <x v="3"/>
  </r>
  <r>
    <x v="77"/>
    <x v="153"/>
    <n v="37.840670859538783"/>
    <x v="2"/>
    <x v="3"/>
  </r>
  <r>
    <x v="77"/>
    <x v="154"/>
    <n v="36.582809224318659"/>
    <x v="2"/>
    <x v="3"/>
  </r>
  <r>
    <x v="77"/>
    <x v="155"/>
    <n v="0.26205450733752622"/>
    <x v="2"/>
    <x v="3"/>
  </r>
  <r>
    <x v="77"/>
    <x v="4"/>
    <n v="1.4150943396226414"/>
    <x v="2"/>
    <x v="3"/>
  </r>
  <r>
    <x v="78"/>
    <x v="156"/>
    <n v="24.266247379454928"/>
    <x v="2"/>
    <x v="3"/>
  </r>
  <r>
    <x v="78"/>
    <x v="157"/>
    <n v="34.748427672955977"/>
    <x v="2"/>
    <x v="3"/>
  </r>
  <r>
    <x v="78"/>
    <x v="158"/>
    <n v="7.0230607966457024"/>
    <x v="2"/>
    <x v="3"/>
  </r>
  <r>
    <x v="78"/>
    <x v="159"/>
    <n v="0.26205450733752622"/>
    <x v="2"/>
    <x v="3"/>
  </r>
  <r>
    <x v="78"/>
    <x v="160"/>
    <n v="2.9350104821802936"/>
    <x v="2"/>
    <x v="3"/>
  </r>
  <r>
    <x v="78"/>
    <x v="161"/>
    <n v="0.10482180293501048"/>
    <x v="2"/>
    <x v="3"/>
  </r>
  <r>
    <x v="78"/>
    <x v="162"/>
    <n v="13.888888888888889"/>
    <x v="2"/>
    <x v="3"/>
  </r>
  <r>
    <x v="78"/>
    <x v="163"/>
    <n v="5.9224318658280923"/>
    <x v="2"/>
    <x v="3"/>
  </r>
  <r>
    <x v="78"/>
    <x v="164"/>
    <n v="2.0964360587002098"/>
    <x v="2"/>
    <x v="3"/>
  </r>
  <r>
    <x v="78"/>
    <x v="165"/>
    <n v="6.1844863731656181"/>
    <x v="2"/>
    <x v="3"/>
  </r>
  <r>
    <x v="78"/>
    <x v="166"/>
    <n v="2.2012578616352201"/>
    <x v="2"/>
    <x v="3"/>
  </r>
  <r>
    <x v="78"/>
    <x v="4"/>
    <n v="0.3668763102725367"/>
    <x v="2"/>
    <x v="3"/>
  </r>
  <r>
    <x v="79"/>
    <x v="167"/>
    <n v="20.335429769392032"/>
    <x v="2"/>
    <x v="3"/>
  </r>
  <r>
    <x v="79"/>
    <x v="168"/>
    <n v="26.677148846960169"/>
    <x v="2"/>
    <x v="3"/>
  </r>
  <r>
    <x v="79"/>
    <x v="169"/>
    <n v="11.425576519916143"/>
    <x v="2"/>
    <x v="3"/>
  </r>
  <r>
    <x v="79"/>
    <x v="170"/>
    <n v="0.7337526205450734"/>
    <x v="2"/>
    <x v="3"/>
  </r>
  <r>
    <x v="79"/>
    <x v="171"/>
    <n v="34.433962264150942"/>
    <x v="2"/>
    <x v="3"/>
  </r>
  <r>
    <x v="79"/>
    <x v="172"/>
    <n v="1.6771488469601676"/>
    <x v="2"/>
    <x v="3"/>
  </r>
  <r>
    <x v="79"/>
    <x v="4"/>
    <n v="4.716981132075472"/>
    <x v="2"/>
    <x v="3"/>
  </r>
  <r>
    <x v="80"/>
    <x v="173"/>
    <n v="24.318658280922431"/>
    <x v="2"/>
    <x v="3"/>
  </r>
  <r>
    <x v="80"/>
    <x v="174"/>
    <n v="75.681341719077565"/>
    <x v="2"/>
    <x v="3"/>
  </r>
  <r>
    <x v="80"/>
    <x v="175"/>
    <n v="36.79245283018868"/>
    <x v="2"/>
    <x v="3"/>
  </r>
  <r>
    <x v="80"/>
    <x v="176"/>
    <n v="4.350104821802935"/>
    <x v="2"/>
    <x v="3"/>
  </r>
  <r>
    <x v="80"/>
    <x v="177"/>
    <n v="23.113207547169811"/>
    <x v="2"/>
    <x v="3"/>
  </r>
  <r>
    <x v="80"/>
    <x v="178"/>
    <n v="2.0964360587002098"/>
    <x v="2"/>
    <x v="3"/>
  </r>
  <r>
    <x v="80"/>
    <x v="179"/>
    <n v="9.3291404612159337"/>
    <x v="2"/>
    <x v="3"/>
  </r>
  <r>
    <x v="80"/>
    <x v="180"/>
    <n v="91.299790356394126"/>
    <x v="2"/>
    <x v="3"/>
  </r>
  <r>
    <x v="80"/>
    <x v="181"/>
    <n v="8.70020964360587"/>
    <x v="2"/>
    <x v="3"/>
  </r>
  <r>
    <x v="80"/>
    <x v="182"/>
    <n v="99.685534591194966"/>
    <x v="2"/>
    <x v="3"/>
  </r>
  <r>
    <x v="80"/>
    <x v="183"/>
    <n v="0.31446540880503143"/>
    <x v="2"/>
    <x v="3"/>
  </r>
  <r>
    <x v="80"/>
    <x v="184"/>
    <n v="99.737945492662476"/>
    <x v="2"/>
    <x v="3"/>
  </r>
  <r>
    <x v="80"/>
    <x v="185"/>
    <n v="0.26205450733752622"/>
    <x v="2"/>
    <x v="3"/>
  </r>
  <r>
    <x v="81"/>
    <x v="186"/>
    <n v="99.633123689727469"/>
    <x v="2"/>
    <x v="3"/>
  </r>
  <r>
    <x v="81"/>
    <x v="187"/>
    <n v="0.3668763102725367"/>
    <x v="2"/>
    <x v="3"/>
  </r>
  <r>
    <x v="77"/>
    <x v="152"/>
    <n v="8.9333333333333336"/>
    <x v="3"/>
    <x v="3"/>
  </r>
  <r>
    <x v="77"/>
    <x v="153"/>
    <n v="70.8"/>
    <x v="3"/>
    <x v="3"/>
  </r>
  <r>
    <x v="77"/>
    <x v="154"/>
    <n v="16.666666666666668"/>
    <x v="3"/>
    <x v="3"/>
  </r>
  <r>
    <x v="77"/>
    <x v="155"/>
    <n v="0.26666666666666666"/>
    <x v="3"/>
    <x v="3"/>
  </r>
  <r>
    <x v="77"/>
    <x v="4"/>
    <n v="3.3333333333333335"/>
    <x v="3"/>
    <x v="3"/>
  </r>
  <r>
    <x v="78"/>
    <x v="156"/>
    <n v="63.866666666666667"/>
    <x v="3"/>
    <x v="3"/>
  </r>
  <r>
    <x v="78"/>
    <x v="157"/>
    <n v="20.933333333333334"/>
    <x v="3"/>
    <x v="3"/>
  </r>
  <r>
    <x v="78"/>
    <x v="158"/>
    <n v="2.5333333333333332"/>
    <x v="3"/>
    <x v="3"/>
  </r>
  <r>
    <x v="78"/>
    <x v="159"/>
    <n v="0.13333333333333333"/>
    <x v="3"/>
    <x v="3"/>
  </r>
  <r>
    <x v="78"/>
    <x v="160"/>
    <n v="4.4000000000000004"/>
    <x v="3"/>
    <x v="3"/>
  </r>
  <r>
    <x v="78"/>
    <x v="161"/>
    <n v="0.53333333333333333"/>
    <x v="3"/>
    <x v="3"/>
  </r>
  <r>
    <x v="78"/>
    <x v="162"/>
    <n v="2.1333333333333333"/>
    <x v="3"/>
    <x v="3"/>
  </r>
  <r>
    <x v="78"/>
    <x v="163"/>
    <n v="4.1333333333333337"/>
    <x v="3"/>
    <x v="3"/>
  </r>
  <r>
    <x v="78"/>
    <x v="164"/>
    <n v="0.4"/>
    <x v="3"/>
    <x v="3"/>
  </r>
  <r>
    <x v="78"/>
    <x v="165"/>
    <n v="0.4"/>
    <x v="3"/>
    <x v="3"/>
  </r>
  <r>
    <x v="78"/>
    <x v="166"/>
    <n v="0"/>
    <x v="3"/>
    <x v="3"/>
  </r>
  <r>
    <x v="78"/>
    <x v="4"/>
    <n v="0.53333333333333333"/>
    <x v="3"/>
    <x v="3"/>
  </r>
  <r>
    <x v="79"/>
    <x v="167"/>
    <n v="62"/>
    <x v="3"/>
    <x v="3"/>
  </r>
  <r>
    <x v="79"/>
    <x v="168"/>
    <n v="18.666666666666668"/>
    <x v="3"/>
    <x v="3"/>
  </r>
  <r>
    <x v="79"/>
    <x v="169"/>
    <n v="4.2666666666666666"/>
    <x v="3"/>
    <x v="3"/>
  </r>
  <r>
    <x v="79"/>
    <x v="170"/>
    <n v="0.93333333333333335"/>
    <x v="3"/>
    <x v="3"/>
  </r>
  <r>
    <x v="79"/>
    <x v="171"/>
    <n v="10.266666666666667"/>
    <x v="3"/>
    <x v="3"/>
  </r>
  <r>
    <x v="79"/>
    <x v="172"/>
    <n v="0.66666666666666663"/>
    <x v="3"/>
    <x v="3"/>
  </r>
  <r>
    <x v="79"/>
    <x v="4"/>
    <n v="3.2"/>
    <x v="3"/>
    <x v="3"/>
  </r>
  <r>
    <x v="80"/>
    <x v="173"/>
    <n v="10.266666666666667"/>
    <x v="3"/>
    <x v="3"/>
  </r>
  <r>
    <x v="80"/>
    <x v="174"/>
    <n v="89.733333333333334"/>
    <x v="3"/>
    <x v="3"/>
  </r>
  <r>
    <x v="80"/>
    <x v="175"/>
    <n v="12.133333333333333"/>
    <x v="3"/>
    <x v="3"/>
  </r>
  <r>
    <x v="80"/>
    <x v="176"/>
    <n v="5.2"/>
    <x v="3"/>
    <x v="3"/>
  </r>
  <r>
    <x v="80"/>
    <x v="177"/>
    <n v="50.266666666666666"/>
    <x v="3"/>
    <x v="3"/>
  </r>
  <r>
    <x v="80"/>
    <x v="178"/>
    <n v="8"/>
    <x v="3"/>
    <x v="3"/>
  </r>
  <r>
    <x v="80"/>
    <x v="179"/>
    <n v="14.133333333333333"/>
    <x v="3"/>
    <x v="3"/>
  </r>
  <r>
    <x v="80"/>
    <x v="180"/>
    <n v="83.2"/>
    <x v="3"/>
    <x v="3"/>
  </r>
  <r>
    <x v="80"/>
    <x v="181"/>
    <n v="16.8"/>
    <x v="3"/>
    <x v="3"/>
  </r>
  <r>
    <x v="80"/>
    <x v="182"/>
    <n v="99.333333333333329"/>
    <x v="3"/>
    <x v="3"/>
  </r>
  <r>
    <x v="80"/>
    <x v="183"/>
    <n v="0.66666666666666663"/>
    <x v="3"/>
    <x v="3"/>
  </r>
  <r>
    <x v="80"/>
    <x v="184"/>
    <n v="99.466666666666669"/>
    <x v="3"/>
    <x v="3"/>
  </r>
  <r>
    <x v="80"/>
    <x v="185"/>
    <n v="0.53333333333333333"/>
    <x v="3"/>
    <x v="3"/>
  </r>
  <r>
    <x v="81"/>
    <x v="186"/>
    <n v="98.8"/>
    <x v="3"/>
    <x v="3"/>
  </r>
  <r>
    <x v="81"/>
    <x v="187"/>
    <n v="1.2"/>
    <x v="3"/>
    <x v="3"/>
  </r>
  <r>
    <x v="77"/>
    <x v="152"/>
    <n v="6.5878378378378377"/>
    <x v="4"/>
    <x v="3"/>
  </r>
  <r>
    <x v="77"/>
    <x v="153"/>
    <n v="78.71621621621621"/>
    <x v="4"/>
    <x v="3"/>
  </r>
  <r>
    <x v="77"/>
    <x v="154"/>
    <n v="12.668918918918919"/>
    <x v="4"/>
    <x v="3"/>
  </r>
  <r>
    <x v="77"/>
    <x v="155"/>
    <n v="0.84459459459459463"/>
    <x v="4"/>
    <x v="3"/>
  </r>
  <r>
    <x v="77"/>
    <x v="4"/>
    <n v="1.1824324324324325"/>
    <x v="4"/>
    <x v="3"/>
  </r>
  <r>
    <x v="78"/>
    <x v="156"/>
    <n v="32.770270270270274"/>
    <x v="4"/>
    <x v="3"/>
  </r>
  <r>
    <x v="78"/>
    <x v="157"/>
    <n v="58.108108108108105"/>
    <x v="4"/>
    <x v="3"/>
  </r>
  <r>
    <x v="78"/>
    <x v="158"/>
    <n v="2.0270270270270272"/>
    <x v="4"/>
    <x v="3"/>
  </r>
  <r>
    <x v="78"/>
    <x v="159"/>
    <n v="0"/>
    <x v="4"/>
    <x v="3"/>
  </r>
  <r>
    <x v="78"/>
    <x v="160"/>
    <n v="0.5067567567567568"/>
    <x v="4"/>
    <x v="3"/>
  </r>
  <r>
    <x v="78"/>
    <x v="161"/>
    <n v="0.33783783783783783"/>
    <x v="4"/>
    <x v="3"/>
  </r>
  <r>
    <x v="78"/>
    <x v="162"/>
    <n v="2.3648648648648649"/>
    <x v="4"/>
    <x v="3"/>
  </r>
  <r>
    <x v="78"/>
    <x v="163"/>
    <n v="1.6891891891891893"/>
    <x v="4"/>
    <x v="3"/>
  </r>
  <r>
    <x v="78"/>
    <x v="164"/>
    <n v="0.16891891891891891"/>
    <x v="4"/>
    <x v="3"/>
  </r>
  <r>
    <x v="78"/>
    <x v="165"/>
    <n v="1.3513513513513513"/>
    <x v="4"/>
    <x v="3"/>
  </r>
  <r>
    <x v="78"/>
    <x v="166"/>
    <n v="0"/>
    <x v="4"/>
    <x v="3"/>
  </r>
  <r>
    <x v="78"/>
    <x v="4"/>
    <n v="0.67567567567567566"/>
    <x v="4"/>
    <x v="3"/>
  </r>
  <r>
    <x v="79"/>
    <x v="167"/>
    <n v="22.297297297297298"/>
    <x v="4"/>
    <x v="3"/>
  </r>
  <r>
    <x v="79"/>
    <x v="168"/>
    <n v="56.587837837837839"/>
    <x v="4"/>
    <x v="3"/>
  </r>
  <r>
    <x v="79"/>
    <x v="169"/>
    <n v="11.655405405405405"/>
    <x v="4"/>
    <x v="3"/>
  </r>
  <r>
    <x v="79"/>
    <x v="170"/>
    <n v="0.16891891891891891"/>
    <x v="4"/>
    <x v="3"/>
  </r>
  <r>
    <x v="79"/>
    <x v="171"/>
    <n v="5.0675675675675675"/>
    <x v="4"/>
    <x v="3"/>
  </r>
  <r>
    <x v="79"/>
    <x v="172"/>
    <n v="0"/>
    <x v="4"/>
    <x v="3"/>
  </r>
  <r>
    <x v="79"/>
    <x v="4"/>
    <n v="4.2229729729729728"/>
    <x v="4"/>
    <x v="3"/>
  </r>
  <r>
    <x v="80"/>
    <x v="173"/>
    <n v="5.9121621621621623"/>
    <x v="4"/>
    <x v="3"/>
  </r>
  <r>
    <x v="80"/>
    <x v="174"/>
    <n v="94.087837837837839"/>
    <x v="4"/>
    <x v="3"/>
  </r>
  <r>
    <x v="80"/>
    <x v="175"/>
    <n v="60.472972972972975"/>
    <x v="4"/>
    <x v="3"/>
  </r>
  <r>
    <x v="80"/>
    <x v="176"/>
    <n v="16.554054054054053"/>
    <x v="4"/>
    <x v="3"/>
  </r>
  <r>
    <x v="80"/>
    <x v="177"/>
    <n v="7.9391891891891895"/>
    <x v="4"/>
    <x v="3"/>
  </r>
  <r>
    <x v="80"/>
    <x v="178"/>
    <n v="3.0405405405405403"/>
    <x v="4"/>
    <x v="3"/>
  </r>
  <r>
    <x v="80"/>
    <x v="179"/>
    <n v="6.0810810810810807"/>
    <x v="4"/>
    <x v="3"/>
  </r>
  <r>
    <x v="80"/>
    <x v="180"/>
    <n v="92.736486486486484"/>
    <x v="4"/>
    <x v="3"/>
  </r>
  <r>
    <x v="80"/>
    <x v="181"/>
    <n v="7.2635135135135132"/>
    <x v="4"/>
    <x v="3"/>
  </r>
  <r>
    <x v="80"/>
    <x v="182"/>
    <n v="98.479729729729726"/>
    <x v="4"/>
    <x v="3"/>
  </r>
  <r>
    <x v="80"/>
    <x v="183"/>
    <n v="1.5202702702702702"/>
    <x v="4"/>
    <x v="3"/>
  </r>
  <r>
    <x v="80"/>
    <x v="184"/>
    <n v="99.324324324324323"/>
    <x v="4"/>
    <x v="3"/>
  </r>
  <r>
    <x v="80"/>
    <x v="185"/>
    <n v="0.67567567567567566"/>
    <x v="4"/>
    <x v="3"/>
  </r>
  <r>
    <x v="81"/>
    <x v="186"/>
    <n v="100"/>
    <x v="4"/>
    <x v="3"/>
  </r>
  <r>
    <x v="81"/>
    <x v="187"/>
    <n v="0"/>
    <x v="4"/>
    <x v="3"/>
  </r>
  <r>
    <x v="77"/>
    <x v="152"/>
    <n v="5.0314465408805029"/>
    <x v="5"/>
    <x v="3"/>
  </r>
  <r>
    <x v="77"/>
    <x v="153"/>
    <n v="81.76100628930817"/>
    <x v="5"/>
    <x v="3"/>
  </r>
  <r>
    <x v="77"/>
    <x v="154"/>
    <n v="11.949685534591195"/>
    <x v="5"/>
    <x v="3"/>
  </r>
  <r>
    <x v="77"/>
    <x v="155"/>
    <n v="1.2578616352201257"/>
    <x v="5"/>
    <x v="3"/>
  </r>
  <r>
    <x v="77"/>
    <x v="4"/>
    <n v="0"/>
    <x v="5"/>
    <x v="3"/>
  </r>
  <r>
    <x v="78"/>
    <x v="156"/>
    <n v="30.817610062893081"/>
    <x v="5"/>
    <x v="3"/>
  </r>
  <r>
    <x v="78"/>
    <x v="157"/>
    <n v="59.119496855345915"/>
    <x v="5"/>
    <x v="3"/>
  </r>
  <r>
    <x v="78"/>
    <x v="158"/>
    <n v="0"/>
    <x v="5"/>
    <x v="3"/>
  </r>
  <r>
    <x v="78"/>
    <x v="159"/>
    <n v="0"/>
    <x v="5"/>
    <x v="3"/>
  </r>
  <r>
    <x v="78"/>
    <x v="160"/>
    <n v="0.62893081761006286"/>
    <x v="5"/>
    <x v="3"/>
  </r>
  <r>
    <x v="78"/>
    <x v="161"/>
    <n v="0"/>
    <x v="5"/>
    <x v="3"/>
  </r>
  <r>
    <x v="78"/>
    <x v="162"/>
    <n v="1.2578616352201257"/>
    <x v="5"/>
    <x v="3"/>
  </r>
  <r>
    <x v="78"/>
    <x v="163"/>
    <n v="3.7735849056603774"/>
    <x v="5"/>
    <x v="3"/>
  </r>
  <r>
    <x v="78"/>
    <x v="164"/>
    <n v="0"/>
    <x v="5"/>
    <x v="3"/>
  </r>
  <r>
    <x v="78"/>
    <x v="165"/>
    <n v="3.7735849056603774"/>
    <x v="5"/>
    <x v="3"/>
  </r>
  <r>
    <x v="78"/>
    <x v="166"/>
    <n v="0"/>
    <x v="5"/>
    <x v="3"/>
  </r>
  <r>
    <x v="78"/>
    <x v="4"/>
    <n v="0.62893081761006286"/>
    <x v="5"/>
    <x v="3"/>
  </r>
  <r>
    <x v="79"/>
    <x v="167"/>
    <n v="18.867924528301888"/>
    <x v="5"/>
    <x v="3"/>
  </r>
  <r>
    <x v="79"/>
    <x v="168"/>
    <n v="57.232704402515722"/>
    <x v="5"/>
    <x v="3"/>
  </r>
  <r>
    <x v="79"/>
    <x v="169"/>
    <n v="17.610062893081761"/>
    <x v="5"/>
    <x v="3"/>
  </r>
  <r>
    <x v="79"/>
    <x v="170"/>
    <n v="0.62893081761006286"/>
    <x v="5"/>
    <x v="3"/>
  </r>
  <r>
    <x v="79"/>
    <x v="171"/>
    <n v="0.62893081761006286"/>
    <x v="5"/>
    <x v="3"/>
  </r>
  <r>
    <x v="79"/>
    <x v="172"/>
    <n v="0"/>
    <x v="5"/>
    <x v="3"/>
  </r>
  <r>
    <x v="79"/>
    <x v="4"/>
    <n v="5.0314465408805029"/>
    <x v="5"/>
    <x v="3"/>
  </r>
  <r>
    <x v="80"/>
    <x v="173"/>
    <n v="6.2893081761006293"/>
    <x v="5"/>
    <x v="3"/>
  </r>
  <r>
    <x v="80"/>
    <x v="174"/>
    <n v="93.710691823899367"/>
    <x v="5"/>
    <x v="3"/>
  </r>
  <r>
    <x v="80"/>
    <x v="175"/>
    <n v="61.635220125786162"/>
    <x v="5"/>
    <x v="3"/>
  </r>
  <r>
    <x v="80"/>
    <x v="176"/>
    <n v="20.125786163522012"/>
    <x v="5"/>
    <x v="3"/>
  </r>
  <r>
    <x v="80"/>
    <x v="177"/>
    <n v="7.5471698113207548"/>
    <x v="5"/>
    <x v="3"/>
  </r>
  <r>
    <x v="80"/>
    <x v="178"/>
    <n v="1.8867924528301887"/>
    <x v="5"/>
    <x v="3"/>
  </r>
  <r>
    <x v="80"/>
    <x v="179"/>
    <n v="2.5157232704402515"/>
    <x v="5"/>
    <x v="3"/>
  </r>
  <r>
    <x v="80"/>
    <x v="180"/>
    <n v="94.339622641509436"/>
    <x v="5"/>
    <x v="3"/>
  </r>
  <r>
    <x v="80"/>
    <x v="181"/>
    <n v="5.6603773584905657"/>
    <x v="5"/>
    <x v="3"/>
  </r>
  <r>
    <x v="80"/>
    <x v="182"/>
    <n v="98.742138364779876"/>
    <x v="5"/>
    <x v="3"/>
  </r>
  <r>
    <x v="80"/>
    <x v="183"/>
    <n v="1.2578616352201257"/>
    <x v="5"/>
    <x v="3"/>
  </r>
  <r>
    <x v="80"/>
    <x v="184"/>
    <n v="100"/>
    <x v="5"/>
    <x v="3"/>
  </r>
  <r>
    <x v="80"/>
    <x v="185"/>
    <n v="0"/>
    <x v="5"/>
    <x v="3"/>
  </r>
  <r>
    <x v="81"/>
    <x v="186"/>
    <n v="100"/>
    <x v="5"/>
    <x v="3"/>
  </r>
  <r>
    <x v="81"/>
    <x v="187"/>
    <n v="0"/>
    <x v="5"/>
    <x v="3"/>
  </r>
  <r>
    <x v="77"/>
    <x v="152"/>
    <n v="14.814814814814815"/>
    <x v="6"/>
    <x v="3"/>
  </r>
  <r>
    <x v="77"/>
    <x v="153"/>
    <n v="68.518518518518519"/>
    <x v="6"/>
    <x v="3"/>
  </r>
  <r>
    <x v="77"/>
    <x v="154"/>
    <n v="13.888888888888889"/>
    <x v="6"/>
    <x v="3"/>
  </r>
  <r>
    <x v="77"/>
    <x v="155"/>
    <n v="0"/>
    <x v="6"/>
    <x v="3"/>
  </r>
  <r>
    <x v="77"/>
    <x v="4"/>
    <n v="2.7777777777777777"/>
    <x v="6"/>
    <x v="3"/>
  </r>
  <r>
    <x v="78"/>
    <x v="156"/>
    <n v="34.25925925925926"/>
    <x v="6"/>
    <x v="3"/>
  </r>
  <r>
    <x v="78"/>
    <x v="157"/>
    <n v="48.148148148148145"/>
    <x v="6"/>
    <x v="3"/>
  </r>
  <r>
    <x v="78"/>
    <x v="158"/>
    <n v="8.3333333333333339"/>
    <x v="6"/>
    <x v="3"/>
  </r>
  <r>
    <x v="78"/>
    <x v="159"/>
    <n v="0"/>
    <x v="6"/>
    <x v="3"/>
  </r>
  <r>
    <x v="78"/>
    <x v="160"/>
    <n v="1.8518518518518519"/>
    <x v="6"/>
    <x v="3"/>
  </r>
  <r>
    <x v="78"/>
    <x v="161"/>
    <n v="0.92592592592592593"/>
    <x v="6"/>
    <x v="3"/>
  </r>
  <r>
    <x v="78"/>
    <x v="162"/>
    <n v="4.6296296296296298"/>
    <x v="6"/>
    <x v="3"/>
  </r>
  <r>
    <x v="78"/>
    <x v="163"/>
    <n v="1.8518518518518519"/>
    <x v="6"/>
    <x v="3"/>
  </r>
  <r>
    <x v="78"/>
    <x v="164"/>
    <n v="0"/>
    <x v="6"/>
    <x v="3"/>
  </r>
  <r>
    <x v="78"/>
    <x v="165"/>
    <n v="0"/>
    <x v="6"/>
    <x v="3"/>
  </r>
  <r>
    <x v="78"/>
    <x v="166"/>
    <n v="0"/>
    <x v="6"/>
    <x v="3"/>
  </r>
  <r>
    <x v="78"/>
    <x v="4"/>
    <n v="0"/>
    <x v="6"/>
    <x v="3"/>
  </r>
  <r>
    <x v="79"/>
    <x v="167"/>
    <n v="26.851851851851851"/>
    <x v="6"/>
    <x v="3"/>
  </r>
  <r>
    <x v="79"/>
    <x v="168"/>
    <n v="47.222222222222221"/>
    <x v="6"/>
    <x v="3"/>
  </r>
  <r>
    <x v="79"/>
    <x v="169"/>
    <n v="3.7037037037037037"/>
    <x v="6"/>
    <x v="3"/>
  </r>
  <r>
    <x v="79"/>
    <x v="170"/>
    <n v="0"/>
    <x v="6"/>
    <x v="3"/>
  </r>
  <r>
    <x v="79"/>
    <x v="171"/>
    <n v="14.814814814814815"/>
    <x v="6"/>
    <x v="3"/>
  </r>
  <r>
    <x v="79"/>
    <x v="172"/>
    <n v="0"/>
    <x v="6"/>
    <x v="3"/>
  </r>
  <r>
    <x v="79"/>
    <x v="4"/>
    <n v="7.4074074074074074"/>
    <x v="6"/>
    <x v="3"/>
  </r>
  <r>
    <x v="80"/>
    <x v="173"/>
    <n v="9.2592592592592595"/>
    <x v="6"/>
    <x v="3"/>
  </r>
  <r>
    <x v="80"/>
    <x v="174"/>
    <n v="90.740740740740748"/>
    <x v="6"/>
    <x v="3"/>
  </r>
  <r>
    <x v="80"/>
    <x v="175"/>
    <n v="63.888888888888886"/>
    <x v="6"/>
    <x v="3"/>
  </r>
  <r>
    <x v="80"/>
    <x v="176"/>
    <n v="13.888888888888889"/>
    <x v="6"/>
    <x v="3"/>
  </r>
  <r>
    <x v="80"/>
    <x v="177"/>
    <n v="3.7037037037037037"/>
    <x v="6"/>
    <x v="3"/>
  </r>
  <r>
    <x v="80"/>
    <x v="178"/>
    <n v="5.5555555555555554"/>
    <x v="6"/>
    <x v="3"/>
  </r>
  <r>
    <x v="80"/>
    <x v="179"/>
    <n v="3.7037037037037037"/>
    <x v="6"/>
    <x v="3"/>
  </r>
  <r>
    <x v="80"/>
    <x v="180"/>
    <n v="90.740740740740748"/>
    <x v="6"/>
    <x v="3"/>
  </r>
  <r>
    <x v="80"/>
    <x v="181"/>
    <n v="9.2592592592592595"/>
    <x v="6"/>
    <x v="3"/>
  </r>
  <r>
    <x v="80"/>
    <x v="182"/>
    <n v="99.074074074074076"/>
    <x v="6"/>
    <x v="3"/>
  </r>
  <r>
    <x v="80"/>
    <x v="183"/>
    <n v="0.92592592592592593"/>
    <x v="6"/>
    <x v="3"/>
  </r>
  <r>
    <x v="80"/>
    <x v="184"/>
    <n v="97.222222222222229"/>
    <x v="6"/>
    <x v="3"/>
  </r>
  <r>
    <x v="80"/>
    <x v="185"/>
    <n v="2.7777777777777777"/>
    <x v="6"/>
    <x v="3"/>
  </r>
  <r>
    <x v="81"/>
    <x v="186"/>
    <n v="100"/>
    <x v="6"/>
    <x v="3"/>
  </r>
  <r>
    <x v="81"/>
    <x v="187"/>
    <n v="0"/>
    <x v="6"/>
    <x v="3"/>
  </r>
  <r>
    <x v="77"/>
    <x v="152"/>
    <n v="6.2146892655367232"/>
    <x v="7"/>
    <x v="3"/>
  </r>
  <r>
    <x v="77"/>
    <x v="153"/>
    <n v="81.920903954802256"/>
    <x v="7"/>
    <x v="3"/>
  </r>
  <r>
    <x v="77"/>
    <x v="154"/>
    <n v="9.6045197740112993"/>
    <x v="7"/>
    <x v="3"/>
  </r>
  <r>
    <x v="77"/>
    <x v="155"/>
    <n v="1.1299435028248588"/>
    <x v="7"/>
    <x v="3"/>
  </r>
  <r>
    <x v="77"/>
    <x v="4"/>
    <n v="1.1299435028248588"/>
    <x v="7"/>
    <x v="3"/>
  </r>
  <r>
    <x v="78"/>
    <x v="156"/>
    <n v="33.898305084745765"/>
    <x v="7"/>
    <x v="3"/>
  </r>
  <r>
    <x v="78"/>
    <x v="157"/>
    <n v="58.757062146892657"/>
    <x v="7"/>
    <x v="3"/>
  </r>
  <r>
    <x v="78"/>
    <x v="158"/>
    <n v="0.56497175141242939"/>
    <x v="7"/>
    <x v="3"/>
  </r>
  <r>
    <x v="78"/>
    <x v="159"/>
    <n v="0"/>
    <x v="7"/>
    <x v="3"/>
  </r>
  <r>
    <x v="78"/>
    <x v="160"/>
    <n v="0"/>
    <x v="7"/>
    <x v="3"/>
  </r>
  <r>
    <x v="78"/>
    <x v="161"/>
    <n v="0.56497175141242939"/>
    <x v="7"/>
    <x v="3"/>
  </r>
  <r>
    <x v="78"/>
    <x v="162"/>
    <n v="3.3898305084745761"/>
    <x v="7"/>
    <x v="3"/>
  </r>
  <r>
    <x v="78"/>
    <x v="163"/>
    <n v="1.1299435028248588"/>
    <x v="7"/>
    <x v="3"/>
  </r>
  <r>
    <x v="78"/>
    <x v="164"/>
    <n v="0"/>
    <x v="7"/>
    <x v="3"/>
  </r>
  <r>
    <x v="78"/>
    <x v="165"/>
    <n v="0.56497175141242939"/>
    <x v="7"/>
    <x v="3"/>
  </r>
  <r>
    <x v="78"/>
    <x v="166"/>
    <n v="0"/>
    <x v="7"/>
    <x v="3"/>
  </r>
  <r>
    <x v="78"/>
    <x v="4"/>
    <n v="1.1299435028248588"/>
    <x v="7"/>
    <x v="3"/>
  </r>
  <r>
    <x v="79"/>
    <x v="167"/>
    <n v="30.508474576271187"/>
    <x v="7"/>
    <x v="3"/>
  </r>
  <r>
    <x v="79"/>
    <x v="168"/>
    <n v="55.932203389830505"/>
    <x v="7"/>
    <x v="3"/>
  </r>
  <r>
    <x v="79"/>
    <x v="169"/>
    <n v="7.3446327683615822"/>
    <x v="7"/>
    <x v="3"/>
  </r>
  <r>
    <x v="79"/>
    <x v="170"/>
    <n v="0"/>
    <x v="7"/>
    <x v="3"/>
  </r>
  <r>
    <x v="79"/>
    <x v="171"/>
    <n v="3.3898305084745761"/>
    <x v="7"/>
    <x v="3"/>
  </r>
  <r>
    <x v="79"/>
    <x v="172"/>
    <n v="0"/>
    <x v="7"/>
    <x v="3"/>
  </r>
  <r>
    <x v="79"/>
    <x v="4"/>
    <n v="2.8248587570621471"/>
    <x v="7"/>
    <x v="3"/>
  </r>
  <r>
    <x v="80"/>
    <x v="173"/>
    <n v="6.2146892655367232"/>
    <x v="7"/>
    <x v="3"/>
  </r>
  <r>
    <x v="80"/>
    <x v="174"/>
    <n v="93.78531073446328"/>
    <x v="7"/>
    <x v="3"/>
  </r>
  <r>
    <x v="80"/>
    <x v="175"/>
    <n v="58.757062146892657"/>
    <x v="7"/>
    <x v="3"/>
  </r>
  <r>
    <x v="80"/>
    <x v="176"/>
    <n v="17.514124293785311"/>
    <x v="7"/>
    <x v="3"/>
  </r>
  <r>
    <x v="80"/>
    <x v="177"/>
    <n v="6.7796610169491522"/>
    <x v="7"/>
    <x v="3"/>
  </r>
  <r>
    <x v="80"/>
    <x v="178"/>
    <n v="1.6949152542372881"/>
    <x v="7"/>
    <x v="3"/>
  </r>
  <r>
    <x v="80"/>
    <x v="179"/>
    <n v="9.0395480225988702"/>
    <x v="7"/>
    <x v="3"/>
  </r>
  <r>
    <x v="80"/>
    <x v="180"/>
    <n v="93.220338983050851"/>
    <x v="7"/>
    <x v="3"/>
  </r>
  <r>
    <x v="80"/>
    <x v="181"/>
    <n v="6.7796610169491522"/>
    <x v="7"/>
    <x v="3"/>
  </r>
  <r>
    <x v="80"/>
    <x v="182"/>
    <n v="98.305084745762713"/>
    <x v="7"/>
    <x v="3"/>
  </r>
  <r>
    <x v="80"/>
    <x v="183"/>
    <n v="1.6949152542372881"/>
    <x v="7"/>
    <x v="3"/>
  </r>
  <r>
    <x v="80"/>
    <x v="184"/>
    <n v="99.435028248587571"/>
    <x v="7"/>
    <x v="3"/>
  </r>
  <r>
    <x v="80"/>
    <x v="185"/>
    <n v="0.56497175141242939"/>
    <x v="7"/>
    <x v="3"/>
  </r>
  <r>
    <x v="81"/>
    <x v="186"/>
    <n v="100"/>
    <x v="7"/>
    <x v="3"/>
  </r>
  <r>
    <x v="81"/>
    <x v="187"/>
    <n v="0"/>
    <x v="7"/>
    <x v="3"/>
  </r>
  <r>
    <x v="77"/>
    <x v="152"/>
    <n v="2.7027027027027026"/>
    <x v="8"/>
    <x v="3"/>
  </r>
  <r>
    <x v="77"/>
    <x v="153"/>
    <n v="79.054054054054049"/>
    <x v="8"/>
    <x v="3"/>
  </r>
  <r>
    <x v="77"/>
    <x v="154"/>
    <n v="16.216216216216218"/>
    <x v="8"/>
    <x v="3"/>
  </r>
  <r>
    <x v="77"/>
    <x v="155"/>
    <n v="0.67567567567567566"/>
    <x v="8"/>
    <x v="3"/>
  </r>
  <r>
    <x v="77"/>
    <x v="4"/>
    <n v="1.3513513513513513"/>
    <x v="8"/>
    <x v="3"/>
  </r>
  <r>
    <x v="78"/>
    <x v="156"/>
    <n v="32.432432432432435"/>
    <x v="8"/>
    <x v="3"/>
  </r>
  <r>
    <x v="78"/>
    <x v="157"/>
    <n v="63.513513513513516"/>
    <x v="8"/>
    <x v="3"/>
  </r>
  <r>
    <x v="78"/>
    <x v="158"/>
    <n v="1.3513513513513513"/>
    <x v="8"/>
    <x v="3"/>
  </r>
  <r>
    <x v="78"/>
    <x v="159"/>
    <n v="0"/>
    <x v="8"/>
    <x v="3"/>
  </r>
  <r>
    <x v="78"/>
    <x v="160"/>
    <n v="0"/>
    <x v="8"/>
    <x v="3"/>
  </r>
  <r>
    <x v="78"/>
    <x v="161"/>
    <n v="0"/>
    <x v="8"/>
    <x v="3"/>
  </r>
  <r>
    <x v="78"/>
    <x v="162"/>
    <n v="0.67567567567567566"/>
    <x v="8"/>
    <x v="3"/>
  </r>
  <r>
    <x v="78"/>
    <x v="163"/>
    <n v="0"/>
    <x v="8"/>
    <x v="3"/>
  </r>
  <r>
    <x v="78"/>
    <x v="164"/>
    <n v="0.67567567567567566"/>
    <x v="8"/>
    <x v="3"/>
  </r>
  <r>
    <x v="78"/>
    <x v="165"/>
    <n v="0.67567567567567566"/>
    <x v="8"/>
    <x v="3"/>
  </r>
  <r>
    <x v="78"/>
    <x v="166"/>
    <n v="0"/>
    <x v="8"/>
    <x v="3"/>
  </r>
  <r>
    <x v="78"/>
    <x v="4"/>
    <n v="0.67567567567567566"/>
    <x v="8"/>
    <x v="3"/>
  </r>
  <r>
    <x v="79"/>
    <x v="167"/>
    <n v="12.837837837837839"/>
    <x v="8"/>
    <x v="3"/>
  </r>
  <r>
    <x v="79"/>
    <x v="168"/>
    <n v="63.513513513513516"/>
    <x v="8"/>
    <x v="3"/>
  </r>
  <r>
    <x v="79"/>
    <x v="169"/>
    <n v="16.216216216216218"/>
    <x v="8"/>
    <x v="3"/>
  </r>
  <r>
    <x v="79"/>
    <x v="170"/>
    <n v="0"/>
    <x v="8"/>
    <x v="3"/>
  </r>
  <r>
    <x v="79"/>
    <x v="171"/>
    <n v="4.7297297297297298"/>
    <x v="8"/>
    <x v="3"/>
  </r>
  <r>
    <x v="79"/>
    <x v="172"/>
    <n v="0"/>
    <x v="8"/>
    <x v="3"/>
  </r>
  <r>
    <x v="79"/>
    <x v="4"/>
    <n v="2.7027027027027026"/>
    <x v="8"/>
    <x v="3"/>
  </r>
  <r>
    <x v="80"/>
    <x v="173"/>
    <n v="2.7027027027027026"/>
    <x v="8"/>
    <x v="3"/>
  </r>
  <r>
    <x v="80"/>
    <x v="174"/>
    <n v="97.297297297297291"/>
    <x v="8"/>
    <x v="3"/>
  </r>
  <r>
    <x v="80"/>
    <x v="175"/>
    <n v="58.783783783783782"/>
    <x v="8"/>
    <x v="3"/>
  </r>
  <r>
    <x v="80"/>
    <x v="176"/>
    <n v="13.513513513513514"/>
    <x v="8"/>
    <x v="3"/>
  </r>
  <r>
    <x v="80"/>
    <x v="177"/>
    <n v="12.837837837837839"/>
    <x v="8"/>
    <x v="3"/>
  </r>
  <r>
    <x v="80"/>
    <x v="178"/>
    <n v="4.0540540540540544"/>
    <x v="8"/>
    <x v="3"/>
  </r>
  <r>
    <x v="80"/>
    <x v="179"/>
    <n v="8.1081081081081088"/>
    <x v="8"/>
    <x v="3"/>
  </r>
  <r>
    <x v="80"/>
    <x v="180"/>
    <n v="91.891891891891888"/>
    <x v="8"/>
    <x v="3"/>
  </r>
  <r>
    <x v="80"/>
    <x v="181"/>
    <n v="8.1081081081081088"/>
    <x v="8"/>
    <x v="3"/>
  </r>
  <r>
    <x v="80"/>
    <x v="182"/>
    <n v="97.972972972972968"/>
    <x v="8"/>
    <x v="3"/>
  </r>
  <r>
    <x v="80"/>
    <x v="183"/>
    <n v="2.0270270270270272"/>
    <x v="8"/>
    <x v="3"/>
  </r>
  <r>
    <x v="80"/>
    <x v="184"/>
    <n v="100"/>
    <x v="8"/>
    <x v="3"/>
  </r>
  <r>
    <x v="80"/>
    <x v="185"/>
    <n v="0"/>
    <x v="8"/>
    <x v="3"/>
  </r>
  <r>
    <x v="81"/>
    <x v="186"/>
    <n v="100"/>
    <x v="8"/>
    <x v="3"/>
  </r>
  <r>
    <x v="81"/>
    <x v="187"/>
    <n v="0"/>
    <x v="8"/>
    <x v="3"/>
  </r>
  <r>
    <x v="77"/>
    <x v="152"/>
    <n v="8.2840236686390529"/>
    <x v="9"/>
    <x v="3"/>
  </r>
  <r>
    <x v="77"/>
    <x v="153"/>
    <n v="79.881656804733723"/>
    <x v="9"/>
    <x v="3"/>
  </r>
  <r>
    <x v="77"/>
    <x v="154"/>
    <n v="10.650887573964496"/>
    <x v="9"/>
    <x v="3"/>
  </r>
  <r>
    <x v="77"/>
    <x v="155"/>
    <n v="0.59171597633136097"/>
    <x v="9"/>
    <x v="3"/>
  </r>
  <r>
    <x v="77"/>
    <x v="4"/>
    <n v="0.59171597633136097"/>
    <x v="9"/>
    <x v="3"/>
  </r>
  <r>
    <x v="78"/>
    <x v="156"/>
    <n v="60.946745562130175"/>
    <x v="9"/>
    <x v="3"/>
  </r>
  <r>
    <x v="78"/>
    <x v="157"/>
    <n v="26.627218934911241"/>
    <x v="9"/>
    <x v="3"/>
  </r>
  <r>
    <x v="78"/>
    <x v="158"/>
    <n v="4.1420118343195265"/>
    <x v="9"/>
    <x v="3"/>
  </r>
  <r>
    <x v="78"/>
    <x v="159"/>
    <n v="0"/>
    <x v="9"/>
    <x v="3"/>
  </r>
  <r>
    <x v="78"/>
    <x v="160"/>
    <n v="1.1834319526627219"/>
    <x v="9"/>
    <x v="3"/>
  </r>
  <r>
    <x v="78"/>
    <x v="161"/>
    <n v="0"/>
    <x v="9"/>
    <x v="3"/>
  </r>
  <r>
    <x v="78"/>
    <x v="162"/>
    <n v="1.7751479289940828"/>
    <x v="9"/>
    <x v="3"/>
  </r>
  <r>
    <x v="78"/>
    <x v="163"/>
    <n v="2.3668639053254439"/>
    <x v="9"/>
    <x v="3"/>
  </r>
  <r>
    <x v="78"/>
    <x v="164"/>
    <n v="0"/>
    <x v="9"/>
    <x v="3"/>
  </r>
  <r>
    <x v="78"/>
    <x v="165"/>
    <n v="0.59171597633136097"/>
    <x v="9"/>
    <x v="3"/>
  </r>
  <r>
    <x v="78"/>
    <x v="166"/>
    <n v="0.59171597633136097"/>
    <x v="9"/>
    <x v="3"/>
  </r>
  <r>
    <x v="78"/>
    <x v="4"/>
    <n v="1.7751479289940828"/>
    <x v="9"/>
    <x v="3"/>
  </r>
  <r>
    <x v="79"/>
    <x v="167"/>
    <n v="56.80473372781065"/>
    <x v="9"/>
    <x v="3"/>
  </r>
  <r>
    <x v="79"/>
    <x v="168"/>
    <n v="28.402366863905325"/>
    <x v="9"/>
    <x v="3"/>
  </r>
  <r>
    <x v="79"/>
    <x v="169"/>
    <n v="5.3254437869822482"/>
    <x v="9"/>
    <x v="3"/>
  </r>
  <r>
    <x v="79"/>
    <x v="170"/>
    <n v="0"/>
    <x v="9"/>
    <x v="3"/>
  </r>
  <r>
    <x v="79"/>
    <x v="171"/>
    <n v="7.6923076923076925"/>
    <x v="9"/>
    <x v="3"/>
  </r>
  <r>
    <x v="79"/>
    <x v="172"/>
    <n v="0"/>
    <x v="9"/>
    <x v="3"/>
  </r>
  <r>
    <x v="79"/>
    <x v="4"/>
    <n v="1.7751479289940828"/>
    <x v="9"/>
    <x v="3"/>
  </r>
  <r>
    <x v="80"/>
    <x v="173"/>
    <n v="4.7337278106508878"/>
    <x v="9"/>
    <x v="3"/>
  </r>
  <r>
    <x v="80"/>
    <x v="174"/>
    <n v="95.26627218934911"/>
    <x v="9"/>
    <x v="3"/>
  </r>
  <r>
    <x v="80"/>
    <x v="175"/>
    <n v="36.68639053254438"/>
    <x v="9"/>
    <x v="3"/>
  </r>
  <r>
    <x v="80"/>
    <x v="176"/>
    <n v="13.017751479289942"/>
    <x v="9"/>
    <x v="3"/>
  </r>
  <r>
    <x v="80"/>
    <x v="177"/>
    <n v="31.360946745562131"/>
    <x v="9"/>
    <x v="3"/>
  </r>
  <r>
    <x v="80"/>
    <x v="178"/>
    <n v="5.3254437869822482"/>
    <x v="9"/>
    <x v="3"/>
  </r>
  <r>
    <x v="80"/>
    <x v="179"/>
    <n v="8.8757396449704142"/>
    <x v="9"/>
    <x v="3"/>
  </r>
  <r>
    <x v="80"/>
    <x v="180"/>
    <n v="90.532544378698219"/>
    <x v="9"/>
    <x v="3"/>
  </r>
  <r>
    <x v="80"/>
    <x v="181"/>
    <n v="9.4674556213017755"/>
    <x v="9"/>
    <x v="3"/>
  </r>
  <r>
    <x v="80"/>
    <x v="182"/>
    <n v="99.408284023668642"/>
    <x v="9"/>
    <x v="3"/>
  </r>
  <r>
    <x v="80"/>
    <x v="183"/>
    <n v="0.59171597633136097"/>
    <x v="9"/>
    <x v="3"/>
  </r>
  <r>
    <x v="80"/>
    <x v="184"/>
    <n v="99.408284023668642"/>
    <x v="9"/>
    <x v="3"/>
  </r>
  <r>
    <x v="80"/>
    <x v="185"/>
    <n v="0.59171597633136097"/>
    <x v="9"/>
    <x v="3"/>
  </r>
  <r>
    <x v="81"/>
    <x v="186"/>
    <n v="100"/>
    <x v="9"/>
    <x v="3"/>
  </r>
  <r>
    <x v="81"/>
    <x v="187"/>
    <n v="0"/>
    <x v="9"/>
    <x v="3"/>
  </r>
  <r>
    <x v="77"/>
    <x v="152"/>
    <n v="14.503816793893129"/>
    <x v="10"/>
    <x v="3"/>
  </r>
  <r>
    <x v="77"/>
    <x v="153"/>
    <n v="56.488549618320612"/>
    <x v="10"/>
    <x v="3"/>
  </r>
  <r>
    <x v="77"/>
    <x v="154"/>
    <n v="19.083969465648856"/>
    <x v="10"/>
    <x v="3"/>
  </r>
  <r>
    <x v="77"/>
    <x v="155"/>
    <n v="1.5267175572519085"/>
    <x v="10"/>
    <x v="3"/>
  </r>
  <r>
    <x v="77"/>
    <x v="4"/>
    <n v="8.3969465648854964"/>
    <x v="10"/>
    <x v="3"/>
  </r>
  <r>
    <x v="78"/>
    <x v="156"/>
    <n v="59.541984732824424"/>
    <x v="10"/>
    <x v="3"/>
  </r>
  <r>
    <x v="78"/>
    <x v="157"/>
    <n v="16.03053435114504"/>
    <x v="10"/>
    <x v="3"/>
  </r>
  <r>
    <x v="78"/>
    <x v="158"/>
    <n v="2.2900763358778624"/>
    <x v="10"/>
    <x v="3"/>
  </r>
  <r>
    <x v="78"/>
    <x v="159"/>
    <n v="0"/>
    <x v="10"/>
    <x v="3"/>
  </r>
  <r>
    <x v="78"/>
    <x v="160"/>
    <n v="1.5267175572519085"/>
    <x v="10"/>
    <x v="3"/>
  </r>
  <r>
    <x v="78"/>
    <x v="161"/>
    <n v="0.76335877862595425"/>
    <x v="10"/>
    <x v="3"/>
  </r>
  <r>
    <x v="78"/>
    <x v="162"/>
    <n v="12.977099236641221"/>
    <x v="10"/>
    <x v="3"/>
  </r>
  <r>
    <x v="78"/>
    <x v="163"/>
    <n v="2.2900763358778624"/>
    <x v="10"/>
    <x v="3"/>
  </r>
  <r>
    <x v="78"/>
    <x v="164"/>
    <n v="1.5267175572519085"/>
    <x v="10"/>
    <x v="3"/>
  </r>
  <r>
    <x v="78"/>
    <x v="165"/>
    <n v="3.053435114503817"/>
    <x v="10"/>
    <x v="3"/>
  </r>
  <r>
    <x v="78"/>
    <x v="166"/>
    <n v="0"/>
    <x v="10"/>
    <x v="3"/>
  </r>
  <r>
    <x v="78"/>
    <x v="4"/>
    <n v="0"/>
    <x v="10"/>
    <x v="3"/>
  </r>
  <r>
    <x v="79"/>
    <x v="167"/>
    <n v="61.832061068702288"/>
    <x v="10"/>
    <x v="3"/>
  </r>
  <r>
    <x v="79"/>
    <x v="168"/>
    <n v="21.374045801526716"/>
    <x v="10"/>
    <x v="3"/>
  </r>
  <r>
    <x v="79"/>
    <x v="169"/>
    <n v="7.6335877862595423"/>
    <x v="10"/>
    <x v="3"/>
  </r>
  <r>
    <x v="79"/>
    <x v="170"/>
    <n v="0.76335877862595425"/>
    <x v="10"/>
    <x v="3"/>
  </r>
  <r>
    <x v="79"/>
    <x v="171"/>
    <n v="6.106870229007634"/>
    <x v="10"/>
    <x v="3"/>
  </r>
  <r>
    <x v="79"/>
    <x v="172"/>
    <n v="0.76335877862595425"/>
    <x v="10"/>
    <x v="3"/>
  </r>
  <r>
    <x v="79"/>
    <x v="4"/>
    <n v="1.5267175572519085"/>
    <x v="10"/>
    <x v="3"/>
  </r>
  <r>
    <x v="80"/>
    <x v="173"/>
    <n v="18.320610687022899"/>
    <x v="10"/>
    <x v="3"/>
  </r>
  <r>
    <x v="80"/>
    <x v="174"/>
    <n v="81.679389312977094"/>
    <x v="10"/>
    <x v="3"/>
  </r>
  <r>
    <x v="80"/>
    <x v="175"/>
    <n v="14.503816793893129"/>
    <x v="10"/>
    <x v="3"/>
  </r>
  <r>
    <x v="80"/>
    <x v="176"/>
    <n v="3.053435114503817"/>
    <x v="10"/>
    <x v="3"/>
  </r>
  <r>
    <x v="80"/>
    <x v="177"/>
    <n v="25.190839694656489"/>
    <x v="10"/>
    <x v="3"/>
  </r>
  <r>
    <x v="80"/>
    <x v="178"/>
    <n v="17.557251908396946"/>
    <x v="10"/>
    <x v="3"/>
  </r>
  <r>
    <x v="80"/>
    <x v="179"/>
    <n v="21.374045801526716"/>
    <x v="10"/>
    <x v="3"/>
  </r>
  <r>
    <x v="80"/>
    <x v="180"/>
    <n v="87.786259541984734"/>
    <x v="10"/>
    <x v="3"/>
  </r>
  <r>
    <x v="80"/>
    <x v="181"/>
    <n v="12.213740458015268"/>
    <x v="10"/>
    <x v="3"/>
  </r>
  <r>
    <x v="80"/>
    <x v="182"/>
    <n v="96.18320610687023"/>
    <x v="10"/>
    <x v="3"/>
  </r>
  <r>
    <x v="80"/>
    <x v="183"/>
    <n v="3.8167938931297711"/>
    <x v="10"/>
    <x v="3"/>
  </r>
  <r>
    <x v="80"/>
    <x v="184"/>
    <n v="97.709923664122144"/>
    <x v="10"/>
    <x v="3"/>
  </r>
  <r>
    <x v="80"/>
    <x v="185"/>
    <n v="2.2900763358778624"/>
    <x v="10"/>
    <x v="3"/>
  </r>
  <r>
    <x v="81"/>
    <x v="186"/>
    <n v="100"/>
    <x v="10"/>
    <x v="3"/>
  </r>
  <r>
    <x v="81"/>
    <x v="187"/>
    <n v="0"/>
    <x v="10"/>
    <x v="3"/>
  </r>
  <r>
    <x v="77"/>
    <x v="152"/>
    <n v="8.4033613445378155"/>
    <x v="11"/>
    <x v="3"/>
  </r>
  <r>
    <x v="77"/>
    <x v="153"/>
    <n v="76.470588235294116"/>
    <x v="11"/>
    <x v="3"/>
  </r>
  <r>
    <x v="77"/>
    <x v="154"/>
    <n v="8.4033613445378155"/>
    <x v="11"/>
    <x v="3"/>
  </r>
  <r>
    <x v="77"/>
    <x v="155"/>
    <n v="3.3613445378151261"/>
    <x v="11"/>
    <x v="3"/>
  </r>
  <r>
    <x v="77"/>
    <x v="4"/>
    <n v="3.3613445378151261"/>
    <x v="11"/>
    <x v="3"/>
  </r>
  <r>
    <x v="78"/>
    <x v="156"/>
    <n v="69.747899159663859"/>
    <x v="11"/>
    <x v="3"/>
  </r>
  <r>
    <x v="78"/>
    <x v="157"/>
    <n v="19.327731092436974"/>
    <x v="11"/>
    <x v="3"/>
  </r>
  <r>
    <x v="78"/>
    <x v="158"/>
    <n v="0.84033613445378152"/>
    <x v="11"/>
    <x v="3"/>
  </r>
  <r>
    <x v="78"/>
    <x v="159"/>
    <n v="0"/>
    <x v="11"/>
    <x v="3"/>
  </r>
  <r>
    <x v="78"/>
    <x v="160"/>
    <n v="0.84033613445378152"/>
    <x v="11"/>
    <x v="3"/>
  </r>
  <r>
    <x v="78"/>
    <x v="161"/>
    <n v="0"/>
    <x v="11"/>
    <x v="3"/>
  </r>
  <r>
    <x v="78"/>
    <x v="162"/>
    <n v="3.3613445378151261"/>
    <x v="11"/>
    <x v="3"/>
  </r>
  <r>
    <x v="78"/>
    <x v="163"/>
    <n v="3.3613445378151261"/>
    <x v="11"/>
    <x v="3"/>
  </r>
  <r>
    <x v="78"/>
    <x v="164"/>
    <n v="0"/>
    <x v="11"/>
    <x v="3"/>
  </r>
  <r>
    <x v="78"/>
    <x v="165"/>
    <n v="1.680672268907563"/>
    <x v="11"/>
    <x v="3"/>
  </r>
  <r>
    <x v="78"/>
    <x v="166"/>
    <n v="0"/>
    <x v="11"/>
    <x v="3"/>
  </r>
  <r>
    <x v="78"/>
    <x v="4"/>
    <n v="0.84033613445378152"/>
    <x v="11"/>
    <x v="3"/>
  </r>
  <r>
    <x v="79"/>
    <x v="167"/>
    <n v="67.226890756302524"/>
    <x v="11"/>
    <x v="3"/>
  </r>
  <r>
    <x v="79"/>
    <x v="168"/>
    <n v="19.327731092436974"/>
    <x v="11"/>
    <x v="3"/>
  </r>
  <r>
    <x v="79"/>
    <x v="169"/>
    <n v="3.3613445378151261"/>
    <x v="11"/>
    <x v="3"/>
  </r>
  <r>
    <x v="79"/>
    <x v="170"/>
    <n v="0"/>
    <x v="11"/>
    <x v="3"/>
  </r>
  <r>
    <x v="79"/>
    <x v="171"/>
    <n v="6.7226890756302522"/>
    <x v="11"/>
    <x v="3"/>
  </r>
  <r>
    <x v="79"/>
    <x v="172"/>
    <n v="0"/>
    <x v="11"/>
    <x v="3"/>
  </r>
  <r>
    <x v="79"/>
    <x v="4"/>
    <n v="3.3613445378151261"/>
    <x v="11"/>
    <x v="3"/>
  </r>
  <r>
    <x v="80"/>
    <x v="173"/>
    <n v="9.2436974789915958"/>
    <x v="11"/>
    <x v="3"/>
  </r>
  <r>
    <x v="80"/>
    <x v="174"/>
    <n v="90.756302521008408"/>
    <x v="11"/>
    <x v="3"/>
  </r>
  <r>
    <x v="80"/>
    <x v="175"/>
    <n v="10.92436974789916"/>
    <x v="11"/>
    <x v="3"/>
  </r>
  <r>
    <x v="80"/>
    <x v="176"/>
    <n v="4.2016806722689077"/>
    <x v="11"/>
    <x v="3"/>
  </r>
  <r>
    <x v="80"/>
    <x v="177"/>
    <n v="43.69747899159664"/>
    <x v="11"/>
    <x v="3"/>
  </r>
  <r>
    <x v="80"/>
    <x v="178"/>
    <n v="10.084033613445378"/>
    <x v="11"/>
    <x v="3"/>
  </r>
  <r>
    <x v="80"/>
    <x v="179"/>
    <n v="21.84873949579832"/>
    <x v="11"/>
    <x v="3"/>
  </r>
  <r>
    <x v="80"/>
    <x v="180"/>
    <n v="96.638655462184872"/>
    <x v="11"/>
    <x v="3"/>
  </r>
  <r>
    <x v="80"/>
    <x v="181"/>
    <n v="3.3613445378151261"/>
    <x v="11"/>
    <x v="3"/>
  </r>
  <r>
    <x v="80"/>
    <x v="182"/>
    <n v="100"/>
    <x v="11"/>
    <x v="3"/>
  </r>
  <r>
    <x v="80"/>
    <x v="183"/>
    <n v="0"/>
    <x v="11"/>
    <x v="3"/>
  </r>
  <r>
    <x v="80"/>
    <x v="184"/>
    <n v="100"/>
    <x v="11"/>
    <x v="3"/>
  </r>
  <r>
    <x v="80"/>
    <x v="185"/>
    <n v="0"/>
    <x v="11"/>
    <x v="3"/>
  </r>
  <r>
    <x v="81"/>
    <x v="186"/>
    <n v="100"/>
    <x v="11"/>
    <x v="3"/>
  </r>
  <r>
    <x v="81"/>
    <x v="187"/>
    <n v="0"/>
    <x v="11"/>
    <x v="3"/>
  </r>
  <r>
    <x v="77"/>
    <x v="152"/>
    <n v="20.202020202020201"/>
    <x v="12"/>
    <x v="3"/>
  </r>
  <r>
    <x v="77"/>
    <x v="153"/>
    <n v="62.626262626262623"/>
    <x v="12"/>
    <x v="3"/>
  </r>
  <r>
    <x v="77"/>
    <x v="154"/>
    <n v="12.121212121212121"/>
    <x v="12"/>
    <x v="3"/>
  </r>
  <r>
    <x v="77"/>
    <x v="155"/>
    <n v="0"/>
    <x v="12"/>
    <x v="3"/>
  </r>
  <r>
    <x v="77"/>
    <x v="4"/>
    <n v="5.0505050505050502"/>
    <x v="12"/>
    <x v="3"/>
  </r>
  <r>
    <x v="78"/>
    <x v="156"/>
    <n v="70.707070707070713"/>
    <x v="12"/>
    <x v="3"/>
  </r>
  <r>
    <x v="78"/>
    <x v="157"/>
    <n v="6.0606060606060606"/>
    <x v="12"/>
    <x v="3"/>
  </r>
  <r>
    <x v="78"/>
    <x v="158"/>
    <n v="3.0303030303030303"/>
    <x v="12"/>
    <x v="3"/>
  </r>
  <r>
    <x v="78"/>
    <x v="159"/>
    <n v="0"/>
    <x v="12"/>
    <x v="3"/>
  </r>
  <r>
    <x v="78"/>
    <x v="160"/>
    <n v="3.0303030303030303"/>
    <x v="12"/>
    <x v="3"/>
  </r>
  <r>
    <x v="78"/>
    <x v="161"/>
    <n v="1.0101010101010102"/>
    <x v="12"/>
    <x v="3"/>
  </r>
  <r>
    <x v="78"/>
    <x v="162"/>
    <n v="5.0505050505050502"/>
    <x v="12"/>
    <x v="3"/>
  </r>
  <r>
    <x v="78"/>
    <x v="163"/>
    <n v="8.0808080808080813"/>
    <x v="12"/>
    <x v="3"/>
  </r>
  <r>
    <x v="78"/>
    <x v="164"/>
    <n v="1.0101010101010102"/>
    <x v="12"/>
    <x v="3"/>
  </r>
  <r>
    <x v="78"/>
    <x v="165"/>
    <n v="2.0202020202020203"/>
    <x v="12"/>
    <x v="3"/>
  </r>
  <r>
    <x v="78"/>
    <x v="166"/>
    <n v="0"/>
    <x v="12"/>
    <x v="3"/>
  </r>
  <r>
    <x v="78"/>
    <x v="4"/>
    <n v="0"/>
    <x v="12"/>
    <x v="3"/>
  </r>
  <r>
    <x v="79"/>
    <x v="167"/>
    <n v="76.767676767676761"/>
    <x v="12"/>
    <x v="3"/>
  </r>
  <r>
    <x v="79"/>
    <x v="168"/>
    <n v="9.0909090909090917"/>
    <x v="12"/>
    <x v="3"/>
  </r>
  <r>
    <x v="79"/>
    <x v="169"/>
    <n v="2.0202020202020203"/>
    <x v="12"/>
    <x v="3"/>
  </r>
  <r>
    <x v="79"/>
    <x v="170"/>
    <n v="1.0101010101010102"/>
    <x v="12"/>
    <x v="3"/>
  </r>
  <r>
    <x v="79"/>
    <x v="171"/>
    <n v="7.0707070707070709"/>
    <x v="12"/>
    <x v="3"/>
  </r>
  <r>
    <x v="79"/>
    <x v="172"/>
    <n v="0"/>
    <x v="12"/>
    <x v="3"/>
  </r>
  <r>
    <x v="79"/>
    <x v="4"/>
    <n v="4.0404040404040407"/>
    <x v="12"/>
    <x v="3"/>
  </r>
  <r>
    <x v="80"/>
    <x v="173"/>
    <n v="19.19191919191919"/>
    <x v="12"/>
    <x v="3"/>
  </r>
  <r>
    <x v="80"/>
    <x v="174"/>
    <n v="80.808080808080803"/>
    <x v="12"/>
    <x v="3"/>
  </r>
  <r>
    <x v="80"/>
    <x v="175"/>
    <n v="8.0808080808080813"/>
    <x v="12"/>
    <x v="3"/>
  </r>
  <r>
    <x v="80"/>
    <x v="176"/>
    <n v="1.0101010101010102"/>
    <x v="12"/>
    <x v="3"/>
  </r>
  <r>
    <x v="80"/>
    <x v="177"/>
    <n v="10.1010101010101"/>
    <x v="12"/>
    <x v="3"/>
  </r>
  <r>
    <x v="80"/>
    <x v="178"/>
    <n v="41.414141414141412"/>
    <x v="12"/>
    <x v="3"/>
  </r>
  <r>
    <x v="80"/>
    <x v="179"/>
    <n v="20.202020202020201"/>
    <x v="12"/>
    <x v="3"/>
  </r>
  <r>
    <x v="80"/>
    <x v="180"/>
    <n v="90.909090909090907"/>
    <x v="12"/>
    <x v="3"/>
  </r>
  <r>
    <x v="80"/>
    <x v="181"/>
    <n v="9.0909090909090917"/>
    <x v="12"/>
    <x v="3"/>
  </r>
  <r>
    <x v="80"/>
    <x v="182"/>
    <n v="100"/>
    <x v="12"/>
    <x v="3"/>
  </r>
  <r>
    <x v="80"/>
    <x v="183"/>
    <n v="0"/>
    <x v="12"/>
    <x v="3"/>
  </r>
  <r>
    <x v="80"/>
    <x v="184"/>
    <n v="98.98989898989899"/>
    <x v="12"/>
    <x v="3"/>
  </r>
  <r>
    <x v="80"/>
    <x v="185"/>
    <n v="1.0101010101010102"/>
    <x v="12"/>
    <x v="3"/>
  </r>
  <r>
    <x v="81"/>
    <x v="186"/>
    <n v="100"/>
    <x v="12"/>
    <x v="3"/>
  </r>
  <r>
    <x v="81"/>
    <x v="187"/>
    <n v="0"/>
    <x v="12"/>
    <x v="3"/>
  </r>
  <r>
    <x v="77"/>
    <x v="152"/>
    <n v="2.8985507246376812"/>
    <x v="13"/>
    <x v="3"/>
  </r>
  <r>
    <x v="77"/>
    <x v="153"/>
    <n v="78.260869565217391"/>
    <x v="13"/>
    <x v="3"/>
  </r>
  <r>
    <x v="77"/>
    <x v="154"/>
    <n v="10.144927536231885"/>
    <x v="13"/>
    <x v="3"/>
  </r>
  <r>
    <x v="77"/>
    <x v="155"/>
    <n v="1.4492753623188406"/>
    <x v="13"/>
    <x v="3"/>
  </r>
  <r>
    <x v="77"/>
    <x v="4"/>
    <n v="7.2463768115942031"/>
    <x v="13"/>
    <x v="3"/>
  </r>
  <r>
    <x v="78"/>
    <x v="156"/>
    <n v="59.420289855072461"/>
    <x v="13"/>
    <x v="3"/>
  </r>
  <r>
    <x v="78"/>
    <x v="157"/>
    <n v="28.985507246376812"/>
    <x v="13"/>
    <x v="3"/>
  </r>
  <r>
    <x v="78"/>
    <x v="158"/>
    <n v="2.8985507246376812"/>
    <x v="13"/>
    <x v="3"/>
  </r>
  <r>
    <x v="78"/>
    <x v="159"/>
    <n v="0"/>
    <x v="13"/>
    <x v="3"/>
  </r>
  <r>
    <x v="78"/>
    <x v="160"/>
    <n v="0"/>
    <x v="13"/>
    <x v="3"/>
  </r>
  <r>
    <x v="78"/>
    <x v="161"/>
    <n v="0"/>
    <x v="13"/>
    <x v="3"/>
  </r>
  <r>
    <x v="78"/>
    <x v="162"/>
    <n v="2.8985507246376812"/>
    <x v="13"/>
    <x v="3"/>
  </r>
  <r>
    <x v="78"/>
    <x v="163"/>
    <n v="4.3478260869565215"/>
    <x v="13"/>
    <x v="3"/>
  </r>
  <r>
    <x v="78"/>
    <x v="164"/>
    <n v="1.4492753623188406"/>
    <x v="13"/>
    <x v="3"/>
  </r>
  <r>
    <x v="78"/>
    <x v="165"/>
    <n v="0"/>
    <x v="13"/>
    <x v="3"/>
  </r>
  <r>
    <x v="78"/>
    <x v="166"/>
    <n v="0"/>
    <x v="13"/>
    <x v="3"/>
  </r>
  <r>
    <x v="78"/>
    <x v="4"/>
    <n v="0"/>
    <x v="13"/>
    <x v="3"/>
  </r>
  <r>
    <x v="79"/>
    <x v="167"/>
    <n v="57.971014492753625"/>
    <x v="13"/>
    <x v="3"/>
  </r>
  <r>
    <x v="79"/>
    <x v="168"/>
    <n v="26.086956521739129"/>
    <x v="13"/>
    <x v="3"/>
  </r>
  <r>
    <x v="79"/>
    <x v="169"/>
    <n v="7.2463768115942031"/>
    <x v="13"/>
    <x v="3"/>
  </r>
  <r>
    <x v="79"/>
    <x v="170"/>
    <n v="0"/>
    <x v="13"/>
    <x v="3"/>
  </r>
  <r>
    <x v="79"/>
    <x v="171"/>
    <n v="7.2463768115942031"/>
    <x v="13"/>
    <x v="3"/>
  </r>
  <r>
    <x v="79"/>
    <x v="172"/>
    <n v="0"/>
    <x v="13"/>
    <x v="3"/>
  </r>
  <r>
    <x v="79"/>
    <x v="4"/>
    <n v="1.4492753623188406"/>
    <x v="13"/>
    <x v="3"/>
  </r>
  <r>
    <x v="80"/>
    <x v="173"/>
    <n v="10.144927536231885"/>
    <x v="13"/>
    <x v="3"/>
  </r>
  <r>
    <x v="80"/>
    <x v="174"/>
    <n v="89.85507246376811"/>
    <x v="13"/>
    <x v="3"/>
  </r>
  <r>
    <x v="80"/>
    <x v="175"/>
    <n v="10.144927536231885"/>
    <x v="13"/>
    <x v="3"/>
  </r>
  <r>
    <x v="80"/>
    <x v="176"/>
    <n v="11.594202898550725"/>
    <x v="13"/>
    <x v="3"/>
  </r>
  <r>
    <x v="80"/>
    <x v="177"/>
    <n v="47.826086956521742"/>
    <x v="13"/>
    <x v="3"/>
  </r>
  <r>
    <x v="80"/>
    <x v="178"/>
    <n v="5.7971014492753623"/>
    <x v="13"/>
    <x v="3"/>
  </r>
  <r>
    <x v="80"/>
    <x v="179"/>
    <n v="14.492753623188406"/>
    <x v="13"/>
    <x v="3"/>
  </r>
  <r>
    <x v="80"/>
    <x v="180"/>
    <n v="89.85507246376811"/>
    <x v="13"/>
    <x v="3"/>
  </r>
  <r>
    <x v="80"/>
    <x v="181"/>
    <n v="10.144927536231885"/>
    <x v="13"/>
    <x v="3"/>
  </r>
  <r>
    <x v="80"/>
    <x v="182"/>
    <n v="100"/>
    <x v="13"/>
    <x v="3"/>
  </r>
  <r>
    <x v="80"/>
    <x v="183"/>
    <n v="0"/>
    <x v="13"/>
    <x v="3"/>
  </r>
  <r>
    <x v="80"/>
    <x v="184"/>
    <n v="100"/>
    <x v="13"/>
    <x v="3"/>
  </r>
  <r>
    <x v="80"/>
    <x v="185"/>
    <n v="0"/>
    <x v="13"/>
    <x v="3"/>
  </r>
  <r>
    <x v="81"/>
    <x v="186"/>
    <n v="100"/>
    <x v="13"/>
    <x v="3"/>
  </r>
  <r>
    <x v="81"/>
    <x v="187"/>
    <n v="0"/>
    <x v="13"/>
    <x v="3"/>
  </r>
  <r>
    <x v="77"/>
    <x v="152"/>
    <n v="35.632183908045974"/>
    <x v="14"/>
    <x v="3"/>
  </r>
  <r>
    <x v="77"/>
    <x v="153"/>
    <n v="14.942528735632184"/>
    <x v="14"/>
    <x v="3"/>
  </r>
  <r>
    <x v="77"/>
    <x v="154"/>
    <n v="43.678160919540232"/>
    <x v="14"/>
    <x v="3"/>
  </r>
  <r>
    <x v="77"/>
    <x v="155"/>
    <n v="1.1494252873563218"/>
    <x v="14"/>
    <x v="3"/>
  </r>
  <r>
    <x v="77"/>
    <x v="4"/>
    <n v="4.5977011494252871"/>
    <x v="14"/>
    <x v="3"/>
  </r>
  <r>
    <x v="78"/>
    <x v="156"/>
    <n v="18.390804597701148"/>
    <x v="14"/>
    <x v="3"/>
  </r>
  <r>
    <x v="78"/>
    <x v="157"/>
    <n v="25.287356321839081"/>
    <x v="14"/>
    <x v="3"/>
  </r>
  <r>
    <x v="78"/>
    <x v="158"/>
    <n v="21.839080459770116"/>
    <x v="14"/>
    <x v="3"/>
  </r>
  <r>
    <x v="78"/>
    <x v="159"/>
    <n v="0"/>
    <x v="14"/>
    <x v="3"/>
  </r>
  <r>
    <x v="78"/>
    <x v="160"/>
    <n v="2.2988505747126435"/>
    <x v="14"/>
    <x v="3"/>
  </r>
  <r>
    <x v="78"/>
    <x v="161"/>
    <n v="1.1494252873563218"/>
    <x v="14"/>
    <x v="3"/>
  </r>
  <r>
    <x v="78"/>
    <x v="162"/>
    <n v="10.344827586206897"/>
    <x v="14"/>
    <x v="3"/>
  </r>
  <r>
    <x v="78"/>
    <x v="163"/>
    <n v="14.942528735632184"/>
    <x v="14"/>
    <x v="3"/>
  </r>
  <r>
    <x v="78"/>
    <x v="164"/>
    <n v="5.7471264367816088"/>
    <x v="14"/>
    <x v="3"/>
  </r>
  <r>
    <x v="78"/>
    <x v="165"/>
    <n v="0"/>
    <x v="14"/>
    <x v="3"/>
  </r>
  <r>
    <x v="78"/>
    <x v="166"/>
    <n v="0"/>
    <x v="14"/>
    <x v="3"/>
  </r>
  <r>
    <x v="78"/>
    <x v="4"/>
    <n v="0"/>
    <x v="14"/>
    <x v="3"/>
  </r>
  <r>
    <x v="79"/>
    <x v="167"/>
    <n v="17.241379310344829"/>
    <x v="14"/>
    <x v="3"/>
  </r>
  <r>
    <x v="79"/>
    <x v="168"/>
    <n v="14.942528735632184"/>
    <x v="14"/>
    <x v="3"/>
  </r>
  <r>
    <x v="79"/>
    <x v="169"/>
    <n v="2.2988505747126435"/>
    <x v="14"/>
    <x v="3"/>
  </r>
  <r>
    <x v="79"/>
    <x v="170"/>
    <n v="2.2988505747126435"/>
    <x v="14"/>
    <x v="3"/>
  </r>
  <r>
    <x v="79"/>
    <x v="171"/>
    <n v="62.068965517241381"/>
    <x v="14"/>
    <x v="3"/>
  </r>
  <r>
    <x v="79"/>
    <x v="172"/>
    <n v="0"/>
    <x v="14"/>
    <x v="3"/>
  </r>
  <r>
    <x v="79"/>
    <x v="4"/>
    <n v="1.1494252873563218"/>
    <x v="14"/>
    <x v="3"/>
  </r>
  <r>
    <x v="80"/>
    <x v="173"/>
    <n v="39.080459770114942"/>
    <x v="14"/>
    <x v="3"/>
  </r>
  <r>
    <x v="80"/>
    <x v="174"/>
    <n v="60.919540229885058"/>
    <x v="14"/>
    <x v="3"/>
  </r>
  <r>
    <x v="80"/>
    <x v="175"/>
    <n v="35.632183908045974"/>
    <x v="14"/>
    <x v="3"/>
  </r>
  <r>
    <x v="80"/>
    <x v="176"/>
    <n v="4.5977011494252871"/>
    <x v="14"/>
    <x v="3"/>
  </r>
  <r>
    <x v="80"/>
    <x v="177"/>
    <n v="9.1954022988505741"/>
    <x v="14"/>
    <x v="3"/>
  </r>
  <r>
    <x v="80"/>
    <x v="178"/>
    <n v="6.8965517241379306"/>
    <x v="14"/>
    <x v="3"/>
  </r>
  <r>
    <x v="80"/>
    <x v="179"/>
    <n v="4.5977011494252871"/>
    <x v="14"/>
    <x v="3"/>
  </r>
  <r>
    <x v="80"/>
    <x v="180"/>
    <n v="90.804597701149419"/>
    <x v="14"/>
    <x v="3"/>
  </r>
  <r>
    <x v="80"/>
    <x v="181"/>
    <n v="9.1954022988505741"/>
    <x v="14"/>
    <x v="3"/>
  </r>
  <r>
    <x v="80"/>
    <x v="182"/>
    <n v="100"/>
    <x v="14"/>
    <x v="3"/>
  </r>
  <r>
    <x v="80"/>
    <x v="183"/>
    <n v="0"/>
    <x v="14"/>
    <x v="3"/>
  </r>
  <r>
    <x v="80"/>
    <x v="184"/>
    <n v="98.850574712643677"/>
    <x v="14"/>
    <x v="3"/>
  </r>
  <r>
    <x v="80"/>
    <x v="185"/>
    <n v="1.1494252873563218"/>
    <x v="14"/>
    <x v="3"/>
  </r>
  <r>
    <x v="81"/>
    <x v="186"/>
    <n v="100"/>
    <x v="14"/>
    <x v="3"/>
  </r>
  <r>
    <x v="81"/>
    <x v="187"/>
    <n v="0"/>
    <x v="14"/>
    <x v="3"/>
  </r>
  <r>
    <x v="77"/>
    <x v="152"/>
    <n v="24.175824175824175"/>
    <x v="15"/>
    <x v="3"/>
  </r>
  <r>
    <x v="77"/>
    <x v="153"/>
    <n v="60.439560439560438"/>
    <x v="15"/>
    <x v="3"/>
  </r>
  <r>
    <x v="77"/>
    <x v="154"/>
    <n v="12.087912087912088"/>
    <x v="15"/>
    <x v="3"/>
  </r>
  <r>
    <x v="77"/>
    <x v="155"/>
    <n v="1.098901098901099"/>
    <x v="15"/>
    <x v="3"/>
  </r>
  <r>
    <x v="77"/>
    <x v="4"/>
    <n v="2.197802197802198"/>
    <x v="15"/>
    <x v="3"/>
  </r>
  <r>
    <x v="78"/>
    <x v="156"/>
    <n v="69.230769230769226"/>
    <x v="15"/>
    <x v="3"/>
  </r>
  <r>
    <x v="78"/>
    <x v="157"/>
    <n v="6.5934065934065931"/>
    <x v="15"/>
    <x v="3"/>
  </r>
  <r>
    <x v="78"/>
    <x v="158"/>
    <n v="3.2967032967032965"/>
    <x v="15"/>
    <x v="3"/>
  </r>
  <r>
    <x v="78"/>
    <x v="159"/>
    <n v="0"/>
    <x v="15"/>
    <x v="3"/>
  </r>
  <r>
    <x v="78"/>
    <x v="160"/>
    <n v="2.197802197802198"/>
    <x v="15"/>
    <x v="3"/>
  </r>
  <r>
    <x v="78"/>
    <x v="161"/>
    <n v="1.098901098901099"/>
    <x v="15"/>
    <x v="3"/>
  </r>
  <r>
    <x v="78"/>
    <x v="162"/>
    <n v="6.5934065934065931"/>
    <x v="15"/>
    <x v="3"/>
  </r>
  <r>
    <x v="78"/>
    <x v="163"/>
    <n v="2.197802197802198"/>
    <x v="15"/>
    <x v="3"/>
  </r>
  <r>
    <x v="78"/>
    <x v="164"/>
    <n v="0"/>
    <x v="15"/>
    <x v="3"/>
  </r>
  <r>
    <x v="78"/>
    <x v="165"/>
    <n v="5.4945054945054945"/>
    <x v="15"/>
    <x v="3"/>
  </r>
  <r>
    <x v="78"/>
    <x v="166"/>
    <n v="2.197802197802198"/>
    <x v="15"/>
    <x v="3"/>
  </r>
  <r>
    <x v="78"/>
    <x v="4"/>
    <n v="1.098901098901099"/>
    <x v="15"/>
    <x v="3"/>
  </r>
  <r>
    <x v="79"/>
    <x v="167"/>
    <n v="67.032967032967036"/>
    <x v="15"/>
    <x v="3"/>
  </r>
  <r>
    <x v="79"/>
    <x v="168"/>
    <n v="12.087912087912088"/>
    <x v="15"/>
    <x v="3"/>
  </r>
  <r>
    <x v="79"/>
    <x v="169"/>
    <n v="9.8901098901098905"/>
    <x v="15"/>
    <x v="3"/>
  </r>
  <r>
    <x v="79"/>
    <x v="170"/>
    <n v="3.2967032967032965"/>
    <x v="15"/>
    <x v="3"/>
  </r>
  <r>
    <x v="79"/>
    <x v="171"/>
    <n v="2.197802197802198"/>
    <x v="15"/>
    <x v="3"/>
  </r>
  <r>
    <x v="79"/>
    <x v="172"/>
    <n v="3.2967032967032965"/>
    <x v="15"/>
    <x v="3"/>
  </r>
  <r>
    <x v="79"/>
    <x v="4"/>
    <n v="2.197802197802198"/>
    <x v="15"/>
    <x v="3"/>
  </r>
  <r>
    <x v="80"/>
    <x v="173"/>
    <n v="9.8901098901098905"/>
    <x v="15"/>
    <x v="3"/>
  </r>
  <r>
    <x v="80"/>
    <x v="174"/>
    <n v="90.109890109890117"/>
    <x v="15"/>
    <x v="3"/>
  </r>
  <r>
    <x v="80"/>
    <x v="175"/>
    <n v="32.967032967032964"/>
    <x v="15"/>
    <x v="3"/>
  </r>
  <r>
    <x v="80"/>
    <x v="176"/>
    <n v="9.8901098901098905"/>
    <x v="15"/>
    <x v="3"/>
  </r>
  <r>
    <x v="80"/>
    <x v="177"/>
    <n v="29.670329670329672"/>
    <x v="15"/>
    <x v="3"/>
  </r>
  <r>
    <x v="80"/>
    <x v="178"/>
    <n v="14.285714285714286"/>
    <x v="15"/>
    <x v="3"/>
  </r>
  <r>
    <x v="80"/>
    <x v="179"/>
    <n v="3.2967032967032965"/>
    <x v="15"/>
    <x v="3"/>
  </r>
  <r>
    <x v="80"/>
    <x v="180"/>
    <n v="96.703296703296701"/>
    <x v="15"/>
    <x v="3"/>
  </r>
  <r>
    <x v="80"/>
    <x v="181"/>
    <n v="3.2967032967032965"/>
    <x v="15"/>
    <x v="3"/>
  </r>
  <r>
    <x v="80"/>
    <x v="182"/>
    <n v="96.703296703296701"/>
    <x v="15"/>
    <x v="3"/>
  </r>
  <r>
    <x v="80"/>
    <x v="183"/>
    <n v="3.2967032967032965"/>
    <x v="15"/>
    <x v="3"/>
  </r>
  <r>
    <x v="80"/>
    <x v="184"/>
    <n v="98.901098901098905"/>
    <x v="15"/>
    <x v="3"/>
  </r>
  <r>
    <x v="80"/>
    <x v="185"/>
    <n v="1.098901098901099"/>
    <x v="15"/>
    <x v="3"/>
  </r>
  <r>
    <x v="81"/>
    <x v="186"/>
    <n v="100"/>
    <x v="15"/>
    <x v="3"/>
  </r>
  <r>
    <x v="81"/>
    <x v="187"/>
    <n v="0"/>
    <x v="15"/>
    <x v="3"/>
  </r>
  <r>
    <x v="77"/>
    <x v="152"/>
    <n v="23.369565217391305"/>
    <x v="16"/>
    <x v="3"/>
  </r>
  <r>
    <x v="77"/>
    <x v="153"/>
    <n v="50"/>
    <x v="16"/>
    <x v="3"/>
  </r>
  <r>
    <x v="77"/>
    <x v="154"/>
    <n v="21.739130434782609"/>
    <x v="16"/>
    <x v="3"/>
  </r>
  <r>
    <x v="77"/>
    <x v="155"/>
    <n v="2.1739130434782608"/>
    <x v="16"/>
    <x v="3"/>
  </r>
  <r>
    <x v="77"/>
    <x v="4"/>
    <n v="2.7173913043478262"/>
    <x v="16"/>
    <x v="3"/>
  </r>
  <r>
    <x v="78"/>
    <x v="156"/>
    <n v="59.239130434782609"/>
    <x v="16"/>
    <x v="3"/>
  </r>
  <r>
    <x v="78"/>
    <x v="157"/>
    <n v="13.043478260869565"/>
    <x v="16"/>
    <x v="3"/>
  </r>
  <r>
    <x v="78"/>
    <x v="158"/>
    <n v="8.695652173913043"/>
    <x v="16"/>
    <x v="3"/>
  </r>
  <r>
    <x v="78"/>
    <x v="159"/>
    <n v="0.54347826086956519"/>
    <x v="16"/>
    <x v="3"/>
  </r>
  <r>
    <x v="78"/>
    <x v="160"/>
    <n v="1.0869565217391304"/>
    <x v="16"/>
    <x v="3"/>
  </r>
  <r>
    <x v="78"/>
    <x v="161"/>
    <n v="1.0869565217391304"/>
    <x v="16"/>
    <x v="3"/>
  </r>
  <r>
    <x v="78"/>
    <x v="162"/>
    <n v="1.0869565217391304"/>
    <x v="16"/>
    <x v="3"/>
  </r>
  <r>
    <x v="78"/>
    <x v="163"/>
    <n v="8.1521739130434785"/>
    <x v="16"/>
    <x v="3"/>
  </r>
  <r>
    <x v="78"/>
    <x v="164"/>
    <n v="0.54347826086956519"/>
    <x v="16"/>
    <x v="3"/>
  </r>
  <r>
    <x v="78"/>
    <x v="165"/>
    <n v="4.3478260869565215"/>
    <x v="16"/>
    <x v="3"/>
  </r>
  <r>
    <x v="78"/>
    <x v="166"/>
    <n v="1.0869565217391304"/>
    <x v="16"/>
    <x v="3"/>
  </r>
  <r>
    <x v="78"/>
    <x v="4"/>
    <n v="1.0869565217391304"/>
    <x v="16"/>
    <x v="3"/>
  </r>
  <r>
    <x v="79"/>
    <x v="167"/>
    <n v="58.152173913043477"/>
    <x v="16"/>
    <x v="3"/>
  </r>
  <r>
    <x v="79"/>
    <x v="168"/>
    <n v="14.673913043478262"/>
    <x v="16"/>
    <x v="3"/>
  </r>
  <r>
    <x v="79"/>
    <x v="169"/>
    <n v="7.6086956521739131"/>
    <x v="16"/>
    <x v="3"/>
  </r>
  <r>
    <x v="79"/>
    <x v="170"/>
    <n v="2.1739130434782608"/>
    <x v="16"/>
    <x v="3"/>
  </r>
  <r>
    <x v="79"/>
    <x v="171"/>
    <n v="12.5"/>
    <x v="16"/>
    <x v="3"/>
  </r>
  <r>
    <x v="79"/>
    <x v="172"/>
    <n v="0"/>
    <x v="16"/>
    <x v="3"/>
  </r>
  <r>
    <x v="79"/>
    <x v="4"/>
    <n v="4.8913043478260869"/>
    <x v="16"/>
    <x v="3"/>
  </r>
  <r>
    <x v="80"/>
    <x v="173"/>
    <n v="15.760869565217391"/>
    <x v="16"/>
    <x v="3"/>
  </r>
  <r>
    <x v="80"/>
    <x v="174"/>
    <n v="84.239130434782609"/>
    <x v="16"/>
    <x v="3"/>
  </r>
  <r>
    <x v="80"/>
    <x v="175"/>
    <n v="20.108695652173914"/>
    <x v="16"/>
    <x v="3"/>
  </r>
  <r>
    <x v="80"/>
    <x v="176"/>
    <n v="4.3478260869565215"/>
    <x v="16"/>
    <x v="3"/>
  </r>
  <r>
    <x v="80"/>
    <x v="177"/>
    <n v="34.239130434782609"/>
    <x v="16"/>
    <x v="3"/>
  </r>
  <r>
    <x v="80"/>
    <x v="178"/>
    <n v="12.5"/>
    <x v="16"/>
    <x v="3"/>
  </r>
  <r>
    <x v="80"/>
    <x v="179"/>
    <n v="13.043478260869565"/>
    <x v="16"/>
    <x v="3"/>
  </r>
  <r>
    <x v="80"/>
    <x v="180"/>
    <n v="89.673913043478265"/>
    <x v="16"/>
    <x v="3"/>
  </r>
  <r>
    <x v="80"/>
    <x v="181"/>
    <n v="10.326086956521738"/>
    <x v="16"/>
    <x v="3"/>
  </r>
  <r>
    <x v="80"/>
    <x v="182"/>
    <n v="98.913043478260875"/>
    <x v="16"/>
    <x v="3"/>
  </r>
  <r>
    <x v="80"/>
    <x v="183"/>
    <n v="1.0869565217391304"/>
    <x v="16"/>
    <x v="3"/>
  </r>
  <r>
    <x v="80"/>
    <x v="184"/>
    <n v="98.369565217391298"/>
    <x v="16"/>
    <x v="3"/>
  </r>
  <r>
    <x v="80"/>
    <x v="185"/>
    <n v="1.6304347826086956"/>
    <x v="16"/>
    <x v="3"/>
  </r>
  <r>
    <x v="81"/>
    <x v="186"/>
    <n v="100"/>
    <x v="16"/>
    <x v="3"/>
  </r>
  <r>
    <x v="81"/>
    <x v="187"/>
    <n v="0"/>
    <x v="16"/>
    <x v="3"/>
  </r>
  <r>
    <x v="82"/>
    <x v="188"/>
    <n v="50.797477744807125"/>
    <x v="0"/>
    <x v="2"/>
  </r>
  <r>
    <x v="82"/>
    <x v="189"/>
    <n v="19.91839762611276"/>
    <x v="0"/>
    <x v="2"/>
  </r>
  <r>
    <x v="82"/>
    <x v="190"/>
    <n v="6.3983679525222552"/>
    <x v="0"/>
    <x v="2"/>
  </r>
  <r>
    <x v="82"/>
    <x v="191"/>
    <n v="23.701780415430267"/>
    <x v="0"/>
    <x v="2"/>
  </r>
  <r>
    <x v="82"/>
    <x v="192"/>
    <n v="0.33382789317507416"/>
    <x v="0"/>
    <x v="2"/>
  </r>
  <r>
    <x v="82"/>
    <x v="193"/>
    <n v="3.1713649851632049"/>
    <x v="0"/>
    <x v="2"/>
  </r>
  <r>
    <x v="83"/>
    <x v="4"/>
    <n v="2.2626112759643915"/>
    <x v="0"/>
    <x v="2"/>
  </r>
  <r>
    <x v="83"/>
    <x v="105"/>
    <n v="85.293026706231458"/>
    <x v="0"/>
    <x v="2"/>
  </r>
  <r>
    <x v="83"/>
    <x v="194"/>
    <n v="12.444362017804155"/>
    <x v="0"/>
    <x v="2"/>
  </r>
  <r>
    <x v="84"/>
    <x v="195"/>
    <n v="10.107566765578635"/>
    <x v="0"/>
    <x v="2"/>
  </r>
  <r>
    <x v="84"/>
    <x v="196"/>
    <n v="11.702522255192878"/>
    <x v="0"/>
    <x v="2"/>
  </r>
  <r>
    <x v="84"/>
    <x v="197"/>
    <n v="20.678783382789316"/>
    <x v="0"/>
    <x v="2"/>
  </r>
  <r>
    <x v="84"/>
    <x v="198"/>
    <n v="19.547477744807122"/>
    <x v="0"/>
    <x v="2"/>
  </r>
  <r>
    <x v="84"/>
    <x v="199"/>
    <n v="19.640207715133531"/>
    <x v="0"/>
    <x v="2"/>
  </r>
  <r>
    <x v="84"/>
    <x v="200"/>
    <n v="15.393175074183976"/>
    <x v="0"/>
    <x v="2"/>
  </r>
  <r>
    <x v="84"/>
    <x v="4"/>
    <n v="2.9302670623145399"/>
    <x v="0"/>
    <x v="2"/>
  </r>
  <r>
    <x v="85"/>
    <x v="201"/>
    <n v="69.592090179594749"/>
    <x v="0"/>
    <x v="2"/>
  </r>
  <r>
    <x v="86"/>
    <x v="195"/>
    <n v="9.1988130563798212"/>
    <x v="0"/>
    <x v="2"/>
  </r>
  <r>
    <x v="86"/>
    <x v="196"/>
    <n v="10.830860534124628"/>
    <x v="0"/>
    <x v="2"/>
  </r>
  <r>
    <x v="86"/>
    <x v="197"/>
    <n v="18.545994065281899"/>
    <x v="0"/>
    <x v="2"/>
  </r>
  <r>
    <x v="86"/>
    <x v="198"/>
    <n v="16.895400593471809"/>
    <x v="0"/>
    <x v="2"/>
  </r>
  <r>
    <x v="86"/>
    <x v="199"/>
    <n v="16.951038575667656"/>
    <x v="0"/>
    <x v="2"/>
  </r>
  <r>
    <x v="86"/>
    <x v="200"/>
    <n v="14.910979228486648"/>
    <x v="0"/>
    <x v="2"/>
  </r>
  <r>
    <x v="86"/>
    <x v="4"/>
    <n v="12.666913946587536"/>
    <x v="0"/>
    <x v="2"/>
  </r>
  <r>
    <x v="87"/>
    <x v="202"/>
    <n v="72.067954979825899"/>
    <x v="0"/>
    <x v="2"/>
  </r>
  <r>
    <x v="88"/>
    <x v="203"/>
    <n v="56.454005934718104"/>
    <x v="0"/>
    <x v="2"/>
  </r>
  <r>
    <x v="88"/>
    <x v="204"/>
    <n v="37.258902077151333"/>
    <x v="0"/>
    <x v="2"/>
  </r>
  <r>
    <x v="88"/>
    <x v="4"/>
    <n v="6.2870919881305634"/>
    <x v="0"/>
    <x v="2"/>
  </r>
  <r>
    <x v="89"/>
    <x v="205"/>
    <n v="34.347181008902076"/>
    <x v="0"/>
    <x v="2"/>
  </r>
  <r>
    <x v="89"/>
    <x v="206"/>
    <n v="1.7247774480712166"/>
    <x v="0"/>
    <x v="2"/>
  </r>
  <r>
    <x v="89"/>
    <x v="207"/>
    <n v="1.1869436201780414"/>
    <x v="0"/>
    <x v="2"/>
  </r>
  <r>
    <x v="89"/>
    <x v="203"/>
    <n v="56.454005934718104"/>
    <x v="0"/>
    <x v="2"/>
  </r>
  <r>
    <x v="89"/>
    <x v="4"/>
    <n v="6.2870919881305634"/>
    <x v="0"/>
    <x v="2"/>
  </r>
  <r>
    <x v="89"/>
    <x v="208"/>
    <n v="5.9737742303306689"/>
    <x v="0"/>
    <x v="2"/>
  </r>
  <r>
    <x v="89"/>
    <x v="209"/>
    <n v="6.9358974358974361"/>
    <x v="0"/>
    <x v="2"/>
  </r>
  <r>
    <x v="89"/>
    <x v="210"/>
    <n v="13.884615384615387"/>
    <x v="0"/>
    <x v="2"/>
  </r>
  <r>
    <x v="82"/>
    <x v="188"/>
    <n v="43.733333333333334"/>
    <x v="1"/>
    <x v="2"/>
  </r>
  <r>
    <x v="82"/>
    <x v="189"/>
    <n v="34.577777777777776"/>
    <x v="1"/>
    <x v="2"/>
  </r>
  <r>
    <x v="82"/>
    <x v="190"/>
    <n v="8.8000000000000007"/>
    <x v="1"/>
    <x v="2"/>
  </r>
  <r>
    <x v="82"/>
    <x v="191"/>
    <n v="15.022222222222222"/>
    <x v="1"/>
    <x v="2"/>
  </r>
  <r>
    <x v="82"/>
    <x v="192"/>
    <n v="0.17777777777777778"/>
    <x v="1"/>
    <x v="2"/>
  </r>
  <r>
    <x v="82"/>
    <x v="193"/>
    <n v="3.0222222222222221"/>
    <x v="1"/>
    <x v="2"/>
  </r>
  <r>
    <x v="83"/>
    <x v="4"/>
    <n v="3.3777777777777778"/>
    <x v="1"/>
    <x v="2"/>
  </r>
  <r>
    <x v="83"/>
    <x v="105"/>
    <n v="86.933333333333337"/>
    <x v="1"/>
    <x v="2"/>
  </r>
  <r>
    <x v="83"/>
    <x v="194"/>
    <n v="9.6888888888888882"/>
    <x v="1"/>
    <x v="2"/>
  </r>
  <r>
    <x v="84"/>
    <x v="195"/>
    <n v="18.488888888888887"/>
    <x v="1"/>
    <x v="2"/>
  </r>
  <r>
    <x v="84"/>
    <x v="196"/>
    <n v="18.399999999999999"/>
    <x v="1"/>
    <x v="2"/>
  </r>
  <r>
    <x v="84"/>
    <x v="197"/>
    <n v="28.088888888888889"/>
    <x v="1"/>
    <x v="2"/>
  </r>
  <r>
    <x v="84"/>
    <x v="198"/>
    <n v="20"/>
    <x v="1"/>
    <x v="2"/>
  </r>
  <r>
    <x v="84"/>
    <x v="199"/>
    <n v="10.844444444444445"/>
    <x v="1"/>
    <x v="2"/>
  </r>
  <r>
    <x v="84"/>
    <x v="200"/>
    <n v="1.9555555555555555"/>
    <x v="1"/>
    <x v="2"/>
  </r>
  <r>
    <x v="84"/>
    <x v="4"/>
    <n v="2.2222222222222223"/>
    <x v="1"/>
    <x v="2"/>
  </r>
  <r>
    <x v="85"/>
    <x v="201"/>
    <n v="35.912727272727309"/>
    <x v="1"/>
    <x v="2"/>
  </r>
  <r>
    <x v="86"/>
    <x v="195"/>
    <n v="16.444444444444443"/>
    <x v="1"/>
    <x v="2"/>
  </r>
  <r>
    <x v="86"/>
    <x v="196"/>
    <n v="17.600000000000001"/>
    <x v="1"/>
    <x v="2"/>
  </r>
  <r>
    <x v="86"/>
    <x v="197"/>
    <n v="23.022222222222222"/>
    <x v="1"/>
    <x v="2"/>
  </r>
  <r>
    <x v="86"/>
    <x v="198"/>
    <n v="16.711111111111112"/>
    <x v="1"/>
    <x v="2"/>
  </r>
  <r>
    <x v="86"/>
    <x v="199"/>
    <n v="9.2444444444444436"/>
    <x v="1"/>
    <x v="2"/>
  </r>
  <r>
    <x v="86"/>
    <x v="200"/>
    <n v="2.0444444444444443"/>
    <x v="1"/>
    <x v="2"/>
  </r>
  <r>
    <x v="86"/>
    <x v="4"/>
    <n v="14.933333333333334"/>
    <x v="1"/>
    <x v="2"/>
  </r>
  <r>
    <x v="87"/>
    <x v="202"/>
    <n v="36.075235109717838"/>
    <x v="1"/>
    <x v="2"/>
  </r>
  <r>
    <x v="88"/>
    <x v="203"/>
    <n v="31.822222222222223"/>
    <x v="1"/>
    <x v="2"/>
  </r>
  <r>
    <x v="88"/>
    <x v="204"/>
    <n v="63.37777777777778"/>
    <x v="1"/>
    <x v="2"/>
  </r>
  <r>
    <x v="88"/>
    <x v="4"/>
    <n v="4.8"/>
    <x v="1"/>
    <x v="2"/>
  </r>
  <r>
    <x v="89"/>
    <x v="205"/>
    <n v="56.088888888888889"/>
    <x v="1"/>
    <x v="2"/>
  </r>
  <r>
    <x v="89"/>
    <x v="206"/>
    <n v="4.7111111111111112"/>
    <x v="1"/>
    <x v="2"/>
  </r>
  <r>
    <x v="89"/>
    <x v="207"/>
    <n v="2.5777777777777779"/>
    <x v="1"/>
    <x v="2"/>
  </r>
  <r>
    <x v="89"/>
    <x v="203"/>
    <n v="31.822222222222223"/>
    <x v="1"/>
    <x v="2"/>
  </r>
  <r>
    <x v="89"/>
    <x v="4"/>
    <n v="4.8"/>
    <x v="1"/>
    <x v="2"/>
  </r>
  <r>
    <x v="89"/>
    <x v="208"/>
    <n v="4.2733333333333308"/>
    <x v="1"/>
    <x v="2"/>
  </r>
  <r>
    <x v="89"/>
    <x v="209"/>
    <n v="5.1363636363636367"/>
    <x v="1"/>
    <x v="2"/>
  </r>
  <r>
    <x v="89"/>
    <x v="210"/>
    <n v="6.3703703703703702"/>
    <x v="1"/>
    <x v="2"/>
  </r>
  <r>
    <x v="82"/>
    <x v="188"/>
    <n v="38.478260869565219"/>
    <x v="2"/>
    <x v="2"/>
  </r>
  <r>
    <x v="82"/>
    <x v="189"/>
    <n v="15.054347826086957"/>
    <x v="2"/>
    <x v="2"/>
  </r>
  <r>
    <x v="82"/>
    <x v="190"/>
    <n v="5.7065217391304346"/>
    <x v="2"/>
    <x v="2"/>
  </r>
  <r>
    <x v="82"/>
    <x v="191"/>
    <n v="42.173913043478258"/>
    <x v="2"/>
    <x v="2"/>
  </r>
  <r>
    <x v="82"/>
    <x v="192"/>
    <n v="0.16304347826086957"/>
    <x v="2"/>
    <x v="2"/>
  </r>
  <r>
    <x v="82"/>
    <x v="193"/>
    <n v="3.0434782608695654"/>
    <x v="2"/>
    <x v="2"/>
  </r>
  <r>
    <x v="83"/>
    <x v="4"/>
    <n v="1.1413043478260869"/>
    <x v="2"/>
    <x v="2"/>
  </r>
  <r>
    <x v="83"/>
    <x v="105"/>
    <n v="97.826086956521735"/>
    <x v="2"/>
    <x v="2"/>
  </r>
  <r>
    <x v="83"/>
    <x v="194"/>
    <n v="1.0326086956521738"/>
    <x v="2"/>
    <x v="2"/>
  </r>
  <r>
    <x v="84"/>
    <x v="195"/>
    <n v="6.4673913043478262"/>
    <x v="2"/>
    <x v="2"/>
  </r>
  <r>
    <x v="84"/>
    <x v="196"/>
    <n v="6.7934782608695654"/>
    <x v="2"/>
    <x v="2"/>
  </r>
  <r>
    <x v="84"/>
    <x v="197"/>
    <n v="15.978260869565217"/>
    <x v="2"/>
    <x v="2"/>
  </r>
  <r>
    <x v="84"/>
    <x v="198"/>
    <n v="20"/>
    <x v="2"/>
    <x v="2"/>
  </r>
  <r>
    <x v="84"/>
    <x v="199"/>
    <n v="24.293478260869566"/>
    <x v="2"/>
    <x v="2"/>
  </r>
  <r>
    <x v="84"/>
    <x v="200"/>
    <n v="24.239130434782609"/>
    <x v="2"/>
    <x v="2"/>
  </r>
  <r>
    <x v="84"/>
    <x v="4"/>
    <n v="2.2282608695652173"/>
    <x v="2"/>
    <x v="2"/>
  </r>
  <r>
    <x v="85"/>
    <x v="201"/>
    <n v="91.808226792662836"/>
    <x v="2"/>
    <x v="2"/>
  </r>
  <r>
    <x v="86"/>
    <x v="195"/>
    <n v="6.1413043478260869"/>
    <x v="2"/>
    <x v="2"/>
  </r>
  <r>
    <x v="86"/>
    <x v="196"/>
    <n v="6.0326086956521738"/>
    <x v="2"/>
    <x v="2"/>
  </r>
  <r>
    <x v="86"/>
    <x v="197"/>
    <n v="15"/>
    <x v="2"/>
    <x v="2"/>
  </r>
  <r>
    <x v="86"/>
    <x v="198"/>
    <n v="16.521739130434781"/>
    <x v="2"/>
    <x v="2"/>
  </r>
  <r>
    <x v="86"/>
    <x v="199"/>
    <n v="19.836956521739129"/>
    <x v="2"/>
    <x v="2"/>
  </r>
  <r>
    <x v="86"/>
    <x v="200"/>
    <n v="23.423913043478262"/>
    <x v="2"/>
    <x v="2"/>
  </r>
  <r>
    <x v="86"/>
    <x v="4"/>
    <n v="13.043478260869565"/>
    <x v="2"/>
    <x v="2"/>
  </r>
  <r>
    <x v="87"/>
    <x v="202"/>
    <n v="96.37187500000006"/>
    <x v="2"/>
    <x v="2"/>
  </r>
  <r>
    <x v="88"/>
    <x v="203"/>
    <n v="78.043478260869563"/>
    <x v="2"/>
    <x v="2"/>
  </r>
  <r>
    <x v="88"/>
    <x v="204"/>
    <n v="16.358695652173914"/>
    <x v="2"/>
    <x v="2"/>
  </r>
  <r>
    <x v="88"/>
    <x v="4"/>
    <n v="5.5978260869565215"/>
    <x v="2"/>
    <x v="2"/>
  </r>
  <r>
    <x v="89"/>
    <x v="205"/>
    <n v="15.217391304347826"/>
    <x v="2"/>
    <x v="2"/>
  </r>
  <r>
    <x v="89"/>
    <x v="206"/>
    <n v="0.65217391304347827"/>
    <x v="2"/>
    <x v="2"/>
  </r>
  <r>
    <x v="89"/>
    <x v="207"/>
    <n v="0.4891304347826087"/>
    <x v="2"/>
    <x v="2"/>
  </r>
  <r>
    <x v="89"/>
    <x v="203"/>
    <n v="78.043478260869563"/>
    <x v="2"/>
    <x v="2"/>
  </r>
  <r>
    <x v="89"/>
    <x v="4"/>
    <n v="5.5978260869565215"/>
    <x v="2"/>
    <x v="2"/>
  </r>
  <r>
    <x v="89"/>
    <x v="208"/>
    <n v="7.6629629629629656"/>
    <x v="2"/>
    <x v="2"/>
  </r>
  <r>
    <x v="89"/>
    <x v="209"/>
    <n v="13.3"/>
    <x v="2"/>
    <x v="2"/>
  </r>
  <r>
    <x v="89"/>
    <x v="210"/>
    <n v="29.166666666666668"/>
    <x v="2"/>
    <x v="2"/>
  </r>
  <r>
    <x v="82"/>
    <x v="188"/>
    <n v="66.901408450704224"/>
    <x v="3"/>
    <x v="2"/>
  </r>
  <r>
    <x v="82"/>
    <x v="189"/>
    <n v="19.154929577464788"/>
    <x v="3"/>
    <x v="2"/>
  </r>
  <r>
    <x v="82"/>
    <x v="190"/>
    <n v="4.929577464788732"/>
    <x v="3"/>
    <x v="2"/>
  </r>
  <r>
    <x v="82"/>
    <x v="191"/>
    <n v="8.3098591549295779"/>
    <x v="3"/>
    <x v="2"/>
  </r>
  <r>
    <x v="82"/>
    <x v="192"/>
    <n v="0.56338028169014087"/>
    <x v="3"/>
    <x v="2"/>
  </r>
  <r>
    <x v="82"/>
    <x v="193"/>
    <n v="3.6619718309859155"/>
    <x v="3"/>
    <x v="2"/>
  </r>
  <r>
    <x v="83"/>
    <x v="4"/>
    <n v="0.28169014084507044"/>
    <x v="3"/>
    <x v="2"/>
  </r>
  <r>
    <x v="83"/>
    <x v="105"/>
    <n v="80.140845070422529"/>
    <x v="3"/>
    <x v="2"/>
  </r>
  <r>
    <x v="83"/>
    <x v="194"/>
    <n v="19.577464788732396"/>
    <x v="3"/>
    <x v="2"/>
  </r>
  <r>
    <x v="84"/>
    <x v="195"/>
    <n v="6.619718309859155"/>
    <x v="3"/>
    <x v="2"/>
  </r>
  <r>
    <x v="84"/>
    <x v="196"/>
    <n v="10.845070422535212"/>
    <x v="3"/>
    <x v="2"/>
  </r>
  <r>
    <x v="84"/>
    <x v="197"/>
    <n v="22.253521126760564"/>
    <x v="3"/>
    <x v="2"/>
  </r>
  <r>
    <x v="84"/>
    <x v="198"/>
    <n v="19.154929577464788"/>
    <x v="3"/>
    <x v="2"/>
  </r>
  <r>
    <x v="84"/>
    <x v="199"/>
    <n v="22.253521126760564"/>
    <x v="3"/>
    <x v="2"/>
  </r>
  <r>
    <x v="84"/>
    <x v="200"/>
    <n v="16.197183098591548"/>
    <x v="3"/>
    <x v="2"/>
  </r>
  <r>
    <x v="84"/>
    <x v="4"/>
    <n v="2.676056338028169"/>
    <x v="3"/>
    <x v="2"/>
  </r>
  <r>
    <x v="85"/>
    <x v="201"/>
    <n v="71.830680173661264"/>
    <x v="3"/>
    <x v="2"/>
  </r>
  <r>
    <x v="86"/>
    <x v="195"/>
    <n v="5.774647887323944"/>
    <x v="3"/>
    <x v="2"/>
  </r>
  <r>
    <x v="86"/>
    <x v="196"/>
    <n v="10.422535211267606"/>
    <x v="3"/>
    <x v="2"/>
  </r>
  <r>
    <x v="86"/>
    <x v="197"/>
    <n v="20.140845070422536"/>
    <x v="3"/>
    <x v="2"/>
  </r>
  <r>
    <x v="86"/>
    <x v="198"/>
    <n v="17.6056338028169"/>
    <x v="3"/>
    <x v="2"/>
  </r>
  <r>
    <x v="86"/>
    <x v="199"/>
    <n v="19.43661971830986"/>
    <x v="3"/>
    <x v="2"/>
  </r>
  <r>
    <x v="86"/>
    <x v="200"/>
    <n v="15.633802816901408"/>
    <x v="3"/>
    <x v="2"/>
  </r>
  <r>
    <x v="86"/>
    <x v="4"/>
    <n v="10.985915492957746"/>
    <x v="3"/>
    <x v="2"/>
  </r>
  <r>
    <x v="87"/>
    <x v="202"/>
    <n v="72.754746835443001"/>
    <x v="3"/>
    <x v="2"/>
  </r>
  <r>
    <x v="88"/>
    <x v="203"/>
    <n v="44.366197183098592"/>
    <x v="3"/>
    <x v="2"/>
  </r>
  <r>
    <x v="88"/>
    <x v="204"/>
    <n v="49.29577464788732"/>
    <x v="3"/>
    <x v="2"/>
  </r>
  <r>
    <x v="88"/>
    <x v="4"/>
    <n v="6.3380281690140849"/>
    <x v="3"/>
    <x v="2"/>
  </r>
  <r>
    <x v="89"/>
    <x v="205"/>
    <n v="46.619718309859152"/>
    <x v="3"/>
    <x v="2"/>
  </r>
  <r>
    <x v="89"/>
    <x v="206"/>
    <n v="0.9859154929577465"/>
    <x v="3"/>
    <x v="2"/>
  </r>
  <r>
    <x v="89"/>
    <x v="207"/>
    <n v="1.6901408450704225"/>
    <x v="3"/>
    <x v="2"/>
  </r>
  <r>
    <x v="89"/>
    <x v="203"/>
    <n v="44.366197183098592"/>
    <x v="3"/>
    <x v="2"/>
  </r>
  <r>
    <x v="89"/>
    <x v="4"/>
    <n v="6.3380281690140849"/>
    <x v="3"/>
    <x v="2"/>
  </r>
  <r>
    <x v="89"/>
    <x v="208"/>
    <n v="7.3156249999999998"/>
    <x v="3"/>
    <x v="2"/>
  </r>
  <r>
    <x v="89"/>
    <x v="209"/>
    <n v="15.142857142857144"/>
    <x v="3"/>
    <x v="2"/>
  </r>
  <r>
    <x v="89"/>
    <x v="210"/>
    <n v="24.5"/>
    <x v="3"/>
    <x v="2"/>
  </r>
  <r>
    <x v="82"/>
    <x v="188"/>
    <n v="73.768115942028984"/>
    <x v="4"/>
    <x v="2"/>
  </r>
  <r>
    <x v="82"/>
    <x v="189"/>
    <n v="8.2608695652173907"/>
    <x v="4"/>
    <x v="2"/>
  </r>
  <r>
    <x v="82"/>
    <x v="190"/>
    <n v="6.0869565217391308"/>
    <x v="4"/>
    <x v="2"/>
  </r>
  <r>
    <x v="82"/>
    <x v="191"/>
    <n v="11.304347826086957"/>
    <x v="4"/>
    <x v="2"/>
  </r>
  <r>
    <x v="82"/>
    <x v="192"/>
    <n v="0.14492753623188406"/>
    <x v="4"/>
    <x v="2"/>
  </r>
  <r>
    <x v="82"/>
    <x v="193"/>
    <n v="2.8985507246376812"/>
    <x v="4"/>
    <x v="2"/>
  </r>
  <r>
    <x v="83"/>
    <x v="4"/>
    <n v="4.63768115942029"/>
    <x v="4"/>
    <x v="2"/>
  </r>
  <r>
    <x v="83"/>
    <x v="105"/>
    <n v="92.173913043478265"/>
    <x v="4"/>
    <x v="2"/>
  </r>
  <r>
    <x v="83"/>
    <x v="194"/>
    <n v="3.1884057971014492"/>
    <x v="4"/>
    <x v="2"/>
  </r>
  <r>
    <x v="84"/>
    <x v="195"/>
    <n v="8.9855072463768124"/>
    <x v="4"/>
    <x v="2"/>
  </r>
  <r>
    <x v="84"/>
    <x v="196"/>
    <n v="11.159420289855072"/>
    <x v="4"/>
    <x v="2"/>
  </r>
  <r>
    <x v="84"/>
    <x v="197"/>
    <n v="16.521739130434781"/>
    <x v="4"/>
    <x v="2"/>
  </r>
  <r>
    <x v="84"/>
    <x v="198"/>
    <n v="17.826086956521738"/>
    <x v="4"/>
    <x v="2"/>
  </r>
  <r>
    <x v="84"/>
    <x v="199"/>
    <n v="17.681159420289855"/>
    <x v="4"/>
    <x v="2"/>
  </r>
  <r>
    <x v="84"/>
    <x v="200"/>
    <n v="21.594202898550726"/>
    <x v="4"/>
    <x v="2"/>
  </r>
  <r>
    <x v="84"/>
    <x v="4"/>
    <n v="6.2318840579710146"/>
    <x v="4"/>
    <x v="2"/>
  </r>
  <r>
    <x v="85"/>
    <x v="201"/>
    <n v="83.364760432766658"/>
    <x v="4"/>
    <x v="2"/>
  </r>
  <r>
    <x v="86"/>
    <x v="195"/>
    <n v="9.1304347826086953"/>
    <x v="4"/>
    <x v="2"/>
  </r>
  <r>
    <x v="86"/>
    <x v="196"/>
    <n v="10.434782608695652"/>
    <x v="4"/>
    <x v="2"/>
  </r>
  <r>
    <x v="86"/>
    <x v="197"/>
    <n v="16.231884057971016"/>
    <x v="4"/>
    <x v="2"/>
  </r>
  <r>
    <x v="86"/>
    <x v="198"/>
    <n v="16.086956521739129"/>
    <x v="4"/>
    <x v="2"/>
  </r>
  <r>
    <x v="86"/>
    <x v="199"/>
    <n v="17.246376811594203"/>
    <x v="4"/>
    <x v="2"/>
  </r>
  <r>
    <x v="86"/>
    <x v="200"/>
    <n v="20.579710144927535"/>
    <x v="4"/>
    <x v="2"/>
  </r>
  <r>
    <x v="86"/>
    <x v="4"/>
    <n v="10.289855072463768"/>
    <x v="4"/>
    <x v="2"/>
  </r>
  <r>
    <x v="87"/>
    <x v="202"/>
    <n v="83.928917609046849"/>
    <x v="4"/>
    <x v="2"/>
  </r>
  <r>
    <x v="88"/>
    <x v="203"/>
    <n v="65.362318840579704"/>
    <x v="4"/>
    <x v="2"/>
  </r>
  <r>
    <x v="88"/>
    <x v="204"/>
    <n v="26.376811594202898"/>
    <x v="4"/>
    <x v="2"/>
  </r>
  <r>
    <x v="88"/>
    <x v="4"/>
    <n v="8.2608695652173907"/>
    <x v="4"/>
    <x v="2"/>
  </r>
  <r>
    <x v="89"/>
    <x v="205"/>
    <n v="25.362318840579711"/>
    <x v="4"/>
    <x v="2"/>
  </r>
  <r>
    <x v="89"/>
    <x v="206"/>
    <n v="0.57971014492753625"/>
    <x v="4"/>
    <x v="2"/>
  </r>
  <r>
    <x v="89"/>
    <x v="207"/>
    <n v="0.43478260869565216"/>
    <x v="4"/>
    <x v="2"/>
  </r>
  <r>
    <x v="89"/>
    <x v="203"/>
    <n v="65.362318840579704"/>
    <x v="4"/>
    <x v="2"/>
  </r>
  <r>
    <x v="89"/>
    <x v="4"/>
    <n v="8.2608695652173907"/>
    <x v="4"/>
    <x v="2"/>
  </r>
  <r>
    <x v="89"/>
    <x v="208"/>
    <n v="4.575757575757577"/>
    <x v="4"/>
    <x v="2"/>
  </r>
  <r>
    <x v="89"/>
    <x v="209"/>
    <n v="3.75"/>
    <x v="4"/>
    <x v="2"/>
  </r>
  <r>
    <x v="89"/>
    <x v="210"/>
    <n v="33.5"/>
    <x v="4"/>
    <x v="2"/>
  </r>
  <r>
    <x v="82"/>
    <x v="188"/>
    <n v="73.84615384615384"/>
    <x v="5"/>
    <x v="2"/>
  </r>
  <r>
    <x v="82"/>
    <x v="189"/>
    <n v="6.1538461538461542"/>
    <x v="5"/>
    <x v="2"/>
  </r>
  <r>
    <x v="82"/>
    <x v="190"/>
    <n v="12.307692307692308"/>
    <x v="5"/>
    <x v="2"/>
  </r>
  <r>
    <x v="82"/>
    <x v="191"/>
    <n v="10.76923076923077"/>
    <x v="5"/>
    <x v="2"/>
  </r>
  <r>
    <x v="82"/>
    <x v="192"/>
    <n v="0"/>
    <x v="5"/>
    <x v="2"/>
  </r>
  <r>
    <x v="82"/>
    <x v="193"/>
    <n v="2.0512820512820511"/>
    <x v="5"/>
    <x v="2"/>
  </r>
  <r>
    <x v="83"/>
    <x v="4"/>
    <n v="3.0769230769230771"/>
    <x v="5"/>
    <x v="2"/>
  </r>
  <r>
    <x v="83"/>
    <x v="105"/>
    <n v="95.897435897435898"/>
    <x v="5"/>
    <x v="2"/>
  </r>
  <r>
    <x v="83"/>
    <x v="194"/>
    <n v="1.0256410256410255"/>
    <x v="5"/>
    <x v="2"/>
  </r>
  <r>
    <x v="84"/>
    <x v="195"/>
    <n v="9.2307692307692299"/>
    <x v="5"/>
    <x v="2"/>
  </r>
  <r>
    <x v="84"/>
    <x v="196"/>
    <n v="14.358974358974359"/>
    <x v="5"/>
    <x v="2"/>
  </r>
  <r>
    <x v="84"/>
    <x v="197"/>
    <n v="17.948717948717949"/>
    <x v="5"/>
    <x v="2"/>
  </r>
  <r>
    <x v="84"/>
    <x v="198"/>
    <n v="14.871794871794872"/>
    <x v="5"/>
    <x v="2"/>
  </r>
  <r>
    <x v="84"/>
    <x v="199"/>
    <n v="13.333333333333334"/>
    <x v="5"/>
    <x v="2"/>
  </r>
  <r>
    <x v="84"/>
    <x v="200"/>
    <n v="26.153846153846153"/>
    <x v="5"/>
    <x v="2"/>
  </r>
  <r>
    <x v="84"/>
    <x v="4"/>
    <n v="4.1025641025641022"/>
    <x v="5"/>
    <x v="2"/>
  </r>
  <r>
    <x v="85"/>
    <x v="201"/>
    <n v="88.561497326203138"/>
    <x v="5"/>
    <x v="2"/>
  </r>
  <r>
    <x v="86"/>
    <x v="195"/>
    <n v="10.256410256410257"/>
    <x v="5"/>
    <x v="2"/>
  </r>
  <r>
    <x v="86"/>
    <x v="196"/>
    <n v="13.846153846153847"/>
    <x v="5"/>
    <x v="2"/>
  </r>
  <r>
    <x v="86"/>
    <x v="197"/>
    <n v="15.384615384615385"/>
    <x v="5"/>
    <x v="2"/>
  </r>
  <r>
    <x v="86"/>
    <x v="198"/>
    <n v="13.846153846153847"/>
    <x v="5"/>
    <x v="2"/>
  </r>
  <r>
    <x v="86"/>
    <x v="199"/>
    <n v="12.820512820512821"/>
    <x v="5"/>
    <x v="2"/>
  </r>
  <r>
    <x v="86"/>
    <x v="200"/>
    <n v="25.641025641025642"/>
    <x v="5"/>
    <x v="2"/>
  </r>
  <r>
    <x v="86"/>
    <x v="4"/>
    <n v="8.2051282051282044"/>
    <x v="5"/>
    <x v="2"/>
  </r>
  <r>
    <x v="87"/>
    <x v="202"/>
    <n v="90.22905027932967"/>
    <x v="5"/>
    <x v="2"/>
  </r>
  <r>
    <x v="88"/>
    <x v="203"/>
    <n v="67.179487179487182"/>
    <x v="5"/>
    <x v="2"/>
  </r>
  <r>
    <x v="88"/>
    <x v="204"/>
    <n v="28.205128205128204"/>
    <x v="5"/>
    <x v="2"/>
  </r>
  <r>
    <x v="88"/>
    <x v="4"/>
    <n v="4.615384615384615"/>
    <x v="5"/>
    <x v="2"/>
  </r>
  <r>
    <x v="89"/>
    <x v="205"/>
    <n v="27.692307692307693"/>
    <x v="5"/>
    <x v="2"/>
  </r>
  <r>
    <x v="89"/>
    <x v="206"/>
    <n v="0.51282051282051277"/>
    <x v="5"/>
    <x v="2"/>
  </r>
  <r>
    <x v="89"/>
    <x v="207"/>
    <n v="0"/>
    <x v="5"/>
    <x v="2"/>
  </r>
  <r>
    <x v="89"/>
    <x v="203"/>
    <n v="67.179487179487182"/>
    <x v="5"/>
    <x v="2"/>
  </r>
  <r>
    <x v="89"/>
    <x v="4"/>
    <n v="4.615384615384615"/>
    <x v="5"/>
    <x v="2"/>
  </r>
  <r>
    <x v="89"/>
    <x v="208"/>
    <n v="4.0416666666666661"/>
    <x v="5"/>
    <x v="2"/>
  </r>
  <r>
    <x v="89"/>
    <x v="209"/>
    <n v="6"/>
    <x v="5"/>
    <x v="2"/>
  </r>
  <r>
    <x v="89"/>
    <x v="210"/>
    <n v="0"/>
    <x v="5"/>
    <x v="2"/>
  </r>
  <r>
    <x v="82"/>
    <x v="188"/>
    <n v="69.421487603305792"/>
    <x v="6"/>
    <x v="2"/>
  </r>
  <r>
    <x v="82"/>
    <x v="189"/>
    <n v="9.0909090909090917"/>
    <x v="6"/>
    <x v="2"/>
  </r>
  <r>
    <x v="82"/>
    <x v="190"/>
    <n v="3.3057851239669422"/>
    <x v="6"/>
    <x v="2"/>
  </r>
  <r>
    <x v="82"/>
    <x v="191"/>
    <n v="14.049586776859504"/>
    <x v="6"/>
    <x v="2"/>
  </r>
  <r>
    <x v="82"/>
    <x v="192"/>
    <n v="0.82644628099173556"/>
    <x v="6"/>
    <x v="2"/>
  </r>
  <r>
    <x v="82"/>
    <x v="193"/>
    <n v="4.1322314049586772"/>
    <x v="6"/>
    <x v="2"/>
  </r>
  <r>
    <x v="83"/>
    <x v="4"/>
    <n v="4.9586776859504136"/>
    <x v="6"/>
    <x v="2"/>
  </r>
  <r>
    <x v="83"/>
    <x v="105"/>
    <n v="92.561983471074385"/>
    <x v="6"/>
    <x v="2"/>
  </r>
  <r>
    <x v="83"/>
    <x v="194"/>
    <n v="2.4793388429752068"/>
    <x v="6"/>
    <x v="2"/>
  </r>
  <r>
    <x v="84"/>
    <x v="195"/>
    <n v="1.6528925619834711"/>
    <x v="6"/>
    <x v="2"/>
  </r>
  <r>
    <x v="84"/>
    <x v="196"/>
    <n v="7.4380165289256199"/>
    <x v="6"/>
    <x v="2"/>
  </r>
  <r>
    <x v="84"/>
    <x v="197"/>
    <n v="14.87603305785124"/>
    <x v="6"/>
    <x v="2"/>
  </r>
  <r>
    <x v="84"/>
    <x v="198"/>
    <n v="24.793388429752067"/>
    <x v="6"/>
    <x v="2"/>
  </r>
  <r>
    <x v="84"/>
    <x v="199"/>
    <n v="21.487603305785125"/>
    <x v="6"/>
    <x v="2"/>
  </r>
  <r>
    <x v="84"/>
    <x v="200"/>
    <n v="23.140495867768596"/>
    <x v="6"/>
    <x v="2"/>
  </r>
  <r>
    <x v="84"/>
    <x v="4"/>
    <n v="6.6115702479338845"/>
    <x v="6"/>
    <x v="2"/>
  </r>
  <r>
    <x v="85"/>
    <x v="201"/>
    <n v="94.584070796460168"/>
    <x v="6"/>
    <x v="2"/>
  </r>
  <r>
    <x v="86"/>
    <x v="195"/>
    <n v="2.4793388429752068"/>
    <x v="6"/>
    <x v="2"/>
  </r>
  <r>
    <x v="86"/>
    <x v="196"/>
    <n v="5.785123966942149"/>
    <x v="6"/>
    <x v="2"/>
  </r>
  <r>
    <x v="86"/>
    <x v="197"/>
    <n v="17.355371900826448"/>
    <x v="6"/>
    <x v="2"/>
  </r>
  <r>
    <x v="86"/>
    <x v="198"/>
    <n v="20.66115702479339"/>
    <x v="6"/>
    <x v="2"/>
  </r>
  <r>
    <x v="86"/>
    <x v="199"/>
    <n v="21.487603305785125"/>
    <x v="6"/>
    <x v="2"/>
  </r>
  <r>
    <x v="86"/>
    <x v="200"/>
    <n v="20.66115702479339"/>
    <x v="6"/>
    <x v="2"/>
  </r>
  <r>
    <x v="86"/>
    <x v="4"/>
    <n v="11.570247933884298"/>
    <x v="6"/>
    <x v="2"/>
  </r>
  <r>
    <x v="87"/>
    <x v="202"/>
    <n v="92.093457943925259"/>
    <x v="6"/>
    <x v="2"/>
  </r>
  <r>
    <x v="88"/>
    <x v="203"/>
    <n v="72.727272727272734"/>
    <x v="6"/>
    <x v="2"/>
  </r>
  <r>
    <x v="88"/>
    <x v="204"/>
    <n v="18.181818181818183"/>
    <x v="6"/>
    <x v="2"/>
  </r>
  <r>
    <x v="88"/>
    <x v="4"/>
    <n v="9.0909090909090917"/>
    <x v="6"/>
    <x v="2"/>
  </r>
  <r>
    <x v="89"/>
    <x v="205"/>
    <n v="17.355371900826448"/>
    <x v="6"/>
    <x v="2"/>
  </r>
  <r>
    <x v="89"/>
    <x v="206"/>
    <n v="0"/>
    <x v="6"/>
    <x v="2"/>
  </r>
  <r>
    <x v="89"/>
    <x v="207"/>
    <n v="0.82644628099173556"/>
    <x v="6"/>
    <x v="2"/>
  </r>
  <r>
    <x v="89"/>
    <x v="203"/>
    <n v="72.727272727272734"/>
    <x v="6"/>
    <x v="2"/>
  </r>
  <r>
    <x v="89"/>
    <x v="4"/>
    <n v="9.0909090909090917"/>
    <x v="6"/>
    <x v="2"/>
  </r>
  <r>
    <x v="89"/>
    <x v="208"/>
    <n v="4.3809523809523814"/>
    <x v="6"/>
    <x v="2"/>
  </r>
  <r>
    <x v="89"/>
    <x v="209"/>
    <n v="0"/>
    <x v="6"/>
    <x v="2"/>
  </r>
  <r>
    <x v="89"/>
    <x v="210"/>
    <n v="0"/>
    <x v="6"/>
    <x v="2"/>
  </r>
  <r>
    <x v="82"/>
    <x v="188"/>
    <n v="71.641791044776113"/>
    <x v="7"/>
    <x v="2"/>
  </r>
  <r>
    <x v="82"/>
    <x v="189"/>
    <n v="6.9651741293532341"/>
    <x v="7"/>
    <x v="2"/>
  </r>
  <r>
    <x v="82"/>
    <x v="190"/>
    <n v="5.4726368159203984"/>
    <x v="7"/>
    <x v="2"/>
  </r>
  <r>
    <x v="82"/>
    <x v="191"/>
    <n v="14.925373134328359"/>
    <x v="7"/>
    <x v="2"/>
  </r>
  <r>
    <x v="82"/>
    <x v="192"/>
    <n v="0"/>
    <x v="7"/>
    <x v="2"/>
  </r>
  <r>
    <x v="82"/>
    <x v="193"/>
    <n v="3.4825870646766171"/>
    <x v="7"/>
    <x v="2"/>
  </r>
  <r>
    <x v="83"/>
    <x v="4"/>
    <n v="3.9800995024875623"/>
    <x v="7"/>
    <x v="2"/>
  </r>
  <r>
    <x v="83"/>
    <x v="105"/>
    <n v="91.542288557213936"/>
    <x v="7"/>
    <x v="2"/>
  </r>
  <r>
    <x v="83"/>
    <x v="194"/>
    <n v="4.4776119402985071"/>
    <x v="7"/>
    <x v="2"/>
  </r>
  <r>
    <x v="84"/>
    <x v="195"/>
    <n v="16.417910447761194"/>
    <x v="7"/>
    <x v="2"/>
  </r>
  <r>
    <x v="84"/>
    <x v="196"/>
    <n v="8.9552238805970141"/>
    <x v="7"/>
    <x v="2"/>
  </r>
  <r>
    <x v="84"/>
    <x v="197"/>
    <n v="15.920398009950249"/>
    <x v="7"/>
    <x v="2"/>
  </r>
  <r>
    <x v="84"/>
    <x v="198"/>
    <n v="15.920398009950249"/>
    <x v="7"/>
    <x v="2"/>
  </r>
  <r>
    <x v="84"/>
    <x v="199"/>
    <n v="17.910447761194028"/>
    <x v="7"/>
    <x v="2"/>
  </r>
  <r>
    <x v="84"/>
    <x v="200"/>
    <n v="16.417910447761194"/>
    <x v="7"/>
    <x v="2"/>
  </r>
  <r>
    <x v="84"/>
    <x v="4"/>
    <n v="8.4577114427860689"/>
    <x v="7"/>
    <x v="2"/>
  </r>
  <r>
    <x v="85"/>
    <x v="201"/>
    <n v="69.222826086956502"/>
    <x v="7"/>
    <x v="2"/>
  </r>
  <r>
    <x v="86"/>
    <x v="195"/>
    <n v="15.422885572139304"/>
    <x v="7"/>
    <x v="2"/>
  </r>
  <r>
    <x v="86"/>
    <x v="196"/>
    <n v="8.9552238805970141"/>
    <x v="7"/>
    <x v="2"/>
  </r>
  <r>
    <x v="86"/>
    <x v="197"/>
    <n v="14.925373134328359"/>
    <x v="7"/>
    <x v="2"/>
  </r>
  <r>
    <x v="86"/>
    <x v="198"/>
    <n v="13.930348258706468"/>
    <x v="7"/>
    <x v="2"/>
  </r>
  <r>
    <x v="86"/>
    <x v="199"/>
    <n v="16.915422885572138"/>
    <x v="7"/>
    <x v="2"/>
  </r>
  <r>
    <x v="86"/>
    <x v="200"/>
    <n v="15.920398009950249"/>
    <x v="7"/>
    <x v="2"/>
  </r>
  <r>
    <x v="86"/>
    <x v="4"/>
    <n v="13.930348258706468"/>
    <x v="7"/>
    <x v="2"/>
  </r>
  <r>
    <x v="87"/>
    <x v="202"/>
    <n v="71.479768786127167"/>
    <x v="7"/>
    <x v="2"/>
  </r>
  <r>
    <x v="88"/>
    <x v="203"/>
    <n v="66.666666666666671"/>
    <x v="7"/>
    <x v="2"/>
  </r>
  <r>
    <x v="88"/>
    <x v="204"/>
    <n v="23.880597014925375"/>
    <x v="7"/>
    <x v="2"/>
  </r>
  <r>
    <x v="88"/>
    <x v="4"/>
    <n v="9.4527363184079594"/>
    <x v="7"/>
    <x v="2"/>
  </r>
  <r>
    <x v="89"/>
    <x v="205"/>
    <n v="21.890547263681594"/>
    <x v="7"/>
    <x v="2"/>
  </r>
  <r>
    <x v="89"/>
    <x v="206"/>
    <n v="0.99502487562189057"/>
    <x v="7"/>
    <x v="2"/>
  </r>
  <r>
    <x v="89"/>
    <x v="207"/>
    <n v="0.99502487562189057"/>
    <x v="7"/>
    <x v="2"/>
  </r>
  <r>
    <x v="89"/>
    <x v="203"/>
    <n v="66.666666666666671"/>
    <x v="7"/>
    <x v="2"/>
  </r>
  <r>
    <x v="89"/>
    <x v="4"/>
    <n v="9.4527363184079594"/>
    <x v="7"/>
    <x v="2"/>
  </r>
  <r>
    <x v="89"/>
    <x v="208"/>
    <n v="4.0238095238095228"/>
    <x v="7"/>
    <x v="2"/>
  </r>
  <r>
    <x v="89"/>
    <x v="209"/>
    <n v="4"/>
    <x v="7"/>
    <x v="2"/>
  </r>
  <r>
    <x v="89"/>
    <x v="210"/>
    <n v="33.5"/>
    <x v="7"/>
    <x v="2"/>
  </r>
  <r>
    <x v="82"/>
    <x v="188"/>
    <n v="79.190751445086704"/>
    <x v="8"/>
    <x v="2"/>
  </r>
  <r>
    <x v="82"/>
    <x v="189"/>
    <n v="11.560693641618498"/>
    <x v="8"/>
    <x v="2"/>
  </r>
  <r>
    <x v="82"/>
    <x v="190"/>
    <n v="1.7341040462427746"/>
    <x v="8"/>
    <x v="2"/>
  </r>
  <r>
    <x v="82"/>
    <x v="191"/>
    <n v="5.7803468208092488"/>
    <x v="8"/>
    <x v="2"/>
  </r>
  <r>
    <x v="82"/>
    <x v="192"/>
    <n v="0"/>
    <x v="8"/>
    <x v="2"/>
  </r>
  <r>
    <x v="82"/>
    <x v="193"/>
    <n v="2.3121387283236996"/>
    <x v="8"/>
    <x v="2"/>
  </r>
  <r>
    <x v="83"/>
    <x v="4"/>
    <n v="6.9364161849710984"/>
    <x v="8"/>
    <x v="2"/>
  </r>
  <r>
    <x v="83"/>
    <x v="105"/>
    <n v="88.439306358381501"/>
    <x v="8"/>
    <x v="2"/>
  </r>
  <r>
    <x v="83"/>
    <x v="194"/>
    <n v="4.6242774566473992"/>
    <x v="8"/>
    <x v="2"/>
  </r>
  <r>
    <x v="84"/>
    <x v="195"/>
    <n v="5.202312138728324"/>
    <x v="8"/>
    <x v="2"/>
  </r>
  <r>
    <x v="84"/>
    <x v="196"/>
    <n v="12.716763005780347"/>
    <x v="8"/>
    <x v="2"/>
  </r>
  <r>
    <x v="84"/>
    <x v="197"/>
    <n v="16.76300578034682"/>
    <x v="8"/>
    <x v="2"/>
  </r>
  <r>
    <x v="84"/>
    <x v="198"/>
    <n v="18.497109826589597"/>
    <x v="8"/>
    <x v="2"/>
  </r>
  <r>
    <x v="84"/>
    <x v="199"/>
    <n v="19.653179190751445"/>
    <x v="8"/>
    <x v="2"/>
  </r>
  <r>
    <x v="84"/>
    <x v="200"/>
    <n v="21.387283236994218"/>
    <x v="8"/>
    <x v="2"/>
  </r>
  <r>
    <x v="84"/>
    <x v="4"/>
    <n v="5.7803468208092488"/>
    <x v="8"/>
    <x v="2"/>
  </r>
  <r>
    <x v="85"/>
    <x v="201"/>
    <n v="85.588957055214749"/>
    <x v="8"/>
    <x v="2"/>
  </r>
  <r>
    <x v="86"/>
    <x v="195"/>
    <n v="5.202312138728324"/>
    <x v="8"/>
    <x v="2"/>
  </r>
  <r>
    <x v="86"/>
    <x v="196"/>
    <n v="11.560693641618498"/>
    <x v="8"/>
    <x v="2"/>
  </r>
  <r>
    <x v="86"/>
    <x v="197"/>
    <n v="17.919075144508671"/>
    <x v="8"/>
    <x v="2"/>
  </r>
  <r>
    <x v="86"/>
    <x v="198"/>
    <n v="17.919075144508671"/>
    <x v="8"/>
    <x v="2"/>
  </r>
  <r>
    <x v="86"/>
    <x v="199"/>
    <n v="19.653179190751445"/>
    <x v="8"/>
    <x v="2"/>
  </r>
  <r>
    <x v="86"/>
    <x v="200"/>
    <n v="20.23121387283237"/>
    <x v="8"/>
    <x v="2"/>
  </r>
  <r>
    <x v="86"/>
    <x v="4"/>
    <n v="7.5144508670520231"/>
    <x v="8"/>
    <x v="2"/>
  </r>
  <r>
    <x v="87"/>
    <x v="202"/>
    <n v="84.881249999999994"/>
    <x v="8"/>
    <x v="2"/>
  </r>
  <r>
    <x v="88"/>
    <x v="203"/>
    <n v="56.647398843930638"/>
    <x v="8"/>
    <x v="2"/>
  </r>
  <r>
    <x v="88"/>
    <x v="204"/>
    <n v="32.947976878612714"/>
    <x v="8"/>
    <x v="2"/>
  </r>
  <r>
    <x v="88"/>
    <x v="4"/>
    <n v="10.404624277456648"/>
    <x v="8"/>
    <x v="2"/>
  </r>
  <r>
    <x v="89"/>
    <x v="205"/>
    <n v="32.369942196531795"/>
    <x v="8"/>
    <x v="2"/>
  </r>
  <r>
    <x v="89"/>
    <x v="206"/>
    <n v="0.5780346820809249"/>
    <x v="8"/>
    <x v="2"/>
  </r>
  <r>
    <x v="89"/>
    <x v="207"/>
    <n v="0"/>
    <x v="8"/>
    <x v="2"/>
  </r>
  <r>
    <x v="89"/>
    <x v="203"/>
    <n v="56.647398843930638"/>
    <x v="8"/>
    <x v="2"/>
  </r>
  <r>
    <x v="89"/>
    <x v="4"/>
    <n v="10.404624277456648"/>
    <x v="8"/>
    <x v="2"/>
  </r>
  <r>
    <x v="89"/>
    <x v="208"/>
    <n v="5.5555555555555545"/>
    <x v="8"/>
    <x v="2"/>
  </r>
  <r>
    <x v="89"/>
    <x v="209"/>
    <n v="1"/>
    <x v="8"/>
    <x v="2"/>
  </r>
  <r>
    <x v="89"/>
    <x v="210"/>
    <n v="0"/>
    <x v="8"/>
    <x v="2"/>
  </r>
  <r>
    <x v="82"/>
    <x v="188"/>
    <n v="70.165745856353595"/>
    <x v="9"/>
    <x v="2"/>
  </r>
  <r>
    <x v="82"/>
    <x v="189"/>
    <n v="14.3646408839779"/>
    <x v="9"/>
    <x v="2"/>
  </r>
  <r>
    <x v="82"/>
    <x v="190"/>
    <n v="5.5248618784530388"/>
    <x v="9"/>
    <x v="2"/>
  </r>
  <r>
    <x v="82"/>
    <x v="191"/>
    <n v="12.707182320441989"/>
    <x v="9"/>
    <x v="2"/>
  </r>
  <r>
    <x v="82"/>
    <x v="192"/>
    <n v="0.5524861878453039"/>
    <x v="9"/>
    <x v="2"/>
  </r>
  <r>
    <x v="82"/>
    <x v="193"/>
    <n v="2.2099447513812156"/>
    <x v="9"/>
    <x v="2"/>
  </r>
  <r>
    <x v="83"/>
    <x v="4"/>
    <n v="1.6574585635359116"/>
    <x v="9"/>
    <x v="2"/>
  </r>
  <r>
    <x v="83"/>
    <x v="105"/>
    <n v="69.613259668508292"/>
    <x v="9"/>
    <x v="2"/>
  </r>
  <r>
    <x v="83"/>
    <x v="194"/>
    <n v="28.729281767955801"/>
    <x v="9"/>
    <x v="2"/>
  </r>
  <r>
    <x v="84"/>
    <x v="195"/>
    <n v="8.8397790055248624"/>
    <x v="9"/>
    <x v="2"/>
  </r>
  <r>
    <x v="84"/>
    <x v="196"/>
    <n v="13.812154696132596"/>
    <x v="9"/>
    <x v="2"/>
  </r>
  <r>
    <x v="84"/>
    <x v="197"/>
    <n v="15.469613259668508"/>
    <x v="9"/>
    <x v="2"/>
  </r>
  <r>
    <x v="84"/>
    <x v="198"/>
    <n v="17.127071823204421"/>
    <x v="9"/>
    <x v="2"/>
  </r>
  <r>
    <x v="84"/>
    <x v="199"/>
    <n v="27.624309392265193"/>
    <x v="9"/>
    <x v="2"/>
  </r>
  <r>
    <x v="84"/>
    <x v="200"/>
    <n v="14.917127071823204"/>
    <x v="9"/>
    <x v="2"/>
  </r>
  <r>
    <x v="84"/>
    <x v="4"/>
    <n v="2.2099447513812156"/>
    <x v="9"/>
    <x v="2"/>
  </r>
  <r>
    <x v="85"/>
    <x v="201"/>
    <n v="69.661016949152568"/>
    <x v="9"/>
    <x v="2"/>
  </r>
  <r>
    <x v="86"/>
    <x v="195"/>
    <n v="6.6298342541436464"/>
    <x v="9"/>
    <x v="2"/>
  </r>
  <r>
    <x v="86"/>
    <x v="196"/>
    <n v="13.259668508287293"/>
    <x v="9"/>
    <x v="2"/>
  </r>
  <r>
    <x v="86"/>
    <x v="197"/>
    <n v="15.469613259668508"/>
    <x v="9"/>
    <x v="2"/>
  </r>
  <r>
    <x v="86"/>
    <x v="198"/>
    <n v="17.679558011049725"/>
    <x v="9"/>
    <x v="2"/>
  </r>
  <r>
    <x v="86"/>
    <x v="199"/>
    <n v="25.414364640883978"/>
    <x v="9"/>
    <x v="2"/>
  </r>
  <r>
    <x v="86"/>
    <x v="200"/>
    <n v="14.917127071823204"/>
    <x v="9"/>
    <x v="2"/>
  </r>
  <r>
    <x v="86"/>
    <x v="4"/>
    <n v="6.6298342541436464"/>
    <x v="9"/>
    <x v="2"/>
  </r>
  <r>
    <x v="87"/>
    <x v="202"/>
    <n v="69.224852071005941"/>
    <x v="9"/>
    <x v="2"/>
  </r>
  <r>
    <x v="88"/>
    <x v="203"/>
    <n v="58.011049723756905"/>
    <x v="9"/>
    <x v="2"/>
  </r>
  <r>
    <x v="88"/>
    <x v="204"/>
    <n v="35.911602209944753"/>
    <x v="9"/>
    <x v="2"/>
  </r>
  <r>
    <x v="88"/>
    <x v="4"/>
    <n v="6.0773480662983426"/>
    <x v="9"/>
    <x v="2"/>
  </r>
  <r>
    <x v="89"/>
    <x v="205"/>
    <n v="33.149171270718234"/>
    <x v="9"/>
    <x v="2"/>
  </r>
  <r>
    <x v="89"/>
    <x v="206"/>
    <n v="1.6574585635359116"/>
    <x v="9"/>
    <x v="2"/>
  </r>
  <r>
    <x v="89"/>
    <x v="207"/>
    <n v="1.1049723756906078"/>
    <x v="9"/>
    <x v="2"/>
  </r>
  <r>
    <x v="89"/>
    <x v="203"/>
    <n v="58.011049723756905"/>
    <x v="9"/>
    <x v="2"/>
  </r>
  <r>
    <x v="89"/>
    <x v="4"/>
    <n v="6.0773480662983426"/>
    <x v="9"/>
    <x v="2"/>
  </r>
  <r>
    <x v="89"/>
    <x v="208"/>
    <n v="4.9107142857142865"/>
    <x v="9"/>
    <x v="2"/>
  </r>
  <r>
    <x v="89"/>
    <x v="209"/>
    <n v="3.3333333333333335"/>
    <x v="9"/>
    <x v="2"/>
  </r>
  <r>
    <x v="89"/>
    <x v="210"/>
    <n v="3"/>
    <x v="9"/>
    <x v="2"/>
  </r>
  <r>
    <x v="82"/>
    <x v="188"/>
    <n v="49.664429530201339"/>
    <x v="10"/>
    <x v="2"/>
  </r>
  <r>
    <x v="82"/>
    <x v="189"/>
    <n v="34.228187919463089"/>
    <x v="10"/>
    <x v="2"/>
  </r>
  <r>
    <x v="82"/>
    <x v="190"/>
    <n v="5.3691275167785237"/>
    <x v="10"/>
    <x v="2"/>
  </r>
  <r>
    <x v="82"/>
    <x v="191"/>
    <n v="8.724832214765101"/>
    <x v="10"/>
    <x v="2"/>
  </r>
  <r>
    <x v="82"/>
    <x v="192"/>
    <n v="0.67114093959731547"/>
    <x v="10"/>
    <x v="2"/>
  </r>
  <r>
    <x v="82"/>
    <x v="193"/>
    <n v="3.3557046979865772"/>
    <x v="10"/>
    <x v="2"/>
  </r>
  <r>
    <x v="83"/>
    <x v="4"/>
    <n v="1.3422818791946309"/>
    <x v="10"/>
    <x v="2"/>
  </r>
  <r>
    <x v="83"/>
    <x v="105"/>
    <n v="41.61073825503356"/>
    <x v="10"/>
    <x v="2"/>
  </r>
  <r>
    <x v="83"/>
    <x v="194"/>
    <n v="57.04697986577181"/>
    <x v="10"/>
    <x v="2"/>
  </r>
  <r>
    <x v="84"/>
    <x v="195"/>
    <n v="5.3691275167785237"/>
    <x v="10"/>
    <x v="2"/>
  </r>
  <r>
    <x v="84"/>
    <x v="196"/>
    <n v="10.738255033557047"/>
    <x v="10"/>
    <x v="2"/>
  </r>
  <r>
    <x v="84"/>
    <x v="197"/>
    <n v="19.463087248322147"/>
    <x v="10"/>
    <x v="2"/>
  </r>
  <r>
    <x v="84"/>
    <x v="198"/>
    <n v="19.463087248322147"/>
    <x v="10"/>
    <x v="2"/>
  </r>
  <r>
    <x v="84"/>
    <x v="199"/>
    <n v="30.872483221476511"/>
    <x v="10"/>
    <x v="2"/>
  </r>
  <r>
    <x v="84"/>
    <x v="200"/>
    <n v="10.738255033557047"/>
    <x v="10"/>
    <x v="2"/>
  </r>
  <r>
    <x v="84"/>
    <x v="4"/>
    <n v="3.3557046979865772"/>
    <x v="10"/>
    <x v="2"/>
  </r>
  <r>
    <x v="85"/>
    <x v="201"/>
    <n v="68.506944444444414"/>
    <x v="10"/>
    <x v="2"/>
  </r>
  <r>
    <x v="86"/>
    <x v="195"/>
    <n v="4.026845637583893"/>
    <x v="10"/>
    <x v="2"/>
  </r>
  <r>
    <x v="86"/>
    <x v="196"/>
    <n v="8.724832214765101"/>
    <x v="10"/>
    <x v="2"/>
  </r>
  <r>
    <x v="86"/>
    <x v="197"/>
    <n v="19.463087248322147"/>
    <x v="10"/>
    <x v="2"/>
  </r>
  <r>
    <x v="86"/>
    <x v="198"/>
    <n v="16.778523489932887"/>
    <x v="10"/>
    <x v="2"/>
  </r>
  <r>
    <x v="86"/>
    <x v="199"/>
    <n v="28.187919463087248"/>
    <x v="10"/>
    <x v="2"/>
  </r>
  <r>
    <x v="86"/>
    <x v="200"/>
    <n v="8.053691275167786"/>
    <x v="10"/>
    <x v="2"/>
  </r>
  <r>
    <x v="86"/>
    <x v="4"/>
    <n v="14.765100671140939"/>
    <x v="10"/>
    <x v="2"/>
  </r>
  <r>
    <x v="87"/>
    <x v="202"/>
    <n v="69.850393700787393"/>
    <x v="10"/>
    <x v="2"/>
  </r>
  <r>
    <x v="88"/>
    <x v="203"/>
    <n v="34.228187919463089"/>
    <x v="10"/>
    <x v="2"/>
  </r>
  <r>
    <x v="88"/>
    <x v="204"/>
    <n v="55.70469798657718"/>
    <x v="10"/>
    <x v="2"/>
  </r>
  <r>
    <x v="88"/>
    <x v="4"/>
    <n v="10.067114093959731"/>
    <x v="10"/>
    <x v="2"/>
  </r>
  <r>
    <x v="89"/>
    <x v="205"/>
    <n v="55.033557046979865"/>
    <x v="10"/>
    <x v="2"/>
  </r>
  <r>
    <x v="89"/>
    <x v="206"/>
    <n v="0.67114093959731547"/>
    <x v="10"/>
    <x v="2"/>
  </r>
  <r>
    <x v="89"/>
    <x v="207"/>
    <n v="0"/>
    <x v="10"/>
    <x v="2"/>
  </r>
  <r>
    <x v="89"/>
    <x v="203"/>
    <n v="34.228187919463089"/>
    <x v="10"/>
    <x v="2"/>
  </r>
  <r>
    <x v="89"/>
    <x v="4"/>
    <n v="10.067114093959731"/>
    <x v="10"/>
    <x v="2"/>
  </r>
  <r>
    <x v="89"/>
    <x v="208"/>
    <n v="9.2777777777777803"/>
    <x v="10"/>
    <x v="2"/>
  </r>
  <r>
    <x v="89"/>
    <x v="209"/>
    <n v="4"/>
    <x v="10"/>
    <x v="2"/>
  </r>
  <r>
    <x v="89"/>
    <x v="210"/>
    <n v="0"/>
    <x v="10"/>
    <x v="2"/>
  </r>
  <r>
    <x v="82"/>
    <x v="188"/>
    <n v="61.073825503355707"/>
    <x v="11"/>
    <x v="2"/>
  </r>
  <r>
    <x v="82"/>
    <x v="189"/>
    <n v="14.765100671140939"/>
    <x v="11"/>
    <x v="2"/>
  </r>
  <r>
    <x v="82"/>
    <x v="190"/>
    <n v="7.3825503355704694"/>
    <x v="11"/>
    <x v="2"/>
  </r>
  <r>
    <x v="82"/>
    <x v="191"/>
    <n v="19.463087248322147"/>
    <x v="11"/>
    <x v="2"/>
  </r>
  <r>
    <x v="82"/>
    <x v="192"/>
    <n v="0.67114093959731547"/>
    <x v="11"/>
    <x v="2"/>
  </r>
  <r>
    <x v="82"/>
    <x v="193"/>
    <n v="2.0134228187919465"/>
    <x v="11"/>
    <x v="2"/>
  </r>
  <r>
    <x v="83"/>
    <x v="4"/>
    <n v="3.3557046979865772"/>
    <x v="11"/>
    <x v="2"/>
  </r>
  <r>
    <x v="83"/>
    <x v="105"/>
    <n v="73.154362416107389"/>
    <x v="11"/>
    <x v="2"/>
  </r>
  <r>
    <x v="83"/>
    <x v="194"/>
    <n v="23.48993288590604"/>
    <x v="11"/>
    <x v="2"/>
  </r>
  <r>
    <x v="84"/>
    <x v="195"/>
    <n v="9.3959731543624159"/>
    <x v="11"/>
    <x v="2"/>
  </r>
  <r>
    <x v="84"/>
    <x v="196"/>
    <n v="10.067114093959731"/>
    <x v="11"/>
    <x v="2"/>
  </r>
  <r>
    <x v="84"/>
    <x v="197"/>
    <n v="12.751677852348994"/>
    <x v="11"/>
    <x v="2"/>
  </r>
  <r>
    <x v="84"/>
    <x v="198"/>
    <n v="22.818791946308725"/>
    <x v="11"/>
    <x v="2"/>
  </r>
  <r>
    <x v="84"/>
    <x v="199"/>
    <n v="26.845637583892618"/>
    <x v="11"/>
    <x v="2"/>
  </r>
  <r>
    <x v="84"/>
    <x v="200"/>
    <n v="17.449664429530202"/>
    <x v="11"/>
    <x v="2"/>
  </r>
  <r>
    <x v="84"/>
    <x v="4"/>
    <n v="0.67114093959731547"/>
    <x v="11"/>
    <x v="2"/>
  </r>
  <r>
    <x v="85"/>
    <x v="201"/>
    <n v="70.486486486486513"/>
    <x v="11"/>
    <x v="2"/>
  </r>
  <r>
    <x v="86"/>
    <x v="195"/>
    <n v="8.053691275167786"/>
    <x v="11"/>
    <x v="2"/>
  </r>
  <r>
    <x v="86"/>
    <x v="196"/>
    <n v="9.3959731543624159"/>
    <x v="11"/>
    <x v="2"/>
  </r>
  <r>
    <x v="86"/>
    <x v="197"/>
    <n v="9.3959731543624159"/>
    <x v="11"/>
    <x v="2"/>
  </r>
  <r>
    <x v="86"/>
    <x v="198"/>
    <n v="21.476510067114095"/>
    <x v="11"/>
    <x v="2"/>
  </r>
  <r>
    <x v="86"/>
    <x v="199"/>
    <n v="24.161073825503355"/>
    <x v="11"/>
    <x v="2"/>
  </r>
  <r>
    <x v="86"/>
    <x v="200"/>
    <n v="18.120805369127517"/>
    <x v="11"/>
    <x v="2"/>
  </r>
  <r>
    <x v="86"/>
    <x v="4"/>
    <n v="9.3959731543624159"/>
    <x v="11"/>
    <x v="2"/>
  </r>
  <r>
    <x v="87"/>
    <x v="202"/>
    <n v="74.6666666666667"/>
    <x v="11"/>
    <x v="2"/>
  </r>
  <r>
    <x v="88"/>
    <x v="203"/>
    <n v="59.060402684563755"/>
    <x v="11"/>
    <x v="2"/>
  </r>
  <r>
    <x v="88"/>
    <x v="204"/>
    <n v="33.557046979865774"/>
    <x v="11"/>
    <x v="2"/>
  </r>
  <r>
    <x v="88"/>
    <x v="4"/>
    <n v="7.3825503355704694"/>
    <x v="11"/>
    <x v="2"/>
  </r>
  <r>
    <x v="89"/>
    <x v="205"/>
    <n v="32.214765100671144"/>
    <x v="11"/>
    <x v="2"/>
  </r>
  <r>
    <x v="89"/>
    <x v="206"/>
    <n v="0.67114093959731547"/>
    <x v="11"/>
    <x v="2"/>
  </r>
  <r>
    <x v="89"/>
    <x v="207"/>
    <n v="0.67114093959731547"/>
    <x v="11"/>
    <x v="2"/>
  </r>
  <r>
    <x v="89"/>
    <x v="203"/>
    <n v="59.060402684563755"/>
    <x v="11"/>
    <x v="2"/>
  </r>
  <r>
    <x v="89"/>
    <x v="4"/>
    <n v="7.3825503355704694"/>
    <x v="11"/>
    <x v="2"/>
  </r>
  <r>
    <x v="89"/>
    <x v="208"/>
    <n v="5.2790697674418601"/>
    <x v="11"/>
    <x v="2"/>
  </r>
  <r>
    <x v="89"/>
    <x v="209"/>
    <n v="1"/>
    <x v="11"/>
    <x v="2"/>
  </r>
  <r>
    <x v="89"/>
    <x v="210"/>
    <n v="40"/>
    <x v="11"/>
    <x v="2"/>
  </r>
  <r>
    <x v="82"/>
    <x v="188"/>
    <n v="56.779661016949156"/>
    <x v="12"/>
    <x v="2"/>
  </r>
  <r>
    <x v="82"/>
    <x v="189"/>
    <n v="16.101694915254239"/>
    <x v="12"/>
    <x v="2"/>
  </r>
  <r>
    <x v="82"/>
    <x v="190"/>
    <n v="5.9322033898305087"/>
    <x v="12"/>
    <x v="2"/>
  </r>
  <r>
    <x v="82"/>
    <x v="191"/>
    <n v="18.64406779661017"/>
    <x v="12"/>
    <x v="2"/>
  </r>
  <r>
    <x v="82"/>
    <x v="192"/>
    <n v="0"/>
    <x v="12"/>
    <x v="2"/>
  </r>
  <r>
    <x v="82"/>
    <x v="193"/>
    <n v="5.9322033898305087"/>
    <x v="12"/>
    <x v="2"/>
  </r>
  <r>
    <x v="83"/>
    <x v="4"/>
    <n v="3.3898305084745761"/>
    <x v="12"/>
    <x v="2"/>
  </r>
  <r>
    <x v="83"/>
    <x v="105"/>
    <n v="41.525423728813557"/>
    <x v="12"/>
    <x v="2"/>
  </r>
  <r>
    <x v="83"/>
    <x v="194"/>
    <n v="55.084745762711862"/>
    <x v="12"/>
    <x v="2"/>
  </r>
  <r>
    <x v="84"/>
    <x v="195"/>
    <n v="19.491525423728813"/>
    <x v="12"/>
    <x v="2"/>
  </r>
  <r>
    <x v="84"/>
    <x v="196"/>
    <n v="20.338983050847457"/>
    <x v="12"/>
    <x v="2"/>
  </r>
  <r>
    <x v="84"/>
    <x v="197"/>
    <n v="22.881355932203391"/>
    <x v="12"/>
    <x v="2"/>
  </r>
  <r>
    <x v="84"/>
    <x v="198"/>
    <n v="22.881355932203391"/>
    <x v="12"/>
    <x v="2"/>
  </r>
  <r>
    <x v="84"/>
    <x v="199"/>
    <n v="12.711864406779661"/>
    <x v="12"/>
    <x v="2"/>
  </r>
  <r>
    <x v="84"/>
    <x v="200"/>
    <n v="0.84745762711864403"/>
    <x v="12"/>
    <x v="2"/>
  </r>
  <r>
    <x v="84"/>
    <x v="4"/>
    <n v="0.84745762711864403"/>
    <x v="12"/>
    <x v="2"/>
  </r>
  <r>
    <x v="85"/>
    <x v="201"/>
    <n v="36.042735042735032"/>
    <x v="12"/>
    <x v="2"/>
  </r>
  <r>
    <x v="86"/>
    <x v="195"/>
    <n v="14.40677966101695"/>
    <x v="12"/>
    <x v="2"/>
  </r>
  <r>
    <x v="86"/>
    <x v="196"/>
    <n v="19.491525423728813"/>
    <x v="12"/>
    <x v="2"/>
  </r>
  <r>
    <x v="86"/>
    <x v="197"/>
    <n v="17.796610169491526"/>
    <x v="12"/>
    <x v="2"/>
  </r>
  <r>
    <x v="86"/>
    <x v="198"/>
    <n v="20.338983050847457"/>
    <x v="12"/>
    <x v="2"/>
  </r>
  <r>
    <x v="86"/>
    <x v="199"/>
    <n v="10.169491525423728"/>
    <x v="12"/>
    <x v="2"/>
  </r>
  <r>
    <x v="86"/>
    <x v="200"/>
    <n v="3.3898305084745761"/>
    <x v="12"/>
    <x v="2"/>
  </r>
  <r>
    <x v="86"/>
    <x v="4"/>
    <n v="14.40677966101695"/>
    <x v="12"/>
    <x v="2"/>
  </r>
  <r>
    <x v="87"/>
    <x v="202"/>
    <n v="39.940594059405946"/>
    <x v="12"/>
    <x v="2"/>
  </r>
  <r>
    <x v="88"/>
    <x v="203"/>
    <n v="35.593220338983052"/>
    <x v="12"/>
    <x v="2"/>
  </r>
  <r>
    <x v="88"/>
    <x v="204"/>
    <n v="53.389830508474574"/>
    <x v="12"/>
    <x v="2"/>
  </r>
  <r>
    <x v="88"/>
    <x v="4"/>
    <n v="11.016949152542374"/>
    <x v="12"/>
    <x v="2"/>
  </r>
  <r>
    <x v="89"/>
    <x v="205"/>
    <n v="47.457627118644069"/>
    <x v="12"/>
    <x v="2"/>
  </r>
  <r>
    <x v="89"/>
    <x v="206"/>
    <n v="3.3898305084745761"/>
    <x v="12"/>
    <x v="2"/>
  </r>
  <r>
    <x v="89"/>
    <x v="207"/>
    <n v="2.5423728813559321"/>
    <x v="12"/>
    <x v="2"/>
  </r>
  <r>
    <x v="89"/>
    <x v="203"/>
    <n v="35.593220338983052"/>
    <x v="12"/>
    <x v="2"/>
  </r>
  <r>
    <x v="89"/>
    <x v="4"/>
    <n v="11.016949152542374"/>
    <x v="12"/>
    <x v="2"/>
  </r>
  <r>
    <x v="89"/>
    <x v="208"/>
    <n v="9.6730769230769216"/>
    <x v="12"/>
    <x v="2"/>
  </r>
  <r>
    <x v="89"/>
    <x v="209"/>
    <n v="6.5"/>
    <x v="12"/>
    <x v="2"/>
  </r>
  <r>
    <x v="89"/>
    <x v="210"/>
    <n v="5.5"/>
    <x v="12"/>
    <x v="2"/>
  </r>
  <r>
    <x v="82"/>
    <x v="188"/>
    <n v="58.441558441558442"/>
    <x v="13"/>
    <x v="2"/>
  </r>
  <r>
    <x v="82"/>
    <x v="189"/>
    <n v="20.779220779220779"/>
    <x v="13"/>
    <x v="2"/>
  </r>
  <r>
    <x v="82"/>
    <x v="190"/>
    <n v="3.8961038961038961"/>
    <x v="13"/>
    <x v="2"/>
  </r>
  <r>
    <x v="82"/>
    <x v="191"/>
    <n v="14.285714285714286"/>
    <x v="13"/>
    <x v="2"/>
  </r>
  <r>
    <x v="82"/>
    <x v="192"/>
    <n v="2.5974025974025974"/>
    <x v="13"/>
    <x v="2"/>
  </r>
  <r>
    <x v="82"/>
    <x v="193"/>
    <n v="3.8961038961038961"/>
    <x v="13"/>
    <x v="2"/>
  </r>
  <r>
    <x v="83"/>
    <x v="4"/>
    <n v="1.2987012987012987"/>
    <x v="13"/>
    <x v="2"/>
  </r>
  <r>
    <x v="83"/>
    <x v="105"/>
    <n v="76.623376623376629"/>
    <x v="13"/>
    <x v="2"/>
  </r>
  <r>
    <x v="83"/>
    <x v="194"/>
    <n v="22.077922077922079"/>
    <x v="13"/>
    <x v="2"/>
  </r>
  <r>
    <x v="84"/>
    <x v="195"/>
    <n v="10.38961038961039"/>
    <x v="13"/>
    <x v="2"/>
  </r>
  <r>
    <x v="84"/>
    <x v="196"/>
    <n v="7.7922077922077921"/>
    <x v="13"/>
    <x v="2"/>
  </r>
  <r>
    <x v="84"/>
    <x v="197"/>
    <n v="31.168831168831169"/>
    <x v="13"/>
    <x v="2"/>
  </r>
  <r>
    <x v="84"/>
    <x v="198"/>
    <n v="19.480519480519479"/>
    <x v="13"/>
    <x v="2"/>
  </r>
  <r>
    <x v="84"/>
    <x v="199"/>
    <n v="18.181818181818183"/>
    <x v="13"/>
    <x v="2"/>
  </r>
  <r>
    <x v="84"/>
    <x v="200"/>
    <n v="7.7922077922077921"/>
    <x v="13"/>
    <x v="2"/>
  </r>
  <r>
    <x v="84"/>
    <x v="4"/>
    <n v="5.1948051948051948"/>
    <x v="13"/>
    <x v="2"/>
  </r>
  <r>
    <x v="85"/>
    <x v="201"/>
    <n v="52.958904109589035"/>
    <x v="13"/>
    <x v="2"/>
  </r>
  <r>
    <x v="86"/>
    <x v="195"/>
    <n v="7.7922077922077921"/>
    <x v="13"/>
    <x v="2"/>
  </r>
  <r>
    <x v="86"/>
    <x v="196"/>
    <n v="7.7922077922077921"/>
    <x v="13"/>
    <x v="2"/>
  </r>
  <r>
    <x v="86"/>
    <x v="197"/>
    <n v="29.870129870129869"/>
    <x v="13"/>
    <x v="2"/>
  </r>
  <r>
    <x v="86"/>
    <x v="198"/>
    <n v="18.181818181818183"/>
    <x v="13"/>
    <x v="2"/>
  </r>
  <r>
    <x v="86"/>
    <x v="199"/>
    <n v="16.883116883116884"/>
    <x v="13"/>
    <x v="2"/>
  </r>
  <r>
    <x v="86"/>
    <x v="200"/>
    <n v="6.4935064935064934"/>
    <x v="13"/>
    <x v="2"/>
  </r>
  <r>
    <x v="86"/>
    <x v="4"/>
    <n v="12.987012987012987"/>
    <x v="13"/>
    <x v="2"/>
  </r>
  <r>
    <x v="87"/>
    <x v="202"/>
    <n v="51.820895522388057"/>
    <x v="13"/>
    <x v="2"/>
  </r>
  <r>
    <x v="88"/>
    <x v="203"/>
    <n v="44.155844155844157"/>
    <x v="13"/>
    <x v="2"/>
  </r>
  <r>
    <x v="88"/>
    <x v="204"/>
    <n v="48.051948051948052"/>
    <x v="13"/>
    <x v="2"/>
  </r>
  <r>
    <x v="88"/>
    <x v="4"/>
    <n v="7.7922077922077921"/>
    <x v="13"/>
    <x v="2"/>
  </r>
  <r>
    <x v="89"/>
    <x v="205"/>
    <n v="46.753246753246756"/>
    <x v="13"/>
    <x v="2"/>
  </r>
  <r>
    <x v="89"/>
    <x v="206"/>
    <n v="0"/>
    <x v="13"/>
    <x v="2"/>
  </r>
  <r>
    <x v="89"/>
    <x v="207"/>
    <n v="1.2987012987012987"/>
    <x v="13"/>
    <x v="2"/>
  </r>
  <r>
    <x v="89"/>
    <x v="203"/>
    <n v="44.155844155844157"/>
    <x v="13"/>
    <x v="2"/>
  </r>
  <r>
    <x v="89"/>
    <x v="4"/>
    <n v="7.7922077922077921"/>
    <x v="13"/>
    <x v="2"/>
  </r>
  <r>
    <x v="89"/>
    <x v="208"/>
    <n v="6.742857142857142"/>
    <x v="13"/>
    <x v="2"/>
  </r>
  <r>
    <x v="89"/>
    <x v="209"/>
    <n v="0"/>
    <x v="13"/>
    <x v="2"/>
  </r>
  <r>
    <x v="89"/>
    <x v="210"/>
    <n v="5"/>
    <x v="13"/>
    <x v="2"/>
  </r>
  <r>
    <x v="82"/>
    <x v="188"/>
    <n v="33.333333333333336"/>
    <x v="14"/>
    <x v="2"/>
  </r>
  <r>
    <x v="82"/>
    <x v="189"/>
    <n v="5.9523809523809526"/>
    <x v="14"/>
    <x v="2"/>
  </r>
  <r>
    <x v="82"/>
    <x v="190"/>
    <n v="4.7619047619047619"/>
    <x v="14"/>
    <x v="2"/>
  </r>
  <r>
    <x v="82"/>
    <x v="191"/>
    <n v="53.571428571428569"/>
    <x v="14"/>
    <x v="2"/>
  </r>
  <r>
    <x v="82"/>
    <x v="192"/>
    <n v="0"/>
    <x v="14"/>
    <x v="2"/>
  </r>
  <r>
    <x v="82"/>
    <x v="193"/>
    <n v="2.3809523809523809"/>
    <x v="14"/>
    <x v="2"/>
  </r>
  <r>
    <x v="83"/>
    <x v="4"/>
    <n v="4.7619047619047619"/>
    <x v="14"/>
    <x v="2"/>
  </r>
  <r>
    <x v="83"/>
    <x v="105"/>
    <n v="94.047619047619051"/>
    <x v="14"/>
    <x v="2"/>
  </r>
  <r>
    <x v="83"/>
    <x v="194"/>
    <n v="1.1904761904761905"/>
    <x v="14"/>
    <x v="2"/>
  </r>
  <r>
    <x v="84"/>
    <x v="195"/>
    <n v="7.1428571428571432"/>
    <x v="14"/>
    <x v="2"/>
  </r>
  <r>
    <x v="84"/>
    <x v="196"/>
    <n v="17.857142857142858"/>
    <x v="14"/>
    <x v="2"/>
  </r>
  <r>
    <x v="84"/>
    <x v="197"/>
    <n v="29.761904761904763"/>
    <x v="14"/>
    <x v="2"/>
  </r>
  <r>
    <x v="84"/>
    <x v="198"/>
    <n v="23.80952380952381"/>
    <x v="14"/>
    <x v="2"/>
  </r>
  <r>
    <x v="84"/>
    <x v="199"/>
    <n v="17.857142857142858"/>
    <x v="14"/>
    <x v="2"/>
  </r>
  <r>
    <x v="84"/>
    <x v="200"/>
    <n v="3.5714285714285716"/>
    <x v="14"/>
    <x v="2"/>
  </r>
  <r>
    <x v="84"/>
    <x v="4"/>
    <n v="0"/>
    <x v="14"/>
    <x v="2"/>
  </r>
  <r>
    <x v="85"/>
    <x v="201"/>
    <n v="44.095238095238088"/>
    <x v="14"/>
    <x v="2"/>
  </r>
  <r>
    <x v="86"/>
    <x v="195"/>
    <n v="13.095238095238095"/>
    <x v="14"/>
    <x v="2"/>
  </r>
  <r>
    <x v="86"/>
    <x v="196"/>
    <n v="20.238095238095237"/>
    <x v="14"/>
    <x v="2"/>
  </r>
  <r>
    <x v="86"/>
    <x v="197"/>
    <n v="22.61904761904762"/>
    <x v="14"/>
    <x v="2"/>
  </r>
  <r>
    <x v="86"/>
    <x v="198"/>
    <n v="16.666666666666668"/>
    <x v="14"/>
    <x v="2"/>
  </r>
  <r>
    <x v="86"/>
    <x v="199"/>
    <n v="13.095238095238095"/>
    <x v="14"/>
    <x v="2"/>
  </r>
  <r>
    <x v="86"/>
    <x v="200"/>
    <n v="2.3809523809523809"/>
    <x v="14"/>
    <x v="2"/>
  </r>
  <r>
    <x v="86"/>
    <x v="4"/>
    <n v="11.904761904761905"/>
    <x v="14"/>
    <x v="2"/>
  </r>
  <r>
    <x v="87"/>
    <x v="202"/>
    <n v="38.202702702702702"/>
    <x v="14"/>
    <x v="2"/>
  </r>
  <r>
    <x v="88"/>
    <x v="203"/>
    <n v="72.61904761904762"/>
    <x v="14"/>
    <x v="2"/>
  </r>
  <r>
    <x v="88"/>
    <x v="204"/>
    <n v="16.666666666666668"/>
    <x v="14"/>
    <x v="2"/>
  </r>
  <r>
    <x v="88"/>
    <x v="4"/>
    <n v="10.714285714285714"/>
    <x v="14"/>
    <x v="2"/>
  </r>
  <r>
    <x v="89"/>
    <x v="205"/>
    <n v="15.476190476190476"/>
    <x v="14"/>
    <x v="2"/>
  </r>
  <r>
    <x v="89"/>
    <x v="206"/>
    <n v="0"/>
    <x v="14"/>
    <x v="2"/>
  </r>
  <r>
    <x v="89"/>
    <x v="207"/>
    <n v="1.1904761904761905"/>
    <x v="14"/>
    <x v="2"/>
  </r>
  <r>
    <x v="89"/>
    <x v="203"/>
    <n v="72.61904761904762"/>
    <x v="14"/>
    <x v="2"/>
  </r>
  <r>
    <x v="89"/>
    <x v="4"/>
    <n v="10.714285714285714"/>
    <x v="14"/>
    <x v="2"/>
  </r>
  <r>
    <x v="89"/>
    <x v="208"/>
    <n v="4.0909090909090908"/>
    <x v="14"/>
    <x v="2"/>
  </r>
  <r>
    <x v="89"/>
    <x v="209"/>
    <n v="0"/>
    <x v="14"/>
    <x v="2"/>
  </r>
  <r>
    <x v="89"/>
    <x v="210"/>
    <n v="14"/>
    <x v="14"/>
    <x v="2"/>
  </r>
  <r>
    <x v="82"/>
    <x v="188"/>
    <n v="51.612903225806448"/>
    <x v="15"/>
    <x v="2"/>
  </r>
  <r>
    <x v="82"/>
    <x v="189"/>
    <n v="23.655913978494624"/>
    <x v="15"/>
    <x v="2"/>
  </r>
  <r>
    <x v="82"/>
    <x v="190"/>
    <n v="9.67741935483871"/>
    <x v="15"/>
    <x v="2"/>
  </r>
  <r>
    <x v="82"/>
    <x v="191"/>
    <n v="22.580645161290324"/>
    <x v="15"/>
    <x v="2"/>
  </r>
  <r>
    <x v="82"/>
    <x v="192"/>
    <n v="0"/>
    <x v="15"/>
    <x v="2"/>
  </r>
  <r>
    <x v="82"/>
    <x v="193"/>
    <n v="3.225806451612903"/>
    <x v="15"/>
    <x v="2"/>
  </r>
  <r>
    <x v="83"/>
    <x v="4"/>
    <n v="4.301075268817204"/>
    <x v="15"/>
    <x v="2"/>
  </r>
  <r>
    <x v="83"/>
    <x v="105"/>
    <n v="74.193548387096769"/>
    <x v="15"/>
    <x v="2"/>
  </r>
  <r>
    <x v="83"/>
    <x v="194"/>
    <n v="21.50537634408602"/>
    <x v="15"/>
    <x v="2"/>
  </r>
  <r>
    <x v="84"/>
    <x v="195"/>
    <n v="5.376344086021505"/>
    <x v="15"/>
    <x v="2"/>
  </r>
  <r>
    <x v="84"/>
    <x v="196"/>
    <n v="23.655913978494624"/>
    <x v="15"/>
    <x v="2"/>
  </r>
  <r>
    <x v="84"/>
    <x v="197"/>
    <n v="33.333333333333336"/>
    <x v="15"/>
    <x v="2"/>
  </r>
  <r>
    <x v="84"/>
    <x v="198"/>
    <n v="19.35483870967742"/>
    <x v="15"/>
    <x v="2"/>
  </r>
  <r>
    <x v="84"/>
    <x v="199"/>
    <n v="8.6021505376344081"/>
    <x v="15"/>
    <x v="2"/>
  </r>
  <r>
    <x v="84"/>
    <x v="200"/>
    <n v="1.075268817204301"/>
    <x v="15"/>
    <x v="2"/>
  </r>
  <r>
    <x v="84"/>
    <x v="4"/>
    <n v="8.6021505376344081"/>
    <x v="15"/>
    <x v="2"/>
  </r>
  <r>
    <x v="85"/>
    <x v="201"/>
    <n v="34.8705882352941"/>
    <x v="15"/>
    <x v="2"/>
  </r>
  <r>
    <x v="86"/>
    <x v="195"/>
    <n v="5.376344086021505"/>
    <x v="15"/>
    <x v="2"/>
  </r>
  <r>
    <x v="86"/>
    <x v="196"/>
    <n v="16.129032258064516"/>
    <x v="15"/>
    <x v="2"/>
  </r>
  <r>
    <x v="86"/>
    <x v="197"/>
    <n v="32.258064516129032"/>
    <x v="15"/>
    <x v="2"/>
  </r>
  <r>
    <x v="86"/>
    <x v="198"/>
    <n v="21.50537634408602"/>
    <x v="15"/>
    <x v="2"/>
  </r>
  <r>
    <x v="86"/>
    <x v="199"/>
    <n v="8.6021505376344081"/>
    <x v="15"/>
    <x v="2"/>
  </r>
  <r>
    <x v="86"/>
    <x v="200"/>
    <n v="2.150537634408602"/>
    <x v="15"/>
    <x v="2"/>
  </r>
  <r>
    <x v="86"/>
    <x v="4"/>
    <n v="13.978494623655914"/>
    <x v="15"/>
    <x v="2"/>
  </r>
  <r>
    <x v="87"/>
    <x v="202"/>
    <n v="39.787500000000001"/>
    <x v="15"/>
    <x v="2"/>
  </r>
  <r>
    <x v="88"/>
    <x v="203"/>
    <n v="41.935483870967744"/>
    <x v="15"/>
    <x v="2"/>
  </r>
  <r>
    <x v="88"/>
    <x v="204"/>
    <n v="47.311827956989248"/>
    <x v="15"/>
    <x v="2"/>
  </r>
  <r>
    <x v="88"/>
    <x v="4"/>
    <n v="10.75268817204301"/>
    <x v="15"/>
    <x v="2"/>
  </r>
  <r>
    <x v="89"/>
    <x v="205"/>
    <n v="45.161290322580648"/>
    <x v="15"/>
    <x v="2"/>
  </r>
  <r>
    <x v="89"/>
    <x v="206"/>
    <n v="1.075268817204301"/>
    <x v="15"/>
    <x v="2"/>
  </r>
  <r>
    <x v="89"/>
    <x v="207"/>
    <n v="1.075268817204301"/>
    <x v="15"/>
    <x v="2"/>
  </r>
  <r>
    <x v="89"/>
    <x v="203"/>
    <n v="41.935483870967744"/>
    <x v="15"/>
    <x v="2"/>
  </r>
  <r>
    <x v="89"/>
    <x v="4"/>
    <n v="10.75268817204301"/>
    <x v="15"/>
    <x v="2"/>
  </r>
  <r>
    <x v="89"/>
    <x v="208"/>
    <n v="6.875"/>
    <x v="15"/>
    <x v="2"/>
  </r>
  <r>
    <x v="89"/>
    <x v="209"/>
    <n v="7"/>
    <x v="15"/>
    <x v="2"/>
  </r>
  <r>
    <x v="89"/>
    <x v="210"/>
    <n v="14"/>
    <x v="15"/>
    <x v="2"/>
  </r>
  <r>
    <x v="82"/>
    <x v="188"/>
    <n v="42.613636363636367"/>
    <x v="16"/>
    <x v="2"/>
  </r>
  <r>
    <x v="82"/>
    <x v="189"/>
    <n v="30.681818181818183"/>
    <x v="16"/>
    <x v="2"/>
  </r>
  <r>
    <x v="82"/>
    <x v="190"/>
    <n v="6.8181818181818183"/>
    <x v="16"/>
    <x v="2"/>
  </r>
  <r>
    <x v="82"/>
    <x v="191"/>
    <n v="18.181818181818183"/>
    <x v="16"/>
    <x v="2"/>
  </r>
  <r>
    <x v="82"/>
    <x v="192"/>
    <n v="1.7045454545454546"/>
    <x v="16"/>
    <x v="2"/>
  </r>
  <r>
    <x v="82"/>
    <x v="193"/>
    <n v="4.5454545454545459"/>
    <x v="16"/>
    <x v="2"/>
  </r>
  <r>
    <x v="83"/>
    <x v="4"/>
    <n v="3.4090909090909092"/>
    <x v="16"/>
    <x v="2"/>
  </r>
  <r>
    <x v="83"/>
    <x v="105"/>
    <n v="35.795454545454547"/>
    <x v="16"/>
    <x v="2"/>
  </r>
  <r>
    <x v="83"/>
    <x v="194"/>
    <n v="60.795454545454547"/>
    <x v="16"/>
    <x v="2"/>
  </r>
  <r>
    <x v="84"/>
    <x v="195"/>
    <n v="16.477272727272727"/>
    <x v="16"/>
    <x v="2"/>
  </r>
  <r>
    <x v="84"/>
    <x v="196"/>
    <n v="12.5"/>
    <x v="16"/>
    <x v="2"/>
  </r>
  <r>
    <x v="84"/>
    <x v="197"/>
    <n v="28.40909090909091"/>
    <x v="16"/>
    <x v="2"/>
  </r>
  <r>
    <x v="84"/>
    <x v="198"/>
    <n v="15.909090909090908"/>
    <x v="16"/>
    <x v="2"/>
  </r>
  <r>
    <x v="84"/>
    <x v="199"/>
    <n v="12.5"/>
    <x v="16"/>
    <x v="2"/>
  </r>
  <r>
    <x v="84"/>
    <x v="200"/>
    <n v="10.227272727272727"/>
    <x v="16"/>
    <x v="2"/>
  </r>
  <r>
    <x v="84"/>
    <x v="4"/>
    <n v="3.9772727272727271"/>
    <x v="16"/>
    <x v="2"/>
  </r>
  <r>
    <x v="85"/>
    <x v="201"/>
    <n v="51.053254437869803"/>
    <x v="16"/>
    <x v="2"/>
  </r>
  <r>
    <x v="86"/>
    <x v="195"/>
    <n v="14.204545454545455"/>
    <x v="16"/>
    <x v="2"/>
  </r>
  <r>
    <x v="86"/>
    <x v="196"/>
    <n v="9.6590909090909083"/>
    <x v="16"/>
    <x v="2"/>
  </r>
  <r>
    <x v="86"/>
    <x v="197"/>
    <n v="26.136363636363637"/>
    <x v="16"/>
    <x v="2"/>
  </r>
  <r>
    <x v="86"/>
    <x v="198"/>
    <n v="12.5"/>
    <x v="16"/>
    <x v="2"/>
  </r>
  <r>
    <x v="86"/>
    <x v="199"/>
    <n v="11.363636363636363"/>
    <x v="16"/>
    <x v="2"/>
  </r>
  <r>
    <x v="86"/>
    <x v="200"/>
    <n v="10.227272727272727"/>
    <x v="16"/>
    <x v="2"/>
  </r>
  <r>
    <x v="86"/>
    <x v="4"/>
    <n v="15.909090909090908"/>
    <x v="16"/>
    <x v="2"/>
  </r>
  <r>
    <x v="87"/>
    <x v="202"/>
    <n v="57.770270270270267"/>
    <x v="16"/>
    <x v="2"/>
  </r>
  <r>
    <x v="88"/>
    <x v="203"/>
    <n v="36.363636363636367"/>
    <x v="16"/>
    <x v="2"/>
  </r>
  <r>
    <x v="88"/>
    <x v="204"/>
    <n v="60.795454545454547"/>
    <x v="16"/>
    <x v="2"/>
  </r>
  <r>
    <x v="88"/>
    <x v="4"/>
    <n v="2.8409090909090908"/>
    <x v="16"/>
    <x v="2"/>
  </r>
  <r>
    <x v="89"/>
    <x v="205"/>
    <n v="55.68181818181818"/>
    <x v="16"/>
    <x v="2"/>
  </r>
  <r>
    <x v="89"/>
    <x v="206"/>
    <n v="3.9772727272727271"/>
    <x v="16"/>
    <x v="2"/>
  </r>
  <r>
    <x v="89"/>
    <x v="207"/>
    <n v="1.1363636363636365"/>
    <x v="16"/>
    <x v="2"/>
  </r>
  <r>
    <x v="89"/>
    <x v="203"/>
    <n v="36.363636363636367"/>
    <x v="16"/>
    <x v="2"/>
  </r>
  <r>
    <x v="89"/>
    <x v="4"/>
    <n v="2.8409090909090908"/>
    <x v="16"/>
    <x v="2"/>
  </r>
  <r>
    <x v="89"/>
    <x v="208"/>
    <n v="5.7777777777777768"/>
    <x v="16"/>
    <x v="2"/>
  </r>
  <r>
    <x v="89"/>
    <x v="209"/>
    <n v="5.2"/>
    <x v="16"/>
    <x v="2"/>
  </r>
  <r>
    <x v="89"/>
    <x v="210"/>
    <n v="12.5"/>
    <x v="16"/>
    <x v="2"/>
  </r>
  <r>
    <x v="82"/>
    <x v="188"/>
    <n v="51.733183436387485"/>
    <x v="0"/>
    <x v="3"/>
  </r>
  <r>
    <x v="82"/>
    <x v="189"/>
    <n v="16.844669289863219"/>
    <x v="0"/>
    <x v="3"/>
  </r>
  <r>
    <x v="82"/>
    <x v="190"/>
    <n v="6.1457747798388604"/>
    <x v="0"/>
    <x v="3"/>
  </r>
  <r>
    <x v="82"/>
    <x v="191"/>
    <n v="26.063331459621509"/>
    <x v="0"/>
    <x v="3"/>
  </r>
  <r>
    <x v="82"/>
    <x v="192"/>
    <n v="0.44969083754918493"/>
    <x v="0"/>
    <x v="3"/>
  </r>
  <r>
    <x v="82"/>
    <x v="193"/>
    <n v="2.2859284242083566"/>
    <x v="0"/>
    <x v="3"/>
  </r>
  <r>
    <x v="83"/>
    <x v="4"/>
    <n v="2.3421397789020051"/>
    <x v="0"/>
    <x v="3"/>
  </r>
  <r>
    <x v="83"/>
    <x v="105"/>
    <n v="86.940228592842416"/>
    <x v="0"/>
    <x v="3"/>
  </r>
  <r>
    <x v="83"/>
    <x v="194"/>
    <n v="10.717631628255575"/>
    <x v="0"/>
    <x v="3"/>
  </r>
  <r>
    <x v="84"/>
    <x v="195"/>
    <n v="8.7127599775154589"/>
    <x v="0"/>
    <x v="3"/>
  </r>
  <r>
    <x v="84"/>
    <x v="196"/>
    <n v="10.961214165261383"/>
    <x v="0"/>
    <x v="3"/>
  </r>
  <r>
    <x v="84"/>
    <x v="197"/>
    <n v="21.00430953719318"/>
    <x v="0"/>
    <x v="3"/>
  </r>
  <r>
    <x v="84"/>
    <x v="198"/>
    <n v="21.023046655424395"/>
    <x v="0"/>
    <x v="3"/>
  </r>
  <r>
    <x v="84"/>
    <x v="199"/>
    <n v="21.28536631066142"/>
    <x v="0"/>
    <x v="3"/>
  </r>
  <r>
    <x v="84"/>
    <x v="200"/>
    <n v="15.13959153082256"/>
    <x v="0"/>
    <x v="3"/>
  </r>
  <r>
    <x v="84"/>
    <x v="4"/>
    <n v="1.8737118231216039"/>
    <x v="0"/>
    <x v="3"/>
  </r>
  <r>
    <x v="85"/>
    <x v="201"/>
    <n v="71.12488065686469"/>
    <x v="0"/>
    <x v="3"/>
  </r>
  <r>
    <x v="86"/>
    <x v="195"/>
    <n v="8.0382237211916809"/>
    <x v="0"/>
    <x v="3"/>
  </r>
  <r>
    <x v="86"/>
    <x v="196"/>
    <n v="10.305415027168822"/>
    <x v="0"/>
    <x v="3"/>
  </r>
  <r>
    <x v="86"/>
    <x v="197"/>
    <n v="19.430391605771032"/>
    <x v="0"/>
    <x v="3"/>
  </r>
  <r>
    <x v="86"/>
    <x v="198"/>
    <n v="19.673974142776842"/>
    <x v="0"/>
    <x v="3"/>
  </r>
  <r>
    <x v="86"/>
    <x v="199"/>
    <n v="18.830803822372118"/>
    <x v="0"/>
    <x v="3"/>
  </r>
  <r>
    <x v="86"/>
    <x v="200"/>
    <n v="14.61495222034851"/>
    <x v="0"/>
    <x v="3"/>
  </r>
  <r>
    <x v="86"/>
    <x v="4"/>
    <n v="9.1062394603709951"/>
    <x v="0"/>
    <x v="3"/>
  </r>
  <r>
    <x v="87"/>
    <x v="202"/>
    <n v="73.287157287157555"/>
    <x v="0"/>
    <x v="3"/>
  </r>
  <r>
    <x v="88"/>
    <x v="203"/>
    <n v="54.581225407532322"/>
    <x v="0"/>
    <x v="3"/>
  </r>
  <r>
    <x v="88"/>
    <x v="204"/>
    <n v="36.537380550871276"/>
    <x v="0"/>
    <x v="3"/>
  </r>
  <r>
    <x v="88"/>
    <x v="4"/>
    <n v="8.881394041596403"/>
    <x v="0"/>
    <x v="3"/>
  </r>
  <r>
    <x v="89"/>
    <x v="205"/>
    <n v="33.445756042720632"/>
    <x v="0"/>
    <x v="3"/>
  </r>
  <r>
    <x v="89"/>
    <x v="206"/>
    <n v="1.8737118231216039"/>
    <x v="0"/>
    <x v="3"/>
  </r>
  <r>
    <x v="89"/>
    <x v="207"/>
    <n v="1.2179126850290425"/>
    <x v="0"/>
    <x v="3"/>
  </r>
  <r>
    <x v="89"/>
    <x v="203"/>
    <n v="54.581225407532322"/>
    <x v="0"/>
    <x v="3"/>
  </r>
  <r>
    <x v="89"/>
    <x v="4"/>
    <n v="8.881394041596403"/>
    <x v="0"/>
    <x v="3"/>
  </r>
  <r>
    <x v="89"/>
    <x v="208"/>
    <n v="5.5185185185185253"/>
    <x v="0"/>
    <x v="3"/>
  </r>
  <r>
    <x v="89"/>
    <x v="209"/>
    <n v="6.978494623655914"/>
    <x v="0"/>
    <x v="3"/>
  </r>
  <r>
    <x v="89"/>
    <x v="210"/>
    <n v="14.549019607843139"/>
    <x v="0"/>
    <x v="3"/>
  </r>
  <r>
    <x v="82"/>
    <x v="188"/>
    <n v="55.975395430579965"/>
    <x v="1"/>
    <x v="3"/>
  </r>
  <r>
    <x v="82"/>
    <x v="189"/>
    <n v="25.922671353251317"/>
    <x v="1"/>
    <x v="3"/>
  </r>
  <r>
    <x v="82"/>
    <x v="190"/>
    <n v="8.4358523725834793"/>
    <x v="1"/>
    <x v="3"/>
  </r>
  <r>
    <x v="82"/>
    <x v="191"/>
    <n v="11.599297012302285"/>
    <x v="1"/>
    <x v="3"/>
  </r>
  <r>
    <x v="82"/>
    <x v="192"/>
    <n v="0.1757469244288225"/>
    <x v="1"/>
    <x v="3"/>
  </r>
  <r>
    <x v="82"/>
    <x v="193"/>
    <n v="2.0210896309314585"/>
    <x v="1"/>
    <x v="3"/>
  </r>
  <r>
    <x v="83"/>
    <x v="4"/>
    <n v="2.9876977152899826"/>
    <x v="1"/>
    <x v="3"/>
  </r>
  <r>
    <x v="83"/>
    <x v="105"/>
    <n v="91.12478031634447"/>
    <x v="1"/>
    <x v="3"/>
  </r>
  <r>
    <x v="83"/>
    <x v="194"/>
    <n v="5.8875219683655535"/>
    <x v="1"/>
    <x v="3"/>
  </r>
  <r>
    <x v="84"/>
    <x v="195"/>
    <n v="15.992970123022847"/>
    <x v="1"/>
    <x v="3"/>
  </r>
  <r>
    <x v="84"/>
    <x v="196"/>
    <n v="16.520210896309315"/>
    <x v="1"/>
    <x v="3"/>
  </r>
  <r>
    <x v="84"/>
    <x v="197"/>
    <n v="31.810193321616872"/>
    <x v="1"/>
    <x v="3"/>
  </r>
  <r>
    <x v="84"/>
    <x v="198"/>
    <n v="22.934973637961335"/>
    <x v="1"/>
    <x v="3"/>
  </r>
  <r>
    <x v="84"/>
    <x v="199"/>
    <n v="9.6660808435852381"/>
    <x v="1"/>
    <x v="3"/>
  </r>
  <r>
    <x v="84"/>
    <x v="200"/>
    <n v="1.2302284710017575"/>
    <x v="1"/>
    <x v="3"/>
  </r>
  <r>
    <x v="84"/>
    <x v="4"/>
    <n v="1.8453427065026362"/>
    <x v="1"/>
    <x v="3"/>
  </r>
  <r>
    <x v="85"/>
    <x v="201"/>
    <n v="35.496866606983026"/>
    <x v="1"/>
    <x v="3"/>
  </r>
  <r>
    <x v="86"/>
    <x v="195"/>
    <n v="14.235500878734623"/>
    <x v="1"/>
    <x v="3"/>
  </r>
  <r>
    <x v="86"/>
    <x v="196"/>
    <n v="15.46572934973638"/>
    <x v="1"/>
    <x v="3"/>
  </r>
  <r>
    <x v="86"/>
    <x v="197"/>
    <n v="29.086115992970122"/>
    <x v="1"/>
    <x v="3"/>
  </r>
  <r>
    <x v="86"/>
    <x v="198"/>
    <n v="20.826010544815464"/>
    <x v="1"/>
    <x v="3"/>
  </r>
  <r>
    <x v="86"/>
    <x v="199"/>
    <n v="8.6994727592267136"/>
    <x v="1"/>
    <x v="3"/>
  </r>
  <r>
    <x v="86"/>
    <x v="200"/>
    <n v="0.96660808435852374"/>
    <x v="1"/>
    <x v="3"/>
  </r>
  <r>
    <x v="86"/>
    <x v="4"/>
    <n v="10.720562390158172"/>
    <x v="1"/>
    <x v="3"/>
  </r>
  <r>
    <x v="87"/>
    <x v="202"/>
    <n v="35.391732283464606"/>
    <x v="1"/>
    <x v="3"/>
  </r>
  <r>
    <x v="88"/>
    <x v="203"/>
    <n v="31.985940246045693"/>
    <x v="1"/>
    <x v="3"/>
  </r>
  <r>
    <x v="88"/>
    <x v="204"/>
    <n v="61.86291739894552"/>
    <x v="1"/>
    <x v="3"/>
  </r>
  <r>
    <x v="88"/>
    <x v="4"/>
    <n v="6.1511423550087869"/>
    <x v="1"/>
    <x v="3"/>
  </r>
  <r>
    <x v="89"/>
    <x v="205"/>
    <n v="54.393673110720563"/>
    <x v="1"/>
    <x v="3"/>
  </r>
  <r>
    <x v="89"/>
    <x v="206"/>
    <n v="4.6572934973637965"/>
    <x v="1"/>
    <x v="3"/>
  </r>
  <r>
    <x v="89"/>
    <x v="207"/>
    <n v="2.8119507908611601"/>
    <x v="1"/>
    <x v="3"/>
  </r>
  <r>
    <x v="89"/>
    <x v="203"/>
    <n v="31.985940246045693"/>
    <x v="1"/>
    <x v="3"/>
  </r>
  <r>
    <x v="89"/>
    <x v="4"/>
    <n v="6.1511423550087869"/>
    <x v="1"/>
    <x v="3"/>
  </r>
  <r>
    <x v="89"/>
    <x v="208"/>
    <n v="4.2769485903814211"/>
    <x v="1"/>
    <x v="3"/>
  </r>
  <r>
    <x v="89"/>
    <x v="209"/>
    <n v="5.3191489361702118"/>
    <x v="1"/>
    <x v="3"/>
  </r>
  <r>
    <x v="89"/>
    <x v="210"/>
    <n v="5.75"/>
    <x v="1"/>
    <x v="3"/>
  </r>
  <r>
    <x v="82"/>
    <x v="188"/>
    <n v="33.333333333333336"/>
    <x v="2"/>
    <x v="3"/>
  </r>
  <r>
    <x v="82"/>
    <x v="189"/>
    <n v="14.570230607966456"/>
    <x v="2"/>
    <x v="3"/>
  </r>
  <r>
    <x v="82"/>
    <x v="190"/>
    <n v="5.5555555555555554"/>
    <x v="2"/>
    <x v="3"/>
  </r>
  <r>
    <x v="82"/>
    <x v="191"/>
    <n v="48.532494758909856"/>
    <x v="2"/>
    <x v="3"/>
  </r>
  <r>
    <x v="82"/>
    <x v="192"/>
    <n v="0.31446540880503143"/>
    <x v="2"/>
    <x v="3"/>
  </r>
  <r>
    <x v="82"/>
    <x v="193"/>
    <n v="0.94339622641509435"/>
    <x v="2"/>
    <x v="3"/>
  </r>
  <r>
    <x v="83"/>
    <x v="4"/>
    <n v="1.6247379454926625"/>
    <x v="2"/>
    <x v="3"/>
  </r>
  <r>
    <x v="83"/>
    <x v="105"/>
    <n v="97.379454926624732"/>
    <x v="2"/>
    <x v="3"/>
  </r>
  <r>
    <x v="83"/>
    <x v="194"/>
    <n v="0.99580712788259962"/>
    <x v="2"/>
    <x v="3"/>
  </r>
  <r>
    <x v="84"/>
    <x v="195"/>
    <n v="5.8700209643605872"/>
    <x v="2"/>
    <x v="3"/>
  </r>
  <r>
    <x v="84"/>
    <x v="196"/>
    <n v="8.3857442348008391"/>
    <x v="2"/>
    <x v="3"/>
  </r>
  <r>
    <x v="84"/>
    <x v="197"/>
    <n v="15.828092243186584"/>
    <x v="2"/>
    <x v="3"/>
  </r>
  <r>
    <x v="84"/>
    <x v="198"/>
    <n v="19.234800838574422"/>
    <x v="2"/>
    <x v="3"/>
  </r>
  <r>
    <x v="84"/>
    <x v="199"/>
    <n v="25"/>
    <x v="2"/>
    <x v="3"/>
  </r>
  <r>
    <x v="84"/>
    <x v="200"/>
    <n v="24.475890985324948"/>
    <x v="2"/>
    <x v="3"/>
  </r>
  <r>
    <x v="84"/>
    <x v="4"/>
    <n v="1.2054507337526206"/>
    <x v="2"/>
    <x v="3"/>
  </r>
  <r>
    <x v="85"/>
    <x v="201"/>
    <n v="93.346949602122066"/>
    <x v="2"/>
    <x v="3"/>
  </r>
  <r>
    <x v="86"/>
    <x v="195"/>
    <n v="5.450733752620545"/>
    <x v="2"/>
    <x v="3"/>
  </r>
  <r>
    <x v="86"/>
    <x v="196"/>
    <n v="8.0188679245283012"/>
    <x v="2"/>
    <x v="3"/>
  </r>
  <r>
    <x v="86"/>
    <x v="197"/>
    <n v="14.360587002096436"/>
    <x v="2"/>
    <x v="3"/>
  </r>
  <r>
    <x v="86"/>
    <x v="198"/>
    <n v="17.557651991614257"/>
    <x v="2"/>
    <x v="3"/>
  </r>
  <r>
    <x v="86"/>
    <x v="199"/>
    <n v="20.649895178197063"/>
    <x v="2"/>
    <x v="3"/>
  </r>
  <r>
    <x v="86"/>
    <x v="200"/>
    <n v="24.213836477987421"/>
    <x v="2"/>
    <x v="3"/>
  </r>
  <r>
    <x v="86"/>
    <x v="4"/>
    <n v="9.7484276729559749"/>
    <x v="2"/>
    <x v="3"/>
  </r>
  <r>
    <x v="87"/>
    <x v="202"/>
    <n v="98.940185830429883"/>
    <x v="2"/>
    <x v="3"/>
  </r>
  <r>
    <x v="88"/>
    <x v="203"/>
    <n v="74.266247379454924"/>
    <x v="2"/>
    <x v="3"/>
  </r>
  <r>
    <x v="88"/>
    <x v="204"/>
    <n v="17.610062893081761"/>
    <x v="2"/>
    <x v="3"/>
  </r>
  <r>
    <x v="88"/>
    <x v="4"/>
    <n v="8.1236897274633115"/>
    <x v="2"/>
    <x v="3"/>
  </r>
  <r>
    <x v="89"/>
    <x v="205"/>
    <n v="16.090146750524109"/>
    <x v="2"/>
    <x v="3"/>
  </r>
  <r>
    <x v="89"/>
    <x v="206"/>
    <n v="0.7337526205450734"/>
    <x v="2"/>
    <x v="3"/>
  </r>
  <r>
    <x v="89"/>
    <x v="207"/>
    <n v="0.78616352201257866"/>
    <x v="2"/>
    <x v="3"/>
  </r>
  <r>
    <x v="89"/>
    <x v="203"/>
    <n v="74.266247379454924"/>
    <x v="2"/>
    <x v="3"/>
  </r>
  <r>
    <x v="89"/>
    <x v="4"/>
    <n v="8.1236897274633115"/>
    <x v="2"/>
    <x v="3"/>
  </r>
  <r>
    <x v="89"/>
    <x v="208"/>
    <n v="6.7766666666666628"/>
    <x v="2"/>
    <x v="3"/>
  </r>
  <r>
    <x v="89"/>
    <x v="209"/>
    <n v="8.9285714285714288"/>
    <x v="2"/>
    <x v="3"/>
  </r>
  <r>
    <x v="89"/>
    <x v="210"/>
    <n v="20.307692307692307"/>
    <x v="2"/>
    <x v="3"/>
  </r>
  <r>
    <x v="82"/>
    <x v="188"/>
    <n v="65.86666666666666"/>
    <x v="3"/>
    <x v="3"/>
  </r>
  <r>
    <x v="82"/>
    <x v="189"/>
    <n v="17.600000000000001"/>
    <x v="3"/>
    <x v="3"/>
  </r>
  <r>
    <x v="82"/>
    <x v="190"/>
    <n v="5.2"/>
    <x v="3"/>
    <x v="3"/>
  </r>
  <r>
    <x v="82"/>
    <x v="191"/>
    <n v="8.6666666666666661"/>
    <x v="3"/>
    <x v="3"/>
  </r>
  <r>
    <x v="82"/>
    <x v="192"/>
    <n v="0.8"/>
    <x v="3"/>
    <x v="3"/>
  </r>
  <r>
    <x v="82"/>
    <x v="193"/>
    <n v="4.666666666666667"/>
    <x v="3"/>
    <x v="3"/>
  </r>
  <r>
    <x v="83"/>
    <x v="4"/>
    <n v="0.26666666666666666"/>
    <x v="3"/>
    <x v="3"/>
  </r>
  <r>
    <x v="83"/>
    <x v="105"/>
    <n v="73.333333333333329"/>
    <x v="3"/>
    <x v="3"/>
  </r>
  <r>
    <x v="83"/>
    <x v="194"/>
    <n v="26.4"/>
    <x v="3"/>
    <x v="3"/>
  </r>
  <r>
    <x v="84"/>
    <x v="195"/>
    <n v="5.0666666666666664"/>
    <x v="3"/>
    <x v="3"/>
  </r>
  <r>
    <x v="84"/>
    <x v="196"/>
    <n v="9.4666666666666668"/>
    <x v="3"/>
    <x v="3"/>
  </r>
  <r>
    <x v="84"/>
    <x v="197"/>
    <n v="15.333333333333334"/>
    <x v="3"/>
    <x v="3"/>
  </r>
  <r>
    <x v="84"/>
    <x v="198"/>
    <n v="19.2"/>
    <x v="3"/>
    <x v="3"/>
  </r>
  <r>
    <x v="84"/>
    <x v="199"/>
    <n v="30.266666666666666"/>
    <x v="3"/>
    <x v="3"/>
  </r>
  <r>
    <x v="84"/>
    <x v="200"/>
    <n v="18.399999999999999"/>
    <x v="3"/>
    <x v="3"/>
  </r>
  <r>
    <x v="84"/>
    <x v="4"/>
    <n v="2.2666666666666666"/>
    <x v="3"/>
    <x v="3"/>
  </r>
  <r>
    <x v="85"/>
    <x v="201"/>
    <n v="81.016371077762571"/>
    <x v="3"/>
    <x v="3"/>
  </r>
  <r>
    <x v="86"/>
    <x v="195"/>
    <n v="4.4000000000000004"/>
    <x v="3"/>
    <x v="3"/>
  </r>
  <r>
    <x v="86"/>
    <x v="196"/>
    <n v="8.6666666666666661"/>
    <x v="3"/>
    <x v="3"/>
  </r>
  <r>
    <x v="86"/>
    <x v="197"/>
    <n v="14.4"/>
    <x v="3"/>
    <x v="3"/>
  </r>
  <r>
    <x v="86"/>
    <x v="198"/>
    <n v="18.933333333333334"/>
    <x v="3"/>
    <x v="3"/>
  </r>
  <r>
    <x v="86"/>
    <x v="199"/>
    <n v="29.333333333333332"/>
    <x v="3"/>
    <x v="3"/>
  </r>
  <r>
    <x v="86"/>
    <x v="200"/>
    <n v="17.333333333333332"/>
    <x v="3"/>
    <x v="3"/>
  </r>
  <r>
    <x v="86"/>
    <x v="4"/>
    <n v="6.9333333333333336"/>
    <x v="3"/>
    <x v="3"/>
  </r>
  <r>
    <x v="87"/>
    <x v="202"/>
    <n v="82.702005730659081"/>
    <x v="3"/>
    <x v="3"/>
  </r>
  <r>
    <x v="88"/>
    <x v="203"/>
    <n v="41.866666666666667"/>
    <x v="3"/>
    <x v="3"/>
  </r>
  <r>
    <x v="88"/>
    <x v="204"/>
    <n v="48.93333333333333"/>
    <x v="3"/>
    <x v="3"/>
  </r>
  <r>
    <x v="88"/>
    <x v="4"/>
    <n v="9.1999999999999993"/>
    <x v="3"/>
    <x v="3"/>
  </r>
  <r>
    <x v="89"/>
    <x v="205"/>
    <n v="46.266666666666666"/>
    <x v="3"/>
    <x v="3"/>
  </r>
  <r>
    <x v="89"/>
    <x v="206"/>
    <n v="1.6"/>
    <x v="3"/>
    <x v="3"/>
  </r>
  <r>
    <x v="89"/>
    <x v="207"/>
    <n v="1.0666666666666667"/>
    <x v="3"/>
    <x v="3"/>
  </r>
  <r>
    <x v="89"/>
    <x v="203"/>
    <n v="41.866666666666667"/>
    <x v="3"/>
    <x v="3"/>
  </r>
  <r>
    <x v="89"/>
    <x v="4"/>
    <n v="9.1999999999999993"/>
    <x v="3"/>
    <x v="3"/>
  </r>
  <r>
    <x v="89"/>
    <x v="208"/>
    <n v="7.3442136498516328"/>
    <x v="3"/>
    <x v="3"/>
  </r>
  <r>
    <x v="89"/>
    <x v="209"/>
    <n v="14.833333333333334"/>
    <x v="3"/>
    <x v="3"/>
  </r>
  <r>
    <x v="89"/>
    <x v="210"/>
    <n v="13.666666666666666"/>
    <x v="3"/>
    <x v="3"/>
  </r>
  <r>
    <x v="82"/>
    <x v="188"/>
    <n v="74.155405405405403"/>
    <x v="4"/>
    <x v="3"/>
  </r>
  <r>
    <x v="82"/>
    <x v="189"/>
    <n v="6.756756756756757"/>
    <x v="4"/>
    <x v="3"/>
  </r>
  <r>
    <x v="82"/>
    <x v="190"/>
    <n v="6.0810810810810807"/>
    <x v="4"/>
    <x v="3"/>
  </r>
  <r>
    <x v="82"/>
    <x v="191"/>
    <n v="11.993243243243244"/>
    <x v="4"/>
    <x v="3"/>
  </r>
  <r>
    <x v="82"/>
    <x v="192"/>
    <n v="0.33783783783783783"/>
    <x v="4"/>
    <x v="3"/>
  </r>
  <r>
    <x v="82"/>
    <x v="193"/>
    <n v="3.2094594594594597"/>
    <x v="4"/>
    <x v="3"/>
  </r>
  <r>
    <x v="83"/>
    <x v="4"/>
    <n v="5.2364864864864868"/>
    <x v="4"/>
    <x v="3"/>
  </r>
  <r>
    <x v="83"/>
    <x v="105"/>
    <n v="91.891891891891888"/>
    <x v="4"/>
    <x v="3"/>
  </r>
  <r>
    <x v="83"/>
    <x v="194"/>
    <n v="2.8716216216216215"/>
    <x v="4"/>
    <x v="3"/>
  </r>
  <r>
    <x v="84"/>
    <x v="195"/>
    <n v="8.1081081081081088"/>
    <x v="4"/>
    <x v="3"/>
  </r>
  <r>
    <x v="84"/>
    <x v="196"/>
    <n v="9.4594594594594597"/>
    <x v="4"/>
    <x v="3"/>
  </r>
  <r>
    <x v="84"/>
    <x v="197"/>
    <n v="20.27027027027027"/>
    <x v="4"/>
    <x v="3"/>
  </r>
  <r>
    <x v="84"/>
    <x v="198"/>
    <n v="20.777027027027028"/>
    <x v="4"/>
    <x v="3"/>
  </r>
  <r>
    <x v="84"/>
    <x v="199"/>
    <n v="19.932432432432432"/>
    <x v="4"/>
    <x v="3"/>
  </r>
  <r>
    <x v="84"/>
    <x v="200"/>
    <n v="19.087837837837839"/>
    <x v="4"/>
    <x v="3"/>
  </r>
  <r>
    <x v="84"/>
    <x v="4"/>
    <n v="2.3648648648648649"/>
    <x v="4"/>
    <x v="3"/>
  </r>
  <r>
    <x v="85"/>
    <x v="201"/>
    <n v="76.98442906574391"/>
    <x v="4"/>
    <x v="3"/>
  </r>
  <r>
    <x v="86"/>
    <x v="195"/>
    <n v="8.4459459459459456"/>
    <x v="4"/>
    <x v="3"/>
  </r>
  <r>
    <x v="86"/>
    <x v="196"/>
    <n v="8.7837837837837842"/>
    <x v="4"/>
    <x v="3"/>
  </r>
  <r>
    <x v="86"/>
    <x v="197"/>
    <n v="19.932432432432432"/>
    <x v="4"/>
    <x v="3"/>
  </r>
  <r>
    <x v="86"/>
    <x v="198"/>
    <n v="20.439189189189189"/>
    <x v="4"/>
    <x v="3"/>
  </r>
  <r>
    <x v="86"/>
    <x v="199"/>
    <n v="18.75"/>
    <x v="4"/>
    <x v="3"/>
  </r>
  <r>
    <x v="86"/>
    <x v="200"/>
    <n v="18.074324324324323"/>
    <x v="4"/>
    <x v="3"/>
  </r>
  <r>
    <x v="86"/>
    <x v="4"/>
    <n v="5.5743243243243246"/>
    <x v="4"/>
    <x v="3"/>
  </r>
  <r>
    <x v="87"/>
    <x v="202"/>
    <n v="75.996422182468706"/>
    <x v="4"/>
    <x v="3"/>
  </r>
  <r>
    <x v="88"/>
    <x v="203"/>
    <n v="64.189189189189193"/>
    <x v="4"/>
    <x v="3"/>
  </r>
  <r>
    <x v="88"/>
    <x v="204"/>
    <n v="27.195945945945947"/>
    <x v="4"/>
    <x v="3"/>
  </r>
  <r>
    <x v="88"/>
    <x v="4"/>
    <n v="8.6148648648648649"/>
    <x v="4"/>
    <x v="3"/>
  </r>
  <r>
    <x v="89"/>
    <x v="205"/>
    <n v="25.844594594594593"/>
    <x v="4"/>
    <x v="3"/>
  </r>
  <r>
    <x v="89"/>
    <x v="206"/>
    <n v="1.1824324324324325"/>
    <x v="4"/>
    <x v="3"/>
  </r>
  <r>
    <x v="89"/>
    <x v="207"/>
    <n v="0.16891891891891891"/>
    <x v="4"/>
    <x v="3"/>
  </r>
  <r>
    <x v="89"/>
    <x v="203"/>
    <n v="64.189189189189193"/>
    <x v="4"/>
    <x v="3"/>
  </r>
  <r>
    <x v="89"/>
    <x v="4"/>
    <n v="8.6148648648648649"/>
    <x v="4"/>
    <x v="3"/>
  </r>
  <r>
    <x v="89"/>
    <x v="208"/>
    <n v="4.16"/>
    <x v="4"/>
    <x v="3"/>
  </r>
  <r>
    <x v="89"/>
    <x v="209"/>
    <n v="3.5714285714285716"/>
    <x v="4"/>
    <x v="3"/>
  </r>
  <r>
    <x v="89"/>
    <x v="210"/>
    <n v="7"/>
    <x v="4"/>
    <x v="3"/>
  </r>
  <r>
    <x v="82"/>
    <x v="188"/>
    <n v="74.842767295597483"/>
    <x v="5"/>
    <x v="3"/>
  </r>
  <r>
    <x v="82"/>
    <x v="189"/>
    <n v="4.4025157232704402"/>
    <x v="5"/>
    <x v="3"/>
  </r>
  <r>
    <x v="82"/>
    <x v="190"/>
    <n v="10.062893081761006"/>
    <x v="5"/>
    <x v="3"/>
  </r>
  <r>
    <x v="82"/>
    <x v="191"/>
    <n v="10.691823899371069"/>
    <x v="5"/>
    <x v="3"/>
  </r>
  <r>
    <x v="82"/>
    <x v="192"/>
    <n v="0"/>
    <x v="5"/>
    <x v="3"/>
  </r>
  <r>
    <x v="82"/>
    <x v="193"/>
    <n v="3.7735849056603774"/>
    <x v="5"/>
    <x v="3"/>
  </r>
  <r>
    <x v="83"/>
    <x v="4"/>
    <n v="1.2578616352201257"/>
    <x v="5"/>
    <x v="3"/>
  </r>
  <r>
    <x v="83"/>
    <x v="105"/>
    <n v="97.484276729559753"/>
    <x v="5"/>
    <x v="3"/>
  </r>
  <r>
    <x v="83"/>
    <x v="194"/>
    <n v="1.2578616352201257"/>
    <x v="5"/>
    <x v="3"/>
  </r>
  <r>
    <x v="84"/>
    <x v="195"/>
    <n v="10.062893081761006"/>
    <x v="5"/>
    <x v="3"/>
  </r>
  <r>
    <x v="84"/>
    <x v="196"/>
    <n v="11.320754716981131"/>
    <x v="5"/>
    <x v="3"/>
  </r>
  <r>
    <x v="84"/>
    <x v="197"/>
    <n v="20.125786163522012"/>
    <x v="5"/>
    <x v="3"/>
  </r>
  <r>
    <x v="84"/>
    <x v="198"/>
    <n v="18.867924528301888"/>
    <x v="5"/>
    <x v="3"/>
  </r>
  <r>
    <x v="84"/>
    <x v="199"/>
    <n v="18.238993710691823"/>
    <x v="5"/>
    <x v="3"/>
  </r>
  <r>
    <x v="84"/>
    <x v="200"/>
    <n v="18.238993710691823"/>
    <x v="5"/>
    <x v="3"/>
  </r>
  <r>
    <x v="84"/>
    <x v="4"/>
    <n v="3.1446540880503147"/>
    <x v="5"/>
    <x v="3"/>
  </r>
  <r>
    <x v="85"/>
    <x v="201"/>
    <n v="75.019480519480524"/>
    <x v="5"/>
    <x v="3"/>
  </r>
  <r>
    <x v="86"/>
    <x v="195"/>
    <n v="10.062893081761006"/>
    <x v="5"/>
    <x v="3"/>
  </r>
  <r>
    <x v="86"/>
    <x v="196"/>
    <n v="10.691823899371069"/>
    <x v="5"/>
    <x v="3"/>
  </r>
  <r>
    <x v="86"/>
    <x v="197"/>
    <n v="20.125786163522012"/>
    <x v="5"/>
    <x v="3"/>
  </r>
  <r>
    <x v="86"/>
    <x v="198"/>
    <n v="19.49685534591195"/>
    <x v="5"/>
    <x v="3"/>
  </r>
  <r>
    <x v="86"/>
    <x v="199"/>
    <n v="16.981132075471699"/>
    <x v="5"/>
    <x v="3"/>
  </r>
  <r>
    <x v="86"/>
    <x v="200"/>
    <n v="18.238993710691823"/>
    <x v="5"/>
    <x v="3"/>
  </r>
  <r>
    <x v="86"/>
    <x v="4"/>
    <n v="4.4025157232704402"/>
    <x v="5"/>
    <x v="3"/>
  </r>
  <r>
    <x v="87"/>
    <x v="202"/>
    <n v="75.032894736842081"/>
    <x v="5"/>
    <x v="3"/>
  </r>
  <r>
    <x v="88"/>
    <x v="203"/>
    <n v="70.440251572327043"/>
    <x v="5"/>
    <x v="3"/>
  </r>
  <r>
    <x v="88"/>
    <x v="204"/>
    <n v="23.89937106918239"/>
    <x v="5"/>
    <x v="3"/>
  </r>
  <r>
    <x v="88"/>
    <x v="4"/>
    <n v="5.6603773584905657"/>
    <x v="5"/>
    <x v="3"/>
  </r>
  <r>
    <x v="89"/>
    <x v="205"/>
    <n v="23.270440251572328"/>
    <x v="5"/>
    <x v="3"/>
  </r>
  <r>
    <x v="89"/>
    <x v="206"/>
    <n v="0.62893081761006286"/>
    <x v="5"/>
    <x v="3"/>
  </r>
  <r>
    <x v="89"/>
    <x v="207"/>
    <n v="0"/>
    <x v="5"/>
    <x v="3"/>
  </r>
  <r>
    <x v="89"/>
    <x v="203"/>
    <n v="70.440251572327043"/>
    <x v="5"/>
    <x v="3"/>
  </r>
  <r>
    <x v="89"/>
    <x v="4"/>
    <n v="5.6603773584905657"/>
    <x v="5"/>
    <x v="3"/>
  </r>
  <r>
    <x v="89"/>
    <x v="208"/>
    <n v="3.8333333333333339"/>
    <x v="5"/>
    <x v="3"/>
  </r>
  <r>
    <x v="89"/>
    <x v="209"/>
    <n v="1"/>
    <x v="5"/>
    <x v="3"/>
  </r>
  <r>
    <x v="89"/>
    <x v="210"/>
    <n v="0"/>
    <x v="5"/>
    <x v="3"/>
  </r>
  <r>
    <x v="82"/>
    <x v="188"/>
    <n v="63.888888888888886"/>
    <x v="6"/>
    <x v="3"/>
  </r>
  <r>
    <x v="82"/>
    <x v="189"/>
    <n v="8.3333333333333339"/>
    <x v="6"/>
    <x v="3"/>
  </r>
  <r>
    <x v="82"/>
    <x v="190"/>
    <n v="6.4814814814814818"/>
    <x v="6"/>
    <x v="3"/>
  </r>
  <r>
    <x v="82"/>
    <x v="191"/>
    <n v="21.296296296296298"/>
    <x v="6"/>
    <x v="3"/>
  </r>
  <r>
    <x v="82"/>
    <x v="192"/>
    <n v="0"/>
    <x v="6"/>
    <x v="3"/>
  </r>
  <r>
    <x v="82"/>
    <x v="193"/>
    <n v="0.92592592592592593"/>
    <x v="6"/>
    <x v="3"/>
  </r>
  <r>
    <x v="83"/>
    <x v="4"/>
    <n v="6.4814814814814818"/>
    <x v="6"/>
    <x v="3"/>
  </r>
  <r>
    <x v="83"/>
    <x v="105"/>
    <n v="87.962962962962962"/>
    <x v="6"/>
    <x v="3"/>
  </r>
  <r>
    <x v="83"/>
    <x v="194"/>
    <n v="5.5555555555555554"/>
    <x v="6"/>
    <x v="3"/>
  </r>
  <r>
    <x v="84"/>
    <x v="195"/>
    <n v="5.5555555555555554"/>
    <x v="6"/>
    <x v="3"/>
  </r>
  <r>
    <x v="84"/>
    <x v="196"/>
    <n v="6.4814814814814818"/>
    <x v="6"/>
    <x v="3"/>
  </r>
  <r>
    <x v="84"/>
    <x v="197"/>
    <n v="18.518518518518519"/>
    <x v="6"/>
    <x v="3"/>
  </r>
  <r>
    <x v="84"/>
    <x v="198"/>
    <n v="24.074074074074073"/>
    <x v="6"/>
    <x v="3"/>
  </r>
  <r>
    <x v="84"/>
    <x v="199"/>
    <n v="17.592592592592592"/>
    <x v="6"/>
    <x v="3"/>
  </r>
  <r>
    <x v="84"/>
    <x v="200"/>
    <n v="25"/>
    <x v="6"/>
    <x v="3"/>
  </r>
  <r>
    <x v="84"/>
    <x v="4"/>
    <n v="2.7777777777777777"/>
    <x v="6"/>
    <x v="3"/>
  </r>
  <r>
    <x v="85"/>
    <x v="201"/>
    <n v="90.71428571428568"/>
    <x v="6"/>
    <x v="3"/>
  </r>
  <r>
    <x v="86"/>
    <x v="195"/>
    <n v="6.4814814814814818"/>
    <x v="6"/>
    <x v="3"/>
  </r>
  <r>
    <x v="86"/>
    <x v="196"/>
    <n v="5.5555555555555554"/>
    <x v="6"/>
    <x v="3"/>
  </r>
  <r>
    <x v="86"/>
    <x v="197"/>
    <n v="18.518518518518519"/>
    <x v="6"/>
    <x v="3"/>
  </r>
  <r>
    <x v="86"/>
    <x v="198"/>
    <n v="25"/>
    <x v="6"/>
    <x v="3"/>
  </r>
  <r>
    <x v="86"/>
    <x v="199"/>
    <n v="16.666666666666668"/>
    <x v="6"/>
    <x v="3"/>
  </r>
  <r>
    <x v="86"/>
    <x v="200"/>
    <n v="20.37037037037037"/>
    <x v="6"/>
    <x v="3"/>
  </r>
  <r>
    <x v="86"/>
    <x v="4"/>
    <n v="7.4074074074074074"/>
    <x v="6"/>
    <x v="3"/>
  </r>
  <r>
    <x v="87"/>
    <x v="202"/>
    <n v="85.26"/>
    <x v="6"/>
    <x v="3"/>
  </r>
  <r>
    <x v="88"/>
    <x v="203"/>
    <n v="65.740740740740748"/>
    <x v="6"/>
    <x v="3"/>
  </r>
  <r>
    <x v="88"/>
    <x v="204"/>
    <n v="24.074074074074073"/>
    <x v="6"/>
    <x v="3"/>
  </r>
  <r>
    <x v="88"/>
    <x v="4"/>
    <n v="10.185185185185185"/>
    <x v="6"/>
    <x v="3"/>
  </r>
  <r>
    <x v="89"/>
    <x v="205"/>
    <n v="22.222222222222221"/>
    <x v="6"/>
    <x v="3"/>
  </r>
  <r>
    <x v="89"/>
    <x v="206"/>
    <n v="1.8518518518518519"/>
    <x v="6"/>
    <x v="3"/>
  </r>
  <r>
    <x v="89"/>
    <x v="207"/>
    <n v="0"/>
    <x v="6"/>
    <x v="3"/>
  </r>
  <r>
    <x v="89"/>
    <x v="203"/>
    <n v="65.740740740740748"/>
    <x v="6"/>
    <x v="3"/>
  </r>
  <r>
    <x v="89"/>
    <x v="4"/>
    <n v="10.185185185185185"/>
    <x v="6"/>
    <x v="3"/>
  </r>
  <r>
    <x v="89"/>
    <x v="208"/>
    <n v="7.2608695652173898"/>
    <x v="6"/>
    <x v="3"/>
  </r>
  <r>
    <x v="89"/>
    <x v="209"/>
    <n v="7"/>
    <x v="6"/>
    <x v="3"/>
  </r>
  <r>
    <x v="89"/>
    <x v="210"/>
    <n v="0"/>
    <x v="6"/>
    <x v="3"/>
  </r>
  <r>
    <x v="82"/>
    <x v="188"/>
    <n v="78.531073446327682"/>
    <x v="7"/>
    <x v="3"/>
  </r>
  <r>
    <x v="82"/>
    <x v="189"/>
    <n v="5.0847457627118642"/>
    <x v="7"/>
    <x v="3"/>
  </r>
  <r>
    <x v="82"/>
    <x v="190"/>
    <n v="3.9548022598870056"/>
    <x v="7"/>
    <x v="3"/>
  </r>
  <r>
    <x v="82"/>
    <x v="191"/>
    <n v="10.734463276836157"/>
    <x v="7"/>
    <x v="3"/>
  </r>
  <r>
    <x v="82"/>
    <x v="192"/>
    <n v="0.56497175141242939"/>
    <x v="7"/>
    <x v="3"/>
  </r>
  <r>
    <x v="82"/>
    <x v="193"/>
    <n v="3.3898305084745761"/>
    <x v="7"/>
    <x v="3"/>
  </r>
  <r>
    <x v="83"/>
    <x v="4"/>
    <n v="6.2146892655367232"/>
    <x v="7"/>
    <x v="3"/>
  </r>
  <r>
    <x v="83"/>
    <x v="105"/>
    <n v="90.960451977401135"/>
    <x v="7"/>
    <x v="3"/>
  </r>
  <r>
    <x v="83"/>
    <x v="194"/>
    <n v="2.8248587570621471"/>
    <x v="7"/>
    <x v="3"/>
  </r>
  <r>
    <x v="84"/>
    <x v="195"/>
    <n v="7.3446327683615822"/>
    <x v="7"/>
    <x v="3"/>
  </r>
  <r>
    <x v="84"/>
    <x v="196"/>
    <n v="9.0395480225988702"/>
    <x v="7"/>
    <x v="3"/>
  </r>
  <r>
    <x v="84"/>
    <x v="197"/>
    <n v="23.728813559322035"/>
    <x v="7"/>
    <x v="3"/>
  </r>
  <r>
    <x v="84"/>
    <x v="198"/>
    <n v="19.209039548022599"/>
    <x v="7"/>
    <x v="3"/>
  </r>
  <r>
    <x v="84"/>
    <x v="199"/>
    <n v="24.293785310734464"/>
    <x v="7"/>
    <x v="3"/>
  </r>
  <r>
    <x v="84"/>
    <x v="200"/>
    <n v="15.819209039548022"/>
    <x v="7"/>
    <x v="3"/>
  </r>
  <r>
    <x v="84"/>
    <x v="4"/>
    <n v="0.56497175141242939"/>
    <x v="7"/>
    <x v="3"/>
  </r>
  <r>
    <x v="85"/>
    <x v="201"/>
    <n v="72.17613636363636"/>
    <x v="7"/>
    <x v="3"/>
  </r>
  <r>
    <x v="86"/>
    <x v="195"/>
    <n v="7.9096045197740112"/>
    <x v="7"/>
    <x v="3"/>
  </r>
  <r>
    <x v="86"/>
    <x v="196"/>
    <n v="7.9096045197740112"/>
    <x v="7"/>
    <x v="3"/>
  </r>
  <r>
    <x v="86"/>
    <x v="197"/>
    <n v="22.598870056497177"/>
    <x v="7"/>
    <x v="3"/>
  </r>
  <r>
    <x v="86"/>
    <x v="198"/>
    <n v="18.07909604519774"/>
    <x v="7"/>
    <x v="3"/>
  </r>
  <r>
    <x v="86"/>
    <x v="199"/>
    <n v="22.598870056497177"/>
    <x v="7"/>
    <x v="3"/>
  </r>
  <r>
    <x v="86"/>
    <x v="200"/>
    <n v="15.819209039548022"/>
    <x v="7"/>
    <x v="3"/>
  </r>
  <r>
    <x v="86"/>
    <x v="4"/>
    <n v="5.0847457627118642"/>
    <x v="7"/>
    <x v="3"/>
  </r>
  <r>
    <x v="87"/>
    <x v="202"/>
    <n v="72.767857142857125"/>
    <x v="7"/>
    <x v="3"/>
  </r>
  <r>
    <x v="88"/>
    <x v="203"/>
    <n v="62.146892655367232"/>
    <x v="7"/>
    <x v="3"/>
  </r>
  <r>
    <x v="88"/>
    <x v="204"/>
    <n v="27.683615819209038"/>
    <x v="7"/>
    <x v="3"/>
  </r>
  <r>
    <x v="88"/>
    <x v="4"/>
    <n v="10.169491525423728"/>
    <x v="7"/>
    <x v="3"/>
  </r>
  <r>
    <x v="89"/>
    <x v="205"/>
    <n v="26.55367231638418"/>
    <x v="7"/>
    <x v="3"/>
  </r>
  <r>
    <x v="89"/>
    <x v="206"/>
    <n v="0.56497175141242939"/>
    <x v="7"/>
    <x v="3"/>
  </r>
  <r>
    <x v="89"/>
    <x v="207"/>
    <n v="0.56497175141242939"/>
    <x v="7"/>
    <x v="3"/>
  </r>
  <r>
    <x v="89"/>
    <x v="203"/>
    <n v="62.146892655367232"/>
    <x v="7"/>
    <x v="3"/>
  </r>
  <r>
    <x v="87"/>
    <x v="202"/>
    <n v="74.287769784172696"/>
    <x v="8"/>
    <x v="3"/>
  </r>
  <r>
    <x v="88"/>
    <x v="203"/>
    <n v="58.783783783783782"/>
    <x v="8"/>
    <x v="3"/>
  </r>
  <r>
    <x v="88"/>
    <x v="204"/>
    <n v="32.432432432432435"/>
    <x v="8"/>
    <x v="3"/>
  </r>
  <r>
    <x v="88"/>
    <x v="4"/>
    <n v="8.7837837837837842"/>
    <x v="8"/>
    <x v="3"/>
  </r>
  <r>
    <x v="89"/>
    <x v="205"/>
    <n v="30.405405405405407"/>
    <x v="8"/>
    <x v="3"/>
  </r>
  <r>
    <x v="89"/>
    <x v="206"/>
    <n v="2.0270270270270272"/>
    <x v="8"/>
    <x v="3"/>
  </r>
  <r>
    <x v="89"/>
    <x v="207"/>
    <n v="0"/>
    <x v="8"/>
    <x v="3"/>
  </r>
  <r>
    <x v="89"/>
    <x v="203"/>
    <n v="58.783783783783782"/>
    <x v="8"/>
    <x v="3"/>
  </r>
  <r>
    <x v="89"/>
    <x v="4"/>
    <n v="8.7837837837837842"/>
    <x v="8"/>
    <x v="3"/>
  </r>
  <r>
    <x v="89"/>
    <x v="208"/>
    <n v="4.133333333333332"/>
    <x v="8"/>
    <x v="3"/>
  </r>
  <r>
    <x v="89"/>
    <x v="209"/>
    <n v="2.6666666666666665"/>
    <x v="8"/>
    <x v="3"/>
  </r>
  <r>
    <x v="89"/>
    <x v="210"/>
    <n v="0"/>
    <x v="8"/>
    <x v="3"/>
  </r>
  <r>
    <x v="82"/>
    <x v="188"/>
    <n v="69.822485207100598"/>
    <x v="9"/>
    <x v="3"/>
  </r>
  <r>
    <x v="82"/>
    <x v="189"/>
    <n v="9.4674556213017755"/>
    <x v="9"/>
    <x v="3"/>
  </r>
  <r>
    <x v="82"/>
    <x v="190"/>
    <n v="3.5502958579881656"/>
    <x v="9"/>
    <x v="3"/>
  </r>
  <r>
    <x v="82"/>
    <x v="191"/>
    <n v="15.384615384615385"/>
    <x v="9"/>
    <x v="3"/>
  </r>
  <r>
    <x v="82"/>
    <x v="192"/>
    <n v="1.1834319526627219"/>
    <x v="9"/>
    <x v="3"/>
  </r>
  <r>
    <x v="82"/>
    <x v="193"/>
    <n v="2.9585798816568047"/>
    <x v="9"/>
    <x v="3"/>
  </r>
  <r>
    <x v="83"/>
    <x v="4"/>
    <n v="1.7751479289940828"/>
    <x v="9"/>
    <x v="3"/>
  </r>
  <r>
    <x v="83"/>
    <x v="105"/>
    <n v="71.597633136094672"/>
    <x v="9"/>
    <x v="3"/>
  </r>
  <r>
    <x v="83"/>
    <x v="194"/>
    <n v="26.627218934911241"/>
    <x v="9"/>
    <x v="3"/>
  </r>
  <r>
    <x v="84"/>
    <x v="195"/>
    <n v="4.1420118343195265"/>
    <x v="9"/>
    <x v="3"/>
  </r>
  <r>
    <x v="84"/>
    <x v="196"/>
    <n v="7.1005917159763312"/>
    <x v="9"/>
    <x v="3"/>
  </r>
  <r>
    <x v="84"/>
    <x v="197"/>
    <n v="15.384615384615385"/>
    <x v="9"/>
    <x v="3"/>
  </r>
  <r>
    <x v="84"/>
    <x v="198"/>
    <n v="28.402366863905325"/>
    <x v="9"/>
    <x v="3"/>
  </r>
  <r>
    <x v="84"/>
    <x v="199"/>
    <n v="33.136094674556212"/>
    <x v="9"/>
    <x v="3"/>
  </r>
  <r>
    <x v="84"/>
    <x v="200"/>
    <n v="11.834319526627219"/>
    <x v="9"/>
    <x v="3"/>
  </r>
  <r>
    <x v="84"/>
    <x v="4"/>
    <n v="0"/>
    <x v="9"/>
    <x v="3"/>
  </r>
  <r>
    <x v="85"/>
    <x v="201"/>
    <n v="70.633136094674541"/>
    <x v="9"/>
    <x v="3"/>
  </r>
  <r>
    <x v="86"/>
    <x v="195"/>
    <n v="3.5502958579881656"/>
    <x v="9"/>
    <x v="3"/>
  </r>
  <r>
    <x v="86"/>
    <x v="196"/>
    <n v="6.5088757396449708"/>
    <x v="9"/>
    <x v="3"/>
  </r>
  <r>
    <x v="86"/>
    <x v="197"/>
    <n v="15.976331360946746"/>
    <x v="9"/>
    <x v="3"/>
  </r>
  <r>
    <x v="86"/>
    <x v="198"/>
    <n v="28.402366863905325"/>
    <x v="9"/>
    <x v="3"/>
  </r>
  <r>
    <x v="86"/>
    <x v="199"/>
    <n v="31.360946745562131"/>
    <x v="9"/>
    <x v="3"/>
  </r>
  <r>
    <x v="86"/>
    <x v="200"/>
    <n v="10.650887573964496"/>
    <x v="9"/>
    <x v="3"/>
  </r>
  <r>
    <x v="86"/>
    <x v="4"/>
    <n v="3.5502958579881656"/>
    <x v="9"/>
    <x v="3"/>
  </r>
  <r>
    <x v="87"/>
    <x v="202"/>
    <n v="70.411042944785308"/>
    <x v="9"/>
    <x v="3"/>
  </r>
  <r>
    <x v="88"/>
    <x v="203"/>
    <n v="51.479289940828401"/>
    <x v="9"/>
    <x v="3"/>
  </r>
  <r>
    <x v="88"/>
    <x v="204"/>
    <n v="35.502958579881657"/>
    <x v="9"/>
    <x v="3"/>
  </r>
  <r>
    <x v="88"/>
    <x v="4"/>
    <n v="13.017751479289942"/>
    <x v="9"/>
    <x v="3"/>
  </r>
  <r>
    <x v="89"/>
    <x v="205"/>
    <n v="34.911242603550299"/>
    <x v="9"/>
    <x v="3"/>
  </r>
  <r>
    <x v="89"/>
    <x v="206"/>
    <n v="0"/>
    <x v="9"/>
    <x v="3"/>
  </r>
  <r>
    <x v="89"/>
    <x v="207"/>
    <n v="0.59171597633136097"/>
    <x v="9"/>
    <x v="3"/>
  </r>
  <r>
    <x v="89"/>
    <x v="203"/>
    <n v="51.479289940828401"/>
    <x v="9"/>
    <x v="3"/>
  </r>
  <r>
    <x v="89"/>
    <x v="4"/>
    <n v="13.017751479289942"/>
    <x v="9"/>
    <x v="3"/>
  </r>
  <r>
    <x v="89"/>
    <x v="208"/>
    <n v="3.8392857142857144"/>
    <x v="9"/>
    <x v="3"/>
  </r>
  <r>
    <x v="89"/>
    <x v="209"/>
    <n v="0"/>
    <x v="9"/>
    <x v="3"/>
  </r>
  <r>
    <x v="89"/>
    <x v="210"/>
    <n v="8"/>
    <x v="9"/>
    <x v="3"/>
  </r>
  <r>
    <x v="82"/>
    <x v="188"/>
    <n v="61.832061068702288"/>
    <x v="10"/>
    <x v="3"/>
  </r>
  <r>
    <x v="82"/>
    <x v="189"/>
    <n v="20.610687022900763"/>
    <x v="10"/>
    <x v="3"/>
  </r>
  <r>
    <x v="82"/>
    <x v="190"/>
    <n v="4.5801526717557248"/>
    <x v="10"/>
    <x v="3"/>
  </r>
  <r>
    <x v="82"/>
    <x v="191"/>
    <n v="14.503816793893129"/>
    <x v="10"/>
    <x v="3"/>
  </r>
  <r>
    <x v="82"/>
    <x v="192"/>
    <n v="1.5267175572519085"/>
    <x v="10"/>
    <x v="3"/>
  </r>
  <r>
    <x v="82"/>
    <x v="193"/>
    <n v="1.5267175572519085"/>
    <x v="10"/>
    <x v="3"/>
  </r>
  <r>
    <x v="83"/>
    <x v="4"/>
    <n v="1.5267175572519085"/>
    <x v="10"/>
    <x v="3"/>
  </r>
  <r>
    <x v="83"/>
    <x v="105"/>
    <n v="64.885496183206101"/>
    <x v="10"/>
    <x v="3"/>
  </r>
  <r>
    <x v="83"/>
    <x v="194"/>
    <n v="33.587786259541986"/>
    <x v="10"/>
    <x v="3"/>
  </r>
  <r>
    <x v="84"/>
    <x v="195"/>
    <n v="3.8167938931297711"/>
    <x v="10"/>
    <x v="3"/>
  </r>
  <r>
    <x v="84"/>
    <x v="196"/>
    <n v="8.3969465648854964"/>
    <x v="10"/>
    <x v="3"/>
  </r>
  <r>
    <x v="84"/>
    <x v="197"/>
    <n v="22.900763358778626"/>
    <x v="10"/>
    <x v="3"/>
  </r>
  <r>
    <x v="84"/>
    <x v="198"/>
    <n v="24.427480916030536"/>
    <x v="10"/>
    <x v="3"/>
  </r>
  <r>
    <x v="84"/>
    <x v="199"/>
    <n v="29.007633587786259"/>
    <x v="10"/>
    <x v="3"/>
  </r>
  <r>
    <x v="84"/>
    <x v="200"/>
    <n v="7.6335877862595423"/>
    <x v="10"/>
    <x v="3"/>
  </r>
  <r>
    <x v="84"/>
    <x v="4"/>
    <n v="3.8167938931297711"/>
    <x v="10"/>
    <x v="3"/>
  </r>
  <r>
    <x v="85"/>
    <x v="201"/>
    <n v="67.555555555555571"/>
    <x v="10"/>
    <x v="3"/>
  </r>
  <r>
    <x v="86"/>
    <x v="195"/>
    <n v="3.8167938931297711"/>
    <x v="10"/>
    <x v="3"/>
  </r>
  <r>
    <x v="86"/>
    <x v="196"/>
    <n v="7.6335877862595423"/>
    <x v="10"/>
    <x v="3"/>
  </r>
  <r>
    <x v="86"/>
    <x v="197"/>
    <n v="22.137404580152673"/>
    <x v="10"/>
    <x v="3"/>
  </r>
  <r>
    <x v="86"/>
    <x v="198"/>
    <n v="23.664122137404579"/>
    <x v="10"/>
    <x v="3"/>
  </r>
  <r>
    <x v="86"/>
    <x v="199"/>
    <n v="22.900763358778626"/>
    <x v="10"/>
    <x v="3"/>
  </r>
  <r>
    <x v="86"/>
    <x v="200"/>
    <n v="6.8702290076335881"/>
    <x v="10"/>
    <x v="3"/>
  </r>
  <r>
    <x v="86"/>
    <x v="4"/>
    <n v="12.977099236641221"/>
    <x v="10"/>
    <x v="3"/>
  </r>
  <r>
    <x v="87"/>
    <x v="202"/>
    <n v="64.84210526315789"/>
    <x v="10"/>
    <x v="3"/>
  </r>
  <r>
    <x v="88"/>
    <x v="203"/>
    <n v="25.954198473282442"/>
    <x v="10"/>
    <x v="3"/>
  </r>
  <r>
    <x v="88"/>
    <x v="204"/>
    <n v="52.671755725190842"/>
    <x v="10"/>
    <x v="3"/>
  </r>
  <r>
    <x v="88"/>
    <x v="4"/>
    <n v="21.374045801526716"/>
    <x v="10"/>
    <x v="3"/>
  </r>
  <r>
    <x v="89"/>
    <x v="205"/>
    <n v="49.618320610687022"/>
    <x v="10"/>
    <x v="3"/>
  </r>
  <r>
    <x v="89"/>
    <x v="206"/>
    <n v="0"/>
    <x v="10"/>
    <x v="3"/>
  </r>
  <r>
    <x v="89"/>
    <x v="207"/>
    <n v="3.053435114503817"/>
    <x v="10"/>
    <x v="3"/>
  </r>
  <r>
    <x v="89"/>
    <x v="203"/>
    <n v="25.954198473282442"/>
    <x v="10"/>
    <x v="3"/>
  </r>
  <r>
    <x v="89"/>
    <x v="4"/>
    <n v="21.374045801526716"/>
    <x v="10"/>
    <x v="3"/>
  </r>
  <r>
    <x v="89"/>
    <x v="208"/>
    <n v="5.7321428571428568"/>
    <x v="10"/>
    <x v="3"/>
  </r>
  <r>
    <x v="89"/>
    <x v="209"/>
    <n v="0"/>
    <x v="10"/>
    <x v="3"/>
  </r>
  <r>
    <x v="89"/>
    <x v="210"/>
    <n v="14.333333333333334"/>
    <x v="10"/>
    <x v="3"/>
  </r>
  <r>
    <x v="82"/>
    <x v="188"/>
    <n v="72.268907563025209"/>
    <x v="11"/>
    <x v="3"/>
  </r>
  <r>
    <x v="82"/>
    <x v="189"/>
    <n v="15.126050420168067"/>
    <x v="11"/>
    <x v="3"/>
  </r>
  <r>
    <x v="82"/>
    <x v="190"/>
    <n v="0.84033613445378152"/>
    <x v="11"/>
    <x v="3"/>
  </r>
  <r>
    <x v="82"/>
    <x v="191"/>
    <n v="14.285714285714286"/>
    <x v="11"/>
    <x v="3"/>
  </r>
  <r>
    <x v="82"/>
    <x v="192"/>
    <n v="0"/>
    <x v="11"/>
    <x v="3"/>
  </r>
  <r>
    <x v="82"/>
    <x v="193"/>
    <n v="0.84033613445378152"/>
    <x v="11"/>
    <x v="3"/>
  </r>
  <r>
    <x v="83"/>
    <x v="4"/>
    <n v="2.5210084033613445"/>
    <x v="11"/>
    <x v="3"/>
  </r>
  <r>
    <x v="83"/>
    <x v="105"/>
    <n v="79.831932773109244"/>
    <x v="11"/>
    <x v="3"/>
  </r>
  <r>
    <x v="83"/>
    <x v="194"/>
    <n v="17.647058823529413"/>
    <x v="11"/>
    <x v="3"/>
  </r>
  <r>
    <x v="84"/>
    <x v="195"/>
    <n v="14.285714285714286"/>
    <x v="11"/>
    <x v="3"/>
  </r>
  <r>
    <x v="84"/>
    <x v="196"/>
    <n v="8.4033613445378155"/>
    <x v="11"/>
    <x v="3"/>
  </r>
  <r>
    <x v="84"/>
    <x v="197"/>
    <n v="18.487394957983192"/>
    <x v="11"/>
    <x v="3"/>
  </r>
  <r>
    <x v="84"/>
    <x v="198"/>
    <n v="17.647058823529413"/>
    <x v="11"/>
    <x v="3"/>
  </r>
  <r>
    <x v="84"/>
    <x v="199"/>
    <n v="31.932773109243698"/>
    <x v="11"/>
    <x v="3"/>
  </r>
  <r>
    <x v="84"/>
    <x v="200"/>
    <n v="8.4033613445378155"/>
    <x v="11"/>
    <x v="3"/>
  </r>
  <r>
    <x v="84"/>
    <x v="4"/>
    <n v="0.84033613445378152"/>
    <x v="11"/>
    <x v="3"/>
  </r>
  <r>
    <x v="85"/>
    <x v="201"/>
    <n v="63.279661016949142"/>
    <x v="11"/>
    <x v="3"/>
  </r>
  <r>
    <x v="86"/>
    <x v="195"/>
    <n v="13.445378151260504"/>
    <x v="11"/>
    <x v="3"/>
  </r>
  <r>
    <x v="86"/>
    <x v="196"/>
    <n v="8.4033613445378155"/>
    <x v="11"/>
    <x v="3"/>
  </r>
  <r>
    <x v="86"/>
    <x v="197"/>
    <n v="16.806722689075631"/>
    <x v="11"/>
    <x v="3"/>
  </r>
  <r>
    <x v="86"/>
    <x v="198"/>
    <n v="16.806722689075631"/>
    <x v="11"/>
    <x v="3"/>
  </r>
  <r>
    <x v="86"/>
    <x v="199"/>
    <n v="30.252100840336134"/>
    <x v="11"/>
    <x v="3"/>
  </r>
  <r>
    <x v="86"/>
    <x v="200"/>
    <n v="8.4033613445378155"/>
    <x v="11"/>
    <x v="3"/>
  </r>
  <r>
    <x v="86"/>
    <x v="4"/>
    <n v="5.882352941176471"/>
    <x v="11"/>
    <x v="3"/>
  </r>
  <r>
    <x v="87"/>
    <x v="202"/>
    <n v="64.035714285714263"/>
    <x v="11"/>
    <x v="3"/>
  </r>
  <r>
    <x v="88"/>
    <x v="203"/>
    <n v="57.142857142857146"/>
    <x v="11"/>
    <x v="3"/>
  </r>
  <r>
    <x v="88"/>
    <x v="204"/>
    <n v="26.050420168067227"/>
    <x v="11"/>
    <x v="3"/>
  </r>
  <r>
    <x v="88"/>
    <x v="4"/>
    <n v="16.806722689075631"/>
    <x v="11"/>
    <x v="3"/>
  </r>
  <r>
    <x v="89"/>
    <x v="205"/>
    <n v="23.529411764705884"/>
    <x v="11"/>
    <x v="3"/>
  </r>
  <r>
    <x v="89"/>
    <x v="206"/>
    <n v="0.84033613445378152"/>
    <x v="11"/>
    <x v="3"/>
  </r>
  <r>
    <x v="89"/>
    <x v="207"/>
    <n v="1.680672268907563"/>
    <x v="11"/>
    <x v="3"/>
  </r>
  <r>
    <x v="89"/>
    <x v="203"/>
    <n v="57.142857142857146"/>
    <x v="11"/>
    <x v="3"/>
  </r>
  <r>
    <x v="89"/>
    <x v="4"/>
    <n v="16.806722689075631"/>
    <x v="11"/>
    <x v="3"/>
  </r>
  <r>
    <x v="89"/>
    <x v="208"/>
    <n v="5.1071428571428559"/>
    <x v="11"/>
    <x v="3"/>
  </r>
  <r>
    <x v="89"/>
    <x v="209"/>
    <n v="7"/>
    <x v="11"/>
    <x v="3"/>
  </r>
  <r>
    <x v="89"/>
    <x v="210"/>
    <n v="91.5"/>
    <x v="11"/>
    <x v="3"/>
  </r>
  <r>
    <x v="82"/>
    <x v="188"/>
    <n v="60.606060606060609"/>
    <x v="12"/>
    <x v="3"/>
  </r>
  <r>
    <x v="82"/>
    <x v="189"/>
    <n v="13.131313131313131"/>
    <x v="12"/>
    <x v="3"/>
  </r>
  <r>
    <x v="82"/>
    <x v="190"/>
    <n v="6.0606060606060606"/>
    <x v="12"/>
    <x v="3"/>
  </r>
  <r>
    <x v="82"/>
    <x v="191"/>
    <n v="19.19191919191919"/>
    <x v="12"/>
    <x v="3"/>
  </r>
  <r>
    <x v="82"/>
    <x v="192"/>
    <n v="0"/>
    <x v="12"/>
    <x v="3"/>
  </r>
  <r>
    <x v="82"/>
    <x v="193"/>
    <n v="4.0404040404040407"/>
    <x v="12"/>
    <x v="3"/>
  </r>
  <r>
    <x v="83"/>
    <x v="4"/>
    <n v="5.0505050505050502"/>
    <x v="12"/>
    <x v="3"/>
  </r>
  <r>
    <x v="83"/>
    <x v="105"/>
    <n v="47.474747474747474"/>
    <x v="12"/>
    <x v="3"/>
  </r>
  <r>
    <x v="83"/>
    <x v="194"/>
    <n v="47.474747474747474"/>
    <x v="12"/>
    <x v="3"/>
  </r>
  <r>
    <x v="84"/>
    <x v="195"/>
    <n v="17.171717171717173"/>
    <x v="12"/>
    <x v="3"/>
  </r>
  <r>
    <x v="84"/>
    <x v="196"/>
    <n v="9.0909090909090917"/>
    <x v="12"/>
    <x v="3"/>
  </r>
  <r>
    <x v="84"/>
    <x v="197"/>
    <n v="26.262626262626263"/>
    <x v="12"/>
    <x v="3"/>
  </r>
  <r>
    <x v="84"/>
    <x v="198"/>
    <n v="29.292929292929294"/>
    <x v="12"/>
    <x v="3"/>
  </r>
  <r>
    <x v="84"/>
    <x v="199"/>
    <n v="12.121212121212121"/>
    <x v="12"/>
    <x v="3"/>
  </r>
  <r>
    <x v="84"/>
    <x v="200"/>
    <n v="4.0404040404040407"/>
    <x v="12"/>
    <x v="3"/>
  </r>
  <r>
    <x v="84"/>
    <x v="4"/>
    <n v="2.0202020202020203"/>
    <x v="12"/>
    <x v="3"/>
  </r>
  <r>
    <x v="85"/>
    <x v="201"/>
    <n v="45.824742268041241"/>
    <x v="12"/>
    <x v="3"/>
  </r>
  <r>
    <x v="86"/>
    <x v="195"/>
    <n v="16.161616161616163"/>
    <x v="12"/>
    <x v="3"/>
  </r>
  <r>
    <x v="86"/>
    <x v="196"/>
    <n v="7.0707070707070709"/>
    <x v="12"/>
    <x v="3"/>
  </r>
  <r>
    <x v="86"/>
    <x v="197"/>
    <n v="23.232323232323232"/>
    <x v="12"/>
    <x v="3"/>
  </r>
  <r>
    <x v="86"/>
    <x v="198"/>
    <n v="25.252525252525253"/>
    <x v="12"/>
    <x v="3"/>
  </r>
  <r>
    <x v="86"/>
    <x v="199"/>
    <n v="12.121212121212121"/>
    <x v="12"/>
    <x v="3"/>
  </r>
  <r>
    <x v="86"/>
    <x v="200"/>
    <n v="3.0303030303030303"/>
    <x v="12"/>
    <x v="3"/>
  </r>
  <r>
    <x v="86"/>
    <x v="4"/>
    <n v="13.131313131313131"/>
    <x v="12"/>
    <x v="3"/>
  </r>
  <r>
    <x v="87"/>
    <x v="202"/>
    <n v="45.883720930232577"/>
    <x v="12"/>
    <x v="3"/>
  </r>
  <r>
    <x v="88"/>
    <x v="203"/>
    <n v="41.414141414141412"/>
    <x v="12"/>
    <x v="3"/>
  </r>
  <r>
    <x v="88"/>
    <x v="204"/>
    <n v="39.393939393939391"/>
    <x v="12"/>
    <x v="3"/>
  </r>
  <r>
    <x v="88"/>
    <x v="4"/>
    <n v="19.19191919191919"/>
    <x v="12"/>
    <x v="3"/>
  </r>
  <r>
    <x v="89"/>
    <x v="205"/>
    <n v="37.373737373737377"/>
    <x v="12"/>
    <x v="3"/>
  </r>
  <r>
    <x v="89"/>
    <x v="206"/>
    <n v="2.0202020202020203"/>
    <x v="12"/>
    <x v="3"/>
  </r>
  <r>
    <x v="89"/>
    <x v="207"/>
    <n v="0"/>
    <x v="12"/>
    <x v="3"/>
  </r>
  <r>
    <x v="89"/>
    <x v="203"/>
    <n v="41.414141414141412"/>
    <x v="12"/>
    <x v="3"/>
  </r>
  <r>
    <x v="89"/>
    <x v="4"/>
    <n v="19.19191919191919"/>
    <x v="12"/>
    <x v="3"/>
  </r>
  <r>
    <x v="89"/>
    <x v="208"/>
    <n v="5.2"/>
    <x v="12"/>
    <x v="3"/>
  </r>
  <r>
    <x v="89"/>
    <x v="209"/>
    <n v="7.5"/>
    <x v="12"/>
    <x v="3"/>
  </r>
  <r>
    <x v="89"/>
    <x v="210"/>
    <n v="0"/>
    <x v="12"/>
    <x v="3"/>
  </r>
  <r>
    <x v="82"/>
    <x v="188"/>
    <n v="69.565217391304344"/>
    <x v="13"/>
    <x v="3"/>
  </r>
  <r>
    <x v="82"/>
    <x v="189"/>
    <n v="14.492753623188406"/>
    <x v="13"/>
    <x v="3"/>
  </r>
  <r>
    <x v="82"/>
    <x v="190"/>
    <n v="2.8985507246376812"/>
    <x v="13"/>
    <x v="3"/>
  </r>
  <r>
    <x v="82"/>
    <x v="191"/>
    <n v="13.043478260869565"/>
    <x v="13"/>
    <x v="3"/>
  </r>
  <r>
    <x v="82"/>
    <x v="192"/>
    <n v="0"/>
    <x v="13"/>
    <x v="3"/>
  </r>
  <r>
    <x v="82"/>
    <x v="193"/>
    <n v="0"/>
    <x v="13"/>
    <x v="3"/>
  </r>
  <r>
    <x v="83"/>
    <x v="4"/>
    <n v="0"/>
    <x v="13"/>
    <x v="3"/>
  </r>
  <r>
    <x v="83"/>
    <x v="105"/>
    <n v="81.159420289855078"/>
    <x v="13"/>
    <x v="3"/>
  </r>
  <r>
    <x v="83"/>
    <x v="194"/>
    <n v="18.840579710144926"/>
    <x v="13"/>
    <x v="3"/>
  </r>
  <r>
    <x v="84"/>
    <x v="195"/>
    <n v="0"/>
    <x v="13"/>
    <x v="3"/>
  </r>
  <r>
    <x v="84"/>
    <x v="196"/>
    <n v="13.043478260869565"/>
    <x v="13"/>
    <x v="3"/>
  </r>
  <r>
    <x v="84"/>
    <x v="197"/>
    <n v="28.985507246376812"/>
    <x v="13"/>
    <x v="3"/>
  </r>
  <r>
    <x v="84"/>
    <x v="198"/>
    <n v="23.188405797101449"/>
    <x v="13"/>
    <x v="3"/>
  </r>
  <r>
    <x v="84"/>
    <x v="199"/>
    <n v="13.043478260869565"/>
    <x v="13"/>
    <x v="3"/>
  </r>
  <r>
    <x v="84"/>
    <x v="200"/>
    <n v="18.840579710144926"/>
    <x v="13"/>
    <x v="3"/>
  </r>
  <r>
    <x v="84"/>
    <x v="4"/>
    <n v="2.8985507246376812"/>
    <x v="13"/>
    <x v="3"/>
  </r>
  <r>
    <x v="85"/>
    <x v="201"/>
    <n v="66.835820895522346"/>
    <x v="13"/>
    <x v="3"/>
  </r>
  <r>
    <x v="86"/>
    <x v="195"/>
    <n v="0"/>
    <x v="13"/>
    <x v="3"/>
  </r>
  <r>
    <x v="86"/>
    <x v="196"/>
    <n v="13.043478260869565"/>
    <x v="13"/>
    <x v="3"/>
  </r>
  <r>
    <x v="86"/>
    <x v="197"/>
    <n v="27.536231884057973"/>
    <x v="13"/>
    <x v="3"/>
  </r>
  <r>
    <x v="86"/>
    <x v="198"/>
    <n v="20.289855072463769"/>
    <x v="13"/>
    <x v="3"/>
  </r>
  <r>
    <x v="86"/>
    <x v="199"/>
    <n v="13.043478260869565"/>
    <x v="13"/>
    <x v="3"/>
  </r>
  <r>
    <x v="86"/>
    <x v="200"/>
    <n v="14.492753623188406"/>
    <x v="13"/>
    <x v="3"/>
  </r>
  <r>
    <x v="86"/>
    <x v="4"/>
    <n v="11.594202898550725"/>
    <x v="13"/>
    <x v="3"/>
  </r>
  <r>
    <x v="87"/>
    <x v="202"/>
    <n v="62.590163934426236"/>
    <x v="13"/>
    <x v="3"/>
  </r>
  <r>
    <x v="88"/>
    <x v="203"/>
    <n v="36.231884057971016"/>
    <x v="13"/>
    <x v="3"/>
  </r>
  <r>
    <x v="88"/>
    <x v="204"/>
    <n v="50.724637681159422"/>
    <x v="13"/>
    <x v="3"/>
  </r>
  <r>
    <x v="88"/>
    <x v="4"/>
    <n v="13.043478260869565"/>
    <x v="13"/>
    <x v="3"/>
  </r>
  <r>
    <x v="89"/>
    <x v="205"/>
    <n v="47.826086956521742"/>
    <x v="13"/>
    <x v="3"/>
  </r>
  <r>
    <x v="89"/>
    <x v="206"/>
    <n v="1.4492753623188406"/>
    <x v="13"/>
    <x v="3"/>
  </r>
  <r>
    <x v="89"/>
    <x v="207"/>
    <n v="1.4492753623188406"/>
    <x v="13"/>
    <x v="3"/>
  </r>
  <r>
    <x v="89"/>
    <x v="203"/>
    <n v="36.231884057971016"/>
    <x v="13"/>
    <x v="3"/>
  </r>
  <r>
    <x v="89"/>
    <x v="4"/>
    <n v="13.043478260869565"/>
    <x v="13"/>
    <x v="3"/>
  </r>
  <r>
    <x v="89"/>
    <x v="208"/>
    <n v="7.15625"/>
    <x v="13"/>
    <x v="3"/>
  </r>
  <r>
    <x v="89"/>
    <x v="209"/>
    <n v="5"/>
    <x v="13"/>
    <x v="3"/>
  </r>
  <r>
    <x v="89"/>
    <x v="210"/>
    <n v="17"/>
    <x v="13"/>
    <x v="3"/>
  </r>
  <r>
    <x v="82"/>
    <x v="188"/>
    <n v="12.64367816091954"/>
    <x v="14"/>
    <x v="3"/>
  </r>
  <r>
    <x v="82"/>
    <x v="189"/>
    <n v="18.390804597701148"/>
    <x v="14"/>
    <x v="3"/>
  </r>
  <r>
    <x v="82"/>
    <x v="190"/>
    <n v="11.494252873563218"/>
    <x v="14"/>
    <x v="3"/>
  </r>
  <r>
    <x v="82"/>
    <x v="191"/>
    <n v="55.172413793103445"/>
    <x v="14"/>
    <x v="3"/>
  </r>
  <r>
    <x v="82"/>
    <x v="192"/>
    <n v="1.1494252873563218"/>
    <x v="14"/>
    <x v="3"/>
  </r>
  <r>
    <x v="82"/>
    <x v="193"/>
    <n v="3.4482758620689653"/>
    <x v="14"/>
    <x v="3"/>
  </r>
  <r>
    <x v="83"/>
    <x v="4"/>
    <n v="1.1494252873563218"/>
    <x v="14"/>
    <x v="3"/>
  </r>
  <r>
    <x v="83"/>
    <x v="105"/>
    <n v="97.701149425287355"/>
    <x v="14"/>
    <x v="3"/>
  </r>
  <r>
    <x v="83"/>
    <x v="194"/>
    <n v="1.1494252873563218"/>
    <x v="14"/>
    <x v="3"/>
  </r>
  <r>
    <x v="84"/>
    <x v="195"/>
    <n v="12.64367816091954"/>
    <x v="14"/>
    <x v="3"/>
  </r>
  <r>
    <x v="84"/>
    <x v="196"/>
    <n v="5.7471264367816088"/>
    <x v="14"/>
    <x v="3"/>
  </r>
  <r>
    <x v="84"/>
    <x v="197"/>
    <n v="27.586206896551722"/>
    <x v="14"/>
    <x v="3"/>
  </r>
  <r>
    <x v="84"/>
    <x v="198"/>
    <n v="26.436781609195403"/>
    <x v="14"/>
    <x v="3"/>
  </r>
  <r>
    <x v="84"/>
    <x v="199"/>
    <n v="18.390804597701148"/>
    <x v="14"/>
    <x v="3"/>
  </r>
  <r>
    <x v="84"/>
    <x v="200"/>
    <n v="8.0459770114942533"/>
    <x v="14"/>
    <x v="3"/>
  </r>
  <r>
    <x v="84"/>
    <x v="4"/>
    <n v="1.1494252873563218"/>
    <x v="14"/>
    <x v="3"/>
  </r>
  <r>
    <x v="85"/>
    <x v="201"/>
    <n v="53.395348837209319"/>
    <x v="14"/>
    <x v="3"/>
  </r>
  <r>
    <x v="86"/>
    <x v="195"/>
    <n v="12.64367816091954"/>
    <x v="14"/>
    <x v="3"/>
  </r>
  <r>
    <x v="86"/>
    <x v="196"/>
    <n v="5.7471264367816088"/>
    <x v="14"/>
    <x v="3"/>
  </r>
  <r>
    <x v="86"/>
    <x v="197"/>
    <n v="22.988505747126435"/>
    <x v="14"/>
    <x v="3"/>
  </r>
  <r>
    <x v="86"/>
    <x v="198"/>
    <n v="21.839080459770116"/>
    <x v="14"/>
    <x v="3"/>
  </r>
  <r>
    <x v="86"/>
    <x v="199"/>
    <n v="13.793103448275861"/>
    <x v="14"/>
    <x v="3"/>
  </r>
  <r>
    <x v="86"/>
    <x v="200"/>
    <n v="6.8965517241379306"/>
    <x v="14"/>
    <x v="3"/>
  </r>
  <r>
    <x v="86"/>
    <x v="4"/>
    <n v="16.091954022988507"/>
    <x v="14"/>
    <x v="3"/>
  </r>
  <r>
    <x v="87"/>
    <x v="202"/>
    <n v="50.671232876712345"/>
    <x v="14"/>
    <x v="3"/>
  </r>
  <r>
    <x v="88"/>
    <x v="203"/>
    <n v="60.919540229885058"/>
    <x v="14"/>
    <x v="3"/>
  </r>
  <r>
    <x v="88"/>
    <x v="204"/>
    <n v="27.586206896551722"/>
    <x v="14"/>
    <x v="3"/>
  </r>
  <r>
    <x v="88"/>
    <x v="4"/>
    <n v="11.494252873563218"/>
    <x v="14"/>
    <x v="3"/>
  </r>
  <r>
    <x v="89"/>
    <x v="205"/>
    <n v="21.839080459770116"/>
    <x v="14"/>
    <x v="3"/>
  </r>
  <r>
    <x v="89"/>
    <x v="206"/>
    <n v="4.5977011494252871"/>
    <x v="14"/>
    <x v="3"/>
  </r>
  <r>
    <x v="89"/>
    <x v="207"/>
    <n v="1.1494252873563218"/>
    <x v="14"/>
    <x v="3"/>
  </r>
  <r>
    <x v="89"/>
    <x v="203"/>
    <n v="60.919540229885058"/>
    <x v="14"/>
    <x v="3"/>
  </r>
  <r>
    <x v="89"/>
    <x v="4"/>
    <n v="11.494252873563218"/>
    <x v="14"/>
    <x v="3"/>
  </r>
  <r>
    <x v="89"/>
    <x v="208"/>
    <n v="6.5263157894736832"/>
    <x v="14"/>
    <x v="3"/>
  </r>
  <r>
    <x v="89"/>
    <x v="209"/>
    <n v="5"/>
    <x v="14"/>
    <x v="3"/>
  </r>
  <r>
    <x v="89"/>
    <x v="210"/>
    <n v="0"/>
    <x v="14"/>
    <x v="3"/>
  </r>
  <r>
    <x v="82"/>
    <x v="188"/>
    <n v="57.142857142857146"/>
    <x v="15"/>
    <x v="3"/>
  </r>
  <r>
    <x v="82"/>
    <x v="189"/>
    <n v="18.681318681318682"/>
    <x v="15"/>
    <x v="3"/>
  </r>
  <r>
    <x v="82"/>
    <x v="190"/>
    <n v="9.8901098901098905"/>
    <x v="15"/>
    <x v="3"/>
  </r>
  <r>
    <x v="82"/>
    <x v="191"/>
    <n v="25.274725274725274"/>
    <x v="15"/>
    <x v="3"/>
  </r>
  <r>
    <x v="82"/>
    <x v="192"/>
    <n v="1.098901098901099"/>
    <x v="15"/>
    <x v="3"/>
  </r>
  <r>
    <x v="82"/>
    <x v="193"/>
    <n v="3.2967032967032965"/>
    <x v="15"/>
    <x v="3"/>
  </r>
  <r>
    <x v="83"/>
    <x v="4"/>
    <n v="6.5934065934065931"/>
    <x v="15"/>
    <x v="3"/>
  </r>
  <r>
    <x v="83"/>
    <x v="105"/>
    <n v="74.72527472527473"/>
    <x v="15"/>
    <x v="3"/>
  </r>
  <r>
    <x v="83"/>
    <x v="194"/>
    <n v="18.681318681318682"/>
    <x v="15"/>
    <x v="3"/>
  </r>
  <r>
    <x v="84"/>
    <x v="195"/>
    <n v="4.395604395604396"/>
    <x v="15"/>
    <x v="3"/>
  </r>
  <r>
    <x v="84"/>
    <x v="196"/>
    <n v="20.87912087912088"/>
    <x v="15"/>
    <x v="3"/>
  </r>
  <r>
    <x v="84"/>
    <x v="197"/>
    <n v="37.362637362637365"/>
    <x v="15"/>
    <x v="3"/>
  </r>
  <r>
    <x v="84"/>
    <x v="198"/>
    <n v="29.670329670329672"/>
    <x v="15"/>
    <x v="3"/>
  </r>
  <r>
    <x v="84"/>
    <x v="199"/>
    <n v="4.395604395604396"/>
    <x v="15"/>
    <x v="3"/>
  </r>
  <r>
    <x v="84"/>
    <x v="200"/>
    <n v="0"/>
    <x v="15"/>
    <x v="3"/>
  </r>
  <r>
    <x v="84"/>
    <x v="4"/>
    <n v="3.2967032967032965"/>
    <x v="15"/>
    <x v="3"/>
  </r>
  <r>
    <x v="85"/>
    <x v="201"/>
    <n v="32.852272727272734"/>
    <x v="15"/>
    <x v="3"/>
  </r>
  <r>
    <x v="86"/>
    <x v="195"/>
    <n v="2.197802197802198"/>
    <x v="15"/>
    <x v="3"/>
  </r>
  <r>
    <x v="86"/>
    <x v="196"/>
    <n v="17.582417582417584"/>
    <x v="15"/>
    <x v="3"/>
  </r>
  <r>
    <x v="86"/>
    <x v="197"/>
    <n v="37.362637362637365"/>
    <x v="15"/>
    <x v="3"/>
  </r>
  <r>
    <x v="86"/>
    <x v="198"/>
    <n v="34.065934065934066"/>
    <x v="15"/>
    <x v="3"/>
  </r>
  <r>
    <x v="86"/>
    <x v="199"/>
    <n v="1.098901098901099"/>
    <x v="15"/>
    <x v="3"/>
  </r>
  <r>
    <x v="86"/>
    <x v="200"/>
    <n v="1.098901098901099"/>
    <x v="15"/>
    <x v="3"/>
  </r>
  <r>
    <x v="86"/>
    <x v="4"/>
    <n v="6.5934065934065931"/>
    <x v="15"/>
    <x v="3"/>
  </r>
  <r>
    <x v="87"/>
    <x v="202"/>
    <n v="34"/>
    <x v="15"/>
    <x v="3"/>
  </r>
  <r>
    <x v="88"/>
    <x v="203"/>
    <n v="50.549450549450547"/>
    <x v="15"/>
    <x v="3"/>
  </r>
  <r>
    <x v="88"/>
    <x v="204"/>
    <n v="41.758241758241759"/>
    <x v="15"/>
    <x v="3"/>
  </r>
  <r>
    <x v="88"/>
    <x v="4"/>
    <n v="7.6923076923076925"/>
    <x v="15"/>
    <x v="3"/>
  </r>
  <r>
    <x v="89"/>
    <x v="205"/>
    <n v="40.659340659340657"/>
    <x v="15"/>
    <x v="3"/>
  </r>
  <r>
    <x v="89"/>
    <x v="206"/>
    <n v="1.098901098901099"/>
    <x v="15"/>
    <x v="3"/>
  </r>
  <r>
    <x v="89"/>
    <x v="207"/>
    <n v="0"/>
    <x v="15"/>
    <x v="3"/>
  </r>
  <r>
    <x v="89"/>
    <x v="203"/>
    <n v="50.549450549450547"/>
    <x v="15"/>
    <x v="3"/>
  </r>
  <r>
    <x v="89"/>
    <x v="4"/>
    <n v="7.6923076923076925"/>
    <x v="15"/>
    <x v="3"/>
  </r>
  <r>
    <x v="89"/>
    <x v="208"/>
    <n v="6.628571428571429"/>
    <x v="15"/>
    <x v="3"/>
  </r>
  <r>
    <x v="89"/>
    <x v="209"/>
    <n v="1"/>
    <x v="15"/>
    <x v="3"/>
  </r>
  <r>
    <x v="89"/>
    <x v="210"/>
    <n v="0"/>
    <x v="15"/>
    <x v="3"/>
  </r>
  <r>
    <x v="82"/>
    <x v="188"/>
    <n v="53.804347826086953"/>
    <x v="16"/>
    <x v="3"/>
  </r>
  <r>
    <x v="82"/>
    <x v="189"/>
    <n v="20.108695652173914"/>
    <x v="16"/>
    <x v="3"/>
  </r>
  <r>
    <x v="82"/>
    <x v="190"/>
    <n v="5.9782608695652177"/>
    <x v="16"/>
    <x v="3"/>
  </r>
  <r>
    <x v="82"/>
    <x v="191"/>
    <n v="19.565217391304348"/>
    <x v="16"/>
    <x v="3"/>
  </r>
  <r>
    <x v="82"/>
    <x v="192"/>
    <n v="1.0869565217391304"/>
    <x v="16"/>
    <x v="3"/>
  </r>
  <r>
    <x v="82"/>
    <x v="193"/>
    <n v="4.8913043478260869"/>
    <x v="16"/>
    <x v="3"/>
  </r>
  <r>
    <x v="83"/>
    <x v="4"/>
    <n v="3.8043478260869565"/>
    <x v="16"/>
    <x v="3"/>
  </r>
  <r>
    <x v="83"/>
    <x v="105"/>
    <n v="51.086956521739133"/>
    <x v="16"/>
    <x v="3"/>
  </r>
  <r>
    <x v="83"/>
    <x v="194"/>
    <n v="45.108695652173914"/>
    <x v="16"/>
    <x v="3"/>
  </r>
  <r>
    <x v="84"/>
    <x v="195"/>
    <n v="13.043478260869565"/>
    <x v="16"/>
    <x v="3"/>
  </r>
  <r>
    <x v="84"/>
    <x v="196"/>
    <n v="19.021739130434781"/>
    <x v="16"/>
    <x v="3"/>
  </r>
  <r>
    <x v="84"/>
    <x v="197"/>
    <n v="21.739130434782609"/>
    <x v="16"/>
    <x v="3"/>
  </r>
  <r>
    <x v="84"/>
    <x v="198"/>
    <n v="16.847826086956523"/>
    <x v="16"/>
    <x v="3"/>
  </r>
  <r>
    <x v="84"/>
    <x v="199"/>
    <n v="16.847826086956523"/>
    <x v="16"/>
    <x v="3"/>
  </r>
  <r>
    <x v="84"/>
    <x v="200"/>
    <n v="6.5217391304347823"/>
    <x v="16"/>
    <x v="3"/>
  </r>
  <r>
    <x v="84"/>
    <x v="4"/>
    <n v="5.9782608695652177"/>
    <x v="16"/>
    <x v="3"/>
  </r>
  <r>
    <x v="85"/>
    <x v="201"/>
    <n v="50.104046242774544"/>
    <x v="16"/>
    <x v="3"/>
  </r>
  <r>
    <x v="86"/>
    <x v="195"/>
    <n v="13.043478260869565"/>
    <x v="16"/>
    <x v="3"/>
  </r>
  <r>
    <x v="86"/>
    <x v="196"/>
    <n v="19.565217391304348"/>
    <x v="16"/>
    <x v="3"/>
  </r>
  <r>
    <x v="86"/>
    <x v="197"/>
    <n v="18.478260869565219"/>
    <x v="16"/>
    <x v="3"/>
  </r>
  <r>
    <x v="86"/>
    <x v="198"/>
    <n v="14.673913043478262"/>
    <x v="16"/>
    <x v="3"/>
  </r>
  <r>
    <x v="86"/>
    <x v="199"/>
    <n v="15.217391304347826"/>
    <x v="16"/>
    <x v="3"/>
  </r>
  <r>
    <x v="86"/>
    <x v="200"/>
    <n v="7.0652173913043477"/>
    <x v="16"/>
    <x v="3"/>
  </r>
  <r>
    <x v="86"/>
    <x v="4"/>
    <n v="11.956521739130435"/>
    <x v="16"/>
    <x v="3"/>
  </r>
  <r>
    <x v="87"/>
    <x v="202"/>
    <n v="52.969135802469133"/>
    <x v="16"/>
    <x v="3"/>
  </r>
  <r>
    <x v="88"/>
    <x v="203"/>
    <n v="45.652173913043477"/>
    <x v="16"/>
    <x v="3"/>
  </r>
  <r>
    <x v="88"/>
    <x v="204"/>
    <n v="46.739130434782609"/>
    <x v="16"/>
    <x v="3"/>
  </r>
  <r>
    <x v="88"/>
    <x v="4"/>
    <n v="7.6086956521739131"/>
    <x v="16"/>
    <x v="3"/>
  </r>
  <r>
    <x v="89"/>
    <x v="205"/>
    <n v="44.021739130434781"/>
    <x v="16"/>
    <x v="3"/>
  </r>
  <r>
    <x v="89"/>
    <x v="206"/>
    <n v="2.7173913043478262"/>
    <x v="16"/>
    <x v="3"/>
  </r>
  <r>
    <x v="89"/>
    <x v="207"/>
    <n v="0"/>
    <x v="16"/>
    <x v="3"/>
  </r>
  <r>
    <x v="89"/>
    <x v="203"/>
    <n v="45.652173913043477"/>
    <x v="16"/>
    <x v="3"/>
  </r>
  <r>
    <x v="89"/>
    <x v="4"/>
    <n v="7.6086956521739131"/>
    <x v="16"/>
    <x v="3"/>
  </r>
  <r>
    <x v="89"/>
    <x v="208"/>
    <n v="4.9220779220779232"/>
    <x v="16"/>
    <x v="3"/>
  </r>
  <r>
    <x v="89"/>
    <x v="209"/>
    <n v="5.6"/>
    <x v="16"/>
    <x v="3"/>
  </r>
  <r>
    <x v="89"/>
    <x v="210"/>
    <n v="0"/>
    <x v="16"/>
    <x v="3"/>
  </r>
  <r>
    <x v="90"/>
    <x v="211"/>
    <n v="27.856083086053413"/>
    <x v="0"/>
    <x v="2"/>
  </r>
  <r>
    <x v="90"/>
    <x v="212"/>
    <n v="69.306379821958458"/>
    <x v="0"/>
    <x v="2"/>
  </r>
  <r>
    <x v="90"/>
    <x v="4"/>
    <n v="2.8375370919881306"/>
    <x v="0"/>
    <x v="2"/>
  </r>
  <r>
    <x v="91"/>
    <x v="213"/>
    <n v="23.275222551928785"/>
    <x v="0"/>
    <x v="2"/>
  </r>
  <r>
    <x v="91"/>
    <x v="214"/>
    <n v="7.5111275964391693"/>
    <x v="0"/>
    <x v="2"/>
  </r>
  <r>
    <x v="91"/>
    <x v="215"/>
    <n v="21.977002967359052"/>
    <x v="0"/>
    <x v="2"/>
  </r>
  <r>
    <x v="91"/>
    <x v="216"/>
    <n v="3.2455489614243325"/>
    <x v="0"/>
    <x v="2"/>
  </r>
  <r>
    <x v="91"/>
    <x v="217"/>
    <n v="8.3271513353115729"/>
    <x v="0"/>
    <x v="2"/>
  </r>
  <r>
    <x v="91"/>
    <x v="218"/>
    <n v="3.7277448071216619"/>
    <x v="0"/>
    <x v="2"/>
  </r>
  <r>
    <x v="91"/>
    <x v="219"/>
    <n v="1.2425816023738872"/>
    <x v="0"/>
    <x v="2"/>
  </r>
  <r>
    <x v="91"/>
    <x v="220"/>
    <n v="30.693620178041542"/>
    <x v="0"/>
    <x v="2"/>
  </r>
  <r>
    <x v="92"/>
    <x v="213"/>
    <n v="23.275222551928785"/>
    <x v="0"/>
    <x v="2"/>
  </r>
  <r>
    <x v="92"/>
    <x v="222"/>
    <n v="10.756676557863502"/>
    <x v="0"/>
    <x v="2"/>
  </r>
  <r>
    <x v="92"/>
    <x v="223"/>
    <n v="35.274480712166174"/>
    <x v="0"/>
    <x v="2"/>
  </r>
  <r>
    <x v="92"/>
    <x v="224"/>
    <n v="27.856083086053413"/>
    <x v="0"/>
    <x v="2"/>
  </r>
  <r>
    <x v="92"/>
    <x v="4"/>
    <n v="2.8375370919881306"/>
    <x v="0"/>
    <x v="2"/>
  </r>
  <r>
    <x v="93"/>
    <x v="225"/>
    <n v="16.699539776462853"/>
    <x v="0"/>
    <x v="2"/>
  </r>
  <r>
    <x v="93"/>
    <x v="226"/>
    <n v="83.300460223537144"/>
    <x v="0"/>
    <x v="2"/>
  </r>
  <r>
    <x v="94"/>
    <x v="225"/>
    <n v="37.001209189842804"/>
    <x v="0"/>
    <x v="2"/>
  </r>
  <r>
    <x v="94"/>
    <x v="226"/>
    <n v="62.998790810157196"/>
    <x v="0"/>
    <x v="2"/>
  </r>
  <r>
    <x v="95"/>
    <x v="225"/>
    <n v="28.741092636579573"/>
    <x v="0"/>
    <x v="2"/>
  </r>
  <r>
    <x v="95"/>
    <x v="226"/>
    <n v="71.258907363420434"/>
    <x v="0"/>
    <x v="2"/>
  </r>
  <r>
    <x v="96"/>
    <x v="225"/>
    <n v="59.137577002053391"/>
    <x v="0"/>
    <x v="2"/>
  </r>
  <r>
    <x v="96"/>
    <x v="226"/>
    <n v="40.862422997946609"/>
    <x v="0"/>
    <x v="2"/>
  </r>
  <r>
    <x v="97"/>
    <x v="225"/>
    <n v="30"/>
    <x v="0"/>
    <x v="2"/>
  </r>
  <r>
    <x v="97"/>
    <x v="226"/>
    <n v="70"/>
    <x v="0"/>
    <x v="2"/>
  </r>
  <r>
    <x v="98"/>
    <x v="227"/>
    <n v="32.700026759432703"/>
    <x v="0"/>
    <x v="2"/>
  </r>
  <r>
    <x v="98"/>
    <x v="228"/>
    <n v="67.299973240567297"/>
    <x v="0"/>
    <x v="2"/>
  </r>
  <r>
    <x v="99"/>
    <x v="227"/>
    <n v="3737"/>
    <x v="0"/>
    <x v="2"/>
  </r>
  <r>
    <x v="99"/>
    <x v="228"/>
    <n v="1222"/>
    <x v="0"/>
    <x v="2"/>
  </r>
  <r>
    <x v="90"/>
    <x v="211"/>
    <n v="36.444444444444443"/>
    <x v="1"/>
    <x v="2"/>
  </r>
  <r>
    <x v="90"/>
    <x v="212"/>
    <n v="59.644444444444446"/>
    <x v="1"/>
    <x v="2"/>
  </r>
  <r>
    <x v="90"/>
    <x v="4"/>
    <n v="3.911111111111111"/>
    <x v="1"/>
    <x v="2"/>
  </r>
  <r>
    <x v="91"/>
    <x v="213"/>
    <n v="24.444444444444443"/>
    <x v="1"/>
    <x v="2"/>
  </r>
  <r>
    <x v="91"/>
    <x v="214"/>
    <n v="3.8222222222222224"/>
    <x v="1"/>
    <x v="2"/>
  </r>
  <r>
    <x v="91"/>
    <x v="215"/>
    <n v="14.133333333333333"/>
    <x v="1"/>
    <x v="2"/>
  </r>
  <r>
    <x v="91"/>
    <x v="216"/>
    <n v="3.7333333333333334"/>
    <x v="1"/>
    <x v="2"/>
  </r>
  <r>
    <x v="91"/>
    <x v="217"/>
    <n v="7.1111111111111107"/>
    <x v="1"/>
    <x v="2"/>
  </r>
  <r>
    <x v="91"/>
    <x v="218"/>
    <n v="4.0888888888888886"/>
    <x v="1"/>
    <x v="2"/>
  </r>
  <r>
    <x v="91"/>
    <x v="219"/>
    <n v="2.3111111111111109"/>
    <x v="1"/>
    <x v="2"/>
  </r>
  <r>
    <x v="91"/>
    <x v="220"/>
    <n v="40.355555555555554"/>
    <x v="1"/>
    <x v="2"/>
  </r>
  <r>
    <x v="92"/>
    <x v="213"/>
    <n v="24.444444444444443"/>
    <x v="1"/>
    <x v="2"/>
  </r>
  <r>
    <x v="92"/>
    <x v="222"/>
    <n v="7.5555555555555554"/>
    <x v="1"/>
    <x v="2"/>
  </r>
  <r>
    <x v="92"/>
    <x v="223"/>
    <n v="27.644444444444446"/>
    <x v="1"/>
    <x v="2"/>
  </r>
  <r>
    <x v="92"/>
    <x v="224"/>
    <n v="36.444444444444443"/>
    <x v="1"/>
    <x v="2"/>
  </r>
  <r>
    <x v="92"/>
    <x v="4"/>
    <n v="3.911111111111111"/>
    <x v="1"/>
    <x v="2"/>
  </r>
  <r>
    <x v="93"/>
    <x v="225"/>
    <n v="12.903225806451612"/>
    <x v="1"/>
    <x v="2"/>
  </r>
  <r>
    <x v="93"/>
    <x v="226"/>
    <n v="87.096774193548384"/>
    <x v="1"/>
    <x v="2"/>
  </r>
  <r>
    <x v="94"/>
    <x v="225"/>
    <n v="36.871508379888269"/>
    <x v="1"/>
    <x v="2"/>
  </r>
  <r>
    <x v="94"/>
    <x v="226"/>
    <n v="63.128491620111731"/>
    <x v="1"/>
    <x v="2"/>
  </r>
  <r>
    <x v="95"/>
    <x v="225"/>
    <n v="16.216216216216218"/>
    <x v="1"/>
    <x v="2"/>
  </r>
  <r>
    <x v="95"/>
    <x v="226"/>
    <n v="83.78378378378379"/>
    <x v="1"/>
    <x v="2"/>
  </r>
  <r>
    <x v="96"/>
    <x v="225"/>
    <n v="63.75"/>
    <x v="1"/>
    <x v="2"/>
  </r>
  <r>
    <x v="96"/>
    <x v="226"/>
    <n v="36.25"/>
    <x v="1"/>
    <x v="2"/>
  </r>
  <r>
    <x v="97"/>
    <x v="225"/>
    <n v="100"/>
    <x v="1"/>
    <x v="2"/>
  </r>
  <r>
    <x v="97"/>
    <x v="226"/>
    <n v="0"/>
    <x v="1"/>
    <x v="2"/>
  </r>
  <r>
    <x v="98"/>
    <x v="227"/>
    <n v="39.046199701937404"/>
    <x v="1"/>
    <x v="2"/>
  </r>
  <r>
    <x v="98"/>
    <x v="228"/>
    <n v="60.953800298062596"/>
    <x v="1"/>
    <x v="2"/>
  </r>
  <r>
    <x v="99"/>
    <x v="227"/>
    <n v="671"/>
    <x v="1"/>
    <x v="2"/>
  </r>
  <r>
    <x v="99"/>
    <x v="228"/>
    <n v="262"/>
    <x v="1"/>
    <x v="2"/>
  </r>
  <r>
    <x v="90"/>
    <x v="211"/>
    <n v="20.217391304347824"/>
    <x v="2"/>
    <x v="2"/>
  </r>
  <r>
    <x v="90"/>
    <x v="212"/>
    <n v="78.206521739130437"/>
    <x v="2"/>
    <x v="2"/>
  </r>
  <r>
    <x v="90"/>
    <x v="4"/>
    <n v="1.576086956521739"/>
    <x v="2"/>
    <x v="2"/>
  </r>
  <r>
    <x v="91"/>
    <x v="213"/>
    <n v="16.847826086956523"/>
    <x v="2"/>
    <x v="2"/>
  </r>
  <r>
    <x v="91"/>
    <x v="214"/>
    <n v="5.8152173913043477"/>
    <x v="2"/>
    <x v="2"/>
  </r>
  <r>
    <x v="91"/>
    <x v="215"/>
    <n v="36.413043478260867"/>
    <x v="2"/>
    <x v="2"/>
  </r>
  <r>
    <x v="91"/>
    <x v="216"/>
    <n v="1.7391304347826086"/>
    <x v="2"/>
    <x v="2"/>
  </r>
  <r>
    <x v="91"/>
    <x v="217"/>
    <n v="10.652173913043478"/>
    <x v="2"/>
    <x v="2"/>
  </r>
  <r>
    <x v="91"/>
    <x v="218"/>
    <n v="5.6521739130434785"/>
    <x v="2"/>
    <x v="2"/>
  </r>
  <r>
    <x v="91"/>
    <x v="219"/>
    <n v="1.0869565217391304"/>
    <x v="2"/>
    <x v="2"/>
  </r>
  <r>
    <x v="91"/>
    <x v="220"/>
    <n v="21.793478260869566"/>
    <x v="2"/>
    <x v="2"/>
  </r>
  <r>
    <x v="92"/>
    <x v="213"/>
    <n v="16.847826086956523"/>
    <x v="2"/>
    <x v="2"/>
  </r>
  <r>
    <x v="92"/>
    <x v="222"/>
    <n v="7.5543478260869561"/>
    <x v="2"/>
    <x v="2"/>
  </r>
  <r>
    <x v="92"/>
    <x v="223"/>
    <n v="53.804347826086953"/>
    <x v="2"/>
    <x v="2"/>
  </r>
  <r>
    <x v="92"/>
    <x v="224"/>
    <n v="20.217391304347824"/>
    <x v="2"/>
    <x v="2"/>
  </r>
  <r>
    <x v="92"/>
    <x v="4"/>
    <n v="1.576086956521739"/>
    <x v="2"/>
    <x v="2"/>
  </r>
  <r>
    <x v="93"/>
    <x v="225"/>
    <n v="11.931119311193111"/>
    <x v="2"/>
    <x v="2"/>
  </r>
  <r>
    <x v="93"/>
    <x v="226"/>
    <n v="88.068880688806885"/>
    <x v="2"/>
    <x v="2"/>
  </r>
  <r>
    <x v="94"/>
    <x v="225"/>
    <n v="32.169576059850371"/>
    <x v="2"/>
    <x v="2"/>
  </r>
  <r>
    <x v="94"/>
    <x v="226"/>
    <n v="67.830423940149629"/>
    <x v="2"/>
    <x v="2"/>
  </r>
  <r>
    <x v="95"/>
    <x v="225"/>
    <n v="10.810810810810811"/>
    <x v="2"/>
    <x v="2"/>
  </r>
  <r>
    <x v="95"/>
    <x v="226"/>
    <n v="89.189189189189193"/>
    <x v="2"/>
    <x v="2"/>
  </r>
  <r>
    <x v="96"/>
    <x v="225"/>
    <n v="48.201438848920866"/>
    <x v="2"/>
    <x v="2"/>
  </r>
  <r>
    <x v="96"/>
    <x v="226"/>
    <n v="51.798561151079134"/>
    <x v="2"/>
    <x v="2"/>
  </r>
  <r>
    <x v="97"/>
    <x v="225"/>
    <n v="20"/>
    <x v="2"/>
    <x v="2"/>
  </r>
  <r>
    <x v="97"/>
    <x v="226"/>
    <n v="80"/>
    <x v="2"/>
    <x v="2"/>
  </r>
  <r>
    <x v="98"/>
    <x v="227"/>
    <n v="18.763029881862405"/>
    <x v="2"/>
    <x v="2"/>
  </r>
  <r>
    <x v="98"/>
    <x v="228"/>
    <n v="81.236970118137592"/>
    <x v="2"/>
    <x v="2"/>
  </r>
  <r>
    <x v="99"/>
    <x v="227"/>
    <n v="1439"/>
    <x v="2"/>
    <x v="2"/>
  </r>
  <r>
    <x v="99"/>
    <x v="228"/>
    <n v="270"/>
    <x v="2"/>
    <x v="2"/>
  </r>
  <r>
    <x v="90"/>
    <x v="211"/>
    <n v="33.098591549295776"/>
    <x v="3"/>
    <x v="2"/>
  </r>
  <r>
    <x v="90"/>
    <x v="212"/>
    <n v="63.239436619718312"/>
    <x v="3"/>
    <x v="2"/>
  </r>
  <r>
    <x v="90"/>
    <x v="4"/>
    <n v="3.6619718309859155"/>
    <x v="3"/>
    <x v="2"/>
  </r>
  <r>
    <x v="91"/>
    <x v="213"/>
    <n v="34.507042253521128"/>
    <x v="3"/>
    <x v="2"/>
  </r>
  <r>
    <x v="91"/>
    <x v="214"/>
    <n v="12.95774647887324"/>
    <x v="3"/>
    <x v="2"/>
  </r>
  <r>
    <x v="91"/>
    <x v="215"/>
    <n v="5.6338028169014081"/>
    <x v="3"/>
    <x v="2"/>
  </r>
  <r>
    <x v="91"/>
    <x v="216"/>
    <n v="5.915492957746479"/>
    <x v="3"/>
    <x v="2"/>
  </r>
  <r>
    <x v="91"/>
    <x v="217"/>
    <n v="2.3943661971830985"/>
    <x v="3"/>
    <x v="2"/>
  </r>
  <r>
    <x v="91"/>
    <x v="218"/>
    <n v="1.6901408450704225"/>
    <x v="3"/>
    <x v="2"/>
  </r>
  <r>
    <x v="91"/>
    <x v="219"/>
    <n v="0.14084507042253522"/>
    <x v="3"/>
    <x v="2"/>
  </r>
  <r>
    <x v="91"/>
    <x v="220"/>
    <n v="36.760563380281688"/>
    <x v="3"/>
    <x v="2"/>
  </r>
  <r>
    <x v="92"/>
    <x v="213"/>
    <n v="34.507042253521128"/>
    <x v="3"/>
    <x v="2"/>
  </r>
  <r>
    <x v="92"/>
    <x v="222"/>
    <n v="18.87323943661972"/>
    <x v="3"/>
    <x v="2"/>
  </r>
  <r>
    <x v="92"/>
    <x v="223"/>
    <n v="9.8591549295774641"/>
    <x v="3"/>
    <x v="2"/>
  </r>
  <r>
    <x v="92"/>
    <x v="224"/>
    <n v="33.098591549295776"/>
    <x v="3"/>
    <x v="2"/>
  </r>
  <r>
    <x v="92"/>
    <x v="4"/>
    <n v="3.6619718309859155"/>
    <x v="3"/>
    <x v="2"/>
  </r>
  <r>
    <x v="93"/>
    <x v="225"/>
    <n v="58.426966292134829"/>
    <x v="3"/>
    <x v="2"/>
  </r>
  <r>
    <x v="93"/>
    <x v="226"/>
    <n v="41.573033707865171"/>
    <x v="3"/>
    <x v="2"/>
  </r>
  <r>
    <x v="94"/>
    <x v="225"/>
    <n v="68.085106382978722"/>
    <x v="3"/>
    <x v="2"/>
  </r>
  <r>
    <x v="94"/>
    <x v="226"/>
    <n v="31.914893617021278"/>
    <x v="3"/>
    <x v="2"/>
  </r>
  <r>
    <x v="95"/>
    <x v="225"/>
    <n v="70.103092783505161"/>
    <x v="3"/>
    <x v="2"/>
  </r>
  <r>
    <x v="95"/>
    <x v="226"/>
    <n v="29.896907216494846"/>
    <x v="3"/>
    <x v="2"/>
  </r>
  <r>
    <x v="96"/>
    <x v="225"/>
    <n v="79.710144927536234"/>
    <x v="3"/>
    <x v="2"/>
  </r>
  <r>
    <x v="96"/>
    <x v="226"/>
    <n v="20.289855072463769"/>
    <x v="3"/>
    <x v="2"/>
  </r>
  <r>
    <x v="97"/>
    <x v="225"/>
    <n v="0"/>
    <x v="3"/>
    <x v="2"/>
  </r>
  <r>
    <x v="97"/>
    <x v="226"/>
    <n v="100"/>
    <x v="3"/>
    <x v="2"/>
  </r>
  <r>
    <x v="98"/>
    <x v="227"/>
    <n v="47.216035634743875"/>
    <x v="3"/>
    <x v="2"/>
  </r>
  <r>
    <x v="98"/>
    <x v="228"/>
    <n v="52.783964365256125"/>
    <x v="3"/>
    <x v="2"/>
  </r>
  <r>
    <x v="99"/>
    <x v="227"/>
    <n v="449"/>
    <x v="3"/>
    <x v="2"/>
  </r>
  <r>
    <x v="99"/>
    <x v="228"/>
    <n v="212"/>
    <x v="3"/>
    <x v="2"/>
  </r>
  <r>
    <x v="90"/>
    <x v="211"/>
    <n v="20.434782608695652"/>
    <x v="4"/>
    <x v="2"/>
  </r>
  <r>
    <x v="90"/>
    <x v="212"/>
    <n v="77.536231884057969"/>
    <x v="4"/>
    <x v="2"/>
  </r>
  <r>
    <x v="90"/>
    <x v="4"/>
    <n v="2.0289855072463769"/>
    <x v="4"/>
    <x v="2"/>
  </r>
  <r>
    <x v="91"/>
    <x v="213"/>
    <n v="17.971014492753625"/>
    <x v="4"/>
    <x v="2"/>
  </r>
  <r>
    <x v="91"/>
    <x v="214"/>
    <n v="12.463768115942029"/>
    <x v="4"/>
    <x v="2"/>
  </r>
  <r>
    <x v="91"/>
    <x v="215"/>
    <n v="26.811594202898551"/>
    <x v="4"/>
    <x v="2"/>
  </r>
  <r>
    <x v="91"/>
    <x v="216"/>
    <n v="3.6231884057971016"/>
    <x v="4"/>
    <x v="2"/>
  </r>
  <r>
    <x v="91"/>
    <x v="217"/>
    <n v="14.492753623188406"/>
    <x v="4"/>
    <x v="2"/>
  </r>
  <r>
    <x v="91"/>
    <x v="218"/>
    <n v="1.4492753623188406"/>
    <x v="4"/>
    <x v="2"/>
  </r>
  <r>
    <x v="91"/>
    <x v="219"/>
    <n v="0.72463768115942029"/>
    <x v="4"/>
    <x v="2"/>
  </r>
  <r>
    <x v="91"/>
    <x v="220"/>
    <n v="22.463768115942027"/>
    <x v="4"/>
    <x v="2"/>
  </r>
  <r>
    <x v="92"/>
    <x v="213"/>
    <n v="17.971014492753625"/>
    <x v="4"/>
    <x v="2"/>
  </r>
  <r>
    <x v="92"/>
    <x v="222"/>
    <n v="16.086956521739129"/>
    <x v="4"/>
    <x v="2"/>
  </r>
  <r>
    <x v="92"/>
    <x v="223"/>
    <n v="43.478260869565219"/>
    <x v="4"/>
    <x v="2"/>
  </r>
  <r>
    <x v="92"/>
    <x v="224"/>
    <n v="20.434782608695652"/>
    <x v="4"/>
    <x v="2"/>
  </r>
  <r>
    <x v="92"/>
    <x v="4"/>
    <n v="2.0289855072463769"/>
    <x v="4"/>
    <x v="2"/>
  </r>
  <r>
    <x v="93"/>
    <x v="225"/>
    <n v="27.368421052631579"/>
    <x v="4"/>
    <x v="2"/>
  </r>
  <r>
    <x v="93"/>
    <x v="226"/>
    <n v="72.631578947368425"/>
    <x v="4"/>
    <x v="2"/>
  </r>
  <r>
    <x v="94"/>
    <x v="225"/>
    <n v="32.786885245901637"/>
    <x v="4"/>
    <x v="2"/>
  </r>
  <r>
    <x v="94"/>
    <x v="226"/>
    <n v="67.213114754098356"/>
    <x v="4"/>
    <x v="2"/>
  </r>
  <r>
    <x v="95"/>
    <x v="225"/>
    <n v="26.129032258064516"/>
    <x v="4"/>
    <x v="2"/>
  </r>
  <r>
    <x v="95"/>
    <x v="226"/>
    <n v="73.870967741935488"/>
    <x v="4"/>
    <x v="2"/>
  </r>
  <r>
    <x v="96"/>
    <x v="225"/>
    <n v="53.846153846153847"/>
    <x v="4"/>
    <x v="2"/>
  </r>
  <r>
    <x v="96"/>
    <x v="226"/>
    <n v="46.153846153846153"/>
    <x v="4"/>
    <x v="2"/>
  </r>
  <r>
    <x v="97"/>
    <x v="225"/>
    <n v="25"/>
    <x v="4"/>
    <x v="2"/>
  </r>
  <r>
    <x v="97"/>
    <x v="226"/>
    <n v="75"/>
    <x v="4"/>
    <x v="2"/>
  </r>
  <r>
    <x v="98"/>
    <x v="227"/>
    <n v="34.018691588785046"/>
    <x v="4"/>
    <x v="2"/>
  </r>
  <r>
    <x v="98"/>
    <x v="228"/>
    <n v="65.981308411214954"/>
    <x v="4"/>
    <x v="2"/>
  </r>
  <r>
    <x v="99"/>
    <x v="227"/>
    <n v="535"/>
    <x v="4"/>
    <x v="2"/>
  </r>
  <r>
    <x v="99"/>
    <x v="228"/>
    <n v="182"/>
    <x v="4"/>
    <x v="2"/>
  </r>
  <r>
    <x v="90"/>
    <x v="211"/>
    <n v="18.974358974358974"/>
    <x v="5"/>
    <x v="2"/>
  </r>
  <r>
    <x v="90"/>
    <x v="212"/>
    <n v="78.461538461538467"/>
    <x v="5"/>
    <x v="2"/>
  </r>
  <r>
    <x v="90"/>
    <x v="4"/>
    <n v="2.5641025641025643"/>
    <x v="5"/>
    <x v="2"/>
  </r>
  <r>
    <x v="91"/>
    <x v="213"/>
    <n v="20"/>
    <x v="5"/>
    <x v="2"/>
  </r>
  <r>
    <x v="91"/>
    <x v="214"/>
    <n v="8.7179487179487172"/>
    <x v="5"/>
    <x v="2"/>
  </r>
  <r>
    <x v="91"/>
    <x v="215"/>
    <n v="19.487179487179485"/>
    <x v="5"/>
    <x v="2"/>
  </r>
  <r>
    <x v="91"/>
    <x v="216"/>
    <n v="7.1794871794871797"/>
    <x v="5"/>
    <x v="2"/>
  </r>
  <r>
    <x v="91"/>
    <x v="217"/>
    <n v="22.051282051282051"/>
    <x v="5"/>
    <x v="2"/>
  </r>
  <r>
    <x v="91"/>
    <x v="218"/>
    <n v="0"/>
    <x v="5"/>
    <x v="2"/>
  </r>
  <r>
    <x v="91"/>
    <x v="219"/>
    <n v="1.0256410256410255"/>
    <x v="5"/>
    <x v="2"/>
  </r>
  <r>
    <x v="91"/>
    <x v="220"/>
    <n v="21.53846153846154"/>
    <x v="5"/>
    <x v="2"/>
  </r>
  <r>
    <x v="92"/>
    <x v="213"/>
    <n v="20"/>
    <x v="5"/>
    <x v="2"/>
  </r>
  <r>
    <x v="92"/>
    <x v="222"/>
    <n v="15.897435897435898"/>
    <x v="5"/>
    <x v="2"/>
  </r>
  <r>
    <x v="92"/>
    <x v="223"/>
    <n v="42.564102564102562"/>
    <x v="5"/>
    <x v="2"/>
  </r>
  <r>
    <x v="92"/>
    <x v="224"/>
    <n v="18.974358974358974"/>
    <x v="5"/>
    <x v="2"/>
  </r>
  <r>
    <x v="92"/>
    <x v="4"/>
    <n v="2.5641025641025643"/>
    <x v="5"/>
    <x v="2"/>
  </r>
  <r>
    <x v="93"/>
    <x v="225"/>
    <n v="37.5"/>
    <x v="5"/>
    <x v="2"/>
  </r>
  <r>
    <x v="93"/>
    <x v="226"/>
    <n v="62.5"/>
    <x v="5"/>
    <x v="2"/>
  </r>
  <r>
    <x v="94"/>
    <x v="225"/>
    <n v="50"/>
    <x v="5"/>
    <x v="2"/>
  </r>
  <r>
    <x v="94"/>
    <x v="226"/>
    <n v="50"/>
    <x v="5"/>
    <x v="2"/>
  </r>
  <r>
    <x v="95"/>
    <x v="225"/>
    <n v="23.404255319148938"/>
    <x v="5"/>
    <x v="2"/>
  </r>
  <r>
    <x v="95"/>
    <x v="226"/>
    <n v="76.59574468085107"/>
    <x v="5"/>
    <x v="2"/>
  </r>
  <r>
    <x v="96"/>
    <x v="225"/>
    <n v="75"/>
    <x v="5"/>
    <x v="2"/>
  </r>
  <r>
    <x v="96"/>
    <x v="226"/>
    <n v="25"/>
    <x v="5"/>
    <x v="2"/>
  </r>
  <r>
    <x v="97"/>
    <x v="225"/>
    <n v="33.333333333333336"/>
    <x v="5"/>
    <x v="2"/>
  </r>
  <r>
    <x v="97"/>
    <x v="226"/>
    <n v="66.666666666666671"/>
    <x v="5"/>
    <x v="2"/>
  </r>
  <r>
    <x v="98"/>
    <x v="227"/>
    <n v="53.594771241830067"/>
    <x v="5"/>
    <x v="2"/>
  </r>
  <r>
    <x v="98"/>
    <x v="228"/>
    <n v="46.405228758169933"/>
    <x v="5"/>
    <x v="2"/>
  </r>
  <r>
    <x v="99"/>
    <x v="227"/>
    <n v="153"/>
    <x v="5"/>
    <x v="2"/>
  </r>
  <r>
    <x v="99"/>
    <x v="228"/>
    <n v="82"/>
    <x v="5"/>
    <x v="2"/>
  </r>
  <r>
    <x v="90"/>
    <x v="211"/>
    <n v="17.355371900826448"/>
    <x v="6"/>
    <x v="2"/>
  </r>
  <r>
    <x v="90"/>
    <x v="212"/>
    <n v="79.338842975206617"/>
    <x v="6"/>
    <x v="2"/>
  </r>
  <r>
    <x v="90"/>
    <x v="4"/>
    <n v="3.3057851239669422"/>
    <x v="6"/>
    <x v="2"/>
  </r>
  <r>
    <x v="91"/>
    <x v="213"/>
    <n v="12.396694214876034"/>
    <x v="6"/>
    <x v="2"/>
  </r>
  <r>
    <x v="91"/>
    <x v="214"/>
    <n v="17.355371900826448"/>
    <x v="6"/>
    <x v="2"/>
  </r>
  <r>
    <x v="91"/>
    <x v="215"/>
    <n v="33.884297520661157"/>
    <x v="6"/>
    <x v="2"/>
  </r>
  <r>
    <x v="91"/>
    <x v="216"/>
    <n v="1.6528925619834711"/>
    <x v="6"/>
    <x v="2"/>
  </r>
  <r>
    <x v="91"/>
    <x v="217"/>
    <n v="8.2644628099173545"/>
    <x v="6"/>
    <x v="2"/>
  </r>
  <r>
    <x v="91"/>
    <x v="218"/>
    <n v="4.9586776859504136"/>
    <x v="6"/>
    <x v="2"/>
  </r>
  <r>
    <x v="91"/>
    <x v="219"/>
    <n v="0.82644628099173556"/>
    <x v="6"/>
    <x v="2"/>
  </r>
  <r>
    <x v="91"/>
    <x v="220"/>
    <n v="20.66115702479339"/>
    <x v="6"/>
    <x v="2"/>
  </r>
  <r>
    <x v="92"/>
    <x v="213"/>
    <n v="12.396694214876034"/>
    <x v="6"/>
    <x v="2"/>
  </r>
  <r>
    <x v="92"/>
    <x v="222"/>
    <n v="19.008264462809919"/>
    <x v="6"/>
    <x v="2"/>
  </r>
  <r>
    <x v="92"/>
    <x v="223"/>
    <n v="47.933884297520663"/>
    <x v="6"/>
    <x v="2"/>
  </r>
  <r>
    <x v="92"/>
    <x v="224"/>
    <n v="17.355371900826448"/>
    <x v="6"/>
    <x v="2"/>
  </r>
  <r>
    <x v="92"/>
    <x v="4"/>
    <n v="3.3057851239669422"/>
    <x v="6"/>
    <x v="2"/>
  </r>
  <r>
    <x v="93"/>
    <x v="225"/>
    <n v="21.428571428571427"/>
    <x v="6"/>
    <x v="2"/>
  </r>
  <r>
    <x v="93"/>
    <x v="226"/>
    <n v="78.571428571428569"/>
    <x v="6"/>
    <x v="2"/>
  </r>
  <r>
    <x v="94"/>
    <x v="225"/>
    <n v="31.25"/>
    <x v="6"/>
    <x v="2"/>
  </r>
  <r>
    <x v="94"/>
    <x v="226"/>
    <n v="68.75"/>
    <x v="6"/>
    <x v="2"/>
  </r>
  <r>
    <x v="95"/>
    <x v="225"/>
    <n v="32.075471698113205"/>
    <x v="6"/>
    <x v="2"/>
  </r>
  <r>
    <x v="95"/>
    <x v="226"/>
    <n v="67.924528301886795"/>
    <x v="6"/>
    <x v="2"/>
  </r>
  <r>
    <x v="96"/>
    <x v="225"/>
    <n v="66.666666666666671"/>
    <x v="6"/>
    <x v="2"/>
  </r>
  <r>
    <x v="96"/>
    <x v="226"/>
    <n v="33.333333333333336"/>
    <x v="6"/>
    <x v="2"/>
  </r>
  <r>
    <x v="97"/>
    <x v="225"/>
    <n v="50"/>
    <x v="6"/>
    <x v="2"/>
  </r>
  <r>
    <x v="97"/>
    <x v="226"/>
    <n v="50"/>
    <x v="6"/>
    <x v="2"/>
  </r>
  <r>
    <x v="98"/>
    <x v="227"/>
    <n v="15.625"/>
    <x v="6"/>
    <x v="2"/>
  </r>
  <r>
    <x v="98"/>
    <x v="228"/>
    <n v="84.375"/>
    <x v="6"/>
    <x v="2"/>
  </r>
  <r>
    <x v="99"/>
    <x v="227"/>
    <n v="96"/>
    <x v="6"/>
    <x v="2"/>
  </r>
  <r>
    <x v="99"/>
    <x v="228"/>
    <n v="15"/>
    <x v="6"/>
    <x v="2"/>
  </r>
  <r>
    <x v="90"/>
    <x v="211"/>
    <n v="24.875621890547265"/>
    <x v="7"/>
    <x v="2"/>
  </r>
  <r>
    <x v="90"/>
    <x v="212"/>
    <n v="72.636815920398007"/>
    <x v="7"/>
    <x v="2"/>
  </r>
  <r>
    <x v="90"/>
    <x v="4"/>
    <n v="2.4875621890547261"/>
    <x v="7"/>
    <x v="2"/>
  </r>
  <r>
    <x v="91"/>
    <x v="213"/>
    <n v="15.422885572139304"/>
    <x v="7"/>
    <x v="2"/>
  </r>
  <r>
    <x v="91"/>
    <x v="214"/>
    <n v="11.940298507462687"/>
    <x v="7"/>
    <x v="2"/>
  </r>
  <r>
    <x v="91"/>
    <x v="215"/>
    <n v="28.35820895522388"/>
    <x v="7"/>
    <x v="2"/>
  </r>
  <r>
    <x v="91"/>
    <x v="216"/>
    <n v="2.4875621890547261"/>
    <x v="7"/>
    <x v="2"/>
  </r>
  <r>
    <x v="91"/>
    <x v="217"/>
    <n v="13.930348258706468"/>
    <x v="7"/>
    <x v="2"/>
  </r>
  <r>
    <x v="91"/>
    <x v="218"/>
    <n v="0.49751243781094528"/>
    <x v="7"/>
    <x v="2"/>
  </r>
  <r>
    <x v="91"/>
    <x v="219"/>
    <n v="0"/>
    <x v="7"/>
    <x v="2"/>
  </r>
  <r>
    <x v="91"/>
    <x v="220"/>
    <n v="27.363184079601989"/>
    <x v="7"/>
    <x v="2"/>
  </r>
  <r>
    <x v="92"/>
    <x v="213"/>
    <n v="15.422885572139304"/>
    <x v="7"/>
    <x v="2"/>
  </r>
  <r>
    <x v="92"/>
    <x v="222"/>
    <n v="14.427860696517413"/>
    <x v="7"/>
    <x v="2"/>
  </r>
  <r>
    <x v="92"/>
    <x v="223"/>
    <n v="42.786069651741293"/>
    <x v="7"/>
    <x v="2"/>
  </r>
  <r>
    <x v="92"/>
    <x v="224"/>
    <n v="24.875621890547265"/>
    <x v="7"/>
    <x v="2"/>
  </r>
  <r>
    <x v="92"/>
    <x v="4"/>
    <n v="2.4875621890547261"/>
    <x v="7"/>
    <x v="2"/>
  </r>
  <r>
    <x v="93"/>
    <x v="225"/>
    <n v="24.137931034482758"/>
    <x v="7"/>
    <x v="2"/>
  </r>
  <r>
    <x v="93"/>
    <x v="226"/>
    <n v="75.862068965517238"/>
    <x v="7"/>
    <x v="2"/>
  </r>
  <r>
    <x v="94"/>
    <x v="225"/>
    <n v="26.666666666666668"/>
    <x v="7"/>
    <x v="2"/>
  </r>
  <r>
    <x v="94"/>
    <x v="226"/>
    <n v="73.333333333333329"/>
    <x v="7"/>
    <x v="2"/>
  </r>
  <r>
    <x v="95"/>
    <x v="225"/>
    <n v="24.705882352941178"/>
    <x v="7"/>
    <x v="2"/>
  </r>
  <r>
    <x v="95"/>
    <x v="226"/>
    <n v="75.294117647058826"/>
    <x v="7"/>
    <x v="2"/>
  </r>
  <r>
    <x v="96"/>
    <x v="225"/>
    <n v="42.857142857142854"/>
    <x v="7"/>
    <x v="2"/>
  </r>
  <r>
    <x v="96"/>
    <x v="226"/>
    <n v="57.142857142857146"/>
    <x v="7"/>
    <x v="2"/>
  </r>
  <r>
    <x v="97"/>
    <x v="225"/>
    <n v="0"/>
    <x v="7"/>
    <x v="2"/>
  </r>
  <r>
    <x v="97"/>
    <x v="226"/>
    <n v="100"/>
    <x v="7"/>
    <x v="2"/>
  </r>
  <r>
    <x v="98"/>
    <x v="227"/>
    <n v="31.506849315068493"/>
    <x v="7"/>
    <x v="2"/>
  </r>
  <r>
    <x v="98"/>
    <x v="228"/>
    <n v="68.493150684931507"/>
    <x v="7"/>
    <x v="2"/>
  </r>
  <r>
    <x v="99"/>
    <x v="227"/>
    <n v="146"/>
    <x v="7"/>
    <x v="2"/>
  </r>
  <r>
    <x v="99"/>
    <x v="228"/>
    <n v="46"/>
    <x v="7"/>
    <x v="2"/>
  </r>
  <r>
    <x v="90"/>
    <x v="211"/>
    <n v="19.075144508670519"/>
    <x v="8"/>
    <x v="2"/>
  </r>
  <r>
    <x v="90"/>
    <x v="212"/>
    <n v="80.924855491329481"/>
    <x v="8"/>
    <x v="2"/>
  </r>
  <r>
    <x v="90"/>
    <x v="4"/>
    <n v="0"/>
    <x v="8"/>
    <x v="2"/>
  </r>
  <r>
    <x v="91"/>
    <x v="213"/>
    <n v="22.543352601156069"/>
    <x v="8"/>
    <x v="2"/>
  </r>
  <r>
    <x v="91"/>
    <x v="214"/>
    <n v="13.872832369942197"/>
    <x v="8"/>
    <x v="2"/>
  </r>
  <r>
    <x v="91"/>
    <x v="215"/>
    <n v="28.323699421965319"/>
    <x v="8"/>
    <x v="2"/>
  </r>
  <r>
    <x v="91"/>
    <x v="216"/>
    <n v="2.3121387283236996"/>
    <x v="8"/>
    <x v="2"/>
  </r>
  <r>
    <x v="91"/>
    <x v="217"/>
    <n v="10.982658959537572"/>
    <x v="8"/>
    <x v="2"/>
  </r>
  <r>
    <x v="91"/>
    <x v="218"/>
    <n v="1.7341040462427746"/>
    <x v="8"/>
    <x v="2"/>
  </r>
  <r>
    <x v="91"/>
    <x v="219"/>
    <n v="1.1560693641618498"/>
    <x v="8"/>
    <x v="2"/>
  </r>
  <r>
    <x v="91"/>
    <x v="220"/>
    <n v="19.075144508670519"/>
    <x v="8"/>
    <x v="2"/>
  </r>
  <r>
    <x v="92"/>
    <x v="213"/>
    <n v="22.543352601156069"/>
    <x v="8"/>
    <x v="2"/>
  </r>
  <r>
    <x v="92"/>
    <x v="222"/>
    <n v="16.184971098265898"/>
    <x v="8"/>
    <x v="2"/>
  </r>
  <r>
    <x v="92"/>
    <x v="223"/>
    <n v="42.196531791907518"/>
    <x v="8"/>
    <x v="2"/>
  </r>
  <r>
    <x v="92"/>
    <x v="224"/>
    <n v="19.075144508670519"/>
    <x v="8"/>
    <x v="2"/>
  </r>
  <r>
    <x v="92"/>
    <x v="4"/>
    <n v="0"/>
    <x v="8"/>
    <x v="2"/>
  </r>
  <r>
    <x v="93"/>
    <x v="225"/>
    <n v="31.818181818181817"/>
    <x v="8"/>
    <x v="2"/>
  </r>
  <r>
    <x v="93"/>
    <x v="226"/>
    <n v="68.181818181818187"/>
    <x v="8"/>
    <x v="2"/>
  </r>
  <r>
    <x v="94"/>
    <x v="225"/>
    <n v="30"/>
    <x v="8"/>
    <x v="2"/>
  </r>
  <r>
    <x v="94"/>
    <x v="226"/>
    <n v="70"/>
    <x v="8"/>
    <x v="2"/>
  </r>
  <r>
    <x v="95"/>
    <x v="225"/>
    <n v="26.923076923076923"/>
    <x v="8"/>
    <x v="2"/>
  </r>
  <r>
    <x v="95"/>
    <x v="226"/>
    <n v="73.07692307692308"/>
    <x v="8"/>
    <x v="2"/>
  </r>
  <r>
    <x v="96"/>
    <x v="225"/>
    <n v="44.444444444444443"/>
    <x v="8"/>
    <x v="2"/>
  </r>
  <r>
    <x v="96"/>
    <x v="226"/>
    <n v="55.555555555555557"/>
    <x v="8"/>
    <x v="2"/>
  </r>
  <r>
    <x v="97"/>
    <x v="225"/>
    <n v="0"/>
    <x v="8"/>
    <x v="2"/>
  </r>
  <r>
    <x v="97"/>
    <x v="226"/>
    <n v="100"/>
    <x v="8"/>
    <x v="2"/>
  </r>
  <r>
    <x v="98"/>
    <x v="227"/>
    <n v="27.857142857142858"/>
    <x v="8"/>
    <x v="2"/>
  </r>
  <r>
    <x v="98"/>
    <x v="228"/>
    <n v="72.142857142857139"/>
    <x v="8"/>
    <x v="2"/>
  </r>
  <r>
    <x v="99"/>
    <x v="227"/>
    <n v="140"/>
    <x v="8"/>
    <x v="2"/>
  </r>
  <r>
    <x v="99"/>
    <x v="228"/>
    <n v="39"/>
    <x v="8"/>
    <x v="2"/>
  </r>
  <r>
    <x v="90"/>
    <x v="211"/>
    <n v="34.254143646408842"/>
    <x v="9"/>
    <x v="2"/>
  </r>
  <r>
    <x v="90"/>
    <x v="212"/>
    <n v="63.535911602209943"/>
    <x v="9"/>
    <x v="2"/>
  </r>
  <r>
    <x v="90"/>
    <x v="4"/>
    <n v="2.2099447513812156"/>
    <x v="9"/>
    <x v="2"/>
  </r>
  <r>
    <x v="91"/>
    <x v="213"/>
    <n v="29.281767955801104"/>
    <x v="9"/>
    <x v="2"/>
  </r>
  <r>
    <x v="91"/>
    <x v="214"/>
    <n v="12.707182320441989"/>
    <x v="9"/>
    <x v="2"/>
  </r>
  <r>
    <x v="91"/>
    <x v="215"/>
    <n v="10.497237569060774"/>
    <x v="9"/>
    <x v="2"/>
  </r>
  <r>
    <x v="91"/>
    <x v="216"/>
    <n v="4.972375690607735"/>
    <x v="9"/>
    <x v="2"/>
  </r>
  <r>
    <x v="91"/>
    <x v="217"/>
    <n v="3.867403314917127"/>
    <x v="9"/>
    <x v="2"/>
  </r>
  <r>
    <x v="91"/>
    <x v="218"/>
    <n v="1.1049723756906078"/>
    <x v="9"/>
    <x v="2"/>
  </r>
  <r>
    <x v="91"/>
    <x v="219"/>
    <n v="1.1049723756906078"/>
    <x v="9"/>
    <x v="2"/>
  </r>
  <r>
    <x v="91"/>
    <x v="220"/>
    <n v="36.464088397790057"/>
    <x v="9"/>
    <x v="2"/>
  </r>
  <r>
    <x v="92"/>
    <x v="213"/>
    <n v="29.281767955801104"/>
    <x v="9"/>
    <x v="2"/>
  </r>
  <r>
    <x v="92"/>
    <x v="222"/>
    <n v="17.679558011049725"/>
    <x v="9"/>
    <x v="2"/>
  </r>
  <r>
    <x v="92"/>
    <x v="223"/>
    <n v="16.574585635359117"/>
    <x v="9"/>
    <x v="2"/>
  </r>
  <r>
    <x v="92"/>
    <x v="224"/>
    <n v="34.254143646408842"/>
    <x v="9"/>
    <x v="2"/>
  </r>
  <r>
    <x v="92"/>
    <x v="4"/>
    <n v="2.2099447513812156"/>
    <x v="9"/>
    <x v="2"/>
  </r>
  <r>
    <x v="93"/>
    <x v="225"/>
    <n v="43.478260869565219"/>
    <x v="9"/>
    <x v="2"/>
  </r>
  <r>
    <x v="93"/>
    <x v="226"/>
    <n v="56.521739130434781"/>
    <x v="9"/>
    <x v="2"/>
  </r>
  <r>
    <x v="94"/>
    <x v="225"/>
    <n v="40"/>
    <x v="9"/>
    <x v="2"/>
  </r>
  <r>
    <x v="94"/>
    <x v="226"/>
    <n v="60"/>
    <x v="9"/>
    <x v="2"/>
  </r>
  <r>
    <x v="95"/>
    <x v="225"/>
    <n v="58.974358974358971"/>
    <x v="9"/>
    <x v="2"/>
  </r>
  <r>
    <x v="95"/>
    <x v="226"/>
    <n v="41.025641025641029"/>
    <x v="9"/>
    <x v="2"/>
  </r>
  <r>
    <x v="96"/>
    <x v="225"/>
    <n v="66.666666666666671"/>
    <x v="9"/>
    <x v="2"/>
  </r>
  <r>
    <x v="96"/>
    <x v="226"/>
    <n v="33.333333333333336"/>
    <x v="9"/>
    <x v="2"/>
  </r>
  <r>
    <x v="97"/>
    <x v="225"/>
    <n v="0"/>
    <x v="9"/>
    <x v="2"/>
  </r>
  <r>
    <x v="97"/>
    <x v="226"/>
    <n v="0"/>
    <x v="9"/>
    <x v="2"/>
  </r>
  <r>
    <x v="98"/>
    <x v="227"/>
    <n v="36.521739130434781"/>
    <x v="9"/>
    <x v="2"/>
  </r>
  <r>
    <x v="98"/>
    <x v="228"/>
    <n v="63.478260869565219"/>
    <x v="9"/>
    <x v="2"/>
  </r>
  <r>
    <x v="99"/>
    <x v="227"/>
    <n v="115"/>
    <x v="9"/>
    <x v="2"/>
  </r>
  <r>
    <x v="99"/>
    <x v="228"/>
    <n v="42"/>
    <x v="9"/>
    <x v="2"/>
  </r>
  <r>
    <x v="90"/>
    <x v="211"/>
    <n v="42.281879194630875"/>
    <x v="10"/>
    <x v="2"/>
  </r>
  <r>
    <x v="90"/>
    <x v="212"/>
    <n v="52.348993288590606"/>
    <x v="10"/>
    <x v="2"/>
  </r>
  <r>
    <x v="90"/>
    <x v="4"/>
    <n v="5.3691275167785237"/>
    <x v="10"/>
    <x v="2"/>
  </r>
  <r>
    <x v="91"/>
    <x v="213"/>
    <n v="21.476510067114095"/>
    <x v="10"/>
    <x v="2"/>
  </r>
  <r>
    <x v="91"/>
    <x v="214"/>
    <n v="2.6845637583892619"/>
    <x v="10"/>
    <x v="2"/>
  </r>
  <r>
    <x v="91"/>
    <x v="215"/>
    <n v="9.3959731543624159"/>
    <x v="10"/>
    <x v="2"/>
  </r>
  <r>
    <x v="91"/>
    <x v="216"/>
    <n v="1.3422818791946309"/>
    <x v="10"/>
    <x v="2"/>
  </r>
  <r>
    <x v="91"/>
    <x v="217"/>
    <n v="10.738255033557047"/>
    <x v="10"/>
    <x v="2"/>
  </r>
  <r>
    <x v="91"/>
    <x v="218"/>
    <n v="6.0402684563758386"/>
    <x v="10"/>
    <x v="2"/>
  </r>
  <r>
    <x v="91"/>
    <x v="219"/>
    <n v="0.67114093959731547"/>
    <x v="10"/>
    <x v="2"/>
  </r>
  <r>
    <x v="91"/>
    <x v="220"/>
    <n v="47.651006711409394"/>
    <x v="10"/>
    <x v="2"/>
  </r>
  <r>
    <x v="92"/>
    <x v="213"/>
    <n v="21.476510067114095"/>
    <x v="10"/>
    <x v="2"/>
  </r>
  <r>
    <x v="92"/>
    <x v="222"/>
    <n v="4.026845637583893"/>
    <x v="10"/>
    <x v="2"/>
  </r>
  <r>
    <x v="92"/>
    <x v="223"/>
    <n v="26.845637583892618"/>
    <x v="10"/>
    <x v="2"/>
  </r>
  <r>
    <x v="92"/>
    <x v="224"/>
    <n v="42.281879194630875"/>
    <x v="10"/>
    <x v="2"/>
  </r>
  <r>
    <x v="92"/>
    <x v="4"/>
    <n v="5.3691275167785237"/>
    <x v="10"/>
    <x v="2"/>
  </r>
  <r>
    <x v="93"/>
    <x v="225"/>
    <n v="10.256410256410257"/>
    <x v="10"/>
    <x v="2"/>
  </r>
  <r>
    <x v="93"/>
    <x v="226"/>
    <n v="89.743589743589737"/>
    <x v="10"/>
    <x v="2"/>
  </r>
  <r>
    <x v="94"/>
    <x v="225"/>
    <n v="33.333333333333336"/>
    <x v="10"/>
    <x v="2"/>
  </r>
  <r>
    <x v="94"/>
    <x v="226"/>
    <n v="66.666666666666671"/>
    <x v="10"/>
    <x v="2"/>
  </r>
  <r>
    <x v="95"/>
    <x v="225"/>
    <n v="0"/>
    <x v="10"/>
    <x v="2"/>
  </r>
  <r>
    <x v="95"/>
    <x v="226"/>
    <n v="100"/>
    <x v="10"/>
    <x v="2"/>
  </r>
  <r>
    <x v="96"/>
    <x v="225"/>
    <n v="45.833333333333336"/>
    <x v="10"/>
    <x v="2"/>
  </r>
  <r>
    <x v="96"/>
    <x v="226"/>
    <n v="54.166666666666664"/>
    <x v="10"/>
    <x v="2"/>
  </r>
  <r>
    <x v="97"/>
    <x v="225"/>
    <n v="100"/>
    <x v="10"/>
    <x v="2"/>
  </r>
  <r>
    <x v="97"/>
    <x v="226"/>
    <n v="0"/>
    <x v="10"/>
    <x v="2"/>
  </r>
  <r>
    <x v="98"/>
    <x v="227"/>
    <n v="55.128205128205131"/>
    <x v="10"/>
    <x v="2"/>
  </r>
  <r>
    <x v="98"/>
    <x v="228"/>
    <n v="44.871794871794869"/>
    <x v="10"/>
    <x v="2"/>
  </r>
  <r>
    <x v="99"/>
    <x v="227"/>
    <n v="78"/>
    <x v="10"/>
    <x v="2"/>
  </r>
  <r>
    <x v="99"/>
    <x v="228"/>
    <n v="43"/>
    <x v="10"/>
    <x v="2"/>
  </r>
  <r>
    <x v="90"/>
    <x v="211"/>
    <n v="34.899328859060404"/>
    <x v="11"/>
    <x v="2"/>
  </r>
  <r>
    <x v="90"/>
    <x v="212"/>
    <n v="61.744966442953022"/>
    <x v="11"/>
    <x v="2"/>
  </r>
  <r>
    <x v="90"/>
    <x v="4"/>
    <n v="3.3557046979865772"/>
    <x v="11"/>
    <x v="2"/>
  </r>
  <r>
    <x v="91"/>
    <x v="213"/>
    <n v="28.859060402684563"/>
    <x v="11"/>
    <x v="2"/>
  </r>
  <r>
    <x v="91"/>
    <x v="214"/>
    <n v="13.422818791946309"/>
    <x v="11"/>
    <x v="2"/>
  </r>
  <r>
    <x v="91"/>
    <x v="215"/>
    <n v="12.751677852348994"/>
    <x v="11"/>
    <x v="2"/>
  </r>
  <r>
    <x v="91"/>
    <x v="216"/>
    <n v="1.3422818791946309"/>
    <x v="11"/>
    <x v="2"/>
  </r>
  <r>
    <x v="91"/>
    <x v="217"/>
    <n v="2.6845637583892619"/>
    <x v="11"/>
    <x v="2"/>
  </r>
  <r>
    <x v="91"/>
    <x v="218"/>
    <n v="0.67114093959731547"/>
    <x v="11"/>
    <x v="2"/>
  </r>
  <r>
    <x v="91"/>
    <x v="219"/>
    <n v="2.0134228187919465"/>
    <x v="11"/>
    <x v="2"/>
  </r>
  <r>
    <x v="91"/>
    <x v="220"/>
    <n v="38.255033557046978"/>
    <x v="11"/>
    <x v="2"/>
  </r>
  <r>
    <x v="92"/>
    <x v="213"/>
    <n v="28.859060402684563"/>
    <x v="11"/>
    <x v="2"/>
  </r>
  <r>
    <x v="92"/>
    <x v="222"/>
    <n v="14.765100671140939"/>
    <x v="11"/>
    <x v="2"/>
  </r>
  <r>
    <x v="92"/>
    <x v="223"/>
    <n v="18.120805369127517"/>
    <x v="11"/>
    <x v="2"/>
  </r>
  <r>
    <x v="92"/>
    <x v="224"/>
    <n v="34.899328859060404"/>
    <x v="11"/>
    <x v="2"/>
  </r>
  <r>
    <x v="92"/>
    <x v="4"/>
    <n v="3.3557046979865772"/>
    <x v="11"/>
    <x v="2"/>
  </r>
  <r>
    <x v="93"/>
    <x v="225"/>
    <n v="20.833333333333332"/>
    <x v="11"/>
    <x v="2"/>
  </r>
  <r>
    <x v="93"/>
    <x v="226"/>
    <n v="79.166666666666671"/>
    <x v="11"/>
    <x v="2"/>
  </r>
  <r>
    <x v="94"/>
    <x v="225"/>
    <n v="45.454545454545453"/>
    <x v="11"/>
    <x v="2"/>
  </r>
  <r>
    <x v="94"/>
    <x v="226"/>
    <n v="54.545454545454547"/>
    <x v="11"/>
    <x v="2"/>
  </r>
  <r>
    <x v="95"/>
    <x v="225"/>
    <n v="66.666666666666671"/>
    <x v="11"/>
    <x v="2"/>
  </r>
  <r>
    <x v="95"/>
    <x v="226"/>
    <n v="33.333333333333336"/>
    <x v="11"/>
    <x v="2"/>
  </r>
  <r>
    <x v="96"/>
    <x v="225"/>
    <n v="57.142857142857146"/>
    <x v="11"/>
    <x v="2"/>
  </r>
  <r>
    <x v="96"/>
    <x v="226"/>
    <n v="42.857142857142854"/>
    <x v="11"/>
    <x v="2"/>
  </r>
  <r>
    <x v="97"/>
    <x v="225"/>
    <n v="0"/>
    <x v="11"/>
    <x v="2"/>
  </r>
  <r>
    <x v="97"/>
    <x v="226"/>
    <n v="0"/>
    <x v="11"/>
    <x v="2"/>
  </r>
  <r>
    <x v="98"/>
    <x v="227"/>
    <n v="35.869565217391305"/>
    <x v="11"/>
    <x v="2"/>
  </r>
  <r>
    <x v="98"/>
    <x v="228"/>
    <n v="64.130434782608702"/>
    <x v="11"/>
    <x v="2"/>
  </r>
  <r>
    <x v="99"/>
    <x v="227"/>
    <n v="92"/>
    <x v="11"/>
    <x v="2"/>
  </r>
  <r>
    <x v="99"/>
    <x v="228"/>
    <n v="33"/>
    <x v="11"/>
    <x v="2"/>
  </r>
  <r>
    <x v="90"/>
    <x v="211"/>
    <n v="52.542372881355931"/>
    <x v="12"/>
    <x v="2"/>
  </r>
  <r>
    <x v="90"/>
    <x v="212"/>
    <n v="43.220338983050844"/>
    <x v="12"/>
    <x v="2"/>
  </r>
  <r>
    <x v="90"/>
    <x v="4"/>
    <n v="4.2372881355932206"/>
    <x v="12"/>
    <x v="2"/>
  </r>
  <r>
    <x v="91"/>
    <x v="213"/>
    <n v="20.338983050847457"/>
    <x v="12"/>
    <x v="2"/>
  </r>
  <r>
    <x v="91"/>
    <x v="214"/>
    <n v="1.6949152542372881"/>
    <x v="12"/>
    <x v="2"/>
  </r>
  <r>
    <x v="91"/>
    <x v="215"/>
    <n v="14.40677966101695"/>
    <x v="12"/>
    <x v="2"/>
  </r>
  <r>
    <x v="91"/>
    <x v="216"/>
    <n v="0.84745762711864403"/>
    <x v="12"/>
    <x v="2"/>
  </r>
  <r>
    <x v="91"/>
    <x v="217"/>
    <n v="2.5423728813559321"/>
    <x v="12"/>
    <x v="2"/>
  </r>
  <r>
    <x v="91"/>
    <x v="218"/>
    <n v="0.84745762711864403"/>
    <x v="12"/>
    <x v="2"/>
  </r>
  <r>
    <x v="91"/>
    <x v="219"/>
    <n v="2.5423728813559321"/>
    <x v="12"/>
    <x v="2"/>
  </r>
  <r>
    <x v="91"/>
    <x v="220"/>
    <n v="56.779661016949156"/>
    <x v="12"/>
    <x v="2"/>
  </r>
  <r>
    <x v="92"/>
    <x v="213"/>
    <n v="20.338983050847457"/>
    <x v="12"/>
    <x v="2"/>
  </r>
  <r>
    <x v="92"/>
    <x v="222"/>
    <n v="2.5423728813559321"/>
    <x v="12"/>
    <x v="2"/>
  </r>
  <r>
    <x v="92"/>
    <x v="223"/>
    <n v="20.338983050847457"/>
    <x v="12"/>
    <x v="2"/>
  </r>
  <r>
    <x v="92"/>
    <x v="224"/>
    <n v="52.542372881355931"/>
    <x v="12"/>
    <x v="2"/>
  </r>
  <r>
    <x v="92"/>
    <x v="4"/>
    <n v="4.2372881355932206"/>
    <x v="12"/>
    <x v="2"/>
  </r>
  <r>
    <x v="93"/>
    <x v="225"/>
    <n v="0"/>
    <x v="12"/>
    <x v="2"/>
  </r>
  <r>
    <x v="93"/>
    <x v="226"/>
    <n v="100"/>
    <x v="12"/>
    <x v="2"/>
  </r>
  <r>
    <x v="94"/>
    <x v="225"/>
    <n v="55.555555555555557"/>
    <x v="12"/>
    <x v="2"/>
  </r>
  <r>
    <x v="94"/>
    <x v="226"/>
    <n v="44.444444444444443"/>
    <x v="12"/>
    <x v="2"/>
  </r>
  <r>
    <x v="95"/>
    <x v="225"/>
    <n v="0"/>
    <x v="12"/>
    <x v="2"/>
  </r>
  <r>
    <x v="95"/>
    <x v="226"/>
    <n v="100"/>
    <x v="12"/>
    <x v="2"/>
  </r>
  <r>
    <x v="96"/>
    <x v="225"/>
    <n v="28.571428571428573"/>
    <x v="12"/>
    <x v="2"/>
  </r>
  <r>
    <x v="96"/>
    <x v="226"/>
    <n v="71.428571428571431"/>
    <x v="12"/>
    <x v="2"/>
  </r>
  <r>
    <x v="97"/>
    <x v="225"/>
    <n v="100"/>
    <x v="12"/>
    <x v="2"/>
  </r>
  <r>
    <x v="97"/>
    <x v="226"/>
    <n v="0"/>
    <x v="12"/>
    <x v="2"/>
  </r>
  <r>
    <x v="98"/>
    <x v="227"/>
    <n v="45.098039215686278"/>
    <x v="12"/>
    <x v="2"/>
  </r>
  <r>
    <x v="98"/>
    <x v="228"/>
    <n v="54.901960784313722"/>
    <x v="12"/>
    <x v="2"/>
  </r>
  <r>
    <x v="99"/>
    <x v="227"/>
    <n v="51"/>
    <x v="12"/>
    <x v="2"/>
  </r>
  <r>
    <x v="99"/>
    <x v="228"/>
    <n v="23"/>
    <x v="12"/>
    <x v="2"/>
  </r>
  <r>
    <x v="90"/>
    <x v="211"/>
    <n v="25.974025974025974"/>
    <x v="13"/>
    <x v="2"/>
  </r>
  <r>
    <x v="90"/>
    <x v="212"/>
    <n v="68.831168831168824"/>
    <x v="13"/>
    <x v="2"/>
  </r>
  <r>
    <x v="90"/>
    <x v="4"/>
    <n v="5.1948051948051948"/>
    <x v="13"/>
    <x v="2"/>
  </r>
  <r>
    <x v="91"/>
    <x v="213"/>
    <n v="36.363636363636367"/>
    <x v="13"/>
    <x v="2"/>
  </r>
  <r>
    <x v="91"/>
    <x v="214"/>
    <n v="10.38961038961039"/>
    <x v="13"/>
    <x v="2"/>
  </r>
  <r>
    <x v="91"/>
    <x v="215"/>
    <n v="9.0909090909090917"/>
    <x v="13"/>
    <x v="2"/>
  </r>
  <r>
    <x v="91"/>
    <x v="216"/>
    <n v="6.4935064935064934"/>
    <x v="13"/>
    <x v="2"/>
  </r>
  <r>
    <x v="91"/>
    <x v="217"/>
    <n v="5.1948051948051948"/>
    <x v="13"/>
    <x v="2"/>
  </r>
  <r>
    <x v="91"/>
    <x v="218"/>
    <n v="0"/>
    <x v="13"/>
    <x v="2"/>
  </r>
  <r>
    <x v="91"/>
    <x v="219"/>
    <n v="1.2987012987012987"/>
    <x v="13"/>
    <x v="2"/>
  </r>
  <r>
    <x v="91"/>
    <x v="220"/>
    <n v="31.168831168831169"/>
    <x v="13"/>
    <x v="2"/>
  </r>
  <r>
    <x v="92"/>
    <x v="213"/>
    <n v="36.363636363636367"/>
    <x v="13"/>
    <x v="2"/>
  </r>
  <r>
    <x v="92"/>
    <x v="222"/>
    <n v="16.883116883116884"/>
    <x v="13"/>
    <x v="2"/>
  </r>
  <r>
    <x v="92"/>
    <x v="223"/>
    <n v="15.584415584415584"/>
    <x v="13"/>
    <x v="2"/>
  </r>
  <r>
    <x v="92"/>
    <x v="224"/>
    <n v="25.974025974025974"/>
    <x v="13"/>
    <x v="2"/>
  </r>
  <r>
    <x v="92"/>
    <x v="4"/>
    <n v="5.1948051948051948"/>
    <x v="13"/>
    <x v="2"/>
  </r>
  <r>
    <x v="93"/>
    <x v="225"/>
    <n v="10"/>
    <x v="13"/>
    <x v="2"/>
  </r>
  <r>
    <x v="93"/>
    <x v="226"/>
    <n v="90"/>
    <x v="13"/>
    <x v="2"/>
  </r>
  <r>
    <x v="94"/>
    <x v="225"/>
    <n v="33.333333333333336"/>
    <x v="13"/>
    <x v="2"/>
  </r>
  <r>
    <x v="94"/>
    <x v="226"/>
    <n v="66.666666666666671"/>
    <x v="13"/>
    <x v="2"/>
  </r>
  <r>
    <x v="95"/>
    <x v="225"/>
    <n v="78.571428571428569"/>
    <x v="13"/>
    <x v="2"/>
  </r>
  <r>
    <x v="95"/>
    <x v="226"/>
    <n v="21.428571428571427"/>
    <x v="13"/>
    <x v="2"/>
  </r>
  <r>
    <x v="96"/>
    <x v="225"/>
    <n v="33.333333333333336"/>
    <x v="13"/>
    <x v="2"/>
  </r>
  <r>
    <x v="96"/>
    <x v="226"/>
    <n v="66.666666666666671"/>
    <x v="13"/>
    <x v="2"/>
  </r>
  <r>
    <x v="97"/>
    <x v="225"/>
    <n v="0"/>
    <x v="13"/>
    <x v="2"/>
  </r>
  <r>
    <x v="97"/>
    <x v="226"/>
    <n v="0"/>
    <x v="13"/>
    <x v="2"/>
  </r>
  <r>
    <x v="98"/>
    <x v="227"/>
    <n v="52.830188679245282"/>
    <x v="13"/>
    <x v="2"/>
  </r>
  <r>
    <x v="98"/>
    <x v="228"/>
    <n v="47.169811320754718"/>
    <x v="13"/>
    <x v="2"/>
  </r>
  <r>
    <x v="99"/>
    <x v="227"/>
    <n v="53"/>
    <x v="13"/>
    <x v="2"/>
  </r>
  <r>
    <x v="99"/>
    <x v="228"/>
    <n v="28"/>
    <x v="13"/>
    <x v="2"/>
  </r>
  <r>
    <x v="90"/>
    <x v="211"/>
    <n v="14.285714285714286"/>
    <x v="14"/>
    <x v="2"/>
  </r>
  <r>
    <x v="90"/>
    <x v="212"/>
    <n v="83.333333333333329"/>
    <x v="14"/>
    <x v="2"/>
  </r>
  <r>
    <x v="90"/>
    <x v="4"/>
    <n v="2.3809523809523809"/>
    <x v="14"/>
    <x v="2"/>
  </r>
  <r>
    <x v="91"/>
    <x v="213"/>
    <n v="17.857142857142858"/>
    <x v="14"/>
    <x v="2"/>
  </r>
  <r>
    <x v="91"/>
    <x v="214"/>
    <n v="9.5238095238095237"/>
    <x v="14"/>
    <x v="2"/>
  </r>
  <r>
    <x v="91"/>
    <x v="215"/>
    <n v="26.19047619047619"/>
    <x v="14"/>
    <x v="2"/>
  </r>
  <r>
    <x v="91"/>
    <x v="216"/>
    <n v="2.3809523809523809"/>
    <x v="14"/>
    <x v="2"/>
  </r>
  <r>
    <x v="91"/>
    <x v="217"/>
    <n v="17.857142857142858"/>
    <x v="14"/>
    <x v="2"/>
  </r>
  <r>
    <x v="91"/>
    <x v="218"/>
    <n v="8.3333333333333339"/>
    <x v="14"/>
    <x v="2"/>
  </r>
  <r>
    <x v="91"/>
    <x v="219"/>
    <n v="1.1904761904761905"/>
    <x v="14"/>
    <x v="2"/>
  </r>
  <r>
    <x v="91"/>
    <x v="220"/>
    <n v="16.666666666666668"/>
    <x v="14"/>
    <x v="2"/>
  </r>
  <r>
    <x v="92"/>
    <x v="213"/>
    <n v="17.857142857142858"/>
    <x v="14"/>
    <x v="2"/>
  </r>
  <r>
    <x v="92"/>
    <x v="222"/>
    <n v="11.904761904761905"/>
    <x v="14"/>
    <x v="2"/>
  </r>
  <r>
    <x v="92"/>
    <x v="223"/>
    <n v="53.571428571428569"/>
    <x v="14"/>
    <x v="2"/>
  </r>
  <r>
    <x v="92"/>
    <x v="224"/>
    <n v="14.285714285714286"/>
    <x v="14"/>
    <x v="2"/>
  </r>
  <r>
    <x v="92"/>
    <x v="4"/>
    <n v="2.3809523809523809"/>
    <x v="14"/>
    <x v="2"/>
  </r>
  <r>
    <x v="93"/>
    <x v="225"/>
    <n v="15.909090909090908"/>
    <x v="14"/>
    <x v="2"/>
  </r>
  <r>
    <x v="93"/>
    <x v="226"/>
    <n v="84.090909090909093"/>
    <x v="14"/>
    <x v="2"/>
  </r>
  <r>
    <x v="94"/>
    <x v="225"/>
    <n v="41.935483870967744"/>
    <x v="14"/>
    <x v="2"/>
  </r>
  <r>
    <x v="94"/>
    <x v="226"/>
    <n v="58.064516129032256"/>
    <x v="14"/>
    <x v="2"/>
  </r>
  <r>
    <x v="95"/>
    <x v="225"/>
    <n v="20"/>
    <x v="14"/>
    <x v="2"/>
  </r>
  <r>
    <x v="95"/>
    <x v="226"/>
    <n v="80"/>
    <x v="14"/>
    <x v="2"/>
  </r>
  <r>
    <x v="96"/>
    <x v="225"/>
    <n v="66.666666666666671"/>
    <x v="14"/>
    <x v="2"/>
  </r>
  <r>
    <x v="96"/>
    <x v="226"/>
    <n v="33.333333333333336"/>
    <x v="14"/>
    <x v="2"/>
  </r>
  <r>
    <x v="97"/>
    <x v="225"/>
    <n v="0"/>
    <x v="14"/>
    <x v="2"/>
  </r>
  <r>
    <x v="97"/>
    <x v="226"/>
    <n v="0"/>
    <x v="14"/>
    <x v="2"/>
  </r>
  <r>
    <x v="98"/>
    <x v="227"/>
    <n v="34.285714285714285"/>
    <x v="14"/>
    <x v="2"/>
  </r>
  <r>
    <x v="98"/>
    <x v="228"/>
    <n v="65.714285714285708"/>
    <x v="14"/>
    <x v="2"/>
  </r>
  <r>
    <x v="99"/>
    <x v="227"/>
    <n v="70"/>
    <x v="14"/>
    <x v="2"/>
  </r>
  <r>
    <x v="99"/>
    <x v="228"/>
    <n v="24"/>
    <x v="14"/>
    <x v="2"/>
  </r>
  <r>
    <x v="90"/>
    <x v="211"/>
    <n v="34.408602150537632"/>
    <x v="15"/>
    <x v="2"/>
  </r>
  <r>
    <x v="90"/>
    <x v="212"/>
    <n v="63.44086021505376"/>
    <x v="15"/>
    <x v="2"/>
  </r>
  <r>
    <x v="90"/>
    <x v="4"/>
    <n v="2.150537634408602"/>
    <x v="15"/>
    <x v="2"/>
  </r>
  <r>
    <x v="91"/>
    <x v="213"/>
    <n v="44.086021505376344"/>
    <x v="15"/>
    <x v="2"/>
  </r>
  <r>
    <x v="91"/>
    <x v="214"/>
    <n v="6.4516129032258061"/>
    <x v="15"/>
    <x v="2"/>
  </r>
  <r>
    <x v="91"/>
    <x v="215"/>
    <n v="5.376344086021505"/>
    <x v="15"/>
    <x v="2"/>
  </r>
  <r>
    <x v="91"/>
    <x v="216"/>
    <n v="5.376344086021505"/>
    <x v="15"/>
    <x v="2"/>
  </r>
  <r>
    <x v="91"/>
    <x v="217"/>
    <n v="0"/>
    <x v="15"/>
    <x v="2"/>
  </r>
  <r>
    <x v="91"/>
    <x v="218"/>
    <n v="2.150537634408602"/>
    <x v="15"/>
    <x v="2"/>
  </r>
  <r>
    <x v="91"/>
    <x v="219"/>
    <n v="0"/>
    <x v="15"/>
    <x v="2"/>
  </r>
  <r>
    <x v="91"/>
    <x v="220"/>
    <n v="36.55913978494624"/>
    <x v="15"/>
    <x v="2"/>
  </r>
  <r>
    <x v="92"/>
    <x v="213"/>
    <n v="44.086021505376344"/>
    <x v="15"/>
    <x v="2"/>
  </r>
  <r>
    <x v="92"/>
    <x v="222"/>
    <n v="11.827956989247312"/>
    <x v="15"/>
    <x v="2"/>
  </r>
  <r>
    <x v="92"/>
    <x v="223"/>
    <n v="7.5268817204301079"/>
    <x v="15"/>
    <x v="2"/>
  </r>
  <r>
    <x v="92"/>
    <x v="224"/>
    <n v="34.408602150537632"/>
    <x v="15"/>
    <x v="2"/>
  </r>
  <r>
    <x v="92"/>
    <x v="4"/>
    <n v="2.150537634408602"/>
    <x v="15"/>
    <x v="2"/>
  </r>
  <r>
    <x v="93"/>
    <x v="225"/>
    <n v="45.454545454545453"/>
    <x v="15"/>
    <x v="2"/>
  </r>
  <r>
    <x v="93"/>
    <x v="226"/>
    <n v="54.545454545454547"/>
    <x v="15"/>
    <x v="2"/>
  </r>
  <r>
    <x v="94"/>
    <x v="225"/>
    <n v="66.666666666666671"/>
    <x v="15"/>
    <x v="2"/>
  </r>
  <r>
    <x v="94"/>
    <x v="226"/>
    <n v="33.333333333333336"/>
    <x v="15"/>
    <x v="2"/>
  </r>
  <r>
    <x v="95"/>
    <x v="225"/>
    <n v="50"/>
    <x v="15"/>
    <x v="2"/>
  </r>
  <r>
    <x v="95"/>
    <x v="226"/>
    <n v="50"/>
    <x v="15"/>
    <x v="2"/>
  </r>
  <r>
    <x v="96"/>
    <x v="225"/>
    <n v="100"/>
    <x v="15"/>
    <x v="2"/>
  </r>
  <r>
    <x v="96"/>
    <x v="226"/>
    <n v="0"/>
    <x v="15"/>
    <x v="2"/>
  </r>
  <r>
    <x v="97"/>
    <x v="225"/>
    <n v="0"/>
    <x v="15"/>
    <x v="2"/>
  </r>
  <r>
    <x v="97"/>
    <x v="226"/>
    <n v="0"/>
    <x v="15"/>
    <x v="2"/>
  </r>
  <r>
    <x v="98"/>
    <x v="227"/>
    <n v="64.406779661016955"/>
    <x v="15"/>
    <x v="2"/>
  </r>
  <r>
    <x v="98"/>
    <x v="228"/>
    <n v="35.593220338983052"/>
    <x v="15"/>
    <x v="2"/>
  </r>
  <r>
    <x v="99"/>
    <x v="227"/>
    <n v="59"/>
    <x v="15"/>
    <x v="2"/>
  </r>
  <r>
    <x v="99"/>
    <x v="228"/>
    <n v="38"/>
    <x v="15"/>
    <x v="2"/>
  </r>
  <r>
    <x v="90"/>
    <x v="211"/>
    <n v="23.295454545454547"/>
    <x v="16"/>
    <x v="2"/>
  </r>
  <r>
    <x v="90"/>
    <x v="212"/>
    <n v="71.022727272727266"/>
    <x v="16"/>
    <x v="2"/>
  </r>
  <r>
    <x v="90"/>
    <x v="4"/>
    <n v="5.6818181818181817"/>
    <x v="16"/>
    <x v="2"/>
  </r>
  <r>
    <x v="91"/>
    <x v="213"/>
    <n v="36.93181818181818"/>
    <x v="16"/>
    <x v="2"/>
  </r>
  <r>
    <x v="91"/>
    <x v="214"/>
    <n v="3.4090909090909092"/>
    <x v="16"/>
    <x v="2"/>
  </r>
  <r>
    <x v="91"/>
    <x v="215"/>
    <n v="15.909090909090908"/>
    <x v="16"/>
    <x v="2"/>
  </r>
  <r>
    <x v="91"/>
    <x v="216"/>
    <n v="4.5454545454545459"/>
    <x v="16"/>
    <x v="2"/>
  </r>
  <r>
    <x v="91"/>
    <x v="217"/>
    <n v="3.9772727272727271"/>
    <x v="16"/>
    <x v="2"/>
  </r>
  <r>
    <x v="91"/>
    <x v="218"/>
    <n v="3.9772727272727271"/>
    <x v="16"/>
    <x v="2"/>
  </r>
  <r>
    <x v="91"/>
    <x v="219"/>
    <n v="2.2727272727272729"/>
    <x v="16"/>
    <x v="2"/>
  </r>
  <r>
    <x v="91"/>
    <x v="220"/>
    <n v="28.977272727272727"/>
    <x v="16"/>
    <x v="2"/>
  </r>
  <r>
    <x v="92"/>
    <x v="213"/>
    <n v="36.93181818181818"/>
    <x v="16"/>
    <x v="2"/>
  </r>
  <r>
    <x v="92"/>
    <x v="222"/>
    <n v="7.9545454545454541"/>
    <x v="16"/>
    <x v="2"/>
  </r>
  <r>
    <x v="92"/>
    <x v="223"/>
    <n v="26.136363636363637"/>
    <x v="16"/>
    <x v="2"/>
  </r>
  <r>
    <x v="92"/>
    <x v="224"/>
    <n v="23.295454545454547"/>
    <x v="16"/>
    <x v="2"/>
  </r>
  <r>
    <x v="92"/>
    <x v="4"/>
    <n v="5.6818181818181817"/>
    <x v="16"/>
    <x v="2"/>
  </r>
  <r>
    <x v="93"/>
    <x v="225"/>
    <n v="16.279069767441861"/>
    <x v="16"/>
    <x v="2"/>
  </r>
  <r>
    <x v="93"/>
    <x v="226"/>
    <n v="83.720930232558146"/>
    <x v="16"/>
    <x v="2"/>
  </r>
  <r>
    <x v="94"/>
    <x v="225"/>
    <n v="43.243243243243242"/>
    <x v="16"/>
    <x v="2"/>
  </r>
  <r>
    <x v="94"/>
    <x v="226"/>
    <n v="56.756756756756758"/>
    <x v="16"/>
    <x v="2"/>
  </r>
  <r>
    <x v="95"/>
    <x v="225"/>
    <n v="28.571428571428573"/>
    <x v="16"/>
    <x v="2"/>
  </r>
  <r>
    <x v="95"/>
    <x v="226"/>
    <n v="71.428571428571431"/>
    <x v="16"/>
    <x v="2"/>
  </r>
  <r>
    <x v="96"/>
    <x v="225"/>
    <n v="55.555555555555557"/>
    <x v="16"/>
    <x v="2"/>
  </r>
  <r>
    <x v="96"/>
    <x v="226"/>
    <n v="44.444444444444443"/>
    <x v="16"/>
    <x v="2"/>
  </r>
  <r>
    <x v="97"/>
    <x v="225"/>
    <n v="100"/>
    <x v="16"/>
    <x v="2"/>
  </r>
  <r>
    <x v="97"/>
    <x v="226"/>
    <n v="0"/>
    <x v="16"/>
    <x v="2"/>
  </r>
  <r>
    <x v="98"/>
    <x v="227"/>
    <n v="52"/>
    <x v="16"/>
    <x v="2"/>
  </r>
  <r>
    <x v="98"/>
    <x v="228"/>
    <n v="48"/>
    <x v="16"/>
    <x v="2"/>
  </r>
  <r>
    <x v="99"/>
    <x v="227"/>
    <n v="125"/>
    <x v="16"/>
    <x v="2"/>
  </r>
  <r>
    <x v="99"/>
    <x v="228"/>
    <n v="65"/>
    <x v="16"/>
    <x v="2"/>
  </r>
  <r>
    <x v="90"/>
    <x v="211"/>
    <n v="28.555368184373243"/>
    <x v="0"/>
    <x v="3"/>
  </r>
  <r>
    <x v="90"/>
    <x v="212"/>
    <n v="68.221847479857601"/>
    <x v="0"/>
    <x v="3"/>
  </r>
  <r>
    <x v="90"/>
    <x v="4"/>
    <n v="3.2227843357691586"/>
    <x v="0"/>
    <x v="3"/>
  </r>
  <r>
    <x v="91"/>
    <x v="213"/>
    <n v="24.07719692711261"/>
    <x v="0"/>
    <x v="3"/>
  </r>
  <r>
    <x v="91"/>
    <x v="214"/>
    <n v="7.3824245830991195"/>
    <x v="0"/>
    <x v="3"/>
  </r>
  <r>
    <x v="91"/>
    <x v="215"/>
    <n v="20.835675473112236"/>
    <x v="0"/>
    <x v="3"/>
  </r>
  <r>
    <x v="91"/>
    <x v="216"/>
    <n v="3.8973205920929361"/>
    <x v="0"/>
    <x v="3"/>
  </r>
  <r>
    <x v="91"/>
    <x v="217"/>
    <n v="7.9445381300356006"/>
    <x v="0"/>
    <x v="3"/>
  </r>
  <r>
    <x v="91"/>
    <x v="218"/>
    <n v="3.0728873899194302"/>
    <x v="0"/>
    <x v="3"/>
  </r>
  <r>
    <x v="91"/>
    <x v="219"/>
    <n v="1.0118043844856661"/>
    <x v="0"/>
    <x v="3"/>
  </r>
  <r>
    <x v="91"/>
    <x v="220"/>
    <n v="31.778152520142402"/>
    <x v="0"/>
    <x v="3"/>
  </r>
  <r>
    <x v="92"/>
    <x v="213"/>
    <n v="24.07719692711261"/>
    <x v="0"/>
    <x v="3"/>
  </r>
  <r>
    <x v="92"/>
    <x v="222"/>
    <n v="11.279745175192055"/>
    <x v="0"/>
    <x v="3"/>
  </r>
  <r>
    <x v="92"/>
    <x v="223"/>
    <n v="32.86490537755293"/>
    <x v="0"/>
    <x v="3"/>
  </r>
  <r>
    <x v="92"/>
    <x v="224"/>
    <n v="28.555368184373243"/>
    <x v="0"/>
    <x v="3"/>
  </r>
  <r>
    <x v="92"/>
    <x v="4"/>
    <n v="3.2227843357691586"/>
    <x v="0"/>
    <x v="3"/>
  </r>
  <r>
    <x v="93"/>
    <x v="225"/>
    <n v="19.53071083505866"/>
    <x v="0"/>
    <x v="3"/>
  </r>
  <r>
    <x v="93"/>
    <x v="226"/>
    <n v="80.469289164941344"/>
    <x v="0"/>
    <x v="3"/>
  </r>
  <r>
    <x v="94"/>
    <x v="225"/>
    <n v="36.104513064133016"/>
    <x v="0"/>
    <x v="3"/>
  </r>
  <r>
    <x v="94"/>
    <x v="226"/>
    <n v="63.895486935866984"/>
    <x v="0"/>
    <x v="3"/>
  </r>
  <r>
    <x v="95"/>
    <x v="225"/>
    <n v="31.077694235588972"/>
    <x v="0"/>
    <x v="3"/>
  </r>
  <r>
    <x v="95"/>
    <x v="226"/>
    <n v="68.922305764411021"/>
    <x v="0"/>
    <x v="3"/>
  </r>
  <r>
    <x v="96"/>
    <x v="225"/>
    <n v="56.88073394495413"/>
    <x v="0"/>
    <x v="3"/>
  </r>
  <r>
    <x v="96"/>
    <x v="226"/>
    <n v="43.11926605504587"/>
    <x v="0"/>
    <x v="3"/>
  </r>
  <r>
    <x v="97"/>
    <x v="225"/>
    <n v="44.444444444444443"/>
    <x v="0"/>
    <x v="3"/>
  </r>
  <r>
    <x v="97"/>
    <x v="226"/>
    <n v="55.555555555555557"/>
    <x v="0"/>
    <x v="3"/>
  </r>
  <r>
    <x v="98"/>
    <x v="227"/>
    <n v="36.336171381488604"/>
    <x v="0"/>
    <x v="3"/>
  </r>
  <r>
    <x v="98"/>
    <x v="228"/>
    <n v="63.663828618511396"/>
    <x v="0"/>
    <x v="3"/>
  </r>
  <r>
    <x v="99"/>
    <x v="227"/>
    <n v="3641"/>
    <x v="0"/>
    <x v="3"/>
  </r>
  <r>
    <x v="99"/>
    <x v="228"/>
    <n v="1323"/>
    <x v="0"/>
    <x v="3"/>
  </r>
  <r>
    <x v="90"/>
    <x v="211"/>
    <n v="40.246045694200355"/>
    <x v="1"/>
    <x v="3"/>
  </r>
  <r>
    <x v="90"/>
    <x v="212"/>
    <n v="55.4481546572935"/>
    <x v="1"/>
    <x v="3"/>
  </r>
  <r>
    <x v="90"/>
    <x v="4"/>
    <n v="4.3057996485061514"/>
    <x v="1"/>
    <x v="3"/>
  </r>
  <r>
    <x v="91"/>
    <x v="213"/>
    <n v="26.010544815465728"/>
    <x v="1"/>
    <x v="3"/>
  </r>
  <r>
    <x v="91"/>
    <x v="214"/>
    <n v="2.9876977152899826"/>
    <x v="1"/>
    <x v="3"/>
  </r>
  <r>
    <x v="91"/>
    <x v="215"/>
    <n v="12.302284710017574"/>
    <x v="1"/>
    <x v="3"/>
  </r>
  <r>
    <x v="91"/>
    <x v="216"/>
    <n v="3.6028119507908611"/>
    <x v="1"/>
    <x v="3"/>
  </r>
  <r>
    <x v="91"/>
    <x v="217"/>
    <n v="5.1845342706502633"/>
    <x v="1"/>
    <x v="3"/>
  </r>
  <r>
    <x v="91"/>
    <x v="218"/>
    <n v="3.5149384885764499"/>
    <x v="1"/>
    <x v="3"/>
  </r>
  <r>
    <x v="91"/>
    <x v="219"/>
    <n v="1.8453427065026362"/>
    <x v="1"/>
    <x v="3"/>
  </r>
  <r>
    <x v="91"/>
    <x v="220"/>
    <n v="44.5518453427065"/>
    <x v="1"/>
    <x v="3"/>
  </r>
  <r>
    <x v="92"/>
    <x v="213"/>
    <n v="26.010544815465728"/>
    <x v="1"/>
    <x v="3"/>
  </r>
  <r>
    <x v="92"/>
    <x v="222"/>
    <n v="6.5905096660808438"/>
    <x v="1"/>
    <x v="3"/>
  </r>
  <r>
    <x v="92"/>
    <x v="223"/>
    <n v="22.847100175746924"/>
    <x v="1"/>
    <x v="3"/>
  </r>
  <r>
    <x v="92"/>
    <x v="224"/>
    <n v="40.246045694200355"/>
    <x v="1"/>
    <x v="3"/>
  </r>
  <r>
    <x v="92"/>
    <x v="4"/>
    <n v="4.3057996485061514"/>
    <x v="1"/>
    <x v="3"/>
  </r>
  <r>
    <x v="93"/>
    <x v="225"/>
    <n v="13.524590163934427"/>
    <x v="1"/>
    <x v="3"/>
  </r>
  <r>
    <x v="93"/>
    <x v="226"/>
    <n v="86.47540983606558"/>
    <x v="1"/>
    <x v="3"/>
  </r>
  <r>
    <x v="94"/>
    <x v="225"/>
    <n v="33.974358974358971"/>
    <x v="1"/>
    <x v="3"/>
  </r>
  <r>
    <x v="94"/>
    <x v="226"/>
    <n v="66.025641025641022"/>
    <x v="1"/>
    <x v="3"/>
  </r>
  <r>
    <x v="95"/>
    <x v="225"/>
    <n v="12.820512820512821"/>
    <x v="1"/>
    <x v="3"/>
  </r>
  <r>
    <x v="95"/>
    <x v="226"/>
    <n v="87.179487179487182"/>
    <x v="1"/>
    <x v="3"/>
  </r>
  <r>
    <x v="96"/>
    <x v="225"/>
    <n v="65.957446808510639"/>
    <x v="1"/>
    <x v="3"/>
  </r>
  <r>
    <x v="96"/>
    <x v="226"/>
    <n v="34.042553191489361"/>
    <x v="1"/>
    <x v="3"/>
  </r>
  <r>
    <x v="97"/>
    <x v="225"/>
    <n v="71.428571428571431"/>
    <x v="1"/>
    <x v="3"/>
  </r>
  <r>
    <x v="97"/>
    <x v="226"/>
    <n v="28.571428571428573"/>
    <x v="1"/>
    <x v="3"/>
  </r>
  <r>
    <x v="98"/>
    <x v="227"/>
    <n v="47.702060221870049"/>
    <x v="1"/>
    <x v="3"/>
  </r>
  <r>
    <x v="98"/>
    <x v="228"/>
    <n v="52.297939778129951"/>
    <x v="1"/>
    <x v="3"/>
  </r>
  <r>
    <x v="99"/>
    <x v="227"/>
    <n v="631"/>
    <x v="1"/>
    <x v="3"/>
  </r>
  <r>
    <x v="99"/>
    <x v="228"/>
    <n v="301"/>
    <x v="1"/>
    <x v="3"/>
  </r>
  <r>
    <x v="90"/>
    <x v="211"/>
    <n v="20.440251572327043"/>
    <x v="2"/>
    <x v="3"/>
  </r>
  <r>
    <x v="90"/>
    <x v="212"/>
    <n v="77.725366876310275"/>
    <x v="2"/>
    <x v="3"/>
  </r>
  <r>
    <x v="90"/>
    <x v="4"/>
    <n v="1.8343815513626835"/>
    <x v="2"/>
    <x v="3"/>
  </r>
  <r>
    <x v="91"/>
    <x v="213"/>
    <n v="16.981132075471699"/>
    <x v="2"/>
    <x v="3"/>
  </r>
  <r>
    <x v="91"/>
    <x v="214"/>
    <n v="5.817610062893082"/>
    <x v="2"/>
    <x v="3"/>
  </r>
  <r>
    <x v="91"/>
    <x v="215"/>
    <n v="35.482180293501045"/>
    <x v="2"/>
    <x v="3"/>
  </r>
  <r>
    <x v="91"/>
    <x v="216"/>
    <n v="2.3060796645702304"/>
    <x v="2"/>
    <x v="3"/>
  </r>
  <r>
    <x v="91"/>
    <x v="217"/>
    <n v="11.530398322851154"/>
    <x v="2"/>
    <x v="3"/>
  </r>
  <r>
    <x v="91"/>
    <x v="218"/>
    <n v="4.9266247379454926"/>
    <x v="2"/>
    <x v="3"/>
  </r>
  <r>
    <x v="91"/>
    <x v="219"/>
    <n v="0.68134171907756813"/>
    <x v="2"/>
    <x v="3"/>
  </r>
  <r>
    <x v="91"/>
    <x v="220"/>
    <n v="22.274633123689728"/>
    <x v="2"/>
    <x v="3"/>
  </r>
  <r>
    <x v="92"/>
    <x v="213"/>
    <n v="16.981132075471699"/>
    <x v="2"/>
    <x v="3"/>
  </r>
  <r>
    <x v="92"/>
    <x v="222"/>
    <n v="8.1236897274633115"/>
    <x v="2"/>
    <x v="3"/>
  </r>
  <r>
    <x v="92"/>
    <x v="223"/>
    <n v="52.620545073375261"/>
    <x v="2"/>
    <x v="3"/>
  </r>
  <r>
    <x v="92"/>
    <x v="224"/>
    <n v="20.440251572327043"/>
    <x v="2"/>
    <x v="3"/>
  </r>
  <r>
    <x v="92"/>
    <x v="4"/>
    <n v="1.8343815513626835"/>
    <x v="2"/>
    <x v="3"/>
  </r>
  <r>
    <x v="93"/>
    <x v="225"/>
    <n v="13.317757009345794"/>
    <x v="2"/>
    <x v="3"/>
  </r>
  <r>
    <x v="93"/>
    <x v="226"/>
    <n v="86.682242990654203"/>
    <x v="2"/>
    <x v="3"/>
  </r>
  <r>
    <x v="94"/>
    <x v="225"/>
    <n v="31.106471816283925"/>
    <x v="2"/>
    <x v="3"/>
  </r>
  <r>
    <x v="94"/>
    <x v="226"/>
    <n v="68.893528183716072"/>
    <x v="2"/>
    <x v="3"/>
  </r>
  <r>
    <x v="95"/>
    <x v="225"/>
    <n v="9.7122302158273381"/>
    <x v="2"/>
    <x v="3"/>
  </r>
  <r>
    <x v="95"/>
    <x v="226"/>
    <n v="90.287769784172667"/>
    <x v="2"/>
    <x v="3"/>
  </r>
  <r>
    <x v="96"/>
    <x v="225"/>
    <n v="41.549295774647888"/>
    <x v="2"/>
    <x v="3"/>
  </r>
  <r>
    <x v="96"/>
    <x v="226"/>
    <n v="58.450704225352112"/>
    <x v="2"/>
    <x v="3"/>
  </r>
  <r>
    <x v="97"/>
    <x v="225"/>
    <n v="26.315789473684209"/>
    <x v="2"/>
    <x v="3"/>
  </r>
  <r>
    <x v="97"/>
    <x v="226"/>
    <n v="73.684210526315795"/>
    <x v="2"/>
    <x v="3"/>
  </r>
  <r>
    <x v="98"/>
    <x v="227"/>
    <n v="22.454484153742413"/>
    <x v="2"/>
    <x v="3"/>
  </r>
  <r>
    <x v="98"/>
    <x v="228"/>
    <n v="77.545515846257587"/>
    <x v="2"/>
    <x v="3"/>
  </r>
  <r>
    <x v="99"/>
    <x v="227"/>
    <n v="1483"/>
    <x v="2"/>
    <x v="3"/>
  </r>
  <r>
    <x v="99"/>
    <x v="228"/>
    <n v="333"/>
    <x v="2"/>
    <x v="3"/>
  </r>
  <r>
    <x v="90"/>
    <x v="211"/>
    <n v="32"/>
    <x v="3"/>
    <x v="3"/>
  </r>
  <r>
    <x v="90"/>
    <x v="212"/>
    <n v="63.466666666666669"/>
    <x v="3"/>
    <x v="3"/>
  </r>
  <r>
    <x v="90"/>
    <x v="4"/>
    <n v="4.5333333333333332"/>
    <x v="3"/>
    <x v="3"/>
  </r>
  <r>
    <x v="91"/>
    <x v="213"/>
    <n v="32.666666666666664"/>
    <x v="3"/>
    <x v="3"/>
  </r>
  <r>
    <x v="91"/>
    <x v="214"/>
    <n v="13.866666666666667"/>
    <x v="3"/>
    <x v="3"/>
  </r>
  <r>
    <x v="91"/>
    <x v="215"/>
    <n v="4"/>
    <x v="3"/>
    <x v="3"/>
  </r>
  <r>
    <x v="91"/>
    <x v="216"/>
    <n v="8.2666666666666675"/>
    <x v="3"/>
    <x v="3"/>
  </r>
  <r>
    <x v="91"/>
    <x v="217"/>
    <n v="3.0666666666666669"/>
    <x v="3"/>
    <x v="3"/>
  </r>
  <r>
    <x v="91"/>
    <x v="218"/>
    <n v="1.0666666666666667"/>
    <x v="3"/>
    <x v="3"/>
  </r>
  <r>
    <x v="91"/>
    <x v="219"/>
    <n v="0.53333333333333333"/>
    <x v="3"/>
    <x v="3"/>
  </r>
  <r>
    <x v="91"/>
    <x v="220"/>
    <n v="36.533333333333331"/>
    <x v="3"/>
    <x v="3"/>
  </r>
  <r>
    <x v="92"/>
    <x v="213"/>
    <n v="32.666666666666664"/>
    <x v="3"/>
    <x v="3"/>
  </r>
  <r>
    <x v="92"/>
    <x v="222"/>
    <n v="22.133333333333333"/>
    <x v="3"/>
    <x v="3"/>
  </r>
  <r>
    <x v="92"/>
    <x v="223"/>
    <n v="8.6666666666666661"/>
    <x v="3"/>
    <x v="3"/>
  </r>
  <r>
    <x v="92"/>
    <x v="224"/>
    <n v="32"/>
    <x v="3"/>
    <x v="3"/>
  </r>
  <r>
    <x v="92"/>
    <x v="4"/>
    <n v="4.5333333333333332"/>
    <x v="3"/>
    <x v="3"/>
  </r>
  <r>
    <x v="93"/>
    <x v="225"/>
    <n v="65.384615384615387"/>
    <x v="3"/>
    <x v="3"/>
  </r>
  <r>
    <x v="93"/>
    <x v="226"/>
    <n v="34.615384615384613"/>
    <x v="3"/>
    <x v="3"/>
  </r>
  <r>
    <x v="94"/>
    <x v="225"/>
    <n v="67.272727272727266"/>
    <x v="3"/>
    <x v="3"/>
  </r>
  <r>
    <x v="94"/>
    <x v="226"/>
    <n v="32.727272727272727"/>
    <x v="3"/>
    <x v="3"/>
  </r>
  <r>
    <x v="95"/>
    <x v="225"/>
    <n v="77.272727272727266"/>
    <x v="3"/>
    <x v="3"/>
  </r>
  <r>
    <x v="95"/>
    <x v="226"/>
    <n v="22.727272727272727"/>
    <x v="3"/>
    <x v="3"/>
  </r>
  <r>
    <x v="96"/>
    <x v="225"/>
    <n v="78.378378378378372"/>
    <x v="3"/>
    <x v="3"/>
  </r>
  <r>
    <x v="96"/>
    <x v="226"/>
    <n v="21.621621621621621"/>
    <x v="3"/>
    <x v="3"/>
  </r>
  <r>
    <x v="97"/>
    <x v="225"/>
    <n v="100"/>
    <x v="3"/>
    <x v="3"/>
  </r>
  <r>
    <x v="97"/>
    <x v="226"/>
    <n v="0"/>
    <x v="3"/>
    <x v="3"/>
  </r>
  <r>
    <x v="98"/>
    <x v="227"/>
    <n v="49.369747899159663"/>
    <x v="3"/>
    <x v="3"/>
  </r>
  <r>
    <x v="98"/>
    <x v="228"/>
    <n v="50.630252100840337"/>
    <x v="3"/>
    <x v="3"/>
  </r>
  <r>
    <x v="99"/>
    <x v="227"/>
    <n v="476"/>
    <x v="3"/>
    <x v="3"/>
  </r>
  <r>
    <x v="99"/>
    <x v="228"/>
    <n v="235"/>
    <x v="3"/>
    <x v="3"/>
  </r>
  <r>
    <x v="90"/>
    <x v="211"/>
    <n v="17.22972972972973"/>
    <x v="4"/>
    <x v="3"/>
  </r>
  <r>
    <x v="90"/>
    <x v="212"/>
    <n v="80.574324324324323"/>
    <x v="4"/>
    <x v="3"/>
  </r>
  <r>
    <x v="90"/>
    <x v="4"/>
    <n v="2.1959459459459461"/>
    <x v="4"/>
    <x v="3"/>
  </r>
  <r>
    <x v="91"/>
    <x v="213"/>
    <n v="23.310810810810811"/>
    <x v="4"/>
    <x v="3"/>
  </r>
  <r>
    <x v="91"/>
    <x v="214"/>
    <n v="11.148648648648649"/>
    <x v="4"/>
    <x v="3"/>
  </r>
  <r>
    <x v="91"/>
    <x v="215"/>
    <n v="27.871621621621621"/>
    <x v="4"/>
    <x v="3"/>
  </r>
  <r>
    <x v="91"/>
    <x v="216"/>
    <n v="3.5472972972972974"/>
    <x v="4"/>
    <x v="3"/>
  </r>
  <r>
    <x v="91"/>
    <x v="217"/>
    <n v="13.175675675675675"/>
    <x v="4"/>
    <x v="3"/>
  </r>
  <r>
    <x v="91"/>
    <x v="218"/>
    <n v="1.1824324324324325"/>
    <x v="4"/>
    <x v="3"/>
  </r>
  <r>
    <x v="91"/>
    <x v="219"/>
    <n v="0.33783783783783783"/>
    <x v="4"/>
    <x v="3"/>
  </r>
  <r>
    <x v="91"/>
    <x v="220"/>
    <n v="19.425675675675677"/>
    <x v="4"/>
    <x v="3"/>
  </r>
  <r>
    <x v="92"/>
    <x v="213"/>
    <n v="23.310810810810811"/>
    <x v="4"/>
    <x v="3"/>
  </r>
  <r>
    <x v="92"/>
    <x v="222"/>
    <n v="14.695945945945946"/>
    <x v="4"/>
    <x v="3"/>
  </r>
  <r>
    <x v="92"/>
    <x v="223"/>
    <n v="42.567567567567565"/>
    <x v="4"/>
    <x v="3"/>
  </r>
  <r>
    <x v="92"/>
    <x v="224"/>
    <n v="17.22972972972973"/>
    <x v="4"/>
    <x v="3"/>
  </r>
  <r>
    <x v="92"/>
    <x v="4"/>
    <n v="2.1959459459459461"/>
    <x v="4"/>
    <x v="3"/>
  </r>
  <r>
    <x v="93"/>
    <x v="225"/>
    <n v="24.657534246575342"/>
    <x v="4"/>
    <x v="3"/>
  </r>
  <r>
    <x v="93"/>
    <x v="226"/>
    <n v="75.342465753424662"/>
    <x v="4"/>
    <x v="3"/>
  </r>
  <r>
    <x v="94"/>
    <x v="225"/>
    <n v="34"/>
    <x v="4"/>
    <x v="3"/>
  </r>
  <r>
    <x v="94"/>
    <x v="226"/>
    <n v="66"/>
    <x v="4"/>
    <x v="3"/>
  </r>
  <r>
    <x v="95"/>
    <x v="225"/>
    <n v="26.037735849056602"/>
    <x v="4"/>
    <x v="3"/>
  </r>
  <r>
    <x v="95"/>
    <x v="226"/>
    <n v="73.962264150943398"/>
    <x v="4"/>
    <x v="3"/>
  </r>
  <r>
    <x v="96"/>
    <x v="225"/>
    <n v="32.142857142857146"/>
    <x v="4"/>
    <x v="3"/>
  </r>
  <r>
    <x v="96"/>
    <x v="226"/>
    <n v="67.857142857142861"/>
    <x v="4"/>
    <x v="3"/>
  </r>
  <r>
    <x v="97"/>
    <x v="225"/>
    <n v="60"/>
    <x v="4"/>
    <x v="3"/>
  </r>
  <r>
    <x v="97"/>
    <x v="226"/>
    <n v="40"/>
    <x v="4"/>
    <x v="3"/>
  </r>
  <r>
    <x v="98"/>
    <x v="227"/>
    <n v="37.526205450733755"/>
    <x v="4"/>
    <x v="3"/>
  </r>
  <r>
    <x v="98"/>
    <x v="228"/>
    <n v="62.473794549266245"/>
    <x v="4"/>
    <x v="3"/>
  </r>
  <r>
    <x v="99"/>
    <x v="227"/>
    <n v="477"/>
    <x v="4"/>
    <x v="3"/>
  </r>
  <r>
    <x v="99"/>
    <x v="228"/>
    <n v="179"/>
    <x v="4"/>
    <x v="3"/>
  </r>
  <r>
    <x v="90"/>
    <x v="211"/>
    <n v="15.09433962264151"/>
    <x v="5"/>
    <x v="3"/>
  </r>
  <r>
    <x v="90"/>
    <x v="212"/>
    <n v="84.276729559748432"/>
    <x v="5"/>
    <x v="3"/>
  </r>
  <r>
    <x v="90"/>
    <x v="4"/>
    <n v="0.62893081761006286"/>
    <x v="5"/>
    <x v="3"/>
  </r>
  <r>
    <x v="91"/>
    <x v="213"/>
    <n v="30.817610062893081"/>
    <x v="5"/>
    <x v="3"/>
  </r>
  <r>
    <x v="91"/>
    <x v="214"/>
    <n v="10.062893081761006"/>
    <x v="5"/>
    <x v="3"/>
  </r>
  <r>
    <x v="91"/>
    <x v="215"/>
    <n v="20.125786163522012"/>
    <x v="5"/>
    <x v="3"/>
  </r>
  <r>
    <x v="91"/>
    <x v="216"/>
    <n v="5.0314465408805029"/>
    <x v="5"/>
    <x v="3"/>
  </r>
  <r>
    <x v="91"/>
    <x v="217"/>
    <n v="16.981132075471699"/>
    <x v="5"/>
    <x v="3"/>
  </r>
  <r>
    <x v="91"/>
    <x v="218"/>
    <n v="0.62893081761006286"/>
    <x v="5"/>
    <x v="3"/>
  </r>
  <r>
    <x v="91"/>
    <x v="219"/>
    <n v="0.62893081761006286"/>
    <x v="5"/>
    <x v="3"/>
  </r>
  <r>
    <x v="91"/>
    <x v="220"/>
    <n v="15.723270440251572"/>
    <x v="5"/>
    <x v="3"/>
  </r>
  <r>
    <x v="92"/>
    <x v="213"/>
    <n v="30.817610062893081"/>
    <x v="5"/>
    <x v="3"/>
  </r>
  <r>
    <x v="92"/>
    <x v="222"/>
    <n v="15.09433962264151"/>
    <x v="5"/>
    <x v="3"/>
  </r>
  <r>
    <x v="92"/>
    <x v="223"/>
    <n v="38.364779874213838"/>
    <x v="5"/>
    <x v="3"/>
  </r>
  <r>
    <x v="92"/>
    <x v="224"/>
    <n v="15.09433962264151"/>
    <x v="5"/>
    <x v="3"/>
  </r>
  <r>
    <x v="92"/>
    <x v="4"/>
    <n v="0.62893081761006286"/>
    <x v="5"/>
    <x v="3"/>
  </r>
  <r>
    <x v="93"/>
    <x v="225"/>
    <n v="22.222222222222221"/>
    <x v="5"/>
    <x v="3"/>
  </r>
  <r>
    <x v="93"/>
    <x v="226"/>
    <n v="77.777777777777771"/>
    <x v="5"/>
    <x v="3"/>
  </r>
  <r>
    <x v="94"/>
    <x v="225"/>
    <n v="50"/>
    <x v="5"/>
    <x v="3"/>
  </r>
  <r>
    <x v="94"/>
    <x v="226"/>
    <n v="50"/>
    <x v="5"/>
    <x v="3"/>
  </r>
  <r>
    <x v="95"/>
    <x v="225"/>
    <n v="28.94736842105263"/>
    <x v="5"/>
    <x v="3"/>
  </r>
  <r>
    <x v="95"/>
    <x v="226"/>
    <n v="71.05263157894737"/>
    <x v="5"/>
    <x v="3"/>
  </r>
  <r>
    <x v="96"/>
    <x v="225"/>
    <n v="42.857142857142854"/>
    <x v="5"/>
    <x v="3"/>
  </r>
  <r>
    <x v="96"/>
    <x v="226"/>
    <n v="57.142857142857146"/>
    <x v="5"/>
    <x v="3"/>
  </r>
  <r>
    <x v="97"/>
    <x v="225"/>
    <n v="0"/>
    <x v="5"/>
    <x v="3"/>
  </r>
  <r>
    <x v="97"/>
    <x v="226"/>
    <n v="0"/>
    <x v="5"/>
    <x v="3"/>
  </r>
  <r>
    <x v="98"/>
    <x v="227"/>
    <n v="51.492537313432834"/>
    <x v="5"/>
    <x v="3"/>
  </r>
  <r>
    <x v="98"/>
    <x v="228"/>
    <n v="48.507462686567166"/>
    <x v="5"/>
    <x v="3"/>
  </r>
  <r>
    <x v="99"/>
    <x v="227"/>
    <n v="134"/>
    <x v="5"/>
    <x v="3"/>
  </r>
  <r>
    <x v="99"/>
    <x v="228"/>
    <n v="69"/>
    <x v="5"/>
    <x v="3"/>
  </r>
  <r>
    <x v="90"/>
    <x v="211"/>
    <n v="21.296296296296298"/>
    <x v="6"/>
    <x v="3"/>
  </r>
  <r>
    <x v="90"/>
    <x v="212"/>
    <n v="76.851851851851848"/>
    <x v="6"/>
    <x v="3"/>
  </r>
  <r>
    <x v="90"/>
    <x v="4"/>
    <n v="1.8518518518518519"/>
    <x v="6"/>
    <x v="3"/>
  </r>
  <r>
    <x v="91"/>
    <x v="213"/>
    <n v="20.37037037037037"/>
    <x v="6"/>
    <x v="3"/>
  </r>
  <r>
    <x v="91"/>
    <x v="214"/>
    <n v="9.2592592592592595"/>
    <x v="6"/>
    <x v="3"/>
  </r>
  <r>
    <x v="91"/>
    <x v="215"/>
    <n v="32.407407407407405"/>
    <x v="6"/>
    <x v="3"/>
  </r>
  <r>
    <x v="91"/>
    <x v="216"/>
    <n v="2.7777777777777777"/>
    <x v="6"/>
    <x v="3"/>
  </r>
  <r>
    <x v="91"/>
    <x v="217"/>
    <n v="7.4074074074074074"/>
    <x v="6"/>
    <x v="3"/>
  </r>
  <r>
    <x v="91"/>
    <x v="218"/>
    <n v="4.6296296296296298"/>
    <x v="6"/>
    <x v="3"/>
  </r>
  <r>
    <x v="91"/>
    <x v="219"/>
    <n v="0"/>
    <x v="6"/>
    <x v="3"/>
  </r>
  <r>
    <x v="91"/>
    <x v="220"/>
    <n v="23.148148148148149"/>
    <x v="6"/>
    <x v="3"/>
  </r>
  <r>
    <x v="92"/>
    <x v="213"/>
    <n v="20.37037037037037"/>
    <x v="6"/>
    <x v="3"/>
  </r>
  <r>
    <x v="92"/>
    <x v="222"/>
    <n v="12.037037037037036"/>
    <x v="6"/>
    <x v="3"/>
  </r>
  <r>
    <x v="92"/>
    <x v="223"/>
    <n v="44.444444444444443"/>
    <x v="6"/>
    <x v="3"/>
  </r>
  <r>
    <x v="92"/>
    <x v="224"/>
    <n v="21.296296296296298"/>
    <x v="6"/>
    <x v="3"/>
  </r>
  <r>
    <x v="92"/>
    <x v="4"/>
    <n v="1.8518518518518519"/>
    <x v="6"/>
    <x v="3"/>
  </r>
  <r>
    <x v="93"/>
    <x v="225"/>
    <n v="24"/>
    <x v="6"/>
    <x v="3"/>
  </r>
  <r>
    <x v="93"/>
    <x v="226"/>
    <n v="76"/>
    <x v="6"/>
    <x v="3"/>
  </r>
  <r>
    <x v="94"/>
    <x v="225"/>
    <n v="41.176470588235297"/>
    <x v="6"/>
    <x v="3"/>
  </r>
  <r>
    <x v="94"/>
    <x v="226"/>
    <n v="58.823529411764703"/>
    <x v="6"/>
    <x v="3"/>
  </r>
  <r>
    <x v="95"/>
    <x v="225"/>
    <n v="22.222222222222221"/>
    <x v="6"/>
    <x v="3"/>
  </r>
  <r>
    <x v="95"/>
    <x v="226"/>
    <n v="77.777777777777771"/>
    <x v="6"/>
    <x v="3"/>
  </r>
  <r>
    <x v="96"/>
    <x v="225"/>
    <n v="40"/>
    <x v="6"/>
    <x v="3"/>
  </r>
  <r>
    <x v="96"/>
    <x v="226"/>
    <n v="60"/>
    <x v="6"/>
    <x v="3"/>
  </r>
  <r>
    <x v="97"/>
    <x v="225"/>
    <n v="100"/>
    <x v="6"/>
    <x v="3"/>
  </r>
  <r>
    <x v="97"/>
    <x v="226"/>
    <n v="0"/>
    <x v="6"/>
    <x v="3"/>
  </r>
  <r>
    <x v="98"/>
    <x v="227"/>
    <n v="21.686746987951807"/>
    <x v="6"/>
    <x v="3"/>
  </r>
  <r>
    <x v="98"/>
    <x v="228"/>
    <n v="78.313253012048193"/>
    <x v="6"/>
    <x v="3"/>
  </r>
  <r>
    <x v="99"/>
    <x v="227"/>
    <n v="83"/>
    <x v="6"/>
    <x v="3"/>
  </r>
  <r>
    <x v="99"/>
    <x v="228"/>
    <n v="18"/>
    <x v="6"/>
    <x v="3"/>
  </r>
  <r>
    <x v="90"/>
    <x v="211"/>
    <n v="20.338983050847457"/>
    <x v="7"/>
    <x v="3"/>
  </r>
  <r>
    <x v="90"/>
    <x v="212"/>
    <n v="76.836158192090394"/>
    <x v="7"/>
    <x v="3"/>
  </r>
  <r>
    <x v="90"/>
    <x v="4"/>
    <n v="2.8248587570621471"/>
    <x v="7"/>
    <x v="3"/>
  </r>
  <r>
    <x v="91"/>
    <x v="213"/>
    <n v="18.07909604519774"/>
    <x v="7"/>
    <x v="3"/>
  </r>
  <r>
    <x v="91"/>
    <x v="214"/>
    <n v="10.734463276836157"/>
    <x v="7"/>
    <x v="3"/>
  </r>
  <r>
    <x v="91"/>
    <x v="215"/>
    <n v="27.683615819209038"/>
    <x v="7"/>
    <x v="3"/>
  </r>
  <r>
    <x v="91"/>
    <x v="216"/>
    <n v="3.9548022598870056"/>
    <x v="7"/>
    <x v="3"/>
  </r>
  <r>
    <x v="91"/>
    <x v="217"/>
    <n v="15.819209039548022"/>
    <x v="7"/>
    <x v="3"/>
  </r>
  <r>
    <x v="91"/>
    <x v="218"/>
    <n v="0.56497175141242939"/>
    <x v="7"/>
    <x v="3"/>
  </r>
  <r>
    <x v="91"/>
    <x v="219"/>
    <n v="0"/>
    <x v="7"/>
    <x v="3"/>
  </r>
  <r>
    <x v="91"/>
    <x v="220"/>
    <n v="23.163841807909606"/>
    <x v="7"/>
    <x v="3"/>
  </r>
  <r>
    <x v="92"/>
    <x v="213"/>
    <n v="18.07909604519774"/>
    <x v="7"/>
    <x v="3"/>
  </r>
  <r>
    <x v="92"/>
    <x v="222"/>
    <n v="14.689265536723164"/>
    <x v="7"/>
    <x v="3"/>
  </r>
  <r>
    <x v="92"/>
    <x v="223"/>
    <n v="44.067796610169495"/>
    <x v="7"/>
    <x v="3"/>
  </r>
  <r>
    <x v="92"/>
    <x v="224"/>
    <n v="20.338983050847457"/>
    <x v="7"/>
    <x v="3"/>
  </r>
  <r>
    <x v="92"/>
    <x v="4"/>
    <n v="2.8248587570621471"/>
    <x v="7"/>
    <x v="3"/>
  </r>
  <r>
    <x v="93"/>
    <x v="225"/>
    <n v="20"/>
    <x v="7"/>
    <x v="3"/>
  </r>
  <r>
    <x v="93"/>
    <x v="226"/>
    <n v="80"/>
    <x v="7"/>
    <x v="3"/>
  </r>
  <r>
    <x v="94"/>
    <x v="225"/>
    <n v="28.571428571428573"/>
    <x v="7"/>
    <x v="3"/>
  </r>
  <r>
    <x v="94"/>
    <x v="226"/>
    <n v="71.428571428571431"/>
    <x v="7"/>
    <x v="3"/>
  </r>
  <r>
    <x v="95"/>
    <x v="225"/>
    <n v="25.301204819277107"/>
    <x v="7"/>
    <x v="3"/>
  </r>
  <r>
    <x v="95"/>
    <x v="226"/>
    <n v="74.698795180722897"/>
    <x v="7"/>
    <x v="3"/>
  </r>
  <r>
    <x v="96"/>
    <x v="225"/>
    <n v="37.5"/>
    <x v="7"/>
    <x v="3"/>
  </r>
  <r>
    <x v="96"/>
    <x v="226"/>
    <n v="62.5"/>
    <x v="7"/>
    <x v="3"/>
  </r>
  <r>
    <x v="97"/>
    <x v="225"/>
    <n v="50"/>
    <x v="7"/>
    <x v="3"/>
  </r>
  <r>
    <x v="97"/>
    <x v="226"/>
    <n v="50"/>
    <x v="7"/>
    <x v="3"/>
  </r>
  <r>
    <x v="98"/>
    <x v="227"/>
    <n v="41.911764705882355"/>
    <x v="7"/>
    <x v="3"/>
  </r>
  <r>
    <x v="98"/>
    <x v="228"/>
    <n v="58.088235294117645"/>
    <x v="7"/>
    <x v="3"/>
  </r>
  <r>
    <x v="99"/>
    <x v="227"/>
    <n v="136"/>
    <x v="7"/>
    <x v="3"/>
  </r>
  <r>
    <x v="99"/>
    <x v="228"/>
    <n v="57"/>
    <x v="7"/>
    <x v="3"/>
  </r>
  <r>
    <x v="90"/>
    <x v="211"/>
    <n v="12.837837837837839"/>
    <x v="8"/>
    <x v="3"/>
  </r>
  <r>
    <x v="90"/>
    <x v="212"/>
    <n v="83.78378378378379"/>
    <x v="8"/>
    <x v="3"/>
  </r>
  <r>
    <x v="90"/>
    <x v="4"/>
    <n v="3.3783783783783785"/>
    <x v="8"/>
    <x v="3"/>
  </r>
  <r>
    <x v="91"/>
    <x v="213"/>
    <n v="23.648648648648649"/>
    <x v="8"/>
    <x v="3"/>
  </r>
  <r>
    <x v="91"/>
    <x v="214"/>
    <n v="14.189189189189189"/>
    <x v="8"/>
    <x v="3"/>
  </r>
  <r>
    <x v="91"/>
    <x v="215"/>
    <n v="33.108108108108105"/>
    <x v="8"/>
    <x v="3"/>
  </r>
  <r>
    <x v="91"/>
    <x v="216"/>
    <n v="2.0270270270270272"/>
    <x v="8"/>
    <x v="3"/>
  </r>
  <r>
    <x v="91"/>
    <x v="217"/>
    <n v="10.135135135135135"/>
    <x v="8"/>
    <x v="3"/>
  </r>
  <r>
    <x v="91"/>
    <x v="218"/>
    <n v="0"/>
    <x v="8"/>
    <x v="3"/>
  </r>
  <r>
    <x v="91"/>
    <x v="219"/>
    <n v="0.67567567567567566"/>
    <x v="8"/>
    <x v="3"/>
  </r>
  <r>
    <x v="91"/>
    <x v="220"/>
    <n v="16.216216216216218"/>
    <x v="8"/>
    <x v="3"/>
  </r>
  <r>
    <x v="92"/>
    <x v="213"/>
    <n v="23.648648648648649"/>
    <x v="8"/>
    <x v="3"/>
  </r>
  <r>
    <x v="92"/>
    <x v="222"/>
    <n v="16.216216216216218"/>
    <x v="8"/>
    <x v="3"/>
  </r>
  <r>
    <x v="92"/>
    <x v="223"/>
    <n v="43.918918918918919"/>
    <x v="8"/>
    <x v="3"/>
  </r>
  <r>
    <x v="92"/>
    <x v="224"/>
    <n v="12.837837837837839"/>
    <x v="8"/>
    <x v="3"/>
  </r>
  <r>
    <x v="92"/>
    <x v="4"/>
    <n v="3.3783783783783785"/>
    <x v="8"/>
    <x v="3"/>
  </r>
  <r>
    <x v="93"/>
    <x v="225"/>
    <n v="31.578947368421051"/>
    <x v="8"/>
    <x v="3"/>
  </r>
  <r>
    <x v="93"/>
    <x v="226"/>
    <n v="68.421052631578945"/>
    <x v="8"/>
    <x v="3"/>
  </r>
  <r>
    <x v="94"/>
    <x v="225"/>
    <n v="26.666666666666668"/>
    <x v="8"/>
    <x v="3"/>
  </r>
  <r>
    <x v="94"/>
    <x v="226"/>
    <n v="73.333333333333329"/>
    <x v="8"/>
    <x v="3"/>
  </r>
  <r>
    <x v="95"/>
    <x v="225"/>
    <n v="25.714285714285715"/>
    <x v="8"/>
    <x v="3"/>
  </r>
  <r>
    <x v="95"/>
    <x v="226"/>
    <n v="74.285714285714292"/>
    <x v="8"/>
    <x v="3"/>
  </r>
  <r>
    <x v="96"/>
    <x v="225"/>
    <n v="12.5"/>
    <x v="8"/>
    <x v="3"/>
  </r>
  <r>
    <x v="96"/>
    <x v="226"/>
    <n v="87.5"/>
    <x v="8"/>
    <x v="3"/>
  </r>
  <r>
    <x v="97"/>
    <x v="225"/>
    <n v="0"/>
    <x v="8"/>
    <x v="3"/>
  </r>
  <r>
    <x v="97"/>
    <x v="226"/>
    <n v="0"/>
    <x v="8"/>
    <x v="3"/>
  </r>
  <r>
    <x v="98"/>
    <x v="227"/>
    <n v="28.225806451612904"/>
    <x v="8"/>
    <x v="3"/>
  </r>
  <r>
    <x v="98"/>
    <x v="228"/>
    <n v="71.774193548387103"/>
    <x v="8"/>
    <x v="3"/>
  </r>
  <r>
    <x v="99"/>
    <x v="227"/>
    <n v="124"/>
    <x v="8"/>
    <x v="3"/>
  </r>
  <r>
    <x v="99"/>
    <x v="228"/>
    <n v="35"/>
    <x v="8"/>
    <x v="3"/>
  </r>
  <r>
    <x v="90"/>
    <x v="211"/>
    <n v="33.136094674556212"/>
    <x v="9"/>
    <x v="3"/>
  </r>
  <r>
    <x v="90"/>
    <x v="212"/>
    <n v="65.680473372781066"/>
    <x v="9"/>
    <x v="3"/>
  </r>
  <r>
    <x v="90"/>
    <x v="4"/>
    <n v="1.1834319526627219"/>
    <x v="9"/>
    <x v="3"/>
  </r>
  <r>
    <x v="91"/>
    <x v="213"/>
    <n v="27.218934911242602"/>
    <x v="9"/>
    <x v="3"/>
  </r>
  <r>
    <x v="91"/>
    <x v="214"/>
    <n v="19.526627218934912"/>
    <x v="9"/>
    <x v="3"/>
  </r>
  <r>
    <x v="91"/>
    <x v="215"/>
    <n v="5.3254437869822482"/>
    <x v="9"/>
    <x v="3"/>
  </r>
  <r>
    <x v="91"/>
    <x v="216"/>
    <n v="9.4674556213017755"/>
    <x v="9"/>
    <x v="3"/>
  </r>
  <r>
    <x v="91"/>
    <x v="217"/>
    <n v="4.1420118343195265"/>
    <x v="9"/>
    <x v="3"/>
  </r>
  <r>
    <x v="91"/>
    <x v="218"/>
    <n v="0"/>
    <x v="9"/>
    <x v="3"/>
  </r>
  <r>
    <x v="91"/>
    <x v="219"/>
    <n v="0"/>
    <x v="9"/>
    <x v="3"/>
  </r>
  <r>
    <x v="91"/>
    <x v="220"/>
    <n v="34.319526627218934"/>
    <x v="9"/>
    <x v="3"/>
  </r>
  <r>
    <x v="92"/>
    <x v="213"/>
    <n v="27.218934911242602"/>
    <x v="9"/>
    <x v="3"/>
  </r>
  <r>
    <x v="92"/>
    <x v="222"/>
    <n v="28.994082840236686"/>
    <x v="9"/>
    <x v="3"/>
  </r>
  <r>
    <x v="92"/>
    <x v="223"/>
    <n v="9.4674556213017755"/>
    <x v="9"/>
    <x v="3"/>
  </r>
  <r>
    <x v="92"/>
    <x v="224"/>
    <n v="33.136094674556212"/>
    <x v="9"/>
    <x v="3"/>
  </r>
  <r>
    <x v="92"/>
    <x v="4"/>
    <n v="1.1834319526627219"/>
    <x v="9"/>
    <x v="3"/>
  </r>
  <r>
    <x v="93"/>
    <x v="225"/>
    <n v="77.272727272727266"/>
    <x v="9"/>
    <x v="3"/>
  </r>
  <r>
    <x v="93"/>
    <x v="226"/>
    <n v="22.727272727272727"/>
    <x v="9"/>
    <x v="3"/>
  </r>
  <r>
    <x v="94"/>
    <x v="225"/>
    <n v="73.333333333333329"/>
    <x v="9"/>
    <x v="3"/>
  </r>
  <r>
    <x v="94"/>
    <x v="226"/>
    <n v="26.666666666666668"/>
    <x v="9"/>
    <x v="3"/>
  </r>
  <r>
    <x v="95"/>
    <x v="225"/>
    <n v="77.5"/>
    <x v="9"/>
    <x v="3"/>
  </r>
  <r>
    <x v="95"/>
    <x v="226"/>
    <n v="22.5"/>
    <x v="9"/>
    <x v="3"/>
  </r>
  <r>
    <x v="96"/>
    <x v="225"/>
    <n v="50"/>
    <x v="9"/>
    <x v="3"/>
  </r>
  <r>
    <x v="96"/>
    <x v="226"/>
    <n v="50"/>
    <x v="9"/>
    <x v="3"/>
  </r>
  <r>
    <x v="97"/>
    <x v="225"/>
    <n v="66.666666666666671"/>
    <x v="9"/>
    <x v="3"/>
  </r>
  <r>
    <x v="97"/>
    <x v="226"/>
    <n v="33.333333333333336"/>
    <x v="9"/>
    <x v="3"/>
  </r>
  <r>
    <x v="98"/>
    <x v="227"/>
    <n v="48.648648648648646"/>
    <x v="9"/>
    <x v="3"/>
  </r>
  <r>
    <x v="98"/>
    <x v="228"/>
    <n v="51.351351351351354"/>
    <x v="9"/>
    <x v="3"/>
  </r>
  <r>
    <x v="99"/>
    <x v="227"/>
    <n v="111"/>
    <x v="9"/>
    <x v="3"/>
  </r>
  <r>
    <x v="99"/>
    <x v="228"/>
    <n v="54"/>
    <x v="9"/>
    <x v="3"/>
  </r>
  <r>
    <x v="90"/>
    <x v="211"/>
    <n v="42.748091603053432"/>
    <x v="10"/>
    <x v="3"/>
  </r>
  <r>
    <x v="90"/>
    <x v="212"/>
    <n v="52.671755725190842"/>
    <x v="10"/>
    <x v="3"/>
  </r>
  <r>
    <x v="90"/>
    <x v="4"/>
    <n v="4.5801526717557248"/>
    <x v="10"/>
    <x v="3"/>
  </r>
  <r>
    <x v="91"/>
    <x v="213"/>
    <n v="31.297709923664122"/>
    <x v="10"/>
    <x v="3"/>
  </r>
  <r>
    <x v="91"/>
    <x v="214"/>
    <n v="3.053435114503817"/>
    <x v="10"/>
    <x v="3"/>
  </r>
  <r>
    <x v="91"/>
    <x v="215"/>
    <n v="5.343511450381679"/>
    <x v="10"/>
    <x v="3"/>
  </r>
  <r>
    <x v="91"/>
    <x v="216"/>
    <n v="2.2900763358778624"/>
    <x v="10"/>
    <x v="3"/>
  </r>
  <r>
    <x v="91"/>
    <x v="217"/>
    <n v="5.343511450381679"/>
    <x v="10"/>
    <x v="3"/>
  </r>
  <r>
    <x v="91"/>
    <x v="218"/>
    <n v="2.2900763358778624"/>
    <x v="10"/>
    <x v="3"/>
  </r>
  <r>
    <x v="91"/>
    <x v="219"/>
    <n v="3.053435114503817"/>
    <x v="10"/>
    <x v="3"/>
  </r>
  <r>
    <x v="91"/>
    <x v="220"/>
    <n v="47.328244274809158"/>
    <x v="10"/>
    <x v="3"/>
  </r>
  <r>
    <x v="92"/>
    <x v="213"/>
    <n v="31.297709923664122"/>
    <x v="10"/>
    <x v="3"/>
  </r>
  <r>
    <x v="92"/>
    <x v="222"/>
    <n v="5.343511450381679"/>
    <x v="10"/>
    <x v="3"/>
  </r>
  <r>
    <x v="92"/>
    <x v="223"/>
    <n v="16.03053435114504"/>
    <x v="10"/>
    <x v="3"/>
  </r>
  <r>
    <x v="92"/>
    <x v="224"/>
    <n v="42.748091603053432"/>
    <x v="10"/>
    <x v="3"/>
  </r>
  <r>
    <x v="92"/>
    <x v="4"/>
    <n v="4.5801526717557248"/>
    <x v="10"/>
    <x v="3"/>
  </r>
  <r>
    <x v="93"/>
    <x v="225"/>
    <n v="33.333333333333336"/>
    <x v="10"/>
    <x v="3"/>
  </r>
  <r>
    <x v="93"/>
    <x v="226"/>
    <n v="66.666666666666671"/>
    <x v="10"/>
    <x v="3"/>
  </r>
  <r>
    <x v="94"/>
    <x v="225"/>
    <n v="45.454545454545453"/>
    <x v="10"/>
    <x v="3"/>
  </r>
  <r>
    <x v="94"/>
    <x v="226"/>
    <n v="54.545454545454547"/>
    <x v="10"/>
    <x v="3"/>
  </r>
  <r>
    <x v="95"/>
    <x v="225"/>
    <n v="11.111111111111111"/>
    <x v="10"/>
    <x v="3"/>
  </r>
  <r>
    <x v="95"/>
    <x v="226"/>
    <n v="88.888888888888886"/>
    <x v="10"/>
    <x v="3"/>
  </r>
  <r>
    <x v="96"/>
    <x v="225"/>
    <n v="70"/>
    <x v="10"/>
    <x v="3"/>
  </r>
  <r>
    <x v="96"/>
    <x v="226"/>
    <n v="30"/>
    <x v="10"/>
    <x v="3"/>
  </r>
  <r>
    <x v="97"/>
    <x v="225"/>
    <n v="0"/>
    <x v="10"/>
    <x v="3"/>
  </r>
  <r>
    <x v="97"/>
    <x v="226"/>
    <n v="0"/>
    <x v="10"/>
    <x v="3"/>
  </r>
  <r>
    <x v="98"/>
    <x v="227"/>
    <n v="55.072463768115945"/>
    <x v="10"/>
    <x v="3"/>
  </r>
  <r>
    <x v="98"/>
    <x v="228"/>
    <n v="44.927536231884055"/>
    <x v="10"/>
    <x v="3"/>
  </r>
  <r>
    <x v="99"/>
    <x v="227"/>
    <n v="69"/>
    <x v="10"/>
    <x v="3"/>
  </r>
  <r>
    <x v="99"/>
    <x v="228"/>
    <n v="38"/>
    <x v="10"/>
    <x v="3"/>
  </r>
  <r>
    <x v="90"/>
    <x v="211"/>
    <n v="39.495798319327733"/>
    <x v="11"/>
    <x v="3"/>
  </r>
  <r>
    <x v="90"/>
    <x v="212"/>
    <n v="57.142857142857146"/>
    <x v="11"/>
    <x v="3"/>
  </r>
  <r>
    <x v="90"/>
    <x v="4"/>
    <n v="3.3613445378151261"/>
    <x v="11"/>
    <x v="3"/>
  </r>
  <r>
    <x v="91"/>
    <x v="213"/>
    <n v="31.092436974789916"/>
    <x v="11"/>
    <x v="3"/>
  </r>
  <r>
    <x v="91"/>
    <x v="214"/>
    <n v="11.764705882352942"/>
    <x v="11"/>
    <x v="3"/>
  </r>
  <r>
    <x v="91"/>
    <x v="215"/>
    <n v="9.2436974789915958"/>
    <x v="11"/>
    <x v="3"/>
  </r>
  <r>
    <x v="91"/>
    <x v="216"/>
    <n v="2.5210084033613445"/>
    <x v="11"/>
    <x v="3"/>
  </r>
  <r>
    <x v="91"/>
    <x v="217"/>
    <n v="2.5210084033613445"/>
    <x v="11"/>
    <x v="3"/>
  </r>
  <r>
    <x v="91"/>
    <x v="218"/>
    <n v="0"/>
    <x v="11"/>
    <x v="3"/>
  </r>
  <r>
    <x v="91"/>
    <x v="219"/>
    <n v="0"/>
    <x v="11"/>
    <x v="3"/>
  </r>
  <r>
    <x v="91"/>
    <x v="220"/>
    <n v="42.857142857142854"/>
    <x v="11"/>
    <x v="3"/>
  </r>
  <r>
    <x v="92"/>
    <x v="213"/>
    <n v="31.092436974789916"/>
    <x v="11"/>
    <x v="3"/>
  </r>
  <r>
    <x v="92"/>
    <x v="222"/>
    <n v="14.285714285714286"/>
    <x v="11"/>
    <x v="3"/>
  </r>
  <r>
    <x v="92"/>
    <x v="223"/>
    <n v="11.764705882352942"/>
    <x v="11"/>
    <x v="3"/>
  </r>
  <r>
    <x v="92"/>
    <x v="224"/>
    <n v="39.495798319327733"/>
    <x v="11"/>
    <x v="3"/>
  </r>
  <r>
    <x v="92"/>
    <x v="4"/>
    <n v="3.3613445378151261"/>
    <x v="11"/>
    <x v="3"/>
  </r>
  <r>
    <x v="93"/>
    <x v="225"/>
    <n v="45.454545454545453"/>
    <x v="11"/>
    <x v="3"/>
  </r>
  <r>
    <x v="93"/>
    <x v="226"/>
    <n v="54.545454545454547"/>
    <x v="11"/>
    <x v="3"/>
  </r>
  <r>
    <x v="94"/>
    <x v="225"/>
    <n v="75"/>
    <x v="11"/>
    <x v="3"/>
  </r>
  <r>
    <x v="94"/>
    <x v="226"/>
    <n v="25"/>
    <x v="11"/>
    <x v="3"/>
  </r>
  <r>
    <x v="95"/>
    <x v="225"/>
    <n v="57.89473684210526"/>
    <x v="11"/>
    <x v="3"/>
  </r>
  <r>
    <x v="95"/>
    <x v="226"/>
    <n v="42.10526315789474"/>
    <x v="11"/>
    <x v="3"/>
  </r>
  <r>
    <x v="96"/>
    <x v="225"/>
    <n v="0"/>
    <x v="11"/>
    <x v="3"/>
  </r>
  <r>
    <x v="96"/>
    <x v="226"/>
    <n v="0"/>
    <x v="11"/>
    <x v="3"/>
  </r>
  <r>
    <x v="97"/>
    <x v="225"/>
    <n v="0"/>
    <x v="11"/>
    <x v="3"/>
  </r>
  <r>
    <x v="97"/>
    <x v="226"/>
    <n v="0"/>
    <x v="11"/>
    <x v="3"/>
  </r>
  <r>
    <x v="98"/>
    <x v="227"/>
    <n v="47.058823529411768"/>
    <x v="11"/>
    <x v="3"/>
  </r>
  <r>
    <x v="98"/>
    <x v="228"/>
    <n v="52.941176470588232"/>
    <x v="11"/>
    <x v="3"/>
  </r>
  <r>
    <x v="99"/>
    <x v="227"/>
    <n v="68"/>
    <x v="11"/>
    <x v="3"/>
  </r>
  <r>
    <x v="99"/>
    <x v="228"/>
    <n v="32"/>
    <x v="11"/>
    <x v="3"/>
  </r>
  <r>
    <x v="90"/>
    <x v="211"/>
    <n v="58.585858585858588"/>
    <x v="12"/>
    <x v="3"/>
  </r>
  <r>
    <x v="90"/>
    <x v="212"/>
    <n v="35.353535353535356"/>
    <x v="12"/>
    <x v="3"/>
  </r>
  <r>
    <x v="90"/>
    <x v="4"/>
    <n v="6.0606060606060606"/>
    <x v="12"/>
    <x v="3"/>
  </r>
  <r>
    <x v="91"/>
    <x v="213"/>
    <n v="20.202020202020201"/>
    <x v="12"/>
    <x v="3"/>
  </r>
  <r>
    <x v="91"/>
    <x v="214"/>
    <n v="0"/>
    <x v="12"/>
    <x v="3"/>
  </r>
  <r>
    <x v="91"/>
    <x v="215"/>
    <n v="5.0505050505050502"/>
    <x v="12"/>
    <x v="3"/>
  </r>
  <r>
    <x v="91"/>
    <x v="216"/>
    <n v="1.0101010101010102"/>
    <x v="12"/>
    <x v="3"/>
  </r>
  <r>
    <x v="91"/>
    <x v="217"/>
    <n v="6.0606060606060606"/>
    <x v="12"/>
    <x v="3"/>
  </r>
  <r>
    <x v="91"/>
    <x v="218"/>
    <n v="2.0202020202020203"/>
    <x v="12"/>
    <x v="3"/>
  </r>
  <r>
    <x v="91"/>
    <x v="219"/>
    <n v="1.0101010101010102"/>
    <x v="12"/>
    <x v="3"/>
  </r>
  <r>
    <x v="91"/>
    <x v="220"/>
    <n v="64.646464646464651"/>
    <x v="12"/>
    <x v="3"/>
  </r>
  <r>
    <x v="92"/>
    <x v="213"/>
    <n v="20.202020202020201"/>
    <x v="12"/>
    <x v="3"/>
  </r>
  <r>
    <x v="92"/>
    <x v="222"/>
    <n v="1.0101010101010102"/>
    <x v="12"/>
    <x v="3"/>
  </r>
  <r>
    <x v="92"/>
    <x v="223"/>
    <n v="14.141414141414142"/>
    <x v="12"/>
    <x v="3"/>
  </r>
  <r>
    <x v="92"/>
    <x v="224"/>
    <n v="58.585858585858588"/>
    <x v="12"/>
    <x v="3"/>
  </r>
  <r>
    <x v="92"/>
    <x v="4"/>
    <n v="6.0606060606060606"/>
    <x v="12"/>
    <x v="3"/>
  </r>
  <r>
    <x v="93"/>
    <x v="225"/>
    <n v="7.6923076923076925"/>
    <x v="12"/>
    <x v="3"/>
  </r>
  <r>
    <x v="93"/>
    <x v="226"/>
    <n v="92.307692307692307"/>
    <x v="12"/>
    <x v="3"/>
  </r>
  <r>
    <x v="94"/>
    <x v="225"/>
    <n v="40"/>
    <x v="12"/>
    <x v="3"/>
  </r>
  <r>
    <x v="94"/>
    <x v="226"/>
    <n v="60"/>
    <x v="12"/>
    <x v="3"/>
  </r>
  <r>
    <x v="95"/>
    <x v="225"/>
    <n v="0"/>
    <x v="12"/>
    <x v="3"/>
  </r>
  <r>
    <x v="95"/>
    <x v="226"/>
    <n v="100"/>
    <x v="12"/>
    <x v="3"/>
  </r>
  <r>
    <x v="96"/>
    <x v="225"/>
    <n v="20"/>
    <x v="12"/>
    <x v="3"/>
  </r>
  <r>
    <x v="96"/>
    <x v="226"/>
    <n v="80"/>
    <x v="12"/>
    <x v="3"/>
  </r>
  <r>
    <x v="97"/>
    <x v="225"/>
    <n v="0"/>
    <x v="12"/>
    <x v="3"/>
  </r>
  <r>
    <x v="97"/>
    <x v="226"/>
    <n v="0"/>
    <x v="12"/>
    <x v="3"/>
  </r>
  <r>
    <x v="98"/>
    <x v="227"/>
    <n v="57.142857142857146"/>
    <x v="12"/>
    <x v="3"/>
  </r>
  <r>
    <x v="98"/>
    <x v="228"/>
    <n v="42.857142857142854"/>
    <x v="12"/>
    <x v="3"/>
  </r>
  <r>
    <x v="99"/>
    <x v="227"/>
    <n v="35"/>
    <x v="12"/>
    <x v="3"/>
  </r>
  <r>
    <x v="99"/>
    <x v="228"/>
    <n v="20"/>
    <x v="12"/>
    <x v="3"/>
  </r>
  <r>
    <x v="90"/>
    <x v="211"/>
    <n v="27.536231884057973"/>
    <x v="13"/>
    <x v="3"/>
  </r>
  <r>
    <x v="90"/>
    <x v="212"/>
    <n v="72.463768115942031"/>
    <x v="13"/>
    <x v="3"/>
  </r>
  <r>
    <x v="90"/>
    <x v="4"/>
    <n v="0"/>
    <x v="13"/>
    <x v="3"/>
  </r>
  <r>
    <x v="91"/>
    <x v="213"/>
    <n v="39.130434782608695"/>
    <x v="13"/>
    <x v="3"/>
  </r>
  <r>
    <x v="91"/>
    <x v="214"/>
    <n v="14.492753623188406"/>
    <x v="13"/>
    <x v="3"/>
  </r>
  <r>
    <x v="91"/>
    <x v="215"/>
    <n v="4.3478260869565215"/>
    <x v="13"/>
    <x v="3"/>
  </r>
  <r>
    <x v="91"/>
    <x v="216"/>
    <n v="10.144927536231885"/>
    <x v="13"/>
    <x v="3"/>
  </r>
  <r>
    <x v="91"/>
    <x v="217"/>
    <n v="4.3478260869565215"/>
    <x v="13"/>
    <x v="3"/>
  </r>
  <r>
    <x v="91"/>
    <x v="218"/>
    <n v="0"/>
    <x v="13"/>
    <x v="3"/>
  </r>
  <r>
    <x v="91"/>
    <x v="219"/>
    <n v="0"/>
    <x v="13"/>
    <x v="3"/>
  </r>
  <r>
    <x v="91"/>
    <x v="220"/>
    <n v="27.536231884057973"/>
    <x v="13"/>
    <x v="3"/>
  </r>
  <r>
    <x v="92"/>
    <x v="213"/>
    <n v="39.130434782608695"/>
    <x v="13"/>
    <x v="3"/>
  </r>
  <r>
    <x v="92"/>
    <x v="222"/>
    <n v="24.637681159420289"/>
    <x v="13"/>
    <x v="3"/>
  </r>
  <r>
    <x v="92"/>
    <x v="223"/>
    <n v="8.695652173913043"/>
    <x v="13"/>
    <x v="3"/>
  </r>
  <r>
    <x v="92"/>
    <x v="224"/>
    <n v="27.536231884057973"/>
    <x v="13"/>
    <x v="3"/>
  </r>
  <r>
    <x v="92"/>
    <x v="4"/>
    <n v="0"/>
    <x v="13"/>
    <x v="3"/>
  </r>
  <r>
    <x v="93"/>
    <x v="225"/>
    <n v="75"/>
    <x v="13"/>
    <x v="3"/>
  </r>
  <r>
    <x v="93"/>
    <x v="226"/>
    <n v="25"/>
    <x v="13"/>
    <x v="3"/>
  </r>
  <r>
    <x v="94"/>
    <x v="225"/>
    <n v="100"/>
    <x v="13"/>
    <x v="3"/>
  </r>
  <r>
    <x v="94"/>
    <x v="226"/>
    <n v="0"/>
    <x v="13"/>
    <x v="3"/>
  </r>
  <r>
    <x v="95"/>
    <x v="225"/>
    <n v="73.333333333333329"/>
    <x v="13"/>
    <x v="3"/>
  </r>
  <r>
    <x v="95"/>
    <x v="226"/>
    <n v="26.666666666666668"/>
    <x v="13"/>
    <x v="3"/>
  </r>
  <r>
    <x v="96"/>
    <x v="225"/>
    <n v="100"/>
    <x v="13"/>
    <x v="3"/>
  </r>
  <r>
    <x v="96"/>
    <x v="226"/>
    <n v="0"/>
    <x v="13"/>
    <x v="3"/>
  </r>
  <r>
    <x v="97"/>
    <x v="225"/>
    <n v="0"/>
    <x v="13"/>
    <x v="3"/>
  </r>
  <r>
    <x v="97"/>
    <x v="226"/>
    <n v="0"/>
    <x v="13"/>
    <x v="3"/>
  </r>
  <r>
    <x v="98"/>
    <x v="227"/>
    <n v="54"/>
    <x v="13"/>
    <x v="3"/>
  </r>
  <r>
    <x v="98"/>
    <x v="228"/>
    <n v="46"/>
    <x v="13"/>
    <x v="3"/>
  </r>
  <r>
    <x v="99"/>
    <x v="227"/>
    <n v="50"/>
    <x v="13"/>
    <x v="3"/>
  </r>
  <r>
    <x v="99"/>
    <x v="228"/>
    <n v="27"/>
    <x v="13"/>
    <x v="3"/>
  </r>
  <r>
    <x v="90"/>
    <x v="211"/>
    <n v="10.344827586206897"/>
    <x v="14"/>
    <x v="3"/>
  </r>
  <r>
    <x v="90"/>
    <x v="212"/>
    <n v="87.356321839080465"/>
    <x v="14"/>
    <x v="3"/>
  </r>
  <r>
    <x v="90"/>
    <x v="4"/>
    <n v="2.2988505747126435"/>
    <x v="14"/>
    <x v="3"/>
  </r>
  <r>
    <x v="91"/>
    <x v="213"/>
    <n v="18.390804597701148"/>
    <x v="14"/>
    <x v="3"/>
  </r>
  <r>
    <x v="91"/>
    <x v="214"/>
    <n v="4.5977011494252871"/>
    <x v="14"/>
    <x v="3"/>
  </r>
  <r>
    <x v="91"/>
    <x v="215"/>
    <n v="51.724137931034484"/>
    <x v="14"/>
    <x v="3"/>
  </r>
  <r>
    <x v="91"/>
    <x v="216"/>
    <n v="0"/>
    <x v="14"/>
    <x v="3"/>
  </r>
  <r>
    <x v="91"/>
    <x v="217"/>
    <n v="4.5977011494252871"/>
    <x v="14"/>
    <x v="3"/>
  </r>
  <r>
    <x v="91"/>
    <x v="218"/>
    <n v="6.8965517241379306"/>
    <x v="14"/>
    <x v="3"/>
  </r>
  <r>
    <x v="91"/>
    <x v="219"/>
    <n v="1.1494252873563218"/>
    <x v="14"/>
    <x v="3"/>
  </r>
  <r>
    <x v="91"/>
    <x v="220"/>
    <n v="12.64367816091954"/>
    <x v="14"/>
    <x v="3"/>
  </r>
  <r>
    <x v="92"/>
    <x v="213"/>
    <n v="18.390804597701148"/>
    <x v="14"/>
    <x v="3"/>
  </r>
  <r>
    <x v="92"/>
    <x v="222"/>
    <n v="4.5977011494252871"/>
    <x v="14"/>
    <x v="3"/>
  </r>
  <r>
    <x v="92"/>
    <x v="223"/>
    <n v="64.367816091954026"/>
    <x v="14"/>
    <x v="3"/>
  </r>
  <r>
    <x v="92"/>
    <x v="224"/>
    <n v="10.344827586206897"/>
    <x v="14"/>
    <x v="3"/>
  </r>
  <r>
    <x v="92"/>
    <x v="4"/>
    <n v="2.2988505747126435"/>
    <x v="14"/>
    <x v="3"/>
  </r>
  <r>
    <x v="93"/>
    <x v="225"/>
    <n v="6.8965517241379306"/>
    <x v="14"/>
    <x v="3"/>
  </r>
  <r>
    <x v="93"/>
    <x v="226"/>
    <n v="93.103448275862064"/>
    <x v="14"/>
    <x v="3"/>
  </r>
  <r>
    <x v="94"/>
    <x v="225"/>
    <n v="25.714285714285715"/>
    <x v="14"/>
    <x v="3"/>
  </r>
  <r>
    <x v="94"/>
    <x v="226"/>
    <n v="74.285714285714292"/>
    <x v="14"/>
    <x v="3"/>
  </r>
  <r>
    <x v="95"/>
    <x v="225"/>
    <n v="0"/>
    <x v="14"/>
    <x v="3"/>
  </r>
  <r>
    <x v="95"/>
    <x v="226"/>
    <n v="100"/>
    <x v="14"/>
    <x v="3"/>
  </r>
  <r>
    <x v="96"/>
    <x v="225"/>
    <n v="14.285714285714286"/>
    <x v="14"/>
    <x v="3"/>
  </r>
  <r>
    <x v="96"/>
    <x v="226"/>
    <n v="85.714285714285708"/>
    <x v="14"/>
    <x v="3"/>
  </r>
  <r>
    <x v="97"/>
    <x v="225"/>
    <n v="0"/>
    <x v="14"/>
    <x v="3"/>
  </r>
  <r>
    <x v="97"/>
    <x v="226"/>
    <n v="100"/>
    <x v="14"/>
    <x v="3"/>
  </r>
  <r>
    <x v="98"/>
    <x v="227"/>
    <n v="10.526315789473685"/>
    <x v="14"/>
    <x v="3"/>
  </r>
  <r>
    <x v="98"/>
    <x v="228"/>
    <n v="89.473684210526315"/>
    <x v="14"/>
    <x v="3"/>
  </r>
  <r>
    <x v="99"/>
    <x v="227"/>
    <n v="76"/>
    <x v="14"/>
    <x v="3"/>
  </r>
  <r>
    <x v="99"/>
    <x v="228"/>
    <n v="8"/>
    <x v="14"/>
    <x v="3"/>
  </r>
  <r>
    <x v="90"/>
    <x v="211"/>
    <n v="28.571428571428573"/>
    <x v="15"/>
    <x v="3"/>
  </r>
  <r>
    <x v="90"/>
    <x v="212"/>
    <n v="62.637362637362635"/>
    <x v="15"/>
    <x v="3"/>
  </r>
  <r>
    <x v="90"/>
    <x v="4"/>
    <n v="8.791208791208792"/>
    <x v="15"/>
    <x v="3"/>
  </r>
  <r>
    <x v="91"/>
    <x v="213"/>
    <n v="48.35164835164835"/>
    <x v="15"/>
    <x v="3"/>
  </r>
  <r>
    <x v="91"/>
    <x v="214"/>
    <n v="6.5934065934065931"/>
    <x v="15"/>
    <x v="3"/>
  </r>
  <r>
    <x v="91"/>
    <x v="215"/>
    <n v="3.2967032967032965"/>
    <x v="15"/>
    <x v="3"/>
  </r>
  <r>
    <x v="91"/>
    <x v="216"/>
    <n v="0"/>
    <x v="15"/>
    <x v="3"/>
  </r>
  <r>
    <x v="91"/>
    <x v="217"/>
    <n v="2.197802197802198"/>
    <x v="15"/>
    <x v="3"/>
  </r>
  <r>
    <x v="91"/>
    <x v="218"/>
    <n v="0"/>
    <x v="15"/>
    <x v="3"/>
  </r>
  <r>
    <x v="91"/>
    <x v="219"/>
    <n v="2.197802197802198"/>
    <x v="15"/>
    <x v="3"/>
  </r>
  <r>
    <x v="91"/>
    <x v="220"/>
    <n v="37.362637362637365"/>
    <x v="15"/>
    <x v="3"/>
  </r>
  <r>
    <x v="92"/>
    <x v="213"/>
    <n v="48.35164835164835"/>
    <x v="15"/>
    <x v="3"/>
  </r>
  <r>
    <x v="92"/>
    <x v="222"/>
    <n v="6.5934065934065931"/>
    <x v="15"/>
    <x v="3"/>
  </r>
  <r>
    <x v="92"/>
    <x v="223"/>
    <n v="7.6923076923076925"/>
    <x v="15"/>
    <x v="3"/>
  </r>
  <r>
    <x v="92"/>
    <x v="224"/>
    <n v="28.571428571428573"/>
    <x v="15"/>
    <x v="3"/>
  </r>
  <r>
    <x v="92"/>
    <x v="4"/>
    <n v="8.791208791208792"/>
    <x v="15"/>
    <x v="3"/>
  </r>
  <r>
    <x v="93"/>
    <x v="225"/>
    <n v="40"/>
    <x v="15"/>
    <x v="3"/>
  </r>
  <r>
    <x v="93"/>
    <x v="226"/>
    <n v="60"/>
    <x v="15"/>
    <x v="3"/>
  </r>
  <r>
    <x v="94"/>
    <x v="225"/>
    <n v="100"/>
    <x v="15"/>
    <x v="3"/>
  </r>
  <r>
    <x v="94"/>
    <x v="226"/>
    <n v="0"/>
    <x v="15"/>
    <x v="3"/>
  </r>
  <r>
    <x v="95"/>
    <x v="225"/>
    <n v="40"/>
    <x v="15"/>
    <x v="3"/>
  </r>
  <r>
    <x v="95"/>
    <x v="226"/>
    <n v="60"/>
    <x v="15"/>
    <x v="3"/>
  </r>
  <r>
    <x v="96"/>
    <x v="225"/>
    <n v="75"/>
    <x v="15"/>
    <x v="3"/>
  </r>
  <r>
    <x v="96"/>
    <x v="226"/>
    <n v="25"/>
    <x v="15"/>
    <x v="3"/>
  </r>
  <r>
    <x v="97"/>
    <x v="225"/>
    <n v="0"/>
    <x v="15"/>
    <x v="3"/>
  </r>
  <r>
    <x v="97"/>
    <x v="226"/>
    <n v="0"/>
    <x v="15"/>
    <x v="3"/>
  </r>
  <r>
    <x v="98"/>
    <x v="227"/>
    <n v="61.403508771929822"/>
    <x v="15"/>
    <x v="3"/>
  </r>
  <r>
    <x v="98"/>
    <x v="228"/>
    <n v="38.596491228070178"/>
    <x v="15"/>
    <x v="3"/>
  </r>
  <r>
    <x v="99"/>
    <x v="227"/>
    <n v="57"/>
    <x v="15"/>
    <x v="3"/>
  </r>
  <r>
    <x v="99"/>
    <x v="228"/>
    <n v="35"/>
    <x v="15"/>
    <x v="3"/>
  </r>
  <r>
    <x v="90"/>
    <x v="211"/>
    <n v="34.239130434782609"/>
    <x v="16"/>
    <x v="3"/>
  </r>
  <r>
    <x v="90"/>
    <x v="212"/>
    <n v="58.695652173913047"/>
    <x v="16"/>
    <x v="3"/>
  </r>
  <r>
    <x v="90"/>
    <x v="4"/>
    <n v="7.0652173913043477"/>
    <x v="16"/>
    <x v="3"/>
  </r>
  <r>
    <x v="91"/>
    <x v="213"/>
    <n v="27.717391304347824"/>
    <x v="16"/>
    <x v="3"/>
  </r>
  <r>
    <x v="91"/>
    <x v="214"/>
    <n v="4.3478260869565215"/>
    <x v="16"/>
    <x v="3"/>
  </r>
  <r>
    <x v="91"/>
    <x v="215"/>
    <n v="9.2391304347826093"/>
    <x v="16"/>
    <x v="3"/>
  </r>
  <r>
    <x v="91"/>
    <x v="216"/>
    <n v="5.4347826086956523"/>
    <x v="16"/>
    <x v="3"/>
  </r>
  <r>
    <x v="91"/>
    <x v="217"/>
    <n v="6.5217391304347823"/>
    <x v="16"/>
    <x v="3"/>
  </r>
  <r>
    <x v="91"/>
    <x v="218"/>
    <n v="2.1739130434782608"/>
    <x v="16"/>
    <x v="3"/>
  </r>
  <r>
    <x v="91"/>
    <x v="219"/>
    <n v="3.2608695652173911"/>
    <x v="16"/>
    <x v="3"/>
  </r>
  <r>
    <x v="91"/>
    <x v="220"/>
    <n v="41.304347826086953"/>
    <x v="16"/>
    <x v="3"/>
  </r>
  <r>
    <x v="92"/>
    <x v="213"/>
    <n v="27.717391304347824"/>
    <x v="16"/>
    <x v="3"/>
  </r>
  <r>
    <x v="92"/>
    <x v="222"/>
    <n v="9.7826086956521738"/>
    <x v="16"/>
    <x v="3"/>
  </r>
  <r>
    <x v="92"/>
    <x v="223"/>
    <n v="21.195652173913043"/>
    <x v="16"/>
    <x v="3"/>
  </r>
  <r>
    <x v="92"/>
    <x v="224"/>
    <n v="34.239130434782609"/>
    <x v="16"/>
    <x v="3"/>
  </r>
  <r>
    <x v="92"/>
    <x v="4"/>
    <n v="7.0652173913043477"/>
    <x v="16"/>
    <x v="3"/>
  </r>
  <r>
    <x v="93"/>
    <x v="225"/>
    <n v="24.324324324324323"/>
    <x v="16"/>
    <x v="3"/>
  </r>
  <r>
    <x v="93"/>
    <x v="226"/>
    <n v="75.675675675675677"/>
    <x v="16"/>
    <x v="3"/>
  </r>
  <r>
    <x v="94"/>
    <x v="225"/>
    <n v="48.148148148148145"/>
    <x v="16"/>
    <x v="3"/>
  </r>
  <r>
    <x v="94"/>
    <x v="226"/>
    <n v="51.851851851851855"/>
    <x v="16"/>
    <x v="3"/>
  </r>
  <r>
    <x v="95"/>
    <x v="225"/>
    <n v="42.857142857142854"/>
    <x v="16"/>
    <x v="3"/>
  </r>
  <r>
    <x v="95"/>
    <x v="226"/>
    <n v="57.142857142857146"/>
    <x v="16"/>
    <x v="3"/>
  </r>
  <r>
    <x v="96"/>
    <x v="225"/>
    <n v="75"/>
    <x v="16"/>
    <x v="3"/>
  </r>
  <r>
    <x v="96"/>
    <x v="226"/>
    <n v="25"/>
    <x v="16"/>
    <x v="3"/>
  </r>
  <r>
    <x v="97"/>
    <x v="225"/>
    <n v="0"/>
    <x v="16"/>
    <x v="3"/>
  </r>
  <r>
    <x v="97"/>
    <x v="226"/>
    <n v="0"/>
    <x v="16"/>
    <x v="3"/>
  </r>
  <r>
    <x v="98"/>
    <x v="227"/>
    <n v="56.481481481481481"/>
    <x v="16"/>
    <x v="3"/>
  </r>
  <r>
    <x v="98"/>
    <x v="228"/>
    <n v="43.518518518518519"/>
    <x v="16"/>
    <x v="3"/>
  </r>
  <r>
    <x v="99"/>
    <x v="227"/>
    <n v="108"/>
    <x v="16"/>
    <x v="3"/>
  </r>
  <r>
    <x v="99"/>
    <x v="228"/>
    <n v="61"/>
    <x v="16"/>
    <x v="3"/>
  </r>
  <r>
    <x v="101"/>
    <x v="230"/>
    <n v="7.9589534325491975"/>
    <x v="0"/>
    <x v="2"/>
  </r>
  <r>
    <x v="101"/>
    <x v="231"/>
    <n v="8.2163991975927644"/>
    <x v="0"/>
    <x v="2"/>
  </r>
  <r>
    <x v="101"/>
    <x v="232"/>
    <n v="7.483238636363633"/>
    <x v="0"/>
    <x v="2"/>
  </r>
  <r>
    <x v="101"/>
    <x v="233"/>
    <n v="7.6472483221476422"/>
    <x v="0"/>
    <x v="2"/>
  </r>
  <r>
    <x v="101"/>
    <x v="234"/>
    <n v="7.8991935483871094"/>
    <x v="0"/>
    <x v="2"/>
  </r>
  <r>
    <x v="101"/>
    <x v="235"/>
    <n v="7.4376558603491363"/>
    <x v="0"/>
    <x v="2"/>
  </r>
  <r>
    <x v="101"/>
    <x v="236"/>
    <n v="7.8521439132577626"/>
    <x v="0"/>
    <x v="2"/>
  </r>
  <r>
    <x v="101"/>
    <x v="237"/>
    <n v="7.5943132774815805"/>
    <x v="0"/>
    <x v="2"/>
  </r>
  <r>
    <x v="101"/>
    <x v="238"/>
    <n v="7.6106965174129391"/>
    <x v="0"/>
    <x v="2"/>
  </r>
  <r>
    <x v="101"/>
    <x v="239"/>
    <n v="8.122595537317272"/>
    <x v="0"/>
    <x v="2"/>
  </r>
  <r>
    <x v="101"/>
    <x v="240"/>
    <n v="7.9874507874015661"/>
    <x v="0"/>
    <x v="2"/>
  </r>
  <r>
    <x v="101"/>
    <x v="241"/>
    <n v="8.1438778024143499"/>
    <x v="0"/>
    <x v="2"/>
  </r>
  <r>
    <x v="101"/>
    <x v="242"/>
    <n v="6.8175477239353803"/>
    <x v="0"/>
    <x v="2"/>
  </r>
  <r>
    <x v="101"/>
    <x v="243"/>
    <n v="6.996599690880986"/>
    <x v="0"/>
    <x v="2"/>
  </r>
  <r>
    <x v="101"/>
    <x v="244"/>
    <n v="7.4747559274755906"/>
    <x v="0"/>
    <x v="2"/>
  </r>
  <r>
    <x v="101"/>
    <x v="245"/>
    <n v="7.2284023668639028"/>
    <x v="0"/>
    <x v="2"/>
  </r>
  <r>
    <x v="101"/>
    <x v="246"/>
    <n v="7.840769659788057"/>
    <x v="0"/>
    <x v="2"/>
  </r>
  <r>
    <x v="101"/>
    <x v="247"/>
    <n v="6.8484933035714279"/>
    <x v="0"/>
    <x v="2"/>
  </r>
  <r>
    <x v="101"/>
    <x v="248"/>
    <n v="7.3836689038031391"/>
    <x v="0"/>
    <x v="2"/>
  </r>
  <r>
    <x v="101"/>
    <x v="249"/>
    <n v="6.7322325915290779"/>
    <x v="0"/>
    <x v="2"/>
  </r>
  <r>
    <x v="101"/>
    <x v="250"/>
    <n v="6.7441558441558396"/>
    <x v="0"/>
    <x v="2"/>
  </r>
  <r>
    <x v="101"/>
    <x v="251"/>
    <n v="6.6241830065359482"/>
    <x v="0"/>
    <x v="2"/>
  </r>
  <r>
    <x v="101"/>
    <x v="252"/>
    <n v="6.7092352092352154"/>
    <x v="0"/>
    <x v="2"/>
  </r>
  <r>
    <x v="101"/>
    <x v="253"/>
    <n v="8.2163009404388614"/>
    <x v="0"/>
    <x v="2"/>
  </r>
  <r>
    <x v="101"/>
    <x v="254"/>
    <n v="7.7096069868995603"/>
    <x v="0"/>
    <x v="2"/>
  </r>
  <r>
    <x v="101"/>
    <x v="255"/>
    <n v="7.9396346306592553"/>
    <x v="0"/>
    <x v="2"/>
  </r>
  <r>
    <x v="101"/>
    <x v="256"/>
    <n v="7.7749360613810756"/>
    <x v="0"/>
    <x v="2"/>
  </r>
  <r>
    <x v="101"/>
    <x v="257"/>
    <n v="7.4571342925659492"/>
    <x v="0"/>
    <x v="2"/>
  </r>
  <r>
    <x v="101"/>
    <x v="258"/>
    <n v="7.3668903803131967"/>
    <x v="0"/>
    <x v="2"/>
  </r>
  <r>
    <x v="101"/>
    <x v="259"/>
    <n v="8.1309419655876454"/>
    <x v="0"/>
    <x v="2"/>
  </r>
  <r>
    <x v="101"/>
    <x v="260"/>
    <n v="7.1792228390166528"/>
    <x v="0"/>
    <x v="2"/>
  </r>
  <r>
    <x v="101"/>
    <x v="261"/>
    <n v="6.7121500407719505"/>
    <x v="0"/>
    <x v="2"/>
  </r>
  <r>
    <x v="101"/>
    <x v="262"/>
    <n v="7.335454545454537"/>
    <x v="0"/>
    <x v="2"/>
  </r>
  <r>
    <x v="101"/>
    <x v="263"/>
    <n v="7.097270160025098"/>
    <x v="0"/>
    <x v="2"/>
  </r>
  <r>
    <x v="101"/>
    <x v="264"/>
    <n v="6.5351288056206087"/>
    <x v="0"/>
    <x v="2"/>
  </r>
  <r>
    <x v="101"/>
    <x v="265"/>
    <n v="7.523114532783584"/>
    <x v="0"/>
    <x v="2"/>
  </r>
  <r>
    <x v="101"/>
    <x v="230"/>
    <n v="7.4481481481481451"/>
    <x v="1"/>
    <x v="2"/>
  </r>
  <r>
    <x v="101"/>
    <x v="231"/>
    <n v="8.1262500000000077"/>
    <x v="1"/>
    <x v="2"/>
  </r>
  <r>
    <x v="101"/>
    <x v="232"/>
    <n v="6.9945504087193484"/>
    <x v="1"/>
    <x v="2"/>
  </r>
  <r>
    <x v="101"/>
    <x v="233"/>
    <n v="7.5855614973262036"/>
    <x v="1"/>
    <x v="2"/>
  </r>
  <r>
    <x v="101"/>
    <x v="234"/>
    <n v="7.3816568047337219"/>
    <x v="1"/>
    <x v="2"/>
  </r>
  <r>
    <x v="101"/>
    <x v="235"/>
    <n v="7.527568922305762"/>
    <x v="1"/>
    <x v="2"/>
  </r>
  <r>
    <x v="101"/>
    <x v="236"/>
    <n v="7.7925000000000004"/>
    <x v="1"/>
    <x v="2"/>
  </r>
  <r>
    <x v="101"/>
    <x v="237"/>
    <n v="7.5362134688691267"/>
    <x v="1"/>
    <x v="2"/>
  </r>
  <r>
    <x v="101"/>
    <x v="238"/>
    <n v="7.8071065989847712"/>
    <x v="1"/>
    <x v="2"/>
  </r>
  <r>
    <x v="101"/>
    <x v="239"/>
    <n v="8.2997448979591759"/>
    <x v="1"/>
    <x v="2"/>
  </r>
  <r>
    <x v="101"/>
    <x v="240"/>
    <n v="7.5992317541613339"/>
    <x v="1"/>
    <x v="2"/>
  </r>
  <r>
    <x v="101"/>
    <x v="241"/>
    <n v="8.0781841109710051"/>
    <x v="1"/>
    <x v="2"/>
  </r>
  <r>
    <x v="101"/>
    <x v="242"/>
    <n v="6.8898601398601418"/>
    <x v="1"/>
    <x v="2"/>
  </r>
  <r>
    <x v="101"/>
    <x v="243"/>
    <n v="6.647058823529413"/>
    <x v="1"/>
    <x v="2"/>
  </r>
  <r>
    <x v="101"/>
    <x v="244"/>
    <n v="7.2008310249307437"/>
    <x v="1"/>
    <x v="2"/>
  </r>
  <r>
    <x v="101"/>
    <x v="245"/>
    <n v="7.06774668630338"/>
    <x v="1"/>
    <x v="2"/>
  </r>
  <r>
    <x v="101"/>
    <x v="246"/>
    <n v="8.0284552845528392"/>
    <x v="1"/>
    <x v="2"/>
  </r>
  <r>
    <x v="101"/>
    <x v="247"/>
    <n v="7.1705639614855494"/>
    <x v="1"/>
    <x v="2"/>
  </r>
  <r>
    <x v="101"/>
    <x v="248"/>
    <n v="7.6210526315789453"/>
    <x v="1"/>
    <x v="2"/>
  </r>
  <r>
    <x v="101"/>
    <x v="249"/>
    <n v="6.9867109634551481"/>
    <x v="1"/>
    <x v="2"/>
  </r>
  <r>
    <x v="101"/>
    <x v="250"/>
    <n v="6.8318584070796478"/>
    <x v="1"/>
    <x v="2"/>
  </r>
  <r>
    <x v="101"/>
    <x v="251"/>
    <n v="6.75390625"/>
    <x v="1"/>
    <x v="2"/>
  </r>
  <r>
    <x v="101"/>
    <x v="252"/>
    <n v="6.9213114754098362"/>
    <x v="1"/>
    <x v="2"/>
  </r>
  <r>
    <x v="101"/>
    <x v="253"/>
    <n v="7.9694244604316546"/>
    <x v="1"/>
    <x v="2"/>
  </r>
  <r>
    <x v="101"/>
    <x v="254"/>
    <n v="7.2412280701754357"/>
    <x v="1"/>
    <x v="2"/>
  </r>
  <r>
    <x v="101"/>
    <x v="255"/>
    <n v="7.5433789954337902"/>
    <x v="1"/>
    <x v="2"/>
  </r>
  <r>
    <x v="101"/>
    <x v="256"/>
    <n v="7.9343629343629329"/>
    <x v="1"/>
    <x v="2"/>
  </r>
  <r>
    <x v="101"/>
    <x v="257"/>
    <n v="6.8486171761280881"/>
    <x v="1"/>
    <x v="2"/>
  </r>
  <r>
    <x v="101"/>
    <x v="258"/>
    <n v="6.7868098159509245"/>
    <x v="1"/>
    <x v="2"/>
  </r>
  <r>
    <x v="101"/>
    <x v="259"/>
    <n v="8.357585139318882"/>
    <x v="1"/>
    <x v="2"/>
  </r>
  <r>
    <x v="101"/>
    <x v="260"/>
    <n v="7.375234521575984"/>
    <x v="1"/>
    <x v="2"/>
  </r>
  <r>
    <x v="101"/>
    <x v="261"/>
    <n v="7.2"/>
    <x v="1"/>
    <x v="2"/>
  </r>
  <r>
    <x v="101"/>
    <x v="262"/>
    <n v="7.0600343053173278"/>
    <x v="1"/>
    <x v="2"/>
  </r>
  <r>
    <x v="101"/>
    <x v="263"/>
    <n v="7.0714285714285676"/>
    <x v="1"/>
    <x v="2"/>
  </r>
  <r>
    <x v="101"/>
    <x v="264"/>
    <n v="6.9178515007898964"/>
    <x v="1"/>
    <x v="2"/>
  </r>
  <r>
    <x v="101"/>
    <x v="265"/>
    <n v="7.4411967461740014"/>
    <x v="1"/>
    <x v="2"/>
  </r>
  <r>
    <x v="101"/>
    <x v="230"/>
    <n v="8.2393162393162314"/>
    <x v="2"/>
    <x v="2"/>
  </r>
  <r>
    <x v="101"/>
    <x v="231"/>
    <n v="8.3219034289713107"/>
    <x v="2"/>
    <x v="2"/>
  </r>
  <r>
    <x v="101"/>
    <x v="232"/>
    <n v="7.6577669902912593"/>
    <x v="2"/>
    <x v="2"/>
  </r>
  <r>
    <x v="101"/>
    <x v="233"/>
    <n v="7.9613095238095237"/>
    <x v="2"/>
    <x v="2"/>
  </r>
  <r>
    <x v="101"/>
    <x v="234"/>
    <n v="8.2568613652357286"/>
    <x v="2"/>
    <x v="2"/>
  </r>
  <r>
    <x v="101"/>
    <x v="235"/>
    <n v="7.548543689320387"/>
    <x v="2"/>
    <x v="2"/>
  </r>
  <r>
    <x v="101"/>
    <x v="236"/>
    <n v="7.8765182186234766"/>
    <x v="2"/>
    <x v="2"/>
  </r>
  <r>
    <x v="101"/>
    <x v="237"/>
    <n v="7.7487855655794666"/>
    <x v="2"/>
    <x v="2"/>
  </r>
  <r>
    <x v="101"/>
    <x v="238"/>
    <n v="7.4781420765027313"/>
    <x v="2"/>
    <x v="2"/>
  </r>
  <r>
    <x v="101"/>
    <x v="239"/>
    <n v="7.8135349172066189"/>
    <x v="2"/>
    <x v="2"/>
  </r>
  <r>
    <x v="101"/>
    <x v="240"/>
    <n v="8.2164879356568381"/>
    <x v="2"/>
    <x v="2"/>
  </r>
  <r>
    <x v="101"/>
    <x v="241"/>
    <n v="8.3202702702702585"/>
    <x v="2"/>
    <x v="2"/>
  </r>
  <r>
    <x v="101"/>
    <x v="242"/>
    <n v="6.5732410611303358"/>
    <x v="2"/>
    <x v="2"/>
  </r>
  <r>
    <x v="101"/>
    <x v="243"/>
    <n v="7.0409617097061465"/>
    <x v="2"/>
    <x v="2"/>
  </r>
  <r>
    <x v="101"/>
    <x v="244"/>
    <n v="7.7080181543116462"/>
    <x v="2"/>
    <x v="2"/>
  </r>
  <r>
    <x v="101"/>
    <x v="245"/>
    <n v="7.3872000000000053"/>
    <x v="2"/>
    <x v="2"/>
  </r>
  <r>
    <x v="101"/>
    <x v="246"/>
    <n v="7.8297546012269912"/>
    <x v="2"/>
    <x v="2"/>
  </r>
  <r>
    <x v="101"/>
    <x v="247"/>
    <n v="6.3805243445692925"/>
    <x v="2"/>
    <x v="2"/>
  </r>
  <r>
    <x v="101"/>
    <x v="248"/>
    <n v="6.5790598290598359"/>
    <x v="2"/>
    <x v="2"/>
  </r>
  <r>
    <x v="101"/>
    <x v="249"/>
    <n v="6.351851851851853"/>
    <x v="2"/>
    <x v="2"/>
  </r>
  <r>
    <x v="101"/>
    <x v="250"/>
    <n v="6.8"/>
    <x v="2"/>
    <x v="2"/>
  </r>
  <r>
    <x v="101"/>
    <x v="251"/>
    <n v="6.0868486352357314"/>
    <x v="2"/>
    <x v="2"/>
  </r>
  <r>
    <x v="101"/>
    <x v="252"/>
    <n v="6.316279069767444"/>
    <x v="2"/>
    <x v="2"/>
  </r>
  <r>
    <x v="101"/>
    <x v="253"/>
    <n v="8.199681782020674"/>
    <x v="2"/>
    <x v="2"/>
  </r>
  <r>
    <x v="101"/>
    <x v="254"/>
    <n v="7.6849056603773604"/>
    <x v="2"/>
    <x v="2"/>
  </r>
  <r>
    <x v="101"/>
    <x v="255"/>
    <n v="7.9293893129770963"/>
    <x v="2"/>
    <x v="2"/>
  </r>
  <r>
    <x v="101"/>
    <x v="256"/>
    <n v="7.2657743785850828"/>
    <x v="2"/>
    <x v="2"/>
  </r>
  <r>
    <x v="101"/>
    <x v="257"/>
    <n v="7.4110738255033475"/>
    <x v="2"/>
    <x v="2"/>
  </r>
  <r>
    <x v="101"/>
    <x v="258"/>
    <n v="7.6134598792062071"/>
    <x v="2"/>
    <x v="2"/>
  </r>
  <r>
    <x v="101"/>
    <x v="259"/>
    <n v="8.0604686318972139"/>
    <x v="2"/>
    <x v="2"/>
  </r>
  <r>
    <x v="101"/>
    <x v="260"/>
    <n v="6.8763213530655367"/>
    <x v="2"/>
    <x v="2"/>
  </r>
  <r>
    <x v="101"/>
    <x v="261"/>
    <n v="6.0366906474820183"/>
    <x v="2"/>
    <x v="2"/>
  </r>
  <r>
    <x v="101"/>
    <x v="262"/>
    <n v="7.2279586973788623"/>
    <x v="2"/>
    <x v="2"/>
  </r>
  <r>
    <x v="101"/>
    <x v="263"/>
    <n v="6.9333333333333416"/>
    <x v="2"/>
    <x v="2"/>
  </r>
  <r>
    <x v="101"/>
    <x v="264"/>
    <n v="5.9078947368421098"/>
    <x v="2"/>
    <x v="2"/>
  </r>
  <r>
    <x v="101"/>
    <x v="265"/>
    <n v="7.4899053468935612"/>
    <x v="2"/>
    <x v="2"/>
  </r>
  <r>
    <x v="101"/>
    <x v="230"/>
    <n v="7.958333333333341"/>
    <x v="3"/>
    <x v="2"/>
  </r>
  <r>
    <x v="101"/>
    <x v="231"/>
    <n v="8.2252066115702434"/>
    <x v="3"/>
    <x v="2"/>
  </r>
  <r>
    <x v="101"/>
    <x v="232"/>
    <n v="7.5328947368421089"/>
    <x v="3"/>
    <x v="2"/>
  </r>
  <r>
    <x v="101"/>
    <x v="233"/>
    <n v="7.6252676659528964"/>
    <x v="3"/>
    <x v="2"/>
  </r>
  <r>
    <x v="101"/>
    <x v="234"/>
    <n v="7.7617977528089916"/>
    <x v="3"/>
    <x v="2"/>
  </r>
  <r>
    <x v="101"/>
    <x v="235"/>
    <n v="7.0081300813008109"/>
    <x v="3"/>
    <x v="2"/>
  </r>
  <r>
    <x v="101"/>
    <x v="236"/>
    <n v="7.5487288135593245"/>
    <x v="3"/>
    <x v="2"/>
  </r>
  <r>
    <x v="101"/>
    <x v="237"/>
    <n v="7.0148936170212801"/>
    <x v="3"/>
    <x v="2"/>
  </r>
  <r>
    <x v="101"/>
    <x v="238"/>
    <n v="7.4024640657084202"/>
    <x v="3"/>
    <x v="2"/>
  </r>
  <r>
    <x v="101"/>
    <x v="239"/>
    <n v="8.5271966527196668"/>
    <x v="3"/>
    <x v="2"/>
  </r>
  <r>
    <x v="101"/>
    <x v="240"/>
    <n v="7.8191056910569099"/>
    <x v="3"/>
    <x v="2"/>
  </r>
  <r>
    <x v="101"/>
    <x v="241"/>
    <n v="7.83910386965377"/>
    <x v="3"/>
    <x v="2"/>
  </r>
  <r>
    <x v="101"/>
    <x v="242"/>
    <n v="6.8746736292428174"/>
    <x v="3"/>
    <x v="2"/>
  </r>
  <r>
    <x v="101"/>
    <x v="243"/>
    <n v="6.9555035128805631"/>
    <x v="3"/>
    <x v="2"/>
  </r>
  <r>
    <x v="101"/>
    <x v="244"/>
    <n v="7.2805194805194819"/>
    <x v="3"/>
    <x v="2"/>
  </r>
  <r>
    <x v="101"/>
    <x v="245"/>
    <n v="7.197889182058046"/>
    <x v="3"/>
    <x v="2"/>
  </r>
  <r>
    <x v="101"/>
    <x v="246"/>
    <n v="7.5153061224489788"/>
    <x v="3"/>
    <x v="2"/>
  </r>
  <r>
    <x v="101"/>
    <x v="247"/>
    <n v="6.9424083769633462"/>
    <x v="3"/>
    <x v="2"/>
  </r>
  <r>
    <x v="101"/>
    <x v="248"/>
    <n v="8.0689655172413826"/>
    <x v="3"/>
    <x v="2"/>
  </r>
  <r>
    <x v="101"/>
    <x v="249"/>
    <n v="6.6943005181347166"/>
    <x v="3"/>
    <x v="2"/>
  </r>
  <r>
    <x v="101"/>
    <x v="250"/>
    <n v="6.1437499999999998"/>
    <x v="3"/>
    <x v="2"/>
  </r>
  <r>
    <x v="101"/>
    <x v="251"/>
    <n v="6.5714285714285676"/>
    <x v="3"/>
    <x v="2"/>
  </r>
  <r>
    <x v="101"/>
    <x v="252"/>
    <n v="6.7448979591836764"/>
    <x v="3"/>
    <x v="2"/>
  </r>
  <r>
    <x v="101"/>
    <x v="253"/>
    <n v="8.4144385026737911"/>
    <x v="3"/>
    <x v="2"/>
  </r>
  <r>
    <x v="101"/>
    <x v="254"/>
    <n v="7.8604651162790722"/>
    <x v="3"/>
    <x v="2"/>
  </r>
  <r>
    <x v="101"/>
    <x v="255"/>
    <n v="8.1003460207612452"/>
    <x v="3"/>
    <x v="2"/>
  </r>
  <r>
    <x v="101"/>
    <x v="256"/>
    <n v="7.8698884758364311"/>
    <x v="3"/>
    <x v="2"/>
  </r>
  <r>
    <x v="101"/>
    <x v="257"/>
    <n v="7.2393364928909971"/>
    <x v="3"/>
    <x v="2"/>
  </r>
  <r>
    <x v="101"/>
    <x v="258"/>
    <n v="7.1146341463414631"/>
    <x v="3"/>
    <x v="2"/>
  </r>
  <r>
    <x v="101"/>
    <x v="259"/>
    <n v="8.2251184834123254"/>
    <x v="3"/>
    <x v="2"/>
  </r>
  <r>
    <x v="101"/>
    <x v="260"/>
    <n v="7.5036496350364983"/>
    <x v="3"/>
    <x v="2"/>
  </r>
  <r>
    <x v="101"/>
    <x v="261"/>
    <n v="7.011709601873533"/>
    <x v="3"/>
    <x v="2"/>
  </r>
  <r>
    <x v="101"/>
    <x v="262"/>
    <n v="7.6842105263157885"/>
    <x v="3"/>
    <x v="2"/>
  </r>
  <r>
    <x v="101"/>
    <x v="263"/>
    <n v="7.2927461139896383"/>
    <x v="3"/>
    <x v="2"/>
  </r>
  <r>
    <x v="101"/>
    <x v="264"/>
    <n v="6.8711217183770872"/>
    <x v="3"/>
    <x v="2"/>
  </r>
  <r>
    <x v="101"/>
    <x v="265"/>
    <n v="7.4977189439832506"/>
    <x v="3"/>
    <x v="2"/>
  </r>
  <r>
    <x v="101"/>
    <x v="230"/>
    <n v="7.7473498233215521"/>
    <x v="4"/>
    <x v="2"/>
  </r>
  <r>
    <x v="101"/>
    <x v="231"/>
    <n v="8.0551470588235361"/>
    <x v="4"/>
    <x v="2"/>
  </r>
  <r>
    <x v="101"/>
    <x v="232"/>
    <n v="7.4199535962877023"/>
    <x v="4"/>
    <x v="2"/>
  </r>
  <r>
    <x v="101"/>
    <x v="233"/>
    <n v="6.9408163265306078"/>
    <x v="4"/>
    <x v="2"/>
  </r>
  <r>
    <x v="101"/>
    <x v="234"/>
    <n v="7.6444444444444422"/>
    <x v="4"/>
    <x v="2"/>
  </r>
  <r>
    <x v="101"/>
    <x v="235"/>
    <n v="7.2601476014760156"/>
    <x v="4"/>
    <x v="2"/>
  </r>
  <r>
    <x v="101"/>
    <x v="236"/>
    <n v="7.8844765342960335"/>
    <x v="4"/>
    <x v="2"/>
  </r>
  <r>
    <x v="101"/>
    <x v="237"/>
    <n v="7.6427184466019389"/>
    <x v="4"/>
    <x v="2"/>
  </r>
  <r>
    <x v="101"/>
    <x v="238"/>
    <n v="7.7370370370370365"/>
    <x v="4"/>
    <x v="2"/>
  </r>
  <r>
    <x v="101"/>
    <x v="239"/>
    <n v="8.0074906367041248"/>
    <x v="4"/>
    <x v="2"/>
  </r>
  <r>
    <x v="101"/>
    <x v="240"/>
    <n v="7.7656529516994643"/>
    <x v="4"/>
    <x v="2"/>
  </r>
  <r>
    <x v="101"/>
    <x v="241"/>
    <n v="7.7747747747747757"/>
    <x v="4"/>
    <x v="2"/>
  </r>
  <r>
    <x v="101"/>
    <x v="242"/>
    <n v="6.7356321839080477"/>
    <x v="4"/>
    <x v="2"/>
  </r>
  <r>
    <x v="101"/>
    <x v="243"/>
    <n v="7.2078239608801917"/>
    <x v="4"/>
    <x v="2"/>
  </r>
  <r>
    <x v="101"/>
    <x v="244"/>
    <n v="7.4351297405189607"/>
    <x v="4"/>
    <x v="2"/>
  </r>
  <r>
    <x v="101"/>
    <x v="245"/>
    <n v="7.0627705627705639"/>
    <x v="4"/>
    <x v="2"/>
  </r>
  <r>
    <x v="101"/>
    <x v="246"/>
    <n v="7.8267716535433136"/>
    <x v="4"/>
    <x v="2"/>
  </r>
  <r>
    <x v="101"/>
    <x v="247"/>
    <n v="6.9038076152304608"/>
    <x v="4"/>
    <x v="2"/>
  </r>
  <r>
    <x v="101"/>
    <x v="248"/>
    <n v="7.2198275862068986"/>
    <x v="4"/>
    <x v="2"/>
  </r>
  <r>
    <x v="101"/>
    <x v="249"/>
    <n v="6.5898876404494375"/>
    <x v="4"/>
    <x v="2"/>
  </r>
  <r>
    <x v="101"/>
    <x v="250"/>
    <n v="6.3953488372093021"/>
    <x v="4"/>
    <x v="2"/>
  </r>
  <r>
    <x v="101"/>
    <x v="251"/>
    <n v="6.8497109826589595"/>
    <x v="4"/>
    <x v="2"/>
  </r>
  <r>
    <x v="101"/>
    <x v="252"/>
    <n v="6.5337423312883436"/>
    <x v="4"/>
    <x v="2"/>
  </r>
  <r>
    <x v="101"/>
    <x v="253"/>
    <n v="8.2564102564102591"/>
    <x v="4"/>
    <x v="2"/>
  </r>
  <r>
    <x v="101"/>
    <x v="254"/>
    <n v="8.2634408602150557"/>
    <x v="4"/>
    <x v="2"/>
  </r>
  <r>
    <x v="101"/>
    <x v="255"/>
    <n v="8.0769230769230766"/>
    <x v="4"/>
    <x v="2"/>
  </r>
  <r>
    <x v="101"/>
    <x v="256"/>
    <n v="7.9"/>
    <x v="4"/>
    <x v="2"/>
  </r>
  <r>
    <x v="101"/>
    <x v="257"/>
    <n v="7.8151898734177232"/>
    <x v="4"/>
    <x v="2"/>
  </r>
  <r>
    <x v="101"/>
    <x v="258"/>
    <n v="7.4698412698412682"/>
    <x v="4"/>
    <x v="2"/>
  </r>
  <r>
    <x v="101"/>
    <x v="259"/>
    <n v="7.909738717339672"/>
    <x v="4"/>
    <x v="2"/>
  </r>
  <r>
    <x v="101"/>
    <x v="260"/>
    <n v="7.1363636363636305"/>
    <x v="4"/>
    <x v="2"/>
  </r>
  <r>
    <x v="101"/>
    <x v="261"/>
    <n v="6.7034764826175888"/>
    <x v="4"/>
    <x v="2"/>
  </r>
  <r>
    <x v="101"/>
    <x v="262"/>
    <n v="7.308533916849016"/>
    <x v="4"/>
    <x v="2"/>
  </r>
  <r>
    <x v="101"/>
    <x v="263"/>
    <n v="6.9931662870159501"/>
    <x v="4"/>
    <x v="2"/>
  </r>
  <r>
    <x v="101"/>
    <x v="264"/>
    <n v="6.4848484848484826"/>
    <x v="4"/>
    <x v="2"/>
  </r>
  <r>
    <x v="101"/>
    <x v="265"/>
    <n v="7.4554951943167573"/>
    <x v="4"/>
    <x v="2"/>
  </r>
  <r>
    <x v="101"/>
    <x v="230"/>
    <n v="8.1183431952662719"/>
    <x v="5"/>
    <x v="2"/>
  </r>
  <r>
    <x v="101"/>
    <x v="231"/>
    <n v="8.607361963190181"/>
    <x v="5"/>
    <x v="2"/>
  </r>
  <r>
    <x v="101"/>
    <x v="232"/>
    <n v="7.9107142857142838"/>
    <x v="5"/>
    <x v="2"/>
  </r>
  <r>
    <x v="101"/>
    <x v="233"/>
    <n v="7.7519379844961254"/>
    <x v="5"/>
    <x v="2"/>
  </r>
  <r>
    <x v="101"/>
    <x v="234"/>
    <n v="8.2302631578947416"/>
    <x v="5"/>
    <x v="2"/>
  </r>
  <r>
    <x v="101"/>
    <x v="235"/>
    <n v="7.533333333333335"/>
    <x v="5"/>
    <x v="2"/>
  </r>
  <r>
    <x v="101"/>
    <x v="236"/>
    <n v="8.2181818181818187"/>
    <x v="5"/>
    <x v="2"/>
  </r>
  <r>
    <x v="101"/>
    <x v="237"/>
    <n v="8.2631578947368496"/>
    <x v="5"/>
    <x v="2"/>
  </r>
  <r>
    <x v="101"/>
    <x v="238"/>
    <n v="8"/>
    <x v="5"/>
    <x v="2"/>
  </r>
  <r>
    <x v="101"/>
    <x v="239"/>
    <n v="8.4417177914110475"/>
    <x v="5"/>
    <x v="2"/>
  </r>
  <r>
    <x v="101"/>
    <x v="240"/>
    <n v="8.2662721893491096"/>
    <x v="5"/>
    <x v="2"/>
  </r>
  <r>
    <x v="101"/>
    <x v="241"/>
    <n v="8.2976190476190474"/>
    <x v="5"/>
    <x v="2"/>
  </r>
  <r>
    <x v="101"/>
    <x v="242"/>
    <n v="7.4631578947368444"/>
    <x v="5"/>
    <x v="2"/>
  </r>
  <r>
    <x v="101"/>
    <x v="243"/>
    <n v="7.7460317460317478"/>
    <x v="5"/>
    <x v="2"/>
  </r>
  <r>
    <x v="101"/>
    <x v="244"/>
    <n v="7.9350649350649354"/>
    <x v="5"/>
    <x v="2"/>
  </r>
  <r>
    <x v="101"/>
    <x v="245"/>
    <n v="7.7945205479452051"/>
    <x v="5"/>
    <x v="2"/>
  </r>
  <r>
    <x v="101"/>
    <x v="246"/>
    <n v="8.339743589743593"/>
    <x v="5"/>
    <x v="2"/>
  </r>
  <r>
    <x v="101"/>
    <x v="247"/>
    <n v="7.651612903225808"/>
    <x v="5"/>
    <x v="2"/>
  </r>
  <r>
    <x v="101"/>
    <x v="248"/>
    <n v="7.7874999999999996"/>
    <x v="5"/>
    <x v="2"/>
  </r>
  <r>
    <x v="101"/>
    <x v="249"/>
    <n v="7.2898550724637667"/>
    <x v="5"/>
    <x v="2"/>
  </r>
  <r>
    <x v="101"/>
    <x v="250"/>
    <n v="7.0476190476190474"/>
    <x v="5"/>
    <x v="2"/>
  </r>
  <r>
    <x v="101"/>
    <x v="251"/>
    <n v="7.7164179104477615"/>
    <x v="5"/>
    <x v="2"/>
  </r>
  <r>
    <x v="101"/>
    <x v="252"/>
    <n v="7.0545454545454556"/>
    <x v="5"/>
    <x v="2"/>
  </r>
  <r>
    <x v="101"/>
    <x v="253"/>
    <n v="8.6040268456375788"/>
    <x v="5"/>
    <x v="2"/>
  </r>
  <r>
    <x v="101"/>
    <x v="254"/>
    <n v="8.6811594202898537"/>
    <x v="5"/>
    <x v="2"/>
  </r>
  <r>
    <x v="101"/>
    <x v="255"/>
    <n v="8.4150943396226427"/>
    <x v="5"/>
    <x v="2"/>
  </r>
  <r>
    <x v="101"/>
    <x v="256"/>
    <n v="8.1944444444444411"/>
    <x v="5"/>
    <x v="2"/>
  </r>
  <r>
    <x v="101"/>
    <x v="257"/>
    <n v="8.1953125"/>
    <x v="5"/>
    <x v="2"/>
  </r>
  <r>
    <x v="101"/>
    <x v="258"/>
    <n v="7.8727272727272721"/>
    <x v="5"/>
    <x v="2"/>
  </r>
  <r>
    <x v="101"/>
    <x v="259"/>
    <n v="8.2173913043478279"/>
    <x v="5"/>
    <x v="2"/>
  </r>
  <r>
    <x v="101"/>
    <x v="260"/>
    <n v="7.5892857142857153"/>
    <x v="5"/>
    <x v="2"/>
  </r>
  <r>
    <x v="101"/>
    <x v="261"/>
    <n v="7.3757961783439461"/>
    <x v="5"/>
    <x v="2"/>
  </r>
  <r>
    <x v="101"/>
    <x v="262"/>
    <n v="7.85"/>
    <x v="5"/>
    <x v="2"/>
  </r>
  <r>
    <x v="101"/>
    <x v="263"/>
    <n v="7.6206896551724155"/>
    <x v="5"/>
    <x v="2"/>
  </r>
  <r>
    <x v="101"/>
    <x v="264"/>
    <n v="7.3150684931506875"/>
    <x v="5"/>
    <x v="2"/>
  </r>
  <r>
    <x v="101"/>
    <x v="265"/>
    <n v="7.9730337078651692"/>
    <x v="5"/>
    <x v="2"/>
  </r>
  <r>
    <x v="101"/>
    <x v="230"/>
    <n v="7.459183673469389"/>
    <x v="6"/>
    <x v="2"/>
  </r>
  <r>
    <x v="101"/>
    <x v="231"/>
    <n v="7.5869565217391308"/>
    <x v="6"/>
    <x v="2"/>
  </r>
  <r>
    <x v="101"/>
    <x v="232"/>
    <n v="7.4210526315789478"/>
    <x v="6"/>
    <x v="2"/>
  </r>
  <r>
    <x v="101"/>
    <x v="233"/>
    <n v="6.920454545454545"/>
    <x v="6"/>
    <x v="2"/>
  </r>
  <r>
    <x v="101"/>
    <x v="234"/>
    <n v="7.2790697674418583"/>
    <x v="6"/>
    <x v="2"/>
  </r>
  <r>
    <x v="101"/>
    <x v="235"/>
    <n v="7.3043478260869561"/>
    <x v="6"/>
    <x v="2"/>
  </r>
  <r>
    <x v="101"/>
    <x v="236"/>
    <n v="7.9479166666666687"/>
    <x v="6"/>
    <x v="2"/>
  </r>
  <r>
    <x v="101"/>
    <x v="237"/>
    <n v="7.5164835164835138"/>
    <x v="6"/>
    <x v="2"/>
  </r>
  <r>
    <x v="101"/>
    <x v="238"/>
    <n v="7.3870967741935472"/>
    <x v="6"/>
    <x v="2"/>
  </r>
  <r>
    <x v="101"/>
    <x v="239"/>
    <n v="7.7816091954022983"/>
    <x v="6"/>
    <x v="2"/>
  </r>
  <r>
    <x v="101"/>
    <x v="240"/>
    <n v="7.208333333333333"/>
    <x v="6"/>
    <x v="2"/>
  </r>
  <r>
    <x v="101"/>
    <x v="241"/>
    <n v="7.28125"/>
    <x v="6"/>
    <x v="2"/>
  </r>
  <r>
    <x v="101"/>
    <x v="242"/>
    <n v="6.0166666666666666"/>
    <x v="6"/>
    <x v="2"/>
  </r>
  <r>
    <x v="101"/>
    <x v="243"/>
    <n v="7.0724637681159415"/>
    <x v="6"/>
    <x v="2"/>
  </r>
  <r>
    <x v="101"/>
    <x v="244"/>
    <n v="7.2857142857142874"/>
    <x v="6"/>
    <x v="2"/>
  </r>
  <r>
    <x v="101"/>
    <x v="245"/>
    <n v="6.9324324324324333"/>
    <x v="6"/>
    <x v="2"/>
  </r>
  <r>
    <x v="101"/>
    <x v="246"/>
    <n v="7.7471264367816097"/>
    <x v="6"/>
    <x v="2"/>
  </r>
  <r>
    <x v="101"/>
    <x v="247"/>
    <n v="6.6"/>
    <x v="6"/>
    <x v="2"/>
  </r>
  <r>
    <x v="101"/>
    <x v="248"/>
    <n v="7.1"/>
    <x v="6"/>
    <x v="2"/>
  </r>
  <r>
    <x v="101"/>
    <x v="249"/>
    <n v="5.9090909090909092"/>
    <x v="6"/>
    <x v="2"/>
  </r>
  <r>
    <x v="101"/>
    <x v="250"/>
    <n v="6.7222222222222223"/>
    <x v="6"/>
    <x v="2"/>
  </r>
  <r>
    <x v="101"/>
    <x v="251"/>
    <n v="6.6842105263157894"/>
    <x v="6"/>
    <x v="2"/>
  </r>
  <r>
    <x v="101"/>
    <x v="252"/>
    <n v="6.45"/>
    <x v="6"/>
    <x v="2"/>
  </r>
  <r>
    <x v="101"/>
    <x v="253"/>
    <n v="7.8695652173913038"/>
    <x v="6"/>
    <x v="2"/>
  </r>
  <r>
    <x v="101"/>
    <x v="254"/>
    <n v="7.9230769230769234"/>
    <x v="6"/>
    <x v="2"/>
  </r>
  <r>
    <x v="101"/>
    <x v="255"/>
    <n v="7.5471698113207557"/>
    <x v="6"/>
    <x v="2"/>
  </r>
  <r>
    <x v="101"/>
    <x v="256"/>
    <n v="7.1923076923076916"/>
    <x v="6"/>
    <x v="2"/>
  </r>
  <r>
    <x v="101"/>
    <x v="257"/>
    <n v="8"/>
    <x v="6"/>
    <x v="2"/>
  </r>
  <r>
    <x v="101"/>
    <x v="258"/>
    <n v="7.71875"/>
    <x v="6"/>
    <x v="2"/>
  </r>
  <r>
    <x v="101"/>
    <x v="259"/>
    <n v="7.7538461538461556"/>
    <x v="6"/>
    <x v="2"/>
  </r>
  <r>
    <x v="101"/>
    <x v="260"/>
    <n v="6.9117647058823533"/>
    <x v="6"/>
    <x v="2"/>
  </r>
  <r>
    <x v="101"/>
    <x v="261"/>
    <n v="5.9078947368421071"/>
    <x v="6"/>
    <x v="2"/>
  </r>
  <r>
    <x v="101"/>
    <x v="262"/>
    <n v="7.0266666666666673"/>
    <x v="6"/>
    <x v="2"/>
  </r>
  <r>
    <x v="101"/>
    <x v="263"/>
    <n v="6.8030303030303019"/>
    <x v="6"/>
    <x v="2"/>
  </r>
  <r>
    <x v="101"/>
    <x v="264"/>
    <n v="5.9864864864864851"/>
    <x v="6"/>
    <x v="2"/>
  </r>
  <r>
    <x v="101"/>
    <x v="265"/>
    <n v="7.2227891156462576"/>
    <x v="6"/>
    <x v="2"/>
  </r>
  <r>
    <x v="101"/>
    <x v="230"/>
    <n v="7.2437500000000004"/>
    <x v="7"/>
    <x v="2"/>
  </r>
  <r>
    <x v="101"/>
    <x v="231"/>
    <n v="7.608974358974363"/>
    <x v="7"/>
    <x v="2"/>
  </r>
  <r>
    <x v="101"/>
    <x v="232"/>
    <n v="7.0151515151515174"/>
    <x v="7"/>
    <x v="2"/>
  </r>
  <r>
    <x v="101"/>
    <x v="233"/>
    <n v="5.6758620689655155"/>
    <x v="7"/>
    <x v="2"/>
  </r>
  <r>
    <x v="101"/>
    <x v="234"/>
    <n v="7.1985815602836896"/>
    <x v="7"/>
    <x v="2"/>
  </r>
  <r>
    <x v="101"/>
    <x v="235"/>
    <n v="6.8431372549019578"/>
    <x v="7"/>
    <x v="2"/>
  </r>
  <r>
    <x v="101"/>
    <x v="236"/>
    <n v="7.5806451612903212"/>
    <x v="7"/>
    <x v="2"/>
  </r>
  <r>
    <x v="101"/>
    <x v="237"/>
    <n v="7.1904761904761889"/>
    <x v="7"/>
    <x v="2"/>
  </r>
  <r>
    <x v="101"/>
    <x v="238"/>
    <n v="7.6274509803921564"/>
    <x v="7"/>
    <x v="2"/>
  </r>
  <r>
    <x v="101"/>
    <x v="239"/>
    <n v="7.6866666666666674"/>
    <x v="7"/>
    <x v="2"/>
  </r>
  <r>
    <x v="101"/>
    <x v="240"/>
    <n v="7.3694267515923562"/>
    <x v="7"/>
    <x v="2"/>
  </r>
  <r>
    <x v="101"/>
    <x v="241"/>
    <n v="7.4102564102564052"/>
    <x v="7"/>
    <x v="2"/>
  </r>
  <r>
    <x v="101"/>
    <x v="242"/>
    <n v="6.3207547169811322"/>
    <x v="7"/>
    <x v="2"/>
  </r>
  <r>
    <x v="101"/>
    <x v="243"/>
    <n v="6.7583333333333355"/>
    <x v="7"/>
    <x v="2"/>
  </r>
  <r>
    <x v="101"/>
    <x v="244"/>
    <n v="6.8741258741258715"/>
    <x v="7"/>
    <x v="2"/>
  </r>
  <r>
    <x v="101"/>
    <x v="245"/>
    <n v="6.1679389312977104"/>
    <x v="7"/>
    <x v="2"/>
  </r>
  <r>
    <x v="101"/>
    <x v="246"/>
    <n v="7.3424657534246585"/>
    <x v="7"/>
    <x v="2"/>
  </r>
  <r>
    <x v="101"/>
    <x v="247"/>
    <n v="5.791666666666667"/>
    <x v="7"/>
    <x v="2"/>
  </r>
  <r>
    <x v="101"/>
    <x v="248"/>
    <n v="6.6567164179104497"/>
    <x v="7"/>
    <x v="2"/>
  </r>
  <r>
    <x v="101"/>
    <x v="249"/>
    <n v="5.9814814814814818"/>
    <x v="7"/>
    <x v="2"/>
  </r>
  <r>
    <x v="101"/>
    <x v="250"/>
    <n v="5.8103448275862064"/>
    <x v="7"/>
    <x v="2"/>
  </r>
  <r>
    <x v="101"/>
    <x v="251"/>
    <n v="5.75"/>
    <x v="7"/>
    <x v="2"/>
  </r>
  <r>
    <x v="101"/>
    <x v="252"/>
    <n v="6.0508474576271194"/>
    <x v="7"/>
    <x v="2"/>
  </r>
  <r>
    <x v="101"/>
    <x v="253"/>
    <n v="7.7636363636363646"/>
    <x v="7"/>
    <x v="2"/>
  </r>
  <r>
    <x v="101"/>
    <x v="254"/>
    <n v="7.7037037037037042"/>
    <x v="7"/>
    <x v="2"/>
  </r>
  <r>
    <x v="101"/>
    <x v="255"/>
    <n v="7.9662921348314626"/>
    <x v="7"/>
    <x v="2"/>
  </r>
  <r>
    <x v="101"/>
    <x v="256"/>
    <n v="7.7288135593220346"/>
    <x v="7"/>
    <x v="2"/>
  </r>
  <r>
    <x v="101"/>
    <x v="257"/>
    <n v="7.4622641509433976"/>
    <x v="7"/>
    <x v="2"/>
  </r>
  <r>
    <x v="101"/>
    <x v="258"/>
    <n v="7.1428571428571432"/>
    <x v="7"/>
    <x v="2"/>
  </r>
  <r>
    <x v="101"/>
    <x v="259"/>
    <n v="7.4339622641509431"/>
    <x v="7"/>
    <x v="2"/>
  </r>
  <r>
    <x v="101"/>
    <x v="260"/>
    <n v="6.6543209876543203"/>
    <x v="7"/>
    <x v="2"/>
  </r>
  <r>
    <x v="101"/>
    <x v="261"/>
    <n v="5.7037037037037033"/>
    <x v="7"/>
    <x v="2"/>
  </r>
  <r>
    <x v="101"/>
    <x v="262"/>
    <n v="6.6769230769230772"/>
    <x v="7"/>
    <x v="2"/>
  </r>
  <r>
    <x v="101"/>
    <x v="263"/>
    <n v="6.1393442622950811"/>
    <x v="7"/>
    <x v="2"/>
  </r>
  <r>
    <x v="101"/>
    <x v="264"/>
    <n v="5.545454545454545"/>
    <x v="7"/>
    <x v="2"/>
  </r>
  <r>
    <x v="101"/>
    <x v="265"/>
    <n v="6.9004866180048694"/>
    <x v="7"/>
    <x v="2"/>
  </r>
  <r>
    <x v="101"/>
    <x v="230"/>
    <n v="8.0791366906474824"/>
    <x v="8"/>
    <x v="2"/>
  </r>
  <r>
    <x v="101"/>
    <x v="231"/>
    <n v="8.2255639097744382"/>
    <x v="8"/>
    <x v="2"/>
  </r>
  <r>
    <x v="101"/>
    <x v="232"/>
    <n v="7.4054054054054053"/>
    <x v="8"/>
    <x v="2"/>
  </r>
  <r>
    <x v="101"/>
    <x v="233"/>
    <n v="7.5703125"/>
    <x v="8"/>
    <x v="2"/>
  </r>
  <r>
    <x v="101"/>
    <x v="234"/>
    <n v="7.6896551724137918"/>
    <x v="8"/>
    <x v="2"/>
  </r>
  <r>
    <x v="101"/>
    <x v="235"/>
    <n v="7.3712121212121184"/>
    <x v="8"/>
    <x v="2"/>
  </r>
  <r>
    <x v="101"/>
    <x v="236"/>
    <n v="7.7826086956521747"/>
    <x v="8"/>
    <x v="2"/>
  </r>
  <r>
    <x v="101"/>
    <x v="237"/>
    <n v="7.5120000000000031"/>
    <x v="8"/>
    <x v="2"/>
  </r>
  <r>
    <x v="101"/>
    <x v="238"/>
    <n v="7.7910447761193984"/>
    <x v="8"/>
    <x v="2"/>
  </r>
  <r>
    <x v="101"/>
    <x v="239"/>
    <n v="7.985074626865674"/>
    <x v="8"/>
    <x v="2"/>
  </r>
  <r>
    <x v="101"/>
    <x v="240"/>
    <n v="7.992700729927007"/>
    <x v="8"/>
    <x v="2"/>
  </r>
  <r>
    <x v="101"/>
    <x v="241"/>
    <n v="7.8962962962962928"/>
    <x v="8"/>
    <x v="2"/>
  </r>
  <r>
    <x v="101"/>
    <x v="242"/>
    <n v="6.9425287356321821"/>
    <x v="8"/>
    <x v="2"/>
  </r>
  <r>
    <x v="101"/>
    <x v="243"/>
    <n v="7.1595744680851032"/>
    <x v="8"/>
    <x v="2"/>
  </r>
  <r>
    <x v="101"/>
    <x v="244"/>
    <n v="7.5666666666666673"/>
    <x v="8"/>
    <x v="2"/>
  </r>
  <r>
    <x v="101"/>
    <x v="245"/>
    <n v="7.243243243243243"/>
    <x v="8"/>
    <x v="2"/>
  </r>
  <r>
    <x v="101"/>
    <x v="246"/>
    <n v="7.8067226890756292"/>
    <x v="8"/>
    <x v="2"/>
  </r>
  <r>
    <x v="101"/>
    <x v="247"/>
    <n v="7.5130434782608679"/>
    <x v="8"/>
    <x v="2"/>
  </r>
  <r>
    <x v="101"/>
    <x v="248"/>
    <n v="7.1454545454545455"/>
    <x v="8"/>
    <x v="2"/>
  </r>
  <r>
    <x v="101"/>
    <x v="249"/>
    <n v="6.5757575757575761"/>
    <x v="8"/>
    <x v="2"/>
  </r>
  <r>
    <x v="101"/>
    <x v="250"/>
    <n v="6"/>
    <x v="8"/>
    <x v="2"/>
  </r>
  <r>
    <x v="101"/>
    <x v="251"/>
    <n v="6.7948717948717947"/>
    <x v="8"/>
    <x v="2"/>
  </r>
  <r>
    <x v="101"/>
    <x v="252"/>
    <n v="6.5862068965517242"/>
    <x v="8"/>
    <x v="2"/>
  </r>
  <r>
    <x v="101"/>
    <x v="253"/>
    <n v="8.5445544554455388"/>
    <x v="8"/>
    <x v="2"/>
  </r>
  <r>
    <x v="101"/>
    <x v="254"/>
    <n v="8.5405405405405421"/>
    <x v="8"/>
    <x v="2"/>
  </r>
  <r>
    <x v="101"/>
    <x v="255"/>
    <n v="8.1176470588235343"/>
    <x v="8"/>
    <x v="2"/>
  </r>
  <r>
    <x v="101"/>
    <x v="256"/>
    <n v="8.0377358490566042"/>
    <x v="8"/>
    <x v="2"/>
  </r>
  <r>
    <x v="101"/>
    <x v="257"/>
    <n v="7.572916666666667"/>
    <x v="8"/>
    <x v="2"/>
  </r>
  <r>
    <x v="101"/>
    <x v="258"/>
    <n v="7.4285714285714297"/>
    <x v="8"/>
    <x v="2"/>
  </r>
  <r>
    <x v="101"/>
    <x v="259"/>
    <n v="8.0714285714285694"/>
    <x v="8"/>
    <x v="2"/>
  </r>
  <r>
    <x v="101"/>
    <x v="260"/>
    <n v="7.0677966101694931"/>
    <x v="8"/>
    <x v="2"/>
  </r>
  <r>
    <x v="101"/>
    <x v="261"/>
    <n v="7.4462809917355353"/>
    <x v="8"/>
    <x v="2"/>
  </r>
  <r>
    <x v="101"/>
    <x v="262"/>
    <n v="7.5535714285714262"/>
    <x v="8"/>
    <x v="2"/>
  </r>
  <r>
    <x v="101"/>
    <x v="263"/>
    <n v="7.2358490566037723"/>
    <x v="8"/>
    <x v="2"/>
  </r>
  <r>
    <x v="101"/>
    <x v="264"/>
    <n v="6.8454545454545448"/>
    <x v="8"/>
    <x v="2"/>
  </r>
  <r>
    <x v="101"/>
    <x v="265"/>
    <n v="7.6079512478235634"/>
    <x v="8"/>
    <x v="2"/>
  </r>
  <r>
    <x v="101"/>
    <x v="230"/>
    <n v="7.8759124087591248"/>
    <x v="9"/>
    <x v="2"/>
  </r>
  <r>
    <x v="101"/>
    <x v="231"/>
    <n v="7.9703703703703699"/>
    <x v="9"/>
    <x v="2"/>
  </r>
  <r>
    <x v="101"/>
    <x v="232"/>
    <n v="7.7264150943396226"/>
    <x v="9"/>
    <x v="2"/>
  </r>
  <r>
    <x v="101"/>
    <x v="233"/>
    <n v="7.4724409448818898"/>
    <x v="9"/>
    <x v="2"/>
  </r>
  <r>
    <x v="101"/>
    <x v="234"/>
    <n v="7.8897637795275601"/>
    <x v="9"/>
    <x v="2"/>
  </r>
  <r>
    <x v="101"/>
    <x v="235"/>
    <n v="7.3358778625954191"/>
    <x v="9"/>
    <x v="2"/>
  </r>
  <r>
    <x v="101"/>
    <x v="236"/>
    <n v="7.6287878787878807"/>
    <x v="9"/>
    <x v="2"/>
  </r>
  <r>
    <x v="101"/>
    <x v="237"/>
    <n v="7.359375"/>
    <x v="9"/>
    <x v="2"/>
  </r>
  <r>
    <x v="101"/>
    <x v="238"/>
    <n v="7.3615384615384603"/>
    <x v="9"/>
    <x v="2"/>
  </r>
  <r>
    <x v="101"/>
    <x v="239"/>
    <n v="7.7933884297520661"/>
    <x v="9"/>
    <x v="2"/>
  </r>
  <r>
    <x v="101"/>
    <x v="240"/>
    <n v="7.9007633587786241"/>
    <x v="9"/>
    <x v="2"/>
  </r>
  <r>
    <x v="101"/>
    <x v="241"/>
    <n v="7.8939393939393927"/>
    <x v="9"/>
    <x v="2"/>
  </r>
  <r>
    <x v="101"/>
    <x v="242"/>
    <n v="6.947916666666667"/>
    <x v="9"/>
    <x v="2"/>
  </r>
  <r>
    <x v="101"/>
    <x v="243"/>
    <n v="6.9259259259259265"/>
    <x v="9"/>
    <x v="2"/>
  </r>
  <r>
    <x v="101"/>
    <x v="244"/>
    <n v="7.2336448598130847"/>
    <x v="9"/>
    <x v="2"/>
  </r>
  <r>
    <x v="101"/>
    <x v="245"/>
    <n v="7.1111111111111098"/>
    <x v="9"/>
    <x v="2"/>
  </r>
  <r>
    <x v="101"/>
    <x v="246"/>
    <n v="7.4150943396226419"/>
    <x v="9"/>
    <x v="2"/>
  </r>
  <r>
    <x v="101"/>
    <x v="247"/>
    <n v="7.1339285714285712"/>
    <x v="9"/>
    <x v="2"/>
  </r>
  <r>
    <x v="101"/>
    <x v="248"/>
    <n v="7.3934426229508183"/>
    <x v="9"/>
    <x v="2"/>
  </r>
  <r>
    <x v="101"/>
    <x v="249"/>
    <n v="6.8421052631578956"/>
    <x v="9"/>
    <x v="2"/>
  </r>
  <r>
    <x v="101"/>
    <x v="250"/>
    <n v="7.0263157894736832"/>
    <x v="9"/>
    <x v="2"/>
  </r>
  <r>
    <x v="101"/>
    <x v="251"/>
    <n v="7.1071428571428568"/>
    <x v="9"/>
    <x v="2"/>
  </r>
  <r>
    <x v="101"/>
    <x v="252"/>
    <n v="6.9749999999999996"/>
    <x v="9"/>
    <x v="2"/>
  </r>
  <r>
    <x v="101"/>
    <x v="253"/>
    <n v="7.67"/>
    <x v="9"/>
    <x v="2"/>
  </r>
  <r>
    <x v="101"/>
    <x v="254"/>
    <n v="7.375"/>
    <x v="9"/>
    <x v="2"/>
  </r>
  <r>
    <x v="101"/>
    <x v="255"/>
    <n v="7.55"/>
    <x v="9"/>
    <x v="2"/>
  </r>
  <r>
    <x v="101"/>
    <x v="256"/>
    <n v="7.3913043478260878"/>
    <x v="9"/>
    <x v="2"/>
  </r>
  <r>
    <x v="101"/>
    <x v="257"/>
    <n v="7.3027522935779814"/>
    <x v="9"/>
    <x v="2"/>
  </r>
  <r>
    <x v="101"/>
    <x v="258"/>
    <n v="7.08"/>
    <x v="9"/>
    <x v="2"/>
  </r>
  <r>
    <x v="101"/>
    <x v="259"/>
    <n v="7.4299065420560737"/>
    <x v="9"/>
    <x v="2"/>
  </r>
  <r>
    <x v="101"/>
    <x v="260"/>
    <n v="6.8987341772151893"/>
    <x v="9"/>
    <x v="2"/>
  </r>
  <r>
    <x v="101"/>
    <x v="261"/>
    <n v="7.0338983050847483"/>
    <x v="9"/>
    <x v="2"/>
  </r>
  <r>
    <x v="101"/>
    <x v="262"/>
    <n v="7.4112149532710294"/>
    <x v="9"/>
    <x v="2"/>
  </r>
  <r>
    <x v="101"/>
    <x v="263"/>
    <n v="7.1401869158878517"/>
    <x v="9"/>
    <x v="2"/>
  </r>
  <r>
    <x v="101"/>
    <x v="264"/>
    <n v="7.083333333333333"/>
    <x v="9"/>
    <x v="2"/>
  </r>
  <r>
    <x v="101"/>
    <x v="265"/>
    <n v="7.4177612792689906"/>
    <x v="9"/>
    <x v="2"/>
  </r>
  <r>
    <x v="101"/>
    <x v="230"/>
    <n v="8.1238938053097343"/>
    <x v="10"/>
    <x v="2"/>
  </r>
  <r>
    <x v="101"/>
    <x v="231"/>
    <n v="8.1801801801801801"/>
    <x v="10"/>
    <x v="2"/>
  </r>
  <r>
    <x v="101"/>
    <x v="232"/>
    <n v="7.8989898989898988"/>
    <x v="10"/>
    <x v="2"/>
  </r>
  <r>
    <x v="101"/>
    <x v="233"/>
    <n v="7.5909090909090908"/>
    <x v="10"/>
    <x v="2"/>
  </r>
  <r>
    <x v="101"/>
    <x v="234"/>
    <n v="7.9900990099009892"/>
    <x v="10"/>
    <x v="2"/>
  </r>
  <r>
    <x v="101"/>
    <x v="235"/>
    <n v="7.1111111111111125"/>
    <x v="10"/>
    <x v="2"/>
  </r>
  <r>
    <x v="101"/>
    <x v="236"/>
    <n v="7.9090909090909092"/>
    <x v="10"/>
    <x v="2"/>
  </r>
  <r>
    <x v="101"/>
    <x v="237"/>
    <n v="6.8073394495412849"/>
    <x v="10"/>
    <x v="2"/>
  </r>
  <r>
    <x v="101"/>
    <x v="238"/>
    <n v="7.5700934579439236"/>
    <x v="10"/>
    <x v="2"/>
  </r>
  <r>
    <x v="101"/>
    <x v="239"/>
    <n v="8.3428571428571399"/>
    <x v="10"/>
    <x v="2"/>
  </r>
  <r>
    <x v="101"/>
    <x v="240"/>
    <n v="7.9537037037037024"/>
    <x v="10"/>
    <x v="2"/>
  </r>
  <r>
    <x v="101"/>
    <x v="241"/>
    <n v="7.9351851851851833"/>
    <x v="10"/>
    <x v="2"/>
  </r>
  <r>
    <x v="101"/>
    <x v="242"/>
    <n v="6.5694444444444446"/>
    <x v="10"/>
    <x v="2"/>
  </r>
  <r>
    <x v="101"/>
    <x v="243"/>
    <n v="6.4302325581395356"/>
    <x v="10"/>
    <x v="2"/>
  </r>
  <r>
    <x v="101"/>
    <x v="244"/>
    <n v="7.1875"/>
    <x v="10"/>
    <x v="2"/>
  </r>
  <r>
    <x v="101"/>
    <x v="245"/>
    <n v="6.5842696629213471"/>
    <x v="10"/>
    <x v="2"/>
  </r>
  <r>
    <x v="101"/>
    <x v="246"/>
    <n v="7.6060606060606064"/>
    <x v="10"/>
    <x v="2"/>
  </r>
  <r>
    <x v="101"/>
    <x v="247"/>
    <n v="7.2934782608695663"/>
    <x v="10"/>
    <x v="2"/>
  </r>
  <r>
    <x v="101"/>
    <x v="248"/>
    <n v="7.5625"/>
    <x v="10"/>
    <x v="2"/>
  </r>
  <r>
    <x v="101"/>
    <x v="249"/>
    <n v="6.6944444444444446"/>
    <x v="10"/>
    <x v="2"/>
  </r>
  <r>
    <x v="101"/>
    <x v="250"/>
    <n v="6.0625"/>
    <x v="10"/>
    <x v="2"/>
  </r>
  <r>
    <x v="101"/>
    <x v="251"/>
    <n v="7.28"/>
    <x v="10"/>
    <x v="2"/>
  </r>
  <r>
    <x v="101"/>
    <x v="252"/>
    <n v="6.53125"/>
    <x v="10"/>
    <x v="2"/>
  </r>
  <r>
    <x v="101"/>
    <x v="253"/>
    <n v="8.1492537313432827"/>
    <x v="10"/>
    <x v="2"/>
  </r>
  <r>
    <x v="101"/>
    <x v="254"/>
    <n v="8.0399999999999991"/>
    <x v="10"/>
    <x v="2"/>
  </r>
  <r>
    <x v="101"/>
    <x v="255"/>
    <n v="8.1333333333333329"/>
    <x v="10"/>
    <x v="2"/>
  </r>
  <r>
    <x v="101"/>
    <x v="256"/>
    <n v="8.112676056338028"/>
    <x v="10"/>
    <x v="2"/>
  </r>
  <r>
    <x v="101"/>
    <x v="257"/>
    <n v="7.903225806451613"/>
    <x v="10"/>
    <x v="2"/>
  </r>
  <r>
    <x v="101"/>
    <x v="258"/>
    <n v="6.6428571428571423"/>
    <x v="10"/>
    <x v="2"/>
  </r>
  <r>
    <x v="101"/>
    <x v="259"/>
    <n v="7.7023809523809517"/>
    <x v="10"/>
    <x v="2"/>
  </r>
  <r>
    <x v="101"/>
    <x v="260"/>
    <n v="6.8059701492537323"/>
    <x v="10"/>
    <x v="2"/>
  </r>
  <r>
    <x v="101"/>
    <x v="261"/>
    <n v="7.1739130434782608"/>
    <x v="10"/>
    <x v="2"/>
  </r>
  <r>
    <x v="101"/>
    <x v="262"/>
    <n v="7.2470588235294127"/>
    <x v="10"/>
    <x v="2"/>
  </r>
  <r>
    <x v="101"/>
    <x v="263"/>
    <n v="6.7011494252873574"/>
    <x v="10"/>
    <x v="2"/>
  </r>
  <r>
    <x v="101"/>
    <x v="264"/>
    <n v="6.97752808988764"/>
    <x v="10"/>
    <x v="2"/>
  </r>
  <r>
    <x v="101"/>
    <x v="265"/>
    <n v="7.4554662940971008"/>
    <x v="10"/>
    <x v="2"/>
  </r>
  <r>
    <x v="101"/>
    <x v="230"/>
    <n v="8.3652173913043484"/>
    <x v="11"/>
    <x v="2"/>
  </r>
  <r>
    <x v="101"/>
    <x v="231"/>
    <n v="8.3211009174311936"/>
    <x v="11"/>
    <x v="2"/>
  </r>
  <r>
    <x v="101"/>
    <x v="232"/>
    <n v="7.78095238095238"/>
    <x v="11"/>
    <x v="2"/>
  </r>
  <r>
    <x v="101"/>
    <x v="233"/>
    <n v="7.883495145631068"/>
    <x v="11"/>
    <x v="2"/>
  </r>
  <r>
    <x v="101"/>
    <x v="234"/>
    <n v="8.0865384615384599"/>
    <x v="11"/>
    <x v="2"/>
  </r>
  <r>
    <x v="101"/>
    <x v="235"/>
    <n v="7.5688073394495436"/>
    <x v="11"/>
    <x v="2"/>
  </r>
  <r>
    <x v="101"/>
    <x v="236"/>
    <n v="8.1090909090909058"/>
    <x v="11"/>
    <x v="2"/>
  </r>
  <r>
    <x v="101"/>
    <x v="237"/>
    <n v="7.7184466019417473"/>
    <x v="11"/>
    <x v="2"/>
  </r>
  <r>
    <x v="101"/>
    <x v="238"/>
    <n v="7.7037037037037024"/>
    <x v="11"/>
    <x v="2"/>
  </r>
  <r>
    <x v="101"/>
    <x v="239"/>
    <n v="8.0679611650485459"/>
    <x v="11"/>
    <x v="2"/>
  </r>
  <r>
    <x v="101"/>
    <x v="240"/>
    <n v="8.127272727272727"/>
    <x v="11"/>
    <x v="2"/>
  </r>
  <r>
    <x v="101"/>
    <x v="241"/>
    <n v="8.376146788990825"/>
    <x v="11"/>
    <x v="2"/>
  </r>
  <r>
    <x v="101"/>
    <x v="242"/>
    <n v="6.65"/>
    <x v="11"/>
    <x v="2"/>
  </r>
  <r>
    <x v="101"/>
    <x v="243"/>
    <n v="6.9444444444444446"/>
    <x v="11"/>
    <x v="2"/>
  </r>
  <r>
    <x v="101"/>
    <x v="244"/>
    <n v="7.4651162790697692"/>
    <x v="11"/>
    <x v="2"/>
  </r>
  <r>
    <x v="101"/>
    <x v="245"/>
    <n v="7.1749999999999998"/>
    <x v="11"/>
    <x v="2"/>
  </r>
  <r>
    <x v="101"/>
    <x v="246"/>
    <n v="7.9880952380952399"/>
    <x v="11"/>
    <x v="2"/>
  </r>
  <r>
    <x v="101"/>
    <x v="247"/>
    <n v="7.3950617283950653"/>
    <x v="11"/>
    <x v="2"/>
  </r>
  <r>
    <x v="101"/>
    <x v="248"/>
    <n v="7.3571428571428568"/>
    <x v="11"/>
    <x v="2"/>
  </r>
  <r>
    <x v="101"/>
    <x v="249"/>
    <n v="7"/>
    <x v="11"/>
    <x v="2"/>
  </r>
  <r>
    <x v="101"/>
    <x v="250"/>
    <n v="6.9285714285714288"/>
    <x v="11"/>
    <x v="2"/>
  </r>
  <r>
    <x v="101"/>
    <x v="251"/>
    <n v="7.0454545454545459"/>
    <x v="11"/>
    <x v="2"/>
  </r>
  <r>
    <x v="101"/>
    <x v="252"/>
    <n v="6.5714285714285703"/>
    <x v="11"/>
    <x v="2"/>
  </r>
  <r>
    <x v="101"/>
    <x v="253"/>
    <n v="8.2567567567567579"/>
    <x v="11"/>
    <x v="2"/>
  </r>
  <r>
    <x v="101"/>
    <x v="254"/>
    <n v="7.3870967741935489"/>
    <x v="11"/>
    <x v="2"/>
  </r>
  <r>
    <x v="101"/>
    <x v="255"/>
    <n v="7.8983050847457656"/>
    <x v="11"/>
    <x v="2"/>
  </r>
  <r>
    <x v="101"/>
    <x v="256"/>
    <n v="7.54"/>
    <x v="11"/>
    <x v="2"/>
  </r>
  <r>
    <x v="101"/>
    <x v="257"/>
    <n v="8.3132530120481967"/>
    <x v="11"/>
    <x v="2"/>
  </r>
  <r>
    <x v="101"/>
    <x v="258"/>
    <n v="7.8513513513513509"/>
    <x v="11"/>
    <x v="2"/>
  </r>
  <r>
    <x v="101"/>
    <x v="259"/>
    <n v="8.1710526315789505"/>
    <x v="11"/>
    <x v="2"/>
  </r>
  <r>
    <x v="101"/>
    <x v="260"/>
    <n v="7.224489795918366"/>
    <x v="11"/>
    <x v="2"/>
  </r>
  <r>
    <x v="101"/>
    <x v="261"/>
    <n v="7.5227272727272725"/>
    <x v="11"/>
    <x v="2"/>
  </r>
  <r>
    <x v="101"/>
    <x v="262"/>
    <n v="7.591549295774648"/>
    <x v="11"/>
    <x v="2"/>
  </r>
  <r>
    <x v="101"/>
    <x v="263"/>
    <n v="7.5072463768115947"/>
    <x v="11"/>
    <x v="2"/>
  </r>
  <r>
    <x v="101"/>
    <x v="264"/>
    <n v="7.64"/>
    <x v="11"/>
    <x v="2"/>
  </r>
  <r>
    <x v="101"/>
    <x v="265"/>
    <n v="7.7694300518134689"/>
    <x v="11"/>
    <x v="2"/>
  </r>
  <r>
    <x v="101"/>
    <x v="230"/>
    <n v="8.0121951219512173"/>
    <x v="12"/>
    <x v="2"/>
  </r>
  <r>
    <x v="101"/>
    <x v="231"/>
    <n v="7.9275362318840585"/>
    <x v="12"/>
    <x v="2"/>
  </r>
  <r>
    <x v="101"/>
    <x v="232"/>
    <n v="7.4142857142857128"/>
    <x v="12"/>
    <x v="2"/>
  </r>
  <r>
    <x v="101"/>
    <x v="233"/>
    <n v="7.4029850746268657"/>
    <x v="12"/>
    <x v="2"/>
  </r>
  <r>
    <x v="101"/>
    <x v="234"/>
    <n v="7.6307692307692321"/>
    <x v="12"/>
    <x v="2"/>
  </r>
  <r>
    <x v="101"/>
    <x v="235"/>
    <n v="7.6463414634146352"/>
    <x v="12"/>
    <x v="2"/>
  </r>
  <r>
    <x v="101"/>
    <x v="236"/>
    <n v="8.1764705882352953"/>
    <x v="12"/>
    <x v="2"/>
  </r>
  <r>
    <x v="101"/>
    <x v="237"/>
    <n v="7.5975609756097544"/>
    <x v="12"/>
    <x v="2"/>
  </r>
  <r>
    <x v="101"/>
    <x v="238"/>
    <n v="7.9882352941176471"/>
    <x v="12"/>
    <x v="2"/>
  </r>
  <r>
    <x v="101"/>
    <x v="239"/>
    <n v="8.511904761904761"/>
    <x v="12"/>
    <x v="2"/>
  </r>
  <r>
    <x v="101"/>
    <x v="240"/>
    <n v="8.2261904761904727"/>
    <x v="12"/>
    <x v="2"/>
  </r>
  <r>
    <x v="101"/>
    <x v="241"/>
    <n v="8.482352941176476"/>
    <x v="12"/>
    <x v="2"/>
  </r>
  <r>
    <x v="101"/>
    <x v="242"/>
    <n v="6.611940298507462"/>
    <x v="12"/>
    <x v="2"/>
  </r>
  <r>
    <x v="101"/>
    <x v="243"/>
    <n v="7.4810126582278462"/>
    <x v="12"/>
    <x v="2"/>
  </r>
  <r>
    <x v="101"/>
    <x v="244"/>
    <n v="7.2278481012658231"/>
    <x v="12"/>
    <x v="2"/>
  </r>
  <r>
    <x v="101"/>
    <x v="245"/>
    <n v="7.1081081081081097"/>
    <x v="12"/>
    <x v="2"/>
  </r>
  <r>
    <x v="101"/>
    <x v="246"/>
    <n v="7.7402597402597406"/>
    <x v="12"/>
    <x v="2"/>
  </r>
  <r>
    <x v="101"/>
    <x v="247"/>
    <n v="7.35"/>
    <x v="12"/>
    <x v="2"/>
  </r>
  <r>
    <x v="101"/>
    <x v="248"/>
    <n v="7.75"/>
    <x v="12"/>
    <x v="2"/>
  </r>
  <r>
    <x v="101"/>
    <x v="249"/>
    <n v="7.2857142857142856"/>
    <x v="12"/>
    <x v="2"/>
  </r>
  <r>
    <x v="101"/>
    <x v="250"/>
    <n v="7.5897435897435903"/>
    <x v="12"/>
    <x v="2"/>
  </r>
  <r>
    <x v="101"/>
    <x v="251"/>
    <n v="7.6129032258064511"/>
    <x v="12"/>
    <x v="2"/>
  </r>
  <r>
    <x v="101"/>
    <x v="252"/>
    <n v="6.90625"/>
    <x v="12"/>
    <x v="2"/>
  </r>
  <r>
    <x v="101"/>
    <x v="253"/>
    <n v="8.3846153846153815"/>
    <x v="12"/>
    <x v="2"/>
  </r>
  <r>
    <x v="101"/>
    <x v="254"/>
    <n v="7.625"/>
    <x v="12"/>
    <x v="2"/>
  </r>
  <r>
    <x v="101"/>
    <x v="255"/>
    <n v="8.32"/>
    <x v="12"/>
    <x v="2"/>
  </r>
  <r>
    <x v="101"/>
    <x v="256"/>
    <n v="8.2641509433962241"/>
    <x v="12"/>
    <x v="2"/>
  </r>
  <r>
    <x v="101"/>
    <x v="257"/>
    <n v="8.298701298701296"/>
    <x v="12"/>
    <x v="2"/>
  </r>
  <r>
    <x v="101"/>
    <x v="258"/>
    <n v="7.92"/>
    <x v="12"/>
    <x v="2"/>
  </r>
  <r>
    <x v="101"/>
    <x v="259"/>
    <n v="8.493150684931507"/>
    <x v="12"/>
    <x v="2"/>
  </r>
  <r>
    <x v="101"/>
    <x v="260"/>
    <n v="7.5573770491803289"/>
    <x v="12"/>
    <x v="2"/>
  </r>
  <r>
    <x v="101"/>
    <x v="261"/>
    <n v="7.6375000000000002"/>
    <x v="12"/>
    <x v="2"/>
  </r>
  <r>
    <x v="101"/>
    <x v="262"/>
    <n v="7.419354838709677"/>
    <x v="12"/>
    <x v="2"/>
  </r>
  <r>
    <x v="101"/>
    <x v="263"/>
    <n v="7.4"/>
    <x v="12"/>
    <x v="2"/>
  </r>
  <r>
    <x v="101"/>
    <x v="264"/>
    <n v="7.397058823529413"/>
    <x v="12"/>
    <x v="2"/>
  </r>
  <r>
    <x v="101"/>
    <x v="265"/>
    <n v="7.7600685518423314"/>
    <x v="12"/>
    <x v="2"/>
  </r>
  <r>
    <x v="101"/>
    <x v="230"/>
    <n v="7.8813559322033893"/>
    <x v="13"/>
    <x v="2"/>
  </r>
  <r>
    <x v="101"/>
    <x v="231"/>
    <n v="8.3220338983050848"/>
    <x v="13"/>
    <x v="2"/>
  </r>
  <r>
    <x v="101"/>
    <x v="232"/>
    <n v="7.6727272727272737"/>
    <x v="13"/>
    <x v="2"/>
  </r>
  <r>
    <x v="101"/>
    <x v="233"/>
    <n v="7.4736842105263159"/>
    <x v="13"/>
    <x v="2"/>
  </r>
  <r>
    <x v="101"/>
    <x v="234"/>
    <n v="7.9090909090909109"/>
    <x v="13"/>
    <x v="2"/>
  </r>
  <r>
    <x v="101"/>
    <x v="235"/>
    <n v="7.1206896551724137"/>
    <x v="13"/>
    <x v="2"/>
  </r>
  <r>
    <x v="101"/>
    <x v="236"/>
    <n v="7.9655172413793105"/>
    <x v="13"/>
    <x v="2"/>
  </r>
  <r>
    <x v="101"/>
    <x v="237"/>
    <n v="6.9827586206896539"/>
    <x v="13"/>
    <x v="2"/>
  </r>
  <r>
    <x v="101"/>
    <x v="238"/>
    <n v="7.3103448275862037"/>
    <x v="13"/>
    <x v="2"/>
  </r>
  <r>
    <x v="101"/>
    <x v="239"/>
    <n v="8.474576271186443"/>
    <x v="13"/>
    <x v="2"/>
  </r>
  <r>
    <x v="101"/>
    <x v="240"/>
    <n v="8.1525423728813564"/>
    <x v="13"/>
    <x v="2"/>
  </r>
  <r>
    <x v="101"/>
    <x v="241"/>
    <n v="8.3898305084745761"/>
    <x v="13"/>
    <x v="2"/>
  </r>
  <r>
    <x v="101"/>
    <x v="242"/>
    <n v="6.9795918367346932"/>
    <x v="13"/>
    <x v="2"/>
  </r>
  <r>
    <x v="101"/>
    <x v="243"/>
    <n v="7.1111111111111116"/>
    <x v="13"/>
    <x v="2"/>
  </r>
  <r>
    <x v="101"/>
    <x v="244"/>
    <n v="7.4583333333333304"/>
    <x v="13"/>
    <x v="2"/>
  </r>
  <r>
    <x v="101"/>
    <x v="245"/>
    <n v="7.391304347826086"/>
    <x v="13"/>
    <x v="2"/>
  </r>
  <r>
    <x v="101"/>
    <x v="246"/>
    <n v="7.84"/>
    <x v="13"/>
    <x v="2"/>
  </r>
  <r>
    <x v="101"/>
    <x v="247"/>
    <n v="7.333333333333333"/>
    <x v="13"/>
    <x v="2"/>
  </r>
  <r>
    <x v="101"/>
    <x v="248"/>
    <n v="7.8421052631578938"/>
    <x v="13"/>
    <x v="2"/>
  </r>
  <r>
    <x v="101"/>
    <x v="249"/>
    <n v="7.2333333333333334"/>
    <x v="13"/>
    <x v="2"/>
  </r>
  <r>
    <x v="101"/>
    <x v="250"/>
    <n v="6.75"/>
    <x v="13"/>
    <x v="2"/>
  </r>
  <r>
    <x v="101"/>
    <x v="251"/>
    <n v="7.2272727272727266"/>
    <x v="13"/>
    <x v="2"/>
  </r>
  <r>
    <x v="101"/>
    <x v="252"/>
    <n v="6.8571428571428594"/>
    <x v="13"/>
    <x v="2"/>
  </r>
  <r>
    <x v="101"/>
    <x v="253"/>
    <n v="8.7391304347826075"/>
    <x v="13"/>
    <x v="2"/>
  </r>
  <r>
    <x v="101"/>
    <x v="254"/>
    <n v="7.6956521739130439"/>
    <x v="13"/>
    <x v="2"/>
  </r>
  <r>
    <x v="101"/>
    <x v="255"/>
    <n v="7.9375"/>
    <x v="13"/>
    <x v="2"/>
  </r>
  <r>
    <x v="101"/>
    <x v="256"/>
    <n v="7.8571428571428594"/>
    <x v="13"/>
    <x v="2"/>
  </r>
  <r>
    <x v="101"/>
    <x v="257"/>
    <n v="7.6530612244897949"/>
    <x v="13"/>
    <x v="2"/>
  </r>
  <r>
    <x v="101"/>
    <x v="258"/>
    <n v="6.8297872340425538"/>
    <x v="13"/>
    <x v="2"/>
  </r>
  <r>
    <x v="101"/>
    <x v="259"/>
    <n v="8.0576923076923048"/>
    <x v="13"/>
    <x v="2"/>
  </r>
  <r>
    <x v="101"/>
    <x v="260"/>
    <n v="7.1818181818181825"/>
    <x v="13"/>
    <x v="2"/>
  </r>
  <r>
    <x v="101"/>
    <x v="261"/>
    <n v="7.2452830188679256"/>
    <x v="13"/>
    <x v="2"/>
  </r>
  <r>
    <x v="101"/>
    <x v="262"/>
    <n v="7.5416666666666643"/>
    <x v="13"/>
    <x v="2"/>
  </r>
  <r>
    <x v="101"/>
    <x v="263"/>
    <n v="7.0487804878048772"/>
    <x v="13"/>
    <x v="2"/>
  </r>
  <r>
    <x v="101"/>
    <x v="264"/>
    <n v="6.744680851063829"/>
    <x v="13"/>
    <x v="2"/>
  </r>
  <r>
    <x v="101"/>
    <x v="265"/>
    <n v="7.5913255956017105"/>
    <x v="13"/>
    <x v="2"/>
  </r>
  <r>
    <x v="101"/>
    <x v="230"/>
    <n v="7.9354838709677411"/>
    <x v="14"/>
    <x v="2"/>
  </r>
  <r>
    <x v="101"/>
    <x v="231"/>
    <n v="8.0175438596491215"/>
    <x v="14"/>
    <x v="2"/>
  </r>
  <r>
    <x v="101"/>
    <x v="232"/>
    <n v="6.7547169811320762"/>
    <x v="14"/>
    <x v="2"/>
  </r>
  <r>
    <x v="101"/>
    <x v="233"/>
    <n v="7.8214285714285712"/>
    <x v="14"/>
    <x v="2"/>
  </r>
  <r>
    <x v="101"/>
    <x v="234"/>
    <n v="8.0338983050847403"/>
    <x v="14"/>
    <x v="2"/>
  </r>
  <r>
    <x v="101"/>
    <x v="235"/>
    <n v="7.4444444444444438"/>
    <x v="14"/>
    <x v="2"/>
  </r>
  <r>
    <x v="101"/>
    <x v="236"/>
    <n v="8.1896551724137971"/>
    <x v="14"/>
    <x v="2"/>
  </r>
  <r>
    <x v="101"/>
    <x v="237"/>
    <n v="8.1454545454545464"/>
    <x v="14"/>
    <x v="2"/>
  </r>
  <r>
    <x v="101"/>
    <x v="238"/>
    <n v="7.7894736842105257"/>
    <x v="14"/>
    <x v="2"/>
  </r>
  <r>
    <x v="101"/>
    <x v="239"/>
    <n v="7.375"/>
    <x v="14"/>
    <x v="2"/>
  </r>
  <r>
    <x v="101"/>
    <x v="240"/>
    <n v="8.290909090909091"/>
    <x v="14"/>
    <x v="2"/>
  </r>
  <r>
    <x v="101"/>
    <x v="241"/>
    <n v="8.4444444444444429"/>
    <x v="14"/>
    <x v="2"/>
  </r>
  <r>
    <x v="101"/>
    <x v="242"/>
    <n v="7.2307692307692299"/>
    <x v="14"/>
    <x v="2"/>
  </r>
  <r>
    <x v="101"/>
    <x v="243"/>
    <n v="7.6739130434782616"/>
    <x v="14"/>
    <x v="2"/>
  </r>
  <r>
    <x v="101"/>
    <x v="244"/>
    <n v="7.6379310344827598"/>
    <x v="14"/>
    <x v="2"/>
  </r>
  <r>
    <x v="101"/>
    <x v="245"/>
    <n v="7.1875"/>
    <x v="14"/>
    <x v="2"/>
  </r>
  <r>
    <x v="101"/>
    <x v="246"/>
    <n v="7.865384615384615"/>
    <x v="14"/>
    <x v="2"/>
  </r>
  <r>
    <x v="101"/>
    <x v="247"/>
    <n v="7.6538461538461515"/>
    <x v="14"/>
    <x v="2"/>
  </r>
  <r>
    <x v="101"/>
    <x v="248"/>
    <n v="7.125"/>
    <x v="14"/>
    <x v="2"/>
  </r>
  <r>
    <x v="101"/>
    <x v="249"/>
    <n v="7.4761904761904763"/>
    <x v="14"/>
    <x v="2"/>
  </r>
  <r>
    <x v="101"/>
    <x v="250"/>
    <n v="7.354838709677419"/>
    <x v="14"/>
    <x v="2"/>
  </r>
  <r>
    <x v="101"/>
    <x v="251"/>
    <n v="7.0434782608695654"/>
    <x v="14"/>
    <x v="2"/>
  </r>
  <r>
    <x v="101"/>
    <x v="252"/>
    <n v="7.045454545454545"/>
    <x v="14"/>
    <x v="2"/>
  </r>
  <r>
    <x v="101"/>
    <x v="253"/>
    <n v="8.3191489361702136"/>
    <x v="14"/>
    <x v="2"/>
  </r>
  <r>
    <x v="101"/>
    <x v="254"/>
    <n v="8"/>
    <x v="14"/>
    <x v="2"/>
  </r>
  <r>
    <x v="101"/>
    <x v="255"/>
    <n v="8.2765957446808507"/>
    <x v="14"/>
    <x v="2"/>
  </r>
  <r>
    <x v="101"/>
    <x v="256"/>
    <n v="8.1111111111111107"/>
    <x v="14"/>
    <x v="2"/>
  </r>
  <r>
    <x v="101"/>
    <x v="257"/>
    <n v="8.3409090909090899"/>
    <x v="14"/>
    <x v="2"/>
  </r>
  <r>
    <x v="101"/>
    <x v="258"/>
    <n v="7.9"/>
    <x v="14"/>
    <x v="2"/>
  </r>
  <r>
    <x v="101"/>
    <x v="259"/>
    <n v="7.9019607843137241"/>
    <x v="14"/>
    <x v="2"/>
  </r>
  <r>
    <x v="101"/>
    <x v="260"/>
    <n v="7.447368421052631"/>
    <x v="14"/>
    <x v="2"/>
  </r>
  <r>
    <x v="101"/>
    <x v="261"/>
    <n v="7.6274509803921546"/>
    <x v="14"/>
    <x v="2"/>
  </r>
  <r>
    <x v="101"/>
    <x v="262"/>
    <n v="7.8163265306122431"/>
    <x v="14"/>
    <x v="2"/>
  </r>
  <r>
    <x v="101"/>
    <x v="263"/>
    <n v="7.5434782608695663"/>
    <x v="14"/>
    <x v="2"/>
  </r>
  <r>
    <x v="101"/>
    <x v="264"/>
    <n v="7.4347826086956506"/>
    <x v="14"/>
    <x v="2"/>
  </r>
  <r>
    <x v="101"/>
    <x v="265"/>
    <n v="7.7634069400630938"/>
    <x v="14"/>
    <x v="2"/>
  </r>
  <r>
    <x v="101"/>
    <x v="230"/>
    <n v="8.0724637681159415"/>
    <x v="15"/>
    <x v="2"/>
  </r>
  <r>
    <x v="101"/>
    <x v="231"/>
    <n v="8.7101449275362359"/>
    <x v="15"/>
    <x v="2"/>
  </r>
  <r>
    <x v="101"/>
    <x v="232"/>
    <n v="7.9056603773584895"/>
    <x v="15"/>
    <x v="2"/>
  </r>
  <r>
    <x v="101"/>
    <x v="233"/>
    <n v="7.515625"/>
    <x v="15"/>
    <x v="2"/>
  </r>
  <r>
    <x v="101"/>
    <x v="234"/>
    <n v="8.2950819672131182"/>
    <x v="15"/>
    <x v="2"/>
  </r>
  <r>
    <x v="101"/>
    <x v="235"/>
    <n v="8.4117647058823568"/>
    <x v="15"/>
    <x v="2"/>
  </r>
  <r>
    <x v="101"/>
    <x v="236"/>
    <n v="8.3529411764705888"/>
    <x v="15"/>
    <x v="2"/>
  </r>
  <r>
    <x v="101"/>
    <x v="237"/>
    <n v="8.9117647058823533"/>
    <x v="15"/>
    <x v="2"/>
  </r>
  <r>
    <x v="101"/>
    <x v="238"/>
    <n v="8.2794117647058822"/>
    <x v="15"/>
    <x v="2"/>
  </r>
  <r>
    <x v="101"/>
    <x v="239"/>
    <n v="9.4411764705882373"/>
    <x v="15"/>
    <x v="2"/>
  </r>
  <r>
    <x v="101"/>
    <x v="240"/>
    <n v="8.9701492537313445"/>
    <x v="15"/>
    <x v="2"/>
  </r>
  <r>
    <x v="101"/>
    <x v="241"/>
    <n v="9.4411764705882355"/>
    <x v="15"/>
    <x v="2"/>
  </r>
  <r>
    <x v="101"/>
    <x v="242"/>
    <n v="8.514705882352942"/>
    <x v="15"/>
    <x v="2"/>
  </r>
  <r>
    <x v="101"/>
    <x v="243"/>
    <n v="8.1641791044776149"/>
    <x v="15"/>
    <x v="2"/>
  </r>
  <r>
    <x v="101"/>
    <x v="244"/>
    <n v="8.0317460317460316"/>
    <x v="15"/>
    <x v="2"/>
  </r>
  <r>
    <x v="101"/>
    <x v="245"/>
    <n v="8.0322580645161281"/>
    <x v="15"/>
    <x v="2"/>
  </r>
  <r>
    <x v="101"/>
    <x v="246"/>
    <n v="8.870967741935484"/>
    <x v="15"/>
    <x v="2"/>
  </r>
  <r>
    <x v="101"/>
    <x v="247"/>
    <n v="7.7868852459016393"/>
    <x v="15"/>
    <x v="2"/>
  </r>
  <r>
    <x v="101"/>
    <x v="248"/>
    <n v="7.3809523809523823"/>
    <x v="15"/>
    <x v="2"/>
  </r>
  <r>
    <x v="101"/>
    <x v="249"/>
    <n v="6.5882352941176476"/>
    <x v="15"/>
    <x v="2"/>
  </r>
  <r>
    <x v="101"/>
    <x v="250"/>
    <n v="6.2727272727272743"/>
    <x v="15"/>
    <x v="2"/>
  </r>
  <r>
    <x v="101"/>
    <x v="251"/>
    <n v="7.405405405405407"/>
    <x v="15"/>
    <x v="2"/>
  </r>
  <r>
    <x v="101"/>
    <x v="252"/>
    <n v="7.75"/>
    <x v="15"/>
    <x v="2"/>
  </r>
  <r>
    <x v="101"/>
    <x v="253"/>
    <n v="8.9499999999999993"/>
    <x v="15"/>
    <x v="2"/>
  </r>
  <r>
    <x v="101"/>
    <x v="254"/>
    <n v="8.24"/>
    <x v="15"/>
    <x v="2"/>
  </r>
  <r>
    <x v="101"/>
    <x v="255"/>
    <n v="9.0638297872340399"/>
    <x v="15"/>
    <x v="2"/>
  </r>
  <r>
    <x v="101"/>
    <x v="256"/>
    <n v="8.7045454545454568"/>
    <x v="15"/>
    <x v="2"/>
  </r>
  <r>
    <x v="101"/>
    <x v="257"/>
    <n v="9.4032258064516121"/>
    <x v="15"/>
    <x v="2"/>
  </r>
  <r>
    <x v="101"/>
    <x v="258"/>
    <n v="8.9016393442622928"/>
    <x v="15"/>
    <x v="2"/>
  </r>
  <r>
    <x v="101"/>
    <x v="259"/>
    <n v="9.1212121212121229"/>
    <x v="15"/>
    <x v="2"/>
  </r>
  <r>
    <x v="101"/>
    <x v="260"/>
    <n v="8.2542372881355952"/>
    <x v="15"/>
    <x v="2"/>
  </r>
  <r>
    <x v="101"/>
    <x v="261"/>
    <n v="8.0757575757575761"/>
    <x v="15"/>
    <x v="2"/>
  </r>
  <r>
    <x v="101"/>
    <x v="262"/>
    <n v="8.140625"/>
    <x v="15"/>
    <x v="2"/>
  </r>
  <r>
    <x v="101"/>
    <x v="263"/>
    <n v="7.796875"/>
    <x v="15"/>
    <x v="2"/>
  </r>
  <r>
    <x v="101"/>
    <x v="264"/>
    <n v="7.515625"/>
    <x v="15"/>
    <x v="2"/>
  </r>
  <r>
    <x v="101"/>
    <x v="265"/>
    <n v="8.3442703232125428"/>
    <x v="15"/>
    <x v="2"/>
  </r>
  <r>
    <x v="101"/>
    <x v="230"/>
    <n v="8.328125"/>
    <x v="16"/>
    <x v="2"/>
  </r>
  <r>
    <x v="101"/>
    <x v="231"/>
    <n v="8.3934426229508183"/>
    <x v="16"/>
    <x v="2"/>
  </r>
  <r>
    <x v="101"/>
    <x v="232"/>
    <n v="7.9754098360655723"/>
    <x v="16"/>
    <x v="2"/>
  </r>
  <r>
    <x v="101"/>
    <x v="233"/>
    <n v="7.719298245614036"/>
    <x v="16"/>
    <x v="2"/>
  </r>
  <r>
    <x v="101"/>
    <x v="234"/>
    <n v="7.7747747747747757"/>
    <x v="16"/>
    <x v="2"/>
  </r>
  <r>
    <x v="101"/>
    <x v="235"/>
    <n v="7.7936507936507962"/>
    <x v="16"/>
    <x v="2"/>
  </r>
  <r>
    <x v="101"/>
    <x v="236"/>
    <n v="8.1937984496123981"/>
    <x v="16"/>
    <x v="2"/>
  </r>
  <r>
    <x v="101"/>
    <x v="237"/>
    <n v="8.3170731707317049"/>
    <x v="16"/>
    <x v="2"/>
  </r>
  <r>
    <x v="101"/>
    <x v="238"/>
    <n v="7.8359375"/>
    <x v="16"/>
    <x v="2"/>
  </r>
  <r>
    <x v="101"/>
    <x v="239"/>
    <n v="8.7063492063492056"/>
    <x v="16"/>
    <x v="2"/>
  </r>
  <r>
    <x v="101"/>
    <x v="240"/>
    <n v="8.4285714285714253"/>
    <x v="16"/>
    <x v="2"/>
  </r>
  <r>
    <x v="101"/>
    <x v="241"/>
    <n v="8.3680000000000039"/>
    <x v="16"/>
    <x v="2"/>
  </r>
  <r>
    <x v="101"/>
    <x v="242"/>
    <n v="7.4660194174757271"/>
    <x v="16"/>
    <x v="2"/>
  </r>
  <r>
    <x v="101"/>
    <x v="243"/>
    <n v="7.1101694915254248"/>
    <x v="16"/>
    <x v="2"/>
  </r>
  <r>
    <x v="101"/>
    <x v="244"/>
    <n v="7.5932203389830519"/>
    <x v="16"/>
    <x v="2"/>
  </r>
  <r>
    <x v="101"/>
    <x v="245"/>
    <n v="7.4553571428571423"/>
    <x v="16"/>
    <x v="2"/>
  </r>
  <r>
    <x v="101"/>
    <x v="246"/>
    <n v="7.9210526315789469"/>
    <x v="16"/>
    <x v="2"/>
  </r>
  <r>
    <x v="101"/>
    <x v="247"/>
    <n v="7.2608695652173907"/>
    <x v="16"/>
    <x v="2"/>
  </r>
  <r>
    <x v="101"/>
    <x v="248"/>
    <n v="8.1860465116279073"/>
    <x v="16"/>
    <x v="2"/>
  </r>
  <r>
    <x v="101"/>
    <x v="249"/>
    <n v="7.7460317460317469"/>
    <x v="16"/>
    <x v="2"/>
  </r>
  <r>
    <x v="101"/>
    <x v="250"/>
    <n v="7.666666666666667"/>
    <x v="16"/>
    <x v="2"/>
  </r>
  <r>
    <x v="101"/>
    <x v="251"/>
    <n v="7.24"/>
    <x v="16"/>
    <x v="2"/>
  </r>
  <r>
    <x v="101"/>
    <x v="252"/>
    <n v="7.6428571428571423"/>
    <x v="16"/>
    <x v="2"/>
  </r>
  <r>
    <x v="101"/>
    <x v="253"/>
    <n v="8.5565217391304387"/>
    <x v="16"/>
    <x v="2"/>
  </r>
  <r>
    <x v="101"/>
    <x v="254"/>
    <n v="7.5517241379310356"/>
    <x v="16"/>
    <x v="2"/>
  </r>
  <r>
    <x v="101"/>
    <x v="255"/>
    <n v="8.3452380952380967"/>
    <x v="16"/>
    <x v="2"/>
  </r>
  <r>
    <x v="101"/>
    <x v="256"/>
    <n v="8.5157894736842152"/>
    <x v="16"/>
    <x v="2"/>
  </r>
  <r>
    <x v="101"/>
    <x v="257"/>
    <n v="8.2195121951219523"/>
    <x v="16"/>
    <x v="2"/>
  </r>
  <r>
    <x v="101"/>
    <x v="258"/>
    <n v="8.1339285714285747"/>
    <x v="16"/>
    <x v="2"/>
  </r>
  <r>
    <x v="101"/>
    <x v="259"/>
    <n v="8.4259259259259256"/>
    <x v="16"/>
    <x v="2"/>
  </r>
  <r>
    <x v="101"/>
    <x v="260"/>
    <n v="7.7319587628865962"/>
    <x v="16"/>
    <x v="2"/>
  </r>
  <r>
    <x v="101"/>
    <x v="261"/>
    <n v="7.3833333333333337"/>
    <x v="16"/>
    <x v="2"/>
  </r>
  <r>
    <x v="101"/>
    <x v="262"/>
    <n v="7.8534482758620703"/>
    <x v="16"/>
    <x v="2"/>
  </r>
  <r>
    <x v="101"/>
    <x v="263"/>
    <n v="7.9375"/>
    <x v="16"/>
    <x v="2"/>
  </r>
  <r>
    <x v="101"/>
    <x v="264"/>
    <n v="7.3893805309734519"/>
    <x v="16"/>
    <x v="2"/>
  </r>
  <r>
    <x v="101"/>
    <x v="265"/>
    <n v="7.9461476939482809"/>
    <x v="16"/>
    <x v="2"/>
  </r>
  <r>
    <x v="101"/>
    <x v="230"/>
    <n v="7.8652130822596584"/>
    <x v="0"/>
    <x v="3"/>
  </r>
  <r>
    <x v="101"/>
    <x v="231"/>
    <n v="8.1402667778241007"/>
    <x v="0"/>
    <x v="3"/>
  </r>
  <r>
    <x v="101"/>
    <x v="232"/>
    <n v="7.4486048175530621"/>
    <x v="0"/>
    <x v="3"/>
  </r>
  <r>
    <x v="101"/>
    <x v="233"/>
    <n v="7.5953125000000137"/>
    <x v="0"/>
    <x v="3"/>
  </r>
  <r>
    <x v="101"/>
    <x v="234"/>
    <n v="7.8777802246201256"/>
    <x v="0"/>
    <x v="3"/>
  </r>
  <r>
    <x v="101"/>
    <x v="235"/>
    <n v="7.2643279624719446"/>
    <x v="0"/>
    <x v="3"/>
  </r>
  <r>
    <x v="101"/>
    <x v="236"/>
    <n v="7.5424603174603151"/>
    <x v="0"/>
    <x v="3"/>
  </r>
  <r>
    <x v="101"/>
    <x v="237"/>
    <n v="7.4213333333333198"/>
    <x v="0"/>
    <x v="3"/>
  </r>
  <r>
    <x v="101"/>
    <x v="238"/>
    <n v="7.4486389827140851"/>
    <x v="0"/>
    <x v="3"/>
  </r>
  <r>
    <x v="101"/>
    <x v="239"/>
    <n v="7.7576749897666817"/>
    <x v="0"/>
    <x v="3"/>
  </r>
  <r>
    <x v="101"/>
    <x v="240"/>
    <n v="8.054644808743145"/>
    <x v="0"/>
    <x v="3"/>
  </r>
  <r>
    <x v="101"/>
    <x v="241"/>
    <n v="8.3753424657534037"/>
    <x v="0"/>
    <x v="3"/>
  </r>
  <r>
    <x v="101"/>
    <x v="242"/>
    <n v="7.0259348612786487"/>
    <x v="0"/>
    <x v="3"/>
  </r>
  <r>
    <x v="101"/>
    <x v="243"/>
    <n v="7.0017207472959653"/>
    <x v="0"/>
    <x v="3"/>
  </r>
  <r>
    <x v="101"/>
    <x v="244"/>
    <n v="7.449683475223746"/>
    <x v="0"/>
    <x v="3"/>
  </r>
  <r>
    <x v="101"/>
    <x v="245"/>
    <n v="7.255890669180034"/>
    <x v="0"/>
    <x v="3"/>
  </r>
  <r>
    <x v="101"/>
    <x v="246"/>
    <n v="7.8126098418277525"/>
    <x v="0"/>
    <x v="3"/>
  </r>
  <r>
    <x v="101"/>
    <x v="247"/>
    <n v="7.0219683655536018"/>
    <x v="0"/>
    <x v="3"/>
  </r>
  <r>
    <x v="101"/>
    <x v="248"/>
    <n v="7.5825098814229266"/>
    <x v="0"/>
    <x v="3"/>
  </r>
  <r>
    <x v="101"/>
    <x v="249"/>
    <n v="7.0651731160896096"/>
    <x v="0"/>
    <x v="3"/>
  </r>
  <r>
    <x v="101"/>
    <x v="250"/>
    <n v="6.9892876272094107"/>
    <x v="0"/>
    <x v="3"/>
  </r>
  <r>
    <x v="101"/>
    <x v="251"/>
    <n v="6.9514705882352823"/>
    <x v="0"/>
    <x v="3"/>
  </r>
  <r>
    <x v="101"/>
    <x v="252"/>
    <n v="6.8687002652519862"/>
    <x v="0"/>
    <x v="3"/>
  </r>
  <r>
    <x v="101"/>
    <x v="253"/>
    <n v="8.1659136546184854"/>
    <x v="0"/>
    <x v="3"/>
  </r>
  <r>
    <x v="101"/>
    <x v="254"/>
    <n v="7.5983358547655016"/>
    <x v="0"/>
    <x v="3"/>
  </r>
  <r>
    <x v="101"/>
    <x v="255"/>
    <n v="7.9981042654028585"/>
    <x v="0"/>
    <x v="3"/>
  </r>
  <r>
    <x v="101"/>
    <x v="256"/>
    <n v="7.9031352363125764"/>
    <x v="0"/>
    <x v="3"/>
  </r>
  <r>
    <x v="101"/>
    <x v="257"/>
    <n v="7.4602392681210441"/>
    <x v="0"/>
    <x v="3"/>
  </r>
  <r>
    <x v="101"/>
    <x v="258"/>
    <n v="7.3708139819115024"/>
    <x v="0"/>
    <x v="3"/>
  </r>
  <r>
    <x v="101"/>
    <x v="259"/>
    <n v="8.0594881254323454"/>
    <x v="0"/>
    <x v="3"/>
  </r>
  <r>
    <x v="101"/>
    <x v="260"/>
    <n v="7.1521035598705422"/>
    <x v="0"/>
    <x v="3"/>
  </r>
  <r>
    <x v="101"/>
    <x v="261"/>
    <n v="6.9160093796632029"/>
    <x v="0"/>
    <x v="3"/>
  </r>
  <r>
    <x v="101"/>
    <x v="262"/>
    <n v="7.4515535097813492"/>
    <x v="0"/>
    <x v="3"/>
  </r>
  <r>
    <x v="101"/>
    <x v="263"/>
    <n v="7.2565507384468848"/>
    <x v="0"/>
    <x v="3"/>
  </r>
  <r>
    <x v="101"/>
    <x v="264"/>
    <n v="6.8149307107733517"/>
    <x v="0"/>
    <x v="3"/>
  </r>
  <r>
    <x v="101"/>
    <x v="265"/>
    <n v="7.5297980954632431"/>
    <x v="0"/>
    <x v="3"/>
  </r>
  <r>
    <x v="101"/>
    <x v="230"/>
    <n v="7.481231953801732"/>
    <x v="1"/>
    <x v="3"/>
  </r>
  <r>
    <x v="101"/>
    <x v="231"/>
    <n v="8.0460784313725409"/>
    <x v="1"/>
    <x v="3"/>
  </r>
  <r>
    <x v="101"/>
    <x v="232"/>
    <n v="6.9387966804979273"/>
    <x v="1"/>
    <x v="3"/>
  </r>
  <r>
    <x v="101"/>
    <x v="233"/>
    <n v="7.3057259713701459"/>
    <x v="1"/>
    <x v="3"/>
  </r>
  <r>
    <x v="101"/>
    <x v="234"/>
    <n v="7.4715083798882729"/>
    <x v="1"/>
    <x v="3"/>
  </r>
  <r>
    <x v="101"/>
    <x v="235"/>
    <n v="7.3664717348927882"/>
    <x v="1"/>
    <x v="3"/>
  </r>
  <r>
    <x v="101"/>
    <x v="236"/>
    <n v="7.5699626865671714"/>
    <x v="1"/>
    <x v="3"/>
  </r>
  <r>
    <x v="101"/>
    <x v="237"/>
    <n v="7.4543707973102782"/>
    <x v="1"/>
    <x v="3"/>
  </r>
  <r>
    <x v="101"/>
    <x v="238"/>
    <n v="7.6948669201520818"/>
    <x v="1"/>
    <x v="3"/>
  </r>
  <r>
    <x v="101"/>
    <x v="239"/>
    <n v="7.963705826170008"/>
    <x v="1"/>
    <x v="3"/>
  </r>
  <r>
    <x v="101"/>
    <x v="240"/>
    <n v="7.6903409090909101"/>
    <x v="1"/>
    <x v="3"/>
  </r>
  <r>
    <x v="101"/>
    <x v="241"/>
    <n v="8.2105263157894566"/>
    <x v="1"/>
    <x v="3"/>
  </r>
  <r>
    <x v="101"/>
    <x v="242"/>
    <n v="6.9742962056303535"/>
    <x v="1"/>
    <x v="3"/>
  </r>
  <r>
    <x v="101"/>
    <x v="243"/>
    <n v="6.6440306681270531"/>
    <x v="1"/>
    <x v="3"/>
  </r>
  <r>
    <x v="101"/>
    <x v="244"/>
    <n v="7.0205973223480944"/>
    <x v="1"/>
    <x v="3"/>
  </r>
  <r>
    <x v="101"/>
    <x v="245"/>
    <n v="6.8054644808743179"/>
    <x v="1"/>
    <x v="3"/>
  </r>
  <r>
    <x v="101"/>
    <x v="246"/>
    <n v="7.9290060851927002"/>
    <x v="1"/>
    <x v="3"/>
  </r>
  <r>
    <x v="101"/>
    <x v="247"/>
    <n v="6.7864476386036952"/>
    <x v="1"/>
    <x v="3"/>
  </r>
  <r>
    <x v="101"/>
    <x v="248"/>
    <n v="7.4241842610364666"/>
    <x v="1"/>
    <x v="3"/>
  </r>
  <r>
    <x v="101"/>
    <x v="249"/>
    <n v="6.9896907216494837"/>
    <x v="1"/>
    <x v="3"/>
  </r>
  <r>
    <x v="101"/>
    <x v="250"/>
    <n v="6.6326963906581744"/>
    <x v="1"/>
    <x v="3"/>
  </r>
  <r>
    <x v="101"/>
    <x v="251"/>
    <n v="6.7806267806267826"/>
    <x v="1"/>
    <x v="3"/>
  </r>
  <r>
    <x v="101"/>
    <x v="252"/>
    <n v="6.9393203883495138"/>
    <x v="1"/>
    <x v="3"/>
  </r>
  <r>
    <x v="101"/>
    <x v="253"/>
    <n v="7.8205128205128212"/>
    <x v="1"/>
    <x v="3"/>
  </r>
  <r>
    <x v="101"/>
    <x v="254"/>
    <n v="6.986062717770035"/>
    <x v="1"/>
    <x v="3"/>
  </r>
  <r>
    <x v="101"/>
    <x v="255"/>
    <n v="7.4922813036020601"/>
    <x v="1"/>
    <x v="3"/>
  </r>
  <r>
    <x v="101"/>
    <x v="256"/>
    <n v="7.6578538102643892"/>
    <x v="1"/>
    <x v="3"/>
  </r>
  <r>
    <x v="101"/>
    <x v="257"/>
    <n v="6.7198697068403925"/>
    <x v="1"/>
    <x v="3"/>
  </r>
  <r>
    <x v="101"/>
    <x v="258"/>
    <n v="6.703910614525137"/>
    <x v="1"/>
    <x v="3"/>
  </r>
  <r>
    <x v="101"/>
    <x v="259"/>
    <n v="8.2366589327146205"/>
    <x v="1"/>
    <x v="3"/>
  </r>
  <r>
    <x v="101"/>
    <x v="260"/>
    <n v="7.3623417721518987"/>
    <x v="1"/>
    <x v="3"/>
  </r>
  <r>
    <x v="101"/>
    <x v="261"/>
    <n v="6.8659574468085074"/>
    <x v="1"/>
    <x v="3"/>
  </r>
  <r>
    <x v="101"/>
    <x v="262"/>
    <n v="6.9736511919698865"/>
    <x v="1"/>
    <x v="3"/>
  </r>
  <r>
    <x v="101"/>
    <x v="263"/>
    <n v="7.0151162790697654"/>
    <x v="1"/>
    <x v="3"/>
  </r>
  <r>
    <x v="101"/>
    <x v="264"/>
    <n v="6.6262626262626227"/>
    <x v="1"/>
    <x v="3"/>
  </r>
  <r>
    <x v="101"/>
    <x v="265"/>
    <n v="7.3166701166080141"/>
    <x v="1"/>
    <x v="3"/>
  </r>
  <r>
    <x v="101"/>
    <x v="230"/>
    <n v="8.199671772428891"/>
    <x v="2"/>
    <x v="3"/>
  </r>
  <r>
    <x v="101"/>
    <x v="231"/>
    <n v="8.2437024018746268"/>
    <x v="2"/>
    <x v="3"/>
  </r>
  <r>
    <x v="101"/>
    <x v="232"/>
    <n v="7.6775766016713209"/>
    <x v="2"/>
    <x v="3"/>
  </r>
  <r>
    <x v="101"/>
    <x v="233"/>
    <n v="8.0129709697344058"/>
    <x v="2"/>
    <x v="3"/>
  </r>
  <r>
    <x v="101"/>
    <x v="234"/>
    <n v="8.2420749279538654"/>
    <x v="2"/>
    <x v="3"/>
  </r>
  <r>
    <x v="101"/>
    <x v="235"/>
    <n v="7.4381270903009975"/>
    <x v="2"/>
    <x v="3"/>
  </r>
  <r>
    <x v="101"/>
    <x v="236"/>
    <n v="7.5785213167835881"/>
    <x v="2"/>
    <x v="3"/>
  </r>
  <r>
    <x v="101"/>
    <x v="237"/>
    <n v="7.5284916201117342"/>
    <x v="2"/>
    <x v="3"/>
  </r>
  <r>
    <x v="101"/>
    <x v="238"/>
    <n v="7.3062670299727444"/>
    <x v="2"/>
    <x v="3"/>
  </r>
  <r>
    <x v="101"/>
    <x v="239"/>
    <n v="7.5618233618233495"/>
    <x v="2"/>
    <x v="3"/>
  </r>
  <r>
    <x v="101"/>
    <x v="240"/>
    <n v="8.1525333333333254"/>
    <x v="2"/>
    <x v="3"/>
  </r>
  <r>
    <x v="101"/>
    <x v="241"/>
    <n v="8.40549273021003"/>
    <x v="2"/>
    <x v="3"/>
  </r>
  <r>
    <x v="101"/>
    <x v="242"/>
    <n v="6.9409368635437909"/>
    <x v="2"/>
    <x v="3"/>
  </r>
  <r>
    <x v="101"/>
    <x v="243"/>
    <n v="7.1272994849153841"/>
    <x v="2"/>
    <x v="3"/>
  </r>
  <r>
    <x v="101"/>
    <x v="244"/>
    <n v="7.7549941245593486"/>
    <x v="2"/>
    <x v="3"/>
  </r>
  <r>
    <x v="101"/>
    <x v="245"/>
    <n v="7.5699680511182041"/>
    <x v="2"/>
    <x v="3"/>
  </r>
  <r>
    <x v="101"/>
    <x v="246"/>
    <n v="7.9291291291291204"/>
    <x v="2"/>
    <x v="3"/>
  </r>
  <r>
    <x v="101"/>
    <x v="247"/>
    <n v="7.1772300469483632"/>
    <x v="2"/>
    <x v="3"/>
  </r>
  <r>
    <x v="101"/>
    <x v="248"/>
    <n v="7.3406326034063252"/>
    <x v="2"/>
    <x v="3"/>
  </r>
  <r>
    <x v="101"/>
    <x v="249"/>
    <n v="7.2567901234567946"/>
    <x v="2"/>
    <x v="3"/>
  </r>
  <r>
    <x v="101"/>
    <x v="250"/>
    <n v="7.4574175824175803"/>
    <x v="2"/>
    <x v="3"/>
  </r>
  <r>
    <x v="101"/>
    <x v="251"/>
    <n v="7.0722610722610737"/>
    <x v="2"/>
    <x v="3"/>
  </r>
  <r>
    <x v="101"/>
    <x v="252"/>
    <n v="6.8015665796344651"/>
    <x v="2"/>
    <x v="3"/>
  </r>
  <r>
    <x v="101"/>
    <x v="253"/>
    <n v="8.195337114051668"/>
    <x v="2"/>
    <x v="3"/>
  </r>
  <r>
    <x v="101"/>
    <x v="254"/>
    <n v="7.8013856812933016"/>
    <x v="2"/>
    <x v="3"/>
  </r>
  <r>
    <x v="101"/>
    <x v="255"/>
    <n v="8.2407547169811171"/>
    <x v="2"/>
    <x v="3"/>
  </r>
  <r>
    <x v="101"/>
    <x v="256"/>
    <n v="8.0783898305084634"/>
    <x v="2"/>
    <x v="3"/>
  </r>
  <r>
    <x v="101"/>
    <x v="257"/>
    <n v="7.5706874189364441"/>
    <x v="2"/>
    <x v="3"/>
  </r>
  <r>
    <x v="101"/>
    <x v="258"/>
    <n v="7.7216142270861861"/>
    <x v="2"/>
    <x v="3"/>
  </r>
  <r>
    <x v="101"/>
    <x v="259"/>
    <n v="8.0560420315236474"/>
    <x v="2"/>
    <x v="3"/>
  </r>
  <r>
    <x v="101"/>
    <x v="260"/>
    <n v="7.0095969289827265"/>
    <x v="2"/>
    <x v="3"/>
  </r>
  <r>
    <x v="101"/>
    <x v="261"/>
    <n v="6.9654586636466593"/>
    <x v="2"/>
    <x v="3"/>
  </r>
  <r>
    <x v="101"/>
    <x v="262"/>
    <n v="7.6144721233689312"/>
    <x v="2"/>
    <x v="3"/>
  </r>
  <r>
    <x v="101"/>
    <x v="263"/>
    <n v="7.4186046511627914"/>
    <x v="2"/>
    <x v="3"/>
  </r>
  <r>
    <x v="101"/>
    <x v="264"/>
    <n v="6.9490521327014214"/>
    <x v="2"/>
    <x v="3"/>
  </r>
  <r>
    <x v="101"/>
    <x v="265"/>
    <n v="7.6690084427189218"/>
    <x v="2"/>
    <x v="3"/>
  </r>
  <r>
    <x v="101"/>
    <x v="230"/>
    <n v="7.8481894150417846"/>
    <x v="3"/>
    <x v="3"/>
  </r>
  <r>
    <x v="101"/>
    <x v="231"/>
    <n v="8.2728635682158931"/>
    <x v="3"/>
    <x v="3"/>
  </r>
  <r>
    <x v="101"/>
    <x v="232"/>
    <n v="7.655712050078245"/>
    <x v="3"/>
    <x v="3"/>
  </r>
  <r>
    <x v="101"/>
    <x v="233"/>
    <n v="7.4427001569858682"/>
    <x v="3"/>
    <x v="3"/>
  </r>
  <r>
    <x v="101"/>
    <x v="234"/>
    <n v="7.6302931596091206"/>
    <x v="3"/>
    <x v="3"/>
  </r>
  <r>
    <x v="101"/>
    <x v="235"/>
    <n v="6.9292929292929264"/>
    <x v="3"/>
    <x v="3"/>
  </r>
  <r>
    <x v="101"/>
    <x v="236"/>
    <n v="7.2738275340393379"/>
    <x v="3"/>
    <x v="3"/>
  </r>
  <r>
    <x v="101"/>
    <x v="237"/>
    <n v="7.0029629629629593"/>
    <x v="3"/>
    <x v="3"/>
  </r>
  <r>
    <x v="101"/>
    <x v="238"/>
    <n v="7.3356840620592356"/>
    <x v="3"/>
    <x v="3"/>
  </r>
  <r>
    <x v="101"/>
    <x v="239"/>
    <n v="7.8213762811127365"/>
    <x v="3"/>
    <x v="3"/>
  </r>
  <r>
    <x v="101"/>
    <x v="240"/>
    <n v="8.032167832167838"/>
    <x v="3"/>
    <x v="3"/>
  </r>
  <r>
    <x v="101"/>
    <x v="241"/>
    <n v="8.4076163610719217"/>
    <x v="3"/>
    <x v="3"/>
  </r>
  <r>
    <x v="101"/>
    <x v="242"/>
    <n v="6.8007662835249016"/>
    <x v="3"/>
    <x v="3"/>
  </r>
  <r>
    <x v="101"/>
    <x v="243"/>
    <n v="6.8195364238410594"/>
    <x v="3"/>
    <x v="3"/>
  </r>
  <r>
    <x v="101"/>
    <x v="244"/>
    <n v="7.4204152249134925"/>
    <x v="3"/>
    <x v="3"/>
  </r>
  <r>
    <x v="101"/>
    <x v="245"/>
    <n v="7.4110091743119213"/>
    <x v="3"/>
    <x v="3"/>
  </r>
  <r>
    <x v="101"/>
    <x v="246"/>
    <n v="7.6596491228070214"/>
    <x v="3"/>
    <x v="3"/>
  </r>
  <r>
    <x v="101"/>
    <x v="247"/>
    <n v="6.9929203539822975"/>
    <x v="3"/>
    <x v="3"/>
  </r>
  <r>
    <x v="101"/>
    <x v="248"/>
    <n v="7.9789719626168258"/>
    <x v="3"/>
    <x v="3"/>
  </r>
  <r>
    <x v="101"/>
    <x v="249"/>
    <n v="7.0733944954128427"/>
    <x v="3"/>
    <x v="3"/>
  </r>
  <r>
    <x v="101"/>
    <x v="250"/>
    <n v="6.642487046632124"/>
    <x v="3"/>
    <x v="3"/>
  </r>
  <r>
    <x v="101"/>
    <x v="251"/>
    <n v="7.0268456375838939"/>
    <x v="3"/>
    <x v="3"/>
  </r>
  <r>
    <x v="101"/>
    <x v="252"/>
    <n v="6.9623430962343118"/>
    <x v="3"/>
    <x v="3"/>
  </r>
  <r>
    <x v="101"/>
    <x v="253"/>
    <n v="8.4212454212454304"/>
    <x v="3"/>
    <x v="3"/>
  </r>
  <r>
    <x v="101"/>
    <x v="254"/>
    <n v="7.8423645320196993"/>
    <x v="3"/>
    <x v="3"/>
  </r>
  <r>
    <x v="101"/>
    <x v="255"/>
    <n v="8.0050632911392512"/>
    <x v="3"/>
    <x v="3"/>
  </r>
  <r>
    <x v="101"/>
    <x v="256"/>
    <n v="8.0081967213114744"/>
    <x v="3"/>
    <x v="3"/>
  </r>
  <r>
    <x v="101"/>
    <x v="257"/>
    <n v="7.4104595879556303"/>
    <x v="3"/>
    <x v="3"/>
  </r>
  <r>
    <x v="101"/>
    <x v="258"/>
    <n v="7.1912479740680784"/>
    <x v="3"/>
    <x v="3"/>
  </r>
  <r>
    <x v="101"/>
    <x v="259"/>
    <n v="8.166666666666659"/>
    <x v="3"/>
    <x v="3"/>
  </r>
  <r>
    <x v="101"/>
    <x v="260"/>
    <n v="7.6456456456456436"/>
    <x v="3"/>
    <x v="3"/>
  </r>
  <r>
    <x v="101"/>
    <x v="261"/>
    <n v="6.8266253869969011"/>
    <x v="3"/>
    <x v="3"/>
  </r>
  <r>
    <x v="101"/>
    <x v="262"/>
    <n v="7.8263772954924891"/>
    <x v="3"/>
    <x v="3"/>
  </r>
  <r>
    <x v="101"/>
    <x v="263"/>
    <n v="7.403636363636366"/>
    <x v="3"/>
    <x v="3"/>
  </r>
  <r>
    <x v="101"/>
    <x v="264"/>
    <n v="6.7410423452768748"/>
    <x v="3"/>
    <x v="3"/>
  </r>
  <r>
    <x v="101"/>
    <x v="265"/>
    <n v="7.5126121820402521"/>
    <x v="3"/>
    <x v="3"/>
  </r>
  <r>
    <x v="101"/>
    <x v="230"/>
    <n v="7.4283216783216819"/>
    <x v="4"/>
    <x v="3"/>
  </r>
  <r>
    <x v="101"/>
    <x v="231"/>
    <n v="7.9477477477477469"/>
    <x v="4"/>
    <x v="3"/>
  </r>
  <r>
    <x v="101"/>
    <x v="232"/>
    <n v="7.2525000000000004"/>
    <x v="4"/>
    <x v="3"/>
  </r>
  <r>
    <x v="101"/>
    <x v="233"/>
    <n v="6.9957537154989407"/>
    <x v="4"/>
    <x v="3"/>
  </r>
  <r>
    <x v="101"/>
    <x v="234"/>
    <n v="7.5875251509054324"/>
    <x v="4"/>
    <x v="3"/>
  </r>
  <r>
    <x v="101"/>
    <x v="235"/>
    <n v="6.9943925233644899"/>
    <x v="4"/>
    <x v="3"/>
  </r>
  <r>
    <x v="101"/>
    <x v="236"/>
    <n v="7.7007168458781354"/>
    <x v="4"/>
    <x v="3"/>
  </r>
  <r>
    <x v="101"/>
    <x v="237"/>
    <n v="7.479289940828405"/>
    <x v="4"/>
    <x v="3"/>
  </r>
  <r>
    <x v="101"/>
    <x v="238"/>
    <n v="7.3308957952468017"/>
    <x v="4"/>
    <x v="3"/>
  </r>
  <r>
    <x v="101"/>
    <x v="239"/>
    <n v="7.7188081936685276"/>
    <x v="4"/>
    <x v="3"/>
  </r>
  <r>
    <x v="101"/>
    <x v="240"/>
    <n v="8.1343804537521738"/>
    <x v="4"/>
    <x v="3"/>
  </r>
  <r>
    <x v="101"/>
    <x v="241"/>
    <n v="8.3684210526315859"/>
    <x v="4"/>
    <x v="3"/>
  </r>
  <r>
    <x v="101"/>
    <x v="242"/>
    <n v="6.9971671388102026"/>
    <x v="4"/>
    <x v="3"/>
  </r>
  <r>
    <x v="101"/>
    <x v="243"/>
    <n v="7.3505617977528104"/>
    <x v="4"/>
    <x v="3"/>
  </r>
  <r>
    <x v="101"/>
    <x v="244"/>
    <n v="7.2896678966789628"/>
    <x v="4"/>
    <x v="3"/>
  </r>
  <r>
    <x v="101"/>
    <x v="245"/>
    <n v="6.9022403258655745"/>
    <x v="4"/>
    <x v="3"/>
  </r>
  <r>
    <x v="101"/>
    <x v="246"/>
    <n v="7.5690607734806594"/>
    <x v="4"/>
    <x v="3"/>
  </r>
  <r>
    <x v="101"/>
    <x v="247"/>
    <n v="6.7182835820895432"/>
    <x v="4"/>
    <x v="3"/>
  </r>
  <r>
    <x v="101"/>
    <x v="248"/>
    <n v="7.4382978723404278"/>
    <x v="4"/>
    <x v="3"/>
  </r>
  <r>
    <x v="101"/>
    <x v="249"/>
    <n v="6.6283783783783736"/>
    <x v="4"/>
    <x v="3"/>
  </r>
  <r>
    <x v="101"/>
    <x v="250"/>
    <n v="6.5361445783132552"/>
    <x v="4"/>
    <x v="3"/>
  </r>
  <r>
    <x v="101"/>
    <x v="251"/>
    <n v="7.1428571428571388"/>
    <x v="4"/>
    <x v="3"/>
  </r>
  <r>
    <x v="101"/>
    <x v="252"/>
    <n v="6.6411764705882383"/>
    <x v="4"/>
    <x v="3"/>
  </r>
  <r>
    <x v="101"/>
    <x v="253"/>
    <n v="8.0959821428571423"/>
    <x v="4"/>
    <x v="3"/>
  </r>
  <r>
    <x v="101"/>
    <x v="254"/>
    <n v="7.8366013071895422"/>
    <x v="4"/>
    <x v="3"/>
  </r>
  <r>
    <x v="101"/>
    <x v="255"/>
    <n v="8"/>
    <x v="4"/>
    <x v="3"/>
  </r>
  <r>
    <x v="101"/>
    <x v="256"/>
    <n v="7.7655502392344493"/>
    <x v="4"/>
    <x v="3"/>
  </r>
  <r>
    <x v="101"/>
    <x v="257"/>
    <n v="7.8082524271844687"/>
    <x v="4"/>
    <x v="3"/>
  </r>
  <r>
    <x v="101"/>
    <x v="258"/>
    <n v="7.4746192893401062"/>
    <x v="4"/>
    <x v="3"/>
  </r>
  <r>
    <x v="101"/>
    <x v="259"/>
    <n v="7.7204819277108463"/>
    <x v="4"/>
    <x v="3"/>
  </r>
  <r>
    <x v="101"/>
    <x v="260"/>
    <n v="6.674740484429063"/>
    <x v="4"/>
    <x v="3"/>
  </r>
  <r>
    <x v="101"/>
    <x v="261"/>
    <n v="6.4903846153846159"/>
    <x v="4"/>
    <x v="3"/>
  </r>
  <r>
    <x v="101"/>
    <x v="262"/>
    <n v="7.2602739726027368"/>
    <x v="4"/>
    <x v="3"/>
  </r>
  <r>
    <x v="101"/>
    <x v="263"/>
    <n v="6.9371196754563886"/>
    <x v="4"/>
    <x v="3"/>
  </r>
  <r>
    <x v="101"/>
    <x v="264"/>
    <n v="6.4126984126984166"/>
    <x v="4"/>
    <x v="3"/>
  </r>
  <r>
    <x v="101"/>
    <x v="265"/>
    <n v="7.3731161721970677"/>
    <x v="4"/>
    <x v="3"/>
  </r>
  <r>
    <x v="101"/>
    <x v="230"/>
    <n v="7.7225806451612895"/>
    <x v="5"/>
    <x v="3"/>
  </r>
  <r>
    <x v="101"/>
    <x v="231"/>
    <n v="8.4605263157894726"/>
    <x v="5"/>
    <x v="3"/>
  </r>
  <r>
    <x v="101"/>
    <x v="232"/>
    <n v="7.9381443298969092"/>
    <x v="5"/>
    <x v="3"/>
  </r>
  <r>
    <x v="101"/>
    <x v="233"/>
    <n v="7.4912280701754392"/>
    <x v="5"/>
    <x v="3"/>
  </r>
  <r>
    <x v="101"/>
    <x v="234"/>
    <n v="8.0362318840579672"/>
    <x v="5"/>
    <x v="3"/>
  </r>
  <r>
    <x v="101"/>
    <x v="235"/>
    <n v="7.7671232876712342"/>
    <x v="5"/>
    <x v="3"/>
  </r>
  <r>
    <x v="101"/>
    <x v="236"/>
    <n v="8.1111111111111125"/>
    <x v="5"/>
    <x v="3"/>
  </r>
  <r>
    <x v="101"/>
    <x v="237"/>
    <n v="8.0536912751677843"/>
    <x v="5"/>
    <x v="3"/>
  </r>
  <r>
    <x v="101"/>
    <x v="238"/>
    <n v="8.0533333333333292"/>
    <x v="5"/>
    <x v="3"/>
  </r>
  <r>
    <x v="101"/>
    <x v="239"/>
    <n v="8.1351351351351422"/>
    <x v="5"/>
    <x v="3"/>
  </r>
  <r>
    <x v="101"/>
    <x v="240"/>
    <n v="8.7189542483660052"/>
    <x v="5"/>
    <x v="3"/>
  </r>
  <r>
    <x v="101"/>
    <x v="241"/>
    <n v="8.8562091503267926"/>
    <x v="5"/>
    <x v="3"/>
  </r>
  <r>
    <x v="101"/>
    <x v="242"/>
    <n v="7.4523809523809526"/>
    <x v="5"/>
    <x v="3"/>
  </r>
  <r>
    <x v="101"/>
    <x v="243"/>
    <n v="7.7272727272727275"/>
    <x v="5"/>
    <x v="3"/>
  </r>
  <r>
    <x v="101"/>
    <x v="244"/>
    <n v="7.6551724137931068"/>
    <x v="5"/>
    <x v="3"/>
  </r>
  <r>
    <x v="101"/>
    <x v="245"/>
    <n v="7.421052631578946"/>
    <x v="5"/>
    <x v="3"/>
  </r>
  <r>
    <x v="101"/>
    <x v="246"/>
    <n v="8.0134228187919447"/>
    <x v="5"/>
    <x v="3"/>
  </r>
  <r>
    <x v="101"/>
    <x v="247"/>
    <n v="7.0972222222222197"/>
    <x v="5"/>
    <x v="3"/>
  </r>
  <r>
    <x v="101"/>
    <x v="248"/>
    <n v="7.975903614457831"/>
    <x v="5"/>
    <x v="3"/>
  </r>
  <r>
    <x v="101"/>
    <x v="249"/>
    <n v="7.645161290322581"/>
    <x v="5"/>
    <x v="3"/>
  </r>
  <r>
    <x v="101"/>
    <x v="250"/>
    <n v="7.54"/>
    <x v="5"/>
    <x v="3"/>
  </r>
  <r>
    <x v="101"/>
    <x v="251"/>
    <n v="7.9272727272727286"/>
    <x v="5"/>
    <x v="3"/>
  </r>
  <r>
    <x v="101"/>
    <x v="252"/>
    <n v="7.2105263157894726"/>
    <x v="5"/>
    <x v="3"/>
  </r>
  <r>
    <x v="101"/>
    <x v="253"/>
    <n v="8.5070422535211243"/>
    <x v="5"/>
    <x v="3"/>
  </r>
  <r>
    <x v="101"/>
    <x v="254"/>
    <n v="8.7115384615384617"/>
    <x v="5"/>
    <x v="3"/>
  </r>
  <r>
    <x v="101"/>
    <x v="255"/>
    <n v="8.4423076923076952"/>
    <x v="5"/>
    <x v="3"/>
  </r>
  <r>
    <x v="101"/>
    <x v="256"/>
    <n v="8.3962264150943398"/>
    <x v="5"/>
    <x v="3"/>
  </r>
  <r>
    <x v="101"/>
    <x v="257"/>
    <n v="8.0416666666666643"/>
    <x v="5"/>
    <x v="3"/>
  </r>
  <r>
    <x v="101"/>
    <x v="258"/>
    <n v="7.7731092436974762"/>
    <x v="5"/>
    <x v="3"/>
  </r>
  <r>
    <x v="101"/>
    <x v="259"/>
    <n v="7.937007874015749"/>
    <x v="5"/>
    <x v="3"/>
  </r>
  <r>
    <x v="101"/>
    <x v="260"/>
    <n v="7.4090909090909092"/>
    <x v="5"/>
    <x v="3"/>
  </r>
  <r>
    <x v="101"/>
    <x v="261"/>
    <n v="6.9798657718120785"/>
    <x v="5"/>
    <x v="3"/>
  </r>
  <r>
    <x v="101"/>
    <x v="262"/>
    <n v="7.5479452054794525"/>
    <x v="5"/>
    <x v="3"/>
  </r>
  <r>
    <x v="101"/>
    <x v="263"/>
    <n v="7.3561643835616435"/>
    <x v="5"/>
    <x v="3"/>
  </r>
  <r>
    <x v="101"/>
    <x v="264"/>
    <n v="6.8926174496644315"/>
    <x v="5"/>
    <x v="3"/>
  </r>
  <r>
    <x v="101"/>
    <x v="265"/>
    <n v="7.8578897338403024"/>
    <x v="5"/>
    <x v="3"/>
  </r>
  <r>
    <x v="101"/>
    <x v="230"/>
    <n v="7.4095238095238072"/>
    <x v="6"/>
    <x v="3"/>
  </r>
  <r>
    <x v="101"/>
    <x v="231"/>
    <n v="7.9009900990099009"/>
    <x v="6"/>
    <x v="3"/>
  </r>
  <r>
    <x v="101"/>
    <x v="232"/>
    <n v="7.4393939393939386"/>
    <x v="6"/>
    <x v="3"/>
  </r>
  <r>
    <x v="101"/>
    <x v="233"/>
    <n v="7.0930232558139519"/>
    <x v="6"/>
    <x v="3"/>
  </r>
  <r>
    <x v="101"/>
    <x v="234"/>
    <n v="7.3012048192771077"/>
    <x v="6"/>
    <x v="3"/>
  </r>
  <r>
    <x v="101"/>
    <x v="235"/>
    <n v="6.8"/>
    <x v="6"/>
    <x v="3"/>
  </r>
  <r>
    <x v="101"/>
    <x v="236"/>
    <n v="7.53"/>
    <x v="6"/>
    <x v="3"/>
  </r>
  <r>
    <x v="101"/>
    <x v="237"/>
    <n v="7.28125"/>
    <x v="6"/>
    <x v="3"/>
  </r>
  <r>
    <x v="101"/>
    <x v="238"/>
    <n v="6.9897959183673466"/>
    <x v="6"/>
    <x v="3"/>
  </r>
  <r>
    <x v="101"/>
    <x v="239"/>
    <n v="7.322916666666667"/>
    <x v="6"/>
    <x v="3"/>
  </r>
  <r>
    <x v="101"/>
    <x v="240"/>
    <n v="7.6960784313725474"/>
    <x v="6"/>
    <x v="3"/>
  </r>
  <r>
    <x v="101"/>
    <x v="241"/>
    <n v="8.1287128712871279"/>
    <x v="6"/>
    <x v="3"/>
  </r>
  <r>
    <x v="101"/>
    <x v="242"/>
    <n v="6.6774193548387082"/>
    <x v="6"/>
    <x v="3"/>
  </r>
  <r>
    <x v="101"/>
    <x v="243"/>
    <n v="7.2249999999999996"/>
    <x v="6"/>
    <x v="3"/>
  </r>
  <r>
    <x v="101"/>
    <x v="244"/>
    <n v="7.196078431372551"/>
    <x v="6"/>
    <x v="3"/>
  </r>
  <r>
    <x v="101"/>
    <x v="245"/>
    <n v="6.6744186046511622"/>
    <x v="6"/>
    <x v="3"/>
  </r>
  <r>
    <x v="101"/>
    <x v="246"/>
    <n v="7.2673267326732667"/>
    <x v="6"/>
    <x v="3"/>
  </r>
  <r>
    <x v="101"/>
    <x v="247"/>
    <n v="6.8775510204081627"/>
    <x v="6"/>
    <x v="3"/>
  </r>
  <r>
    <x v="101"/>
    <x v="248"/>
    <n v="6.7941176470588234"/>
    <x v="6"/>
    <x v="3"/>
  </r>
  <r>
    <x v="101"/>
    <x v="249"/>
    <n v="5.7916666666666661"/>
    <x v="6"/>
    <x v="3"/>
  </r>
  <r>
    <x v="101"/>
    <x v="250"/>
    <n v="6.206896551724137"/>
    <x v="6"/>
    <x v="3"/>
  </r>
  <r>
    <x v="101"/>
    <x v="251"/>
    <n v="6.9705882352941178"/>
    <x v="6"/>
    <x v="3"/>
  </r>
  <r>
    <x v="101"/>
    <x v="252"/>
    <n v="6.4285714285714279"/>
    <x v="6"/>
    <x v="3"/>
  </r>
  <r>
    <x v="101"/>
    <x v="253"/>
    <n v="8.0126582278481013"/>
    <x v="6"/>
    <x v="3"/>
  </r>
  <r>
    <x v="101"/>
    <x v="254"/>
    <n v="7.64"/>
    <x v="6"/>
    <x v="3"/>
  </r>
  <r>
    <x v="101"/>
    <x v="255"/>
    <n v="8.0140845070422539"/>
    <x v="6"/>
    <x v="3"/>
  </r>
  <r>
    <x v="101"/>
    <x v="256"/>
    <n v="7.3030303030303028"/>
    <x v="6"/>
    <x v="3"/>
  </r>
  <r>
    <x v="101"/>
    <x v="257"/>
    <n v="8.0533333333333328"/>
    <x v="6"/>
    <x v="3"/>
  </r>
  <r>
    <x v="101"/>
    <x v="258"/>
    <n v="7.5428571428571427"/>
    <x v="6"/>
    <x v="3"/>
  </r>
  <r>
    <x v="101"/>
    <x v="259"/>
    <n v="7.4594594594594597"/>
    <x v="6"/>
    <x v="3"/>
  </r>
  <r>
    <x v="101"/>
    <x v="260"/>
    <n v="5.75"/>
    <x v="6"/>
    <x v="3"/>
  </r>
  <r>
    <x v="101"/>
    <x v="261"/>
    <n v="6.6111111111111116"/>
    <x v="6"/>
    <x v="3"/>
  </r>
  <r>
    <x v="101"/>
    <x v="262"/>
    <n v="7.2391304347826075"/>
    <x v="6"/>
    <x v="3"/>
  </r>
  <r>
    <x v="101"/>
    <x v="263"/>
    <n v="6.9764705882352978"/>
    <x v="6"/>
    <x v="3"/>
  </r>
  <r>
    <x v="101"/>
    <x v="264"/>
    <n v="6.3636363636363642"/>
    <x v="6"/>
    <x v="3"/>
  </r>
  <r>
    <x v="101"/>
    <x v="265"/>
    <n v="7.2316470140737907"/>
    <x v="6"/>
    <x v="3"/>
  </r>
  <r>
    <x v="101"/>
    <x v="230"/>
    <n v="7.0578034682080926"/>
    <x v="7"/>
    <x v="3"/>
  </r>
  <r>
    <x v="101"/>
    <x v="231"/>
    <n v="7.4470588235294111"/>
    <x v="7"/>
    <x v="3"/>
  </r>
  <r>
    <x v="101"/>
    <x v="232"/>
    <n v="6.7803030303030285"/>
    <x v="7"/>
    <x v="3"/>
  </r>
  <r>
    <x v="101"/>
    <x v="233"/>
    <n v="6.3"/>
    <x v="7"/>
    <x v="3"/>
  </r>
  <r>
    <x v="101"/>
    <x v="234"/>
    <n v="7.1783439490445859"/>
    <x v="7"/>
    <x v="3"/>
  </r>
  <r>
    <x v="101"/>
    <x v="235"/>
    <n v="6.2721518987341778"/>
    <x v="7"/>
    <x v="3"/>
  </r>
  <r>
    <x v="101"/>
    <x v="236"/>
    <n v="7.5178571428571415"/>
    <x v="7"/>
    <x v="3"/>
  </r>
  <r>
    <x v="101"/>
    <x v="237"/>
    <n v="6.9520547945205484"/>
    <x v="7"/>
    <x v="3"/>
  </r>
  <r>
    <x v="101"/>
    <x v="238"/>
    <n v="6.8502994011976028"/>
    <x v="7"/>
    <x v="3"/>
  </r>
  <r>
    <x v="101"/>
    <x v="239"/>
    <n v="7.277777777777783"/>
    <x v="7"/>
    <x v="3"/>
  </r>
  <r>
    <x v="101"/>
    <x v="240"/>
    <n v="7.8218390804597711"/>
    <x v="7"/>
    <x v="3"/>
  </r>
  <r>
    <x v="101"/>
    <x v="241"/>
    <n v="8.1206896551724181"/>
    <x v="7"/>
    <x v="3"/>
  </r>
  <r>
    <x v="101"/>
    <x v="242"/>
    <n v="6.6319999999999997"/>
    <x v="7"/>
    <x v="3"/>
  </r>
  <r>
    <x v="101"/>
    <x v="243"/>
    <n v="7.1214285714285692"/>
    <x v="7"/>
    <x v="3"/>
  </r>
  <r>
    <x v="101"/>
    <x v="244"/>
    <n v="6.987577639751553"/>
    <x v="7"/>
    <x v="3"/>
  </r>
  <r>
    <x v="101"/>
    <x v="245"/>
    <n v="6.3724137931034486"/>
    <x v="7"/>
    <x v="3"/>
  </r>
  <r>
    <x v="101"/>
    <x v="246"/>
    <n v="7.226415094339619"/>
    <x v="7"/>
    <x v="3"/>
  </r>
  <r>
    <x v="101"/>
    <x v="247"/>
    <n v="5.9562499999999998"/>
    <x v="7"/>
    <x v="3"/>
  </r>
  <r>
    <x v="101"/>
    <x v="248"/>
    <n v="6.7457627118644083"/>
    <x v="7"/>
    <x v="3"/>
  </r>
  <r>
    <x v="101"/>
    <x v="249"/>
    <n v="5.5405405405405412"/>
    <x v="7"/>
    <x v="3"/>
  </r>
  <r>
    <x v="101"/>
    <x v="250"/>
    <n v="5.7058823529411775"/>
    <x v="7"/>
    <x v="3"/>
  </r>
  <r>
    <x v="101"/>
    <x v="251"/>
    <n v="5.8421052631578938"/>
    <x v="7"/>
    <x v="3"/>
  </r>
  <r>
    <x v="101"/>
    <x v="252"/>
    <n v="5.552631578947369"/>
    <x v="7"/>
    <x v="3"/>
  </r>
  <r>
    <x v="101"/>
    <x v="253"/>
    <n v="7.5726495726495733"/>
    <x v="7"/>
    <x v="3"/>
  </r>
  <r>
    <x v="101"/>
    <x v="254"/>
    <n v="7.2439024390243887"/>
    <x v="7"/>
    <x v="3"/>
  </r>
  <r>
    <x v="101"/>
    <x v="255"/>
    <n v="7.4588235294117631"/>
    <x v="7"/>
    <x v="3"/>
  </r>
  <r>
    <x v="101"/>
    <x v="256"/>
    <n v="7.3484848484848468"/>
    <x v="7"/>
    <x v="3"/>
  </r>
  <r>
    <x v="101"/>
    <x v="257"/>
    <n v="7.4732142857142856"/>
    <x v="7"/>
    <x v="3"/>
  </r>
  <r>
    <x v="101"/>
    <x v="258"/>
    <n v="7.1634615384615374"/>
    <x v="7"/>
    <x v="3"/>
  </r>
  <r>
    <x v="101"/>
    <x v="259"/>
    <n v="7.3177570093457973"/>
    <x v="7"/>
    <x v="3"/>
  </r>
  <r>
    <x v="101"/>
    <x v="260"/>
    <n v="6.0588235294117663"/>
    <x v="7"/>
    <x v="3"/>
  </r>
  <r>
    <x v="101"/>
    <x v="261"/>
    <n v="5.5666666666666655"/>
    <x v="7"/>
    <x v="3"/>
  </r>
  <r>
    <x v="101"/>
    <x v="262"/>
    <n v="6.9530201342281881"/>
    <x v="7"/>
    <x v="3"/>
  </r>
  <r>
    <x v="101"/>
    <x v="263"/>
    <n v="6.5833333333333313"/>
    <x v="7"/>
    <x v="3"/>
  </r>
  <r>
    <x v="101"/>
    <x v="264"/>
    <n v="5.6917808219178072"/>
    <x v="7"/>
    <x v="3"/>
  </r>
  <r>
    <x v="101"/>
    <x v="265"/>
    <n v="6.889683821832449"/>
    <x v="7"/>
    <x v="3"/>
  </r>
  <r>
    <x v="101"/>
    <x v="230"/>
    <n v="7.5755395683453273"/>
    <x v="8"/>
    <x v="3"/>
  </r>
  <r>
    <x v="101"/>
    <x v="231"/>
    <n v="8.0378787878787854"/>
    <x v="8"/>
    <x v="3"/>
  </r>
  <r>
    <x v="101"/>
    <x v="232"/>
    <n v="7.0952380952380958"/>
    <x v="8"/>
    <x v="3"/>
  </r>
  <r>
    <x v="101"/>
    <x v="233"/>
    <n v="7.3223140495867778"/>
    <x v="8"/>
    <x v="3"/>
  </r>
  <r>
    <x v="101"/>
    <x v="234"/>
    <n v="7.8067226890756265"/>
    <x v="8"/>
    <x v="3"/>
  </r>
  <r>
    <x v="101"/>
    <x v="235"/>
    <n v="7.1397058823529402"/>
    <x v="8"/>
    <x v="3"/>
  </r>
  <r>
    <x v="101"/>
    <x v="236"/>
    <n v="7.5912408759124101"/>
    <x v="8"/>
    <x v="3"/>
  </r>
  <r>
    <x v="101"/>
    <x v="237"/>
    <n v="7.5689655172413772"/>
    <x v="8"/>
    <x v="3"/>
  </r>
  <r>
    <x v="101"/>
    <x v="238"/>
    <n v="7.3712121212121184"/>
    <x v="8"/>
    <x v="3"/>
  </r>
  <r>
    <x v="101"/>
    <x v="239"/>
    <n v="8.0839694656488543"/>
    <x v="8"/>
    <x v="3"/>
  </r>
  <r>
    <x v="101"/>
    <x v="240"/>
    <n v="8.2013888888888857"/>
    <x v="8"/>
    <x v="3"/>
  </r>
  <r>
    <x v="101"/>
    <x v="241"/>
    <n v="8.3169014084507076"/>
    <x v="8"/>
    <x v="3"/>
  </r>
  <r>
    <x v="101"/>
    <x v="242"/>
    <n v="7.3292682926829302"/>
    <x v="8"/>
    <x v="3"/>
  </r>
  <r>
    <x v="101"/>
    <x v="243"/>
    <n v="7.3173076923076934"/>
    <x v="8"/>
    <x v="3"/>
  </r>
  <r>
    <x v="101"/>
    <x v="244"/>
    <n v="7.3283582089552217"/>
    <x v="8"/>
    <x v="3"/>
  </r>
  <r>
    <x v="101"/>
    <x v="245"/>
    <n v="7.118110236220474"/>
    <x v="8"/>
    <x v="3"/>
  </r>
  <r>
    <x v="101"/>
    <x v="246"/>
    <n v="7.7089552238805998"/>
    <x v="8"/>
    <x v="3"/>
  </r>
  <r>
    <x v="101"/>
    <x v="247"/>
    <n v="7.1044776119402986"/>
    <x v="8"/>
    <x v="3"/>
  </r>
  <r>
    <x v="101"/>
    <x v="248"/>
    <n v="7.7457627118644039"/>
    <x v="8"/>
    <x v="3"/>
  </r>
  <r>
    <x v="101"/>
    <x v="249"/>
    <n v="6.52"/>
    <x v="8"/>
    <x v="3"/>
  </r>
  <r>
    <x v="101"/>
    <x v="250"/>
    <n v="6.583333333333333"/>
    <x v="8"/>
    <x v="3"/>
  </r>
  <r>
    <x v="101"/>
    <x v="251"/>
    <n v="7.4390243902439019"/>
    <x v="8"/>
    <x v="3"/>
  </r>
  <r>
    <x v="101"/>
    <x v="252"/>
    <n v="6.957446808510638"/>
    <x v="8"/>
    <x v="3"/>
  </r>
  <r>
    <x v="101"/>
    <x v="253"/>
    <n v="8.1818181818181781"/>
    <x v="8"/>
    <x v="3"/>
  </r>
  <r>
    <x v="101"/>
    <x v="254"/>
    <n v="7.3714285714285719"/>
    <x v="8"/>
    <x v="3"/>
  </r>
  <r>
    <x v="101"/>
    <x v="255"/>
    <n v="7.9857142857142813"/>
    <x v="8"/>
    <x v="3"/>
  </r>
  <r>
    <x v="101"/>
    <x v="256"/>
    <n v="7.9298245614035059"/>
    <x v="8"/>
    <x v="3"/>
  </r>
  <r>
    <x v="101"/>
    <x v="257"/>
    <n v="7.7238095238095248"/>
    <x v="8"/>
    <x v="3"/>
  </r>
  <r>
    <x v="101"/>
    <x v="258"/>
    <n v="7.3960396039603946"/>
    <x v="8"/>
    <x v="3"/>
  </r>
  <r>
    <x v="101"/>
    <x v="259"/>
    <n v="8.0467289719626169"/>
    <x v="8"/>
    <x v="3"/>
  </r>
  <r>
    <x v="101"/>
    <x v="260"/>
    <n v="6.6478873239436629"/>
    <x v="8"/>
    <x v="3"/>
  </r>
  <r>
    <x v="101"/>
    <x v="261"/>
    <n v="6.9083969465648858"/>
    <x v="8"/>
    <x v="3"/>
  </r>
  <r>
    <x v="101"/>
    <x v="262"/>
    <n v="7.3064516129032286"/>
    <x v="8"/>
    <x v="3"/>
  </r>
  <r>
    <x v="101"/>
    <x v="263"/>
    <n v="6.8220338983050848"/>
    <x v="8"/>
    <x v="3"/>
  </r>
  <r>
    <x v="101"/>
    <x v="264"/>
    <n v="6.7272727272727284"/>
    <x v="8"/>
    <x v="3"/>
  </r>
  <r>
    <x v="101"/>
    <x v="265"/>
    <n v="7.4907637165701688"/>
    <x v="8"/>
    <x v="3"/>
  </r>
  <r>
    <x v="101"/>
    <x v="230"/>
    <n v="7.6969696969696972"/>
    <x v="9"/>
    <x v="3"/>
  </r>
  <r>
    <x v="101"/>
    <x v="231"/>
    <n v="7.9146341463414611"/>
    <x v="9"/>
    <x v="3"/>
  </r>
  <r>
    <x v="101"/>
    <x v="232"/>
    <n v="7.5439999999999996"/>
    <x v="9"/>
    <x v="3"/>
  </r>
  <r>
    <x v="101"/>
    <x v="233"/>
    <n v="7.4520547945205458"/>
    <x v="9"/>
    <x v="3"/>
  </r>
  <r>
    <x v="101"/>
    <x v="234"/>
    <n v="7.7333333333333307"/>
    <x v="9"/>
    <x v="3"/>
  </r>
  <r>
    <x v="101"/>
    <x v="235"/>
    <n v="7.3175675675675658"/>
    <x v="9"/>
    <x v="3"/>
  </r>
  <r>
    <x v="101"/>
    <x v="236"/>
    <n v="7.4347826086956559"/>
    <x v="9"/>
    <x v="3"/>
  </r>
  <r>
    <x v="101"/>
    <x v="237"/>
    <n v="7.1973684210526292"/>
    <x v="9"/>
    <x v="3"/>
  </r>
  <r>
    <x v="101"/>
    <x v="238"/>
    <n v="7.4049079754601257"/>
    <x v="9"/>
    <x v="3"/>
  </r>
  <r>
    <x v="101"/>
    <x v="239"/>
    <n v="7.31168831168831"/>
    <x v="9"/>
    <x v="3"/>
  </r>
  <r>
    <x v="101"/>
    <x v="240"/>
    <n v="7.8902439024390247"/>
    <x v="9"/>
    <x v="3"/>
  </r>
  <r>
    <x v="101"/>
    <x v="241"/>
    <n v="8.1341463414634152"/>
    <x v="9"/>
    <x v="3"/>
  </r>
  <r>
    <x v="101"/>
    <x v="242"/>
    <n v="7.2222222222222223"/>
    <x v="9"/>
    <x v="3"/>
  </r>
  <r>
    <x v="101"/>
    <x v="243"/>
    <n v="7.0250000000000004"/>
    <x v="9"/>
    <x v="3"/>
  </r>
  <r>
    <x v="101"/>
    <x v="244"/>
    <n v="7.1328671328671378"/>
    <x v="9"/>
    <x v="3"/>
  </r>
  <r>
    <x v="101"/>
    <x v="245"/>
    <n v="6.9606299212598408"/>
    <x v="9"/>
    <x v="3"/>
  </r>
  <r>
    <x v="101"/>
    <x v="246"/>
    <n v="7.2671232876712324"/>
    <x v="9"/>
    <x v="3"/>
  </r>
  <r>
    <x v="101"/>
    <x v="247"/>
    <n v="7.1888111888111883"/>
    <x v="9"/>
    <x v="3"/>
  </r>
  <r>
    <x v="101"/>
    <x v="248"/>
    <n v="7.470588235294116"/>
    <x v="9"/>
    <x v="3"/>
  </r>
  <r>
    <x v="101"/>
    <x v="249"/>
    <n v="7.2564102564102555"/>
    <x v="9"/>
    <x v="3"/>
  </r>
  <r>
    <x v="101"/>
    <x v="250"/>
    <n v="7.3548387096774199"/>
    <x v="9"/>
    <x v="3"/>
  </r>
  <r>
    <x v="101"/>
    <x v="251"/>
    <n v="7.3703703703703711"/>
    <x v="9"/>
    <x v="3"/>
  </r>
  <r>
    <x v="101"/>
    <x v="252"/>
    <n v="7.2682926829268286"/>
    <x v="9"/>
    <x v="3"/>
  </r>
  <r>
    <x v="101"/>
    <x v="253"/>
    <n v="7.7398373983739841"/>
    <x v="9"/>
    <x v="3"/>
  </r>
  <r>
    <x v="101"/>
    <x v="254"/>
    <n v="7.3846153846153841"/>
    <x v="9"/>
    <x v="3"/>
  </r>
  <r>
    <x v="101"/>
    <x v="255"/>
    <n v="7.4782608695652195"/>
    <x v="9"/>
    <x v="3"/>
  </r>
  <r>
    <x v="101"/>
    <x v="256"/>
    <n v="7.3676470588235281"/>
    <x v="9"/>
    <x v="3"/>
  </r>
  <r>
    <x v="101"/>
    <x v="257"/>
    <n v="7.2913385826771648"/>
    <x v="9"/>
    <x v="3"/>
  </r>
  <r>
    <x v="101"/>
    <x v="258"/>
    <n v="6.8965517241379306"/>
    <x v="9"/>
    <x v="3"/>
  </r>
  <r>
    <x v="101"/>
    <x v="259"/>
    <n v="7.3153846153846152"/>
    <x v="9"/>
    <x v="3"/>
  </r>
  <r>
    <x v="101"/>
    <x v="260"/>
    <n v="6.7777777777777803"/>
    <x v="9"/>
    <x v="3"/>
  </r>
  <r>
    <x v="101"/>
    <x v="261"/>
    <n v="7.0202702702702702"/>
    <x v="9"/>
    <x v="3"/>
  </r>
  <r>
    <x v="101"/>
    <x v="262"/>
    <n v="7.2206896551724142"/>
    <x v="9"/>
    <x v="3"/>
  </r>
  <r>
    <x v="101"/>
    <x v="263"/>
    <n v="7.1111111111111107"/>
    <x v="9"/>
    <x v="3"/>
  </r>
  <r>
    <x v="101"/>
    <x v="264"/>
    <n v="6.8150684931506831"/>
    <x v="9"/>
    <x v="3"/>
  </r>
  <r>
    <x v="101"/>
    <x v="265"/>
    <n v="7.366419516861991"/>
    <x v="9"/>
    <x v="3"/>
  </r>
  <r>
    <x v="101"/>
    <x v="230"/>
    <n v="7.7622950819672125"/>
    <x v="10"/>
    <x v="3"/>
  </r>
  <r>
    <x v="101"/>
    <x v="231"/>
    <n v="7.8"/>
    <x v="10"/>
    <x v="3"/>
  </r>
  <r>
    <x v="101"/>
    <x v="232"/>
    <n v="7.2407407407407414"/>
    <x v="10"/>
    <x v="3"/>
  </r>
  <r>
    <x v="101"/>
    <x v="233"/>
    <n v="7.1176470588235272"/>
    <x v="10"/>
    <x v="3"/>
  </r>
  <r>
    <x v="101"/>
    <x v="234"/>
    <n v="7.6964285714285703"/>
    <x v="10"/>
    <x v="3"/>
  </r>
  <r>
    <x v="101"/>
    <x v="235"/>
    <n v="6.384615384615385"/>
    <x v="10"/>
    <x v="3"/>
  </r>
  <r>
    <x v="101"/>
    <x v="236"/>
    <n v="7.1384615384615389"/>
    <x v="10"/>
    <x v="3"/>
  </r>
  <r>
    <x v="101"/>
    <x v="237"/>
    <n v="6.6991869918699187"/>
    <x v="10"/>
    <x v="3"/>
  </r>
  <r>
    <x v="101"/>
    <x v="238"/>
    <n v="7.2362204724409445"/>
    <x v="10"/>
    <x v="3"/>
  </r>
  <r>
    <x v="101"/>
    <x v="239"/>
    <n v="7.5"/>
    <x v="10"/>
    <x v="3"/>
  </r>
  <r>
    <x v="101"/>
    <x v="240"/>
    <n v="7.9069767441860455"/>
    <x v="10"/>
    <x v="3"/>
  </r>
  <r>
    <x v="101"/>
    <x v="241"/>
    <n v="8.1162790697674456"/>
    <x v="10"/>
    <x v="3"/>
  </r>
  <r>
    <x v="101"/>
    <x v="242"/>
    <n v="6.5978260869565224"/>
    <x v="10"/>
    <x v="3"/>
  </r>
  <r>
    <x v="101"/>
    <x v="243"/>
    <n v="6.4950495049504955"/>
    <x v="10"/>
    <x v="3"/>
  </r>
  <r>
    <x v="101"/>
    <x v="244"/>
    <n v="7.4601769911504441"/>
    <x v="10"/>
    <x v="3"/>
  </r>
  <r>
    <x v="101"/>
    <x v="245"/>
    <n v="6.8659793814433003"/>
    <x v="10"/>
    <x v="3"/>
  </r>
  <r>
    <x v="101"/>
    <x v="246"/>
    <n v="7.6146788990825671"/>
    <x v="10"/>
    <x v="3"/>
  </r>
  <r>
    <x v="101"/>
    <x v="247"/>
    <n v="7.3980582524271838"/>
    <x v="10"/>
    <x v="3"/>
  </r>
  <r>
    <x v="101"/>
    <x v="248"/>
    <n v="7.6226415094339615"/>
    <x v="10"/>
    <x v="3"/>
  </r>
  <r>
    <x v="101"/>
    <x v="249"/>
    <n v="6.8108108108108114"/>
    <x v="10"/>
    <x v="3"/>
  </r>
  <r>
    <x v="101"/>
    <x v="250"/>
    <n v="5.7647058823529402"/>
    <x v="10"/>
    <x v="3"/>
  </r>
  <r>
    <x v="101"/>
    <x v="251"/>
    <n v="6.1111111111111116"/>
    <x v="10"/>
    <x v="3"/>
  </r>
  <r>
    <x v="101"/>
    <x v="252"/>
    <n v="5.9090909090909101"/>
    <x v="10"/>
    <x v="3"/>
  </r>
  <r>
    <x v="101"/>
    <x v="253"/>
    <n v="8.0224719101123583"/>
    <x v="10"/>
    <x v="3"/>
  </r>
  <r>
    <x v="101"/>
    <x v="254"/>
    <n v="7.3793103448275854"/>
    <x v="10"/>
    <x v="3"/>
  </r>
  <r>
    <x v="101"/>
    <x v="255"/>
    <n v="7.71875"/>
    <x v="10"/>
    <x v="3"/>
  </r>
  <r>
    <x v="101"/>
    <x v="256"/>
    <n v="8.0740740740740726"/>
    <x v="10"/>
    <x v="3"/>
  </r>
  <r>
    <x v="101"/>
    <x v="257"/>
    <n v="7.5"/>
    <x v="10"/>
    <x v="3"/>
  </r>
  <r>
    <x v="101"/>
    <x v="258"/>
    <n v="6.98"/>
    <x v="10"/>
    <x v="3"/>
  </r>
  <r>
    <x v="101"/>
    <x v="259"/>
    <n v="7.6666666666666661"/>
    <x v="10"/>
    <x v="3"/>
  </r>
  <r>
    <x v="101"/>
    <x v="260"/>
    <n v="6.3466666666666667"/>
    <x v="10"/>
    <x v="3"/>
  </r>
  <r>
    <x v="101"/>
    <x v="261"/>
    <n v="6.9629629629629637"/>
    <x v="10"/>
    <x v="3"/>
  </r>
  <r>
    <x v="101"/>
    <x v="262"/>
    <n v="6.957446808510638"/>
    <x v="10"/>
    <x v="3"/>
  </r>
  <r>
    <x v="101"/>
    <x v="263"/>
    <n v="7"/>
    <x v="10"/>
    <x v="3"/>
  </r>
  <r>
    <x v="101"/>
    <x v="264"/>
    <n v="6.8461538461538431"/>
    <x v="10"/>
    <x v="3"/>
  </r>
  <r>
    <x v="101"/>
    <x v="265"/>
    <n v="7.2522768670309681"/>
    <x v="10"/>
    <x v="3"/>
  </r>
  <r>
    <x v="101"/>
    <x v="230"/>
    <n v="8.2543859649122844"/>
    <x v="11"/>
    <x v="3"/>
  </r>
  <r>
    <x v="101"/>
    <x v="231"/>
    <n v="8.2752293577981657"/>
    <x v="11"/>
    <x v="3"/>
  </r>
  <r>
    <x v="101"/>
    <x v="232"/>
    <n v="7.8773584905660385"/>
    <x v="11"/>
    <x v="3"/>
  </r>
  <r>
    <x v="101"/>
    <x v="233"/>
    <n v="7.77"/>
    <x v="11"/>
    <x v="3"/>
  </r>
  <r>
    <x v="101"/>
    <x v="234"/>
    <n v="8.24"/>
    <x v="11"/>
    <x v="3"/>
  </r>
  <r>
    <x v="101"/>
    <x v="235"/>
    <n v="7.466666666666665"/>
    <x v="11"/>
    <x v="3"/>
  </r>
  <r>
    <x v="101"/>
    <x v="236"/>
    <n v="7.6991150442477894"/>
    <x v="11"/>
    <x v="3"/>
  </r>
  <r>
    <x v="101"/>
    <x v="237"/>
    <n v="7.4629629629629628"/>
    <x v="11"/>
    <x v="3"/>
  </r>
  <r>
    <x v="101"/>
    <x v="238"/>
    <n v="7.7247706422018343"/>
    <x v="11"/>
    <x v="3"/>
  </r>
  <r>
    <x v="101"/>
    <x v="239"/>
    <n v="8.0660377358490596"/>
    <x v="11"/>
    <x v="3"/>
  </r>
  <r>
    <x v="101"/>
    <x v="240"/>
    <n v="8.344827586206895"/>
    <x v="11"/>
    <x v="3"/>
  </r>
  <r>
    <x v="101"/>
    <x v="241"/>
    <n v="8.6120689655172455"/>
    <x v="11"/>
    <x v="3"/>
  </r>
  <r>
    <x v="101"/>
    <x v="242"/>
    <n v="6.9259259259259247"/>
    <x v="11"/>
    <x v="3"/>
  </r>
  <r>
    <x v="101"/>
    <x v="243"/>
    <n v="6.563380281690141"/>
    <x v="11"/>
    <x v="3"/>
  </r>
  <r>
    <x v="101"/>
    <x v="244"/>
    <n v="7.5517241379310329"/>
    <x v="11"/>
    <x v="3"/>
  </r>
  <r>
    <x v="101"/>
    <x v="245"/>
    <n v="7.3493975903614439"/>
    <x v="11"/>
    <x v="3"/>
  </r>
  <r>
    <x v="101"/>
    <x v="246"/>
    <n v="7.7472527472527482"/>
    <x v="11"/>
    <x v="3"/>
  </r>
  <r>
    <x v="101"/>
    <x v="247"/>
    <n v="7.384615384615385"/>
    <x v="11"/>
    <x v="3"/>
  </r>
  <r>
    <x v="101"/>
    <x v="248"/>
    <n v="7.7804878048780468"/>
    <x v="11"/>
    <x v="3"/>
  </r>
  <r>
    <x v="101"/>
    <x v="249"/>
    <n v="7.28125"/>
    <x v="11"/>
    <x v="3"/>
  </r>
  <r>
    <x v="101"/>
    <x v="250"/>
    <n v="7.0740740740740735"/>
    <x v="11"/>
    <x v="3"/>
  </r>
  <r>
    <x v="101"/>
    <x v="251"/>
    <n v="7.6086956521739122"/>
    <x v="11"/>
    <x v="3"/>
  </r>
  <r>
    <x v="101"/>
    <x v="252"/>
    <n v="7.4444444444444446"/>
    <x v="11"/>
    <x v="3"/>
  </r>
  <r>
    <x v="101"/>
    <x v="253"/>
    <n v="8.2117647058823504"/>
    <x v="11"/>
    <x v="3"/>
  </r>
  <r>
    <x v="101"/>
    <x v="254"/>
    <n v="8.0322580645161281"/>
    <x v="11"/>
    <x v="3"/>
  </r>
  <r>
    <x v="101"/>
    <x v="255"/>
    <n v="7.8474576271186445"/>
    <x v="11"/>
    <x v="3"/>
  </r>
  <r>
    <x v="101"/>
    <x v="256"/>
    <n v="8.3249999999999993"/>
    <x v="11"/>
    <x v="3"/>
  </r>
  <r>
    <x v="101"/>
    <x v="257"/>
    <n v="7.9204545454545441"/>
    <x v="11"/>
    <x v="3"/>
  </r>
  <r>
    <x v="101"/>
    <x v="258"/>
    <n v="7.5882352941176476"/>
    <x v="11"/>
    <x v="3"/>
  </r>
  <r>
    <x v="101"/>
    <x v="259"/>
    <n v="7.879518072289156"/>
    <x v="11"/>
    <x v="3"/>
  </r>
  <r>
    <x v="101"/>
    <x v="260"/>
    <n v="7.0961538461538467"/>
    <x v="11"/>
    <x v="3"/>
  </r>
  <r>
    <x v="101"/>
    <x v="261"/>
    <n v="7.4081632653061229"/>
    <x v="11"/>
    <x v="3"/>
  </r>
  <r>
    <x v="101"/>
    <x v="262"/>
    <n v="7.6046511627907005"/>
    <x v="11"/>
    <x v="3"/>
  </r>
  <r>
    <x v="101"/>
    <x v="263"/>
    <n v="7.5"/>
    <x v="11"/>
    <x v="3"/>
  </r>
  <r>
    <x v="101"/>
    <x v="264"/>
    <n v="7.2197802197802208"/>
    <x v="11"/>
    <x v="3"/>
  </r>
  <r>
    <x v="101"/>
    <x v="265"/>
    <n v="7.7483114113046527"/>
    <x v="11"/>
    <x v="3"/>
  </r>
  <r>
    <x v="101"/>
    <x v="230"/>
    <n v="7.5851063829787231"/>
    <x v="12"/>
    <x v="3"/>
  </r>
  <r>
    <x v="101"/>
    <x v="231"/>
    <n v="7.6941176470588202"/>
    <x v="12"/>
    <x v="3"/>
  </r>
  <r>
    <x v="101"/>
    <x v="232"/>
    <n v="7.1585365853658551"/>
    <x v="12"/>
    <x v="3"/>
  </r>
  <r>
    <x v="101"/>
    <x v="233"/>
    <n v="7.2705882352941167"/>
    <x v="12"/>
    <x v="3"/>
  </r>
  <r>
    <x v="101"/>
    <x v="234"/>
    <n v="7.425287356321836"/>
    <x v="12"/>
    <x v="3"/>
  </r>
  <r>
    <x v="101"/>
    <x v="235"/>
    <n v="7.5217391304347858"/>
    <x v="12"/>
    <x v="3"/>
  </r>
  <r>
    <x v="101"/>
    <x v="236"/>
    <n v="8.0729166666666643"/>
    <x v="12"/>
    <x v="3"/>
  </r>
  <r>
    <x v="101"/>
    <x v="237"/>
    <n v="7.8369565217391299"/>
    <x v="12"/>
    <x v="3"/>
  </r>
  <r>
    <x v="101"/>
    <x v="238"/>
    <n v="8.152173913043482"/>
    <x v="12"/>
    <x v="3"/>
  </r>
  <r>
    <x v="101"/>
    <x v="239"/>
    <n v="8.2065217391304319"/>
    <x v="12"/>
    <x v="3"/>
  </r>
  <r>
    <x v="101"/>
    <x v="240"/>
    <n v="8.2065217391304408"/>
    <x v="12"/>
    <x v="3"/>
  </r>
  <r>
    <x v="101"/>
    <x v="241"/>
    <n v="8.3936170212765955"/>
    <x v="12"/>
    <x v="3"/>
  </r>
  <r>
    <x v="101"/>
    <x v="242"/>
    <n v="7.0540540540540553"/>
    <x v="12"/>
    <x v="3"/>
  </r>
  <r>
    <x v="101"/>
    <x v="243"/>
    <n v="7.4712643678160919"/>
    <x v="12"/>
    <x v="3"/>
  </r>
  <r>
    <x v="101"/>
    <x v="244"/>
    <n v="7.0697674418604644"/>
    <x v="12"/>
    <x v="3"/>
  </r>
  <r>
    <x v="101"/>
    <x v="245"/>
    <n v="6.9066666666666663"/>
    <x v="12"/>
    <x v="3"/>
  </r>
  <r>
    <x v="101"/>
    <x v="246"/>
    <n v="7.625"/>
    <x v="12"/>
    <x v="3"/>
  </r>
  <r>
    <x v="101"/>
    <x v="247"/>
    <n v="6.8589743589743577"/>
    <x v="12"/>
    <x v="3"/>
  </r>
  <r>
    <x v="101"/>
    <x v="248"/>
    <n v="8.0714285714285747"/>
    <x v="12"/>
    <x v="3"/>
  </r>
  <r>
    <x v="101"/>
    <x v="249"/>
    <n v="7.2272727272727275"/>
    <x v="12"/>
    <x v="3"/>
  </r>
  <r>
    <x v="101"/>
    <x v="250"/>
    <n v="7.4791666666666661"/>
    <x v="12"/>
    <x v="3"/>
  </r>
  <r>
    <x v="101"/>
    <x v="251"/>
    <n v="7.2380952380952381"/>
    <x v="12"/>
    <x v="3"/>
  </r>
  <r>
    <x v="101"/>
    <x v="252"/>
    <n v="7.0256410256410255"/>
    <x v="12"/>
    <x v="3"/>
  </r>
  <r>
    <x v="101"/>
    <x v="253"/>
    <n v="8.3142857142857078"/>
    <x v="12"/>
    <x v="3"/>
  </r>
  <r>
    <x v="101"/>
    <x v="254"/>
    <n v="7.5882352941176476"/>
    <x v="12"/>
    <x v="3"/>
  </r>
  <r>
    <x v="101"/>
    <x v="255"/>
    <n v="7.5094339622641524"/>
    <x v="12"/>
    <x v="3"/>
  </r>
  <r>
    <x v="101"/>
    <x v="256"/>
    <n v="7.5833333333333339"/>
    <x v="12"/>
    <x v="3"/>
  </r>
  <r>
    <x v="101"/>
    <x v="257"/>
    <n v="8.2375000000000007"/>
    <x v="12"/>
    <x v="3"/>
  </r>
  <r>
    <x v="101"/>
    <x v="258"/>
    <n v="7.6578947368421044"/>
    <x v="12"/>
    <x v="3"/>
  </r>
  <r>
    <x v="101"/>
    <x v="259"/>
    <n v="8.2025316455696249"/>
    <x v="12"/>
    <x v="3"/>
  </r>
  <r>
    <x v="101"/>
    <x v="260"/>
    <n v="7.1525423728813546"/>
    <x v="12"/>
    <x v="3"/>
  </r>
  <r>
    <x v="101"/>
    <x v="261"/>
    <n v="7.1235955056179794"/>
    <x v="12"/>
    <x v="3"/>
  </r>
  <r>
    <x v="101"/>
    <x v="262"/>
    <n v="6.9864864864864877"/>
    <x v="12"/>
    <x v="3"/>
  </r>
  <r>
    <x v="101"/>
    <x v="263"/>
    <n v="7.026315789473685"/>
    <x v="12"/>
    <x v="3"/>
  </r>
  <r>
    <x v="101"/>
    <x v="264"/>
    <n v="7.2077922077922079"/>
    <x v="12"/>
    <x v="3"/>
  </r>
  <r>
    <x v="101"/>
    <x v="265"/>
    <n v="7.5788262370540869"/>
    <x v="12"/>
    <x v="3"/>
  </r>
  <r>
    <x v="101"/>
    <x v="230"/>
    <n v="7.9375"/>
    <x v="13"/>
    <x v="3"/>
  </r>
  <r>
    <x v="101"/>
    <x v="231"/>
    <n v="8.245901639344261"/>
    <x v="13"/>
    <x v="3"/>
  </r>
  <r>
    <x v="101"/>
    <x v="232"/>
    <n v="7.5573770491803289"/>
    <x v="13"/>
    <x v="3"/>
  </r>
  <r>
    <x v="101"/>
    <x v="233"/>
    <n v="7.6551724137931032"/>
    <x v="13"/>
    <x v="3"/>
  </r>
  <r>
    <x v="101"/>
    <x v="234"/>
    <n v="7.9444444444444429"/>
    <x v="13"/>
    <x v="3"/>
  </r>
  <r>
    <x v="101"/>
    <x v="235"/>
    <n v="6.8153846153846152"/>
    <x v="13"/>
    <x v="3"/>
  </r>
  <r>
    <x v="101"/>
    <x v="236"/>
    <n v="7.4603174603174613"/>
    <x v="13"/>
    <x v="3"/>
  </r>
  <r>
    <x v="101"/>
    <x v="237"/>
    <n v="6.5555555555555562"/>
    <x v="13"/>
    <x v="3"/>
  </r>
  <r>
    <x v="101"/>
    <x v="238"/>
    <n v="6.9677419354838701"/>
    <x v="13"/>
    <x v="3"/>
  </r>
  <r>
    <x v="101"/>
    <x v="239"/>
    <n v="7.475409836065575"/>
    <x v="13"/>
    <x v="3"/>
  </r>
  <r>
    <x v="101"/>
    <x v="240"/>
    <n v="8.0757575757575761"/>
    <x v="13"/>
    <x v="3"/>
  </r>
  <r>
    <x v="101"/>
    <x v="241"/>
    <n v="8.1212121212121229"/>
    <x v="13"/>
    <x v="3"/>
  </r>
  <r>
    <x v="101"/>
    <x v="242"/>
    <n v="7.1041666666666679"/>
    <x v="13"/>
    <x v="3"/>
  </r>
  <r>
    <x v="101"/>
    <x v="243"/>
    <n v="6.8596491228070189"/>
    <x v="13"/>
    <x v="3"/>
  </r>
  <r>
    <x v="101"/>
    <x v="244"/>
    <n v="7.4482758620689671"/>
    <x v="13"/>
    <x v="3"/>
  </r>
  <r>
    <x v="101"/>
    <x v="245"/>
    <n v="7.3333333333333339"/>
    <x v="13"/>
    <x v="3"/>
  </r>
  <r>
    <x v="101"/>
    <x v="246"/>
    <n v="7.4915254237288131"/>
    <x v="13"/>
    <x v="3"/>
  </r>
  <r>
    <x v="101"/>
    <x v="247"/>
    <n v="6.5689655172413808"/>
    <x v="13"/>
    <x v="3"/>
  </r>
  <r>
    <x v="101"/>
    <x v="248"/>
    <n v="7.8285714285714292"/>
    <x v="13"/>
    <x v="3"/>
  </r>
  <r>
    <x v="101"/>
    <x v="249"/>
    <n v="7.5384615384615383"/>
    <x v="13"/>
    <x v="3"/>
  </r>
  <r>
    <x v="101"/>
    <x v="250"/>
    <n v="6.954545454545455"/>
    <x v="13"/>
    <x v="3"/>
  </r>
  <r>
    <x v="101"/>
    <x v="251"/>
    <n v="6.3125"/>
    <x v="13"/>
    <x v="3"/>
  </r>
  <r>
    <x v="101"/>
    <x v="252"/>
    <n v="6.6"/>
    <x v="13"/>
    <x v="3"/>
  </r>
  <r>
    <x v="101"/>
    <x v="253"/>
    <n v="8.1960784313725501"/>
    <x v="13"/>
    <x v="3"/>
  </r>
  <r>
    <x v="101"/>
    <x v="254"/>
    <n v="8.2272727272727266"/>
    <x v="13"/>
    <x v="3"/>
  </r>
  <r>
    <x v="101"/>
    <x v="255"/>
    <n v="7.9"/>
    <x v="13"/>
    <x v="3"/>
  </r>
  <r>
    <x v="101"/>
    <x v="256"/>
    <n v="8.3589743589743559"/>
    <x v="13"/>
    <x v="3"/>
  </r>
  <r>
    <x v="101"/>
    <x v="257"/>
    <n v="7.8196721311475423"/>
    <x v="13"/>
    <x v="3"/>
  </r>
  <r>
    <x v="101"/>
    <x v="258"/>
    <n v="7.4827586206896557"/>
    <x v="13"/>
    <x v="3"/>
  </r>
  <r>
    <x v="101"/>
    <x v="259"/>
    <n v="8.327272727272728"/>
    <x v="13"/>
    <x v="3"/>
  </r>
  <r>
    <x v="101"/>
    <x v="260"/>
    <n v="7.78125"/>
    <x v="13"/>
    <x v="3"/>
  </r>
  <r>
    <x v="101"/>
    <x v="261"/>
    <n v="6.7213114754098351"/>
    <x v="13"/>
    <x v="3"/>
  </r>
  <r>
    <x v="101"/>
    <x v="262"/>
    <n v="7.8461538461538449"/>
    <x v="13"/>
    <x v="3"/>
  </r>
  <r>
    <x v="101"/>
    <x v="263"/>
    <n v="7.4285714285714297"/>
    <x v="13"/>
    <x v="3"/>
  </r>
  <r>
    <x v="101"/>
    <x v="264"/>
    <n v="6.8214285714285712"/>
    <x v="13"/>
    <x v="3"/>
  </r>
  <r>
    <x v="101"/>
    <x v="265"/>
    <n v="7.4983031674208149"/>
    <x v="13"/>
    <x v="3"/>
  </r>
  <r>
    <x v="101"/>
    <x v="230"/>
    <n v="7.9354838709677411"/>
    <x v="14"/>
    <x v="3"/>
  </r>
  <r>
    <x v="101"/>
    <x v="231"/>
    <n v="8.0175438596491215"/>
    <x v="14"/>
    <x v="3"/>
  </r>
  <r>
    <x v="101"/>
    <x v="232"/>
    <n v="6.7547169811320762"/>
    <x v="14"/>
    <x v="3"/>
  </r>
  <r>
    <x v="101"/>
    <x v="233"/>
    <n v="7.8214285714285712"/>
    <x v="14"/>
    <x v="3"/>
  </r>
  <r>
    <x v="101"/>
    <x v="234"/>
    <n v="8.0338983050847403"/>
    <x v="14"/>
    <x v="3"/>
  </r>
  <r>
    <x v="101"/>
    <x v="235"/>
    <n v="7.4444444444444438"/>
    <x v="14"/>
    <x v="3"/>
  </r>
  <r>
    <x v="101"/>
    <x v="236"/>
    <n v="8.1896551724137971"/>
    <x v="14"/>
    <x v="3"/>
  </r>
  <r>
    <x v="101"/>
    <x v="237"/>
    <n v="8.1454545454545464"/>
    <x v="14"/>
    <x v="3"/>
  </r>
  <r>
    <x v="101"/>
    <x v="238"/>
    <n v="7.7894736842105257"/>
    <x v="14"/>
    <x v="3"/>
  </r>
  <r>
    <x v="101"/>
    <x v="239"/>
    <n v="7.375"/>
    <x v="14"/>
    <x v="3"/>
  </r>
  <r>
    <x v="101"/>
    <x v="240"/>
    <n v="8.290909090909091"/>
    <x v="14"/>
    <x v="3"/>
  </r>
  <r>
    <x v="101"/>
    <x v="241"/>
    <n v="8.4444444444444429"/>
    <x v="14"/>
    <x v="3"/>
  </r>
  <r>
    <x v="101"/>
    <x v="242"/>
    <n v="7.2307692307692299"/>
    <x v="14"/>
    <x v="3"/>
  </r>
  <r>
    <x v="101"/>
    <x v="243"/>
    <n v="7.6739130434782616"/>
    <x v="14"/>
    <x v="3"/>
  </r>
  <r>
    <x v="101"/>
    <x v="244"/>
    <n v="7.6379310344827598"/>
    <x v="14"/>
    <x v="3"/>
  </r>
  <r>
    <x v="101"/>
    <x v="245"/>
    <n v="7.1875"/>
    <x v="14"/>
    <x v="3"/>
  </r>
  <r>
    <x v="101"/>
    <x v="246"/>
    <n v="7.865384615384615"/>
    <x v="14"/>
    <x v="3"/>
  </r>
  <r>
    <x v="101"/>
    <x v="247"/>
    <n v="7.6538461538461515"/>
    <x v="14"/>
    <x v="3"/>
  </r>
  <r>
    <x v="101"/>
    <x v="248"/>
    <n v="7.125"/>
    <x v="14"/>
    <x v="3"/>
  </r>
  <r>
    <x v="101"/>
    <x v="249"/>
    <n v="7.4761904761904763"/>
    <x v="14"/>
    <x v="3"/>
  </r>
  <r>
    <x v="101"/>
    <x v="250"/>
    <n v="7.354838709677419"/>
    <x v="14"/>
    <x v="3"/>
  </r>
  <r>
    <x v="101"/>
    <x v="251"/>
    <n v="7.0434782608695654"/>
    <x v="14"/>
    <x v="3"/>
  </r>
  <r>
    <x v="101"/>
    <x v="252"/>
    <n v="7.045454545454545"/>
    <x v="14"/>
    <x v="3"/>
  </r>
  <r>
    <x v="101"/>
    <x v="253"/>
    <n v="8.3191489361702136"/>
    <x v="14"/>
    <x v="3"/>
  </r>
  <r>
    <x v="101"/>
    <x v="254"/>
    <n v="8"/>
    <x v="14"/>
    <x v="3"/>
  </r>
  <r>
    <x v="101"/>
    <x v="255"/>
    <n v="8.2765957446808507"/>
    <x v="14"/>
    <x v="3"/>
  </r>
  <r>
    <x v="101"/>
    <x v="256"/>
    <n v="8.1111111111111107"/>
    <x v="14"/>
    <x v="3"/>
  </r>
  <r>
    <x v="101"/>
    <x v="257"/>
    <n v="8.3409090909090899"/>
    <x v="14"/>
    <x v="3"/>
  </r>
  <r>
    <x v="101"/>
    <x v="258"/>
    <n v="7.9"/>
    <x v="14"/>
    <x v="3"/>
  </r>
  <r>
    <x v="101"/>
    <x v="259"/>
    <n v="7.9019607843137241"/>
    <x v="14"/>
    <x v="3"/>
  </r>
  <r>
    <x v="101"/>
    <x v="260"/>
    <n v="7.447368421052631"/>
    <x v="14"/>
    <x v="3"/>
  </r>
  <r>
    <x v="101"/>
    <x v="261"/>
    <n v="7.6274509803921546"/>
    <x v="14"/>
    <x v="3"/>
  </r>
  <r>
    <x v="101"/>
    <x v="262"/>
    <n v="7.8163265306122431"/>
    <x v="14"/>
    <x v="3"/>
  </r>
  <r>
    <x v="101"/>
    <x v="263"/>
    <n v="7.5434782608695663"/>
    <x v="14"/>
    <x v="3"/>
  </r>
  <r>
    <x v="101"/>
    <x v="264"/>
    <n v="7.4347826086956506"/>
    <x v="14"/>
    <x v="3"/>
  </r>
  <r>
    <x v="101"/>
    <x v="265"/>
    <n v="7.7634069400630938"/>
    <x v="14"/>
    <x v="3"/>
  </r>
  <r>
    <x v="101"/>
    <x v="230"/>
    <n v="8.1264367816091987"/>
    <x v="15"/>
    <x v="3"/>
  </r>
  <r>
    <x v="101"/>
    <x v="231"/>
    <n v="8.5747126436781613"/>
    <x v="15"/>
    <x v="3"/>
  </r>
  <r>
    <x v="101"/>
    <x v="232"/>
    <n v="8.0322580645161299"/>
    <x v="15"/>
    <x v="3"/>
  </r>
  <r>
    <x v="101"/>
    <x v="233"/>
    <n v="7.6231884057971024"/>
    <x v="15"/>
    <x v="3"/>
  </r>
  <r>
    <x v="101"/>
    <x v="234"/>
    <n v="7.9240506329113938"/>
    <x v="15"/>
    <x v="3"/>
  </r>
  <r>
    <x v="101"/>
    <x v="235"/>
    <n v="7.7857142857142874"/>
    <x v="15"/>
    <x v="3"/>
  </r>
  <r>
    <x v="101"/>
    <x v="236"/>
    <n v="7.9166666666666652"/>
    <x v="15"/>
    <x v="3"/>
  </r>
  <r>
    <x v="101"/>
    <x v="237"/>
    <n v="8.6781609195402272"/>
    <x v="15"/>
    <x v="3"/>
  </r>
  <r>
    <x v="101"/>
    <x v="238"/>
    <n v="8.0804597701149454"/>
    <x v="15"/>
    <x v="3"/>
  </r>
  <r>
    <x v="101"/>
    <x v="239"/>
    <n v="8.7325581395348841"/>
    <x v="15"/>
    <x v="3"/>
  </r>
  <r>
    <x v="101"/>
    <x v="240"/>
    <n v="8.779069767441861"/>
    <x v="15"/>
    <x v="3"/>
  </r>
  <r>
    <x v="101"/>
    <x v="241"/>
    <n v="9.2045454545454533"/>
    <x v="15"/>
    <x v="3"/>
  </r>
  <r>
    <x v="101"/>
    <x v="242"/>
    <n v="8.586206896551726"/>
    <x v="15"/>
    <x v="3"/>
  </r>
  <r>
    <x v="101"/>
    <x v="243"/>
    <n v="7.9186046511627941"/>
    <x v="15"/>
    <x v="3"/>
  </r>
  <r>
    <x v="101"/>
    <x v="244"/>
    <n v="8.1688311688311721"/>
    <x v="15"/>
    <x v="3"/>
  </r>
  <r>
    <x v="101"/>
    <x v="245"/>
    <n v="8.2405063291139236"/>
    <x v="15"/>
    <x v="3"/>
  </r>
  <r>
    <x v="101"/>
    <x v="246"/>
    <n v="8.6624999999999996"/>
    <x v="15"/>
    <x v="3"/>
  </r>
  <r>
    <x v="101"/>
    <x v="247"/>
    <n v="7.4935064935064979"/>
    <x v="15"/>
    <x v="3"/>
  </r>
  <r>
    <x v="101"/>
    <x v="248"/>
    <n v="7.0416666666666687"/>
    <x v="15"/>
    <x v="3"/>
  </r>
  <r>
    <x v="101"/>
    <x v="249"/>
    <n v="6.4"/>
    <x v="15"/>
    <x v="3"/>
  </r>
  <r>
    <x v="101"/>
    <x v="250"/>
    <n v="6.1818181818181808"/>
    <x v="15"/>
    <x v="3"/>
  </r>
  <r>
    <x v="101"/>
    <x v="251"/>
    <n v="5.9555555555555566"/>
    <x v="15"/>
    <x v="3"/>
  </r>
  <r>
    <x v="101"/>
    <x v="252"/>
    <n v="7.2"/>
    <x v="15"/>
    <x v="3"/>
  </r>
  <r>
    <x v="101"/>
    <x v="253"/>
    <n v="9.0533333333333363"/>
    <x v="15"/>
    <x v="3"/>
  </r>
  <r>
    <x v="101"/>
    <x v="254"/>
    <n v="5.6842105263157885"/>
    <x v="15"/>
    <x v="3"/>
  </r>
  <r>
    <x v="101"/>
    <x v="255"/>
    <n v="8.6140350877192979"/>
    <x v="15"/>
    <x v="3"/>
  </r>
  <r>
    <x v="101"/>
    <x v="256"/>
    <n v="9.1136363636363633"/>
    <x v="15"/>
    <x v="3"/>
  </r>
  <r>
    <x v="101"/>
    <x v="257"/>
    <n v="9.2098765432098766"/>
    <x v="15"/>
    <x v="3"/>
  </r>
  <r>
    <x v="101"/>
    <x v="258"/>
    <n v="8.4933333333333341"/>
    <x v="15"/>
    <x v="3"/>
  </r>
  <r>
    <x v="101"/>
    <x v="259"/>
    <n v="9.0243902439024382"/>
    <x v="15"/>
    <x v="3"/>
  </r>
  <r>
    <x v="101"/>
    <x v="260"/>
    <n v="8.3018867924528319"/>
    <x v="15"/>
    <x v="3"/>
  </r>
  <r>
    <x v="101"/>
    <x v="261"/>
    <n v="7.7160493827160508"/>
    <x v="15"/>
    <x v="3"/>
  </r>
  <r>
    <x v="101"/>
    <x v="262"/>
    <n v="7.717948717948719"/>
    <x v="15"/>
    <x v="3"/>
  </r>
  <r>
    <x v="101"/>
    <x v="263"/>
    <n v="7.6124999999999998"/>
    <x v="15"/>
    <x v="3"/>
  </r>
  <r>
    <x v="101"/>
    <x v="264"/>
    <n v="7.3536585365853657"/>
    <x v="15"/>
    <x v="3"/>
  </r>
  <r>
    <x v="101"/>
    <x v="265"/>
    <n v="8.1268000000000011"/>
    <x v="15"/>
    <x v="3"/>
  </r>
  <r>
    <x v="101"/>
    <x v="230"/>
    <n v="7.8456790123456734"/>
    <x v="16"/>
    <x v="3"/>
  </r>
  <r>
    <x v="101"/>
    <x v="231"/>
    <n v="8"/>
    <x v="16"/>
    <x v="3"/>
  </r>
  <r>
    <x v="101"/>
    <x v="232"/>
    <n v="7.5646258503401356"/>
    <x v="16"/>
    <x v="3"/>
  </r>
  <r>
    <x v="101"/>
    <x v="233"/>
    <n v="7.6866666666666665"/>
    <x v="16"/>
    <x v="3"/>
  </r>
  <r>
    <x v="101"/>
    <x v="234"/>
    <n v="7.9520547945205484"/>
    <x v="16"/>
    <x v="3"/>
  </r>
  <r>
    <x v="101"/>
    <x v="235"/>
    <n v="7.2275449101796392"/>
    <x v="16"/>
    <x v="3"/>
  </r>
  <r>
    <x v="101"/>
    <x v="236"/>
    <n v="7.3712574850299406"/>
    <x v="16"/>
    <x v="3"/>
  </r>
  <r>
    <x v="101"/>
    <x v="237"/>
    <n v="7.6564417177914121"/>
    <x v="16"/>
    <x v="3"/>
  </r>
  <r>
    <x v="101"/>
    <x v="238"/>
    <n v="7.710843373493975"/>
    <x v="16"/>
    <x v="3"/>
  </r>
  <r>
    <x v="101"/>
    <x v="239"/>
    <n v="8.1796407185628794"/>
    <x v="16"/>
    <x v="3"/>
  </r>
  <r>
    <x v="101"/>
    <x v="240"/>
    <n v="8.3173652694610762"/>
    <x v="16"/>
    <x v="3"/>
  </r>
  <r>
    <x v="101"/>
    <x v="241"/>
    <n v="8.5029585798816605"/>
    <x v="16"/>
    <x v="3"/>
  </r>
  <r>
    <x v="101"/>
    <x v="242"/>
    <n v="7.725352112676056"/>
    <x v="16"/>
    <x v="3"/>
  </r>
  <r>
    <x v="101"/>
    <x v="243"/>
    <n v="7.3456790123456761"/>
    <x v="16"/>
    <x v="3"/>
  </r>
  <r>
    <x v="101"/>
    <x v="244"/>
    <n v="7.5170068027210881"/>
    <x v="16"/>
    <x v="3"/>
  </r>
  <r>
    <x v="101"/>
    <x v="245"/>
    <n v="7.31914893617021"/>
    <x v="16"/>
    <x v="3"/>
  </r>
  <r>
    <x v="101"/>
    <x v="246"/>
    <n v="7.6530612244897975"/>
    <x v="16"/>
    <x v="3"/>
  </r>
  <r>
    <x v="101"/>
    <x v="247"/>
    <n v="6.9448275862068973"/>
    <x v="16"/>
    <x v="3"/>
  </r>
  <r>
    <x v="101"/>
    <x v="248"/>
    <n v="8.009708737864079"/>
    <x v="16"/>
    <x v="3"/>
  </r>
  <r>
    <x v="101"/>
    <x v="249"/>
    <n v="7.1866666666666674"/>
    <x v="16"/>
    <x v="3"/>
  </r>
  <r>
    <x v="101"/>
    <x v="250"/>
    <n v="6.72"/>
    <x v="16"/>
    <x v="3"/>
  </r>
  <r>
    <x v="101"/>
    <x v="251"/>
    <n v="6.8196721311475388"/>
    <x v="16"/>
    <x v="3"/>
  </r>
  <r>
    <x v="101"/>
    <x v="252"/>
    <n v="6.76"/>
    <x v="16"/>
    <x v="3"/>
  </r>
  <r>
    <x v="101"/>
    <x v="253"/>
    <n v="8.6258992805755312"/>
    <x v="16"/>
    <x v="3"/>
  </r>
  <r>
    <x v="101"/>
    <x v="254"/>
    <n v="8.1923076923076916"/>
    <x v="16"/>
    <x v="3"/>
  </r>
  <r>
    <x v="101"/>
    <x v="255"/>
    <n v="8.1142857142857103"/>
    <x v="16"/>
    <x v="3"/>
  </r>
  <r>
    <x v="101"/>
    <x v="256"/>
    <n v="7.9166666666666652"/>
    <x v="16"/>
    <x v="3"/>
  </r>
  <r>
    <x v="101"/>
    <x v="257"/>
    <n v="8.1643835616438398"/>
    <x v="16"/>
    <x v="3"/>
  </r>
  <r>
    <x v="101"/>
    <x v="258"/>
    <n v="7.9647887323943687"/>
    <x v="16"/>
    <x v="3"/>
  </r>
  <r>
    <x v="101"/>
    <x v="259"/>
    <n v="7.9361702127659539"/>
    <x v="16"/>
    <x v="3"/>
  </r>
  <r>
    <x v="101"/>
    <x v="260"/>
    <n v="7.4122807017543879"/>
    <x v="16"/>
    <x v="3"/>
  </r>
  <r>
    <x v="101"/>
    <x v="261"/>
    <n v="7.1307189542483664"/>
    <x v="16"/>
    <x v="3"/>
  </r>
  <r>
    <x v="101"/>
    <x v="262"/>
    <n v="7.6344827586206874"/>
    <x v="16"/>
    <x v="3"/>
  </r>
  <r>
    <x v="101"/>
    <x v="263"/>
    <n v="7.4166666666666687"/>
    <x v="16"/>
    <x v="3"/>
  </r>
  <r>
    <x v="101"/>
    <x v="264"/>
    <n v="7.0479452054794516"/>
    <x v="16"/>
    <x v="3"/>
  </r>
  <r>
    <x v="101"/>
    <x v="265"/>
    <n v="7.679297205757833"/>
    <x v="16"/>
    <x v="3"/>
  </r>
  <r>
    <x v="101"/>
    <x v="266"/>
    <n v="7.8527119619227168"/>
    <x v="0"/>
    <x v="2"/>
  </r>
  <r>
    <x v="101"/>
    <x v="267"/>
    <n v="7.6245086416671892"/>
    <x v="0"/>
    <x v="2"/>
  </r>
  <r>
    <x v="101"/>
    <x v="334"/>
    <n v="7.696568600189079"/>
    <x v="0"/>
    <x v="2"/>
  </r>
  <r>
    <x v="101"/>
    <x v="268"/>
    <n v="7.3499115670321986"/>
    <x v="0"/>
    <x v="2"/>
  </r>
  <r>
    <x v="101"/>
    <x v="269"/>
    <n v="6.871231755558588"/>
    <x v="0"/>
    <x v="2"/>
  </r>
  <r>
    <x v="101"/>
    <x v="270"/>
    <n v="7.7359695523158241"/>
    <x v="0"/>
    <x v="2"/>
  </r>
  <r>
    <x v="101"/>
    <x v="271"/>
    <n v="7.3396677050882726"/>
    <x v="0"/>
    <x v="2"/>
  </r>
  <r>
    <x v="101"/>
    <x v="272"/>
    <n v="6.9827325053014215"/>
    <x v="0"/>
    <x v="2"/>
  </r>
  <r>
    <x v="101"/>
    <x v="335"/>
    <n v="8.3800000000000008"/>
    <x v="0"/>
    <x v="2"/>
  </r>
  <r>
    <x v="101"/>
    <x v="266"/>
    <n v="7.5191082802547715"/>
    <x v="1"/>
    <x v="2"/>
  </r>
  <r>
    <x v="101"/>
    <x v="267"/>
    <n v="7.6659312953041336"/>
    <x v="1"/>
    <x v="2"/>
  </r>
  <r>
    <x v="101"/>
    <x v="334"/>
    <n v="7.5735458612975473"/>
    <x v="1"/>
    <x v="2"/>
  </r>
  <r>
    <x v="101"/>
    <x v="268"/>
    <n v="7.3747383112351717"/>
    <x v="1"/>
    <x v="2"/>
  </r>
  <r>
    <x v="101"/>
    <x v="269"/>
    <n v="7.0556609740670435"/>
    <x v="1"/>
    <x v="2"/>
  </r>
  <r>
    <x v="101"/>
    <x v="270"/>
    <n v="7.3484897694056555"/>
    <x v="1"/>
    <x v="2"/>
  </r>
  <r>
    <x v="101"/>
    <x v="271"/>
    <n v="7.6464968152866204"/>
    <x v="1"/>
    <x v="2"/>
  </r>
  <r>
    <x v="101"/>
    <x v="272"/>
    <n v="7.014737991266375"/>
    <x v="1"/>
    <x v="2"/>
  </r>
  <r>
    <x v="101"/>
    <x v="335"/>
    <n v="8.2033542976939291"/>
    <x v="1"/>
    <x v="2"/>
  </r>
  <r>
    <x v="101"/>
    <x v="266"/>
    <n v="8.1027190332326118"/>
    <x v="2"/>
    <x v="2"/>
  </r>
  <r>
    <x v="101"/>
    <x v="267"/>
    <n v="7.6637502144450096"/>
    <x v="2"/>
    <x v="2"/>
  </r>
  <r>
    <x v="101"/>
    <x v="334"/>
    <n v="7.7203589985828964"/>
    <x v="2"/>
    <x v="2"/>
  </r>
  <r>
    <x v="101"/>
    <x v="268"/>
    <n v="7.321435425062373"/>
    <x v="2"/>
    <x v="2"/>
  </r>
  <r>
    <x v="101"/>
    <x v="269"/>
    <n v="6.4566724436741687"/>
    <x v="2"/>
    <x v="2"/>
  </r>
  <r>
    <x v="101"/>
    <x v="270"/>
    <n v="7.733053074093541"/>
    <x v="2"/>
    <x v="2"/>
  </r>
  <r>
    <x v="101"/>
    <x v="271"/>
    <n v="6.9855151680787113"/>
    <x v="2"/>
    <x v="2"/>
  </r>
  <r>
    <x v="101"/>
    <x v="272"/>
    <n v="6.6759309228278543"/>
    <x v="2"/>
    <x v="2"/>
  </r>
  <r>
    <x v="101"/>
    <x v="335"/>
    <n v="8.4822521419828778"/>
    <x v="2"/>
    <x v="2"/>
  </r>
  <r>
    <x v="101"/>
    <x v="266"/>
    <n v="7.8276740237690996"/>
    <x v="3"/>
    <x v="2"/>
  </r>
  <r>
    <x v="101"/>
    <x v="267"/>
    <n v="7.2425819885476264"/>
    <x v="3"/>
    <x v="2"/>
  </r>
  <r>
    <x v="101"/>
    <x v="334"/>
    <n v="7.650814619110526"/>
    <x v="3"/>
    <x v="2"/>
  </r>
  <r>
    <x v="101"/>
    <x v="268"/>
    <n v="7.2360208062418714"/>
    <x v="3"/>
    <x v="2"/>
  </r>
  <r>
    <x v="101"/>
    <x v="269"/>
    <n v="7.0283757338551851"/>
    <x v="3"/>
    <x v="2"/>
  </r>
  <r>
    <x v="101"/>
    <x v="270"/>
    <n v="7.7112603305785115"/>
    <x v="3"/>
    <x v="2"/>
  </r>
  <r>
    <x v="101"/>
    <x v="271"/>
    <n v="7.5877114870881535"/>
    <x v="3"/>
    <x v="2"/>
  </r>
  <r>
    <x v="101"/>
    <x v="272"/>
    <n v="7.2757475083056447"/>
    <x v="3"/>
    <x v="2"/>
  </r>
  <r>
    <x v="101"/>
    <x v="335"/>
    <n v="8.2982954545454515"/>
    <x v="3"/>
    <x v="2"/>
  </r>
  <r>
    <x v="101"/>
    <x v="266"/>
    <n v="7.5811559778305604"/>
    <x v="4"/>
    <x v="2"/>
  </r>
  <r>
    <x v="101"/>
    <x v="267"/>
    <n v="7.6322640632264074"/>
    <x v="4"/>
    <x v="2"/>
  </r>
  <r>
    <x v="101"/>
    <x v="334"/>
    <n v="7.5775467775467771"/>
    <x v="4"/>
    <x v="2"/>
  </r>
  <r>
    <x v="101"/>
    <x v="268"/>
    <n v="7.3142131979695417"/>
    <x v="4"/>
    <x v="2"/>
  </r>
  <r>
    <x v="101"/>
    <x v="269"/>
    <n v="6.7516339869281037"/>
    <x v="4"/>
    <x v="2"/>
  </r>
  <r>
    <x v="101"/>
    <x v="270"/>
    <n v="7.9569247546346773"/>
    <x v="4"/>
    <x v="2"/>
  </r>
  <r>
    <x v="101"/>
    <x v="271"/>
    <n v="7.2316053511705674"/>
    <x v="4"/>
    <x v="2"/>
  </r>
  <r>
    <x v="101"/>
    <x v="272"/>
    <n v="6.926362297496321"/>
    <x v="4"/>
    <x v="2"/>
  </r>
  <r>
    <x v="101"/>
    <x v="335"/>
    <n v="8.3442622950819629"/>
    <x v="4"/>
    <x v="2"/>
  </r>
  <r>
    <x v="101"/>
    <x v="266"/>
    <n v="8.1544827586206949"/>
    <x v="5"/>
    <x v="2"/>
  </r>
  <r>
    <x v="101"/>
    <x v="267"/>
    <n v="7.9984423676012479"/>
    <x v="5"/>
    <x v="2"/>
  </r>
  <r>
    <x v="101"/>
    <x v="334"/>
    <n v="8.1165048543689249"/>
    <x v="5"/>
    <x v="2"/>
  </r>
  <r>
    <x v="101"/>
    <x v="268"/>
    <n v="7.9328968903436978"/>
    <x v="5"/>
    <x v="2"/>
  </r>
  <r>
    <x v="101"/>
    <x v="269"/>
    <n v="7.4101796407185638"/>
    <x v="5"/>
    <x v="2"/>
  </r>
  <r>
    <x v="101"/>
    <x v="270"/>
    <n v="8.3678756476683933"/>
    <x v="5"/>
    <x v="2"/>
  </r>
  <r>
    <x v="101"/>
    <x v="271"/>
    <n v="7.7199017199017224"/>
    <x v="5"/>
    <x v="2"/>
  </r>
  <r>
    <x v="101"/>
    <x v="272"/>
    <n v="7.5916473317865432"/>
    <x v="5"/>
    <x v="2"/>
  </r>
  <r>
    <x v="101"/>
    <x v="335"/>
    <n v="8.4520547945205475"/>
    <x v="5"/>
    <x v="2"/>
  </r>
  <r>
    <x v="101"/>
    <x v="266"/>
    <n v="7.3363636363636351"/>
    <x v="6"/>
    <x v="2"/>
  </r>
  <r>
    <x v="101"/>
    <x v="267"/>
    <n v="7.5430107526881711"/>
    <x v="6"/>
    <x v="2"/>
  </r>
  <r>
    <x v="101"/>
    <x v="334"/>
    <n v="7.1495098039215677"/>
    <x v="6"/>
    <x v="2"/>
  </r>
  <r>
    <x v="101"/>
    <x v="268"/>
    <n v="7.1515151515151523"/>
    <x v="6"/>
    <x v="2"/>
  </r>
  <r>
    <x v="101"/>
    <x v="269"/>
    <n v="6.6055045871559637"/>
    <x v="6"/>
    <x v="2"/>
  </r>
  <r>
    <x v="101"/>
    <x v="270"/>
    <n v="7.7557755775577553"/>
    <x v="6"/>
    <x v="2"/>
  </r>
  <r>
    <x v="101"/>
    <x v="271"/>
    <n v="6.7885714285714291"/>
    <x v="6"/>
    <x v="2"/>
  </r>
  <r>
    <x v="101"/>
    <x v="272"/>
    <n v="6.6"/>
    <x v="6"/>
    <x v="2"/>
  </r>
  <r>
    <x v="101"/>
    <x v="335"/>
    <n v="8.3000000000000007"/>
    <x v="6"/>
    <x v="2"/>
  </r>
  <r>
    <x v="101"/>
    <x v="266"/>
    <n v="6.9618528610354238"/>
    <x v="7"/>
    <x v="2"/>
  </r>
  <r>
    <x v="101"/>
    <x v="267"/>
    <n v="7.3125"/>
    <x v="7"/>
    <x v="2"/>
  </r>
  <r>
    <x v="101"/>
    <x v="334"/>
    <n v="7.1799709724238037"/>
    <x v="7"/>
    <x v="2"/>
  </r>
  <r>
    <x v="101"/>
    <x v="268"/>
    <n v="6.5549645390070932"/>
    <x v="7"/>
    <x v="2"/>
  </r>
  <r>
    <x v="101"/>
    <x v="269"/>
    <n v="6.0804195804195826"/>
    <x v="7"/>
    <x v="2"/>
  </r>
  <r>
    <x v="101"/>
    <x v="270"/>
    <n v="7.6022944550669216"/>
    <x v="7"/>
    <x v="2"/>
  </r>
  <r>
    <x v="101"/>
    <x v="271"/>
    <n v="6.5124223602484452"/>
    <x v="7"/>
    <x v="2"/>
  </r>
  <r>
    <x v="101"/>
    <x v="272"/>
    <n v="6.1171875"/>
    <x v="7"/>
    <x v="2"/>
  </r>
  <r>
    <x v="101"/>
    <x v="335"/>
    <n v="8.1029411764705923"/>
    <x v="7"/>
    <x v="2"/>
  </r>
  <r>
    <x v="101"/>
    <x v="266"/>
    <n v="7.8149920255183432"/>
    <x v="8"/>
    <x v="2"/>
  </r>
  <r>
    <x v="101"/>
    <x v="267"/>
    <n v="7.6181474480151206"/>
    <x v="8"/>
    <x v="2"/>
  </r>
  <r>
    <x v="101"/>
    <x v="334"/>
    <n v="7.6797274275979523"/>
    <x v="8"/>
    <x v="2"/>
  </r>
  <r>
    <x v="101"/>
    <x v="268"/>
    <n v="7.5376344086021492"/>
    <x v="8"/>
    <x v="2"/>
  </r>
  <r>
    <x v="101"/>
    <x v="269"/>
    <n v="6.6878306878306892"/>
    <x v="8"/>
    <x v="2"/>
  </r>
  <r>
    <x v="101"/>
    <x v="270"/>
    <n v="7.9766899766899719"/>
    <x v="8"/>
    <x v="2"/>
  </r>
  <r>
    <x v="101"/>
    <x v="271"/>
    <n v="7.6095890410958935"/>
    <x v="8"/>
    <x v="2"/>
  </r>
  <r>
    <x v="101"/>
    <x v="272"/>
    <n v="7.2134146341463401"/>
    <x v="8"/>
    <x v="2"/>
  </r>
  <r>
    <x v="101"/>
    <x v="335"/>
    <n v="8.5079365079365061"/>
    <x v="8"/>
    <x v="2"/>
  </r>
  <r>
    <x v="101"/>
    <x v="266"/>
    <n v="7.792721518987344"/>
    <x v="9"/>
    <x v="2"/>
  </r>
  <r>
    <x v="101"/>
    <x v="267"/>
    <n v="7.422264875239919"/>
    <x v="9"/>
    <x v="2"/>
  </r>
  <r>
    <x v="101"/>
    <x v="334"/>
    <n v="7.5425170068027212"/>
    <x v="9"/>
    <x v="2"/>
  </r>
  <r>
    <x v="101"/>
    <x v="268"/>
    <n v="7.2240566037735823"/>
    <x v="9"/>
    <x v="2"/>
  </r>
  <r>
    <x v="101"/>
    <x v="269"/>
    <n v="7.1024390243902449"/>
    <x v="9"/>
    <x v="2"/>
  </r>
  <r>
    <x v="101"/>
    <x v="270"/>
    <n v="7.3893280632411074"/>
    <x v="9"/>
    <x v="2"/>
  </r>
  <r>
    <x v="101"/>
    <x v="271"/>
    <n v="7.1381578947368425"/>
    <x v="9"/>
    <x v="2"/>
  </r>
  <r>
    <x v="101"/>
    <x v="272"/>
    <n v="7.2111801242236027"/>
    <x v="9"/>
    <x v="2"/>
  </r>
  <r>
    <x v="101"/>
    <x v="335"/>
    <n v="8.0634920634920633"/>
    <x v="9"/>
    <x v="2"/>
  </r>
  <r>
    <x v="101"/>
    <x v="266"/>
    <n v="7.974609375"/>
    <x v="10"/>
    <x v="2"/>
  </r>
  <r>
    <x v="101"/>
    <x v="267"/>
    <n v="7.3502304147465418"/>
    <x v="10"/>
    <x v="2"/>
  </r>
  <r>
    <x v="101"/>
    <x v="334"/>
    <n v="7.5532359081419642"/>
    <x v="10"/>
    <x v="2"/>
  </r>
  <r>
    <x v="101"/>
    <x v="268"/>
    <n v="7.1808510638297873"/>
    <x v="10"/>
    <x v="2"/>
  </r>
  <r>
    <x v="101"/>
    <x v="269"/>
    <n v="6.8728323699421976"/>
    <x v="10"/>
    <x v="2"/>
  </r>
  <r>
    <x v="101"/>
    <x v="270"/>
    <n v="7.7454545454545487"/>
    <x v="10"/>
    <x v="2"/>
  </r>
  <r>
    <x v="101"/>
    <x v="271"/>
    <n v="7.2551440329218098"/>
    <x v="10"/>
    <x v="2"/>
  </r>
  <r>
    <x v="101"/>
    <x v="272"/>
    <n v="6.9731800766283509"/>
    <x v="10"/>
    <x v="2"/>
  </r>
  <r>
    <x v="101"/>
    <x v="335"/>
    <n v="8.171875"/>
    <x v="10"/>
    <x v="2"/>
  </r>
  <r>
    <x v="101"/>
    <x v="266"/>
    <n v="8.095149253731341"/>
    <x v="11"/>
    <x v="2"/>
  </r>
  <r>
    <x v="101"/>
    <x v="267"/>
    <n v="7.7767441860465114"/>
    <x v="11"/>
    <x v="2"/>
  </r>
  <r>
    <x v="101"/>
    <x v="334"/>
    <n v="7.7907488986784159"/>
    <x v="11"/>
    <x v="2"/>
  </r>
  <r>
    <x v="101"/>
    <x v="268"/>
    <n v="7.5105740181268876"/>
    <x v="11"/>
    <x v="2"/>
  </r>
  <r>
    <x v="101"/>
    <x v="269"/>
    <n v="7.0131578947368434"/>
    <x v="11"/>
    <x v="2"/>
  </r>
  <r>
    <x v="101"/>
    <x v="270"/>
    <n v="7.9622641509433958"/>
    <x v="11"/>
    <x v="2"/>
  </r>
  <r>
    <x v="101"/>
    <x v="271"/>
    <n v="7.685446009389671"/>
    <x v="11"/>
    <x v="2"/>
  </r>
  <r>
    <x v="101"/>
    <x v="272"/>
    <n v="7.5813953488372094"/>
    <x v="11"/>
    <x v="2"/>
  </r>
  <r>
    <x v="101"/>
    <x v="335"/>
    <n v="8.4074074074074083"/>
    <x v="11"/>
    <x v="2"/>
  </r>
  <r>
    <x v="101"/>
    <x v="266"/>
    <n v="7.6912181303116176"/>
    <x v="12"/>
    <x v="2"/>
  </r>
  <r>
    <x v="101"/>
    <x v="267"/>
    <n v="7.8562874251497004"/>
    <x v="12"/>
    <x v="2"/>
  </r>
  <r>
    <x v="101"/>
    <x v="334"/>
    <n v="7.9223057644110293"/>
    <x v="12"/>
    <x v="2"/>
  </r>
  <r>
    <x v="101"/>
    <x v="268"/>
    <n v="7.3580645161290343"/>
    <x v="12"/>
    <x v="2"/>
  </r>
  <r>
    <x v="101"/>
    <x v="269"/>
    <n v="7.4594594594594597"/>
    <x v="12"/>
    <x v="2"/>
  </r>
  <r>
    <x v="101"/>
    <x v="270"/>
    <n v="8.1831395348837255"/>
    <x v="12"/>
    <x v="2"/>
  </r>
  <r>
    <x v="101"/>
    <x v="271"/>
    <n v="7.9065420560747697"/>
    <x v="12"/>
    <x v="2"/>
  </r>
  <r>
    <x v="101"/>
    <x v="272"/>
    <n v="7.4051282051282055"/>
    <x v="12"/>
    <x v="2"/>
  </r>
  <r>
    <x v="101"/>
    <x v="335"/>
    <n v="8.4318181818181834"/>
    <x v="12"/>
    <x v="2"/>
  </r>
  <r>
    <x v="101"/>
    <x v="266"/>
    <n v="7.8561403508771939"/>
    <x v="13"/>
    <x v="2"/>
  </r>
  <r>
    <x v="101"/>
    <x v="267"/>
    <n v="7.344827586206895"/>
    <x v="13"/>
    <x v="2"/>
  </r>
  <r>
    <x v="101"/>
    <x v="334"/>
    <n v="7.8642857142857139"/>
    <x v="13"/>
    <x v="2"/>
  </r>
  <r>
    <x v="101"/>
    <x v="268"/>
    <n v="7.5104166666666661"/>
    <x v="13"/>
    <x v="2"/>
  </r>
  <r>
    <x v="101"/>
    <x v="269"/>
    <n v="7.2394366197183082"/>
    <x v="13"/>
    <x v="2"/>
  </r>
  <r>
    <x v="101"/>
    <x v="270"/>
    <n v="7.7758620689655187"/>
    <x v="13"/>
    <x v="2"/>
  </r>
  <r>
    <x v="101"/>
    <x v="271"/>
    <n v="7.5362318840579698"/>
    <x v="13"/>
    <x v="2"/>
  </r>
  <r>
    <x v="101"/>
    <x v="272"/>
    <n v="7.1176470588235281"/>
    <x v="13"/>
    <x v="2"/>
  </r>
  <r>
    <x v="101"/>
    <x v="335"/>
    <n v="8.6"/>
    <x v="13"/>
    <x v="2"/>
  </r>
  <r>
    <x v="101"/>
    <x v="266"/>
    <n v="7.7317073170731705"/>
    <x v="14"/>
    <x v="2"/>
  </r>
  <r>
    <x v="101"/>
    <x v="267"/>
    <n v="7.8973214285714288"/>
    <x v="14"/>
    <x v="2"/>
  </r>
  <r>
    <x v="101"/>
    <x v="334"/>
    <n v="7.8553719008264471"/>
    <x v="14"/>
    <x v="2"/>
  </r>
  <r>
    <x v="101"/>
    <x v="268"/>
    <n v="7.5952380952380931"/>
    <x v="14"/>
    <x v="2"/>
  </r>
  <r>
    <x v="101"/>
    <x v="269"/>
    <n v="7.2148760330578519"/>
    <x v="14"/>
    <x v="2"/>
  </r>
  <r>
    <x v="101"/>
    <x v="270"/>
    <n v="8.1863636363636356"/>
    <x v="14"/>
    <x v="2"/>
  </r>
  <r>
    <x v="101"/>
    <x v="271"/>
    <n v="7.6785714285714279"/>
    <x v="14"/>
    <x v="2"/>
  </r>
  <r>
    <x v="101"/>
    <x v="272"/>
    <n v="7.6028368794326227"/>
    <x v="14"/>
    <x v="2"/>
  </r>
  <r>
    <x v="101"/>
    <x v="335"/>
    <n v="8.4864864864864842"/>
    <x v="14"/>
    <x v="2"/>
  </r>
  <r>
    <x v="101"/>
    <x v="266"/>
    <n v="8.1139240506329138"/>
    <x v="15"/>
    <x v="2"/>
  </r>
  <r>
    <x v="101"/>
    <x v="267"/>
    <n v="8.4889705882352953"/>
    <x v="15"/>
    <x v="2"/>
  </r>
  <r>
    <x v="101"/>
    <x v="334"/>
    <n v="8.9082840236686369"/>
    <x v="15"/>
    <x v="2"/>
  </r>
  <r>
    <x v="101"/>
    <x v="268"/>
    <n v="8.1814516129032278"/>
    <x v="15"/>
    <x v="2"/>
  </r>
  <r>
    <x v="101"/>
    <x v="269"/>
    <n v="7.123655913978495"/>
    <x v="15"/>
    <x v="2"/>
  </r>
  <r>
    <x v="101"/>
    <x v="270"/>
    <n v="8.956521739130439"/>
    <x v="15"/>
    <x v="2"/>
  </r>
  <r>
    <x v="101"/>
    <x v="271"/>
    <n v="8.4921465968586372"/>
    <x v="15"/>
    <x v="2"/>
  </r>
  <r>
    <x v="101"/>
    <x v="272"/>
    <n v="7.817708333333333"/>
    <x v="15"/>
    <x v="2"/>
  </r>
  <r>
    <x v="101"/>
    <x v="335"/>
    <n v="9.0882352941176485"/>
    <x v="15"/>
    <x v="2"/>
  </r>
  <r>
    <x v="101"/>
    <x v="266"/>
    <n v="8.050251256281415"/>
    <x v="16"/>
    <x v="2"/>
  </r>
  <r>
    <x v="101"/>
    <x v="267"/>
    <n v="8.0335968379446676"/>
    <x v="16"/>
    <x v="2"/>
  </r>
  <r>
    <x v="101"/>
    <x v="334"/>
    <n v="8.0484949832775872"/>
    <x v="16"/>
    <x v="2"/>
  </r>
  <r>
    <x v="101"/>
    <x v="268"/>
    <n v="7.5577342047930287"/>
    <x v="16"/>
    <x v="2"/>
  </r>
  <r>
    <x v="101"/>
    <x v="269"/>
    <n v="7.7455621301775146"/>
    <x v="16"/>
    <x v="2"/>
  </r>
  <r>
    <x v="101"/>
    <x v="270"/>
    <n v="8.2691652470187424"/>
    <x v="16"/>
    <x v="2"/>
  </r>
  <r>
    <x v="101"/>
    <x v="271"/>
    <n v="7.8338461538461548"/>
    <x v="16"/>
    <x v="2"/>
  </r>
  <r>
    <x v="101"/>
    <x v="272"/>
    <n v="7.7272727272727284"/>
    <x v="16"/>
    <x v="2"/>
  </r>
  <r>
    <x v="101"/>
    <x v="335"/>
    <n v="8.7848101265822809"/>
    <x v="16"/>
    <x v="2"/>
  </r>
  <r>
    <x v="101"/>
    <x v="266"/>
    <n v="7.7967211692761342"/>
    <x v="0"/>
    <x v="3"/>
  </r>
  <r>
    <x v="101"/>
    <x v="267"/>
    <n v="7.4202307188554579"/>
    <x v="0"/>
    <x v="3"/>
  </r>
  <r>
    <x v="101"/>
    <x v="334"/>
    <n v="7.7210718094561059"/>
    <x v="0"/>
    <x v="3"/>
  </r>
  <r>
    <x v="101"/>
    <x v="268"/>
    <n v="7.3873612582966226"/>
    <x v="0"/>
    <x v="3"/>
  </r>
  <r>
    <x v="101"/>
    <x v="269"/>
    <n v="7.1203838678328584"/>
    <x v="0"/>
    <x v="3"/>
  </r>
  <r>
    <x v="101"/>
    <x v="270"/>
    <n v="7.738529690960875"/>
    <x v="0"/>
    <x v="3"/>
  </r>
  <r>
    <x v="101"/>
    <x v="271"/>
    <n v="7.3915657549326843"/>
    <x v="0"/>
    <x v="3"/>
  </r>
  <r>
    <x v="101"/>
    <x v="272"/>
    <n v="7.1698548052546558"/>
    <x v="0"/>
    <x v="3"/>
  </r>
  <r>
    <x v="101"/>
    <x v="335"/>
    <n v="0"/>
    <x v="0"/>
    <x v="3"/>
  </r>
  <r>
    <x v="101"/>
    <x v="266"/>
    <n v="7.4552696078431353"/>
    <x v="1"/>
    <x v="3"/>
  </r>
  <r>
    <x v="101"/>
    <x v="267"/>
    <n v="7.5227869243617231"/>
    <x v="1"/>
    <x v="3"/>
  </r>
  <r>
    <x v="101"/>
    <x v="334"/>
    <n v="7.5472738411272253"/>
    <x v="1"/>
    <x v="3"/>
  </r>
  <r>
    <x v="101"/>
    <x v="268"/>
    <n v="7.1430057202288086"/>
    <x v="1"/>
    <x v="3"/>
  </r>
  <r>
    <x v="101"/>
    <x v="269"/>
    <n v="6.9729351376574868"/>
    <x v="1"/>
    <x v="3"/>
  </r>
  <r>
    <x v="101"/>
    <x v="270"/>
    <n v="7.1882907467129833"/>
    <x v="1"/>
    <x v="3"/>
  </r>
  <r>
    <x v="101"/>
    <x v="271"/>
    <n v="7.4802793755135522"/>
    <x v="1"/>
    <x v="3"/>
  </r>
  <r>
    <x v="101"/>
    <x v="272"/>
    <n v="6.8661695447409716"/>
    <x v="1"/>
    <x v="3"/>
  </r>
  <r>
    <x v="101"/>
    <x v="335"/>
    <n v="0"/>
    <x v="1"/>
    <x v="3"/>
  </r>
  <r>
    <x v="101"/>
    <x v="266"/>
    <n v="8.0911711711711618"/>
    <x v="2"/>
    <x v="3"/>
  </r>
  <r>
    <x v="101"/>
    <x v="267"/>
    <n v="7.4628712871287126"/>
    <x v="2"/>
    <x v="3"/>
  </r>
  <r>
    <x v="101"/>
    <x v="334"/>
    <n v="7.7501277465508442"/>
    <x v="2"/>
    <x v="3"/>
  </r>
  <r>
    <x v="101"/>
    <x v="268"/>
    <n v="7.6066907775768549"/>
    <x v="2"/>
    <x v="3"/>
  </r>
  <r>
    <x v="101"/>
    <x v="269"/>
    <n v="7.2258064516128977"/>
    <x v="2"/>
    <x v="3"/>
  </r>
  <r>
    <x v="101"/>
    <x v="270"/>
    <n v="7.9283096320187658"/>
    <x v="2"/>
    <x v="3"/>
  </r>
  <r>
    <x v="101"/>
    <x v="271"/>
    <n v="7.3888520238885116"/>
    <x v="2"/>
    <x v="3"/>
  </r>
  <r>
    <x v="101"/>
    <x v="272"/>
    <n v="7.3246647704185328"/>
    <x v="2"/>
    <x v="3"/>
  </r>
  <r>
    <x v="101"/>
    <x v="335"/>
    <n v="0"/>
    <x v="2"/>
    <x v="3"/>
  </r>
  <r>
    <x v="101"/>
    <x v="266"/>
    <n v="7.7774045801526741"/>
    <x v="3"/>
    <x v="3"/>
  </r>
  <r>
    <x v="101"/>
    <x v="267"/>
    <n v="7.1358655953250576"/>
    <x v="3"/>
    <x v="3"/>
  </r>
  <r>
    <x v="101"/>
    <x v="334"/>
    <n v="7.6446025363439603"/>
    <x v="3"/>
    <x v="3"/>
  </r>
  <r>
    <x v="101"/>
    <x v="268"/>
    <n v="7.3715677590788351"/>
    <x v="3"/>
    <x v="3"/>
  </r>
  <r>
    <x v="101"/>
    <x v="269"/>
    <n v="7.2942135289323566"/>
    <x v="3"/>
    <x v="3"/>
  </r>
  <r>
    <x v="101"/>
    <x v="270"/>
    <n v="7.7577955039883939"/>
    <x v="3"/>
    <x v="3"/>
  </r>
  <r>
    <x v="101"/>
    <x v="271"/>
    <n v="7.5085497150095017"/>
    <x v="3"/>
    <x v="3"/>
  </r>
  <r>
    <x v="101"/>
    <x v="272"/>
    <n v="7.3165059557572247"/>
    <x v="3"/>
    <x v="3"/>
  </r>
  <r>
    <x v="101"/>
    <x v="335"/>
    <n v="0"/>
    <x v="3"/>
    <x v="3"/>
  </r>
  <r>
    <x v="101"/>
    <x v="266"/>
    <n v="7.4657314629258522"/>
    <x v="4"/>
    <x v="3"/>
  </r>
  <r>
    <x v="101"/>
    <x v="267"/>
    <n v="7.3782021425244517"/>
    <x v="4"/>
    <x v="3"/>
  </r>
  <r>
    <x v="101"/>
    <x v="334"/>
    <n v="7.795399515738497"/>
    <x v="4"/>
    <x v="3"/>
  </r>
  <r>
    <x v="101"/>
    <x v="268"/>
    <n v="7.1264204545454533"/>
    <x v="4"/>
    <x v="3"/>
  </r>
  <r>
    <x v="101"/>
    <x v="269"/>
    <n v="6.9255918827508482"/>
    <x v="4"/>
    <x v="3"/>
  </r>
  <r>
    <x v="101"/>
    <x v="270"/>
    <n v="7.8371017471736879"/>
    <x v="4"/>
    <x v="3"/>
  </r>
  <r>
    <x v="101"/>
    <x v="271"/>
    <n v="6.9509803921568638"/>
    <x v="4"/>
    <x v="3"/>
  </r>
  <r>
    <x v="101"/>
    <x v="272"/>
    <n v="6.8713527851458887"/>
    <x v="4"/>
    <x v="3"/>
  </r>
  <r>
    <x v="101"/>
    <x v="335"/>
    <n v="0"/>
    <x v="4"/>
    <x v="3"/>
  </r>
  <r>
    <x v="101"/>
    <x v="266"/>
    <n v="7.9512195121951246"/>
    <x v="5"/>
    <x v="3"/>
  </r>
  <r>
    <x v="101"/>
    <x v="267"/>
    <n v="7.9983277591973234"/>
    <x v="5"/>
    <x v="3"/>
  </r>
  <r>
    <x v="101"/>
    <x v="334"/>
    <n v="8.2761760242792111"/>
    <x v="5"/>
    <x v="3"/>
  </r>
  <r>
    <x v="101"/>
    <x v="268"/>
    <n v="7.5534150612959747"/>
    <x v="5"/>
    <x v="3"/>
  </r>
  <r>
    <x v="101"/>
    <x v="269"/>
    <n v="7.6872964169381097"/>
    <x v="5"/>
    <x v="3"/>
  </r>
  <r>
    <x v="101"/>
    <x v="270"/>
    <n v="8.2610169491525376"/>
    <x v="5"/>
    <x v="3"/>
  </r>
  <r>
    <x v="101"/>
    <x v="271"/>
    <n v="7.4170984455958537"/>
    <x v="5"/>
    <x v="3"/>
  </r>
  <r>
    <x v="101"/>
    <x v="272"/>
    <n v="7.2630385487528333"/>
    <x v="5"/>
    <x v="3"/>
  </r>
  <r>
    <x v="101"/>
    <x v="335"/>
    <n v="0"/>
    <x v="5"/>
    <x v="3"/>
  </r>
  <r>
    <x v="101"/>
    <x v="266"/>
    <n v="7.4444444444444438"/>
    <x v="6"/>
    <x v="3"/>
  </r>
  <r>
    <x v="101"/>
    <x v="267"/>
    <n v="7.1542416452442161"/>
    <x v="6"/>
    <x v="3"/>
  </r>
  <r>
    <x v="101"/>
    <x v="334"/>
    <n v="7.4852607709750565"/>
    <x v="6"/>
    <x v="3"/>
  </r>
  <r>
    <x v="101"/>
    <x v="268"/>
    <n v="7.0180878552971571"/>
    <x v="6"/>
    <x v="3"/>
  </r>
  <r>
    <x v="101"/>
    <x v="269"/>
    <n v="6.4899328859060388"/>
    <x v="6"/>
    <x v="3"/>
  </r>
  <r>
    <x v="101"/>
    <x v="270"/>
    <n v="7.8356940509915001"/>
    <x v="6"/>
    <x v="3"/>
  </r>
  <r>
    <x v="101"/>
    <x v="271"/>
    <n v="6.75"/>
    <x v="6"/>
    <x v="3"/>
  </r>
  <r>
    <x v="101"/>
    <x v="272"/>
    <n v="6.8641509433962291"/>
    <x v="6"/>
    <x v="3"/>
  </r>
  <r>
    <x v="101"/>
    <x v="335"/>
    <n v="0"/>
    <x v="6"/>
    <x v="3"/>
  </r>
  <r>
    <x v="101"/>
    <x v="266"/>
    <n v="6.9744245524296673"/>
    <x v="7"/>
    <x v="3"/>
  </r>
  <r>
    <x v="101"/>
    <x v="267"/>
    <n v="6.9061032863849752"/>
    <x v="7"/>
    <x v="3"/>
  </r>
  <r>
    <x v="101"/>
    <x v="334"/>
    <n v="7.4567741935483873"/>
    <x v="7"/>
    <x v="3"/>
  </r>
  <r>
    <x v="101"/>
    <x v="268"/>
    <n v="6.6415999999999977"/>
    <x v="7"/>
    <x v="3"/>
  </r>
  <r>
    <x v="101"/>
    <x v="269"/>
    <n v="5.9506726457399104"/>
    <x v="7"/>
    <x v="3"/>
  </r>
  <r>
    <x v="101"/>
    <x v="270"/>
    <n v="7.3980952380952409"/>
    <x v="7"/>
    <x v="3"/>
  </r>
  <r>
    <x v="101"/>
    <x v="271"/>
    <n v="6.2461538461538462"/>
    <x v="7"/>
    <x v="3"/>
  </r>
  <r>
    <x v="101"/>
    <x v="272"/>
    <n v="6.4123006833713001"/>
    <x v="7"/>
    <x v="3"/>
  </r>
  <r>
    <x v="101"/>
    <x v="335"/>
    <n v="0"/>
    <x v="7"/>
    <x v="3"/>
  </r>
  <r>
    <x v="101"/>
    <x v="266"/>
    <n v="7.5876623376623327"/>
    <x v="8"/>
    <x v="3"/>
  </r>
  <r>
    <x v="101"/>
    <x v="267"/>
    <n v="7.4126679462571969"/>
    <x v="8"/>
    <x v="3"/>
  </r>
  <r>
    <x v="101"/>
    <x v="334"/>
    <n v="7.9320066334991699"/>
    <x v="8"/>
    <x v="3"/>
  </r>
  <r>
    <x v="101"/>
    <x v="268"/>
    <n v="7.317580340264648"/>
    <x v="8"/>
    <x v="3"/>
  </r>
  <r>
    <x v="101"/>
    <x v="269"/>
    <n v="7.1586538461538467"/>
    <x v="8"/>
    <x v="3"/>
  </r>
  <r>
    <x v="101"/>
    <x v="270"/>
    <n v="7.7970711297071125"/>
    <x v="8"/>
    <x v="3"/>
  </r>
  <r>
    <x v="101"/>
    <x v="271"/>
    <n v="7.2427184466019439"/>
    <x v="8"/>
    <x v="3"/>
  </r>
  <r>
    <x v="101"/>
    <x v="272"/>
    <n v="6.9559228650137728"/>
    <x v="8"/>
    <x v="3"/>
  </r>
  <r>
    <x v="101"/>
    <x v="335"/>
    <n v="0"/>
    <x v="8"/>
    <x v="3"/>
  </r>
  <r>
    <x v="101"/>
    <x v="266"/>
    <n v="7.6786666666666665"/>
    <x v="9"/>
    <x v="3"/>
  </r>
  <r>
    <x v="101"/>
    <x v="267"/>
    <n v="7.3413461538461506"/>
    <x v="9"/>
    <x v="3"/>
  </r>
  <r>
    <x v="101"/>
    <x v="334"/>
    <n v="7.577746077032808"/>
    <x v="9"/>
    <x v="3"/>
  </r>
  <r>
    <x v="101"/>
    <x v="268"/>
    <n v="7.1431127012522353"/>
    <x v="9"/>
    <x v="3"/>
  </r>
  <r>
    <x v="101"/>
    <x v="269"/>
    <n v="7.3592233009708758"/>
    <x v="9"/>
    <x v="3"/>
  </r>
  <r>
    <x v="101"/>
    <x v="270"/>
    <n v="7.3539823008849563"/>
    <x v="9"/>
    <x v="3"/>
  </r>
  <r>
    <x v="101"/>
    <x v="271"/>
    <n v="7.0879765395894427"/>
    <x v="9"/>
    <x v="3"/>
  </r>
  <r>
    <x v="101"/>
    <x v="272"/>
    <n v="7.0482758620689676"/>
    <x v="9"/>
    <x v="3"/>
  </r>
  <r>
    <x v="101"/>
    <x v="335"/>
    <n v="0"/>
    <x v="9"/>
    <x v="3"/>
  </r>
  <r>
    <x v="101"/>
    <x v="266"/>
    <n v="7.5407801418439711"/>
    <x v="10"/>
    <x v="3"/>
  </r>
  <r>
    <x v="101"/>
    <x v="267"/>
    <n v="6.8772635814889327"/>
    <x v="10"/>
    <x v="3"/>
  </r>
  <r>
    <x v="101"/>
    <x v="334"/>
    <n v="7.4086956521739147"/>
    <x v="10"/>
    <x v="3"/>
  </r>
  <r>
    <x v="101"/>
    <x v="268"/>
    <n v="7.3483412322274866"/>
    <x v="10"/>
    <x v="3"/>
  </r>
  <r>
    <x v="101"/>
    <x v="269"/>
    <n v="6.5869565217391317"/>
    <x v="10"/>
    <x v="3"/>
  </r>
  <r>
    <x v="101"/>
    <x v="270"/>
    <n v="7.6098081023454132"/>
    <x v="10"/>
    <x v="3"/>
  </r>
  <r>
    <x v="101"/>
    <x v="271"/>
    <n v="7.052631578947369"/>
    <x v="10"/>
    <x v="3"/>
  </r>
  <r>
    <x v="101"/>
    <x v="272"/>
    <n v="6.9328859060402701"/>
    <x v="10"/>
    <x v="3"/>
  </r>
  <r>
    <x v="101"/>
    <x v="335"/>
    <n v="0"/>
    <x v="10"/>
    <x v="3"/>
  </r>
  <r>
    <x v="101"/>
    <x v="266"/>
    <n v="8.0888468809073739"/>
    <x v="11"/>
    <x v="3"/>
  </r>
  <r>
    <x v="101"/>
    <x v="267"/>
    <n v="7.5908045977011485"/>
    <x v="11"/>
    <x v="3"/>
  </r>
  <r>
    <x v="101"/>
    <x v="334"/>
    <n v="7.9092872570194377"/>
    <x v="11"/>
    <x v="3"/>
  </r>
  <r>
    <x v="101"/>
    <x v="268"/>
    <n v="7.5113636363636385"/>
    <x v="11"/>
    <x v="3"/>
  </r>
  <r>
    <x v="101"/>
    <x v="269"/>
    <n v="7.46"/>
    <x v="11"/>
    <x v="3"/>
  </r>
  <r>
    <x v="101"/>
    <x v="270"/>
    <n v="7.9510309278350508"/>
    <x v="11"/>
    <x v="3"/>
  </r>
  <r>
    <x v="101"/>
    <x v="271"/>
    <n v="7.5064377682403443"/>
    <x v="11"/>
    <x v="3"/>
  </r>
  <r>
    <x v="101"/>
    <x v="272"/>
    <n v="7.4372623574144514"/>
    <x v="11"/>
    <x v="3"/>
  </r>
  <r>
    <x v="101"/>
    <x v="335"/>
    <n v="0"/>
    <x v="11"/>
    <x v="3"/>
  </r>
  <r>
    <x v="101"/>
    <x v="266"/>
    <n v="7.4318706697459582"/>
    <x v="12"/>
    <x v="3"/>
  </r>
  <r>
    <x v="101"/>
    <x v="267"/>
    <n v="7.8978494623655928"/>
    <x v="12"/>
    <x v="3"/>
  </r>
  <r>
    <x v="101"/>
    <x v="334"/>
    <n v="7.9066059225512548"/>
    <x v="12"/>
    <x v="3"/>
  </r>
  <r>
    <x v="101"/>
    <x v="268"/>
    <n v="7.1191222570532906"/>
    <x v="12"/>
    <x v="3"/>
  </r>
  <r>
    <x v="101"/>
    <x v="269"/>
    <n v="7.4541484716157198"/>
    <x v="12"/>
    <x v="3"/>
  </r>
  <r>
    <x v="101"/>
    <x v="270"/>
    <n v="7.8753462603878113"/>
    <x v="12"/>
    <x v="3"/>
  </r>
  <r>
    <x v="101"/>
    <x v="271"/>
    <n v="7.5066079295154191"/>
    <x v="12"/>
    <x v="3"/>
  </r>
  <r>
    <x v="101"/>
    <x v="272"/>
    <n v="7.0748898678414083"/>
    <x v="12"/>
    <x v="3"/>
  </r>
  <r>
    <x v="101"/>
    <x v="335"/>
    <n v="0"/>
    <x v="12"/>
    <x v="3"/>
  </r>
  <r>
    <x v="101"/>
    <x v="266"/>
    <n v="7.8691275167785228"/>
    <x v="13"/>
    <x v="3"/>
  </r>
  <r>
    <x v="101"/>
    <x v="267"/>
    <n v="6.9486166007905146"/>
    <x v="13"/>
    <x v="3"/>
  </r>
  <r>
    <x v="101"/>
    <x v="334"/>
    <n v="7.573825503355704"/>
    <x v="13"/>
    <x v="3"/>
  </r>
  <r>
    <x v="101"/>
    <x v="268"/>
    <n v="7.2096069868995647"/>
    <x v="13"/>
    <x v="3"/>
  </r>
  <r>
    <x v="101"/>
    <x v="269"/>
    <n v="7.2192982456140369"/>
    <x v="13"/>
    <x v="3"/>
  </r>
  <r>
    <x v="101"/>
    <x v="270"/>
    <n v="7.9409594095940985"/>
    <x v="13"/>
    <x v="3"/>
  </r>
  <r>
    <x v="101"/>
    <x v="271"/>
    <n v="7.5472972972972938"/>
    <x v="13"/>
    <x v="3"/>
  </r>
  <r>
    <x v="101"/>
    <x v="272"/>
    <n v="7.3503184713375802"/>
    <x v="13"/>
    <x v="3"/>
  </r>
  <r>
    <x v="101"/>
    <x v="335"/>
    <n v="0"/>
    <x v="13"/>
    <x v="3"/>
  </r>
  <r>
    <x v="101"/>
    <x v="266"/>
    <n v="8.3843930635838113"/>
    <x v="14"/>
    <x v="3"/>
  </r>
  <r>
    <x v="101"/>
    <x v="267"/>
    <n v="7.514195583596214"/>
    <x v="14"/>
    <x v="3"/>
  </r>
  <r>
    <x v="101"/>
    <x v="334"/>
    <n v="8.2698863636363651"/>
    <x v="14"/>
    <x v="3"/>
  </r>
  <r>
    <x v="101"/>
    <x v="268"/>
    <n v="7.666666666666667"/>
    <x v="14"/>
    <x v="3"/>
  </r>
  <r>
    <x v="101"/>
    <x v="269"/>
    <n v="7.3412698412698409"/>
    <x v="14"/>
    <x v="3"/>
  </r>
  <r>
    <x v="101"/>
    <x v="270"/>
    <n v="8.130841121495326"/>
    <x v="14"/>
    <x v="3"/>
  </r>
  <r>
    <x v="101"/>
    <x v="271"/>
    <n v="7.5336787564766876"/>
    <x v="14"/>
    <x v="3"/>
  </r>
  <r>
    <x v="101"/>
    <x v="272"/>
    <n v="7.4932126696832571"/>
    <x v="14"/>
    <x v="3"/>
  </r>
  <r>
    <x v="101"/>
    <x v="335"/>
    <n v="0"/>
    <x v="14"/>
    <x v="3"/>
  </r>
  <r>
    <x v="101"/>
    <x v="266"/>
    <n v="8.0807291666666714"/>
    <x v="15"/>
    <x v="3"/>
  </r>
  <r>
    <x v="101"/>
    <x v="267"/>
    <n v="8.1198830409356741"/>
    <x v="15"/>
    <x v="3"/>
  </r>
  <r>
    <x v="101"/>
    <x v="334"/>
    <n v="8.6466512702078511"/>
    <x v="15"/>
    <x v="3"/>
  </r>
  <r>
    <x v="101"/>
    <x v="268"/>
    <n v="8.1469648562300367"/>
    <x v="15"/>
    <x v="3"/>
  </r>
  <r>
    <x v="101"/>
    <x v="269"/>
    <n v="6.6153846153846132"/>
    <x v="15"/>
    <x v="3"/>
  </r>
  <r>
    <x v="101"/>
    <x v="270"/>
    <n v="8.7236467236467252"/>
    <x v="15"/>
    <x v="3"/>
  </r>
  <r>
    <x v="101"/>
    <x v="271"/>
    <n v="8.3564814814814792"/>
    <x v="15"/>
    <x v="3"/>
  </r>
  <r>
    <x v="101"/>
    <x v="272"/>
    <n v="7.5583333333333353"/>
    <x v="15"/>
    <x v="3"/>
  </r>
  <r>
    <x v="101"/>
    <x v="335"/>
    <n v="0"/>
    <x v="15"/>
    <x v="3"/>
  </r>
  <r>
    <x v="101"/>
    <x v="266"/>
    <n v="7.8123359580052476"/>
    <x v="16"/>
    <x v="3"/>
  </r>
  <r>
    <x v="101"/>
    <x v="267"/>
    <n v="7.4901960784313717"/>
    <x v="16"/>
    <x v="3"/>
  </r>
  <r>
    <x v="101"/>
    <x v="334"/>
    <n v="8.0285006195786881"/>
    <x v="16"/>
    <x v="3"/>
  </r>
  <r>
    <x v="101"/>
    <x v="268"/>
    <n v="7.3603448275862045"/>
    <x v="16"/>
    <x v="3"/>
  </r>
  <r>
    <x v="101"/>
    <x v="269"/>
    <n v="7.1748071979434416"/>
    <x v="16"/>
    <x v="3"/>
  </r>
  <r>
    <x v="101"/>
    <x v="270"/>
    <n v="8.1764705882352953"/>
    <x v="16"/>
    <x v="3"/>
  </r>
  <r>
    <x v="101"/>
    <x v="271"/>
    <n v="7.4877450980392153"/>
    <x v="16"/>
    <x v="3"/>
  </r>
  <r>
    <x v="101"/>
    <x v="272"/>
    <n v="7.3655172413793082"/>
    <x v="16"/>
    <x v="3"/>
  </r>
  <r>
    <x v="101"/>
    <x v="335"/>
    <n v="0"/>
    <x v="16"/>
    <x v="3"/>
  </r>
  <r>
    <x v="101"/>
    <x v="336"/>
    <n v="8.4575055187637886"/>
    <x v="0"/>
    <x v="2"/>
  </r>
  <r>
    <x v="101"/>
    <x v="337"/>
    <n v="7.9024526198439373"/>
    <x v="0"/>
    <x v="2"/>
  </r>
  <r>
    <x v="101"/>
    <x v="338"/>
    <n v="8.1853303471444825"/>
    <x v="0"/>
    <x v="2"/>
  </r>
  <r>
    <x v="101"/>
    <x v="339"/>
    <n v="7.2712060011540602"/>
    <x v="0"/>
    <x v="2"/>
  </r>
  <r>
    <x v="101"/>
    <x v="340"/>
    <n v="5.4906666666666633"/>
    <x v="0"/>
    <x v="2"/>
  </r>
  <r>
    <x v="101"/>
    <x v="341"/>
    <n v="7.1497613365155068"/>
    <x v="0"/>
    <x v="2"/>
  </r>
  <r>
    <x v="101"/>
    <x v="342"/>
    <n v="7.2203692674210815"/>
    <x v="0"/>
    <x v="2"/>
  </r>
  <r>
    <x v="101"/>
    <x v="343"/>
    <n v="6.7356881851400763"/>
    <x v="0"/>
    <x v="2"/>
  </r>
  <r>
    <x v="101"/>
    <x v="344"/>
    <n v="7.3501688445162188"/>
    <x v="0"/>
    <x v="2"/>
  </r>
  <r>
    <x v="101"/>
    <x v="336"/>
    <n v="8.0345821325648448"/>
    <x v="1"/>
    <x v="2"/>
  </r>
  <r>
    <x v="101"/>
    <x v="337"/>
    <n v="7.8591954022988526"/>
    <x v="1"/>
    <x v="2"/>
  </r>
  <r>
    <x v="101"/>
    <x v="338"/>
    <n v="7.9855072463768186"/>
    <x v="1"/>
    <x v="2"/>
  </r>
  <r>
    <x v="101"/>
    <x v="339"/>
    <n v="7.1055718475073331"/>
    <x v="1"/>
    <x v="2"/>
  </r>
  <r>
    <x v="101"/>
    <x v="340"/>
    <n v="6.0833333333333401"/>
    <x v="1"/>
    <x v="2"/>
  </r>
  <r>
    <x v="101"/>
    <x v="341"/>
    <n v="6.9515151515151459"/>
    <x v="1"/>
    <x v="2"/>
  </r>
  <r>
    <x v="101"/>
    <x v="342"/>
    <n v="7.2749244712990917"/>
    <x v="1"/>
    <x v="2"/>
  </r>
  <r>
    <x v="101"/>
    <x v="343"/>
    <n v="6.5776397515527902"/>
    <x v="1"/>
    <x v="2"/>
  </r>
  <r>
    <x v="101"/>
    <x v="344"/>
    <n v="7.2620120120120166"/>
    <x v="1"/>
    <x v="2"/>
  </r>
  <r>
    <x v="101"/>
    <x v="336"/>
    <n v="8.9089673913043601"/>
    <x v="2"/>
    <x v="2"/>
  </r>
  <r>
    <x v="101"/>
    <x v="337"/>
    <n v="8.0137551581843294"/>
    <x v="2"/>
    <x v="2"/>
  </r>
  <r>
    <x v="101"/>
    <x v="338"/>
    <n v="8.1964038727524198"/>
    <x v="2"/>
    <x v="2"/>
  </r>
  <r>
    <x v="101"/>
    <x v="339"/>
    <n v="7.5176803394625189"/>
    <x v="2"/>
    <x v="2"/>
  </r>
  <r>
    <x v="101"/>
    <x v="340"/>
    <n v="4.8129139072847664"/>
    <x v="2"/>
    <x v="2"/>
  </r>
  <r>
    <x v="101"/>
    <x v="341"/>
    <n v="7.2201166180757985"/>
    <x v="2"/>
    <x v="2"/>
  </r>
  <r>
    <x v="101"/>
    <x v="342"/>
    <n v="7.219796215429402"/>
    <x v="2"/>
    <x v="2"/>
  </r>
  <r>
    <x v="101"/>
    <x v="343"/>
    <n v="6.6903703703703741"/>
    <x v="2"/>
    <x v="2"/>
  </r>
  <r>
    <x v="101"/>
    <x v="344"/>
    <n v="7.3868349864743035"/>
    <x v="2"/>
    <x v="2"/>
  </r>
  <r>
    <x v="101"/>
    <x v="336"/>
    <n v="7.813397129186602"/>
    <x v="3"/>
    <x v="2"/>
  </r>
  <r>
    <x v="101"/>
    <x v="337"/>
    <n v="7.3526570048309159"/>
    <x v="3"/>
    <x v="2"/>
  </r>
  <r>
    <x v="101"/>
    <x v="338"/>
    <n v="8.0096153846153886"/>
    <x v="3"/>
    <x v="2"/>
  </r>
  <r>
    <x v="101"/>
    <x v="339"/>
    <n v="6.597938144329901"/>
    <x v="3"/>
    <x v="2"/>
  </r>
  <r>
    <x v="101"/>
    <x v="340"/>
    <n v="6.662650602409637"/>
    <x v="3"/>
    <x v="2"/>
  </r>
  <r>
    <x v="101"/>
    <x v="341"/>
    <n v="7.3936170212765946"/>
    <x v="3"/>
    <x v="2"/>
  </r>
  <r>
    <x v="101"/>
    <x v="342"/>
    <n v="7.4731182795698921"/>
    <x v="3"/>
    <x v="2"/>
  </r>
  <r>
    <x v="101"/>
    <x v="343"/>
    <n v="6.8021978021977993"/>
    <x v="3"/>
    <x v="2"/>
  </r>
  <r>
    <x v="101"/>
    <x v="344"/>
    <n v="7.2889610389610366"/>
    <x v="3"/>
    <x v="2"/>
  </r>
  <r>
    <x v="101"/>
    <x v="336"/>
    <n v="8.180995475113118"/>
    <x v="4"/>
    <x v="2"/>
  </r>
  <r>
    <x v="101"/>
    <x v="337"/>
    <n v="7.8371040723981977"/>
    <x v="4"/>
    <x v="2"/>
  </r>
  <r>
    <x v="101"/>
    <x v="338"/>
    <n v="8.279816513761487"/>
    <x v="4"/>
    <x v="2"/>
  </r>
  <r>
    <x v="101"/>
    <x v="339"/>
    <n v="7.4837209302325585"/>
    <x v="4"/>
    <x v="2"/>
  </r>
  <r>
    <x v="101"/>
    <x v="340"/>
    <n v="5.4057142857142848"/>
    <x v="4"/>
    <x v="2"/>
  </r>
  <r>
    <x v="101"/>
    <x v="341"/>
    <n v="7.0753768844221137"/>
    <x v="4"/>
    <x v="2"/>
  </r>
  <r>
    <x v="101"/>
    <x v="342"/>
    <n v="6.8965517241379306"/>
    <x v="4"/>
    <x v="2"/>
  </r>
  <r>
    <x v="101"/>
    <x v="343"/>
    <n v="6.8877551020408125"/>
    <x v="4"/>
    <x v="2"/>
  </r>
  <r>
    <x v="101"/>
    <x v="344"/>
    <n v="7.3167475728155358"/>
    <x v="4"/>
    <x v="2"/>
  </r>
  <r>
    <x v="101"/>
    <x v="336"/>
    <n v="8.6865671641791042"/>
    <x v="5"/>
    <x v="2"/>
  </r>
  <r>
    <x v="101"/>
    <x v="337"/>
    <n v="8.3382352941176432"/>
    <x v="5"/>
    <x v="2"/>
  </r>
  <r>
    <x v="101"/>
    <x v="338"/>
    <n v="8.5373134328358216"/>
    <x v="5"/>
    <x v="2"/>
  </r>
  <r>
    <x v="101"/>
    <x v="339"/>
    <n v="8.2424242424242458"/>
    <x v="5"/>
    <x v="2"/>
  </r>
  <r>
    <x v="101"/>
    <x v="340"/>
    <n v="6.5762711864406764"/>
    <x v="5"/>
    <x v="2"/>
  </r>
  <r>
    <x v="101"/>
    <x v="341"/>
    <n v="8.1666666666666714"/>
    <x v="5"/>
    <x v="2"/>
  </r>
  <r>
    <x v="101"/>
    <x v="342"/>
    <n v="7.6769230769230772"/>
    <x v="5"/>
    <x v="2"/>
  </r>
  <r>
    <x v="101"/>
    <x v="343"/>
    <n v="7.640625"/>
    <x v="5"/>
    <x v="2"/>
  </r>
  <r>
    <x v="101"/>
    <x v="344"/>
    <n v="8.0076628352490431"/>
    <x v="5"/>
    <x v="2"/>
  </r>
  <r>
    <x v="101"/>
    <x v="336"/>
    <n v="7.6486486486486474"/>
    <x v="6"/>
    <x v="2"/>
  </r>
  <r>
    <x v="101"/>
    <x v="337"/>
    <n v="7.833333333333333"/>
    <x v="6"/>
    <x v="2"/>
  </r>
  <r>
    <x v="101"/>
    <x v="338"/>
    <n v="7.916666666666667"/>
    <x v="6"/>
    <x v="2"/>
  </r>
  <r>
    <x v="101"/>
    <x v="339"/>
    <n v="7.2285714285714286"/>
    <x v="6"/>
    <x v="2"/>
  </r>
  <r>
    <x v="101"/>
    <x v="340"/>
    <n v="4.8928571428571432"/>
    <x v="6"/>
    <x v="2"/>
  </r>
  <r>
    <x v="101"/>
    <x v="341"/>
    <n v="6.580645161290323"/>
    <x v="6"/>
    <x v="2"/>
  </r>
  <r>
    <x v="101"/>
    <x v="342"/>
    <n v="6.7575757575757569"/>
    <x v="6"/>
    <x v="2"/>
  </r>
  <r>
    <x v="101"/>
    <x v="343"/>
    <n v="6.1333333333333337"/>
    <x v="6"/>
    <x v="2"/>
  </r>
  <r>
    <x v="101"/>
    <x v="344"/>
    <n v="6.958646616541353"/>
    <x v="6"/>
    <x v="2"/>
  </r>
  <r>
    <x v="101"/>
    <x v="336"/>
    <n v="7.88"/>
    <x v="7"/>
    <x v="2"/>
  </r>
  <r>
    <x v="101"/>
    <x v="337"/>
    <n v="7.36"/>
    <x v="7"/>
    <x v="2"/>
  </r>
  <r>
    <x v="101"/>
    <x v="338"/>
    <n v="8.1351351351351333"/>
    <x v="7"/>
    <x v="2"/>
  </r>
  <r>
    <x v="101"/>
    <x v="339"/>
    <n v="7.1780821917808213"/>
    <x v="7"/>
    <x v="2"/>
  </r>
  <r>
    <x v="101"/>
    <x v="340"/>
    <n v="5.2982456140350873"/>
    <x v="7"/>
    <x v="2"/>
  </r>
  <r>
    <x v="101"/>
    <x v="341"/>
    <n v="6.5873015873015861"/>
    <x v="7"/>
    <x v="2"/>
  </r>
  <r>
    <x v="101"/>
    <x v="342"/>
    <n v="6.298507462686568"/>
    <x v="7"/>
    <x v="2"/>
  </r>
  <r>
    <x v="101"/>
    <x v="343"/>
    <n v="6.4090909090909083"/>
    <x v="7"/>
    <x v="2"/>
  </r>
  <r>
    <x v="101"/>
    <x v="344"/>
    <n v="6.9654545454545449"/>
    <x v="7"/>
    <x v="2"/>
  </r>
  <r>
    <x v="101"/>
    <x v="336"/>
    <n v="8.3809523809523796"/>
    <x v="8"/>
    <x v="2"/>
  </r>
  <r>
    <x v="101"/>
    <x v="337"/>
    <n v="7.8809523809523814"/>
    <x v="8"/>
    <x v="2"/>
  </r>
  <r>
    <x v="101"/>
    <x v="338"/>
    <n v="8.4390243902439046"/>
    <x v="8"/>
    <x v="2"/>
  </r>
  <r>
    <x v="101"/>
    <x v="339"/>
    <n v="7.0243902439024382"/>
    <x v="8"/>
    <x v="2"/>
  </r>
  <r>
    <x v="101"/>
    <x v="340"/>
    <n v="3.8387096774193545"/>
    <x v="8"/>
    <x v="2"/>
  </r>
  <r>
    <x v="101"/>
    <x v="341"/>
    <n v="6.4102564102564088"/>
    <x v="8"/>
    <x v="2"/>
  </r>
  <r>
    <x v="101"/>
    <x v="342"/>
    <n v="6.7368421052631566"/>
    <x v="8"/>
    <x v="2"/>
  </r>
  <r>
    <x v="101"/>
    <x v="343"/>
    <n v="7.0555555555555562"/>
    <x v="8"/>
    <x v="2"/>
  </r>
  <r>
    <x v="101"/>
    <x v="344"/>
    <n v="7.0838709677419356"/>
    <x v="8"/>
    <x v="2"/>
  </r>
  <r>
    <x v="101"/>
    <x v="336"/>
    <n v="8.5581395348837237"/>
    <x v="9"/>
    <x v="2"/>
  </r>
  <r>
    <x v="101"/>
    <x v="337"/>
    <n v="7.5609756097560972"/>
    <x v="9"/>
    <x v="2"/>
  </r>
  <r>
    <x v="101"/>
    <x v="338"/>
    <n v="7.6585365853658542"/>
    <x v="9"/>
    <x v="2"/>
  </r>
  <r>
    <x v="101"/>
    <x v="339"/>
    <n v="7.1052631578947363"/>
    <x v="9"/>
    <x v="2"/>
  </r>
  <r>
    <x v="101"/>
    <x v="340"/>
    <n v="4.8947368421052637"/>
    <x v="9"/>
    <x v="2"/>
  </r>
  <r>
    <x v="101"/>
    <x v="341"/>
    <n v="6.5750000000000002"/>
    <x v="9"/>
    <x v="2"/>
  </r>
  <r>
    <x v="101"/>
    <x v="342"/>
    <n v="6.5384615384615392"/>
    <x v="9"/>
    <x v="2"/>
  </r>
  <r>
    <x v="101"/>
    <x v="343"/>
    <n v="7"/>
    <x v="9"/>
    <x v="2"/>
  </r>
  <r>
    <x v="101"/>
    <x v="344"/>
    <n v="7.0188679245283021"/>
    <x v="9"/>
    <x v="2"/>
  </r>
  <r>
    <x v="101"/>
    <x v="336"/>
    <n v="8.3333333333333339"/>
    <x v="10"/>
    <x v="2"/>
  </r>
  <r>
    <x v="101"/>
    <x v="337"/>
    <n v="7.8181818181818166"/>
    <x v="10"/>
    <x v="2"/>
  </r>
  <r>
    <x v="101"/>
    <x v="338"/>
    <n v="8.6226415094339632"/>
    <x v="10"/>
    <x v="2"/>
  </r>
  <r>
    <x v="101"/>
    <x v="339"/>
    <n v="7.25"/>
    <x v="10"/>
    <x v="2"/>
  </r>
  <r>
    <x v="101"/>
    <x v="340"/>
    <n v="4.8636363636363624"/>
    <x v="10"/>
    <x v="2"/>
  </r>
  <r>
    <x v="101"/>
    <x v="341"/>
    <n v="6.4166666666666661"/>
    <x v="10"/>
    <x v="2"/>
  </r>
  <r>
    <x v="101"/>
    <x v="342"/>
    <n v="7.0851063829787231"/>
    <x v="10"/>
    <x v="2"/>
  </r>
  <r>
    <x v="101"/>
    <x v="343"/>
    <n v="6.208333333333333"/>
    <x v="10"/>
    <x v="2"/>
  </r>
  <r>
    <x v="101"/>
    <x v="344"/>
    <n v="7.1584158415841586"/>
    <x v="10"/>
    <x v="2"/>
  </r>
  <r>
    <x v="101"/>
    <x v="336"/>
    <n v="8.7307692307692335"/>
    <x v="11"/>
    <x v="2"/>
  </r>
  <r>
    <x v="101"/>
    <x v="337"/>
    <n v="7.961538461538459"/>
    <x v="11"/>
    <x v="2"/>
  </r>
  <r>
    <x v="101"/>
    <x v="338"/>
    <n v="8.1346153846153886"/>
    <x v="11"/>
    <x v="2"/>
  </r>
  <r>
    <x v="101"/>
    <x v="339"/>
    <n v="6.6444444444444457"/>
    <x v="11"/>
    <x v="2"/>
  </r>
  <r>
    <x v="101"/>
    <x v="340"/>
    <n v="4.5555555555555562"/>
    <x v="11"/>
    <x v="2"/>
  </r>
  <r>
    <x v="101"/>
    <x v="341"/>
    <n v="6.5531914893617014"/>
    <x v="11"/>
    <x v="2"/>
  </r>
  <r>
    <x v="101"/>
    <x v="342"/>
    <n v="6.3913043478260869"/>
    <x v="11"/>
    <x v="2"/>
  </r>
  <r>
    <x v="101"/>
    <x v="343"/>
    <n v="5.9534883720930241"/>
    <x v="11"/>
    <x v="2"/>
  </r>
  <r>
    <x v="101"/>
    <x v="344"/>
    <n v="6.9450261780104707"/>
    <x v="11"/>
    <x v="2"/>
  </r>
  <r>
    <x v="101"/>
    <x v="336"/>
    <n v="8.0952380952380949"/>
    <x v="12"/>
    <x v="2"/>
  </r>
  <r>
    <x v="101"/>
    <x v="337"/>
    <n v="8.1052631578947381"/>
    <x v="12"/>
    <x v="2"/>
  </r>
  <r>
    <x v="101"/>
    <x v="338"/>
    <n v="8"/>
    <x v="12"/>
    <x v="2"/>
  </r>
  <r>
    <x v="101"/>
    <x v="339"/>
    <n v="6.9473684210526319"/>
    <x v="12"/>
    <x v="2"/>
  </r>
  <r>
    <x v="101"/>
    <x v="340"/>
    <n v="5.6"/>
    <x v="12"/>
    <x v="2"/>
  </r>
  <r>
    <x v="101"/>
    <x v="341"/>
    <n v="6.9444444444444446"/>
    <x v="12"/>
    <x v="2"/>
  </r>
  <r>
    <x v="101"/>
    <x v="342"/>
    <n v="7.4736842105263168"/>
    <x v="12"/>
    <x v="2"/>
  </r>
  <r>
    <x v="101"/>
    <x v="343"/>
    <n v="7.1578947368421053"/>
    <x v="12"/>
    <x v="2"/>
  </r>
  <r>
    <x v="101"/>
    <x v="344"/>
    <n v="7.348993288590604"/>
    <x v="12"/>
    <x v="2"/>
  </r>
  <r>
    <x v="101"/>
    <x v="336"/>
    <n v="8.2727272727272716"/>
    <x v="13"/>
    <x v="2"/>
  </r>
  <r>
    <x v="101"/>
    <x v="337"/>
    <n v="8.3181818181818166"/>
    <x v="13"/>
    <x v="2"/>
  </r>
  <r>
    <x v="101"/>
    <x v="338"/>
    <n v="8.5"/>
    <x v="13"/>
    <x v="2"/>
  </r>
  <r>
    <x v="101"/>
    <x v="339"/>
    <n v="7.55"/>
    <x v="13"/>
    <x v="2"/>
  </r>
  <r>
    <x v="101"/>
    <x v="340"/>
    <n v="6.5555555555555562"/>
    <x v="13"/>
    <x v="2"/>
  </r>
  <r>
    <x v="101"/>
    <x v="341"/>
    <n v="7.1578947368421044"/>
    <x v="13"/>
    <x v="2"/>
  </r>
  <r>
    <x v="101"/>
    <x v="342"/>
    <n v="7.35"/>
    <x v="13"/>
    <x v="2"/>
  </r>
  <r>
    <x v="101"/>
    <x v="343"/>
    <n v="7.0526315789473681"/>
    <x v="13"/>
    <x v="2"/>
  </r>
  <r>
    <x v="101"/>
    <x v="344"/>
    <n v="7.6419753086419764"/>
    <x v="13"/>
    <x v="2"/>
  </r>
  <r>
    <x v="101"/>
    <x v="336"/>
    <n v="8.6428571428571423"/>
    <x v="14"/>
    <x v="2"/>
  </r>
  <r>
    <x v="101"/>
    <x v="337"/>
    <n v="8.7142857142857135"/>
    <x v="14"/>
    <x v="2"/>
  </r>
  <r>
    <x v="101"/>
    <x v="338"/>
    <n v="8.7857142857142865"/>
    <x v="14"/>
    <x v="2"/>
  </r>
  <r>
    <x v="101"/>
    <x v="339"/>
    <n v="7.615384615384615"/>
    <x v="14"/>
    <x v="2"/>
  </r>
  <r>
    <x v="101"/>
    <x v="340"/>
    <n v="6.25"/>
    <x v="14"/>
    <x v="2"/>
  </r>
  <r>
    <x v="101"/>
    <x v="341"/>
    <n v="7.7142857142857135"/>
    <x v="14"/>
    <x v="2"/>
  </r>
  <r>
    <x v="101"/>
    <x v="342"/>
    <n v="7.8461538461538476"/>
    <x v="14"/>
    <x v="2"/>
  </r>
  <r>
    <x v="101"/>
    <x v="343"/>
    <n v="7.916666666666667"/>
    <x v="14"/>
    <x v="2"/>
  </r>
  <r>
    <x v="101"/>
    <x v="344"/>
    <n v="7.9716981132075473"/>
    <x v="14"/>
    <x v="2"/>
  </r>
  <r>
    <x v="101"/>
    <x v="336"/>
    <n v="8.9354838709677438"/>
    <x v="15"/>
    <x v="2"/>
  </r>
  <r>
    <x v="101"/>
    <x v="337"/>
    <n v="9.0333333333333332"/>
    <x v="15"/>
    <x v="2"/>
  </r>
  <r>
    <x v="101"/>
    <x v="338"/>
    <n v="9.387096774193548"/>
    <x v="15"/>
    <x v="2"/>
  </r>
  <r>
    <x v="101"/>
    <x v="339"/>
    <n v="6.9310344827586201"/>
    <x v="15"/>
    <x v="2"/>
  </r>
  <r>
    <x v="101"/>
    <x v="340"/>
    <n v="7"/>
    <x v="15"/>
    <x v="2"/>
  </r>
  <r>
    <x v="101"/>
    <x v="341"/>
    <n v="8.4482758620689662"/>
    <x v="15"/>
    <x v="2"/>
  </r>
  <r>
    <x v="101"/>
    <x v="342"/>
    <n v="8.6774193548387082"/>
    <x v="15"/>
    <x v="2"/>
  </r>
  <r>
    <x v="101"/>
    <x v="343"/>
    <n v="8"/>
    <x v="15"/>
    <x v="2"/>
  </r>
  <r>
    <x v="101"/>
    <x v="344"/>
    <n v="8.3208333333333329"/>
    <x v="15"/>
    <x v="2"/>
  </r>
  <r>
    <x v="101"/>
    <x v="336"/>
    <n v="8.3389830508474585"/>
    <x v="16"/>
    <x v="2"/>
  </r>
  <r>
    <x v="101"/>
    <x v="337"/>
    <n v="8.2413793103448256"/>
    <x v="16"/>
    <x v="2"/>
  </r>
  <r>
    <x v="101"/>
    <x v="338"/>
    <n v="8.6666666666666661"/>
    <x v="16"/>
    <x v="2"/>
  </r>
  <r>
    <x v="101"/>
    <x v="339"/>
    <n v="7.4166666666666661"/>
    <x v="16"/>
    <x v="2"/>
  </r>
  <r>
    <x v="101"/>
    <x v="340"/>
    <n v="6.7962962962962958"/>
    <x v="16"/>
    <x v="2"/>
  </r>
  <r>
    <x v="101"/>
    <x v="341"/>
    <n v="7.6724137931034484"/>
    <x v="16"/>
    <x v="2"/>
  </r>
  <r>
    <x v="101"/>
    <x v="342"/>
    <n v="7.421052631578946"/>
    <x v="16"/>
    <x v="2"/>
  </r>
  <r>
    <x v="101"/>
    <x v="343"/>
    <n v="7.1206896551724128"/>
    <x v="16"/>
    <x v="2"/>
  </r>
  <r>
    <x v="101"/>
    <x v="344"/>
    <n v="7.7219827586206904"/>
    <x v="16"/>
    <x v="2"/>
  </r>
  <r>
    <x v="101"/>
    <x v="336"/>
    <n v="0"/>
    <x v="0"/>
    <x v="3"/>
  </r>
  <r>
    <x v="101"/>
    <x v="337"/>
    <n v="0"/>
    <x v="0"/>
    <x v="3"/>
  </r>
  <r>
    <x v="101"/>
    <x v="338"/>
    <n v="0"/>
    <x v="0"/>
    <x v="3"/>
  </r>
  <r>
    <x v="101"/>
    <x v="339"/>
    <n v="0"/>
    <x v="0"/>
    <x v="3"/>
  </r>
  <r>
    <x v="101"/>
    <x v="340"/>
    <n v="0"/>
    <x v="0"/>
    <x v="3"/>
  </r>
  <r>
    <x v="101"/>
    <x v="341"/>
    <n v="0"/>
    <x v="0"/>
    <x v="3"/>
  </r>
  <r>
    <x v="101"/>
    <x v="342"/>
    <n v="0"/>
    <x v="0"/>
    <x v="3"/>
  </r>
  <r>
    <x v="101"/>
    <x v="343"/>
    <n v="0"/>
    <x v="0"/>
    <x v="3"/>
  </r>
  <r>
    <x v="101"/>
    <x v="344"/>
    <n v="0"/>
    <x v="0"/>
    <x v="3"/>
  </r>
  <r>
    <x v="101"/>
    <x v="336"/>
    <n v="0"/>
    <x v="1"/>
    <x v="3"/>
  </r>
  <r>
    <x v="101"/>
    <x v="337"/>
    <n v="0"/>
    <x v="1"/>
    <x v="3"/>
  </r>
  <r>
    <x v="101"/>
    <x v="338"/>
    <n v="0"/>
    <x v="1"/>
    <x v="3"/>
  </r>
  <r>
    <x v="101"/>
    <x v="339"/>
    <n v="0"/>
    <x v="1"/>
    <x v="3"/>
  </r>
  <r>
    <x v="101"/>
    <x v="340"/>
    <n v="0"/>
    <x v="1"/>
    <x v="3"/>
  </r>
  <r>
    <x v="101"/>
    <x v="341"/>
    <n v="0"/>
    <x v="1"/>
    <x v="3"/>
  </r>
  <r>
    <x v="101"/>
    <x v="342"/>
    <n v="0"/>
    <x v="1"/>
    <x v="3"/>
  </r>
  <r>
    <x v="101"/>
    <x v="343"/>
    <n v="0"/>
    <x v="1"/>
    <x v="3"/>
  </r>
  <r>
    <x v="101"/>
    <x v="344"/>
    <n v="0"/>
    <x v="1"/>
    <x v="3"/>
  </r>
  <r>
    <x v="101"/>
    <x v="336"/>
    <n v="0"/>
    <x v="2"/>
    <x v="3"/>
  </r>
  <r>
    <x v="101"/>
    <x v="337"/>
    <n v="0"/>
    <x v="2"/>
    <x v="3"/>
  </r>
  <r>
    <x v="101"/>
    <x v="338"/>
    <n v="0"/>
    <x v="2"/>
    <x v="3"/>
  </r>
  <r>
    <x v="101"/>
    <x v="339"/>
    <n v="0"/>
    <x v="2"/>
    <x v="3"/>
  </r>
  <r>
    <x v="101"/>
    <x v="340"/>
    <n v="0"/>
    <x v="2"/>
    <x v="3"/>
  </r>
  <r>
    <x v="101"/>
    <x v="341"/>
    <n v="0"/>
    <x v="2"/>
    <x v="3"/>
  </r>
  <r>
    <x v="101"/>
    <x v="342"/>
    <n v="0"/>
    <x v="2"/>
    <x v="3"/>
  </r>
  <r>
    <x v="101"/>
    <x v="343"/>
    <n v="0"/>
    <x v="2"/>
    <x v="3"/>
  </r>
  <r>
    <x v="101"/>
    <x v="344"/>
    <n v="0"/>
    <x v="2"/>
    <x v="3"/>
  </r>
  <r>
    <x v="101"/>
    <x v="336"/>
    <n v="0"/>
    <x v="3"/>
    <x v="3"/>
  </r>
  <r>
    <x v="101"/>
    <x v="337"/>
    <n v="0"/>
    <x v="3"/>
    <x v="3"/>
  </r>
  <r>
    <x v="101"/>
    <x v="338"/>
    <n v="0"/>
    <x v="3"/>
    <x v="3"/>
  </r>
  <r>
    <x v="101"/>
    <x v="339"/>
    <n v="0"/>
    <x v="3"/>
    <x v="3"/>
  </r>
  <r>
    <x v="101"/>
    <x v="340"/>
    <n v="0"/>
    <x v="3"/>
    <x v="3"/>
  </r>
  <r>
    <x v="101"/>
    <x v="341"/>
    <n v="0"/>
    <x v="3"/>
    <x v="3"/>
  </r>
  <r>
    <x v="101"/>
    <x v="342"/>
    <n v="0"/>
    <x v="3"/>
    <x v="3"/>
  </r>
  <r>
    <x v="101"/>
    <x v="343"/>
    <n v="0"/>
    <x v="3"/>
    <x v="3"/>
  </r>
  <r>
    <x v="101"/>
    <x v="344"/>
    <n v="0"/>
    <x v="3"/>
    <x v="3"/>
  </r>
  <r>
    <x v="101"/>
    <x v="336"/>
    <n v="0"/>
    <x v="4"/>
    <x v="3"/>
  </r>
  <r>
    <x v="101"/>
    <x v="337"/>
    <n v="0"/>
    <x v="4"/>
    <x v="3"/>
  </r>
  <r>
    <x v="101"/>
    <x v="338"/>
    <n v="0"/>
    <x v="4"/>
    <x v="3"/>
  </r>
  <r>
    <x v="101"/>
    <x v="339"/>
    <n v="0"/>
    <x v="4"/>
    <x v="3"/>
  </r>
  <r>
    <x v="101"/>
    <x v="340"/>
    <n v="0"/>
    <x v="4"/>
    <x v="3"/>
  </r>
  <r>
    <x v="101"/>
    <x v="341"/>
    <n v="0"/>
    <x v="4"/>
    <x v="3"/>
  </r>
  <r>
    <x v="101"/>
    <x v="342"/>
    <n v="0"/>
    <x v="4"/>
    <x v="3"/>
  </r>
  <r>
    <x v="101"/>
    <x v="343"/>
    <n v="0"/>
    <x v="4"/>
    <x v="3"/>
  </r>
  <r>
    <x v="101"/>
    <x v="344"/>
    <n v="0"/>
    <x v="4"/>
    <x v="3"/>
  </r>
  <r>
    <x v="101"/>
    <x v="336"/>
    <n v="0"/>
    <x v="5"/>
    <x v="3"/>
  </r>
  <r>
    <x v="101"/>
    <x v="337"/>
    <n v="0"/>
    <x v="5"/>
    <x v="3"/>
  </r>
  <r>
    <x v="101"/>
    <x v="338"/>
    <n v="0"/>
    <x v="5"/>
    <x v="3"/>
  </r>
  <r>
    <x v="101"/>
    <x v="339"/>
    <n v="0"/>
    <x v="5"/>
    <x v="3"/>
  </r>
  <r>
    <x v="101"/>
    <x v="340"/>
    <n v="0"/>
    <x v="5"/>
    <x v="3"/>
  </r>
  <r>
    <x v="101"/>
    <x v="341"/>
    <n v="0"/>
    <x v="5"/>
    <x v="3"/>
  </r>
  <r>
    <x v="101"/>
    <x v="342"/>
    <n v="0"/>
    <x v="5"/>
    <x v="3"/>
  </r>
  <r>
    <x v="101"/>
    <x v="343"/>
    <n v="0"/>
    <x v="5"/>
    <x v="3"/>
  </r>
  <r>
    <x v="101"/>
    <x v="344"/>
    <n v="0"/>
    <x v="5"/>
    <x v="3"/>
  </r>
  <r>
    <x v="101"/>
    <x v="336"/>
    <n v="0"/>
    <x v="6"/>
    <x v="3"/>
  </r>
  <r>
    <x v="101"/>
    <x v="337"/>
    <n v="0"/>
    <x v="6"/>
    <x v="3"/>
  </r>
  <r>
    <x v="101"/>
    <x v="338"/>
    <n v="0"/>
    <x v="6"/>
    <x v="3"/>
  </r>
  <r>
    <x v="101"/>
    <x v="339"/>
    <n v="0"/>
    <x v="6"/>
    <x v="3"/>
  </r>
  <r>
    <x v="101"/>
    <x v="340"/>
    <n v="0"/>
    <x v="6"/>
    <x v="3"/>
  </r>
  <r>
    <x v="101"/>
    <x v="341"/>
    <n v="0"/>
    <x v="6"/>
    <x v="3"/>
  </r>
  <r>
    <x v="101"/>
    <x v="342"/>
    <n v="0"/>
    <x v="6"/>
    <x v="3"/>
  </r>
  <r>
    <x v="101"/>
    <x v="343"/>
    <n v="0"/>
    <x v="6"/>
    <x v="3"/>
  </r>
  <r>
    <x v="101"/>
    <x v="344"/>
    <n v="0"/>
    <x v="6"/>
    <x v="3"/>
  </r>
  <r>
    <x v="101"/>
    <x v="336"/>
    <n v="0"/>
    <x v="7"/>
    <x v="3"/>
  </r>
  <r>
    <x v="101"/>
    <x v="337"/>
    <n v="0"/>
    <x v="7"/>
    <x v="3"/>
  </r>
  <r>
    <x v="101"/>
    <x v="338"/>
    <n v="0"/>
    <x v="7"/>
    <x v="3"/>
  </r>
  <r>
    <x v="101"/>
    <x v="339"/>
    <n v="0"/>
    <x v="7"/>
    <x v="3"/>
  </r>
  <r>
    <x v="101"/>
    <x v="340"/>
    <n v="0"/>
    <x v="7"/>
    <x v="3"/>
  </r>
  <r>
    <x v="101"/>
    <x v="341"/>
    <n v="0"/>
    <x v="7"/>
    <x v="3"/>
  </r>
  <r>
    <x v="101"/>
    <x v="342"/>
    <n v="0"/>
    <x v="7"/>
    <x v="3"/>
  </r>
  <r>
    <x v="101"/>
    <x v="343"/>
    <n v="0"/>
    <x v="7"/>
    <x v="3"/>
  </r>
  <r>
    <x v="101"/>
    <x v="344"/>
    <n v="0"/>
    <x v="7"/>
    <x v="3"/>
  </r>
  <r>
    <x v="101"/>
    <x v="336"/>
    <n v="0"/>
    <x v="8"/>
    <x v="3"/>
  </r>
  <r>
    <x v="101"/>
    <x v="337"/>
    <n v="0"/>
    <x v="8"/>
    <x v="3"/>
  </r>
  <r>
    <x v="101"/>
    <x v="338"/>
    <n v="0"/>
    <x v="8"/>
    <x v="3"/>
  </r>
  <r>
    <x v="101"/>
    <x v="339"/>
    <n v="0"/>
    <x v="8"/>
    <x v="3"/>
  </r>
  <r>
    <x v="101"/>
    <x v="340"/>
    <n v="0"/>
    <x v="8"/>
    <x v="3"/>
  </r>
  <r>
    <x v="101"/>
    <x v="341"/>
    <n v="0"/>
    <x v="8"/>
    <x v="3"/>
  </r>
  <r>
    <x v="101"/>
    <x v="342"/>
    <n v="0"/>
    <x v="8"/>
    <x v="3"/>
  </r>
  <r>
    <x v="101"/>
    <x v="343"/>
    <n v="0"/>
    <x v="8"/>
    <x v="3"/>
  </r>
  <r>
    <x v="101"/>
    <x v="344"/>
    <n v="0"/>
    <x v="8"/>
    <x v="3"/>
  </r>
  <r>
    <x v="101"/>
    <x v="336"/>
    <n v="0"/>
    <x v="9"/>
    <x v="3"/>
  </r>
  <r>
    <x v="101"/>
    <x v="337"/>
    <n v="0"/>
    <x v="9"/>
    <x v="3"/>
  </r>
  <r>
    <x v="101"/>
    <x v="338"/>
    <n v="0"/>
    <x v="9"/>
    <x v="3"/>
  </r>
  <r>
    <x v="101"/>
    <x v="339"/>
    <n v="0"/>
    <x v="9"/>
    <x v="3"/>
  </r>
  <r>
    <x v="101"/>
    <x v="340"/>
    <n v="0"/>
    <x v="9"/>
    <x v="3"/>
  </r>
  <r>
    <x v="101"/>
    <x v="341"/>
    <n v="0"/>
    <x v="9"/>
    <x v="3"/>
  </r>
  <r>
    <x v="101"/>
    <x v="342"/>
    <n v="0"/>
    <x v="9"/>
    <x v="3"/>
  </r>
  <r>
    <x v="101"/>
    <x v="343"/>
    <n v="0"/>
    <x v="9"/>
    <x v="3"/>
  </r>
  <r>
    <x v="101"/>
    <x v="344"/>
    <n v="0"/>
    <x v="9"/>
    <x v="3"/>
  </r>
  <r>
    <x v="101"/>
    <x v="336"/>
    <n v="0"/>
    <x v="10"/>
    <x v="3"/>
  </r>
  <r>
    <x v="101"/>
    <x v="337"/>
    <n v="0"/>
    <x v="10"/>
    <x v="3"/>
  </r>
  <r>
    <x v="101"/>
    <x v="338"/>
    <n v="0"/>
    <x v="10"/>
    <x v="3"/>
  </r>
  <r>
    <x v="101"/>
    <x v="339"/>
    <n v="0"/>
    <x v="10"/>
    <x v="3"/>
  </r>
  <r>
    <x v="101"/>
    <x v="340"/>
    <n v="0"/>
    <x v="10"/>
    <x v="3"/>
  </r>
  <r>
    <x v="101"/>
    <x v="341"/>
    <n v="0"/>
    <x v="10"/>
    <x v="3"/>
  </r>
  <r>
    <x v="101"/>
    <x v="342"/>
    <n v="0"/>
    <x v="10"/>
    <x v="3"/>
  </r>
  <r>
    <x v="101"/>
    <x v="343"/>
    <n v="0"/>
    <x v="10"/>
    <x v="3"/>
  </r>
  <r>
    <x v="101"/>
    <x v="344"/>
    <n v="0"/>
    <x v="10"/>
    <x v="3"/>
  </r>
  <r>
    <x v="101"/>
    <x v="336"/>
    <n v="0"/>
    <x v="11"/>
    <x v="3"/>
  </r>
  <r>
    <x v="101"/>
    <x v="337"/>
    <n v="0"/>
    <x v="11"/>
    <x v="3"/>
  </r>
  <r>
    <x v="101"/>
    <x v="338"/>
    <n v="0"/>
    <x v="11"/>
    <x v="3"/>
  </r>
  <r>
    <x v="101"/>
    <x v="339"/>
    <n v="0"/>
    <x v="11"/>
    <x v="3"/>
  </r>
  <r>
    <x v="101"/>
    <x v="340"/>
    <n v="0"/>
    <x v="11"/>
    <x v="3"/>
  </r>
  <r>
    <x v="101"/>
    <x v="341"/>
    <n v="0"/>
    <x v="11"/>
    <x v="3"/>
  </r>
  <r>
    <x v="101"/>
    <x v="342"/>
    <n v="0"/>
    <x v="11"/>
    <x v="3"/>
  </r>
  <r>
    <x v="101"/>
    <x v="343"/>
    <n v="0"/>
    <x v="11"/>
    <x v="3"/>
  </r>
  <r>
    <x v="101"/>
    <x v="344"/>
    <n v="0"/>
    <x v="11"/>
    <x v="3"/>
  </r>
  <r>
    <x v="101"/>
    <x v="336"/>
    <n v="0"/>
    <x v="12"/>
    <x v="3"/>
  </r>
  <r>
    <x v="101"/>
    <x v="337"/>
    <n v="0"/>
    <x v="12"/>
    <x v="3"/>
  </r>
  <r>
    <x v="101"/>
    <x v="338"/>
    <n v="0"/>
    <x v="12"/>
    <x v="3"/>
  </r>
  <r>
    <x v="101"/>
    <x v="339"/>
    <n v="0"/>
    <x v="12"/>
    <x v="3"/>
  </r>
  <r>
    <x v="101"/>
    <x v="340"/>
    <n v="0"/>
    <x v="12"/>
    <x v="3"/>
  </r>
  <r>
    <x v="101"/>
    <x v="341"/>
    <n v="0"/>
    <x v="12"/>
    <x v="3"/>
  </r>
  <r>
    <x v="101"/>
    <x v="342"/>
    <n v="0"/>
    <x v="12"/>
    <x v="3"/>
  </r>
  <r>
    <x v="101"/>
    <x v="343"/>
    <n v="0"/>
    <x v="12"/>
    <x v="3"/>
  </r>
  <r>
    <x v="101"/>
    <x v="344"/>
    <n v="0"/>
    <x v="12"/>
    <x v="3"/>
  </r>
  <r>
    <x v="101"/>
    <x v="336"/>
    <n v="0"/>
    <x v="13"/>
    <x v="3"/>
  </r>
  <r>
    <x v="101"/>
    <x v="337"/>
    <n v="0"/>
    <x v="13"/>
    <x v="3"/>
  </r>
  <r>
    <x v="101"/>
    <x v="338"/>
    <n v="0"/>
    <x v="13"/>
    <x v="3"/>
  </r>
  <r>
    <x v="101"/>
    <x v="339"/>
    <n v="0"/>
    <x v="13"/>
    <x v="3"/>
  </r>
  <r>
    <x v="101"/>
    <x v="340"/>
    <n v="0"/>
    <x v="13"/>
    <x v="3"/>
  </r>
  <r>
    <x v="101"/>
    <x v="341"/>
    <n v="0"/>
    <x v="13"/>
    <x v="3"/>
  </r>
  <r>
    <x v="101"/>
    <x v="342"/>
    <n v="0"/>
    <x v="13"/>
    <x v="3"/>
  </r>
  <r>
    <x v="101"/>
    <x v="343"/>
    <n v="0"/>
    <x v="13"/>
    <x v="3"/>
  </r>
  <r>
    <x v="101"/>
    <x v="344"/>
    <n v="0"/>
    <x v="13"/>
    <x v="3"/>
  </r>
  <r>
    <x v="101"/>
    <x v="336"/>
    <n v="0"/>
    <x v="14"/>
    <x v="3"/>
  </r>
  <r>
    <x v="101"/>
    <x v="337"/>
    <n v="0"/>
    <x v="14"/>
    <x v="3"/>
  </r>
  <r>
    <x v="101"/>
    <x v="338"/>
    <n v="0"/>
    <x v="14"/>
    <x v="3"/>
  </r>
  <r>
    <x v="101"/>
    <x v="339"/>
    <n v="0"/>
    <x v="14"/>
    <x v="3"/>
  </r>
  <r>
    <x v="101"/>
    <x v="340"/>
    <n v="0"/>
    <x v="14"/>
    <x v="3"/>
  </r>
  <r>
    <x v="101"/>
    <x v="341"/>
    <n v="0"/>
    <x v="14"/>
    <x v="3"/>
  </r>
  <r>
    <x v="101"/>
    <x v="342"/>
    <n v="0"/>
    <x v="14"/>
    <x v="3"/>
  </r>
  <r>
    <x v="101"/>
    <x v="343"/>
    <n v="0"/>
    <x v="14"/>
    <x v="3"/>
  </r>
  <r>
    <x v="101"/>
    <x v="344"/>
    <n v="0"/>
    <x v="14"/>
    <x v="3"/>
  </r>
  <r>
    <x v="101"/>
    <x v="336"/>
    <n v="0"/>
    <x v="15"/>
    <x v="3"/>
  </r>
  <r>
    <x v="101"/>
    <x v="337"/>
    <n v="0"/>
    <x v="15"/>
    <x v="3"/>
  </r>
  <r>
    <x v="101"/>
    <x v="338"/>
    <n v="0"/>
    <x v="15"/>
    <x v="3"/>
  </r>
  <r>
    <x v="101"/>
    <x v="339"/>
    <n v="0"/>
    <x v="15"/>
    <x v="3"/>
  </r>
  <r>
    <x v="101"/>
    <x v="340"/>
    <n v="0"/>
    <x v="15"/>
    <x v="3"/>
  </r>
  <r>
    <x v="101"/>
    <x v="341"/>
    <n v="0"/>
    <x v="15"/>
    <x v="3"/>
  </r>
  <r>
    <x v="101"/>
    <x v="342"/>
    <n v="0"/>
    <x v="15"/>
    <x v="3"/>
  </r>
  <r>
    <x v="101"/>
    <x v="343"/>
    <n v="0"/>
    <x v="15"/>
    <x v="3"/>
  </r>
  <r>
    <x v="101"/>
    <x v="344"/>
    <n v="0"/>
    <x v="15"/>
    <x v="3"/>
  </r>
  <r>
    <x v="101"/>
    <x v="336"/>
    <n v="0"/>
    <x v="16"/>
    <x v="3"/>
  </r>
  <r>
    <x v="101"/>
    <x v="337"/>
    <n v="0"/>
    <x v="16"/>
    <x v="3"/>
  </r>
  <r>
    <x v="101"/>
    <x v="338"/>
    <n v="0"/>
    <x v="16"/>
    <x v="3"/>
  </r>
  <r>
    <x v="101"/>
    <x v="339"/>
    <n v="0"/>
    <x v="16"/>
    <x v="3"/>
  </r>
  <r>
    <x v="101"/>
    <x v="340"/>
    <n v="0"/>
    <x v="16"/>
    <x v="3"/>
  </r>
  <r>
    <x v="101"/>
    <x v="341"/>
    <n v="0"/>
    <x v="16"/>
    <x v="3"/>
  </r>
  <r>
    <x v="101"/>
    <x v="342"/>
    <n v="0"/>
    <x v="16"/>
    <x v="3"/>
  </r>
  <r>
    <x v="101"/>
    <x v="343"/>
    <n v="0"/>
    <x v="16"/>
    <x v="3"/>
  </r>
  <r>
    <x v="101"/>
    <x v="344"/>
    <n v="0"/>
    <x v="16"/>
    <x v="3"/>
  </r>
  <r>
    <x v="102"/>
    <x v="273"/>
    <n v="5.3597922848664687"/>
    <x v="0"/>
    <x v="2"/>
  </r>
  <r>
    <x v="102"/>
    <x v="274"/>
    <n v="13.019287833827892"/>
    <x v="0"/>
    <x v="2"/>
  </r>
  <r>
    <x v="102"/>
    <x v="275"/>
    <n v="11.201780415430267"/>
    <x v="0"/>
    <x v="2"/>
  </r>
  <r>
    <x v="102"/>
    <x v="276"/>
    <n v="2.5964391691394657"/>
    <x v="0"/>
    <x v="2"/>
  </r>
  <r>
    <x v="102"/>
    <x v="277"/>
    <n v="4.7477744807121658"/>
    <x v="0"/>
    <x v="2"/>
  </r>
  <r>
    <x v="102"/>
    <x v="278"/>
    <n v="10.923590504451038"/>
    <x v="0"/>
    <x v="2"/>
  </r>
  <r>
    <x v="102"/>
    <x v="279"/>
    <n v="7.8078635014836797"/>
    <x v="0"/>
    <x v="2"/>
  </r>
  <r>
    <x v="102"/>
    <x v="280"/>
    <n v="1.0385756676557865"/>
    <x v="0"/>
    <x v="2"/>
  </r>
  <r>
    <x v="102"/>
    <x v="281"/>
    <n v="2.6149851632047478"/>
    <x v="0"/>
    <x v="2"/>
  </r>
  <r>
    <x v="102"/>
    <x v="282"/>
    <n v="2.763353115727003"/>
    <x v="0"/>
    <x v="2"/>
  </r>
  <r>
    <x v="102"/>
    <x v="283"/>
    <n v="7.418397626112759E-2"/>
    <x v="0"/>
    <x v="2"/>
  </r>
  <r>
    <x v="102"/>
    <x v="284"/>
    <n v="1.8545994065281899"/>
    <x v="0"/>
    <x v="2"/>
  </r>
  <r>
    <x v="102"/>
    <x v="285"/>
    <n v="1.1127596439169138"/>
    <x v="0"/>
    <x v="2"/>
  </r>
  <r>
    <x v="102"/>
    <x v="286"/>
    <n v="9.1431750741839757"/>
    <x v="0"/>
    <x v="2"/>
  </r>
  <r>
    <x v="102"/>
    <x v="287"/>
    <n v="1.6320474777448071"/>
    <x v="0"/>
    <x v="2"/>
  </r>
  <r>
    <x v="102"/>
    <x v="288"/>
    <n v="1.3538575667655786"/>
    <x v="0"/>
    <x v="2"/>
  </r>
  <r>
    <x v="102"/>
    <x v="289"/>
    <n v="1.7062314540059347"/>
    <x v="0"/>
    <x v="2"/>
  </r>
  <r>
    <x v="102"/>
    <x v="181"/>
    <n v="0.59347181008902072"/>
    <x v="0"/>
    <x v="2"/>
  </r>
  <r>
    <x v="102"/>
    <x v="290"/>
    <n v="6.1572700296735903"/>
    <x v="0"/>
    <x v="2"/>
  </r>
  <r>
    <x v="102"/>
    <x v="291"/>
    <n v="11.906528189910979"/>
    <x v="0"/>
    <x v="2"/>
  </r>
  <r>
    <x v="102"/>
    <x v="292"/>
    <n v="0.85311572700296734"/>
    <x v="0"/>
    <x v="2"/>
  </r>
  <r>
    <x v="102"/>
    <x v="345"/>
    <n v="0.12982195845697331"/>
    <x v="0"/>
    <x v="2"/>
  </r>
  <r>
    <x v="102"/>
    <x v="346"/>
    <n v="1.8545994065281898E-2"/>
    <x v="0"/>
    <x v="2"/>
  </r>
  <r>
    <x v="102"/>
    <x v="293"/>
    <n v="48.590504451038576"/>
    <x v="0"/>
    <x v="2"/>
  </r>
  <r>
    <x v="102"/>
    <x v="273"/>
    <n v="4.9777777777777779"/>
    <x v="1"/>
    <x v="2"/>
  </r>
  <r>
    <x v="102"/>
    <x v="274"/>
    <n v="12.533333333333333"/>
    <x v="1"/>
    <x v="2"/>
  </r>
  <r>
    <x v="102"/>
    <x v="275"/>
    <n v="11.28888888888889"/>
    <x v="1"/>
    <x v="2"/>
  </r>
  <r>
    <x v="102"/>
    <x v="276"/>
    <n v="2.5777777777777779"/>
    <x v="1"/>
    <x v="2"/>
  </r>
  <r>
    <x v="102"/>
    <x v="277"/>
    <n v="6.8444444444444441"/>
    <x v="1"/>
    <x v="2"/>
  </r>
  <r>
    <x v="102"/>
    <x v="278"/>
    <n v="2.4"/>
    <x v="1"/>
    <x v="2"/>
  </r>
  <r>
    <x v="102"/>
    <x v="279"/>
    <n v="5.5111111111111111"/>
    <x v="1"/>
    <x v="2"/>
  </r>
  <r>
    <x v="102"/>
    <x v="280"/>
    <n v="0.26666666666666666"/>
    <x v="1"/>
    <x v="2"/>
  </r>
  <r>
    <x v="102"/>
    <x v="281"/>
    <n v="2.2222222222222223"/>
    <x v="1"/>
    <x v="2"/>
  </r>
  <r>
    <x v="102"/>
    <x v="282"/>
    <n v="4.177777777777778"/>
    <x v="1"/>
    <x v="2"/>
  </r>
  <r>
    <x v="102"/>
    <x v="283"/>
    <n v="8.8888888888888892E-2"/>
    <x v="1"/>
    <x v="2"/>
  </r>
  <r>
    <x v="102"/>
    <x v="284"/>
    <n v="1.2444444444444445"/>
    <x v="1"/>
    <x v="2"/>
  </r>
  <r>
    <x v="102"/>
    <x v="285"/>
    <n v="0.97777777777777775"/>
    <x v="1"/>
    <x v="2"/>
  </r>
  <r>
    <x v="102"/>
    <x v="286"/>
    <n v="9.2444444444444436"/>
    <x v="1"/>
    <x v="2"/>
  </r>
  <r>
    <x v="102"/>
    <x v="287"/>
    <n v="2.0444444444444443"/>
    <x v="1"/>
    <x v="2"/>
  </r>
  <r>
    <x v="102"/>
    <x v="288"/>
    <n v="0.53333333333333333"/>
    <x v="1"/>
    <x v="2"/>
  </r>
  <r>
    <x v="102"/>
    <x v="289"/>
    <n v="2.3111111111111109"/>
    <x v="1"/>
    <x v="2"/>
  </r>
  <r>
    <x v="102"/>
    <x v="181"/>
    <n v="0.97777777777777775"/>
    <x v="1"/>
    <x v="2"/>
  </r>
  <r>
    <x v="102"/>
    <x v="290"/>
    <n v="15.822222222222223"/>
    <x v="1"/>
    <x v="2"/>
  </r>
  <r>
    <x v="102"/>
    <x v="291"/>
    <n v="8.5333333333333332"/>
    <x v="1"/>
    <x v="2"/>
  </r>
  <r>
    <x v="102"/>
    <x v="292"/>
    <n v="1.6"/>
    <x v="1"/>
    <x v="2"/>
  </r>
  <r>
    <x v="102"/>
    <x v="345"/>
    <n v="0.35555555555555557"/>
    <x v="1"/>
    <x v="2"/>
  </r>
  <r>
    <x v="102"/>
    <x v="346"/>
    <n v="8.8888888888888892E-2"/>
    <x v="1"/>
    <x v="2"/>
  </r>
  <r>
    <x v="102"/>
    <x v="293"/>
    <n v="49.68888888888889"/>
    <x v="1"/>
    <x v="2"/>
  </r>
  <r>
    <x v="102"/>
    <x v="273"/>
    <n v="8.0978260869565215"/>
    <x v="2"/>
    <x v="2"/>
  </r>
  <r>
    <x v="102"/>
    <x v="274"/>
    <n v="12.5"/>
    <x v="2"/>
    <x v="2"/>
  </r>
  <r>
    <x v="102"/>
    <x v="275"/>
    <n v="11.141304347826088"/>
    <x v="2"/>
    <x v="2"/>
  </r>
  <r>
    <x v="102"/>
    <x v="276"/>
    <n v="2.5543478260869565"/>
    <x v="2"/>
    <x v="2"/>
  </r>
  <r>
    <x v="102"/>
    <x v="277"/>
    <n v="3.5869565217391304"/>
    <x v="2"/>
    <x v="2"/>
  </r>
  <r>
    <x v="102"/>
    <x v="278"/>
    <n v="19.239130434782609"/>
    <x v="2"/>
    <x v="2"/>
  </r>
  <r>
    <x v="102"/>
    <x v="279"/>
    <n v="13.695652173913043"/>
    <x v="2"/>
    <x v="2"/>
  </r>
  <r>
    <x v="102"/>
    <x v="280"/>
    <n v="2.0652173913043477"/>
    <x v="2"/>
    <x v="2"/>
  </r>
  <r>
    <x v="102"/>
    <x v="281"/>
    <n v="2.5543478260869565"/>
    <x v="2"/>
    <x v="2"/>
  </r>
  <r>
    <x v="102"/>
    <x v="282"/>
    <n v="1.6304347826086956"/>
    <x v="2"/>
    <x v="2"/>
  </r>
  <r>
    <x v="102"/>
    <x v="283"/>
    <n v="5.434782608695652E-2"/>
    <x v="2"/>
    <x v="2"/>
  </r>
  <r>
    <x v="102"/>
    <x v="284"/>
    <n v="0.59782608695652173"/>
    <x v="2"/>
    <x v="2"/>
  </r>
  <r>
    <x v="102"/>
    <x v="285"/>
    <n v="1.3043478260869565"/>
    <x v="2"/>
    <x v="2"/>
  </r>
  <r>
    <x v="102"/>
    <x v="286"/>
    <n v="9.6739130434782616"/>
    <x v="2"/>
    <x v="2"/>
  </r>
  <r>
    <x v="102"/>
    <x v="287"/>
    <n v="0.16304347826086957"/>
    <x v="2"/>
    <x v="2"/>
  </r>
  <r>
    <x v="102"/>
    <x v="288"/>
    <n v="2.8804347826086958"/>
    <x v="2"/>
    <x v="2"/>
  </r>
  <r>
    <x v="102"/>
    <x v="289"/>
    <n v="1.3043478260869565"/>
    <x v="2"/>
    <x v="2"/>
  </r>
  <r>
    <x v="102"/>
    <x v="181"/>
    <n v="0.38043478260869568"/>
    <x v="2"/>
    <x v="2"/>
  </r>
  <r>
    <x v="102"/>
    <x v="290"/>
    <n v="2.8260869565217392"/>
    <x v="2"/>
    <x v="2"/>
  </r>
  <r>
    <x v="102"/>
    <x v="291"/>
    <n v="19.782608695652176"/>
    <x v="2"/>
    <x v="2"/>
  </r>
  <r>
    <x v="102"/>
    <x v="292"/>
    <n v="0.65217391304347827"/>
    <x v="2"/>
    <x v="2"/>
  </r>
  <r>
    <x v="102"/>
    <x v="345"/>
    <n v="0"/>
    <x v="2"/>
    <x v="2"/>
  </r>
  <r>
    <x v="102"/>
    <x v="346"/>
    <n v="0"/>
    <x v="2"/>
    <x v="2"/>
  </r>
  <r>
    <x v="102"/>
    <x v="293"/>
    <n v="40.054347826086953"/>
    <x v="2"/>
    <x v="2"/>
  </r>
  <r>
    <x v="102"/>
    <x v="273"/>
    <n v="4.225352112676056"/>
    <x v="3"/>
    <x v="2"/>
  </r>
  <r>
    <x v="102"/>
    <x v="274"/>
    <n v="14.225352112676056"/>
    <x v="3"/>
    <x v="2"/>
  </r>
  <r>
    <x v="102"/>
    <x v="275"/>
    <n v="12.67605633802817"/>
    <x v="3"/>
    <x v="2"/>
  </r>
  <r>
    <x v="102"/>
    <x v="276"/>
    <n v="2.9577464788732395"/>
    <x v="3"/>
    <x v="2"/>
  </r>
  <r>
    <x v="102"/>
    <x v="277"/>
    <n v="5.352112676056338"/>
    <x v="3"/>
    <x v="2"/>
  </r>
  <r>
    <x v="102"/>
    <x v="278"/>
    <n v="5.774647887323944"/>
    <x v="3"/>
    <x v="2"/>
  </r>
  <r>
    <x v="102"/>
    <x v="279"/>
    <n v="2.535211267605634"/>
    <x v="3"/>
    <x v="2"/>
  </r>
  <r>
    <x v="102"/>
    <x v="280"/>
    <n v="0.70422535211267601"/>
    <x v="3"/>
    <x v="2"/>
  </r>
  <r>
    <x v="102"/>
    <x v="281"/>
    <n v="2.535211267605634"/>
    <x v="3"/>
    <x v="2"/>
  </r>
  <r>
    <x v="102"/>
    <x v="282"/>
    <n v="4.507042253521127"/>
    <x v="3"/>
    <x v="2"/>
  </r>
  <r>
    <x v="102"/>
    <x v="283"/>
    <n v="0"/>
    <x v="3"/>
    <x v="2"/>
  </r>
  <r>
    <x v="102"/>
    <x v="284"/>
    <n v="0.42253521126760563"/>
    <x v="3"/>
    <x v="2"/>
  </r>
  <r>
    <x v="102"/>
    <x v="285"/>
    <n v="0.70422535211267601"/>
    <x v="3"/>
    <x v="2"/>
  </r>
  <r>
    <x v="102"/>
    <x v="286"/>
    <n v="7.605633802816901"/>
    <x v="3"/>
    <x v="2"/>
  </r>
  <r>
    <x v="102"/>
    <x v="287"/>
    <n v="4.788732394366197"/>
    <x v="3"/>
    <x v="2"/>
  </r>
  <r>
    <x v="102"/>
    <x v="288"/>
    <n v="0.42253521126760563"/>
    <x v="3"/>
    <x v="2"/>
  </r>
  <r>
    <x v="102"/>
    <x v="289"/>
    <n v="3.0985915492957745"/>
    <x v="3"/>
    <x v="2"/>
  </r>
  <r>
    <x v="102"/>
    <x v="181"/>
    <n v="0.56338028169014087"/>
    <x v="3"/>
    <x v="2"/>
  </r>
  <r>
    <x v="102"/>
    <x v="290"/>
    <n v="6.901408450704225"/>
    <x v="3"/>
    <x v="2"/>
  </r>
  <r>
    <x v="102"/>
    <x v="291"/>
    <n v="5.492957746478873"/>
    <x v="3"/>
    <x v="2"/>
  </r>
  <r>
    <x v="102"/>
    <x v="292"/>
    <n v="0.14084507042253522"/>
    <x v="3"/>
    <x v="2"/>
  </r>
  <r>
    <x v="102"/>
    <x v="345"/>
    <n v="0.28169014084507044"/>
    <x v="3"/>
    <x v="2"/>
  </r>
  <r>
    <x v="102"/>
    <x v="346"/>
    <n v="0"/>
    <x v="3"/>
    <x v="2"/>
  </r>
  <r>
    <x v="102"/>
    <x v="293"/>
    <n v="55.070422535211264"/>
    <x v="3"/>
    <x v="2"/>
  </r>
  <r>
    <x v="102"/>
    <x v="273"/>
    <n v="1.8840579710144927"/>
    <x v="4"/>
    <x v="2"/>
  </r>
  <r>
    <x v="102"/>
    <x v="274"/>
    <n v="14.637681159420289"/>
    <x v="4"/>
    <x v="2"/>
  </r>
  <r>
    <x v="102"/>
    <x v="275"/>
    <n v="8.1159420289855078"/>
    <x v="4"/>
    <x v="2"/>
  </r>
  <r>
    <x v="102"/>
    <x v="276"/>
    <n v="2.318840579710145"/>
    <x v="4"/>
    <x v="2"/>
  </r>
  <r>
    <x v="102"/>
    <x v="277"/>
    <n v="3.7681159420289854"/>
    <x v="4"/>
    <x v="2"/>
  </r>
  <r>
    <x v="102"/>
    <x v="278"/>
    <n v="12.173913043478262"/>
    <x v="4"/>
    <x v="2"/>
  </r>
  <r>
    <x v="102"/>
    <x v="279"/>
    <n v="4.9275362318840576"/>
    <x v="4"/>
    <x v="2"/>
  </r>
  <r>
    <x v="102"/>
    <x v="280"/>
    <n v="0.57971014492753625"/>
    <x v="4"/>
    <x v="2"/>
  </r>
  <r>
    <x v="102"/>
    <x v="281"/>
    <n v="2.7536231884057969"/>
    <x v="4"/>
    <x v="2"/>
  </r>
  <r>
    <x v="102"/>
    <x v="282"/>
    <n v="1.3043478260869565"/>
    <x v="4"/>
    <x v="2"/>
  </r>
  <r>
    <x v="102"/>
    <x v="283"/>
    <n v="0.14492753623188406"/>
    <x v="4"/>
    <x v="2"/>
  </r>
  <r>
    <x v="102"/>
    <x v="284"/>
    <n v="2.318840579710145"/>
    <x v="4"/>
    <x v="2"/>
  </r>
  <r>
    <x v="102"/>
    <x v="285"/>
    <n v="1.4492753623188406"/>
    <x v="4"/>
    <x v="2"/>
  </r>
  <r>
    <x v="102"/>
    <x v="286"/>
    <n v="12.028985507246377"/>
    <x v="4"/>
    <x v="2"/>
  </r>
  <r>
    <x v="102"/>
    <x v="287"/>
    <n v="0.57971014492753625"/>
    <x v="4"/>
    <x v="2"/>
  </r>
  <r>
    <x v="102"/>
    <x v="288"/>
    <n v="0.43478260869565216"/>
    <x v="4"/>
    <x v="2"/>
  </r>
  <r>
    <x v="102"/>
    <x v="289"/>
    <n v="0.43478260869565216"/>
    <x v="4"/>
    <x v="2"/>
  </r>
  <r>
    <x v="102"/>
    <x v="181"/>
    <n v="0.57971014492753625"/>
    <x v="4"/>
    <x v="2"/>
  </r>
  <r>
    <x v="102"/>
    <x v="290"/>
    <n v="1.4492753623188406"/>
    <x v="4"/>
    <x v="2"/>
  </r>
  <r>
    <x v="102"/>
    <x v="291"/>
    <n v="11.014492753623188"/>
    <x v="4"/>
    <x v="2"/>
  </r>
  <r>
    <x v="102"/>
    <x v="292"/>
    <n v="0.14492753623188406"/>
    <x v="4"/>
    <x v="2"/>
  </r>
  <r>
    <x v="102"/>
    <x v="345"/>
    <n v="0"/>
    <x v="4"/>
    <x v="2"/>
  </r>
  <r>
    <x v="102"/>
    <x v="346"/>
    <n v="0"/>
    <x v="4"/>
    <x v="2"/>
  </r>
  <r>
    <x v="102"/>
    <x v="293"/>
    <n v="57.246376811594203"/>
    <x v="4"/>
    <x v="2"/>
  </r>
  <r>
    <x v="102"/>
    <x v="273"/>
    <n v="2.0512820512820511"/>
    <x v="5"/>
    <x v="2"/>
  </r>
  <r>
    <x v="102"/>
    <x v="274"/>
    <n v="23.076923076923077"/>
    <x v="5"/>
    <x v="2"/>
  </r>
  <r>
    <x v="102"/>
    <x v="275"/>
    <n v="9.7435897435897427"/>
    <x v="5"/>
    <x v="2"/>
  </r>
  <r>
    <x v="102"/>
    <x v="276"/>
    <n v="2.5641025641025643"/>
    <x v="5"/>
    <x v="2"/>
  </r>
  <r>
    <x v="102"/>
    <x v="277"/>
    <n v="3.5897435897435899"/>
    <x v="5"/>
    <x v="2"/>
  </r>
  <r>
    <x v="102"/>
    <x v="278"/>
    <n v="15.384615384615385"/>
    <x v="5"/>
    <x v="2"/>
  </r>
  <r>
    <x v="102"/>
    <x v="279"/>
    <n v="4.615384615384615"/>
    <x v="5"/>
    <x v="2"/>
  </r>
  <r>
    <x v="102"/>
    <x v="280"/>
    <n v="0.51282051282051277"/>
    <x v="5"/>
    <x v="2"/>
  </r>
  <r>
    <x v="102"/>
    <x v="281"/>
    <n v="4.615384615384615"/>
    <x v="5"/>
    <x v="2"/>
  </r>
  <r>
    <x v="102"/>
    <x v="282"/>
    <n v="1.5384615384615385"/>
    <x v="5"/>
    <x v="2"/>
  </r>
  <r>
    <x v="102"/>
    <x v="283"/>
    <n v="0"/>
    <x v="5"/>
    <x v="2"/>
  </r>
  <r>
    <x v="102"/>
    <x v="284"/>
    <n v="2.5641025641025643"/>
    <x v="5"/>
    <x v="2"/>
  </r>
  <r>
    <x v="102"/>
    <x v="285"/>
    <n v="1.0256410256410255"/>
    <x v="5"/>
    <x v="2"/>
  </r>
  <r>
    <x v="102"/>
    <x v="286"/>
    <n v="15.384615384615385"/>
    <x v="5"/>
    <x v="2"/>
  </r>
  <r>
    <x v="102"/>
    <x v="287"/>
    <n v="0.51282051282051277"/>
    <x v="5"/>
    <x v="2"/>
  </r>
  <r>
    <x v="102"/>
    <x v="288"/>
    <n v="0"/>
    <x v="5"/>
    <x v="2"/>
  </r>
  <r>
    <x v="102"/>
    <x v="289"/>
    <n v="1.5384615384615385"/>
    <x v="5"/>
    <x v="2"/>
  </r>
  <r>
    <x v="102"/>
    <x v="181"/>
    <n v="0.51282051282051277"/>
    <x v="5"/>
    <x v="2"/>
  </r>
  <r>
    <x v="102"/>
    <x v="290"/>
    <n v="1.0256410256410255"/>
    <x v="5"/>
    <x v="2"/>
  </r>
  <r>
    <x v="102"/>
    <x v="291"/>
    <n v="11.794871794871796"/>
    <x v="5"/>
    <x v="2"/>
  </r>
  <r>
    <x v="102"/>
    <x v="292"/>
    <n v="0.51282051282051277"/>
    <x v="5"/>
    <x v="2"/>
  </r>
  <r>
    <x v="102"/>
    <x v="345"/>
    <n v="0"/>
    <x v="5"/>
    <x v="2"/>
  </r>
  <r>
    <x v="102"/>
    <x v="346"/>
    <n v="0"/>
    <x v="5"/>
    <x v="2"/>
  </r>
  <r>
    <x v="102"/>
    <x v="293"/>
    <n v="47.179487179487182"/>
    <x v="5"/>
    <x v="2"/>
  </r>
  <r>
    <x v="102"/>
    <x v="273"/>
    <n v="3.3057851239669422"/>
    <x v="6"/>
    <x v="2"/>
  </r>
  <r>
    <x v="102"/>
    <x v="274"/>
    <n v="14.049586776859504"/>
    <x v="6"/>
    <x v="2"/>
  </r>
  <r>
    <x v="102"/>
    <x v="275"/>
    <n v="8.2644628099173545"/>
    <x v="6"/>
    <x v="2"/>
  </r>
  <r>
    <x v="102"/>
    <x v="276"/>
    <n v="2.4793388429752068"/>
    <x v="6"/>
    <x v="2"/>
  </r>
  <r>
    <x v="102"/>
    <x v="277"/>
    <n v="4.9586776859504136"/>
    <x v="6"/>
    <x v="2"/>
  </r>
  <r>
    <x v="102"/>
    <x v="278"/>
    <n v="18.181818181818183"/>
    <x v="6"/>
    <x v="2"/>
  </r>
  <r>
    <x v="102"/>
    <x v="279"/>
    <n v="0.82644628099173556"/>
    <x v="6"/>
    <x v="2"/>
  </r>
  <r>
    <x v="102"/>
    <x v="280"/>
    <n v="1.6528925619834711"/>
    <x v="6"/>
    <x v="2"/>
  </r>
  <r>
    <x v="102"/>
    <x v="281"/>
    <n v="2.4793388429752068"/>
    <x v="6"/>
    <x v="2"/>
  </r>
  <r>
    <x v="102"/>
    <x v="282"/>
    <n v="0.82644628099173556"/>
    <x v="6"/>
    <x v="2"/>
  </r>
  <r>
    <x v="102"/>
    <x v="283"/>
    <n v="0"/>
    <x v="6"/>
    <x v="2"/>
  </r>
  <r>
    <x v="102"/>
    <x v="284"/>
    <n v="2.4793388429752068"/>
    <x v="6"/>
    <x v="2"/>
  </r>
  <r>
    <x v="102"/>
    <x v="285"/>
    <n v="2.4793388429752068"/>
    <x v="6"/>
    <x v="2"/>
  </r>
  <r>
    <x v="102"/>
    <x v="286"/>
    <n v="10.743801652892563"/>
    <x v="6"/>
    <x v="2"/>
  </r>
  <r>
    <x v="102"/>
    <x v="287"/>
    <n v="0.82644628099173556"/>
    <x v="6"/>
    <x v="2"/>
  </r>
  <r>
    <x v="102"/>
    <x v="288"/>
    <n v="1.6528925619834711"/>
    <x v="6"/>
    <x v="2"/>
  </r>
  <r>
    <x v="102"/>
    <x v="289"/>
    <n v="0"/>
    <x v="6"/>
    <x v="2"/>
  </r>
  <r>
    <x v="102"/>
    <x v="181"/>
    <n v="0.82644628099173556"/>
    <x v="6"/>
    <x v="2"/>
  </r>
  <r>
    <x v="102"/>
    <x v="290"/>
    <n v="3.3057851239669422"/>
    <x v="6"/>
    <x v="2"/>
  </r>
  <r>
    <x v="102"/>
    <x v="291"/>
    <n v="10.743801652892563"/>
    <x v="6"/>
    <x v="2"/>
  </r>
  <r>
    <x v="102"/>
    <x v="292"/>
    <n v="0"/>
    <x v="6"/>
    <x v="2"/>
  </r>
  <r>
    <x v="102"/>
    <x v="345"/>
    <n v="0"/>
    <x v="6"/>
    <x v="2"/>
  </r>
  <r>
    <x v="102"/>
    <x v="346"/>
    <n v="0"/>
    <x v="6"/>
    <x v="2"/>
  </r>
  <r>
    <x v="102"/>
    <x v="293"/>
    <n v="54.545454545454547"/>
    <x v="6"/>
    <x v="2"/>
  </r>
  <r>
    <x v="102"/>
    <x v="273"/>
    <n v="2.4875621890547261"/>
    <x v="7"/>
    <x v="2"/>
  </r>
  <r>
    <x v="102"/>
    <x v="274"/>
    <n v="13.432835820895523"/>
    <x v="7"/>
    <x v="2"/>
  </r>
  <r>
    <x v="102"/>
    <x v="275"/>
    <n v="8.9552238805970141"/>
    <x v="7"/>
    <x v="2"/>
  </r>
  <r>
    <x v="102"/>
    <x v="276"/>
    <n v="2.9850746268656718"/>
    <x v="7"/>
    <x v="2"/>
  </r>
  <r>
    <x v="102"/>
    <x v="277"/>
    <n v="5.4726368159203984"/>
    <x v="7"/>
    <x v="2"/>
  </r>
  <r>
    <x v="102"/>
    <x v="278"/>
    <n v="13.930348258706468"/>
    <x v="7"/>
    <x v="2"/>
  </r>
  <r>
    <x v="102"/>
    <x v="279"/>
    <n v="9.9502487562189046"/>
    <x v="7"/>
    <x v="2"/>
  </r>
  <r>
    <x v="102"/>
    <x v="280"/>
    <n v="0.49751243781094528"/>
    <x v="7"/>
    <x v="2"/>
  </r>
  <r>
    <x v="102"/>
    <x v="281"/>
    <n v="2.9850746268656718"/>
    <x v="7"/>
    <x v="2"/>
  </r>
  <r>
    <x v="102"/>
    <x v="282"/>
    <n v="1.9900497512437811"/>
    <x v="7"/>
    <x v="2"/>
  </r>
  <r>
    <x v="102"/>
    <x v="283"/>
    <n v="0"/>
    <x v="7"/>
    <x v="2"/>
  </r>
  <r>
    <x v="102"/>
    <x v="284"/>
    <n v="2.4875621890547261"/>
    <x v="7"/>
    <x v="2"/>
  </r>
  <r>
    <x v="102"/>
    <x v="285"/>
    <n v="1.4925373134328359"/>
    <x v="7"/>
    <x v="2"/>
  </r>
  <r>
    <x v="102"/>
    <x v="286"/>
    <n v="12.935323383084578"/>
    <x v="7"/>
    <x v="2"/>
  </r>
  <r>
    <x v="102"/>
    <x v="287"/>
    <n v="0.99502487562189057"/>
    <x v="7"/>
    <x v="2"/>
  </r>
  <r>
    <x v="102"/>
    <x v="288"/>
    <n v="0.49751243781094528"/>
    <x v="7"/>
    <x v="2"/>
  </r>
  <r>
    <x v="102"/>
    <x v="289"/>
    <n v="0"/>
    <x v="7"/>
    <x v="2"/>
  </r>
  <r>
    <x v="102"/>
    <x v="181"/>
    <n v="0.49751243781094528"/>
    <x v="7"/>
    <x v="2"/>
  </r>
  <r>
    <x v="102"/>
    <x v="290"/>
    <n v="0"/>
    <x v="7"/>
    <x v="2"/>
  </r>
  <r>
    <x v="102"/>
    <x v="291"/>
    <n v="15.422885572139304"/>
    <x v="7"/>
    <x v="2"/>
  </r>
  <r>
    <x v="102"/>
    <x v="292"/>
    <n v="0"/>
    <x v="7"/>
    <x v="2"/>
  </r>
  <r>
    <x v="102"/>
    <x v="345"/>
    <n v="0"/>
    <x v="7"/>
    <x v="2"/>
  </r>
  <r>
    <x v="102"/>
    <x v="346"/>
    <n v="0"/>
    <x v="7"/>
    <x v="2"/>
  </r>
  <r>
    <x v="102"/>
    <x v="293"/>
    <n v="52.238805970149251"/>
    <x v="7"/>
    <x v="2"/>
  </r>
  <r>
    <x v="102"/>
    <x v="273"/>
    <n v="0"/>
    <x v="8"/>
    <x v="2"/>
  </r>
  <r>
    <x v="102"/>
    <x v="274"/>
    <n v="6.9364161849710984"/>
    <x v="8"/>
    <x v="2"/>
  </r>
  <r>
    <x v="102"/>
    <x v="275"/>
    <n v="5.202312138728324"/>
    <x v="8"/>
    <x v="2"/>
  </r>
  <r>
    <x v="102"/>
    <x v="276"/>
    <n v="1.1560693641618498"/>
    <x v="8"/>
    <x v="2"/>
  </r>
  <r>
    <x v="102"/>
    <x v="277"/>
    <n v="1.1560693641618498"/>
    <x v="8"/>
    <x v="2"/>
  </r>
  <r>
    <x v="102"/>
    <x v="278"/>
    <n v="2.3121387283236996"/>
    <x v="8"/>
    <x v="2"/>
  </r>
  <r>
    <x v="102"/>
    <x v="279"/>
    <n v="2.3121387283236996"/>
    <x v="8"/>
    <x v="2"/>
  </r>
  <r>
    <x v="102"/>
    <x v="280"/>
    <n v="0"/>
    <x v="8"/>
    <x v="2"/>
  </r>
  <r>
    <x v="102"/>
    <x v="281"/>
    <n v="0.5780346820809249"/>
    <x v="8"/>
    <x v="2"/>
  </r>
  <r>
    <x v="102"/>
    <x v="282"/>
    <n v="0.5780346820809249"/>
    <x v="8"/>
    <x v="2"/>
  </r>
  <r>
    <x v="102"/>
    <x v="283"/>
    <n v="0.5780346820809249"/>
    <x v="8"/>
    <x v="2"/>
  </r>
  <r>
    <x v="102"/>
    <x v="284"/>
    <n v="1.7341040462427746"/>
    <x v="8"/>
    <x v="2"/>
  </r>
  <r>
    <x v="102"/>
    <x v="285"/>
    <n v="1.1560693641618498"/>
    <x v="8"/>
    <x v="2"/>
  </r>
  <r>
    <x v="102"/>
    <x v="286"/>
    <n v="8.0924855491329488"/>
    <x v="8"/>
    <x v="2"/>
  </r>
  <r>
    <x v="102"/>
    <x v="287"/>
    <n v="0"/>
    <x v="8"/>
    <x v="2"/>
  </r>
  <r>
    <x v="102"/>
    <x v="288"/>
    <n v="0"/>
    <x v="8"/>
    <x v="2"/>
  </r>
  <r>
    <x v="102"/>
    <x v="289"/>
    <n v="0"/>
    <x v="8"/>
    <x v="2"/>
  </r>
  <r>
    <x v="102"/>
    <x v="181"/>
    <n v="0.5780346820809249"/>
    <x v="8"/>
    <x v="2"/>
  </r>
  <r>
    <x v="102"/>
    <x v="290"/>
    <n v="2.3121387283236996"/>
    <x v="8"/>
    <x v="2"/>
  </r>
  <r>
    <x v="102"/>
    <x v="291"/>
    <n v="5.202312138728324"/>
    <x v="8"/>
    <x v="2"/>
  </r>
  <r>
    <x v="102"/>
    <x v="292"/>
    <n v="0"/>
    <x v="8"/>
    <x v="2"/>
  </r>
  <r>
    <x v="102"/>
    <x v="345"/>
    <n v="0"/>
    <x v="8"/>
    <x v="2"/>
  </r>
  <r>
    <x v="102"/>
    <x v="346"/>
    <n v="0"/>
    <x v="8"/>
    <x v="2"/>
  </r>
  <r>
    <x v="102"/>
    <x v="293"/>
    <n v="76.300578034682076"/>
    <x v="8"/>
    <x v="2"/>
  </r>
  <r>
    <x v="102"/>
    <x v="273"/>
    <n v="4.4198895027624312"/>
    <x v="9"/>
    <x v="2"/>
  </r>
  <r>
    <x v="102"/>
    <x v="274"/>
    <n v="7.7348066298342539"/>
    <x v="9"/>
    <x v="2"/>
  </r>
  <r>
    <x v="102"/>
    <x v="275"/>
    <n v="12.154696132596685"/>
    <x v="9"/>
    <x v="2"/>
  </r>
  <r>
    <x v="102"/>
    <x v="276"/>
    <n v="0.5524861878453039"/>
    <x v="9"/>
    <x v="2"/>
  </r>
  <r>
    <x v="102"/>
    <x v="277"/>
    <n v="4.4198895027624312"/>
    <x v="9"/>
    <x v="2"/>
  </r>
  <r>
    <x v="102"/>
    <x v="278"/>
    <n v="12.154696132596685"/>
    <x v="9"/>
    <x v="2"/>
  </r>
  <r>
    <x v="102"/>
    <x v="279"/>
    <n v="6.6298342541436464"/>
    <x v="9"/>
    <x v="2"/>
  </r>
  <r>
    <x v="102"/>
    <x v="280"/>
    <n v="0.5524861878453039"/>
    <x v="9"/>
    <x v="2"/>
  </r>
  <r>
    <x v="102"/>
    <x v="281"/>
    <n v="4.4198895027624312"/>
    <x v="9"/>
    <x v="2"/>
  </r>
  <r>
    <x v="102"/>
    <x v="282"/>
    <n v="1.6574585635359116"/>
    <x v="9"/>
    <x v="2"/>
  </r>
  <r>
    <x v="102"/>
    <x v="283"/>
    <n v="0"/>
    <x v="9"/>
    <x v="2"/>
  </r>
  <r>
    <x v="102"/>
    <x v="284"/>
    <n v="3.3149171270718232"/>
    <x v="9"/>
    <x v="2"/>
  </r>
  <r>
    <x v="102"/>
    <x v="285"/>
    <n v="0.5524861878453039"/>
    <x v="9"/>
    <x v="2"/>
  </r>
  <r>
    <x v="102"/>
    <x v="286"/>
    <n v="7.7348066298342539"/>
    <x v="9"/>
    <x v="2"/>
  </r>
  <r>
    <x v="102"/>
    <x v="287"/>
    <n v="1.1049723756906078"/>
    <x v="9"/>
    <x v="2"/>
  </r>
  <r>
    <x v="102"/>
    <x v="288"/>
    <n v="1.1049723756906078"/>
    <x v="9"/>
    <x v="2"/>
  </r>
  <r>
    <x v="102"/>
    <x v="289"/>
    <n v="1.1049723756906078"/>
    <x v="9"/>
    <x v="2"/>
  </r>
  <r>
    <x v="102"/>
    <x v="181"/>
    <n v="1.1049723756906078"/>
    <x v="9"/>
    <x v="2"/>
  </r>
  <r>
    <x v="102"/>
    <x v="290"/>
    <n v="3.3149171270718232"/>
    <x v="9"/>
    <x v="2"/>
  </r>
  <r>
    <x v="102"/>
    <x v="291"/>
    <n v="2.7624309392265194"/>
    <x v="9"/>
    <x v="2"/>
  </r>
  <r>
    <x v="102"/>
    <x v="292"/>
    <n v="0.5524861878453039"/>
    <x v="9"/>
    <x v="2"/>
  </r>
  <r>
    <x v="102"/>
    <x v="345"/>
    <n v="0"/>
    <x v="9"/>
    <x v="2"/>
  </r>
  <r>
    <x v="102"/>
    <x v="346"/>
    <n v="0"/>
    <x v="9"/>
    <x v="2"/>
  </r>
  <r>
    <x v="102"/>
    <x v="293"/>
    <n v="59.116022099447513"/>
    <x v="9"/>
    <x v="2"/>
  </r>
  <r>
    <x v="102"/>
    <x v="273"/>
    <n v="7.3825503355704694"/>
    <x v="10"/>
    <x v="2"/>
  </r>
  <r>
    <x v="102"/>
    <x v="274"/>
    <n v="14.093959731543624"/>
    <x v="10"/>
    <x v="2"/>
  </r>
  <r>
    <x v="102"/>
    <x v="275"/>
    <n v="17.449664429530202"/>
    <x v="10"/>
    <x v="2"/>
  </r>
  <r>
    <x v="102"/>
    <x v="276"/>
    <n v="2.6845637583892619"/>
    <x v="10"/>
    <x v="2"/>
  </r>
  <r>
    <x v="102"/>
    <x v="277"/>
    <n v="2.6845637583892619"/>
    <x v="10"/>
    <x v="2"/>
  </r>
  <r>
    <x v="102"/>
    <x v="278"/>
    <n v="6.0402684563758386"/>
    <x v="10"/>
    <x v="2"/>
  </r>
  <r>
    <x v="102"/>
    <x v="279"/>
    <n v="6.7114093959731544"/>
    <x v="10"/>
    <x v="2"/>
  </r>
  <r>
    <x v="102"/>
    <x v="280"/>
    <n v="0"/>
    <x v="10"/>
    <x v="2"/>
  </r>
  <r>
    <x v="102"/>
    <x v="281"/>
    <n v="3.3557046979865772"/>
    <x v="10"/>
    <x v="2"/>
  </r>
  <r>
    <x v="102"/>
    <x v="282"/>
    <n v="6.7114093959731544"/>
    <x v="10"/>
    <x v="2"/>
  </r>
  <r>
    <x v="102"/>
    <x v="283"/>
    <n v="0"/>
    <x v="10"/>
    <x v="2"/>
  </r>
  <r>
    <x v="102"/>
    <x v="284"/>
    <n v="13.422818791946309"/>
    <x v="10"/>
    <x v="2"/>
  </r>
  <r>
    <x v="102"/>
    <x v="285"/>
    <n v="0"/>
    <x v="10"/>
    <x v="2"/>
  </r>
  <r>
    <x v="102"/>
    <x v="286"/>
    <n v="9.3959731543624159"/>
    <x v="10"/>
    <x v="2"/>
  </r>
  <r>
    <x v="102"/>
    <x v="287"/>
    <n v="8.053691275167786"/>
    <x v="10"/>
    <x v="2"/>
  </r>
  <r>
    <x v="102"/>
    <x v="288"/>
    <n v="0"/>
    <x v="10"/>
    <x v="2"/>
  </r>
  <r>
    <x v="102"/>
    <x v="289"/>
    <n v="2.0134228187919465"/>
    <x v="10"/>
    <x v="2"/>
  </r>
  <r>
    <x v="102"/>
    <x v="181"/>
    <n v="0"/>
    <x v="10"/>
    <x v="2"/>
  </r>
  <r>
    <x v="102"/>
    <x v="290"/>
    <n v="8.724832214765101"/>
    <x v="10"/>
    <x v="2"/>
  </r>
  <r>
    <x v="102"/>
    <x v="291"/>
    <n v="7.3825503355704694"/>
    <x v="10"/>
    <x v="2"/>
  </r>
  <r>
    <x v="102"/>
    <x v="292"/>
    <n v="0"/>
    <x v="10"/>
    <x v="2"/>
  </r>
  <r>
    <x v="102"/>
    <x v="345"/>
    <n v="0"/>
    <x v="10"/>
    <x v="2"/>
  </r>
  <r>
    <x v="102"/>
    <x v="346"/>
    <n v="0"/>
    <x v="10"/>
    <x v="2"/>
  </r>
  <r>
    <x v="102"/>
    <x v="293"/>
    <n v="37.583892617449663"/>
    <x v="10"/>
    <x v="2"/>
  </r>
  <r>
    <x v="102"/>
    <x v="273"/>
    <n v="3.3557046979865772"/>
    <x v="11"/>
    <x v="2"/>
  </r>
  <r>
    <x v="102"/>
    <x v="274"/>
    <n v="10.067114093959731"/>
    <x v="11"/>
    <x v="2"/>
  </r>
  <r>
    <x v="102"/>
    <x v="275"/>
    <n v="12.751677852348994"/>
    <x v="11"/>
    <x v="2"/>
  </r>
  <r>
    <x v="102"/>
    <x v="276"/>
    <n v="2.6845637583892619"/>
    <x v="11"/>
    <x v="2"/>
  </r>
  <r>
    <x v="102"/>
    <x v="277"/>
    <n v="4.026845637583893"/>
    <x v="11"/>
    <x v="2"/>
  </r>
  <r>
    <x v="102"/>
    <x v="278"/>
    <n v="14.765100671140939"/>
    <x v="11"/>
    <x v="2"/>
  </r>
  <r>
    <x v="102"/>
    <x v="279"/>
    <n v="2.6845637583892619"/>
    <x v="11"/>
    <x v="2"/>
  </r>
  <r>
    <x v="102"/>
    <x v="280"/>
    <n v="0"/>
    <x v="11"/>
    <x v="2"/>
  </r>
  <r>
    <x v="102"/>
    <x v="281"/>
    <n v="3.3557046979865772"/>
    <x v="11"/>
    <x v="2"/>
  </r>
  <r>
    <x v="102"/>
    <x v="282"/>
    <n v="1.3422818791946309"/>
    <x v="11"/>
    <x v="2"/>
  </r>
  <r>
    <x v="102"/>
    <x v="283"/>
    <n v="0"/>
    <x v="11"/>
    <x v="2"/>
  </r>
  <r>
    <x v="102"/>
    <x v="284"/>
    <n v="5.3691275167785237"/>
    <x v="11"/>
    <x v="2"/>
  </r>
  <r>
    <x v="102"/>
    <x v="285"/>
    <n v="1.3422818791946309"/>
    <x v="11"/>
    <x v="2"/>
  </r>
  <r>
    <x v="102"/>
    <x v="286"/>
    <n v="6.7114093959731544"/>
    <x v="11"/>
    <x v="2"/>
  </r>
  <r>
    <x v="102"/>
    <x v="287"/>
    <n v="0"/>
    <x v="11"/>
    <x v="2"/>
  </r>
  <r>
    <x v="102"/>
    <x v="288"/>
    <n v="0"/>
    <x v="11"/>
    <x v="2"/>
  </r>
  <r>
    <x v="102"/>
    <x v="289"/>
    <n v="1.3422818791946309"/>
    <x v="11"/>
    <x v="2"/>
  </r>
  <r>
    <x v="102"/>
    <x v="181"/>
    <n v="2.0134228187919465"/>
    <x v="11"/>
    <x v="2"/>
  </r>
  <r>
    <x v="102"/>
    <x v="290"/>
    <n v="1.3422818791946309"/>
    <x v="11"/>
    <x v="2"/>
  </r>
  <r>
    <x v="102"/>
    <x v="291"/>
    <n v="5.3691275167785237"/>
    <x v="11"/>
    <x v="2"/>
  </r>
  <r>
    <x v="102"/>
    <x v="292"/>
    <n v="0.67114093959731547"/>
    <x v="11"/>
    <x v="2"/>
  </r>
  <r>
    <x v="102"/>
    <x v="345"/>
    <n v="0"/>
    <x v="11"/>
    <x v="2"/>
  </r>
  <r>
    <x v="102"/>
    <x v="346"/>
    <n v="0"/>
    <x v="11"/>
    <x v="2"/>
  </r>
  <r>
    <x v="102"/>
    <x v="293"/>
    <n v="53.020134228187921"/>
    <x v="11"/>
    <x v="2"/>
  </r>
  <r>
    <x v="102"/>
    <x v="273"/>
    <n v="5.0847457627118642"/>
    <x v="12"/>
    <x v="2"/>
  </r>
  <r>
    <x v="102"/>
    <x v="274"/>
    <n v="8.4745762711864412"/>
    <x v="12"/>
    <x v="2"/>
  </r>
  <r>
    <x v="102"/>
    <x v="275"/>
    <n v="13.559322033898304"/>
    <x v="12"/>
    <x v="2"/>
  </r>
  <r>
    <x v="102"/>
    <x v="276"/>
    <n v="1.6949152542372881"/>
    <x v="12"/>
    <x v="2"/>
  </r>
  <r>
    <x v="102"/>
    <x v="277"/>
    <n v="5.0847457627118642"/>
    <x v="12"/>
    <x v="2"/>
  </r>
  <r>
    <x v="102"/>
    <x v="278"/>
    <n v="2.5423728813559321"/>
    <x v="12"/>
    <x v="2"/>
  </r>
  <r>
    <x v="102"/>
    <x v="279"/>
    <n v="3.3898305084745761"/>
    <x v="12"/>
    <x v="2"/>
  </r>
  <r>
    <x v="102"/>
    <x v="280"/>
    <n v="0"/>
    <x v="12"/>
    <x v="2"/>
  </r>
  <r>
    <x v="102"/>
    <x v="281"/>
    <n v="0.84745762711864403"/>
    <x v="12"/>
    <x v="2"/>
  </r>
  <r>
    <x v="102"/>
    <x v="282"/>
    <n v="1.6949152542372881"/>
    <x v="12"/>
    <x v="2"/>
  </r>
  <r>
    <x v="102"/>
    <x v="283"/>
    <n v="0.84745762711864403"/>
    <x v="12"/>
    <x v="2"/>
  </r>
  <r>
    <x v="102"/>
    <x v="284"/>
    <n v="2.5423728813559321"/>
    <x v="12"/>
    <x v="2"/>
  </r>
  <r>
    <x v="102"/>
    <x v="285"/>
    <n v="0.84745762711864403"/>
    <x v="12"/>
    <x v="2"/>
  </r>
  <r>
    <x v="102"/>
    <x v="286"/>
    <n v="11.016949152542374"/>
    <x v="12"/>
    <x v="2"/>
  </r>
  <r>
    <x v="102"/>
    <x v="287"/>
    <n v="5.9322033898305087"/>
    <x v="12"/>
    <x v="2"/>
  </r>
  <r>
    <x v="102"/>
    <x v="288"/>
    <n v="1.6949152542372881"/>
    <x v="12"/>
    <x v="2"/>
  </r>
  <r>
    <x v="102"/>
    <x v="289"/>
    <n v="2.5423728813559321"/>
    <x v="12"/>
    <x v="2"/>
  </r>
  <r>
    <x v="102"/>
    <x v="181"/>
    <n v="0"/>
    <x v="12"/>
    <x v="2"/>
  </r>
  <r>
    <x v="102"/>
    <x v="290"/>
    <n v="0.84745762711864403"/>
    <x v="12"/>
    <x v="2"/>
  </r>
  <r>
    <x v="102"/>
    <x v="291"/>
    <n v="11.016949152542374"/>
    <x v="12"/>
    <x v="2"/>
  </r>
  <r>
    <x v="102"/>
    <x v="292"/>
    <n v="2.5423728813559321"/>
    <x v="12"/>
    <x v="2"/>
  </r>
  <r>
    <x v="102"/>
    <x v="345"/>
    <n v="0"/>
    <x v="12"/>
    <x v="2"/>
  </r>
  <r>
    <x v="102"/>
    <x v="346"/>
    <n v="0"/>
    <x v="12"/>
    <x v="2"/>
  </r>
  <r>
    <x v="102"/>
    <x v="293"/>
    <n v="51.694915254237287"/>
    <x v="12"/>
    <x v="2"/>
  </r>
  <r>
    <x v="102"/>
    <x v="273"/>
    <n v="2.5974025974025974"/>
    <x v="13"/>
    <x v="2"/>
  </r>
  <r>
    <x v="102"/>
    <x v="274"/>
    <n v="10.38961038961039"/>
    <x v="13"/>
    <x v="2"/>
  </r>
  <r>
    <x v="102"/>
    <x v="275"/>
    <n v="15.584415584415584"/>
    <x v="13"/>
    <x v="2"/>
  </r>
  <r>
    <x v="102"/>
    <x v="276"/>
    <n v="3.8961038961038961"/>
    <x v="13"/>
    <x v="2"/>
  </r>
  <r>
    <x v="102"/>
    <x v="277"/>
    <n v="6.4935064935064934"/>
    <x v="13"/>
    <x v="2"/>
  </r>
  <r>
    <x v="102"/>
    <x v="278"/>
    <n v="6.4935064935064934"/>
    <x v="13"/>
    <x v="2"/>
  </r>
  <r>
    <x v="102"/>
    <x v="279"/>
    <n v="14.285714285714286"/>
    <x v="13"/>
    <x v="2"/>
  </r>
  <r>
    <x v="102"/>
    <x v="280"/>
    <n v="1.2987012987012987"/>
    <x v="13"/>
    <x v="2"/>
  </r>
  <r>
    <x v="102"/>
    <x v="281"/>
    <n v="2.5974025974025974"/>
    <x v="13"/>
    <x v="2"/>
  </r>
  <r>
    <x v="102"/>
    <x v="282"/>
    <n v="2.5974025974025974"/>
    <x v="13"/>
    <x v="2"/>
  </r>
  <r>
    <x v="102"/>
    <x v="283"/>
    <n v="0"/>
    <x v="13"/>
    <x v="2"/>
  </r>
  <r>
    <x v="102"/>
    <x v="284"/>
    <n v="1.2987012987012987"/>
    <x v="13"/>
    <x v="2"/>
  </r>
  <r>
    <x v="102"/>
    <x v="285"/>
    <n v="0"/>
    <x v="13"/>
    <x v="2"/>
  </r>
  <r>
    <x v="102"/>
    <x v="286"/>
    <n v="6.4935064935064934"/>
    <x v="13"/>
    <x v="2"/>
  </r>
  <r>
    <x v="102"/>
    <x v="287"/>
    <n v="0"/>
    <x v="13"/>
    <x v="2"/>
  </r>
  <r>
    <x v="102"/>
    <x v="288"/>
    <n v="0"/>
    <x v="13"/>
    <x v="2"/>
  </r>
  <r>
    <x v="102"/>
    <x v="289"/>
    <n v="2.5974025974025974"/>
    <x v="13"/>
    <x v="2"/>
  </r>
  <r>
    <x v="102"/>
    <x v="181"/>
    <n v="0"/>
    <x v="13"/>
    <x v="2"/>
  </r>
  <r>
    <x v="102"/>
    <x v="290"/>
    <n v="14.285714285714286"/>
    <x v="13"/>
    <x v="2"/>
  </r>
  <r>
    <x v="102"/>
    <x v="291"/>
    <n v="9.0909090909090917"/>
    <x v="13"/>
    <x v="2"/>
  </r>
  <r>
    <x v="102"/>
    <x v="292"/>
    <n v="0"/>
    <x v="13"/>
    <x v="2"/>
  </r>
  <r>
    <x v="102"/>
    <x v="345"/>
    <n v="1.2987012987012987"/>
    <x v="13"/>
    <x v="2"/>
  </r>
  <r>
    <x v="102"/>
    <x v="346"/>
    <n v="0"/>
    <x v="13"/>
    <x v="2"/>
  </r>
  <r>
    <x v="102"/>
    <x v="293"/>
    <n v="54.545454545454547"/>
    <x v="13"/>
    <x v="2"/>
  </r>
  <r>
    <x v="102"/>
    <x v="273"/>
    <n v="3.5714285714285716"/>
    <x v="14"/>
    <x v="2"/>
  </r>
  <r>
    <x v="102"/>
    <x v="274"/>
    <n v="27.38095238095238"/>
    <x v="14"/>
    <x v="2"/>
  </r>
  <r>
    <x v="102"/>
    <x v="275"/>
    <n v="7.1428571428571432"/>
    <x v="14"/>
    <x v="2"/>
  </r>
  <r>
    <x v="102"/>
    <x v="276"/>
    <n v="0"/>
    <x v="14"/>
    <x v="2"/>
  </r>
  <r>
    <x v="102"/>
    <x v="277"/>
    <n v="1.1904761904761905"/>
    <x v="14"/>
    <x v="2"/>
  </r>
  <r>
    <x v="102"/>
    <x v="278"/>
    <n v="14.285714285714286"/>
    <x v="14"/>
    <x v="2"/>
  </r>
  <r>
    <x v="102"/>
    <x v="279"/>
    <n v="5.9523809523809526"/>
    <x v="14"/>
    <x v="2"/>
  </r>
  <r>
    <x v="102"/>
    <x v="280"/>
    <n v="1.1904761904761905"/>
    <x v="14"/>
    <x v="2"/>
  </r>
  <r>
    <x v="102"/>
    <x v="281"/>
    <n v="2.3809523809523809"/>
    <x v="14"/>
    <x v="2"/>
  </r>
  <r>
    <x v="102"/>
    <x v="282"/>
    <n v="0"/>
    <x v="14"/>
    <x v="2"/>
  </r>
  <r>
    <x v="102"/>
    <x v="283"/>
    <n v="0"/>
    <x v="14"/>
    <x v="2"/>
  </r>
  <r>
    <x v="102"/>
    <x v="284"/>
    <n v="1.1904761904761905"/>
    <x v="14"/>
    <x v="2"/>
  </r>
  <r>
    <x v="102"/>
    <x v="285"/>
    <n v="1.1904761904761905"/>
    <x v="14"/>
    <x v="2"/>
  </r>
  <r>
    <x v="102"/>
    <x v="286"/>
    <n v="4.7619047619047619"/>
    <x v="14"/>
    <x v="2"/>
  </r>
  <r>
    <x v="102"/>
    <x v="287"/>
    <n v="1.1904761904761905"/>
    <x v="14"/>
    <x v="2"/>
  </r>
  <r>
    <x v="102"/>
    <x v="288"/>
    <n v="2.3809523809523809"/>
    <x v="14"/>
    <x v="2"/>
  </r>
  <r>
    <x v="102"/>
    <x v="289"/>
    <n v="3.5714285714285716"/>
    <x v="14"/>
    <x v="2"/>
  </r>
  <r>
    <x v="102"/>
    <x v="181"/>
    <n v="0"/>
    <x v="14"/>
    <x v="2"/>
  </r>
  <r>
    <x v="102"/>
    <x v="290"/>
    <n v="2.3809523809523809"/>
    <x v="14"/>
    <x v="2"/>
  </r>
  <r>
    <x v="102"/>
    <x v="291"/>
    <n v="1.1904761904761905"/>
    <x v="14"/>
    <x v="2"/>
  </r>
  <r>
    <x v="102"/>
    <x v="292"/>
    <n v="1.1904761904761905"/>
    <x v="14"/>
    <x v="2"/>
  </r>
  <r>
    <x v="102"/>
    <x v="345"/>
    <n v="0"/>
    <x v="14"/>
    <x v="2"/>
  </r>
  <r>
    <x v="102"/>
    <x v="346"/>
    <n v="0"/>
    <x v="14"/>
    <x v="2"/>
  </r>
  <r>
    <x v="102"/>
    <x v="293"/>
    <n v="54.761904761904759"/>
    <x v="14"/>
    <x v="2"/>
  </r>
  <r>
    <x v="102"/>
    <x v="273"/>
    <n v="2.150537634408602"/>
    <x v="15"/>
    <x v="2"/>
  </r>
  <r>
    <x v="102"/>
    <x v="274"/>
    <n v="19.35483870967742"/>
    <x v="15"/>
    <x v="2"/>
  </r>
  <r>
    <x v="102"/>
    <x v="275"/>
    <n v="5.376344086021505"/>
    <x v="15"/>
    <x v="2"/>
  </r>
  <r>
    <x v="102"/>
    <x v="276"/>
    <n v="5.376344086021505"/>
    <x v="15"/>
    <x v="2"/>
  </r>
  <r>
    <x v="102"/>
    <x v="277"/>
    <n v="8.6021505376344081"/>
    <x v="15"/>
    <x v="2"/>
  </r>
  <r>
    <x v="102"/>
    <x v="278"/>
    <n v="1.075268817204301"/>
    <x v="15"/>
    <x v="2"/>
  </r>
  <r>
    <x v="102"/>
    <x v="279"/>
    <n v="4.301075268817204"/>
    <x v="15"/>
    <x v="2"/>
  </r>
  <r>
    <x v="102"/>
    <x v="280"/>
    <n v="2.150537634408602"/>
    <x v="15"/>
    <x v="2"/>
  </r>
  <r>
    <x v="102"/>
    <x v="281"/>
    <n v="2.150537634408602"/>
    <x v="15"/>
    <x v="2"/>
  </r>
  <r>
    <x v="102"/>
    <x v="282"/>
    <n v="4.301075268817204"/>
    <x v="15"/>
    <x v="2"/>
  </r>
  <r>
    <x v="102"/>
    <x v="283"/>
    <n v="0"/>
    <x v="15"/>
    <x v="2"/>
  </r>
  <r>
    <x v="102"/>
    <x v="284"/>
    <n v="6.4516129032258061"/>
    <x v="15"/>
    <x v="2"/>
  </r>
  <r>
    <x v="102"/>
    <x v="285"/>
    <n v="1.075268817204301"/>
    <x v="15"/>
    <x v="2"/>
  </r>
  <r>
    <x v="102"/>
    <x v="286"/>
    <n v="7.5268817204301079"/>
    <x v="15"/>
    <x v="2"/>
  </r>
  <r>
    <x v="102"/>
    <x v="287"/>
    <n v="1.075268817204301"/>
    <x v="15"/>
    <x v="2"/>
  </r>
  <r>
    <x v="102"/>
    <x v="288"/>
    <n v="1.075268817204301"/>
    <x v="15"/>
    <x v="2"/>
  </r>
  <r>
    <x v="102"/>
    <x v="289"/>
    <n v="0"/>
    <x v="15"/>
    <x v="2"/>
  </r>
  <r>
    <x v="102"/>
    <x v="181"/>
    <n v="0"/>
    <x v="15"/>
    <x v="2"/>
  </r>
  <r>
    <x v="102"/>
    <x v="290"/>
    <n v="2.150537634408602"/>
    <x v="15"/>
    <x v="2"/>
  </r>
  <r>
    <x v="102"/>
    <x v="291"/>
    <n v="5.376344086021505"/>
    <x v="15"/>
    <x v="2"/>
  </r>
  <r>
    <x v="102"/>
    <x v="292"/>
    <n v="5.376344086021505"/>
    <x v="15"/>
    <x v="2"/>
  </r>
  <r>
    <x v="102"/>
    <x v="345"/>
    <n v="0"/>
    <x v="15"/>
    <x v="2"/>
  </r>
  <r>
    <x v="102"/>
    <x v="346"/>
    <n v="0"/>
    <x v="15"/>
    <x v="2"/>
  </r>
  <r>
    <x v="102"/>
    <x v="293"/>
    <n v="53.763440860215056"/>
    <x v="15"/>
    <x v="2"/>
  </r>
  <r>
    <x v="102"/>
    <x v="273"/>
    <n v="2.2727272727272729"/>
    <x v="16"/>
    <x v="2"/>
  </r>
  <r>
    <x v="102"/>
    <x v="274"/>
    <n v="11.363636363636363"/>
    <x v="16"/>
    <x v="2"/>
  </r>
  <r>
    <x v="102"/>
    <x v="275"/>
    <n v="11.363636363636363"/>
    <x v="16"/>
    <x v="2"/>
  </r>
  <r>
    <x v="102"/>
    <x v="276"/>
    <n v="4.5454545454545459"/>
    <x v="16"/>
    <x v="2"/>
  </r>
  <r>
    <x v="102"/>
    <x v="277"/>
    <n v="6.25"/>
    <x v="16"/>
    <x v="2"/>
  </r>
  <r>
    <x v="102"/>
    <x v="278"/>
    <n v="5.1136363636363633"/>
    <x v="16"/>
    <x v="2"/>
  </r>
  <r>
    <x v="102"/>
    <x v="279"/>
    <n v="2.8409090909090908"/>
    <x v="16"/>
    <x v="2"/>
  </r>
  <r>
    <x v="102"/>
    <x v="280"/>
    <n v="0.56818181818181823"/>
    <x v="16"/>
    <x v="2"/>
  </r>
  <r>
    <x v="102"/>
    <x v="281"/>
    <n v="3.9772727272727271"/>
    <x v="16"/>
    <x v="2"/>
  </r>
  <r>
    <x v="102"/>
    <x v="282"/>
    <n v="4.5454545454545459"/>
    <x v="16"/>
    <x v="2"/>
  </r>
  <r>
    <x v="102"/>
    <x v="283"/>
    <n v="0"/>
    <x v="16"/>
    <x v="2"/>
  </r>
  <r>
    <x v="102"/>
    <x v="284"/>
    <n v="6.25"/>
    <x v="16"/>
    <x v="2"/>
  </r>
  <r>
    <x v="102"/>
    <x v="285"/>
    <n v="2.2727272727272729"/>
    <x v="16"/>
    <x v="2"/>
  </r>
  <r>
    <x v="102"/>
    <x v="286"/>
    <n v="3.9772727272727271"/>
    <x v="16"/>
    <x v="2"/>
  </r>
  <r>
    <x v="102"/>
    <x v="287"/>
    <n v="0.56818181818181823"/>
    <x v="16"/>
    <x v="2"/>
  </r>
  <r>
    <x v="102"/>
    <x v="288"/>
    <n v="0.56818181818181823"/>
    <x v="16"/>
    <x v="2"/>
  </r>
  <r>
    <x v="102"/>
    <x v="289"/>
    <n v="1.1363636363636365"/>
    <x v="16"/>
    <x v="2"/>
  </r>
  <r>
    <x v="102"/>
    <x v="181"/>
    <n v="0.56818181818181823"/>
    <x v="16"/>
    <x v="2"/>
  </r>
  <r>
    <x v="102"/>
    <x v="290"/>
    <n v="3.4090909090909092"/>
    <x v="16"/>
    <x v="2"/>
  </r>
  <r>
    <x v="102"/>
    <x v="291"/>
    <n v="9.6590909090909083"/>
    <x v="16"/>
    <x v="2"/>
  </r>
  <r>
    <x v="102"/>
    <x v="292"/>
    <n v="1.7045454545454546"/>
    <x v="16"/>
    <x v="2"/>
  </r>
  <r>
    <x v="102"/>
    <x v="345"/>
    <n v="0"/>
    <x v="16"/>
    <x v="2"/>
  </r>
  <r>
    <x v="102"/>
    <x v="346"/>
    <n v="0"/>
    <x v="16"/>
    <x v="2"/>
  </r>
  <r>
    <x v="102"/>
    <x v="293"/>
    <n v="55.113636363636367"/>
    <x v="16"/>
    <x v="2"/>
  </r>
  <r>
    <x v="102"/>
    <x v="273"/>
    <n v="7.3074761101742549"/>
    <x v="0"/>
    <x v="3"/>
  </r>
  <r>
    <x v="102"/>
    <x v="274"/>
    <n v="17.725313846730373"/>
    <x v="0"/>
    <x v="3"/>
  </r>
  <r>
    <x v="102"/>
    <x v="275"/>
    <n v="15.289488476672288"/>
    <x v="0"/>
    <x v="3"/>
  </r>
  <r>
    <x v="102"/>
    <x v="276"/>
    <n v="4.5156454937230652"/>
    <x v="0"/>
    <x v="3"/>
  </r>
  <r>
    <x v="102"/>
    <x v="277"/>
    <n v="5.7897695334457557"/>
    <x v="0"/>
    <x v="3"/>
  </r>
  <r>
    <x v="102"/>
    <x v="278"/>
    <n v="11.635750421585159"/>
    <x v="0"/>
    <x v="3"/>
  </r>
  <r>
    <x v="102"/>
    <x v="279"/>
    <n v="7.6260071201049282"/>
    <x v="0"/>
    <x v="3"/>
  </r>
  <r>
    <x v="102"/>
    <x v="280"/>
    <n v="0.63706201986134536"/>
    <x v="0"/>
    <x v="3"/>
  </r>
  <r>
    <x v="102"/>
    <x v="281"/>
    <n v="2.3046655424395728"/>
    <x v="0"/>
    <x v="3"/>
  </r>
  <r>
    <x v="102"/>
    <x v="282"/>
    <n v="4.0097433014802322"/>
    <x v="0"/>
    <x v="3"/>
  </r>
  <r>
    <x v="102"/>
    <x v="283"/>
    <n v="0.14989694584972832"/>
    <x v="0"/>
    <x v="3"/>
  </r>
  <r>
    <x v="102"/>
    <x v="284"/>
    <n v="1.8362375866591718"/>
    <x v="0"/>
    <x v="3"/>
  </r>
  <r>
    <x v="102"/>
    <x v="285"/>
    <n v="1.1242270938729624"/>
    <x v="0"/>
    <x v="3"/>
  </r>
  <r>
    <x v="102"/>
    <x v="286"/>
    <n v="7.6822184747985762"/>
    <x v="0"/>
    <x v="3"/>
  </r>
  <r>
    <x v="102"/>
    <x v="287"/>
    <n v="2.0985572418961964"/>
    <x v="0"/>
    <x v="3"/>
  </r>
  <r>
    <x v="102"/>
    <x v="288"/>
    <n v="1.7050777590406596"/>
    <x v="0"/>
    <x v="3"/>
  </r>
  <r>
    <x v="102"/>
    <x v="289"/>
    <n v="2.3046655424395728"/>
    <x v="0"/>
    <x v="3"/>
  </r>
  <r>
    <x v="102"/>
    <x v="181"/>
    <n v="0.58085066516769723"/>
    <x v="0"/>
    <x v="3"/>
  </r>
  <r>
    <x v="102"/>
    <x v="290"/>
    <n v="6.2769346074573731"/>
    <x v="0"/>
    <x v="3"/>
  </r>
  <r>
    <x v="102"/>
    <x v="291"/>
    <n v="10.324152145400037"/>
    <x v="0"/>
    <x v="3"/>
  </r>
  <r>
    <x v="102"/>
    <x v="292"/>
    <n v="0.80569608394228964"/>
    <x v="0"/>
    <x v="3"/>
  </r>
  <r>
    <x v="102"/>
    <x v="345"/>
    <n v="0"/>
    <x v="0"/>
    <x v="3"/>
  </r>
  <r>
    <x v="102"/>
    <x v="346"/>
    <n v="0"/>
    <x v="0"/>
    <x v="3"/>
  </r>
  <r>
    <x v="102"/>
    <x v="293"/>
    <n v="43.52632565111486"/>
    <x v="0"/>
    <x v="3"/>
  </r>
  <r>
    <x v="102"/>
    <x v="273"/>
    <n v="5.7996485061511427"/>
    <x v="1"/>
    <x v="3"/>
  </r>
  <r>
    <x v="102"/>
    <x v="274"/>
    <n v="17.047451669595784"/>
    <x v="1"/>
    <x v="3"/>
  </r>
  <r>
    <x v="102"/>
    <x v="275"/>
    <n v="12.741652021089632"/>
    <x v="1"/>
    <x v="3"/>
  </r>
  <r>
    <x v="102"/>
    <x v="276"/>
    <n v="4.5694200351493848"/>
    <x v="1"/>
    <x v="3"/>
  </r>
  <r>
    <x v="102"/>
    <x v="277"/>
    <n v="9.1388400702987695"/>
    <x v="1"/>
    <x v="3"/>
  </r>
  <r>
    <x v="102"/>
    <x v="278"/>
    <n v="2.2847100175746924"/>
    <x v="1"/>
    <x v="3"/>
  </r>
  <r>
    <x v="102"/>
    <x v="279"/>
    <n v="5.711775043936731"/>
    <x v="1"/>
    <x v="3"/>
  </r>
  <r>
    <x v="102"/>
    <x v="280"/>
    <n v="0.26362038664323373"/>
    <x v="1"/>
    <x v="3"/>
  </r>
  <r>
    <x v="102"/>
    <x v="281"/>
    <n v="2.5483304042179262"/>
    <x v="1"/>
    <x v="3"/>
  </r>
  <r>
    <x v="102"/>
    <x v="282"/>
    <n v="5.9753954305799653"/>
    <x v="1"/>
    <x v="3"/>
  </r>
  <r>
    <x v="102"/>
    <x v="283"/>
    <n v="0.1757469244288225"/>
    <x v="1"/>
    <x v="3"/>
  </r>
  <r>
    <x v="102"/>
    <x v="284"/>
    <n v="3.0755711775043935"/>
    <x v="1"/>
    <x v="3"/>
  </r>
  <r>
    <x v="102"/>
    <x v="285"/>
    <n v="0.87873462214411246"/>
    <x v="1"/>
    <x v="3"/>
  </r>
  <r>
    <x v="102"/>
    <x v="286"/>
    <n v="8.9630931458699479"/>
    <x v="1"/>
    <x v="3"/>
  </r>
  <r>
    <x v="102"/>
    <x v="287"/>
    <n v="2.4604569420035149"/>
    <x v="1"/>
    <x v="3"/>
  </r>
  <r>
    <x v="102"/>
    <x v="288"/>
    <n v="1.4938488576449913"/>
    <x v="1"/>
    <x v="3"/>
  </r>
  <r>
    <x v="102"/>
    <x v="289"/>
    <n v="2.3725834797891037"/>
    <x v="1"/>
    <x v="3"/>
  </r>
  <r>
    <x v="102"/>
    <x v="181"/>
    <n v="0.87873462214411246"/>
    <x v="1"/>
    <x v="3"/>
  </r>
  <r>
    <x v="102"/>
    <x v="290"/>
    <n v="14.674868189806679"/>
    <x v="1"/>
    <x v="3"/>
  </r>
  <r>
    <x v="102"/>
    <x v="291"/>
    <n v="13.093145869947277"/>
    <x v="1"/>
    <x v="3"/>
  </r>
  <r>
    <x v="102"/>
    <x v="292"/>
    <n v="1.40597539543058"/>
    <x v="1"/>
    <x v="3"/>
  </r>
  <r>
    <x v="102"/>
    <x v="345"/>
    <n v="0"/>
    <x v="1"/>
    <x v="3"/>
  </r>
  <r>
    <x v="102"/>
    <x v="346"/>
    <n v="0"/>
    <x v="1"/>
    <x v="3"/>
  </r>
  <r>
    <x v="102"/>
    <x v="293"/>
    <n v="43.057996485061508"/>
    <x v="1"/>
    <x v="3"/>
  </r>
  <r>
    <x v="102"/>
    <x v="273"/>
    <n v="11.530398322851154"/>
    <x v="2"/>
    <x v="3"/>
  </r>
  <r>
    <x v="102"/>
    <x v="274"/>
    <n v="16.928721174004192"/>
    <x v="2"/>
    <x v="3"/>
  </r>
  <r>
    <x v="102"/>
    <x v="275"/>
    <n v="17.976939203354299"/>
    <x v="2"/>
    <x v="3"/>
  </r>
  <r>
    <x v="102"/>
    <x v="276"/>
    <n v="4.4549266247379453"/>
    <x v="2"/>
    <x v="3"/>
  </r>
  <r>
    <x v="102"/>
    <x v="277"/>
    <n v="3.8784067085953877"/>
    <x v="2"/>
    <x v="3"/>
  </r>
  <r>
    <x v="102"/>
    <x v="278"/>
    <n v="24.318658280922431"/>
    <x v="2"/>
    <x v="3"/>
  </r>
  <r>
    <x v="102"/>
    <x v="279"/>
    <n v="10.115303983228511"/>
    <x v="2"/>
    <x v="3"/>
  </r>
  <r>
    <x v="102"/>
    <x v="280"/>
    <n v="0.68134171907756813"/>
    <x v="2"/>
    <x v="3"/>
  </r>
  <r>
    <x v="102"/>
    <x v="281"/>
    <n v="1.729559748427673"/>
    <x v="2"/>
    <x v="3"/>
  </r>
  <r>
    <x v="102"/>
    <x v="282"/>
    <n v="3.3542976939203353"/>
    <x v="2"/>
    <x v="3"/>
  </r>
  <r>
    <x v="102"/>
    <x v="283"/>
    <n v="5.2410901467505239E-2"/>
    <x v="2"/>
    <x v="3"/>
  </r>
  <r>
    <x v="102"/>
    <x v="284"/>
    <n v="0.41928721174004191"/>
    <x v="2"/>
    <x v="3"/>
  </r>
  <r>
    <x v="102"/>
    <x v="285"/>
    <n v="1.10062893081761"/>
    <x v="2"/>
    <x v="3"/>
  </r>
  <r>
    <x v="102"/>
    <x v="286"/>
    <n v="9.1194968553459113"/>
    <x v="2"/>
    <x v="3"/>
  </r>
  <r>
    <x v="102"/>
    <x v="287"/>
    <n v="0.31446540880503143"/>
    <x v="2"/>
    <x v="3"/>
  </r>
  <r>
    <x v="102"/>
    <x v="288"/>
    <n v="2.4633123689727463"/>
    <x v="2"/>
    <x v="3"/>
  </r>
  <r>
    <x v="102"/>
    <x v="289"/>
    <n v="2.2012578616352201"/>
    <x v="2"/>
    <x v="3"/>
  </r>
  <r>
    <x v="102"/>
    <x v="181"/>
    <n v="0.41928721174004191"/>
    <x v="2"/>
    <x v="3"/>
  </r>
  <r>
    <x v="102"/>
    <x v="290"/>
    <n v="4.5073375262054505"/>
    <x v="2"/>
    <x v="3"/>
  </r>
  <r>
    <x v="102"/>
    <x v="291"/>
    <n v="11.582809224318659"/>
    <x v="2"/>
    <x v="3"/>
  </r>
  <r>
    <x v="102"/>
    <x v="292"/>
    <n v="0.41928721174004191"/>
    <x v="2"/>
    <x v="3"/>
  </r>
  <r>
    <x v="102"/>
    <x v="345"/>
    <n v="0"/>
    <x v="2"/>
    <x v="3"/>
  </r>
  <r>
    <x v="102"/>
    <x v="346"/>
    <n v="0"/>
    <x v="2"/>
    <x v="3"/>
  </r>
  <r>
    <x v="102"/>
    <x v="293"/>
    <n v="36.635220125786162"/>
    <x v="2"/>
    <x v="3"/>
  </r>
  <r>
    <x v="102"/>
    <x v="273"/>
    <n v="4"/>
    <x v="3"/>
    <x v="3"/>
  </r>
  <r>
    <x v="102"/>
    <x v="274"/>
    <n v="18.266666666666666"/>
    <x v="3"/>
    <x v="3"/>
  </r>
  <r>
    <x v="102"/>
    <x v="275"/>
    <n v="18.399999999999999"/>
    <x v="3"/>
    <x v="3"/>
  </r>
  <r>
    <x v="102"/>
    <x v="276"/>
    <n v="6.666666666666667"/>
    <x v="3"/>
    <x v="3"/>
  </r>
  <r>
    <x v="102"/>
    <x v="277"/>
    <n v="6"/>
    <x v="3"/>
    <x v="3"/>
  </r>
  <r>
    <x v="102"/>
    <x v="278"/>
    <n v="4.4000000000000004"/>
    <x v="3"/>
    <x v="3"/>
  </r>
  <r>
    <x v="102"/>
    <x v="279"/>
    <n v="4.666666666666667"/>
    <x v="3"/>
    <x v="3"/>
  </r>
  <r>
    <x v="102"/>
    <x v="280"/>
    <n v="0.4"/>
    <x v="3"/>
    <x v="3"/>
  </r>
  <r>
    <x v="102"/>
    <x v="281"/>
    <n v="1.4666666666666666"/>
    <x v="3"/>
    <x v="3"/>
  </r>
  <r>
    <x v="102"/>
    <x v="282"/>
    <n v="4"/>
    <x v="3"/>
    <x v="3"/>
  </r>
  <r>
    <x v="102"/>
    <x v="283"/>
    <n v="0.13333333333333333"/>
    <x v="3"/>
    <x v="3"/>
  </r>
  <r>
    <x v="102"/>
    <x v="284"/>
    <n v="1.6"/>
    <x v="3"/>
    <x v="3"/>
  </r>
  <r>
    <x v="102"/>
    <x v="285"/>
    <n v="1.2"/>
    <x v="3"/>
    <x v="3"/>
  </r>
  <r>
    <x v="102"/>
    <x v="286"/>
    <n v="4"/>
    <x v="3"/>
    <x v="3"/>
  </r>
  <r>
    <x v="102"/>
    <x v="287"/>
    <n v="5.6"/>
    <x v="3"/>
    <x v="3"/>
  </r>
  <r>
    <x v="102"/>
    <x v="288"/>
    <n v="0.26666666666666666"/>
    <x v="3"/>
    <x v="3"/>
  </r>
  <r>
    <x v="102"/>
    <x v="289"/>
    <n v="2.2666666666666666"/>
    <x v="3"/>
    <x v="3"/>
  </r>
  <r>
    <x v="102"/>
    <x v="181"/>
    <n v="0.8"/>
    <x v="3"/>
    <x v="3"/>
  </r>
  <r>
    <x v="102"/>
    <x v="290"/>
    <n v="4.1333333333333337"/>
    <x v="3"/>
    <x v="3"/>
  </r>
  <r>
    <x v="102"/>
    <x v="291"/>
    <n v="7.8666666666666663"/>
    <x v="3"/>
    <x v="3"/>
  </r>
  <r>
    <x v="102"/>
    <x v="292"/>
    <n v="0.26666666666666666"/>
    <x v="3"/>
    <x v="3"/>
  </r>
  <r>
    <x v="102"/>
    <x v="345"/>
    <n v="0"/>
    <x v="3"/>
    <x v="3"/>
  </r>
  <r>
    <x v="102"/>
    <x v="346"/>
    <n v="0"/>
    <x v="3"/>
    <x v="3"/>
  </r>
  <r>
    <x v="102"/>
    <x v="293"/>
    <n v="49.06666666666667"/>
    <x v="3"/>
    <x v="3"/>
  </r>
  <r>
    <x v="102"/>
    <x v="273"/>
    <n v="3.5472972972972974"/>
    <x v="4"/>
    <x v="3"/>
  </r>
  <r>
    <x v="102"/>
    <x v="274"/>
    <n v="20.945945945945947"/>
    <x v="4"/>
    <x v="3"/>
  </r>
  <r>
    <x v="102"/>
    <x v="275"/>
    <n v="11.486486486486486"/>
    <x v="4"/>
    <x v="3"/>
  </r>
  <r>
    <x v="102"/>
    <x v="276"/>
    <n v="3.7162162162162162"/>
    <x v="4"/>
    <x v="3"/>
  </r>
  <r>
    <x v="102"/>
    <x v="277"/>
    <n v="3.3783783783783785"/>
    <x v="4"/>
    <x v="3"/>
  </r>
  <r>
    <x v="102"/>
    <x v="278"/>
    <n v="6.5878378378378377"/>
    <x v="4"/>
    <x v="3"/>
  </r>
  <r>
    <x v="102"/>
    <x v="279"/>
    <n v="7.0945945945945947"/>
    <x v="4"/>
    <x v="3"/>
  </r>
  <r>
    <x v="102"/>
    <x v="280"/>
    <n v="0.84459459459459463"/>
    <x v="4"/>
    <x v="3"/>
  </r>
  <r>
    <x v="102"/>
    <x v="281"/>
    <n v="1.8581081081081081"/>
    <x v="4"/>
    <x v="3"/>
  </r>
  <r>
    <x v="102"/>
    <x v="282"/>
    <n v="2.7027027027027026"/>
    <x v="4"/>
    <x v="3"/>
  </r>
  <r>
    <x v="102"/>
    <x v="283"/>
    <n v="0"/>
    <x v="4"/>
    <x v="3"/>
  </r>
  <r>
    <x v="102"/>
    <x v="284"/>
    <n v="1.3513513513513513"/>
    <x v="4"/>
    <x v="3"/>
  </r>
  <r>
    <x v="102"/>
    <x v="285"/>
    <n v="1.5202702702702702"/>
    <x v="4"/>
    <x v="3"/>
  </r>
  <r>
    <x v="102"/>
    <x v="286"/>
    <n v="6.756756756756757"/>
    <x v="4"/>
    <x v="3"/>
  </r>
  <r>
    <x v="102"/>
    <x v="287"/>
    <n v="0.84459459459459463"/>
    <x v="4"/>
    <x v="3"/>
  </r>
  <r>
    <x v="102"/>
    <x v="288"/>
    <n v="0.84459459459459463"/>
    <x v="4"/>
    <x v="3"/>
  </r>
  <r>
    <x v="102"/>
    <x v="289"/>
    <n v="1.0135135135135136"/>
    <x v="4"/>
    <x v="3"/>
  </r>
  <r>
    <x v="102"/>
    <x v="181"/>
    <n v="0.5067567567567568"/>
    <x v="4"/>
    <x v="3"/>
  </r>
  <r>
    <x v="102"/>
    <x v="290"/>
    <n v="2.3648648648648649"/>
    <x v="4"/>
    <x v="3"/>
  </r>
  <r>
    <x v="102"/>
    <x v="291"/>
    <n v="9.121621621621621"/>
    <x v="4"/>
    <x v="3"/>
  </r>
  <r>
    <x v="102"/>
    <x v="292"/>
    <n v="1.0135135135135136"/>
    <x v="4"/>
    <x v="3"/>
  </r>
  <r>
    <x v="102"/>
    <x v="345"/>
    <n v="0"/>
    <x v="4"/>
    <x v="3"/>
  </r>
  <r>
    <x v="102"/>
    <x v="346"/>
    <n v="0"/>
    <x v="4"/>
    <x v="3"/>
  </r>
  <r>
    <x v="102"/>
    <x v="293"/>
    <n v="52.871621621621621"/>
    <x v="4"/>
    <x v="3"/>
  </r>
  <r>
    <x v="102"/>
    <x v="273"/>
    <n v="1.8867924528301887"/>
    <x v="5"/>
    <x v="3"/>
  </r>
  <r>
    <x v="102"/>
    <x v="274"/>
    <n v="24.528301886792452"/>
    <x v="5"/>
    <x v="3"/>
  </r>
  <r>
    <x v="102"/>
    <x v="275"/>
    <n v="17.610062893081761"/>
    <x v="5"/>
    <x v="3"/>
  </r>
  <r>
    <x v="102"/>
    <x v="276"/>
    <n v="6.9182389937106921"/>
    <x v="5"/>
    <x v="3"/>
  </r>
  <r>
    <x v="102"/>
    <x v="277"/>
    <n v="5.0314465408805029"/>
    <x v="5"/>
    <x v="3"/>
  </r>
  <r>
    <x v="102"/>
    <x v="278"/>
    <n v="5.6603773584905657"/>
    <x v="5"/>
    <x v="3"/>
  </r>
  <r>
    <x v="102"/>
    <x v="279"/>
    <n v="6.2893081761006293"/>
    <x v="5"/>
    <x v="3"/>
  </r>
  <r>
    <x v="102"/>
    <x v="280"/>
    <n v="0.62893081761006286"/>
    <x v="5"/>
    <x v="3"/>
  </r>
  <r>
    <x v="102"/>
    <x v="281"/>
    <n v="2.5157232704402515"/>
    <x v="5"/>
    <x v="3"/>
  </r>
  <r>
    <x v="102"/>
    <x v="282"/>
    <n v="2.5157232704402515"/>
    <x v="5"/>
    <x v="3"/>
  </r>
  <r>
    <x v="102"/>
    <x v="283"/>
    <n v="0"/>
    <x v="5"/>
    <x v="3"/>
  </r>
  <r>
    <x v="102"/>
    <x v="284"/>
    <n v="3.1446540880503147"/>
    <x v="5"/>
    <x v="3"/>
  </r>
  <r>
    <x v="102"/>
    <x v="285"/>
    <n v="1.8867924528301887"/>
    <x v="5"/>
    <x v="3"/>
  </r>
  <r>
    <x v="102"/>
    <x v="286"/>
    <n v="3.1446540880503147"/>
    <x v="5"/>
    <x v="3"/>
  </r>
  <r>
    <x v="102"/>
    <x v="287"/>
    <n v="0"/>
    <x v="5"/>
    <x v="3"/>
  </r>
  <r>
    <x v="102"/>
    <x v="288"/>
    <n v="1.2578616352201257"/>
    <x v="5"/>
    <x v="3"/>
  </r>
  <r>
    <x v="102"/>
    <x v="289"/>
    <n v="1.2578616352201257"/>
    <x v="5"/>
    <x v="3"/>
  </r>
  <r>
    <x v="102"/>
    <x v="181"/>
    <n v="1.2578616352201257"/>
    <x v="5"/>
    <x v="3"/>
  </r>
  <r>
    <x v="102"/>
    <x v="290"/>
    <n v="1.8867924528301887"/>
    <x v="5"/>
    <x v="3"/>
  </r>
  <r>
    <x v="102"/>
    <x v="291"/>
    <n v="13.20754716981132"/>
    <x v="5"/>
    <x v="3"/>
  </r>
  <r>
    <x v="102"/>
    <x v="292"/>
    <n v="0.62893081761006286"/>
    <x v="5"/>
    <x v="3"/>
  </r>
  <r>
    <x v="102"/>
    <x v="345"/>
    <n v="0"/>
    <x v="5"/>
    <x v="3"/>
  </r>
  <r>
    <x v="102"/>
    <x v="346"/>
    <n v="0"/>
    <x v="5"/>
    <x v="3"/>
  </r>
  <r>
    <x v="102"/>
    <x v="293"/>
    <n v="49.056603773584904"/>
    <x v="5"/>
    <x v="3"/>
  </r>
  <r>
    <x v="102"/>
    <x v="273"/>
    <n v="1.8518518518518519"/>
    <x v="6"/>
    <x v="3"/>
  </r>
  <r>
    <x v="102"/>
    <x v="274"/>
    <n v="21.296296296296298"/>
    <x v="6"/>
    <x v="3"/>
  </r>
  <r>
    <x v="102"/>
    <x v="275"/>
    <n v="11.111111111111111"/>
    <x v="6"/>
    <x v="3"/>
  </r>
  <r>
    <x v="102"/>
    <x v="276"/>
    <n v="2.7777777777777777"/>
    <x v="6"/>
    <x v="3"/>
  </r>
  <r>
    <x v="102"/>
    <x v="277"/>
    <n v="3.7037037037037037"/>
    <x v="6"/>
    <x v="3"/>
  </r>
  <r>
    <x v="102"/>
    <x v="278"/>
    <n v="6.4814814814814818"/>
    <x v="6"/>
    <x v="3"/>
  </r>
  <r>
    <x v="102"/>
    <x v="279"/>
    <n v="6.4814814814814818"/>
    <x v="6"/>
    <x v="3"/>
  </r>
  <r>
    <x v="102"/>
    <x v="280"/>
    <n v="0"/>
    <x v="6"/>
    <x v="3"/>
  </r>
  <r>
    <x v="102"/>
    <x v="281"/>
    <n v="3.7037037037037037"/>
    <x v="6"/>
    <x v="3"/>
  </r>
  <r>
    <x v="102"/>
    <x v="282"/>
    <n v="4.6296296296296298"/>
    <x v="6"/>
    <x v="3"/>
  </r>
  <r>
    <x v="102"/>
    <x v="283"/>
    <n v="0"/>
    <x v="6"/>
    <x v="3"/>
  </r>
  <r>
    <x v="102"/>
    <x v="284"/>
    <n v="0"/>
    <x v="6"/>
    <x v="3"/>
  </r>
  <r>
    <x v="102"/>
    <x v="285"/>
    <n v="1.8518518518518519"/>
    <x v="6"/>
    <x v="3"/>
  </r>
  <r>
    <x v="102"/>
    <x v="286"/>
    <n v="6.4814814814814818"/>
    <x v="6"/>
    <x v="3"/>
  </r>
  <r>
    <x v="102"/>
    <x v="287"/>
    <n v="0.92592592592592593"/>
    <x v="6"/>
    <x v="3"/>
  </r>
  <r>
    <x v="102"/>
    <x v="288"/>
    <n v="0"/>
    <x v="6"/>
    <x v="3"/>
  </r>
  <r>
    <x v="102"/>
    <x v="289"/>
    <n v="0"/>
    <x v="6"/>
    <x v="3"/>
  </r>
  <r>
    <x v="102"/>
    <x v="181"/>
    <n v="0"/>
    <x v="6"/>
    <x v="3"/>
  </r>
  <r>
    <x v="102"/>
    <x v="290"/>
    <n v="1.8518518518518519"/>
    <x v="6"/>
    <x v="3"/>
  </r>
  <r>
    <x v="102"/>
    <x v="291"/>
    <n v="7.4074074074074074"/>
    <x v="6"/>
    <x v="3"/>
  </r>
  <r>
    <x v="102"/>
    <x v="292"/>
    <n v="0.92592592592592593"/>
    <x v="6"/>
    <x v="3"/>
  </r>
  <r>
    <x v="102"/>
    <x v="345"/>
    <n v="0"/>
    <x v="6"/>
    <x v="3"/>
  </r>
  <r>
    <x v="102"/>
    <x v="346"/>
    <n v="0"/>
    <x v="6"/>
    <x v="3"/>
  </r>
  <r>
    <x v="102"/>
    <x v="293"/>
    <n v="59.25925925925926"/>
    <x v="6"/>
    <x v="3"/>
  </r>
  <r>
    <x v="102"/>
    <x v="273"/>
    <n v="5.6497175141242941"/>
    <x v="7"/>
    <x v="3"/>
  </r>
  <r>
    <x v="102"/>
    <x v="274"/>
    <n v="21.468926553672315"/>
    <x v="7"/>
    <x v="3"/>
  </r>
  <r>
    <x v="102"/>
    <x v="275"/>
    <n v="9.6045197740112993"/>
    <x v="7"/>
    <x v="3"/>
  </r>
  <r>
    <x v="102"/>
    <x v="276"/>
    <n v="1.1299435028248588"/>
    <x v="7"/>
    <x v="3"/>
  </r>
  <r>
    <x v="102"/>
    <x v="277"/>
    <n v="3.9548022598870056"/>
    <x v="7"/>
    <x v="3"/>
  </r>
  <r>
    <x v="102"/>
    <x v="278"/>
    <n v="7.3446327683615822"/>
    <x v="7"/>
    <x v="3"/>
  </r>
  <r>
    <x v="102"/>
    <x v="279"/>
    <n v="6.2146892655367232"/>
    <x v="7"/>
    <x v="3"/>
  </r>
  <r>
    <x v="102"/>
    <x v="280"/>
    <n v="2.2598870056497176"/>
    <x v="7"/>
    <x v="3"/>
  </r>
  <r>
    <x v="102"/>
    <x v="281"/>
    <n v="0"/>
    <x v="7"/>
    <x v="3"/>
  </r>
  <r>
    <x v="102"/>
    <x v="282"/>
    <n v="1.1299435028248588"/>
    <x v="7"/>
    <x v="3"/>
  </r>
  <r>
    <x v="102"/>
    <x v="283"/>
    <n v="0"/>
    <x v="7"/>
    <x v="3"/>
  </r>
  <r>
    <x v="102"/>
    <x v="284"/>
    <n v="1.6949152542372881"/>
    <x v="7"/>
    <x v="3"/>
  </r>
  <r>
    <x v="102"/>
    <x v="285"/>
    <n v="1.1299435028248588"/>
    <x v="7"/>
    <x v="3"/>
  </r>
  <r>
    <x v="102"/>
    <x v="286"/>
    <n v="9.6045197740112993"/>
    <x v="7"/>
    <x v="3"/>
  </r>
  <r>
    <x v="102"/>
    <x v="287"/>
    <n v="1.6949152542372881"/>
    <x v="7"/>
    <x v="3"/>
  </r>
  <r>
    <x v="102"/>
    <x v="288"/>
    <n v="0"/>
    <x v="7"/>
    <x v="3"/>
  </r>
  <r>
    <x v="102"/>
    <x v="289"/>
    <n v="1.1299435028248588"/>
    <x v="7"/>
    <x v="3"/>
  </r>
  <r>
    <x v="102"/>
    <x v="181"/>
    <n v="0.56497175141242939"/>
    <x v="7"/>
    <x v="3"/>
  </r>
  <r>
    <x v="102"/>
    <x v="290"/>
    <n v="1.1299435028248588"/>
    <x v="7"/>
    <x v="3"/>
  </r>
  <r>
    <x v="102"/>
    <x v="291"/>
    <n v="11.864406779661017"/>
    <x v="7"/>
    <x v="3"/>
  </r>
  <r>
    <x v="102"/>
    <x v="292"/>
    <n v="2.2598870056497176"/>
    <x v="7"/>
    <x v="3"/>
  </r>
  <r>
    <x v="102"/>
    <x v="345"/>
    <n v="0"/>
    <x v="7"/>
    <x v="3"/>
  </r>
  <r>
    <x v="102"/>
    <x v="346"/>
    <n v="0"/>
    <x v="7"/>
    <x v="3"/>
  </r>
  <r>
    <x v="102"/>
    <x v="293"/>
    <n v="48.587570621468927"/>
    <x v="7"/>
    <x v="3"/>
  </r>
  <r>
    <x v="102"/>
    <x v="273"/>
    <n v="4.0540540540540544"/>
    <x v="8"/>
    <x v="3"/>
  </r>
  <r>
    <x v="102"/>
    <x v="274"/>
    <n v="16.216216216216218"/>
    <x v="8"/>
    <x v="3"/>
  </r>
  <r>
    <x v="102"/>
    <x v="275"/>
    <n v="7.4324324324324325"/>
    <x v="8"/>
    <x v="3"/>
  </r>
  <r>
    <x v="102"/>
    <x v="276"/>
    <n v="4.0540540540540544"/>
    <x v="8"/>
    <x v="3"/>
  </r>
  <r>
    <x v="102"/>
    <x v="277"/>
    <n v="0.67567567567567566"/>
    <x v="8"/>
    <x v="3"/>
  </r>
  <r>
    <x v="102"/>
    <x v="278"/>
    <n v="6.756756756756757"/>
    <x v="8"/>
    <x v="3"/>
  </r>
  <r>
    <x v="102"/>
    <x v="279"/>
    <n v="9.4594594594594597"/>
    <x v="8"/>
    <x v="3"/>
  </r>
  <r>
    <x v="102"/>
    <x v="280"/>
    <n v="0"/>
    <x v="8"/>
    <x v="3"/>
  </r>
  <r>
    <x v="102"/>
    <x v="281"/>
    <n v="2.0270270270270272"/>
    <x v="8"/>
    <x v="3"/>
  </r>
  <r>
    <x v="102"/>
    <x v="282"/>
    <n v="3.3783783783783785"/>
    <x v="8"/>
    <x v="3"/>
  </r>
  <r>
    <x v="102"/>
    <x v="283"/>
    <n v="0"/>
    <x v="8"/>
    <x v="3"/>
  </r>
  <r>
    <x v="102"/>
    <x v="284"/>
    <n v="0"/>
    <x v="8"/>
    <x v="3"/>
  </r>
  <r>
    <x v="102"/>
    <x v="285"/>
    <n v="1.3513513513513513"/>
    <x v="8"/>
    <x v="3"/>
  </r>
  <r>
    <x v="102"/>
    <x v="286"/>
    <n v="7.4324324324324325"/>
    <x v="8"/>
    <x v="3"/>
  </r>
  <r>
    <x v="102"/>
    <x v="287"/>
    <n v="0.67567567567567566"/>
    <x v="8"/>
    <x v="3"/>
  </r>
  <r>
    <x v="102"/>
    <x v="288"/>
    <n v="2.0270270270270272"/>
    <x v="8"/>
    <x v="3"/>
  </r>
  <r>
    <x v="102"/>
    <x v="289"/>
    <n v="1.3513513513513513"/>
    <x v="8"/>
    <x v="3"/>
  </r>
  <r>
    <x v="102"/>
    <x v="181"/>
    <n v="0"/>
    <x v="8"/>
    <x v="3"/>
  </r>
  <r>
    <x v="102"/>
    <x v="290"/>
    <n v="4.7297297297297298"/>
    <x v="8"/>
    <x v="3"/>
  </r>
  <r>
    <x v="102"/>
    <x v="291"/>
    <n v="2.7027027027027026"/>
    <x v="8"/>
    <x v="3"/>
  </r>
  <r>
    <x v="102"/>
    <x v="292"/>
    <n v="0"/>
    <x v="8"/>
    <x v="3"/>
  </r>
  <r>
    <x v="102"/>
    <x v="345"/>
    <n v="0"/>
    <x v="8"/>
    <x v="3"/>
  </r>
  <r>
    <x v="102"/>
    <x v="346"/>
    <n v="0"/>
    <x v="8"/>
    <x v="3"/>
  </r>
  <r>
    <x v="102"/>
    <x v="293"/>
    <n v="57.432432432432435"/>
    <x v="8"/>
    <x v="3"/>
  </r>
  <r>
    <x v="102"/>
    <x v="273"/>
    <n v="4.7337278106508878"/>
    <x v="9"/>
    <x v="3"/>
  </r>
  <r>
    <x v="102"/>
    <x v="274"/>
    <n v="14.792899408284024"/>
    <x v="9"/>
    <x v="3"/>
  </r>
  <r>
    <x v="102"/>
    <x v="275"/>
    <n v="9.4674556213017755"/>
    <x v="9"/>
    <x v="3"/>
  </r>
  <r>
    <x v="102"/>
    <x v="276"/>
    <n v="1.7751479289940828"/>
    <x v="9"/>
    <x v="3"/>
  </r>
  <r>
    <x v="102"/>
    <x v="277"/>
    <n v="3.5502958579881656"/>
    <x v="9"/>
    <x v="3"/>
  </r>
  <r>
    <x v="102"/>
    <x v="278"/>
    <n v="5.9171597633136095"/>
    <x v="9"/>
    <x v="3"/>
  </r>
  <r>
    <x v="102"/>
    <x v="279"/>
    <n v="8.8757396449704142"/>
    <x v="9"/>
    <x v="3"/>
  </r>
  <r>
    <x v="102"/>
    <x v="280"/>
    <n v="2.9585798816568047"/>
    <x v="9"/>
    <x v="3"/>
  </r>
  <r>
    <x v="102"/>
    <x v="281"/>
    <n v="4.7337278106508878"/>
    <x v="9"/>
    <x v="3"/>
  </r>
  <r>
    <x v="102"/>
    <x v="282"/>
    <n v="2.3668639053254439"/>
    <x v="9"/>
    <x v="3"/>
  </r>
  <r>
    <x v="102"/>
    <x v="283"/>
    <n v="0"/>
    <x v="9"/>
    <x v="3"/>
  </r>
  <r>
    <x v="102"/>
    <x v="284"/>
    <n v="0.59171597633136097"/>
    <x v="9"/>
    <x v="3"/>
  </r>
  <r>
    <x v="102"/>
    <x v="285"/>
    <n v="0"/>
    <x v="9"/>
    <x v="3"/>
  </r>
  <r>
    <x v="102"/>
    <x v="286"/>
    <n v="2.3668639053254439"/>
    <x v="9"/>
    <x v="3"/>
  </r>
  <r>
    <x v="102"/>
    <x v="287"/>
    <n v="2.9585798816568047"/>
    <x v="9"/>
    <x v="3"/>
  </r>
  <r>
    <x v="102"/>
    <x v="288"/>
    <n v="0.59171597633136097"/>
    <x v="9"/>
    <x v="3"/>
  </r>
  <r>
    <x v="102"/>
    <x v="289"/>
    <n v="2.3668639053254439"/>
    <x v="9"/>
    <x v="3"/>
  </r>
  <r>
    <x v="102"/>
    <x v="181"/>
    <n v="1.1834319526627219"/>
    <x v="9"/>
    <x v="3"/>
  </r>
  <r>
    <x v="102"/>
    <x v="290"/>
    <n v="1.7751479289940828"/>
    <x v="9"/>
    <x v="3"/>
  </r>
  <r>
    <x v="102"/>
    <x v="291"/>
    <n v="5.9171597633136095"/>
    <x v="9"/>
    <x v="3"/>
  </r>
  <r>
    <x v="102"/>
    <x v="292"/>
    <n v="0.59171597633136097"/>
    <x v="9"/>
    <x v="3"/>
  </r>
  <r>
    <x v="102"/>
    <x v="345"/>
    <n v="0"/>
    <x v="9"/>
    <x v="3"/>
  </r>
  <r>
    <x v="102"/>
    <x v="346"/>
    <n v="0"/>
    <x v="9"/>
    <x v="3"/>
  </r>
  <r>
    <x v="102"/>
    <x v="293"/>
    <n v="56.213017751479292"/>
    <x v="9"/>
    <x v="3"/>
  </r>
  <r>
    <x v="102"/>
    <x v="273"/>
    <n v="5.343511450381679"/>
    <x v="10"/>
    <x v="3"/>
  </r>
  <r>
    <x v="102"/>
    <x v="274"/>
    <n v="17.557251908396946"/>
    <x v="10"/>
    <x v="3"/>
  </r>
  <r>
    <x v="102"/>
    <x v="275"/>
    <n v="19.847328244274809"/>
    <x v="10"/>
    <x v="3"/>
  </r>
  <r>
    <x v="102"/>
    <x v="276"/>
    <n v="3.8167938931297711"/>
    <x v="10"/>
    <x v="3"/>
  </r>
  <r>
    <x v="102"/>
    <x v="277"/>
    <n v="11.450381679389313"/>
    <x v="10"/>
    <x v="3"/>
  </r>
  <r>
    <x v="102"/>
    <x v="278"/>
    <n v="6.106870229007634"/>
    <x v="10"/>
    <x v="3"/>
  </r>
  <r>
    <x v="102"/>
    <x v="279"/>
    <n v="4.5801526717557248"/>
    <x v="10"/>
    <x v="3"/>
  </r>
  <r>
    <x v="102"/>
    <x v="280"/>
    <n v="0.76335877862595425"/>
    <x v="10"/>
    <x v="3"/>
  </r>
  <r>
    <x v="102"/>
    <x v="281"/>
    <n v="3.8167938931297711"/>
    <x v="10"/>
    <x v="3"/>
  </r>
  <r>
    <x v="102"/>
    <x v="282"/>
    <n v="6.8702290076335881"/>
    <x v="10"/>
    <x v="3"/>
  </r>
  <r>
    <x v="102"/>
    <x v="283"/>
    <n v="0.76335877862595425"/>
    <x v="10"/>
    <x v="3"/>
  </r>
  <r>
    <x v="102"/>
    <x v="284"/>
    <n v="14.503816793893129"/>
    <x v="10"/>
    <x v="3"/>
  </r>
  <r>
    <x v="102"/>
    <x v="285"/>
    <n v="0.76335877862595425"/>
    <x v="10"/>
    <x v="3"/>
  </r>
  <r>
    <x v="102"/>
    <x v="286"/>
    <n v="13.740458015267176"/>
    <x v="10"/>
    <x v="3"/>
  </r>
  <r>
    <x v="102"/>
    <x v="287"/>
    <n v="8.3969465648854964"/>
    <x v="10"/>
    <x v="3"/>
  </r>
  <r>
    <x v="102"/>
    <x v="288"/>
    <n v="1.5267175572519085"/>
    <x v="10"/>
    <x v="3"/>
  </r>
  <r>
    <x v="102"/>
    <x v="289"/>
    <n v="1.5267175572519085"/>
    <x v="10"/>
    <x v="3"/>
  </r>
  <r>
    <x v="102"/>
    <x v="181"/>
    <n v="0"/>
    <x v="10"/>
    <x v="3"/>
  </r>
  <r>
    <x v="102"/>
    <x v="290"/>
    <n v="10.687022900763358"/>
    <x v="10"/>
    <x v="3"/>
  </r>
  <r>
    <x v="102"/>
    <x v="291"/>
    <n v="6.8702290076335881"/>
    <x v="10"/>
    <x v="3"/>
  </r>
  <r>
    <x v="102"/>
    <x v="292"/>
    <n v="1.5267175572519085"/>
    <x v="10"/>
    <x v="3"/>
  </r>
  <r>
    <x v="102"/>
    <x v="345"/>
    <n v="0"/>
    <x v="10"/>
    <x v="3"/>
  </r>
  <r>
    <x v="102"/>
    <x v="346"/>
    <n v="0"/>
    <x v="10"/>
    <x v="3"/>
  </r>
  <r>
    <x v="102"/>
    <x v="293"/>
    <n v="31.297709923664122"/>
    <x v="10"/>
    <x v="3"/>
  </r>
  <r>
    <x v="102"/>
    <x v="273"/>
    <n v="5.882352941176471"/>
    <x v="11"/>
    <x v="3"/>
  </r>
  <r>
    <x v="102"/>
    <x v="274"/>
    <n v="24.369747899159663"/>
    <x v="11"/>
    <x v="3"/>
  </r>
  <r>
    <x v="102"/>
    <x v="275"/>
    <n v="14.285714285714286"/>
    <x v="11"/>
    <x v="3"/>
  </r>
  <r>
    <x v="102"/>
    <x v="276"/>
    <n v="2.5210084033613445"/>
    <x v="11"/>
    <x v="3"/>
  </r>
  <r>
    <x v="102"/>
    <x v="277"/>
    <n v="3.3613445378151261"/>
    <x v="11"/>
    <x v="3"/>
  </r>
  <r>
    <x v="102"/>
    <x v="278"/>
    <n v="11.764705882352942"/>
    <x v="11"/>
    <x v="3"/>
  </r>
  <r>
    <x v="102"/>
    <x v="279"/>
    <n v="5.882352941176471"/>
    <x v="11"/>
    <x v="3"/>
  </r>
  <r>
    <x v="102"/>
    <x v="280"/>
    <n v="0"/>
    <x v="11"/>
    <x v="3"/>
  </r>
  <r>
    <x v="102"/>
    <x v="281"/>
    <n v="4.2016806722689077"/>
    <x v="11"/>
    <x v="3"/>
  </r>
  <r>
    <x v="102"/>
    <x v="282"/>
    <n v="3.3613445378151261"/>
    <x v="11"/>
    <x v="3"/>
  </r>
  <r>
    <x v="102"/>
    <x v="283"/>
    <n v="0"/>
    <x v="11"/>
    <x v="3"/>
  </r>
  <r>
    <x v="102"/>
    <x v="284"/>
    <n v="4.2016806722689077"/>
    <x v="11"/>
    <x v="3"/>
  </r>
  <r>
    <x v="102"/>
    <x v="285"/>
    <n v="0"/>
    <x v="11"/>
    <x v="3"/>
  </r>
  <r>
    <x v="102"/>
    <x v="286"/>
    <n v="7.5630252100840334"/>
    <x v="11"/>
    <x v="3"/>
  </r>
  <r>
    <x v="102"/>
    <x v="287"/>
    <n v="2.5210084033613445"/>
    <x v="11"/>
    <x v="3"/>
  </r>
  <r>
    <x v="102"/>
    <x v="288"/>
    <n v="3.3613445378151261"/>
    <x v="11"/>
    <x v="3"/>
  </r>
  <r>
    <x v="102"/>
    <x v="289"/>
    <n v="8.4033613445378155"/>
    <x v="11"/>
    <x v="3"/>
  </r>
  <r>
    <x v="102"/>
    <x v="181"/>
    <n v="0.84033613445378152"/>
    <x v="11"/>
    <x v="3"/>
  </r>
  <r>
    <x v="102"/>
    <x v="290"/>
    <n v="1.680672268907563"/>
    <x v="11"/>
    <x v="3"/>
  </r>
  <r>
    <x v="102"/>
    <x v="291"/>
    <n v="9.2436974789915958"/>
    <x v="11"/>
    <x v="3"/>
  </r>
  <r>
    <x v="102"/>
    <x v="292"/>
    <n v="0"/>
    <x v="11"/>
    <x v="3"/>
  </r>
  <r>
    <x v="102"/>
    <x v="345"/>
    <n v="0"/>
    <x v="11"/>
    <x v="3"/>
  </r>
  <r>
    <x v="102"/>
    <x v="346"/>
    <n v="0"/>
    <x v="11"/>
    <x v="3"/>
  </r>
  <r>
    <x v="102"/>
    <x v="293"/>
    <n v="44.537815126050418"/>
    <x v="11"/>
    <x v="3"/>
  </r>
  <r>
    <x v="102"/>
    <x v="273"/>
    <n v="8.0808080808080813"/>
    <x v="12"/>
    <x v="3"/>
  </r>
  <r>
    <x v="102"/>
    <x v="274"/>
    <n v="18.181818181818183"/>
    <x v="12"/>
    <x v="3"/>
  </r>
  <r>
    <x v="102"/>
    <x v="275"/>
    <n v="8.0808080808080813"/>
    <x v="12"/>
    <x v="3"/>
  </r>
  <r>
    <x v="102"/>
    <x v="276"/>
    <n v="5.0505050505050502"/>
    <x v="12"/>
    <x v="3"/>
  </r>
  <r>
    <x v="102"/>
    <x v="277"/>
    <n v="7.0707070707070709"/>
    <x v="12"/>
    <x v="3"/>
  </r>
  <r>
    <x v="102"/>
    <x v="278"/>
    <n v="2.0202020202020203"/>
    <x v="12"/>
    <x v="3"/>
  </r>
  <r>
    <x v="102"/>
    <x v="279"/>
    <n v="10.1010101010101"/>
    <x v="12"/>
    <x v="3"/>
  </r>
  <r>
    <x v="102"/>
    <x v="280"/>
    <n v="1.0101010101010102"/>
    <x v="12"/>
    <x v="3"/>
  </r>
  <r>
    <x v="102"/>
    <x v="281"/>
    <n v="6.0606060606060606"/>
    <x v="12"/>
    <x v="3"/>
  </r>
  <r>
    <x v="102"/>
    <x v="282"/>
    <n v="2.0202020202020203"/>
    <x v="12"/>
    <x v="3"/>
  </r>
  <r>
    <x v="102"/>
    <x v="283"/>
    <n v="1.0101010101010102"/>
    <x v="12"/>
    <x v="3"/>
  </r>
  <r>
    <x v="102"/>
    <x v="284"/>
    <n v="4.0404040404040407"/>
    <x v="12"/>
    <x v="3"/>
  </r>
  <r>
    <x v="102"/>
    <x v="285"/>
    <n v="0"/>
    <x v="12"/>
    <x v="3"/>
  </r>
  <r>
    <x v="102"/>
    <x v="286"/>
    <n v="7.0707070707070709"/>
    <x v="12"/>
    <x v="3"/>
  </r>
  <r>
    <x v="102"/>
    <x v="287"/>
    <n v="3.0303030303030303"/>
    <x v="12"/>
    <x v="3"/>
  </r>
  <r>
    <x v="102"/>
    <x v="288"/>
    <n v="5.0505050505050502"/>
    <x v="12"/>
    <x v="3"/>
  </r>
  <r>
    <x v="102"/>
    <x v="289"/>
    <n v="1.0101010101010102"/>
    <x v="12"/>
    <x v="3"/>
  </r>
  <r>
    <x v="102"/>
    <x v="181"/>
    <n v="0"/>
    <x v="12"/>
    <x v="3"/>
  </r>
  <r>
    <x v="102"/>
    <x v="290"/>
    <n v="1.0101010101010102"/>
    <x v="12"/>
    <x v="3"/>
  </r>
  <r>
    <x v="102"/>
    <x v="291"/>
    <n v="8.0808080808080813"/>
    <x v="12"/>
    <x v="3"/>
  </r>
  <r>
    <x v="102"/>
    <x v="292"/>
    <n v="0"/>
    <x v="12"/>
    <x v="3"/>
  </r>
  <r>
    <x v="102"/>
    <x v="345"/>
    <n v="0"/>
    <x v="12"/>
    <x v="3"/>
  </r>
  <r>
    <x v="102"/>
    <x v="346"/>
    <n v="0"/>
    <x v="12"/>
    <x v="3"/>
  </r>
  <r>
    <x v="102"/>
    <x v="293"/>
    <n v="50.505050505050505"/>
    <x v="12"/>
    <x v="3"/>
  </r>
  <r>
    <x v="102"/>
    <x v="273"/>
    <n v="5.7971014492753623"/>
    <x v="13"/>
    <x v="3"/>
  </r>
  <r>
    <x v="102"/>
    <x v="274"/>
    <n v="20.289855072463769"/>
    <x v="13"/>
    <x v="3"/>
  </r>
  <r>
    <x v="102"/>
    <x v="275"/>
    <n v="20.289855072463769"/>
    <x v="13"/>
    <x v="3"/>
  </r>
  <r>
    <x v="102"/>
    <x v="276"/>
    <n v="4.3478260869565215"/>
    <x v="13"/>
    <x v="3"/>
  </r>
  <r>
    <x v="102"/>
    <x v="277"/>
    <n v="7.2463768115942031"/>
    <x v="13"/>
    <x v="3"/>
  </r>
  <r>
    <x v="102"/>
    <x v="278"/>
    <n v="8.695652173913043"/>
    <x v="13"/>
    <x v="3"/>
  </r>
  <r>
    <x v="102"/>
    <x v="279"/>
    <n v="4.3478260869565215"/>
    <x v="13"/>
    <x v="3"/>
  </r>
  <r>
    <x v="102"/>
    <x v="280"/>
    <n v="0"/>
    <x v="13"/>
    <x v="3"/>
  </r>
  <r>
    <x v="102"/>
    <x v="281"/>
    <n v="1.4492753623188406"/>
    <x v="13"/>
    <x v="3"/>
  </r>
  <r>
    <x v="102"/>
    <x v="282"/>
    <n v="1.4492753623188406"/>
    <x v="13"/>
    <x v="3"/>
  </r>
  <r>
    <x v="102"/>
    <x v="283"/>
    <n v="0"/>
    <x v="13"/>
    <x v="3"/>
  </r>
  <r>
    <x v="102"/>
    <x v="284"/>
    <n v="0"/>
    <x v="13"/>
    <x v="3"/>
  </r>
  <r>
    <x v="102"/>
    <x v="285"/>
    <n v="1.4492753623188406"/>
    <x v="13"/>
    <x v="3"/>
  </r>
  <r>
    <x v="102"/>
    <x v="286"/>
    <n v="10.144927536231885"/>
    <x v="13"/>
    <x v="3"/>
  </r>
  <r>
    <x v="102"/>
    <x v="287"/>
    <n v="4.3478260869565215"/>
    <x v="13"/>
    <x v="3"/>
  </r>
  <r>
    <x v="102"/>
    <x v="288"/>
    <n v="0"/>
    <x v="13"/>
    <x v="3"/>
  </r>
  <r>
    <x v="102"/>
    <x v="289"/>
    <n v="4.3478260869565215"/>
    <x v="13"/>
    <x v="3"/>
  </r>
  <r>
    <x v="102"/>
    <x v="181"/>
    <n v="0"/>
    <x v="13"/>
    <x v="3"/>
  </r>
  <r>
    <x v="102"/>
    <x v="290"/>
    <n v="0"/>
    <x v="13"/>
    <x v="3"/>
  </r>
  <r>
    <x v="102"/>
    <x v="291"/>
    <n v="10.144927536231885"/>
    <x v="13"/>
    <x v="3"/>
  </r>
  <r>
    <x v="102"/>
    <x v="292"/>
    <n v="0"/>
    <x v="13"/>
    <x v="3"/>
  </r>
  <r>
    <x v="102"/>
    <x v="345"/>
    <n v="0"/>
    <x v="13"/>
    <x v="3"/>
  </r>
  <r>
    <x v="102"/>
    <x v="346"/>
    <n v="0"/>
    <x v="13"/>
    <x v="3"/>
  </r>
  <r>
    <x v="102"/>
    <x v="293"/>
    <n v="44.927536231884055"/>
    <x v="13"/>
    <x v="3"/>
  </r>
  <r>
    <x v="102"/>
    <x v="273"/>
    <n v="10.344827586206897"/>
    <x v="14"/>
    <x v="3"/>
  </r>
  <r>
    <x v="102"/>
    <x v="274"/>
    <n v="9.1954022988505741"/>
    <x v="14"/>
    <x v="3"/>
  </r>
  <r>
    <x v="102"/>
    <x v="275"/>
    <n v="11.494252873563218"/>
    <x v="14"/>
    <x v="3"/>
  </r>
  <r>
    <x v="102"/>
    <x v="276"/>
    <n v="5.7471264367816088"/>
    <x v="14"/>
    <x v="3"/>
  </r>
  <r>
    <x v="102"/>
    <x v="277"/>
    <n v="2.2988505747126435"/>
    <x v="14"/>
    <x v="3"/>
  </r>
  <r>
    <x v="102"/>
    <x v="278"/>
    <n v="13.793103448275861"/>
    <x v="14"/>
    <x v="3"/>
  </r>
  <r>
    <x v="102"/>
    <x v="279"/>
    <n v="12.64367816091954"/>
    <x v="14"/>
    <x v="3"/>
  </r>
  <r>
    <x v="102"/>
    <x v="280"/>
    <n v="0"/>
    <x v="14"/>
    <x v="3"/>
  </r>
  <r>
    <x v="102"/>
    <x v="281"/>
    <n v="4.5977011494252871"/>
    <x v="14"/>
    <x v="3"/>
  </r>
  <r>
    <x v="102"/>
    <x v="282"/>
    <n v="4.5977011494252871"/>
    <x v="14"/>
    <x v="3"/>
  </r>
  <r>
    <x v="102"/>
    <x v="283"/>
    <n v="1.1494252873563218"/>
    <x v="14"/>
    <x v="3"/>
  </r>
  <r>
    <x v="102"/>
    <x v="284"/>
    <n v="0"/>
    <x v="14"/>
    <x v="3"/>
  </r>
  <r>
    <x v="102"/>
    <x v="285"/>
    <n v="5.7471264367816088"/>
    <x v="14"/>
    <x v="3"/>
  </r>
  <r>
    <x v="102"/>
    <x v="286"/>
    <n v="4.5977011494252871"/>
    <x v="14"/>
    <x v="3"/>
  </r>
  <r>
    <x v="102"/>
    <x v="287"/>
    <n v="0"/>
    <x v="14"/>
    <x v="3"/>
  </r>
  <r>
    <x v="102"/>
    <x v="288"/>
    <n v="5.7471264367816088"/>
    <x v="14"/>
    <x v="3"/>
  </r>
  <r>
    <x v="102"/>
    <x v="289"/>
    <n v="4.5977011494252871"/>
    <x v="14"/>
    <x v="3"/>
  </r>
  <r>
    <x v="102"/>
    <x v="181"/>
    <n v="0"/>
    <x v="14"/>
    <x v="3"/>
  </r>
  <r>
    <x v="102"/>
    <x v="290"/>
    <n v="10.344827586206897"/>
    <x v="14"/>
    <x v="3"/>
  </r>
  <r>
    <x v="102"/>
    <x v="291"/>
    <n v="5.7471264367816088"/>
    <x v="14"/>
    <x v="3"/>
  </r>
  <r>
    <x v="102"/>
    <x v="292"/>
    <n v="4.5977011494252871"/>
    <x v="14"/>
    <x v="3"/>
  </r>
  <r>
    <x v="102"/>
    <x v="345"/>
    <n v="0"/>
    <x v="14"/>
    <x v="3"/>
  </r>
  <r>
    <x v="102"/>
    <x v="346"/>
    <n v="0"/>
    <x v="14"/>
    <x v="3"/>
  </r>
  <r>
    <x v="102"/>
    <x v="293"/>
    <n v="39.080459770114942"/>
    <x v="14"/>
    <x v="3"/>
  </r>
  <r>
    <x v="102"/>
    <x v="273"/>
    <n v="8.791208791208792"/>
    <x v="15"/>
    <x v="3"/>
  </r>
  <r>
    <x v="102"/>
    <x v="274"/>
    <n v="21.978021978021978"/>
    <x v="15"/>
    <x v="3"/>
  </r>
  <r>
    <x v="102"/>
    <x v="275"/>
    <n v="5.4945054945054945"/>
    <x v="15"/>
    <x v="3"/>
  </r>
  <r>
    <x v="102"/>
    <x v="276"/>
    <n v="1.098901098901099"/>
    <x v="15"/>
    <x v="3"/>
  </r>
  <r>
    <x v="102"/>
    <x v="277"/>
    <n v="12.087912087912088"/>
    <x v="15"/>
    <x v="3"/>
  </r>
  <r>
    <x v="102"/>
    <x v="278"/>
    <n v="2.197802197802198"/>
    <x v="15"/>
    <x v="3"/>
  </r>
  <r>
    <x v="102"/>
    <x v="279"/>
    <n v="5.4945054945054945"/>
    <x v="15"/>
    <x v="3"/>
  </r>
  <r>
    <x v="102"/>
    <x v="280"/>
    <n v="3.2967032967032965"/>
    <x v="15"/>
    <x v="3"/>
  </r>
  <r>
    <x v="102"/>
    <x v="281"/>
    <n v="3.2967032967032965"/>
    <x v="15"/>
    <x v="3"/>
  </r>
  <r>
    <x v="102"/>
    <x v="282"/>
    <n v="6.5934065934065931"/>
    <x v="15"/>
    <x v="3"/>
  </r>
  <r>
    <x v="102"/>
    <x v="283"/>
    <n v="1.098901098901099"/>
    <x v="15"/>
    <x v="3"/>
  </r>
  <r>
    <x v="102"/>
    <x v="284"/>
    <n v="2.197802197802198"/>
    <x v="15"/>
    <x v="3"/>
  </r>
  <r>
    <x v="102"/>
    <x v="285"/>
    <n v="3.2967032967032965"/>
    <x v="15"/>
    <x v="3"/>
  </r>
  <r>
    <x v="102"/>
    <x v="286"/>
    <n v="6.5934065934065931"/>
    <x v="15"/>
    <x v="3"/>
  </r>
  <r>
    <x v="102"/>
    <x v="287"/>
    <n v="1.098901098901099"/>
    <x v="15"/>
    <x v="3"/>
  </r>
  <r>
    <x v="102"/>
    <x v="288"/>
    <n v="0"/>
    <x v="15"/>
    <x v="3"/>
  </r>
  <r>
    <x v="102"/>
    <x v="289"/>
    <n v="2.197802197802198"/>
    <x v="15"/>
    <x v="3"/>
  </r>
  <r>
    <x v="102"/>
    <x v="181"/>
    <n v="0"/>
    <x v="15"/>
    <x v="3"/>
  </r>
  <r>
    <x v="102"/>
    <x v="290"/>
    <n v="0"/>
    <x v="15"/>
    <x v="3"/>
  </r>
  <r>
    <x v="102"/>
    <x v="291"/>
    <n v="3.2967032967032965"/>
    <x v="15"/>
    <x v="3"/>
  </r>
  <r>
    <x v="102"/>
    <x v="292"/>
    <n v="1.098901098901099"/>
    <x v="15"/>
    <x v="3"/>
  </r>
  <r>
    <x v="102"/>
    <x v="345"/>
    <n v="0"/>
    <x v="15"/>
    <x v="3"/>
  </r>
  <r>
    <x v="102"/>
    <x v="346"/>
    <n v="0"/>
    <x v="15"/>
    <x v="3"/>
  </r>
  <r>
    <x v="102"/>
    <x v="293"/>
    <n v="56.043956043956044"/>
    <x v="15"/>
    <x v="3"/>
  </r>
  <r>
    <x v="102"/>
    <x v="273"/>
    <n v="1.0869565217391304"/>
    <x v="16"/>
    <x v="3"/>
  </r>
  <r>
    <x v="102"/>
    <x v="274"/>
    <n v="16.847826086956523"/>
    <x v="16"/>
    <x v="3"/>
  </r>
  <r>
    <x v="102"/>
    <x v="275"/>
    <n v="14.130434782608695"/>
    <x v="16"/>
    <x v="3"/>
  </r>
  <r>
    <x v="102"/>
    <x v="276"/>
    <n v="3.8043478260869565"/>
    <x v="16"/>
    <x v="3"/>
  </r>
  <r>
    <x v="102"/>
    <x v="277"/>
    <n v="8.695652173913043"/>
    <x v="16"/>
    <x v="3"/>
  </r>
  <r>
    <x v="102"/>
    <x v="278"/>
    <n v="2.7173913043478262"/>
    <x v="16"/>
    <x v="3"/>
  </r>
  <r>
    <x v="102"/>
    <x v="279"/>
    <n v="8.1521739130434785"/>
    <x v="16"/>
    <x v="3"/>
  </r>
  <r>
    <x v="102"/>
    <x v="280"/>
    <n v="0"/>
    <x v="16"/>
    <x v="3"/>
  </r>
  <r>
    <x v="102"/>
    <x v="281"/>
    <n v="3.8043478260869565"/>
    <x v="16"/>
    <x v="3"/>
  </r>
  <r>
    <x v="102"/>
    <x v="282"/>
    <n v="3.2608695652173911"/>
    <x v="16"/>
    <x v="3"/>
  </r>
  <r>
    <x v="102"/>
    <x v="283"/>
    <n v="0"/>
    <x v="16"/>
    <x v="3"/>
  </r>
  <r>
    <x v="102"/>
    <x v="284"/>
    <n v="2.1739130434782608"/>
    <x v="16"/>
    <x v="3"/>
  </r>
  <r>
    <x v="102"/>
    <x v="285"/>
    <n v="0.54347826086956519"/>
    <x v="16"/>
    <x v="3"/>
  </r>
  <r>
    <x v="102"/>
    <x v="286"/>
    <n v="4.8913043478260869"/>
    <x v="16"/>
    <x v="3"/>
  </r>
  <r>
    <x v="102"/>
    <x v="287"/>
    <n v="2.7173913043478262"/>
    <x v="16"/>
    <x v="3"/>
  </r>
  <r>
    <x v="102"/>
    <x v="288"/>
    <n v="1.6304347826086956"/>
    <x v="16"/>
    <x v="3"/>
  </r>
  <r>
    <x v="102"/>
    <x v="289"/>
    <n v="2.7173913043478262"/>
    <x v="16"/>
    <x v="3"/>
  </r>
  <r>
    <x v="102"/>
    <x v="181"/>
    <n v="0.54347826086956519"/>
    <x v="16"/>
    <x v="3"/>
  </r>
  <r>
    <x v="102"/>
    <x v="290"/>
    <n v="4.3478260869565215"/>
    <x v="16"/>
    <x v="3"/>
  </r>
  <r>
    <x v="102"/>
    <x v="291"/>
    <n v="8.1521739130434785"/>
    <x v="16"/>
    <x v="3"/>
  </r>
  <r>
    <x v="102"/>
    <x v="292"/>
    <n v="1.6304347826086956"/>
    <x v="16"/>
    <x v="3"/>
  </r>
  <r>
    <x v="102"/>
    <x v="345"/>
    <n v="0"/>
    <x v="16"/>
    <x v="3"/>
  </r>
  <r>
    <x v="102"/>
    <x v="346"/>
    <n v="0"/>
    <x v="16"/>
    <x v="3"/>
  </r>
  <r>
    <x v="102"/>
    <x v="293"/>
    <n v="53.260869565217391"/>
    <x v="16"/>
    <x v="3"/>
  </r>
  <r>
    <x v="103"/>
    <x v="294"/>
    <n v="619.50112204586367"/>
    <x v="0"/>
    <x v="2"/>
  </r>
  <r>
    <x v="103"/>
    <x v="295"/>
    <n v="353.32309931673603"/>
    <x v="0"/>
    <x v="2"/>
  </r>
  <r>
    <x v="103"/>
    <x v="296"/>
    <n v="967.75393097034998"/>
    <x v="0"/>
    <x v="2"/>
  </r>
  <r>
    <x v="103"/>
    <x v="297"/>
    <n v="62.431329898946792"/>
    <x v="0"/>
    <x v="2"/>
  </r>
  <r>
    <x v="103"/>
    <x v="298"/>
    <n v="35.931389038883296"/>
    <x v="0"/>
    <x v="2"/>
  </r>
  <r>
    <x v="103"/>
    <x v="299"/>
    <n v="97.620802003272232"/>
    <x v="0"/>
    <x v="2"/>
  </r>
  <r>
    <x v="103"/>
    <x v="294"/>
    <n v="424.25210073137987"/>
    <x v="1"/>
    <x v="2"/>
  </r>
  <r>
    <x v="103"/>
    <x v="295"/>
    <n v="312.04387795666901"/>
    <x v="1"/>
    <x v="2"/>
  </r>
  <r>
    <x v="103"/>
    <x v="296"/>
    <n v="736.04424504112626"/>
    <x v="1"/>
    <x v="2"/>
  </r>
  <r>
    <x v="103"/>
    <x v="297"/>
    <n v="66.938962912275485"/>
    <x v="1"/>
    <x v="2"/>
  </r>
  <r>
    <x v="103"/>
    <x v="298"/>
    <n v="50.906910193427059"/>
    <x v="1"/>
    <x v="2"/>
  </r>
  <r>
    <x v="103"/>
    <x v="299"/>
    <n v="116.46504701256103"/>
    <x v="1"/>
    <x v="2"/>
  </r>
  <r>
    <x v="103"/>
    <x v="294"/>
    <n v="497.83081041676871"/>
    <x v="2"/>
    <x v="2"/>
  </r>
  <r>
    <x v="103"/>
    <x v="295"/>
    <n v="317.25212304073267"/>
    <x v="2"/>
    <x v="2"/>
  </r>
  <r>
    <x v="103"/>
    <x v="296"/>
    <n v="814.70403039710231"/>
    <x v="2"/>
    <x v="2"/>
  </r>
  <r>
    <x v="103"/>
    <x v="297"/>
    <n v="50.023896297375359"/>
    <x v="2"/>
    <x v="2"/>
  </r>
  <r>
    <x v="103"/>
    <x v="298"/>
    <n v="31.842892559183252"/>
    <x v="2"/>
    <x v="2"/>
  </r>
  <r>
    <x v="103"/>
    <x v="299"/>
    <n v="82.178919811284871"/>
    <x v="2"/>
    <x v="2"/>
  </r>
  <r>
    <x v="103"/>
    <x v="294"/>
    <n v="847.94923241955667"/>
    <x v="3"/>
    <x v="2"/>
  </r>
  <r>
    <x v="103"/>
    <x v="295"/>
    <n v="333.3635828625234"/>
    <x v="3"/>
    <x v="2"/>
  </r>
  <r>
    <x v="103"/>
    <x v="296"/>
    <n v="1181.737347077423"/>
    <x v="3"/>
    <x v="2"/>
  </r>
  <r>
    <x v="103"/>
    <x v="297"/>
    <n v="65.137522362557021"/>
    <x v="3"/>
    <x v="2"/>
  </r>
  <r>
    <x v="103"/>
    <x v="298"/>
    <n v="25.34322094563155"/>
    <x v="3"/>
    <x v="2"/>
  </r>
  <r>
    <x v="103"/>
    <x v="299"/>
    <n v="90.726059483861619"/>
    <x v="3"/>
    <x v="2"/>
  </r>
  <r>
    <x v="103"/>
    <x v="294"/>
    <n v="729.87651882780915"/>
    <x v="4"/>
    <x v="2"/>
  </r>
  <r>
    <x v="103"/>
    <x v="295"/>
    <n v="403.76615575869278"/>
    <x v="4"/>
    <x v="2"/>
  </r>
  <r>
    <x v="103"/>
    <x v="296"/>
    <n v="1118.186231176237"/>
    <x v="4"/>
    <x v="2"/>
  </r>
  <r>
    <x v="103"/>
    <x v="297"/>
    <n v="66.612086799720188"/>
    <x v="4"/>
    <x v="2"/>
  </r>
  <r>
    <x v="103"/>
    <x v="298"/>
    <n v="36.686651894730296"/>
    <x v="4"/>
    <x v="2"/>
  </r>
  <r>
    <x v="103"/>
    <x v="299"/>
    <n v="101.9878367880538"/>
    <x v="4"/>
    <x v="2"/>
  </r>
  <r>
    <x v="103"/>
    <x v="294"/>
    <n v="753.55418585011012"/>
    <x v="5"/>
    <x v="2"/>
  </r>
  <r>
    <x v="103"/>
    <x v="295"/>
    <n v="409.89713064713067"/>
    <x v="5"/>
    <x v="2"/>
  </r>
  <r>
    <x v="103"/>
    <x v="296"/>
    <n v="1175.1085013263"/>
    <x v="5"/>
    <x v="2"/>
  </r>
  <r>
    <x v="103"/>
    <x v="297"/>
    <n v="66.210142633727401"/>
    <x v="5"/>
    <x v="2"/>
  </r>
  <r>
    <x v="103"/>
    <x v="298"/>
    <n v="37.073256250552177"/>
    <x v="5"/>
    <x v="2"/>
  </r>
  <r>
    <x v="103"/>
    <x v="299"/>
    <n v="103.24951137408459"/>
    <x v="5"/>
    <x v="2"/>
  </r>
  <r>
    <x v="103"/>
    <x v="294"/>
    <n v="818.42302603568294"/>
    <x v="6"/>
    <x v="2"/>
  </r>
  <r>
    <x v="103"/>
    <x v="295"/>
    <n v="507.38282946383123"/>
    <x v="6"/>
    <x v="2"/>
  </r>
  <r>
    <x v="103"/>
    <x v="296"/>
    <n v="1296.6735282248137"/>
    <x v="6"/>
    <x v="2"/>
  </r>
  <r>
    <x v="103"/>
    <x v="297"/>
    <n v="64.548244612933345"/>
    <x v="6"/>
    <x v="2"/>
  </r>
  <r>
    <x v="103"/>
    <x v="298"/>
    <n v="38.486687443527003"/>
    <x v="6"/>
    <x v="2"/>
  </r>
  <r>
    <x v="103"/>
    <x v="299"/>
    <n v="101.83299959880745"/>
    <x v="6"/>
    <x v="2"/>
  </r>
  <r>
    <x v="103"/>
    <x v="294"/>
    <n v="596.34565992717455"/>
    <x v="7"/>
    <x v="2"/>
  </r>
  <r>
    <x v="103"/>
    <x v="295"/>
    <n v="398.10221443074283"/>
    <x v="7"/>
    <x v="2"/>
  </r>
  <r>
    <x v="103"/>
    <x v="296"/>
    <n v="951.696713501506"/>
    <x v="7"/>
    <x v="2"/>
  </r>
  <r>
    <x v="103"/>
    <x v="297"/>
    <n v="54.017929051560905"/>
    <x v="7"/>
    <x v="2"/>
  </r>
  <r>
    <x v="103"/>
    <x v="298"/>
    <n v="34.881667437044165"/>
    <x v="7"/>
    <x v="2"/>
  </r>
  <r>
    <x v="103"/>
    <x v="299"/>
    <n v="86.206187121083389"/>
    <x v="7"/>
    <x v="2"/>
  </r>
  <r>
    <x v="103"/>
    <x v="294"/>
    <n v="803.11818321723388"/>
    <x v="8"/>
    <x v="2"/>
  </r>
  <r>
    <x v="103"/>
    <x v="295"/>
    <n v="331.56333066653269"/>
    <x v="8"/>
    <x v="2"/>
  </r>
  <r>
    <x v="103"/>
    <x v="296"/>
    <n v="1128.494214840372"/>
    <x v="8"/>
    <x v="2"/>
  </r>
  <r>
    <x v="103"/>
    <x v="297"/>
    <n v="88.468487370023396"/>
    <x v="8"/>
    <x v="2"/>
  </r>
  <r>
    <x v="103"/>
    <x v="298"/>
    <n v="36.982886012450173"/>
    <x v="8"/>
    <x v="2"/>
  </r>
  <r>
    <x v="103"/>
    <x v="299"/>
    <n v="124.31069085350971"/>
    <x v="8"/>
    <x v="2"/>
  </r>
  <r>
    <x v="103"/>
    <x v="294"/>
    <n v="804.64738307264099"/>
    <x v="9"/>
    <x v="2"/>
  </r>
  <r>
    <x v="103"/>
    <x v="295"/>
    <n v="322.92407407407427"/>
    <x v="9"/>
    <x v="2"/>
  </r>
  <r>
    <x v="103"/>
    <x v="296"/>
    <n v="1130.7097562068909"/>
    <x v="9"/>
    <x v="2"/>
  </r>
  <r>
    <x v="103"/>
    <x v="297"/>
    <n v="80.994111585601331"/>
    <x v="9"/>
    <x v="2"/>
  </r>
  <r>
    <x v="103"/>
    <x v="298"/>
    <n v="32.673599400412208"/>
    <x v="9"/>
    <x v="2"/>
  </r>
  <r>
    <x v="103"/>
    <x v="299"/>
    <n v="113.59410637372592"/>
    <x v="9"/>
    <x v="2"/>
  </r>
  <r>
    <x v="103"/>
    <x v="294"/>
    <n v="831.40619991434016"/>
    <x v="10"/>
    <x v="2"/>
  </r>
  <r>
    <x v="103"/>
    <x v="295"/>
    <n v="338.30536912751688"/>
    <x v="10"/>
    <x v="2"/>
  </r>
  <r>
    <x v="103"/>
    <x v="296"/>
    <n v="1168.5337251668661"/>
    <x v="10"/>
    <x v="2"/>
  </r>
  <r>
    <x v="103"/>
    <x v="297"/>
    <n v="72.343848641195066"/>
    <x v="10"/>
    <x v="2"/>
  </r>
  <r>
    <x v="103"/>
    <x v="298"/>
    <n v="29.512587822014048"/>
    <x v="10"/>
    <x v="2"/>
  </r>
  <r>
    <x v="103"/>
    <x v="299"/>
    <n v="101.67861023205421"/>
    <x v="10"/>
    <x v="2"/>
  </r>
  <r>
    <x v="103"/>
    <x v="294"/>
    <n v="934.2856529391039"/>
    <x v="11"/>
    <x v="2"/>
  </r>
  <r>
    <x v="103"/>
    <x v="295"/>
    <n v="323.13310961968699"/>
    <x v="11"/>
    <x v="2"/>
  </r>
  <r>
    <x v="103"/>
    <x v="296"/>
    <n v="1252.6453343116521"/>
    <x v="11"/>
    <x v="2"/>
  </r>
  <r>
    <x v="103"/>
    <x v="297"/>
    <n v="92.342186627702134"/>
    <x v="11"/>
    <x v="2"/>
  </r>
  <r>
    <x v="103"/>
    <x v="298"/>
    <n v="31.780088008800874"/>
    <x v="11"/>
    <x v="2"/>
  </r>
  <r>
    <x v="103"/>
    <x v="299"/>
    <n v="123.80796908894241"/>
    <x v="11"/>
    <x v="2"/>
  </r>
  <r>
    <x v="103"/>
    <x v="294"/>
    <n v="786.32879357709885"/>
    <x v="12"/>
    <x v="2"/>
  </r>
  <r>
    <x v="103"/>
    <x v="295"/>
    <n v="508.47504708097949"/>
    <x v="12"/>
    <x v="2"/>
  </r>
  <r>
    <x v="103"/>
    <x v="296"/>
    <n v="1260.1462538945589"/>
    <x v="12"/>
    <x v="2"/>
  </r>
  <r>
    <x v="103"/>
    <x v="297"/>
    <n v="55.284886930718812"/>
    <x v="12"/>
    <x v="2"/>
  </r>
  <r>
    <x v="103"/>
    <x v="298"/>
    <n v="35.84232709411922"/>
    <x v="12"/>
    <x v="2"/>
  </r>
  <r>
    <x v="103"/>
    <x v="299"/>
    <n v="88.597853381161713"/>
    <x v="12"/>
    <x v="2"/>
  </r>
  <r>
    <x v="103"/>
    <x v="294"/>
    <n v="887.60289258426781"/>
    <x v="13"/>
    <x v="2"/>
  </r>
  <r>
    <x v="103"/>
    <x v="295"/>
    <n v="419.73454189560368"/>
    <x v="13"/>
    <x v="2"/>
  </r>
  <r>
    <x v="103"/>
    <x v="296"/>
    <n v="1314.8942402323958"/>
    <x v="13"/>
    <x v="2"/>
  </r>
  <r>
    <x v="103"/>
    <x v="297"/>
    <n v="82.8280126749506"/>
    <x v="13"/>
    <x v="2"/>
  </r>
  <r>
    <x v="103"/>
    <x v="298"/>
    <n v="39.753455997492601"/>
    <x v="13"/>
    <x v="2"/>
  </r>
  <r>
    <x v="103"/>
    <x v="299"/>
    <n v="122.70135406960567"/>
    <x v="13"/>
    <x v="2"/>
  </r>
  <r>
    <x v="103"/>
    <x v="294"/>
    <n v="407.85299863470266"/>
    <x v="14"/>
    <x v="2"/>
  </r>
  <r>
    <x v="103"/>
    <x v="295"/>
    <n v="450.66660564766732"/>
    <x v="14"/>
    <x v="2"/>
  </r>
  <r>
    <x v="103"/>
    <x v="296"/>
    <n v="851.81067292208354"/>
    <x v="14"/>
    <x v="2"/>
  </r>
  <r>
    <x v="103"/>
    <x v="297"/>
    <n v="53.724606499190884"/>
    <x v="14"/>
    <x v="2"/>
  </r>
  <r>
    <x v="103"/>
    <x v="298"/>
    <n v="58.061341831908081"/>
    <x v="14"/>
    <x v="2"/>
  </r>
  <r>
    <x v="103"/>
    <x v="299"/>
    <n v="112.20511647025593"/>
    <x v="14"/>
    <x v="2"/>
  </r>
  <r>
    <x v="103"/>
    <x v="294"/>
    <n v="1205.4479484588162"/>
    <x v="15"/>
    <x v="2"/>
  </r>
  <r>
    <x v="103"/>
    <x v="295"/>
    <n v="811.50465949820796"/>
    <x v="15"/>
    <x v="2"/>
  </r>
  <r>
    <x v="103"/>
    <x v="296"/>
    <n v="2038.8274356383045"/>
    <x v="15"/>
    <x v="2"/>
  </r>
  <r>
    <x v="103"/>
    <x v="297"/>
    <n v="101.53881207320482"/>
    <x v="15"/>
    <x v="2"/>
  </r>
  <r>
    <x v="103"/>
    <x v="298"/>
    <n v="67.868645083932876"/>
    <x v="15"/>
    <x v="2"/>
  </r>
  <r>
    <x v="103"/>
    <x v="299"/>
    <n v="171.73708421143382"/>
    <x v="15"/>
    <x v="2"/>
  </r>
  <r>
    <x v="103"/>
    <x v="294"/>
    <n v="788.75194846162287"/>
    <x v="16"/>
    <x v="2"/>
  </r>
  <r>
    <x v="103"/>
    <x v="295"/>
    <n v="524.15316704695135"/>
    <x v="16"/>
    <x v="2"/>
  </r>
  <r>
    <x v="103"/>
    <x v="296"/>
    <n v="1299.8386790316003"/>
    <x v="16"/>
    <x v="2"/>
  </r>
  <r>
    <x v="103"/>
    <x v="297"/>
    <n v="85.984117986803554"/>
    <x v="16"/>
    <x v="2"/>
  </r>
  <r>
    <x v="103"/>
    <x v="298"/>
    <n v="58.461952984841616"/>
    <x v="16"/>
    <x v="2"/>
  </r>
  <r>
    <x v="103"/>
    <x v="299"/>
    <n v="141.4332241433348"/>
    <x v="16"/>
    <x v="2"/>
  </r>
  <r>
    <x v="103"/>
    <x v="294"/>
    <n v="612.71381632662872"/>
    <x v="0"/>
    <x v="3"/>
  </r>
  <r>
    <x v="103"/>
    <x v="295"/>
    <n v="367.78971450572868"/>
    <x v="0"/>
    <x v="3"/>
  </r>
  <r>
    <x v="103"/>
    <x v="296"/>
    <n v="978.47130027032813"/>
    <x v="0"/>
    <x v="3"/>
  </r>
  <r>
    <x v="103"/>
    <x v="297"/>
    <n v="65.200912378702711"/>
    <x v="0"/>
    <x v="3"/>
  </r>
  <r>
    <x v="103"/>
    <x v="298"/>
    <n v="39.301046480629189"/>
    <x v="0"/>
    <x v="3"/>
  </r>
  <r>
    <x v="103"/>
    <x v="299"/>
    <n v="104.08438089899698"/>
    <x v="0"/>
    <x v="3"/>
  </r>
  <r>
    <x v="103"/>
    <x v="294"/>
    <n v="456.79502203639601"/>
    <x v="1"/>
    <x v="3"/>
  </r>
  <r>
    <x v="103"/>
    <x v="295"/>
    <n v="328.73218719606416"/>
    <x v="1"/>
    <x v="3"/>
  </r>
  <r>
    <x v="103"/>
    <x v="296"/>
    <n v="784.70454438736647"/>
    <x v="1"/>
    <x v="3"/>
  </r>
  <r>
    <x v="103"/>
    <x v="297"/>
    <n v="69.136902870004121"/>
    <x v="1"/>
    <x v="3"/>
  </r>
  <r>
    <x v="103"/>
    <x v="298"/>
    <n v="50.250644103371393"/>
    <x v="1"/>
    <x v="3"/>
  </r>
  <r>
    <x v="103"/>
    <x v="299"/>
    <n v="118.82178221357958"/>
    <x v="1"/>
    <x v="3"/>
  </r>
  <r>
    <x v="103"/>
    <x v="294"/>
    <n v="512.84431608513012"/>
    <x v="2"/>
    <x v="3"/>
  </r>
  <r>
    <x v="103"/>
    <x v="295"/>
    <n v="359.73602002282405"/>
    <x v="2"/>
    <x v="3"/>
  </r>
  <r>
    <x v="103"/>
    <x v="296"/>
    <n v="873.48387644845968"/>
    <x v="2"/>
    <x v="3"/>
  </r>
  <r>
    <x v="103"/>
    <x v="297"/>
    <n v="54.258899902982535"/>
    <x v="2"/>
    <x v="3"/>
  </r>
  <r>
    <x v="103"/>
    <x v="298"/>
    <n v="37.927630336715943"/>
    <x v="2"/>
    <x v="3"/>
  </r>
  <r>
    <x v="103"/>
    <x v="299"/>
    <n v="92.338182074706594"/>
    <x v="2"/>
    <x v="3"/>
  </r>
  <r>
    <x v="103"/>
    <x v="294"/>
    <n v="818.32565319803598"/>
    <x v="3"/>
    <x v="3"/>
  </r>
  <r>
    <x v="103"/>
    <x v="295"/>
    <n v="340.60355555555577"/>
    <x v="3"/>
    <x v="3"/>
  </r>
  <r>
    <x v="103"/>
    <x v="296"/>
    <n v="1152.8889819588971"/>
    <x v="3"/>
    <x v="3"/>
  </r>
  <r>
    <x v="103"/>
    <x v="297"/>
    <n v="66.632346831382662"/>
    <x v="3"/>
    <x v="3"/>
  </r>
  <r>
    <x v="103"/>
    <x v="298"/>
    <n v="27.912223193473192"/>
    <x v="3"/>
    <x v="3"/>
  </r>
  <r>
    <x v="103"/>
    <x v="299"/>
    <n v="93.874239679217467"/>
    <x v="3"/>
    <x v="3"/>
  </r>
  <r>
    <x v="103"/>
    <x v="294"/>
    <n v="711.11871478411763"/>
    <x v="4"/>
    <x v="3"/>
  </r>
  <r>
    <x v="103"/>
    <x v="295"/>
    <n v="396.28174674325129"/>
    <x v="4"/>
    <x v="3"/>
  </r>
  <r>
    <x v="103"/>
    <x v="296"/>
    <n v="1113.0374689303835"/>
    <x v="4"/>
    <x v="3"/>
  </r>
  <r>
    <x v="103"/>
    <x v="297"/>
    <n v="71.137645987827668"/>
    <x v="4"/>
    <x v="3"/>
  </r>
  <r>
    <x v="103"/>
    <x v="298"/>
    <n v="40.150401176108964"/>
    <x v="4"/>
    <x v="3"/>
  </r>
  <r>
    <x v="103"/>
    <x v="299"/>
    <n v="111.34408895425364"/>
    <x v="4"/>
    <x v="3"/>
  </r>
  <r>
    <x v="103"/>
    <x v="294"/>
    <n v="719.07827958548091"/>
    <x v="5"/>
    <x v="3"/>
  </r>
  <r>
    <x v="103"/>
    <x v="295"/>
    <n v="391.89832285115307"/>
    <x v="5"/>
    <x v="3"/>
  </r>
  <r>
    <x v="103"/>
    <x v="296"/>
    <n v="1115.6473585328495"/>
    <x v="5"/>
    <x v="3"/>
  </r>
  <r>
    <x v="103"/>
    <x v="297"/>
    <n v="72.288292656741447"/>
    <x v="5"/>
    <x v="3"/>
  </r>
  <r>
    <x v="103"/>
    <x v="298"/>
    <n v="39.943482905982904"/>
    <x v="5"/>
    <x v="3"/>
  </r>
  <r>
    <x v="103"/>
    <x v="299"/>
    <n v="112.15502546097426"/>
    <x v="5"/>
    <x v="3"/>
  </r>
  <r>
    <x v="103"/>
    <x v="294"/>
    <n v="785.8151145964149"/>
    <x v="6"/>
    <x v="3"/>
  </r>
  <r>
    <x v="103"/>
    <x v="295"/>
    <n v="549.92080066827305"/>
    <x v="6"/>
    <x v="3"/>
  </r>
  <r>
    <x v="103"/>
    <x v="296"/>
    <n v="1346.7740581202454"/>
    <x v="6"/>
    <x v="3"/>
  </r>
  <r>
    <x v="103"/>
    <x v="297"/>
    <n v="58.424915583376617"/>
    <x v="6"/>
    <x v="3"/>
  </r>
  <r>
    <x v="103"/>
    <x v="298"/>
    <n v="41.648980695773837"/>
    <x v="6"/>
    <x v="3"/>
  </r>
  <r>
    <x v="103"/>
    <x v="299"/>
    <n v="100.1319002319885"/>
    <x v="6"/>
    <x v="3"/>
  </r>
  <r>
    <x v="103"/>
    <x v="294"/>
    <n v="640.92413950904722"/>
    <x v="7"/>
    <x v="3"/>
  </r>
  <r>
    <x v="103"/>
    <x v="295"/>
    <n v="326.7957971405076"/>
    <x v="7"/>
    <x v="3"/>
  </r>
  <r>
    <x v="103"/>
    <x v="296"/>
    <n v="973.37275796166455"/>
    <x v="7"/>
    <x v="3"/>
  </r>
  <r>
    <x v="103"/>
    <x v="297"/>
    <n v="73.181883565760288"/>
    <x v="7"/>
    <x v="3"/>
  </r>
  <r>
    <x v="103"/>
    <x v="298"/>
    <n v="37.830514122871065"/>
    <x v="7"/>
    <x v="3"/>
  </r>
  <r>
    <x v="103"/>
    <x v="299"/>
    <n v="111.14147127271372"/>
    <x v="7"/>
    <x v="3"/>
  </r>
  <r>
    <x v="103"/>
    <x v="294"/>
    <n v="727.48972518376252"/>
    <x v="8"/>
    <x v="3"/>
  </r>
  <r>
    <x v="103"/>
    <x v="295"/>
    <n v="371.97742008532509"/>
    <x v="8"/>
    <x v="3"/>
  </r>
  <r>
    <x v="103"/>
    <x v="296"/>
    <n v="1100.1493394445656"/>
    <x v="8"/>
    <x v="3"/>
  </r>
  <r>
    <x v="103"/>
    <x v="297"/>
    <n v="80.895047201615924"/>
    <x v="8"/>
    <x v="3"/>
  </r>
  <r>
    <x v="103"/>
    <x v="298"/>
    <n v="41.455314889027179"/>
    <x v="8"/>
    <x v="3"/>
  </r>
  <r>
    <x v="103"/>
    <x v="299"/>
    <n v="122.33386900511107"/>
    <x v="8"/>
    <x v="3"/>
  </r>
  <r>
    <x v="103"/>
    <x v="294"/>
    <n v="806.22048380382944"/>
    <x v="9"/>
    <x v="3"/>
  </r>
  <r>
    <x v="103"/>
    <x v="295"/>
    <n v="356.19000657462198"/>
    <x v="9"/>
    <x v="3"/>
  </r>
  <r>
    <x v="103"/>
    <x v="296"/>
    <n v="1160.7773837728237"/>
    <x v="9"/>
    <x v="3"/>
  </r>
  <r>
    <x v="103"/>
    <x v="297"/>
    <n v="78.342979874930435"/>
    <x v="9"/>
    <x v="3"/>
  </r>
  <r>
    <x v="103"/>
    <x v="298"/>
    <n v="34.202335858585862"/>
    <x v="9"/>
    <x v="3"/>
  </r>
  <r>
    <x v="103"/>
    <x v="299"/>
    <n v="113.04482834842224"/>
    <x v="9"/>
    <x v="3"/>
  </r>
  <r>
    <x v="103"/>
    <x v="294"/>
    <n v="755.69260380881769"/>
    <x v="10"/>
    <x v="3"/>
  </r>
  <r>
    <x v="103"/>
    <x v="295"/>
    <n v="326.22899865417185"/>
    <x v="10"/>
    <x v="3"/>
  </r>
  <r>
    <x v="103"/>
    <x v="296"/>
    <n v="1079.1139277317232"/>
    <x v="10"/>
    <x v="3"/>
  </r>
  <r>
    <x v="103"/>
    <x v="297"/>
    <n v="77.048593373655947"/>
    <x v="10"/>
    <x v="3"/>
  </r>
  <r>
    <x v="103"/>
    <x v="298"/>
    <n v="33.518430449958068"/>
    <x v="10"/>
    <x v="3"/>
  </r>
  <r>
    <x v="103"/>
    <x v="299"/>
    <n v="110.02385070674177"/>
    <x v="10"/>
    <x v="3"/>
  </r>
  <r>
    <x v="103"/>
    <x v="294"/>
    <n v="842.35728720404643"/>
    <x v="11"/>
    <x v="3"/>
  </r>
  <r>
    <x v="103"/>
    <x v="295"/>
    <n v="281.61134453781517"/>
    <x v="11"/>
    <x v="3"/>
  </r>
  <r>
    <x v="103"/>
    <x v="296"/>
    <n v="1121.807287204047"/>
    <x v="11"/>
    <x v="3"/>
  </r>
  <r>
    <x v="103"/>
    <x v="297"/>
    <n v="82.30338829946075"/>
    <x v="11"/>
    <x v="3"/>
  </r>
  <r>
    <x v="103"/>
    <x v="298"/>
    <n v="25.917826759474096"/>
    <x v="11"/>
    <x v="3"/>
  </r>
  <r>
    <x v="103"/>
    <x v="299"/>
    <n v="109.60733902163577"/>
    <x v="11"/>
    <x v="3"/>
  </r>
  <r>
    <x v="103"/>
    <x v="294"/>
    <n v="730.75433570826533"/>
    <x v="12"/>
    <x v="3"/>
  </r>
  <r>
    <x v="103"/>
    <x v="295"/>
    <n v="367.07070707070733"/>
    <x v="12"/>
    <x v="3"/>
  </r>
  <r>
    <x v="103"/>
    <x v="296"/>
    <n v="1092.6892767052263"/>
    <x v="12"/>
    <x v="3"/>
  </r>
  <r>
    <x v="103"/>
    <x v="297"/>
    <n v="78.410586906749742"/>
    <x v="12"/>
    <x v="3"/>
  </r>
  <r>
    <x v="103"/>
    <x v="298"/>
    <n v="38.991416309012862"/>
    <x v="12"/>
    <x v="3"/>
  </r>
  <r>
    <x v="103"/>
    <x v="299"/>
    <n v="116.94333396176337"/>
    <x v="12"/>
    <x v="3"/>
  </r>
  <r>
    <x v="103"/>
    <x v="294"/>
    <n v="987.81169135763503"/>
    <x v="13"/>
    <x v="3"/>
  </r>
  <r>
    <x v="103"/>
    <x v="295"/>
    <n v="404.83818043562633"/>
    <x v="13"/>
    <x v="3"/>
  </r>
  <r>
    <x v="103"/>
    <x v="296"/>
    <n v="1383.0928025525338"/>
    <x v="13"/>
    <x v="3"/>
  </r>
  <r>
    <x v="103"/>
    <x v="297"/>
    <n v="94.144215250300903"/>
    <x v="13"/>
    <x v="3"/>
  </r>
  <r>
    <x v="103"/>
    <x v="298"/>
    <n v="38.213179822241059"/>
    <x v="13"/>
    <x v="3"/>
  </r>
  <r>
    <x v="103"/>
    <x v="299"/>
    <n v="131.81681048509202"/>
    <x v="13"/>
    <x v="3"/>
  </r>
  <r>
    <x v="103"/>
    <x v="294"/>
    <n v="374.1492412474139"/>
    <x v="14"/>
    <x v="3"/>
  </r>
  <r>
    <x v="103"/>
    <x v="295"/>
    <n v="552.53898798528758"/>
    <x v="14"/>
    <x v="3"/>
  </r>
  <r>
    <x v="103"/>
    <x v="296"/>
    <n v="960.77281959899358"/>
    <x v="14"/>
    <x v="3"/>
  </r>
  <r>
    <x v="103"/>
    <x v="297"/>
    <n v="46.768655155926723"/>
    <x v="14"/>
    <x v="3"/>
  </r>
  <r>
    <x v="103"/>
    <x v="298"/>
    <n v="69.366366457027439"/>
    <x v="14"/>
    <x v="3"/>
  </r>
  <r>
    <x v="103"/>
    <x v="299"/>
    <n v="120.09660244987415"/>
    <x v="14"/>
    <x v="3"/>
  </r>
  <r>
    <x v="103"/>
    <x v="294"/>
    <n v="1169.409284198935"/>
    <x v="15"/>
    <x v="3"/>
  </r>
  <r>
    <x v="103"/>
    <x v="295"/>
    <n v="896.06410256410254"/>
    <x v="15"/>
    <x v="3"/>
  </r>
  <r>
    <x v="103"/>
    <x v="296"/>
    <n v="2078.7744802773659"/>
    <x v="15"/>
    <x v="3"/>
  </r>
  <r>
    <x v="103"/>
    <x v="297"/>
    <n v="98.172631266083357"/>
    <x v="15"/>
    <x v="3"/>
  </r>
  <r>
    <x v="103"/>
    <x v="298"/>
    <n v="76.278609292173371"/>
    <x v="15"/>
    <x v="3"/>
  </r>
  <r>
    <x v="103"/>
    <x v="299"/>
    <n v="174.51440081340846"/>
    <x v="15"/>
    <x v="3"/>
  </r>
  <r>
    <x v="103"/>
    <x v="294"/>
    <n v="706.34777955827747"/>
    <x v="16"/>
    <x v="3"/>
  </r>
  <r>
    <x v="103"/>
    <x v="295"/>
    <n v="445.22335918962807"/>
    <x v="16"/>
    <x v="3"/>
  </r>
  <r>
    <x v="103"/>
    <x v="296"/>
    <n v="1155.7755814847121"/>
    <x v="16"/>
    <x v="3"/>
  </r>
  <r>
    <x v="103"/>
    <x v="297"/>
    <n v="78.310216382745907"/>
    <x v="16"/>
    <x v="3"/>
  </r>
  <r>
    <x v="103"/>
    <x v="298"/>
    <n v="49.739585968968733"/>
    <x v="16"/>
    <x v="3"/>
  </r>
  <r>
    <x v="103"/>
    <x v="299"/>
    <n v="128.13664669911276"/>
    <x v="16"/>
    <x v="3"/>
  </r>
  <r>
    <x v="104"/>
    <x v="255"/>
    <n v="9.8733030512210131"/>
    <x v="0"/>
    <x v="2"/>
  </r>
  <r>
    <x v="104"/>
    <x v="181"/>
    <n v="19.588317101799845"/>
    <x v="0"/>
    <x v="2"/>
  </r>
  <r>
    <x v="104"/>
    <x v="300"/>
    <n v="20.93510900913336"/>
    <x v="0"/>
    <x v="2"/>
  </r>
  <r>
    <x v="104"/>
    <x v="301"/>
    <n v="9.8387673170941632"/>
    <x v="0"/>
    <x v="2"/>
  </r>
  <r>
    <x v="104"/>
    <x v="302"/>
    <n v="4.8933027680252446"/>
    <x v="0"/>
    <x v="2"/>
  </r>
  <r>
    <x v="104"/>
    <x v="303"/>
    <n v="12.596867642653484"/>
    <x v="0"/>
    <x v="2"/>
  </r>
  <r>
    <x v="104"/>
    <x v="274"/>
    <n v="19.779770018747843"/>
    <x v="0"/>
    <x v="2"/>
  </r>
  <r>
    <x v="104"/>
    <x v="304"/>
    <n v="2.8824697346569481"/>
    <x v="0"/>
    <x v="2"/>
  </r>
  <r>
    <x v="104"/>
    <x v="305"/>
    <n v="27.574948610748905"/>
    <x v="0"/>
    <x v="2"/>
  </r>
  <r>
    <x v="104"/>
    <x v="306"/>
    <n v="4.7363732187917682"/>
    <x v="0"/>
    <x v="2"/>
  </r>
  <r>
    <x v="104"/>
    <x v="307"/>
    <n v="107.28647195549429"/>
    <x v="0"/>
    <x v="2"/>
  </r>
  <r>
    <x v="104"/>
    <x v="308"/>
    <n v="46.729821776723888"/>
    <x v="0"/>
    <x v="2"/>
  </r>
  <r>
    <x v="104"/>
    <x v="309"/>
    <n v="60.234114219758403"/>
    <x v="0"/>
    <x v="2"/>
  </r>
  <r>
    <x v="104"/>
    <x v="310"/>
    <n v="1.187021081090341"/>
    <x v="0"/>
    <x v="2"/>
  </r>
  <r>
    <x v="104"/>
    <x v="59"/>
    <n v="2.8123100189017904"/>
    <x v="0"/>
    <x v="2"/>
  </r>
  <r>
    <x v="104"/>
    <x v="311"/>
    <n v="2.3741317918952727"/>
    <x v="0"/>
    <x v="2"/>
  </r>
  <r>
    <x v="104"/>
    <x v="255"/>
    <n v="9.6160915227138233"/>
    <x v="1"/>
    <x v="2"/>
  </r>
  <r>
    <x v="104"/>
    <x v="181"/>
    <n v="29.650992799727092"/>
    <x v="1"/>
    <x v="2"/>
  </r>
  <r>
    <x v="104"/>
    <x v="300"/>
    <n v="24.201566308891479"/>
    <x v="1"/>
    <x v="2"/>
  </r>
  <r>
    <x v="104"/>
    <x v="301"/>
    <n v="13.305125690719438"/>
    <x v="1"/>
    <x v="2"/>
  </r>
  <r>
    <x v="104"/>
    <x v="302"/>
    <n v="5.1805933868476908"/>
    <x v="1"/>
    <x v="2"/>
  </r>
  <r>
    <x v="104"/>
    <x v="303"/>
    <n v="16.850957855264312"/>
    <x v="1"/>
    <x v="2"/>
  </r>
  <r>
    <x v="104"/>
    <x v="274"/>
    <n v="22.861678029198707"/>
    <x v="1"/>
    <x v="2"/>
  </r>
  <r>
    <x v="104"/>
    <x v="304"/>
    <n v="4.1668019035661308"/>
    <x v="1"/>
    <x v="2"/>
  </r>
  <r>
    <x v="104"/>
    <x v="305"/>
    <n v="27.123006942217692"/>
    <x v="1"/>
    <x v="2"/>
  </r>
  <r>
    <x v="104"/>
    <x v="306"/>
    <n v="4.2770862660879843"/>
    <x v="1"/>
    <x v="2"/>
  </r>
  <r>
    <x v="104"/>
    <x v="307"/>
    <n v="63.949532197792543"/>
    <x v="1"/>
    <x v="2"/>
  </r>
  <r>
    <x v="104"/>
    <x v="308"/>
    <n v="21.33581534357776"/>
    <x v="1"/>
    <x v="2"/>
  </r>
  <r>
    <x v="104"/>
    <x v="309"/>
    <n v="66.429447577915624"/>
    <x v="1"/>
    <x v="2"/>
  </r>
  <r>
    <x v="104"/>
    <x v="310"/>
    <n v="1.6948136753670169"/>
    <x v="1"/>
    <x v="2"/>
  </r>
  <r>
    <x v="104"/>
    <x v="59"/>
    <n v="6.8435843947789884E-2"/>
    <x v="1"/>
    <x v="2"/>
  </r>
  <r>
    <x v="104"/>
    <x v="311"/>
    <n v="1.3319326128338602"/>
    <x v="1"/>
    <x v="2"/>
  </r>
  <r>
    <x v="104"/>
    <x v="255"/>
    <n v="11.707487583626815"/>
    <x v="2"/>
    <x v="2"/>
  </r>
  <r>
    <x v="104"/>
    <x v="181"/>
    <n v="7.6440260444943409"/>
    <x v="2"/>
    <x v="2"/>
  </r>
  <r>
    <x v="104"/>
    <x v="300"/>
    <n v="10.91901952413172"/>
    <x v="2"/>
    <x v="2"/>
  </r>
  <r>
    <x v="104"/>
    <x v="301"/>
    <n v="9.6223208238138351"/>
    <x v="2"/>
    <x v="2"/>
  </r>
  <r>
    <x v="104"/>
    <x v="302"/>
    <n v="3.1167336647509565"/>
    <x v="2"/>
    <x v="2"/>
  </r>
  <r>
    <x v="104"/>
    <x v="303"/>
    <n v="7.1698862797528395"/>
    <x v="2"/>
    <x v="2"/>
  </r>
  <r>
    <x v="104"/>
    <x v="274"/>
    <n v="8.9015647054401246"/>
    <x v="2"/>
    <x v="2"/>
  </r>
  <r>
    <x v="104"/>
    <x v="304"/>
    <n v="1.1478679456180534"/>
    <x v="2"/>
    <x v="2"/>
  </r>
  <r>
    <x v="104"/>
    <x v="305"/>
    <n v="26.939471902749247"/>
    <x v="2"/>
    <x v="2"/>
  </r>
  <r>
    <x v="104"/>
    <x v="306"/>
    <n v="4.4475934828276538"/>
    <x v="2"/>
    <x v="2"/>
  </r>
  <r>
    <x v="104"/>
    <x v="307"/>
    <n v="130.6561350684137"/>
    <x v="2"/>
    <x v="2"/>
  </r>
  <r>
    <x v="104"/>
    <x v="308"/>
    <n v="52.019034907987248"/>
    <x v="2"/>
    <x v="2"/>
  </r>
  <r>
    <x v="104"/>
    <x v="309"/>
    <n v="36.920953166362686"/>
    <x v="2"/>
    <x v="2"/>
  </r>
  <r>
    <x v="104"/>
    <x v="310"/>
    <n v="0.54716846873469394"/>
    <x v="2"/>
    <x v="2"/>
  </r>
  <r>
    <x v="104"/>
    <x v="59"/>
    <n v="4.1996886865855565"/>
    <x v="2"/>
    <x v="2"/>
  </r>
  <r>
    <x v="104"/>
    <x v="311"/>
    <n v="1.2931707854435195"/>
    <x v="2"/>
    <x v="2"/>
  </r>
  <r>
    <x v="104"/>
    <x v="255"/>
    <n v="7.8704503781241248"/>
    <x v="3"/>
    <x v="2"/>
  </r>
  <r>
    <x v="104"/>
    <x v="181"/>
    <n v="29.118202401230469"/>
    <x v="3"/>
    <x v="2"/>
  </r>
  <r>
    <x v="104"/>
    <x v="300"/>
    <n v="31.370615142810301"/>
    <x v="3"/>
    <x v="2"/>
  </r>
  <r>
    <x v="104"/>
    <x v="301"/>
    <n v="6.445867354835797"/>
    <x v="3"/>
    <x v="2"/>
  </r>
  <r>
    <x v="104"/>
    <x v="302"/>
    <n v="8.1468839653812513"/>
    <x v="3"/>
    <x v="2"/>
  </r>
  <r>
    <x v="104"/>
    <x v="303"/>
    <n v="18.326504846016526"/>
    <x v="3"/>
    <x v="2"/>
  </r>
  <r>
    <x v="104"/>
    <x v="274"/>
    <n v="25.690548506198667"/>
    <x v="3"/>
    <x v="2"/>
  </r>
  <r>
    <x v="104"/>
    <x v="304"/>
    <n v="4.4478225483151519"/>
    <x v="3"/>
    <x v="2"/>
  </r>
  <r>
    <x v="104"/>
    <x v="305"/>
    <n v="33.316070144926002"/>
    <x v="3"/>
    <x v="2"/>
  </r>
  <r>
    <x v="104"/>
    <x v="306"/>
    <n v="5.4503386798401374"/>
    <x v="3"/>
    <x v="2"/>
  </r>
  <r>
    <x v="104"/>
    <x v="307"/>
    <n v="68.65972855292641"/>
    <x v="3"/>
    <x v="2"/>
  </r>
  <r>
    <x v="104"/>
    <x v="308"/>
    <n v="42.76826002477025"/>
    <x v="3"/>
    <x v="2"/>
  </r>
  <r>
    <x v="104"/>
    <x v="309"/>
    <n v="41.813430219384045"/>
    <x v="3"/>
    <x v="2"/>
  </r>
  <r>
    <x v="104"/>
    <x v="310"/>
    <n v="0.9635334793086866"/>
    <x v="3"/>
    <x v="2"/>
  </r>
  <r>
    <x v="104"/>
    <x v="59"/>
    <n v="4.4143563091483129"/>
    <x v="3"/>
    <x v="2"/>
  </r>
  <r>
    <x v="104"/>
    <x v="311"/>
    <n v="4.5609703093077574"/>
    <x v="3"/>
    <x v="2"/>
  </r>
  <r>
    <x v="104"/>
    <x v="255"/>
    <n v="7.3545302893921907"/>
    <x v="4"/>
    <x v="2"/>
  </r>
  <r>
    <x v="104"/>
    <x v="181"/>
    <n v="11.38044262461044"/>
    <x v="4"/>
    <x v="2"/>
  </r>
  <r>
    <x v="104"/>
    <x v="300"/>
    <n v="12.472568216516533"/>
    <x v="4"/>
    <x v="2"/>
  </r>
  <r>
    <x v="104"/>
    <x v="301"/>
    <n v="6.4123850300980481"/>
    <x v="4"/>
    <x v="2"/>
  </r>
  <r>
    <x v="104"/>
    <x v="302"/>
    <n v="4.4138429053616637"/>
    <x v="4"/>
    <x v="2"/>
  </r>
  <r>
    <x v="104"/>
    <x v="303"/>
    <n v="9.0201261606081289"/>
    <x v="4"/>
    <x v="2"/>
  </r>
  <r>
    <x v="104"/>
    <x v="274"/>
    <n v="26.477316074911982"/>
    <x v="4"/>
    <x v="2"/>
  </r>
  <r>
    <x v="104"/>
    <x v="304"/>
    <n v="2.3291242961623198"/>
    <x v="4"/>
    <x v="2"/>
  </r>
  <r>
    <x v="104"/>
    <x v="305"/>
    <n v="14.059136119055902"/>
    <x v="4"/>
    <x v="2"/>
  </r>
  <r>
    <x v="104"/>
    <x v="306"/>
    <n v="4.347418139208953"/>
    <x v="4"/>
    <x v="2"/>
  </r>
  <r>
    <x v="104"/>
    <x v="307"/>
    <n v="152.70928798648143"/>
    <x v="4"/>
    <x v="2"/>
  </r>
  <r>
    <x v="104"/>
    <x v="308"/>
    <n v="72.473973678475176"/>
    <x v="4"/>
    <x v="2"/>
  </r>
  <r>
    <x v="104"/>
    <x v="309"/>
    <n v="73.013584343725171"/>
    <x v="4"/>
    <x v="2"/>
  </r>
  <r>
    <x v="104"/>
    <x v="310"/>
    <n v="1.1845546586167648"/>
    <x v="4"/>
    <x v="2"/>
  </r>
  <r>
    <x v="104"/>
    <x v="59"/>
    <n v="0.77976905231474203"/>
    <x v="4"/>
    <x v="2"/>
  </r>
  <r>
    <x v="104"/>
    <x v="311"/>
    <n v="5.3380961831532936"/>
    <x v="4"/>
    <x v="2"/>
  </r>
  <r>
    <x v="104"/>
    <x v="255"/>
    <n v="10.343260017257812"/>
    <x v="5"/>
    <x v="2"/>
  </r>
  <r>
    <x v="104"/>
    <x v="181"/>
    <n v="15.287384815733214"/>
    <x v="5"/>
    <x v="2"/>
  </r>
  <r>
    <x v="104"/>
    <x v="300"/>
    <n v="15.321609321792945"/>
    <x v="5"/>
    <x v="2"/>
  </r>
  <r>
    <x v="104"/>
    <x v="301"/>
    <n v="7.7715955298718944"/>
    <x v="5"/>
    <x v="2"/>
  </r>
  <r>
    <x v="104"/>
    <x v="302"/>
    <n v="3.5444302557760352"/>
    <x v="5"/>
    <x v="2"/>
  </r>
  <r>
    <x v="104"/>
    <x v="303"/>
    <n v="11.161576732660416"/>
    <x v="5"/>
    <x v="2"/>
  </r>
  <r>
    <x v="104"/>
    <x v="274"/>
    <n v="13.110618475190392"/>
    <x v="5"/>
    <x v="2"/>
  </r>
  <r>
    <x v="104"/>
    <x v="304"/>
    <n v="1.8160926997594715"/>
    <x v="5"/>
    <x v="2"/>
  </r>
  <r>
    <x v="104"/>
    <x v="305"/>
    <n v="16.473019489945415"/>
    <x v="5"/>
    <x v="2"/>
  </r>
  <r>
    <x v="104"/>
    <x v="306"/>
    <n v="4.3026346977147556"/>
    <x v="5"/>
    <x v="2"/>
  </r>
  <r>
    <x v="104"/>
    <x v="307"/>
    <n v="122.43303048456471"/>
    <x v="5"/>
    <x v="2"/>
  </r>
  <r>
    <x v="104"/>
    <x v="308"/>
    <n v="86.141890789685235"/>
    <x v="5"/>
    <x v="2"/>
  </r>
  <r>
    <x v="104"/>
    <x v="309"/>
    <n v="96.248964105783585"/>
    <x v="5"/>
    <x v="2"/>
  </r>
  <r>
    <x v="104"/>
    <x v="310"/>
    <n v="1.4962252008165742"/>
    <x v="5"/>
    <x v="2"/>
  </r>
  <r>
    <x v="104"/>
    <x v="59"/>
    <n v="2.6326543122872303"/>
    <x v="5"/>
    <x v="2"/>
  </r>
  <r>
    <x v="104"/>
    <x v="311"/>
    <n v="1.8121437182910418"/>
    <x v="5"/>
    <x v="2"/>
  </r>
  <r>
    <x v="104"/>
    <x v="255"/>
    <n v="10.563772840774041"/>
    <x v="6"/>
    <x v="2"/>
  </r>
  <r>
    <x v="104"/>
    <x v="181"/>
    <n v="8.1548411363118074"/>
    <x v="6"/>
    <x v="2"/>
  </r>
  <r>
    <x v="104"/>
    <x v="300"/>
    <n v="10.332215717804607"/>
    <x v="6"/>
    <x v="2"/>
  </r>
  <r>
    <x v="104"/>
    <x v="301"/>
    <n v="4.6094858807995918"/>
    <x v="6"/>
    <x v="2"/>
  </r>
  <r>
    <x v="104"/>
    <x v="302"/>
    <n v="1.8506185099815797"/>
    <x v="6"/>
    <x v="2"/>
  </r>
  <r>
    <x v="104"/>
    <x v="303"/>
    <n v="5.7507887118302987"/>
    <x v="6"/>
    <x v="2"/>
  </r>
  <r>
    <x v="104"/>
    <x v="274"/>
    <n v="41.439891750394089"/>
    <x v="6"/>
    <x v="2"/>
  </r>
  <r>
    <x v="104"/>
    <x v="304"/>
    <n v="2.1108812274385613"/>
    <x v="6"/>
    <x v="2"/>
  </r>
  <r>
    <x v="104"/>
    <x v="305"/>
    <n v="20.756828358505366"/>
    <x v="6"/>
    <x v="2"/>
  </r>
  <r>
    <x v="104"/>
    <x v="306"/>
    <n v="2.6524039506837176"/>
    <x v="6"/>
    <x v="2"/>
  </r>
  <r>
    <x v="104"/>
    <x v="307"/>
    <n v="226.04282431799223"/>
    <x v="6"/>
    <x v="2"/>
  </r>
  <r>
    <x v="104"/>
    <x v="308"/>
    <n v="78.651908247280758"/>
    <x v="6"/>
    <x v="2"/>
  </r>
  <r>
    <x v="104"/>
    <x v="309"/>
    <n v="89.1587749336081"/>
    <x v="6"/>
    <x v="2"/>
  </r>
  <r>
    <x v="104"/>
    <x v="310"/>
    <n v="2.4637091371198294"/>
    <x v="6"/>
    <x v="2"/>
  </r>
  <r>
    <x v="104"/>
    <x v="59"/>
    <n v="0"/>
    <x v="6"/>
    <x v="2"/>
  </r>
  <r>
    <x v="104"/>
    <x v="311"/>
    <n v="2.8438847433068615"/>
    <x v="6"/>
    <x v="2"/>
  </r>
  <r>
    <x v="104"/>
    <x v="255"/>
    <n v="6.0656537503489636"/>
    <x v="7"/>
    <x v="2"/>
  </r>
  <r>
    <x v="104"/>
    <x v="181"/>
    <n v="10.237317935418192"/>
    <x v="7"/>
    <x v="2"/>
  </r>
  <r>
    <x v="104"/>
    <x v="300"/>
    <n v="8.3235510383993372"/>
    <x v="7"/>
    <x v="2"/>
  </r>
  <r>
    <x v="104"/>
    <x v="301"/>
    <n v="6.171223721821165"/>
    <x v="7"/>
    <x v="2"/>
  </r>
  <r>
    <x v="104"/>
    <x v="302"/>
    <n v="7.9115071906375585"/>
    <x v="7"/>
    <x v="2"/>
  </r>
  <r>
    <x v="104"/>
    <x v="303"/>
    <n v="5.8848803146828326"/>
    <x v="7"/>
    <x v="2"/>
  </r>
  <r>
    <x v="104"/>
    <x v="274"/>
    <n v="52.993516812382815"/>
    <x v="7"/>
    <x v="2"/>
  </r>
  <r>
    <x v="104"/>
    <x v="304"/>
    <n v="2.6714423885617018"/>
    <x v="7"/>
    <x v="2"/>
  </r>
  <r>
    <x v="104"/>
    <x v="305"/>
    <n v="8.7574108263468755"/>
    <x v="7"/>
    <x v="2"/>
  </r>
  <r>
    <x v="104"/>
    <x v="306"/>
    <n v="6.5199822470384659"/>
    <x v="7"/>
    <x v="2"/>
  </r>
  <r>
    <x v="104"/>
    <x v="307"/>
    <n v="154.50986778195022"/>
    <x v="7"/>
    <x v="2"/>
  </r>
  <r>
    <x v="104"/>
    <x v="308"/>
    <n v="76.88693449069666"/>
    <x v="7"/>
    <x v="2"/>
  </r>
  <r>
    <x v="104"/>
    <x v="309"/>
    <n v="38.815327410385351"/>
    <x v="7"/>
    <x v="2"/>
  </r>
  <r>
    <x v="104"/>
    <x v="310"/>
    <n v="1.1431533921470762"/>
    <x v="7"/>
    <x v="2"/>
  </r>
  <r>
    <x v="104"/>
    <x v="59"/>
    <n v="0"/>
    <x v="7"/>
    <x v="2"/>
  </r>
  <r>
    <x v="104"/>
    <x v="311"/>
    <n v="11.210445129925379"/>
    <x v="7"/>
    <x v="2"/>
  </r>
  <r>
    <x v="104"/>
    <x v="255"/>
    <n v="3.1261605257686509"/>
    <x v="8"/>
    <x v="2"/>
  </r>
  <r>
    <x v="104"/>
    <x v="181"/>
    <n v="10.101210765044138"/>
    <x v="8"/>
    <x v="2"/>
  </r>
  <r>
    <x v="104"/>
    <x v="300"/>
    <n v="15.426701804526052"/>
    <x v="8"/>
    <x v="2"/>
  </r>
  <r>
    <x v="104"/>
    <x v="301"/>
    <n v="6.2095503147730939"/>
    <x v="8"/>
    <x v="2"/>
  </r>
  <r>
    <x v="104"/>
    <x v="302"/>
    <n v="2.8552276558917642"/>
    <x v="8"/>
    <x v="2"/>
  </r>
  <r>
    <x v="104"/>
    <x v="303"/>
    <n v="12.365464399963216"/>
    <x v="8"/>
    <x v="2"/>
  </r>
  <r>
    <x v="104"/>
    <x v="274"/>
    <n v="0.1021152370202487"/>
    <x v="8"/>
    <x v="2"/>
  </r>
  <r>
    <x v="104"/>
    <x v="304"/>
    <n v="2.659803138593912"/>
    <x v="8"/>
    <x v="2"/>
  </r>
  <r>
    <x v="104"/>
    <x v="305"/>
    <n v="13.075459857609033"/>
    <x v="8"/>
    <x v="2"/>
  </r>
  <r>
    <x v="104"/>
    <x v="306"/>
    <n v="2.835525247580414"/>
    <x v="8"/>
    <x v="2"/>
  </r>
  <r>
    <x v="104"/>
    <x v="307"/>
    <n v="137.4277294734654"/>
    <x v="8"/>
    <x v="2"/>
  </r>
  <r>
    <x v="104"/>
    <x v="308"/>
    <n v="45.876819910402986"/>
    <x v="8"/>
    <x v="2"/>
  </r>
  <r>
    <x v="104"/>
    <x v="309"/>
    <n v="75.461144575158812"/>
    <x v="8"/>
    <x v="2"/>
  </r>
  <r>
    <x v="104"/>
    <x v="310"/>
    <n v="0"/>
    <x v="8"/>
    <x v="2"/>
  </r>
  <r>
    <x v="104"/>
    <x v="59"/>
    <n v="0"/>
    <x v="8"/>
    <x v="2"/>
  </r>
  <r>
    <x v="104"/>
    <x v="311"/>
    <n v="4.0404177607349476"/>
    <x v="8"/>
    <x v="2"/>
  </r>
  <r>
    <x v="104"/>
    <x v="255"/>
    <n v="7.1267167676730647"/>
    <x v="9"/>
    <x v="2"/>
  </r>
  <r>
    <x v="104"/>
    <x v="181"/>
    <n v="15.503832219630624"/>
    <x v="9"/>
    <x v="2"/>
  </r>
  <r>
    <x v="104"/>
    <x v="300"/>
    <n v="29.957329544462272"/>
    <x v="9"/>
    <x v="2"/>
  </r>
  <r>
    <x v="104"/>
    <x v="301"/>
    <n v="7.7357998601067566"/>
    <x v="9"/>
    <x v="2"/>
  </r>
  <r>
    <x v="104"/>
    <x v="302"/>
    <n v="5.4461809359946951"/>
    <x v="9"/>
    <x v="2"/>
  </r>
  <r>
    <x v="104"/>
    <x v="303"/>
    <n v="6.2369886372110699"/>
    <x v="9"/>
    <x v="2"/>
  </r>
  <r>
    <x v="104"/>
    <x v="274"/>
    <n v="4.5681231932526947"/>
    <x v="9"/>
    <x v="2"/>
  </r>
  <r>
    <x v="104"/>
    <x v="304"/>
    <n v="1.9472875509923917"/>
    <x v="9"/>
    <x v="2"/>
  </r>
  <r>
    <x v="104"/>
    <x v="305"/>
    <n v="37.800941557791781"/>
    <x v="9"/>
    <x v="2"/>
  </r>
  <r>
    <x v="104"/>
    <x v="306"/>
    <n v="6.7299235851934487"/>
    <x v="9"/>
    <x v="2"/>
  </r>
  <r>
    <x v="104"/>
    <x v="307"/>
    <n v="108.74022691286561"/>
    <x v="9"/>
    <x v="2"/>
  </r>
  <r>
    <x v="104"/>
    <x v="308"/>
    <n v="37.879299875340259"/>
    <x v="9"/>
    <x v="2"/>
  </r>
  <r>
    <x v="104"/>
    <x v="309"/>
    <n v="51.037384163253144"/>
    <x v="9"/>
    <x v="2"/>
  </r>
  <r>
    <x v="104"/>
    <x v="310"/>
    <n v="0.1500478421141396"/>
    <x v="9"/>
    <x v="2"/>
  </r>
  <r>
    <x v="104"/>
    <x v="59"/>
    <n v="0"/>
    <x v="9"/>
    <x v="2"/>
  </r>
  <r>
    <x v="104"/>
    <x v="311"/>
    <n v="2.0639914281922769"/>
    <x v="9"/>
    <x v="2"/>
  </r>
  <r>
    <x v="104"/>
    <x v="255"/>
    <n v="3.6940819834204901"/>
    <x v="10"/>
    <x v="2"/>
  </r>
  <r>
    <x v="104"/>
    <x v="181"/>
    <n v="36.475097287120171"/>
    <x v="10"/>
    <x v="2"/>
  </r>
  <r>
    <x v="104"/>
    <x v="300"/>
    <n v="22.924034169721264"/>
    <x v="10"/>
    <x v="2"/>
  </r>
  <r>
    <x v="104"/>
    <x v="301"/>
    <n v="8.6317163176953979"/>
    <x v="10"/>
    <x v="2"/>
  </r>
  <r>
    <x v="104"/>
    <x v="302"/>
    <n v="1.7556033188533027"/>
    <x v="10"/>
    <x v="2"/>
  </r>
  <r>
    <x v="104"/>
    <x v="303"/>
    <n v="15.501733471680367"/>
    <x v="10"/>
    <x v="2"/>
  </r>
  <r>
    <x v="104"/>
    <x v="274"/>
    <n v="16.959859561505738"/>
    <x v="10"/>
    <x v="2"/>
  </r>
  <r>
    <x v="104"/>
    <x v="304"/>
    <n v="3.1509422066502468"/>
    <x v="10"/>
    <x v="2"/>
  </r>
  <r>
    <x v="104"/>
    <x v="305"/>
    <n v="33.460092420783923"/>
    <x v="10"/>
    <x v="2"/>
  </r>
  <r>
    <x v="104"/>
    <x v="306"/>
    <n v="0.67663877914137649"/>
    <x v="10"/>
    <x v="2"/>
  </r>
  <r>
    <x v="104"/>
    <x v="307"/>
    <n v="80.128661477996062"/>
    <x v="10"/>
    <x v="2"/>
  </r>
  <r>
    <x v="104"/>
    <x v="308"/>
    <n v="55.266148643707588"/>
    <x v="10"/>
    <x v="2"/>
  </r>
  <r>
    <x v="104"/>
    <x v="309"/>
    <n v="56.370715731819502"/>
    <x v="10"/>
    <x v="2"/>
  </r>
  <r>
    <x v="104"/>
    <x v="310"/>
    <n v="0.4389008297133255"/>
    <x v="10"/>
    <x v="2"/>
  </r>
  <r>
    <x v="104"/>
    <x v="59"/>
    <n v="0"/>
    <x v="10"/>
    <x v="2"/>
  </r>
  <r>
    <x v="104"/>
    <x v="311"/>
    <n v="2.8711429277080023"/>
    <x v="10"/>
    <x v="2"/>
  </r>
  <r>
    <x v="104"/>
    <x v="255"/>
    <n v="5.0328154570293604"/>
    <x v="11"/>
    <x v="2"/>
  </r>
  <r>
    <x v="104"/>
    <x v="181"/>
    <n v="24.001507599956163"/>
    <x v="11"/>
    <x v="2"/>
  </r>
  <r>
    <x v="104"/>
    <x v="300"/>
    <n v="15.463886474337356"/>
    <x v="11"/>
    <x v="2"/>
  </r>
  <r>
    <x v="104"/>
    <x v="301"/>
    <n v="4.4921350703506224"/>
    <x v="11"/>
    <x v="2"/>
  </r>
  <r>
    <x v="104"/>
    <x v="302"/>
    <n v="0.66249375442849368"/>
    <x v="11"/>
    <x v="2"/>
  </r>
  <r>
    <x v="104"/>
    <x v="303"/>
    <n v="5.2700309626473043"/>
    <x v="11"/>
    <x v="2"/>
  </r>
  <r>
    <x v="104"/>
    <x v="274"/>
    <n v="1.3534818638861703"/>
    <x v="11"/>
    <x v="2"/>
  </r>
  <r>
    <x v="104"/>
    <x v="304"/>
    <n v="5.0007593076215304"/>
    <x v="11"/>
    <x v="2"/>
  </r>
  <r>
    <x v="104"/>
    <x v="305"/>
    <n v="45.435673811782991"/>
    <x v="11"/>
    <x v="2"/>
  </r>
  <r>
    <x v="104"/>
    <x v="306"/>
    <n v="3.1030352626779756"/>
    <x v="11"/>
    <x v="2"/>
  </r>
  <r>
    <x v="104"/>
    <x v="307"/>
    <n v="81.612106956833102"/>
    <x v="11"/>
    <x v="2"/>
  </r>
  <r>
    <x v="104"/>
    <x v="308"/>
    <n v="31.600239727363398"/>
    <x v="11"/>
    <x v="2"/>
  </r>
  <r>
    <x v="104"/>
    <x v="309"/>
    <n v="96.882231816972009"/>
    <x v="11"/>
    <x v="2"/>
  </r>
  <r>
    <x v="104"/>
    <x v="310"/>
    <n v="1.0685383135943454"/>
    <x v="11"/>
    <x v="2"/>
  </r>
  <r>
    <x v="104"/>
    <x v="59"/>
    <n v="2.1370766271886907"/>
    <x v="11"/>
    <x v="2"/>
  </r>
  <r>
    <x v="104"/>
    <x v="311"/>
    <n v="1.7096613017509511E-2"/>
    <x v="11"/>
    <x v="2"/>
  </r>
  <r>
    <x v="104"/>
    <x v="255"/>
    <n v="13.023565480364402"/>
    <x v="12"/>
    <x v="2"/>
  </r>
  <r>
    <x v="104"/>
    <x v="181"/>
    <n v="36.713983775821582"/>
    <x v="12"/>
    <x v="2"/>
  </r>
  <r>
    <x v="104"/>
    <x v="300"/>
    <n v="28.252209076881897"/>
    <x v="12"/>
    <x v="2"/>
  </r>
  <r>
    <x v="104"/>
    <x v="301"/>
    <n v="19.412056577805384"/>
    <x v="12"/>
    <x v="2"/>
  </r>
  <r>
    <x v="104"/>
    <x v="302"/>
    <n v="5.379483630409494"/>
    <x v="12"/>
    <x v="2"/>
  </r>
  <r>
    <x v="104"/>
    <x v="303"/>
    <n v="10.536475445757269"/>
    <x v="12"/>
    <x v="2"/>
  </r>
  <r>
    <x v="104"/>
    <x v="274"/>
    <n v="92.022331280463774"/>
    <x v="12"/>
    <x v="2"/>
  </r>
  <r>
    <x v="104"/>
    <x v="304"/>
    <n v="6.4834398338049093"/>
    <x v="12"/>
    <x v="2"/>
  </r>
  <r>
    <x v="104"/>
    <x v="305"/>
    <n v="31.077524460924682"/>
    <x v="12"/>
    <x v="2"/>
  </r>
  <r>
    <x v="104"/>
    <x v="306"/>
    <n v="10.183606261360017"/>
    <x v="12"/>
    <x v="2"/>
  </r>
  <r>
    <x v="104"/>
    <x v="307"/>
    <n v="78.655344251161182"/>
    <x v="12"/>
    <x v="2"/>
  </r>
  <r>
    <x v="104"/>
    <x v="308"/>
    <n v="55.240324529336675"/>
    <x v="12"/>
    <x v="2"/>
  </r>
  <r>
    <x v="104"/>
    <x v="309"/>
    <n v="106.66427671497146"/>
    <x v="12"/>
    <x v="2"/>
  </r>
  <r>
    <x v="104"/>
    <x v="310"/>
    <n v="9.3035590183451902"/>
    <x v="12"/>
    <x v="2"/>
  </r>
  <r>
    <x v="104"/>
    <x v="59"/>
    <n v="5.1017231479120593"/>
    <x v="12"/>
    <x v="2"/>
  </r>
  <r>
    <x v="104"/>
    <x v="311"/>
    <n v="0.42514359565933824"/>
    <x v="12"/>
    <x v="2"/>
  </r>
  <r>
    <x v="104"/>
    <x v="255"/>
    <n v="6.8817221678914526"/>
    <x v="13"/>
    <x v="2"/>
  </r>
  <r>
    <x v="104"/>
    <x v="181"/>
    <n v="43.516858033626768"/>
    <x v="13"/>
    <x v="2"/>
  </r>
  <r>
    <x v="104"/>
    <x v="300"/>
    <n v="38.345132771092459"/>
    <x v="13"/>
    <x v="2"/>
  </r>
  <r>
    <x v="104"/>
    <x v="301"/>
    <n v="7.574826785222772"/>
    <x v="13"/>
    <x v="2"/>
  </r>
  <r>
    <x v="104"/>
    <x v="302"/>
    <n v="19.738967036989099"/>
    <x v="13"/>
    <x v="2"/>
  </r>
  <r>
    <x v="104"/>
    <x v="303"/>
    <n v="20.20089711806536"/>
    <x v="13"/>
    <x v="2"/>
  </r>
  <r>
    <x v="104"/>
    <x v="274"/>
    <n v="38.026821374169877"/>
    <x v="13"/>
    <x v="2"/>
  </r>
  <r>
    <x v="104"/>
    <x v="304"/>
    <n v="0.4886934576948091"/>
    <x v="13"/>
    <x v="2"/>
  </r>
  <r>
    <x v="104"/>
    <x v="305"/>
    <n v="41.653087057585623"/>
    <x v="13"/>
    <x v="2"/>
  </r>
  <r>
    <x v="104"/>
    <x v="306"/>
    <n v="9.3665646594196978"/>
    <x v="13"/>
    <x v="2"/>
  </r>
  <r>
    <x v="104"/>
    <x v="307"/>
    <n v="108.01292115144102"/>
    <x v="13"/>
    <x v="2"/>
  </r>
  <r>
    <x v="104"/>
    <x v="308"/>
    <n v="36.741191958524048"/>
    <x v="13"/>
    <x v="2"/>
  </r>
  <r>
    <x v="104"/>
    <x v="309"/>
    <n v="48.458509594532337"/>
    <x v="13"/>
    <x v="2"/>
  </r>
  <r>
    <x v="104"/>
    <x v="310"/>
    <n v="0.72834872934834327"/>
    <x v="13"/>
    <x v="2"/>
  </r>
  <r>
    <x v="104"/>
    <x v="59"/>
    <n v="0"/>
    <x v="13"/>
    <x v="2"/>
  </r>
  <r>
    <x v="104"/>
    <x v="311"/>
    <n v="0"/>
    <x v="13"/>
    <x v="2"/>
  </r>
  <r>
    <x v="104"/>
    <x v="255"/>
    <n v="19.33416603422711"/>
    <x v="14"/>
    <x v="2"/>
  </r>
  <r>
    <x v="104"/>
    <x v="181"/>
    <n v="6.732929888865832"/>
    <x v="14"/>
    <x v="2"/>
  </r>
  <r>
    <x v="104"/>
    <x v="300"/>
    <n v="10.464104670343284"/>
    <x v="14"/>
    <x v="2"/>
  </r>
  <r>
    <x v="104"/>
    <x v="301"/>
    <n v="18.905830805050194"/>
    <x v="14"/>
    <x v="2"/>
  </r>
  <r>
    <x v="104"/>
    <x v="302"/>
    <n v="11.304868780664034"/>
    <x v="14"/>
    <x v="2"/>
  </r>
  <r>
    <x v="104"/>
    <x v="303"/>
    <n v="8.7484914182023132"/>
    <x v="14"/>
    <x v="2"/>
  </r>
  <r>
    <x v="104"/>
    <x v="274"/>
    <n v="62.511947770063813"/>
    <x v="14"/>
    <x v="2"/>
  </r>
  <r>
    <x v="104"/>
    <x v="304"/>
    <n v="5.7944553549132207"/>
    <x v="14"/>
    <x v="2"/>
  </r>
  <r>
    <x v="104"/>
    <x v="305"/>
    <n v="25.76373914274749"/>
    <x v="14"/>
    <x v="2"/>
  </r>
  <r>
    <x v="104"/>
    <x v="306"/>
    <n v="2.9540360632890934"/>
    <x v="14"/>
    <x v="2"/>
  </r>
  <r>
    <x v="104"/>
    <x v="307"/>
    <n v="164.05125660704314"/>
    <x v="14"/>
    <x v="2"/>
  </r>
  <r>
    <x v="104"/>
    <x v="308"/>
    <n v="54.088400318823304"/>
    <x v="14"/>
    <x v="2"/>
  </r>
  <r>
    <x v="104"/>
    <x v="309"/>
    <n v="56.092600170993272"/>
    <x v="14"/>
    <x v="2"/>
  </r>
  <r>
    <x v="104"/>
    <x v="310"/>
    <n v="0.74987069298876963"/>
    <x v="14"/>
    <x v="2"/>
  </r>
  <r>
    <x v="104"/>
    <x v="59"/>
    <n v="0"/>
    <x v="14"/>
    <x v="2"/>
  </r>
  <r>
    <x v="104"/>
    <x v="311"/>
    <n v="3.1699079294525268"/>
    <x v="14"/>
    <x v="2"/>
  </r>
  <r>
    <x v="104"/>
    <x v="255"/>
    <n v="10.667687663794117"/>
    <x v="15"/>
    <x v="2"/>
  </r>
  <r>
    <x v="104"/>
    <x v="181"/>
    <n v="59.214060279715547"/>
    <x v="15"/>
    <x v="2"/>
  </r>
  <r>
    <x v="104"/>
    <x v="300"/>
    <n v="108.92220360151155"/>
    <x v="15"/>
    <x v="2"/>
  </r>
  <r>
    <x v="104"/>
    <x v="301"/>
    <n v="8.3899303192715529"/>
    <x v="15"/>
    <x v="2"/>
  </r>
  <r>
    <x v="104"/>
    <x v="302"/>
    <n v="8.2792854901406425"/>
    <x v="15"/>
    <x v="2"/>
  </r>
  <r>
    <x v="104"/>
    <x v="303"/>
    <n v="54.591777159298339"/>
    <x v="15"/>
    <x v="2"/>
  </r>
  <r>
    <x v="104"/>
    <x v="274"/>
    <n v="11.674937142778971"/>
    <x v="15"/>
    <x v="2"/>
  </r>
  <r>
    <x v="104"/>
    <x v="304"/>
    <n v="8.8706630251506873"/>
    <x v="15"/>
    <x v="2"/>
  </r>
  <r>
    <x v="104"/>
    <x v="305"/>
    <n v="31.922940873735843"/>
    <x v="15"/>
    <x v="2"/>
  </r>
  <r>
    <x v="104"/>
    <x v="306"/>
    <n v="8.5082058262735618"/>
    <x v="15"/>
    <x v="2"/>
  </r>
  <r>
    <x v="104"/>
    <x v="307"/>
    <n v="141.13167642930711"/>
    <x v="15"/>
    <x v="2"/>
  </r>
  <r>
    <x v="104"/>
    <x v="308"/>
    <n v="87.156076508099886"/>
    <x v="15"/>
    <x v="2"/>
  </r>
  <r>
    <x v="104"/>
    <x v="309"/>
    <n v="259.7276719019024"/>
    <x v="15"/>
    <x v="2"/>
  </r>
  <r>
    <x v="104"/>
    <x v="310"/>
    <n v="0.85845126049845344"/>
    <x v="15"/>
    <x v="2"/>
  </r>
  <r>
    <x v="104"/>
    <x v="59"/>
    <n v="10.015264705815291"/>
    <x v="15"/>
    <x v="2"/>
  </r>
  <r>
    <x v="104"/>
    <x v="311"/>
    <n v="1.5738273109138317"/>
    <x v="15"/>
    <x v="2"/>
  </r>
  <r>
    <x v="104"/>
    <x v="255"/>
    <n v="14.461024710258187"/>
    <x v="16"/>
    <x v="2"/>
  </r>
  <r>
    <x v="104"/>
    <x v="181"/>
    <n v="36.251908746086166"/>
    <x v="16"/>
    <x v="2"/>
  </r>
  <r>
    <x v="104"/>
    <x v="300"/>
    <n v="45.164016415243189"/>
    <x v="16"/>
    <x v="2"/>
  </r>
  <r>
    <x v="104"/>
    <x v="301"/>
    <n v="17.113315418419809"/>
    <x v="16"/>
    <x v="2"/>
  </r>
  <r>
    <x v="104"/>
    <x v="302"/>
    <n v="5.0124441897941159"/>
    <x v="16"/>
    <x v="2"/>
  </r>
  <r>
    <x v="104"/>
    <x v="303"/>
    <n v="25.798469701955074"/>
    <x v="16"/>
    <x v="2"/>
  </r>
  <r>
    <x v="104"/>
    <x v="274"/>
    <n v="27.53914298124144"/>
    <x v="16"/>
    <x v="2"/>
  </r>
  <r>
    <x v="104"/>
    <x v="304"/>
    <n v="3.2417560955786353"/>
    <x v="16"/>
    <x v="2"/>
  </r>
  <r>
    <x v="104"/>
    <x v="305"/>
    <n v="27.391877119789392"/>
    <x v="16"/>
    <x v="2"/>
  </r>
  <r>
    <x v="104"/>
    <x v="306"/>
    <n v="4.5372443929503241"/>
    <x v="16"/>
    <x v="2"/>
  </r>
  <r>
    <x v="104"/>
    <x v="307"/>
    <n v="91.150972581998232"/>
    <x v="16"/>
    <x v="2"/>
  </r>
  <r>
    <x v="104"/>
    <x v="308"/>
    <n v="33.395196600908712"/>
    <x v="16"/>
    <x v="2"/>
  </r>
  <r>
    <x v="104"/>
    <x v="309"/>
    <n v="178.26870991325015"/>
    <x v="16"/>
    <x v="2"/>
  </r>
  <r>
    <x v="104"/>
    <x v="310"/>
    <n v="2.8520168795933407"/>
    <x v="16"/>
    <x v="2"/>
  </r>
  <r>
    <x v="104"/>
    <x v="59"/>
    <n v="7.8384933906575558"/>
    <x v="16"/>
    <x v="2"/>
  </r>
  <r>
    <x v="104"/>
    <x v="311"/>
    <n v="4.136577909227122"/>
    <x v="16"/>
    <x v="2"/>
  </r>
  <r>
    <x v="104"/>
    <x v="255"/>
    <n v="10.567748284293872"/>
    <x v="0"/>
    <x v="3"/>
  </r>
  <r>
    <x v="104"/>
    <x v="181"/>
    <n v="20.269127642271712"/>
    <x v="0"/>
    <x v="3"/>
  </r>
  <r>
    <x v="104"/>
    <x v="300"/>
    <n v="26.186802101298422"/>
    <x v="0"/>
    <x v="3"/>
  </r>
  <r>
    <x v="104"/>
    <x v="301"/>
    <n v="9.7092469446063792"/>
    <x v="0"/>
    <x v="3"/>
  </r>
  <r>
    <x v="104"/>
    <x v="302"/>
    <n v="5.2950560815048231"/>
    <x v="0"/>
    <x v="3"/>
  </r>
  <r>
    <x v="104"/>
    <x v="303"/>
    <n v="13.750753433457483"/>
    <x v="0"/>
    <x v="3"/>
  </r>
  <r>
    <x v="104"/>
    <x v="274"/>
    <n v="15.114392966110067"/>
    <x v="0"/>
    <x v="3"/>
  </r>
  <r>
    <x v="104"/>
    <x v="304"/>
    <n v="3.210926873636236"/>
    <x v="0"/>
    <x v="3"/>
  </r>
  <r>
    <x v="104"/>
    <x v="305"/>
    <n v="29.070282065808293"/>
    <x v="0"/>
    <x v="3"/>
  </r>
  <r>
    <x v="104"/>
    <x v="306"/>
    <n v="5.1034368718087473"/>
    <x v="0"/>
    <x v="3"/>
  </r>
  <r>
    <x v="104"/>
    <x v="307"/>
    <n v="108.72614780745808"/>
    <x v="0"/>
    <x v="3"/>
  </r>
  <r>
    <x v="104"/>
    <x v="308"/>
    <n v="48.242910634387869"/>
    <x v="0"/>
    <x v="3"/>
  </r>
  <r>
    <x v="104"/>
    <x v="309"/>
    <n v="65.740477387759853"/>
    <x v="0"/>
    <x v="3"/>
  </r>
  <r>
    <x v="104"/>
    <x v="310"/>
    <n v="1.5538430516823316"/>
    <x v="0"/>
    <x v="3"/>
  </r>
  <r>
    <x v="104"/>
    <x v="59"/>
    <n v="2.5544648727244232"/>
    <x v="0"/>
    <x v="3"/>
  </r>
  <r>
    <x v="104"/>
    <x v="311"/>
    <n v="2.6940974869204473"/>
    <x v="0"/>
    <x v="3"/>
  </r>
  <r>
    <x v="104"/>
    <x v="255"/>
    <n v="8.6542164138992295"/>
    <x v="1"/>
    <x v="3"/>
  </r>
  <r>
    <x v="104"/>
    <x v="181"/>
    <n v="32.197326572429724"/>
    <x v="1"/>
    <x v="3"/>
  </r>
  <r>
    <x v="104"/>
    <x v="300"/>
    <n v="35.303892779370905"/>
    <x v="1"/>
    <x v="3"/>
  </r>
  <r>
    <x v="104"/>
    <x v="301"/>
    <n v="12.754415891793684"/>
    <x v="1"/>
    <x v="3"/>
  </r>
  <r>
    <x v="104"/>
    <x v="302"/>
    <n v="2.7824078792735456"/>
    <x v="1"/>
    <x v="3"/>
  </r>
  <r>
    <x v="104"/>
    <x v="303"/>
    <n v="20.719313055489426"/>
    <x v="1"/>
    <x v="3"/>
  </r>
  <r>
    <x v="104"/>
    <x v="274"/>
    <n v="11.811677900501495"/>
    <x v="1"/>
    <x v="3"/>
  </r>
  <r>
    <x v="104"/>
    <x v="304"/>
    <n v="4.0665344737291758"/>
    <x v="1"/>
    <x v="3"/>
  </r>
  <r>
    <x v="104"/>
    <x v="305"/>
    <n v="27.311995887990363"/>
    <x v="1"/>
    <x v="3"/>
  </r>
  <r>
    <x v="104"/>
    <x v="306"/>
    <n v="3.177464817158441"/>
    <x v="1"/>
    <x v="3"/>
  </r>
  <r>
    <x v="104"/>
    <x v="307"/>
    <n v="60.759992796025287"/>
    <x v="1"/>
    <x v="3"/>
  </r>
  <r>
    <x v="104"/>
    <x v="308"/>
    <n v="24.911949845241033"/>
    <x v="1"/>
    <x v="3"/>
  </r>
  <r>
    <x v="104"/>
    <x v="309"/>
    <n v="80.034340134695043"/>
    <x v="1"/>
    <x v="3"/>
  </r>
  <r>
    <x v="104"/>
    <x v="310"/>
    <n v="1.9570259039020428"/>
    <x v="1"/>
    <x v="3"/>
  </r>
  <r>
    <x v="104"/>
    <x v="59"/>
    <n v="1.6502453022194476E-2"/>
    <x v="1"/>
    <x v="3"/>
  </r>
  <r>
    <x v="104"/>
    <x v="311"/>
    <n v="2.2731303915421819"/>
    <x v="1"/>
    <x v="3"/>
  </r>
  <r>
    <x v="104"/>
    <x v="255"/>
    <n v="13.951624296170944"/>
    <x v="2"/>
    <x v="3"/>
  </r>
  <r>
    <x v="104"/>
    <x v="181"/>
    <n v="6.9667182860934185"/>
    <x v="2"/>
    <x v="3"/>
  </r>
  <r>
    <x v="104"/>
    <x v="300"/>
    <n v="13.771200768758217"/>
    <x v="2"/>
    <x v="3"/>
  </r>
  <r>
    <x v="104"/>
    <x v="301"/>
    <n v="10.545978597580906"/>
    <x v="2"/>
    <x v="3"/>
  </r>
  <r>
    <x v="104"/>
    <x v="302"/>
    <n v="5.3876685864065168"/>
    <x v="2"/>
    <x v="3"/>
  </r>
  <r>
    <x v="104"/>
    <x v="303"/>
    <n v="8.6827625219466569"/>
    <x v="2"/>
    <x v="3"/>
  </r>
  <r>
    <x v="104"/>
    <x v="274"/>
    <n v="6.8354950835818284"/>
    <x v="2"/>
    <x v="3"/>
  </r>
  <r>
    <x v="104"/>
    <x v="304"/>
    <n v="1.8391455398174876"/>
    <x v="2"/>
    <x v="3"/>
  </r>
  <r>
    <x v="104"/>
    <x v="305"/>
    <n v="29.942083595526309"/>
    <x v="2"/>
    <x v="3"/>
  </r>
  <r>
    <x v="104"/>
    <x v="306"/>
    <n v="6.0873512586454286"/>
    <x v="2"/>
    <x v="3"/>
  </r>
  <r>
    <x v="104"/>
    <x v="307"/>
    <n v="141.07173260547737"/>
    <x v="2"/>
    <x v="3"/>
  </r>
  <r>
    <x v="104"/>
    <x v="308"/>
    <n v="56.960197298340624"/>
    <x v="2"/>
    <x v="3"/>
  </r>
  <r>
    <x v="104"/>
    <x v="309"/>
    <n v="50.00435307735286"/>
    <x v="2"/>
    <x v="3"/>
  </r>
  <r>
    <x v="104"/>
    <x v="310"/>
    <n v="0.44701073246870482"/>
    <x v="2"/>
    <x v="3"/>
  </r>
  <r>
    <x v="104"/>
    <x v="59"/>
    <n v="5.4883036980620812"/>
    <x v="2"/>
    <x v="3"/>
  </r>
  <r>
    <x v="104"/>
    <x v="311"/>
    <n v="1.7543940765951975"/>
    <x v="2"/>
    <x v="3"/>
  </r>
  <r>
    <x v="104"/>
    <x v="255"/>
    <n v="6.0218964797434422"/>
    <x v="3"/>
    <x v="3"/>
  </r>
  <r>
    <x v="104"/>
    <x v="181"/>
    <n v="32.981532219615197"/>
    <x v="3"/>
    <x v="3"/>
  </r>
  <r>
    <x v="104"/>
    <x v="300"/>
    <n v="36.331903492519288"/>
    <x v="3"/>
    <x v="3"/>
  </r>
  <r>
    <x v="104"/>
    <x v="301"/>
    <n v="3.1905582644067318"/>
    <x v="3"/>
    <x v="3"/>
  </r>
  <r>
    <x v="104"/>
    <x v="302"/>
    <n v="7.7146781966943907"/>
    <x v="3"/>
    <x v="3"/>
  </r>
  <r>
    <x v="104"/>
    <x v="303"/>
    <n v="17.112216794698742"/>
    <x v="3"/>
    <x v="3"/>
  </r>
  <r>
    <x v="104"/>
    <x v="274"/>
    <n v="37.623681596597301"/>
    <x v="3"/>
    <x v="3"/>
  </r>
  <r>
    <x v="104"/>
    <x v="304"/>
    <n v="3.8088729012504419"/>
    <x v="3"/>
    <x v="3"/>
  </r>
  <r>
    <x v="104"/>
    <x v="305"/>
    <n v="35.266741922254567"/>
    <x v="3"/>
    <x v="3"/>
  </r>
  <r>
    <x v="104"/>
    <x v="306"/>
    <n v="6.7006057000752399"/>
    <x v="3"/>
    <x v="3"/>
  </r>
  <r>
    <x v="104"/>
    <x v="307"/>
    <n v="71.621179345471106"/>
    <x v="3"/>
    <x v="3"/>
  </r>
  <r>
    <x v="104"/>
    <x v="308"/>
    <n v="42.770905766382839"/>
    <x v="3"/>
    <x v="3"/>
  </r>
  <r>
    <x v="104"/>
    <x v="309"/>
    <n v="31.9288464186738"/>
    <x v="3"/>
    <x v="3"/>
  </r>
  <r>
    <x v="104"/>
    <x v="310"/>
    <n v="2.7505992328790612"/>
    <x v="3"/>
    <x v="3"/>
  </r>
  <r>
    <x v="104"/>
    <x v="59"/>
    <n v="0.88949726436387422"/>
    <x v="3"/>
    <x v="3"/>
  </r>
  <r>
    <x v="104"/>
    <x v="311"/>
    <n v="3.8898399599297186"/>
    <x v="3"/>
    <x v="3"/>
  </r>
  <r>
    <x v="104"/>
    <x v="255"/>
    <n v="9.1740147363677504"/>
    <x v="4"/>
    <x v="3"/>
  </r>
  <r>
    <x v="104"/>
    <x v="181"/>
    <n v="12.015903145984076"/>
    <x v="4"/>
    <x v="3"/>
  </r>
  <r>
    <x v="104"/>
    <x v="300"/>
    <n v="16.330922283173848"/>
    <x v="4"/>
    <x v="3"/>
  </r>
  <r>
    <x v="104"/>
    <x v="301"/>
    <n v="6.5289165412457137"/>
    <x v="4"/>
    <x v="3"/>
  </r>
  <r>
    <x v="104"/>
    <x v="302"/>
    <n v="3.8923489430141172"/>
    <x v="4"/>
    <x v="3"/>
  </r>
  <r>
    <x v="104"/>
    <x v="303"/>
    <n v="8.107088813759086"/>
    <x v="4"/>
    <x v="3"/>
  </r>
  <r>
    <x v="104"/>
    <x v="274"/>
    <n v="12.145457991958537"/>
    <x v="4"/>
    <x v="3"/>
  </r>
  <r>
    <x v="104"/>
    <x v="304"/>
    <n v="5.085660299091427"/>
    <x v="4"/>
    <x v="3"/>
  </r>
  <r>
    <x v="104"/>
    <x v="305"/>
    <n v="17.686533403924223"/>
    <x v="4"/>
    <x v="3"/>
  </r>
  <r>
    <x v="104"/>
    <x v="306"/>
    <n v="4.2475458815187661"/>
    <x v="4"/>
    <x v="3"/>
  </r>
  <r>
    <x v="104"/>
    <x v="307"/>
    <n v="150.19640172223245"/>
    <x v="4"/>
    <x v="3"/>
  </r>
  <r>
    <x v="104"/>
    <x v="308"/>
    <n v="72.975297717935234"/>
    <x v="4"/>
    <x v="3"/>
  </r>
  <r>
    <x v="104"/>
    <x v="309"/>
    <n v="74.474917195556799"/>
    <x v="4"/>
    <x v="3"/>
  </r>
  <r>
    <x v="104"/>
    <x v="310"/>
    <n v="0.77606669775561821"/>
    <x v="4"/>
    <x v="3"/>
  </r>
  <r>
    <x v="104"/>
    <x v="59"/>
    <n v="0.95798587304399907"/>
    <x v="4"/>
    <x v="3"/>
  </r>
  <r>
    <x v="104"/>
    <x v="311"/>
    <n v="1.686685496689919"/>
    <x v="4"/>
    <x v="3"/>
  </r>
  <r>
    <x v="104"/>
    <x v="255"/>
    <n v="11.805097140407275"/>
    <x v="5"/>
    <x v="3"/>
  </r>
  <r>
    <x v="104"/>
    <x v="181"/>
    <n v="10.410535851982523"/>
    <x v="5"/>
    <x v="3"/>
  </r>
  <r>
    <x v="104"/>
    <x v="300"/>
    <n v="24.219748869951506"/>
    <x v="5"/>
    <x v="3"/>
  </r>
  <r>
    <x v="104"/>
    <x v="301"/>
    <n v="7.3338982043051759"/>
    <x v="5"/>
    <x v="3"/>
  </r>
  <r>
    <x v="104"/>
    <x v="302"/>
    <n v="6.9263965291161291"/>
    <x v="5"/>
    <x v="3"/>
  </r>
  <r>
    <x v="104"/>
    <x v="303"/>
    <n v="9.6238312290480987"/>
    <x v="5"/>
    <x v="3"/>
  </r>
  <r>
    <x v="104"/>
    <x v="274"/>
    <n v="13.821098483495323"/>
    <x v="5"/>
    <x v="3"/>
  </r>
  <r>
    <x v="104"/>
    <x v="304"/>
    <n v="1.5598258566958703"/>
    <x v="5"/>
    <x v="3"/>
  </r>
  <r>
    <x v="104"/>
    <x v="305"/>
    <n v="15.257541888536737"/>
    <x v="5"/>
    <x v="3"/>
  </r>
  <r>
    <x v="104"/>
    <x v="306"/>
    <n v="4.3500803826431227"/>
    <x v="5"/>
    <x v="3"/>
  </r>
  <r>
    <x v="104"/>
    <x v="307"/>
    <n v="115.88781667827747"/>
    <x v="5"/>
    <x v="3"/>
  </r>
  <r>
    <x v="104"/>
    <x v="308"/>
    <n v="87.692096602488405"/>
    <x v="5"/>
    <x v="3"/>
  </r>
  <r>
    <x v="104"/>
    <x v="309"/>
    <n v="79.229645147729101"/>
    <x v="5"/>
    <x v="3"/>
  </r>
  <r>
    <x v="104"/>
    <x v="310"/>
    <n v="0.20375083759452578"/>
    <x v="5"/>
    <x v="3"/>
  </r>
  <r>
    <x v="104"/>
    <x v="59"/>
    <n v="0"/>
    <x v="5"/>
    <x v="3"/>
  </r>
  <r>
    <x v="104"/>
    <x v="311"/>
    <n v="3.5769591488816737"/>
    <x v="5"/>
    <x v="3"/>
  </r>
  <r>
    <x v="104"/>
    <x v="255"/>
    <n v="11.516319298113356"/>
    <x v="6"/>
    <x v="3"/>
  </r>
  <r>
    <x v="104"/>
    <x v="181"/>
    <n v="16.306127911872064"/>
    <x v="6"/>
    <x v="3"/>
  </r>
  <r>
    <x v="104"/>
    <x v="300"/>
    <n v="8.1901954695153698"/>
    <x v="6"/>
    <x v="3"/>
  </r>
  <r>
    <x v="104"/>
    <x v="301"/>
    <n v="8.355974613083605"/>
    <x v="6"/>
    <x v="3"/>
  </r>
  <r>
    <x v="104"/>
    <x v="302"/>
    <n v="4.8156561320092584"/>
    <x v="6"/>
    <x v="3"/>
  </r>
  <r>
    <x v="104"/>
    <x v="303"/>
    <n v="9.2950272900837145"/>
    <x v="6"/>
    <x v="3"/>
  </r>
  <r>
    <x v="104"/>
    <x v="274"/>
    <n v="28.087705303627096"/>
    <x v="6"/>
    <x v="3"/>
  </r>
  <r>
    <x v="104"/>
    <x v="304"/>
    <n v="20.062646645447927"/>
    <x v="6"/>
    <x v="3"/>
  </r>
  <r>
    <x v="104"/>
    <x v="305"/>
    <n v="20.096747686822042"/>
    <x v="6"/>
    <x v="3"/>
  </r>
  <r>
    <x v="104"/>
    <x v="306"/>
    <n v="4.5429779748538746"/>
    <x v="6"/>
    <x v="3"/>
  </r>
  <r>
    <x v="104"/>
    <x v="307"/>
    <n v="219.67882071268625"/>
    <x v="6"/>
    <x v="3"/>
  </r>
  <r>
    <x v="104"/>
    <x v="308"/>
    <n v="83.170011855651197"/>
    <x v="6"/>
    <x v="3"/>
  </r>
  <r>
    <x v="104"/>
    <x v="309"/>
    <n v="113.60879971546966"/>
    <x v="6"/>
    <x v="3"/>
  </r>
  <r>
    <x v="104"/>
    <x v="310"/>
    <n v="1.0578030751781158"/>
    <x v="6"/>
    <x v="3"/>
  </r>
  <r>
    <x v="104"/>
    <x v="59"/>
    <n v="0"/>
    <x v="6"/>
    <x v="3"/>
  </r>
  <r>
    <x v="104"/>
    <x v="311"/>
    <n v="1.1359869838593422"/>
    <x v="6"/>
    <x v="3"/>
  </r>
  <r>
    <x v="104"/>
    <x v="255"/>
    <n v="7.1203452035835477"/>
    <x v="7"/>
    <x v="3"/>
  </r>
  <r>
    <x v="104"/>
    <x v="181"/>
    <n v="7.2381086221421205"/>
    <x v="7"/>
    <x v="3"/>
  </r>
  <r>
    <x v="104"/>
    <x v="300"/>
    <n v="12.907283087346736"/>
    <x v="7"/>
    <x v="3"/>
  </r>
  <r>
    <x v="104"/>
    <x v="301"/>
    <n v="5.957202778498738"/>
    <x v="7"/>
    <x v="3"/>
  </r>
  <r>
    <x v="104"/>
    <x v="302"/>
    <n v="2.4648587788217347"/>
    <x v="7"/>
    <x v="3"/>
  </r>
  <r>
    <x v="104"/>
    <x v="303"/>
    <n v="4.3836200797945164"/>
    <x v="7"/>
    <x v="3"/>
  </r>
  <r>
    <x v="104"/>
    <x v="274"/>
    <n v="6.7666678963742006"/>
    <x v="7"/>
    <x v="3"/>
  </r>
  <r>
    <x v="104"/>
    <x v="304"/>
    <n v="2.6030326398263437"/>
    <x v="7"/>
    <x v="3"/>
  </r>
  <r>
    <x v="104"/>
    <x v="305"/>
    <n v="17.871466499131564"/>
    <x v="7"/>
    <x v="3"/>
  </r>
  <r>
    <x v="104"/>
    <x v="306"/>
    <n v="3.884829828157601"/>
    <x v="7"/>
    <x v="3"/>
  </r>
  <r>
    <x v="104"/>
    <x v="307"/>
    <n v="145.15624005606196"/>
    <x v="7"/>
    <x v="3"/>
  </r>
  <r>
    <x v="104"/>
    <x v="308"/>
    <n v="59.339726434078258"/>
    <x v="7"/>
    <x v="3"/>
  </r>
  <r>
    <x v="104"/>
    <x v="309"/>
    <n v="47.531924978962735"/>
    <x v="7"/>
    <x v="3"/>
  </r>
  <r>
    <x v="104"/>
    <x v="310"/>
    <n v="0.53011645747920477"/>
    <x v="7"/>
    <x v="3"/>
  </r>
  <r>
    <x v="104"/>
    <x v="59"/>
    <n v="2.4946656822550817"/>
    <x v="7"/>
    <x v="3"/>
  </r>
  <r>
    <x v="104"/>
    <x v="311"/>
    <n v="0.54570811799329932"/>
    <x v="7"/>
    <x v="3"/>
  </r>
  <r>
    <x v="104"/>
    <x v="255"/>
    <n v="6.9989067180004989"/>
    <x v="8"/>
    <x v="3"/>
  </r>
  <r>
    <x v="104"/>
    <x v="181"/>
    <n v="16.355638762286389"/>
    <x v="8"/>
    <x v="3"/>
  </r>
  <r>
    <x v="104"/>
    <x v="300"/>
    <n v="17.36197630876082"/>
    <x v="8"/>
    <x v="3"/>
  </r>
  <r>
    <x v="104"/>
    <x v="301"/>
    <n v="4.9759965878287717"/>
    <x v="8"/>
    <x v="3"/>
  </r>
  <r>
    <x v="104"/>
    <x v="302"/>
    <n v="1.5769170990458361"/>
    <x v="8"/>
    <x v="3"/>
  </r>
  <r>
    <x v="104"/>
    <x v="303"/>
    <n v="9.982187378793947"/>
    <x v="8"/>
    <x v="3"/>
  </r>
  <r>
    <x v="104"/>
    <x v="274"/>
    <n v="5.3575200590139556"/>
    <x v="8"/>
    <x v="3"/>
  </r>
  <r>
    <x v="104"/>
    <x v="304"/>
    <n v="1.2966594711074286"/>
    <x v="8"/>
    <x v="3"/>
  </r>
  <r>
    <x v="104"/>
    <x v="305"/>
    <n v="18.267238717011111"/>
    <x v="8"/>
    <x v="3"/>
  </r>
  <r>
    <x v="104"/>
    <x v="306"/>
    <n v="4.3207909045408783"/>
    <x v="8"/>
    <x v="3"/>
  </r>
  <r>
    <x v="104"/>
    <x v="307"/>
    <n v="143.42453151420003"/>
    <x v="8"/>
    <x v="3"/>
  </r>
  <r>
    <x v="104"/>
    <x v="308"/>
    <n v="65.235690463498514"/>
    <x v="8"/>
    <x v="3"/>
  </r>
  <r>
    <x v="104"/>
    <x v="309"/>
    <n v="73.141783167039392"/>
    <x v="8"/>
    <x v="3"/>
  </r>
  <r>
    <x v="104"/>
    <x v="310"/>
    <n v="1.4932738630795728"/>
    <x v="8"/>
    <x v="3"/>
  </r>
  <r>
    <x v="104"/>
    <x v="59"/>
    <n v="0.83996654798226"/>
    <x v="8"/>
    <x v="3"/>
  </r>
  <r>
    <x v="104"/>
    <x v="311"/>
    <n v="1.3483425231356125"/>
    <x v="8"/>
    <x v="3"/>
  </r>
  <r>
    <x v="104"/>
    <x v="255"/>
    <n v="8.4616600897022689"/>
    <x v="9"/>
    <x v="3"/>
  </r>
  <r>
    <x v="104"/>
    <x v="181"/>
    <n v="17.886059433673054"/>
    <x v="9"/>
    <x v="3"/>
  </r>
  <r>
    <x v="104"/>
    <x v="300"/>
    <n v="23.269952047745864"/>
    <x v="9"/>
    <x v="3"/>
  </r>
  <r>
    <x v="104"/>
    <x v="301"/>
    <n v="8.5491630860993002"/>
    <x v="9"/>
    <x v="3"/>
  </r>
  <r>
    <x v="104"/>
    <x v="302"/>
    <n v="5.8267712374874279"/>
    <x v="9"/>
    <x v="3"/>
  </r>
  <r>
    <x v="104"/>
    <x v="303"/>
    <n v="4.1392871262235849"/>
    <x v="9"/>
    <x v="3"/>
  </r>
  <r>
    <x v="104"/>
    <x v="274"/>
    <n v="10.675709383606803"/>
    <x v="9"/>
    <x v="3"/>
  </r>
  <r>
    <x v="104"/>
    <x v="304"/>
    <n v="0.27849676652887334"/>
    <x v="9"/>
    <x v="3"/>
  </r>
  <r>
    <x v="104"/>
    <x v="305"/>
    <n v="31.367503401949271"/>
    <x v="9"/>
    <x v="3"/>
  </r>
  <r>
    <x v="104"/>
    <x v="306"/>
    <n v="2.2558238088838745"/>
    <x v="9"/>
    <x v="3"/>
  </r>
  <r>
    <x v="104"/>
    <x v="307"/>
    <n v="127.60928136254103"/>
    <x v="9"/>
    <x v="3"/>
  </r>
  <r>
    <x v="104"/>
    <x v="308"/>
    <n v="52.492170789501451"/>
    <x v="9"/>
    <x v="3"/>
  </r>
  <r>
    <x v="104"/>
    <x v="309"/>
    <n v="60.19088726818201"/>
    <x v="9"/>
    <x v="3"/>
  </r>
  <r>
    <x v="104"/>
    <x v="310"/>
    <n v="0"/>
    <x v="9"/>
    <x v="3"/>
  </r>
  <r>
    <x v="104"/>
    <x v="59"/>
    <n v="0"/>
    <x v="9"/>
    <x v="3"/>
  </r>
  <r>
    <x v="104"/>
    <x v="311"/>
    <n v="3.1872407724971072"/>
    <x v="9"/>
    <x v="3"/>
  </r>
  <r>
    <x v="104"/>
    <x v="255"/>
    <n v="5.9986488549778114"/>
    <x v="10"/>
    <x v="3"/>
  </r>
  <r>
    <x v="104"/>
    <x v="181"/>
    <n v="41.094429965767404"/>
    <x v="10"/>
    <x v="3"/>
  </r>
  <r>
    <x v="104"/>
    <x v="300"/>
    <n v="31.96779413510702"/>
    <x v="10"/>
    <x v="3"/>
  </r>
  <r>
    <x v="104"/>
    <x v="301"/>
    <n v="3.1810037040839467"/>
    <x v="10"/>
    <x v="3"/>
  </r>
  <r>
    <x v="104"/>
    <x v="302"/>
    <n v="4.5516800969006042"/>
    <x v="10"/>
    <x v="3"/>
  </r>
  <r>
    <x v="104"/>
    <x v="303"/>
    <n v="11.165840237709295"/>
    <x v="10"/>
    <x v="3"/>
  </r>
  <r>
    <x v="104"/>
    <x v="274"/>
    <n v="9.5042183841532513"/>
    <x v="10"/>
    <x v="3"/>
  </r>
  <r>
    <x v="104"/>
    <x v="304"/>
    <n v="6.0826997658580773"/>
    <x v="10"/>
    <x v="3"/>
  </r>
  <r>
    <x v="104"/>
    <x v="305"/>
    <n v="23.317015769122637"/>
    <x v="10"/>
    <x v="3"/>
  </r>
  <r>
    <x v="104"/>
    <x v="306"/>
    <n v="4.021771431073935"/>
    <x v="10"/>
    <x v="3"/>
  </r>
  <r>
    <x v="104"/>
    <x v="307"/>
    <n v="58.376590333686877"/>
    <x v="10"/>
    <x v="3"/>
  </r>
  <r>
    <x v="104"/>
    <x v="308"/>
    <n v="35.385433480592354"/>
    <x v="10"/>
    <x v="3"/>
  </r>
  <r>
    <x v="104"/>
    <x v="309"/>
    <n v="86.267268745632649"/>
    <x v="10"/>
    <x v="3"/>
  </r>
  <r>
    <x v="104"/>
    <x v="310"/>
    <n v="1.7456727644363119"/>
    <x v="10"/>
    <x v="3"/>
  </r>
  <r>
    <x v="104"/>
    <x v="59"/>
    <n v="3.1292800666191654"/>
    <x v="10"/>
    <x v="3"/>
  </r>
  <r>
    <x v="104"/>
    <x v="311"/>
    <n v="0.43965091845062676"/>
    <x v="10"/>
    <x v="3"/>
  </r>
  <r>
    <x v="104"/>
    <x v="255"/>
    <n v="5.7039907597339203"/>
    <x v="11"/>
    <x v="3"/>
  </r>
  <r>
    <x v="104"/>
    <x v="181"/>
    <n v="15.593669053345938"/>
    <x v="11"/>
    <x v="3"/>
  </r>
  <r>
    <x v="104"/>
    <x v="300"/>
    <n v="21.302573415752533"/>
    <x v="11"/>
    <x v="3"/>
  </r>
  <r>
    <x v="104"/>
    <x v="301"/>
    <n v="1.9373633395109073"/>
    <x v="11"/>
    <x v="3"/>
  </r>
  <r>
    <x v="104"/>
    <x v="302"/>
    <n v="1.6425471791505522"/>
    <x v="11"/>
    <x v="3"/>
  </r>
  <r>
    <x v="104"/>
    <x v="303"/>
    <n v="4.9501037210981567"/>
    <x v="11"/>
    <x v="3"/>
  </r>
  <r>
    <x v="104"/>
    <x v="274"/>
    <n v="13.266727216215987"/>
    <x v="11"/>
    <x v="3"/>
  </r>
  <r>
    <x v="104"/>
    <x v="304"/>
    <n v="3.1306668457313926"/>
    <x v="11"/>
    <x v="3"/>
  </r>
  <r>
    <x v="104"/>
    <x v="305"/>
    <n v="25.194989064395969"/>
    <x v="11"/>
    <x v="3"/>
  </r>
  <r>
    <x v="104"/>
    <x v="306"/>
    <n v="4.6433545256755968"/>
    <x v="11"/>
    <x v="3"/>
  </r>
  <r>
    <x v="104"/>
    <x v="307"/>
    <n v="85.736049148986154"/>
    <x v="11"/>
    <x v="3"/>
  </r>
  <r>
    <x v="104"/>
    <x v="308"/>
    <n v="39.015409107498272"/>
    <x v="11"/>
    <x v="3"/>
  </r>
  <r>
    <x v="104"/>
    <x v="309"/>
    <n v="51.689696230037789"/>
    <x v="11"/>
    <x v="3"/>
  </r>
  <r>
    <x v="104"/>
    <x v="310"/>
    <n v="2.1058297168596822"/>
    <x v="11"/>
    <x v="3"/>
  </r>
  <r>
    <x v="104"/>
    <x v="59"/>
    <n v="0"/>
    <x v="11"/>
    <x v="3"/>
  </r>
  <r>
    <x v="104"/>
    <x v="311"/>
    <n v="5.6983752138222989"/>
    <x v="11"/>
    <x v="3"/>
  </r>
  <r>
    <x v="104"/>
    <x v="255"/>
    <n v="10.804166646967669"/>
    <x v="12"/>
    <x v="3"/>
  </r>
  <r>
    <x v="104"/>
    <x v="181"/>
    <n v="35.270817446240031"/>
    <x v="12"/>
    <x v="3"/>
  </r>
  <r>
    <x v="104"/>
    <x v="300"/>
    <n v="31.376530797222269"/>
    <x v="12"/>
    <x v="3"/>
  </r>
  <r>
    <x v="104"/>
    <x v="301"/>
    <n v="28.668651055324037"/>
    <x v="12"/>
    <x v="3"/>
  </r>
  <r>
    <x v="104"/>
    <x v="302"/>
    <n v="7.4535073703764372"/>
    <x v="12"/>
    <x v="3"/>
  </r>
  <r>
    <x v="104"/>
    <x v="303"/>
    <n v="17.190933512959962"/>
    <x v="12"/>
    <x v="3"/>
  </r>
  <r>
    <x v="104"/>
    <x v="274"/>
    <n v="17.527708960658153"/>
    <x v="12"/>
    <x v="3"/>
  </r>
  <r>
    <x v="104"/>
    <x v="304"/>
    <n v="7.344098087875496"/>
    <x v="12"/>
    <x v="3"/>
  </r>
  <r>
    <x v="104"/>
    <x v="305"/>
    <n v="30.812389184326804"/>
    <x v="12"/>
    <x v="3"/>
  </r>
  <r>
    <x v="104"/>
    <x v="306"/>
    <n v="7.5176143718418285"/>
    <x v="12"/>
    <x v="3"/>
  </r>
  <r>
    <x v="104"/>
    <x v="307"/>
    <n v="49.617109614175611"/>
    <x v="12"/>
    <x v="3"/>
  </r>
  <r>
    <x v="104"/>
    <x v="308"/>
    <n v="20.447569187401964"/>
    <x v="12"/>
    <x v="3"/>
  </r>
  <r>
    <x v="104"/>
    <x v="309"/>
    <n v="83.007455017430743"/>
    <x v="12"/>
    <x v="3"/>
  </r>
  <r>
    <x v="104"/>
    <x v="310"/>
    <n v="17.642246803276347"/>
    <x v="12"/>
    <x v="3"/>
  </r>
  <r>
    <x v="104"/>
    <x v="59"/>
    <n v="0"/>
    <x v="12"/>
    <x v="3"/>
  </r>
  <r>
    <x v="104"/>
    <x v="311"/>
    <n v="2.3899090146298754"/>
    <x v="12"/>
    <x v="3"/>
  </r>
  <r>
    <x v="104"/>
    <x v="255"/>
    <n v="7.8274262294446943"/>
    <x v="13"/>
    <x v="3"/>
  </r>
  <r>
    <x v="104"/>
    <x v="181"/>
    <n v="29.530403216897334"/>
    <x v="13"/>
    <x v="3"/>
  </r>
  <r>
    <x v="104"/>
    <x v="300"/>
    <n v="43.755468793226605"/>
    <x v="13"/>
    <x v="3"/>
  </r>
  <r>
    <x v="104"/>
    <x v="301"/>
    <n v="7.784002165270854"/>
    <x v="13"/>
    <x v="3"/>
  </r>
  <r>
    <x v="104"/>
    <x v="302"/>
    <n v="37.397517882269383"/>
    <x v="13"/>
    <x v="3"/>
  </r>
  <r>
    <x v="104"/>
    <x v="303"/>
    <n v="21.520733827565209"/>
    <x v="13"/>
    <x v="3"/>
  </r>
  <r>
    <x v="104"/>
    <x v="274"/>
    <n v="0"/>
    <x v="13"/>
    <x v="3"/>
  </r>
  <r>
    <x v="104"/>
    <x v="304"/>
    <n v="1.8273511989532167"/>
    <x v="13"/>
    <x v="3"/>
  </r>
  <r>
    <x v="104"/>
    <x v="305"/>
    <n v="48.240329822989473"/>
    <x v="13"/>
    <x v="3"/>
  </r>
  <r>
    <x v="104"/>
    <x v="306"/>
    <n v="6.3223088356640318"/>
    <x v="13"/>
    <x v="3"/>
  </r>
  <r>
    <x v="104"/>
    <x v="307"/>
    <n v="103.59928446609996"/>
    <x v="13"/>
    <x v="3"/>
  </r>
  <r>
    <x v="104"/>
    <x v="308"/>
    <n v="28.527863448905649"/>
    <x v="13"/>
    <x v="3"/>
  </r>
  <r>
    <x v="104"/>
    <x v="309"/>
    <n v="66.058145192599085"/>
    <x v="13"/>
    <x v="3"/>
  </r>
  <r>
    <x v="104"/>
    <x v="310"/>
    <n v="0.40789089262348593"/>
    <x v="13"/>
    <x v="3"/>
  </r>
  <r>
    <x v="104"/>
    <x v="59"/>
    <n v="0"/>
    <x v="13"/>
    <x v="3"/>
  </r>
  <r>
    <x v="104"/>
    <x v="311"/>
    <n v="2.0394544631174294"/>
    <x v="13"/>
    <x v="3"/>
  </r>
  <r>
    <x v="104"/>
    <x v="255"/>
    <n v="24.106733147067931"/>
    <x v="14"/>
    <x v="3"/>
  </r>
  <r>
    <x v="104"/>
    <x v="181"/>
    <n v="15.901351591789638"/>
    <x v="14"/>
    <x v="3"/>
  </r>
  <r>
    <x v="104"/>
    <x v="300"/>
    <n v="18.464645409330188"/>
    <x v="14"/>
    <x v="3"/>
  </r>
  <r>
    <x v="104"/>
    <x v="301"/>
    <n v="24.719650591958871"/>
    <x v="14"/>
    <x v="3"/>
  </r>
  <r>
    <x v="104"/>
    <x v="302"/>
    <n v="4.8221584405988729"/>
    <x v="14"/>
    <x v="3"/>
  </r>
  <r>
    <x v="104"/>
    <x v="303"/>
    <n v="10.732143869480995"/>
    <x v="14"/>
    <x v="3"/>
  </r>
  <r>
    <x v="104"/>
    <x v="274"/>
    <n v="69.074984228023013"/>
    <x v="14"/>
    <x v="3"/>
  </r>
  <r>
    <x v="104"/>
    <x v="304"/>
    <n v="4.2011228838550787"/>
    <x v="14"/>
    <x v="3"/>
  </r>
  <r>
    <x v="104"/>
    <x v="305"/>
    <n v="48.454980121758425"/>
    <x v="14"/>
    <x v="3"/>
  </r>
  <r>
    <x v="104"/>
    <x v="306"/>
    <n v="4.9885797335825037"/>
    <x v="14"/>
    <x v="3"/>
  </r>
  <r>
    <x v="104"/>
    <x v="307"/>
    <n v="155.66885383451799"/>
    <x v="14"/>
    <x v="3"/>
  </r>
  <r>
    <x v="104"/>
    <x v="308"/>
    <n v="65.022016885482614"/>
    <x v="14"/>
    <x v="3"/>
  </r>
  <r>
    <x v="104"/>
    <x v="309"/>
    <n v="97.370663091166719"/>
    <x v="14"/>
    <x v="3"/>
  </r>
  <r>
    <x v="104"/>
    <x v="310"/>
    <n v="2.0092326835828636"/>
    <x v="14"/>
    <x v="3"/>
  </r>
  <r>
    <x v="104"/>
    <x v="59"/>
    <n v="0"/>
    <x v="14"/>
    <x v="3"/>
  </r>
  <r>
    <x v="104"/>
    <x v="311"/>
    <n v="7.0018714730917981"/>
    <x v="14"/>
    <x v="3"/>
  </r>
  <r>
    <x v="104"/>
    <x v="255"/>
    <n v="13.08882569934185"/>
    <x v="15"/>
    <x v="3"/>
  </r>
  <r>
    <x v="104"/>
    <x v="181"/>
    <n v="45.094332920424442"/>
    <x v="15"/>
    <x v="3"/>
  </r>
  <r>
    <x v="104"/>
    <x v="300"/>
    <n v="138.36016599525379"/>
    <x v="15"/>
    <x v="3"/>
  </r>
  <r>
    <x v="104"/>
    <x v="301"/>
    <n v="3.0845872031976658"/>
    <x v="15"/>
    <x v="3"/>
  </r>
  <r>
    <x v="104"/>
    <x v="302"/>
    <n v="2.3001904573673326"/>
    <x v="15"/>
    <x v="3"/>
  </r>
  <r>
    <x v="104"/>
    <x v="303"/>
    <n v="56.347246236282309"/>
    <x v="15"/>
    <x v="3"/>
  </r>
  <r>
    <x v="104"/>
    <x v="274"/>
    <n v="6.757471965768084"/>
    <x v="15"/>
    <x v="3"/>
  </r>
  <r>
    <x v="104"/>
    <x v="304"/>
    <n v="2.2895905013425986"/>
    <x v="15"/>
    <x v="3"/>
  </r>
  <r>
    <x v="104"/>
    <x v="305"/>
    <n v="28.497981772498029"/>
    <x v="15"/>
    <x v="3"/>
  </r>
  <r>
    <x v="104"/>
    <x v="306"/>
    <n v="5.7727360510702734"/>
    <x v="15"/>
    <x v="3"/>
  </r>
  <r>
    <x v="104"/>
    <x v="307"/>
    <n v="133.98768413505081"/>
    <x v="15"/>
    <x v="3"/>
  </r>
  <r>
    <x v="104"/>
    <x v="308"/>
    <n v="87.379677494294327"/>
    <x v="15"/>
    <x v="3"/>
  </r>
  <r>
    <x v="104"/>
    <x v="309"/>
    <n v="352.83649621291909"/>
    <x v="15"/>
    <x v="3"/>
  </r>
  <r>
    <x v="104"/>
    <x v="310"/>
    <n v="0.127199472296811"/>
    <x v="15"/>
    <x v="3"/>
  </r>
  <r>
    <x v="104"/>
    <x v="59"/>
    <n v="10.599956024734244"/>
    <x v="15"/>
    <x v="3"/>
  </r>
  <r>
    <x v="104"/>
    <x v="311"/>
    <n v="9.5399604222608261"/>
    <x v="15"/>
    <x v="3"/>
  </r>
  <r>
    <x v="104"/>
    <x v="255"/>
    <n v="8.6283243746101963"/>
    <x v="16"/>
    <x v="3"/>
  </r>
  <r>
    <x v="104"/>
    <x v="181"/>
    <n v="38.338999063342712"/>
    <x v="16"/>
    <x v="3"/>
  </r>
  <r>
    <x v="104"/>
    <x v="300"/>
    <n v="42.093036804535245"/>
    <x v="16"/>
    <x v="3"/>
  </r>
  <r>
    <x v="104"/>
    <x v="301"/>
    <n v="17.497439196883935"/>
    <x v="16"/>
    <x v="3"/>
  </r>
  <r>
    <x v="104"/>
    <x v="302"/>
    <n v="3.8331546025676935"/>
    <x v="16"/>
    <x v="3"/>
  </r>
  <r>
    <x v="104"/>
    <x v="303"/>
    <n v="27.001782152517691"/>
    <x v="16"/>
    <x v="3"/>
  </r>
  <r>
    <x v="104"/>
    <x v="274"/>
    <n v="32.398928043719039"/>
    <x v="16"/>
    <x v="3"/>
  </r>
  <r>
    <x v="104"/>
    <x v="304"/>
    <n v="3.4249574627190249"/>
    <x v="16"/>
    <x v="3"/>
  </r>
  <r>
    <x v="104"/>
    <x v="305"/>
    <n v="22.820054711427524"/>
    <x v="16"/>
    <x v="3"/>
  </r>
  <r>
    <x v="104"/>
    <x v="306"/>
    <n v="2.172847134868614"/>
    <x v="16"/>
    <x v="3"/>
  </r>
  <r>
    <x v="104"/>
    <x v="307"/>
    <n v="83.43518982087906"/>
    <x v="16"/>
    <x v="3"/>
  </r>
  <r>
    <x v="104"/>
    <x v="308"/>
    <n v="37.341458942902634"/>
    <x v="16"/>
    <x v="3"/>
  </r>
  <r>
    <x v="104"/>
    <x v="309"/>
    <n v="116.38837642612552"/>
    <x v="16"/>
    <x v="3"/>
  </r>
  <r>
    <x v="104"/>
    <x v="310"/>
    <n v="1.1901927841655009"/>
    <x v="16"/>
    <x v="3"/>
  </r>
  <r>
    <x v="104"/>
    <x v="59"/>
    <n v="5.1597953070758699E-2"/>
    <x v="16"/>
    <x v="3"/>
  </r>
  <r>
    <x v="104"/>
    <x v="311"/>
    <n v="8.607019715293033"/>
    <x v="16"/>
    <x v="3"/>
  </r>
  <r>
    <x v="109"/>
    <x v="255"/>
    <n v="35.779092702169628"/>
    <x v="0"/>
    <x v="2"/>
  </r>
  <r>
    <x v="109"/>
    <x v="181"/>
    <n v="28.086785009861934"/>
    <x v="0"/>
    <x v="2"/>
  </r>
  <r>
    <x v="109"/>
    <x v="300"/>
    <n v="26.055226824457595"/>
    <x v="0"/>
    <x v="2"/>
  </r>
  <r>
    <x v="109"/>
    <x v="301"/>
    <n v="9.6252465483234708"/>
    <x v="0"/>
    <x v="2"/>
  </r>
  <r>
    <x v="109"/>
    <x v="302"/>
    <n v="5.779092702169625"/>
    <x v="0"/>
    <x v="2"/>
  </r>
  <r>
    <x v="109"/>
    <x v="303"/>
    <n v="21.617357001972387"/>
    <x v="0"/>
    <x v="2"/>
  </r>
  <r>
    <x v="109"/>
    <x v="274"/>
    <n v="4.6351084812623276"/>
    <x v="0"/>
    <x v="2"/>
  </r>
  <r>
    <x v="109"/>
    <x v="304"/>
    <n v="5.0493096646942801"/>
    <x v="0"/>
    <x v="2"/>
  </r>
  <r>
    <x v="109"/>
    <x v="305"/>
    <n v="34.536489151873766"/>
    <x v="0"/>
    <x v="2"/>
  </r>
  <r>
    <x v="109"/>
    <x v="306"/>
    <n v="11.065088757396449"/>
    <x v="0"/>
    <x v="2"/>
  </r>
  <r>
    <x v="109"/>
    <x v="307"/>
    <n v="72.958579881656803"/>
    <x v="0"/>
    <x v="2"/>
  </r>
  <r>
    <x v="109"/>
    <x v="308"/>
    <n v="58.007889546351088"/>
    <x v="0"/>
    <x v="2"/>
  </r>
  <r>
    <x v="109"/>
    <x v="309"/>
    <n v="58.145956607495066"/>
    <x v="0"/>
    <x v="2"/>
  </r>
  <r>
    <x v="109"/>
    <x v="310"/>
    <n v="1.7159763313609468"/>
    <x v="0"/>
    <x v="2"/>
  </r>
  <r>
    <x v="109"/>
    <x v="59"/>
    <n v="0.80867850098619332"/>
    <x v="0"/>
    <x v="2"/>
  </r>
  <r>
    <x v="109"/>
    <x v="311"/>
    <n v="3.2347140039447733"/>
    <x v="0"/>
    <x v="2"/>
  </r>
  <r>
    <x v="109"/>
    <x v="255"/>
    <n v="31.904287138584248"/>
    <x v="1"/>
    <x v="2"/>
  </r>
  <r>
    <x v="109"/>
    <x v="181"/>
    <n v="49.052841475573281"/>
    <x v="1"/>
    <x v="2"/>
  </r>
  <r>
    <x v="109"/>
    <x v="300"/>
    <n v="27.318045862412763"/>
    <x v="1"/>
    <x v="2"/>
  </r>
  <r>
    <x v="109"/>
    <x v="301"/>
    <n v="17.347956131605184"/>
    <x v="1"/>
    <x v="2"/>
  </r>
  <r>
    <x v="109"/>
    <x v="302"/>
    <n v="6.4805583250249255"/>
    <x v="1"/>
    <x v="2"/>
  </r>
  <r>
    <x v="109"/>
    <x v="303"/>
    <n v="27.617148554336989"/>
    <x v="1"/>
    <x v="2"/>
  </r>
  <r>
    <x v="109"/>
    <x v="274"/>
    <n v="9.7706879361914254"/>
    <x v="1"/>
    <x v="2"/>
  </r>
  <r>
    <x v="109"/>
    <x v="304"/>
    <n v="7.3778664007976076"/>
    <x v="1"/>
    <x v="2"/>
  </r>
  <r>
    <x v="109"/>
    <x v="305"/>
    <n v="38.384845463609174"/>
    <x v="1"/>
    <x v="2"/>
  </r>
  <r>
    <x v="109"/>
    <x v="306"/>
    <n v="9.7706879361914254"/>
    <x v="1"/>
    <x v="2"/>
  </r>
  <r>
    <x v="109"/>
    <x v="307"/>
    <n v="66.600199401794612"/>
    <x v="1"/>
    <x v="2"/>
  </r>
  <r>
    <x v="109"/>
    <x v="308"/>
    <n v="37.088733798604189"/>
    <x v="1"/>
    <x v="2"/>
  </r>
  <r>
    <x v="109"/>
    <x v="309"/>
    <n v="61.714855433698901"/>
    <x v="1"/>
    <x v="2"/>
  </r>
  <r>
    <x v="109"/>
    <x v="310"/>
    <n v="1.9940179461615155"/>
    <x v="1"/>
    <x v="2"/>
  </r>
  <r>
    <x v="109"/>
    <x v="59"/>
    <n v="9.970089730807577E-2"/>
    <x v="1"/>
    <x v="2"/>
  </r>
  <r>
    <x v="109"/>
    <x v="311"/>
    <n v="2.9910269192422732"/>
    <x v="1"/>
    <x v="2"/>
  </r>
  <r>
    <x v="109"/>
    <x v="255"/>
    <n v="43.478260869565219"/>
    <x v="2"/>
    <x v="2"/>
  </r>
  <r>
    <x v="109"/>
    <x v="181"/>
    <n v="11.141304347826088"/>
    <x v="2"/>
    <x v="2"/>
  </r>
  <r>
    <x v="109"/>
    <x v="300"/>
    <n v="18.043478260869566"/>
    <x v="2"/>
    <x v="2"/>
  </r>
  <r>
    <x v="109"/>
    <x v="301"/>
    <n v="7.8260869565217392"/>
    <x v="2"/>
    <x v="2"/>
  </r>
  <r>
    <x v="109"/>
    <x v="302"/>
    <n v="4.3478260869565215"/>
    <x v="2"/>
    <x v="2"/>
  </r>
  <r>
    <x v="109"/>
    <x v="303"/>
    <n v="13.695652173913043"/>
    <x v="2"/>
    <x v="2"/>
  </r>
  <r>
    <x v="109"/>
    <x v="274"/>
    <n v="1.7934782608695652"/>
    <x v="2"/>
    <x v="2"/>
  </r>
  <r>
    <x v="109"/>
    <x v="304"/>
    <n v="3.152173913043478"/>
    <x v="2"/>
    <x v="2"/>
  </r>
  <r>
    <x v="109"/>
    <x v="305"/>
    <n v="35"/>
    <x v="2"/>
    <x v="2"/>
  </r>
  <r>
    <x v="109"/>
    <x v="306"/>
    <n v="9.7826086956521738"/>
    <x v="2"/>
    <x v="2"/>
  </r>
  <r>
    <x v="109"/>
    <x v="307"/>
    <n v="77.880434782608702"/>
    <x v="2"/>
    <x v="2"/>
  </r>
  <r>
    <x v="109"/>
    <x v="308"/>
    <n v="69.347826086956516"/>
    <x v="2"/>
    <x v="2"/>
  </r>
  <r>
    <x v="109"/>
    <x v="309"/>
    <n v="53.695652173913047"/>
    <x v="2"/>
    <x v="2"/>
  </r>
  <r>
    <x v="109"/>
    <x v="310"/>
    <n v="0.92391304347826086"/>
    <x v="2"/>
    <x v="2"/>
  </r>
  <r>
    <x v="109"/>
    <x v="59"/>
    <n v="1.3586956521739131"/>
    <x v="2"/>
    <x v="2"/>
  </r>
  <r>
    <x v="109"/>
    <x v="311"/>
    <n v="2.1739130434782608"/>
    <x v="2"/>
    <x v="2"/>
  </r>
  <r>
    <x v="109"/>
    <x v="255"/>
    <n v="31.818181818181817"/>
    <x v="3"/>
    <x v="2"/>
  </r>
  <r>
    <x v="109"/>
    <x v="181"/>
    <n v="37.976539589442815"/>
    <x v="3"/>
    <x v="2"/>
  </r>
  <r>
    <x v="109"/>
    <x v="300"/>
    <n v="37.683284457478003"/>
    <x v="3"/>
    <x v="2"/>
  </r>
  <r>
    <x v="109"/>
    <x v="301"/>
    <n v="3.8123167155425222"/>
    <x v="3"/>
    <x v="2"/>
  </r>
  <r>
    <x v="109"/>
    <x v="302"/>
    <n v="7.6246334310850443"/>
    <x v="3"/>
    <x v="2"/>
  </r>
  <r>
    <x v="109"/>
    <x v="303"/>
    <n v="32.404692082111438"/>
    <x v="3"/>
    <x v="2"/>
  </r>
  <r>
    <x v="109"/>
    <x v="274"/>
    <n v="4.6920821114369504"/>
    <x v="3"/>
    <x v="2"/>
  </r>
  <r>
    <x v="109"/>
    <x v="304"/>
    <n v="6.1583577712609969"/>
    <x v="3"/>
    <x v="2"/>
  </r>
  <r>
    <x v="109"/>
    <x v="305"/>
    <n v="43.988269794721404"/>
    <x v="3"/>
    <x v="2"/>
  </r>
  <r>
    <x v="109"/>
    <x v="306"/>
    <n v="16.275659824046922"/>
    <x v="3"/>
    <x v="2"/>
  </r>
  <r>
    <x v="109"/>
    <x v="307"/>
    <n v="65.982404692082113"/>
    <x v="3"/>
    <x v="2"/>
  </r>
  <r>
    <x v="109"/>
    <x v="308"/>
    <n v="53.812316715542522"/>
    <x v="3"/>
    <x v="2"/>
  </r>
  <r>
    <x v="109"/>
    <x v="309"/>
    <n v="46.187683284457478"/>
    <x v="3"/>
    <x v="2"/>
  </r>
  <r>
    <x v="109"/>
    <x v="310"/>
    <n v="1.1730205278592376"/>
    <x v="3"/>
    <x v="2"/>
  </r>
  <r>
    <x v="109"/>
    <x v="59"/>
    <n v="0.87976539589442815"/>
    <x v="3"/>
    <x v="2"/>
  </r>
  <r>
    <x v="109"/>
    <x v="311"/>
    <n v="5.2785923753665687"/>
    <x v="3"/>
    <x v="2"/>
  </r>
  <r>
    <x v="109"/>
    <x v="255"/>
    <n v="29.906542056074766"/>
    <x v="4"/>
    <x v="2"/>
  </r>
  <r>
    <x v="109"/>
    <x v="181"/>
    <n v="21.028037383177569"/>
    <x v="4"/>
    <x v="2"/>
  </r>
  <r>
    <x v="109"/>
    <x v="300"/>
    <n v="20.872274143302182"/>
    <x v="4"/>
    <x v="2"/>
  </r>
  <r>
    <x v="109"/>
    <x v="301"/>
    <n v="8.4112149532710276"/>
    <x v="4"/>
    <x v="2"/>
  </r>
  <r>
    <x v="109"/>
    <x v="302"/>
    <n v="5.9190031152647977"/>
    <x v="4"/>
    <x v="2"/>
  </r>
  <r>
    <x v="109"/>
    <x v="303"/>
    <n v="20.093457943925234"/>
    <x v="4"/>
    <x v="2"/>
  </r>
  <r>
    <x v="109"/>
    <x v="274"/>
    <n v="2.1806853582554515"/>
    <x v="4"/>
    <x v="2"/>
  </r>
  <r>
    <x v="109"/>
    <x v="304"/>
    <n v="4.361370716510903"/>
    <x v="4"/>
    <x v="2"/>
  </r>
  <r>
    <x v="109"/>
    <x v="305"/>
    <n v="16.510903426791277"/>
    <x v="4"/>
    <x v="2"/>
  </r>
  <r>
    <x v="109"/>
    <x v="306"/>
    <n v="10.436137071651091"/>
    <x v="4"/>
    <x v="2"/>
  </r>
  <r>
    <x v="109"/>
    <x v="307"/>
    <n v="83.021806853582561"/>
    <x v="4"/>
    <x v="2"/>
  </r>
  <r>
    <x v="109"/>
    <x v="308"/>
    <n v="71.18380062305296"/>
    <x v="4"/>
    <x v="2"/>
  </r>
  <r>
    <x v="109"/>
    <x v="309"/>
    <n v="68.691588785046733"/>
    <x v="4"/>
    <x v="2"/>
  </r>
  <r>
    <x v="109"/>
    <x v="310"/>
    <n v="2.3364485981308412"/>
    <x v="4"/>
    <x v="2"/>
  </r>
  <r>
    <x v="109"/>
    <x v="59"/>
    <n v="0.1557632398753894"/>
    <x v="4"/>
    <x v="2"/>
  </r>
  <r>
    <x v="109"/>
    <x v="311"/>
    <n v="4.5171339563862931"/>
    <x v="4"/>
    <x v="2"/>
  </r>
  <r>
    <x v="109"/>
    <x v="255"/>
    <n v="39.790575916230367"/>
    <x v="5"/>
    <x v="2"/>
  </r>
  <r>
    <x v="109"/>
    <x v="181"/>
    <n v="25.654450261780106"/>
    <x v="5"/>
    <x v="2"/>
  </r>
  <r>
    <x v="109"/>
    <x v="300"/>
    <n v="25.130890052356023"/>
    <x v="5"/>
    <x v="2"/>
  </r>
  <r>
    <x v="109"/>
    <x v="301"/>
    <n v="10.471204188481675"/>
    <x v="5"/>
    <x v="2"/>
  </r>
  <r>
    <x v="109"/>
    <x v="302"/>
    <n v="5.2356020942408374"/>
    <x v="5"/>
    <x v="2"/>
  </r>
  <r>
    <x v="109"/>
    <x v="303"/>
    <n v="24.083769633507853"/>
    <x v="5"/>
    <x v="2"/>
  </r>
  <r>
    <x v="109"/>
    <x v="274"/>
    <n v="2.6178010471204187"/>
    <x v="5"/>
    <x v="2"/>
  </r>
  <r>
    <x v="109"/>
    <x v="304"/>
    <n v="3.1413612565445028"/>
    <x v="5"/>
    <x v="2"/>
  </r>
  <r>
    <x v="109"/>
    <x v="305"/>
    <n v="21.98952879581152"/>
    <x v="5"/>
    <x v="2"/>
  </r>
  <r>
    <x v="109"/>
    <x v="306"/>
    <n v="10.471204188481675"/>
    <x v="5"/>
    <x v="2"/>
  </r>
  <r>
    <x v="109"/>
    <x v="307"/>
    <n v="78.010471204188477"/>
    <x v="5"/>
    <x v="2"/>
  </r>
  <r>
    <x v="109"/>
    <x v="308"/>
    <n v="74.345549738219901"/>
    <x v="5"/>
    <x v="2"/>
  </r>
  <r>
    <x v="109"/>
    <x v="309"/>
    <n v="81.15183246073299"/>
    <x v="5"/>
    <x v="2"/>
  </r>
  <r>
    <x v="109"/>
    <x v="310"/>
    <n v="4.7120418848167542"/>
    <x v="5"/>
    <x v="2"/>
  </r>
  <r>
    <x v="109"/>
    <x v="59"/>
    <n v="0.52356020942408377"/>
    <x v="5"/>
    <x v="2"/>
  </r>
  <r>
    <x v="109"/>
    <x v="311"/>
    <n v="4.1884816753926701"/>
    <x v="5"/>
    <x v="2"/>
  </r>
  <r>
    <x v="109"/>
    <x v="255"/>
    <n v="35.238095238095241"/>
    <x v="6"/>
    <x v="2"/>
  </r>
  <r>
    <x v="109"/>
    <x v="181"/>
    <n v="12.380952380952381"/>
    <x v="6"/>
    <x v="2"/>
  </r>
  <r>
    <x v="109"/>
    <x v="300"/>
    <n v="17.142857142857142"/>
    <x v="6"/>
    <x v="2"/>
  </r>
  <r>
    <x v="109"/>
    <x v="301"/>
    <n v="6.666666666666667"/>
    <x v="6"/>
    <x v="2"/>
  </r>
  <r>
    <x v="109"/>
    <x v="302"/>
    <n v="4.7619047619047619"/>
    <x v="6"/>
    <x v="2"/>
  </r>
  <r>
    <x v="109"/>
    <x v="303"/>
    <n v="12.380952380952381"/>
    <x v="6"/>
    <x v="2"/>
  </r>
  <r>
    <x v="109"/>
    <x v="274"/>
    <n v="2.8571428571428572"/>
    <x v="6"/>
    <x v="2"/>
  </r>
  <r>
    <x v="109"/>
    <x v="304"/>
    <n v="3.8095238095238093"/>
    <x v="6"/>
    <x v="2"/>
  </r>
  <r>
    <x v="109"/>
    <x v="305"/>
    <n v="12.380952380952381"/>
    <x v="6"/>
    <x v="2"/>
  </r>
  <r>
    <x v="109"/>
    <x v="306"/>
    <n v="5.7142857142857144"/>
    <x v="6"/>
    <x v="2"/>
  </r>
  <r>
    <x v="109"/>
    <x v="307"/>
    <n v="90.476190476190482"/>
    <x v="6"/>
    <x v="2"/>
  </r>
  <r>
    <x v="109"/>
    <x v="308"/>
    <n v="66.666666666666671"/>
    <x v="6"/>
    <x v="2"/>
  </r>
  <r>
    <x v="109"/>
    <x v="309"/>
    <n v="75.238095238095241"/>
    <x v="6"/>
    <x v="2"/>
  </r>
  <r>
    <x v="109"/>
    <x v="310"/>
    <n v="0.95238095238095233"/>
    <x v="6"/>
    <x v="2"/>
  </r>
  <r>
    <x v="109"/>
    <x v="59"/>
    <n v="0"/>
    <x v="6"/>
    <x v="2"/>
  </r>
  <r>
    <x v="109"/>
    <x v="311"/>
    <n v="3.8095238095238093"/>
    <x v="6"/>
    <x v="2"/>
  </r>
  <r>
    <x v="109"/>
    <x v="255"/>
    <n v="30.481283422459892"/>
    <x v="7"/>
    <x v="2"/>
  </r>
  <r>
    <x v="109"/>
    <x v="181"/>
    <n v="19.786096256684491"/>
    <x v="7"/>
    <x v="2"/>
  </r>
  <r>
    <x v="109"/>
    <x v="300"/>
    <n v="17.112299465240643"/>
    <x v="7"/>
    <x v="2"/>
  </r>
  <r>
    <x v="109"/>
    <x v="301"/>
    <n v="9.6256684491978604"/>
    <x v="7"/>
    <x v="2"/>
  </r>
  <r>
    <x v="109"/>
    <x v="302"/>
    <n v="8.5561497326203213"/>
    <x v="7"/>
    <x v="2"/>
  </r>
  <r>
    <x v="109"/>
    <x v="303"/>
    <n v="16.577540106951872"/>
    <x v="7"/>
    <x v="2"/>
  </r>
  <r>
    <x v="109"/>
    <x v="274"/>
    <n v="2.6737967914438503"/>
    <x v="7"/>
    <x v="2"/>
  </r>
  <r>
    <x v="109"/>
    <x v="304"/>
    <n v="3.7433155080213902"/>
    <x v="7"/>
    <x v="2"/>
  </r>
  <r>
    <x v="109"/>
    <x v="305"/>
    <n v="15.508021390374331"/>
    <x v="7"/>
    <x v="2"/>
  </r>
  <r>
    <x v="109"/>
    <x v="306"/>
    <n v="16.042780748663102"/>
    <x v="7"/>
    <x v="2"/>
  </r>
  <r>
    <x v="109"/>
    <x v="307"/>
    <n v="82.887700534759361"/>
    <x v="7"/>
    <x v="2"/>
  </r>
  <r>
    <x v="109"/>
    <x v="308"/>
    <n v="80.748663101604279"/>
    <x v="7"/>
    <x v="2"/>
  </r>
  <r>
    <x v="109"/>
    <x v="309"/>
    <n v="56.149732620320854"/>
    <x v="7"/>
    <x v="2"/>
  </r>
  <r>
    <x v="109"/>
    <x v="310"/>
    <n v="2.6737967914438503"/>
    <x v="7"/>
    <x v="2"/>
  </r>
  <r>
    <x v="109"/>
    <x v="59"/>
    <n v="0"/>
    <x v="7"/>
    <x v="2"/>
  </r>
  <r>
    <x v="109"/>
    <x v="311"/>
    <n v="4.2780748663101607"/>
    <x v="7"/>
    <x v="2"/>
  </r>
  <r>
    <x v="109"/>
    <x v="255"/>
    <n v="13.836477987421384"/>
    <x v="8"/>
    <x v="2"/>
  </r>
  <r>
    <x v="109"/>
    <x v="181"/>
    <n v="22.641509433962263"/>
    <x v="8"/>
    <x v="2"/>
  </r>
  <r>
    <x v="109"/>
    <x v="300"/>
    <n v="22.641509433962263"/>
    <x v="8"/>
    <x v="2"/>
  </r>
  <r>
    <x v="109"/>
    <x v="301"/>
    <n v="5.6603773584905657"/>
    <x v="8"/>
    <x v="2"/>
  </r>
  <r>
    <x v="109"/>
    <x v="302"/>
    <n v="4.4025157232704402"/>
    <x v="8"/>
    <x v="2"/>
  </r>
  <r>
    <x v="109"/>
    <x v="303"/>
    <n v="24.528301886792452"/>
    <x v="8"/>
    <x v="2"/>
  </r>
  <r>
    <x v="109"/>
    <x v="274"/>
    <n v="0.62893081761006286"/>
    <x v="8"/>
    <x v="2"/>
  </r>
  <r>
    <x v="109"/>
    <x v="304"/>
    <n v="6.9182389937106921"/>
    <x v="8"/>
    <x v="2"/>
  </r>
  <r>
    <x v="109"/>
    <x v="305"/>
    <n v="13.836477987421384"/>
    <x v="8"/>
    <x v="2"/>
  </r>
  <r>
    <x v="109"/>
    <x v="306"/>
    <n v="6.9182389937106921"/>
    <x v="8"/>
    <x v="2"/>
  </r>
  <r>
    <x v="109"/>
    <x v="307"/>
    <n v="84.276729559748432"/>
    <x v="8"/>
    <x v="2"/>
  </r>
  <r>
    <x v="109"/>
    <x v="308"/>
    <n v="59.119496855345915"/>
    <x v="8"/>
    <x v="2"/>
  </r>
  <r>
    <x v="109"/>
    <x v="309"/>
    <n v="64.15094339622641"/>
    <x v="8"/>
    <x v="2"/>
  </r>
  <r>
    <x v="109"/>
    <x v="310"/>
    <n v="0"/>
    <x v="8"/>
    <x v="2"/>
  </r>
  <r>
    <x v="109"/>
    <x v="59"/>
    <n v="0"/>
    <x v="8"/>
    <x v="2"/>
  </r>
  <r>
    <x v="109"/>
    <x v="311"/>
    <n v="5.6603773584905657"/>
    <x v="8"/>
    <x v="2"/>
  </r>
  <r>
    <x v="109"/>
    <x v="255"/>
    <n v="29.487179487179485"/>
    <x v="9"/>
    <x v="2"/>
  </r>
  <r>
    <x v="109"/>
    <x v="181"/>
    <n v="27.564102564102566"/>
    <x v="9"/>
    <x v="2"/>
  </r>
  <r>
    <x v="109"/>
    <x v="300"/>
    <n v="35.256410256410255"/>
    <x v="9"/>
    <x v="2"/>
  </r>
  <r>
    <x v="109"/>
    <x v="301"/>
    <n v="9.615384615384615"/>
    <x v="9"/>
    <x v="2"/>
  </r>
  <r>
    <x v="109"/>
    <x v="302"/>
    <n v="8.9743589743589745"/>
    <x v="9"/>
    <x v="2"/>
  </r>
  <r>
    <x v="109"/>
    <x v="303"/>
    <n v="14.743589743589743"/>
    <x v="9"/>
    <x v="2"/>
  </r>
  <r>
    <x v="109"/>
    <x v="274"/>
    <n v="3.2051282051282053"/>
    <x v="9"/>
    <x v="2"/>
  </r>
  <r>
    <x v="109"/>
    <x v="304"/>
    <n v="3.8461538461538463"/>
    <x v="9"/>
    <x v="2"/>
  </r>
  <r>
    <x v="109"/>
    <x v="305"/>
    <n v="42.307692307692307"/>
    <x v="9"/>
    <x v="2"/>
  </r>
  <r>
    <x v="109"/>
    <x v="306"/>
    <n v="13.461538461538462"/>
    <x v="9"/>
    <x v="2"/>
  </r>
  <r>
    <x v="109"/>
    <x v="307"/>
    <n v="69.871794871794876"/>
    <x v="9"/>
    <x v="2"/>
  </r>
  <r>
    <x v="109"/>
    <x v="308"/>
    <n v="57.692307692307693"/>
    <x v="9"/>
    <x v="2"/>
  </r>
  <r>
    <x v="109"/>
    <x v="309"/>
    <n v="57.692307692307693"/>
    <x v="9"/>
    <x v="2"/>
  </r>
  <r>
    <x v="109"/>
    <x v="310"/>
    <n v="1.2820512820512822"/>
    <x v="9"/>
    <x v="2"/>
  </r>
  <r>
    <x v="109"/>
    <x v="59"/>
    <n v="0"/>
    <x v="9"/>
    <x v="2"/>
  </r>
  <r>
    <x v="109"/>
    <x v="311"/>
    <n v="5.1282051282051286"/>
    <x v="9"/>
    <x v="2"/>
  </r>
  <r>
    <x v="109"/>
    <x v="255"/>
    <n v="17.518248175182482"/>
    <x v="10"/>
    <x v="2"/>
  </r>
  <r>
    <x v="109"/>
    <x v="181"/>
    <n v="44.525547445255476"/>
    <x v="10"/>
    <x v="2"/>
  </r>
  <r>
    <x v="109"/>
    <x v="300"/>
    <n v="31.386861313868614"/>
    <x v="10"/>
    <x v="2"/>
  </r>
  <r>
    <x v="109"/>
    <x v="301"/>
    <n v="4.3795620437956204"/>
    <x v="10"/>
    <x v="2"/>
  </r>
  <r>
    <x v="109"/>
    <x v="302"/>
    <n v="2.1897810218978102"/>
    <x v="10"/>
    <x v="2"/>
  </r>
  <r>
    <x v="109"/>
    <x v="303"/>
    <n v="24.087591240875913"/>
    <x v="10"/>
    <x v="2"/>
  </r>
  <r>
    <x v="109"/>
    <x v="274"/>
    <n v="5.1094890510948909"/>
    <x v="10"/>
    <x v="2"/>
  </r>
  <r>
    <x v="109"/>
    <x v="304"/>
    <n v="4.3795620437956204"/>
    <x v="10"/>
    <x v="2"/>
  </r>
  <r>
    <x v="109"/>
    <x v="305"/>
    <n v="28.467153284671532"/>
    <x v="10"/>
    <x v="2"/>
  </r>
  <r>
    <x v="109"/>
    <x v="306"/>
    <n v="3.6496350364963503"/>
    <x v="10"/>
    <x v="2"/>
  </r>
  <r>
    <x v="109"/>
    <x v="307"/>
    <n v="66.423357664233578"/>
    <x v="10"/>
    <x v="2"/>
  </r>
  <r>
    <x v="109"/>
    <x v="308"/>
    <n v="51.824817518248175"/>
    <x v="10"/>
    <x v="2"/>
  </r>
  <r>
    <x v="109"/>
    <x v="309"/>
    <n v="65.693430656934311"/>
    <x v="10"/>
    <x v="2"/>
  </r>
  <r>
    <x v="109"/>
    <x v="310"/>
    <n v="1.4598540145985401"/>
    <x v="10"/>
    <x v="2"/>
  </r>
  <r>
    <x v="109"/>
    <x v="59"/>
    <n v="0"/>
    <x v="10"/>
    <x v="2"/>
  </r>
  <r>
    <x v="109"/>
    <x v="311"/>
    <n v="4.3795620437956204"/>
    <x v="10"/>
    <x v="2"/>
  </r>
  <r>
    <x v="109"/>
    <x v="255"/>
    <n v="29.411764705882351"/>
    <x v="11"/>
    <x v="2"/>
  </r>
  <r>
    <x v="109"/>
    <x v="181"/>
    <n v="30.252100840336134"/>
    <x v="11"/>
    <x v="2"/>
  </r>
  <r>
    <x v="109"/>
    <x v="300"/>
    <n v="26.050420168067227"/>
    <x v="11"/>
    <x v="2"/>
  </r>
  <r>
    <x v="109"/>
    <x v="301"/>
    <n v="5.882352941176471"/>
    <x v="11"/>
    <x v="2"/>
  </r>
  <r>
    <x v="109"/>
    <x v="302"/>
    <n v="1.680672268907563"/>
    <x v="11"/>
    <x v="2"/>
  </r>
  <r>
    <x v="109"/>
    <x v="303"/>
    <n v="12.605042016806722"/>
    <x v="11"/>
    <x v="2"/>
  </r>
  <r>
    <x v="109"/>
    <x v="274"/>
    <n v="1.680672268907563"/>
    <x v="11"/>
    <x v="2"/>
  </r>
  <r>
    <x v="109"/>
    <x v="304"/>
    <n v="6.7226890756302522"/>
    <x v="11"/>
    <x v="2"/>
  </r>
  <r>
    <x v="109"/>
    <x v="305"/>
    <n v="42.016806722689076"/>
    <x v="11"/>
    <x v="2"/>
  </r>
  <r>
    <x v="109"/>
    <x v="306"/>
    <n v="7.5630252100840334"/>
    <x v="11"/>
    <x v="2"/>
  </r>
  <r>
    <x v="109"/>
    <x v="307"/>
    <n v="56.30252100840336"/>
    <x v="11"/>
    <x v="2"/>
  </r>
  <r>
    <x v="109"/>
    <x v="308"/>
    <n v="37.815126050420169"/>
    <x v="11"/>
    <x v="2"/>
  </r>
  <r>
    <x v="109"/>
    <x v="309"/>
    <n v="67.226890756302524"/>
    <x v="11"/>
    <x v="2"/>
  </r>
  <r>
    <x v="109"/>
    <x v="310"/>
    <n v="1.680672268907563"/>
    <x v="11"/>
    <x v="2"/>
  </r>
  <r>
    <x v="109"/>
    <x v="59"/>
    <n v="0.84033613445378152"/>
    <x v="11"/>
    <x v="2"/>
  </r>
  <r>
    <x v="109"/>
    <x v="311"/>
    <n v="0.84033613445378152"/>
    <x v="11"/>
    <x v="2"/>
  </r>
  <r>
    <x v="109"/>
    <x v="255"/>
    <n v="39.316239316239319"/>
    <x v="12"/>
    <x v="2"/>
  </r>
  <r>
    <x v="109"/>
    <x v="181"/>
    <n v="39.316239316239319"/>
    <x v="12"/>
    <x v="2"/>
  </r>
  <r>
    <x v="109"/>
    <x v="300"/>
    <n v="35.897435897435898"/>
    <x v="12"/>
    <x v="2"/>
  </r>
  <r>
    <x v="109"/>
    <x v="301"/>
    <n v="14.52991452991453"/>
    <x v="12"/>
    <x v="2"/>
  </r>
  <r>
    <x v="109"/>
    <x v="302"/>
    <n v="5.982905982905983"/>
    <x v="12"/>
    <x v="2"/>
  </r>
  <r>
    <x v="109"/>
    <x v="303"/>
    <n v="18.803418803418804"/>
    <x v="12"/>
    <x v="2"/>
  </r>
  <r>
    <x v="109"/>
    <x v="274"/>
    <n v="11.111111111111111"/>
    <x v="12"/>
    <x v="2"/>
  </r>
  <r>
    <x v="109"/>
    <x v="304"/>
    <n v="11.965811965811966"/>
    <x v="12"/>
    <x v="2"/>
  </r>
  <r>
    <x v="109"/>
    <x v="305"/>
    <n v="39.316239316239319"/>
    <x v="12"/>
    <x v="2"/>
  </r>
  <r>
    <x v="109"/>
    <x v="306"/>
    <n v="20.512820512820515"/>
    <x v="12"/>
    <x v="2"/>
  </r>
  <r>
    <x v="109"/>
    <x v="307"/>
    <n v="62.393162393162392"/>
    <x v="12"/>
    <x v="2"/>
  </r>
  <r>
    <x v="109"/>
    <x v="308"/>
    <n v="39.316239316239319"/>
    <x v="12"/>
    <x v="2"/>
  </r>
  <r>
    <x v="109"/>
    <x v="309"/>
    <n v="65.811965811965806"/>
    <x v="12"/>
    <x v="2"/>
  </r>
  <r>
    <x v="109"/>
    <x v="310"/>
    <n v="9.4017094017094021"/>
    <x v="12"/>
    <x v="2"/>
  </r>
  <r>
    <x v="109"/>
    <x v="59"/>
    <n v="1.7094017094017093"/>
    <x v="12"/>
    <x v="2"/>
  </r>
  <r>
    <x v="109"/>
    <x v="311"/>
    <n v="0.85470085470085466"/>
    <x v="12"/>
    <x v="2"/>
  </r>
  <r>
    <x v="109"/>
    <x v="255"/>
    <n v="26.388888888888889"/>
    <x v="13"/>
    <x v="2"/>
  </r>
  <r>
    <x v="109"/>
    <x v="181"/>
    <n v="41.666666666666664"/>
    <x v="13"/>
    <x v="2"/>
  </r>
  <r>
    <x v="109"/>
    <x v="300"/>
    <n v="40.277777777777779"/>
    <x v="13"/>
    <x v="2"/>
  </r>
  <r>
    <x v="109"/>
    <x v="301"/>
    <n v="13.888888888888889"/>
    <x v="13"/>
    <x v="2"/>
  </r>
  <r>
    <x v="109"/>
    <x v="302"/>
    <n v="12.5"/>
    <x v="13"/>
    <x v="2"/>
  </r>
  <r>
    <x v="109"/>
    <x v="303"/>
    <n v="27.777777777777779"/>
    <x v="13"/>
    <x v="2"/>
  </r>
  <r>
    <x v="109"/>
    <x v="274"/>
    <n v="6.9444444444444446"/>
    <x v="13"/>
    <x v="2"/>
  </r>
  <r>
    <x v="109"/>
    <x v="304"/>
    <n v="1.3888888888888888"/>
    <x v="13"/>
    <x v="2"/>
  </r>
  <r>
    <x v="109"/>
    <x v="305"/>
    <n v="41.666666666666664"/>
    <x v="13"/>
    <x v="2"/>
  </r>
  <r>
    <x v="109"/>
    <x v="306"/>
    <n v="13.888888888888889"/>
    <x v="13"/>
    <x v="2"/>
  </r>
  <r>
    <x v="109"/>
    <x v="307"/>
    <n v="72.222222222222229"/>
    <x v="13"/>
    <x v="2"/>
  </r>
  <r>
    <x v="109"/>
    <x v="308"/>
    <n v="55.555555555555557"/>
    <x v="13"/>
    <x v="2"/>
  </r>
  <r>
    <x v="109"/>
    <x v="309"/>
    <n v="48.611111111111114"/>
    <x v="13"/>
    <x v="2"/>
  </r>
  <r>
    <x v="109"/>
    <x v="310"/>
    <n v="1.3888888888888888"/>
    <x v="13"/>
    <x v="2"/>
  </r>
  <r>
    <x v="109"/>
    <x v="59"/>
    <n v="0"/>
    <x v="13"/>
    <x v="2"/>
  </r>
  <r>
    <x v="109"/>
    <x v="311"/>
    <n v="0"/>
    <x v="13"/>
    <x v="2"/>
  </r>
  <r>
    <x v="109"/>
    <x v="255"/>
    <n v="51.351351351351354"/>
    <x v="14"/>
    <x v="2"/>
  </r>
  <r>
    <x v="109"/>
    <x v="181"/>
    <n v="12.162162162162161"/>
    <x v="14"/>
    <x v="2"/>
  </r>
  <r>
    <x v="109"/>
    <x v="300"/>
    <n v="13.513513513513514"/>
    <x v="14"/>
    <x v="2"/>
  </r>
  <r>
    <x v="109"/>
    <x v="301"/>
    <n v="9.4594594594594597"/>
    <x v="14"/>
    <x v="2"/>
  </r>
  <r>
    <x v="109"/>
    <x v="302"/>
    <n v="6.756756756756757"/>
    <x v="14"/>
    <x v="2"/>
  </r>
  <r>
    <x v="109"/>
    <x v="303"/>
    <n v="12.162162162162161"/>
    <x v="14"/>
    <x v="2"/>
  </r>
  <r>
    <x v="109"/>
    <x v="274"/>
    <n v="14.864864864864865"/>
    <x v="14"/>
    <x v="2"/>
  </r>
  <r>
    <x v="109"/>
    <x v="304"/>
    <n v="9.4594594594594597"/>
    <x v="14"/>
    <x v="2"/>
  </r>
  <r>
    <x v="109"/>
    <x v="305"/>
    <n v="27.027027027027028"/>
    <x v="14"/>
    <x v="2"/>
  </r>
  <r>
    <x v="109"/>
    <x v="306"/>
    <n v="9.4594594594594597"/>
    <x v="14"/>
    <x v="2"/>
  </r>
  <r>
    <x v="109"/>
    <x v="307"/>
    <n v="85.13513513513513"/>
    <x v="14"/>
    <x v="2"/>
  </r>
  <r>
    <x v="109"/>
    <x v="308"/>
    <n v="66.21621621621621"/>
    <x v="14"/>
    <x v="2"/>
  </r>
  <r>
    <x v="109"/>
    <x v="309"/>
    <n v="58.108108108108105"/>
    <x v="14"/>
    <x v="2"/>
  </r>
  <r>
    <x v="109"/>
    <x v="310"/>
    <n v="2.7027027027027026"/>
    <x v="14"/>
    <x v="2"/>
  </r>
  <r>
    <x v="109"/>
    <x v="59"/>
    <n v="0"/>
    <x v="14"/>
    <x v="2"/>
  </r>
  <r>
    <x v="109"/>
    <x v="311"/>
    <n v="2.7027027027027026"/>
    <x v="14"/>
    <x v="2"/>
  </r>
  <r>
    <x v="109"/>
    <x v="255"/>
    <n v="30.681818181818183"/>
    <x v="15"/>
    <x v="2"/>
  </r>
  <r>
    <x v="109"/>
    <x v="181"/>
    <n v="45.454545454545453"/>
    <x v="15"/>
    <x v="2"/>
  </r>
  <r>
    <x v="109"/>
    <x v="300"/>
    <n v="65.909090909090907"/>
    <x v="15"/>
    <x v="2"/>
  </r>
  <r>
    <x v="109"/>
    <x v="301"/>
    <n v="9.0909090909090917"/>
    <x v="15"/>
    <x v="2"/>
  </r>
  <r>
    <x v="109"/>
    <x v="302"/>
    <n v="5.6818181818181817"/>
    <x v="15"/>
    <x v="2"/>
  </r>
  <r>
    <x v="109"/>
    <x v="303"/>
    <n v="44.31818181818182"/>
    <x v="15"/>
    <x v="2"/>
  </r>
  <r>
    <x v="109"/>
    <x v="274"/>
    <n v="4.5454545454545459"/>
    <x v="15"/>
    <x v="2"/>
  </r>
  <r>
    <x v="109"/>
    <x v="304"/>
    <n v="4.5454545454545459"/>
    <x v="15"/>
    <x v="2"/>
  </r>
  <r>
    <x v="109"/>
    <x v="305"/>
    <n v="20.454545454545453"/>
    <x v="15"/>
    <x v="2"/>
  </r>
  <r>
    <x v="109"/>
    <x v="306"/>
    <n v="12.5"/>
    <x v="15"/>
    <x v="2"/>
  </r>
  <r>
    <x v="109"/>
    <x v="307"/>
    <n v="68.181818181818187"/>
    <x v="15"/>
    <x v="2"/>
  </r>
  <r>
    <x v="109"/>
    <x v="308"/>
    <n v="67.045454545454547"/>
    <x v="15"/>
    <x v="2"/>
  </r>
  <r>
    <x v="109"/>
    <x v="309"/>
    <n v="82.954545454545453"/>
    <x v="15"/>
    <x v="2"/>
  </r>
  <r>
    <x v="109"/>
    <x v="310"/>
    <n v="1.1363636363636365"/>
    <x v="15"/>
    <x v="2"/>
  </r>
  <r>
    <x v="109"/>
    <x v="59"/>
    <n v="1.1363636363636365"/>
    <x v="15"/>
    <x v="2"/>
  </r>
  <r>
    <x v="109"/>
    <x v="311"/>
    <n v="3.4090909090909092"/>
    <x v="15"/>
    <x v="2"/>
  </r>
  <r>
    <x v="109"/>
    <x v="255"/>
    <n v="35.714285714285715"/>
    <x v="16"/>
    <x v="2"/>
  </r>
  <r>
    <x v="109"/>
    <x v="181"/>
    <n v="48.571428571428569"/>
    <x v="16"/>
    <x v="2"/>
  </r>
  <r>
    <x v="109"/>
    <x v="300"/>
    <n v="40"/>
    <x v="16"/>
    <x v="2"/>
  </r>
  <r>
    <x v="109"/>
    <x v="301"/>
    <n v="14.285714285714286"/>
    <x v="16"/>
    <x v="2"/>
  </r>
  <r>
    <x v="109"/>
    <x v="302"/>
    <n v="9.2857142857142865"/>
    <x v="16"/>
    <x v="2"/>
  </r>
  <r>
    <x v="109"/>
    <x v="303"/>
    <n v="40"/>
    <x v="16"/>
    <x v="2"/>
  </r>
  <r>
    <x v="109"/>
    <x v="274"/>
    <n v="7.8571428571428568"/>
    <x v="16"/>
    <x v="2"/>
  </r>
  <r>
    <x v="109"/>
    <x v="304"/>
    <n v="5.7142857142857144"/>
    <x v="16"/>
    <x v="2"/>
  </r>
  <r>
    <x v="109"/>
    <x v="305"/>
    <n v="33.571428571428569"/>
    <x v="16"/>
    <x v="2"/>
  </r>
  <r>
    <x v="109"/>
    <x v="306"/>
    <n v="12.857142857142858"/>
    <x v="16"/>
    <x v="2"/>
  </r>
  <r>
    <x v="109"/>
    <x v="307"/>
    <n v="71.428571428571431"/>
    <x v="16"/>
    <x v="2"/>
  </r>
  <r>
    <x v="109"/>
    <x v="308"/>
    <n v="49.285714285714285"/>
    <x v="16"/>
    <x v="2"/>
  </r>
  <r>
    <x v="109"/>
    <x v="309"/>
    <n v="69.285714285714292"/>
    <x v="16"/>
    <x v="2"/>
  </r>
  <r>
    <x v="109"/>
    <x v="310"/>
    <n v="4.2857142857142856"/>
    <x v="16"/>
    <x v="2"/>
  </r>
  <r>
    <x v="109"/>
    <x v="59"/>
    <n v="2.8571428571428572"/>
    <x v="16"/>
    <x v="2"/>
  </r>
  <r>
    <x v="109"/>
    <x v="311"/>
    <n v="5.7142857142857144"/>
    <x v="16"/>
    <x v="2"/>
  </r>
  <r>
    <x v="109"/>
    <x v="255"/>
    <n v="37.105570705103233"/>
    <x v="0"/>
    <x v="3"/>
  </r>
  <r>
    <x v="109"/>
    <x v="181"/>
    <n v="29.255940786910791"/>
    <x v="0"/>
    <x v="3"/>
  </r>
  <r>
    <x v="109"/>
    <x v="300"/>
    <n v="31.768601480327231"/>
    <x v="0"/>
    <x v="3"/>
  </r>
  <r>
    <x v="109"/>
    <x v="301"/>
    <n v="10.070120763537203"/>
    <x v="0"/>
    <x v="3"/>
  </r>
  <r>
    <x v="109"/>
    <x v="302"/>
    <n v="6.3693026879626027"/>
    <x v="0"/>
    <x v="3"/>
  </r>
  <r>
    <x v="109"/>
    <x v="303"/>
    <n v="24.873393065835607"/>
    <x v="0"/>
    <x v="3"/>
  </r>
  <r>
    <x v="109"/>
    <x v="274"/>
    <n v="3.4670821971172576"/>
    <x v="0"/>
    <x v="3"/>
  </r>
  <r>
    <x v="109"/>
    <x v="304"/>
    <n v="5.5512271133619011"/>
    <x v="0"/>
    <x v="3"/>
  </r>
  <r>
    <x v="109"/>
    <x v="305"/>
    <n v="37.982080249318273"/>
    <x v="0"/>
    <x v="3"/>
  </r>
  <r>
    <x v="109"/>
    <x v="306"/>
    <n v="12.933385274639658"/>
    <x v="0"/>
    <x v="3"/>
  </r>
  <r>
    <x v="109"/>
    <x v="307"/>
    <n v="73.470977795091542"/>
    <x v="0"/>
    <x v="3"/>
  </r>
  <r>
    <x v="109"/>
    <x v="308"/>
    <n v="60.537592520451888"/>
    <x v="0"/>
    <x v="3"/>
  </r>
  <r>
    <x v="109"/>
    <x v="309"/>
    <n v="60.985586287495131"/>
    <x v="0"/>
    <x v="3"/>
  </r>
  <r>
    <x v="109"/>
    <x v="310"/>
    <n v="1.7140631086871836"/>
    <x v="0"/>
    <x v="3"/>
  </r>
  <r>
    <x v="109"/>
    <x v="59"/>
    <n v="0.66225165562913912"/>
    <x v="0"/>
    <x v="3"/>
  </r>
  <r>
    <x v="109"/>
    <x v="311"/>
    <n v="3.3502142578885858"/>
    <x v="0"/>
    <x v="3"/>
  </r>
  <r>
    <x v="109"/>
    <x v="255"/>
    <n v="30.857142857142858"/>
    <x v="1"/>
    <x v="3"/>
  </r>
  <r>
    <x v="109"/>
    <x v="181"/>
    <n v="51.238095238095241"/>
    <x v="1"/>
    <x v="3"/>
  </r>
  <r>
    <x v="109"/>
    <x v="300"/>
    <n v="37.61904761904762"/>
    <x v="1"/>
    <x v="3"/>
  </r>
  <r>
    <x v="109"/>
    <x v="301"/>
    <n v="17.333333333333332"/>
    <x v="1"/>
    <x v="3"/>
  </r>
  <r>
    <x v="109"/>
    <x v="302"/>
    <n v="3.8095238095238093"/>
    <x v="1"/>
    <x v="3"/>
  </r>
  <r>
    <x v="109"/>
    <x v="303"/>
    <n v="36.285714285714285"/>
    <x v="1"/>
    <x v="3"/>
  </r>
  <r>
    <x v="109"/>
    <x v="274"/>
    <n v="6"/>
    <x v="1"/>
    <x v="3"/>
  </r>
  <r>
    <x v="109"/>
    <x v="304"/>
    <n v="6.5714285714285712"/>
    <x v="1"/>
    <x v="3"/>
  </r>
  <r>
    <x v="109"/>
    <x v="305"/>
    <n v="42.095238095238095"/>
    <x v="1"/>
    <x v="3"/>
  </r>
  <r>
    <x v="109"/>
    <x v="306"/>
    <n v="9.5238095238095237"/>
    <x v="1"/>
    <x v="3"/>
  </r>
  <r>
    <x v="109"/>
    <x v="307"/>
    <n v="65.714285714285708"/>
    <x v="1"/>
    <x v="3"/>
  </r>
  <r>
    <x v="109"/>
    <x v="308"/>
    <n v="39.142857142857146"/>
    <x v="1"/>
    <x v="3"/>
  </r>
  <r>
    <x v="109"/>
    <x v="309"/>
    <n v="70.476190476190482"/>
    <x v="1"/>
    <x v="3"/>
  </r>
  <r>
    <x v="109"/>
    <x v="310"/>
    <n v="2.3809523809523809"/>
    <x v="1"/>
    <x v="3"/>
  </r>
  <r>
    <x v="109"/>
    <x v="59"/>
    <n v="9.5238095238095233E-2"/>
    <x v="1"/>
    <x v="3"/>
  </r>
  <r>
    <x v="109"/>
    <x v="311"/>
    <n v="2.7619047619047619"/>
    <x v="1"/>
    <x v="3"/>
  </r>
  <r>
    <x v="109"/>
    <x v="255"/>
    <n v="45.83114840062926"/>
    <x v="2"/>
    <x v="3"/>
  </r>
  <r>
    <x v="109"/>
    <x v="181"/>
    <n v="11.431567907708443"/>
    <x v="2"/>
    <x v="3"/>
  </r>
  <r>
    <x v="109"/>
    <x v="300"/>
    <n v="22.600943890928161"/>
    <x v="2"/>
    <x v="3"/>
  </r>
  <r>
    <x v="109"/>
    <x v="301"/>
    <n v="8.9145254326166761"/>
    <x v="2"/>
    <x v="3"/>
  </r>
  <r>
    <x v="109"/>
    <x v="302"/>
    <n v="6.764551651809124"/>
    <x v="2"/>
    <x v="3"/>
  </r>
  <r>
    <x v="109"/>
    <x v="303"/>
    <n v="16.20346093340325"/>
    <x v="2"/>
    <x v="3"/>
  </r>
  <r>
    <x v="109"/>
    <x v="274"/>
    <n v="1.7829050865233351"/>
    <x v="2"/>
    <x v="3"/>
  </r>
  <r>
    <x v="109"/>
    <x v="304"/>
    <n v="4.2999475616151024"/>
    <x v="2"/>
    <x v="3"/>
  </r>
  <r>
    <x v="109"/>
    <x v="305"/>
    <n v="36.287362349239643"/>
    <x v="2"/>
    <x v="3"/>
  </r>
  <r>
    <x v="109"/>
    <x v="306"/>
    <n v="12.427897220765601"/>
    <x v="2"/>
    <x v="3"/>
  </r>
  <r>
    <x v="109"/>
    <x v="307"/>
    <n v="80.125852123754584"/>
    <x v="2"/>
    <x v="3"/>
  </r>
  <r>
    <x v="109"/>
    <x v="308"/>
    <n v="70.477189302569485"/>
    <x v="2"/>
    <x v="3"/>
  </r>
  <r>
    <x v="109"/>
    <x v="309"/>
    <n v="58.206607236497113"/>
    <x v="2"/>
    <x v="3"/>
  </r>
  <r>
    <x v="109"/>
    <x v="310"/>
    <n v="0.94389092815941267"/>
    <x v="2"/>
    <x v="3"/>
  </r>
  <r>
    <x v="109"/>
    <x v="59"/>
    <n v="1.1536444677503932"/>
    <x v="2"/>
    <x v="3"/>
  </r>
  <r>
    <x v="109"/>
    <x v="311"/>
    <n v="2.1499737808075512"/>
    <x v="2"/>
    <x v="3"/>
  </r>
  <r>
    <x v="109"/>
    <x v="255"/>
    <n v="27.482993197278912"/>
    <x v="3"/>
    <x v="3"/>
  </r>
  <r>
    <x v="109"/>
    <x v="181"/>
    <n v="39.319727891156461"/>
    <x v="3"/>
    <x v="3"/>
  </r>
  <r>
    <x v="109"/>
    <x v="300"/>
    <n v="40.544217687074827"/>
    <x v="3"/>
    <x v="3"/>
  </r>
  <r>
    <x v="109"/>
    <x v="301"/>
    <n v="4.7619047619047619"/>
    <x v="3"/>
    <x v="3"/>
  </r>
  <r>
    <x v="109"/>
    <x v="302"/>
    <n v="7.074829931972789"/>
    <x v="3"/>
    <x v="3"/>
  </r>
  <r>
    <x v="109"/>
    <x v="303"/>
    <n v="33.741496598639458"/>
    <x v="3"/>
    <x v="3"/>
  </r>
  <r>
    <x v="109"/>
    <x v="274"/>
    <n v="4.6258503401360542"/>
    <x v="3"/>
    <x v="3"/>
  </r>
  <r>
    <x v="109"/>
    <x v="304"/>
    <n v="7.3469387755102042"/>
    <x v="3"/>
    <x v="3"/>
  </r>
  <r>
    <x v="109"/>
    <x v="305"/>
    <n v="48.979591836734691"/>
    <x v="3"/>
    <x v="3"/>
  </r>
  <r>
    <x v="109"/>
    <x v="306"/>
    <n v="20.136054421768709"/>
    <x v="3"/>
    <x v="3"/>
  </r>
  <r>
    <x v="109"/>
    <x v="307"/>
    <n v="68.707482993197274"/>
    <x v="3"/>
    <x v="3"/>
  </r>
  <r>
    <x v="109"/>
    <x v="308"/>
    <n v="58.911564625850339"/>
    <x v="3"/>
    <x v="3"/>
  </r>
  <r>
    <x v="109"/>
    <x v="309"/>
    <n v="38.367346938775512"/>
    <x v="3"/>
    <x v="3"/>
  </r>
  <r>
    <x v="109"/>
    <x v="310"/>
    <n v="1.3605442176870748"/>
    <x v="3"/>
    <x v="3"/>
  </r>
  <r>
    <x v="109"/>
    <x v="59"/>
    <n v="0.40816326530612246"/>
    <x v="3"/>
    <x v="3"/>
  </r>
  <r>
    <x v="109"/>
    <x v="311"/>
    <n v="6.1224489795918364"/>
    <x v="3"/>
    <x v="3"/>
  </r>
  <r>
    <x v="109"/>
    <x v="255"/>
    <n v="36.314847942754916"/>
    <x v="4"/>
    <x v="3"/>
  </r>
  <r>
    <x v="109"/>
    <x v="181"/>
    <n v="23.255813953488371"/>
    <x v="4"/>
    <x v="3"/>
  </r>
  <r>
    <x v="109"/>
    <x v="300"/>
    <n v="26.833631484794275"/>
    <x v="4"/>
    <x v="3"/>
  </r>
  <r>
    <x v="109"/>
    <x v="301"/>
    <n v="8.9445438282647594"/>
    <x v="4"/>
    <x v="3"/>
  </r>
  <r>
    <x v="109"/>
    <x v="302"/>
    <n v="7.1556350626118066"/>
    <x v="4"/>
    <x v="3"/>
  </r>
  <r>
    <x v="109"/>
    <x v="303"/>
    <n v="21.645796064400717"/>
    <x v="4"/>
    <x v="3"/>
  </r>
  <r>
    <x v="109"/>
    <x v="274"/>
    <n v="1.9677996422182469"/>
    <x v="4"/>
    <x v="3"/>
  </r>
  <r>
    <x v="109"/>
    <x v="304"/>
    <n v="3.7567084078711988"/>
    <x v="4"/>
    <x v="3"/>
  </r>
  <r>
    <x v="109"/>
    <x v="305"/>
    <n v="21.645796064400717"/>
    <x v="4"/>
    <x v="3"/>
  </r>
  <r>
    <x v="109"/>
    <x v="306"/>
    <n v="12.701252236135957"/>
    <x v="4"/>
    <x v="3"/>
  </r>
  <r>
    <x v="109"/>
    <x v="307"/>
    <n v="80.500894454382831"/>
    <x v="4"/>
    <x v="3"/>
  </r>
  <r>
    <x v="109"/>
    <x v="308"/>
    <n v="74.955277280858681"/>
    <x v="4"/>
    <x v="3"/>
  </r>
  <r>
    <x v="109"/>
    <x v="309"/>
    <n v="74.23971377459749"/>
    <x v="4"/>
    <x v="3"/>
  </r>
  <r>
    <x v="109"/>
    <x v="310"/>
    <n v="1.7889087656529516"/>
    <x v="4"/>
    <x v="3"/>
  </r>
  <r>
    <x v="109"/>
    <x v="59"/>
    <n v="0.35778175313059035"/>
    <x v="4"/>
    <x v="3"/>
  </r>
  <r>
    <x v="109"/>
    <x v="311"/>
    <n v="3.3989266547406083"/>
    <x v="4"/>
    <x v="3"/>
  </r>
  <r>
    <x v="109"/>
    <x v="255"/>
    <n v="46.753246753246756"/>
    <x v="5"/>
    <x v="3"/>
  </r>
  <r>
    <x v="109"/>
    <x v="181"/>
    <n v="22.077922077922079"/>
    <x v="5"/>
    <x v="3"/>
  </r>
  <r>
    <x v="109"/>
    <x v="300"/>
    <n v="40.909090909090907"/>
    <x v="5"/>
    <x v="3"/>
  </r>
  <r>
    <x v="109"/>
    <x v="301"/>
    <n v="9.7402597402597397"/>
    <x v="5"/>
    <x v="3"/>
  </r>
  <r>
    <x v="109"/>
    <x v="302"/>
    <n v="7.7922077922077921"/>
    <x v="5"/>
    <x v="3"/>
  </r>
  <r>
    <x v="109"/>
    <x v="303"/>
    <n v="25.324675324675326"/>
    <x v="5"/>
    <x v="3"/>
  </r>
  <r>
    <x v="109"/>
    <x v="274"/>
    <n v="1.2987012987012987"/>
    <x v="5"/>
    <x v="3"/>
  </r>
  <r>
    <x v="109"/>
    <x v="304"/>
    <n v="2.5974025974025974"/>
    <x v="5"/>
    <x v="3"/>
  </r>
  <r>
    <x v="109"/>
    <x v="305"/>
    <n v="22.077922077922079"/>
    <x v="5"/>
    <x v="3"/>
  </r>
  <r>
    <x v="109"/>
    <x v="306"/>
    <n v="16.233766233766232"/>
    <x v="5"/>
    <x v="3"/>
  </r>
  <r>
    <x v="109"/>
    <x v="307"/>
    <n v="79.220779220779221"/>
    <x v="5"/>
    <x v="3"/>
  </r>
  <r>
    <x v="109"/>
    <x v="308"/>
    <n v="85.064935064935071"/>
    <x v="5"/>
    <x v="3"/>
  </r>
  <r>
    <x v="109"/>
    <x v="309"/>
    <n v="79.870129870129873"/>
    <x v="5"/>
    <x v="3"/>
  </r>
  <r>
    <x v="109"/>
    <x v="310"/>
    <n v="1.2987012987012987"/>
    <x v="5"/>
    <x v="3"/>
  </r>
  <r>
    <x v="109"/>
    <x v="59"/>
    <n v="0"/>
    <x v="5"/>
    <x v="3"/>
  </r>
  <r>
    <x v="109"/>
    <x v="311"/>
    <n v="6.4935064935064934"/>
    <x v="5"/>
    <x v="3"/>
  </r>
  <r>
    <x v="109"/>
    <x v="255"/>
    <n v="40.196078431372548"/>
    <x v="6"/>
    <x v="3"/>
  </r>
  <r>
    <x v="109"/>
    <x v="181"/>
    <n v="18.627450980392158"/>
    <x v="6"/>
    <x v="3"/>
  </r>
  <r>
    <x v="109"/>
    <x v="300"/>
    <n v="14.705882352941176"/>
    <x v="6"/>
    <x v="3"/>
  </r>
  <r>
    <x v="109"/>
    <x v="301"/>
    <n v="8.8235294117647065"/>
    <x v="6"/>
    <x v="3"/>
  </r>
  <r>
    <x v="109"/>
    <x v="302"/>
    <n v="9.8039215686274517"/>
    <x v="6"/>
    <x v="3"/>
  </r>
  <r>
    <x v="109"/>
    <x v="303"/>
    <n v="23.529411764705884"/>
    <x v="6"/>
    <x v="3"/>
  </r>
  <r>
    <x v="109"/>
    <x v="274"/>
    <n v="3.9215686274509802"/>
    <x v="6"/>
    <x v="3"/>
  </r>
  <r>
    <x v="109"/>
    <x v="304"/>
    <n v="2.9411764705882355"/>
    <x v="6"/>
    <x v="3"/>
  </r>
  <r>
    <x v="109"/>
    <x v="305"/>
    <n v="16.666666666666668"/>
    <x v="6"/>
    <x v="3"/>
  </r>
  <r>
    <x v="109"/>
    <x v="306"/>
    <n v="11.764705882352942"/>
    <x v="6"/>
    <x v="3"/>
  </r>
  <r>
    <x v="109"/>
    <x v="307"/>
    <n v="86.274509803921575"/>
    <x v="6"/>
    <x v="3"/>
  </r>
  <r>
    <x v="109"/>
    <x v="308"/>
    <n v="64.705882352941174"/>
    <x v="6"/>
    <x v="3"/>
  </r>
  <r>
    <x v="109"/>
    <x v="309"/>
    <n v="78.431372549019613"/>
    <x v="6"/>
    <x v="3"/>
  </r>
  <r>
    <x v="109"/>
    <x v="310"/>
    <n v="1.9607843137254901"/>
    <x v="6"/>
    <x v="3"/>
  </r>
  <r>
    <x v="109"/>
    <x v="59"/>
    <n v="0"/>
    <x v="6"/>
    <x v="3"/>
  </r>
  <r>
    <x v="109"/>
    <x v="311"/>
    <n v="3.9215686274509802"/>
    <x v="6"/>
    <x v="3"/>
  </r>
  <r>
    <x v="109"/>
    <x v="255"/>
    <n v="28.834355828220858"/>
    <x v="7"/>
    <x v="3"/>
  </r>
  <r>
    <x v="109"/>
    <x v="181"/>
    <n v="22.699386503067483"/>
    <x v="7"/>
    <x v="3"/>
  </r>
  <r>
    <x v="109"/>
    <x v="300"/>
    <n v="17.177914110429448"/>
    <x v="7"/>
    <x v="3"/>
  </r>
  <r>
    <x v="109"/>
    <x v="301"/>
    <n v="9.2024539877300615"/>
    <x v="7"/>
    <x v="3"/>
  </r>
  <r>
    <x v="109"/>
    <x v="302"/>
    <n v="6.1349693251533743"/>
    <x v="7"/>
    <x v="3"/>
  </r>
  <r>
    <x v="109"/>
    <x v="303"/>
    <n v="15.950920245398773"/>
    <x v="7"/>
    <x v="3"/>
  </r>
  <r>
    <x v="109"/>
    <x v="274"/>
    <n v="1.8404907975460123"/>
    <x v="7"/>
    <x v="3"/>
  </r>
  <r>
    <x v="109"/>
    <x v="304"/>
    <n v="4.9079754601226995"/>
    <x v="7"/>
    <x v="3"/>
  </r>
  <r>
    <x v="109"/>
    <x v="305"/>
    <n v="26.380368098159508"/>
    <x v="7"/>
    <x v="3"/>
  </r>
  <r>
    <x v="109"/>
    <x v="306"/>
    <n v="13.496932515337424"/>
    <x v="7"/>
    <x v="3"/>
  </r>
  <r>
    <x v="109"/>
    <x v="307"/>
    <n v="77.300613496932513"/>
    <x v="7"/>
    <x v="3"/>
  </r>
  <r>
    <x v="109"/>
    <x v="308"/>
    <n v="76.073619631901835"/>
    <x v="7"/>
    <x v="3"/>
  </r>
  <r>
    <x v="109"/>
    <x v="309"/>
    <n v="66.871165644171782"/>
    <x v="7"/>
    <x v="3"/>
  </r>
  <r>
    <x v="109"/>
    <x v="310"/>
    <n v="3.0674846625766872"/>
    <x v="7"/>
    <x v="3"/>
  </r>
  <r>
    <x v="109"/>
    <x v="59"/>
    <n v="0.61349693251533743"/>
    <x v="7"/>
    <x v="3"/>
  </r>
  <r>
    <x v="109"/>
    <x v="311"/>
    <n v="1.2269938650306749"/>
    <x v="7"/>
    <x v="3"/>
  </r>
  <r>
    <x v="109"/>
    <x v="255"/>
    <n v="30.714285714285715"/>
    <x v="8"/>
    <x v="3"/>
  </r>
  <r>
    <x v="109"/>
    <x v="181"/>
    <n v="28.571428571428573"/>
    <x v="8"/>
    <x v="3"/>
  </r>
  <r>
    <x v="109"/>
    <x v="300"/>
    <n v="31.428571428571427"/>
    <x v="8"/>
    <x v="3"/>
  </r>
  <r>
    <x v="109"/>
    <x v="301"/>
    <n v="7.8571428571428568"/>
    <x v="8"/>
    <x v="3"/>
  </r>
  <r>
    <x v="109"/>
    <x v="302"/>
    <n v="5.7142857142857144"/>
    <x v="8"/>
    <x v="3"/>
  </r>
  <r>
    <x v="109"/>
    <x v="303"/>
    <n v="22.857142857142858"/>
    <x v="8"/>
    <x v="3"/>
  </r>
  <r>
    <x v="109"/>
    <x v="274"/>
    <n v="1.4285714285714286"/>
    <x v="8"/>
    <x v="3"/>
  </r>
  <r>
    <x v="109"/>
    <x v="304"/>
    <n v="4.2857142857142856"/>
    <x v="8"/>
    <x v="3"/>
  </r>
  <r>
    <x v="109"/>
    <x v="305"/>
    <n v="19.285714285714285"/>
    <x v="8"/>
    <x v="3"/>
  </r>
  <r>
    <x v="109"/>
    <x v="306"/>
    <n v="8.5714285714285712"/>
    <x v="8"/>
    <x v="3"/>
  </r>
  <r>
    <x v="109"/>
    <x v="307"/>
    <n v="81.428571428571431"/>
    <x v="8"/>
    <x v="3"/>
  </r>
  <r>
    <x v="109"/>
    <x v="308"/>
    <n v="70"/>
    <x v="8"/>
    <x v="3"/>
  </r>
  <r>
    <x v="109"/>
    <x v="309"/>
    <n v="73.571428571428569"/>
    <x v="8"/>
    <x v="3"/>
  </r>
  <r>
    <x v="109"/>
    <x v="310"/>
    <n v="0.7142857142857143"/>
    <x v="8"/>
    <x v="3"/>
  </r>
  <r>
    <x v="109"/>
    <x v="59"/>
    <n v="0.7142857142857143"/>
    <x v="8"/>
    <x v="3"/>
  </r>
  <r>
    <x v="109"/>
    <x v="311"/>
    <n v="2.1428571428571428"/>
    <x v="8"/>
    <x v="3"/>
  </r>
  <r>
    <x v="109"/>
    <x v="255"/>
    <n v="33.950617283950621"/>
    <x v="9"/>
    <x v="3"/>
  </r>
  <r>
    <x v="109"/>
    <x v="181"/>
    <n v="32.716049382716051"/>
    <x v="9"/>
    <x v="3"/>
  </r>
  <r>
    <x v="109"/>
    <x v="300"/>
    <n v="37.037037037037038"/>
    <x v="9"/>
    <x v="3"/>
  </r>
  <r>
    <x v="109"/>
    <x v="301"/>
    <n v="7.4074074074074074"/>
    <x v="9"/>
    <x v="3"/>
  </r>
  <r>
    <x v="109"/>
    <x v="302"/>
    <n v="6.1728395061728394"/>
    <x v="9"/>
    <x v="3"/>
  </r>
  <r>
    <x v="109"/>
    <x v="303"/>
    <n v="9.8765432098765427"/>
    <x v="9"/>
    <x v="3"/>
  </r>
  <r>
    <x v="109"/>
    <x v="274"/>
    <n v="1.2345679012345678"/>
    <x v="9"/>
    <x v="3"/>
  </r>
  <r>
    <x v="109"/>
    <x v="304"/>
    <n v="1.8518518518518519"/>
    <x v="9"/>
    <x v="3"/>
  </r>
  <r>
    <x v="109"/>
    <x v="305"/>
    <n v="43.209876543209873"/>
    <x v="9"/>
    <x v="3"/>
  </r>
  <r>
    <x v="109"/>
    <x v="306"/>
    <n v="9.8765432098765427"/>
    <x v="9"/>
    <x v="3"/>
  </r>
  <r>
    <x v="109"/>
    <x v="307"/>
    <n v="77.160493827160494"/>
    <x v="9"/>
    <x v="3"/>
  </r>
  <r>
    <x v="109"/>
    <x v="308"/>
    <n v="73.456790123456784"/>
    <x v="9"/>
    <x v="3"/>
  </r>
  <r>
    <x v="109"/>
    <x v="309"/>
    <n v="62.345679012345677"/>
    <x v="9"/>
    <x v="3"/>
  </r>
  <r>
    <x v="109"/>
    <x v="310"/>
    <n v="0"/>
    <x v="9"/>
    <x v="3"/>
  </r>
  <r>
    <x v="109"/>
    <x v="59"/>
    <n v="0"/>
    <x v="9"/>
    <x v="3"/>
  </r>
  <r>
    <x v="109"/>
    <x v="311"/>
    <n v="5.5555555555555554"/>
    <x v="9"/>
    <x v="3"/>
  </r>
  <r>
    <x v="109"/>
    <x v="255"/>
    <n v="25.581395348837209"/>
    <x v="10"/>
    <x v="3"/>
  </r>
  <r>
    <x v="109"/>
    <x v="181"/>
    <n v="52.713178294573645"/>
    <x v="10"/>
    <x v="3"/>
  </r>
  <r>
    <x v="109"/>
    <x v="300"/>
    <n v="34.108527131782942"/>
    <x v="10"/>
    <x v="3"/>
  </r>
  <r>
    <x v="109"/>
    <x v="301"/>
    <n v="3.1007751937984498"/>
    <x v="10"/>
    <x v="3"/>
  </r>
  <r>
    <x v="109"/>
    <x v="302"/>
    <n v="4.6511627906976747"/>
    <x v="10"/>
    <x v="3"/>
  </r>
  <r>
    <x v="109"/>
    <x v="303"/>
    <n v="22.480620155038761"/>
    <x v="10"/>
    <x v="3"/>
  </r>
  <r>
    <x v="109"/>
    <x v="274"/>
    <n v="3.8759689922480618"/>
    <x v="10"/>
    <x v="3"/>
  </r>
  <r>
    <x v="109"/>
    <x v="304"/>
    <n v="8.5271317829457356"/>
    <x v="10"/>
    <x v="3"/>
  </r>
  <r>
    <x v="109"/>
    <x v="305"/>
    <n v="26.356589147286822"/>
    <x v="10"/>
    <x v="3"/>
  </r>
  <r>
    <x v="109"/>
    <x v="306"/>
    <n v="11.627906976744185"/>
    <x v="10"/>
    <x v="3"/>
  </r>
  <r>
    <x v="109"/>
    <x v="307"/>
    <n v="58.914728682170541"/>
    <x v="10"/>
    <x v="3"/>
  </r>
  <r>
    <x v="109"/>
    <x v="308"/>
    <n v="42.63565891472868"/>
    <x v="10"/>
    <x v="3"/>
  </r>
  <r>
    <x v="109"/>
    <x v="309"/>
    <n v="65.116279069767444"/>
    <x v="10"/>
    <x v="3"/>
  </r>
  <r>
    <x v="109"/>
    <x v="310"/>
    <n v="3.8759689922480618"/>
    <x v="10"/>
    <x v="3"/>
  </r>
  <r>
    <x v="109"/>
    <x v="59"/>
    <n v="2.3255813953488373"/>
    <x v="10"/>
    <x v="3"/>
  </r>
  <r>
    <x v="109"/>
    <x v="311"/>
    <n v="1.5503875968992249"/>
    <x v="10"/>
    <x v="3"/>
  </r>
  <r>
    <x v="109"/>
    <x v="255"/>
    <n v="34.45378151260504"/>
    <x v="11"/>
    <x v="3"/>
  </r>
  <r>
    <x v="109"/>
    <x v="181"/>
    <n v="22.689075630252102"/>
    <x v="11"/>
    <x v="3"/>
  </r>
  <r>
    <x v="109"/>
    <x v="300"/>
    <n v="29.411764705882351"/>
    <x v="11"/>
    <x v="3"/>
  </r>
  <r>
    <x v="109"/>
    <x v="301"/>
    <n v="3.3613445378151261"/>
    <x v="11"/>
    <x v="3"/>
  </r>
  <r>
    <x v="109"/>
    <x v="302"/>
    <n v="5.882352941176471"/>
    <x v="11"/>
    <x v="3"/>
  </r>
  <r>
    <x v="109"/>
    <x v="303"/>
    <n v="11.764705882352942"/>
    <x v="11"/>
    <x v="3"/>
  </r>
  <r>
    <x v="109"/>
    <x v="274"/>
    <n v="1.680672268907563"/>
    <x v="11"/>
    <x v="3"/>
  </r>
  <r>
    <x v="109"/>
    <x v="304"/>
    <n v="5.0420168067226889"/>
    <x v="11"/>
    <x v="3"/>
  </r>
  <r>
    <x v="109"/>
    <x v="305"/>
    <n v="42.016806722689076"/>
    <x v="11"/>
    <x v="3"/>
  </r>
  <r>
    <x v="109"/>
    <x v="306"/>
    <n v="10.084033613445378"/>
    <x v="11"/>
    <x v="3"/>
  </r>
  <r>
    <x v="109"/>
    <x v="307"/>
    <n v="63.865546218487395"/>
    <x v="11"/>
    <x v="3"/>
  </r>
  <r>
    <x v="109"/>
    <x v="308"/>
    <n v="57.142857142857146"/>
    <x v="11"/>
    <x v="3"/>
  </r>
  <r>
    <x v="109"/>
    <x v="309"/>
    <n v="55.462184873949582"/>
    <x v="11"/>
    <x v="3"/>
  </r>
  <r>
    <x v="109"/>
    <x v="310"/>
    <n v="0.84033613445378152"/>
    <x v="11"/>
    <x v="3"/>
  </r>
  <r>
    <x v="109"/>
    <x v="59"/>
    <n v="0"/>
    <x v="11"/>
    <x v="3"/>
  </r>
  <r>
    <x v="109"/>
    <x v="311"/>
    <n v="5.882352941176471"/>
    <x v="11"/>
    <x v="3"/>
  </r>
  <r>
    <x v="109"/>
    <x v="255"/>
    <n v="33.333333333333336"/>
    <x v="12"/>
    <x v="3"/>
  </r>
  <r>
    <x v="109"/>
    <x v="181"/>
    <n v="36.363636363636367"/>
    <x v="12"/>
    <x v="3"/>
  </r>
  <r>
    <x v="109"/>
    <x v="300"/>
    <n v="40.404040404040401"/>
    <x v="12"/>
    <x v="3"/>
  </r>
  <r>
    <x v="109"/>
    <x v="301"/>
    <n v="18.181818181818183"/>
    <x v="12"/>
    <x v="3"/>
  </r>
  <r>
    <x v="109"/>
    <x v="302"/>
    <n v="4.0404040404040407"/>
    <x v="12"/>
    <x v="3"/>
  </r>
  <r>
    <x v="109"/>
    <x v="303"/>
    <n v="25.252525252525253"/>
    <x v="12"/>
    <x v="3"/>
  </r>
  <r>
    <x v="109"/>
    <x v="274"/>
    <n v="7.0707070707070709"/>
    <x v="12"/>
    <x v="3"/>
  </r>
  <r>
    <x v="109"/>
    <x v="304"/>
    <n v="10.1010101010101"/>
    <x v="12"/>
    <x v="3"/>
  </r>
  <r>
    <x v="109"/>
    <x v="305"/>
    <n v="43.434343434343432"/>
    <x v="12"/>
    <x v="3"/>
  </r>
  <r>
    <x v="109"/>
    <x v="306"/>
    <n v="16.161616161616163"/>
    <x v="12"/>
    <x v="3"/>
  </r>
  <r>
    <x v="109"/>
    <x v="307"/>
    <n v="58.585858585858588"/>
    <x v="12"/>
    <x v="3"/>
  </r>
  <r>
    <x v="109"/>
    <x v="308"/>
    <n v="37.373737373737377"/>
    <x v="12"/>
    <x v="3"/>
  </r>
  <r>
    <x v="109"/>
    <x v="309"/>
    <n v="64.646464646464651"/>
    <x v="12"/>
    <x v="3"/>
  </r>
  <r>
    <x v="109"/>
    <x v="310"/>
    <n v="12.121212121212121"/>
    <x v="12"/>
    <x v="3"/>
  </r>
  <r>
    <x v="109"/>
    <x v="59"/>
    <n v="0"/>
    <x v="12"/>
    <x v="3"/>
  </r>
  <r>
    <x v="109"/>
    <x v="311"/>
    <n v="3.0303030303030303"/>
    <x v="12"/>
    <x v="3"/>
  </r>
  <r>
    <x v="109"/>
    <x v="255"/>
    <n v="28.125"/>
    <x v="13"/>
    <x v="3"/>
  </r>
  <r>
    <x v="109"/>
    <x v="181"/>
    <n v="42.1875"/>
    <x v="13"/>
    <x v="3"/>
  </r>
  <r>
    <x v="109"/>
    <x v="300"/>
    <n v="43.75"/>
    <x v="13"/>
    <x v="3"/>
  </r>
  <r>
    <x v="109"/>
    <x v="301"/>
    <n v="14.0625"/>
    <x v="13"/>
    <x v="3"/>
  </r>
  <r>
    <x v="109"/>
    <x v="302"/>
    <n v="21.875"/>
    <x v="13"/>
    <x v="3"/>
  </r>
  <r>
    <x v="109"/>
    <x v="303"/>
    <n v="39.0625"/>
    <x v="13"/>
    <x v="3"/>
  </r>
  <r>
    <x v="109"/>
    <x v="274"/>
    <n v="0"/>
    <x v="13"/>
    <x v="3"/>
  </r>
  <r>
    <x v="109"/>
    <x v="304"/>
    <n v="4.6875"/>
    <x v="13"/>
    <x v="3"/>
  </r>
  <r>
    <x v="109"/>
    <x v="305"/>
    <n v="53.125"/>
    <x v="13"/>
    <x v="3"/>
  </r>
  <r>
    <x v="109"/>
    <x v="306"/>
    <n v="14.0625"/>
    <x v="13"/>
    <x v="3"/>
  </r>
  <r>
    <x v="109"/>
    <x v="307"/>
    <n v="70.3125"/>
    <x v="13"/>
    <x v="3"/>
  </r>
  <r>
    <x v="109"/>
    <x v="308"/>
    <n v="50"/>
    <x v="13"/>
    <x v="3"/>
  </r>
  <r>
    <x v="109"/>
    <x v="309"/>
    <n v="46.875"/>
    <x v="13"/>
    <x v="3"/>
  </r>
  <r>
    <x v="109"/>
    <x v="310"/>
    <n v="1.5625"/>
    <x v="13"/>
    <x v="3"/>
  </r>
  <r>
    <x v="109"/>
    <x v="59"/>
    <n v="0"/>
    <x v="13"/>
    <x v="3"/>
  </r>
  <r>
    <x v="109"/>
    <x v="311"/>
    <n v="1.5625"/>
    <x v="13"/>
    <x v="3"/>
  </r>
  <r>
    <x v="109"/>
    <x v="255"/>
    <n v="53.086419753086417"/>
    <x v="14"/>
    <x v="3"/>
  </r>
  <r>
    <x v="109"/>
    <x v="181"/>
    <n v="18.518518518518519"/>
    <x v="14"/>
    <x v="3"/>
  </r>
  <r>
    <x v="109"/>
    <x v="300"/>
    <n v="28.395061728395063"/>
    <x v="14"/>
    <x v="3"/>
  </r>
  <r>
    <x v="109"/>
    <x v="301"/>
    <n v="16.049382716049383"/>
    <x v="14"/>
    <x v="3"/>
  </r>
  <r>
    <x v="109"/>
    <x v="302"/>
    <n v="6.1728395061728394"/>
    <x v="14"/>
    <x v="3"/>
  </r>
  <r>
    <x v="109"/>
    <x v="303"/>
    <n v="17.283950617283949"/>
    <x v="14"/>
    <x v="3"/>
  </r>
  <r>
    <x v="109"/>
    <x v="274"/>
    <n v="11.111111111111111"/>
    <x v="14"/>
    <x v="3"/>
  </r>
  <r>
    <x v="109"/>
    <x v="304"/>
    <n v="8.6419753086419746"/>
    <x v="14"/>
    <x v="3"/>
  </r>
  <r>
    <x v="109"/>
    <x v="305"/>
    <n v="37.037037037037038"/>
    <x v="14"/>
    <x v="3"/>
  </r>
  <r>
    <x v="109"/>
    <x v="306"/>
    <n v="14.814814814814815"/>
    <x v="14"/>
    <x v="3"/>
  </r>
  <r>
    <x v="109"/>
    <x v="307"/>
    <n v="75.308641975308646"/>
    <x v="14"/>
    <x v="3"/>
  </r>
  <r>
    <x v="109"/>
    <x v="308"/>
    <n v="67.901234567901241"/>
    <x v="14"/>
    <x v="3"/>
  </r>
  <r>
    <x v="109"/>
    <x v="309"/>
    <n v="72.839506172839506"/>
    <x v="14"/>
    <x v="3"/>
  </r>
  <r>
    <x v="109"/>
    <x v="310"/>
    <n v="2.4691358024691357"/>
    <x v="14"/>
    <x v="3"/>
  </r>
  <r>
    <x v="109"/>
    <x v="59"/>
    <n v="0"/>
    <x v="14"/>
    <x v="3"/>
  </r>
  <r>
    <x v="109"/>
    <x v="311"/>
    <n v="4.9382716049382713"/>
    <x v="14"/>
    <x v="3"/>
  </r>
  <r>
    <x v="109"/>
    <x v="255"/>
    <n v="40.963855421686745"/>
    <x v="15"/>
    <x v="3"/>
  </r>
  <r>
    <x v="109"/>
    <x v="181"/>
    <n v="40.963855421686745"/>
    <x v="15"/>
    <x v="3"/>
  </r>
  <r>
    <x v="109"/>
    <x v="300"/>
    <n v="67.46987951807229"/>
    <x v="15"/>
    <x v="3"/>
  </r>
  <r>
    <x v="109"/>
    <x v="301"/>
    <n v="3.6144578313253013"/>
    <x v="15"/>
    <x v="3"/>
  </r>
  <r>
    <x v="109"/>
    <x v="302"/>
    <n v="9.6385542168674707"/>
    <x v="15"/>
    <x v="3"/>
  </r>
  <r>
    <x v="109"/>
    <x v="303"/>
    <n v="45.783132530120483"/>
    <x v="15"/>
    <x v="3"/>
  </r>
  <r>
    <x v="109"/>
    <x v="274"/>
    <n v="2.4096385542168677"/>
    <x v="15"/>
    <x v="3"/>
  </r>
  <r>
    <x v="109"/>
    <x v="304"/>
    <n v="4.8192771084337354"/>
    <x v="15"/>
    <x v="3"/>
  </r>
  <r>
    <x v="109"/>
    <x v="305"/>
    <n v="27.710843373493976"/>
    <x v="15"/>
    <x v="3"/>
  </r>
  <r>
    <x v="109"/>
    <x v="306"/>
    <n v="18.072289156626507"/>
    <x v="15"/>
    <x v="3"/>
  </r>
  <r>
    <x v="109"/>
    <x v="307"/>
    <n v="73.493975903614455"/>
    <x v="15"/>
    <x v="3"/>
  </r>
  <r>
    <x v="109"/>
    <x v="308"/>
    <n v="68.674698795180717"/>
    <x v="15"/>
    <x v="3"/>
  </r>
  <r>
    <x v="109"/>
    <x v="309"/>
    <n v="84.337349397590359"/>
    <x v="15"/>
    <x v="3"/>
  </r>
  <r>
    <x v="109"/>
    <x v="310"/>
    <n v="1.2048192771084338"/>
    <x v="15"/>
    <x v="3"/>
  </r>
  <r>
    <x v="109"/>
    <x v="59"/>
    <n v="2.4096385542168677"/>
    <x v="15"/>
    <x v="3"/>
  </r>
  <r>
    <x v="109"/>
    <x v="311"/>
    <n v="3.6144578313253013"/>
    <x v="15"/>
    <x v="3"/>
  </r>
  <r>
    <x v="109"/>
    <x v="255"/>
    <n v="30.82191780821918"/>
    <x v="16"/>
    <x v="3"/>
  </r>
  <r>
    <x v="109"/>
    <x v="181"/>
    <n v="45.890410958904113"/>
    <x v="16"/>
    <x v="3"/>
  </r>
  <r>
    <x v="109"/>
    <x v="300"/>
    <n v="48.630136986301373"/>
    <x v="16"/>
    <x v="3"/>
  </r>
  <r>
    <x v="109"/>
    <x v="301"/>
    <n v="11.643835616438356"/>
    <x v="16"/>
    <x v="3"/>
  </r>
  <r>
    <x v="109"/>
    <x v="302"/>
    <n v="8.2191780821917817"/>
    <x v="16"/>
    <x v="3"/>
  </r>
  <r>
    <x v="109"/>
    <x v="303"/>
    <n v="39.041095890410958"/>
    <x v="16"/>
    <x v="3"/>
  </r>
  <r>
    <x v="109"/>
    <x v="274"/>
    <n v="6.1643835616438354"/>
    <x v="16"/>
    <x v="3"/>
  </r>
  <r>
    <x v="109"/>
    <x v="304"/>
    <n v="10.273972602739725"/>
    <x v="16"/>
    <x v="3"/>
  </r>
  <r>
    <x v="109"/>
    <x v="305"/>
    <n v="34.93150684931507"/>
    <x v="16"/>
    <x v="3"/>
  </r>
  <r>
    <x v="109"/>
    <x v="306"/>
    <n v="8.9041095890410951"/>
    <x v="16"/>
    <x v="3"/>
  </r>
  <r>
    <x v="109"/>
    <x v="307"/>
    <n v="66.438356164383563"/>
    <x v="16"/>
    <x v="3"/>
  </r>
  <r>
    <x v="109"/>
    <x v="308"/>
    <n v="53.424657534246577"/>
    <x v="16"/>
    <x v="3"/>
  </r>
  <r>
    <x v="109"/>
    <x v="309"/>
    <n v="75.342465753424662"/>
    <x v="16"/>
    <x v="3"/>
  </r>
  <r>
    <x v="109"/>
    <x v="310"/>
    <n v="2.0547945205479454"/>
    <x v="16"/>
    <x v="3"/>
  </r>
  <r>
    <x v="109"/>
    <x v="59"/>
    <n v="0.68493150684931503"/>
    <x v="16"/>
    <x v="3"/>
  </r>
  <r>
    <x v="109"/>
    <x v="311"/>
    <n v="6.1643835616438354"/>
    <x v="16"/>
    <x v="3"/>
  </r>
  <r>
    <x v="105"/>
    <x v="255"/>
    <n v="1.0040710435243567"/>
    <x v="0"/>
    <x v="2"/>
  </r>
  <r>
    <x v="105"/>
    <x v="181"/>
    <n v="1.9920447991169412"/>
    <x v="0"/>
    <x v="2"/>
  </r>
  <r>
    <x v="105"/>
    <x v="300"/>
    <n v="2.1290075509732618"/>
    <x v="0"/>
    <x v="2"/>
  </r>
  <r>
    <x v="105"/>
    <x v="301"/>
    <n v="1.0005589128398498"/>
    <x v="0"/>
    <x v="2"/>
  </r>
  <r>
    <x v="105"/>
    <x v="302"/>
    <n v="0.49762714575687073"/>
    <x v="0"/>
    <x v="2"/>
  </r>
  <r>
    <x v="105"/>
    <x v="303"/>
    <n v="1.2810454589999816"/>
    <x v="0"/>
    <x v="2"/>
  </r>
  <r>
    <x v="105"/>
    <x v="274"/>
    <n v="2.0115147099571686"/>
    <x v="0"/>
    <x v="2"/>
  </r>
  <r>
    <x v="105"/>
    <x v="304"/>
    <n v="0.29313436236989243"/>
    <x v="0"/>
    <x v="2"/>
  </r>
  <r>
    <x v="105"/>
    <x v="305"/>
    <n v="2.8042497311273356"/>
    <x v="0"/>
    <x v="2"/>
  </r>
  <r>
    <x v="105"/>
    <x v="306"/>
    <n v="0.48166810799198073"/>
    <x v="0"/>
    <x v="2"/>
  </r>
  <r>
    <x v="105"/>
    <x v="307"/>
    <n v="10.910557418682505"/>
    <x v="0"/>
    <x v="2"/>
  </r>
  <r>
    <x v="105"/>
    <x v="308"/>
    <n v="4.7522152081881162"/>
    <x v="0"/>
    <x v="2"/>
  </r>
  <r>
    <x v="105"/>
    <x v="309"/>
    <n v="6.1255417368070146"/>
    <x v="0"/>
    <x v="2"/>
  </r>
  <r>
    <x v="105"/>
    <x v="310"/>
    <n v="0.12071476884611557"/>
    <x v="0"/>
    <x v="2"/>
  </r>
  <r>
    <x v="105"/>
    <x v="59"/>
    <n v="0.2859994310661339"/>
    <x v="0"/>
    <x v="2"/>
  </r>
  <r>
    <x v="105"/>
    <x v="311"/>
    <n v="0.24143865263589187"/>
    <x v="0"/>
    <x v="2"/>
  </r>
  <r>
    <x v="105"/>
    <x v="255"/>
    <n v="1.5687713880627518"/>
    <x v="1"/>
    <x v="2"/>
  </r>
  <r>
    <x v="105"/>
    <x v="181"/>
    <n v="4.837269801560609"/>
    <x v="1"/>
    <x v="2"/>
  </r>
  <r>
    <x v="105"/>
    <x v="300"/>
    <n v="3.9482491074479293"/>
    <x v="1"/>
    <x v="2"/>
  </r>
  <r>
    <x v="105"/>
    <x v="301"/>
    <n v="2.1706012727600057"/>
    <x v="1"/>
    <x v="2"/>
  </r>
  <r>
    <x v="105"/>
    <x v="302"/>
    <n v="0.84516319954701757"/>
    <x v="1"/>
    <x v="2"/>
  </r>
  <r>
    <x v="105"/>
    <x v="303"/>
    <n v="2.7490691495965982"/>
    <x v="1"/>
    <x v="2"/>
  </r>
  <r>
    <x v="105"/>
    <x v="274"/>
    <n v="3.7296594245796166"/>
    <x v="1"/>
    <x v="2"/>
  </r>
  <r>
    <x v="105"/>
    <x v="304"/>
    <n v="0.67977302322879374"/>
    <x v="1"/>
    <x v="2"/>
  </r>
  <r>
    <x v="105"/>
    <x v="305"/>
    <n v="4.4248536059243158"/>
    <x v="1"/>
    <x v="2"/>
  </r>
  <r>
    <x v="105"/>
    <x v="306"/>
    <n v="0.69776483955732849"/>
    <x v="1"/>
    <x v="2"/>
  </r>
  <r>
    <x v="105"/>
    <x v="307"/>
    <n v="10.432741426693704"/>
    <x v="1"/>
    <x v="2"/>
  </r>
  <r>
    <x v="105"/>
    <x v="308"/>
    <n v="3.4807298342506861"/>
    <x v="1"/>
    <x v="2"/>
  </r>
  <r>
    <x v="105"/>
    <x v="309"/>
    <n v="10.837315393566245"/>
    <x v="1"/>
    <x v="2"/>
  </r>
  <r>
    <x v="105"/>
    <x v="310"/>
    <n v="0.27649229374876999"/>
    <x v="1"/>
    <x v="2"/>
  </r>
  <r>
    <x v="105"/>
    <x v="59"/>
    <n v="1.1164639359934189E-2"/>
    <x v="1"/>
    <x v="2"/>
  </r>
  <r>
    <x v="105"/>
    <x v="311"/>
    <n v="0.2172917935427191"/>
    <x v="1"/>
    <x v="2"/>
  </r>
  <r>
    <x v="105"/>
    <x v="255"/>
    <n v="1.1750914877740199"/>
    <x v="2"/>
    <x v="2"/>
  </r>
  <r>
    <x v="105"/>
    <x v="181"/>
    <n v="0.76723804941466134"/>
    <x v="2"/>
    <x v="2"/>
  </r>
  <r>
    <x v="105"/>
    <x v="300"/>
    <n v="1.0959522105827137"/>
    <x v="2"/>
    <x v="2"/>
  </r>
  <r>
    <x v="105"/>
    <x v="301"/>
    <n v="0.96580134823355057"/>
    <x v="2"/>
    <x v="2"/>
  </r>
  <r>
    <x v="105"/>
    <x v="302"/>
    <n v="0.31282947540594286"/>
    <x v="2"/>
    <x v="2"/>
  </r>
  <r>
    <x v="105"/>
    <x v="303"/>
    <n v="0.71964819740045793"/>
    <x v="2"/>
    <x v="2"/>
  </r>
  <r>
    <x v="105"/>
    <x v="274"/>
    <n v="0.89345838195558525"/>
    <x v="2"/>
    <x v="2"/>
  </r>
  <r>
    <x v="105"/>
    <x v="304"/>
    <n v="0.11521258018422489"/>
    <x v="2"/>
    <x v="2"/>
  </r>
  <r>
    <x v="105"/>
    <x v="305"/>
    <n v="2.7039400120586086"/>
    <x v="2"/>
    <x v="2"/>
  </r>
  <r>
    <x v="105"/>
    <x v="306"/>
    <n v="0.44640912112169329"/>
    <x v="2"/>
    <x v="2"/>
  </r>
  <r>
    <x v="105"/>
    <x v="307"/>
    <n v="13.114078579853848"/>
    <x v="2"/>
    <x v="2"/>
  </r>
  <r>
    <x v="105"/>
    <x v="308"/>
    <n v="5.2211992270726908"/>
    <x v="2"/>
    <x v="2"/>
  </r>
  <r>
    <x v="105"/>
    <x v="309"/>
    <n v="3.7057906298334777"/>
    <x v="2"/>
    <x v="2"/>
  </r>
  <r>
    <x v="105"/>
    <x v="310"/>
    <n v="5.4919811393837739E-2"/>
    <x v="2"/>
    <x v="2"/>
  </r>
  <r>
    <x v="105"/>
    <x v="59"/>
    <n v="0.42152668466710702"/>
    <x v="2"/>
    <x v="2"/>
  </r>
  <r>
    <x v="105"/>
    <x v="311"/>
    <n v="0.12979676223085709"/>
    <x v="2"/>
    <x v="2"/>
  </r>
  <r>
    <x v="105"/>
    <x v="255"/>
    <n v="0.59833339071318326"/>
    <x v="3"/>
    <x v="2"/>
  </r>
  <r>
    <x v="105"/>
    <x v="181"/>
    <n v="2.2136462257136418"/>
    <x v="3"/>
    <x v="2"/>
  </r>
  <r>
    <x v="105"/>
    <x v="300"/>
    <n v="2.3848808677235787"/>
    <x v="3"/>
    <x v="2"/>
  </r>
  <r>
    <x v="105"/>
    <x v="301"/>
    <n v="0.49003265190848622"/>
    <x v="3"/>
    <x v="2"/>
  </r>
  <r>
    <x v="105"/>
    <x v="302"/>
    <n v="0.61934863604530477"/>
    <x v="3"/>
    <x v="2"/>
  </r>
  <r>
    <x v="105"/>
    <x v="303"/>
    <n v="1.3932315506259727"/>
    <x v="3"/>
    <x v="2"/>
  </r>
  <r>
    <x v="105"/>
    <x v="274"/>
    <n v="1.9530665029945935"/>
    <x v="3"/>
    <x v="2"/>
  </r>
  <r>
    <x v="105"/>
    <x v="304"/>
    <n v="0.3381357633638053"/>
    <x v="3"/>
    <x v="2"/>
  </r>
  <r>
    <x v="105"/>
    <x v="305"/>
    <n v="2.5327797339855658"/>
    <x v="3"/>
    <x v="2"/>
  </r>
  <r>
    <x v="105"/>
    <x v="306"/>
    <n v="0.4143498105150667"/>
    <x v="3"/>
    <x v="2"/>
  </r>
  <r>
    <x v="105"/>
    <x v="307"/>
    <n v="5.2197023317375564"/>
    <x v="3"/>
    <x v="2"/>
  </r>
  <r>
    <x v="105"/>
    <x v="308"/>
    <n v="3.2513613333552289"/>
    <x v="3"/>
    <x v="2"/>
  </r>
  <r>
    <x v="105"/>
    <x v="309"/>
    <n v="3.1787725325162528"/>
    <x v="3"/>
    <x v="2"/>
  </r>
  <r>
    <x v="105"/>
    <x v="310"/>
    <n v="7.3250478186465073E-2"/>
    <x v="3"/>
    <x v="2"/>
  </r>
  <r>
    <x v="105"/>
    <x v="59"/>
    <n v="0.33559156736572598"/>
    <x v="3"/>
    <x v="2"/>
  </r>
  <r>
    <x v="105"/>
    <x v="311"/>
    <n v="0.346737568881122"/>
    <x v="3"/>
    <x v="2"/>
  </r>
  <r>
    <x v="105"/>
    <x v="255"/>
    <n v="0.66824098238048557"/>
    <x v="4"/>
    <x v="2"/>
  </r>
  <r>
    <x v="105"/>
    <x v="181"/>
    <n v="1.0340399536274028"/>
    <x v="4"/>
    <x v="2"/>
  </r>
  <r>
    <x v="105"/>
    <x v="300"/>
    <n v="1.1332717263853236"/>
    <x v="4"/>
    <x v="2"/>
  </r>
  <r>
    <x v="105"/>
    <x v="301"/>
    <n v="0.58263659313432203"/>
    <x v="4"/>
    <x v="2"/>
  </r>
  <r>
    <x v="105"/>
    <x v="302"/>
    <n v="0.40104678383149006"/>
    <x v="4"/>
    <x v="2"/>
  </r>
  <r>
    <x v="105"/>
    <x v="303"/>
    <n v="0.81957891661070936"/>
    <x v="4"/>
    <x v="2"/>
  </r>
  <r>
    <x v="105"/>
    <x v="274"/>
    <n v="2.4057590367419746"/>
    <x v="4"/>
    <x v="2"/>
  </r>
  <r>
    <x v="105"/>
    <x v="304"/>
    <n v="0.21162688118895454"/>
    <x v="4"/>
    <x v="2"/>
  </r>
  <r>
    <x v="105"/>
    <x v="305"/>
    <n v="1.2774290895462896"/>
    <x v="4"/>
    <x v="2"/>
  </r>
  <r>
    <x v="105"/>
    <x v="306"/>
    <n v="0.39501135407028559"/>
    <x v="4"/>
    <x v="2"/>
  </r>
  <r>
    <x v="105"/>
    <x v="307"/>
    <n v="13.875339499233263"/>
    <x v="4"/>
    <x v="2"/>
  </r>
  <r>
    <x v="105"/>
    <x v="308"/>
    <n v="6.5850676334523905"/>
    <x v="4"/>
    <x v="2"/>
  </r>
  <r>
    <x v="105"/>
    <x v="309"/>
    <n v="6.6340972719011884"/>
    <x v="4"/>
    <x v="2"/>
  </r>
  <r>
    <x v="105"/>
    <x v="310"/>
    <n v="0.10762998282829399"/>
    <x v="4"/>
    <x v="2"/>
  </r>
  <r>
    <x v="105"/>
    <x v="59"/>
    <n v="7.0850702498332904E-2"/>
    <x v="4"/>
    <x v="2"/>
  </r>
  <r>
    <x v="105"/>
    <x v="311"/>
    <n v="0.4850254872995679"/>
    <x v="4"/>
    <x v="2"/>
  </r>
  <r>
    <x v="105"/>
    <x v="255"/>
    <n v="0.93549893477053359"/>
    <x v="5"/>
    <x v="2"/>
  </r>
  <r>
    <x v="105"/>
    <x v="181"/>
    <n v="1.3826716322207688"/>
    <x v="5"/>
    <x v="2"/>
  </r>
  <r>
    <x v="105"/>
    <x v="300"/>
    <n v="1.3857670768783041"/>
    <x v="5"/>
    <x v="2"/>
  </r>
  <r>
    <x v="105"/>
    <x v="301"/>
    <n v="0.70290404838822773"/>
    <x v="5"/>
    <x v="2"/>
  </r>
  <r>
    <x v="105"/>
    <x v="302"/>
    <n v="0.32057694799458603"/>
    <x v="5"/>
    <x v="2"/>
  </r>
  <r>
    <x v="105"/>
    <x v="303"/>
    <n v="1.0095118102359837"/>
    <x v="5"/>
    <x v="2"/>
  </r>
  <r>
    <x v="105"/>
    <x v="274"/>
    <n v="1.1857934149638791"/>
    <x v="5"/>
    <x v="2"/>
  </r>
  <r>
    <x v="105"/>
    <x v="304"/>
    <n v="0.16425699278900596"/>
    <x v="5"/>
    <x v="2"/>
  </r>
  <r>
    <x v="105"/>
    <x v="305"/>
    <n v="1.4899066792854163"/>
    <x v="5"/>
    <x v="2"/>
  </r>
  <r>
    <x v="105"/>
    <x v="306"/>
    <n v="0.38915295271538863"/>
    <x v="5"/>
    <x v="2"/>
  </r>
  <r>
    <x v="105"/>
    <x v="307"/>
    <n v="11.073488378705989"/>
    <x v="5"/>
    <x v="2"/>
  </r>
  <r>
    <x v="105"/>
    <x v="308"/>
    <n v="7.7911264860800671"/>
    <x v="5"/>
    <x v="2"/>
  </r>
  <r>
    <x v="105"/>
    <x v="309"/>
    <n v="8.7052634511260667"/>
    <x v="5"/>
    <x v="2"/>
  </r>
  <r>
    <x v="105"/>
    <x v="310"/>
    <n v="0.13532649079741743"/>
    <x v="5"/>
    <x v="2"/>
  </r>
  <r>
    <x v="105"/>
    <x v="59"/>
    <n v="0.23811112750278737"/>
    <x v="5"/>
    <x v="2"/>
  </r>
  <r>
    <x v="105"/>
    <x v="311"/>
    <n v="0.16389982609775186"/>
    <x v="5"/>
    <x v="2"/>
  </r>
  <r>
    <x v="105"/>
    <x v="255"/>
    <n v="0.80129756061497037"/>
    <x v="6"/>
    <x v="2"/>
  </r>
  <r>
    <x v="105"/>
    <x v="181"/>
    <n v="0.6185720204534868"/>
    <x v="6"/>
    <x v="2"/>
  </r>
  <r>
    <x v="105"/>
    <x v="300"/>
    <n v="0.78373317707746615"/>
    <x v="6"/>
    <x v="2"/>
  </r>
  <r>
    <x v="105"/>
    <x v="301"/>
    <n v="0.34964494671046187"/>
    <x v="6"/>
    <x v="2"/>
  </r>
  <r>
    <x v="105"/>
    <x v="302"/>
    <n v="0.14037561390505018"/>
    <x v="6"/>
    <x v="2"/>
  </r>
  <r>
    <x v="105"/>
    <x v="303"/>
    <n v="0.4362165900250542"/>
    <x v="6"/>
    <x v="2"/>
  </r>
  <r>
    <x v="105"/>
    <x v="274"/>
    <n v="3.1433546207631391"/>
    <x v="6"/>
    <x v="2"/>
  </r>
  <r>
    <x v="105"/>
    <x v="304"/>
    <n v="0.16011741295362028"/>
    <x v="6"/>
    <x v="2"/>
  </r>
  <r>
    <x v="105"/>
    <x v="305"/>
    <n v="1.574474970303819"/>
    <x v="6"/>
    <x v="2"/>
  </r>
  <r>
    <x v="105"/>
    <x v="306"/>
    <n v="0.20119372571557886"/>
    <x v="6"/>
    <x v="2"/>
  </r>
  <r>
    <x v="105"/>
    <x v="307"/>
    <n v="17.146105510846418"/>
    <x v="6"/>
    <x v="2"/>
  </r>
  <r>
    <x v="105"/>
    <x v="308"/>
    <n v="5.9660107393638935"/>
    <x v="6"/>
    <x v="2"/>
  </r>
  <r>
    <x v="105"/>
    <x v="309"/>
    <n v="6.7629917775176782"/>
    <x v="6"/>
    <x v="2"/>
  </r>
  <r>
    <x v="105"/>
    <x v="310"/>
    <n v="0.18688059194334972"/>
    <x v="6"/>
    <x v="2"/>
  </r>
  <r>
    <x v="105"/>
    <x v="59"/>
    <n v="0"/>
    <x v="6"/>
    <x v="2"/>
  </r>
  <r>
    <x v="105"/>
    <x v="311"/>
    <n v="0.21571818533301088"/>
    <x v="6"/>
    <x v="2"/>
  </r>
  <r>
    <x v="105"/>
    <x v="255"/>
    <n v="0.53147184124679303"/>
    <x v="7"/>
    <x v="2"/>
  </r>
  <r>
    <x v="105"/>
    <x v="181"/>
    <n v="0.89699254795948524"/>
    <x v="7"/>
    <x v="2"/>
  </r>
  <r>
    <x v="105"/>
    <x v="300"/>
    <n v="0.7293085260323745"/>
    <x v="7"/>
    <x v="2"/>
  </r>
  <r>
    <x v="105"/>
    <x v="301"/>
    <n v="0.54072186926157628"/>
    <x v="7"/>
    <x v="2"/>
  </r>
  <r>
    <x v="105"/>
    <x v="302"/>
    <n v="0.6932052943845467"/>
    <x v="7"/>
    <x v="2"/>
  </r>
  <r>
    <x v="105"/>
    <x v="303"/>
    <n v="0.51563249487848806"/>
    <x v="7"/>
    <x v="2"/>
  </r>
  <r>
    <x v="105"/>
    <x v="274"/>
    <n v="4.6432854748426138"/>
    <x v="7"/>
    <x v="2"/>
  </r>
  <r>
    <x v="105"/>
    <x v="304"/>
    <n v="0.23407145601608659"/>
    <x v="7"/>
    <x v="2"/>
  </r>
  <r>
    <x v="105"/>
    <x v="305"/>
    <n v="0.76732326769647918"/>
    <x v="7"/>
    <x v="2"/>
  </r>
  <r>
    <x v="105"/>
    <x v="306"/>
    <n v="0.57128004867250803"/>
    <x v="7"/>
    <x v="2"/>
  </r>
  <r>
    <x v="105"/>
    <x v="307"/>
    <n v="13.538135755959903"/>
    <x v="7"/>
    <x v="2"/>
  </r>
  <r>
    <x v="105"/>
    <x v="308"/>
    <n v="6.7368238154446551"/>
    <x v="7"/>
    <x v="2"/>
  </r>
  <r>
    <x v="105"/>
    <x v="309"/>
    <n v="3.4009942499945396"/>
    <x v="7"/>
    <x v="2"/>
  </r>
  <r>
    <x v="105"/>
    <x v="310"/>
    <n v="0.10016296068943432"/>
    <x v="7"/>
    <x v="2"/>
  </r>
  <r>
    <x v="105"/>
    <x v="59"/>
    <n v="0"/>
    <x v="7"/>
    <x v="2"/>
  </r>
  <r>
    <x v="105"/>
    <x v="311"/>
    <n v="0.98225783396469191"/>
    <x v="7"/>
    <x v="2"/>
  </r>
  <r>
    <x v="105"/>
    <x v="255"/>
    <n v="0.34869488778721947"/>
    <x v="8"/>
    <x v="2"/>
  </r>
  <r>
    <x v="105"/>
    <x v="181"/>
    <n v="1.1266985572873225"/>
    <x v="8"/>
    <x v="2"/>
  </r>
  <r>
    <x v="105"/>
    <x v="300"/>
    <n v="1.7207088408658997"/>
    <x v="8"/>
    <x v="2"/>
  </r>
  <r>
    <x v="105"/>
    <x v="301"/>
    <n v="0.69261908733445965"/>
    <x v="8"/>
    <x v="2"/>
  </r>
  <r>
    <x v="105"/>
    <x v="302"/>
    <n v="0.31847478044440747"/>
    <x v="8"/>
    <x v="2"/>
  </r>
  <r>
    <x v="105"/>
    <x v="303"/>
    <n v="1.3792555391319399"/>
    <x v="8"/>
    <x v="2"/>
  </r>
  <r>
    <x v="105"/>
    <x v="274"/>
    <n v="1.1390029661188293E-2"/>
    <x v="8"/>
    <x v="2"/>
  </r>
  <r>
    <x v="105"/>
    <x v="304"/>
    <n v="0.2966769458264007"/>
    <x v="8"/>
    <x v="2"/>
  </r>
  <r>
    <x v="105"/>
    <x v="305"/>
    <n v="1.4584491008164835"/>
    <x v="8"/>
    <x v="2"/>
  </r>
  <r>
    <x v="105"/>
    <x v="306"/>
    <n v="0.31627715527492745"/>
    <x v="8"/>
    <x v="2"/>
  </r>
  <r>
    <x v="105"/>
    <x v="307"/>
    <n v="15.328818310064174"/>
    <x v="8"/>
    <x v="2"/>
  </r>
  <r>
    <x v="105"/>
    <x v="308"/>
    <n v="5.1171436779495316"/>
    <x v="8"/>
    <x v="2"/>
  </r>
  <r>
    <x v="105"/>
    <x v="309"/>
    <n v="8.4170070996147555"/>
    <x v="8"/>
    <x v="2"/>
  </r>
  <r>
    <x v="105"/>
    <x v="310"/>
    <n v="0"/>
    <x v="8"/>
    <x v="2"/>
  </r>
  <r>
    <x v="105"/>
    <x v="59"/>
    <n v="0"/>
    <x v="8"/>
    <x v="2"/>
  </r>
  <r>
    <x v="105"/>
    <x v="311"/>
    <n v="0.45067200039145494"/>
    <x v="8"/>
    <x v="2"/>
  </r>
  <r>
    <x v="105"/>
    <x v="255"/>
    <n v="0.72108432725191107"/>
    <x v="9"/>
    <x v="2"/>
  </r>
  <r>
    <x v="105"/>
    <x v="181"/>
    <n v="1.5686845416152395"/>
    <x v="9"/>
    <x v="2"/>
  </r>
  <r>
    <x v="105"/>
    <x v="300"/>
    <n v="3.0310957380568868"/>
    <x v="9"/>
    <x v="2"/>
  </r>
  <r>
    <x v="105"/>
    <x v="301"/>
    <n v="0.78271162159596086"/>
    <x v="9"/>
    <x v="2"/>
  </r>
  <r>
    <x v="105"/>
    <x v="302"/>
    <n v="0.55104697497416755"/>
    <x v="9"/>
    <x v="2"/>
  </r>
  <r>
    <x v="105"/>
    <x v="303"/>
    <n v="0.63106124491174365"/>
    <x v="9"/>
    <x v="2"/>
  </r>
  <r>
    <x v="105"/>
    <x v="274"/>
    <n v="0.46220470758037352"/>
    <x v="9"/>
    <x v="2"/>
  </r>
  <r>
    <x v="105"/>
    <x v="304"/>
    <n v="0.19702740819484538"/>
    <x v="9"/>
    <x v="2"/>
  </r>
  <r>
    <x v="105"/>
    <x v="305"/>
    <n v="3.8247158405860091"/>
    <x v="9"/>
    <x v="2"/>
  </r>
  <r>
    <x v="105"/>
    <x v="306"/>
    <n v="0.68093661907522129"/>
    <x v="9"/>
    <x v="2"/>
  </r>
  <r>
    <x v="105"/>
    <x v="307"/>
    <n v="11.002383836040355"/>
    <x v="9"/>
    <x v="2"/>
  </r>
  <r>
    <x v="105"/>
    <x v="308"/>
    <n v="3.8326441695116586"/>
    <x v="9"/>
    <x v="2"/>
  </r>
  <r>
    <x v="105"/>
    <x v="309"/>
    <n v="5.1639849069058839"/>
    <x v="9"/>
    <x v="2"/>
  </r>
  <r>
    <x v="105"/>
    <x v="310"/>
    <n v="1.5181906453369932E-2"/>
    <x v="9"/>
    <x v="2"/>
  </r>
  <r>
    <x v="105"/>
    <x v="59"/>
    <n v="0"/>
    <x v="9"/>
    <x v="2"/>
  </r>
  <r>
    <x v="105"/>
    <x v="311"/>
    <n v="0.20883555765857753"/>
    <x v="9"/>
    <x v="2"/>
  </r>
  <r>
    <x v="105"/>
    <x v="255"/>
    <n v="0.32225890838972621"/>
    <x v="10"/>
    <x v="2"/>
  </r>
  <r>
    <x v="105"/>
    <x v="181"/>
    <n v="3.181961063103576"/>
    <x v="10"/>
    <x v="2"/>
  </r>
  <r>
    <x v="105"/>
    <x v="300"/>
    <n v="1.9998132852976975"/>
    <x v="10"/>
    <x v="2"/>
  </r>
  <r>
    <x v="105"/>
    <x v="301"/>
    <n v="0.753001013663123"/>
    <x v="10"/>
    <x v="2"/>
  </r>
  <r>
    <x v="105"/>
    <x v="302"/>
    <n v="0.15315274854165206"/>
    <x v="10"/>
    <x v="2"/>
  </r>
  <r>
    <x v="105"/>
    <x v="303"/>
    <n v="1.3523174984077129"/>
    <x v="10"/>
    <x v="2"/>
  </r>
  <r>
    <x v="105"/>
    <x v="274"/>
    <n v="1.4795193645575857"/>
    <x v="10"/>
    <x v="2"/>
  </r>
  <r>
    <x v="105"/>
    <x v="304"/>
    <n v="0.2748772768096529"/>
    <x v="10"/>
    <x v="2"/>
  </r>
  <r>
    <x v="105"/>
    <x v="305"/>
    <n v="2.9189424886983626"/>
    <x v="10"/>
    <x v="2"/>
  </r>
  <r>
    <x v="105"/>
    <x v="306"/>
    <n v="5.9027621833761756E-2"/>
    <x v="10"/>
    <x v="2"/>
  </r>
  <r>
    <x v="105"/>
    <x v="307"/>
    <n v="6.990146698021908"/>
    <x v="10"/>
    <x v="2"/>
  </r>
  <r>
    <x v="105"/>
    <x v="308"/>
    <n v="4.8212272528761346"/>
    <x v="10"/>
    <x v="2"/>
  </r>
  <r>
    <x v="105"/>
    <x v="309"/>
    <n v="4.9175858571669249"/>
    <x v="10"/>
    <x v="2"/>
  </r>
  <r>
    <x v="105"/>
    <x v="310"/>
    <n v="3.8288187135413008E-2"/>
    <x v="10"/>
    <x v="2"/>
  </r>
  <r>
    <x v="105"/>
    <x v="59"/>
    <n v="0"/>
    <x v="10"/>
    <x v="2"/>
  </r>
  <r>
    <x v="105"/>
    <x v="311"/>
    <n v="0.25046855751082703"/>
    <x v="10"/>
    <x v="2"/>
  </r>
  <r>
    <x v="105"/>
    <x v="255"/>
    <n v="0.4949765697012371"/>
    <x v="11"/>
    <x v="2"/>
  </r>
  <r>
    <x v="105"/>
    <x v="181"/>
    <n v="2.3605443118108678"/>
    <x v="11"/>
    <x v="2"/>
  </r>
  <r>
    <x v="105"/>
    <x v="300"/>
    <n v="1.5208706829546288"/>
    <x v="11"/>
    <x v="2"/>
  </r>
  <r>
    <x v="105"/>
    <x v="301"/>
    <n v="0.44180074289256888"/>
    <x v="11"/>
    <x v="2"/>
  </r>
  <r>
    <x v="105"/>
    <x v="302"/>
    <n v="6.5156151425640574E-2"/>
    <x v="11"/>
    <x v="2"/>
  </r>
  <r>
    <x v="105"/>
    <x v="303"/>
    <n v="0.51830667553428889"/>
    <x v="11"/>
    <x v="2"/>
  </r>
  <r>
    <x v="105"/>
    <x v="274"/>
    <n v="0.13311471796636232"/>
    <x v="11"/>
    <x v="2"/>
  </r>
  <r>
    <x v="105"/>
    <x v="304"/>
    <n v="0.49182385269677059"/>
    <x v="11"/>
    <x v="2"/>
  </r>
  <r>
    <x v="105"/>
    <x v="305"/>
    <n v="4.4685910217529097"/>
    <x v="11"/>
    <x v="2"/>
  </r>
  <r>
    <x v="105"/>
    <x v="306"/>
    <n v="0.3051830060323551"/>
    <x v="11"/>
    <x v="2"/>
  </r>
  <r>
    <x v="105"/>
    <x v="307"/>
    <n v="8.0265372518601463"/>
    <x v="11"/>
    <x v="2"/>
  </r>
  <r>
    <x v="105"/>
    <x v="308"/>
    <n v="3.1078783626251769"/>
    <x v="11"/>
    <x v="2"/>
  </r>
  <r>
    <x v="105"/>
    <x v="309"/>
    <n v="9.5283515120322164"/>
    <x v="11"/>
    <x v="2"/>
  </r>
  <r>
    <x v="105"/>
    <x v="310"/>
    <n v="0.10509056681554926"/>
    <x v="11"/>
    <x v="2"/>
  </r>
  <r>
    <x v="105"/>
    <x v="59"/>
    <n v="0.21018113363109847"/>
    <x v="11"/>
    <x v="2"/>
  </r>
  <r>
    <x v="105"/>
    <x v="311"/>
    <n v="1.6814490690487873E-3"/>
    <x v="11"/>
    <x v="2"/>
  </r>
  <r>
    <x v="105"/>
    <x v="255"/>
    <n v="0.91802910793488568"/>
    <x v="12"/>
    <x v="2"/>
  </r>
  <r>
    <x v="105"/>
    <x v="181"/>
    <n v="2.5879630140662777"/>
    <x v="12"/>
    <x v="2"/>
  </r>
  <r>
    <x v="105"/>
    <x v="300"/>
    <n v="1.9914938297921534"/>
    <x v="12"/>
    <x v="2"/>
  </r>
  <r>
    <x v="105"/>
    <x v="301"/>
    <n v="1.3683528531547411"/>
    <x v="12"/>
    <x v="2"/>
  </r>
  <r>
    <x v="105"/>
    <x v="302"/>
    <n v="0.37919896558442057"/>
    <x v="12"/>
    <x v="2"/>
  </r>
  <r>
    <x v="105"/>
    <x v="303"/>
    <n v="0.74271451768181473"/>
    <x v="12"/>
    <x v="2"/>
  </r>
  <r>
    <x v="105"/>
    <x v="274"/>
    <n v="6.4866398393636366"/>
    <x v="12"/>
    <x v="2"/>
  </r>
  <r>
    <x v="105"/>
    <x v="304"/>
    <n v="0.45701666689903192"/>
    <x v="12"/>
    <x v="2"/>
  </r>
  <r>
    <x v="105"/>
    <x v="305"/>
    <n v="2.1906498723949301"/>
    <x v="12"/>
    <x v="2"/>
  </r>
  <r>
    <x v="105"/>
    <x v="306"/>
    <n v="0.71784082368009705"/>
    <x v="12"/>
    <x v="2"/>
  </r>
  <r>
    <x v="105"/>
    <x v="307"/>
    <n v="5.5444029997831707"/>
    <x v="12"/>
    <x v="2"/>
  </r>
  <r>
    <x v="105"/>
    <x v="308"/>
    <n v="3.8938818963331721"/>
    <x v="12"/>
    <x v="2"/>
  </r>
  <r>
    <x v="105"/>
    <x v="309"/>
    <n v="7.5187482989047956"/>
    <x v="12"/>
    <x v="2"/>
  </r>
  <r>
    <x v="105"/>
    <x v="310"/>
    <n v="0.65580643020593354"/>
    <x v="12"/>
    <x v="2"/>
  </r>
  <r>
    <x v="105"/>
    <x v="59"/>
    <n v="0.35961967231399222"/>
    <x v="12"/>
    <x v="2"/>
  </r>
  <r>
    <x v="105"/>
    <x v="311"/>
    <n v="2.9968306026166052E-2"/>
    <x v="12"/>
    <x v="2"/>
  </r>
  <r>
    <x v="105"/>
    <x v="255"/>
    <n v="0.65177442426524168"/>
    <x v="13"/>
    <x v="2"/>
  </r>
  <r>
    <x v="105"/>
    <x v="181"/>
    <n v="4.1215228395931867"/>
    <x v="13"/>
    <x v="2"/>
  </r>
  <r>
    <x v="105"/>
    <x v="300"/>
    <n v="3.6317038417885836"/>
    <x v="13"/>
    <x v="2"/>
  </r>
  <r>
    <x v="105"/>
    <x v="301"/>
    <n v="0.71741901901863869"/>
    <x v="13"/>
    <x v="2"/>
  </r>
  <r>
    <x v="105"/>
    <x v="302"/>
    <n v="1.869496263035868"/>
    <x v="13"/>
    <x v="2"/>
  </r>
  <r>
    <x v="105"/>
    <x v="303"/>
    <n v="1.9132460985129551"/>
    <x v="13"/>
    <x v="2"/>
  </r>
  <r>
    <x v="105"/>
    <x v="274"/>
    <n v="3.6015562679103068"/>
    <x v="13"/>
    <x v="2"/>
  </r>
  <r>
    <x v="105"/>
    <x v="304"/>
    <n v="4.6284620224477602E-2"/>
    <x v="13"/>
    <x v="2"/>
  </r>
  <r>
    <x v="105"/>
    <x v="305"/>
    <n v="3.9450033252571868"/>
    <x v="13"/>
    <x v="2"/>
  </r>
  <r>
    <x v="105"/>
    <x v="306"/>
    <n v="0.88711621005573982"/>
    <x v="13"/>
    <x v="2"/>
  </r>
  <r>
    <x v="105"/>
    <x v="307"/>
    <n v="10.230006062313603"/>
    <x v="13"/>
    <x v="2"/>
  </r>
  <r>
    <x v="105"/>
    <x v="308"/>
    <n v="3.4797930883226984"/>
    <x v="13"/>
    <x v="2"/>
  </r>
  <r>
    <x v="105"/>
    <x v="309"/>
    <n v="4.5895513392115488"/>
    <x v="13"/>
    <x v="2"/>
  </r>
  <r>
    <x v="105"/>
    <x v="310"/>
    <n v="6.8982597982561372E-2"/>
    <x v="13"/>
    <x v="2"/>
  </r>
  <r>
    <x v="105"/>
    <x v="59"/>
    <n v="0"/>
    <x v="13"/>
    <x v="2"/>
  </r>
  <r>
    <x v="105"/>
    <x v="311"/>
    <n v="0"/>
    <x v="13"/>
    <x v="2"/>
  </r>
  <r>
    <x v="105"/>
    <x v="255"/>
    <n v="2.4909048264955191"/>
    <x v="14"/>
    <x v="2"/>
  </r>
  <r>
    <x v="105"/>
    <x v="181"/>
    <n v="0.86743268506860438"/>
    <x v="14"/>
    <x v="2"/>
  </r>
  <r>
    <x v="105"/>
    <x v="300"/>
    <n v="1.3481361845227549"/>
    <x v="14"/>
    <x v="2"/>
  </r>
  <r>
    <x v="105"/>
    <x v="301"/>
    <n v="2.4357205331659761"/>
    <x v="14"/>
    <x v="2"/>
  </r>
  <r>
    <x v="105"/>
    <x v="302"/>
    <n v="1.4564554870794155"/>
    <x v="14"/>
    <x v="2"/>
  </r>
  <r>
    <x v="105"/>
    <x v="303"/>
    <n v="1.1271062563328136"/>
    <x v="14"/>
    <x v="2"/>
  </r>
  <r>
    <x v="105"/>
    <x v="274"/>
    <n v="8.0536865225235594"/>
    <x v="14"/>
    <x v="2"/>
  </r>
  <r>
    <x v="105"/>
    <x v="304"/>
    <n v="0.74652492302563023"/>
    <x v="14"/>
    <x v="2"/>
  </r>
  <r>
    <x v="105"/>
    <x v="305"/>
    <n v="3.3192547361821938"/>
    <x v="14"/>
    <x v="2"/>
  </r>
  <r>
    <x v="105"/>
    <x v="306"/>
    <n v="0.38058133330718386"/>
    <x v="14"/>
    <x v="2"/>
  </r>
  <r>
    <x v="105"/>
    <x v="307"/>
    <n v="21.135437967778572"/>
    <x v="14"/>
    <x v="2"/>
  </r>
  <r>
    <x v="105"/>
    <x v="308"/>
    <n v="6.968444212854533"/>
    <x v="14"/>
    <x v="2"/>
  </r>
  <r>
    <x v="105"/>
    <x v="309"/>
    <n v="7.2266540097598737"/>
    <x v="14"/>
    <x v="2"/>
  </r>
  <r>
    <x v="105"/>
    <x v="310"/>
    <n v="9.6609107685669757E-2"/>
    <x v="14"/>
    <x v="2"/>
  </r>
  <r>
    <x v="105"/>
    <x v="59"/>
    <n v="0"/>
    <x v="14"/>
    <x v="2"/>
  </r>
  <r>
    <x v="105"/>
    <x v="311"/>
    <n v="0.40839304612578575"/>
    <x v="14"/>
    <x v="2"/>
  </r>
  <r>
    <x v="105"/>
    <x v="255"/>
    <n v="0.89217172008350154"/>
    <x v="15"/>
    <x v="2"/>
  </r>
  <r>
    <x v="105"/>
    <x v="181"/>
    <n v="4.9522550413790931"/>
    <x v="15"/>
    <x v="2"/>
  </r>
  <r>
    <x v="105"/>
    <x v="300"/>
    <n v="9.1095008407739062"/>
    <x v="15"/>
    <x v="2"/>
  </r>
  <r>
    <x v="105"/>
    <x v="301"/>
    <n v="0.70167582706138021"/>
    <x v="15"/>
    <x v="2"/>
  </r>
  <r>
    <x v="105"/>
    <x v="302"/>
    <n v="0.69242225771859722"/>
    <x v="15"/>
    <x v="2"/>
  </r>
  <r>
    <x v="105"/>
    <x v="303"/>
    <n v="4.5656792048693768"/>
    <x v="15"/>
    <x v="2"/>
  </r>
  <r>
    <x v="105"/>
    <x v="274"/>
    <n v="0.97641110996263003"/>
    <x v="15"/>
    <x v="2"/>
  </r>
  <r>
    <x v="105"/>
    <x v="304"/>
    <n v="0.74188099041278266"/>
    <x v="15"/>
    <x v="2"/>
  </r>
  <r>
    <x v="105"/>
    <x v="305"/>
    <n v="2.6698142996919367"/>
    <x v="15"/>
    <x v="2"/>
  </r>
  <r>
    <x v="105"/>
    <x v="306"/>
    <n v="0.7115675736002175"/>
    <x v="15"/>
    <x v="2"/>
  </r>
  <r>
    <x v="105"/>
    <x v="307"/>
    <n v="11.803278694177665"/>
    <x v="15"/>
    <x v="2"/>
  </r>
  <r>
    <x v="105"/>
    <x v="308"/>
    <n v="7.289132297889652"/>
    <x v="15"/>
    <x v="2"/>
  </r>
  <r>
    <x v="105"/>
    <x v="309"/>
    <n v="21.721828675249046"/>
    <x v="15"/>
    <x v="2"/>
  </r>
  <r>
    <x v="105"/>
    <x v="310"/>
    <n v="7.1794934556075746E-2"/>
    <x v="15"/>
    <x v="2"/>
  </r>
  <r>
    <x v="105"/>
    <x v="59"/>
    <n v="0.83760756982088402"/>
    <x v="15"/>
    <x v="2"/>
  </r>
  <r>
    <x v="105"/>
    <x v="311"/>
    <n v="0.13162404668613889"/>
    <x v="15"/>
    <x v="2"/>
  </r>
  <r>
    <x v="105"/>
    <x v="255"/>
    <n v="1.6129249995507853"/>
    <x v="16"/>
    <x v="2"/>
  </r>
  <r>
    <x v="105"/>
    <x v="181"/>
    <n v="4.043393263585136"/>
    <x v="16"/>
    <x v="2"/>
  </r>
  <r>
    <x v="105"/>
    <x v="300"/>
    <n v="5.0374141954541463"/>
    <x v="16"/>
    <x v="2"/>
  </r>
  <r>
    <x v="105"/>
    <x v="301"/>
    <n v="1.9087509230232425"/>
    <x v="16"/>
    <x v="2"/>
  </r>
  <r>
    <x v="105"/>
    <x v="302"/>
    <n v="0.55906802626766749"/>
    <x v="16"/>
    <x v="2"/>
  </r>
  <r>
    <x v="105"/>
    <x v="303"/>
    <n v="2.8774583797591693"/>
    <x v="16"/>
    <x v="2"/>
  </r>
  <r>
    <x v="105"/>
    <x v="274"/>
    <n v="3.0716061323883048"/>
    <x v="16"/>
    <x v="2"/>
  </r>
  <r>
    <x v="105"/>
    <x v="304"/>
    <n v="0.36157254093451979"/>
    <x v="16"/>
    <x v="2"/>
  </r>
  <r>
    <x v="105"/>
    <x v="305"/>
    <n v="3.0551806857636352"/>
    <x v="16"/>
    <x v="2"/>
  </r>
  <r>
    <x v="105"/>
    <x v="306"/>
    <n v="0.50606613688101099"/>
    <x v="16"/>
    <x v="2"/>
  </r>
  <r>
    <x v="105"/>
    <x v="307"/>
    <n v="10.166615807424915"/>
    <x v="16"/>
    <x v="2"/>
  </r>
  <r>
    <x v="105"/>
    <x v="308"/>
    <n v="3.7247669886290775"/>
    <x v="16"/>
    <x v="2"/>
  </r>
  <r>
    <x v="105"/>
    <x v="309"/>
    <n v="19.883380646793324"/>
    <x v="16"/>
    <x v="2"/>
  </r>
  <r>
    <x v="105"/>
    <x v="310"/>
    <n v="0.31810258376598738"/>
    <x v="16"/>
    <x v="2"/>
  </r>
  <r>
    <x v="105"/>
    <x v="59"/>
    <n v="0.87427427875402985"/>
    <x v="16"/>
    <x v="2"/>
  </r>
  <r>
    <x v="105"/>
    <x v="311"/>
    <n v="0.46137739586663212"/>
    <x v="16"/>
    <x v="2"/>
  </r>
  <r>
    <x v="105"/>
    <x v="255"/>
    <n v="1.1292419285698978"/>
    <x v="0"/>
    <x v="3"/>
  </r>
  <r>
    <x v="105"/>
    <x v="181"/>
    <n v="2.1659059407391692"/>
    <x v="0"/>
    <x v="3"/>
  </r>
  <r>
    <x v="105"/>
    <x v="300"/>
    <n v="2.7982531483928583"/>
    <x v="0"/>
    <x v="3"/>
  </r>
  <r>
    <x v="105"/>
    <x v="301"/>
    <n v="1.0375047218889426"/>
    <x v="0"/>
    <x v="3"/>
  </r>
  <r>
    <x v="105"/>
    <x v="302"/>
    <n v="0.56581583706446092"/>
    <x v="0"/>
    <x v="3"/>
  </r>
  <r>
    <x v="105"/>
    <x v="303"/>
    <n v="1.4693695297005507"/>
    <x v="0"/>
    <x v="3"/>
  </r>
  <r>
    <x v="105"/>
    <x v="274"/>
    <n v="1.6150844818645249"/>
    <x v="0"/>
    <x v="3"/>
  </r>
  <r>
    <x v="105"/>
    <x v="304"/>
    <n v="0.34311124354379607"/>
    <x v="0"/>
    <x v="3"/>
  </r>
  <r>
    <x v="105"/>
    <x v="305"/>
    <n v="3.1063742720720739"/>
    <x v="0"/>
    <x v="3"/>
  </r>
  <r>
    <x v="105"/>
    <x v="306"/>
    <n v="0.54533990973471969"/>
    <x v="0"/>
    <x v="3"/>
  </r>
  <r>
    <x v="105"/>
    <x v="307"/>
    <n v="11.618191646232424"/>
    <x v="0"/>
    <x v="3"/>
  </r>
  <r>
    <x v="105"/>
    <x v="308"/>
    <n v="5.1551111910536447"/>
    <x v="0"/>
    <x v="3"/>
  </r>
  <r>
    <x v="105"/>
    <x v="309"/>
    <n v="7.0248553876697457"/>
    <x v="0"/>
    <x v="3"/>
  </r>
  <r>
    <x v="105"/>
    <x v="310"/>
    <n v="0.16603960249360988"/>
    <x v="0"/>
    <x v="3"/>
  </r>
  <r>
    <x v="105"/>
    <x v="59"/>
    <n v="0.2729634319192274"/>
    <x v="0"/>
    <x v="3"/>
  </r>
  <r>
    <x v="105"/>
    <x v="311"/>
    <n v="0.28788420768943801"/>
    <x v="0"/>
    <x v="3"/>
  </r>
  <r>
    <x v="105"/>
    <x v="255"/>
    <n v="1.3229004215186038"/>
    <x v="1"/>
    <x v="3"/>
  </r>
  <r>
    <x v="105"/>
    <x v="181"/>
    <n v="4.9217462167956523"/>
    <x v="1"/>
    <x v="3"/>
  </r>
  <r>
    <x v="105"/>
    <x v="300"/>
    <n v="5.3966219938836435"/>
    <x v="1"/>
    <x v="3"/>
  </r>
  <r>
    <x v="105"/>
    <x v="301"/>
    <n v="1.949664920833112"/>
    <x v="1"/>
    <x v="3"/>
  </r>
  <r>
    <x v="105"/>
    <x v="302"/>
    <n v="0.42532430208423933"/>
    <x v="1"/>
    <x v="3"/>
  </r>
  <r>
    <x v="105"/>
    <x v="303"/>
    <n v="3.1671946556202699"/>
    <x v="1"/>
    <x v="3"/>
  </r>
  <r>
    <x v="105"/>
    <x v="274"/>
    <n v="1.8055561504470292"/>
    <x v="1"/>
    <x v="3"/>
  </r>
  <r>
    <x v="105"/>
    <x v="304"/>
    <n v="0.62161840103469412"/>
    <x v="1"/>
    <x v="3"/>
  </r>
  <r>
    <x v="105"/>
    <x v="305"/>
    <n v="4.1749650279958361"/>
    <x v="1"/>
    <x v="3"/>
  </r>
  <r>
    <x v="105"/>
    <x v="306"/>
    <n v="0.48571347710098728"/>
    <x v="1"/>
    <x v="3"/>
  </r>
  <r>
    <x v="105"/>
    <x v="307"/>
    <n v="9.287891154678606"/>
    <x v="1"/>
    <x v="3"/>
  </r>
  <r>
    <x v="105"/>
    <x v="308"/>
    <n v="3.8080893029425784"/>
    <x v="1"/>
    <x v="3"/>
  </r>
  <r>
    <x v="105"/>
    <x v="309"/>
    <n v="12.23420552900728"/>
    <x v="1"/>
    <x v="3"/>
  </r>
  <r>
    <x v="105"/>
    <x v="310"/>
    <n v="0.29915480147189466"/>
    <x v="1"/>
    <x v="3"/>
  </r>
  <r>
    <x v="105"/>
    <x v="59"/>
    <n v="2.5225971959852863E-3"/>
    <x v="1"/>
    <x v="3"/>
  </r>
  <r>
    <x v="105"/>
    <x v="311"/>
    <n v="0.34747515076099317"/>
    <x v="1"/>
    <x v="3"/>
  </r>
  <r>
    <x v="105"/>
    <x v="255"/>
    <n v="1.4709454139964679"/>
    <x v="2"/>
    <x v="3"/>
  </r>
  <r>
    <x v="105"/>
    <x v="181"/>
    <n v="0.73451392439996765"/>
    <x v="2"/>
    <x v="3"/>
  </r>
  <r>
    <x v="105"/>
    <x v="300"/>
    <n v="1.4519230296066008"/>
    <x v="2"/>
    <x v="3"/>
  </r>
  <r>
    <x v="105"/>
    <x v="301"/>
    <n v="1.1118819232018746"/>
    <x v="2"/>
    <x v="3"/>
  </r>
  <r>
    <x v="105"/>
    <x v="302"/>
    <n v="0.5680318098504521"/>
    <x v="2"/>
    <x v="3"/>
  </r>
  <r>
    <x v="105"/>
    <x v="303"/>
    <n v="0.91543962490325437"/>
    <x v="2"/>
    <x v="3"/>
  </r>
  <r>
    <x v="105"/>
    <x v="274"/>
    <n v="0.72067882076996781"/>
    <x v="2"/>
    <x v="3"/>
  </r>
  <r>
    <x v="105"/>
    <x v="304"/>
    <n v="0.19390449742895277"/>
    <x v="2"/>
    <x v="3"/>
  </r>
  <r>
    <x v="105"/>
    <x v="305"/>
    <n v="3.1568489528797015"/>
    <x v="2"/>
    <x v="3"/>
  </r>
  <r>
    <x v="105"/>
    <x v="306"/>
    <n v="0.64180064107285228"/>
    <x v="2"/>
    <x v="3"/>
  </r>
  <r>
    <x v="105"/>
    <x v="307"/>
    <n v="14.873452274479192"/>
    <x v="2"/>
    <x v="3"/>
  </r>
  <r>
    <x v="105"/>
    <x v="308"/>
    <n v="6.005418381236316"/>
    <x v="2"/>
    <x v="3"/>
  </r>
  <r>
    <x v="105"/>
    <x v="309"/>
    <n v="5.2720509295236173"/>
    <x v="2"/>
    <x v="3"/>
  </r>
  <r>
    <x v="105"/>
    <x v="310"/>
    <n v="4.712916381446032E-2"/>
    <x v="2"/>
    <x v="3"/>
  </r>
  <r>
    <x v="105"/>
    <x v="59"/>
    <n v="0.57864195479374536"/>
    <x v="2"/>
    <x v="3"/>
  </r>
  <r>
    <x v="105"/>
    <x v="311"/>
    <n v="0.18496899475844786"/>
    <x v="2"/>
    <x v="3"/>
  </r>
  <r>
    <x v="105"/>
    <x v="255"/>
    <n v="0.49349020539855448"/>
    <x v="3"/>
    <x v="3"/>
  </r>
  <r>
    <x v="105"/>
    <x v="181"/>
    <n v="2.7028135013889125"/>
    <x v="3"/>
    <x v="3"/>
  </r>
  <r>
    <x v="105"/>
    <x v="300"/>
    <n v="2.9773740842864327"/>
    <x v="3"/>
    <x v="3"/>
  </r>
  <r>
    <x v="105"/>
    <x v="301"/>
    <n v="0.26146401860850615"/>
    <x v="3"/>
    <x v="3"/>
  </r>
  <r>
    <x v="105"/>
    <x v="302"/>
    <n v="0.63221248333924618"/>
    <x v="3"/>
    <x v="3"/>
  </r>
  <r>
    <x v="105"/>
    <x v="303"/>
    <n v="1.4023341997403855"/>
    <x v="3"/>
    <x v="3"/>
  </r>
  <r>
    <x v="105"/>
    <x v="274"/>
    <n v="3.0832343965742868"/>
    <x v="3"/>
    <x v="3"/>
  </r>
  <r>
    <x v="105"/>
    <x v="304"/>
    <n v="0.31213447070998934"/>
    <x v="3"/>
    <x v="3"/>
  </r>
  <r>
    <x v="105"/>
    <x v="305"/>
    <n v="2.8900848384714757"/>
    <x v="3"/>
    <x v="3"/>
  </r>
  <r>
    <x v="105"/>
    <x v="306"/>
    <n v="0.54910995138291296"/>
    <x v="3"/>
    <x v="3"/>
  </r>
  <r>
    <x v="105"/>
    <x v="307"/>
    <n v="5.8693055626205544"/>
    <x v="3"/>
    <x v="3"/>
  </r>
  <r>
    <x v="105"/>
    <x v="308"/>
    <n v="3.5050458178307591"/>
    <x v="3"/>
    <x v="3"/>
  </r>
  <r>
    <x v="105"/>
    <x v="309"/>
    <n v="2.6165466361456797"/>
    <x v="3"/>
    <x v="3"/>
  </r>
  <r>
    <x v="105"/>
    <x v="310"/>
    <n v="0.22540968363847147"/>
    <x v="3"/>
    <x v="3"/>
  </r>
  <r>
    <x v="105"/>
    <x v="59"/>
    <n v="7.2893678788560484E-2"/>
    <x v="3"/>
    <x v="3"/>
  </r>
  <r>
    <x v="105"/>
    <x v="311"/>
    <n v="0.31876966454843531"/>
    <x v="3"/>
    <x v="3"/>
  </r>
  <r>
    <x v="105"/>
    <x v="255"/>
    <n v="0.92949113878653133"/>
    <x v="4"/>
    <x v="3"/>
  </r>
  <r>
    <x v="105"/>
    <x v="181"/>
    <n v="1.2174250663054191"/>
    <x v="4"/>
    <x v="3"/>
  </r>
  <r>
    <x v="105"/>
    <x v="300"/>
    <n v="1.6546133821048967"/>
    <x v="4"/>
    <x v="3"/>
  </r>
  <r>
    <x v="105"/>
    <x v="301"/>
    <n v="0.66149556604782833"/>
    <x v="4"/>
    <x v="3"/>
  </r>
  <r>
    <x v="105"/>
    <x v="302"/>
    <n v="0.3943642947568628"/>
    <x v="4"/>
    <x v="3"/>
  </r>
  <r>
    <x v="105"/>
    <x v="303"/>
    <n v="0.82139253427098591"/>
    <x v="4"/>
    <x v="3"/>
  </r>
  <r>
    <x v="105"/>
    <x v="274"/>
    <n v="1.2305512803764251"/>
    <x v="4"/>
    <x v="3"/>
  </r>
  <r>
    <x v="105"/>
    <x v="304"/>
    <n v="0.51526799538971679"/>
    <x v="4"/>
    <x v="3"/>
  </r>
  <r>
    <x v="105"/>
    <x v="305"/>
    <n v="1.791960940462628"/>
    <x v="4"/>
    <x v="3"/>
  </r>
  <r>
    <x v="105"/>
    <x v="306"/>
    <n v="0.43035207288363891"/>
    <x v="4"/>
    <x v="3"/>
  </r>
  <r>
    <x v="105"/>
    <x v="307"/>
    <n v="15.217571422139565"/>
    <x v="4"/>
    <x v="3"/>
  </r>
  <r>
    <x v="105"/>
    <x v="308"/>
    <n v="7.3936978006191527"/>
    <x v="4"/>
    <x v="3"/>
  </r>
  <r>
    <x v="105"/>
    <x v="309"/>
    <n v="7.5456359712082133"/>
    <x v="4"/>
    <x v="3"/>
  </r>
  <r>
    <x v="105"/>
    <x v="310"/>
    <n v="7.8629383034627076E-2"/>
    <x v="4"/>
    <x v="3"/>
  </r>
  <r>
    <x v="105"/>
    <x v="59"/>
    <n v="9.7061036597988357E-2"/>
    <x v="4"/>
    <x v="3"/>
  </r>
  <r>
    <x v="105"/>
    <x v="311"/>
    <n v="0.17089129112449614"/>
    <x v="4"/>
    <x v="3"/>
  </r>
  <r>
    <x v="105"/>
    <x v="255"/>
    <n v="1.2032118239261265"/>
    <x v="5"/>
    <x v="3"/>
  </r>
  <r>
    <x v="105"/>
    <x v="181"/>
    <n v="1.0610738464520657"/>
    <x v="5"/>
    <x v="3"/>
  </r>
  <r>
    <x v="105"/>
    <x v="300"/>
    <n v="2.4685513271296733"/>
    <x v="5"/>
    <x v="3"/>
  </r>
  <r>
    <x v="105"/>
    <x v="301"/>
    <n v="0.74749347082341233"/>
    <x v="5"/>
    <x v="3"/>
  </r>
  <r>
    <x v="105"/>
    <x v="302"/>
    <n v="0.70595964623683649"/>
    <x v="5"/>
    <x v="3"/>
  </r>
  <r>
    <x v="105"/>
    <x v="303"/>
    <n v="0.98089049065297929"/>
    <x v="5"/>
    <x v="3"/>
  </r>
  <r>
    <x v="105"/>
    <x v="274"/>
    <n v="1.408688883894716"/>
    <x v="5"/>
    <x v="3"/>
  </r>
  <r>
    <x v="105"/>
    <x v="304"/>
    <n v="0.15898225077861744"/>
    <x v="5"/>
    <x v="3"/>
  </r>
  <r>
    <x v="105"/>
    <x v="305"/>
    <n v="1.5550956155623985"/>
    <x v="5"/>
    <x v="3"/>
  </r>
  <r>
    <x v="105"/>
    <x v="306"/>
    <n v="0.44337357746170325"/>
    <x v="5"/>
    <x v="3"/>
  </r>
  <r>
    <x v="105"/>
    <x v="307"/>
    <n v="11.811642853747522"/>
    <x v="5"/>
    <x v="3"/>
  </r>
  <r>
    <x v="105"/>
    <x v="308"/>
    <n v="8.9378483075613175"/>
    <x v="5"/>
    <x v="3"/>
  </r>
  <r>
    <x v="105"/>
    <x v="309"/>
    <n v="8.0753292169800766"/>
    <x v="5"/>
    <x v="3"/>
  </r>
  <r>
    <x v="105"/>
    <x v="310"/>
    <n v="2.0766912293288208E-2"/>
    <x v="5"/>
    <x v="3"/>
  </r>
  <r>
    <x v="105"/>
    <x v="59"/>
    <n v="0"/>
    <x v="5"/>
    <x v="3"/>
  </r>
  <r>
    <x v="105"/>
    <x v="311"/>
    <n v="0.36457468248217062"/>
    <x v="5"/>
    <x v="3"/>
  </r>
  <r>
    <x v="105"/>
    <x v="255"/>
    <n v="0.87220370560746352"/>
    <x v="6"/>
    <x v="3"/>
  </r>
  <r>
    <x v="105"/>
    <x v="181"/>
    <n v="1.2349662093142943"/>
    <x v="6"/>
    <x v="3"/>
  </r>
  <r>
    <x v="105"/>
    <x v="300"/>
    <n v="0.6202953090516552"/>
    <x v="6"/>
    <x v="3"/>
  </r>
  <r>
    <x v="105"/>
    <x v="301"/>
    <n v="0.63285081221110062"/>
    <x v="6"/>
    <x v="3"/>
  </r>
  <r>
    <x v="105"/>
    <x v="302"/>
    <n v="0.36472009975946695"/>
    <x v="6"/>
    <x v="3"/>
  </r>
  <r>
    <x v="105"/>
    <x v="303"/>
    <n v="0.70397121131068774"/>
    <x v="6"/>
    <x v="3"/>
  </r>
  <r>
    <x v="105"/>
    <x v="274"/>
    <n v="2.1272595882129925"/>
    <x v="6"/>
    <x v="3"/>
  </r>
  <r>
    <x v="105"/>
    <x v="304"/>
    <n v="1.5194711344378511"/>
    <x v="6"/>
    <x v="3"/>
  </r>
  <r>
    <x v="105"/>
    <x v="305"/>
    <n v="1.5220538220033528"/>
    <x v="6"/>
    <x v="3"/>
  </r>
  <r>
    <x v="105"/>
    <x v="306"/>
    <n v="0.34406845812357539"/>
    <x v="6"/>
    <x v="3"/>
  </r>
  <r>
    <x v="105"/>
    <x v="307"/>
    <n v="16.637666645841598"/>
    <x v="6"/>
    <x v="3"/>
  </r>
  <r>
    <x v="105"/>
    <x v="308"/>
    <n v="6.2989910802316436"/>
    <x v="6"/>
    <x v="3"/>
  </r>
  <r>
    <x v="105"/>
    <x v="309"/>
    <n v="8.6043130219289772"/>
    <x v="6"/>
    <x v="3"/>
  </r>
  <r>
    <x v="105"/>
    <x v="310"/>
    <n v="8.0114117895677767E-2"/>
    <x v="6"/>
    <x v="3"/>
  </r>
  <r>
    <x v="105"/>
    <x v="59"/>
    <n v="0"/>
    <x v="6"/>
    <x v="3"/>
  </r>
  <r>
    <x v="105"/>
    <x v="311"/>
    <n v="8.6035479843484586E-2"/>
    <x v="6"/>
    <x v="3"/>
  </r>
  <r>
    <x v="105"/>
    <x v="255"/>
    <n v="0.82426494508455717"/>
    <x v="7"/>
    <x v="3"/>
  </r>
  <r>
    <x v="105"/>
    <x v="181"/>
    <n v="0.83789746639578511"/>
    <x v="7"/>
    <x v="3"/>
  </r>
  <r>
    <x v="105"/>
    <x v="300"/>
    <n v="1.4941720774757172"/>
    <x v="7"/>
    <x v="3"/>
  </r>
  <r>
    <x v="105"/>
    <x v="301"/>
    <n v="0.68961732622254812"/>
    <x v="7"/>
    <x v="3"/>
  </r>
  <r>
    <x v="105"/>
    <x v="302"/>
    <n v="0.2853368239708613"/>
    <x v="7"/>
    <x v="3"/>
  </r>
  <r>
    <x v="105"/>
    <x v="303"/>
    <n v="0.50745634671264128"/>
    <x v="7"/>
    <x v="3"/>
  </r>
  <r>
    <x v="105"/>
    <x v="274"/>
    <n v="0.7833225753160451"/>
    <x v="7"/>
    <x v="3"/>
  </r>
  <r>
    <x v="105"/>
    <x v="304"/>
    <n v="0.30133209761233698"/>
    <x v="7"/>
    <x v="3"/>
  </r>
  <r>
    <x v="105"/>
    <x v="305"/>
    <n v="2.0688355594154912"/>
    <x v="7"/>
    <x v="3"/>
  </r>
  <r>
    <x v="105"/>
    <x v="306"/>
    <n v="0.44971542157220079"/>
    <x v="7"/>
    <x v="3"/>
  </r>
  <r>
    <x v="105"/>
    <x v="307"/>
    <n v="16.803567357699784"/>
    <x v="7"/>
    <x v="3"/>
  </r>
  <r>
    <x v="105"/>
    <x v="308"/>
    <n v="6.869281608130704"/>
    <x v="7"/>
    <x v="3"/>
  </r>
  <r>
    <x v="105"/>
    <x v="309"/>
    <n v="5.5023876528949653"/>
    <x v="7"/>
    <x v="3"/>
  </r>
  <r>
    <x v="105"/>
    <x v="310"/>
    <n v="6.1367307373328468E-2"/>
    <x v="7"/>
    <x v="3"/>
  </r>
  <r>
    <x v="105"/>
    <x v="59"/>
    <n v="0.28878732881566321"/>
    <x v="7"/>
    <x v="3"/>
  </r>
  <r>
    <x v="105"/>
    <x v="311"/>
    <n v="6.3172228178426354E-2"/>
    <x v="7"/>
    <x v="3"/>
  </r>
  <r>
    <x v="105"/>
    <x v="255"/>
    <n v="0.77999864025909094"/>
    <x v="8"/>
    <x v="3"/>
  </r>
  <r>
    <x v="105"/>
    <x v="181"/>
    <n v="1.8227669704957701"/>
    <x v="8"/>
    <x v="3"/>
  </r>
  <r>
    <x v="105"/>
    <x v="300"/>
    <n v="1.9349190464582813"/>
    <x v="8"/>
    <x v="3"/>
  </r>
  <r>
    <x v="105"/>
    <x v="301"/>
    <n v="0.55455383659537516"/>
    <x v="8"/>
    <x v="3"/>
  </r>
  <r>
    <x v="105"/>
    <x v="302"/>
    <n v="0.17574076103824057"/>
    <x v="8"/>
    <x v="3"/>
  </r>
  <r>
    <x v="105"/>
    <x v="303"/>
    <n v="1.1124726898053479"/>
    <x v="8"/>
    <x v="3"/>
  </r>
  <r>
    <x v="105"/>
    <x v="274"/>
    <n v="0.59707301862504869"/>
    <x v="8"/>
    <x v="3"/>
  </r>
  <r>
    <x v="105"/>
    <x v="304"/>
    <n v="0.1445072302137797"/>
    <x v="8"/>
    <x v="3"/>
  </r>
  <r>
    <x v="105"/>
    <x v="305"/>
    <n v="2.0358067244861764"/>
    <x v="8"/>
    <x v="3"/>
  </r>
  <r>
    <x v="105"/>
    <x v="306"/>
    <n v="0.48153392610847118"/>
    <x v="8"/>
    <x v="3"/>
  </r>
  <r>
    <x v="105"/>
    <x v="307"/>
    <n v="15.984059235016261"/>
    <x v="8"/>
    <x v="3"/>
  </r>
  <r>
    <x v="105"/>
    <x v="308"/>
    <n v="7.2702426118959114"/>
    <x v="8"/>
    <x v="3"/>
  </r>
  <r>
    <x v="105"/>
    <x v="309"/>
    <n v="8.151343304760406"/>
    <x v="8"/>
    <x v="3"/>
  </r>
  <r>
    <x v="105"/>
    <x v="310"/>
    <n v="0.16641907510224155"/>
    <x v="8"/>
    <x v="3"/>
  </r>
  <r>
    <x v="105"/>
    <x v="59"/>
    <n v="9.3610729745010793E-2"/>
    <x v="8"/>
    <x v="3"/>
  </r>
  <r>
    <x v="105"/>
    <x v="311"/>
    <n v="0.1502670884217398"/>
    <x v="8"/>
    <x v="3"/>
  </r>
  <r>
    <x v="105"/>
    <x v="255"/>
    <n v="0.81251167906800192"/>
    <x v="9"/>
    <x v="3"/>
  </r>
  <r>
    <x v="105"/>
    <x v="181"/>
    <n v="1.7174682069833782"/>
    <x v="9"/>
    <x v="3"/>
  </r>
  <r>
    <x v="105"/>
    <x v="300"/>
    <n v="2.2344442591301417"/>
    <x v="9"/>
    <x v="3"/>
  </r>
  <r>
    <x v="105"/>
    <x v="301"/>
    <n v="0.82091395542658063"/>
    <x v="9"/>
    <x v="3"/>
  </r>
  <r>
    <x v="105"/>
    <x v="302"/>
    <n v="0.55950246541782678"/>
    <x v="9"/>
    <x v="3"/>
  </r>
  <r>
    <x v="105"/>
    <x v="303"/>
    <n v="0.39746563882487873"/>
    <x v="9"/>
    <x v="3"/>
  </r>
  <r>
    <x v="105"/>
    <x v="274"/>
    <n v="1.0251107305849709"/>
    <x v="9"/>
    <x v="3"/>
  </r>
  <r>
    <x v="105"/>
    <x v="304"/>
    <n v="2.6742019058738388E-2"/>
    <x v="9"/>
    <x v="3"/>
  </r>
  <r>
    <x v="105"/>
    <x v="305"/>
    <n v="3.0119932243917193"/>
    <x v="9"/>
    <x v="3"/>
  </r>
  <r>
    <x v="105"/>
    <x v="306"/>
    <n v="0.21661035437578111"/>
    <x v="9"/>
    <x v="3"/>
  </r>
  <r>
    <x v="105"/>
    <x v="307"/>
    <n v="12.253391221743996"/>
    <x v="9"/>
    <x v="3"/>
  </r>
  <r>
    <x v="105"/>
    <x v="308"/>
    <n v="5.0404413996737176"/>
    <x v="9"/>
    <x v="3"/>
  </r>
  <r>
    <x v="105"/>
    <x v="309"/>
    <n v="5.7796931524561117"/>
    <x v="9"/>
    <x v="3"/>
  </r>
  <r>
    <x v="105"/>
    <x v="310"/>
    <n v="0"/>
    <x v="9"/>
    <x v="3"/>
  </r>
  <r>
    <x v="105"/>
    <x v="59"/>
    <n v="0"/>
    <x v="9"/>
    <x v="3"/>
  </r>
  <r>
    <x v="105"/>
    <x v="311"/>
    <n v="0.30604755145000623"/>
    <x v="9"/>
    <x v="3"/>
  </r>
  <r>
    <x v="105"/>
    <x v="255"/>
    <n v="0.61633176470752449"/>
    <x v="10"/>
    <x v="3"/>
  </r>
  <r>
    <x v="105"/>
    <x v="181"/>
    <n v="4.2222512356984536"/>
    <x v="10"/>
    <x v="3"/>
  </r>
  <r>
    <x v="105"/>
    <x v="300"/>
    <n v="3.2845341425090391"/>
    <x v="10"/>
    <x v="3"/>
  </r>
  <r>
    <x v="105"/>
    <x v="301"/>
    <n v="0.3268325374392132"/>
    <x v="10"/>
    <x v="3"/>
  </r>
  <r>
    <x v="105"/>
    <x v="302"/>
    <n v="0.46766281779919938"/>
    <x v="10"/>
    <x v="3"/>
  </r>
  <r>
    <x v="105"/>
    <x v="303"/>
    <n v="1.1472353499136614"/>
    <x v="10"/>
    <x v="3"/>
  </r>
  <r>
    <x v="105"/>
    <x v="274"/>
    <n v="0.97651184966594173"/>
    <x v="10"/>
    <x v="3"/>
  </r>
  <r>
    <x v="105"/>
    <x v="304"/>
    <n v="0.62496758378620276"/>
    <x v="10"/>
    <x v="3"/>
  </r>
  <r>
    <x v="105"/>
    <x v="305"/>
    <n v="2.3957090711804452"/>
    <x v="10"/>
    <x v="3"/>
  </r>
  <r>
    <x v="105"/>
    <x v="306"/>
    <n v="0.41321729997700857"/>
    <x v="10"/>
    <x v="3"/>
  </r>
  <r>
    <x v="105"/>
    <x v="307"/>
    <n v="5.9979084970297905"/>
    <x v="10"/>
    <x v="3"/>
  </r>
  <r>
    <x v="105"/>
    <x v="308"/>
    <n v="3.6356798321236066"/>
    <x v="10"/>
    <x v="3"/>
  </r>
  <r>
    <x v="105"/>
    <x v="309"/>
    <n v="8.8635389848453983"/>
    <x v="10"/>
    <x v="3"/>
  </r>
  <r>
    <x v="105"/>
    <x v="310"/>
    <n v="0.17935931932639751"/>
    <x v="10"/>
    <x v="3"/>
  </r>
  <r>
    <x v="105"/>
    <x v="59"/>
    <n v="0.32151818723694947"/>
    <x v="10"/>
    <x v="3"/>
  </r>
  <r>
    <x v="105"/>
    <x v="311"/>
    <n v="4.5171976719240864E-2"/>
    <x v="10"/>
    <x v="3"/>
  </r>
  <r>
    <x v="105"/>
    <x v="255"/>
    <n v="0.52496125321603748"/>
    <x v="11"/>
    <x v="3"/>
  </r>
  <r>
    <x v="105"/>
    <x v="181"/>
    <n v="1.4351481959382575"/>
    <x v="11"/>
    <x v="3"/>
  </r>
  <r>
    <x v="105"/>
    <x v="300"/>
    <n v="1.9605616678070772"/>
    <x v="11"/>
    <x v="3"/>
  </r>
  <r>
    <x v="105"/>
    <x v="301"/>
    <n v="0.17830335452575249"/>
    <x v="11"/>
    <x v="3"/>
  </r>
  <r>
    <x v="105"/>
    <x v="302"/>
    <n v="0.15117023535879001"/>
    <x v="11"/>
    <x v="3"/>
  </r>
  <r>
    <x v="105"/>
    <x v="303"/>
    <n v="0.455577991346234"/>
    <x v="11"/>
    <x v="3"/>
  </r>
  <r>
    <x v="105"/>
    <x v="274"/>
    <n v="1.2209903625133052"/>
    <x v="11"/>
    <x v="3"/>
  </r>
  <r>
    <x v="105"/>
    <x v="304"/>
    <n v="0.28812788448726662"/>
    <x v="11"/>
    <x v="3"/>
  </r>
  <r>
    <x v="105"/>
    <x v="305"/>
    <n v="2.3187963640085996"/>
    <x v="11"/>
    <x v="3"/>
  </r>
  <r>
    <x v="105"/>
    <x v="306"/>
    <n v="0.42734662687965658"/>
    <x v="11"/>
    <x v="3"/>
  </r>
  <r>
    <x v="105"/>
    <x v="307"/>
    <n v="7.8906340670760544"/>
    <x v="11"/>
    <x v="3"/>
  </r>
  <r>
    <x v="105"/>
    <x v="308"/>
    <n v="3.5907453084240477"/>
    <x v="11"/>
    <x v="3"/>
  </r>
  <r>
    <x v="105"/>
    <x v="309"/>
    <n v="4.7572110219446921"/>
    <x v="11"/>
    <x v="3"/>
  </r>
  <r>
    <x v="105"/>
    <x v="310"/>
    <n v="0.19380799404973095"/>
    <x v="11"/>
    <x v="3"/>
  </r>
  <r>
    <x v="105"/>
    <x v="59"/>
    <n v="0"/>
    <x v="11"/>
    <x v="3"/>
  </r>
  <r>
    <x v="105"/>
    <x v="311"/>
    <n v="0.52444443189857193"/>
    <x v="11"/>
    <x v="3"/>
  </r>
  <r>
    <x v="105"/>
    <x v="255"/>
    <n v="1.1476528949032176"/>
    <x v="12"/>
    <x v="3"/>
  </r>
  <r>
    <x v="105"/>
    <x v="181"/>
    <n v="3.7465782480448064"/>
    <x v="12"/>
    <x v="3"/>
  </r>
  <r>
    <x v="105"/>
    <x v="300"/>
    <n v="3.3329147520654501"/>
    <x v="12"/>
    <x v="3"/>
  </r>
  <r>
    <x v="105"/>
    <x v="301"/>
    <n v="3.0452751657479356"/>
    <x v="12"/>
    <x v="3"/>
  </r>
  <r>
    <x v="105"/>
    <x v="302"/>
    <n v="0.79173522496487791"/>
    <x v="12"/>
    <x v="3"/>
  </r>
  <r>
    <x v="105"/>
    <x v="303"/>
    <n v="1.8260755555611947"/>
    <x v="12"/>
    <x v="3"/>
  </r>
  <r>
    <x v="105"/>
    <x v="274"/>
    <n v="1.8618489132029563"/>
    <x v="12"/>
    <x v="3"/>
  </r>
  <r>
    <x v="105"/>
    <x v="304"/>
    <n v="0.78011342349750357"/>
    <x v="12"/>
    <x v="3"/>
  </r>
  <r>
    <x v="105"/>
    <x v="305"/>
    <n v="3.2729898382493019"/>
    <x v="12"/>
    <x v="3"/>
  </r>
  <r>
    <x v="105"/>
    <x v="306"/>
    <n v="0.79854487426216736"/>
    <x v="12"/>
    <x v="3"/>
  </r>
  <r>
    <x v="105"/>
    <x v="307"/>
    <n v="5.2704869654542694"/>
    <x v="12"/>
    <x v="3"/>
  </r>
  <r>
    <x v="105"/>
    <x v="308"/>
    <n v="2.1720057398635095"/>
    <x v="12"/>
    <x v="3"/>
  </r>
  <r>
    <x v="105"/>
    <x v="309"/>
    <n v="8.8173155007785784"/>
    <x v="12"/>
    <x v="3"/>
  </r>
  <r>
    <x v="105"/>
    <x v="310"/>
    <n v="1.8740154866141139"/>
    <x v="12"/>
    <x v="3"/>
  </r>
  <r>
    <x v="105"/>
    <x v="59"/>
    <n v="0"/>
    <x v="12"/>
    <x v="3"/>
  </r>
  <r>
    <x v="105"/>
    <x v="311"/>
    <n v="0.25386372580295852"/>
    <x v="12"/>
    <x v="3"/>
  </r>
  <r>
    <x v="105"/>
    <x v="255"/>
    <n v="0.73884050592569595"/>
    <x v="13"/>
    <x v="3"/>
  </r>
  <r>
    <x v="105"/>
    <x v="181"/>
    <n v="2.7874115211572041"/>
    <x v="13"/>
    <x v="3"/>
  </r>
  <r>
    <x v="105"/>
    <x v="300"/>
    <n v="4.1301331692648917"/>
    <x v="13"/>
    <x v="3"/>
  </r>
  <r>
    <x v="105"/>
    <x v="301"/>
    <n v="0.73474165445101058"/>
    <x v="13"/>
    <x v="3"/>
  </r>
  <r>
    <x v="105"/>
    <x v="302"/>
    <n v="3.5299982679570268"/>
    <x v="13"/>
    <x v="3"/>
  </r>
  <r>
    <x v="105"/>
    <x v="303"/>
    <n v="2.031368856500682"/>
    <x v="13"/>
    <x v="3"/>
  </r>
  <r>
    <x v="105"/>
    <x v="274"/>
    <n v="0"/>
    <x v="13"/>
    <x v="3"/>
  </r>
  <r>
    <x v="105"/>
    <x v="304"/>
    <n v="0.17248595448395615"/>
    <x v="13"/>
    <x v="3"/>
  </r>
  <r>
    <x v="105"/>
    <x v="305"/>
    <n v="4.5534647849333387"/>
    <x v="13"/>
    <x v="3"/>
  </r>
  <r>
    <x v="105"/>
    <x v="306"/>
    <n v="0.59677060145118743"/>
    <x v="13"/>
    <x v="3"/>
  </r>
  <r>
    <x v="105"/>
    <x v="307"/>
    <n v="9.7788654284006764"/>
    <x v="13"/>
    <x v="3"/>
  </r>
  <r>
    <x v="105"/>
    <x v="308"/>
    <n v="2.6927805444247457"/>
    <x v="13"/>
    <x v="3"/>
  </r>
  <r>
    <x v="105"/>
    <x v="309"/>
    <n v="6.2353105585353426"/>
    <x v="13"/>
    <x v="3"/>
  </r>
  <r>
    <x v="105"/>
    <x v="310"/>
    <n v="3.8501329125883069E-2"/>
    <x v="13"/>
    <x v="3"/>
  </r>
  <r>
    <x v="105"/>
    <x v="59"/>
    <n v="0"/>
    <x v="13"/>
    <x v="3"/>
  </r>
  <r>
    <x v="105"/>
    <x v="311"/>
    <n v="0.19250664562941533"/>
    <x v="13"/>
    <x v="3"/>
  </r>
  <r>
    <x v="105"/>
    <x v="255"/>
    <n v="3.026386412402466"/>
    <x v="14"/>
    <x v="3"/>
  </r>
  <r>
    <x v="105"/>
    <x v="181"/>
    <n v="1.9962735764584381"/>
    <x v="14"/>
    <x v="3"/>
  </r>
  <r>
    <x v="105"/>
    <x v="300"/>
    <n v="2.3180723674050889"/>
    <x v="14"/>
    <x v="3"/>
  </r>
  <r>
    <x v="105"/>
    <x v="301"/>
    <n v="3.1033327582978649"/>
    <x v="14"/>
    <x v="3"/>
  </r>
  <r>
    <x v="105"/>
    <x v="302"/>
    <n v="0.60537919817042107"/>
    <x v="14"/>
    <x v="3"/>
  </r>
  <r>
    <x v="105"/>
    <x v="303"/>
    <n v="1.3473254208439338"/>
    <x v="14"/>
    <x v="3"/>
  </r>
  <r>
    <x v="105"/>
    <x v="274"/>
    <n v="8.6717512667214987"/>
    <x v="14"/>
    <x v="3"/>
  </r>
  <r>
    <x v="105"/>
    <x v="304"/>
    <n v="0.52741369537574578"/>
    <x v="14"/>
    <x v="3"/>
  </r>
  <r>
    <x v="105"/>
    <x v="305"/>
    <n v="6.0830927425584189"/>
    <x v="14"/>
    <x v="3"/>
  </r>
  <r>
    <x v="105"/>
    <x v="306"/>
    <n v="0.62627191460559528"/>
    <x v="14"/>
    <x v="3"/>
  </r>
  <r>
    <x v="105"/>
    <x v="307"/>
    <n v="19.542843122082335"/>
    <x v="14"/>
    <x v="3"/>
  </r>
  <r>
    <x v="105"/>
    <x v="308"/>
    <n v="8.1629371847575509"/>
    <x v="14"/>
    <x v="3"/>
  </r>
  <r>
    <x v="105"/>
    <x v="309"/>
    <n v="12.224022639150796"/>
    <x v="14"/>
    <x v="3"/>
  </r>
  <r>
    <x v="105"/>
    <x v="310"/>
    <n v="0.25224133257100889"/>
    <x v="14"/>
    <x v="3"/>
  </r>
  <r>
    <x v="105"/>
    <x v="59"/>
    <n v="0"/>
    <x v="14"/>
    <x v="3"/>
  </r>
  <r>
    <x v="105"/>
    <x v="311"/>
    <n v="0.87902282562624279"/>
    <x v="14"/>
    <x v="3"/>
  </r>
  <r>
    <x v="105"/>
    <x v="255"/>
    <n v="1.1142031231432257"/>
    <x v="15"/>
    <x v="3"/>
  </r>
  <r>
    <x v="105"/>
    <x v="181"/>
    <n v="3.8387130923841206"/>
    <x v="15"/>
    <x v="3"/>
  </r>
  <r>
    <x v="105"/>
    <x v="300"/>
    <n v="11.778087095947697"/>
    <x v="15"/>
    <x v="3"/>
  </r>
  <r>
    <x v="105"/>
    <x v="301"/>
    <n v="0.26257945321888454"/>
    <x v="15"/>
    <x v="3"/>
  </r>
  <r>
    <x v="105"/>
    <x v="302"/>
    <n v="0.19580667130068027"/>
    <x v="15"/>
    <x v="3"/>
  </r>
  <r>
    <x v="105"/>
    <x v="303"/>
    <n v="4.7966318124431151"/>
    <x v="15"/>
    <x v="3"/>
  </r>
  <r>
    <x v="105"/>
    <x v="274"/>
    <n v="0.57523849287642248"/>
    <x v="15"/>
    <x v="3"/>
  </r>
  <r>
    <x v="105"/>
    <x v="304"/>
    <n v="0.19490433640989371"/>
    <x v="15"/>
    <x v="3"/>
  </r>
  <r>
    <x v="105"/>
    <x v="305"/>
    <n v="2.4259273538796267"/>
    <x v="15"/>
    <x v="3"/>
  </r>
  <r>
    <x v="105"/>
    <x v="306"/>
    <n v="0.4914115815223522"/>
    <x v="15"/>
    <x v="3"/>
  </r>
  <r>
    <x v="105"/>
    <x v="307"/>
    <n v="11.405873953498245"/>
    <x v="15"/>
    <x v="3"/>
  </r>
  <r>
    <x v="105"/>
    <x v="308"/>
    <n v="7.4383074387098063"/>
    <x v="15"/>
    <x v="3"/>
  </r>
  <r>
    <x v="105"/>
    <x v="309"/>
    <n v="30.035660575655402"/>
    <x v="15"/>
    <x v="3"/>
  </r>
  <r>
    <x v="105"/>
    <x v="310"/>
    <n v="1.0828018689438541E-2"/>
    <x v="15"/>
    <x v="3"/>
  </r>
  <r>
    <x v="105"/>
    <x v="59"/>
    <n v="0.90233489078654483"/>
    <x v="15"/>
    <x v="3"/>
  </r>
  <r>
    <x v="105"/>
    <x v="311"/>
    <n v="0.81210140170789047"/>
    <x v="15"/>
    <x v="3"/>
  </r>
  <r>
    <x v="105"/>
    <x v="255"/>
    <n v="0.96394152090362784"/>
    <x v="16"/>
    <x v="3"/>
  </r>
  <r>
    <x v="105"/>
    <x v="181"/>
    <n v="4.2831668656071953"/>
    <x v="16"/>
    <x v="3"/>
  </r>
  <r>
    <x v="105"/>
    <x v="300"/>
    <n v="4.702561488788386"/>
    <x v="16"/>
    <x v="3"/>
  </r>
  <r>
    <x v="105"/>
    <x v="301"/>
    <n v="1.9547837354138675"/>
    <x v="16"/>
    <x v="3"/>
  </r>
  <r>
    <x v="105"/>
    <x v="302"/>
    <n v="0.42823342250907986"/>
    <x v="16"/>
    <x v="3"/>
  </r>
  <r>
    <x v="105"/>
    <x v="303"/>
    <n v="3.0165925416291728"/>
    <x v="16"/>
    <x v="3"/>
  </r>
  <r>
    <x v="105"/>
    <x v="274"/>
    <n v="3.619552374040254"/>
    <x v="16"/>
    <x v="3"/>
  </r>
  <r>
    <x v="105"/>
    <x v="304"/>
    <n v="0.38263034191882184"/>
    <x v="16"/>
    <x v="3"/>
  </r>
  <r>
    <x v="105"/>
    <x v="305"/>
    <n v="2.5494171626609958"/>
    <x v="16"/>
    <x v="3"/>
  </r>
  <r>
    <x v="105"/>
    <x v="306"/>
    <n v="0.24274673516443535"/>
    <x v="16"/>
    <x v="3"/>
  </r>
  <r>
    <x v="105"/>
    <x v="307"/>
    <n v="9.32123553554446"/>
    <x v="16"/>
    <x v="3"/>
  </r>
  <r>
    <x v="105"/>
    <x v="308"/>
    <n v="4.1717234034572401"/>
    <x v="16"/>
    <x v="3"/>
  </r>
  <r>
    <x v="105"/>
    <x v="309"/>
    <n v="13.002708720344305"/>
    <x v="16"/>
    <x v="3"/>
  </r>
  <r>
    <x v="105"/>
    <x v="310"/>
    <n v="0.13296628554125772"/>
    <x v="16"/>
    <x v="3"/>
  </r>
  <r>
    <x v="105"/>
    <x v="59"/>
    <n v="5.7644343442741792E-3"/>
    <x v="16"/>
    <x v="3"/>
  </r>
  <r>
    <x v="105"/>
    <x v="311"/>
    <n v="0.96156140110134614"/>
    <x v="16"/>
    <x v="3"/>
  </r>
  <r>
    <x v="106"/>
    <x v="312"/>
    <n v="0.83456973293768544"/>
    <x v="0"/>
    <x v="2"/>
  </r>
  <r>
    <x v="106"/>
    <x v="313"/>
    <n v="3.0044510385756675"/>
    <x v="0"/>
    <x v="2"/>
  </r>
  <r>
    <x v="106"/>
    <x v="314"/>
    <n v="8.2900593471810087"/>
    <x v="0"/>
    <x v="2"/>
  </r>
  <r>
    <x v="106"/>
    <x v="241"/>
    <n v="71.921364985163208"/>
    <x v="0"/>
    <x v="2"/>
  </r>
  <r>
    <x v="106"/>
    <x v="315"/>
    <n v="57.474035608308604"/>
    <x v="0"/>
    <x v="2"/>
  </r>
  <r>
    <x v="106"/>
    <x v="316"/>
    <n v="12.351632047477745"/>
    <x v="0"/>
    <x v="2"/>
  </r>
  <r>
    <x v="106"/>
    <x v="239"/>
    <n v="27.967359050445104"/>
    <x v="0"/>
    <x v="2"/>
  </r>
  <r>
    <x v="106"/>
    <x v="317"/>
    <n v="8.5126112759643924"/>
    <x v="0"/>
    <x v="2"/>
  </r>
  <r>
    <x v="106"/>
    <x v="60"/>
    <n v="3.1713649851632049"/>
    <x v="0"/>
    <x v="2"/>
  </r>
  <r>
    <x v="106"/>
    <x v="318"/>
    <n v="4.1543026706231458"/>
    <x v="0"/>
    <x v="2"/>
  </r>
  <r>
    <x v="106"/>
    <x v="319"/>
    <n v="16.524480712166174"/>
    <x v="0"/>
    <x v="2"/>
  </r>
  <r>
    <x v="106"/>
    <x v="320"/>
    <n v="3.6535608308605343"/>
    <x v="0"/>
    <x v="2"/>
  </r>
  <r>
    <x v="106"/>
    <x v="187"/>
    <n v="0.27818991097922846"/>
    <x v="0"/>
    <x v="2"/>
  </r>
  <r>
    <x v="106"/>
    <x v="321"/>
    <n v="4.525222551928783"/>
    <x v="0"/>
    <x v="2"/>
  </r>
  <r>
    <x v="106"/>
    <x v="322"/>
    <n v="11.034866468842729"/>
    <x v="0"/>
    <x v="2"/>
  </r>
  <r>
    <x v="106"/>
    <x v="323"/>
    <n v="1.7433234421364985"/>
    <x v="0"/>
    <x v="2"/>
  </r>
  <r>
    <x v="106"/>
    <x v="324"/>
    <n v="30.804896142433236"/>
    <x v="0"/>
    <x v="2"/>
  </r>
  <r>
    <x v="106"/>
    <x v="325"/>
    <n v="1.2054896142433233"/>
    <x v="0"/>
    <x v="2"/>
  </r>
  <r>
    <x v="106"/>
    <x v="326"/>
    <n v="1.0571216617210681"/>
    <x v="0"/>
    <x v="2"/>
  </r>
  <r>
    <x v="106"/>
    <x v="327"/>
    <n v="0.76038575667655783"/>
    <x v="0"/>
    <x v="2"/>
  </r>
  <r>
    <x v="106"/>
    <x v="328"/>
    <n v="3.2084569732937687"/>
    <x v="0"/>
    <x v="2"/>
  </r>
  <r>
    <x v="106"/>
    <x v="4"/>
    <n v="3.3939169139465877"/>
    <x v="0"/>
    <x v="2"/>
  </r>
  <r>
    <x v="106"/>
    <x v="312"/>
    <n v="2.1333333333333333"/>
    <x v="1"/>
    <x v="2"/>
  </r>
  <r>
    <x v="106"/>
    <x v="313"/>
    <n v="11.2"/>
    <x v="1"/>
    <x v="2"/>
  </r>
  <r>
    <x v="106"/>
    <x v="314"/>
    <n v="17.066666666666666"/>
    <x v="1"/>
    <x v="2"/>
  </r>
  <r>
    <x v="106"/>
    <x v="241"/>
    <n v="42.577777777777776"/>
    <x v="1"/>
    <x v="2"/>
  </r>
  <r>
    <x v="106"/>
    <x v="315"/>
    <n v="47.733333333333334"/>
    <x v="1"/>
    <x v="2"/>
  </r>
  <r>
    <x v="106"/>
    <x v="316"/>
    <n v="8.5333333333333332"/>
    <x v="1"/>
    <x v="2"/>
  </r>
  <r>
    <x v="106"/>
    <x v="239"/>
    <n v="30.488888888888887"/>
    <x v="1"/>
    <x v="2"/>
  </r>
  <r>
    <x v="106"/>
    <x v="317"/>
    <n v="5.6888888888888891"/>
    <x v="1"/>
    <x v="2"/>
  </r>
  <r>
    <x v="106"/>
    <x v="60"/>
    <n v="3.2888888888888888"/>
    <x v="1"/>
    <x v="2"/>
  </r>
  <r>
    <x v="106"/>
    <x v="318"/>
    <n v="9.7777777777777786"/>
    <x v="1"/>
    <x v="2"/>
  </r>
  <r>
    <x v="106"/>
    <x v="319"/>
    <n v="15.2"/>
    <x v="1"/>
    <x v="2"/>
  </r>
  <r>
    <x v="106"/>
    <x v="320"/>
    <n v="7.3777777777777782"/>
    <x v="1"/>
    <x v="2"/>
  </r>
  <r>
    <x v="106"/>
    <x v="187"/>
    <n v="0.35555555555555557"/>
    <x v="1"/>
    <x v="2"/>
  </r>
  <r>
    <x v="106"/>
    <x v="321"/>
    <n v="3.2"/>
    <x v="1"/>
    <x v="2"/>
  </r>
  <r>
    <x v="106"/>
    <x v="322"/>
    <n v="16.266666666666666"/>
    <x v="1"/>
    <x v="2"/>
  </r>
  <r>
    <x v="106"/>
    <x v="323"/>
    <n v="1.7777777777777777"/>
    <x v="1"/>
    <x v="2"/>
  </r>
  <r>
    <x v="106"/>
    <x v="324"/>
    <n v="31.2"/>
    <x v="1"/>
    <x v="2"/>
  </r>
  <r>
    <x v="106"/>
    <x v="325"/>
    <n v="0.8"/>
    <x v="1"/>
    <x v="2"/>
  </r>
  <r>
    <x v="106"/>
    <x v="326"/>
    <n v="2.2222222222222223"/>
    <x v="1"/>
    <x v="2"/>
  </r>
  <r>
    <x v="106"/>
    <x v="327"/>
    <n v="0.8"/>
    <x v="1"/>
    <x v="2"/>
  </r>
  <r>
    <x v="106"/>
    <x v="328"/>
    <n v="6.2222222222222223"/>
    <x v="1"/>
    <x v="2"/>
  </r>
  <r>
    <x v="106"/>
    <x v="4"/>
    <n v="2.8444444444444446"/>
    <x v="1"/>
    <x v="2"/>
  </r>
  <r>
    <x v="106"/>
    <x v="312"/>
    <n v="0.16304347826086957"/>
    <x v="2"/>
    <x v="2"/>
  </r>
  <r>
    <x v="106"/>
    <x v="313"/>
    <n v="0.70652173913043481"/>
    <x v="2"/>
    <x v="2"/>
  </r>
  <r>
    <x v="106"/>
    <x v="314"/>
    <n v="6.3043478260869561"/>
    <x v="2"/>
    <x v="2"/>
  </r>
  <r>
    <x v="106"/>
    <x v="241"/>
    <n v="90.978260869565219"/>
    <x v="2"/>
    <x v="2"/>
  </r>
  <r>
    <x v="106"/>
    <x v="315"/>
    <n v="60.978260869565219"/>
    <x v="2"/>
    <x v="2"/>
  </r>
  <r>
    <x v="106"/>
    <x v="316"/>
    <n v="24.728260869565219"/>
    <x v="2"/>
    <x v="2"/>
  </r>
  <r>
    <x v="106"/>
    <x v="239"/>
    <n v="12.228260869565217"/>
    <x v="2"/>
    <x v="2"/>
  </r>
  <r>
    <x v="106"/>
    <x v="317"/>
    <n v="2.9347826086956523"/>
    <x v="2"/>
    <x v="2"/>
  </r>
  <r>
    <x v="106"/>
    <x v="60"/>
    <n v="3.4782608695652173"/>
    <x v="2"/>
    <x v="2"/>
  </r>
  <r>
    <x v="106"/>
    <x v="318"/>
    <n v="2.0652173913043477"/>
    <x v="2"/>
    <x v="2"/>
  </r>
  <r>
    <x v="106"/>
    <x v="319"/>
    <n v="17.336956521739129"/>
    <x v="2"/>
    <x v="2"/>
  </r>
  <r>
    <x v="106"/>
    <x v="320"/>
    <n v="2.1195652173913042"/>
    <x v="2"/>
    <x v="2"/>
  </r>
  <r>
    <x v="106"/>
    <x v="187"/>
    <n v="0.32608695652173914"/>
    <x v="2"/>
    <x v="2"/>
  </r>
  <r>
    <x v="106"/>
    <x v="321"/>
    <n v="7.2826086956521738"/>
    <x v="2"/>
    <x v="2"/>
  </r>
  <r>
    <x v="106"/>
    <x v="322"/>
    <n v="8.5326086956521738"/>
    <x v="2"/>
    <x v="2"/>
  </r>
  <r>
    <x v="106"/>
    <x v="323"/>
    <n v="0.97826086956521741"/>
    <x v="2"/>
    <x v="2"/>
  </r>
  <r>
    <x v="106"/>
    <x v="324"/>
    <n v="34.184782608695649"/>
    <x v="2"/>
    <x v="2"/>
  </r>
  <r>
    <x v="106"/>
    <x v="325"/>
    <n v="0.81521739130434778"/>
    <x v="2"/>
    <x v="2"/>
  </r>
  <r>
    <x v="106"/>
    <x v="326"/>
    <n v="0.65217391304347827"/>
    <x v="2"/>
    <x v="2"/>
  </r>
  <r>
    <x v="106"/>
    <x v="327"/>
    <n v="0.43478260869565216"/>
    <x v="2"/>
    <x v="2"/>
  </r>
  <r>
    <x v="106"/>
    <x v="328"/>
    <n v="2.8804347826086958"/>
    <x v="2"/>
    <x v="2"/>
  </r>
  <r>
    <x v="106"/>
    <x v="4"/>
    <n v="1.6847826086956521"/>
    <x v="2"/>
    <x v="2"/>
  </r>
  <r>
    <x v="106"/>
    <x v="312"/>
    <n v="0.14084507042253522"/>
    <x v="3"/>
    <x v="2"/>
  </r>
  <r>
    <x v="106"/>
    <x v="313"/>
    <n v="0.9859154929577465"/>
    <x v="3"/>
    <x v="2"/>
  </r>
  <r>
    <x v="106"/>
    <x v="314"/>
    <n v="4.507042253521127"/>
    <x v="3"/>
    <x v="2"/>
  </r>
  <r>
    <x v="106"/>
    <x v="241"/>
    <n v="76.619718309859152"/>
    <x v="3"/>
    <x v="2"/>
  </r>
  <r>
    <x v="106"/>
    <x v="315"/>
    <n v="57.183098591549296"/>
    <x v="3"/>
    <x v="2"/>
  </r>
  <r>
    <x v="106"/>
    <x v="316"/>
    <n v="2.676056338028169"/>
    <x v="3"/>
    <x v="2"/>
  </r>
  <r>
    <x v="106"/>
    <x v="239"/>
    <n v="59.436619718309856"/>
    <x v="3"/>
    <x v="2"/>
  </r>
  <r>
    <x v="106"/>
    <x v="317"/>
    <n v="24.507042253521128"/>
    <x v="3"/>
    <x v="2"/>
  </r>
  <r>
    <x v="106"/>
    <x v="60"/>
    <n v="3.943661971830986"/>
    <x v="3"/>
    <x v="2"/>
  </r>
  <r>
    <x v="106"/>
    <x v="318"/>
    <n v="3.943661971830986"/>
    <x v="3"/>
    <x v="2"/>
  </r>
  <r>
    <x v="106"/>
    <x v="319"/>
    <n v="11.408450704225352"/>
    <x v="3"/>
    <x v="2"/>
  </r>
  <r>
    <x v="106"/>
    <x v="320"/>
    <n v="2.3943661971830985"/>
    <x v="3"/>
    <x v="2"/>
  </r>
  <r>
    <x v="106"/>
    <x v="187"/>
    <n v="0.56338028169014087"/>
    <x v="3"/>
    <x v="2"/>
  </r>
  <r>
    <x v="106"/>
    <x v="321"/>
    <n v="4.647887323943662"/>
    <x v="3"/>
    <x v="2"/>
  </r>
  <r>
    <x v="106"/>
    <x v="322"/>
    <n v="7.605633802816901"/>
    <x v="3"/>
    <x v="2"/>
  </r>
  <r>
    <x v="106"/>
    <x v="323"/>
    <n v="0.84507042253521125"/>
    <x v="3"/>
    <x v="2"/>
  </r>
  <r>
    <x v="106"/>
    <x v="324"/>
    <n v="6.901408450704225"/>
    <x v="3"/>
    <x v="2"/>
  </r>
  <r>
    <x v="106"/>
    <x v="325"/>
    <n v="1.5492957746478873"/>
    <x v="3"/>
    <x v="2"/>
  </r>
  <r>
    <x v="106"/>
    <x v="326"/>
    <n v="0.56338028169014087"/>
    <x v="3"/>
    <x v="2"/>
  </r>
  <r>
    <x v="106"/>
    <x v="327"/>
    <n v="0.70422535211267601"/>
    <x v="3"/>
    <x v="2"/>
  </r>
  <r>
    <x v="106"/>
    <x v="328"/>
    <n v="2.2535211267605635"/>
    <x v="3"/>
    <x v="2"/>
  </r>
  <r>
    <x v="106"/>
    <x v="4"/>
    <n v="4.225352112676056"/>
    <x v="3"/>
    <x v="2"/>
  </r>
  <r>
    <x v="106"/>
    <x v="312"/>
    <n v="0.43478260869565216"/>
    <x v="4"/>
    <x v="2"/>
  </r>
  <r>
    <x v="106"/>
    <x v="313"/>
    <n v="0.28985507246376813"/>
    <x v="4"/>
    <x v="2"/>
  </r>
  <r>
    <x v="106"/>
    <x v="314"/>
    <n v="5.9420289855072461"/>
    <x v="4"/>
    <x v="2"/>
  </r>
  <r>
    <x v="106"/>
    <x v="241"/>
    <n v="76.521739130434781"/>
    <x v="4"/>
    <x v="2"/>
  </r>
  <r>
    <x v="106"/>
    <x v="315"/>
    <n v="64.782608695652172"/>
    <x v="4"/>
    <x v="2"/>
  </r>
  <r>
    <x v="106"/>
    <x v="316"/>
    <n v="4.63768115942029"/>
    <x v="4"/>
    <x v="2"/>
  </r>
  <r>
    <x v="106"/>
    <x v="239"/>
    <n v="20.869565217391305"/>
    <x v="4"/>
    <x v="2"/>
  </r>
  <r>
    <x v="106"/>
    <x v="317"/>
    <n v="9.27536231884058"/>
    <x v="4"/>
    <x v="2"/>
  </r>
  <r>
    <x v="106"/>
    <x v="60"/>
    <n v="0.72463768115942029"/>
    <x v="4"/>
    <x v="2"/>
  </r>
  <r>
    <x v="106"/>
    <x v="318"/>
    <n v="1.8840579710144927"/>
    <x v="4"/>
    <x v="2"/>
  </r>
  <r>
    <x v="106"/>
    <x v="319"/>
    <n v="23.623188405797102"/>
    <x v="4"/>
    <x v="2"/>
  </r>
  <r>
    <x v="106"/>
    <x v="320"/>
    <n v="2.4637681159420288"/>
    <x v="4"/>
    <x v="2"/>
  </r>
  <r>
    <x v="106"/>
    <x v="187"/>
    <n v="0"/>
    <x v="4"/>
    <x v="2"/>
  </r>
  <r>
    <x v="106"/>
    <x v="321"/>
    <n v="1.3043478260869565"/>
    <x v="4"/>
    <x v="2"/>
  </r>
  <r>
    <x v="106"/>
    <x v="322"/>
    <n v="11.44927536231884"/>
    <x v="4"/>
    <x v="2"/>
  </r>
  <r>
    <x v="106"/>
    <x v="323"/>
    <n v="3.9130434782608696"/>
    <x v="4"/>
    <x v="2"/>
  </r>
  <r>
    <x v="106"/>
    <x v="324"/>
    <n v="44.20289855072464"/>
    <x v="4"/>
    <x v="2"/>
  </r>
  <r>
    <x v="106"/>
    <x v="325"/>
    <n v="2.318840579710145"/>
    <x v="4"/>
    <x v="2"/>
  </r>
  <r>
    <x v="106"/>
    <x v="326"/>
    <n v="0.43478260869565216"/>
    <x v="4"/>
    <x v="2"/>
  </r>
  <r>
    <x v="106"/>
    <x v="327"/>
    <n v="1.3043478260869565"/>
    <x v="4"/>
    <x v="2"/>
  </r>
  <r>
    <x v="106"/>
    <x v="328"/>
    <n v="1.4492753623188406"/>
    <x v="4"/>
    <x v="2"/>
  </r>
  <r>
    <x v="106"/>
    <x v="4"/>
    <n v="3.3333333333333335"/>
    <x v="4"/>
    <x v="2"/>
  </r>
  <r>
    <x v="106"/>
    <x v="312"/>
    <n v="0.51282051282051277"/>
    <x v="5"/>
    <x v="2"/>
  </r>
  <r>
    <x v="106"/>
    <x v="313"/>
    <n v="0.51282051282051277"/>
    <x v="5"/>
    <x v="2"/>
  </r>
  <r>
    <x v="106"/>
    <x v="314"/>
    <n v="5.1282051282051286"/>
    <x v="5"/>
    <x v="2"/>
  </r>
  <r>
    <x v="106"/>
    <x v="241"/>
    <n v="84.615384615384613"/>
    <x v="5"/>
    <x v="2"/>
  </r>
  <r>
    <x v="106"/>
    <x v="315"/>
    <n v="48.717948717948715"/>
    <x v="5"/>
    <x v="2"/>
  </r>
  <r>
    <x v="106"/>
    <x v="316"/>
    <n v="6.1538461538461542"/>
    <x v="5"/>
    <x v="2"/>
  </r>
  <r>
    <x v="106"/>
    <x v="239"/>
    <n v="21.53846153846154"/>
    <x v="5"/>
    <x v="2"/>
  </r>
  <r>
    <x v="106"/>
    <x v="317"/>
    <n v="12.307692307692308"/>
    <x v="5"/>
    <x v="2"/>
  </r>
  <r>
    <x v="106"/>
    <x v="60"/>
    <n v="0"/>
    <x v="5"/>
    <x v="2"/>
  </r>
  <r>
    <x v="106"/>
    <x v="318"/>
    <n v="2.5641025641025643"/>
    <x v="5"/>
    <x v="2"/>
  </r>
  <r>
    <x v="106"/>
    <x v="319"/>
    <n v="30.76923076923077"/>
    <x v="5"/>
    <x v="2"/>
  </r>
  <r>
    <x v="106"/>
    <x v="320"/>
    <n v="1.0256410256410255"/>
    <x v="5"/>
    <x v="2"/>
  </r>
  <r>
    <x v="106"/>
    <x v="187"/>
    <n v="0"/>
    <x v="5"/>
    <x v="2"/>
  </r>
  <r>
    <x v="106"/>
    <x v="321"/>
    <n v="2.5641025641025643"/>
    <x v="5"/>
    <x v="2"/>
  </r>
  <r>
    <x v="106"/>
    <x v="322"/>
    <n v="14.871794871794872"/>
    <x v="5"/>
    <x v="2"/>
  </r>
  <r>
    <x v="106"/>
    <x v="323"/>
    <n v="6.1538461538461542"/>
    <x v="5"/>
    <x v="2"/>
  </r>
  <r>
    <x v="106"/>
    <x v="324"/>
    <n v="41.025641025641029"/>
    <x v="5"/>
    <x v="2"/>
  </r>
  <r>
    <x v="106"/>
    <x v="325"/>
    <n v="3.0769230769230771"/>
    <x v="5"/>
    <x v="2"/>
  </r>
  <r>
    <x v="106"/>
    <x v="326"/>
    <n v="1.0256410256410255"/>
    <x v="5"/>
    <x v="2"/>
  </r>
  <r>
    <x v="106"/>
    <x v="327"/>
    <n v="1.0256410256410255"/>
    <x v="5"/>
    <x v="2"/>
  </r>
  <r>
    <x v="106"/>
    <x v="328"/>
    <n v="3.5897435897435899"/>
    <x v="5"/>
    <x v="2"/>
  </r>
  <r>
    <x v="106"/>
    <x v="4"/>
    <n v="1.0256410256410255"/>
    <x v="5"/>
    <x v="2"/>
  </r>
  <r>
    <x v="106"/>
    <x v="312"/>
    <n v="0"/>
    <x v="6"/>
    <x v="2"/>
  </r>
  <r>
    <x v="106"/>
    <x v="313"/>
    <n v="0"/>
    <x v="6"/>
    <x v="2"/>
  </r>
  <r>
    <x v="106"/>
    <x v="314"/>
    <n v="6.6115702479338845"/>
    <x v="6"/>
    <x v="2"/>
  </r>
  <r>
    <x v="106"/>
    <x v="241"/>
    <n v="66.942148760330582"/>
    <x v="6"/>
    <x v="2"/>
  </r>
  <r>
    <x v="106"/>
    <x v="315"/>
    <n v="76.033057851239676"/>
    <x v="6"/>
    <x v="2"/>
  </r>
  <r>
    <x v="106"/>
    <x v="316"/>
    <n v="5.785123966942149"/>
    <x v="6"/>
    <x v="2"/>
  </r>
  <r>
    <x v="106"/>
    <x v="239"/>
    <n v="17.355371900826448"/>
    <x v="6"/>
    <x v="2"/>
  </r>
  <r>
    <x v="106"/>
    <x v="317"/>
    <n v="14.87603305785124"/>
    <x v="6"/>
    <x v="2"/>
  </r>
  <r>
    <x v="106"/>
    <x v="60"/>
    <n v="1.6528925619834711"/>
    <x v="6"/>
    <x v="2"/>
  </r>
  <r>
    <x v="106"/>
    <x v="318"/>
    <n v="0"/>
    <x v="6"/>
    <x v="2"/>
  </r>
  <r>
    <x v="106"/>
    <x v="319"/>
    <n v="14.87603305785124"/>
    <x v="6"/>
    <x v="2"/>
  </r>
  <r>
    <x v="106"/>
    <x v="320"/>
    <n v="5.785123966942149"/>
    <x v="6"/>
    <x v="2"/>
  </r>
  <r>
    <x v="106"/>
    <x v="187"/>
    <n v="0"/>
    <x v="6"/>
    <x v="2"/>
  </r>
  <r>
    <x v="106"/>
    <x v="321"/>
    <n v="1.6528925619834711"/>
    <x v="6"/>
    <x v="2"/>
  </r>
  <r>
    <x v="106"/>
    <x v="322"/>
    <n v="9.9173553719008272"/>
    <x v="6"/>
    <x v="2"/>
  </r>
  <r>
    <x v="106"/>
    <x v="323"/>
    <n v="4.9586776859504136"/>
    <x v="6"/>
    <x v="2"/>
  </r>
  <r>
    <x v="106"/>
    <x v="324"/>
    <n v="45.454545454545453"/>
    <x v="6"/>
    <x v="2"/>
  </r>
  <r>
    <x v="106"/>
    <x v="325"/>
    <n v="2.4793388429752068"/>
    <x v="6"/>
    <x v="2"/>
  </r>
  <r>
    <x v="106"/>
    <x v="326"/>
    <n v="0.82644628099173556"/>
    <x v="6"/>
    <x v="2"/>
  </r>
  <r>
    <x v="106"/>
    <x v="327"/>
    <n v="0.82644628099173556"/>
    <x v="6"/>
    <x v="2"/>
  </r>
  <r>
    <x v="106"/>
    <x v="328"/>
    <n v="0"/>
    <x v="6"/>
    <x v="2"/>
  </r>
  <r>
    <x v="106"/>
    <x v="4"/>
    <n v="4.1322314049586772"/>
    <x v="6"/>
    <x v="2"/>
  </r>
  <r>
    <x v="106"/>
    <x v="312"/>
    <n v="0.99502487562189057"/>
    <x v="7"/>
    <x v="2"/>
  </r>
  <r>
    <x v="106"/>
    <x v="313"/>
    <n v="0.49751243781094528"/>
    <x v="7"/>
    <x v="2"/>
  </r>
  <r>
    <x v="106"/>
    <x v="314"/>
    <n v="9.9502487562189046"/>
    <x v="7"/>
    <x v="2"/>
  </r>
  <r>
    <x v="106"/>
    <x v="241"/>
    <n v="69.651741293532339"/>
    <x v="7"/>
    <x v="2"/>
  </r>
  <r>
    <x v="106"/>
    <x v="315"/>
    <n v="67.661691542288551"/>
    <x v="7"/>
    <x v="2"/>
  </r>
  <r>
    <x v="106"/>
    <x v="316"/>
    <n v="3.4825870646766171"/>
    <x v="7"/>
    <x v="2"/>
  </r>
  <r>
    <x v="106"/>
    <x v="239"/>
    <n v="15.422885572139304"/>
    <x v="7"/>
    <x v="2"/>
  </r>
  <r>
    <x v="106"/>
    <x v="317"/>
    <n v="2.9850746268656718"/>
    <x v="7"/>
    <x v="2"/>
  </r>
  <r>
    <x v="106"/>
    <x v="60"/>
    <n v="0"/>
    <x v="7"/>
    <x v="2"/>
  </r>
  <r>
    <x v="106"/>
    <x v="318"/>
    <n v="2.9850746268656718"/>
    <x v="7"/>
    <x v="2"/>
  </r>
  <r>
    <x v="106"/>
    <x v="319"/>
    <n v="22.388059701492537"/>
    <x v="7"/>
    <x v="2"/>
  </r>
  <r>
    <x v="106"/>
    <x v="320"/>
    <n v="0.99502487562189057"/>
    <x v="7"/>
    <x v="2"/>
  </r>
  <r>
    <x v="106"/>
    <x v="187"/>
    <n v="0"/>
    <x v="7"/>
    <x v="2"/>
  </r>
  <r>
    <x v="106"/>
    <x v="321"/>
    <n v="0.99502487562189057"/>
    <x v="7"/>
    <x v="2"/>
  </r>
  <r>
    <x v="106"/>
    <x v="322"/>
    <n v="9.4527363184079594"/>
    <x v="7"/>
    <x v="2"/>
  </r>
  <r>
    <x v="106"/>
    <x v="323"/>
    <n v="3.4825870646766171"/>
    <x v="7"/>
    <x v="2"/>
  </r>
  <r>
    <x v="106"/>
    <x v="324"/>
    <n v="56.71641791044776"/>
    <x v="7"/>
    <x v="2"/>
  </r>
  <r>
    <x v="106"/>
    <x v="325"/>
    <n v="2.4875621890547261"/>
    <x v="7"/>
    <x v="2"/>
  </r>
  <r>
    <x v="106"/>
    <x v="326"/>
    <n v="0"/>
    <x v="7"/>
    <x v="2"/>
  </r>
  <r>
    <x v="106"/>
    <x v="327"/>
    <n v="0.99502487562189057"/>
    <x v="7"/>
    <x v="2"/>
  </r>
  <r>
    <x v="106"/>
    <x v="328"/>
    <n v="0.49751243781094528"/>
    <x v="7"/>
    <x v="2"/>
  </r>
  <r>
    <x v="106"/>
    <x v="4"/>
    <n v="5.4726368159203984"/>
    <x v="7"/>
    <x v="2"/>
  </r>
  <r>
    <x v="106"/>
    <x v="312"/>
    <n v="0"/>
    <x v="8"/>
    <x v="2"/>
  </r>
  <r>
    <x v="106"/>
    <x v="313"/>
    <n v="0"/>
    <x v="8"/>
    <x v="2"/>
  </r>
  <r>
    <x v="106"/>
    <x v="314"/>
    <n v="1.7341040462427746"/>
    <x v="8"/>
    <x v="2"/>
  </r>
  <r>
    <x v="106"/>
    <x v="241"/>
    <n v="82.080924855491332"/>
    <x v="8"/>
    <x v="2"/>
  </r>
  <r>
    <x v="106"/>
    <x v="315"/>
    <n v="71.676300578034684"/>
    <x v="8"/>
    <x v="2"/>
  </r>
  <r>
    <x v="106"/>
    <x v="316"/>
    <n v="3.4682080924855492"/>
    <x v="8"/>
    <x v="2"/>
  </r>
  <r>
    <x v="106"/>
    <x v="239"/>
    <n v="28.901734104046241"/>
    <x v="8"/>
    <x v="2"/>
  </r>
  <r>
    <x v="106"/>
    <x v="317"/>
    <n v="9.2485549132947984"/>
    <x v="8"/>
    <x v="2"/>
  </r>
  <r>
    <x v="106"/>
    <x v="60"/>
    <n v="1.7341040462427746"/>
    <x v="8"/>
    <x v="2"/>
  </r>
  <r>
    <x v="106"/>
    <x v="318"/>
    <n v="1.1560693641618498"/>
    <x v="8"/>
    <x v="2"/>
  </r>
  <r>
    <x v="106"/>
    <x v="319"/>
    <n v="23.121387283236995"/>
    <x v="8"/>
    <x v="2"/>
  </r>
  <r>
    <x v="106"/>
    <x v="320"/>
    <n v="3.4682080924855492"/>
    <x v="8"/>
    <x v="2"/>
  </r>
  <r>
    <x v="106"/>
    <x v="187"/>
    <n v="0"/>
    <x v="8"/>
    <x v="2"/>
  </r>
  <r>
    <x v="106"/>
    <x v="321"/>
    <n v="0"/>
    <x v="8"/>
    <x v="2"/>
  </r>
  <r>
    <x v="106"/>
    <x v="322"/>
    <n v="10.982658959537572"/>
    <x v="8"/>
    <x v="2"/>
  </r>
  <r>
    <x v="106"/>
    <x v="323"/>
    <n v="1.1560693641618498"/>
    <x v="8"/>
    <x v="2"/>
  </r>
  <r>
    <x v="106"/>
    <x v="324"/>
    <n v="32.369942196531795"/>
    <x v="8"/>
    <x v="2"/>
  </r>
  <r>
    <x v="106"/>
    <x v="325"/>
    <n v="1.1560693641618498"/>
    <x v="8"/>
    <x v="2"/>
  </r>
  <r>
    <x v="106"/>
    <x v="326"/>
    <n v="0"/>
    <x v="8"/>
    <x v="2"/>
  </r>
  <r>
    <x v="106"/>
    <x v="327"/>
    <n v="2.3121387283236996"/>
    <x v="8"/>
    <x v="2"/>
  </r>
  <r>
    <x v="106"/>
    <x v="328"/>
    <n v="1.1560693641618498"/>
    <x v="8"/>
    <x v="2"/>
  </r>
  <r>
    <x v="106"/>
    <x v="4"/>
    <n v="2.8901734104046244"/>
    <x v="8"/>
    <x v="2"/>
  </r>
  <r>
    <x v="106"/>
    <x v="312"/>
    <n v="0"/>
    <x v="9"/>
    <x v="2"/>
  </r>
  <r>
    <x v="106"/>
    <x v="313"/>
    <n v="0"/>
    <x v="9"/>
    <x v="2"/>
  </r>
  <r>
    <x v="106"/>
    <x v="314"/>
    <n v="4.4198895027624312"/>
    <x v="9"/>
    <x v="2"/>
  </r>
  <r>
    <x v="106"/>
    <x v="241"/>
    <n v="77.348066298342545"/>
    <x v="9"/>
    <x v="2"/>
  </r>
  <r>
    <x v="106"/>
    <x v="315"/>
    <n v="61.878453038674031"/>
    <x v="9"/>
    <x v="2"/>
  </r>
  <r>
    <x v="106"/>
    <x v="316"/>
    <n v="3.3149171270718232"/>
    <x v="9"/>
    <x v="2"/>
  </r>
  <r>
    <x v="106"/>
    <x v="239"/>
    <n v="33.701657458563538"/>
    <x v="9"/>
    <x v="2"/>
  </r>
  <r>
    <x v="106"/>
    <x v="317"/>
    <n v="4.4198895027624312"/>
    <x v="9"/>
    <x v="2"/>
  </r>
  <r>
    <x v="106"/>
    <x v="60"/>
    <n v="2.2099447513812156"/>
    <x v="9"/>
    <x v="2"/>
  </r>
  <r>
    <x v="106"/>
    <x v="318"/>
    <n v="1.6574585635359116"/>
    <x v="9"/>
    <x v="2"/>
  </r>
  <r>
    <x v="106"/>
    <x v="319"/>
    <n v="14.917127071823204"/>
    <x v="9"/>
    <x v="2"/>
  </r>
  <r>
    <x v="106"/>
    <x v="320"/>
    <n v="1.6574585635359116"/>
    <x v="9"/>
    <x v="2"/>
  </r>
  <r>
    <x v="106"/>
    <x v="187"/>
    <n v="0"/>
    <x v="9"/>
    <x v="2"/>
  </r>
  <r>
    <x v="106"/>
    <x v="321"/>
    <n v="1.1049723756906078"/>
    <x v="9"/>
    <x v="2"/>
  </r>
  <r>
    <x v="106"/>
    <x v="322"/>
    <n v="3.867403314917127"/>
    <x v="9"/>
    <x v="2"/>
  </r>
  <r>
    <x v="106"/>
    <x v="323"/>
    <n v="1.6574585635359116"/>
    <x v="9"/>
    <x v="2"/>
  </r>
  <r>
    <x v="106"/>
    <x v="324"/>
    <n v="30.386740331491712"/>
    <x v="9"/>
    <x v="2"/>
  </r>
  <r>
    <x v="106"/>
    <x v="325"/>
    <n v="2.2099447513812156"/>
    <x v="9"/>
    <x v="2"/>
  </r>
  <r>
    <x v="106"/>
    <x v="326"/>
    <n v="1.6574585635359116"/>
    <x v="9"/>
    <x v="2"/>
  </r>
  <r>
    <x v="106"/>
    <x v="327"/>
    <n v="1.1049723756906078"/>
    <x v="9"/>
    <x v="2"/>
  </r>
  <r>
    <x v="106"/>
    <x v="328"/>
    <n v="3.3149171270718232"/>
    <x v="9"/>
    <x v="2"/>
  </r>
  <r>
    <x v="106"/>
    <x v="4"/>
    <n v="8.8397790055248624"/>
    <x v="9"/>
    <x v="2"/>
  </r>
  <r>
    <x v="106"/>
    <x v="312"/>
    <n v="0"/>
    <x v="10"/>
    <x v="2"/>
  </r>
  <r>
    <x v="106"/>
    <x v="313"/>
    <n v="0.67114093959731547"/>
    <x v="10"/>
    <x v="2"/>
  </r>
  <r>
    <x v="106"/>
    <x v="314"/>
    <n v="5.3691275167785237"/>
    <x v="10"/>
    <x v="2"/>
  </r>
  <r>
    <x v="106"/>
    <x v="241"/>
    <n v="73.154362416107389"/>
    <x v="10"/>
    <x v="2"/>
  </r>
  <r>
    <x v="106"/>
    <x v="315"/>
    <n v="48.322147651006709"/>
    <x v="10"/>
    <x v="2"/>
  </r>
  <r>
    <x v="106"/>
    <x v="316"/>
    <n v="3.3557046979865772"/>
    <x v="10"/>
    <x v="2"/>
  </r>
  <r>
    <x v="106"/>
    <x v="239"/>
    <n v="51.006711409395976"/>
    <x v="10"/>
    <x v="2"/>
  </r>
  <r>
    <x v="106"/>
    <x v="317"/>
    <n v="14.765100671140939"/>
    <x v="10"/>
    <x v="2"/>
  </r>
  <r>
    <x v="106"/>
    <x v="60"/>
    <n v="6.0402684563758386"/>
    <x v="10"/>
    <x v="2"/>
  </r>
  <r>
    <x v="106"/>
    <x v="318"/>
    <n v="4.6979865771812079"/>
    <x v="10"/>
    <x v="2"/>
  </r>
  <r>
    <x v="106"/>
    <x v="319"/>
    <n v="14.093959731543624"/>
    <x v="10"/>
    <x v="2"/>
  </r>
  <r>
    <x v="106"/>
    <x v="320"/>
    <n v="2.0134228187919465"/>
    <x v="10"/>
    <x v="2"/>
  </r>
  <r>
    <x v="106"/>
    <x v="187"/>
    <n v="0"/>
    <x v="10"/>
    <x v="2"/>
  </r>
  <r>
    <x v="106"/>
    <x v="321"/>
    <n v="3.3557046979865772"/>
    <x v="10"/>
    <x v="2"/>
  </r>
  <r>
    <x v="106"/>
    <x v="322"/>
    <n v="14.765100671140939"/>
    <x v="10"/>
    <x v="2"/>
  </r>
  <r>
    <x v="106"/>
    <x v="323"/>
    <n v="2.0134228187919465"/>
    <x v="10"/>
    <x v="2"/>
  </r>
  <r>
    <x v="106"/>
    <x v="324"/>
    <n v="24.161073825503355"/>
    <x v="10"/>
    <x v="2"/>
  </r>
  <r>
    <x v="106"/>
    <x v="325"/>
    <n v="0.67114093959731547"/>
    <x v="10"/>
    <x v="2"/>
  </r>
  <r>
    <x v="106"/>
    <x v="326"/>
    <n v="1.3422818791946309"/>
    <x v="10"/>
    <x v="2"/>
  </r>
  <r>
    <x v="106"/>
    <x v="327"/>
    <n v="0"/>
    <x v="10"/>
    <x v="2"/>
  </r>
  <r>
    <x v="106"/>
    <x v="328"/>
    <n v="2.0134228187919465"/>
    <x v="10"/>
    <x v="2"/>
  </r>
  <r>
    <x v="106"/>
    <x v="4"/>
    <n v="5.3691275167785237"/>
    <x v="10"/>
    <x v="2"/>
  </r>
  <r>
    <x v="106"/>
    <x v="312"/>
    <n v="0"/>
    <x v="11"/>
    <x v="2"/>
  </r>
  <r>
    <x v="106"/>
    <x v="313"/>
    <n v="2.0134228187919465"/>
    <x v="11"/>
    <x v="2"/>
  </r>
  <r>
    <x v="106"/>
    <x v="314"/>
    <n v="4.026845637583893"/>
    <x v="11"/>
    <x v="2"/>
  </r>
  <r>
    <x v="106"/>
    <x v="241"/>
    <n v="76.510067114093957"/>
    <x v="11"/>
    <x v="2"/>
  </r>
  <r>
    <x v="106"/>
    <x v="315"/>
    <n v="53.691275167785236"/>
    <x v="11"/>
    <x v="2"/>
  </r>
  <r>
    <x v="106"/>
    <x v="316"/>
    <n v="2.0134228187919465"/>
    <x v="11"/>
    <x v="2"/>
  </r>
  <r>
    <x v="106"/>
    <x v="239"/>
    <n v="32.885906040268459"/>
    <x v="11"/>
    <x v="2"/>
  </r>
  <r>
    <x v="106"/>
    <x v="317"/>
    <n v="10.738255033557047"/>
    <x v="11"/>
    <x v="2"/>
  </r>
  <r>
    <x v="106"/>
    <x v="60"/>
    <n v="3.3557046979865772"/>
    <x v="11"/>
    <x v="2"/>
  </r>
  <r>
    <x v="106"/>
    <x v="318"/>
    <n v="2.0134228187919465"/>
    <x v="11"/>
    <x v="2"/>
  </r>
  <r>
    <x v="106"/>
    <x v="319"/>
    <n v="8.724832214765101"/>
    <x v="11"/>
    <x v="2"/>
  </r>
  <r>
    <x v="106"/>
    <x v="320"/>
    <n v="2.0134228187919465"/>
    <x v="11"/>
    <x v="2"/>
  </r>
  <r>
    <x v="106"/>
    <x v="187"/>
    <n v="0"/>
    <x v="11"/>
    <x v="2"/>
  </r>
  <r>
    <x v="106"/>
    <x v="321"/>
    <n v="1.3422818791946309"/>
    <x v="11"/>
    <x v="2"/>
  </r>
  <r>
    <x v="106"/>
    <x v="322"/>
    <n v="10.738255033557047"/>
    <x v="11"/>
    <x v="2"/>
  </r>
  <r>
    <x v="106"/>
    <x v="323"/>
    <n v="4.026845637583893"/>
    <x v="11"/>
    <x v="2"/>
  </r>
  <r>
    <x v="106"/>
    <x v="324"/>
    <n v="51.006711409395976"/>
    <x v="11"/>
    <x v="2"/>
  </r>
  <r>
    <x v="106"/>
    <x v="325"/>
    <n v="0"/>
    <x v="11"/>
    <x v="2"/>
  </r>
  <r>
    <x v="106"/>
    <x v="326"/>
    <n v="0"/>
    <x v="11"/>
    <x v="2"/>
  </r>
  <r>
    <x v="106"/>
    <x v="327"/>
    <n v="3.3557046979865772"/>
    <x v="11"/>
    <x v="2"/>
  </r>
  <r>
    <x v="106"/>
    <x v="328"/>
    <n v="2.6845637583892619"/>
    <x v="11"/>
    <x v="2"/>
  </r>
  <r>
    <x v="106"/>
    <x v="4"/>
    <n v="4.6979865771812079"/>
    <x v="11"/>
    <x v="2"/>
  </r>
  <r>
    <x v="106"/>
    <x v="312"/>
    <n v="4.2372881355932206"/>
    <x v="12"/>
    <x v="2"/>
  </r>
  <r>
    <x v="106"/>
    <x v="313"/>
    <n v="2.5423728813559321"/>
    <x v="12"/>
    <x v="2"/>
  </r>
  <r>
    <x v="106"/>
    <x v="314"/>
    <n v="9.3220338983050848"/>
    <x v="12"/>
    <x v="2"/>
  </r>
  <r>
    <x v="106"/>
    <x v="241"/>
    <n v="64.406779661016955"/>
    <x v="12"/>
    <x v="2"/>
  </r>
  <r>
    <x v="106"/>
    <x v="315"/>
    <n v="44.067796610169495"/>
    <x v="12"/>
    <x v="2"/>
  </r>
  <r>
    <x v="106"/>
    <x v="316"/>
    <n v="5.0847457627118642"/>
    <x v="12"/>
    <x v="2"/>
  </r>
  <r>
    <x v="106"/>
    <x v="239"/>
    <n v="28.8135593220339"/>
    <x v="12"/>
    <x v="2"/>
  </r>
  <r>
    <x v="106"/>
    <x v="317"/>
    <n v="9.3220338983050848"/>
    <x v="12"/>
    <x v="2"/>
  </r>
  <r>
    <x v="106"/>
    <x v="60"/>
    <n v="6.7796610169491522"/>
    <x v="12"/>
    <x v="2"/>
  </r>
  <r>
    <x v="106"/>
    <x v="318"/>
    <n v="1.6949152542372881"/>
    <x v="12"/>
    <x v="2"/>
  </r>
  <r>
    <x v="106"/>
    <x v="319"/>
    <n v="11.864406779661017"/>
    <x v="12"/>
    <x v="2"/>
  </r>
  <r>
    <x v="106"/>
    <x v="320"/>
    <n v="5.9322033898305087"/>
    <x v="12"/>
    <x v="2"/>
  </r>
  <r>
    <x v="106"/>
    <x v="187"/>
    <n v="0"/>
    <x v="12"/>
    <x v="2"/>
  </r>
  <r>
    <x v="106"/>
    <x v="321"/>
    <n v="5.0847457627118642"/>
    <x v="12"/>
    <x v="2"/>
  </r>
  <r>
    <x v="106"/>
    <x v="322"/>
    <n v="14.40677966101695"/>
    <x v="12"/>
    <x v="2"/>
  </r>
  <r>
    <x v="106"/>
    <x v="323"/>
    <n v="5.0847457627118642"/>
    <x v="12"/>
    <x v="2"/>
  </r>
  <r>
    <x v="106"/>
    <x v="324"/>
    <n v="29.661016949152543"/>
    <x v="12"/>
    <x v="2"/>
  </r>
  <r>
    <x v="106"/>
    <x v="325"/>
    <n v="0.84745762711864403"/>
    <x v="12"/>
    <x v="2"/>
  </r>
  <r>
    <x v="106"/>
    <x v="326"/>
    <n v="0.84745762711864403"/>
    <x v="12"/>
    <x v="2"/>
  </r>
  <r>
    <x v="106"/>
    <x v="327"/>
    <n v="0.84745762711864403"/>
    <x v="12"/>
    <x v="2"/>
  </r>
  <r>
    <x v="106"/>
    <x v="328"/>
    <n v="0"/>
    <x v="12"/>
    <x v="2"/>
  </r>
  <r>
    <x v="106"/>
    <x v="4"/>
    <n v="9.3220338983050848"/>
    <x v="12"/>
    <x v="2"/>
  </r>
  <r>
    <x v="106"/>
    <x v="312"/>
    <n v="0"/>
    <x v="13"/>
    <x v="2"/>
  </r>
  <r>
    <x v="106"/>
    <x v="313"/>
    <n v="1.2987012987012987"/>
    <x v="13"/>
    <x v="2"/>
  </r>
  <r>
    <x v="106"/>
    <x v="314"/>
    <n v="3.8961038961038961"/>
    <x v="13"/>
    <x v="2"/>
  </r>
  <r>
    <x v="106"/>
    <x v="241"/>
    <n v="80.519480519480524"/>
    <x v="13"/>
    <x v="2"/>
  </r>
  <r>
    <x v="106"/>
    <x v="315"/>
    <n v="64.935064935064929"/>
    <x v="13"/>
    <x v="2"/>
  </r>
  <r>
    <x v="106"/>
    <x v="316"/>
    <n v="7.7922077922077921"/>
    <x v="13"/>
    <x v="2"/>
  </r>
  <r>
    <x v="106"/>
    <x v="239"/>
    <n v="49.350649350649348"/>
    <x v="13"/>
    <x v="2"/>
  </r>
  <r>
    <x v="106"/>
    <x v="317"/>
    <n v="14.285714285714286"/>
    <x v="13"/>
    <x v="2"/>
  </r>
  <r>
    <x v="106"/>
    <x v="60"/>
    <n v="2.5974025974025974"/>
    <x v="13"/>
    <x v="2"/>
  </r>
  <r>
    <x v="106"/>
    <x v="318"/>
    <n v="3.8961038961038961"/>
    <x v="13"/>
    <x v="2"/>
  </r>
  <r>
    <x v="106"/>
    <x v="319"/>
    <n v="6.4935064935064934"/>
    <x v="13"/>
    <x v="2"/>
  </r>
  <r>
    <x v="106"/>
    <x v="320"/>
    <n v="1.2987012987012987"/>
    <x v="13"/>
    <x v="2"/>
  </r>
  <r>
    <x v="106"/>
    <x v="187"/>
    <n v="0"/>
    <x v="13"/>
    <x v="2"/>
  </r>
  <r>
    <x v="106"/>
    <x v="321"/>
    <n v="2.5974025974025974"/>
    <x v="13"/>
    <x v="2"/>
  </r>
  <r>
    <x v="106"/>
    <x v="322"/>
    <n v="12.987012987012987"/>
    <x v="13"/>
    <x v="2"/>
  </r>
  <r>
    <x v="106"/>
    <x v="323"/>
    <n v="1.2987012987012987"/>
    <x v="13"/>
    <x v="2"/>
  </r>
  <r>
    <x v="106"/>
    <x v="324"/>
    <n v="18.181818181818183"/>
    <x v="13"/>
    <x v="2"/>
  </r>
  <r>
    <x v="106"/>
    <x v="325"/>
    <n v="6.4935064935064934"/>
    <x v="13"/>
    <x v="2"/>
  </r>
  <r>
    <x v="106"/>
    <x v="326"/>
    <n v="1.2987012987012987"/>
    <x v="13"/>
    <x v="2"/>
  </r>
  <r>
    <x v="106"/>
    <x v="327"/>
    <n v="2.5974025974025974"/>
    <x v="13"/>
    <x v="2"/>
  </r>
  <r>
    <x v="106"/>
    <x v="328"/>
    <n v="5.1948051948051948"/>
    <x v="13"/>
    <x v="2"/>
  </r>
  <r>
    <x v="106"/>
    <x v="4"/>
    <n v="1.2987012987012987"/>
    <x v="13"/>
    <x v="2"/>
  </r>
  <r>
    <x v="106"/>
    <x v="312"/>
    <n v="1.1494252873563218"/>
    <x v="14"/>
    <x v="2"/>
  </r>
  <r>
    <x v="106"/>
    <x v="313"/>
    <n v="0"/>
    <x v="14"/>
    <x v="2"/>
  </r>
  <r>
    <x v="106"/>
    <x v="314"/>
    <n v="5.7471264367816088"/>
    <x v="14"/>
    <x v="2"/>
  </r>
  <r>
    <x v="106"/>
    <x v="241"/>
    <n v="79.310344827586206"/>
    <x v="14"/>
    <x v="2"/>
  </r>
  <r>
    <x v="106"/>
    <x v="315"/>
    <n v="66.666666666666671"/>
    <x v="14"/>
    <x v="2"/>
  </r>
  <r>
    <x v="106"/>
    <x v="316"/>
    <n v="26.436781609195403"/>
    <x v="14"/>
    <x v="2"/>
  </r>
  <r>
    <x v="106"/>
    <x v="239"/>
    <n v="8.0459770114942533"/>
    <x v="14"/>
    <x v="2"/>
  </r>
  <r>
    <x v="106"/>
    <x v="317"/>
    <n v="2.2988505747126435"/>
    <x v="14"/>
    <x v="2"/>
  </r>
  <r>
    <x v="106"/>
    <x v="60"/>
    <n v="0"/>
    <x v="14"/>
    <x v="2"/>
  </r>
  <r>
    <x v="106"/>
    <x v="318"/>
    <n v="0"/>
    <x v="14"/>
    <x v="2"/>
  </r>
  <r>
    <x v="106"/>
    <x v="319"/>
    <n v="18.390804597701148"/>
    <x v="14"/>
    <x v="2"/>
  </r>
  <r>
    <x v="106"/>
    <x v="320"/>
    <n v="4.5977011494252871"/>
    <x v="14"/>
    <x v="2"/>
  </r>
  <r>
    <x v="106"/>
    <x v="187"/>
    <n v="0"/>
    <x v="14"/>
    <x v="2"/>
  </r>
  <r>
    <x v="106"/>
    <x v="321"/>
    <n v="12.64367816091954"/>
    <x v="14"/>
    <x v="2"/>
  </r>
  <r>
    <x v="106"/>
    <x v="322"/>
    <n v="12.64367816091954"/>
    <x v="14"/>
    <x v="2"/>
  </r>
  <r>
    <x v="106"/>
    <x v="323"/>
    <n v="1.1494252873563218"/>
    <x v="14"/>
    <x v="2"/>
  </r>
  <r>
    <x v="106"/>
    <x v="324"/>
    <n v="26.436781609195403"/>
    <x v="14"/>
    <x v="2"/>
  </r>
  <r>
    <x v="106"/>
    <x v="325"/>
    <n v="2.2988505747126435"/>
    <x v="14"/>
    <x v="2"/>
  </r>
  <r>
    <x v="106"/>
    <x v="326"/>
    <n v="3.4482758620689653"/>
    <x v="14"/>
    <x v="2"/>
  </r>
  <r>
    <x v="106"/>
    <x v="327"/>
    <n v="0"/>
    <x v="14"/>
    <x v="2"/>
  </r>
  <r>
    <x v="106"/>
    <x v="328"/>
    <n v="1.1494252873563218"/>
    <x v="14"/>
    <x v="2"/>
  </r>
  <r>
    <x v="106"/>
    <x v="4"/>
    <n v="3.4482758620689653"/>
    <x v="14"/>
    <x v="2"/>
  </r>
  <r>
    <x v="106"/>
    <x v="312"/>
    <n v="2.150537634408602"/>
    <x v="15"/>
    <x v="2"/>
  </r>
  <r>
    <x v="106"/>
    <x v="313"/>
    <n v="1.075268817204301"/>
    <x v="15"/>
    <x v="2"/>
  </r>
  <r>
    <x v="106"/>
    <x v="314"/>
    <n v="2.150537634408602"/>
    <x v="15"/>
    <x v="2"/>
  </r>
  <r>
    <x v="106"/>
    <x v="241"/>
    <n v="8.6021505376344081"/>
    <x v="15"/>
    <x v="2"/>
  </r>
  <r>
    <x v="106"/>
    <x v="315"/>
    <n v="72.043010752688176"/>
    <x v="15"/>
    <x v="2"/>
  </r>
  <r>
    <x v="106"/>
    <x v="316"/>
    <n v="2.150537634408602"/>
    <x v="15"/>
    <x v="2"/>
  </r>
  <r>
    <x v="106"/>
    <x v="239"/>
    <n v="52.688172043010752"/>
    <x v="15"/>
    <x v="2"/>
  </r>
  <r>
    <x v="106"/>
    <x v="317"/>
    <n v="17.204301075268816"/>
    <x v="15"/>
    <x v="2"/>
  </r>
  <r>
    <x v="106"/>
    <x v="60"/>
    <n v="1.075268817204301"/>
    <x v="15"/>
    <x v="2"/>
  </r>
  <r>
    <x v="106"/>
    <x v="318"/>
    <n v="5.376344086021505"/>
    <x v="15"/>
    <x v="2"/>
  </r>
  <r>
    <x v="106"/>
    <x v="319"/>
    <n v="31.182795698924732"/>
    <x v="15"/>
    <x v="2"/>
  </r>
  <r>
    <x v="106"/>
    <x v="320"/>
    <n v="3.225806451612903"/>
    <x v="15"/>
    <x v="2"/>
  </r>
  <r>
    <x v="106"/>
    <x v="187"/>
    <n v="0"/>
    <x v="15"/>
    <x v="2"/>
  </r>
  <r>
    <x v="106"/>
    <x v="321"/>
    <n v="5.376344086021505"/>
    <x v="15"/>
    <x v="2"/>
  </r>
  <r>
    <x v="106"/>
    <x v="322"/>
    <n v="12.903225806451612"/>
    <x v="15"/>
    <x v="2"/>
  </r>
  <r>
    <x v="106"/>
    <x v="323"/>
    <n v="1.075268817204301"/>
    <x v="15"/>
    <x v="2"/>
  </r>
  <r>
    <x v="106"/>
    <x v="324"/>
    <n v="53.763440860215056"/>
    <x v="15"/>
    <x v="2"/>
  </r>
  <r>
    <x v="106"/>
    <x v="325"/>
    <n v="0"/>
    <x v="15"/>
    <x v="2"/>
  </r>
  <r>
    <x v="106"/>
    <x v="326"/>
    <n v="2.150537634408602"/>
    <x v="15"/>
    <x v="2"/>
  </r>
  <r>
    <x v="106"/>
    <x v="327"/>
    <n v="0"/>
    <x v="15"/>
    <x v="2"/>
  </r>
  <r>
    <x v="106"/>
    <x v="328"/>
    <n v="3.225806451612903"/>
    <x v="15"/>
    <x v="2"/>
  </r>
  <r>
    <x v="106"/>
    <x v="4"/>
    <n v="4.301075268817204"/>
    <x v="15"/>
    <x v="2"/>
  </r>
  <r>
    <x v="106"/>
    <x v="312"/>
    <n v="3.9772727272727271"/>
    <x v="16"/>
    <x v="2"/>
  </r>
  <r>
    <x v="106"/>
    <x v="313"/>
    <n v="2.8409090909090908"/>
    <x v="16"/>
    <x v="2"/>
  </r>
  <r>
    <x v="106"/>
    <x v="314"/>
    <n v="14.772727272727273"/>
    <x v="16"/>
    <x v="2"/>
  </r>
  <r>
    <x v="106"/>
    <x v="241"/>
    <n v="41.477272727272727"/>
    <x v="16"/>
    <x v="2"/>
  </r>
  <r>
    <x v="106"/>
    <x v="315"/>
    <n v="53.409090909090907"/>
    <x v="16"/>
    <x v="2"/>
  </r>
  <r>
    <x v="106"/>
    <x v="316"/>
    <n v="10.227272727272727"/>
    <x v="16"/>
    <x v="2"/>
  </r>
  <r>
    <x v="106"/>
    <x v="239"/>
    <n v="35.795454545454547"/>
    <x v="16"/>
    <x v="2"/>
  </r>
  <r>
    <x v="106"/>
    <x v="317"/>
    <n v="9.6590909090909083"/>
    <x v="16"/>
    <x v="2"/>
  </r>
  <r>
    <x v="106"/>
    <x v="60"/>
    <n v="3.9772727272727271"/>
    <x v="16"/>
    <x v="2"/>
  </r>
  <r>
    <x v="106"/>
    <x v="318"/>
    <n v="6.8181818181818183"/>
    <x v="16"/>
    <x v="2"/>
  </r>
  <r>
    <x v="106"/>
    <x v="319"/>
    <n v="14.772727272727273"/>
    <x v="16"/>
    <x v="2"/>
  </r>
  <r>
    <x v="106"/>
    <x v="320"/>
    <n v="11.931818181818182"/>
    <x v="16"/>
    <x v="2"/>
  </r>
  <r>
    <x v="106"/>
    <x v="187"/>
    <n v="0.56818181818181823"/>
    <x v="16"/>
    <x v="2"/>
  </r>
  <r>
    <x v="106"/>
    <x v="321"/>
    <n v="4.5454545454545459"/>
    <x v="16"/>
    <x v="2"/>
  </r>
  <r>
    <x v="106"/>
    <x v="322"/>
    <n v="13.068181818181818"/>
    <x v="16"/>
    <x v="2"/>
  </r>
  <r>
    <x v="106"/>
    <x v="323"/>
    <n v="0.56818181818181823"/>
    <x v="16"/>
    <x v="2"/>
  </r>
  <r>
    <x v="106"/>
    <x v="324"/>
    <n v="17.045454545454547"/>
    <x v="16"/>
    <x v="2"/>
  </r>
  <r>
    <x v="106"/>
    <x v="325"/>
    <n v="0.56818181818181823"/>
    <x v="16"/>
    <x v="2"/>
  </r>
  <r>
    <x v="106"/>
    <x v="326"/>
    <n v="2.2727272727272729"/>
    <x v="16"/>
    <x v="2"/>
  </r>
  <r>
    <x v="106"/>
    <x v="327"/>
    <n v="0"/>
    <x v="16"/>
    <x v="2"/>
  </r>
  <r>
    <x v="106"/>
    <x v="328"/>
    <n v="2.2727272727272729"/>
    <x v="16"/>
    <x v="2"/>
  </r>
  <r>
    <x v="106"/>
    <x v="4"/>
    <n v="9.6590909090909083"/>
    <x v="16"/>
    <x v="2"/>
  </r>
  <r>
    <x v="106"/>
    <x v="312"/>
    <n v="0.46842795578040097"/>
    <x v="0"/>
    <x v="3"/>
  </r>
  <r>
    <x v="106"/>
    <x v="313"/>
    <n v="1.2179126850290425"/>
    <x v="0"/>
    <x v="3"/>
  </r>
  <r>
    <x v="106"/>
    <x v="314"/>
    <n v="7.813378302417088"/>
    <x v="0"/>
    <x v="3"/>
  </r>
  <r>
    <x v="106"/>
    <x v="241"/>
    <n v="73.374554993442004"/>
    <x v="0"/>
    <x v="3"/>
  </r>
  <r>
    <x v="106"/>
    <x v="315"/>
    <n v="60.989319842608204"/>
    <x v="0"/>
    <x v="3"/>
  </r>
  <r>
    <x v="106"/>
    <x v="316"/>
    <n v="13.453250890013116"/>
    <x v="0"/>
    <x v="3"/>
  </r>
  <r>
    <x v="106"/>
    <x v="239"/>
    <n v="28.105677346824059"/>
    <x v="0"/>
    <x v="3"/>
  </r>
  <r>
    <x v="106"/>
    <x v="317"/>
    <n v="7.5510586471800636"/>
    <x v="0"/>
    <x v="3"/>
  </r>
  <r>
    <x v="106"/>
    <x v="60"/>
    <n v="2.997938916994566"/>
    <x v="0"/>
    <x v="3"/>
  </r>
  <r>
    <x v="106"/>
    <x v="318"/>
    <n v="4.0097433014802322"/>
    <x v="0"/>
    <x v="3"/>
  </r>
  <r>
    <x v="106"/>
    <x v="319"/>
    <n v="18.381112984822934"/>
    <x v="0"/>
    <x v="3"/>
  </r>
  <r>
    <x v="106"/>
    <x v="320"/>
    <n v="4.6842795578040102"/>
    <x v="0"/>
    <x v="3"/>
  </r>
  <r>
    <x v="106"/>
    <x v="187"/>
    <n v="0.37474236462432076"/>
    <x v="0"/>
    <x v="3"/>
  </r>
  <r>
    <x v="106"/>
    <x v="321"/>
    <n v="4.0846917744050968"/>
    <x v="0"/>
    <x v="3"/>
  </r>
  <r>
    <x v="106"/>
    <x v="322"/>
    <n v="10.530260445943414"/>
    <x v="0"/>
    <x v="3"/>
  </r>
  <r>
    <x v="106"/>
    <x v="323"/>
    <n v="1.2741240397226907"/>
    <x v="0"/>
    <x v="3"/>
  </r>
  <r>
    <x v="106"/>
    <x v="324"/>
    <n v="30.578976953344576"/>
    <x v="0"/>
    <x v="3"/>
  </r>
  <r>
    <x v="106"/>
    <x v="325"/>
    <n v="1.5551808131909313"/>
    <x v="0"/>
    <x v="3"/>
  </r>
  <r>
    <x v="106"/>
    <x v="326"/>
    <n v="0.80569608394228964"/>
    <x v="0"/>
    <x v="3"/>
  </r>
  <r>
    <x v="106"/>
    <x v="327"/>
    <n v="0.50590219224283306"/>
    <x v="0"/>
    <x v="3"/>
  </r>
  <r>
    <x v="106"/>
    <x v="328"/>
    <n v="2.4545624882893011"/>
    <x v="0"/>
    <x v="3"/>
  </r>
  <r>
    <x v="106"/>
    <x v="4"/>
    <n v="3.5038411092373991"/>
    <x v="0"/>
    <x v="3"/>
  </r>
  <r>
    <x v="106"/>
    <x v="312"/>
    <n v="0.43936731107205623"/>
    <x v="1"/>
    <x v="3"/>
  </r>
  <r>
    <x v="106"/>
    <x v="313"/>
    <n v="3.7785588752196837"/>
    <x v="1"/>
    <x v="3"/>
  </r>
  <r>
    <x v="106"/>
    <x v="314"/>
    <n v="15.46572934973638"/>
    <x v="1"/>
    <x v="3"/>
  </r>
  <r>
    <x v="106"/>
    <x v="241"/>
    <n v="45.079086115992972"/>
    <x v="1"/>
    <x v="3"/>
  </r>
  <r>
    <x v="106"/>
    <x v="315"/>
    <n v="55.799648506151144"/>
    <x v="1"/>
    <x v="3"/>
  </r>
  <r>
    <x v="106"/>
    <x v="316"/>
    <n v="6.502636203866432"/>
    <x v="1"/>
    <x v="3"/>
  </r>
  <r>
    <x v="106"/>
    <x v="239"/>
    <n v="36.555360281195078"/>
    <x v="1"/>
    <x v="3"/>
  </r>
  <r>
    <x v="106"/>
    <x v="317"/>
    <n v="5.4481546572934976"/>
    <x v="1"/>
    <x v="3"/>
  </r>
  <r>
    <x v="106"/>
    <x v="60"/>
    <n v="2.8998242530755713"/>
    <x v="1"/>
    <x v="3"/>
  </r>
  <r>
    <x v="106"/>
    <x v="318"/>
    <n v="10.281195079086116"/>
    <x v="1"/>
    <x v="3"/>
  </r>
  <r>
    <x v="106"/>
    <x v="319"/>
    <n v="19.507908611599298"/>
    <x v="1"/>
    <x v="3"/>
  </r>
  <r>
    <x v="106"/>
    <x v="320"/>
    <n v="9.8418277680140598"/>
    <x v="1"/>
    <x v="3"/>
  </r>
  <r>
    <x v="106"/>
    <x v="187"/>
    <n v="0.43936731107205623"/>
    <x v="1"/>
    <x v="3"/>
  </r>
  <r>
    <x v="106"/>
    <x v="321"/>
    <n v="2.1968365553602811"/>
    <x v="1"/>
    <x v="3"/>
  </r>
  <r>
    <x v="106"/>
    <x v="322"/>
    <n v="17.135325131810195"/>
    <x v="1"/>
    <x v="3"/>
  </r>
  <r>
    <x v="106"/>
    <x v="323"/>
    <n v="1.5817223198594024"/>
    <x v="1"/>
    <x v="3"/>
  </r>
  <r>
    <x v="106"/>
    <x v="324"/>
    <n v="36.906854130052722"/>
    <x v="1"/>
    <x v="3"/>
  </r>
  <r>
    <x v="106"/>
    <x v="325"/>
    <n v="0.52724077328646746"/>
    <x v="1"/>
    <x v="3"/>
  </r>
  <r>
    <x v="106"/>
    <x v="326"/>
    <n v="0.79086115992970119"/>
    <x v="1"/>
    <x v="3"/>
  </r>
  <r>
    <x v="106"/>
    <x v="327"/>
    <n v="0.26362038664323373"/>
    <x v="1"/>
    <x v="3"/>
  </r>
  <r>
    <x v="106"/>
    <x v="328"/>
    <n v="3.6028119507908611"/>
    <x v="1"/>
    <x v="3"/>
  </r>
  <r>
    <x v="106"/>
    <x v="4"/>
    <n v="2.0210896309314585"/>
    <x v="1"/>
    <x v="3"/>
  </r>
  <r>
    <x v="106"/>
    <x v="312"/>
    <n v="0.15723270440251572"/>
    <x v="2"/>
    <x v="3"/>
  </r>
  <r>
    <x v="106"/>
    <x v="313"/>
    <n v="0.41928721174004191"/>
    <x v="2"/>
    <x v="3"/>
  </r>
  <r>
    <x v="106"/>
    <x v="314"/>
    <n v="6.4989517819706499"/>
    <x v="2"/>
    <x v="3"/>
  </r>
  <r>
    <x v="106"/>
    <x v="241"/>
    <n v="89.779874213836479"/>
    <x v="2"/>
    <x v="3"/>
  </r>
  <r>
    <x v="106"/>
    <x v="315"/>
    <n v="62.054507337526204"/>
    <x v="2"/>
    <x v="3"/>
  </r>
  <r>
    <x v="106"/>
    <x v="316"/>
    <n v="26.362683438155138"/>
    <x v="2"/>
    <x v="3"/>
  </r>
  <r>
    <x v="106"/>
    <x v="239"/>
    <n v="10.744234800838575"/>
    <x v="2"/>
    <x v="3"/>
  </r>
  <r>
    <x v="106"/>
    <x v="317"/>
    <n v="2.5681341719077566"/>
    <x v="2"/>
    <x v="3"/>
  </r>
  <r>
    <x v="106"/>
    <x v="60"/>
    <n v="3.3542976939203353"/>
    <x v="2"/>
    <x v="3"/>
  </r>
  <r>
    <x v="106"/>
    <x v="318"/>
    <n v="1.4675052410901468"/>
    <x v="2"/>
    <x v="3"/>
  </r>
  <r>
    <x v="106"/>
    <x v="319"/>
    <n v="18.553459119496857"/>
    <x v="2"/>
    <x v="3"/>
  </r>
  <r>
    <x v="106"/>
    <x v="320"/>
    <n v="2.4633123689727463"/>
    <x v="2"/>
    <x v="3"/>
  </r>
  <r>
    <x v="106"/>
    <x v="187"/>
    <n v="0.26205450733752622"/>
    <x v="2"/>
    <x v="3"/>
  </r>
  <r>
    <x v="106"/>
    <x v="321"/>
    <n v="7.0230607966457024"/>
    <x v="2"/>
    <x v="3"/>
  </r>
  <r>
    <x v="106"/>
    <x v="322"/>
    <n v="8.8050314465408803"/>
    <x v="2"/>
    <x v="3"/>
  </r>
  <r>
    <x v="106"/>
    <x v="323"/>
    <n v="1.0482180293501049"/>
    <x v="2"/>
    <x v="3"/>
  </r>
  <r>
    <x v="106"/>
    <x v="324"/>
    <n v="33.280922431865825"/>
    <x v="2"/>
    <x v="3"/>
  </r>
  <r>
    <x v="106"/>
    <x v="325"/>
    <n v="2.0964360587002098"/>
    <x v="2"/>
    <x v="3"/>
  </r>
  <r>
    <x v="106"/>
    <x v="326"/>
    <n v="0.68134171907756813"/>
    <x v="2"/>
    <x v="3"/>
  </r>
  <r>
    <x v="106"/>
    <x v="327"/>
    <n v="0.31446540880503143"/>
    <x v="2"/>
    <x v="3"/>
  </r>
  <r>
    <x v="106"/>
    <x v="328"/>
    <n v="2.6205450733752622"/>
    <x v="2"/>
    <x v="3"/>
  </r>
  <r>
    <x v="106"/>
    <x v="4"/>
    <n v="2.2536687631027252"/>
    <x v="2"/>
    <x v="3"/>
  </r>
  <r>
    <x v="106"/>
    <x v="312"/>
    <n v="0.26666666666666666"/>
    <x v="3"/>
    <x v="3"/>
  </r>
  <r>
    <x v="106"/>
    <x v="313"/>
    <n v="0.66666666666666663"/>
    <x v="3"/>
    <x v="3"/>
  </r>
  <r>
    <x v="106"/>
    <x v="314"/>
    <n v="4.8"/>
    <x v="3"/>
    <x v="3"/>
  </r>
  <r>
    <x v="106"/>
    <x v="241"/>
    <n v="80.13333333333334"/>
    <x v="3"/>
    <x v="3"/>
  </r>
  <r>
    <x v="106"/>
    <x v="315"/>
    <n v="57.866666666666667"/>
    <x v="3"/>
    <x v="3"/>
  </r>
  <r>
    <x v="106"/>
    <x v="316"/>
    <n v="4.5333333333333332"/>
    <x v="3"/>
    <x v="3"/>
  </r>
  <r>
    <x v="106"/>
    <x v="239"/>
    <n v="59.06666666666667"/>
    <x v="3"/>
    <x v="3"/>
  </r>
  <r>
    <x v="106"/>
    <x v="317"/>
    <n v="21.733333333333334"/>
    <x v="3"/>
    <x v="3"/>
  </r>
  <r>
    <x v="106"/>
    <x v="60"/>
    <n v="4.4000000000000004"/>
    <x v="3"/>
    <x v="3"/>
  </r>
  <r>
    <x v="106"/>
    <x v="318"/>
    <n v="4"/>
    <x v="3"/>
    <x v="3"/>
  </r>
  <r>
    <x v="106"/>
    <x v="319"/>
    <n v="11.066666666666666"/>
    <x v="3"/>
    <x v="3"/>
  </r>
  <r>
    <x v="106"/>
    <x v="320"/>
    <n v="2.6666666666666665"/>
    <x v="3"/>
    <x v="3"/>
  </r>
  <r>
    <x v="106"/>
    <x v="187"/>
    <n v="0.93333333333333335"/>
    <x v="3"/>
    <x v="3"/>
  </r>
  <r>
    <x v="106"/>
    <x v="321"/>
    <n v="2.6666666666666665"/>
    <x v="3"/>
    <x v="3"/>
  </r>
  <r>
    <x v="106"/>
    <x v="322"/>
    <n v="6.1333333333333337"/>
    <x v="3"/>
    <x v="3"/>
  </r>
  <r>
    <x v="106"/>
    <x v="323"/>
    <n v="0.4"/>
    <x v="3"/>
    <x v="3"/>
  </r>
  <r>
    <x v="106"/>
    <x v="324"/>
    <n v="6"/>
    <x v="3"/>
    <x v="3"/>
  </r>
  <r>
    <x v="106"/>
    <x v="325"/>
    <n v="1.4666666666666666"/>
    <x v="3"/>
    <x v="3"/>
  </r>
  <r>
    <x v="106"/>
    <x v="326"/>
    <n v="0.8"/>
    <x v="3"/>
    <x v="3"/>
  </r>
  <r>
    <x v="106"/>
    <x v="327"/>
    <n v="0.66666666666666663"/>
    <x v="3"/>
    <x v="3"/>
  </r>
  <r>
    <x v="106"/>
    <x v="328"/>
    <n v="2.6666666666666665"/>
    <x v="3"/>
    <x v="3"/>
  </r>
  <r>
    <x v="106"/>
    <x v="4"/>
    <n v="4.8"/>
    <x v="3"/>
    <x v="3"/>
  </r>
  <r>
    <x v="106"/>
    <x v="312"/>
    <n v="0.16891891891891891"/>
    <x v="4"/>
    <x v="3"/>
  </r>
  <r>
    <x v="106"/>
    <x v="313"/>
    <n v="0.33783783783783783"/>
    <x v="4"/>
    <x v="3"/>
  </r>
  <r>
    <x v="106"/>
    <x v="314"/>
    <n v="3.5472972972972974"/>
    <x v="4"/>
    <x v="3"/>
  </r>
  <r>
    <x v="106"/>
    <x v="241"/>
    <n v="81.418918918918919"/>
    <x v="4"/>
    <x v="3"/>
  </r>
  <r>
    <x v="106"/>
    <x v="315"/>
    <n v="65.03378378378379"/>
    <x v="4"/>
    <x v="3"/>
  </r>
  <r>
    <x v="106"/>
    <x v="316"/>
    <n v="7.2635135135135132"/>
    <x v="4"/>
    <x v="3"/>
  </r>
  <r>
    <x v="106"/>
    <x v="239"/>
    <n v="22.297297297297298"/>
    <x v="4"/>
    <x v="3"/>
  </r>
  <r>
    <x v="106"/>
    <x v="317"/>
    <n v="7.9391891891891895"/>
    <x v="4"/>
    <x v="3"/>
  </r>
  <r>
    <x v="106"/>
    <x v="60"/>
    <n v="1.8581081081081081"/>
    <x v="4"/>
    <x v="3"/>
  </r>
  <r>
    <x v="106"/>
    <x v="318"/>
    <n v="1.1824324324324325"/>
    <x v="4"/>
    <x v="3"/>
  </r>
  <r>
    <x v="106"/>
    <x v="319"/>
    <n v="26.858108108108109"/>
    <x v="4"/>
    <x v="3"/>
  </r>
  <r>
    <x v="106"/>
    <x v="320"/>
    <n v="2.8716216216216215"/>
    <x v="4"/>
    <x v="3"/>
  </r>
  <r>
    <x v="106"/>
    <x v="187"/>
    <n v="0.33783783783783783"/>
    <x v="4"/>
    <x v="3"/>
  </r>
  <r>
    <x v="106"/>
    <x v="321"/>
    <n v="1.0135135135135136"/>
    <x v="4"/>
    <x v="3"/>
  </r>
  <r>
    <x v="106"/>
    <x v="322"/>
    <n v="11.486486486486486"/>
    <x v="4"/>
    <x v="3"/>
  </r>
  <r>
    <x v="106"/>
    <x v="323"/>
    <n v="3.5472972972972974"/>
    <x v="4"/>
    <x v="3"/>
  </r>
  <r>
    <x v="106"/>
    <x v="324"/>
    <n v="31.925675675675677"/>
    <x v="4"/>
    <x v="3"/>
  </r>
  <r>
    <x v="106"/>
    <x v="325"/>
    <n v="2.0270270270270272"/>
    <x v="4"/>
    <x v="3"/>
  </r>
  <r>
    <x v="106"/>
    <x v="326"/>
    <n v="0.16891891891891891"/>
    <x v="4"/>
    <x v="3"/>
  </r>
  <r>
    <x v="106"/>
    <x v="327"/>
    <n v="0.84459459459459463"/>
    <x v="4"/>
    <x v="3"/>
  </r>
  <r>
    <x v="106"/>
    <x v="328"/>
    <n v="0.67567567567567566"/>
    <x v="4"/>
    <x v="3"/>
  </r>
  <r>
    <x v="106"/>
    <x v="4"/>
    <n v="5.0675675675675675"/>
    <x v="4"/>
    <x v="3"/>
  </r>
  <r>
    <x v="106"/>
    <x v="312"/>
    <n v="0"/>
    <x v="5"/>
    <x v="3"/>
  </r>
  <r>
    <x v="106"/>
    <x v="313"/>
    <n v="0"/>
    <x v="5"/>
    <x v="3"/>
  </r>
  <r>
    <x v="106"/>
    <x v="314"/>
    <n v="5.0314465408805029"/>
    <x v="5"/>
    <x v="3"/>
  </r>
  <r>
    <x v="106"/>
    <x v="241"/>
    <n v="87.421383647798748"/>
    <x v="5"/>
    <x v="3"/>
  </r>
  <r>
    <x v="106"/>
    <x v="315"/>
    <n v="45.283018867924525"/>
    <x v="5"/>
    <x v="3"/>
  </r>
  <r>
    <x v="106"/>
    <x v="316"/>
    <n v="3.1446540880503147"/>
    <x v="5"/>
    <x v="3"/>
  </r>
  <r>
    <x v="106"/>
    <x v="239"/>
    <n v="27.672955974842768"/>
    <x v="5"/>
    <x v="3"/>
  </r>
  <r>
    <x v="106"/>
    <x v="317"/>
    <n v="8.1761006289308185"/>
    <x v="5"/>
    <x v="3"/>
  </r>
  <r>
    <x v="106"/>
    <x v="60"/>
    <n v="0"/>
    <x v="5"/>
    <x v="3"/>
  </r>
  <r>
    <x v="106"/>
    <x v="318"/>
    <n v="1.2578616352201257"/>
    <x v="5"/>
    <x v="3"/>
  </r>
  <r>
    <x v="106"/>
    <x v="319"/>
    <n v="30.188679245283019"/>
    <x v="5"/>
    <x v="3"/>
  </r>
  <r>
    <x v="106"/>
    <x v="320"/>
    <n v="2.5157232704402515"/>
    <x v="5"/>
    <x v="3"/>
  </r>
  <r>
    <x v="106"/>
    <x v="187"/>
    <n v="1.2578616352201257"/>
    <x v="5"/>
    <x v="3"/>
  </r>
  <r>
    <x v="106"/>
    <x v="321"/>
    <n v="1.8867924528301887"/>
    <x v="5"/>
    <x v="3"/>
  </r>
  <r>
    <x v="106"/>
    <x v="322"/>
    <n v="16.352201257861637"/>
    <x v="5"/>
    <x v="3"/>
  </r>
  <r>
    <x v="106"/>
    <x v="323"/>
    <n v="4.4025157232704402"/>
    <x v="5"/>
    <x v="3"/>
  </r>
  <r>
    <x v="106"/>
    <x v="324"/>
    <n v="46.540880503144656"/>
    <x v="5"/>
    <x v="3"/>
  </r>
  <r>
    <x v="106"/>
    <x v="325"/>
    <n v="3.1446540880503147"/>
    <x v="5"/>
    <x v="3"/>
  </r>
  <r>
    <x v="106"/>
    <x v="326"/>
    <n v="0"/>
    <x v="5"/>
    <x v="3"/>
  </r>
  <r>
    <x v="106"/>
    <x v="327"/>
    <n v="1.8867924528301887"/>
    <x v="5"/>
    <x v="3"/>
  </r>
  <r>
    <x v="106"/>
    <x v="328"/>
    <n v="0.62893081761006286"/>
    <x v="5"/>
    <x v="3"/>
  </r>
  <r>
    <x v="106"/>
    <x v="4"/>
    <n v="2.5157232704402515"/>
    <x v="5"/>
    <x v="3"/>
  </r>
  <r>
    <x v="106"/>
    <x v="312"/>
    <n v="0"/>
    <x v="6"/>
    <x v="3"/>
  </r>
  <r>
    <x v="106"/>
    <x v="313"/>
    <n v="0"/>
    <x v="6"/>
    <x v="3"/>
  </r>
  <r>
    <x v="106"/>
    <x v="314"/>
    <n v="5.5555555555555554"/>
    <x v="6"/>
    <x v="3"/>
  </r>
  <r>
    <x v="106"/>
    <x v="241"/>
    <n v="75.925925925925924"/>
    <x v="6"/>
    <x v="3"/>
  </r>
  <r>
    <x v="106"/>
    <x v="315"/>
    <n v="73.148148148148152"/>
    <x v="6"/>
    <x v="3"/>
  </r>
  <r>
    <x v="106"/>
    <x v="316"/>
    <n v="9.2592592592592595"/>
    <x v="6"/>
    <x v="3"/>
  </r>
  <r>
    <x v="106"/>
    <x v="239"/>
    <n v="15.74074074074074"/>
    <x v="6"/>
    <x v="3"/>
  </r>
  <r>
    <x v="106"/>
    <x v="317"/>
    <n v="8.3333333333333339"/>
    <x v="6"/>
    <x v="3"/>
  </r>
  <r>
    <x v="106"/>
    <x v="60"/>
    <n v="2.7777777777777777"/>
    <x v="6"/>
    <x v="3"/>
  </r>
  <r>
    <x v="106"/>
    <x v="318"/>
    <n v="0.92592592592592593"/>
    <x v="6"/>
    <x v="3"/>
  </r>
  <r>
    <x v="106"/>
    <x v="319"/>
    <n v="30.555555555555557"/>
    <x v="6"/>
    <x v="3"/>
  </r>
  <r>
    <x v="106"/>
    <x v="320"/>
    <n v="0.92592592592592593"/>
    <x v="6"/>
    <x v="3"/>
  </r>
  <r>
    <x v="106"/>
    <x v="187"/>
    <n v="0"/>
    <x v="6"/>
    <x v="3"/>
  </r>
  <r>
    <x v="106"/>
    <x v="321"/>
    <n v="0.92592592592592593"/>
    <x v="6"/>
    <x v="3"/>
  </r>
  <r>
    <x v="106"/>
    <x v="322"/>
    <n v="11.111111111111111"/>
    <x v="6"/>
    <x v="3"/>
  </r>
  <r>
    <x v="106"/>
    <x v="323"/>
    <n v="4.6296296296296298"/>
    <x v="6"/>
    <x v="3"/>
  </r>
  <r>
    <x v="106"/>
    <x v="324"/>
    <n v="21.296296296296298"/>
    <x v="6"/>
    <x v="3"/>
  </r>
  <r>
    <x v="106"/>
    <x v="325"/>
    <n v="1.8518518518518519"/>
    <x v="6"/>
    <x v="3"/>
  </r>
  <r>
    <x v="106"/>
    <x v="326"/>
    <n v="0"/>
    <x v="6"/>
    <x v="3"/>
  </r>
  <r>
    <x v="106"/>
    <x v="327"/>
    <n v="0.92592592592592593"/>
    <x v="6"/>
    <x v="3"/>
  </r>
  <r>
    <x v="106"/>
    <x v="328"/>
    <n v="0.92592592592592593"/>
    <x v="6"/>
    <x v="3"/>
  </r>
  <r>
    <x v="106"/>
    <x v="4"/>
    <n v="5.5555555555555554"/>
    <x v="6"/>
    <x v="3"/>
  </r>
  <r>
    <x v="106"/>
    <x v="312"/>
    <n v="0"/>
    <x v="7"/>
    <x v="3"/>
  </r>
  <r>
    <x v="106"/>
    <x v="313"/>
    <n v="0.56497175141242939"/>
    <x v="7"/>
    <x v="3"/>
  </r>
  <r>
    <x v="106"/>
    <x v="314"/>
    <n v="3.3898305084745761"/>
    <x v="7"/>
    <x v="3"/>
  </r>
  <r>
    <x v="106"/>
    <x v="241"/>
    <n v="80.225988700564969"/>
    <x v="7"/>
    <x v="3"/>
  </r>
  <r>
    <x v="106"/>
    <x v="315"/>
    <n v="74.576271186440678"/>
    <x v="7"/>
    <x v="3"/>
  </r>
  <r>
    <x v="106"/>
    <x v="316"/>
    <n v="10.169491525423728"/>
    <x v="7"/>
    <x v="3"/>
  </r>
  <r>
    <x v="106"/>
    <x v="239"/>
    <n v="19.209039548022599"/>
    <x v="7"/>
    <x v="3"/>
  </r>
  <r>
    <x v="106"/>
    <x v="317"/>
    <n v="7.3446327683615822"/>
    <x v="7"/>
    <x v="3"/>
  </r>
  <r>
    <x v="106"/>
    <x v="60"/>
    <n v="1.6949152542372881"/>
    <x v="7"/>
    <x v="3"/>
  </r>
  <r>
    <x v="106"/>
    <x v="318"/>
    <n v="1.1299435028248588"/>
    <x v="7"/>
    <x v="3"/>
  </r>
  <r>
    <x v="106"/>
    <x v="319"/>
    <n v="21.468926553672315"/>
    <x v="7"/>
    <x v="3"/>
  </r>
  <r>
    <x v="106"/>
    <x v="320"/>
    <n v="3.9548022598870056"/>
    <x v="7"/>
    <x v="3"/>
  </r>
  <r>
    <x v="106"/>
    <x v="187"/>
    <n v="0"/>
    <x v="7"/>
    <x v="3"/>
  </r>
  <r>
    <x v="106"/>
    <x v="321"/>
    <n v="1.1299435028248588"/>
    <x v="7"/>
    <x v="3"/>
  </r>
  <r>
    <x v="106"/>
    <x v="322"/>
    <n v="8.4745762711864412"/>
    <x v="7"/>
    <x v="3"/>
  </r>
  <r>
    <x v="106"/>
    <x v="323"/>
    <n v="4.5197740112994351"/>
    <x v="7"/>
    <x v="3"/>
  </r>
  <r>
    <x v="106"/>
    <x v="324"/>
    <n v="33.898305084745765"/>
    <x v="7"/>
    <x v="3"/>
  </r>
  <r>
    <x v="106"/>
    <x v="325"/>
    <n v="2.8248587570621471"/>
    <x v="7"/>
    <x v="3"/>
  </r>
  <r>
    <x v="106"/>
    <x v="326"/>
    <n v="0"/>
    <x v="7"/>
    <x v="3"/>
  </r>
  <r>
    <x v="106"/>
    <x v="327"/>
    <n v="0"/>
    <x v="7"/>
    <x v="3"/>
  </r>
  <r>
    <x v="106"/>
    <x v="328"/>
    <n v="0.56497175141242939"/>
    <x v="7"/>
    <x v="3"/>
  </r>
  <r>
    <x v="106"/>
    <x v="4"/>
    <n v="3.9548022598870056"/>
    <x v="7"/>
    <x v="3"/>
  </r>
  <r>
    <x v="106"/>
    <x v="312"/>
    <n v="0.67567567567567566"/>
    <x v="8"/>
    <x v="3"/>
  </r>
  <r>
    <x v="106"/>
    <x v="313"/>
    <n v="0.67567567567567566"/>
    <x v="8"/>
    <x v="3"/>
  </r>
  <r>
    <x v="106"/>
    <x v="314"/>
    <n v="0.67567567567567566"/>
    <x v="8"/>
    <x v="3"/>
  </r>
  <r>
    <x v="106"/>
    <x v="241"/>
    <n v="80.405405405405403"/>
    <x v="8"/>
    <x v="3"/>
  </r>
  <r>
    <x v="106"/>
    <x v="315"/>
    <n v="68.918918918918919"/>
    <x v="8"/>
    <x v="3"/>
  </r>
  <r>
    <x v="106"/>
    <x v="316"/>
    <n v="6.756756756756757"/>
    <x v="8"/>
    <x v="3"/>
  </r>
  <r>
    <x v="106"/>
    <x v="239"/>
    <n v="25"/>
    <x v="8"/>
    <x v="3"/>
  </r>
  <r>
    <x v="106"/>
    <x v="317"/>
    <n v="8.1081081081081088"/>
    <x v="8"/>
    <x v="3"/>
  </r>
  <r>
    <x v="106"/>
    <x v="60"/>
    <n v="3.3783783783783785"/>
    <x v="8"/>
    <x v="3"/>
  </r>
  <r>
    <x v="106"/>
    <x v="318"/>
    <n v="1.3513513513513513"/>
    <x v="8"/>
    <x v="3"/>
  </r>
  <r>
    <x v="106"/>
    <x v="319"/>
    <n v="27.027027027027028"/>
    <x v="8"/>
    <x v="3"/>
  </r>
  <r>
    <x v="106"/>
    <x v="320"/>
    <n v="3.3783783783783785"/>
    <x v="8"/>
    <x v="3"/>
  </r>
  <r>
    <x v="106"/>
    <x v="187"/>
    <n v="0"/>
    <x v="8"/>
    <x v="3"/>
  </r>
  <r>
    <x v="106"/>
    <x v="321"/>
    <n v="0"/>
    <x v="8"/>
    <x v="3"/>
  </r>
  <r>
    <x v="106"/>
    <x v="322"/>
    <n v="10.135135135135135"/>
    <x v="8"/>
    <x v="3"/>
  </r>
  <r>
    <x v="106"/>
    <x v="323"/>
    <n v="0.67567567567567566"/>
    <x v="8"/>
    <x v="3"/>
  </r>
  <r>
    <x v="106"/>
    <x v="324"/>
    <n v="21.621621621621621"/>
    <x v="8"/>
    <x v="3"/>
  </r>
  <r>
    <x v="106"/>
    <x v="325"/>
    <n v="0"/>
    <x v="8"/>
    <x v="3"/>
  </r>
  <r>
    <x v="106"/>
    <x v="326"/>
    <n v="0.67567567567567566"/>
    <x v="8"/>
    <x v="3"/>
  </r>
  <r>
    <x v="106"/>
    <x v="327"/>
    <n v="0.67567567567567566"/>
    <x v="8"/>
    <x v="3"/>
  </r>
  <r>
    <x v="106"/>
    <x v="328"/>
    <n v="0.67567567567567566"/>
    <x v="8"/>
    <x v="3"/>
  </r>
  <r>
    <x v="106"/>
    <x v="4"/>
    <n v="8.7837837837837842"/>
    <x v="8"/>
    <x v="3"/>
  </r>
  <r>
    <x v="106"/>
    <x v="312"/>
    <n v="0.59171597633136097"/>
    <x v="9"/>
    <x v="3"/>
  </r>
  <r>
    <x v="106"/>
    <x v="313"/>
    <n v="0.59171597633136097"/>
    <x v="9"/>
    <x v="3"/>
  </r>
  <r>
    <x v="106"/>
    <x v="314"/>
    <n v="4.7337278106508878"/>
    <x v="9"/>
    <x v="3"/>
  </r>
  <r>
    <x v="106"/>
    <x v="241"/>
    <n v="75.147928994082847"/>
    <x v="9"/>
    <x v="3"/>
  </r>
  <r>
    <x v="106"/>
    <x v="315"/>
    <n v="71.005917159763314"/>
    <x v="9"/>
    <x v="3"/>
  </r>
  <r>
    <x v="106"/>
    <x v="316"/>
    <n v="3.5502958579881656"/>
    <x v="9"/>
    <x v="3"/>
  </r>
  <r>
    <x v="106"/>
    <x v="239"/>
    <n v="26.035502958579883"/>
    <x v="9"/>
    <x v="3"/>
  </r>
  <r>
    <x v="106"/>
    <x v="317"/>
    <n v="6.5088757396449708"/>
    <x v="9"/>
    <x v="3"/>
  </r>
  <r>
    <x v="106"/>
    <x v="60"/>
    <n v="0"/>
    <x v="9"/>
    <x v="3"/>
  </r>
  <r>
    <x v="106"/>
    <x v="318"/>
    <n v="1.1834319526627219"/>
    <x v="9"/>
    <x v="3"/>
  </r>
  <r>
    <x v="106"/>
    <x v="319"/>
    <n v="8.2840236686390529"/>
    <x v="9"/>
    <x v="3"/>
  </r>
  <r>
    <x v="106"/>
    <x v="320"/>
    <n v="4.1420118343195265"/>
    <x v="9"/>
    <x v="3"/>
  </r>
  <r>
    <x v="106"/>
    <x v="187"/>
    <n v="0"/>
    <x v="9"/>
    <x v="3"/>
  </r>
  <r>
    <x v="106"/>
    <x v="321"/>
    <n v="1.7751479289940828"/>
    <x v="9"/>
    <x v="3"/>
  </r>
  <r>
    <x v="106"/>
    <x v="322"/>
    <n v="4.7337278106508878"/>
    <x v="9"/>
    <x v="3"/>
  </r>
  <r>
    <x v="106"/>
    <x v="323"/>
    <n v="0"/>
    <x v="9"/>
    <x v="3"/>
  </r>
  <r>
    <x v="106"/>
    <x v="324"/>
    <n v="50.887573964497044"/>
    <x v="9"/>
    <x v="3"/>
  </r>
  <r>
    <x v="106"/>
    <x v="325"/>
    <n v="1.1834319526627219"/>
    <x v="9"/>
    <x v="3"/>
  </r>
  <r>
    <x v="106"/>
    <x v="326"/>
    <n v="1.1834319526627219"/>
    <x v="9"/>
    <x v="3"/>
  </r>
  <r>
    <x v="106"/>
    <x v="327"/>
    <n v="0"/>
    <x v="9"/>
    <x v="3"/>
  </r>
  <r>
    <x v="106"/>
    <x v="328"/>
    <n v="0.59171597633136097"/>
    <x v="9"/>
    <x v="3"/>
  </r>
  <r>
    <x v="106"/>
    <x v="4"/>
    <n v="6.5088757396449708"/>
    <x v="9"/>
    <x v="3"/>
  </r>
  <r>
    <x v="106"/>
    <x v="312"/>
    <n v="0"/>
    <x v="10"/>
    <x v="3"/>
  </r>
  <r>
    <x v="106"/>
    <x v="313"/>
    <n v="0"/>
    <x v="10"/>
    <x v="3"/>
  </r>
  <r>
    <x v="106"/>
    <x v="314"/>
    <n v="3.8167938931297711"/>
    <x v="10"/>
    <x v="3"/>
  </r>
  <r>
    <x v="106"/>
    <x v="241"/>
    <n v="67.175572519083971"/>
    <x v="10"/>
    <x v="3"/>
  </r>
  <r>
    <x v="106"/>
    <x v="315"/>
    <n v="61.068702290076338"/>
    <x v="10"/>
    <x v="3"/>
  </r>
  <r>
    <x v="106"/>
    <x v="316"/>
    <n v="0.76335877862595425"/>
    <x v="10"/>
    <x v="3"/>
  </r>
  <r>
    <x v="106"/>
    <x v="239"/>
    <n v="42.748091603053432"/>
    <x v="10"/>
    <x v="3"/>
  </r>
  <r>
    <x v="106"/>
    <x v="317"/>
    <n v="11.450381679389313"/>
    <x v="10"/>
    <x v="3"/>
  </r>
  <r>
    <x v="106"/>
    <x v="60"/>
    <n v="1.5267175572519085"/>
    <x v="10"/>
    <x v="3"/>
  </r>
  <r>
    <x v="106"/>
    <x v="318"/>
    <n v="3.8167938931297711"/>
    <x v="10"/>
    <x v="3"/>
  </r>
  <r>
    <x v="106"/>
    <x v="319"/>
    <n v="12.977099236641221"/>
    <x v="10"/>
    <x v="3"/>
  </r>
  <r>
    <x v="106"/>
    <x v="320"/>
    <n v="3.8167938931297711"/>
    <x v="10"/>
    <x v="3"/>
  </r>
  <r>
    <x v="106"/>
    <x v="187"/>
    <n v="0"/>
    <x v="10"/>
    <x v="3"/>
  </r>
  <r>
    <x v="106"/>
    <x v="321"/>
    <n v="3.8167938931297711"/>
    <x v="10"/>
    <x v="3"/>
  </r>
  <r>
    <x v="106"/>
    <x v="322"/>
    <n v="16.793893129770993"/>
    <x v="10"/>
    <x v="3"/>
  </r>
  <r>
    <x v="106"/>
    <x v="323"/>
    <n v="3.053435114503817"/>
    <x v="10"/>
    <x v="3"/>
  </r>
  <r>
    <x v="106"/>
    <x v="324"/>
    <n v="29.007633587786259"/>
    <x v="10"/>
    <x v="3"/>
  </r>
  <r>
    <x v="106"/>
    <x v="325"/>
    <n v="1.5267175572519085"/>
    <x v="10"/>
    <x v="3"/>
  </r>
  <r>
    <x v="106"/>
    <x v="326"/>
    <n v="3.053435114503817"/>
    <x v="10"/>
    <x v="3"/>
  </r>
  <r>
    <x v="106"/>
    <x v="327"/>
    <n v="0"/>
    <x v="10"/>
    <x v="3"/>
  </r>
  <r>
    <x v="106"/>
    <x v="328"/>
    <n v="6.106870229007634"/>
    <x v="10"/>
    <x v="3"/>
  </r>
  <r>
    <x v="106"/>
    <x v="4"/>
    <n v="6.8702290076335881"/>
    <x v="10"/>
    <x v="3"/>
  </r>
  <r>
    <x v="106"/>
    <x v="312"/>
    <n v="0"/>
    <x v="11"/>
    <x v="3"/>
  </r>
  <r>
    <x v="106"/>
    <x v="313"/>
    <n v="0.84033613445378152"/>
    <x v="11"/>
    <x v="3"/>
  </r>
  <r>
    <x v="106"/>
    <x v="314"/>
    <n v="5.882352941176471"/>
    <x v="11"/>
    <x v="3"/>
  </r>
  <r>
    <x v="106"/>
    <x v="241"/>
    <n v="83.193277310924373"/>
    <x v="11"/>
    <x v="3"/>
  </r>
  <r>
    <x v="106"/>
    <x v="315"/>
    <n v="58.823529411764703"/>
    <x v="11"/>
    <x v="3"/>
  </r>
  <r>
    <x v="106"/>
    <x v="316"/>
    <n v="6.7226890756302522"/>
    <x v="11"/>
    <x v="3"/>
  </r>
  <r>
    <x v="106"/>
    <x v="239"/>
    <n v="35.294117647058826"/>
    <x v="11"/>
    <x v="3"/>
  </r>
  <r>
    <x v="106"/>
    <x v="317"/>
    <n v="2.5210084033613445"/>
    <x v="11"/>
    <x v="3"/>
  </r>
  <r>
    <x v="106"/>
    <x v="60"/>
    <n v="0.84033613445378152"/>
    <x v="11"/>
    <x v="3"/>
  </r>
  <r>
    <x v="106"/>
    <x v="318"/>
    <n v="2.5210084033613445"/>
    <x v="11"/>
    <x v="3"/>
  </r>
  <r>
    <x v="106"/>
    <x v="319"/>
    <n v="11.764705882352942"/>
    <x v="11"/>
    <x v="3"/>
  </r>
  <r>
    <x v="106"/>
    <x v="320"/>
    <n v="3.3613445378151261"/>
    <x v="11"/>
    <x v="3"/>
  </r>
  <r>
    <x v="106"/>
    <x v="187"/>
    <n v="0"/>
    <x v="11"/>
    <x v="3"/>
  </r>
  <r>
    <x v="106"/>
    <x v="321"/>
    <n v="2.5210084033613445"/>
    <x v="11"/>
    <x v="3"/>
  </r>
  <r>
    <x v="106"/>
    <x v="322"/>
    <n v="9.2436974789915958"/>
    <x v="11"/>
    <x v="3"/>
  </r>
  <r>
    <x v="106"/>
    <x v="323"/>
    <n v="0"/>
    <x v="11"/>
    <x v="3"/>
  </r>
  <r>
    <x v="106"/>
    <x v="324"/>
    <n v="49.579831932773111"/>
    <x v="11"/>
    <x v="3"/>
  </r>
  <r>
    <x v="106"/>
    <x v="325"/>
    <n v="0.84033613445378152"/>
    <x v="11"/>
    <x v="3"/>
  </r>
  <r>
    <x v="106"/>
    <x v="326"/>
    <n v="0"/>
    <x v="11"/>
    <x v="3"/>
  </r>
  <r>
    <x v="106"/>
    <x v="327"/>
    <n v="0"/>
    <x v="11"/>
    <x v="3"/>
  </r>
  <r>
    <x v="106"/>
    <x v="328"/>
    <n v="1.680672268907563"/>
    <x v="11"/>
    <x v="3"/>
  </r>
  <r>
    <x v="106"/>
    <x v="4"/>
    <n v="2.5210084033613445"/>
    <x v="11"/>
    <x v="3"/>
  </r>
  <r>
    <x v="106"/>
    <x v="312"/>
    <n v="4.0404040404040407"/>
    <x v="12"/>
    <x v="3"/>
  </r>
  <r>
    <x v="106"/>
    <x v="313"/>
    <n v="0"/>
    <x v="12"/>
    <x v="3"/>
  </r>
  <r>
    <x v="106"/>
    <x v="314"/>
    <n v="10.1010101010101"/>
    <x v="12"/>
    <x v="3"/>
  </r>
  <r>
    <x v="106"/>
    <x v="241"/>
    <n v="70.707070707070713"/>
    <x v="12"/>
    <x v="3"/>
  </r>
  <r>
    <x v="106"/>
    <x v="315"/>
    <n v="47.474747474747474"/>
    <x v="12"/>
    <x v="3"/>
  </r>
  <r>
    <x v="106"/>
    <x v="316"/>
    <n v="7.0707070707070709"/>
    <x v="12"/>
    <x v="3"/>
  </r>
  <r>
    <x v="106"/>
    <x v="239"/>
    <n v="21.212121212121211"/>
    <x v="12"/>
    <x v="3"/>
  </r>
  <r>
    <x v="106"/>
    <x v="317"/>
    <n v="5.0505050505050502"/>
    <x v="12"/>
    <x v="3"/>
  </r>
  <r>
    <x v="106"/>
    <x v="60"/>
    <n v="4.0404040404040407"/>
    <x v="12"/>
    <x v="3"/>
  </r>
  <r>
    <x v="106"/>
    <x v="318"/>
    <n v="2.0202020202020203"/>
    <x v="12"/>
    <x v="3"/>
  </r>
  <r>
    <x v="106"/>
    <x v="319"/>
    <n v="21.212121212121211"/>
    <x v="12"/>
    <x v="3"/>
  </r>
  <r>
    <x v="106"/>
    <x v="320"/>
    <n v="4.0404040404040407"/>
    <x v="12"/>
    <x v="3"/>
  </r>
  <r>
    <x v="106"/>
    <x v="187"/>
    <n v="0"/>
    <x v="12"/>
    <x v="3"/>
  </r>
  <r>
    <x v="106"/>
    <x v="321"/>
    <n v="3.0303030303030303"/>
    <x v="12"/>
    <x v="3"/>
  </r>
  <r>
    <x v="106"/>
    <x v="322"/>
    <n v="9.0909090909090917"/>
    <x v="12"/>
    <x v="3"/>
  </r>
  <r>
    <x v="106"/>
    <x v="323"/>
    <n v="0"/>
    <x v="12"/>
    <x v="3"/>
  </r>
  <r>
    <x v="106"/>
    <x v="324"/>
    <n v="36.363636363636367"/>
    <x v="12"/>
    <x v="3"/>
  </r>
  <r>
    <x v="106"/>
    <x v="325"/>
    <n v="1.0101010101010102"/>
    <x v="12"/>
    <x v="3"/>
  </r>
  <r>
    <x v="106"/>
    <x v="326"/>
    <n v="1.0101010101010102"/>
    <x v="12"/>
    <x v="3"/>
  </r>
  <r>
    <x v="106"/>
    <x v="327"/>
    <n v="1.0101010101010102"/>
    <x v="12"/>
    <x v="3"/>
  </r>
  <r>
    <x v="106"/>
    <x v="328"/>
    <n v="1.0101010101010102"/>
    <x v="12"/>
    <x v="3"/>
  </r>
  <r>
    <x v="106"/>
    <x v="4"/>
    <n v="13.131313131313131"/>
    <x v="12"/>
    <x v="3"/>
  </r>
  <r>
    <x v="106"/>
    <x v="312"/>
    <n v="0"/>
    <x v="13"/>
    <x v="3"/>
  </r>
  <r>
    <x v="106"/>
    <x v="313"/>
    <n v="0"/>
    <x v="13"/>
    <x v="3"/>
  </r>
  <r>
    <x v="106"/>
    <x v="314"/>
    <n v="5.7971014492753623"/>
    <x v="13"/>
    <x v="3"/>
  </r>
  <r>
    <x v="106"/>
    <x v="241"/>
    <n v="79.710144927536234"/>
    <x v="13"/>
    <x v="3"/>
  </r>
  <r>
    <x v="106"/>
    <x v="315"/>
    <n v="65.217391304347828"/>
    <x v="13"/>
    <x v="3"/>
  </r>
  <r>
    <x v="106"/>
    <x v="316"/>
    <n v="4.3478260869565215"/>
    <x v="13"/>
    <x v="3"/>
  </r>
  <r>
    <x v="106"/>
    <x v="239"/>
    <n v="46.376811594202898"/>
    <x v="13"/>
    <x v="3"/>
  </r>
  <r>
    <x v="106"/>
    <x v="317"/>
    <n v="10.144927536231885"/>
    <x v="13"/>
    <x v="3"/>
  </r>
  <r>
    <x v="106"/>
    <x v="60"/>
    <n v="4.3478260869565215"/>
    <x v="13"/>
    <x v="3"/>
  </r>
  <r>
    <x v="106"/>
    <x v="318"/>
    <n v="4.3478260869565215"/>
    <x v="13"/>
    <x v="3"/>
  </r>
  <r>
    <x v="106"/>
    <x v="319"/>
    <n v="11.594202898550725"/>
    <x v="13"/>
    <x v="3"/>
  </r>
  <r>
    <x v="106"/>
    <x v="320"/>
    <n v="1.4492753623188406"/>
    <x v="13"/>
    <x v="3"/>
  </r>
  <r>
    <x v="106"/>
    <x v="187"/>
    <n v="0"/>
    <x v="13"/>
    <x v="3"/>
  </r>
  <r>
    <x v="106"/>
    <x v="321"/>
    <n v="1.4492753623188406"/>
    <x v="13"/>
    <x v="3"/>
  </r>
  <r>
    <x v="106"/>
    <x v="322"/>
    <n v="4.3478260869565215"/>
    <x v="13"/>
    <x v="3"/>
  </r>
  <r>
    <x v="106"/>
    <x v="323"/>
    <n v="0"/>
    <x v="13"/>
    <x v="3"/>
  </r>
  <r>
    <x v="106"/>
    <x v="324"/>
    <n v="8.695652173913043"/>
    <x v="13"/>
    <x v="3"/>
  </r>
  <r>
    <x v="106"/>
    <x v="325"/>
    <n v="5.7971014492753623"/>
    <x v="13"/>
    <x v="3"/>
  </r>
  <r>
    <x v="106"/>
    <x v="326"/>
    <n v="1.4492753623188406"/>
    <x v="13"/>
    <x v="3"/>
  </r>
  <r>
    <x v="106"/>
    <x v="327"/>
    <n v="2.8985507246376812"/>
    <x v="13"/>
    <x v="3"/>
  </r>
  <r>
    <x v="106"/>
    <x v="328"/>
    <n v="0"/>
    <x v="13"/>
    <x v="3"/>
  </r>
  <r>
    <x v="106"/>
    <x v="4"/>
    <n v="7.2463768115942031"/>
    <x v="13"/>
    <x v="3"/>
  </r>
  <r>
    <x v="106"/>
    <x v="312"/>
    <n v="1.1494252873563218"/>
    <x v="14"/>
    <x v="3"/>
  </r>
  <r>
    <x v="106"/>
    <x v="313"/>
    <n v="0"/>
    <x v="14"/>
    <x v="3"/>
  </r>
  <r>
    <x v="106"/>
    <x v="314"/>
    <n v="5.7471264367816088"/>
    <x v="14"/>
    <x v="3"/>
  </r>
  <r>
    <x v="106"/>
    <x v="241"/>
    <n v="79.310344827586206"/>
    <x v="14"/>
    <x v="3"/>
  </r>
  <r>
    <x v="106"/>
    <x v="315"/>
    <n v="66.666666666666671"/>
    <x v="14"/>
    <x v="3"/>
  </r>
  <r>
    <x v="106"/>
    <x v="316"/>
    <n v="26.436781609195403"/>
    <x v="14"/>
    <x v="3"/>
  </r>
  <r>
    <x v="106"/>
    <x v="239"/>
    <n v="8.0459770114942533"/>
    <x v="14"/>
    <x v="3"/>
  </r>
  <r>
    <x v="106"/>
    <x v="317"/>
    <n v="2.2988505747126435"/>
    <x v="14"/>
    <x v="3"/>
  </r>
  <r>
    <x v="106"/>
    <x v="60"/>
    <n v="0"/>
    <x v="14"/>
    <x v="3"/>
  </r>
  <r>
    <x v="106"/>
    <x v="318"/>
    <n v="0"/>
    <x v="14"/>
    <x v="3"/>
  </r>
  <r>
    <x v="106"/>
    <x v="319"/>
    <n v="18.390804597701148"/>
    <x v="14"/>
    <x v="3"/>
  </r>
  <r>
    <x v="106"/>
    <x v="320"/>
    <n v="4.5977011494252871"/>
    <x v="14"/>
    <x v="3"/>
  </r>
  <r>
    <x v="106"/>
    <x v="187"/>
    <n v="0"/>
    <x v="14"/>
    <x v="3"/>
  </r>
  <r>
    <x v="106"/>
    <x v="321"/>
    <n v="12.64367816091954"/>
    <x v="14"/>
    <x v="3"/>
  </r>
  <r>
    <x v="106"/>
    <x v="322"/>
    <n v="12.64367816091954"/>
    <x v="14"/>
    <x v="3"/>
  </r>
  <r>
    <x v="106"/>
    <x v="323"/>
    <n v="1.1494252873563218"/>
    <x v="14"/>
    <x v="3"/>
  </r>
  <r>
    <x v="106"/>
    <x v="324"/>
    <n v="26.436781609195403"/>
    <x v="14"/>
    <x v="3"/>
  </r>
  <r>
    <x v="106"/>
    <x v="325"/>
    <n v="2.2988505747126435"/>
    <x v="14"/>
    <x v="3"/>
  </r>
  <r>
    <x v="106"/>
    <x v="326"/>
    <n v="3.4482758620689653"/>
    <x v="14"/>
    <x v="3"/>
  </r>
  <r>
    <x v="106"/>
    <x v="327"/>
    <n v="0"/>
    <x v="14"/>
    <x v="3"/>
  </r>
  <r>
    <x v="106"/>
    <x v="328"/>
    <n v="1.1494252873563218"/>
    <x v="14"/>
    <x v="3"/>
  </r>
  <r>
    <x v="106"/>
    <x v="4"/>
    <n v="3.4482758620689653"/>
    <x v="14"/>
    <x v="3"/>
  </r>
  <r>
    <x v="106"/>
    <x v="312"/>
    <n v="0"/>
    <x v="15"/>
    <x v="3"/>
  </r>
  <r>
    <x v="106"/>
    <x v="313"/>
    <n v="0"/>
    <x v="15"/>
    <x v="3"/>
  </r>
  <r>
    <x v="106"/>
    <x v="314"/>
    <n v="0"/>
    <x v="15"/>
    <x v="3"/>
  </r>
  <r>
    <x v="106"/>
    <x v="241"/>
    <n v="17.582417582417584"/>
    <x v="15"/>
    <x v="3"/>
  </r>
  <r>
    <x v="106"/>
    <x v="315"/>
    <n v="74.72527472527473"/>
    <x v="15"/>
    <x v="3"/>
  </r>
  <r>
    <x v="106"/>
    <x v="316"/>
    <n v="2.197802197802198"/>
    <x v="15"/>
    <x v="3"/>
  </r>
  <r>
    <x v="106"/>
    <x v="239"/>
    <n v="41.758241758241759"/>
    <x v="15"/>
    <x v="3"/>
  </r>
  <r>
    <x v="106"/>
    <x v="317"/>
    <n v="14.285714285714286"/>
    <x v="15"/>
    <x v="3"/>
  </r>
  <r>
    <x v="106"/>
    <x v="60"/>
    <n v="1.098901098901099"/>
    <x v="15"/>
    <x v="3"/>
  </r>
  <r>
    <x v="106"/>
    <x v="318"/>
    <n v="10.989010989010989"/>
    <x v="15"/>
    <x v="3"/>
  </r>
  <r>
    <x v="106"/>
    <x v="319"/>
    <n v="38.46153846153846"/>
    <x v="15"/>
    <x v="3"/>
  </r>
  <r>
    <x v="106"/>
    <x v="320"/>
    <n v="6.5934065934065931"/>
    <x v="15"/>
    <x v="3"/>
  </r>
  <r>
    <x v="106"/>
    <x v="187"/>
    <n v="0"/>
    <x v="15"/>
    <x v="3"/>
  </r>
  <r>
    <x v="106"/>
    <x v="321"/>
    <n v="0"/>
    <x v="15"/>
    <x v="3"/>
  </r>
  <r>
    <x v="106"/>
    <x v="322"/>
    <n v="7.6923076923076925"/>
    <x v="15"/>
    <x v="3"/>
  </r>
  <r>
    <x v="106"/>
    <x v="323"/>
    <n v="1.098901098901099"/>
    <x v="15"/>
    <x v="3"/>
  </r>
  <r>
    <x v="106"/>
    <x v="324"/>
    <n v="53.846153846153847"/>
    <x v="15"/>
    <x v="3"/>
  </r>
  <r>
    <x v="106"/>
    <x v="325"/>
    <n v="0"/>
    <x v="15"/>
    <x v="3"/>
  </r>
  <r>
    <x v="106"/>
    <x v="326"/>
    <n v="2.197802197802198"/>
    <x v="15"/>
    <x v="3"/>
  </r>
  <r>
    <x v="106"/>
    <x v="327"/>
    <n v="2.197802197802198"/>
    <x v="15"/>
    <x v="3"/>
  </r>
  <r>
    <x v="106"/>
    <x v="328"/>
    <n v="1.098901098901099"/>
    <x v="15"/>
    <x v="3"/>
  </r>
  <r>
    <x v="106"/>
    <x v="4"/>
    <n v="3.2967032967032965"/>
    <x v="15"/>
    <x v="3"/>
  </r>
  <r>
    <x v="106"/>
    <x v="312"/>
    <n v="4.3478260869565215"/>
    <x v="16"/>
    <x v="3"/>
  </r>
  <r>
    <x v="106"/>
    <x v="313"/>
    <n v="2.7173913043478262"/>
    <x v="16"/>
    <x v="3"/>
  </r>
  <r>
    <x v="106"/>
    <x v="314"/>
    <n v="11.413043478260869"/>
    <x v="16"/>
    <x v="3"/>
  </r>
  <r>
    <x v="106"/>
    <x v="241"/>
    <n v="45.108695652173914"/>
    <x v="16"/>
    <x v="3"/>
  </r>
  <r>
    <x v="106"/>
    <x v="315"/>
    <n v="70.108695652173907"/>
    <x v="16"/>
    <x v="3"/>
  </r>
  <r>
    <x v="106"/>
    <x v="316"/>
    <n v="7.6086956521739131"/>
    <x v="16"/>
    <x v="3"/>
  </r>
  <r>
    <x v="106"/>
    <x v="239"/>
    <n v="34.782608695652172"/>
    <x v="16"/>
    <x v="3"/>
  </r>
  <r>
    <x v="106"/>
    <x v="317"/>
    <n v="14.130434782608695"/>
    <x v="16"/>
    <x v="3"/>
  </r>
  <r>
    <x v="106"/>
    <x v="60"/>
    <n v="4.3478260869565215"/>
    <x v="16"/>
    <x v="3"/>
  </r>
  <r>
    <x v="106"/>
    <x v="318"/>
    <n v="3.8043478260869565"/>
    <x v="16"/>
    <x v="3"/>
  </r>
  <r>
    <x v="106"/>
    <x v="319"/>
    <n v="20.652173913043477"/>
    <x v="16"/>
    <x v="3"/>
  </r>
  <r>
    <x v="106"/>
    <x v="320"/>
    <n v="12.5"/>
    <x v="16"/>
    <x v="3"/>
  </r>
  <r>
    <x v="106"/>
    <x v="187"/>
    <n v="0.54347826086956519"/>
    <x v="16"/>
    <x v="3"/>
  </r>
  <r>
    <x v="106"/>
    <x v="321"/>
    <n v="3.8043478260869565"/>
    <x v="16"/>
    <x v="3"/>
  </r>
  <r>
    <x v="106"/>
    <x v="322"/>
    <n v="7.6086956521739131"/>
    <x v="16"/>
    <x v="3"/>
  </r>
  <r>
    <x v="106"/>
    <x v="323"/>
    <n v="0"/>
    <x v="16"/>
    <x v="3"/>
  </r>
  <r>
    <x v="106"/>
    <x v="324"/>
    <n v="25"/>
    <x v="16"/>
    <x v="3"/>
  </r>
  <r>
    <x v="106"/>
    <x v="325"/>
    <n v="1.0869565217391304"/>
    <x v="16"/>
    <x v="3"/>
  </r>
  <r>
    <x v="106"/>
    <x v="326"/>
    <n v="0.54347826086956519"/>
    <x v="16"/>
    <x v="3"/>
  </r>
  <r>
    <x v="106"/>
    <x v="327"/>
    <n v="1.6304347826086956"/>
    <x v="16"/>
    <x v="3"/>
  </r>
  <r>
    <x v="106"/>
    <x v="328"/>
    <n v="1.0869565217391304"/>
    <x v="16"/>
    <x v="3"/>
  </r>
  <r>
    <x v="106"/>
    <x v="4"/>
    <n v="4.3478260869565215"/>
    <x v="16"/>
    <x v="3"/>
  </r>
  <r>
    <x v="107"/>
    <x v="329"/>
    <n v="5392"/>
    <x v="0"/>
    <x v="2"/>
  </r>
  <r>
    <x v="107"/>
    <x v="329"/>
    <n v="1125"/>
    <x v="1"/>
    <x v="2"/>
  </r>
  <r>
    <x v="107"/>
    <x v="329"/>
    <n v="1840"/>
    <x v="2"/>
    <x v="2"/>
  </r>
  <r>
    <x v="107"/>
    <x v="329"/>
    <n v="710"/>
    <x v="3"/>
    <x v="2"/>
  </r>
  <r>
    <x v="107"/>
    <x v="329"/>
    <n v="690"/>
    <x v="4"/>
    <x v="2"/>
  </r>
  <r>
    <x v="107"/>
    <x v="329"/>
    <n v="195"/>
    <x v="5"/>
    <x v="2"/>
  </r>
  <r>
    <x v="107"/>
    <x v="329"/>
    <n v="121"/>
    <x v="6"/>
    <x v="2"/>
  </r>
  <r>
    <x v="107"/>
    <x v="329"/>
    <n v="201"/>
    <x v="7"/>
    <x v="2"/>
  </r>
  <r>
    <x v="107"/>
    <x v="329"/>
    <n v="173"/>
    <x v="8"/>
    <x v="2"/>
  </r>
  <r>
    <x v="107"/>
    <x v="329"/>
    <n v="181"/>
    <x v="9"/>
    <x v="2"/>
  </r>
  <r>
    <x v="107"/>
    <x v="329"/>
    <n v="149"/>
    <x v="10"/>
    <x v="2"/>
  </r>
  <r>
    <x v="107"/>
    <x v="329"/>
    <n v="149"/>
    <x v="11"/>
    <x v="2"/>
  </r>
  <r>
    <x v="107"/>
    <x v="329"/>
    <n v="118"/>
    <x v="12"/>
    <x v="2"/>
  </r>
  <r>
    <x v="107"/>
    <x v="329"/>
    <n v="77"/>
    <x v="13"/>
    <x v="2"/>
  </r>
  <r>
    <x v="107"/>
    <x v="329"/>
    <n v="84"/>
    <x v="14"/>
    <x v="2"/>
  </r>
  <r>
    <x v="107"/>
    <x v="329"/>
    <n v="93"/>
    <x v="15"/>
    <x v="2"/>
  </r>
  <r>
    <x v="107"/>
    <x v="329"/>
    <n v="176"/>
    <x v="16"/>
    <x v="2"/>
  </r>
  <r>
    <x v="107"/>
    <x v="329"/>
    <n v="5337"/>
    <x v="0"/>
    <x v="3"/>
  </r>
  <r>
    <x v="107"/>
    <x v="329"/>
    <n v="1138"/>
    <x v="1"/>
    <x v="3"/>
  </r>
  <r>
    <x v="107"/>
    <x v="329"/>
    <n v="1908"/>
    <x v="2"/>
    <x v="3"/>
  </r>
  <r>
    <x v="107"/>
    <x v="329"/>
    <n v="750"/>
    <x v="3"/>
    <x v="3"/>
  </r>
  <r>
    <x v="107"/>
    <x v="329"/>
    <n v="592"/>
    <x v="4"/>
    <x v="3"/>
  </r>
  <r>
    <x v="107"/>
    <x v="329"/>
    <n v="159"/>
    <x v="5"/>
    <x v="3"/>
  </r>
  <r>
    <x v="107"/>
    <x v="329"/>
    <n v="108"/>
    <x v="6"/>
    <x v="3"/>
  </r>
  <r>
    <x v="107"/>
    <x v="329"/>
    <n v="177"/>
    <x v="7"/>
    <x v="3"/>
  </r>
  <r>
    <x v="107"/>
    <x v="329"/>
    <n v="148"/>
    <x v="8"/>
    <x v="3"/>
  </r>
  <r>
    <x v="107"/>
    <x v="329"/>
    <n v="169"/>
    <x v="9"/>
    <x v="3"/>
  </r>
  <r>
    <x v="107"/>
    <x v="329"/>
    <n v="131"/>
    <x v="10"/>
    <x v="3"/>
  </r>
  <r>
    <x v="107"/>
    <x v="329"/>
    <n v="119"/>
    <x v="11"/>
    <x v="3"/>
  </r>
  <r>
    <x v="107"/>
    <x v="329"/>
    <n v="99"/>
    <x v="12"/>
    <x v="3"/>
  </r>
  <r>
    <x v="107"/>
    <x v="329"/>
    <n v="69"/>
    <x v="13"/>
    <x v="3"/>
  </r>
  <r>
    <x v="107"/>
    <x v="329"/>
    <n v="87"/>
    <x v="14"/>
    <x v="3"/>
  </r>
  <r>
    <x v="107"/>
    <x v="329"/>
    <n v="91"/>
    <x v="15"/>
    <x v="3"/>
  </r>
  <r>
    <x v="107"/>
    <x v="329"/>
    <n v="184"/>
    <x v="16"/>
    <x v="3"/>
  </r>
  <r>
    <x v="110"/>
    <x v="347"/>
    <n v="0"/>
    <x v="1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 dinámica2" cacheId="3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2" fieldListSortAscending="1">
  <location ref="G5:I15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Col" multipleItemSelectionAllowed="1" showAll="0" sortType="descending" defaultSubtotal="0">
      <items count="19">
        <item h="1" x="18"/>
        <item h="1" x="4"/>
        <item n="total  " x="17"/>
        <item h="1" x="0"/>
        <item h="1" x="13"/>
        <item h="1" x="7"/>
        <item h="1" x="15"/>
        <item h="1" x="16"/>
        <item h="1" x="6"/>
        <item h="1" x="12"/>
        <item h="1" x="14"/>
        <item h="1" x="9"/>
        <item h="1" x="10"/>
        <item h="1" x="5"/>
        <item h="1" x="1"/>
        <item h="1" x="8"/>
        <item h="1" x="2"/>
        <item h="1" x="11"/>
        <item h="1" x="3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8">
    <i>
      <x v="11"/>
    </i>
    <i>
      <x v="12"/>
    </i>
    <i>
      <x v="14"/>
    </i>
    <i>
      <x v="17"/>
    </i>
    <i>
      <x v="19"/>
    </i>
    <i>
      <x v="23"/>
    </i>
    <i>
      <x v="122"/>
    </i>
    <i>
      <x v="189"/>
    </i>
  </rowItems>
  <colFields count="2">
    <field x="3"/>
    <field x="4"/>
  </colFields>
  <colItems count="2">
    <i>
      <x v="2"/>
      <x v="2"/>
    </i>
    <i r="1">
      <x v="3"/>
    </i>
  </colItems>
  <pageFields count="1">
    <pageField fld="0" hier="-1"/>
  </pageFields>
  <dataFields count="1">
    <dataField name="Suma de dato" fld="2" baseField="0" baseItem="0" numFmtId="2"/>
  </dataFields>
  <chartFormats count="16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189"/>
          </reference>
          <reference field="4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0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189"/>
          </reference>
          <reference field="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la dinámica10" cacheId="32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L6:R25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Col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4"/>
        <item x="295"/>
        <item x="296"/>
        <item x="297"/>
        <item x="298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Row" multipleItemSelectionAllowed="1" showAll="0" defaultSubtotal="0">
      <items count="19">
        <item x="3"/>
        <item x="11"/>
        <item x="2"/>
        <item x="8"/>
        <item x="1"/>
        <item x="5"/>
        <item x="10"/>
        <item x="9"/>
        <item x="14"/>
        <item x="12"/>
        <item x="6"/>
        <item x="16"/>
        <item x="15"/>
        <item x="7"/>
        <item x="13"/>
        <item x="0"/>
        <item x="17"/>
        <item x="4"/>
        <item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</rowItems>
  <colFields count="2">
    <field x="4"/>
    <field x="1"/>
  </colFields>
  <colItems count="6">
    <i>
      <x v="2"/>
      <x v="7"/>
    </i>
    <i r="1">
      <x v="190"/>
    </i>
    <i r="1">
      <x v="242"/>
    </i>
    <i>
      <x v="3"/>
      <x v="7"/>
    </i>
    <i r="1">
      <x v="190"/>
    </i>
    <i r="1">
      <x v="242"/>
    </i>
  </colItems>
  <pageFields count="1">
    <pageField fld="0" hier="-1"/>
  </pageFields>
  <dataFields count="1">
    <dataField name="Suma de dato" fld="2" baseField="0" baseItem="0" numFmtId="4"/>
  </dataField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la dinámica10" cacheId="31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2" fieldListSortAscending="1">
  <location ref="K20:M30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h="1" x="0"/>
        <item x="17"/>
        <item h="1" x="4"/>
        <item h="1" x="18"/>
      </items>
    </pivotField>
    <pivotField axis="axisCol" showAll="0" defaultSubtotal="0">
      <items count="6">
        <item h="1" x="1"/>
        <item h="1" x="0"/>
        <item h="1" f="1" x="5"/>
        <item x="2"/>
        <item x="3"/>
        <item h="1" x="4"/>
      </items>
    </pivotField>
  </pivotFields>
  <rowFields count="1">
    <field x="1"/>
  </rowFields>
  <rowItems count="9">
    <i>
      <x v="57"/>
    </i>
    <i>
      <x v="76"/>
    </i>
    <i>
      <x v="101"/>
    </i>
    <i>
      <x v="168"/>
    </i>
    <i>
      <x v="172"/>
    </i>
    <i>
      <x v="174"/>
    </i>
    <i>
      <x v="227"/>
    </i>
    <i>
      <x v="247"/>
    </i>
    <i>
      <x v="249"/>
    </i>
  </rowItems>
  <colFields count="1">
    <field x="4"/>
  </colFields>
  <colItems count="2">
    <i>
      <x v="3"/>
    </i>
    <i>
      <x v="4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la dinámica9" cacheId="31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K4:M14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h="1" x="0"/>
        <item x="17"/>
        <item h="1" x="4"/>
        <item h="1" x="18"/>
      </items>
    </pivotField>
    <pivotField axis="axisCol" showAll="0" defaultSubtotal="0">
      <items count="6">
        <item h="1" x="1"/>
        <item h="1" x="0"/>
        <item h="1" f="1" x="5"/>
        <item x="2"/>
        <item x="3"/>
        <item h="1" x="4"/>
      </items>
    </pivotField>
  </pivotFields>
  <rowFields count="1">
    <field x="1"/>
  </rowFields>
  <rowItems count="9">
    <i>
      <x v="57"/>
    </i>
    <i>
      <x v="76"/>
    </i>
    <i>
      <x v="101"/>
    </i>
    <i>
      <x v="168"/>
    </i>
    <i>
      <x v="172"/>
    </i>
    <i>
      <x v="174"/>
    </i>
    <i>
      <x v="227"/>
    </i>
    <i>
      <x v="247"/>
    </i>
    <i>
      <x v="249"/>
    </i>
  </rowItems>
  <colFields count="1">
    <field x="4"/>
  </colFields>
  <colItems count="2">
    <i>
      <x v="3"/>
    </i>
    <i>
      <x v="4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la dinámica11" cacheId="31" applyNumberFormats="0" applyBorderFormats="0" applyFontFormats="0" applyPatternFormats="0" applyAlignmentFormats="0" applyWidthHeightFormats="1" dataCaption="Valores" showError="1" updatedVersion="3" minRefreshableVersion="3" showCalcMbrs="0" useAutoFormatting="1" rowGrandTotals="0" colGrandTotals="0" itemPrintTitles="1" createdVersion="3" indent="0" outline="1" outlineData="1" multipleFieldFilters="0" chartFormat="1" fieldListSortAscending="1">
  <location ref="L5:N28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x="10"/>
        <item h="1" x="11"/>
        <item h="1" x="102"/>
        <item h="1" x="14"/>
        <item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6">
        <item h="1" x="1"/>
        <item h="1" x="0"/>
        <item h="1" f="1" x="5"/>
        <item x="2"/>
        <item x="3"/>
        <item h="1" x="4"/>
      </items>
    </pivotField>
  </pivotFields>
  <rowFields count="1">
    <field x="1"/>
  </rowFields>
  <rowItems count="22">
    <i>
      <x v="45"/>
    </i>
    <i>
      <x v="47"/>
    </i>
    <i>
      <x v="48"/>
    </i>
    <i>
      <x v="49"/>
    </i>
    <i>
      <x v="50"/>
    </i>
    <i>
      <x v="52"/>
    </i>
    <i>
      <x v="54"/>
    </i>
    <i>
      <x v="56"/>
    </i>
    <i>
      <x v="69"/>
    </i>
    <i>
      <x v="71"/>
    </i>
    <i>
      <x v="72"/>
    </i>
    <i>
      <x v="73"/>
    </i>
    <i>
      <x v="150"/>
    </i>
    <i>
      <x v="151"/>
    </i>
    <i>
      <x v="152"/>
    </i>
    <i>
      <x v="153"/>
    </i>
    <i>
      <x v="154"/>
    </i>
    <i>
      <x v="189"/>
    </i>
    <i>
      <x v="212"/>
    </i>
    <i>
      <x v="214"/>
    </i>
    <i>
      <x v="276"/>
    </i>
    <i>
      <x v="286"/>
    </i>
  </rowItems>
  <colFields count="1">
    <field x="4"/>
  </colFields>
  <colItems count="2">
    <i>
      <x v="3"/>
    </i>
    <i>
      <x v="4"/>
    </i>
  </colItems>
  <pageFields count="2">
    <pageField fld="3" hier="-1"/>
    <pageField fld="0" hier="-1"/>
  </pageFields>
  <dataFields count="1">
    <dataField name="Suma de dato" fld="2" baseField="0" baseItem="0" numFmtId="2"/>
  </dataFields>
  <formats count="1">
    <format dxfId="0">
      <pivotArea outline="0" collapsedLevelsAreSubtotals="1" fieldPosition="0">
        <references count="1">
          <reference field="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la dinámica1" cacheId="29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K16:M29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h="1" x="180"/>
        <item h="1" x="186"/>
        <item h="1" x="182"/>
        <item h="1"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12">
    <i>
      <x v="34"/>
    </i>
    <i>
      <x v="35"/>
    </i>
    <i>
      <x v="77"/>
    </i>
    <i>
      <x v="78"/>
    </i>
    <i>
      <x v="118"/>
    </i>
    <i>
      <x v="124"/>
    </i>
    <i>
      <x v="127"/>
    </i>
    <i>
      <x v="165"/>
    </i>
    <i>
      <x v="189"/>
    </i>
    <i>
      <x v="235"/>
    </i>
    <i>
      <x v="326"/>
    </i>
    <i>
      <x v="327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la dinámica3" cacheId="29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K5:M11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h="1" x="180"/>
        <item h="1" x="186"/>
        <item h="1" x="182"/>
        <item h="1"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5">
    <i>
      <x v="188"/>
    </i>
    <i>
      <x v="189"/>
    </i>
    <i>
      <x v="196"/>
    </i>
    <i>
      <x v="259"/>
    </i>
    <i>
      <x v="260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la dinámica2" cacheId="29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K35:M43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h="1" x="180"/>
        <item h="1" x="186"/>
        <item h="1" x="182"/>
        <item h="1"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7">
    <i>
      <x v="36"/>
    </i>
    <i>
      <x v="37"/>
    </i>
    <i>
      <x v="38"/>
    </i>
    <i>
      <x v="89"/>
    </i>
    <i>
      <x v="90"/>
    </i>
    <i>
      <x v="91"/>
    </i>
    <i>
      <x v="189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la dinámica7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J6:L24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Page" multipleItemSelectionAllowed="1" showAll="0" defaultSubtotal="0">
      <items count="349">
        <item h="1" x="33"/>
        <item h="1" x="195"/>
        <item h="1" x="39"/>
        <item h="1" x="54"/>
        <item h="1" x="12"/>
        <item h="1" x="13"/>
        <item h="1" x="14"/>
        <item h="1" x="43"/>
        <item h="1" x="40"/>
        <item h="1" x="83"/>
        <item h="1" x="15"/>
        <item h="1" x="5"/>
        <item h="1" x="6"/>
        <item h="1" x="84"/>
        <item h="1" x="7"/>
        <item h="1" x="16"/>
        <item h="1" x="41"/>
        <item h="1" x="8"/>
        <item h="1" x="17"/>
        <item h="1" x="9"/>
        <item h="1" x="34"/>
        <item h="1" x="45"/>
        <item h="1" x="18"/>
        <item h="1" x="10"/>
        <item h="1" x="35"/>
        <item h="1" x="318"/>
        <item h="1" x="317"/>
        <item h="1" x="252"/>
        <item h="1" x="282"/>
        <item h="1" x="302"/>
        <item h="1" x="248"/>
        <item h="1" x="1"/>
        <item h="1" x="0"/>
        <item h="1" x="273"/>
        <item h="1" x="159"/>
        <item h="1" x="156"/>
        <item h="1" x="167"/>
        <item h="1" x="169"/>
        <item h="1" x="168"/>
        <item h="1" x="274"/>
        <item h="1" x="321"/>
        <item h="1" x="205"/>
        <item h="1" x="256"/>
        <item h="1" x="181"/>
        <item h="1" x="101"/>
        <item h="1" x="74"/>
        <item h="1" x="80"/>
        <item h="1" x="75"/>
        <item h="1" x="76"/>
        <item h="1" x="58"/>
        <item h="1" x="57"/>
        <item h="1" x="77"/>
        <item h="1" x="71"/>
        <item h="1" x="78"/>
        <item h="1" x="72"/>
        <item h="1" x="79"/>
        <item h="1" x="73"/>
        <item h="1" x="28"/>
        <item h="1" x="254"/>
        <item h="1" x="289"/>
        <item h="1" x="242"/>
        <item h="1" x="190"/>
        <item h="1" x="188"/>
        <item h="1" x="129"/>
        <item h="1" x="133"/>
        <item h="1" x="136"/>
        <item h="1" x="230"/>
        <item h="1" x="235"/>
        <item h="1" x="244"/>
        <item h="1" x="65"/>
        <item h="1" x="290"/>
        <item h="1" x="61"/>
        <item h="1" x="64"/>
        <item h="1" x="63"/>
        <item h="1" x="310"/>
        <item h="1" x="206"/>
        <item h="1" x="24"/>
        <item h="1" x="163"/>
        <item h="1" x="164"/>
        <item h="1" x="91"/>
        <item h="1" x="286"/>
        <item h="1" x="127"/>
        <item h="1" x="139"/>
        <item h="1" x="189"/>
        <item h="1" x="280"/>
        <item h="1" x="262"/>
        <item h="1" x="263"/>
        <item h="1" x="307"/>
        <item h="1" x="232"/>
        <item h="1" x="172"/>
        <item h="1" x="171"/>
        <item h="1" x="170"/>
        <item h="1" x="309"/>
        <item h="1" x="308"/>
        <item h="1" x="226"/>
        <item h="1" x="97"/>
        <item h="1" x="312"/>
        <item h="1" x="217"/>
        <item h="1" x="216"/>
        <item h="1" x="219"/>
        <item h="1" x="227"/>
        <item h="1" x="22"/>
        <item h="1" x="187"/>
        <item h="1" x="90"/>
        <item h="1" x="89"/>
        <item h="1" x="196"/>
        <item h="1" x="47"/>
        <item h="1" x="197"/>
        <item h="1" x="48"/>
        <item h="1" x="49"/>
        <item h="1" x="50"/>
        <item h="1" x="51"/>
        <item h="1" x="46"/>
        <item h="1" x="52"/>
        <item h="1" x="53"/>
        <item h="1" x="326"/>
        <item h="1" x="202"/>
        <item h="1" x="201"/>
        <item h="1" x="160"/>
        <item h="1" x="301"/>
        <item h="1" x="316"/>
        <item h="1" x="87"/>
        <item h="1" x="11"/>
        <item h="1" x="240"/>
        <item h="1" x="161"/>
        <item h="1" x="198"/>
        <item h="1" x="199"/>
        <item h="1" x="162"/>
        <item h="1" x="257"/>
        <item h="1" x="37"/>
        <item h="1" x="138"/>
        <item h="1" x="132"/>
        <item h="1" x="128"/>
        <item h="1" x="137"/>
        <item h="1" x="135"/>
        <item h="1" x="183"/>
        <item h="1" x="300"/>
        <item h="1" x="305"/>
        <item h="1" x="266"/>
        <item h="1" x="267"/>
        <item h="1" x="271"/>
        <item h="1" x="314"/>
        <item h="1" x="298"/>
        <item h="1" x="295"/>
        <item h="1" x="294"/>
        <item h="1" x="297"/>
        <item h="1" x="81"/>
        <item h="1" x="82"/>
        <item h="1" x="2"/>
        <item h="1" x="259"/>
        <item h="1" x="56"/>
        <item h="1" x="67"/>
        <item h="1" x="68"/>
        <item h="1" x="69"/>
        <item h="1" x="70"/>
        <item h="1" x="260"/>
        <item h="1" x="265"/>
        <item h="1" x="109"/>
        <item h="1" x="258"/>
        <item h="1" x="284"/>
        <item h="1" x="276"/>
        <item h="1" x="270"/>
        <item h="1" x="108"/>
        <item h="1" x="249"/>
        <item h="1" x="251"/>
        <item h="1" x="165"/>
        <item h="1" x="55"/>
        <item h="1" x="29"/>
        <item h="1" x="21"/>
        <item h="1" x="243"/>
        <item h="1" x="236"/>
        <item h="1" x="192"/>
        <item h="1" x="20"/>
        <item h="1" x="30"/>
        <item h="1" x="23"/>
        <item h="1" x="36"/>
        <item h="1" x="200"/>
        <item h="1" x="85"/>
        <item h="1" x="93"/>
        <item h="1" x="287"/>
        <item h="1" x="275"/>
        <item h="1" x="3"/>
        <item h="1" x="107"/>
        <item h="1" x="111"/>
        <item h="1" x="220"/>
        <item h="1" x="131"/>
        <item h="1" x="38"/>
        <item h="1" x="105"/>
        <item h="1" x="152"/>
        <item h="1" x="4"/>
        <item h="1" x="193"/>
        <item h="1" x="94"/>
        <item h="1" x="208"/>
        <item h="1" x="209"/>
        <item h="1" x="210"/>
        <item h="1" x="130"/>
        <item h="1" x="155"/>
        <item h="1" x="125"/>
        <item h="1" x="104"/>
        <item h="1" x="293"/>
        <item h="1" x="224"/>
        <item h="1" x="211"/>
        <item h="1" x="203"/>
        <item h="1" x="134"/>
        <item h="1" x="250"/>
        <item h="1" x="303"/>
        <item h="1" x="292"/>
        <item h="1" x="272"/>
        <item h="1" x="245"/>
        <item h="1" x="269"/>
        <item h="1" x="268"/>
        <item h="1" x="102"/>
        <item h="1" x="66"/>
        <item h="1" x="328"/>
        <item h="1" x="62"/>
        <item h="1" x="327"/>
        <item h="1" x="100"/>
        <item h="1" x="311"/>
        <item h="1" x="306"/>
        <item h="1" x="239"/>
        <item h="1" x="237"/>
        <item h="1" x="223"/>
        <item h="1" x="222"/>
        <item h="1" x="98"/>
        <item h="1" x="99"/>
        <item h="1" x="234"/>
        <item h="1" x="277"/>
        <item h="1" x="26"/>
        <item h="1" x="32"/>
        <item h="1" x="325"/>
        <item h="1" x="233"/>
        <item h="1" x="322"/>
        <item h="1" x="264"/>
        <item h="1" x="247"/>
        <item h="1" x="261"/>
        <item h="1" x="166"/>
        <item h="1" x="299"/>
        <item h="1" x="296"/>
        <item h="1" x="207"/>
        <item h="1" x="103"/>
        <item h="1" x="238"/>
        <item h="1" x="19"/>
        <item h="1" x="44"/>
        <item h="1" x="218"/>
        <item h="1" x="225"/>
        <item h="1" x="279"/>
        <item h="1" x="281"/>
        <item h="1" x="27"/>
        <item h="1" x="31"/>
        <item h="1" x="25"/>
        <item h="1" x="283"/>
        <item h="1" x="110"/>
        <item h="1" x="285"/>
        <item h="1" x="253"/>
        <item h="1" x="92"/>
        <item h="1" x="106"/>
        <item h="1" x="194"/>
        <item h="1" x="126"/>
        <item h="1" x="204"/>
        <item x="153"/>
        <item h="1" x="154"/>
        <item h="1" x="180"/>
        <item h="1" x="186"/>
        <item h="1" x="182"/>
        <item h="1" x="184"/>
        <item h="1" x="315"/>
        <item h="1" x="96"/>
        <item h="1" x="215"/>
        <item h="1" x="213"/>
        <item h="1" x="214"/>
        <item h="1" x="173"/>
        <item h="1" x="95"/>
        <item h="1" x="191"/>
        <item h="1" x="288"/>
        <item h="1" x="241"/>
        <item h="1" x="291"/>
        <item h="1" x="59"/>
        <item h="1" x="329"/>
        <item h="1" x="174"/>
        <item h="1" x="324"/>
        <item h="1" x="255"/>
        <item h="1" x="323"/>
        <item h="1" x="304"/>
        <item h="1" x="231"/>
        <item h="1" x="246"/>
        <item h="1" x="88"/>
        <item h="1" x="60"/>
        <item h="1" x="86"/>
        <item h="1" x="212"/>
        <item h="1" x="228"/>
        <item h="1" x="144"/>
        <item h="1" x="113"/>
        <item h="1" x="151"/>
        <item h="1" x="150"/>
        <item h="1" x="115"/>
        <item h="1" x="142"/>
        <item h="1" x="124"/>
        <item h="1" x="121"/>
        <item h="1" x="145"/>
        <item h="1" x="123"/>
        <item h="1" x="148"/>
        <item h="1" x="149"/>
        <item h="1" x="112"/>
        <item h="1" x="143"/>
        <item h="1" x="146"/>
        <item h="1" x="118"/>
        <item h="1" x="119"/>
        <item h="1" x="122"/>
        <item h="1" x="120"/>
        <item h="1" x="147"/>
        <item h="1" x="140"/>
        <item h="1" x="116"/>
        <item h="1" x="114"/>
        <item h="1" x="141"/>
        <item h="1" x="117"/>
        <item h="1" x="278"/>
        <item h="1" x="319"/>
        <item h="1" x="185"/>
        <item h="1" x="313"/>
        <item h="1" x="320"/>
        <item h="1" x="42"/>
        <item h="1" x="176"/>
        <item h="1" x="177"/>
        <item h="1" x="178"/>
        <item h="1" x="179"/>
        <item h="1" x="175"/>
        <item h="1" x="157"/>
        <item h="1"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Row" multipleItemSelectionAllowed="1" showAll="0" defaultSubtotal="0">
      <items count="19">
        <item x="3"/>
        <item x="11"/>
        <item x="2"/>
        <item x="8"/>
        <item x="1"/>
        <item x="5"/>
        <item x="10"/>
        <item x="9"/>
        <item x="14"/>
        <item x="12"/>
        <item x="6"/>
        <item x="16"/>
        <item x="15"/>
        <item x="7"/>
        <item x="13"/>
        <item x="0"/>
        <item x="17"/>
        <item x="4"/>
        <item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</rowItems>
  <colFields count="1">
    <field x="4"/>
  </colFields>
  <colItems count="2">
    <i>
      <x v="2"/>
    </i>
    <i>
      <x v="3"/>
    </i>
  </colItems>
  <pageFields count="2">
    <pageField fld="0" hier="-1"/>
    <pageField fld="1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la dinámica1" cacheId="29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J4:L16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h="1" x="180"/>
        <item h="1" x="186"/>
        <item h="1" x="182"/>
        <item h="1"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11">
    <i>
      <x v="43"/>
    </i>
    <i>
      <x v="102"/>
    </i>
    <i>
      <x v="135"/>
    </i>
    <i>
      <x v="270"/>
    </i>
    <i>
      <x v="278"/>
    </i>
    <i>
      <x v="317"/>
    </i>
    <i>
      <x v="321"/>
    </i>
    <i>
      <x v="322"/>
    </i>
    <i>
      <x v="323"/>
    </i>
    <i>
      <x v="324"/>
    </i>
    <i>
      <x v="325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/>
  </dataField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la dinámica2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H4:J19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x="92"/>
        <item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14">
    <i>
      <x v="97"/>
    </i>
    <i>
      <x v="98"/>
    </i>
    <i>
      <x v="99"/>
    </i>
    <i>
      <x v="184"/>
    </i>
    <i>
      <x v="189"/>
    </i>
    <i>
      <x v="200"/>
    </i>
    <i>
      <x v="201"/>
    </i>
    <i>
      <x v="221"/>
    </i>
    <i>
      <x v="222"/>
    </i>
    <i>
      <x v="243"/>
    </i>
    <i>
      <x v="267"/>
    </i>
    <i>
      <x v="268"/>
    </i>
    <i>
      <x v="269"/>
    </i>
    <i>
      <x v="288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8" cacheId="3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2" fieldListSortAscending="1">
  <location ref="J7:L16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multipleItemSelectionAllowed="1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98"/>
        <item x="99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100"/>
        <item x="9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311"/>
        <item x="306"/>
        <item x="239"/>
        <item x="237"/>
        <item x="223"/>
        <item x="222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x="4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h="1" x="0"/>
        <item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8">
    <i>
      <x v="6"/>
    </i>
    <i>
      <x v="10"/>
    </i>
    <i>
      <x v="15"/>
    </i>
    <i>
      <x v="18"/>
    </i>
    <i>
      <x v="22"/>
    </i>
    <i>
      <x v="241"/>
    </i>
    <i>
      <x v="327"/>
    </i>
    <i>
      <x v="331"/>
    </i>
  </rowItems>
  <colFields count="1">
    <field x="4"/>
  </colFields>
  <colItems count="2">
    <i>
      <x v="2"/>
    </i>
    <i>
      <x v="3"/>
    </i>
  </colItems>
  <pageFields count="2">
    <pageField fld="0" hier="-1"/>
    <pageField fld="3" hier="-1"/>
  </pageFields>
  <dataFields count="1">
    <dataField name="Suma de dato" fld="2" baseField="0" baseItem="0" numFmtId="4"/>
  </dataFields>
  <chartFormats count="22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0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2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0"/>
          </reference>
        </references>
      </pivotArea>
    </chartFormat>
    <chartFormat chart="1" format="3">
      <pivotArea type="data" outline="0" fieldPosition="0">
        <references count="3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15"/>
          </reference>
        </references>
      </pivotArea>
    </chartFormat>
    <chartFormat chart="1" format="4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  <chartFormat chart="1" format="5">
      <pivotArea type="data" outline="0" fieldPosition="0">
        <references count="4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la dinámica3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I5:K49" firstHeaderRow="1" firstDataRow="2" firstDataCol="1" rowPageCount="1" colPageCount="1"/>
  <pivotFields count="5">
    <pivotField axis="axisRow" multipleItemSelectionAllowed="1" showAll="0" defaultSubtotal="0">
      <items count="112">
        <item h="1" m="1" x="111"/>
        <item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x="33"/>
        <item h="1" x="103"/>
        <item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x="28"/>
        <item x="29"/>
        <item h="1" x="94"/>
        <item h="1" x="96"/>
        <item h="1" x="98"/>
        <item h="1" x="97"/>
        <item h="1" x="93"/>
        <item h="1" x="95"/>
        <item x="23"/>
        <item x="32"/>
        <item x="30"/>
        <item h="1" x="101"/>
        <item h="1" x="83"/>
        <item h="1" x="19"/>
        <item h="1" x="20"/>
        <item h="1" x="3"/>
        <item x="26"/>
        <item h="1" x="80"/>
        <item h="1" x="1"/>
        <item x="25"/>
        <item x="24"/>
        <item h="1" x="6"/>
        <item h="1" x="86"/>
        <item h="1" x="84"/>
        <item h="1" x="13"/>
        <item h="1" x="107"/>
        <item h="1" x="82"/>
        <item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2">
    <field x="0"/>
    <field x="1"/>
  </rowFields>
  <rowItems count="43">
    <i>
      <x v="1"/>
    </i>
    <i r="1">
      <x v="189"/>
    </i>
    <i r="1">
      <x v="198"/>
    </i>
    <i r="1">
      <x v="239"/>
    </i>
    <i>
      <x v="13"/>
    </i>
    <i r="1">
      <x v="187"/>
    </i>
    <i r="1">
      <x v="255"/>
    </i>
    <i>
      <x v="44"/>
    </i>
    <i r="1">
      <x v="187"/>
    </i>
    <i r="1">
      <x v="255"/>
    </i>
    <i>
      <x v="46"/>
    </i>
    <i r="1">
      <x v="187"/>
    </i>
    <i r="1">
      <x v="255"/>
    </i>
    <i>
      <x v="58"/>
    </i>
    <i r="1">
      <x v="187"/>
    </i>
    <i r="1">
      <x v="255"/>
    </i>
    <i>
      <x v="59"/>
    </i>
    <i r="1">
      <x v="187"/>
    </i>
    <i r="1">
      <x v="255"/>
    </i>
    <i>
      <x v="66"/>
    </i>
    <i r="1">
      <x v="187"/>
    </i>
    <i r="1">
      <x v="255"/>
    </i>
    <i>
      <x v="67"/>
    </i>
    <i r="1">
      <x v="187"/>
    </i>
    <i r="1">
      <x v="255"/>
    </i>
    <i>
      <x v="68"/>
    </i>
    <i r="1">
      <x v="187"/>
    </i>
    <i r="1">
      <x v="255"/>
    </i>
    <i>
      <x v="74"/>
    </i>
    <i r="1">
      <x v="187"/>
    </i>
    <i r="1">
      <x v="255"/>
    </i>
    <i>
      <x v="77"/>
    </i>
    <i r="1">
      <x v="187"/>
    </i>
    <i r="1">
      <x v="255"/>
    </i>
    <i>
      <x v="78"/>
    </i>
    <i r="1">
      <x v="187"/>
    </i>
    <i r="1">
      <x v="255"/>
    </i>
    <i>
      <x v="85"/>
    </i>
    <i r="1">
      <x v="187"/>
    </i>
    <i r="1">
      <x v="255"/>
    </i>
    <i>
      <x v="101"/>
    </i>
    <i r="1">
      <x v="187"/>
    </i>
    <i r="1">
      <x v="255"/>
    </i>
  </rowItems>
  <colFields count="1">
    <field x="4"/>
  </colFields>
  <colItems count="2">
    <i>
      <x v="2"/>
    </i>
    <i>
      <x v="3"/>
    </i>
  </colItems>
  <pageFields count="1">
    <pageField fld="3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la dinámica4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I3:K58" firstHeaderRow="1" firstDataRow="2" firstDataCol="1" rowPageCount="1" colPageCount="1"/>
  <pivotFields count="5">
    <pivotField axis="axisRow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x="60"/>
        <item x="55"/>
        <item x="54"/>
        <item x="58"/>
        <item x="49"/>
        <item x="52"/>
        <item x="53"/>
        <item x="59"/>
        <item x="50"/>
        <item x="51"/>
        <item x="56"/>
        <item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2">
    <field x="0"/>
    <field x="1"/>
  </rowFields>
  <rowItems count="54">
    <i>
      <x v="31"/>
    </i>
    <i r="1">
      <x v="189"/>
    </i>
    <i r="1">
      <x v="197"/>
    </i>
    <i r="1">
      <x v="257"/>
    </i>
    <i>
      <x v="32"/>
    </i>
    <i r="1">
      <x v="189"/>
    </i>
    <i r="1">
      <x v="197"/>
    </i>
    <i r="1">
      <x v="257"/>
    </i>
    <i>
      <x v="33"/>
    </i>
    <i r="1">
      <x v="189"/>
    </i>
    <i r="1">
      <x v="197"/>
    </i>
    <i r="1">
      <x v="257"/>
    </i>
    <i>
      <x v="34"/>
    </i>
    <i r="1">
      <x v="189"/>
    </i>
    <i r="1">
      <x v="197"/>
    </i>
    <i r="1">
      <x v="257"/>
    </i>
    <i>
      <x v="35"/>
    </i>
    <i r="1">
      <x v="189"/>
    </i>
    <i r="1">
      <x v="197"/>
    </i>
    <i r="1">
      <x v="257"/>
    </i>
    <i>
      <x v="36"/>
    </i>
    <i r="1">
      <x v="189"/>
    </i>
    <i r="1">
      <x v="197"/>
    </i>
    <i r="1">
      <x v="257"/>
    </i>
    <i>
      <x v="37"/>
    </i>
    <i r="1">
      <x v="189"/>
    </i>
    <i r="1">
      <x v="197"/>
    </i>
    <i r="1">
      <x v="257"/>
    </i>
    <i>
      <x v="38"/>
    </i>
    <i r="1">
      <x v="189"/>
    </i>
    <i r="1">
      <x v="197"/>
    </i>
    <i r="1">
      <x v="257"/>
    </i>
    <i>
      <x v="39"/>
    </i>
    <i r="1">
      <x v="189"/>
    </i>
    <i r="1">
      <x v="197"/>
    </i>
    <i r="1">
      <x v="257"/>
    </i>
    <i>
      <x v="40"/>
    </i>
    <i r="1">
      <x v="189"/>
    </i>
    <i r="1">
      <x v="197"/>
    </i>
    <i r="1">
      <x v="257"/>
    </i>
    <i>
      <x v="41"/>
    </i>
    <i r="1">
      <x v="189"/>
    </i>
    <i r="1">
      <x v="197"/>
    </i>
    <i r="1">
      <x v="257"/>
    </i>
    <i>
      <x v="42"/>
    </i>
    <i r="1">
      <x v="189"/>
    </i>
    <i r="1">
      <x v="197"/>
    </i>
    <i r="1">
      <x v="257"/>
    </i>
    <i>
      <x v="56"/>
    </i>
    <i r="1">
      <x v="63"/>
    </i>
    <i r="1">
      <x v="82"/>
    </i>
    <i r="1">
      <x v="132"/>
    </i>
    <i r="1">
      <x v="185"/>
    </i>
    <i r="1">
      <x v="189"/>
    </i>
  </rowItems>
  <colFields count="1">
    <field x="4"/>
  </colFields>
  <colItems count="2">
    <i>
      <x v="2"/>
    </i>
    <i>
      <x v="3"/>
    </i>
  </colItems>
  <pageFields count="1">
    <pageField fld="3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Tabla dinámica1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J4:L28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Col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22">
    <i>
      <x v="25"/>
    </i>
    <i>
      <x v="26"/>
    </i>
    <i>
      <x v="40"/>
    </i>
    <i>
      <x v="96"/>
    </i>
    <i>
      <x v="102"/>
    </i>
    <i>
      <x v="115"/>
    </i>
    <i>
      <x v="120"/>
    </i>
    <i>
      <x v="141"/>
    </i>
    <i>
      <x v="189"/>
    </i>
    <i>
      <x v="213"/>
    </i>
    <i>
      <x v="215"/>
    </i>
    <i>
      <x v="219"/>
    </i>
    <i>
      <x v="229"/>
    </i>
    <i>
      <x v="231"/>
    </i>
    <i>
      <x v="265"/>
    </i>
    <i>
      <x v="274"/>
    </i>
    <i>
      <x v="279"/>
    </i>
    <i>
      <x v="281"/>
    </i>
    <i>
      <x v="286"/>
    </i>
    <i>
      <x v="316"/>
    </i>
    <i>
      <x v="318"/>
    </i>
    <i>
      <x v="319"/>
    </i>
  </rowItems>
  <colFields count="2">
    <field x="3"/>
    <field x="4"/>
  </colFields>
  <colItems count="2">
    <i>
      <x v="15"/>
      <x v="2"/>
    </i>
    <i r="1">
      <x v="3"/>
    </i>
  </colItems>
  <pageFields count="1">
    <pageField fld="0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Tabla dinámica2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I5:K15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h="1" x="33"/>
        <item h="1" x="195"/>
        <item h="1" x="39"/>
        <item h="1" x="54"/>
        <item h="1" x="12"/>
        <item h="1" x="13"/>
        <item h="1" x="14"/>
        <item h="1" x="43"/>
        <item h="1" x="40"/>
        <item h="1" x="83"/>
        <item h="1" x="15"/>
        <item h="1" x="5"/>
        <item h="1" x="6"/>
        <item h="1" x="84"/>
        <item h="1" x="7"/>
        <item h="1" x="16"/>
        <item h="1" x="41"/>
        <item h="1" x="8"/>
        <item h="1" x="17"/>
        <item h="1" x="9"/>
        <item h="1" x="34"/>
        <item h="1" x="45"/>
        <item h="1" x="18"/>
        <item h="1" x="10"/>
        <item h="1" x="35"/>
        <item h="1" x="318"/>
        <item h="1" x="317"/>
        <item h="1" x="252"/>
        <item h="1" x="282"/>
        <item h="1" x="302"/>
        <item h="1" x="248"/>
        <item h="1" x="1"/>
        <item h="1" x="0"/>
        <item h="1" x="273"/>
        <item h="1" x="159"/>
        <item h="1" x="156"/>
        <item h="1" x="167"/>
        <item h="1" x="169"/>
        <item h="1" x="168"/>
        <item h="1" x="274"/>
        <item h="1" x="321"/>
        <item h="1" x="205"/>
        <item h="1" x="256"/>
        <item h="1" x="181"/>
        <item h="1" x="101"/>
        <item h="1" x="74"/>
        <item h="1" x="80"/>
        <item h="1" x="75"/>
        <item h="1" x="76"/>
        <item h="1" x="58"/>
        <item h="1" x="57"/>
        <item h="1" x="77"/>
        <item h="1" x="71"/>
        <item h="1" x="78"/>
        <item h="1" x="72"/>
        <item h="1" x="79"/>
        <item h="1" x="73"/>
        <item h="1" x="28"/>
        <item h="1" x="254"/>
        <item h="1" x="289"/>
        <item h="1" x="242"/>
        <item h="1" x="190"/>
        <item h="1" x="188"/>
        <item h="1" x="129"/>
        <item h="1" x="133"/>
        <item h="1" x="136"/>
        <item h="1" x="230"/>
        <item h="1" x="235"/>
        <item h="1" x="244"/>
        <item h="1" x="65"/>
        <item h="1" x="290"/>
        <item h="1" x="61"/>
        <item h="1" x="64"/>
        <item h="1" x="63"/>
        <item h="1" x="310"/>
        <item h="1" x="206"/>
        <item h="1" x="24"/>
        <item h="1" x="163"/>
        <item h="1" x="164"/>
        <item h="1" x="91"/>
        <item h="1" x="286"/>
        <item h="1" x="127"/>
        <item h="1" x="139"/>
        <item h="1" x="189"/>
        <item h="1" x="280"/>
        <item h="1" x="262"/>
        <item h="1" x="263"/>
        <item h="1" x="307"/>
        <item h="1" x="232"/>
        <item h="1" x="172"/>
        <item h="1" x="171"/>
        <item h="1" x="170"/>
        <item h="1" x="309"/>
        <item h="1" x="308"/>
        <item h="1" x="226"/>
        <item h="1" x="97"/>
        <item h="1" x="312"/>
        <item h="1" x="217"/>
        <item h="1" x="216"/>
        <item h="1" x="219"/>
        <item h="1" x="227"/>
        <item h="1" x="22"/>
        <item h="1" x="187"/>
        <item h="1" x="90"/>
        <item h="1" x="89"/>
        <item h="1" x="196"/>
        <item h="1" x="47"/>
        <item h="1" x="197"/>
        <item h="1" x="48"/>
        <item h="1" x="49"/>
        <item h="1" x="50"/>
        <item h="1" x="51"/>
        <item h="1" x="46"/>
        <item h="1" x="52"/>
        <item h="1" x="53"/>
        <item h="1" x="326"/>
        <item h="1" x="202"/>
        <item h="1" x="201"/>
        <item h="1" x="160"/>
        <item h="1" x="301"/>
        <item h="1" x="316"/>
        <item h="1" x="87"/>
        <item h="1" x="11"/>
        <item h="1" x="240"/>
        <item h="1" x="161"/>
        <item h="1" x="198"/>
        <item h="1" x="199"/>
        <item h="1" x="162"/>
        <item h="1" x="257"/>
        <item h="1" x="37"/>
        <item h="1" x="138"/>
        <item h="1" x="132"/>
        <item h="1" x="128"/>
        <item h="1" x="137"/>
        <item h="1" x="135"/>
        <item h="1" x="183"/>
        <item h="1" x="300"/>
        <item h="1" x="305"/>
        <item x="266"/>
        <item x="267"/>
        <item x="271"/>
        <item h="1" x="314"/>
        <item h="1" x="298"/>
        <item h="1" x="295"/>
        <item h="1" x="294"/>
        <item h="1" x="297"/>
        <item h="1" x="81"/>
        <item h="1" x="82"/>
        <item h="1" x="2"/>
        <item h="1" x="259"/>
        <item h="1" x="56"/>
        <item h="1" x="67"/>
        <item h="1" x="68"/>
        <item h="1" x="69"/>
        <item h="1" x="70"/>
        <item h="1" x="260"/>
        <item x="265"/>
        <item h="1" x="109"/>
        <item h="1" x="258"/>
        <item h="1" x="284"/>
        <item h="1" x="276"/>
        <item x="270"/>
        <item h="1" x="108"/>
        <item h="1" x="249"/>
        <item h="1" x="251"/>
        <item h="1" x="165"/>
        <item h="1" x="55"/>
        <item h="1" x="29"/>
        <item h="1" x="21"/>
        <item h="1" x="243"/>
        <item h="1" x="236"/>
        <item h="1" x="192"/>
        <item h="1" x="20"/>
        <item h="1" x="30"/>
        <item h="1" x="23"/>
        <item h="1" x="36"/>
        <item h="1" x="200"/>
        <item h="1" x="85"/>
        <item h="1" x="93"/>
        <item h="1" x="287"/>
        <item h="1" x="275"/>
        <item h="1" x="3"/>
        <item h="1" x="107"/>
        <item h="1" x="111"/>
        <item h="1" x="220"/>
        <item h="1" x="131"/>
        <item h="1" x="38"/>
        <item h="1" x="105"/>
        <item h="1" x="152"/>
        <item h="1" x="4"/>
        <item h="1" x="193"/>
        <item h="1" x="94"/>
        <item h="1" x="208"/>
        <item h="1" x="209"/>
        <item h="1" x="210"/>
        <item h="1" x="130"/>
        <item h="1" x="155"/>
        <item h="1" x="125"/>
        <item h="1" x="104"/>
        <item h="1" x="293"/>
        <item h="1" x="224"/>
        <item h="1" x="211"/>
        <item h="1" x="203"/>
        <item h="1" x="134"/>
        <item h="1" x="250"/>
        <item h="1" x="303"/>
        <item h="1" x="292"/>
        <item x="272"/>
        <item h="1" x="245"/>
        <item x="269"/>
        <item x="268"/>
        <item h="1" x="102"/>
        <item h="1" x="66"/>
        <item h="1" x="328"/>
        <item h="1" x="62"/>
        <item h="1" x="327"/>
        <item h="1" x="100"/>
        <item h="1" x="311"/>
        <item h="1" x="306"/>
        <item h="1" x="239"/>
        <item h="1" x="237"/>
        <item h="1" x="223"/>
        <item h="1" x="222"/>
        <item h="1" x="98"/>
        <item h="1" x="99"/>
        <item h="1" x="234"/>
        <item h="1" x="277"/>
        <item h="1" x="26"/>
        <item h="1" x="32"/>
        <item h="1" x="325"/>
        <item h="1" x="233"/>
        <item h="1" x="322"/>
        <item h="1" x="264"/>
        <item h="1" x="247"/>
        <item h="1" x="261"/>
        <item h="1" x="166"/>
        <item h="1" x="299"/>
        <item h="1" x="296"/>
        <item h="1" x="207"/>
        <item h="1" x="103"/>
        <item h="1" x="238"/>
        <item h="1" x="19"/>
        <item h="1" x="44"/>
        <item h="1" x="218"/>
        <item h="1" x="225"/>
        <item h="1" x="279"/>
        <item h="1" x="281"/>
        <item h="1" x="27"/>
        <item h="1" x="31"/>
        <item h="1" x="25"/>
        <item h="1" x="283"/>
        <item h="1" x="110"/>
        <item h="1" x="285"/>
        <item h="1" x="253"/>
        <item h="1" x="92"/>
        <item h="1" x="106"/>
        <item h="1" x="194"/>
        <item h="1" x="126"/>
        <item h="1" x="204"/>
        <item h="1" x="153"/>
        <item h="1" x="154"/>
        <item h="1" x="180"/>
        <item h="1" x="186"/>
        <item h="1" x="182"/>
        <item h="1" x="184"/>
        <item h="1" x="315"/>
        <item h="1" x="96"/>
        <item h="1" x="215"/>
        <item h="1" x="213"/>
        <item h="1" x="214"/>
        <item h="1" x="173"/>
        <item h="1" x="95"/>
        <item h="1" x="191"/>
        <item h="1" x="288"/>
        <item h="1" x="241"/>
        <item h="1" x="291"/>
        <item h="1" x="59"/>
        <item h="1" x="329"/>
        <item h="1" x="174"/>
        <item h="1" x="324"/>
        <item h="1" x="255"/>
        <item h="1" x="323"/>
        <item h="1" x="304"/>
        <item h="1" x="231"/>
        <item h="1" x="246"/>
        <item h="1" x="88"/>
        <item h="1" x="60"/>
        <item h="1" x="86"/>
        <item h="1" x="212"/>
        <item h="1" x="228"/>
        <item h="1" x="144"/>
        <item h="1" x="113"/>
        <item h="1" x="151"/>
        <item h="1" x="150"/>
        <item h="1" x="115"/>
        <item h="1" x="142"/>
        <item h="1" x="124"/>
        <item h="1" x="121"/>
        <item h="1" x="145"/>
        <item h="1" x="123"/>
        <item h="1" x="148"/>
        <item h="1" x="149"/>
        <item h="1" x="112"/>
        <item h="1" x="143"/>
        <item h="1" x="146"/>
        <item h="1" x="118"/>
        <item h="1" x="119"/>
        <item h="1" x="122"/>
        <item h="1" x="120"/>
        <item h="1" x="147"/>
        <item h="1" x="140"/>
        <item h="1" x="116"/>
        <item h="1" x="114"/>
        <item h="1" x="141"/>
        <item h="1" x="117"/>
        <item h="1" x="278"/>
        <item h="1" x="319"/>
        <item h="1" x="185"/>
        <item h="1" x="313"/>
        <item h="1" x="320"/>
        <item h="1" x="42"/>
        <item h="1" x="176"/>
        <item h="1" x="177"/>
        <item h="1" x="178"/>
        <item h="1" x="179"/>
        <item h="1" x="175"/>
        <item h="1" x="157"/>
        <item h="1"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Col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8">
    <i>
      <x v="138"/>
    </i>
    <i>
      <x v="139"/>
    </i>
    <i>
      <x v="140"/>
    </i>
    <i>
      <x v="156"/>
    </i>
    <i>
      <x v="161"/>
    </i>
    <i>
      <x v="207"/>
    </i>
    <i>
      <x v="209"/>
    </i>
    <i>
      <x v="210"/>
    </i>
  </rowItems>
  <colFields count="2">
    <field x="3"/>
    <field x="4"/>
  </colFields>
  <colItems count="2">
    <i>
      <x v="15"/>
      <x v="2"/>
    </i>
    <i r="1">
      <x v="3"/>
    </i>
  </colItems>
  <pageFields count="1">
    <pageField fld="0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abla dinámica6" cacheId="3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J6:L50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h="1" x="33"/>
        <item h="1" x="195"/>
        <item h="1" x="39"/>
        <item h="1" x="54"/>
        <item h="1" x="12"/>
        <item h="1" x="13"/>
        <item h="1" x="14"/>
        <item h="1" x="43"/>
        <item h="1" x="40"/>
        <item h="1" x="83"/>
        <item h="1" x="15"/>
        <item h="1" x="5"/>
        <item h="1" x="6"/>
        <item h="1" x="84"/>
        <item h="1" x="7"/>
        <item h="1" x="16"/>
        <item h="1" x="41"/>
        <item h="1" x="8"/>
        <item h="1" x="17"/>
        <item h="1" x="9"/>
        <item h="1" x="34"/>
        <item h="1" x="45"/>
        <item h="1" x="18"/>
        <item h="1" x="10"/>
        <item h="1" x="35"/>
        <item h="1" x="318"/>
        <item h="1" x="317"/>
        <item x="252"/>
        <item h="1" x="282"/>
        <item h="1" x="302"/>
        <item x="248"/>
        <item h="1" x="1"/>
        <item h="1" x="0"/>
        <item h="1" x="273"/>
        <item h="1" x="159"/>
        <item h="1" x="156"/>
        <item h="1" x="167"/>
        <item h="1" x="169"/>
        <item h="1" x="168"/>
        <item h="1" x="274"/>
        <item h="1" x="321"/>
        <item h="1" x="205"/>
        <item x="256"/>
        <item h="1" x="181"/>
        <item h="1" x="101"/>
        <item h="1" x="74"/>
        <item h="1" x="80"/>
        <item h="1" x="75"/>
        <item h="1" x="76"/>
        <item h="1" x="58"/>
        <item h="1" x="57"/>
        <item h="1" x="77"/>
        <item h="1" x="71"/>
        <item h="1" x="78"/>
        <item h="1" x="72"/>
        <item h="1" x="79"/>
        <item h="1" x="73"/>
        <item h="1" x="28"/>
        <item x="254"/>
        <item h="1" x="289"/>
        <item x="242"/>
        <item h="1" x="190"/>
        <item h="1" x="188"/>
        <item h="1" x="129"/>
        <item h="1" x="133"/>
        <item h="1" x="136"/>
        <item x="230"/>
        <item x="235"/>
        <item x="244"/>
        <item h="1" x="65"/>
        <item h="1" x="290"/>
        <item h="1" x="61"/>
        <item h="1" x="64"/>
        <item h="1" x="63"/>
        <item h="1" x="310"/>
        <item h="1" x="206"/>
        <item h="1" x="24"/>
        <item h="1" x="163"/>
        <item h="1" x="164"/>
        <item h="1" x="91"/>
        <item h="1" x="286"/>
        <item h="1" x="127"/>
        <item h="1" x="139"/>
        <item h="1" x="189"/>
        <item h="1" x="280"/>
        <item x="262"/>
        <item x="263"/>
        <item h="1" x="307"/>
        <item x="232"/>
        <item h="1" x="172"/>
        <item h="1" x="171"/>
        <item h="1" x="170"/>
        <item h="1" x="309"/>
        <item h="1" x="308"/>
        <item h="1" x="226"/>
        <item h="1" x="97"/>
        <item h="1" x="312"/>
        <item h="1" x="217"/>
        <item h="1" x="216"/>
        <item h="1" x="219"/>
        <item h="1" x="227"/>
        <item h="1" x="22"/>
        <item h="1" x="187"/>
        <item h="1" x="90"/>
        <item h="1" x="89"/>
        <item h="1" x="196"/>
        <item h="1" x="47"/>
        <item h="1" x="197"/>
        <item h="1" x="48"/>
        <item h="1" x="49"/>
        <item h="1" x="50"/>
        <item h="1" x="51"/>
        <item h="1" x="46"/>
        <item h="1" x="52"/>
        <item h="1" x="53"/>
        <item h="1" x="326"/>
        <item h="1" x="202"/>
        <item h="1" x="201"/>
        <item h="1" x="160"/>
        <item h="1" x="301"/>
        <item h="1" x="316"/>
        <item h="1" x="87"/>
        <item h="1" x="11"/>
        <item x="240"/>
        <item h="1" x="161"/>
        <item h="1" x="198"/>
        <item h="1" x="199"/>
        <item h="1" x="162"/>
        <item x="257"/>
        <item h="1" x="37"/>
        <item h="1" x="138"/>
        <item h="1" x="132"/>
        <item h="1" x="128"/>
        <item h="1" x="137"/>
        <item h="1" x="135"/>
        <item h="1" x="183"/>
        <item h="1" x="300"/>
        <item h="1" x="305"/>
        <item x="266"/>
        <item x="267"/>
        <item x="271"/>
        <item h="1" x="314"/>
        <item h="1" x="298"/>
        <item h="1" x="295"/>
        <item h="1" x="294"/>
        <item h="1" x="297"/>
        <item h="1" x="81"/>
        <item h="1" x="82"/>
        <item h="1" x="2"/>
        <item x="259"/>
        <item h="1" x="56"/>
        <item h="1" x="67"/>
        <item h="1" x="68"/>
        <item h="1" x="69"/>
        <item h="1" x="70"/>
        <item x="260"/>
        <item x="265"/>
        <item h="1" x="109"/>
        <item x="258"/>
        <item h="1" x="284"/>
        <item h="1" x="276"/>
        <item x="270"/>
        <item h="1" x="108"/>
        <item x="249"/>
        <item x="251"/>
        <item h="1" x="165"/>
        <item h="1" x="55"/>
        <item h="1" x="29"/>
        <item h="1" x="21"/>
        <item x="243"/>
        <item x="236"/>
        <item h="1" x="192"/>
        <item h="1" x="20"/>
        <item h="1" x="30"/>
        <item h="1" x="23"/>
        <item h="1" x="36"/>
        <item h="1" x="200"/>
        <item h="1" x="85"/>
        <item h="1" x="93"/>
        <item h="1" x="287"/>
        <item h="1" x="275"/>
        <item h="1" x="3"/>
        <item h="1" x="107"/>
        <item h="1" x="111"/>
        <item h="1" x="220"/>
        <item h="1" x="131"/>
        <item h="1" x="38"/>
        <item h="1" x="105"/>
        <item h="1" x="152"/>
        <item h="1" x="4"/>
        <item h="1" x="193"/>
        <item h="1" x="94"/>
        <item h="1" x="208"/>
        <item h="1" x="209"/>
        <item h="1" x="210"/>
        <item h="1" x="130"/>
        <item h="1" x="155"/>
        <item h="1" x="125"/>
        <item h="1" x="104"/>
        <item h="1" x="293"/>
        <item h="1" x="224"/>
        <item h="1" x="211"/>
        <item h="1" x="203"/>
        <item h="1" x="134"/>
        <item x="250"/>
        <item h="1" x="303"/>
        <item h="1" x="292"/>
        <item x="272"/>
        <item x="245"/>
        <item x="269"/>
        <item x="268"/>
        <item h="1" x="102"/>
        <item h="1" x="66"/>
        <item h="1" x="328"/>
        <item h="1" x="62"/>
        <item h="1" x="327"/>
        <item h="1" x="100"/>
        <item h="1" x="311"/>
        <item h="1" x="306"/>
        <item x="239"/>
        <item x="237"/>
        <item h="1" x="223"/>
        <item h="1" x="222"/>
        <item h="1" x="98"/>
        <item h="1" x="99"/>
        <item x="234"/>
        <item h="1" x="277"/>
        <item h="1" x="26"/>
        <item h="1" x="32"/>
        <item h="1" x="325"/>
        <item x="233"/>
        <item h="1" x="322"/>
        <item x="264"/>
        <item x="247"/>
        <item x="261"/>
        <item h="1" x="166"/>
        <item h="1" x="299"/>
        <item h="1" x="296"/>
        <item h="1" x="207"/>
        <item h="1" x="103"/>
        <item x="238"/>
        <item h="1" x="19"/>
        <item h="1" x="44"/>
        <item h="1" x="218"/>
        <item h="1" x="225"/>
        <item h="1" x="279"/>
        <item h="1" x="281"/>
        <item h="1" x="27"/>
        <item h="1" x="31"/>
        <item h="1" x="25"/>
        <item h="1" x="283"/>
        <item h="1" x="110"/>
        <item h="1" x="285"/>
        <item x="253"/>
        <item h="1" x="92"/>
        <item h="1" x="106"/>
        <item h="1" x="194"/>
        <item h="1" x="126"/>
        <item h="1" x="204"/>
        <item h="1" x="153"/>
        <item h="1" x="154"/>
        <item h="1" x="180"/>
        <item h="1" x="186"/>
        <item h="1" x="182"/>
        <item h="1" x="184"/>
        <item h="1" x="315"/>
        <item h="1" x="96"/>
        <item h="1" x="215"/>
        <item h="1" x="213"/>
        <item h="1" x="214"/>
        <item h="1" x="173"/>
        <item h="1" x="95"/>
        <item h="1" x="191"/>
        <item h="1" x="288"/>
        <item x="241"/>
        <item h="1" x="291"/>
        <item h="1" x="59"/>
        <item h="1" x="329"/>
        <item h="1" x="174"/>
        <item h="1" x="324"/>
        <item x="255"/>
        <item h="1" x="323"/>
        <item h="1" x="304"/>
        <item x="231"/>
        <item x="246"/>
        <item h="1" x="88"/>
        <item h="1" x="60"/>
        <item h="1" x="86"/>
        <item h="1" x="212"/>
        <item h="1" x="228"/>
        <item h="1" x="144"/>
        <item h="1" x="113"/>
        <item h="1" x="151"/>
        <item h="1" x="150"/>
        <item h="1" x="115"/>
        <item h="1" x="142"/>
        <item h="1" x="124"/>
        <item h="1" x="121"/>
        <item h="1" x="145"/>
        <item h="1" x="123"/>
        <item h="1" x="148"/>
        <item h="1" x="149"/>
        <item h="1" x="112"/>
        <item h="1" x="143"/>
        <item h="1" x="146"/>
        <item h="1" x="118"/>
        <item h="1" x="119"/>
        <item h="1" x="122"/>
        <item h="1" x="120"/>
        <item h="1" x="147"/>
        <item h="1" x="140"/>
        <item h="1" x="116"/>
        <item h="1" x="114"/>
        <item h="1" x="141"/>
        <item h="1" x="117"/>
        <item h="1" x="278"/>
        <item h="1" x="319"/>
        <item h="1" x="185"/>
        <item h="1" x="313"/>
        <item h="1" x="320"/>
        <item h="1" x="42"/>
        <item h="1" x="176"/>
        <item h="1" x="177"/>
        <item h="1" x="178"/>
        <item h="1" x="179"/>
        <item h="1" x="175"/>
        <item h="1" x="157"/>
        <item h="1"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43">
    <i>
      <x v="27"/>
    </i>
    <i>
      <x v="30"/>
    </i>
    <i>
      <x v="42"/>
    </i>
    <i>
      <x v="58"/>
    </i>
    <i>
      <x v="60"/>
    </i>
    <i>
      <x v="66"/>
    </i>
    <i>
      <x v="67"/>
    </i>
    <i>
      <x v="68"/>
    </i>
    <i>
      <x v="85"/>
    </i>
    <i>
      <x v="86"/>
    </i>
    <i>
      <x v="88"/>
    </i>
    <i>
      <x v="123"/>
    </i>
    <i>
      <x v="128"/>
    </i>
    <i>
      <x v="138"/>
    </i>
    <i>
      <x v="139"/>
    </i>
    <i>
      <x v="140"/>
    </i>
    <i>
      <x v="149"/>
    </i>
    <i>
      <x v="155"/>
    </i>
    <i>
      <x v="156"/>
    </i>
    <i>
      <x v="158"/>
    </i>
    <i>
      <x v="161"/>
    </i>
    <i>
      <x v="163"/>
    </i>
    <i>
      <x v="164"/>
    </i>
    <i>
      <x v="169"/>
    </i>
    <i>
      <x v="170"/>
    </i>
    <i>
      <x v="204"/>
    </i>
    <i>
      <x v="207"/>
    </i>
    <i>
      <x v="208"/>
    </i>
    <i>
      <x v="209"/>
    </i>
    <i>
      <x v="210"/>
    </i>
    <i>
      <x v="219"/>
    </i>
    <i>
      <x v="220"/>
    </i>
    <i>
      <x v="225"/>
    </i>
    <i>
      <x v="230"/>
    </i>
    <i>
      <x v="232"/>
    </i>
    <i>
      <x v="233"/>
    </i>
    <i>
      <x v="234"/>
    </i>
    <i>
      <x v="240"/>
    </i>
    <i>
      <x v="253"/>
    </i>
    <i>
      <x v="274"/>
    </i>
    <i>
      <x v="280"/>
    </i>
    <i>
      <x v="283"/>
    </i>
    <i>
      <x v="284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 numFmtId="2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3" cacheId="3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2" fieldListSortAscending="1">
  <location ref="J6:L24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Page" multipleItemSelectionAllowed="1" showAll="0" defaultSubtotal="0">
      <items count="349">
        <item h="1" x="33"/>
        <item h="1" x="195"/>
        <item h="1" x="39"/>
        <item h="1" x="54"/>
        <item h="1" x="12"/>
        <item h="1" x="13"/>
        <item h="1" x="14"/>
        <item h="1" x="43"/>
        <item h="1" x="40"/>
        <item h="1" x="83"/>
        <item h="1" x="15"/>
        <item h="1" x="5"/>
        <item h="1" x="6"/>
        <item h="1" x="84"/>
        <item h="1" x="7"/>
        <item h="1" x="16"/>
        <item h="1" x="41"/>
        <item h="1" x="8"/>
        <item h="1" x="17"/>
        <item h="1" x="9"/>
        <item h="1" x="34"/>
        <item h="1" x="45"/>
        <item h="1" x="18"/>
        <item h="1" x="10"/>
        <item h="1" x="35"/>
        <item h="1" x="318"/>
        <item h="1" x="317"/>
        <item h="1" x="252"/>
        <item h="1" x="282"/>
        <item h="1" x="302"/>
        <item h="1" x="248"/>
        <item h="1" x="1"/>
        <item h="1" x="0"/>
        <item h="1" x="273"/>
        <item h="1" x="159"/>
        <item h="1" x="156"/>
        <item h="1" x="167"/>
        <item h="1" x="169"/>
        <item h="1" x="168"/>
        <item h="1" x="274"/>
        <item h="1" x="321"/>
        <item h="1" x="205"/>
        <item h="1" x="256"/>
        <item h="1" x="181"/>
        <item h="1" x="98"/>
        <item h="1" x="99"/>
        <item h="1" x="101"/>
        <item h="1" x="74"/>
        <item h="1" x="80"/>
        <item h="1" x="75"/>
        <item h="1" x="76"/>
        <item h="1" x="58"/>
        <item h="1" x="57"/>
        <item h="1" x="77"/>
        <item h="1" x="71"/>
        <item h="1" x="78"/>
        <item h="1" x="72"/>
        <item h="1" x="79"/>
        <item h="1" x="73"/>
        <item h="1" x="28"/>
        <item h="1" x="254"/>
        <item h="1" x="289"/>
        <item h="1" x="242"/>
        <item h="1" x="190"/>
        <item h="1" x="188"/>
        <item h="1" x="129"/>
        <item h="1" x="133"/>
        <item h="1" x="136"/>
        <item h="1" x="230"/>
        <item h="1" x="235"/>
        <item h="1" x="244"/>
        <item h="1" x="65"/>
        <item h="1" x="290"/>
        <item h="1" x="61"/>
        <item h="1" x="64"/>
        <item h="1" x="63"/>
        <item h="1" x="310"/>
        <item h="1" x="206"/>
        <item h="1" x="24"/>
        <item h="1" x="163"/>
        <item h="1" x="164"/>
        <item h="1" x="91"/>
        <item h="1" x="286"/>
        <item h="1" x="127"/>
        <item h="1" x="139"/>
        <item h="1" x="189"/>
        <item h="1" x="280"/>
        <item h="1" x="262"/>
        <item h="1" x="263"/>
        <item h="1" x="307"/>
        <item h="1" x="232"/>
        <item h="1" x="172"/>
        <item h="1" x="171"/>
        <item h="1" x="170"/>
        <item h="1" x="309"/>
        <item h="1" x="308"/>
        <item h="1" x="226"/>
        <item h="1" x="100"/>
        <item h="1" x="96"/>
        <item h="1" x="97"/>
        <item h="1" x="312"/>
        <item h="1" x="217"/>
        <item h="1" x="216"/>
        <item h="1" x="219"/>
        <item h="1" x="227"/>
        <item h="1" x="22"/>
        <item h="1" x="187"/>
        <item h="1" x="90"/>
        <item h="1" x="89"/>
        <item h="1" x="196"/>
        <item h="1" x="47"/>
        <item h="1" x="197"/>
        <item h="1" x="48"/>
        <item h="1" x="49"/>
        <item h="1" x="50"/>
        <item h="1" x="51"/>
        <item h="1" x="46"/>
        <item h="1" x="52"/>
        <item h="1" x="53"/>
        <item h="1" x="326"/>
        <item h="1" x="202"/>
        <item h="1" x="201"/>
        <item h="1" x="160"/>
        <item h="1" x="301"/>
        <item h="1" x="316"/>
        <item h="1" x="87"/>
        <item h="1" x="11"/>
        <item h="1" x="240"/>
        <item h="1" x="161"/>
        <item h="1" x="198"/>
        <item h="1" x="199"/>
        <item h="1" x="162"/>
        <item h="1" x="257"/>
        <item h="1" x="37"/>
        <item h="1" x="138"/>
        <item h="1" x="132"/>
        <item h="1" x="128"/>
        <item h="1" x="137"/>
        <item h="1" x="135"/>
        <item h="1" x="183"/>
        <item h="1" x="300"/>
        <item h="1" x="305"/>
        <item h="1" x="266"/>
        <item h="1" x="267"/>
        <item h="1" x="271"/>
        <item h="1" x="314"/>
        <item h="1" x="298"/>
        <item h="1" x="295"/>
        <item h="1" x="294"/>
        <item h="1" x="297"/>
        <item h="1" x="81"/>
        <item h="1" x="82"/>
        <item h="1" x="2"/>
        <item h="1" x="259"/>
        <item h="1" x="56"/>
        <item h="1" x="67"/>
        <item h="1" x="68"/>
        <item h="1" x="69"/>
        <item h="1" x="70"/>
        <item h="1" x="260"/>
        <item h="1" x="265"/>
        <item h="1" x="109"/>
        <item h="1" x="258"/>
        <item h="1" x="284"/>
        <item h="1" x="276"/>
        <item h="1" x="270"/>
        <item h="1" x="108"/>
        <item h="1" x="249"/>
        <item h="1" x="251"/>
        <item h="1" x="165"/>
        <item h="1" x="55"/>
        <item h="1" x="29"/>
        <item h="1" x="21"/>
        <item h="1" x="243"/>
        <item h="1" x="236"/>
        <item h="1" x="192"/>
        <item h="1" x="20"/>
        <item h="1" x="30"/>
        <item h="1" x="23"/>
        <item h="1" x="36"/>
        <item h="1" x="200"/>
        <item h="1" x="85"/>
        <item h="1" x="93"/>
        <item h="1" x="287"/>
        <item h="1" x="275"/>
        <item h="1" x="3"/>
        <item h="1" x="107"/>
        <item h="1" x="111"/>
        <item h="1" x="220"/>
        <item h="1" x="131"/>
        <item h="1" x="38"/>
        <item h="1" x="105"/>
        <item h="1" x="152"/>
        <item h="1" x="193"/>
        <item h="1" x="94"/>
        <item h="1" x="208"/>
        <item h="1" x="209"/>
        <item h="1" x="210"/>
        <item h="1" x="130"/>
        <item h="1" x="155"/>
        <item h="1" x="125"/>
        <item h="1" x="104"/>
        <item h="1" x="293"/>
        <item h="1" x="224"/>
        <item h="1" x="211"/>
        <item h="1" x="203"/>
        <item h="1" x="134"/>
        <item h="1" x="250"/>
        <item h="1" x="303"/>
        <item h="1" x="292"/>
        <item h="1" x="272"/>
        <item h="1" x="245"/>
        <item h="1" x="269"/>
        <item h="1" x="268"/>
        <item h="1" x="102"/>
        <item h="1" x="66"/>
        <item h="1" x="328"/>
        <item h="1" x="62"/>
        <item h="1" x="327"/>
        <item h="1" x="311"/>
        <item h="1" x="306"/>
        <item h="1" x="239"/>
        <item h="1" x="237"/>
        <item h="1" x="223"/>
        <item h="1" x="222"/>
        <item h="1" x="234"/>
        <item h="1" x="277"/>
        <item h="1" x="26"/>
        <item h="1" x="32"/>
        <item h="1" x="325"/>
        <item h="1" x="233"/>
        <item h="1" x="322"/>
        <item h="1" x="264"/>
        <item h="1" x="247"/>
        <item h="1" x="261"/>
        <item h="1" x="166"/>
        <item h="1" x="299"/>
        <item h="1" x="296"/>
        <item h="1" x="207"/>
        <item h="1" x="103"/>
        <item h="1" x="238"/>
        <item x="19"/>
        <item h="1" x="44"/>
        <item h="1" x="218"/>
        <item h="1" x="225"/>
        <item h="1" x="279"/>
        <item h="1" x="281"/>
        <item h="1" x="27"/>
        <item h="1" x="31"/>
        <item h="1" x="25"/>
        <item h="1" x="283"/>
        <item h="1" x="110"/>
        <item h="1" x="285"/>
        <item h="1" x="253"/>
        <item h="1" x="92"/>
        <item h="1" x="106"/>
        <item h="1" x="194"/>
        <item h="1" x="126"/>
        <item h="1" x="204"/>
        <item h="1" x="153"/>
        <item h="1" x="154"/>
        <item h="1" x="180"/>
        <item h="1" x="186"/>
        <item h="1" x="182"/>
        <item h="1" x="184"/>
        <item h="1" x="315"/>
        <item h="1" x="215"/>
        <item h="1" x="213"/>
        <item h="1" x="214"/>
        <item h="1" x="173"/>
        <item h="1" x="95"/>
        <item h="1" x="191"/>
        <item h="1" x="288"/>
        <item h="1" x="241"/>
        <item h="1" x="291"/>
        <item h="1" x="59"/>
        <item h="1" x="329"/>
        <item h="1" x="174"/>
        <item h="1" x="324"/>
        <item h="1" x="255"/>
        <item h="1" x="323"/>
        <item h="1" x="304"/>
        <item h="1" x="231"/>
        <item h="1" x="246"/>
        <item h="1" x="88"/>
        <item h="1" x="60"/>
        <item h="1" x="86"/>
        <item h="1" x="212"/>
        <item h="1" x="228"/>
        <item h="1" x="144"/>
        <item h="1" x="113"/>
        <item h="1" x="151"/>
        <item h="1" x="150"/>
        <item h="1" x="115"/>
        <item h="1" x="142"/>
        <item h="1" x="124"/>
        <item h="1" x="121"/>
        <item h="1" x="145"/>
        <item h="1" x="123"/>
        <item h="1" x="148"/>
        <item h="1" x="149"/>
        <item h="1" x="112"/>
        <item h="1" x="143"/>
        <item h="1" x="146"/>
        <item h="1" x="118"/>
        <item h="1" x="119"/>
        <item h="1" x="122"/>
        <item h="1" x="120"/>
        <item h="1" x="147"/>
        <item h="1" x="140"/>
        <item h="1" x="116"/>
        <item h="1" x="114"/>
        <item h="1" x="141"/>
        <item h="1" x="117"/>
        <item h="1" x="278"/>
        <item h="1" x="319"/>
        <item h="1" x="185"/>
        <item h="1" x="313"/>
        <item h="1" x="320"/>
        <item h="1" x="42"/>
        <item h="1" x="176"/>
        <item h="1" x="177"/>
        <item h="1" x="178"/>
        <item h="1" x="179"/>
        <item h="1" x="175"/>
        <item h="1" x="157"/>
        <item h="1" x="158"/>
        <item h="1" x="4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Row" multipleItemSelectionAllowed="1" showAll="0" defaultSubtotal="0">
      <items count="19">
        <item x="3"/>
        <item x="11"/>
        <item x="2"/>
        <item x="8"/>
        <item x="1"/>
        <item x="5"/>
        <item x="10"/>
        <item x="9"/>
        <item x="14"/>
        <item x="12"/>
        <item x="6"/>
        <item x="16"/>
        <item x="15"/>
        <item x="7"/>
        <item x="13"/>
        <item h="1" x="0"/>
        <item x="17"/>
        <item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</rowItems>
  <colFields count="1">
    <field x="4"/>
  </colFields>
  <colItems count="2">
    <i>
      <x v="2"/>
    </i>
    <i>
      <x v="3"/>
    </i>
  </colItems>
  <pageFields count="2">
    <pageField fld="0" hier="-1"/>
    <pageField fld="1" hier="-1"/>
  </pageFields>
  <dataFields count="1">
    <dataField name="Suma de dato" fld="2" baseField="0" baseItem="0" numFmtId="4"/>
  </dataFields>
  <chartFormats count="22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0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2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0"/>
          </reference>
        </references>
      </pivotArea>
    </chartFormat>
    <chartFormat chart="1" format="3">
      <pivotArea type="data" outline="0" fieldPosition="0">
        <references count="3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15"/>
          </reference>
        </references>
      </pivotArea>
    </chartFormat>
    <chartFormat chart="1" format="4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  <chartFormat chart="1" format="5">
      <pivotArea type="data" outline="0" fieldPosition="0">
        <references count="4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1" cacheId="3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2" fieldListSortAscending="1">
  <location ref="I7:K17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98"/>
        <item x="99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100"/>
        <item x="96"/>
        <item n="con hijos/nietos (sin pareja)"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h="1"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311"/>
        <item x="306"/>
        <item x="239"/>
        <item x="237"/>
        <item x="223"/>
        <item x="222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x="4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Col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8">
    <i>
      <x v="44"/>
    </i>
    <i>
      <x v="45"/>
    </i>
    <i>
      <x v="46"/>
    </i>
    <i>
      <x v="97"/>
    </i>
    <i>
      <x v="98"/>
    </i>
    <i>
      <x v="99"/>
    </i>
    <i>
      <x v="214"/>
    </i>
    <i>
      <x v="327"/>
    </i>
  </rowItems>
  <colFields count="2">
    <field x="3"/>
    <field x="4"/>
  </colFields>
  <colItems count="2">
    <i>
      <x v="15"/>
      <x v="2"/>
    </i>
    <i r="1">
      <x v="3"/>
    </i>
  </colItems>
  <pageFields count="1">
    <pageField fld="0" hier="-1"/>
  </pageFields>
  <dataFields count="1">
    <dataField name="Suma de dato" fld="2" baseField="0" baseItem="0"/>
  </dataFields>
  <chartFormats count="22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0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327"/>
          </reference>
          <reference field="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2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0"/>
          </reference>
        </references>
      </pivotArea>
    </chartFormat>
    <chartFormat chart="1" format="3">
      <pivotArea type="data" outline="0" fieldPosition="0">
        <references count="3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15"/>
          </reference>
        </references>
      </pivotArea>
    </chartFormat>
    <chartFormat chart="1" format="4" series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  <chartFormat chart="1" format="5">
      <pivotArea type="data" outline="0" fieldPosition="0">
        <references count="4">
          <reference field="4294967294" count="1" selected="0">
            <x v="0"/>
          </reference>
          <reference field="1" count="1" selected="0">
            <x v="44"/>
          </reference>
          <reference field="3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9" cacheId="32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I6:K13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4"/>
        <item x="295"/>
        <item x="296"/>
        <item x="297"/>
        <item x="298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6">
    <i>
      <x v="142"/>
    </i>
    <i>
      <x v="143"/>
    </i>
    <i>
      <x v="144"/>
    </i>
    <i>
      <x v="145"/>
    </i>
    <i>
      <x v="146"/>
    </i>
    <i>
      <x v="237"/>
    </i>
  </rowItems>
  <colFields count="1">
    <field x="4"/>
  </colFields>
  <colItems count="2">
    <i>
      <x v="2"/>
    </i>
    <i>
      <x v="3"/>
    </i>
  </colItems>
  <pageFields count="2">
    <pageField fld="3" hier="-1"/>
    <pageField fld="0" hier="-1"/>
  </pageFields>
  <dataFields count="1">
    <dataField name="Suma de dato" fld="2" baseField="0" baseItem="0" numFmtId="4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5" cacheId="32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R6:AD25" firstHeaderRow="1" firstDataRow="3" firstDataCol="1" rowPageCount="1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Col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4"/>
        <item x="295"/>
        <item x="296"/>
        <item x="297"/>
        <item x="298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m="1" x="348"/>
        <item x="229"/>
        <item x="221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</items>
    </pivotField>
    <pivotField dataField="1" showAll="0" defaultSubtotal="0"/>
    <pivotField axis="axisRow" multipleItemSelectionAllowed="1" showAll="0" defaultSubtotal="0">
      <items count="19">
        <item x="3"/>
        <item x="11"/>
        <item x="2"/>
        <item x="8"/>
        <item x="1"/>
        <item x="5"/>
        <item x="10"/>
        <item x="9"/>
        <item x="14"/>
        <item x="12"/>
        <item x="6"/>
        <item x="16"/>
        <item x="15"/>
        <item x="7"/>
        <item x="13"/>
        <item x="0"/>
        <item h="1" x="17"/>
        <item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</rowItems>
  <colFields count="2">
    <field x="4"/>
    <field x="1"/>
  </colFields>
  <colItems count="12">
    <i>
      <x v="2"/>
      <x v="142"/>
    </i>
    <i r="1">
      <x v="143"/>
    </i>
    <i r="1">
      <x v="144"/>
    </i>
    <i r="1">
      <x v="145"/>
    </i>
    <i r="1">
      <x v="146"/>
    </i>
    <i r="1">
      <x v="237"/>
    </i>
    <i>
      <x v="3"/>
      <x v="142"/>
    </i>
    <i r="1">
      <x v="143"/>
    </i>
    <i r="1">
      <x v="144"/>
    </i>
    <i r="1">
      <x v="145"/>
    </i>
    <i r="1">
      <x v="146"/>
    </i>
    <i r="1">
      <x v="237"/>
    </i>
  </colItems>
  <pageFields count="1">
    <pageField fld="0" hier="-1"/>
  </pageFields>
  <dataFields count="1">
    <dataField name="Suma de dato" fld="2" baseField="0" baseItem="0" numFmtId="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5" cacheId="32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J6:L24" firstHeaderRow="1" firstDataRow="2" firstDataCol="1" rowPageCount="2" colPageCount="1"/>
  <pivotFields count="5">
    <pivotField axis="axisPage" multipleItemSelectionAllowed="1" showAll="0" defaultSubtotal="0">
      <items count="112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x="105"/>
        <item h="1"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</items>
    </pivotField>
    <pivotField axis="axisRow" showAll="0" defaultSubtotal="0">
      <items count="349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n="Restaurantes"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h="1" x="295"/>
        <item h="1" x="294"/>
        <item h="1"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x="4"/>
        <item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h="1" x="299"/>
        <item h="1"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</items>
    </pivotField>
    <pivotField dataField="1" showAll="0" defaultSubtotal="0"/>
    <pivotField axis="axisPage" multipleItemSelectionAllowed="1" showAll="0" defaultSubtotal="0">
      <items count="19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</items>
    </pivotField>
    <pivotField axis="axisCol" showAll="0" defaultSubtotal="0">
      <items count="5">
        <item h="1" x="1"/>
        <item h="1" x="0"/>
        <item x="2"/>
        <item x="3"/>
        <item h="1" x="4"/>
      </items>
    </pivotField>
  </pivotFields>
  <rowFields count="1">
    <field x="1"/>
  </rowFields>
  <rowItems count="17">
    <i>
      <x v="29"/>
    </i>
    <i>
      <x v="39"/>
    </i>
    <i>
      <x v="43"/>
    </i>
    <i>
      <x v="74"/>
    </i>
    <i>
      <x v="87"/>
    </i>
    <i>
      <x v="92"/>
    </i>
    <i>
      <x v="93"/>
    </i>
    <i>
      <x v="119"/>
    </i>
    <i>
      <x v="136"/>
    </i>
    <i>
      <x v="137"/>
    </i>
    <i>
      <x v="142"/>
    </i>
    <i>
      <x v="205"/>
    </i>
    <i>
      <x v="217"/>
    </i>
    <i>
      <x v="218"/>
    </i>
    <i>
      <x v="276"/>
    </i>
    <i>
      <x v="280"/>
    </i>
    <i>
      <x v="282"/>
    </i>
  </rowItems>
  <colFields count="1">
    <field x="4"/>
  </colFields>
  <colItems count="2">
    <i>
      <x v="2"/>
    </i>
    <i>
      <x v="3"/>
    </i>
  </colItems>
  <pageFields count="2">
    <pageField fld="0" hier="-1"/>
    <pageField fld="3" hier="-1"/>
  </pageFields>
  <dataFields count="1">
    <dataField name="Suma de dato" fld="2" baseField="0" baseItem="0" numFmtId="4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7" cacheId="33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Q3:R5" firstHeaderRow="1" firstDataRow="2" firstDataCol="1" rowPageCount="1" colPageCount="1"/>
  <pivotFields count="23">
    <pivotField axis="axisRow" showAll="0" defaultSubtotal="0">
      <items count="29">
        <item h="1" x="3"/>
        <item h="1" x="12"/>
        <item h="1" x="2"/>
        <item h="1" x="15"/>
        <item h="1" x="9"/>
        <item h="1" x="0"/>
        <item h="1" x="24"/>
        <item h="1" x="28"/>
        <item h="1" x="10"/>
        <item h="1" x="4"/>
        <item h="1" x="1"/>
        <item h="1" x="23"/>
        <item h="1" x="27"/>
        <item h="1" x="25"/>
        <item h="1" x="6"/>
        <item h="1" x="8"/>
        <item h="1" x="20"/>
        <item h="1" x="22"/>
        <item h="1" x="21"/>
        <item h="1" x="26"/>
        <item h="1" x="5"/>
        <item h="1" x="16"/>
        <item h="1" x="13"/>
        <item h="1" x="17"/>
        <item h="1" x="19"/>
        <item h="1" x="7"/>
        <item h="1" x="11"/>
        <item x="18"/>
        <item h="1" x="1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</pivotField>
    <pivotField axis="axisCol" showAll="0" defaultSubtotal="0">
      <items count="32"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3"/>
        <item h="1" x="24"/>
        <item h="1" x="25"/>
        <item h="1" x="21"/>
        <item h="1" x="22"/>
        <item h="1" x="27"/>
        <item h="1" x="26"/>
        <item h="1" x="28"/>
        <item h="1" x="29"/>
        <item h="1" x="31"/>
        <item h="1" x="30"/>
        <item x="2"/>
      </items>
    </pivotField>
  </pivotFields>
  <rowFields count="1">
    <field x="0"/>
  </rowFields>
  <rowItems count="1">
    <i>
      <x v="27"/>
    </i>
  </rowItems>
  <colFields count="1">
    <field x="22"/>
  </colFields>
  <colItems count="1">
    <i>
      <x v="31"/>
    </i>
  </colItems>
  <pageFields count="1">
    <pageField fld="21" hier="-1"/>
  </pageFields>
  <dataFields count="1">
    <dataField name="Suma de TOTAL GENERAL" fld="8" baseField="0" baseItem="0" numFmtId="3"/>
  </dataField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a dinámica6" cacheId="3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chartFormat="1" fieldListSortAscending="1">
  <location ref="N6:O7" firstHeaderRow="1" firstDataRow="2" firstDataCol="1" rowPageCount="2" colPageCount="1"/>
  <pivotFields count="5">
    <pivotField axis="axisPage" multipleItemSelectionAllowed="1" showAll="0">
      <items count="113">
        <item h="1" m="1" x="111"/>
        <item h="1" x="21"/>
        <item h="1" x="48"/>
        <item h="1" x="0"/>
        <item h="1" x="10"/>
        <item h="1" x="11"/>
        <item h="1" x="102"/>
        <item h="1" x="14"/>
        <item h="1" x="12"/>
        <item h="1" x="78"/>
        <item h="1" x="79"/>
        <item h="1" x="77"/>
        <item h="1" x="81"/>
        <item h="1" x="31"/>
        <item h="1" x="87"/>
        <item h="1" x="85"/>
        <item h="1" x="104"/>
        <item h="1" x="105"/>
        <item x="2"/>
        <item h="1" x="65"/>
        <item h="1" x="71"/>
        <item h="1" x="63"/>
        <item h="1" x="66"/>
        <item h="1" x="69"/>
        <item h="1" x="70"/>
        <item h="1" x="72"/>
        <item h="1" x="64"/>
        <item h="1" x="67"/>
        <item h="1" x="68"/>
        <item h="1" x="61"/>
        <item h="1" x="62"/>
        <item h="1" x="60"/>
        <item h="1" x="55"/>
        <item h="1" x="54"/>
        <item h="1" x="58"/>
        <item h="1" x="49"/>
        <item h="1" x="52"/>
        <item h="1" x="53"/>
        <item h="1" x="59"/>
        <item h="1" x="50"/>
        <item h="1" x="51"/>
        <item h="1" x="56"/>
        <item h="1" x="57"/>
        <item h="1" x="76"/>
        <item h="1" x="33"/>
        <item h="1" x="103"/>
        <item h="1" x="22"/>
        <item h="1" x="18"/>
        <item h="1" x="16"/>
        <item h="1" x="92"/>
        <item h="1" x="91"/>
        <item h="1" x="9"/>
        <item h="1" x="4"/>
        <item h="1" x="5"/>
        <item h="1" x="74"/>
        <item h="1" x="73"/>
        <item h="1" x="75"/>
        <item h="1" x="106"/>
        <item h="1" x="28"/>
        <item h="1" x="29"/>
        <item h="1" x="94"/>
        <item h="1" x="96"/>
        <item h="1" x="98"/>
        <item h="1" x="97"/>
        <item h="1" x="93"/>
        <item h="1" x="95"/>
        <item h="1" x="23"/>
        <item h="1" x="32"/>
        <item h="1" x="30"/>
        <item h="1" x="101"/>
        <item h="1" x="83"/>
        <item h="1" x="19"/>
        <item h="1" x="20"/>
        <item h="1" x="3"/>
        <item h="1" x="26"/>
        <item h="1" x="80"/>
        <item h="1" x="1"/>
        <item h="1" x="25"/>
        <item h="1" x="24"/>
        <item h="1" x="6"/>
        <item h="1" x="86"/>
        <item h="1" x="84"/>
        <item h="1" x="13"/>
        <item h="1" x="107"/>
        <item h="1" x="82"/>
        <item h="1" x="27"/>
        <item h="1" x="89"/>
        <item h="1" x="36"/>
        <item h="1" x="38"/>
        <item h="1" x="47"/>
        <item h="1" x="44"/>
        <item h="1" x="46"/>
        <item h="1" x="35"/>
        <item h="1" x="41"/>
        <item h="1" x="42"/>
        <item h="1" x="45"/>
        <item h="1" x="43"/>
        <item h="1" x="39"/>
        <item h="1" x="37"/>
        <item h="1" x="40"/>
        <item h="1" x="7"/>
        <item h="1" x="34"/>
        <item h="1" x="8"/>
        <item h="1" x="15"/>
        <item h="1" x="17"/>
        <item h="1" x="88"/>
        <item h="1" x="90"/>
        <item h="1" x="99"/>
        <item h="1" x="100"/>
        <item h="1" x="108"/>
        <item h="1" x="109"/>
        <item h="1" x="110"/>
        <item t="default"/>
      </items>
    </pivotField>
    <pivotField axis="axisRow" showAll="0">
      <items count="350">
        <item x="33"/>
        <item x="195"/>
        <item x="39"/>
        <item x="54"/>
        <item x="12"/>
        <item x="13"/>
        <item x="14"/>
        <item x="43"/>
        <item x="40"/>
        <item x="83"/>
        <item x="15"/>
        <item x="5"/>
        <item x="6"/>
        <item x="84"/>
        <item x="7"/>
        <item x="16"/>
        <item x="41"/>
        <item x="8"/>
        <item x="17"/>
        <item x="9"/>
        <item x="34"/>
        <item x="45"/>
        <item x="18"/>
        <item x="10"/>
        <item x="35"/>
        <item x="318"/>
        <item x="317"/>
        <item x="252"/>
        <item x="282"/>
        <item x="302"/>
        <item x="248"/>
        <item x="1"/>
        <item x="0"/>
        <item x="273"/>
        <item x="159"/>
        <item x="156"/>
        <item x="167"/>
        <item x="169"/>
        <item x="168"/>
        <item x="274"/>
        <item x="321"/>
        <item x="205"/>
        <item x="256"/>
        <item x="181"/>
        <item x="101"/>
        <item x="74"/>
        <item x="80"/>
        <item x="75"/>
        <item x="76"/>
        <item x="58"/>
        <item x="57"/>
        <item x="77"/>
        <item x="71"/>
        <item x="78"/>
        <item x="72"/>
        <item x="79"/>
        <item x="73"/>
        <item x="28"/>
        <item x="254"/>
        <item x="289"/>
        <item x="242"/>
        <item x="190"/>
        <item x="188"/>
        <item x="129"/>
        <item x="133"/>
        <item x="136"/>
        <item x="230"/>
        <item x="235"/>
        <item x="244"/>
        <item x="65"/>
        <item x="290"/>
        <item x="61"/>
        <item x="64"/>
        <item x="63"/>
        <item x="310"/>
        <item x="206"/>
        <item x="24"/>
        <item x="163"/>
        <item x="164"/>
        <item x="91"/>
        <item x="286"/>
        <item x="127"/>
        <item x="139"/>
        <item x="189"/>
        <item x="280"/>
        <item x="262"/>
        <item x="263"/>
        <item x="307"/>
        <item x="232"/>
        <item x="172"/>
        <item x="171"/>
        <item x="170"/>
        <item x="309"/>
        <item x="308"/>
        <item x="226"/>
        <item x="97"/>
        <item x="312"/>
        <item x="217"/>
        <item x="216"/>
        <item x="219"/>
        <item x="227"/>
        <item x="22"/>
        <item x="187"/>
        <item x="90"/>
        <item x="89"/>
        <item x="196"/>
        <item x="47"/>
        <item x="197"/>
        <item x="48"/>
        <item x="49"/>
        <item x="50"/>
        <item x="51"/>
        <item x="46"/>
        <item x="52"/>
        <item x="53"/>
        <item x="326"/>
        <item x="202"/>
        <item x="201"/>
        <item x="160"/>
        <item x="301"/>
        <item x="316"/>
        <item x="87"/>
        <item h="1" x="11"/>
        <item x="240"/>
        <item x="161"/>
        <item x="198"/>
        <item x="199"/>
        <item x="162"/>
        <item x="257"/>
        <item x="37"/>
        <item x="138"/>
        <item x="132"/>
        <item x="128"/>
        <item x="137"/>
        <item x="135"/>
        <item x="183"/>
        <item x="300"/>
        <item x="305"/>
        <item x="266"/>
        <item x="267"/>
        <item x="271"/>
        <item x="314"/>
        <item x="298"/>
        <item x="295"/>
        <item x="294"/>
        <item x="297"/>
        <item x="81"/>
        <item x="82"/>
        <item x="2"/>
        <item x="259"/>
        <item x="56"/>
        <item x="67"/>
        <item x="68"/>
        <item x="69"/>
        <item x="70"/>
        <item x="260"/>
        <item x="265"/>
        <item x="109"/>
        <item x="258"/>
        <item x="284"/>
        <item x="276"/>
        <item x="270"/>
        <item x="108"/>
        <item x="249"/>
        <item x="251"/>
        <item x="165"/>
        <item x="55"/>
        <item x="29"/>
        <item x="21"/>
        <item x="243"/>
        <item x="236"/>
        <item x="192"/>
        <item x="20"/>
        <item x="30"/>
        <item x="23"/>
        <item x="36"/>
        <item x="200"/>
        <item x="85"/>
        <item x="93"/>
        <item x="287"/>
        <item x="275"/>
        <item x="3"/>
        <item x="107"/>
        <item x="111"/>
        <item x="220"/>
        <item x="131"/>
        <item x="38"/>
        <item x="105"/>
        <item x="152"/>
        <item h="1" x="4"/>
        <item h="1" x="193"/>
        <item x="94"/>
        <item x="208"/>
        <item x="209"/>
        <item x="210"/>
        <item x="130"/>
        <item x="155"/>
        <item x="125"/>
        <item x="104"/>
        <item x="293"/>
        <item x="224"/>
        <item x="211"/>
        <item x="203"/>
        <item x="134"/>
        <item x="250"/>
        <item x="303"/>
        <item x="292"/>
        <item x="272"/>
        <item x="245"/>
        <item x="269"/>
        <item x="268"/>
        <item x="102"/>
        <item x="66"/>
        <item x="328"/>
        <item x="62"/>
        <item x="327"/>
        <item x="100"/>
        <item x="311"/>
        <item x="306"/>
        <item x="239"/>
        <item x="237"/>
        <item x="223"/>
        <item x="222"/>
        <item x="98"/>
        <item x="99"/>
        <item x="234"/>
        <item x="277"/>
        <item x="26"/>
        <item x="32"/>
        <item x="325"/>
        <item x="233"/>
        <item x="322"/>
        <item x="264"/>
        <item x="247"/>
        <item x="261"/>
        <item x="166"/>
        <item x="299"/>
        <item x="296"/>
        <item x="207"/>
        <item x="103"/>
        <item x="238"/>
        <item x="19"/>
        <item x="44"/>
        <item x="218"/>
        <item x="225"/>
        <item x="279"/>
        <item x="281"/>
        <item x="27"/>
        <item x="31"/>
        <item x="25"/>
        <item x="283"/>
        <item x="110"/>
        <item x="285"/>
        <item x="253"/>
        <item x="92"/>
        <item x="106"/>
        <item x="194"/>
        <item x="126"/>
        <item x="204"/>
        <item x="153"/>
        <item x="154"/>
        <item x="180"/>
        <item x="186"/>
        <item x="182"/>
        <item x="184"/>
        <item x="315"/>
        <item x="96"/>
        <item x="215"/>
        <item x="213"/>
        <item x="214"/>
        <item x="173"/>
        <item x="95"/>
        <item x="191"/>
        <item x="288"/>
        <item x="241"/>
        <item x="291"/>
        <item x="59"/>
        <item x="329"/>
        <item x="174"/>
        <item x="324"/>
        <item x="255"/>
        <item x="323"/>
        <item x="304"/>
        <item x="231"/>
        <item x="246"/>
        <item x="88"/>
        <item x="60"/>
        <item x="86"/>
        <item x="212"/>
        <item x="228"/>
        <item x="144"/>
        <item x="113"/>
        <item x="151"/>
        <item x="150"/>
        <item x="115"/>
        <item x="142"/>
        <item x="124"/>
        <item x="121"/>
        <item x="145"/>
        <item x="123"/>
        <item x="148"/>
        <item x="149"/>
        <item x="112"/>
        <item x="143"/>
        <item x="146"/>
        <item x="118"/>
        <item x="119"/>
        <item x="122"/>
        <item x="120"/>
        <item x="147"/>
        <item x="140"/>
        <item x="116"/>
        <item x="114"/>
        <item x="141"/>
        <item x="117"/>
        <item x="278"/>
        <item x="319"/>
        <item x="185"/>
        <item x="313"/>
        <item x="320"/>
        <item x="42"/>
        <item x="176"/>
        <item x="177"/>
        <item x="178"/>
        <item x="179"/>
        <item x="175"/>
        <item x="157"/>
        <item x="158"/>
        <item h="1" m="1" x="348"/>
        <item h="1" x="229"/>
        <item h="1" x="221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t="default"/>
      </items>
    </pivotField>
    <pivotField dataField="1" showAll="0"/>
    <pivotField axis="axisPage" multipleItemSelectionAllowed="1" showAll="0">
      <items count="20">
        <item h="1" x="3"/>
        <item h="1" x="11"/>
        <item h="1" x="2"/>
        <item h="1" x="8"/>
        <item h="1" x="1"/>
        <item h="1" x="5"/>
        <item h="1" x="10"/>
        <item h="1" x="9"/>
        <item h="1" x="14"/>
        <item h="1" x="12"/>
        <item h="1" x="6"/>
        <item h="1" x="16"/>
        <item h="1" x="15"/>
        <item h="1" x="7"/>
        <item h="1" x="13"/>
        <item x="0"/>
        <item h="1" x="17"/>
        <item h="1" x="4"/>
        <item h="1" x="18"/>
        <item t="default"/>
      </items>
    </pivotField>
    <pivotField axis="axisCol" showAll="0">
      <items count="6">
        <item h="1" x="1"/>
        <item h="1" x="0"/>
        <item x="2"/>
        <item h="1" x="3"/>
        <item h="1" x="4"/>
        <item t="default"/>
      </items>
    </pivotField>
  </pivotFields>
  <rowFields count="1">
    <field x="1"/>
  </rowFields>
  <colFields count="1">
    <field x="4"/>
  </colFields>
  <pageFields count="2">
    <pageField fld="3" hier="-1"/>
    <pageField fld="0" hier="-1"/>
  </pageFields>
  <dataFields count="1">
    <dataField name="Suma de dato" fld="2" showDataAs="percentOfCol" baseField="0" baseItem="0" numFmtId="10"/>
  </dataFields>
  <chartFormats count="21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189"/>
          </reference>
          <reference field="4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0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189"/>
          </reference>
          <reference field="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9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7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drawing" Target="../drawings/drawing2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0.xml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openxmlformats.org/officeDocument/2006/relationships/vmlDrawing" Target="../drawings/vmlDrawing17.vml"/><Relationship Id="rId4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3.xml"/><Relationship Id="rId4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17.xml"/><Relationship Id="rId4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8.xml"/><Relationship Id="rId4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9.xml"/><Relationship Id="rId4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20.xml"/><Relationship Id="rId4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21.xml"/><Relationship Id="rId4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22.xml"/><Relationship Id="rId4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23.xml"/><Relationship Id="rId4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24.xml"/><Relationship Id="rId4" Type="http://schemas.openxmlformats.org/officeDocument/2006/relationships/vmlDrawing" Target="../drawings/vmlDrawing3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C3:G41"/>
  <sheetViews>
    <sheetView showGridLines="0" showRowColHeaders="0" tabSelected="1" workbookViewId="0"/>
  </sheetViews>
  <sheetFormatPr baseColWidth="10" defaultRowHeight="12.75"/>
  <cols>
    <col min="1" max="1" width="11.42578125" style="86"/>
    <col min="2" max="2" width="6.85546875" style="86" customWidth="1"/>
    <col min="3" max="6" width="11.42578125" style="86"/>
    <col min="7" max="7" width="16" style="86" customWidth="1"/>
    <col min="8" max="16384" width="11.42578125" style="86"/>
  </cols>
  <sheetData>
    <row r="3" spans="3:7" ht="25.5" customHeight="1"/>
    <row r="4" spans="3:7">
      <c r="C4" s="203" t="s">
        <v>368</v>
      </c>
      <c r="D4" s="203"/>
      <c r="E4" s="203"/>
      <c r="F4" s="203"/>
      <c r="G4" s="203"/>
    </row>
    <row r="5" spans="3:7" ht="31.5" customHeight="1">
      <c r="C5" s="203"/>
      <c r="D5" s="203"/>
      <c r="E5" s="203"/>
      <c r="F5" s="203"/>
      <c r="G5" s="203"/>
    </row>
    <row r="6" spans="3:7" ht="1.5" customHeight="1">
      <c r="C6" s="203"/>
      <c r="D6" s="203"/>
      <c r="E6" s="203"/>
      <c r="F6" s="203"/>
      <c r="G6" s="203"/>
    </row>
    <row r="7" spans="3:7" ht="18">
      <c r="C7" s="203" t="str">
        <f>actualizaciones!B7</f>
        <v>I semestre 2009</v>
      </c>
      <c r="D7" s="203"/>
      <c r="E7" s="203"/>
      <c r="F7" s="203"/>
      <c r="G7" s="203"/>
    </row>
    <row r="8" spans="3:7" ht="20.100000000000001" customHeight="1">
      <c r="C8" s="204" t="s">
        <v>369</v>
      </c>
      <c r="D8" s="204"/>
      <c r="E8" s="204"/>
      <c r="F8" s="204"/>
      <c r="G8" s="204"/>
    </row>
    <row r="9" spans="3:7" ht="15" customHeight="1">
      <c r="C9" s="206" t="s">
        <v>370</v>
      </c>
      <c r="D9" s="206"/>
      <c r="E9" s="206"/>
      <c r="F9" s="206"/>
      <c r="G9" s="206"/>
    </row>
    <row r="10" spans="3:7" ht="15" customHeight="1">
      <c r="C10" s="205" t="s">
        <v>371</v>
      </c>
      <c r="D10" s="205"/>
      <c r="E10" s="205"/>
      <c r="F10" s="205"/>
      <c r="G10" s="205"/>
    </row>
    <row r="11" spans="3:7" ht="15" customHeight="1">
      <c r="C11" s="205" t="s">
        <v>372</v>
      </c>
      <c r="D11" s="205"/>
      <c r="E11" s="205"/>
      <c r="F11" s="205"/>
      <c r="G11" s="205"/>
    </row>
    <row r="12" spans="3:7" ht="15" customHeight="1">
      <c r="C12" s="205" t="s">
        <v>373</v>
      </c>
      <c r="D12" s="205"/>
      <c r="E12" s="205"/>
      <c r="F12" s="205"/>
      <c r="G12" s="205"/>
    </row>
    <row r="13" spans="3:7" ht="15" customHeight="1">
      <c r="C13" s="205" t="s">
        <v>374</v>
      </c>
      <c r="D13" s="205"/>
      <c r="E13" s="205"/>
      <c r="F13" s="205"/>
      <c r="G13" s="205"/>
    </row>
    <row r="14" spans="3:7" ht="15" customHeight="1">
      <c r="C14" s="205" t="s">
        <v>375</v>
      </c>
      <c r="D14" s="205"/>
      <c r="E14" s="205"/>
      <c r="F14" s="205"/>
      <c r="G14" s="205"/>
    </row>
    <row r="15" spans="3:7" ht="15" customHeight="1">
      <c r="C15" s="205" t="s">
        <v>376</v>
      </c>
      <c r="D15" s="205"/>
      <c r="E15" s="205"/>
      <c r="F15" s="205"/>
      <c r="G15" s="205"/>
    </row>
    <row r="16" spans="3:7" ht="15" hidden="1" customHeight="1">
      <c r="C16" s="205" t="s">
        <v>377</v>
      </c>
      <c r="D16" s="205"/>
      <c r="E16" s="205"/>
      <c r="F16" s="205"/>
      <c r="G16" s="205"/>
    </row>
    <row r="17" spans="3:7" ht="15" customHeight="1">
      <c r="C17" s="205" t="s">
        <v>403</v>
      </c>
      <c r="D17" s="205"/>
      <c r="E17" s="205"/>
      <c r="F17" s="205"/>
      <c r="G17" s="205"/>
    </row>
    <row r="18" spans="3:7" ht="15" customHeight="1">
      <c r="C18" s="205" t="s">
        <v>378</v>
      </c>
      <c r="D18" s="205"/>
      <c r="E18" s="205"/>
      <c r="F18" s="205"/>
      <c r="G18" s="205"/>
    </row>
    <row r="19" spans="3:7" ht="15" customHeight="1">
      <c r="C19" s="205" t="s">
        <v>379</v>
      </c>
      <c r="D19" s="205"/>
      <c r="E19" s="205"/>
      <c r="F19" s="205"/>
      <c r="G19" s="205"/>
    </row>
    <row r="20" spans="3:7" ht="15" customHeight="1">
      <c r="C20" s="205" t="s">
        <v>380</v>
      </c>
      <c r="D20" s="205"/>
      <c r="E20" s="205"/>
      <c r="F20" s="205"/>
      <c r="G20" s="205"/>
    </row>
    <row r="21" spans="3:7" ht="15" customHeight="1">
      <c r="C21" s="205" t="s">
        <v>381</v>
      </c>
      <c r="D21" s="205"/>
      <c r="E21" s="205"/>
      <c r="F21" s="205"/>
      <c r="G21" s="205"/>
    </row>
    <row r="22" spans="3:7" ht="15" customHeight="1">
      <c r="C22" s="205" t="s">
        <v>471</v>
      </c>
      <c r="D22" s="205"/>
      <c r="E22" s="205"/>
      <c r="F22" s="205"/>
      <c r="G22" s="205"/>
    </row>
    <row r="23" spans="3:7" ht="15" customHeight="1">
      <c r="C23" s="205" t="s">
        <v>382</v>
      </c>
      <c r="D23" s="205"/>
      <c r="E23" s="205"/>
      <c r="F23" s="205"/>
      <c r="G23" s="205"/>
    </row>
    <row r="24" spans="3:7" ht="15" customHeight="1">
      <c r="C24" s="205" t="s">
        <v>383</v>
      </c>
      <c r="D24" s="205"/>
      <c r="E24" s="205"/>
      <c r="F24" s="205"/>
      <c r="G24" s="205"/>
    </row>
    <row r="25" spans="3:7" ht="15" customHeight="1">
      <c r="C25" s="205" t="s">
        <v>384</v>
      </c>
      <c r="D25" s="205"/>
      <c r="E25" s="205"/>
      <c r="F25" s="205"/>
      <c r="G25" s="205"/>
    </row>
    <row r="26" spans="3:7" ht="15" customHeight="1">
      <c r="C26" s="205" t="s">
        <v>385</v>
      </c>
      <c r="D26" s="205"/>
      <c r="E26" s="205"/>
      <c r="F26" s="205"/>
      <c r="G26" s="205"/>
    </row>
    <row r="27" spans="3:7" ht="15" customHeight="1">
      <c r="C27" s="205" t="s">
        <v>386</v>
      </c>
      <c r="D27" s="205"/>
      <c r="E27" s="205"/>
      <c r="F27" s="205"/>
      <c r="G27" s="205"/>
    </row>
    <row r="28" spans="3:7" ht="15" customHeight="1">
      <c r="C28" s="205" t="s">
        <v>387</v>
      </c>
      <c r="D28" s="205"/>
      <c r="E28" s="205"/>
      <c r="F28" s="205"/>
      <c r="G28" s="205"/>
    </row>
    <row r="29" spans="3:7" ht="20.100000000000001" customHeight="1">
      <c r="C29" s="205" t="s">
        <v>402</v>
      </c>
      <c r="D29" s="205"/>
      <c r="E29" s="205"/>
      <c r="F29" s="205"/>
      <c r="G29" s="205"/>
    </row>
    <row r="30" spans="3:7" ht="15" customHeight="1">
      <c r="C30" s="206" t="s">
        <v>388</v>
      </c>
      <c r="D30" s="206"/>
      <c r="E30" s="206"/>
      <c r="F30" s="206"/>
      <c r="G30" s="206"/>
    </row>
    <row r="31" spans="3:7" ht="15" customHeight="1">
      <c r="C31" s="205" t="s">
        <v>404</v>
      </c>
      <c r="D31" s="205"/>
      <c r="E31" s="205"/>
      <c r="F31" s="205"/>
      <c r="G31" s="205"/>
    </row>
    <row r="32" spans="3:7" ht="15" customHeight="1">
      <c r="C32" s="205" t="s">
        <v>405</v>
      </c>
      <c r="D32" s="205"/>
      <c r="E32" s="205"/>
      <c r="F32" s="205"/>
      <c r="G32" s="205"/>
    </row>
    <row r="33" spans="3:7" ht="15" customHeight="1">
      <c r="C33" s="205" t="s">
        <v>389</v>
      </c>
      <c r="D33" s="205"/>
      <c r="E33" s="205"/>
      <c r="F33" s="205"/>
      <c r="G33" s="205"/>
    </row>
    <row r="34" spans="3:7" ht="15" customHeight="1">
      <c r="C34" s="205" t="s">
        <v>406</v>
      </c>
      <c r="D34" s="205"/>
      <c r="E34" s="205"/>
      <c r="F34" s="205"/>
      <c r="G34" s="205"/>
    </row>
    <row r="35" spans="3:7" ht="15" customHeight="1">
      <c r="C35" s="205" t="s">
        <v>390</v>
      </c>
      <c r="D35" s="205"/>
      <c r="E35" s="205"/>
      <c r="F35" s="205"/>
      <c r="G35" s="205"/>
    </row>
    <row r="36" spans="3:7" ht="15" customHeight="1">
      <c r="C36" s="205" t="s">
        <v>407</v>
      </c>
      <c r="D36" s="205"/>
      <c r="E36" s="205"/>
      <c r="F36" s="205"/>
      <c r="G36" s="205"/>
    </row>
    <row r="37" spans="3:7" ht="15" customHeight="1">
      <c r="C37" s="205" t="s">
        <v>391</v>
      </c>
      <c r="D37" s="205"/>
      <c r="E37" s="205"/>
      <c r="F37" s="205"/>
      <c r="G37" s="205"/>
    </row>
    <row r="38" spans="3:7" ht="15" customHeight="1">
      <c r="C38" s="205" t="s">
        <v>392</v>
      </c>
      <c r="D38" s="205"/>
      <c r="E38" s="205"/>
      <c r="F38" s="205"/>
      <c r="G38" s="205"/>
    </row>
    <row r="39" spans="3:7" ht="15" customHeight="1">
      <c r="C39" s="205" t="s">
        <v>393</v>
      </c>
      <c r="D39" s="205"/>
      <c r="E39" s="205"/>
      <c r="F39" s="205"/>
      <c r="G39" s="205"/>
    </row>
    <row r="40" spans="3:7" ht="15" customHeight="1">
      <c r="C40" s="205" t="s">
        <v>408</v>
      </c>
      <c r="D40" s="205"/>
      <c r="E40" s="205"/>
      <c r="F40" s="205"/>
      <c r="G40" s="205"/>
    </row>
    <row r="41" spans="3:7">
      <c r="C41" s="205" t="s">
        <v>409</v>
      </c>
      <c r="D41" s="205"/>
      <c r="E41" s="205"/>
      <c r="F41" s="205"/>
      <c r="G41" s="205"/>
    </row>
  </sheetData>
  <sheetProtection password="CEAC" sheet="1" objects="1" scenarios="1"/>
  <mergeCells count="37">
    <mergeCell ref="C22:G22"/>
    <mergeCell ref="C40:G40"/>
    <mergeCell ref="C41:G41"/>
    <mergeCell ref="C33:G33"/>
    <mergeCell ref="C35:G35"/>
    <mergeCell ref="C37:G37"/>
    <mergeCell ref="C38:G38"/>
    <mergeCell ref="C39:G39"/>
    <mergeCell ref="C24:G24"/>
    <mergeCell ref="C27:G27"/>
    <mergeCell ref="C28:G28"/>
    <mergeCell ref="C29:G29"/>
    <mergeCell ref="C30:G30"/>
    <mergeCell ref="C19:G19"/>
    <mergeCell ref="C13:G13"/>
    <mergeCell ref="C32:G32"/>
    <mergeCell ref="C34:G34"/>
    <mergeCell ref="C36:G36"/>
    <mergeCell ref="C14:G14"/>
    <mergeCell ref="C15:G15"/>
    <mergeCell ref="C16:G16"/>
    <mergeCell ref="C18:G18"/>
    <mergeCell ref="C17:G17"/>
    <mergeCell ref="C31:G31"/>
    <mergeCell ref="C25:G25"/>
    <mergeCell ref="C26:G26"/>
    <mergeCell ref="C20:G20"/>
    <mergeCell ref="C21:G21"/>
    <mergeCell ref="C23:G23"/>
    <mergeCell ref="C4:G5"/>
    <mergeCell ref="C8:G8"/>
    <mergeCell ref="C10:G10"/>
    <mergeCell ref="C11:G11"/>
    <mergeCell ref="C12:G12"/>
    <mergeCell ref="C6:G6"/>
    <mergeCell ref="C9:G9"/>
    <mergeCell ref="C7:G7"/>
  </mergeCells>
  <hyperlinks>
    <hyperlink ref="C10:G10" location="Edad!A1" tooltip="GRUPOS DE EDAD" display="GRUPOS DE EDAD"/>
    <hyperlink ref="C11:G11" location="'renta media'!A1" tooltip="NIVEL DE RENTA DEL TURISTA" display="NIVEL DE RENTA DEL TURISTA"/>
    <hyperlink ref="C12:G12" location="'renta nacionalidades'!A1" tooltip="NIVEL DE RENTA DEL TURISTA POR MERCADOS" display="NIVEL DE RENTA DEL TURISTA POR MERCADOS"/>
    <hyperlink ref="C13:G13" location="'ACOMPAÑANTES '!A1" display="GRUPO VACACIONAL"/>
    <hyperlink ref="C14:G14" location="GASTO!A1" tooltip="GASTO EN ORIGEN Y DESTINO" display="GASTO EN ORIGEN Y DESTINO"/>
    <hyperlink ref="C15:G15" location="'Gasto partidas'!A1" tooltip="GASTO EN DESTINO SEGÚN CONCEPTOS" display="GASTO EN DESTINO SEGÚN CONCEPTOS"/>
    <hyperlink ref="C16:G16" location="'Evolución gasto (nacionalidad) '!A1" tooltip="GASTO SEGÚN MERCADOS" display="GASTO SEGÚN MERCADOS"/>
    <hyperlink ref="C18:G18" location="fidelidad!A1" display="NIVEL DE FIDELIDAD POR MERCADOS"/>
    <hyperlink ref="C19:G19" location="'Zonas de aloja Total y País '!A1" tooltip="ZONA DE ALOJAMIENTO" display="ZONA DE ALOJAMIENTO"/>
    <hyperlink ref="C20:G20" location="'Tipo de alojamiento'!A1" display="TIPO DE ALOJAMIENTO"/>
    <hyperlink ref="C21:G21" location="'fórmula de contratación'!A1" tooltip="FORMULA DE CONTRATACIÓN DEL VUELO Y EL ALOJAMIENTO" display="FORMULA DE CONTRATACIÓN DEL VUELO Y EL ALOJAMIENTO"/>
    <hyperlink ref="C24:G24" location="'Uso de internet'!A1" tooltip="USO INTERNET" display="USO INTERNET"/>
    <hyperlink ref="C25:G25" location="'Actividades realizadas '!A1" tooltip="ACTIVIDADES REALIZADAS" display="ACTIVIDADES REALIZADAS"/>
    <hyperlink ref="C26:G26" location="'Excursiones realizadas'!A1" tooltip="EXCURSIONES REALIZADAS" display="EXCURSIONES REALIZADAS"/>
    <hyperlink ref="C27:G27" location="Motivación!A1" tooltip="MOTIVOS ELECCIÓN TENERIFE" display="MOTIVOS ELECCIÓN TENERIFE"/>
    <hyperlink ref="C28:G28" location="'Índice satisfacción agrupad '!A1" tooltip="SATISFACCIÓN" display="SATISFACCIÓN"/>
    <hyperlink ref="C29:G29" location="satisfacción!A1" tooltip="SATISFACCIÓN DETALLADA" display="SATISFACCIÓN DETALLADA"/>
    <hyperlink ref="C17:G17" location="'Gasto y estimación de ingresos '!A1" tooltip="GASTO Y ESTIMACIÓN DE INGRESOS" display="GASTO Y ESTIMACIÓN DE INGRESOS"/>
    <hyperlink ref="C23:G23" location="'Servi contrata origen '!A1" tooltip="SERVICIOS CONTRATADOS EN ORIGEN" display="SERVICIOS CONTRATADOS EN ORIGEN"/>
    <hyperlink ref="C31:G31" location="'EDAD GRAFICA 1 '!A1" tooltip="GRÁFICA DE LOS GRUPOS DE EDAD (1)" display="GRÁFICA DE LOS GRUPOS DE EDAD (1)"/>
    <hyperlink ref="C32:G32" location="'EDAD GRAFICA 2 '!A1" tooltip="GRÁFICA DE LOS GRUPOS DE EDAD (2)" display="GRÁFICA DE LOS GRUPOS DE EDAD (2)"/>
    <hyperlink ref="C33:G33" location="'GRAFICO RENTA X NACIONAL'!A1" tooltip="GRÁFICA NIVEL DE RENTA DEL TURISTA POR MERCADOS" display="GRÁFICA NIVEL DE RENTA DEL TURISTA POR MERCADOS"/>
    <hyperlink ref="C34:G34" location="'GRAFICA Acompañantes'!A1" tooltip="GRÁFICA GRUPO VACACIONAL" display="GRÁFICA GRUPO VACACIONAL"/>
    <hyperlink ref="C35:G35" location="'GRAFICA GASTO'!A1" tooltip="GRÁFICA GASTO EN ORIGEN Y DESTINO" display="GRÁFICA GASTO EN ORIGEN Y DESTINO"/>
    <hyperlink ref="C36:G36" location="'GRAFICA GASTO PARTIDA'!A1" tooltip="GRÁFICA GASTO EN DESTINO SEGÚN PARTIDAS" display="GRÁFICA GASTO EN DESTINO SEGÚN PARTIDAS"/>
    <hyperlink ref="C37:G37" location="'GRAFICA FIDELIDAD'!A1" tooltip="GRÁFICA FIDELIDAD POR MERCADOS" display="GRÁFICA FIDELIDAD POR MERCADOS"/>
    <hyperlink ref="C38:G38" location="'GRAFICA ZONAS ALOJA PAIS'!A1" tooltip="GRÁFICA ZONA DE ALOJAMIENTO" display="GRÁFICA ZONA DE ALOJAMIENTO"/>
    <hyperlink ref="C39:G39" location="'gráfica tipo alojamiento'!A1" tooltip="GRÁFICA TIPO DE ALOJAMIENTO" display="GRÁFICA TIPO DE ALOJAMIENTO"/>
    <hyperlink ref="C40:G40" location="'gráfica motivación'!A1" tooltip="GRÁFICA MOTIVOS ELECCIÓN TENERIFE" display="GRÁFICA MOTIVOS ELECCIÓN TENERIFE"/>
    <hyperlink ref="C41:G41" location="'grafica indice de satisfacción'!A1" tooltip="GRÁFICA SATISFACCIÓN" display="GRÁFICA SATISFACCIÓN"/>
    <hyperlink ref="C22:G22" location="'fórmula de contratación por mer'!A1" tooltip="FORMULA DE CONTRATACIÓN DEL VUELO Y EL ALOJAMIENTO" display="FORMULA DE CONTRATACIÓN POR MERCADOS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95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C1:U27"/>
  <sheetViews>
    <sheetView showGridLines="0" showRowColHeaders="0" workbookViewId="0">
      <selection activeCell="I32" sqref="I32"/>
    </sheetView>
  </sheetViews>
  <sheetFormatPr baseColWidth="10" defaultRowHeight="12.75"/>
  <cols>
    <col min="3" max="3" width="16.5703125" customWidth="1"/>
    <col min="4" max="6" width="12.7109375" customWidth="1"/>
    <col min="9" max="9" width="68.85546875" hidden="1" customWidth="1"/>
    <col min="10" max="10" width="21.42578125" hidden="1" customWidth="1"/>
    <col min="11" max="11" width="14.85546875" hidden="1" customWidth="1"/>
    <col min="12" max="13" width="14.85546875" customWidth="1"/>
    <col min="14" max="14" width="48" bestFit="1" customWidth="1"/>
    <col min="15" max="15" width="34.42578125" bestFit="1" customWidth="1"/>
    <col min="16" max="16" width="73.42578125" bestFit="1" customWidth="1"/>
    <col min="17" max="17" width="47.5703125" bestFit="1" customWidth="1"/>
    <col min="18" max="18" width="34.5703125" bestFit="1" customWidth="1"/>
    <col min="19" max="19" width="76.28515625" bestFit="1" customWidth="1"/>
    <col min="20" max="20" width="48" bestFit="1" customWidth="1"/>
    <col min="21" max="21" width="34.42578125" bestFit="1" customWidth="1"/>
  </cols>
  <sheetData>
    <row r="1" spans="3:21" ht="39.75" customHeight="1"/>
    <row r="2" spans="3:21" ht="39.75" customHeight="1"/>
    <row r="3" spans="3:21" ht="36.75" customHeight="1">
      <c r="C3" s="208" t="s">
        <v>497</v>
      </c>
      <c r="D3" s="208"/>
      <c r="E3" s="208"/>
      <c r="F3" s="208"/>
      <c r="I3" s="19" t="s">
        <v>127</v>
      </c>
      <c r="J3" t="s">
        <v>4</v>
      </c>
      <c r="L3" s="2"/>
      <c r="M3" s="2"/>
      <c r="N3" s="2"/>
      <c r="O3" s="2"/>
      <c r="P3" s="2"/>
      <c r="Q3" s="2"/>
      <c r="R3" s="2"/>
      <c r="S3" s="2"/>
      <c r="T3" s="2"/>
      <c r="U3" s="2"/>
    </row>
    <row r="4" spans="3:21" ht="15" customHeight="1">
      <c r="C4" s="215" t="s">
        <v>421</v>
      </c>
      <c r="D4" s="215"/>
      <c r="E4" s="215"/>
      <c r="F4" s="215"/>
      <c r="I4" s="19" t="s">
        <v>128</v>
      </c>
      <c r="J4" t="s">
        <v>167</v>
      </c>
      <c r="L4" s="2"/>
      <c r="M4" s="2"/>
      <c r="N4" s="2"/>
      <c r="O4" s="2"/>
      <c r="P4" s="2"/>
      <c r="Q4" s="2"/>
      <c r="R4" s="2"/>
      <c r="S4" s="2"/>
      <c r="T4" s="2"/>
      <c r="U4" s="2"/>
    </row>
    <row r="5" spans="3:21" ht="38.25">
      <c r="C5" s="164"/>
      <c r="D5" s="72" t="str">
        <f>actualizaciones!A7</f>
        <v>I semestre 2008</v>
      </c>
      <c r="E5" s="72" t="str">
        <f>actualizaciones!B7</f>
        <v>I semestre 2009</v>
      </c>
      <c r="F5" s="72" t="str">
        <f>actualizaciones!C7</f>
        <v>var. Interanual 09/08</v>
      </c>
    </row>
    <row r="6" spans="3:21" ht="15" customHeight="1">
      <c r="C6" s="165" t="s">
        <v>5</v>
      </c>
      <c r="D6" s="166">
        <f>GETPIVOTDATA("dato",$I$6,"Indicador","Gasto origen /persona. Incluye servicio gratuito y excluye viaje comb./crucero","Periodo","I semestre 2008")</f>
        <v>612.71381632662872</v>
      </c>
      <c r="E6" s="166">
        <f>GETPIVOTDATA("dato",$I$6,"Indicador","Gasto origen /persona. Incluye servicio gratuito y excluye viaje comb./crucero","Periodo","I semestre 2009")</f>
        <v>619.50112204586367</v>
      </c>
      <c r="F6" s="167">
        <f>E6/D6-1</f>
        <v>1.1077448456975336E-2</v>
      </c>
      <c r="I6" s="19" t="s">
        <v>130</v>
      </c>
      <c r="J6" s="19" t="s">
        <v>126</v>
      </c>
    </row>
    <row r="7" spans="3:21" ht="15" customHeight="1">
      <c r="C7" s="165" t="s">
        <v>6</v>
      </c>
      <c r="D7" s="166">
        <f>GETPIVOTDATA("dato",$I$6,"Indicador","Gasto en TF por persona. Excluye compra de casa","Periodo","I semestre 2008")</f>
        <v>367.78971450572868</v>
      </c>
      <c r="E7" s="166">
        <f>GETPIVOTDATA("dato",$I$6,"Indicador","Gasto en TF por persona. Excluye compra de casa","Periodo","I semestre 2009")</f>
        <v>353.32309931673603</v>
      </c>
      <c r="F7" s="167">
        <f>E7/D7-1</f>
        <v>-3.9333930826299213E-2</v>
      </c>
      <c r="I7" s="19" t="s">
        <v>129</v>
      </c>
      <c r="J7" t="s">
        <v>482</v>
      </c>
      <c r="K7" t="s">
        <v>483</v>
      </c>
    </row>
    <row r="8" spans="3:21" ht="15" customHeight="1">
      <c r="C8" s="168" t="s">
        <v>7</v>
      </c>
      <c r="D8" s="169">
        <f>GETPIVOTDATA("dato",$I$6,"Indicador","Presupuesto vacacional por persona","Periodo","I semestre 2008")</f>
        <v>978.47130027032813</v>
      </c>
      <c r="E8" s="169">
        <f>GETPIVOTDATA("dato",$I$6,"Indicador","Presupuesto vacacional por persona","Periodo","I semestre 2009")</f>
        <v>967.75393097034998</v>
      </c>
      <c r="F8" s="170">
        <f>E8/D8-1</f>
        <v>-1.0953176957788302E-2</v>
      </c>
      <c r="I8" s="20" t="s">
        <v>152</v>
      </c>
      <c r="J8" s="23">
        <v>619.50112204586367</v>
      </c>
      <c r="K8" s="23">
        <v>612.71381632662872</v>
      </c>
    </row>
    <row r="9" spans="3:21" ht="15" customHeight="1">
      <c r="C9" s="216" t="s">
        <v>422</v>
      </c>
      <c r="D9" s="216"/>
      <c r="E9" s="216"/>
      <c r="F9" s="216"/>
      <c r="I9" s="20" t="s">
        <v>151</v>
      </c>
      <c r="J9" s="23">
        <v>353.32309931673603</v>
      </c>
      <c r="K9" s="23">
        <v>367.78971450572868</v>
      </c>
    </row>
    <row r="10" spans="3:21" ht="38.25">
      <c r="C10" s="171"/>
      <c r="D10" s="72" t="str">
        <f>actualizaciones!A7</f>
        <v>I semestre 2008</v>
      </c>
      <c r="E10" s="72" t="str">
        <f>actualizaciones!B7</f>
        <v>I semestre 2009</v>
      </c>
      <c r="F10" s="72" t="str">
        <f>actualizaciones!C7</f>
        <v>var. Interanual 09/08</v>
      </c>
      <c r="I10" s="20" t="s">
        <v>162</v>
      </c>
      <c r="J10" s="23">
        <v>967.75393097034998</v>
      </c>
      <c r="K10" s="23">
        <v>978.47130027032813</v>
      </c>
    </row>
    <row r="11" spans="3:21" ht="15" customHeight="1">
      <c r="C11" s="165" t="s">
        <v>5</v>
      </c>
      <c r="D11" s="166">
        <f>GETPIVOTDATA("dato",$I$6,"Indicador","Gasto origen persona/día. Incluye servicio gratuito y excluye viaje comb./crucero","Periodo","I semestre 2008")</f>
        <v>65.200912378702711</v>
      </c>
      <c r="E11" s="166">
        <f>GETPIVOTDATA("dato",$I$6,"Indicador","Gasto origen persona/día. Incluye servicio gratuito y excluye viaje comb./crucero","Periodo","I semestre 2009")</f>
        <v>62.431329898946792</v>
      </c>
      <c r="F11" s="147">
        <f>E11/D11-1</f>
        <v>-4.2477664479133592E-2</v>
      </c>
      <c r="I11" s="20" t="s">
        <v>153</v>
      </c>
      <c r="J11" s="23">
        <v>62.431329898946792</v>
      </c>
      <c r="K11" s="23">
        <v>65.200912378702711</v>
      </c>
    </row>
    <row r="12" spans="3:21" ht="15" customHeight="1">
      <c r="C12" s="165" t="s">
        <v>6</v>
      </c>
      <c r="D12" s="166">
        <f>GETPIVOTDATA("dato",$I$6,"Indicador","Gasto en TF persona/día. Excluye compra de casa ","Periodo","I semestre 2008")</f>
        <v>39.301046480629189</v>
      </c>
      <c r="E12" s="166">
        <f>GETPIVOTDATA("dato",$I$6,"Indicador","Gasto en TF persona/día. Excluye compra de casa ","Periodo","I semestre 2009")</f>
        <v>35.931389038883296</v>
      </c>
      <c r="F12" s="147">
        <f>E12/D12-1</f>
        <v>-8.5739636561757648E-2</v>
      </c>
      <c r="I12" s="20" t="s">
        <v>150</v>
      </c>
      <c r="J12" s="23">
        <v>35.931389038883296</v>
      </c>
      <c r="K12" s="23">
        <v>39.301046480629189</v>
      </c>
    </row>
    <row r="13" spans="3:21" ht="15" customHeight="1">
      <c r="C13" s="168" t="s">
        <v>7</v>
      </c>
      <c r="D13" s="172">
        <f>GETPIVOTDATA("dato",$I$6,"Indicador","Presupuesto vacacional persona/día","Periodo","I semestre 2008")</f>
        <v>104.08438089899698</v>
      </c>
      <c r="E13" s="172">
        <f>GETPIVOTDATA("dato",$I$6,"Indicador","Presupuesto vacacional persona/día","Periodo","I semestre 2009")</f>
        <v>97.620802003272232</v>
      </c>
      <c r="F13" s="170">
        <f>E13/D13-1</f>
        <v>-6.2099412418055056E-2</v>
      </c>
      <c r="I13" s="20" t="s">
        <v>161</v>
      </c>
      <c r="J13" s="23">
        <v>97.620802003272232</v>
      </c>
      <c r="K13" s="23">
        <v>104.08438089899698</v>
      </c>
    </row>
    <row r="14" spans="3:21" ht="25.5" customHeight="1">
      <c r="C14" s="214" t="s">
        <v>40</v>
      </c>
      <c r="D14" s="214"/>
      <c r="E14" s="214"/>
      <c r="F14" s="214"/>
    </row>
    <row r="15" spans="3:21" ht="26.25" customHeight="1"/>
    <row r="17" spans="7:21">
      <c r="G17" s="213" t="s">
        <v>394</v>
      </c>
    </row>
    <row r="18" spans="7:21">
      <c r="G18" s="213"/>
    </row>
    <row r="26" spans="7:21"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7:21"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</sheetData>
  <sheetProtection password="CEAC" sheet="1" objects="1" scenarios="1"/>
  <mergeCells count="5">
    <mergeCell ref="G17:G18"/>
    <mergeCell ref="C3:F3"/>
    <mergeCell ref="C4:F4"/>
    <mergeCell ref="C9:F9"/>
    <mergeCell ref="C14:F14"/>
  </mergeCells>
  <hyperlinks>
    <hyperlink ref="G17:G18" location="'GRAFICA GASTO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K31:K38"/>
  <sheetViews>
    <sheetView showGridLines="0" showRowColHeaders="0" workbookViewId="0">
      <selection activeCell="I32" sqref="I32"/>
    </sheetView>
  </sheetViews>
  <sheetFormatPr baseColWidth="10" defaultRowHeight="12.75"/>
  <cols>
    <col min="3" max="3" width="12.28515625" customWidth="1"/>
    <col min="9" max="9" width="7.7109375" customWidth="1"/>
    <col min="16" max="16" width="8.28515625" customWidth="1"/>
  </cols>
  <sheetData>
    <row r="31" ht="21.75" customHeight="1"/>
    <row r="37" spans="11:11">
      <c r="K37" s="213" t="s">
        <v>395</v>
      </c>
    </row>
    <row r="38" spans="11:11">
      <c r="K38" s="213"/>
    </row>
  </sheetData>
  <sheetProtection password="CEAC" sheet="1" objects="1" scenarios="1"/>
  <mergeCells count="1">
    <mergeCell ref="K37:K38"/>
  </mergeCells>
  <hyperlinks>
    <hyperlink ref="K37:K38" location="GASTO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92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A1:LG43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2" width="14.7109375" style="2" customWidth="1"/>
    <col min="3" max="3" width="16.28515625" style="2" customWidth="1"/>
    <col min="4" max="4" width="11.42578125" style="2" customWidth="1"/>
    <col min="5" max="5" width="8.140625" style="2" customWidth="1"/>
    <col min="6" max="6" width="8.85546875" style="2" customWidth="1"/>
    <col min="7" max="7" width="9" style="2" customWidth="1"/>
    <col min="8" max="8" width="8.140625" style="2" bestFit="1" customWidth="1"/>
    <col min="9" max="9" width="7.5703125" style="2" customWidth="1"/>
    <col min="10" max="10" width="9.28515625" style="2" customWidth="1"/>
    <col min="11" max="11" width="8.42578125" style="2" customWidth="1"/>
    <col min="12" max="13" width="7.5703125" style="2" customWidth="1"/>
    <col min="14" max="15" width="8.7109375" style="2" customWidth="1"/>
    <col min="16" max="17" width="7.5703125" style="2" customWidth="1"/>
    <col min="18" max="18" width="16.28515625" style="2" hidden="1" customWidth="1"/>
    <col min="19" max="19" width="73.42578125" style="2" hidden="1" customWidth="1"/>
    <col min="20" max="20" width="47.5703125" style="2" hidden="1" customWidth="1"/>
    <col min="21" max="21" width="34.5703125" style="2" hidden="1" customWidth="1"/>
    <col min="22" max="22" width="76.28515625" style="2" hidden="1" customWidth="1"/>
    <col min="23" max="23" width="48" style="2" hidden="1" customWidth="1"/>
    <col min="24" max="24" width="34.42578125" style="2" hidden="1" customWidth="1"/>
    <col min="25" max="25" width="73.42578125" style="2" hidden="1" customWidth="1"/>
    <col min="26" max="26" width="47.5703125" style="2" hidden="1" customWidth="1"/>
    <col min="27" max="27" width="34.5703125" style="2" hidden="1" customWidth="1"/>
    <col min="28" max="28" width="76.28515625" style="2" hidden="1" customWidth="1"/>
    <col min="29" max="29" width="48" style="2" hidden="1" customWidth="1"/>
    <col min="30" max="30" width="34.42578125" style="2" hidden="1" customWidth="1"/>
    <col min="31" max="31" width="10.7109375" style="2" hidden="1" customWidth="1"/>
    <col min="32" max="36" width="76.28515625" style="2" hidden="1" customWidth="1"/>
    <col min="37" max="40" width="76.28515625" style="2" customWidth="1"/>
    <col min="41" max="41" width="48" style="2" customWidth="1"/>
    <col min="42" max="42" width="34.42578125" style="2" customWidth="1"/>
    <col min="43" max="50" width="76.28515625" style="2" customWidth="1"/>
    <col min="51" max="318" width="76.28515625" style="2" bestFit="1" customWidth="1"/>
    <col min="319" max="319" width="13.140625" style="2" bestFit="1" customWidth="1"/>
    <col min="320" max="16384" width="11.42578125" style="2"/>
  </cols>
  <sheetData>
    <row r="1" spans="1:319" ht="24" customHeight="1"/>
    <row r="2" spans="1:319" ht="24" customHeight="1"/>
    <row r="3" spans="1:319" ht="32.25" customHeight="1">
      <c r="C3" s="217" t="s">
        <v>488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R3"/>
      <c r="S3"/>
      <c r="T3"/>
    </row>
    <row r="4" spans="1:319">
      <c r="C4" s="36"/>
      <c r="D4" s="219" t="str">
        <f>actualizaciones!A7</f>
        <v>I semestre 2008</v>
      </c>
      <c r="E4" s="219"/>
      <c r="F4" s="219"/>
      <c r="G4" s="219"/>
      <c r="H4" s="219" t="str">
        <f>actualizaciones!B7</f>
        <v>I semestre 2009</v>
      </c>
      <c r="I4" s="219"/>
      <c r="J4" s="219"/>
      <c r="K4" s="219"/>
      <c r="L4" s="219" t="str">
        <f>actualizaciones!C7</f>
        <v>var. Interanual 09/08</v>
      </c>
      <c r="M4" s="219"/>
      <c r="N4" s="219"/>
      <c r="O4" s="219"/>
      <c r="R4" s="19" t="s">
        <v>128</v>
      </c>
      <c r="S4" t="s">
        <v>167</v>
      </c>
      <c r="T4"/>
    </row>
    <row r="5" spans="1:319" ht="30" customHeight="1">
      <c r="A5"/>
      <c r="B5"/>
      <c r="C5" s="173"/>
      <c r="D5" s="220" t="s">
        <v>296</v>
      </c>
      <c r="E5" s="220"/>
      <c r="F5" s="219" t="s">
        <v>297</v>
      </c>
      <c r="G5" s="219"/>
      <c r="H5" s="220" t="s">
        <v>296</v>
      </c>
      <c r="I5" s="220"/>
      <c r="J5" s="219" t="s">
        <v>297</v>
      </c>
      <c r="K5" s="219"/>
      <c r="L5" s="220" t="s">
        <v>296</v>
      </c>
      <c r="M5" s="220"/>
      <c r="N5" s="219" t="s">
        <v>297</v>
      </c>
      <c r="O5" s="219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</row>
    <row r="6" spans="1:319" ht="25.5">
      <c r="A6"/>
      <c r="B6"/>
      <c r="C6" s="173"/>
      <c r="D6" s="174" t="s">
        <v>298</v>
      </c>
      <c r="E6" s="174" t="s">
        <v>299</v>
      </c>
      <c r="F6" s="173" t="s">
        <v>298</v>
      </c>
      <c r="G6" s="173" t="s">
        <v>299</v>
      </c>
      <c r="H6" s="174" t="s">
        <v>298</v>
      </c>
      <c r="I6" s="174" t="s">
        <v>299</v>
      </c>
      <c r="J6" s="173" t="s">
        <v>298</v>
      </c>
      <c r="K6" s="173" t="s">
        <v>299</v>
      </c>
      <c r="L6" s="174" t="s">
        <v>298</v>
      </c>
      <c r="M6" s="174" t="s">
        <v>299</v>
      </c>
      <c r="N6" s="173" t="s">
        <v>298</v>
      </c>
      <c r="O6" s="173" t="s">
        <v>299</v>
      </c>
      <c r="Q6"/>
      <c r="R6" s="19" t="s">
        <v>130</v>
      </c>
      <c r="S6" s="19" t="s">
        <v>126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</row>
    <row r="7" spans="1:319">
      <c r="C7" s="175" t="s">
        <v>291</v>
      </c>
      <c r="D7" s="176">
        <f>GETPIVOTDATA("dato",$R$6,"Indicador","Gasto origen /persona. Incluye servicio gratuito y excluye viaje comb./crucero","País","España","Periodo","I semestre 2008")</f>
        <v>456.79502203639601</v>
      </c>
      <c r="E7" s="176">
        <f>GETPIVOTDATA("dato",$R$6,"Indicador","Gasto en TF por persona. Excluye compra de casa","País","España","Periodo","I semestre 2008")</f>
        <v>328.73218719606416</v>
      </c>
      <c r="F7" s="177">
        <f>GETPIVOTDATA("dato",$R$6,"Indicador","Gasto origen persona/día. Incluye servicio gratuito y excluye viaje comb./crucero","País","España","Periodo","I semestre 2008")</f>
        <v>69.136902870004121</v>
      </c>
      <c r="G7" s="177">
        <f>GETPIVOTDATA("dato",$R$6,"Indicador","Gasto en TF persona/día. Excluye compra de casa ","País","España","Periodo","I semestre 2008")</f>
        <v>50.250644103371393</v>
      </c>
      <c r="H7" s="176">
        <f>GETPIVOTDATA("dato",$R$6,"Indicador","Gasto origen /persona. Incluye servicio gratuito y excluye viaje comb./crucero","País","España","Periodo","I semestre 2009")</f>
        <v>424.25210073137987</v>
      </c>
      <c r="I7" s="176">
        <f>GETPIVOTDATA("dato",$R$6,"Indicador","Gasto en TF por persona. Excluye compra de casa","País","España","Periodo","I semestre 2009")</f>
        <v>312.04387795666901</v>
      </c>
      <c r="J7" s="177">
        <f>GETPIVOTDATA("dato",$R$6,"Indicador","Gasto origen persona/día. Incluye servicio gratuito y excluye viaje comb./crucero","País","España","Periodo","I semestre 2009")</f>
        <v>66.938962912275485</v>
      </c>
      <c r="K7" s="177">
        <f>GETPIVOTDATA("dato",$R$6,"Indicador","Gasto en TF persona/día. Excluye compra de casa ","País","España","Periodo","I semestre 2009")</f>
        <v>50.906910193427059</v>
      </c>
      <c r="L7" s="178">
        <f>H7/D7-1</f>
        <v>-7.1241847513879519E-2</v>
      </c>
      <c r="M7" s="178">
        <f t="shared" ref="M7:M22" si="0">I7/E7-1</f>
        <v>-5.0765668496714045E-2</v>
      </c>
      <c r="N7" s="179">
        <f t="shared" ref="N7:N22" si="1">J7/F7-1</f>
        <v>-3.1791125527583342E-2</v>
      </c>
      <c r="O7" s="179">
        <f>K7/G7-1</f>
        <v>1.3059854291731066E-2</v>
      </c>
      <c r="R7"/>
      <c r="S7" t="s">
        <v>482</v>
      </c>
      <c r="T7"/>
      <c r="U7"/>
      <c r="V7"/>
      <c r="W7"/>
      <c r="X7"/>
      <c r="Y7" t="s">
        <v>483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</row>
    <row r="8" spans="1:319">
      <c r="C8" s="175" t="s">
        <v>131</v>
      </c>
      <c r="D8" s="176">
        <f>GETPIVOTDATA("dato",$R$6,"Indicador","Gasto origen /persona. Incluye servicio gratuito y excluye viaje comb./crucero","País","Británicos","Periodo","I semestre 2008")</f>
        <v>512.84431608513012</v>
      </c>
      <c r="E8" s="176">
        <f>GETPIVOTDATA("dato",$R$6,"Indicador","Gasto en TF por persona. Excluye compra de casa","País","Británicos","Periodo","I semestre 2008")</f>
        <v>359.73602002282405</v>
      </c>
      <c r="F8" s="177">
        <f>GETPIVOTDATA("dato",$R$6,"Indicador","Gasto origen persona/día. Incluye servicio gratuito y excluye viaje comb./crucero","País","Británicos","Periodo","I semestre 2008")</f>
        <v>54.258899902982535</v>
      </c>
      <c r="G8" s="177">
        <f>GETPIVOTDATA("dato",$R$6,"Indicador","Gasto en TF persona/día. Excluye compra de casa ","País","Británicos","Periodo","I semestre 2008")</f>
        <v>37.927630336715943</v>
      </c>
      <c r="H8" s="176">
        <f>GETPIVOTDATA("dato",$R$6,"Indicador","Gasto origen /persona. Incluye servicio gratuito y excluye viaje comb./crucero","País","Británicos","Periodo","I semestre 2009")</f>
        <v>497.83081041676871</v>
      </c>
      <c r="I8" s="176">
        <f>GETPIVOTDATA("dato",$R$6,"Indicador","Gasto en TF por persona. Excluye compra de casa","País","Británicos","Periodo","I semestre 2009")</f>
        <v>317.25212304073267</v>
      </c>
      <c r="J8" s="177">
        <f>GETPIVOTDATA("dato",$R$6,"Indicador","Gasto origen persona/día. Incluye servicio gratuito y excluye viaje comb./crucero","País","Británicos","Periodo","I semestre 2009")</f>
        <v>50.023896297375359</v>
      </c>
      <c r="K8" s="177">
        <f>GETPIVOTDATA("dato",$R$6,"Indicador","Gasto en TF persona/día. Excluye compra de casa ","País","Británicos","Periodo","I semestre 2009")</f>
        <v>31.842892559183252</v>
      </c>
      <c r="L8" s="178">
        <f t="shared" ref="L8:L22" si="2">H8/D8-1</f>
        <v>-2.9274977215247522E-2</v>
      </c>
      <c r="M8" s="178">
        <f t="shared" si="0"/>
        <v>-0.11809742315878158</v>
      </c>
      <c r="N8" s="179">
        <f t="shared" si="1"/>
        <v>-7.8051777923613619E-2</v>
      </c>
      <c r="O8" s="179">
        <f t="shared" ref="O8:O22" si="3">K8/G8-1</f>
        <v>-0.1604302120515646</v>
      </c>
      <c r="R8" s="19" t="s">
        <v>129</v>
      </c>
      <c r="S8" t="s">
        <v>152</v>
      </c>
      <c r="T8" t="s">
        <v>151</v>
      </c>
      <c r="U8" t="s">
        <v>162</v>
      </c>
      <c r="V8" t="s">
        <v>153</v>
      </c>
      <c r="W8" t="s">
        <v>150</v>
      </c>
      <c r="X8" t="s">
        <v>161</v>
      </c>
      <c r="Y8" t="s">
        <v>152</v>
      </c>
      <c r="Z8" t="s">
        <v>151</v>
      </c>
      <c r="AA8" t="s">
        <v>162</v>
      </c>
      <c r="AB8" t="s">
        <v>153</v>
      </c>
      <c r="AC8" t="s">
        <v>150</v>
      </c>
      <c r="AD8" t="s">
        <v>161</v>
      </c>
      <c r="AE8"/>
      <c r="AF8"/>
      <c r="AG8"/>
      <c r="AH8"/>
      <c r="AI8"/>
      <c r="AJ8"/>
      <c r="AK8"/>
      <c r="AL8"/>
      <c r="AM8"/>
      <c r="AN8"/>
      <c r="AO8"/>
      <c r="AP8"/>
    </row>
    <row r="9" spans="1:319">
      <c r="C9" s="175" t="s">
        <v>0</v>
      </c>
      <c r="D9" s="176">
        <f>GETPIVOTDATA("dato",$R$6,"Indicador","Gasto origen /persona. Incluye servicio gratuito y excluye viaje comb./crucero","País","Alemania","Periodo","I semestre 2008")</f>
        <v>818.32565319803598</v>
      </c>
      <c r="E9" s="176">
        <f>GETPIVOTDATA("dato",$R$6,"Indicador","Gasto en TF por persona. Excluye compra de casa","País","Alemania","Periodo","I semestre 2008")</f>
        <v>340.60355555555577</v>
      </c>
      <c r="F9" s="177">
        <f>GETPIVOTDATA("dato",$R$6,"Indicador","Gasto origen persona/día. Incluye servicio gratuito y excluye viaje comb./crucero","País","Alemania","Periodo","I semestre 2008")</f>
        <v>66.632346831382662</v>
      </c>
      <c r="G9" s="177">
        <f>GETPIVOTDATA("dato",$R$6,"Indicador","Gasto en TF persona/día. Excluye compra de casa ","País","Alemania","Periodo","I semestre 2008")</f>
        <v>27.912223193473192</v>
      </c>
      <c r="H9" s="176">
        <f>GETPIVOTDATA("dato",$R$6,"Indicador","Gasto origen /persona. Incluye servicio gratuito y excluye viaje comb./crucero","País","Alemania","Periodo","I semestre 2009")</f>
        <v>847.94923241955667</v>
      </c>
      <c r="I9" s="176">
        <f>GETPIVOTDATA("dato",$R$6,"Indicador","Gasto en TF por persona. Excluye compra de casa","País","Alemania","Periodo","I semestre 2009")</f>
        <v>333.3635828625234</v>
      </c>
      <c r="J9" s="177">
        <f>GETPIVOTDATA("dato",$R$6,"Indicador","Gasto origen persona/día. Incluye servicio gratuito y excluye viaje comb./crucero","País","Alemania","Periodo","I semestre 2009")</f>
        <v>65.137522362557021</v>
      </c>
      <c r="K9" s="177">
        <f>GETPIVOTDATA("dato",$R$6,"Indicador","Gasto en TF persona/día. Excluye compra de casa ","País","Alemania","Periodo","I semestre 2009")</f>
        <v>25.34322094563155</v>
      </c>
      <c r="L9" s="178">
        <f t="shared" si="2"/>
        <v>3.6200232884977979E-2</v>
      </c>
      <c r="M9" s="178">
        <f t="shared" si="0"/>
        <v>-2.1256303919738317E-2</v>
      </c>
      <c r="N9" s="179">
        <f t="shared" si="1"/>
        <v>-2.2433915956890815E-2</v>
      </c>
      <c r="O9" s="179">
        <f t="shared" si="3"/>
        <v>-9.2038610827759548E-2</v>
      </c>
      <c r="R9" s="20" t="s">
        <v>0</v>
      </c>
      <c r="S9" s="23">
        <v>847.94923241955667</v>
      </c>
      <c r="T9" s="23">
        <v>333.3635828625234</v>
      </c>
      <c r="U9" s="23">
        <v>1181.737347077423</v>
      </c>
      <c r="V9" s="23">
        <v>65.137522362557021</v>
      </c>
      <c r="W9" s="23">
        <v>25.34322094563155</v>
      </c>
      <c r="X9" s="23">
        <v>90.726059483861619</v>
      </c>
      <c r="Y9" s="23">
        <v>818.32565319803598</v>
      </c>
      <c r="Z9" s="23">
        <v>340.60355555555577</v>
      </c>
      <c r="AA9" s="23">
        <v>1152.8889819588971</v>
      </c>
      <c r="AB9" s="23">
        <v>66.632346831382662</v>
      </c>
      <c r="AC9" s="23">
        <v>27.912223193473192</v>
      </c>
      <c r="AD9" s="23">
        <v>93.874239679217467</v>
      </c>
      <c r="AE9"/>
      <c r="AF9"/>
      <c r="AG9"/>
      <c r="AH9"/>
      <c r="AI9"/>
      <c r="AJ9"/>
      <c r="AK9"/>
      <c r="AL9"/>
      <c r="AM9"/>
      <c r="AN9"/>
      <c r="AO9"/>
      <c r="AP9"/>
    </row>
    <row r="10" spans="1:319">
      <c r="C10" s="175" t="s">
        <v>282</v>
      </c>
      <c r="D10" s="176">
        <f>GETPIVOTDATA("dato",$R$6,"Indicador","Gasto origen /persona. Incluye servicio gratuito y excluye viaje comb./crucero","País","Total nórdicos","Periodo","I semestre 2008")</f>
        <v>711.11871478411763</v>
      </c>
      <c r="E10" s="176">
        <f>GETPIVOTDATA("dato",$R$6,"Indicador","Gasto en TF por persona. Excluye compra de casa","País","Total nórdicos","Periodo","I semestre 2008")</f>
        <v>396.28174674325129</v>
      </c>
      <c r="F10" s="177">
        <f>GETPIVOTDATA("dato",$R$6,"Indicador","Gasto origen persona/día. Incluye servicio gratuito y excluye viaje comb./crucero","País","Total nórdicos","Periodo","I semestre 2008")</f>
        <v>71.137645987827668</v>
      </c>
      <c r="G10" s="177">
        <f>GETPIVOTDATA("dato",$R$6,"Indicador","Gasto en TF persona/día. Excluye compra de casa ","País","Total nórdicos","Periodo","I semestre 2008")</f>
        <v>40.150401176108964</v>
      </c>
      <c r="H10" s="176">
        <f>GETPIVOTDATA("dato",$R$6,"Indicador","Gasto origen /persona. Incluye servicio gratuito y excluye viaje comb./crucero","País","Total nórdicos","Periodo","I semestre 2009")</f>
        <v>729.87651882780915</v>
      </c>
      <c r="I10" s="176">
        <f>GETPIVOTDATA("dato",$R$6,"Indicador","Gasto en TF por persona. Excluye compra de casa","País","Total nórdicos","Periodo","I semestre 2009")</f>
        <v>403.76615575869278</v>
      </c>
      <c r="J10" s="177">
        <f>GETPIVOTDATA("dato",$R$6,"Indicador","Gasto origen persona/día. Incluye servicio gratuito y excluye viaje comb./crucero","País","Total nórdicos","Periodo","I semestre 2009")</f>
        <v>66.612086799720188</v>
      </c>
      <c r="K10" s="177">
        <f>GETPIVOTDATA("dato",$R$6,"Indicador","Gasto en TF persona/día. Excluye compra de casa ","País","Total nórdicos","Periodo","I semestre 2009")</f>
        <v>36.686651894730296</v>
      </c>
      <c r="L10" s="178">
        <f t="shared" si="2"/>
        <v>2.6377879886603894E-2</v>
      </c>
      <c r="M10" s="178">
        <f t="shared" si="0"/>
        <v>1.8886585306919557E-2</v>
      </c>
      <c r="N10" s="179">
        <f t="shared" si="1"/>
        <v>-6.3616937632176462E-2</v>
      </c>
      <c r="O10" s="179">
        <f t="shared" si="3"/>
        <v>-8.6269356716657919E-2</v>
      </c>
      <c r="R10" s="20" t="s">
        <v>288</v>
      </c>
      <c r="S10" s="23">
        <v>934.2856529391039</v>
      </c>
      <c r="T10" s="23">
        <v>323.13310961968699</v>
      </c>
      <c r="U10" s="23">
        <v>1252.6453343116521</v>
      </c>
      <c r="V10" s="23">
        <v>92.342186627702134</v>
      </c>
      <c r="W10" s="23">
        <v>31.780088008800874</v>
      </c>
      <c r="X10" s="23">
        <v>123.80796908894241</v>
      </c>
      <c r="Y10" s="23">
        <v>842.35728720404643</v>
      </c>
      <c r="Z10" s="23">
        <v>281.61134453781517</v>
      </c>
      <c r="AA10" s="23">
        <v>1121.807287204047</v>
      </c>
      <c r="AB10" s="23">
        <v>82.30338829946075</v>
      </c>
      <c r="AC10" s="23">
        <v>25.917826759474096</v>
      </c>
      <c r="AD10" s="23">
        <v>109.60733902163577</v>
      </c>
      <c r="AE10"/>
      <c r="AF10"/>
      <c r="AG10"/>
      <c r="AH10"/>
      <c r="AI10"/>
      <c r="AJ10"/>
      <c r="AK10"/>
      <c r="AL10"/>
      <c r="AM10"/>
      <c r="AN10"/>
      <c r="AO10"/>
      <c r="AP10"/>
    </row>
    <row r="11" spans="1:319">
      <c r="C11" s="175" t="s">
        <v>287</v>
      </c>
      <c r="D11" s="176">
        <f>GETPIVOTDATA("dato",$R$6,"Indicador","Gasto origen /persona. Incluye servicio gratuito y excluye viaje comb./crucero","País","Finlandia","Periodo","I semestre 2008")</f>
        <v>719.07827958548091</v>
      </c>
      <c r="E11" s="176">
        <f>GETPIVOTDATA("dato",$R$6,"Indicador","Gasto en TF por persona. Excluye compra de casa","País","Finlandia","Periodo","I semestre 2008")</f>
        <v>391.89832285115307</v>
      </c>
      <c r="F11" s="177">
        <f>GETPIVOTDATA("dato",$R$6,"Indicador","Gasto origen persona/día. Incluye servicio gratuito y excluye viaje comb./crucero","País","Finlandia","Periodo","I semestre 2008")</f>
        <v>72.288292656741447</v>
      </c>
      <c r="G11" s="177">
        <f>GETPIVOTDATA("dato",$R$6,"Indicador","Gasto en TF persona/día. Excluye compra de casa ","País","Finlandia","Periodo","I semestre 2008")</f>
        <v>39.943482905982904</v>
      </c>
      <c r="H11" s="176">
        <f>GETPIVOTDATA("dato",$R$6,"Indicador","Gasto origen /persona. Incluye servicio gratuito y excluye viaje comb./crucero","País","Finlandia","Periodo","I semestre 2009")</f>
        <v>753.55418585011012</v>
      </c>
      <c r="I11" s="176">
        <f>GETPIVOTDATA("dato",$R$6,"Indicador","Gasto en TF por persona. Excluye compra de casa","País","Finlandia","Periodo","I semestre 2009")</f>
        <v>409.89713064713067</v>
      </c>
      <c r="J11" s="177">
        <f>GETPIVOTDATA("dato",$R$6,"Indicador","Gasto origen persona/día. Incluye servicio gratuito y excluye viaje comb./crucero","País","Finlandia","Periodo","I semestre 2009")</f>
        <v>66.210142633727401</v>
      </c>
      <c r="K11" s="177">
        <f>GETPIVOTDATA("dato",$R$6,"Indicador","Gasto en TF persona/día. Excluye compra de casa ","País","Finlandia","Periodo","I semestre 2009")</f>
        <v>37.073256250552177</v>
      </c>
      <c r="L11" s="178">
        <f t="shared" si="2"/>
        <v>4.7944580226374267E-2</v>
      </c>
      <c r="M11" s="178">
        <f t="shared" si="0"/>
        <v>4.5927238639430712E-2</v>
      </c>
      <c r="N11" s="179">
        <f t="shared" si="1"/>
        <v>-8.4082080232215972E-2</v>
      </c>
      <c r="O11" s="179">
        <f t="shared" si="3"/>
        <v>-7.1857195382449057E-2</v>
      </c>
      <c r="R11" s="20" t="s">
        <v>131</v>
      </c>
      <c r="S11" s="23">
        <v>497.83081041676871</v>
      </c>
      <c r="T11" s="23">
        <v>317.25212304073267</v>
      </c>
      <c r="U11" s="23">
        <v>814.70403039710231</v>
      </c>
      <c r="V11" s="23">
        <v>50.023896297375359</v>
      </c>
      <c r="W11" s="23">
        <v>31.842892559183252</v>
      </c>
      <c r="X11" s="23">
        <v>82.178919811284871</v>
      </c>
      <c r="Y11" s="23">
        <v>512.84431608513012</v>
      </c>
      <c r="Z11" s="23">
        <v>359.73602002282405</v>
      </c>
      <c r="AA11" s="23">
        <v>873.48387644845968</v>
      </c>
      <c r="AB11" s="23">
        <v>54.258899902982535</v>
      </c>
      <c r="AC11" s="23">
        <v>37.927630336715943</v>
      </c>
      <c r="AD11" s="23">
        <v>92.338182074706594</v>
      </c>
      <c r="AE11"/>
      <c r="AF11"/>
      <c r="AG11"/>
      <c r="AH11"/>
      <c r="AI11"/>
      <c r="AJ11"/>
      <c r="AK11"/>
      <c r="AL11"/>
      <c r="AM11"/>
      <c r="AN11"/>
      <c r="AO11"/>
      <c r="AP11"/>
    </row>
    <row r="12" spans="1:319">
      <c r="C12" s="175" t="s">
        <v>280</v>
      </c>
      <c r="D12" s="176">
        <f>GETPIVOTDATA("dato",$R$6,"Indicador","Gasto origen /persona. Incluye servicio gratuito y excluye viaje comb./crucero","País","Noruega","Periodo","I semestre 2008")</f>
        <v>785.8151145964149</v>
      </c>
      <c r="E12" s="176">
        <f>GETPIVOTDATA("dato",$R$6,"Indicador","Gasto en TF por persona. Excluye compra de casa","País","Noruega","Periodo","I semestre 2008")</f>
        <v>549.92080066827305</v>
      </c>
      <c r="F12" s="177">
        <f>GETPIVOTDATA("dato",$R$6,"Indicador","Gasto origen persona/día. Incluye servicio gratuito y excluye viaje comb./crucero","País","Noruega","Periodo","I semestre 2008")</f>
        <v>58.424915583376617</v>
      </c>
      <c r="G12" s="177">
        <f>GETPIVOTDATA("dato",$R$6,"Indicador","Gasto en TF persona/día. Excluye compra de casa ","País","Noruega","Periodo","I semestre 2008")</f>
        <v>41.648980695773837</v>
      </c>
      <c r="H12" s="176">
        <f>GETPIVOTDATA("dato",$R$6,"Indicador","Gasto origen /persona. Incluye servicio gratuito y excluye viaje comb./crucero","País","Noruega","Periodo","I semestre 2009")</f>
        <v>818.42302603568294</v>
      </c>
      <c r="I12" s="176">
        <f>GETPIVOTDATA("dato",$R$6,"Indicador","Gasto en TF por persona. Excluye compra de casa","País","Noruega","Periodo","I semestre 2009")</f>
        <v>507.38282946383123</v>
      </c>
      <c r="J12" s="177">
        <f>GETPIVOTDATA("dato",$R$6,"Indicador","Gasto origen persona/día. Incluye servicio gratuito y excluye viaje comb./crucero","País","Noruega","Periodo","I semestre 2009")</f>
        <v>64.548244612933345</v>
      </c>
      <c r="K12" s="177">
        <f>GETPIVOTDATA("dato",$R$6,"Indicador","Gasto en TF persona/día. Excluye compra de casa ","País","Noruega","Periodo","I semestre 2009")</f>
        <v>38.486687443527003</v>
      </c>
      <c r="L12" s="178">
        <f t="shared" si="2"/>
        <v>4.1495653155023682E-2</v>
      </c>
      <c r="M12" s="178">
        <f t="shared" si="0"/>
        <v>-7.7352904550526125E-2</v>
      </c>
      <c r="N12" s="179">
        <f t="shared" si="1"/>
        <v>0.10480681004696168</v>
      </c>
      <c r="O12" s="179">
        <f t="shared" si="3"/>
        <v>-7.5927266392085135E-2</v>
      </c>
      <c r="R12" s="20" t="s">
        <v>281</v>
      </c>
      <c r="S12" s="23">
        <v>803.11818321723388</v>
      </c>
      <c r="T12" s="23">
        <v>331.56333066653269</v>
      </c>
      <c r="U12" s="23">
        <v>1128.494214840372</v>
      </c>
      <c r="V12" s="23">
        <v>88.468487370023396</v>
      </c>
      <c r="W12" s="23">
        <v>36.982886012450173</v>
      </c>
      <c r="X12" s="23">
        <v>124.31069085350971</v>
      </c>
      <c r="Y12" s="23">
        <v>727.48972518376252</v>
      </c>
      <c r="Z12" s="23">
        <v>371.97742008532509</v>
      </c>
      <c r="AA12" s="23">
        <v>1100.1493394445656</v>
      </c>
      <c r="AB12" s="23">
        <v>80.895047201615924</v>
      </c>
      <c r="AC12" s="23">
        <v>41.455314889027179</v>
      </c>
      <c r="AD12" s="23">
        <v>122.33386900511107</v>
      </c>
      <c r="AE12"/>
      <c r="AF12"/>
      <c r="AG12"/>
      <c r="AH12"/>
      <c r="AI12"/>
      <c r="AJ12"/>
      <c r="AK12"/>
      <c r="AL12"/>
      <c r="AM12"/>
      <c r="AN12"/>
      <c r="AO12"/>
      <c r="AP12"/>
    </row>
    <row r="13" spans="1:319">
      <c r="C13" s="175" t="s">
        <v>285</v>
      </c>
      <c r="D13" s="176">
        <f>GETPIVOTDATA("dato",$R$6,"Indicador","Gasto origen /persona. Incluye servicio gratuito y excluye viaje comb./crucero","País","Suecia","Periodo","I semestre 2008")</f>
        <v>640.92413950904722</v>
      </c>
      <c r="E13" s="176">
        <f>GETPIVOTDATA("dato",$R$6,"Indicador","Gasto en TF por persona. Excluye compra de casa","País","Suecia","Periodo","I semestre 2008")</f>
        <v>326.7957971405076</v>
      </c>
      <c r="F13" s="177">
        <f>GETPIVOTDATA("dato",$R$6,"Indicador","Gasto origen persona/día. Incluye servicio gratuito y excluye viaje comb./crucero","País","Suecia","Periodo","I semestre 2008")</f>
        <v>73.181883565760288</v>
      </c>
      <c r="G13" s="177">
        <f>GETPIVOTDATA("dato",$R$6,"Indicador","Gasto en TF persona/día. Excluye compra de casa ","País","Suecia","Periodo","I semestre 2008")</f>
        <v>37.830514122871065</v>
      </c>
      <c r="H13" s="176">
        <f>GETPIVOTDATA("dato",$R$6,"Indicador","Gasto origen /persona. Incluye servicio gratuito y excluye viaje comb./crucero","País","Suecia","Periodo","I semestre 2009")</f>
        <v>596.34565992717455</v>
      </c>
      <c r="I13" s="176">
        <f>GETPIVOTDATA("dato",$R$6,"Indicador","Gasto en TF por persona. Excluye compra de casa","País","Suecia","Periodo","I semestre 2009")</f>
        <v>398.10221443074283</v>
      </c>
      <c r="J13" s="177">
        <f>GETPIVOTDATA("dato",$R$6,"Indicador","Gasto origen persona/día. Incluye servicio gratuito y excluye viaje comb./crucero","País","Suecia","Periodo","I semestre 2009")</f>
        <v>54.017929051560905</v>
      </c>
      <c r="K13" s="177">
        <f>GETPIVOTDATA("dato",$R$6,"Indicador","Gasto en TF persona/día. Excluye compra de casa ","País","Suecia","Periodo","I semestre 2009")</f>
        <v>34.881667437044165</v>
      </c>
      <c r="L13" s="178">
        <f t="shared" si="2"/>
        <v>-6.9553441404188843E-2</v>
      </c>
      <c r="M13" s="178">
        <f t="shared" si="0"/>
        <v>0.21819869751744903</v>
      </c>
      <c r="N13" s="179">
        <f t="shared" si="1"/>
        <v>-0.26186746747204048</v>
      </c>
      <c r="O13" s="179">
        <f t="shared" si="3"/>
        <v>-7.7948892691472205E-2</v>
      </c>
      <c r="R13" s="20" t="s">
        <v>291</v>
      </c>
      <c r="S13" s="23">
        <v>424.25210073137987</v>
      </c>
      <c r="T13" s="23">
        <v>312.04387795666901</v>
      </c>
      <c r="U13" s="23">
        <v>736.04424504112626</v>
      </c>
      <c r="V13" s="23">
        <v>66.938962912275485</v>
      </c>
      <c r="W13" s="23">
        <v>50.906910193427059</v>
      </c>
      <c r="X13" s="23">
        <v>116.46504701256103</v>
      </c>
      <c r="Y13" s="23">
        <v>456.79502203639601</v>
      </c>
      <c r="Z13" s="23">
        <v>328.73218719606416</v>
      </c>
      <c r="AA13" s="23">
        <v>784.70454438736647</v>
      </c>
      <c r="AB13" s="23">
        <v>69.136902870004121</v>
      </c>
      <c r="AC13" s="23">
        <v>50.250644103371393</v>
      </c>
      <c r="AD13" s="23">
        <v>118.82178221357958</v>
      </c>
      <c r="AE13"/>
      <c r="AF13"/>
      <c r="AG13"/>
      <c r="AH13"/>
      <c r="AI13"/>
      <c r="AJ13"/>
      <c r="AK13"/>
      <c r="AL13"/>
      <c r="AM13"/>
      <c r="AN13"/>
      <c r="AO13"/>
      <c r="AP13"/>
    </row>
    <row r="14" spans="1:319">
      <c r="C14" s="175" t="s">
        <v>281</v>
      </c>
      <c r="D14" s="176">
        <f>GETPIVOTDATA("dato",$R$6,"Indicador","Gasto origen /persona. Incluye servicio gratuito y excluye viaje comb./crucero","País","Dinamarca","Periodo","I semestre 2008")</f>
        <v>727.48972518376252</v>
      </c>
      <c r="E14" s="176">
        <f>GETPIVOTDATA("dato",$R$6,"Indicador","Gasto en TF por persona. Excluye compra de casa","País","Dinamarca","Periodo","I semestre 2008")</f>
        <v>371.97742008532509</v>
      </c>
      <c r="F14" s="177">
        <f>GETPIVOTDATA("dato",$R$6,"Indicador","Gasto origen persona/día. Incluye servicio gratuito y excluye viaje comb./crucero","País","Dinamarca","Periodo","I semestre 2008")</f>
        <v>80.895047201615924</v>
      </c>
      <c r="G14" s="177">
        <f>GETPIVOTDATA("dato",$R$6,"Indicador","Gasto en TF persona/día. Excluye compra de casa ","País","Dinamarca","Periodo","I semestre 2008")</f>
        <v>41.455314889027179</v>
      </c>
      <c r="H14" s="176">
        <f>GETPIVOTDATA("dato",$R$6,"Indicador","Gasto origen /persona. Incluye servicio gratuito y excluye viaje comb./crucero","País","Dinamarca","Periodo","I semestre 2009")</f>
        <v>803.11818321723388</v>
      </c>
      <c r="I14" s="176">
        <f>GETPIVOTDATA("dato",$R$6,"Indicador","Gasto en TF por persona. Excluye compra de casa","País","Dinamarca","Periodo","I semestre 2009")</f>
        <v>331.56333066653269</v>
      </c>
      <c r="J14" s="177">
        <f>GETPIVOTDATA("dato",$R$6,"Indicador","Gasto origen persona/día. Incluye servicio gratuito y excluye viaje comb./crucero","País","Dinamarca","Periodo","I semestre 2009")</f>
        <v>88.468487370023396</v>
      </c>
      <c r="K14" s="177">
        <f>GETPIVOTDATA("dato",$R$6,"Indicador","Gasto en TF persona/día. Excluye compra de casa ","País","Dinamarca","Periodo","I semestre 2009")</f>
        <v>36.982886012450173</v>
      </c>
      <c r="L14" s="178">
        <f t="shared" si="2"/>
        <v>0.10395811159307811</v>
      </c>
      <c r="M14" s="178">
        <f t="shared" si="0"/>
        <v>-0.10864662002742564</v>
      </c>
      <c r="N14" s="179">
        <f t="shared" si="1"/>
        <v>9.3620566776258629E-2</v>
      </c>
      <c r="O14" s="179">
        <f t="shared" si="3"/>
        <v>-0.10788553623460273</v>
      </c>
      <c r="R14" s="20" t="s">
        <v>287</v>
      </c>
      <c r="S14" s="23">
        <v>753.55418585011012</v>
      </c>
      <c r="T14" s="23">
        <v>409.89713064713067</v>
      </c>
      <c r="U14" s="23">
        <v>1175.1085013263</v>
      </c>
      <c r="V14" s="23">
        <v>66.210142633727401</v>
      </c>
      <c r="W14" s="23">
        <v>37.073256250552177</v>
      </c>
      <c r="X14" s="23">
        <v>103.24951137408459</v>
      </c>
      <c r="Y14" s="23">
        <v>719.07827958548091</v>
      </c>
      <c r="Z14" s="23">
        <v>391.89832285115307</v>
      </c>
      <c r="AA14" s="23">
        <v>1115.6473585328495</v>
      </c>
      <c r="AB14" s="23">
        <v>72.288292656741447</v>
      </c>
      <c r="AC14" s="23">
        <v>39.943482905982904</v>
      </c>
      <c r="AD14" s="23">
        <v>112.15502546097426</v>
      </c>
      <c r="AE14"/>
      <c r="AF14"/>
      <c r="AG14"/>
      <c r="AH14"/>
      <c r="AI14"/>
      <c r="AJ14"/>
      <c r="AK14"/>
      <c r="AL14"/>
      <c r="AM14"/>
      <c r="AN14"/>
      <c r="AO14"/>
      <c r="AP14"/>
    </row>
    <row r="15" spans="1:319">
      <c r="C15" s="175" t="s">
        <v>283</v>
      </c>
      <c r="D15" s="176">
        <f>GETPIVOTDATA("dato",$R$6,"Indicador","Gasto origen /persona. Incluye servicio gratuito y excluye viaje comb./crucero","País","Holanda","Periodo","I semestre 2008")</f>
        <v>806.22048380382944</v>
      </c>
      <c r="E15" s="176">
        <f>GETPIVOTDATA("dato",$R$6,"Indicador","Gasto en TF por persona. Excluye compra de casa","País","Holanda","Periodo","I semestre 2008")</f>
        <v>356.19000657462198</v>
      </c>
      <c r="F15" s="177">
        <f>GETPIVOTDATA("dato",$R$6,"Indicador","Gasto origen persona/día. Incluye servicio gratuito y excluye viaje comb./crucero","País","Holanda","Periodo","I semestre 2008")</f>
        <v>78.342979874930435</v>
      </c>
      <c r="G15" s="177">
        <f>GETPIVOTDATA("dato",$R$6,"Indicador","Gasto en TF persona/día. Excluye compra de casa ","País","Holanda","Periodo","I semestre 2008")</f>
        <v>34.202335858585862</v>
      </c>
      <c r="H15" s="176">
        <f>GETPIVOTDATA("dato",$R$6,"Indicador","Gasto origen /persona. Incluye servicio gratuito y excluye viaje comb./crucero","País","Holanda","Periodo","I semestre 2009")</f>
        <v>804.64738307264099</v>
      </c>
      <c r="I15" s="176">
        <f>GETPIVOTDATA("dato",$R$6,"Indicador","Gasto en TF por persona. Excluye compra de casa","País","Holanda","Periodo","I semestre 2009")</f>
        <v>322.92407407407427</v>
      </c>
      <c r="J15" s="177">
        <f>GETPIVOTDATA("dato",$R$6,"Indicador","Gasto origen persona/día. Incluye servicio gratuito y excluye viaje comb./crucero","País","Holanda","Periodo","I semestre 2009")</f>
        <v>80.994111585601331</v>
      </c>
      <c r="K15" s="177">
        <f>GETPIVOTDATA("dato",$R$6,"Indicador","Gasto en TF persona/día. Excluye compra de casa ","País","Holanda","Periodo","I semestre 2009")</f>
        <v>32.673599400412208</v>
      </c>
      <c r="L15" s="178">
        <f t="shared" si="2"/>
        <v>-1.9512041219374998E-3</v>
      </c>
      <c r="M15" s="178">
        <f t="shared" si="0"/>
        <v>-9.3393783897691929E-2</v>
      </c>
      <c r="N15" s="179">
        <f t="shared" si="1"/>
        <v>3.3840067290052733E-2</v>
      </c>
      <c r="O15" s="179">
        <f t="shared" si="3"/>
        <v>-4.4696843645253392E-2</v>
      </c>
      <c r="R15" s="20" t="s">
        <v>290</v>
      </c>
      <c r="S15" s="23">
        <v>831.40619991434016</v>
      </c>
      <c r="T15" s="23">
        <v>338.30536912751688</v>
      </c>
      <c r="U15" s="23">
        <v>1168.5337251668661</v>
      </c>
      <c r="V15" s="23">
        <v>72.343848641195066</v>
      </c>
      <c r="W15" s="23">
        <v>29.512587822014048</v>
      </c>
      <c r="X15" s="23">
        <v>101.67861023205421</v>
      </c>
      <c r="Y15" s="23">
        <v>755.69260380881769</v>
      </c>
      <c r="Z15" s="23">
        <v>326.22899865417185</v>
      </c>
      <c r="AA15" s="23">
        <v>1079.1139277317232</v>
      </c>
      <c r="AB15" s="23">
        <v>77.048593373655947</v>
      </c>
      <c r="AC15" s="23">
        <v>33.518430449958068</v>
      </c>
      <c r="AD15" s="23">
        <v>110.02385070674177</v>
      </c>
      <c r="AE15"/>
      <c r="AF15"/>
      <c r="AG15"/>
      <c r="AH15"/>
      <c r="AI15"/>
      <c r="AJ15"/>
      <c r="AK15"/>
      <c r="AL15"/>
      <c r="AM15"/>
      <c r="AN15"/>
      <c r="AO15"/>
      <c r="AP15"/>
    </row>
    <row r="16" spans="1:319">
      <c r="C16" s="175" t="s">
        <v>290</v>
      </c>
      <c r="D16" s="176">
        <f>GETPIVOTDATA("dato",$R$6,"Indicador","Gasto origen /persona. Incluye servicio gratuito y excluye viaje comb./crucero","País","Francia","Periodo","I semestre 2008")</f>
        <v>755.69260380881769</v>
      </c>
      <c r="E16" s="176">
        <f>GETPIVOTDATA("dato",$R$6,"Indicador","Gasto en TF por persona. Excluye compra de casa","País","Francia","Periodo","I semestre 2008")</f>
        <v>326.22899865417185</v>
      </c>
      <c r="F16" s="177">
        <f>GETPIVOTDATA("dato",$R$6,"Indicador","Gasto origen persona/día. Incluye servicio gratuito y excluye viaje comb./crucero","País","Francia","Periodo","I semestre 2008")</f>
        <v>77.048593373655947</v>
      </c>
      <c r="G16" s="177">
        <f>GETPIVOTDATA("dato",$R$6,"Indicador","Gasto en TF persona/día. Excluye compra de casa ","País","Francia","Periodo","I semestre 2008")</f>
        <v>33.518430449958068</v>
      </c>
      <c r="H16" s="176">
        <f>GETPIVOTDATA("dato",$R$6,"Indicador","Gasto origen /persona. Incluye servicio gratuito y excluye viaje comb./crucero","País","Francia","Periodo","I semestre 2009")</f>
        <v>831.40619991434016</v>
      </c>
      <c r="I16" s="176">
        <f>GETPIVOTDATA("dato",$R$6,"Indicador","Gasto en TF por persona. Excluye compra de casa","País","Francia","Periodo","I semestre 2009")</f>
        <v>338.30536912751688</v>
      </c>
      <c r="J16" s="177">
        <f>GETPIVOTDATA("dato",$R$6,"Indicador","Gasto origen persona/día. Incluye servicio gratuito y excluye viaje comb./crucero","País","Francia","Periodo","I semestre 2009")</f>
        <v>72.343848641195066</v>
      </c>
      <c r="K16" s="177">
        <f>GETPIVOTDATA("dato",$R$6,"Indicador","Gasto en TF persona/día. Excluye compra de casa ","País","Francia","Periodo","I semestre 2009")</f>
        <v>29.512587822014048</v>
      </c>
      <c r="L16" s="178">
        <f t="shared" si="2"/>
        <v>0.10019099793211317</v>
      </c>
      <c r="M16" s="178">
        <f t="shared" si="0"/>
        <v>3.7018077862988941E-2</v>
      </c>
      <c r="N16" s="179">
        <f t="shared" si="1"/>
        <v>-6.1062045735795434E-2</v>
      </c>
      <c r="O16" s="179">
        <f t="shared" si="3"/>
        <v>-0.11951164103356848</v>
      </c>
      <c r="R16" s="20" t="s">
        <v>283</v>
      </c>
      <c r="S16" s="23">
        <v>804.64738307264099</v>
      </c>
      <c r="T16" s="23">
        <v>322.92407407407427</v>
      </c>
      <c r="U16" s="23">
        <v>1130.7097562068909</v>
      </c>
      <c r="V16" s="23">
        <v>80.994111585601331</v>
      </c>
      <c r="W16" s="23">
        <v>32.673599400412208</v>
      </c>
      <c r="X16" s="23">
        <v>113.59410637372592</v>
      </c>
      <c r="Y16" s="23">
        <v>806.22048380382944</v>
      </c>
      <c r="Z16" s="23">
        <v>356.19000657462198</v>
      </c>
      <c r="AA16" s="23">
        <v>1160.7773837728237</v>
      </c>
      <c r="AB16" s="23">
        <v>78.342979874930435</v>
      </c>
      <c r="AC16" s="23">
        <v>34.202335858585862</v>
      </c>
      <c r="AD16" s="23">
        <v>113.04482834842224</v>
      </c>
      <c r="AE16"/>
      <c r="AF16"/>
      <c r="AG16"/>
      <c r="AH16"/>
      <c r="AI16"/>
      <c r="AJ16"/>
      <c r="AK16"/>
      <c r="AL16"/>
      <c r="AM16"/>
      <c r="AN16"/>
      <c r="AO16"/>
      <c r="AP16"/>
    </row>
    <row r="17" spans="3:42">
      <c r="C17" s="175" t="s">
        <v>288</v>
      </c>
      <c r="D17" s="176">
        <f>GETPIVOTDATA("dato",$R$6,"Indicador","Gasto origen /persona. Incluye servicio gratuito y excluye viaje comb./crucero","País","Bélgica","Periodo","I semestre 2008")</f>
        <v>842.35728720404643</v>
      </c>
      <c r="E17" s="176">
        <f>GETPIVOTDATA("dato",$R$6,"Indicador","Gasto en TF por persona. Excluye compra de casa","País","Bélgica","Periodo","I semestre 2008")</f>
        <v>281.61134453781517</v>
      </c>
      <c r="F17" s="177">
        <f>GETPIVOTDATA("dato",$R$6,"Indicador","Gasto origen persona/día. Incluye servicio gratuito y excluye viaje comb./crucero","País","Bélgica","Periodo","I semestre 2008")</f>
        <v>82.30338829946075</v>
      </c>
      <c r="G17" s="177">
        <f>GETPIVOTDATA("dato",$R$6,"Indicador","Gasto en TF persona/día. Excluye compra de casa ","País","Bélgica","Periodo","I semestre 2008")</f>
        <v>25.917826759474096</v>
      </c>
      <c r="H17" s="176">
        <f>GETPIVOTDATA("dato",$R$6,"Indicador","Gasto origen /persona. Incluye servicio gratuito y excluye viaje comb./crucero","País","Bélgica","Periodo","I semestre 2009")</f>
        <v>934.2856529391039</v>
      </c>
      <c r="I17" s="176">
        <f>GETPIVOTDATA("dato",$R$6,"Indicador","Gasto en TF por persona. Excluye compra de casa","País","Bélgica","Periodo","I semestre 2009")</f>
        <v>323.13310961968699</v>
      </c>
      <c r="J17" s="177">
        <f>GETPIVOTDATA("dato",$R$6,"Indicador","Gasto origen persona/día. Incluye servicio gratuito y excluye viaje comb./crucero","País","Bélgica","Periodo","I semestre 2009")</f>
        <v>92.342186627702134</v>
      </c>
      <c r="K17" s="177">
        <f>GETPIVOTDATA("dato",$R$6,"Indicador","Gasto en TF persona/día. Excluye compra de casa ","País","Bélgica","Periodo","I semestre 2009")</f>
        <v>31.780088008800874</v>
      </c>
      <c r="L17" s="178">
        <f t="shared" si="2"/>
        <v>0.10913227336132647</v>
      </c>
      <c r="M17" s="178">
        <f t="shared" si="0"/>
        <v>0.14744350995524691</v>
      </c>
      <c r="N17" s="179">
        <f t="shared" si="1"/>
        <v>0.12197308683957497</v>
      </c>
      <c r="O17" s="179">
        <f t="shared" si="3"/>
        <v>0.22618645088303424</v>
      </c>
      <c r="R17" s="20" t="s">
        <v>284</v>
      </c>
      <c r="S17" s="23">
        <v>407.85299863470266</v>
      </c>
      <c r="T17" s="23">
        <v>450.66660564766732</v>
      </c>
      <c r="U17" s="23">
        <v>851.81067292208354</v>
      </c>
      <c r="V17" s="23">
        <v>53.724606499190884</v>
      </c>
      <c r="W17" s="23">
        <v>58.061341831908081</v>
      </c>
      <c r="X17" s="23">
        <v>112.20511647025593</v>
      </c>
      <c r="Y17" s="23">
        <v>374.1492412474139</v>
      </c>
      <c r="Z17" s="23">
        <v>552.53898798528758</v>
      </c>
      <c r="AA17" s="23">
        <v>960.77281959899358</v>
      </c>
      <c r="AB17" s="23">
        <v>46.768655155926723</v>
      </c>
      <c r="AC17" s="23">
        <v>69.366366457027439</v>
      </c>
      <c r="AD17" s="23">
        <v>120.09660244987415</v>
      </c>
      <c r="AE17"/>
      <c r="AF17"/>
      <c r="AG17"/>
      <c r="AH17"/>
      <c r="AI17"/>
      <c r="AJ17"/>
      <c r="AK17"/>
      <c r="AL17"/>
      <c r="AM17"/>
      <c r="AN17"/>
      <c r="AO17"/>
      <c r="AP17"/>
    </row>
    <row r="18" spans="3:42">
      <c r="C18" s="175" t="s">
        <v>289</v>
      </c>
      <c r="D18" s="176">
        <f>GETPIVOTDATA("dato",$R$6,"Indicador","Gasto origen /persona. Incluye servicio gratuito y excluye viaje comb./crucero","País","Italia","Periodo","I semestre 2008")</f>
        <v>730.75433570826533</v>
      </c>
      <c r="E18" s="176">
        <f>GETPIVOTDATA("dato",$R$6,"Indicador","Gasto en TF por persona. Excluye compra de casa","País","Italia","Periodo","I semestre 2008")</f>
        <v>367.07070707070733</v>
      </c>
      <c r="F18" s="177">
        <f>GETPIVOTDATA("dato",$R$6,"Indicador","Gasto origen persona/día. Incluye servicio gratuito y excluye viaje comb./crucero","País","Italia","Periodo","I semestre 2008")</f>
        <v>78.410586906749742</v>
      </c>
      <c r="G18" s="177">
        <f>GETPIVOTDATA("dato",$R$6,"Indicador","Gasto en TF persona/día. Excluye compra de casa ","País","Italia","Periodo","I semestre 2008")</f>
        <v>38.991416309012862</v>
      </c>
      <c r="H18" s="176">
        <f>GETPIVOTDATA("dato",$R$6,"Indicador","Gasto origen /persona. Incluye servicio gratuito y excluye viaje comb./crucero","País","Italia","Periodo","I semestre 2009")</f>
        <v>786.32879357709885</v>
      </c>
      <c r="I18" s="176">
        <f>GETPIVOTDATA("dato",$R$6,"Indicador","Gasto en TF por persona. Excluye compra de casa","País","Italia","Periodo","I semestre 2009")</f>
        <v>508.47504708097949</v>
      </c>
      <c r="J18" s="177">
        <f>GETPIVOTDATA("dato",$R$6,"Indicador","Gasto origen persona/día. Incluye servicio gratuito y excluye viaje comb./crucero","País","Italia","Periodo","I semestre 2009")</f>
        <v>55.284886930718812</v>
      </c>
      <c r="K18" s="177">
        <f>GETPIVOTDATA("dato",$R$6,"Indicador","Gasto en TF persona/día. Excluye compra de casa ","País","Italia","Periodo","I semestre 2009")</f>
        <v>35.84232709411922</v>
      </c>
      <c r="L18" s="178">
        <f t="shared" si="2"/>
        <v>7.605080825824917E-2</v>
      </c>
      <c r="M18" s="178">
        <f t="shared" si="0"/>
        <v>0.38522371109017439</v>
      </c>
      <c r="N18" s="179">
        <f t="shared" si="1"/>
        <v>-0.29493083636184625</v>
      </c>
      <c r="O18" s="179">
        <f t="shared" si="3"/>
        <v>-8.0763652952142939E-2</v>
      </c>
      <c r="R18" s="20" t="s">
        <v>289</v>
      </c>
      <c r="S18" s="23">
        <v>786.32879357709885</v>
      </c>
      <c r="T18" s="23">
        <v>508.47504708097949</v>
      </c>
      <c r="U18" s="23">
        <v>1260.1462538945589</v>
      </c>
      <c r="V18" s="23">
        <v>55.284886930718812</v>
      </c>
      <c r="W18" s="23">
        <v>35.84232709411922</v>
      </c>
      <c r="X18" s="23">
        <v>88.597853381161713</v>
      </c>
      <c r="Y18" s="23">
        <v>730.75433570826533</v>
      </c>
      <c r="Z18" s="23">
        <v>367.07070707070733</v>
      </c>
      <c r="AA18" s="23">
        <v>1092.6892767052263</v>
      </c>
      <c r="AB18" s="23">
        <v>78.410586906749742</v>
      </c>
      <c r="AC18" s="23">
        <v>38.991416309012862</v>
      </c>
      <c r="AD18" s="23">
        <v>116.94333396176337</v>
      </c>
      <c r="AE18"/>
      <c r="AF18"/>
      <c r="AG18"/>
      <c r="AH18"/>
      <c r="AI18"/>
      <c r="AJ18"/>
      <c r="AK18"/>
      <c r="AL18"/>
      <c r="AM18"/>
      <c r="AN18"/>
      <c r="AO18"/>
      <c r="AP18"/>
    </row>
    <row r="19" spans="3:42">
      <c r="C19" s="175" t="s">
        <v>286</v>
      </c>
      <c r="D19" s="176">
        <f>GETPIVOTDATA("dato",$R$6,"Indicador","Gasto origen /persona. Incluye servicio gratuito y excluye viaje comb./crucero","País","Suiza + Austria","Periodo","I semestre 2008")</f>
        <v>987.81169135763503</v>
      </c>
      <c r="E19" s="176">
        <f>GETPIVOTDATA("dato",$R$6,"Indicador","Gasto en TF por persona. Excluye compra de casa","País","Suiza + Austria","Periodo","I semestre 2008")</f>
        <v>404.83818043562633</v>
      </c>
      <c r="F19" s="177">
        <f>GETPIVOTDATA("dato",$R$6,"Indicador","Gasto origen persona/día. Incluye servicio gratuito y excluye viaje comb./crucero","País","Suiza + Austria","Periodo","I semestre 2008")</f>
        <v>94.144215250300903</v>
      </c>
      <c r="G19" s="177">
        <f>GETPIVOTDATA("dato",$R$6,"Indicador","Gasto en TF persona/día. Excluye compra de casa ","País","Suiza + Austria","Periodo","I semestre 2008")</f>
        <v>38.213179822241059</v>
      </c>
      <c r="H19" s="176">
        <f>GETPIVOTDATA("dato",$R$6,"Indicador","Gasto origen /persona. Incluye servicio gratuito y excluye viaje comb./crucero","País","Suiza + Austria","Periodo","I semestre 2009")</f>
        <v>887.60289258426781</v>
      </c>
      <c r="I19" s="176">
        <f>GETPIVOTDATA("dato",$R$6,"Indicador","Gasto en TF por persona. Excluye compra de casa","País","Suiza + Austria","Periodo","I semestre 2009")</f>
        <v>419.73454189560368</v>
      </c>
      <c r="J19" s="177">
        <f>GETPIVOTDATA("dato",$R$6,"Indicador","Gasto origen persona/día. Incluye servicio gratuito y excluye viaje comb./crucero","País","Suiza + Austria","Periodo","I semestre 2009")</f>
        <v>82.8280126749506</v>
      </c>
      <c r="K19" s="177">
        <f>GETPIVOTDATA("dato",$R$6,"Indicador","Gasto en TF persona/día. Excluye compra de casa ","País","Suiza + Austria","Periodo","I semestre 2009")</f>
        <v>39.753455997492601</v>
      </c>
      <c r="L19" s="178">
        <f t="shared" si="2"/>
        <v>-0.10144524472639271</v>
      </c>
      <c r="M19" s="178">
        <f t="shared" si="0"/>
        <v>3.6795841350606207E-2</v>
      </c>
      <c r="N19" s="179">
        <f t="shared" si="1"/>
        <v>-0.12020072125795467</v>
      </c>
      <c r="O19" s="179">
        <f t="shared" si="3"/>
        <v>4.0307458903356297E-2</v>
      </c>
      <c r="R19" s="20" t="s">
        <v>280</v>
      </c>
      <c r="S19" s="23">
        <v>818.42302603568294</v>
      </c>
      <c r="T19" s="23">
        <v>507.38282946383123</v>
      </c>
      <c r="U19" s="23">
        <v>1296.6735282248137</v>
      </c>
      <c r="V19" s="23">
        <v>64.548244612933345</v>
      </c>
      <c r="W19" s="23">
        <v>38.486687443527003</v>
      </c>
      <c r="X19" s="23">
        <v>101.83299959880745</v>
      </c>
      <c r="Y19" s="23">
        <v>785.8151145964149</v>
      </c>
      <c r="Z19" s="23">
        <v>549.92080066827305</v>
      </c>
      <c r="AA19" s="23">
        <v>1346.7740581202454</v>
      </c>
      <c r="AB19" s="23">
        <v>58.424915583376617</v>
      </c>
      <c r="AC19" s="23">
        <v>41.648980695773837</v>
      </c>
      <c r="AD19" s="23">
        <v>100.1319002319885</v>
      </c>
      <c r="AE19"/>
      <c r="AF19"/>
      <c r="AG19"/>
      <c r="AH19"/>
      <c r="AI19"/>
      <c r="AJ19"/>
      <c r="AK19"/>
      <c r="AL19"/>
      <c r="AM19"/>
      <c r="AN19"/>
      <c r="AO19"/>
      <c r="AP19"/>
    </row>
    <row r="20" spans="3:42">
      <c r="C20" s="175" t="s">
        <v>294</v>
      </c>
      <c r="D20" s="176">
        <f>GETPIVOTDATA("dato",$R$6,"Indicador","Gasto origen /persona. Incluye servicio gratuito y excluye viaje comb./crucero","País","Resto del Mundo","Periodo","I semestre 2008")</f>
        <v>706.34777955827747</v>
      </c>
      <c r="E20" s="176">
        <f>GETPIVOTDATA("dato",$R$6,"Indicador","Gasto en TF por persona. Excluye compra de casa","País","Resto del Mundo","Periodo","I semestre 2008")</f>
        <v>445.22335918962807</v>
      </c>
      <c r="F20" s="177">
        <f>GETPIVOTDATA("dato",$R$6,"Indicador","Gasto origen persona/día. Incluye servicio gratuito y excluye viaje comb./crucero","País","Resto del Mundo","Periodo","I semestre 2008")</f>
        <v>78.310216382745907</v>
      </c>
      <c r="G20" s="177">
        <f>GETPIVOTDATA("dato",$R$6,"Indicador","Gasto en TF persona/día. Excluye compra de casa ","País","Resto del Mundo","Periodo","I semestre 2008")</f>
        <v>49.739585968968733</v>
      </c>
      <c r="H20" s="176">
        <f>GETPIVOTDATA("dato",$R$6,"Indicador","Gasto origen /persona. Incluye servicio gratuito y excluye viaje comb./crucero","País","Resto del Mundo","Periodo","I semestre 2009")</f>
        <v>788.75194846162287</v>
      </c>
      <c r="I20" s="176">
        <f>GETPIVOTDATA("dato",$R$6,"Indicador","Gasto en TF por persona. Excluye compra de casa","País","Resto del Mundo","Periodo","I semestre 2009")</f>
        <v>524.15316704695135</v>
      </c>
      <c r="J20" s="177">
        <f>GETPIVOTDATA("dato",$R$6,"Indicador","Gasto origen persona/día. Incluye servicio gratuito y excluye viaje comb./crucero","País","Resto del Mundo","Periodo","I semestre 2009")</f>
        <v>85.984117986803554</v>
      </c>
      <c r="K20" s="177">
        <f>GETPIVOTDATA("dato",$R$6,"Indicador","Gasto en TF persona/día. Excluye compra de casa ","País","Resto del Mundo","Periodo","I semestre 2009")</f>
        <v>58.461952984841616</v>
      </c>
      <c r="L20" s="178">
        <f t="shared" si="2"/>
        <v>0.11666231747040778</v>
      </c>
      <c r="M20" s="178">
        <f t="shared" si="0"/>
        <v>0.17728137176132708</v>
      </c>
      <c r="N20" s="179">
        <f t="shared" si="1"/>
        <v>9.799362022639535E-2</v>
      </c>
      <c r="O20" s="179">
        <f t="shared" si="3"/>
        <v>0.17536066788562632</v>
      </c>
      <c r="R20" s="20" t="s">
        <v>294</v>
      </c>
      <c r="S20" s="23">
        <v>788.75194846162287</v>
      </c>
      <c r="T20" s="23">
        <v>524.15316704695135</v>
      </c>
      <c r="U20" s="23">
        <v>1299.8386790316003</v>
      </c>
      <c r="V20" s="23">
        <v>85.984117986803554</v>
      </c>
      <c r="W20" s="23">
        <v>58.461952984841616</v>
      </c>
      <c r="X20" s="23">
        <v>141.4332241433348</v>
      </c>
      <c r="Y20" s="23">
        <v>706.34777955827747</v>
      </c>
      <c r="Z20" s="23">
        <v>445.22335918962807</v>
      </c>
      <c r="AA20" s="23">
        <v>1155.7755814847121</v>
      </c>
      <c r="AB20" s="23">
        <v>78.310216382745907</v>
      </c>
      <c r="AC20" s="23">
        <v>49.739585968968733</v>
      </c>
      <c r="AD20" s="23">
        <v>128.13664669911276</v>
      </c>
      <c r="AE20"/>
      <c r="AF20"/>
      <c r="AG20"/>
      <c r="AH20"/>
      <c r="AI20"/>
      <c r="AJ20"/>
      <c r="AK20"/>
      <c r="AL20"/>
      <c r="AM20"/>
      <c r="AN20"/>
      <c r="AO20"/>
      <c r="AP20"/>
    </row>
    <row r="21" spans="3:42">
      <c r="C21" s="175" t="s">
        <v>284</v>
      </c>
      <c r="D21" s="176">
        <f>GETPIVOTDATA("dato",$R$6,"Indicador","Gasto origen /persona. Incluye servicio gratuito y excluye viaje comb./crucero","País","Irlanda (Eire)","Periodo","I semestre 2008")</f>
        <v>374.1492412474139</v>
      </c>
      <c r="E21" s="176">
        <f>GETPIVOTDATA("dato",$R$6,"Indicador","Gasto en TF por persona. Excluye compra de casa","País","Irlanda (Eire)","Periodo","I semestre 2008")</f>
        <v>552.53898798528758</v>
      </c>
      <c r="F21" s="177">
        <f>GETPIVOTDATA("dato",$R$6,"Indicador","Gasto origen persona/día. Incluye servicio gratuito y excluye viaje comb./crucero","País","Irlanda (Eire)","Periodo","I semestre 2008")</f>
        <v>46.768655155926723</v>
      </c>
      <c r="G21" s="177">
        <f>GETPIVOTDATA("dato",$R$6,"Indicador","Gasto en TF persona/día. Excluye compra de casa ","País","Irlanda (Eire)","Periodo","I semestre 2008")</f>
        <v>69.366366457027439</v>
      </c>
      <c r="H21" s="176">
        <f>GETPIVOTDATA("dato",$R$6,"Indicador","Gasto origen /persona. Incluye servicio gratuito y excluye viaje comb./crucero","País","Irlanda (Eire)","Periodo","I semestre 2009")</f>
        <v>407.85299863470266</v>
      </c>
      <c r="I21" s="176">
        <f>GETPIVOTDATA("dato",$R$6,"Indicador","Gasto en TF por persona. Excluye compra de casa","País","Irlanda (Eire)","Periodo","I semestre 2009")</f>
        <v>450.66660564766732</v>
      </c>
      <c r="J21" s="177">
        <f>GETPIVOTDATA("dato",$R$6,"Indicador","Gasto origen persona/día. Incluye servicio gratuito y excluye viaje comb./crucero","País","Irlanda (Eire)","Periodo","I semestre 2009")</f>
        <v>53.724606499190884</v>
      </c>
      <c r="K21" s="177">
        <f>GETPIVOTDATA("dato",$R$6,"Indicador","Gasto en TF persona/día. Excluye compra de casa ","País","Irlanda (Eire)","Periodo","I semestre 2009")</f>
        <v>58.061341831908081</v>
      </c>
      <c r="L21" s="178">
        <f t="shared" si="2"/>
        <v>9.0081052349379132E-2</v>
      </c>
      <c r="M21" s="178">
        <f t="shared" si="0"/>
        <v>-0.18437139197918972</v>
      </c>
      <c r="N21" s="179">
        <f t="shared" si="1"/>
        <v>0.14873105331066316</v>
      </c>
      <c r="O21" s="179">
        <f t="shared" si="3"/>
        <v>-0.16297559181109533</v>
      </c>
      <c r="R21" s="20" t="s">
        <v>295</v>
      </c>
      <c r="S21" s="23">
        <v>1205.4479484588162</v>
      </c>
      <c r="T21" s="23">
        <v>811.50465949820796</v>
      </c>
      <c r="U21" s="23">
        <v>2038.8274356383045</v>
      </c>
      <c r="V21" s="23">
        <v>101.53881207320482</v>
      </c>
      <c r="W21" s="23">
        <v>67.868645083932876</v>
      </c>
      <c r="X21" s="23">
        <v>171.73708421143382</v>
      </c>
      <c r="Y21" s="23">
        <v>1169.409284198935</v>
      </c>
      <c r="Z21" s="23">
        <v>896.06410256410254</v>
      </c>
      <c r="AA21" s="23">
        <v>2078.7744802773659</v>
      </c>
      <c r="AB21" s="23">
        <v>98.172631266083357</v>
      </c>
      <c r="AC21" s="23">
        <v>76.278609292173371</v>
      </c>
      <c r="AD21" s="23">
        <v>174.51440081340846</v>
      </c>
      <c r="AE21"/>
      <c r="AF21"/>
      <c r="AG21"/>
      <c r="AH21"/>
      <c r="AI21"/>
      <c r="AJ21"/>
      <c r="AK21"/>
      <c r="AL21"/>
      <c r="AM21"/>
      <c r="AN21"/>
      <c r="AO21"/>
      <c r="AP21"/>
    </row>
    <row r="22" spans="3:42">
      <c r="C22" s="180" t="s">
        <v>9</v>
      </c>
      <c r="D22" s="181">
        <f>GETPIVOTDATA("dato",$R$6,"Indicador","Gasto origen /persona. Incluye servicio gratuito y excluye viaje comb./crucero","País","total","Periodo","I semestre 2008")</f>
        <v>612.71381632662872</v>
      </c>
      <c r="E22" s="181">
        <f>GETPIVOTDATA("dato",$R$6,"Indicador","Gasto en TF por persona. Excluye compra de casa","País","total","Periodo","I semestre 2008")</f>
        <v>367.78971450572868</v>
      </c>
      <c r="F22" s="181">
        <f>GETPIVOTDATA("dato",$R$6,"Indicador","Gasto origen persona/día. Incluye servicio gratuito y excluye viaje comb./crucero","País","total","Periodo","I semestre 2008")</f>
        <v>65.200912378702711</v>
      </c>
      <c r="G22" s="181">
        <f>GETPIVOTDATA("dato",$R$6,"Indicador","Gasto en TF persona/día. Excluye compra de casa ","País","total","Periodo","I semestre 2008")</f>
        <v>39.301046480629189</v>
      </c>
      <c r="H22" s="181">
        <f>GETPIVOTDATA("dato",$R$6,"Indicador","Gasto origen /persona. Incluye servicio gratuito y excluye viaje comb./crucero","País","total","Periodo","I semestre 2009")</f>
        <v>619.50112204586367</v>
      </c>
      <c r="I22" s="181">
        <f>GETPIVOTDATA("dato",$R$6,"Indicador","Gasto en TF por persona. Excluye compra de casa","País","total","Periodo","I semestre 2009")</f>
        <v>353.32309931673603</v>
      </c>
      <c r="J22" s="181">
        <f>GETPIVOTDATA("dato",$R$6,"Indicador","Gasto origen persona/día. Incluye servicio gratuito y excluye viaje comb./crucero","País","total","Periodo","I semestre 2009")</f>
        <v>62.431329898946792</v>
      </c>
      <c r="K22" s="181">
        <f>GETPIVOTDATA("dato",$R$6,"Indicador","Gasto en TF persona/día. Excluye compra de casa ","País","total","Periodo","I semestre 2009")</f>
        <v>35.931389038883296</v>
      </c>
      <c r="L22" s="182">
        <f t="shared" si="2"/>
        <v>1.1077448456975336E-2</v>
      </c>
      <c r="M22" s="182">
        <f t="shared" si="0"/>
        <v>-3.9333930826299213E-2</v>
      </c>
      <c r="N22" s="182">
        <f t="shared" si="1"/>
        <v>-4.2477664479133592E-2</v>
      </c>
      <c r="O22" s="182">
        <f t="shared" si="3"/>
        <v>-8.5739636561757648E-2</v>
      </c>
      <c r="R22" s="20" t="s">
        <v>285</v>
      </c>
      <c r="S22" s="23">
        <v>596.34565992717455</v>
      </c>
      <c r="T22" s="23">
        <v>398.10221443074283</v>
      </c>
      <c r="U22" s="23">
        <v>951.696713501506</v>
      </c>
      <c r="V22" s="23">
        <v>54.017929051560905</v>
      </c>
      <c r="W22" s="23">
        <v>34.881667437044165</v>
      </c>
      <c r="X22" s="23">
        <v>86.206187121083389</v>
      </c>
      <c r="Y22" s="23">
        <v>640.92413950904722</v>
      </c>
      <c r="Z22" s="23">
        <v>326.7957971405076</v>
      </c>
      <c r="AA22" s="23">
        <v>973.37275796166455</v>
      </c>
      <c r="AB22" s="23">
        <v>73.181883565760288</v>
      </c>
      <c r="AC22" s="23">
        <v>37.830514122871065</v>
      </c>
      <c r="AD22" s="23">
        <v>111.14147127271372</v>
      </c>
      <c r="AE22"/>
      <c r="AF22"/>
      <c r="AG22"/>
      <c r="AH22"/>
      <c r="AI22"/>
      <c r="AJ22"/>
      <c r="AK22"/>
      <c r="AL22"/>
      <c r="AM22"/>
      <c r="AN22"/>
      <c r="AO22"/>
      <c r="AP22"/>
    </row>
    <row r="23" spans="3:42" ht="25.5" customHeight="1">
      <c r="C23" s="218" t="s">
        <v>115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R23" s="20" t="s">
        <v>286</v>
      </c>
      <c r="S23" s="23">
        <v>887.60289258426781</v>
      </c>
      <c r="T23" s="23">
        <v>419.73454189560368</v>
      </c>
      <c r="U23" s="23">
        <v>1314.8942402323958</v>
      </c>
      <c r="V23" s="23">
        <v>82.8280126749506</v>
      </c>
      <c r="W23" s="23">
        <v>39.753455997492601</v>
      </c>
      <c r="X23" s="23">
        <v>122.70135406960567</v>
      </c>
      <c r="Y23" s="23">
        <v>987.81169135763503</v>
      </c>
      <c r="Z23" s="23">
        <v>404.83818043562633</v>
      </c>
      <c r="AA23" s="23">
        <v>1383.0928025525338</v>
      </c>
      <c r="AB23" s="23">
        <v>94.144215250300903</v>
      </c>
      <c r="AC23" s="23">
        <v>38.213179822241059</v>
      </c>
      <c r="AD23" s="23">
        <v>131.81681048509202</v>
      </c>
      <c r="AE23"/>
      <c r="AF23"/>
      <c r="AG23"/>
      <c r="AH23"/>
      <c r="AI23"/>
      <c r="AJ23"/>
      <c r="AK23"/>
      <c r="AL23"/>
      <c r="AM23"/>
      <c r="AN23"/>
      <c r="AO23"/>
      <c r="AP23"/>
    </row>
    <row r="24" spans="3:42" ht="12.75" customHeight="1">
      <c r="R24" s="20" t="s">
        <v>4</v>
      </c>
      <c r="S24" s="23">
        <v>619.50112204586367</v>
      </c>
      <c r="T24" s="23">
        <v>353.32309931673603</v>
      </c>
      <c r="U24" s="23">
        <v>967.75393097034998</v>
      </c>
      <c r="V24" s="23">
        <v>62.431329898946792</v>
      </c>
      <c r="W24" s="23">
        <v>35.931389038883296</v>
      </c>
      <c r="X24" s="23">
        <v>97.620802003272232</v>
      </c>
      <c r="Y24" s="23">
        <v>612.71381632662872</v>
      </c>
      <c r="Z24" s="23">
        <v>367.78971450572868</v>
      </c>
      <c r="AA24" s="23">
        <v>978.47130027032813</v>
      </c>
      <c r="AB24" s="23">
        <v>65.200912378702711</v>
      </c>
      <c r="AC24" s="23">
        <v>39.301046480629189</v>
      </c>
      <c r="AD24" s="23">
        <v>104.08438089899698</v>
      </c>
      <c r="AE24"/>
      <c r="AF24"/>
      <c r="AG24"/>
      <c r="AH24"/>
      <c r="AI24"/>
      <c r="AJ24"/>
      <c r="AK24"/>
      <c r="AL24"/>
      <c r="AM24"/>
      <c r="AN24"/>
      <c r="AO24"/>
      <c r="AP24"/>
    </row>
    <row r="25" spans="3:42" ht="12.75" customHeight="1">
      <c r="R25" s="20" t="s">
        <v>282</v>
      </c>
      <c r="S25" s="23">
        <v>729.87651882780915</v>
      </c>
      <c r="T25" s="23">
        <v>403.76615575869278</v>
      </c>
      <c r="U25" s="23">
        <v>1118.186231176237</v>
      </c>
      <c r="V25" s="23">
        <v>66.612086799720188</v>
      </c>
      <c r="W25" s="23">
        <v>36.686651894730296</v>
      </c>
      <c r="X25" s="23">
        <v>101.9878367880538</v>
      </c>
      <c r="Y25" s="23">
        <v>711.11871478411763</v>
      </c>
      <c r="Z25" s="23">
        <v>396.28174674325129</v>
      </c>
      <c r="AA25" s="23">
        <v>1113.0374689303835</v>
      </c>
      <c r="AB25" s="23">
        <v>71.137645987827668</v>
      </c>
      <c r="AC25" s="23">
        <v>40.150401176108964</v>
      </c>
      <c r="AD25" s="23">
        <v>111.34408895425364</v>
      </c>
      <c r="AE25"/>
      <c r="AF25"/>
      <c r="AG25"/>
      <c r="AH25"/>
      <c r="AI25"/>
      <c r="AJ25"/>
      <c r="AK25"/>
      <c r="AL25"/>
      <c r="AM25"/>
      <c r="AN25"/>
      <c r="AO25"/>
      <c r="AP25"/>
    </row>
    <row r="43" ht="12.75" customHeight="1"/>
  </sheetData>
  <sheetProtection password="CEAC" sheet="1" objects="1" scenarios="1"/>
  <mergeCells count="11">
    <mergeCell ref="C3:O3"/>
    <mergeCell ref="C23:O23"/>
    <mergeCell ref="D4:G4"/>
    <mergeCell ref="H4:K4"/>
    <mergeCell ref="L4:O4"/>
    <mergeCell ref="D5:E5"/>
    <mergeCell ref="F5:G5"/>
    <mergeCell ref="H5:I5"/>
    <mergeCell ref="J5:K5"/>
    <mergeCell ref="L5:M5"/>
    <mergeCell ref="N5:O5"/>
  </mergeCells>
  <phoneticPr fontId="2" type="noConversion"/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C2:L27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3" max="3" width="34.85546875" bestFit="1" customWidth="1"/>
    <col min="4" max="4" width="10.42578125" customWidth="1"/>
    <col min="5" max="7" width="10.7109375" customWidth="1"/>
    <col min="8" max="8" width="9.7109375" customWidth="1"/>
    <col min="9" max="9" width="8.7109375" customWidth="1"/>
    <col min="10" max="10" width="44.5703125" hidden="1" customWidth="1"/>
    <col min="11" max="11" width="21.42578125" hidden="1" customWidth="1"/>
    <col min="12" max="12" width="14.85546875" hidden="1" customWidth="1"/>
    <col min="13" max="14" width="14.85546875" customWidth="1"/>
    <col min="15" max="15" width="21.42578125" customWidth="1"/>
    <col min="16" max="16" width="9" customWidth="1"/>
    <col min="17" max="28" width="8.5703125" customWidth="1"/>
    <col min="29" max="40" width="8.42578125" customWidth="1"/>
    <col min="41" max="49" width="8.5703125" customWidth="1"/>
    <col min="257" max="257" width="34.85546875" bestFit="1" customWidth="1"/>
    <col min="258" max="258" width="10.42578125" customWidth="1"/>
    <col min="259" max="261" width="10.7109375" customWidth="1"/>
    <col min="262" max="269" width="8.7109375" customWidth="1"/>
    <col min="270" max="284" width="8.5703125" customWidth="1"/>
    <col min="285" max="296" width="8.42578125" customWidth="1"/>
    <col min="297" max="305" width="8.5703125" customWidth="1"/>
    <col min="513" max="513" width="34.85546875" bestFit="1" customWidth="1"/>
    <col min="514" max="514" width="10.42578125" customWidth="1"/>
    <col min="515" max="517" width="10.7109375" customWidth="1"/>
    <col min="518" max="525" width="8.7109375" customWidth="1"/>
    <col min="526" max="540" width="8.5703125" customWidth="1"/>
    <col min="541" max="552" width="8.42578125" customWidth="1"/>
    <col min="553" max="561" width="8.5703125" customWidth="1"/>
    <col min="769" max="769" width="34.85546875" bestFit="1" customWidth="1"/>
    <col min="770" max="770" width="10.42578125" customWidth="1"/>
    <col min="771" max="773" width="10.7109375" customWidth="1"/>
    <col min="774" max="781" width="8.7109375" customWidth="1"/>
    <col min="782" max="796" width="8.5703125" customWidth="1"/>
    <col min="797" max="808" width="8.42578125" customWidth="1"/>
    <col min="809" max="817" width="8.5703125" customWidth="1"/>
    <col min="1025" max="1025" width="34.85546875" bestFit="1" customWidth="1"/>
    <col min="1026" max="1026" width="10.42578125" customWidth="1"/>
    <col min="1027" max="1029" width="10.7109375" customWidth="1"/>
    <col min="1030" max="1037" width="8.7109375" customWidth="1"/>
    <col min="1038" max="1052" width="8.5703125" customWidth="1"/>
    <col min="1053" max="1064" width="8.42578125" customWidth="1"/>
    <col min="1065" max="1073" width="8.5703125" customWidth="1"/>
    <col min="1281" max="1281" width="34.85546875" bestFit="1" customWidth="1"/>
    <col min="1282" max="1282" width="10.42578125" customWidth="1"/>
    <col min="1283" max="1285" width="10.7109375" customWidth="1"/>
    <col min="1286" max="1293" width="8.7109375" customWidth="1"/>
    <col min="1294" max="1308" width="8.5703125" customWidth="1"/>
    <col min="1309" max="1320" width="8.42578125" customWidth="1"/>
    <col min="1321" max="1329" width="8.5703125" customWidth="1"/>
    <col min="1537" max="1537" width="34.85546875" bestFit="1" customWidth="1"/>
    <col min="1538" max="1538" width="10.42578125" customWidth="1"/>
    <col min="1539" max="1541" width="10.7109375" customWidth="1"/>
    <col min="1542" max="1549" width="8.7109375" customWidth="1"/>
    <col min="1550" max="1564" width="8.5703125" customWidth="1"/>
    <col min="1565" max="1576" width="8.42578125" customWidth="1"/>
    <col min="1577" max="1585" width="8.5703125" customWidth="1"/>
    <col min="1793" max="1793" width="34.85546875" bestFit="1" customWidth="1"/>
    <col min="1794" max="1794" width="10.42578125" customWidth="1"/>
    <col min="1795" max="1797" width="10.7109375" customWidth="1"/>
    <col min="1798" max="1805" width="8.7109375" customWidth="1"/>
    <col min="1806" max="1820" width="8.5703125" customWidth="1"/>
    <col min="1821" max="1832" width="8.42578125" customWidth="1"/>
    <col min="1833" max="1841" width="8.5703125" customWidth="1"/>
    <col min="2049" max="2049" width="34.85546875" bestFit="1" customWidth="1"/>
    <col min="2050" max="2050" width="10.42578125" customWidth="1"/>
    <col min="2051" max="2053" width="10.7109375" customWidth="1"/>
    <col min="2054" max="2061" width="8.7109375" customWidth="1"/>
    <col min="2062" max="2076" width="8.5703125" customWidth="1"/>
    <col min="2077" max="2088" width="8.42578125" customWidth="1"/>
    <col min="2089" max="2097" width="8.5703125" customWidth="1"/>
    <col min="2305" max="2305" width="34.85546875" bestFit="1" customWidth="1"/>
    <col min="2306" max="2306" width="10.42578125" customWidth="1"/>
    <col min="2307" max="2309" width="10.7109375" customWidth="1"/>
    <col min="2310" max="2317" width="8.7109375" customWidth="1"/>
    <col min="2318" max="2332" width="8.5703125" customWidth="1"/>
    <col min="2333" max="2344" width="8.42578125" customWidth="1"/>
    <col min="2345" max="2353" width="8.5703125" customWidth="1"/>
    <col min="2561" max="2561" width="34.85546875" bestFit="1" customWidth="1"/>
    <col min="2562" max="2562" width="10.42578125" customWidth="1"/>
    <col min="2563" max="2565" width="10.7109375" customWidth="1"/>
    <col min="2566" max="2573" width="8.7109375" customWidth="1"/>
    <col min="2574" max="2588" width="8.5703125" customWidth="1"/>
    <col min="2589" max="2600" width="8.42578125" customWidth="1"/>
    <col min="2601" max="2609" width="8.5703125" customWidth="1"/>
    <col min="2817" max="2817" width="34.85546875" bestFit="1" customWidth="1"/>
    <col min="2818" max="2818" width="10.42578125" customWidth="1"/>
    <col min="2819" max="2821" width="10.7109375" customWidth="1"/>
    <col min="2822" max="2829" width="8.7109375" customWidth="1"/>
    <col min="2830" max="2844" width="8.5703125" customWidth="1"/>
    <col min="2845" max="2856" width="8.42578125" customWidth="1"/>
    <col min="2857" max="2865" width="8.5703125" customWidth="1"/>
    <col min="3073" max="3073" width="34.85546875" bestFit="1" customWidth="1"/>
    <col min="3074" max="3074" width="10.42578125" customWidth="1"/>
    <col min="3075" max="3077" width="10.7109375" customWidth="1"/>
    <col min="3078" max="3085" width="8.7109375" customWidth="1"/>
    <col min="3086" max="3100" width="8.5703125" customWidth="1"/>
    <col min="3101" max="3112" width="8.42578125" customWidth="1"/>
    <col min="3113" max="3121" width="8.5703125" customWidth="1"/>
    <col min="3329" max="3329" width="34.85546875" bestFit="1" customWidth="1"/>
    <col min="3330" max="3330" width="10.42578125" customWidth="1"/>
    <col min="3331" max="3333" width="10.7109375" customWidth="1"/>
    <col min="3334" max="3341" width="8.7109375" customWidth="1"/>
    <col min="3342" max="3356" width="8.5703125" customWidth="1"/>
    <col min="3357" max="3368" width="8.42578125" customWidth="1"/>
    <col min="3369" max="3377" width="8.5703125" customWidth="1"/>
    <col min="3585" max="3585" width="34.85546875" bestFit="1" customWidth="1"/>
    <col min="3586" max="3586" width="10.42578125" customWidth="1"/>
    <col min="3587" max="3589" width="10.7109375" customWidth="1"/>
    <col min="3590" max="3597" width="8.7109375" customWidth="1"/>
    <col min="3598" max="3612" width="8.5703125" customWidth="1"/>
    <col min="3613" max="3624" width="8.42578125" customWidth="1"/>
    <col min="3625" max="3633" width="8.5703125" customWidth="1"/>
    <col min="3841" max="3841" width="34.85546875" bestFit="1" customWidth="1"/>
    <col min="3842" max="3842" width="10.42578125" customWidth="1"/>
    <col min="3843" max="3845" width="10.7109375" customWidth="1"/>
    <col min="3846" max="3853" width="8.7109375" customWidth="1"/>
    <col min="3854" max="3868" width="8.5703125" customWidth="1"/>
    <col min="3869" max="3880" width="8.42578125" customWidth="1"/>
    <col min="3881" max="3889" width="8.5703125" customWidth="1"/>
    <col min="4097" max="4097" width="34.85546875" bestFit="1" customWidth="1"/>
    <col min="4098" max="4098" width="10.42578125" customWidth="1"/>
    <col min="4099" max="4101" width="10.7109375" customWidth="1"/>
    <col min="4102" max="4109" width="8.7109375" customWidth="1"/>
    <col min="4110" max="4124" width="8.5703125" customWidth="1"/>
    <col min="4125" max="4136" width="8.42578125" customWidth="1"/>
    <col min="4137" max="4145" width="8.5703125" customWidth="1"/>
    <col min="4353" max="4353" width="34.85546875" bestFit="1" customWidth="1"/>
    <col min="4354" max="4354" width="10.42578125" customWidth="1"/>
    <col min="4355" max="4357" width="10.7109375" customWidth="1"/>
    <col min="4358" max="4365" width="8.7109375" customWidth="1"/>
    <col min="4366" max="4380" width="8.5703125" customWidth="1"/>
    <col min="4381" max="4392" width="8.42578125" customWidth="1"/>
    <col min="4393" max="4401" width="8.5703125" customWidth="1"/>
    <col min="4609" max="4609" width="34.85546875" bestFit="1" customWidth="1"/>
    <col min="4610" max="4610" width="10.42578125" customWidth="1"/>
    <col min="4611" max="4613" width="10.7109375" customWidth="1"/>
    <col min="4614" max="4621" width="8.7109375" customWidth="1"/>
    <col min="4622" max="4636" width="8.5703125" customWidth="1"/>
    <col min="4637" max="4648" width="8.42578125" customWidth="1"/>
    <col min="4649" max="4657" width="8.5703125" customWidth="1"/>
    <col min="4865" max="4865" width="34.85546875" bestFit="1" customWidth="1"/>
    <col min="4866" max="4866" width="10.42578125" customWidth="1"/>
    <col min="4867" max="4869" width="10.7109375" customWidth="1"/>
    <col min="4870" max="4877" width="8.7109375" customWidth="1"/>
    <col min="4878" max="4892" width="8.5703125" customWidth="1"/>
    <col min="4893" max="4904" width="8.42578125" customWidth="1"/>
    <col min="4905" max="4913" width="8.5703125" customWidth="1"/>
    <col min="5121" max="5121" width="34.85546875" bestFit="1" customWidth="1"/>
    <col min="5122" max="5122" width="10.42578125" customWidth="1"/>
    <col min="5123" max="5125" width="10.7109375" customWidth="1"/>
    <col min="5126" max="5133" width="8.7109375" customWidth="1"/>
    <col min="5134" max="5148" width="8.5703125" customWidth="1"/>
    <col min="5149" max="5160" width="8.42578125" customWidth="1"/>
    <col min="5161" max="5169" width="8.5703125" customWidth="1"/>
    <col min="5377" max="5377" width="34.85546875" bestFit="1" customWidth="1"/>
    <col min="5378" max="5378" width="10.42578125" customWidth="1"/>
    <col min="5379" max="5381" width="10.7109375" customWidth="1"/>
    <col min="5382" max="5389" width="8.7109375" customWidth="1"/>
    <col min="5390" max="5404" width="8.5703125" customWidth="1"/>
    <col min="5405" max="5416" width="8.42578125" customWidth="1"/>
    <col min="5417" max="5425" width="8.5703125" customWidth="1"/>
    <col min="5633" max="5633" width="34.85546875" bestFit="1" customWidth="1"/>
    <col min="5634" max="5634" width="10.42578125" customWidth="1"/>
    <col min="5635" max="5637" width="10.7109375" customWidth="1"/>
    <col min="5638" max="5645" width="8.7109375" customWidth="1"/>
    <col min="5646" max="5660" width="8.5703125" customWidth="1"/>
    <col min="5661" max="5672" width="8.42578125" customWidth="1"/>
    <col min="5673" max="5681" width="8.5703125" customWidth="1"/>
    <col min="5889" max="5889" width="34.85546875" bestFit="1" customWidth="1"/>
    <col min="5890" max="5890" width="10.42578125" customWidth="1"/>
    <col min="5891" max="5893" width="10.7109375" customWidth="1"/>
    <col min="5894" max="5901" width="8.7109375" customWidth="1"/>
    <col min="5902" max="5916" width="8.5703125" customWidth="1"/>
    <col min="5917" max="5928" width="8.42578125" customWidth="1"/>
    <col min="5929" max="5937" width="8.5703125" customWidth="1"/>
    <col min="6145" max="6145" width="34.85546875" bestFit="1" customWidth="1"/>
    <col min="6146" max="6146" width="10.42578125" customWidth="1"/>
    <col min="6147" max="6149" width="10.7109375" customWidth="1"/>
    <col min="6150" max="6157" width="8.7109375" customWidth="1"/>
    <col min="6158" max="6172" width="8.5703125" customWidth="1"/>
    <col min="6173" max="6184" width="8.42578125" customWidth="1"/>
    <col min="6185" max="6193" width="8.5703125" customWidth="1"/>
    <col min="6401" max="6401" width="34.85546875" bestFit="1" customWidth="1"/>
    <col min="6402" max="6402" width="10.42578125" customWidth="1"/>
    <col min="6403" max="6405" width="10.7109375" customWidth="1"/>
    <col min="6406" max="6413" width="8.7109375" customWidth="1"/>
    <col min="6414" max="6428" width="8.5703125" customWidth="1"/>
    <col min="6429" max="6440" width="8.42578125" customWidth="1"/>
    <col min="6441" max="6449" width="8.5703125" customWidth="1"/>
    <col min="6657" max="6657" width="34.85546875" bestFit="1" customWidth="1"/>
    <col min="6658" max="6658" width="10.42578125" customWidth="1"/>
    <col min="6659" max="6661" width="10.7109375" customWidth="1"/>
    <col min="6662" max="6669" width="8.7109375" customWidth="1"/>
    <col min="6670" max="6684" width="8.5703125" customWidth="1"/>
    <col min="6685" max="6696" width="8.42578125" customWidth="1"/>
    <col min="6697" max="6705" width="8.5703125" customWidth="1"/>
    <col min="6913" max="6913" width="34.85546875" bestFit="1" customWidth="1"/>
    <col min="6914" max="6914" width="10.42578125" customWidth="1"/>
    <col min="6915" max="6917" width="10.7109375" customWidth="1"/>
    <col min="6918" max="6925" width="8.7109375" customWidth="1"/>
    <col min="6926" max="6940" width="8.5703125" customWidth="1"/>
    <col min="6941" max="6952" width="8.42578125" customWidth="1"/>
    <col min="6953" max="6961" width="8.5703125" customWidth="1"/>
    <col min="7169" max="7169" width="34.85546875" bestFit="1" customWidth="1"/>
    <col min="7170" max="7170" width="10.42578125" customWidth="1"/>
    <col min="7171" max="7173" width="10.7109375" customWidth="1"/>
    <col min="7174" max="7181" width="8.7109375" customWidth="1"/>
    <col min="7182" max="7196" width="8.5703125" customWidth="1"/>
    <col min="7197" max="7208" width="8.42578125" customWidth="1"/>
    <col min="7209" max="7217" width="8.5703125" customWidth="1"/>
    <col min="7425" max="7425" width="34.85546875" bestFit="1" customWidth="1"/>
    <col min="7426" max="7426" width="10.42578125" customWidth="1"/>
    <col min="7427" max="7429" width="10.7109375" customWidth="1"/>
    <col min="7430" max="7437" width="8.7109375" customWidth="1"/>
    <col min="7438" max="7452" width="8.5703125" customWidth="1"/>
    <col min="7453" max="7464" width="8.42578125" customWidth="1"/>
    <col min="7465" max="7473" width="8.5703125" customWidth="1"/>
    <col min="7681" max="7681" width="34.85546875" bestFit="1" customWidth="1"/>
    <col min="7682" max="7682" width="10.42578125" customWidth="1"/>
    <col min="7683" max="7685" width="10.7109375" customWidth="1"/>
    <col min="7686" max="7693" width="8.7109375" customWidth="1"/>
    <col min="7694" max="7708" width="8.5703125" customWidth="1"/>
    <col min="7709" max="7720" width="8.42578125" customWidth="1"/>
    <col min="7721" max="7729" width="8.5703125" customWidth="1"/>
    <col min="7937" max="7937" width="34.85546875" bestFit="1" customWidth="1"/>
    <col min="7938" max="7938" width="10.42578125" customWidth="1"/>
    <col min="7939" max="7941" width="10.7109375" customWidth="1"/>
    <col min="7942" max="7949" width="8.7109375" customWidth="1"/>
    <col min="7950" max="7964" width="8.5703125" customWidth="1"/>
    <col min="7965" max="7976" width="8.42578125" customWidth="1"/>
    <col min="7977" max="7985" width="8.5703125" customWidth="1"/>
    <col min="8193" max="8193" width="34.85546875" bestFit="1" customWidth="1"/>
    <col min="8194" max="8194" width="10.42578125" customWidth="1"/>
    <col min="8195" max="8197" width="10.7109375" customWidth="1"/>
    <col min="8198" max="8205" width="8.7109375" customWidth="1"/>
    <col min="8206" max="8220" width="8.5703125" customWidth="1"/>
    <col min="8221" max="8232" width="8.42578125" customWidth="1"/>
    <col min="8233" max="8241" width="8.5703125" customWidth="1"/>
    <col min="8449" max="8449" width="34.85546875" bestFit="1" customWidth="1"/>
    <col min="8450" max="8450" width="10.42578125" customWidth="1"/>
    <col min="8451" max="8453" width="10.7109375" customWidth="1"/>
    <col min="8454" max="8461" width="8.7109375" customWidth="1"/>
    <col min="8462" max="8476" width="8.5703125" customWidth="1"/>
    <col min="8477" max="8488" width="8.42578125" customWidth="1"/>
    <col min="8489" max="8497" width="8.5703125" customWidth="1"/>
    <col min="8705" max="8705" width="34.85546875" bestFit="1" customWidth="1"/>
    <col min="8706" max="8706" width="10.42578125" customWidth="1"/>
    <col min="8707" max="8709" width="10.7109375" customWidth="1"/>
    <col min="8710" max="8717" width="8.7109375" customWidth="1"/>
    <col min="8718" max="8732" width="8.5703125" customWidth="1"/>
    <col min="8733" max="8744" width="8.42578125" customWidth="1"/>
    <col min="8745" max="8753" width="8.5703125" customWidth="1"/>
    <col min="8961" max="8961" width="34.85546875" bestFit="1" customWidth="1"/>
    <col min="8962" max="8962" width="10.42578125" customWidth="1"/>
    <col min="8963" max="8965" width="10.7109375" customWidth="1"/>
    <col min="8966" max="8973" width="8.7109375" customWidth="1"/>
    <col min="8974" max="8988" width="8.5703125" customWidth="1"/>
    <col min="8989" max="9000" width="8.42578125" customWidth="1"/>
    <col min="9001" max="9009" width="8.5703125" customWidth="1"/>
    <col min="9217" max="9217" width="34.85546875" bestFit="1" customWidth="1"/>
    <col min="9218" max="9218" width="10.42578125" customWidth="1"/>
    <col min="9219" max="9221" width="10.7109375" customWidth="1"/>
    <col min="9222" max="9229" width="8.7109375" customWidth="1"/>
    <col min="9230" max="9244" width="8.5703125" customWidth="1"/>
    <col min="9245" max="9256" width="8.42578125" customWidth="1"/>
    <col min="9257" max="9265" width="8.5703125" customWidth="1"/>
    <col min="9473" max="9473" width="34.85546875" bestFit="1" customWidth="1"/>
    <col min="9474" max="9474" width="10.42578125" customWidth="1"/>
    <col min="9475" max="9477" width="10.7109375" customWidth="1"/>
    <col min="9478" max="9485" width="8.7109375" customWidth="1"/>
    <col min="9486" max="9500" width="8.5703125" customWidth="1"/>
    <col min="9501" max="9512" width="8.42578125" customWidth="1"/>
    <col min="9513" max="9521" width="8.5703125" customWidth="1"/>
    <col min="9729" max="9729" width="34.85546875" bestFit="1" customWidth="1"/>
    <col min="9730" max="9730" width="10.42578125" customWidth="1"/>
    <col min="9731" max="9733" width="10.7109375" customWidth="1"/>
    <col min="9734" max="9741" width="8.7109375" customWidth="1"/>
    <col min="9742" max="9756" width="8.5703125" customWidth="1"/>
    <col min="9757" max="9768" width="8.42578125" customWidth="1"/>
    <col min="9769" max="9777" width="8.5703125" customWidth="1"/>
    <col min="9985" max="9985" width="34.85546875" bestFit="1" customWidth="1"/>
    <col min="9986" max="9986" width="10.42578125" customWidth="1"/>
    <col min="9987" max="9989" width="10.7109375" customWidth="1"/>
    <col min="9990" max="9997" width="8.7109375" customWidth="1"/>
    <col min="9998" max="10012" width="8.5703125" customWidth="1"/>
    <col min="10013" max="10024" width="8.42578125" customWidth="1"/>
    <col min="10025" max="10033" width="8.5703125" customWidth="1"/>
    <col min="10241" max="10241" width="34.85546875" bestFit="1" customWidth="1"/>
    <col min="10242" max="10242" width="10.42578125" customWidth="1"/>
    <col min="10243" max="10245" width="10.7109375" customWidth="1"/>
    <col min="10246" max="10253" width="8.7109375" customWidth="1"/>
    <col min="10254" max="10268" width="8.5703125" customWidth="1"/>
    <col min="10269" max="10280" width="8.42578125" customWidth="1"/>
    <col min="10281" max="10289" width="8.5703125" customWidth="1"/>
    <col min="10497" max="10497" width="34.85546875" bestFit="1" customWidth="1"/>
    <col min="10498" max="10498" width="10.42578125" customWidth="1"/>
    <col min="10499" max="10501" width="10.7109375" customWidth="1"/>
    <col min="10502" max="10509" width="8.7109375" customWidth="1"/>
    <col min="10510" max="10524" width="8.5703125" customWidth="1"/>
    <col min="10525" max="10536" width="8.42578125" customWidth="1"/>
    <col min="10537" max="10545" width="8.5703125" customWidth="1"/>
    <col min="10753" max="10753" width="34.85546875" bestFit="1" customWidth="1"/>
    <col min="10754" max="10754" width="10.42578125" customWidth="1"/>
    <col min="10755" max="10757" width="10.7109375" customWidth="1"/>
    <col min="10758" max="10765" width="8.7109375" customWidth="1"/>
    <col min="10766" max="10780" width="8.5703125" customWidth="1"/>
    <col min="10781" max="10792" width="8.42578125" customWidth="1"/>
    <col min="10793" max="10801" width="8.5703125" customWidth="1"/>
    <col min="11009" max="11009" width="34.85546875" bestFit="1" customWidth="1"/>
    <col min="11010" max="11010" width="10.42578125" customWidth="1"/>
    <col min="11011" max="11013" width="10.7109375" customWidth="1"/>
    <col min="11014" max="11021" width="8.7109375" customWidth="1"/>
    <col min="11022" max="11036" width="8.5703125" customWidth="1"/>
    <col min="11037" max="11048" width="8.42578125" customWidth="1"/>
    <col min="11049" max="11057" width="8.5703125" customWidth="1"/>
    <col min="11265" max="11265" width="34.85546875" bestFit="1" customWidth="1"/>
    <col min="11266" max="11266" width="10.42578125" customWidth="1"/>
    <col min="11267" max="11269" width="10.7109375" customWidth="1"/>
    <col min="11270" max="11277" width="8.7109375" customWidth="1"/>
    <col min="11278" max="11292" width="8.5703125" customWidth="1"/>
    <col min="11293" max="11304" width="8.42578125" customWidth="1"/>
    <col min="11305" max="11313" width="8.5703125" customWidth="1"/>
    <col min="11521" max="11521" width="34.85546875" bestFit="1" customWidth="1"/>
    <col min="11522" max="11522" width="10.42578125" customWidth="1"/>
    <col min="11523" max="11525" width="10.7109375" customWidth="1"/>
    <col min="11526" max="11533" width="8.7109375" customWidth="1"/>
    <col min="11534" max="11548" width="8.5703125" customWidth="1"/>
    <col min="11549" max="11560" width="8.42578125" customWidth="1"/>
    <col min="11561" max="11569" width="8.5703125" customWidth="1"/>
    <col min="11777" max="11777" width="34.85546875" bestFit="1" customWidth="1"/>
    <col min="11778" max="11778" width="10.42578125" customWidth="1"/>
    <col min="11779" max="11781" width="10.7109375" customWidth="1"/>
    <col min="11782" max="11789" width="8.7109375" customWidth="1"/>
    <col min="11790" max="11804" width="8.5703125" customWidth="1"/>
    <col min="11805" max="11816" width="8.42578125" customWidth="1"/>
    <col min="11817" max="11825" width="8.5703125" customWidth="1"/>
    <col min="12033" max="12033" width="34.85546875" bestFit="1" customWidth="1"/>
    <col min="12034" max="12034" width="10.42578125" customWidth="1"/>
    <col min="12035" max="12037" width="10.7109375" customWidth="1"/>
    <col min="12038" max="12045" width="8.7109375" customWidth="1"/>
    <col min="12046" max="12060" width="8.5703125" customWidth="1"/>
    <col min="12061" max="12072" width="8.42578125" customWidth="1"/>
    <col min="12073" max="12081" width="8.5703125" customWidth="1"/>
    <col min="12289" max="12289" width="34.85546875" bestFit="1" customWidth="1"/>
    <col min="12290" max="12290" width="10.42578125" customWidth="1"/>
    <col min="12291" max="12293" width="10.7109375" customWidth="1"/>
    <col min="12294" max="12301" width="8.7109375" customWidth="1"/>
    <col min="12302" max="12316" width="8.5703125" customWidth="1"/>
    <col min="12317" max="12328" width="8.42578125" customWidth="1"/>
    <col min="12329" max="12337" width="8.5703125" customWidth="1"/>
    <col min="12545" max="12545" width="34.85546875" bestFit="1" customWidth="1"/>
    <col min="12546" max="12546" width="10.42578125" customWidth="1"/>
    <col min="12547" max="12549" width="10.7109375" customWidth="1"/>
    <col min="12550" max="12557" width="8.7109375" customWidth="1"/>
    <col min="12558" max="12572" width="8.5703125" customWidth="1"/>
    <col min="12573" max="12584" width="8.42578125" customWidth="1"/>
    <col min="12585" max="12593" width="8.5703125" customWidth="1"/>
    <col min="12801" max="12801" width="34.85546875" bestFit="1" customWidth="1"/>
    <col min="12802" max="12802" width="10.42578125" customWidth="1"/>
    <col min="12803" max="12805" width="10.7109375" customWidth="1"/>
    <col min="12806" max="12813" width="8.7109375" customWidth="1"/>
    <col min="12814" max="12828" width="8.5703125" customWidth="1"/>
    <col min="12829" max="12840" width="8.42578125" customWidth="1"/>
    <col min="12841" max="12849" width="8.5703125" customWidth="1"/>
    <col min="13057" max="13057" width="34.85546875" bestFit="1" customWidth="1"/>
    <col min="13058" max="13058" width="10.42578125" customWidth="1"/>
    <col min="13059" max="13061" width="10.7109375" customWidth="1"/>
    <col min="13062" max="13069" width="8.7109375" customWidth="1"/>
    <col min="13070" max="13084" width="8.5703125" customWidth="1"/>
    <col min="13085" max="13096" width="8.42578125" customWidth="1"/>
    <col min="13097" max="13105" width="8.5703125" customWidth="1"/>
    <col min="13313" max="13313" width="34.85546875" bestFit="1" customWidth="1"/>
    <col min="13314" max="13314" width="10.42578125" customWidth="1"/>
    <col min="13315" max="13317" width="10.7109375" customWidth="1"/>
    <col min="13318" max="13325" width="8.7109375" customWidth="1"/>
    <col min="13326" max="13340" width="8.5703125" customWidth="1"/>
    <col min="13341" max="13352" width="8.42578125" customWidth="1"/>
    <col min="13353" max="13361" width="8.5703125" customWidth="1"/>
    <col min="13569" max="13569" width="34.85546875" bestFit="1" customWidth="1"/>
    <col min="13570" max="13570" width="10.42578125" customWidth="1"/>
    <col min="13571" max="13573" width="10.7109375" customWidth="1"/>
    <col min="13574" max="13581" width="8.7109375" customWidth="1"/>
    <col min="13582" max="13596" width="8.5703125" customWidth="1"/>
    <col min="13597" max="13608" width="8.42578125" customWidth="1"/>
    <col min="13609" max="13617" width="8.5703125" customWidth="1"/>
    <col min="13825" max="13825" width="34.85546875" bestFit="1" customWidth="1"/>
    <col min="13826" max="13826" width="10.42578125" customWidth="1"/>
    <col min="13827" max="13829" width="10.7109375" customWidth="1"/>
    <col min="13830" max="13837" width="8.7109375" customWidth="1"/>
    <col min="13838" max="13852" width="8.5703125" customWidth="1"/>
    <col min="13853" max="13864" width="8.42578125" customWidth="1"/>
    <col min="13865" max="13873" width="8.5703125" customWidth="1"/>
    <col min="14081" max="14081" width="34.85546875" bestFit="1" customWidth="1"/>
    <col min="14082" max="14082" width="10.42578125" customWidth="1"/>
    <col min="14083" max="14085" width="10.7109375" customWidth="1"/>
    <col min="14086" max="14093" width="8.7109375" customWidth="1"/>
    <col min="14094" max="14108" width="8.5703125" customWidth="1"/>
    <col min="14109" max="14120" width="8.42578125" customWidth="1"/>
    <col min="14121" max="14129" width="8.5703125" customWidth="1"/>
    <col min="14337" max="14337" width="34.85546875" bestFit="1" customWidth="1"/>
    <col min="14338" max="14338" width="10.42578125" customWidth="1"/>
    <col min="14339" max="14341" width="10.7109375" customWidth="1"/>
    <col min="14342" max="14349" width="8.7109375" customWidth="1"/>
    <col min="14350" max="14364" width="8.5703125" customWidth="1"/>
    <col min="14365" max="14376" width="8.42578125" customWidth="1"/>
    <col min="14377" max="14385" width="8.5703125" customWidth="1"/>
    <col min="14593" max="14593" width="34.85546875" bestFit="1" customWidth="1"/>
    <col min="14594" max="14594" width="10.42578125" customWidth="1"/>
    <col min="14595" max="14597" width="10.7109375" customWidth="1"/>
    <col min="14598" max="14605" width="8.7109375" customWidth="1"/>
    <col min="14606" max="14620" width="8.5703125" customWidth="1"/>
    <col min="14621" max="14632" width="8.42578125" customWidth="1"/>
    <col min="14633" max="14641" width="8.5703125" customWidth="1"/>
    <col min="14849" max="14849" width="34.85546875" bestFit="1" customWidth="1"/>
    <col min="14850" max="14850" width="10.42578125" customWidth="1"/>
    <col min="14851" max="14853" width="10.7109375" customWidth="1"/>
    <col min="14854" max="14861" width="8.7109375" customWidth="1"/>
    <col min="14862" max="14876" width="8.5703125" customWidth="1"/>
    <col min="14877" max="14888" width="8.42578125" customWidth="1"/>
    <col min="14889" max="14897" width="8.5703125" customWidth="1"/>
    <col min="15105" max="15105" width="34.85546875" bestFit="1" customWidth="1"/>
    <col min="15106" max="15106" width="10.42578125" customWidth="1"/>
    <col min="15107" max="15109" width="10.7109375" customWidth="1"/>
    <col min="15110" max="15117" width="8.7109375" customWidth="1"/>
    <col min="15118" max="15132" width="8.5703125" customWidth="1"/>
    <col min="15133" max="15144" width="8.42578125" customWidth="1"/>
    <col min="15145" max="15153" width="8.5703125" customWidth="1"/>
    <col min="15361" max="15361" width="34.85546875" bestFit="1" customWidth="1"/>
    <col min="15362" max="15362" width="10.42578125" customWidth="1"/>
    <col min="15363" max="15365" width="10.7109375" customWidth="1"/>
    <col min="15366" max="15373" width="8.7109375" customWidth="1"/>
    <col min="15374" max="15388" width="8.5703125" customWidth="1"/>
    <col min="15389" max="15400" width="8.42578125" customWidth="1"/>
    <col min="15401" max="15409" width="8.5703125" customWidth="1"/>
    <col min="15617" max="15617" width="34.85546875" bestFit="1" customWidth="1"/>
    <col min="15618" max="15618" width="10.42578125" customWidth="1"/>
    <col min="15619" max="15621" width="10.7109375" customWidth="1"/>
    <col min="15622" max="15629" width="8.7109375" customWidth="1"/>
    <col min="15630" max="15644" width="8.5703125" customWidth="1"/>
    <col min="15645" max="15656" width="8.42578125" customWidth="1"/>
    <col min="15657" max="15665" width="8.5703125" customWidth="1"/>
    <col min="15873" max="15873" width="34.85546875" bestFit="1" customWidth="1"/>
    <col min="15874" max="15874" width="10.42578125" customWidth="1"/>
    <col min="15875" max="15877" width="10.7109375" customWidth="1"/>
    <col min="15878" max="15885" width="8.7109375" customWidth="1"/>
    <col min="15886" max="15900" width="8.5703125" customWidth="1"/>
    <col min="15901" max="15912" width="8.42578125" customWidth="1"/>
    <col min="15913" max="15921" width="8.5703125" customWidth="1"/>
    <col min="16129" max="16129" width="34.85546875" bestFit="1" customWidth="1"/>
    <col min="16130" max="16130" width="10.42578125" customWidth="1"/>
    <col min="16131" max="16133" width="10.7109375" customWidth="1"/>
    <col min="16134" max="16141" width="8.7109375" customWidth="1"/>
    <col min="16142" max="16156" width="8.5703125" customWidth="1"/>
    <col min="16157" max="16168" width="8.42578125" customWidth="1"/>
    <col min="16169" max="16177" width="8.5703125" customWidth="1"/>
  </cols>
  <sheetData>
    <row r="2" spans="3:12" ht="29.25" customHeight="1"/>
    <row r="3" spans="3:12" ht="37.5" customHeight="1">
      <c r="C3" s="221" t="s">
        <v>498</v>
      </c>
      <c r="D3" s="221"/>
      <c r="E3" s="221"/>
      <c r="F3" s="221"/>
      <c r="G3" s="221"/>
      <c r="J3" s="19" t="s">
        <v>128</v>
      </c>
      <c r="K3" t="s">
        <v>168</v>
      </c>
    </row>
    <row r="4" spans="3:12" ht="16.5" customHeight="1">
      <c r="C4" s="36"/>
      <c r="D4" s="222" t="s">
        <v>98</v>
      </c>
      <c r="E4" s="222"/>
      <c r="F4" s="223" t="str">
        <f>actualizaciones!C7</f>
        <v>var. Interanual 09/08</v>
      </c>
      <c r="G4" s="224" t="s">
        <v>99</v>
      </c>
      <c r="J4" s="19" t="s">
        <v>127</v>
      </c>
      <c r="K4" t="s">
        <v>4</v>
      </c>
    </row>
    <row r="5" spans="3:12" ht="27.75" customHeight="1">
      <c r="C5" s="36"/>
      <c r="D5" s="140" t="str">
        <f>actualizaciones!A7</f>
        <v>I semestre 2008</v>
      </c>
      <c r="E5" s="142" t="str">
        <f>actualizaciones!B7</f>
        <v>I semestre 2009</v>
      </c>
      <c r="F5" s="223" t="str">
        <f>actualizaciones!C7</f>
        <v>var. Interanual 09/08</v>
      </c>
      <c r="G5" s="224"/>
    </row>
    <row r="6" spans="3:12" ht="15" customHeight="1">
      <c r="C6" s="37" t="s">
        <v>100</v>
      </c>
      <c r="D6" s="38">
        <f>GETPIVOTDATA("dato",$J$6,"Indicador","Restaurantes","Periodo","I semestre 2008")</f>
        <v>11.618191646232424</v>
      </c>
      <c r="E6" s="38">
        <f>GETPIVOTDATA("dato",$J$6,"Indicador","Restaurantes","Periodo","I semestre 2009")</f>
        <v>10.910557418682505</v>
      </c>
      <c r="F6" s="69">
        <f t="shared" ref="F6:F18" si="0">E6/D6-1</f>
        <v>-6.090743285159983E-2</v>
      </c>
      <c r="G6" s="39">
        <f t="shared" ref="G6:G22" si="1">E6/$E$22</f>
        <v>0.30364975333615968</v>
      </c>
      <c r="J6" s="19" t="s">
        <v>130</v>
      </c>
      <c r="K6" s="19" t="s">
        <v>126</v>
      </c>
    </row>
    <row r="7" spans="3:12" ht="15" customHeight="1">
      <c r="C7" s="40" t="s">
        <v>101</v>
      </c>
      <c r="D7" s="38">
        <f>GETPIVOTDATA("dato",$J$6,"Indicador","compras","Periodo","I semestre 2008")</f>
        <v>7.0248553876697457</v>
      </c>
      <c r="E7" s="38">
        <f>GETPIVOTDATA("dato",$J$6,"Indicador","compras","Periodo","I semestre 2009")</f>
        <v>6.1255417368070146</v>
      </c>
      <c r="F7" s="69">
        <f t="shared" si="0"/>
        <v>-0.12801881337532384</v>
      </c>
      <c r="G7" s="39">
        <f t="shared" si="1"/>
        <v>0.17047884595216276</v>
      </c>
      <c r="J7" s="19" t="s">
        <v>129</v>
      </c>
      <c r="K7" t="s">
        <v>482</v>
      </c>
      <c r="L7" t="s">
        <v>483</v>
      </c>
    </row>
    <row r="8" spans="3:12" ht="15" customHeight="1">
      <c r="C8" s="37" t="s">
        <v>102</v>
      </c>
      <c r="D8" s="38">
        <f>GETPIVOTDATA("dato",$J$6,"Indicador","compras de comida","Periodo","I semestre 2008")</f>
        <v>5.1551111910536447</v>
      </c>
      <c r="E8" s="38">
        <f>GETPIVOTDATA("dato",$J$6,"Indicador","compras de comida","Periodo","I semestre 2009")</f>
        <v>4.7522152081881162</v>
      </c>
      <c r="F8" s="69">
        <f t="shared" si="0"/>
        <v>-7.8154663970144367E-2</v>
      </c>
      <c r="G8" s="39">
        <f t="shared" si="1"/>
        <v>0.13225804332377708</v>
      </c>
      <c r="J8" s="20" t="s">
        <v>139</v>
      </c>
      <c r="K8" s="23">
        <v>0.49762714575687073</v>
      </c>
      <c r="L8" s="23">
        <v>0.56581583706446092</v>
      </c>
    </row>
    <row r="9" spans="3:12" ht="15" customHeight="1">
      <c r="C9" s="37" t="s">
        <v>103</v>
      </c>
      <c r="D9" s="38">
        <f>GETPIVOTDATA("dato",$J$6,"Indicador","extras alojamiento","Periodo","I semestre 2008")</f>
        <v>3.1063742720720739</v>
      </c>
      <c r="E9" s="38">
        <f>GETPIVOTDATA("dato",$J$6,"Indicador","extras alojamiento","Periodo","I semestre 2009")</f>
        <v>2.8042497311273356</v>
      </c>
      <c r="F9" s="69">
        <f t="shared" si="0"/>
        <v>-9.7259542631741303E-2</v>
      </c>
      <c r="G9" s="39">
        <f t="shared" si="1"/>
        <v>7.8044567887222666E-2</v>
      </c>
      <c r="J9" s="20" t="s">
        <v>140</v>
      </c>
      <c r="K9" s="23">
        <v>2.0115147099571686</v>
      </c>
      <c r="L9" s="23">
        <v>1.6150844818645249</v>
      </c>
    </row>
    <row r="10" spans="3:12" ht="15" customHeight="1">
      <c r="C10" s="37" t="s">
        <v>104</v>
      </c>
      <c r="D10" s="38">
        <f>GETPIVOTDATA("dato",$J$6,"Indicador","excursiones organizadas","Periodo","I semestre 2008")</f>
        <v>2.7982531483928583</v>
      </c>
      <c r="E10" s="38">
        <f>GETPIVOTDATA("dato",$J$6,"Indicador","excursiones organizadas","Periodo","I semestre 2009")</f>
        <v>2.1290075509732618</v>
      </c>
      <c r="F10" s="69">
        <f t="shared" si="0"/>
        <v>-0.23916549430274714</v>
      </c>
      <c r="G10" s="39">
        <f t="shared" si="1"/>
        <v>5.9252024703786092E-2</v>
      </c>
      <c r="J10" s="20" t="s">
        <v>8</v>
      </c>
      <c r="K10" s="23">
        <v>1.9920447991169412</v>
      </c>
      <c r="L10" s="23">
        <v>2.1659059407391692</v>
      </c>
    </row>
    <row r="11" spans="3:12" ht="15" customHeight="1">
      <c r="C11" s="37" t="s">
        <v>8</v>
      </c>
      <c r="D11" s="38">
        <f>GETPIVOTDATA("dato",$J$6,"Indicador","Alquiler de coche","Periodo","I semestre 2008")</f>
        <v>2.1659059407391692</v>
      </c>
      <c r="E11" s="38">
        <f>GETPIVOTDATA("dato",$J$6,"Indicador","Alquiler de coche","Periodo","I semestre 2009")</f>
        <v>1.9920447991169412</v>
      </c>
      <c r="F11" s="69">
        <f t="shared" si="0"/>
        <v>-8.0271787593367727E-2</v>
      </c>
      <c r="G11" s="39">
        <f t="shared" si="1"/>
        <v>5.5440239089038335E-2</v>
      </c>
      <c r="J11" s="20" t="s">
        <v>142</v>
      </c>
      <c r="K11" s="23">
        <v>0.12071476884611557</v>
      </c>
      <c r="L11" s="23">
        <v>0.16603960249360988</v>
      </c>
    </row>
    <row r="12" spans="3:12" ht="15" customHeight="1">
      <c r="C12" s="37" t="s">
        <v>105</v>
      </c>
      <c r="D12" s="38">
        <f>GETPIVOTDATA("dato",$J$6,"Indicador","ocio/ diversión","Periodo","I semestre 2008")</f>
        <v>1.4693695297005507</v>
      </c>
      <c r="E12" s="38">
        <f>GETPIVOTDATA("dato",$J$6,"Indicador","ocio/ diversión","Periodo","I semestre 2009")</f>
        <v>1.2810454589999816</v>
      </c>
      <c r="F12" s="69">
        <f t="shared" si="0"/>
        <v>-0.12816658226126987</v>
      </c>
      <c r="G12" s="39">
        <f t="shared" si="1"/>
        <v>3.5652544843554283E-2</v>
      </c>
      <c r="J12" s="20" t="s">
        <v>100</v>
      </c>
      <c r="K12" s="23">
        <v>10.910557418682505</v>
      </c>
      <c r="L12" s="23">
        <v>11.618191646232424</v>
      </c>
    </row>
    <row r="13" spans="3:12" ht="15" customHeight="1">
      <c r="C13" s="37" t="s">
        <v>106</v>
      </c>
      <c r="D13" s="38">
        <f>GETPIVOTDATA("dato",$J$6,"Indicador","alojamiento","Periodo","I semestre 2008")</f>
        <v>1.6150844818645249</v>
      </c>
      <c r="E13" s="38">
        <f>GETPIVOTDATA("dato",$J$6,"Indicador","alojamiento","Periodo","I semestre 2009")</f>
        <v>2.0115147099571686</v>
      </c>
      <c r="F13" s="69">
        <f t="shared" si="0"/>
        <v>0.24545479356905653</v>
      </c>
      <c r="G13" s="39">
        <f t="shared" si="1"/>
        <v>5.598210266183698E-2</v>
      </c>
      <c r="J13" s="20" t="s">
        <v>144</v>
      </c>
      <c r="K13" s="23">
        <v>6.1255417368070146</v>
      </c>
      <c r="L13" s="23">
        <v>7.0248553876697457</v>
      </c>
    </row>
    <row r="14" spans="3:12" ht="15" customHeight="1">
      <c r="C14" s="37" t="s">
        <v>107</v>
      </c>
      <c r="D14" s="38">
        <f>GETPIVOTDATA("dato",$J$6,"Indicador","discotecas","Periodo","I semestre 2008")</f>
        <v>1.0375047218889426</v>
      </c>
      <c r="E14" s="38">
        <f>GETPIVOTDATA("dato",$J$6,"Indicador","discotecas","Periodo","I semestre 2009")</f>
        <v>1.0005589128398498</v>
      </c>
      <c r="F14" s="69">
        <f t="shared" si="0"/>
        <v>-3.5610256290522835E-2</v>
      </c>
      <c r="G14" s="39">
        <f t="shared" si="1"/>
        <v>2.7846374426468482E-2</v>
      </c>
      <c r="J14" s="20" t="s">
        <v>145</v>
      </c>
      <c r="K14" s="23">
        <v>4.7522152081881162</v>
      </c>
      <c r="L14" s="23">
        <v>5.1551111910536447</v>
      </c>
    </row>
    <row r="15" spans="3:12" ht="15" customHeight="1">
      <c r="C15" s="37" t="s">
        <v>108</v>
      </c>
      <c r="D15" s="38">
        <f>GETPIVOTDATA("dato",$J$6,"Indicador","transporte público","Periodo","I semestre 2008")</f>
        <v>1.1292419285698978</v>
      </c>
      <c r="E15" s="38">
        <f>GETPIVOTDATA("dato",$J$6,"Indicador","transporte público","Periodo","I semestre 2009")</f>
        <v>1.0040710435243567</v>
      </c>
      <c r="F15" s="69">
        <f t="shared" si="0"/>
        <v>-0.11084505620869112</v>
      </c>
      <c r="G15" s="39">
        <f t="shared" si="1"/>
        <v>2.7944119901343007E-2</v>
      </c>
      <c r="J15" s="20" t="s">
        <v>147</v>
      </c>
      <c r="K15" s="23">
        <v>1.0005589128398498</v>
      </c>
      <c r="L15" s="23">
        <v>1.0375047218889426</v>
      </c>
    </row>
    <row r="16" spans="3:12" ht="15" customHeight="1">
      <c r="C16" s="37" t="s">
        <v>109</v>
      </c>
      <c r="D16" s="38">
        <f>GETPIVOTDATA("dato",$J$6,"Indicador","actividades deportivas","Periodo","I semestre 2008")</f>
        <v>0.56581583706446092</v>
      </c>
      <c r="E16" s="38">
        <f>GETPIVOTDATA("dato",$J$6,"Indicador","actividades deportivas","Periodo","I semestre 2009")</f>
        <v>0.49762714575687073</v>
      </c>
      <c r="F16" s="69">
        <f t="shared" si="0"/>
        <v>-0.12051393199130578</v>
      </c>
      <c r="G16" s="39">
        <f t="shared" si="1"/>
        <v>1.3849371234114036E-2</v>
      </c>
      <c r="J16" s="20" t="s">
        <v>148</v>
      </c>
      <c r="K16" s="23">
        <v>2.1290075509732618</v>
      </c>
      <c r="L16" s="23">
        <v>2.7982531483928583</v>
      </c>
    </row>
    <row r="17" spans="3:12" ht="15" customHeight="1">
      <c r="C17" s="37" t="s">
        <v>110</v>
      </c>
      <c r="D17" s="38">
        <f>GETPIVOTDATA("dato",$J$6,"Indicador","otros servicios","Periodo","I semestre 2008")</f>
        <v>0.54533990973471969</v>
      </c>
      <c r="E17" s="38">
        <f>GETPIVOTDATA("dato",$J$6,"Indicador","otros servicios","Periodo","I semestre 2009")</f>
        <v>0.48166810799198073</v>
      </c>
      <c r="F17" s="69">
        <f t="shared" si="0"/>
        <v>-0.11675617464658339</v>
      </c>
      <c r="G17" s="39">
        <f t="shared" si="1"/>
        <v>1.3405218135896213E-2</v>
      </c>
      <c r="J17" s="20" t="s">
        <v>149</v>
      </c>
      <c r="K17" s="23">
        <v>2.8042497311273356</v>
      </c>
      <c r="L17" s="23">
        <v>3.1063742720720739</v>
      </c>
    </row>
    <row r="18" spans="3:12" ht="15" customHeight="1">
      <c r="C18" s="40" t="s">
        <v>111</v>
      </c>
      <c r="D18" s="38">
        <f>GETPIVOTDATA("dato",$J$6,"Indicador","tratamientos salud","Periodo","I semestre 2008")</f>
        <v>0.34311124354379607</v>
      </c>
      <c r="E18" s="38">
        <f>GETPIVOTDATA("dato",$J$6,"Indicador","tratamientos salud","Periodo","I semestre 2009")</f>
        <v>0.29313436236989243</v>
      </c>
      <c r="F18" s="69">
        <f t="shared" si="0"/>
        <v>-0.14565795238221158</v>
      </c>
      <c r="G18" s="39">
        <f t="shared" si="1"/>
        <v>8.1581695061294715E-3</v>
      </c>
      <c r="J18" s="20" t="s">
        <v>150</v>
      </c>
      <c r="K18" s="23">
        <v>35.931389038883296</v>
      </c>
      <c r="L18" s="23">
        <v>39.301046480629189</v>
      </c>
    </row>
    <row r="19" spans="3:12" ht="15" customHeight="1">
      <c r="C19" s="37" t="s">
        <v>112</v>
      </c>
      <c r="D19" s="38">
        <f>GETPIVOTDATA("dato",$J$6,"Indicador","casinos","Periodo","I semestre 2008")</f>
        <v>0.16603960249360988</v>
      </c>
      <c r="E19" s="38">
        <f>GETPIVOTDATA("dato",$J$6,"Indicador","casinos","Periodo","I semestre 2009")</f>
        <v>0.12071476884611557</v>
      </c>
      <c r="F19" s="69" t="s">
        <v>113</v>
      </c>
      <c r="G19" s="39">
        <f t="shared" si="1"/>
        <v>3.3595909335841037E-3</v>
      </c>
      <c r="J19" s="20" t="s">
        <v>157</v>
      </c>
      <c r="K19" s="23">
        <v>1.2810454589999816</v>
      </c>
      <c r="L19" s="23">
        <v>1.4693695297005507</v>
      </c>
    </row>
    <row r="20" spans="3:12" ht="15" customHeight="1">
      <c r="C20" s="37" t="s">
        <v>114</v>
      </c>
      <c r="D20" s="38">
        <f>GETPIVOTDATA("dato",$J$6,"Indicador","otros gastos","Periodo","I semestre 2008")</f>
        <v>0.28788420768943801</v>
      </c>
      <c r="E20" s="38">
        <f>GETPIVOTDATA("dato",$J$6,"Indicador","otros gastos","Periodo","I semestre 2009")</f>
        <v>0.24143865263589187</v>
      </c>
      <c r="F20" s="69">
        <f>E20/D20-1</f>
        <v>-0.16133415384719674</v>
      </c>
      <c r="G20" s="39">
        <f t="shared" si="1"/>
        <v>6.7194355435192905E-3</v>
      </c>
      <c r="J20" s="20" t="s">
        <v>158</v>
      </c>
      <c r="K20" s="23">
        <v>0.24143865263589187</v>
      </c>
      <c r="L20" s="23">
        <v>0.28788420768943801</v>
      </c>
    </row>
    <row r="21" spans="3:12" ht="15" customHeight="1">
      <c r="C21" s="37" t="s">
        <v>76</v>
      </c>
      <c r="D21" s="41">
        <f>GETPIVOTDATA("dato",$J$6,"Indicador","Time sharing","Periodo","I semestre 2008")</f>
        <v>0.2729634319192274</v>
      </c>
      <c r="E21" s="41">
        <f>GETPIVOTDATA("dato",$J$6,"Indicador","Time sharing","Periodo","I semestre 2009")</f>
        <v>0.2859994310661339</v>
      </c>
      <c r="F21" s="70">
        <f>E21/D21-1</f>
        <v>4.775730967056413E-2</v>
      </c>
      <c r="G21" s="39">
        <f t="shared" si="1"/>
        <v>7.9595985214108607E-3</v>
      </c>
      <c r="J21" s="20" t="s">
        <v>159</v>
      </c>
      <c r="K21" s="23">
        <v>0.48166810799198073</v>
      </c>
      <c r="L21" s="23">
        <v>0.54533990973471969</v>
      </c>
    </row>
    <row r="22" spans="3:12" ht="15" customHeight="1">
      <c r="C22" s="42" t="s">
        <v>4</v>
      </c>
      <c r="D22" s="43">
        <f>GETPIVOTDATA("dato",$J$6,"Indicador","Gasto en TF persona/día. Excluye compra de casa ","Periodo","I semestre 2008")</f>
        <v>39.301046480629189</v>
      </c>
      <c r="E22" s="43">
        <f>GETPIVOTDATA("dato",$J$6,"Indicador","Gasto en TF persona/día. Excluye compra de casa ","Periodo","I semestre 2009")</f>
        <v>35.931389038883296</v>
      </c>
      <c r="F22" s="44">
        <f t="shared" ref="F22" si="2">E22/D22-1</f>
        <v>-8.5739636561757648E-2</v>
      </c>
      <c r="G22" s="44">
        <f t="shared" si="1"/>
        <v>1</v>
      </c>
      <c r="J22" s="20" t="s">
        <v>76</v>
      </c>
      <c r="K22" s="23">
        <v>0.2859994310661339</v>
      </c>
      <c r="L22" s="23">
        <v>0.2729634319192274</v>
      </c>
    </row>
    <row r="23" spans="3:12" ht="21.75" customHeight="1">
      <c r="C23" s="225" t="s">
        <v>115</v>
      </c>
      <c r="D23" s="225"/>
      <c r="E23" s="225"/>
      <c r="F23" s="225"/>
      <c r="G23" s="225"/>
      <c r="J23" s="20" t="s">
        <v>165</v>
      </c>
      <c r="K23" s="23">
        <v>1.0040710435243567</v>
      </c>
      <c r="L23" s="23">
        <v>1.1292419285698978</v>
      </c>
    </row>
    <row r="24" spans="3:12">
      <c r="J24" s="20" t="s">
        <v>166</v>
      </c>
      <c r="K24" s="23">
        <v>0.29313436236989243</v>
      </c>
      <c r="L24" s="23">
        <v>0.34311124354379607</v>
      </c>
    </row>
    <row r="26" spans="3:12">
      <c r="H26" s="213" t="s">
        <v>394</v>
      </c>
    </row>
    <row r="27" spans="3:12">
      <c r="H27" s="213"/>
    </row>
  </sheetData>
  <sheetProtection password="CEAC" sheet="1" objects="1" scenarios="1"/>
  <sortState ref="C6:G21">
    <sortCondition descending="1" ref="E6:E21"/>
  </sortState>
  <mergeCells count="6">
    <mergeCell ref="H26:H27"/>
    <mergeCell ref="C3:G3"/>
    <mergeCell ref="D4:E4"/>
    <mergeCell ref="F4:F5"/>
    <mergeCell ref="G4:G5"/>
    <mergeCell ref="C23:G23"/>
  </mergeCells>
  <hyperlinks>
    <hyperlink ref="H26:H27" location="'GRAFICA GASTO PARTIDA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L49:L50"/>
  <sheetViews>
    <sheetView showGridLines="0" showRowColHeaders="0" workbookViewId="0">
      <selection activeCell="I32" sqref="I32"/>
    </sheetView>
  </sheetViews>
  <sheetFormatPr baseColWidth="10" defaultRowHeight="12.75"/>
  <cols>
    <col min="10" max="10" width="13.5703125" customWidth="1"/>
  </cols>
  <sheetData>
    <row r="49" spans="12:12">
      <c r="L49" s="213" t="s">
        <v>395</v>
      </c>
    </row>
    <row r="50" spans="12:12">
      <c r="L50" s="213"/>
    </row>
  </sheetData>
  <sheetProtection password="CEAC" sheet="1" objects="1" scenarios="1"/>
  <mergeCells count="1">
    <mergeCell ref="L49:L50"/>
  </mergeCells>
  <hyperlinks>
    <hyperlink ref="L49:L50" location="'Gasto partidas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96" orientation="landscape" r:id="rId1"/>
  <headerFooter>
    <oddHeader>&amp;L&amp;G&amp;CEncuesta de Turismo Receptivo&amp;RMercado Español</oddHeader>
    <oddFooter>&amp;LTurismo de Tenerife&amp;R&amp;P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W30"/>
  <sheetViews>
    <sheetView showGridLines="0" topLeftCell="C1" workbookViewId="0">
      <selection activeCell="H28" sqref="H28"/>
    </sheetView>
  </sheetViews>
  <sheetFormatPr baseColWidth="10" defaultRowHeight="12.75"/>
  <cols>
    <col min="1" max="2" width="11.42578125" style="9"/>
    <col min="3" max="3" width="16.140625" style="9" customWidth="1"/>
    <col min="4" max="4" width="7.28515625" style="9" bestFit="1" customWidth="1"/>
    <col min="5" max="5" width="12.42578125" style="9" customWidth="1"/>
    <col min="6" max="7" width="11.42578125" style="9"/>
    <col min="8" max="8" width="18.42578125" style="9" customWidth="1"/>
    <col min="9" max="9" width="15.85546875" style="9" customWidth="1"/>
    <col min="10" max="10" width="15" style="9" bestFit="1" customWidth="1"/>
    <col min="11" max="11" width="16.42578125" style="9" customWidth="1"/>
    <col min="12" max="13" width="11.42578125" style="9"/>
    <col min="14" max="14" width="16.28515625" style="9" customWidth="1"/>
    <col min="15" max="15" width="21.42578125" style="9" customWidth="1"/>
    <col min="16" max="16" width="29.42578125" style="9" customWidth="1"/>
    <col min="17" max="17" width="25.42578125" style="9" customWidth="1"/>
    <col min="18" max="18" width="21.42578125" style="9" customWidth="1"/>
    <col min="19" max="19" width="13.140625" style="9" customWidth="1"/>
    <col min="20" max="48" width="21.42578125" style="9" bestFit="1" customWidth="1"/>
    <col min="49" max="49" width="13.140625" style="9" bestFit="1" customWidth="1"/>
    <col min="50" max="16384" width="11.42578125" style="9"/>
  </cols>
  <sheetData>
    <row r="1" spans="1:49">
      <c r="M1" s="9" t="s">
        <v>512</v>
      </c>
      <c r="Q1" s="19" t="s">
        <v>169</v>
      </c>
      <c r="R1" t="s">
        <v>168</v>
      </c>
    </row>
    <row r="2" spans="1:49" ht="44.25" customHeight="1"/>
    <row r="3" spans="1:49" ht="15.75">
      <c r="C3" s="226" t="s">
        <v>499</v>
      </c>
      <c r="D3" s="226"/>
      <c r="E3" s="226"/>
      <c r="F3" s="226"/>
      <c r="G3" s="226"/>
      <c r="H3" s="226"/>
      <c r="I3" s="226"/>
      <c r="J3" s="226"/>
      <c r="M3"/>
      <c r="N3" s="19" t="s">
        <v>127</v>
      </c>
      <c r="O3" t="s">
        <v>4</v>
      </c>
      <c r="P3"/>
      <c r="Q3" s="19" t="s">
        <v>170</v>
      </c>
      <c r="R3" s="19" t="s">
        <v>126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ht="15.75" customHeight="1">
      <c r="C4" s="231" t="str">
        <f>actualizaciones!B7</f>
        <v>I semestre 2009</v>
      </c>
      <c r="D4" s="231"/>
      <c r="E4" s="231"/>
      <c r="F4" s="231"/>
      <c r="G4" s="231"/>
      <c r="H4" s="231"/>
      <c r="I4" s="231"/>
      <c r="J4" s="231"/>
      <c r="M4"/>
      <c r="N4" s="19" t="s">
        <v>128</v>
      </c>
      <c r="O4" t="s">
        <v>132</v>
      </c>
      <c r="P4"/>
      <c r="Q4" s="19" t="s">
        <v>129</v>
      </c>
      <c r="R4">
        <v>2009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>
      <c r="C5" s="227" t="s">
        <v>63</v>
      </c>
      <c r="D5" s="228" t="s">
        <v>64</v>
      </c>
      <c r="E5" s="227" t="s">
        <v>65</v>
      </c>
      <c r="F5" s="229" t="s">
        <v>66</v>
      </c>
      <c r="G5" s="229"/>
      <c r="H5" s="230" t="s">
        <v>67</v>
      </c>
      <c r="I5" s="230"/>
      <c r="J5" s="230"/>
      <c r="M5"/>
      <c r="N5"/>
      <c r="O5"/>
      <c r="P5"/>
      <c r="Q5" s="20" t="s">
        <v>500</v>
      </c>
      <c r="R5" s="24">
        <v>1944543</v>
      </c>
      <c r="S5"/>
    </row>
    <row r="6" spans="1:49" ht="38.25">
      <c r="A6" s="10"/>
      <c r="B6" s="10"/>
      <c r="C6" s="227"/>
      <c r="D6" s="228"/>
      <c r="E6" s="227"/>
      <c r="F6" s="183" t="s">
        <v>68</v>
      </c>
      <c r="G6" s="183" t="s">
        <v>69</v>
      </c>
      <c r="H6" s="184" t="s">
        <v>70</v>
      </c>
      <c r="I6" s="184" t="s">
        <v>71</v>
      </c>
      <c r="J6" s="185" t="s">
        <v>72</v>
      </c>
      <c r="M6"/>
      <c r="N6" s="19" t="s">
        <v>130</v>
      </c>
      <c r="O6" s="19" t="s">
        <v>126</v>
      </c>
      <c r="P6"/>
      <c r="Q6"/>
      <c r="R6"/>
      <c r="S6"/>
    </row>
    <row r="7" spans="1:49">
      <c r="A7" s="10"/>
      <c r="B7" s="10"/>
      <c r="C7" s="186" t="s">
        <v>4</v>
      </c>
      <c r="D7" s="187">
        <v>1</v>
      </c>
      <c r="E7" s="188" t="e">
        <f>GETPIVOTDATA("TOTAL GENERAL",$Q$3,"PAIS/INDICADOR","total","AÑO",2008)</f>
        <v>#REF!</v>
      </c>
      <c r="F7" s="189">
        <f>P24</f>
        <v>0</v>
      </c>
      <c r="G7" s="189">
        <f>O24</f>
        <v>0</v>
      </c>
      <c r="H7" s="188" t="e">
        <f t="shared" ref="H7:H13" si="0">0.53*F7*E7</f>
        <v>#REF!</v>
      </c>
      <c r="I7" s="188" t="e">
        <f>G7*E7</f>
        <v>#REF!</v>
      </c>
      <c r="J7" s="188" t="e">
        <f>H7+I7</f>
        <v>#REF!</v>
      </c>
      <c r="M7"/>
      <c r="N7" s="19" t="s">
        <v>129</v>
      </c>
      <c r="O7"/>
      <c r="P7"/>
      <c r="Q7"/>
      <c r="R7"/>
      <c r="S7"/>
    </row>
    <row r="8" spans="1:49">
      <c r="A8" s="10"/>
      <c r="B8" s="10"/>
      <c r="C8" s="135" t="s">
        <v>35</v>
      </c>
      <c r="D8" s="190" t="e">
        <f>GETPIVOTDATA("dato",$N$6,"Indicador","25 años y menos","Periodo","año 2008")</f>
        <v>#REF!</v>
      </c>
      <c r="E8" s="191" t="e">
        <f t="shared" ref="E8:E13" si="1">$E$7*D8</f>
        <v>#REF!</v>
      </c>
      <c r="F8" s="192">
        <f t="shared" ref="F8:F13" si="2">P25</f>
        <v>0</v>
      </c>
      <c r="G8" s="192">
        <f t="shared" ref="G8:G13" si="3">O25</f>
        <v>0</v>
      </c>
      <c r="H8" s="193" t="e">
        <f t="shared" si="0"/>
        <v>#REF!</v>
      </c>
      <c r="I8" s="193" t="e">
        <f t="shared" ref="I8:I13" si="4">G8*E8</f>
        <v>#REF!</v>
      </c>
      <c r="J8" s="193" t="e">
        <f t="shared" ref="J8:J13" si="5">H8+I8</f>
        <v>#REF!</v>
      </c>
      <c r="M8"/>
      <c r="N8"/>
      <c r="O8"/>
      <c r="P8"/>
      <c r="Q8"/>
      <c r="R8"/>
      <c r="S8"/>
    </row>
    <row r="9" spans="1:49">
      <c r="A9" s="10"/>
      <c r="B9" s="10"/>
      <c r="C9" s="135" t="s">
        <v>1</v>
      </c>
      <c r="D9" s="190" t="e">
        <f>GETPIVOTDATA("dato",$N$6,"Indicador","26 a 30 años","Periodo","año 2008")</f>
        <v>#REF!</v>
      </c>
      <c r="E9" s="191" t="e">
        <f t="shared" si="1"/>
        <v>#REF!</v>
      </c>
      <c r="F9" s="192">
        <f t="shared" si="2"/>
        <v>0</v>
      </c>
      <c r="G9" s="192">
        <f t="shared" si="3"/>
        <v>0</v>
      </c>
      <c r="H9" s="193" t="e">
        <f t="shared" si="0"/>
        <v>#REF!</v>
      </c>
      <c r="I9" s="193" t="e">
        <f t="shared" si="4"/>
        <v>#REF!</v>
      </c>
      <c r="J9" s="193" t="e">
        <f t="shared" si="5"/>
        <v>#REF!</v>
      </c>
      <c r="M9"/>
      <c r="N9"/>
      <c r="O9"/>
      <c r="P9"/>
      <c r="Q9"/>
      <c r="R9"/>
      <c r="S9"/>
    </row>
    <row r="10" spans="1:49">
      <c r="A10" s="10"/>
      <c r="B10" s="10"/>
      <c r="C10" s="135" t="s">
        <v>2</v>
      </c>
      <c r="D10" s="190" t="e">
        <f>GETPIVOTDATA("dato",$N$6,"Indicador","31 a 45 años","Periodo","año 2008")</f>
        <v>#REF!</v>
      </c>
      <c r="E10" s="191" t="e">
        <f t="shared" si="1"/>
        <v>#REF!</v>
      </c>
      <c r="F10" s="192">
        <f t="shared" si="2"/>
        <v>0</v>
      </c>
      <c r="G10" s="192">
        <f t="shared" si="3"/>
        <v>0</v>
      </c>
      <c r="H10" s="193" t="e">
        <f t="shared" si="0"/>
        <v>#REF!</v>
      </c>
      <c r="I10" s="193" t="e">
        <f t="shared" si="4"/>
        <v>#REF!</v>
      </c>
      <c r="J10" s="193" t="e">
        <f t="shared" si="5"/>
        <v>#REF!</v>
      </c>
      <c r="M10"/>
      <c r="N10"/>
      <c r="O10"/>
      <c r="P10"/>
      <c r="Q10"/>
      <c r="R10"/>
      <c r="S10"/>
    </row>
    <row r="11" spans="1:49">
      <c r="A11" s="10"/>
      <c r="B11" s="10"/>
      <c r="C11" s="135" t="s">
        <v>22</v>
      </c>
      <c r="D11" s="190" t="e">
        <f>GETPIVOTDATA("dato",$N$6,"Indicador","46 a 50 años","Periodo","año 2008")</f>
        <v>#REF!</v>
      </c>
      <c r="E11" s="191" t="e">
        <f t="shared" si="1"/>
        <v>#REF!</v>
      </c>
      <c r="F11" s="192">
        <f t="shared" si="2"/>
        <v>0</v>
      </c>
      <c r="G11" s="192">
        <f t="shared" si="3"/>
        <v>0</v>
      </c>
      <c r="H11" s="193" t="e">
        <f t="shared" si="0"/>
        <v>#REF!</v>
      </c>
      <c r="I11" s="193" t="e">
        <f t="shared" si="4"/>
        <v>#REF!</v>
      </c>
      <c r="J11" s="193" t="e">
        <f t="shared" si="5"/>
        <v>#REF!</v>
      </c>
      <c r="M11"/>
      <c r="N11"/>
      <c r="O11"/>
      <c r="P11"/>
      <c r="Q11"/>
      <c r="R11"/>
      <c r="S11"/>
    </row>
    <row r="12" spans="1:49">
      <c r="A12" s="10"/>
      <c r="B12" s="10"/>
      <c r="C12" s="135" t="s">
        <v>23</v>
      </c>
      <c r="D12" s="190" t="e">
        <f>GETPIVOTDATA("dato",$N$6,"Indicador","51 a 60 años","Periodo","año 2008")</f>
        <v>#REF!</v>
      </c>
      <c r="E12" s="191" t="e">
        <f t="shared" si="1"/>
        <v>#REF!</v>
      </c>
      <c r="F12" s="192">
        <f t="shared" si="2"/>
        <v>0</v>
      </c>
      <c r="G12" s="192">
        <f t="shared" si="3"/>
        <v>0</v>
      </c>
      <c r="H12" s="193" t="e">
        <f t="shared" si="0"/>
        <v>#REF!</v>
      </c>
      <c r="I12" s="193" t="e">
        <f t="shared" si="4"/>
        <v>#REF!</v>
      </c>
      <c r="J12" s="193" t="e">
        <f t="shared" si="5"/>
        <v>#REF!</v>
      </c>
      <c r="M12"/>
      <c r="N12"/>
      <c r="O12"/>
      <c r="P12"/>
      <c r="Q12"/>
      <c r="R12"/>
      <c r="S12"/>
    </row>
    <row r="13" spans="1:49">
      <c r="C13" s="135" t="s">
        <v>36</v>
      </c>
      <c r="D13" s="190" t="e">
        <f>GETPIVOTDATA("dato",$N$6,"Indicador","61 y más años","Periodo","año 2008")</f>
        <v>#REF!</v>
      </c>
      <c r="E13" s="191" t="e">
        <f t="shared" si="1"/>
        <v>#REF!</v>
      </c>
      <c r="F13" s="192">
        <f t="shared" si="2"/>
        <v>0</v>
      </c>
      <c r="G13" s="192">
        <f t="shared" si="3"/>
        <v>0</v>
      </c>
      <c r="H13" s="193" t="e">
        <f t="shared" si="0"/>
        <v>#REF!</v>
      </c>
      <c r="I13" s="193" t="e">
        <f t="shared" si="4"/>
        <v>#REF!</v>
      </c>
      <c r="J13" s="193" t="e">
        <f t="shared" si="5"/>
        <v>#REF!</v>
      </c>
      <c r="M13"/>
      <c r="N13"/>
      <c r="O13"/>
      <c r="P13"/>
      <c r="Q13"/>
      <c r="R13"/>
      <c r="S13"/>
    </row>
    <row r="14" spans="1:49" ht="22.5" customHeight="1">
      <c r="C14" s="218" t="s">
        <v>39</v>
      </c>
      <c r="D14" s="218"/>
      <c r="E14" s="218"/>
      <c r="F14" s="218"/>
      <c r="G14" s="218"/>
      <c r="H14" s="218"/>
      <c r="I14" s="218"/>
      <c r="J14" s="218"/>
      <c r="M14"/>
      <c r="N14"/>
      <c r="O14"/>
      <c r="P14"/>
      <c r="Q14"/>
      <c r="R14"/>
      <c r="S14"/>
    </row>
    <row r="15" spans="1:49">
      <c r="C15" s="11"/>
      <c r="F15" s="12"/>
      <c r="G15" s="12"/>
      <c r="M15"/>
      <c r="Q15"/>
      <c r="R15"/>
      <c r="S15"/>
    </row>
    <row r="16" spans="1:49">
      <c r="Q16"/>
      <c r="R16"/>
      <c r="S16"/>
    </row>
    <row r="17" spans="14:19">
      <c r="Q17"/>
      <c r="R17"/>
      <c r="S17"/>
    </row>
    <row r="18" spans="14:19">
      <c r="Q18"/>
      <c r="R18"/>
      <c r="S18"/>
    </row>
    <row r="19" spans="14:19">
      <c r="Q19"/>
      <c r="R19"/>
      <c r="S19"/>
    </row>
    <row r="20" spans="14:19">
      <c r="Q20"/>
      <c r="R20"/>
      <c r="S20"/>
    </row>
    <row r="21" spans="14:19">
      <c r="N21" t="s">
        <v>501</v>
      </c>
    </row>
    <row r="23" spans="14:19">
      <c r="O23" s="25" t="s">
        <v>171</v>
      </c>
      <c r="P23" s="25" t="s">
        <v>172</v>
      </c>
    </row>
    <row r="24" spans="14:19">
      <c r="N24" t="s">
        <v>4</v>
      </c>
      <c r="O24"/>
      <c r="P24"/>
    </row>
    <row r="25" spans="14:19">
      <c r="N25" s="9" t="s">
        <v>35</v>
      </c>
    </row>
    <row r="26" spans="14:19">
      <c r="N26" s="9" t="s">
        <v>1</v>
      </c>
    </row>
    <row r="27" spans="14:19">
      <c r="N27" s="9" t="s">
        <v>2</v>
      </c>
    </row>
    <row r="28" spans="14:19">
      <c r="N28" s="9" t="s">
        <v>22</v>
      </c>
    </row>
    <row r="29" spans="14:19">
      <c r="N29" s="9" t="s">
        <v>23</v>
      </c>
    </row>
    <row r="30" spans="14:19">
      <c r="N30" s="9" t="s">
        <v>36</v>
      </c>
    </row>
  </sheetData>
  <mergeCells count="8">
    <mergeCell ref="C3:J3"/>
    <mergeCell ref="C14:J14"/>
    <mergeCell ref="C5:C6"/>
    <mergeCell ref="D5:D6"/>
    <mergeCell ref="E5:E6"/>
    <mergeCell ref="F5:G5"/>
    <mergeCell ref="H5:J5"/>
    <mergeCell ref="C4:J4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orientation="landscape" r:id="rId3"/>
  <headerFooter alignWithMargins="0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C2:R28"/>
  <sheetViews>
    <sheetView showGridLines="0" showRowColHeaders="0" workbookViewId="0"/>
  </sheetViews>
  <sheetFormatPr baseColWidth="10" defaultRowHeight="12.75"/>
  <cols>
    <col min="3" max="3" width="22" customWidth="1"/>
    <col min="12" max="12" width="16.28515625" hidden="1" customWidth="1"/>
    <col min="13" max="13" width="25.42578125" hidden="1" customWidth="1"/>
    <col min="14" max="14" width="11.42578125" hidden="1" customWidth="1"/>
    <col min="15" max="15" width="9.28515625" hidden="1" customWidth="1"/>
    <col min="16" max="16" width="16.85546875" hidden="1" customWidth="1"/>
    <col min="17" max="17" width="11.42578125" hidden="1" customWidth="1"/>
    <col min="18" max="18" width="9.28515625" hidden="1" customWidth="1"/>
    <col min="19" max="19" width="11.42578125" customWidth="1"/>
    <col min="21" max="21" width="9.28515625" customWidth="1"/>
    <col min="22" max="22" width="16.85546875" bestFit="1" customWidth="1"/>
    <col min="24" max="24" width="9.28515625" customWidth="1"/>
  </cols>
  <sheetData>
    <row r="2" spans="3:18" ht="32.25" customHeight="1"/>
    <row r="3" spans="3:18" ht="39.75" customHeight="1">
      <c r="C3" s="232" t="s">
        <v>467</v>
      </c>
      <c r="D3" s="232"/>
      <c r="E3" s="232"/>
      <c r="F3" s="232"/>
      <c r="G3" s="232"/>
      <c r="H3" s="232"/>
    </row>
    <row r="4" spans="3:18" ht="38.25">
      <c r="C4" s="93"/>
      <c r="D4" s="233" t="str">
        <f>actualizaciones!A7</f>
        <v>I semestre 2008</v>
      </c>
      <c r="E4" s="233"/>
      <c r="F4" s="234" t="str">
        <f>actualizaciones!B7</f>
        <v>I semestre 2009</v>
      </c>
      <c r="G4" s="234"/>
      <c r="H4" s="94" t="str">
        <f>actualizaciones!C7</f>
        <v>var. Interanual 09/08</v>
      </c>
      <c r="L4" s="19" t="s">
        <v>128</v>
      </c>
      <c r="M4" t="s">
        <v>345</v>
      </c>
    </row>
    <row r="5" spans="3:18">
      <c r="C5" s="95"/>
      <c r="D5" s="96" t="s">
        <v>343</v>
      </c>
      <c r="E5" s="96" t="s">
        <v>344</v>
      </c>
      <c r="F5" s="95" t="s">
        <v>343</v>
      </c>
      <c r="G5" s="95" t="s">
        <v>344</v>
      </c>
      <c r="H5" s="94" t="s">
        <v>344</v>
      </c>
    </row>
    <row r="6" spans="3:18">
      <c r="C6" s="97" t="s">
        <v>131</v>
      </c>
      <c r="D6" s="98">
        <f>GETPIVOTDATA("dato",$L$6,"Indicador","1ª visita","País","Británicos","Periodo","I semestre 2008")</f>
        <v>21.016771488469601</v>
      </c>
      <c r="E6" s="98">
        <f>GETPIVOTDATA("dato",$L$6,"Indicador","repetidor","País","Británicos","Periodo","I semestre 2008")</f>
        <v>78.563941299790358</v>
      </c>
      <c r="F6" s="98">
        <f>GETPIVOTDATA("dato",$L$6,"Indicador","1ª visita","País","Británicos","Periodo","I semestre 2009")</f>
        <v>18.478260869565219</v>
      </c>
      <c r="G6" s="98">
        <f>GETPIVOTDATA("dato",$L$6,"Indicador","repetidor","País","Británicos","Periodo","I semestre 2009")</f>
        <v>81.141304347826093</v>
      </c>
      <c r="H6" s="99">
        <f t="shared" ref="H6:H22" si="0">G6/E6-1</f>
        <v>3.2805928590074585E-2</v>
      </c>
      <c r="L6" s="19" t="s">
        <v>130</v>
      </c>
      <c r="M6" s="19" t="s">
        <v>126</v>
      </c>
    </row>
    <row r="7" spans="3:18">
      <c r="C7" s="100" t="s">
        <v>280</v>
      </c>
      <c r="D7" s="101">
        <f>GETPIVOTDATA("dato",$L$6,"Indicador","1ª visita","País","Noruega","Periodo","I semestre 2008")</f>
        <v>34.25925925925926</v>
      </c>
      <c r="E7" s="101">
        <f>GETPIVOTDATA("dato",$L$6,"Indicador","repetidor","País","Noruega","Periodo","I semestre 2008")</f>
        <v>65.740740740740748</v>
      </c>
      <c r="F7" s="101">
        <f>GETPIVOTDATA("dato",$L$6,"Indicador","1ª visita","País","Noruega","Periodo","I semestre 2009")</f>
        <v>27.272727272727273</v>
      </c>
      <c r="G7" s="101">
        <f>GETPIVOTDATA("dato",$L$6,"Indicador","repetidor","País","Noruega","Periodo","I semestre 2009")</f>
        <v>71.900826446280988</v>
      </c>
      <c r="H7" s="102">
        <f t="shared" si="0"/>
        <v>9.3702712140611988E-2</v>
      </c>
      <c r="M7" t="s">
        <v>482</v>
      </c>
      <c r="P7" t="s">
        <v>483</v>
      </c>
    </row>
    <row r="8" spans="3:18">
      <c r="C8" s="97" t="s">
        <v>287</v>
      </c>
      <c r="D8" s="98">
        <f>GETPIVOTDATA("dato",$L$6,"Indicador","1ª visita","País","Finlandia","Periodo","I semestre 2008")</f>
        <v>40.251572327044023</v>
      </c>
      <c r="E8" s="98">
        <f>GETPIVOTDATA("dato",$L$6,"Indicador","repetidor","País","Finlandia","Periodo","I semestre 2008")</f>
        <v>59.119496855345915</v>
      </c>
      <c r="F8" s="98">
        <f>GETPIVOTDATA("dato",$L$6,"Indicador","1ª visita","País","Finlandia","Periodo","I semestre 2009")</f>
        <v>32.820512820512818</v>
      </c>
      <c r="G8" s="98">
        <f>GETPIVOTDATA("dato",$L$6,"Indicador","repetidor","País","Finlandia","Periodo","I semestre 2009")</f>
        <v>66.666666666666671</v>
      </c>
      <c r="H8" s="99">
        <f t="shared" si="0"/>
        <v>0.12765957446808507</v>
      </c>
      <c r="L8" s="19" t="s">
        <v>129</v>
      </c>
      <c r="M8" t="s">
        <v>343</v>
      </c>
      <c r="N8" t="s">
        <v>3</v>
      </c>
      <c r="O8" t="s">
        <v>344</v>
      </c>
      <c r="P8" t="s">
        <v>343</v>
      </c>
      <c r="Q8" t="s">
        <v>3</v>
      </c>
      <c r="R8" t="s">
        <v>344</v>
      </c>
    </row>
    <row r="9" spans="3:18">
      <c r="C9" s="97" t="s">
        <v>284</v>
      </c>
      <c r="D9" s="98">
        <f>GETPIVOTDATA("dato",$L$6,"Indicador","1ª visita","País","Irlanda (Eire)","Periodo","I semestre 2008")</f>
        <v>28.735632183908045</v>
      </c>
      <c r="E9" s="98">
        <f>GETPIVOTDATA("dato",$L$6,"Indicador","repetidor","País","Irlanda (Eire)","Periodo","I semestre 2008")</f>
        <v>71.264367816091948</v>
      </c>
      <c r="F9" s="98">
        <f>GETPIVOTDATA("dato",$L$6,"Indicador","1ª visita","País","Irlanda (Eire)","Periodo","I semestre 2009")</f>
        <v>33.333333333333336</v>
      </c>
      <c r="G9" s="98">
        <f>GETPIVOTDATA("dato",$L$6,"Indicador","repetidor","País","Irlanda (Eire)","Periodo","I semestre 2009")</f>
        <v>65.476190476190482</v>
      </c>
      <c r="H9" s="99">
        <f t="shared" si="0"/>
        <v>-8.1221198156681829E-2</v>
      </c>
      <c r="L9" s="20" t="s">
        <v>0</v>
      </c>
      <c r="M9" s="23">
        <v>47.323943661971832</v>
      </c>
      <c r="N9" s="23">
        <v>0.56338028169014087</v>
      </c>
      <c r="O9" s="23">
        <v>52.112676056338032</v>
      </c>
      <c r="P9" s="23">
        <v>49.2</v>
      </c>
      <c r="Q9" s="23">
        <v>0.13333333333333333</v>
      </c>
      <c r="R9" s="23">
        <v>50.666666666666664</v>
      </c>
    </row>
    <row r="10" spans="3:18">
      <c r="C10" s="97" t="s">
        <v>282</v>
      </c>
      <c r="D10" s="98">
        <f>GETPIVOTDATA("dato",$L$6,"Indicador","1ª visita","País","Total nórdicos","Periodo","I semestre 2008")</f>
        <v>38.682432432432435</v>
      </c>
      <c r="E10" s="98">
        <f>GETPIVOTDATA("dato",$L$6,"Indicador","repetidor","País","Total nórdicos","Periodo","I semestre 2008")</f>
        <v>60.979729729729726</v>
      </c>
      <c r="F10" s="98">
        <f>GETPIVOTDATA("dato",$L$6,"Indicador","1ª visita","País","Total nórdicos","Periodo","I semestre 2009")</f>
        <v>35.362318840579711</v>
      </c>
      <c r="G10" s="98">
        <f>GETPIVOTDATA("dato",$L$6,"Indicador","repetidor","País","Total nórdicos","Periodo","I semestre 2009")</f>
        <v>64.347826086956516</v>
      </c>
      <c r="H10" s="99">
        <f t="shared" si="0"/>
        <v>5.5233048295796561E-2</v>
      </c>
      <c r="L10" s="20" t="s">
        <v>288</v>
      </c>
      <c r="M10" s="23">
        <v>36.241610738255034</v>
      </c>
      <c r="N10" s="23">
        <v>0</v>
      </c>
      <c r="O10" s="23">
        <v>63.758389261744966</v>
      </c>
      <c r="P10" s="23">
        <v>32.773109243697476</v>
      </c>
      <c r="Q10" s="23">
        <v>0</v>
      </c>
      <c r="R10" s="23">
        <v>67.226890756302524</v>
      </c>
    </row>
    <row r="11" spans="3:18">
      <c r="C11" s="97" t="s">
        <v>288</v>
      </c>
      <c r="D11" s="98">
        <f>GETPIVOTDATA("dato",$L$6,"Indicador","1ª visita","País","Bélgica","Periodo","I semestre 2008")</f>
        <v>32.773109243697476</v>
      </c>
      <c r="E11" s="98">
        <f>GETPIVOTDATA("dato",$L$6,"Indicador","repetidor","País","Bélgica","Periodo","I semestre 2008")</f>
        <v>67.226890756302524</v>
      </c>
      <c r="F11" s="98">
        <f>GETPIVOTDATA("dato",$L$6,"Indicador","1ª visita","País","Bélgica","Periodo","I semestre 2009")</f>
        <v>36.241610738255034</v>
      </c>
      <c r="G11" s="98">
        <f>GETPIVOTDATA("dato",$L$6,"Indicador","repetidor","País","Bélgica","Periodo","I semestre 2009")</f>
        <v>63.758389261744966</v>
      </c>
      <c r="H11" s="99">
        <f t="shared" si="0"/>
        <v>-5.1593959731543682E-2</v>
      </c>
      <c r="L11" s="20" t="s">
        <v>131</v>
      </c>
      <c r="M11" s="23">
        <v>18.478260869565219</v>
      </c>
      <c r="N11" s="23">
        <v>0.38043478260869568</v>
      </c>
      <c r="O11" s="23">
        <v>81.141304347826093</v>
      </c>
      <c r="P11" s="23">
        <v>21.016771488469601</v>
      </c>
      <c r="Q11" s="23">
        <v>0.41928721174004191</v>
      </c>
      <c r="R11" s="23">
        <v>78.563941299790358</v>
      </c>
    </row>
    <row r="12" spans="3:18">
      <c r="C12" s="103" t="s">
        <v>9</v>
      </c>
      <c r="D12" s="104">
        <f>GETPIVOTDATA("dato",$L$6,"Indicador","1ª visita","País","Total ","Periodo","I semestre 2008")</f>
        <v>39.778902004871654</v>
      </c>
      <c r="E12" s="104">
        <f>GETPIVOTDATA("dato",$L$6,"Indicador","repetidor","País","Total ","Periodo","I semestre 2008")</f>
        <v>59.808881394041599</v>
      </c>
      <c r="F12" s="104">
        <f>GETPIVOTDATA("dato",$L$6,"Indicador","1ª visita","País","Total ","Periodo","I semestre 2009")</f>
        <v>36.387240356083083</v>
      </c>
      <c r="G12" s="104">
        <f>GETPIVOTDATA("dato",$L$6,"Indicador","repetidor","País","total ","Periodo","I semestre 2009")</f>
        <v>62.685459940652819</v>
      </c>
      <c r="H12" s="105">
        <f t="shared" si="0"/>
        <v>4.8096177015238384E-2</v>
      </c>
      <c r="L12" s="20" t="s">
        <v>281</v>
      </c>
      <c r="M12" s="23">
        <v>38.150289017341038</v>
      </c>
      <c r="N12" s="23">
        <v>0</v>
      </c>
      <c r="O12" s="23">
        <v>61.849710982658962</v>
      </c>
      <c r="P12" s="23">
        <v>39.864864864864863</v>
      </c>
      <c r="Q12" s="23">
        <v>0</v>
      </c>
      <c r="R12" s="23">
        <v>60.135135135135137</v>
      </c>
    </row>
    <row r="13" spans="3:18">
      <c r="C13" s="97" t="s">
        <v>281</v>
      </c>
      <c r="D13" s="98">
        <f>GETPIVOTDATA("dato",$L$6,"Indicador","1ª visita","País","Dinamarca","Periodo","I semestre 2008")</f>
        <v>39.864864864864863</v>
      </c>
      <c r="E13" s="98">
        <f>GETPIVOTDATA("dato",$L$6,"Indicador","repetidor","País","Dinamarca","Periodo","I semestre 2008")</f>
        <v>60.135135135135137</v>
      </c>
      <c r="F13" s="98">
        <f>GETPIVOTDATA("dato",$L$6,"Indicador","1ª visita","País","Dinamarca","Periodo","I semestre 2009")</f>
        <v>38.150289017341038</v>
      </c>
      <c r="G13" s="98">
        <f>GETPIVOTDATA("dato",$L$6,"Indicador","repetidor","País","Dinamarca","Periodo","I semestre 2009")</f>
        <v>61.849710982658962</v>
      </c>
      <c r="H13" s="99">
        <f t="shared" si="0"/>
        <v>2.8512047801519724E-2</v>
      </c>
      <c r="L13" s="20" t="s">
        <v>291</v>
      </c>
      <c r="M13" s="23">
        <v>41.6</v>
      </c>
      <c r="N13" s="23">
        <v>3.1111111111111112</v>
      </c>
      <c r="O13" s="23">
        <v>55.288888888888891</v>
      </c>
      <c r="P13" s="23">
        <v>52.460456942003518</v>
      </c>
      <c r="Q13" s="23">
        <v>0.87873462214411246</v>
      </c>
      <c r="R13" s="23">
        <v>46.660808435852374</v>
      </c>
    </row>
    <row r="14" spans="3:18">
      <c r="C14" s="97" t="s">
        <v>285</v>
      </c>
      <c r="D14" s="98">
        <f>GETPIVOTDATA("dato",$L$6,"Indicador","1ª visita","País","Suecia","Periodo","I semestre 2008")</f>
        <v>38.983050847457626</v>
      </c>
      <c r="E14" s="98">
        <f>GETPIVOTDATA("dato",$L$6,"Indicador","repetidor","País","Suecia","Periodo","I semestre 2008")</f>
        <v>60.451977401129945</v>
      </c>
      <c r="F14" s="98">
        <f>GETPIVOTDATA("dato",$L$6,"Indicador","1ª visita","País","Suecia","Periodo","I semestre 2009")</f>
        <v>40.298507462686565</v>
      </c>
      <c r="G14" s="98">
        <f>GETPIVOTDATA("dato",$L$6,"Indicador","repetidor","País","Suecia","Periodo","I semestre 2009")</f>
        <v>59.701492537313435</v>
      </c>
      <c r="H14" s="99">
        <f t="shared" si="0"/>
        <v>-1.2414562700516107E-2</v>
      </c>
      <c r="L14" s="20" t="s">
        <v>287</v>
      </c>
      <c r="M14" s="23">
        <v>32.820512820512818</v>
      </c>
      <c r="N14" s="23">
        <v>0.51282051282051277</v>
      </c>
      <c r="O14" s="23">
        <v>66.666666666666671</v>
      </c>
      <c r="P14" s="23">
        <v>40.251572327044023</v>
      </c>
      <c r="Q14" s="23">
        <v>0.62893081761006286</v>
      </c>
      <c r="R14" s="23">
        <v>59.119496855345915</v>
      </c>
    </row>
    <row r="15" spans="3:18">
      <c r="C15" s="97" t="s">
        <v>291</v>
      </c>
      <c r="D15" s="98">
        <f>GETPIVOTDATA("dato",$L$6,"Indicador","1ª visita","País","España","Periodo","I semestre 2008")</f>
        <v>52.460456942003518</v>
      </c>
      <c r="E15" s="98">
        <f>GETPIVOTDATA("dato",$L$6,"Indicador","repetidor","País","España","Periodo","I semestre 2008")</f>
        <v>46.660808435852374</v>
      </c>
      <c r="F15" s="98">
        <f>GETPIVOTDATA("dato",$L$6,"Indicador","1ª visita","País","España","Periodo","I semestre 2009")</f>
        <v>41.6</v>
      </c>
      <c r="G15" s="98">
        <f>GETPIVOTDATA("dato",$L$6,"Indicador","repetidor","País","España","Periodo","I semestre 2009")</f>
        <v>55.288888888888891</v>
      </c>
      <c r="H15" s="99">
        <f t="shared" si="0"/>
        <v>0.18491065076375812</v>
      </c>
      <c r="L15" s="20" t="s">
        <v>290</v>
      </c>
      <c r="M15" s="23">
        <v>63.758389261744966</v>
      </c>
      <c r="N15" s="23">
        <v>0</v>
      </c>
      <c r="O15" s="23">
        <v>36.241610738255034</v>
      </c>
      <c r="P15" s="23">
        <v>58.015267175572518</v>
      </c>
      <c r="Q15" s="23">
        <v>0.76335877862595425</v>
      </c>
      <c r="R15" s="23">
        <v>41.221374045801525</v>
      </c>
    </row>
    <row r="16" spans="3:18">
      <c r="C16" s="97" t="s">
        <v>289</v>
      </c>
      <c r="D16" s="98">
        <f>GETPIVOTDATA("dato",$L$6,"Indicador","1ª visita","País","Italia","Periodo","I semestre 2008")</f>
        <v>55.555555555555557</v>
      </c>
      <c r="E16" s="98">
        <f>GETPIVOTDATA("dato",$L$6,"Indicador","repetidor","País","Italia","Periodo","I semestre 2008")</f>
        <v>44.444444444444443</v>
      </c>
      <c r="F16" s="98">
        <f>GETPIVOTDATA("dato",$L$6,"Indicador","1ª visita","País","Italia","Periodo","I semestre 2009")</f>
        <v>44.915254237288138</v>
      </c>
      <c r="G16" s="98">
        <f>GETPIVOTDATA("dato",$L$6,"Indicador","repetidor","País","Italia","Periodo","I semestre 2009")</f>
        <v>55.084745762711862</v>
      </c>
      <c r="H16" s="99">
        <f t="shared" si="0"/>
        <v>0.23940677966101687</v>
      </c>
      <c r="L16" s="20" t="s">
        <v>283</v>
      </c>
      <c r="M16" s="23">
        <v>52.486187845303867</v>
      </c>
      <c r="N16" s="23">
        <v>0</v>
      </c>
      <c r="O16" s="23">
        <v>47.513812154696133</v>
      </c>
      <c r="P16" s="23">
        <v>47.337278106508876</v>
      </c>
      <c r="Q16" s="23">
        <v>0</v>
      </c>
      <c r="R16" s="23">
        <v>52.662721893491124</v>
      </c>
    </row>
    <row r="17" spans="3:18">
      <c r="C17" s="97" t="s">
        <v>0</v>
      </c>
      <c r="D17" s="98">
        <f>GETPIVOTDATA("dato",$L$6,"Indicador","1ª visita","País","Alemania","Periodo","I semestre 2008")</f>
        <v>49.2</v>
      </c>
      <c r="E17" s="98">
        <f>GETPIVOTDATA("dato",$L$6,"Indicador","repetidor","País","Alemania","Periodo","I semestre 2008")</f>
        <v>50.666666666666664</v>
      </c>
      <c r="F17" s="98">
        <f>GETPIVOTDATA("dato",$L$6,"Indicador","1ª visita","País","Alemania","Periodo","I semestre 2009")</f>
        <v>47.323943661971832</v>
      </c>
      <c r="G17" s="98">
        <f>GETPIVOTDATA("dato",$L$6,"Indicador","repetidor","País","Alemania","Periodo","I semestre 2009")</f>
        <v>52.112676056338032</v>
      </c>
      <c r="H17" s="99">
        <f t="shared" si="0"/>
        <v>2.8539659006671769E-2</v>
      </c>
      <c r="L17" s="20" t="s">
        <v>284</v>
      </c>
      <c r="M17" s="23">
        <v>33.333333333333336</v>
      </c>
      <c r="N17" s="23">
        <v>1.1904761904761905</v>
      </c>
      <c r="O17" s="23">
        <v>65.476190476190482</v>
      </c>
      <c r="P17" s="23">
        <v>28.735632183908045</v>
      </c>
      <c r="Q17" s="23">
        <v>0</v>
      </c>
      <c r="R17" s="23">
        <v>71.264367816091948</v>
      </c>
    </row>
    <row r="18" spans="3:18">
      <c r="C18" s="97" t="s">
        <v>283</v>
      </c>
      <c r="D18" s="98">
        <f>GETPIVOTDATA("dato",$L$6,"Indicador","1ª visita","País","Holanda","Periodo","I semestre 2008")</f>
        <v>47.337278106508876</v>
      </c>
      <c r="E18" s="98">
        <f>GETPIVOTDATA("dato",$L$6,"Indicador","repetidor","País","Holanda","Periodo","I semestre 2008")</f>
        <v>52.662721893491124</v>
      </c>
      <c r="F18" s="98">
        <f>GETPIVOTDATA("dato",$L$6,"Indicador","1ª visita","País","Holanda","Periodo","I semestre 2009")</f>
        <v>52.486187845303867</v>
      </c>
      <c r="G18" s="98">
        <f>GETPIVOTDATA("dato",$L$6,"Indicador","repetidor","País","Holanda","Periodo","I semestre 2009")</f>
        <v>47.513812154696133</v>
      </c>
      <c r="H18" s="99">
        <f t="shared" si="0"/>
        <v>-9.7771432118691437E-2</v>
      </c>
      <c r="L18" s="20" t="s">
        <v>289</v>
      </c>
      <c r="M18" s="23">
        <v>44.915254237288138</v>
      </c>
      <c r="N18" s="23">
        <v>0</v>
      </c>
      <c r="O18" s="23">
        <v>55.084745762711862</v>
      </c>
      <c r="P18" s="23">
        <v>55.555555555555557</v>
      </c>
      <c r="Q18" s="23">
        <v>0</v>
      </c>
      <c r="R18" s="23">
        <v>44.444444444444443</v>
      </c>
    </row>
    <row r="19" spans="3:18">
      <c r="C19" s="100" t="s">
        <v>286</v>
      </c>
      <c r="D19" s="101">
        <f>GETPIVOTDATA("dato",$L$6,"Indicador","1ª visita","País","Suiza + Austria","Periodo","I semestre 2008")</f>
        <v>55.072463768115945</v>
      </c>
      <c r="E19" s="101">
        <f>GETPIVOTDATA("dato",$L$6,"Indicador","repetidor","País","Suiza + Austria","Periodo","I semestre 2008")</f>
        <v>44.927536231884055</v>
      </c>
      <c r="F19" s="101">
        <f>GETPIVOTDATA("dato",$L$6,"Indicador","1ª visita","País","Suiza + Austria","Periodo","I semestre 2009")</f>
        <v>59.740259740259738</v>
      </c>
      <c r="G19" s="101">
        <f>GETPIVOTDATA("dato",$L$6,"Indicador","repetidor","País","Suiza + Austria","Periodo","I semestre 2009")</f>
        <v>40.259740259740262</v>
      </c>
      <c r="H19" s="99">
        <f t="shared" si="0"/>
        <v>-0.10389610389610382</v>
      </c>
      <c r="L19" s="20" t="s">
        <v>280</v>
      </c>
      <c r="M19" s="23">
        <v>27.272727272727273</v>
      </c>
      <c r="N19" s="23">
        <v>0.82644628099173556</v>
      </c>
      <c r="O19" s="23">
        <v>71.900826446280988</v>
      </c>
      <c r="P19" s="23">
        <v>34.25925925925926</v>
      </c>
      <c r="Q19" s="23">
        <v>0</v>
      </c>
      <c r="R19" s="23">
        <v>65.740740740740748</v>
      </c>
    </row>
    <row r="20" spans="3:18">
      <c r="C20" s="100" t="s">
        <v>290</v>
      </c>
      <c r="D20" s="101">
        <f>GETPIVOTDATA("dato",$L$6,"Indicador","1ª visita","País","Francia","Periodo","I semestre 2008")</f>
        <v>58.015267175572518</v>
      </c>
      <c r="E20" s="101">
        <f>GETPIVOTDATA("dato",$L$6,"Indicador","repetidor","País","Francia","Periodo","I semestre 2008")</f>
        <v>41.221374045801525</v>
      </c>
      <c r="F20" s="101">
        <f>GETPIVOTDATA("dato",$L$6,"Indicador","1ª visita","País","Francia","Periodo","I semestre 2009")</f>
        <v>63.758389261744966</v>
      </c>
      <c r="G20" s="101">
        <f>GETPIVOTDATA("dato",$L$6,"Indicador","repetidor","País","Francia","Periodo","I semestre 2009")</f>
        <v>36.241610738255034</v>
      </c>
      <c r="H20" s="106">
        <f t="shared" si="0"/>
        <v>-0.12080536912751672</v>
      </c>
      <c r="L20" s="20" t="s">
        <v>294</v>
      </c>
      <c r="M20" s="23">
        <v>78.409090909090907</v>
      </c>
      <c r="N20" s="23">
        <v>0.56818181818181823</v>
      </c>
      <c r="O20" s="23">
        <v>21.022727272727273</v>
      </c>
      <c r="P20" s="23">
        <v>79.347826086956516</v>
      </c>
      <c r="Q20" s="23">
        <v>0</v>
      </c>
      <c r="R20" s="23">
        <v>20.652173913043477</v>
      </c>
    </row>
    <row r="21" spans="3:18">
      <c r="C21" s="97" t="s">
        <v>295</v>
      </c>
      <c r="D21" s="98">
        <f>GETPIVOTDATA("dato",$L$6,"Indicador","1ª visita","País","Rusia","Periodo","I semestre 2008")</f>
        <v>74.72527472527473</v>
      </c>
      <c r="E21" s="98">
        <f>GETPIVOTDATA("dato",$L$6,"Indicador","repetidor","País","Rusia","Periodo","I semestre 2008")</f>
        <v>25.274725274725274</v>
      </c>
      <c r="F21" s="98">
        <f>GETPIVOTDATA("dato",$L$6,"Indicador","1ª visita","País","Rusia","Periodo","I semestre 2009")</f>
        <v>69.892473118279568</v>
      </c>
      <c r="G21" s="98">
        <f>GETPIVOTDATA("dato",$L$6,"Indicador","repetidor","País","Rusia","Periodo","I semestre 2009")</f>
        <v>30.107526881720432</v>
      </c>
      <c r="H21" s="99">
        <f t="shared" si="0"/>
        <v>0.19121084618980833</v>
      </c>
      <c r="L21" s="20" t="s">
        <v>295</v>
      </c>
      <c r="M21" s="23">
        <v>69.892473118279568</v>
      </c>
      <c r="N21" s="23">
        <v>0</v>
      </c>
      <c r="O21" s="23">
        <v>30.107526881720432</v>
      </c>
      <c r="P21" s="23">
        <v>74.72527472527473</v>
      </c>
      <c r="Q21" s="23">
        <v>0</v>
      </c>
      <c r="R21" s="23">
        <v>25.274725274725274</v>
      </c>
    </row>
    <row r="22" spans="3:18">
      <c r="C22" s="97" t="s">
        <v>294</v>
      </c>
      <c r="D22" s="98">
        <f>GETPIVOTDATA("dato",$L$6,"Indicador","1ª visita","País","Resto del Mundo","Periodo","I semestre 2008")</f>
        <v>79.347826086956516</v>
      </c>
      <c r="E22" s="98">
        <f>GETPIVOTDATA("dato",$L$6,"Indicador","repetidor","País","Resto del Mundo","Periodo","I semestre 2008")</f>
        <v>20.652173913043477</v>
      </c>
      <c r="F22" s="98">
        <f>GETPIVOTDATA("dato",$L$6,"Indicador","1ª visita","País","Resto del Mundo","Periodo","I semestre 2009")</f>
        <v>78.409090909090907</v>
      </c>
      <c r="G22" s="98">
        <f>GETPIVOTDATA("dato",$L$6,"Indicador","repetidor","País","Resto del Mundo","Periodo","I semestre 2009")</f>
        <v>21.022727272727273</v>
      </c>
      <c r="H22" s="99">
        <f t="shared" si="0"/>
        <v>1.7942583732057482E-2</v>
      </c>
      <c r="L22" s="20" t="s">
        <v>285</v>
      </c>
      <c r="M22" s="23">
        <v>40.298507462686565</v>
      </c>
      <c r="N22" s="23">
        <v>0</v>
      </c>
      <c r="O22" s="23">
        <v>59.701492537313435</v>
      </c>
      <c r="P22" s="23">
        <v>38.983050847457626</v>
      </c>
      <c r="Q22" s="23">
        <v>0.56497175141242939</v>
      </c>
      <c r="R22" s="23">
        <v>60.451977401129945</v>
      </c>
    </row>
    <row r="23" spans="3:18" ht="31.5" customHeight="1">
      <c r="C23" s="235" t="s">
        <v>39</v>
      </c>
      <c r="D23" s="235"/>
      <c r="E23" s="235"/>
      <c r="F23" s="235"/>
      <c r="G23" s="235"/>
      <c r="H23" s="235"/>
      <c r="L23" s="20" t="s">
        <v>286</v>
      </c>
      <c r="M23" s="23">
        <v>59.740259740259738</v>
      </c>
      <c r="N23" s="23">
        <v>0</v>
      </c>
      <c r="O23" s="23">
        <v>40.259740259740262</v>
      </c>
      <c r="P23" s="23">
        <v>55.072463768115945</v>
      </c>
      <c r="Q23" s="23">
        <v>0</v>
      </c>
      <c r="R23" s="23">
        <v>44.927536231884055</v>
      </c>
    </row>
    <row r="24" spans="3:18">
      <c r="L24" s="20" t="s">
        <v>484</v>
      </c>
      <c r="M24" s="23">
        <v>36.387240356083083</v>
      </c>
      <c r="N24" s="23">
        <v>0.92729970326409494</v>
      </c>
      <c r="O24" s="23">
        <v>62.685459940652819</v>
      </c>
      <c r="P24" s="23">
        <v>39.778902004871654</v>
      </c>
      <c r="Q24" s="23">
        <v>0.41221660108675284</v>
      </c>
      <c r="R24" s="23">
        <v>59.808881394041599</v>
      </c>
    </row>
    <row r="25" spans="3:18">
      <c r="L25" s="20" t="s">
        <v>282</v>
      </c>
      <c r="M25" s="23">
        <v>35.362318840579711</v>
      </c>
      <c r="N25" s="23">
        <v>0.28985507246376813</v>
      </c>
      <c r="O25" s="23">
        <v>64.347826086956516</v>
      </c>
      <c r="P25" s="23">
        <v>38.682432432432435</v>
      </c>
      <c r="Q25" s="23">
        <v>0.33783783783783783</v>
      </c>
      <c r="R25" s="23">
        <v>60.979729729729726</v>
      </c>
    </row>
    <row r="27" spans="3:18">
      <c r="H27" s="213" t="s">
        <v>394</v>
      </c>
    </row>
    <row r="28" spans="3:18">
      <c r="H28" s="213"/>
    </row>
  </sheetData>
  <sheetProtection password="CEAC" sheet="1" objects="1" scenarios="1"/>
  <sortState ref="C6:H22">
    <sortCondition descending="1" ref="G6:G22"/>
  </sortState>
  <mergeCells count="5">
    <mergeCell ref="C3:H3"/>
    <mergeCell ref="D4:E4"/>
    <mergeCell ref="F4:G4"/>
    <mergeCell ref="C23:H23"/>
    <mergeCell ref="H27:H28"/>
  </mergeCells>
  <hyperlinks>
    <hyperlink ref="H27:H28" location="'GRAFICA FIDELIDAD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L35:L39"/>
  <sheetViews>
    <sheetView showGridLines="0" showRowColHeaders="0" workbookViewId="0">
      <selection activeCell="I32" sqref="I32"/>
    </sheetView>
  </sheetViews>
  <sheetFormatPr baseColWidth="10" defaultRowHeight="12.75"/>
  <cols>
    <col min="2" max="2" width="10.140625" customWidth="1"/>
    <col min="3" max="3" width="13.7109375" customWidth="1"/>
    <col min="11" max="11" width="6.7109375" customWidth="1"/>
  </cols>
  <sheetData>
    <row r="35" spans="12:12" ht="29.25" customHeight="1"/>
    <row r="38" spans="12:12">
      <c r="L38" s="213" t="s">
        <v>395</v>
      </c>
    </row>
    <row r="39" spans="12:12">
      <c r="L39" s="213"/>
    </row>
  </sheetData>
  <sheetProtection password="CEAC" sheet="1" objects="1" scenarios="1"/>
  <mergeCells count="1">
    <mergeCell ref="L38:L39"/>
  </mergeCells>
  <hyperlinks>
    <hyperlink ref="L38:L39" location="fidelidad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C1:N366"/>
  <sheetViews>
    <sheetView showGridLines="0" showRowColHeaders="0" zoomScaleNormal="100" zoomScaleSheetLayoutView="70" workbookViewId="0">
      <selection activeCell="I32" sqref="I32"/>
    </sheetView>
  </sheetViews>
  <sheetFormatPr baseColWidth="10" defaultRowHeight="12.75"/>
  <cols>
    <col min="1" max="1" width="11.42578125" style="16"/>
    <col min="2" max="2" width="11.140625" style="16" customWidth="1"/>
    <col min="3" max="3" width="31.7109375" style="16" bestFit="1" customWidth="1"/>
    <col min="4" max="4" width="9.42578125" style="16" customWidth="1"/>
    <col min="5" max="5" width="9.7109375" style="16" customWidth="1"/>
    <col min="6" max="6" width="10.28515625" customWidth="1"/>
    <col min="7" max="9" width="11.42578125" style="16"/>
    <col min="10" max="10" width="11.42578125" style="16" customWidth="1"/>
    <col min="11" max="11" width="29.7109375" style="16" hidden="1" customWidth="1"/>
    <col min="12" max="12" width="21.42578125" style="16" hidden="1" customWidth="1"/>
    <col min="13" max="13" width="14.85546875" style="16" hidden="1" customWidth="1"/>
    <col min="14" max="14" width="11.42578125" style="16" customWidth="1"/>
    <col min="15" max="255" width="11.42578125" style="16"/>
    <col min="256" max="256" width="5.140625" style="16" customWidth="1"/>
    <col min="257" max="257" width="33.5703125" style="16" customWidth="1"/>
    <col min="258" max="260" width="12.85546875" style="16" customWidth="1"/>
    <col min="261" max="511" width="11.42578125" style="16"/>
    <col min="512" max="512" width="5.140625" style="16" customWidth="1"/>
    <col min="513" max="513" width="33.5703125" style="16" customWidth="1"/>
    <col min="514" max="516" width="12.85546875" style="16" customWidth="1"/>
    <col min="517" max="767" width="11.42578125" style="16"/>
    <col min="768" max="768" width="5.140625" style="16" customWidth="1"/>
    <col min="769" max="769" width="33.5703125" style="16" customWidth="1"/>
    <col min="770" max="772" width="12.85546875" style="16" customWidth="1"/>
    <col min="773" max="1023" width="11.42578125" style="16"/>
    <col min="1024" max="1024" width="5.140625" style="16" customWidth="1"/>
    <col min="1025" max="1025" width="33.5703125" style="16" customWidth="1"/>
    <col min="1026" max="1028" width="12.85546875" style="16" customWidth="1"/>
    <col min="1029" max="1279" width="11.42578125" style="16"/>
    <col min="1280" max="1280" width="5.140625" style="16" customWidth="1"/>
    <col min="1281" max="1281" width="33.5703125" style="16" customWidth="1"/>
    <col min="1282" max="1284" width="12.85546875" style="16" customWidth="1"/>
    <col min="1285" max="1535" width="11.42578125" style="16"/>
    <col min="1536" max="1536" width="5.140625" style="16" customWidth="1"/>
    <col min="1537" max="1537" width="33.5703125" style="16" customWidth="1"/>
    <col min="1538" max="1540" width="12.85546875" style="16" customWidth="1"/>
    <col min="1541" max="1791" width="11.42578125" style="16"/>
    <col min="1792" max="1792" width="5.140625" style="16" customWidth="1"/>
    <col min="1793" max="1793" width="33.5703125" style="16" customWidth="1"/>
    <col min="1794" max="1796" width="12.85546875" style="16" customWidth="1"/>
    <col min="1797" max="2047" width="11.42578125" style="16"/>
    <col min="2048" max="2048" width="5.140625" style="16" customWidth="1"/>
    <col min="2049" max="2049" width="33.5703125" style="16" customWidth="1"/>
    <col min="2050" max="2052" width="12.85546875" style="16" customWidth="1"/>
    <col min="2053" max="2303" width="11.42578125" style="16"/>
    <col min="2304" max="2304" width="5.140625" style="16" customWidth="1"/>
    <col min="2305" max="2305" width="33.5703125" style="16" customWidth="1"/>
    <col min="2306" max="2308" width="12.85546875" style="16" customWidth="1"/>
    <col min="2309" max="2559" width="11.42578125" style="16"/>
    <col min="2560" max="2560" width="5.140625" style="16" customWidth="1"/>
    <col min="2561" max="2561" width="33.5703125" style="16" customWidth="1"/>
    <col min="2562" max="2564" width="12.85546875" style="16" customWidth="1"/>
    <col min="2565" max="2815" width="11.42578125" style="16"/>
    <col min="2816" max="2816" width="5.140625" style="16" customWidth="1"/>
    <col min="2817" max="2817" width="33.5703125" style="16" customWidth="1"/>
    <col min="2818" max="2820" width="12.85546875" style="16" customWidth="1"/>
    <col min="2821" max="3071" width="11.42578125" style="16"/>
    <col min="3072" max="3072" width="5.140625" style="16" customWidth="1"/>
    <col min="3073" max="3073" width="33.5703125" style="16" customWidth="1"/>
    <col min="3074" max="3076" width="12.85546875" style="16" customWidth="1"/>
    <col min="3077" max="3327" width="11.42578125" style="16"/>
    <col min="3328" max="3328" width="5.140625" style="16" customWidth="1"/>
    <col min="3329" max="3329" width="33.5703125" style="16" customWidth="1"/>
    <col min="3330" max="3332" width="12.85546875" style="16" customWidth="1"/>
    <col min="3333" max="3583" width="11.42578125" style="16"/>
    <col min="3584" max="3584" width="5.140625" style="16" customWidth="1"/>
    <col min="3585" max="3585" width="33.5703125" style="16" customWidth="1"/>
    <col min="3586" max="3588" width="12.85546875" style="16" customWidth="1"/>
    <col min="3589" max="3839" width="11.42578125" style="16"/>
    <col min="3840" max="3840" width="5.140625" style="16" customWidth="1"/>
    <col min="3841" max="3841" width="33.5703125" style="16" customWidth="1"/>
    <col min="3842" max="3844" width="12.85546875" style="16" customWidth="1"/>
    <col min="3845" max="4095" width="11.42578125" style="16"/>
    <col min="4096" max="4096" width="5.140625" style="16" customWidth="1"/>
    <col min="4097" max="4097" width="33.5703125" style="16" customWidth="1"/>
    <col min="4098" max="4100" width="12.85546875" style="16" customWidth="1"/>
    <col min="4101" max="4351" width="11.42578125" style="16"/>
    <col min="4352" max="4352" width="5.140625" style="16" customWidth="1"/>
    <col min="4353" max="4353" width="33.5703125" style="16" customWidth="1"/>
    <col min="4354" max="4356" width="12.85546875" style="16" customWidth="1"/>
    <col min="4357" max="4607" width="11.42578125" style="16"/>
    <col min="4608" max="4608" width="5.140625" style="16" customWidth="1"/>
    <col min="4609" max="4609" width="33.5703125" style="16" customWidth="1"/>
    <col min="4610" max="4612" width="12.85546875" style="16" customWidth="1"/>
    <col min="4613" max="4863" width="11.42578125" style="16"/>
    <col min="4864" max="4864" width="5.140625" style="16" customWidth="1"/>
    <col min="4865" max="4865" width="33.5703125" style="16" customWidth="1"/>
    <col min="4866" max="4868" width="12.85546875" style="16" customWidth="1"/>
    <col min="4869" max="5119" width="11.42578125" style="16"/>
    <col min="5120" max="5120" width="5.140625" style="16" customWidth="1"/>
    <col min="5121" max="5121" width="33.5703125" style="16" customWidth="1"/>
    <col min="5122" max="5124" width="12.85546875" style="16" customWidth="1"/>
    <col min="5125" max="5375" width="11.42578125" style="16"/>
    <col min="5376" max="5376" width="5.140625" style="16" customWidth="1"/>
    <col min="5377" max="5377" width="33.5703125" style="16" customWidth="1"/>
    <col min="5378" max="5380" width="12.85546875" style="16" customWidth="1"/>
    <col min="5381" max="5631" width="11.42578125" style="16"/>
    <col min="5632" max="5632" width="5.140625" style="16" customWidth="1"/>
    <col min="5633" max="5633" width="33.5703125" style="16" customWidth="1"/>
    <col min="5634" max="5636" width="12.85546875" style="16" customWidth="1"/>
    <col min="5637" max="5887" width="11.42578125" style="16"/>
    <col min="5888" max="5888" width="5.140625" style="16" customWidth="1"/>
    <col min="5889" max="5889" width="33.5703125" style="16" customWidth="1"/>
    <col min="5890" max="5892" width="12.85546875" style="16" customWidth="1"/>
    <col min="5893" max="6143" width="11.42578125" style="16"/>
    <col min="6144" max="6144" width="5.140625" style="16" customWidth="1"/>
    <col min="6145" max="6145" width="33.5703125" style="16" customWidth="1"/>
    <col min="6146" max="6148" width="12.85546875" style="16" customWidth="1"/>
    <col min="6149" max="6399" width="11.42578125" style="16"/>
    <col min="6400" max="6400" width="5.140625" style="16" customWidth="1"/>
    <col min="6401" max="6401" width="33.5703125" style="16" customWidth="1"/>
    <col min="6402" max="6404" width="12.85546875" style="16" customWidth="1"/>
    <col min="6405" max="6655" width="11.42578125" style="16"/>
    <col min="6656" max="6656" width="5.140625" style="16" customWidth="1"/>
    <col min="6657" max="6657" width="33.5703125" style="16" customWidth="1"/>
    <col min="6658" max="6660" width="12.85546875" style="16" customWidth="1"/>
    <col min="6661" max="6911" width="11.42578125" style="16"/>
    <col min="6912" max="6912" width="5.140625" style="16" customWidth="1"/>
    <col min="6913" max="6913" width="33.5703125" style="16" customWidth="1"/>
    <col min="6914" max="6916" width="12.85546875" style="16" customWidth="1"/>
    <col min="6917" max="7167" width="11.42578125" style="16"/>
    <col min="7168" max="7168" width="5.140625" style="16" customWidth="1"/>
    <col min="7169" max="7169" width="33.5703125" style="16" customWidth="1"/>
    <col min="7170" max="7172" width="12.85546875" style="16" customWidth="1"/>
    <col min="7173" max="7423" width="11.42578125" style="16"/>
    <col min="7424" max="7424" width="5.140625" style="16" customWidth="1"/>
    <col min="7425" max="7425" width="33.5703125" style="16" customWidth="1"/>
    <col min="7426" max="7428" width="12.85546875" style="16" customWidth="1"/>
    <col min="7429" max="7679" width="11.42578125" style="16"/>
    <col min="7680" max="7680" width="5.140625" style="16" customWidth="1"/>
    <col min="7681" max="7681" width="33.5703125" style="16" customWidth="1"/>
    <col min="7682" max="7684" width="12.85546875" style="16" customWidth="1"/>
    <col min="7685" max="7935" width="11.42578125" style="16"/>
    <col min="7936" max="7936" width="5.140625" style="16" customWidth="1"/>
    <col min="7937" max="7937" width="33.5703125" style="16" customWidth="1"/>
    <col min="7938" max="7940" width="12.85546875" style="16" customWidth="1"/>
    <col min="7941" max="8191" width="11.42578125" style="16"/>
    <col min="8192" max="8192" width="5.140625" style="16" customWidth="1"/>
    <col min="8193" max="8193" width="33.5703125" style="16" customWidth="1"/>
    <col min="8194" max="8196" width="12.85546875" style="16" customWidth="1"/>
    <col min="8197" max="8447" width="11.42578125" style="16"/>
    <col min="8448" max="8448" width="5.140625" style="16" customWidth="1"/>
    <col min="8449" max="8449" width="33.5703125" style="16" customWidth="1"/>
    <col min="8450" max="8452" width="12.85546875" style="16" customWidth="1"/>
    <col min="8453" max="8703" width="11.42578125" style="16"/>
    <col min="8704" max="8704" width="5.140625" style="16" customWidth="1"/>
    <col min="8705" max="8705" width="33.5703125" style="16" customWidth="1"/>
    <col min="8706" max="8708" width="12.85546875" style="16" customWidth="1"/>
    <col min="8709" max="8959" width="11.42578125" style="16"/>
    <col min="8960" max="8960" width="5.140625" style="16" customWidth="1"/>
    <col min="8961" max="8961" width="33.5703125" style="16" customWidth="1"/>
    <col min="8962" max="8964" width="12.85546875" style="16" customWidth="1"/>
    <col min="8965" max="9215" width="11.42578125" style="16"/>
    <col min="9216" max="9216" width="5.140625" style="16" customWidth="1"/>
    <col min="9217" max="9217" width="33.5703125" style="16" customWidth="1"/>
    <col min="9218" max="9220" width="12.85546875" style="16" customWidth="1"/>
    <col min="9221" max="9471" width="11.42578125" style="16"/>
    <col min="9472" max="9472" width="5.140625" style="16" customWidth="1"/>
    <col min="9473" max="9473" width="33.5703125" style="16" customWidth="1"/>
    <col min="9474" max="9476" width="12.85546875" style="16" customWidth="1"/>
    <col min="9477" max="9727" width="11.42578125" style="16"/>
    <col min="9728" max="9728" width="5.140625" style="16" customWidth="1"/>
    <col min="9729" max="9729" width="33.5703125" style="16" customWidth="1"/>
    <col min="9730" max="9732" width="12.85546875" style="16" customWidth="1"/>
    <col min="9733" max="9983" width="11.42578125" style="16"/>
    <col min="9984" max="9984" width="5.140625" style="16" customWidth="1"/>
    <col min="9985" max="9985" width="33.5703125" style="16" customWidth="1"/>
    <col min="9986" max="9988" width="12.85546875" style="16" customWidth="1"/>
    <col min="9989" max="10239" width="11.42578125" style="16"/>
    <col min="10240" max="10240" width="5.140625" style="16" customWidth="1"/>
    <col min="10241" max="10241" width="33.5703125" style="16" customWidth="1"/>
    <col min="10242" max="10244" width="12.85546875" style="16" customWidth="1"/>
    <col min="10245" max="10495" width="11.42578125" style="16"/>
    <col min="10496" max="10496" width="5.140625" style="16" customWidth="1"/>
    <col min="10497" max="10497" width="33.5703125" style="16" customWidth="1"/>
    <col min="10498" max="10500" width="12.85546875" style="16" customWidth="1"/>
    <col min="10501" max="10751" width="11.42578125" style="16"/>
    <col min="10752" max="10752" width="5.140625" style="16" customWidth="1"/>
    <col min="10753" max="10753" width="33.5703125" style="16" customWidth="1"/>
    <col min="10754" max="10756" width="12.85546875" style="16" customWidth="1"/>
    <col min="10757" max="11007" width="11.42578125" style="16"/>
    <col min="11008" max="11008" width="5.140625" style="16" customWidth="1"/>
    <col min="11009" max="11009" width="33.5703125" style="16" customWidth="1"/>
    <col min="11010" max="11012" width="12.85546875" style="16" customWidth="1"/>
    <col min="11013" max="11263" width="11.42578125" style="16"/>
    <col min="11264" max="11264" width="5.140625" style="16" customWidth="1"/>
    <col min="11265" max="11265" width="33.5703125" style="16" customWidth="1"/>
    <col min="11266" max="11268" width="12.85546875" style="16" customWidth="1"/>
    <col min="11269" max="11519" width="11.42578125" style="16"/>
    <col min="11520" max="11520" width="5.140625" style="16" customWidth="1"/>
    <col min="11521" max="11521" width="33.5703125" style="16" customWidth="1"/>
    <col min="11522" max="11524" width="12.85546875" style="16" customWidth="1"/>
    <col min="11525" max="11775" width="11.42578125" style="16"/>
    <col min="11776" max="11776" width="5.140625" style="16" customWidth="1"/>
    <col min="11777" max="11777" width="33.5703125" style="16" customWidth="1"/>
    <col min="11778" max="11780" width="12.85546875" style="16" customWidth="1"/>
    <col min="11781" max="12031" width="11.42578125" style="16"/>
    <col min="12032" max="12032" width="5.140625" style="16" customWidth="1"/>
    <col min="12033" max="12033" width="33.5703125" style="16" customWidth="1"/>
    <col min="12034" max="12036" width="12.85546875" style="16" customWidth="1"/>
    <col min="12037" max="12287" width="11.42578125" style="16"/>
    <col min="12288" max="12288" width="5.140625" style="16" customWidth="1"/>
    <col min="12289" max="12289" width="33.5703125" style="16" customWidth="1"/>
    <col min="12290" max="12292" width="12.85546875" style="16" customWidth="1"/>
    <col min="12293" max="12543" width="11.42578125" style="16"/>
    <col min="12544" max="12544" width="5.140625" style="16" customWidth="1"/>
    <col min="12545" max="12545" width="33.5703125" style="16" customWidth="1"/>
    <col min="12546" max="12548" width="12.85546875" style="16" customWidth="1"/>
    <col min="12549" max="12799" width="11.42578125" style="16"/>
    <col min="12800" max="12800" width="5.140625" style="16" customWidth="1"/>
    <col min="12801" max="12801" width="33.5703125" style="16" customWidth="1"/>
    <col min="12802" max="12804" width="12.85546875" style="16" customWidth="1"/>
    <col min="12805" max="13055" width="11.42578125" style="16"/>
    <col min="13056" max="13056" width="5.140625" style="16" customWidth="1"/>
    <col min="13057" max="13057" width="33.5703125" style="16" customWidth="1"/>
    <col min="13058" max="13060" width="12.85546875" style="16" customWidth="1"/>
    <col min="13061" max="13311" width="11.42578125" style="16"/>
    <col min="13312" max="13312" width="5.140625" style="16" customWidth="1"/>
    <col min="13313" max="13313" width="33.5703125" style="16" customWidth="1"/>
    <col min="13314" max="13316" width="12.85546875" style="16" customWidth="1"/>
    <col min="13317" max="13567" width="11.42578125" style="16"/>
    <col min="13568" max="13568" width="5.140625" style="16" customWidth="1"/>
    <col min="13569" max="13569" width="33.5703125" style="16" customWidth="1"/>
    <col min="13570" max="13572" width="12.85546875" style="16" customWidth="1"/>
    <col min="13573" max="13823" width="11.42578125" style="16"/>
    <col min="13824" max="13824" width="5.140625" style="16" customWidth="1"/>
    <col min="13825" max="13825" width="33.5703125" style="16" customWidth="1"/>
    <col min="13826" max="13828" width="12.85546875" style="16" customWidth="1"/>
    <col min="13829" max="14079" width="11.42578125" style="16"/>
    <col min="14080" max="14080" width="5.140625" style="16" customWidth="1"/>
    <col min="14081" max="14081" width="33.5703125" style="16" customWidth="1"/>
    <col min="14082" max="14084" width="12.85546875" style="16" customWidth="1"/>
    <col min="14085" max="14335" width="11.42578125" style="16"/>
    <col min="14336" max="14336" width="5.140625" style="16" customWidth="1"/>
    <col min="14337" max="14337" width="33.5703125" style="16" customWidth="1"/>
    <col min="14338" max="14340" width="12.85546875" style="16" customWidth="1"/>
    <col min="14341" max="14591" width="11.42578125" style="16"/>
    <col min="14592" max="14592" width="5.140625" style="16" customWidth="1"/>
    <col min="14593" max="14593" width="33.5703125" style="16" customWidth="1"/>
    <col min="14594" max="14596" width="12.85546875" style="16" customWidth="1"/>
    <col min="14597" max="14847" width="11.42578125" style="16"/>
    <col min="14848" max="14848" width="5.140625" style="16" customWidth="1"/>
    <col min="14849" max="14849" width="33.5703125" style="16" customWidth="1"/>
    <col min="14850" max="14852" width="12.85546875" style="16" customWidth="1"/>
    <col min="14853" max="15103" width="11.42578125" style="16"/>
    <col min="15104" max="15104" width="5.140625" style="16" customWidth="1"/>
    <col min="15105" max="15105" width="33.5703125" style="16" customWidth="1"/>
    <col min="15106" max="15108" width="12.85546875" style="16" customWidth="1"/>
    <col min="15109" max="15359" width="11.42578125" style="16"/>
    <col min="15360" max="15360" width="5.140625" style="16" customWidth="1"/>
    <col min="15361" max="15361" width="33.5703125" style="16" customWidth="1"/>
    <col min="15362" max="15364" width="12.85546875" style="16" customWidth="1"/>
    <col min="15365" max="15615" width="11.42578125" style="16"/>
    <col min="15616" max="15616" width="5.140625" style="16" customWidth="1"/>
    <col min="15617" max="15617" width="33.5703125" style="16" customWidth="1"/>
    <col min="15618" max="15620" width="12.85546875" style="16" customWidth="1"/>
    <col min="15621" max="15871" width="11.42578125" style="16"/>
    <col min="15872" max="15872" width="5.140625" style="16" customWidth="1"/>
    <col min="15873" max="15873" width="33.5703125" style="16" customWidth="1"/>
    <col min="15874" max="15876" width="12.85546875" style="16" customWidth="1"/>
    <col min="15877" max="16127" width="11.42578125" style="16"/>
    <col min="16128" max="16128" width="5.140625" style="16" customWidth="1"/>
    <col min="16129" max="16129" width="33.5703125" style="16" customWidth="1"/>
    <col min="16130" max="16132" width="12.85546875" style="16" customWidth="1"/>
    <col min="16133" max="16384" width="11.42578125" style="16"/>
  </cols>
  <sheetData>
    <row r="1" spans="3:14">
      <c r="K1" s="19" t="s">
        <v>127</v>
      </c>
      <c r="L1" t="s">
        <v>484</v>
      </c>
    </row>
    <row r="2" spans="3:14">
      <c r="K2" s="19" t="s">
        <v>128</v>
      </c>
      <c r="L2" t="s">
        <v>173</v>
      </c>
    </row>
    <row r="3" spans="3:14" ht="32.25" customHeight="1">
      <c r="C3" s="221" t="s">
        <v>470</v>
      </c>
      <c r="D3" s="221"/>
      <c r="E3" s="221"/>
      <c r="F3" s="221"/>
      <c r="G3" s="17"/>
      <c r="H3" s="15"/>
      <c r="I3" s="15"/>
      <c r="K3"/>
    </row>
    <row r="4" spans="3:14" ht="41.25" customHeight="1">
      <c r="C4" s="75"/>
      <c r="D4" s="45" t="str">
        <f>actualizaciones!A7</f>
        <v>I semestre 2008</v>
      </c>
      <c r="E4" s="197" t="str">
        <f>actualizaciones!B7</f>
        <v>I semestre 2009</v>
      </c>
      <c r="F4" s="45" t="str">
        <f>actualizaciones!C7</f>
        <v>var. Interanual 09/08</v>
      </c>
      <c r="G4" s="17"/>
      <c r="H4" s="17"/>
      <c r="I4" s="17"/>
      <c r="K4" s="19" t="s">
        <v>130</v>
      </c>
      <c r="L4" s="19" t="s">
        <v>126</v>
      </c>
      <c r="M4"/>
      <c r="N4"/>
    </row>
    <row r="5" spans="3:14" ht="14.25" customHeight="1">
      <c r="C5" s="107" t="s">
        <v>118</v>
      </c>
      <c r="D5" s="108">
        <f>GETPIVOTDATA("dato",$K$4,"Indicador","costa adeje","Periodo","I semestre 2008")</f>
        <v>31.721941165448754</v>
      </c>
      <c r="E5" s="108">
        <f>GETPIVOTDATA("dato",$K$4,"Indicador","costa adeje","Periodo","I semestre 2009")</f>
        <v>30.86053412462908</v>
      </c>
      <c r="F5" s="109">
        <f t="shared" ref="F5:F13" si="0">E5/D5-1</f>
        <v>-2.7154928392525757E-2</v>
      </c>
      <c r="K5" s="19" t="s">
        <v>129</v>
      </c>
      <c r="L5" t="s">
        <v>482</v>
      </c>
      <c r="M5" t="s">
        <v>483</v>
      </c>
      <c r="N5"/>
    </row>
    <row r="6" spans="3:14" ht="14.25" customHeight="1">
      <c r="C6" s="107" t="s">
        <v>117</v>
      </c>
      <c r="D6" s="108">
        <f>GETPIVOTDATA("dato",$K$4,"Indicador","las américas-arona","Periodo","I semestre 2008")</f>
        <v>20.891886827805884</v>
      </c>
      <c r="E6" s="108">
        <f>GETPIVOTDATA("dato",$K$4,"Indicador","las américas-arona","Periodo","I semestre 2009")</f>
        <v>20.270771513353115</v>
      </c>
      <c r="F6" s="109">
        <f t="shared" si="0"/>
        <v>-2.9729976979680939E-2</v>
      </c>
      <c r="K6" s="20" t="s">
        <v>141</v>
      </c>
      <c r="L6" s="21">
        <v>2.9673590504451037</v>
      </c>
      <c r="M6" s="21">
        <v>1.442758103803635</v>
      </c>
      <c r="N6"/>
    </row>
    <row r="7" spans="3:14" ht="14.25" customHeight="1">
      <c r="C7" s="107" t="s">
        <v>122</v>
      </c>
      <c r="D7" s="108">
        <f>GETPIVOTDATA("dato",$K$4,"Indicador","pº cruz/ valle orotava","Periodo","I semestre 2008")</f>
        <v>17.781525201424021</v>
      </c>
      <c r="E7" s="108">
        <f>GETPIVOTDATA("dato",$K$4,"Indicador","pº cruz/ valle orotava","Periodo","I semestre 2009")</f>
        <v>17.080860534124628</v>
      </c>
      <c r="F7" s="109">
        <f t="shared" si="0"/>
        <v>-3.9404081447595996E-2</v>
      </c>
      <c r="K7" s="20" t="s">
        <v>143</v>
      </c>
      <c r="L7" s="21">
        <v>12.147626112759644</v>
      </c>
      <c r="M7" s="21">
        <v>12.066704140903129</v>
      </c>
      <c r="N7"/>
    </row>
    <row r="8" spans="3:14" ht="14.25" customHeight="1">
      <c r="C8" s="107" t="s">
        <v>120</v>
      </c>
      <c r="D8" s="108">
        <f>GETPIVOTDATA("dato",$K$4,"Indicador","centros sec.sur","Periodo","I semestre 2008")</f>
        <v>12.066704140903129</v>
      </c>
      <c r="E8" s="108">
        <f>GETPIVOTDATA("dato",$K$4,"Indicador","centros sec.sur","Periodo","I semestre 2009")</f>
        <v>12.147626112759644</v>
      </c>
      <c r="F8" s="109">
        <f t="shared" si="0"/>
        <v>6.7062199347549534E-3</v>
      </c>
      <c r="K8" s="20" t="s">
        <v>146</v>
      </c>
      <c r="L8" s="21">
        <v>30.86053412462908</v>
      </c>
      <c r="M8" s="21">
        <v>31.721941165448754</v>
      </c>
      <c r="N8"/>
    </row>
    <row r="9" spans="3:14" ht="14.25" customHeight="1">
      <c r="C9" s="107" t="s">
        <v>116</v>
      </c>
      <c r="D9" s="108">
        <f>GETPIVOTDATA("dato",$K$4,"Indicador","los cristianos","Periodo","I semestre 2008")</f>
        <v>7.9258010118043849</v>
      </c>
      <c r="E9" s="108">
        <f>GETPIVOTDATA("dato",$K$4,"Indicador","los cristianos","Periodo","I semestre 2009")</f>
        <v>8.215875370919882</v>
      </c>
      <c r="F9" s="109">
        <f t="shared" si="0"/>
        <v>3.6598743607550999E-2</v>
      </c>
      <c r="K9" s="20" t="s">
        <v>154</v>
      </c>
      <c r="L9" s="21">
        <v>20.270771513353115</v>
      </c>
      <c r="M9" s="21">
        <v>20.891886827805884</v>
      </c>
      <c r="N9"/>
    </row>
    <row r="10" spans="3:14" ht="14.25" customHeight="1">
      <c r="C10" s="107" t="s">
        <v>119</v>
      </c>
      <c r="D10" s="108">
        <f>GETPIVOTDATA("dato",$K$4,"Indicador","los gigantes/ pº santiago + abama","Periodo","I semestre 2008")</f>
        <v>5.7522952969833243</v>
      </c>
      <c r="E10" s="108">
        <f>GETPIVOTDATA("dato",$K$4,"Indicador","los gigantes/ pº santiago + abama","Periodo","I semestre 2009")</f>
        <v>5.4710682492581606</v>
      </c>
      <c r="F10" s="109">
        <f t="shared" si="0"/>
        <v>-4.8889535951439744E-2</v>
      </c>
      <c r="K10" s="20" t="s">
        <v>155</v>
      </c>
      <c r="L10" s="21">
        <v>8.215875370919882</v>
      </c>
      <c r="M10" s="21">
        <v>7.9258010118043849</v>
      </c>
      <c r="N10"/>
    </row>
    <row r="11" spans="3:14" ht="14.25" customHeight="1">
      <c r="C11" s="107" t="s">
        <v>124</v>
      </c>
      <c r="D11" s="108">
        <f>GETPIVOTDATA("dato",$K$4,"Indicador","área metropolitana","Periodo","I semestre 2008")</f>
        <v>1.442758103803635</v>
      </c>
      <c r="E11" s="108">
        <f>GETPIVOTDATA("dato",$K$4,"Indicador","área metropolitana","Periodo","I semestre 2009")</f>
        <v>2.9673590504451037</v>
      </c>
      <c r="F11" s="109">
        <f t="shared" si="0"/>
        <v>1.0567266561331841</v>
      </c>
      <c r="K11" s="20" t="s">
        <v>156</v>
      </c>
      <c r="L11" s="21">
        <v>5.4710682492581606</v>
      </c>
      <c r="M11" s="21">
        <v>5.7522952969833243</v>
      </c>
      <c r="N11"/>
    </row>
    <row r="12" spans="3:14" ht="14.25" customHeight="1">
      <c r="C12" s="107" t="s">
        <v>121</v>
      </c>
      <c r="D12" s="108">
        <f>GETPIVOTDATA("dato",$K$4,"Indicador","resto sur + sur interior","Periodo","I semestre 2008")</f>
        <v>1.4614952220348509</v>
      </c>
      <c r="E12" s="108">
        <f>GETPIVOTDATA("dato",$K$4,"Indicador","resto sur + sur interior","Periodo","I semestre 2009")</f>
        <v>1.9658753709198813</v>
      </c>
      <c r="F12" s="109">
        <f t="shared" si="0"/>
        <v>0.34511241725633424</v>
      </c>
      <c r="K12" s="20" t="s">
        <v>160</v>
      </c>
      <c r="L12" s="21">
        <v>17.080860534124628</v>
      </c>
      <c r="M12" s="21">
        <v>17.781525201424021</v>
      </c>
      <c r="N12"/>
    </row>
    <row r="13" spans="3:14" ht="14.25" customHeight="1">
      <c r="C13" s="107" t="s">
        <v>123</v>
      </c>
      <c r="D13" s="108">
        <f>GETPIVOTDATA("dato",$K$4,"Indicador","resto norte","Periodo","I semestre 2008")</f>
        <v>0.95559302979201799</v>
      </c>
      <c r="E13" s="108">
        <f>GETPIVOTDATA("dato",$K$4,"Indicador","resto norte","Periodo","I semestre 2009")</f>
        <v>1.0200296735905046</v>
      </c>
      <c r="F13" s="109">
        <f t="shared" si="0"/>
        <v>6.7431052539710379E-2</v>
      </c>
      <c r="K13" s="20" t="s">
        <v>163</v>
      </c>
      <c r="L13" s="21">
        <v>1.0200296735905046</v>
      </c>
      <c r="M13" s="21">
        <v>0.95559302979201799</v>
      </c>
      <c r="N13"/>
    </row>
    <row r="14" spans="3:14" ht="23.25" customHeight="1">
      <c r="C14" s="218" t="s">
        <v>115</v>
      </c>
      <c r="D14" s="218"/>
      <c r="E14" s="218"/>
      <c r="F14" s="218"/>
      <c r="G14" s="18"/>
      <c r="H14" s="18"/>
      <c r="K14" s="20" t="s">
        <v>164</v>
      </c>
      <c r="L14" s="21">
        <v>1.9658753709198813</v>
      </c>
      <c r="M14" s="21">
        <v>1.4614952220348509</v>
      </c>
      <c r="N14"/>
    </row>
    <row r="15" spans="3:14">
      <c r="F15" s="16"/>
      <c r="K15"/>
      <c r="L15"/>
      <c r="M15"/>
      <c r="N15"/>
    </row>
    <row r="16" spans="3:14" ht="29.25" customHeight="1">
      <c r="K16"/>
      <c r="L16"/>
      <c r="M16"/>
      <c r="N16"/>
    </row>
    <row r="17" spans="6:14">
      <c r="G17" s="213" t="s">
        <v>394</v>
      </c>
      <c r="K17" s="19" t="s">
        <v>127</v>
      </c>
      <c r="L17" t="s">
        <v>484</v>
      </c>
      <c r="N17"/>
    </row>
    <row r="18" spans="6:14">
      <c r="G18" s="213"/>
      <c r="K18" s="19" t="s">
        <v>128</v>
      </c>
      <c r="L18" t="s">
        <v>173</v>
      </c>
      <c r="N18"/>
    </row>
    <row r="19" spans="6:14">
      <c r="F19" s="16"/>
      <c r="K19"/>
      <c r="N19"/>
    </row>
    <row r="20" spans="6:14">
      <c r="F20" s="16"/>
      <c r="K20" s="19" t="s">
        <v>130</v>
      </c>
      <c r="L20" s="19" t="s">
        <v>126</v>
      </c>
      <c r="M20"/>
      <c r="N20"/>
    </row>
    <row r="21" spans="6:14">
      <c r="F21" s="16"/>
      <c r="K21" s="19" t="s">
        <v>129</v>
      </c>
      <c r="L21" t="s">
        <v>482</v>
      </c>
      <c r="M21" t="s">
        <v>483</v>
      </c>
      <c r="N21"/>
    </row>
    <row r="22" spans="6:14">
      <c r="F22" s="16"/>
      <c r="K22" s="20" t="s">
        <v>141</v>
      </c>
      <c r="L22" s="21">
        <v>2.9673590504451037</v>
      </c>
      <c r="M22" s="21">
        <v>1.442758103803635</v>
      </c>
      <c r="N22"/>
    </row>
    <row r="23" spans="6:14">
      <c r="F23" s="16"/>
      <c r="K23" s="20" t="s">
        <v>143</v>
      </c>
      <c r="L23" s="21">
        <v>12.147626112759644</v>
      </c>
      <c r="M23" s="21">
        <v>12.066704140903129</v>
      </c>
      <c r="N23"/>
    </row>
    <row r="24" spans="6:14">
      <c r="F24" s="16"/>
      <c r="K24" s="20" t="s">
        <v>146</v>
      </c>
      <c r="L24" s="21">
        <v>30.86053412462908</v>
      </c>
      <c r="M24" s="21">
        <v>31.721941165448754</v>
      </c>
      <c r="N24"/>
    </row>
    <row r="25" spans="6:14">
      <c r="F25" s="16"/>
      <c r="K25" s="20" t="s">
        <v>154</v>
      </c>
      <c r="L25" s="21">
        <v>20.270771513353115</v>
      </c>
      <c r="M25" s="21">
        <v>20.891886827805884</v>
      </c>
      <c r="N25"/>
    </row>
    <row r="26" spans="6:14">
      <c r="F26" s="16"/>
      <c r="K26" s="20" t="s">
        <v>155</v>
      </c>
      <c r="L26" s="21">
        <v>8.215875370919882</v>
      </c>
      <c r="M26" s="21">
        <v>7.9258010118043849</v>
      </c>
      <c r="N26"/>
    </row>
    <row r="27" spans="6:14">
      <c r="F27" s="16"/>
      <c r="K27" s="20" t="s">
        <v>156</v>
      </c>
      <c r="L27" s="21">
        <v>5.4710682492581606</v>
      </c>
      <c r="M27" s="21">
        <v>5.7522952969833243</v>
      </c>
      <c r="N27"/>
    </row>
    <row r="28" spans="6:14">
      <c r="F28" s="16"/>
      <c r="K28" s="20" t="s">
        <v>160</v>
      </c>
      <c r="L28" s="21">
        <v>17.080860534124628</v>
      </c>
      <c r="M28" s="21">
        <v>17.781525201424021</v>
      </c>
      <c r="N28"/>
    </row>
    <row r="29" spans="6:14">
      <c r="K29" s="20" t="s">
        <v>163</v>
      </c>
      <c r="L29" s="21">
        <v>1.0200296735905046</v>
      </c>
      <c r="M29" s="21">
        <v>0.95559302979201799</v>
      </c>
      <c r="N29"/>
    </row>
    <row r="30" spans="6:14">
      <c r="K30" s="20" t="s">
        <v>164</v>
      </c>
      <c r="L30" s="21">
        <v>1.9658753709198813</v>
      </c>
      <c r="M30" s="21">
        <v>1.4614952220348509</v>
      </c>
      <c r="N30"/>
    </row>
    <row r="31" spans="6:14">
      <c r="K31"/>
      <c r="L31"/>
      <c r="M31"/>
      <c r="N31"/>
    </row>
    <row r="32" spans="6:14">
      <c r="K32"/>
      <c r="L32"/>
      <c r="M32"/>
      <c r="N32"/>
    </row>
    <row r="33" spans="11:14">
      <c r="K33"/>
      <c r="L33"/>
      <c r="M33"/>
      <c r="N33"/>
    </row>
    <row r="34" spans="11:14">
      <c r="K34"/>
      <c r="L34"/>
      <c r="M34"/>
      <c r="N34"/>
    </row>
    <row r="35" spans="11:14">
      <c r="K35"/>
      <c r="L35"/>
      <c r="M35"/>
      <c r="N35"/>
    </row>
    <row r="53" spans="3:5">
      <c r="C53"/>
      <c r="D53"/>
      <c r="E53"/>
    </row>
    <row r="54" spans="3:5">
      <c r="C54"/>
      <c r="D54"/>
      <c r="E54"/>
    </row>
    <row r="55" spans="3:5">
      <c r="C55"/>
      <c r="D55"/>
      <c r="E55"/>
    </row>
    <row r="56" spans="3:5">
      <c r="C56"/>
      <c r="D56"/>
      <c r="E56"/>
    </row>
    <row r="57" spans="3:5">
      <c r="C57"/>
      <c r="D57"/>
      <c r="E57"/>
    </row>
    <row r="58" spans="3:5">
      <c r="C58"/>
      <c r="D58"/>
      <c r="E58"/>
    </row>
    <row r="59" spans="3:5">
      <c r="C59"/>
      <c r="D59"/>
      <c r="E59"/>
    </row>
    <row r="60" spans="3:5">
      <c r="C60"/>
      <c r="D60"/>
      <c r="E60"/>
    </row>
    <row r="61" spans="3:5">
      <c r="C61"/>
      <c r="D61"/>
      <c r="E61"/>
    </row>
    <row r="62" spans="3:5">
      <c r="C62"/>
      <c r="D62"/>
      <c r="E62"/>
    </row>
    <row r="63" spans="3:5">
      <c r="C63"/>
      <c r="D63"/>
      <c r="E63"/>
    </row>
    <row r="64" spans="3:5">
      <c r="C64"/>
      <c r="D64"/>
      <c r="E64"/>
    </row>
    <row r="65" spans="3:5">
      <c r="C65"/>
      <c r="D65"/>
      <c r="E65"/>
    </row>
    <row r="66" spans="3:5">
      <c r="C66"/>
      <c r="D66"/>
      <c r="E66"/>
    </row>
    <row r="67" spans="3:5">
      <c r="C67"/>
      <c r="D67"/>
      <c r="E67"/>
    </row>
    <row r="68" spans="3:5">
      <c r="C68"/>
      <c r="D68"/>
      <c r="E68"/>
    </row>
    <row r="69" spans="3:5">
      <c r="C69"/>
      <c r="D69"/>
      <c r="E69"/>
    </row>
    <row r="70" spans="3:5">
      <c r="C70"/>
      <c r="D70"/>
      <c r="E70"/>
    </row>
    <row r="71" spans="3:5">
      <c r="C71"/>
      <c r="D71"/>
      <c r="E71"/>
    </row>
    <row r="72" spans="3:5">
      <c r="C72"/>
      <c r="D72"/>
      <c r="E72"/>
    </row>
    <row r="73" spans="3:5">
      <c r="C73"/>
      <c r="D73"/>
      <c r="E73"/>
    </row>
    <row r="74" spans="3:5">
      <c r="C74"/>
      <c r="D74"/>
      <c r="E74"/>
    </row>
    <row r="75" spans="3:5">
      <c r="C75"/>
      <c r="D75"/>
      <c r="E75"/>
    </row>
    <row r="76" spans="3:5">
      <c r="C76"/>
      <c r="D76"/>
      <c r="E76"/>
    </row>
    <row r="77" spans="3:5">
      <c r="C77"/>
      <c r="D77"/>
      <c r="E77"/>
    </row>
    <row r="78" spans="3:5">
      <c r="C78"/>
      <c r="D78"/>
      <c r="E78"/>
    </row>
    <row r="79" spans="3:5">
      <c r="C79"/>
      <c r="D79"/>
      <c r="E79"/>
    </row>
    <row r="80" spans="3:5">
      <c r="C80"/>
      <c r="D80"/>
      <c r="E80"/>
    </row>
    <row r="81" spans="3:5">
      <c r="C81"/>
      <c r="D81"/>
      <c r="E81"/>
    </row>
    <row r="82" spans="3:5">
      <c r="C82"/>
      <c r="D82"/>
      <c r="E82"/>
    </row>
    <row r="83" spans="3:5">
      <c r="C83"/>
      <c r="D83"/>
      <c r="E83"/>
    </row>
    <row r="84" spans="3:5">
      <c r="C84"/>
      <c r="D84"/>
      <c r="E84"/>
    </row>
    <row r="85" spans="3:5">
      <c r="C85"/>
      <c r="D85"/>
      <c r="E85"/>
    </row>
    <row r="86" spans="3:5">
      <c r="C86"/>
      <c r="D86"/>
      <c r="E86"/>
    </row>
    <row r="87" spans="3:5">
      <c r="C87"/>
      <c r="D87"/>
      <c r="E87"/>
    </row>
    <row r="88" spans="3:5">
      <c r="C88"/>
      <c r="D88"/>
      <c r="E88"/>
    </row>
    <row r="89" spans="3:5">
      <c r="C89"/>
      <c r="D89"/>
      <c r="E89"/>
    </row>
    <row r="90" spans="3:5">
      <c r="C90"/>
      <c r="D90"/>
      <c r="E90"/>
    </row>
    <row r="91" spans="3:5">
      <c r="C91"/>
      <c r="D91"/>
      <c r="E91"/>
    </row>
    <row r="92" spans="3:5">
      <c r="C92"/>
      <c r="D92"/>
      <c r="E92"/>
    </row>
    <row r="93" spans="3:5">
      <c r="C93"/>
      <c r="D93"/>
      <c r="E93"/>
    </row>
    <row r="94" spans="3:5">
      <c r="C94"/>
      <c r="D94"/>
      <c r="E94"/>
    </row>
    <row r="95" spans="3:5">
      <c r="C95"/>
      <c r="D95"/>
      <c r="E95"/>
    </row>
    <row r="96" spans="3:5">
      <c r="C96"/>
      <c r="D96"/>
      <c r="E96"/>
    </row>
    <row r="97" spans="3:5">
      <c r="C97"/>
      <c r="D97"/>
      <c r="E97"/>
    </row>
    <row r="98" spans="3:5">
      <c r="C98"/>
      <c r="D98"/>
      <c r="E98"/>
    </row>
    <row r="99" spans="3:5">
      <c r="C99"/>
      <c r="D99"/>
      <c r="E99"/>
    </row>
    <row r="100" spans="3:5">
      <c r="C100"/>
      <c r="D100"/>
      <c r="E100"/>
    </row>
    <row r="101" spans="3:5">
      <c r="C101"/>
      <c r="D101"/>
      <c r="E101"/>
    </row>
    <row r="102" spans="3:5">
      <c r="C102"/>
      <c r="D102"/>
      <c r="E102"/>
    </row>
    <row r="103" spans="3:5">
      <c r="C103"/>
      <c r="D103"/>
      <c r="E103"/>
    </row>
    <row r="104" spans="3:5">
      <c r="C104"/>
      <c r="D104"/>
      <c r="E104"/>
    </row>
    <row r="105" spans="3:5">
      <c r="C105"/>
      <c r="D105"/>
      <c r="E105"/>
    </row>
    <row r="106" spans="3:5">
      <c r="C106"/>
      <c r="D106"/>
      <c r="E106"/>
    </row>
    <row r="107" spans="3:5">
      <c r="C107"/>
      <c r="D107"/>
      <c r="E107"/>
    </row>
    <row r="108" spans="3:5">
      <c r="C108"/>
      <c r="D108"/>
      <c r="E108"/>
    </row>
    <row r="109" spans="3:5">
      <c r="C109"/>
      <c r="D109"/>
      <c r="E109"/>
    </row>
    <row r="110" spans="3:5">
      <c r="C110"/>
      <c r="D110"/>
      <c r="E110"/>
    </row>
    <row r="111" spans="3:5">
      <c r="C111"/>
      <c r="D111"/>
      <c r="E111"/>
    </row>
    <row r="112" spans="3:5">
      <c r="C112"/>
      <c r="D112"/>
      <c r="E112"/>
    </row>
    <row r="113" spans="3:5">
      <c r="C113"/>
      <c r="D113"/>
      <c r="E113"/>
    </row>
    <row r="114" spans="3:5">
      <c r="C114"/>
      <c r="D114"/>
      <c r="E114"/>
    </row>
    <row r="115" spans="3:5">
      <c r="C115"/>
      <c r="D115"/>
      <c r="E115"/>
    </row>
    <row r="116" spans="3:5">
      <c r="C116"/>
      <c r="D116"/>
      <c r="E116"/>
    </row>
    <row r="117" spans="3:5">
      <c r="C117"/>
      <c r="D117"/>
      <c r="E117"/>
    </row>
    <row r="118" spans="3:5">
      <c r="C118"/>
      <c r="D118"/>
      <c r="E118"/>
    </row>
    <row r="119" spans="3:5">
      <c r="C119"/>
      <c r="D119"/>
      <c r="E119"/>
    </row>
    <row r="120" spans="3:5">
      <c r="C120"/>
      <c r="D120"/>
      <c r="E120"/>
    </row>
    <row r="121" spans="3:5">
      <c r="C121"/>
      <c r="D121"/>
      <c r="E121"/>
    </row>
    <row r="122" spans="3:5">
      <c r="C122"/>
      <c r="D122"/>
      <c r="E122"/>
    </row>
    <row r="123" spans="3:5">
      <c r="C123"/>
      <c r="D123"/>
      <c r="E123"/>
    </row>
    <row r="124" spans="3:5">
      <c r="C124"/>
      <c r="D124"/>
      <c r="E124"/>
    </row>
    <row r="125" spans="3:5">
      <c r="C125"/>
      <c r="D125"/>
      <c r="E125"/>
    </row>
    <row r="126" spans="3:5">
      <c r="C126"/>
      <c r="D126"/>
      <c r="E126"/>
    </row>
    <row r="127" spans="3:5">
      <c r="C127"/>
      <c r="D127"/>
      <c r="E127"/>
    </row>
    <row r="128" spans="3:5">
      <c r="C128"/>
      <c r="D128"/>
      <c r="E128"/>
    </row>
    <row r="129" spans="3:5">
      <c r="C129"/>
      <c r="D129"/>
      <c r="E129"/>
    </row>
    <row r="130" spans="3:5">
      <c r="C130"/>
      <c r="D130"/>
      <c r="E130"/>
    </row>
    <row r="131" spans="3:5">
      <c r="C131"/>
      <c r="D131"/>
      <c r="E131"/>
    </row>
    <row r="132" spans="3:5">
      <c r="C132"/>
      <c r="D132"/>
      <c r="E132"/>
    </row>
    <row r="133" spans="3:5">
      <c r="C133"/>
      <c r="D133"/>
      <c r="E133"/>
    </row>
    <row r="134" spans="3:5">
      <c r="C134"/>
      <c r="D134"/>
      <c r="E134"/>
    </row>
    <row r="135" spans="3:5">
      <c r="C135"/>
      <c r="D135"/>
      <c r="E135"/>
    </row>
    <row r="136" spans="3:5">
      <c r="C136"/>
      <c r="D136"/>
      <c r="E136"/>
    </row>
    <row r="137" spans="3:5">
      <c r="C137"/>
      <c r="D137"/>
      <c r="E137"/>
    </row>
    <row r="138" spans="3:5">
      <c r="C138"/>
      <c r="D138"/>
      <c r="E138"/>
    </row>
    <row r="139" spans="3:5">
      <c r="C139"/>
      <c r="D139"/>
      <c r="E139"/>
    </row>
    <row r="140" spans="3:5">
      <c r="C140"/>
      <c r="D140"/>
      <c r="E140"/>
    </row>
    <row r="141" spans="3:5">
      <c r="C141"/>
      <c r="D141"/>
      <c r="E141"/>
    </row>
    <row r="142" spans="3:5">
      <c r="C142"/>
      <c r="D142"/>
      <c r="E142"/>
    </row>
    <row r="143" spans="3:5">
      <c r="C143"/>
      <c r="D143"/>
      <c r="E143"/>
    </row>
    <row r="144" spans="3:5">
      <c r="C144"/>
      <c r="D144"/>
      <c r="E144"/>
    </row>
    <row r="145" spans="3:5">
      <c r="C145"/>
      <c r="D145"/>
      <c r="E145"/>
    </row>
    <row r="146" spans="3:5">
      <c r="C146"/>
      <c r="D146"/>
      <c r="E146"/>
    </row>
    <row r="147" spans="3:5">
      <c r="C147"/>
      <c r="D147"/>
      <c r="E147"/>
    </row>
    <row r="148" spans="3:5">
      <c r="C148"/>
      <c r="D148"/>
      <c r="E148"/>
    </row>
    <row r="149" spans="3:5">
      <c r="C149"/>
      <c r="D149"/>
      <c r="E149"/>
    </row>
    <row r="150" spans="3:5">
      <c r="C150"/>
      <c r="D150"/>
      <c r="E150"/>
    </row>
    <row r="151" spans="3:5">
      <c r="C151"/>
      <c r="D151"/>
      <c r="E151"/>
    </row>
    <row r="152" spans="3:5">
      <c r="C152"/>
      <c r="D152"/>
      <c r="E152"/>
    </row>
    <row r="153" spans="3:5">
      <c r="C153"/>
      <c r="D153"/>
      <c r="E153"/>
    </row>
    <row r="154" spans="3:5">
      <c r="C154"/>
      <c r="D154"/>
      <c r="E154"/>
    </row>
    <row r="155" spans="3:5">
      <c r="C155"/>
      <c r="D155"/>
      <c r="E155"/>
    </row>
    <row r="156" spans="3:5">
      <c r="C156"/>
      <c r="D156"/>
      <c r="E156"/>
    </row>
    <row r="157" spans="3:5">
      <c r="C157"/>
      <c r="D157"/>
      <c r="E157"/>
    </row>
    <row r="158" spans="3:5">
      <c r="C158"/>
      <c r="D158"/>
      <c r="E158"/>
    </row>
    <row r="159" spans="3:5">
      <c r="C159"/>
      <c r="D159"/>
      <c r="E159"/>
    </row>
    <row r="160" spans="3:5">
      <c r="C160"/>
      <c r="D160"/>
      <c r="E160"/>
    </row>
    <row r="161" spans="3:5">
      <c r="C161"/>
      <c r="D161"/>
      <c r="E161"/>
    </row>
    <row r="162" spans="3:5">
      <c r="C162"/>
      <c r="D162"/>
      <c r="E162"/>
    </row>
    <row r="163" spans="3:5">
      <c r="C163"/>
      <c r="D163"/>
      <c r="E163"/>
    </row>
    <row r="164" spans="3:5">
      <c r="C164"/>
      <c r="D164"/>
      <c r="E164"/>
    </row>
    <row r="165" spans="3:5">
      <c r="C165"/>
      <c r="D165"/>
      <c r="E165"/>
    </row>
    <row r="166" spans="3:5">
      <c r="C166"/>
      <c r="D166"/>
      <c r="E166"/>
    </row>
    <row r="167" spans="3:5">
      <c r="C167"/>
      <c r="D167"/>
      <c r="E167"/>
    </row>
    <row r="168" spans="3:5">
      <c r="C168"/>
      <c r="D168"/>
      <c r="E168"/>
    </row>
    <row r="169" spans="3:5">
      <c r="C169"/>
      <c r="D169"/>
      <c r="E169"/>
    </row>
    <row r="170" spans="3:5">
      <c r="C170"/>
      <c r="D170"/>
      <c r="E170"/>
    </row>
    <row r="171" spans="3:5">
      <c r="C171"/>
      <c r="D171"/>
      <c r="E171"/>
    </row>
    <row r="172" spans="3:5">
      <c r="C172"/>
      <c r="D172"/>
      <c r="E172"/>
    </row>
    <row r="173" spans="3:5">
      <c r="C173"/>
      <c r="D173"/>
      <c r="E173"/>
    </row>
    <row r="174" spans="3:5">
      <c r="C174"/>
      <c r="D174"/>
      <c r="E174"/>
    </row>
    <row r="175" spans="3:5">
      <c r="C175"/>
      <c r="D175"/>
      <c r="E175"/>
    </row>
    <row r="176" spans="3:5">
      <c r="C176"/>
      <c r="D176"/>
      <c r="E176"/>
    </row>
    <row r="177" spans="3:5">
      <c r="C177"/>
      <c r="D177"/>
      <c r="E177"/>
    </row>
    <row r="178" spans="3:5">
      <c r="C178"/>
      <c r="D178"/>
      <c r="E178"/>
    </row>
    <row r="179" spans="3:5">
      <c r="C179"/>
      <c r="D179"/>
      <c r="E179"/>
    </row>
    <row r="180" spans="3:5">
      <c r="C180"/>
      <c r="D180"/>
      <c r="E180"/>
    </row>
    <row r="181" spans="3:5">
      <c r="C181"/>
      <c r="D181"/>
      <c r="E181"/>
    </row>
    <row r="182" spans="3:5">
      <c r="C182"/>
      <c r="D182"/>
      <c r="E182"/>
    </row>
    <row r="183" spans="3:5">
      <c r="C183"/>
      <c r="D183"/>
      <c r="E183"/>
    </row>
    <row r="184" spans="3:5">
      <c r="C184"/>
      <c r="D184"/>
      <c r="E184"/>
    </row>
    <row r="185" spans="3:5">
      <c r="C185"/>
      <c r="D185"/>
      <c r="E185"/>
    </row>
    <row r="186" spans="3:5">
      <c r="C186"/>
      <c r="D186"/>
      <c r="E186"/>
    </row>
    <row r="187" spans="3:5">
      <c r="C187"/>
      <c r="D187"/>
      <c r="E187"/>
    </row>
    <row r="188" spans="3:5">
      <c r="C188"/>
      <c r="D188"/>
      <c r="E188"/>
    </row>
    <row r="189" spans="3:5">
      <c r="C189"/>
      <c r="D189"/>
      <c r="E189"/>
    </row>
    <row r="190" spans="3:5">
      <c r="C190"/>
      <c r="D190"/>
      <c r="E190"/>
    </row>
    <row r="191" spans="3:5">
      <c r="C191"/>
      <c r="D191"/>
      <c r="E191"/>
    </row>
    <row r="192" spans="3:5">
      <c r="C192"/>
      <c r="D192"/>
      <c r="E192"/>
    </row>
    <row r="193" spans="3:5">
      <c r="C193"/>
      <c r="D193"/>
      <c r="E193"/>
    </row>
    <row r="194" spans="3:5">
      <c r="C194"/>
      <c r="D194"/>
      <c r="E194"/>
    </row>
    <row r="195" spans="3:5">
      <c r="C195"/>
      <c r="D195"/>
      <c r="E195"/>
    </row>
    <row r="196" spans="3:5">
      <c r="C196"/>
      <c r="D196"/>
      <c r="E196"/>
    </row>
    <row r="197" spans="3:5">
      <c r="C197"/>
      <c r="D197"/>
      <c r="E197"/>
    </row>
    <row r="198" spans="3:5">
      <c r="C198"/>
      <c r="D198"/>
      <c r="E198"/>
    </row>
    <row r="199" spans="3:5">
      <c r="C199"/>
      <c r="D199"/>
      <c r="E199"/>
    </row>
    <row r="200" spans="3:5">
      <c r="C200"/>
      <c r="D200"/>
      <c r="E200"/>
    </row>
    <row r="201" spans="3:5">
      <c r="C201"/>
      <c r="D201"/>
      <c r="E201"/>
    </row>
    <row r="202" spans="3:5">
      <c r="C202"/>
      <c r="D202"/>
      <c r="E202"/>
    </row>
    <row r="203" spans="3:5">
      <c r="C203"/>
      <c r="D203"/>
      <c r="E203"/>
    </row>
    <row r="204" spans="3:5">
      <c r="C204"/>
      <c r="D204"/>
      <c r="E204"/>
    </row>
    <row r="205" spans="3:5">
      <c r="C205"/>
      <c r="D205"/>
      <c r="E205"/>
    </row>
    <row r="206" spans="3:5">
      <c r="C206"/>
      <c r="D206"/>
      <c r="E206"/>
    </row>
    <row r="207" spans="3:5">
      <c r="C207"/>
      <c r="D207"/>
      <c r="E207"/>
    </row>
    <row r="208" spans="3:5">
      <c r="C208"/>
      <c r="D208"/>
      <c r="E208"/>
    </row>
    <row r="209" spans="3:5">
      <c r="C209"/>
      <c r="D209"/>
      <c r="E209"/>
    </row>
    <row r="210" spans="3:5">
      <c r="C210"/>
      <c r="D210"/>
      <c r="E210"/>
    </row>
    <row r="211" spans="3:5">
      <c r="C211"/>
      <c r="D211"/>
      <c r="E211"/>
    </row>
    <row r="212" spans="3:5">
      <c r="C212"/>
      <c r="D212"/>
      <c r="E212"/>
    </row>
    <row r="213" spans="3:5">
      <c r="C213"/>
      <c r="D213"/>
      <c r="E213"/>
    </row>
    <row r="214" spans="3:5">
      <c r="C214"/>
      <c r="D214"/>
      <c r="E214"/>
    </row>
    <row r="215" spans="3:5">
      <c r="C215"/>
      <c r="D215"/>
      <c r="E215"/>
    </row>
    <row r="216" spans="3:5">
      <c r="C216"/>
      <c r="D216"/>
      <c r="E216"/>
    </row>
    <row r="217" spans="3:5">
      <c r="C217"/>
      <c r="D217"/>
      <c r="E217"/>
    </row>
    <row r="218" spans="3:5">
      <c r="C218"/>
      <c r="D218"/>
      <c r="E218"/>
    </row>
    <row r="219" spans="3:5">
      <c r="C219"/>
      <c r="D219"/>
      <c r="E219"/>
    </row>
    <row r="220" spans="3:5">
      <c r="C220"/>
      <c r="D220"/>
      <c r="E220"/>
    </row>
    <row r="221" spans="3:5">
      <c r="C221"/>
      <c r="D221"/>
      <c r="E221"/>
    </row>
    <row r="222" spans="3:5">
      <c r="C222"/>
      <c r="D222"/>
      <c r="E222"/>
    </row>
    <row r="223" spans="3:5">
      <c r="C223"/>
      <c r="D223"/>
      <c r="E223"/>
    </row>
    <row r="224" spans="3:5">
      <c r="C224"/>
      <c r="D224"/>
      <c r="E224"/>
    </row>
    <row r="225" spans="3:5">
      <c r="C225"/>
      <c r="D225"/>
      <c r="E225"/>
    </row>
    <row r="226" spans="3:5">
      <c r="C226"/>
      <c r="D226"/>
      <c r="E226"/>
    </row>
    <row r="227" spans="3:5">
      <c r="C227"/>
      <c r="D227"/>
      <c r="E227"/>
    </row>
    <row r="228" spans="3:5">
      <c r="C228"/>
      <c r="D228"/>
      <c r="E228"/>
    </row>
    <row r="229" spans="3:5">
      <c r="C229"/>
      <c r="D229"/>
      <c r="E229"/>
    </row>
    <row r="230" spans="3:5">
      <c r="C230"/>
      <c r="D230"/>
      <c r="E230"/>
    </row>
    <row r="231" spans="3:5">
      <c r="C231"/>
      <c r="D231"/>
      <c r="E231"/>
    </row>
    <row r="232" spans="3:5">
      <c r="C232"/>
      <c r="D232"/>
      <c r="E232"/>
    </row>
    <row r="233" spans="3:5">
      <c r="C233"/>
      <c r="D233"/>
      <c r="E233"/>
    </row>
    <row r="234" spans="3:5">
      <c r="C234"/>
      <c r="D234"/>
      <c r="E234"/>
    </row>
    <row r="235" spans="3:5">
      <c r="C235"/>
      <c r="D235"/>
      <c r="E235"/>
    </row>
    <row r="236" spans="3:5">
      <c r="C236"/>
      <c r="D236"/>
      <c r="E236"/>
    </row>
    <row r="237" spans="3:5">
      <c r="C237"/>
      <c r="D237"/>
      <c r="E237"/>
    </row>
    <row r="238" spans="3:5">
      <c r="C238"/>
      <c r="D238"/>
      <c r="E238"/>
    </row>
    <row r="239" spans="3:5">
      <c r="C239"/>
      <c r="D239"/>
      <c r="E239"/>
    </row>
    <row r="240" spans="3:5">
      <c r="C240"/>
      <c r="D240"/>
      <c r="E240"/>
    </row>
    <row r="241" spans="3:5">
      <c r="C241"/>
      <c r="D241"/>
      <c r="E241"/>
    </row>
    <row r="242" spans="3:5">
      <c r="C242"/>
      <c r="D242"/>
      <c r="E242"/>
    </row>
    <row r="243" spans="3:5">
      <c r="C243"/>
      <c r="D243"/>
      <c r="E243"/>
    </row>
    <row r="244" spans="3:5">
      <c r="C244"/>
      <c r="D244"/>
      <c r="E244"/>
    </row>
    <row r="245" spans="3:5">
      <c r="C245"/>
      <c r="D245"/>
      <c r="E245"/>
    </row>
    <row r="246" spans="3:5">
      <c r="C246"/>
      <c r="D246"/>
      <c r="E246"/>
    </row>
    <row r="247" spans="3:5">
      <c r="C247"/>
      <c r="D247"/>
      <c r="E247"/>
    </row>
    <row r="248" spans="3:5">
      <c r="C248"/>
      <c r="D248"/>
      <c r="E248"/>
    </row>
    <row r="249" spans="3:5">
      <c r="C249"/>
      <c r="D249"/>
      <c r="E249"/>
    </row>
    <row r="250" spans="3:5">
      <c r="C250"/>
      <c r="D250"/>
      <c r="E250"/>
    </row>
    <row r="251" spans="3:5">
      <c r="C251"/>
      <c r="D251"/>
      <c r="E251"/>
    </row>
    <row r="252" spans="3:5">
      <c r="C252"/>
      <c r="D252"/>
      <c r="E252"/>
    </row>
    <row r="253" spans="3:5">
      <c r="C253"/>
      <c r="D253"/>
      <c r="E253"/>
    </row>
    <row r="254" spans="3:5">
      <c r="C254"/>
      <c r="D254"/>
      <c r="E254"/>
    </row>
    <row r="255" spans="3:5">
      <c r="C255"/>
      <c r="D255"/>
      <c r="E255"/>
    </row>
    <row r="256" spans="3:5">
      <c r="C256"/>
      <c r="D256"/>
      <c r="E256"/>
    </row>
    <row r="257" spans="3:5">
      <c r="C257"/>
      <c r="D257"/>
      <c r="E257"/>
    </row>
    <row r="258" spans="3:5">
      <c r="C258"/>
      <c r="D258"/>
      <c r="E258"/>
    </row>
    <row r="259" spans="3:5">
      <c r="C259"/>
      <c r="D259"/>
      <c r="E259"/>
    </row>
    <row r="260" spans="3:5">
      <c r="C260"/>
      <c r="D260"/>
      <c r="E260"/>
    </row>
    <row r="261" spans="3:5">
      <c r="C261"/>
      <c r="D261"/>
      <c r="E261"/>
    </row>
    <row r="262" spans="3:5">
      <c r="C262"/>
      <c r="D262"/>
      <c r="E262"/>
    </row>
    <row r="263" spans="3:5">
      <c r="C263"/>
      <c r="D263"/>
      <c r="E263"/>
    </row>
    <row r="264" spans="3:5">
      <c r="C264"/>
      <c r="D264"/>
      <c r="E264"/>
    </row>
    <row r="265" spans="3:5">
      <c r="C265"/>
      <c r="D265"/>
      <c r="E265"/>
    </row>
    <row r="266" spans="3:5">
      <c r="C266"/>
      <c r="D266"/>
      <c r="E266"/>
    </row>
    <row r="267" spans="3:5">
      <c r="C267"/>
      <c r="D267"/>
      <c r="E267"/>
    </row>
    <row r="268" spans="3:5">
      <c r="C268"/>
      <c r="D268"/>
      <c r="E268"/>
    </row>
    <row r="269" spans="3:5">
      <c r="C269"/>
      <c r="D269"/>
      <c r="E269"/>
    </row>
    <row r="270" spans="3:5">
      <c r="C270"/>
      <c r="D270"/>
      <c r="E270"/>
    </row>
    <row r="271" spans="3:5">
      <c r="C271"/>
      <c r="D271"/>
      <c r="E271"/>
    </row>
    <row r="272" spans="3:5">
      <c r="C272"/>
      <c r="D272"/>
      <c r="E272"/>
    </row>
    <row r="273" spans="3:5">
      <c r="C273"/>
      <c r="D273"/>
      <c r="E273"/>
    </row>
    <row r="274" spans="3:5">
      <c r="C274"/>
      <c r="D274"/>
      <c r="E274"/>
    </row>
    <row r="275" spans="3:5">
      <c r="C275"/>
      <c r="D275"/>
      <c r="E275"/>
    </row>
    <row r="276" spans="3:5">
      <c r="C276"/>
      <c r="D276"/>
      <c r="E276"/>
    </row>
    <row r="277" spans="3:5">
      <c r="C277"/>
      <c r="D277"/>
      <c r="E277"/>
    </row>
    <row r="278" spans="3:5">
      <c r="C278"/>
      <c r="D278"/>
      <c r="E278"/>
    </row>
    <row r="279" spans="3:5">
      <c r="C279"/>
      <c r="D279"/>
      <c r="E279"/>
    </row>
    <row r="280" spans="3:5">
      <c r="C280"/>
      <c r="D280"/>
      <c r="E280"/>
    </row>
    <row r="281" spans="3:5">
      <c r="C281"/>
      <c r="D281"/>
      <c r="E281"/>
    </row>
    <row r="282" spans="3:5">
      <c r="C282"/>
      <c r="D282"/>
      <c r="E282"/>
    </row>
    <row r="283" spans="3:5">
      <c r="C283"/>
      <c r="D283"/>
      <c r="E283"/>
    </row>
    <row r="284" spans="3:5">
      <c r="C284"/>
      <c r="D284"/>
      <c r="E284"/>
    </row>
    <row r="285" spans="3:5">
      <c r="C285"/>
      <c r="D285"/>
      <c r="E285"/>
    </row>
    <row r="286" spans="3:5">
      <c r="C286"/>
      <c r="D286"/>
      <c r="E286"/>
    </row>
    <row r="287" spans="3:5">
      <c r="C287"/>
      <c r="D287"/>
      <c r="E287"/>
    </row>
    <row r="288" spans="3:5">
      <c r="C288"/>
      <c r="D288"/>
      <c r="E288"/>
    </row>
    <row r="289" spans="3:5">
      <c r="C289"/>
      <c r="D289"/>
      <c r="E289"/>
    </row>
    <row r="290" spans="3:5">
      <c r="C290"/>
      <c r="D290"/>
      <c r="E290"/>
    </row>
    <row r="291" spans="3:5">
      <c r="C291"/>
      <c r="D291"/>
      <c r="E291"/>
    </row>
    <row r="292" spans="3:5">
      <c r="C292"/>
      <c r="D292"/>
      <c r="E292"/>
    </row>
    <row r="293" spans="3:5">
      <c r="C293"/>
      <c r="D293"/>
      <c r="E293"/>
    </row>
    <row r="294" spans="3:5">
      <c r="C294"/>
      <c r="D294"/>
      <c r="E294"/>
    </row>
    <row r="295" spans="3:5">
      <c r="C295"/>
      <c r="D295"/>
      <c r="E295"/>
    </row>
    <row r="296" spans="3:5">
      <c r="C296"/>
      <c r="D296"/>
      <c r="E296"/>
    </row>
    <row r="297" spans="3:5">
      <c r="C297"/>
      <c r="D297"/>
      <c r="E297"/>
    </row>
    <row r="298" spans="3:5">
      <c r="C298"/>
      <c r="D298"/>
      <c r="E298"/>
    </row>
    <row r="299" spans="3:5">
      <c r="C299"/>
      <c r="D299"/>
      <c r="E299"/>
    </row>
    <row r="300" spans="3:5">
      <c r="C300"/>
      <c r="D300"/>
      <c r="E300"/>
    </row>
    <row r="301" spans="3:5">
      <c r="C301"/>
      <c r="D301"/>
      <c r="E301"/>
    </row>
    <row r="302" spans="3:5">
      <c r="C302"/>
      <c r="D302"/>
      <c r="E302"/>
    </row>
    <row r="303" spans="3:5">
      <c r="C303"/>
      <c r="D303"/>
      <c r="E303"/>
    </row>
    <row r="304" spans="3:5">
      <c r="C304"/>
      <c r="D304"/>
      <c r="E304"/>
    </row>
    <row r="305" spans="3:5">
      <c r="C305"/>
      <c r="D305"/>
      <c r="E305"/>
    </row>
    <row r="306" spans="3:5">
      <c r="C306"/>
      <c r="D306"/>
      <c r="E306"/>
    </row>
    <row r="307" spans="3:5">
      <c r="C307"/>
      <c r="D307"/>
      <c r="E307"/>
    </row>
    <row r="308" spans="3:5">
      <c r="C308"/>
      <c r="D308"/>
      <c r="E308"/>
    </row>
    <row r="309" spans="3:5">
      <c r="C309"/>
      <c r="D309"/>
      <c r="E309"/>
    </row>
    <row r="310" spans="3:5">
      <c r="C310"/>
      <c r="D310"/>
      <c r="E310"/>
    </row>
    <row r="311" spans="3:5">
      <c r="C311"/>
      <c r="D311"/>
      <c r="E311"/>
    </row>
    <row r="312" spans="3:5">
      <c r="C312"/>
      <c r="D312"/>
      <c r="E312"/>
    </row>
    <row r="313" spans="3:5">
      <c r="C313"/>
      <c r="D313"/>
      <c r="E313"/>
    </row>
    <row r="314" spans="3:5">
      <c r="C314"/>
      <c r="D314"/>
      <c r="E314"/>
    </row>
    <row r="315" spans="3:5">
      <c r="C315"/>
      <c r="D315"/>
      <c r="E315"/>
    </row>
    <row r="316" spans="3:5">
      <c r="C316"/>
      <c r="D316"/>
      <c r="E316"/>
    </row>
    <row r="317" spans="3:5">
      <c r="C317"/>
      <c r="D317"/>
      <c r="E317"/>
    </row>
    <row r="318" spans="3:5">
      <c r="C318"/>
      <c r="D318"/>
      <c r="E318"/>
    </row>
    <row r="319" spans="3:5">
      <c r="C319"/>
      <c r="D319"/>
      <c r="E319"/>
    </row>
    <row r="320" spans="3:5">
      <c r="C320"/>
      <c r="D320"/>
      <c r="E320"/>
    </row>
    <row r="321" spans="3:5">
      <c r="C321"/>
      <c r="D321"/>
      <c r="E321"/>
    </row>
    <row r="322" spans="3:5">
      <c r="C322"/>
      <c r="D322"/>
      <c r="E322"/>
    </row>
    <row r="323" spans="3:5">
      <c r="C323"/>
      <c r="D323"/>
      <c r="E323"/>
    </row>
    <row r="324" spans="3:5">
      <c r="C324"/>
      <c r="D324"/>
      <c r="E324"/>
    </row>
    <row r="325" spans="3:5">
      <c r="C325"/>
      <c r="D325"/>
      <c r="E325"/>
    </row>
    <row r="326" spans="3:5">
      <c r="C326"/>
      <c r="D326"/>
      <c r="E326"/>
    </row>
    <row r="327" spans="3:5">
      <c r="C327"/>
      <c r="D327"/>
      <c r="E327"/>
    </row>
    <row r="328" spans="3:5">
      <c r="C328"/>
      <c r="D328"/>
      <c r="E328"/>
    </row>
    <row r="329" spans="3:5">
      <c r="C329"/>
      <c r="D329"/>
      <c r="E329"/>
    </row>
    <row r="330" spans="3:5">
      <c r="C330"/>
      <c r="D330"/>
      <c r="E330"/>
    </row>
    <row r="331" spans="3:5">
      <c r="C331"/>
      <c r="D331"/>
      <c r="E331"/>
    </row>
    <row r="332" spans="3:5">
      <c r="C332"/>
      <c r="D332"/>
      <c r="E332"/>
    </row>
    <row r="333" spans="3:5">
      <c r="C333"/>
      <c r="D333"/>
      <c r="E333"/>
    </row>
    <row r="334" spans="3:5">
      <c r="C334"/>
      <c r="D334"/>
      <c r="E334"/>
    </row>
    <row r="335" spans="3:5">
      <c r="C335"/>
      <c r="D335"/>
      <c r="E335"/>
    </row>
    <row r="336" spans="3:5">
      <c r="C336"/>
      <c r="D336"/>
      <c r="E336"/>
    </row>
    <row r="337" spans="3:5">
      <c r="C337"/>
      <c r="D337"/>
      <c r="E337"/>
    </row>
    <row r="338" spans="3:5">
      <c r="C338"/>
      <c r="D338"/>
      <c r="E338"/>
    </row>
    <row r="339" spans="3:5">
      <c r="C339"/>
      <c r="D339"/>
      <c r="E339"/>
    </row>
    <row r="340" spans="3:5">
      <c r="C340"/>
      <c r="D340"/>
      <c r="E340"/>
    </row>
    <row r="341" spans="3:5">
      <c r="C341"/>
      <c r="D341"/>
      <c r="E341"/>
    </row>
    <row r="342" spans="3:5">
      <c r="C342"/>
      <c r="D342"/>
      <c r="E342"/>
    </row>
    <row r="343" spans="3:5">
      <c r="C343"/>
      <c r="D343"/>
      <c r="E343"/>
    </row>
    <row r="344" spans="3:5">
      <c r="C344"/>
      <c r="D344"/>
      <c r="E344"/>
    </row>
    <row r="345" spans="3:5">
      <c r="C345"/>
      <c r="D345"/>
      <c r="E345"/>
    </row>
    <row r="346" spans="3:5">
      <c r="C346"/>
      <c r="D346"/>
      <c r="E346"/>
    </row>
    <row r="347" spans="3:5">
      <c r="C347"/>
      <c r="D347"/>
      <c r="E347"/>
    </row>
    <row r="348" spans="3:5">
      <c r="C348"/>
      <c r="D348"/>
      <c r="E348"/>
    </row>
    <row r="349" spans="3:5">
      <c r="C349"/>
      <c r="D349"/>
      <c r="E349"/>
    </row>
    <row r="350" spans="3:5">
      <c r="C350"/>
      <c r="D350"/>
      <c r="E350"/>
    </row>
    <row r="351" spans="3:5">
      <c r="C351"/>
      <c r="D351"/>
      <c r="E351"/>
    </row>
    <row r="352" spans="3:5">
      <c r="C352"/>
      <c r="D352"/>
      <c r="E352"/>
    </row>
    <row r="353" spans="3:5">
      <c r="C353"/>
      <c r="D353"/>
      <c r="E353"/>
    </row>
    <row r="354" spans="3:5">
      <c r="C354"/>
      <c r="D354"/>
      <c r="E354"/>
    </row>
    <row r="355" spans="3:5">
      <c r="C355"/>
      <c r="D355"/>
      <c r="E355"/>
    </row>
    <row r="356" spans="3:5">
      <c r="C356"/>
      <c r="D356"/>
      <c r="E356"/>
    </row>
    <row r="357" spans="3:5">
      <c r="C357"/>
      <c r="D357"/>
      <c r="E357"/>
    </row>
    <row r="358" spans="3:5">
      <c r="C358"/>
      <c r="D358"/>
      <c r="E358"/>
    </row>
    <row r="359" spans="3:5">
      <c r="C359"/>
      <c r="D359"/>
      <c r="E359"/>
    </row>
    <row r="360" spans="3:5">
      <c r="C360"/>
      <c r="D360"/>
      <c r="E360"/>
    </row>
    <row r="361" spans="3:5">
      <c r="C361"/>
      <c r="D361"/>
      <c r="E361"/>
    </row>
    <row r="362" spans="3:5">
      <c r="C362"/>
      <c r="D362"/>
      <c r="E362"/>
    </row>
    <row r="363" spans="3:5">
      <c r="C363"/>
      <c r="D363"/>
      <c r="E363"/>
    </row>
    <row r="364" spans="3:5">
      <c r="C364"/>
      <c r="D364"/>
      <c r="E364"/>
    </row>
    <row r="365" spans="3:5">
      <c r="C365"/>
      <c r="D365"/>
      <c r="E365"/>
    </row>
    <row r="366" spans="3:5">
      <c r="C366"/>
      <c r="D366"/>
      <c r="E366"/>
    </row>
  </sheetData>
  <sheetProtection password="CEAC" sheet="1" objects="1" scenarios="1"/>
  <sortState ref="C6:F14">
    <sortCondition descending="1" ref="E6:E14"/>
  </sortState>
  <mergeCells count="3">
    <mergeCell ref="G17:G18"/>
    <mergeCell ref="C3:F3"/>
    <mergeCell ref="C14:F14"/>
  </mergeCells>
  <hyperlinks>
    <hyperlink ref="G17:G18" location="'GRAFICA ZONAS ALOJA PAIS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3"/>
  <headerFooter>
    <oddHeader>&amp;L&amp;G&amp;CEncuesta de Turismo Receptivo&amp;RMercado Español</oddHeader>
    <oddFooter>&amp;LTurismo de Tenerife&amp;R&amp;P</oddFooter>
  </headerFooter>
  <drawing r:id="rId4"/>
  <legacyDrawingHF r:id="rId5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K5:K38"/>
  <sheetViews>
    <sheetView showGridLines="0" showRowColHeaders="0" workbookViewId="0">
      <selection activeCell="I32" sqref="I32"/>
    </sheetView>
  </sheetViews>
  <sheetFormatPr baseColWidth="10" defaultRowHeight="12.75"/>
  <cols>
    <col min="3" max="3" width="12.85546875" customWidth="1"/>
    <col min="10" max="10" width="12.28515625" customWidth="1"/>
  </cols>
  <sheetData>
    <row r="5" ht="18.75" customHeight="1"/>
    <row r="36" spans="11:11" ht="17.25" customHeight="1"/>
    <row r="37" spans="11:11">
      <c r="K37" s="213" t="s">
        <v>395</v>
      </c>
    </row>
    <row r="38" spans="11:11">
      <c r="K38" s="213"/>
    </row>
  </sheetData>
  <sheetProtection password="CEAC" sheet="1" objects="1" scenarios="1"/>
  <mergeCells count="1">
    <mergeCell ref="K37:K38"/>
  </mergeCells>
  <hyperlinks>
    <hyperlink ref="K37:K38" location="'Zonas de aloja Total y País 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I34"/>
  <sheetViews>
    <sheetView showGridLines="0" showRowColHeaders="0" workbookViewId="0">
      <selection activeCell="I32" sqref="I32"/>
    </sheetView>
  </sheetViews>
  <sheetFormatPr baseColWidth="10" defaultColWidth="9.42578125" defaultRowHeight="12.75"/>
  <cols>
    <col min="1" max="1" width="16.28515625" customWidth="1"/>
    <col min="2" max="2" width="21.42578125" customWidth="1"/>
    <col min="3" max="3" width="13.140625" customWidth="1"/>
    <col min="4" max="4" width="12.42578125" customWidth="1"/>
    <col min="5" max="5" width="11.85546875" customWidth="1"/>
    <col min="7" max="7" width="16.28515625" hidden="1" customWidth="1"/>
    <col min="8" max="8" width="21.42578125" hidden="1" customWidth="1"/>
    <col min="9" max="9" width="14.85546875" hidden="1" customWidth="1"/>
    <col min="10" max="13" width="9" customWidth="1"/>
  </cols>
  <sheetData>
    <row r="2" spans="2:9" ht="77.25" customHeight="1"/>
    <row r="3" spans="2:9" ht="39.950000000000003" customHeight="1">
      <c r="B3" s="208" t="s">
        <v>490</v>
      </c>
      <c r="C3" s="208"/>
      <c r="D3" s="208"/>
      <c r="E3" s="208"/>
      <c r="G3" s="19" t="s">
        <v>128</v>
      </c>
      <c r="H3" t="s">
        <v>132</v>
      </c>
    </row>
    <row r="4" spans="2:9" ht="38.25">
      <c r="B4" s="144"/>
      <c r="C4" s="79" t="str">
        <f>actualizaciones!A7</f>
        <v>I semestre 2008</v>
      </c>
      <c r="D4" s="79" t="str">
        <f>actualizaciones!B7</f>
        <v>I semestre 2009</v>
      </c>
      <c r="E4" s="79" t="str">
        <f>actualizaciones!C7</f>
        <v>var. Interanual 09/08</v>
      </c>
    </row>
    <row r="5" spans="2:9" ht="15" customHeight="1">
      <c r="B5" s="145" t="s">
        <v>79</v>
      </c>
      <c r="C5" s="146">
        <f>GETPIVOTDATA("dato",$G$5,"Indicador","25 años y menos","País","total  ","Periodo","I semestre 2009")</f>
        <v>8.8649851632047483</v>
      </c>
      <c r="D5" s="146">
        <f>GETPIVOTDATA("dato",$G$5,"Indicador","25 años y menos","País","total  ","Periodo","I semestre 2009")</f>
        <v>8.8649851632047483</v>
      </c>
      <c r="E5" s="147">
        <f>D5/C5-1</f>
        <v>0</v>
      </c>
      <c r="G5" s="19" t="s">
        <v>130</v>
      </c>
      <c r="H5" s="19" t="s">
        <v>126</v>
      </c>
    </row>
    <row r="6" spans="2:9" ht="15" customHeight="1">
      <c r="B6" s="145" t="s">
        <v>1</v>
      </c>
      <c r="C6" s="146">
        <f>GETPIVOTDATA("dato",$G$5,"Indicador","26 a 30 años","País","total  ","Periodo","I semestre 2009")</f>
        <v>9.068991097922849</v>
      </c>
      <c r="D6" s="146">
        <f>GETPIVOTDATA("dato",$G$5,"Indicador","26 a 30 años","País","total  ","Periodo","I semestre 2009")</f>
        <v>9.068991097922849</v>
      </c>
      <c r="E6" s="147">
        <f t="shared" ref="E6:E12" si="0">D6/C6-1</f>
        <v>0</v>
      </c>
      <c r="H6" t="s">
        <v>509</v>
      </c>
    </row>
    <row r="7" spans="2:9" ht="15" customHeight="1">
      <c r="B7" s="145" t="s">
        <v>2</v>
      </c>
      <c r="C7" s="146">
        <f>GETPIVOTDATA("dato",$G$5,"Indicador","31 a 45 años","País","total  ","Periodo","I semestre 2009")</f>
        <v>23.571958456973295</v>
      </c>
      <c r="D7" s="146">
        <f>GETPIVOTDATA("dato",$G$5,"Indicador","31 a 45 años","País","total  ","Periodo","I semestre 2009")</f>
        <v>23.571958456973295</v>
      </c>
      <c r="E7" s="147">
        <f t="shared" si="0"/>
        <v>0</v>
      </c>
      <c r="G7" s="19" t="s">
        <v>129</v>
      </c>
      <c r="H7" t="s">
        <v>482</v>
      </c>
      <c r="I7" t="s">
        <v>483</v>
      </c>
    </row>
    <row r="8" spans="2:9" ht="15" customHeight="1">
      <c r="B8" s="145" t="s">
        <v>22</v>
      </c>
      <c r="C8" s="146">
        <f>GETPIVOTDATA("dato",$G$5,"Indicador","46 a 50 años","País","total  ","Periodo","I semestre 2008")</f>
        <v>9.4435075885328832</v>
      </c>
      <c r="D8" s="146">
        <f>GETPIVOTDATA("dato",$G$5,"Indicador","46 a 50 años","País","total  ","Periodo","I semestre 2009")</f>
        <v>9.7551928783382795</v>
      </c>
      <c r="E8" s="147">
        <f t="shared" si="0"/>
        <v>3.3005245866892796E-2</v>
      </c>
      <c r="G8" s="20" t="s">
        <v>79</v>
      </c>
      <c r="H8" s="22">
        <v>8.8649851632047483</v>
      </c>
      <c r="I8" s="22">
        <v>10.286677908937605</v>
      </c>
    </row>
    <row r="9" spans="2:9" ht="15" customHeight="1">
      <c r="B9" s="145" t="s">
        <v>23</v>
      </c>
      <c r="C9" s="146">
        <f>GETPIVOTDATA("dato",$G$5,"Indicador","51 a 60 años","País","total  ","Periodo","I semestre 2008")</f>
        <v>20.236087689713322</v>
      </c>
      <c r="D9" s="146">
        <f>GETPIVOTDATA("dato",$G$5,"Indicador","51 a 60 años","País","total  ","Periodo","I semestre 2009")</f>
        <v>19.844213649851632</v>
      </c>
      <c r="E9" s="147">
        <f t="shared" si="0"/>
        <v>-1.9365108803165221E-2</v>
      </c>
      <c r="G9" s="20" t="s">
        <v>1</v>
      </c>
      <c r="H9" s="22">
        <v>9.068991097922849</v>
      </c>
      <c r="I9" s="22">
        <v>9.5934045343826124</v>
      </c>
    </row>
    <row r="10" spans="2:9" ht="15" customHeight="1">
      <c r="B10" s="145" t="s">
        <v>80</v>
      </c>
      <c r="C10" s="146">
        <f>GETPIVOTDATA("dato",$G$5,"Indicador","61 y más años","País","total  ","Periodo","I semestre 2008")</f>
        <v>19.524077196927113</v>
      </c>
      <c r="D10" s="146">
        <f>GETPIVOTDATA("dato",$G$5,"Indicador","61 y más años","País","total  ","Periodo","I semestre 2009")</f>
        <v>23.405044510385757</v>
      </c>
      <c r="E10" s="147">
        <f t="shared" si="0"/>
        <v>0.19877852736975798</v>
      </c>
      <c r="G10" s="20" t="s">
        <v>2</v>
      </c>
      <c r="H10" s="22">
        <v>23.571958456973295</v>
      </c>
      <c r="I10" s="22">
        <v>26.119542814315157</v>
      </c>
    </row>
    <row r="11" spans="2:9" ht="15" customHeight="1">
      <c r="B11" s="145" t="s">
        <v>3</v>
      </c>
      <c r="C11" s="146">
        <f>GETPIVOTDATA("dato",$G$5,"Indicador","no contesta","País","total  ","Periodo","I semestre 2008")</f>
        <v>4.7967022671913062</v>
      </c>
      <c r="D11" s="146">
        <f>GETPIVOTDATA("dato",$G$5,"Indicador","no contesta","País","total  ","Periodo","I semestre 2009")</f>
        <v>5.4896142433234418</v>
      </c>
      <c r="E11" s="147">
        <f t="shared" si="0"/>
        <v>0.14445590689910959</v>
      </c>
      <c r="G11" s="20" t="s">
        <v>22</v>
      </c>
      <c r="H11" s="22">
        <v>9.7551928783382795</v>
      </c>
      <c r="I11" s="22">
        <v>9.4435075885328832</v>
      </c>
    </row>
    <row r="12" spans="2:9">
      <c r="B12" s="148" t="s">
        <v>335</v>
      </c>
      <c r="C12" s="149">
        <f>GETPIVOTDATA("dato",$G$5,"Indicador","Edad media","País","total  ","Periodo","I semestre 2008")</f>
        <v>45.926982877386394</v>
      </c>
      <c r="D12" s="149">
        <f>GETPIVOTDATA("dato",$G$5,"Indicador","Edad media","País","total  ","Periodo","I semestre 2009")</f>
        <v>47.711145996860303</v>
      </c>
      <c r="E12" s="150">
        <f t="shared" si="0"/>
        <v>3.8847819031291086E-2</v>
      </c>
      <c r="G12" s="20" t="s">
        <v>23</v>
      </c>
      <c r="H12" s="22">
        <v>19.844213649851632</v>
      </c>
      <c r="I12" s="22">
        <v>20.236087689713322</v>
      </c>
    </row>
    <row r="13" spans="2:9" ht="24.75" customHeight="1">
      <c r="B13" s="209" t="s">
        <v>40</v>
      </c>
      <c r="C13" s="209"/>
      <c r="D13" s="209"/>
      <c r="E13" s="209"/>
      <c r="G13" s="20" t="s">
        <v>80</v>
      </c>
      <c r="H13" s="22">
        <v>23.405044510385757</v>
      </c>
      <c r="I13" s="22">
        <v>19.524077196927113</v>
      </c>
    </row>
    <row r="14" spans="2:9">
      <c r="B14" s="151"/>
      <c r="C14" s="151"/>
      <c r="D14" s="151"/>
      <c r="E14" s="151"/>
      <c r="G14" s="20" t="s">
        <v>336</v>
      </c>
      <c r="H14" s="22">
        <v>47.711145996860303</v>
      </c>
      <c r="I14" s="22">
        <v>45.926982877386394</v>
      </c>
    </row>
    <row r="15" spans="2:9">
      <c r="B15" s="151"/>
      <c r="C15" s="151"/>
      <c r="D15" s="151"/>
      <c r="E15" s="151"/>
      <c r="G15" s="20" t="s">
        <v>3</v>
      </c>
      <c r="H15" s="22">
        <v>5.4896142433234418</v>
      </c>
      <c r="I15" s="22">
        <v>4.7967022671913062</v>
      </c>
    </row>
    <row r="16" spans="2:9">
      <c r="B16" s="151"/>
      <c r="C16" s="151"/>
      <c r="D16" s="151"/>
      <c r="E16" s="151"/>
    </row>
    <row r="17" spans="2:5" ht="39.950000000000003" hidden="1" customHeight="1">
      <c r="B17" s="208" t="s">
        <v>468</v>
      </c>
      <c r="C17" s="210"/>
      <c r="D17" s="210"/>
      <c r="E17" s="210"/>
    </row>
    <row r="18" spans="2:5" ht="38.25" hidden="1">
      <c r="B18" s="144"/>
      <c r="C18" s="79" t="str">
        <f>actualizaciones!A7</f>
        <v>I semestre 2008</v>
      </c>
      <c r="D18" s="79" t="str">
        <f>actualizaciones!B7</f>
        <v>I semestre 2009</v>
      </c>
      <c r="E18" s="79" t="str">
        <f>actualizaciones!C7</f>
        <v>var. Interanual 09/08</v>
      </c>
    </row>
    <row r="19" spans="2:5" ht="15" hidden="1" customHeight="1">
      <c r="B19" s="145" t="s">
        <v>79</v>
      </c>
      <c r="C19" s="146" t="e">
        <f>GETPIVOTDATA("dato",$G$5,"Indicador","25 años y menos","País","total","Periodo","I semestre 2008")</f>
        <v>#REF!</v>
      </c>
      <c r="D19" s="146" t="e">
        <f>GETPIVOTDATA("dato",$G$5,"Indicador","25 años y menos","País","Total","Periodo","I semestre 2008")</f>
        <v>#REF!</v>
      </c>
      <c r="E19" s="147" t="e">
        <f>D19/C19-1</f>
        <v>#REF!</v>
      </c>
    </row>
    <row r="20" spans="2:5" ht="15" hidden="1" customHeight="1">
      <c r="B20" s="145" t="s">
        <v>1</v>
      </c>
      <c r="C20" s="146" t="e">
        <f>GETPIVOTDATA("dato",$G$5,"Indicador","26 a 30 años","País","total","Periodo","I semestre 2008")</f>
        <v>#REF!</v>
      </c>
      <c r="D20" s="146" t="e">
        <f>GETPIVOTDATA("dato",$G$5,"Indicador","26 a 30 años","País","Total","Periodo","I semestre 2008")</f>
        <v>#REF!</v>
      </c>
      <c r="E20" s="147" t="e">
        <f t="shared" ref="E20:E26" si="1">D20/C20-1</f>
        <v>#REF!</v>
      </c>
    </row>
    <row r="21" spans="2:5" ht="15" hidden="1" customHeight="1">
      <c r="B21" s="145" t="s">
        <v>2</v>
      </c>
      <c r="C21" s="146" t="e">
        <f>GETPIVOTDATA("dato",$G$5,"Indicador","31 a 45 años","País","Total","Periodo","I semestre 2008")</f>
        <v>#REF!</v>
      </c>
      <c r="D21" s="146" t="e">
        <f>GETPIVOTDATA("dato",$G$5,"Indicador","31 a 45 años","País","Total","Periodo","I semestre 2008")</f>
        <v>#REF!</v>
      </c>
      <c r="E21" s="147" t="e">
        <f t="shared" si="1"/>
        <v>#REF!</v>
      </c>
    </row>
    <row r="22" spans="2:5" ht="15" hidden="1" customHeight="1">
      <c r="B22" s="145" t="s">
        <v>22</v>
      </c>
      <c r="C22" s="146" t="e">
        <f>GETPIVOTDATA("dato",$G$5,"Indicador","46 a 50 años","País","Total","Periodo","I semestre 2008")</f>
        <v>#REF!</v>
      </c>
      <c r="D22" s="146" t="e">
        <f>GETPIVOTDATA("dato",$G$5,"Indicador","46 a 50 años","País","Total","Periodo","I semestre 2008")</f>
        <v>#REF!</v>
      </c>
      <c r="E22" s="147" t="e">
        <f t="shared" si="1"/>
        <v>#REF!</v>
      </c>
    </row>
    <row r="23" spans="2:5" ht="15" hidden="1" customHeight="1">
      <c r="B23" s="145" t="s">
        <v>23</v>
      </c>
      <c r="C23" s="146" t="e">
        <f>GETPIVOTDATA("dato",$G$5,"Indicador","51 a 60 años","País","Total","Periodo","I semestre 2008")</f>
        <v>#REF!</v>
      </c>
      <c r="D23" s="146" t="e">
        <f>GETPIVOTDATA("dato",$G$5,"Indicador","51 a 60 años","País","Total","Periodo","I semestre 2008")</f>
        <v>#REF!</v>
      </c>
      <c r="E23" s="147" t="e">
        <f t="shared" si="1"/>
        <v>#REF!</v>
      </c>
    </row>
    <row r="24" spans="2:5" ht="15" hidden="1" customHeight="1">
      <c r="B24" s="145" t="s">
        <v>80</v>
      </c>
      <c r="C24" s="146" t="e">
        <f>GETPIVOTDATA("dato",$G$5,"Indicador","61 y más años","País","Total","Periodo","I semestre 2008")</f>
        <v>#REF!</v>
      </c>
      <c r="D24" s="146" t="e">
        <f>GETPIVOTDATA("dato",$G$5,"Indicador","61 y más años","País","Total","Periodo","I semestre 2008")</f>
        <v>#REF!</v>
      </c>
      <c r="E24" s="147" t="e">
        <f t="shared" si="1"/>
        <v>#REF!</v>
      </c>
    </row>
    <row r="25" spans="2:5" ht="15" hidden="1" customHeight="1">
      <c r="B25" s="145" t="s">
        <v>3</v>
      </c>
      <c r="C25" s="146" t="e">
        <f>GETPIVOTDATA("dato",$G$5,"Indicador","no contesta","País","Total","Periodo","I semestre 2008")</f>
        <v>#REF!</v>
      </c>
      <c r="D25" s="146" t="e">
        <f>GETPIVOTDATA("dato",$G$5,"Indicador","no contesta","País","Total","Periodo","I semestre 2008")</f>
        <v>#REF!</v>
      </c>
      <c r="E25" s="147" t="e">
        <f t="shared" si="1"/>
        <v>#REF!</v>
      </c>
    </row>
    <row r="26" spans="2:5" ht="15" hidden="1" customHeight="1">
      <c r="B26" s="148" t="s">
        <v>335</v>
      </c>
      <c r="C26" s="149" t="e">
        <f>GETPIVOTDATA("dato",$G$5,"Indicador","Edad media","País","Total","Periodo","I semestre 2008")</f>
        <v>#REF!</v>
      </c>
      <c r="D26" s="149" t="e">
        <f>GETPIVOTDATA("dato",$G$5,"Indicador","Edad media","País","Total","Periodo","I semestre 2008")</f>
        <v>#REF!</v>
      </c>
      <c r="E26" s="150" t="e">
        <f t="shared" si="1"/>
        <v>#REF!</v>
      </c>
    </row>
    <row r="27" spans="2:5" ht="24" hidden="1" customHeight="1">
      <c r="B27" s="209" t="s">
        <v>40</v>
      </c>
      <c r="C27" s="209"/>
      <c r="D27" s="209"/>
      <c r="E27" s="209"/>
    </row>
    <row r="30" spans="2:5">
      <c r="D30" s="207" t="s">
        <v>410</v>
      </c>
    </row>
    <row r="31" spans="2:5">
      <c r="D31" s="207"/>
    </row>
    <row r="33" spans="4:4">
      <c r="D33" s="207" t="s">
        <v>411</v>
      </c>
    </row>
    <row r="34" spans="4:4">
      <c r="D34" s="207"/>
    </row>
  </sheetData>
  <sheetProtection password="CEAC" sheet="1" objects="1" scenarios="1"/>
  <mergeCells count="6">
    <mergeCell ref="D33:D34"/>
    <mergeCell ref="B3:E3"/>
    <mergeCell ref="B13:E13"/>
    <mergeCell ref="B17:E17"/>
    <mergeCell ref="B27:E27"/>
    <mergeCell ref="D30:D31"/>
  </mergeCells>
  <phoneticPr fontId="2" type="noConversion"/>
  <hyperlinks>
    <hyperlink ref="D30:D31" location="'EDAD GRAFICA 1 '!A1" tooltip="GRÁFICA 1" display="GRÁFICA 1"/>
    <hyperlink ref="D33:D34" location="'EDAD GRAFICA 2 '!A1" tooltip="GRÁFICA 2" display="GRÁFICA 2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34"/>
  <sheetViews>
    <sheetView showGridLines="0" showRowColHeaders="0" workbookViewId="0">
      <selection activeCell="I32" sqref="I32"/>
    </sheetView>
  </sheetViews>
  <sheetFormatPr baseColWidth="10" defaultRowHeight="12.75"/>
  <cols>
    <col min="1" max="1" width="22.7109375" customWidth="1"/>
    <col min="2" max="2" width="25.140625" customWidth="1"/>
    <col min="3" max="3" width="9" customWidth="1"/>
    <col min="4" max="4" width="9.28515625" customWidth="1"/>
    <col min="11" max="11" width="11.42578125" customWidth="1"/>
    <col min="12" max="12" width="22.7109375" hidden="1" customWidth="1"/>
    <col min="13" max="13" width="21.42578125" hidden="1" customWidth="1"/>
    <col min="14" max="14" width="14.85546875" hidden="1" customWidth="1"/>
    <col min="15" max="15" width="11.42578125" customWidth="1"/>
  </cols>
  <sheetData>
    <row r="1" spans="2:14">
      <c r="L1" s="16"/>
      <c r="M1" s="16"/>
      <c r="N1" s="16"/>
    </row>
    <row r="2" spans="2:14" ht="23.25" customHeight="1">
      <c r="L2" s="19" t="s">
        <v>127</v>
      </c>
      <c r="M2" t="s">
        <v>4</v>
      </c>
      <c r="N2" s="16"/>
    </row>
    <row r="3" spans="2:14" ht="39" customHeight="1">
      <c r="B3" s="236" t="s">
        <v>489</v>
      </c>
      <c r="C3" s="236"/>
      <c r="D3" s="236"/>
      <c r="E3" s="236"/>
      <c r="L3" s="19" t="s">
        <v>128</v>
      </c>
      <c r="M3" t="s">
        <v>168</v>
      </c>
      <c r="N3" s="16"/>
    </row>
    <row r="4" spans="2:14" ht="36">
      <c r="B4" s="110"/>
      <c r="C4" s="111" t="str">
        <f>actualizaciones!A7</f>
        <v>I semestre 2008</v>
      </c>
      <c r="D4" s="111" t="str">
        <f>actualizaciones!B7</f>
        <v>I semestre 2009</v>
      </c>
      <c r="E4" s="111" t="str">
        <f>actualizaciones!C7</f>
        <v>var. Interanual 09/08</v>
      </c>
      <c r="M4" s="16"/>
      <c r="N4" s="16"/>
    </row>
    <row r="5" spans="2:14">
      <c r="B5" s="112" t="s">
        <v>346</v>
      </c>
      <c r="C5" s="113">
        <f>GETPIVOTDATA("dato",$L$5,"Indicador","Hotel 5*","Periodo","I semestre 2008")</f>
        <v>5.5274498782087313</v>
      </c>
      <c r="D5" s="113">
        <f>GETPIVOTDATA("dato",$L$5,"Indicador","Hotel 5*","Periodo","I semestre 2009")</f>
        <v>6.7136498516320477</v>
      </c>
      <c r="E5" s="114">
        <f>D5/C5-1</f>
        <v>0.21460166976814365</v>
      </c>
      <c r="L5" s="19" t="s">
        <v>130</v>
      </c>
      <c r="M5" s="19" t="s">
        <v>126</v>
      </c>
    </row>
    <row r="6" spans="2:14">
      <c r="B6" s="112" t="s">
        <v>347</v>
      </c>
      <c r="C6" s="113">
        <f>GETPIVOTDATA("dato",$L$5,"Indicador","Hotel 4*","Periodo","I semestre 2008")</f>
        <v>38.523515083380175</v>
      </c>
      <c r="D6" s="113">
        <f>GETPIVOTDATA("dato",$L$5,"Indicador","Hotel 4*","Periodo","I semestre 2009")</f>
        <v>36.405786350148368</v>
      </c>
      <c r="E6" s="114">
        <f>D6/C6-1</f>
        <v>-5.4972365025574677E-2</v>
      </c>
      <c r="L6" s="19" t="s">
        <v>129</v>
      </c>
      <c r="M6" t="s">
        <v>482</v>
      </c>
      <c r="N6" t="s">
        <v>483</v>
      </c>
    </row>
    <row r="7" spans="2:14">
      <c r="B7" s="112" t="s">
        <v>348</v>
      </c>
      <c r="C7" s="113">
        <f>GETPIVOTDATA("dato",$L$5,"Indicador","Hotel 3*","Periodo","I semestre 2008")</f>
        <v>5.0402848041971149</v>
      </c>
      <c r="D7" s="113">
        <f>GETPIVOTDATA("dato",$L$5,"Indicador","Hotel 3*","Periodo","I semestre 2009")</f>
        <v>6.1016320474777448</v>
      </c>
      <c r="E7" s="114">
        <f t="shared" ref="E7:E20" si="0">D7/C7-1</f>
        <v>0.21057287127839119</v>
      </c>
      <c r="L7" s="20" t="s">
        <v>355</v>
      </c>
      <c r="M7" s="22">
        <v>1.7618694362017804</v>
      </c>
      <c r="N7" s="22">
        <v>1.2179126850290425</v>
      </c>
    </row>
    <row r="8" spans="2:14">
      <c r="B8" s="112" t="s">
        <v>349</v>
      </c>
      <c r="C8" s="113">
        <f>GETPIVOTDATA("dato",$L$5,"Indicador","Hotel 1 y 2*","Periodo","I semestre 2008")</f>
        <v>0.41221660108675284</v>
      </c>
      <c r="D8" s="113">
        <f>GETPIVOTDATA("dato",$L$5,"Indicador","Hotel 1 y 2*","Periodo","I semestre 2009")</f>
        <v>0.44510385756676557</v>
      </c>
      <c r="E8" s="114">
        <f t="shared" si="0"/>
        <v>7.9781494469921777E-2</v>
      </c>
      <c r="L8" s="20" t="s">
        <v>354</v>
      </c>
      <c r="M8" s="22">
        <v>4.5623145400593472</v>
      </c>
      <c r="N8" s="22">
        <v>4.9091249765786023</v>
      </c>
    </row>
    <row r="9" spans="2:14">
      <c r="B9" s="112" t="s">
        <v>350</v>
      </c>
      <c r="C9" s="113">
        <f>GETPIVOTDATA("dato",$L$5,"Indicador","Aparthotel 4*","Periodo","I semestre 2008")</f>
        <v>2.997938916994566</v>
      </c>
      <c r="D9" s="113">
        <f>GETPIVOTDATA("dato",$L$5,"Indicador","Aparthotel 4*","Periodo","I semestre 2009")</f>
        <v>2.4109792284866467</v>
      </c>
      <c r="E9" s="114">
        <f t="shared" si="0"/>
        <v>-0.19578774109792285</v>
      </c>
      <c r="L9" s="20" t="s">
        <v>353</v>
      </c>
      <c r="M9" s="22">
        <v>13.538575667655786</v>
      </c>
      <c r="N9" s="22">
        <v>13.490725126475548</v>
      </c>
    </row>
    <row r="10" spans="2:14">
      <c r="B10" s="112" t="s">
        <v>351</v>
      </c>
      <c r="C10" s="113">
        <f>GETPIVOTDATA("dato",$L$5,"Indicador","Aparthotel 3*","Periodo","I semestre 2008")</f>
        <v>5.6960839422896754</v>
      </c>
      <c r="D10" s="113">
        <f>GETPIVOTDATA("dato",$L$5,"Indicador","Aparthotel 3*","Periodo","I semestre 2009")</f>
        <v>5.4896142433234418</v>
      </c>
      <c r="E10" s="114">
        <f t="shared" si="0"/>
        <v>-3.6247657348118079E-2</v>
      </c>
      <c r="L10" s="20" t="s">
        <v>75</v>
      </c>
      <c r="M10" s="22">
        <v>20.326409495548962</v>
      </c>
      <c r="N10" s="22">
        <v>19.898819561551434</v>
      </c>
    </row>
    <row r="11" spans="2:14">
      <c r="B11" s="112" t="s">
        <v>352</v>
      </c>
      <c r="C11" s="113">
        <f>GETPIVOTDATA("dato",$L$5,"Indicador","Aparthotel 1 y 2*","Periodo","I semestre 2008")</f>
        <v>0.3934794828555368</v>
      </c>
      <c r="D11" s="113">
        <f>GETPIVOTDATA("dato",$L$5,"Indicador","Aparthotel 1 y 2*","Periodo","I semestre 2009")</f>
        <v>0.20400593471810088</v>
      </c>
      <c r="E11" s="114">
        <f t="shared" si="0"/>
        <v>-0.48153348876642643</v>
      </c>
      <c r="L11" s="20" t="s">
        <v>74</v>
      </c>
      <c r="M11" s="22">
        <v>8.2900593471810087</v>
      </c>
      <c r="N11" s="22">
        <v>9.2936106426831557</v>
      </c>
    </row>
    <row r="12" spans="2:14">
      <c r="B12" s="112" t="s">
        <v>353</v>
      </c>
      <c r="C12" s="113">
        <f>GETPIVOTDATA("dato",$L$5,"Indicador","Apartam. 3 llaves","Periodo","I semestre 2008")</f>
        <v>13.490725126475548</v>
      </c>
      <c r="D12" s="113">
        <f>GETPIVOTDATA("dato",$L$5,"Indicador","Apartam. 3 llaves","Periodo","I semestre 2009")</f>
        <v>13.538575667655786</v>
      </c>
      <c r="E12" s="114">
        <f t="shared" si="0"/>
        <v>3.5469213649852449E-3</v>
      </c>
      <c r="L12" s="20" t="s">
        <v>352</v>
      </c>
      <c r="M12" s="22">
        <v>0.20400593471810088</v>
      </c>
      <c r="N12" s="22">
        <v>0.3934794828555368</v>
      </c>
    </row>
    <row r="13" spans="2:14">
      <c r="B13" s="112" t="s">
        <v>354</v>
      </c>
      <c r="C13" s="113">
        <f>GETPIVOTDATA("dato",$L$5,"Indicador","Apartam. 2 llaves","Periodo","I semestre 2008")</f>
        <v>4.9091249765786023</v>
      </c>
      <c r="D13" s="113">
        <f>GETPIVOTDATA("dato",$L$5,"Indicador","Apartam. 2 llaves","Periodo","I semestre 2009")</f>
        <v>4.5623145400593472</v>
      </c>
      <c r="E13" s="114">
        <f t="shared" si="0"/>
        <v>-7.064608014134599E-2</v>
      </c>
      <c r="L13" s="20" t="s">
        <v>351</v>
      </c>
      <c r="M13" s="22">
        <v>5.4896142433234418</v>
      </c>
      <c r="N13" s="22">
        <v>5.6960839422896754</v>
      </c>
    </row>
    <row r="14" spans="2:14">
      <c r="B14" s="112" t="s">
        <v>355</v>
      </c>
      <c r="C14" s="113">
        <f>GETPIVOTDATA("dato",$L$5,"Indicador","Apartam. 1 llave","Periodo","I semestre 2008")</f>
        <v>1.2179126850290425</v>
      </c>
      <c r="D14" s="113">
        <f>GETPIVOTDATA("dato",$L$5,"Indicador","Apartam. 1 llave","Periodo","I semestre 2009")</f>
        <v>1.7618694362017804</v>
      </c>
      <c r="E14" s="114">
        <f t="shared" si="0"/>
        <v>0.44663033553983111</v>
      </c>
      <c r="L14" s="20" t="s">
        <v>350</v>
      </c>
      <c r="M14" s="22">
        <v>2.4109792284866467</v>
      </c>
      <c r="N14" s="22">
        <v>2.997938916994566</v>
      </c>
    </row>
    <row r="15" spans="2:14">
      <c r="B15" s="112" t="s">
        <v>356</v>
      </c>
      <c r="C15" s="113">
        <f>GETPIVOTDATA("dato",$L$5,"Indicador","Casa/apartamento privado","Periodo","I semestre 2008")</f>
        <v>12.010492786209481</v>
      </c>
      <c r="D15" s="113">
        <f>GETPIVOTDATA("dato",$L$5,"Indicador","Casa/apartamento privado","Periodo","I semestre 2009")</f>
        <v>12.091988130563799</v>
      </c>
      <c r="E15" s="114">
        <f t="shared" si="0"/>
        <v>6.7853455978001964E-3</v>
      </c>
      <c r="L15" s="20" t="s">
        <v>367</v>
      </c>
      <c r="M15" s="22">
        <v>0</v>
      </c>
      <c r="N15" s="22">
        <v>0</v>
      </c>
    </row>
    <row r="16" spans="2:14">
      <c r="B16" s="112" t="s">
        <v>76</v>
      </c>
      <c r="C16" s="113">
        <f>GETPIVOTDATA("dato",$L$5,"Indicador","Time sharing","Periodo","I semestre 2008")</f>
        <v>17.069514708637811</v>
      </c>
      <c r="D16" s="113">
        <f>GETPIVOTDATA("dato",$L$5,"Indicador","Time sharing","Periodo","I semestre 2009")</f>
        <v>17.247774480712167</v>
      </c>
      <c r="E16" s="114">
        <f t="shared" si="0"/>
        <v>1.0443165791008013E-2</v>
      </c>
      <c r="L16" s="20" t="s">
        <v>78</v>
      </c>
      <c r="M16" s="22">
        <v>12.091988130563799</v>
      </c>
      <c r="N16" s="22">
        <v>12.010492786209481</v>
      </c>
    </row>
    <row r="17" spans="2:14">
      <c r="B17" s="112" t="s">
        <v>357</v>
      </c>
      <c r="C17" s="113">
        <f>GETPIVOTDATA("dato",$L$5,"Indicador","Casa/hotel rural","Periodo","I semestre 2008")</f>
        <v>0.3934794828555368</v>
      </c>
      <c r="D17" s="113">
        <f>GETPIVOTDATA("dato",$L$5,"Indicador","Casa/hotel rural","Periodo","I semestre 2009")</f>
        <v>0.37091988130563797</v>
      </c>
      <c r="E17" s="114">
        <f t="shared" si="0"/>
        <v>-5.7333615938957139E-2</v>
      </c>
      <c r="L17" s="20" t="s">
        <v>356</v>
      </c>
      <c r="M17" s="22">
        <v>12.091988130563799</v>
      </c>
      <c r="N17" s="22">
        <v>12.010492786209481</v>
      </c>
    </row>
    <row r="18" spans="2:14">
      <c r="B18" s="112" t="s">
        <v>358</v>
      </c>
      <c r="C18" s="113">
        <f>GETPIVOTDATA("dato",$L$5,"Indicador","camping","Periodo","I semestre 2008")</f>
        <v>0</v>
      </c>
      <c r="D18" s="113">
        <f>GETPIVOTDATA("dato",$L$5,"Indicador","camping","Periodo","I semestre 2009")</f>
        <v>0</v>
      </c>
      <c r="E18" s="121" t="s">
        <v>113</v>
      </c>
      <c r="L18" s="20" t="s">
        <v>357</v>
      </c>
      <c r="M18" s="22">
        <v>0.37091988130563797</v>
      </c>
      <c r="N18" s="22">
        <v>0.3934794828555368</v>
      </c>
    </row>
    <row r="19" spans="2:14">
      <c r="B19" s="112" t="s">
        <v>359</v>
      </c>
      <c r="C19" s="113">
        <f>GETPIVOTDATA("dato",$L$5,"Indicador","otro alojamiento","Periodo","I semestre 2008")</f>
        <v>1.873711823121604E-2</v>
      </c>
      <c r="D19" s="113">
        <f>GETPIVOTDATA("dato",$L$5,"Indicador","otro alojamiento","Periodo","I semestre 2009")</f>
        <v>1.8545994065281898E-2</v>
      </c>
      <c r="E19" s="114">
        <f t="shared" si="0"/>
        <v>-1.0200296735905168E-2</v>
      </c>
      <c r="L19" s="20" t="s">
        <v>73</v>
      </c>
      <c r="M19" s="22">
        <v>50.09272997032641</v>
      </c>
      <c r="N19" s="22">
        <v>49.80326025857223</v>
      </c>
    </row>
    <row r="20" spans="2:14">
      <c r="B20" s="112" t="s">
        <v>3</v>
      </c>
      <c r="C20" s="113">
        <f>GETPIVOTDATA("dato",$L$5,"Indicador","no contesta","Periodo","I semestre 2008")</f>
        <v>0.89938167509836986</v>
      </c>
      <c r="D20" s="113">
        <f>GETPIVOTDATA("dato",$L$5,"Indicador","no contesta","Periodo","I semestre 2009")</f>
        <v>1.4280415430267062</v>
      </c>
      <c r="E20" s="114">
        <f t="shared" si="0"/>
        <v>0.58780369065281901</v>
      </c>
      <c r="L20" s="20" t="s">
        <v>349</v>
      </c>
      <c r="M20" s="22">
        <v>0.44510385756676557</v>
      </c>
      <c r="N20" s="22">
        <v>0.41221660108675284</v>
      </c>
    </row>
    <row r="21" spans="2:14" ht="22.5" customHeight="1">
      <c r="B21" s="237" t="s">
        <v>360</v>
      </c>
      <c r="C21" s="238"/>
      <c r="D21" s="238"/>
      <c r="E21" s="238"/>
      <c r="L21" s="20" t="s">
        <v>348</v>
      </c>
      <c r="M21" s="22">
        <v>6.1016320474777448</v>
      </c>
      <c r="N21" s="22">
        <v>5.0402848041971149</v>
      </c>
    </row>
    <row r="22" spans="2:14" ht="16.5" customHeight="1">
      <c r="B22" s="115"/>
      <c r="C22" s="115"/>
      <c r="D22" s="115"/>
      <c r="E22" s="115"/>
      <c r="L22" s="20" t="s">
        <v>347</v>
      </c>
      <c r="M22" s="22">
        <v>36.405786350148368</v>
      </c>
      <c r="N22" s="22">
        <v>38.523515083380175</v>
      </c>
    </row>
    <row r="23" spans="2:14">
      <c r="B23" s="115"/>
      <c r="C23" s="115"/>
      <c r="D23" s="115"/>
      <c r="E23" s="115"/>
      <c r="L23" s="20" t="s">
        <v>346</v>
      </c>
      <c r="M23" s="22">
        <v>6.7136498516320477</v>
      </c>
      <c r="N23" s="22">
        <v>5.5274498782087313</v>
      </c>
    </row>
    <row r="24" spans="2:14" ht="53.25" customHeight="1">
      <c r="B24" s="236" t="s">
        <v>502</v>
      </c>
      <c r="C24" s="236"/>
      <c r="D24" s="236"/>
      <c r="E24" s="236"/>
      <c r="L24" s="20" t="s">
        <v>3</v>
      </c>
      <c r="M24" s="22">
        <v>1.4280415430267062</v>
      </c>
      <c r="N24" s="22">
        <v>0.89938167509836986</v>
      </c>
    </row>
    <row r="25" spans="2:14" ht="36">
      <c r="B25" s="116"/>
      <c r="C25" s="111" t="str">
        <f>actualizaciones!A7</f>
        <v>I semestre 2008</v>
      </c>
      <c r="D25" s="111" t="str">
        <f>actualizaciones!B7</f>
        <v>I semestre 2009</v>
      </c>
      <c r="E25" s="111" t="str">
        <f>actualizaciones!C7</f>
        <v>var. Interanual 09/08</v>
      </c>
      <c r="G25" s="213" t="s">
        <v>394</v>
      </c>
      <c r="L25" s="20" t="s">
        <v>366</v>
      </c>
      <c r="M25" s="22">
        <v>1.8545994065281898E-2</v>
      </c>
      <c r="N25" s="22">
        <v>1.873711823121604E-2</v>
      </c>
    </row>
    <row r="26" spans="2:14">
      <c r="B26" s="117" t="s">
        <v>73</v>
      </c>
      <c r="C26" s="118">
        <f>GETPIVOTDATA("dato",$L$5,"Indicador","Hotel","Periodo","I semestre 2008")</f>
        <v>49.80326025857223</v>
      </c>
      <c r="D26" s="118">
        <f>GETPIVOTDATA("dato",$L$5,"Indicador","Hotel","Periodo","I semestre 2009")</f>
        <v>50.09272997032641</v>
      </c>
      <c r="E26" s="119">
        <f t="shared" ref="E26:E32" si="1">D26/C26-1</f>
        <v>5.8122643026037313E-3</v>
      </c>
      <c r="G26" s="213"/>
      <c r="L26" s="20" t="s">
        <v>362</v>
      </c>
      <c r="M26" s="22">
        <v>3.7091988130563795E-2</v>
      </c>
      <c r="N26" s="22">
        <v>1.873711823121604E-2</v>
      </c>
    </row>
    <row r="27" spans="2:14">
      <c r="B27" s="117" t="s">
        <v>75</v>
      </c>
      <c r="C27" s="118">
        <f>GETPIVOTDATA("dato",$L$5,"Indicador","Apartamento","Periodo","I semestre 2008")</f>
        <v>19.898819561551434</v>
      </c>
      <c r="D27" s="118">
        <f>GETPIVOTDATA("dato",$L$5,"Indicador","Apartamento","Periodo","I semestre 2009")</f>
        <v>20.326409495548962</v>
      </c>
      <c r="E27" s="119">
        <f t="shared" si="1"/>
        <v>2.1488206005130017E-2</v>
      </c>
      <c r="L27" s="20" t="s">
        <v>76</v>
      </c>
      <c r="M27" s="22">
        <v>17.247774480712167</v>
      </c>
      <c r="N27" s="22">
        <v>17.069514708637811</v>
      </c>
    </row>
    <row r="28" spans="2:14">
      <c r="B28" s="117" t="s">
        <v>78</v>
      </c>
      <c r="C28" s="118">
        <f>GETPIVOTDATA("dato",$L$5,"Indicador","Casa particular","Periodo","I semestre 2008")</f>
        <v>12.010492786209481</v>
      </c>
      <c r="D28" s="118">
        <f>GETPIVOTDATA("dato",$L$5,"Indicador","Casa particular","Periodo","I semestre 2009")</f>
        <v>12.091988130563799</v>
      </c>
      <c r="E28" s="119">
        <f t="shared" si="1"/>
        <v>6.7853455978001964E-3</v>
      </c>
      <c r="L28" s="20" t="s">
        <v>77</v>
      </c>
      <c r="M28" s="22">
        <v>0.37091988130563797</v>
      </c>
      <c r="N28" s="22">
        <v>0.37474236462432076</v>
      </c>
    </row>
    <row r="29" spans="2:14">
      <c r="B29" s="117" t="s">
        <v>74</v>
      </c>
      <c r="C29" s="120">
        <f>GETPIVOTDATA("dato",$L$5,"Indicador","Aparthotel","Periodo","I semestre 2008")</f>
        <v>9.2936106426831557</v>
      </c>
      <c r="D29" s="120">
        <f>GETPIVOTDATA("dato",$L$5,"Indicador","Aparthotel","Periodo","I semestre 2009")</f>
        <v>8.2900593471810087</v>
      </c>
      <c r="E29" s="119">
        <f t="shared" si="1"/>
        <v>-0.10798292871159187</v>
      </c>
    </row>
    <row r="30" spans="2:14">
      <c r="B30" s="117" t="s">
        <v>76</v>
      </c>
      <c r="C30" s="118">
        <f>GETPIVOTDATA("dato",$L$5,"Indicador","Time sharing","Periodo","I semestre 2008")</f>
        <v>17.069514708637811</v>
      </c>
      <c r="D30" s="118">
        <f>GETPIVOTDATA("dato",$L$5,"Indicador","Time sharing","Periodo","I semestre 2009")</f>
        <v>17.247774480712167</v>
      </c>
      <c r="E30" s="119">
        <f t="shared" si="1"/>
        <v>1.0443165791008013E-2</v>
      </c>
    </row>
    <row r="31" spans="2:14">
      <c r="B31" s="117" t="s">
        <v>77</v>
      </c>
      <c r="C31" s="120">
        <f>GETPIVOTDATA("dato",$L$5,"Indicador","Turismo rural","Periodo","I semestre 2008")</f>
        <v>0.37474236462432076</v>
      </c>
      <c r="D31" s="120">
        <f>GETPIVOTDATA("dato",$L$5,"Indicador","Turismo rural","Periodo","I semestre 2009")</f>
        <v>0.37091988130563797</v>
      </c>
      <c r="E31" s="119">
        <f t="shared" si="1"/>
        <v>-1.0200296735905057E-2</v>
      </c>
    </row>
    <row r="32" spans="2:14">
      <c r="B32" s="117" t="s">
        <v>361</v>
      </c>
      <c r="C32" s="120">
        <f>GETPIVOTDATA("dato",$L$5,"Indicador","otro tipo","Periodo","I semestre 2008")</f>
        <v>1.873711823121604E-2</v>
      </c>
      <c r="D32" s="120">
        <f>GETPIVOTDATA("dato",$L$5,"Indicador","otro tipo","Periodo","I semestre 2009")</f>
        <v>3.7091988130563795E-2</v>
      </c>
      <c r="E32" s="119">
        <f t="shared" si="1"/>
        <v>0.97959940652818966</v>
      </c>
    </row>
    <row r="33" spans="2:5" ht="24.75" customHeight="1">
      <c r="B33" s="239" t="s">
        <v>360</v>
      </c>
      <c r="C33" s="240"/>
      <c r="D33" s="240"/>
      <c r="E33" s="240"/>
    </row>
    <row r="34" spans="2:5" ht="27" customHeight="1"/>
  </sheetData>
  <sheetProtection password="CEAC" sheet="1" objects="1" scenarios="1"/>
  <sortState ref="B26:E32">
    <sortCondition descending="1" ref="D26:D32"/>
  </sortState>
  <mergeCells count="5">
    <mergeCell ref="B3:E3"/>
    <mergeCell ref="B21:E21"/>
    <mergeCell ref="B24:E24"/>
    <mergeCell ref="B33:E33"/>
    <mergeCell ref="G25:G26"/>
  </mergeCells>
  <phoneticPr fontId="2" type="noConversion"/>
  <hyperlinks>
    <hyperlink ref="G25:G26" location="'gráfica tipo alojamiento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K33:K34"/>
  <sheetViews>
    <sheetView showGridLines="0" showRowColHeaders="0" workbookViewId="0">
      <selection activeCell="I32" sqref="I32"/>
    </sheetView>
  </sheetViews>
  <sheetFormatPr baseColWidth="10" defaultRowHeight="12.75"/>
  <cols>
    <col min="10" max="10" width="5.42578125" customWidth="1"/>
  </cols>
  <sheetData>
    <row r="33" spans="11:11">
      <c r="K33" s="213" t="s">
        <v>395</v>
      </c>
    </row>
    <row r="34" spans="11:11">
      <c r="K34" s="213"/>
    </row>
  </sheetData>
  <sheetProtection password="CEAC" sheet="1" objects="1" scenarios="1"/>
  <mergeCells count="1">
    <mergeCell ref="K33:K34"/>
  </mergeCells>
  <hyperlinks>
    <hyperlink ref="K33:K34" location="'Tipo de alojamiento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C2:O331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1" width="5.28515625" style="7" customWidth="1"/>
    <col min="2" max="2" width="16.42578125" style="7" customWidth="1"/>
    <col min="3" max="3" width="39.42578125" style="7" customWidth="1"/>
    <col min="4" max="6" width="10.7109375" style="7" customWidth="1"/>
    <col min="7" max="7" width="2.42578125" style="7" customWidth="1"/>
    <col min="8" max="10" width="11.42578125" style="7"/>
    <col min="11" max="11" width="17.85546875" style="7" hidden="1" customWidth="1"/>
    <col min="12" max="12" width="21.42578125" style="7" hidden="1" customWidth="1"/>
    <col min="13" max="13" width="14.85546875" style="7" hidden="1" customWidth="1"/>
    <col min="14" max="15" width="14.85546875" style="7" customWidth="1"/>
    <col min="16" max="258" width="11.42578125" style="7"/>
    <col min="259" max="259" width="5.28515625" style="7" customWidth="1"/>
    <col min="260" max="260" width="57" style="7" bestFit="1" customWidth="1"/>
    <col min="261" max="263" width="10.7109375" style="7" customWidth="1"/>
    <col min="264" max="514" width="11.42578125" style="7"/>
    <col min="515" max="515" width="5.28515625" style="7" customWidth="1"/>
    <col min="516" max="516" width="57" style="7" bestFit="1" customWidth="1"/>
    <col min="517" max="519" width="10.7109375" style="7" customWidth="1"/>
    <col min="520" max="770" width="11.42578125" style="7"/>
    <col min="771" max="771" width="5.28515625" style="7" customWidth="1"/>
    <col min="772" max="772" width="57" style="7" bestFit="1" customWidth="1"/>
    <col min="773" max="775" width="10.7109375" style="7" customWidth="1"/>
    <col min="776" max="1026" width="11.42578125" style="7"/>
    <col min="1027" max="1027" width="5.28515625" style="7" customWidth="1"/>
    <col min="1028" max="1028" width="57" style="7" bestFit="1" customWidth="1"/>
    <col min="1029" max="1031" width="10.7109375" style="7" customWidth="1"/>
    <col min="1032" max="1282" width="11.42578125" style="7"/>
    <col min="1283" max="1283" width="5.28515625" style="7" customWidth="1"/>
    <col min="1284" max="1284" width="57" style="7" bestFit="1" customWidth="1"/>
    <col min="1285" max="1287" width="10.7109375" style="7" customWidth="1"/>
    <col min="1288" max="1538" width="11.42578125" style="7"/>
    <col min="1539" max="1539" width="5.28515625" style="7" customWidth="1"/>
    <col min="1540" max="1540" width="57" style="7" bestFit="1" customWidth="1"/>
    <col min="1541" max="1543" width="10.7109375" style="7" customWidth="1"/>
    <col min="1544" max="1794" width="11.42578125" style="7"/>
    <col min="1795" max="1795" width="5.28515625" style="7" customWidth="1"/>
    <col min="1796" max="1796" width="57" style="7" bestFit="1" customWidth="1"/>
    <col min="1797" max="1799" width="10.7109375" style="7" customWidth="1"/>
    <col min="1800" max="2050" width="11.42578125" style="7"/>
    <col min="2051" max="2051" width="5.28515625" style="7" customWidth="1"/>
    <col min="2052" max="2052" width="57" style="7" bestFit="1" customWidth="1"/>
    <col min="2053" max="2055" width="10.7109375" style="7" customWidth="1"/>
    <col min="2056" max="2306" width="11.42578125" style="7"/>
    <col min="2307" max="2307" width="5.28515625" style="7" customWidth="1"/>
    <col min="2308" max="2308" width="57" style="7" bestFit="1" customWidth="1"/>
    <col min="2309" max="2311" width="10.7109375" style="7" customWidth="1"/>
    <col min="2312" max="2562" width="11.42578125" style="7"/>
    <col min="2563" max="2563" width="5.28515625" style="7" customWidth="1"/>
    <col min="2564" max="2564" width="57" style="7" bestFit="1" customWidth="1"/>
    <col min="2565" max="2567" width="10.7109375" style="7" customWidth="1"/>
    <col min="2568" max="2818" width="11.42578125" style="7"/>
    <col min="2819" max="2819" width="5.28515625" style="7" customWidth="1"/>
    <col min="2820" max="2820" width="57" style="7" bestFit="1" customWidth="1"/>
    <col min="2821" max="2823" width="10.7109375" style="7" customWidth="1"/>
    <col min="2824" max="3074" width="11.42578125" style="7"/>
    <col min="3075" max="3075" width="5.28515625" style="7" customWidth="1"/>
    <col min="3076" max="3076" width="57" style="7" bestFit="1" customWidth="1"/>
    <col min="3077" max="3079" width="10.7109375" style="7" customWidth="1"/>
    <col min="3080" max="3330" width="11.42578125" style="7"/>
    <col min="3331" max="3331" width="5.28515625" style="7" customWidth="1"/>
    <col min="3332" max="3332" width="57" style="7" bestFit="1" customWidth="1"/>
    <col min="3333" max="3335" width="10.7109375" style="7" customWidth="1"/>
    <col min="3336" max="3586" width="11.42578125" style="7"/>
    <col min="3587" max="3587" width="5.28515625" style="7" customWidth="1"/>
    <col min="3588" max="3588" width="57" style="7" bestFit="1" customWidth="1"/>
    <col min="3589" max="3591" width="10.7109375" style="7" customWidth="1"/>
    <col min="3592" max="3842" width="11.42578125" style="7"/>
    <col min="3843" max="3843" width="5.28515625" style="7" customWidth="1"/>
    <col min="3844" max="3844" width="57" style="7" bestFit="1" customWidth="1"/>
    <col min="3845" max="3847" width="10.7109375" style="7" customWidth="1"/>
    <col min="3848" max="4098" width="11.42578125" style="7"/>
    <col min="4099" max="4099" width="5.28515625" style="7" customWidth="1"/>
    <col min="4100" max="4100" width="57" style="7" bestFit="1" customWidth="1"/>
    <col min="4101" max="4103" width="10.7109375" style="7" customWidth="1"/>
    <col min="4104" max="4354" width="11.42578125" style="7"/>
    <col min="4355" max="4355" width="5.28515625" style="7" customWidth="1"/>
    <col min="4356" max="4356" width="57" style="7" bestFit="1" customWidth="1"/>
    <col min="4357" max="4359" width="10.7109375" style="7" customWidth="1"/>
    <col min="4360" max="4610" width="11.42578125" style="7"/>
    <col min="4611" max="4611" width="5.28515625" style="7" customWidth="1"/>
    <col min="4612" max="4612" width="57" style="7" bestFit="1" customWidth="1"/>
    <col min="4613" max="4615" width="10.7109375" style="7" customWidth="1"/>
    <col min="4616" max="4866" width="11.42578125" style="7"/>
    <col min="4867" max="4867" width="5.28515625" style="7" customWidth="1"/>
    <col min="4868" max="4868" width="57" style="7" bestFit="1" customWidth="1"/>
    <col min="4869" max="4871" width="10.7109375" style="7" customWidth="1"/>
    <col min="4872" max="5122" width="11.42578125" style="7"/>
    <col min="5123" max="5123" width="5.28515625" style="7" customWidth="1"/>
    <col min="5124" max="5124" width="57" style="7" bestFit="1" customWidth="1"/>
    <col min="5125" max="5127" width="10.7109375" style="7" customWidth="1"/>
    <col min="5128" max="5378" width="11.42578125" style="7"/>
    <col min="5379" max="5379" width="5.28515625" style="7" customWidth="1"/>
    <col min="5380" max="5380" width="57" style="7" bestFit="1" customWidth="1"/>
    <col min="5381" max="5383" width="10.7109375" style="7" customWidth="1"/>
    <col min="5384" max="5634" width="11.42578125" style="7"/>
    <col min="5635" max="5635" width="5.28515625" style="7" customWidth="1"/>
    <col min="5636" max="5636" width="57" style="7" bestFit="1" customWidth="1"/>
    <col min="5637" max="5639" width="10.7109375" style="7" customWidth="1"/>
    <col min="5640" max="5890" width="11.42578125" style="7"/>
    <col min="5891" max="5891" width="5.28515625" style="7" customWidth="1"/>
    <col min="5892" max="5892" width="57" style="7" bestFit="1" customWidth="1"/>
    <col min="5893" max="5895" width="10.7109375" style="7" customWidth="1"/>
    <col min="5896" max="6146" width="11.42578125" style="7"/>
    <col min="6147" max="6147" width="5.28515625" style="7" customWidth="1"/>
    <col min="6148" max="6148" width="57" style="7" bestFit="1" customWidth="1"/>
    <col min="6149" max="6151" width="10.7109375" style="7" customWidth="1"/>
    <col min="6152" max="6402" width="11.42578125" style="7"/>
    <col min="6403" max="6403" width="5.28515625" style="7" customWidth="1"/>
    <col min="6404" max="6404" width="57" style="7" bestFit="1" customWidth="1"/>
    <col min="6405" max="6407" width="10.7109375" style="7" customWidth="1"/>
    <col min="6408" max="6658" width="11.42578125" style="7"/>
    <col min="6659" max="6659" width="5.28515625" style="7" customWidth="1"/>
    <col min="6660" max="6660" width="57" style="7" bestFit="1" customWidth="1"/>
    <col min="6661" max="6663" width="10.7109375" style="7" customWidth="1"/>
    <col min="6664" max="6914" width="11.42578125" style="7"/>
    <col min="6915" max="6915" width="5.28515625" style="7" customWidth="1"/>
    <col min="6916" max="6916" width="57" style="7" bestFit="1" customWidth="1"/>
    <col min="6917" max="6919" width="10.7109375" style="7" customWidth="1"/>
    <col min="6920" max="7170" width="11.42578125" style="7"/>
    <col min="7171" max="7171" width="5.28515625" style="7" customWidth="1"/>
    <col min="7172" max="7172" width="57" style="7" bestFit="1" customWidth="1"/>
    <col min="7173" max="7175" width="10.7109375" style="7" customWidth="1"/>
    <col min="7176" max="7426" width="11.42578125" style="7"/>
    <col min="7427" max="7427" width="5.28515625" style="7" customWidth="1"/>
    <col min="7428" max="7428" width="57" style="7" bestFit="1" customWidth="1"/>
    <col min="7429" max="7431" width="10.7109375" style="7" customWidth="1"/>
    <col min="7432" max="7682" width="11.42578125" style="7"/>
    <col min="7683" max="7683" width="5.28515625" style="7" customWidth="1"/>
    <col min="7684" max="7684" width="57" style="7" bestFit="1" customWidth="1"/>
    <col min="7685" max="7687" width="10.7109375" style="7" customWidth="1"/>
    <col min="7688" max="7938" width="11.42578125" style="7"/>
    <col min="7939" max="7939" width="5.28515625" style="7" customWidth="1"/>
    <col min="7940" max="7940" width="57" style="7" bestFit="1" customWidth="1"/>
    <col min="7941" max="7943" width="10.7109375" style="7" customWidth="1"/>
    <col min="7944" max="8194" width="11.42578125" style="7"/>
    <col min="8195" max="8195" width="5.28515625" style="7" customWidth="1"/>
    <col min="8196" max="8196" width="57" style="7" bestFit="1" customWidth="1"/>
    <col min="8197" max="8199" width="10.7109375" style="7" customWidth="1"/>
    <col min="8200" max="8450" width="11.42578125" style="7"/>
    <col min="8451" max="8451" width="5.28515625" style="7" customWidth="1"/>
    <col min="8452" max="8452" width="57" style="7" bestFit="1" customWidth="1"/>
    <col min="8453" max="8455" width="10.7109375" style="7" customWidth="1"/>
    <col min="8456" max="8706" width="11.42578125" style="7"/>
    <col min="8707" max="8707" width="5.28515625" style="7" customWidth="1"/>
    <col min="8708" max="8708" width="57" style="7" bestFit="1" customWidth="1"/>
    <col min="8709" max="8711" width="10.7109375" style="7" customWidth="1"/>
    <col min="8712" max="8962" width="11.42578125" style="7"/>
    <col min="8963" max="8963" width="5.28515625" style="7" customWidth="1"/>
    <col min="8964" max="8964" width="57" style="7" bestFit="1" customWidth="1"/>
    <col min="8965" max="8967" width="10.7109375" style="7" customWidth="1"/>
    <col min="8968" max="9218" width="11.42578125" style="7"/>
    <col min="9219" max="9219" width="5.28515625" style="7" customWidth="1"/>
    <col min="9220" max="9220" width="57" style="7" bestFit="1" customWidth="1"/>
    <col min="9221" max="9223" width="10.7109375" style="7" customWidth="1"/>
    <col min="9224" max="9474" width="11.42578125" style="7"/>
    <col min="9475" max="9475" width="5.28515625" style="7" customWidth="1"/>
    <col min="9476" max="9476" width="57" style="7" bestFit="1" customWidth="1"/>
    <col min="9477" max="9479" width="10.7109375" style="7" customWidth="1"/>
    <col min="9480" max="9730" width="11.42578125" style="7"/>
    <col min="9731" max="9731" width="5.28515625" style="7" customWidth="1"/>
    <col min="9732" max="9732" width="57" style="7" bestFit="1" customWidth="1"/>
    <col min="9733" max="9735" width="10.7109375" style="7" customWidth="1"/>
    <col min="9736" max="9986" width="11.42578125" style="7"/>
    <col min="9987" max="9987" width="5.28515625" style="7" customWidth="1"/>
    <col min="9988" max="9988" width="57" style="7" bestFit="1" customWidth="1"/>
    <col min="9989" max="9991" width="10.7109375" style="7" customWidth="1"/>
    <col min="9992" max="10242" width="11.42578125" style="7"/>
    <col min="10243" max="10243" width="5.28515625" style="7" customWidth="1"/>
    <col min="10244" max="10244" width="57" style="7" bestFit="1" customWidth="1"/>
    <col min="10245" max="10247" width="10.7109375" style="7" customWidth="1"/>
    <col min="10248" max="10498" width="11.42578125" style="7"/>
    <col min="10499" max="10499" width="5.28515625" style="7" customWidth="1"/>
    <col min="10500" max="10500" width="57" style="7" bestFit="1" customWidth="1"/>
    <col min="10501" max="10503" width="10.7109375" style="7" customWidth="1"/>
    <col min="10504" max="10754" width="11.42578125" style="7"/>
    <col min="10755" max="10755" width="5.28515625" style="7" customWidth="1"/>
    <col min="10756" max="10756" width="57" style="7" bestFit="1" customWidth="1"/>
    <col min="10757" max="10759" width="10.7109375" style="7" customWidth="1"/>
    <col min="10760" max="11010" width="11.42578125" style="7"/>
    <col min="11011" max="11011" width="5.28515625" style="7" customWidth="1"/>
    <col min="11012" max="11012" width="57" style="7" bestFit="1" customWidth="1"/>
    <col min="11013" max="11015" width="10.7109375" style="7" customWidth="1"/>
    <col min="11016" max="11266" width="11.42578125" style="7"/>
    <col min="11267" max="11267" width="5.28515625" style="7" customWidth="1"/>
    <col min="11268" max="11268" width="57" style="7" bestFit="1" customWidth="1"/>
    <col min="11269" max="11271" width="10.7109375" style="7" customWidth="1"/>
    <col min="11272" max="11522" width="11.42578125" style="7"/>
    <col min="11523" max="11523" width="5.28515625" style="7" customWidth="1"/>
    <col min="11524" max="11524" width="57" style="7" bestFit="1" customWidth="1"/>
    <col min="11525" max="11527" width="10.7109375" style="7" customWidth="1"/>
    <col min="11528" max="11778" width="11.42578125" style="7"/>
    <col min="11779" max="11779" width="5.28515625" style="7" customWidth="1"/>
    <col min="11780" max="11780" width="57" style="7" bestFit="1" customWidth="1"/>
    <col min="11781" max="11783" width="10.7109375" style="7" customWidth="1"/>
    <col min="11784" max="12034" width="11.42578125" style="7"/>
    <col min="12035" max="12035" width="5.28515625" style="7" customWidth="1"/>
    <col min="12036" max="12036" width="57" style="7" bestFit="1" customWidth="1"/>
    <col min="12037" max="12039" width="10.7109375" style="7" customWidth="1"/>
    <col min="12040" max="12290" width="11.42578125" style="7"/>
    <col min="12291" max="12291" width="5.28515625" style="7" customWidth="1"/>
    <col min="12292" max="12292" width="57" style="7" bestFit="1" customWidth="1"/>
    <col min="12293" max="12295" width="10.7109375" style="7" customWidth="1"/>
    <col min="12296" max="12546" width="11.42578125" style="7"/>
    <col min="12547" max="12547" width="5.28515625" style="7" customWidth="1"/>
    <col min="12548" max="12548" width="57" style="7" bestFit="1" customWidth="1"/>
    <col min="12549" max="12551" width="10.7109375" style="7" customWidth="1"/>
    <col min="12552" max="12802" width="11.42578125" style="7"/>
    <col min="12803" max="12803" width="5.28515625" style="7" customWidth="1"/>
    <col min="12804" max="12804" width="57" style="7" bestFit="1" customWidth="1"/>
    <col min="12805" max="12807" width="10.7109375" style="7" customWidth="1"/>
    <col min="12808" max="13058" width="11.42578125" style="7"/>
    <col min="13059" max="13059" width="5.28515625" style="7" customWidth="1"/>
    <col min="13060" max="13060" width="57" style="7" bestFit="1" customWidth="1"/>
    <col min="13061" max="13063" width="10.7109375" style="7" customWidth="1"/>
    <col min="13064" max="13314" width="11.42578125" style="7"/>
    <col min="13315" max="13315" width="5.28515625" style="7" customWidth="1"/>
    <col min="13316" max="13316" width="57" style="7" bestFit="1" customWidth="1"/>
    <col min="13317" max="13319" width="10.7109375" style="7" customWidth="1"/>
    <col min="13320" max="13570" width="11.42578125" style="7"/>
    <col min="13571" max="13571" width="5.28515625" style="7" customWidth="1"/>
    <col min="13572" max="13572" width="57" style="7" bestFit="1" customWidth="1"/>
    <col min="13573" max="13575" width="10.7109375" style="7" customWidth="1"/>
    <col min="13576" max="13826" width="11.42578125" style="7"/>
    <col min="13827" max="13827" width="5.28515625" style="7" customWidth="1"/>
    <col min="13828" max="13828" width="57" style="7" bestFit="1" customWidth="1"/>
    <col min="13829" max="13831" width="10.7109375" style="7" customWidth="1"/>
    <col min="13832" max="14082" width="11.42578125" style="7"/>
    <col min="14083" max="14083" width="5.28515625" style="7" customWidth="1"/>
    <col min="14084" max="14084" width="57" style="7" bestFit="1" customWidth="1"/>
    <col min="14085" max="14087" width="10.7109375" style="7" customWidth="1"/>
    <col min="14088" max="14338" width="11.42578125" style="7"/>
    <col min="14339" max="14339" width="5.28515625" style="7" customWidth="1"/>
    <col min="14340" max="14340" width="57" style="7" bestFit="1" customWidth="1"/>
    <col min="14341" max="14343" width="10.7109375" style="7" customWidth="1"/>
    <col min="14344" max="14594" width="11.42578125" style="7"/>
    <col min="14595" max="14595" width="5.28515625" style="7" customWidth="1"/>
    <col min="14596" max="14596" width="57" style="7" bestFit="1" customWidth="1"/>
    <col min="14597" max="14599" width="10.7109375" style="7" customWidth="1"/>
    <col min="14600" max="14850" width="11.42578125" style="7"/>
    <col min="14851" max="14851" width="5.28515625" style="7" customWidth="1"/>
    <col min="14852" max="14852" width="57" style="7" bestFit="1" customWidth="1"/>
    <col min="14853" max="14855" width="10.7109375" style="7" customWidth="1"/>
    <col min="14856" max="15106" width="11.42578125" style="7"/>
    <col min="15107" max="15107" width="5.28515625" style="7" customWidth="1"/>
    <col min="15108" max="15108" width="57" style="7" bestFit="1" customWidth="1"/>
    <col min="15109" max="15111" width="10.7109375" style="7" customWidth="1"/>
    <col min="15112" max="15362" width="11.42578125" style="7"/>
    <col min="15363" max="15363" width="5.28515625" style="7" customWidth="1"/>
    <col min="15364" max="15364" width="57" style="7" bestFit="1" customWidth="1"/>
    <col min="15365" max="15367" width="10.7109375" style="7" customWidth="1"/>
    <col min="15368" max="15618" width="11.42578125" style="7"/>
    <col min="15619" max="15619" width="5.28515625" style="7" customWidth="1"/>
    <col min="15620" max="15620" width="57" style="7" bestFit="1" customWidth="1"/>
    <col min="15621" max="15623" width="10.7109375" style="7" customWidth="1"/>
    <col min="15624" max="15874" width="11.42578125" style="7"/>
    <col min="15875" max="15875" width="5.28515625" style="7" customWidth="1"/>
    <col min="15876" max="15876" width="57" style="7" bestFit="1" customWidth="1"/>
    <col min="15877" max="15879" width="10.7109375" style="7" customWidth="1"/>
    <col min="15880" max="16130" width="11.42578125" style="7"/>
    <col min="16131" max="16131" width="5.28515625" style="7" customWidth="1"/>
    <col min="16132" max="16132" width="57" style="7" bestFit="1" customWidth="1"/>
    <col min="16133" max="16135" width="10.7109375" style="7" customWidth="1"/>
    <col min="16136" max="16384" width="11.42578125" style="7"/>
  </cols>
  <sheetData>
    <row r="2" spans="3:15" ht="53.25" customHeight="1">
      <c r="K2" s="19" t="s">
        <v>127</v>
      </c>
      <c r="L2" t="s">
        <v>4</v>
      </c>
      <c r="M2" s="6"/>
    </row>
    <row r="3" spans="3:15" ht="34.5" customHeight="1">
      <c r="C3" s="221" t="s">
        <v>423</v>
      </c>
      <c r="D3" s="221"/>
      <c r="E3" s="221"/>
      <c r="F3" s="221"/>
      <c r="K3" s="19" t="s">
        <v>128</v>
      </c>
      <c r="L3" t="s">
        <v>363</v>
      </c>
      <c r="M3" s="6"/>
    </row>
    <row r="4" spans="3:15" ht="38.25">
      <c r="C4" s="78"/>
      <c r="D4" s="79" t="str">
        <f>actualizaciones!A7</f>
        <v>I semestre 2008</v>
      </c>
      <c r="E4" s="79" t="str">
        <f>actualizaciones!B7</f>
        <v>I semestre 2009</v>
      </c>
      <c r="F4" s="79" t="str">
        <f>actualizaciones!C7</f>
        <v>var. Interanual 09/08</v>
      </c>
      <c r="K4" s="6"/>
      <c r="L4" s="6"/>
      <c r="M4" s="6"/>
    </row>
    <row r="5" spans="3:15" ht="25.5">
      <c r="C5" s="80" t="s">
        <v>424</v>
      </c>
      <c r="D5" s="50">
        <f>GETPIVOTDATA("dato",$K$5,"Indicador","no al mismo tiempo","Periodo","I semestre 2008")+GETPIVOTDATA("dato",$K$5,"Indicador","sí, servicios independ.","Periodo","I semestre 2008")</f>
        <v>41.483979763912316</v>
      </c>
      <c r="E5" s="81">
        <f>GETPIVOTDATA("dato",$K$5,"Indicador","no al mismo tiempo","Periodo","I semestre 2009")+GETPIVOTDATA("dato",$K$5,"Indicador","sí, servicios independ.","Periodo","I semestre 2009")</f>
        <v>44.120919881305639</v>
      </c>
      <c r="F5" s="82">
        <f>E5/D5-1</f>
        <v>6.3565263805456906E-2</v>
      </c>
      <c r="K5" s="19" t="s">
        <v>130</v>
      </c>
      <c r="L5" s="19" t="s">
        <v>126</v>
      </c>
      <c r="M5"/>
      <c r="N5"/>
      <c r="O5"/>
    </row>
    <row r="6" spans="3:15">
      <c r="C6" s="80" t="s">
        <v>425</v>
      </c>
      <c r="D6" s="81">
        <f>GETPIVOTDATA("dato",$K$5,"Indicador","sí, paquete turístico","Periodo","I semestre 2008")</f>
        <v>55.012179126850292</v>
      </c>
      <c r="E6" s="81">
        <f>GETPIVOTDATA("dato",$K$5,"Indicador","sí, paquete turístico","Periodo","I semestre 2009")</f>
        <v>53.431008902077153</v>
      </c>
      <c r="F6" s="82">
        <f>E6/D6-1</f>
        <v>-2.8742184910130253E-2</v>
      </c>
      <c r="K6" s="19" t="s">
        <v>129</v>
      </c>
      <c r="L6" t="s">
        <v>482</v>
      </c>
      <c r="M6" t="s">
        <v>483</v>
      </c>
      <c r="N6"/>
      <c r="O6"/>
    </row>
    <row r="7" spans="3:15">
      <c r="C7" s="80" t="s">
        <v>426</v>
      </c>
      <c r="D7" s="81">
        <f>GETPIVOTDATA("dato",$K$5,"Indicador","no lo sabe","Periodo","I semestre 2008")</f>
        <v>1.0118043844856661</v>
      </c>
      <c r="E7" s="81">
        <f>GETPIVOTDATA("dato",$K$5,"Indicador","no lo sabe","Periodo","I semestre 2009")</f>
        <v>0.76038575667655783</v>
      </c>
      <c r="F7" s="82">
        <f>E7/D7-1</f>
        <v>-0.24848541048466866</v>
      </c>
      <c r="K7" s="20" t="s">
        <v>459</v>
      </c>
      <c r="L7" s="21">
        <v>20.994065281899111</v>
      </c>
      <c r="M7" s="21">
        <v>16.769720816938356</v>
      </c>
      <c r="N7"/>
      <c r="O7"/>
    </row>
    <row r="8" spans="3:15">
      <c r="C8" s="80" t="s">
        <v>3</v>
      </c>
      <c r="D8" s="81">
        <f>GETPIVOTDATA("dato",$K$5,"Indicador","no contesta","Periodo","I semestre 2008")</f>
        <v>2.492036724751733</v>
      </c>
      <c r="E8" s="81">
        <f>GETPIVOTDATA("dato",$K$5,"Indicador","no contesta","Periodo","I semestre 2009")</f>
        <v>1.6876854599406528</v>
      </c>
      <c r="F8" s="82">
        <f>E8/D8-1</f>
        <v>-0.32276862408246132</v>
      </c>
      <c r="K8" s="20" t="s">
        <v>3</v>
      </c>
      <c r="L8" s="21">
        <v>1.6876854599406528</v>
      </c>
      <c r="M8" s="21">
        <v>2.492036724751733</v>
      </c>
      <c r="N8"/>
      <c r="O8"/>
    </row>
    <row r="9" spans="3:15" ht="21.75" customHeight="1" thickBot="1">
      <c r="C9" s="241" t="s">
        <v>38</v>
      </c>
      <c r="D9" s="241"/>
      <c r="E9" s="241"/>
      <c r="F9" s="241"/>
      <c r="K9" s="20" t="s">
        <v>426</v>
      </c>
      <c r="L9" s="21">
        <v>0.76038575667655783</v>
      </c>
      <c r="M9" s="21">
        <v>1.0118043844856661</v>
      </c>
      <c r="N9"/>
      <c r="O9"/>
    </row>
    <row r="10" spans="3:15" ht="13.5" thickBot="1">
      <c r="C10" s="83"/>
      <c r="D10" s="83"/>
      <c r="E10" s="83"/>
      <c r="F10" s="83"/>
      <c r="H10" s="84" t="s">
        <v>427</v>
      </c>
      <c r="K10" s="20" t="s">
        <v>364</v>
      </c>
      <c r="L10" s="21">
        <v>53.431008902077153</v>
      </c>
      <c r="M10" s="21">
        <v>55.012179126850292</v>
      </c>
      <c r="N10"/>
      <c r="O10"/>
    </row>
    <row r="11" spans="3:15" ht="15.75">
      <c r="C11" s="221" t="s">
        <v>428</v>
      </c>
      <c r="D11" s="221"/>
      <c r="E11" s="221"/>
      <c r="F11" s="221"/>
      <c r="K11" s="20" t="s">
        <v>461</v>
      </c>
      <c r="L11" s="21">
        <v>23.126854599406528</v>
      </c>
      <c r="M11" s="21">
        <v>24.714258946973956</v>
      </c>
      <c r="N11"/>
      <c r="O11"/>
    </row>
    <row r="12" spans="3:15" ht="39.950000000000003" customHeight="1">
      <c r="C12" s="78"/>
      <c r="D12" s="79" t="str">
        <f>actualizaciones!A7</f>
        <v>I semestre 2008</v>
      </c>
      <c r="E12" s="79" t="str">
        <f>actualizaciones!B7</f>
        <v>I semestre 2009</v>
      </c>
      <c r="F12" s="79" t="str">
        <f>actualizaciones!C7</f>
        <v>var. Interanual 09/08</v>
      </c>
    </row>
    <row r="13" spans="3:15" ht="14.1" customHeight="1">
      <c r="C13" s="85" t="s">
        <v>429</v>
      </c>
      <c r="D13" s="81">
        <f>GETPIVOTDATA("dato",$K$35,"Indicador","agencia personal.","Periodo","I semestre 2008")</f>
        <v>42.926737867715943</v>
      </c>
      <c r="E13" s="81">
        <f>GETPIVOTDATA("dato",$K$35,"Indicador","agencia personal.","Periodo","I semestre 2009")</f>
        <v>42.062314540059347</v>
      </c>
      <c r="F13" s="82">
        <f>E13/D13-1</f>
        <v>-2.013717721389463E-2</v>
      </c>
      <c r="K13" s="19" t="s">
        <v>127</v>
      </c>
      <c r="L13" t="s">
        <v>4</v>
      </c>
      <c r="M13" s="6"/>
    </row>
    <row r="14" spans="3:15" ht="14.1" customHeight="1">
      <c r="C14" s="85" t="s">
        <v>431</v>
      </c>
      <c r="D14" s="81">
        <f>GETPIVOTDATA("dato",$K$35,"Indicador","agencia/ fax","Periodo","I semestre 2008")</f>
        <v>7.6634813565673596</v>
      </c>
      <c r="E14" s="81">
        <f>GETPIVOTDATA("dato",$K$35,"Indicador","agencia/ fax","Periodo","I semestre 2009")</f>
        <v>6.991839762611276</v>
      </c>
      <c r="F14" s="82">
        <f t="shared" ref="F14:F19" si="0">E14/D14-1</f>
        <v>-8.76418383115799E-2</v>
      </c>
      <c r="K14" s="19" t="s">
        <v>128</v>
      </c>
      <c r="L14" t="s">
        <v>464</v>
      </c>
      <c r="M14" s="6"/>
    </row>
    <row r="15" spans="3:15" ht="14.1" customHeight="1">
      <c r="C15" s="85" t="s">
        <v>430</v>
      </c>
      <c r="D15" s="81">
        <f>GETPIVOTDATA("dato",$K$35,"Indicador","agencia/ net","Periodo","I semestre 2008")</f>
        <v>24.789207419898819</v>
      </c>
      <c r="E15" s="81">
        <f>GETPIVOTDATA("dato",$K$35,"Indicador","agencia/ net","Periodo","I semestre 2009")</f>
        <v>22.310830860534125</v>
      </c>
      <c r="F15" s="82">
        <f t="shared" si="0"/>
        <v>-9.9978047598861419E-2</v>
      </c>
      <c r="K15" s="6"/>
      <c r="L15" s="6"/>
      <c r="M15" s="6"/>
    </row>
    <row r="16" spans="3:15">
      <c r="C16" s="85" t="s">
        <v>433</v>
      </c>
      <c r="D16" s="81">
        <f>GETPIVOTDATA("dato",$K$35,"Indicador","compañia/ net","Periodo","I semestre 2008")</f>
        <v>19.168071950534006</v>
      </c>
      <c r="E16" s="81">
        <f>GETPIVOTDATA("dato",$K$35,"Indicador","compañia/ net","Periodo","I semestre 2009")</f>
        <v>22.199554896142434</v>
      </c>
      <c r="F16" s="82">
        <f>E16/D16-1</f>
        <v>0.15815273197177104</v>
      </c>
      <c r="K16" s="19" t="s">
        <v>130</v>
      </c>
      <c r="L16" s="19" t="s">
        <v>126</v>
      </c>
      <c r="M16"/>
      <c r="N16"/>
      <c r="O16"/>
    </row>
    <row r="17" spans="3:15">
      <c r="C17" s="85" t="s">
        <v>432</v>
      </c>
      <c r="D17" s="81">
        <f>GETPIVOTDATA("dato",$K$35,"Indicador","compañia/ personal.","Periodo","I semestre 2008")</f>
        <v>0.82443320217350569</v>
      </c>
      <c r="E17" s="81">
        <f>GETPIVOTDATA("dato",$K$35,"Indicador","compañia/ personal.","Periodo","I semestre 2009")</f>
        <v>0.87166172106824924</v>
      </c>
      <c r="F17" s="82">
        <f>E17/D17-1</f>
        <v>5.728604666846504E-2</v>
      </c>
      <c r="K17" s="19" t="s">
        <v>129</v>
      </c>
      <c r="L17" t="s">
        <v>482</v>
      </c>
      <c r="M17" t="s">
        <v>483</v>
      </c>
      <c r="N17"/>
      <c r="O17"/>
    </row>
    <row r="18" spans="3:15">
      <c r="C18" s="85" t="s">
        <v>434</v>
      </c>
      <c r="D18" s="81">
        <f>GETPIVOTDATA("dato",$K$35,"Indicador","compañia/ fax","Periodo","I semestre 2008")</f>
        <v>0.99306726625445008</v>
      </c>
      <c r="E18" s="81">
        <f>GETPIVOTDATA("dato",$K$35,"Indicador","compañia/ fax","Periodo","I semestre 2009")</f>
        <v>0.81602373887240354</v>
      </c>
      <c r="F18" s="82">
        <f t="shared" si="0"/>
        <v>-0.17827949162980794</v>
      </c>
      <c r="K18" s="20" t="s">
        <v>445</v>
      </c>
      <c r="L18" s="21">
        <v>0.24109792284866469</v>
      </c>
      <c r="M18" s="21">
        <v>0.13115982761851228</v>
      </c>
      <c r="N18"/>
      <c r="O18"/>
    </row>
    <row r="19" spans="3:15">
      <c r="C19" s="85" t="s">
        <v>3</v>
      </c>
      <c r="D19" s="81">
        <f>GETPIVOTDATA("dato",$K$35,"Indicador","no contesta","Periodo","I semestre 2008")</f>
        <v>3.6350009368559117</v>
      </c>
      <c r="E19" s="81">
        <f>GETPIVOTDATA("dato",$K$35,"Indicador","no contesta","Periodo","I semestre 2009")</f>
        <v>4.7477744807121658</v>
      </c>
      <c r="F19" s="82">
        <f t="shared" si="0"/>
        <v>0.30612744348251697</v>
      </c>
      <c r="K19" s="20" t="s">
        <v>446</v>
      </c>
      <c r="L19" s="21">
        <v>44.083827893175076</v>
      </c>
      <c r="M19" s="21">
        <v>46.074573730560239</v>
      </c>
      <c r="N19"/>
      <c r="O19"/>
    </row>
    <row r="20" spans="3:15" ht="16.5" thickBot="1">
      <c r="C20" s="221" t="s">
        <v>435</v>
      </c>
      <c r="D20" s="221"/>
      <c r="E20" s="221"/>
      <c r="F20" s="221"/>
      <c r="K20" s="20" t="s">
        <v>450</v>
      </c>
      <c r="L20" s="21">
        <v>6.2870919881305634</v>
      </c>
      <c r="M20" s="21">
        <v>5.5461869964399479</v>
      </c>
      <c r="N20"/>
      <c r="O20"/>
    </row>
    <row r="21" spans="3:15" ht="39" thickBot="1">
      <c r="C21" s="78"/>
      <c r="D21" s="79" t="str">
        <f>actualizaciones!A7</f>
        <v>I semestre 2008</v>
      </c>
      <c r="E21" s="79" t="str">
        <f>actualizaciones!B7</f>
        <v>I semestre 2009</v>
      </c>
      <c r="F21" s="79" t="str">
        <f>actualizaciones!C7</f>
        <v>var. Interanual 09/08</v>
      </c>
      <c r="H21" s="84" t="s">
        <v>427</v>
      </c>
      <c r="K21" s="20" t="s">
        <v>451</v>
      </c>
      <c r="L21" s="21">
        <v>1.0385756676557865</v>
      </c>
      <c r="M21" s="21">
        <v>1.0118043844856661</v>
      </c>
      <c r="N21"/>
      <c r="O21"/>
    </row>
    <row r="22" spans="3:15">
      <c r="C22" s="85" t="s">
        <v>429</v>
      </c>
      <c r="D22" s="81">
        <f>GETPIVOTDATA("dato",$K$16,"Indicador","agen. viajes en origen","Periodo","I semestre 2008")</f>
        <v>46.074573730560239</v>
      </c>
      <c r="E22" s="81">
        <f>GETPIVOTDATA("dato",$K$16,"Indicador","agen. viajes en origen","Periodo","I semestre 2009")</f>
        <v>44.083827893175076</v>
      </c>
      <c r="F22" s="82">
        <f t="shared" ref="F22:F33" si="1">E22/D22-1</f>
        <v>-4.3207037552357108E-2</v>
      </c>
      <c r="K22" s="20" t="s">
        <v>455</v>
      </c>
      <c r="L22" s="21">
        <v>3.8204747774480712</v>
      </c>
      <c r="M22" s="21">
        <v>2.5107738429829491</v>
      </c>
      <c r="N22"/>
      <c r="O22"/>
    </row>
    <row r="23" spans="3:15">
      <c r="C23" s="85" t="s">
        <v>430</v>
      </c>
      <c r="D23" s="81">
        <f>GETPIVOTDATA("dato",$K$16,"Indicador","web de viajes","Periodo","I semestre 2008")</f>
        <v>27.599775154581227</v>
      </c>
      <c r="E23" s="81">
        <f>GETPIVOTDATA("dato",$K$16,"Indicador","web de viajes","Periodo","I semestre 2009")</f>
        <v>27.114243323442135</v>
      </c>
      <c r="F23" s="82">
        <f t="shared" si="1"/>
        <v>-1.7591876325793177E-2</v>
      </c>
      <c r="K23" s="20" t="s">
        <v>456</v>
      </c>
      <c r="L23" s="21">
        <v>0.55637982195845692</v>
      </c>
      <c r="M23" s="21">
        <v>0.44969083754918493</v>
      </c>
      <c r="N23"/>
      <c r="O23"/>
    </row>
    <row r="24" spans="3:15">
      <c r="C24" s="85" t="s">
        <v>436</v>
      </c>
      <c r="D24" s="81">
        <f>GETPIVOTDATA("dato",$K$16,"Indicador","web del alojamiento","Periodo","I semestre 2008")</f>
        <v>5.4525014052838676</v>
      </c>
      <c r="E24" s="81">
        <f>GETPIVOTDATA("dato",$K$16,"Indicador","web del alojamiento","Periodo","I semestre 2009")</f>
        <v>5.0074183976261128</v>
      </c>
      <c r="F24" s="82">
        <f t="shared" si="1"/>
        <v>-8.1629141301355235E-2</v>
      </c>
      <c r="K24" s="20" t="s">
        <v>457</v>
      </c>
      <c r="L24" s="21">
        <v>6.7878338278931754</v>
      </c>
      <c r="M24" s="21">
        <v>6.7078883267753415</v>
      </c>
      <c r="N24"/>
      <c r="O24"/>
    </row>
    <row r="25" spans="3:15">
      <c r="C25" s="85" t="s">
        <v>437</v>
      </c>
      <c r="D25" s="81">
        <f>GETPIVOTDATA("dato",$K$16,"Indicador","agen. inmobil. en origen","Periodo","I semestre 2008")</f>
        <v>0.13115982761851228</v>
      </c>
      <c r="E25" s="81">
        <f>GETPIVOTDATA("dato",$K$16,"Indicador","agen. inmobil. en origen","Periodo","I semestre 2009")</f>
        <v>0.24109792284866469</v>
      </c>
      <c r="F25" s="82">
        <f>E25/D25-1</f>
        <v>0.83819944891903342</v>
      </c>
      <c r="K25" s="20" t="s">
        <v>458</v>
      </c>
      <c r="L25" s="21">
        <v>3.1157270029673589</v>
      </c>
      <c r="M25" s="21">
        <v>2.9229904440697019</v>
      </c>
      <c r="N25"/>
      <c r="O25"/>
    </row>
    <row r="26" spans="3:15">
      <c r="C26" s="85" t="s">
        <v>438</v>
      </c>
      <c r="D26" s="81">
        <f>GETPIVOTDATA("dato",$K$16,"Indicador","directamente fax etc.","Periodo","I semestre 2008")</f>
        <v>2.5107738429829491</v>
      </c>
      <c r="E26" s="81">
        <f>GETPIVOTDATA("dato",$K$16,"Indicador","directamente fax etc.","Periodo","I semestre 2009")</f>
        <v>3.8204747774480712</v>
      </c>
      <c r="F26" s="82">
        <f t="shared" si="1"/>
        <v>0.5216323796448028</v>
      </c>
      <c r="K26" s="20" t="s">
        <v>3</v>
      </c>
      <c r="L26" s="21">
        <v>0.64910979228486643</v>
      </c>
      <c r="M26" s="21">
        <v>0.54337642870526515</v>
      </c>
      <c r="N26"/>
      <c r="O26"/>
    </row>
    <row r="27" spans="3:15">
      <c r="C27" s="85" t="s">
        <v>439</v>
      </c>
      <c r="D27" s="81">
        <f>GETPIVOTDATA("dato",$K$16,"Indicador","en Tenerife","Periodo","I semestre 2008")</f>
        <v>0.44969083754918493</v>
      </c>
      <c r="E27" s="81">
        <f>GETPIVOTDATA("dato",$K$16,"Indicador","en Tenerife","Periodo","I semestre 2009")</f>
        <v>0.55637982195845692</v>
      </c>
      <c r="F27" s="82">
        <f t="shared" si="1"/>
        <v>0.23724962908011848</v>
      </c>
      <c r="K27" s="20" t="s">
        <v>460</v>
      </c>
      <c r="L27" s="21">
        <v>1.2982195845697329</v>
      </c>
      <c r="M27" s="21">
        <v>1.0492786209480982</v>
      </c>
      <c r="N27"/>
      <c r="O27"/>
    </row>
    <row r="28" spans="3:15">
      <c r="C28" s="85" t="s">
        <v>440</v>
      </c>
      <c r="D28" s="81">
        <f>GETPIVOTDATA("dato",$K$16,"Indicador","es propietario","Periodo","I semestre 2008")</f>
        <v>6.7078883267753415</v>
      </c>
      <c r="E28" s="81">
        <f>GETPIVOTDATA("dato",$K$16,"Indicador","es propietario","Periodo","I semestre 2009")</f>
        <v>6.7878338278931754</v>
      </c>
      <c r="F28" s="82">
        <f t="shared" si="1"/>
        <v>1.1918132387314984E-2</v>
      </c>
      <c r="K28" s="20" t="s">
        <v>462</v>
      </c>
      <c r="L28" s="21">
        <v>27.114243323442135</v>
      </c>
      <c r="M28" s="21">
        <v>27.599775154581227</v>
      </c>
      <c r="N28"/>
      <c r="O28"/>
    </row>
    <row r="29" spans="3:15">
      <c r="C29" s="85" t="s">
        <v>441</v>
      </c>
      <c r="D29" s="81">
        <f>GETPIVOTDATA("dato",$K$16,"Indicador","cesion gratuita","Periodo","I semestre 2008")</f>
        <v>5.5461869964399479</v>
      </c>
      <c r="E29" s="81">
        <f>GETPIVOTDATA("dato",$K$16,"Indicador","cesion gratuita","Periodo","I semestre 2009")</f>
        <v>6.2870919881305634</v>
      </c>
      <c r="F29" s="82">
        <f t="shared" si="1"/>
        <v>0.13358817367070319</v>
      </c>
      <c r="K29" s="20" t="s">
        <v>463</v>
      </c>
      <c r="L29" s="21">
        <v>5.0074183976261128</v>
      </c>
      <c r="M29" s="21">
        <v>5.4525014052838676</v>
      </c>
      <c r="N29"/>
      <c r="O29"/>
    </row>
    <row r="30" spans="3:15" ht="14.1" customHeight="1">
      <c r="C30" s="85" t="s">
        <v>442</v>
      </c>
      <c r="D30" s="81">
        <f>GETPIVOTDATA("dato",$K$16,"Indicador","cesion pagada","Periodo","I semestre 2008")</f>
        <v>1.0118043844856661</v>
      </c>
      <c r="E30" s="81">
        <f>GETPIVOTDATA("dato",$K$16,"Indicador","cesion pagada","Periodo","I semestre 2009")</f>
        <v>1.0385756676557865</v>
      </c>
      <c r="F30" s="82">
        <f t="shared" si="1"/>
        <v>2.6458951533135711E-2</v>
      </c>
      <c r="K30"/>
      <c r="L30"/>
      <c r="M30"/>
    </row>
    <row r="31" spans="3:15" ht="14.1" customHeight="1">
      <c r="C31" s="85" t="s">
        <v>443</v>
      </c>
      <c r="D31" s="81">
        <f>GETPIVOTDATA("dato",$K$16,"Indicador","intercambio","Periodo","I semestre 2008")</f>
        <v>2.9229904440697019</v>
      </c>
      <c r="E31" s="81">
        <f>GETPIVOTDATA("dato",$K$16,"Indicador","intercambio","Periodo","I semestre 2009")</f>
        <v>3.1157270029673589</v>
      </c>
      <c r="F31" s="82">
        <f t="shared" si="1"/>
        <v>6.5938141976717768E-2</v>
      </c>
      <c r="K31"/>
      <c r="L31"/>
      <c r="M31"/>
    </row>
    <row r="32" spans="3:15" ht="14.1" customHeight="1">
      <c r="C32" s="85" t="s">
        <v>444</v>
      </c>
      <c r="D32" s="81">
        <f>GETPIVOTDATA("dato",$K$16,"Indicador","premio. regalo. promocion","Periodo","I semestre 2008")</f>
        <v>1.0492786209480982</v>
      </c>
      <c r="E32" s="81">
        <f>GETPIVOTDATA("dato",$K$16,"Indicador","premio. regalo. promocion","Periodo","I semestre 2009")</f>
        <v>1.2982195845697329</v>
      </c>
      <c r="F32" s="82">
        <f t="shared" si="1"/>
        <v>0.23724962908011848</v>
      </c>
      <c r="K32" s="19" t="s">
        <v>127</v>
      </c>
      <c r="L32" t="s">
        <v>4</v>
      </c>
      <c r="M32" s="6"/>
    </row>
    <row r="33" spans="3:15" ht="14.1" customHeight="1">
      <c r="C33" s="85" t="s">
        <v>3</v>
      </c>
      <c r="D33" s="81">
        <f>GETPIVOTDATA("dato",$K$16,"Indicador","no contesta","Periodo","I semestre 2008")</f>
        <v>0.54337642870526515</v>
      </c>
      <c r="E33" s="81">
        <f>GETPIVOTDATA("dato",$K$16,"Indicador","no contesta","Periodo","I semestre 2009")</f>
        <v>0.64910979228486643</v>
      </c>
      <c r="F33" s="82">
        <f t="shared" si="1"/>
        <v>0.19458584876701113</v>
      </c>
      <c r="K33" s="19" t="s">
        <v>128</v>
      </c>
      <c r="L33" t="s">
        <v>465</v>
      </c>
      <c r="M33" s="6"/>
    </row>
    <row r="34" spans="3:15" ht="27" customHeight="1">
      <c r="C34" s="241" t="s">
        <v>38</v>
      </c>
      <c r="D34" s="241"/>
      <c r="E34" s="241"/>
      <c r="F34" s="241"/>
      <c r="K34" s="6"/>
      <c r="L34" s="6"/>
      <c r="M34" s="6"/>
    </row>
    <row r="35" spans="3:15">
      <c r="K35" s="19" t="s">
        <v>130</v>
      </c>
      <c r="L35" s="19" t="s">
        <v>126</v>
      </c>
      <c r="M35"/>
      <c r="N35"/>
      <c r="O35"/>
    </row>
    <row r="36" spans="3:15" ht="13.5" thickBot="1">
      <c r="K36" s="19" t="s">
        <v>129</v>
      </c>
      <c r="L36" t="s">
        <v>482</v>
      </c>
      <c r="M36" t="s">
        <v>483</v>
      </c>
      <c r="N36"/>
      <c r="O36"/>
    </row>
    <row r="37" spans="3:15" ht="13.5" thickBot="1">
      <c r="H37" s="84" t="s">
        <v>427</v>
      </c>
      <c r="K37" s="20" t="s">
        <v>447</v>
      </c>
      <c r="L37" s="21">
        <v>42.062314540059347</v>
      </c>
      <c r="M37" s="21">
        <v>42.926737867715943</v>
      </c>
      <c r="N37"/>
      <c r="O37"/>
    </row>
    <row r="38" spans="3:15">
      <c r="K38" s="20" t="s">
        <v>448</v>
      </c>
      <c r="L38" s="21">
        <v>6.991839762611276</v>
      </c>
      <c r="M38" s="21">
        <v>7.6634813565673596</v>
      </c>
      <c r="N38"/>
      <c r="O38"/>
    </row>
    <row r="39" spans="3:15">
      <c r="K39" s="20" t="s">
        <v>449</v>
      </c>
      <c r="L39" s="21">
        <v>22.310830860534125</v>
      </c>
      <c r="M39" s="21">
        <v>24.789207419898819</v>
      </c>
      <c r="N39"/>
      <c r="O39"/>
    </row>
    <row r="40" spans="3:15">
      <c r="K40" s="20" t="s">
        <v>452</v>
      </c>
      <c r="L40" s="21">
        <v>0.81602373887240354</v>
      </c>
      <c r="M40" s="21">
        <v>0.99306726625445008</v>
      </c>
      <c r="N40"/>
      <c r="O40"/>
    </row>
    <row r="41" spans="3:15">
      <c r="K41" s="20" t="s">
        <v>453</v>
      </c>
      <c r="L41" s="21">
        <v>22.199554896142434</v>
      </c>
      <c r="M41" s="21">
        <v>19.168071950534006</v>
      </c>
      <c r="N41"/>
      <c r="O41"/>
    </row>
    <row r="42" spans="3:15">
      <c r="K42" s="20" t="s">
        <v>454</v>
      </c>
      <c r="L42" s="21">
        <v>0.87166172106824924</v>
      </c>
      <c r="M42" s="21">
        <v>0.82443320217350569</v>
      </c>
      <c r="N42"/>
      <c r="O42"/>
    </row>
    <row r="43" spans="3:15">
      <c r="K43" s="20" t="s">
        <v>3</v>
      </c>
      <c r="L43" s="21">
        <v>4.7477744807121658</v>
      </c>
      <c r="M43" s="21">
        <v>3.6350009368559117</v>
      </c>
      <c r="N43"/>
      <c r="O43"/>
    </row>
    <row r="44" spans="3:15">
      <c r="K44"/>
      <c r="L44"/>
      <c r="M44"/>
    </row>
    <row r="45" spans="3:15">
      <c r="K45"/>
      <c r="L45"/>
      <c r="M45"/>
    </row>
    <row r="46" spans="3:15">
      <c r="K46"/>
      <c r="L46"/>
      <c r="M46"/>
    </row>
    <row r="47" spans="3:15">
      <c r="K47"/>
      <c r="L47"/>
      <c r="M47"/>
    </row>
    <row r="48" spans="3:15">
      <c r="K48"/>
      <c r="L48"/>
      <c r="M48"/>
    </row>
    <row r="58" spans="11:13">
      <c r="K58"/>
      <c r="L58"/>
      <c r="M58"/>
    </row>
    <row r="59" spans="11:13">
      <c r="K59"/>
      <c r="L59"/>
      <c r="M59"/>
    </row>
    <row r="60" spans="11:13">
      <c r="K60"/>
      <c r="L60"/>
      <c r="M60"/>
    </row>
    <row r="61" spans="11:13">
      <c r="K61"/>
      <c r="L61"/>
      <c r="M61"/>
    </row>
    <row r="62" spans="11:13">
      <c r="K62"/>
      <c r="L62"/>
      <c r="M62"/>
    </row>
    <row r="63" spans="11:13">
      <c r="K63"/>
      <c r="L63"/>
      <c r="M63"/>
    </row>
    <row r="64" spans="11:13">
      <c r="K64"/>
      <c r="L64"/>
      <c r="M64"/>
    </row>
    <row r="65" spans="11:13">
      <c r="K65"/>
      <c r="L65"/>
      <c r="M65"/>
    </row>
    <row r="66" spans="11:13">
      <c r="K66"/>
      <c r="L66"/>
      <c r="M66"/>
    </row>
    <row r="67" spans="11:13">
      <c r="K67"/>
      <c r="L67"/>
      <c r="M67"/>
    </row>
    <row r="68" spans="11:13">
      <c r="K68"/>
      <c r="L68"/>
      <c r="M68"/>
    </row>
    <row r="69" spans="11:13">
      <c r="K69"/>
      <c r="L69"/>
      <c r="M69"/>
    </row>
    <row r="70" spans="11:13">
      <c r="K70"/>
      <c r="L70"/>
      <c r="M70"/>
    </row>
    <row r="71" spans="11:13">
      <c r="K71"/>
      <c r="L71"/>
      <c r="M71"/>
    </row>
    <row r="72" spans="11:13">
      <c r="K72"/>
      <c r="L72"/>
      <c r="M72"/>
    </row>
    <row r="73" spans="11:13">
      <c r="K73"/>
      <c r="L73"/>
      <c r="M73"/>
    </row>
    <row r="74" spans="11:13">
      <c r="K74"/>
      <c r="L74"/>
      <c r="M74"/>
    </row>
    <row r="75" spans="11:13">
      <c r="K75"/>
      <c r="L75"/>
      <c r="M75"/>
    </row>
    <row r="76" spans="11:13">
      <c r="K76"/>
      <c r="L76"/>
      <c r="M76"/>
    </row>
    <row r="77" spans="11:13">
      <c r="K77"/>
      <c r="L77"/>
      <c r="M77"/>
    </row>
    <row r="78" spans="11:13">
      <c r="K78"/>
      <c r="L78"/>
      <c r="M78"/>
    </row>
    <row r="79" spans="11:13">
      <c r="K79"/>
      <c r="L79"/>
      <c r="M79"/>
    </row>
    <row r="80" spans="11:13">
      <c r="K80"/>
      <c r="L80"/>
      <c r="M80"/>
    </row>
    <row r="81" spans="11:13">
      <c r="K81"/>
      <c r="L81"/>
      <c r="M81"/>
    </row>
    <row r="82" spans="11:13">
      <c r="K82"/>
      <c r="L82"/>
      <c r="M82"/>
    </row>
    <row r="83" spans="11:13">
      <c r="K83"/>
      <c r="L83"/>
      <c r="M83"/>
    </row>
    <row r="84" spans="11:13">
      <c r="K84"/>
      <c r="L84"/>
      <c r="M84"/>
    </row>
    <row r="85" spans="11:13">
      <c r="K85"/>
      <c r="L85"/>
      <c r="M85"/>
    </row>
    <row r="86" spans="11:13">
      <c r="K86"/>
      <c r="L86"/>
      <c r="M86"/>
    </row>
    <row r="87" spans="11:13">
      <c r="K87"/>
      <c r="L87"/>
      <c r="M87"/>
    </row>
    <row r="88" spans="11:13">
      <c r="K88"/>
      <c r="L88"/>
      <c r="M88"/>
    </row>
    <row r="89" spans="11:13">
      <c r="K89"/>
      <c r="L89"/>
      <c r="M89"/>
    </row>
    <row r="90" spans="11:13">
      <c r="K90"/>
      <c r="L90"/>
      <c r="M90"/>
    </row>
    <row r="91" spans="11:13">
      <c r="K91"/>
      <c r="L91"/>
      <c r="M91"/>
    </row>
    <row r="92" spans="11:13">
      <c r="K92"/>
      <c r="L92"/>
      <c r="M92"/>
    </row>
    <row r="93" spans="11:13">
      <c r="K93"/>
      <c r="L93"/>
      <c r="M93"/>
    </row>
    <row r="94" spans="11:13">
      <c r="K94"/>
      <c r="L94"/>
      <c r="M94"/>
    </row>
    <row r="95" spans="11:13">
      <c r="K95"/>
      <c r="L95"/>
      <c r="M95"/>
    </row>
    <row r="96" spans="11:13">
      <c r="K96"/>
      <c r="L96"/>
      <c r="M96"/>
    </row>
    <row r="97" spans="11:13">
      <c r="K97"/>
      <c r="L97"/>
      <c r="M97"/>
    </row>
    <row r="98" spans="11:13">
      <c r="K98"/>
      <c r="L98"/>
      <c r="M98"/>
    </row>
    <row r="99" spans="11:13">
      <c r="K99"/>
      <c r="L99"/>
      <c r="M99"/>
    </row>
    <row r="100" spans="11:13">
      <c r="K100"/>
      <c r="L100"/>
      <c r="M100"/>
    </row>
    <row r="101" spans="11:13">
      <c r="K101"/>
      <c r="L101"/>
      <c r="M101"/>
    </row>
    <row r="102" spans="11:13">
      <c r="K102"/>
      <c r="L102"/>
      <c r="M102"/>
    </row>
    <row r="103" spans="11:13">
      <c r="K103"/>
      <c r="L103"/>
      <c r="M103"/>
    </row>
    <row r="104" spans="11:13">
      <c r="K104"/>
      <c r="L104"/>
      <c r="M104"/>
    </row>
    <row r="105" spans="11:13">
      <c r="K105"/>
      <c r="L105"/>
      <c r="M105"/>
    </row>
    <row r="106" spans="11:13">
      <c r="K106"/>
      <c r="L106"/>
      <c r="M106"/>
    </row>
    <row r="107" spans="11:13">
      <c r="K107"/>
      <c r="L107"/>
      <c r="M107"/>
    </row>
    <row r="108" spans="11:13">
      <c r="K108"/>
      <c r="L108"/>
      <c r="M108"/>
    </row>
    <row r="109" spans="11:13">
      <c r="K109"/>
      <c r="L109"/>
      <c r="M109"/>
    </row>
    <row r="110" spans="11:13">
      <c r="K110"/>
      <c r="L110"/>
      <c r="M110"/>
    </row>
    <row r="111" spans="11:13">
      <c r="K111"/>
      <c r="L111"/>
      <c r="M111"/>
    </row>
    <row r="112" spans="11:13">
      <c r="K112"/>
      <c r="L112"/>
      <c r="M112"/>
    </row>
    <row r="113" spans="11:13">
      <c r="K113"/>
      <c r="L113"/>
      <c r="M113"/>
    </row>
    <row r="114" spans="11:13">
      <c r="K114"/>
      <c r="L114"/>
      <c r="M114"/>
    </row>
    <row r="115" spans="11:13">
      <c r="K115"/>
      <c r="L115"/>
      <c r="M115"/>
    </row>
    <row r="116" spans="11:13">
      <c r="K116"/>
      <c r="L116"/>
      <c r="M116"/>
    </row>
    <row r="117" spans="11:13">
      <c r="K117"/>
      <c r="L117"/>
      <c r="M117"/>
    </row>
    <row r="118" spans="11:13">
      <c r="K118"/>
      <c r="L118"/>
      <c r="M118"/>
    </row>
    <row r="119" spans="11:13">
      <c r="K119"/>
      <c r="L119"/>
      <c r="M119"/>
    </row>
    <row r="120" spans="11:13">
      <c r="K120"/>
      <c r="L120"/>
      <c r="M120"/>
    </row>
    <row r="121" spans="11:13">
      <c r="K121"/>
      <c r="L121"/>
      <c r="M121"/>
    </row>
    <row r="122" spans="11:13">
      <c r="K122"/>
      <c r="L122"/>
      <c r="M122"/>
    </row>
    <row r="123" spans="11:13">
      <c r="K123"/>
      <c r="L123"/>
      <c r="M123"/>
    </row>
    <row r="124" spans="11:13">
      <c r="K124"/>
      <c r="L124"/>
      <c r="M124"/>
    </row>
    <row r="125" spans="11:13">
      <c r="K125"/>
      <c r="L125"/>
      <c r="M125"/>
    </row>
    <row r="126" spans="11:13">
      <c r="K126"/>
      <c r="L126"/>
      <c r="M126"/>
    </row>
    <row r="127" spans="11:13">
      <c r="K127"/>
      <c r="L127"/>
      <c r="M127"/>
    </row>
    <row r="128" spans="11:13">
      <c r="K128"/>
      <c r="L128"/>
      <c r="M128"/>
    </row>
    <row r="129" spans="11:13">
      <c r="K129"/>
      <c r="L129"/>
      <c r="M129"/>
    </row>
    <row r="130" spans="11:13">
      <c r="K130"/>
      <c r="L130"/>
      <c r="M130"/>
    </row>
    <row r="131" spans="11:13">
      <c r="K131"/>
      <c r="L131"/>
      <c r="M131"/>
    </row>
    <row r="132" spans="11:13">
      <c r="K132"/>
      <c r="L132"/>
      <c r="M132"/>
    </row>
    <row r="133" spans="11:13">
      <c r="K133"/>
      <c r="L133"/>
      <c r="M133"/>
    </row>
    <row r="134" spans="11:13">
      <c r="K134"/>
      <c r="L134"/>
      <c r="M134"/>
    </row>
    <row r="135" spans="11:13">
      <c r="K135"/>
      <c r="L135"/>
      <c r="M135"/>
    </row>
    <row r="136" spans="11:13">
      <c r="K136"/>
      <c r="L136"/>
      <c r="M136"/>
    </row>
    <row r="137" spans="11:13">
      <c r="K137"/>
      <c r="L137"/>
      <c r="M137"/>
    </row>
    <row r="138" spans="11:13">
      <c r="K138"/>
      <c r="L138"/>
      <c r="M138"/>
    </row>
    <row r="139" spans="11:13">
      <c r="K139"/>
      <c r="L139"/>
      <c r="M139"/>
    </row>
    <row r="140" spans="11:13">
      <c r="K140"/>
      <c r="L140"/>
      <c r="M140"/>
    </row>
    <row r="141" spans="11:13">
      <c r="K141"/>
      <c r="L141"/>
      <c r="M141"/>
    </row>
    <row r="142" spans="11:13">
      <c r="K142"/>
      <c r="L142"/>
      <c r="M142"/>
    </row>
    <row r="143" spans="11:13">
      <c r="K143"/>
      <c r="L143"/>
      <c r="M143"/>
    </row>
    <row r="144" spans="11:13">
      <c r="K144"/>
      <c r="L144"/>
      <c r="M144"/>
    </row>
    <row r="145" spans="11:13">
      <c r="K145"/>
      <c r="L145"/>
      <c r="M145"/>
    </row>
    <row r="146" spans="11:13">
      <c r="K146"/>
      <c r="L146"/>
      <c r="M146"/>
    </row>
    <row r="147" spans="11:13">
      <c r="K147"/>
      <c r="L147"/>
      <c r="M147"/>
    </row>
    <row r="148" spans="11:13">
      <c r="K148"/>
      <c r="L148"/>
      <c r="M148"/>
    </row>
    <row r="149" spans="11:13">
      <c r="K149"/>
      <c r="L149"/>
      <c r="M149"/>
    </row>
    <row r="150" spans="11:13">
      <c r="K150"/>
      <c r="L150"/>
      <c r="M150"/>
    </row>
    <row r="151" spans="11:13">
      <c r="K151"/>
      <c r="L151"/>
      <c r="M151"/>
    </row>
    <row r="152" spans="11:13">
      <c r="K152"/>
      <c r="L152"/>
      <c r="M152"/>
    </row>
    <row r="153" spans="11:13">
      <c r="K153"/>
      <c r="L153"/>
      <c r="M153"/>
    </row>
    <row r="154" spans="11:13">
      <c r="K154"/>
      <c r="L154"/>
      <c r="M154"/>
    </row>
    <row r="155" spans="11:13">
      <c r="K155"/>
      <c r="L155"/>
      <c r="M155"/>
    </row>
    <row r="156" spans="11:13">
      <c r="K156"/>
      <c r="L156"/>
      <c r="M156"/>
    </row>
    <row r="157" spans="11:13">
      <c r="K157"/>
      <c r="L157"/>
      <c r="M157"/>
    </row>
    <row r="158" spans="11:13">
      <c r="K158"/>
      <c r="L158"/>
      <c r="M158"/>
    </row>
    <row r="159" spans="11:13">
      <c r="K159"/>
      <c r="L159"/>
      <c r="M159"/>
    </row>
    <row r="160" spans="11:13">
      <c r="K160"/>
      <c r="L160"/>
      <c r="M160"/>
    </row>
    <row r="161" spans="11:13">
      <c r="K161"/>
      <c r="L161"/>
      <c r="M161"/>
    </row>
    <row r="162" spans="11:13">
      <c r="K162"/>
      <c r="L162"/>
      <c r="M162"/>
    </row>
    <row r="163" spans="11:13">
      <c r="K163"/>
      <c r="L163"/>
      <c r="M163"/>
    </row>
    <row r="164" spans="11:13">
      <c r="K164"/>
      <c r="L164"/>
      <c r="M164"/>
    </row>
    <row r="165" spans="11:13">
      <c r="K165"/>
      <c r="L165"/>
      <c r="M165"/>
    </row>
    <row r="166" spans="11:13">
      <c r="K166"/>
      <c r="L166"/>
      <c r="M166"/>
    </row>
    <row r="167" spans="11:13">
      <c r="K167"/>
      <c r="L167"/>
      <c r="M167"/>
    </row>
    <row r="168" spans="11:13">
      <c r="K168"/>
      <c r="L168"/>
      <c r="M168"/>
    </row>
    <row r="169" spans="11:13">
      <c r="K169"/>
      <c r="L169"/>
      <c r="M169"/>
    </row>
    <row r="170" spans="11:13">
      <c r="K170"/>
      <c r="L170"/>
      <c r="M170"/>
    </row>
    <row r="171" spans="11:13">
      <c r="K171"/>
      <c r="L171"/>
      <c r="M171"/>
    </row>
    <row r="172" spans="11:13">
      <c r="K172"/>
      <c r="L172"/>
      <c r="M172"/>
    </row>
    <row r="173" spans="11:13">
      <c r="K173"/>
      <c r="L173"/>
      <c r="M173"/>
    </row>
    <row r="174" spans="11:13">
      <c r="K174"/>
      <c r="L174"/>
      <c r="M174"/>
    </row>
    <row r="175" spans="11:13">
      <c r="K175"/>
      <c r="L175"/>
      <c r="M175"/>
    </row>
    <row r="176" spans="11:13">
      <c r="K176"/>
      <c r="L176"/>
      <c r="M176"/>
    </row>
    <row r="177" spans="11:13">
      <c r="K177"/>
      <c r="L177"/>
      <c r="M177"/>
    </row>
    <row r="178" spans="11:13">
      <c r="K178"/>
      <c r="L178"/>
      <c r="M178"/>
    </row>
    <row r="179" spans="11:13">
      <c r="K179"/>
      <c r="L179"/>
      <c r="M179"/>
    </row>
    <row r="180" spans="11:13">
      <c r="K180"/>
      <c r="L180"/>
      <c r="M180"/>
    </row>
    <row r="181" spans="11:13">
      <c r="K181"/>
      <c r="L181"/>
      <c r="M181"/>
    </row>
    <row r="182" spans="11:13">
      <c r="K182"/>
      <c r="L182"/>
      <c r="M182"/>
    </row>
    <row r="183" spans="11:13">
      <c r="K183"/>
      <c r="L183"/>
      <c r="M183"/>
    </row>
    <row r="184" spans="11:13">
      <c r="K184"/>
      <c r="L184"/>
      <c r="M184"/>
    </row>
    <row r="185" spans="11:13">
      <c r="K185"/>
      <c r="L185"/>
      <c r="M185"/>
    </row>
    <row r="186" spans="11:13">
      <c r="K186"/>
      <c r="L186"/>
      <c r="M186"/>
    </row>
    <row r="187" spans="11:13">
      <c r="K187"/>
      <c r="L187"/>
      <c r="M187"/>
    </row>
    <row r="188" spans="11:13">
      <c r="K188"/>
      <c r="L188"/>
      <c r="M188"/>
    </row>
    <row r="189" spans="11:13">
      <c r="K189"/>
      <c r="L189"/>
      <c r="M189"/>
    </row>
    <row r="190" spans="11:13">
      <c r="K190"/>
      <c r="L190"/>
      <c r="M190"/>
    </row>
    <row r="191" spans="11:13">
      <c r="K191"/>
      <c r="L191"/>
      <c r="M191"/>
    </row>
    <row r="192" spans="11:13">
      <c r="K192"/>
      <c r="L192"/>
      <c r="M192"/>
    </row>
    <row r="193" spans="11:13">
      <c r="K193"/>
      <c r="L193"/>
      <c r="M193"/>
    </row>
    <row r="194" spans="11:13">
      <c r="K194"/>
      <c r="L194"/>
      <c r="M194"/>
    </row>
    <row r="195" spans="11:13">
      <c r="K195"/>
      <c r="L195"/>
      <c r="M195"/>
    </row>
    <row r="196" spans="11:13">
      <c r="K196"/>
      <c r="L196"/>
      <c r="M196"/>
    </row>
    <row r="197" spans="11:13">
      <c r="K197"/>
      <c r="L197"/>
      <c r="M197"/>
    </row>
    <row r="198" spans="11:13">
      <c r="K198"/>
      <c r="L198"/>
      <c r="M198"/>
    </row>
    <row r="199" spans="11:13">
      <c r="K199"/>
      <c r="L199"/>
      <c r="M199"/>
    </row>
    <row r="200" spans="11:13">
      <c r="K200"/>
      <c r="L200"/>
      <c r="M200"/>
    </row>
    <row r="201" spans="11:13">
      <c r="K201"/>
      <c r="L201"/>
      <c r="M201"/>
    </row>
    <row r="202" spans="11:13">
      <c r="K202"/>
      <c r="L202"/>
      <c r="M202"/>
    </row>
    <row r="203" spans="11:13">
      <c r="K203"/>
      <c r="L203"/>
      <c r="M203"/>
    </row>
    <row r="204" spans="11:13">
      <c r="K204"/>
      <c r="L204"/>
      <c r="M204"/>
    </row>
    <row r="205" spans="11:13">
      <c r="K205"/>
      <c r="L205"/>
      <c r="M205"/>
    </row>
    <row r="206" spans="11:13">
      <c r="K206"/>
      <c r="L206"/>
      <c r="M206"/>
    </row>
    <row r="207" spans="11:13">
      <c r="K207"/>
      <c r="L207"/>
      <c r="M207"/>
    </row>
    <row r="208" spans="11:13">
      <c r="K208"/>
      <c r="L208"/>
      <c r="M208"/>
    </row>
    <row r="209" spans="11:13">
      <c r="K209"/>
      <c r="L209"/>
      <c r="M209"/>
    </row>
    <row r="210" spans="11:13">
      <c r="K210"/>
      <c r="L210"/>
      <c r="M210"/>
    </row>
    <row r="211" spans="11:13">
      <c r="K211"/>
      <c r="L211"/>
      <c r="M211"/>
    </row>
    <row r="212" spans="11:13">
      <c r="K212"/>
      <c r="L212"/>
      <c r="M212"/>
    </row>
    <row r="213" spans="11:13">
      <c r="K213"/>
      <c r="L213"/>
      <c r="M213"/>
    </row>
    <row r="214" spans="11:13">
      <c r="K214"/>
      <c r="L214"/>
      <c r="M214"/>
    </row>
    <row r="215" spans="11:13">
      <c r="K215"/>
      <c r="L215"/>
      <c r="M215"/>
    </row>
    <row r="216" spans="11:13">
      <c r="K216"/>
      <c r="L216"/>
      <c r="M216"/>
    </row>
    <row r="217" spans="11:13">
      <c r="K217"/>
      <c r="L217"/>
      <c r="M217"/>
    </row>
    <row r="218" spans="11:13">
      <c r="K218"/>
      <c r="L218"/>
      <c r="M218"/>
    </row>
    <row r="219" spans="11:13">
      <c r="K219"/>
      <c r="L219"/>
      <c r="M219"/>
    </row>
    <row r="220" spans="11:13">
      <c r="K220"/>
      <c r="L220"/>
      <c r="M220"/>
    </row>
    <row r="221" spans="11:13">
      <c r="K221"/>
      <c r="L221"/>
      <c r="M221"/>
    </row>
    <row r="222" spans="11:13">
      <c r="K222"/>
      <c r="L222"/>
      <c r="M222"/>
    </row>
    <row r="223" spans="11:13">
      <c r="K223"/>
      <c r="L223"/>
      <c r="M223"/>
    </row>
    <row r="224" spans="11:13">
      <c r="K224"/>
      <c r="L224"/>
      <c r="M224"/>
    </row>
    <row r="225" spans="11:13">
      <c r="K225"/>
      <c r="L225"/>
      <c r="M225"/>
    </row>
    <row r="226" spans="11:13">
      <c r="K226"/>
      <c r="L226"/>
      <c r="M226"/>
    </row>
    <row r="227" spans="11:13">
      <c r="K227"/>
      <c r="L227"/>
      <c r="M227"/>
    </row>
    <row r="228" spans="11:13">
      <c r="K228"/>
      <c r="L228"/>
      <c r="M228"/>
    </row>
    <row r="229" spans="11:13">
      <c r="K229"/>
      <c r="L229"/>
      <c r="M229"/>
    </row>
    <row r="230" spans="11:13">
      <c r="K230"/>
      <c r="L230"/>
      <c r="M230"/>
    </row>
    <row r="231" spans="11:13">
      <c r="K231"/>
      <c r="L231"/>
      <c r="M231"/>
    </row>
    <row r="232" spans="11:13">
      <c r="K232"/>
      <c r="L232"/>
      <c r="M232"/>
    </row>
    <row r="233" spans="11:13">
      <c r="K233"/>
      <c r="L233"/>
      <c r="M233"/>
    </row>
    <row r="234" spans="11:13">
      <c r="K234"/>
      <c r="L234"/>
      <c r="M234"/>
    </row>
    <row r="235" spans="11:13">
      <c r="K235"/>
      <c r="L235"/>
      <c r="M235"/>
    </row>
    <row r="236" spans="11:13">
      <c r="K236"/>
      <c r="L236"/>
      <c r="M236"/>
    </row>
    <row r="237" spans="11:13">
      <c r="K237"/>
      <c r="L237"/>
      <c r="M237"/>
    </row>
    <row r="238" spans="11:13">
      <c r="K238"/>
      <c r="L238"/>
      <c r="M238"/>
    </row>
    <row r="239" spans="11:13">
      <c r="K239"/>
      <c r="L239"/>
      <c r="M239"/>
    </row>
    <row r="240" spans="11:13">
      <c r="K240"/>
      <c r="L240"/>
      <c r="M240"/>
    </row>
    <row r="241" spans="11:13">
      <c r="K241"/>
      <c r="L241"/>
      <c r="M241"/>
    </row>
    <row r="242" spans="11:13">
      <c r="K242"/>
      <c r="L242"/>
      <c r="M242"/>
    </row>
    <row r="243" spans="11:13">
      <c r="K243"/>
      <c r="L243"/>
      <c r="M243"/>
    </row>
    <row r="244" spans="11:13">
      <c r="K244"/>
      <c r="L244"/>
      <c r="M244"/>
    </row>
    <row r="245" spans="11:13">
      <c r="K245"/>
      <c r="L245"/>
      <c r="M245"/>
    </row>
    <row r="246" spans="11:13">
      <c r="K246"/>
      <c r="L246"/>
      <c r="M246"/>
    </row>
    <row r="247" spans="11:13">
      <c r="K247"/>
      <c r="L247"/>
      <c r="M247"/>
    </row>
    <row r="248" spans="11:13">
      <c r="K248"/>
      <c r="L248"/>
      <c r="M248"/>
    </row>
    <row r="249" spans="11:13">
      <c r="K249"/>
      <c r="L249"/>
      <c r="M249"/>
    </row>
    <row r="250" spans="11:13">
      <c r="K250"/>
      <c r="L250"/>
      <c r="M250"/>
    </row>
    <row r="251" spans="11:13">
      <c r="K251"/>
      <c r="L251"/>
      <c r="M251"/>
    </row>
    <row r="252" spans="11:13">
      <c r="K252"/>
      <c r="L252"/>
      <c r="M252"/>
    </row>
    <row r="253" spans="11:13">
      <c r="K253"/>
      <c r="L253"/>
      <c r="M253"/>
    </row>
    <row r="254" spans="11:13">
      <c r="K254"/>
      <c r="L254"/>
      <c r="M254"/>
    </row>
    <row r="255" spans="11:13">
      <c r="K255"/>
      <c r="L255"/>
      <c r="M255"/>
    </row>
    <row r="256" spans="11:13">
      <c r="K256"/>
      <c r="L256"/>
      <c r="M256"/>
    </row>
    <row r="257" spans="11:13">
      <c r="K257"/>
      <c r="L257"/>
      <c r="M257"/>
    </row>
    <row r="258" spans="11:13">
      <c r="K258"/>
      <c r="L258"/>
      <c r="M258"/>
    </row>
    <row r="259" spans="11:13">
      <c r="K259"/>
      <c r="L259"/>
      <c r="M259"/>
    </row>
    <row r="260" spans="11:13">
      <c r="K260"/>
      <c r="L260"/>
      <c r="M260"/>
    </row>
    <row r="261" spans="11:13">
      <c r="K261"/>
      <c r="L261"/>
      <c r="M261"/>
    </row>
    <row r="262" spans="11:13">
      <c r="K262"/>
      <c r="L262"/>
      <c r="M262"/>
    </row>
    <row r="263" spans="11:13">
      <c r="K263"/>
      <c r="L263"/>
      <c r="M263"/>
    </row>
    <row r="264" spans="11:13">
      <c r="K264"/>
      <c r="L264"/>
      <c r="M264"/>
    </row>
    <row r="265" spans="11:13">
      <c r="K265"/>
      <c r="L265"/>
      <c r="M265"/>
    </row>
    <row r="266" spans="11:13">
      <c r="K266"/>
      <c r="L266"/>
      <c r="M266"/>
    </row>
    <row r="267" spans="11:13">
      <c r="K267"/>
      <c r="L267"/>
      <c r="M267"/>
    </row>
    <row r="268" spans="11:13">
      <c r="K268"/>
      <c r="L268"/>
      <c r="M268"/>
    </row>
    <row r="269" spans="11:13">
      <c r="K269"/>
      <c r="L269"/>
      <c r="M269"/>
    </row>
    <row r="270" spans="11:13">
      <c r="K270"/>
      <c r="L270"/>
      <c r="M270"/>
    </row>
    <row r="271" spans="11:13">
      <c r="K271"/>
      <c r="L271"/>
      <c r="M271"/>
    </row>
    <row r="272" spans="11:13">
      <c r="K272"/>
      <c r="L272"/>
      <c r="M272"/>
    </row>
    <row r="273" spans="11:13">
      <c r="K273"/>
      <c r="L273"/>
      <c r="M273"/>
    </row>
    <row r="274" spans="11:13">
      <c r="K274"/>
      <c r="L274"/>
      <c r="M274"/>
    </row>
    <row r="275" spans="11:13">
      <c r="K275"/>
      <c r="L275"/>
      <c r="M275"/>
    </row>
    <row r="276" spans="11:13">
      <c r="K276"/>
      <c r="L276"/>
      <c r="M276"/>
    </row>
    <row r="277" spans="11:13">
      <c r="K277"/>
      <c r="L277"/>
      <c r="M277"/>
    </row>
    <row r="278" spans="11:13">
      <c r="K278"/>
      <c r="L278"/>
      <c r="M278"/>
    </row>
    <row r="279" spans="11:13">
      <c r="K279"/>
      <c r="L279"/>
      <c r="M279"/>
    </row>
    <row r="280" spans="11:13">
      <c r="K280"/>
      <c r="L280"/>
      <c r="M280"/>
    </row>
    <row r="281" spans="11:13">
      <c r="K281"/>
      <c r="L281"/>
      <c r="M281"/>
    </row>
    <row r="282" spans="11:13">
      <c r="K282"/>
      <c r="L282"/>
      <c r="M282"/>
    </row>
    <row r="283" spans="11:13">
      <c r="K283"/>
      <c r="L283"/>
      <c r="M283"/>
    </row>
    <row r="284" spans="11:13">
      <c r="K284"/>
      <c r="L284"/>
      <c r="M284"/>
    </row>
    <row r="285" spans="11:13">
      <c r="K285"/>
      <c r="L285"/>
      <c r="M285"/>
    </row>
    <row r="286" spans="11:13">
      <c r="K286"/>
      <c r="L286"/>
      <c r="M286"/>
    </row>
    <row r="287" spans="11:13">
      <c r="K287"/>
      <c r="L287"/>
      <c r="M287"/>
    </row>
    <row r="288" spans="11:13">
      <c r="K288"/>
      <c r="L288"/>
      <c r="M288"/>
    </row>
    <row r="289" spans="11:13">
      <c r="K289"/>
      <c r="L289"/>
      <c r="M289"/>
    </row>
    <row r="290" spans="11:13">
      <c r="K290"/>
      <c r="L290"/>
      <c r="M290"/>
    </row>
    <row r="291" spans="11:13">
      <c r="K291"/>
      <c r="L291"/>
      <c r="M291"/>
    </row>
    <row r="292" spans="11:13">
      <c r="K292"/>
      <c r="L292"/>
      <c r="M292"/>
    </row>
    <row r="293" spans="11:13">
      <c r="K293"/>
      <c r="L293"/>
      <c r="M293"/>
    </row>
    <row r="294" spans="11:13">
      <c r="K294"/>
      <c r="L294"/>
      <c r="M294"/>
    </row>
    <row r="295" spans="11:13">
      <c r="K295"/>
      <c r="L295"/>
      <c r="M295"/>
    </row>
    <row r="296" spans="11:13">
      <c r="K296"/>
      <c r="L296"/>
      <c r="M296"/>
    </row>
    <row r="297" spans="11:13">
      <c r="K297"/>
      <c r="L297"/>
      <c r="M297"/>
    </row>
    <row r="298" spans="11:13">
      <c r="K298"/>
      <c r="L298"/>
      <c r="M298"/>
    </row>
    <row r="299" spans="11:13">
      <c r="K299"/>
      <c r="L299"/>
      <c r="M299"/>
    </row>
    <row r="300" spans="11:13">
      <c r="K300"/>
      <c r="L300"/>
      <c r="M300"/>
    </row>
    <row r="301" spans="11:13">
      <c r="K301"/>
      <c r="L301"/>
      <c r="M301"/>
    </row>
    <row r="302" spans="11:13">
      <c r="K302"/>
      <c r="L302"/>
      <c r="M302"/>
    </row>
    <row r="303" spans="11:13">
      <c r="K303"/>
      <c r="L303"/>
      <c r="M303"/>
    </row>
    <row r="304" spans="11:13">
      <c r="K304"/>
      <c r="L304"/>
      <c r="M304"/>
    </row>
    <row r="305" spans="11:13">
      <c r="K305"/>
      <c r="L305"/>
      <c r="M305"/>
    </row>
    <row r="306" spans="11:13">
      <c r="K306"/>
      <c r="L306"/>
      <c r="M306"/>
    </row>
    <row r="307" spans="11:13">
      <c r="K307"/>
      <c r="L307"/>
      <c r="M307"/>
    </row>
    <row r="308" spans="11:13">
      <c r="K308"/>
      <c r="L308"/>
      <c r="M308"/>
    </row>
    <row r="309" spans="11:13">
      <c r="K309"/>
      <c r="L309"/>
      <c r="M309"/>
    </row>
    <row r="310" spans="11:13">
      <c r="K310"/>
      <c r="L310"/>
      <c r="M310"/>
    </row>
    <row r="311" spans="11:13">
      <c r="K311"/>
      <c r="L311"/>
      <c r="M311"/>
    </row>
    <row r="312" spans="11:13">
      <c r="K312"/>
      <c r="L312"/>
      <c r="M312"/>
    </row>
    <row r="313" spans="11:13">
      <c r="K313"/>
      <c r="L313"/>
      <c r="M313"/>
    </row>
    <row r="314" spans="11:13">
      <c r="K314"/>
      <c r="L314"/>
      <c r="M314"/>
    </row>
    <row r="315" spans="11:13">
      <c r="K315"/>
      <c r="L315"/>
      <c r="M315"/>
    </row>
    <row r="316" spans="11:13">
      <c r="K316"/>
      <c r="L316"/>
      <c r="M316"/>
    </row>
    <row r="317" spans="11:13">
      <c r="K317"/>
      <c r="L317"/>
      <c r="M317"/>
    </row>
    <row r="318" spans="11:13">
      <c r="K318"/>
      <c r="L318"/>
      <c r="M318"/>
    </row>
    <row r="319" spans="11:13">
      <c r="K319"/>
      <c r="L319"/>
      <c r="M319"/>
    </row>
    <row r="320" spans="11:13">
      <c r="K320"/>
      <c r="L320"/>
      <c r="M320"/>
    </row>
    <row r="321" spans="11:13">
      <c r="K321"/>
      <c r="L321"/>
      <c r="M321"/>
    </row>
    <row r="322" spans="11:13">
      <c r="K322"/>
      <c r="L322"/>
      <c r="M322"/>
    </row>
    <row r="323" spans="11:13">
      <c r="K323"/>
      <c r="L323"/>
      <c r="M323"/>
    </row>
    <row r="324" spans="11:13">
      <c r="K324"/>
      <c r="L324"/>
      <c r="M324"/>
    </row>
    <row r="325" spans="11:13">
      <c r="K325"/>
      <c r="L325"/>
      <c r="M325"/>
    </row>
    <row r="326" spans="11:13">
      <c r="K326"/>
      <c r="L326"/>
      <c r="M326"/>
    </row>
    <row r="327" spans="11:13">
      <c r="K327"/>
      <c r="L327"/>
      <c r="M327"/>
    </row>
    <row r="328" spans="11:13">
      <c r="K328"/>
      <c r="L328"/>
      <c r="M328"/>
    </row>
    <row r="329" spans="11:13">
      <c r="K329"/>
      <c r="L329"/>
      <c r="M329"/>
    </row>
    <row r="330" spans="11:13">
      <c r="K330"/>
      <c r="L330"/>
      <c r="M330"/>
    </row>
    <row r="331" spans="11:13">
      <c r="K331"/>
      <c r="L331"/>
      <c r="M331"/>
    </row>
  </sheetData>
  <sheetProtection password="CEAC" sheet="1" objects="1" scenarios="1"/>
  <mergeCells count="5">
    <mergeCell ref="C3:F3"/>
    <mergeCell ref="C9:F9"/>
    <mergeCell ref="C11:F11"/>
    <mergeCell ref="C34:F34"/>
    <mergeCell ref="C20:F20"/>
  </mergeCells>
  <hyperlinks>
    <hyperlink ref="H10" location="INDICE!A1" tooltip="Ver Índice" display="Ver Índice"/>
    <hyperlink ref="H37" location="INDICE!A1" tooltip="Ver Índice" display="Ver Índice"/>
    <hyperlink ref="H21" location="INDICE!A1" tooltip="Ver Índice" display="Ver Índice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96" orientation="landscape" r:id="rId4"/>
  <headerFooter>
    <oddHeader>&amp;L&amp;G&amp;CEncuesta de Turismo Receptivo&amp;RMercado Español</oddHeader>
    <oddFooter>&amp;LTurismo de Tenerife&amp;R&amp;P</oddFooter>
  </headerFooter>
  <drawing r:id="rId5"/>
  <legacyDrawingHF r:id="rId6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C1:N24"/>
  <sheetViews>
    <sheetView showGridLines="0" showRowColHeaders="0" workbookViewId="0">
      <selection activeCell="I32" sqref="I32"/>
    </sheetView>
  </sheetViews>
  <sheetFormatPr baseColWidth="10" defaultRowHeight="12.75"/>
  <cols>
    <col min="1" max="2" width="14.85546875" customWidth="1"/>
    <col min="3" max="3" width="39.5703125" customWidth="1"/>
    <col min="4" max="5" width="11.7109375" customWidth="1"/>
    <col min="10" max="10" width="16.28515625" hidden="1" customWidth="1"/>
    <col min="11" max="11" width="25" hidden="1" customWidth="1"/>
    <col min="12" max="12" width="14.85546875" hidden="1" customWidth="1"/>
    <col min="13" max="14" width="14.85546875" customWidth="1"/>
  </cols>
  <sheetData>
    <row r="1" spans="3:14" ht="33" customHeight="1"/>
    <row r="2" spans="3:14" ht="33" customHeight="1"/>
    <row r="3" spans="3:14" ht="38.25" customHeight="1">
      <c r="C3" s="226" t="s">
        <v>466</v>
      </c>
      <c r="D3" s="226"/>
      <c r="E3" s="226"/>
      <c r="F3" s="226"/>
      <c r="I3" s="1"/>
      <c r="J3" s="19" t="s">
        <v>128</v>
      </c>
      <c r="K3" t="s">
        <v>363</v>
      </c>
      <c r="L3" s="6"/>
      <c r="M3" s="6"/>
      <c r="N3" s="1"/>
    </row>
    <row r="4" spans="3:14" ht="38.25">
      <c r="C4" s="122"/>
      <c r="D4" s="197" t="str">
        <f>actualizaciones!A7</f>
        <v>I semestre 2008</v>
      </c>
      <c r="E4" s="197" t="str">
        <f>actualizaciones!B7</f>
        <v>I semestre 2009</v>
      </c>
      <c r="F4" s="143" t="str">
        <f>actualizaciones!C7</f>
        <v>var. Interanual 09/08</v>
      </c>
      <c r="I4" s="1"/>
      <c r="J4" s="19" t="s">
        <v>221</v>
      </c>
      <c r="K4" t="s">
        <v>364</v>
      </c>
      <c r="L4" s="6"/>
      <c r="M4" s="6"/>
      <c r="N4" s="1"/>
    </row>
    <row r="5" spans="3:14">
      <c r="C5" s="123" t="s">
        <v>285</v>
      </c>
      <c r="D5" s="124">
        <f>GETPIVOTDATA("dato",$J$6,"País","Suecia","Periodo","I semestre 2008")</f>
        <v>81.920903954802256</v>
      </c>
      <c r="E5" s="124">
        <f>GETPIVOTDATA("dato",$J$6,"País","Suecia","Periodo","I semestre 2009")</f>
        <v>75.124378109452735</v>
      </c>
      <c r="F5" s="125">
        <f>E5/D5-1</f>
        <v>-8.2964487905301088E-2</v>
      </c>
      <c r="I5" s="1"/>
    </row>
    <row r="6" spans="3:14">
      <c r="C6" s="126" t="s">
        <v>281</v>
      </c>
      <c r="D6" s="127">
        <f>GETPIVOTDATA("dato",$J$6,"País","Dinamarca","Periodo","I semestre 2008")</f>
        <v>79.054054054054049</v>
      </c>
      <c r="E6" s="127">
        <f>GETPIVOTDATA("dato",$J$6,"País","Dinamarca","Periodo","I semestre 2009")</f>
        <v>81.502890173410407</v>
      </c>
      <c r="F6" s="125">
        <f t="shared" ref="F6:F19" si="0">E6/D6-1</f>
        <v>3.0976730398695862E-2</v>
      </c>
      <c r="I6" s="1"/>
      <c r="J6" s="19" t="s">
        <v>130</v>
      </c>
      <c r="K6" s="19" t="s">
        <v>126</v>
      </c>
    </row>
    <row r="7" spans="3:14">
      <c r="C7" s="123" t="s">
        <v>283</v>
      </c>
      <c r="D7" s="124">
        <f>GETPIVOTDATA("dato",$J$6,"País","Holanda","Periodo","I semestre 2008")</f>
        <v>79.881656804733723</v>
      </c>
      <c r="E7" s="124">
        <f>GETPIVOTDATA("dato",$J$6,"País","Holanda","Periodo","I semestre 2009")</f>
        <v>73.480662983425418</v>
      </c>
      <c r="F7" s="125">
        <f t="shared" si="0"/>
        <v>-8.013095968897066E-2</v>
      </c>
      <c r="I7" s="1"/>
      <c r="J7" s="19" t="s">
        <v>129</v>
      </c>
      <c r="K7" t="s">
        <v>482</v>
      </c>
      <c r="L7" t="s">
        <v>483</v>
      </c>
    </row>
    <row r="8" spans="3:14">
      <c r="C8" s="123" t="s">
        <v>287</v>
      </c>
      <c r="D8" s="124">
        <f>GETPIVOTDATA("dato",$J$6,"País","Finlandia","Periodo","I semestre 2008")</f>
        <v>81.76100628930817</v>
      </c>
      <c r="E8" s="124">
        <f>GETPIVOTDATA("dato",$J$6,"País","Finlandia","Periodo","I semestre 2009")</f>
        <v>78.974358974358978</v>
      </c>
      <c r="F8" s="125">
        <f t="shared" si="0"/>
        <v>-3.4082840236686285E-2</v>
      </c>
      <c r="I8" s="1"/>
      <c r="J8" s="20" t="s">
        <v>0</v>
      </c>
      <c r="K8" s="22">
        <v>71.83098591549296</v>
      </c>
      <c r="L8" s="22">
        <v>70.8</v>
      </c>
    </row>
    <row r="9" spans="3:14">
      <c r="C9" s="123" t="s">
        <v>282</v>
      </c>
      <c r="D9" s="124">
        <f>GETPIVOTDATA("dato",$J$6,"País","Total nórdicos","Periodo","I semestre 2008")</f>
        <v>78.71621621621621</v>
      </c>
      <c r="E9" s="124">
        <f>GETPIVOTDATA("dato",$J$6,"País","Total nórdicos","Periodo","I semestre 2009")</f>
        <v>77.246376811594203</v>
      </c>
      <c r="F9" s="125">
        <f t="shared" si="0"/>
        <v>-1.8672637929961988E-2</v>
      </c>
      <c r="I9" s="1"/>
      <c r="J9" s="20" t="s">
        <v>288</v>
      </c>
      <c r="K9" s="22">
        <v>63.758389261744966</v>
      </c>
      <c r="L9" s="22">
        <v>76.470588235294116</v>
      </c>
    </row>
    <row r="10" spans="3:14">
      <c r="C10" s="123" t="s">
        <v>286</v>
      </c>
      <c r="D10" s="124">
        <f>GETPIVOTDATA("dato",$J$6,"País","Suiza + Austria","Periodo","I semestre 2008")</f>
        <v>78.260869565217391</v>
      </c>
      <c r="E10" s="124">
        <f>GETPIVOTDATA("dato",$J$6,"País","Suiza + Austria","Periodo","I semestre 2009")</f>
        <v>66.233766233766232</v>
      </c>
      <c r="F10" s="125">
        <f t="shared" si="0"/>
        <v>-0.15367965367965364</v>
      </c>
      <c r="I10" s="1"/>
      <c r="J10" s="20" t="s">
        <v>131</v>
      </c>
      <c r="K10" s="22">
        <v>41.467391304347828</v>
      </c>
      <c r="L10" s="22">
        <v>37.840670859538783</v>
      </c>
    </row>
    <row r="11" spans="3:14">
      <c r="C11" s="123" t="s">
        <v>288</v>
      </c>
      <c r="D11" s="124">
        <f>GETPIVOTDATA("dato",$J$6,"País","Bélgica","Periodo","I semestre 2008")</f>
        <v>76.470588235294116</v>
      </c>
      <c r="E11" s="124">
        <f>GETPIVOTDATA("dato",$J$6,"País","Bélgica","Periodo","I semestre 2009")</f>
        <v>63.758389261744966</v>
      </c>
      <c r="F11" s="125">
        <f t="shared" si="0"/>
        <v>-0.16623644811564275</v>
      </c>
      <c r="I11" s="1"/>
      <c r="J11" s="20" t="s">
        <v>281</v>
      </c>
      <c r="K11" s="22">
        <v>81.502890173410407</v>
      </c>
      <c r="L11" s="22">
        <v>79.054054054054049</v>
      </c>
    </row>
    <row r="12" spans="3:14">
      <c r="C12" s="123" t="s">
        <v>0</v>
      </c>
      <c r="D12" s="124">
        <f>GETPIVOTDATA("dato",$J$6,"País","Alemania","Periodo","I semestre 2008")</f>
        <v>70.8</v>
      </c>
      <c r="E12" s="124">
        <f>GETPIVOTDATA("dato",$J$6,"País","Alemania","Periodo","I semestre 2009")</f>
        <v>71.83098591549296</v>
      </c>
      <c r="F12" s="125">
        <f t="shared" si="0"/>
        <v>1.4561947958940058E-2</v>
      </c>
      <c r="I12" s="1"/>
      <c r="J12" s="20" t="s">
        <v>291</v>
      </c>
      <c r="K12" s="22">
        <v>44.355555555555554</v>
      </c>
      <c r="L12" s="22">
        <v>56.326889279437609</v>
      </c>
    </row>
    <row r="13" spans="3:14">
      <c r="C13" s="123" t="s">
        <v>280</v>
      </c>
      <c r="D13" s="124">
        <f>GETPIVOTDATA("dato",$J$6,"País","Noruega","Periodo","I semestre 2008")</f>
        <v>68.518518518518519</v>
      </c>
      <c r="E13" s="124">
        <f>GETPIVOTDATA("dato",$J$6,"País","Noruega","Periodo","I semestre 2009")</f>
        <v>71.900826446280988</v>
      </c>
      <c r="F13" s="125">
        <f t="shared" si="0"/>
        <v>4.9363412999776646E-2</v>
      </c>
      <c r="I13" s="1"/>
      <c r="J13" s="20" t="s">
        <v>287</v>
      </c>
      <c r="K13" s="22">
        <v>78.974358974358978</v>
      </c>
      <c r="L13" s="22">
        <v>81.76100628930817</v>
      </c>
    </row>
    <row r="14" spans="3:14">
      <c r="C14" s="123" t="s">
        <v>289</v>
      </c>
      <c r="D14" s="124">
        <f>GETPIVOTDATA("dato",$J$6,"País","Italia","Periodo","I semestre 2008")</f>
        <v>62.626262626262623</v>
      </c>
      <c r="E14" s="124">
        <f>GETPIVOTDATA("dato",$J$6,"País","Italia","Periodo","I semestre 2009")</f>
        <v>59.322033898305087</v>
      </c>
      <c r="F14" s="125">
        <f t="shared" si="0"/>
        <v>-5.276107162383803E-2</v>
      </c>
      <c r="I14" s="1"/>
      <c r="J14" s="20" t="s">
        <v>290</v>
      </c>
      <c r="K14" s="22">
        <v>44.29530201342282</v>
      </c>
      <c r="L14" s="22">
        <v>56.488549618320612</v>
      </c>
    </row>
    <row r="15" spans="3:14">
      <c r="C15" s="123" t="s">
        <v>291</v>
      </c>
      <c r="D15" s="124">
        <f>GETPIVOTDATA("dato",$J$6,"País","España","Periodo","I semestre 2008")</f>
        <v>56.326889279437609</v>
      </c>
      <c r="E15" s="124">
        <f>GETPIVOTDATA("dato",$J$6,"País","España","Periodo","I semestre 2009")</f>
        <v>44.355555555555554</v>
      </c>
      <c r="F15" s="125">
        <f t="shared" si="0"/>
        <v>-0.21253319466111975</v>
      </c>
      <c r="I15" s="1"/>
      <c r="J15" s="20" t="s">
        <v>283</v>
      </c>
      <c r="K15" s="22">
        <v>73.480662983425418</v>
      </c>
      <c r="L15" s="22">
        <v>79.881656804733723</v>
      </c>
    </row>
    <row r="16" spans="3:14">
      <c r="C16" s="128" t="s">
        <v>365</v>
      </c>
      <c r="D16" s="129">
        <f>GETPIVOTDATA("dato",$J$6,"País","total","Periodo","I semestre 2008")</f>
        <v>55.012179126850292</v>
      </c>
      <c r="E16" s="129">
        <f>GETPIVOTDATA("dato",$J$6,"País","total","Periodo","I semestre 2009")</f>
        <v>53.431008902077153</v>
      </c>
      <c r="F16" s="130">
        <f t="shared" si="0"/>
        <v>-2.8742184910130253E-2</v>
      </c>
      <c r="J16" s="20" t="s">
        <v>284</v>
      </c>
      <c r="K16" s="22">
        <v>34.523809523809526</v>
      </c>
      <c r="L16" s="22">
        <v>14.942528735632184</v>
      </c>
    </row>
    <row r="17" spans="3:12">
      <c r="C17" s="123" t="s">
        <v>290</v>
      </c>
      <c r="D17" s="124">
        <f>GETPIVOTDATA("dato",$J$6,"País","Francia","Periodo","I semestre 2008")</f>
        <v>56.488549618320612</v>
      </c>
      <c r="E17" s="124">
        <f>GETPIVOTDATA("dato",$J$6,"País","Francia","Periodo","I semestre 2009")</f>
        <v>44.29530201342282</v>
      </c>
      <c r="F17" s="125">
        <f t="shared" si="0"/>
        <v>-0.21585343732994744</v>
      </c>
      <c r="J17" s="20" t="s">
        <v>289</v>
      </c>
      <c r="K17" s="22">
        <v>59.322033898305087</v>
      </c>
      <c r="L17" s="22">
        <v>62.626262626262623</v>
      </c>
    </row>
    <row r="18" spans="3:12">
      <c r="C18" s="123" t="s">
        <v>131</v>
      </c>
      <c r="D18" s="124">
        <f>GETPIVOTDATA("dato",$J$6,"País","Británicos","Periodo","I semestre 2008")</f>
        <v>37.840670859538783</v>
      </c>
      <c r="E18" s="124">
        <f>GETPIVOTDATA("dato",$J$6,"País","Británicos","Periodo","I semestre 2009")</f>
        <v>41.467391304347828</v>
      </c>
      <c r="F18" s="125">
        <f t="shared" si="0"/>
        <v>9.5841864386366549E-2</v>
      </c>
      <c r="J18" s="20" t="s">
        <v>280</v>
      </c>
      <c r="K18" s="22">
        <v>71.900826446280988</v>
      </c>
      <c r="L18" s="22">
        <v>68.518518518518519</v>
      </c>
    </row>
    <row r="19" spans="3:12">
      <c r="C19" s="123" t="s">
        <v>284</v>
      </c>
      <c r="D19" s="124">
        <f>GETPIVOTDATA("dato",$J$6,"País","Irlanda (Eire)","Periodo","I semestre 2008")</f>
        <v>14.942528735632184</v>
      </c>
      <c r="E19" s="124">
        <f>GETPIVOTDATA("dato",$J$6,"País","Irlanda (Eire)","Periodo","I semestre 2009")</f>
        <v>34.523809523809526</v>
      </c>
      <c r="F19" s="125">
        <f t="shared" si="0"/>
        <v>1.3104395604395607</v>
      </c>
      <c r="J19" s="20" t="s">
        <v>294</v>
      </c>
      <c r="K19" s="22">
        <v>43.75</v>
      </c>
      <c r="L19" s="22">
        <v>50</v>
      </c>
    </row>
    <row r="20" spans="3:12" ht="27" customHeight="1">
      <c r="C20" s="242" t="s">
        <v>115</v>
      </c>
      <c r="D20" s="242"/>
      <c r="E20" s="242"/>
      <c r="F20" s="242"/>
      <c r="J20" s="20" t="s">
        <v>295</v>
      </c>
      <c r="K20" s="22">
        <v>59.13978494623656</v>
      </c>
      <c r="L20" s="22">
        <v>60.439560439560438</v>
      </c>
    </row>
    <row r="21" spans="3:12">
      <c r="J21" s="20" t="s">
        <v>285</v>
      </c>
      <c r="K21" s="22">
        <v>75.124378109452735</v>
      </c>
      <c r="L21" s="22">
        <v>81.920903954802256</v>
      </c>
    </row>
    <row r="22" spans="3:12">
      <c r="J22" s="20" t="s">
        <v>286</v>
      </c>
      <c r="K22" s="22">
        <v>66.233766233766232</v>
      </c>
      <c r="L22" s="22">
        <v>78.260869565217391</v>
      </c>
    </row>
    <row r="23" spans="3:12">
      <c r="J23" s="20" t="s">
        <v>4</v>
      </c>
      <c r="K23" s="22">
        <v>53.431008902077153</v>
      </c>
      <c r="L23" s="22">
        <v>55.012179126850292</v>
      </c>
    </row>
    <row r="24" spans="3:12">
      <c r="J24" s="20" t="s">
        <v>282</v>
      </c>
      <c r="K24" s="22">
        <v>77.246376811594203</v>
      </c>
      <c r="L24" s="22">
        <v>78.71621621621621</v>
      </c>
    </row>
  </sheetData>
  <sheetProtection password="CEAC" sheet="1" objects="1" scenarios="1"/>
  <sortState ref="C3:F17">
    <sortCondition descending="1" ref="E3:E17"/>
  </sortState>
  <mergeCells count="2">
    <mergeCell ref="C3:F3"/>
    <mergeCell ref="C20:F20"/>
  </mergeCell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6">
    <pageSetUpPr fitToPage="1"/>
  </sheetPr>
  <dimension ref="C1:N334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1" width="11.42578125" style="6"/>
    <col min="2" max="2" width="10.7109375" style="6" customWidth="1"/>
    <col min="3" max="3" width="35" style="6" bestFit="1" customWidth="1"/>
    <col min="4" max="5" width="10.7109375" style="6" customWidth="1"/>
    <col min="6" max="9" width="11.42578125" style="6"/>
    <col min="10" max="10" width="33.28515625" style="6" hidden="1" customWidth="1"/>
    <col min="11" max="11" width="21.42578125" style="6" hidden="1" customWidth="1"/>
    <col min="12" max="12" width="14.85546875" style="6" hidden="1" customWidth="1"/>
    <col min="13" max="14" width="14.85546875" style="6" customWidth="1"/>
    <col min="15" max="16384" width="11.42578125" style="6"/>
  </cols>
  <sheetData>
    <row r="1" spans="3:14">
      <c r="J1" s="19" t="s">
        <v>127</v>
      </c>
      <c r="K1" t="s">
        <v>4</v>
      </c>
    </row>
    <row r="2" spans="3:14">
      <c r="J2" s="19" t="s">
        <v>128</v>
      </c>
      <c r="K2" t="s">
        <v>168</v>
      </c>
    </row>
    <row r="4" spans="3:14" ht="32.25" customHeight="1">
      <c r="C4" s="221" t="s">
        <v>503</v>
      </c>
      <c r="D4" s="221"/>
      <c r="E4" s="221"/>
      <c r="F4" s="221"/>
      <c r="J4" s="19" t="s">
        <v>130</v>
      </c>
      <c r="K4" s="19" t="s">
        <v>126</v>
      </c>
      <c r="L4"/>
      <c r="M4"/>
      <c r="N4"/>
    </row>
    <row r="5" spans="3:14" ht="38.25">
      <c r="C5" s="75"/>
      <c r="D5" s="45" t="str">
        <f>actualizaciones!A7</f>
        <v>I semestre 2008</v>
      </c>
      <c r="E5" s="45" t="str">
        <f>actualizaciones!B7</f>
        <v>I semestre 2009</v>
      </c>
      <c r="F5" s="45" t="str">
        <f>actualizaciones!C7</f>
        <v>var. Interanual 09/08</v>
      </c>
      <c r="J5" s="19" t="s">
        <v>129</v>
      </c>
      <c r="K5" t="s">
        <v>482</v>
      </c>
      <c r="L5" t="s">
        <v>483</v>
      </c>
      <c r="M5"/>
      <c r="N5"/>
    </row>
    <row r="6" spans="3:14" ht="15" customHeight="1">
      <c r="C6" s="46" t="s">
        <v>11</v>
      </c>
      <c r="D6" s="47">
        <f>GETPIVOTDATA("dato",$J$4,"Indicador","Sólo vuelo","Periodo","I semestre 2008")</f>
        <v>16.750983698707138</v>
      </c>
      <c r="E6" s="47">
        <f>GETPIVOTDATA("dato",$J$4,"Indicador","Sólo vuelo","Periodo","I semestre 2009")</f>
        <v>18.212166172106826</v>
      </c>
      <c r="F6" s="48">
        <f t="shared" ref="F6:F12" si="0">E6/D6-1</f>
        <v>8.7229651683827125E-2</v>
      </c>
      <c r="J6" s="20" t="s">
        <v>8</v>
      </c>
      <c r="K6" s="21">
        <v>10.126112759643917</v>
      </c>
      <c r="L6" s="21">
        <v>10.792580101180439</v>
      </c>
      <c r="M6"/>
      <c r="N6"/>
    </row>
    <row r="7" spans="3:14" ht="15" customHeight="1">
      <c r="C7" s="46" t="s">
        <v>41</v>
      </c>
      <c r="D7" s="47">
        <f>GETPIVOTDATA("dato",$J$4,"Indicador","total vuelo y alojamiento","Periodo","I semestre 2008")</f>
        <v>83.249016301292855</v>
      </c>
      <c r="E7" s="47">
        <f>GETPIVOTDATA("dato",$J$4,"Indicador","total vuelo y alojamiento","Periodo","I semestre 2009")</f>
        <v>81.787833827893181</v>
      </c>
      <c r="F7" s="48">
        <f t="shared" si="0"/>
        <v>-1.7551948819568008E-2</v>
      </c>
      <c r="J7" s="20" t="s">
        <v>25</v>
      </c>
      <c r="K7" s="21">
        <v>0.20400593471810088</v>
      </c>
      <c r="L7" s="21">
        <v>0.29979389169945664</v>
      </c>
      <c r="M7"/>
      <c r="N7"/>
    </row>
    <row r="8" spans="3:14" ht="15" customHeight="1">
      <c r="C8" s="49" t="s">
        <v>12</v>
      </c>
      <c r="D8" s="50">
        <f>GETPIVOTDATA("dato",$J$4,"Indicador","Vuelo-sólo alojamiento","Periodo","I semestre 2008")</f>
        <v>27.655986509274875</v>
      </c>
      <c r="E8" s="50">
        <f>GETPIVOTDATA("dato",$J$4,"Indicador","Vuelo-sólo alojamiento","Periodo","I semestre 2009")</f>
        <v>28.171364985163205</v>
      </c>
      <c r="F8" s="51">
        <f t="shared" si="0"/>
        <v>1.8635331475718164E-2</v>
      </c>
      <c r="J8" s="20" t="s">
        <v>16</v>
      </c>
      <c r="K8" s="21">
        <v>1.2240356083086052</v>
      </c>
      <c r="L8" s="21">
        <v>0.93685591156080195</v>
      </c>
      <c r="M8"/>
      <c r="N8"/>
    </row>
    <row r="9" spans="3:14" ht="15" customHeight="1">
      <c r="C9" s="49" t="s">
        <v>13</v>
      </c>
      <c r="D9" s="50">
        <f>GETPIVOTDATA("dato",$J$4,"Indicador","Vuelo-alojamiento y desayuno","Periodo","I semestre 2008")</f>
        <v>6.2769346074573731</v>
      </c>
      <c r="E9" s="50">
        <f>GETPIVOTDATA("dato",$J$4,"Indicador","Vuelo-alojamiento y desayuno","Periodo","I semestre 2009")</f>
        <v>7.0103857566765582</v>
      </c>
      <c r="F9" s="51">
        <f t="shared" si="0"/>
        <v>0.11684862039948629</v>
      </c>
      <c r="J9" s="20" t="s">
        <v>11</v>
      </c>
      <c r="K9" s="21">
        <v>18.212166172106826</v>
      </c>
      <c r="L9" s="21">
        <v>16.750983698707138</v>
      </c>
      <c r="M9"/>
      <c r="N9"/>
    </row>
    <row r="10" spans="3:14" ht="15" customHeight="1">
      <c r="C10" s="49" t="s">
        <v>14</v>
      </c>
      <c r="D10" s="50">
        <f>GETPIVOTDATA("dato",$J$4,"Indicador","Vuelo-alojamiento y media pensión","Periodo","I semestre 2008")</f>
        <v>30.129286115795392</v>
      </c>
      <c r="E10" s="50">
        <f>GETPIVOTDATA("dato",$J$4,"Indicador","Vuelo-alojamiento y media pensión","Periodo","I semestre 2009")</f>
        <v>27.893175074183976</v>
      </c>
      <c r="F10" s="51">
        <f t="shared" si="0"/>
        <v>-7.4217192966916201E-2</v>
      </c>
      <c r="J10" s="20" t="s">
        <v>184</v>
      </c>
      <c r="K10" s="21">
        <v>81.787833827893181</v>
      </c>
      <c r="L10" s="21">
        <v>83.249016301292855</v>
      </c>
      <c r="M10"/>
      <c r="N10"/>
    </row>
    <row r="11" spans="3:14" ht="15" customHeight="1">
      <c r="C11" s="49" t="s">
        <v>125</v>
      </c>
      <c r="D11" s="50">
        <f>GETPIVOTDATA("dato",$J$4,"Indicador","Vuelo-alojamiento y pensión Completa","Periodo","I semestre 2008")</f>
        <v>7.1201049278620951</v>
      </c>
      <c r="E11" s="50">
        <f>GETPIVOTDATA("dato",$J$4,"Indicador","Vuelo-alojamiento y pensión Completa","Periodo","I semestre 2009")</f>
        <v>6.4725519287833828</v>
      </c>
      <c r="F11" s="51">
        <f t="shared" si="0"/>
        <v>-9.094711463376548E-2</v>
      </c>
      <c r="J11" s="20" t="s">
        <v>24</v>
      </c>
      <c r="K11" s="21">
        <v>0.29673590504451036</v>
      </c>
      <c r="L11" s="21">
        <v>0.73074761101742547</v>
      </c>
      <c r="M11"/>
      <c r="N11"/>
    </row>
    <row r="12" spans="3:14" ht="15" customHeight="1">
      <c r="C12" s="49" t="s">
        <v>15</v>
      </c>
      <c r="D12" s="50">
        <f>GETPIVOTDATA("dato",$J$4,"Indicador","Vuelo-alojamiento y todo incluido","Periodo","I semestre 2008")</f>
        <v>12.066704140903129</v>
      </c>
      <c r="E12" s="50">
        <f>GETPIVOTDATA("dato",$J$4,"Indicador","Vuelo-alojamiento y todo incluido","Periodo","I semestre 2009")</f>
        <v>12.240356083086054</v>
      </c>
      <c r="F12" s="51">
        <f t="shared" si="0"/>
        <v>1.4391000239600382E-2</v>
      </c>
      <c r="J12" s="20" t="s">
        <v>13</v>
      </c>
      <c r="K12" s="21">
        <v>7.0103857566765582</v>
      </c>
      <c r="L12" s="21">
        <v>6.2769346074573731</v>
      </c>
      <c r="M12"/>
      <c r="N12"/>
    </row>
    <row r="13" spans="3:14" ht="15" customHeight="1">
      <c r="C13" s="66" t="s">
        <v>42</v>
      </c>
      <c r="D13" s="67"/>
      <c r="E13" s="67"/>
      <c r="F13" s="68"/>
      <c r="J13" s="20" t="s">
        <v>14</v>
      </c>
      <c r="K13" s="21">
        <v>27.893175074183976</v>
      </c>
      <c r="L13" s="21">
        <v>30.129286115795392</v>
      </c>
      <c r="M13"/>
      <c r="N13"/>
    </row>
    <row r="14" spans="3:14" ht="15" customHeight="1">
      <c r="C14" s="49" t="s">
        <v>8</v>
      </c>
      <c r="D14" s="52">
        <f>GETPIVOTDATA("dato",$J$4,"Indicador","Alquiler de coche","Periodo","I semestre 2008")</f>
        <v>10.792580101180439</v>
      </c>
      <c r="E14" s="52">
        <f>GETPIVOTDATA("dato",$J$4,"Indicador","Alquiler de coche","Periodo","I semestre 2009")</f>
        <v>10.126112759643917</v>
      </c>
      <c r="F14" s="51">
        <f>E14/D14-1</f>
        <v>-6.1752364614243382E-2</v>
      </c>
      <c r="J14" s="20" t="s">
        <v>185</v>
      </c>
      <c r="K14" s="21">
        <v>6.4725519287833828</v>
      </c>
      <c r="L14" s="21">
        <v>7.1201049278620951</v>
      </c>
      <c r="M14"/>
      <c r="N14"/>
    </row>
    <row r="15" spans="3:14" ht="15" customHeight="1">
      <c r="C15" s="49" t="s">
        <v>16</v>
      </c>
      <c r="D15" s="52">
        <f>GETPIVOTDATA("dato",$J$4,"Indicador","Excursiones","Periodo","I semestre 2008")</f>
        <v>0.93685591156080195</v>
      </c>
      <c r="E15" s="52">
        <f>GETPIVOTDATA("dato",$J$4,"Indicador","Excursiones","Periodo","I semestre 2009")</f>
        <v>1.2240356083086052</v>
      </c>
      <c r="F15" s="51">
        <f>E15/D15-1</f>
        <v>0.30653560830860527</v>
      </c>
      <c r="J15" s="20" t="s">
        <v>15</v>
      </c>
      <c r="K15" s="21">
        <v>12.240356083086054</v>
      </c>
      <c r="L15" s="21">
        <v>12.066704140903129</v>
      </c>
      <c r="M15"/>
      <c r="N15"/>
    </row>
    <row r="16" spans="3:14" ht="15" customHeight="1">
      <c r="C16" s="49" t="s">
        <v>24</v>
      </c>
      <c r="D16" s="52">
        <f>GETPIVOTDATA("dato",$J$4,"Indicador","Viaje combinado","Periodo","I semestre 2008")</f>
        <v>0.73074761101742547</v>
      </c>
      <c r="E16" s="52">
        <f>GETPIVOTDATA("dato",$J$4,"Indicador","Viaje combinado","Periodo","I semestre 2009")</f>
        <v>0.29673590504451036</v>
      </c>
      <c r="F16" s="51">
        <f>E16/D16-1</f>
        <v>-0.59392832686601227</v>
      </c>
      <c r="J16" s="20" t="s">
        <v>12</v>
      </c>
      <c r="K16" s="21">
        <v>28.171364985163205</v>
      </c>
      <c r="L16" s="21">
        <v>27.655986509274875</v>
      </c>
      <c r="M16"/>
      <c r="N16"/>
    </row>
    <row r="17" spans="3:13" ht="15" customHeight="1">
      <c r="C17" s="49" t="s">
        <v>25</v>
      </c>
      <c r="D17" s="52">
        <f>GETPIVOTDATA("dato",$J$4,"Indicador","Crucero","Periodo","I semestre 2008")</f>
        <v>0.29979389169945664</v>
      </c>
      <c r="E17" s="52">
        <f>GETPIVOTDATA("dato",$J$4,"Indicador","Crucero","Periodo","I semestre 2009")</f>
        <v>0.20400593471810088</v>
      </c>
      <c r="F17" s="51">
        <f>E17/D17-1</f>
        <v>-0.31951270400593479</v>
      </c>
      <c r="J17"/>
      <c r="K17"/>
      <c r="L17"/>
      <c r="M17"/>
    </row>
    <row r="18" spans="3:13" ht="24" customHeight="1">
      <c r="C18" s="218" t="s">
        <v>38</v>
      </c>
      <c r="D18" s="218"/>
      <c r="E18" s="218"/>
      <c r="F18" s="218"/>
      <c r="J18"/>
      <c r="K18"/>
      <c r="L18"/>
      <c r="M18"/>
    </row>
    <row r="19" spans="3:13" ht="15" customHeight="1">
      <c r="C19" s="7"/>
      <c r="D19" s="7"/>
      <c r="E19" s="7"/>
      <c r="F19" s="7"/>
      <c r="J19"/>
      <c r="K19"/>
      <c r="L19"/>
      <c r="M19"/>
    </row>
    <row r="20" spans="3:13" ht="15" customHeight="1">
      <c r="J20"/>
      <c r="K20"/>
      <c r="L20"/>
      <c r="M20"/>
    </row>
    <row r="21" spans="3:13" ht="15" customHeight="1">
      <c r="J21"/>
      <c r="K21"/>
      <c r="L21"/>
      <c r="M21"/>
    </row>
    <row r="22" spans="3:13" ht="15" customHeight="1">
      <c r="J22"/>
      <c r="K22"/>
      <c r="L22"/>
      <c r="M22"/>
    </row>
    <row r="23" spans="3:13" ht="15" customHeight="1">
      <c r="C23" s="14"/>
      <c r="F23" s="13"/>
      <c r="J23"/>
      <c r="K23"/>
      <c r="L23"/>
      <c r="M23"/>
    </row>
    <row r="24" spans="3:13" ht="15" customHeight="1">
      <c r="F24" s="13"/>
      <c r="J24"/>
      <c r="K24"/>
      <c r="L24"/>
      <c r="M24"/>
    </row>
    <row r="25" spans="3:13" ht="15" customHeight="1">
      <c r="F25" s="13"/>
      <c r="J25"/>
      <c r="K25"/>
      <c r="L25"/>
      <c r="M25"/>
    </row>
    <row r="26" spans="3:13" ht="15" customHeight="1">
      <c r="F26" s="13"/>
      <c r="J26"/>
      <c r="K26"/>
      <c r="L26"/>
      <c r="M26"/>
    </row>
    <row r="27" spans="3:13" ht="15" customHeight="1">
      <c r="F27" s="13"/>
      <c r="J27"/>
      <c r="K27"/>
      <c r="L27"/>
      <c r="M27"/>
    </row>
    <row r="28" spans="3:13" ht="15" customHeight="1">
      <c r="F28" s="13"/>
      <c r="J28"/>
      <c r="K28"/>
      <c r="L28"/>
      <c r="M28"/>
    </row>
    <row r="29" spans="3:13" ht="15" customHeight="1">
      <c r="F29" s="13"/>
      <c r="J29"/>
      <c r="K29"/>
      <c r="L29"/>
      <c r="M29"/>
    </row>
    <row r="30" spans="3:13" ht="15" customHeight="1">
      <c r="J30"/>
      <c r="K30"/>
      <c r="L30"/>
      <c r="M30"/>
    </row>
    <row r="31" spans="3:13" ht="15" customHeight="1">
      <c r="J31"/>
      <c r="K31"/>
      <c r="L31"/>
      <c r="M31"/>
    </row>
    <row r="32" spans="3:13" ht="15" customHeight="1">
      <c r="J32"/>
      <c r="K32"/>
      <c r="L32"/>
      <c r="M32"/>
    </row>
    <row r="33" spans="10:13" ht="15" customHeight="1">
      <c r="J33"/>
      <c r="K33"/>
      <c r="L33"/>
      <c r="M33"/>
    </row>
    <row r="34" spans="10:13" ht="15" customHeight="1">
      <c r="J34"/>
      <c r="K34"/>
      <c r="L34"/>
      <c r="M34"/>
    </row>
    <row r="35" spans="10:13" ht="15" customHeight="1">
      <c r="J35"/>
      <c r="K35"/>
      <c r="L35"/>
      <c r="M35"/>
    </row>
    <row r="36" spans="10:13" ht="15" customHeight="1">
      <c r="J36"/>
      <c r="K36"/>
      <c r="L36"/>
      <c r="M36"/>
    </row>
    <row r="37" spans="10:13" ht="15" customHeight="1">
      <c r="J37"/>
      <c r="K37"/>
      <c r="L37"/>
      <c r="M37"/>
    </row>
    <row r="38" spans="10:13" ht="15" customHeight="1">
      <c r="J38"/>
      <c r="K38"/>
      <c r="L38"/>
      <c r="M38"/>
    </row>
    <row r="39" spans="10:13" ht="15" customHeight="1">
      <c r="J39"/>
      <c r="K39"/>
      <c r="L39"/>
      <c r="M39"/>
    </row>
    <row r="40" spans="10:13" ht="15" customHeight="1">
      <c r="J40"/>
      <c r="K40"/>
      <c r="L40"/>
      <c r="M40"/>
    </row>
    <row r="41" spans="10:13" ht="15" customHeight="1">
      <c r="J41"/>
      <c r="K41"/>
      <c r="L41"/>
      <c r="M41"/>
    </row>
    <row r="42" spans="10:13" ht="15" customHeight="1">
      <c r="J42"/>
      <c r="K42"/>
      <c r="L42"/>
      <c r="M42"/>
    </row>
    <row r="43" spans="10:13" ht="15" customHeight="1">
      <c r="J43"/>
      <c r="K43"/>
      <c r="L43"/>
      <c r="M43"/>
    </row>
    <row r="44" spans="10:13" ht="15" customHeight="1">
      <c r="J44"/>
      <c r="K44"/>
      <c r="L44"/>
      <c r="M44"/>
    </row>
    <row r="45" spans="10:13" ht="15" customHeight="1">
      <c r="J45"/>
      <c r="K45"/>
      <c r="L45"/>
      <c r="M45"/>
    </row>
    <row r="46" spans="10:13" ht="15" customHeight="1">
      <c r="J46"/>
      <c r="K46"/>
      <c r="L46"/>
      <c r="M46"/>
    </row>
    <row r="47" spans="10:13" ht="15" customHeight="1">
      <c r="J47"/>
      <c r="K47"/>
      <c r="L47"/>
      <c r="M47"/>
    </row>
    <row r="48" spans="10:13" ht="15" customHeight="1">
      <c r="J48"/>
      <c r="K48"/>
      <c r="L48"/>
      <c r="M48"/>
    </row>
    <row r="49" spans="10:13">
      <c r="J49"/>
      <c r="K49"/>
      <c r="L49"/>
      <c r="M49"/>
    </row>
    <row r="50" spans="10:13">
      <c r="J50"/>
      <c r="K50"/>
      <c r="L50"/>
      <c r="M50"/>
    </row>
    <row r="51" spans="10:13">
      <c r="J51"/>
      <c r="K51"/>
      <c r="L51"/>
      <c r="M51"/>
    </row>
    <row r="52" spans="10:13">
      <c r="J52"/>
      <c r="K52"/>
      <c r="L52"/>
      <c r="M52"/>
    </row>
    <row r="53" spans="10:13">
      <c r="J53"/>
      <c r="K53"/>
      <c r="L53"/>
      <c r="M53"/>
    </row>
    <row r="54" spans="10:13">
      <c r="J54"/>
      <c r="K54"/>
      <c r="L54"/>
      <c r="M54"/>
    </row>
    <row r="55" spans="10:13">
      <c r="J55"/>
      <c r="K55"/>
      <c r="L55"/>
      <c r="M55"/>
    </row>
    <row r="56" spans="10:13">
      <c r="J56"/>
      <c r="K56"/>
      <c r="L56"/>
      <c r="M56"/>
    </row>
    <row r="57" spans="10:13">
      <c r="J57"/>
      <c r="K57"/>
      <c r="L57"/>
      <c r="M57"/>
    </row>
    <row r="58" spans="10:13">
      <c r="J58"/>
      <c r="K58"/>
      <c r="L58"/>
      <c r="M58"/>
    </row>
    <row r="59" spans="10:13">
      <c r="J59"/>
      <c r="K59"/>
      <c r="L59"/>
      <c r="M59"/>
    </row>
    <row r="60" spans="10:13">
      <c r="J60"/>
      <c r="K60"/>
      <c r="L60"/>
      <c r="M60"/>
    </row>
    <row r="61" spans="10:13">
      <c r="J61"/>
      <c r="K61"/>
      <c r="L61"/>
      <c r="M61"/>
    </row>
    <row r="62" spans="10:13">
      <c r="J62"/>
      <c r="K62"/>
      <c r="L62"/>
      <c r="M62"/>
    </row>
    <row r="63" spans="10:13">
      <c r="J63"/>
      <c r="K63"/>
      <c r="L63"/>
      <c r="M63"/>
    </row>
    <row r="64" spans="10:13">
      <c r="J64"/>
      <c r="K64"/>
      <c r="L64"/>
      <c r="M64"/>
    </row>
    <row r="65" spans="10:13">
      <c r="J65"/>
      <c r="K65"/>
      <c r="L65"/>
      <c r="M65"/>
    </row>
    <row r="66" spans="10:13">
      <c r="J66"/>
      <c r="K66"/>
      <c r="L66"/>
      <c r="M66"/>
    </row>
    <row r="67" spans="10:13">
      <c r="J67"/>
      <c r="K67"/>
      <c r="L67"/>
      <c r="M67"/>
    </row>
    <row r="68" spans="10:13">
      <c r="J68"/>
      <c r="K68"/>
      <c r="L68"/>
      <c r="M68"/>
    </row>
    <row r="69" spans="10:13">
      <c r="J69"/>
      <c r="K69"/>
      <c r="L69"/>
      <c r="M69"/>
    </row>
    <row r="70" spans="10:13">
      <c r="J70"/>
      <c r="K70"/>
      <c r="L70"/>
      <c r="M70"/>
    </row>
    <row r="71" spans="10:13">
      <c r="J71"/>
      <c r="K71"/>
      <c r="L71"/>
      <c r="M71"/>
    </row>
    <row r="72" spans="10:13">
      <c r="J72"/>
      <c r="K72"/>
      <c r="L72"/>
      <c r="M72"/>
    </row>
    <row r="73" spans="10:13">
      <c r="J73"/>
      <c r="K73"/>
      <c r="L73"/>
      <c r="M73"/>
    </row>
    <row r="74" spans="10:13">
      <c r="J74"/>
      <c r="K74"/>
      <c r="L74"/>
      <c r="M74"/>
    </row>
    <row r="75" spans="10:13">
      <c r="J75"/>
      <c r="K75"/>
      <c r="L75"/>
      <c r="M75"/>
    </row>
    <row r="76" spans="10:13">
      <c r="J76"/>
      <c r="K76"/>
      <c r="L76"/>
      <c r="M76"/>
    </row>
    <row r="77" spans="10:13">
      <c r="J77"/>
      <c r="K77"/>
      <c r="L77"/>
      <c r="M77"/>
    </row>
    <row r="78" spans="10:13">
      <c r="J78"/>
      <c r="K78"/>
      <c r="L78"/>
      <c r="M78"/>
    </row>
    <row r="79" spans="10:13">
      <c r="J79"/>
      <c r="K79"/>
      <c r="L79"/>
      <c r="M79"/>
    </row>
    <row r="80" spans="10:13">
      <c r="J80"/>
      <c r="K80"/>
      <c r="L80"/>
      <c r="M80"/>
    </row>
    <row r="81" spans="10:13">
      <c r="J81"/>
      <c r="K81"/>
      <c r="L81"/>
      <c r="M81"/>
    </row>
    <row r="82" spans="10:13">
      <c r="J82"/>
      <c r="K82"/>
      <c r="L82"/>
      <c r="M82"/>
    </row>
    <row r="83" spans="10:13">
      <c r="J83"/>
      <c r="K83"/>
      <c r="L83"/>
      <c r="M83"/>
    </row>
    <row r="84" spans="10:13">
      <c r="J84"/>
      <c r="K84"/>
      <c r="L84"/>
      <c r="M84"/>
    </row>
    <row r="85" spans="10:13">
      <c r="J85"/>
      <c r="K85"/>
      <c r="L85"/>
      <c r="M85"/>
    </row>
    <row r="86" spans="10:13">
      <c r="J86"/>
      <c r="K86"/>
      <c r="L86"/>
      <c r="M86"/>
    </row>
    <row r="87" spans="10:13">
      <c r="J87"/>
      <c r="K87"/>
      <c r="L87"/>
      <c r="M87"/>
    </row>
    <row r="88" spans="10:13">
      <c r="J88"/>
      <c r="K88"/>
      <c r="L88"/>
      <c r="M88"/>
    </row>
    <row r="89" spans="10:13">
      <c r="J89"/>
      <c r="K89"/>
      <c r="L89"/>
      <c r="M89"/>
    </row>
    <row r="90" spans="10:13">
      <c r="J90"/>
      <c r="K90"/>
      <c r="L90"/>
      <c r="M90"/>
    </row>
    <row r="91" spans="10:13">
      <c r="J91"/>
      <c r="K91"/>
      <c r="L91"/>
      <c r="M91"/>
    </row>
    <row r="92" spans="10:13">
      <c r="J92"/>
      <c r="K92"/>
      <c r="L92"/>
      <c r="M92"/>
    </row>
    <row r="93" spans="10:13">
      <c r="J93"/>
      <c r="K93"/>
      <c r="L93"/>
      <c r="M93"/>
    </row>
    <row r="94" spans="10:13">
      <c r="J94"/>
      <c r="K94"/>
      <c r="L94"/>
      <c r="M94"/>
    </row>
    <row r="95" spans="10:13">
      <c r="J95"/>
      <c r="K95"/>
      <c r="L95"/>
      <c r="M95"/>
    </row>
    <row r="96" spans="10:13">
      <c r="J96"/>
      <c r="K96"/>
      <c r="L96"/>
      <c r="M96"/>
    </row>
    <row r="97" spans="10:13">
      <c r="J97"/>
      <c r="K97"/>
      <c r="L97"/>
      <c r="M97"/>
    </row>
    <row r="98" spans="10:13">
      <c r="J98"/>
      <c r="K98"/>
      <c r="L98"/>
      <c r="M98"/>
    </row>
    <row r="99" spans="10:13">
      <c r="J99"/>
      <c r="K99"/>
      <c r="L99"/>
      <c r="M99"/>
    </row>
    <row r="100" spans="10:13">
      <c r="J100"/>
      <c r="K100"/>
      <c r="L100"/>
      <c r="M100"/>
    </row>
    <row r="101" spans="10:13">
      <c r="J101"/>
      <c r="K101"/>
      <c r="L101"/>
      <c r="M101"/>
    </row>
    <row r="102" spans="10:13">
      <c r="J102"/>
      <c r="K102"/>
      <c r="L102"/>
      <c r="M102"/>
    </row>
    <row r="103" spans="10:13">
      <c r="J103"/>
      <c r="K103"/>
      <c r="L103"/>
      <c r="M103"/>
    </row>
    <row r="104" spans="10:13">
      <c r="J104"/>
      <c r="K104"/>
      <c r="L104"/>
      <c r="M104"/>
    </row>
    <row r="105" spans="10:13">
      <c r="J105"/>
      <c r="K105"/>
      <c r="L105"/>
      <c r="M105"/>
    </row>
    <row r="106" spans="10:13">
      <c r="J106"/>
      <c r="K106"/>
      <c r="L106"/>
      <c r="M106"/>
    </row>
    <row r="107" spans="10:13">
      <c r="J107"/>
      <c r="K107"/>
      <c r="L107"/>
      <c r="M107"/>
    </row>
    <row r="108" spans="10:13">
      <c r="J108"/>
      <c r="K108"/>
      <c r="L108"/>
      <c r="M108"/>
    </row>
    <row r="109" spans="10:13">
      <c r="J109"/>
      <c r="K109"/>
      <c r="L109"/>
      <c r="M109"/>
    </row>
    <row r="110" spans="10:13">
      <c r="J110"/>
      <c r="K110"/>
      <c r="L110"/>
      <c r="M110"/>
    </row>
    <row r="111" spans="10:13">
      <c r="J111"/>
      <c r="K111"/>
      <c r="L111"/>
      <c r="M111"/>
    </row>
    <row r="112" spans="10:13">
      <c r="J112"/>
      <c r="K112"/>
      <c r="L112"/>
      <c r="M112"/>
    </row>
    <row r="113" spans="10:13">
      <c r="J113"/>
      <c r="K113"/>
      <c r="L113"/>
      <c r="M113"/>
    </row>
    <row r="114" spans="10:13">
      <c r="J114"/>
      <c r="K114"/>
      <c r="L114"/>
      <c r="M114"/>
    </row>
    <row r="115" spans="10:13">
      <c r="J115"/>
      <c r="K115"/>
      <c r="L115"/>
      <c r="M115"/>
    </row>
    <row r="116" spans="10:13">
      <c r="J116"/>
      <c r="K116"/>
      <c r="L116"/>
      <c r="M116"/>
    </row>
    <row r="117" spans="10:13">
      <c r="J117"/>
      <c r="K117"/>
      <c r="L117"/>
      <c r="M117"/>
    </row>
    <row r="118" spans="10:13">
      <c r="J118"/>
      <c r="K118"/>
      <c r="L118"/>
      <c r="M118"/>
    </row>
    <row r="119" spans="10:13">
      <c r="J119"/>
      <c r="K119"/>
      <c r="L119"/>
      <c r="M119"/>
    </row>
    <row r="120" spans="10:13">
      <c r="J120"/>
      <c r="K120"/>
      <c r="L120"/>
      <c r="M120"/>
    </row>
    <row r="121" spans="10:13">
      <c r="J121"/>
      <c r="K121"/>
      <c r="L121"/>
      <c r="M121"/>
    </row>
    <row r="122" spans="10:13">
      <c r="J122"/>
      <c r="K122"/>
      <c r="L122"/>
      <c r="M122"/>
    </row>
    <row r="123" spans="10:13">
      <c r="J123"/>
      <c r="K123"/>
      <c r="L123"/>
      <c r="M123"/>
    </row>
    <row r="124" spans="10:13">
      <c r="J124"/>
      <c r="K124"/>
      <c r="L124"/>
      <c r="M124"/>
    </row>
    <row r="125" spans="10:13">
      <c r="J125"/>
      <c r="K125"/>
      <c r="L125"/>
      <c r="M125"/>
    </row>
    <row r="126" spans="10:13">
      <c r="J126"/>
      <c r="K126"/>
      <c r="L126"/>
      <c r="M126"/>
    </row>
    <row r="127" spans="10:13">
      <c r="J127"/>
      <c r="K127"/>
      <c r="L127"/>
      <c r="M127"/>
    </row>
    <row r="128" spans="10:13">
      <c r="J128"/>
      <c r="K128"/>
      <c r="L128"/>
      <c r="M128"/>
    </row>
    <row r="129" spans="10:13">
      <c r="J129"/>
      <c r="K129"/>
      <c r="L129"/>
      <c r="M129"/>
    </row>
    <row r="130" spans="10:13">
      <c r="J130"/>
      <c r="K130"/>
      <c r="L130"/>
      <c r="M130"/>
    </row>
    <row r="131" spans="10:13">
      <c r="J131"/>
      <c r="K131"/>
      <c r="L131"/>
      <c r="M131"/>
    </row>
    <row r="132" spans="10:13">
      <c r="J132"/>
      <c r="K132"/>
      <c r="L132"/>
      <c r="M132"/>
    </row>
    <row r="133" spans="10:13">
      <c r="J133"/>
      <c r="K133"/>
      <c r="L133"/>
      <c r="M133"/>
    </row>
    <row r="134" spans="10:13">
      <c r="J134"/>
      <c r="K134"/>
      <c r="L134"/>
      <c r="M134"/>
    </row>
    <row r="135" spans="10:13">
      <c r="J135"/>
      <c r="K135"/>
      <c r="L135"/>
      <c r="M135"/>
    </row>
    <row r="136" spans="10:13">
      <c r="J136"/>
      <c r="K136"/>
      <c r="L136"/>
      <c r="M136"/>
    </row>
    <row r="137" spans="10:13">
      <c r="J137"/>
      <c r="K137"/>
      <c r="L137"/>
      <c r="M137"/>
    </row>
    <row r="138" spans="10:13">
      <c r="J138"/>
      <c r="K138"/>
      <c r="L138"/>
      <c r="M138"/>
    </row>
    <row r="139" spans="10:13">
      <c r="J139"/>
      <c r="K139"/>
      <c r="L139"/>
      <c r="M139"/>
    </row>
    <row r="140" spans="10:13">
      <c r="J140"/>
      <c r="K140"/>
      <c r="L140"/>
      <c r="M140"/>
    </row>
    <row r="141" spans="10:13">
      <c r="J141"/>
      <c r="K141"/>
      <c r="L141"/>
      <c r="M141"/>
    </row>
    <row r="142" spans="10:13">
      <c r="J142"/>
      <c r="K142"/>
      <c r="L142"/>
      <c r="M142"/>
    </row>
    <row r="143" spans="10:13">
      <c r="J143"/>
      <c r="K143"/>
      <c r="L143"/>
      <c r="M143"/>
    </row>
    <row r="144" spans="10:13">
      <c r="J144"/>
      <c r="K144"/>
      <c r="L144"/>
      <c r="M144"/>
    </row>
    <row r="145" spans="10:13">
      <c r="J145"/>
      <c r="K145"/>
      <c r="L145"/>
      <c r="M145"/>
    </row>
    <row r="146" spans="10:13">
      <c r="J146"/>
      <c r="K146"/>
      <c r="L146"/>
      <c r="M146"/>
    </row>
    <row r="147" spans="10:13">
      <c r="J147"/>
      <c r="K147"/>
      <c r="L147"/>
      <c r="M147"/>
    </row>
    <row r="148" spans="10:13">
      <c r="J148"/>
      <c r="K148"/>
      <c r="L148"/>
      <c r="M148"/>
    </row>
    <row r="149" spans="10:13">
      <c r="J149"/>
      <c r="K149"/>
      <c r="L149"/>
      <c r="M149"/>
    </row>
    <row r="150" spans="10:13">
      <c r="J150"/>
      <c r="K150"/>
      <c r="L150"/>
      <c r="M150"/>
    </row>
    <row r="151" spans="10:13">
      <c r="J151"/>
      <c r="K151"/>
      <c r="L151"/>
      <c r="M151"/>
    </row>
    <row r="152" spans="10:13">
      <c r="J152"/>
      <c r="K152"/>
      <c r="L152"/>
      <c r="M152"/>
    </row>
    <row r="153" spans="10:13">
      <c r="J153"/>
      <c r="K153"/>
      <c r="L153"/>
      <c r="M153"/>
    </row>
    <row r="154" spans="10:13">
      <c r="J154"/>
      <c r="K154"/>
      <c r="L154"/>
      <c r="M154"/>
    </row>
    <row r="155" spans="10:13">
      <c r="J155"/>
      <c r="K155"/>
      <c r="L155"/>
      <c r="M155"/>
    </row>
    <row r="156" spans="10:13">
      <c r="J156"/>
      <c r="K156"/>
      <c r="L156"/>
      <c r="M156"/>
    </row>
    <row r="157" spans="10:13">
      <c r="J157"/>
      <c r="K157"/>
      <c r="L157"/>
      <c r="M157"/>
    </row>
    <row r="158" spans="10:13">
      <c r="J158"/>
      <c r="K158"/>
      <c r="L158"/>
      <c r="M158"/>
    </row>
    <row r="159" spans="10:13">
      <c r="J159"/>
      <c r="K159"/>
      <c r="L159"/>
      <c r="M159"/>
    </row>
    <row r="160" spans="10:13">
      <c r="J160"/>
      <c r="K160"/>
      <c r="L160"/>
      <c r="M160"/>
    </row>
    <row r="161" spans="10:13">
      <c r="J161"/>
      <c r="K161"/>
      <c r="L161"/>
      <c r="M161"/>
    </row>
    <row r="162" spans="10:13">
      <c r="J162"/>
      <c r="K162"/>
      <c r="L162"/>
      <c r="M162"/>
    </row>
    <row r="163" spans="10:13">
      <c r="J163"/>
      <c r="K163"/>
      <c r="L163"/>
      <c r="M163"/>
    </row>
    <row r="164" spans="10:13">
      <c r="J164"/>
      <c r="K164"/>
      <c r="L164"/>
      <c r="M164"/>
    </row>
    <row r="165" spans="10:13">
      <c r="J165"/>
      <c r="K165"/>
      <c r="L165"/>
      <c r="M165"/>
    </row>
    <row r="166" spans="10:13">
      <c r="J166"/>
      <c r="K166"/>
      <c r="L166"/>
      <c r="M166"/>
    </row>
    <row r="167" spans="10:13">
      <c r="J167"/>
      <c r="K167"/>
      <c r="L167"/>
      <c r="M167"/>
    </row>
    <row r="168" spans="10:13">
      <c r="J168"/>
      <c r="K168"/>
      <c r="L168"/>
      <c r="M168"/>
    </row>
    <row r="169" spans="10:13">
      <c r="J169"/>
      <c r="K169"/>
      <c r="L169"/>
      <c r="M169"/>
    </row>
    <row r="170" spans="10:13">
      <c r="J170"/>
      <c r="K170"/>
      <c r="L170"/>
      <c r="M170"/>
    </row>
    <row r="171" spans="10:13">
      <c r="J171"/>
      <c r="K171"/>
      <c r="L171"/>
      <c r="M171"/>
    </row>
    <row r="172" spans="10:13">
      <c r="J172"/>
      <c r="K172"/>
      <c r="L172"/>
      <c r="M172"/>
    </row>
    <row r="173" spans="10:13">
      <c r="J173"/>
      <c r="K173"/>
      <c r="L173"/>
      <c r="M173"/>
    </row>
    <row r="174" spans="10:13">
      <c r="J174"/>
      <c r="K174"/>
      <c r="L174"/>
      <c r="M174"/>
    </row>
    <row r="175" spans="10:13">
      <c r="J175"/>
      <c r="K175"/>
      <c r="L175"/>
      <c r="M175"/>
    </row>
    <row r="176" spans="10:13">
      <c r="J176"/>
      <c r="K176"/>
      <c r="L176"/>
      <c r="M176"/>
    </row>
    <row r="177" spans="10:13">
      <c r="J177"/>
      <c r="K177"/>
      <c r="L177"/>
      <c r="M177"/>
    </row>
    <row r="178" spans="10:13">
      <c r="J178"/>
      <c r="K178"/>
      <c r="L178"/>
      <c r="M178"/>
    </row>
    <row r="179" spans="10:13">
      <c r="J179"/>
      <c r="K179"/>
      <c r="L179"/>
      <c r="M179"/>
    </row>
    <row r="180" spans="10:13">
      <c r="J180"/>
      <c r="K180"/>
      <c r="L180"/>
      <c r="M180"/>
    </row>
    <row r="181" spans="10:13">
      <c r="J181"/>
      <c r="K181"/>
      <c r="L181"/>
      <c r="M181"/>
    </row>
    <row r="182" spans="10:13">
      <c r="J182"/>
      <c r="K182"/>
      <c r="L182"/>
      <c r="M182"/>
    </row>
    <row r="183" spans="10:13">
      <c r="J183"/>
      <c r="K183"/>
      <c r="L183"/>
      <c r="M183"/>
    </row>
    <row r="184" spans="10:13">
      <c r="J184"/>
      <c r="K184"/>
      <c r="L184"/>
      <c r="M184"/>
    </row>
    <row r="185" spans="10:13">
      <c r="J185"/>
      <c r="K185"/>
      <c r="L185"/>
      <c r="M185"/>
    </row>
    <row r="186" spans="10:13">
      <c r="J186"/>
      <c r="K186"/>
      <c r="L186"/>
      <c r="M186"/>
    </row>
    <row r="187" spans="10:13">
      <c r="J187"/>
      <c r="K187"/>
      <c r="L187"/>
      <c r="M187"/>
    </row>
    <row r="188" spans="10:13">
      <c r="J188"/>
      <c r="K188"/>
      <c r="L188"/>
      <c r="M188"/>
    </row>
    <row r="189" spans="10:13">
      <c r="J189"/>
      <c r="K189"/>
      <c r="L189"/>
      <c r="M189"/>
    </row>
    <row r="190" spans="10:13">
      <c r="J190"/>
      <c r="K190"/>
      <c r="L190"/>
      <c r="M190"/>
    </row>
    <row r="191" spans="10:13">
      <c r="J191"/>
      <c r="K191"/>
      <c r="L191"/>
      <c r="M191"/>
    </row>
    <row r="192" spans="10:13">
      <c r="J192"/>
      <c r="K192"/>
      <c r="L192"/>
      <c r="M192"/>
    </row>
    <row r="193" spans="10:13">
      <c r="J193"/>
      <c r="K193"/>
      <c r="L193"/>
      <c r="M193"/>
    </row>
    <row r="194" spans="10:13">
      <c r="J194"/>
      <c r="K194"/>
      <c r="L194"/>
      <c r="M194"/>
    </row>
    <row r="195" spans="10:13">
      <c r="J195"/>
      <c r="K195"/>
      <c r="L195"/>
      <c r="M195"/>
    </row>
    <row r="196" spans="10:13">
      <c r="J196"/>
      <c r="K196"/>
      <c r="L196"/>
      <c r="M196"/>
    </row>
    <row r="197" spans="10:13">
      <c r="J197"/>
      <c r="K197"/>
      <c r="L197"/>
      <c r="M197"/>
    </row>
    <row r="198" spans="10:13">
      <c r="J198"/>
      <c r="K198"/>
      <c r="L198"/>
      <c r="M198"/>
    </row>
    <row r="199" spans="10:13">
      <c r="J199"/>
      <c r="K199"/>
      <c r="L199"/>
      <c r="M199"/>
    </row>
    <row r="200" spans="10:13">
      <c r="J200"/>
      <c r="K200"/>
      <c r="L200"/>
      <c r="M200"/>
    </row>
    <row r="201" spans="10:13">
      <c r="J201"/>
      <c r="K201"/>
      <c r="L201"/>
      <c r="M201"/>
    </row>
    <row r="202" spans="10:13">
      <c r="J202"/>
      <c r="K202"/>
      <c r="L202"/>
      <c r="M202"/>
    </row>
    <row r="203" spans="10:13">
      <c r="J203"/>
      <c r="K203"/>
      <c r="L203"/>
      <c r="M203"/>
    </row>
    <row r="204" spans="10:13">
      <c r="J204"/>
      <c r="K204"/>
      <c r="L204"/>
      <c r="M204"/>
    </row>
    <row r="205" spans="10:13">
      <c r="J205"/>
      <c r="K205"/>
      <c r="L205"/>
      <c r="M205"/>
    </row>
    <row r="206" spans="10:13">
      <c r="J206"/>
      <c r="K206"/>
      <c r="L206"/>
      <c r="M206"/>
    </row>
    <row r="207" spans="10:13">
      <c r="J207"/>
      <c r="K207"/>
      <c r="L207"/>
      <c r="M207"/>
    </row>
    <row r="208" spans="10:13">
      <c r="J208"/>
      <c r="K208"/>
      <c r="L208"/>
      <c r="M208"/>
    </row>
    <row r="209" spans="10:13">
      <c r="J209"/>
      <c r="K209"/>
      <c r="L209"/>
      <c r="M209"/>
    </row>
    <row r="210" spans="10:13">
      <c r="J210"/>
      <c r="K210"/>
      <c r="L210"/>
      <c r="M210"/>
    </row>
    <row r="211" spans="10:13">
      <c r="J211"/>
      <c r="K211"/>
      <c r="L211"/>
      <c r="M211"/>
    </row>
    <row r="212" spans="10:13">
      <c r="J212"/>
      <c r="K212"/>
      <c r="L212"/>
      <c r="M212"/>
    </row>
    <row r="213" spans="10:13">
      <c r="J213"/>
      <c r="K213"/>
      <c r="L213"/>
      <c r="M213"/>
    </row>
    <row r="214" spans="10:13">
      <c r="J214"/>
      <c r="K214"/>
      <c r="L214"/>
      <c r="M214"/>
    </row>
    <row r="215" spans="10:13">
      <c r="J215"/>
      <c r="K215"/>
      <c r="L215"/>
      <c r="M215"/>
    </row>
    <row r="216" spans="10:13">
      <c r="J216"/>
      <c r="K216"/>
      <c r="L216"/>
      <c r="M216"/>
    </row>
    <row r="217" spans="10:13">
      <c r="J217"/>
      <c r="K217"/>
      <c r="L217"/>
      <c r="M217"/>
    </row>
    <row r="218" spans="10:13">
      <c r="J218"/>
      <c r="K218"/>
      <c r="L218"/>
      <c r="M218"/>
    </row>
    <row r="219" spans="10:13">
      <c r="J219"/>
      <c r="K219"/>
      <c r="L219"/>
      <c r="M219"/>
    </row>
    <row r="220" spans="10:13">
      <c r="J220"/>
      <c r="K220"/>
      <c r="L220"/>
      <c r="M220"/>
    </row>
    <row r="221" spans="10:13">
      <c r="J221"/>
      <c r="K221"/>
      <c r="L221"/>
      <c r="M221"/>
    </row>
    <row r="222" spans="10:13">
      <c r="J222"/>
      <c r="K222"/>
      <c r="L222"/>
      <c r="M222"/>
    </row>
    <row r="223" spans="10:13">
      <c r="J223"/>
      <c r="K223"/>
      <c r="L223"/>
      <c r="M223"/>
    </row>
    <row r="224" spans="10:13">
      <c r="J224"/>
      <c r="K224"/>
      <c r="L224"/>
      <c r="M224"/>
    </row>
    <row r="225" spans="10:13">
      <c r="J225"/>
      <c r="K225"/>
      <c r="L225"/>
      <c r="M225"/>
    </row>
    <row r="226" spans="10:13">
      <c r="J226"/>
      <c r="K226"/>
      <c r="L226"/>
      <c r="M226"/>
    </row>
    <row r="227" spans="10:13">
      <c r="J227"/>
      <c r="K227"/>
      <c r="L227"/>
      <c r="M227"/>
    </row>
    <row r="228" spans="10:13">
      <c r="J228"/>
      <c r="K228"/>
      <c r="L228"/>
      <c r="M228"/>
    </row>
    <row r="229" spans="10:13">
      <c r="J229"/>
      <c r="K229"/>
      <c r="L229"/>
      <c r="M229"/>
    </row>
    <row r="230" spans="10:13">
      <c r="J230"/>
      <c r="K230"/>
      <c r="L230"/>
      <c r="M230"/>
    </row>
    <row r="231" spans="10:13">
      <c r="J231"/>
      <c r="K231"/>
      <c r="L231"/>
      <c r="M231"/>
    </row>
    <row r="232" spans="10:13">
      <c r="J232"/>
      <c r="K232"/>
      <c r="L232"/>
      <c r="M232"/>
    </row>
    <row r="233" spans="10:13">
      <c r="J233"/>
      <c r="K233"/>
      <c r="L233"/>
      <c r="M233"/>
    </row>
    <row r="234" spans="10:13">
      <c r="J234"/>
      <c r="K234"/>
      <c r="L234"/>
      <c r="M234"/>
    </row>
    <row r="235" spans="10:13">
      <c r="J235"/>
      <c r="K235"/>
      <c r="L235"/>
      <c r="M235"/>
    </row>
    <row r="236" spans="10:13">
      <c r="J236"/>
      <c r="K236"/>
      <c r="L236"/>
      <c r="M236"/>
    </row>
    <row r="237" spans="10:13">
      <c r="J237"/>
      <c r="K237"/>
      <c r="L237"/>
      <c r="M237"/>
    </row>
    <row r="238" spans="10:13">
      <c r="J238"/>
      <c r="K238"/>
      <c r="L238"/>
      <c r="M238"/>
    </row>
    <row r="239" spans="10:13">
      <c r="J239"/>
      <c r="K239"/>
      <c r="L239"/>
      <c r="M239"/>
    </row>
    <row r="240" spans="10:13">
      <c r="J240"/>
      <c r="K240"/>
      <c r="L240"/>
      <c r="M240"/>
    </row>
    <row r="241" spans="10:13">
      <c r="J241"/>
      <c r="K241"/>
      <c r="L241"/>
      <c r="M241"/>
    </row>
    <row r="242" spans="10:13">
      <c r="J242"/>
      <c r="K242"/>
      <c r="L242"/>
      <c r="M242"/>
    </row>
    <row r="243" spans="10:13">
      <c r="J243"/>
      <c r="K243"/>
      <c r="L243"/>
      <c r="M243"/>
    </row>
    <row r="244" spans="10:13">
      <c r="J244"/>
      <c r="K244"/>
      <c r="L244"/>
      <c r="M244"/>
    </row>
    <row r="245" spans="10:13">
      <c r="J245"/>
      <c r="K245"/>
      <c r="L245"/>
      <c r="M245"/>
    </row>
    <row r="246" spans="10:13">
      <c r="J246"/>
      <c r="K246"/>
      <c r="L246"/>
      <c r="M246"/>
    </row>
    <row r="247" spans="10:13">
      <c r="J247"/>
      <c r="K247"/>
      <c r="L247"/>
      <c r="M247"/>
    </row>
    <row r="248" spans="10:13">
      <c r="J248"/>
      <c r="K248"/>
      <c r="L248"/>
      <c r="M248"/>
    </row>
    <row r="249" spans="10:13">
      <c r="J249"/>
      <c r="K249"/>
      <c r="L249"/>
      <c r="M249"/>
    </row>
    <row r="250" spans="10:13">
      <c r="J250"/>
      <c r="K250"/>
      <c r="L250"/>
      <c r="M250"/>
    </row>
    <row r="251" spans="10:13">
      <c r="J251"/>
      <c r="K251"/>
      <c r="L251"/>
      <c r="M251"/>
    </row>
    <row r="252" spans="10:13">
      <c r="J252"/>
      <c r="K252"/>
      <c r="L252"/>
      <c r="M252"/>
    </row>
    <row r="253" spans="10:13">
      <c r="J253"/>
      <c r="K253"/>
      <c r="L253"/>
      <c r="M253"/>
    </row>
    <row r="254" spans="10:13">
      <c r="J254"/>
      <c r="K254"/>
      <c r="L254"/>
      <c r="M254"/>
    </row>
    <row r="255" spans="10:13">
      <c r="J255"/>
      <c r="K255"/>
      <c r="L255"/>
      <c r="M255"/>
    </row>
    <row r="256" spans="10:13">
      <c r="J256"/>
      <c r="K256"/>
      <c r="L256"/>
      <c r="M256"/>
    </row>
    <row r="257" spans="10:13">
      <c r="J257"/>
      <c r="K257"/>
      <c r="L257"/>
      <c r="M257"/>
    </row>
    <row r="258" spans="10:13">
      <c r="J258"/>
      <c r="K258"/>
      <c r="L258"/>
      <c r="M258"/>
    </row>
    <row r="259" spans="10:13">
      <c r="J259"/>
      <c r="K259"/>
      <c r="L259"/>
      <c r="M259"/>
    </row>
    <row r="260" spans="10:13">
      <c r="J260"/>
      <c r="K260"/>
      <c r="L260"/>
      <c r="M260"/>
    </row>
    <row r="261" spans="10:13">
      <c r="J261"/>
      <c r="K261"/>
      <c r="L261"/>
      <c r="M261"/>
    </row>
    <row r="262" spans="10:13">
      <c r="J262"/>
      <c r="K262"/>
      <c r="L262"/>
      <c r="M262"/>
    </row>
    <row r="263" spans="10:13">
      <c r="J263"/>
      <c r="K263"/>
      <c r="L263"/>
      <c r="M263"/>
    </row>
    <row r="264" spans="10:13">
      <c r="J264"/>
      <c r="K264"/>
      <c r="L264"/>
      <c r="M264"/>
    </row>
    <row r="265" spans="10:13">
      <c r="J265"/>
      <c r="K265"/>
      <c r="L265"/>
      <c r="M265"/>
    </row>
    <row r="266" spans="10:13">
      <c r="J266"/>
      <c r="K266"/>
      <c r="L266"/>
      <c r="M266"/>
    </row>
    <row r="267" spans="10:13">
      <c r="J267"/>
      <c r="K267"/>
      <c r="L267"/>
      <c r="M267"/>
    </row>
    <row r="268" spans="10:13">
      <c r="J268"/>
      <c r="K268"/>
      <c r="L268"/>
      <c r="M268"/>
    </row>
    <row r="269" spans="10:13">
      <c r="J269"/>
      <c r="K269"/>
      <c r="L269"/>
      <c r="M269"/>
    </row>
    <row r="270" spans="10:13">
      <c r="J270"/>
      <c r="K270"/>
      <c r="L270"/>
      <c r="M270"/>
    </row>
    <row r="271" spans="10:13">
      <c r="J271"/>
      <c r="K271"/>
      <c r="L271"/>
      <c r="M271"/>
    </row>
    <row r="272" spans="10:13">
      <c r="J272"/>
      <c r="K272"/>
      <c r="L272"/>
      <c r="M272"/>
    </row>
    <row r="273" spans="10:13">
      <c r="J273"/>
      <c r="K273"/>
      <c r="L273"/>
      <c r="M273"/>
    </row>
    <row r="274" spans="10:13">
      <c r="J274"/>
      <c r="K274"/>
      <c r="L274"/>
      <c r="M274"/>
    </row>
    <row r="275" spans="10:13">
      <c r="J275"/>
      <c r="K275"/>
      <c r="L275"/>
      <c r="M275"/>
    </row>
    <row r="276" spans="10:13">
      <c r="J276"/>
      <c r="K276"/>
      <c r="L276"/>
      <c r="M276"/>
    </row>
    <row r="277" spans="10:13">
      <c r="J277"/>
      <c r="K277"/>
      <c r="L277"/>
      <c r="M277"/>
    </row>
    <row r="278" spans="10:13">
      <c r="J278"/>
      <c r="K278"/>
      <c r="L278"/>
      <c r="M278"/>
    </row>
    <row r="279" spans="10:13">
      <c r="J279"/>
      <c r="K279"/>
      <c r="L279"/>
      <c r="M279"/>
    </row>
    <row r="280" spans="10:13">
      <c r="J280"/>
      <c r="K280"/>
      <c r="L280"/>
      <c r="M280"/>
    </row>
    <row r="281" spans="10:13">
      <c r="J281"/>
      <c r="K281"/>
      <c r="L281"/>
      <c r="M281"/>
    </row>
    <row r="282" spans="10:13">
      <c r="J282"/>
      <c r="K282"/>
      <c r="L282"/>
      <c r="M282"/>
    </row>
    <row r="283" spans="10:13">
      <c r="J283"/>
      <c r="K283"/>
      <c r="L283"/>
      <c r="M283"/>
    </row>
    <row r="284" spans="10:13">
      <c r="J284"/>
      <c r="K284"/>
      <c r="L284"/>
      <c r="M284"/>
    </row>
    <row r="285" spans="10:13">
      <c r="J285"/>
      <c r="K285"/>
      <c r="L285"/>
      <c r="M285"/>
    </row>
    <row r="286" spans="10:13">
      <c r="J286"/>
      <c r="K286"/>
      <c r="L286"/>
      <c r="M286"/>
    </row>
    <row r="287" spans="10:13">
      <c r="J287"/>
      <c r="K287"/>
      <c r="L287"/>
      <c r="M287"/>
    </row>
    <row r="288" spans="10:13">
      <c r="J288"/>
      <c r="K288"/>
      <c r="L288"/>
      <c r="M288"/>
    </row>
    <row r="289" spans="10:13">
      <c r="J289"/>
      <c r="K289"/>
      <c r="L289"/>
      <c r="M289"/>
    </row>
    <row r="290" spans="10:13">
      <c r="J290"/>
      <c r="K290"/>
      <c r="L290"/>
      <c r="M290"/>
    </row>
    <row r="291" spans="10:13">
      <c r="J291"/>
      <c r="K291"/>
      <c r="L291"/>
      <c r="M291"/>
    </row>
    <row r="292" spans="10:13">
      <c r="J292"/>
      <c r="K292"/>
      <c r="L292"/>
      <c r="M292"/>
    </row>
    <row r="293" spans="10:13">
      <c r="J293"/>
      <c r="K293"/>
      <c r="L293"/>
      <c r="M293"/>
    </row>
    <row r="294" spans="10:13">
      <c r="J294"/>
      <c r="K294"/>
      <c r="L294"/>
      <c r="M294"/>
    </row>
    <row r="295" spans="10:13">
      <c r="J295"/>
      <c r="K295"/>
      <c r="L295"/>
      <c r="M295"/>
    </row>
    <row r="296" spans="10:13">
      <c r="J296"/>
      <c r="K296"/>
      <c r="L296"/>
      <c r="M296"/>
    </row>
    <row r="297" spans="10:13">
      <c r="J297"/>
      <c r="K297"/>
      <c r="L297"/>
      <c r="M297"/>
    </row>
    <row r="298" spans="10:13">
      <c r="J298"/>
      <c r="K298"/>
      <c r="L298"/>
      <c r="M298"/>
    </row>
    <row r="299" spans="10:13">
      <c r="J299"/>
      <c r="K299"/>
      <c r="L299"/>
      <c r="M299"/>
    </row>
    <row r="300" spans="10:13">
      <c r="J300"/>
      <c r="K300"/>
      <c r="L300"/>
      <c r="M300"/>
    </row>
    <row r="301" spans="10:13">
      <c r="J301"/>
      <c r="K301"/>
      <c r="L301"/>
      <c r="M301"/>
    </row>
    <row r="302" spans="10:13">
      <c r="J302"/>
      <c r="K302"/>
      <c r="L302"/>
      <c r="M302"/>
    </row>
    <row r="303" spans="10:13">
      <c r="J303"/>
      <c r="K303"/>
      <c r="L303"/>
      <c r="M303"/>
    </row>
    <row r="304" spans="10:13">
      <c r="J304"/>
      <c r="K304"/>
      <c r="L304"/>
      <c r="M304"/>
    </row>
    <row r="305" spans="10:13">
      <c r="J305"/>
      <c r="K305"/>
      <c r="L305"/>
      <c r="M305"/>
    </row>
    <row r="306" spans="10:13">
      <c r="J306"/>
      <c r="K306"/>
      <c r="L306"/>
      <c r="M306"/>
    </row>
    <row r="307" spans="10:13">
      <c r="J307"/>
      <c r="K307"/>
      <c r="L307"/>
      <c r="M307"/>
    </row>
    <row r="308" spans="10:13">
      <c r="J308"/>
      <c r="K308"/>
      <c r="L308"/>
      <c r="M308"/>
    </row>
    <row r="309" spans="10:13">
      <c r="J309"/>
      <c r="K309"/>
      <c r="L309"/>
      <c r="M309"/>
    </row>
    <row r="310" spans="10:13">
      <c r="J310"/>
      <c r="K310"/>
      <c r="L310"/>
      <c r="M310"/>
    </row>
    <row r="311" spans="10:13">
      <c r="J311"/>
      <c r="K311"/>
      <c r="L311"/>
      <c r="M311"/>
    </row>
    <row r="312" spans="10:13">
      <c r="J312"/>
      <c r="K312"/>
      <c r="L312"/>
      <c r="M312"/>
    </row>
    <row r="313" spans="10:13">
      <c r="J313"/>
      <c r="K313"/>
      <c r="L313"/>
      <c r="M313"/>
    </row>
    <row r="314" spans="10:13">
      <c r="J314"/>
      <c r="K314"/>
      <c r="L314"/>
      <c r="M314"/>
    </row>
    <row r="315" spans="10:13">
      <c r="J315"/>
      <c r="K315"/>
      <c r="L315"/>
      <c r="M315"/>
    </row>
    <row r="316" spans="10:13">
      <c r="J316"/>
      <c r="K316"/>
      <c r="L316"/>
      <c r="M316"/>
    </row>
    <row r="317" spans="10:13">
      <c r="J317"/>
      <c r="K317"/>
      <c r="L317"/>
      <c r="M317"/>
    </row>
    <row r="318" spans="10:13">
      <c r="J318"/>
      <c r="K318"/>
      <c r="L318"/>
      <c r="M318"/>
    </row>
    <row r="319" spans="10:13">
      <c r="J319"/>
      <c r="K319"/>
      <c r="L319"/>
      <c r="M319"/>
    </row>
    <row r="320" spans="10:13">
      <c r="J320"/>
      <c r="K320"/>
      <c r="L320"/>
      <c r="M320"/>
    </row>
    <row r="321" spans="10:13">
      <c r="J321"/>
      <c r="K321"/>
      <c r="L321"/>
      <c r="M321"/>
    </row>
    <row r="322" spans="10:13">
      <c r="J322"/>
      <c r="K322"/>
      <c r="L322"/>
      <c r="M322"/>
    </row>
    <row r="323" spans="10:13">
      <c r="J323"/>
      <c r="K323"/>
      <c r="L323"/>
      <c r="M323"/>
    </row>
    <row r="324" spans="10:13">
      <c r="J324"/>
      <c r="K324"/>
      <c r="L324"/>
      <c r="M324"/>
    </row>
    <row r="325" spans="10:13">
      <c r="J325"/>
      <c r="K325"/>
      <c r="L325"/>
      <c r="M325"/>
    </row>
    <row r="326" spans="10:13">
      <c r="J326"/>
      <c r="K326"/>
      <c r="L326"/>
      <c r="M326"/>
    </row>
    <row r="327" spans="10:13">
      <c r="J327"/>
      <c r="K327"/>
      <c r="L327"/>
      <c r="M327"/>
    </row>
    <row r="328" spans="10:13">
      <c r="J328"/>
      <c r="K328"/>
      <c r="L328"/>
      <c r="M328"/>
    </row>
    <row r="329" spans="10:13">
      <c r="J329"/>
      <c r="K329"/>
      <c r="L329"/>
      <c r="M329"/>
    </row>
    <row r="330" spans="10:13">
      <c r="J330"/>
      <c r="K330"/>
      <c r="L330"/>
      <c r="M330"/>
    </row>
    <row r="331" spans="10:13">
      <c r="J331"/>
      <c r="K331"/>
      <c r="L331"/>
      <c r="M331"/>
    </row>
    <row r="332" spans="10:13">
      <c r="J332"/>
      <c r="K332"/>
      <c r="L332"/>
      <c r="M332"/>
    </row>
    <row r="333" spans="10:13">
      <c r="J333"/>
      <c r="K333"/>
      <c r="L333"/>
      <c r="M333"/>
    </row>
    <row r="334" spans="10:13">
      <c r="J334"/>
      <c r="K334"/>
      <c r="L334"/>
      <c r="M334"/>
    </row>
  </sheetData>
  <sheetProtection password="CEAC" sheet="1" objects="1" scenarios="1"/>
  <mergeCells count="2">
    <mergeCell ref="C18:F18"/>
    <mergeCell ref="C4:F4"/>
  </mergeCells>
  <phoneticPr fontId="2" type="noConversion"/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7">
    <pageSetUpPr fitToPage="1"/>
  </sheetPr>
  <dimension ref="C1:L334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2" width="11.42578125" style="6"/>
    <col min="3" max="3" width="15.140625" style="6" bestFit="1" customWidth="1"/>
    <col min="4" max="4" width="13.42578125" style="6" customWidth="1"/>
    <col min="5" max="7" width="11.42578125" style="6"/>
    <col min="8" max="8" width="23.85546875" style="6" hidden="1" customWidth="1"/>
    <col min="9" max="9" width="21.42578125" style="6" hidden="1" customWidth="1"/>
    <col min="10" max="10" width="14.85546875" style="6" hidden="1" customWidth="1"/>
    <col min="11" max="12" width="14.85546875" style="6" customWidth="1"/>
    <col min="13" max="16384" width="11.42578125" style="6"/>
  </cols>
  <sheetData>
    <row r="1" spans="3:12">
      <c r="H1" s="19" t="s">
        <v>127</v>
      </c>
      <c r="I1" t="s">
        <v>4</v>
      </c>
    </row>
    <row r="2" spans="3:12">
      <c r="H2" s="19" t="s">
        <v>128</v>
      </c>
      <c r="I2" t="s">
        <v>168</v>
      </c>
    </row>
    <row r="3" spans="3:12" ht="22.5" customHeight="1"/>
    <row r="4" spans="3:12" ht="36" customHeight="1">
      <c r="C4" s="221" t="s">
        <v>504</v>
      </c>
      <c r="D4" s="221"/>
      <c r="E4" s="221"/>
      <c r="F4" s="221"/>
      <c r="H4" s="19" t="s">
        <v>130</v>
      </c>
      <c r="I4" s="19" t="s">
        <v>126</v>
      </c>
      <c r="J4"/>
      <c r="K4"/>
      <c r="L4"/>
    </row>
    <row r="5" spans="3:12" ht="39.950000000000003" customHeight="1">
      <c r="C5" s="75"/>
      <c r="D5" s="45" t="str">
        <f>actualizaciones!A7</f>
        <v>I semestre 2008</v>
      </c>
      <c r="E5" s="45" t="str">
        <f>actualizaciones!B7</f>
        <v>I semestre 2009</v>
      </c>
      <c r="F5" s="45" t="str">
        <f>actualizaciones!C7</f>
        <v>var. Interanual 09/08</v>
      </c>
      <c r="H5" s="19" t="s">
        <v>129</v>
      </c>
      <c r="I5" t="s">
        <v>482</v>
      </c>
      <c r="J5" t="s">
        <v>483</v>
      </c>
      <c r="K5"/>
      <c r="L5"/>
    </row>
    <row r="6" spans="3:12" ht="15" customHeight="1">
      <c r="C6" s="53" t="s">
        <v>43</v>
      </c>
      <c r="D6" s="54">
        <f>GETPIVOTDATA("dato",$H$4,"Indicador","usó internet","Periodo","I semestre 2008")</f>
        <v>68.221847479857601</v>
      </c>
      <c r="E6" s="54">
        <f>GETPIVOTDATA("dato",$H$4,"Indicador","usó internet","Periodo","I semestre 2009")</f>
        <v>69.306379821958458</v>
      </c>
      <c r="F6" s="55">
        <f t="shared" ref="F6:F11" si="0">E6/D6-1</f>
        <v>1.5897141196902664E-2</v>
      </c>
      <c r="H6" s="20" t="s">
        <v>174</v>
      </c>
      <c r="I6" s="22">
        <v>8.3271513353115729</v>
      </c>
      <c r="J6" s="22">
        <v>7.9445381300356006</v>
      </c>
      <c r="K6"/>
      <c r="L6"/>
    </row>
    <row r="7" spans="3:12" ht="15" customHeight="1">
      <c r="C7" s="56" t="s">
        <v>26</v>
      </c>
      <c r="D7" s="57">
        <f>GETPIVOTDATA("dato",$H$4,"Indicador","Sólo consultas","Periodo","I semestre 2008")</f>
        <v>48.154393854225219</v>
      </c>
      <c r="E7" s="57">
        <f>GETPIVOTDATA("dato",$H$4,"Indicador","Sólo consultas","Periodo","I semestre 2009")</f>
        <v>46.55044510385757</v>
      </c>
      <c r="F7" s="51">
        <f t="shared" si="0"/>
        <v>-3.330846101444418E-2</v>
      </c>
      <c r="H7" s="20" t="s">
        <v>175</v>
      </c>
      <c r="I7" s="22">
        <v>3.2455489614243325</v>
      </c>
      <c r="J7" s="22">
        <v>3.8973205920929361</v>
      </c>
      <c r="K7"/>
      <c r="L7"/>
    </row>
    <row r="8" spans="3:12" ht="15" customHeight="1">
      <c r="C8" s="56" t="s">
        <v>44</v>
      </c>
      <c r="D8" s="57">
        <f>GETPIVOTDATA("dato",$H$4,"Indicador","para reservar","Periodo","I semestre 2008")</f>
        <v>11.279745175192055</v>
      </c>
      <c r="E8" s="57">
        <f>GETPIVOTDATA("dato",$H$4,"Indicador","para reservar","Periodo","I semestre 2009")</f>
        <v>10.756676557863502</v>
      </c>
      <c r="F8" s="51">
        <f t="shared" si="0"/>
        <v>-4.6372378914991463E-2</v>
      </c>
      <c r="H8" s="20" t="s">
        <v>176</v>
      </c>
      <c r="I8" s="22">
        <v>1.2425816023738872</v>
      </c>
      <c r="J8" s="22">
        <v>1.0118043844856661</v>
      </c>
      <c r="K8"/>
      <c r="L8"/>
    </row>
    <row r="9" spans="3:12" ht="15" customHeight="1">
      <c r="C9" s="56" t="s">
        <v>45</v>
      </c>
      <c r="D9" s="57">
        <f>GETPIVOTDATA("dato",$H$4,"Indicador","para comprar","Periodo","I semestre 2008")</f>
        <v>32.86490537755293</v>
      </c>
      <c r="E9" s="57">
        <f>GETPIVOTDATA("dato",$H$4,"Indicador","para comprar","Periodo","I semestre 2009")</f>
        <v>35.274480712166174</v>
      </c>
      <c r="F9" s="51">
        <f t="shared" si="0"/>
        <v>7.3317580164372176E-2</v>
      </c>
      <c r="H9" s="20" t="s">
        <v>177</v>
      </c>
      <c r="I9" s="22">
        <v>30.693620178041542</v>
      </c>
      <c r="J9" s="22">
        <v>31.778152520142402</v>
      </c>
      <c r="K9"/>
      <c r="L9"/>
    </row>
    <row r="10" spans="3:12" ht="15" customHeight="1">
      <c r="C10" s="58" t="s">
        <v>46</v>
      </c>
      <c r="D10" s="59">
        <f>GETPIVOTDATA("dato",$H$4,"Indicador","no uso internet","Periodo","I semestre 2008")</f>
        <v>28.555368184373243</v>
      </c>
      <c r="E10" s="59">
        <f>GETPIVOTDATA("dato",$H$4,"Indicador","no uso internet","Periodo","I semestre 2009")</f>
        <v>27.856083086053413</v>
      </c>
      <c r="F10" s="60">
        <f t="shared" si="0"/>
        <v>-2.4488743895885401E-2</v>
      </c>
      <c r="H10" s="20" t="s">
        <v>3</v>
      </c>
      <c r="I10" s="22">
        <v>5.6750741839762613</v>
      </c>
      <c r="J10" s="22">
        <v>6.4455686715383171</v>
      </c>
      <c r="K10"/>
      <c r="L10"/>
    </row>
    <row r="11" spans="3:12" ht="15" customHeight="1">
      <c r="C11" s="58" t="s">
        <v>10</v>
      </c>
      <c r="D11" s="59">
        <f>GETPIVOTDATA("dato",$H$4,"Indicador","no contesta","Periodo","I semestre 2008")</f>
        <v>6.4455686715383171</v>
      </c>
      <c r="E11" s="59">
        <f>GETPIVOTDATA("dato",$H$4,"Indicador","no contesta","Periodo","I semestre 2009")</f>
        <v>5.6750741839762613</v>
      </c>
      <c r="F11" s="60">
        <f t="shared" si="0"/>
        <v>-0.11953863604996195</v>
      </c>
      <c r="H11" s="20" t="s">
        <v>178</v>
      </c>
      <c r="I11" s="22">
        <v>27.856083086053413</v>
      </c>
      <c r="J11" s="22">
        <v>28.555368184373243</v>
      </c>
      <c r="K11"/>
      <c r="L11"/>
    </row>
    <row r="12" spans="3:12" ht="25.5" customHeight="1">
      <c r="C12" s="218" t="s">
        <v>39</v>
      </c>
      <c r="D12" s="218"/>
      <c r="E12" s="218"/>
      <c r="F12" s="218"/>
      <c r="H12" s="20" t="s">
        <v>486</v>
      </c>
      <c r="I12" s="22">
        <v>27.856083086053413</v>
      </c>
      <c r="J12" s="22">
        <v>28.555368184373243</v>
      </c>
      <c r="K12"/>
      <c r="L12"/>
    </row>
    <row r="13" spans="3:12">
      <c r="H13" s="20" t="s">
        <v>179</v>
      </c>
      <c r="I13" s="22">
        <v>35.274480712166174</v>
      </c>
      <c r="J13" s="22">
        <v>32.86490537755293</v>
      </c>
      <c r="K13"/>
      <c r="L13"/>
    </row>
    <row r="14" spans="3:12" ht="14.25" customHeight="1">
      <c r="H14" s="20" t="s">
        <v>180</v>
      </c>
      <c r="I14" s="22">
        <v>10.756676557863502</v>
      </c>
      <c r="J14" s="22">
        <v>11.279745175192055</v>
      </c>
      <c r="K14"/>
      <c r="L14"/>
    </row>
    <row r="15" spans="3:12">
      <c r="H15" s="20" t="s">
        <v>181</v>
      </c>
      <c r="I15" s="22">
        <v>3.7277448071216619</v>
      </c>
      <c r="J15" s="22">
        <v>3.0728873899194302</v>
      </c>
      <c r="K15"/>
      <c r="L15"/>
    </row>
    <row r="16" spans="3:12">
      <c r="H16" s="20" t="s">
        <v>182</v>
      </c>
      <c r="I16" s="22">
        <v>21.977002967359052</v>
      </c>
      <c r="J16" s="22">
        <v>20.835675473112236</v>
      </c>
      <c r="K16"/>
      <c r="L16"/>
    </row>
    <row r="17" spans="8:12">
      <c r="H17" s="20" t="s">
        <v>26</v>
      </c>
      <c r="I17" s="22">
        <v>46.55044510385757</v>
      </c>
      <c r="J17" s="22">
        <v>48.154393854225219</v>
      </c>
      <c r="K17"/>
      <c r="L17"/>
    </row>
    <row r="18" spans="8:12">
      <c r="H18" s="20" t="s">
        <v>183</v>
      </c>
      <c r="I18" s="22">
        <v>7.5111275964391693</v>
      </c>
      <c r="J18" s="22">
        <v>7.3824245830991195</v>
      </c>
      <c r="K18"/>
      <c r="L18"/>
    </row>
    <row r="19" spans="8:12">
      <c r="H19" s="20" t="s">
        <v>487</v>
      </c>
      <c r="I19" s="22">
        <v>69.306379821958458</v>
      </c>
      <c r="J19" s="22">
        <v>68.221847479857601</v>
      </c>
      <c r="K19"/>
      <c r="L19"/>
    </row>
    <row r="20" spans="8:12">
      <c r="H20"/>
      <c r="I20"/>
      <c r="J20"/>
      <c r="K20"/>
      <c r="L20"/>
    </row>
    <row r="21" spans="8:12">
      <c r="H21"/>
      <c r="I21"/>
      <c r="J21"/>
      <c r="K21"/>
    </row>
    <row r="22" spans="8:12">
      <c r="H22"/>
      <c r="I22"/>
      <c r="J22"/>
      <c r="K22"/>
    </row>
    <row r="23" spans="8:12">
      <c r="H23"/>
      <c r="I23"/>
      <c r="J23"/>
      <c r="K23"/>
    </row>
    <row r="24" spans="8:12">
      <c r="H24"/>
      <c r="I24"/>
      <c r="J24"/>
      <c r="K24"/>
    </row>
    <row r="25" spans="8:12">
      <c r="H25"/>
      <c r="I25"/>
      <c r="J25"/>
      <c r="K25"/>
    </row>
    <row r="26" spans="8:12">
      <c r="H26"/>
      <c r="I26"/>
      <c r="J26"/>
      <c r="K26"/>
    </row>
    <row r="27" spans="8:12">
      <c r="H27"/>
      <c r="I27"/>
      <c r="J27"/>
      <c r="K27"/>
    </row>
    <row r="28" spans="8:12">
      <c r="H28"/>
      <c r="I28"/>
      <c r="J28"/>
      <c r="K28"/>
    </row>
    <row r="29" spans="8:12">
      <c r="H29"/>
      <c r="I29"/>
      <c r="J29"/>
      <c r="K29"/>
    </row>
    <row r="30" spans="8:12">
      <c r="H30"/>
      <c r="I30"/>
      <c r="J30"/>
      <c r="K30"/>
    </row>
    <row r="31" spans="8:12">
      <c r="H31"/>
      <c r="I31"/>
      <c r="J31"/>
      <c r="K31"/>
    </row>
    <row r="32" spans="8:12">
      <c r="H32"/>
      <c r="I32"/>
      <c r="J32"/>
      <c r="K32"/>
    </row>
    <row r="33" spans="8:11">
      <c r="H33"/>
      <c r="I33"/>
      <c r="J33"/>
      <c r="K33"/>
    </row>
    <row r="34" spans="8:11">
      <c r="H34"/>
      <c r="I34"/>
      <c r="J34"/>
      <c r="K34"/>
    </row>
    <row r="35" spans="8:11">
      <c r="H35"/>
      <c r="I35"/>
      <c r="J35"/>
      <c r="K35"/>
    </row>
    <row r="36" spans="8:11">
      <c r="H36"/>
      <c r="I36"/>
      <c r="J36"/>
      <c r="K36"/>
    </row>
    <row r="37" spans="8:11">
      <c r="H37"/>
      <c r="I37"/>
      <c r="J37"/>
      <c r="K37"/>
    </row>
    <row r="38" spans="8:11">
      <c r="H38"/>
      <c r="I38"/>
      <c r="J38"/>
      <c r="K38"/>
    </row>
    <row r="39" spans="8:11">
      <c r="H39"/>
      <c r="I39"/>
      <c r="J39"/>
      <c r="K39"/>
    </row>
    <row r="40" spans="8:11">
      <c r="H40"/>
      <c r="I40"/>
      <c r="J40"/>
      <c r="K40"/>
    </row>
    <row r="41" spans="8:11">
      <c r="H41"/>
      <c r="I41"/>
      <c r="J41"/>
      <c r="K41"/>
    </row>
    <row r="42" spans="8:11">
      <c r="H42"/>
      <c r="I42"/>
      <c r="J42"/>
      <c r="K42"/>
    </row>
    <row r="43" spans="8:11">
      <c r="H43"/>
      <c r="I43"/>
      <c r="J43"/>
      <c r="K43"/>
    </row>
    <row r="44" spans="8:11">
      <c r="H44"/>
      <c r="I44"/>
      <c r="J44"/>
      <c r="K44"/>
    </row>
    <row r="45" spans="8:11">
      <c r="H45"/>
      <c r="I45"/>
      <c r="J45"/>
      <c r="K45"/>
    </row>
    <row r="46" spans="8:11">
      <c r="H46"/>
      <c r="I46"/>
      <c r="J46"/>
      <c r="K46"/>
    </row>
    <row r="47" spans="8:11">
      <c r="H47"/>
      <c r="I47"/>
      <c r="J47"/>
      <c r="K47"/>
    </row>
    <row r="48" spans="8:11">
      <c r="H48"/>
      <c r="I48"/>
      <c r="J48"/>
      <c r="K48"/>
    </row>
    <row r="49" spans="8:11">
      <c r="H49"/>
      <c r="I49"/>
      <c r="J49"/>
      <c r="K49"/>
    </row>
    <row r="50" spans="8:11">
      <c r="H50"/>
      <c r="I50"/>
      <c r="J50"/>
      <c r="K50"/>
    </row>
    <row r="51" spans="8:11">
      <c r="H51"/>
      <c r="I51"/>
      <c r="J51"/>
      <c r="K51"/>
    </row>
    <row r="52" spans="8:11">
      <c r="H52"/>
      <c r="I52"/>
      <c r="J52"/>
      <c r="K52"/>
    </row>
    <row r="53" spans="8:11">
      <c r="H53"/>
      <c r="I53"/>
      <c r="J53"/>
      <c r="K53"/>
    </row>
    <row r="54" spans="8:11">
      <c r="H54"/>
      <c r="I54"/>
      <c r="J54"/>
      <c r="K54"/>
    </row>
    <row r="55" spans="8:11">
      <c r="H55"/>
      <c r="I55"/>
      <c r="J55"/>
      <c r="K55"/>
    </row>
    <row r="56" spans="8:11">
      <c r="H56"/>
      <c r="I56"/>
      <c r="J56"/>
      <c r="K56"/>
    </row>
    <row r="57" spans="8:11">
      <c r="H57"/>
      <c r="I57"/>
      <c r="J57"/>
      <c r="K57"/>
    </row>
    <row r="58" spans="8:11">
      <c r="H58"/>
      <c r="I58"/>
      <c r="J58"/>
      <c r="K58"/>
    </row>
    <row r="59" spans="8:11">
      <c r="H59"/>
      <c r="I59"/>
      <c r="J59"/>
      <c r="K59"/>
    </row>
    <row r="60" spans="8:11">
      <c r="H60"/>
      <c r="I60"/>
      <c r="J60"/>
      <c r="K60"/>
    </row>
    <row r="61" spans="8:11">
      <c r="H61"/>
      <c r="I61"/>
      <c r="J61"/>
      <c r="K61"/>
    </row>
    <row r="62" spans="8:11">
      <c r="H62"/>
      <c r="I62"/>
      <c r="J62"/>
      <c r="K62"/>
    </row>
    <row r="63" spans="8:11">
      <c r="H63"/>
      <c r="I63"/>
      <c r="J63"/>
      <c r="K63"/>
    </row>
    <row r="64" spans="8:11">
      <c r="H64"/>
      <c r="I64"/>
      <c r="J64"/>
      <c r="K64"/>
    </row>
    <row r="65" spans="8:11">
      <c r="H65"/>
      <c r="I65"/>
      <c r="J65"/>
      <c r="K65"/>
    </row>
    <row r="66" spans="8:11">
      <c r="H66"/>
      <c r="I66"/>
      <c r="J66"/>
      <c r="K66"/>
    </row>
    <row r="67" spans="8:11">
      <c r="H67"/>
      <c r="I67"/>
      <c r="J67"/>
      <c r="K67"/>
    </row>
    <row r="68" spans="8:11">
      <c r="H68"/>
      <c r="I68"/>
      <c r="J68"/>
      <c r="K68"/>
    </row>
    <row r="69" spans="8:11">
      <c r="H69"/>
      <c r="I69"/>
      <c r="J69"/>
      <c r="K69"/>
    </row>
    <row r="70" spans="8:11">
      <c r="H70"/>
      <c r="I70"/>
      <c r="J70"/>
      <c r="K70"/>
    </row>
    <row r="71" spans="8:11">
      <c r="H71"/>
      <c r="I71"/>
      <c r="J71"/>
      <c r="K71"/>
    </row>
    <row r="72" spans="8:11">
      <c r="H72"/>
      <c r="I72"/>
      <c r="J72"/>
      <c r="K72"/>
    </row>
    <row r="73" spans="8:11">
      <c r="H73"/>
      <c r="I73"/>
      <c r="J73"/>
      <c r="K73"/>
    </row>
    <row r="74" spans="8:11">
      <c r="H74"/>
      <c r="I74"/>
      <c r="J74"/>
      <c r="K74"/>
    </row>
    <row r="75" spans="8:11">
      <c r="H75"/>
      <c r="I75"/>
      <c r="J75"/>
      <c r="K75"/>
    </row>
    <row r="76" spans="8:11">
      <c r="H76"/>
      <c r="I76"/>
      <c r="J76"/>
      <c r="K76"/>
    </row>
    <row r="77" spans="8:11">
      <c r="H77"/>
      <c r="I77"/>
      <c r="J77"/>
      <c r="K77"/>
    </row>
    <row r="78" spans="8:11">
      <c r="H78"/>
      <c r="I78"/>
      <c r="J78"/>
      <c r="K78"/>
    </row>
    <row r="79" spans="8:11">
      <c r="H79"/>
      <c r="I79"/>
      <c r="J79"/>
      <c r="K79"/>
    </row>
    <row r="80" spans="8:11">
      <c r="H80"/>
      <c r="I80"/>
      <c r="J80"/>
      <c r="K80"/>
    </row>
    <row r="81" spans="8:11">
      <c r="H81"/>
      <c r="I81"/>
      <c r="J81"/>
      <c r="K81"/>
    </row>
    <row r="82" spans="8:11">
      <c r="H82"/>
      <c r="I82"/>
      <c r="J82"/>
      <c r="K82"/>
    </row>
    <row r="83" spans="8:11">
      <c r="H83"/>
      <c r="I83"/>
      <c r="J83"/>
      <c r="K83"/>
    </row>
    <row r="84" spans="8:11">
      <c r="H84"/>
      <c r="I84"/>
      <c r="J84"/>
      <c r="K84"/>
    </row>
    <row r="85" spans="8:11">
      <c r="H85"/>
      <c r="I85"/>
      <c r="J85"/>
      <c r="K85"/>
    </row>
    <row r="86" spans="8:11">
      <c r="H86"/>
      <c r="I86"/>
      <c r="J86"/>
      <c r="K86"/>
    </row>
    <row r="87" spans="8:11">
      <c r="H87"/>
      <c r="I87"/>
      <c r="J87"/>
      <c r="K87"/>
    </row>
    <row r="88" spans="8:11">
      <c r="H88"/>
      <c r="I88"/>
      <c r="J88"/>
      <c r="K88"/>
    </row>
    <row r="89" spans="8:11">
      <c r="H89"/>
      <c r="I89"/>
      <c r="J89"/>
      <c r="K89"/>
    </row>
    <row r="90" spans="8:11">
      <c r="H90"/>
      <c r="I90"/>
      <c r="J90"/>
      <c r="K90"/>
    </row>
    <row r="91" spans="8:11">
      <c r="H91"/>
      <c r="I91"/>
      <c r="J91"/>
      <c r="K91"/>
    </row>
    <row r="92" spans="8:11">
      <c r="H92"/>
      <c r="I92"/>
      <c r="J92"/>
      <c r="K92"/>
    </row>
    <row r="93" spans="8:11">
      <c r="H93"/>
      <c r="I93"/>
      <c r="J93"/>
      <c r="K93"/>
    </row>
    <row r="94" spans="8:11">
      <c r="H94"/>
      <c r="I94"/>
      <c r="J94"/>
      <c r="K94"/>
    </row>
    <row r="95" spans="8:11">
      <c r="H95"/>
      <c r="I95"/>
      <c r="J95"/>
      <c r="K95"/>
    </row>
    <row r="96" spans="8:11">
      <c r="H96"/>
      <c r="I96"/>
      <c r="J96"/>
      <c r="K96"/>
    </row>
    <row r="97" spans="8:11">
      <c r="H97"/>
      <c r="I97"/>
      <c r="J97"/>
      <c r="K97"/>
    </row>
    <row r="98" spans="8:11">
      <c r="H98"/>
      <c r="I98"/>
      <c r="J98"/>
      <c r="K98"/>
    </row>
    <row r="99" spans="8:11">
      <c r="H99"/>
      <c r="I99"/>
      <c r="J99"/>
      <c r="K99"/>
    </row>
    <row r="100" spans="8:11">
      <c r="H100"/>
      <c r="I100"/>
      <c r="J100"/>
      <c r="K100"/>
    </row>
    <row r="101" spans="8:11">
      <c r="H101"/>
      <c r="I101"/>
      <c r="J101"/>
      <c r="K101"/>
    </row>
    <row r="102" spans="8:11">
      <c r="H102"/>
      <c r="I102"/>
      <c r="J102"/>
      <c r="K102"/>
    </row>
    <row r="103" spans="8:11">
      <c r="H103"/>
      <c r="I103"/>
      <c r="J103"/>
      <c r="K103"/>
    </row>
    <row r="104" spans="8:11">
      <c r="H104"/>
      <c r="I104"/>
      <c r="J104"/>
      <c r="K104"/>
    </row>
    <row r="105" spans="8:11">
      <c r="H105"/>
      <c r="I105"/>
      <c r="J105"/>
      <c r="K105"/>
    </row>
    <row r="106" spans="8:11">
      <c r="H106"/>
      <c r="I106"/>
      <c r="J106"/>
      <c r="K106"/>
    </row>
    <row r="107" spans="8:11">
      <c r="H107"/>
      <c r="I107"/>
      <c r="J107"/>
      <c r="K107"/>
    </row>
    <row r="108" spans="8:11">
      <c r="H108"/>
      <c r="I108"/>
      <c r="J108"/>
      <c r="K108"/>
    </row>
    <row r="109" spans="8:11">
      <c r="H109"/>
      <c r="I109"/>
      <c r="J109"/>
      <c r="K109"/>
    </row>
    <row r="110" spans="8:11">
      <c r="H110"/>
      <c r="I110"/>
      <c r="J110"/>
      <c r="K110"/>
    </row>
    <row r="111" spans="8:11">
      <c r="H111"/>
      <c r="I111"/>
      <c r="J111"/>
      <c r="K111"/>
    </row>
    <row r="112" spans="8:11">
      <c r="H112"/>
      <c r="I112"/>
      <c r="J112"/>
      <c r="K112"/>
    </row>
    <row r="113" spans="8:11">
      <c r="H113"/>
      <c r="I113"/>
      <c r="J113"/>
      <c r="K113"/>
    </row>
    <row r="114" spans="8:11">
      <c r="H114"/>
      <c r="I114"/>
      <c r="J114"/>
      <c r="K114"/>
    </row>
    <row r="115" spans="8:11">
      <c r="H115"/>
      <c r="I115"/>
      <c r="J115"/>
      <c r="K115"/>
    </row>
    <row r="116" spans="8:11">
      <c r="H116"/>
      <c r="I116"/>
      <c r="J116"/>
      <c r="K116"/>
    </row>
    <row r="117" spans="8:11">
      <c r="H117"/>
      <c r="I117"/>
      <c r="J117"/>
      <c r="K117"/>
    </row>
    <row r="118" spans="8:11">
      <c r="H118"/>
      <c r="I118"/>
      <c r="J118"/>
      <c r="K118"/>
    </row>
    <row r="119" spans="8:11">
      <c r="H119"/>
      <c r="I119"/>
      <c r="J119"/>
      <c r="K119"/>
    </row>
    <row r="120" spans="8:11">
      <c r="H120"/>
      <c r="I120"/>
      <c r="J120"/>
      <c r="K120"/>
    </row>
    <row r="121" spans="8:11">
      <c r="H121"/>
      <c r="I121"/>
      <c r="J121"/>
      <c r="K121"/>
    </row>
    <row r="122" spans="8:11">
      <c r="H122"/>
      <c r="I122"/>
      <c r="J122"/>
      <c r="K122"/>
    </row>
    <row r="123" spans="8:11">
      <c r="H123"/>
      <c r="I123"/>
      <c r="J123"/>
      <c r="K123"/>
    </row>
    <row r="124" spans="8:11">
      <c r="H124"/>
      <c r="I124"/>
      <c r="J124"/>
      <c r="K124"/>
    </row>
    <row r="125" spans="8:11">
      <c r="H125"/>
      <c r="I125"/>
      <c r="J125"/>
      <c r="K125"/>
    </row>
    <row r="126" spans="8:11">
      <c r="H126"/>
      <c r="I126"/>
      <c r="J126"/>
      <c r="K126"/>
    </row>
    <row r="127" spans="8:11">
      <c r="H127"/>
      <c r="I127"/>
      <c r="J127"/>
      <c r="K127"/>
    </row>
    <row r="128" spans="8:11">
      <c r="H128"/>
      <c r="I128"/>
      <c r="J128"/>
      <c r="K128"/>
    </row>
    <row r="129" spans="8:11">
      <c r="H129"/>
      <c r="I129"/>
      <c r="J129"/>
      <c r="K129"/>
    </row>
    <row r="130" spans="8:11">
      <c r="H130"/>
      <c r="I130"/>
      <c r="J130"/>
      <c r="K130"/>
    </row>
    <row r="131" spans="8:11">
      <c r="H131"/>
      <c r="I131"/>
      <c r="J131"/>
      <c r="K131"/>
    </row>
    <row r="132" spans="8:11">
      <c r="H132"/>
      <c r="I132"/>
      <c r="J132"/>
      <c r="K132"/>
    </row>
    <row r="133" spans="8:11">
      <c r="H133"/>
      <c r="I133"/>
      <c r="J133"/>
      <c r="K133"/>
    </row>
    <row r="134" spans="8:11">
      <c r="H134"/>
      <c r="I134"/>
      <c r="J134"/>
      <c r="K134"/>
    </row>
    <row r="135" spans="8:11">
      <c r="H135"/>
      <c r="I135"/>
      <c r="J135"/>
      <c r="K135"/>
    </row>
    <row r="136" spans="8:11">
      <c r="H136"/>
      <c r="I136"/>
      <c r="J136"/>
      <c r="K136"/>
    </row>
    <row r="137" spans="8:11">
      <c r="H137"/>
      <c r="I137"/>
      <c r="J137"/>
      <c r="K137"/>
    </row>
    <row r="138" spans="8:11">
      <c r="H138"/>
      <c r="I138"/>
      <c r="J138"/>
      <c r="K138"/>
    </row>
    <row r="139" spans="8:11">
      <c r="H139"/>
      <c r="I139"/>
      <c r="J139"/>
      <c r="K139"/>
    </row>
    <row r="140" spans="8:11">
      <c r="H140"/>
      <c r="I140"/>
      <c r="J140"/>
      <c r="K140"/>
    </row>
    <row r="141" spans="8:11">
      <c r="H141"/>
      <c r="I141"/>
      <c r="J141"/>
      <c r="K141"/>
    </row>
    <row r="142" spans="8:11">
      <c r="H142"/>
      <c r="I142"/>
      <c r="J142"/>
      <c r="K142"/>
    </row>
    <row r="143" spans="8:11">
      <c r="H143"/>
      <c r="I143"/>
      <c r="J143"/>
      <c r="K143"/>
    </row>
    <row r="144" spans="8:11">
      <c r="H144"/>
      <c r="I144"/>
      <c r="J144"/>
      <c r="K144"/>
    </row>
    <row r="145" spans="8:11">
      <c r="H145"/>
      <c r="I145"/>
      <c r="J145"/>
      <c r="K145"/>
    </row>
    <row r="146" spans="8:11">
      <c r="H146"/>
      <c r="I146"/>
      <c r="J146"/>
      <c r="K146"/>
    </row>
    <row r="147" spans="8:11">
      <c r="H147"/>
      <c r="I147"/>
      <c r="J147"/>
      <c r="K147"/>
    </row>
    <row r="148" spans="8:11">
      <c r="H148"/>
      <c r="I148"/>
      <c r="J148"/>
      <c r="K148"/>
    </row>
    <row r="149" spans="8:11">
      <c r="H149"/>
      <c r="I149"/>
      <c r="J149"/>
      <c r="K149"/>
    </row>
    <row r="150" spans="8:11">
      <c r="H150"/>
      <c r="I150"/>
      <c r="J150"/>
      <c r="K150"/>
    </row>
    <row r="151" spans="8:11">
      <c r="H151"/>
      <c r="I151"/>
      <c r="J151"/>
      <c r="K151"/>
    </row>
    <row r="152" spans="8:11">
      <c r="H152"/>
      <c r="I152"/>
      <c r="J152"/>
      <c r="K152"/>
    </row>
    <row r="153" spans="8:11">
      <c r="H153"/>
      <c r="I153"/>
      <c r="J153"/>
      <c r="K153"/>
    </row>
    <row r="154" spans="8:11">
      <c r="H154"/>
      <c r="I154"/>
      <c r="J154"/>
      <c r="K154"/>
    </row>
    <row r="155" spans="8:11">
      <c r="H155"/>
      <c r="I155"/>
      <c r="J155"/>
      <c r="K155"/>
    </row>
    <row r="156" spans="8:11">
      <c r="H156"/>
      <c r="I156"/>
      <c r="J156"/>
      <c r="K156"/>
    </row>
    <row r="157" spans="8:11">
      <c r="H157"/>
      <c r="I157"/>
      <c r="J157"/>
      <c r="K157"/>
    </row>
    <row r="158" spans="8:11">
      <c r="H158"/>
      <c r="I158"/>
      <c r="J158"/>
      <c r="K158"/>
    </row>
    <row r="159" spans="8:11">
      <c r="H159"/>
      <c r="I159"/>
      <c r="J159"/>
      <c r="K159"/>
    </row>
    <row r="160" spans="8:11">
      <c r="H160"/>
      <c r="I160"/>
      <c r="J160"/>
      <c r="K160"/>
    </row>
    <row r="161" spans="8:11">
      <c r="H161"/>
      <c r="I161"/>
      <c r="J161"/>
      <c r="K161"/>
    </row>
    <row r="162" spans="8:11">
      <c r="H162"/>
      <c r="I162"/>
      <c r="J162"/>
      <c r="K162"/>
    </row>
    <row r="163" spans="8:11">
      <c r="H163"/>
      <c r="I163"/>
      <c r="J163"/>
      <c r="K163"/>
    </row>
    <row r="164" spans="8:11">
      <c r="H164"/>
      <c r="I164"/>
      <c r="J164"/>
      <c r="K164"/>
    </row>
    <row r="165" spans="8:11">
      <c r="H165"/>
      <c r="I165"/>
      <c r="J165"/>
      <c r="K165"/>
    </row>
    <row r="166" spans="8:11">
      <c r="H166"/>
      <c r="I166"/>
      <c r="J166"/>
      <c r="K166"/>
    </row>
    <row r="167" spans="8:11">
      <c r="H167"/>
      <c r="I167"/>
      <c r="J167"/>
      <c r="K167"/>
    </row>
    <row r="168" spans="8:11">
      <c r="H168"/>
      <c r="I168"/>
      <c r="J168"/>
      <c r="K168"/>
    </row>
    <row r="169" spans="8:11">
      <c r="H169"/>
      <c r="I169"/>
      <c r="J169"/>
      <c r="K169"/>
    </row>
    <row r="170" spans="8:11">
      <c r="H170"/>
      <c r="I170"/>
      <c r="J170"/>
      <c r="K170"/>
    </row>
    <row r="171" spans="8:11">
      <c r="H171"/>
      <c r="I171"/>
      <c r="J171"/>
      <c r="K171"/>
    </row>
    <row r="172" spans="8:11">
      <c r="H172"/>
      <c r="I172"/>
      <c r="J172"/>
      <c r="K172"/>
    </row>
    <row r="173" spans="8:11">
      <c r="H173"/>
      <c r="I173"/>
      <c r="J173"/>
      <c r="K173"/>
    </row>
    <row r="174" spans="8:11">
      <c r="H174"/>
      <c r="I174"/>
      <c r="J174"/>
      <c r="K174"/>
    </row>
    <row r="175" spans="8:11">
      <c r="H175"/>
      <c r="I175"/>
      <c r="J175"/>
      <c r="K175"/>
    </row>
    <row r="176" spans="8:11">
      <c r="H176"/>
      <c r="I176"/>
      <c r="J176"/>
      <c r="K176"/>
    </row>
    <row r="177" spans="8:11">
      <c r="H177"/>
      <c r="I177"/>
      <c r="J177"/>
      <c r="K177"/>
    </row>
    <row r="178" spans="8:11">
      <c r="H178"/>
      <c r="I178"/>
      <c r="J178"/>
      <c r="K178"/>
    </row>
    <row r="179" spans="8:11">
      <c r="H179"/>
      <c r="I179"/>
      <c r="J179"/>
      <c r="K179"/>
    </row>
    <row r="180" spans="8:11">
      <c r="H180"/>
      <c r="I180"/>
      <c r="J180"/>
      <c r="K180"/>
    </row>
    <row r="181" spans="8:11">
      <c r="H181"/>
      <c r="I181"/>
      <c r="J181"/>
      <c r="K181"/>
    </row>
    <row r="182" spans="8:11">
      <c r="H182"/>
      <c r="I182"/>
      <c r="J182"/>
      <c r="K182"/>
    </row>
    <row r="183" spans="8:11">
      <c r="H183"/>
      <c r="I183"/>
      <c r="J183"/>
      <c r="K183"/>
    </row>
    <row r="184" spans="8:11">
      <c r="H184"/>
      <c r="I184"/>
      <c r="J184"/>
      <c r="K184"/>
    </row>
    <row r="185" spans="8:11">
      <c r="H185"/>
      <c r="I185"/>
      <c r="J185"/>
      <c r="K185"/>
    </row>
    <row r="186" spans="8:11">
      <c r="H186"/>
      <c r="I186"/>
      <c r="J186"/>
      <c r="K186"/>
    </row>
    <row r="187" spans="8:11">
      <c r="H187"/>
      <c r="I187"/>
      <c r="J187"/>
      <c r="K187"/>
    </row>
    <row r="188" spans="8:11">
      <c r="H188"/>
      <c r="I188"/>
      <c r="J188"/>
      <c r="K188"/>
    </row>
    <row r="189" spans="8:11">
      <c r="H189"/>
      <c r="I189"/>
      <c r="J189"/>
      <c r="K189"/>
    </row>
    <row r="190" spans="8:11">
      <c r="H190"/>
      <c r="I190"/>
      <c r="J190"/>
      <c r="K190"/>
    </row>
    <row r="191" spans="8:11">
      <c r="H191"/>
      <c r="I191"/>
      <c r="J191"/>
      <c r="K191"/>
    </row>
    <row r="192" spans="8:11">
      <c r="H192"/>
      <c r="I192"/>
      <c r="J192"/>
      <c r="K192"/>
    </row>
    <row r="193" spans="8:11">
      <c r="H193"/>
      <c r="I193"/>
      <c r="J193"/>
      <c r="K193"/>
    </row>
    <row r="194" spans="8:11">
      <c r="H194"/>
      <c r="I194"/>
      <c r="J194"/>
      <c r="K194"/>
    </row>
    <row r="195" spans="8:11">
      <c r="H195"/>
      <c r="I195"/>
      <c r="J195"/>
      <c r="K195"/>
    </row>
    <row r="196" spans="8:11">
      <c r="H196"/>
      <c r="I196"/>
      <c r="J196"/>
      <c r="K196"/>
    </row>
    <row r="197" spans="8:11">
      <c r="H197"/>
      <c r="I197"/>
      <c r="J197"/>
      <c r="K197"/>
    </row>
    <row r="198" spans="8:11">
      <c r="H198"/>
      <c r="I198"/>
      <c r="J198"/>
      <c r="K198"/>
    </row>
    <row r="199" spans="8:11">
      <c r="H199"/>
      <c r="I199"/>
      <c r="J199"/>
      <c r="K199"/>
    </row>
    <row r="200" spans="8:11">
      <c r="H200"/>
      <c r="I200"/>
      <c r="J200"/>
      <c r="K200"/>
    </row>
    <row r="201" spans="8:11">
      <c r="H201"/>
      <c r="I201"/>
      <c r="J201"/>
      <c r="K201"/>
    </row>
    <row r="202" spans="8:11">
      <c r="H202"/>
      <c r="I202"/>
      <c r="J202"/>
      <c r="K202"/>
    </row>
    <row r="203" spans="8:11">
      <c r="H203"/>
      <c r="I203"/>
      <c r="J203"/>
      <c r="K203"/>
    </row>
    <row r="204" spans="8:11">
      <c r="H204"/>
      <c r="I204"/>
      <c r="J204"/>
      <c r="K204"/>
    </row>
    <row r="205" spans="8:11">
      <c r="H205"/>
      <c r="I205"/>
      <c r="J205"/>
      <c r="K205"/>
    </row>
    <row r="206" spans="8:11">
      <c r="H206"/>
      <c r="I206"/>
      <c r="J206"/>
      <c r="K206"/>
    </row>
    <row r="207" spans="8:11">
      <c r="H207"/>
      <c r="I207"/>
      <c r="J207"/>
      <c r="K207"/>
    </row>
    <row r="208" spans="8:11">
      <c r="H208"/>
      <c r="I208"/>
      <c r="J208"/>
      <c r="K208"/>
    </row>
    <row r="209" spans="8:11">
      <c r="H209"/>
      <c r="I209"/>
      <c r="J209"/>
      <c r="K209"/>
    </row>
    <row r="210" spans="8:11">
      <c r="H210"/>
      <c r="I210"/>
      <c r="J210"/>
      <c r="K210"/>
    </row>
    <row r="211" spans="8:11">
      <c r="H211"/>
      <c r="I211"/>
      <c r="J211"/>
      <c r="K211"/>
    </row>
    <row r="212" spans="8:11">
      <c r="H212"/>
      <c r="I212"/>
      <c r="J212"/>
      <c r="K212"/>
    </row>
    <row r="213" spans="8:11">
      <c r="H213"/>
      <c r="I213"/>
      <c r="J213"/>
      <c r="K213"/>
    </row>
    <row r="214" spans="8:11">
      <c r="H214"/>
      <c r="I214"/>
      <c r="J214"/>
      <c r="K214"/>
    </row>
    <row r="215" spans="8:11">
      <c r="H215"/>
      <c r="I215"/>
      <c r="J215"/>
      <c r="K215"/>
    </row>
    <row r="216" spans="8:11">
      <c r="H216"/>
      <c r="I216"/>
      <c r="J216"/>
      <c r="K216"/>
    </row>
    <row r="217" spans="8:11">
      <c r="H217"/>
      <c r="I217"/>
      <c r="J217"/>
      <c r="K217"/>
    </row>
    <row r="218" spans="8:11">
      <c r="H218"/>
      <c r="I218"/>
      <c r="J218"/>
      <c r="K218"/>
    </row>
    <row r="219" spans="8:11">
      <c r="H219"/>
      <c r="I219"/>
      <c r="J219"/>
      <c r="K219"/>
    </row>
    <row r="220" spans="8:11">
      <c r="H220"/>
      <c r="I220"/>
      <c r="J220"/>
      <c r="K220"/>
    </row>
    <row r="221" spans="8:11">
      <c r="H221"/>
      <c r="I221"/>
      <c r="J221"/>
      <c r="K221"/>
    </row>
    <row r="222" spans="8:11">
      <c r="H222"/>
      <c r="I222"/>
      <c r="J222"/>
      <c r="K222"/>
    </row>
    <row r="223" spans="8:11">
      <c r="H223"/>
      <c r="I223"/>
      <c r="J223"/>
      <c r="K223"/>
    </row>
    <row r="224" spans="8:11">
      <c r="H224"/>
      <c r="I224"/>
      <c r="J224"/>
      <c r="K224"/>
    </row>
    <row r="225" spans="8:11">
      <c r="H225"/>
      <c r="I225"/>
      <c r="J225"/>
      <c r="K225"/>
    </row>
    <row r="226" spans="8:11">
      <c r="H226"/>
      <c r="I226"/>
      <c r="J226"/>
      <c r="K226"/>
    </row>
    <row r="227" spans="8:11">
      <c r="H227"/>
      <c r="I227"/>
      <c r="J227"/>
      <c r="K227"/>
    </row>
    <row r="228" spans="8:11">
      <c r="H228"/>
      <c r="I228"/>
      <c r="J228"/>
      <c r="K228"/>
    </row>
    <row r="229" spans="8:11">
      <c r="H229"/>
      <c r="I229"/>
      <c r="J229"/>
      <c r="K229"/>
    </row>
    <row r="230" spans="8:11">
      <c r="H230"/>
      <c r="I230"/>
      <c r="J230"/>
      <c r="K230"/>
    </row>
    <row r="231" spans="8:11">
      <c r="H231"/>
      <c r="I231"/>
      <c r="J231"/>
      <c r="K231"/>
    </row>
    <row r="232" spans="8:11">
      <c r="H232"/>
      <c r="I232"/>
      <c r="J232"/>
      <c r="K232"/>
    </row>
    <row r="233" spans="8:11">
      <c r="H233"/>
      <c r="I233"/>
      <c r="J233"/>
      <c r="K233"/>
    </row>
    <row r="234" spans="8:11">
      <c r="H234"/>
      <c r="I234"/>
      <c r="J234"/>
      <c r="K234"/>
    </row>
    <row r="235" spans="8:11">
      <c r="H235"/>
      <c r="I235"/>
      <c r="J235"/>
      <c r="K235"/>
    </row>
    <row r="236" spans="8:11">
      <c r="H236"/>
      <c r="I236"/>
      <c r="J236"/>
      <c r="K236"/>
    </row>
    <row r="237" spans="8:11">
      <c r="H237"/>
      <c r="I237"/>
      <c r="J237"/>
      <c r="K237"/>
    </row>
    <row r="238" spans="8:11">
      <c r="H238"/>
      <c r="I238"/>
      <c r="J238"/>
      <c r="K238"/>
    </row>
    <row r="239" spans="8:11">
      <c r="H239"/>
      <c r="I239"/>
      <c r="J239"/>
      <c r="K239"/>
    </row>
    <row r="240" spans="8:11">
      <c r="H240"/>
      <c r="I240"/>
      <c r="J240"/>
      <c r="K240"/>
    </row>
    <row r="241" spans="8:11">
      <c r="H241"/>
      <c r="I241"/>
      <c r="J241"/>
      <c r="K241"/>
    </row>
    <row r="242" spans="8:11">
      <c r="H242"/>
      <c r="I242"/>
      <c r="J242"/>
      <c r="K242"/>
    </row>
    <row r="243" spans="8:11">
      <c r="H243"/>
      <c r="I243"/>
      <c r="J243"/>
      <c r="K243"/>
    </row>
    <row r="244" spans="8:11">
      <c r="H244"/>
      <c r="I244"/>
      <c r="J244"/>
      <c r="K244"/>
    </row>
    <row r="245" spans="8:11">
      <c r="H245"/>
      <c r="I245"/>
      <c r="J245"/>
      <c r="K245"/>
    </row>
    <row r="246" spans="8:11">
      <c r="H246"/>
      <c r="I246"/>
      <c r="J246"/>
      <c r="K246"/>
    </row>
    <row r="247" spans="8:11">
      <c r="H247"/>
      <c r="I247"/>
      <c r="J247"/>
      <c r="K247"/>
    </row>
    <row r="248" spans="8:11">
      <c r="H248"/>
      <c r="I248"/>
      <c r="J248"/>
      <c r="K248"/>
    </row>
    <row r="249" spans="8:11">
      <c r="H249"/>
      <c r="I249"/>
      <c r="J249"/>
      <c r="K249"/>
    </row>
    <row r="250" spans="8:11">
      <c r="H250"/>
      <c r="I250"/>
      <c r="J250"/>
      <c r="K250"/>
    </row>
    <row r="251" spans="8:11">
      <c r="H251"/>
      <c r="I251"/>
      <c r="J251"/>
      <c r="K251"/>
    </row>
    <row r="252" spans="8:11">
      <c r="H252"/>
      <c r="I252"/>
      <c r="J252"/>
      <c r="K252"/>
    </row>
    <row r="253" spans="8:11">
      <c r="H253"/>
      <c r="I253"/>
      <c r="J253"/>
      <c r="K253"/>
    </row>
    <row r="254" spans="8:11">
      <c r="H254"/>
      <c r="I254"/>
      <c r="J254"/>
      <c r="K254"/>
    </row>
    <row r="255" spans="8:11">
      <c r="H255"/>
      <c r="I255"/>
      <c r="J255"/>
      <c r="K255"/>
    </row>
    <row r="256" spans="8:11">
      <c r="H256"/>
      <c r="I256"/>
      <c r="J256"/>
      <c r="K256"/>
    </row>
    <row r="257" spans="8:11">
      <c r="H257"/>
      <c r="I257"/>
      <c r="J257"/>
      <c r="K257"/>
    </row>
    <row r="258" spans="8:11">
      <c r="H258"/>
      <c r="I258"/>
      <c r="J258"/>
      <c r="K258"/>
    </row>
    <row r="259" spans="8:11">
      <c r="H259"/>
      <c r="I259"/>
      <c r="J259"/>
      <c r="K259"/>
    </row>
    <row r="260" spans="8:11">
      <c r="H260"/>
      <c r="I260"/>
      <c r="J260"/>
      <c r="K260"/>
    </row>
    <row r="261" spans="8:11">
      <c r="H261"/>
      <c r="I261"/>
      <c r="J261"/>
      <c r="K261"/>
    </row>
    <row r="262" spans="8:11">
      <c r="H262"/>
      <c r="I262"/>
      <c r="J262"/>
      <c r="K262"/>
    </row>
    <row r="263" spans="8:11">
      <c r="H263"/>
      <c r="I263"/>
      <c r="J263"/>
      <c r="K263"/>
    </row>
    <row r="264" spans="8:11">
      <c r="H264"/>
      <c r="I264"/>
      <c r="J264"/>
      <c r="K264"/>
    </row>
    <row r="265" spans="8:11">
      <c r="H265"/>
      <c r="I265"/>
      <c r="J265"/>
      <c r="K265"/>
    </row>
    <row r="266" spans="8:11">
      <c r="H266"/>
      <c r="I266"/>
      <c r="J266"/>
      <c r="K266"/>
    </row>
    <row r="267" spans="8:11">
      <c r="H267"/>
      <c r="I267"/>
      <c r="J267"/>
      <c r="K267"/>
    </row>
    <row r="268" spans="8:11">
      <c r="H268"/>
      <c r="I268"/>
      <c r="J268"/>
      <c r="K268"/>
    </row>
    <row r="269" spans="8:11">
      <c r="H269"/>
      <c r="I269"/>
      <c r="J269"/>
      <c r="K269"/>
    </row>
    <row r="270" spans="8:11">
      <c r="H270"/>
      <c r="I270"/>
      <c r="J270"/>
      <c r="K270"/>
    </row>
    <row r="271" spans="8:11">
      <c r="H271"/>
      <c r="I271"/>
      <c r="J271"/>
      <c r="K271"/>
    </row>
    <row r="272" spans="8:11">
      <c r="H272"/>
      <c r="I272"/>
      <c r="J272"/>
      <c r="K272"/>
    </row>
    <row r="273" spans="8:11">
      <c r="H273"/>
      <c r="I273"/>
      <c r="J273"/>
      <c r="K273"/>
    </row>
    <row r="274" spans="8:11">
      <c r="H274"/>
      <c r="I274"/>
      <c r="J274"/>
      <c r="K274"/>
    </row>
    <row r="275" spans="8:11">
      <c r="H275"/>
      <c r="I275"/>
      <c r="J275"/>
      <c r="K275"/>
    </row>
    <row r="276" spans="8:11">
      <c r="H276"/>
      <c r="I276"/>
      <c r="J276"/>
      <c r="K276"/>
    </row>
    <row r="277" spans="8:11">
      <c r="H277"/>
      <c r="I277"/>
      <c r="J277"/>
      <c r="K277"/>
    </row>
    <row r="278" spans="8:11">
      <c r="H278"/>
      <c r="I278"/>
      <c r="J278"/>
      <c r="K278"/>
    </row>
    <row r="279" spans="8:11">
      <c r="H279"/>
      <c r="I279"/>
      <c r="J279"/>
      <c r="K279"/>
    </row>
    <row r="280" spans="8:11">
      <c r="H280"/>
      <c r="I280"/>
      <c r="J280"/>
      <c r="K280"/>
    </row>
    <row r="281" spans="8:11">
      <c r="H281"/>
      <c r="I281"/>
      <c r="J281"/>
      <c r="K281"/>
    </row>
    <row r="282" spans="8:11">
      <c r="H282"/>
      <c r="I282"/>
      <c r="J282"/>
      <c r="K282"/>
    </row>
    <row r="283" spans="8:11">
      <c r="H283"/>
      <c r="I283"/>
      <c r="J283"/>
      <c r="K283"/>
    </row>
    <row r="284" spans="8:11">
      <c r="H284"/>
      <c r="I284"/>
      <c r="J284"/>
      <c r="K284"/>
    </row>
    <row r="285" spans="8:11">
      <c r="H285"/>
      <c r="I285"/>
      <c r="J285"/>
      <c r="K285"/>
    </row>
    <row r="286" spans="8:11">
      <c r="H286"/>
      <c r="I286"/>
      <c r="J286"/>
      <c r="K286"/>
    </row>
    <row r="287" spans="8:11">
      <c r="H287"/>
      <c r="I287"/>
      <c r="J287"/>
      <c r="K287"/>
    </row>
    <row r="288" spans="8:11">
      <c r="H288"/>
      <c r="I288"/>
      <c r="J288"/>
      <c r="K288"/>
    </row>
    <row r="289" spans="8:11">
      <c r="H289"/>
      <c r="I289"/>
      <c r="J289"/>
      <c r="K289"/>
    </row>
    <row r="290" spans="8:11">
      <c r="H290"/>
      <c r="I290"/>
      <c r="J290"/>
      <c r="K290"/>
    </row>
    <row r="291" spans="8:11">
      <c r="H291"/>
      <c r="I291"/>
      <c r="J291"/>
      <c r="K291"/>
    </row>
    <row r="292" spans="8:11">
      <c r="H292"/>
      <c r="I292"/>
      <c r="J292"/>
      <c r="K292"/>
    </row>
    <row r="293" spans="8:11">
      <c r="H293"/>
      <c r="I293"/>
      <c r="J293"/>
      <c r="K293"/>
    </row>
    <row r="294" spans="8:11">
      <c r="H294"/>
      <c r="I294"/>
      <c r="J294"/>
      <c r="K294"/>
    </row>
    <row r="295" spans="8:11">
      <c r="H295"/>
      <c r="I295"/>
      <c r="J295"/>
      <c r="K295"/>
    </row>
    <row r="296" spans="8:11">
      <c r="H296"/>
      <c r="I296"/>
      <c r="J296"/>
      <c r="K296"/>
    </row>
    <row r="297" spans="8:11">
      <c r="H297"/>
      <c r="I297"/>
      <c r="J297"/>
      <c r="K297"/>
    </row>
    <row r="298" spans="8:11">
      <c r="H298"/>
      <c r="I298"/>
      <c r="J298"/>
      <c r="K298"/>
    </row>
    <row r="299" spans="8:11">
      <c r="H299"/>
      <c r="I299"/>
      <c r="J299"/>
      <c r="K299"/>
    </row>
    <row r="300" spans="8:11">
      <c r="H300"/>
      <c r="I300"/>
      <c r="J300"/>
      <c r="K300"/>
    </row>
    <row r="301" spans="8:11">
      <c r="H301"/>
      <c r="I301"/>
      <c r="J301"/>
      <c r="K301"/>
    </row>
    <row r="302" spans="8:11">
      <c r="H302"/>
      <c r="I302"/>
      <c r="J302"/>
      <c r="K302"/>
    </row>
    <row r="303" spans="8:11">
      <c r="H303"/>
      <c r="I303"/>
      <c r="J303"/>
      <c r="K303"/>
    </row>
    <row r="304" spans="8:11">
      <c r="H304"/>
      <c r="I304"/>
      <c r="J304"/>
      <c r="K304"/>
    </row>
    <row r="305" spans="8:11">
      <c r="H305"/>
      <c r="I305"/>
      <c r="J305"/>
      <c r="K305"/>
    </row>
    <row r="306" spans="8:11">
      <c r="H306"/>
      <c r="I306"/>
      <c r="J306"/>
      <c r="K306"/>
    </row>
    <row r="307" spans="8:11">
      <c r="H307"/>
      <c r="I307"/>
      <c r="J307"/>
      <c r="K307"/>
    </row>
    <row r="308" spans="8:11">
      <c r="H308"/>
      <c r="I308"/>
      <c r="J308"/>
      <c r="K308"/>
    </row>
    <row r="309" spans="8:11">
      <c r="H309"/>
      <c r="I309"/>
      <c r="J309"/>
      <c r="K309"/>
    </row>
    <row r="310" spans="8:11">
      <c r="H310"/>
      <c r="I310"/>
      <c r="J310"/>
      <c r="K310"/>
    </row>
    <row r="311" spans="8:11">
      <c r="H311"/>
      <c r="I311"/>
      <c r="J311"/>
      <c r="K311"/>
    </row>
    <row r="312" spans="8:11">
      <c r="H312"/>
      <c r="I312"/>
      <c r="J312"/>
      <c r="K312"/>
    </row>
    <row r="313" spans="8:11">
      <c r="H313"/>
      <c r="I313"/>
      <c r="J313"/>
      <c r="K313"/>
    </row>
    <row r="314" spans="8:11">
      <c r="H314"/>
      <c r="I314"/>
      <c r="J314"/>
      <c r="K314"/>
    </row>
    <row r="315" spans="8:11">
      <c r="H315"/>
      <c r="I315"/>
      <c r="J315"/>
      <c r="K315"/>
    </row>
    <row r="316" spans="8:11">
      <c r="H316"/>
      <c r="I316"/>
      <c r="J316"/>
      <c r="K316"/>
    </row>
    <row r="317" spans="8:11">
      <c r="H317"/>
      <c r="I317"/>
      <c r="J317"/>
      <c r="K317"/>
    </row>
    <row r="318" spans="8:11">
      <c r="H318"/>
      <c r="I318"/>
      <c r="J318"/>
      <c r="K318"/>
    </row>
    <row r="319" spans="8:11">
      <c r="H319"/>
      <c r="I319"/>
      <c r="J319"/>
      <c r="K319"/>
    </row>
    <row r="320" spans="8:11">
      <c r="H320"/>
      <c r="I320"/>
      <c r="J320"/>
      <c r="K320"/>
    </row>
    <row r="321" spans="8:11">
      <c r="H321"/>
      <c r="I321"/>
      <c r="J321"/>
      <c r="K321"/>
    </row>
    <row r="322" spans="8:11">
      <c r="H322"/>
      <c r="I322"/>
      <c r="J322"/>
      <c r="K322"/>
    </row>
    <row r="323" spans="8:11">
      <c r="H323"/>
      <c r="I323"/>
      <c r="J323"/>
      <c r="K323"/>
    </row>
    <row r="324" spans="8:11">
      <c r="H324"/>
      <c r="I324"/>
      <c r="J324"/>
      <c r="K324"/>
    </row>
    <row r="325" spans="8:11">
      <c r="H325"/>
      <c r="I325"/>
      <c r="J325"/>
      <c r="K325"/>
    </row>
    <row r="326" spans="8:11">
      <c r="H326"/>
      <c r="I326"/>
      <c r="J326"/>
      <c r="K326"/>
    </row>
    <row r="327" spans="8:11">
      <c r="H327"/>
      <c r="I327"/>
      <c r="J327"/>
      <c r="K327"/>
    </row>
    <row r="328" spans="8:11">
      <c r="H328"/>
      <c r="I328"/>
      <c r="J328"/>
      <c r="K328"/>
    </row>
    <row r="329" spans="8:11">
      <c r="H329"/>
      <c r="I329"/>
      <c r="J329"/>
      <c r="K329"/>
    </row>
    <row r="330" spans="8:11">
      <c r="H330"/>
      <c r="I330"/>
      <c r="J330"/>
      <c r="K330"/>
    </row>
    <row r="331" spans="8:11">
      <c r="H331"/>
      <c r="I331"/>
      <c r="J331"/>
      <c r="K331"/>
    </row>
    <row r="332" spans="8:11">
      <c r="H332"/>
      <c r="I332"/>
      <c r="J332"/>
      <c r="K332"/>
    </row>
    <row r="333" spans="8:11">
      <c r="H333"/>
      <c r="I333"/>
      <c r="J333"/>
      <c r="K333"/>
    </row>
    <row r="334" spans="8:11">
      <c r="H334"/>
      <c r="I334"/>
      <c r="J334"/>
      <c r="K334"/>
    </row>
  </sheetData>
  <sheetProtection password="CEAC" sheet="1" objects="1" scenarios="1"/>
  <mergeCells count="2">
    <mergeCell ref="C4:F4"/>
    <mergeCell ref="C12:F12"/>
  </mergeCells>
  <phoneticPr fontId="2" type="noConversion"/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C2:M49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2" width="11.42578125" style="6"/>
    <col min="3" max="3" width="56.140625" style="6" customWidth="1"/>
    <col min="4" max="4" width="8.85546875" style="6" customWidth="1"/>
    <col min="5" max="5" width="9.5703125" style="6" customWidth="1"/>
    <col min="6" max="6" width="10.85546875" style="6" customWidth="1"/>
    <col min="7" max="8" width="11.42578125" style="6"/>
    <col min="9" max="9" width="28.85546875" style="6" hidden="1" customWidth="1"/>
    <col min="10" max="10" width="21.42578125" style="6" hidden="1" customWidth="1"/>
    <col min="11" max="11" width="14.85546875" style="6" hidden="1" customWidth="1"/>
    <col min="12" max="13" width="14.85546875" style="6" customWidth="1"/>
    <col min="14" max="14" width="11.42578125" style="6" customWidth="1"/>
    <col min="15" max="16384" width="11.42578125" style="6"/>
  </cols>
  <sheetData>
    <row r="2" spans="3:13" ht="26.25" customHeight="1">
      <c r="I2"/>
      <c r="J2"/>
    </row>
    <row r="3" spans="3:13" ht="47.25" customHeight="1">
      <c r="C3" s="208" t="s">
        <v>505</v>
      </c>
      <c r="D3" s="208"/>
      <c r="E3" s="208"/>
      <c r="F3" s="208"/>
      <c r="I3" s="19" t="s">
        <v>127</v>
      </c>
      <c r="J3" t="s">
        <v>4</v>
      </c>
    </row>
    <row r="4" spans="3:13" ht="38.25">
      <c r="C4" s="61"/>
      <c r="D4" s="45" t="str">
        <f>actualizaciones!A7</f>
        <v>I semestre 2008</v>
      </c>
      <c r="E4" s="45" t="str">
        <f>actualizaciones!B7</f>
        <v>I semestre 2009</v>
      </c>
      <c r="F4" s="45" t="str">
        <f>actualizaciones!C7</f>
        <v>var. Interanual 09/08</v>
      </c>
      <c r="H4" s="8"/>
    </row>
    <row r="5" spans="3:13" ht="15" customHeight="1">
      <c r="C5" s="46" t="s">
        <v>17</v>
      </c>
      <c r="D5" s="62">
        <f>GETPIVOTDATA("dato",$I$5,"clasificacion","Act. practicadas en Tenerife","Indicador","Realiza actividades","Periodo","I semestre 2008")</f>
        <v>53.157204421959904</v>
      </c>
      <c r="E5" s="62">
        <f>GETPIVOTDATA("dato",$I$5,"clasificacion","Act. practicadas en Tenerife","Indicador","Realiza actividades","Periodo","I semestre 2009")</f>
        <v>49.387982195845694</v>
      </c>
      <c r="F5" s="48">
        <f t="shared" ref="F5" si="0">E5/D5-1</f>
        <v>-7.0907081497255997E-2</v>
      </c>
      <c r="H5" s="8"/>
      <c r="I5" s="19" t="s">
        <v>130</v>
      </c>
      <c r="J5" s="19" t="s">
        <v>126</v>
      </c>
      <c r="K5"/>
      <c r="L5"/>
      <c r="M5"/>
    </row>
    <row r="6" spans="3:13" ht="15" customHeight="1">
      <c r="C6" s="63" t="s">
        <v>412</v>
      </c>
      <c r="D6" s="64">
        <f>GETPIVOTDATA("dato",$I$5,"clasificacion","parques temáticos","Indicador","Si","Periodo","I semestre 2008")</f>
        <v>28.124414465055274</v>
      </c>
      <c r="E6" s="64">
        <f>GETPIVOTDATA("dato",$I$5,"clasificacion","parques temáticos","Indicador","Si","Periodo","I semestre 2009")</f>
        <v>24.03560830860534</v>
      </c>
      <c r="F6" s="65">
        <f t="shared" ref="F6:F18" si="1">E6/D6-1</f>
        <v>-0.1453828011790359</v>
      </c>
      <c r="H6" s="8"/>
      <c r="I6" s="19" t="s">
        <v>129</v>
      </c>
      <c r="J6" t="s">
        <v>482</v>
      </c>
      <c r="K6" t="s">
        <v>483</v>
      </c>
      <c r="L6"/>
      <c r="M6"/>
    </row>
    <row r="7" spans="3:13" ht="15" customHeight="1">
      <c r="C7" s="63" t="s">
        <v>416</v>
      </c>
      <c r="D7" s="64">
        <f>GETPIVOTDATA("dato",$I$5,"clasificacion","senderismo","Indicador","Si","Periodo","I semestre 2008")</f>
        <v>14.258946973955405</v>
      </c>
      <c r="E7" s="64">
        <f>GETPIVOTDATA("dato",$I$5,"clasificacion","senderismo","Indicador","Si","Periodo","I semestre 2009")</f>
        <v>14.781157270029674</v>
      </c>
      <c r="F7" s="65">
        <f t="shared" si="1"/>
        <v>3.6623342314695995E-2</v>
      </c>
      <c r="I7" s="20" t="s">
        <v>188</v>
      </c>
      <c r="J7" s="22"/>
      <c r="K7" s="22"/>
      <c r="L7"/>
      <c r="M7"/>
    </row>
    <row r="8" spans="3:13" ht="15" customHeight="1">
      <c r="C8" s="63" t="s">
        <v>413</v>
      </c>
      <c r="D8" s="64">
        <f>GETPIVOTDATA("dato",$I$5,"clasificacion","observ. ballenas","Indicador","Si","Periodo","I semestre 2008")</f>
        <v>12.066704140903129</v>
      </c>
      <c r="E8" s="64">
        <f>GETPIVOTDATA("dato",$I$5,"clasificacion","observ. ballenas","Indicador","Si","Periodo","I semestre 2009")</f>
        <v>9.5882789317507413</v>
      </c>
      <c r="F8" s="65">
        <f t="shared" si="1"/>
        <v>-0.20539371647897975</v>
      </c>
      <c r="I8" s="26" t="s">
        <v>3</v>
      </c>
      <c r="J8" s="22">
        <v>11.517062314540059</v>
      </c>
      <c r="K8" s="22">
        <v>30.31665729810755</v>
      </c>
      <c r="L8"/>
      <c r="M8"/>
    </row>
    <row r="9" spans="3:13" ht="15" customHeight="1">
      <c r="C9" s="63" t="s">
        <v>414</v>
      </c>
      <c r="D9" s="64">
        <f>GETPIVOTDATA("dato",$I$5,"clasificacion","otra isla canaria","Indicador","Si","Periodo","I semestre 2008")</f>
        <v>6.6329398538504778</v>
      </c>
      <c r="E9" s="64">
        <f>GETPIVOTDATA("dato",$I$5,"clasificacion","otra isla canaria","Indicador","Si","Periodo","I semestre 2009")</f>
        <v>5.6008902077151337</v>
      </c>
      <c r="F9" s="65">
        <f t="shared" si="1"/>
        <v>-0.15559460343006581</v>
      </c>
      <c r="I9" s="26" t="s">
        <v>18</v>
      </c>
      <c r="J9" s="22">
        <v>39.094955489614243</v>
      </c>
      <c r="K9" s="22">
        <v>16.526138279932546</v>
      </c>
      <c r="L9"/>
      <c r="M9"/>
    </row>
    <row r="10" spans="3:13" ht="15" customHeight="1">
      <c r="C10" s="63" t="s">
        <v>47</v>
      </c>
      <c r="D10" s="64">
        <f>GETPIVOTDATA("dato",$I$5,"clasificacion","museos/ conciertos","Indicador","Si","Periodo","I semestre 2008")</f>
        <v>5.3400786958965707</v>
      </c>
      <c r="E10" s="64">
        <f>GETPIVOTDATA("dato",$I$5,"clasificacion","museos/ conciertos","Indicador","Si","Periodo","I semestre 2009")</f>
        <v>5.6194362017804158</v>
      </c>
      <c r="F10" s="65">
        <f t="shared" si="1"/>
        <v>5.2313368733406307E-2</v>
      </c>
      <c r="I10" s="26" t="s">
        <v>17</v>
      </c>
      <c r="J10" s="22">
        <v>49.387982195845694</v>
      </c>
      <c r="K10" s="22">
        <v>53.157204421959904</v>
      </c>
      <c r="L10"/>
      <c r="M10"/>
    </row>
    <row r="11" spans="3:13" ht="15" customHeight="1">
      <c r="C11" s="63" t="s">
        <v>415</v>
      </c>
      <c r="D11" s="64">
        <f>GETPIVOTDATA("dato",$I$5,"clasificacion","tratamiento salud","Indicador","Si","Periodo","I semestre 2008")</f>
        <v>5.6773468240584597</v>
      </c>
      <c r="E11" s="64">
        <f>GETPIVOTDATA("dato",$I$5,"clasificacion","tratamiento salud","Indicador","Si","Periodo","I semestre 2009")</f>
        <v>4.525222551928783</v>
      </c>
      <c r="F11" s="65">
        <f t="shared" si="1"/>
        <v>-0.20293357228897968</v>
      </c>
      <c r="H11" s="8"/>
      <c r="I11" s="20" t="s">
        <v>201</v>
      </c>
      <c r="J11" s="22"/>
      <c r="K11" s="22"/>
      <c r="L11"/>
      <c r="M11"/>
    </row>
    <row r="12" spans="3:13" ht="15" customHeight="1">
      <c r="C12" s="63" t="s">
        <v>417</v>
      </c>
      <c r="D12" s="64">
        <f>GETPIVOTDATA("dato",$I$5,"clasificacion","fiestas populares","Indicador","Si","Periodo","I semestre 2008")</f>
        <v>5.714821060520892</v>
      </c>
      <c r="E12" s="64">
        <f>GETPIVOTDATA("dato",$I$5,"clasificacion","fiestas populares","Indicador","Si","Periodo","I semestre 2009")</f>
        <v>5.7307121661721068</v>
      </c>
      <c r="F12" s="65">
        <f t="shared" si="1"/>
        <v>2.7806829790337773E-3</v>
      </c>
      <c r="H12" s="8"/>
      <c r="I12" s="26" t="s">
        <v>186</v>
      </c>
      <c r="J12" s="22">
        <v>98.905786350148361</v>
      </c>
      <c r="K12" s="22">
        <v>98.594716132658803</v>
      </c>
      <c r="L12"/>
      <c r="M12"/>
    </row>
    <row r="13" spans="3:13" ht="15" customHeight="1">
      <c r="C13" s="63" t="s">
        <v>81</v>
      </c>
      <c r="D13" s="64">
        <f>GETPIVOTDATA("dato",$I$5,"clasificacion","visita casinos","Indicador","Si","Periodo","I semestre 2008")</f>
        <v>2.5857223159078133</v>
      </c>
      <c r="E13" s="64">
        <f>GETPIVOTDATA("dato",$I$5,"clasificacion","visita casinos","Indicador","Si","Periodo","I semestre 2009")</f>
        <v>2.3553412462908012</v>
      </c>
      <c r="F13" s="65">
        <f t="shared" si="1"/>
        <v>-8.9097374532318363E-2</v>
      </c>
      <c r="H13" s="8"/>
      <c r="I13" s="26" t="s">
        <v>187</v>
      </c>
      <c r="J13" s="22">
        <v>1.0942136498516319</v>
      </c>
      <c r="K13" s="22">
        <v>1.4052838673412029</v>
      </c>
      <c r="L13"/>
      <c r="M13"/>
    </row>
    <row r="14" spans="3:13" ht="15" customHeight="1">
      <c r="C14" s="63" t="s">
        <v>48</v>
      </c>
      <c r="D14" s="64">
        <f>GETPIVOTDATA("dato",$I$5,"clasificacion","submarinismo","Indicador","Si","Periodo","I semestre 2008")</f>
        <v>1.8737118231216039</v>
      </c>
      <c r="E14" s="64">
        <f>GETPIVOTDATA("dato",$I$5,"clasificacion","submarinismo","Indicador","Si","Periodo","I semestre 2009")</f>
        <v>1.5022255192878338</v>
      </c>
      <c r="F14" s="65">
        <f t="shared" si="1"/>
        <v>-0.19826224035608309</v>
      </c>
      <c r="H14" s="8"/>
      <c r="I14" s="20" t="s">
        <v>189</v>
      </c>
      <c r="J14" s="22"/>
      <c r="K14" s="22"/>
      <c r="L14"/>
      <c r="M14"/>
    </row>
    <row r="15" spans="3:13" ht="15" customHeight="1">
      <c r="C15" s="63" t="s">
        <v>418</v>
      </c>
      <c r="D15" s="64">
        <f>GETPIVOTDATA("dato",$I$5,"clasificacion","navegación","Indicador","Si","Periodo","I semestre 2008")</f>
        <v>1.854974704890388</v>
      </c>
      <c r="E15" s="64">
        <f>GETPIVOTDATA("dato",$I$5,"clasificacion","navegación","Indicador","Si","Periodo","I semestre 2009")</f>
        <v>1.7804154302670623</v>
      </c>
      <c r="F15" s="65">
        <f t="shared" si="1"/>
        <v>-4.0194227137847371E-2</v>
      </c>
      <c r="H15" s="8"/>
      <c r="I15" s="26" t="s">
        <v>186</v>
      </c>
      <c r="J15" s="22">
        <v>94.269287833827889</v>
      </c>
      <c r="K15" s="22">
        <v>94.28517893947911</v>
      </c>
      <c r="L15"/>
      <c r="M15"/>
    </row>
    <row r="16" spans="3:13" ht="15" customHeight="1">
      <c r="C16" s="63" t="s">
        <v>420</v>
      </c>
      <c r="D16" s="64">
        <f>GETPIVOTDATA("dato",$I$5,"clasificacion","golf","Indicador","Si","Periodo","I semestre 2008")</f>
        <v>2.1735057148210606</v>
      </c>
      <c r="E16" s="64">
        <f>GETPIVOTDATA("dato",$I$5,"clasificacion","golf","Indicador","Si","Periodo","I semestre 2009")</f>
        <v>1.7989614243323442</v>
      </c>
      <c r="F16" s="65">
        <f t="shared" si="1"/>
        <v>-0.17232266192571377</v>
      </c>
      <c r="H16" s="8"/>
      <c r="I16" s="26" t="s">
        <v>187</v>
      </c>
      <c r="J16" s="22">
        <v>5.7307121661721068</v>
      </c>
      <c r="K16" s="22">
        <v>5.714821060520892</v>
      </c>
      <c r="L16"/>
      <c r="M16"/>
    </row>
    <row r="17" spans="3:13" ht="15" customHeight="1">
      <c r="C17" s="63" t="s">
        <v>419</v>
      </c>
      <c r="D17" s="64">
        <f>GETPIVOTDATA("dato",$I$5,"clasificacion","deportes aventura","Indicador","Si","Periodo","I semestre 2008")</f>
        <v>1.4052838673412029</v>
      </c>
      <c r="E17" s="64">
        <f>GETPIVOTDATA("dato",$I$5,"clasificacion","deportes aventura","Indicador","Si","Periodo","I semestre 2009")</f>
        <v>1.0942136498516319</v>
      </c>
      <c r="F17" s="65">
        <f t="shared" si="1"/>
        <v>-0.22135756676557872</v>
      </c>
      <c r="H17" s="8"/>
      <c r="I17" s="20" t="s">
        <v>190</v>
      </c>
      <c r="J17" s="22"/>
      <c r="K17" s="22"/>
      <c r="L17"/>
      <c r="M17"/>
    </row>
    <row r="18" spans="3:13" ht="15" customHeight="1">
      <c r="C18" s="63" t="s">
        <v>49</v>
      </c>
      <c r="D18" s="64">
        <f>GETPIVOTDATA("dato",$I$5,"clasificacion","surf/windsurf","Indicador","Si","Periodo","I semestre 2008")</f>
        <v>0.86190743863593777</v>
      </c>
      <c r="E18" s="64">
        <f>GETPIVOTDATA("dato",$I$5,"clasificacion","surf/windsurf","Indicador","Si","Periodo","I semestre 2009")</f>
        <v>0.44510385756676557</v>
      </c>
      <c r="F18" s="65">
        <f t="shared" si="1"/>
        <v>-0.48358276351438523</v>
      </c>
      <c r="H18" s="8"/>
      <c r="I18" s="26" t="s">
        <v>186</v>
      </c>
      <c r="J18" s="22">
        <v>98.201038575667653</v>
      </c>
      <c r="K18" s="22">
        <v>97.826494285178939</v>
      </c>
      <c r="L18"/>
      <c r="M18"/>
    </row>
    <row r="19" spans="3:13" ht="15" customHeight="1">
      <c r="C19" s="46" t="s">
        <v>18</v>
      </c>
      <c r="D19" s="62">
        <f>GETPIVOTDATA("dato",$I$5,"clasificacion","Act. practicadas en Tenerife","Indicador","No realiza actividades","Periodo","I semestre 2008")</f>
        <v>16.526138279932546</v>
      </c>
      <c r="E19" s="62">
        <f>GETPIVOTDATA("dato",$I$5,"clasificacion","Act. practicadas en Tenerife","Indicador","No realiza actividades","Periodo","I semestre 2009")</f>
        <v>39.094955489614243</v>
      </c>
      <c r="F19" s="48">
        <f t="shared" ref="F19:F20" si="2">E19/D19-1</f>
        <v>1.3656437352389026</v>
      </c>
      <c r="H19" s="8"/>
      <c r="I19" s="26" t="s">
        <v>187</v>
      </c>
      <c r="J19" s="22">
        <v>1.7989614243323442</v>
      </c>
      <c r="K19" s="22">
        <v>2.1735057148210606</v>
      </c>
      <c r="L19"/>
      <c r="M19"/>
    </row>
    <row r="20" spans="3:13" ht="15" customHeight="1">
      <c r="C20" s="46" t="s">
        <v>10</v>
      </c>
      <c r="D20" s="62">
        <f>GETPIVOTDATA("dato",$I$5,"clasificacion","Act. practicadas en Tenerife","Indicador","no contesta","Periodo","I semestre 2008")</f>
        <v>30.31665729810755</v>
      </c>
      <c r="E20" s="62">
        <f>GETPIVOTDATA("dato",$I$5,"clasificacion","Act. practicadas en Tenerife","Indicador","no contesta","Periodo","I semestre 2009")</f>
        <v>11.517062314540059</v>
      </c>
      <c r="F20" s="48">
        <f t="shared" si="2"/>
        <v>-0.62010777767181524</v>
      </c>
      <c r="H20" s="8"/>
      <c r="I20" s="20" t="s">
        <v>191</v>
      </c>
      <c r="J20" s="22"/>
      <c r="K20" s="22"/>
      <c r="L20"/>
      <c r="M20"/>
    </row>
    <row r="21" spans="3:13" ht="17.25" customHeight="1">
      <c r="C21" s="243" t="s">
        <v>50</v>
      </c>
      <c r="D21" s="243"/>
      <c r="E21" s="243"/>
      <c r="F21" s="243"/>
      <c r="H21" s="8"/>
      <c r="I21" s="26" t="s">
        <v>186</v>
      </c>
      <c r="J21" s="22">
        <v>94.380563798219583</v>
      </c>
      <c r="K21" s="22">
        <v>94.659921304103435</v>
      </c>
      <c r="L21"/>
      <c r="M21"/>
    </row>
    <row r="22" spans="3:13" ht="15" customHeight="1">
      <c r="H22" s="8"/>
      <c r="I22" s="26" t="s">
        <v>187</v>
      </c>
      <c r="J22" s="22">
        <v>5.6194362017804158</v>
      </c>
      <c r="K22" s="22">
        <v>5.3400786958965707</v>
      </c>
      <c r="L22"/>
      <c r="M22"/>
    </row>
    <row r="23" spans="3:13" ht="15" customHeight="1">
      <c r="C23" s="8"/>
      <c r="I23" s="20" t="s">
        <v>192</v>
      </c>
      <c r="J23" s="22"/>
      <c r="K23" s="22"/>
      <c r="L23"/>
      <c r="M23"/>
    </row>
    <row r="24" spans="3:13" ht="35.1" customHeight="1">
      <c r="I24" s="26" t="s">
        <v>186</v>
      </c>
      <c r="J24" s="22">
        <v>98.219584569732945</v>
      </c>
      <c r="K24" s="22">
        <v>98.145025295109619</v>
      </c>
      <c r="L24"/>
      <c r="M24"/>
    </row>
    <row r="25" spans="3:13">
      <c r="I25" s="26" t="s">
        <v>187</v>
      </c>
      <c r="J25" s="22">
        <v>1.7804154302670623</v>
      </c>
      <c r="K25" s="22">
        <v>1.854974704890388</v>
      </c>
      <c r="L25"/>
      <c r="M25"/>
    </row>
    <row r="26" spans="3:13">
      <c r="I26" s="20" t="s">
        <v>193</v>
      </c>
      <c r="J26" s="22"/>
      <c r="K26" s="22"/>
      <c r="L26"/>
      <c r="M26"/>
    </row>
    <row r="27" spans="3:13">
      <c r="I27" s="26" t="s">
        <v>186</v>
      </c>
      <c r="J27" s="22">
        <v>90.411721068249264</v>
      </c>
      <c r="K27" s="22">
        <v>87.933295859096873</v>
      </c>
      <c r="L27"/>
      <c r="M27"/>
    </row>
    <row r="28" spans="3:13">
      <c r="I28" s="26" t="s">
        <v>187</v>
      </c>
      <c r="J28" s="22">
        <v>9.5882789317507413</v>
      </c>
      <c r="K28" s="22">
        <v>12.066704140903129</v>
      </c>
      <c r="L28"/>
      <c r="M28"/>
    </row>
    <row r="29" spans="3:13">
      <c r="I29" s="20" t="s">
        <v>194</v>
      </c>
      <c r="J29" s="22"/>
      <c r="K29" s="22"/>
      <c r="L29"/>
      <c r="M29"/>
    </row>
    <row r="30" spans="3:13">
      <c r="I30" s="26" t="s">
        <v>186</v>
      </c>
      <c r="J30" s="22">
        <v>94.399109792284861</v>
      </c>
      <c r="K30" s="22">
        <v>93.367060146149527</v>
      </c>
      <c r="L30"/>
      <c r="M30"/>
    </row>
    <row r="31" spans="3:13">
      <c r="I31" s="26" t="s">
        <v>187</v>
      </c>
      <c r="J31" s="22">
        <v>5.6008902077151337</v>
      </c>
      <c r="K31" s="22">
        <v>6.6329398538504778</v>
      </c>
      <c r="L31"/>
      <c r="M31"/>
    </row>
    <row r="32" spans="3:13">
      <c r="I32" s="20" t="s">
        <v>195</v>
      </c>
      <c r="J32" s="22"/>
      <c r="K32" s="22"/>
      <c r="L32"/>
      <c r="M32"/>
    </row>
    <row r="33" spans="9:13">
      <c r="I33" s="26" t="s">
        <v>186</v>
      </c>
      <c r="J33" s="22">
        <v>75.964391691394653</v>
      </c>
      <c r="K33" s="22">
        <v>71.875585534944719</v>
      </c>
      <c r="L33"/>
      <c r="M33"/>
    </row>
    <row r="34" spans="9:13">
      <c r="I34" s="26" t="s">
        <v>187</v>
      </c>
      <c r="J34" s="22">
        <v>24.03560830860534</v>
      </c>
      <c r="K34" s="22">
        <v>28.124414465055274</v>
      </c>
      <c r="L34"/>
      <c r="M34"/>
    </row>
    <row r="35" spans="9:13">
      <c r="I35" s="20" t="s">
        <v>196</v>
      </c>
      <c r="J35" s="22"/>
      <c r="K35" s="22"/>
      <c r="L35"/>
      <c r="M35"/>
    </row>
    <row r="36" spans="9:13">
      <c r="I36" s="26" t="s">
        <v>186</v>
      </c>
      <c r="J36" s="22">
        <v>85.218842729970333</v>
      </c>
      <c r="K36" s="22">
        <v>85.741053026044597</v>
      </c>
      <c r="L36"/>
      <c r="M36"/>
    </row>
    <row r="37" spans="9:13">
      <c r="I37" s="26" t="s">
        <v>187</v>
      </c>
      <c r="J37" s="22">
        <v>14.781157270029674</v>
      </c>
      <c r="K37" s="22">
        <v>14.258946973955405</v>
      </c>
      <c r="L37"/>
      <c r="M37"/>
    </row>
    <row r="38" spans="9:13">
      <c r="I38" s="20" t="s">
        <v>197</v>
      </c>
      <c r="J38" s="22"/>
      <c r="K38" s="22"/>
      <c r="L38"/>
      <c r="M38"/>
    </row>
    <row r="39" spans="9:13">
      <c r="I39" s="26" t="s">
        <v>186</v>
      </c>
      <c r="J39" s="22">
        <v>98.497774480712167</v>
      </c>
      <c r="K39" s="22">
        <v>98.12628817687839</v>
      </c>
      <c r="L39"/>
      <c r="M39"/>
    </row>
    <row r="40" spans="9:13">
      <c r="I40" s="26" t="s">
        <v>187</v>
      </c>
      <c r="J40" s="22">
        <v>1.5022255192878338</v>
      </c>
      <c r="K40" s="22">
        <v>1.8737118231216039</v>
      </c>
      <c r="L40"/>
      <c r="M40"/>
    </row>
    <row r="41" spans="9:13">
      <c r="I41" s="20" t="s">
        <v>198</v>
      </c>
      <c r="J41" s="22"/>
      <c r="K41" s="22"/>
      <c r="L41"/>
      <c r="M41"/>
    </row>
    <row r="42" spans="9:13">
      <c r="I42" s="26" t="s">
        <v>186</v>
      </c>
      <c r="J42" s="22">
        <v>99.554896142433236</v>
      </c>
      <c r="K42" s="22">
        <v>99.138092561364061</v>
      </c>
      <c r="L42"/>
      <c r="M42"/>
    </row>
    <row r="43" spans="9:13">
      <c r="I43" s="26" t="s">
        <v>187</v>
      </c>
      <c r="J43" s="22">
        <v>0.44510385756676557</v>
      </c>
      <c r="K43" s="22">
        <v>0.86190743863593777</v>
      </c>
      <c r="L43"/>
      <c r="M43"/>
    </row>
    <row r="44" spans="9:13">
      <c r="I44" s="20" t="s">
        <v>199</v>
      </c>
      <c r="J44" s="22"/>
      <c r="K44" s="22"/>
      <c r="L44"/>
      <c r="M44"/>
    </row>
    <row r="45" spans="9:13">
      <c r="I45" s="26" t="s">
        <v>186</v>
      </c>
      <c r="J45" s="22">
        <v>95.474777448071222</v>
      </c>
      <c r="K45" s="22">
        <v>94.322653175941539</v>
      </c>
      <c r="L45"/>
      <c r="M45"/>
    </row>
    <row r="46" spans="9:13">
      <c r="I46" s="26" t="s">
        <v>187</v>
      </c>
      <c r="J46" s="22">
        <v>4.525222551928783</v>
      </c>
      <c r="K46" s="22">
        <v>5.6773468240584597</v>
      </c>
      <c r="L46"/>
      <c r="M46"/>
    </row>
    <row r="47" spans="9:13">
      <c r="I47" s="20" t="s">
        <v>200</v>
      </c>
      <c r="J47" s="22"/>
      <c r="K47" s="22"/>
      <c r="L47"/>
      <c r="M47"/>
    </row>
    <row r="48" spans="9:13">
      <c r="I48" s="26" t="s">
        <v>186</v>
      </c>
      <c r="J48" s="22">
        <v>97.644658753709194</v>
      </c>
      <c r="K48" s="22">
        <v>97.414277684092184</v>
      </c>
      <c r="L48"/>
      <c r="M48"/>
    </row>
    <row r="49" spans="9:13">
      <c r="I49" s="26" t="s">
        <v>187</v>
      </c>
      <c r="J49" s="22">
        <v>2.3553412462908012</v>
      </c>
      <c r="K49" s="22">
        <v>2.5857223159078133</v>
      </c>
      <c r="L49"/>
      <c r="M49"/>
    </row>
  </sheetData>
  <sheetProtection password="CEAC" sheet="1" objects="1" scenarios="1"/>
  <sortState ref="C6:F18">
    <sortCondition descending="1" ref="E6:E18"/>
  </sortState>
  <mergeCells count="2">
    <mergeCell ref="C3:F3"/>
    <mergeCell ref="C21:F21"/>
  </mergeCells>
  <phoneticPr fontId="2" type="noConversion"/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C1:M61"/>
  <sheetViews>
    <sheetView showGridLines="0" showRowColHeaders="0" zoomScaleNormal="100" workbookViewId="0">
      <selection activeCell="I32" sqref="I32"/>
    </sheetView>
  </sheetViews>
  <sheetFormatPr baseColWidth="10" defaultRowHeight="12.75"/>
  <cols>
    <col min="1" max="2" width="11.42578125" style="6"/>
    <col min="3" max="3" width="30.7109375" style="6" customWidth="1"/>
    <col min="4" max="5" width="9.7109375" style="6" customWidth="1"/>
    <col min="6" max="6" width="10.85546875" style="6" customWidth="1"/>
    <col min="7" max="8" width="11.42578125" style="6"/>
    <col min="9" max="9" width="23.140625" style="6" hidden="1" customWidth="1"/>
    <col min="10" max="10" width="21.42578125" style="6" hidden="1" customWidth="1"/>
    <col min="11" max="11" width="14.85546875" style="6" hidden="1" customWidth="1"/>
    <col min="12" max="13" width="14.85546875" style="6" customWidth="1"/>
    <col min="14" max="16384" width="11.42578125" style="6"/>
  </cols>
  <sheetData>
    <row r="1" spans="3:13">
      <c r="I1" s="19" t="s">
        <v>127</v>
      </c>
      <c r="J1" t="s">
        <v>4</v>
      </c>
    </row>
    <row r="2" spans="3:13" ht="15" customHeight="1"/>
    <row r="3" spans="3:13" ht="40.5" customHeight="1">
      <c r="C3" s="208" t="s">
        <v>506</v>
      </c>
      <c r="D3" s="208"/>
      <c r="E3" s="208"/>
      <c r="F3" s="208"/>
      <c r="I3" s="19" t="s">
        <v>130</v>
      </c>
      <c r="J3" s="19" t="s">
        <v>126</v>
      </c>
      <c r="K3"/>
      <c r="L3"/>
      <c r="M3"/>
    </row>
    <row r="4" spans="3:13" ht="38.25" customHeight="1">
      <c r="C4" s="61"/>
      <c r="D4" s="45" t="str">
        <f>actualizaciones!A7</f>
        <v>I semestre 2008</v>
      </c>
      <c r="E4" s="45" t="str">
        <f>actualizaciones!B7</f>
        <v>I semestre 2009</v>
      </c>
      <c r="F4" s="45" t="str">
        <f>actualizaciones!C7</f>
        <v>var. Interanual 09/08</v>
      </c>
      <c r="I4" s="19" t="s">
        <v>129</v>
      </c>
      <c r="J4" t="s">
        <v>482</v>
      </c>
      <c r="K4" t="s">
        <v>483</v>
      </c>
      <c r="L4"/>
      <c r="M4"/>
    </row>
    <row r="5" spans="3:13" ht="15" customHeight="1">
      <c r="C5" s="46" t="s">
        <v>51</v>
      </c>
      <c r="D5" s="62">
        <f>100-D18-D19</f>
        <v>55.74292673786772</v>
      </c>
      <c r="E5" s="62">
        <f>100-E18-E19</f>
        <v>53.746290801186944</v>
      </c>
      <c r="F5" s="48">
        <f t="shared" ref="F5:F19" si="0">E5/D5-1</f>
        <v>-3.5818641996858136E-2</v>
      </c>
      <c r="I5" s="20" t="s">
        <v>202</v>
      </c>
      <c r="J5" s="22"/>
      <c r="K5" s="22"/>
      <c r="L5"/>
      <c r="M5"/>
    </row>
    <row r="6" spans="3:13" ht="15" customHeight="1">
      <c r="C6" s="63" t="s">
        <v>19</v>
      </c>
      <c r="D6" s="64">
        <f>GETPIVOTDATA("dato",$I$3,"clasificacion","Exc. El Teide","Indicador","Sí realiza","Periodo","I semestre 2008")</f>
        <v>38.18181818181818</v>
      </c>
      <c r="E6" s="64">
        <f>GETPIVOTDATA("dato",$I$3,"clasificacion","Exc. El Teide","Indicador","Sí realiza","Periodo","I semestre 2009")</f>
        <v>35.818957521795582</v>
      </c>
      <c r="F6" s="65">
        <f t="shared" si="0"/>
        <v>-6.1884445857734671E-2</v>
      </c>
      <c r="I6" s="26" t="s">
        <v>3</v>
      </c>
      <c r="J6" s="22">
        <v>6.3241839762611276</v>
      </c>
      <c r="K6" s="22">
        <v>15.311094452773613</v>
      </c>
      <c r="L6"/>
      <c r="M6"/>
    </row>
    <row r="7" spans="3:13" ht="15" customHeight="1">
      <c r="C7" s="63" t="s">
        <v>54</v>
      </c>
      <c r="D7" s="64">
        <f>GETPIVOTDATA("dato",$I$3,"clasificacion","Exc. Pº Cruz","Indicador","Sí realiza","Periodo","I semestre 2008")</f>
        <v>27.150659990896678</v>
      </c>
      <c r="E7" s="64">
        <f>GETPIVOTDATA("dato",$I$3,"clasificacion","Exc. Pº Cruz","Indicador","Sí realiza","Periodo","I semestre 2009")</f>
        <v>25.217391304347824</v>
      </c>
      <c r="F7" s="65">
        <f t="shared" si="0"/>
        <v>-7.1205218849083485E-2</v>
      </c>
      <c r="I7" s="26" t="s">
        <v>203</v>
      </c>
      <c r="J7" s="22">
        <v>85.812314540059347</v>
      </c>
      <c r="K7" s="22">
        <v>77.080209895052477</v>
      </c>
      <c r="L7"/>
      <c r="M7"/>
    </row>
    <row r="8" spans="3:13" ht="15" customHeight="1">
      <c r="C8" s="63" t="s">
        <v>53</v>
      </c>
      <c r="D8" s="64">
        <f>GETPIVOTDATA("dato",$I$3,"clasificacion","Exc. Santa Cruz","Indicador","Sí realiza","Periodo","I semestre 2008")</f>
        <v>28.395762391222096</v>
      </c>
      <c r="E8" s="64">
        <f>GETPIVOTDATA("dato",$I$3,"clasificacion","Exc. Santa Cruz","Indicador","Sí realiza","Periodo","I semestre 2009")</f>
        <v>28.614916286149164</v>
      </c>
      <c r="F8" s="65">
        <f t="shared" si="0"/>
        <v>7.7178380318752016E-3</v>
      </c>
      <c r="I8" s="26" t="s">
        <v>204</v>
      </c>
      <c r="J8" s="22">
        <v>7.8635014836795252</v>
      </c>
      <c r="K8" s="22">
        <v>7.6086956521739131</v>
      </c>
      <c r="L8"/>
      <c r="M8"/>
    </row>
    <row r="9" spans="3:13" ht="15" customHeight="1">
      <c r="C9" s="63" t="s">
        <v>55</v>
      </c>
      <c r="D9" s="64">
        <f>GETPIVOTDATA("dato",$I$3,"clasificacion","Exc. Gigantes","Indicador","Sí realiza","Periodo","I semestre 2008")</f>
        <v>24.885890057551102</v>
      </c>
      <c r="E9" s="64">
        <f>GETPIVOTDATA("dato",$I$3,"clasificacion","Exc. Gigantes","Indicador","Sí realiza","Periodo","I semestre 2009")</f>
        <v>22.672143974960875</v>
      </c>
      <c r="F9" s="65">
        <f t="shared" si="0"/>
        <v>-8.8955873286859277E-2</v>
      </c>
      <c r="I9" s="20" t="s">
        <v>205</v>
      </c>
      <c r="J9" s="22"/>
      <c r="K9" s="22"/>
      <c r="L9"/>
      <c r="M9"/>
    </row>
    <row r="10" spans="3:13" ht="15" customHeight="1">
      <c r="C10" s="63" t="s">
        <v>56</v>
      </c>
      <c r="D10" s="64">
        <f>GETPIVOTDATA("dato",$I$3,"clasificacion","Exc. Garachico/...","Indicador","Sí realiza","Periodo","I semestre 2008")</f>
        <v>20.920187793427232</v>
      </c>
      <c r="E10" s="64">
        <f>GETPIVOTDATA("dato",$I$3,"clasificacion","Exc. Garachico/...","Indicador","Sí realiza","Periodo","I semestre 2009")</f>
        <v>19.732441471571907</v>
      </c>
      <c r="F10" s="65">
        <f t="shared" si="0"/>
        <v>-5.6775127144341186E-2</v>
      </c>
      <c r="I10" s="26" t="s">
        <v>3</v>
      </c>
      <c r="J10" s="22">
        <v>6.3241839762611276</v>
      </c>
      <c r="K10" s="22">
        <v>15.308225594903504</v>
      </c>
      <c r="L10"/>
      <c r="M10"/>
    </row>
    <row r="11" spans="3:13" ht="15" customHeight="1">
      <c r="C11" s="63" t="s">
        <v>20</v>
      </c>
      <c r="D11" s="64">
        <f>GETPIVOTDATA("dato",$I$3,"clasificacion","Exc. Candelaria","Indicador","Sí realiza","Periodo","I semestre 2008")</f>
        <v>11.568075117370892</v>
      </c>
      <c r="E11" s="64">
        <f>GETPIVOTDATA("dato",$I$3,"clasificacion","Exc. Candelaria","Indicador","Sí realiza","Periodo","I semestre 2009")</f>
        <v>11.059219129460116</v>
      </c>
      <c r="F11" s="65">
        <f t="shared" si="0"/>
        <v>-4.3987956747157164E-2</v>
      </c>
      <c r="I11" s="26" t="s">
        <v>203</v>
      </c>
      <c r="J11" s="22">
        <v>89.966617210682486</v>
      </c>
      <c r="K11" s="22">
        <v>80.51339703953532</v>
      </c>
      <c r="L11"/>
      <c r="M11"/>
    </row>
    <row r="12" spans="3:13" ht="15" customHeight="1">
      <c r="C12" s="63" t="s">
        <v>58</v>
      </c>
      <c r="D12" s="64">
        <f>GETPIVOTDATA("dato",$I$3,"clasificacion","Exc. Bº Masca","Indicador","Sí realiza","Periodo","I semestre 2008")</f>
        <v>14.970957466741615</v>
      </c>
      <c r="E12" s="64">
        <f>GETPIVOTDATA("dato",$I$3,"clasificacion","Exc. Bº Masca","Indicador","Sí realiza","Periodo","I semestre 2009")</f>
        <v>14.94807121661721</v>
      </c>
      <c r="F12" s="65">
        <f t="shared" si="0"/>
        <v>-1.5287098487352102E-3</v>
      </c>
      <c r="I12" s="26" t="s">
        <v>204</v>
      </c>
      <c r="J12" s="22">
        <v>3.7091988130563798</v>
      </c>
      <c r="K12" s="22">
        <v>4.1783773655611771</v>
      </c>
      <c r="L12"/>
      <c r="M12"/>
    </row>
    <row r="13" spans="3:13" ht="15" customHeight="1">
      <c r="C13" s="63" t="s">
        <v>57</v>
      </c>
      <c r="D13" s="64">
        <f>GETPIVOTDATA("dato",$I$3,"clasificacion","Exc. La Orotava","Indicador","Sí realiza","Periodo","I semestre 2008")</f>
        <v>16.654163540885222</v>
      </c>
      <c r="E13" s="64">
        <f>GETPIVOTDATA("dato",$I$3,"clasificacion","Exc. La Orotava","Indicador","Sí realiza","Periodo","I semestre 2009")</f>
        <v>16.171555885629409</v>
      </c>
      <c r="F13" s="65">
        <f t="shared" si="0"/>
        <v>-2.8978198398918797E-2</v>
      </c>
      <c r="I13" s="20" t="s">
        <v>206</v>
      </c>
      <c r="J13" s="22"/>
      <c r="K13" s="22"/>
      <c r="L13"/>
      <c r="M13"/>
    </row>
    <row r="14" spans="3:13" ht="14.25" customHeight="1">
      <c r="C14" s="63" t="s">
        <v>59</v>
      </c>
      <c r="D14" s="64">
        <f>GETPIVOTDATA("dato",$I$3,"clasificacion","Exc. La Laguna","Indicador","Sí realiza","Periodo","I semestre 2008")</f>
        <v>13.158885542168674</v>
      </c>
      <c r="E14" s="64">
        <f>GETPIVOTDATA("dato",$I$3,"clasificacion","Exc. La Laguna","Indicador","Sí realiza","Periodo","I semestre 2009")</f>
        <v>15.191053122087604</v>
      </c>
      <c r="F14" s="65">
        <f t="shared" si="0"/>
        <v>0.15443310707481195</v>
      </c>
      <c r="I14" s="26" t="s">
        <v>3</v>
      </c>
      <c r="J14" s="22">
        <v>6.3241839762611276</v>
      </c>
      <c r="K14" s="22">
        <v>15.308225594903504</v>
      </c>
      <c r="L14"/>
      <c r="M14"/>
    </row>
    <row r="15" spans="3:13" ht="15" customHeight="1">
      <c r="C15" s="63" t="s">
        <v>60</v>
      </c>
      <c r="D15" s="64">
        <f>GETPIVOTDATA("dato",$I$3,"clasificacion","Exc. Teresitas","Indicador","Sí realiza","Periodo","I semestre 2008")</f>
        <v>9.4827586206896548</v>
      </c>
      <c r="E15" s="64">
        <f>GETPIVOTDATA("dato",$I$3,"clasificacion","Exc. Teresitas","Indicador","Sí realiza","Periodo","I semestre 2009")</f>
        <v>9.8850148367952517</v>
      </c>
      <c r="F15" s="65">
        <f t="shared" si="0"/>
        <v>4.2419746425681026E-2</v>
      </c>
      <c r="I15" s="26" t="s">
        <v>203</v>
      </c>
      <c r="J15" s="22">
        <v>78.727744807121667</v>
      </c>
      <c r="K15" s="22">
        <v>69.720816938354886</v>
      </c>
      <c r="L15"/>
      <c r="M15"/>
    </row>
    <row r="16" spans="3:13" ht="15" customHeight="1">
      <c r="C16" s="63" t="s">
        <v>61</v>
      </c>
      <c r="D16" s="64">
        <f>GETPIVOTDATA("dato",$I$3,"clasificacion","Exc. Anaga/...","Indicador","Sí realiza","Periodo","I semestre 2008")</f>
        <v>7.6086956521739131</v>
      </c>
      <c r="E16" s="64">
        <f>GETPIVOTDATA("dato",$I$3,"clasificacion","Exc. Anaga/...","Indicador","Sí realiza","Periodo","I semestre 2009")</f>
        <v>7.8635014836795252</v>
      </c>
      <c r="F16" s="65">
        <f t="shared" si="0"/>
        <v>3.3488766426451821E-2</v>
      </c>
      <c r="I16" s="26" t="s">
        <v>204</v>
      </c>
      <c r="J16" s="22">
        <v>14.94807121661721</v>
      </c>
      <c r="K16" s="22">
        <v>14.970957466741615</v>
      </c>
      <c r="L16"/>
      <c r="M16"/>
    </row>
    <row r="17" spans="3:13" ht="15" customHeight="1">
      <c r="C17" s="63" t="s">
        <v>62</v>
      </c>
      <c r="D17" s="64">
        <f>GETPIVOTDATA("dato",$I$3,"clasificacion","Exc. Bº Infierno","Indicador","Sí realiza","Periodo","I semestre 2008")</f>
        <v>4.1783773655611771</v>
      </c>
      <c r="E17" s="64">
        <f>GETPIVOTDATA("dato",$I$3,"clasificacion","Exc. Bº Infierno","Indicador","Sí realiza","Periodo","I semestre 2009")</f>
        <v>3.7091988130563798</v>
      </c>
      <c r="F17" s="65">
        <f t="shared" si="0"/>
        <v>-0.11228726164655167</v>
      </c>
      <c r="I17" s="20" t="s">
        <v>207</v>
      </c>
      <c r="J17" s="22"/>
      <c r="K17" s="22"/>
      <c r="L17"/>
      <c r="M17"/>
    </row>
    <row r="18" spans="3:13" ht="15" customHeight="1">
      <c r="C18" s="46" t="s">
        <v>52</v>
      </c>
      <c r="D18" s="62">
        <f>GETPIVOTDATA("dato",$I$3,"clasificacion","Medios de transporte","Indicador","ninguna excursión","Periodo","I semestre 2008")</f>
        <v>28.94884766722878</v>
      </c>
      <c r="E18" s="62">
        <f>GETPIVOTDATA("dato",$I$3,"clasificacion","Medios de transporte","Indicador","ninguna excursión","Periodo","I semestre 2009")</f>
        <v>39.929525222551931</v>
      </c>
      <c r="F18" s="48">
        <f t="shared" si="0"/>
        <v>0.37931311399844447</v>
      </c>
      <c r="I18" s="26" t="s">
        <v>3</v>
      </c>
      <c r="J18" s="22">
        <v>6.3702596674761818</v>
      </c>
      <c r="K18" s="22">
        <v>15.342723004694836</v>
      </c>
      <c r="L18"/>
      <c r="M18"/>
    </row>
    <row r="19" spans="3:13" ht="15" customHeight="1">
      <c r="C19" s="46" t="s">
        <v>10</v>
      </c>
      <c r="D19" s="62">
        <f>GETPIVOTDATA("dato",$I$3,"clasificacion","Medios de transporte","Indicador","no contesta","Periodo","I semestre 2008")</f>
        <v>15.308225594903504</v>
      </c>
      <c r="E19" s="62">
        <f>GETPIVOTDATA("dato",$I$3,"clasificacion","Medios de transporte","Indicador","no contesta","Periodo","I semestre 2009")</f>
        <v>6.3241839762611276</v>
      </c>
      <c r="F19" s="48">
        <f t="shared" si="0"/>
        <v>-0.58687674563885395</v>
      </c>
      <c r="I19" s="26" t="s">
        <v>203</v>
      </c>
      <c r="J19" s="22">
        <v>82.570521203063706</v>
      </c>
      <c r="K19" s="22">
        <v>73.089201877934272</v>
      </c>
      <c r="L19"/>
      <c r="M19"/>
    </row>
    <row r="20" spans="3:13" ht="22.5" customHeight="1">
      <c r="C20" s="243" t="s">
        <v>40</v>
      </c>
      <c r="D20" s="243"/>
      <c r="E20" s="243"/>
      <c r="F20" s="243"/>
      <c r="I20" s="26" t="s">
        <v>204</v>
      </c>
      <c r="J20" s="22">
        <v>11.059219129460116</v>
      </c>
      <c r="K20" s="22">
        <v>11.568075117370892</v>
      </c>
      <c r="L20"/>
      <c r="M20"/>
    </row>
    <row r="21" spans="3:13">
      <c r="I21" s="20" t="s">
        <v>208</v>
      </c>
      <c r="J21" s="22"/>
      <c r="K21" s="22"/>
      <c r="L21"/>
      <c r="M21"/>
    </row>
    <row r="22" spans="3:13">
      <c r="I22" s="26" t="s">
        <v>3</v>
      </c>
      <c r="J22" s="22">
        <v>6.3253570766091638</v>
      </c>
      <c r="K22" s="22">
        <v>15.313964386129335</v>
      </c>
      <c r="L22"/>
      <c r="M22"/>
    </row>
    <row r="23" spans="3:13">
      <c r="D23" s="13"/>
      <c r="E23" s="13"/>
      <c r="F23" s="13"/>
      <c r="I23" s="26" t="s">
        <v>203</v>
      </c>
      <c r="J23" s="22">
        <v>57.855685401595252</v>
      </c>
      <c r="K23" s="22">
        <v>46.504217432052485</v>
      </c>
      <c r="L23"/>
      <c r="M23"/>
    </row>
    <row r="24" spans="3:13">
      <c r="D24" s="13"/>
      <c r="E24" s="13"/>
      <c r="F24" s="13"/>
      <c r="I24" s="26" t="s">
        <v>204</v>
      </c>
      <c r="J24" s="22">
        <v>35.818957521795582</v>
      </c>
      <c r="K24" s="22">
        <v>38.18181818181818</v>
      </c>
      <c r="L24"/>
      <c r="M24"/>
    </row>
    <row r="25" spans="3:13">
      <c r="D25" s="13"/>
      <c r="E25" s="13"/>
      <c r="F25" s="13"/>
      <c r="I25" s="20" t="s">
        <v>209</v>
      </c>
      <c r="J25" s="22"/>
      <c r="K25" s="22"/>
      <c r="L25"/>
      <c r="M25"/>
    </row>
    <row r="26" spans="3:13">
      <c r="D26" s="13"/>
      <c r="E26" s="13"/>
      <c r="F26" s="13"/>
      <c r="I26" s="26" t="s">
        <v>3</v>
      </c>
      <c r="J26" s="22">
        <v>6.3359345968041616</v>
      </c>
      <c r="K26" s="22">
        <v>15.342723004694836</v>
      </c>
      <c r="L26"/>
      <c r="M26"/>
    </row>
    <row r="27" spans="3:13">
      <c r="D27" s="13"/>
      <c r="E27" s="13"/>
      <c r="F27" s="13"/>
      <c r="I27" s="26" t="s">
        <v>203</v>
      </c>
      <c r="J27" s="22">
        <v>73.931623931623932</v>
      </c>
      <c r="K27" s="22">
        <v>63.737089201877936</v>
      </c>
      <c r="L27"/>
      <c r="M27"/>
    </row>
    <row r="28" spans="3:13">
      <c r="D28" s="13"/>
      <c r="E28" s="13"/>
      <c r="F28" s="13"/>
      <c r="I28" s="26" t="s">
        <v>204</v>
      </c>
      <c r="J28" s="22">
        <v>19.732441471571907</v>
      </c>
      <c r="K28" s="22">
        <v>20.920187793427232</v>
      </c>
      <c r="L28"/>
      <c r="M28"/>
    </row>
    <row r="29" spans="3:13" ht="15.75" customHeight="1">
      <c r="D29" s="13"/>
      <c r="E29" s="13"/>
      <c r="F29" s="13"/>
      <c r="I29" s="20" t="s">
        <v>210</v>
      </c>
      <c r="J29" s="22"/>
      <c r="K29" s="22"/>
      <c r="L29"/>
      <c r="M29"/>
    </row>
    <row r="30" spans="3:13">
      <c r="D30" s="13"/>
      <c r="E30" s="13"/>
      <c r="F30" s="13"/>
      <c r="I30" s="26" t="s">
        <v>3</v>
      </c>
      <c r="J30" s="22">
        <v>6.2402190923317686</v>
      </c>
      <c r="K30" s="22">
        <v>15.320500099226036</v>
      </c>
      <c r="L30"/>
      <c r="M30"/>
    </row>
    <row r="31" spans="3:13">
      <c r="D31" s="13"/>
      <c r="E31" s="13"/>
      <c r="F31" s="13"/>
      <c r="I31" s="26" t="s">
        <v>203</v>
      </c>
      <c r="J31" s="22">
        <v>71.087636932707355</v>
      </c>
      <c r="K31" s="22">
        <v>59.79360984322286</v>
      </c>
      <c r="L31"/>
      <c r="M31"/>
    </row>
    <row r="32" spans="3:13">
      <c r="D32" s="13"/>
      <c r="E32" s="13"/>
      <c r="F32" s="13"/>
      <c r="I32" s="26" t="s">
        <v>204</v>
      </c>
      <c r="J32" s="22">
        <v>22.672143974960875</v>
      </c>
      <c r="K32" s="22">
        <v>24.885890057551102</v>
      </c>
      <c r="L32"/>
      <c r="M32"/>
    </row>
    <row r="33" spans="4:13">
      <c r="D33" s="13"/>
      <c r="E33" s="13"/>
      <c r="F33" s="13"/>
      <c r="I33" s="20" t="s">
        <v>211</v>
      </c>
      <c r="J33" s="22"/>
      <c r="K33" s="22"/>
      <c r="L33"/>
      <c r="M33"/>
    </row>
    <row r="34" spans="4:13">
      <c r="D34" s="13"/>
      <c r="I34" s="26" t="s">
        <v>3</v>
      </c>
      <c r="J34" s="22">
        <v>6.3187325256290769</v>
      </c>
      <c r="K34" s="22">
        <v>15.361445783132529</v>
      </c>
      <c r="L34"/>
      <c r="M34"/>
    </row>
    <row r="35" spans="4:13">
      <c r="D35" s="13"/>
      <c r="I35" s="26" t="s">
        <v>203</v>
      </c>
      <c r="J35" s="22">
        <v>78.490214352283317</v>
      </c>
      <c r="K35" s="22">
        <v>71.4796686746988</v>
      </c>
      <c r="L35"/>
      <c r="M35"/>
    </row>
    <row r="36" spans="4:13">
      <c r="E36" s="13"/>
      <c r="F36" s="13"/>
      <c r="I36" s="26" t="s">
        <v>204</v>
      </c>
      <c r="J36" s="22">
        <v>15.191053122087604</v>
      </c>
      <c r="K36" s="22">
        <v>13.158885542168674</v>
      </c>
      <c r="L36"/>
      <c r="M36"/>
    </row>
    <row r="37" spans="4:13">
      <c r="E37" s="13"/>
      <c r="F37" s="13"/>
      <c r="I37" s="20" t="s">
        <v>212</v>
      </c>
      <c r="J37" s="22"/>
      <c r="K37" s="22"/>
      <c r="L37"/>
      <c r="M37"/>
    </row>
    <row r="38" spans="4:13">
      <c r="I38" s="26" t="s">
        <v>3</v>
      </c>
      <c r="J38" s="22">
        <v>6.3312291125139248</v>
      </c>
      <c r="K38" s="22">
        <v>15.303825956489122</v>
      </c>
      <c r="L38"/>
      <c r="M38"/>
    </row>
    <row r="39" spans="4:13">
      <c r="I39" s="26" t="s">
        <v>203</v>
      </c>
      <c r="J39" s="22">
        <v>77.497215001856659</v>
      </c>
      <c r="K39" s="22">
        <v>68.042010502625658</v>
      </c>
      <c r="L39"/>
      <c r="M39"/>
    </row>
    <row r="40" spans="4:13">
      <c r="I40" s="26" t="s">
        <v>204</v>
      </c>
      <c r="J40" s="22">
        <v>16.171555885629409</v>
      </c>
      <c r="K40" s="22">
        <v>16.654163540885222</v>
      </c>
      <c r="L40"/>
      <c r="M40"/>
    </row>
    <row r="41" spans="4:13">
      <c r="I41" s="20" t="s">
        <v>213</v>
      </c>
      <c r="J41" s="22"/>
      <c r="K41" s="22"/>
      <c r="L41"/>
      <c r="M41"/>
    </row>
    <row r="42" spans="4:13">
      <c r="I42" s="26" t="s">
        <v>3</v>
      </c>
      <c r="J42" s="22">
        <v>7.045707915273133</v>
      </c>
      <c r="K42" s="22">
        <v>17.341829767865271</v>
      </c>
      <c r="L42"/>
      <c r="M42"/>
    </row>
    <row r="43" spans="4:13">
      <c r="I43" s="26" t="s">
        <v>203</v>
      </c>
      <c r="J43" s="22">
        <v>67.736900780379045</v>
      </c>
      <c r="K43" s="22">
        <v>55.507510241238052</v>
      </c>
      <c r="L43"/>
      <c r="M43"/>
    </row>
    <row r="44" spans="4:13">
      <c r="I44" s="26" t="s">
        <v>204</v>
      </c>
      <c r="J44" s="22">
        <v>25.217391304347824</v>
      </c>
      <c r="K44" s="22">
        <v>27.150659990896678</v>
      </c>
      <c r="L44"/>
      <c r="M44"/>
    </row>
    <row r="45" spans="4:13">
      <c r="I45" s="20" t="s">
        <v>214</v>
      </c>
      <c r="J45" s="22"/>
      <c r="K45" s="22"/>
      <c r="L45"/>
      <c r="M45"/>
    </row>
    <row r="46" spans="4:13">
      <c r="I46" s="26" t="s">
        <v>3</v>
      </c>
      <c r="J46" s="22">
        <v>6.4307458143074578</v>
      </c>
      <c r="K46" s="22">
        <v>15.418085508891412</v>
      </c>
      <c r="L46"/>
      <c r="M46"/>
    </row>
    <row r="47" spans="4:13">
      <c r="I47" s="26" t="s">
        <v>203</v>
      </c>
      <c r="J47" s="22">
        <v>64.954337899543376</v>
      </c>
      <c r="K47" s="22">
        <v>56.186152099886492</v>
      </c>
      <c r="L47"/>
      <c r="M47"/>
    </row>
    <row r="48" spans="4:13">
      <c r="I48" s="26" t="s">
        <v>204</v>
      </c>
      <c r="J48" s="22">
        <v>28.614916286149164</v>
      </c>
      <c r="K48" s="22">
        <v>28.395762391222096</v>
      </c>
      <c r="L48"/>
      <c r="M48"/>
    </row>
    <row r="49" spans="9:13">
      <c r="I49" s="20" t="s">
        <v>215</v>
      </c>
      <c r="J49" s="22"/>
      <c r="K49" s="22"/>
      <c r="L49"/>
      <c r="M49"/>
    </row>
    <row r="50" spans="9:13">
      <c r="I50" s="26" t="s">
        <v>3</v>
      </c>
      <c r="J50" s="22">
        <v>6.3241839762611276</v>
      </c>
      <c r="K50" s="22">
        <v>15.292353823088456</v>
      </c>
      <c r="L50"/>
      <c r="M50"/>
    </row>
    <row r="51" spans="9:13">
      <c r="I51" s="26" t="s">
        <v>203</v>
      </c>
      <c r="J51" s="22">
        <v>83.790801186943625</v>
      </c>
      <c r="K51" s="22">
        <v>75.224887556221887</v>
      </c>
      <c r="L51"/>
      <c r="M51"/>
    </row>
    <row r="52" spans="9:13">
      <c r="I52" s="26" t="s">
        <v>204</v>
      </c>
      <c r="J52" s="22">
        <v>9.8850148367952517</v>
      </c>
      <c r="K52" s="22">
        <v>9.4827586206896548</v>
      </c>
      <c r="L52"/>
      <c r="M52"/>
    </row>
    <row r="53" spans="9:13">
      <c r="I53" s="20" t="s">
        <v>216</v>
      </c>
      <c r="J53" s="22"/>
      <c r="K53" s="22"/>
      <c r="L53"/>
      <c r="M53"/>
    </row>
    <row r="54" spans="9:13">
      <c r="I54" s="26" t="s">
        <v>217</v>
      </c>
      <c r="J54" s="22">
        <v>10.441394658753708</v>
      </c>
      <c r="K54" s="22">
        <v>10.436574854787334</v>
      </c>
      <c r="L54"/>
      <c r="M54"/>
    </row>
    <row r="55" spans="9:13">
      <c r="I55" s="26" t="s">
        <v>218</v>
      </c>
      <c r="J55" s="22">
        <v>33.401335311572701</v>
      </c>
      <c r="K55" s="22">
        <v>32.78995690462807</v>
      </c>
      <c r="L55"/>
      <c r="M55"/>
    </row>
    <row r="56" spans="9:13">
      <c r="I56" s="26" t="s">
        <v>219</v>
      </c>
      <c r="J56" s="22">
        <v>16.357566765578635</v>
      </c>
      <c r="K56" s="22">
        <v>20.067453625632378</v>
      </c>
      <c r="L56"/>
      <c r="M56"/>
    </row>
    <row r="57" spans="9:13">
      <c r="I57" s="26" t="s">
        <v>220</v>
      </c>
      <c r="J57" s="22">
        <v>39.929525222551931</v>
      </c>
      <c r="K57" s="22">
        <v>28.94884766722878</v>
      </c>
      <c r="L57"/>
      <c r="M57"/>
    </row>
    <row r="58" spans="9:13">
      <c r="I58" s="26" t="s">
        <v>3</v>
      </c>
      <c r="J58" s="22">
        <v>6.3241839762611276</v>
      </c>
      <c r="K58" s="22">
        <v>15.308225594903504</v>
      </c>
      <c r="L58"/>
      <c r="M58"/>
    </row>
    <row r="59" spans="9:13">
      <c r="I59"/>
      <c r="J59"/>
      <c r="K59"/>
      <c r="L59"/>
    </row>
    <row r="60" spans="9:13">
      <c r="I60"/>
      <c r="J60"/>
      <c r="K60"/>
    </row>
    <row r="61" spans="9:13">
      <c r="I61"/>
      <c r="J61"/>
      <c r="K61"/>
    </row>
  </sheetData>
  <sheetProtection password="CEAC" sheet="1" objects="1" scenarios="1"/>
  <sortState ref="C6:F17">
    <sortCondition descending="1" ref="E6:E17"/>
  </sortState>
  <mergeCells count="2">
    <mergeCell ref="C20:F20"/>
    <mergeCell ref="C3:F3"/>
  </mergeCells>
  <phoneticPr fontId="2" type="noConversion"/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92"/>
  <sheetViews>
    <sheetView showGridLines="0" showRowColHeaders="0" workbookViewId="0">
      <selection activeCell="I32" sqref="I32"/>
    </sheetView>
  </sheetViews>
  <sheetFormatPr baseColWidth="10" defaultRowHeight="12.75"/>
  <cols>
    <col min="1" max="2" width="11.42578125" style="1"/>
    <col min="3" max="3" width="70.5703125" style="1" bestFit="1" customWidth="1"/>
    <col min="4" max="4" width="9.7109375" style="1" customWidth="1"/>
    <col min="5" max="5" width="10.28515625" style="1" customWidth="1"/>
    <col min="6" max="6" width="12.5703125" style="1" customWidth="1"/>
    <col min="7" max="8" width="11.42578125" style="1"/>
    <col min="9" max="9" width="12.140625" style="1" customWidth="1"/>
    <col min="10" max="10" width="21" style="1" hidden="1" customWidth="1"/>
    <col min="11" max="11" width="21.42578125" style="1" hidden="1" customWidth="1"/>
    <col min="12" max="12" width="14.85546875" style="1" hidden="1" customWidth="1"/>
    <col min="13" max="14" width="14.85546875" style="1" customWidth="1"/>
    <col min="15" max="16" width="9" style="1" customWidth="1"/>
    <col min="17" max="18" width="14.85546875" style="1" bestFit="1" customWidth="1"/>
    <col min="19" max="16384" width="11.42578125" style="1"/>
  </cols>
  <sheetData>
    <row r="1" spans="1:18" ht="30" customHeight="1">
      <c r="J1"/>
      <c r="K1"/>
      <c r="L1" s="3"/>
      <c r="M1" s="3"/>
    </row>
    <row r="2" spans="1:18" ht="25.5" customHeight="1">
      <c r="J2" s="19" t="s">
        <v>128</v>
      </c>
      <c r="K2" t="s">
        <v>240</v>
      </c>
      <c r="L2" s="6"/>
      <c r="M2" s="6"/>
    </row>
    <row r="3" spans="1:18" ht="36" customHeight="1">
      <c r="C3" s="208" t="s">
        <v>507</v>
      </c>
      <c r="D3" s="208"/>
      <c r="E3" s="208"/>
      <c r="F3" s="208"/>
      <c r="J3" s="6"/>
      <c r="K3" s="6"/>
      <c r="L3" s="6"/>
      <c r="M3" s="6"/>
    </row>
    <row r="4" spans="1:18" ht="36.75" customHeight="1">
      <c r="C4" s="122"/>
      <c r="D4" s="200" t="str">
        <f>actualizaciones!A7</f>
        <v>I semestre 2008</v>
      </c>
      <c r="E4" s="201" t="str">
        <f>actualizaciones!B7</f>
        <v>I semestre 2009</v>
      </c>
      <c r="F4" s="198" t="str">
        <f>actualizaciones!C7</f>
        <v>var. Interanual 09/08</v>
      </c>
      <c r="J4" s="19" t="s">
        <v>130</v>
      </c>
      <c r="K4" s="19" t="s">
        <v>126</v>
      </c>
      <c r="L4"/>
      <c r="M4"/>
      <c r="N4"/>
      <c r="O4"/>
      <c r="P4"/>
      <c r="Q4"/>
      <c r="R4"/>
    </row>
    <row r="5" spans="1:18">
      <c r="C5" s="132" t="s">
        <v>82</v>
      </c>
      <c r="D5" s="133">
        <f>GETPIVOTDATA("dato",$J$4,"Indicador","temperatura","País","total","Periodo","I semestre 2008")</f>
        <v>73.374554993442004</v>
      </c>
      <c r="E5" s="133">
        <f>GETPIVOTDATA("dato",$J$4,"Indicador","temperatura","País","total","Periodo","I semestre 2009")</f>
        <v>71.921364985163208</v>
      </c>
      <c r="F5" s="134">
        <f t="shared" ref="F5:F26" si="0">E5/D5-1</f>
        <v>-1.9805094673605583E-2</v>
      </c>
      <c r="J5"/>
      <c r="K5" t="s">
        <v>4</v>
      </c>
      <c r="L5"/>
      <c r="M5"/>
      <c r="N5"/>
      <c r="O5"/>
      <c r="P5"/>
      <c r="Q5"/>
      <c r="R5"/>
    </row>
    <row r="6" spans="1:18" ht="15" customHeight="1">
      <c r="C6" s="132" t="s">
        <v>83</v>
      </c>
      <c r="D6" s="133">
        <f>GETPIVOTDATA("dato",$J$4,"Indicador","sol/ playa","País","total","Periodo","I semestre 2008")</f>
        <v>60.989319842608204</v>
      </c>
      <c r="E6" s="133">
        <f>GETPIVOTDATA("dato",$J$4,"Indicador","sol/ playa","País","total","Periodo","I semestre 2009")</f>
        <v>57.474035608308604</v>
      </c>
      <c r="F6" s="134">
        <f t="shared" si="0"/>
        <v>-5.7637701869299396E-2</v>
      </c>
      <c r="J6" s="19" t="s">
        <v>129</v>
      </c>
      <c r="K6" t="s">
        <v>482</v>
      </c>
      <c r="L6" t="s">
        <v>483</v>
      </c>
      <c r="M6"/>
      <c r="N6"/>
      <c r="O6"/>
      <c r="P6"/>
      <c r="Q6"/>
      <c r="R6"/>
    </row>
    <row r="7" spans="1:18" ht="15" customHeight="1">
      <c r="C7" s="132" t="s">
        <v>84</v>
      </c>
      <c r="D7" s="133">
        <f>GETPIVOTDATA("dato",$J$4,"Indicador","tranquilidad","País","total","Periodo","I semestre 2008")</f>
        <v>30.578976953344576</v>
      </c>
      <c r="E7" s="133">
        <f>GETPIVOTDATA("dato",$J$4,"Indicador","tranquilidad","País","total","Periodo","I semestre 2009")</f>
        <v>30.804896142433236</v>
      </c>
      <c r="F7" s="134">
        <f t="shared" si="0"/>
        <v>7.3880558343515368E-3</v>
      </c>
      <c r="J7" s="20" t="s">
        <v>222</v>
      </c>
      <c r="K7" s="22">
        <v>4.1543026706231458</v>
      </c>
      <c r="L7" s="22">
        <v>4.0097433014802322</v>
      </c>
      <c r="M7"/>
      <c r="N7"/>
      <c r="O7"/>
      <c r="P7"/>
      <c r="Q7"/>
      <c r="R7"/>
    </row>
    <row r="8" spans="1:18" ht="15" customHeight="1">
      <c r="C8" s="132" t="s">
        <v>85</v>
      </c>
      <c r="D8" s="133">
        <f>GETPIVOTDATA("dato",$J$4,"Indicador","paisaje natural","País","total","Periodo","I semestre 2008")</f>
        <v>28.105677346824059</v>
      </c>
      <c r="E8" s="133">
        <f>GETPIVOTDATA("dato",$J$4,"Indicador","paisaje natural","País","total","Periodo","I semestre 2009")</f>
        <v>27.967359050445104</v>
      </c>
      <c r="F8" s="134">
        <f t="shared" si="0"/>
        <v>-4.9213649851632679E-3</v>
      </c>
      <c r="J8" s="20" t="s">
        <v>223</v>
      </c>
      <c r="K8" s="22">
        <v>8.5126112759643924</v>
      </c>
      <c r="L8" s="22">
        <v>7.5510586471800636</v>
      </c>
      <c r="M8"/>
      <c r="N8"/>
      <c r="O8"/>
      <c r="P8"/>
      <c r="Q8"/>
      <c r="R8"/>
    </row>
    <row r="9" spans="1:18" ht="15" customHeight="1">
      <c r="C9" s="132" t="s">
        <v>86</v>
      </c>
      <c r="D9" s="133">
        <f>GETPIVOTDATA("dato",$J$4,"Indicador","viajar con familia","País","total","Periodo","I semestre 2008")</f>
        <v>18.381112984822934</v>
      </c>
      <c r="E9" s="133">
        <f>GETPIVOTDATA("dato",$J$4,"Indicador","viajar con familia","País","total","Periodo","I semestre 2009")</f>
        <v>16.524480712166174</v>
      </c>
      <c r="F9" s="134">
        <f t="shared" si="0"/>
        <v>-0.1010076089619687</v>
      </c>
      <c r="J9" s="20" t="s">
        <v>224</v>
      </c>
      <c r="K9" s="22">
        <v>4.525222551928783</v>
      </c>
      <c r="L9" s="22">
        <v>4.0846917744050968</v>
      </c>
      <c r="M9"/>
      <c r="N9"/>
      <c r="O9"/>
      <c r="P9"/>
      <c r="Q9"/>
      <c r="R9"/>
    </row>
    <row r="10" spans="1:18" ht="15" customHeight="1">
      <c r="C10" s="132" t="s">
        <v>87</v>
      </c>
      <c r="D10" s="133">
        <f>GETPIVOTDATA("dato",$J$4,"Indicador","diversión","País","total","Periodo","I semestre 2008")</f>
        <v>13.453250890013116</v>
      </c>
      <c r="E10" s="133">
        <f>GETPIVOTDATA("dato",$J$4,"Indicador","diversión","País","total","Periodo","I semestre 2009")</f>
        <v>12.351632047477745</v>
      </c>
      <c r="F10" s="134">
        <f t="shared" si="0"/>
        <v>-8.1884954911020547E-2</v>
      </c>
      <c r="J10" s="20" t="s">
        <v>225</v>
      </c>
      <c r="K10" s="22">
        <v>0.83456973293768544</v>
      </c>
      <c r="L10" s="22">
        <v>0.46842795578040097</v>
      </c>
      <c r="M10"/>
      <c r="N10"/>
      <c r="O10"/>
      <c r="P10"/>
      <c r="Q10"/>
      <c r="R10"/>
    </row>
    <row r="11" spans="1:18" ht="15" customHeight="1">
      <c r="C11" s="132" t="s">
        <v>88</v>
      </c>
      <c r="D11" s="133">
        <f>GETPIVOTDATA("dato",$J$4,"Indicador","precio barato","País","total","Periodo","I semestre 2008")</f>
        <v>10.530260445943414</v>
      </c>
      <c r="E11" s="133">
        <f>GETPIVOTDATA("dato",$J$4,"Indicador","precio barato","País","total","Periodo","I semestre 2009")</f>
        <v>11.034866468842729</v>
      </c>
      <c r="F11" s="134">
        <f t="shared" si="0"/>
        <v>4.7919614665723254E-2</v>
      </c>
      <c r="J11" s="20" t="s">
        <v>25</v>
      </c>
      <c r="K11" s="22">
        <v>0.27818991097922846</v>
      </c>
      <c r="L11" s="22">
        <v>0.37474236462432076</v>
      </c>
      <c r="M11"/>
      <c r="N11"/>
      <c r="O11"/>
      <c r="P11"/>
      <c r="Q11"/>
      <c r="R11"/>
    </row>
    <row r="12" spans="1:18" ht="15" customHeight="1">
      <c r="A12" s="4"/>
      <c r="B12" s="4"/>
      <c r="C12" s="132" t="s">
        <v>89</v>
      </c>
      <c r="D12" s="133">
        <f>GETPIVOTDATA("dato",$J$4,"Indicador","familiares/ amigos","País","total","Periodo","I semestre 2008")</f>
        <v>7.813378302417088</v>
      </c>
      <c r="E12" s="133">
        <f>GETPIVOTDATA("dato",$J$4,"Indicador","familiares/ amigos","País","total","Periodo","I semestre 2009")</f>
        <v>8.2900593471810087</v>
      </c>
      <c r="F12" s="134">
        <f t="shared" si="0"/>
        <v>6.1008315009713376E-2</v>
      </c>
      <c r="J12" s="20" t="s">
        <v>226</v>
      </c>
      <c r="K12" s="22">
        <v>1.0571216617210681</v>
      </c>
      <c r="L12" s="22">
        <v>0.80569608394228964</v>
      </c>
      <c r="M12"/>
      <c r="N12"/>
      <c r="O12"/>
      <c r="P12"/>
      <c r="Q12"/>
      <c r="R12"/>
    </row>
    <row r="13" spans="1:18" ht="15" customHeight="1">
      <c r="A13" s="5"/>
      <c r="B13" s="5"/>
      <c r="C13" s="132" t="s">
        <v>473</v>
      </c>
      <c r="D13" s="133">
        <f>GETPIVOTDATA("dato",$J$4,"Indicador","activ. naturaleza","País","total","Periodo","I semestre 2008")</f>
        <v>7.5510586471800636</v>
      </c>
      <c r="E13" s="133">
        <f>GETPIVOTDATA("dato",$J$4,"Indicador","activ. naturaleza","País","total","Periodo","I semestre 2009")</f>
        <v>8.5126112759643924</v>
      </c>
      <c r="F13" s="134">
        <f t="shared" si="0"/>
        <v>0.12734010868044576</v>
      </c>
      <c r="J13" s="20" t="s">
        <v>227</v>
      </c>
      <c r="K13" s="22">
        <v>12.351632047477745</v>
      </c>
      <c r="L13" s="22">
        <v>13.453250890013116</v>
      </c>
      <c r="M13"/>
      <c r="N13"/>
      <c r="O13"/>
      <c r="P13"/>
      <c r="Q13"/>
      <c r="R13"/>
    </row>
    <row r="14" spans="1:18" ht="15" customHeight="1">
      <c r="A14" s="4"/>
      <c r="B14" s="4"/>
      <c r="C14" s="132" t="s">
        <v>90</v>
      </c>
      <c r="D14" s="133">
        <f>GETPIVOTDATA("dato",$J$4,"Indicador","viaje novios/cumpleaños","País","total","Periodo","I semestre 2008")</f>
        <v>4.6842795578040102</v>
      </c>
      <c r="E14" s="133">
        <f>GETPIVOTDATA("dato",$J$4,"Indicador","viaje novios/cumpleaños","País","total","Periodo","I semestre 2009")</f>
        <v>3.6535608308605343</v>
      </c>
      <c r="F14" s="134">
        <f t="shared" si="0"/>
        <v>-0.22003783382789321</v>
      </c>
      <c r="J14" s="20" t="s">
        <v>228</v>
      </c>
      <c r="K14" s="22">
        <v>8.2900593471810087</v>
      </c>
      <c r="L14" s="22">
        <v>7.813378302417088</v>
      </c>
      <c r="M14"/>
      <c r="N14"/>
      <c r="O14"/>
      <c r="P14"/>
      <c r="Q14"/>
      <c r="R14"/>
    </row>
    <row r="15" spans="1:18" ht="15" customHeight="1">
      <c r="A15" s="3"/>
      <c r="B15" s="3"/>
      <c r="C15" s="132" t="s">
        <v>472</v>
      </c>
      <c r="D15" s="133">
        <f>GETPIVOTDATA("dato",$J$4,"Indicador","activ. culturales","País","total","Periodo","I semestre 2008")</f>
        <v>4.0097433014802322</v>
      </c>
      <c r="E15" s="133">
        <f>GETPIVOTDATA("dato",$J$4,"Indicador","activ. culturales","País","total","Periodo","I semestre 2009")</f>
        <v>4.1543026706231458</v>
      </c>
      <c r="F15" s="134">
        <f t="shared" si="0"/>
        <v>3.6052025846529556E-2</v>
      </c>
      <c r="J15" s="20" t="s">
        <v>3</v>
      </c>
      <c r="K15" s="22">
        <v>3.3939169139465877</v>
      </c>
      <c r="L15" s="22">
        <v>3.5038411092373991</v>
      </c>
      <c r="M15"/>
      <c r="N15"/>
      <c r="O15"/>
      <c r="P15"/>
      <c r="Q15"/>
      <c r="R15"/>
    </row>
    <row r="16" spans="1:18" ht="15" customHeight="1">
      <c r="A16" s="3"/>
      <c r="B16" s="3"/>
      <c r="C16" s="132" t="s">
        <v>474</v>
      </c>
      <c r="D16" s="133">
        <f>GETPIVOTDATA("dato",$J$4,"Indicador","alojamiento gratis","País","total","Periodo","I semestre 2008")</f>
        <v>4.0846917744050968</v>
      </c>
      <c r="E16" s="133">
        <f>GETPIVOTDATA("dato",$J$4,"Indicador","alojamiento gratis","País","total","Periodo","I semestre 2009")</f>
        <v>4.525222551928783</v>
      </c>
      <c r="F16" s="134">
        <f t="shared" si="0"/>
        <v>0.10784920915797769</v>
      </c>
      <c r="J16" s="20" t="s">
        <v>229</v>
      </c>
      <c r="K16" s="22">
        <v>3.2084569732937687</v>
      </c>
      <c r="L16" s="22">
        <v>2.4545624882893011</v>
      </c>
      <c r="M16"/>
      <c r="N16"/>
      <c r="O16"/>
      <c r="P16"/>
      <c r="Q16"/>
      <c r="R16"/>
    </row>
    <row r="17" spans="1:18" ht="15" customHeight="1">
      <c r="A17" s="3"/>
      <c r="B17" s="3"/>
      <c r="C17" s="132" t="s">
        <v>37</v>
      </c>
      <c r="D17" s="133">
        <f>GETPIVOTDATA("dato",$J$4,"Indicador","no contesta","País","total","Periodo","I semestre 2008")</f>
        <v>3.5038411092373991</v>
      </c>
      <c r="E17" s="133">
        <f>GETPIVOTDATA("dato",$J$4,"Indicador","no contesta","País","total","Periodo","I semestre 2009")</f>
        <v>3.3939169139465877</v>
      </c>
      <c r="F17" s="134">
        <f t="shared" si="0"/>
        <v>-3.1372482901981802E-2</v>
      </c>
      <c r="J17" s="20" t="s">
        <v>230</v>
      </c>
      <c r="K17" s="22">
        <v>0.76038575667655783</v>
      </c>
      <c r="L17" s="22">
        <v>0.50590219224283306</v>
      </c>
      <c r="M17"/>
      <c r="N17"/>
      <c r="O17"/>
      <c r="P17"/>
      <c r="Q17"/>
      <c r="R17"/>
    </row>
    <row r="18" spans="1:18" ht="15" customHeight="1">
      <c r="A18" s="3"/>
      <c r="B18" s="3"/>
      <c r="C18" s="132" t="s">
        <v>77</v>
      </c>
      <c r="D18" s="133">
        <f>GETPIVOTDATA("dato",$J$4,"Indicador","Turismo rural","País","total","Periodo","I semestre 2008")</f>
        <v>2.997938916994566</v>
      </c>
      <c r="E18" s="133">
        <f>GETPIVOTDATA("dato",$J$4,"Indicador","Turismo rural","País","total","Periodo","I semestre 2009")</f>
        <v>3.1713649851632049</v>
      </c>
      <c r="F18" s="134">
        <f t="shared" si="0"/>
        <v>5.7848432863501609E-2</v>
      </c>
      <c r="J18" s="20" t="s">
        <v>231</v>
      </c>
      <c r="K18" s="22">
        <v>27.967359050445104</v>
      </c>
      <c r="L18" s="22">
        <v>28.105677346824059</v>
      </c>
      <c r="M18"/>
      <c r="N18"/>
      <c r="O18"/>
      <c r="P18"/>
      <c r="Q18"/>
      <c r="R18"/>
    </row>
    <row r="19" spans="1:18" ht="15" customHeight="1">
      <c r="A19" s="3"/>
      <c r="B19" s="3"/>
      <c r="C19" s="132" t="s">
        <v>97</v>
      </c>
      <c r="D19" s="133">
        <f>GETPIVOTDATA("dato",$J$4,"Indicador","otro motivo","País","total","Periodo","I semestre 2008")</f>
        <v>2.4545624882893011</v>
      </c>
      <c r="E19" s="133">
        <f>GETPIVOTDATA("dato",$J$4,"Indicador","otro motivo","País","total","Periodo","I semestre 2009")</f>
        <v>3.2084569732937687</v>
      </c>
      <c r="F19" s="134">
        <f t="shared" si="0"/>
        <v>0.30714006614265976</v>
      </c>
      <c r="J19" s="20" t="s">
        <v>232</v>
      </c>
      <c r="K19" s="22">
        <v>1.2054896142433233</v>
      </c>
      <c r="L19" s="22">
        <v>1.5551808131909313</v>
      </c>
      <c r="M19"/>
      <c r="N19"/>
      <c r="O19"/>
      <c r="P19"/>
      <c r="Q19"/>
      <c r="R19"/>
    </row>
    <row r="20" spans="1:18" ht="15" customHeight="1">
      <c r="A20" s="3"/>
      <c r="B20" s="3"/>
      <c r="C20" s="132" t="s">
        <v>92</v>
      </c>
      <c r="D20" s="133">
        <f>GETPIVOTDATA("dato",$J$4,"Indicador","practicar golf","País","total","Periodo","I semestre 2008")</f>
        <v>1.5551808131909313</v>
      </c>
      <c r="E20" s="133">
        <f>GETPIVOTDATA("dato",$J$4,"Indicador","practicar golf","País","total","Periodo","I semestre 2009")</f>
        <v>1.2054896142433233</v>
      </c>
      <c r="F20" s="134">
        <f t="shared" si="0"/>
        <v>-0.22485565407028718</v>
      </c>
      <c r="J20" s="20" t="s">
        <v>233</v>
      </c>
      <c r="K20" s="22">
        <v>11.034866468842729</v>
      </c>
      <c r="L20" s="22">
        <v>10.530260445943414</v>
      </c>
      <c r="M20"/>
      <c r="N20"/>
      <c r="O20"/>
      <c r="P20"/>
      <c r="Q20"/>
      <c r="R20"/>
    </row>
    <row r="21" spans="1:18" ht="15" customHeight="1">
      <c r="A21" s="3"/>
      <c r="B21" s="3"/>
      <c r="C21" s="132" t="s">
        <v>91</v>
      </c>
      <c r="D21" s="133">
        <f>GETPIVOTDATA("dato",$J$4,"Indicador","viaje negocios","País","total","Periodo","I semestre 2008")</f>
        <v>1.2179126850290425</v>
      </c>
      <c r="E21" s="133">
        <f>GETPIVOTDATA("dato",$J$4,"Indicador","viaje negocios","País","total","Periodo","I semestre 2009")</f>
        <v>3.0044510385756675</v>
      </c>
      <c r="F21" s="134">
        <f t="shared" si="0"/>
        <v>1.4668854142889751</v>
      </c>
      <c r="J21" s="20" t="s">
        <v>234</v>
      </c>
      <c r="K21" s="22">
        <v>57.474035608308604</v>
      </c>
      <c r="L21" s="22">
        <v>60.989319842608204</v>
      </c>
      <c r="M21"/>
      <c r="N21"/>
      <c r="O21"/>
      <c r="P21"/>
      <c r="Q21"/>
      <c r="R21"/>
    </row>
    <row r="22" spans="1:18" ht="15" customHeight="1">
      <c r="A22" s="3"/>
      <c r="B22" s="3"/>
      <c r="C22" s="132" t="s">
        <v>93</v>
      </c>
      <c r="D22" s="133">
        <f>GETPIVOTDATA("dato",$J$4,"Indicador","tratamiento salud","País","total","Periodo","I semestre 2008")</f>
        <v>1.2741240397226907</v>
      </c>
      <c r="E22" s="133">
        <f>GETPIVOTDATA("dato",$J$4,"Indicador","tratamiento salud","País","total","Periodo","I semestre 2009")</f>
        <v>1.7433234421364985</v>
      </c>
      <c r="F22" s="134">
        <f t="shared" si="0"/>
        <v>0.36825253098271937</v>
      </c>
      <c r="J22" s="20" t="s">
        <v>235</v>
      </c>
      <c r="K22" s="22">
        <v>71.921364985163208</v>
      </c>
      <c r="L22" s="22">
        <v>73.374554993442004</v>
      </c>
      <c r="M22"/>
      <c r="N22"/>
      <c r="O22"/>
      <c r="P22"/>
      <c r="Q22"/>
      <c r="R22"/>
    </row>
    <row r="23" spans="1:18" ht="15" customHeight="1">
      <c r="A23" s="3"/>
      <c r="B23" s="3"/>
      <c r="C23" s="132" t="s">
        <v>475</v>
      </c>
      <c r="D23" s="133">
        <f>GETPIVOTDATA("dato",$J$4,"Indicador","deportes marítimos","País","total","Periodo","I semestre 2008")</f>
        <v>0.80569608394228964</v>
      </c>
      <c r="E23" s="133">
        <f>GETPIVOTDATA("dato",$J$4,"Indicador","deportes marítimos","País","total","Periodo","I semestre 2009")</f>
        <v>1.0571216617210681</v>
      </c>
      <c r="F23" s="134">
        <f t="shared" si="0"/>
        <v>0.31206007176868389</v>
      </c>
      <c r="J23" s="20" t="s">
        <v>236</v>
      </c>
      <c r="K23" s="22">
        <v>30.804896142433236</v>
      </c>
      <c r="L23" s="22">
        <v>30.578976953344576</v>
      </c>
      <c r="M23"/>
      <c r="N23"/>
      <c r="O23"/>
      <c r="P23"/>
      <c r="Q23"/>
      <c r="R23"/>
    </row>
    <row r="24" spans="1:18" ht="15" customHeight="1">
      <c r="A24" s="3"/>
      <c r="B24" s="3"/>
      <c r="C24" s="132" t="s">
        <v>94</v>
      </c>
      <c r="D24" s="133">
        <f>GETPIVOTDATA("dato",$J$4,"Indicador","congreso/ feria","País","total","Periodo","I semestre 2008")</f>
        <v>0.46842795578040097</v>
      </c>
      <c r="E24" s="133">
        <f>GETPIVOTDATA("dato",$J$4,"Indicador","congreso/ feria","País","total","Periodo","I semestre 2009")</f>
        <v>0.83456973293768544</v>
      </c>
      <c r="F24" s="134">
        <f t="shared" si="0"/>
        <v>0.78163946587537092</v>
      </c>
      <c r="J24" s="20" t="s">
        <v>199</v>
      </c>
      <c r="K24" s="22">
        <v>1.7433234421364985</v>
      </c>
      <c r="L24" s="22">
        <v>1.2741240397226907</v>
      </c>
      <c r="M24"/>
      <c r="N24"/>
      <c r="O24"/>
      <c r="P24"/>
      <c r="Q24"/>
      <c r="R24"/>
    </row>
    <row r="25" spans="1:18" ht="15" customHeight="1">
      <c r="A25" s="3"/>
      <c r="B25" s="3"/>
      <c r="C25" s="132" t="s">
        <v>95</v>
      </c>
      <c r="D25" s="133">
        <f>GETPIVOTDATA("dato",$J$4,"Indicador","otros deportes","País","total","Periodo","I semestre 2008")</f>
        <v>0.50590219224283306</v>
      </c>
      <c r="E25" s="133">
        <f>GETPIVOTDATA("dato",$J$4,"Indicador","otros deportes","País","total","Periodo","I semestre 2009")</f>
        <v>0.76038575667655783</v>
      </c>
      <c r="F25" s="134">
        <f t="shared" si="0"/>
        <v>0.50302917903066269</v>
      </c>
      <c r="J25" s="20" t="s">
        <v>77</v>
      </c>
      <c r="K25" s="22">
        <v>3.1713649851632049</v>
      </c>
      <c r="L25" s="22">
        <v>2.997938916994566</v>
      </c>
      <c r="M25"/>
      <c r="N25"/>
      <c r="O25"/>
      <c r="P25"/>
      <c r="Q25"/>
      <c r="R25"/>
    </row>
    <row r="26" spans="1:18" ht="15" customHeight="1">
      <c r="A26" s="3"/>
      <c r="B26" s="3"/>
      <c r="C26" s="132" t="s">
        <v>96</v>
      </c>
      <c r="D26" s="133">
        <f>GETPIVOTDATA("dato",$J$4,"Indicador","Crucero","País","total","Periodo","I semestre 2008")</f>
        <v>0.37474236462432076</v>
      </c>
      <c r="E26" s="133">
        <f>GETPIVOTDATA("dato",$J$4,"Indicador","Crucero","País","total","Periodo","I semestre 2009")</f>
        <v>0.27818991097922846</v>
      </c>
      <c r="F26" s="134">
        <f t="shared" si="0"/>
        <v>-0.25765022255192882</v>
      </c>
      <c r="J26" s="20" t="s">
        <v>237</v>
      </c>
      <c r="K26" s="22">
        <v>16.524480712166174</v>
      </c>
      <c r="L26" s="22">
        <v>18.381112984822934</v>
      </c>
      <c r="M26"/>
      <c r="N26"/>
      <c r="O26"/>
      <c r="P26"/>
      <c r="Q26"/>
      <c r="R26"/>
    </row>
    <row r="27" spans="1:18" ht="28.5" customHeight="1">
      <c r="A27" s="3"/>
      <c r="B27" s="3"/>
      <c r="C27" s="242" t="s">
        <v>40</v>
      </c>
      <c r="D27" s="242"/>
      <c r="E27" s="242"/>
      <c r="F27" s="242"/>
      <c r="J27" s="20" t="s">
        <v>238</v>
      </c>
      <c r="K27" s="22">
        <v>3.0044510385756675</v>
      </c>
      <c r="L27" s="22">
        <v>1.2179126850290425</v>
      </c>
      <c r="M27"/>
      <c r="N27"/>
      <c r="O27"/>
      <c r="P27"/>
      <c r="Q27"/>
      <c r="R27"/>
    </row>
    <row r="28" spans="1:18" ht="29.25" customHeight="1">
      <c r="A28" s="3"/>
      <c r="B28" s="3"/>
      <c r="C28" s="3"/>
      <c r="D28" s="3"/>
      <c r="E28" s="3"/>
      <c r="J28" s="20" t="s">
        <v>239</v>
      </c>
      <c r="K28" s="22">
        <v>3.6535608308605343</v>
      </c>
      <c r="L28" s="22">
        <v>4.6842795578040102</v>
      </c>
      <c r="M28"/>
      <c r="N28"/>
      <c r="O28"/>
      <c r="P28"/>
      <c r="Q28"/>
      <c r="R28"/>
    </row>
    <row r="29" spans="1:18">
      <c r="A29" s="3"/>
      <c r="B29" s="3"/>
      <c r="C29" s="3"/>
      <c r="D29" s="3"/>
      <c r="E29" s="3"/>
      <c r="J29"/>
      <c r="K29"/>
      <c r="L29"/>
      <c r="M29" s="6"/>
    </row>
    <row r="30" spans="1:18">
      <c r="A30" s="3"/>
      <c r="B30" s="3"/>
      <c r="C30" s="3"/>
      <c r="D30" s="3"/>
      <c r="E30" s="3"/>
      <c r="J30"/>
      <c r="K30"/>
      <c r="L30"/>
      <c r="M30" s="6"/>
    </row>
    <row r="31" spans="1:18">
      <c r="A31" s="3"/>
      <c r="B31" s="3"/>
      <c r="C31" s="3"/>
      <c r="D31" s="3"/>
      <c r="E31" s="3"/>
      <c r="J31"/>
      <c r="K31"/>
      <c r="L31"/>
      <c r="M31" s="6"/>
    </row>
    <row r="32" spans="1:18" ht="19.5" customHeight="1">
      <c r="A32" s="3"/>
      <c r="B32" s="3"/>
      <c r="F32" s="213" t="s">
        <v>394</v>
      </c>
      <c r="J32"/>
      <c r="K32"/>
      <c r="L32"/>
      <c r="M32" s="6"/>
    </row>
    <row r="33" spans="1:6">
      <c r="A33" s="3"/>
      <c r="B33" s="3"/>
      <c r="F33" s="213"/>
    </row>
    <row r="34" spans="1:6">
      <c r="A34" s="3"/>
      <c r="B34" s="3"/>
    </row>
    <row r="35" spans="1:6">
      <c r="A35" s="3"/>
      <c r="B35" s="3"/>
    </row>
    <row r="36" spans="1:6">
      <c r="A36" s="3"/>
      <c r="B36" s="3"/>
    </row>
    <row r="37" spans="1:6">
      <c r="A37" s="3"/>
      <c r="B37" s="3"/>
    </row>
    <row r="60" spans="3:5" ht="15.75" customHeight="1"/>
    <row r="64" spans="3:5">
      <c r="C64"/>
      <c r="D64"/>
      <c r="E64" s="6"/>
    </row>
    <row r="65" spans="3:5">
      <c r="C65"/>
      <c r="D65"/>
      <c r="E65" s="6"/>
    </row>
    <row r="66" spans="3:5">
      <c r="C66"/>
      <c r="D66"/>
      <c r="E66" s="6"/>
    </row>
    <row r="67" spans="3:5">
      <c r="C67"/>
      <c r="D67"/>
      <c r="E67" s="6"/>
    </row>
    <row r="68" spans="3:5">
      <c r="C68"/>
      <c r="D68"/>
      <c r="E68" s="6"/>
    </row>
    <row r="69" spans="3:5">
      <c r="C69"/>
      <c r="D69"/>
      <c r="E69" s="6"/>
    </row>
    <row r="70" spans="3:5">
      <c r="C70"/>
      <c r="D70"/>
      <c r="E70" s="6"/>
    </row>
    <row r="71" spans="3:5">
      <c r="C71"/>
      <c r="D71"/>
      <c r="E71" s="6"/>
    </row>
    <row r="72" spans="3:5">
      <c r="C72"/>
      <c r="D72"/>
      <c r="E72" s="6"/>
    </row>
    <row r="73" spans="3:5">
      <c r="C73"/>
      <c r="D73"/>
      <c r="E73" s="6"/>
    </row>
    <row r="74" spans="3:5">
      <c r="C74"/>
      <c r="D74"/>
      <c r="E74" s="6"/>
    </row>
    <row r="75" spans="3:5">
      <c r="C75"/>
      <c r="D75"/>
      <c r="E75" s="6"/>
    </row>
    <row r="76" spans="3:5">
      <c r="C76"/>
      <c r="D76"/>
      <c r="E76" s="6"/>
    </row>
    <row r="77" spans="3:5">
      <c r="C77"/>
      <c r="D77"/>
      <c r="E77" s="6"/>
    </row>
    <row r="78" spans="3:5">
      <c r="C78"/>
      <c r="D78"/>
      <c r="E78" s="6"/>
    </row>
    <row r="79" spans="3:5">
      <c r="C79"/>
      <c r="D79"/>
      <c r="E79" s="6"/>
    </row>
    <row r="80" spans="3:5">
      <c r="C80"/>
      <c r="D80"/>
      <c r="E80" s="6"/>
    </row>
    <row r="81" spans="3:5">
      <c r="C81"/>
      <c r="D81"/>
      <c r="E81" s="6"/>
    </row>
    <row r="82" spans="3:5">
      <c r="C82"/>
      <c r="D82"/>
      <c r="E82" s="6"/>
    </row>
    <row r="83" spans="3:5">
      <c r="C83"/>
      <c r="D83"/>
      <c r="E83" s="6"/>
    </row>
    <row r="84" spans="3:5" ht="12.75" customHeight="1">
      <c r="C84"/>
      <c r="D84"/>
      <c r="E84" s="6"/>
    </row>
    <row r="85" spans="3:5">
      <c r="C85"/>
      <c r="D85"/>
      <c r="E85" s="6"/>
    </row>
    <row r="86" spans="3:5">
      <c r="C86"/>
      <c r="D86"/>
      <c r="E86" s="6"/>
    </row>
    <row r="87" spans="3:5">
      <c r="C87"/>
      <c r="D87"/>
      <c r="E87" s="6"/>
    </row>
    <row r="88" spans="3:5">
      <c r="C88"/>
      <c r="D88"/>
      <c r="E88" s="6"/>
    </row>
    <row r="89" spans="3:5">
      <c r="C89"/>
      <c r="D89"/>
      <c r="E89" s="6"/>
    </row>
    <row r="90" spans="3:5">
      <c r="C90"/>
      <c r="D90"/>
      <c r="E90" s="6"/>
    </row>
    <row r="91" spans="3:5">
      <c r="C91"/>
      <c r="D91"/>
      <c r="E91" s="6"/>
    </row>
    <row r="92" spans="3:5">
      <c r="C92"/>
      <c r="D92"/>
      <c r="E92" s="6"/>
    </row>
  </sheetData>
  <sheetProtection password="CEAC" sheet="1" objects="1" scenarios="1"/>
  <sortState ref="C6:F27">
    <sortCondition descending="1" ref="E6:E27"/>
  </sortState>
  <mergeCells count="3">
    <mergeCell ref="F32:F33"/>
    <mergeCell ref="C3:F3"/>
    <mergeCell ref="C27:F27"/>
  </mergeCells>
  <phoneticPr fontId="2" type="noConversion"/>
  <hyperlinks>
    <hyperlink ref="F32:F33" location="'gráfica motivación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L41:L51"/>
  <sheetViews>
    <sheetView showGridLines="0" showRowColHeaders="0" workbookViewId="0">
      <selection activeCell="I32" sqref="I32"/>
    </sheetView>
  </sheetViews>
  <sheetFormatPr baseColWidth="10" defaultRowHeight="12.75"/>
  <cols>
    <col min="1" max="1" width="17.7109375" customWidth="1"/>
    <col min="2" max="2" width="8.85546875" customWidth="1"/>
    <col min="3" max="3" width="9.42578125" customWidth="1"/>
  </cols>
  <sheetData>
    <row r="41" ht="32.25" customHeight="1"/>
    <row r="42" ht="9.75" customHeight="1"/>
    <row r="50" spans="12:12">
      <c r="L50" s="213" t="s">
        <v>395</v>
      </c>
    </row>
    <row r="51" spans="12:12">
      <c r="L51" s="213"/>
    </row>
  </sheetData>
  <sheetProtection password="CEAC" sheet="1" objects="1" scenarios="1"/>
  <mergeCells count="1">
    <mergeCell ref="L50:L51"/>
  </mergeCells>
  <hyperlinks>
    <hyperlink ref="L50:L51" location="Motivación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93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I32:I37"/>
  <sheetViews>
    <sheetView showGridLines="0" showRowColHeaders="0" topLeftCell="A3" workbookViewId="0">
      <selection activeCell="I32" sqref="I32"/>
    </sheetView>
  </sheetViews>
  <sheetFormatPr baseColWidth="10" defaultRowHeight="12.75"/>
  <cols>
    <col min="7" max="7" width="10" customWidth="1"/>
    <col min="8" max="8" width="7.140625" customWidth="1"/>
    <col min="9" max="9" width="12.28515625" customWidth="1"/>
  </cols>
  <sheetData>
    <row r="32" ht="15.75" customHeight="1"/>
    <row r="36" spans="9:9">
      <c r="I36" s="207" t="s">
        <v>395</v>
      </c>
    </row>
    <row r="37" spans="9:9">
      <c r="I37" s="207"/>
    </row>
  </sheetData>
  <sheetProtection password="CEAC" sheet="1" objects="1" scenarios="1"/>
  <mergeCells count="1">
    <mergeCell ref="I36:I37"/>
  </mergeCells>
  <hyperlinks>
    <hyperlink ref="I36:I37" location="Edad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C1:Q65"/>
  <sheetViews>
    <sheetView showGridLines="0" showRowColHeaders="0" workbookViewId="0"/>
  </sheetViews>
  <sheetFormatPr baseColWidth="10" defaultRowHeight="12.75"/>
  <cols>
    <col min="1" max="2" width="11.42578125" style="1"/>
    <col min="3" max="3" width="24.85546875" style="1" customWidth="1"/>
    <col min="4" max="4" width="11" style="1" customWidth="1"/>
    <col min="5" max="6" width="11.42578125" style="1" customWidth="1"/>
    <col min="7" max="7" width="11.42578125" style="1"/>
    <col min="8" max="8" width="18.28515625" style="1" customWidth="1"/>
    <col min="9" max="9" width="18.28515625" style="1" hidden="1" customWidth="1"/>
    <col min="10" max="10" width="21.42578125" style="1" hidden="1" customWidth="1"/>
    <col min="11" max="11" width="14.85546875" style="1" hidden="1" customWidth="1"/>
    <col min="12" max="13" width="14.85546875" style="1" customWidth="1"/>
    <col min="14" max="15" width="9" style="1" customWidth="1"/>
    <col min="16" max="17" width="14.85546875" style="1" bestFit="1" customWidth="1"/>
    <col min="18" max="16384" width="11.42578125" style="1"/>
  </cols>
  <sheetData>
    <row r="1" spans="3:17" ht="30" customHeight="1"/>
    <row r="2" spans="3:17" ht="30" customHeight="1"/>
    <row r="3" spans="3:17" ht="32.25" customHeight="1">
      <c r="C3" s="244" t="s">
        <v>508</v>
      </c>
      <c r="D3" s="245"/>
      <c r="E3" s="245"/>
      <c r="F3" s="245"/>
      <c r="I3" s="19" t="s">
        <v>128</v>
      </c>
      <c r="J3" t="s">
        <v>279</v>
      </c>
      <c r="K3" s="6"/>
      <c r="L3" s="6"/>
    </row>
    <row r="4" spans="3:17" ht="25.5">
      <c r="C4" s="131"/>
      <c r="D4" s="197" t="str">
        <f>actualizaciones!A7</f>
        <v>I semestre 2008</v>
      </c>
      <c r="E4" s="197" t="str">
        <f>actualizaciones!B7</f>
        <v>I semestre 2009</v>
      </c>
      <c r="F4" s="196" t="s">
        <v>300</v>
      </c>
      <c r="I4" s="6"/>
      <c r="J4" s="6"/>
      <c r="K4" s="6"/>
      <c r="L4" s="6"/>
    </row>
    <row r="5" spans="3:17">
      <c r="C5" s="135" t="s">
        <v>21</v>
      </c>
      <c r="D5" s="136">
        <f>GETPIVOTDATA("dato",$I$5,"Indicador","Factores alojativos","País","total","Periodo","I semestre 2008")</f>
        <v>7.7967211692761342</v>
      </c>
      <c r="E5" s="136">
        <f>GETPIVOTDATA("dato",$I$5,"Indicador","Factores alojativos","País","total","Periodo","I semestre 2009")</f>
        <v>7.8527119619227168</v>
      </c>
      <c r="F5" s="136">
        <f t="shared" ref="F5:F12" si="0">E5-D5</f>
        <v>5.5990792646582577E-2</v>
      </c>
      <c r="I5" s="19" t="s">
        <v>130</v>
      </c>
      <c r="J5" s="19" t="s">
        <v>126</v>
      </c>
      <c r="K5"/>
      <c r="L5"/>
      <c r="M5"/>
      <c r="N5"/>
      <c r="O5"/>
      <c r="P5"/>
      <c r="Q5"/>
    </row>
    <row r="6" spans="3:17" ht="15" customHeight="1">
      <c r="C6" s="135" t="s">
        <v>30</v>
      </c>
      <c r="D6" s="136">
        <f>GETPIVOTDATA("dato",$I$5,"Indicador","infraestructuras","País","total","Periodo","I semestre 2008")</f>
        <v>7.738529690960875</v>
      </c>
      <c r="E6" s="136">
        <f>GETPIVOTDATA("dato",$I$5,"Indicador","infraestructuras","País","total","Periodo","I semestre 2009")</f>
        <v>7.7359695523158241</v>
      </c>
      <c r="F6" s="136">
        <f t="shared" si="0"/>
        <v>-2.5601386450508912E-3</v>
      </c>
      <c r="I6"/>
      <c r="J6" t="s">
        <v>4</v>
      </c>
      <c r="K6"/>
      <c r="L6"/>
      <c r="M6"/>
      <c r="N6"/>
      <c r="O6"/>
      <c r="P6"/>
      <c r="Q6"/>
    </row>
    <row r="7" spans="3:17" ht="15" customHeight="1">
      <c r="C7" s="135" t="s">
        <v>27</v>
      </c>
      <c r="D7" s="136">
        <f>GETPIVOTDATA("dato",$I$5,"Indicador","factores ambientales","País","total","Periodo","I semestre 2008")</f>
        <v>7.4202307188554579</v>
      </c>
      <c r="E7" s="136">
        <f>GETPIVOTDATA("dato",$I$5,"Indicador","factores ambientales","País","total","Periodo","I semestre 2009")</f>
        <v>7.6245086416671892</v>
      </c>
      <c r="F7" s="136">
        <f t="shared" si="0"/>
        <v>0.20427792281173129</v>
      </c>
      <c r="I7" s="19" t="s">
        <v>129</v>
      </c>
      <c r="J7" t="s">
        <v>482</v>
      </c>
      <c r="K7" t="s">
        <v>483</v>
      </c>
      <c r="L7"/>
      <c r="M7"/>
      <c r="N7"/>
      <c r="O7"/>
      <c r="P7"/>
      <c r="Q7"/>
    </row>
    <row r="8" spans="3:17" ht="15" customHeight="1">
      <c r="C8" s="137" t="s">
        <v>33</v>
      </c>
      <c r="D8" s="138">
        <f>GETPIVOTDATA("dato",$I$5,"Indicador","Índice de satisfación","País","total","Periodo","I semestre 2008")</f>
        <v>7.5297980954632431</v>
      </c>
      <c r="E8" s="138">
        <f>GETPIVOTDATA("dato",$I$5,"Indicador","Índice de satisfación","País","total","Periodo","I semestre 2009")</f>
        <v>7.523114532783584</v>
      </c>
      <c r="F8" s="139">
        <f t="shared" si="0"/>
        <v>-6.683562679659083E-3</v>
      </c>
      <c r="I8" s="20" t="s">
        <v>21</v>
      </c>
      <c r="J8" s="22">
        <v>7.8527119619227168</v>
      </c>
      <c r="K8" s="22">
        <v>7.7967211692761342</v>
      </c>
      <c r="L8"/>
      <c r="M8"/>
      <c r="N8"/>
      <c r="O8"/>
      <c r="P8"/>
      <c r="Q8"/>
    </row>
    <row r="9" spans="3:17" ht="15" customHeight="1">
      <c r="C9" s="135" t="s">
        <v>28</v>
      </c>
      <c r="D9" s="136">
        <f>GETPIVOTDATA("dato",$I$5,"Indicador","oferta restauración","País","total","Periodo","I semestre 2008")</f>
        <v>7.3873612582966226</v>
      </c>
      <c r="E9" s="136">
        <f>GETPIVOTDATA("dato",$I$5,"Indicador","oferta restauración","País","total","Periodo","I semestre 2009")</f>
        <v>7.3499115670321986</v>
      </c>
      <c r="F9" s="136">
        <f t="shared" si="0"/>
        <v>-3.744969126442399E-2</v>
      </c>
      <c r="I9" s="20" t="s">
        <v>254</v>
      </c>
      <c r="J9" s="22">
        <v>7.6245086416671892</v>
      </c>
      <c r="K9" s="22">
        <v>7.4202307188554579</v>
      </c>
      <c r="L9"/>
      <c r="M9"/>
      <c r="N9"/>
      <c r="O9"/>
      <c r="P9"/>
      <c r="Q9"/>
    </row>
    <row r="10" spans="3:17" ht="15" customHeight="1">
      <c r="C10" s="135" t="s">
        <v>31</v>
      </c>
      <c r="D10" s="136">
        <f>GETPIVOTDATA("dato",$I$5,"Indicador","factores genéricos","País","total","Periodo","I semestre 2008")</f>
        <v>7.3915657549326843</v>
      </c>
      <c r="E10" s="136">
        <f>GETPIVOTDATA("dato",$I$5,"Indicador","factores genéricos","País","total","Periodo","I semestre 2009")</f>
        <v>7.3396677050882726</v>
      </c>
      <c r="F10" s="136">
        <f t="shared" si="0"/>
        <v>-5.1898049844411709E-2</v>
      </c>
      <c r="I10" s="20" t="s">
        <v>255</v>
      </c>
      <c r="J10" s="22">
        <v>7.3396677050882726</v>
      </c>
      <c r="K10" s="22">
        <v>7.3915657549326843</v>
      </c>
      <c r="L10"/>
      <c r="M10"/>
      <c r="N10"/>
      <c r="O10"/>
      <c r="P10"/>
      <c r="Q10"/>
    </row>
    <row r="11" spans="3:17" ht="15" customHeight="1">
      <c r="C11" s="135" t="s">
        <v>32</v>
      </c>
      <c r="D11" s="136">
        <f>GETPIVOTDATA("dato",$I$5,"Indicador","oferta comercial","País","total","Periodo","I semestre 2008")</f>
        <v>7.1698548052546558</v>
      </c>
      <c r="E11" s="136">
        <f>GETPIVOTDATA("dato",$I$5,"Indicador","oferta comercial","País","total","Periodo","I semestre 2009")</f>
        <v>6.9827325053014215</v>
      </c>
      <c r="F11" s="136">
        <f t="shared" si="0"/>
        <v>-0.18712229995323426</v>
      </c>
      <c r="I11" s="20" t="s">
        <v>33</v>
      </c>
      <c r="J11" s="22">
        <v>7.523114532783584</v>
      </c>
      <c r="K11" s="22">
        <v>7.5297980954632431</v>
      </c>
      <c r="L11"/>
      <c r="M11"/>
      <c r="N11"/>
      <c r="O11"/>
      <c r="P11"/>
      <c r="Q11"/>
    </row>
    <row r="12" spans="3:17" ht="15" customHeight="1">
      <c r="C12" s="135" t="s">
        <v>29</v>
      </c>
      <c r="D12" s="136">
        <f>GETPIVOTDATA("dato",$I$5,"Indicador","oferta ocio","País","total","Periodo","I semestre 2008")</f>
        <v>7.1203838678328584</v>
      </c>
      <c r="E12" s="136">
        <f>GETPIVOTDATA("dato",$I$5,"Indicador","oferta ocio","País","total","Periodo","I semestre 2009")</f>
        <v>6.871231755558588</v>
      </c>
      <c r="F12" s="136">
        <f t="shared" si="0"/>
        <v>-0.24915211227427037</v>
      </c>
      <c r="I12" s="20" t="s">
        <v>259</v>
      </c>
      <c r="J12" s="22">
        <v>7.7359695523158241</v>
      </c>
      <c r="K12" s="22">
        <v>7.738529690960875</v>
      </c>
      <c r="L12"/>
      <c r="M12"/>
      <c r="N12"/>
      <c r="O12"/>
      <c r="P12"/>
      <c r="Q12"/>
    </row>
    <row r="13" spans="3:17" ht="31.5" customHeight="1">
      <c r="C13" s="211" t="s">
        <v>40</v>
      </c>
      <c r="D13" s="211"/>
      <c r="E13" s="211"/>
      <c r="F13" s="211"/>
      <c r="I13" s="20" t="s">
        <v>265</v>
      </c>
      <c r="J13" s="22">
        <v>6.9827325053014215</v>
      </c>
      <c r="K13" s="22">
        <v>7.1698548052546558</v>
      </c>
      <c r="L13"/>
      <c r="M13"/>
      <c r="N13"/>
      <c r="O13"/>
      <c r="P13"/>
      <c r="Q13"/>
    </row>
    <row r="14" spans="3:17" ht="26.25" customHeight="1">
      <c r="I14" s="20" t="s">
        <v>267</v>
      </c>
      <c r="J14" s="22">
        <v>6.871231755558588</v>
      </c>
      <c r="K14" s="22">
        <v>7.1203838678328584</v>
      </c>
      <c r="L14"/>
      <c r="M14"/>
      <c r="N14"/>
      <c r="O14"/>
      <c r="P14"/>
      <c r="Q14"/>
    </row>
    <row r="15" spans="3:17">
      <c r="I15" s="20" t="s">
        <v>268</v>
      </c>
      <c r="J15" s="22">
        <v>7.3499115670321986</v>
      </c>
      <c r="K15" s="22">
        <v>7.3873612582966226</v>
      </c>
      <c r="L15"/>
      <c r="M15"/>
      <c r="N15"/>
      <c r="O15"/>
      <c r="P15"/>
      <c r="Q15"/>
    </row>
    <row r="16" spans="3:17">
      <c r="I16"/>
      <c r="J16"/>
      <c r="K16"/>
      <c r="L16"/>
      <c r="M16"/>
    </row>
    <row r="17" spans="6:13">
      <c r="I17"/>
      <c r="J17"/>
      <c r="K17"/>
      <c r="L17"/>
      <c r="M17"/>
    </row>
    <row r="19" spans="6:13">
      <c r="F19" s="213" t="s">
        <v>394</v>
      </c>
    </row>
    <row r="20" spans="6:13">
      <c r="F20" s="213"/>
    </row>
    <row r="33" spans="10:14">
      <c r="J33"/>
      <c r="K33"/>
      <c r="L33"/>
      <c r="M33"/>
      <c r="N33"/>
    </row>
    <row r="34" spans="10:14">
      <c r="J34"/>
      <c r="K34"/>
      <c r="L34"/>
      <c r="M34"/>
      <c r="N34"/>
    </row>
    <row r="35" spans="10:14">
      <c r="J35"/>
      <c r="K35"/>
      <c r="L35"/>
      <c r="M35"/>
      <c r="N35"/>
    </row>
    <row r="36" spans="10:14">
      <c r="J36"/>
      <c r="K36"/>
      <c r="L36"/>
      <c r="M36"/>
      <c r="N36"/>
    </row>
    <row r="37" spans="10:14">
      <c r="J37"/>
      <c r="K37"/>
      <c r="L37"/>
      <c r="M37"/>
      <c r="N37"/>
    </row>
    <row r="38" spans="10:14">
      <c r="J38"/>
      <c r="K38"/>
      <c r="L38"/>
      <c r="M38"/>
      <c r="N38"/>
    </row>
    <row r="39" spans="10:14">
      <c r="J39"/>
      <c r="K39"/>
      <c r="L39"/>
      <c r="M39"/>
      <c r="N39"/>
    </row>
    <row r="40" spans="10:14">
      <c r="J40"/>
      <c r="K40"/>
      <c r="L40"/>
      <c r="M40"/>
      <c r="N40"/>
    </row>
    <row r="41" spans="10:14">
      <c r="J41"/>
      <c r="K41"/>
      <c r="L41"/>
      <c r="M41"/>
      <c r="N41"/>
    </row>
    <row r="42" spans="10:14">
      <c r="J42"/>
      <c r="K42"/>
      <c r="L42"/>
      <c r="M42"/>
      <c r="N42"/>
    </row>
    <row r="43" spans="10:14">
      <c r="J43"/>
      <c r="K43"/>
      <c r="L43"/>
      <c r="M43"/>
      <c r="N43"/>
    </row>
    <row r="44" spans="10:14">
      <c r="J44"/>
      <c r="K44"/>
      <c r="L44"/>
      <c r="M44"/>
      <c r="N44"/>
    </row>
    <row r="45" spans="10:14">
      <c r="J45"/>
      <c r="K45"/>
      <c r="L45"/>
      <c r="M45"/>
      <c r="N45"/>
    </row>
    <row r="46" spans="10:14">
      <c r="J46"/>
      <c r="K46"/>
      <c r="L46"/>
      <c r="M46"/>
      <c r="N46"/>
    </row>
    <row r="47" spans="10:14">
      <c r="J47"/>
      <c r="K47"/>
      <c r="L47"/>
      <c r="M47"/>
      <c r="N47"/>
    </row>
    <row r="48" spans="10:14">
      <c r="J48"/>
      <c r="K48"/>
      <c r="L48"/>
      <c r="M48"/>
      <c r="N48"/>
    </row>
    <row r="49" spans="10:14">
      <c r="J49"/>
      <c r="K49"/>
      <c r="L49"/>
      <c r="M49"/>
      <c r="N49"/>
    </row>
    <row r="50" spans="10:14">
      <c r="J50"/>
      <c r="K50"/>
      <c r="L50"/>
      <c r="M50"/>
      <c r="N50"/>
    </row>
    <row r="51" spans="10:14">
      <c r="J51"/>
      <c r="K51"/>
      <c r="L51"/>
      <c r="M51"/>
      <c r="N51"/>
    </row>
    <row r="52" spans="10:14">
      <c r="J52"/>
      <c r="K52"/>
      <c r="L52"/>
      <c r="M52"/>
      <c r="N52"/>
    </row>
    <row r="53" spans="10:14">
      <c r="J53"/>
      <c r="K53"/>
      <c r="L53"/>
      <c r="M53"/>
      <c r="N53"/>
    </row>
    <row r="54" spans="10:14">
      <c r="J54"/>
      <c r="K54"/>
      <c r="L54"/>
      <c r="M54"/>
      <c r="N54"/>
    </row>
    <row r="55" spans="10:14">
      <c r="J55"/>
      <c r="K55"/>
      <c r="L55"/>
      <c r="M55"/>
      <c r="N55"/>
    </row>
    <row r="56" spans="10:14">
      <c r="J56"/>
      <c r="K56"/>
      <c r="L56"/>
      <c r="M56"/>
      <c r="N56"/>
    </row>
    <row r="57" spans="10:14">
      <c r="J57"/>
      <c r="K57"/>
      <c r="L57"/>
      <c r="M57"/>
      <c r="N57"/>
    </row>
    <row r="58" spans="10:14">
      <c r="J58"/>
      <c r="K58"/>
      <c r="L58"/>
      <c r="M58"/>
      <c r="N58"/>
    </row>
    <row r="59" spans="10:14">
      <c r="J59"/>
      <c r="K59"/>
      <c r="L59"/>
      <c r="M59"/>
      <c r="N59"/>
    </row>
    <row r="60" spans="10:14">
      <c r="J60"/>
      <c r="K60"/>
      <c r="L60"/>
      <c r="M60"/>
      <c r="N60"/>
    </row>
    <row r="61" spans="10:14">
      <c r="J61"/>
      <c r="K61"/>
      <c r="L61"/>
      <c r="M61"/>
      <c r="N61"/>
    </row>
    <row r="62" spans="10:14">
      <c r="J62"/>
      <c r="K62"/>
      <c r="L62"/>
      <c r="M62"/>
      <c r="N62"/>
    </row>
    <row r="63" spans="10:14">
      <c r="J63"/>
      <c r="K63"/>
      <c r="L63"/>
      <c r="M63"/>
      <c r="N63"/>
    </row>
    <row r="64" spans="10:14">
      <c r="J64"/>
      <c r="K64"/>
      <c r="L64"/>
      <c r="M64"/>
      <c r="N64"/>
    </row>
    <row r="65" spans="10:14">
      <c r="J65"/>
      <c r="K65"/>
      <c r="L65"/>
      <c r="M65"/>
      <c r="N65"/>
    </row>
  </sheetData>
  <sheetProtection password="CEAC" sheet="1" objects="1" scenarios="1"/>
  <sortState ref="C5:F12">
    <sortCondition descending="1" ref="E5:E12"/>
  </sortState>
  <mergeCells count="3">
    <mergeCell ref="F19:F20"/>
    <mergeCell ref="C3:F3"/>
    <mergeCell ref="C13:F13"/>
  </mergeCells>
  <phoneticPr fontId="2" type="noConversion"/>
  <hyperlinks>
    <hyperlink ref="F19:F20" location="'grafica indice de satisfacción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L38:L39"/>
  <sheetViews>
    <sheetView showGridLines="0" showRowColHeaders="0" workbookViewId="0">
      <selection activeCell="I32" sqref="I32"/>
    </sheetView>
  </sheetViews>
  <sheetFormatPr baseColWidth="10" defaultRowHeight="12.75"/>
  <sheetData>
    <row r="38" spans="12:12">
      <c r="L38" s="213" t="s">
        <v>395</v>
      </c>
    </row>
    <row r="39" spans="12:12">
      <c r="L39" s="213"/>
    </row>
  </sheetData>
  <sheetProtection password="CEAC" sheet="1" objects="1" scenarios="1"/>
  <mergeCells count="1">
    <mergeCell ref="L38:L39"/>
  </mergeCells>
  <hyperlinks>
    <hyperlink ref="L38:L39" location="'Índice satisfacción agrupad 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C2:P50"/>
  <sheetViews>
    <sheetView showGridLines="0" showRowColHeaders="0" workbookViewId="0">
      <selection activeCell="I32" sqref="I32"/>
    </sheetView>
  </sheetViews>
  <sheetFormatPr baseColWidth="10" defaultRowHeight="12.75"/>
  <cols>
    <col min="3" max="3" width="61.42578125" bestFit="1" customWidth="1"/>
    <col min="4" max="6" width="9.7109375" customWidth="1"/>
    <col min="9" max="9" width="11.42578125" customWidth="1"/>
    <col min="10" max="10" width="20.7109375" hidden="1" customWidth="1"/>
    <col min="11" max="11" width="21.42578125" hidden="1" customWidth="1"/>
    <col min="12" max="12" width="14.85546875" hidden="1" customWidth="1"/>
    <col min="13" max="14" width="14.85546875" customWidth="1"/>
    <col min="15" max="15" width="11.42578125" customWidth="1"/>
  </cols>
  <sheetData>
    <row r="2" spans="3:16" ht="37.5" customHeight="1"/>
    <row r="3" spans="3:16" ht="52.5" customHeight="1">
      <c r="C3" s="246" t="s">
        <v>481</v>
      </c>
      <c r="D3" s="247"/>
      <c r="E3" s="247"/>
      <c r="F3" s="248"/>
      <c r="I3" s="1"/>
      <c r="J3" s="19" t="s">
        <v>127</v>
      </c>
      <c r="K3" t="s">
        <v>4</v>
      </c>
      <c r="L3" s="6"/>
      <c r="M3" s="6"/>
      <c r="N3" s="1"/>
    </row>
    <row r="4" spans="3:16" ht="15.75">
      <c r="C4" s="91"/>
      <c r="D4" s="252" t="s">
        <v>301</v>
      </c>
      <c r="E4" s="253"/>
      <c r="F4" s="254"/>
      <c r="I4" s="1"/>
      <c r="J4" s="19" t="s">
        <v>128</v>
      </c>
      <c r="K4" t="s">
        <v>279</v>
      </c>
      <c r="L4" s="6"/>
      <c r="M4" s="6"/>
      <c r="N4" s="1"/>
    </row>
    <row r="5" spans="3:16" ht="38.25">
      <c r="C5" s="76"/>
      <c r="D5" s="202" t="str">
        <f>actualizaciones!A7</f>
        <v>I semestre 2008</v>
      </c>
      <c r="E5" s="202" t="str">
        <f>actualizaciones!B7</f>
        <v>I semestre 2009</v>
      </c>
      <c r="F5" s="77" t="s">
        <v>476</v>
      </c>
      <c r="I5" s="1"/>
    </row>
    <row r="6" spans="3:16">
      <c r="C6" s="27" t="s">
        <v>302</v>
      </c>
      <c r="D6" s="28">
        <f>GETPIVOTDATA("dato",$J$6,"Indicador","Índice de satisfación","Periodo","I semestre 2008")</f>
        <v>7.5297980954632431</v>
      </c>
      <c r="E6" s="28">
        <f>GETPIVOTDATA("dato",$J$6,"Indicador","Índice de satisfación","Periodo","I semestre 2009")</f>
        <v>7.523114532783584</v>
      </c>
      <c r="F6" s="28">
        <f>E6-D6</f>
        <v>-6.683562679659083E-3</v>
      </c>
      <c r="I6" s="1"/>
      <c r="J6" s="19" t="s">
        <v>130</v>
      </c>
      <c r="K6" s="19" t="s">
        <v>126</v>
      </c>
    </row>
    <row r="7" spans="3:16">
      <c r="C7" s="29" t="s">
        <v>21</v>
      </c>
      <c r="D7" s="30">
        <f>GETPIVOTDATA("dato",$J$6,"Indicador","Factores alojativos","Periodo","I semestre 2008")</f>
        <v>7.7967211692761342</v>
      </c>
      <c r="E7" s="30">
        <f>GETPIVOTDATA("dato",$J$6,"Indicador","Factores alojativos","Periodo","I semestre 2009")</f>
        <v>7.8527119619227168</v>
      </c>
      <c r="F7" s="30">
        <f t="shared" ref="F7:F48" si="0">E7-D7</f>
        <v>5.5990792646582577E-2</v>
      </c>
      <c r="I7" s="1"/>
      <c r="J7" s="19" t="s">
        <v>129</v>
      </c>
      <c r="K7" t="s">
        <v>482</v>
      </c>
      <c r="L7" t="s">
        <v>483</v>
      </c>
    </row>
    <row r="8" spans="3:16">
      <c r="C8" s="31" t="s">
        <v>303</v>
      </c>
      <c r="D8" s="32">
        <f>GETPIVOTDATA("dato",$J$6,"Indicador","calidad alojamiento","Periodo","I semestre 2008")</f>
        <v>7.8652130822596584</v>
      </c>
      <c r="E8" s="32">
        <f>GETPIVOTDATA("dato",$J$6,"Indicador","calidad alojamiento","Periodo","I semestre 2009")</f>
        <v>7.9589534325491975</v>
      </c>
      <c r="F8" s="32">
        <f t="shared" si="0"/>
        <v>9.3740350289539087E-2</v>
      </c>
      <c r="I8" s="1"/>
      <c r="J8" s="20" t="s">
        <v>241</v>
      </c>
      <c r="K8" s="22">
        <v>6.7092352092352154</v>
      </c>
      <c r="L8" s="22">
        <v>6.8687002652519862</v>
      </c>
      <c r="O8" s="22"/>
      <c r="P8" s="22"/>
    </row>
    <row r="9" spans="3:16">
      <c r="C9" s="31" t="s">
        <v>304</v>
      </c>
      <c r="D9" s="32">
        <f>GETPIVOTDATA("dato",$J$6,"Indicador","trato alojamiento","Periodo","I semestre 2008")</f>
        <v>8.1402667778241007</v>
      </c>
      <c r="E9" s="32">
        <f>GETPIVOTDATA("dato",$J$6,"Indicador","trato alojamiento","Periodo","I semestre 2009")</f>
        <v>8.2163991975927644</v>
      </c>
      <c r="F9" s="32">
        <f t="shared" si="0"/>
        <v>7.6132419768663695E-2</v>
      </c>
      <c r="I9" s="1"/>
      <c r="J9" s="20" t="s">
        <v>242</v>
      </c>
      <c r="K9" s="22">
        <v>7.3836689038031391</v>
      </c>
      <c r="L9" s="22">
        <v>7.5825098814229266</v>
      </c>
      <c r="O9" s="22"/>
      <c r="P9" s="22"/>
    </row>
    <row r="10" spans="3:16">
      <c r="C10" s="31" t="s">
        <v>305</v>
      </c>
      <c r="D10" s="32">
        <f>GETPIVOTDATA("dato",$J$6,"Indicador","comida/ alojamiento","Periodo","I semestre 2008")</f>
        <v>7.4486048175530621</v>
      </c>
      <c r="E10" s="32">
        <f>GETPIVOTDATA("dato",$J$6,"Indicador","comida/ alojamiento","Periodo","I semestre 2009")</f>
        <v>7.483238636363633</v>
      </c>
      <c r="F10" s="32">
        <f t="shared" si="0"/>
        <v>3.4633818810570816E-2</v>
      </c>
      <c r="I10" s="1"/>
      <c r="J10" s="20" t="s">
        <v>243</v>
      </c>
      <c r="K10" s="22">
        <v>7.7749360613810756</v>
      </c>
      <c r="L10" s="22">
        <v>7.9031352363125764</v>
      </c>
      <c r="O10" s="22"/>
      <c r="P10" s="22"/>
    </row>
    <row r="11" spans="3:16">
      <c r="C11" s="31" t="s">
        <v>306</v>
      </c>
      <c r="D11" s="32">
        <f>GETPIVOTDATA("dato",$J$6,"Indicador","piscina alojamiento","Periodo","I semestre 2008")</f>
        <v>7.8777802246201256</v>
      </c>
      <c r="E11" s="32">
        <f>GETPIVOTDATA("dato",$J$6,"Indicador","piscina alojamiento","Periodo","I semestre 2009")</f>
        <v>7.8991935483871094</v>
      </c>
      <c r="F11" s="32">
        <f t="shared" si="0"/>
        <v>2.1413323766983794E-2</v>
      </c>
      <c r="I11" s="1"/>
      <c r="J11" s="20" t="s">
        <v>244</v>
      </c>
      <c r="K11" s="22">
        <v>7.7096069868995603</v>
      </c>
      <c r="L11" s="22">
        <v>7.5983358547655016</v>
      </c>
      <c r="O11" s="22"/>
      <c r="P11" s="22"/>
    </row>
    <row r="12" spans="3:16">
      <c r="C12" s="31" t="s">
        <v>307</v>
      </c>
      <c r="D12" s="32">
        <f>GETPIVOTDATA("dato",$J$6,"Indicador","piscina alojamiento","Periodo","I semestre 2008")</f>
        <v>7.8777802246201256</v>
      </c>
      <c r="E12" s="32">
        <f>GETPIVOTDATA("dato",$J$6,"Indicador","piscina alojamiento","Periodo","I semestre 2009")</f>
        <v>7.8991935483871094</v>
      </c>
      <c r="F12" s="32">
        <f t="shared" si="0"/>
        <v>2.1413323766983794E-2</v>
      </c>
      <c r="I12" s="1"/>
      <c r="J12" s="20" t="s">
        <v>245</v>
      </c>
      <c r="K12" s="22">
        <v>6.8175477239353803</v>
      </c>
      <c r="L12" s="22">
        <v>7.0259348612786487</v>
      </c>
      <c r="O12" s="22"/>
      <c r="P12" s="22"/>
    </row>
    <row r="13" spans="3:16">
      <c r="C13" s="33" t="s">
        <v>27</v>
      </c>
      <c r="D13" s="34">
        <f>GETPIVOTDATA("dato",$J$6,"Indicador","factores ambientales","Periodo","I semestre 2008")</f>
        <v>7.4202307188554579</v>
      </c>
      <c r="E13" s="34">
        <f>GETPIVOTDATA("dato",$J$6,"Indicador","factores ambientales","Periodo","I semestre 2009")</f>
        <v>7.6245086416671892</v>
      </c>
      <c r="F13" s="34">
        <f t="shared" si="0"/>
        <v>0.20427792281173129</v>
      </c>
      <c r="I13" s="1"/>
      <c r="J13" s="20" t="s">
        <v>246</v>
      </c>
      <c r="K13" s="22">
        <v>7.9589534325491975</v>
      </c>
      <c r="L13" s="22">
        <v>7.8652130822596584</v>
      </c>
      <c r="O13" s="22"/>
      <c r="P13" s="22"/>
    </row>
    <row r="14" spans="3:16">
      <c r="C14" s="31" t="s">
        <v>477</v>
      </c>
      <c r="D14" s="32">
        <f>GETPIVOTDATA("dato",$J$6,"Indicador","calidad amb. zona","Periodo","I semestre 2008")</f>
        <v>7.2643279624719446</v>
      </c>
      <c r="E14" s="32">
        <f>GETPIVOTDATA("dato",$J$6,"Indicador","calidad amb. zona","Periodo","I semestre 2009")</f>
        <v>7.4376558603491363</v>
      </c>
      <c r="F14" s="32">
        <f t="shared" si="0"/>
        <v>0.17332789787719172</v>
      </c>
      <c r="I14" s="1"/>
      <c r="J14" s="20" t="s">
        <v>247</v>
      </c>
      <c r="K14" s="22">
        <v>7.4376558603491363</v>
      </c>
      <c r="L14" s="22">
        <v>7.2643279624719446</v>
      </c>
      <c r="O14" s="22"/>
      <c r="P14" s="22"/>
    </row>
    <row r="15" spans="3:16">
      <c r="C15" s="31" t="s">
        <v>478</v>
      </c>
      <c r="D15" s="32">
        <f>GETPIVOTDATA("dato",$J$6,"Indicador","limpieza pública","Periodo","I semestre 2008")</f>
        <v>7.5424603174603151</v>
      </c>
      <c r="E15" s="32">
        <f>GETPIVOTDATA("dato",$J$6,"Indicador","limpieza pública","Periodo","I semestre 2009")</f>
        <v>7.8521439132577626</v>
      </c>
      <c r="F15" s="32">
        <f t="shared" si="0"/>
        <v>0.30968359579744753</v>
      </c>
      <c r="I15" s="1"/>
      <c r="J15" s="20" t="s">
        <v>248</v>
      </c>
      <c r="K15" s="22">
        <v>7.4747559274755906</v>
      </c>
      <c r="L15" s="22">
        <v>7.449683475223746</v>
      </c>
      <c r="O15" s="22"/>
      <c r="P15" s="22"/>
    </row>
    <row r="16" spans="3:16">
      <c r="C16" s="31" t="s">
        <v>308</v>
      </c>
      <c r="D16" s="32">
        <f>GETPIVOTDATA("dato",$J$6,"Indicador","paisaje urbano","Periodo","I semestre 2008")</f>
        <v>7.4213333333333198</v>
      </c>
      <c r="E16" s="32">
        <f>GETPIVOTDATA("dato",$J$6,"Indicador","paisaje urbano","Periodo","I semestre 2009")</f>
        <v>7.5943132774815805</v>
      </c>
      <c r="F16" s="32">
        <f t="shared" si="0"/>
        <v>0.17297994414826068</v>
      </c>
      <c r="I16" s="1"/>
      <c r="J16" s="20" t="s">
        <v>249</v>
      </c>
      <c r="K16" s="22">
        <v>7.335454545454537</v>
      </c>
      <c r="L16" s="22">
        <v>7.4515535097813492</v>
      </c>
      <c r="O16" s="22"/>
      <c r="P16" s="22"/>
    </row>
    <row r="17" spans="3:16">
      <c r="C17" s="31" t="s">
        <v>309</v>
      </c>
      <c r="D17" s="32">
        <f>GETPIVOTDATA("dato",$J$6,"Indicador","relax","Periodo","I semestre 2008")</f>
        <v>7.4486389827140851</v>
      </c>
      <c r="E17" s="32">
        <f>GETPIVOTDATA("dato",$J$6,"Indicador","relax","Periodo","I semestre 2009")</f>
        <v>7.6106965174129391</v>
      </c>
      <c r="F17" s="32">
        <f t="shared" si="0"/>
        <v>0.16205753469885398</v>
      </c>
      <c r="I17" s="1"/>
      <c r="J17" s="20" t="s">
        <v>250</v>
      </c>
      <c r="K17" s="22">
        <v>7.097270160025098</v>
      </c>
      <c r="L17" s="22">
        <v>7.2565507384468848</v>
      </c>
      <c r="O17" s="22"/>
      <c r="P17" s="22"/>
    </row>
    <row r="18" spans="3:16">
      <c r="C18" s="31" t="s">
        <v>310</v>
      </c>
      <c r="D18" s="32">
        <f>GETPIVOTDATA("dato",$J$6,"Indicador","paisaje natural","Periodo","I semestre 2008")</f>
        <v>7.7576749897666817</v>
      </c>
      <c r="E18" s="32">
        <f>GETPIVOTDATA("dato",$J$6,"Indicador","paisaje natural","Periodo","I semestre 2009")</f>
        <v>8.122595537317272</v>
      </c>
      <c r="F18" s="32">
        <f t="shared" si="0"/>
        <v>0.36492054755059034</v>
      </c>
      <c r="J18" s="20" t="s">
        <v>251</v>
      </c>
      <c r="K18" s="22">
        <v>7.483238636363633</v>
      </c>
      <c r="L18" s="22">
        <v>7.4486048175530621</v>
      </c>
      <c r="O18" s="22"/>
      <c r="P18" s="22"/>
    </row>
    <row r="19" spans="3:16">
      <c r="C19" s="31" t="s">
        <v>311</v>
      </c>
      <c r="D19" s="32">
        <f>GETPIVOTDATA("dato",$J$6,"Indicador","el sol","Periodo","I semestre 2008")</f>
        <v>8.054644808743145</v>
      </c>
      <c r="E19" s="32">
        <f>GETPIVOTDATA("dato",$J$6,"Indicador","el sol","Periodo","I semestre 2009")</f>
        <v>7.9874507874015661</v>
      </c>
      <c r="F19" s="32">
        <f t="shared" si="0"/>
        <v>-6.7194021341578924E-2</v>
      </c>
      <c r="J19" s="20" t="s">
        <v>252</v>
      </c>
      <c r="K19" s="22">
        <v>7.9874507874015661</v>
      </c>
      <c r="L19" s="22">
        <v>8.054644808743145</v>
      </c>
      <c r="O19" s="22"/>
      <c r="P19" s="22"/>
    </row>
    <row r="20" spans="3:16">
      <c r="C20" s="31" t="s">
        <v>312</v>
      </c>
      <c r="D20" s="32">
        <f>GETPIVOTDATA("dato",$J$6,"Indicador","temperatura","Periodo","I semestre 2008")</f>
        <v>8.3753424657534037</v>
      </c>
      <c r="E20" s="32">
        <f>GETPIVOTDATA("dato",$J$6,"Indicador","temperatura","Periodo","I semestre 2009")</f>
        <v>8.1438778024143499</v>
      </c>
      <c r="F20" s="32">
        <f t="shared" si="0"/>
        <v>-0.2314646633390538</v>
      </c>
      <c r="J20" s="20" t="s">
        <v>253</v>
      </c>
      <c r="K20" s="22">
        <v>7.4571342925659492</v>
      </c>
      <c r="L20" s="22">
        <v>7.4602392681210441</v>
      </c>
      <c r="O20" s="22"/>
      <c r="P20" s="22"/>
    </row>
    <row r="21" spans="3:16">
      <c r="C21" s="31" t="s">
        <v>313</v>
      </c>
      <c r="D21" s="32">
        <f>GETPIVOTDATA("dato",$J$6,"Indicador","baño en el mar","Periodo","I semestre 2008")</f>
        <v>7.0259348612786487</v>
      </c>
      <c r="E21" s="32">
        <f>GETPIVOTDATA("dato",$J$6,"Indicador","baño en el mar","Periodo","I semestre 2009")</f>
        <v>6.8175477239353803</v>
      </c>
      <c r="F21" s="32">
        <f t="shared" si="0"/>
        <v>-0.20838713734326841</v>
      </c>
      <c r="J21" s="20" t="s">
        <v>21</v>
      </c>
      <c r="K21" s="22">
        <v>7.8527119619227168</v>
      </c>
      <c r="L21" s="22">
        <v>7.7967211692761342</v>
      </c>
      <c r="O21" s="22"/>
      <c r="P21" s="22"/>
    </row>
    <row r="22" spans="3:16">
      <c r="C22" s="31" t="s">
        <v>314</v>
      </c>
      <c r="D22" s="32">
        <f>GETPIVOTDATA("dato",$J$6,"Indicador","las playas","Periodo","I semestre 2008")</f>
        <v>7.0017207472959653</v>
      </c>
      <c r="E22" s="32">
        <f>GETPIVOTDATA("dato",$J$6,"Indicador","las playas","Periodo","I semestre 2009")</f>
        <v>6.996599690880986</v>
      </c>
      <c r="F22" s="32">
        <f t="shared" si="0"/>
        <v>-5.1210564149792859E-3</v>
      </c>
      <c r="J22" s="20" t="s">
        <v>254</v>
      </c>
      <c r="K22" s="22">
        <v>7.6245086416671892</v>
      </c>
      <c r="L22" s="22">
        <v>7.4202307188554579</v>
      </c>
      <c r="O22" s="22"/>
      <c r="P22" s="22"/>
    </row>
    <row r="23" spans="3:16">
      <c r="C23" s="33" t="s">
        <v>28</v>
      </c>
      <c r="D23" s="34">
        <f>GETPIVOTDATA("dato",$J$6,"Indicador","oferta restauración","Periodo","I semestre 2008")</f>
        <v>7.3873612582966226</v>
      </c>
      <c r="E23" s="34">
        <f>GETPIVOTDATA("dato",$J$6,"Indicador","oferta restauración","Periodo","I semestre 2009")</f>
        <v>7.3499115670321986</v>
      </c>
      <c r="F23" s="34">
        <f t="shared" si="0"/>
        <v>-3.744969126442399E-2</v>
      </c>
      <c r="J23" s="20" t="s">
        <v>255</v>
      </c>
      <c r="K23" s="22">
        <v>7.3396677050882726</v>
      </c>
      <c r="L23" s="22">
        <v>7.3915657549326843</v>
      </c>
      <c r="O23" s="22"/>
      <c r="P23" s="22"/>
    </row>
    <row r="24" spans="3:16">
      <c r="C24" s="31" t="s">
        <v>315</v>
      </c>
      <c r="D24" s="32">
        <f>GETPIVOTDATA("dato",$J$6,"Indicador","calidad restaurant","Periodo","I semestre 2008")</f>
        <v>7.449683475223746</v>
      </c>
      <c r="E24" s="32">
        <f>GETPIVOTDATA("dato",$J$6,"Indicador","calidad restaurant","Periodo","I semestre 2009")</f>
        <v>7.4747559274755906</v>
      </c>
      <c r="F24" s="32">
        <f t="shared" si="0"/>
        <v>2.5072452251844624E-2</v>
      </c>
      <c r="J24" s="20" t="s">
        <v>256</v>
      </c>
      <c r="K24" s="22">
        <v>8.1309419655876454</v>
      </c>
      <c r="L24" s="22">
        <v>8.0594881254323454</v>
      </c>
      <c r="O24" s="22"/>
      <c r="P24" s="22"/>
    </row>
    <row r="25" spans="3:16">
      <c r="C25" s="31" t="s">
        <v>316</v>
      </c>
      <c r="D25" s="32">
        <f>GETPIVOTDATA("dato",$J$6,"Indicador","oferta gastronómica","Periodo","I semestre 2008")</f>
        <v>7.255890669180034</v>
      </c>
      <c r="E25" s="32">
        <f>GETPIVOTDATA("dato",$J$6,"Indicador","oferta gastronómica","Periodo","I semestre 2009")</f>
        <v>7.2284023668639028</v>
      </c>
      <c r="F25" s="32">
        <f t="shared" si="0"/>
        <v>-2.7488302316131197E-2</v>
      </c>
      <c r="J25" s="20" t="s">
        <v>257</v>
      </c>
      <c r="K25" s="22">
        <v>7.1792228390166528</v>
      </c>
      <c r="L25" s="22">
        <v>7.1521035598705422</v>
      </c>
      <c r="O25" s="22"/>
      <c r="P25" s="22"/>
    </row>
    <row r="26" spans="3:16">
      <c r="C26" s="31" t="s">
        <v>317</v>
      </c>
      <c r="D26" s="32">
        <f>GETPIVOTDATA("dato",$J$6,"Indicador","trato personal rest.","Periodo","I semestre 2008")</f>
        <v>7.8126098418277525</v>
      </c>
      <c r="E26" s="32">
        <f>GETPIVOTDATA("dato",$J$6,"Indicador","trato personal rest.","Periodo","I semestre 2009")</f>
        <v>7.840769659788057</v>
      </c>
      <c r="F26" s="32">
        <f t="shared" si="0"/>
        <v>2.8159817960304423E-2</v>
      </c>
      <c r="J26" s="20" t="s">
        <v>33</v>
      </c>
      <c r="K26" s="22">
        <v>7.523114532783584</v>
      </c>
      <c r="L26" s="22">
        <v>7.5297980954632431</v>
      </c>
      <c r="O26" s="22"/>
      <c r="P26" s="22"/>
    </row>
    <row r="27" spans="3:16">
      <c r="C27" s="31" t="s">
        <v>318</v>
      </c>
      <c r="D27" s="32">
        <f>GETPIVOTDATA("dato",$J$6,"Indicador","precio restaurant","Periodo","I semestre 2008")</f>
        <v>7.0219683655536018</v>
      </c>
      <c r="E27" s="32">
        <f>GETPIVOTDATA("dato",$J$6,"Indicador","precio restaurant","Periodo","I semestre 2009")</f>
        <v>6.8484933035714279</v>
      </c>
      <c r="F27" s="32">
        <f t="shared" si="0"/>
        <v>-0.17347506198217388</v>
      </c>
      <c r="J27" s="20" t="s">
        <v>258</v>
      </c>
      <c r="K27" s="22">
        <v>7.3668903803131967</v>
      </c>
      <c r="L27" s="22">
        <v>7.3708139819115024</v>
      </c>
      <c r="O27" s="22"/>
      <c r="P27" s="22"/>
    </row>
    <row r="28" spans="3:16">
      <c r="C28" s="33" t="s">
        <v>29</v>
      </c>
      <c r="D28" s="34">
        <f>GETPIVOTDATA("dato",$J$6,"Indicador","oferta ocio","Periodo","I semestre 2008")</f>
        <v>7.1203838678328584</v>
      </c>
      <c r="E28" s="34">
        <f>GETPIVOTDATA("dato",$J$6,"Indicador","oferta ocio","Periodo","I semestre 2009")</f>
        <v>6.871231755558588</v>
      </c>
      <c r="F28" s="34">
        <f t="shared" si="0"/>
        <v>-0.24915211227427037</v>
      </c>
      <c r="J28" s="20" t="s">
        <v>259</v>
      </c>
      <c r="K28" s="22">
        <v>7.7359695523158241</v>
      </c>
      <c r="L28" s="22">
        <v>7.738529690960875</v>
      </c>
      <c r="O28" s="22"/>
      <c r="P28" s="22"/>
    </row>
    <row r="29" spans="3:16">
      <c r="C29" s="31" t="s">
        <v>319</v>
      </c>
      <c r="D29" s="32">
        <f>GETPIVOTDATA("dato",$J$6,"Indicador","actividades naturaleza","Periodo","I semestre 2008")</f>
        <v>7.5825098814229266</v>
      </c>
      <c r="E29" s="32">
        <f>GETPIVOTDATA("dato",$J$6,"Indicador","actividades naturaleza","Periodo","I semestre 2009")</f>
        <v>7.3836689038031391</v>
      </c>
      <c r="F29" s="32">
        <f t="shared" si="0"/>
        <v>-0.19884097761978747</v>
      </c>
      <c r="J29" s="20" t="s">
        <v>260</v>
      </c>
      <c r="K29" s="22">
        <v>6.7322325915290779</v>
      </c>
      <c r="L29" s="22">
        <v>7.0651731160896096</v>
      </c>
      <c r="O29" s="22"/>
      <c r="P29" s="22"/>
    </row>
    <row r="30" spans="3:16">
      <c r="C30" s="31" t="s">
        <v>320</v>
      </c>
      <c r="D30" s="32">
        <f>GETPIVOTDATA("dato",$J$6,"Indicador","instal/ activ/ deportiva","Periodo","I semestre 2008")</f>
        <v>7.0651731160896096</v>
      </c>
      <c r="E30" s="32">
        <f>GETPIVOTDATA("dato",$J$6,"Indicador","instal/ activ/ deportiva","Periodo","I semestre 2009")</f>
        <v>6.7322325915290779</v>
      </c>
      <c r="F30" s="32">
        <f t="shared" si="0"/>
        <v>-0.33294052456053169</v>
      </c>
      <c r="J30" s="20" t="s">
        <v>261</v>
      </c>
      <c r="K30" s="22">
        <v>6.6241830065359482</v>
      </c>
      <c r="L30" s="22">
        <v>6.9514705882352823</v>
      </c>
      <c r="O30" s="22"/>
      <c r="P30" s="22"/>
    </row>
    <row r="31" spans="3:16">
      <c r="C31" s="31" t="s">
        <v>321</v>
      </c>
      <c r="D31" s="32">
        <f>GETPIVOTDATA("dato",$J$6,"Indicador","ocio nocturno","Periodo","I semestre 2008")</f>
        <v>6.9892876272094107</v>
      </c>
      <c r="E31" s="32">
        <f>GETPIVOTDATA("dato",$J$6,"Indicador","ocio nocturno","Periodo","I semestre 2009")</f>
        <v>6.7441558441558396</v>
      </c>
      <c r="F31" s="32">
        <f t="shared" si="0"/>
        <v>-0.24513178305357108</v>
      </c>
      <c r="J31" s="20" t="s">
        <v>262</v>
      </c>
      <c r="K31" s="22">
        <v>6.996599690880986</v>
      </c>
      <c r="L31" s="22">
        <v>7.0017207472959653</v>
      </c>
      <c r="O31" s="22"/>
      <c r="P31" s="22"/>
    </row>
    <row r="32" spans="3:16">
      <c r="C32" s="31" t="s">
        <v>322</v>
      </c>
      <c r="D32" s="32">
        <f>GETPIVOTDATA("dato",$J$6,"Indicador","instal/ niños","Periodo","I semestre 2008")</f>
        <v>6.9514705882352823</v>
      </c>
      <c r="E32" s="32">
        <f>GETPIVOTDATA("dato",$J$6,"Indicador","instal/ niños","Periodo","I semestre 2009")</f>
        <v>6.6241830065359482</v>
      </c>
      <c r="F32" s="32">
        <f t="shared" si="0"/>
        <v>-0.32728758169933414</v>
      </c>
      <c r="J32" s="20" t="s">
        <v>263</v>
      </c>
      <c r="K32" s="22">
        <v>7.8521439132577626</v>
      </c>
      <c r="L32" s="22">
        <v>7.5424603174603151</v>
      </c>
      <c r="O32" s="22"/>
      <c r="P32" s="22"/>
    </row>
    <row r="33" spans="3:16">
      <c r="C33" s="35" t="s">
        <v>323</v>
      </c>
      <c r="D33" s="32">
        <f>GETPIVOTDATA("dato",$J$6,"Indicador","activ/ culturales","Periodo","I semestre 2008")</f>
        <v>6.8687002652519862</v>
      </c>
      <c r="E33" s="32">
        <f>GETPIVOTDATA("dato",$J$6,"Indicador","activ/ culturales","Periodo","I semestre 2009")</f>
        <v>6.7092352092352154</v>
      </c>
      <c r="F33" s="32">
        <f t="shared" si="0"/>
        <v>-0.15946505601677075</v>
      </c>
      <c r="J33" s="20" t="s">
        <v>264</v>
      </c>
      <c r="K33" s="22">
        <v>6.7441558441558396</v>
      </c>
      <c r="L33" s="22">
        <v>6.9892876272094107</v>
      </c>
      <c r="O33" s="22"/>
      <c r="P33" s="22"/>
    </row>
    <row r="34" spans="3:16">
      <c r="C34" s="33" t="s">
        <v>30</v>
      </c>
      <c r="D34" s="34">
        <f>GETPIVOTDATA("dato",$J$6,"Indicador","infraestructuras","Periodo","I semestre 2008")</f>
        <v>7.738529690960875</v>
      </c>
      <c r="E34" s="34">
        <f>GETPIVOTDATA("dato",$J$6,"Indicador","infraestructuras","Periodo","I semestre 2009")</f>
        <v>7.7359695523158241</v>
      </c>
      <c r="F34" s="34">
        <f t="shared" si="0"/>
        <v>-2.5601386450508912E-3</v>
      </c>
      <c r="J34" s="20" t="s">
        <v>265</v>
      </c>
      <c r="K34" s="22">
        <v>6.9827325053014215</v>
      </c>
      <c r="L34" s="22">
        <v>7.1698548052546558</v>
      </c>
      <c r="O34" s="22"/>
      <c r="P34" s="22"/>
    </row>
    <row r="35" spans="3:16">
      <c r="C35" s="31" t="s">
        <v>324</v>
      </c>
      <c r="D35" s="32">
        <f>GETPIVOTDATA("dato",$J$6,"Indicador","seguridad personal","Periodo","I semestre 2008")</f>
        <v>8.1659136546184854</v>
      </c>
      <c r="E35" s="32">
        <f>GETPIVOTDATA("dato",$J$6,"Indicador","seguridad personal","Periodo","I semestre 2009")</f>
        <v>8.2163009404388614</v>
      </c>
      <c r="F35" s="32">
        <f t="shared" si="0"/>
        <v>5.0387285820375993E-2</v>
      </c>
      <c r="J35" s="20" t="s">
        <v>266</v>
      </c>
      <c r="K35" s="22">
        <v>7.2284023668639028</v>
      </c>
      <c r="L35" s="22">
        <v>7.255890669180034</v>
      </c>
      <c r="O35" s="22"/>
      <c r="P35" s="22"/>
    </row>
    <row r="36" spans="3:16">
      <c r="C36" s="31" t="s">
        <v>334</v>
      </c>
      <c r="D36" s="32">
        <f>GETPIVOTDATA("dato",$J$6,"Indicador","asistencia médida","Periodo","I semestre 2008")</f>
        <v>7.5983358547655016</v>
      </c>
      <c r="E36" s="32">
        <f>GETPIVOTDATA("dato",$J$6,"Indicador","asistencia médida","Periodo","I semestre 2009")</f>
        <v>7.7096069868995603</v>
      </c>
      <c r="F36" s="32">
        <f t="shared" si="0"/>
        <v>0.1112711321340587</v>
      </c>
      <c r="J36" s="20" t="s">
        <v>267</v>
      </c>
      <c r="K36" s="22">
        <v>6.871231755558588</v>
      </c>
      <c r="L36" s="22">
        <v>7.1203838678328584</v>
      </c>
      <c r="O36" s="22"/>
      <c r="P36" s="22"/>
    </row>
    <row r="37" spans="3:16">
      <c r="C37" s="31" t="s">
        <v>480</v>
      </c>
      <c r="D37" s="32">
        <f>GETPIVOTDATA("dato",$J$6,"Indicador","transporte público","Periodo","I semestre 2008")</f>
        <v>7.9981042654028585</v>
      </c>
      <c r="E37" s="32">
        <f>GETPIVOTDATA("dato",$J$6,"Indicador","transporte público","Periodo","I semestre 2009")</f>
        <v>7.9396346306592553</v>
      </c>
      <c r="F37" s="32">
        <f t="shared" si="0"/>
        <v>-5.8469634743603116E-2</v>
      </c>
      <c r="J37" s="20" t="s">
        <v>268</v>
      </c>
      <c r="K37" s="22">
        <v>7.3499115670321986</v>
      </c>
      <c r="L37" s="22">
        <v>7.3873612582966226</v>
      </c>
      <c r="O37" s="22"/>
      <c r="P37" s="22"/>
    </row>
    <row r="38" spans="3:16">
      <c r="C38" s="31" t="s">
        <v>325</v>
      </c>
      <c r="D38" s="32">
        <f>GETPIVOTDATA("dato",$J$6,"Indicador","alquiler coches","Periodo","I semestre 2008")</f>
        <v>7.9031352363125764</v>
      </c>
      <c r="E38" s="32">
        <f>GETPIVOTDATA("dato",$J$6,"Indicador","alquiler coches","Periodo","I semestre 2009")</f>
        <v>7.7749360613810756</v>
      </c>
      <c r="F38" s="32">
        <f t="shared" si="0"/>
        <v>-0.12819917493150079</v>
      </c>
      <c r="J38" s="20" t="s">
        <v>231</v>
      </c>
      <c r="K38" s="22">
        <v>8.122595537317272</v>
      </c>
      <c r="L38" s="22">
        <v>7.7576749897666817</v>
      </c>
      <c r="O38" s="22"/>
      <c r="P38" s="22"/>
    </row>
    <row r="39" spans="3:16">
      <c r="C39" s="31" t="s">
        <v>326</v>
      </c>
      <c r="D39" s="32">
        <f>GETPIVOTDATA("dato",$J$6,"Indicador","estado carreteras","Periodo","I semestre 2008")</f>
        <v>7.4602392681210441</v>
      </c>
      <c r="E39" s="32">
        <f>GETPIVOTDATA("dato",$J$6,"Indicador","estado carreteras","Periodo","I semestre 2009")</f>
        <v>7.4571342925659492</v>
      </c>
      <c r="F39" s="32">
        <f t="shared" si="0"/>
        <v>-3.1049755550949243E-3</v>
      </c>
      <c r="J39" s="20" t="s">
        <v>269</v>
      </c>
      <c r="K39" s="22">
        <v>7.5943132774815805</v>
      </c>
      <c r="L39" s="22">
        <v>7.4213333333333198</v>
      </c>
      <c r="O39" s="22"/>
      <c r="P39" s="22"/>
    </row>
    <row r="40" spans="3:16">
      <c r="C40" s="31" t="s">
        <v>327</v>
      </c>
      <c r="D40" s="32">
        <f>GETPIVOTDATA("dato",$J$6,"Indicador","información turística","Periodo","I semestre 2008")</f>
        <v>7.3708139819115024</v>
      </c>
      <c r="E40" s="32">
        <f>GETPIVOTDATA("dato",$J$6,"Indicador","información turística","Periodo","I semestre 2009")</f>
        <v>7.3668903803131967</v>
      </c>
      <c r="F40" s="32">
        <f t="shared" si="0"/>
        <v>-3.9236015983057371E-3</v>
      </c>
      <c r="J40" s="20" t="s">
        <v>270</v>
      </c>
      <c r="K40" s="22">
        <v>7.8991935483871094</v>
      </c>
      <c r="L40" s="22">
        <v>7.8777802246201256</v>
      </c>
      <c r="O40" s="22"/>
      <c r="P40" s="22"/>
    </row>
    <row r="41" spans="3:16">
      <c r="C41" s="33" t="s">
        <v>31</v>
      </c>
      <c r="D41" s="34">
        <f>GETPIVOTDATA("dato",$J$6,"Indicador","factores genéricos","Periodo","I semestre 2008")</f>
        <v>7.3915657549326843</v>
      </c>
      <c r="E41" s="34">
        <f>GETPIVOTDATA("dato",$J$6,"Indicador","factores genéricos","Periodo","I semestre 2009")</f>
        <v>7.3396677050882726</v>
      </c>
      <c r="F41" s="34">
        <f t="shared" si="0"/>
        <v>-5.1898049844411709E-2</v>
      </c>
      <c r="J41" s="20" t="s">
        <v>271</v>
      </c>
      <c r="K41" s="22">
        <v>7.6472483221476422</v>
      </c>
      <c r="L41" s="22">
        <v>7.5953125000000137</v>
      </c>
      <c r="O41" s="22"/>
      <c r="P41" s="22"/>
    </row>
    <row r="42" spans="3:16">
      <c r="C42" s="31" t="s">
        <v>328</v>
      </c>
      <c r="D42" s="32">
        <f>GETPIVOTDATA("dato",$J$6,"Indicador","hospitalidad local","Periodo","I semestre 2008")</f>
        <v>8.0594881254323454</v>
      </c>
      <c r="E42" s="32">
        <f>GETPIVOTDATA("dato",$J$6,"Indicador","hospitalidad local","Periodo","I semestre 2009")</f>
        <v>8.1309419655876454</v>
      </c>
      <c r="F42" s="32">
        <f t="shared" si="0"/>
        <v>7.1453840155299986E-2</v>
      </c>
      <c r="J42" s="20" t="s">
        <v>272</v>
      </c>
      <c r="K42" s="22">
        <v>6.5351288056206087</v>
      </c>
      <c r="L42" s="22">
        <v>6.8149307107733517</v>
      </c>
      <c r="O42" s="22"/>
      <c r="P42" s="22"/>
    </row>
    <row r="43" spans="3:16">
      <c r="C43" s="31" t="s">
        <v>479</v>
      </c>
      <c r="D43" s="32">
        <f>GETPIVOTDATA("dato",$J$6,"Indicador","identidad local","Periodo","I semestre 2008")</f>
        <v>7.1521035598705422</v>
      </c>
      <c r="E43" s="32">
        <f>GETPIVOTDATA("dato",$J$6,"Indicador","identidad local","Periodo","I semestre 2009")</f>
        <v>7.1792228390166528</v>
      </c>
      <c r="F43" s="32">
        <f t="shared" si="0"/>
        <v>2.7119279146110564E-2</v>
      </c>
      <c r="J43" s="20" t="s">
        <v>273</v>
      </c>
      <c r="K43" s="22">
        <v>6.8484933035714279</v>
      </c>
      <c r="L43" s="22">
        <v>7.0219683655536018</v>
      </c>
      <c r="O43" s="22"/>
      <c r="P43" s="22"/>
    </row>
    <row r="44" spans="3:16">
      <c r="C44" s="31" t="s">
        <v>329</v>
      </c>
      <c r="D44" s="32">
        <f>GETPIVOTDATA("dato",$J$6,"Indicador","precios en tenerife","Periodo","I semestre 2008")</f>
        <v>6.9160093796632029</v>
      </c>
      <c r="E44" s="32">
        <f>GETPIVOTDATA("dato",$J$6,"Indicador","precios en tenerife","Periodo","I semestre 2009")</f>
        <v>6.7121500407719505</v>
      </c>
      <c r="F44" s="32">
        <f t="shared" si="0"/>
        <v>-0.20385933889125241</v>
      </c>
      <c r="J44" s="20" t="s">
        <v>274</v>
      </c>
      <c r="K44" s="22">
        <v>6.7121500407719505</v>
      </c>
      <c r="L44" s="22">
        <v>6.9160093796632029</v>
      </c>
      <c r="O44" s="22"/>
      <c r="P44" s="22"/>
    </row>
    <row r="45" spans="3:16">
      <c r="C45" s="33" t="s">
        <v>32</v>
      </c>
      <c r="D45" s="34">
        <f>GETPIVOTDATA("dato",$J$6,"Indicador","oferta comercial","Periodo","I semestre 2008")</f>
        <v>7.1698548052546558</v>
      </c>
      <c r="E45" s="34">
        <f>GETPIVOTDATA("dato",$J$6,"Indicador","oferta comercial","Periodo","I semestre 2009")</f>
        <v>6.9827325053014215</v>
      </c>
      <c r="F45" s="34">
        <f t="shared" si="0"/>
        <v>-0.18712229995323426</v>
      </c>
      <c r="J45" s="20" t="s">
        <v>275</v>
      </c>
      <c r="K45" s="22">
        <v>7.6106965174129391</v>
      </c>
      <c r="L45" s="22">
        <v>7.4486389827140851</v>
      </c>
      <c r="O45" s="22"/>
      <c r="P45" s="22"/>
    </row>
    <row r="46" spans="3:16">
      <c r="C46" s="31" t="s">
        <v>330</v>
      </c>
      <c r="D46" s="32">
        <f>GETPIVOTDATA("dato",$J$6,"Indicador","comercio alimenticio","Periodo","I semestre 2008")</f>
        <v>7.4515535097813492</v>
      </c>
      <c r="E46" s="32">
        <f>GETPIVOTDATA("dato",$J$6,"Indicador","comercio alimenticio","Periodo","I semestre 2009")</f>
        <v>7.335454545454537</v>
      </c>
      <c r="F46" s="32">
        <f t="shared" si="0"/>
        <v>-0.11609896432681222</v>
      </c>
      <c r="J46" s="20" t="s">
        <v>276</v>
      </c>
      <c r="K46" s="22">
        <v>8.2163009404388614</v>
      </c>
      <c r="L46" s="22">
        <v>8.1659136546184854</v>
      </c>
      <c r="O46" s="22"/>
      <c r="P46" s="22"/>
    </row>
    <row r="47" spans="3:16">
      <c r="C47" s="31" t="s">
        <v>331</v>
      </c>
      <c r="D47" s="32">
        <f>GETPIVOTDATA("dato",$J$6,"Indicador","comercio no alimenticio","Periodo","I semestre 2008")</f>
        <v>7.2565507384468848</v>
      </c>
      <c r="E47" s="32">
        <f>GETPIVOTDATA("dato",$J$6,"Indicador","comercio no alimenticio","Periodo","I semestre 2009")</f>
        <v>7.097270160025098</v>
      </c>
      <c r="F47" s="32">
        <f t="shared" si="0"/>
        <v>-0.15928057842178678</v>
      </c>
      <c r="J47" s="20" t="s">
        <v>235</v>
      </c>
      <c r="K47" s="22">
        <v>8.1438778024143499</v>
      </c>
      <c r="L47" s="22">
        <v>8.3753424657534037</v>
      </c>
      <c r="O47" s="22"/>
      <c r="P47" s="22"/>
    </row>
    <row r="48" spans="3:16">
      <c r="C48" s="31" t="s">
        <v>332</v>
      </c>
      <c r="D48" s="32">
        <f>GETPIVOTDATA("dato",$J$6,"Indicador","precio comercio","Periodo","I semestre 2008")</f>
        <v>6.8149307107733517</v>
      </c>
      <c r="E48" s="32">
        <f>GETPIVOTDATA("dato",$J$6,"Indicador","precio comercio","Periodo","I semestre 2009")</f>
        <v>6.5351288056206087</v>
      </c>
      <c r="F48" s="32">
        <f t="shared" si="0"/>
        <v>-0.27980190515274295</v>
      </c>
      <c r="J48" s="20" t="s">
        <v>165</v>
      </c>
      <c r="K48" s="22">
        <v>7.9396346306592553</v>
      </c>
      <c r="L48" s="22">
        <v>7.9981042654028585</v>
      </c>
      <c r="O48" s="22"/>
      <c r="P48" s="22"/>
    </row>
    <row r="49" spans="3:16">
      <c r="C49" s="249" t="s">
        <v>333</v>
      </c>
      <c r="D49" s="250"/>
      <c r="E49" s="250"/>
      <c r="F49" s="251"/>
      <c r="J49" s="20" t="s">
        <v>277</v>
      </c>
      <c r="K49" s="22">
        <v>8.2163991975927644</v>
      </c>
      <c r="L49" s="22">
        <v>8.1402667778241007</v>
      </c>
      <c r="O49" s="22"/>
      <c r="P49" s="22"/>
    </row>
    <row r="50" spans="3:16">
      <c r="J50" s="20" t="s">
        <v>278</v>
      </c>
      <c r="K50" s="22">
        <v>7.840769659788057</v>
      </c>
      <c r="L50" s="22">
        <v>7.8126098418277525</v>
      </c>
      <c r="O50" s="22"/>
      <c r="P50" s="22"/>
    </row>
  </sheetData>
  <sheetProtection password="CEAC" sheet="1" objects="1" scenarios="1"/>
  <sortState ref="M8:P50">
    <sortCondition ref="P8:P50"/>
  </sortState>
  <mergeCells count="3">
    <mergeCell ref="C3:F3"/>
    <mergeCell ref="C49:F49"/>
    <mergeCell ref="D4:F4"/>
  </mergeCells>
  <printOptions horizontalCentered="1" verticalCentered="1"/>
  <pageMargins left="0.39370078740157483" right="0.39370078740157483" top="0.59055118110236227" bottom="0.39370078740157483" header="0.11811023622047245" footer="0.11811023622047245"/>
  <pageSetup paperSize="9" scale="81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4:G7"/>
  <sheetViews>
    <sheetView workbookViewId="0">
      <selection activeCell="E27" sqref="E27"/>
    </sheetView>
  </sheetViews>
  <sheetFormatPr baseColWidth="10" defaultRowHeight="12.75"/>
  <sheetData>
    <row r="4" spans="1:7">
      <c r="A4" t="s">
        <v>491</v>
      </c>
    </row>
    <row r="5" spans="1:7">
      <c r="A5" s="255" t="s">
        <v>492</v>
      </c>
      <c r="B5" s="255"/>
      <c r="C5" s="255"/>
      <c r="D5" s="255"/>
      <c r="E5" s="255"/>
      <c r="F5" s="255"/>
      <c r="G5" s="255"/>
    </row>
    <row r="7" spans="1:7">
      <c r="A7" t="s">
        <v>483</v>
      </c>
      <c r="B7" t="s">
        <v>482</v>
      </c>
      <c r="C7" t="s">
        <v>510</v>
      </c>
    </row>
  </sheetData>
  <mergeCells count="1">
    <mergeCell ref="A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J40:J41"/>
  <sheetViews>
    <sheetView showGridLines="0" showRowColHeaders="0" workbookViewId="0">
      <selection activeCell="C3" sqref="C3"/>
    </sheetView>
  </sheetViews>
  <sheetFormatPr baseColWidth="10" defaultRowHeight="12.75"/>
  <cols>
    <col min="9" max="9" width="7" customWidth="1"/>
  </cols>
  <sheetData>
    <row r="40" spans="10:10">
      <c r="J40" s="207" t="s">
        <v>395</v>
      </c>
    </row>
    <row r="41" spans="10:10">
      <c r="J41" s="207"/>
    </row>
  </sheetData>
  <sheetProtection password="CEAC" sheet="1" objects="1" scenarios="1"/>
  <mergeCells count="1">
    <mergeCell ref="J40:J41"/>
  </mergeCells>
  <hyperlinks>
    <hyperlink ref="J40:J41" location="Edad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C2:L20"/>
  <sheetViews>
    <sheetView showGridLines="0" showRowColHeaders="0" workbookViewId="0">
      <selection activeCell="I32" sqref="I32"/>
    </sheetView>
  </sheetViews>
  <sheetFormatPr baseColWidth="10" defaultRowHeight="12.75"/>
  <cols>
    <col min="2" max="2" width="12.5703125" customWidth="1"/>
    <col min="3" max="3" width="20.42578125" customWidth="1"/>
    <col min="4" max="4" width="12.140625" customWidth="1"/>
    <col min="5" max="5" width="13" customWidth="1"/>
    <col min="6" max="6" width="14.42578125" customWidth="1"/>
    <col min="8" max="8" width="12" customWidth="1"/>
    <col min="9" max="9" width="11.42578125" customWidth="1"/>
    <col min="10" max="10" width="16.28515625" hidden="1" customWidth="1"/>
    <col min="11" max="11" width="21.42578125" hidden="1" customWidth="1"/>
    <col min="12" max="12" width="14.85546875" hidden="1" customWidth="1"/>
    <col min="13" max="13" width="14.85546875" customWidth="1"/>
    <col min="14" max="14" width="14.85546875" bestFit="1" customWidth="1"/>
  </cols>
  <sheetData>
    <row r="2" spans="3:12" ht="45" customHeight="1"/>
    <row r="3" spans="3:12" ht="40.5" customHeight="1">
      <c r="C3" s="208" t="s">
        <v>493</v>
      </c>
      <c r="D3" s="208"/>
      <c r="E3" s="208"/>
      <c r="F3" s="208"/>
    </row>
    <row r="4" spans="3:12" ht="25.5">
      <c r="C4" s="61"/>
      <c r="D4" s="45" t="str">
        <f>actualizaciones!A7</f>
        <v>I semestre 2008</v>
      </c>
      <c r="E4" s="45" t="str">
        <f>actualizaciones!B7</f>
        <v>I semestre 2009</v>
      </c>
      <c r="F4" s="45" t="str">
        <f>actualizaciones!C7</f>
        <v>var. Interanual 09/08</v>
      </c>
      <c r="J4" s="19" t="s">
        <v>128</v>
      </c>
      <c r="K4" t="s">
        <v>292</v>
      </c>
    </row>
    <row r="5" spans="3:12" ht="15" customHeight="1">
      <c r="C5" s="37" t="s">
        <v>485</v>
      </c>
      <c r="D5" s="87">
        <f>GETPIVOTDATA("dato",$J$7,"Indicador","18.000 y menos","Periodo","I semestre 2008")</f>
        <v>10.08056960839423</v>
      </c>
      <c r="E5" s="87">
        <f>GETPIVOTDATA("dato",$J$7,"Indicador","18.000 y menos","Periodo","I semestre 2009")</f>
        <v>7.2700296735905043</v>
      </c>
      <c r="F5" s="65">
        <f t="shared" ref="F5:F12" si="0">E5/D5-1</f>
        <v>-0.27880765115329886</v>
      </c>
      <c r="J5" s="19" t="s">
        <v>127</v>
      </c>
      <c r="K5" t="s">
        <v>484</v>
      </c>
    </row>
    <row r="6" spans="3:12" ht="15" customHeight="1">
      <c r="C6" s="37" t="s">
        <v>337</v>
      </c>
      <c r="D6" s="87">
        <f>GETPIVOTDATA("dato",$J$7,"Indicador","18.001 a 24.000","Periodo","I semestre 2008")</f>
        <v>7.0638935731684471</v>
      </c>
      <c r="E6" s="87">
        <f>GETPIVOTDATA("dato",$J$7,"Indicador","18.001 a 24.000","Periodo","I semestre 2009")</f>
        <v>7.3998516320474774</v>
      </c>
      <c r="F6" s="65">
        <f t="shared" si="0"/>
        <v>4.7559898149532653E-2</v>
      </c>
    </row>
    <row r="7" spans="3:12" ht="15" customHeight="1">
      <c r="C7" s="37" t="s">
        <v>338</v>
      </c>
      <c r="D7" s="87">
        <f>GETPIVOTDATA("dato",$J$7,"Indicador","24.001 a 36.000","Periodo","I semestre 2008")</f>
        <v>14.427581038036349</v>
      </c>
      <c r="E7" s="87">
        <f>GETPIVOTDATA("dato",$J$7,"Indicador","24.001 a 36.000","Periodo","I semestre 2009")</f>
        <v>14.540059347181009</v>
      </c>
      <c r="F7" s="65">
        <f t="shared" si="0"/>
        <v>7.7960615052603544E-3</v>
      </c>
      <c r="J7" s="19" t="s">
        <v>130</v>
      </c>
      <c r="K7" s="19" t="s">
        <v>126</v>
      </c>
    </row>
    <row r="8" spans="3:12" ht="15" customHeight="1">
      <c r="C8" s="37" t="s">
        <v>339</v>
      </c>
      <c r="D8" s="87">
        <f>GETPIVOTDATA("dato",$J$7,"Indicador","36.001 a 48.000","Periodo","I semestre 2008")</f>
        <v>13.528199362937981</v>
      </c>
      <c r="E8" s="87">
        <f>GETPIVOTDATA("dato",$J$7,"Indicador","36.001 a 48.000","Periodo","I semestre 2009")</f>
        <v>13.798219584569733</v>
      </c>
      <c r="F8" s="65">
        <f t="shared" si="0"/>
        <v>1.9959805025604682E-2</v>
      </c>
      <c r="J8" s="19" t="s">
        <v>129</v>
      </c>
      <c r="K8" t="s">
        <v>482</v>
      </c>
      <c r="L8" t="s">
        <v>483</v>
      </c>
    </row>
    <row r="9" spans="3:12" ht="15" customHeight="1">
      <c r="C9" s="37" t="s">
        <v>340</v>
      </c>
      <c r="D9" s="87">
        <f>GETPIVOTDATA("dato",$J$7,"Indicador","48.001 a 60.000","Periodo","I semestre 2008")</f>
        <v>11.973018549747049</v>
      </c>
      <c r="E9" s="87">
        <f>GETPIVOTDATA("dato",$J$7,"Indicador","48.001 a 60.000","Periodo","I semestre 2009")</f>
        <v>11.739614243323443</v>
      </c>
      <c r="F9" s="65">
        <f t="shared" si="0"/>
        <v>-1.9494190663267408E-2</v>
      </c>
      <c r="J9" s="20" t="s">
        <v>337</v>
      </c>
      <c r="K9" s="23">
        <v>7.3998516320474774</v>
      </c>
      <c r="L9" s="23">
        <v>7.0638935731684471</v>
      </c>
    </row>
    <row r="10" spans="3:12" ht="15" customHeight="1">
      <c r="C10" s="37" t="s">
        <v>341</v>
      </c>
      <c r="D10" s="87">
        <f>GETPIVOTDATA("dato",$J$7,"Indicador","60.000 y más","Periodo","I semestre 2008")</f>
        <v>26.025857223159079</v>
      </c>
      <c r="E10" s="87">
        <f>GETPIVOTDATA("dato",$J$7,"Indicador","60.000 y más","Periodo","I semestre 2009")</f>
        <v>26.26112759643917</v>
      </c>
      <c r="F10" s="65">
        <f t="shared" si="0"/>
        <v>9.0398702821874455E-3</v>
      </c>
      <c r="J10" s="20" t="s">
        <v>338</v>
      </c>
      <c r="K10" s="23">
        <v>14.540059347181009</v>
      </c>
      <c r="L10" s="23">
        <v>14.427581038036349</v>
      </c>
    </row>
    <row r="11" spans="3:12" ht="15" customHeight="1">
      <c r="C11" s="37" t="s">
        <v>3</v>
      </c>
      <c r="D11" s="87">
        <f>GETPIVOTDATA("dato",$J$7,"Indicador","no contesta","Periodo","I semestre 2008")</f>
        <v>16.900880644556867</v>
      </c>
      <c r="E11" s="87">
        <f>GETPIVOTDATA("dato",$J$7,"Indicador","no contesta","Periodo","I semestre 2009")</f>
        <v>18.991097922848663</v>
      </c>
      <c r="F11" s="65">
        <f t="shared" si="0"/>
        <v>0.12367505115569077</v>
      </c>
      <c r="J11" s="20" t="s">
        <v>339</v>
      </c>
      <c r="K11" s="23">
        <v>13.798219584569733</v>
      </c>
      <c r="L11" s="23">
        <v>13.528199362937981</v>
      </c>
    </row>
    <row r="12" spans="3:12" ht="15" customHeight="1">
      <c r="C12" s="88" t="s">
        <v>342</v>
      </c>
      <c r="D12" s="89">
        <f>GETPIVOTDATA("dato",$J$7,"Indicador","Renta media","Periodo","I semestre 2008")</f>
        <v>42886.814205185998</v>
      </c>
      <c r="E12" s="89">
        <f>GETPIVOTDATA("dato",$J$7,"Indicador","Renta media","Periodo","I semestre 2009")</f>
        <v>41928.26442307698</v>
      </c>
      <c r="F12" s="90">
        <f t="shared" si="0"/>
        <v>-2.2350687498562394E-2</v>
      </c>
      <c r="J12" s="20" t="s">
        <v>340</v>
      </c>
      <c r="K12" s="23">
        <v>11.739614243323443</v>
      </c>
      <c r="L12" s="23">
        <v>11.973018549747049</v>
      </c>
    </row>
    <row r="13" spans="3:12" ht="27" customHeight="1">
      <c r="C13" s="211" t="s">
        <v>40</v>
      </c>
      <c r="D13" s="211"/>
      <c r="E13" s="211"/>
      <c r="F13" s="211"/>
      <c r="J13" s="20" t="s">
        <v>341</v>
      </c>
      <c r="K13" s="23">
        <v>26.26112759643917</v>
      </c>
      <c r="L13" s="23">
        <v>26.025857223159079</v>
      </c>
    </row>
    <row r="14" spans="3:12" ht="24.75" customHeight="1">
      <c r="J14" s="20" t="s">
        <v>293</v>
      </c>
      <c r="K14" s="23">
        <v>41928.26442307698</v>
      </c>
      <c r="L14" s="23">
        <v>42886.814205185998</v>
      </c>
    </row>
    <row r="15" spans="3:12">
      <c r="J15" s="20" t="s">
        <v>3</v>
      </c>
      <c r="K15" s="23">
        <v>18.991097922848663</v>
      </c>
      <c r="L15" s="23">
        <v>16.900880644556867</v>
      </c>
    </row>
    <row r="16" spans="3:12">
      <c r="J16" s="20" t="s">
        <v>485</v>
      </c>
      <c r="K16" s="23">
        <v>7.2700296735905043</v>
      </c>
      <c r="L16" s="23">
        <v>10.08056960839423</v>
      </c>
    </row>
    <row r="20" ht="15.75" customHeight="1"/>
  </sheetData>
  <sheetProtection password="CEAC" sheet="1" objects="1" scenarios="1"/>
  <mergeCells count="2">
    <mergeCell ref="C3:F3"/>
    <mergeCell ref="C13:F13"/>
  </mergeCell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C2:L27"/>
  <sheetViews>
    <sheetView showGridLines="0" showRowColHeaders="0" workbookViewId="0">
      <selection activeCell="I32" sqref="I32"/>
    </sheetView>
  </sheetViews>
  <sheetFormatPr baseColWidth="10" defaultRowHeight="12.75"/>
  <cols>
    <col min="3" max="3" width="19.85546875" customWidth="1"/>
    <col min="7" max="7" width="13.140625" customWidth="1"/>
    <col min="8" max="8" width="4.85546875" customWidth="1"/>
    <col min="10" max="10" width="16.28515625" hidden="1" customWidth="1"/>
    <col min="11" max="11" width="21.42578125" hidden="1" customWidth="1"/>
    <col min="12" max="12" width="14.85546875" hidden="1" customWidth="1"/>
    <col min="13" max="14" width="14.85546875" customWidth="1"/>
  </cols>
  <sheetData>
    <row r="2" spans="3:12" ht="45" customHeight="1"/>
    <row r="3" spans="3:12" ht="35.25" customHeight="1">
      <c r="C3" s="208" t="s">
        <v>469</v>
      </c>
      <c r="D3" s="208"/>
      <c r="E3" s="208"/>
      <c r="F3" s="208"/>
      <c r="G3" s="208"/>
      <c r="J3" s="19" t="s">
        <v>128</v>
      </c>
      <c r="K3" t="s">
        <v>292</v>
      </c>
    </row>
    <row r="4" spans="3:12" ht="51">
      <c r="C4" s="152"/>
      <c r="D4" s="141" t="str">
        <f>actualizaciones!A7</f>
        <v>I semestre 2008</v>
      </c>
      <c r="E4" s="143" t="str">
        <f>actualizaciones!B7</f>
        <v>I semestre 2009</v>
      </c>
      <c r="F4" s="143" t="str">
        <f>actualizaciones!C7</f>
        <v>var. Interanual 09/08</v>
      </c>
      <c r="G4" s="197" t="s">
        <v>511</v>
      </c>
      <c r="J4" s="19" t="s">
        <v>221</v>
      </c>
      <c r="K4" t="s">
        <v>293</v>
      </c>
    </row>
    <row r="5" spans="3:12" ht="15" customHeight="1">
      <c r="C5" s="37" t="s">
        <v>284</v>
      </c>
      <c r="D5" s="153">
        <f>GETPIVOTDATA("dato",$J$6,"País","Irlanda (Eire)","Periodo","I semestre 2008")</f>
        <v>50103.896103896099</v>
      </c>
      <c r="E5" s="153">
        <f>GETPIVOTDATA("dato",$J$6,"País","Irlanda (Eire)","Periodo","I semestre 2009")</f>
        <v>59522.388059701494</v>
      </c>
      <c r="F5" s="154">
        <f t="shared" ref="F5:F20" si="0">E5/D5-1</f>
        <v>0.18797923291783714</v>
      </c>
      <c r="G5" s="154">
        <f t="shared" ref="G5:G20" si="1">E5/$E$16-1</f>
        <v>0.41962441991614718</v>
      </c>
    </row>
    <row r="6" spans="3:12" ht="15" customHeight="1">
      <c r="C6" s="37" t="s">
        <v>281</v>
      </c>
      <c r="D6" s="153">
        <f>GETPIVOTDATA("dato",$J$6,"País","Dinamarca","Periodo","I semestre 2008")</f>
        <v>59907.69230769229</v>
      </c>
      <c r="E6" s="153">
        <f>GETPIVOTDATA("dato",$J$6,"País","Dinamarca","Periodo","I semestre 2009")</f>
        <v>58757.352941176468</v>
      </c>
      <c r="F6" s="154">
        <f t="shared" si="0"/>
        <v>-1.9201864104655519E-2</v>
      </c>
      <c r="G6" s="154">
        <f t="shared" si="1"/>
        <v>0.40137813357322982</v>
      </c>
      <c r="J6" s="19" t="s">
        <v>130</v>
      </c>
      <c r="K6" s="19" t="s">
        <v>126</v>
      </c>
    </row>
    <row r="7" spans="3:12" ht="15" customHeight="1">
      <c r="C7" s="37" t="s">
        <v>280</v>
      </c>
      <c r="D7" s="153">
        <f>GETPIVOTDATA("dato",$J$6,"País","Noruega","Periodo","I semestre 2008")</f>
        <v>60915.789473684206</v>
      </c>
      <c r="E7" s="153">
        <f>GETPIVOTDATA("dato",$J$6,"País","Noruega","Periodo","I semestre 2009")</f>
        <v>58085.106382978709</v>
      </c>
      <c r="F7" s="154">
        <f t="shared" si="0"/>
        <v>-4.6468791017283961E-2</v>
      </c>
      <c r="G7" s="154">
        <f t="shared" si="1"/>
        <v>0.385344878501795</v>
      </c>
      <c r="J7" s="19" t="s">
        <v>129</v>
      </c>
      <c r="K7" t="s">
        <v>482</v>
      </c>
      <c r="L7" t="s">
        <v>483</v>
      </c>
    </row>
    <row r="8" spans="3:12" ht="15" customHeight="1">
      <c r="C8" s="155" t="s">
        <v>282</v>
      </c>
      <c r="D8" s="156">
        <f>GETPIVOTDATA("dato",$J$6,"País","Total nórdicos","Periodo","I semestre 2008")</f>
        <v>54738.549618320591</v>
      </c>
      <c r="E8" s="156">
        <f>GETPIVOTDATA("dato",$J$6,"País","Total nórdicos","Periodo","I semestre 2009")</f>
        <v>52710.90909090911</v>
      </c>
      <c r="F8" s="157">
        <f t="shared" si="0"/>
        <v>-3.7042277180337368E-2</v>
      </c>
      <c r="G8" s="157">
        <f t="shared" si="1"/>
        <v>0.25716887679942824</v>
      </c>
      <c r="J8" s="20" t="s">
        <v>0</v>
      </c>
      <c r="K8" s="23">
        <v>46709.864603481619</v>
      </c>
      <c r="L8" s="23">
        <v>44863.175675675651</v>
      </c>
    </row>
    <row r="9" spans="3:12" ht="15" customHeight="1">
      <c r="C9" s="37" t="s">
        <v>286</v>
      </c>
      <c r="D9" s="153">
        <f>GETPIVOTDATA("dato",$J$6,"País","Suiza + Austria","Periodo","I semestre 2008")</f>
        <v>50744.680851063829</v>
      </c>
      <c r="E9" s="153">
        <f>GETPIVOTDATA("dato",$J$6,"País","Suiza + Austria","Periodo","I semestre 2009")</f>
        <v>52482.758620689681</v>
      </c>
      <c r="F9" s="154">
        <f t="shared" si="0"/>
        <v>3.4251427745247476E-2</v>
      </c>
      <c r="G9" s="154">
        <f t="shared" si="1"/>
        <v>0.25172742880822874</v>
      </c>
      <c r="J9" s="20" t="s">
        <v>288</v>
      </c>
      <c r="K9" s="23">
        <v>45834.862385321125</v>
      </c>
      <c r="L9" s="23">
        <v>44645.161290322569</v>
      </c>
    </row>
    <row r="10" spans="3:12" ht="15" customHeight="1">
      <c r="C10" s="37" t="s">
        <v>287</v>
      </c>
      <c r="D10" s="153">
        <f>GETPIVOTDATA("dato",$J$6,"País","Finlandia","Periodo","I semestre 2008")</f>
        <v>48042.253521126739</v>
      </c>
      <c r="E10" s="153">
        <f>GETPIVOTDATA("dato",$J$6,"País","Finlandia","Periodo","I semestre 2009")</f>
        <v>49232.142857142877</v>
      </c>
      <c r="F10" s="154">
        <f t="shared" si="0"/>
        <v>2.4767558738535866E-2</v>
      </c>
      <c r="G10" s="154">
        <f t="shared" si="1"/>
        <v>0.17419939829529163</v>
      </c>
      <c r="J10" s="20" t="s">
        <v>131</v>
      </c>
      <c r="K10" s="23">
        <v>37984.931568754</v>
      </c>
      <c r="L10" s="23">
        <v>44239.449479485636</v>
      </c>
    </row>
    <row r="11" spans="3:12" ht="15" customHeight="1">
      <c r="C11" s="37" t="s">
        <v>285</v>
      </c>
      <c r="D11" s="153">
        <f>GETPIVOTDATA("dato",$J$6,"País","Suecia","Periodo","I semestre 2008")</f>
        <v>52777.070063694271</v>
      </c>
      <c r="E11" s="153">
        <f>GETPIVOTDATA("dato",$J$6,"País","Suecia","Periodo","I semestre 2009")</f>
        <v>47822.368421052612</v>
      </c>
      <c r="F11" s="154">
        <f t="shared" si="0"/>
        <v>-9.3879816303975461E-2</v>
      </c>
      <c r="G11" s="154">
        <f t="shared" si="1"/>
        <v>0.14057591171676465</v>
      </c>
      <c r="J11" s="20" t="s">
        <v>281</v>
      </c>
      <c r="K11" s="23">
        <v>58757.352941176468</v>
      </c>
      <c r="L11" s="23">
        <v>59907.69230769229</v>
      </c>
    </row>
    <row r="12" spans="3:12" ht="15" customHeight="1">
      <c r="C12" s="37" t="s">
        <v>283</v>
      </c>
      <c r="D12" s="153">
        <f>GETPIVOTDATA("dato",$J$6,"País","Holanda","Periodo","I semestre 2008")</f>
        <v>55417.322834645704</v>
      </c>
      <c r="E12" s="153">
        <f>GETPIVOTDATA("dato",$J$6,"País","Holanda","Periodo","I semestre 2009")</f>
        <v>47620.437956204361</v>
      </c>
      <c r="F12" s="154">
        <f t="shared" si="0"/>
        <v>-0.14069400107446006</v>
      </c>
      <c r="G12" s="154">
        <f t="shared" si="1"/>
        <v>0.1357598176659669</v>
      </c>
      <c r="J12" s="20" t="s">
        <v>291</v>
      </c>
      <c r="K12" s="23">
        <v>37027.139874739041</v>
      </c>
      <c r="L12" s="23">
        <v>32847.295864263011</v>
      </c>
    </row>
    <row r="13" spans="3:12" ht="15" customHeight="1">
      <c r="C13" s="158" t="s">
        <v>0</v>
      </c>
      <c r="D13" s="153">
        <f>GETPIVOTDATA("dato",$J$6,"País","Alemania","Periodo","I semestre 2008")</f>
        <v>44863.175675675651</v>
      </c>
      <c r="E13" s="153">
        <f>GETPIVOTDATA("dato",$J$6,"País","Alemania","Periodo","I semestre 2009")</f>
        <v>46709.864603481619</v>
      </c>
      <c r="F13" s="154">
        <f t="shared" si="0"/>
        <v>4.1162688552322413E-2</v>
      </c>
      <c r="G13" s="154">
        <f t="shared" si="1"/>
        <v>0.11404240662470366</v>
      </c>
      <c r="J13" s="20" t="s">
        <v>287</v>
      </c>
      <c r="K13" s="23">
        <v>49232.142857142877</v>
      </c>
      <c r="L13" s="23">
        <v>48042.253521126739</v>
      </c>
    </row>
    <row r="14" spans="3:12" ht="15" customHeight="1">
      <c r="C14" s="37" t="s">
        <v>288</v>
      </c>
      <c r="D14" s="153">
        <f>GETPIVOTDATA("dato",$J$6,"País","Bélgica","Periodo","I semestre 2008")</f>
        <v>44645.161290322569</v>
      </c>
      <c r="E14" s="153">
        <f>GETPIVOTDATA("dato",$J$6,"País","Bélgica","Periodo","I semestre 2009")</f>
        <v>45834.862385321125</v>
      </c>
      <c r="F14" s="154">
        <f t="shared" si="0"/>
        <v>2.6647929150979133E-2</v>
      </c>
      <c r="G14" s="154">
        <f t="shared" si="1"/>
        <v>9.3173376384594331E-2</v>
      </c>
      <c r="J14" s="20" t="s">
        <v>290</v>
      </c>
      <c r="K14" s="23">
        <v>45816.666666666664</v>
      </c>
      <c r="L14" s="23">
        <v>38459.459459459453</v>
      </c>
    </row>
    <row r="15" spans="3:12" ht="15" customHeight="1">
      <c r="C15" s="37" t="s">
        <v>290</v>
      </c>
      <c r="D15" s="153">
        <f>GETPIVOTDATA("dato",$J$6,"País","Francia","Periodo","I semestre 2008")</f>
        <v>38459.459459459453</v>
      </c>
      <c r="E15" s="153">
        <f>GETPIVOTDATA("dato",$J$6,"País","Francia","Periodo","I semestre 2009")</f>
        <v>45816.666666666664</v>
      </c>
      <c r="F15" s="154">
        <f t="shared" si="0"/>
        <v>0.19129772780510668</v>
      </c>
      <c r="G15" s="154">
        <f t="shared" si="1"/>
        <v>9.2739403767200468E-2</v>
      </c>
      <c r="J15" s="20" t="s">
        <v>283</v>
      </c>
      <c r="K15" s="23">
        <v>47620.437956204361</v>
      </c>
      <c r="L15" s="23">
        <v>55417.322834645704</v>
      </c>
    </row>
    <row r="16" spans="3:12" ht="15" customHeight="1">
      <c r="C16" s="53" t="s">
        <v>9</v>
      </c>
      <c r="D16" s="161">
        <f>GETPIVOTDATA("dato",$J$6,"País","total ","Periodo","I semestre 2008")</f>
        <v>42886.814205185998</v>
      </c>
      <c r="E16" s="161">
        <f>GETPIVOTDATA("dato",$J$6,"País","total ","Periodo","I semestre 2009")</f>
        <v>41928.26442307698</v>
      </c>
      <c r="F16" s="162">
        <f t="shared" si="0"/>
        <v>-2.2350687498562394E-2</v>
      </c>
      <c r="G16" s="162">
        <f t="shared" si="1"/>
        <v>0</v>
      </c>
      <c r="J16" s="20" t="s">
        <v>284</v>
      </c>
      <c r="K16" s="23">
        <v>59522.388059701494</v>
      </c>
      <c r="L16" s="23">
        <v>50103.896103896099</v>
      </c>
    </row>
    <row r="17" spans="3:12" ht="15" customHeight="1">
      <c r="C17" s="37" t="s">
        <v>289</v>
      </c>
      <c r="D17" s="153">
        <f>GETPIVOTDATA("dato",$J$6,"País","Italia","Periodo","I semestre 2008")</f>
        <v>37000</v>
      </c>
      <c r="E17" s="153">
        <f>GETPIVOTDATA("dato",$J$6,"País","Italia","Periodo","I semestre 2009")</f>
        <v>40530.612244897951</v>
      </c>
      <c r="F17" s="154">
        <f t="shared" si="0"/>
        <v>9.5421952564809454E-2</v>
      </c>
      <c r="G17" s="154">
        <f t="shared" si="1"/>
        <v>-3.3334367577823487E-2</v>
      </c>
      <c r="J17" s="20" t="s">
        <v>289</v>
      </c>
      <c r="K17" s="23">
        <v>40530.612244897951</v>
      </c>
      <c r="L17" s="23">
        <v>37000</v>
      </c>
    </row>
    <row r="18" spans="3:12" ht="15" customHeight="1">
      <c r="C18" s="158" t="s">
        <v>131</v>
      </c>
      <c r="D18" s="159">
        <f>GETPIVOTDATA("dato",$J$6,"País","Británicos","Periodo","I semestre 2008")</f>
        <v>44239.449479485636</v>
      </c>
      <c r="E18" s="159">
        <f>GETPIVOTDATA("dato",$J$6,"País","Británicos","Periodo","I semestre 2009")</f>
        <v>37984.931568754</v>
      </c>
      <c r="F18" s="160">
        <f t="shared" si="0"/>
        <v>-0.14137874644285375</v>
      </c>
      <c r="G18" s="160">
        <f t="shared" si="1"/>
        <v>-9.4049513104878302E-2</v>
      </c>
      <c r="J18" s="20" t="s">
        <v>280</v>
      </c>
      <c r="K18" s="23">
        <v>58085.106382978709</v>
      </c>
      <c r="L18" s="23">
        <v>60915.789473684206</v>
      </c>
    </row>
    <row r="19" spans="3:12" ht="15" customHeight="1">
      <c r="C19" s="158" t="s">
        <v>291</v>
      </c>
      <c r="D19" s="199">
        <f>GETPIVOTDATA("dato",$J$6,"País","España","Periodo","I semestre 2008")</f>
        <v>32847.295864263011</v>
      </c>
      <c r="E19" s="199">
        <f>GETPIVOTDATA("dato",$J$6,"País","España","Periodo","I semestre 2009")</f>
        <v>37027.139874739041</v>
      </c>
      <c r="F19" s="160">
        <f t="shared" si="0"/>
        <v>0.12725077972167531</v>
      </c>
      <c r="G19" s="160">
        <f t="shared" si="1"/>
        <v>-0.11689309385390156</v>
      </c>
      <c r="J19" s="20" t="s">
        <v>294</v>
      </c>
      <c r="K19" s="23">
        <v>39844.961240310084</v>
      </c>
      <c r="L19" s="23">
        <v>36045.801526717551</v>
      </c>
    </row>
    <row r="20" spans="3:12" ht="15" customHeight="1">
      <c r="C20" s="37" t="s">
        <v>295</v>
      </c>
      <c r="D20" s="153">
        <f>GETPIVOTDATA("dato",$J$6,"País","Rusia","Periodo","I semestre 2008")</f>
        <v>31024.390243902442</v>
      </c>
      <c r="E20" s="153">
        <f>GETPIVOTDATA("dato",$J$6,"País","Rusia","Periodo","I semestre 2009")</f>
        <v>33289.473684210534</v>
      </c>
      <c r="F20" s="154">
        <f t="shared" si="0"/>
        <v>7.3009764978483993E-2</v>
      </c>
      <c r="G20" s="154">
        <f t="shared" si="1"/>
        <v>-0.20603740359240164</v>
      </c>
      <c r="J20" s="20" t="s">
        <v>295</v>
      </c>
      <c r="K20" s="23">
        <v>33289.473684210534</v>
      </c>
      <c r="L20" s="23">
        <v>31024.390243902442</v>
      </c>
    </row>
    <row r="21" spans="3:12" ht="25.5" customHeight="1">
      <c r="C21" s="212" t="s">
        <v>40</v>
      </c>
      <c r="D21" s="212"/>
      <c r="E21" s="212"/>
      <c r="F21" s="212"/>
      <c r="G21" s="212"/>
      <c r="J21" s="20" t="s">
        <v>285</v>
      </c>
      <c r="K21" s="23">
        <v>47822.368421052612</v>
      </c>
      <c r="L21" s="23">
        <v>52777.070063694271</v>
      </c>
    </row>
    <row r="22" spans="3:12" ht="25.5" customHeight="1">
      <c r="J22" s="20" t="s">
        <v>286</v>
      </c>
      <c r="K22" s="23">
        <v>52482.758620689681</v>
      </c>
      <c r="L22" s="23">
        <v>50744.680851063829</v>
      </c>
    </row>
    <row r="23" spans="3:12">
      <c r="I23" s="213" t="s">
        <v>394</v>
      </c>
      <c r="J23" s="20" t="s">
        <v>484</v>
      </c>
      <c r="K23" s="23">
        <v>41928.26442307698</v>
      </c>
      <c r="L23" s="23">
        <v>42886.814205185998</v>
      </c>
    </row>
    <row r="24" spans="3:12">
      <c r="I24" s="213"/>
      <c r="J24" s="20" t="s">
        <v>282</v>
      </c>
      <c r="K24" s="23">
        <v>52710.90909090911</v>
      </c>
      <c r="L24" s="23">
        <v>54738.549618320591</v>
      </c>
    </row>
    <row r="27" spans="3:12" ht="15.75" customHeight="1"/>
  </sheetData>
  <sheetProtection password="CEAC" sheet="1" objects="1" scenarios="1"/>
  <sortState ref="C5:G20">
    <sortCondition descending="1" ref="E5:E20"/>
  </sortState>
  <mergeCells count="3">
    <mergeCell ref="C3:G3"/>
    <mergeCell ref="C21:G21"/>
    <mergeCell ref="I23:I24"/>
  </mergeCells>
  <hyperlinks>
    <hyperlink ref="I23:I24" location="'GRAFICO RENTA X NACIONAL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K41:K43"/>
  <sheetViews>
    <sheetView showGridLines="0" showRowColHeaders="0" workbookViewId="0">
      <selection activeCell="I32" sqref="I32"/>
    </sheetView>
  </sheetViews>
  <sheetFormatPr baseColWidth="10" defaultRowHeight="12.75"/>
  <cols>
    <col min="2" max="2" width="9.7109375" customWidth="1"/>
    <col min="9" max="9" width="12.28515625" customWidth="1"/>
    <col min="10" max="10" width="13.140625" customWidth="1"/>
  </cols>
  <sheetData>
    <row r="41" spans="11:11" ht="3" customHeight="1"/>
    <row r="42" spans="11:11">
      <c r="K42" s="213" t="s">
        <v>395</v>
      </c>
    </row>
    <row r="43" spans="11:11">
      <c r="K43" s="213"/>
    </row>
  </sheetData>
  <sheetProtection password="CEAC" sheet="1" objects="1" scenarios="1"/>
  <mergeCells count="1">
    <mergeCell ref="K42:K43"/>
  </mergeCells>
  <hyperlinks>
    <hyperlink ref="K42:K43" location="'renta nacionalidades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C2:K21"/>
  <sheetViews>
    <sheetView showGridLines="0" showRowColHeaders="0" workbookViewId="0">
      <selection activeCell="I32" sqref="I32"/>
    </sheetView>
  </sheetViews>
  <sheetFormatPr baseColWidth="10" defaultRowHeight="12.75"/>
  <cols>
    <col min="3" max="3" width="28.42578125" bestFit="1" customWidth="1"/>
    <col min="4" max="5" width="9.7109375" customWidth="1"/>
    <col min="6" max="6" width="10.7109375" customWidth="1"/>
    <col min="8" max="8" width="11.42578125" customWidth="1"/>
    <col min="9" max="9" width="24" hidden="1" customWidth="1"/>
    <col min="10" max="10" width="21.42578125" hidden="1" customWidth="1"/>
    <col min="11" max="11" width="14.85546875" hidden="1" customWidth="1"/>
    <col min="12" max="13" width="12" customWidth="1"/>
    <col min="14" max="15" width="12" bestFit="1" customWidth="1"/>
    <col min="16" max="17" width="14.85546875" bestFit="1" customWidth="1"/>
  </cols>
  <sheetData>
    <row r="2" spans="3:11" ht="34.5" customHeight="1"/>
    <row r="4" spans="3:11" ht="41.25" customHeight="1">
      <c r="C4" s="208" t="s">
        <v>494</v>
      </c>
      <c r="D4" s="210"/>
      <c r="E4" s="210"/>
      <c r="F4" s="210"/>
    </row>
    <row r="5" spans="3:11" ht="38.25">
      <c r="C5" s="71"/>
      <c r="D5" s="194" t="str">
        <f>actualizaciones!A7</f>
        <v>I semestre 2008</v>
      </c>
      <c r="E5" s="195" t="str">
        <f>actualizaciones!B7</f>
        <v>I semestre 2009</v>
      </c>
      <c r="F5" s="72" t="str">
        <f>actualizaciones!C7</f>
        <v>var. Interanual 09/08</v>
      </c>
      <c r="I5" s="19" t="s">
        <v>128</v>
      </c>
      <c r="J5" t="s">
        <v>34</v>
      </c>
    </row>
    <row r="6" spans="3:11">
      <c r="C6" s="92" t="s">
        <v>397</v>
      </c>
      <c r="D6" s="73">
        <f>GETPIVOTDATA("dato",$I$7,"Indicador","pareja","País","TOTAL","Periodo","I semestre 2008")</f>
        <v>56.960839422896761</v>
      </c>
      <c r="E6" s="163">
        <f>GETPIVOTDATA("dato",$I$7,"Indicador","pareja","País","TOTAL","Periodo","I semestre 2009")</f>
        <v>56.565281899109792</v>
      </c>
      <c r="F6" s="74">
        <v>1.4720642355302793E-2</v>
      </c>
    </row>
    <row r="7" spans="3:11" ht="15" customHeight="1">
      <c r="C7" s="92" t="s">
        <v>398</v>
      </c>
      <c r="D7" s="73">
        <f>GETPIVOTDATA("dato",$I$7,"Indicador","pareja e hijos","País","TOTAL","Periodo","I semestre 2008")</f>
        <v>15.120854412591344</v>
      </c>
      <c r="E7" s="163">
        <f>GETPIVOTDATA("dato",$I$7,"Indicador","pareja e hijos","País","TOTAL","Periodo","I semestre 2009")</f>
        <v>12.926557863501484</v>
      </c>
      <c r="F7" s="74">
        <v>-6.5445026178010512E-2</v>
      </c>
      <c r="I7" s="19" t="s">
        <v>130</v>
      </c>
      <c r="J7" s="19" t="s">
        <v>126</v>
      </c>
    </row>
    <row r="8" spans="3:11" ht="15" customHeight="1">
      <c r="C8" s="92" t="s">
        <v>400</v>
      </c>
      <c r="D8" s="73">
        <f>GETPIVOTDATA("dato",$I$7,"Indicador","amigos","País","TOTAL","Periodo","I semestre 2008")</f>
        <v>9.0687652239085637</v>
      </c>
      <c r="E8" s="163">
        <f>GETPIVOTDATA("dato",$I$7,"Indicador","amigos","País","TOTAL","Periodo","I semestre 2009")</f>
        <v>9.4584569732937691</v>
      </c>
      <c r="F8" s="74">
        <v>5.7199211045364962E-2</v>
      </c>
      <c r="J8" t="s">
        <v>4</v>
      </c>
    </row>
    <row r="9" spans="3:11" ht="15" customHeight="1">
      <c r="C9" s="92" t="s">
        <v>399</v>
      </c>
      <c r="D9" s="73">
        <f>GETPIVOTDATA("dato",$I$7,"Indicador","otros familiares","País","TOTAL","Periodo","I semestre 2008")</f>
        <v>8.0382237211916809</v>
      </c>
      <c r="E9" s="163">
        <f>GETPIVOTDATA("dato",$I$7,"Indicador","otros familiares","País","TOTAL","Periodo","I semestre 2009")</f>
        <v>8.1973293768545989</v>
      </c>
      <c r="F9" s="74">
        <v>-8.6548488008342028E-2</v>
      </c>
      <c r="I9" s="19" t="s">
        <v>129</v>
      </c>
      <c r="J9" t="s">
        <v>482</v>
      </c>
      <c r="K9" t="s">
        <v>483</v>
      </c>
    </row>
    <row r="10" spans="3:11" ht="15" customHeight="1">
      <c r="C10" s="92" t="s">
        <v>396</v>
      </c>
      <c r="D10" s="73">
        <f>GETPIVOTDATA("dato",$I$7,"Indicador","sólo","País","TOTAL","Periodo","I semestre 2008")</f>
        <v>5.3962900505902196</v>
      </c>
      <c r="E10" s="163">
        <f>GETPIVOTDATA("dato",$I$7,"Indicador","sólo","País","TOTAL","Periodo","I semestre 2009")</f>
        <v>7.2514836795252222</v>
      </c>
      <c r="F10" s="74">
        <v>-7.9192546583850998E-2</v>
      </c>
      <c r="I10" s="20" t="s">
        <v>136</v>
      </c>
      <c r="J10" s="21">
        <v>56.565281899109792</v>
      </c>
      <c r="K10" s="21">
        <v>56.960839422896761</v>
      </c>
    </row>
    <row r="11" spans="3:11" ht="15" customHeight="1">
      <c r="C11" s="92" t="s">
        <v>496</v>
      </c>
      <c r="D11" s="73">
        <f>GETPIVOTDATA("dato",$I$7,"Indicador","con hijos/nietos/…(sin pareja)","País","TOTAL","Periodo","I semestre 2008")</f>
        <v>3.1103616263818625</v>
      </c>
      <c r="E11" s="163">
        <f>GETPIVOTDATA("dato",$I$7,"Indicador","con hijos/nietos/…(sin pareja)","País","TOTAL","Periodo","I semestre 2009")</f>
        <v>2.9117210682492582</v>
      </c>
      <c r="F11" s="74">
        <v>0.41276595744680855</v>
      </c>
      <c r="I11" s="20" t="s">
        <v>137</v>
      </c>
      <c r="J11" s="21">
        <v>12.926557863501484</v>
      </c>
      <c r="K11" s="21">
        <v>15.120854412591344</v>
      </c>
    </row>
    <row r="12" spans="3:11" ht="15" customHeight="1">
      <c r="C12" s="92" t="s">
        <v>10</v>
      </c>
      <c r="D12" s="73">
        <f>GETPIVOTDATA("dato",$I$7,"Indicador","no contesta","País","TOTAL","Periodo","I semestre 2008")</f>
        <v>1.5926550496533634</v>
      </c>
      <c r="E12" s="163">
        <f>GETPIVOTDATA("dato",$I$7,"Indicador","no contesta","País","TOTAL","Periodo","I semestre 2009")</f>
        <v>1.7247774480712166</v>
      </c>
      <c r="F12" s="74">
        <v>-0.16521739130434787</v>
      </c>
      <c r="I12" s="20" t="s">
        <v>133</v>
      </c>
      <c r="J12" s="21">
        <v>9.4584569732937691</v>
      </c>
      <c r="K12" s="21">
        <v>9.0687652239085637</v>
      </c>
    </row>
    <row r="13" spans="3:11" ht="15" customHeight="1">
      <c r="C13" s="92" t="s">
        <v>401</v>
      </c>
      <c r="D13" s="73">
        <f>GETPIVOTDATA("dato",$I$7,"Indicador","otras relaciones","País","TOTAL","Periodo","I semestre 2008")</f>
        <v>0.71201049278620943</v>
      </c>
      <c r="E13" s="163">
        <f>GETPIVOTDATA("dato",$I$7,"Indicador","otras relaciones","País","TOTAL","Periodo","I semestre 2009")</f>
        <v>0.96439169139465875</v>
      </c>
      <c r="F13" s="74">
        <v>1.8000000000000003</v>
      </c>
      <c r="I13" s="20" t="s">
        <v>135</v>
      </c>
      <c r="J13" s="21">
        <v>8.1973293768545989</v>
      </c>
      <c r="K13" s="21">
        <v>8.0382237211916809</v>
      </c>
    </row>
    <row r="14" spans="3:11" ht="33.75" customHeight="1">
      <c r="C14" s="214" t="s">
        <v>40</v>
      </c>
      <c r="D14" s="214"/>
      <c r="E14" s="214"/>
      <c r="F14" s="214"/>
      <c r="I14" s="20" t="s">
        <v>138</v>
      </c>
      <c r="J14" s="21">
        <v>7.2514836795252222</v>
      </c>
      <c r="K14" s="21">
        <v>5.3962900505902196</v>
      </c>
    </row>
    <row r="15" spans="3:11" ht="24.75" customHeight="1">
      <c r="I15" s="20" t="s">
        <v>495</v>
      </c>
      <c r="J15" s="21">
        <v>2.9117210682492582</v>
      </c>
      <c r="K15" s="21">
        <v>3.1103616263818625</v>
      </c>
    </row>
    <row r="16" spans="3:11">
      <c r="I16" s="20" t="s">
        <v>134</v>
      </c>
      <c r="J16" s="21">
        <v>0.96439169139465875</v>
      </c>
      <c r="K16" s="21">
        <v>0.71201049278620943</v>
      </c>
    </row>
    <row r="17" spans="6:11">
      <c r="I17" s="20" t="s">
        <v>3</v>
      </c>
      <c r="J17" s="21">
        <v>1.7247774480712166</v>
      </c>
      <c r="K17" s="21">
        <v>1.5926550496533634</v>
      </c>
    </row>
    <row r="20" spans="6:11">
      <c r="F20" s="207" t="s">
        <v>394</v>
      </c>
    </row>
    <row r="21" spans="6:11">
      <c r="F21" s="207"/>
    </row>
  </sheetData>
  <sheetProtection password="CEAC" sheet="1" objects="1" scenarios="1"/>
  <sortState ref="C7:H14">
    <sortCondition descending="1" ref="E7:E14"/>
  </sortState>
  <mergeCells count="3">
    <mergeCell ref="C4:F4"/>
    <mergeCell ref="C14:F14"/>
    <mergeCell ref="F20:F21"/>
  </mergeCells>
  <hyperlinks>
    <hyperlink ref="F20:F21" location="'GRAFICA Acompañantes'!A1" tooltip="GRÁFICA" display="GRÁFIC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2"/>
  <headerFooter>
    <oddHeader>&amp;L&amp;G&amp;CEncuesta de Turismo Receptivo&amp;RMercado Español</oddHeader>
    <oddFooter>&amp;LTurismo de Tenerife&amp;R&amp;P</oddFooter>
  </headerFooter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G5:G35"/>
  <sheetViews>
    <sheetView showGridLines="0" showRowColHeaders="0" workbookViewId="0">
      <selection activeCell="I32" sqref="I32"/>
    </sheetView>
  </sheetViews>
  <sheetFormatPr baseColWidth="10" defaultRowHeight="12.75"/>
  <cols>
    <col min="2" max="2" width="25.85546875" customWidth="1"/>
    <col min="3" max="3" width="21.42578125" bestFit="1" customWidth="1"/>
    <col min="4" max="4" width="12" customWidth="1"/>
  </cols>
  <sheetData>
    <row r="5" ht="21" customHeight="1"/>
    <row r="16" ht="8.25" customHeight="1"/>
    <row r="23" ht="6" customHeight="1"/>
    <row r="34" spans="7:7">
      <c r="G34" s="207" t="s">
        <v>395</v>
      </c>
    </row>
    <row r="35" spans="7:7">
      <c r="G35" s="207"/>
    </row>
  </sheetData>
  <sheetProtection password="CEAC" sheet="1" objects="1" scenarios="1"/>
  <mergeCells count="1">
    <mergeCell ref="G34:G35"/>
  </mergeCells>
  <phoneticPr fontId="2" type="noConversion"/>
  <hyperlinks>
    <hyperlink ref="G34:G35" location="'ACOMPAÑANTES '!A1" tooltip="TABLA" display="TABLA"/>
  </hyperlinks>
  <printOptions horizontalCentered="1" verticalCentered="1"/>
  <pageMargins left="0.39370078740157483" right="0.39370078740157483" top="0.59055118110236227" bottom="0.39370078740157483" header="0.11811023622047245" footer="0.11811023622047245"/>
  <pageSetup paperSize="9" orientation="landscape" r:id="rId1"/>
  <headerFooter>
    <oddHeader>&amp;L&amp;G&amp;CEncuesta de Turismo Receptivo&amp;RMercado Español</oddHeader>
    <oddFooter>&amp;LTurismo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04699B40B4447A8CC9DC895BC9CE0" ma:contentTypeVersion="63" ma:contentTypeDescription="Crear nuevo documento." ma:contentTypeScope="" ma:versionID="6c4507b04e8982cf8f6bf990e8008c42">
  <xsd:schema xmlns:xsd="http://www.w3.org/2001/XMLSchema" xmlns:xs="http://www.w3.org/2001/XMLSchema" xmlns:p="http://schemas.microsoft.com/office/2006/metadata/properties" xmlns:ns1="http://schemas.microsoft.com/sharepoint/v3" xmlns:ns2="13009081-d2c6-487e-bae7-21e205a99b27" xmlns:ns3="8b099203-c902-4a5b-992f-1f849b15ff82" targetNamespace="http://schemas.microsoft.com/office/2006/metadata/properties" ma:root="true" ma:fieldsID="a3c34514ef8521cb3c29381bae82cc86" ns1:_="" ns2:_="" ns3:_="">
    <xsd:import namespace="http://schemas.microsoft.com/sharepoint/v3"/>
    <xsd:import namespace="13009081-d2c6-487e-bae7-21e205a99b27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009081-d2c6-487e-bae7-21e205a99b27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No"/>
          <xsd:enumeration value="Si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>2009-06-30T23:00:00+00:00</PublishingStartDate>
    <mercado xmlns="13009081-d2c6-487e-bae7-21e205a99b27" xsi:nil="true"/>
    <year xmlns="13009081-d2c6-487e-bae7-21e205a99b27">2009</year>
    <DestacadoHome xmlns="13009081-d2c6-487e-bae7-21e205a99b27" xsi:nil="true"/>
    <_dlc_DocId xmlns="8b099203-c902-4a5b-992f-1f849b15ff82">Q5F7QW3RQ55V-1990-10</_dlc_DocId>
    <_dlc_DocIdUrl xmlns="8b099203-c902-4a5b-992f-1f849b15ff82">
      <Url>http://cd102671/es/investigacion/El-Turista-de-Tenerife/_layouts/DocIdRedir.aspx?ID=Q5F7QW3RQ55V-1990-10</Url>
      <Description>Q5F7QW3RQ55V-1990-10</Description>
    </_dlc_DocIdUrl>
  </documentManagement>
</p:properties>
</file>

<file path=customXml/itemProps1.xml><?xml version="1.0" encoding="utf-8"?>
<ds:datastoreItem xmlns:ds="http://schemas.openxmlformats.org/officeDocument/2006/customXml" ds:itemID="{30C93697-D3E0-4961-9E65-EC22DD402113}"/>
</file>

<file path=customXml/itemProps2.xml><?xml version="1.0" encoding="utf-8"?>
<ds:datastoreItem xmlns:ds="http://schemas.openxmlformats.org/officeDocument/2006/customXml" ds:itemID="{968FD2E8-8A72-4CAD-9BFD-B66431DF9A50}"/>
</file>

<file path=customXml/itemProps3.xml><?xml version="1.0" encoding="utf-8"?>
<ds:datastoreItem xmlns:ds="http://schemas.openxmlformats.org/officeDocument/2006/customXml" ds:itemID="{1610513C-3B96-4934-B171-8BB83A8A9D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32</vt:i4>
      </vt:variant>
    </vt:vector>
  </HeadingPairs>
  <TitlesOfParts>
    <vt:vector size="65" baseType="lpstr">
      <vt:lpstr>Indice</vt:lpstr>
      <vt:lpstr>Edad</vt:lpstr>
      <vt:lpstr>EDAD GRAFICA 1 </vt:lpstr>
      <vt:lpstr>EDAD GRAFICA 2 </vt:lpstr>
      <vt:lpstr>renta media</vt:lpstr>
      <vt:lpstr>renta nacionalidades</vt:lpstr>
      <vt:lpstr>GRAFICO RENTA X NACIONAL</vt:lpstr>
      <vt:lpstr>ACOMPAÑANTES </vt:lpstr>
      <vt:lpstr>GRAFICA Acompañantes</vt:lpstr>
      <vt:lpstr>GASTO</vt:lpstr>
      <vt:lpstr>GRAFICA GASTO</vt:lpstr>
      <vt:lpstr>Evolución gasto (nacionalidad) </vt:lpstr>
      <vt:lpstr>Gasto partidas</vt:lpstr>
      <vt:lpstr>GRAFICA GASTO PARTIDA</vt:lpstr>
      <vt:lpstr>Gasto y estimación de ingresos </vt:lpstr>
      <vt:lpstr>fidelidad</vt:lpstr>
      <vt:lpstr>GRAFICA FIDELIDAD</vt:lpstr>
      <vt:lpstr>Zonas de aloja Total y País </vt:lpstr>
      <vt:lpstr>GRAFICA ZONAS ALOJA PAIS</vt:lpstr>
      <vt:lpstr>Tipo de alojamiento</vt:lpstr>
      <vt:lpstr>gráfica tipo alojamiento</vt:lpstr>
      <vt:lpstr>fórmula de contratación</vt:lpstr>
      <vt:lpstr>fórmula de contratación por mer</vt:lpstr>
      <vt:lpstr>Servi contrata origen </vt:lpstr>
      <vt:lpstr>Uso de internet</vt:lpstr>
      <vt:lpstr>Actividades realizadas </vt:lpstr>
      <vt:lpstr>Excursiones realizadas</vt:lpstr>
      <vt:lpstr>Motivación</vt:lpstr>
      <vt:lpstr>gráfica motivación</vt:lpstr>
      <vt:lpstr>Índice satisfacción agrupad </vt:lpstr>
      <vt:lpstr>grafica indice de satisfacción</vt:lpstr>
      <vt:lpstr>satisfacción</vt:lpstr>
      <vt:lpstr>actualizaciones</vt:lpstr>
      <vt:lpstr>'ACOMPAÑANTES '!Área_de_impresión</vt:lpstr>
      <vt:lpstr>'Actividades realizadas '!Área_de_impresión</vt:lpstr>
      <vt:lpstr>Edad!Área_de_impresión</vt:lpstr>
      <vt:lpstr>'EDAD GRAFICA 1 '!Área_de_impresión</vt:lpstr>
      <vt:lpstr>'EDAD GRAFICA 2 '!Área_de_impresión</vt:lpstr>
      <vt:lpstr>'Evolución gasto (nacionalidad) '!Área_de_impresión</vt:lpstr>
      <vt:lpstr>'Excursiones realizadas'!Área_de_impresión</vt:lpstr>
      <vt:lpstr>fidelidad!Área_de_impresión</vt:lpstr>
      <vt:lpstr>'fórmula de contratación'!Área_de_impresión</vt:lpstr>
      <vt:lpstr>'fórmula de contratación por mer'!Área_de_impresión</vt:lpstr>
      <vt:lpstr>GASTO!Área_de_impresión</vt:lpstr>
      <vt:lpstr>'Gasto partidas'!Área_de_impresión</vt:lpstr>
      <vt:lpstr>'Gasto y estimación de ingresos '!Área_de_impresión</vt:lpstr>
      <vt:lpstr>'GRAFICA Acompañantes'!Área_de_impresión</vt:lpstr>
      <vt:lpstr>'GRAFICA FIDELIDAD'!Área_de_impresión</vt:lpstr>
      <vt:lpstr>'GRAFICA GASTO'!Área_de_impresión</vt:lpstr>
      <vt:lpstr>'GRAFICA GASTO PARTIDA'!Área_de_impresión</vt:lpstr>
      <vt:lpstr>'grafica indice de satisfacción'!Área_de_impresión</vt:lpstr>
      <vt:lpstr>'gráfica motivación'!Área_de_impresión</vt:lpstr>
      <vt:lpstr>'gráfica tipo alojamiento'!Área_de_impresión</vt:lpstr>
      <vt:lpstr>'GRAFICA ZONAS ALOJA PAIS'!Área_de_impresión</vt:lpstr>
      <vt:lpstr>'GRAFICO RENTA X NACIONAL'!Área_de_impresión</vt:lpstr>
      <vt:lpstr>Indice!Área_de_impresión</vt:lpstr>
      <vt:lpstr>'Índice satisfacción agrupad '!Área_de_impresión</vt:lpstr>
      <vt:lpstr>Motivación!Área_de_impresión</vt:lpstr>
      <vt:lpstr>'renta media'!Área_de_impresión</vt:lpstr>
      <vt:lpstr>'renta nacionalidades'!Área_de_impresión</vt:lpstr>
      <vt:lpstr>satisfacción!Área_de_impresión</vt:lpstr>
      <vt:lpstr>'Servi contrata origen '!Área_de_impresión</vt:lpstr>
      <vt:lpstr>'Tipo de alojamiento'!Área_de_impresión</vt:lpstr>
      <vt:lpstr>'Uso de internet'!Área_de_impresión</vt:lpstr>
      <vt:lpstr>'Zonas de aloja Total y País '!Área_de_impresión</vt:lpstr>
    </vt:vector>
  </TitlesOfParts>
  <Company>SPET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de Turismo Receptivo de Tenerife (I semestre 2009)</dc:title>
  <dc:creator>alejandro</dc:creator>
  <cp:lastModifiedBy>marjorie</cp:lastModifiedBy>
  <cp:lastPrinted>2009-07-27T13:21:37Z</cp:lastPrinted>
  <dcterms:created xsi:type="dcterms:W3CDTF">2007-11-27T16:51:53Z</dcterms:created>
  <dcterms:modified xsi:type="dcterms:W3CDTF">2009-10-29T10:55:20Z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0x010100E8E04699B40B4447A8CC9DC895BC9CE0</vt:lpwstr>
  </property>
  <property fmtid="{D5CDD505-2E9C-101B-9397-08002B2CF9AE}" pid="3" name="_dlc_DocIdItemGuid">
    <vt:lpwstr>8b435c0e-f84a-423d-adf6-4cff48834ce8</vt:lpwstr>
  </property>
</Properties>
</file>